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26da5aa001da55/Grad School and Mussels/Mussels/Reston Project/"/>
    </mc:Choice>
  </mc:AlternateContent>
  <xr:revisionPtr revIDLastSave="1457" documentId="8_{9BD38CC5-32D9-40F5-87DC-FBD4BFE4BB31}" xr6:coauthVersionLast="47" xr6:coauthVersionMax="47" xr10:uidLastSave="{44FE11E0-D809-4687-91C4-0A4A2684E5CD}"/>
  <bookViews>
    <workbookView xWindow="-108" yWindow="-108" windowWidth="23256" windowHeight="12456" firstSheet="3" activeTab="5" xr2:uid="{2CE03D08-8DD9-4D7B-9612-A99D8BAAA2CF}"/>
  </bookViews>
  <sheets>
    <sheet name="Graphs and Tables" sheetId="24" r:id="rId1"/>
    <sheet name="Snakeden MR" sheetId="1" r:id="rId2"/>
    <sheet name="Glade MR" sheetId="18" r:id="rId3"/>
    <sheet name="Where Found Snakeden" sheetId="19" r:id="rId4"/>
    <sheet name="Where Found Glade" sheetId="20" r:id="rId5"/>
    <sheet name="Where Found" sheetId="26" r:id="rId6"/>
    <sheet name="Snakeden stream delineation" sheetId="22" r:id="rId7"/>
    <sheet name="Mussels Sacrificed 2023-2025" sheetId="25" r:id="rId8"/>
  </sheets>
  <externalReferences>
    <externalReference r:id="rId9"/>
    <externalReference r:id="rId10"/>
  </externalReferences>
  <definedNames>
    <definedName name="_xlnm._FilterDatabase" localSheetId="2" hidden="1">'Glade MR'!#REF!</definedName>
    <definedName name="_xlnm._FilterDatabase" localSheetId="1" hidden="1">'Snakeden MR'!#REF!</definedName>
    <definedName name="_xlnm._FilterDatabase" localSheetId="5" hidden="1">'Where Found'!$A$1:$G$2935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6" l="1" a="1"/>
  <c r="H2" i="26" s="1"/>
  <c r="H3" i="26" a="1"/>
  <c r="H3" i="26"/>
  <c r="H4" i="26" a="1"/>
  <c r="H4" i="26"/>
  <c r="H5" i="26" a="1"/>
  <c r="H5" i="26"/>
  <c r="H6" i="26" a="1"/>
  <c r="H6" i="26"/>
  <c r="H7" i="26" a="1"/>
  <c r="H7" i="26"/>
  <c r="H8" i="26" a="1"/>
  <c r="H8" i="26" s="1"/>
  <c r="H9" i="26" a="1"/>
  <c r="H9" i="26"/>
  <c r="H10" i="26" a="1"/>
  <c r="H10" i="26"/>
  <c r="H11" i="26" a="1"/>
  <c r="H11" i="26"/>
  <c r="H12" i="26" a="1"/>
  <c r="H12" i="26" s="1"/>
  <c r="H13" i="26" a="1"/>
  <c r="H13" i="26"/>
  <c r="H14" i="26" a="1"/>
  <c r="H14" i="26" s="1"/>
  <c r="H15" i="26" a="1"/>
  <c r="H15" i="26" s="1"/>
  <c r="H16" i="26" a="1"/>
  <c r="H16" i="26"/>
  <c r="H17" i="26" a="1"/>
  <c r="H17" i="26"/>
  <c r="H18" i="26" a="1"/>
  <c r="H18" i="26"/>
  <c r="H19" i="26" a="1"/>
  <c r="H19" i="26" s="1"/>
  <c r="H20" i="26" a="1"/>
  <c r="H20" i="26" s="1"/>
  <c r="H21" i="26" a="1"/>
  <c r="H21" i="26"/>
  <c r="H22" i="26" a="1"/>
  <c r="H22" i="26"/>
  <c r="H23" i="26" a="1"/>
  <c r="H23" i="26"/>
  <c r="H24" i="26" a="1"/>
  <c r="H24" i="26"/>
  <c r="H25" i="26" a="1"/>
  <c r="H25" i="26"/>
  <c r="H26" i="26" a="1"/>
  <c r="H26" i="26" s="1"/>
  <c r="H27" i="26" a="1"/>
  <c r="H27" i="26"/>
  <c r="H28" i="26" a="1"/>
  <c r="H28" i="26" s="1"/>
  <c r="H29" i="26" a="1"/>
  <c r="H29" i="26"/>
  <c r="H30" i="26" a="1"/>
  <c r="H30" i="26"/>
  <c r="H31" i="26" a="1"/>
  <c r="H31" i="26"/>
  <c r="H32" i="26" a="1"/>
  <c r="H32" i="26" s="1"/>
  <c r="H33" i="26" a="1"/>
  <c r="H33" i="26" s="1"/>
  <c r="H34" i="26" a="1"/>
  <c r="H34" i="26"/>
  <c r="H35" i="26" a="1"/>
  <c r="H35" i="26"/>
  <c r="H36" i="26" a="1"/>
  <c r="H36" i="26"/>
  <c r="H37" i="26" a="1"/>
  <c r="H37" i="26"/>
  <c r="H38" i="26" a="1"/>
  <c r="H38" i="26" s="1"/>
  <c r="H39" i="26" a="1"/>
  <c r="H39" i="26"/>
  <c r="H40" i="26" a="1"/>
  <c r="H40" i="26"/>
  <c r="H41" i="26" a="1"/>
  <c r="H41" i="26" s="1"/>
  <c r="H42" i="26" a="1"/>
  <c r="H42" i="26"/>
  <c r="H43" i="26" a="1"/>
  <c r="H43" i="26"/>
  <c r="H44" i="26" a="1"/>
  <c r="H44" i="26" s="1"/>
  <c r="H45" i="26" a="1"/>
  <c r="H45" i="26"/>
  <c r="H46" i="26" a="1"/>
  <c r="H46" i="26"/>
  <c r="H47" i="26" a="1"/>
  <c r="H47" i="26"/>
  <c r="H48" i="26" a="1"/>
  <c r="H48" i="26"/>
  <c r="H49" i="26" a="1"/>
  <c r="H49" i="26" s="1"/>
  <c r="H50" i="26" a="1"/>
  <c r="H50" i="26" s="1"/>
  <c r="H51" i="26" a="1"/>
  <c r="H51" i="26"/>
  <c r="H52" i="26" a="1"/>
  <c r="H52" i="26"/>
  <c r="H53" i="26" a="1"/>
  <c r="H53" i="26"/>
  <c r="H54" i="26" a="1"/>
  <c r="H54" i="26" s="1"/>
  <c r="H55" i="26" a="1"/>
  <c r="H55" i="26"/>
  <c r="H56" i="26" a="1"/>
  <c r="H56" i="26" s="1"/>
  <c r="H57" i="26" a="1"/>
  <c r="H57" i="26"/>
  <c r="H58" i="26" a="1"/>
  <c r="H58" i="26"/>
  <c r="H59" i="26" a="1"/>
  <c r="H59" i="26"/>
  <c r="H60" i="26" a="1"/>
  <c r="H60" i="26"/>
  <c r="H61" i="26" a="1"/>
  <c r="H61" i="26"/>
  <c r="H62" i="26" a="1"/>
  <c r="H62" i="26" s="1"/>
  <c r="H63" i="26" a="1"/>
  <c r="H63" i="26" s="1"/>
  <c r="H64" i="26" a="1"/>
  <c r="H64" i="26"/>
  <c r="H65" i="26" a="1"/>
  <c r="H65" i="26"/>
  <c r="H66" i="26" a="1"/>
  <c r="H66" i="26"/>
  <c r="H67" i="26" a="1"/>
  <c r="H67" i="26" s="1"/>
  <c r="H68" i="26" a="1"/>
  <c r="H68" i="26" s="1"/>
  <c r="H69" i="26" a="1"/>
  <c r="H69" i="26"/>
  <c r="H70" i="26" a="1"/>
  <c r="H70" i="26" s="1"/>
  <c r="H71" i="26" a="1"/>
  <c r="H71" i="26"/>
  <c r="H72" i="26" a="1"/>
  <c r="H72" i="26"/>
  <c r="H73" i="26" a="1"/>
  <c r="H73" i="26"/>
  <c r="H74" i="26" a="1"/>
  <c r="H74" i="26" s="1"/>
  <c r="H75" i="26" a="1"/>
  <c r="H75" i="26"/>
  <c r="H76" i="26" a="1"/>
  <c r="H76" i="26"/>
  <c r="H77" i="26" a="1"/>
  <c r="H77" i="26"/>
  <c r="H78" i="26" a="1"/>
  <c r="H78" i="26" s="1"/>
  <c r="H79" i="26" a="1"/>
  <c r="H79" i="26"/>
  <c r="H80" i="26" a="1"/>
  <c r="H80" i="26" s="1"/>
  <c r="H81" i="26" a="1"/>
  <c r="H81" i="26"/>
  <c r="H82" i="26" a="1"/>
  <c r="H82" i="26" s="1"/>
  <c r="H83" i="26" a="1"/>
  <c r="H83" i="26" s="1"/>
  <c r="H84" i="26" a="1"/>
  <c r="H84" i="26"/>
  <c r="H85" i="26" a="1"/>
  <c r="H85" i="26" s="1"/>
  <c r="H86" i="26" a="1"/>
  <c r="H86" i="26" s="1"/>
  <c r="H87" i="26" a="1"/>
  <c r="H87" i="26" s="1"/>
  <c r="H88" i="26" a="1"/>
  <c r="H88" i="26"/>
  <c r="H89" i="26" a="1"/>
  <c r="H89" i="26"/>
  <c r="H90" i="26" a="1"/>
  <c r="H90" i="26" s="1"/>
  <c r="H91" i="26" a="1"/>
  <c r="H91" i="26"/>
  <c r="H92" i="26" a="1"/>
  <c r="H92" i="26" s="1"/>
  <c r="H93" i="26" a="1"/>
  <c r="H93" i="26" s="1"/>
  <c r="H94" i="26" a="1"/>
  <c r="H94" i="26"/>
  <c r="H95" i="26" a="1"/>
  <c r="H95" i="26"/>
  <c r="H96" i="26" a="1"/>
  <c r="H96" i="26"/>
  <c r="H97" i="26" a="1"/>
  <c r="H97" i="26"/>
  <c r="H98" i="26" a="1"/>
  <c r="H98" i="26" s="1"/>
  <c r="H99" i="26" a="1"/>
  <c r="H99" i="26"/>
  <c r="H100" i="26" a="1"/>
  <c r="H100" i="26" s="1"/>
  <c r="H101" i="26" a="1"/>
  <c r="H101" i="26"/>
  <c r="H102" i="26" a="1"/>
  <c r="H102" i="26"/>
  <c r="H103" i="26" a="1"/>
  <c r="H103" i="26"/>
  <c r="H104" i="26" a="1"/>
  <c r="H104" i="26" s="1"/>
  <c r="H105" i="26" a="1"/>
  <c r="H105" i="26"/>
  <c r="H106" i="26" a="1"/>
  <c r="H106" i="26"/>
  <c r="H107" i="26" a="1"/>
  <c r="H107" i="26"/>
  <c r="H108" i="26" a="1"/>
  <c r="H108" i="26"/>
  <c r="H109" i="26" a="1"/>
  <c r="H109" i="26"/>
  <c r="H110" i="26" a="1"/>
  <c r="H110" i="26" s="1"/>
  <c r="H111" i="26" a="1"/>
  <c r="H111" i="26"/>
  <c r="H112" i="26" a="1"/>
  <c r="H112" i="26"/>
  <c r="H113" i="26" a="1"/>
  <c r="H113" i="26" s="1"/>
  <c r="H114" i="26" a="1"/>
  <c r="H114" i="26"/>
  <c r="H115" i="26" a="1"/>
  <c r="H115" i="26"/>
  <c r="H116" i="26" a="1"/>
  <c r="H116" i="26" s="1"/>
  <c r="H117" i="26" a="1"/>
  <c r="H117" i="26"/>
  <c r="H118" i="26" a="1"/>
  <c r="H118" i="26"/>
  <c r="H119" i="26" a="1"/>
  <c r="H119" i="26"/>
  <c r="H120" i="26" a="1"/>
  <c r="H120" i="26"/>
  <c r="H121" i="26" a="1"/>
  <c r="H121" i="26"/>
  <c r="H122" i="26" a="1"/>
  <c r="H122" i="26" s="1"/>
  <c r="H123" i="26" a="1"/>
  <c r="H123" i="26"/>
  <c r="H124" i="26" a="1"/>
  <c r="H124" i="26" s="1"/>
  <c r="H125" i="26" a="1"/>
  <c r="H125" i="26"/>
  <c r="H126" i="26" a="1"/>
  <c r="H126" i="26" s="1"/>
  <c r="H127" i="26" a="1"/>
  <c r="H127" i="26"/>
  <c r="H128" i="26" a="1"/>
  <c r="H128" i="26" s="1"/>
  <c r="H129" i="26" a="1"/>
  <c r="H129" i="26"/>
  <c r="H130" i="26" a="1"/>
  <c r="H130" i="26"/>
  <c r="H131" i="26" a="1"/>
  <c r="H131" i="26" s="1"/>
  <c r="H132" i="26" a="1"/>
  <c r="H132" i="26"/>
  <c r="H133" i="26" a="1"/>
  <c r="H133" i="26"/>
  <c r="H134" i="26" a="1"/>
  <c r="H134" i="26" s="1"/>
  <c r="H135" i="26" a="1"/>
  <c r="H135" i="26" s="1"/>
  <c r="H136" i="26" a="1"/>
  <c r="H136" i="26"/>
  <c r="H137" i="26" a="1"/>
  <c r="H137" i="26"/>
  <c r="H138" i="26" a="1"/>
  <c r="H138" i="26"/>
  <c r="H139" i="26" a="1"/>
  <c r="H139" i="26" s="1"/>
  <c r="H140" i="26" a="1"/>
  <c r="H140" i="26" s="1"/>
  <c r="H141" i="26" a="1"/>
  <c r="H141" i="26"/>
  <c r="H142" i="26" a="1"/>
  <c r="H142" i="26" s="1"/>
  <c r="H143" i="26" a="1"/>
  <c r="H143" i="26"/>
  <c r="H144" i="26" a="1"/>
  <c r="H144" i="26"/>
  <c r="H145" i="26" a="1"/>
  <c r="H145" i="26"/>
  <c r="H146" i="26" a="1"/>
  <c r="H146" i="26" s="1"/>
  <c r="H147" i="26" a="1"/>
  <c r="H147" i="26"/>
  <c r="H148" i="26" a="1"/>
  <c r="H148" i="26"/>
  <c r="H149" i="26" a="1"/>
  <c r="H149" i="26"/>
  <c r="H150" i="26" a="1"/>
  <c r="H150" i="26"/>
  <c r="H151" i="26" a="1"/>
  <c r="H151" i="26" s="1"/>
  <c r="H152" i="26" a="1"/>
  <c r="H152" i="26" s="1"/>
  <c r="H153" i="26" a="1"/>
  <c r="H153" i="26"/>
  <c r="H154" i="26" a="1"/>
  <c r="H154" i="26"/>
  <c r="H155" i="26" a="1"/>
  <c r="H155" i="26"/>
  <c r="H156" i="26" a="1"/>
  <c r="H156" i="26"/>
  <c r="H157" i="26" a="1"/>
  <c r="H157" i="26"/>
  <c r="H158" i="26" a="1"/>
  <c r="H158" i="26" s="1"/>
  <c r="H159" i="26" a="1"/>
  <c r="H159" i="26" s="1"/>
  <c r="H160" i="26" a="1"/>
  <c r="H160" i="26"/>
  <c r="H161" i="26" a="1"/>
  <c r="H161" i="26"/>
  <c r="H162" i="26" a="1"/>
  <c r="H162" i="26"/>
  <c r="H163" i="26" a="1"/>
  <c r="H163" i="26"/>
  <c r="H164" i="26" a="1"/>
  <c r="H164" i="26" s="1"/>
  <c r="H165" i="26" a="1"/>
  <c r="H165" i="26" s="1"/>
  <c r="H166" i="26" a="1"/>
  <c r="H166" i="26"/>
  <c r="H167" i="26" a="1"/>
  <c r="H167" i="26" s="1"/>
  <c r="H168" i="26" a="1"/>
  <c r="H168" i="26"/>
  <c r="H169" i="26" a="1"/>
  <c r="H169" i="26"/>
  <c r="H170" i="26" a="1"/>
  <c r="H170" i="26" s="1"/>
  <c r="H171" i="26" a="1"/>
  <c r="H171" i="26"/>
  <c r="H172" i="26" a="1"/>
  <c r="H172" i="26" s="1"/>
  <c r="H173" i="26" a="1"/>
  <c r="H173" i="26"/>
  <c r="H174" i="26" a="1"/>
  <c r="H174" i="26" s="1"/>
  <c r="H175" i="26" a="1"/>
  <c r="H175" i="26"/>
  <c r="H176" i="26" a="1"/>
  <c r="H176" i="26" s="1"/>
  <c r="H177" i="26" a="1"/>
  <c r="H177" i="26" s="1"/>
  <c r="H178" i="26" a="1"/>
  <c r="H178" i="26"/>
  <c r="H179" i="26" a="1"/>
  <c r="H179" i="26"/>
  <c r="H180" i="26" a="1"/>
  <c r="H180" i="26"/>
  <c r="H181" i="26" a="1"/>
  <c r="H181" i="26"/>
  <c r="H182" i="26" a="1"/>
  <c r="H182" i="26" s="1"/>
  <c r="H183" i="26" a="1"/>
  <c r="H183" i="26"/>
  <c r="H184" i="26" a="1"/>
  <c r="H184" i="26"/>
  <c r="H185" i="26" a="1"/>
  <c r="H185" i="26" s="1"/>
  <c r="H186" i="26" a="1"/>
  <c r="H186" i="26"/>
  <c r="H187" i="26" a="1"/>
  <c r="H187" i="26"/>
  <c r="H188" i="26" a="1"/>
  <c r="H188" i="26" s="1"/>
  <c r="H189" i="26" a="1"/>
  <c r="H189" i="26"/>
  <c r="H190" i="26" a="1"/>
  <c r="H190" i="26"/>
  <c r="H191" i="26" a="1"/>
  <c r="H191" i="26"/>
  <c r="H192" i="26" a="1"/>
  <c r="H192" i="26"/>
  <c r="H193" i="26" a="1"/>
  <c r="H193" i="26"/>
  <c r="H194" i="26" a="1"/>
  <c r="H194" i="26" s="1"/>
  <c r="H195" i="26" a="1"/>
  <c r="H195" i="26"/>
  <c r="H196" i="26" a="1"/>
  <c r="H196" i="26"/>
  <c r="H197" i="26" a="1"/>
  <c r="H197" i="26" s="1"/>
  <c r="H198" i="26" a="1"/>
  <c r="H198" i="26" s="1"/>
  <c r="H199" i="26" a="1"/>
  <c r="H199" i="26"/>
  <c r="H200" i="26" a="1"/>
  <c r="H200" i="26" s="1"/>
  <c r="H201" i="26" a="1"/>
  <c r="H201" i="26"/>
  <c r="H202" i="26" a="1"/>
  <c r="H202" i="26"/>
  <c r="H203" i="26" a="1"/>
  <c r="H203" i="26"/>
  <c r="H204" i="26" a="1"/>
  <c r="H204" i="26" s="1"/>
  <c r="H205" i="26" a="1"/>
  <c r="H205" i="26"/>
  <c r="H206" i="26" a="1"/>
  <c r="H206" i="26" s="1"/>
  <c r="H207" i="26" a="1"/>
  <c r="H207" i="26"/>
  <c r="H208" i="26" a="1"/>
  <c r="H208" i="26" s="1"/>
  <c r="H209" i="26" a="1"/>
  <c r="H209" i="26"/>
  <c r="H210" i="26" a="1"/>
  <c r="H210" i="26"/>
  <c r="H211" i="26" a="1"/>
  <c r="H211" i="26" s="1"/>
  <c r="H212" i="26" a="1"/>
  <c r="H212" i="26" s="1"/>
  <c r="H213" i="26" a="1"/>
  <c r="H213" i="26" s="1"/>
  <c r="H214" i="26" a="1"/>
  <c r="H214" i="26"/>
  <c r="H215" i="26" a="1"/>
  <c r="H215" i="26"/>
  <c r="H216" i="26" a="1"/>
  <c r="H216" i="26"/>
  <c r="H217" i="26" a="1"/>
  <c r="H217" i="26"/>
  <c r="H218" i="26" a="1"/>
  <c r="H218" i="26" s="1"/>
  <c r="H219" i="26" a="1"/>
  <c r="H219" i="26"/>
  <c r="H220" i="26" a="1"/>
  <c r="H220" i="26"/>
  <c r="H221" i="26" a="1"/>
  <c r="H221" i="26"/>
  <c r="H222" i="26" a="1"/>
  <c r="H222" i="26"/>
  <c r="H223" i="26" a="1"/>
  <c r="H223" i="26"/>
  <c r="H224" i="26" a="1"/>
  <c r="H224" i="26" s="1"/>
  <c r="H225" i="26" a="1"/>
  <c r="H225" i="26"/>
  <c r="H226" i="26" a="1"/>
  <c r="H226" i="26" s="1"/>
  <c r="H227" i="26" a="1"/>
  <c r="H227" i="26"/>
  <c r="H228" i="26" a="1"/>
  <c r="H228" i="26"/>
  <c r="H229" i="26" a="1"/>
  <c r="H229" i="26"/>
  <c r="H230" i="26" a="1"/>
  <c r="H230" i="26" s="1"/>
  <c r="H231" i="26" a="1"/>
  <c r="H231" i="26" s="1"/>
  <c r="H232" i="26" a="1"/>
  <c r="H232" i="26"/>
  <c r="H233" i="26" a="1"/>
  <c r="H233" i="26" s="1"/>
  <c r="H234" i="26" a="1"/>
  <c r="H234" i="26"/>
  <c r="H235" i="26" a="1"/>
  <c r="H235" i="26"/>
  <c r="H236" i="26" a="1"/>
  <c r="H236" i="26" s="1"/>
  <c r="H237" i="26" a="1"/>
  <c r="H237" i="26"/>
  <c r="H238" i="26" a="1"/>
  <c r="H238" i="26"/>
  <c r="H239" i="26" a="1"/>
  <c r="H239" i="26"/>
  <c r="H240" i="26" a="1"/>
  <c r="H240" i="26"/>
  <c r="H241" i="26" a="1"/>
  <c r="H241" i="26"/>
  <c r="H242" i="26" a="1"/>
  <c r="H242" i="26" s="1"/>
  <c r="H243" i="26" a="1"/>
  <c r="H243" i="26"/>
  <c r="H244" i="26" a="1"/>
  <c r="H244" i="26" s="1"/>
  <c r="H245" i="26" a="1"/>
  <c r="H245" i="26"/>
  <c r="H246" i="26" a="1"/>
  <c r="H246" i="26"/>
  <c r="H247" i="26" a="1"/>
  <c r="H247" i="26"/>
  <c r="H248" i="26" a="1"/>
  <c r="H248" i="26" s="1"/>
  <c r="H249" i="26" a="1"/>
  <c r="H249" i="26"/>
  <c r="H250" i="26" a="1"/>
  <c r="H250" i="26"/>
  <c r="H251" i="26" a="1"/>
  <c r="H251" i="26"/>
  <c r="H252" i="26" a="1"/>
  <c r="H252" i="26"/>
  <c r="H253" i="26" a="1"/>
  <c r="H253" i="26" s="1"/>
  <c r="H254" i="26" a="1"/>
  <c r="H254" i="26" s="1"/>
  <c r="H255" i="26" a="1"/>
  <c r="H255" i="26"/>
  <c r="H256" i="26" a="1"/>
  <c r="H256" i="26"/>
  <c r="H257" i="26" a="1"/>
  <c r="H257" i="26" s="1"/>
  <c r="H258" i="26" a="1"/>
  <c r="H258" i="26"/>
  <c r="H259" i="26" a="1"/>
  <c r="H259" i="26"/>
  <c r="H260" i="26" a="1"/>
  <c r="H260" i="26" s="1"/>
  <c r="H261" i="26" a="1"/>
  <c r="H261" i="26"/>
  <c r="H262" i="26" a="1"/>
  <c r="H262" i="26"/>
  <c r="H263" i="26" a="1"/>
  <c r="H263" i="26"/>
  <c r="H264" i="26" a="1"/>
  <c r="H264" i="26"/>
  <c r="H265" i="26" a="1"/>
  <c r="H265" i="26"/>
  <c r="H266" i="26" a="1"/>
  <c r="H266" i="26" s="1"/>
  <c r="H267" i="26" a="1"/>
  <c r="H267" i="26" s="1"/>
  <c r="H268" i="26" a="1"/>
  <c r="H268" i="26"/>
  <c r="H269" i="26" a="1"/>
  <c r="H269" i="26"/>
  <c r="H270" i="26" a="1"/>
  <c r="H270" i="26" s="1"/>
  <c r="H271" i="26" a="1"/>
  <c r="H271" i="26"/>
  <c r="H272" i="26" a="1"/>
  <c r="H272" i="26" s="1"/>
  <c r="H273" i="26" a="1"/>
  <c r="H273" i="26"/>
  <c r="H274" i="26" a="1"/>
  <c r="H274" i="26" s="1"/>
  <c r="H275" i="26" a="1"/>
  <c r="H275" i="26"/>
  <c r="H276" i="26" a="1"/>
  <c r="H276" i="26"/>
  <c r="H277" i="26" a="1"/>
  <c r="H277" i="26"/>
  <c r="H278" i="26" a="1"/>
  <c r="H278" i="26" s="1"/>
  <c r="H279" i="26" a="1"/>
  <c r="H279" i="26"/>
  <c r="H280" i="26" a="1"/>
  <c r="H280" i="26"/>
  <c r="H281" i="26" a="1"/>
  <c r="H281" i="26"/>
  <c r="H282" i="26" a="1"/>
  <c r="H282" i="26" s="1"/>
  <c r="H283" i="26" a="1"/>
  <c r="H283" i="26" s="1"/>
  <c r="H284" i="26" a="1"/>
  <c r="H284" i="26" s="1"/>
  <c r="H285" i="26" a="1"/>
  <c r="H285" i="26"/>
  <c r="H286" i="26" a="1"/>
  <c r="H286" i="26"/>
  <c r="H287" i="26" a="1"/>
  <c r="H287" i="26"/>
  <c r="H288" i="26" a="1"/>
  <c r="H288" i="26"/>
  <c r="H289" i="26" a="1"/>
  <c r="H289" i="26" s="1"/>
  <c r="H290" i="26" a="1"/>
  <c r="H290" i="26" s="1"/>
  <c r="H291" i="26" a="1"/>
  <c r="H291" i="26"/>
  <c r="H292" i="26" a="1"/>
  <c r="H292" i="26"/>
  <c r="H293" i="26" a="1"/>
  <c r="H293" i="26"/>
  <c r="H294" i="26" a="1"/>
  <c r="H294" i="26" s="1"/>
  <c r="H295" i="26" a="1"/>
  <c r="H295" i="26"/>
  <c r="H296" i="26" a="1"/>
  <c r="H296" i="26" s="1"/>
  <c r="H297" i="26" a="1"/>
  <c r="H297" i="26"/>
  <c r="H298" i="26" a="1"/>
  <c r="H298" i="26"/>
  <c r="H299" i="26" a="1"/>
  <c r="H299" i="26"/>
  <c r="H300" i="26" a="1"/>
  <c r="H300" i="26"/>
  <c r="H301" i="26" a="1"/>
  <c r="H301" i="26"/>
  <c r="H302" i="26" a="1"/>
  <c r="H302" i="26" s="1"/>
  <c r="H303" i="26" a="1"/>
  <c r="H303" i="26" s="1"/>
  <c r="H304" i="26" a="1"/>
  <c r="H304" i="26"/>
  <c r="H305" i="26" a="1"/>
  <c r="H305" i="26"/>
  <c r="H306" i="26" a="1"/>
  <c r="H306" i="26"/>
  <c r="H307" i="26" a="1"/>
  <c r="H307" i="26"/>
  <c r="H308" i="26" a="1"/>
  <c r="H308" i="26" s="1"/>
  <c r="H309" i="26" a="1"/>
  <c r="H309" i="26"/>
  <c r="H310" i="26" a="1"/>
  <c r="H310" i="26"/>
  <c r="H311" i="26" a="1"/>
  <c r="H311" i="26"/>
  <c r="H312" i="26" a="1"/>
  <c r="H312" i="26"/>
  <c r="H313" i="26" a="1"/>
  <c r="H313" i="26"/>
  <c r="H314" i="26" a="1"/>
  <c r="H314" i="26" s="1"/>
  <c r="H315" i="26" a="1"/>
  <c r="H315" i="26"/>
  <c r="H316" i="26" a="1"/>
  <c r="H316" i="26" s="1"/>
  <c r="H317" i="26" a="1"/>
  <c r="H317" i="26" s="1"/>
  <c r="H318" i="26" a="1"/>
  <c r="H318" i="26"/>
  <c r="H319" i="26" a="1"/>
  <c r="H319" i="26"/>
  <c r="H320" i="26" a="1"/>
  <c r="H320" i="26" s="1"/>
  <c r="H321" i="26" a="1"/>
  <c r="H321" i="26"/>
  <c r="H322" i="26" a="1"/>
  <c r="H322" i="26"/>
  <c r="H323" i="26" a="1"/>
  <c r="H323" i="26"/>
  <c r="H324" i="26" a="1"/>
  <c r="H324" i="26"/>
  <c r="H325" i="26" a="1"/>
  <c r="H325" i="26"/>
  <c r="H326" i="26" a="1"/>
  <c r="H326" i="26" s="1"/>
  <c r="H327" i="26" a="1"/>
  <c r="H327" i="26"/>
  <c r="H328" i="26" a="1"/>
  <c r="H328" i="26" s="1"/>
  <c r="H329" i="26" a="1"/>
  <c r="H329" i="26" s="1"/>
  <c r="H330" i="26" a="1"/>
  <c r="H330" i="26"/>
  <c r="H331" i="26" a="1"/>
  <c r="H331" i="26" s="1"/>
  <c r="H332" i="26" a="1"/>
  <c r="H332" i="26" s="1"/>
  <c r="H333" i="26" a="1"/>
  <c r="H333" i="26"/>
  <c r="H334" i="26" a="1"/>
  <c r="H334" i="26"/>
  <c r="H335" i="26" a="1"/>
  <c r="H335" i="26" s="1"/>
  <c r="H336" i="26" a="1"/>
  <c r="H336" i="26"/>
  <c r="H337" i="26" a="1"/>
  <c r="H337" i="26"/>
  <c r="H338" i="26" a="1"/>
  <c r="H338" i="26" s="1"/>
  <c r="H339" i="26" a="1"/>
  <c r="H339" i="26"/>
  <c r="H340" i="26" a="1"/>
  <c r="H340" i="26"/>
  <c r="H341" i="26" a="1"/>
  <c r="H341" i="26"/>
  <c r="H342" i="26" a="1"/>
  <c r="H342" i="26" s="1"/>
  <c r="H343" i="26" a="1"/>
  <c r="H343" i="26"/>
  <c r="H344" i="26" a="1"/>
  <c r="H344" i="26" s="1"/>
  <c r="H345" i="26" a="1"/>
  <c r="H345" i="26"/>
  <c r="H346" i="26" a="1"/>
  <c r="H346" i="26"/>
  <c r="H347" i="26" a="1"/>
  <c r="H347" i="26"/>
  <c r="H348" i="26" a="1"/>
  <c r="H348" i="26"/>
  <c r="H349" i="26" a="1"/>
  <c r="H349" i="26"/>
  <c r="H350" i="26" a="1"/>
  <c r="H350" i="26" s="1"/>
  <c r="H351" i="26" a="1"/>
  <c r="H351" i="26"/>
  <c r="H352" i="26" a="1"/>
  <c r="H352" i="26" s="1"/>
  <c r="H353" i="26" a="1"/>
  <c r="H353" i="26"/>
  <c r="H354" i="26" a="1"/>
  <c r="H354" i="26"/>
  <c r="H355" i="26" a="1"/>
  <c r="H355" i="26" s="1"/>
  <c r="H356" i="26" a="1"/>
  <c r="H356" i="26" s="1"/>
  <c r="H357" i="26" a="1"/>
  <c r="H357" i="26"/>
  <c r="H358" i="26" a="1"/>
  <c r="H358" i="26"/>
  <c r="H359" i="26" a="1"/>
  <c r="H359" i="26" s="1"/>
  <c r="H360" i="26" a="1"/>
  <c r="H360" i="26"/>
  <c r="H361" i="26" a="1"/>
  <c r="H361" i="26"/>
  <c r="H362" i="26" a="1"/>
  <c r="H362" i="26" s="1"/>
  <c r="H363" i="26" a="1"/>
  <c r="H363" i="26"/>
  <c r="H364" i="26" a="1"/>
  <c r="H364" i="26"/>
  <c r="H365" i="26" a="1"/>
  <c r="H365" i="26"/>
  <c r="H366" i="26" a="1"/>
  <c r="H366" i="26"/>
  <c r="H367" i="26" a="1"/>
  <c r="H367" i="26"/>
  <c r="H368" i="26" a="1"/>
  <c r="H368" i="26" s="1"/>
  <c r="H369" i="26" a="1"/>
  <c r="H369" i="26"/>
  <c r="H370" i="26" a="1"/>
  <c r="H370" i="26"/>
  <c r="H371" i="26" a="1"/>
  <c r="H371" i="26"/>
  <c r="H372" i="26" a="1"/>
  <c r="H372" i="26" s="1"/>
  <c r="H373" i="26" a="1"/>
  <c r="H373" i="26"/>
  <c r="H374" i="26" a="1"/>
  <c r="H374" i="26" s="1"/>
  <c r="H375" i="26" a="1"/>
  <c r="H375" i="26" s="1"/>
  <c r="H376" i="26" a="1"/>
  <c r="H376" i="26" s="1"/>
  <c r="H377" i="26" a="1"/>
  <c r="H377" i="26"/>
  <c r="H378" i="26" a="1"/>
  <c r="H378" i="26"/>
  <c r="H379" i="26" a="1"/>
  <c r="H379" i="26"/>
  <c r="H380" i="26" a="1"/>
  <c r="H380" i="26" s="1"/>
  <c r="H381" i="26" a="1"/>
  <c r="H381" i="26"/>
  <c r="H382" i="26" a="1"/>
  <c r="H382" i="26"/>
  <c r="H383" i="26" a="1"/>
  <c r="H383" i="26"/>
  <c r="H384" i="26" a="1"/>
  <c r="H384" i="26"/>
  <c r="H385" i="26" a="1"/>
  <c r="H385" i="26"/>
  <c r="H386" i="26" a="1"/>
  <c r="H386" i="26" s="1"/>
  <c r="H387" i="26" a="1"/>
  <c r="H387" i="26"/>
  <c r="H388" i="26" a="1"/>
  <c r="H388" i="26" s="1"/>
  <c r="H389" i="26" a="1"/>
  <c r="H389" i="26"/>
  <c r="H390" i="26" a="1"/>
  <c r="H390" i="26"/>
  <c r="H391" i="26" a="1"/>
  <c r="H391" i="26"/>
  <c r="H392" i="26" a="1"/>
  <c r="H392" i="26" s="1"/>
  <c r="H393" i="26" a="1"/>
  <c r="H393" i="26"/>
  <c r="H394" i="26" a="1"/>
  <c r="H394" i="26"/>
  <c r="H395" i="26" a="1"/>
  <c r="H395" i="26"/>
  <c r="H396" i="26" a="1"/>
  <c r="H396" i="26" s="1"/>
  <c r="H397" i="26" a="1"/>
  <c r="H397" i="26"/>
  <c r="H398" i="26" a="1"/>
  <c r="H398" i="26" s="1"/>
  <c r="H399" i="26" a="1"/>
  <c r="H399" i="26"/>
  <c r="H400" i="26" a="1"/>
  <c r="H400" i="26"/>
  <c r="H401" i="26" a="1"/>
  <c r="H401" i="26" s="1"/>
  <c r="H402" i="26" a="1"/>
  <c r="H402" i="26"/>
  <c r="H403" i="26" a="1"/>
  <c r="H403" i="26" s="1"/>
  <c r="H404" i="26" a="1"/>
  <c r="H404" i="26" s="1"/>
  <c r="H405" i="26" a="1"/>
  <c r="H405" i="26"/>
  <c r="H406" i="26" a="1"/>
  <c r="H406" i="26"/>
  <c r="H407" i="26" a="1"/>
  <c r="H407" i="26"/>
  <c r="H408" i="26" a="1"/>
  <c r="H408" i="26"/>
  <c r="H409" i="26" a="1"/>
  <c r="H409" i="26"/>
  <c r="H410" i="26" a="1"/>
  <c r="H410" i="26" s="1"/>
  <c r="H411" i="26" a="1"/>
  <c r="H411" i="26"/>
  <c r="H412" i="26" a="1"/>
  <c r="H412" i="26"/>
  <c r="H413" i="26" a="1"/>
  <c r="H413" i="26"/>
  <c r="H414" i="26" a="1"/>
  <c r="H414" i="26" s="1"/>
  <c r="H415" i="26" a="1"/>
  <c r="H415" i="26" s="1"/>
  <c r="H416" i="26" a="1"/>
  <c r="H416" i="26" s="1"/>
  <c r="H417" i="26" a="1"/>
  <c r="H417" i="26" s="1"/>
  <c r="H418" i="26" a="1"/>
  <c r="H418" i="26"/>
  <c r="H419" i="26" a="1"/>
  <c r="H419" i="26"/>
  <c r="H420" i="26" a="1"/>
  <c r="H420" i="26"/>
  <c r="H421" i="26" a="1"/>
  <c r="H421" i="26"/>
  <c r="H422" i="26" a="1"/>
  <c r="H422" i="26" s="1"/>
  <c r="H423" i="26" a="1"/>
  <c r="H423" i="26"/>
  <c r="H424" i="26" a="1"/>
  <c r="H424" i="26"/>
  <c r="H425" i="26" a="1"/>
  <c r="H425" i="26"/>
  <c r="H426" i="26" a="1"/>
  <c r="H426" i="26"/>
  <c r="H427" i="26" a="1"/>
  <c r="H427" i="26" s="1"/>
  <c r="H428" i="26" a="1"/>
  <c r="H428" i="26" s="1"/>
  <c r="H429" i="26" a="1"/>
  <c r="H429" i="26"/>
  <c r="H430" i="26" a="1"/>
  <c r="H430" i="26"/>
  <c r="H431" i="26" a="1"/>
  <c r="H431" i="26"/>
  <c r="H432" i="26" a="1"/>
  <c r="H432" i="26"/>
  <c r="H433" i="26" a="1"/>
  <c r="H433" i="26"/>
  <c r="H434" i="26" a="1"/>
  <c r="H434" i="26" s="1"/>
  <c r="H435" i="26" a="1"/>
  <c r="H435" i="26"/>
  <c r="H436" i="26" a="1"/>
  <c r="H436" i="26" s="1"/>
  <c r="H437" i="26" a="1"/>
  <c r="H437" i="26" s="1"/>
  <c r="H438" i="26" a="1"/>
  <c r="H438" i="26"/>
  <c r="H439" i="26" a="1"/>
  <c r="H439" i="26"/>
  <c r="H440" i="26" a="1"/>
  <c r="H440" i="26" s="1"/>
  <c r="H441" i="26" a="1"/>
  <c r="H441" i="26"/>
  <c r="H442" i="26" a="1"/>
  <c r="H442" i="26"/>
  <c r="H443" i="26" a="1"/>
  <c r="H443" i="26" s="1"/>
  <c r="H444" i="26" a="1"/>
  <c r="H444" i="26"/>
  <c r="H445" i="26" a="1"/>
  <c r="H445" i="26"/>
  <c r="H446" i="26" a="1"/>
  <c r="H446" i="26" s="1"/>
  <c r="H447" i="26" a="1"/>
  <c r="H447" i="26" s="1"/>
  <c r="H448" i="26" a="1"/>
  <c r="H448" i="26"/>
  <c r="H449" i="26" a="1"/>
  <c r="H449" i="26"/>
  <c r="H450" i="26" a="1"/>
  <c r="H450" i="26" s="1"/>
  <c r="H451" i="26" a="1"/>
  <c r="H451" i="26"/>
  <c r="H452" i="26" a="1"/>
  <c r="H452" i="26" s="1"/>
  <c r="H453" i="26" a="1"/>
  <c r="H453" i="26"/>
  <c r="H454" i="26" a="1"/>
  <c r="H454" i="26"/>
  <c r="H455" i="26" a="1"/>
  <c r="H455" i="26"/>
  <c r="H456" i="26" a="1"/>
  <c r="H456" i="26"/>
  <c r="H457" i="26" a="1"/>
  <c r="H457" i="26" s="1"/>
  <c r="H458" i="26" a="1"/>
  <c r="H458" i="26" s="1"/>
  <c r="H459" i="26" a="1"/>
  <c r="H459" i="26"/>
  <c r="H460" i="26" a="1"/>
  <c r="H460" i="26" s="1"/>
  <c r="H461" i="26" a="1"/>
  <c r="H461" i="26"/>
  <c r="H462" i="26" a="1"/>
  <c r="H462" i="26"/>
  <c r="H463" i="26" a="1"/>
  <c r="H463" i="26"/>
  <c r="H464" i="26" a="1"/>
  <c r="H464" i="26" s="1"/>
  <c r="H465" i="26" a="1"/>
  <c r="H465" i="26"/>
  <c r="H466" i="26" a="1"/>
  <c r="H466" i="26"/>
  <c r="H467" i="26" a="1"/>
  <c r="H467" i="26"/>
  <c r="H468" i="26" a="1"/>
  <c r="H468" i="26"/>
  <c r="H469" i="26" a="1"/>
  <c r="H469" i="26"/>
  <c r="H470" i="26" a="1"/>
  <c r="H470" i="26" s="1"/>
  <c r="H471" i="26" a="1"/>
  <c r="H471" i="26" s="1"/>
  <c r="H472" i="26" a="1"/>
  <c r="H472" i="26"/>
  <c r="H473" i="26" a="1"/>
  <c r="H473" i="26" s="1"/>
  <c r="H474" i="26" a="1"/>
  <c r="H474" i="26"/>
  <c r="H475" i="26" a="1"/>
  <c r="H475" i="26"/>
  <c r="H476" i="26" a="1"/>
  <c r="H476" i="26" s="1"/>
  <c r="H477" i="26" a="1"/>
  <c r="H477" i="26"/>
  <c r="H478" i="26" a="1"/>
  <c r="H478" i="26" s="1"/>
  <c r="H479" i="26" a="1"/>
  <c r="H479" i="26"/>
  <c r="H480" i="26" a="1"/>
  <c r="H480" i="26"/>
  <c r="H481" i="26" a="1"/>
  <c r="H481" i="26"/>
  <c r="H482" i="26" a="1"/>
  <c r="H482" i="26" s="1"/>
  <c r="H483" i="26" a="1"/>
  <c r="H483" i="26"/>
  <c r="H484" i="26" a="1"/>
  <c r="H484" i="26"/>
  <c r="H485" i="26" a="1"/>
  <c r="H485" i="26"/>
  <c r="H486" i="26" a="1"/>
  <c r="H486" i="26" s="1"/>
  <c r="H487" i="26" a="1"/>
  <c r="H487" i="26"/>
  <c r="H488" i="26" a="1"/>
  <c r="H488" i="26" s="1"/>
  <c r="H489" i="26" a="1"/>
  <c r="H489" i="26"/>
  <c r="H490" i="26" a="1"/>
  <c r="H490" i="26"/>
  <c r="H491" i="26" a="1"/>
  <c r="H491" i="26"/>
  <c r="H492" i="26" a="1"/>
  <c r="H492" i="26"/>
  <c r="H493" i="26" a="1"/>
  <c r="H493" i="26"/>
  <c r="H494" i="26" a="1"/>
  <c r="H494" i="26" s="1"/>
  <c r="H495" i="26" a="1"/>
  <c r="H495" i="26"/>
  <c r="H496" i="26" a="1"/>
  <c r="H496" i="26"/>
  <c r="H497" i="26" a="1"/>
  <c r="H497" i="26"/>
  <c r="H498" i="26" a="1"/>
  <c r="H498" i="26" s="1"/>
  <c r="H499" i="26" a="1"/>
  <c r="H499" i="26" s="1"/>
  <c r="H500" i="26" a="1"/>
  <c r="H500" i="26" s="1"/>
  <c r="H501" i="26" a="1"/>
  <c r="H501" i="26"/>
  <c r="H502" i="26" a="1"/>
  <c r="H502" i="26"/>
  <c r="H503" i="26" a="1"/>
  <c r="H503" i="26"/>
  <c r="H504" i="26" a="1"/>
  <c r="H504" i="26"/>
  <c r="H505" i="26" a="1"/>
  <c r="H505" i="26" s="1"/>
  <c r="H506" i="26" a="1"/>
  <c r="H506" i="26" s="1"/>
  <c r="H507" i="26" a="1"/>
  <c r="H507" i="26"/>
  <c r="H508" i="26" a="1"/>
  <c r="H508" i="26"/>
  <c r="H509" i="26" a="1"/>
  <c r="H509" i="26"/>
  <c r="H510" i="26" a="1"/>
  <c r="H510" i="26"/>
  <c r="H511" i="26" a="1"/>
  <c r="H511" i="26"/>
  <c r="H512" i="26" a="1"/>
  <c r="H512" i="26" s="1"/>
  <c r="H513" i="26" a="1"/>
  <c r="H513" i="26"/>
  <c r="H514" i="26" a="1"/>
  <c r="H514" i="26" s="1"/>
  <c r="H515" i="26" a="1"/>
  <c r="H515" i="26"/>
  <c r="H516" i="26" a="1"/>
  <c r="H516" i="26"/>
  <c r="H517" i="26" a="1"/>
  <c r="H517" i="26"/>
  <c r="H518" i="26" a="1"/>
  <c r="H518" i="26" s="1"/>
  <c r="H519" i="26" a="1"/>
  <c r="H519" i="26"/>
  <c r="H520" i="26" a="1"/>
  <c r="H520" i="26"/>
  <c r="H521" i="26" a="1"/>
  <c r="H521" i="26"/>
  <c r="H522" i="26" a="1"/>
  <c r="H522" i="26"/>
  <c r="H523" i="26" a="1"/>
  <c r="H523" i="26"/>
  <c r="H524" i="26" a="1"/>
  <c r="H524" i="26" s="1"/>
  <c r="H525" i="26" a="1"/>
  <c r="H525" i="26" s="1"/>
  <c r="H526" i="26" a="1"/>
  <c r="H526" i="26"/>
  <c r="H527" i="26" a="1"/>
  <c r="H527" i="26"/>
  <c r="H528" i="26" a="1"/>
  <c r="H528" i="26" s="1"/>
  <c r="H529" i="26" a="1"/>
  <c r="H529" i="26"/>
  <c r="H530" i="26" a="1"/>
  <c r="H530" i="26" s="1"/>
  <c r="H531" i="26" a="1"/>
  <c r="H531" i="26"/>
  <c r="H532" i="26" a="1"/>
  <c r="H532" i="26"/>
  <c r="H533" i="26" a="1"/>
  <c r="H533" i="26"/>
  <c r="H534" i="26" a="1"/>
  <c r="H534" i="26" s="1"/>
  <c r="H535" i="26" a="1"/>
  <c r="H535" i="26"/>
  <c r="H536" i="26" a="1"/>
  <c r="H536" i="26" s="1"/>
  <c r="H537" i="26" a="1"/>
  <c r="H537" i="26"/>
  <c r="H538" i="26" a="1"/>
  <c r="H538" i="26" s="1"/>
  <c r="H539" i="26" a="1"/>
  <c r="H539" i="26"/>
  <c r="H540" i="26" a="1"/>
  <c r="H540" i="26"/>
  <c r="H541" i="26" a="1"/>
  <c r="H541" i="26" s="1"/>
  <c r="H542" i="26" a="1"/>
  <c r="H542" i="26" s="1"/>
  <c r="H543" i="26" a="1"/>
  <c r="H543" i="26"/>
  <c r="H544" i="26" a="1"/>
  <c r="H544" i="26"/>
  <c r="H545" i="26" a="1"/>
  <c r="H545" i="26"/>
  <c r="H546" i="26" a="1"/>
  <c r="H546" i="26"/>
  <c r="H547" i="26" a="1"/>
  <c r="H547" i="26"/>
  <c r="H548" i="26" a="1"/>
  <c r="H548" i="26" s="1"/>
  <c r="H549" i="26" a="1"/>
  <c r="H549" i="26"/>
  <c r="H550" i="26" a="1"/>
  <c r="H550" i="26"/>
  <c r="H551" i="26" a="1"/>
  <c r="H551" i="26" s="1"/>
  <c r="H552" i="26" a="1"/>
  <c r="H552" i="26"/>
  <c r="H553" i="26" a="1"/>
  <c r="H553" i="26"/>
  <c r="H554" i="26" a="1"/>
  <c r="H554" i="26" s="1"/>
  <c r="H555" i="26" a="1"/>
  <c r="H555" i="26" s="1"/>
  <c r="H556" i="26" a="1"/>
  <c r="H556" i="26"/>
  <c r="H557" i="26" a="1"/>
  <c r="H557" i="26"/>
  <c r="H558" i="26" a="1"/>
  <c r="H558" i="26"/>
  <c r="H559" i="26" a="1"/>
  <c r="H559" i="26"/>
  <c r="H560" i="26" a="1"/>
  <c r="H560" i="26" s="1"/>
  <c r="H561" i="26" a="1"/>
  <c r="H561" i="26"/>
  <c r="H562" i="26" a="1"/>
  <c r="H562" i="26"/>
  <c r="H563" i="26" a="1"/>
  <c r="H563" i="26"/>
  <c r="H564" i="26" a="1"/>
  <c r="H564" i="26" s="1"/>
  <c r="H565" i="26" a="1"/>
  <c r="H565" i="26"/>
  <c r="H566" i="26" a="1"/>
  <c r="H566" i="26" s="1"/>
  <c r="H567" i="26" a="1"/>
  <c r="H567" i="26"/>
  <c r="H568" i="26" a="1"/>
  <c r="H568" i="26"/>
  <c r="H569" i="26" a="1"/>
  <c r="H569" i="26"/>
  <c r="H570" i="26" a="1"/>
  <c r="H570" i="26"/>
  <c r="H571" i="26" a="1"/>
  <c r="H571" i="26"/>
  <c r="H572" i="26" a="1"/>
  <c r="H572" i="26" s="1"/>
  <c r="H573" i="26" a="1"/>
  <c r="H573" i="26"/>
  <c r="H574" i="26" a="1"/>
  <c r="H574" i="26"/>
  <c r="H575" i="26" a="1"/>
  <c r="H575" i="26" s="1"/>
  <c r="H576" i="26" a="1"/>
  <c r="H576" i="26"/>
  <c r="H577" i="26" a="1"/>
  <c r="H577" i="26" s="1"/>
  <c r="H578" i="26" a="1"/>
  <c r="H578" i="26" s="1"/>
  <c r="H579" i="26" a="1"/>
  <c r="H579" i="26"/>
  <c r="H580" i="26" a="1"/>
  <c r="H580" i="26"/>
  <c r="H581" i="26" a="1"/>
  <c r="H581" i="26"/>
  <c r="H582" i="26" a="1"/>
  <c r="H582" i="26" s="1"/>
  <c r="H583" i="26" a="1"/>
  <c r="H583" i="26"/>
  <c r="H584" i="26" a="1"/>
  <c r="H584" i="26" s="1"/>
  <c r="H585" i="26" a="1"/>
  <c r="H585" i="26"/>
  <c r="H586" i="26" a="1"/>
  <c r="H586" i="26"/>
  <c r="H587" i="26" a="1"/>
  <c r="H587" i="26"/>
  <c r="H588" i="26" a="1"/>
  <c r="H588" i="26"/>
  <c r="H589" i="26" a="1"/>
  <c r="H589" i="26"/>
  <c r="H590" i="26" a="1"/>
  <c r="H590" i="26" s="1"/>
  <c r="H591" i="26" a="1"/>
  <c r="H591" i="26"/>
  <c r="H592" i="26" a="1"/>
  <c r="H592" i="26"/>
  <c r="H593" i="26" a="1"/>
  <c r="H593" i="26"/>
  <c r="H594" i="26" a="1"/>
  <c r="H594" i="26"/>
  <c r="H595" i="26" a="1"/>
  <c r="H595" i="26" s="1"/>
  <c r="H596" i="26" a="1"/>
  <c r="H596" i="26" s="1"/>
  <c r="H597" i="26" a="1"/>
  <c r="H597" i="26" s="1"/>
  <c r="H598" i="26" a="1"/>
  <c r="H598" i="26"/>
  <c r="H599" i="26" a="1"/>
  <c r="H599" i="26"/>
  <c r="H600" i="26" a="1"/>
  <c r="H600" i="26"/>
  <c r="H601" i="26" a="1"/>
  <c r="H601" i="26"/>
  <c r="H602" i="26" a="1"/>
  <c r="H602" i="26" s="1"/>
  <c r="H603" i="26" a="1"/>
  <c r="H603" i="26"/>
  <c r="H604" i="26" a="1"/>
  <c r="H604" i="26"/>
  <c r="H605" i="26" a="1"/>
  <c r="H605" i="26"/>
  <c r="H606" i="26" a="1"/>
  <c r="H606" i="26"/>
  <c r="H607" i="26" a="1"/>
  <c r="H607" i="26"/>
  <c r="H608" i="26" a="1"/>
  <c r="H608" i="26" s="1"/>
  <c r="H609" i="26" a="1"/>
  <c r="H609" i="26" s="1"/>
  <c r="H610" i="26" a="1"/>
  <c r="H610" i="26" s="1"/>
  <c r="H611" i="26" a="1"/>
  <c r="H611" i="26"/>
  <c r="H612" i="26" a="1"/>
  <c r="H612" i="26"/>
  <c r="H613" i="26" a="1"/>
  <c r="H613" i="26"/>
  <c r="H614" i="26" a="1"/>
  <c r="H614" i="26" s="1"/>
  <c r="H615" i="26" a="1"/>
  <c r="H615" i="26"/>
  <c r="H616" i="26" a="1"/>
  <c r="H616" i="26" s="1"/>
  <c r="H617" i="26" a="1"/>
  <c r="H617" i="26"/>
  <c r="H618" i="26" a="1"/>
  <c r="H618" i="26"/>
  <c r="H619" i="26" a="1"/>
  <c r="H619" i="26"/>
  <c r="H620" i="26" a="1"/>
  <c r="H620" i="26" s="1"/>
  <c r="H621" i="26" a="1"/>
  <c r="H621" i="26"/>
  <c r="H622" i="26" a="1"/>
  <c r="H622" i="26"/>
  <c r="H623" i="26" a="1"/>
  <c r="H623" i="26" s="1"/>
  <c r="H624" i="26" a="1"/>
  <c r="H624" i="26"/>
  <c r="H625" i="26" a="1"/>
  <c r="H625" i="26"/>
  <c r="H626" i="26" a="1"/>
  <c r="H626" i="26" s="1"/>
  <c r="H627" i="26" a="1"/>
  <c r="H627" i="26"/>
  <c r="H628" i="26" a="1"/>
  <c r="H628" i="26"/>
  <c r="H629" i="26" a="1"/>
  <c r="H629" i="26"/>
  <c r="H630" i="26" a="1"/>
  <c r="H630" i="26"/>
  <c r="H631" i="26" a="1"/>
  <c r="H631" i="26"/>
  <c r="H632" i="26" a="1"/>
  <c r="H632" i="26" s="1"/>
  <c r="H633" i="26" a="1"/>
  <c r="H633" i="26"/>
  <c r="H634" i="26" a="1"/>
  <c r="H634" i="26"/>
  <c r="H635" i="26" a="1"/>
  <c r="H635" i="26"/>
  <c r="H636" i="26" a="1"/>
  <c r="H636" i="26" s="1"/>
  <c r="H637" i="26" a="1"/>
  <c r="H637" i="26"/>
  <c r="H638" i="26" a="1"/>
  <c r="H638" i="26" s="1"/>
  <c r="H639" i="26" a="1"/>
  <c r="H639" i="26"/>
  <c r="H640" i="26" a="1"/>
  <c r="H640" i="26"/>
  <c r="H641" i="26" a="1"/>
  <c r="H641" i="26"/>
  <c r="H642" i="26" a="1"/>
  <c r="H642" i="26"/>
  <c r="H643" i="26" a="1"/>
  <c r="H643" i="26"/>
  <c r="H644" i="26" a="1"/>
  <c r="H644" i="26" s="1"/>
  <c r="H645" i="26" a="1"/>
  <c r="H645" i="26"/>
  <c r="H646" i="26" a="1"/>
  <c r="H646" i="26"/>
  <c r="H647" i="26" a="1"/>
  <c r="H647" i="26"/>
  <c r="H648" i="26" a="1"/>
  <c r="H648" i="26"/>
  <c r="H649" i="26" a="1"/>
  <c r="H649" i="26" s="1"/>
  <c r="H650" i="26" a="1"/>
  <c r="H650" i="26" s="1"/>
  <c r="H651" i="26" a="1"/>
  <c r="H651" i="26"/>
  <c r="H652" i="26" a="1"/>
  <c r="H652" i="26"/>
  <c r="H653" i="26" a="1"/>
  <c r="H653" i="26"/>
  <c r="H654" i="26" a="1"/>
  <c r="H654" i="26"/>
  <c r="H655" i="26" a="1"/>
  <c r="H655" i="26"/>
  <c r="H656" i="26" a="1"/>
  <c r="H656" i="26" s="1"/>
  <c r="H657" i="26" a="1"/>
  <c r="H657" i="26"/>
  <c r="H658" i="26" a="1"/>
  <c r="H658" i="26"/>
  <c r="H659" i="26" a="1"/>
  <c r="H659" i="26"/>
  <c r="H660" i="26" a="1"/>
  <c r="H660" i="26"/>
  <c r="H661" i="26" a="1"/>
  <c r="H661" i="26"/>
  <c r="H662" i="26" a="1"/>
  <c r="H662" i="26" s="1"/>
  <c r="H663" i="26" a="1"/>
  <c r="H663" i="26"/>
  <c r="H664" i="26" a="1"/>
  <c r="H664" i="26"/>
  <c r="H665" i="26" a="1"/>
  <c r="H665" i="26"/>
  <c r="H666" i="26" a="1"/>
  <c r="H666" i="26"/>
  <c r="H667" i="26" a="1"/>
  <c r="H667" i="26"/>
  <c r="H668" i="26" a="1"/>
  <c r="H668" i="26" s="1"/>
  <c r="H669" i="26" a="1"/>
  <c r="H669" i="26" s="1"/>
  <c r="H670" i="26" a="1"/>
  <c r="H670" i="26"/>
  <c r="H671" i="26" a="1"/>
  <c r="H671" i="26"/>
  <c r="H672" i="26" a="1"/>
  <c r="H672" i="26"/>
  <c r="H673" i="26" a="1"/>
  <c r="H673" i="26"/>
  <c r="H674" i="26" a="1"/>
  <c r="H674" i="26" s="1"/>
  <c r="H675" i="26" a="1"/>
  <c r="H675" i="26"/>
  <c r="H676" i="26" a="1"/>
  <c r="H676" i="26"/>
  <c r="H677" i="26" a="1"/>
  <c r="H677" i="26" s="1"/>
  <c r="H678" i="26" a="1"/>
  <c r="H678" i="26"/>
  <c r="H679" i="26" a="1"/>
  <c r="H679" i="26"/>
  <c r="H680" i="26" a="1"/>
  <c r="H680" i="26" s="1"/>
  <c r="H681" i="26" a="1"/>
  <c r="H681" i="26"/>
  <c r="H682" i="26" a="1"/>
  <c r="H682" i="26" s="1"/>
  <c r="H683" i="26" a="1"/>
  <c r="H683" i="26"/>
  <c r="H684" i="26" a="1"/>
  <c r="H684" i="26" s="1"/>
  <c r="H685" i="26" a="1"/>
  <c r="H685" i="26"/>
  <c r="H686" i="26" a="1"/>
  <c r="H686" i="26" s="1"/>
  <c r="H687" i="26" a="1"/>
  <c r="H687" i="26"/>
  <c r="H688" i="26" a="1"/>
  <c r="H688" i="26"/>
  <c r="H689" i="26" a="1"/>
  <c r="H689" i="26"/>
  <c r="H690" i="26" a="1"/>
  <c r="H690" i="26"/>
  <c r="H691" i="26" a="1"/>
  <c r="H691" i="26"/>
  <c r="H692" i="26" a="1"/>
  <c r="H692" i="26" s="1"/>
  <c r="H693" i="26" a="1"/>
  <c r="H693" i="26"/>
  <c r="H694" i="26" a="1"/>
  <c r="H694" i="26"/>
  <c r="H695" i="26" a="1"/>
  <c r="H695" i="26" s="1"/>
  <c r="H696" i="26" a="1"/>
  <c r="H696" i="26"/>
  <c r="H697" i="26" a="1"/>
  <c r="H697" i="26"/>
  <c r="H698" i="26" a="1"/>
  <c r="H698" i="26" s="1"/>
  <c r="H699" i="26" a="1"/>
  <c r="H699" i="26"/>
  <c r="H700" i="26" a="1"/>
  <c r="H700" i="26"/>
  <c r="H701" i="26" a="1"/>
  <c r="H701" i="26"/>
  <c r="H702" i="26" a="1"/>
  <c r="H702" i="26"/>
  <c r="H703" i="26" a="1"/>
  <c r="H703" i="26"/>
  <c r="H704" i="26" a="1"/>
  <c r="H704" i="26" s="1"/>
  <c r="H705" i="26" a="1"/>
  <c r="H705" i="26"/>
  <c r="H706" i="26" a="1"/>
  <c r="H706" i="26"/>
  <c r="H707" i="26" a="1"/>
  <c r="H707" i="26"/>
  <c r="H708" i="26" a="1"/>
  <c r="H708" i="26" s="1"/>
  <c r="H709" i="26" a="1"/>
  <c r="H709" i="26"/>
  <c r="H710" i="26" a="1"/>
  <c r="H710" i="26" s="1"/>
  <c r="H711" i="26" a="1"/>
  <c r="H711" i="26"/>
  <c r="H712" i="26" a="1"/>
  <c r="H712" i="26"/>
  <c r="H713" i="26" a="1"/>
  <c r="H713" i="26"/>
  <c r="H714" i="26" a="1"/>
  <c r="H714" i="26"/>
  <c r="H715" i="26" a="1"/>
  <c r="H715" i="26"/>
  <c r="H716" i="26" a="1"/>
  <c r="H716" i="26" s="1"/>
  <c r="H717" i="26" a="1"/>
  <c r="H717" i="26"/>
  <c r="H718" i="26" a="1"/>
  <c r="H718" i="26" s="1"/>
  <c r="H719" i="26" a="1"/>
  <c r="H719" i="26"/>
  <c r="H720" i="26" a="1"/>
  <c r="H720" i="26"/>
  <c r="H721" i="26" a="1"/>
  <c r="H721" i="26" s="1"/>
  <c r="H722" i="26" a="1"/>
  <c r="H722" i="26" s="1"/>
  <c r="H723" i="26" a="1"/>
  <c r="H723" i="26"/>
  <c r="H724" i="26" a="1"/>
  <c r="H724" i="26"/>
  <c r="H725" i="26" a="1"/>
  <c r="H725" i="26" s="1"/>
  <c r="H726" i="26" a="1"/>
  <c r="H726" i="26"/>
  <c r="H727" i="26" a="1"/>
  <c r="H727" i="26"/>
  <c r="H728" i="26" a="1"/>
  <c r="H728" i="26" s="1"/>
  <c r="H729" i="26" a="1"/>
  <c r="H729" i="26"/>
  <c r="H730" i="26" a="1"/>
  <c r="H730" i="26"/>
  <c r="H731" i="26" a="1"/>
  <c r="H731" i="26"/>
  <c r="H732" i="26" a="1"/>
  <c r="H732" i="26"/>
  <c r="H733" i="26" a="1"/>
  <c r="H733" i="26"/>
  <c r="H734" i="26" a="1"/>
  <c r="H734" i="26" s="1"/>
  <c r="H735" i="26" a="1"/>
  <c r="H735" i="26"/>
  <c r="H736" i="26" a="1"/>
  <c r="H736" i="26"/>
  <c r="H737" i="26" a="1"/>
  <c r="H737" i="26"/>
  <c r="H738" i="26" a="1"/>
  <c r="H738" i="26" s="1"/>
  <c r="H739" i="26" a="1"/>
  <c r="H739" i="26"/>
  <c r="H740" i="26" a="1"/>
  <c r="H740" i="26" s="1"/>
  <c r="H741" i="26" a="1"/>
  <c r="H741" i="26" s="1"/>
  <c r="H742" i="26" a="1"/>
  <c r="H742" i="26"/>
  <c r="H743" i="26" a="1"/>
  <c r="H743" i="26"/>
  <c r="H744" i="26" a="1"/>
  <c r="H744" i="26"/>
  <c r="H745" i="26" a="1"/>
  <c r="H745" i="26" s="1"/>
  <c r="H746" i="26" a="1"/>
  <c r="H746" i="26" s="1"/>
  <c r="H747" i="26" a="1"/>
  <c r="H747" i="26"/>
  <c r="H748" i="26" a="1"/>
  <c r="H748" i="26"/>
  <c r="H749" i="26" a="1"/>
  <c r="H749" i="26"/>
  <c r="H750" i="26" a="1"/>
  <c r="H750" i="26"/>
  <c r="H751" i="26" a="1"/>
  <c r="H751" i="26"/>
  <c r="H752" i="26" a="1"/>
  <c r="H752" i="26" s="1"/>
  <c r="H753" i="26" a="1"/>
  <c r="H753" i="26"/>
  <c r="H754" i="26" a="1"/>
  <c r="H754" i="26" s="1"/>
  <c r="H755" i="26" a="1"/>
  <c r="H755" i="26"/>
  <c r="H756" i="26" a="1"/>
  <c r="H756" i="26"/>
  <c r="H757" i="26" a="1"/>
  <c r="H757" i="26"/>
  <c r="H758" i="26" a="1"/>
  <c r="H758" i="26" s="1"/>
  <c r="H759" i="26" a="1"/>
  <c r="H759" i="26" s="1"/>
  <c r="H760" i="26" a="1"/>
  <c r="H760" i="26"/>
  <c r="H761" i="26" a="1"/>
  <c r="H761" i="26"/>
  <c r="H762" i="26" a="1"/>
  <c r="H762" i="26"/>
  <c r="H763" i="26" a="1"/>
  <c r="H763" i="26"/>
  <c r="H764" i="26" a="1"/>
  <c r="H764" i="26" s="1"/>
  <c r="H765" i="26" a="1"/>
  <c r="H765" i="26"/>
  <c r="H766" i="26" a="1"/>
  <c r="H766" i="26"/>
  <c r="H767" i="26" a="1"/>
  <c r="H767" i="26" s="1"/>
  <c r="H768" i="26" a="1"/>
  <c r="H768" i="26"/>
  <c r="H769" i="26" a="1"/>
  <c r="H769" i="26"/>
  <c r="H770" i="26" a="1"/>
  <c r="H770" i="26" s="1"/>
  <c r="H771" i="26" a="1"/>
  <c r="H771" i="26"/>
  <c r="H772" i="26" a="1"/>
  <c r="H772" i="26"/>
  <c r="H773" i="26" a="1"/>
  <c r="H773" i="26"/>
  <c r="H774" i="26" a="1"/>
  <c r="H774" i="26"/>
  <c r="H775" i="26" a="1"/>
  <c r="H775" i="26"/>
  <c r="H776" i="26" a="1"/>
  <c r="H776" i="26" s="1"/>
  <c r="H777" i="26" a="1"/>
  <c r="H777" i="26"/>
  <c r="H778" i="26" a="1"/>
  <c r="H778" i="26"/>
  <c r="H779" i="26" a="1"/>
  <c r="H779" i="26" s="1"/>
  <c r="H780" i="26" a="1"/>
  <c r="H780" i="26" s="1"/>
  <c r="H781" i="26" a="1"/>
  <c r="H781" i="26"/>
  <c r="H782" i="26" a="1"/>
  <c r="H782" i="26" s="1"/>
  <c r="H783" i="26" a="1"/>
  <c r="H783" i="26"/>
  <c r="H784" i="26" a="1"/>
  <c r="H784" i="26"/>
  <c r="H785" i="26" a="1"/>
  <c r="H785" i="26"/>
  <c r="H786" i="26" a="1"/>
  <c r="H786" i="26" s="1"/>
  <c r="H787" i="26" a="1"/>
  <c r="H787" i="26"/>
  <c r="H788" i="26" a="1"/>
  <c r="H788" i="26" s="1"/>
  <c r="H789" i="26" a="1"/>
  <c r="H789" i="26"/>
  <c r="H790" i="26" a="1"/>
  <c r="H790" i="26"/>
  <c r="H791" i="26" a="1"/>
  <c r="H791" i="26"/>
  <c r="H792" i="26" a="1"/>
  <c r="H792" i="26"/>
  <c r="H793" i="26" a="1"/>
  <c r="H793" i="26" s="1"/>
  <c r="H794" i="26" a="1"/>
  <c r="H794" i="26" s="1"/>
  <c r="H795" i="26" a="1"/>
  <c r="H795" i="26"/>
  <c r="H796" i="26" a="1"/>
  <c r="H796" i="26"/>
  <c r="H797" i="26" a="1"/>
  <c r="H797" i="26"/>
  <c r="H798" i="26" a="1"/>
  <c r="H798" i="26"/>
  <c r="H799" i="26" a="1"/>
  <c r="H799" i="26"/>
  <c r="H800" i="26" a="1"/>
  <c r="H800" i="26" s="1"/>
  <c r="H801" i="26" a="1"/>
  <c r="H801" i="26"/>
  <c r="H802" i="26" a="1"/>
  <c r="H802" i="26"/>
  <c r="H803" i="26" a="1"/>
  <c r="H803" i="26"/>
  <c r="H804" i="26" a="1"/>
  <c r="H804" i="26"/>
  <c r="H805" i="26" a="1"/>
  <c r="H805" i="26"/>
  <c r="H806" i="26" a="1"/>
  <c r="H806" i="26" s="1"/>
  <c r="H807" i="26" a="1"/>
  <c r="H807" i="26"/>
  <c r="H808" i="26" a="1"/>
  <c r="H808" i="26"/>
  <c r="H809" i="26" a="1"/>
  <c r="H809" i="26"/>
  <c r="H810" i="26" a="1"/>
  <c r="H810" i="26"/>
  <c r="H811" i="26" a="1"/>
  <c r="H811" i="26"/>
  <c r="H812" i="26" a="1"/>
  <c r="H812" i="26"/>
  <c r="H813" i="26" a="1"/>
  <c r="H813" i="26"/>
  <c r="H814" i="26" a="1"/>
  <c r="H814" i="26"/>
  <c r="H815" i="26" a="1"/>
  <c r="H815" i="26"/>
  <c r="H816" i="26" a="1"/>
  <c r="H816" i="26"/>
  <c r="H817" i="26" a="1"/>
  <c r="H817" i="26"/>
  <c r="H818" i="26" a="1"/>
  <c r="H818" i="26"/>
  <c r="H819" i="26" a="1"/>
  <c r="H819" i="26"/>
  <c r="H820" i="26" a="1"/>
  <c r="H820" i="26"/>
  <c r="H821" i="26" a="1"/>
  <c r="H821" i="26"/>
  <c r="H822" i="26" a="1"/>
  <c r="H822" i="26"/>
  <c r="H823" i="26" a="1"/>
  <c r="H823" i="26"/>
  <c r="H824" i="26" a="1"/>
  <c r="H824" i="26"/>
  <c r="H825" i="26" a="1"/>
  <c r="H825" i="26"/>
  <c r="H826" i="26" a="1"/>
  <c r="H826" i="26"/>
  <c r="H827" i="26" a="1"/>
  <c r="H827" i="26"/>
  <c r="H828" i="26" a="1"/>
  <c r="H828" i="26"/>
  <c r="H829" i="26" a="1"/>
  <c r="H829" i="26"/>
  <c r="H830" i="26" a="1"/>
  <c r="H830" i="26"/>
  <c r="H831" i="26" a="1"/>
  <c r="H831" i="26"/>
  <c r="H832" i="26" a="1"/>
  <c r="H832" i="26"/>
  <c r="H833" i="26" a="1"/>
  <c r="H833" i="26"/>
  <c r="H834" i="26" a="1"/>
  <c r="H834" i="26"/>
  <c r="H835" i="26" a="1"/>
  <c r="H835" i="26"/>
  <c r="H836" i="26" a="1"/>
  <c r="H836" i="26"/>
  <c r="H837" i="26" a="1"/>
  <c r="H837" i="26"/>
  <c r="H838" i="26" a="1"/>
  <c r="H838" i="26"/>
  <c r="H839" i="26" a="1"/>
  <c r="H839" i="26"/>
  <c r="H840" i="26" a="1"/>
  <c r="H840" i="26"/>
  <c r="H841" i="26" a="1"/>
  <c r="H841" i="26"/>
  <c r="H842" i="26" a="1"/>
  <c r="H842" i="26"/>
  <c r="H843" i="26" a="1"/>
  <c r="H843" i="26"/>
  <c r="H844" i="26" a="1"/>
  <c r="H844" i="26"/>
  <c r="H845" i="26" a="1"/>
  <c r="H845" i="26"/>
  <c r="H846" i="26" a="1"/>
  <c r="H846" i="26"/>
  <c r="H847" i="26" a="1"/>
  <c r="H847" i="26"/>
  <c r="H848" i="26" a="1"/>
  <c r="H848" i="26"/>
  <c r="H849" i="26" a="1"/>
  <c r="H849" i="26"/>
  <c r="H850" i="26" a="1"/>
  <c r="H850" i="26"/>
  <c r="H851" i="26" a="1"/>
  <c r="H851" i="26"/>
  <c r="H852" i="26" a="1"/>
  <c r="H852" i="26"/>
  <c r="H853" i="26" a="1"/>
  <c r="H853" i="26"/>
  <c r="H854" i="26" a="1"/>
  <c r="H854" i="26"/>
  <c r="H855" i="26" a="1"/>
  <c r="H855" i="26"/>
  <c r="H856" i="26" a="1"/>
  <c r="H856" i="26"/>
  <c r="H857" i="26" a="1"/>
  <c r="H857" i="26"/>
  <c r="H858" i="26" a="1"/>
  <c r="H858" i="26"/>
  <c r="H859" i="26" a="1"/>
  <c r="H859" i="26"/>
  <c r="H860" i="26" a="1"/>
  <c r="H860" i="26"/>
  <c r="H861" i="26" a="1"/>
  <c r="H861" i="26"/>
  <c r="H862" i="26" a="1"/>
  <c r="H862" i="26"/>
  <c r="H863" i="26" a="1"/>
  <c r="H863" i="26"/>
  <c r="H864" i="26" a="1"/>
  <c r="H864" i="26"/>
  <c r="H865" i="26" a="1"/>
  <c r="H865" i="26"/>
  <c r="H866" i="26" a="1"/>
  <c r="H866" i="26"/>
  <c r="H867" i="26" a="1"/>
  <c r="H867" i="26" s="1"/>
  <c r="H868" i="26" a="1"/>
  <c r="H868" i="26"/>
  <c r="H869" i="26" a="1"/>
  <c r="H869" i="26"/>
  <c r="H870" i="26" a="1"/>
  <c r="H870" i="26"/>
  <c r="H871" i="26" a="1"/>
  <c r="H871" i="26"/>
  <c r="H872" i="26" a="1"/>
  <c r="H872" i="26"/>
  <c r="H873" i="26" a="1"/>
  <c r="H873" i="26" s="1"/>
  <c r="H874" i="26" a="1"/>
  <c r="H874" i="26"/>
  <c r="H875" i="26" a="1"/>
  <c r="H875" i="26"/>
  <c r="H876" i="26" a="1"/>
  <c r="H876" i="26"/>
  <c r="H877" i="26" a="1"/>
  <c r="H877" i="26"/>
  <c r="H878" i="26" a="1"/>
  <c r="H878" i="26"/>
  <c r="H879" i="26" a="1"/>
  <c r="H879" i="26" s="1"/>
  <c r="H880" i="26" a="1"/>
  <c r="H880" i="26" s="1"/>
  <c r="H881" i="26" a="1"/>
  <c r="H881" i="26"/>
  <c r="H882" i="26" a="1"/>
  <c r="H882" i="26"/>
  <c r="H883" i="26" a="1"/>
  <c r="H883" i="26"/>
  <c r="H884" i="26" a="1"/>
  <c r="H884" i="26"/>
  <c r="H885" i="26" a="1"/>
  <c r="H885" i="26" s="1"/>
  <c r="H886" i="26" a="1"/>
  <c r="H886" i="26"/>
  <c r="H887" i="26" a="1"/>
  <c r="H887" i="26"/>
  <c r="H888" i="26" a="1"/>
  <c r="H888" i="26"/>
  <c r="H889" i="26" a="1"/>
  <c r="H889" i="26"/>
  <c r="H890" i="26" a="1"/>
  <c r="H890" i="26"/>
  <c r="H891" i="26" a="1"/>
  <c r="H891" i="26" s="1"/>
  <c r="H892" i="26" a="1"/>
  <c r="H892" i="26"/>
  <c r="H893" i="26" a="1"/>
  <c r="H893" i="26" s="1"/>
  <c r="H894" i="26" a="1"/>
  <c r="H894" i="26"/>
  <c r="H895" i="26" a="1"/>
  <c r="H895" i="26"/>
  <c r="H896" i="26" a="1"/>
  <c r="H896" i="26"/>
  <c r="H897" i="26" a="1"/>
  <c r="H897" i="26" s="1"/>
  <c r="H898" i="26" a="1"/>
  <c r="H898" i="26"/>
  <c r="H899" i="26" a="1"/>
  <c r="H899" i="26"/>
  <c r="H900" i="26" a="1"/>
  <c r="H900" i="26"/>
  <c r="H901" i="26" a="1"/>
  <c r="H901" i="26"/>
  <c r="H902" i="26" a="1"/>
  <c r="H902" i="26"/>
  <c r="H903" i="26" a="1"/>
  <c r="H903" i="26" s="1"/>
  <c r="H904" i="26" a="1"/>
  <c r="H904" i="26"/>
  <c r="H905" i="26" a="1"/>
  <c r="H905" i="26"/>
  <c r="H906" i="26" a="1"/>
  <c r="H906" i="26" s="1"/>
  <c r="H907" i="26" a="1"/>
  <c r="H907" i="26"/>
  <c r="H908" i="26" a="1"/>
  <c r="H908" i="26"/>
  <c r="H909" i="26" a="1"/>
  <c r="H909" i="26" s="1"/>
  <c r="H910" i="26" a="1"/>
  <c r="H910" i="26"/>
  <c r="H911" i="26" a="1"/>
  <c r="H911" i="26"/>
  <c r="H912" i="26" a="1"/>
  <c r="H912" i="26"/>
  <c r="H913" i="26" a="1"/>
  <c r="H913" i="26"/>
  <c r="H914" i="26" a="1"/>
  <c r="H914" i="26"/>
  <c r="H915" i="26" a="1"/>
  <c r="H915" i="26" s="1"/>
  <c r="H916" i="26" a="1"/>
  <c r="H916" i="26"/>
  <c r="H917" i="26" a="1"/>
  <c r="H917" i="26"/>
  <c r="H918" i="26" a="1"/>
  <c r="H918" i="26"/>
  <c r="H919" i="26" a="1"/>
  <c r="H919" i="26" s="1"/>
  <c r="H920" i="26" a="1"/>
  <c r="H920" i="26"/>
  <c r="H921" i="26" a="1"/>
  <c r="H921" i="26" s="1"/>
  <c r="H922" i="26" a="1"/>
  <c r="H922" i="26"/>
  <c r="H923" i="26" a="1"/>
  <c r="H923" i="26"/>
  <c r="H924" i="26" a="1"/>
  <c r="H924" i="26"/>
  <c r="H925" i="26" a="1"/>
  <c r="H925" i="26"/>
  <c r="H926" i="26" a="1"/>
  <c r="H926" i="26"/>
  <c r="H927" i="26" a="1"/>
  <c r="H927" i="26" s="1"/>
  <c r="H928" i="26" a="1"/>
  <c r="H928" i="26"/>
  <c r="H929" i="26" a="1"/>
  <c r="H929" i="26"/>
  <c r="H930" i="26" a="1"/>
  <c r="H930" i="26"/>
  <c r="H931" i="26" a="1"/>
  <c r="H931" i="26"/>
  <c r="H932" i="26" a="1"/>
  <c r="H932" i="26" s="1"/>
  <c r="H933" i="26" a="1"/>
  <c r="H933" i="26" s="1"/>
  <c r="H934" i="26" a="1"/>
  <c r="H934" i="26"/>
  <c r="H935" i="26" a="1"/>
  <c r="H935" i="26"/>
  <c r="H936" i="26" a="1"/>
  <c r="H936" i="26"/>
  <c r="H937" i="26" a="1"/>
  <c r="H937" i="26"/>
  <c r="H938" i="26" a="1"/>
  <c r="H938" i="26"/>
  <c r="H939" i="26" a="1"/>
  <c r="H939" i="26" s="1"/>
  <c r="H940" i="26" a="1"/>
  <c r="H940" i="26"/>
  <c r="H941" i="26" a="1"/>
  <c r="H941" i="26"/>
  <c r="H942" i="26" a="1"/>
  <c r="H942" i="26"/>
  <c r="H943" i="26" a="1"/>
  <c r="H943" i="26"/>
  <c r="H944" i="26" a="1"/>
  <c r="H944" i="26"/>
  <c r="H945" i="26" a="1"/>
  <c r="H945" i="26" s="1"/>
  <c r="H946" i="26" a="1"/>
  <c r="H946" i="26"/>
  <c r="H947" i="26" a="1"/>
  <c r="H947" i="26"/>
  <c r="H948" i="26" a="1"/>
  <c r="H948" i="26"/>
  <c r="H949" i="26" a="1"/>
  <c r="H949" i="26"/>
  <c r="H950" i="26" a="1"/>
  <c r="H950" i="26"/>
  <c r="H951" i="26" a="1"/>
  <c r="H951" i="26" s="1"/>
  <c r="H952" i="26" a="1"/>
  <c r="H952" i="26" s="1"/>
  <c r="H953" i="26" a="1"/>
  <c r="H953" i="26"/>
  <c r="H954" i="26" a="1"/>
  <c r="H954" i="26"/>
  <c r="H955" i="26" a="1"/>
  <c r="H955" i="26"/>
  <c r="H956" i="26" a="1"/>
  <c r="H956" i="26"/>
  <c r="H957" i="26" a="1"/>
  <c r="H957" i="26" s="1"/>
  <c r="H958" i="26" a="1"/>
  <c r="H958" i="26"/>
  <c r="H959" i="26" a="1"/>
  <c r="H959" i="26"/>
  <c r="H960" i="26" a="1"/>
  <c r="H960" i="26"/>
  <c r="H961" i="26" a="1"/>
  <c r="H961" i="26"/>
  <c r="H962" i="26" a="1"/>
  <c r="H962" i="26"/>
  <c r="H963" i="26" a="1"/>
  <c r="H963" i="26" s="1"/>
  <c r="H964" i="26" a="1"/>
  <c r="H964" i="26"/>
  <c r="H965" i="26" a="1"/>
  <c r="H965" i="26" s="1"/>
  <c r="H966" i="26" a="1"/>
  <c r="H966" i="26"/>
  <c r="H967" i="26" a="1"/>
  <c r="H967" i="26"/>
  <c r="H968" i="26" a="1"/>
  <c r="H968" i="26"/>
  <c r="H969" i="26" a="1"/>
  <c r="H969" i="26" s="1"/>
  <c r="H970" i="26" a="1"/>
  <c r="H970" i="26"/>
  <c r="H971" i="26" a="1"/>
  <c r="H971" i="26"/>
  <c r="H972" i="26" a="1"/>
  <c r="H972" i="26"/>
  <c r="H973" i="26" a="1"/>
  <c r="H973" i="26"/>
  <c r="H974" i="26" a="1"/>
  <c r="H974" i="26"/>
  <c r="H975" i="26" a="1"/>
  <c r="H975" i="26" s="1"/>
  <c r="H976" i="26" a="1"/>
  <c r="H976" i="26"/>
  <c r="H977" i="26" a="1"/>
  <c r="H977" i="26"/>
  <c r="H978" i="26" a="1"/>
  <c r="H978" i="26" s="1"/>
  <c r="H979" i="26" a="1"/>
  <c r="H979" i="26"/>
  <c r="H980" i="26" a="1"/>
  <c r="H980" i="26"/>
  <c r="H981" i="26" a="1"/>
  <c r="H981" i="26" s="1"/>
  <c r="H982" i="26" a="1"/>
  <c r="H982" i="26"/>
  <c r="H983" i="26" a="1"/>
  <c r="H983" i="26"/>
  <c r="H984" i="26" a="1"/>
  <c r="H984" i="26"/>
  <c r="H985" i="26" a="1"/>
  <c r="H985" i="26" s="1"/>
  <c r="H986" i="26" a="1"/>
  <c r="H986" i="26"/>
  <c r="H987" i="26" a="1"/>
  <c r="H987" i="26" s="1"/>
  <c r="H988" i="26" a="1"/>
  <c r="H988" i="26"/>
  <c r="H989" i="26" a="1"/>
  <c r="H989" i="26"/>
  <c r="H990" i="26" a="1"/>
  <c r="H990" i="26"/>
  <c r="H991" i="26" a="1"/>
  <c r="H991" i="26" s="1"/>
  <c r="H992" i="26" a="1"/>
  <c r="H992" i="26"/>
  <c r="H993" i="26" a="1"/>
  <c r="H993" i="26" s="1"/>
  <c r="H994" i="26" a="1"/>
  <c r="H994" i="26"/>
  <c r="H995" i="26" a="1"/>
  <c r="H995" i="26"/>
  <c r="H996" i="26" a="1"/>
  <c r="H996" i="26"/>
  <c r="H997" i="26" a="1"/>
  <c r="H997" i="26"/>
  <c r="H998" i="26" a="1"/>
  <c r="H998" i="26"/>
  <c r="H999" i="26" a="1"/>
  <c r="H999" i="26" s="1"/>
  <c r="H1000" i="26" a="1"/>
  <c r="H1000" i="26"/>
  <c r="H1001" i="26" a="1"/>
  <c r="H1001" i="26"/>
  <c r="H1002" i="26" a="1"/>
  <c r="H1002" i="26"/>
  <c r="H1003" i="26" a="1"/>
  <c r="H1003" i="26"/>
  <c r="H1004" i="26" a="1"/>
  <c r="H1004" i="26" s="1"/>
  <c r="H1005" i="26" a="1"/>
  <c r="H1005" i="26" s="1"/>
  <c r="H1006" i="26" a="1"/>
  <c r="H1006" i="26"/>
  <c r="H1007" i="26" a="1"/>
  <c r="H1007" i="26"/>
  <c r="H1008" i="26" a="1"/>
  <c r="H1008" i="26"/>
  <c r="H1009" i="26" a="1"/>
  <c r="H1009" i="26"/>
  <c r="H1010" i="26" a="1"/>
  <c r="H1010" i="26"/>
  <c r="H1011" i="26" a="1"/>
  <c r="H1011" i="26" s="1"/>
  <c r="H1012" i="26" a="1"/>
  <c r="H1012" i="26"/>
  <c r="H1013" i="26" a="1"/>
  <c r="H1013" i="26"/>
  <c r="H1014" i="26" a="1"/>
  <c r="H1014" i="26"/>
  <c r="H1015" i="26" a="1"/>
  <c r="H1015" i="26"/>
  <c r="H1016" i="26" a="1"/>
  <c r="H1016" i="26"/>
  <c r="H1017" i="26" a="1"/>
  <c r="H1017" i="26" s="1"/>
  <c r="H1018" i="26" a="1"/>
  <c r="H1018" i="26" s="1"/>
  <c r="H1019" i="26" a="1"/>
  <c r="H1019" i="26"/>
  <c r="H1020" i="26" a="1"/>
  <c r="H1020" i="26"/>
  <c r="H1021" i="26" a="1"/>
  <c r="H1021" i="26"/>
  <c r="H1022" i="26" a="1"/>
  <c r="H1022" i="26"/>
  <c r="H1023" i="26" a="1"/>
  <c r="H1023" i="26" s="1"/>
  <c r="H1024" i="26" a="1"/>
  <c r="H1024" i="26" s="1"/>
  <c r="H1025" i="26" a="1"/>
  <c r="H1025" i="26"/>
  <c r="H1026" i="26" a="1"/>
  <c r="H1026" i="26"/>
  <c r="H1027" i="26" a="1"/>
  <c r="H1027" i="26"/>
  <c r="H1028" i="26" a="1"/>
  <c r="H1028" i="26"/>
  <c r="H1029" i="26" a="1"/>
  <c r="H1029" i="26" s="1"/>
  <c r="H1030" i="26" a="1"/>
  <c r="H1030" i="26"/>
  <c r="H1031" i="26" a="1"/>
  <c r="H1031" i="26" s="1"/>
  <c r="H1032" i="26" a="1"/>
  <c r="H1032" i="26"/>
  <c r="H1033" i="26" a="1"/>
  <c r="H1033" i="26"/>
  <c r="H1034" i="26" a="1"/>
  <c r="H1034" i="26"/>
  <c r="H1035" i="26" a="1"/>
  <c r="H1035" i="26" s="1"/>
  <c r="H1036" i="26" a="1"/>
  <c r="H1036" i="26"/>
  <c r="H1037" i="26" a="1"/>
  <c r="H1037" i="26" s="1"/>
  <c r="H1038" i="26" a="1"/>
  <c r="H1038" i="26"/>
  <c r="H1039" i="26" a="1"/>
  <c r="H1039" i="26"/>
  <c r="H1040" i="26" a="1"/>
  <c r="H1040" i="26"/>
  <c r="H1041" i="26" a="1"/>
  <c r="H1041" i="26" s="1"/>
  <c r="H1042" i="26" a="1"/>
  <c r="H1042" i="26"/>
  <c r="H1043" i="26" a="1"/>
  <c r="H1043" i="26"/>
  <c r="H1044" i="26" a="1"/>
  <c r="H1044" i="26" s="1"/>
  <c r="H1045" i="26" a="1"/>
  <c r="H1045" i="26"/>
  <c r="H1046" i="26" a="1"/>
  <c r="H1046" i="26"/>
  <c r="H1047" i="26" a="1"/>
  <c r="H1047" i="26" s="1"/>
  <c r="H1048" i="26" a="1"/>
  <c r="H1048" i="26"/>
  <c r="H1049" i="26" a="1"/>
  <c r="H1049" i="26"/>
  <c r="H1050" i="26" a="1"/>
  <c r="H1050" i="26" s="1"/>
  <c r="H1051" i="26" a="1"/>
  <c r="H1051" i="26"/>
  <c r="H1052" i="26" a="1"/>
  <c r="H1052" i="26"/>
  <c r="H1053" i="26" a="1"/>
  <c r="H1053" i="26" s="1"/>
  <c r="H1054" i="26" a="1"/>
  <c r="H1054" i="26"/>
  <c r="H1055" i="26" a="1"/>
  <c r="H1055" i="26"/>
  <c r="H1056" i="26" a="1"/>
  <c r="H1056" i="26"/>
  <c r="H1057" i="26" a="1"/>
  <c r="H1057" i="26" s="1"/>
  <c r="H1058" i="26" a="1"/>
  <c r="H1058" i="26"/>
  <c r="H1059" i="26" a="1"/>
  <c r="H1059" i="26" s="1"/>
  <c r="H1060" i="26" a="1"/>
  <c r="H1060" i="26"/>
  <c r="H1061" i="26" a="1"/>
  <c r="H1061" i="26"/>
  <c r="H1062" i="26" a="1"/>
  <c r="H1062" i="26"/>
  <c r="H1063" i="26" a="1"/>
  <c r="H1063" i="26" s="1"/>
  <c r="H1064" i="26" a="1"/>
  <c r="H1064" i="26"/>
  <c r="H1065" i="26" a="1"/>
  <c r="H1065" i="26" s="1"/>
  <c r="H1066" i="26" a="1"/>
  <c r="H1066" i="26"/>
  <c r="H1067" i="26" a="1"/>
  <c r="H1067" i="26"/>
  <c r="H1068" i="26" a="1"/>
  <c r="H1068" i="26"/>
  <c r="H1069" i="26" a="1"/>
  <c r="H1069" i="26"/>
  <c r="H1070" i="26" a="1"/>
  <c r="H1070" i="26"/>
  <c r="H1071" i="26" a="1"/>
  <c r="H1071" i="26" s="1"/>
  <c r="H1072" i="26" a="1"/>
  <c r="H1072" i="26"/>
  <c r="H1073" i="26" a="1"/>
  <c r="H1073" i="26"/>
  <c r="H1074" i="26" a="1"/>
  <c r="H1074" i="26"/>
  <c r="H1075" i="26" a="1"/>
  <c r="H1075" i="26"/>
  <c r="H1076" i="26" a="1"/>
  <c r="H1076" i="26" s="1"/>
  <c r="H1077" i="26" a="1"/>
  <c r="H1077" i="26" s="1"/>
  <c r="H1078" i="26" a="1"/>
  <c r="H1078" i="26"/>
  <c r="H1079" i="26" a="1"/>
  <c r="H1079" i="26"/>
  <c r="H1080" i="26" a="1"/>
  <c r="H1080" i="26"/>
  <c r="H1081" i="26" a="1"/>
  <c r="H1081" i="26"/>
  <c r="H1082" i="26" a="1"/>
  <c r="H1082" i="26"/>
  <c r="H1083" i="26" a="1"/>
  <c r="H1083" i="26" s="1"/>
  <c r="H1084" i="26" a="1"/>
  <c r="H1084" i="26"/>
  <c r="H1085" i="26" a="1"/>
  <c r="H1085" i="26"/>
  <c r="H1086" i="26" a="1"/>
  <c r="H1086" i="26"/>
  <c r="H1087" i="26" a="1"/>
  <c r="H1087" i="26"/>
  <c r="H1088" i="26" a="1"/>
  <c r="H1088" i="26"/>
  <c r="H1089" i="26" a="1"/>
  <c r="H1089" i="26" s="1"/>
  <c r="H1090" i="26" a="1"/>
  <c r="H1090" i="26" s="1"/>
  <c r="H1091" i="26" a="1"/>
  <c r="H1091" i="26"/>
  <c r="H1092" i="26" a="1"/>
  <c r="H1092" i="26"/>
  <c r="H1093" i="26" a="1"/>
  <c r="H1093" i="26"/>
  <c r="H1094" i="26" a="1"/>
  <c r="H1094" i="26"/>
  <c r="H1095" i="26" a="1"/>
  <c r="H1095" i="26" s="1"/>
  <c r="H1096" i="26" a="1"/>
  <c r="H1096" i="26" s="1"/>
  <c r="H1097" i="26" a="1"/>
  <c r="H1097" i="26"/>
  <c r="H1098" i="26" a="1"/>
  <c r="H1098" i="26"/>
  <c r="H1099" i="26" a="1"/>
  <c r="H1099" i="26"/>
  <c r="H1100" i="26" a="1"/>
  <c r="H1100" i="26"/>
  <c r="H1101" i="26" a="1"/>
  <c r="H1101" i="26" s="1"/>
  <c r="H1102" i="26" a="1"/>
  <c r="H1102" i="26"/>
  <c r="H1103" i="26" a="1"/>
  <c r="H1103" i="26" s="1"/>
  <c r="H1104" i="26" a="1"/>
  <c r="H1104" i="26"/>
  <c r="H1105" i="26" a="1"/>
  <c r="H1105" i="26"/>
  <c r="H1106" i="26" a="1"/>
  <c r="H1106" i="26"/>
  <c r="H1107" i="26" a="1"/>
  <c r="H1107" i="26" s="1"/>
  <c r="H1108" i="26" a="1"/>
  <c r="H1108" i="26"/>
  <c r="H1109" i="26" a="1"/>
  <c r="H1109" i="26" s="1"/>
  <c r="H1110" i="26" a="1"/>
  <c r="H1110" i="26"/>
  <c r="H1111" i="26" a="1"/>
  <c r="H1111" i="26"/>
  <c r="H1112" i="26" a="1"/>
  <c r="H1112" i="26"/>
  <c r="H1113" i="26" a="1"/>
  <c r="H1113" i="26" s="1"/>
  <c r="H1114" i="26" a="1"/>
  <c r="H1114" i="26"/>
  <c r="H1115" i="26" a="1"/>
  <c r="H1115" i="26"/>
  <c r="H1116" i="26" a="1"/>
  <c r="H1116" i="26" s="1"/>
  <c r="H1117" i="26" a="1"/>
  <c r="H1117" i="26"/>
  <c r="H1118" i="26" a="1"/>
  <c r="H1118" i="26"/>
  <c r="H1119" i="26" a="1"/>
  <c r="H1119" i="26" s="1"/>
  <c r="H1120" i="26" a="1"/>
  <c r="H1120" i="26"/>
  <c r="H1121" i="26" a="1"/>
  <c r="H1121" i="26"/>
  <c r="H1122" i="26" a="1"/>
  <c r="H1122" i="26" s="1"/>
  <c r="H1123" i="26" a="1"/>
  <c r="H1123" i="26"/>
  <c r="H1124" i="26" a="1"/>
  <c r="H1124" i="26"/>
  <c r="H1125" i="26" a="1"/>
  <c r="H1125" i="26" s="1"/>
  <c r="H1126" i="26" a="1"/>
  <c r="H1126" i="26"/>
  <c r="H1127" i="26" a="1"/>
  <c r="H1127" i="26"/>
  <c r="H1128" i="26" a="1"/>
  <c r="H1128" i="26"/>
  <c r="H1129" i="26" a="1"/>
  <c r="H1129" i="26" s="1"/>
  <c r="H1130" i="26" a="1"/>
  <c r="H1130" i="26"/>
  <c r="H1131" i="26" a="1"/>
  <c r="H1131" i="26" s="1"/>
  <c r="H1132" i="26" a="1"/>
  <c r="H1132" i="26"/>
  <c r="H1133" i="26" a="1"/>
  <c r="H1133" i="26"/>
  <c r="H1134" i="26" a="1"/>
  <c r="H1134" i="26"/>
  <c r="H1135" i="26" a="1"/>
  <c r="H1135" i="26" s="1"/>
  <c r="H1136" i="26" a="1"/>
  <c r="H1136" i="26"/>
  <c r="H1137" i="26" a="1"/>
  <c r="H1137" i="26" s="1"/>
  <c r="H1138" i="26" a="1"/>
  <c r="H1138" i="26"/>
  <c r="H1139" i="26" a="1"/>
  <c r="H1139" i="26"/>
  <c r="H1140" i="26" a="1"/>
  <c r="H1140" i="26"/>
  <c r="H1141" i="26" a="1"/>
  <c r="H1141" i="26"/>
  <c r="H1142" i="26" a="1"/>
  <c r="H1142" i="26" s="1"/>
  <c r="H1143" i="26" a="1"/>
  <c r="H1143" i="26" s="1"/>
  <c r="H1144" i="26" a="1"/>
  <c r="H1144" i="26"/>
  <c r="H1145" i="26" a="1"/>
  <c r="H1145" i="26"/>
  <c r="H1146" i="26" a="1"/>
  <c r="H1146" i="26"/>
  <c r="H1147" i="26" a="1"/>
  <c r="H1147" i="26"/>
  <c r="H1148" i="26" a="1"/>
  <c r="H1148" i="26" s="1"/>
  <c r="H1149" i="26" a="1"/>
  <c r="H1149" i="26" s="1"/>
  <c r="H1150" i="26" a="1"/>
  <c r="H1150" i="26"/>
  <c r="H1151" i="26" a="1"/>
  <c r="H1151" i="26"/>
  <c r="H1152" i="26" a="1"/>
  <c r="H1152" i="26"/>
  <c r="H1153" i="26" a="1"/>
  <c r="H1153" i="26"/>
  <c r="H1154" i="26" a="1"/>
  <c r="H1154" i="26"/>
  <c r="H1155" i="26" a="1"/>
  <c r="H1155" i="26" s="1"/>
  <c r="H1156" i="26" a="1"/>
  <c r="H1156" i="26"/>
  <c r="H1157" i="26" a="1"/>
  <c r="H1157" i="26"/>
  <c r="H1158" i="26" a="1"/>
  <c r="H1158" i="26"/>
  <c r="H1159" i="26" a="1"/>
  <c r="H1159" i="26"/>
  <c r="H1160" i="26" a="1"/>
  <c r="H1160" i="26"/>
  <c r="H1161" i="26" a="1"/>
  <c r="H1161" i="26" s="1"/>
  <c r="H1162" i="26" a="1"/>
  <c r="H1162" i="26" s="1"/>
  <c r="H1163" i="26" a="1"/>
  <c r="H1163" i="26"/>
  <c r="H1164" i="26" a="1"/>
  <c r="H1164" i="26"/>
  <c r="H1165" i="26" a="1"/>
  <c r="H1165" i="26"/>
  <c r="H1166" i="26" a="1"/>
  <c r="H1166" i="26"/>
  <c r="H1167" i="26" a="1"/>
  <c r="H1167" i="26" s="1"/>
  <c r="H1168" i="26" a="1"/>
  <c r="H1168" i="26" s="1"/>
  <c r="H1169" i="26" a="1"/>
  <c r="H1169" i="26"/>
  <c r="H1170" i="26" a="1"/>
  <c r="H1170" i="26"/>
  <c r="H1171" i="26" a="1"/>
  <c r="H1171" i="26"/>
  <c r="H1172" i="26" a="1"/>
  <c r="H1172" i="26"/>
  <c r="H1173" i="26" a="1"/>
  <c r="H1173" i="26" s="1"/>
  <c r="H1174" i="26" a="1"/>
  <c r="H1174" i="26"/>
  <c r="H1175" i="26" a="1"/>
  <c r="H1175" i="26" s="1"/>
  <c r="H1176" i="26" a="1"/>
  <c r="H1176" i="26"/>
  <c r="H1177" i="26" a="1"/>
  <c r="H1177" i="26"/>
  <c r="H1178" i="26" a="1"/>
  <c r="H1178" i="26"/>
  <c r="H1179" i="26" a="1"/>
  <c r="H1179" i="26" s="1"/>
  <c r="H1180" i="26" a="1"/>
  <c r="H1180" i="26"/>
  <c r="H1181" i="26" a="1"/>
  <c r="H1181" i="26" s="1"/>
  <c r="H1182" i="26" a="1"/>
  <c r="H1182" i="26"/>
  <c r="H1183" i="26" a="1"/>
  <c r="H1183" i="26"/>
  <c r="H1184" i="26" a="1"/>
  <c r="H1184" i="26"/>
  <c r="H1185" i="26" a="1"/>
  <c r="H1185" i="26" s="1"/>
  <c r="H1186" i="26" a="1"/>
  <c r="H1186" i="26"/>
  <c r="H1187" i="26" a="1"/>
  <c r="H1187" i="26"/>
  <c r="H1188" i="26" a="1"/>
  <c r="H1188" i="26" s="1"/>
  <c r="H1189" i="26" a="1"/>
  <c r="H1189" i="26"/>
  <c r="H1190" i="26" a="1"/>
  <c r="H1190" i="26"/>
  <c r="H1191" i="26" a="1"/>
  <c r="H1191" i="26" s="1"/>
  <c r="H1192" i="26" a="1"/>
  <c r="H1192" i="26"/>
  <c r="H1193" i="26" a="1"/>
  <c r="H1193" i="26"/>
  <c r="H1194" i="26" a="1"/>
  <c r="H1194" i="26" s="1"/>
  <c r="H1195" i="26" a="1"/>
  <c r="H1195" i="26"/>
  <c r="H1196" i="26" a="1"/>
  <c r="H1196" i="26"/>
  <c r="H1197" i="26" a="1"/>
  <c r="H1197" i="26" s="1"/>
  <c r="H1198" i="26" a="1"/>
  <c r="H1198" i="26"/>
  <c r="H1199" i="26" a="1"/>
  <c r="H1199" i="26"/>
  <c r="H1200" i="26" a="1"/>
  <c r="H1200" i="26"/>
  <c r="H1201" i="26" a="1"/>
  <c r="H1201" i="26" s="1"/>
  <c r="H1202" i="26" a="1"/>
  <c r="H1202" i="26"/>
  <c r="H1203" i="26" a="1"/>
  <c r="H1203" i="26" s="1"/>
  <c r="H1204" i="26" a="1"/>
  <c r="H1204" i="26"/>
  <c r="H1205" i="26" a="1"/>
  <c r="H1205" i="26"/>
  <c r="H1206" i="26" a="1"/>
  <c r="H1206" i="26"/>
  <c r="H1207" i="26" a="1"/>
  <c r="H1207" i="26" s="1"/>
  <c r="H1208" i="26" a="1"/>
  <c r="H1208" i="26"/>
  <c r="H1209" i="26" a="1"/>
  <c r="H1209" i="26" s="1"/>
  <c r="H1210" i="26" a="1"/>
  <c r="H1210" i="26"/>
  <c r="H1211" i="26" a="1"/>
  <c r="H1211" i="26"/>
  <c r="H1212" i="26" a="1"/>
  <c r="H1212" i="26"/>
  <c r="H1213" i="26" a="1"/>
  <c r="H1213" i="26"/>
  <c r="H1214" i="26" a="1"/>
  <c r="H1214" i="26" s="1"/>
  <c r="H1215" i="26" a="1"/>
  <c r="H1215" i="26" s="1"/>
  <c r="H1216" i="26" a="1"/>
  <c r="H1216" i="26"/>
  <c r="H1217" i="26" a="1"/>
  <c r="H1217" i="26"/>
  <c r="H1218" i="26" a="1"/>
  <c r="H1218" i="26"/>
  <c r="H1219" i="26" a="1"/>
  <c r="H1219" i="26"/>
  <c r="H1220" i="26" a="1"/>
  <c r="H1220" i="26" s="1"/>
  <c r="H1221" i="26" a="1"/>
  <c r="H1221" i="26" s="1"/>
  <c r="H1222" i="26" a="1"/>
  <c r="H1222" i="26"/>
  <c r="H1223" i="26" a="1"/>
  <c r="H1223" i="26"/>
  <c r="H1224" i="26" a="1"/>
  <c r="H1224" i="26"/>
  <c r="H1225" i="26" a="1"/>
  <c r="H1225" i="26"/>
  <c r="H1226" i="26" a="1"/>
  <c r="H1226" i="26"/>
  <c r="H1227" i="26" a="1"/>
  <c r="H1227" i="26" s="1"/>
  <c r="H1228" i="26" a="1"/>
  <c r="H1228" i="26"/>
  <c r="H1229" i="26" a="1"/>
  <c r="H1229" i="26"/>
  <c r="H1230" i="26" a="1"/>
  <c r="H1230" i="26"/>
  <c r="H1231" i="26" a="1"/>
  <c r="H1231" i="26"/>
  <c r="H1232" i="26" a="1"/>
  <c r="H1232" i="26"/>
  <c r="H1233" i="26" a="1"/>
  <c r="H1233" i="26" s="1"/>
  <c r="H1234" i="26" a="1"/>
  <c r="H1234" i="26"/>
  <c r="H1235" i="26" a="1"/>
  <c r="H1235" i="26"/>
  <c r="H1236" i="26" a="1"/>
  <c r="H1236" i="26"/>
  <c r="H1237" i="26" a="1"/>
  <c r="H1237" i="26"/>
  <c r="H1238" i="26" a="1"/>
  <c r="H1238" i="26"/>
  <c r="H1239" i="26" a="1"/>
  <c r="H1239" i="26" s="1"/>
  <c r="H1240" i="26" a="1"/>
  <c r="H1240" i="26" s="1"/>
  <c r="H1241" i="26" a="1"/>
  <c r="H1241" i="26"/>
  <c r="H1242" i="26" a="1"/>
  <c r="H1242" i="26"/>
  <c r="H1243" i="26" a="1"/>
  <c r="H1243" i="26"/>
  <c r="H1244" i="26" a="1"/>
  <c r="H1244" i="26"/>
  <c r="H1245" i="26" a="1"/>
  <c r="H1245" i="26" s="1"/>
  <c r="H1246" i="26" a="1"/>
  <c r="H1246" i="26"/>
  <c r="H1247" i="26" a="1"/>
  <c r="H1247" i="26"/>
  <c r="H1248" i="26" a="1"/>
  <c r="H1248" i="26"/>
  <c r="H1249" i="26" a="1"/>
  <c r="H1249" i="26"/>
  <c r="H1250" i="26" a="1"/>
  <c r="H1250" i="26"/>
  <c r="H1251" i="26" a="1"/>
  <c r="H1251" i="26" s="1"/>
  <c r="H1252" i="26" a="1"/>
  <c r="H1252" i="26"/>
  <c r="H1253" i="26" a="1"/>
  <c r="H1253" i="26" s="1"/>
  <c r="H1254" i="26" a="1"/>
  <c r="H1254" i="26"/>
  <c r="H1255" i="26" a="1"/>
  <c r="H1255" i="26"/>
  <c r="H1256" i="26" a="1"/>
  <c r="H1256" i="26"/>
  <c r="H1257" i="26" a="1"/>
  <c r="H1257" i="26" s="1"/>
  <c r="H1258" i="26" a="1"/>
  <c r="H1258" i="26"/>
  <c r="H1259" i="26" a="1"/>
  <c r="H1259" i="26"/>
  <c r="H1260" i="26" a="1"/>
  <c r="H1260" i="26"/>
  <c r="H1261" i="26" a="1"/>
  <c r="H1261" i="26"/>
  <c r="H1262" i="26" a="1"/>
  <c r="H1262" i="26"/>
  <c r="H1263" i="26" a="1"/>
  <c r="H1263" i="26" s="1"/>
  <c r="H1264" i="26" a="1"/>
  <c r="H1264" i="26"/>
  <c r="H1265" i="26" a="1"/>
  <c r="H1265" i="26"/>
  <c r="H1266" i="26" a="1"/>
  <c r="H1266" i="26" s="1"/>
  <c r="H1267" i="26" a="1"/>
  <c r="H1267" i="26"/>
  <c r="H1268" i="26" a="1"/>
  <c r="H1268" i="26"/>
  <c r="H1269" i="26" a="1"/>
  <c r="H1269" i="26" s="1"/>
  <c r="H1270" i="26" a="1"/>
  <c r="H1270" i="26"/>
  <c r="H1271" i="26" a="1"/>
  <c r="H1271" i="26"/>
  <c r="H1272" i="26" a="1"/>
  <c r="H1272" i="26"/>
  <c r="H1273" i="26" a="1"/>
  <c r="H1273" i="26"/>
  <c r="H1274" i="26" a="1"/>
  <c r="H1274" i="26"/>
  <c r="H1275" i="26" a="1"/>
  <c r="H1275" i="26" s="1"/>
  <c r="H1276" i="26" a="1"/>
  <c r="H1276" i="26"/>
  <c r="H1277" i="26" a="1"/>
  <c r="H1277" i="26"/>
  <c r="H1278" i="26" a="1"/>
  <c r="H1278" i="26"/>
  <c r="H1279" i="26" a="1"/>
  <c r="H1279" i="26" s="1"/>
  <c r="H1280" i="26" a="1"/>
  <c r="H1280" i="26"/>
  <c r="H1281" i="26" a="1"/>
  <c r="H1281" i="26" s="1"/>
  <c r="H1282" i="26" a="1"/>
  <c r="H1282" i="26"/>
  <c r="H1283" i="26" a="1"/>
  <c r="H1283" i="26"/>
  <c r="H1284" i="26" a="1"/>
  <c r="H1284" i="26"/>
  <c r="H1285" i="26" a="1"/>
  <c r="H1285" i="26"/>
  <c r="H1286" i="26" a="1"/>
  <c r="H1286" i="26"/>
  <c r="H1287" i="26" a="1"/>
  <c r="H1287" i="26" s="1"/>
  <c r="H1288" i="26" a="1"/>
  <c r="H1288" i="26"/>
  <c r="H1289" i="26" a="1"/>
  <c r="H1289" i="26"/>
  <c r="H1290" i="26" a="1"/>
  <c r="H1290" i="26"/>
  <c r="H1291" i="26" a="1"/>
  <c r="H1291" i="26"/>
  <c r="H1292" i="26" a="1"/>
  <c r="H1292" i="26" s="1"/>
  <c r="H1293" i="26" a="1"/>
  <c r="H1293" i="26" s="1"/>
  <c r="H1294" i="26" a="1"/>
  <c r="H1294" i="26"/>
  <c r="H1295" i="26" a="1"/>
  <c r="H1295" i="26"/>
  <c r="H1296" i="26" a="1"/>
  <c r="H1296" i="26"/>
  <c r="H1297" i="26" a="1"/>
  <c r="H1297" i="26"/>
  <c r="H1298" i="26" a="1"/>
  <c r="H1298" i="26"/>
  <c r="H1299" i="26" a="1"/>
  <c r="H1299" i="26" s="1"/>
  <c r="H1300" i="26" a="1"/>
  <c r="H1300" i="26"/>
  <c r="H1301" i="26" a="1"/>
  <c r="H1301" i="26"/>
  <c r="H1302" i="26" a="1"/>
  <c r="H1302" i="26"/>
  <c r="H1303" i="26" a="1"/>
  <c r="H1303" i="26"/>
  <c r="H1304" i="26" a="1"/>
  <c r="H1304" i="26"/>
  <c r="H1305" i="26" a="1"/>
  <c r="H1305" i="26" s="1"/>
  <c r="H1306" i="26" a="1"/>
  <c r="H1306" i="26" s="1"/>
  <c r="H1307" i="26" a="1"/>
  <c r="H1307" i="26"/>
  <c r="H1308" i="26" a="1"/>
  <c r="H1308" i="26"/>
  <c r="H1309" i="26" a="1"/>
  <c r="H1309" i="26"/>
  <c r="H1310" i="26" a="1"/>
  <c r="H1310" i="26"/>
  <c r="H1311" i="26" a="1"/>
  <c r="H1311" i="26" s="1"/>
  <c r="H1312" i="26" a="1"/>
  <c r="H1312" i="26" s="1"/>
  <c r="H1313" i="26" a="1"/>
  <c r="H1313" i="26"/>
  <c r="H1314" i="26" a="1"/>
  <c r="H1314" i="26"/>
  <c r="H1315" i="26" a="1"/>
  <c r="H1315" i="26"/>
  <c r="H1316" i="26" a="1"/>
  <c r="H1316" i="26"/>
  <c r="H1317" i="26" a="1"/>
  <c r="H1317" i="26" s="1"/>
  <c r="H1318" i="26" a="1"/>
  <c r="H1318" i="26"/>
  <c r="H1319" i="26" a="1"/>
  <c r="H1319" i="26"/>
  <c r="H1320" i="26" a="1"/>
  <c r="H1320" i="26"/>
  <c r="H1321" i="26" a="1"/>
  <c r="H1321" i="26"/>
  <c r="H1322" i="26" a="1"/>
  <c r="H1322" i="26"/>
  <c r="H1323" i="26" a="1"/>
  <c r="H1323" i="26" s="1"/>
  <c r="H1324" i="26" a="1"/>
  <c r="H1324" i="26"/>
  <c r="H1325" i="26" a="1"/>
  <c r="H1325" i="26" s="1"/>
  <c r="H1326" i="26" a="1"/>
  <c r="H1326" i="26"/>
  <c r="H1327" i="26" a="1"/>
  <c r="H1327" i="26"/>
  <c r="H1328" i="26" a="1"/>
  <c r="H1328" i="26"/>
  <c r="H1329" i="26" a="1"/>
  <c r="H1329" i="26" s="1"/>
  <c r="H1330" i="26" a="1"/>
  <c r="H1330" i="26"/>
  <c r="H1331" i="26" a="1"/>
  <c r="H1331" i="26"/>
  <c r="H1332" i="26" a="1"/>
  <c r="H1332" i="26"/>
  <c r="H1333" i="26" a="1"/>
  <c r="H1333" i="26"/>
  <c r="H1334" i="26" a="1"/>
  <c r="H1334" i="26"/>
  <c r="H1335" i="26" a="1"/>
  <c r="H1335" i="26" s="1"/>
  <c r="H1336" i="26" a="1"/>
  <c r="H1336" i="26"/>
  <c r="H1337" i="26" a="1"/>
  <c r="H1337" i="26"/>
  <c r="H1338" i="26" a="1"/>
  <c r="H1338" i="26" s="1"/>
  <c r="H1339" i="26" a="1"/>
  <c r="H1339" i="26"/>
  <c r="H1340" i="26" a="1"/>
  <c r="H1340" i="26"/>
  <c r="H1341" i="26" a="1"/>
  <c r="H1341" i="26" s="1"/>
  <c r="H1342" i="26" a="1"/>
  <c r="H1342" i="26"/>
  <c r="H1343" i="26" a="1"/>
  <c r="H1343" i="26"/>
  <c r="H1344" i="26" a="1"/>
  <c r="H1344" i="26"/>
  <c r="H1345" i="26" a="1"/>
  <c r="H1345" i="26"/>
  <c r="H1346" i="26" a="1"/>
  <c r="H1346" i="26"/>
  <c r="H1347" i="26" a="1"/>
  <c r="H1347" i="26" s="1"/>
  <c r="H1348" i="26" a="1"/>
  <c r="H1348" i="26"/>
  <c r="H1349" i="26" a="1"/>
  <c r="H1349" i="26"/>
  <c r="H1350" i="26" a="1"/>
  <c r="H1350" i="26"/>
  <c r="H1351" i="26" a="1"/>
  <c r="H1351" i="26" s="1"/>
  <c r="H1352" i="26" a="1"/>
  <c r="H1352" i="26"/>
  <c r="H1353" i="26" a="1"/>
  <c r="H1353" i="26" s="1"/>
  <c r="H1354" i="26" a="1"/>
  <c r="H1354" i="26"/>
  <c r="H1355" i="26" a="1"/>
  <c r="H1355" i="26"/>
  <c r="H1356" i="26" a="1"/>
  <c r="H1356" i="26"/>
  <c r="H1357" i="26" a="1"/>
  <c r="H1357" i="26"/>
  <c r="H1358" i="26" a="1"/>
  <c r="H1358" i="26" s="1"/>
  <c r="H1359" i="26" a="1"/>
  <c r="H1359" i="26" s="1"/>
  <c r="H1360" i="26" a="1"/>
  <c r="H1360" i="26"/>
  <c r="H1361" i="26" a="1"/>
  <c r="H1361" i="26"/>
  <c r="H1362" i="26" a="1"/>
  <c r="H1362" i="26"/>
  <c r="H1363" i="26" a="1"/>
  <c r="H1363" i="26"/>
  <c r="H1364" i="26" a="1"/>
  <c r="H1364" i="26" s="1"/>
  <c r="H1365" i="26" a="1"/>
  <c r="H1365" i="26" s="1"/>
  <c r="H1366" i="26" a="1"/>
  <c r="H1366" i="26"/>
  <c r="H1367" i="26" a="1"/>
  <c r="H1367" i="26"/>
  <c r="H1368" i="26" a="1"/>
  <c r="H1368" i="26"/>
  <c r="H1369" i="26" a="1"/>
  <c r="H1369" i="26"/>
  <c r="H1370" i="26" a="1"/>
  <c r="H1370" i="26"/>
  <c r="H1371" i="26" a="1"/>
  <c r="H1371" i="26" s="1"/>
  <c r="H1372" i="26" a="1"/>
  <c r="H1372" i="26"/>
  <c r="H1373" i="26" a="1"/>
  <c r="H1373" i="26"/>
  <c r="H1374" i="26" a="1"/>
  <c r="H1374" i="26"/>
  <c r="H1375" i="26" a="1"/>
  <c r="H1375" i="26"/>
  <c r="H1376" i="26" a="1"/>
  <c r="H1376" i="26"/>
  <c r="H1377" i="26" a="1"/>
  <c r="H1377" i="26" s="1"/>
  <c r="H1378" i="26" a="1"/>
  <c r="H1378" i="26" s="1"/>
  <c r="H1379" i="26" a="1"/>
  <c r="H1379" i="26"/>
  <c r="H1380" i="26" a="1"/>
  <c r="H1380" i="26"/>
  <c r="H1381" i="26" a="1"/>
  <c r="H1381" i="26"/>
  <c r="H1382" i="26" a="1"/>
  <c r="H1382" i="26"/>
  <c r="H1383" i="26" a="1"/>
  <c r="H1383" i="26" s="1"/>
  <c r="H1384" i="26" a="1"/>
  <c r="H1384" i="26" s="1"/>
  <c r="H1385" i="26" a="1"/>
  <c r="H1385" i="26"/>
  <c r="H1386" i="26" a="1"/>
  <c r="H1386" i="26"/>
  <c r="H1387" i="26" a="1"/>
  <c r="H1387" i="26"/>
  <c r="H1388" i="26" a="1"/>
  <c r="H1388" i="26"/>
  <c r="H1389" i="26" a="1"/>
  <c r="H1389" i="26" s="1"/>
  <c r="H1390" i="26" a="1"/>
  <c r="H1390" i="26"/>
  <c r="H1391" i="26" a="1"/>
  <c r="H1391" i="26"/>
  <c r="H1392" i="26" a="1"/>
  <c r="H1392" i="26"/>
  <c r="H1393" i="26" a="1"/>
  <c r="H1393" i="26"/>
  <c r="H1394" i="26" a="1"/>
  <c r="H1394" i="26"/>
  <c r="H1395" i="26" a="1"/>
  <c r="H1395" i="26" s="1"/>
  <c r="H1396" i="26" a="1"/>
  <c r="H1396" i="26"/>
  <c r="H1397" i="26" a="1"/>
  <c r="H1397" i="26" s="1"/>
  <c r="H1398" i="26" a="1"/>
  <c r="H1398" i="26"/>
  <c r="H1399" i="26" a="1"/>
  <c r="H1399" i="26"/>
  <c r="H1400" i="26" a="1"/>
  <c r="H1400" i="26"/>
  <c r="H1401" i="26" a="1"/>
  <c r="H1401" i="26" s="1"/>
  <c r="H1402" i="26" a="1"/>
  <c r="H1402" i="26"/>
  <c r="H1403" i="26" a="1"/>
  <c r="H1403" i="26"/>
  <c r="H1404" i="26" a="1"/>
  <c r="H1404" i="26"/>
  <c r="H1405" i="26" a="1"/>
  <c r="H1405" i="26"/>
  <c r="H1406" i="26" a="1"/>
  <c r="H1406" i="26"/>
  <c r="H1407" i="26" a="1"/>
  <c r="H1407" i="26" s="1"/>
  <c r="H1408" i="26" a="1"/>
  <c r="H1408" i="26"/>
  <c r="H1409" i="26" a="1"/>
  <c r="H1409" i="26"/>
  <c r="H1410" i="26" a="1"/>
  <c r="H1410" i="26" s="1"/>
  <c r="H1411" i="26" a="1"/>
  <c r="H1411" i="26"/>
  <c r="H1412" i="26" a="1"/>
  <c r="H1412" i="26"/>
  <c r="H1413" i="26" a="1"/>
  <c r="H1413" i="26" s="1"/>
  <c r="H1414" i="26" a="1"/>
  <c r="H1414" i="26"/>
  <c r="H1415" i="26" a="1"/>
  <c r="H1415" i="26"/>
  <c r="H1416" i="26" a="1"/>
  <c r="H1416" i="26"/>
  <c r="H1417" i="26" a="1"/>
  <c r="H1417" i="26"/>
  <c r="H1418" i="26" a="1"/>
  <c r="H1418" i="26"/>
  <c r="H1419" i="26" a="1"/>
  <c r="H1419" i="26" s="1"/>
  <c r="H1420" i="26" a="1"/>
  <c r="H1420" i="26"/>
  <c r="H1421" i="26" a="1"/>
  <c r="H1421" i="26"/>
  <c r="H1422" i="26" a="1"/>
  <c r="H1422" i="26"/>
  <c r="H1423" i="26" a="1"/>
  <c r="H1423" i="26" s="1"/>
  <c r="H1424" i="26" a="1"/>
  <c r="H1424" i="26"/>
  <c r="H1425" i="26" a="1"/>
  <c r="H1425" i="26" s="1"/>
  <c r="H1426" i="26" a="1"/>
  <c r="H1426" i="26"/>
  <c r="H1427" i="26" a="1"/>
  <c r="H1427" i="26"/>
  <c r="H1428" i="26" a="1"/>
  <c r="H1428" i="26"/>
  <c r="H1429" i="26" a="1"/>
  <c r="H1429" i="26"/>
  <c r="H1430" i="26" a="1"/>
  <c r="H1430" i="26"/>
  <c r="H1431" i="26" a="1"/>
  <c r="H1431" i="26" s="1"/>
  <c r="H1432" i="26" a="1"/>
  <c r="H1432" i="26"/>
  <c r="H1433" i="26" a="1"/>
  <c r="H1433" i="26"/>
  <c r="H1434" i="26" a="1"/>
  <c r="H1434" i="26"/>
  <c r="H1435" i="26" a="1"/>
  <c r="H1435" i="26"/>
  <c r="H1436" i="26" a="1"/>
  <c r="H1436" i="26" s="1"/>
  <c r="H1437" i="26" a="1"/>
  <c r="H1437" i="26" s="1"/>
  <c r="H1438" i="26" a="1"/>
  <c r="H1438" i="26"/>
  <c r="H1439" i="26" a="1"/>
  <c r="H1439" i="26"/>
  <c r="H1440" i="26" a="1"/>
  <c r="H1440" i="26"/>
  <c r="H1441" i="26" a="1"/>
  <c r="H1441" i="26"/>
  <c r="H1442" i="26" a="1"/>
  <c r="H1442" i="26"/>
  <c r="H1443" i="26" a="1"/>
  <c r="H1443" i="26" s="1"/>
  <c r="H1444" i="26" a="1"/>
  <c r="H1444" i="26"/>
  <c r="H1445" i="26" a="1"/>
  <c r="H1445" i="26"/>
  <c r="H1446" i="26" a="1"/>
  <c r="H1446" i="26"/>
  <c r="H1447" i="26" a="1"/>
  <c r="H1447" i="26"/>
  <c r="H1448" i="26" a="1"/>
  <c r="H1448" i="26"/>
  <c r="H1449" i="26" a="1"/>
  <c r="H1449" i="26" s="1"/>
  <c r="H1450" i="26" a="1"/>
  <c r="H1450" i="26"/>
  <c r="H1451" i="26" a="1"/>
  <c r="H1451" i="26"/>
  <c r="H1452" i="26" a="1"/>
  <c r="H1452" i="26"/>
  <c r="H1453" i="26" a="1"/>
  <c r="H1453" i="26"/>
  <c r="H1454" i="26" a="1"/>
  <c r="H1454" i="26"/>
  <c r="H1455" i="26" a="1"/>
  <c r="H1455" i="26" s="1"/>
  <c r="H1456" i="26" a="1"/>
  <c r="H1456" i="26" s="1"/>
  <c r="H1457" i="26" a="1"/>
  <c r="H1457" i="26"/>
  <c r="H1458" i="26" a="1"/>
  <c r="H1458" i="26"/>
  <c r="H1459" i="26" a="1"/>
  <c r="H1459" i="26"/>
  <c r="H1460" i="26" a="1"/>
  <c r="H1460" i="26"/>
  <c r="H1461" i="26" a="1"/>
  <c r="H1461" i="26" s="1"/>
  <c r="H1462" i="26" a="1"/>
  <c r="H1462" i="26"/>
  <c r="H1463" i="26" a="1"/>
  <c r="H1463" i="26"/>
  <c r="H1464" i="26" a="1"/>
  <c r="H1464" i="26"/>
  <c r="H1465" i="26" a="1"/>
  <c r="H1465" i="26"/>
  <c r="H1466" i="26" a="1"/>
  <c r="H1466" i="26"/>
  <c r="H1467" i="26" a="1"/>
  <c r="H1467" i="26" s="1"/>
  <c r="H1468" i="26" a="1"/>
  <c r="H1468" i="26"/>
  <c r="H1469" i="26" a="1"/>
  <c r="H1469" i="26" s="1"/>
  <c r="H1470" i="26" a="1"/>
  <c r="H1470" i="26"/>
  <c r="H1471" i="26" a="1"/>
  <c r="H1471" i="26"/>
  <c r="H1472" i="26" a="1"/>
  <c r="H1472" i="26"/>
  <c r="H1473" i="26" a="1"/>
  <c r="H1473" i="26" s="1"/>
  <c r="H1474" i="26" a="1"/>
  <c r="H1474" i="26"/>
  <c r="H1475" i="26" a="1"/>
  <c r="H1475" i="26"/>
  <c r="H1476" i="26" a="1"/>
  <c r="H1476" i="26"/>
  <c r="H1477" i="26" a="1"/>
  <c r="H1477" i="26"/>
  <c r="H1478" i="26" a="1"/>
  <c r="H1478" i="26"/>
  <c r="H1479" i="26" a="1"/>
  <c r="H1479" i="26" s="1"/>
  <c r="H1480" i="26" a="1"/>
  <c r="H1480" i="26"/>
  <c r="H1481" i="26" a="1"/>
  <c r="H1481" i="26"/>
  <c r="H1482" i="26" a="1"/>
  <c r="H1482" i="26" s="1"/>
  <c r="H1483" i="26" a="1"/>
  <c r="H1483" i="26"/>
  <c r="H1484" i="26" a="1"/>
  <c r="H1484" i="26"/>
  <c r="H1485" i="26" a="1"/>
  <c r="H1485" i="26" s="1"/>
  <c r="H1486" i="26" a="1"/>
  <c r="H1486" i="26"/>
  <c r="H1487" i="26" a="1"/>
  <c r="H1487" i="26"/>
  <c r="H1488" i="26" a="1"/>
  <c r="H1488" i="26"/>
  <c r="H1489" i="26" a="1"/>
  <c r="H1489" i="26"/>
  <c r="H1490" i="26" a="1"/>
  <c r="H1490" i="26"/>
  <c r="H1491" i="26" a="1"/>
  <c r="H1491" i="26" s="1"/>
  <c r="H1492" i="26" a="1"/>
  <c r="H1492" i="26"/>
  <c r="H1493" i="26" a="1"/>
  <c r="H1493" i="26"/>
  <c r="H1494" i="26" a="1"/>
  <c r="H1494" i="26"/>
  <c r="H1495" i="26" a="1"/>
  <c r="H1495" i="26" s="1"/>
  <c r="H1496" i="26" a="1"/>
  <c r="H1496" i="26"/>
  <c r="H1497" i="26" a="1"/>
  <c r="H1497" i="26" s="1"/>
  <c r="H1498" i="26" a="1"/>
  <c r="H1498" i="26"/>
  <c r="H1499" i="26" a="1"/>
  <c r="H1499" i="26"/>
  <c r="H1500" i="26" a="1"/>
  <c r="H1500" i="26"/>
  <c r="H1501" i="26" a="1"/>
  <c r="H1501" i="26"/>
  <c r="H1502" i="26" a="1"/>
  <c r="H1502" i="26"/>
  <c r="H1503" i="26" a="1"/>
  <c r="H1503" i="26" s="1"/>
  <c r="H1504" i="26" a="1"/>
  <c r="H1504" i="26"/>
  <c r="H1505" i="26" a="1"/>
  <c r="H1505" i="26"/>
  <c r="H1506" i="26" a="1"/>
  <c r="H1506" i="26"/>
  <c r="H1507" i="26" a="1"/>
  <c r="H1507" i="26"/>
  <c r="H1508" i="26" a="1"/>
  <c r="H1508" i="26" s="1"/>
  <c r="H1509" i="26" a="1"/>
  <c r="H1509" i="26" s="1"/>
  <c r="H1510" i="26" a="1"/>
  <c r="H1510" i="26"/>
  <c r="H1511" i="26" a="1"/>
  <c r="H1511" i="26"/>
  <c r="H1512" i="26" a="1"/>
  <c r="H1512" i="26"/>
  <c r="H1513" i="26" a="1"/>
  <c r="H1513" i="26"/>
  <c r="H1514" i="26" a="1"/>
  <c r="H1514" i="26"/>
  <c r="H1515" i="26" a="1"/>
  <c r="H1515" i="26" s="1"/>
  <c r="H1516" i="26" a="1"/>
  <c r="H1516" i="26"/>
  <c r="H1517" i="26" a="1"/>
  <c r="H1517" i="26"/>
  <c r="H1518" i="26" a="1"/>
  <c r="H1518" i="26"/>
  <c r="H1519" i="26" a="1"/>
  <c r="H1519" i="26"/>
  <c r="H1520" i="26" a="1"/>
  <c r="H1520" i="26"/>
  <c r="H1521" i="26" a="1"/>
  <c r="H1521" i="26" s="1"/>
  <c r="H1522" i="26" a="1"/>
  <c r="H1522" i="26"/>
  <c r="H1523" i="26" a="1"/>
  <c r="H1523" i="26"/>
  <c r="H1524" i="26" a="1"/>
  <c r="H1524" i="26"/>
  <c r="H1525" i="26" a="1"/>
  <c r="H1525" i="26"/>
  <c r="H1526" i="26" a="1"/>
  <c r="H1526" i="26"/>
  <c r="H1527" i="26" a="1"/>
  <c r="H1527" i="26" s="1"/>
  <c r="H1528" i="26" a="1"/>
  <c r="H1528" i="26" s="1"/>
  <c r="H1529" i="26" a="1"/>
  <c r="H1529" i="26"/>
  <c r="H1530" i="26" a="1"/>
  <c r="H1530" i="26"/>
  <c r="H1531" i="26" a="1"/>
  <c r="H1531" i="26"/>
  <c r="H1532" i="26" a="1"/>
  <c r="H1532" i="26"/>
  <c r="H1533" i="26" a="1"/>
  <c r="H1533" i="26" s="1"/>
  <c r="H1534" i="26" a="1"/>
  <c r="H1534" i="26"/>
  <c r="H1535" i="26" a="1"/>
  <c r="H1535" i="26"/>
  <c r="H1536" i="26" a="1"/>
  <c r="H1536" i="26"/>
  <c r="H1537" i="26" a="1"/>
  <c r="H1537" i="26"/>
  <c r="H1538" i="26" a="1"/>
  <c r="H1538" i="26"/>
  <c r="H1539" i="26" a="1"/>
  <c r="H1539" i="26" s="1"/>
  <c r="H1540" i="26" a="1"/>
  <c r="H1540" i="26"/>
  <c r="H1541" i="26" a="1"/>
  <c r="H1541" i="26" s="1"/>
  <c r="H1542" i="26" a="1"/>
  <c r="H1542" i="26"/>
  <c r="H1543" i="26" a="1"/>
  <c r="H1543" i="26"/>
  <c r="H1544" i="26" a="1"/>
  <c r="H1544" i="26"/>
  <c r="H1545" i="26" a="1"/>
  <c r="H1545" i="26" s="1"/>
  <c r="H1546" i="26" a="1"/>
  <c r="H1546" i="26"/>
  <c r="H1547" i="26" a="1"/>
  <c r="H1547" i="26"/>
  <c r="H1548" i="26" a="1"/>
  <c r="H1548" i="26"/>
  <c r="H1549" i="26" a="1"/>
  <c r="H1549" i="26"/>
  <c r="H1550" i="26" a="1"/>
  <c r="H1550" i="26"/>
  <c r="H1551" i="26" a="1"/>
  <c r="H1551" i="26" s="1"/>
  <c r="H1552" i="26" a="1"/>
  <c r="H1552" i="26"/>
  <c r="H1553" i="26" a="1"/>
  <c r="H1553" i="26"/>
  <c r="H1554" i="26" a="1"/>
  <c r="H1554" i="26" s="1"/>
  <c r="H1555" i="26" a="1"/>
  <c r="H1555" i="26"/>
  <c r="H1556" i="26" a="1"/>
  <c r="H1556" i="26"/>
  <c r="H1557" i="26" a="1"/>
  <c r="H1557" i="26" s="1"/>
  <c r="H1558" i="26" a="1"/>
  <c r="H1558" i="26"/>
  <c r="H1559" i="26" a="1"/>
  <c r="H1559" i="26"/>
  <c r="H1560" i="26" a="1"/>
  <c r="H1560" i="26"/>
  <c r="H1561" i="26" a="1"/>
  <c r="H1561" i="26" s="1"/>
  <c r="H1562" i="26" a="1"/>
  <c r="H1562" i="26"/>
  <c r="H1563" i="26" a="1"/>
  <c r="H1563" i="26" s="1"/>
  <c r="H1564" i="26" a="1"/>
  <c r="H1564" i="26"/>
  <c r="H1565" i="26" a="1"/>
  <c r="H1565" i="26"/>
  <c r="H1566" i="26" a="1"/>
  <c r="H1566" i="26"/>
  <c r="H1567" i="26" a="1"/>
  <c r="H1567" i="26" s="1"/>
  <c r="H1568" i="26" a="1"/>
  <c r="H1568" i="26"/>
  <c r="H1569" i="26" a="1"/>
  <c r="H1569" i="26" s="1"/>
  <c r="H1570" i="26" a="1"/>
  <c r="H1570" i="26"/>
  <c r="H1571" i="26" a="1"/>
  <c r="H1571" i="26"/>
  <c r="H1572" i="26" a="1"/>
  <c r="H1572" i="26"/>
  <c r="H1573" i="26" a="1"/>
  <c r="H1573" i="26"/>
  <c r="H1574" i="26" a="1"/>
  <c r="H1574" i="26" s="1"/>
  <c r="H1575" i="26" a="1"/>
  <c r="H1575" i="26" s="1"/>
  <c r="H1576" i="26" a="1"/>
  <c r="H1576" i="26"/>
  <c r="H1577" i="26" a="1"/>
  <c r="H1577" i="26"/>
  <c r="H1578" i="26" a="1"/>
  <c r="H1578" i="26"/>
  <c r="H1579" i="26" a="1"/>
  <c r="H1579" i="26"/>
  <c r="H1580" i="26" a="1"/>
  <c r="H1580" i="26" s="1"/>
  <c r="H1581" i="26" a="1"/>
  <c r="H1581" i="26" s="1"/>
  <c r="H1582" i="26" a="1"/>
  <c r="H1582" i="26"/>
  <c r="H1583" i="26" a="1"/>
  <c r="H1583" i="26"/>
  <c r="H1584" i="26" a="1"/>
  <c r="H1584" i="26"/>
  <c r="H1585" i="26" a="1"/>
  <c r="H1585" i="26"/>
  <c r="H1586" i="26" a="1"/>
  <c r="H1586" i="26"/>
  <c r="H1587" i="26" a="1"/>
  <c r="H1587" i="26" s="1"/>
  <c r="H1588" i="26" a="1"/>
  <c r="H1588" i="26"/>
  <c r="H1589" i="26" a="1"/>
  <c r="H1589" i="26"/>
  <c r="H1590" i="26" a="1"/>
  <c r="H1590" i="26"/>
  <c r="H1591" i="26" a="1"/>
  <c r="H1591" i="26"/>
  <c r="H1592" i="26" a="1"/>
  <c r="H1592" i="26"/>
  <c r="H1593" i="26" a="1"/>
  <c r="H1593" i="26" s="1"/>
  <c r="H1594" i="26" a="1"/>
  <c r="H1594" i="26" s="1"/>
  <c r="H1595" i="26" a="1"/>
  <c r="H1595" i="26"/>
  <c r="H1596" i="26" a="1"/>
  <c r="H1596" i="26"/>
  <c r="H1597" i="26" a="1"/>
  <c r="H1597" i="26"/>
  <c r="H1598" i="26" a="1"/>
  <c r="H1598" i="26"/>
  <c r="H1599" i="26" a="1"/>
  <c r="H1599" i="26" s="1"/>
  <c r="H1600" i="26" a="1"/>
  <c r="H1600" i="26" s="1"/>
  <c r="H1601" i="26" a="1"/>
  <c r="H1601" i="26"/>
  <c r="H1602" i="26" a="1"/>
  <c r="H1602" i="26"/>
  <c r="H1603" i="26" a="1"/>
  <c r="H1603" i="26"/>
  <c r="H1604" i="26" a="1"/>
  <c r="H1604" i="26"/>
  <c r="H1605" i="26" a="1"/>
  <c r="H1605" i="26" s="1"/>
  <c r="H1606" i="26" a="1"/>
  <c r="H1606" i="26"/>
  <c r="H1607" i="26" a="1"/>
  <c r="H1607" i="26" s="1"/>
  <c r="H1608" i="26" a="1"/>
  <c r="H1608" i="26"/>
  <c r="H1609" i="26" a="1"/>
  <c r="H1609" i="26"/>
  <c r="H1610" i="26" a="1"/>
  <c r="H1610" i="26"/>
  <c r="H1611" i="26" a="1"/>
  <c r="H1611" i="26" s="1"/>
  <c r="H1612" i="26" a="1"/>
  <c r="H1612" i="26"/>
  <c r="H1613" i="26" a="1"/>
  <c r="H1613" i="26" s="1"/>
  <c r="H1614" i="26" a="1"/>
  <c r="H1614" i="26"/>
  <c r="H1615" i="26" a="1"/>
  <c r="H1615" i="26"/>
  <c r="H1616" i="26" a="1"/>
  <c r="H1616" i="26"/>
  <c r="H1617" i="26" a="1"/>
  <c r="H1617" i="26" s="1"/>
  <c r="H1618" i="26" a="1"/>
  <c r="H1618" i="26"/>
  <c r="H1619" i="26" a="1"/>
  <c r="H1619" i="26"/>
  <c r="H1620" i="26" a="1"/>
  <c r="H1620" i="26" s="1"/>
  <c r="H1621" i="26" a="1"/>
  <c r="H1621" i="26"/>
  <c r="H1622" i="26" a="1"/>
  <c r="H1622" i="26"/>
  <c r="H1623" i="26" a="1"/>
  <c r="H1623" i="26" s="1"/>
  <c r="H1624" i="26" a="1"/>
  <c r="H1624" i="26"/>
  <c r="H1625" i="26" a="1"/>
  <c r="H1625" i="26"/>
  <c r="H1626" i="26" a="1"/>
  <c r="H1626" i="26" s="1"/>
  <c r="H1627" i="26" a="1"/>
  <c r="H1627" i="26"/>
  <c r="H1628" i="26" a="1"/>
  <c r="H1628" i="26"/>
  <c r="H1629" i="26" a="1"/>
  <c r="H1629" i="26" s="1"/>
  <c r="H1630" i="26" a="1"/>
  <c r="H1630" i="26"/>
  <c r="H1631" i="26" a="1"/>
  <c r="H1631" i="26"/>
  <c r="H1632" i="26" a="1"/>
  <c r="H1632" i="26"/>
  <c r="H1633" i="26" a="1"/>
  <c r="H1633" i="26" s="1"/>
  <c r="H1634" i="26" a="1"/>
  <c r="H1634" i="26"/>
  <c r="H1635" i="26" a="1"/>
  <c r="H1635" i="26" s="1"/>
  <c r="H1636" i="26" a="1"/>
  <c r="H1636" i="26"/>
  <c r="H1637" i="26" a="1"/>
  <c r="H1637" i="26"/>
  <c r="H1638" i="26" a="1"/>
  <c r="H1638" i="26"/>
  <c r="H1639" i="26" a="1"/>
  <c r="H1639" i="26" s="1"/>
  <c r="H1640" i="26" a="1"/>
  <c r="H1640" i="26"/>
  <c r="H1641" i="26" a="1"/>
  <c r="H1641" i="26" s="1"/>
  <c r="H1642" i="26" a="1"/>
  <c r="H1642" i="26"/>
  <c r="H1643" i="26" a="1"/>
  <c r="H1643" i="26"/>
  <c r="H1644" i="26" a="1"/>
  <c r="H1644" i="26"/>
  <c r="H1645" i="26" a="1"/>
  <c r="H1645" i="26"/>
  <c r="H1646" i="26" a="1"/>
  <c r="H1646" i="26" s="1"/>
  <c r="H1647" i="26" a="1"/>
  <c r="H1647" i="26" s="1"/>
  <c r="H1648" i="26" a="1"/>
  <c r="H1648" i="26"/>
  <c r="H1649" i="26" a="1"/>
  <c r="H1649" i="26"/>
  <c r="H1650" i="26" a="1"/>
  <c r="H1650" i="26"/>
  <c r="H1651" i="26" a="1"/>
  <c r="H1651" i="26"/>
  <c r="H1652" i="26" a="1"/>
  <c r="H1652" i="26" s="1"/>
  <c r="H1653" i="26" a="1"/>
  <c r="H1653" i="26" s="1"/>
  <c r="H1654" i="26" a="1"/>
  <c r="H1654" i="26"/>
  <c r="H1655" i="26" a="1"/>
  <c r="H1655" i="26"/>
  <c r="H1656" i="26" a="1"/>
  <c r="H1656" i="26"/>
  <c r="H1657" i="26" a="1"/>
  <c r="H1657" i="26"/>
  <c r="H1658" i="26" a="1"/>
  <c r="H1658" i="26"/>
  <c r="H1659" i="26" a="1"/>
  <c r="H1659" i="26" s="1"/>
  <c r="H1660" i="26" a="1"/>
  <c r="H1660" i="26"/>
  <c r="H1661" i="26" a="1"/>
  <c r="H1661" i="26"/>
  <c r="H1662" i="26" a="1"/>
  <c r="H1662" i="26"/>
  <c r="H1663" i="26" a="1"/>
  <c r="H1663" i="26"/>
  <c r="H1664" i="26" a="1"/>
  <c r="H1664" i="26"/>
  <c r="H1665" i="26" a="1"/>
  <c r="H1665" i="26" s="1"/>
  <c r="H1666" i="26" a="1"/>
  <c r="H1666" i="26" s="1"/>
  <c r="H1667" i="26" a="1"/>
  <c r="H1667" i="26"/>
  <c r="H1668" i="26" a="1"/>
  <c r="H1668" i="26"/>
  <c r="H1669" i="26" a="1"/>
  <c r="H1669" i="26"/>
  <c r="H1670" i="26" a="1"/>
  <c r="H1670" i="26"/>
  <c r="H1671" i="26" a="1"/>
  <c r="H1671" i="26" s="1"/>
  <c r="H1672" i="26" a="1"/>
  <c r="H1672" i="26" s="1"/>
  <c r="H1673" i="26" a="1"/>
  <c r="H1673" i="26"/>
  <c r="H1674" i="26" a="1"/>
  <c r="H1674" i="26"/>
  <c r="H1675" i="26" a="1"/>
  <c r="H1675" i="26"/>
  <c r="H1676" i="26" a="1"/>
  <c r="H1676" i="26"/>
  <c r="H1677" i="26" a="1"/>
  <c r="H1677" i="26" s="1"/>
  <c r="H1678" i="26" a="1"/>
  <c r="H1678" i="26"/>
  <c r="H1679" i="26" a="1"/>
  <c r="H1679" i="26" s="1"/>
  <c r="H1680" i="26" a="1"/>
  <c r="H1680" i="26"/>
  <c r="H1681" i="26" a="1"/>
  <c r="H1681" i="26"/>
  <c r="H1682" i="26" a="1"/>
  <c r="H1682" i="26"/>
  <c r="H1683" i="26" a="1"/>
  <c r="H1683" i="26" s="1"/>
  <c r="H1684" i="26" a="1"/>
  <c r="H1684" i="26"/>
  <c r="H1685" i="26" a="1"/>
  <c r="H1685" i="26" s="1"/>
  <c r="H1686" i="26" a="1"/>
  <c r="H1686" i="26"/>
  <c r="H1687" i="26" a="1"/>
  <c r="H1687" i="26"/>
  <c r="H1688" i="26" a="1"/>
  <c r="H1688" i="26"/>
  <c r="H1689" i="26" a="1"/>
  <c r="H1689" i="26" s="1"/>
  <c r="H1690" i="26" a="1"/>
  <c r="H1690" i="26"/>
  <c r="H1691" i="26" a="1"/>
  <c r="H1691" i="26"/>
  <c r="H1692" i="26" a="1"/>
  <c r="H1692" i="26" s="1"/>
  <c r="H1693" i="26" a="1"/>
  <c r="H1693" i="26"/>
  <c r="H1694" i="26" a="1"/>
  <c r="H1694" i="26"/>
  <c r="H1695" i="26" a="1"/>
  <c r="H1695" i="26" s="1"/>
  <c r="H1696" i="26" a="1"/>
  <c r="H1696" i="26"/>
  <c r="H1697" i="26" a="1"/>
  <c r="H1697" i="26"/>
  <c r="H1698" i="26" a="1"/>
  <c r="H1698" i="26" s="1"/>
  <c r="H1699" i="26" a="1"/>
  <c r="H1699" i="26"/>
  <c r="H1700" i="26" a="1"/>
  <c r="H1700" i="26"/>
  <c r="H1701" i="26" a="1"/>
  <c r="H1701" i="26" s="1"/>
  <c r="H1702" i="26" a="1"/>
  <c r="H1702" i="26"/>
  <c r="H1703" i="26" a="1"/>
  <c r="H1703" i="26"/>
  <c r="H1704" i="26" a="1"/>
  <c r="H1704" i="26"/>
  <c r="H1705" i="26" a="1"/>
  <c r="H1705" i="26" s="1"/>
  <c r="H1706" i="26" a="1"/>
  <c r="H1706" i="26"/>
  <c r="H1707" i="26" a="1"/>
  <c r="H1707" i="26" s="1"/>
  <c r="H1708" i="26" a="1"/>
  <c r="H1708" i="26"/>
  <c r="H1709" i="26" a="1"/>
  <c r="H1709" i="26"/>
  <c r="H1710" i="26" a="1"/>
  <c r="H1710" i="26"/>
  <c r="H1711" i="26" a="1"/>
  <c r="H1711" i="26" s="1"/>
  <c r="H1712" i="26" a="1"/>
  <c r="H1712" i="26"/>
  <c r="H1713" i="26" a="1"/>
  <c r="H1713" i="26" s="1"/>
  <c r="H1714" i="26" a="1"/>
  <c r="H1714" i="26"/>
  <c r="H1715" i="26" a="1"/>
  <c r="H1715" i="26"/>
  <c r="H1716" i="26" a="1"/>
  <c r="H1716" i="26"/>
  <c r="H1717" i="26" a="1"/>
  <c r="H1717" i="26"/>
  <c r="H1718" i="26" a="1"/>
  <c r="H1718" i="26" s="1"/>
  <c r="H1719" i="26" a="1"/>
  <c r="H1719" i="26" s="1"/>
  <c r="H1720" i="26" a="1"/>
  <c r="H1720" i="26"/>
  <c r="H1721" i="26" a="1"/>
  <c r="H1721" i="26"/>
  <c r="H1722" i="26" a="1"/>
  <c r="H1722" i="26"/>
  <c r="H1723" i="26" a="1"/>
  <c r="H1723" i="26"/>
  <c r="H1724" i="26" a="1"/>
  <c r="H1724" i="26" s="1"/>
  <c r="H1725" i="26" a="1"/>
  <c r="H1725" i="26" s="1"/>
  <c r="H1726" i="26" a="1"/>
  <c r="H1726" i="26"/>
  <c r="H1727" i="26" a="1"/>
  <c r="H1727" i="26"/>
  <c r="H1728" i="26" a="1"/>
  <c r="H1728" i="26"/>
  <c r="H1729" i="26" a="1"/>
  <c r="H1729" i="26"/>
  <c r="H1730" i="26" a="1"/>
  <c r="H1730" i="26"/>
  <c r="H1731" i="26" a="1"/>
  <c r="H1731" i="26" s="1"/>
  <c r="H1732" i="26" a="1"/>
  <c r="H1732" i="26"/>
  <c r="H1733" i="26" a="1"/>
  <c r="H1733" i="26"/>
  <c r="H1734" i="26" a="1"/>
  <c r="H1734" i="26"/>
  <c r="H1735" i="26" a="1"/>
  <c r="H1735" i="26"/>
  <c r="H1736" i="26" a="1"/>
  <c r="H1736" i="26"/>
  <c r="H1737" i="26" a="1"/>
  <c r="H1737" i="26" s="1"/>
  <c r="H1738" i="26" a="1"/>
  <c r="H1738" i="26" s="1"/>
  <c r="H1739" i="26" a="1"/>
  <c r="H1739" i="26"/>
  <c r="H1740" i="26" a="1"/>
  <c r="H1740" i="26"/>
  <c r="H1741" i="26" a="1"/>
  <c r="H1741" i="26"/>
  <c r="H1742" i="26" a="1"/>
  <c r="H1742" i="26"/>
  <c r="H1743" i="26" a="1"/>
  <c r="H1743" i="26" s="1"/>
  <c r="H1744" i="26" a="1"/>
  <c r="H1744" i="26" s="1"/>
  <c r="H1745" i="26" a="1"/>
  <c r="H1745" i="26"/>
  <c r="H1746" i="26" a="1"/>
  <c r="H1746" i="26"/>
  <c r="H1747" i="26" a="1"/>
  <c r="H1747" i="26"/>
  <c r="H1748" i="26" a="1"/>
  <c r="H1748" i="26"/>
  <c r="H1749" i="26" a="1"/>
  <c r="H1749" i="26" s="1"/>
  <c r="H1750" i="26" a="1"/>
  <c r="H1750" i="26"/>
  <c r="H1751" i="26" a="1"/>
  <c r="H1751" i="26" s="1"/>
  <c r="H1752" i="26" a="1"/>
  <c r="H1752" i="26"/>
  <c r="H1753" i="26" a="1"/>
  <c r="H1753" i="26"/>
  <c r="H1754" i="26" a="1"/>
  <c r="H1754" i="26"/>
  <c r="H1755" i="26" a="1"/>
  <c r="H1755" i="26" s="1"/>
  <c r="H1756" i="26" a="1"/>
  <c r="H1756" i="26"/>
  <c r="H1757" i="26" a="1"/>
  <c r="H1757" i="26" s="1"/>
  <c r="H1758" i="26" a="1"/>
  <c r="H1758" i="26"/>
  <c r="H1759" i="26" a="1"/>
  <c r="H1759" i="26"/>
  <c r="H1760" i="26" a="1"/>
  <c r="H1760" i="26"/>
  <c r="H1761" i="26" a="1"/>
  <c r="H1761" i="26" s="1"/>
  <c r="H1762" i="26" a="1"/>
  <c r="H1762" i="26"/>
  <c r="H1763" i="26" a="1"/>
  <c r="H1763" i="26"/>
  <c r="H1764" i="26" a="1"/>
  <c r="H1764" i="26" s="1"/>
  <c r="H1765" i="26" a="1"/>
  <c r="H1765" i="26"/>
  <c r="H1766" i="26" a="1"/>
  <c r="H1766" i="26"/>
  <c r="H1767" i="26" a="1"/>
  <c r="H1767" i="26" s="1"/>
  <c r="H1768" i="26" a="1"/>
  <c r="H1768" i="26"/>
  <c r="H1769" i="26" a="1"/>
  <c r="H1769" i="26"/>
  <c r="H1770" i="26" a="1"/>
  <c r="H1770" i="26" s="1"/>
  <c r="H1771" i="26" a="1"/>
  <c r="H1771" i="26"/>
  <c r="H1772" i="26" a="1"/>
  <c r="H1772" i="26"/>
  <c r="H1773" i="26" a="1"/>
  <c r="H1773" i="26" s="1"/>
  <c r="H1774" i="26" a="1"/>
  <c r="H1774" i="26"/>
  <c r="H1775" i="26" a="1"/>
  <c r="H1775" i="26"/>
  <c r="H1776" i="26" a="1"/>
  <c r="H1776" i="26"/>
  <c r="H1777" i="26" a="1"/>
  <c r="H1777" i="26" s="1"/>
  <c r="H1778" i="26" a="1"/>
  <c r="H1778" i="26"/>
  <c r="H1779" i="26" a="1"/>
  <c r="H1779" i="26" s="1"/>
  <c r="H1780" i="26" a="1"/>
  <c r="H1780" i="26"/>
  <c r="H1781" i="26" a="1"/>
  <c r="H1781" i="26"/>
  <c r="H1782" i="26" a="1"/>
  <c r="H1782" i="26"/>
  <c r="H1783" i="26" a="1"/>
  <c r="H1783" i="26" s="1"/>
  <c r="H1784" i="26" a="1"/>
  <c r="H1784" i="26"/>
  <c r="H1785" i="26" a="1"/>
  <c r="H1785" i="26" s="1"/>
  <c r="H1786" i="26" a="1"/>
  <c r="H1786" i="26"/>
  <c r="H1787" i="26" a="1"/>
  <c r="H1787" i="26"/>
  <c r="H1788" i="26" a="1"/>
  <c r="H1788" i="26"/>
  <c r="H1789" i="26" a="1"/>
  <c r="H1789" i="26"/>
  <c r="H1790" i="26" a="1"/>
  <c r="H1790" i="26" s="1"/>
  <c r="H1791" i="26" a="1"/>
  <c r="H1791" i="26" s="1"/>
  <c r="H1792" i="26" a="1"/>
  <c r="H1792" i="26"/>
  <c r="H1793" i="26" a="1"/>
  <c r="H1793" i="26"/>
  <c r="H1794" i="26" a="1"/>
  <c r="H1794" i="26"/>
  <c r="H1795" i="26" a="1"/>
  <c r="H1795" i="26"/>
  <c r="H1796" i="26" a="1"/>
  <c r="H1796" i="26" s="1"/>
  <c r="H1797" i="26" a="1"/>
  <c r="H1797" i="26" s="1"/>
  <c r="H1798" i="26" a="1"/>
  <c r="H1798" i="26"/>
  <c r="H1799" i="26" a="1"/>
  <c r="H1799" i="26"/>
  <c r="H1800" i="26" a="1"/>
  <c r="H1800" i="26"/>
  <c r="H1801" i="26" a="1"/>
  <c r="H1801" i="26"/>
  <c r="H1802" i="26" a="1"/>
  <c r="H1802" i="26"/>
  <c r="H1803" i="26" a="1"/>
  <c r="H1803" i="26" s="1"/>
  <c r="H1804" i="26" a="1"/>
  <c r="H1804" i="26"/>
  <c r="H1805" i="26" a="1"/>
  <c r="H1805" i="26"/>
  <c r="H1806" i="26" a="1"/>
  <c r="H1806" i="26"/>
  <c r="H1807" i="26" a="1"/>
  <c r="H1807" i="26"/>
  <c r="H1808" i="26" a="1"/>
  <c r="H1808" i="26"/>
  <c r="H1809" i="26" a="1"/>
  <c r="H1809" i="26" s="1"/>
  <c r="H1810" i="26" a="1"/>
  <c r="H1810" i="26" s="1"/>
  <c r="H1811" i="26" a="1"/>
  <c r="H1811" i="26"/>
  <c r="H1812" i="26" a="1"/>
  <c r="H1812" i="26"/>
  <c r="H1813" i="26" a="1"/>
  <c r="H1813" i="26"/>
  <c r="H1814" i="26" a="1"/>
  <c r="H1814" i="26"/>
  <c r="H1815" i="26" a="1"/>
  <c r="H1815" i="26" s="1"/>
  <c r="H1816" i="26" a="1"/>
  <c r="H1816" i="26" s="1"/>
  <c r="H1817" i="26" a="1"/>
  <c r="H1817" i="26"/>
  <c r="H1818" i="26" a="1"/>
  <c r="H1818" i="26"/>
  <c r="H1819" i="26" a="1"/>
  <c r="H1819" i="26"/>
  <c r="H1820" i="26" a="1"/>
  <c r="H1820" i="26"/>
  <c r="H1821" i="26" a="1"/>
  <c r="H1821" i="26" s="1"/>
  <c r="H1822" i="26" a="1"/>
  <c r="H1822" i="26"/>
  <c r="H1823" i="26" a="1"/>
  <c r="H1823" i="26" s="1"/>
  <c r="H1824" i="26" a="1"/>
  <c r="H1824" i="26"/>
  <c r="H1825" i="26" a="1"/>
  <c r="H1825" i="26"/>
  <c r="H1826" i="26" a="1"/>
  <c r="H1826" i="26"/>
  <c r="H1827" i="26" a="1"/>
  <c r="H1827" i="26" s="1"/>
  <c r="H1828" i="26" a="1"/>
  <c r="H1828" i="26"/>
  <c r="H1829" i="26" a="1"/>
  <c r="H1829" i="26" s="1"/>
  <c r="H1830" i="26" a="1"/>
  <c r="H1830" i="26"/>
  <c r="H1831" i="26" a="1"/>
  <c r="H1831" i="26"/>
  <c r="H1832" i="26" a="1"/>
  <c r="H1832" i="26"/>
  <c r="H1833" i="26" a="1"/>
  <c r="H1833" i="26" s="1"/>
  <c r="H1834" i="26" a="1"/>
  <c r="H1834" i="26"/>
  <c r="H1835" i="26" a="1"/>
  <c r="H1835" i="26"/>
  <c r="H1836" i="26" a="1"/>
  <c r="H1836" i="26" s="1"/>
  <c r="H1837" i="26" a="1"/>
  <c r="H1837" i="26"/>
  <c r="H1838" i="26" a="1"/>
  <c r="H1838" i="26"/>
  <c r="H1839" i="26" a="1"/>
  <c r="H1839" i="26" s="1"/>
  <c r="H1840" i="26" a="1"/>
  <c r="H1840" i="26"/>
  <c r="H1841" i="26" a="1"/>
  <c r="H1841" i="26"/>
  <c r="H1842" i="26" a="1"/>
  <c r="H1842" i="26" s="1"/>
  <c r="H1843" i="26" a="1"/>
  <c r="H1843" i="26"/>
  <c r="H1844" i="26" a="1"/>
  <c r="H1844" i="26"/>
  <c r="H1845" i="26" a="1"/>
  <c r="H1845" i="26" s="1"/>
  <c r="H1846" i="26" a="1"/>
  <c r="H1846" i="26"/>
  <c r="H1847" i="26" a="1"/>
  <c r="H1847" i="26"/>
  <c r="H1848" i="26" a="1"/>
  <c r="H1848" i="26"/>
  <c r="H1849" i="26" a="1"/>
  <c r="H1849" i="26" s="1"/>
  <c r="H1850" i="26" a="1"/>
  <c r="H1850" i="26"/>
  <c r="H1851" i="26" a="1"/>
  <c r="H1851" i="26" s="1"/>
  <c r="H1852" i="26" a="1"/>
  <c r="H1852" i="26"/>
  <c r="H1853" i="26" a="1"/>
  <c r="H1853" i="26"/>
  <c r="H1854" i="26" a="1"/>
  <c r="H1854" i="26"/>
  <c r="H1855" i="26" a="1"/>
  <c r="H1855" i="26" s="1"/>
  <c r="H1856" i="26" a="1"/>
  <c r="H1856" i="26"/>
  <c r="H1857" i="26" a="1"/>
  <c r="H1857" i="26" s="1"/>
  <c r="H1858" i="26" a="1"/>
  <c r="H1858" i="26"/>
  <c r="H1859" i="26" a="1"/>
  <c r="H1859" i="26"/>
  <c r="H1860" i="26" a="1"/>
  <c r="H1860" i="26"/>
  <c r="H1861" i="26" a="1"/>
  <c r="H1861" i="26"/>
  <c r="H1862" i="26" a="1"/>
  <c r="H1862" i="26" s="1"/>
  <c r="H1863" i="26" a="1"/>
  <c r="H1863" i="26" s="1"/>
  <c r="H1864" i="26" a="1"/>
  <c r="H1864" i="26"/>
  <c r="H1865" i="26" a="1"/>
  <c r="H1865" i="26"/>
  <c r="H1866" i="26" a="1"/>
  <c r="H1866" i="26"/>
  <c r="H1867" i="26" a="1"/>
  <c r="H1867" i="26"/>
  <c r="H1868" i="26" a="1"/>
  <c r="H1868" i="26" s="1"/>
  <c r="H1869" i="26" a="1"/>
  <c r="H1869" i="26" s="1"/>
  <c r="H1870" i="26" a="1"/>
  <c r="H1870" i="26"/>
  <c r="H1871" i="26" a="1"/>
  <c r="H1871" i="26"/>
  <c r="H1872" i="26" a="1"/>
  <c r="H1872" i="26"/>
  <c r="H1873" i="26" a="1"/>
  <c r="H1873" i="26"/>
  <c r="H1874" i="26" a="1"/>
  <c r="H1874" i="26"/>
  <c r="H1875" i="26" a="1"/>
  <c r="H1875" i="26" s="1"/>
  <c r="H1876" i="26" a="1"/>
  <c r="H1876" i="26"/>
  <c r="H1877" i="26" a="1"/>
  <c r="H1877" i="26"/>
  <c r="H1878" i="26" a="1"/>
  <c r="H1878" i="26"/>
  <c r="H1879" i="26" a="1"/>
  <c r="H1879" i="26"/>
  <c r="H1880" i="26" a="1"/>
  <c r="H1880" i="26"/>
  <c r="H1881" i="26" a="1"/>
  <c r="H1881" i="26" s="1"/>
  <c r="H1882" i="26" a="1"/>
  <c r="H1882" i="26" s="1"/>
  <c r="H1883" i="26" a="1"/>
  <c r="H1883" i="26"/>
  <c r="H1884" i="26" a="1"/>
  <c r="H1884" i="26"/>
  <c r="H1885" i="26" a="1"/>
  <c r="H1885" i="26"/>
  <c r="H1886" i="26" a="1"/>
  <c r="H1886" i="26"/>
  <c r="H1887" i="26" a="1"/>
  <c r="H1887" i="26"/>
  <c r="H1888" i="26" a="1"/>
  <c r="H1888" i="26" s="1"/>
  <c r="H1889" i="26" a="1"/>
  <c r="H1889" i="26"/>
  <c r="H1890" i="26" a="1"/>
  <c r="H1890" i="26"/>
  <c r="H1891" i="26" a="1"/>
  <c r="H1891" i="26"/>
  <c r="H1892" i="26" a="1"/>
  <c r="H1892" i="26"/>
  <c r="H1893" i="26" a="1"/>
  <c r="H1893" i="26"/>
  <c r="H1894" i="26" a="1"/>
  <c r="H1894" i="26" s="1"/>
  <c r="H1895" i="26" a="1"/>
  <c r="H1895" i="26"/>
  <c r="H1896" i="26" a="1"/>
  <c r="H1896" i="26"/>
  <c r="H1897" i="26" a="1"/>
  <c r="H1897" i="26"/>
  <c r="H1898" i="26" a="1"/>
  <c r="H1898" i="26"/>
  <c r="H1899" i="26" a="1"/>
  <c r="H1899" i="26"/>
  <c r="H1900" i="26" a="1"/>
  <c r="H1900" i="26" s="1"/>
  <c r="H1901" i="26" a="1"/>
  <c r="H1901" i="26"/>
  <c r="H1902" i="26" a="1"/>
  <c r="H1902" i="26"/>
  <c r="H1903" i="26" a="1"/>
  <c r="H1903" i="26"/>
  <c r="H1904" i="26" a="1"/>
  <c r="H1904" i="26"/>
  <c r="H1905" i="26" a="1"/>
  <c r="H1905" i="26"/>
  <c r="H1906" i="26" a="1"/>
  <c r="H1906" i="26" s="1"/>
  <c r="H1907" i="26" a="1"/>
  <c r="H1907" i="26"/>
  <c r="H1908" i="26" a="1"/>
  <c r="H1908" i="26"/>
  <c r="H1909" i="26" a="1"/>
  <c r="H1909" i="26"/>
  <c r="H1910" i="26" a="1"/>
  <c r="H1910" i="26"/>
  <c r="H1911" i="26" a="1"/>
  <c r="H1911" i="26"/>
  <c r="H1912" i="26" a="1"/>
  <c r="H1912" i="26" s="1"/>
  <c r="H1913" i="26" a="1"/>
  <c r="H1913" i="26"/>
  <c r="H1914" i="26" a="1"/>
  <c r="H1914" i="26"/>
  <c r="H1915" i="26" a="1"/>
  <c r="H1915" i="26"/>
  <c r="H1916" i="26" a="1"/>
  <c r="H1916" i="26"/>
  <c r="H1917" i="26" a="1"/>
  <c r="H1917" i="26"/>
  <c r="H1918" i="26" a="1"/>
  <c r="H1918" i="26" s="1"/>
  <c r="H1919" i="26" a="1"/>
  <c r="H1919" i="26"/>
  <c r="H1920" i="26" a="1"/>
  <c r="H1920" i="26"/>
  <c r="H1921" i="26" a="1"/>
  <c r="H1921" i="26"/>
  <c r="H1922" i="26" a="1"/>
  <c r="H1922" i="26"/>
  <c r="H1923" i="26" a="1"/>
  <c r="H1923" i="26"/>
  <c r="H1924" i="26" a="1"/>
  <c r="H1924" i="26" s="1"/>
  <c r="H1925" i="26" a="1"/>
  <c r="H1925" i="26"/>
  <c r="H1926" i="26" a="1"/>
  <c r="H1926" i="26"/>
  <c r="H1927" i="26" a="1"/>
  <c r="H1927" i="26"/>
  <c r="H1928" i="26" a="1"/>
  <c r="H1928" i="26"/>
  <c r="H1929" i="26" a="1"/>
  <c r="H1929" i="26"/>
  <c r="H1930" i="26" a="1"/>
  <c r="H1930" i="26" s="1"/>
  <c r="H1931" i="26" a="1"/>
  <c r="H1931" i="26"/>
  <c r="H1932" i="26" a="1"/>
  <c r="H1932" i="26"/>
  <c r="H1933" i="26" a="1"/>
  <c r="H1933" i="26"/>
  <c r="H1934" i="26" a="1"/>
  <c r="H1934" i="26"/>
  <c r="H1935" i="26" a="1"/>
  <c r="H1935" i="26"/>
  <c r="H1936" i="26" a="1"/>
  <c r="H1936" i="26" s="1"/>
  <c r="H1937" i="26" a="1"/>
  <c r="H1937" i="26"/>
  <c r="H1938" i="26" a="1"/>
  <c r="H1938" i="26"/>
  <c r="H1939" i="26" a="1"/>
  <c r="H1939" i="26"/>
  <c r="H1940" i="26" a="1"/>
  <c r="H1940" i="26"/>
  <c r="H1941" i="26" a="1"/>
  <c r="H1941" i="26"/>
  <c r="H1942" i="26" a="1"/>
  <c r="H1942" i="26" s="1"/>
  <c r="H1943" i="26" a="1"/>
  <c r="H1943" i="26"/>
  <c r="H1944" i="26" a="1"/>
  <c r="H1944" i="26"/>
  <c r="H1945" i="26" a="1"/>
  <c r="H1945" i="26"/>
  <c r="H1946" i="26" a="1"/>
  <c r="H1946" i="26"/>
  <c r="H1947" i="26" a="1"/>
  <c r="H1947" i="26"/>
  <c r="H1948" i="26" a="1"/>
  <c r="H1948" i="26" s="1"/>
  <c r="H1949" i="26" a="1"/>
  <c r="H1949" i="26"/>
  <c r="H1950" i="26" a="1"/>
  <c r="H1950" i="26"/>
  <c r="H1951" i="26" a="1"/>
  <c r="H1951" i="26"/>
  <c r="H1952" i="26" a="1"/>
  <c r="H1952" i="26"/>
  <c r="H1953" i="26" a="1"/>
  <c r="H1953" i="26"/>
  <c r="H1954" i="26" a="1"/>
  <c r="H1954" i="26" s="1"/>
  <c r="H1955" i="26" a="1"/>
  <c r="H1955" i="26"/>
  <c r="H1956" i="26" a="1"/>
  <c r="H1956" i="26"/>
  <c r="H1957" i="26" a="1"/>
  <c r="H1957" i="26"/>
  <c r="H1958" i="26" a="1"/>
  <c r="H1958" i="26"/>
  <c r="H1959" i="26" a="1"/>
  <c r="H1959" i="26"/>
  <c r="H1960" i="26" a="1"/>
  <c r="H1960" i="26" s="1"/>
  <c r="H1961" i="26" a="1"/>
  <c r="H1961" i="26"/>
  <c r="H1962" i="26" a="1"/>
  <c r="H1962" i="26"/>
  <c r="H1963" i="26" a="1"/>
  <c r="H1963" i="26"/>
  <c r="H1964" i="26" a="1"/>
  <c r="H1964" i="26"/>
  <c r="H1965" i="26" a="1"/>
  <c r="H1965" i="26"/>
  <c r="H1966" i="26" a="1"/>
  <c r="H1966" i="26" s="1"/>
  <c r="H1967" i="26" a="1"/>
  <c r="H1967" i="26"/>
  <c r="H1968" i="26" a="1"/>
  <c r="H1968" i="26"/>
  <c r="H1969" i="26" a="1"/>
  <c r="H1969" i="26"/>
  <c r="H1970" i="26" a="1"/>
  <c r="H1970" i="26"/>
  <c r="H1971" i="26" a="1"/>
  <c r="H1971" i="26"/>
  <c r="H1972" i="26" a="1"/>
  <c r="H1972" i="26" s="1"/>
  <c r="H1973" i="26" a="1"/>
  <c r="H1973" i="26"/>
  <c r="H1974" i="26" a="1"/>
  <c r="H1974" i="26"/>
  <c r="H1975" i="26" a="1"/>
  <c r="H1975" i="26"/>
  <c r="H1976" i="26" a="1"/>
  <c r="H1976" i="26"/>
  <c r="H1977" i="26" a="1"/>
  <c r="H1977" i="26"/>
  <c r="H1978" i="26" a="1"/>
  <c r="H1978" i="26" s="1"/>
  <c r="H1979" i="26" a="1"/>
  <c r="H1979" i="26"/>
  <c r="H1980" i="26" a="1"/>
  <c r="H1980" i="26"/>
  <c r="H1981" i="26" a="1"/>
  <c r="H1981" i="26"/>
  <c r="H1982" i="26" a="1"/>
  <c r="H1982" i="26"/>
  <c r="H1983" i="26" a="1"/>
  <c r="H1983" i="26"/>
  <c r="H1984" i="26" a="1"/>
  <c r="H1984" i="26" s="1"/>
  <c r="H1985" i="26" a="1"/>
  <c r="H1985" i="26"/>
  <c r="H1986" i="26" a="1"/>
  <c r="H1986" i="26"/>
  <c r="H1987" i="26" a="1"/>
  <c r="H1987" i="26"/>
  <c r="H1988" i="26" a="1"/>
  <c r="H1988" i="26"/>
  <c r="H1989" i="26" a="1"/>
  <c r="H1989" i="26"/>
  <c r="H1990" i="26" a="1"/>
  <c r="H1990" i="26" s="1"/>
  <c r="H1991" i="26" a="1"/>
  <c r="H1991" i="26"/>
  <c r="H1992" i="26" a="1"/>
  <c r="H1992" i="26"/>
  <c r="H1993" i="26" a="1"/>
  <c r="H1993" i="26"/>
  <c r="H1994" i="26" a="1"/>
  <c r="H1994" i="26"/>
  <c r="H1995" i="26" a="1"/>
  <c r="H1995" i="26"/>
  <c r="H1996" i="26" a="1"/>
  <c r="H1996" i="26" s="1"/>
  <c r="H1997" i="26" a="1"/>
  <c r="H1997" i="26"/>
  <c r="H1998" i="26" a="1"/>
  <c r="H1998" i="26"/>
  <c r="H1999" i="26" a="1"/>
  <c r="H1999" i="26"/>
  <c r="H2000" i="26" a="1"/>
  <c r="H2000" i="26"/>
  <c r="H2001" i="26" a="1"/>
  <c r="H2001" i="26"/>
  <c r="H2002" i="26" a="1"/>
  <c r="H2002" i="26" s="1"/>
  <c r="H2003" i="26" a="1"/>
  <c r="H2003" i="26"/>
  <c r="H2004" i="26" a="1"/>
  <c r="H2004" i="26"/>
  <c r="H2005" i="26" a="1"/>
  <c r="H2005" i="26"/>
  <c r="H2006" i="26" a="1"/>
  <c r="H2006" i="26"/>
  <c r="H2007" i="26" a="1"/>
  <c r="H2007" i="26"/>
  <c r="H2008" i="26" a="1"/>
  <c r="H2008" i="26" s="1"/>
  <c r="H2009" i="26" a="1"/>
  <c r="H2009" i="26"/>
  <c r="H2010" i="26" a="1"/>
  <c r="H2010" i="26"/>
  <c r="H2011" i="26" a="1"/>
  <c r="H2011" i="26"/>
  <c r="H2012" i="26" a="1"/>
  <c r="H2012" i="26"/>
  <c r="H2013" i="26" a="1"/>
  <c r="H2013" i="26"/>
  <c r="H2014" i="26" a="1"/>
  <c r="H2014" i="26" s="1"/>
  <c r="H2015" i="26" a="1"/>
  <c r="H2015" i="26"/>
  <c r="H2016" i="26" a="1"/>
  <c r="H2016" i="26"/>
  <c r="H2017" i="26" a="1"/>
  <c r="H2017" i="26"/>
  <c r="H2018" i="26" a="1"/>
  <c r="H2018" i="26"/>
  <c r="H2019" i="26" a="1"/>
  <c r="H2019" i="26"/>
  <c r="H2020" i="26" a="1"/>
  <c r="H2020" i="26" s="1"/>
  <c r="H2021" i="26" a="1"/>
  <c r="H2021" i="26"/>
  <c r="H2022" i="26" a="1"/>
  <c r="H2022" i="26"/>
  <c r="H2023" i="26" a="1"/>
  <c r="H2023" i="26"/>
  <c r="H2024" i="26" a="1"/>
  <c r="H2024" i="26"/>
  <c r="H2025" i="26" a="1"/>
  <c r="H2025" i="26"/>
  <c r="H2026" i="26" a="1"/>
  <c r="H2026" i="26" s="1"/>
  <c r="H2027" i="26" a="1"/>
  <c r="H2027" i="26"/>
  <c r="H2028" i="26" a="1"/>
  <c r="H2028" i="26"/>
  <c r="H2029" i="26" a="1"/>
  <c r="H2029" i="26"/>
  <c r="H2030" i="26" a="1"/>
  <c r="H2030" i="26"/>
  <c r="H2031" i="26" a="1"/>
  <c r="H2031" i="26"/>
  <c r="H2032" i="26" a="1"/>
  <c r="H2032" i="26" s="1"/>
  <c r="H2033" i="26" a="1"/>
  <c r="H2033" i="26"/>
  <c r="H2034" i="26" a="1"/>
  <c r="H2034" i="26"/>
  <c r="H2035" i="26" a="1"/>
  <c r="H2035" i="26"/>
  <c r="H2036" i="26" a="1"/>
  <c r="H2036" i="26"/>
  <c r="H2037" i="26" a="1"/>
  <c r="H2037" i="26"/>
  <c r="H2038" i="26" a="1"/>
  <c r="H2038" i="26" s="1"/>
  <c r="H2039" i="26" a="1"/>
  <c r="H2039" i="26"/>
  <c r="H2040" i="26" a="1"/>
  <c r="H2040" i="26"/>
  <c r="H2041" i="26" a="1"/>
  <c r="H2041" i="26"/>
  <c r="H2042" i="26" a="1"/>
  <c r="H2042" i="26"/>
  <c r="H2043" i="26" a="1"/>
  <c r="H2043" i="26"/>
  <c r="H2044" i="26" a="1"/>
  <c r="H2044" i="26" s="1"/>
  <c r="H2045" i="26" a="1"/>
  <c r="H2045" i="26"/>
  <c r="H2046" i="26" a="1"/>
  <c r="H2046" i="26"/>
  <c r="H2047" i="26" a="1"/>
  <c r="H2047" i="26"/>
  <c r="H2048" i="26" a="1"/>
  <c r="H2048" i="26"/>
  <c r="H2049" i="26" a="1"/>
  <c r="H2049" i="26"/>
  <c r="H2050" i="26" a="1"/>
  <c r="H2050" i="26" s="1"/>
  <c r="H2051" i="26" a="1"/>
  <c r="H2051" i="26"/>
  <c r="H2052" i="26" a="1"/>
  <c r="H2052" i="26"/>
  <c r="H2053" i="26" a="1"/>
  <c r="H2053" i="26"/>
  <c r="H2054" i="26" a="1"/>
  <c r="H2054" i="26"/>
  <c r="H2055" i="26" a="1"/>
  <c r="H2055" i="26"/>
  <c r="H2056" i="26" a="1"/>
  <c r="H2056" i="26" s="1"/>
  <c r="H2057" i="26" a="1"/>
  <c r="H2057" i="26"/>
  <c r="H2058" i="26" a="1"/>
  <c r="H2058" i="26"/>
  <c r="H2059" i="26" a="1"/>
  <c r="H2059" i="26"/>
  <c r="H2060" i="26" a="1"/>
  <c r="H2060" i="26"/>
  <c r="H2061" i="26" a="1"/>
  <c r="H2061" i="26"/>
  <c r="H2062" i="26" a="1"/>
  <c r="H2062" i="26" s="1"/>
  <c r="H2063" i="26" a="1"/>
  <c r="H2063" i="26"/>
  <c r="H2064" i="26" a="1"/>
  <c r="H2064" i="26"/>
  <c r="H2065" i="26" a="1"/>
  <c r="H2065" i="26"/>
  <c r="H2066" i="26" a="1"/>
  <c r="H2066" i="26"/>
  <c r="H2067" i="26" a="1"/>
  <c r="H2067" i="26"/>
  <c r="H2068" i="26" a="1"/>
  <c r="H2068" i="26" s="1"/>
  <c r="H2069" i="26" a="1"/>
  <c r="H2069" i="26"/>
  <c r="H2070" i="26" a="1"/>
  <c r="H2070" i="26"/>
  <c r="H2071" i="26" a="1"/>
  <c r="H2071" i="26"/>
  <c r="H2072" i="26" a="1"/>
  <c r="H2072" i="26"/>
  <c r="H2073" i="26" a="1"/>
  <c r="H2073" i="26"/>
  <c r="H2074" i="26" a="1"/>
  <c r="H2074" i="26" s="1"/>
  <c r="H2075" i="26" a="1"/>
  <c r="H2075" i="26"/>
  <c r="H2076" i="26" a="1"/>
  <c r="H2076" i="26"/>
  <c r="H2077" i="26" a="1"/>
  <c r="H2077" i="26"/>
  <c r="H2078" i="26" a="1"/>
  <c r="H2078" i="26"/>
  <c r="H2079" i="26" a="1"/>
  <c r="H2079" i="26"/>
  <c r="H2080" i="26" a="1"/>
  <c r="H2080" i="26" s="1"/>
  <c r="H2081" i="26" a="1"/>
  <c r="H2081" i="26"/>
  <c r="H2082" i="26" a="1"/>
  <c r="H2082" i="26"/>
  <c r="H2083" i="26" a="1"/>
  <c r="H2083" i="26"/>
  <c r="H2084" i="26" a="1"/>
  <c r="H2084" i="26"/>
  <c r="H2085" i="26" a="1"/>
  <c r="H2085" i="26"/>
  <c r="H2086" i="26" a="1"/>
  <c r="H2086" i="26" s="1"/>
  <c r="H2087" i="26" a="1"/>
  <c r="H2087" i="26"/>
  <c r="H2088" i="26" a="1"/>
  <c r="H2088" i="26"/>
  <c r="H2089" i="26" a="1"/>
  <c r="H2089" i="26"/>
  <c r="H2090" i="26" a="1"/>
  <c r="H2090" i="26"/>
  <c r="H2091" i="26" a="1"/>
  <c r="H2091" i="26"/>
  <c r="H2092" i="26" a="1"/>
  <c r="H2092" i="26" s="1"/>
  <c r="H2093" i="26" a="1"/>
  <c r="H2093" i="26"/>
  <c r="H2094" i="26" a="1"/>
  <c r="H2094" i="26"/>
  <c r="H2095" i="26" a="1"/>
  <c r="H2095" i="26"/>
  <c r="H2096" i="26" a="1"/>
  <c r="H2096" i="26"/>
  <c r="H2097" i="26" a="1"/>
  <c r="H2097" i="26"/>
  <c r="H2098" i="26" a="1"/>
  <c r="H2098" i="26" s="1"/>
  <c r="H2099" i="26" a="1"/>
  <c r="H2099" i="26"/>
  <c r="H2100" i="26" a="1"/>
  <c r="H2100" i="26"/>
  <c r="H2101" i="26" a="1"/>
  <c r="H2101" i="26"/>
  <c r="H2102" i="26" a="1"/>
  <c r="H2102" i="26"/>
  <c r="H2103" i="26" a="1"/>
  <c r="H2103" i="26"/>
  <c r="H2104" i="26" a="1"/>
  <c r="H2104" i="26" s="1"/>
  <c r="H2105" i="26" a="1"/>
  <c r="H2105" i="26"/>
  <c r="H2106" i="26" a="1"/>
  <c r="H2106" i="26"/>
  <c r="H2107" i="26" a="1"/>
  <c r="H2107" i="26"/>
  <c r="H2108" i="26" a="1"/>
  <c r="H2108" i="26"/>
  <c r="H2109" i="26" a="1"/>
  <c r="H2109" i="26"/>
  <c r="H2110" i="26" a="1"/>
  <c r="H2110" i="26" s="1"/>
  <c r="H2111" i="26" a="1"/>
  <c r="H2111" i="26"/>
  <c r="H2112" i="26" a="1"/>
  <c r="H2112" i="26"/>
  <c r="H2113" i="26" a="1"/>
  <c r="H2113" i="26"/>
  <c r="H2114" i="26" a="1"/>
  <c r="H2114" i="26"/>
  <c r="H2115" i="26" a="1"/>
  <c r="H2115" i="26"/>
  <c r="H2116" i="26" a="1"/>
  <c r="H2116" i="26" s="1"/>
  <c r="H2117" i="26" a="1"/>
  <c r="H2117" i="26"/>
  <c r="H2118" i="26" a="1"/>
  <c r="H2118" i="26"/>
  <c r="H2119" i="26" a="1"/>
  <c r="H2119" i="26"/>
  <c r="H2120" i="26" a="1"/>
  <c r="H2120" i="26"/>
  <c r="H2121" i="26" a="1"/>
  <c r="H2121" i="26"/>
  <c r="H2122" i="26" a="1"/>
  <c r="H2122" i="26" s="1"/>
  <c r="H2123" i="26" a="1"/>
  <c r="H2123" i="26"/>
  <c r="H2124" i="26" a="1"/>
  <c r="H2124" i="26"/>
  <c r="H2125" i="26" a="1"/>
  <c r="H2125" i="26"/>
  <c r="H2126" i="26" a="1"/>
  <c r="H2126" i="26"/>
  <c r="H2127" i="26" a="1"/>
  <c r="H2127" i="26"/>
  <c r="H2128" i="26" a="1"/>
  <c r="H2128" i="26" s="1"/>
  <c r="H2129" i="26" a="1"/>
  <c r="H2129" i="26"/>
  <c r="H2130" i="26" a="1"/>
  <c r="H2130" i="26"/>
  <c r="H2131" i="26" a="1"/>
  <c r="H2131" i="26"/>
  <c r="H2132" i="26" a="1"/>
  <c r="H2132" i="26"/>
  <c r="H2133" i="26" a="1"/>
  <c r="H2133" i="26"/>
  <c r="H2134" i="26" a="1"/>
  <c r="H2134" i="26" s="1"/>
  <c r="H2135" i="26" a="1"/>
  <c r="H2135" i="26"/>
  <c r="H2136" i="26" a="1"/>
  <c r="H2136" i="26"/>
  <c r="H2137" i="26" a="1"/>
  <c r="H2137" i="26"/>
  <c r="H2138" i="26" a="1"/>
  <c r="H2138" i="26"/>
  <c r="H2139" i="26" a="1"/>
  <c r="H2139" i="26"/>
  <c r="H2140" i="26" a="1"/>
  <c r="H2140" i="26" s="1"/>
  <c r="H2141" i="26" a="1"/>
  <c r="H2141" i="26"/>
  <c r="H2142" i="26" a="1"/>
  <c r="H2142" i="26"/>
  <c r="H2143" i="26" a="1"/>
  <c r="H2143" i="26"/>
  <c r="H2144" i="26" a="1"/>
  <c r="H2144" i="26"/>
  <c r="H2145" i="26" a="1"/>
  <c r="H2145" i="26"/>
  <c r="H2146" i="26" a="1"/>
  <c r="H2146" i="26" s="1"/>
  <c r="H2147" i="26" a="1"/>
  <c r="H2147" i="26"/>
  <c r="H2148" i="26" a="1"/>
  <c r="H2148" i="26"/>
  <c r="H2149" i="26" a="1"/>
  <c r="H2149" i="26"/>
  <c r="H2150" i="26" a="1"/>
  <c r="H2150" i="26"/>
  <c r="H2151" i="26" a="1"/>
  <c r="H2151" i="26"/>
  <c r="H2152" i="26" a="1"/>
  <c r="H2152" i="26" s="1"/>
  <c r="H2153" i="26" a="1"/>
  <c r="H2153" i="26"/>
  <c r="H2154" i="26" a="1"/>
  <c r="H2154" i="26"/>
  <c r="H2155" i="26" a="1"/>
  <c r="H2155" i="26"/>
  <c r="H2156" i="26" a="1"/>
  <c r="H2156" i="26"/>
  <c r="H2157" i="26" a="1"/>
  <c r="H2157" i="26"/>
  <c r="H2158" i="26" a="1"/>
  <c r="H2158" i="26" s="1"/>
  <c r="H2159" i="26" a="1"/>
  <c r="H2159" i="26"/>
  <c r="H2160" i="26" a="1"/>
  <c r="H2160" i="26"/>
  <c r="H2161" i="26" a="1"/>
  <c r="H2161" i="26"/>
  <c r="H2162" i="26" a="1"/>
  <c r="H2162" i="26"/>
  <c r="H2163" i="26" a="1"/>
  <c r="H2163" i="26"/>
  <c r="H2164" i="26" a="1"/>
  <c r="H2164" i="26" s="1"/>
  <c r="H2165" i="26" a="1"/>
  <c r="H2165" i="26"/>
  <c r="H2166" i="26" a="1"/>
  <c r="H2166" i="26"/>
  <c r="H2167" i="26" a="1"/>
  <c r="H2167" i="26"/>
  <c r="H2168" i="26" a="1"/>
  <c r="H2168" i="26"/>
  <c r="H2169" i="26" a="1"/>
  <c r="H2169" i="26"/>
  <c r="H2170" i="26" a="1"/>
  <c r="H2170" i="26" s="1"/>
  <c r="H2171" i="26" a="1"/>
  <c r="H2171" i="26"/>
  <c r="H2172" i="26" a="1"/>
  <c r="H2172" i="26"/>
  <c r="H2173" i="26" a="1"/>
  <c r="H2173" i="26"/>
  <c r="H2174" i="26" a="1"/>
  <c r="H2174" i="26"/>
  <c r="H2175" i="26" a="1"/>
  <c r="H2175" i="26"/>
  <c r="H2176" i="26" a="1"/>
  <c r="H2176" i="26" s="1"/>
  <c r="H2177" i="26" a="1"/>
  <c r="H2177" i="26"/>
  <c r="H2178" i="26" a="1"/>
  <c r="H2178" i="26"/>
  <c r="H2179" i="26" a="1"/>
  <c r="H2179" i="26"/>
  <c r="H2180" i="26" a="1"/>
  <c r="H2180" i="26"/>
  <c r="H2181" i="26" a="1"/>
  <c r="H2181" i="26"/>
  <c r="H2182" i="26" a="1"/>
  <c r="H2182" i="26" s="1"/>
  <c r="H2183" i="26" a="1"/>
  <c r="H2183" i="26"/>
  <c r="H2184" i="26" a="1"/>
  <c r="H2184" i="26"/>
  <c r="H2185" i="26" a="1"/>
  <c r="H2185" i="26"/>
  <c r="H2186" i="26" a="1"/>
  <c r="H2186" i="26"/>
  <c r="H2187" i="26" a="1"/>
  <c r="H2187" i="26"/>
  <c r="H2188" i="26" a="1"/>
  <c r="H2188" i="26" s="1"/>
  <c r="H2189" i="26" a="1"/>
  <c r="H2189" i="26"/>
  <c r="H2190" i="26" a="1"/>
  <c r="H2190" i="26"/>
  <c r="H2191" i="26" a="1"/>
  <c r="H2191" i="26"/>
  <c r="H2192" i="26" a="1"/>
  <c r="H2192" i="26"/>
  <c r="H2193" i="26" a="1"/>
  <c r="H2193" i="26"/>
  <c r="H2194" i="26" a="1"/>
  <c r="H2194" i="26" s="1"/>
  <c r="H2195" i="26" a="1"/>
  <c r="H2195" i="26"/>
  <c r="H2196" i="26" a="1"/>
  <c r="H2196" i="26"/>
  <c r="H2197" i="26" a="1"/>
  <c r="H2197" i="26"/>
  <c r="H2198" i="26" a="1"/>
  <c r="H2198" i="26"/>
  <c r="H2199" i="26" a="1"/>
  <c r="H2199" i="26"/>
  <c r="H2200" i="26" a="1"/>
  <c r="H2200" i="26" s="1"/>
  <c r="H2201" i="26" a="1"/>
  <c r="H2201" i="26"/>
  <c r="H2202" i="26" a="1"/>
  <c r="H2202" i="26"/>
  <c r="H2203" i="26" a="1"/>
  <c r="H2203" i="26"/>
  <c r="H2204" i="26" a="1"/>
  <c r="H2204" i="26"/>
  <c r="H2205" i="26" a="1"/>
  <c r="H2205" i="26"/>
  <c r="H2206" i="26" a="1"/>
  <c r="H2206" i="26" s="1"/>
  <c r="H2207" i="26" a="1"/>
  <c r="H2207" i="26"/>
  <c r="H2208" i="26" a="1"/>
  <c r="H2208" i="26"/>
  <c r="H2209" i="26" a="1"/>
  <c r="H2209" i="26"/>
  <c r="H2210" i="26" a="1"/>
  <c r="H2210" i="26"/>
  <c r="H2211" i="26" a="1"/>
  <c r="H2211" i="26"/>
  <c r="H2212" i="26" a="1"/>
  <c r="H2212" i="26" s="1"/>
  <c r="H2213" i="26" a="1"/>
  <c r="H2213" i="26"/>
  <c r="H2214" i="26" a="1"/>
  <c r="H2214" i="26"/>
  <c r="H2215" i="26" a="1"/>
  <c r="H2215" i="26"/>
  <c r="H2216" i="26" a="1"/>
  <c r="H2216" i="26"/>
  <c r="H2217" i="26" a="1"/>
  <c r="H2217" i="26"/>
  <c r="H2218" i="26" a="1"/>
  <c r="H2218" i="26" s="1"/>
  <c r="H2219" i="26" a="1"/>
  <c r="H2219" i="26"/>
  <c r="H2220" i="26" a="1"/>
  <c r="H2220" i="26"/>
  <c r="H2221" i="26" a="1"/>
  <c r="H2221" i="26"/>
  <c r="H2222" i="26" a="1"/>
  <c r="H2222" i="26"/>
  <c r="H2223" i="26" a="1"/>
  <c r="H2223" i="26"/>
  <c r="H2224" i="26" a="1"/>
  <c r="H2224" i="26" s="1"/>
  <c r="H2225" i="26" a="1"/>
  <c r="H2225" i="26"/>
  <c r="H2226" i="26" a="1"/>
  <c r="H2226" i="26"/>
  <c r="H2227" i="26" a="1"/>
  <c r="H2227" i="26"/>
  <c r="H2228" i="26" a="1"/>
  <c r="H2228" i="26"/>
  <c r="H2229" i="26" a="1"/>
  <c r="H2229" i="26"/>
  <c r="H2230" i="26" a="1"/>
  <c r="H2230" i="26" s="1"/>
  <c r="H2231" i="26" a="1"/>
  <c r="H2231" i="26"/>
  <c r="H2232" i="26" a="1"/>
  <c r="H2232" i="26"/>
  <c r="H2233" i="26" a="1"/>
  <c r="H2233" i="26"/>
  <c r="H2234" i="26" a="1"/>
  <c r="H2234" i="26"/>
  <c r="H2235" i="26" a="1"/>
  <c r="H2235" i="26"/>
  <c r="H2236" i="26" a="1"/>
  <c r="H2236" i="26" s="1"/>
  <c r="H2237" i="26" a="1"/>
  <c r="H2237" i="26"/>
  <c r="H2238" i="26" a="1"/>
  <c r="H2238" i="26"/>
  <c r="H2239" i="26" a="1"/>
  <c r="H2239" i="26"/>
  <c r="H2240" i="26" a="1"/>
  <c r="H2240" i="26"/>
  <c r="H2241" i="26" a="1"/>
  <c r="H2241" i="26"/>
  <c r="H2242" i="26" a="1"/>
  <c r="H2242" i="26" s="1"/>
  <c r="H2243" i="26" a="1"/>
  <c r="H2243" i="26"/>
  <c r="H2244" i="26" a="1"/>
  <c r="H2244" i="26"/>
  <c r="H2245" i="26" a="1"/>
  <c r="H2245" i="26"/>
  <c r="H2246" i="26" a="1"/>
  <c r="H2246" i="26"/>
  <c r="H2247" i="26" a="1"/>
  <c r="H2247" i="26"/>
  <c r="H2248" i="26" a="1"/>
  <c r="H2248" i="26" s="1"/>
  <c r="H2249" i="26" a="1"/>
  <c r="H2249" i="26"/>
  <c r="H2250" i="26" a="1"/>
  <c r="H2250" i="26"/>
  <c r="H2251" i="26" a="1"/>
  <c r="H2251" i="26"/>
  <c r="H2252" i="26" a="1"/>
  <c r="H2252" i="26"/>
  <c r="H2253" i="26" a="1"/>
  <c r="H2253" i="26"/>
  <c r="H2254" i="26" a="1"/>
  <c r="H2254" i="26" s="1"/>
  <c r="H2255" i="26" a="1"/>
  <c r="H2255" i="26"/>
  <c r="H2256" i="26" a="1"/>
  <c r="H2256" i="26"/>
  <c r="H2257" i="26" a="1"/>
  <c r="H2257" i="26"/>
  <c r="H2258" i="26" a="1"/>
  <c r="H2258" i="26"/>
  <c r="H2259" i="26" a="1"/>
  <c r="H2259" i="26"/>
  <c r="H2260" i="26" a="1"/>
  <c r="H2260" i="26" s="1"/>
  <c r="H2261" i="26" a="1"/>
  <c r="H2261" i="26"/>
  <c r="H2262" i="26" a="1"/>
  <c r="H2262" i="26"/>
  <c r="H2263" i="26" a="1"/>
  <c r="H2263" i="26"/>
  <c r="H2264" i="26" a="1"/>
  <c r="H2264" i="26"/>
  <c r="H2265" i="26" a="1"/>
  <c r="H2265" i="26"/>
  <c r="H2266" i="26" a="1"/>
  <c r="H2266" i="26" s="1"/>
  <c r="H2267" i="26" a="1"/>
  <c r="H2267" i="26"/>
  <c r="H2268" i="26" a="1"/>
  <c r="H2268" i="26"/>
  <c r="H2269" i="26" a="1"/>
  <c r="H2269" i="26"/>
  <c r="H2270" i="26" a="1"/>
  <c r="H2270" i="26"/>
  <c r="H2271" i="26" a="1"/>
  <c r="H2271" i="26"/>
  <c r="H2272" i="26" a="1"/>
  <c r="H2272" i="26" s="1"/>
  <c r="H2273" i="26" a="1"/>
  <c r="H2273" i="26"/>
  <c r="H2274" i="26" a="1"/>
  <c r="H2274" i="26"/>
  <c r="H2275" i="26" a="1"/>
  <c r="H2275" i="26"/>
  <c r="H2276" i="26" a="1"/>
  <c r="H2276" i="26"/>
  <c r="H2277" i="26" a="1"/>
  <c r="H2277" i="26"/>
  <c r="H2278" i="26" a="1"/>
  <c r="H2278" i="26" s="1"/>
  <c r="H2279" i="26" a="1"/>
  <c r="H2279" i="26"/>
  <c r="H2280" i="26" a="1"/>
  <c r="H2280" i="26"/>
  <c r="H2281" i="26" a="1"/>
  <c r="H2281" i="26"/>
  <c r="H2282" i="26" a="1"/>
  <c r="H2282" i="26"/>
  <c r="H2283" i="26" a="1"/>
  <c r="H2283" i="26"/>
  <c r="H2284" i="26" a="1"/>
  <c r="H2284" i="26" s="1"/>
  <c r="H2285" i="26" a="1"/>
  <c r="H2285" i="26"/>
  <c r="H2286" i="26" a="1"/>
  <c r="H2286" i="26"/>
  <c r="H2287" i="26" a="1"/>
  <c r="H2287" i="26"/>
  <c r="H2288" i="26" a="1"/>
  <c r="H2288" i="26"/>
  <c r="H2289" i="26" a="1"/>
  <c r="H2289" i="26"/>
  <c r="H2290" i="26" a="1"/>
  <c r="H2290" i="26" s="1"/>
  <c r="H2291" i="26" a="1"/>
  <c r="H2291" i="26"/>
  <c r="H2292" i="26" a="1"/>
  <c r="H2292" i="26"/>
  <c r="H2293" i="26" a="1"/>
  <c r="H2293" i="26"/>
  <c r="H2294" i="26" a="1"/>
  <c r="H2294" i="26"/>
  <c r="H2295" i="26" a="1"/>
  <c r="H2295" i="26"/>
  <c r="H2296" i="26" a="1"/>
  <c r="H2296" i="26" s="1"/>
  <c r="H2297" i="26" a="1"/>
  <c r="H2297" i="26"/>
  <c r="H2298" i="26" a="1"/>
  <c r="H2298" i="26"/>
  <c r="H2299" i="26" a="1"/>
  <c r="H2299" i="26"/>
  <c r="H2300" i="26" a="1"/>
  <c r="H2300" i="26"/>
  <c r="H2301" i="26" a="1"/>
  <c r="H2301" i="26"/>
  <c r="H2302" i="26" a="1"/>
  <c r="H2302" i="26" s="1"/>
  <c r="H2303" i="26" a="1"/>
  <c r="H2303" i="26"/>
  <c r="H2304" i="26" a="1"/>
  <c r="H2304" i="26"/>
  <c r="H2305" i="26" a="1"/>
  <c r="H2305" i="26"/>
  <c r="H2306" i="26" a="1"/>
  <c r="H2306" i="26"/>
  <c r="H2307" i="26" a="1"/>
  <c r="H2307" i="26"/>
  <c r="H2308" i="26" a="1"/>
  <c r="H2308" i="26" s="1"/>
  <c r="H2309" i="26" a="1"/>
  <c r="H2309" i="26"/>
  <c r="H2310" i="26" a="1"/>
  <c r="H2310" i="26"/>
  <c r="H2311" i="26" a="1"/>
  <c r="H2311" i="26"/>
  <c r="H2312" i="26" a="1"/>
  <c r="H2312" i="26"/>
  <c r="H2313" i="26" a="1"/>
  <c r="H2313" i="26"/>
  <c r="H2314" i="26" a="1"/>
  <c r="H2314" i="26" s="1"/>
  <c r="H2315" i="26" a="1"/>
  <c r="H2315" i="26"/>
  <c r="H2316" i="26" a="1"/>
  <c r="H2316" i="26"/>
  <c r="H2317" i="26" a="1"/>
  <c r="H2317" i="26"/>
  <c r="H2318" i="26" a="1"/>
  <c r="H2318" i="26"/>
  <c r="H2319" i="26" a="1"/>
  <c r="H2319" i="26"/>
  <c r="H2320" i="26" a="1"/>
  <c r="H2320" i="26" s="1"/>
  <c r="H2321" i="26" a="1"/>
  <c r="H2321" i="26"/>
  <c r="H2322" i="26" a="1"/>
  <c r="H2322" i="26"/>
  <c r="H2323" i="26" a="1"/>
  <c r="H2323" i="26"/>
  <c r="H2324" i="26" a="1"/>
  <c r="H2324" i="26"/>
  <c r="H2325" i="26" a="1"/>
  <c r="H2325" i="26"/>
  <c r="H2326" i="26" a="1"/>
  <c r="H2326" i="26" s="1"/>
  <c r="H2327" i="26" a="1"/>
  <c r="H2327" i="26"/>
  <c r="H2328" i="26" a="1"/>
  <c r="H2328" i="26"/>
  <c r="H2329" i="26" a="1"/>
  <c r="H2329" i="26"/>
  <c r="H2330" i="26" a="1"/>
  <c r="H2330" i="26"/>
  <c r="H2331" i="26" a="1"/>
  <c r="H2331" i="26"/>
  <c r="H2332" i="26" a="1"/>
  <c r="H2332" i="26" s="1"/>
  <c r="H2333" i="26" a="1"/>
  <c r="H2333" i="26"/>
  <c r="H2334" i="26" a="1"/>
  <c r="H2334" i="26"/>
  <c r="H2335" i="26" a="1"/>
  <c r="H2335" i="26"/>
  <c r="H2336" i="26" a="1"/>
  <c r="H2336" i="26"/>
  <c r="H2337" i="26" a="1"/>
  <c r="H2337" i="26"/>
  <c r="H2338" i="26" a="1"/>
  <c r="H2338" i="26" s="1"/>
  <c r="H2339" i="26" a="1"/>
  <c r="H2339" i="26"/>
  <c r="H2340" i="26" a="1"/>
  <c r="H2340" i="26"/>
  <c r="H2341" i="26" a="1"/>
  <c r="H2341" i="26"/>
  <c r="H2342" i="26" a="1"/>
  <c r="H2342" i="26"/>
  <c r="H2343" i="26" a="1"/>
  <c r="H2343" i="26"/>
  <c r="H2344" i="26" a="1"/>
  <c r="H2344" i="26" s="1"/>
  <c r="H2345" i="26" a="1"/>
  <c r="H2345" i="26"/>
  <c r="H2346" i="26" a="1"/>
  <c r="H2346" i="26"/>
  <c r="H2347" i="26" a="1"/>
  <c r="H2347" i="26"/>
  <c r="H2348" i="26" a="1"/>
  <c r="H2348" i="26"/>
  <c r="H2349" i="26" a="1"/>
  <c r="H2349" i="26"/>
  <c r="H2350" i="26" a="1"/>
  <c r="H2350" i="26" s="1"/>
  <c r="H2351" i="26" a="1"/>
  <c r="H2351" i="26"/>
  <c r="H2352" i="26" a="1"/>
  <c r="H2352" i="26"/>
  <c r="H2353" i="26" a="1"/>
  <c r="H2353" i="26"/>
  <c r="H2354" i="26" a="1"/>
  <c r="H2354" i="26"/>
  <c r="H2355" i="26" a="1"/>
  <c r="H2355" i="26"/>
  <c r="H2356" i="26" a="1"/>
  <c r="H2356" i="26" s="1"/>
  <c r="H2357" i="26" a="1"/>
  <c r="H2357" i="26"/>
  <c r="H2358" i="26" a="1"/>
  <c r="H2358" i="26"/>
  <c r="H2359" i="26" a="1"/>
  <c r="H2359" i="26"/>
  <c r="H2360" i="26" a="1"/>
  <c r="H2360" i="26"/>
  <c r="H2361" i="26" a="1"/>
  <c r="H2361" i="26"/>
  <c r="H2362" i="26" a="1"/>
  <c r="H2362" i="26" s="1"/>
  <c r="H2363" i="26" a="1"/>
  <c r="H2363" i="26"/>
  <c r="H2364" i="26" a="1"/>
  <c r="H2364" i="26"/>
  <c r="H2365" i="26" a="1"/>
  <c r="H2365" i="26"/>
  <c r="H2366" i="26" a="1"/>
  <c r="H2366" i="26"/>
  <c r="H2367" i="26" a="1"/>
  <c r="H2367" i="26"/>
  <c r="H2368" i="26" a="1"/>
  <c r="H2368" i="26" s="1"/>
  <c r="H2369" i="26" a="1"/>
  <c r="H2369" i="26"/>
  <c r="H2370" i="26" a="1"/>
  <c r="H2370" i="26"/>
  <c r="H2371" i="26" a="1"/>
  <c r="H2371" i="26"/>
  <c r="H2372" i="26" a="1"/>
  <c r="H2372" i="26"/>
  <c r="H2373" i="26" a="1"/>
  <c r="H2373" i="26"/>
  <c r="H2374" i="26" a="1"/>
  <c r="H2374" i="26" s="1"/>
  <c r="H2375" i="26" a="1"/>
  <c r="H2375" i="26"/>
  <c r="H2376" i="26" a="1"/>
  <c r="H2376" i="26"/>
  <c r="H2377" i="26" a="1"/>
  <c r="H2377" i="26"/>
  <c r="H2378" i="26" a="1"/>
  <c r="H2378" i="26"/>
  <c r="H2379" i="26" a="1"/>
  <c r="H2379" i="26"/>
  <c r="H2380" i="26" a="1"/>
  <c r="H2380" i="26" s="1"/>
  <c r="H2381" i="26" a="1"/>
  <c r="H2381" i="26"/>
  <c r="H2382" i="26" a="1"/>
  <c r="H2382" i="26"/>
  <c r="H2383" i="26" a="1"/>
  <c r="H2383" i="26"/>
  <c r="H2384" i="26" a="1"/>
  <c r="H2384" i="26"/>
  <c r="H2385" i="26" a="1"/>
  <c r="H2385" i="26"/>
  <c r="H2386" i="26" a="1"/>
  <c r="H2386" i="26" s="1"/>
  <c r="H2387" i="26" a="1"/>
  <c r="H2387" i="26"/>
  <c r="H2388" i="26" a="1"/>
  <c r="H2388" i="26"/>
  <c r="H2389" i="26" a="1"/>
  <c r="H2389" i="26"/>
  <c r="H2390" i="26" a="1"/>
  <c r="H2390" i="26"/>
  <c r="H2391" i="26" a="1"/>
  <c r="H2391" i="26"/>
  <c r="H2392" i="26" a="1"/>
  <c r="H2392" i="26" s="1"/>
  <c r="H2393" i="26" a="1"/>
  <c r="H2393" i="26"/>
  <c r="H2394" i="26" a="1"/>
  <c r="H2394" i="26"/>
  <c r="H2395" i="26" a="1"/>
  <c r="H2395" i="26"/>
  <c r="H2396" i="26" a="1"/>
  <c r="H2396" i="26"/>
  <c r="H2397" i="26" a="1"/>
  <c r="H2397" i="26"/>
  <c r="H2398" i="26" a="1"/>
  <c r="H2398" i="26" s="1"/>
  <c r="H2399" i="26" a="1"/>
  <c r="H2399" i="26"/>
  <c r="H2400" i="26" a="1"/>
  <c r="H2400" i="26"/>
  <c r="H2401" i="26" a="1"/>
  <c r="H2401" i="26"/>
  <c r="H2402" i="26" a="1"/>
  <c r="H2402" i="26"/>
  <c r="H2403" i="26" a="1"/>
  <c r="H2403" i="26"/>
  <c r="H2404" i="26" a="1"/>
  <c r="H2404" i="26" s="1"/>
  <c r="H2405" i="26" a="1"/>
  <c r="H2405" i="26"/>
  <c r="H2406" i="26" a="1"/>
  <c r="H2406" i="26"/>
  <c r="H2407" i="26" a="1"/>
  <c r="H2407" i="26"/>
  <c r="H2408" i="26" a="1"/>
  <c r="H2408" i="26"/>
  <c r="H2409" i="26" a="1"/>
  <c r="H2409" i="26"/>
  <c r="H2410" i="26" a="1"/>
  <c r="H2410" i="26" s="1"/>
  <c r="H2411" i="26" a="1"/>
  <c r="H2411" i="26"/>
  <c r="H2412" i="26" a="1"/>
  <c r="H2412" i="26"/>
  <c r="H2413" i="26" a="1"/>
  <c r="H2413" i="26"/>
  <c r="H2414" i="26" a="1"/>
  <c r="H2414" i="26"/>
  <c r="H2415" i="26" a="1"/>
  <c r="H2415" i="26"/>
  <c r="H2416" i="26" a="1"/>
  <c r="H2416" i="26" s="1"/>
  <c r="H2417" i="26" a="1"/>
  <c r="H2417" i="26"/>
  <c r="H2418" i="26" a="1"/>
  <c r="H2418" i="26"/>
  <c r="H2419" i="26" a="1"/>
  <c r="H2419" i="26"/>
  <c r="H2420" i="26" a="1"/>
  <c r="H2420" i="26"/>
  <c r="H2421" i="26" a="1"/>
  <c r="H2421" i="26"/>
  <c r="H2422" i="26" a="1"/>
  <c r="H2422" i="26" s="1"/>
  <c r="H2423" i="26" a="1"/>
  <c r="H2423" i="26"/>
  <c r="H2424" i="26" a="1"/>
  <c r="H2424" i="26"/>
  <c r="H2425" i="26" a="1"/>
  <c r="H2425" i="26"/>
  <c r="H2426" i="26" a="1"/>
  <c r="H2426" i="26"/>
  <c r="H2427" i="26" a="1"/>
  <c r="H2427" i="26"/>
  <c r="H2428" i="26" a="1"/>
  <c r="H2428" i="26" s="1"/>
  <c r="H2429" i="26" a="1"/>
  <c r="H2429" i="26"/>
  <c r="H2430" i="26" a="1"/>
  <c r="H2430" i="26"/>
  <c r="H2431" i="26" a="1"/>
  <c r="H2431" i="26"/>
  <c r="H2432" i="26" a="1"/>
  <c r="H2432" i="26"/>
  <c r="H2433" i="26" a="1"/>
  <c r="H2433" i="26"/>
  <c r="H2434" i="26" a="1"/>
  <c r="H2434" i="26" s="1"/>
  <c r="H2435" i="26" a="1"/>
  <c r="H2435" i="26"/>
  <c r="H2436" i="26" a="1"/>
  <c r="H2436" i="26"/>
  <c r="H2437" i="26" a="1"/>
  <c r="H2437" i="26"/>
  <c r="H2438" i="26" a="1"/>
  <c r="H2438" i="26"/>
  <c r="H2439" i="26" a="1"/>
  <c r="H2439" i="26"/>
  <c r="H2440" i="26" a="1"/>
  <c r="H2440" i="26" s="1"/>
  <c r="H2441" i="26" a="1"/>
  <c r="H2441" i="26"/>
  <c r="H2442" i="26" a="1"/>
  <c r="H2442" i="26"/>
  <c r="H2443" i="26" a="1"/>
  <c r="H2443" i="26"/>
  <c r="H2444" i="26" a="1"/>
  <c r="H2444" i="26"/>
  <c r="H2445" i="26" a="1"/>
  <c r="H2445" i="26"/>
  <c r="H2446" i="26" a="1"/>
  <c r="H2446" i="26" s="1"/>
  <c r="H2447" i="26" a="1"/>
  <c r="H2447" i="26"/>
  <c r="H2448" i="26" a="1"/>
  <c r="H2448" i="26"/>
  <c r="H2449" i="26" a="1"/>
  <c r="H2449" i="26"/>
  <c r="H2450" i="26" a="1"/>
  <c r="H2450" i="26"/>
  <c r="H2451" i="26" a="1"/>
  <c r="H2451" i="26"/>
  <c r="H2452" i="26" a="1"/>
  <c r="H2452" i="26" s="1"/>
  <c r="H2453" i="26" a="1"/>
  <c r="H2453" i="26"/>
  <c r="H2454" i="26" a="1"/>
  <c r="H2454" i="26"/>
  <c r="H2455" i="26" a="1"/>
  <c r="H2455" i="26"/>
  <c r="H2456" i="26" a="1"/>
  <c r="H2456" i="26"/>
  <c r="H2457" i="26" a="1"/>
  <c r="H2457" i="26"/>
  <c r="H2458" i="26" a="1"/>
  <c r="H2458" i="26" s="1"/>
  <c r="H2459" i="26" a="1"/>
  <c r="H2459" i="26"/>
  <c r="H2460" i="26" a="1"/>
  <c r="H2460" i="26"/>
  <c r="H2461" i="26" a="1"/>
  <c r="H2461" i="26"/>
  <c r="H2462" i="26" a="1"/>
  <c r="H2462" i="26"/>
  <c r="H2463" i="26" a="1"/>
  <c r="H2463" i="26"/>
  <c r="H2464" i="26" a="1"/>
  <c r="H2464" i="26" s="1"/>
  <c r="H2465" i="26" a="1"/>
  <c r="H2465" i="26"/>
  <c r="H2466" i="26" a="1"/>
  <c r="H2466" i="26"/>
  <c r="H2467" i="26" a="1"/>
  <c r="H2467" i="26"/>
  <c r="H2468" i="26" a="1"/>
  <c r="H2468" i="26"/>
  <c r="H2469" i="26" a="1"/>
  <c r="H2469" i="26"/>
  <c r="H2470" i="26" a="1"/>
  <c r="H2470" i="26" s="1"/>
  <c r="H2471" i="26" a="1"/>
  <c r="H2471" i="26"/>
  <c r="H2472" i="26" a="1"/>
  <c r="H2472" i="26"/>
  <c r="H2473" i="26" a="1"/>
  <c r="H2473" i="26"/>
  <c r="H2474" i="26" a="1"/>
  <c r="H2474" i="26"/>
  <c r="H2475" i="26" a="1"/>
  <c r="H2475" i="26"/>
  <c r="H2476" i="26" a="1"/>
  <c r="H2476" i="26" s="1"/>
  <c r="H2477" i="26" a="1"/>
  <c r="H2477" i="26"/>
  <c r="H2478" i="26" a="1"/>
  <c r="H2478" i="26"/>
  <c r="H2479" i="26" a="1"/>
  <c r="H2479" i="26"/>
  <c r="H2480" i="26" a="1"/>
  <c r="H2480" i="26"/>
  <c r="H2481" i="26" a="1"/>
  <c r="H2481" i="26"/>
  <c r="H2482" i="26" a="1"/>
  <c r="H2482" i="26" s="1"/>
  <c r="H2483" i="26" a="1"/>
  <c r="H2483" i="26"/>
  <c r="H2484" i="26" a="1"/>
  <c r="H2484" i="26"/>
  <c r="H2485" i="26" a="1"/>
  <c r="H2485" i="26"/>
  <c r="H2486" i="26" a="1"/>
  <c r="H2486" i="26"/>
  <c r="H2487" i="26" a="1"/>
  <c r="H2487" i="26"/>
  <c r="H2488" i="26" a="1"/>
  <c r="H2488" i="26" s="1"/>
  <c r="H2489" i="26" a="1"/>
  <c r="H2489" i="26"/>
  <c r="H2490" i="26" a="1"/>
  <c r="H2490" i="26"/>
  <c r="H2491" i="26" a="1"/>
  <c r="H2491" i="26"/>
  <c r="H2492" i="26" a="1"/>
  <c r="H2492" i="26"/>
  <c r="H2493" i="26" a="1"/>
  <c r="H2493" i="26"/>
  <c r="H2494" i="26" a="1"/>
  <c r="H2494" i="26" s="1"/>
  <c r="H2495" i="26" a="1"/>
  <c r="H2495" i="26"/>
  <c r="H2496" i="26" a="1"/>
  <c r="H2496" i="26"/>
  <c r="H2497" i="26" a="1"/>
  <c r="H2497" i="26"/>
  <c r="H2498" i="26" a="1"/>
  <c r="H2498" i="26"/>
  <c r="H2499" i="26" a="1"/>
  <c r="H2499" i="26"/>
  <c r="H2500" i="26" a="1"/>
  <c r="H2500" i="26" s="1"/>
  <c r="H2501" i="26" a="1"/>
  <c r="H2501" i="26"/>
  <c r="H2502" i="26" a="1"/>
  <c r="H2502" i="26"/>
  <c r="H2503" i="26" a="1"/>
  <c r="H2503" i="26"/>
  <c r="H2504" i="26" a="1"/>
  <c r="H2504" i="26"/>
  <c r="H2505" i="26" a="1"/>
  <c r="H2505" i="26"/>
  <c r="H2506" i="26" a="1"/>
  <c r="H2506" i="26" s="1"/>
  <c r="H2507" i="26" a="1"/>
  <c r="H2507" i="26"/>
  <c r="H2508" i="26" a="1"/>
  <c r="H2508" i="26"/>
  <c r="H2509" i="26" a="1"/>
  <c r="H2509" i="26"/>
  <c r="H2510" i="26" a="1"/>
  <c r="H2510" i="26"/>
  <c r="H2511" i="26" a="1"/>
  <c r="H2511" i="26"/>
  <c r="H2512" i="26" a="1"/>
  <c r="H2512" i="26" s="1"/>
  <c r="H2513" i="26" a="1"/>
  <c r="H2513" i="26"/>
  <c r="H2514" i="26" a="1"/>
  <c r="H2514" i="26"/>
  <c r="H2515" i="26" a="1"/>
  <c r="H2515" i="26"/>
  <c r="H2516" i="26" a="1"/>
  <c r="H2516" i="26"/>
  <c r="H2517" i="26" a="1"/>
  <c r="H2517" i="26"/>
  <c r="H2518" i="26" a="1"/>
  <c r="H2518" i="26" s="1"/>
  <c r="H2519" i="26" a="1"/>
  <c r="H2519" i="26"/>
  <c r="H2520" i="26" a="1"/>
  <c r="H2520" i="26"/>
  <c r="H2521" i="26" a="1"/>
  <c r="H2521" i="26"/>
  <c r="H2522" i="26" a="1"/>
  <c r="H2522" i="26"/>
  <c r="H2523" i="26" a="1"/>
  <c r="H2523" i="26"/>
  <c r="H2524" i="26" a="1"/>
  <c r="H2524" i="26" s="1"/>
  <c r="H2525" i="26" a="1"/>
  <c r="H2525" i="26"/>
  <c r="H2526" i="26" a="1"/>
  <c r="H2526" i="26"/>
  <c r="H2527" i="26" a="1"/>
  <c r="H2527" i="26"/>
  <c r="H2528" i="26" a="1"/>
  <c r="H2528" i="26"/>
  <c r="H2529" i="26" a="1"/>
  <c r="H2529" i="26"/>
  <c r="H2530" i="26" a="1"/>
  <c r="H2530" i="26" s="1"/>
  <c r="H2531" i="26" a="1"/>
  <c r="H2531" i="26"/>
  <c r="H2532" i="26" a="1"/>
  <c r="H2532" i="26"/>
  <c r="H2533" i="26" a="1"/>
  <c r="H2533" i="26"/>
  <c r="H2534" i="26" a="1"/>
  <c r="H2534" i="26"/>
  <c r="H2535" i="26" a="1"/>
  <c r="H2535" i="26"/>
  <c r="H2536" i="26" a="1"/>
  <c r="H2536" i="26" s="1"/>
  <c r="H2537" i="26" a="1"/>
  <c r="H2537" i="26"/>
  <c r="H2538" i="26" a="1"/>
  <c r="H2538" i="26"/>
  <c r="H2539" i="26" a="1"/>
  <c r="H2539" i="26"/>
  <c r="H2540" i="26" a="1"/>
  <c r="H2540" i="26"/>
  <c r="H2541" i="26" a="1"/>
  <c r="H2541" i="26"/>
  <c r="H2542" i="26" a="1"/>
  <c r="H2542" i="26" s="1"/>
  <c r="H2543" i="26" a="1"/>
  <c r="H2543" i="26"/>
  <c r="H2544" i="26" a="1"/>
  <c r="H2544" i="26"/>
  <c r="H2545" i="26" a="1"/>
  <c r="H2545" i="26"/>
  <c r="H2546" i="26" a="1"/>
  <c r="H2546" i="26"/>
  <c r="H2547" i="26" a="1"/>
  <c r="H2547" i="26"/>
  <c r="H2548" i="26" a="1"/>
  <c r="H2548" i="26" s="1"/>
  <c r="H2549" i="26" a="1"/>
  <c r="H2549" i="26"/>
  <c r="H2550" i="26" a="1"/>
  <c r="H2550" i="26"/>
  <c r="H2551" i="26" a="1"/>
  <c r="H2551" i="26"/>
  <c r="H2552" i="26" a="1"/>
  <c r="H2552" i="26"/>
  <c r="H2553" i="26" a="1"/>
  <c r="H2553" i="26"/>
  <c r="H2554" i="26" a="1"/>
  <c r="H2554" i="26" s="1"/>
  <c r="H2555" i="26" a="1"/>
  <c r="H2555" i="26"/>
  <c r="H2556" i="26" a="1"/>
  <c r="H2556" i="26"/>
  <c r="H2557" i="26" a="1"/>
  <c r="H2557" i="26"/>
  <c r="H2558" i="26" a="1"/>
  <c r="H2558" i="26"/>
  <c r="H2559" i="26" a="1"/>
  <c r="H2559" i="26"/>
  <c r="H2560" i="26" a="1"/>
  <c r="H2560" i="26" s="1"/>
  <c r="H2561" i="26" a="1"/>
  <c r="H2561" i="26"/>
  <c r="H2562" i="26" a="1"/>
  <c r="H2562" i="26"/>
  <c r="H2563" i="26" a="1"/>
  <c r="H2563" i="26"/>
  <c r="H2564" i="26" a="1"/>
  <c r="H2564" i="26"/>
  <c r="H2565" i="26" a="1"/>
  <c r="H2565" i="26"/>
  <c r="H2566" i="26" a="1"/>
  <c r="H2566" i="26" s="1"/>
  <c r="H2567" i="26" a="1"/>
  <c r="H2567" i="26"/>
  <c r="H2568" i="26" a="1"/>
  <c r="H2568" i="26"/>
  <c r="H2569" i="26" a="1"/>
  <c r="H2569" i="26"/>
  <c r="H2570" i="26" a="1"/>
  <c r="H2570" i="26"/>
  <c r="H2571" i="26" a="1"/>
  <c r="H2571" i="26"/>
  <c r="H2572" i="26" a="1"/>
  <c r="H2572" i="26" s="1"/>
  <c r="H2573" i="26" a="1"/>
  <c r="H2573" i="26"/>
  <c r="H2574" i="26" a="1"/>
  <c r="H2574" i="26"/>
  <c r="H2575" i="26" a="1"/>
  <c r="H2575" i="26"/>
  <c r="H2576" i="26" a="1"/>
  <c r="H2576" i="26"/>
  <c r="H2577" i="26" a="1"/>
  <c r="H2577" i="26"/>
  <c r="H2578" i="26" a="1"/>
  <c r="H2578" i="26" s="1"/>
  <c r="H2579" i="26" a="1"/>
  <c r="H2579" i="26"/>
  <c r="H2580" i="26" a="1"/>
  <c r="H2580" i="26"/>
  <c r="H2581" i="26" a="1"/>
  <c r="H2581" i="26"/>
  <c r="H2582" i="26" a="1"/>
  <c r="H2582" i="26"/>
  <c r="H2583" i="26" a="1"/>
  <c r="H2583" i="26"/>
  <c r="H2584" i="26" a="1"/>
  <c r="H2584" i="26" s="1"/>
  <c r="H2585" i="26" a="1"/>
  <c r="H2585" i="26"/>
  <c r="H2586" i="26" a="1"/>
  <c r="H2586" i="26"/>
  <c r="H2587" i="26" a="1"/>
  <c r="H2587" i="26"/>
  <c r="H2588" i="26" a="1"/>
  <c r="H2588" i="26"/>
  <c r="H2589" i="26" a="1"/>
  <c r="H2589" i="26"/>
  <c r="H2590" i="26" a="1"/>
  <c r="H2590" i="26" s="1"/>
  <c r="H2591" i="26" a="1"/>
  <c r="H2591" i="26"/>
  <c r="H2592" i="26" a="1"/>
  <c r="H2592" i="26"/>
  <c r="H2593" i="26" a="1"/>
  <c r="H2593" i="26"/>
  <c r="H2594" i="26" a="1"/>
  <c r="H2594" i="26"/>
  <c r="H2595" i="26" a="1"/>
  <c r="H2595" i="26"/>
  <c r="H2596" i="26" a="1"/>
  <c r="H2596" i="26" s="1"/>
  <c r="H2597" i="26" a="1"/>
  <c r="H2597" i="26"/>
  <c r="H2598" i="26" a="1"/>
  <c r="H2598" i="26"/>
  <c r="H2599" i="26" a="1"/>
  <c r="H2599" i="26"/>
  <c r="H2600" i="26" a="1"/>
  <c r="H2600" i="26"/>
  <c r="H2601" i="26" a="1"/>
  <c r="H2601" i="26"/>
  <c r="H2602" i="26" a="1"/>
  <c r="H2602" i="26" s="1"/>
  <c r="H2603" i="26" a="1"/>
  <c r="H2603" i="26"/>
  <c r="H2604" i="26" a="1"/>
  <c r="H2604" i="26"/>
  <c r="H2605" i="26" a="1"/>
  <c r="H2605" i="26"/>
  <c r="H2606" i="26" a="1"/>
  <c r="H2606" i="26"/>
  <c r="H2607" i="26" a="1"/>
  <c r="H2607" i="26"/>
  <c r="H2608" i="26" a="1"/>
  <c r="H2608" i="26" s="1"/>
  <c r="H2609" i="26" a="1"/>
  <c r="H2609" i="26"/>
  <c r="H2610" i="26" a="1"/>
  <c r="H2610" i="26"/>
  <c r="H2611" i="26" a="1"/>
  <c r="H2611" i="26"/>
  <c r="H2612" i="26" a="1"/>
  <c r="H2612" i="26"/>
  <c r="H2613" i="26" a="1"/>
  <c r="H2613" i="26"/>
  <c r="H2614" i="26" a="1"/>
  <c r="H2614" i="26" s="1"/>
  <c r="H2615" i="26" a="1"/>
  <c r="H2615" i="26"/>
  <c r="H2616" i="26" a="1"/>
  <c r="H2616" i="26"/>
  <c r="H2617" i="26" a="1"/>
  <c r="H2617" i="26"/>
  <c r="H2618" i="26" a="1"/>
  <c r="H2618" i="26"/>
  <c r="H2619" i="26" a="1"/>
  <c r="H2619" i="26"/>
  <c r="H2620" i="26" a="1"/>
  <c r="H2620" i="26" s="1"/>
  <c r="H2621" i="26" a="1"/>
  <c r="H2621" i="26"/>
  <c r="H2622" i="26" a="1"/>
  <c r="H2622" i="26"/>
  <c r="H2623" i="26" a="1"/>
  <c r="H2623" i="26"/>
  <c r="H2624" i="26" a="1"/>
  <c r="H2624" i="26"/>
  <c r="H2625" i="26" a="1"/>
  <c r="H2625" i="26"/>
  <c r="H2626" i="26" a="1"/>
  <c r="H2626" i="26" s="1"/>
  <c r="H2627" i="26" a="1"/>
  <c r="H2627" i="26"/>
  <c r="H2628" i="26" a="1"/>
  <c r="H2628" i="26"/>
  <c r="H2629" i="26" a="1"/>
  <c r="H2629" i="26"/>
  <c r="H2630" i="26" a="1"/>
  <c r="H2630" i="26"/>
  <c r="H2631" i="26" a="1"/>
  <c r="H2631" i="26"/>
  <c r="H2632" i="26" a="1"/>
  <c r="H2632" i="26" s="1"/>
  <c r="H2633" i="26" a="1"/>
  <c r="H2633" i="26"/>
  <c r="H2634" i="26" a="1"/>
  <c r="H2634" i="26"/>
  <c r="H2635" i="26" a="1"/>
  <c r="H2635" i="26"/>
  <c r="H2636" i="26" a="1"/>
  <c r="H2636" i="26"/>
  <c r="H2637" i="26" a="1"/>
  <c r="H2637" i="26"/>
  <c r="H2638" i="26" a="1"/>
  <c r="H2638" i="26" s="1"/>
  <c r="H2639" i="26" a="1"/>
  <c r="H2639" i="26"/>
  <c r="H2640" i="26" a="1"/>
  <c r="H2640" i="26"/>
  <c r="H2641" i="26" a="1"/>
  <c r="H2641" i="26"/>
  <c r="H2642" i="26" a="1"/>
  <c r="H2642" i="26"/>
  <c r="H2643" i="26" a="1"/>
  <c r="H2643" i="26"/>
  <c r="H2644" i="26" a="1"/>
  <c r="H2644" i="26" s="1"/>
  <c r="H2645" i="26" a="1"/>
  <c r="H2645" i="26"/>
  <c r="H2646" i="26" a="1"/>
  <c r="H2646" i="26"/>
  <c r="H2647" i="26" a="1"/>
  <c r="H2647" i="26"/>
  <c r="H2648" i="26" a="1"/>
  <c r="H2648" i="26"/>
  <c r="H2649" i="26" a="1"/>
  <c r="H2649" i="26"/>
  <c r="H2650" i="26" a="1"/>
  <c r="H2650" i="26" s="1"/>
  <c r="H2651" i="26" a="1"/>
  <c r="H2651" i="26"/>
  <c r="H2652" i="26" a="1"/>
  <c r="H2652" i="26"/>
  <c r="H2653" i="26" a="1"/>
  <c r="H2653" i="26"/>
  <c r="H2654" i="26" a="1"/>
  <c r="H2654" i="26"/>
  <c r="H2655" i="26" a="1"/>
  <c r="H2655" i="26"/>
  <c r="H2656" i="26" a="1"/>
  <c r="H2656" i="26" s="1"/>
  <c r="H2657" i="26" a="1"/>
  <c r="H2657" i="26"/>
  <c r="H2658" i="26" a="1"/>
  <c r="H2658" i="26"/>
  <c r="H2659" i="26" a="1"/>
  <c r="H2659" i="26"/>
  <c r="H2660" i="26" a="1"/>
  <c r="H2660" i="26"/>
  <c r="H2661" i="26" a="1"/>
  <c r="H2661" i="26"/>
  <c r="H2662" i="26" a="1"/>
  <c r="H2662" i="26" s="1"/>
  <c r="H2663" i="26" a="1"/>
  <c r="H2663" i="26"/>
  <c r="H2664" i="26" a="1"/>
  <c r="H2664" i="26"/>
  <c r="H2665" i="26" a="1"/>
  <c r="H2665" i="26"/>
  <c r="H2666" i="26" a="1"/>
  <c r="H2666" i="26"/>
  <c r="H2667" i="26" a="1"/>
  <c r="H2667" i="26"/>
  <c r="H2668" i="26" a="1"/>
  <c r="H2668" i="26" s="1"/>
  <c r="H2669" i="26" a="1"/>
  <c r="H2669" i="26"/>
  <c r="H2670" i="26" a="1"/>
  <c r="H2670" i="26"/>
  <c r="H2671" i="26" a="1"/>
  <c r="H2671" i="26"/>
  <c r="H2672" i="26" a="1"/>
  <c r="H2672" i="26"/>
  <c r="H2673" i="26" a="1"/>
  <c r="H2673" i="26"/>
  <c r="H2674" i="26" a="1"/>
  <c r="H2674" i="26" s="1"/>
  <c r="H2675" i="26" a="1"/>
  <c r="H2675" i="26"/>
  <c r="H2676" i="26" a="1"/>
  <c r="H2676" i="26"/>
  <c r="H2677" i="26" a="1"/>
  <c r="H2677" i="26"/>
  <c r="H2678" i="26" a="1"/>
  <c r="H2678" i="26"/>
  <c r="H2679" i="26" a="1"/>
  <c r="H2679" i="26"/>
  <c r="H2680" i="26" a="1"/>
  <c r="H2680" i="26" s="1"/>
  <c r="H2681" i="26" a="1"/>
  <c r="H2681" i="26"/>
  <c r="H2682" i="26" a="1"/>
  <c r="H2682" i="26"/>
  <c r="H2683" i="26" a="1"/>
  <c r="H2683" i="26"/>
  <c r="H2684" i="26" a="1"/>
  <c r="H2684" i="26"/>
  <c r="H2685" i="26" a="1"/>
  <c r="H2685" i="26"/>
  <c r="H2686" i="26" a="1"/>
  <c r="H2686" i="26" s="1"/>
  <c r="H2687" i="26" a="1"/>
  <c r="H2687" i="26"/>
  <c r="H2688" i="26" a="1"/>
  <c r="H2688" i="26"/>
  <c r="H2689" i="26" a="1"/>
  <c r="H2689" i="26"/>
  <c r="H2690" i="26" a="1"/>
  <c r="H2690" i="26"/>
  <c r="H2691" i="26" a="1"/>
  <c r="H2691" i="26"/>
  <c r="H2692" i="26" a="1"/>
  <c r="H2692" i="26" s="1"/>
  <c r="H2693" i="26" a="1"/>
  <c r="H2693" i="26"/>
  <c r="H2694" i="26" a="1"/>
  <c r="H2694" i="26"/>
  <c r="H2695" i="26" a="1"/>
  <c r="H2695" i="26"/>
  <c r="H2696" i="26" a="1"/>
  <c r="H2696" i="26"/>
  <c r="H2697" i="26" a="1"/>
  <c r="H2697" i="26"/>
  <c r="H2698" i="26" a="1"/>
  <c r="H2698" i="26" s="1"/>
  <c r="H2699" i="26" a="1"/>
  <c r="H2699" i="26"/>
  <c r="H2700" i="26" a="1"/>
  <c r="H2700" i="26"/>
  <c r="H2701" i="26" a="1"/>
  <c r="H2701" i="26"/>
  <c r="H2702" i="26" a="1"/>
  <c r="H2702" i="26"/>
  <c r="H2703" i="26" a="1"/>
  <c r="H2703" i="26"/>
  <c r="H2704" i="26" a="1"/>
  <c r="H2704" i="26" s="1"/>
  <c r="H2705" i="26" a="1"/>
  <c r="H2705" i="26"/>
  <c r="H2706" i="26" a="1"/>
  <c r="H2706" i="26"/>
  <c r="H2707" i="26" a="1"/>
  <c r="H2707" i="26"/>
  <c r="H2708" i="26" a="1"/>
  <c r="H2708" i="26"/>
  <c r="H2709" i="26" a="1"/>
  <c r="H2709" i="26"/>
  <c r="H2710" i="26" a="1"/>
  <c r="H2710" i="26" s="1"/>
  <c r="H2711" i="26" a="1"/>
  <c r="H2711" i="26"/>
  <c r="H2712" i="26" a="1"/>
  <c r="H2712" i="26"/>
  <c r="H2713" i="26" a="1"/>
  <c r="H2713" i="26"/>
  <c r="H2714" i="26" a="1"/>
  <c r="H2714" i="26"/>
  <c r="H2715" i="26" a="1"/>
  <c r="H2715" i="26"/>
  <c r="H2716" i="26" a="1"/>
  <c r="H2716" i="26" s="1"/>
  <c r="H2717" i="26" a="1"/>
  <c r="H2717" i="26"/>
  <c r="H2718" i="26" a="1"/>
  <c r="H2718" i="26"/>
  <c r="H2719" i="26" a="1"/>
  <c r="H2719" i="26"/>
  <c r="H2720" i="26" a="1"/>
  <c r="H2720" i="26"/>
  <c r="H2721" i="26" a="1"/>
  <c r="H2721" i="26"/>
  <c r="H2722" i="26" a="1"/>
  <c r="H2722" i="26" s="1"/>
  <c r="H2723" i="26" a="1"/>
  <c r="H2723" i="26"/>
  <c r="H2724" i="26" a="1"/>
  <c r="H2724" i="26"/>
  <c r="H2725" i="26" a="1"/>
  <c r="H2725" i="26"/>
  <c r="H2726" i="26" a="1"/>
  <c r="H2726" i="26"/>
  <c r="H2727" i="26" a="1"/>
  <c r="H2727" i="26"/>
  <c r="H2728" i="26" a="1"/>
  <c r="H2728" i="26" s="1"/>
  <c r="H2729" i="26" a="1"/>
  <c r="H2729" i="26"/>
  <c r="H2730" i="26" a="1"/>
  <c r="H2730" i="26"/>
  <c r="H2731" i="26" a="1"/>
  <c r="H2731" i="26"/>
  <c r="H2732" i="26" a="1"/>
  <c r="H2732" i="26"/>
  <c r="H2733" i="26" a="1"/>
  <c r="H2733" i="26"/>
  <c r="H2734" i="26" a="1"/>
  <c r="H2734" i="26" s="1"/>
  <c r="H2735" i="26" a="1"/>
  <c r="H2735" i="26"/>
  <c r="H2736" i="26" a="1"/>
  <c r="H2736" i="26"/>
  <c r="H2737" i="26" a="1"/>
  <c r="H2737" i="26"/>
  <c r="H2738" i="26" a="1"/>
  <c r="H2738" i="26"/>
  <c r="H2739" i="26" a="1"/>
  <c r="H2739" i="26"/>
  <c r="H2740" i="26" a="1"/>
  <c r="H2740" i="26" s="1"/>
  <c r="H2741" i="26" a="1"/>
  <c r="H2741" i="26"/>
  <c r="H2742" i="26" a="1"/>
  <c r="H2742" i="26"/>
  <c r="H2743" i="26" a="1"/>
  <c r="H2743" i="26"/>
  <c r="H2744" i="26" a="1"/>
  <c r="H2744" i="26"/>
  <c r="H2745" i="26" a="1"/>
  <c r="H2745" i="26"/>
  <c r="H2746" i="26" a="1"/>
  <c r="H2746" i="26" s="1"/>
  <c r="H2747" i="26" a="1"/>
  <c r="H2747" i="26"/>
  <c r="H2748" i="26" a="1"/>
  <c r="H2748" i="26"/>
  <c r="H2749" i="26" a="1"/>
  <c r="H2749" i="26"/>
  <c r="H2750" i="26" a="1"/>
  <c r="H2750" i="26"/>
  <c r="H2751" i="26" a="1"/>
  <c r="H2751" i="26"/>
  <c r="H2752" i="26" a="1"/>
  <c r="H2752" i="26" s="1"/>
  <c r="H2753" i="26" a="1"/>
  <c r="H2753" i="26"/>
  <c r="H2754" i="26" a="1"/>
  <c r="H2754" i="26"/>
  <c r="H2755" i="26" a="1"/>
  <c r="H2755" i="26"/>
  <c r="H2756" i="26" a="1"/>
  <c r="H2756" i="26"/>
  <c r="H2757" i="26" a="1"/>
  <c r="H2757" i="26"/>
  <c r="H2758" i="26" a="1"/>
  <c r="H2758" i="26" s="1"/>
  <c r="H2759" i="26" a="1"/>
  <c r="H2759" i="26"/>
  <c r="H2760" i="26" a="1"/>
  <c r="H2760" i="26"/>
  <c r="H2761" i="26" a="1"/>
  <c r="H2761" i="26"/>
  <c r="H2762" i="26" a="1"/>
  <c r="H2762" i="26"/>
  <c r="H2763" i="26" a="1"/>
  <c r="H2763" i="26"/>
  <c r="H2764" i="26" a="1"/>
  <c r="H2764" i="26" s="1"/>
  <c r="H2765" i="26" a="1"/>
  <c r="H2765" i="26"/>
  <c r="H2766" i="26" a="1"/>
  <c r="H2766" i="26"/>
  <c r="H2767" i="26" a="1"/>
  <c r="H2767" i="26"/>
  <c r="H2768" i="26" a="1"/>
  <c r="H2768" i="26"/>
  <c r="H2769" i="26" a="1"/>
  <c r="H2769" i="26"/>
  <c r="H2770" i="26" a="1"/>
  <c r="H2770" i="26" s="1"/>
  <c r="H2771" i="26" a="1"/>
  <c r="H2771" i="26"/>
  <c r="H2772" i="26" a="1"/>
  <c r="H2772" i="26"/>
  <c r="H2773" i="26" a="1"/>
  <c r="H2773" i="26"/>
  <c r="H2774" i="26" a="1"/>
  <c r="H2774" i="26"/>
  <c r="H2775" i="26" a="1"/>
  <c r="H2775" i="26"/>
  <c r="H2776" i="26" a="1"/>
  <c r="H2776" i="26" s="1"/>
  <c r="H2777" i="26" a="1"/>
  <c r="H2777" i="26"/>
  <c r="H2778" i="26" a="1"/>
  <c r="H2778" i="26"/>
  <c r="H2779" i="26" a="1"/>
  <c r="H2779" i="26"/>
  <c r="H2780" i="26" a="1"/>
  <c r="H2780" i="26"/>
  <c r="H2781" i="26" a="1"/>
  <c r="H2781" i="26"/>
  <c r="H2782" i="26" a="1"/>
  <c r="H2782" i="26" s="1"/>
  <c r="H2783" i="26" a="1"/>
  <c r="H2783" i="26"/>
  <c r="H2784" i="26" a="1"/>
  <c r="H2784" i="26"/>
  <c r="H2785" i="26" a="1"/>
  <c r="H2785" i="26"/>
  <c r="H2786" i="26" a="1"/>
  <c r="H2786" i="26"/>
  <c r="H2787" i="26" a="1"/>
  <c r="H2787" i="26"/>
  <c r="H2788" i="26" a="1"/>
  <c r="H2788" i="26" s="1"/>
  <c r="H2789" i="26" a="1"/>
  <c r="H2789" i="26"/>
  <c r="H2790" i="26" a="1"/>
  <c r="H2790" i="26"/>
  <c r="H2791" i="26" a="1"/>
  <c r="H2791" i="26"/>
  <c r="H2792" i="26" a="1"/>
  <c r="H2792" i="26"/>
  <c r="H2793" i="26" a="1"/>
  <c r="H2793" i="26"/>
  <c r="H2794" i="26" a="1"/>
  <c r="H2794" i="26" s="1"/>
  <c r="H2795" i="26" a="1"/>
  <c r="H2795" i="26"/>
  <c r="H2796" i="26" a="1"/>
  <c r="H2796" i="26"/>
  <c r="H2797" i="26" a="1"/>
  <c r="H2797" i="26"/>
  <c r="H2798" i="26" a="1"/>
  <c r="H2798" i="26"/>
  <c r="H2799" i="26" a="1"/>
  <c r="H2799" i="26"/>
  <c r="H2800" i="26" a="1"/>
  <c r="H2800" i="26" s="1"/>
  <c r="H2801" i="26" a="1"/>
  <c r="H2801" i="26"/>
  <c r="H2802" i="26" a="1"/>
  <c r="H2802" i="26"/>
  <c r="H2803" i="26" a="1"/>
  <c r="H2803" i="26"/>
  <c r="H2804" i="26" a="1"/>
  <c r="H2804" i="26"/>
  <c r="H2805" i="26" a="1"/>
  <c r="H2805" i="26"/>
  <c r="H2806" i="26" a="1"/>
  <c r="H2806" i="26" s="1"/>
  <c r="H2807" i="26" a="1"/>
  <c r="H2807" i="26"/>
  <c r="H2808" i="26" a="1"/>
  <c r="H2808" i="26"/>
  <c r="H2809" i="26" a="1"/>
  <c r="H2809" i="26"/>
  <c r="H2810" i="26" a="1"/>
  <c r="H2810" i="26"/>
  <c r="H2811" i="26" a="1"/>
  <c r="H2811" i="26"/>
  <c r="H2812" i="26" a="1"/>
  <c r="H2812" i="26" s="1"/>
  <c r="H2813" i="26" a="1"/>
  <c r="H2813" i="26"/>
  <c r="H2814" i="26" a="1"/>
  <c r="H2814" i="26"/>
  <c r="H2815" i="26" a="1"/>
  <c r="H2815" i="26"/>
  <c r="H2816" i="26" a="1"/>
  <c r="H2816" i="26"/>
  <c r="H2817" i="26" a="1"/>
  <c r="H2817" i="26"/>
  <c r="H2818" i="26" a="1"/>
  <c r="H2818" i="26" s="1"/>
  <c r="H2819" i="26" a="1"/>
  <c r="H2819" i="26"/>
  <c r="H2820" i="26" a="1"/>
  <c r="H2820" i="26"/>
  <c r="H2821" i="26" a="1"/>
  <c r="H2821" i="26"/>
  <c r="H2822" i="26" a="1"/>
  <c r="H2822" i="26"/>
  <c r="H2823" i="26" a="1"/>
  <c r="H2823" i="26"/>
  <c r="H2824" i="26" a="1"/>
  <c r="H2824" i="26" s="1"/>
  <c r="H2825" i="26" a="1"/>
  <c r="H2825" i="26"/>
  <c r="H2826" i="26" a="1"/>
  <c r="H2826" i="26"/>
  <c r="H2827" i="26" a="1"/>
  <c r="H2827" i="26"/>
  <c r="H2828" i="26" a="1"/>
  <c r="H2828" i="26"/>
  <c r="H2829" i="26" a="1"/>
  <c r="H2829" i="26"/>
  <c r="H2830" i="26" a="1"/>
  <c r="H2830" i="26" s="1"/>
  <c r="H2831" i="26" a="1"/>
  <c r="H2831" i="26"/>
  <c r="H2832" i="26" a="1"/>
  <c r="H2832" i="26"/>
  <c r="H2833" i="26" a="1"/>
  <c r="H2833" i="26"/>
  <c r="H2834" i="26" a="1"/>
  <c r="H2834" i="26"/>
  <c r="H2835" i="26" a="1"/>
  <c r="H2835" i="26"/>
  <c r="H2836" i="26" a="1"/>
  <c r="H2836" i="26" s="1"/>
  <c r="H2837" i="26" a="1"/>
  <c r="H2837" i="26"/>
  <c r="H2838" i="26" a="1"/>
  <c r="H2838" i="26"/>
  <c r="H2839" i="26" a="1"/>
  <c r="H2839" i="26"/>
  <c r="H2840" i="26" a="1"/>
  <c r="H2840" i="26"/>
  <c r="H2841" i="26" a="1"/>
  <c r="H2841" i="26"/>
  <c r="H2842" i="26" a="1"/>
  <c r="H2842" i="26" s="1"/>
  <c r="H2843" i="26" a="1"/>
  <c r="H2843" i="26"/>
  <c r="H2844" i="26" a="1"/>
  <c r="H2844" i="26"/>
  <c r="H2845" i="26" a="1"/>
  <c r="H2845" i="26"/>
  <c r="H2846" i="26" a="1"/>
  <c r="H2846" i="26"/>
  <c r="H2847" i="26" a="1"/>
  <c r="H2847" i="26"/>
  <c r="H2848" i="26" a="1"/>
  <c r="H2848" i="26" s="1"/>
  <c r="H2849" i="26" a="1"/>
  <c r="H2849" i="26"/>
  <c r="H2850" i="26" a="1"/>
  <c r="H2850" i="26"/>
  <c r="H2851" i="26" a="1"/>
  <c r="H2851" i="26"/>
  <c r="H2852" i="26" a="1"/>
  <c r="H2852" i="26"/>
  <c r="H2853" i="26" a="1"/>
  <c r="H2853" i="26"/>
  <c r="H2854" i="26" a="1"/>
  <c r="H2854" i="26" s="1"/>
  <c r="H2855" i="26" a="1"/>
  <c r="H2855" i="26"/>
  <c r="H2856" i="26" a="1"/>
  <c r="H2856" i="26"/>
  <c r="H2857" i="26" a="1"/>
  <c r="H2857" i="26"/>
  <c r="H2858" i="26" a="1"/>
  <c r="H2858" i="26"/>
  <c r="H2859" i="26" a="1"/>
  <c r="H2859" i="26"/>
  <c r="H2860" i="26" a="1"/>
  <c r="H2860" i="26" s="1"/>
  <c r="H2861" i="26" a="1"/>
  <c r="H2861" i="26"/>
  <c r="H2862" i="26" a="1"/>
  <c r="H2862" i="26"/>
  <c r="H2863" i="26" a="1"/>
  <c r="H2863" i="26"/>
  <c r="H2864" i="26" a="1"/>
  <c r="H2864" i="26"/>
  <c r="H2865" i="26" a="1"/>
  <c r="H2865" i="26"/>
  <c r="H2866" i="26" a="1"/>
  <c r="H2866" i="26" s="1"/>
  <c r="H2867" i="26" a="1"/>
  <c r="H2867" i="26"/>
  <c r="H2868" i="26" a="1"/>
  <c r="H2868" i="26"/>
  <c r="H2869" i="26" a="1"/>
  <c r="H2869" i="26"/>
  <c r="H2870" i="26" a="1"/>
  <c r="H2870" i="26"/>
  <c r="H2871" i="26" a="1"/>
  <c r="H2871" i="26"/>
  <c r="H2872" i="26" a="1"/>
  <c r="H2872" i="26" s="1"/>
  <c r="H2873" i="26" a="1"/>
  <c r="H2873" i="26"/>
  <c r="H2874" i="26" a="1"/>
  <c r="H2874" i="26"/>
  <c r="H2875" i="26" a="1"/>
  <c r="H2875" i="26"/>
  <c r="H2876" i="26" a="1"/>
  <c r="H2876" i="26"/>
  <c r="H2877" i="26" a="1"/>
  <c r="H2877" i="26"/>
  <c r="H2878" i="26" a="1"/>
  <c r="H2878" i="26" s="1"/>
  <c r="H2879" i="26" a="1"/>
  <c r="H2879" i="26"/>
  <c r="H2880" i="26" a="1"/>
  <c r="H2880" i="26"/>
  <c r="H2881" i="26" a="1"/>
  <c r="H2881" i="26"/>
  <c r="H2882" i="26" a="1"/>
  <c r="H2882" i="26"/>
  <c r="H2883" i="26" a="1"/>
  <c r="H2883" i="26"/>
  <c r="H2884" i="26" a="1"/>
  <c r="H2884" i="26" s="1"/>
  <c r="H2885" i="26" a="1"/>
  <c r="H2885" i="26"/>
  <c r="H2886" i="26" a="1"/>
  <c r="H2886" i="26"/>
  <c r="H2887" i="26" a="1"/>
  <c r="H2887" i="26"/>
  <c r="H2888" i="26" a="1"/>
  <c r="H2888" i="26"/>
  <c r="H2889" i="26" a="1"/>
  <c r="H2889" i="26"/>
  <c r="H2890" i="26" a="1"/>
  <c r="H2890" i="26" s="1"/>
  <c r="H2891" i="26" a="1"/>
  <c r="H2891" i="26"/>
  <c r="H2892" i="26" a="1"/>
  <c r="H2892" i="26"/>
  <c r="H2893" i="26" a="1"/>
  <c r="H2893" i="26"/>
  <c r="H2894" i="26" a="1"/>
  <c r="H2894" i="26"/>
  <c r="H2895" i="26" a="1"/>
  <c r="H2895" i="26"/>
  <c r="H2896" i="26" a="1"/>
  <c r="H2896" i="26" s="1"/>
  <c r="H2897" i="26" a="1"/>
  <c r="H2897" i="26"/>
  <c r="H2898" i="26" a="1"/>
  <c r="H2898" i="26"/>
  <c r="H2899" i="26" a="1"/>
  <c r="H2899" i="26"/>
  <c r="H2900" i="26" a="1"/>
  <c r="H2900" i="26"/>
  <c r="H2901" i="26" a="1"/>
  <c r="H2901" i="26"/>
  <c r="H2902" i="26" a="1"/>
  <c r="H2902" i="26" s="1"/>
  <c r="H2903" i="26" a="1"/>
  <c r="H2903" i="26"/>
  <c r="H2904" i="26" a="1"/>
  <c r="H2904" i="26"/>
  <c r="H2905" i="26" a="1"/>
  <c r="H2905" i="26"/>
  <c r="H2906" i="26" a="1"/>
  <c r="H2906" i="26"/>
  <c r="H2907" i="26" a="1"/>
  <c r="H2907" i="26"/>
  <c r="H2908" i="26" a="1"/>
  <c r="H2908" i="26" s="1"/>
  <c r="H2909" i="26" a="1"/>
  <c r="H2909" i="26"/>
  <c r="H2910" i="26" a="1"/>
  <c r="H2910" i="26"/>
  <c r="H2911" i="26" a="1"/>
  <c r="H2911" i="26"/>
  <c r="H2912" i="26" a="1"/>
  <c r="H2912" i="26"/>
  <c r="H2913" i="26" a="1"/>
  <c r="H2913" i="26"/>
  <c r="H2914" i="26" a="1"/>
  <c r="H2914" i="26" s="1"/>
  <c r="H2915" i="26" a="1"/>
  <c r="H2915" i="26"/>
  <c r="H2916" i="26" a="1"/>
  <c r="H2916" i="26"/>
  <c r="H2917" i="26" a="1"/>
  <c r="H2917" i="26"/>
  <c r="H2918" i="26" a="1"/>
  <c r="H2918" i="26"/>
  <c r="H2919" i="26" a="1"/>
  <c r="H2919" i="26"/>
  <c r="H2920" i="26" a="1"/>
  <c r="H2920" i="26" s="1"/>
  <c r="H2921" i="26" a="1"/>
  <c r="H2921" i="26"/>
  <c r="H2922" i="26" a="1"/>
  <c r="H2922" i="26"/>
  <c r="H2923" i="26" a="1"/>
  <c r="H2923" i="26"/>
  <c r="H2924" i="26" a="1"/>
  <c r="H2924" i="26"/>
  <c r="H2925" i="26" a="1"/>
  <c r="H2925" i="26"/>
  <c r="H2926" i="26" a="1"/>
  <c r="H2926" i="26" s="1"/>
  <c r="H2927" i="26" a="1"/>
  <c r="H2927" i="26"/>
  <c r="H2928" i="26" a="1"/>
  <c r="H2928" i="26"/>
  <c r="H2929" i="26" a="1"/>
  <c r="H2929" i="26"/>
  <c r="H2930" i="26" a="1"/>
  <c r="H2930" i="26"/>
  <c r="H2931" i="26" a="1"/>
  <c r="H2931" i="26"/>
  <c r="H2932" i="26" a="1"/>
  <c r="H2932" i="26" s="1"/>
  <c r="H2933" i="26" a="1"/>
  <c r="H2933" i="26"/>
  <c r="H2934" i="26" a="1"/>
  <c r="H2934" i="26"/>
  <c r="H2935" i="26" a="1"/>
  <c r="H2935" i="26"/>
  <c r="P3" i="26"/>
  <c r="P2" i="26"/>
  <c r="P4" i="26"/>
  <c r="P5" i="26"/>
  <c r="P6" i="26"/>
  <c r="P7" i="26"/>
  <c r="P8" i="26"/>
  <c r="P9" i="26"/>
  <c r="P10" i="26"/>
  <c r="P11" i="26"/>
  <c r="P12" i="26"/>
  <c r="P13" i="26"/>
  <c r="P14" i="26"/>
  <c r="P15" i="26"/>
  <c r="P16" i="26"/>
  <c r="P17" i="26"/>
  <c r="P18" i="26"/>
  <c r="P19" i="26"/>
  <c r="P20" i="26"/>
  <c r="P21" i="26"/>
  <c r="P22" i="26"/>
  <c r="P23" i="26"/>
  <c r="P24" i="26"/>
  <c r="P25" i="26"/>
  <c r="P26" i="26"/>
  <c r="P27" i="26"/>
  <c r="P28" i="26"/>
  <c r="P29" i="26"/>
  <c r="P30" i="26"/>
  <c r="P31" i="26"/>
  <c r="P32" i="26"/>
  <c r="P33" i="26"/>
  <c r="P34" i="26"/>
  <c r="P35" i="26"/>
  <c r="P36" i="26"/>
  <c r="P37" i="26"/>
  <c r="P38" i="26"/>
  <c r="P39" i="26"/>
  <c r="P40" i="26"/>
  <c r="P41" i="26"/>
  <c r="P42" i="26"/>
  <c r="P43" i="26"/>
  <c r="P44" i="26"/>
  <c r="P45" i="26"/>
  <c r="P46" i="26"/>
  <c r="P47" i="26"/>
  <c r="P48" i="26"/>
  <c r="P49" i="26"/>
  <c r="P50" i="26"/>
  <c r="P51" i="26"/>
  <c r="P52" i="26"/>
  <c r="P53" i="26"/>
  <c r="P54" i="26"/>
  <c r="P55" i="26"/>
  <c r="P56" i="26"/>
  <c r="P57" i="26"/>
  <c r="P58" i="26"/>
  <c r="P59" i="26"/>
  <c r="P60" i="26"/>
  <c r="P61" i="26"/>
  <c r="P62" i="26"/>
  <c r="P63" i="26"/>
  <c r="P64" i="26"/>
  <c r="P65" i="26"/>
  <c r="P66" i="26"/>
  <c r="P67" i="26"/>
  <c r="P68" i="26"/>
  <c r="P69" i="26"/>
  <c r="P70" i="26"/>
  <c r="P71" i="26"/>
  <c r="P72" i="26"/>
  <c r="P73" i="26"/>
  <c r="P74" i="26"/>
  <c r="P75" i="26"/>
  <c r="P76" i="26"/>
  <c r="P77" i="26"/>
  <c r="P78" i="26"/>
  <c r="P79" i="26"/>
  <c r="P80" i="26"/>
  <c r="P81" i="26"/>
  <c r="P82" i="26"/>
  <c r="P83" i="26"/>
  <c r="P84" i="26"/>
  <c r="P85" i="26"/>
  <c r="P86" i="26"/>
  <c r="P87" i="26"/>
  <c r="P88" i="26"/>
  <c r="P89" i="26"/>
  <c r="P90" i="26"/>
  <c r="P91" i="26"/>
  <c r="P92" i="26"/>
  <c r="P93" i="26"/>
  <c r="P94" i="26"/>
  <c r="P95" i="26"/>
  <c r="P96" i="26"/>
  <c r="P97" i="26"/>
  <c r="P98" i="26"/>
  <c r="P99" i="26"/>
  <c r="P100" i="26"/>
  <c r="P101" i="26"/>
  <c r="P102" i="26"/>
  <c r="P103" i="26"/>
  <c r="P104" i="26"/>
  <c r="P105" i="26"/>
  <c r="P106" i="26"/>
  <c r="P107" i="26"/>
  <c r="P108" i="26"/>
  <c r="P109" i="26"/>
  <c r="P110" i="26"/>
  <c r="P111" i="26"/>
  <c r="P112" i="26"/>
  <c r="P113" i="26"/>
  <c r="P114" i="26"/>
  <c r="P115" i="26"/>
  <c r="P116" i="26"/>
  <c r="P117" i="26"/>
  <c r="P118" i="26"/>
  <c r="P119" i="26"/>
  <c r="P120" i="26"/>
  <c r="P121" i="26"/>
  <c r="P122" i="26"/>
  <c r="P123" i="26"/>
  <c r="P124" i="26"/>
  <c r="P125" i="26"/>
  <c r="P126" i="26"/>
  <c r="P127" i="26"/>
  <c r="P128" i="26"/>
  <c r="P129" i="26"/>
  <c r="P130" i="26"/>
  <c r="P131" i="26"/>
  <c r="P132" i="26"/>
  <c r="P133" i="26"/>
  <c r="P134" i="26"/>
  <c r="P135" i="26"/>
  <c r="P136" i="26"/>
  <c r="P137" i="26"/>
  <c r="P138" i="26"/>
  <c r="P139" i="26"/>
  <c r="P140" i="26"/>
  <c r="P141" i="26"/>
  <c r="P142" i="26"/>
  <c r="P143" i="26"/>
  <c r="P144" i="26"/>
  <c r="P145" i="26"/>
  <c r="P146" i="26"/>
  <c r="P147" i="26"/>
  <c r="P148" i="26"/>
  <c r="P149" i="26"/>
  <c r="P150" i="26"/>
  <c r="P151" i="26"/>
  <c r="P152" i="26"/>
  <c r="P153" i="26"/>
  <c r="P154" i="26"/>
  <c r="P155" i="26"/>
  <c r="P156" i="26"/>
  <c r="P157" i="26"/>
  <c r="P158" i="26"/>
  <c r="P159" i="26"/>
  <c r="P160" i="26"/>
  <c r="P161" i="26"/>
  <c r="P162" i="26"/>
  <c r="P163" i="26"/>
  <c r="P164" i="26"/>
  <c r="P165" i="26"/>
  <c r="P166" i="26"/>
  <c r="P167" i="26"/>
  <c r="P168" i="26"/>
  <c r="P169" i="26"/>
  <c r="P170" i="26"/>
  <c r="P171" i="26"/>
  <c r="P172" i="26"/>
  <c r="P173" i="26"/>
  <c r="P174" i="26"/>
  <c r="P175" i="26"/>
  <c r="P176" i="26"/>
  <c r="P177" i="26"/>
  <c r="P178" i="26"/>
  <c r="P179" i="26"/>
  <c r="P180" i="26"/>
  <c r="P181" i="26"/>
  <c r="P182" i="26"/>
  <c r="P183" i="26"/>
  <c r="P184" i="26"/>
  <c r="P185" i="26"/>
  <c r="P186" i="26"/>
  <c r="P187" i="26"/>
  <c r="P188" i="26"/>
  <c r="P189" i="26"/>
  <c r="P190" i="26"/>
  <c r="P191" i="26"/>
  <c r="P192" i="26"/>
  <c r="P193" i="26"/>
  <c r="P194" i="26"/>
  <c r="P195" i="26"/>
  <c r="P196" i="26"/>
  <c r="P197" i="26"/>
  <c r="P198" i="26"/>
  <c r="P199" i="26"/>
  <c r="P200" i="26"/>
  <c r="P201" i="26"/>
  <c r="P202" i="26"/>
  <c r="P203" i="26"/>
  <c r="P204" i="26"/>
  <c r="P205" i="26"/>
  <c r="P206" i="26"/>
  <c r="P207" i="26"/>
  <c r="P208" i="26"/>
  <c r="P209" i="26"/>
  <c r="P210" i="26"/>
  <c r="P211" i="26"/>
  <c r="P212" i="26"/>
  <c r="P213" i="26"/>
  <c r="P214" i="26"/>
  <c r="P215" i="26"/>
  <c r="P216" i="26"/>
  <c r="P217" i="26"/>
  <c r="P218" i="26"/>
  <c r="P219" i="26"/>
  <c r="P220" i="26"/>
  <c r="P221" i="26"/>
  <c r="P222" i="26"/>
  <c r="P223" i="26"/>
  <c r="P224" i="26"/>
  <c r="P225" i="26"/>
  <c r="P226" i="26"/>
  <c r="P227" i="26"/>
  <c r="P228" i="26"/>
  <c r="P229" i="26"/>
  <c r="P230" i="26"/>
  <c r="P231" i="26"/>
  <c r="P232" i="26"/>
  <c r="P233" i="26"/>
  <c r="P234" i="26"/>
  <c r="P235" i="26"/>
  <c r="P236" i="26"/>
  <c r="P237" i="26"/>
  <c r="P238" i="26"/>
  <c r="P239" i="26"/>
  <c r="P240" i="26"/>
  <c r="P241" i="26"/>
  <c r="P242" i="26"/>
  <c r="P243" i="26"/>
  <c r="P244" i="26"/>
  <c r="P245" i="26"/>
  <c r="P246" i="26"/>
  <c r="P247" i="26"/>
  <c r="P248" i="26"/>
  <c r="P249" i="26"/>
  <c r="P250" i="26"/>
  <c r="P251" i="26"/>
  <c r="P252" i="26"/>
  <c r="P253" i="26"/>
  <c r="P254" i="26"/>
  <c r="P255" i="26"/>
  <c r="P256" i="26"/>
  <c r="P257" i="26"/>
  <c r="P258" i="26"/>
  <c r="P259" i="26"/>
  <c r="P260" i="26"/>
  <c r="P261" i="26"/>
  <c r="P262" i="26"/>
  <c r="P263" i="26"/>
  <c r="P264" i="26"/>
  <c r="P265" i="26"/>
  <c r="P266" i="26"/>
  <c r="P267" i="26"/>
  <c r="P268" i="26"/>
  <c r="P269" i="26"/>
  <c r="P270" i="26"/>
  <c r="P271" i="26"/>
  <c r="P272" i="26"/>
  <c r="P273" i="26"/>
  <c r="P274" i="26"/>
  <c r="P275" i="26"/>
  <c r="P276" i="26"/>
  <c r="P277" i="26"/>
  <c r="P278" i="26"/>
  <c r="P279" i="26"/>
  <c r="P280" i="26"/>
  <c r="P281" i="26"/>
  <c r="P282" i="26"/>
  <c r="P283" i="26"/>
  <c r="P284" i="26"/>
  <c r="P285" i="26"/>
  <c r="P286" i="26"/>
  <c r="P287" i="26"/>
  <c r="P288" i="26"/>
  <c r="P289" i="26"/>
  <c r="P290" i="26"/>
  <c r="P291" i="26"/>
  <c r="P292" i="26"/>
  <c r="P293" i="26"/>
  <c r="P294" i="26"/>
  <c r="P295" i="26"/>
  <c r="P296" i="26"/>
  <c r="P297" i="26"/>
  <c r="P298" i="26"/>
  <c r="P299" i="26"/>
  <c r="P300" i="26"/>
  <c r="P301" i="26"/>
  <c r="P302" i="26"/>
  <c r="P303" i="26"/>
  <c r="P304" i="26"/>
  <c r="P305" i="26"/>
  <c r="P306" i="26"/>
  <c r="P307" i="26"/>
  <c r="P308" i="26"/>
  <c r="P309" i="26"/>
  <c r="P310" i="26"/>
  <c r="P311" i="26"/>
  <c r="P312" i="26"/>
  <c r="P313" i="26"/>
  <c r="P314" i="26"/>
  <c r="P315" i="26"/>
  <c r="P316" i="26"/>
  <c r="P317" i="26"/>
  <c r="P318" i="26"/>
  <c r="P319" i="26"/>
  <c r="P320" i="26"/>
  <c r="P321" i="26"/>
  <c r="P322" i="26"/>
  <c r="P323" i="26"/>
  <c r="P324" i="26"/>
  <c r="P325" i="26"/>
  <c r="P326" i="26"/>
  <c r="P327" i="26"/>
  <c r="P328" i="26"/>
  <c r="P329" i="26"/>
  <c r="P330" i="26"/>
  <c r="P331" i="26"/>
  <c r="P332" i="26"/>
  <c r="P333" i="26"/>
  <c r="P334" i="26"/>
  <c r="P335" i="26"/>
  <c r="P336" i="26"/>
  <c r="P337" i="26"/>
  <c r="P338" i="26"/>
  <c r="P339" i="26"/>
  <c r="P340" i="26"/>
  <c r="P341" i="26"/>
  <c r="P342" i="26"/>
  <c r="P343" i="26"/>
  <c r="P344" i="26"/>
  <c r="P345" i="26"/>
  <c r="P346" i="26"/>
  <c r="P347" i="26"/>
  <c r="P348" i="26"/>
  <c r="P349" i="26"/>
  <c r="P350" i="26"/>
  <c r="P351" i="26"/>
  <c r="P352" i="26"/>
  <c r="P353" i="26"/>
  <c r="P354" i="26"/>
  <c r="P355" i="26"/>
  <c r="P356" i="26"/>
  <c r="P357" i="26"/>
  <c r="P358" i="26"/>
  <c r="P359" i="26"/>
  <c r="P360" i="26"/>
  <c r="P361" i="26"/>
  <c r="P362" i="26"/>
  <c r="P363" i="26"/>
  <c r="P364" i="26"/>
  <c r="P365" i="26"/>
  <c r="P366" i="26"/>
  <c r="P367" i="26"/>
  <c r="P368" i="26"/>
  <c r="P369" i="26"/>
  <c r="P370" i="26"/>
  <c r="P371" i="26"/>
  <c r="P372" i="26"/>
  <c r="P373" i="26"/>
  <c r="P374" i="26"/>
  <c r="P375" i="26"/>
  <c r="P376" i="26"/>
  <c r="P377" i="26"/>
  <c r="P378" i="26"/>
  <c r="P379" i="26"/>
  <c r="P380" i="26"/>
  <c r="P381" i="26"/>
  <c r="P382" i="26"/>
  <c r="P383" i="26"/>
  <c r="P384" i="26"/>
  <c r="P385" i="26"/>
  <c r="P386" i="26"/>
  <c r="P387" i="26"/>
  <c r="P388" i="26"/>
  <c r="P389" i="26"/>
  <c r="P390" i="26"/>
  <c r="P391" i="26"/>
  <c r="P392" i="26"/>
  <c r="P393" i="26"/>
  <c r="P394" i="26"/>
  <c r="P395" i="26"/>
  <c r="P396" i="26"/>
  <c r="P397" i="26"/>
  <c r="P398" i="26"/>
  <c r="P399" i="26"/>
  <c r="P400" i="26"/>
  <c r="P401" i="26"/>
  <c r="P402" i="26"/>
  <c r="P403" i="26"/>
  <c r="P404" i="26"/>
  <c r="P405" i="26"/>
  <c r="P406" i="26"/>
  <c r="P407" i="26"/>
  <c r="P408" i="26"/>
  <c r="P409" i="26"/>
  <c r="P410" i="26"/>
  <c r="P411" i="26"/>
  <c r="P412" i="26"/>
  <c r="P413" i="26"/>
  <c r="P414" i="26"/>
  <c r="P415" i="26"/>
  <c r="P416" i="26"/>
  <c r="P417" i="26"/>
  <c r="P418" i="26"/>
  <c r="P419" i="26"/>
  <c r="P420" i="26"/>
  <c r="P421" i="26"/>
  <c r="P422" i="26"/>
  <c r="P423" i="26"/>
  <c r="P424" i="26"/>
  <c r="P425" i="26"/>
  <c r="P426" i="26"/>
  <c r="P427" i="26"/>
  <c r="P428" i="26"/>
  <c r="P429" i="26"/>
  <c r="P430" i="26"/>
  <c r="P431" i="26"/>
  <c r="P432" i="26"/>
  <c r="P433" i="26"/>
  <c r="P434" i="26"/>
  <c r="P435" i="26"/>
  <c r="P436" i="26"/>
  <c r="P437" i="26"/>
  <c r="P438" i="26"/>
  <c r="P439" i="26"/>
  <c r="P440" i="26"/>
  <c r="P441" i="26"/>
  <c r="P442" i="26"/>
  <c r="P443" i="26"/>
  <c r="P444" i="26"/>
  <c r="P445" i="26"/>
  <c r="P446" i="26"/>
  <c r="P447" i="26"/>
  <c r="P448" i="26"/>
  <c r="P449" i="26"/>
  <c r="P450" i="26"/>
  <c r="P451" i="26"/>
  <c r="P452" i="26"/>
  <c r="P453" i="26"/>
  <c r="P454" i="26"/>
  <c r="P455" i="26"/>
  <c r="P456" i="26"/>
  <c r="P457" i="26"/>
  <c r="P458" i="26"/>
  <c r="P459" i="26"/>
  <c r="P460" i="26"/>
  <c r="P461" i="26"/>
  <c r="P462" i="26"/>
  <c r="P463" i="26"/>
  <c r="P464" i="26"/>
  <c r="P465" i="26"/>
  <c r="P466" i="26"/>
  <c r="P467" i="26"/>
  <c r="P468" i="26"/>
  <c r="P469" i="26"/>
  <c r="P470" i="26"/>
  <c r="P471" i="26"/>
  <c r="P472" i="26"/>
  <c r="P473" i="26"/>
  <c r="P474" i="26"/>
  <c r="P475" i="26"/>
  <c r="P476" i="26"/>
  <c r="P477" i="26"/>
  <c r="P478" i="26"/>
  <c r="P479" i="26"/>
  <c r="P480" i="26"/>
  <c r="P481" i="26"/>
  <c r="P482" i="26"/>
  <c r="P483" i="26"/>
  <c r="P484" i="26"/>
  <c r="P485" i="26"/>
  <c r="P486" i="26"/>
  <c r="P487" i="26"/>
  <c r="P488" i="26"/>
  <c r="P489" i="26"/>
  <c r="P490" i="26"/>
  <c r="P491" i="26"/>
  <c r="P492" i="26"/>
  <c r="P493" i="26"/>
  <c r="P494" i="26"/>
  <c r="P495" i="26"/>
  <c r="P496" i="26"/>
  <c r="P497" i="26"/>
  <c r="P498" i="26"/>
  <c r="P499" i="26"/>
  <c r="P500" i="26"/>
  <c r="P501" i="26"/>
  <c r="P502" i="26"/>
  <c r="P503" i="26"/>
  <c r="P504" i="26"/>
  <c r="P505" i="26"/>
  <c r="P506" i="26"/>
  <c r="P507" i="26"/>
  <c r="P508" i="26"/>
  <c r="P509" i="26"/>
  <c r="P510" i="26"/>
  <c r="P511" i="26"/>
  <c r="P512" i="26"/>
  <c r="P513" i="26"/>
  <c r="P514" i="26"/>
  <c r="P515" i="26"/>
  <c r="P516" i="26"/>
  <c r="P517" i="26"/>
  <c r="P518" i="26"/>
  <c r="P519" i="26"/>
  <c r="P520" i="26"/>
  <c r="P521" i="26"/>
  <c r="P522" i="26"/>
  <c r="P523" i="26"/>
  <c r="P524" i="26"/>
  <c r="P525" i="26"/>
  <c r="P526" i="26"/>
  <c r="P527" i="26"/>
  <c r="P528" i="26"/>
  <c r="P529" i="26"/>
  <c r="P530" i="26"/>
  <c r="P531" i="26"/>
  <c r="P532" i="26"/>
  <c r="P533" i="26"/>
  <c r="P534" i="26"/>
  <c r="P535" i="26"/>
  <c r="P536" i="26"/>
  <c r="P537" i="26"/>
  <c r="P538" i="26"/>
  <c r="P539" i="26"/>
  <c r="P540" i="26"/>
  <c r="P541" i="26"/>
  <c r="P542" i="26"/>
  <c r="P543" i="26"/>
  <c r="P544" i="26"/>
  <c r="P545" i="26"/>
  <c r="P546" i="26"/>
  <c r="P547" i="26"/>
  <c r="P548" i="26"/>
  <c r="P549" i="26"/>
  <c r="P550" i="26"/>
  <c r="P551" i="26"/>
  <c r="P552" i="26"/>
  <c r="P553" i="26"/>
  <c r="P554" i="26"/>
  <c r="P555" i="26"/>
  <c r="P556" i="26"/>
  <c r="P557" i="26"/>
  <c r="P558" i="26"/>
  <c r="P559" i="26"/>
  <c r="P560" i="26"/>
  <c r="P561" i="26"/>
  <c r="P562" i="26"/>
  <c r="P563" i="26"/>
  <c r="P564" i="26"/>
  <c r="P565" i="26"/>
  <c r="P566" i="26"/>
  <c r="P567" i="26"/>
  <c r="P568" i="26"/>
  <c r="P569" i="26"/>
  <c r="P570" i="26"/>
  <c r="P571" i="26"/>
  <c r="P572" i="26"/>
  <c r="P573" i="26"/>
  <c r="P574" i="26"/>
  <c r="P575" i="26"/>
  <c r="P576" i="26"/>
  <c r="P577" i="26"/>
  <c r="P578" i="26"/>
  <c r="P579" i="26"/>
  <c r="P580" i="26"/>
  <c r="P581" i="26"/>
  <c r="P582" i="26"/>
  <c r="P583" i="26"/>
  <c r="P584" i="26"/>
  <c r="P585" i="26"/>
  <c r="P586" i="26"/>
  <c r="P587" i="26"/>
  <c r="P588" i="26"/>
  <c r="P589" i="26"/>
  <c r="P590" i="26"/>
  <c r="P591" i="26"/>
  <c r="P592" i="26"/>
  <c r="P593" i="26"/>
  <c r="P594" i="26"/>
  <c r="P595" i="26"/>
  <c r="P596" i="26"/>
  <c r="P597" i="26"/>
  <c r="P598" i="26"/>
  <c r="P599" i="26"/>
  <c r="P600" i="26"/>
  <c r="P601" i="26"/>
  <c r="P602" i="26"/>
  <c r="P603" i="26"/>
  <c r="P604" i="26"/>
  <c r="P605" i="26"/>
  <c r="P606" i="26"/>
  <c r="P607" i="26"/>
  <c r="P608" i="26"/>
  <c r="P609" i="26"/>
  <c r="P610" i="26"/>
  <c r="P611" i="26"/>
  <c r="P612" i="26"/>
  <c r="P613" i="26"/>
  <c r="P614" i="26"/>
  <c r="P615" i="26"/>
  <c r="P616" i="26"/>
  <c r="P617" i="26"/>
  <c r="P618" i="26"/>
  <c r="P619" i="26"/>
  <c r="P620" i="26"/>
  <c r="P621" i="26"/>
  <c r="P622" i="26"/>
  <c r="P623" i="26"/>
  <c r="P624" i="26"/>
  <c r="P625" i="26"/>
  <c r="P626" i="26"/>
  <c r="P627" i="26"/>
  <c r="P628" i="26"/>
  <c r="P629" i="26"/>
  <c r="P630" i="26"/>
  <c r="P631" i="26"/>
  <c r="P632" i="26"/>
  <c r="P633" i="26"/>
  <c r="P634" i="26"/>
  <c r="P635" i="26"/>
  <c r="P636" i="26"/>
  <c r="P637" i="26"/>
  <c r="P638" i="26"/>
  <c r="P639" i="26"/>
  <c r="P640" i="26"/>
  <c r="P641" i="26"/>
  <c r="P642" i="26"/>
  <c r="P643" i="26"/>
  <c r="P644" i="26"/>
  <c r="P645" i="26"/>
  <c r="P646" i="26"/>
  <c r="P647" i="26"/>
  <c r="P648" i="26"/>
  <c r="P649" i="26"/>
  <c r="P650" i="26"/>
  <c r="P651" i="26"/>
  <c r="P652" i="26"/>
  <c r="P653" i="26"/>
  <c r="P654" i="26"/>
  <c r="P655" i="26"/>
  <c r="P656" i="26"/>
  <c r="P657" i="26"/>
  <c r="P658" i="26"/>
  <c r="P659" i="26"/>
  <c r="P660" i="26"/>
  <c r="P661" i="26"/>
  <c r="P662" i="26"/>
  <c r="P663" i="26"/>
  <c r="P664" i="26"/>
  <c r="P665" i="26"/>
  <c r="P666" i="26"/>
  <c r="P667" i="26"/>
  <c r="P668" i="26"/>
  <c r="P669" i="26"/>
  <c r="P670" i="26"/>
  <c r="P671" i="26"/>
  <c r="P672" i="26"/>
  <c r="P673" i="26"/>
  <c r="P674" i="26"/>
  <c r="P675" i="26"/>
  <c r="P676" i="26"/>
  <c r="P677" i="26"/>
  <c r="P678" i="26"/>
  <c r="P679" i="26"/>
  <c r="P680" i="26"/>
  <c r="P681" i="26"/>
  <c r="P682" i="26"/>
  <c r="P683" i="26"/>
  <c r="P684" i="26"/>
  <c r="P685" i="26"/>
  <c r="P686" i="26"/>
  <c r="P687" i="26"/>
  <c r="P688" i="26"/>
  <c r="P689" i="26"/>
  <c r="P690" i="26"/>
  <c r="P691" i="26"/>
  <c r="P692" i="26"/>
  <c r="P693" i="26"/>
  <c r="P694" i="26"/>
  <c r="P695" i="26"/>
  <c r="P696" i="26"/>
  <c r="P697" i="26"/>
  <c r="P698" i="26"/>
  <c r="P699" i="26"/>
  <c r="P700" i="26"/>
  <c r="P701" i="26"/>
  <c r="P702" i="26"/>
  <c r="P703" i="26"/>
  <c r="P704" i="26"/>
  <c r="P705" i="26"/>
  <c r="P706" i="26"/>
  <c r="P707" i="26"/>
  <c r="P708" i="26"/>
  <c r="P709" i="26"/>
  <c r="P710" i="26"/>
  <c r="P711" i="26"/>
  <c r="P712" i="26"/>
  <c r="P713" i="26"/>
  <c r="P714" i="26"/>
  <c r="P715" i="26"/>
  <c r="P716" i="26"/>
  <c r="P717" i="26"/>
  <c r="P718" i="26"/>
  <c r="P719" i="26"/>
  <c r="P720" i="26"/>
  <c r="P721" i="26"/>
  <c r="P722" i="26"/>
  <c r="P723" i="26"/>
  <c r="P724" i="26"/>
  <c r="P725" i="26"/>
  <c r="P726" i="26"/>
  <c r="P727" i="26"/>
  <c r="P728" i="26"/>
  <c r="P729" i="26"/>
  <c r="P730" i="26"/>
  <c r="P731" i="26"/>
  <c r="P732" i="26"/>
  <c r="P733" i="26"/>
  <c r="P734" i="26"/>
  <c r="P735" i="26"/>
  <c r="P736" i="26"/>
  <c r="P737" i="26"/>
  <c r="P738" i="26"/>
  <c r="P739" i="26"/>
  <c r="P740" i="26"/>
  <c r="P741" i="26"/>
  <c r="P742" i="26"/>
  <c r="P743" i="26"/>
  <c r="P744" i="26"/>
  <c r="P745" i="26"/>
  <c r="P746" i="26"/>
  <c r="P747" i="26"/>
  <c r="P748" i="26"/>
  <c r="P749" i="26"/>
  <c r="P750" i="26"/>
  <c r="P751" i="26"/>
  <c r="P752" i="26"/>
  <c r="P753" i="26"/>
  <c r="P754" i="26"/>
  <c r="P755" i="26"/>
  <c r="P756" i="26"/>
  <c r="P757" i="26"/>
  <c r="P758" i="26"/>
  <c r="P759" i="26"/>
  <c r="P760" i="26"/>
  <c r="P761" i="26"/>
  <c r="P762" i="26"/>
  <c r="P763" i="26"/>
  <c r="P764" i="26"/>
  <c r="P765" i="26"/>
  <c r="P766" i="26"/>
  <c r="P767" i="26"/>
  <c r="P768" i="26"/>
  <c r="P769" i="26"/>
  <c r="P770" i="26"/>
  <c r="P771" i="26"/>
  <c r="P772" i="26"/>
  <c r="P773" i="26"/>
  <c r="P774" i="26"/>
  <c r="P775" i="26"/>
  <c r="P776" i="26"/>
  <c r="P777" i="26"/>
  <c r="P778" i="26"/>
  <c r="P779" i="26"/>
  <c r="P780" i="26"/>
  <c r="P781" i="26"/>
  <c r="P782" i="26"/>
  <c r="P783" i="26"/>
  <c r="P784" i="26"/>
  <c r="P785" i="26"/>
  <c r="P786" i="26"/>
  <c r="P787" i="26"/>
  <c r="P788" i="26"/>
  <c r="P789" i="26"/>
  <c r="P790" i="26"/>
  <c r="P791" i="26"/>
  <c r="P792" i="26"/>
  <c r="P793" i="26"/>
  <c r="P794" i="26"/>
  <c r="P795" i="26"/>
  <c r="P796" i="26"/>
  <c r="P797" i="26"/>
  <c r="P798" i="26"/>
  <c r="P799" i="26"/>
  <c r="P800" i="26"/>
  <c r="P801" i="26"/>
  <c r="P802" i="26"/>
  <c r="P803" i="26"/>
  <c r="P804" i="26"/>
  <c r="P805" i="26"/>
  <c r="P806" i="26"/>
  <c r="P807" i="26"/>
  <c r="P808" i="26"/>
  <c r="P809" i="26"/>
  <c r="P810" i="26"/>
  <c r="P811" i="26"/>
  <c r="P812" i="26"/>
  <c r="P813" i="26"/>
  <c r="P814" i="26"/>
  <c r="P815" i="26"/>
  <c r="P816" i="26"/>
  <c r="P817" i="26"/>
  <c r="P818" i="26"/>
  <c r="P819" i="26"/>
  <c r="P820" i="26"/>
  <c r="P821" i="26"/>
  <c r="P822" i="26"/>
  <c r="P823" i="26"/>
  <c r="P824" i="26"/>
  <c r="P825" i="26"/>
  <c r="P826" i="26"/>
  <c r="P827" i="26"/>
  <c r="P828" i="26"/>
  <c r="P829" i="26"/>
  <c r="P830" i="26"/>
  <c r="P831" i="26"/>
  <c r="P832" i="26"/>
  <c r="P833" i="26"/>
  <c r="P834" i="26"/>
  <c r="P835" i="26"/>
  <c r="P836" i="26"/>
  <c r="P837" i="26"/>
  <c r="P838" i="26"/>
  <c r="P839" i="26"/>
  <c r="P840" i="26"/>
  <c r="P841" i="26"/>
  <c r="P842" i="26"/>
  <c r="P843" i="26"/>
  <c r="P844" i="26"/>
  <c r="P845" i="26"/>
  <c r="P846" i="26"/>
  <c r="P847" i="26"/>
  <c r="P848" i="26"/>
  <c r="P849" i="26"/>
  <c r="P850" i="26"/>
  <c r="P851" i="26"/>
  <c r="P852" i="26"/>
  <c r="P853" i="26"/>
  <c r="P854" i="26"/>
  <c r="P855" i="26"/>
  <c r="P856" i="26"/>
  <c r="P857" i="26"/>
  <c r="P858" i="26"/>
  <c r="P859" i="26"/>
  <c r="P860" i="26"/>
  <c r="P861" i="26"/>
  <c r="P862" i="26"/>
  <c r="P863" i="26"/>
  <c r="P864" i="26"/>
  <c r="P865" i="26"/>
  <c r="P866" i="26"/>
  <c r="P867" i="26"/>
  <c r="P868" i="26"/>
  <c r="P869" i="26"/>
  <c r="P870" i="26"/>
  <c r="P871" i="26"/>
  <c r="P872" i="26"/>
  <c r="P873" i="26"/>
  <c r="P874" i="26"/>
  <c r="P875" i="26"/>
  <c r="P876" i="26"/>
  <c r="P877" i="26"/>
  <c r="P878" i="26"/>
  <c r="P879" i="26"/>
  <c r="P880" i="26"/>
  <c r="P881" i="26"/>
  <c r="P882" i="26"/>
  <c r="P883" i="26"/>
  <c r="P884" i="26"/>
  <c r="P885" i="26"/>
  <c r="P886" i="26"/>
  <c r="P887" i="26"/>
  <c r="P888" i="26"/>
  <c r="P889" i="26"/>
  <c r="P890" i="26"/>
  <c r="P891" i="26"/>
  <c r="P892" i="26"/>
  <c r="P893" i="26"/>
  <c r="P894" i="26"/>
  <c r="P895" i="26"/>
  <c r="P896" i="26"/>
  <c r="P897" i="26"/>
  <c r="P898" i="26"/>
  <c r="P899" i="26"/>
  <c r="P900" i="26"/>
  <c r="P901" i="26"/>
  <c r="P902" i="26"/>
  <c r="P903" i="26"/>
  <c r="P904" i="26"/>
  <c r="P905" i="26"/>
  <c r="P906" i="26"/>
  <c r="P907" i="26"/>
  <c r="P908" i="26"/>
  <c r="P909" i="26"/>
  <c r="P910" i="26"/>
  <c r="P911" i="26"/>
  <c r="P912" i="26"/>
  <c r="P913" i="26"/>
  <c r="P914" i="26"/>
  <c r="P915" i="26"/>
  <c r="P916" i="26"/>
  <c r="P917" i="26"/>
  <c r="P918" i="26"/>
  <c r="P919" i="26"/>
  <c r="P920" i="26"/>
  <c r="P921" i="26"/>
  <c r="P922" i="26"/>
  <c r="P923" i="26"/>
  <c r="P924" i="26"/>
  <c r="P925" i="26"/>
  <c r="P926" i="26"/>
  <c r="P927" i="26"/>
  <c r="P928" i="26"/>
  <c r="P929" i="26"/>
  <c r="P930" i="26"/>
  <c r="P931" i="26"/>
  <c r="P932" i="26"/>
  <c r="P933" i="26"/>
  <c r="P934" i="26"/>
  <c r="P935" i="26"/>
  <c r="P936" i="26"/>
  <c r="P937" i="26"/>
  <c r="P938" i="26"/>
  <c r="P939" i="26"/>
  <c r="P940" i="26"/>
  <c r="P941" i="26"/>
  <c r="P942" i="26"/>
  <c r="P943" i="26"/>
  <c r="P944" i="26"/>
  <c r="P945" i="26"/>
  <c r="P946" i="26"/>
  <c r="P947" i="26"/>
  <c r="P948" i="26"/>
  <c r="P949" i="26"/>
  <c r="P950" i="26"/>
  <c r="P951" i="26"/>
  <c r="P952" i="26"/>
  <c r="P953" i="26"/>
  <c r="P954" i="26"/>
  <c r="P955" i="26"/>
  <c r="P956" i="26"/>
  <c r="P957" i="26"/>
  <c r="P958" i="26"/>
  <c r="P959" i="26"/>
  <c r="P960" i="26"/>
  <c r="P961" i="26"/>
  <c r="P962" i="26"/>
  <c r="P963" i="26"/>
  <c r="P964" i="26"/>
  <c r="P965" i="26"/>
  <c r="P966" i="26"/>
  <c r="P967" i="26"/>
  <c r="P968" i="26"/>
  <c r="P969" i="26"/>
  <c r="P970" i="26"/>
  <c r="P971" i="26"/>
  <c r="P972" i="26"/>
  <c r="P973" i="26"/>
  <c r="P974" i="26"/>
  <c r="P975" i="26"/>
  <c r="P976" i="26"/>
  <c r="P977" i="26"/>
  <c r="P978" i="26"/>
  <c r="P979" i="26"/>
  <c r="P980" i="26"/>
  <c r="P981" i="26"/>
  <c r="P982" i="26"/>
  <c r="P983" i="26"/>
  <c r="P984" i="26"/>
  <c r="P985" i="26"/>
  <c r="P986" i="26"/>
  <c r="P987" i="26"/>
  <c r="P988" i="26"/>
  <c r="P989" i="26"/>
  <c r="P990" i="26"/>
  <c r="P991" i="26"/>
  <c r="P992" i="26"/>
  <c r="P993" i="26"/>
  <c r="P994" i="26"/>
  <c r="P995" i="26"/>
  <c r="P996" i="26"/>
  <c r="P997" i="26"/>
  <c r="P998" i="26"/>
  <c r="P999" i="26"/>
  <c r="P1000" i="26"/>
  <c r="P1001" i="26"/>
  <c r="P1002" i="26"/>
  <c r="P1003" i="26"/>
  <c r="P1004" i="26"/>
  <c r="P1005" i="26"/>
  <c r="P1006" i="26"/>
  <c r="P1007" i="26"/>
  <c r="P1008" i="26"/>
  <c r="P1009" i="26"/>
  <c r="P1010" i="26"/>
  <c r="P1011" i="26"/>
  <c r="P1012" i="26"/>
  <c r="P1013" i="26"/>
  <c r="P1014" i="26"/>
  <c r="P1015" i="26"/>
  <c r="P1016" i="26"/>
  <c r="P1017" i="26"/>
  <c r="P1018" i="26"/>
  <c r="P1019" i="26"/>
  <c r="P1020" i="26"/>
  <c r="P1021" i="26"/>
  <c r="P1022" i="26"/>
  <c r="P1023" i="26"/>
  <c r="P1024" i="26"/>
  <c r="P1025" i="26"/>
  <c r="P1026" i="26"/>
  <c r="P1027" i="26"/>
  <c r="P1028" i="26"/>
  <c r="P1029" i="26"/>
  <c r="P1030" i="26"/>
  <c r="P1031" i="26"/>
  <c r="P1032" i="26"/>
  <c r="P1033" i="26"/>
  <c r="P1034" i="26"/>
  <c r="P1035" i="26"/>
  <c r="P1036" i="26"/>
  <c r="P1037" i="26"/>
  <c r="P1038" i="26"/>
  <c r="P1039" i="26"/>
  <c r="P1040" i="26"/>
  <c r="P1041" i="26"/>
  <c r="P1042" i="26"/>
  <c r="P1043" i="26"/>
  <c r="P1044" i="26"/>
  <c r="P1045" i="26"/>
  <c r="P1046" i="26"/>
  <c r="P1047" i="26"/>
  <c r="P1048" i="26"/>
  <c r="P1049" i="26"/>
  <c r="P1050" i="26"/>
  <c r="P1051" i="26"/>
  <c r="P1052" i="26"/>
  <c r="P1053" i="26"/>
  <c r="P1054" i="26"/>
  <c r="P1055" i="26"/>
  <c r="P1056" i="26"/>
  <c r="P1057" i="26"/>
  <c r="P1058" i="26"/>
  <c r="P1059" i="26"/>
  <c r="P1060" i="26"/>
  <c r="P1061" i="26"/>
  <c r="P1062" i="26"/>
  <c r="P1063" i="26"/>
  <c r="P1064" i="26"/>
  <c r="P1065" i="26"/>
  <c r="P1066" i="26"/>
  <c r="P1067" i="26"/>
  <c r="P1068" i="26"/>
  <c r="P1069" i="26"/>
  <c r="P1070" i="26"/>
  <c r="P1071" i="26"/>
  <c r="P1072" i="26"/>
  <c r="P1073" i="26"/>
  <c r="P1074" i="26"/>
  <c r="P1075" i="26"/>
  <c r="P1076" i="26"/>
  <c r="P1077" i="26"/>
  <c r="P1078" i="26"/>
  <c r="P1079" i="26"/>
  <c r="P1080" i="26"/>
  <c r="P1081" i="26"/>
  <c r="P1082" i="26"/>
  <c r="P1083" i="26"/>
  <c r="P1084" i="26"/>
  <c r="P1085" i="26"/>
  <c r="P1086" i="26"/>
  <c r="P1087" i="26"/>
  <c r="P1088" i="26"/>
  <c r="P1089" i="26"/>
  <c r="P1090" i="26"/>
  <c r="P1091" i="26"/>
  <c r="P1092" i="26"/>
  <c r="P1093" i="26"/>
  <c r="P1094" i="26"/>
  <c r="P1095" i="26"/>
  <c r="P1096" i="26"/>
  <c r="P1097" i="26"/>
  <c r="P1098" i="26"/>
  <c r="P1099" i="26"/>
  <c r="P1100" i="26"/>
  <c r="P1101" i="26"/>
  <c r="P1102" i="26"/>
  <c r="P1103" i="26"/>
  <c r="P1104" i="26"/>
  <c r="P1105" i="26"/>
  <c r="P1106" i="26"/>
  <c r="P1107" i="26"/>
  <c r="P1108" i="26"/>
  <c r="P1109" i="26"/>
  <c r="P1110" i="26"/>
  <c r="P1111" i="26"/>
  <c r="P1112" i="26"/>
  <c r="P1113" i="26"/>
  <c r="P1114" i="26"/>
  <c r="P1115" i="26"/>
  <c r="P1116" i="26"/>
  <c r="P1117" i="26"/>
  <c r="P1118" i="26"/>
  <c r="P1119" i="26"/>
  <c r="P1120" i="26"/>
  <c r="P1121" i="26"/>
  <c r="P1122" i="26"/>
  <c r="P1123" i="26"/>
  <c r="P1124" i="26"/>
  <c r="P1125" i="26"/>
  <c r="P1126" i="26"/>
  <c r="P1127" i="26"/>
  <c r="P1128" i="26"/>
  <c r="P1129" i="26"/>
  <c r="P1130" i="26"/>
  <c r="P1131" i="26"/>
  <c r="P1132" i="26"/>
  <c r="P1133" i="26"/>
  <c r="P1134" i="26"/>
  <c r="P1135" i="26"/>
  <c r="P1136" i="26"/>
  <c r="P1137" i="26"/>
  <c r="P1138" i="26"/>
  <c r="P1139" i="26"/>
  <c r="P1140" i="26"/>
  <c r="P1141" i="26"/>
  <c r="P1142" i="26"/>
  <c r="P1143" i="26"/>
  <c r="P1144" i="26"/>
  <c r="P1145" i="26"/>
  <c r="P1146" i="26"/>
  <c r="P1147" i="26"/>
  <c r="P1148" i="26"/>
  <c r="P1149" i="26"/>
  <c r="P1150" i="26"/>
  <c r="P1151" i="26"/>
  <c r="P1152" i="26"/>
  <c r="P1153" i="26"/>
  <c r="P1154" i="26"/>
  <c r="P1155" i="26"/>
  <c r="P1156" i="26"/>
  <c r="P1157" i="26"/>
  <c r="P1158" i="26"/>
  <c r="P1159" i="26"/>
  <c r="P1160" i="26"/>
  <c r="P1161" i="26"/>
  <c r="P1162" i="26"/>
  <c r="P1163" i="26"/>
  <c r="P1164" i="26"/>
  <c r="P1165" i="26"/>
  <c r="P1166" i="26"/>
  <c r="P1167" i="26"/>
  <c r="P1168" i="26"/>
  <c r="P1169" i="26"/>
  <c r="P1170" i="26"/>
  <c r="P1171" i="26"/>
  <c r="P1172" i="26"/>
  <c r="P1173" i="26"/>
  <c r="P1174" i="26"/>
  <c r="P1175" i="26"/>
  <c r="P1176" i="26"/>
  <c r="P1177" i="26"/>
  <c r="P1178" i="26"/>
  <c r="P1179" i="26"/>
  <c r="P1180" i="26"/>
  <c r="P1181" i="26"/>
  <c r="P1182" i="26"/>
  <c r="P1183" i="26"/>
  <c r="P1184" i="26"/>
  <c r="P1185" i="26"/>
  <c r="P1186" i="26"/>
  <c r="P1187" i="26"/>
  <c r="P1188" i="26"/>
  <c r="P1189" i="26"/>
  <c r="P1190" i="26"/>
  <c r="P1191" i="26"/>
  <c r="P1192" i="26"/>
  <c r="P1193" i="26"/>
  <c r="P1194" i="26"/>
  <c r="P1195" i="26"/>
  <c r="P1196" i="26"/>
  <c r="P1197" i="26"/>
  <c r="P1198" i="26"/>
  <c r="P1199" i="26"/>
  <c r="P1200" i="26"/>
  <c r="P1201" i="26"/>
  <c r="P1202" i="26"/>
  <c r="P1203" i="26"/>
  <c r="P1204" i="26"/>
  <c r="P1205" i="26"/>
  <c r="P1206" i="26"/>
  <c r="P1207" i="26"/>
  <c r="P1208" i="26"/>
  <c r="P1209" i="26"/>
  <c r="P1210" i="26"/>
  <c r="P1211" i="26"/>
  <c r="P1212" i="26"/>
  <c r="P1213" i="26"/>
  <c r="P1214" i="26"/>
  <c r="P1215" i="26"/>
  <c r="P1216" i="26"/>
  <c r="P1217" i="26"/>
  <c r="P1218" i="26"/>
  <c r="P1219" i="26"/>
  <c r="P1220" i="26"/>
  <c r="P1221" i="26"/>
  <c r="P1222" i="26"/>
  <c r="P1223" i="26"/>
  <c r="P1224" i="26"/>
  <c r="P1225" i="26"/>
  <c r="P1226" i="26"/>
  <c r="P1227" i="26"/>
  <c r="P1228" i="26"/>
  <c r="P1229" i="26"/>
  <c r="P1230" i="26"/>
  <c r="P1231" i="26"/>
  <c r="P1232" i="26"/>
  <c r="P1233" i="26"/>
  <c r="P1234" i="26"/>
  <c r="P1235" i="26"/>
  <c r="P1236" i="26"/>
  <c r="P1237" i="26"/>
  <c r="P1238" i="26"/>
  <c r="P1239" i="26"/>
  <c r="P1240" i="26"/>
  <c r="P1241" i="26"/>
  <c r="P1242" i="26"/>
  <c r="P1243" i="26"/>
  <c r="P1244" i="26"/>
  <c r="P1245" i="26"/>
  <c r="P1246" i="26"/>
  <c r="P1247" i="26"/>
  <c r="P1248" i="26"/>
  <c r="P1249" i="26"/>
  <c r="P1250" i="26"/>
  <c r="P1251" i="26"/>
  <c r="P1252" i="26"/>
  <c r="P1253" i="26"/>
  <c r="P1254" i="26"/>
  <c r="P1255" i="26"/>
  <c r="P1256" i="26"/>
  <c r="P1257" i="26"/>
  <c r="P1258" i="26"/>
  <c r="P1259" i="26"/>
  <c r="P1260" i="26"/>
  <c r="P1261" i="26"/>
  <c r="P1262" i="26"/>
  <c r="P1263" i="26"/>
  <c r="P1264" i="26"/>
  <c r="P1265" i="26"/>
  <c r="P1266" i="26"/>
  <c r="P1267" i="26"/>
  <c r="P1268" i="26"/>
  <c r="P1269" i="26"/>
  <c r="P1270" i="26"/>
  <c r="P1271" i="26"/>
  <c r="P1272" i="26"/>
  <c r="P1273" i="26"/>
  <c r="P1274" i="26"/>
  <c r="P1275" i="26"/>
  <c r="P1276" i="26"/>
  <c r="P1277" i="26"/>
  <c r="P1278" i="26"/>
  <c r="P1279" i="26"/>
  <c r="P1280" i="26"/>
  <c r="P1281" i="26"/>
  <c r="P1282" i="26"/>
  <c r="P1283" i="26"/>
  <c r="P1284" i="26"/>
  <c r="P1285" i="26"/>
  <c r="P1286" i="26"/>
  <c r="P1287" i="26"/>
  <c r="P1288" i="26"/>
  <c r="P1289" i="26"/>
  <c r="P1290" i="26"/>
  <c r="P1291" i="26"/>
  <c r="P1292" i="26"/>
  <c r="P1293" i="26"/>
  <c r="P1294" i="26"/>
  <c r="P1295" i="26"/>
  <c r="P1296" i="26"/>
  <c r="P1297" i="26"/>
  <c r="P1298" i="26"/>
  <c r="P1299" i="26"/>
  <c r="P1300" i="26"/>
  <c r="P1301" i="26"/>
  <c r="P1302" i="26"/>
  <c r="P1303" i="26"/>
  <c r="P1304" i="26"/>
  <c r="P1305" i="26"/>
  <c r="P1306" i="26"/>
  <c r="P1307" i="26"/>
  <c r="P1308" i="26"/>
  <c r="P1309" i="26"/>
  <c r="P1310" i="26"/>
  <c r="P1311" i="26"/>
  <c r="P1312" i="26"/>
  <c r="P1313" i="26"/>
  <c r="P1314" i="26"/>
  <c r="P1315" i="26"/>
  <c r="P1316" i="26"/>
  <c r="P1317" i="26"/>
  <c r="P1318" i="26"/>
  <c r="P1319" i="26"/>
  <c r="P1320" i="26"/>
  <c r="P1321" i="26"/>
  <c r="P1322" i="26"/>
  <c r="P1323" i="26"/>
  <c r="P1324" i="26"/>
  <c r="P1325" i="26"/>
  <c r="P1326" i="26"/>
  <c r="P1327" i="26"/>
  <c r="P1328" i="26"/>
  <c r="P1329" i="26"/>
  <c r="P1330" i="26"/>
  <c r="P1331" i="26"/>
  <c r="P1332" i="26"/>
  <c r="P1333" i="26"/>
  <c r="P1334" i="26"/>
  <c r="P1335" i="26"/>
  <c r="P1336" i="26"/>
  <c r="P1337" i="26"/>
  <c r="P1338" i="26"/>
  <c r="P1339" i="26"/>
  <c r="P1340" i="26"/>
  <c r="P1341" i="26"/>
  <c r="P1342" i="26"/>
  <c r="P1343" i="26"/>
  <c r="P1344" i="26"/>
  <c r="P1345" i="26"/>
  <c r="P1346" i="26"/>
  <c r="P1347" i="26"/>
  <c r="P1348" i="26"/>
  <c r="P1349" i="26"/>
  <c r="P1350" i="26"/>
  <c r="P1351" i="26"/>
  <c r="P1352" i="26"/>
  <c r="P1353" i="26"/>
  <c r="P1354" i="26"/>
  <c r="P1355" i="26"/>
  <c r="P1356" i="26"/>
  <c r="P1357" i="26"/>
  <c r="P1358" i="26"/>
  <c r="P1359" i="26"/>
  <c r="P1360" i="26"/>
  <c r="P1361" i="26"/>
  <c r="P1362" i="26"/>
  <c r="P1363" i="26"/>
  <c r="P1364" i="26"/>
  <c r="P1365" i="26"/>
  <c r="P1366" i="26"/>
  <c r="P1367" i="26"/>
  <c r="P1368" i="26"/>
  <c r="P1369" i="26"/>
  <c r="P1370" i="26"/>
  <c r="P1371" i="26"/>
  <c r="P1372" i="26"/>
  <c r="P1373" i="26"/>
  <c r="P1374" i="26"/>
  <c r="P1375" i="26"/>
  <c r="P1376" i="26"/>
  <c r="P1377" i="26"/>
  <c r="P1378" i="26"/>
  <c r="P1379" i="26"/>
  <c r="P1380" i="26"/>
  <c r="P1381" i="26"/>
  <c r="P1382" i="26"/>
  <c r="P1383" i="26"/>
  <c r="P1384" i="26"/>
  <c r="P1385" i="26"/>
  <c r="P1386" i="26"/>
  <c r="P1387" i="26"/>
  <c r="P1388" i="26"/>
  <c r="P1389" i="26"/>
  <c r="P1390" i="26"/>
  <c r="P1391" i="26"/>
  <c r="P1392" i="26"/>
  <c r="P1393" i="26"/>
  <c r="P1394" i="26"/>
  <c r="P1395" i="26"/>
  <c r="P1396" i="26"/>
  <c r="P1397" i="26"/>
  <c r="P1398" i="26"/>
  <c r="P1399" i="26"/>
  <c r="P1400" i="26"/>
  <c r="P1401" i="26"/>
  <c r="P1402" i="26"/>
  <c r="P1403" i="26"/>
  <c r="P1404" i="26"/>
  <c r="P1405" i="26"/>
  <c r="P1406" i="26"/>
  <c r="P1407" i="26"/>
  <c r="P1408" i="26"/>
  <c r="P1409" i="26"/>
  <c r="P1410" i="26"/>
  <c r="P1411" i="26"/>
  <c r="P1412" i="26"/>
  <c r="P1413" i="26"/>
  <c r="P1414" i="26"/>
  <c r="P1415" i="26"/>
  <c r="P1416" i="26"/>
  <c r="P1417" i="26"/>
  <c r="P1418" i="26"/>
  <c r="P1419" i="26"/>
  <c r="P1420" i="26"/>
  <c r="P1421" i="26"/>
  <c r="P1422" i="26"/>
  <c r="P1423" i="26"/>
  <c r="P1424" i="26"/>
  <c r="P1425" i="26"/>
  <c r="P1426" i="26"/>
  <c r="P1427" i="26"/>
  <c r="P1428" i="26"/>
  <c r="P1429" i="26"/>
  <c r="P1430" i="26"/>
  <c r="P1431" i="26"/>
  <c r="P1432" i="26"/>
  <c r="P1433" i="26"/>
  <c r="P1434" i="26"/>
  <c r="P1435" i="26"/>
  <c r="P1436" i="26"/>
  <c r="P1437" i="26"/>
  <c r="P1438" i="26"/>
  <c r="P1439" i="26"/>
  <c r="P1440" i="26"/>
  <c r="P1441" i="26"/>
  <c r="P1442" i="26"/>
  <c r="P1443" i="26"/>
  <c r="P1444" i="26"/>
  <c r="P1445" i="26"/>
  <c r="P1446" i="26"/>
  <c r="P1447" i="26"/>
  <c r="P1448" i="26"/>
  <c r="P1449" i="26"/>
  <c r="P1450" i="26"/>
  <c r="P1451" i="26"/>
  <c r="P1452" i="26"/>
  <c r="P1453" i="26"/>
  <c r="P1454" i="26"/>
  <c r="P1455" i="26"/>
  <c r="P1456" i="26"/>
  <c r="P1457" i="26"/>
  <c r="P1458" i="26"/>
  <c r="P1459" i="26"/>
  <c r="P1460" i="26"/>
  <c r="P1461" i="26"/>
  <c r="P1462" i="26"/>
  <c r="P1463" i="26"/>
  <c r="P1464" i="26"/>
  <c r="P1465" i="26"/>
  <c r="P1466" i="26"/>
  <c r="P1467" i="26"/>
  <c r="P1468" i="26"/>
  <c r="P1469" i="26"/>
  <c r="P1470" i="26"/>
  <c r="P1471" i="26"/>
  <c r="P1472" i="26"/>
  <c r="P1473" i="26"/>
  <c r="P1474" i="26"/>
  <c r="P1475" i="26"/>
  <c r="P1476" i="26"/>
  <c r="P1477" i="26"/>
  <c r="P1478" i="26"/>
  <c r="P1479" i="26"/>
  <c r="P1480" i="26"/>
  <c r="P1481" i="26"/>
  <c r="P1482" i="26"/>
  <c r="P1483" i="26"/>
  <c r="P1484" i="26"/>
  <c r="P1485" i="26"/>
  <c r="P1486" i="26"/>
  <c r="P1487" i="26"/>
  <c r="P1488" i="26"/>
  <c r="P1489" i="26"/>
  <c r="P1490" i="26"/>
  <c r="P1491" i="26"/>
  <c r="P1492" i="26"/>
  <c r="P1493" i="26"/>
  <c r="P1494" i="26"/>
  <c r="P1495" i="26"/>
  <c r="P1496" i="26"/>
  <c r="P1497" i="26"/>
  <c r="P1498" i="26"/>
  <c r="P1499" i="26"/>
  <c r="P1500" i="26"/>
  <c r="P1501" i="26"/>
  <c r="P1502" i="26"/>
  <c r="P1503" i="26"/>
  <c r="P1504" i="26"/>
  <c r="P1505" i="26"/>
  <c r="P1506" i="26"/>
  <c r="P1507" i="26"/>
  <c r="P1508" i="26"/>
  <c r="P1509" i="26"/>
  <c r="P1510" i="26"/>
  <c r="P1511" i="26"/>
  <c r="P1512" i="26"/>
  <c r="P1513" i="26"/>
  <c r="P1514" i="26"/>
  <c r="P1515" i="26"/>
  <c r="P1516" i="26"/>
  <c r="P1517" i="26"/>
  <c r="P1518" i="26"/>
  <c r="P1519" i="26"/>
  <c r="P1520" i="26"/>
  <c r="P1521" i="26"/>
  <c r="P1522" i="26"/>
  <c r="P1523" i="26"/>
  <c r="P1524" i="26"/>
  <c r="P1525" i="26"/>
  <c r="P1526" i="26"/>
  <c r="P1527" i="26"/>
  <c r="P1528" i="26"/>
  <c r="P1529" i="26"/>
  <c r="P1530" i="26"/>
  <c r="P1531" i="26"/>
  <c r="P1532" i="26"/>
  <c r="P1533" i="26"/>
  <c r="P1534" i="26"/>
  <c r="P1535" i="26"/>
  <c r="P1536" i="26"/>
  <c r="P1537" i="26"/>
  <c r="P1538" i="26"/>
  <c r="P1539" i="26"/>
  <c r="P1540" i="26"/>
  <c r="P1541" i="26"/>
  <c r="P1542" i="26"/>
  <c r="P1543" i="26"/>
  <c r="P1544" i="26"/>
  <c r="P1545" i="26"/>
  <c r="P1546" i="26"/>
  <c r="P1547" i="26"/>
  <c r="P1548" i="26"/>
  <c r="P1549" i="26"/>
  <c r="P1550" i="26"/>
  <c r="P1551" i="26"/>
  <c r="P1552" i="26"/>
  <c r="P1553" i="26"/>
  <c r="P1554" i="26"/>
  <c r="P1555" i="26"/>
  <c r="P1556" i="26"/>
  <c r="P1557" i="26"/>
  <c r="P1558" i="26"/>
  <c r="P1559" i="26"/>
  <c r="P1560" i="26"/>
  <c r="P1561" i="26"/>
  <c r="P1562" i="26"/>
  <c r="P1563" i="26"/>
  <c r="P1564" i="26"/>
  <c r="P1565" i="26"/>
  <c r="P1566" i="26"/>
  <c r="P1567" i="26"/>
  <c r="P1568" i="26"/>
  <c r="P1569" i="26"/>
  <c r="P1570" i="26"/>
  <c r="P1571" i="26"/>
  <c r="P1572" i="26"/>
  <c r="P1573" i="26"/>
  <c r="P1574" i="26"/>
  <c r="P1575" i="26"/>
  <c r="P1576" i="26"/>
  <c r="P1577" i="26"/>
  <c r="P1578" i="26"/>
  <c r="P1579" i="26"/>
  <c r="P1580" i="26"/>
  <c r="P1581" i="26"/>
  <c r="P1582" i="26"/>
  <c r="P1583" i="26"/>
  <c r="P1584" i="26"/>
  <c r="P1585" i="26"/>
  <c r="P1586" i="26"/>
  <c r="P1587" i="26"/>
  <c r="P1588" i="26"/>
  <c r="P1589" i="26"/>
  <c r="P1590" i="26"/>
  <c r="P1591" i="26"/>
  <c r="P1592" i="26"/>
  <c r="P1593" i="26"/>
  <c r="P1594" i="26"/>
  <c r="P1595" i="26"/>
  <c r="P1596" i="26"/>
  <c r="P1597" i="26"/>
  <c r="P1598" i="26"/>
  <c r="P1599" i="26"/>
  <c r="P1600" i="26"/>
  <c r="P1601" i="26"/>
  <c r="P1602" i="26"/>
  <c r="P1603" i="26"/>
  <c r="P1604" i="26"/>
  <c r="P1605" i="26"/>
  <c r="P1606" i="26"/>
  <c r="P1607" i="26"/>
  <c r="P1608" i="26"/>
  <c r="P1609" i="26"/>
  <c r="P1610" i="26"/>
  <c r="P1611" i="26"/>
  <c r="P1612" i="26"/>
  <c r="P1613" i="26"/>
  <c r="P1614" i="26"/>
  <c r="P1615" i="26"/>
  <c r="P1616" i="26"/>
  <c r="P1617" i="26"/>
  <c r="P1618" i="26"/>
  <c r="P1619" i="26"/>
  <c r="P1620" i="26"/>
  <c r="P1621" i="26"/>
  <c r="P1622" i="26"/>
  <c r="P1623" i="26"/>
  <c r="P1624" i="26"/>
  <c r="P1625" i="26"/>
  <c r="P1626" i="26"/>
  <c r="P1627" i="26"/>
  <c r="P1628" i="26"/>
  <c r="P1629" i="26"/>
  <c r="P1630" i="26"/>
  <c r="P1631" i="26"/>
  <c r="P1632" i="26"/>
  <c r="P1633" i="26"/>
  <c r="P1634" i="26"/>
  <c r="P1635" i="26"/>
  <c r="P1636" i="26"/>
  <c r="P1637" i="26"/>
  <c r="P1638" i="26"/>
  <c r="P1639" i="26"/>
  <c r="P1640" i="26"/>
  <c r="P1641" i="26"/>
  <c r="P1642" i="26"/>
  <c r="P1643" i="26"/>
  <c r="P1644" i="26"/>
  <c r="P1645" i="26"/>
  <c r="P1646" i="26"/>
  <c r="P1647" i="26"/>
  <c r="P1648" i="26"/>
  <c r="P1649" i="26"/>
  <c r="P1650" i="26"/>
  <c r="P1651" i="26"/>
  <c r="P1652" i="26"/>
  <c r="P1653" i="26"/>
  <c r="P1654" i="26"/>
  <c r="P1655" i="26"/>
  <c r="P1656" i="26"/>
  <c r="P1657" i="26"/>
  <c r="P1658" i="26"/>
  <c r="P1659" i="26"/>
  <c r="P1660" i="26"/>
  <c r="P1661" i="26"/>
  <c r="P1662" i="26"/>
  <c r="P1663" i="26"/>
  <c r="P1664" i="26"/>
  <c r="P1665" i="26"/>
  <c r="P1666" i="26"/>
  <c r="P1667" i="26"/>
  <c r="P1668" i="26"/>
  <c r="P1669" i="26"/>
  <c r="P1670" i="26"/>
  <c r="P1671" i="26"/>
  <c r="P1672" i="26"/>
  <c r="P1673" i="26"/>
  <c r="P1674" i="26"/>
  <c r="P1675" i="26"/>
  <c r="P1676" i="26"/>
  <c r="P1677" i="26"/>
  <c r="P1678" i="26"/>
  <c r="P1679" i="26"/>
  <c r="P1680" i="26"/>
  <c r="P1681" i="26"/>
  <c r="P1682" i="26"/>
  <c r="P1683" i="26"/>
  <c r="P1684" i="26"/>
  <c r="P1685" i="26"/>
  <c r="P1686" i="26"/>
  <c r="P1687" i="26"/>
  <c r="P1688" i="26"/>
  <c r="P1689" i="26"/>
  <c r="P1690" i="26"/>
  <c r="P1691" i="26"/>
  <c r="P1692" i="26"/>
  <c r="P1693" i="26"/>
  <c r="P1694" i="26"/>
  <c r="P1695" i="26"/>
  <c r="P1696" i="26"/>
  <c r="P1697" i="26"/>
  <c r="P1698" i="26"/>
  <c r="P1699" i="26"/>
  <c r="P1700" i="26"/>
  <c r="P1701" i="26"/>
  <c r="P1702" i="26"/>
  <c r="P1703" i="26"/>
  <c r="P1704" i="26"/>
  <c r="P1705" i="26"/>
  <c r="P1706" i="26"/>
  <c r="P1707" i="26"/>
  <c r="P1708" i="26"/>
  <c r="P1709" i="26"/>
  <c r="P1710" i="26"/>
  <c r="P1711" i="26"/>
  <c r="P1712" i="26"/>
  <c r="P1713" i="26"/>
  <c r="P1714" i="26"/>
  <c r="P1715" i="26"/>
  <c r="P1716" i="26"/>
  <c r="P1717" i="26"/>
  <c r="P1718" i="26"/>
  <c r="P1719" i="26"/>
  <c r="P1720" i="26"/>
  <c r="P1721" i="26"/>
  <c r="P1722" i="26"/>
  <c r="P1723" i="26"/>
  <c r="P1724" i="26"/>
  <c r="P1725" i="26"/>
  <c r="P1726" i="26"/>
  <c r="P1727" i="26"/>
  <c r="P1728" i="26"/>
  <c r="P1729" i="26"/>
  <c r="P1730" i="26"/>
  <c r="P1731" i="26"/>
  <c r="P1732" i="26"/>
  <c r="P1733" i="26"/>
  <c r="P1734" i="26"/>
  <c r="P1735" i="26"/>
  <c r="P1736" i="26"/>
  <c r="P1737" i="26"/>
  <c r="P1738" i="26"/>
  <c r="P1739" i="26"/>
  <c r="P1740" i="26"/>
  <c r="P1741" i="26"/>
  <c r="P1742" i="26"/>
  <c r="P1743" i="26"/>
  <c r="P1744" i="26"/>
  <c r="P1745" i="26"/>
  <c r="P1746" i="26"/>
  <c r="P1747" i="26"/>
  <c r="P1748" i="26"/>
  <c r="P1749" i="26"/>
  <c r="P1750" i="26"/>
  <c r="P1751" i="26"/>
  <c r="P1752" i="26"/>
  <c r="P1753" i="26"/>
  <c r="P1754" i="26"/>
  <c r="P1755" i="26"/>
  <c r="P1756" i="26"/>
  <c r="P1757" i="26"/>
  <c r="P1758" i="26"/>
  <c r="P1759" i="26"/>
  <c r="P1760" i="26"/>
  <c r="P1761" i="26"/>
  <c r="P1762" i="26"/>
  <c r="P1763" i="26"/>
  <c r="P1764" i="26"/>
  <c r="P1765" i="26"/>
  <c r="P1766" i="26"/>
  <c r="P1767" i="26"/>
  <c r="P1768" i="26"/>
  <c r="P1769" i="26"/>
  <c r="P1770" i="26"/>
  <c r="P1771" i="26"/>
  <c r="P1772" i="26"/>
  <c r="P1773" i="26"/>
  <c r="P1774" i="26"/>
  <c r="P1775" i="26"/>
  <c r="P1776" i="26"/>
  <c r="P1777" i="26"/>
  <c r="P1778" i="26"/>
  <c r="P1779" i="26"/>
  <c r="P1780" i="26"/>
  <c r="P1781" i="26"/>
  <c r="P1782" i="26"/>
  <c r="P1783" i="26"/>
  <c r="P1784" i="26"/>
  <c r="P1785" i="26"/>
  <c r="P1786" i="26"/>
  <c r="P1787" i="26"/>
  <c r="P1788" i="26"/>
  <c r="P1789" i="26"/>
  <c r="P1790" i="26"/>
  <c r="P1791" i="26"/>
  <c r="P1792" i="26"/>
  <c r="P1793" i="26"/>
  <c r="P1794" i="26"/>
  <c r="P1795" i="26"/>
  <c r="P1796" i="26"/>
  <c r="P1797" i="26"/>
  <c r="P1798" i="26"/>
  <c r="P1799" i="26"/>
  <c r="P1800" i="26"/>
  <c r="P1801" i="26"/>
  <c r="P1802" i="26"/>
  <c r="P1803" i="26"/>
  <c r="P1804" i="26"/>
  <c r="P1805" i="26"/>
  <c r="P1806" i="26"/>
  <c r="P1807" i="26"/>
  <c r="P1808" i="26"/>
  <c r="P1809" i="26"/>
  <c r="P1810" i="26"/>
  <c r="P1811" i="26"/>
  <c r="P1812" i="26"/>
  <c r="P1813" i="26"/>
  <c r="P1814" i="26"/>
  <c r="P1815" i="26"/>
  <c r="P1816" i="26"/>
  <c r="P1817" i="26"/>
  <c r="P1818" i="26"/>
  <c r="P1819" i="26"/>
  <c r="P1820" i="26"/>
  <c r="P1821" i="26"/>
  <c r="P1822" i="26"/>
  <c r="P1823" i="26"/>
  <c r="P1824" i="26"/>
  <c r="P1825" i="26"/>
  <c r="P1826" i="26"/>
  <c r="P1827" i="26"/>
  <c r="P1828" i="26"/>
  <c r="P1829" i="26"/>
  <c r="P1830" i="26"/>
  <c r="P1831" i="26"/>
  <c r="P1832" i="26"/>
  <c r="P1833" i="26"/>
  <c r="P1834" i="26"/>
  <c r="P1835" i="26"/>
  <c r="P1836" i="26"/>
  <c r="P1837" i="26"/>
  <c r="P1838" i="26"/>
  <c r="P1839" i="26"/>
  <c r="P1840" i="26"/>
  <c r="P1841" i="26"/>
  <c r="P1842" i="26"/>
  <c r="P1843" i="26"/>
  <c r="P1844" i="26"/>
  <c r="P1845" i="26"/>
  <c r="P1846" i="26"/>
  <c r="P1847" i="26"/>
  <c r="P1848" i="26"/>
  <c r="P1849" i="26"/>
  <c r="P1850" i="26"/>
  <c r="P1851" i="26"/>
  <c r="P1852" i="26"/>
  <c r="P1853" i="26"/>
  <c r="P1854" i="26"/>
  <c r="P1855" i="26"/>
  <c r="P1856" i="26"/>
  <c r="P1857" i="26"/>
  <c r="P1858" i="26"/>
  <c r="P1859" i="26"/>
  <c r="P1860" i="26"/>
  <c r="P1861" i="26"/>
  <c r="P1862" i="26"/>
  <c r="P1863" i="26"/>
  <c r="P1864" i="26"/>
  <c r="P1865" i="26"/>
  <c r="P1866" i="26"/>
  <c r="P1867" i="26"/>
  <c r="P1868" i="26"/>
  <c r="P1869" i="26"/>
  <c r="P1870" i="26"/>
  <c r="P1871" i="26"/>
  <c r="P1872" i="26"/>
  <c r="P1873" i="26"/>
  <c r="P1874" i="26"/>
  <c r="P1875" i="26"/>
  <c r="P1876" i="26"/>
  <c r="P1877" i="26"/>
  <c r="P1878" i="26"/>
  <c r="P1879" i="26"/>
  <c r="P1880" i="26"/>
  <c r="P1881" i="26"/>
  <c r="P1882" i="26"/>
  <c r="P1883" i="26"/>
  <c r="P1884" i="26"/>
  <c r="P1885" i="26"/>
  <c r="P1886" i="26"/>
  <c r="P1887" i="26"/>
  <c r="P1888" i="26"/>
  <c r="P1889" i="26"/>
  <c r="P1890" i="26"/>
  <c r="P1891" i="26"/>
  <c r="P1892" i="26"/>
  <c r="P1893" i="26"/>
  <c r="P1894" i="26"/>
  <c r="P1895" i="26"/>
  <c r="P1896" i="26"/>
  <c r="P1897" i="26"/>
  <c r="P1898" i="26"/>
  <c r="P1899" i="26"/>
  <c r="P1900" i="26"/>
  <c r="P1901" i="26"/>
  <c r="P1902" i="26"/>
  <c r="P1903" i="26"/>
  <c r="P1904" i="26"/>
  <c r="P1905" i="26"/>
  <c r="P1906" i="26"/>
  <c r="P1907" i="26"/>
  <c r="P1908" i="26"/>
  <c r="P1909" i="26"/>
  <c r="P1910" i="26"/>
  <c r="P1911" i="26"/>
  <c r="P1912" i="26"/>
  <c r="P1913" i="26"/>
  <c r="P1914" i="26"/>
  <c r="P1915" i="26"/>
  <c r="P1916" i="26"/>
  <c r="P1917" i="26"/>
  <c r="P1918" i="26"/>
  <c r="P1919" i="26"/>
  <c r="P1920" i="26"/>
  <c r="P1921" i="26"/>
  <c r="P1922" i="26"/>
  <c r="P1923" i="26"/>
  <c r="P1924" i="26"/>
  <c r="P1925" i="26"/>
  <c r="P1926" i="26"/>
  <c r="P1927" i="26"/>
  <c r="P1928" i="26"/>
  <c r="P1929" i="26"/>
  <c r="P1930" i="26"/>
  <c r="P1931" i="26"/>
  <c r="P1932" i="26"/>
  <c r="P1933" i="26"/>
  <c r="P1934" i="26"/>
  <c r="P1935" i="26"/>
  <c r="P1936" i="26"/>
  <c r="P1937" i="26"/>
  <c r="P1938" i="26"/>
  <c r="P1939" i="26"/>
  <c r="P1940" i="26"/>
  <c r="P1941" i="26"/>
  <c r="P1942" i="26"/>
  <c r="P1943" i="26"/>
  <c r="P1944" i="26"/>
  <c r="P1945" i="26"/>
  <c r="P1946" i="26"/>
  <c r="P1947" i="26"/>
  <c r="P1948" i="26"/>
  <c r="P1949" i="26"/>
  <c r="P1950" i="26"/>
  <c r="P1951" i="26"/>
  <c r="P1952" i="26"/>
  <c r="P1953" i="26"/>
  <c r="P1954" i="26"/>
  <c r="P1955" i="26"/>
  <c r="P1956" i="26"/>
  <c r="P1957" i="26"/>
  <c r="P1958" i="26"/>
  <c r="P1959" i="26"/>
  <c r="P1960" i="26"/>
  <c r="P1961" i="26"/>
  <c r="P1962" i="26"/>
  <c r="P1963" i="26"/>
  <c r="P1964" i="26"/>
  <c r="P1965" i="26"/>
  <c r="P1966" i="26"/>
  <c r="P1967" i="26"/>
  <c r="P1968" i="26"/>
  <c r="P1969" i="26"/>
  <c r="P1970" i="26"/>
  <c r="P1971" i="26"/>
  <c r="P1972" i="26"/>
  <c r="P1973" i="26"/>
  <c r="P1974" i="26"/>
  <c r="P1975" i="26"/>
  <c r="P1976" i="26"/>
  <c r="P1977" i="26"/>
  <c r="P1978" i="26"/>
  <c r="P1979" i="26"/>
  <c r="P1980" i="26"/>
  <c r="P1981" i="26"/>
  <c r="P1982" i="26"/>
  <c r="P1983" i="26"/>
  <c r="P1984" i="26"/>
  <c r="P1985" i="26"/>
  <c r="P1986" i="26"/>
  <c r="P1987" i="26"/>
  <c r="P1988" i="26"/>
  <c r="P1989" i="26"/>
  <c r="P1990" i="26"/>
  <c r="P1991" i="26"/>
  <c r="P1992" i="26"/>
  <c r="P1993" i="26"/>
  <c r="P1994" i="26"/>
  <c r="P1995" i="26"/>
  <c r="P1996" i="26"/>
  <c r="P1997" i="26"/>
  <c r="P1998" i="26"/>
  <c r="P1999" i="26"/>
  <c r="P2000" i="26"/>
  <c r="P2001" i="26"/>
  <c r="P2002" i="26"/>
  <c r="P2003" i="26"/>
  <c r="P2004" i="26"/>
  <c r="P2005" i="26"/>
  <c r="P2006" i="26"/>
  <c r="P2007" i="26"/>
  <c r="P2008" i="26"/>
  <c r="P2009" i="26"/>
  <c r="P2010" i="26"/>
  <c r="P2011" i="26"/>
  <c r="P2012" i="26"/>
  <c r="P2013" i="26"/>
  <c r="P2014" i="26"/>
  <c r="P2015" i="26"/>
  <c r="P2016" i="26"/>
  <c r="P2017" i="26"/>
  <c r="P2018" i="26"/>
  <c r="P2019" i="26"/>
  <c r="P2020" i="26"/>
  <c r="P2021" i="26"/>
  <c r="P2022" i="26"/>
  <c r="P2023" i="26"/>
  <c r="P2024" i="26"/>
  <c r="P2025" i="26"/>
  <c r="P2026" i="26"/>
  <c r="P2027" i="26"/>
  <c r="P2028" i="26"/>
  <c r="P2029" i="26"/>
  <c r="P2030" i="26"/>
  <c r="P2031" i="26"/>
  <c r="P2032" i="26"/>
  <c r="P2033" i="26"/>
  <c r="P2034" i="26"/>
  <c r="P2035" i="26"/>
  <c r="P2036" i="26"/>
  <c r="P2037" i="26"/>
  <c r="P2038" i="26"/>
  <c r="P2039" i="26"/>
  <c r="P2040" i="26"/>
  <c r="P2041" i="26"/>
  <c r="P2042" i="26"/>
  <c r="P2043" i="26"/>
  <c r="P2044" i="26"/>
  <c r="P2045" i="26"/>
  <c r="P2046" i="26"/>
  <c r="P2047" i="26"/>
  <c r="P2048" i="26"/>
  <c r="P2049" i="26"/>
  <c r="P2050" i="26"/>
  <c r="P2051" i="26"/>
  <c r="P2052" i="26"/>
  <c r="P2053" i="26"/>
  <c r="P2054" i="26"/>
  <c r="P2055" i="26"/>
  <c r="P2056" i="26"/>
  <c r="P2057" i="26"/>
  <c r="P2058" i="26"/>
  <c r="P2059" i="26"/>
  <c r="P2060" i="26"/>
  <c r="P2061" i="26"/>
  <c r="P2062" i="26"/>
  <c r="P2063" i="26"/>
  <c r="P2064" i="26"/>
  <c r="P2065" i="26"/>
  <c r="P2066" i="26"/>
  <c r="P2067" i="26"/>
  <c r="P2068" i="26"/>
  <c r="P2069" i="26"/>
  <c r="P2070" i="26"/>
  <c r="P2071" i="26"/>
  <c r="P2072" i="26"/>
  <c r="P2073" i="26"/>
  <c r="P2074" i="26"/>
  <c r="P2075" i="26"/>
  <c r="P2076" i="26"/>
  <c r="P2077" i="26"/>
  <c r="P2078" i="26"/>
  <c r="P2079" i="26"/>
  <c r="P2080" i="26"/>
  <c r="P2081" i="26"/>
  <c r="P2082" i="26"/>
  <c r="P2083" i="26"/>
  <c r="P2084" i="26"/>
  <c r="P2085" i="26"/>
  <c r="P2086" i="26"/>
  <c r="P2087" i="26"/>
  <c r="P2088" i="26"/>
  <c r="P2089" i="26"/>
  <c r="P2090" i="26"/>
  <c r="P2091" i="26"/>
  <c r="P2092" i="26"/>
  <c r="P2093" i="26"/>
  <c r="P2094" i="26"/>
  <c r="P2095" i="26"/>
  <c r="P2096" i="26"/>
  <c r="P2097" i="26"/>
  <c r="P2098" i="26"/>
  <c r="P2099" i="26"/>
  <c r="P2100" i="26"/>
  <c r="P2101" i="26"/>
  <c r="P2102" i="26"/>
  <c r="P2103" i="26"/>
  <c r="P2104" i="26"/>
  <c r="P2105" i="26"/>
  <c r="P2106" i="26"/>
  <c r="P2107" i="26"/>
  <c r="P2108" i="26"/>
  <c r="P2109" i="26"/>
  <c r="P2110" i="26"/>
  <c r="P2111" i="26"/>
  <c r="P2112" i="26"/>
  <c r="P2113" i="26"/>
  <c r="P2114" i="26"/>
  <c r="P2115" i="26"/>
  <c r="P2116" i="26"/>
  <c r="P2117" i="26"/>
  <c r="P2118" i="26"/>
  <c r="P2119" i="26"/>
  <c r="P2120" i="26"/>
  <c r="P2121" i="26"/>
  <c r="P2122" i="26"/>
  <c r="P2123" i="26"/>
  <c r="P2124" i="26"/>
  <c r="P2125" i="26"/>
  <c r="P2126" i="26"/>
  <c r="P2127" i="26"/>
  <c r="P2128" i="26"/>
  <c r="P2129" i="26"/>
  <c r="P2130" i="26"/>
  <c r="P2131" i="26"/>
  <c r="P2132" i="26"/>
  <c r="P2133" i="26"/>
  <c r="P2134" i="26"/>
  <c r="P2135" i="26"/>
  <c r="P2136" i="26"/>
  <c r="P2137" i="26"/>
  <c r="P2138" i="26"/>
  <c r="P2139" i="26"/>
  <c r="P2140" i="26"/>
  <c r="P2141" i="26"/>
  <c r="P2142" i="26"/>
  <c r="P2143" i="26"/>
  <c r="P2144" i="26"/>
  <c r="P2145" i="26"/>
  <c r="P2146" i="26"/>
  <c r="P2147" i="26"/>
  <c r="P2148" i="26"/>
  <c r="P2149" i="26"/>
  <c r="P2150" i="26"/>
  <c r="P2151" i="26"/>
  <c r="P2152" i="26"/>
  <c r="P2153" i="26"/>
  <c r="P2154" i="26"/>
  <c r="P2155" i="26"/>
  <c r="P2156" i="26"/>
  <c r="P2157" i="26"/>
  <c r="P2158" i="26"/>
  <c r="P2159" i="26"/>
  <c r="P2160" i="26"/>
  <c r="P2161" i="26"/>
  <c r="P2162" i="26"/>
  <c r="P2163" i="26"/>
  <c r="P2164" i="26"/>
  <c r="P2165" i="26"/>
  <c r="P2166" i="26"/>
  <c r="P2167" i="26"/>
  <c r="P2168" i="26"/>
  <c r="P2169" i="26"/>
  <c r="P2170" i="26"/>
  <c r="P2171" i="26"/>
  <c r="P2172" i="26"/>
  <c r="P2173" i="26"/>
  <c r="P2174" i="26"/>
  <c r="P2175" i="26"/>
  <c r="P2176" i="26"/>
  <c r="P2177" i="26"/>
  <c r="P2178" i="26"/>
  <c r="P2179" i="26"/>
  <c r="P2180" i="26"/>
  <c r="P2181" i="26"/>
  <c r="P2182" i="26"/>
  <c r="P2183" i="26"/>
  <c r="P2184" i="26"/>
  <c r="P2185" i="26"/>
  <c r="P2186" i="26"/>
  <c r="P2187" i="26"/>
  <c r="P2188" i="26"/>
  <c r="P2189" i="26"/>
  <c r="P2190" i="26"/>
  <c r="P2191" i="26"/>
  <c r="P2192" i="26"/>
  <c r="P2193" i="26"/>
  <c r="P2194" i="26"/>
  <c r="P2195" i="26"/>
  <c r="P2196" i="26"/>
  <c r="P2197" i="26"/>
  <c r="P2198" i="26"/>
  <c r="P2199" i="26"/>
  <c r="P2200" i="26"/>
  <c r="P2201" i="26"/>
  <c r="P2202" i="26"/>
  <c r="P2203" i="26"/>
  <c r="P2204" i="26"/>
  <c r="P2205" i="26"/>
  <c r="P2206" i="26"/>
  <c r="P2207" i="26"/>
  <c r="P2208" i="26"/>
  <c r="P2209" i="26"/>
  <c r="P2210" i="26"/>
  <c r="P2211" i="26"/>
  <c r="P2212" i="26"/>
  <c r="P2213" i="26"/>
  <c r="P2214" i="26"/>
  <c r="P2215" i="26"/>
  <c r="P2216" i="26"/>
  <c r="P2217" i="26"/>
  <c r="P2218" i="26"/>
  <c r="P2219" i="26"/>
  <c r="P2220" i="26"/>
  <c r="P2221" i="26"/>
  <c r="P2222" i="26"/>
  <c r="P2223" i="26"/>
  <c r="P2224" i="26"/>
  <c r="P2225" i="26"/>
  <c r="P2226" i="26"/>
  <c r="P2227" i="26"/>
  <c r="P2228" i="26"/>
  <c r="P2229" i="26"/>
  <c r="P2230" i="26"/>
  <c r="P2231" i="26"/>
  <c r="P2232" i="26"/>
  <c r="P2233" i="26"/>
  <c r="P2234" i="26"/>
  <c r="P2235" i="26"/>
  <c r="P2236" i="26"/>
  <c r="P2237" i="26"/>
  <c r="P2238" i="26"/>
  <c r="P2239" i="26"/>
  <c r="P2240" i="26"/>
  <c r="P2241" i="26"/>
  <c r="P2242" i="26"/>
  <c r="P2243" i="26"/>
  <c r="P2244" i="26"/>
  <c r="P2245" i="26"/>
  <c r="P2246" i="26"/>
  <c r="P2247" i="26"/>
  <c r="P2248" i="26"/>
  <c r="P2249" i="26"/>
  <c r="P2250" i="26"/>
  <c r="P2251" i="26"/>
  <c r="P2252" i="26"/>
  <c r="P2253" i="26"/>
  <c r="P2254" i="26"/>
  <c r="P2255" i="26"/>
  <c r="P2256" i="26"/>
  <c r="P2257" i="26"/>
  <c r="P2258" i="26"/>
  <c r="P2259" i="26"/>
  <c r="P2260" i="26"/>
  <c r="P2261" i="26"/>
  <c r="P2262" i="26"/>
  <c r="P2263" i="26"/>
  <c r="P2264" i="26"/>
  <c r="P2265" i="26"/>
  <c r="P2266" i="26"/>
  <c r="P2267" i="26"/>
  <c r="P2268" i="26"/>
  <c r="P2269" i="26"/>
  <c r="P2270" i="26"/>
  <c r="P2271" i="26"/>
  <c r="P2272" i="26"/>
  <c r="P2273" i="26"/>
  <c r="P2274" i="26"/>
  <c r="P2275" i="26"/>
  <c r="P2276" i="26"/>
  <c r="P2277" i="26"/>
  <c r="P2278" i="26"/>
  <c r="P2279" i="26"/>
  <c r="P2280" i="26"/>
  <c r="P2281" i="26"/>
  <c r="P2282" i="26"/>
  <c r="P2283" i="26"/>
  <c r="P2284" i="26"/>
  <c r="P2285" i="26"/>
  <c r="P2286" i="26"/>
  <c r="P2287" i="26"/>
  <c r="P2288" i="26"/>
  <c r="P2289" i="26"/>
  <c r="P2290" i="26"/>
  <c r="P2291" i="26"/>
  <c r="P2292" i="26"/>
  <c r="P2293" i="26"/>
  <c r="P2294" i="26"/>
  <c r="P2295" i="26"/>
  <c r="P2296" i="26"/>
  <c r="P2297" i="26"/>
  <c r="P2298" i="26"/>
  <c r="P2299" i="26"/>
  <c r="P2300" i="26"/>
  <c r="P2301" i="26"/>
  <c r="P2302" i="26"/>
  <c r="P2303" i="26"/>
  <c r="P2304" i="26"/>
  <c r="P2305" i="26"/>
  <c r="P2306" i="26"/>
  <c r="P2307" i="26"/>
  <c r="P2308" i="26"/>
  <c r="P2309" i="26"/>
  <c r="P2310" i="26"/>
  <c r="P2311" i="26"/>
  <c r="P2312" i="26"/>
  <c r="P2313" i="26"/>
  <c r="P2314" i="26"/>
  <c r="P2315" i="26"/>
  <c r="P2316" i="26"/>
  <c r="P2317" i="26"/>
  <c r="P2318" i="26"/>
  <c r="P2319" i="26"/>
  <c r="P2320" i="26"/>
  <c r="P2321" i="26"/>
  <c r="P2322" i="26"/>
  <c r="P2323" i="26"/>
  <c r="P2324" i="26"/>
  <c r="P2325" i="26"/>
  <c r="P2326" i="26"/>
  <c r="P2327" i="26"/>
  <c r="P2328" i="26"/>
  <c r="P2329" i="26"/>
  <c r="P2330" i="26"/>
  <c r="P2331" i="26"/>
  <c r="P2332" i="26"/>
  <c r="P2333" i="26"/>
  <c r="P2334" i="26"/>
  <c r="P2335" i="26"/>
  <c r="P2336" i="26"/>
  <c r="P2337" i="26"/>
  <c r="P2338" i="26"/>
  <c r="P2339" i="26"/>
  <c r="P2340" i="26"/>
  <c r="P2341" i="26"/>
  <c r="P2342" i="26"/>
  <c r="P2343" i="26"/>
  <c r="P2344" i="26"/>
  <c r="P2345" i="26"/>
  <c r="P2346" i="26"/>
  <c r="P2347" i="26"/>
  <c r="P2348" i="26"/>
  <c r="P2349" i="26"/>
  <c r="P2350" i="26"/>
  <c r="P2351" i="26"/>
  <c r="P2352" i="26"/>
  <c r="P2353" i="26"/>
  <c r="P2354" i="26"/>
  <c r="P2355" i="26"/>
  <c r="P2356" i="26"/>
  <c r="P2357" i="26"/>
  <c r="P2358" i="26"/>
  <c r="P2359" i="26"/>
  <c r="P2360" i="26"/>
  <c r="P2361" i="26"/>
  <c r="P2362" i="26"/>
  <c r="P2363" i="26"/>
  <c r="P2364" i="26"/>
  <c r="P2365" i="26"/>
  <c r="P2366" i="26"/>
  <c r="P2367" i="26"/>
  <c r="P2368" i="26"/>
  <c r="P2369" i="26"/>
  <c r="P2370" i="26"/>
  <c r="P2371" i="26"/>
  <c r="P2372" i="26"/>
  <c r="P2373" i="26"/>
  <c r="P2374" i="26"/>
  <c r="P2375" i="26"/>
  <c r="P2376" i="26"/>
  <c r="P2377" i="26"/>
  <c r="P2378" i="26"/>
  <c r="P2379" i="26"/>
  <c r="P2380" i="26"/>
  <c r="P2381" i="26"/>
  <c r="P2382" i="26"/>
  <c r="P2383" i="26"/>
  <c r="P2384" i="26"/>
  <c r="P2385" i="26"/>
  <c r="P2386" i="26"/>
  <c r="P2387" i="26"/>
  <c r="P2388" i="26"/>
  <c r="P2389" i="26"/>
  <c r="P2390" i="26"/>
  <c r="P2391" i="26"/>
  <c r="P2392" i="26"/>
  <c r="P2393" i="26"/>
  <c r="P2394" i="26"/>
  <c r="P2395" i="26"/>
  <c r="P2396" i="26"/>
  <c r="P2397" i="26"/>
  <c r="P2398" i="26"/>
  <c r="P2399" i="26"/>
  <c r="P2400" i="26"/>
  <c r="P2401" i="26"/>
  <c r="P2402" i="26"/>
  <c r="P2403" i="26"/>
  <c r="P2404" i="26"/>
  <c r="P2405" i="26"/>
  <c r="P2406" i="26"/>
  <c r="P2407" i="26"/>
  <c r="P2408" i="26"/>
  <c r="P2409" i="26"/>
  <c r="P2410" i="26"/>
  <c r="P2411" i="26"/>
  <c r="P2412" i="26"/>
  <c r="P2413" i="26"/>
  <c r="P2414" i="26"/>
  <c r="P2415" i="26"/>
  <c r="P2416" i="26"/>
  <c r="P2417" i="26"/>
  <c r="P2418" i="26"/>
  <c r="P2419" i="26"/>
  <c r="P2420" i="26"/>
  <c r="P2421" i="26"/>
  <c r="P2422" i="26"/>
  <c r="P2423" i="26"/>
  <c r="P2424" i="26"/>
  <c r="P2425" i="26"/>
  <c r="P2426" i="26"/>
  <c r="P2427" i="26"/>
  <c r="P2428" i="26"/>
  <c r="P2429" i="26"/>
  <c r="P2430" i="26"/>
  <c r="P2431" i="26"/>
  <c r="P2432" i="26"/>
  <c r="P2433" i="26"/>
  <c r="P2434" i="26"/>
  <c r="P2435" i="26"/>
  <c r="P2436" i="26"/>
  <c r="P2437" i="26"/>
  <c r="P2438" i="26"/>
  <c r="P2439" i="26"/>
  <c r="P2440" i="26"/>
  <c r="P2441" i="26"/>
  <c r="P2442" i="26"/>
  <c r="P2443" i="26"/>
  <c r="P2444" i="26"/>
  <c r="P2445" i="26"/>
  <c r="P2446" i="26"/>
  <c r="P2447" i="26"/>
  <c r="P2448" i="26"/>
  <c r="P2449" i="26"/>
  <c r="P2450" i="26"/>
  <c r="P2451" i="26"/>
  <c r="P2452" i="26"/>
  <c r="P2453" i="26"/>
  <c r="P2454" i="26"/>
  <c r="P2455" i="26"/>
  <c r="P2456" i="26"/>
  <c r="P2457" i="26"/>
  <c r="P2458" i="26"/>
  <c r="P2459" i="26"/>
  <c r="P2460" i="26"/>
  <c r="P2461" i="26"/>
  <c r="P2462" i="26"/>
  <c r="P2463" i="26"/>
  <c r="P2464" i="26"/>
  <c r="P2465" i="26"/>
  <c r="P2466" i="26"/>
  <c r="P2467" i="26"/>
  <c r="P2468" i="26"/>
  <c r="P2469" i="26"/>
  <c r="P2470" i="26"/>
  <c r="P2471" i="26"/>
  <c r="P2472" i="26"/>
  <c r="P2473" i="26"/>
  <c r="P2474" i="26"/>
  <c r="P2475" i="26"/>
  <c r="P2476" i="26"/>
  <c r="P2477" i="26"/>
  <c r="P2478" i="26"/>
  <c r="P2479" i="26"/>
  <c r="P2480" i="26"/>
  <c r="P2481" i="26"/>
  <c r="P2482" i="26"/>
  <c r="P2483" i="26"/>
  <c r="P2484" i="26"/>
  <c r="P2485" i="26"/>
  <c r="P2486" i="26"/>
  <c r="P2487" i="26"/>
  <c r="P2488" i="26"/>
  <c r="P2489" i="26"/>
  <c r="P2490" i="26"/>
  <c r="P2491" i="26"/>
  <c r="P2492" i="26"/>
  <c r="P2493" i="26"/>
  <c r="P2494" i="26"/>
  <c r="P2495" i="26"/>
  <c r="P2496" i="26"/>
  <c r="P2497" i="26"/>
  <c r="P2498" i="26"/>
  <c r="P2499" i="26"/>
  <c r="P2500" i="26"/>
  <c r="P2501" i="26"/>
  <c r="P2502" i="26"/>
  <c r="P2503" i="26"/>
  <c r="P2504" i="26"/>
  <c r="P2505" i="26"/>
  <c r="P2506" i="26"/>
  <c r="P2507" i="26"/>
  <c r="P2508" i="26"/>
  <c r="P2509" i="26"/>
  <c r="P2510" i="26"/>
  <c r="P2511" i="26"/>
  <c r="P2512" i="26"/>
  <c r="P2513" i="26"/>
  <c r="P2514" i="26"/>
  <c r="P2515" i="26"/>
  <c r="P2516" i="26"/>
  <c r="P2517" i="26"/>
  <c r="P2518" i="26"/>
  <c r="P2519" i="26"/>
  <c r="P2520" i="26"/>
  <c r="P2521" i="26"/>
  <c r="P2522" i="26"/>
  <c r="P2523" i="26"/>
  <c r="P2524" i="26"/>
  <c r="P2525" i="26"/>
  <c r="P2526" i="26"/>
  <c r="P2527" i="26"/>
  <c r="P2528" i="26"/>
  <c r="P2529" i="26"/>
  <c r="P2530" i="26"/>
  <c r="P2531" i="26"/>
  <c r="P2532" i="26"/>
  <c r="P2533" i="26"/>
  <c r="P2534" i="26"/>
  <c r="P2535" i="26"/>
  <c r="P2536" i="26"/>
  <c r="P2537" i="26"/>
  <c r="P2538" i="26"/>
  <c r="P2539" i="26"/>
  <c r="P2540" i="26"/>
  <c r="P2541" i="26"/>
  <c r="P2542" i="26"/>
  <c r="P2543" i="26"/>
  <c r="P2544" i="26"/>
  <c r="P2545" i="26"/>
  <c r="P2546" i="26"/>
  <c r="P2547" i="26"/>
  <c r="P2548" i="26"/>
  <c r="P2549" i="26"/>
  <c r="P2550" i="26"/>
  <c r="P2551" i="26"/>
  <c r="P2552" i="26"/>
  <c r="P2553" i="26"/>
  <c r="P2554" i="26"/>
  <c r="P2555" i="26"/>
  <c r="P2556" i="26"/>
  <c r="P2557" i="26"/>
  <c r="P2558" i="26"/>
  <c r="P2559" i="26"/>
  <c r="P2560" i="26"/>
  <c r="P2561" i="26"/>
  <c r="P2562" i="26"/>
  <c r="P2563" i="26"/>
  <c r="P2564" i="26"/>
  <c r="P2565" i="26"/>
  <c r="P2566" i="26"/>
  <c r="P2567" i="26"/>
  <c r="P2568" i="26"/>
  <c r="P2569" i="26"/>
  <c r="P2570" i="26"/>
  <c r="P2571" i="26"/>
  <c r="P2572" i="26"/>
  <c r="P2573" i="26"/>
  <c r="P2574" i="26"/>
  <c r="P2575" i="26"/>
  <c r="P2576" i="26"/>
  <c r="P2577" i="26"/>
  <c r="P2578" i="26"/>
  <c r="P2579" i="26"/>
  <c r="P2580" i="26"/>
  <c r="P2581" i="26"/>
  <c r="P2582" i="26"/>
  <c r="P2583" i="26"/>
  <c r="P2584" i="26"/>
  <c r="P2585" i="26"/>
  <c r="P2586" i="26"/>
  <c r="P2587" i="26"/>
  <c r="P2588" i="26"/>
  <c r="P2589" i="26"/>
  <c r="P2590" i="26"/>
  <c r="P2591" i="26"/>
  <c r="P2592" i="26"/>
  <c r="P2593" i="26"/>
  <c r="P2594" i="26"/>
  <c r="P2595" i="26"/>
  <c r="P2596" i="26"/>
  <c r="P2597" i="26"/>
  <c r="P2598" i="26"/>
  <c r="P2599" i="26"/>
  <c r="P2600" i="26"/>
  <c r="P2601" i="26"/>
  <c r="P2602" i="26"/>
  <c r="P2603" i="26"/>
  <c r="P2604" i="26"/>
  <c r="P2605" i="26"/>
  <c r="P2606" i="26"/>
  <c r="P2607" i="26"/>
  <c r="P2608" i="26"/>
  <c r="P2609" i="26"/>
  <c r="P2610" i="26"/>
  <c r="P2611" i="26"/>
  <c r="P2612" i="26"/>
  <c r="P2613" i="26"/>
  <c r="P2614" i="26"/>
  <c r="P2615" i="26"/>
  <c r="P2616" i="26"/>
  <c r="P2617" i="26"/>
  <c r="P2618" i="26"/>
  <c r="P2619" i="26"/>
  <c r="P2620" i="26"/>
  <c r="P2621" i="26"/>
  <c r="P2622" i="26"/>
  <c r="P2623" i="26"/>
  <c r="P2624" i="26"/>
  <c r="P2625" i="26"/>
  <c r="P2626" i="26"/>
  <c r="P2627" i="26"/>
  <c r="P2628" i="26"/>
  <c r="P2629" i="26"/>
  <c r="P2630" i="26"/>
  <c r="P2631" i="26"/>
  <c r="P2632" i="26"/>
  <c r="P2633" i="26"/>
  <c r="P2634" i="26"/>
  <c r="P2635" i="26"/>
  <c r="P2636" i="26"/>
  <c r="P2637" i="26"/>
  <c r="P2638" i="26"/>
  <c r="P2639" i="26"/>
  <c r="P2640" i="26"/>
  <c r="P2641" i="26"/>
  <c r="P2642" i="26"/>
  <c r="P2643" i="26"/>
  <c r="P2644" i="26"/>
  <c r="P2645" i="26"/>
  <c r="P2646" i="26"/>
  <c r="P2647" i="26"/>
  <c r="P2648" i="26"/>
  <c r="P2649" i="26"/>
  <c r="P2650" i="26"/>
  <c r="P2651" i="26"/>
  <c r="P2652" i="26"/>
  <c r="P2653" i="26"/>
  <c r="P2654" i="26"/>
  <c r="P2655" i="26"/>
  <c r="P2656" i="26"/>
  <c r="P2657" i="26"/>
  <c r="P2658" i="26"/>
  <c r="P2659" i="26"/>
  <c r="P2660" i="26"/>
  <c r="P2661" i="26"/>
  <c r="P2662" i="26"/>
  <c r="P2663" i="26"/>
  <c r="P2664" i="26"/>
  <c r="P2665" i="26"/>
  <c r="P2666" i="26"/>
  <c r="P2667" i="26"/>
  <c r="P2668" i="26"/>
  <c r="P2669" i="26"/>
  <c r="P2670" i="26"/>
  <c r="P2671" i="26"/>
  <c r="P2672" i="26"/>
  <c r="P2673" i="26"/>
  <c r="P2674" i="26"/>
  <c r="P2675" i="26"/>
  <c r="P2676" i="26"/>
  <c r="P2677" i="26"/>
  <c r="P2678" i="26"/>
  <c r="P2679" i="26"/>
  <c r="P2680" i="26"/>
  <c r="P2681" i="26"/>
  <c r="P2682" i="26"/>
  <c r="P2683" i="26"/>
  <c r="P2684" i="26"/>
  <c r="P2685" i="26"/>
  <c r="P2686" i="26"/>
  <c r="P2687" i="26"/>
  <c r="P2688" i="26"/>
  <c r="P2689" i="26"/>
  <c r="P2690" i="26"/>
  <c r="P2691" i="26"/>
  <c r="P2692" i="26"/>
  <c r="P2693" i="26"/>
  <c r="P2694" i="26"/>
  <c r="P2695" i="26"/>
  <c r="P2696" i="26"/>
  <c r="P2697" i="26"/>
  <c r="P2698" i="26"/>
  <c r="P2699" i="26"/>
  <c r="P2700" i="26"/>
  <c r="P2701" i="26"/>
  <c r="P2702" i="26"/>
  <c r="P2703" i="26"/>
  <c r="P2704" i="26"/>
  <c r="P2705" i="26"/>
  <c r="P2706" i="26"/>
  <c r="P2707" i="26"/>
  <c r="P2708" i="26"/>
  <c r="P2709" i="26"/>
  <c r="P2710" i="26"/>
  <c r="P2711" i="26"/>
  <c r="P2712" i="26"/>
  <c r="P2713" i="26"/>
  <c r="P2714" i="26"/>
  <c r="P2715" i="26"/>
  <c r="P2716" i="26"/>
  <c r="P2717" i="26"/>
  <c r="P2718" i="26"/>
  <c r="P2719" i="26"/>
  <c r="P2720" i="26"/>
  <c r="P2721" i="26"/>
  <c r="P2722" i="26"/>
  <c r="P2723" i="26"/>
  <c r="P2724" i="26"/>
  <c r="P2725" i="26"/>
  <c r="P2726" i="26"/>
  <c r="P2727" i="26"/>
  <c r="P2728" i="26"/>
  <c r="P2729" i="26"/>
  <c r="P2730" i="26"/>
  <c r="P2731" i="26"/>
  <c r="P2732" i="26"/>
  <c r="P2733" i="26"/>
  <c r="P2734" i="26"/>
  <c r="P2735" i="26"/>
  <c r="P2736" i="26"/>
  <c r="P2737" i="26"/>
  <c r="P2738" i="26"/>
  <c r="P2739" i="26"/>
  <c r="P2740" i="26"/>
  <c r="P2741" i="26"/>
  <c r="P2742" i="26"/>
  <c r="P2743" i="26"/>
  <c r="P2744" i="26"/>
  <c r="P2745" i="26"/>
  <c r="P2746" i="26"/>
  <c r="P2747" i="26"/>
  <c r="P2748" i="26"/>
  <c r="P2749" i="26"/>
  <c r="P2750" i="26"/>
  <c r="P2751" i="26"/>
  <c r="P2752" i="26"/>
  <c r="P2753" i="26"/>
  <c r="P2754" i="26"/>
  <c r="P2755" i="26"/>
  <c r="P2756" i="26"/>
  <c r="P2757" i="26"/>
  <c r="P2758" i="26"/>
  <c r="P2759" i="26"/>
  <c r="P2760" i="26"/>
  <c r="P2761" i="26"/>
  <c r="P2762" i="26"/>
  <c r="P2763" i="26"/>
  <c r="P2764" i="26"/>
  <c r="P2765" i="26"/>
  <c r="P2766" i="26"/>
  <c r="P2767" i="26"/>
  <c r="P2768" i="26"/>
  <c r="P2769" i="26"/>
  <c r="P2770" i="26"/>
  <c r="P2771" i="26"/>
  <c r="P2772" i="26"/>
  <c r="P2773" i="26"/>
  <c r="P2774" i="26"/>
  <c r="P2775" i="26"/>
  <c r="P2776" i="26"/>
  <c r="P2777" i="26"/>
  <c r="P2778" i="26"/>
  <c r="P2779" i="26"/>
  <c r="P2780" i="26"/>
  <c r="P2781" i="26"/>
  <c r="P2782" i="26"/>
  <c r="P2783" i="26"/>
  <c r="P2784" i="26"/>
  <c r="P2785" i="26"/>
  <c r="P2786" i="26"/>
  <c r="P2787" i="26"/>
  <c r="P2788" i="26"/>
  <c r="P2789" i="26"/>
  <c r="P2790" i="26"/>
  <c r="P2791" i="26"/>
  <c r="P2792" i="26"/>
  <c r="P2793" i="26"/>
  <c r="P2794" i="26"/>
  <c r="P2795" i="26"/>
  <c r="P2796" i="26"/>
  <c r="P2797" i="26"/>
  <c r="P2798" i="26"/>
  <c r="P2799" i="26"/>
  <c r="P2800" i="26"/>
  <c r="P2801" i="26"/>
  <c r="P2802" i="26"/>
  <c r="P2803" i="26"/>
  <c r="P2804" i="26"/>
  <c r="P2805" i="26"/>
  <c r="P2806" i="26"/>
  <c r="P2807" i="26"/>
  <c r="P2808" i="26"/>
  <c r="P2809" i="26"/>
  <c r="P2810" i="26"/>
  <c r="P2811" i="26"/>
  <c r="P2812" i="26"/>
  <c r="P2813" i="26"/>
  <c r="P2814" i="26"/>
  <c r="P2815" i="26"/>
  <c r="P2816" i="26"/>
  <c r="P2817" i="26"/>
  <c r="P2818" i="26"/>
  <c r="P2819" i="26"/>
  <c r="P2820" i="26"/>
  <c r="P2821" i="26"/>
  <c r="P2822" i="26"/>
  <c r="P2823" i="26"/>
  <c r="P2824" i="26"/>
  <c r="P2825" i="26"/>
  <c r="P2826" i="26"/>
  <c r="P2827" i="26"/>
  <c r="P2828" i="26"/>
  <c r="P2829" i="26"/>
  <c r="P2830" i="26"/>
  <c r="P2831" i="26"/>
  <c r="P2832" i="26"/>
  <c r="P2833" i="26"/>
  <c r="P2834" i="26"/>
  <c r="P2835" i="26"/>
  <c r="P2836" i="26"/>
  <c r="P2837" i="26"/>
  <c r="P2838" i="26"/>
  <c r="P2839" i="26"/>
  <c r="P2840" i="26"/>
  <c r="P2841" i="26"/>
  <c r="P2842" i="26"/>
  <c r="P2843" i="26"/>
  <c r="P2844" i="26"/>
  <c r="P2845" i="26"/>
  <c r="P2846" i="26"/>
  <c r="P2847" i="26"/>
  <c r="P2848" i="26"/>
  <c r="P2849" i="26"/>
  <c r="P2850" i="26"/>
  <c r="P2851" i="26"/>
  <c r="P2852" i="26"/>
  <c r="P2853" i="26"/>
  <c r="P2854" i="26"/>
  <c r="P2855" i="26"/>
  <c r="P2856" i="26"/>
  <c r="P2857" i="26"/>
  <c r="P2858" i="26"/>
  <c r="P2859" i="26"/>
  <c r="P2860" i="26"/>
  <c r="P2861" i="26"/>
  <c r="P2862" i="26"/>
  <c r="P2863" i="26"/>
  <c r="P2864" i="26"/>
  <c r="P2865" i="26"/>
  <c r="P2866" i="26"/>
  <c r="P2867" i="26"/>
  <c r="P2868" i="26"/>
  <c r="P2869" i="26"/>
  <c r="P2870" i="26"/>
  <c r="P2871" i="26"/>
  <c r="P2872" i="26"/>
  <c r="P2873" i="26"/>
  <c r="P2874" i="26"/>
  <c r="P2875" i="26"/>
  <c r="P2876" i="26"/>
  <c r="P2877" i="26"/>
  <c r="P2878" i="26"/>
  <c r="P2879" i="26"/>
  <c r="P2880" i="26"/>
  <c r="P2881" i="26"/>
  <c r="P2882" i="26"/>
  <c r="P2883" i="26"/>
  <c r="P2884" i="26"/>
  <c r="P2885" i="26"/>
  <c r="P2886" i="26"/>
  <c r="P2887" i="26"/>
  <c r="P2888" i="26"/>
  <c r="P2889" i="26"/>
  <c r="P2890" i="26"/>
  <c r="P2891" i="26"/>
  <c r="P2892" i="26"/>
  <c r="P2893" i="26"/>
  <c r="P2894" i="26"/>
  <c r="P2895" i="26"/>
  <c r="P2896" i="26"/>
  <c r="P2897" i="26"/>
  <c r="P2898" i="26"/>
  <c r="P2899" i="26"/>
  <c r="P2900" i="26"/>
  <c r="P2901" i="26"/>
  <c r="P2902" i="26"/>
  <c r="P2903" i="26"/>
  <c r="P2904" i="26"/>
  <c r="P2905" i="26"/>
  <c r="P2906" i="26"/>
  <c r="P2907" i="26"/>
  <c r="P2908" i="26"/>
  <c r="P2909" i="26"/>
  <c r="P2910" i="26"/>
  <c r="P2911" i="26"/>
  <c r="P2912" i="26"/>
  <c r="P2913" i="26"/>
  <c r="P2914" i="26"/>
  <c r="P2915" i="26"/>
  <c r="P2916" i="26"/>
  <c r="P2917" i="26"/>
  <c r="P2918" i="26"/>
  <c r="P2919" i="26"/>
  <c r="P2920" i="26"/>
  <c r="P2921" i="26"/>
  <c r="P2922" i="26"/>
  <c r="P2923" i="26"/>
  <c r="P2924" i="26"/>
  <c r="P2925" i="26"/>
  <c r="P2926" i="26"/>
  <c r="P2927" i="26"/>
  <c r="P2928" i="26"/>
  <c r="P2929" i="26"/>
  <c r="P2930" i="26"/>
  <c r="P2931" i="26"/>
  <c r="P2932" i="26"/>
  <c r="P2933" i="26"/>
  <c r="P2934" i="26"/>
  <c r="P2935" i="26"/>
  <c r="P2936" i="26"/>
  <c r="S4" i="26"/>
  <c r="J4" i="26" l="1"/>
  <c r="AK3" i="26" a="1"/>
  <c r="AK3" i="26" s="1"/>
  <c r="AI3" i="26" a="1"/>
  <c r="AI3" i="26" s="1"/>
  <c r="AE3" i="26" a="1"/>
  <c r="AE3" i="26" s="1"/>
  <c r="E2935" i="26"/>
  <c r="D2935" i="26"/>
  <c r="C2935" i="26"/>
  <c r="F2934" i="26"/>
  <c r="E2934" i="26"/>
  <c r="D2934" i="26"/>
  <c r="C2934" i="26"/>
  <c r="F2933" i="26"/>
  <c r="E2933" i="26"/>
  <c r="D2933" i="26"/>
  <c r="C2933" i="26"/>
  <c r="F2932" i="26"/>
  <c r="E2932" i="26"/>
  <c r="D2932" i="26"/>
  <c r="C2932" i="26"/>
  <c r="F2931" i="26"/>
  <c r="E2931" i="26"/>
  <c r="D2931" i="26"/>
  <c r="C2931" i="26"/>
  <c r="G2931" i="26" s="1"/>
  <c r="F2930" i="26"/>
  <c r="E2930" i="26"/>
  <c r="D2930" i="26"/>
  <c r="C2930" i="26"/>
  <c r="F2929" i="26"/>
  <c r="E2929" i="26"/>
  <c r="D2929" i="26"/>
  <c r="C2929" i="26"/>
  <c r="F2928" i="26"/>
  <c r="E2928" i="26"/>
  <c r="D2928" i="26"/>
  <c r="C2928" i="26"/>
  <c r="F2927" i="26"/>
  <c r="E2927" i="26"/>
  <c r="D2927" i="26"/>
  <c r="C2927" i="26"/>
  <c r="F2926" i="26"/>
  <c r="E2926" i="26"/>
  <c r="D2926" i="26"/>
  <c r="C2926" i="26"/>
  <c r="F2925" i="26"/>
  <c r="E2925" i="26"/>
  <c r="D2925" i="26"/>
  <c r="C2925" i="26"/>
  <c r="F2924" i="26"/>
  <c r="E2924" i="26"/>
  <c r="D2924" i="26"/>
  <c r="C2924" i="26"/>
  <c r="F2923" i="26"/>
  <c r="E2923" i="26"/>
  <c r="D2923" i="26"/>
  <c r="C2923" i="26"/>
  <c r="F2922" i="26"/>
  <c r="E2922" i="26"/>
  <c r="D2922" i="26"/>
  <c r="C2922" i="26"/>
  <c r="F2921" i="26"/>
  <c r="E2921" i="26"/>
  <c r="D2921" i="26"/>
  <c r="C2921" i="26"/>
  <c r="F2920" i="26"/>
  <c r="E2920" i="26"/>
  <c r="D2920" i="26"/>
  <c r="C2920" i="26"/>
  <c r="F2919" i="26"/>
  <c r="E2919" i="26"/>
  <c r="D2919" i="26"/>
  <c r="C2919" i="26"/>
  <c r="F2918" i="26"/>
  <c r="E2918" i="26"/>
  <c r="D2918" i="26"/>
  <c r="C2918" i="26"/>
  <c r="F2917" i="26"/>
  <c r="E2917" i="26"/>
  <c r="D2917" i="26"/>
  <c r="C2917" i="26"/>
  <c r="F2916" i="26"/>
  <c r="E2916" i="26"/>
  <c r="D2916" i="26"/>
  <c r="C2916" i="26"/>
  <c r="F2915" i="26"/>
  <c r="E2915" i="26"/>
  <c r="D2915" i="26"/>
  <c r="C2915" i="26"/>
  <c r="F2914" i="26"/>
  <c r="E2914" i="26"/>
  <c r="D2914" i="26"/>
  <c r="C2914" i="26"/>
  <c r="F2913" i="26"/>
  <c r="E2913" i="26"/>
  <c r="D2913" i="26"/>
  <c r="C2913" i="26"/>
  <c r="F2912" i="26"/>
  <c r="E2912" i="26"/>
  <c r="D2912" i="26"/>
  <c r="C2912" i="26"/>
  <c r="F2911" i="26"/>
  <c r="E2911" i="26"/>
  <c r="D2911" i="26"/>
  <c r="C2911" i="26"/>
  <c r="F2910" i="26"/>
  <c r="E2910" i="26"/>
  <c r="D2910" i="26"/>
  <c r="C2910" i="26"/>
  <c r="F2909" i="26"/>
  <c r="E2909" i="26"/>
  <c r="D2909" i="26"/>
  <c r="C2909" i="26"/>
  <c r="F2908" i="26"/>
  <c r="E2908" i="26"/>
  <c r="D2908" i="26"/>
  <c r="C2908" i="26"/>
  <c r="F2907" i="26"/>
  <c r="E2907" i="26"/>
  <c r="D2907" i="26"/>
  <c r="C2907" i="26"/>
  <c r="F2906" i="26"/>
  <c r="E2906" i="26"/>
  <c r="D2906" i="26"/>
  <c r="C2906" i="26"/>
  <c r="F2905" i="26"/>
  <c r="E2905" i="26"/>
  <c r="D2905" i="26"/>
  <c r="C2905" i="26"/>
  <c r="F2904" i="26"/>
  <c r="E2904" i="26"/>
  <c r="D2904" i="26"/>
  <c r="C2904" i="26"/>
  <c r="F2903" i="26"/>
  <c r="E2903" i="26"/>
  <c r="D2903" i="26"/>
  <c r="C2903" i="26"/>
  <c r="F2902" i="26"/>
  <c r="E2902" i="26"/>
  <c r="D2902" i="26"/>
  <c r="C2902" i="26"/>
  <c r="F2901" i="26"/>
  <c r="E2901" i="26"/>
  <c r="D2901" i="26"/>
  <c r="C2901" i="26"/>
  <c r="F2900" i="26"/>
  <c r="E2900" i="26"/>
  <c r="D2900" i="26"/>
  <c r="C2900" i="26"/>
  <c r="F2899" i="26"/>
  <c r="G2899" i="26" s="1"/>
  <c r="E2899" i="26"/>
  <c r="D2899" i="26"/>
  <c r="C2899" i="26"/>
  <c r="F2898" i="26"/>
  <c r="E2898" i="26"/>
  <c r="D2898" i="26"/>
  <c r="C2898" i="26"/>
  <c r="F2897" i="26"/>
  <c r="E2897" i="26"/>
  <c r="D2897" i="26"/>
  <c r="C2897" i="26"/>
  <c r="F2896" i="26"/>
  <c r="E2896" i="26"/>
  <c r="D2896" i="26"/>
  <c r="C2896" i="26"/>
  <c r="F2895" i="26"/>
  <c r="E2895" i="26"/>
  <c r="D2895" i="26"/>
  <c r="C2895" i="26"/>
  <c r="F2894" i="26"/>
  <c r="E2894" i="26"/>
  <c r="D2894" i="26"/>
  <c r="C2894" i="26"/>
  <c r="F2893" i="26"/>
  <c r="E2893" i="26"/>
  <c r="D2893" i="26"/>
  <c r="C2893" i="26"/>
  <c r="F2892" i="26"/>
  <c r="E2892" i="26"/>
  <c r="D2892" i="26"/>
  <c r="C2892" i="26"/>
  <c r="F2891" i="26"/>
  <c r="E2891" i="26"/>
  <c r="D2891" i="26"/>
  <c r="C2891" i="26"/>
  <c r="F2890" i="26"/>
  <c r="E2890" i="26"/>
  <c r="D2890" i="26"/>
  <c r="C2890" i="26"/>
  <c r="F2889" i="26"/>
  <c r="E2889" i="26"/>
  <c r="D2889" i="26"/>
  <c r="C2889" i="26"/>
  <c r="F2888" i="26"/>
  <c r="E2888" i="26"/>
  <c r="D2888" i="26"/>
  <c r="C2888" i="26"/>
  <c r="F2887" i="26"/>
  <c r="E2887" i="26"/>
  <c r="D2887" i="26"/>
  <c r="C2887" i="26"/>
  <c r="F2886" i="26"/>
  <c r="E2886" i="26"/>
  <c r="D2886" i="26"/>
  <c r="C2886" i="26"/>
  <c r="F2885" i="26"/>
  <c r="E2885" i="26"/>
  <c r="D2885" i="26"/>
  <c r="C2885" i="26"/>
  <c r="F2884" i="26"/>
  <c r="E2884" i="26"/>
  <c r="D2884" i="26"/>
  <c r="C2884" i="26"/>
  <c r="F2883" i="26"/>
  <c r="E2883" i="26"/>
  <c r="D2883" i="26"/>
  <c r="C2883" i="26"/>
  <c r="F2882" i="26"/>
  <c r="E2882" i="26"/>
  <c r="D2882" i="26"/>
  <c r="C2882" i="26"/>
  <c r="F2881" i="26"/>
  <c r="E2881" i="26"/>
  <c r="D2881" i="26"/>
  <c r="C2881" i="26"/>
  <c r="F2880" i="26"/>
  <c r="E2880" i="26"/>
  <c r="D2880" i="26"/>
  <c r="C2880" i="26"/>
  <c r="F2879" i="26"/>
  <c r="E2879" i="26"/>
  <c r="D2879" i="26"/>
  <c r="C2879" i="26"/>
  <c r="F2878" i="26"/>
  <c r="E2878" i="26"/>
  <c r="D2878" i="26"/>
  <c r="C2878" i="26"/>
  <c r="F2877" i="26"/>
  <c r="E2877" i="26"/>
  <c r="D2877" i="26"/>
  <c r="C2877" i="26"/>
  <c r="F2876" i="26"/>
  <c r="E2876" i="26"/>
  <c r="D2876" i="26"/>
  <c r="C2876" i="26"/>
  <c r="F2875" i="26"/>
  <c r="E2875" i="26"/>
  <c r="D2875" i="26"/>
  <c r="C2875" i="26"/>
  <c r="F2874" i="26"/>
  <c r="E2874" i="26"/>
  <c r="D2874" i="26"/>
  <c r="C2874" i="26"/>
  <c r="F2873" i="26"/>
  <c r="E2873" i="26"/>
  <c r="D2873" i="26"/>
  <c r="C2873" i="26"/>
  <c r="F2872" i="26"/>
  <c r="E2872" i="26"/>
  <c r="D2872" i="26"/>
  <c r="C2872" i="26"/>
  <c r="F2871" i="26"/>
  <c r="E2871" i="26"/>
  <c r="D2871" i="26"/>
  <c r="C2871" i="26"/>
  <c r="F2870" i="26"/>
  <c r="E2870" i="26"/>
  <c r="D2870" i="26"/>
  <c r="C2870" i="26"/>
  <c r="F2869" i="26"/>
  <c r="E2869" i="26"/>
  <c r="D2869" i="26"/>
  <c r="C2869" i="26"/>
  <c r="F2868" i="26"/>
  <c r="E2868" i="26"/>
  <c r="D2868" i="26"/>
  <c r="C2868" i="26"/>
  <c r="F2867" i="26"/>
  <c r="E2867" i="26"/>
  <c r="D2867" i="26"/>
  <c r="C2867" i="26"/>
  <c r="F2866" i="26"/>
  <c r="E2866" i="26"/>
  <c r="D2866" i="26"/>
  <c r="C2866" i="26"/>
  <c r="F2865" i="26"/>
  <c r="E2865" i="26"/>
  <c r="D2865" i="26"/>
  <c r="C2865" i="26"/>
  <c r="F2864" i="26"/>
  <c r="E2864" i="26"/>
  <c r="D2864" i="26"/>
  <c r="C2864" i="26"/>
  <c r="F2863" i="26"/>
  <c r="G2863" i="26" s="1"/>
  <c r="E2863" i="26"/>
  <c r="D2863" i="26"/>
  <c r="C2863" i="26"/>
  <c r="F2862" i="26"/>
  <c r="E2862" i="26"/>
  <c r="D2862" i="26"/>
  <c r="C2862" i="26"/>
  <c r="F2861" i="26"/>
  <c r="E2861" i="26"/>
  <c r="D2861" i="26"/>
  <c r="C2861" i="26"/>
  <c r="F2860" i="26"/>
  <c r="E2860" i="26"/>
  <c r="D2860" i="26"/>
  <c r="C2860" i="26"/>
  <c r="F2859" i="26"/>
  <c r="E2859" i="26"/>
  <c r="D2859" i="26"/>
  <c r="C2859" i="26"/>
  <c r="F2858" i="26"/>
  <c r="E2858" i="26"/>
  <c r="D2858" i="26"/>
  <c r="C2858" i="26"/>
  <c r="F2857" i="26"/>
  <c r="E2857" i="26"/>
  <c r="D2857" i="26"/>
  <c r="C2857" i="26"/>
  <c r="F2856" i="26"/>
  <c r="E2856" i="26"/>
  <c r="D2856" i="26"/>
  <c r="C2856" i="26"/>
  <c r="F2855" i="26"/>
  <c r="E2855" i="26"/>
  <c r="D2855" i="26"/>
  <c r="C2855" i="26"/>
  <c r="F2854" i="26"/>
  <c r="E2854" i="26"/>
  <c r="D2854" i="26"/>
  <c r="C2854" i="26"/>
  <c r="F2853" i="26"/>
  <c r="E2853" i="26"/>
  <c r="D2853" i="26"/>
  <c r="C2853" i="26"/>
  <c r="F2852" i="26"/>
  <c r="E2852" i="26"/>
  <c r="D2852" i="26"/>
  <c r="C2852" i="26"/>
  <c r="F2851" i="26"/>
  <c r="E2851" i="26"/>
  <c r="D2851" i="26"/>
  <c r="C2851" i="26"/>
  <c r="F2850" i="26"/>
  <c r="E2850" i="26"/>
  <c r="D2850" i="26"/>
  <c r="C2850" i="26"/>
  <c r="F2849" i="26"/>
  <c r="E2849" i="26"/>
  <c r="D2849" i="26"/>
  <c r="C2849" i="26"/>
  <c r="F2848" i="26"/>
  <c r="E2848" i="26"/>
  <c r="D2848" i="26"/>
  <c r="C2848" i="26"/>
  <c r="F2847" i="26"/>
  <c r="E2847" i="26"/>
  <c r="D2847" i="26"/>
  <c r="C2847" i="26"/>
  <c r="F2846" i="26"/>
  <c r="E2846" i="26"/>
  <c r="D2846" i="26"/>
  <c r="C2846" i="26"/>
  <c r="F2845" i="26"/>
  <c r="E2845" i="26"/>
  <c r="D2845" i="26"/>
  <c r="C2845" i="26"/>
  <c r="F2844" i="26"/>
  <c r="E2844" i="26"/>
  <c r="D2844" i="26"/>
  <c r="C2844" i="26"/>
  <c r="F2843" i="26"/>
  <c r="E2843" i="26"/>
  <c r="D2843" i="26"/>
  <c r="C2843" i="26"/>
  <c r="F2842" i="26"/>
  <c r="E2842" i="26"/>
  <c r="D2842" i="26"/>
  <c r="C2842" i="26"/>
  <c r="F2841" i="26"/>
  <c r="E2841" i="26"/>
  <c r="D2841" i="26"/>
  <c r="C2841" i="26"/>
  <c r="F2840" i="26"/>
  <c r="E2840" i="26"/>
  <c r="D2840" i="26"/>
  <c r="C2840" i="26"/>
  <c r="F2839" i="26"/>
  <c r="E2839" i="26"/>
  <c r="D2839" i="26"/>
  <c r="C2839" i="26"/>
  <c r="F2838" i="26"/>
  <c r="E2838" i="26"/>
  <c r="D2838" i="26"/>
  <c r="C2838" i="26"/>
  <c r="F2837" i="26"/>
  <c r="E2837" i="26"/>
  <c r="D2837" i="26"/>
  <c r="C2837" i="26"/>
  <c r="F2836" i="26"/>
  <c r="E2836" i="26"/>
  <c r="D2836" i="26"/>
  <c r="C2836" i="26"/>
  <c r="F2835" i="26"/>
  <c r="E2835" i="26"/>
  <c r="D2835" i="26"/>
  <c r="C2835" i="26"/>
  <c r="F2834" i="26"/>
  <c r="E2834" i="26"/>
  <c r="D2834" i="26"/>
  <c r="C2834" i="26"/>
  <c r="F2833" i="26"/>
  <c r="E2833" i="26"/>
  <c r="D2833" i="26"/>
  <c r="C2833" i="26"/>
  <c r="F2832" i="26"/>
  <c r="E2832" i="26"/>
  <c r="D2832" i="26"/>
  <c r="C2832" i="26"/>
  <c r="F2831" i="26"/>
  <c r="E2831" i="26"/>
  <c r="D2831" i="26"/>
  <c r="C2831" i="26"/>
  <c r="F2830" i="26"/>
  <c r="E2830" i="26"/>
  <c r="D2830" i="26"/>
  <c r="C2830" i="26"/>
  <c r="F2829" i="26"/>
  <c r="E2829" i="26"/>
  <c r="D2829" i="26"/>
  <c r="C2829" i="26"/>
  <c r="F2828" i="26"/>
  <c r="E2828" i="26"/>
  <c r="D2828" i="26"/>
  <c r="C2828" i="26"/>
  <c r="F2827" i="26"/>
  <c r="E2827" i="26"/>
  <c r="D2827" i="26"/>
  <c r="C2827" i="26"/>
  <c r="F2826" i="26"/>
  <c r="E2826" i="26"/>
  <c r="D2826" i="26"/>
  <c r="C2826" i="26"/>
  <c r="F2825" i="26"/>
  <c r="E2825" i="26"/>
  <c r="D2825" i="26"/>
  <c r="C2825" i="26"/>
  <c r="F2824" i="26"/>
  <c r="E2824" i="26"/>
  <c r="D2824" i="26"/>
  <c r="C2824" i="26"/>
  <c r="F2823" i="26"/>
  <c r="E2823" i="26"/>
  <c r="D2823" i="26"/>
  <c r="C2823" i="26"/>
  <c r="F2822" i="26"/>
  <c r="E2822" i="26"/>
  <c r="D2822" i="26"/>
  <c r="C2822" i="26"/>
  <c r="F2821" i="26"/>
  <c r="E2821" i="26"/>
  <c r="D2821" i="26"/>
  <c r="C2821" i="26"/>
  <c r="F2820" i="26"/>
  <c r="E2820" i="26"/>
  <c r="D2820" i="26"/>
  <c r="C2820" i="26"/>
  <c r="F2819" i="26"/>
  <c r="E2819" i="26"/>
  <c r="D2819" i="26"/>
  <c r="C2819" i="26"/>
  <c r="F2818" i="26"/>
  <c r="E2818" i="26"/>
  <c r="D2818" i="26"/>
  <c r="C2818" i="26"/>
  <c r="F2817" i="26"/>
  <c r="E2817" i="26"/>
  <c r="D2817" i="26"/>
  <c r="C2817" i="26"/>
  <c r="F2816" i="26"/>
  <c r="E2816" i="26"/>
  <c r="D2816" i="26"/>
  <c r="C2816" i="26"/>
  <c r="F2815" i="26"/>
  <c r="E2815" i="26"/>
  <c r="D2815" i="26"/>
  <c r="C2815" i="26"/>
  <c r="F2814" i="26"/>
  <c r="E2814" i="26"/>
  <c r="D2814" i="26"/>
  <c r="C2814" i="26"/>
  <c r="F2813" i="26"/>
  <c r="E2813" i="26"/>
  <c r="D2813" i="26"/>
  <c r="C2813" i="26"/>
  <c r="F2812" i="26"/>
  <c r="E2812" i="26"/>
  <c r="D2812" i="26"/>
  <c r="C2812" i="26"/>
  <c r="F2811" i="26"/>
  <c r="E2811" i="26"/>
  <c r="D2811" i="26"/>
  <c r="C2811" i="26"/>
  <c r="F2810" i="26"/>
  <c r="E2810" i="26"/>
  <c r="D2810" i="26"/>
  <c r="C2810" i="26"/>
  <c r="F2809" i="26"/>
  <c r="E2809" i="26"/>
  <c r="D2809" i="26"/>
  <c r="C2809" i="26"/>
  <c r="F2808" i="26"/>
  <c r="E2808" i="26"/>
  <c r="D2808" i="26"/>
  <c r="C2808" i="26"/>
  <c r="F2807" i="26"/>
  <c r="E2807" i="26"/>
  <c r="D2807" i="26"/>
  <c r="C2807" i="26"/>
  <c r="F2806" i="26"/>
  <c r="E2806" i="26"/>
  <c r="D2806" i="26"/>
  <c r="C2806" i="26"/>
  <c r="F2805" i="26"/>
  <c r="E2805" i="26"/>
  <c r="D2805" i="26"/>
  <c r="C2805" i="26"/>
  <c r="F2804" i="26"/>
  <c r="E2804" i="26"/>
  <c r="D2804" i="26"/>
  <c r="C2804" i="26"/>
  <c r="F2803" i="26"/>
  <c r="E2803" i="26"/>
  <c r="D2803" i="26"/>
  <c r="C2803" i="26"/>
  <c r="F2802" i="26"/>
  <c r="E2802" i="26"/>
  <c r="D2802" i="26"/>
  <c r="C2802" i="26"/>
  <c r="F2801" i="26"/>
  <c r="E2801" i="26"/>
  <c r="D2801" i="26"/>
  <c r="C2801" i="26"/>
  <c r="F2800" i="26"/>
  <c r="E2800" i="26"/>
  <c r="D2800" i="26"/>
  <c r="C2800" i="26"/>
  <c r="F2799" i="26"/>
  <c r="E2799" i="26"/>
  <c r="D2799" i="26"/>
  <c r="C2799" i="26"/>
  <c r="F2798" i="26"/>
  <c r="E2798" i="26"/>
  <c r="D2798" i="26"/>
  <c r="C2798" i="26"/>
  <c r="F2797" i="26"/>
  <c r="E2797" i="26"/>
  <c r="D2797" i="26"/>
  <c r="C2797" i="26"/>
  <c r="F2796" i="26"/>
  <c r="E2796" i="26"/>
  <c r="D2796" i="26"/>
  <c r="C2796" i="26"/>
  <c r="F2795" i="26"/>
  <c r="E2795" i="26"/>
  <c r="D2795" i="26"/>
  <c r="C2795" i="26"/>
  <c r="F2794" i="26"/>
  <c r="E2794" i="26"/>
  <c r="D2794" i="26"/>
  <c r="C2794" i="26"/>
  <c r="F2793" i="26"/>
  <c r="E2793" i="26"/>
  <c r="D2793" i="26"/>
  <c r="C2793" i="26"/>
  <c r="F2792" i="26"/>
  <c r="E2792" i="26"/>
  <c r="D2792" i="26"/>
  <c r="C2792" i="26"/>
  <c r="F2791" i="26"/>
  <c r="E2791" i="26"/>
  <c r="D2791" i="26"/>
  <c r="C2791" i="26"/>
  <c r="F2790" i="26"/>
  <c r="E2790" i="26"/>
  <c r="D2790" i="26"/>
  <c r="C2790" i="26"/>
  <c r="F2789" i="26"/>
  <c r="E2789" i="26"/>
  <c r="D2789" i="26"/>
  <c r="C2789" i="26"/>
  <c r="F2788" i="26"/>
  <c r="E2788" i="26"/>
  <c r="D2788" i="26"/>
  <c r="C2788" i="26"/>
  <c r="F2787" i="26"/>
  <c r="E2787" i="26"/>
  <c r="D2787" i="26"/>
  <c r="C2787" i="26"/>
  <c r="F2786" i="26"/>
  <c r="E2786" i="26"/>
  <c r="D2786" i="26"/>
  <c r="C2786" i="26"/>
  <c r="F2785" i="26"/>
  <c r="E2785" i="26"/>
  <c r="D2785" i="26"/>
  <c r="C2785" i="26"/>
  <c r="F2784" i="26"/>
  <c r="E2784" i="26"/>
  <c r="D2784" i="26"/>
  <c r="C2784" i="26"/>
  <c r="F2783" i="26"/>
  <c r="E2783" i="26"/>
  <c r="D2783" i="26"/>
  <c r="C2783" i="26"/>
  <c r="F2782" i="26"/>
  <c r="E2782" i="26"/>
  <c r="D2782" i="26"/>
  <c r="C2782" i="26"/>
  <c r="F2781" i="26"/>
  <c r="E2781" i="26"/>
  <c r="D2781" i="26"/>
  <c r="C2781" i="26"/>
  <c r="F2780" i="26"/>
  <c r="E2780" i="26"/>
  <c r="D2780" i="26"/>
  <c r="C2780" i="26"/>
  <c r="F2779" i="26"/>
  <c r="E2779" i="26"/>
  <c r="D2779" i="26"/>
  <c r="C2779" i="26"/>
  <c r="F2778" i="26"/>
  <c r="E2778" i="26"/>
  <c r="D2778" i="26"/>
  <c r="C2778" i="26"/>
  <c r="F2777" i="26"/>
  <c r="E2777" i="26"/>
  <c r="D2777" i="26"/>
  <c r="C2777" i="26"/>
  <c r="F2776" i="26"/>
  <c r="E2776" i="26"/>
  <c r="D2776" i="26"/>
  <c r="C2776" i="26"/>
  <c r="F2775" i="26"/>
  <c r="E2775" i="26"/>
  <c r="D2775" i="26"/>
  <c r="C2775" i="26"/>
  <c r="F2774" i="26"/>
  <c r="E2774" i="26"/>
  <c r="D2774" i="26"/>
  <c r="C2774" i="26"/>
  <c r="F2773" i="26"/>
  <c r="E2773" i="26"/>
  <c r="D2773" i="26"/>
  <c r="C2773" i="26"/>
  <c r="F2772" i="26"/>
  <c r="E2772" i="26"/>
  <c r="D2772" i="26"/>
  <c r="C2772" i="26"/>
  <c r="F2771" i="26"/>
  <c r="E2771" i="26"/>
  <c r="D2771" i="26"/>
  <c r="C2771" i="26"/>
  <c r="F2770" i="26"/>
  <c r="E2770" i="26"/>
  <c r="D2770" i="26"/>
  <c r="C2770" i="26"/>
  <c r="F2769" i="26"/>
  <c r="E2769" i="26"/>
  <c r="D2769" i="26"/>
  <c r="C2769" i="26"/>
  <c r="F2768" i="26"/>
  <c r="E2768" i="26"/>
  <c r="D2768" i="26"/>
  <c r="C2768" i="26"/>
  <c r="F2767" i="26"/>
  <c r="E2767" i="26"/>
  <c r="D2767" i="26"/>
  <c r="C2767" i="26"/>
  <c r="F2766" i="26"/>
  <c r="E2766" i="26"/>
  <c r="D2766" i="26"/>
  <c r="C2766" i="26"/>
  <c r="F2765" i="26"/>
  <c r="E2765" i="26"/>
  <c r="D2765" i="26"/>
  <c r="C2765" i="26"/>
  <c r="F2764" i="26"/>
  <c r="E2764" i="26"/>
  <c r="D2764" i="26"/>
  <c r="C2764" i="26"/>
  <c r="F2763" i="26"/>
  <c r="E2763" i="26"/>
  <c r="D2763" i="26"/>
  <c r="C2763" i="26"/>
  <c r="F2762" i="26"/>
  <c r="E2762" i="26"/>
  <c r="D2762" i="26"/>
  <c r="C2762" i="26"/>
  <c r="F2761" i="26"/>
  <c r="E2761" i="26"/>
  <c r="D2761" i="26"/>
  <c r="C2761" i="26"/>
  <c r="F2760" i="26"/>
  <c r="E2760" i="26"/>
  <c r="D2760" i="26"/>
  <c r="C2760" i="26"/>
  <c r="F2759" i="26"/>
  <c r="E2759" i="26"/>
  <c r="D2759" i="26"/>
  <c r="C2759" i="26"/>
  <c r="F2758" i="26"/>
  <c r="E2758" i="26"/>
  <c r="D2758" i="26"/>
  <c r="C2758" i="26"/>
  <c r="F2757" i="26"/>
  <c r="E2757" i="26"/>
  <c r="D2757" i="26"/>
  <c r="C2757" i="26"/>
  <c r="F2756" i="26"/>
  <c r="E2756" i="26"/>
  <c r="D2756" i="26"/>
  <c r="C2756" i="26"/>
  <c r="F2755" i="26"/>
  <c r="E2755" i="26"/>
  <c r="D2755" i="26"/>
  <c r="C2755" i="26"/>
  <c r="F2754" i="26"/>
  <c r="E2754" i="26"/>
  <c r="D2754" i="26"/>
  <c r="C2754" i="26"/>
  <c r="F2753" i="26"/>
  <c r="E2753" i="26"/>
  <c r="D2753" i="26"/>
  <c r="C2753" i="26"/>
  <c r="F2752" i="26"/>
  <c r="E2752" i="26"/>
  <c r="D2752" i="26"/>
  <c r="C2752" i="26"/>
  <c r="F2751" i="26"/>
  <c r="E2751" i="26"/>
  <c r="D2751" i="26"/>
  <c r="C2751" i="26"/>
  <c r="F2750" i="26"/>
  <c r="E2750" i="26"/>
  <c r="D2750" i="26"/>
  <c r="C2750" i="26"/>
  <c r="F2749" i="26"/>
  <c r="E2749" i="26"/>
  <c r="D2749" i="26"/>
  <c r="C2749" i="26"/>
  <c r="F2748" i="26"/>
  <c r="E2748" i="26"/>
  <c r="D2748" i="26"/>
  <c r="C2748" i="26"/>
  <c r="F2747" i="26"/>
  <c r="E2747" i="26"/>
  <c r="D2747" i="26"/>
  <c r="C2747" i="26"/>
  <c r="F2746" i="26"/>
  <c r="E2746" i="26"/>
  <c r="D2746" i="26"/>
  <c r="C2746" i="26"/>
  <c r="F2745" i="26"/>
  <c r="E2745" i="26"/>
  <c r="D2745" i="26"/>
  <c r="C2745" i="26"/>
  <c r="F2744" i="26"/>
  <c r="E2744" i="26"/>
  <c r="D2744" i="26"/>
  <c r="C2744" i="26"/>
  <c r="F2743" i="26"/>
  <c r="E2743" i="26"/>
  <c r="D2743" i="26"/>
  <c r="C2743" i="26"/>
  <c r="F2742" i="26"/>
  <c r="E2742" i="26"/>
  <c r="D2742" i="26"/>
  <c r="C2742" i="26"/>
  <c r="F2741" i="26"/>
  <c r="E2741" i="26"/>
  <c r="D2741" i="26"/>
  <c r="C2741" i="26"/>
  <c r="F2740" i="26"/>
  <c r="E2740" i="26"/>
  <c r="D2740" i="26"/>
  <c r="C2740" i="26"/>
  <c r="F2739" i="26"/>
  <c r="E2739" i="26"/>
  <c r="D2739" i="26"/>
  <c r="C2739" i="26"/>
  <c r="G2739" i="26" s="1"/>
  <c r="F2738" i="26"/>
  <c r="E2738" i="26"/>
  <c r="D2738" i="26"/>
  <c r="C2738" i="26"/>
  <c r="F2737" i="26"/>
  <c r="E2737" i="26"/>
  <c r="D2737" i="26"/>
  <c r="C2737" i="26"/>
  <c r="F2736" i="26"/>
  <c r="E2736" i="26"/>
  <c r="D2736" i="26"/>
  <c r="C2736" i="26"/>
  <c r="F2735" i="26"/>
  <c r="E2735" i="26"/>
  <c r="D2735" i="26"/>
  <c r="C2735" i="26"/>
  <c r="F2734" i="26"/>
  <c r="E2734" i="26"/>
  <c r="D2734" i="26"/>
  <c r="C2734" i="26"/>
  <c r="F2733" i="26"/>
  <c r="E2733" i="26"/>
  <c r="D2733" i="26"/>
  <c r="C2733" i="26"/>
  <c r="F2732" i="26"/>
  <c r="E2732" i="26"/>
  <c r="D2732" i="26"/>
  <c r="C2732" i="26"/>
  <c r="F2731" i="26"/>
  <c r="E2731" i="26"/>
  <c r="D2731" i="26"/>
  <c r="C2731" i="26"/>
  <c r="F2730" i="26"/>
  <c r="E2730" i="26"/>
  <c r="D2730" i="26"/>
  <c r="C2730" i="26"/>
  <c r="G2730" i="26" s="1"/>
  <c r="F2729" i="26"/>
  <c r="E2729" i="26"/>
  <c r="D2729" i="26"/>
  <c r="C2729" i="26"/>
  <c r="F2728" i="26"/>
  <c r="E2728" i="26"/>
  <c r="D2728" i="26"/>
  <c r="C2728" i="26"/>
  <c r="F2727" i="26"/>
  <c r="E2727" i="26"/>
  <c r="D2727" i="26"/>
  <c r="C2727" i="26"/>
  <c r="F2726" i="26"/>
  <c r="E2726" i="26"/>
  <c r="D2726" i="26"/>
  <c r="C2726" i="26"/>
  <c r="F2725" i="26"/>
  <c r="E2725" i="26"/>
  <c r="D2725" i="26"/>
  <c r="C2725" i="26"/>
  <c r="F2724" i="26"/>
  <c r="E2724" i="26"/>
  <c r="D2724" i="26"/>
  <c r="C2724" i="26"/>
  <c r="F2723" i="26"/>
  <c r="E2723" i="26"/>
  <c r="D2723" i="26"/>
  <c r="C2723" i="26"/>
  <c r="F2722" i="26"/>
  <c r="E2722" i="26"/>
  <c r="D2722" i="26"/>
  <c r="C2722" i="26"/>
  <c r="F2721" i="26"/>
  <c r="E2721" i="26"/>
  <c r="D2721" i="26"/>
  <c r="C2721" i="26"/>
  <c r="F2720" i="26"/>
  <c r="E2720" i="26"/>
  <c r="D2720" i="26"/>
  <c r="C2720" i="26"/>
  <c r="F2719" i="26"/>
  <c r="E2719" i="26"/>
  <c r="D2719" i="26"/>
  <c r="C2719" i="26"/>
  <c r="F2718" i="26"/>
  <c r="E2718" i="26"/>
  <c r="D2718" i="26"/>
  <c r="C2718" i="26"/>
  <c r="F2717" i="26"/>
  <c r="E2717" i="26"/>
  <c r="D2717" i="26"/>
  <c r="C2717" i="26"/>
  <c r="F2716" i="26"/>
  <c r="E2716" i="26"/>
  <c r="D2716" i="26"/>
  <c r="C2716" i="26"/>
  <c r="F2715" i="26"/>
  <c r="E2715" i="26"/>
  <c r="D2715" i="26"/>
  <c r="C2715" i="26"/>
  <c r="F2714" i="26"/>
  <c r="E2714" i="26"/>
  <c r="D2714" i="26"/>
  <c r="C2714" i="26"/>
  <c r="F2713" i="26"/>
  <c r="E2713" i="26"/>
  <c r="D2713" i="26"/>
  <c r="C2713" i="26"/>
  <c r="F2712" i="26"/>
  <c r="E2712" i="26"/>
  <c r="D2712" i="26"/>
  <c r="C2712" i="26"/>
  <c r="F2711" i="26"/>
  <c r="E2711" i="26"/>
  <c r="D2711" i="26"/>
  <c r="C2711" i="26"/>
  <c r="F2710" i="26"/>
  <c r="E2710" i="26"/>
  <c r="D2710" i="26"/>
  <c r="C2710" i="26"/>
  <c r="F2709" i="26"/>
  <c r="E2709" i="26"/>
  <c r="D2709" i="26"/>
  <c r="C2709" i="26"/>
  <c r="F2708" i="26"/>
  <c r="E2708" i="26"/>
  <c r="D2708" i="26"/>
  <c r="C2708" i="26"/>
  <c r="F2707" i="26"/>
  <c r="E2707" i="26"/>
  <c r="D2707" i="26"/>
  <c r="C2707" i="26"/>
  <c r="F2706" i="26"/>
  <c r="E2706" i="26"/>
  <c r="D2706" i="26"/>
  <c r="C2706" i="26"/>
  <c r="F2705" i="26"/>
  <c r="E2705" i="26"/>
  <c r="D2705" i="26"/>
  <c r="C2705" i="26"/>
  <c r="F2704" i="26"/>
  <c r="E2704" i="26"/>
  <c r="D2704" i="26"/>
  <c r="C2704" i="26"/>
  <c r="F2703" i="26"/>
  <c r="E2703" i="26"/>
  <c r="D2703" i="26"/>
  <c r="C2703" i="26"/>
  <c r="G2703" i="26" s="1"/>
  <c r="F2702" i="26"/>
  <c r="E2702" i="26"/>
  <c r="D2702" i="26"/>
  <c r="C2702" i="26"/>
  <c r="F2701" i="26"/>
  <c r="E2701" i="26"/>
  <c r="D2701" i="26"/>
  <c r="C2701" i="26"/>
  <c r="F2700" i="26"/>
  <c r="E2700" i="26"/>
  <c r="D2700" i="26"/>
  <c r="C2700" i="26"/>
  <c r="F2699" i="26"/>
  <c r="E2699" i="26"/>
  <c r="D2699" i="26"/>
  <c r="C2699" i="26"/>
  <c r="F2698" i="26"/>
  <c r="E2698" i="26"/>
  <c r="D2698" i="26"/>
  <c r="C2698" i="26"/>
  <c r="F2697" i="26"/>
  <c r="E2697" i="26"/>
  <c r="D2697" i="26"/>
  <c r="C2697" i="26"/>
  <c r="F2696" i="26"/>
  <c r="E2696" i="26"/>
  <c r="D2696" i="26"/>
  <c r="C2696" i="26"/>
  <c r="F2695" i="26"/>
  <c r="E2695" i="26"/>
  <c r="D2695" i="26"/>
  <c r="C2695" i="26"/>
  <c r="F2694" i="26"/>
  <c r="E2694" i="26"/>
  <c r="D2694" i="26"/>
  <c r="C2694" i="26"/>
  <c r="F2693" i="26"/>
  <c r="E2693" i="26"/>
  <c r="D2693" i="26"/>
  <c r="C2693" i="26"/>
  <c r="F2692" i="26"/>
  <c r="E2692" i="26"/>
  <c r="D2692" i="26"/>
  <c r="C2692" i="26"/>
  <c r="F2691" i="26"/>
  <c r="E2691" i="26"/>
  <c r="D2691" i="26"/>
  <c r="C2691" i="26"/>
  <c r="F2690" i="26"/>
  <c r="E2690" i="26"/>
  <c r="D2690" i="26"/>
  <c r="C2690" i="26"/>
  <c r="F2689" i="26"/>
  <c r="E2689" i="26"/>
  <c r="D2689" i="26"/>
  <c r="C2689" i="26"/>
  <c r="F2688" i="26"/>
  <c r="E2688" i="26"/>
  <c r="D2688" i="26"/>
  <c r="C2688" i="26"/>
  <c r="F2687" i="26"/>
  <c r="E2687" i="26"/>
  <c r="D2687" i="26"/>
  <c r="C2687" i="26"/>
  <c r="F2686" i="26"/>
  <c r="E2686" i="26"/>
  <c r="D2686" i="26"/>
  <c r="C2686" i="26"/>
  <c r="F2685" i="26"/>
  <c r="E2685" i="26"/>
  <c r="D2685" i="26"/>
  <c r="C2685" i="26"/>
  <c r="F2684" i="26"/>
  <c r="E2684" i="26"/>
  <c r="D2684" i="26"/>
  <c r="C2684" i="26"/>
  <c r="F2683" i="26"/>
  <c r="E2683" i="26"/>
  <c r="D2683" i="26"/>
  <c r="C2683" i="26"/>
  <c r="F2682" i="26"/>
  <c r="E2682" i="26"/>
  <c r="D2682" i="26"/>
  <c r="C2682" i="26"/>
  <c r="F2681" i="26"/>
  <c r="E2681" i="26"/>
  <c r="D2681" i="26"/>
  <c r="C2681" i="26"/>
  <c r="F2680" i="26"/>
  <c r="E2680" i="26"/>
  <c r="D2680" i="26"/>
  <c r="C2680" i="26"/>
  <c r="F2679" i="26"/>
  <c r="E2679" i="26"/>
  <c r="D2679" i="26"/>
  <c r="C2679" i="26"/>
  <c r="F2678" i="26"/>
  <c r="E2678" i="26"/>
  <c r="D2678" i="26"/>
  <c r="C2678" i="26"/>
  <c r="F2677" i="26"/>
  <c r="E2677" i="26"/>
  <c r="D2677" i="26"/>
  <c r="C2677" i="26"/>
  <c r="F2676" i="26"/>
  <c r="E2676" i="26"/>
  <c r="D2676" i="26"/>
  <c r="C2676" i="26"/>
  <c r="F2675" i="26"/>
  <c r="E2675" i="26"/>
  <c r="D2675" i="26"/>
  <c r="C2675" i="26"/>
  <c r="F2674" i="26"/>
  <c r="E2674" i="26"/>
  <c r="D2674" i="26"/>
  <c r="C2674" i="26"/>
  <c r="F2673" i="26"/>
  <c r="E2673" i="26"/>
  <c r="D2673" i="26"/>
  <c r="C2673" i="26"/>
  <c r="F2672" i="26"/>
  <c r="E2672" i="26"/>
  <c r="D2672" i="26"/>
  <c r="C2672" i="26"/>
  <c r="F2671" i="26"/>
  <c r="E2671" i="26"/>
  <c r="D2671" i="26"/>
  <c r="C2671" i="26"/>
  <c r="F2670" i="26"/>
  <c r="E2670" i="26"/>
  <c r="D2670" i="26"/>
  <c r="C2670" i="26"/>
  <c r="F2669" i="26"/>
  <c r="E2669" i="26"/>
  <c r="D2669" i="26"/>
  <c r="C2669" i="26"/>
  <c r="F2668" i="26"/>
  <c r="E2668" i="26"/>
  <c r="D2668" i="26"/>
  <c r="C2668" i="26"/>
  <c r="F2667" i="26"/>
  <c r="E2667" i="26"/>
  <c r="D2667" i="26"/>
  <c r="C2667" i="26"/>
  <c r="F2666" i="26"/>
  <c r="E2666" i="26"/>
  <c r="D2666" i="26"/>
  <c r="C2666" i="26"/>
  <c r="F2665" i="26"/>
  <c r="E2665" i="26"/>
  <c r="D2665" i="26"/>
  <c r="C2665" i="26"/>
  <c r="F2664" i="26"/>
  <c r="E2664" i="26"/>
  <c r="D2664" i="26"/>
  <c r="C2664" i="26"/>
  <c r="F2663" i="26"/>
  <c r="E2663" i="26"/>
  <c r="D2663" i="26"/>
  <c r="C2663" i="26"/>
  <c r="F2662" i="26"/>
  <c r="E2662" i="26"/>
  <c r="D2662" i="26"/>
  <c r="C2662" i="26"/>
  <c r="F2661" i="26"/>
  <c r="E2661" i="26"/>
  <c r="D2661" i="26"/>
  <c r="C2661" i="26"/>
  <c r="F2660" i="26"/>
  <c r="E2660" i="26"/>
  <c r="D2660" i="26"/>
  <c r="C2660" i="26"/>
  <c r="F2659" i="26"/>
  <c r="E2659" i="26"/>
  <c r="D2659" i="26"/>
  <c r="C2659" i="26"/>
  <c r="F2658" i="26"/>
  <c r="E2658" i="26"/>
  <c r="D2658" i="26"/>
  <c r="C2658" i="26"/>
  <c r="F2657" i="26"/>
  <c r="E2657" i="26"/>
  <c r="D2657" i="26"/>
  <c r="C2657" i="26"/>
  <c r="F2656" i="26"/>
  <c r="E2656" i="26"/>
  <c r="D2656" i="26"/>
  <c r="C2656" i="26"/>
  <c r="F2655" i="26"/>
  <c r="E2655" i="26"/>
  <c r="D2655" i="26"/>
  <c r="C2655" i="26"/>
  <c r="F2654" i="26"/>
  <c r="E2654" i="26"/>
  <c r="D2654" i="26"/>
  <c r="C2654" i="26"/>
  <c r="F2653" i="26"/>
  <c r="E2653" i="26"/>
  <c r="D2653" i="26"/>
  <c r="C2653" i="26"/>
  <c r="F2652" i="26"/>
  <c r="E2652" i="26"/>
  <c r="D2652" i="26"/>
  <c r="C2652" i="26"/>
  <c r="F2651" i="26"/>
  <c r="E2651" i="26"/>
  <c r="D2651" i="26"/>
  <c r="C2651" i="26"/>
  <c r="F2650" i="26"/>
  <c r="E2650" i="26"/>
  <c r="D2650" i="26"/>
  <c r="C2650" i="26"/>
  <c r="F2649" i="26"/>
  <c r="E2649" i="26"/>
  <c r="D2649" i="26"/>
  <c r="C2649" i="26"/>
  <c r="F2648" i="26"/>
  <c r="E2648" i="26"/>
  <c r="D2648" i="26"/>
  <c r="C2648" i="26"/>
  <c r="F2647" i="26"/>
  <c r="E2647" i="26"/>
  <c r="D2647" i="26"/>
  <c r="C2647" i="26"/>
  <c r="F2646" i="26"/>
  <c r="E2646" i="26"/>
  <c r="D2646" i="26"/>
  <c r="C2646" i="26"/>
  <c r="F2645" i="26"/>
  <c r="E2645" i="26"/>
  <c r="D2645" i="26"/>
  <c r="C2645" i="26"/>
  <c r="F2644" i="26"/>
  <c r="E2644" i="26"/>
  <c r="D2644" i="26"/>
  <c r="C2644" i="26"/>
  <c r="F2643" i="26"/>
  <c r="E2643" i="26"/>
  <c r="D2643" i="26"/>
  <c r="C2643" i="26"/>
  <c r="F2642" i="26"/>
  <c r="E2642" i="26"/>
  <c r="D2642" i="26"/>
  <c r="C2642" i="26"/>
  <c r="F2641" i="26"/>
  <c r="E2641" i="26"/>
  <c r="D2641" i="26"/>
  <c r="C2641" i="26"/>
  <c r="F2640" i="26"/>
  <c r="E2640" i="26"/>
  <c r="D2640" i="26"/>
  <c r="C2640" i="26"/>
  <c r="F2639" i="26"/>
  <c r="E2639" i="26"/>
  <c r="D2639" i="26"/>
  <c r="C2639" i="26"/>
  <c r="F2638" i="26"/>
  <c r="E2638" i="26"/>
  <c r="D2638" i="26"/>
  <c r="C2638" i="26"/>
  <c r="F2637" i="26"/>
  <c r="E2637" i="26"/>
  <c r="D2637" i="26"/>
  <c r="C2637" i="26"/>
  <c r="F2636" i="26"/>
  <c r="E2636" i="26"/>
  <c r="D2636" i="26"/>
  <c r="C2636" i="26"/>
  <c r="F2635" i="26"/>
  <c r="E2635" i="26"/>
  <c r="D2635" i="26"/>
  <c r="C2635" i="26"/>
  <c r="F2634" i="26"/>
  <c r="E2634" i="26"/>
  <c r="D2634" i="26"/>
  <c r="C2634" i="26"/>
  <c r="F2633" i="26"/>
  <c r="E2633" i="26"/>
  <c r="D2633" i="26"/>
  <c r="C2633" i="26"/>
  <c r="F2632" i="26"/>
  <c r="E2632" i="26"/>
  <c r="D2632" i="26"/>
  <c r="C2632" i="26"/>
  <c r="F2631" i="26"/>
  <c r="E2631" i="26"/>
  <c r="D2631" i="26"/>
  <c r="C2631" i="26"/>
  <c r="F2630" i="26"/>
  <c r="E2630" i="26"/>
  <c r="D2630" i="26"/>
  <c r="C2630" i="26"/>
  <c r="F2629" i="26"/>
  <c r="E2629" i="26"/>
  <c r="D2629" i="26"/>
  <c r="C2629" i="26"/>
  <c r="F2628" i="26"/>
  <c r="E2628" i="26"/>
  <c r="D2628" i="26"/>
  <c r="C2628" i="26"/>
  <c r="F2627" i="26"/>
  <c r="E2627" i="26"/>
  <c r="D2627" i="26"/>
  <c r="C2627" i="26"/>
  <c r="F2626" i="26"/>
  <c r="E2626" i="26"/>
  <c r="D2626" i="26"/>
  <c r="C2626" i="26"/>
  <c r="F2625" i="26"/>
  <c r="E2625" i="26"/>
  <c r="D2625" i="26"/>
  <c r="C2625" i="26"/>
  <c r="F2624" i="26"/>
  <c r="E2624" i="26"/>
  <c r="D2624" i="26"/>
  <c r="C2624" i="26"/>
  <c r="F2623" i="26"/>
  <c r="E2623" i="26"/>
  <c r="D2623" i="26"/>
  <c r="C2623" i="26"/>
  <c r="F2622" i="26"/>
  <c r="E2622" i="26"/>
  <c r="D2622" i="26"/>
  <c r="C2622" i="26"/>
  <c r="F2621" i="26"/>
  <c r="E2621" i="26"/>
  <c r="D2621" i="26"/>
  <c r="C2621" i="26"/>
  <c r="F2620" i="26"/>
  <c r="E2620" i="26"/>
  <c r="D2620" i="26"/>
  <c r="C2620" i="26"/>
  <c r="F2619" i="26"/>
  <c r="E2619" i="26"/>
  <c r="D2619" i="26"/>
  <c r="C2619" i="26"/>
  <c r="F2618" i="26"/>
  <c r="E2618" i="26"/>
  <c r="D2618" i="26"/>
  <c r="C2618" i="26"/>
  <c r="F2617" i="26"/>
  <c r="E2617" i="26"/>
  <c r="D2617" i="26"/>
  <c r="C2617" i="26"/>
  <c r="F2616" i="26"/>
  <c r="E2616" i="26"/>
  <c r="D2616" i="26"/>
  <c r="C2616" i="26"/>
  <c r="F2615" i="26"/>
  <c r="E2615" i="26"/>
  <c r="D2615" i="26"/>
  <c r="C2615" i="26"/>
  <c r="F2614" i="26"/>
  <c r="E2614" i="26"/>
  <c r="D2614" i="26"/>
  <c r="C2614" i="26"/>
  <c r="F2613" i="26"/>
  <c r="E2613" i="26"/>
  <c r="D2613" i="26"/>
  <c r="C2613" i="26"/>
  <c r="F2612" i="26"/>
  <c r="E2612" i="26"/>
  <c r="D2612" i="26"/>
  <c r="C2612" i="26"/>
  <c r="F2611" i="26"/>
  <c r="E2611" i="26"/>
  <c r="D2611" i="26"/>
  <c r="C2611" i="26"/>
  <c r="F2610" i="26"/>
  <c r="E2610" i="26"/>
  <c r="D2610" i="26"/>
  <c r="C2610" i="26"/>
  <c r="F2609" i="26"/>
  <c r="E2609" i="26"/>
  <c r="D2609" i="26"/>
  <c r="C2609" i="26"/>
  <c r="F2608" i="26"/>
  <c r="E2608" i="26"/>
  <c r="D2608" i="26"/>
  <c r="C2608" i="26"/>
  <c r="F2607" i="26"/>
  <c r="E2607" i="26"/>
  <c r="D2607" i="26"/>
  <c r="C2607" i="26"/>
  <c r="F2606" i="26"/>
  <c r="E2606" i="26"/>
  <c r="D2606" i="26"/>
  <c r="C2606" i="26"/>
  <c r="F2605" i="26"/>
  <c r="E2605" i="26"/>
  <c r="D2605" i="26"/>
  <c r="C2605" i="26"/>
  <c r="F2604" i="26"/>
  <c r="E2604" i="26"/>
  <c r="D2604" i="26"/>
  <c r="C2604" i="26"/>
  <c r="F2603" i="26"/>
  <c r="E2603" i="26"/>
  <c r="D2603" i="26"/>
  <c r="C2603" i="26"/>
  <c r="F2602" i="26"/>
  <c r="E2602" i="26"/>
  <c r="D2602" i="26"/>
  <c r="C2602" i="26"/>
  <c r="F2601" i="26"/>
  <c r="E2601" i="26"/>
  <c r="D2601" i="26"/>
  <c r="C2601" i="26"/>
  <c r="F2600" i="26"/>
  <c r="E2600" i="26"/>
  <c r="D2600" i="26"/>
  <c r="C2600" i="26"/>
  <c r="F2599" i="26"/>
  <c r="E2599" i="26"/>
  <c r="D2599" i="26"/>
  <c r="C2599" i="26"/>
  <c r="F2598" i="26"/>
  <c r="E2598" i="26"/>
  <c r="D2598" i="26"/>
  <c r="C2598" i="26"/>
  <c r="F2597" i="26"/>
  <c r="E2597" i="26"/>
  <c r="D2597" i="26"/>
  <c r="C2597" i="26"/>
  <c r="F2596" i="26"/>
  <c r="E2596" i="26"/>
  <c r="D2596" i="26"/>
  <c r="C2596" i="26"/>
  <c r="F2595" i="26"/>
  <c r="E2595" i="26"/>
  <c r="D2595" i="26"/>
  <c r="C2595" i="26"/>
  <c r="F2594" i="26"/>
  <c r="E2594" i="26"/>
  <c r="D2594" i="26"/>
  <c r="C2594" i="26"/>
  <c r="F2593" i="26"/>
  <c r="E2593" i="26"/>
  <c r="D2593" i="26"/>
  <c r="C2593" i="26"/>
  <c r="F2592" i="26"/>
  <c r="E2592" i="26"/>
  <c r="D2592" i="26"/>
  <c r="C2592" i="26"/>
  <c r="F2591" i="26"/>
  <c r="E2591" i="26"/>
  <c r="D2591" i="26"/>
  <c r="C2591" i="26"/>
  <c r="F2590" i="26"/>
  <c r="E2590" i="26"/>
  <c r="D2590" i="26"/>
  <c r="C2590" i="26"/>
  <c r="F2589" i="26"/>
  <c r="E2589" i="26"/>
  <c r="D2589" i="26"/>
  <c r="C2589" i="26"/>
  <c r="F2588" i="26"/>
  <c r="E2588" i="26"/>
  <c r="D2588" i="26"/>
  <c r="C2588" i="26"/>
  <c r="F2587" i="26"/>
  <c r="E2587" i="26"/>
  <c r="D2587" i="26"/>
  <c r="C2587" i="26"/>
  <c r="F2586" i="26"/>
  <c r="E2586" i="26"/>
  <c r="D2586" i="26"/>
  <c r="C2586" i="26"/>
  <c r="F2585" i="26"/>
  <c r="E2585" i="26"/>
  <c r="D2585" i="26"/>
  <c r="C2585" i="26"/>
  <c r="F2584" i="26"/>
  <c r="E2584" i="26"/>
  <c r="D2584" i="26"/>
  <c r="C2584" i="26"/>
  <c r="F2583" i="26"/>
  <c r="E2583" i="26"/>
  <c r="D2583" i="26"/>
  <c r="C2583" i="26"/>
  <c r="F2582" i="26"/>
  <c r="E2582" i="26"/>
  <c r="D2582" i="26"/>
  <c r="C2582" i="26"/>
  <c r="F2581" i="26"/>
  <c r="E2581" i="26"/>
  <c r="D2581" i="26"/>
  <c r="C2581" i="26"/>
  <c r="F2580" i="26"/>
  <c r="E2580" i="26"/>
  <c r="D2580" i="26"/>
  <c r="C2580" i="26"/>
  <c r="F2579" i="26"/>
  <c r="E2579" i="26"/>
  <c r="D2579" i="26"/>
  <c r="C2579" i="26"/>
  <c r="F2578" i="26"/>
  <c r="E2578" i="26"/>
  <c r="D2578" i="26"/>
  <c r="C2578" i="26"/>
  <c r="F2577" i="26"/>
  <c r="E2577" i="26"/>
  <c r="D2577" i="26"/>
  <c r="C2577" i="26"/>
  <c r="F2576" i="26"/>
  <c r="E2576" i="26"/>
  <c r="D2576" i="26"/>
  <c r="C2576" i="26"/>
  <c r="F2575" i="26"/>
  <c r="E2575" i="26"/>
  <c r="D2575" i="26"/>
  <c r="C2575" i="26"/>
  <c r="F2574" i="26"/>
  <c r="E2574" i="26"/>
  <c r="D2574" i="26"/>
  <c r="C2574" i="26"/>
  <c r="F2573" i="26"/>
  <c r="E2573" i="26"/>
  <c r="D2573" i="26"/>
  <c r="C2573" i="26"/>
  <c r="F2572" i="26"/>
  <c r="E2572" i="26"/>
  <c r="D2572" i="26"/>
  <c r="C2572" i="26"/>
  <c r="F2571" i="26"/>
  <c r="E2571" i="26"/>
  <c r="D2571" i="26"/>
  <c r="C2571" i="26"/>
  <c r="F2570" i="26"/>
  <c r="E2570" i="26"/>
  <c r="D2570" i="26"/>
  <c r="C2570" i="26"/>
  <c r="F2569" i="26"/>
  <c r="E2569" i="26"/>
  <c r="D2569" i="26"/>
  <c r="C2569" i="26"/>
  <c r="F2568" i="26"/>
  <c r="E2568" i="26"/>
  <c r="D2568" i="26"/>
  <c r="C2568" i="26"/>
  <c r="F2567" i="26"/>
  <c r="E2567" i="26"/>
  <c r="D2567" i="26"/>
  <c r="C2567" i="26"/>
  <c r="F2566" i="26"/>
  <c r="E2566" i="26"/>
  <c r="D2566" i="26"/>
  <c r="C2566" i="26"/>
  <c r="F2565" i="26"/>
  <c r="E2565" i="26"/>
  <c r="D2565" i="26"/>
  <c r="C2565" i="26"/>
  <c r="F2564" i="26"/>
  <c r="E2564" i="26"/>
  <c r="D2564" i="26"/>
  <c r="C2564" i="26"/>
  <c r="F2563" i="26"/>
  <c r="E2563" i="26"/>
  <c r="D2563" i="26"/>
  <c r="C2563" i="26"/>
  <c r="F2562" i="26"/>
  <c r="E2562" i="26"/>
  <c r="D2562" i="26"/>
  <c r="C2562" i="26"/>
  <c r="F2561" i="26"/>
  <c r="E2561" i="26"/>
  <c r="D2561" i="26"/>
  <c r="C2561" i="26"/>
  <c r="F2560" i="26"/>
  <c r="E2560" i="26"/>
  <c r="D2560" i="26"/>
  <c r="C2560" i="26"/>
  <c r="F2559" i="26"/>
  <c r="E2559" i="26"/>
  <c r="D2559" i="26"/>
  <c r="C2559" i="26"/>
  <c r="F2558" i="26"/>
  <c r="E2558" i="26"/>
  <c r="D2558" i="26"/>
  <c r="C2558" i="26"/>
  <c r="F2557" i="26"/>
  <c r="E2557" i="26"/>
  <c r="D2557" i="26"/>
  <c r="C2557" i="26"/>
  <c r="F2556" i="26"/>
  <c r="E2556" i="26"/>
  <c r="D2556" i="26"/>
  <c r="C2556" i="26"/>
  <c r="F2555" i="26"/>
  <c r="E2555" i="26"/>
  <c r="D2555" i="26"/>
  <c r="C2555" i="26"/>
  <c r="F2554" i="26"/>
  <c r="E2554" i="26"/>
  <c r="D2554" i="26"/>
  <c r="C2554" i="26"/>
  <c r="F2553" i="26"/>
  <c r="E2553" i="26"/>
  <c r="D2553" i="26"/>
  <c r="C2553" i="26"/>
  <c r="F2552" i="26"/>
  <c r="E2552" i="26"/>
  <c r="D2552" i="26"/>
  <c r="C2552" i="26"/>
  <c r="F2551" i="26"/>
  <c r="E2551" i="26"/>
  <c r="D2551" i="26"/>
  <c r="C2551" i="26"/>
  <c r="F2550" i="26"/>
  <c r="E2550" i="26"/>
  <c r="D2550" i="26"/>
  <c r="C2550" i="26"/>
  <c r="F2549" i="26"/>
  <c r="E2549" i="26"/>
  <c r="D2549" i="26"/>
  <c r="C2549" i="26"/>
  <c r="F2548" i="26"/>
  <c r="E2548" i="26"/>
  <c r="D2548" i="26"/>
  <c r="C2548" i="26"/>
  <c r="F2547" i="26"/>
  <c r="E2547" i="26"/>
  <c r="D2547" i="26"/>
  <c r="C2547" i="26"/>
  <c r="F2546" i="26"/>
  <c r="E2546" i="26"/>
  <c r="D2546" i="26"/>
  <c r="C2546" i="26"/>
  <c r="F2545" i="26"/>
  <c r="E2545" i="26"/>
  <c r="D2545" i="26"/>
  <c r="C2545" i="26"/>
  <c r="F2544" i="26"/>
  <c r="E2544" i="26"/>
  <c r="D2544" i="26"/>
  <c r="C2544" i="26"/>
  <c r="F2543" i="26"/>
  <c r="E2543" i="26"/>
  <c r="D2543" i="26"/>
  <c r="C2543" i="26"/>
  <c r="F2542" i="26"/>
  <c r="E2542" i="26"/>
  <c r="D2542" i="26"/>
  <c r="C2542" i="26"/>
  <c r="F2541" i="26"/>
  <c r="E2541" i="26"/>
  <c r="D2541" i="26"/>
  <c r="C2541" i="26"/>
  <c r="F2540" i="26"/>
  <c r="E2540" i="26"/>
  <c r="D2540" i="26"/>
  <c r="C2540" i="26"/>
  <c r="F2539" i="26"/>
  <c r="E2539" i="26"/>
  <c r="D2539" i="26"/>
  <c r="C2539" i="26"/>
  <c r="F2538" i="26"/>
  <c r="E2538" i="26"/>
  <c r="D2538" i="26"/>
  <c r="C2538" i="26"/>
  <c r="F2537" i="26"/>
  <c r="E2537" i="26"/>
  <c r="D2537" i="26"/>
  <c r="C2537" i="26"/>
  <c r="F2536" i="26"/>
  <c r="E2536" i="26"/>
  <c r="D2536" i="26"/>
  <c r="C2536" i="26"/>
  <c r="F2535" i="26"/>
  <c r="E2535" i="26"/>
  <c r="D2535" i="26"/>
  <c r="C2535" i="26"/>
  <c r="F2534" i="26"/>
  <c r="E2534" i="26"/>
  <c r="D2534" i="26"/>
  <c r="C2534" i="26"/>
  <c r="F2533" i="26"/>
  <c r="E2533" i="26"/>
  <c r="D2533" i="26"/>
  <c r="C2533" i="26"/>
  <c r="F2532" i="26"/>
  <c r="E2532" i="26"/>
  <c r="D2532" i="26"/>
  <c r="C2532" i="26"/>
  <c r="F2531" i="26"/>
  <c r="E2531" i="26"/>
  <c r="D2531" i="26"/>
  <c r="C2531" i="26"/>
  <c r="F2530" i="26"/>
  <c r="E2530" i="26"/>
  <c r="D2530" i="26"/>
  <c r="C2530" i="26"/>
  <c r="F2529" i="26"/>
  <c r="E2529" i="26"/>
  <c r="D2529" i="26"/>
  <c r="C2529" i="26"/>
  <c r="F2528" i="26"/>
  <c r="E2528" i="26"/>
  <c r="D2528" i="26"/>
  <c r="C2528" i="26"/>
  <c r="F2527" i="26"/>
  <c r="E2527" i="26"/>
  <c r="D2527" i="26"/>
  <c r="C2527" i="26"/>
  <c r="F2526" i="26"/>
  <c r="E2526" i="26"/>
  <c r="D2526" i="26"/>
  <c r="C2526" i="26"/>
  <c r="F2525" i="26"/>
  <c r="E2525" i="26"/>
  <c r="D2525" i="26"/>
  <c r="C2525" i="26"/>
  <c r="F2524" i="26"/>
  <c r="E2524" i="26"/>
  <c r="D2524" i="26"/>
  <c r="C2524" i="26"/>
  <c r="F2523" i="26"/>
  <c r="E2523" i="26"/>
  <c r="D2523" i="26"/>
  <c r="C2523" i="26"/>
  <c r="F2522" i="26"/>
  <c r="E2522" i="26"/>
  <c r="D2522" i="26"/>
  <c r="C2522" i="26"/>
  <c r="F2521" i="26"/>
  <c r="E2521" i="26"/>
  <c r="D2521" i="26"/>
  <c r="C2521" i="26"/>
  <c r="F2520" i="26"/>
  <c r="E2520" i="26"/>
  <c r="D2520" i="26"/>
  <c r="C2520" i="26"/>
  <c r="F2519" i="26"/>
  <c r="E2519" i="26"/>
  <c r="D2519" i="26"/>
  <c r="C2519" i="26"/>
  <c r="F2518" i="26"/>
  <c r="E2518" i="26"/>
  <c r="D2518" i="26"/>
  <c r="C2518" i="26"/>
  <c r="F2517" i="26"/>
  <c r="E2517" i="26"/>
  <c r="D2517" i="26"/>
  <c r="C2517" i="26"/>
  <c r="F2516" i="26"/>
  <c r="E2516" i="26"/>
  <c r="D2516" i="26"/>
  <c r="C2516" i="26"/>
  <c r="F2515" i="26"/>
  <c r="E2515" i="26"/>
  <c r="D2515" i="26"/>
  <c r="C2515" i="26"/>
  <c r="F2514" i="26"/>
  <c r="E2514" i="26"/>
  <c r="D2514" i="26"/>
  <c r="C2514" i="26"/>
  <c r="F2513" i="26"/>
  <c r="E2513" i="26"/>
  <c r="D2513" i="26"/>
  <c r="C2513" i="26"/>
  <c r="F2512" i="26"/>
  <c r="E2512" i="26"/>
  <c r="D2512" i="26"/>
  <c r="C2512" i="26"/>
  <c r="F2511" i="26"/>
  <c r="E2511" i="26"/>
  <c r="D2511" i="26"/>
  <c r="C2511" i="26"/>
  <c r="F2510" i="26"/>
  <c r="E2510" i="26"/>
  <c r="D2510" i="26"/>
  <c r="C2510" i="26"/>
  <c r="F2509" i="26"/>
  <c r="E2509" i="26"/>
  <c r="D2509" i="26"/>
  <c r="C2509" i="26"/>
  <c r="F2508" i="26"/>
  <c r="E2508" i="26"/>
  <c r="D2508" i="26"/>
  <c r="C2508" i="26"/>
  <c r="F2507" i="26"/>
  <c r="E2507" i="26"/>
  <c r="D2507" i="26"/>
  <c r="C2507" i="26"/>
  <c r="F2506" i="26"/>
  <c r="E2506" i="26"/>
  <c r="D2506" i="26"/>
  <c r="C2506" i="26"/>
  <c r="F2505" i="26"/>
  <c r="E2505" i="26"/>
  <c r="D2505" i="26"/>
  <c r="C2505" i="26"/>
  <c r="F2504" i="26"/>
  <c r="E2504" i="26"/>
  <c r="D2504" i="26"/>
  <c r="C2504" i="26"/>
  <c r="F2503" i="26"/>
  <c r="E2503" i="26"/>
  <c r="D2503" i="26"/>
  <c r="C2503" i="26"/>
  <c r="F2502" i="26"/>
  <c r="E2502" i="26"/>
  <c r="D2502" i="26"/>
  <c r="C2502" i="26"/>
  <c r="F2501" i="26"/>
  <c r="E2501" i="26"/>
  <c r="D2501" i="26"/>
  <c r="C2501" i="26"/>
  <c r="F2500" i="26"/>
  <c r="E2500" i="26"/>
  <c r="D2500" i="26"/>
  <c r="C2500" i="26"/>
  <c r="F2499" i="26"/>
  <c r="E2499" i="26"/>
  <c r="D2499" i="26"/>
  <c r="C2499" i="26"/>
  <c r="F2498" i="26"/>
  <c r="E2498" i="26"/>
  <c r="D2498" i="26"/>
  <c r="C2498" i="26"/>
  <c r="F2497" i="26"/>
  <c r="E2497" i="26"/>
  <c r="D2497" i="26"/>
  <c r="C2497" i="26"/>
  <c r="F2496" i="26"/>
  <c r="E2496" i="26"/>
  <c r="D2496" i="26"/>
  <c r="C2496" i="26"/>
  <c r="F2495" i="26"/>
  <c r="E2495" i="26"/>
  <c r="D2495" i="26"/>
  <c r="C2495" i="26"/>
  <c r="F2494" i="26"/>
  <c r="E2494" i="26"/>
  <c r="D2494" i="26"/>
  <c r="C2494" i="26"/>
  <c r="F2493" i="26"/>
  <c r="E2493" i="26"/>
  <c r="D2493" i="26"/>
  <c r="C2493" i="26"/>
  <c r="F2492" i="26"/>
  <c r="E2492" i="26"/>
  <c r="D2492" i="26"/>
  <c r="C2492" i="26"/>
  <c r="F2491" i="26"/>
  <c r="E2491" i="26"/>
  <c r="D2491" i="26"/>
  <c r="C2491" i="26"/>
  <c r="F2490" i="26"/>
  <c r="E2490" i="26"/>
  <c r="D2490" i="26"/>
  <c r="C2490" i="26"/>
  <c r="F2489" i="26"/>
  <c r="E2489" i="26"/>
  <c r="D2489" i="26"/>
  <c r="C2489" i="26"/>
  <c r="F2488" i="26"/>
  <c r="E2488" i="26"/>
  <c r="D2488" i="26"/>
  <c r="C2488" i="26"/>
  <c r="F2487" i="26"/>
  <c r="E2487" i="26"/>
  <c r="D2487" i="26"/>
  <c r="C2487" i="26"/>
  <c r="F2486" i="26"/>
  <c r="E2486" i="26"/>
  <c r="D2486" i="26"/>
  <c r="C2486" i="26"/>
  <c r="F2485" i="26"/>
  <c r="E2485" i="26"/>
  <c r="D2485" i="26"/>
  <c r="C2485" i="26"/>
  <c r="F2484" i="26"/>
  <c r="E2484" i="26"/>
  <c r="D2484" i="26"/>
  <c r="C2484" i="26"/>
  <c r="F2483" i="26"/>
  <c r="E2483" i="26"/>
  <c r="D2483" i="26"/>
  <c r="C2483" i="26"/>
  <c r="F2482" i="26"/>
  <c r="E2482" i="26"/>
  <c r="D2482" i="26"/>
  <c r="C2482" i="26"/>
  <c r="F2481" i="26"/>
  <c r="E2481" i="26"/>
  <c r="D2481" i="26"/>
  <c r="C2481" i="26"/>
  <c r="F2480" i="26"/>
  <c r="E2480" i="26"/>
  <c r="D2480" i="26"/>
  <c r="C2480" i="26"/>
  <c r="F2479" i="26"/>
  <c r="E2479" i="26"/>
  <c r="D2479" i="26"/>
  <c r="C2479" i="26"/>
  <c r="F2478" i="26"/>
  <c r="E2478" i="26"/>
  <c r="D2478" i="26"/>
  <c r="C2478" i="26"/>
  <c r="F2477" i="26"/>
  <c r="E2477" i="26"/>
  <c r="D2477" i="26"/>
  <c r="C2477" i="26"/>
  <c r="F2476" i="26"/>
  <c r="E2476" i="26"/>
  <c r="D2476" i="26"/>
  <c r="C2476" i="26"/>
  <c r="F2475" i="26"/>
  <c r="E2475" i="26"/>
  <c r="D2475" i="26"/>
  <c r="C2475" i="26"/>
  <c r="F2474" i="26"/>
  <c r="E2474" i="26"/>
  <c r="D2474" i="26"/>
  <c r="C2474" i="26"/>
  <c r="F2473" i="26"/>
  <c r="E2473" i="26"/>
  <c r="D2473" i="26"/>
  <c r="C2473" i="26"/>
  <c r="F2472" i="26"/>
  <c r="E2472" i="26"/>
  <c r="D2472" i="26"/>
  <c r="C2472" i="26"/>
  <c r="F2471" i="26"/>
  <c r="E2471" i="26"/>
  <c r="D2471" i="26"/>
  <c r="C2471" i="26"/>
  <c r="F2470" i="26"/>
  <c r="E2470" i="26"/>
  <c r="D2470" i="26"/>
  <c r="C2470" i="26"/>
  <c r="F2469" i="26"/>
  <c r="E2469" i="26"/>
  <c r="D2469" i="26"/>
  <c r="C2469" i="26"/>
  <c r="F2468" i="26"/>
  <c r="E2468" i="26"/>
  <c r="D2468" i="26"/>
  <c r="C2468" i="26"/>
  <c r="F2467" i="26"/>
  <c r="E2467" i="26"/>
  <c r="D2467" i="26"/>
  <c r="C2467" i="26"/>
  <c r="F2466" i="26"/>
  <c r="E2466" i="26"/>
  <c r="D2466" i="26"/>
  <c r="C2466" i="26"/>
  <c r="F2465" i="26"/>
  <c r="E2465" i="26"/>
  <c r="D2465" i="26"/>
  <c r="C2465" i="26"/>
  <c r="F2464" i="26"/>
  <c r="E2464" i="26"/>
  <c r="D2464" i="26"/>
  <c r="C2464" i="26"/>
  <c r="F2463" i="26"/>
  <c r="E2463" i="26"/>
  <c r="D2463" i="26"/>
  <c r="C2463" i="26"/>
  <c r="F2462" i="26"/>
  <c r="E2462" i="26"/>
  <c r="D2462" i="26"/>
  <c r="C2462" i="26"/>
  <c r="F2461" i="26"/>
  <c r="E2461" i="26"/>
  <c r="D2461" i="26"/>
  <c r="C2461" i="26"/>
  <c r="F2460" i="26"/>
  <c r="E2460" i="26"/>
  <c r="D2460" i="26"/>
  <c r="C2460" i="26"/>
  <c r="F2459" i="26"/>
  <c r="E2459" i="26"/>
  <c r="D2459" i="26"/>
  <c r="C2459" i="26"/>
  <c r="F2458" i="26"/>
  <c r="E2458" i="26"/>
  <c r="D2458" i="26"/>
  <c r="C2458" i="26"/>
  <c r="F2457" i="26"/>
  <c r="E2457" i="26"/>
  <c r="D2457" i="26"/>
  <c r="C2457" i="26"/>
  <c r="F2456" i="26"/>
  <c r="E2456" i="26"/>
  <c r="D2456" i="26"/>
  <c r="C2456" i="26"/>
  <c r="F2455" i="26"/>
  <c r="E2455" i="26"/>
  <c r="D2455" i="26"/>
  <c r="C2455" i="26"/>
  <c r="F2454" i="26"/>
  <c r="E2454" i="26"/>
  <c r="D2454" i="26"/>
  <c r="C2454" i="26"/>
  <c r="F2453" i="26"/>
  <c r="E2453" i="26"/>
  <c r="D2453" i="26"/>
  <c r="C2453" i="26"/>
  <c r="F2452" i="26"/>
  <c r="E2452" i="26"/>
  <c r="D2452" i="26"/>
  <c r="C2452" i="26"/>
  <c r="F2451" i="26"/>
  <c r="E2451" i="26"/>
  <c r="D2451" i="26"/>
  <c r="C2451" i="26"/>
  <c r="F2450" i="26"/>
  <c r="E2450" i="26"/>
  <c r="D2450" i="26"/>
  <c r="C2450" i="26"/>
  <c r="F2449" i="26"/>
  <c r="E2449" i="26"/>
  <c r="D2449" i="26"/>
  <c r="C2449" i="26"/>
  <c r="F2448" i="26"/>
  <c r="E2448" i="26"/>
  <c r="D2448" i="26"/>
  <c r="C2448" i="26"/>
  <c r="F2447" i="26"/>
  <c r="E2447" i="26"/>
  <c r="D2447" i="26"/>
  <c r="C2447" i="26"/>
  <c r="F2446" i="26"/>
  <c r="E2446" i="26"/>
  <c r="D2446" i="26"/>
  <c r="C2446" i="26"/>
  <c r="F2445" i="26"/>
  <c r="E2445" i="26"/>
  <c r="D2445" i="26"/>
  <c r="C2445" i="26"/>
  <c r="F2444" i="26"/>
  <c r="E2444" i="26"/>
  <c r="D2444" i="26"/>
  <c r="C2444" i="26"/>
  <c r="F2443" i="26"/>
  <c r="E2443" i="26"/>
  <c r="D2443" i="26"/>
  <c r="C2443" i="26"/>
  <c r="F2442" i="26"/>
  <c r="E2442" i="26"/>
  <c r="D2442" i="26"/>
  <c r="C2442" i="26"/>
  <c r="F2441" i="26"/>
  <c r="E2441" i="26"/>
  <c r="D2441" i="26"/>
  <c r="C2441" i="26"/>
  <c r="F2440" i="26"/>
  <c r="E2440" i="26"/>
  <c r="D2440" i="26"/>
  <c r="C2440" i="26"/>
  <c r="F2439" i="26"/>
  <c r="E2439" i="26"/>
  <c r="D2439" i="26"/>
  <c r="C2439" i="26"/>
  <c r="F2438" i="26"/>
  <c r="E2438" i="26"/>
  <c r="D2438" i="26"/>
  <c r="C2438" i="26"/>
  <c r="F2437" i="26"/>
  <c r="E2437" i="26"/>
  <c r="D2437" i="26"/>
  <c r="C2437" i="26"/>
  <c r="F2436" i="26"/>
  <c r="E2436" i="26"/>
  <c r="D2436" i="26"/>
  <c r="C2436" i="26"/>
  <c r="F2435" i="26"/>
  <c r="E2435" i="26"/>
  <c r="D2435" i="26"/>
  <c r="C2435" i="26"/>
  <c r="F2434" i="26"/>
  <c r="E2434" i="26"/>
  <c r="D2434" i="26"/>
  <c r="C2434" i="26"/>
  <c r="F2433" i="26"/>
  <c r="E2433" i="26"/>
  <c r="D2433" i="26"/>
  <c r="C2433" i="26"/>
  <c r="F2432" i="26"/>
  <c r="E2432" i="26"/>
  <c r="D2432" i="26"/>
  <c r="C2432" i="26"/>
  <c r="F2431" i="26"/>
  <c r="E2431" i="26"/>
  <c r="D2431" i="26"/>
  <c r="C2431" i="26"/>
  <c r="F2430" i="26"/>
  <c r="E2430" i="26"/>
  <c r="D2430" i="26"/>
  <c r="C2430" i="26"/>
  <c r="F2429" i="26"/>
  <c r="E2429" i="26"/>
  <c r="D2429" i="26"/>
  <c r="C2429" i="26"/>
  <c r="G2429" i="26" s="1"/>
  <c r="F2428" i="26"/>
  <c r="G2428" i="26" s="1"/>
  <c r="E2428" i="26"/>
  <c r="D2428" i="26"/>
  <c r="C2428" i="26"/>
  <c r="F2427" i="26"/>
  <c r="E2427" i="26"/>
  <c r="D2427" i="26"/>
  <c r="C2427" i="26"/>
  <c r="F2426" i="26"/>
  <c r="E2426" i="26"/>
  <c r="D2426" i="26"/>
  <c r="C2426" i="26"/>
  <c r="F2425" i="26"/>
  <c r="E2425" i="26"/>
  <c r="D2425" i="26"/>
  <c r="C2425" i="26"/>
  <c r="F2424" i="26"/>
  <c r="E2424" i="26"/>
  <c r="D2424" i="26"/>
  <c r="C2424" i="26"/>
  <c r="F2423" i="26"/>
  <c r="E2423" i="26"/>
  <c r="D2423" i="26"/>
  <c r="C2423" i="26"/>
  <c r="F2422" i="26"/>
  <c r="E2422" i="26"/>
  <c r="D2422" i="26"/>
  <c r="C2422" i="26"/>
  <c r="F2421" i="26"/>
  <c r="E2421" i="26"/>
  <c r="D2421" i="26"/>
  <c r="C2421" i="26"/>
  <c r="F2420" i="26"/>
  <c r="E2420" i="26"/>
  <c r="D2420" i="26"/>
  <c r="C2420" i="26"/>
  <c r="F2419" i="26"/>
  <c r="E2419" i="26"/>
  <c r="D2419" i="26"/>
  <c r="C2419" i="26"/>
  <c r="F2418" i="26"/>
  <c r="E2418" i="26"/>
  <c r="D2418" i="26"/>
  <c r="C2418" i="26"/>
  <c r="G2418" i="26" s="1"/>
  <c r="F2417" i="26"/>
  <c r="E2417" i="26"/>
  <c r="D2417" i="26"/>
  <c r="C2417" i="26"/>
  <c r="F2416" i="26"/>
  <c r="E2416" i="26"/>
  <c r="D2416" i="26"/>
  <c r="C2416" i="26"/>
  <c r="F2415" i="26"/>
  <c r="E2415" i="26"/>
  <c r="D2415" i="26"/>
  <c r="C2415" i="26"/>
  <c r="F2414" i="26"/>
  <c r="E2414" i="26"/>
  <c r="D2414" i="26"/>
  <c r="C2414" i="26"/>
  <c r="F2413" i="26"/>
  <c r="E2413" i="26"/>
  <c r="D2413" i="26"/>
  <c r="C2413" i="26"/>
  <c r="F2412" i="26"/>
  <c r="E2412" i="26"/>
  <c r="D2412" i="26"/>
  <c r="C2412" i="26"/>
  <c r="F2411" i="26"/>
  <c r="E2411" i="26"/>
  <c r="D2411" i="26"/>
  <c r="C2411" i="26"/>
  <c r="F2410" i="26"/>
  <c r="E2410" i="26"/>
  <c r="D2410" i="26"/>
  <c r="C2410" i="26"/>
  <c r="F2409" i="26"/>
  <c r="E2409" i="26"/>
  <c r="D2409" i="26"/>
  <c r="C2409" i="26"/>
  <c r="F2408" i="26"/>
  <c r="E2408" i="26"/>
  <c r="D2408" i="26"/>
  <c r="C2408" i="26"/>
  <c r="F2407" i="26"/>
  <c r="E2407" i="26"/>
  <c r="D2407" i="26"/>
  <c r="C2407" i="26"/>
  <c r="F2406" i="26"/>
  <c r="E2406" i="26"/>
  <c r="D2406" i="26"/>
  <c r="C2406" i="26"/>
  <c r="F2405" i="26"/>
  <c r="E2405" i="26"/>
  <c r="D2405" i="26"/>
  <c r="C2405" i="26"/>
  <c r="F2404" i="26"/>
  <c r="E2404" i="26"/>
  <c r="D2404" i="26"/>
  <c r="C2404" i="26"/>
  <c r="F2403" i="26"/>
  <c r="E2403" i="26"/>
  <c r="D2403" i="26"/>
  <c r="C2403" i="26"/>
  <c r="F2402" i="26"/>
  <c r="E2402" i="26"/>
  <c r="D2402" i="26"/>
  <c r="C2402" i="26"/>
  <c r="F2401" i="26"/>
  <c r="E2401" i="26"/>
  <c r="D2401" i="26"/>
  <c r="C2401" i="26"/>
  <c r="F2400" i="26"/>
  <c r="E2400" i="26"/>
  <c r="D2400" i="26"/>
  <c r="C2400" i="26"/>
  <c r="F2399" i="26"/>
  <c r="E2399" i="26"/>
  <c r="D2399" i="26"/>
  <c r="C2399" i="26"/>
  <c r="F2398" i="26"/>
  <c r="E2398" i="26"/>
  <c r="D2398" i="26"/>
  <c r="C2398" i="26"/>
  <c r="F2397" i="26"/>
  <c r="E2397" i="26"/>
  <c r="D2397" i="26"/>
  <c r="C2397" i="26"/>
  <c r="F2396" i="26"/>
  <c r="E2396" i="26"/>
  <c r="D2396" i="26"/>
  <c r="C2396" i="26"/>
  <c r="F2395" i="26"/>
  <c r="G2395" i="26" s="1"/>
  <c r="E2395" i="26"/>
  <c r="D2395" i="26"/>
  <c r="C2395" i="26"/>
  <c r="F2394" i="26"/>
  <c r="E2394" i="26"/>
  <c r="D2394" i="26"/>
  <c r="C2394" i="26"/>
  <c r="G2394" i="26" s="1"/>
  <c r="F2393" i="26"/>
  <c r="E2393" i="26"/>
  <c r="D2393" i="26"/>
  <c r="C2393" i="26"/>
  <c r="F2392" i="26"/>
  <c r="E2392" i="26"/>
  <c r="D2392" i="26"/>
  <c r="C2392" i="26"/>
  <c r="F2391" i="26"/>
  <c r="E2391" i="26"/>
  <c r="D2391" i="26"/>
  <c r="C2391" i="26"/>
  <c r="F2390" i="26"/>
  <c r="E2390" i="26"/>
  <c r="D2390" i="26"/>
  <c r="C2390" i="26"/>
  <c r="F2389" i="26"/>
  <c r="E2389" i="26"/>
  <c r="D2389" i="26"/>
  <c r="C2389" i="26"/>
  <c r="F2388" i="26"/>
  <c r="E2388" i="26"/>
  <c r="D2388" i="26"/>
  <c r="C2388" i="26"/>
  <c r="F2387" i="26"/>
  <c r="E2387" i="26"/>
  <c r="D2387" i="26"/>
  <c r="C2387" i="26"/>
  <c r="F2386" i="26"/>
  <c r="E2386" i="26"/>
  <c r="D2386" i="26"/>
  <c r="C2386" i="26"/>
  <c r="F2385" i="26"/>
  <c r="E2385" i="26"/>
  <c r="D2385" i="26"/>
  <c r="C2385" i="26"/>
  <c r="F2384" i="26"/>
  <c r="E2384" i="26"/>
  <c r="D2384" i="26"/>
  <c r="C2384" i="26"/>
  <c r="F2383" i="26"/>
  <c r="E2383" i="26"/>
  <c r="D2383" i="26"/>
  <c r="C2383" i="26"/>
  <c r="F2382" i="26"/>
  <c r="E2382" i="26"/>
  <c r="D2382" i="26"/>
  <c r="C2382" i="26"/>
  <c r="F2381" i="26"/>
  <c r="E2381" i="26"/>
  <c r="D2381" i="26"/>
  <c r="C2381" i="26"/>
  <c r="F2380" i="26"/>
  <c r="E2380" i="26"/>
  <c r="D2380" i="26"/>
  <c r="C2380" i="26"/>
  <c r="F2379" i="26"/>
  <c r="E2379" i="26"/>
  <c r="D2379" i="26"/>
  <c r="C2379" i="26"/>
  <c r="F2378" i="26"/>
  <c r="E2378" i="26"/>
  <c r="D2378" i="26"/>
  <c r="C2378" i="26"/>
  <c r="F2377" i="26"/>
  <c r="E2377" i="26"/>
  <c r="D2377" i="26"/>
  <c r="C2377" i="26"/>
  <c r="F2376" i="26"/>
  <c r="E2376" i="26"/>
  <c r="D2376" i="26"/>
  <c r="C2376" i="26"/>
  <c r="F2375" i="26"/>
  <c r="E2375" i="26"/>
  <c r="D2375" i="26"/>
  <c r="C2375" i="26"/>
  <c r="F2374" i="26"/>
  <c r="E2374" i="26"/>
  <c r="D2374" i="26"/>
  <c r="C2374" i="26"/>
  <c r="F2373" i="26"/>
  <c r="E2373" i="26"/>
  <c r="D2373" i="26"/>
  <c r="C2373" i="26"/>
  <c r="F2372" i="26"/>
  <c r="E2372" i="26"/>
  <c r="D2372" i="26"/>
  <c r="C2372" i="26"/>
  <c r="F2371" i="26"/>
  <c r="E2371" i="26"/>
  <c r="D2371" i="26"/>
  <c r="C2371" i="26"/>
  <c r="F2370" i="26"/>
  <c r="E2370" i="26"/>
  <c r="D2370" i="26"/>
  <c r="C2370" i="26"/>
  <c r="F2369" i="26"/>
  <c r="E2369" i="26"/>
  <c r="D2369" i="26"/>
  <c r="C2369" i="26"/>
  <c r="F2368" i="26"/>
  <c r="E2368" i="26"/>
  <c r="D2368" i="26"/>
  <c r="C2368" i="26"/>
  <c r="F2367" i="26"/>
  <c r="E2367" i="26"/>
  <c r="D2367" i="26"/>
  <c r="C2367" i="26"/>
  <c r="F2366" i="26"/>
  <c r="E2366" i="26"/>
  <c r="D2366" i="26"/>
  <c r="C2366" i="26"/>
  <c r="F2365" i="26"/>
  <c r="E2365" i="26"/>
  <c r="D2365" i="26"/>
  <c r="C2365" i="26"/>
  <c r="F2364" i="26"/>
  <c r="E2364" i="26"/>
  <c r="D2364" i="26"/>
  <c r="C2364" i="26"/>
  <c r="F2363" i="26"/>
  <c r="E2363" i="26"/>
  <c r="D2363" i="26"/>
  <c r="C2363" i="26"/>
  <c r="F2362" i="26"/>
  <c r="E2362" i="26"/>
  <c r="D2362" i="26"/>
  <c r="C2362" i="26"/>
  <c r="F2361" i="26"/>
  <c r="E2361" i="26"/>
  <c r="D2361" i="26"/>
  <c r="C2361" i="26"/>
  <c r="F2360" i="26"/>
  <c r="E2360" i="26"/>
  <c r="D2360" i="26"/>
  <c r="C2360" i="26"/>
  <c r="F2359" i="26"/>
  <c r="E2359" i="26"/>
  <c r="D2359" i="26"/>
  <c r="C2359" i="26"/>
  <c r="F2358" i="26"/>
  <c r="E2358" i="26"/>
  <c r="D2358" i="26"/>
  <c r="C2358" i="26"/>
  <c r="F2357" i="26"/>
  <c r="E2357" i="26"/>
  <c r="D2357" i="26"/>
  <c r="C2357" i="26"/>
  <c r="F2356" i="26"/>
  <c r="E2356" i="26"/>
  <c r="D2356" i="26"/>
  <c r="C2356" i="26"/>
  <c r="F2355" i="26"/>
  <c r="E2355" i="26"/>
  <c r="D2355" i="26"/>
  <c r="C2355" i="26"/>
  <c r="F2354" i="26"/>
  <c r="E2354" i="26"/>
  <c r="D2354" i="26"/>
  <c r="C2354" i="26"/>
  <c r="F2353" i="26"/>
  <c r="E2353" i="26"/>
  <c r="D2353" i="26"/>
  <c r="C2353" i="26"/>
  <c r="F2352" i="26"/>
  <c r="E2352" i="26"/>
  <c r="D2352" i="26"/>
  <c r="C2352" i="26"/>
  <c r="F2351" i="26"/>
  <c r="E2351" i="26"/>
  <c r="D2351" i="26"/>
  <c r="C2351" i="26"/>
  <c r="F2350" i="26"/>
  <c r="E2350" i="26"/>
  <c r="D2350" i="26"/>
  <c r="C2350" i="26"/>
  <c r="F2349" i="26"/>
  <c r="E2349" i="26"/>
  <c r="D2349" i="26"/>
  <c r="C2349" i="26"/>
  <c r="F2348" i="26"/>
  <c r="E2348" i="26"/>
  <c r="D2348" i="26"/>
  <c r="C2348" i="26"/>
  <c r="F2347" i="26"/>
  <c r="E2347" i="26"/>
  <c r="D2347" i="26"/>
  <c r="C2347" i="26"/>
  <c r="F2346" i="26"/>
  <c r="E2346" i="26"/>
  <c r="D2346" i="26"/>
  <c r="C2346" i="26"/>
  <c r="F2345" i="26"/>
  <c r="E2345" i="26"/>
  <c r="D2345" i="26"/>
  <c r="C2345" i="26"/>
  <c r="F2344" i="26"/>
  <c r="E2344" i="26"/>
  <c r="D2344" i="26"/>
  <c r="C2344" i="26"/>
  <c r="F2343" i="26"/>
  <c r="E2343" i="26"/>
  <c r="D2343" i="26"/>
  <c r="C2343" i="26"/>
  <c r="F2342" i="26"/>
  <c r="E2342" i="26"/>
  <c r="D2342" i="26"/>
  <c r="C2342" i="26"/>
  <c r="F2341" i="26"/>
  <c r="E2341" i="26"/>
  <c r="D2341" i="26"/>
  <c r="C2341" i="26"/>
  <c r="F2340" i="26"/>
  <c r="E2340" i="26"/>
  <c r="D2340" i="26"/>
  <c r="C2340" i="26"/>
  <c r="F2339" i="26"/>
  <c r="E2339" i="26"/>
  <c r="D2339" i="26"/>
  <c r="C2339" i="26"/>
  <c r="F2338" i="26"/>
  <c r="E2338" i="26"/>
  <c r="D2338" i="26"/>
  <c r="C2338" i="26"/>
  <c r="F2337" i="26"/>
  <c r="E2337" i="26"/>
  <c r="D2337" i="26"/>
  <c r="C2337" i="26"/>
  <c r="F2336" i="26"/>
  <c r="E2336" i="26"/>
  <c r="D2336" i="26"/>
  <c r="C2336" i="26"/>
  <c r="F2335" i="26"/>
  <c r="E2335" i="26"/>
  <c r="D2335" i="26"/>
  <c r="C2335" i="26"/>
  <c r="F2334" i="26"/>
  <c r="E2334" i="26"/>
  <c r="D2334" i="26"/>
  <c r="C2334" i="26"/>
  <c r="F2333" i="26"/>
  <c r="E2333" i="26"/>
  <c r="D2333" i="26"/>
  <c r="C2333" i="26"/>
  <c r="F2332" i="26"/>
  <c r="E2332" i="26"/>
  <c r="D2332" i="26"/>
  <c r="C2332" i="26"/>
  <c r="F2331" i="26"/>
  <c r="E2331" i="26"/>
  <c r="D2331" i="26"/>
  <c r="C2331" i="26"/>
  <c r="F2330" i="26"/>
  <c r="E2330" i="26"/>
  <c r="D2330" i="26"/>
  <c r="C2330" i="26"/>
  <c r="F2329" i="26"/>
  <c r="E2329" i="26"/>
  <c r="D2329" i="26"/>
  <c r="C2329" i="26"/>
  <c r="F2328" i="26"/>
  <c r="E2328" i="26"/>
  <c r="D2328" i="26"/>
  <c r="C2328" i="26"/>
  <c r="F2327" i="26"/>
  <c r="E2327" i="26"/>
  <c r="D2327" i="26"/>
  <c r="C2327" i="26"/>
  <c r="F2326" i="26"/>
  <c r="E2326" i="26"/>
  <c r="D2326" i="26"/>
  <c r="C2326" i="26"/>
  <c r="F2325" i="26"/>
  <c r="E2325" i="26"/>
  <c r="D2325" i="26"/>
  <c r="C2325" i="26"/>
  <c r="F2324" i="26"/>
  <c r="E2324" i="26"/>
  <c r="D2324" i="26"/>
  <c r="C2324" i="26"/>
  <c r="F2323" i="26"/>
  <c r="E2323" i="26"/>
  <c r="D2323" i="26"/>
  <c r="C2323" i="26"/>
  <c r="F2322" i="26"/>
  <c r="E2322" i="26"/>
  <c r="D2322" i="26"/>
  <c r="C2322" i="26"/>
  <c r="F2321" i="26"/>
  <c r="E2321" i="26"/>
  <c r="D2321" i="26"/>
  <c r="C2321" i="26"/>
  <c r="F2320" i="26"/>
  <c r="E2320" i="26"/>
  <c r="D2320" i="26"/>
  <c r="C2320" i="26"/>
  <c r="F2319" i="26"/>
  <c r="E2319" i="26"/>
  <c r="D2319" i="26"/>
  <c r="C2319" i="26"/>
  <c r="F2318" i="26"/>
  <c r="E2318" i="26"/>
  <c r="D2318" i="26"/>
  <c r="C2318" i="26"/>
  <c r="F2317" i="26"/>
  <c r="E2317" i="26"/>
  <c r="D2317" i="26"/>
  <c r="C2317" i="26"/>
  <c r="F2316" i="26"/>
  <c r="E2316" i="26"/>
  <c r="D2316" i="26"/>
  <c r="C2316" i="26"/>
  <c r="F2315" i="26"/>
  <c r="E2315" i="26"/>
  <c r="D2315" i="26"/>
  <c r="C2315" i="26"/>
  <c r="F2314" i="26"/>
  <c r="E2314" i="26"/>
  <c r="D2314" i="26"/>
  <c r="C2314" i="26"/>
  <c r="F2313" i="26"/>
  <c r="E2313" i="26"/>
  <c r="D2313" i="26"/>
  <c r="C2313" i="26"/>
  <c r="F2312" i="26"/>
  <c r="E2312" i="26"/>
  <c r="D2312" i="26"/>
  <c r="C2312" i="26"/>
  <c r="F2311" i="26"/>
  <c r="E2311" i="26"/>
  <c r="D2311" i="26"/>
  <c r="C2311" i="26"/>
  <c r="F2310" i="26"/>
  <c r="E2310" i="26"/>
  <c r="D2310" i="26"/>
  <c r="C2310" i="26"/>
  <c r="G2310" i="26" s="1"/>
  <c r="F2309" i="26"/>
  <c r="E2309" i="26"/>
  <c r="D2309" i="26"/>
  <c r="C2309" i="26"/>
  <c r="F2308" i="26"/>
  <c r="E2308" i="26"/>
  <c r="D2308" i="26"/>
  <c r="C2308" i="26"/>
  <c r="F2307" i="26"/>
  <c r="E2307" i="26"/>
  <c r="D2307" i="26"/>
  <c r="C2307" i="26"/>
  <c r="F2306" i="26"/>
  <c r="E2306" i="26"/>
  <c r="D2306" i="26"/>
  <c r="C2306" i="26"/>
  <c r="F2305" i="26"/>
  <c r="E2305" i="26"/>
  <c r="D2305" i="26"/>
  <c r="C2305" i="26"/>
  <c r="F2304" i="26"/>
  <c r="E2304" i="26"/>
  <c r="D2304" i="26"/>
  <c r="C2304" i="26"/>
  <c r="F2303" i="26"/>
  <c r="E2303" i="26"/>
  <c r="D2303" i="26"/>
  <c r="C2303" i="26"/>
  <c r="F2302" i="26"/>
  <c r="E2302" i="26"/>
  <c r="D2302" i="26"/>
  <c r="C2302" i="26"/>
  <c r="F2301" i="26"/>
  <c r="E2301" i="26"/>
  <c r="D2301" i="26"/>
  <c r="C2301" i="26"/>
  <c r="F2300" i="26"/>
  <c r="E2300" i="26"/>
  <c r="D2300" i="26"/>
  <c r="C2300" i="26"/>
  <c r="F2299" i="26"/>
  <c r="E2299" i="26"/>
  <c r="D2299" i="26"/>
  <c r="C2299" i="26"/>
  <c r="F2298" i="26"/>
  <c r="E2298" i="26"/>
  <c r="D2298" i="26"/>
  <c r="C2298" i="26"/>
  <c r="G2298" i="26" s="1"/>
  <c r="F2297" i="26"/>
  <c r="E2297" i="26"/>
  <c r="D2297" i="26"/>
  <c r="C2297" i="26"/>
  <c r="F2296" i="26"/>
  <c r="E2296" i="26"/>
  <c r="D2296" i="26"/>
  <c r="C2296" i="26"/>
  <c r="F2295" i="26"/>
  <c r="E2295" i="26"/>
  <c r="D2295" i="26"/>
  <c r="C2295" i="26"/>
  <c r="F2294" i="26"/>
  <c r="E2294" i="26"/>
  <c r="D2294" i="26"/>
  <c r="C2294" i="26"/>
  <c r="F2293" i="26"/>
  <c r="E2293" i="26"/>
  <c r="D2293" i="26"/>
  <c r="C2293" i="26"/>
  <c r="F2292" i="26"/>
  <c r="E2292" i="26"/>
  <c r="D2292" i="26"/>
  <c r="C2292" i="26"/>
  <c r="F2291" i="26"/>
  <c r="E2291" i="26"/>
  <c r="D2291" i="26"/>
  <c r="C2291" i="26"/>
  <c r="F2290" i="26"/>
  <c r="E2290" i="26"/>
  <c r="D2290" i="26"/>
  <c r="C2290" i="26"/>
  <c r="F2289" i="26"/>
  <c r="E2289" i="26"/>
  <c r="D2289" i="26"/>
  <c r="C2289" i="26"/>
  <c r="F2288" i="26"/>
  <c r="E2288" i="26"/>
  <c r="D2288" i="26"/>
  <c r="C2288" i="26"/>
  <c r="F2287" i="26"/>
  <c r="E2287" i="26"/>
  <c r="D2287" i="26"/>
  <c r="C2287" i="26"/>
  <c r="F2286" i="26"/>
  <c r="E2286" i="26"/>
  <c r="D2286" i="26"/>
  <c r="C2286" i="26"/>
  <c r="F2285" i="26"/>
  <c r="E2285" i="26"/>
  <c r="D2285" i="26"/>
  <c r="C2285" i="26"/>
  <c r="F2284" i="26"/>
  <c r="E2284" i="26"/>
  <c r="D2284" i="26"/>
  <c r="C2284" i="26"/>
  <c r="F2283" i="26"/>
  <c r="E2283" i="26"/>
  <c r="D2283" i="26"/>
  <c r="C2283" i="26"/>
  <c r="F2282" i="26"/>
  <c r="E2282" i="26"/>
  <c r="D2282" i="26"/>
  <c r="C2282" i="26"/>
  <c r="F2281" i="26"/>
  <c r="E2281" i="26"/>
  <c r="D2281" i="26"/>
  <c r="C2281" i="26"/>
  <c r="F2280" i="26"/>
  <c r="E2280" i="26"/>
  <c r="D2280" i="26"/>
  <c r="C2280" i="26"/>
  <c r="F2279" i="26"/>
  <c r="E2279" i="26"/>
  <c r="D2279" i="26"/>
  <c r="C2279" i="26"/>
  <c r="F2278" i="26"/>
  <c r="E2278" i="26"/>
  <c r="D2278" i="26"/>
  <c r="C2278" i="26"/>
  <c r="F2277" i="26"/>
  <c r="E2277" i="26"/>
  <c r="D2277" i="26"/>
  <c r="C2277" i="26"/>
  <c r="F2276" i="26"/>
  <c r="E2276" i="26"/>
  <c r="D2276" i="26"/>
  <c r="C2276" i="26"/>
  <c r="F2275" i="26"/>
  <c r="E2275" i="26"/>
  <c r="D2275" i="26"/>
  <c r="C2275" i="26"/>
  <c r="F2274" i="26"/>
  <c r="E2274" i="26"/>
  <c r="D2274" i="26"/>
  <c r="C2274" i="26"/>
  <c r="F2273" i="26"/>
  <c r="E2273" i="26"/>
  <c r="D2273" i="26"/>
  <c r="C2273" i="26"/>
  <c r="F2272" i="26"/>
  <c r="E2272" i="26"/>
  <c r="D2272" i="26"/>
  <c r="C2272" i="26"/>
  <c r="F2271" i="26"/>
  <c r="E2271" i="26"/>
  <c r="D2271" i="26"/>
  <c r="C2271" i="26"/>
  <c r="F2270" i="26"/>
  <c r="E2270" i="26"/>
  <c r="D2270" i="26"/>
  <c r="C2270" i="26"/>
  <c r="F2269" i="26"/>
  <c r="E2269" i="26"/>
  <c r="D2269" i="26"/>
  <c r="C2269" i="26"/>
  <c r="F2268" i="26"/>
  <c r="E2268" i="26"/>
  <c r="D2268" i="26"/>
  <c r="C2268" i="26"/>
  <c r="F2267" i="26"/>
  <c r="E2267" i="26"/>
  <c r="D2267" i="26"/>
  <c r="C2267" i="26"/>
  <c r="F2266" i="26"/>
  <c r="E2266" i="26"/>
  <c r="D2266" i="26"/>
  <c r="C2266" i="26"/>
  <c r="F2265" i="26"/>
  <c r="E2265" i="26"/>
  <c r="D2265" i="26"/>
  <c r="C2265" i="26"/>
  <c r="F2264" i="26"/>
  <c r="E2264" i="26"/>
  <c r="D2264" i="26"/>
  <c r="C2264" i="26"/>
  <c r="F2263" i="26"/>
  <c r="E2263" i="26"/>
  <c r="D2263" i="26"/>
  <c r="C2263" i="26"/>
  <c r="F2262" i="26"/>
  <c r="E2262" i="26"/>
  <c r="D2262" i="26"/>
  <c r="C2262" i="26"/>
  <c r="F2261" i="26"/>
  <c r="E2261" i="26"/>
  <c r="D2261" i="26"/>
  <c r="C2261" i="26"/>
  <c r="F2260" i="26"/>
  <c r="E2260" i="26"/>
  <c r="D2260" i="26"/>
  <c r="C2260" i="26"/>
  <c r="F2259" i="26"/>
  <c r="E2259" i="26"/>
  <c r="D2259" i="26"/>
  <c r="C2259" i="26"/>
  <c r="F2258" i="26"/>
  <c r="E2258" i="26"/>
  <c r="D2258" i="26"/>
  <c r="C2258" i="26"/>
  <c r="F2257" i="26"/>
  <c r="E2257" i="26"/>
  <c r="D2257" i="26"/>
  <c r="C2257" i="26"/>
  <c r="F2256" i="26"/>
  <c r="E2256" i="26"/>
  <c r="D2256" i="26"/>
  <c r="C2256" i="26"/>
  <c r="F2255" i="26"/>
  <c r="E2255" i="26"/>
  <c r="D2255" i="26"/>
  <c r="C2255" i="26"/>
  <c r="F2254" i="26"/>
  <c r="E2254" i="26"/>
  <c r="D2254" i="26"/>
  <c r="C2254" i="26"/>
  <c r="F2253" i="26"/>
  <c r="E2253" i="26"/>
  <c r="D2253" i="26"/>
  <c r="C2253" i="26"/>
  <c r="F2252" i="26"/>
  <c r="E2252" i="26"/>
  <c r="D2252" i="26"/>
  <c r="C2252" i="26"/>
  <c r="F2251" i="26"/>
  <c r="E2251" i="26"/>
  <c r="D2251" i="26"/>
  <c r="C2251" i="26"/>
  <c r="F2250" i="26"/>
  <c r="E2250" i="26"/>
  <c r="D2250" i="26"/>
  <c r="C2250" i="26"/>
  <c r="G2250" i="26" s="1"/>
  <c r="F2249" i="26"/>
  <c r="E2249" i="26"/>
  <c r="D2249" i="26"/>
  <c r="C2249" i="26"/>
  <c r="F2248" i="26"/>
  <c r="E2248" i="26"/>
  <c r="D2248" i="26"/>
  <c r="C2248" i="26"/>
  <c r="F2247" i="26"/>
  <c r="E2247" i="26"/>
  <c r="D2247" i="26"/>
  <c r="C2247" i="26"/>
  <c r="F2246" i="26"/>
  <c r="E2246" i="26"/>
  <c r="D2246" i="26"/>
  <c r="C2246" i="26"/>
  <c r="F2245" i="26"/>
  <c r="E2245" i="26"/>
  <c r="D2245" i="26"/>
  <c r="C2245" i="26"/>
  <c r="F2244" i="26"/>
  <c r="E2244" i="26"/>
  <c r="D2244" i="26"/>
  <c r="C2244" i="26"/>
  <c r="F2243" i="26"/>
  <c r="E2243" i="26"/>
  <c r="D2243" i="26"/>
  <c r="C2243" i="26"/>
  <c r="F2242" i="26"/>
  <c r="E2242" i="26"/>
  <c r="D2242" i="26"/>
  <c r="C2242" i="26"/>
  <c r="F2241" i="26"/>
  <c r="E2241" i="26"/>
  <c r="D2241" i="26"/>
  <c r="C2241" i="26"/>
  <c r="F2240" i="26"/>
  <c r="E2240" i="26"/>
  <c r="D2240" i="26"/>
  <c r="C2240" i="26"/>
  <c r="F2239" i="26"/>
  <c r="E2239" i="26"/>
  <c r="D2239" i="26"/>
  <c r="C2239" i="26"/>
  <c r="F2238" i="26"/>
  <c r="E2238" i="26"/>
  <c r="D2238" i="26"/>
  <c r="C2238" i="26"/>
  <c r="F2237" i="26"/>
  <c r="E2237" i="26"/>
  <c r="D2237" i="26"/>
  <c r="C2237" i="26"/>
  <c r="F2236" i="26"/>
  <c r="G2236" i="26" s="1"/>
  <c r="E2236" i="26"/>
  <c r="D2236" i="26"/>
  <c r="C2236" i="26"/>
  <c r="F2235" i="26"/>
  <c r="E2235" i="26"/>
  <c r="D2235" i="26"/>
  <c r="C2235" i="26"/>
  <c r="F2234" i="26"/>
  <c r="E2234" i="26"/>
  <c r="D2234" i="26"/>
  <c r="C2234" i="26"/>
  <c r="F2233" i="26"/>
  <c r="E2233" i="26"/>
  <c r="D2233" i="26"/>
  <c r="C2233" i="26"/>
  <c r="F2232" i="26"/>
  <c r="E2232" i="26"/>
  <c r="D2232" i="26"/>
  <c r="C2232" i="26"/>
  <c r="F2231" i="26"/>
  <c r="E2231" i="26"/>
  <c r="D2231" i="26"/>
  <c r="C2231" i="26"/>
  <c r="F2230" i="26"/>
  <c r="E2230" i="26"/>
  <c r="D2230" i="26"/>
  <c r="C2230" i="26"/>
  <c r="F2229" i="26"/>
  <c r="E2229" i="26"/>
  <c r="D2229" i="26"/>
  <c r="C2229" i="26"/>
  <c r="F2228" i="26"/>
  <c r="E2228" i="26"/>
  <c r="D2228" i="26"/>
  <c r="C2228" i="26"/>
  <c r="F2227" i="26"/>
  <c r="E2227" i="26"/>
  <c r="D2227" i="26"/>
  <c r="C2227" i="26"/>
  <c r="F2226" i="26"/>
  <c r="E2226" i="26"/>
  <c r="D2226" i="26"/>
  <c r="C2226" i="26"/>
  <c r="F2225" i="26"/>
  <c r="E2225" i="26"/>
  <c r="D2225" i="26"/>
  <c r="C2225" i="26"/>
  <c r="F2224" i="26"/>
  <c r="E2224" i="26"/>
  <c r="D2224" i="26"/>
  <c r="C2224" i="26"/>
  <c r="F2223" i="26"/>
  <c r="E2223" i="26"/>
  <c r="D2223" i="26"/>
  <c r="C2223" i="26"/>
  <c r="F2222" i="26"/>
  <c r="E2222" i="26"/>
  <c r="D2222" i="26"/>
  <c r="C2222" i="26"/>
  <c r="F2221" i="26"/>
  <c r="E2221" i="26"/>
  <c r="D2221" i="26"/>
  <c r="C2221" i="26"/>
  <c r="F2220" i="26"/>
  <c r="E2220" i="26"/>
  <c r="D2220" i="26"/>
  <c r="C2220" i="26"/>
  <c r="F2219" i="26"/>
  <c r="E2219" i="26"/>
  <c r="D2219" i="26"/>
  <c r="C2219" i="26"/>
  <c r="F2218" i="26"/>
  <c r="E2218" i="26"/>
  <c r="D2218" i="26"/>
  <c r="C2218" i="26"/>
  <c r="F2217" i="26"/>
  <c r="E2217" i="26"/>
  <c r="D2217" i="26"/>
  <c r="C2217" i="26"/>
  <c r="F2216" i="26"/>
  <c r="E2216" i="26"/>
  <c r="D2216" i="26"/>
  <c r="C2216" i="26"/>
  <c r="F2215" i="26"/>
  <c r="E2215" i="26"/>
  <c r="D2215" i="26"/>
  <c r="C2215" i="26"/>
  <c r="F2214" i="26"/>
  <c r="E2214" i="26"/>
  <c r="D2214" i="26"/>
  <c r="C2214" i="26"/>
  <c r="F2213" i="26"/>
  <c r="E2213" i="26"/>
  <c r="D2213" i="26"/>
  <c r="C2213" i="26"/>
  <c r="F2212" i="26"/>
  <c r="E2212" i="26"/>
  <c r="D2212" i="26"/>
  <c r="C2212" i="26"/>
  <c r="F2211" i="26"/>
  <c r="E2211" i="26"/>
  <c r="D2211" i="26"/>
  <c r="C2211" i="26"/>
  <c r="F2210" i="26"/>
  <c r="E2210" i="26"/>
  <c r="D2210" i="26"/>
  <c r="C2210" i="26"/>
  <c r="F2209" i="26"/>
  <c r="E2209" i="26"/>
  <c r="D2209" i="26"/>
  <c r="C2209" i="26"/>
  <c r="F2208" i="26"/>
  <c r="E2208" i="26"/>
  <c r="D2208" i="26"/>
  <c r="C2208" i="26"/>
  <c r="F2207" i="26"/>
  <c r="E2207" i="26"/>
  <c r="D2207" i="26"/>
  <c r="C2207" i="26"/>
  <c r="F2206" i="26"/>
  <c r="E2206" i="26"/>
  <c r="D2206" i="26"/>
  <c r="C2206" i="26"/>
  <c r="F2205" i="26"/>
  <c r="E2205" i="26"/>
  <c r="D2205" i="26"/>
  <c r="C2205" i="26"/>
  <c r="F2204" i="26"/>
  <c r="E2204" i="26"/>
  <c r="D2204" i="26"/>
  <c r="C2204" i="26"/>
  <c r="F2203" i="26"/>
  <c r="E2203" i="26"/>
  <c r="D2203" i="26"/>
  <c r="C2203" i="26"/>
  <c r="F2202" i="26"/>
  <c r="E2202" i="26"/>
  <c r="D2202" i="26"/>
  <c r="C2202" i="26"/>
  <c r="F2201" i="26"/>
  <c r="E2201" i="26"/>
  <c r="D2201" i="26"/>
  <c r="C2201" i="26"/>
  <c r="F2200" i="26"/>
  <c r="E2200" i="26"/>
  <c r="D2200" i="26"/>
  <c r="C2200" i="26"/>
  <c r="F2199" i="26"/>
  <c r="E2199" i="26"/>
  <c r="D2199" i="26"/>
  <c r="C2199" i="26"/>
  <c r="F2198" i="26"/>
  <c r="E2198" i="26"/>
  <c r="D2198" i="26"/>
  <c r="C2198" i="26"/>
  <c r="F2197" i="26"/>
  <c r="E2197" i="26"/>
  <c r="D2197" i="26"/>
  <c r="C2197" i="26"/>
  <c r="F2196" i="26"/>
  <c r="E2196" i="26"/>
  <c r="D2196" i="26"/>
  <c r="C2196" i="26"/>
  <c r="F2195" i="26"/>
  <c r="E2195" i="26"/>
  <c r="D2195" i="26"/>
  <c r="C2195" i="26"/>
  <c r="F2194" i="26"/>
  <c r="E2194" i="26"/>
  <c r="D2194" i="26"/>
  <c r="C2194" i="26"/>
  <c r="F2193" i="26"/>
  <c r="E2193" i="26"/>
  <c r="D2193" i="26"/>
  <c r="C2193" i="26"/>
  <c r="F2192" i="26"/>
  <c r="E2192" i="26"/>
  <c r="D2192" i="26"/>
  <c r="C2192" i="26"/>
  <c r="F2191" i="26"/>
  <c r="E2191" i="26"/>
  <c r="D2191" i="26"/>
  <c r="C2191" i="26"/>
  <c r="F2190" i="26"/>
  <c r="E2190" i="26"/>
  <c r="D2190" i="26"/>
  <c r="C2190" i="26"/>
  <c r="F2189" i="26"/>
  <c r="E2189" i="26"/>
  <c r="D2189" i="26"/>
  <c r="C2189" i="26"/>
  <c r="F2188" i="26"/>
  <c r="E2188" i="26"/>
  <c r="D2188" i="26"/>
  <c r="C2188" i="26"/>
  <c r="F2187" i="26"/>
  <c r="E2187" i="26"/>
  <c r="D2187" i="26"/>
  <c r="C2187" i="26"/>
  <c r="F2186" i="26"/>
  <c r="E2186" i="26"/>
  <c r="D2186" i="26"/>
  <c r="C2186" i="26"/>
  <c r="F2185" i="26"/>
  <c r="E2185" i="26"/>
  <c r="D2185" i="26"/>
  <c r="C2185" i="26"/>
  <c r="F2184" i="26"/>
  <c r="E2184" i="26"/>
  <c r="D2184" i="26"/>
  <c r="C2184" i="26"/>
  <c r="F2183" i="26"/>
  <c r="E2183" i="26"/>
  <c r="D2183" i="26"/>
  <c r="C2183" i="26"/>
  <c r="F2182" i="26"/>
  <c r="E2182" i="26"/>
  <c r="D2182" i="26"/>
  <c r="C2182" i="26"/>
  <c r="F2181" i="26"/>
  <c r="E2181" i="26"/>
  <c r="D2181" i="26"/>
  <c r="C2181" i="26"/>
  <c r="F2180" i="26"/>
  <c r="E2180" i="26"/>
  <c r="D2180" i="26"/>
  <c r="C2180" i="26"/>
  <c r="F2179" i="26"/>
  <c r="E2179" i="26"/>
  <c r="D2179" i="26"/>
  <c r="C2179" i="26"/>
  <c r="F2178" i="26"/>
  <c r="E2178" i="26"/>
  <c r="D2178" i="26"/>
  <c r="C2178" i="26"/>
  <c r="F2177" i="26"/>
  <c r="E2177" i="26"/>
  <c r="D2177" i="26"/>
  <c r="C2177" i="26"/>
  <c r="F2176" i="26"/>
  <c r="E2176" i="26"/>
  <c r="D2176" i="26"/>
  <c r="C2176" i="26"/>
  <c r="F2175" i="26"/>
  <c r="E2175" i="26"/>
  <c r="D2175" i="26"/>
  <c r="C2175" i="26"/>
  <c r="F2174" i="26"/>
  <c r="E2174" i="26"/>
  <c r="D2174" i="26"/>
  <c r="C2174" i="26"/>
  <c r="F2173" i="26"/>
  <c r="E2173" i="26"/>
  <c r="D2173" i="26"/>
  <c r="C2173" i="26"/>
  <c r="F2172" i="26"/>
  <c r="E2172" i="26"/>
  <c r="D2172" i="26"/>
  <c r="C2172" i="26"/>
  <c r="F2171" i="26"/>
  <c r="E2171" i="26"/>
  <c r="D2171" i="26"/>
  <c r="C2171" i="26"/>
  <c r="F2170" i="26"/>
  <c r="E2170" i="26"/>
  <c r="D2170" i="26"/>
  <c r="C2170" i="26"/>
  <c r="F2169" i="26"/>
  <c r="E2169" i="26"/>
  <c r="D2169" i="26"/>
  <c r="C2169" i="26"/>
  <c r="F2168" i="26"/>
  <c r="E2168" i="26"/>
  <c r="D2168" i="26"/>
  <c r="C2168" i="26"/>
  <c r="F2167" i="26"/>
  <c r="E2167" i="26"/>
  <c r="D2167" i="26"/>
  <c r="C2167" i="26"/>
  <c r="F2166" i="26"/>
  <c r="E2166" i="26"/>
  <c r="D2166" i="26"/>
  <c r="C2166" i="26"/>
  <c r="F2165" i="26"/>
  <c r="E2165" i="26"/>
  <c r="D2165" i="26"/>
  <c r="C2165" i="26"/>
  <c r="F2164" i="26"/>
  <c r="E2164" i="26"/>
  <c r="D2164" i="26"/>
  <c r="C2164" i="26"/>
  <c r="F2163" i="26"/>
  <c r="E2163" i="26"/>
  <c r="D2163" i="26"/>
  <c r="C2163" i="26"/>
  <c r="F2162" i="26"/>
  <c r="E2162" i="26"/>
  <c r="D2162" i="26"/>
  <c r="C2162" i="26"/>
  <c r="F2161" i="26"/>
  <c r="E2161" i="26"/>
  <c r="D2161" i="26"/>
  <c r="C2161" i="26"/>
  <c r="F2160" i="26"/>
  <c r="E2160" i="26"/>
  <c r="D2160" i="26"/>
  <c r="C2160" i="26"/>
  <c r="F2159" i="26"/>
  <c r="E2159" i="26"/>
  <c r="D2159" i="26"/>
  <c r="C2159" i="26"/>
  <c r="F2158" i="26"/>
  <c r="E2158" i="26"/>
  <c r="D2158" i="26"/>
  <c r="C2158" i="26"/>
  <c r="F2157" i="26"/>
  <c r="E2157" i="26"/>
  <c r="D2157" i="26"/>
  <c r="C2157" i="26"/>
  <c r="F2156" i="26"/>
  <c r="E2156" i="26"/>
  <c r="D2156" i="26"/>
  <c r="C2156" i="26"/>
  <c r="F2155" i="26"/>
  <c r="E2155" i="26"/>
  <c r="D2155" i="26"/>
  <c r="C2155" i="26"/>
  <c r="F2154" i="26"/>
  <c r="E2154" i="26"/>
  <c r="D2154" i="26"/>
  <c r="C2154" i="26"/>
  <c r="F2153" i="26"/>
  <c r="E2153" i="26"/>
  <c r="D2153" i="26"/>
  <c r="C2153" i="26"/>
  <c r="F2152" i="26"/>
  <c r="E2152" i="26"/>
  <c r="D2152" i="26"/>
  <c r="C2152" i="26"/>
  <c r="F2151" i="26"/>
  <c r="E2151" i="26"/>
  <c r="D2151" i="26"/>
  <c r="C2151" i="26"/>
  <c r="F2150" i="26"/>
  <c r="E2150" i="26"/>
  <c r="D2150" i="26"/>
  <c r="C2150" i="26"/>
  <c r="F2149" i="26"/>
  <c r="E2149" i="26"/>
  <c r="D2149" i="26"/>
  <c r="C2149" i="26"/>
  <c r="F2148" i="26"/>
  <c r="E2148" i="26"/>
  <c r="D2148" i="26"/>
  <c r="C2148" i="26"/>
  <c r="F2147" i="26"/>
  <c r="E2147" i="26"/>
  <c r="D2147" i="26"/>
  <c r="C2147" i="26"/>
  <c r="F2146" i="26"/>
  <c r="E2146" i="26"/>
  <c r="D2146" i="26"/>
  <c r="C2146" i="26"/>
  <c r="F2145" i="26"/>
  <c r="E2145" i="26"/>
  <c r="D2145" i="26"/>
  <c r="C2145" i="26"/>
  <c r="F2144" i="26"/>
  <c r="E2144" i="26"/>
  <c r="D2144" i="26"/>
  <c r="C2144" i="26"/>
  <c r="F2143" i="26"/>
  <c r="E2143" i="26"/>
  <c r="D2143" i="26"/>
  <c r="C2143" i="26"/>
  <c r="F2142" i="26"/>
  <c r="E2142" i="26"/>
  <c r="D2142" i="26"/>
  <c r="C2142" i="26"/>
  <c r="F2141" i="26"/>
  <c r="E2141" i="26"/>
  <c r="D2141" i="26"/>
  <c r="C2141" i="26"/>
  <c r="F2140" i="26"/>
  <c r="E2140" i="26"/>
  <c r="D2140" i="26"/>
  <c r="C2140" i="26"/>
  <c r="F2139" i="26"/>
  <c r="E2139" i="26"/>
  <c r="D2139" i="26"/>
  <c r="C2139" i="26"/>
  <c r="F2138" i="26"/>
  <c r="E2138" i="26"/>
  <c r="D2138" i="26"/>
  <c r="C2138" i="26"/>
  <c r="F2137" i="26"/>
  <c r="E2137" i="26"/>
  <c r="D2137" i="26"/>
  <c r="C2137" i="26"/>
  <c r="F2136" i="26"/>
  <c r="E2136" i="26"/>
  <c r="D2136" i="26"/>
  <c r="C2136" i="26"/>
  <c r="F2135" i="26"/>
  <c r="E2135" i="26"/>
  <c r="D2135" i="26"/>
  <c r="C2135" i="26"/>
  <c r="F2134" i="26"/>
  <c r="E2134" i="26"/>
  <c r="D2134" i="26"/>
  <c r="C2134" i="26"/>
  <c r="F2133" i="26"/>
  <c r="E2133" i="26"/>
  <c r="D2133" i="26"/>
  <c r="C2133" i="26"/>
  <c r="F2132" i="26"/>
  <c r="E2132" i="26"/>
  <c r="D2132" i="26"/>
  <c r="C2132" i="26"/>
  <c r="F2131" i="26"/>
  <c r="E2131" i="26"/>
  <c r="D2131" i="26"/>
  <c r="C2131" i="26"/>
  <c r="F2130" i="26"/>
  <c r="E2130" i="26"/>
  <c r="D2130" i="26"/>
  <c r="C2130" i="26"/>
  <c r="F2129" i="26"/>
  <c r="E2129" i="26"/>
  <c r="D2129" i="26"/>
  <c r="C2129" i="26"/>
  <c r="F2128" i="26"/>
  <c r="E2128" i="26"/>
  <c r="D2128" i="26"/>
  <c r="C2128" i="26"/>
  <c r="F2127" i="26"/>
  <c r="E2127" i="26"/>
  <c r="D2127" i="26"/>
  <c r="C2127" i="26"/>
  <c r="F2126" i="26"/>
  <c r="E2126" i="26"/>
  <c r="D2126" i="26"/>
  <c r="C2126" i="26"/>
  <c r="F2125" i="26"/>
  <c r="E2125" i="26"/>
  <c r="D2125" i="26"/>
  <c r="C2125" i="26"/>
  <c r="F2124" i="26"/>
  <c r="E2124" i="26"/>
  <c r="D2124" i="26"/>
  <c r="C2124" i="26"/>
  <c r="F2123" i="26"/>
  <c r="E2123" i="26"/>
  <c r="D2123" i="26"/>
  <c r="C2123" i="26"/>
  <c r="F2122" i="26"/>
  <c r="E2122" i="26"/>
  <c r="D2122" i="26"/>
  <c r="C2122" i="26"/>
  <c r="F2121" i="26"/>
  <c r="E2121" i="26"/>
  <c r="D2121" i="26"/>
  <c r="C2121" i="26"/>
  <c r="F2120" i="26"/>
  <c r="E2120" i="26"/>
  <c r="D2120" i="26"/>
  <c r="C2120" i="26"/>
  <c r="F2119" i="26"/>
  <c r="E2119" i="26"/>
  <c r="D2119" i="26"/>
  <c r="C2119" i="26"/>
  <c r="F2118" i="26"/>
  <c r="E2118" i="26"/>
  <c r="D2118" i="26"/>
  <c r="C2118" i="26"/>
  <c r="F2117" i="26"/>
  <c r="E2117" i="26"/>
  <c r="D2117" i="26"/>
  <c r="C2117" i="26"/>
  <c r="F2116" i="26"/>
  <c r="E2116" i="26"/>
  <c r="D2116" i="26"/>
  <c r="C2116" i="26"/>
  <c r="F2115" i="26"/>
  <c r="E2115" i="26"/>
  <c r="D2115" i="26"/>
  <c r="C2115" i="26"/>
  <c r="F2114" i="26"/>
  <c r="E2114" i="26"/>
  <c r="D2114" i="26"/>
  <c r="C2114" i="26"/>
  <c r="F2113" i="26"/>
  <c r="E2113" i="26"/>
  <c r="D2113" i="26"/>
  <c r="C2113" i="26"/>
  <c r="F2112" i="26"/>
  <c r="E2112" i="26"/>
  <c r="D2112" i="26"/>
  <c r="C2112" i="26"/>
  <c r="F2111" i="26"/>
  <c r="E2111" i="26"/>
  <c r="D2111" i="26"/>
  <c r="C2111" i="26"/>
  <c r="F2110" i="26"/>
  <c r="E2110" i="26"/>
  <c r="D2110" i="26"/>
  <c r="C2110" i="26"/>
  <c r="F2109" i="26"/>
  <c r="E2109" i="26"/>
  <c r="D2109" i="26"/>
  <c r="C2109" i="26"/>
  <c r="F2108" i="26"/>
  <c r="E2108" i="26"/>
  <c r="D2108" i="26"/>
  <c r="C2108" i="26"/>
  <c r="F2107" i="26"/>
  <c r="E2107" i="26"/>
  <c r="D2107" i="26"/>
  <c r="C2107" i="26"/>
  <c r="F2106" i="26"/>
  <c r="E2106" i="26"/>
  <c r="D2106" i="26"/>
  <c r="C2106" i="26"/>
  <c r="F2105" i="26"/>
  <c r="E2105" i="26"/>
  <c r="D2105" i="26"/>
  <c r="C2105" i="26"/>
  <c r="F2104" i="26"/>
  <c r="E2104" i="26"/>
  <c r="D2104" i="26"/>
  <c r="C2104" i="26"/>
  <c r="F2103" i="26"/>
  <c r="E2103" i="26"/>
  <c r="D2103" i="26"/>
  <c r="C2103" i="26"/>
  <c r="F2102" i="26"/>
  <c r="E2102" i="26"/>
  <c r="D2102" i="26"/>
  <c r="C2102" i="26"/>
  <c r="F2101" i="26"/>
  <c r="E2101" i="26"/>
  <c r="D2101" i="26"/>
  <c r="C2101" i="26"/>
  <c r="F2100" i="26"/>
  <c r="E2100" i="26"/>
  <c r="D2100" i="26"/>
  <c r="C2100" i="26"/>
  <c r="F2099" i="26"/>
  <c r="E2099" i="26"/>
  <c r="D2099" i="26"/>
  <c r="C2099" i="26"/>
  <c r="F2098" i="26"/>
  <c r="E2098" i="26"/>
  <c r="D2098" i="26"/>
  <c r="C2098" i="26"/>
  <c r="F2097" i="26"/>
  <c r="E2097" i="26"/>
  <c r="D2097" i="26"/>
  <c r="C2097" i="26"/>
  <c r="F2096" i="26"/>
  <c r="E2096" i="26"/>
  <c r="D2096" i="26"/>
  <c r="C2096" i="26"/>
  <c r="F2095" i="26"/>
  <c r="E2095" i="26"/>
  <c r="D2095" i="26"/>
  <c r="C2095" i="26"/>
  <c r="F2094" i="26"/>
  <c r="E2094" i="26"/>
  <c r="D2094" i="26"/>
  <c r="C2094" i="26"/>
  <c r="F2093" i="26"/>
  <c r="E2093" i="26"/>
  <c r="D2093" i="26"/>
  <c r="C2093" i="26"/>
  <c r="F2092" i="26"/>
  <c r="E2092" i="26"/>
  <c r="D2092" i="26"/>
  <c r="C2092" i="26"/>
  <c r="F2091" i="26"/>
  <c r="E2091" i="26"/>
  <c r="D2091" i="26"/>
  <c r="C2091" i="26"/>
  <c r="F2090" i="26"/>
  <c r="E2090" i="26"/>
  <c r="D2090" i="26"/>
  <c r="C2090" i="26"/>
  <c r="F2089" i="26"/>
  <c r="E2089" i="26"/>
  <c r="D2089" i="26"/>
  <c r="C2089" i="26"/>
  <c r="F2088" i="26"/>
  <c r="E2088" i="26"/>
  <c r="D2088" i="26"/>
  <c r="C2088" i="26"/>
  <c r="F2087" i="26"/>
  <c r="E2087" i="26"/>
  <c r="D2087" i="26"/>
  <c r="C2087" i="26"/>
  <c r="F2086" i="26"/>
  <c r="E2086" i="26"/>
  <c r="D2086" i="26"/>
  <c r="C2086" i="26"/>
  <c r="F2085" i="26"/>
  <c r="E2085" i="26"/>
  <c r="D2085" i="26"/>
  <c r="C2085" i="26"/>
  <c r="F2084" i="26"/>
  <c r="E2084" i="26"/>
  <c r="D2084" i="26"/>
  <c r="C2084" i="26"/>
  <c r="F2083" i="26"/>
  <c r="E2083" i="26"/>
  <c r="D2083" i="26"/>
  <c r="C2083" i="26"/>
  <c r="F2082" i="26"/>
  <c r="E2082" i="26"/>
  <c r="D2082" i="26"/>
  <c r="C2082" i="26"/>
  <c r="F2081" i="26"/>
  <c r="E2081" i="26"/>
  <c r="D2081" i="26"/>
  <c r="C2081" i="26"/>
  <c r="F2080" i="26"/>
  <c r="E2080" i="26"/>
  <c r="D2080" i="26"/>
  <c r="C2080" i="26"/>
  <c r="F2079" i="26"/>
  <c r="E2079" i="26"/>
  <c r="D2079" i="26"/>
  <c r="C2079" i="26"/>
  <c r="F2078" i="26"/>
  <c r="E2078" i="26"/>
  <c r="D2078" i="26"/>
  <c r="C2078" i="26"/>
  <c r="F2077" i="26"/>
  <c r="E2077" i="26"/>
  <c r="D2077" i="26"/>
  <c r="C2077" i="26"/>
  <c r="F2076" i="26"/>
  <c r="E2076" i="26"/>
  <c r="D2076" i="26"/>
  <c r="C2076" i="26"/>
  <c r="F2075" i="26"/>
  <c r="E2075" i="26"/>
  <c r="D2075" i="26"/>
  <c r="C2075" i="26"/>
  <c r="F2074" i="26"/>
  <c r="E2074" i="26"/>
  <c r="D2074" i="26"/>
  <c r="C2074" i="26"/>
  <c r="F2073" i="26"/>
  <c r="E2073" i="26"/>
  <c r="D2073" i="26"/>
  <c r="C2073" i="26"/>
  <c r="F2072" i="26"/>
  <c r="E2072" i="26"/>
  <c r="D2072" i="26"/>
  <c r="C2072" i="26"/>
  <c r="F2071" i="26"/>
  <c r="E2071" i="26"/>
  <c r="D2071" i="26"/>
  <c r="C2071" i="26"/>
  <c r="F2070" i="26"/>
  <c r="E2070" i="26"/>
  <c r="D2070" i="26"/>
  <c r="C2070" i="26"/>
  <c r="F2069" i="26"/>
  <c r="E2069" i="26"/>
  <c r="D2069" i="26"/>
  <c r="C2069" i="26"/>
  <c r="F2068" i="26"/>
  <c r="E2068" i="26"/>
  <c r="D2068" i="26"/>
  <c r="C2068" i="26"/>
  <c r="F2067" i="26"/>
  <c r="E2067" i="26"/>
  <c r="D2067" i="26"/>
  <c r="C2067" i="26"/>
  <c r="F2066" i="26"/>
  <c r="E2066" i="26"/>
  <c r="D2066" i="26"/>
  <c r="C2066" i="26"/>
  <c r="F2065" i="26"/>
  <c r="E2065" i="26"/>
  <c r="D2065" i="26"/>
  <c r="C2065" i="26"/>
  <c r="F2064" i="26"/>
  <c r="E2064" i="26"/>
  <c r="D2064" i="26"/>
  <c r="C2064" i="26"/>
  <c r="F2063" i="26"/>
  <c r="E2063" i="26"/>
  <c r="D2063" i="26"/>
  <c r="C2063" i="26"/>
  <c r="F2062" i="26"/>
  <c r="E2062" i="26"/>
  <c r="D2062" i="26"/>
  <c r="C2062" i="26"/>
  <c r="F2061" i="26"/>
  <c r="E2061" i="26"/>
  <c r="D2061" i="26"/>
  <c r="C2061" i="26"/>
  <c r="F2060" i="26"/>
  <c r="E2060" i="26"/>
  <c r="D2060" i="26"/>
  <c r="C2060" i="26"/>
  <c r="F2059" i="26"/>
  <c r="E2059" i="26"/>
  <c r="D2059" i="26"/>
  <c r="C2059" i="26"/>
  <c r="F2058" i="26"/>
  <c r="E2058" i="26"/>
  <c r="D2058" i="26"/>
  <c r="C2058" i="26"/>
  <c r="F2057" i="26"/>
  <c r="E2057" i="26"/>
  <c r="D2057" i="26"/>
  <c r="C2057" i="26"/>
  <c r="F2056" i="26"/>
  <c r="E2056" i="26"/>
  <c r="D2056" i="26"/>
  <c r="C2056" i="26"/>
  <c r="F2055" i="26"/>
  <c r="E2055" i="26"/>
  <c r="D2055" i="26"/>
  <c r="C2055" i="26"/>
  <c r="F2054" i="26"/>
  <c r="E2054" i="26"/>
  <c r="D2054" i="26"/>
  <c r="C2054" i="26"/>
  <c r="F2053" i="26"/>
  <c r="E2053" i="26"/>
  <c r="D2053" i="26"/>
  <c r="C2053" i="26"/>
  <c r="F2052" i="26"/>
  <c r="E2052" i="26"/>
  <c r="D2052" i="26"/>
  <c r="C2052" i="26"/>
  <c r="F2051" i="26"/>
  <c r="E2051" i="26"/>
  <c r="D2051" i="26"/>
  <c r="C2051" i="26"/>
  <c r="F2050" i="26"/>
  <c r="E2050" i="26"/>
  <c r="D2050" i="26"/>
  <c r="C2050" i="26"/>
  <c r="F2049" i="26"/>
  <c r="E2049" i="26"/>
  <c r="D2049" i="26"/>
  <c r="C2049" i="26"/>
  <c r="F2048" i="26"/>
  <c r="E2048" i="26"/>
  <c r="D2048" i="26"/>
  <c r="C2048" i="26"/>
  <c r="F2047" i="26"/>
  <c r="E2047" i="26"/>
  <c r="D2047" i="26"/>
  <c r="C2047" i="26"/>
  <c r="F2046" i="26"/>
  <c r="E2046" i="26"/>
  <c r="D2046" i="26"/>
  <c r="C2046" i="26"/>
  <c r="F2045" i="26"/>
  <c r="E2045" i="26"/>
  <c r="D2045" i="26"/>
  <c r="C2045" i="26"/>
  <c r="F2044" i="26"/>
  <c r="E2044" i="26"/>
  <c r="D2044" i="26"/>
  <c r="C2044" i="26"/>
  <c r="F2043" i="26"/>
  <c r="E2043" i="26"/>
  <c r="D2043" i="26"/>
  <c r="C2043" i="26"/>
  <c r="F2042" i="26"/>
  <c r="E2042" i="26"/>
  <c r="D2042" i="26"/>
  <c r="C2042" i="26"/>
  <c r="F2041" i="26"/>
  <c r="E2041" i="26"/>
  <c r="D2041" i="26"/>
  <c r="C2041" i="26"/>
  <c r="F2040" i="26"/>
  <c r="E2040" i="26"/>
  <c r="D2040" i="26"/>
  <c r="C2040" i="26"/>
  <c r="F2039" i="26"/>
  <c r="E2039" i="26"/>
  <c r="D2039" i="26"/>
  <c r="C2039" i="26"/>
  <c r="F2038" i="26"/>
  <c r="E2038" i="26"/>
  <c r="D2038" i="26"/>
  <c r="C2038" i="26"/>
  <c r="F2037" i="26"/>
  <c r="E2037" i="26"/>
  <c r="D2037" i="26"/>
  <c r="C2037" i="26"/>
  <c r="F2036" i="26"/>
  <c r="E2036" i="26"/>
  <c r="D2036" i="26"/>
  <c r="C2036" i="26"/>
  <c r="F2035" i="26"/>
  <c r="E2035" i="26"/>
  <c r="D2035" i="26"/>
  <c r="C2035" i="26"/>
  <c r="F2034" i="26"/>
  <c r="E2034" i="26"/>
  <c r="D2034" i="26"/>
  <c r="C2034" i="26"/>
  <c r="F2033" i="26"/>
  <c r="E2033" i="26"/>
  <c r="D2033" i="26"/>
  <c r="C2033" i="26"/>
  <c r="F2032" i="26"/>
  <c r="E2032" i="26"/>
  <c r="D2032" i="26"/>
  <c r="C2032" i="26"/>
  <c r="F2031" i="26"/>
  <c r="E2031" i="26"/>
  <c r="D2031" i="26"/>
  <c r="C2031" i="26"/>
  <c r="F2030" i="26"/>
  <c r="E2030" i="26"/>
  <c r="D2030" i="26"/>
  <c r="C2030" i="26"/>
  <c r="F2029" i="26"/>
  <c r="E2029" i="26"/>
  <c r="D2029" i="26"/>
  <c r="C2029" i="26"/>
  <c r="F2028" i="26"/>
  <c r="E2028" i="26"/>
  <c r="D2028" i="26"/>
  <c r="C2028" i="26"/>
  <c r="F2027" i="26"/>
  <c r="E2027" i="26"/>
  <c r="D2027" i="26"/>
  <c r="C2027" i="26"/>
  <c r="F2026" i="26"/>
  <c r="E2026" i="26"/>
  <c r="D2026" i="26"/>
  <c r="C2026" i="26"/>
  <c r="F2025" i="26"/>
  <c r="E2025" i="26"/>
  <c r="D2025" i="26"/>
  <c r="C2025" i="26"/>
  <c r="F2024" i="26"/>
  <c r="E2024" i="26"/>
  <c r="D2024" i="26"/>
  <c r="C2024" i="26"/>
  <c r="F2023" i="26"/>
  <c r="E2023" i="26"/>
  <c r="D2023" i="26"/>
  <c r="C2023" i="26"/>
  <c r="F2022" i="26"/>
  <c r="E2022" i="26"/>
  <c r="D2022" i="26"/>
  <c r="C2022" i="26"/>
  <c r="F2021" i="26"/>
  <c r="E2021" i="26"/>
  <c r="D2021" i="26"/>
  <c r="C2021" i="26"/>
  <c r="F2020" i="26"/>
  <c r="E2020" i="26"/>
  <c r="D2020" i="26"/>
  <c r="C2020" i="26"/>
  <c r="F2019" i="26"/>
  <c r="E2019" i="26"/>
  <c r="D2019" i="26"/>
  <c r="C2019" i="26"/>
  <c r="F2018" i="26"/>
  <c r="E2018" i="26"/>
  <c r="D2018" i="26"/>
  <c r="C2018" i="26"/>
  <c r="F2017" i="26"/>
  <c r="E2017" i="26"/>
  <c r="D2017" i="26"/>
  <c r="C2017" i="26"/>
  <c r="F2016" i="26"/>
  <c r="E2016" i="26"/>
  <c r="D2016" i="26"/>
  <c r="C2016" i="26"/>
  <c r="F2015" i="26"/>
  <c r="E2015" i="26"/>
  <c r="D2015" i="26"/>
  <c r="C2015" i="26"/>
  <c r="F2014" i="26"/>
  <c r="E2014" i="26"/>
  <c r="D2014" i="26"/>
  <c r="C2014" i="26"/>
  <c r="F2013" i="26"/>
  <c r="E2013" i="26"/>
  <c r="D2013" i="26"/>
  <c r="C2013" i="26"/>
  <c r="F2012" i="26"/>
  <c r="E2012" i="26"/>
  <c r="D2012" i="26"/>
  <c r="C2012" i="26"/>
  <c r="F2011" i="26"/>
  <c r="E2011" i="26"/>
  <c r="D2011" i="26"/>
  <c r="C2011" i="26"/>
  <c r="F2010" i="26"/>
  <c r="E2010" i="26"/>
  <c r="D2010" i="26"/>
  <c r="C2010" i="26"/>
  <c r="F2009" i="26"/>
  <c r="E2009" i="26"/>
  <c r="D2009" i="26"/>
  <c r="C2009" i="26"/>
  <c r="F2008" i="26"/>
  <c r="E2008" i="26"/>
  <c r="D2008" i="26"/>
  <c r="C2008" i="26"/>
  <c r="F2007" i="26"/>
  <c r="E2007" i="26"/>
  <c r="D2007" i="26"/>
  <c r="C2007" i="26"/>
  <c r="F2006" i="26"/>
  <c r="E2006" i="26"/>
  <c r="D2006" i="26"/>
  <c r="C2006" i="26"/>
  <c r="F2005" i="26"/>
  <c r="E2005" i="26"/>
  <c r="D2005" i="26"/>
  <c r="C2005" i="26"/>
  <c r="F2004" i="26"/>
  <c r="E2004" i="26"/>
  <c r="D2004" i="26"/>
  <c r="C2004" i="26"/>
  <c r="F2003" i="26"/>
  <c r="E2003" i="26"/>
  <c r="D2003" i="26"/>
  <c r="C2003" i="26"/>
  <c r="F2002" i="26"/>
  <c r="E2002" i="26"/>
  <c r="D2002" i="26"/>
  <c r="C2002" i="26"/>
  <c r="F2001" i="26"/>
  <c r="E2001" i="26"/>
  <c r="D2001" i="26"/>
  <c r="C2001" i="26"/>
  <c r="F2000" i="26"/>
  <c r="E2000" i="26"/>
  <c r="D2000" i="26"/>
  <c r="C2000" i="26"/>
  <c r="F1999" i="26"/>
  <c r="E1999" i="26"/>
  <c r="D1999" i="26"/>
  <c r="C1999" i="26"/>
  <c r="F1998" i="26"/>
  <c r="E1998" i="26"/>
  <c r="D1998" i="26"/>
  <c r="C1998" i="26"/>
  <c r="F1997" i="26"/>
  <c r="E1997" i="26"/>
  <c r="D1997" i="26"/>
  <c r="C1997" i="26"/>
  <c r="F1996" i="26"/>
  <c r="E1996" i="26"/>
  <c r="D1996" i="26"/>
  <c r="C1996" i="26"/>
  <c r="F1995" i="26"/>
  <c r="E1995" i="26"/>
  <c r="D1995" i="26"/>
  <c r="C1995" i="26"/>
  <c r="F1994" i="26"/>
  <c r="E1994" i="26"/>
  <c r="D1994" i="26"/>
  <c r="C1994" i="26"/>
  <c r="F1993" i="26"/>
  <c r="E1993" i="26"/>
  <c r="D1993" i="26"/>
  <c r="C1993" i="26"/>
  <c r="F1992" i="26"/>
  <c r="E1992" i="26"/>
  <c r="D1992" i="26"/>
  <c r="C1992" i="26"/>
  <c r="F1991" i="26"/>
  <c r="E1991" i="26"/>
  <c r="D1991" i="26"/>
  <c r="C1991" i="26"/>
  <c r="F1990" i="26"/>
  <c r="E1990" i="26"/>
  <c r="D1990" i="26"/>
  <c r="C1990" i="26"/>
  <c r="F1989" i="26"/>
  <c r="E1989" i="26"/>
  <c r="D1989" i="26"/>
  <c r="C1989" i="26"/>
  <c r="F1988" i="26"/>
  <c r="E1988" i="26"/>
  <c r="D1988" i="26"/>
  <c r="C1988" i="26"/>
  <c r="F1987" i="26"/>
  <c r="E1987" i="26"/>
  <c r="D1987" i="26"/>
  <c r="C1987" i="26"/>
  <c r="F1986" i="26"/>
  <c r="E1986" i="26"/>
  <c r="D1986" i="26"/>
  <c r="C1986" i="26"/>
  <c r="F1985" i="26"/>
  <c r="E1985" i="26"/>
  <c r="D1985" i="26"/>
  <c r="C1985" i="26"/>
  <c r="F1984" i="26"/>
  <c r="E1984" i="26"/>
  <c r="D1984" i="26"/>
  <c r="C1984" i="26"/>
  <c r="F1983" i="26"/>
  <c r="E1983" i="26"/>
  <c r="D1983" i="26"/>
  <c r="C1983" i="26"/>
  <c r="F1982" i="26"/>
  <c r="E1982" i="26"/>
  <c r="D1982" i="26"/>
  <c r="C1982" i="26"/>
  <c r="F1981" i="26"/>
  <c r="E1981" i="26"/>
  <c r="D1981" i="26"/>
  <c r="C1981" i="26"/>
  <c r="F1980" i="26"/>
  <c r="E1980" i="26"/>
  <c r="D1980" i="26"/>
  <c r="C1980" i="26"/>
  <c r="F1979" i="26"/>
  <c r="E1979" i="26"/>
  <c r="D1979" i="26"/>
  <c r="C1979" i="26"/>
  <c r="F1978" i="26"/>
  <c r="E1978" i="26"/>
  <c r="D1978" i="26"/>
  <c r="C1978" i="26"/>
  <c r="F1977" i="26"/>
  <c r="E1977" i="26"/>
  <c r="D1977" i="26"/>
  <c r="C1977" i="26"/>
  <c r="F1976" i="26"/>
  <c r="E1976" i="26"/>
  <c r="D1976" i="26"/>
  <c r="C1976" i="26"/>
  <c r="F1975" i="26"/>
  <c r="E1975" i="26"/>
  <c r="D1975" i="26"/>
  <c r="C1975" i="26"/>
  <c r="F1974" i="26"/>
  <c r="E1974" i="26"/>
  <c r="D1974" i="26"/>
  <c r="C1974" i="26"/>
  <c r="F1973" i="26"/>
  <c r="E1973" i="26"/>
  <c r="D1973" i="26"/>
  <c r="C1973" i="26"/>
  <c r="F1972" i="26"/>
  <c r="E1972" i="26"/>
  <c r="D1972" i="26"/>
  <c r="C1972" i="26"/>
  <c r="F1971" i="26"/>
  <c r="E1971" i="26"/>
  <c r="D1971" i="26"/>
  <c r="C1971" i="26"/>
  <c r="F1970" i="26"/>
  <c r="E1970" i="26"/>
  <c r="D1970" i="26"/>
  <c r="C1970" i="26"/>
  <c r="F1969" i="26"/>
  <c r="E1969" i="26"/>
  <c r="D1969" i="26"/>
  <c r="C1969" i="26"/>
  <c r="F1968" i="26"/>
  <c r="E1968" i="26"/>
  <c r="D1968" i="26"/>
  <c r="C1968" i="26"/>
  <c r="F1967" i="26"/>
  <c r="E1967" i="26"/>
  <c r="D1967" i="26"/>
  <c r="C1967" i="26"/>
  <c r="F1966" i="26"/>
  <c r="E1966" i="26"/>
  <c r="D1966" i="26"/>
  <c r="C1966" i="26"/>
  <c r="F1965" i="26"/>
  <c r="E1965" i="26"/>
  <c r="D1965" i="26"/>
  <c r="C1965" i="26"/>
  <c r="F1964" i="26"/>
  <c r="E1964" i="26"/>
  <c r="D1964" i="26"/>
  <c r="C1964" i="26"/>
  <c r="F1963" i="26"/>
  <c r="E1963" i="26"/>
  <c r="D1963" i="26"/>
  <c r="C1963" i="26"/>
  <c r="F1962" i="26"/>
  <c r="E1962" i="26"/>
  <c r="D1962" i="26"/>
  <c r="C1962" i="26"/>
  <c r="F1961" i="26"/>
  <c r="E1961" i="26"/>
  <c r="D1961" i="26"/>
  <c r="C1961" i="26"/>
  <c r="F1960" i="26"/>
  <c r="E1960" i="26"/>
  <c r="D1960" i="26"/>
  <c r="C1960" i="26"/>
  <c r="F1959" i="26"/>
  <c r="E1959" i="26"/>
  <c r="D1959" i="26"/>
  <c r="C1959" i="26"/>
  <c r="F1958" i="26"/>
  <c r="E1958" i="26"/>
  <c r="D1958" i="26"/>
  <c r="C1958" i="26"/>
  <c r="F1957" i="26"/>
  <c r="E1957" i="26"/>
  <c r="D1957" i="26"/>
  <c r="C1957" i="26"/>
  <c r="F1956" i="26"/>
  <c r="E1956" i="26"/>
  <c r="D1956" i="26"/>
  <c r="C1956" i="26"/>
  <c r="F1955" i="26"/>
  <c r="E1955" i="26"/>
  <c r="D1955" i="26"/>
  <c r="C1955" i="26"/>
  <c r="F1954" i="26"/>
  <c r="E1954" i="26"/>
  <c r="D1954" i="26"/>
  <c r="C1954" i="26"/>
  <c r="F1953" i="26"/>
  <c r="E1953" i="26"/>
  <c r="D1953" i="26"/>
  <c r="C1953" i="26"/>
  <c r="F1952" i="26"/>
  <c r="E1952" i="26"/>
  <c r="D1952" i="26"/>
  <c r="C1952" i="26"/>
  <c r="F1951" i="26"/>
  <c r="E1951" i="26"/>
  <c r="D1951" i="26"/>
  <c r="C1951" i="26"/>
  <c r="F1950" i="26"/>
  <c r="E1950" i="26"/>
  <c r="D1950" i="26"/>
  <c r="C1950" i="26"/>
  <c r="F1949" i="26"/>
  <c r="E1949" i="26"/>
  <c r="D1949" i="26"/>
  <c r="C1949" i="26"/>
  <c r="F1948" i="26"/>
  <c r="G1948" i="26" s="1"/>
  <c r="E1948" i="26"/>
  <c r="D1948" i="26"/>
  <c r="C1948" i="26"/>
  <c r="F1947" i="26"/>
  <c r="E1947" i="26"/>
  <c r="D1947" i="26"/>
  <c r="C1947" i="26"/>
  <c r="F1946" i="26"/>
  <c r="E1946" i="26"/>
  <c r="D1946" i="26"/>
  <c r="C1946" i="26"/>
  <c r="F1945" i="26"/>
  <c r="E1945" i="26"/>
  <c r="D1945" i="26"/>
  <c r="C1945" i="26"/>
  <c r="F1944" i="26"/>
  <c r="E1944" i="26"/>
  <c r="D1944" i="26"/>
  <c r="C1944" i="26"/>
  <c r="F1943" i="26"/>
  <c r="E1943" i="26"/>
  <c r="D1943" i="26"/>
  <c r="C1943" i="26"/>
  <c r="F1942" i="26"/>
  <c r="E1942" i="26"/>
  <c r="D1942" i="26"/>
  <c r="C1942" i="26"/>
  <c r="F1941" i="26"/>
  <c r="E1941" i="26"/>
  <c r="D1941" i="26"/>
  <c r="C1941" i="26"/>
  <c r="F1940" i="26"/>
  <c r="E1940" i="26"/>
  <c r="D1940" i="26"/>
  <c r="C1940" i="26"/>
  <c r="F1939" i="26"/>
  <c r="E1939" i="26"/>
  <c r="D1939" i="26"/>
  <c r="C1939" i="26"/>
  <c r="F1938" i="26"/>
  <c r="E1938" i="26"/>
  <c r="D1938" i="26"/>
  <c r="C1938" i="26"/>
  <c r="F1937" i="26"/>
  <c r="E1937" i="26"/>
  <c r="D1937" i="26"/>
  <c r="C1937" i="26"/>
  <c r="F1936" i="26"/>
  <c r="E1936" i="26"/>
  <c r="D1936" i="26"/>
  <c r="C1936" i="26"/>
  <c r="F1935" i="26"/>
  <c r="E1935" i="26"/>
  <c r="D1935" i="26"/>
  <c r="C1935" i="26"/>
  <c r="F1934" i="26"/>
  <c r="E1934" i="26"/>
  <c r="D1934" i="26"/>
  <c r="C1934" i="26"/>
  <c r="F1933" i="26"/>
  <c r="E1933" i="26"/>
  <c r="D1933" i="26"/>
  <c r="C1933" i="26"/>
  <c r="F1932" i="26"/>
  <c r="E1932" i="26"/>
  <c r="D1932" i="26"/>
  <c r="C1932" i="26"/>
  <c r="F1931" i="26"/>
  <c r="E1931" i="26"/>
  <c r="D1931" i="26"/>
  <c r="C1931" i="26"/>
  <c r="F1930" i="26"/>
  <c r="E1930" i="26"/>
  <c r="D1930" i="26"/>
  <c r="C1930" i="26"/>
  <c r="F1929" i="26"/>
  <c r="E1929" i="26"/>
  <c r="D1929" i="26"/>
  <c r="C1929" i="26"/>
  <c r="F1928" i="26"/>
  <c r="E1928" i="26"/>
  <c r="D1928" i="26"/>
  <c r="C1928" i="26"/>
  <c r="F1927" i="26"/>
  <c r="E1927" i="26"/>
  <c r="D1927" i="26"/>
  <c r="C1927" i="26"/>
  <c r="F1926" i="26"/>
  <c r="E1926" i="26"/>
  <c r="D1926" i="26"/>
  <c r="C1926" i="26"/>
  <c r="F1925" i="26"/>
  <c r="E1925" i="26"/>
  <c r="D1925" i="26"/>
  <c r="C1925" i="26"/>
  <c r="F1924" i="26"/>
  <c r="E1924" i="26"/>
  <c r="D1924" i="26"/>
  <c r="C1924" i="26"/>
  <c r="F1923" i="26"/>
  <c r="E1923" i="26"/>
  <c r="D1923" i="26"/>
  <c r="C1923" i="26"/>
  <c r="F1922" i="26"/>
  <c r="E1922" i="26"/>
  <c r="D1922" i="26"/>
  <c r="C1922" i="26"/>
  <c r="F1921" i="26"/>
  <c r="E1921" i="26"/>
  <c r="D1921" i="26"/>
  <c r="C1921" i="26"/>
  <c r="F1920" i="26"/>
  <c r="E1920" i="26"/>
  <c r="D1920" i="26"/>
  <c r="C1920" i="26"/>
  <c r="F1919" i="26"/>
  <c r="E1919" i="26"/>
  <c r="D1919" i="26"/>
  <c r="C1919" i="26"/>
  <c r="F1918" i="26"/>
  <c r="E1918" i="26"/>
  <c r="D1918" i="26"/>
  <c r="C1918" i="26"/>
  <c r="F1917" i="26"/>
  <c r="E1917" i="26"/>
  <c r="D1917" i="26"/>
  <c r="C1917" i="26"/>
  <c r="F1916" i="26"/>
  <c r="E1916" i="26"/>
  <c r="D1916" i="26"/>
  <c r="C1916" i="26"/>
  <c r="F1915" i="26"/>
  <c r="E1915" i="26"/>
  <c r="D1915" i="26"/>
  <c r="C1915" i="26"/>
  <c r="F1914" i="26"/>
  <c r="E1914" i="26"/>
  <c r="D1914" i="26"/>
  <c r="C1914" i="26"/>
  <c r="F1913" i="26"/>
  <c r="E1913" i="26"/>
  <c r="D1913" i="26"/>
  <c r="C1913" i="26"/>
  <c r="F1912" i="26"/>
  <c r="E1912" i="26"/>
  <c r="D1912" i="26"/>
  <c r="C1912" i="26"/>
  <c r="F1911" i="26"/>
  <c r="E1911" i="26"/>
  <c r="D1911" i="26"/>
  <c r="C1911" i="26"/>
  <c r="F1910" i="26"/>
  <c r="E1910" i="26"/>
  <c r="D1910" i="26"/>
  <c r="C1910" i="26"/>
  <c r="F1909" i="26"/>
  <c r="E1909" i="26"/>
  <c r="D1909" i="26"/>
  <c r="C1909" i="26"/>
  <c r="F1908" i="26"/>
  <c r="E1908" i="26"/>
  <c r="D1908" i="26"/>
  <c r="C1908" i="26"/>
  <c r="F1907" i="26"/>
  <c r="E1907" i="26"/>
  <c r="D1907" i="26"/>
  <c r="C1907" i="26"/>
  <c r="F1906" i="26"/>
  <c r="E1906" i="26"/>
  <c r="D1906" i="26"/>
  <c r="C1906" i="26"/>
  <c r="F1905" i="26"/>
  <c r="E1905" i="26"/>
  <c r="D1905" i="26"/>
  <c r="C1905" i="26"/>
  <c r="F1904" i="26"/>
  <c r="E1904" i="26"/>
  <c r="D1904" i="26"/>
  <c r="C1904" i="26"/>
  <c r="F1903" i="26"/>
  <c r="E1903" i="26"/>
  <c r="D1903" i="26"/>
  <c r="C1903" i="26"/>
  <c r="F1902" i="26"/>
  <c r="E1902" i="26"/>
  <c r="D1902" i="26"/>
  <c r="C1902" i="26"/>
  <c r="F1901" i="26"/>
  <c r="E1901" i="26"/>
  <c r="D1901" i="26"/>
  <c r="C1901" i="26"/>
  <c r="F1900" i="26"/>
  <c r="E1900" i="26"/>
  <c r="D1900" i="26"/>
  <c r="C1900" i="26"/>
  <c r="F1899" i="26"/>
  <c r="E1899" i="26"/>
  <c r="D1899" i="26"/>
  <c r="C1899" i="26"/>
  <c r="F1898" i="26"/>
  <c r="E1898" i="26"/>
  <c r="D1898" i="26"/>
  <c r="C1898" i="26"/>
  <c r="F1897" i="26"/>
  <c r="E1897" i="26"/>
  <c r="D1897" i="26"/>
  <c r="C1897" i="26"/>
  <c r="F1896" i="26"/>
  <c r="E1896" i="26"/>
  <c r="D1896" i="26"/>
  <c r="C1896" i="26"/>
  <c r="F1895" i="26"/>
  <c r="E1895" i="26"/>
  <c r="D1895" i="26"/>
  <c r="C1895" i="26"/>
  <c r="F1894" i="26"/>
  <c r="E1894" i="26"/>
  <c r="D1894" i="26"/>
  <c r="C1894" i="26"/>
  <c r="F1893" i="26"/>
  <c r="E1893" i="26"/>
  <c r="D1893" i="26"/>
  <c r="C1893" i="26"/>
  <c r="F1892" i="26"/>
  <c r="E1892" i="26"/>
  <c r="D1892" i="26"/>
  <c r="C1892" i="26"/>
  <c r="F1891" i="26"/>
  <c r="E1891" i="26"/>
  <c r="D1891" i="26"/>
  <c r="C1891" i="26"/>
  <c r="F1890" i="26"/>
  <c r="E1890" i="26"/>
  <c r="D1890" i="26"/>
  <c r="C1890" i="26"/>
  <c r="F1889" i="26"/>
  <c r="E1889" i="26"/>
  <c r="D1889" i="26"/>
  <c r="C1889" i="26"/>
  <c r="F1888" i="26"/>
  <c r="E1888" i="26"/>
  <c r="D1888" i="26"/>
  <c r="C1888" i="26"/>
  <c r="F1887" i="26"/>
  <c r="E1887" i="26"/>
  <c r="D1887" i="26"/>
  <c r="C1887" i="26"/>
  <c r="F1886" i="26"/>
  <c r="E1886" i="26"/>
  <c r="D1886" i="26"/>
  <c r="C1886" i="26"/>
  <c r="F1885" i="26"/>
  <c r="E1885" i="26"/>
  <c r="D1885" i="26"/>
  <c r="C1885" i="26"/>
  <c r="F1884" i="26"/>
  <c r="E1884" i="26"/>
  <c r="D1884" i="26"/>
  <c r="C1884" i="26"/>
  <c r="F1883" i="26"/>
  <c r="E1883" i="26"/>
  <c r="D1883" i="26"/>
  <c r="C1883" i="26"/>
  <c r="F1882" i="26"/>
  <c r="E1882" i="26"/>
  <c r="D1882" i="26"/>
  <c r="C1882" i="26"/>
  <c r="F1881" i="26"/>
  <c r="E1881" i="26"/>
  <c r="D1881" i="26"/>
  <c r="C1881" i="26"/>
  <c r="F1880" i="26"/>
  <c r="E1880" i="26"/>
  <c r="D1880" i="26"/>
  <c r="C1880" i="26"/>
  <c r="F1879" i="26"/>
  <c r="E1879" i="26"/>
  <c r="D1879" i="26"/>
  <c r="C1879" i="26"/>
  <c r="F1878" i="26"/>
  <c r="E1878" i="26"/>
  <c r="D1878" i="26"/>
  <c r="C1878" i="26"/>
  <c r="F1877" i="26"/>
  <c r="E1877" i="26"/>
  <c r="D1877" i="26"/>
  <c r="C1877" i="26"/>
  <c r="F1876" i="26"/>
  <c r="E1876" i="26"/>
  <c r="D1876" i="26"/>
  <c r="C1876" i="26"/>
  <c r="F1875" i="26"/>
  <c r="E1875" i="26"/>
  <c r="D1875" i="26"/>
  <c r="C1875" i="26"/>
  <c r="F1874" i="26"/>
  <c r="E1874" i="26"/>
  <c r="D1874" i="26"/>
  <c r="C1874" i="26"/>
  <c r="F1873" i="26"/>
  <c r="E1873" i="26"/>
  <c r="D1873" i="26"/>
  <c r="C1873" i="26"/>
  <c r="F1872" i="26"/>
  <c r="E1872" i="26"/>
  <c r="D1872" i="26"/>
  <c r="C1872" i="26"/>
  <c r="F1871" i="26"/>
  <c r="E1871" i="26"/>
  <c r="D1871" i="26"/>
  <c r="C1871" i="26"/>
  <c r="F1870" i="26"/>
  <c r="E1870" i="26"/>
  <c r="D1870" i="26"/>
  <c r="C1870" i="26"/>
  <c r="F1869" i="26"/>
  <c r="E1869" i="26"/>
  <c r="D1869" i="26"/>
  <c r="C1869" i="26"/>
  <c r="F1868" i="26"/>
  <c r="E1868" i="26"/>
  <c r="D1868" i="26"/>
  <c r="C1868" i="26"/>
  <c r="F1867" i="26"/>
  <c r="E1867" i="26"/>
  <c r="D1867" i="26"/>
  <c r="C1867" i="26"/>
  <c r="F1866" i="26"/>
  <c r="E1866" i="26"/>
  <c r="D1866" i="26"/>
  <c r="C1866" i="26"/>
  <c r="F1865" i="26"/>
  <c r="E1865" i="26"/>
  <c r="D1865" i="26"/>
  <c r="C1865" i="26"/>
  <c r="F1864" i="26"/>
  <c r="E1864" i="26"/>
  <c r="D1864" i="26"/>
  <c r="C1864" i="26"/>
  <c r="F1863" i="26"/>
  <c r="E1863" i="26"/>
  <c r="D1863" i="26"/>
  <c r="C1863" i="26"/>
  <c r="F1862" i="26"/>
  <c r="E1862" i="26"/>
  <c r="D1862" i="26"/>
  <c r="C1862" i="26"/>
  <c r="F1861" i="26"/>
  <c r="E1861" i="26"/>
  <c r="D1861" i="26"/>
  <c r="C1861" i="26"/>
  <c r="F1860" i="26"/>
  <c r="E1860" i="26"/>
  <c r="D1860" i="26"/>
  <c r="C1860" i="26"/>
  <c r="F1859" i="26"/>
  <c r="E1859" i="26"/>
  <c r="D1859" i="26"/>
  <c r="C1859" i="26"/>
  <c r="F1858" i="26"/>
  <c r="E1858" i="26"/>
  <c r="D1858" i="26"/>
  <c r="C1858" i="26"/>
  <c r="F1857" i="26"/>
  <c r="E1857" i="26"/>
  <c r="D1857" i="26"/>
  <c r="C1857" i="26"/>
  <c r="F1856" i="26"/>
  <c r="E1856" i="26"/>
  <c r="D1856" i="26"/>
  <c r="C1856" i="26"/>
  <c r="F1855" i="26"/>
  <c r="E1855" i="26"/>
  <c r="D1855" i="26"/>
  <c r="C1855" i="26"/>
  <c r="F1854" i="26"/>
  <c r="E1854" i="26"/>
  <c r="D1854" i="26"/>
  <c r="C1854" i="26"/>
  <c r="F1853" i="26"/>
  <c r="E1853" i="26"/>
  <c r="D1853" i="26"/>
  <c r="C1853" i="26"/>
  <c r="F1852" i="26"/>
  <c r="E1852" i="26"/>
  <c r="D1852" i="26"/>
  <c r="C1852" i="26"/>
  <c r="F1851" i="26"/>
  <c r="E1851" i="26"/>
  <c r="D1851" i="26"/>
  <c r="C1851" i="26"/>
  <c r="F1850" i="26"/>
  <c r="E1850" i="26"/>
  <c r="D1850" i="26"/>
  <c r="C1850" i="26"/>
  <c r="F1849" i="26"/>
  <c r="E1849" i="26"/>
  <c r="D1849" i="26"/>
  <c r="C1849" i="26"/>
  <c r="F1848" i="26"/>
  <c r="E1848" i="26"/>
  <c r="D1848" i="26"/>
  <c r="C1848" i="26"/>
  <c r="F1847" i="26"/>
  <c r="E1847" i="26"/>
  <c r="D1847" i="26"/>
  <c r="C1847" i="26"/>
  <c r="F1846" i="26"/>
  <c r="E1846" i="26"/>
  <c r="D1846" i="26"/>
  <c r="C1846" i="26"/>
  <c r="F1845" i="26"/>
  <c r="E1845" i="26"/>
  <c r="D1845" i="26"/>
  <c r="C1845" i="26"/>
  <c r="F1844" i="26"/>
  <c r="E1844" i="26"/>
  <c r="D1844" i="26"/>
  <c r="C1844" i="26"/>
  <c r="F1843" i="26"/>
  <c r="E1843" i="26"/>
  <c r="D1843" i="26"/>
  <c r="C1843" i="26"/>
  <c r="F1842" i="26"/>
  <c r="E1842" i="26"/>
  <c r="D1842" i="26"/>
  <c r="C1842" i="26"/>
  <c r="F1841" i="26"/>
  <c r="E1841" i="26"/>
  <c r="D1841" i="26"/>
  <c r="C1841" i="26"/>
  <c r="F1840" i="26"/>
  <c r="E1840" i="26"/>
  <c r="D1840" i="26"/>
  <c r="C1840" i="26"/>
  <c r="F1839" i="26"/>
  <c r="E1839" i="26"/>
  <c r="D1839" i="26"/>
  <c r="C1839" i="26"/>
  <c r="F1838" i="26"/>
  <c r="E1838" i="26"/>
  <c r="D1838" i="26"/>
  <c r="C1838" i="26"/>
  <c r="F1837" i="26"/>
  <c r="E1837" i="26"/>
  <c r="D1837" i="26"/>
  <c r="C1837" i="26"/>
  <c r="F1836" i="26"/>
  <c r="E1836" i="26"/>
  <c r="D1836" i="26"/>
  <c r="C1836" i="26"/>
  <c r="F1835" i="26"/>
  <c r="E1835" i="26"/>
  <c r="D1835" i="26"/>
  <c r="C1835" i="26"/>
  <c r="F1834" i="26"/>
  <c r="E1834" i="26"/>
  <c r="D1834" i="26"/>
  <c r="C1834" i="26"/>
  <c r="F1833" i="26"/>
  <c r="E1833" i="26"/>
  <c r="D1833" i="26"/>
  <c r="C1833" i="26"/>
  <c r="F1832" i="26"/>
  <c r="E1832" i="26"/>
  <c r="D1832" i="26"/>
  <c r="C1832" i="26"/>
  <c r="F1831" i="26"/>
  <c r="E1831" i="26"/>
  <c r="D1831" i="26"/>
  <c r="C1831" i="26"/>
  <c r="F1830" i="26"/>
  <c r="E1830" i="26"/>
  <c r="D1830" i="26"/>
  <c r="C1830" i="26"/>
  <c r="F1829" i="26"/>
  <c r="E1829" i="26"/>
  <c r="D1829" i="26"/>
  <c r="C1829" i="26"/>
  <c r="F1828" i="26"/>
  <c r="E1828" i="26"/>
  <c r="D1828" i="26"/>
  <c r="C1828" i="26"/>
  <c r="F1827" i="26"/>
  <c r="E1827" i="26"/>
  <c r="D1827" i="26"/>
  <c r="C1827" i="26"/>
  <c r="F1826" i="26"/>
  <c r="E1826" i="26"/>
  <c r="D1826" i="26"/>
  <c r="C1826" i="26"/>
  <c r="F1825" i="26"/>
  <c r="E1825" i="26"/>
  <c r="D1825" i="26"/>
  <c r="C1825" i="26"/>
  <c r="F1824" i="26"/>
  <c r="E1824" i="26"/>
  <c r="D1824" i="26"/>
  <c r="C1824" i="26"/>
  <c r="F1823" i="26"/>
  <c r="E1823" i="26"/>
  <c r="D1823" i="26"/>
  <c r="C1823" i="26"/>
  <c r="F1822" i="26"/>
  <c r="E1822" i="26"/>
  <c r="D1822" i="26"/>
  <c r="C1822" i="26"/>
  <c r="F1821" i="26"/>
  <c r="E1821" i="26"/>
  <c r="D1821" i="26"/>
  <c r="C1821" i="26"/>
  <c r="F1820" i="26"/>
  <c r="E1820" i="26"/>
  <c r="D1820" i="26"/>
  <c r="C1820" i="26"/>
  <c r="F1819" i="26"/>
  <c r="E1819" i="26"/>
  <c r="D1819" i="26"/>
  <c r="C1819" i="26"/>
  <c r="F1818" i="26"/>
  <c r="E1818" i="26"/>
  <c r="D1818" i="26"/>
  <c r="C1818" i="26"/>
  <c r="F1817" i="26"/>
  <c r="E1817" i="26"/>
  <c r="D1817" i="26"/>
  <c r="C1817" i="26"/>
  <c r="F1816" i="26"/>
  <c r="E1816" i="26"/>
  <c r="D1816" i="26"/>
  <c r="C1816" i="26"/>
  <c r="F1815" i="26"/>
  <c r="E1815" i="26"/>
  <c r="D1815" i="26"/>
  <c r="C1815" i="26"/>
  <c r="F1814" i="26"/>
  <c r="E1814" i="26"/>
  <c r="D1814" i="26"/>
  <c r="C1814" i="26"/>
  <c r="F1813" i="26"/>
  <c r="E1813" i="26"/>
  <c r="D1813" i="26"/>
  <c r="C1813" i="26"/>
  <c r="F1812" i="26"/>
  <c r="E1812" i="26"/>
  <c r="D1812" i="26"/>
  <c r="C1812" i="26"/>
  <c r="F1811" i="26"/>
  <c r="E1811" i="26"/>
  <c r="D1811" i="26"/>
  <c r="C1811" i="26"/>
  <c r="F1810" i="26"/>
  <c r="E1810" i="26"/>
  <c r="D1810" i="26"/>
  <c r="C1810" i="26"/>
  <c r="F1809" i="26"/>
  <c r="E1809" i="26"/>
  <c r="D1809" i="26"/>
  <c r="C1809" i="26"/>
  <c r="F1808" i="26"/>
  <c r="E1808" i="26"/>
  <c r="D1808" i="26"/>
  <c r="C1808" i="26"/>
  <c r="F1807" i="26"/>
  <c r="E1807" i="26"/>
  <c r="D1807" i="26"/>
  <c r="C1807" i="26"/>
  <c r="F1806" i="26"/>
  <c r="E1806" i="26"/>
  <c r="D1806" i="26"/>
  <c r="C1806" i="26"/>
  <c r="F1805" i="26"/>
  <c r="E1805" i="26"/>
  <c r="D1805" i="26"/>
  <c r="C1805" i="26"/>
  <c r="F1804" i="26"/>
  <c r="E1804" i="26"/>
  <c r="D1804" i="26"/>
  <c r="C1804" i="26"/>
  <c r="F1803" i="26"/>
  <c r="E1803" i="26"/>
  <c r="D1803" i="26"/>
  <c r="C1803" i="26"/>
  <c r="F1802" i="26"/>
  <c r="E1802" i="26"/>
  <c r="D1802" i="26"/>
  <c r="C1802" i="26"/>
  <c r="F1801" i="26"/>
  <c r="E1801" i="26"/>
  <c r="D1801" i="26"/>
  <c r="C1801" i="26"/>
  <c r="F1800" i="26"/>
  <c r="E1800" i="26"/>
  <c r="D1800" i="26"/>
  <c r="C1800" i="26"/>
  <c r="F1799" i="26"/>
  <c r="E1799" i="26"/>
  <c r="D1799" i="26"/>
  <c r="C1799" i="26"/>
  <c r="F1798" i="26"/>
  <c r="E1798" i="26"/>
  <c r="D1798" i="26"/>
  <c r="C1798" i="26"/>
  <c r="F1797" i="26"/>
  <c r="E1797" i="26"/>
  <c r="D1797" i="26"/>
  <c r="C1797" i="26"/>
  <c r="F1796" i="26"/>
  <c r="E1796" i="26"/>
  <c r="D1796" i="26"/>
  <c r="C1796" i="26"/>
  <c r="F1795" i="26"/>
  <c r="E1795" i="26"/>
  <c r="D1795" i="26"/>
  <c r="C1795" i="26"/>
  <c r="F1794" i="26"/>
  <c r="E1794" i="26"/>
  <c r="D1794" i="26"/>
  <c r="C1794" i="26"/>
  <c r="F1793" i="26"/>
  <c r="E1793" i="26"/>
  <c r="D1793" i="26"/>
  <c r="C1793" i="26"/>
  <c r="F1792" i="26"/>
  <c r="E1792" i="26"/>
  <c r="D1792" i="26"/>
  <c r="C1792" i="26"/>
  <c r="F1791" i="26"/>
  <c r="E1791" i="26"/>
  <c r="D1791" i="26"/>
  <c r="C1791" i="26"/>
  <c r="F1790" i="26"/>
  <c r="E1790" i="26"/>
  <c r="D1790" i="26"/>
  <c r="C1790" i="26"/>
  <c r="F1789" i="26"/>
  <c r="E1789" i="26"/>
  <c r="D1789" i="26"/>
  <c r="C1789" i="26"/>
  <c r="F1788" i="26"/>
  <c r="E1788" i="26"/>
  <c r="D1788" i="26"/>
  <c r="C1788" i="26"/>
  <c r="F1787" i="26"/>
  <c r="E1787" i="26"/>
  <c r="D1787" i="26"/>
  <c r="C1787" i="26"/>
  <c r="F1786" i="26"/>
  <c r="E1786" i="26"/>
  <c r="D1786" i="26"/>
  <c r="C1786" i="26"/>
  <c r="F1785" i="26"/>
  <c r="E1785" i="26"/>
  <c r="D1785" i="26"/>
  <c r="C1785" i="26"/>
  <c r="F1784" i="26"/>
  <c r="E1784" i="26"/>
  <c r="D1784" i="26"/>
  <c r="C1784" i="26"/>
  <c r="F1783" i="26"/>
  <c r="E1783" i="26"/>
  <c r="D1783" i="26"/>
  <c r="C1783" i="26"/>
  <c r="F1782" i="26"/>
  <c r="E1782" i="26"/>
  <c r="D1782" i="26"/>
  <c r="C1782" i="26"/>
  <c r="F1781" i="26"/>
  <c r="E1781" i="26"/>
  <c r="D1781" i="26"/>
  <c r="C1781" i="26"/>
  <c r="F1780" i="26"/>
  <c r="E1780" i="26"/>
  <c r="D1780" i="26"/>
  <c r="C1780" i="26"/>
  <c r="F1779" i="26"/>
  <c r="E1779" i="26"/>
  <c r="D1779" i="26"/>
  <c r="C1779" i="26"/>
  <c r="F1778" i="26"/>
  <c r="E1778" i="26"/>
  <c r="D1778" i="26"/>
  <c r="C1778" i="26"/>
  <c r="F1777" i="26"/>
  <c r="E1777" i="26"/>
  <c r="D1777" i="26"/>
  <c r="C1777" i="26"/>
  <c r="F1776" i="26"/>
  <c r="E1776" i="26"/>
  <c r="D1776" i="26"/>
  <c r="C1776" i="26"/>
  <c r="F1775" i="26"/>
  <c r="E1775" i="26"/>
  <c r="D1775" i="26"/>
  <c r="C1775" i="26"/>
  <c r="F1774" i="26"/>
  <c r="E1774" i="26"/>
  <c r="D1774" i="26"/>
  <c r="C1774" i="26"/>
  <c r="F1773" i="26"/>
  <c r="E1773" i="26"/>
  <c r="D1773" i="26"/>
  <c r="C1773" i="26"/>
  <c r="F1772" i="26"/>
  <c r="E1772" i="26"/>
  <c r="D1772" i="26"/>
  <c r="C1772" i="26"/>
  <c r="F1771" i="26"/>
  <c r="E1771" i="26"/>
  <c r="D1771" i="26"/>
  <c r="C1771" i="26"/>
  <c r="F1770" i="26"/>
  <c r="E1770" i="26"/>
  <c r="D1770" i="26"/>
  <c r="C1770" i="26"/>
  <c r="F1769" i="26"/>
  <c r="E1769" i="26"/>
  <c r="D1769" i="26"/>
  <c r="C1769" i="26"/>
  <c r="F1768" i="26"/>
  <c r="E1768" i="26"/>
  <c r="D1768" i="26"/>
  <c r="C1768" i="26"/>
  <c r="F1767" i="26"/>
  <c r="E1767" i="26"/>
  <c r="D1767" i="26"/>
  <c r="C1767" i="26"/>
  <c r="F1766" i="26"/>
  <c r="E1766" i="26"/>
  <c r="D1766" i="26"/>
  <c r="C1766" i="26"/>
  <c r="F1765" i="26"/>
  <c r="E1765" i="26"/>
  <c r="D1765" i="26"/>
  <c r="C1765" i="26"/>
  <c r="F1764" i="26"/>
  <c r="E1764" i="26"/>
  <c r="D1764" i="26"/>
  <c r="C1764" i="26"/>
  <c r="F1763" i="26"/>
  <c r="E1763" i="26"/>
  <c r="D1763" i="26"/>
  <c r="C1763" i="26"/>
  <c r="F1762" i="26"/>
  <c r="E1762" i="26"/>
  <c r="D1762" i="26"/>
  <c r="C1762" i="26"/>
  <c r="F1761" i="26"/>
  <c r="E1761" i="26"/>
  <c r="D1761" i="26"/>
  <c r="C1761" i="26"/>
  <c r="F1760" i="26"/>
  <c r="E1760" i="26"/>
  <c r="D1760" i="26"/>
  <c r="C1760" i="26"/>
  <c r="F1759" i="26"/>
  <c r="E1759" i="26"/>
  <c r="D1759" i="26"/>
  <c r="C1759" i="26"/>
  <c r="F1758" i="26"/>
  <c r="E1758" i="26"/>
  <c r="D1758" i="26"/>
  <c r="C1758" i="26"/>
  <c r="F1757" i="26"/>
  <c r="E1757" i="26"/>
  <c r="D1757" i="26"/>
  <c r="C1757" i="26"/>
  <c r="F1756" i="26"/>
  <c r="E1756" i="26"/>
  <c r="D1756" i="26"/>
  <c r="C1756" i="26"/>
  <c r="F1755" i="26"/>
  <c r="E1755" i="26"/>
  <c r="D1755" i="26"/>
  <c r="C1755" i="26"/>
  <c r="F1754" i="26"/>
  <c r="E1754" i="26"/>
  <c r="D1754" i="26"/>
  <c r="C1754" i="26"/>
  <c r="F1753" i="26"/>
  <c r="E1753" i="26"/>
  <c r="D1753" i="26"/>
  <c r="C1753" i="26"/>
  <c r="F1752" i="26"/>
  <c r="E1752" i="26"/>
  <c r="D1752" i="26"/>
  <c r="C1752" i="26"/>
  <c r="F1751" i="26"/>
  <c r="E1751" i="26"/>
  <c r="D1751" i="26"/>
  <c r="C1751" i="26"/>
  <c r="F1750" i="26"/>
  <c r="E1750" i="26"/>
  <c r="D1750" i="26"/>
  <c r="C1750" i="26"/>
  <c r="F1749" i="26"/>
  <c r="E1749" i="26"/>
  <c r="D1749" i="26"/>
  <c r="C1749" i="26"/>
  <c r="F1748" i="26"/>
  <c r="E1748" i="26"/>
  <c r="D1748" i="26"/>
  <c r="C1748" i="26"/>
  <c r="F1747" i="26"/>
  <c r="E1747" i="26"/>
  <c r="D1747" i="26"/>
  <c r="C1747" i="26"/>
  <c r="F1746" i="26"/>
  <c r="E1746" i="26"/>
  <c r="D1746" i="26"/>
  <c r="C1746" i="26"/>
  <c r="F1745" i="26"/>
  <c r="E1745" i="26"/>
  <c r="D1745" i="26"/>
  <c r="C1745" i="26"/>
  <c r="F1744" i="26"/>
  <c r="E1744" i="26"/>
  <c r="D1744" i="26"/>
  <c r="C1744" i="26"/>
  <c r="F1743" i="26"/>
  <c r="E1743" i="26"/>
  <c r="D1743" i="26"/>
  <c r="C1743" i="26"/>
  <c r="F1742" i="26"/>
  <c r="E1742" i="26"/>
  <c r="D1742" i="26"/>
  <c r="C1742" i="26"/>
  <c r="F1741" i="26"/>
  <c r="E1741" i="26"/>
  <c r="D1741" i="26"/>
  <c r="C1741" i="26"/>
  <c r="F1740" i="26"/>
  <c r="E1740" i="26"/>
  <c r="D1740" i="26"/>
  <c r="C1740" i="26"/>
  <c r="F1739" i="26"/>
  <c r="E1739" i="26"/>
  <c r="D1739" i="26"/>
  <c r="C1739" i="26"/>
  <c r="F1738" i="26"/>
  <c r="E1738" i="26"/>
  <c r="D1738" i="26"/>
  <c r="C1738" i="26"/>
  <c r="F1737" i="26"/>
  <c r="E1737" i="26"/>
  <c r="D1737" i="26"/>
  <c r="C1737" i="26"/>
  <c r="F1736" i="26"/>
  <c r="E1736" i="26"/>
  <c r="D1736" i="26"/>
  <c r="C1736" i="26"/>
  <c r="F1735" i="26"/>
  <c r="E1735" i="26"/>
  <c r="D1735" i="26"/>
  <c r="C1735" i="26"/>
  <c r="F1734" i="26"/>
  <c r="E1734" i="26"/>
  <c r="D1734" i="26"/>
  <c r="C1734" i="26"/>
  <c r="F1733" i="26"/>
  <c r="E1733" i="26"/>
  <c r="D1733" i="26"/>
  <c r="C1733" i="26"/>
  <c r="F1732" i="26"/>
  <c r="E1732" i="26"/>
  <c r="D1732" i="26"/>
  <c r="C1732" i="26"/>
  <c r="F1731" i="26"/>
  <c r="E1731" i="26"/>
  <c r="D1731" i="26"/>
  <c r="C1731" i="26"/>
  <c r="F1730" i="26"/>
  <c r="E1730" i="26"/>
  <c r="D1730" i="26"/>
  <c r="C1730" i="26"/>
  <c r="F1729" i="26"/>
  <c r="E1729" i="26"/>
  <c r="D1729" i="26"/>
  <c r="C1729" i="26"/>
  <c r="F1728" i="26"/>
  <c r="E1728" i="26"/>
  <c r="D1728" i="26"/>
  <c r="C1728" i="26"/>
  <c r="F1727" i="26"/>
  <c r="E1727" i="26"/>
  <c r="D1727" i="26"/>
  <c r="C1727" i="26"/>
  <c r="F1726" i="26"/>
  <c r="E1726" i="26"/>
  <c r="D1726" i="26"/>
  <c r="C1726" i="26"/>
  <c r="F1725" i="26"/>
  <c r="E1725" i="26"/>
  <c r="D1725" i="26"/>
  <c r="C1725" i="26"/>
  <c r="F1724" i="26"/>
  <c r="E1724" i="26"/>
  <c r="D1724" i="26"/>
  <c r="C1724" i="26"/>
  <c r="F1723" i="26"/>
  <c r="E1723" i="26"/>
  <c r="D1723" i="26"/>
  <c r="C1723" i="26"/>
  <c r="F1722" i="26"/>
  <c r="E1722" i="26"/>
  <c r="D1722" i="26"/>
  <c r="C1722" i="26"/>
  <c r="F1721" i="26"/>
  <c r="E1721" i="26"/>
  <c r="D1721" i="26"/>
  <c r="C1721" i="26"/>
  <c r="F1720" i="26"/>
  <c r="E1720" i="26"/>
  <c r="D1720" i="26"/>
  <c r="C1720" i="26"/>
  <c r="F1719" i="26"/>
  <c r="E1719" i="26"/>
  <c r="D1719" i="26"/>
  <c r="C1719" i="26"/>
  <c r="F1718" i="26"/>
  <c r="E1718" i="26"/>
  <c r="D1718" i="26"/>
  <c r="C1718" i="26"/>
  <c r="F1717" i="26"/>
  <c r="E1717" i="26"/>
  <c r="D1717" i="26"/>
  <c r="C1717" i="26"/>
  <c r="F1716" i="26"/>
  <c r="E1716" i="26"/>
  <c r="D1716" i="26"/>
  <c r="C1716" i="26"/>
  <c r="F1715" i="26"/>
  <c r="E1715" i="26"/>
  <c r="D1715" i="26"/>
  <c r="C1715" i="26"/>
  <c r="F1714" i="26"/>
  <c r="E1714" i="26"/>
  <c r="D1714" i="26"/>
  <c r="C1714" i="26"/>
  <c r="F1713" i="26"/>
  <c r="E1713" i="26"/>
  <c r="D1713" i="26"/>
  <c r="C1713" i="26"/>
  <c r="F1712" i="26"/>
  <c r="E1712" i="26"/>
  <c r="D1712" i="26"/>
  <c r="C1712" i="26"/>
  <c r="F1711" i="26"/>
  <c r="E1711" i="26"/>
  <c r="D1711" i="26"/>
  <c r="C1711" i="26"/>
  <c r="F1710" i="26"/>
  <c r="E1710" i="26"/>
  <c r="D1710" i="26"/>
  <c r="C1710" i="26"/>
  <c r="F1709" i="26"/>
  <c r="E1709" i="26"/>
  <c r="D1709" i="26"/>
  <c r="C1709" i="26"/>
  <c r="F1708" i="26"/>
  <c r="E1708" i="26"/>
  <c r="D1708" i="26"/>
  <c r="C1708" i="26"/>
  <c r="F1707" i="26"/>
  <c r="E1707" i="26"/>
  <c r="D1707" i="26"/>
  <c r="C1707" i="26"/>
  <c r="F1706" i="26"/>
  <c r="E1706" i="26"/>
  <c r="D1706" i="26"/>
  <c r="C1706" i="26"/>
  <c r="F1705" i="26"/>
  <c r="E1705" i="26"/>
  <c r="D1705" i="26"/>
  <c r="C1705" i="26"/>
  <c r="F1704" i="26"/>
  <c r="E1704" i="26"/>
  <c r="D1704" i="26"/>
  <c r="C1704" i="26"/>
  <c r="F1703" i="26"/>
  <c r="E1703" i="26"/>
  <c r="D1703" i="26"/>
  <c r="C1703" i="26"/>
  <c r="F1702" i="26"/>
  <c r="E1702" i="26"/>
  <c r="D1702" i="26"/>
  <c r="C1702" i="26"/>
  <c r="F1701" i="26"/>
  <c r="E1701" i="26"/>
  <c r="D1701" i="26"/>
  <c r="C1701" i="26"/>
  <c r="F1700" i="26"/>
  <c r="E1700" i="26"/>
  <c r="D1700" i="26"/>
  <c r="C1700" i="26"/>
  <c r="F1699" i="26"/>
  <c r="E1699" i="26"/>
  <c r="D1699" i="26"/>
  <c r="C1699" i="26"/>
  <c r="F1698" i="26"/>
  <c r="E1698" i="26"/>
  <c r="D1698" i="26"/>
  <c r="C1698" i="26"/>
  <c r="F1697" i="26"/>
  <c r="E1697" i="26"/>
  <c r="D1697" i="26"/>
  <c r="C1697" i="26"/>
  <c r="F1696" i="26"/>
  <c r="E1696" i="26"/>
  <c r="D1696" i="26"/>
  <c r="C1696" i="26"/>
  <c r="F1695" i="26"/>
  <c r="E1695" i="26"/>
  <c r="D1695" i="26"/>
  <c r="C1695" i="26"/>
  <c r="F1694" i="26"/>
  <c r="E1694" i="26"/>
  <c r="D1694" i="26"/>
  <c r="C1694" i="26"/>
  <c r="F1693" i="26"/>
  <c r="E1693" i="26"/>
  <c r="D1693" i="26"/>
  <c r="C1693" i="26"/>
  <c r="F1692" i="26"/>
  <c r="E1692" i="26"/>
  <c r="D1692" i="26"/>
  <c r="C1692" i="26"/>
  <c r="F1691" i="26"/>
  <c r="E1691" i="26"/>
  <c r="D1691" i="26"/>
  <c r="C1691" i="26"/>
  <c r="F1690" i="26"/>
  <c r="E1690" i="26"/>
  <c r="D1690" i="26"/>
  <c r="C1690" i="26"/>
  <c r="F1689" i="26"/>
  <c r="E1689" i="26"/>
  <c r="D1689" i="26"/>
  <c r="C1689" i="26"/>
  <c r="F1688" i="26"/>
  <c r="E1688" i="26"/>
  <c r="D1688" i="26"/>
  <c r="C1688" i="26"/>
  <c r="F1687" i="26"/>
  <c r="E1687" i="26"/>
  <c r="D1687" i="26"/>
  <c r="C1687" i="26"/>
  <c r="F1686" i="26"/>
  <c r="E1686" i="26"/>
  <c r="D1686" i="26"/>
  <c r="C1686" i="26"/>
  <c r="F1685" i="26"/>
  <c r="E1685" i="26"/>
  <c r="D1685" i="26"/>
  <c r="C1685" i="26"/>
  <c r="F1684" i="26"/>
  <c r="E1684" i="26"/>
  <c r="D1684" i="26"/>
  <c r="C1684" i="26"/>
  <c r="F1683" i="26"/>
  <c r="E1683" i="26"/>
  <c r="D1683" i="26"/>
  <c r="C1683" i="26"/>
  <c r="F1682" i="26"/>
  <c r="E1682" i="26"/>
  <c r="D1682" i="26"/>
  <c r="C1682" i="26"/>
  <c r="F1681" i="26"/>
  <c r="E1681" i="26"/>
  <c r="D1681" i="26"/>
  <c r="C1681" i="26"/>
  <c r="F1680" i="26"/>
  <c r="E1680" i="26"/>
  <c r="D1680" i="26"/>
  <c r="C1680" i="26"/>
  <c r="F1679" i="26"/>
  <c r="E1679" i="26"/>
  <c r="D1679" i="26"/>
  <c r="C1679" i="26"/>
  <c r="F1678" i="26"/>
  <c r="E1678" i="26"/>
  <c r="D1678" i="26"/>
  <c r="C1678" i="26"/>
  <c r="F1677" i="26"/>
  <c r="E1677" i="26"/>
  <c r="D1677" i="26"/>
  <c r="C1677" i="26"/>
  <c r="F1676" i="26"/>
  <c r="E1676" i="26"/>
  <c r="D1676" i="26"/>
  <c r="C1676" i="26"/>
  <c r="F1675" i="26"/>
  <c r="E1675" i="26"/>
  <c r="D1675" i="26"/>
  <c r="C1675" i="26"/>
  <c r="F1674" i="26"/>
  <c r="E1674" i="26"/>
  <c r="D1674" i="26"/>
  <c r="C1674" i="26"/>
  <c r="G1674" i="26" s="1"/>
  <c r="F1673" i="26"/>
  <c r="E1673" i="26"/>
  <c r="D1673" i="26"/>
  <c r="C1673" i="26"/>
  <c r="F1672" i="26"/>
  <c r="G1672" i="26" s="1"/>
  <c r="E1672" i="26"/>
  <c r="D1672" i="26"/>
  <c r="C1672" i="26"/>
  <c r="F1671" i="26"/>
  <c r="E1671" i="26"/>
  <c r="D1671" i="26"/>
  <c r="C1671" i="26"/>
  <c r="F1670" i="26"/>
  <c r="E1670" i="26"/>
  <c r="D1670" i="26"/>
  <c r="C1670" i="26"/>
  <c r="F1669" i="26"/>
  <c r="E1669" i="26"/>
  <c r="D1669" i="26"/>
  <c r="C1669" i="26"/>
  <c r="F1668" i="26"/>
  <c r="E1668" i="26"/>
  <c r="D1668" i="26"/>
  <c r="C1668" i="26"/>
  <c r="F1667" i="26"/>
  <c r="E1667" i="26"/>
  <c r="D1667" i="26"/>
  <c r="C1667" i="26"/>
  <c r="F1666" i="26"/>
  <c r="E1666" i="26"/>
  <c r="D1666" i="26"/>
  <c r="C1666" i="26"/>
  <c r="F1665" i="26"/>
  <c r="E1665" i="26"/>
  <c r="D1665" i="26"/>
  <c r="C1665" i="26"/>
  <c r="F1664" i="26"/>
  <c r="E1664" i="26"/>
  <c r="D1664" i="26"/>
  <c r="C1664" i="26"/>
  <c r="F1663" i="26"/>
  <c r="E1663" i="26"/>
  <c r="D1663" i="26"/>
  <c r="C1663" i="26"/>
  <c r="F1662" i="26"/>
  <c r="E1662" i="26"/>
  <c r="D1662" i="26"/>
  <c r="C1662" i="26"/>
  <c r="F1661" i="26"/>
  <c r="E1661" i="26"/>
  <c r="D1661" i="26"/>
  <c r="C1661" i="26"/>
  <c r="F1660" i="26"/>
  <c r="E1660" i="26"/>
  <c r="D1660" i="26"/>
  <c r="C1660" i="26"/>
  <c r="F1659" i="26"/>
  <c r="E1659" i="26"/>
  <c r="D1659" i="26"/>
  <c r="C1659" i="26"/>
  <c r="F1658" i="26"/>
  <c r="E1658" i="26"/>
  <c r="D1658" i="26"/>
  <c r="C1658" i="26"/>
  <c r="F1657" i="26"/>
  <c r="E1657" i="26"/>
  <c r="D1657" i="26"/>
  <c r="C1657" i="26"/>
  <c r="F1656" i="26"/>
  <c r="E1656" i="26"/>
  <c r="D1656" i="26"/>
  <c r="C1656" i="26"/>
  <c r="F1655" i="26"/>
  <c r="E1655" i="26"/>
  <c r="D1655" i="26"/>
  <c r="C1655" i="26"/>
  <c r="F1654" i="26"/>
  <c r="E1654" i="26"/>
  <c r="D1654" i="26"/>
  <c r="C1654" i="26"/>
  <c r="F1653" i="26"/>
  <c r="E1653" i="26"/>
  <c r="D1653" i="26"/>
  <c r="C1653" i="26"/>
  <c r="F1652" i="26"/>
  <c r="E1652" i="26"/>
  <c r="D1652" i="26"/>
  <c r="C1652" i="26"/>
  <c r="F1651" i="26"/>
  <c r="E1651" i="26"/>
  <c r="D1651" i="26"/>
  <c r="C1651" i="26"/>
  <c r="F1650" i="26"/>
  <c r="E1650" i="26"/>
  <c r="D1650" i="26"/>
  <c r="C1650" i="26"/>
  <c r="G1650" i="26" s="1"/>
  <c r="F1649" i="26"/>
  <c r="E1649" i="26"/>
  <c r="D1649" i="26"/>
  <c r="C1649" i="26"/>
  <c r="F1648" i="26"/>
  <c r="E1648" i="26"/>
  <c r="D1648" i="26"/>
  <c r="C1648" i="26"/>
  <c r="F1647" i="26"/>
  <c r="E1647" i="26"/>
  <c r="D1647" i="26"/>
  <c r="C1647" i="26"/>
  <c r="F1646" i="26"/>
  <c r="E1646" i="26"/>
  <c r="D1646" i="26"/>
  <c r="C1646" i="26"/>
  <c r="F1645" i="26"/>
  <c r="E1645" i="26"/>
  <c r="D1645" i="26"/>
  <c r="C1645" i="26"/>
  <c r="F1644" i="26"/>
  <c r="E1644" i="26"/>
  <c r="D1644" i="26"/>
  <c r="C1644" i="26"/>
  <c r="F1643" i="26"/>
  <c r="E1643" i="26"/>
  <c r="D1643" i="26"/>
  <c r="C1643" i="26"/>
  <c r="F1642" i="26"/>
  <c r="E1642" i="26"/>
  <c r="D1642" i="26"/>
  <c r="C1642" i="26"/>
  <c r="F1641" i="26"/>
  <c r="E1641" i="26"/>
  <c r="D1641" i="26"/>
  <c r="C1641" i="26"/>
  <c r="F1640" i="26"/>
  <c r="E1640" i="26"/>
  <c r="D1640" i="26"/>
  <c r="C1640" i="26"/>
  <c r="F1639" i="26"/>
  <c r="E1639" i="26"/>
  <c r="D1639" i="26"/>
  <c r="C1639" i="26"/>
  <c r="F1638" i="26"/>
  <c r="E1638" i="26"/>
  <c r="D1638" i="26"/>
  <c r="C1638" i="26"/>
  <c r="F1637" i="26"/>
  <c r="E1637" i="26"/>
  <c r="D1637" i="26"/>
  <c r="C1637" i="26"/>
  <c r="F1636" i="26"/>
  <c r="E1636" i="26"/>
  <c r="D1636" i="26"/>
  <c r="C1636" i="26"/>
  <c r="F1635" i="26"/>
  <c r="E1635" i="26"/>
  <c r="D1635" i="26"/>
  <c r="C1635" i="26"/>
  <c r="F1634" i="26"/>
  <c r="E1634" i="26"/>
  <c r="D1634" i="26"/>
  <c r="C1634" i="26"/>
  <c r="F1633" i="26"/>
  <c r="E1633" i="26"/>
  <c r="D1633" i="26"/>
  <c r="C1633" i="26"/>
  <c r="F1632" i="26"/>
  <c r="E1632" i="26"/>
  <c r="D1632" i="26"/>
  <c r="C1632" i="26"/>
  <c r="F1631" i="26"/>
  <c r="E1631" i="26"/>
  <c r="D1631" i="26"/>
  <c r="C1631" i="26"/>
  <c r="F1630" i="26"/>
  <c r="E1630" i="26"/>
  <c r="D1630" i="26"/>
  <c r="C1630" i="26"/>
  <c r="F1629" i="26"/>
  <c r="E1629" i="26"/>
  <c r="D1629" i="26"/>
  <c r="C1629" i="26"/>
  <c r="F1628" i="26"/>
  <c r="E1628" i="26"/>
  <c r="D1628" i="26"/>
  <c r="C1628" i="26"/>
  <c r="F1627" i="26"/>
  <c r="E1627" i="26"/>
  <c r="D1627" i="26"/>
  <c r="C1627" i="26"/>
  <c r="F1626" i="26"/>
  <c r="E1626" i="26"/>
  <c r="D1626" i="26"/>
  <c r="C1626" i="26"/>
  <c r="F1625" i="26"/>
  <c r="E1625" i="26"/>
  <c r="D1625" i="26"/>
  <c r="C1625" i="26"/>
  <c r="F1624" i="26"/>
  <c r="E1624" i="26"/>
  <c r="D1624" i="26"/>
  <c r="C1624" i="26"/>
  <c r="F1623" i="26"/>
  <c r="E1623" i="26"/>
  <c r="D1623" i="26"/>
  <c r="C1623" i="26"/>
  <c r="F1622" i="26"/>
  <c r="E1622" i="26"/>
  <c r="D1622" i="26"/>
  <c r="C1622" i="26"/>
  <c r="F1621" i="26"/>
  <c r="E1621" i="26"/>
  <c r="D1621" i="26"/>
  <c r="C1621" i="26"/>
  <c r="F1620" i="26"/>
  <c r="E1620" i="26"/>
  <c r="D1620" i="26"/>
  <c r="C1620" i="26"/>
  <c r="F1619" i="26"/>
  <c r="E1619" i="26"/>
  <c r="D1619" i="26"/>
  <c r="C1619" i="26"/>
  <c r="F1618" i="26"/>
  <c r="E1618" i="26"/>
  <c r="D1618" i="26"/>
  <c r="C1618" i="26"/>
  <c r="F1617" i="26"/>
  <c r="E1617" i="26"/>
  <c r="D1617" i="26"/>
  <c r="C1617" i="26"/>
  <c r="F1616" i="26"/>
  <c r="E1616" i="26"/>
  <c r="D1616" i="26"/>
  <c r="C1616" i="26"/>
  <c r="F1615" i="26"/>
  <c r="E1615" i="26"/>
  <c r="D1615" i="26"/>
  <c r="C1615" i="26"/>
  <c r="F1614" i="26"/>
  <c r="E1614" i="26"/>
  <c r="D1614" i="26"/>
  <c r="C1614" i="26"/>
  <c r="F1613" i="26"/>
  <c r="E1613" i="26"/>
  <c r="D1613" i="26"/>
  <c r="C1613" i="26"/>
  <c r="F1612" i="26"/>
  <c r="E1612" i="26"/>
  <c r="D1612" i="26"/>
  <c r="C1612" i="26"/>
  <c r="F1611" i="26"/>
  <c r="E1611" i="26"/>
  <c r="D1611" i="26"/>
  <c r="C1611" i="26"/>
  <c r="F1610" i="26"/>
  <c r="E1610" i="26"/>
  <c r="D1610" i="26"/>
  <c r="C1610" i="26"/>
  <c r="F1609" i="26"/>
  <c r="E1609" i="26"/>
  <c r="D1609" i="26"/>
  <c r="C1609" i="26"/>
  <c r="F1608" i="26"/>
  <c r="E1608" i="26"/>
  <c r="D1608" i="26"/>
  <c r="C1608" i="26"/>
  <c r="F1607" i="26"/>
  <c r="E1607" i="26"/>
  <c r="D1607" i="26"/>
  <c r="C1607" i="26"/>
  <c r="F1606" i="26"/>
  <c r="E1606" i="26"/>
  <c r="D1606" i="26"/>
  <c r="C1606" i="26"/>
  <c r="F1605" i="26"/>
  <c r="E1605" i="26"/>
  <c r="D1605" i="26"/>
  <c r="C1605" i="26"/>
  <c r="F1604" i="26"/>
  <c r="E1604" i="26"/>
  <c r="D1604" i="26"/>
  <c r="C1604" i="26"/>
  <c r="F1603" i="26"/>
  <c r="E1603" i="26"/>
  <c r="D1603" i="26"/>
  <c r="C1603" i="26"/>
  <c r="F1602" i="26"/>
  <c r="E1602" i="26"/>
  <c r="D1602" i="26"/>
  <c r="C1602" i="26"/>
  <c r="F1601" i="26"/>
  <c r="E1601" i="26"/>
  <c r="D1601" i="26"/>
  <c r="C1601" i="26"/>
  <c r="F1600" i="26"/>
  <c r="E1600" i="26"/>
  <c r="D1600" i="26"/>
  <c r="C1600" i="26"/>
  <c r="F1599" i="26"/>
  <c r="E1599" i="26"/>
  <c r="D1599" i="26"/>
  <c r="C1599" i="26"/>
  <c r="F1598" i="26"/>
  <c r="E1598" i="26"/>
  <c r="D1598" i="26"/>
  <c r="C1598" i="26"/>
  <c r="F1597" i="26"/>
  <c r="E1597" i="26"/>
  <c r="D1597" i="26"/>
  <c r="C1597" i="26"/>
  <c r="F1596" i="26"/>
  <c r="E1596" i="26"/>
  <c r="D1596" i="26"/>
  <c r="C1596" i="26"/>
  <c r="F1595" i="26"/>
  <c r="E1595" i="26"/>
  <c r="D1595" i="26"/>
  <c r="C1595" i="26"/>
  <c r="F1594" i="26"/>
  <c r="E1594" i="26"/>
  <c r="D1594" i="26"/>
  <c r="C1594" i="26"/>
  <c r="F1593" i="26"/>
  <c r="E1593" i="26"/>
  <c r="D1593" i="26"/>
  <c r="C1593" i="26"/>
  <c r="F1592" i="26"/>
  <c r="E1592" i="26"/>
  <c r="D1592" i="26"/>
  <c r="C1592" i="26"/>
  <c r="F1591" i="26"/>
  <c r="E1591" i="26"/>
  <c r="D1591" i="26"/>
  <c r="C1591" i="26"/>
  <c r="F1590" i="26"/>
  <c r="E1590" i="26"/>
  <c r="D1590" i="26"/>
  <c r="C1590" i="26"/>
  <c r="F1589" i="26"/>
  <c r="E1589" i="26"/>
  <c r="D1589" i="26"/>
  <c r="C1589" i="26"/>
  <c r="F1588" i="26"/>
  <c r="E1588" i="26"/>
  <c r="D1588" i="26"/>
  <c r="C1588" i="26"/>
  <c r="F1587" i="26"/>
  <c r="E1587" i="26"/>
  <c r="D1587" i="26"/>
  <c r="C1587" i="26"/>
  <c r="F1586" i="26"/>
  <c r="E1586" i="26"/>
  <c r="D1586" i="26"/>
  <c r="C1586" i="26"/>
  <c r="F1585" i="26"/>
  <c r="E1585" i="26"/>
  <c r="D1585" i="26"/>
  <c r="C1585" i="26"/>
  <c r="F1584" i="26"/>
  <c r="E1584" i="26"/>
  <c r="D1584" i="26"/>
  <c r="C1584" i="26"/>
  <c r="F1583" i="26"/>
  <c r="E1583" i="26"/>
  <c r="D1583" i="26"/>
  <c r="C1583" i="26"/>
  <c r="F1582" i="26"/>
  <c r="E1582" i="26"/>
  <c r="D1582" i="26"/>
  <c r="C1582" i="26"/>
  <c r="F1581" i="26"/>
  <c r="E1581" i="26"/>
  <c r="D1581" i="26"/>
  <c r="C1581" i="26"/>
  <c r="F1580" i="26"/>
  <c r="E1580" i="26"/>
  <c r="D1580" i="26"/>
  <c r="C1580" i="26"/>
  <c r="F1579" i="26"/>
  <c r="E1579" i="26"/>
  <c r="D1579" i="26"/>
  <c r="C1579" i="26"/>
  <c r="F1578" i="26"/>
  <c r="E1578" i="26"/>
  <c r="D1578" i="26"/>
  <c r="C1578" i="26"/>
  <c r="F1577" i="26"/>
  <c r="E1577" i="26"/>
  <c r="D1577" i="26"/>
  <c r="C1577" i="26"/>
  <c r="F1576" i="26"/>
  <c r="E1576" i="26"/>
  <c r="D1576" i="26"/>
  <c r="C1576" i="26"/>
  <c r="F1575" i="26"/>
  <c r="E1575" i="26"/>
  <c r="D1575" i="26"/>
  <c r="C1575" i="26"/>
  <c r="F1574" i="26"/>
  <c r="E1574" i="26"/>
  <c r="D1574" i="26"/>
  <c r="C1574" i="26"/>
  <c r="F1573" i="26"/>
  <c r="E1573" i="26"/>
  <c r="D1573" i="26"/>
  <c r="C1573" i="26"/>
  <c r="F1572" i="26"/>
  <c r="E1572" i="26"/>
  <c r="D1572" i="26"/>
  <c r="C1572" i="26"/>
  <c r="F1571" i="26"/>
  <c r="E1571" i="26"/>
  <c r="D1571" i="26"/>
  <c r="C1571" i="26"/>
  <c r="F1570" i="26"/>
  <c r="E1570" i="26"/>
  <c r="D1570" i="26"/>
  <c r="C1570" i="26"/>
  <c r="F1569" i="26"/>
  <c r="E1569" i="26"/>
  <c r="D1569" i="26"/>
  <c r="C1569" i="26"/>
  <c r="F1568" i="26"/>
  <c r="E1568" i="26"/>
  <c r="D1568" i="26"/>
  <c r="C1568" i="26"/>
  <c r="F1567" i="26"/>
  <c r="E1567" i="26"/>
  <c r="D1567" i="26"/>
  <c r="C1567" i="26"/>
  <c r="F1566" i="26"/>
  <c r="E1566" i="26"/>
  <c r="D1566" i="26"/>
  <c r="C1566" i="26"/>
  <c r="F1565" i="26"/>
  <c r="E1565" i="26"/>
  <c r="D1565" i="26"/>
  <c r="C1565" i="26"/>
  <c r="F1564" i="26"/>
  <c r="E1564" i="26"/>
  <c r="D1564" i="26"/>
  <c r="C1564" i="26"/>
  <c r="F1563" i="26"/>
  <c r="E1563" i="26"/>
  <c r="D1563" i="26"/>
  <c r="C1563" i="26"/>
  <c r="F1562" i="26"/>
  <c r="E1562" i="26"/>
  <c r="D1562" i="26"/>
  <c r="C1562" i="26"/>
  <c r="F1561" i="26"/>
  <c r="E1561" i="26"/>
  <c r="D1561" i="26"/>
  <c r="C1561" i="26"/>
  <c r="F1560" i="26"/>
  <c r="E1560" i="26"/>
  <c r="D1560" i="26"/>
  <c r="C1560" i="26"/>
  <c r="F1559" i="26"/>
  <c r="E1559" i="26"/>
  <c r="D1559" i="26"/>
  <c r="C1559" i="26"/>
  <c r="F1558" i="26"/>
  <c r="E1558" i="26"/>
  <c r="D1558" i="26"/>
  <c r="C1558" i="26"/>
  <c r="F1557" i="26"/>
  <c r="E1557" i="26"/>
  <c r="D1557" i="26"/>
  <c r="C1557" i="26"/>
  <c r="F1556" i="26"/>
  <c r="E1556" i="26"/>
  <c r="D1556" i="26"/>
  <c r="C1556" i="26"/>
  <c r="F1555" i="26"/>
  <c r="E1555" i="26"/>
  <c r="D1555" i="26"/>
  <c r="C1555" i="26"/>
  <c r="F1554" i="26"/>
  <c r="E1554" i="26"/>
  <c r="D1554" i="26"/>
  <c r="C1554" i="26"/>
  <c r="F1553" i="26"/>
  <c r="E1553" i="26"/>
  <c r="D1553" i="26"/>
  <c r="C1553" i="26"/>
  <c r="F1552" i="26"/>
  <c r="E1552" i="26"/>
  <c r="D1552" i="26"/>
  <c r="C1552" i="26"/>
  <c r="F1551" i="26"/>
  <c r="E1551" i="26"/>
  <c r="D1551" i="26"/>
  <c r="C1551" i="26"/>
  <c r="F1550" i="26"/>
  <c r="E1550" i="26"/>
  <c r="D1550" i="26"/>
  <c r="C1550" i="26"/>
  <c r="F1549" i="26"/>
  <c r="E1549" i="26"/>
  <c r="D1549" i="26"/>
  <c r="C1549" i="26"/>
  <c r="F1548" i="26"/>
  <c r="E1548" i="26"/>
  <c r="D1548" i="26"/>
  <c r="C1548" i="26"/>
  <c r="F1547" i="26"/>
  <c r="E1547" i="26"/>
  <c r="D1547" i="26"/>
  <c r="C1547" i="26"/>
  <c r="F1546" i="26"/>
  <c r="E1546" i="26"/>
  <c r="D1546" i="26"/>
  <c r="C1546" i="26"/>
  <c r="F1545" i="26"/>
  <c r="E1545" i="26"/>
  <c r="D1545" i="26"/>
  <c r="C1545" i="26"/>
  <c r="F1544" i="26"/>
  <c r="E1544" i="26"/>
  <c r="D1544" i="26"/>
  <c r="C1544" i="26"/>
  <c r="F1543" i="26"/>
  <c r="E1543" i="26"/>
  <c r="D1543" i="26"/>
  <c r="C1543" i="26"/>
  <c r="F1542" i="26"/>
  <c r="E1542" i="26"/>
  <c r="D1542" i="26"/>
  <c r="C1542" i="26"/>
  <c r="F1541" i="26"/>
  <c r="E1541" i="26"/>
  <c r="D1541" i="26"/>
  <c r="C1541" i="26"/>
  <c r="F1540" i="26"/>
  <c r="E1540" i="26"/>
  <c r="D1540" i="26"/>
  <c r="C1540" i="26"/>
  <c r="F1539" i="26"/>
  <c r="E1539" i="26"/>
  <c r="D1539" i="26"/>
  <c r="C1539" i="26"/>
  <c r="F1538" i="26"/>
  <c r="E1538" i="26"/>
  <c r="D1538" i="26"/>
  <c r="C1538" i="26"/>
  <c r="F1537" i="26"/>
  <c r="E1537" i="26"/>
  <c r="D1537" i="26"/>
  <c r="C1537" i="26"/>
  <c r="F1536" i="26"/>
  <c r="E1536" i="26"/>
  <c r="D1536" i="26"/>
  <c r="C1536" i="26"/>
  <c r="F1535" i="26"/>
  <c r="E1535" i="26"/>
  <c r="D1535" i="26"/>
  <c r="C1535" i="26"/>
  <c r="F1534" i="26"/>
  <c r="E1534" i="26"/>
  <c r="D1534" i="26"/>
  <c r="C1534" i="26"/>
  <c r="F1533" i="26"/>
  <c r="E1533" i="26"/>
  <c r="D1533" i="26"/>
  <c r="C1533" i="26"/>
  <c r="F1532" i="26"/>
  <c r="E1532" i="26"/>
  <c r="D1532" i="26"/>
  <c r="C1532" i="26"/>
  <c r="F1531" i="26"/>
  <c r="E1531" i="26"/>
  <c r="D1531" i="26"/>
  <c r="C1531" i="26"/>
  <c r="F1530" i="26"/>
  <c r="E1530" i="26"/>
  <c r="D1530" i="26"/>
  <c r="C1530" i="26"/>
  <c r="F1529" i="26"/>
  <c r="E1529" i="26"/>
  <c r="D1529" i="26"/>
  <c r="C1529" i="26"/>
  <c r="F1528" i="26"/>
  <c r="E1528" i="26"/>
  <c r="D1528" i="26"/>
  <c r="C1528" i="26"/>
  <c r="F1527" i="26"/>
  <c r="E1527" i="26"/>
  <c r="D1527" i="26"/>
  <c r="C1527" i="26"/>
  <c r="F1526" i="26"/>
  <c r="E1526" i="26"/>
  <c r="D1526" i="26"/>
  <c r="C1526" i="26"/>
  <c r="F1525" i="26"/>
  <c r="E1525" i="26"/>
  <c r="D1525" i="26"/>
  <c r="C1525" i="26"/>
  <c r="F1524" i="26"/>
  <c r="E1524" i="26"/>
  <c r="D1524" i="26"/>
  <c r="C1524" i="26"/>
  <c r="F1523" i="26"/>
  <c r="E1523" i="26"/>
  <c r="D1523" i="26"/>
  <c r="C1523" i="26"/>
  <c r="F1522" i="26"/>
  <c r="E1522" i="26"/>
  <c r="D1522" i="26"/>
  <c r="C1522" i="26"/>
  <c r="F1521" i="26"/>
  <c r="E1521" i="26"/>
  <c r="D1521" i="26"/>
  <c r="C1521" i="26"/>
  <c r="F1520" i="26"/>
  <c r="E1520" i="26"/>
  <c r="D1520" i="26"/>
  <c r="C1520" i="26"/>
  <c r="F1519" i="26"/>
  <c r="E1519" i="26"/>
  <c r="D1519" i="26"/>
  <c r="C1519" i="26"/>
  <c r="F1518" i="26"/>
  <c r="E1518" i="26"/>
  <c r="D1518" i="26"/>
  <c r="C1518" i="26"/>
  <c r="F1517" i="26"/>
  <c r="E1517" i="26"/>
  <c r="D1517" i="26"/>
  <c r="C1517" i="26"/>
  <c r="F1516" i="26"/>
  <c r="E1516" i="26"/>
  <c r="D1516" i="26"/>
  <c r="C1516" i="26"/>
  <c r="F1515" i="26"/>
  <c r="E1515" i="26"/>
  <c r="D1515" i="26"/>
  <c r="C1515" i="26"/>
  <c r="F1514" i="26"/>
  <c r="E1514" i="26"/>
  <c r="D1514" i="26"/>
  <c r="C1514" i="26"/>
  <c r="F1513" i="26"/>
  <c r="E1513" i="26"/>
  <c r="D1513" i="26"/>
  <c r="C1513" i="26"/>
  <c r="F1512" i="26"/>
  <c r="E1512" i="26"/>
  <c r="D1512" i="26"/>
  <c r="C1512" i="26"/>
  <c r="F1511" i="26"/>
  <c r="E1511" i="26"/>
  <c r="D1511" i="26"/>
  <c r="C1511" i="26"/>
  <c r="F1510" i="26"/>
  <c r="E1510" i="26"/>
  <c r="D1510" i="26"/>
  <c r="C1510" i="26"/>
  <c r="F1509" i="26"/>
  <c r="E1509" i="26"/>
  <c r="D1509" i="26"/>
  <c r="C1509" i="26"/>
  <c r="F1508" i="26"/>
  <c r="E1508" i="26"/>
  <c r="D1508" i="26"/>
  <c r="C1508" i="26"/>
  <c r="F1507" i="26"/>
  <c r="E1507" i="26"/>
  <c r="D1507" i="26"/>
  <c r="C1507" i="26"/>
  <c r="F1506" i="26"/>
  <c r="E1506" i="26"/>
  <c r="D1506" i="26"/>
  <c r="C1506" i="26"/>
  <c r="F1505" i="26"/>
  <c r="E1505" i="26"/>
  <c r="D1505" i="26"/>
  <c r="C1505" i="26"/>
  <c r="F1504" i="26"/>
  <c r="E1504" i="26"/>
  <c r="D1504" i="26"/>
  <c r="C1504" i="26"/>
  <c r="F1503" i="26"/>
  <c r="E1503" i="26"/>
  <c r="D1503" i="26"/>
  <c r="C1503" i="26"/>
  <c r="F1502" i="26"/>
  <c r="E1502" i="26"/>
  <c r="D1502" i="26"/>
  <c r="C1502" i="26"/>
  <c r="F1501" i="26"/>
  <c r="E1501" i="26"/>
  <c r="D1501" i="26"/>
  <c r="C1501" i="26"/>
  <c r="F1500" i="26"/>
  <c r="E1500" i="26"/>
  <c r="D1500" i="26"/>
  <c r="C1500" i="26"/>
  <c r="F1499" i="26"/>
  <c r="E1499" i="26"/>
  <c r="D1499" i="26"/>
  <c r="C1499" i="26"/>
  <c r="F1498" i="26"/>
  <c r="E1498" i="26"/>
  <c r="D1498" i="26"/>
  <c r="C1498" i="26"/>
  <c r="F1497" i="26"/>
  <c r="E1497" i="26"/>
  <c r="D1497" i="26"/>
  <c r="C1497" i="26"/>
  <c r="F1496" i="26"/>
  <c r="E1496" i="26"/>
  <c r="D1496" i="26"/>
  <c r="C1496" i="26"/>
  <c r="F1495" i="26"/>
  <c r="E1495" i="26"/>
  <c r="D1495" i="26"/>
  <c r="C1495" i="26"/>
  <c r="F1494" i="26"/>
  <c r="E1494" i="26"/>
  <c r="D1494" i="26"/>
  <c r="C1494" i="26"/>
  <c r="F1493" i="26"/>
  <c r="E1493" i="26"/>
  <c r="D1493" i="26"/>
  <c r="C1493" i="26"/>
  <c r="F1492" i="26"/>
  <c r="E1492" i="26"/>
  <c r="D1492" i="26"/>
  <c r="C1492" i="26"/>
  <c r="F1491" i="26"/>
  <c r="E1491" i="26"/>
  <c r="D1491" i="26"/>
  <c r="C1491" i="26"/>
  <c r="F1490" i="26"/>
  <c r="E1490" i="26"/>
  <c r="D1490" i="26"/>
  <c r="C1490" i="26"/>
  <c r="F1489" i="26"/>
  <c r="E1489" i="26"/>
  <c r="D1489" i="26"/>
  <c r="C1489" i="26"/>
  <c r="F1488" i="26"/>
  <c r="E1488" i="26"/>
  <c r="D1488" i="26"/>
  <c r="C1488" i="26"/>
  <c r="F1487" i="26"/>
  <c r="E1487" i="26"/>
  <c r="D1487" i="26"/>
  <c r="C1487" i="26"/>
  <c r="F1486" i="26"/>
  <c r="E1486" i="26"/>
  <c r="D1486" i="26"/>
  <c r="C1486" i="26"/>
  <c r="F1485" i="26"/>
  <c r="E1485" i="26"/>
  <c r="D1485" i="26"/>
  <c r="C1485" i="26"/>
  <c r="F1484" i="26"/>
  <c r="E1484" i="26"/>
  <c r="D1484" i="26"/>
  <c r="C1484" i="26"/>
  <c r="F1483" i="26"/>
  <c r="E1483" i="26"/>
  <c r="D1483" i="26"/>
  <c r="C1483" i="26"/>
  <c r="F1482" i="26"/>
  <c r="E1482" i="26"/>
  <c r="D1482" i="26"/>
  <c r="C1482" i="26"/>
  <c r="F1481" i="26"/>
  <c r="E1481" i="26"/>
  <c r="D1481" i="26"/>
  <c r="C1481" i="26"/>
  <c r="F1480" i="26"/>
  <c r="E1480" i="26"/>
  <c r="D1480" i="26"/>
  <c r="C1480" i="26"/>
  <c r="F1479" i="26"/>
  <c r="E1479" i="26"/>
  <c r="D1479" i="26"/>
  <c r="C1479" i="26"/>
  <c r="G1479" i="26" s="1"/>
  <c r="F1478" i="26"/>
  <c r="E1478" i="26"/>
  <c r="D1478" i="26"/>
  <c r="C1478" i="26"/>
  <c r="F1477" i="26"/>
  <c r="E1477" i="26"/>
  <c r="D1477" i="26"/>
  <c r="C1477" i="26"/>
  <c r="F1476" i="26"/>
  <c r="E1476" i="26"/>
  <c r="D1476" i="26"/>
  <c r="C1476" i="26"/>
  <c r="F1475" i="26"/>
  <c r="E1475" i="26"/>
  <c r="D1475" i="26"/>
  <c r="C1475" i="26"/>
  <c r="F1474" i="26"/>
  <c r="E1474" i="26"/>
  <c r="D1474" i="26"/>
  <c r="C1474" i="26"/>
  <c r="F1473" i="26"/>
  <c r="E1473" i="26"/>
  <c r="D1473" i="26"/>
  <c r="C1473" i="26"/>
  <c r="F1472" i="26"/>
  <c r="E1472" i="26"/>
  <c r="D1472" i="26"/>
  <c r="C1472" i="26"/>
  <c r="F1471" i="26"/>
  <c r="E1471" i="26"/>
  <c r="D1471" i="26"/>
  <c r="C1471" i="26"/>
  <c r="F1470" i="26"/>
  <c r="E1470" i="26"/>
  <c r="D1470" i="26"/>
  <c r="C1470" i="26"/>
  <c r="F1469" i="26"/>
  <c r="E1469" i="26"/>
  <c r="D1469" i="26"/>
  <c r="C1469" i="26"/>
  <c r="F1468" i="26"/>
  <c r="E1468" i="26"/>
  <c r="D1468" i="26"/>
  <c r="C1468" i="26"/>
  <c r="F1467" i="26"/>
  <c r="E1467" i="26"/>
  <c r="D1467" i="26"/>
  <c r="C1467" i="26"/>
  <c r="F1466" i="26"/>
  <c r="E1466" i="26"/>
  <c r="D1466" i="26"/>
  <c r="C1466" i="26"/>
  <c r="F1465" i="26"/>
  <c r="E1465" i="26"/>
  <c r="D1465" i="26"/>
  <c r="C1465" i="26"/>
  <c r="F1464" i="26"/>
  <c r="E1464" i="26"/>
  <c r="D1464" i="26"/>
  <c r="C1464" i="26"/>
  <c r="F1463" i="26"/>
  <c r="E1463" i="26"/>
  <c r="D1463" i="26"/>
  <c r="C1463" i="26"/>
  <c r="F1462" i="26"/>
  <c r="E1462" i="26"/>
  <c r="D1462" i="26"/>
  <c r="C1462" i="26"/>
  <c r="F1461" i="26"/>
  <c r="E1461" i="26"/>
  <c r="D1461" i="26"/>
  <c r="C1461" i="26"/>
  <c r="F1460" i="26"/>
  <c r="E1460" i="26"/>
  <c r="D1460" i="26"/>
  <c r="C1460" i="26"/>
  <c r="F1459" i="26"/>
  <c r="E1459" i="26"/>
  <c r="D1459" i="26"/>
  <c r="C1459" i="26"/>
  <c r="F1458" i="26"/>
  <c r="E1458" i="26"/>
  <c r="D1458" i="26"/>
  <c r="C1458" i="26"/>
  <c r="F1457" i="26"/>
  <c r="E1457" i="26"/>
  <c r="D1457" i="26"/>
  <c r="C1457" i="26"/>
  <c r="F1456" i="26"/>
  <c r="E1456" i="26"/>
  <c r="D1456" i="26"/>
  <c r="C1456" i="26"/>
  <c r="F1455" i="26"/>
  <c r="E1455" i="26"/>
  <c r="D1455" i="26"/>
  <c r="C1455" i="26"/>
  <c r="F1454" i="26"/>
  <c r="E1454" i="26"/>
  <c r="D1454" i="26"/>
  <c r="C1454" i="26"/>
  <c r="F1453" i="26"/>
  <c r="E1453" i="26"/>
  <c r="D1453" i="26"/>
  <c r="C1453" i="26"/>
  <c r="F1452" i="26"/>
  <c r="E1452" i="26"/>
  <c r="D1452" i="26"/>
  <c r="C1452" i="26"/>
  <c r="F1451" i="26"/>
  <c r="E1451" i="26"/>
  <c r="D1451" i="26"/>
  <c r="C1451" i="26"/>
  <c r="F1450" i="26"/>
  <c r="E1450" i="26"/>
  <c r="D1450" i="26"/>
  <c r="C1450" i="26"/>
  <c r="F1449" i="26"/>
  <c r="E1449" i="26"/>
  <c r="D1449" i="26"/>
  <c r="C1449" i="26"/>
  <c r="F1448" i="26"/>
  <c r="E1448" i="26"/>
  <c r="D1448" i="26"/>
  <c r="C1448" i="26"/>
  <c r="F1447" i="26"/>
  <c r="E1447" i="26"/>
  <c r="D1447" i="26"/>
  <c r="C1447" i="26"/>
  <c r="F1446" i="26"/>
  <c r="E1446" i="26"/>
  <c r="D1446" i="26"/>
  <c r="C1446" i="26"/>
  <c r="F1445" i="26"/>
  <c r="E1445" i="26"/>
  <c r="D1445" i="26"/>
  <c r="C1445" i="26"/>
  <c r="F1444" i="26"/>
  <c r="E1444" i="26"/>
  <c r="D1444" i="26"/>
  <c r="C1444" i="26"/>
  <c r="F1443" i="26"/>
  <c r="E1443" i="26"/>
  <c r="D1443" i="26"/>
  <c r="C1443" i="26"/>
  <c r="F1442" i="26"/>
  <c r="E1442" i="26"/>
  <c r="D1442" i="26"/>
  <c r="C1442" i="26"/>
  <c r="F1441" i="26"/>
  <c r="E1441" i="26"/>
  <c r="D1441" i="26"/>
  <c r="C1441" i="26"/>
  <c r="F1440" i="26"/>
  <c r="E1440" i="26"/>
  <c r="D1440" i="26"/>
  <c r="C1440" i="26"/>
  <c r="F1439" i="26"/>
  <c r="E1439" i="26"/>
  <c r="D1439" i="26"/>
  <c r="C1439" i="26"/>
  <c r="F1438" i="26"/>
  <c r="E1438" i="26"/>
  <c r="D1438" i="26"/>
  <c r="C1438" i="26"/>
  <c r="F1437" i="26"/>
  <c r="E1437" i="26"/>
  <c r="D1437" i="26"/>
  <c r="C1437" i="26"/>
  <c r="F1436" i="26"/>
  <c r="E1436" i="26"/>
  <c r="D1436" i="26"/>
  <c r="C1436" i="26"/>
  <c r="F1435" i="26"/>
  <c r="E1435" i="26"/>
  <c r="D1435" i="26"/>
  <c r="C1435" i="26"/>
  <c r="F1434" i="26"/>
  <c r="E1434" i="26"/>
  <c r="D1434" i="26"/>
  <c r="C1434" i="26"/>
  <c r="F1433" i="26"/>
  <c r="E1433" i="26"/>
  <c r="D1433" i="26"/>
  <c r="C1433" i="26"/>
  <c r="F1432" i="26"/>
  <c r="E1432" i="26"/>
  <c r="D1432" i="26"/>
  <c r="C1432" i="26"/>
  <c r="F1431" i="26"/>
  <c r="E1431" i="26"/>
  <c r="D1431" i="26"/>
  <c r="C1431" i="26"/>
  <c r="F1430" i="26"/>
  <c r="E1430" i="26"/>
  <c r="D1430" i="26"/>
  <c r="C1430" i="26"/>
  <c r="F1429" i="26"/>
  <c r="E1429" i="26"/>
  <c r="D1429" i="26"/>
  <c r="C1429" i="26"/>
  <c r="F1428" i="26"/>
  <c r="E1428" i="26"/>
  <c r="D1428" i="26"/>
  <c r="C1428" i="26"/>
  <c r="F1427" i="26"/>
  <c r="E1427" i="26"/>
  <c r="D1427" i="26"/>
  <c r="C1427" i="26"/>
  <c r="F1426" i="26"/>
  <c r="E1426" i="26"/>
  <c r="D1426" i="26"/>
  <c r="C1426" i="26"/>
  <c r="F1425" i="26"/>
  <c r="E1425" i="26"/>
  <c r="D1425" i="26"/>
  <c r="C1425" i="26"/>
  <c r="F1424" i="26"/>
  <c r="E1424" i="26"/>
  <c r="D1424" i="26"/>
  <c r="C1424" i="26"/>
  <c r="F1423" i="26"/>
  <c r="E1423" i="26"/>
  <c r="D1423" i="26"/>
  <c r="C1423" i="26"/>
  <c r="F1422" i="26"/>
  <c r="E1422" i="26"/>
  <c r="D1422" i="26"/>
  <c r="C1422" i="26"/>
  <c r="F1421" i="26"/>
  <c r="E1421" i="26"/>
  <c r="D1421" i="26"/>
  <c r="C1421" i="26"/>
  <c r="F1420" i="26"/>
  <c r="E1420" i="26"/>
  <c r="D1420" i="26"/>
  <c r="C1420" i="26"/>
  <c r="F1419" i="26"/>
  <c r="E1419" i="26"/>
  <c r="D1419" i="26"/>
  <c r="C1419" i="26"/>
  <c r="F1418" i="26"/>
  <c r="E1418" i="26"/>
  <c r="D1418" i="26"/>
  <c r="C1418" i="26"/>
  <c r="F1417" i="26"/>
  <c r="E1417" i="26"/>
  <c r="D1417" i="26"/>
  <c r="C1417" i="26"/>
  <c r="F1416" i="26"/>
  <c r="E1416" i="26"/>
  <c r="D1416" i="26"/>
  <c r="C1416" i="26"/>
  <c r="F1415" i="26"/>
  <c r="E1415" i="26"/>
  <c r="D1415" i="26"/>
  <c r="C1415" i="26"/>
  <c r="F1414" i="26"/>
  <c r="E1414" i="26"/>
  <c r="D1414" i="26"/>
  <c r="C1414" i="26"/>
  <c r="F1413" i="26"/>
  <c r="E1413" i="26"/>
  <c r="D1413" i="26"/>
  <c r="C1413" i="26"/>
  <c r="F1412" i="26"/>
  <c r="E1412" i="26"/>
  <c r="D1412" i="26"/>
  <c r="C1412" i="26"/>
  <c r="F1411" i="26"/>
  <c r="E1411" i="26"/>
  <c r="D1411" i="26"/>
  <c r="C1411" i="26"/>
  <c r="F1410" i="26"/>
  <c r="E1410" i="26"/>
  <c r="D1410" i="26"/>
  <c r="C1410" i="26"/>
  <c r="F1409" i="26"/>
  <c r="E1409" i="26"/>
  <c r="D1409" i="26"/>
  <c r="C1409" i="26"/>
  <c r="F1408" i="26"/>
  <c r="E1408" i="26"/>
  <c r="D1408" i="26"/>
  <c r="C1408" i="26"/>
  <c r="F1407" i="26"/>
  <c r="E1407" i="26"/>
  <c r="D1407" i="26"/>
  <c r="C1407" i="26"/>
  <c r="F1406" i="26"/>
  <c r="E1406" i="26"/>
  <c r="D1406" i="26"/>
  <c r="C1406" i="26"/>
  <c r="F1405" i="26"/>
  <c r="E1405" i="26"/>
  <c r="D1405" i="26"/>
  <c r="C1405" i="26"/>
  <c r="F1404" i="26"/>
  <c r="E1404" i="26"/>
  <c r="D1404" i="26"/>
  <c r="C1404" i="26"/>
  <c r="F1403" i="26"/>
  <c r="E1403" i="26"/>
  <c r="D1403" i="26"/>
  <c r="C1403" i="26"/>
  <c r="F1402" i="26"/>
  <c r="E1402" i="26"/>
  <c r="D1402" i="26"/>
  <c r="C1402" i="26"/>
  <c r="F1401" i="26"/>
  <c r="E1401" i="26"/>
  <c r="D1401" i="26"/>
  <c r="C1401" i="26"/>
  <c r="F1400" i="26"/>
  <c r="E1400" i="26"/>
  <c r="D1400" i="26"/>
  <c r="C1400" i="26"/>
  <c r="F1399" i="26"/>
  <c r="E1399" i="26"/>
  <c r="D1399" i="26"/>
  <c r="C1399" i="26"/>
  <c r="F1398" i="26"/>
  <c r="E1398" i="26"/>
  <c r="D1398" i="26"/>
  <c r="C1398" i="26"/>
  <c r="F1397" i="26"/>
  <c r="E1397" i="26"/>
  <c r="D1397" i="26"/>
  <c r="C1397" i="26"/>
  <c r="F1396" i="26"/>
  <c r="E1396" i="26"/>
  <c r="D1396" i="26"/>
  <c r="C1396" i="26"/>
  <c r="F1395" i="26"/>
  <c r="E1395" i="26"/>
  <c r="D1395" i="26"/>
  <c r="C1395" i="26"/>
  <c r="F1394" i="26"/>
  <c r="E1394" i="26"/>
  <c r="D1394" i="26"/>
  <c r="C1394" i="26"/>
  <c r="F1393" i="26"/>
  <c r="E1393" i="26"/>
  <c r="D1393" i="26"/>
  <c r="C1393" i="26"/>
  <c r="F1392" i="26"/>
  <c r="E1392" i="26"/>
  <c r="D1392" i="26"/>
  <c r="C1392" i="26"/>
  <c r="F1391" i="26"/>
  <c r="E1391" i="26"/>
  <c r="D1391" i="26"/>
  <c r="C1391" i="26"/>
  <c r="F1390" i="26"/>
  <c r="E1390" i="26"/>
  <c r="D1390" i="26"/>
  <c r="C1390" i="26"/>
  <c r="F1389" i="26"/>
  <c r="E1389" i="26"/>
  <c r="D1389" i="26"/>
  <c r="C1389" i="26"/>
  <c r="F1388" i="26"/>
  <c r="E1388" i="26"/>
  <c r="D1388" i="26"/>
  <c r="C1388" i="26"/>
  <c r="F1387" i="26"/>
  <c r="E1387" i="26"/>
  <c r="D1387" i="26"/>
  <c r="C1387" i="26"/>
  <c r="F1386" i="26"/>
  <c r="E1386" i="26"/>
  <c r="D1386" i="26"/>
  <c r="C1386" i="26"/>
  <c r="F1385" i="26"/>
  <c r="E1385" i="26"/>
  <c r="D1385" i="26"/>
  <c r="C1385" i="26"/>
  <c r="F1384" i="26"/>
  <c r="E1384" i="26"/>
  <c r="D1384" i="26"/>
  <c r="C1384" i="26"/>
  <c r="F1383" i="26"/>
  <c r="E1383" i="26"/>
  <c r="D1383" i="26"/>
  <c r="C1383" i="26"/>
  <c r="F1382" i="26"/>
  <c r="E1382" i="26"/>
  <c r="D1382" i="26"/>
  <c r="C1382" i="26"/>
  <c r="F1381" i="26"/>
  <c r="E1381" i="26"/>
  <c r="D1381" i="26"/>
  <c r="C1381" i="26"/>
  <c r="F1380" i="26"/>
  <c r="E1380" i="26"/>
  <c r="D1380" i="26"/>
  <c r="C1380" i="26"/>
  <c r="F1379" i="26"/>
  <c r="E1379" i="26"/>
  <c r="D1379" i="26"/>
  <c r="C1379" i="26"/>
  <c r="F1378" i="26"/>
  <c r="E1378" i="26"/>
  <c r="D1378" i="26"/>
  <c r="C1378" i="26"/>
  <c r="F1377" i="26"/>
  <c r="E1377" i="26"/>
  <c r="D1377" i="26"/>
  <c r="C1377" i="26"/>
  <c r="F1376" i="26"/>
  <c r="E1376" i="26"/>
  <c r="D1376" i="26"/>
  <c r="C1376" i="26"/>
  <c r="F1375" i="26"/>
  <c r="G1375" i="26" s="1"/>
  <c r="E1375" i="26"/>
  <c r="D1375" i="26"/>
  <c r="C1375" i="26"/>
  <c r="F1374" i="26"/>
  <c r="E1374" i="26"/>
  <c r="D1374" i="26"/>
  <c r="C1374" i="26"/>
  <c r="F1373" i="26"/>
  <c r="E1373" i="26"/>
  <c r="D1373" i="26"/>
  <c r="C1373" i="26"/>
  <c r="F1372" i="26"/>
  <c r="E1372" i="26"/>
  <c r="D1372" i="26"/>
  <c r="C1372" i="26"/>
  <c r="F1371" i="26"/>
  <c r="E1371" i="26"/>
  <c r="D1371" i="26"/>
  <c r="C1371" i="26"/>
  <c r="F1370" i="26"/>
  <c r="E1370" i="26"/>
  <c r="D1370" i="26"/>
  <c r="C1370" i="26"/>
  <c r="F1369" i="26"/>
  <c r="E1369" i="26"/>
  <c r="D1369" i="26"/>
  <c r="C1369" i="26"/>
  <c r="F1368" i="26"/>
  <c r="E1368" i="26"/>
  <c r="D1368" i="26"/>
  <c r="C1368" i="26"/>
  <c r="F1367" i="26"/>
  <c r="E1367" i="26"/>
  <c r="D1367" i="26"/>
  <c r="C1367" i="26"/>
  <c r="F1366" i="26"/>
  <c r="E1366" i="26"/>
  <c r="D1366" i="26"/>
  <c r="C1366" i="26"/>
  <c r="F1365" i="26"/>
  <c r="E1365" i="26"/>
  <c r="D1365" i="26"/>
  <c r="C1365" i="26"/>
  <c r="F1364" i="26"/>
  <c r="E1364" i="26"/>
  <c r="D1364" i="26"/>
  <c r="C1364" i="26"/>
  <c r="F1363" i="26"/>
  <c r="E1363" i="26"/>
  <c r="D1363" i="26"/>
  <c r="C1363" i="26"/>
  <c r="F1362" i="26"/>
  <c r="E1362" i="26"/>
  <c r="D1362" i="26"/>
  <c r="C1362" i="26"/>
  <c r="F1361" i="26"/>
  <c r="E1361" i="26"/>
  <c r="D1361" i="26"/>
  <c r="C1361" i="26"/>
  <c r="F1360" i="26"/>
  <c r="E1360" i="26"/>
  <c r="D1360" i="26"/>
  <c r="C1360" i="26"/>
  <c r="F1359" i="26"/>
  <c r="E1359" i="26"/>
  <c r="D1359" i="26"/>
  <c r="C1359" i="26"/>
  <c r="F1358" i="26"/>
  <c r="E1358" i="26"/>
  <c r="D1358" i="26"/>
  <c r="C1358" i="26"/>
  <c r="F1357" i="26"/>
  <c r="E1357" i="26"/>
  <c r="D1357" i="26"/>
  <c r="C1357" i="26"/>
  <c r="F1356" i="26"/>
  <c r="E1356" i="26"/>
  <c r="D1356" i="26"/>
  <c r="C1356" i="26"/>
  <c r="F1355" i="26"/>
  <c r="E1355" i="26"/>
  <c r="D1355" i="26"/>
  <c r="C1355" i="26"/>
  <c r="F1354" i="26"/>
  <c r="E1354" i="26"/>
  <c r="D1354" i="26"/>
  <c r="C1354" i="26"/>
  <c r="F1353" i="26"/>
  <c r="E1353" i="26"/>
  <c r="D1353" i="26"/>
  <c r="C1353" i="26"/>
  <c r="F1352" i="26"/>
  <c r="E1352" i="26"/>
  <c r="D1352" i="26"/>
  <c r="C1352" i="26"/>
  <c r="F1351" i="26"/>
  <c r="E1351" i="26"/>
  <c r="D1351" i="26"/>
  <c r="C1351" i="26"/>
  <c r="F1350" i="26"/>
  <c r="E1350" i="26"/>
  <c r="D1350" i="26"/>
  <c r="C1350" i="26"/>
  <c r="F1349" i="26"/>
  <c r="E1349" i="26"/>
  <c r="D1349" i="26"/>
  <c r="C1349" i="26"/>
  <c r="F1348" i="26"/>
  <c r="E1348" i="26"/>
  <c r="D1348" i="26"/>
  <c r="C1348" i="26"/>
  <c r="F1347" i="26"/>
  <c r="E1347" i="26"/>
  <c r="D1347" i="26"/>
  <c r="C1347" i="26"/>
  <c r="F1346" i="26"/>
  <c r="E1346" i="26"/>
  <c r="D1346" i="26"/>
  <c r="C1346" i="26"/>
  <c r="F1345" i="26"/>
  <c r="E1345" i="26"/>
  <c r="D1345" i="26"/>
  <c r="C1345" i="26"/>
  <c r="F1344" i="26"/>
  <c r="E1344" i="26"/>
  <c r="D1344" i="26"/>
  <c r="C1344" i="26"/>
  <c r="F1343" i="26"/>
  <c r="E1343" i="26"/>
  <c r="D1343" i="26"/>
  <c r="C1343" i="26"/>
  <c r="F1342" i="26"/>
  <c r="E1342" i="26"/>
  <c r="D1342" i="26"/>
  <c r="C1342" i="26"/>
  <c r="F1341" i="26"/>
  <c r="E1341" i="26"/>
  <c r="D1341" i="26"/>
  <c r="C1341" i="26"/>
  <c r="F1340" i="26"/>
  <c r="E1340" i="26"/>
  <c r="D1340" i="26"/>
  <c r="C1340" i="26"/>
  <c r="F1339" i="26"/>
  <c r="E1339" i="26"/>
  <c r="D1339" i="26"/>
  <c r="C1339" i="26"/>
  <c r="F1338" i="26"/>
  <c r="E1338" i="26"/>
  <c r="D1338" i="26"/>
  <c r="C1338" i="26"/>
  <c r="F1337" i="26"/>
  <c r="E1337" i="26"/>
  <c r="D1337" i="26"/>
  <c r="C1337" i="26"/>
  <c r="F1336" i="26"/>
  <c r="E1336" i="26"/>
  <c r="D1336" i="26"/>
  <c r="C1336" i="26"/>
  <c r="F1335" i="26"/>
  <c r="E1335" i="26"/>
  <c r="D1335" i="26"/>
  <c r="C1335" i="26"/>
  <c r="G1335" i="26" s="1"/>
  <c r="F1334" i="26"/>
  <c r="E1334" i="26"/>
  <c r="D1334" i="26"/>
  <c r="C1334" i="26"/>
  <c r="F1333" i="26"/>
  <c r="E1333" i="26"/>
  <c r="D1333" i="26"/>
  <c r="C1333" i="26"/>
  <c r="F1332" i="26"/>
  <c r="E1332" i="26"/>
  <c r="D1332" i="26"/>
  <c r="C1332" i="26"/>
  <c r="F1331" i="26"/>
  <c r="E1331" i="26"/>
  <c r="D1331" i="26"/>
  <c r="C1331" i="26"/>
  <c r="F1330" i="26"/>
  <c r="E1330" i="26"/>
  <c r="D1330" i="26"/>
  <c r="C1330" i="26"/>
  <c r="F1329" i="26"/>
  <c r="E1329" i="26"/>
  <c r="D1329" i="26"/>
  <c r="C1329" i="26"/>
  <c r="F1328" i="26"/>
  <c r="E1328" i="26"/>
  <c r="D1328" i="26"/>
  <c r="C1328" i="26"/>
  <c r="F1327" i="26"/>
  <c r="E1327" i="26"/>
  <c r="D1327" i="26"/>
  <c r="C1327" i="26"/>
  <c r="F1326" i="26"/>
  <c r="E1326" i="26"/>
  <c r="D1326" i="26"/>
  <c r="C1326" i="26"/>
  <c r="F1325" i="26"/>
  <c r="E1325" i="26"/>
  <c r="D1325" i="26"/>
  <c r="C1325" i="26"/>
  <c r="F1324" i="26"/>
  <c r="E1324" i="26"/>
  <c r="D1324" i="26"/>
  <c r="C1324" i="26"/>
  <c r="F1323" i="26"/>
  <c r="E1323" i="26"/>
  <c r="D1323" i="26"/>
  <c r="C1323" i="26"/>
  <c r="F1322" i="26"/>
  <c r="E1322" i="26"/>
  <c r="D1322" i="26"/>
  <c r="C1322" i="26"/>
  <c r="F1321" i="26"/>
  <c r="E1321" i="26"/>
  <c r="D1321" i="26"/>
  <c r="C1321" i="26"/>
  <c r="F1320" i="26"/>
  <c r="E1320" i="26"/>
  <c r="D1320" i="26"/>
  <c r="C1320" i="26"/>
  <c r="F1319" i="26"/>
  <c r="E1319" i="26"/>
  <c r="D1319" i="26"/>
  <c r="C1319" i="26"/>
  <c r="F1318" i="26"/>
  <c r="E1318" i="26"/>
  <c r="D1318" i="26"/>
  <c r="C1318" i="26"/>
  <c r="F1317" i="26"/>
  <c r="E1317" i="26"/>
  <c r="D1317" i="26"/>
  <c r="C1317" i="26"/>
  <c r="F1316" i="26"/>
  <c r="E1316" i="26"/>
  <c r="D1316" i="26"/>
  <c r="C1316" i="26"/>
  <c r="F1315" i="26"/>
  <c r="E1315" i="26"/>
  <c r="D1315" i="26"/>
  <c r="C1315" i="26"/>
  <c r="F1314" i="26"/>
  <c r="E1314" i="26"/>
  <c r="D1314" i="26"/>
  <c r="C1314" i="26"/>
  <c r="F1313" i="26"/>
  <c r="E1313" i="26"/>
  <c r="D1313" i="26"/>
  <c r="C1313" i="26"/>
  <c r="F1312" i="26"/>
  <c r="E1312" i="26"/>
  <c r="D1312" i="26"/>
  <c r="C1312" i="26"/>
  <c r="F1311" i="26"/>
  <c r="E1311" i="26"/>
  <c r="D1311" i="26"/>
  <c r="C1311" i="26"/>
  <c r="F1310" i="26"/>
  <c r="E1310" i="26"/>
  <c r="D1310" i="26"/>
  <c r="C1310" i="26"/>
  <c r="F1309" i="26"/>
  <c r="E1309" i="26"/>
  <c r="D1309" i="26"/>
  <c r="C1309" i="26"/>
  <c r="F1308" i="26"/>
  <c r="E1308" i="26"/>
  <c r="D1308" i="26"/>
  <c r="C1308" i="26"/>
  <c r="F1307" i="26"/>
  <c r="E1307" i="26"/>
  <c r="D1307" i="26"/>
  <c r="C1307" i="26"/>
  <c r="F1306" i="26"/>
  <c r="E1306" i="26"/>
  <c r="D1306" i="26"/>
  <c r="C1306" i="26"/>
  <c r="F1305" i="26"/>
  <c r="E1305" i="26"/>
  <c r="D1305" i="26"/>
  <c r="C1305" i="26"/>
  <c r="F1304" i="26"/>
  <c r="E1304" i="26"/>
  <c r="D1304" i="26"/>
  <c r="C1304" i="26"/>
  <c r="F1303" i="26"/>
  <c r="E1303" i="26"/>
  <c r="D1303" i="26"/>
  <c r="C1303" i="26"/>
  <c r="F1302" i="26"/>
  <c r="E1302" i="26"/>
  <c r="D1302" i="26"/>
  <c r="C1302" i="26"/>
  <c r="F1301" i="26"/>
  <c r="E1301" i="26"/>
  <c r="D1301" i="26"/>
  <c r="C1301" i="26"/>
  <c r="F1300" i="26"/>
  <c r="E1300" i="26"/>
  <c r="D1300" i="26"/>
  <c r="C1300" i="26"/>
  <c r="F1299" i="26"/>
  <c r="E1299" i="26"/>
  <c r="D1299" i="26"/>
  <c r="C1299" i="26"/>
  <c r="F1298" i="26"/>
  <c r="E1298" i="26"/>
  <c r="D1298" i="26"/>
  <c r="C1298" i="26"/>
  <c r="F1297" i="26"/>
  <c r="E1297" i="26"/>
  <c r="D1297" i="26"/>
  <c r="C1297" i="26"/>
  <c r="F1296" i="26"/>
  <c r="E1296" i="26"/>
  <c r="D1296" i="26"/>
  <c r="C1296" i="26"/>
  <c r="F1295" i="26"/>
  <c r="E1295" i="26"/>
  <c r="D1295" i="26"/>
  <c r="C1295" i="26"/>
  <c r="F1294" i="26"/>
  <c r="E1294" i="26"/>
  <c r="D1294" i="26"/>
  <c r="C1294" i="26"/>
  <c r="F1293" i="26"/>
  <c r="E1293" i="26"/>
  <c r="D1293" i="26"/>
  <c r="C1293" i="26"/>
  <c r="F1292" i="26"/>
  <c r="E1292" i="26"/>
  <c r="D1292" i="26"/>
  <c r="C1292" i="26"/>
  <c r="F1291" i="26"/>
  <c r="E1291" i="26"/>
  <c r="D1291" i="26"/>
  <c r="C1291" i="26"/>
  <c r="F1290" i="26"/>
  <c r="E1290" i="26"/>
  <c r="D1290" i="26"/>
  <c r="C1290" i="26"/>
  <c r="F1289" i="26"/>
  <c r="E1289" i="26"/>
  <c r="D1289" i="26"/>
  <c r="C1289" i="26"/>
  <c r="F1288" i="26"/>
  <c r="E1288" i="26"/>
  <c r="D1288" i="26"/>
  <c r="C1288" i="26"/>
  <c r="F1287" i="26"/>
  <c r="E1287" i="26"/>
  <c r="D1287" i="26"/>
  <c r="C1287" i="26"/>
  <c r="F1286" i="26"/>
  <c r="E1286" i="26"/>
  <c r="D1286" i="26"/>
  <c r="C1286" i="26"/>
  <c r="F1285" i="26"/>
  <c r="E1285" i="26"/>
  <c r="D1285" i="26"/>
  <c r="C1285" i="26"/>
  <c r="F1284" i="26"/>
  <c r="E1284" i="26"/>
  <c r="D1284" i="26"/>
  <c r="C1284" i="26"/>
  <c r="F1283" i="26"/>
  <c r="E1283" i="26"/>
  <c r="D1283" i="26"/>
  <c r="C1283" i="26"/>
  <c r="F1282" i="26"/>
  <c r="E1282" i="26"/>
  <c r="D1282" i="26"/>
  <c r="C1282" i="26"/>
  <c r="F1281" i="26"/>
  <c r="E1281" i="26"/>
  <c r="D1281" i="26"/>
  <c r="C1281" i="26"/>
  <c r="F1280" i="26"/>
  <c r="E1280" i="26"/>
  <c r="D1280" i="26"/>
  <c r="C1280" i="26"/>
  <c r="F1279" i="26"/>
  <c r="E1279" i="26"/>
  <c r="D1279" i="26"/>
  <c r="C1279" i="26"/>
  <c r="F1278" i="26"/>
  <c r="E1278" i="26"/>
  <c r="D1278" i="26"/>
  <c r="C1278" i="26"/>
  <c r="F1277" i="26"/>
  <c r="E1277" i="26"/>
  <c r="D1277" i="26"/>
  <c r="C1277" i="26"/>
  <c r="F1276" i="26"/>
  <c r="E1276" i="26"/>
  <c r="D1276" i="26"/>
  <c r="C1276" i="26"/>
  <c r="F1275" i="26"/>
  <c r="E1275" i="26"/>
  <c r="D1275" i="26"/>
  <c r="C1275" i="26"/>
  <c r="G1275" i="26" s="1"/>
  <c r="F1274" i="26"/>
  <c r="E1274" i="26"/>
  <c r="D1274" i="26"/>
  <c r="C1274" i="26"/>
  <c r="F1273" i="26"/>
  <c r="E1273" i="26"/>
  <c r="D1273" i="26"/>
  <c r="C1273" i="26"/>
  <c r="F1272" i="26"/>
  <c r="E1272" i="26"/>
  <c r="D1272" i="26"/>
  <c r="C1272" i="26"/>
  <c r="F1271" i="26"/>
  <c r="E1271" i="26"/>
  <c r="D1271" i="26"/>
  <c r="C1271" i="26"/>
  <c r="F1270" i="26"/>
  <c r="E1270" i="26"/>
  <c r="D1270" i="26"/>
  <c r="C1270" i="26"/>
  <c r="F1269" i="26"/>
  <c r="E1269" i="26"/>
  <c r="D1269" i="26"/>
  <c r="C1269" i="26"/>
  <c r="F1268" i="26"/>
  <c r="E1268" i="26"/>
  <c r="D1268" i="26"/>
  <c r="C1268" i="26"/>
  <c r="F1267" i="26"/>
  <c r="E1267" i="26"/>
  <c r="D1267" i="26"/>
  <c r="C1267" i="26"/>
  <c r="F1266" i="26"/>
  <c r="E1266" i="26"/>
  <c r="D1266" i="26"/>
  <c r="C1266" i="26"/>
  <c r="F1265" i="26"/>
  <c r="E1265" i="26"/>
  <c r="D1265" i="26"/>
  <c r="C1265" i="26"/>
  <c r="F1264" i="26"/>
  <c r="E1264" i="26"/>
  <c r="D1264" i="26"/>
  <c r="C1264" i="26"/>
  <c r="F1263" i="26"/>
  <c r="E1263" i="26"/>
  <c r="D1263" i="26"/>
  <c r="C1263" i="26"/>
  <c r="F1262" i="26"/>
  <c r="E1262" i="26"/>
  <c r="D1262" i="26"/>
  <c r="C1262" i="26"/>
  <c r="F1261" i="26"/>
  <c r="E1261" i="26"/>
  <c r="D1261" i="26"/>
  <c r="C1261" i="26"/>
  <c r="F1260" i="26"/>
  <c r="E1260" i="26"/>
  <c r="D1260" i="26"/>
  <c r="C1260" i="26"/>
  <c r="F1259" i="26"/>
  <c r="E1259" i="26"/>
  <c r="D1259" i="26"/>
  <c r="C1259" i="26"/>
  <c r="F1258" i="26"/>
  <c r="E1258" i="26"/>
  <c r="D1258" i="26"/>
  <c r="C1258" i="26"/>
  <c r="F1257" i="26"/>
  <c r="E1257" i="26"/>
  <c r="D1257" i="26"/>
  <c r="C1257" i="26"/>
  <c r="F1256" i="26"/>
  <c r="E1256" i="26"/>
  <c r="D1256" i="26"/>
  <c r="C1256" i="26"/>
  <c r="F1255" i="26"/>
  <c r="E1255" i="26"/>
  <c r="D1255" i="26"/>
  <c r="C1255" i="26"/>
  <c r="F1254" i="26"/>
  <c r="E1254" i="26"/>
  <c r="D1254" i="26"/>
  <c r="C1254" i="26"/>
  <c r="F1253" i="26"/>
  <c r="E1253" i="26"/>
  <c r="D1253" i="26"/>
  <c r="C1253" i="26"/>
  <c r="F1252" i="26"/>
  <c r="E1252" i="26"/>
  <c r="D1252" i="26"/>
  <c r="C1252" i="26"/>
  <c r="F1251" i="26"/>
  <c r="E1251" i="26"/>
  <c r="D1251" i="26"/>
  <c r="C1251" i="26"/>
  <c r="F1250" i="26"/>
  <c r="E1250" i="26"/>
  <c r="D1250" i="26"/>
  <c r="C1250" i="26"/>
  <c r="F1249" i="26"/>
  <c r="E1249" i="26"/>
  <c r="D1249" i="26"/>
  <c r="C1249" i="26"/>
  <c r="F1248" i="26"/>
  <c r="E1248" i="26"/>
  <c r="D1248" i="26"/>
  <c r="C1248" i="26"/>
  <c r="F1247" i="26"/>
  <c r="E1247" i="26"/>
  <c r="D1247" i="26"/>
  <c r="C1247" i="26"/>
  <c r="F1246" i="26"/>
  <c r="E1246" i="26"/>
  <c r="D1246" i="26"/>
  <c r="C1246" i="26"/>
  <c r="F1245" i="26"/>
  <c r="E1245" i="26"/>
  <c r="D1245" i="26"/>
  <c r="C1245" i="26"/>
  <c r="F1244" i="26"/>
  <c r="E1244" i="26"/>
  <c r="D1244" i="26"/>
  <c r="C1244" i="26"/>
  <c r="F1243" i="26"/>
  <c r="E1243" i="26"/>
  <c r="D1243" i="26"/>
  <c r="C1243" i="26"/>
  <c r="F1242" i="26"/>
  <c r="E1242" i="26"/>
  <c r="D1242" i="26"/>
  <c r="C1242" i="26"/>
  <c r="F1241" i="26"/>
  <c r="E1241" i="26"/>
  <c r="D1241" i="26"/>
  <c r="C1241" i="26"/>
  <c r="F1240" i="26"/>
  <c r="E1240" i="26"/>
  <c r="D1240" i="26"/>
  <c r="C1240" i="26"/>
  <c r="F1239" i="26"/>
  <c r="E1239" i="26"/>
  <c r="D1239" i="26"/>
  <c r="C1239" i="26"/>
  <c r="F1238" i="26"/>
  <c r="E1238" i="26"/>
  <c r="D1238" i="26"/>
  <c r="C1238" i="26"/>
  <c r="F1237" i="26"/>
  <c r="E1237" i="26"/>
  <c r="D1237" i="26"/>
  <c r="C1237" i="26"/>
  <c r="F1236" i="26"/>
  <c r="E1236" i="26"/>
  <c r="D1236" i="26"/>
  <c r="C1236" i="26"/>
  <c r="F1235" i="26"/>
  <c r="E1235" i="26"/>
  <c r="D1235" i="26"/>
  <c r="C1235" i="26"/>
  <c r="F1234" i="26"/>
  <c r="E1234" i="26"/>
  <c r="D1234" i="26"/>
  <c r="C1234" i="26"/>
  <c r="F1233" i="26"/>
  <c r="E1233" i="26"/>
  <c r="D1233" i="26"/>
  <c r="C1233" i="26"/>
  <c r="F1232" i="26"/>
  <c r="E1232" i="26"/>
  <c r="D1232" i="26"/>
  <c r="C1232" i="26"/>
  <c r="F1231" i="26"/>
  <c r="E1231" i="26"/>
  <c r="D1231" i="26"/>
  <c r="C1231" i="26"/>
  <c r="F1230" i="26"/>
  <c r="E1230" i="26"/>
  <c r="D1230" i="26"/>
  <c r="C1230" i="26"/>
  <c r="F1229" i="26"/>
  <c r="E1229" i="26"/>
  <c r="D1229" i="26"/>
  <c r="C1229" i="26"/>
  <c r="F1228" i="26"/>
  <c r="E1228" i="26"/>
  <c r="D1228" i="26"/>
  <c r="C1228" i="26"/>
  <c r="F1227" i="26"/>
  <c r="E1227" i="26"/>
  <c r="D1227" i="26"/>
  <c r="C1227" i="26"/>
  <c r="F1226" i="26"/>
  <c r="E1226" i="26"/>
  <c r="D1226" i="26"/>
  <c r="C1226" i="26"/>
  <c r="F1225" i="26"/>
  <c r="E1225" i="26"/>
  <c r="D1225" i="26"/>
  <c r="C1225" i="26"/>
  <c r="F1224" i="26"/>
  <c r="E1224" i="26"/>
  <c r="D1224" i="26"/>
  <c r="C1224" i="26"/>
  <c r="F1223" i="26"/>
  <c r="E1223" i="26"/>
  <c r="D1223" i="26"/>
  <c r="C1223" i="26"/>
  <c r="F1222" i="26"/>
  <c r="E1222" i="26"/>
  <c r="D1222" i="26"/>
  <c r="C1222" i="26"/>
  <c r="F1221" i="26"/>
  <c r="E1221" i="26"/>
  <c r="D1221" i="26"/>
  <c r="C1221" i="26"/>
  <c r="F1220" i="26"/>
  <c r="E1220" i="26"/>
  <c r="D1220" i="26"/>
  <c r="C1220" i="26"/>
  <c r="F1219" i="26"/>
  <c r="E1219" i="26"/>
  <c r="D1219" i="26"/>
  <c r="C1219" i="26"/>
  <c r="F1218" i="26"/>
  <c r="E1218" i="26"/>
  <c r="D1218" i="26"/>
  <c r="C1218" i="26"/>
  <c r="F1217" i="26"/>
  <c r="E1217" i="26"/>
  <c r="D1217" i="26"/>
  <c r="C1217" i="26"/>
  <c r="F1216" i="26"/>
  <c r="E1216" i="26"/>
  <c r="D1216" i="26"/>
  <c r="C1216" i="26"/>
  <c r="F1215" i="26"/>
  <c r="E1215" i="26"/>
  <c r="D1215" i="26"/>
  <c r="C1215" i="26"/>
  <c r="F1214" i="26"/>
  <c r="E1214" i="26"/>
  <c r="D1214" i="26"/>
  <c r="C1214" i="26"/>
  <c r="F1213" i="26"/>
  <c r="E1213" i="26"/>
  <c r="D1213" i="26"/>
  <c r="C1213" i="26"/>
  <c r="F1212" i="26"/>
  <c r="E1212" i="26"/>
  <c r="D1212" i="26"/>
  <c r="C1212" i="26"/>
  <c r="F1211" i="26"/>
  <c r="E1211" i="26"/>
  <c r="D1211" i="26"/>
  <c r="C1211" i="26"/>
  <c r="F1210" i="26"/>
  <c r="E1210" i="26"/>
  <c r="D1210" i="26"/>
  <c r="C1210" i="26"/>
  <c r="F1209" i="26"/>
  <c r="E1209" i="26"/>
  <c r="D1209" i="26"/>
  <c r="C1209" i="26"/>
  <c r="F1208" i="26"/>
  <c r="E1208" i="26"/>
  <c r="D1208" i="26"/>
  <c r="C1208" i="26"/>
  <c r="F1207" i="26"/>
  <c r="E1207" i="26"/>
  <c r="D1207" i="26"/>
  <c r="C1207" i="26"/>
  <c r="F1206" i="26"/>
  <c r="E1206" i="26"/>
  <c r="D1206" i="26"/>
  <c r="C1206" i="26"/>
  <c r="F1205" i="26"/>
  <c r="E1205" i="26"/>
  <c r="D1205" i="26"/>
  <c r="C1205" i="26"/>
  <c r="F1204" i="26"/>
  <c r="E1204" i="26"/>
  <c r="D1204" i="26"/>
  <c r="C1204" i="26"/>
  <c r="F1203" i="26"/>
  <c r="E1203" i="26"/>
  <c r="D1203" i="26"/>
  <c r="C1203" i="26"/>
  <c r="F1202" i="26"/>
  <c r="E1202" i="26"/>
  <c r="D1202" i="26"/>
  <c r="C1202" i="26"/>
  <c r="F1201" i="26"/>
  <c r="E1201" i="26"/>
  <c r="D1201" i="26"/>
  <c r="C1201" i="26"/>
  <c r="F1200" i="26"/>
  <c r="E1200" i="26"/>
  <c r="D1200" i="26"/>
  <c r="C1200" i="26"/>
  <c r="F1199" i="26"/>
  <c r="E1199" i="26"/>
  <c r="D1199" i="26"/>
  <c r="C1199" i="26"/>
  <c r="F1198" i="26"/>
  <c r="E1198" i="26"/>
  <c r="D1198" i="26"/>
  <c r="C1198" i="26"/>
  <c r="F1197" i="26"/>
  <c r="E1197" i="26"/>
  <c r="D1197" i="26"/>
  <c r="C1197" i="26"/>
  <c r="F1196" i="26"/>
  <c r="E1196" i="26"/>
  <c r="D1196" i="26"/>
  <c r="C1196" i="26"/>
  <c r="F1195" i="26"/>
  <c r="E1195" i="26"/>
  <c r="D1195" i="26"/>
  <c r="C1195" i="26"/>
  <c r="F1194" i="26"/>
  <c r="E1194" i="26"/>
  <c r="D1194" i="26"/>
  <c r="C1194" i="26"/>
  <c r="F1193" i="26"/>
  <c r="E1193" i="26"/>
  <c r="D1193" i="26"/>
  <c r="C1193" i="26"/>
  <c r="F1192" i="26"/>
  <c r="E1192" i="26"/>
  <c r="D1192" i="26"/>
  <c r="C1192" i="26"/>
  <c r="F1191" i="26"/>
  <c r="E1191" i="26"/>
  <c r="D1191" i="26"/>
  <c r="C1191" i="26"/>
  <c r="F1190" i="26"/>
  <c r="E1190" i="26"/>
  <c r="D1190" i="26"/>
  <c r="C1190" i="26"/>
  <c r="F1189" i="26"/>
  <c r="E1189" i="26"/>
  <c r="D1189" i="26"/>
  <c r="C1189" i="26"/>
  <c r="F1188" i="26"/>
  <c r="E1188" i="26"/>
  <c r="D1188" i="26"/>
  <c r="C1188" i="26"/>
  <c r="F1187" i="26"/>
  <c r="E1187" i="26"/>
  <c r="D1187" i="26"/>
  <c r="C1187" i="26"/>
  <c r="F1186" i="26"/>
  <c r="E1186" i="26"/>
  <c r="D1186" i="26"/>
  <c r="C1186" i="26"/>
  <c r="F1185" i="26"/>
  <c r="E1185" i="26"/>
  <c r="D1185" i="26"/>
  <c r="C1185" i="26"/>
  <c r="F1184" i="26"/>
  <c r="E1184" i="26"/>
  <c r="D1184" i="26"/>
  <c r="C1184" i="26"/>
  <c r="F1183" i="26"/>
  <c r="E1183" i="26"/>
  <c r="D1183" i="26"/>
  <c r="C1183" i="26"/>
  <c r="F1182" i="26"/>
  <c r="E1182" i="26"/>
  <c r="D1182" i="26"/>
  <c r="C1182" i="26"/>
  <c r="F1181" i="26"/>
  <c r="E1181" i="26"/>
  <c r="D1181" i="26"/>
  <c r="C1181" i="26"/>
  <c r="F1180" i="26"/>
  <c r="E1180" i="26"/>
  <c r="D1180" i="26"/>
  <c r="C1180" i="26"/>
  <c r="F1179" i="26"/>
  <c r="E1179" i="26"/>
  <c r="D1179" i="26"/>
  <c r="C1179" i="26"/>
  <c r="F1178" i="26"/>
  <c r="E1178" i="26"/>
  <c r="D1178" i="26"/>
  <c r="C1178" i="26"/>
  <c r="F1177" i="26"/>
  <c r="E1177" i="26"/>
  <c r="D1177" i="26"/>
  <c r="C1177" i="26"/>
  <c r="F1176" i="26"/>
  <c r="E1176" i="26"/>
  <c r="D1176" i="26"/>
  <c r="C1176" i="26"/>
  <c r="F1175" i="26"/>
  <c r="E1175" i="26"/>
  <c r="D1175" i="26"/>
  <c r="C1175" i="26"/>
  <c r="F1174" i="26"/>
  <c r="E1174" i="26"/>
  <c r="D1174" i="26"/>
  <c r="C1174" i="26"/>
  <c r="F1173" i="26"/>
  <c r="E1173" i="26"/>
  <c r="D1173" i="26"/>
  <c r="C1173" i="26"/>
  <c r="F1172" i="26"/>
  <c r="E1172" i="26"/>
  <c r="D1172" i="26"/>
  <c r="C1172" i="26"/>
  <c r="F1171" i="26"/>
  <c r="E1171" i="26"/>
  <c r="D1171" i="26"/>
  <c r="C1171" i="26"/>
  <c r="F1170" i="26"/>
  <c r="E1170" i="26"/>
  <c r="D1170" i="26"/>
  <c r="C1170" i="26"/>
  <c r="F1169" i="26"/>
  <c r="E1169" i="26"/>
  <c r="D1169" i="26"/>
  <c r="C1169" i="26"/>
  <c r="F1168" i="26"/>
  <c r="E1168" i="26"/>
  <c r="D1168" i="26"/>
  <c r="C1168" i="26"/>
  <c r="F1167" i="26"/>
  <c r="E1167" i="26"/>
  <c r="D1167" i="26"/>
  <c r="C1167" i="26"/>
  <c r="F1166" i="26"/>
  <c r="E1166" i="26"/>
  <c r="D1166" i="26"/>
  <c r="C1166" i="26"/>
  <c r="F1165" i="26"/>
  <c r="E1165" i="26"/>
  <c r="D1165" i="26"/>
  <c r="C1165" i="26"/>
  <c r="F1164" i="26"/>
  <c r="E1164" i="26"/>
  <c r="D1164" i="26"/>
  <c r="C1164" i="26"/>
  <c r="F1163" i="26"/>
  <c r="E1163" i="26"/>
  <c r="D1163" i="26"/>
  <c r="C1163" i="26"/>
  <c r="F1162" i="26"/>
  <c r="E1162" i="26"/>
  <c r="D1162" i="26"/>
  <c r="C1162" i="26"/>
  <c r="F1161" i="26"/>
  <c r="E1161" i="26"/>
  <c r="D1161" i="26"/>
  <c r="C1161" i="26"/>
  <c r="F1160" i="26"/>
  <c r="E1160" i="26"/>
  <c r="D1160" i="26"/>
  <c r="C1160" i="26"/>
  <c r="F1159" i="26"/>
  <c r="E1159" i="26"/>
  <c r="D1159" i="26"/>
  <c r="C1159" i="26"/>
  <c r="F1158" i="26"/>
  <c r="E1158" i="26"/>
  <c r="D1158" i="26"/>
  <c r="C1158" i="26"/>
  <c r="F1157" i="26"/>
  <c r="E1157" i="26"/>
  <c r="D1157" i="26"/>
  <c r="C1157" i="26"/>
  <c r="F1156" i="26"/>
  <c r="E1156" i="26"/>
  <c r="D1156" i="26"/>
  <c r="C1156" i="26"/>
  <c r="F1155" i="26"/>
  <c r="E1155" i="26"/>
  <c r="D1155" i="26"/>
  <c r="C1155" i="26"/>
  <c r="F1154" i="26"/>
  <c r="E1154" i="26"/>
  <c r="D1154" i="26"/>
  <c r="C1154" i="26"/>
  <c r="F1153" i="26"/>
  <c r="E1153" i="26"/>
  <c r="D1153" i="26"/>
  <c r="C1153" i="26"/>
  <c r="F1152" i="26"/>
  <c r="E1152" i="26"/>
  <c r="D1152" i="26"/>
  <c r="C1152" i="26"/>
  <c r="F1151" i="26"/>
  <c r="E1151" i="26"/>
  <c r="D1151" i="26"/>
  <c r="C1151" i="26"/>
  <c r="F1150" i="26"/>
  <c r="E1150" i="26"/>
  <c r="D1150" i="26"/>
  <c r="C1150" i="26"/>
  <c r="F1149" i="26"/>
  <c r="E1149" i="26"/>
  <c r="D1149" i="26"/>
  <c r="C1149" i="26"/>
  <c r="F1148" i="26"/>
  <c r="E1148" i="26"/>
  <c r="D1148" i="26"/>
  <c r="C1148" i="26"/>
  <c r="F1147" i="26"/>
  <c r="E1147" i="26"/>
  <c r="D1147" i="26"/>
  <c r="C1147" i="26"/>
  <c r="F1146" i="26"/>
  <c r="E1146" i="26"/>
  <c r="D1146" i="26"/>
  <c r="C1146" i="26"/>
  <c r="F1145" i="26"/>
  <c r="E1145" i="26"/>
  <c r="D1145" i="26"/>
  <c r="C1145" i="26"/>
  <c r="F1144" i="26"/>
  <c r="E1144" i="26"/>
  <c r="D1144" i="26"/>
  <c r="C1144" i="26"/>
  <c r="F1143" i="26"/>
  <c r="E1143" i="26"/>
  <c r="D1143" i="26"/>
  <c r="C1143" i="26"/>
  <c r="F1142" i="26"/>
  <c r="E1142" i="26"/>
  <c r="D1142" i="26"/>
  <c r="C1142" i="26"/>
  <c r="F1141" i="26"/>
  <c r="E1141" i="26"/>
  <c r="D1141" i="26"/>
  <c r="C1141" i="26"/>
  <c r="F1140" i="26"/>
  <c r="E1140" i="26"/>
  <c r="D1140" i="26"/>
  <c r="C1140" i="26"/>
  <c r="F1139" i="26"/>
  <c r="E1139" i="26"/>
  <c r="D1139" i="26"/>
  <c r="C1139" i="26"/>
  <c r="F1138" i="26"/>
  <c r="E1138" i="26"/>
  <c r="D1138" i="26"/>
  <c r="C1138" i="26"/>
  <c r="F1137" i="26"/>
  <c r="E1137" i="26"/>
  <c r="D1137" i="26"/>
  <c r="C1137" i="26"/>
  <c r="F1136" i="26"/>
  <c r="E1136" i="26"/>
  <c r="D1136" i="26"/>
  <c r="C1136" i="26"/>
  <c r="F1135" i="26"/>
  <c r="E1135" i="26"/>
  <c r="D1135" i="26"/>
  <c r="C1135" i="26"/>
  <c r="F1134" i="26"/>
  <c r="E1134" i="26"/>
  <c r="D1134" i="26"/>
  <c r="C1134" i="26"/>
  <c r="F1133" i="26"/>
  <c r="E1133" i="26"/>
  <c r="D1133" i="26"/>
  <c r="C1133" i="26"/>
  <c r="F1132" i="26"/>
  <c r="E1132" i="26"/>
  <c r="D1132" i="26"/>
  <c r="C1132" i="26"/>
  <c r="F1131" i="26"/>
  <c r="E1131" i="26"/>
  <c r="D1131" i="26"/>
  <c r="C1131" i="26"/>
  <c r="F1130" i="26"/>
  <c r="E1130" i="26"/>
  <c r="D1130" i="26"/>
  <c r="C1130" i="26"/>
  <c r="F1129" i="26"/>
  <c r="E1129" i="26"/>
  <c r="D1129" i="26"/>
  <c r="C1129" i="26"/>
  <c r="F1128" i="26"/>
  <c r="E1128" i="26"/>
  <c r="D1128" i="26"/>
  <c r="C1128" i="26"/>
  <c r="F1127" i="26"/>
  <c r="E1127" i="26"/>
  <c r="D1127" i="26"/>
  <c r="C1127" i="26"/>
  <c r="F1126" i="26"/>
  <c r="E1126" i="26"/>
  <c r="D1126" i="26"/>
  <c r="C1126" i="26"/>
  <c r="F1125" i="26"/>
  <c r="E1125" i="26"/>
  <c r="D1125" i="26"/>
  <c r="C1125" i="26"/>
  <c r="F1124" i="26"/>
  <c r="E1124" i="26"/>
  <c r="D1124" i="26"/>
  <c r="C1124" i="26"/>
  <c r="F1123" i="26"/>
  <c r="E1123" i="26"/>
  <c r="D1123" i="26"/>
  <c r="C1123" i="26"/>
  <c r="F1122" i="26"/>
  <c r="E1122" i="26"/>
  <c r="D1122" i="26"/>
  <c r="C1122" i="26"/>
  <c r="F1121" i="26"/>
  <c r="E1121" i="26"/>
  <c r="D1121" i="26"/>
  <c r="C1121" i="26"/>
  <c r="F1120" i="26"/>
  <c r="E1120" i="26"/>
  <c r="D1120" i="26"/>
  <c r="C1120" i="26"/>
  <c r="F1119" i="26"/>
  <c r="E1119" i="26"/>
  <c r="D1119" i="26"/>
  <c r="C1119" i="26"/>
  <c r="F1118" i="26"/>
  <c r="E1118" i="26"/>
  <c r="D1118" i="26"/>
  <c r="C1118" i="26"/>
  <c r="F1117" i="26"/>
  <c r="E1117" i="26"/>
  <c r="D1117" i="26"/>
  <c r="C1117" i="26"/>
  <c r="F1116" i="26"/>
  <c r="E1116" i="26"/>
  <c r="D1116" i="26"/>
  <c r="C1116" i="26"/>
  <c r="F1115" i="26"/>
  <c r="E1115" i="26"/>
  <c r="D1115" i="26"/>
  <c r="C1115" i="26"/>
  <c r="F1114" i="26"/>
  <c r="E1114" i="26"/>
  <c r="D1114" i="26"/>
  <c r="C1114" i="26"/>
  <c r="F1113" i="26"/>
  <c r="E1113" i="26"/>
  <c r="D1113" i="26"/>
  <c r="C1113" i="26"/>
  <c r="F1112" i="26"/>
  <c r="E1112" i="26"/>
  <c r="D1112" i="26"/>
  <c r="C1112" i="26"/>
  <c r="F1111" i="26"/>
  <c r="E1111" i="26"/>
  <c r="D1111" i="26"/>
  <c r="C1111" i="26"/>
  <c r="F1110" i="26"/>
  <c r="E1110" i="26"/>
  <c r="D1110" i="26"/>
  <c r="C1110" i="26"/>
  <c r="F1109" i="26"/>
  <c r="E1109" i="26"/>
  <c r="D1109" i="26"/>
  <c r="C1109" i="26"/>
  <c r="F1108" i="26"/>
  <c r="G1108" i="26" s="1"/>
  <c r="E1108" i="26"/>
  <c r="D1108" i="26"/>
  <c r="C1108" i="26"/>
  <c r="F1107" i="26"/>
  <c r="E1107" i="26"/>
  <c r="D1107" i="26"/>
  <c r="C1107" i="26"/>
  <c r="F1106" i="26"/>
  <c r="E1106" i="26"/>
  <c r="D1106" i="26"/>
  <c r="C1106" i="26"/>
  <c r="F1105" i="26"/>
  <c r="E1105" i="26"/>
  <c r="D1105" i="26"/>
  <c r="C1105" i="26"/>
  <c r="F1104" i="26"/>
  <c r="E1104" i="26"/>
  <c r="D1104" i="26"/>
  <c r="C1104" i="26"/>
  <c r="F1103" i="26"/>
  <c r="E1103" i="26"/>
  <c r="D1103" i="26"/>
  <c r="C1103" i="26"/>
  <c r="F1102" i="26"/>
  <c r="E1102" i="26"/>
  <c r="D1102" i="26"/>
  <c r="C1102" i="26"/>
  <c r="F1101" i="26"/>
  <c r="E1101" i="26"/>
  <c r="D1101" i="26"/>
  <c r="C1101" i="26"/>
  <c r="F1100" i="26"/>
  <c r="E1100" i="26"/>
  <c r="D1100" i="26"/>
  <c r="C1100" i="26"/>
  <c r="F1099" i="26"/>
  <c r="E1099" i="26"/>
  <c r="D1099" i="26"/>
  <c r="C1099" i="26"/>
  <c r="F1098" i="26"/>
  <c r="E1098" i="26"/>
  <c r="D1098" i="26"/>
  <c r="C1098" i="26"/>
  <c r="F1097" i="26"/>
  <c r="E1097" i="26"/>
  <c r="D1097" i="26"/>
  <c r="C1097" i="26"/>
  <c r="F1096" i="26"/>
  <c r="E1096" i="26"/>
  <c r="D1096" i="26"/>
  <c r="C1096" i="26"/>
  <c r="F1095" i="26"/>
  <c r="E1095" i="26"/>
  <c r="D1095" i="26"/>
  <c r="C1095" i="26"/>
  <c r="F1094" i="26"/>
  <c r="E1094" i="26"/>
  <c r="D1094" i="26"/>
  <c r="C1094" i="26"/>
  <c r="F1093" i="26"/>
  <c r="E1093" i="26"/>
  <c r="D1093" i="26"/>
  <c r="C1093" i="26"/>
  <c r="F1092" i="26"/>
  <c r="E1092" i="26"/>
  <c r="D1092" i="26"/>
  <c r="C1092" i="26"/>
  <c r="F1091" i="26"/>
  <c r="E1091" i="26"/>
  <c r="D1091" i="26"/>
  <c r="C1091" i="26"/>
  <c r="F1090" i="26"/>
  <c r="E1090" i="26"/>
  <c r="D1090" i="26"/>
  <c r="C1090" i="26"/>
  <c r="F1089" i="26"/>
  <c r="E1089" i="26"/>
  <c r="D1089" i="26"/>
  <c r="C1089" i="26"/>
  <c r="F1088" i="26"/>
  <c r="E1088" i="26"/>
  <c r="D1088" i="26"/>
  <c r="C1088" i="26"/>
  <c r="F1087" i="26"/>
  <c r="E1087" i="26"/>
  <c r="D1087" i="26"/>
  <c r="C1087" i="26"/>
  <c r="F1086" i="26"/>
  <c r="E1086" i="26"/>
  <c r="D1086" i="26"/>
  <c r="C1086" i="26"/>
  <c r="F1085" i="26"/>
  <c r="E1085" i="26"/>
  <c r="D1085" i="26"/>
  <c r="C1085" i="26"/>
  <c r="F1084" i="26"/>
  <c r="E1084" i="26"/>
  <c r="D1084" i="26"/>
  <c r="C1084" i="26"/>
  <c r="F1083" i="26"/>
  <c r="E1083" i="26"/>
  <c r="D1083" i="26"/>
  <c r="C1083" i="26"/>
  <c r="F1082" i="26"/>
  <c r="E1082" i="26"/>
  <c r="D1082" i="26"/>
  <c r="C1082" i="26"/>
  <c r="F1081" i="26"/>
  <c r="E1081" i="26"/>
  <c r="D1081" i="26"/>
  <c r="C1081" i="26"/>
  <c r="F1080" i="26"/>
  <c r="E1080" i="26"/>
  <c r="D1080" i="26"/>
  <c r="C1080" i="26"/>
  <c r="F1079" i="26"/>
  <c r="E1079" i="26"/>
  <c r="D1079" i="26"/>
  <c r="C1079" i="26"/>
  <c r="F1078" i="26"/>
  <c r="E1078" i="26"/>
  <c r="D1078" i="26"/>
  <c r="C1078" i="26"/>
  <c r="F1077" i="26"/>
  <c r="E1077" i="26"/>
  <c r="D1077" i="26"/>
  <c r="C1077" i="26"/>
  <c r="F1076" i="26"/>
  <c r="E1076" i="26"/>
  <c r="D1076" i="26"/>
  <c r="C1076" i="26"/>
  <c r="F1075" i="26"/>
  <c r="E1075" i="26"/>
  <c r="D1075" i="26"/>
  <c r="C1075" i="26"/>
  <c r="F1074" i="26"/>
  <c r="E1074" i="26"/>
  <c r="D1074" i="26"/>
  <c r="C1074" i="26"/>
  <c r="F1073" i="26"/>
  <c r="E1073" i="26"/>
  <c r="D1073" i="26"/>
  <c r="C1073" i="26"/>
  <c r="F1072" i="26"/>
  <c r="E1072" i="26"/>
  <c r="D1072" i="26"/>
  <c r="C1072" i="26"/>
  <c r="F1071" i="26"/>
  <c r="E1071" i="26"/>
  <c r="D1071" i="26"/>
  <c r="C1071" i="26"/>
  <c r="F1070" i="26"/>
  <c r="E1070" i="26"/>
  <c r="D1070" i="26"/>
  <c r="C1070" i="26"/>
  <c r="F1069" i="26"/>
  <c r="E1069" i="26"/>
  <c r="D1069" i="26"/>
  <c r="C1069" i="26"/>
  <c r="F1068" i="26"/>
  <c r="E1068" i="26"/>
  <c r="D1068" i="26"/>
  <c r="C1068" i="26"/>
  <c r="F1067" i="26"/>
  <c r="E1067" i="26"/>
  <c r="D1067" i="26"/>
  <c r="C1067" i="26"/>
  <c r="F1066" i="26"/>
  <c r="E1066" i="26"/>
  <c r="D1066" i="26"/>
  <c r="C1066" i="26"/>
  <c r="F1065" i="26"/>
  <c r="E1065" i="26"/>
  <c r="D1065" i="26"/>
  <c r="C1065" i="26"/>
  <c r="F1064" i="26"/>
  <c r="E1064" i="26"/>
  <c r="D1064" i="26"/>
  <c r="C1064" i="26"/>
  <c r="F1063" i="26"/>
  <c r="E1063" i="26"/>
  <c r="D1063" i="26"/>
  <c r="C1063" i="26"/>
  <c r="F1062" i="26"/>
  <c r="E1062" i="26"/>
  <c r="D1062" i="26"/>
  <c r="C1062" i="26"/>
  <c r="F1061" i="26"/>
  <c r="E1061" i="26"/>
  <c r="D1061" i="26"/>
  <c r="C1061" i="26"/>
  <c r="F1060" i="26"/>
  <c r="G1060" i="26" s="1"/>
  <c r="E1060" i="26"/>
  <c r="D1060" i="26"/>
  <c r="C1060" i="26"/>
  <c r="F1059" i="26"/>
  <c r="E1059" i="26"/>
  <c r="D1059" i="26"/>
  <c r="C1059" i="26"/>
  <c r="F1058" i="26"/>
  <c r="E1058" i="26"/>
  <c r="D1058" i="26"/>
  <c r="C1058" i="26"/>
  <c r="F1057" i="26"/>
  <c r="E1057" i="26"/>
  <c r="D1057" i="26"/>
  <c r="C1057" i="26"/>
  <c r="F1056" i="26"/>
  <c r="E1056" i="26"/>
  <c r="D1056" i="26"/>
  <c r="C1056" i="26"/>
  <c r="F1055" i="26"/>
  <c r="E1055" i="26"/>
  <c r="D1055" i="26"/>
  <c r="C1055" i="26"/>
  <c r="F1054" i="26"/>
  <c r="E1054" i="26"/>
  <c r="D1054" i="26"/>
  <c r="C1054" i="26"/>
  <c r="F1053" i="26"/>
  <c r="E1053" i="26"/>
  <c r="D1053" i="26"/>
  <c r="C1053" i="26"/>
  <c r="F1052" i="26"/>
  <c r="E1052" i="26"/>
  <c r="D1052" i="26"/>
  <c r="C1052" i="26"/>
  <c r="F1051" i="26"/>
  <c r="E1051" i="26"/>
  <c r="D1051" i="26"/>
  <c r="C1051" i="26"/>
  <c r="F1050" i="26"/>
  <c r="E1050" i="26"/>
  <c r="D1050" i="26"/>
  <c r="C1050" i="26"/>
  <c r="F1049" i="26"/>
  <c r="E1049" i="26"/>
  <c r="D1049" i="26"/>
  <c r="C1049" i="26"/>
  <c r="F1048" i="26"/>
  <c r="E1048" i="26"/>
  <c r="D1048" i="26"/>
  <c r="C1048" i="26"/>
  <c r="F1047" i="26"/>
  <c r="E1047" i="26"/>
  <c r="D1047" i="26"/>
  <c r="C1047" i="26"/>
  <c r="F1046" i="26"/>
  <c r="E1046" i="26"/>
  <c r="D1046" i="26"/>
  <c r="C1046" i="26"/>
  <c r="F1045" i="26"/>
  <c r="E1045" i="26"/>
  <c r="D1045" i="26"/>
  <c r="C1045" i="26"/>
  <c r="F1044" i="26"/>
  <c r="E1044" i="26"/>
  <c r="D1044" i="26"/>
  <c r="C1044" i="26"/>
  <c r="F1043" i="26"/>
  <c r="E1043" i="26"/>
  <c r="D1043" i="26"/>
  <c r="C1043" i="26"/>
  <c r="F1042" i="26"/>
  <c r="E1042" i="26"/>
  <c r="D1042" i="26"/>
  <c r="C1042" i="26"/>
  <c r="F1041" i="26"/>
  <c r="E1041" i="26"/>
  <c r="D1041" i="26"/>
  <c r="C1041" i="26"/>
  <c r="F1040" i="26"/>
  <c r="E1040" i="26"/>
  <c r="D1040" i="26"/>
  <c r="C1040" i="26"/>
  <c r="F1039" i="26"/>
  <c r="E1039" i="26"/>
  <c r="D1039" i="26"/>
  <c r="C1039" i="26"/>
  <c r="F1038" i="26"/>
  <c r="E1038" i="26"/>
  <c r="D1038" i="26"/>
  <c r="C1038" i="26"/>
  <c r="F1037" i="26"/>
  <c r="E1037" i="26"/>
  <c r="D1037" i="26"/>
  <c r="C1037" i="26"/>
  <c r="F1036" i="26"/>
  <c r="E1036" i="26"/>
  <c r="D1036" i="26"/>
  <c r="C1036" i="26"/>
  <c r="F1035" i="26"/>
  <c r="E1035" i="26"/>
  <c r="D1035" i="26"/>
  <c r="C1035" i="26"/>
  <c r="F1034" i="26"/>
  <c r="E1034" i="26"/>
  <c r="D1034" i="26"/>
  <c r="C1034" i="26"/>
  <c r="F1033" i="26"/>
  <c r="E1033" i="26"/>
  <c r="D1033" i="26"/>
  <c r="C1033" i="26"/>
  <c r="F1032" i="26"/>
  <c r="E1032" i="26"/>
  <c r="D1032" i="26"/>
  <c r="C1032" i="26"/>
  <c r="F1031" i="26"/>
  <c r="E1031" i="26"/>
  <c r="D1031" i="26"/>
  <c r="C1031" i="26"/>
  <c r="F1030" i="26"/>
  <c r="E1030" i="26"/>
  <c r="D1030" i="26"/>
  <c r="C1030" i="26"/>
  <c r="F1029" i="26"/>
  <c r="E1029" i="26"/>
  <c r="D1029" i="26"/>
  <c r="C1029" i="26"/>
  <c r="F1028" i="26"/>
  <c r="E1028" i="26"/>
  <c r="D1028" i="26"/>
  <c r="C1028" i="26"/>
  <c r="F1027" i="26"/>
  <c r="E1027" i="26"/>
  <c r="D1027" i="26"/>
  <c r="C1027" i="26"/>
  <c r="F1026" i="26"/>
  <c r="E1026" i="26"/>
  <c r="D1026" i="26"/>
  <c r="C1026" i="26"/>
  <c r="F1025" i="26"/>
  <c r="E1025" i="26"/>
  <c r="D1025" i="26"/>
  <c r="C1025" i="26"/>
  <c r="F1024" i="26"/>
  <c r="E1024" i="26"/>
  <c r="D1024" i="26"/>
  <c r="C1024" i="26"/>
  <c r="F1023" i="26"/>
  <c r="E1023" i="26"/>
  <c r="D1023" i="26"/>
  <c r="C1023" i="26"/>
  <c r="F1022" i="26"/>
  <c r="E1022" i="26"/>
  <c r="D1022" i="26"/>
  <c r="C1022" i="26"/>
  <c r="F1021" i="26"/>
  <c r="E1021" i="26"/>
  <c r="D1021" i="26"/>
  <c r="C1021" i="26"/>
  <c r="F1020" i="26"/>
  <c r="E1020" i="26"/>
  <c r="D1020" i="26"/>
  <c r="C1020" i="26"/>
  <c r="F1019" i="26"/>
  <c r="E1019" i="26"/>
  <c r="D1019" i="26"/>
  <c r="C1019" i="26"/>
  <c r="F1018" i="26"/>
  <c r="E1018" i="26"/>
  <c r="D1018" i="26"/>
  <c r="C1018" i="26"/>
  <c r="F1017" i="26"/>
  <c r="E1017" i="26"/>
  <c r="D1017" i="26"/>
  <c r="C1017" i="26"/>
  <c r="F1016" i="26"/>
  <c r="E1016" i="26"/>
  <c r="D1016" i="26"/>
  <c r="C1016" i="26"/>
  <c r="F1015" i="26"/>
  <c r="E1015" i="26"/>
  <c r="D1015" i="26"/>
  <c r="C1015" i="26"/>
  <c r="F1014" i="26"/>
  <c r="E1014" i="26"/>
  <c r="D1014" i="26"/>
  <c r="C1014" i="26"/>
  <c r="F1013" i="26"/>
  <c r="E1013" i="26"/>
  <c r="D1013" i="26"/>
  <c r="C1013" i="26"/>
  <c r="F1012" i="26"/>
  <c r="E1012" i="26"/>
  <c r="D1012" i="26"/>
  <c r="C1012" i="26"/>
  <c r="F1011" i="26"/>
  <c r="E1011" i="26"/>
  <c r="D1011" i="26"/>
  <c r="C1011" i="26"/>
  <c r="F1010" i="26"/>
  <c r="E1010" i="26"/>
  <c r="D1010" i="26"/>
  <c r="C1010" i="26"/>
  <c r="F1009" i="26"/>
  <c r="E1009" i="26"/>
  <c r="D1009" i="26"/>
  <c r="C1009" i="26"/>
  <c r="F1008" i="26"/>
  <c r="E1008" i="26"/>
  <c r="D1008" i="26"/>
  <c r="C1008" i="26"/>
  <c r="F1007" i="26"/>
  <c r="E1007" i="26"/>
  <c r="D1007" i="26"/>
  <c r="C1007" i="26"/>
  <c r="F1006" i="26"/>
  <c r="E1006" i="26"/>
  <c r="D1006" i="26"/>
  <c r="C1006" i="26"/>
  <c r="F1005" i="26"/>
  <c r="E1005" i="26"/>
  <c r="D1005" i="26"/>
  <c r="C1005" i="26"/>
  <c r="F1004" i="26"/>
  <c r="E1004" i="26"/>
  <c r="D1004" i="26"/>
  <c r="C1004" i="26"/>
  <c r="F1003" i="26"/>
  <c r="E1003" i="26"/>
  <c r="D1003" i="26"/>
  <c r="C1003" i="26"/>
  <c r="F1002" i="26"/>
  <c r="E1002" i="26"/>
  <c r="D1002" i="26"/>
  <c r="C1002" i="26"/>
  <c r="F1001" i="26"/>
  <c r="E1001" i="26"/>
  <c r="D1001" i="26"/>
  <c r="C1001" i="26"/>
  <c r="F1000" i="26"/>
  <c r="E1000" i="26"/>
  <c r="D1000" i="26"/>
  <c r="C1000" i="26"/>
  <c r="F999" i="26"/>
  <c r="E999" i="26"/>
  <c r="D999" i="26"/>
  <c r="C999" i="26"/>
  <c r="F998" i="26"/>
  <c r="E998" i="26"/>
  <c r="D998" i="26"/>
  <c r="C998" i="26"/>
  <c r="F997" i="26"/>
  <c r="E997" i="26"/>
  <c r="D997" i="26"/>
  <c r="C997" i="26"/>
  <c r="F996" i="26"/>
  <c r="E996" i="26"/>
  <c r="D996" i="26"/>
  <c r="C996" i="26"/>
  <c r="F995" i="26"/>
  <c r="E995" i="26"/>
  <c r="D995" i="26"/>
  <c r="C995" i="26"/>
  <c r="F994" i="26"/>
  <c r="E994" i="26"/>
  <c r="D994" i="26"/>
  <c r="C994" i="26"/>
  <c r="F993" i="26"/>
  <c r="E993" i="26"/>
  <c r="D993" i="26"/>
  <c r="C993" i="26"/>
  <c r="F992" i="26"/>
  <c r="E992" i="26"/>
  <c r="D992" i="26"/>
  <c r="C992" i="26"/>
  <c r="F991" i="26"/>
  <c r="E991" i="26"/>
  <c r="D991" i="26"/>
  <c r="C991" i="26"/>
  <c r="F990" i="26"/>
  <c r="E990" i="26"/>
  <c r="D990" i="26"/>
  <c r="C990" i="26"/>
  <c r="F989" i="26"/>
  <c r="E989" i="26"/>
  <c r="D989" i="26"/>
  <c r="C989" i="26"/>
  <c r="F988" i="26"/>
  <c r="E988" i="26"/>
  <c r="D988" i="26"/>
  <c r="C988" i="26"/>
  <c r="F987" i="26"/>
  <c r="E987" i="26"/>
  <c r="D987" i="26"/>
  <c r="C987" i="26"/>
  <c r="F986" i="26"/>
  <c r="E986" i="26"/>
  <c r="D986" i="26"/>
  <c r="C986" i="26"/>
  <c r="F985" i="26"/>
  <c r="E985" i="26"/>
  <c r="D985" i="26"/>
  <c r="C985" i="26"/>
  <c r="F984" i="26"/>
  <c r="E984" i="26"/>
  <c r="D984" i="26"/>
  <c r="C984" i="26"/>
  <c r="F983" i="26"/>
  <c r="E983" i="26"/>
  <c r="D983" i="26"/>
  <c r="C983" i="26"/>
  <c r="F982" i="26"/>
  <c r="E982" i="26"/>
  <c r="D982" i="26"/>
  <c r="C982" i="26"/>
  <c r="F981" i="26"/>
  <c r="E981" i="26"/>
  <c r="D981" i="26"/>
  <c r="C981" i="26"/>
  <c r="F980" i="26"/>
  <c r="E980" i="26"/>
  <c r="D980" i="26"/>
  <c r="C980" i="26"/>
  <c r="F979" i="26"/>
  <c r="E979" i="26"/>
  <c r="D979" i="26"/>
  <c r="C979" i="26"/>
  <c r="F978" i="26"/>
  <c r="E978" i="26"/>
  <c r="D978" i="26"/>
  <c r="C978" i="26"/>
  <c r="F977" i="26"/>
  <c r="E977" i="26"/>
  <c r="D977" i="26"/>
  <c r="C977" i="26"/>
  <c r="F976" i="26"/>
  <c r="E976" i="26"/>
  <c r="D976" i="26"/>
  <c r="C976" i="26"/>
  <c r="F975" i="26"/>
  <c r="E975" i="26"/>
  <c r="D975" i="26"/>
  <c r="C975" i="26"/>
  <c r="F974" i="26"/>
  <c r="E974" i="26"/>
  <c r="D974" i="26"/>
  <c r="C974" i="26"/>
  <c r="F973" i="26"/>
  <c r="E973" i="26"/>
  <c r="D973" i="26"/>
  <c r="C973" i="26"/>
  <c r="F972" i="26"/>
  <c r="E972" i="26"/>
  <c r="D972" i="26"/>
  <c r="C972" i="26"/>
  <c r="F971" i="26"/>
  <c r="E971" i="26"/>
  <c r="D971" i="26"/>
  <c r="C971" i="26"/>
  <c r="F970" i="26"/>
  <c r="E970" i="26"/>
  <c r="D970" i="26"/>
  <c r="C970" i="26"/>
  <c r="F969" i="26"/>
  <c r="E969" i="26"/>
  <c r="D969" i="26"/>
  <c r="C969" i="26"/>
  <c r="F968" i="26"/>
  <c r="E968" i="26"/>
  <c r="D968" i="26"/>
  <c r="C968" i="26"/>
  <c r="F967" i="26"/>
  <c r="E967" i="26"/>
  <c r="D967" i="26"/>
  <c r="C967" i="26"/>
  <c r="F966" i="26"/>
  <c r="E966" i="26"/>
  <c r="D966" i="26"/>
  <c r="C966" i="26"/>
  <c r="F965" i="26"/>
  <c r="E965" i="26"/>
  <c r="D965" i="26"/>
  <c r="C965" i="26"/>
  <c r="F964" i="26"/>
  <c r="E964" i="26"/>
  <c r="D964" i="26"/>
  <c r="C964" i="26"/>
  <c r="F963" i="26"/>
  <c r="E963" i="26"/>
  <c r="D963" i="26"/>
  <c r="C963" i="26"/>
  <c r="F962" i="26"/>
  <c r="E962" i="26"/>
  <c r="D962" i="26"/>
  <c r="C962" i="26"/>
  <c r="F961" i="26"/>
  <c r="E961" i="26"/>
  <c r="D961" i="26"/>
  <c r="C961" i="26"/>
  <c r="F960" i="26"/>
  <c r="E960" i="26"/>
  <c r="D960" i="26"/>
  <c r="C960" i="26"/>
  <c r="F959" i="26"/>
  <c r="E959" i="26"/>
  <c r="D959" i="26"/>
  <c r="C959" i="26"/>
  <c r="F958" i="26"/>
  <c r="E958" i="26"/>
  <c r="D958" i="26"/>
  <c r="C958" i="26"/>
  <c r="F957" i="26"/>
  <c r="E957" i="26"/>
  <c r="D957" i="26"/>
  <c r="C957" i="26"/>
  <c r="F956" i="26"/>
  <c r="E956" i="26"/>
  <c r="D956" i="26"/>
  <c r="C956" i="26"/>
  <c r="F955" i="26"/>
  <c r="E955" i="26"/>
  <c r="D955" i="26"/>
  <c r="C955" i="26"/>
  <c r="F954" i="26"/>
  <c r="E954" i="26"/>
  <c r="D954" i="26"/>
  <c r="C954" i="26"/>
  <c r="F953" i="26"/>
  <c r="E953" i="26"/>
  <c r="D953" i="26"/>
  <c r="C953" i="26"/>
  <c r="F952" i="26"/>
  <c r="E952" i="26"/>
  <c r="D952" i="26"/>
  <c r="C952" i="26"/>
  <c r="F951" i="26"/>
  <c r="E951" i="26"/>
  <c r="D951" i="26"/>
  <c r="C951" i="26"/>
  <c r="F950" i="26"/>
  <c r="E950" i="26"/>
  <c r="D950" i="26"/>
  <c r="C950" i="26"/>
  <c r="F949" i="26"/>
  <c r="E949" i="26"/>
  <c r="D949" i="26"/>
  <c r="C949" i="26"/>
  <c r="F948" i="26"/>
  <c r="E948" i="26"/>
  <c r="D948" i="26"/>
  <c r="C948" i="26"/>
  <c r="F947" i="26"/>
  <c r="E947" i="26"/>
  <c r="D947" i="26"/>
  <c r="C947" i="26"/>
  <c r="F946" i="26"/>
  <c r="E946" i="26"/>
  <c r="D946" i="26"/>
  <c r="C946" i="26"/>
  <c r="F945" i="26"/>
  <c r="E945" i="26"/>
  <c r="D945" i="26"/>
  <c r="C945" i="26"/>
  <c r="F944" i="26"/>
  <c r="E944" i="26"/>
  <c r="D944" i="26"/>
  <c r="C944" i="26"/>
  <c r="F943" i="26"/>
  <c r="E943" i="26"/>
  <c r="D943" i="26"/>
  <c r="C943" i="26"/>
  <c r="F942" i="26"/>
  <c r="E942" i="26"/>
  <c r="D942" i="26"/>
  <c r="C942" i="26"/>
  <c r="G942" i="26" s="1"/>
  <c r="F941" i="26"/>
  <c r="E941" i="26"/>
  <c r="D941" i="26"/>
  <c r="C941" i="26"/>
  <c r="F940" i="26"/>
  <c r="E940" i="26"/>
  <c r="D940" i="26"/>
  <c r="C940" i="26"/>
  <c r="F939" i="26"/>
  <c r="E939" i="26"/>
  <c r="D939" i="26"/>
  <c r="C939" i="26"/>
  <c r="F938" i="26"/>
  <c r="E938" i="26"/>
  <c r="D938" i="26"/>
  <c r="C938" i="26"/>
  <c r="F937" i="26"/>
  <c r="E937" i="26"/>
  <c r="D937" i="26"/>
  <c r="C937" i="26"/>
  <c r="F936" i="26"/>
  <c r="E936" i="26"/>
  <c r="D936" i="26"/>
  <c r="C936" i="26"/>
  <c r="F935" i="26"/>
  <c r="E935" i="26"/>
  <c r="D935" i="26"/>
  <c r="C935" i="26"/>
  <c r="F934" i="26"/>
  <c r="E934" i="26"/>
  <c r="D934" i="26"/>
  <c r="C934" i="26"/>
  <c r="F933" i="26"/>
  <c r="E933" i="26"/>
  <c r="D933" i="26"/>
  <c r="C933" i="26"/>
  <c r="F932" i="26"/>
  <c r="E932" i="26"/>
  <c r="D932" i="26"/>
  <c r="C932" i="26"/>
  <c r="F931" i="26"/>
  <c r="E931" i="26"/>
  <c r="D931" i="26"/>
  <c r="C931" i="26"/>
  <c r="F930" i="26"/>
  <c r="E930" i="26"/>
  <c r="D930" i="26"/>
  <c r="C930" i="26"/>
  <c r="F929" i="26"/>
  <c r="E929" i="26"/>
  <c r="D929" i="26"/>
  <c r="C929" i="26"/>
  <c r="F928" i="26"/>
  <c r="E928" i="26"/>
  <c r="D928" i="26"/>
  <c r="C928" i="26"/>
  <c r="F927" i="26"/>
  <c r="E927" i="26"/>
  <c r="D927" i="26"/>
  <c r="C927" i="26"/>
  <c r="F926" i="26"/>
  <c r="E926" i="26"/>
  <c r="D926" i="26"/>
  <c r="C926" i="26"/>
  <c r="F925" i="26"/>
  <c r="E925" i="26"/>
  <c r="D925" i="26"/>
  <c r="C925" i="26"/>
  <c r="F924" i="26"/>
  <c r="E924" i="26"/>
  <c r="D924" i="26"/>
  <c r="C924" i="26"/>
  <c r="F923" i="26"/>
  <c r="E923" i="26"/>
  <c r="D923" i="26"/>
  <c r="C923" i="26"/>
  <c r="F922" i="26"/>
  <c r="E922" i="26"/>
  <c r="D922" i="26"/>
  <c r="C922" i="26"/>
  <c r="F921" i="26"/>
  <c r="E921" i="26"/>
  <c r="D921" i="26"/>
  <c r="C921" i="26"/>
  <c r="F920" i="26"/>
  <c r="E920" i="26"/>
  <c r="D920" i="26"/>
  <c r="C920" i="26"/>
  <c r="F919" i="26"/>
  <c r="E919" i="26"/>
  <c r="D919" i="26"/>
  <c r="C919" i="26"/>
  <c r="F918" i="26"/>
  <c r="E918" i="26"/>
  <c r="D918" i="26"/>
  <c r="C918" i="26"/>
  <c r="F917" i="26"/>
  <c r="E917" i="26"/>
  <c r="D917" i="26"/>
  <c r="C917" i="26"/>
  <c r="F916" i="26"/>
  <c r="E916" i="26"/>
  <c r="D916" i="26"/>
  <c r="C916" i="26"/>
  <c r="F915" i="26"/>
  <c r="E915" i="26"/>
  <c r="D915" i="26"/>
  <c r="C915" i="26"/>
  <c r="F914" i="26"/>
  <c r="E914" i="26"/>
  <c r="D914" i="26"/>
  <c r="C914" i="26"/>
  <c r="F913" i="26"/>
  <c r="E913" i="26"/>
  <c r="D913" i="26"/>
  <c r="C913" i="26"/>
  <c r="F912" i="26"/>
  <c r="E912" i="26"/>
  <c r="D912" i="26"/>
  <c r="C912" i="26"/>
  <c r="F911" i="26"/>
  <c r="E911" i="26"/>
  <c r="D911" i="26"/>
  <c r="C911" i="26"/>
  <c r="F910" i="26"/>
  <c r="E910" i="26"/>
  <c r="D910" i="26"/>
  <c r="C910" i="26"/>
  <c r="F909" i="26"/>
  <c r="E909" i="26"/>
  <c r="D909" i="26"/>
  <c r="C909" i="26"/>
  <c r="F908" i="26"/>
  <c r="E908" i="26"/>
  <c r="D908" i="26"/>
  <c r="C908" i="26"/>
  <c r="F907" i="26"/>
  <c r="E907" i="26"/>
  <c r="D907" i="26"/>
  <c r="C907" i="26"/>
  <c r="F906" i="26"/>
  <c r="E906" i="26"/>
  <c r="D906" i="26"/>
  <c r="C906" i="26"/>
  <c r="F905" i="26"/>
  <c r="E905" i="26"/>
  <c r="D905" i="26"/>
  <c r="C905" i="26"/>
  <c r="F904" i="26"/>
  <c r="E904" i="26"/>
  <c r="D904" i="26"/>
  <c r="C904" i="26"/>
  <c r="F903" i="26"/>
  <c r="E903" i="26"/>
  <c r="D903" i="26"/>
  <c r="C903" i="26"/>
  <c r="F902" i="26"/>
  <c r="E902" i="26"/>
  <c r="D902" i="26"/>
  <c r="C902" i="26"/>
  <c r="F901" i="26"/>
  <c r="E901" i="26"/>
  <c r="D901" i="26"/>
  <c r="C901" i="26"/>
  <c r="F900" i="26"/>
  <c r="E900" i="26"/>
  <c r="D900" i="26"/>
  <c r="C900" i="26"/>
  <c r="F899" i="26"/>
  <c r="E899" i="26"/>
  <c r="D899" i="26"/>
  <c r="C899" i="26"/>
  <c r="F898" i="26"/>
  <c r="E898" i="26"/>
  <c r="D898" i="26"/>
  <c r="C898" i="26"/>
  <c r="F897" i="26"/>
  <c r="E897" i="26"/>
  <c r="D897" i="26"/>
  <c r="C897" i="26"/>
  <c r="F896" i="26"/>
  <c r="E896" i="26"/>
  <c r="D896" i="26"/>
  <c r="C896" i="26"/>
  <c r="F895" i="26"/>
  <c r="E895" i="26"/>
  <c r="D895" i="26"/>
  <c r="C895" i="26"/>
  <c r="F894" i="26"/>
  <c r="E894" i="26"/>
  <c r="D894" i="26"/>
  <c r="C894" i="26"/>
  <c r="G894" i="26" s="1"/>
  <c r="F893" i="26"/>
  <c r="E893" i="26"/>
  <c r="D893" i="26"/>
  <c r="C893" i="26"/>
  <c r="F892" i="26"/>
  <c r="E892" i="26"/>
  <c r="D892" i="26"/>
  <c r="C892" i="26"/>
  <c r="F891" i="26"/>
  <c r="E891" i="26"/>
  <c r="D891" i="26"/>
  <c r="C891" i="26"/>
  <c r="F890" i="26"/>
  <c r="E890" i="26"/>
  <c r="D890" i="26"/>
  <c r="C890" i="26"/>
  <c r="F889" i="26"/>
  <c r="E889" i="26"/>
  <c r="D889" i="26"/>
  <c r="C889" i="26"/>
  <c r="F888" i="26"/>
  <c r="E888" i="26"/>
  <c r="D888" i="26"/>
  <c r="C888" i="26"/>
  <c r="F887" i="26"/>
  <c r="E887" i="26"/>
  <c r="D887" i="26"/>
  <c r="C887" i="26"/>
  <c r="F886" i="26"/>
  <c r="E886" i="26"/>
  <c r="D886" i="26"/>
  <c r="C886" i="26"/>
  <c r="F885" i="26"/>
  <c r="E885" i="26"/>
  <c r="D885" i="26"/>
  <c r="C885" i="26"/>
  <c r="F884" i="26"/>
  <c r="E884" i="26"/>
  <c r="D884" i="26"/>
  <c r="C884" i="26"/>
  <c r="F883" i="26"/>
  <c r="E883" i="26"/>
  <c r="D883" i="26"/>
  <c r="C883" i="26"/>
  <c r="F882" i="26"/>
  <c r="E882" i="26"/>
  <c r="D882" i="26"/>
  <c r="C882" i="26"/>
  <c r="F881" i="26"/>
  <c r="E881" i="26"/>
  <c r="D881" i="26"/>
  <c r="C881" i="26"/>
  <c r="F880" i="26"/>
  <c r="E880" i="26"/>
  <c r="D880" i="26"/>
  <c r="C880" i="26"/>
  <c r="F879" i="26"/>
  <c r="E879" i="26"/>
  <c r="D879" i="26"/>
  <c r="C879" i="26"/>
  <c r="F878" i="26"/>
  <c r="E878" i="26"/>
  <c r="D878" i="26"/>
  <c r="C878" i="26"/>
  <c r="F877" i="26"/>
  <c r="E877" i="26"/>
  <c r="D877" i="26"/>
  <c r="C877" i="26"/>
  <c r="F876" i="26"/>
  <c r="E876" i="26"/>
  <c r="D876" i="26"/>
  <c r="C876" i="26"/>
  <c r="F875" i="26"/>
  <c r="E875" i="26"/>
  <c r="D875" i="26"/>
  <c r="C875" i="26"/>
  <c r="F874" i="26"/>
  <c r="E874" i="26"/>
  <c r="D874" i="26"/>
  <c r="C874" i="26"/>
  <c r="F873" i="26"/>
  <c r="E873" i="26"/>
  <c r="D873" i="26"/>
  <c r="C873" i="26"/>
  <c r="F872" i="26"/>
  <c r="E872" i="26"/>
  <c r="D872" i="26"/>
  <c r="C872" i="26"/>
  <c r="F871" i="26"/>
  <c r="E871" i="26"/>
  <c r="D871" i="26"/>
  <c r="C871" i="26"/>
  <c r="F870" i="26"/>
  <c r="E870" i="26"/>
  <c r="D870" i="26"/>
  <c r="C870" i="26"/>
  <c r="F869" i="26"/>
  <c r="E869" i="26"/>
  <c r="D869" i="26"/>
  <c r="C869" i="26"/>
  <c r="F868" i="26"/>
  <c r="E868" i="26"/>
  <c r="D868" i="26"/>
  <c r="C868" i="26"/>
  <c r="F867" i="26"/>
  <c r="E867" i="26"/>
  <c r="D867" i="26"/>
  <c r="C867" i="26"/>
  <c r="F866" i="26"/>
  <c r="E866" i="26"/>
  <c r="D866" i="26"/>
  <c r="C866" i="26"/>
  <c r="F865" i="26"/>
  <c r="E865" i="26"/>
  <c r="D865" i="26"/>
  <c r="C865" i="26"/>
  <c r="F864" i="26"/>
  <c r="E864" i="26"/>
  <c r="D864" i="26"/>
  <c r="C864" i="26"/>
  <c r="F863" i="26"/>
  <c r="E863" i="26"/>
  <c r="D863" i="26"/>
  <c r="C863" i="26"/>
  <c r="F862" i="26"/>
  <c r="E862" i="26"/>
  <c r="D862" i="26"/>
  <c r="C862" i="26"/>
  <c r="F861" i="26"/>
  <c r="E861" i="26"/>
  <c r="D861" i="26"/>
  <c r="C861" i="26"/>
  <c r="F860" i="26"/>
  <c r="E860" i="26"/>
  <c r="D860" i="26"/>
  <c r="C860" i="26"/>
  <c r="F859" i="26"/>
  <c r="E859" i="26"/>
  <c r="D859" i="26"/>
  <c r="C859" i="26"/>
  <c r="F858" i="26"/>
  <c r="E858" i="26"/>
  <c r="D858" i="26"/>
  <c r="C858" i="26"/>
  <c r="F857" i="26"/>
  <c r="E857" i="26"/>
  <c r="D857" i="26"/>
  <c r="C857" i="26"/>
  <c r="F856" i="26"/>
  <c r="E856" i="26"/>
  <c r="D856" i="26"/>
  <c r="C856" i="26"/>
  <c r="F855" i="26"/>
  <c r="E855" i="26"/>
  <c r="D855" i="26"/>
  <c r="C855" i="26"/>
  <c r="F854" i="26"/>
  <c r="E854" i="26"/>
  <c r="D854" i="26"/>
  <c r="C854" i="26"/>
  <c r="F853" i="26"/>
  <c r="E853" i="26"/>
  <c r="D853" i="26"/>
  <c r="C853" i="26"/>
  <c r="F852" i="26"/>
  <c r="E852" i="26"/>
  <c r="D852" i="26"/>
  <c r="C852" i="26"/>
  <c r="F851" i="26"/>
  <c r="E851" i="26"/>
  <c r="D851" i="26"/>
  <c r="C851" i="26"/>
  <c r="F850" i="26"/>
  <c r="E850" i="26"/>
  <c r="D850" i="26"/>
  <c r="C850" i="26"/>
  <c r="F849" i="26"/>
  <c r="E849" i="26"/>
  <c r="D849" i="26"/>
  <c r="C849" i="26"/>
  <c r="F848" i="26"/>
  <c r="E848" i="26"/>
  <c r="D848" i="26"/>
  <c r="C848" i="26"/>
  <c r="F847" i="26"/>
  <c r="E847" i="26"/>
  <c r="D847" i="26"/>
  <c r="C847" i="26"/>
  <c r="F846" i="26"/>
  <c r="E846" i="26"/>
  <c r="D846" i="26"/>
  <c r="C846" i="26"/>
  <c r="F845" i="26"/>
  <c r="E845" i="26"/>
  <c r="D845" i="26"/>
  <c r="C845" i="26"/>
  <c r="F844" i="26"/>
  <c r="E844" i="26"/>
  <c r="D844" i="26"/>
  <c r="C844" i="26"/>
  <c r="F843" i="26"/>
  <c r="E843" i="26"/>
  <c r="D843" i="26"/>
  <c r="C843" i="26"/>
  <c r="F842" i="26"/>
  <c r="E842" i="26"/>
  <c r="D842" i="26"/>
  <c r="C842" i="26"/>
  <c r="F841" i="26"/>
  <c r="E841" i="26"/>
  <c r="D841" i="26"/>
  <c r="C841" i="26"/>
  <c r="F840" i="26"/>
  <c r="E840" i="26"/>
  <c r="D840" i="26"/>
  <c r="C840" i="26"/>
  <c r="F839" i="26"/>
  <c r="E839" i="26"/>
  <c r="D839" i="26"/>
  <c r="C839" i="26"/>
  <c r="F838" i="26"/>
  <c r="E838" i="26"/>
  <c r="D838" i="26"/>
  <c r="C838" i="26"/>
  <c r="F837" i="26"/>
  <c r="E837" i="26"/>
  <c r="D837" i="26"/>
  <c r="C837" i="26"/>
  <c r="F836" i="26"/>
  <c r="E836" i="26"/>
  <c r="D836" i="26"/>
  <c r="C836" i="26"/>
  <c r="F835" i="26"/>
  <c r="E835" i="26"/>
  <c r="D835" i="26"/>
  <c r="C835" i="26"/>
  <c r="F834" i="26"/>
  <c r="E834" i="26"/>
  <c r="D834" i="26"/>
  <c r="C834" i="26"/>
  <c r="F833" i="26"/>
  <c r="E833" i="26"/>
  <c r="D833" i="26"/>
  <c r="C833" i="26"/>
  <c r="F832" i="26"/>
  <c r="E832" i="26"/>
  <c r="D832" i="26"/>
  <c r="C832" i="26"/>
  <c r="F831" i="26"/>
  <c r="E831" i="26"/>
  <c r="D831" i="26"/>
  <c r="C831" i="26"/>
  <c r="F830" i="26"/>
  <c r="E830" i="26"/>
  <c r="D830" i="26"/>
  <c r="C830" i="26"/>
  <c r="F829" i="26"/>
  <c r="E829" i="26"/>
  <c r="D829" i="26"/>
  <c r="C829" i="26"/>
  <c r="F828" i="26"/>
  <c r="E828" i="26"/>
  <c r="D828" i="26"/>
  <c r="C828" i="26"/>
  <c r="F827" i="26"/>
  <c r="E827" i="26"/>
  <c r="D827" i="26"/>
  <c r="C827" i="26"/>
  <c r="F826" i="26"/>
  <c r="E826" i="26"/>
  <c r="D826" i="26"/>
  <c r="C826" i="26"/>
  <c r="F825" i="26"/>
  <c r="E825" i="26"/>
  <c r="D825" i="26"/>
  <c r="C825" i="26"/>
  <c r="F824" i="26"/>
  <c r="E824" i="26"/>
  <c r="D824" i="26"/>
  <c r="C824" i="26"/>
  <c r="F823" i="26"/>
  <c r="E823" i="26"/>
  <c r="D823" i="26"/>
  <c r="C823" i="26"/>
  <c r="F822" i="26"/>
  <c r="E822" i="26"/>
  <c r="D822" i="26"/>
  <c r="C822" i="26"/>
  <c r="G822" i="26" s="1"/>
  <c r="F821" i="26"/>
  <c r="E821" i="26"/>
  <c r="D821" i="26"/>
  <c r="C821" i="26"/>
  <c r="F820" i="26"/>
  <c r="E820" i="26"/>
  <c r="D820" i="26"/>
  <c r="C820" i="26"/>
  <c r="F819" i="26"/>
  <c r="E819" i="26"/>
  <c r="D819" i="26"/>
  <c r="C819" i="26"/>
  <c r="F818" i="26"/>
  <c r="E818" i="26"/>
  <c r="D818" i="26"/>
  <c r="C818" i="26"/>
  <c r="F817" i="26"/>
  <c r="E817" i="26"/>
  <c r="D817" i="26"/>
  <c r="C817" i="26"/>
  <c r="F816" i="26"/>
  <c r="E816" i="26"/>
  <c r="D816" i="26"/>
  <c r="C816" i="26"/>
  <c r="F815" i="26"/>
  <c r="E815" i="26"/>
  <c r="D815" i="26"/>
  <c r="C815" i="26"/>
  <c r="F814" i="26"/>
  <c r="E814" i="26"/>
  <c r="D814" i="26"/>
  <c r="C814" i="26"/>
  <c r="F813" i="26"/>
  <c r="E813" i="26"/>
  <c r="D813" i="26"/>
  <c r="C813" i="26"/>
  <c r="F812" i="26"/>
  <c r="E812" i="26"/>
  <c r="D812" i="26"/>
  <c r="C812" i="26"/>
  <c r="F811" i="26"/>
  <c r="E811" i="26"/>
  <c r="D811" i="26"/>
  <c r="C811" i="26"/>
  <c r="F810" i="26"/>
  <c r="E810" i="26"/>
  <c r="D810" i="26"/>
  <c r="C810" i="26"/>
  <c r="F809" i="26"/>
  <c r="E809" i="26"/>
  <c r="D809" i="26"/>
  <c r="C809" i="26"/>
  <c r="F808" i="26"/>
  <c r="E808" i="26"/>
  <c r="D808" i="26"/>
  <c r="C808" i="26"/>
  <c r="F807" i="26"/>
  <c r="E807" i="26"/>
  <c r="D807" i="26"/>
  <c r="C807" i="26"/>
  <c r="F806" i="26"/>
  <c r="E806" i="26"/>
  <c r="D806" i="26"/>
  <c r="C806" i="26"/>
  <c r="F805" i="26"/>
  <c r="E805" i="26"/>
  <c r="D805" i="26"/>
  <c r="C805" i="26"/>
  <c r="F804" i="26"/>
  <c r="E804" i="26"/>
  <c r="D804" i="26"/>
  <c r="C804" i="26"/>
  <c r="F803" i="26"/>
  <c r="E803" i="26"/>
  <c r="D803" i="26"/>
  <c r="C803" i="26"/>
  <c r="F802" i="26"/>
  <c r="E802" i="26"/>
  <c r="D802" i="26"/>
  <c r="C802" i="26"/>
  <c r="F801" i="26"/>
  <c r="E801" i="26"/>
  <c r="D801" i="26"/>
  <c r="C801" i="26"/>
  <c r="F800" i="26"/>
  <c r="E800" i="26"/>
  <c r="D800" i="26"/>
  <c r="C800" i="26"/>
  <c r="F799" i="26"/>
  <c r="E799" i="26"/>
  <c r="D799" i="26"/>
  <c r="C799" i="26"/>
  <c r="F798" i="26"/>
  <c r="E798" i="26"/>
  <c r="D798" i="26"/>
  <c r="C798" i="26"/>
  <c r="F797" i="26"/>
  <c r="E797" i="26"/>
  <c r="D797" i="26"/>
  <c r="C797" i="26"/>
  <c r="F796" i="26"/>
  <c r="E796" i="26"/>
  <c r="D796" i="26"/>
  <c r="C796" i="26"/>
  <c r="F795" i="26"/>
  <c r="E795" i="26"/>
  <c r="D795" i="26"/>
  <c r="C795" i="26"/>
  <c r="F794" i="26"/>
  <c r="E794" i="26"/>
  <c r="D794" i="26"/>
  <c r="C794" i="26"/>
  <c r="F793" i="26"/>
  <c r="E793" i="26"/>
  <c r="D793" i="26"/>
  <c r="C793" i="26"/>
  <c r="F792" i="26"/>
  <c r="E792" i="26"/>
  <c r="D792" i="26"/>
  <c r="C792" i="26"/>
  <c r="F791" i="26"/>
  <c r="E791" i="26"/>
  <c r="D791" i="26"/>
  <c r="C791" i="26"/>
  <c r="F790" i="26"/>
  <c r="E790" i="26"/>
  <c r="D790" i="26"/>
  <c r="C790" i="26"/>
  <c r="F789" i="26"/>
  <c r="E789" i="26"/>
  <c r="D789" i="26"/>
  <c r="C789" i="26"/>
  <c r="F788" i="26"/>
  <c r="E788" i="26"/>
  <c r="D788" i="26"/>
  <c r="C788" i="26"/>
  <c r="F787" i="26"/>
  <c r="E787" i="26"/>
  <c r="D787" i="26"/>
  <c r="C787" i="26"/>
  <c r="F786" i="26"/>
  <c r="E786" i="26"/>
  <c r="D786" i="26"/>
  <c r="C786" i="26"/>
  <c r="F785" i="26"/>
  <c r="E785" i="26"/>
  <c r="D785" i="26"/>
  <c r="C785" i="26"/>
  <c r="F784" i="26"/>
  <c r="E784" i="26"/>
  <c r="D784" i="26"/>
  <c r="C784" i="26"/>
  <c r="F783" i="26"/>
  <c r="E783" i="26"/>
  <c r="D783" i="26"/>
  <c r="C783" i="26"/>
  <c r="F782" i="26"/>
  <c r="E782" i="26"/>
  <c r="D782" i="26"/>
  <c r="C782" i="26"/>
  <c r="F781" i="26"/>
  <c r="E781" i="26"/>
  <c r="D781" i="26"/>
  <c r="C781" i="26"/>
  <c r="F780" i="26"/>
  <c r="E780" i="26"/>
  <c r="D780" i="26"/>
  <c r="C780" i="26"/>
  <c r="F779" i="26"/>
  <c r="E779" i="26"/>
  <c r="D779" i="26"/>
  <c r="C779" i="26"/>
  <c r="F778" i="26"/>
  <c r="E778" i="26"/>
  <c r="D778" i="26"/>
  <c r="C778" i="26"/>
  <c r="F777" i="26"/>
  <c r="E777" i="26"/>
  <c r="D777" i="26"/>
  <c r="C777" i="26"/>
  <c r="F776" i="26"/>
  <c r="E776" i="26"/>
  <c r="D776" i="26"/>
  <c r="C776" i="26"/>
  <c r="F775" i="26"/>
  <c r="E775" i="26"/>
  <c r="D775" i="26"/>
  <c r="C775" i="26"/>
  <c r="F774" i="26"/>
  <c r="E774" i="26"/>
  <c r="D774" i="26"/>
  <c r="C774" i="26"/>
  <c r="F773" i="26"/>
  <c r="E773" i="26"/>
  <c r="D773" i="26"/>
  <c r="C773" i="26"/>
  <c r="F772" i="26"/>
  <c r="E772" i="26"/>
  <c r="D772" i="26"/>
  <c r="C772" i="26"/>
  <c r="F771" i="26"/>
  <c r="E771" i="26"/>
  <c r="D771" i="26"/>
  <c r="C771" i="26"/>
  <c r="F770" i="26"/>
  <c r="E770" i="26"/>
  <c r="D770" i="26"/>
  <c r="C770" i="26"/>
  <c r="F769" i="26"/>
  <c r="E769" i="26"/>
  <c r="D769" i="26"/>
  <c r="C769" i="26"/>
  <c r="F768" i="26"/>
  <c r="E768" i="26"/>
  <c r="D768" i="26"/>
  <c r="C768" i="26"/>
  <c r="F767" i="26"/>
  <c r="E767" i="26"/>
  <c r="D767" i="26"/>
  <c r="C767" i="26"/>
  <c r="F766" i="26"/>
  <c r="E766" i="26"/>
  <c r="D766" i="26"/>
  <c r="C766" i="26"/>
  <c r="F765" i="26"/>
  <c r="E765" i="26"/>
  <c r="D765" i="26"/>
  <c r="C765" i="26"/>
  <c r="F764" i="26"/>
  <c r="E764" i="26"/>
  <c r="D764" i="26"/>
  <c r="C764" i="26"/>
  <c r="F763" i="26"/>
  <c r="E763" i="26"/>
  <c r="D763" i="26"/>
  <c r="C763" i="26"/>
  <c r="F762" i="26"/>
  <c r="E762" i="26"/>
  <c r="D762" i="26"/>
  <c r="C762" i="26"/>
  <c r="G762" i="26" s="1"/>
  <c r="F761" i="26"/>
  <c r="E761" i="26"/>
  <c r="D761" i="26"/>
  <c r="C761" i="26"/>
  <c r="F760" i="26"/>
  <c r="E760" i="26"/>
  <c r="D760" i="26"/>
  <c r="C760" i="26"/>
  <c r="F759" i="26"/>
  <c r="E759" i="26"/>
  <c r="D759" i="26"/>
  <c r="C759" i="26"/>
  <c r="F758" i="26"/>
  <c r="E758" i="26"/>
  <c r="D758" i="26"/>
  <c r="C758" i="26"/>
  <c r="F757" i="26"/>
  <c r="E757" i="26"/>
  <c r="D757" i="26"/>
  <c r="C757" i="26"/>
  <c r="F756" i="26"/>
  <c r="E756" i="26"/>
  <c r="D756" i="26"/>
  <c r="C756" i="26"/>
  <c r="F755" i="26"/>
  <c r="E755" i="26"/>
  <c r="D755" i="26"/>
  <c r="C755" i="26"/>
  <c r="F754" i="26"/>
  <c r="E754" i="26"/>
  <c r="D754" i="26"/>
  <c r="C754" i="26"/>
  <c r="F753" i="26"/>
  <c r="E753" i="26"/>
  <c r="D753" i="26"/>
  <c r="C753" i="26"/>
  <c r="F752" i="26"/>
  <c r="E752" i="26"/>
  <c r="D752" i="26"/>
  <c r="C752" i="26"/>
  <c r="F751" i="26"/>
  <c r="E751" i="26"/>
  <c r="D751" i="26"/>
  <c r="C751" i="26"/>
  <c r="G751" i="26" s="1"/>
  <c r="F750" i="26"/>
  <c r="E750" i="26"/>
  <c r="D750" i="26"/>
  <c r="C750" i="26"/>
  <c r="F749" i="26"/>
  <c r="E749" i="26"/>
  <c r="D749" i="26"/>
  <c r="C749" i="26"/>
  <c r="F748" i="26"/>
  <c r="E748" i="26"/>
  <c r="D748" i="26"/>
  <c r="C748" i="26"/>
  <c r="F747" i="26"/>
  <c r="E747" i="26"/>
  <c r="D747" i="26"/>
  <c r="C747" i="26"/>
  <c r="F746" i="26"/>
  <c r="E746" i="26"/>
  <c r="D746" i="26"/>
  <c r="C746" i="26"/>
  <c r="F745" i="26"/>
  <c r="E745" i="26"/>
  <c r="D745" i="26"/>
  <c r="C745" i="26"/>
  <c r="F744" i="26"/>
  <c r="E744" i="26"/>
  <c r="D744" i="26"/>
  <c r="C744" i="26"/>
  <c r="F743" i="26"/>
  <c r="E743" i="26"/>
  <c r="D743" i="26"/>
  <c r="C743" i="26"/>
  <c r="F742" i="26"/>
  <c r="E742" i="26"/>
  <c r="D742" i="26"/>
  <c r="C742" i="26"/>
  <c r="F741" i="26"/>
  <c r="E741" i="26"/>
  <c r="D741" i="26"/>
  <c r="C741" i="26"/>
  <c r="F740" i="26"/>
  <c r="E740" i="26"/>
  <c r="D740" i="26"/>
  <c r="C740" i="26"/>
  <c r="F739" i="26"/>
  <c r="G739" i="26" s="1"/>
  <c r="E739" i="26"/>
  <c r="D739" i="26"/>
  <c r="C739" i="26"/>
  <c r="F738" i="26"/>
  <c r="E738" i="26"/>
  <c r="D738" i="26"/>
  <c r="C738" i="26"/>
  <c r="F737" i="26"/>
  <c r="E737" i="26"/>
  <c r="D737" i="26"/>
  <c r="C737" i="26"/>
  <c r="F736" i="26"/>
  <c r="E736" i="26"/>
  <c r="D736" i="26"/>
  <c r="C736" i="26"/>
  <c r="F735" i="26"/>
  <c r="E735" i="26"/>
  <c r="D735" i="26"/>
  <c r="C735" i="26"/>
  <c r="F734" i="26"/>
  <c r="E734" i="26"/>
  <c r="D734" i="26"/>
  <c r="C734" i="26"/>
  <c r="F733" i="26"/>
  <c r="E733" i="26"/>
  <c r="D733" i="26"/>
  <c r="C733" i="26"/>
  <c r="F732" i="26"/>
  <c r="E732" i="26"/>
  <c r="D732" i="26"/>
  <c r="C732" i="26"/>
  <c r="F731" i="26"/>
  <c r="E731" i="26"/>
  <c r="D731" i="26"/>
  <c r="C731" i="26"/>
  <c r="F730" i="26"/>
  <c r="E730" i="26"/>
  <c r="D730" i="26"/>
  <c r="C730" i="26"/>
  <c r="F729" i="26"/>
  <c r="E729" i="26"/>
  <c r="D729" i="26"/>
  <c r="C729" i="26"/>
  <c r="F728" i="26"/>
  <c r="E728" i="26"/>
  <c r="D728" i="26"/>
  <c r="C728" i="26"/>
  <c r="F727" i="26"/>
  <c r="E727" i="26"/>
  <c r="D727" i="26"/>
  <c r="C727" i="26"/>
  <c r="F726" i="26"/>
  <c r="E726" i="26"/>
  <c r="D726" i="26"/>
  <c r="C726" i="26"/>
  <c r="F725" i="26"/>
  <c r="E725" i="26"/>
  <c r="D725" i="26"/>
  <c r="C725" i="26"/>
  <c r="F724" i="26"/>
  <c r="E724" i="26"/>
  <c r="D724" i="26"/>
  <c r="C724" i="26"/>
  <c r="F723" i="26"/>
  <c r="E723" i="26"/>
  <c r="D723" i="26"/>
  <c r="C723" i="26"/>
  <c r="F722" i="26"/>
  <c r="E722" i="26"/>
  <c r="D722" i="26"/>
  <c r="C722" i="26"/>
  <c r="F721" i="26"/>
  <c r="E721" i="26"/>
  <c r="D721" i="26"/>
  <c r="C721" i="26"/>
  <c r="F720" i="26"/>
  <c r="E720" i="26"/>
  <c r="D720" i="26"/>
  <c r="C720" i="26"/>
  <c r="F719" i="26"/>
  <c r="E719" i="26"/>
  <c r="D719" i="26"/>
  <c r="C719" i="26"/>
  <c r="F718" i="26"/>
  <c r="E718" i="26"/>
  <c r="D718" i="26"/>
  <c r="C718" i="26"/>
  <c r="F717" i="26"/>
  <c r="E717" i="26"/>
  <c r="D717" i="26"/>
  <c r="C717" i="26"/>
  <c r="F716" i="26"/>
  <c r="E716" i="26"/>
  <c r="D716" i="26"/>
  <c r="C716" i="26"/>
  <c r="F715" i="26"/>
  <c r="E715" i="26"/>
  <c r="D715" i="26"/>
  <c r="C715" i="26"/>
  <c r="F714" i="26"/>
  <c r="E714" i="26"/>
  <c r="D714" i="26"/>
  <c r="C714" i="26"/>
  <c r="G714" i="26" s="1"/>
  <c r="F713" i="26"/>
  <c r="E713" i="26"/>
  <c r="D713" i="26"/>
  <c r="C713" i="26"/>
  <c r="F712" i="26"/>
  <c r="G712" i="26" s="1"/>
  <c r="E712" i="26"/>
  <c r="D712" i="26"/>
  <c r="C712" i="26"/>
  <c r="F711" i="26"/>
  <c r="E711" i="26"/>
  <c r="D711" i="26"/>
  <c r="C711" i="26"/>
  <c r="F710" i="26"/>
  <c r="E710" i="26"/>
  <c r="D710" i="26"/>
  <c r="C710" i="26"/>
  <c r="F709" i="26"/>
  <c r="E709" i="26"/>
  <c r="D709" i="26"/>
  <c r="C709" i="26"/>
  <c r="F708" i="26"/>
  <c r="E708" i="26"/>
  <c r="D708" i="26"/>
  <c r="C708" i="26"/>
  <c r="F707" i="26"/>
  <c r="E707" i="26"/>
  <c r="D707" i="26"/>
  <c r="C707" i="26"/>
  <c r="F706" i="26"/>
  <c r="E706" i="26"/>
  <c r="D706" i="26"/>
  <c r="C706" i="26"/>
  <c r="F705" i="26"/>
  <c r="E705" i="26"/>
  <c r="D705" i="26"/>
  <c r="C705" i="26"/>
  <c r="F704" i="26"/>
  <c r="E704" i="26"/>
  <c r="D704" i="26"/>
  <c r="C704" i="26"/>
  <c r="F703" i="26"/>
  <c r="E703" i="26"/>
  <c r="D703" i="26"/>
  <c r="G703" i="26" s="1"/>
  <c r="C703" i="26"/>
  <c r="F702" i="26"/>
  <c r="E702" i="26"/>
  <c r="D702" i="26"/>
  <c r="C702" i="26"/>
  <c r="F701" i="26"/>
  <c r="E701" i="26"/>
  <c r="D701" i="26"/>
  <c r="C701" i="26"/>
  <c r="F700" i="26"/>
  <c r="E700" i="26"/>
  <c r="D700" i="26"/>
  <c r="C700" i="26"/>
  <c r="F699" i="26"/>
  <c r="E699" i="26"/>
  <c r="D699" i="26"/>
  <c r="C699" i="26"/>
  <c r="F698" i="26"/>
  <c r="E698" i="26"/>
  <c r="D698" i="26"/>
  <c r="C698" i="26"/>
  <c r="F697" i="26"/>
  <c r="E697" i="26"/>
  <c r="D697" i="26"/>
  <c r="C697" i="26"/>
  <c r="F696" i="26"/>
  <c r="E696" i="26"/>
  <c r="D696" i="26"/>
  <c r="C696" i="26"/>
  <c r="F695" i="26"/>
  <c r="E695" i="26"/>
  <c r="D695" i="26"/>
  <c r="C695" i="26"/>
  <c r="F694" i="26"/>
  <c r="E694" i="26"/>
  <c r="D694" i="26"/>
  <c r="C694" i="26"/>
  <c r="F693" i="26"/>
  <c r="E693" i="26"/>
  <c r="D693" i="26"/>
  <c r="C693" i="26"/>
  <c r="F692" i="26"/>
  <c r="E692" i="26"/>
  <c r="D692" i="26"/>
  <c r="C692" i="26"/>
  <c r="F691" i="26"/>
  <c r="E691" i="26"/>
  <c r="D691" i="26"/>
  <c r="C691" i="26"/>
  <c r="F690" i="26"/>
  <c r="E690" i="26"/>
  <c r="D690" i="26"/>
  <c r="C690" i="26"/>
  <c r="F689" i="26"/>
  <c r="E689" i="26"/>
  <c r="D689" i="26"/>
  <c r="C689" i="26"/>
  <c r="F688" i="26"/>
  <c r="E688" i="26"/>
  <c r="D688" i="26"/>
  <c r="C688" i="26"/>
  <c r="F687" i="26"/>
  <c r="E687" i="26"/>
  <c r="D687" i="26"/>
  <c r="C687" i="26"/>
  <c r="F686" i="26"/>
  <c r="E686" i="26"/>
  <c r="D686" i="26"/>
  <c r="C686" i="26"/>
  <c r="F685" i="26"/>
  <c r="E685" i="26"/>
  <c r="D685" i="26"/>
  <c r="C685" i="26"/>
  <c r="F684" i="26"/>
  <c r="E684" i="26"/>
  <c r="D684" i="26"/>
  <c r="C684" i="26"/>
  <c r="F683" i="26"/>
  <c r="E683" i="26"/>
  <c r="D683" i="26"/>
  <c r="C683" i="26"/>
  <c r="F682" i="26"/>
  <c r="E682" i="26"/>
  <c r="D682" i="26"/>
  <c r="C682" i="26"/>
  <c r="F681" i="26"/>
  <c r="E681" i="26"/>
  <c r="D681" i="26"/>
  <c r="C681" i="26"/>
  <c r="F680" i="26"/>
  <c r="E680" i="26"/>
  <c r="D680" i="26"/>
  <c r="C680" i="26"/>
  <c r="F679" i="26"/>
  <c r="E679" i="26"/>
  <c r="D679" i="26"/>
  <c r="C679" i="26"/>
  <c r="F678" i="26"/>
  <c r="E678" i="26"/>
  <c r="D678" i="26"/>
  <c r="C678" i="26"/>
  <c r="F677" i="26"/>
  <c r="E677" i="26"/>
  <c r="D677" i="26"/>
  <c r="C677" i="26"/>
  <c r="F676" i="26"/>
  <c r="E676" i="26"/>
  <c r="D676" i="26"/>
  <c r="C676" i="26"/>
  <c r="F675" i="26"/>
  <c r="E675" i="26"/>
  <c r="D675" i="26"/>
  <c r="C675" i="26"/>
  <c r="F674" i="26"/>
  <c r="E674" i="26"/>
  <c r="D674" i="26"/>
  <c r="C674" i="26"/>
  <c r="F673" i="26"/>
  <c r="E673" i="26"/>
  <c r="D673" i="26"/>
  <c r="C673" i="26"/>
  <c r="F672" i="26"/>
  <c r="E672" i="26"/>
  <c r="D672" i="26"/>
  <c r="C672" i="26"/>
  <c r="F671" i="26"/>
  <c r="E671" i="26"/>
  <c r="D671" i="26"/>
  <c r="C671" i="26"/>
  <c r="F670" i="26"/>
  <c r="E670" i="26"/>
  <c r="D670" i="26"/>
  <c r="C670" i="26"/>
  <c r="F669" i="26"/>
  <c r="E669" i="26"/>
  <c r="D669" i="26"/>
  <c r="C669" i="26"/>
  <c r="F668" i="26"/>
  <c r="E668" i="26"/>
  <c r="D668" i="26"/>
  <c r="C668" i="26"/>
  <c r="F667" i="26"/>
  <c r="E667" i="26"/>
  <c r="D667" i="26"/>
  <c r="C667" i="26"/>
  <c r="F666" i="26"/>
  <c r="E666" i="26"/>
  <c r="D666" i="26"/>
  <c r="C666" i="26"/>
  <c r="F665" i="26"/>
  <c r="E665" i="26"/>
  <c r="D665" i="26"/>
  <c r="C665" i="26"/>
  <c r="F664" i="26"/>
  <c r="E664" i="26"/>
  <c r="D664" i="26"/>
  <c r="C664" i="26"/>
  <c r="G664" i="26" s="1"/>
  <c r="F663" i="26"/>
  <c r="E663" i="26"/>
  <c r="D663" i="26"/>
  <c r="C663" i="26"/>
  <c r="F662" i="26"/>
  <c r="E662" i="26"/>
  <c r="D662" i="26"/>
  <c r="C662" i="26"/>
  <c r="F661" i="26"/>
  <c r="E661" i="26"/>
  <c r="D661" i="26"/>
  <c r="C661" i="26"/>
  <c r="F660" i="26"/>
  <c r="E660" i="26"/>
  <c r="D660" i="26"/>
  <c r="C660" i="26"/>
  <c r="F659" i="26"/>
  <c r="E659" i="26"/>
  <c r="D659" i="26"/>
  <c r="C659" i="26"/>
  <c r="F658" i="26"/>
  <c r="E658" i="26"/>
  <c r="D658" i="26"/>
  <c r="C658" i="26"/>
  <c r="F657" i="26"/>
  <c r="E657" i="26"/>
  <c r="D657" i="26"/>
  <c r="C657" i="26"/>
  <c r="F656" i="26"/>
  <c r="E656" i="26"/>
  <c r="D656" i="26"/>
  <c r="C656" i="26"/>
  <c r="F655" i="26"/>
  <c r="E655" i="26"/>
  <c r="D655" i="26"/>
  <c r="C655" i="26"/>
  <c r="F654" i="26"/>
  <c r="E654" i="26"/>
  <c r="D654" i="26"/>
  <c r="C654" i="26"/>
  <c r="F653" i="26"/>
  <c r="E653" i="26"/>
  <c r="D653" i="26"/>
  <c r="C653" i="26"/>
  <c r="F652" i="26"/>
  <c r="E652" i="26"/>
  <c r="D652" i="26"/>
  <c r="C652" i="26"/>
  <c r="F651" i="26"/>
  <c r="E651" i="26"/>
  <c r="D651" i="26"/>
  <c r="C651" i="26"/>
  <c r="F650" i="26"/>
  <c r="E650" i="26"/>
  <c r="D650" i="26"/>
  <c r="C650" i="26"/>
  <c r="F649" i="26"/>
  <c r="E649" i="26"/>
  <c r="D649" i="26"/>
  <c r="C649" i="26"/>
  <c r="F648" i="26"/>
  <c r="E648" i="26"/>
  <c r="D648" i="26"/>
  <c r="C648" i="26"/>
  <c r="F647" i="26"/>
  <c r="E647" i="26"/>
  <c r="D647" i="26"/>
  <c r="C647" i="26"/>
  <c r="F646" i="26"/>
  <c r="E646" i="26"/>
  <c r="D646" i="26"/>
  <c r="C646" i="26"/>
  <c r="F645" i="26"/>
  <c r="E645" i="26"/>
  <c r="D645" i="26"/>
  <c r="C645" i="26"/>
  <c r="F644" i="26"/>
  <c r="E644" i="26"/>
  <c r="D644" i="26"/>
  <c r="C644" i="26"/>
  <c r="F643" i="26"/>
  <c r="E643" i="26"/>
  <c r="D643" i="26"/>
  <c r="C643" i="26"/>
  <c r="F642" i="26"/>
  <c r="E642" i="26"/>
  <c r="D642" i="26"/>
  <c r="C642" i="26"/>
  <c r="F641" i="26"/>
  <c r="E641" i="26"/>
  <c r="D641" i="26"/>
  <c r="C641" i="26"/>
  <c r="F640" i="26"/>
  <c r="E640" i="26"/>
  <c r="D640" i="26"/>
  <c r="C640" i="26"/>
  <c r="F639" i="26"/>
  <c r="E639" i="26"/>
  <c r="D639" i="26"/>
  <c r="C639" i="26"/>
  <c r="F638" i="26"/>
  <c r="E638" i="26"/>
  <c r="D638" i="26"/>
  <c r="C638" i="26"/>
  <c r="F637" i="26"/>
  <c r="E637" i="26"/>
  <c r="D637" i="26"/>
  <c r="C637" i="26"/>
  <c r="F636" i="26"/>
  <c r="E636" i="26"/>
  <c r="D636" i="26"/>
  <c r="C636" i="26"/>
  <c r="F635" i="26"/>
  <c r="E635" i="26"/>
  <c r="D635" i="26"/>
  <c r="C635" i="26"/>
  <c r="F634" i="26"/>
  <c r="E634" i="26"/>
  <c r="D634" i="26"/>
  <c r="C634" i="26"/>
  <c r="F633" i="26"/>
  <c r="E633" i="26"/>
  <c r="D633" i="26"/>
  <c r="C633" i="26"/>
  <c r="F632" i="26"/>
  <c r="E632" i="26"/>
  <c r="D632" i="26"/>
  <c r="C632" i="26"/>
  <c r="F631" i="26"/>
  <c r="E631" i="26"/>
  <c r="D631" i="26"/>
  <c r="G631" i="26" s="1"/>
  <c r="C631" i="26"/>
  <c r="F630" i="26"/>
  <c r="E630" i="26"/>
  <c r="D630" i="26"/>
  <c r="C630" i="26"/>
  <c r="F629" i="26"/>
  <c r="E629" i="26"/>
  <c r="D629" i="26"/>
  <c r="C629" i="26"/>
  <c r="F628" i="26"/>
  <c r="E628" i="26"/>
  <c r="D628" i="26"/>
  <c r="C628" i="26"/>
  <c r="F627" i="26"/>
  <c r="E627" i="26"/>
  <c r="D627" i="26"/>
  <c r="C627" i="26"/>
  <c r="F626" i="26"/>
  <c r="E626" i="26"/>
  <c r="D626" i="26"/>
  <c r="C626" i="26"/>
  <c r="F625" i="26"/>
  <c r="E625" i="26"/>
  <c r="D625" i="26"/>
  <c r="C625" i="26"/>
  <c r="F624" i="26"/>
  <c r="E624" i="26"/>
  <c r="D624" i="26"/>
  <c r="C624" i="26"/>
  <c r="F623" i="26"/>
  <c r="E623" i="26"/>
  <c r="D623" i="26"/>
  <c r="C623" i="26"/>
  <c r="F622" i="26"/>
  <c r="E622" i="26"/>
  <c r="D622" i="26"/>
  <c r="C622" i="26"/>
  <c r="F621" i="26"/>
  <c r="E621" i="26"/>
  <c r="D621" i="26"/>
  <c r="C621" i="26"/>
  <c r="F620" i="26"/>
  <c r="E620" i="26"/>
  <c r="D620" i="26"/>
  <c r="C620" i="26"/>
  <c r="F619" i="26"/>
  <c r="E619" i="26"/>
  <c r="D619" i="26"/>
  <c r="C619" i="26"/>
  <c r="F618" i="26"/>
  <c r="E618" i="26"/>
  <c r="D618" i="26"/>
  <c r="C618" i="26"/>
  <c r="F617" i="26"/>
  <c r="E617" i="26"/>
  <c r="D617" i="26"/>
  <c r="C617" i="26"/>
  <c r="F616" i="26"/>
  <c r="E616" i="26"/>
  <c r="D616" i="26"/>
  <c r="C616" i="26"/>
  <c r="F615" i="26"/>
  <c r="E615" i="26"/>
  <c r="D615" i="26"/>
  <c r="C615" i="26"/>
  <c r="F614" i="26"/>
  <c r="E614" i="26"/>
  <c r="D614" i="26"/>
  <c r="C614" i="26"/>
  <c r="F613" i="26"/>
  <c r="E613" i="26"/>
  <c r="D613" i="26"/>
  <c r="C613" i="26"/>
  <c r="F612" i="26"/>
  <c r="E612" i="26"/>
  <c r="D612" i="26"/>
  <c r="C612" i="26"/>
  <c r="F611" i="26"/>
  <c r="E611" i="26"/>
  <c r="D611" i="26"/>
  <c r="C611" i="26"/>
  <c r="F610" i="26"/>
  <c r="E610" i="26"/>
  <c r="D610" i="26"/>
  <c r="C610" i="26"/>
  <c r="F609" i="26"/>
  <c r="E609" i="26"/>
  <c r="D609" i="26"/>
  <c r="C609" i="26"/>
  <c r="F608" i="26"/>
  <c r="E608" i="26"/>
  <c r="D608" i="26"/>
  <c r="C608" i="26"/>
  <c r="F607" i="26"/>
  <c r="E607" i="26"/>
  <c r="D607" i="26"/>
  <c r="C607" i="26"/>
  <c r="F606" i="26"/>
  <c r="E606" i="26"/>
  <c r="D606" i="26"/>
  <c r="C606" i="26"/>
  <c r="F605" i="26"/>
  <c r="E605" i="26"/>
  <c r="D605" i="26"/>
  <c r="C605" i="26"/>
  <c r="F604" i="26"/>
  <c r="E604" i="26"/>
  <c r="D604" i="26"/>
  <c r="C604" i="26"/>
  <c r="F603" i="26"/>
  <c r="E603" i="26"/>
  <c r="D603" i="26"/>
  <c r="C603" i="26"/>
  <c r="F602" i="26"/>
  <c r="E602" i="26"/>
  <c r="D602" i="26"/>
  <c r="C602" i="26"/>
  <c r="F601" i="26"/>
  <c r="E601" i="26"/>
  <c r="D601" i="26"/>
  <c r="C601" i="26"/>
  <c r="F600" i="26"/>
  <c r="E600" i="26"/>
  <c r="D600" i="26"/>
  <c r="C600" i="26"/>
  <c r="F599" i="26"/>
  <c r="E599" i="26"/>
  <c r="D599" i="26"/>
  <c r="C599" i="26"/>
  <c r="F598" i="26"/>
  <c r="E598" i="26"/>
  <c r="D598" i="26"/>
  <c r="C598" i="26"/>
  <c r="F597" i="26"/>
  <c r="E597" i="26"/>
  <c r="D597" i="26"/>
  <c r="C597" i="26"/>
  <c r="F596" i="26"/>
  <c r="E596" i="26"/>
  <c r="D596" i="26"/>
  <c r="C596" i="26"/>
  <c r="F595" i="26"/>
  <c r="E595" i="26"/>
  <c r="D595" i="26"/>
  <c r="C595" i="26"/>
  <c r="F594" i="26"/>
  <c r="E594" i="26"/>
  <c r="D594" i="26"/>
  <c r="C594" i="26"/>
  <c r="G594" i="26" s="1"/>
  <c r="F593" i="26"/>
  <c r="E593" i="26"/>
  <c r="D593" i="26"/>
  <c r="C593" i="26"/>
  <c r="F592" i="26"/>
  <c r="E592" i="26"/>
  <c r="D592" i="26"/>
  <c r="C592" i="26"/>
  <c r="F591" i="26"/>
  <c r="E591" i="26"/>
  <c r="D591" i="26"/>
  <c r="C591" i="26"/>
  <c r="F590" i="26"/>
  <c r="E590" i="26"/>
  <c r="D590" i="26"/>
  <c r="C590" i="26"/>
  <c r="F589" i="26"/>
  <c r="E589" i="26"/>
  <c r="D589" i="26"/>
  <c r="C589" i="26"/>
  <c r="F588" i="26"/>
  <c r="E588" i="26"/>
  <c r="D588" i="26"/>
  <c r="C588" i="26"/>
  <c r="F587" i="26"/>
  <c r="E587" i="26"/>
  <c r="D587" i="26"/>
  <c r="C587" i="26"/>
  <c r="F586" i="26"/>
  <c r="E586" i="26"/>
  <c r="D586" i="26"/>
  <c r="C586" i="26"/>
  <c r="F585" i="26"/>
  <c r="E585" i="26"/>
  <c r="D585" i="26"/>
  <c r="C585" i="26"/>
  <c r="F584" i="26"/>
  <c r="E584" i="26"/>
  <c r="D584" i="26"/>
  <c r="C584" i="26"/>
  <c r="F583" i="26"/>
  <c r="E583" i="26"/>
  <c r="D583" i="26"/>
  <c r="C583" i="26"/>
  <c r="F582" i="26"/>
  <c r="E582" i="26"/>
  <c r="D582" i="26"/>
  <c r="C582" i="26"/>
  <c r="F581" i="26"/>
  <c r="E581" i="26"/>
  <c r="D581" i="26"/>
  <c r="C581" i="26"/>
  <c r="F580" i="26"/>
  <c r="E580" i="26"/>
  <c r="D580" i="26"/>
  <c r="C580" i="26"/>
  <c r="F579" i="26"/>
  <c r="E579" i="26"/>
  <c r="D579" i="26"/>
  <c r="C579" i="26"/>
  <c r="F578" i="26"/>
  <c r="E578" i="26"/>
  <c r="D578" i="26"/>
  <c r="C578" i="26"/>
  <c r="F577" i="26"/>
  <c r="E577" i="26"/>
  <c r="D577" i="26"/>
  <c r="C577" i="26"/>
  <c r="F576" i="26"/>
  <c r="E576" i="26"/>
  <c r="D576" i="26"/>
  <c r="C576" i="26"/>
  <c r="F575" i="26"/>
  <c r="E575" i="26"/>
  <c r="D575" i="26"/>
  <c r="C575" i="26"/>
  <c r="F574" i="26"/>
  <c r="E574" i="26"/>
  <c r="D574" i="26"/>
  <c r="C574" i="26"/>
  <c r="F573" i="26"/>
  <c r="E573" i="26"/>
  <c r="D573" i="26"/>
  <c r="C573" i="26"/>
  <c r="F572" i="26"/>
  <c r="E572" i="26"/>
  <c r="D572" i="26"/>
  <c r="C572" i="26"/>
  <c r="F571" i="26"/>
  <c r="E571" i="26"/>
  <c r="D571" i="26"/>
  <c r="C571" i="26"/>
  <c r="F570" i="26"/>
  <c r="E570" i="26"/>
  <c r="D570" i="26"/>
  <c r="C570" i="26"/>
  <c r="F569" i="26"/>
  <c r="E569" i="26"/>
  <c r="D569" i="26"/>
  <c r="C569" i="26"/>
  <c r="F568" i="26"/>
  <c r="E568" i="26"/>
  <c r="D568" i="26"/>
  <c r="C568" i="26"/>
  <c r="F567" i="26"/>
  <c r="E567" i="26"/>
  <c r="D567" i="26"/>
  <c r="C567" i="26"/>
  <c r="F566" i="26"/>
  <c r="E566" i="26"/>
  <c r="D566" i="26"/>
  <c r="C566" i="26"/>
  <c r="F565" i="26"/>
  <c r="E565" i="26"/>
  <c r="D565" i="26"/>
  <c r="C565" i="26"/>
  <c r="F564" i="26"/>
  <c r="E564" i="26"/>
  <c r="D564" i="26"/>
  <c r="C564" i="26"/>
  <c r="F563" i="26"/>
  <c r="E563" i="26"/>
  <c r="D563" i="26"/>
  <c r="C563" i="26"/>
  <c r="F562" i="26"/>
  <c r="E562" i="26"/>
  <c r="D562" i="26"/>
  <c r="C562" i="26"/>
  <c r="F561" i="26"/>
  <c r="E561" i="26"/>
  <c r="D561" i="26"/>
  <c r="C561" i="26"/>
  <c r="F560" i="26"/>
  <c r="E560" i="26"/>
  <c r="D560" i="26"/>
  <c r="C560" i="26"/>
  <c r="F559" i="26"/>
  <c r="E559" i="26"/>
  <c r="D559" i="26"/>
  <c r="C559" i="26"/>
  <c r="F558" i="26"/>
  <c r="E558" i="26"/>
  <c r="D558" i="26"/>
  <c r="C558" i="26"/>
  <c r="F557" i="26"/>
  <c r="E557" i="26"/>
  <c r="D557" i="26"/>
  <c r="C557" i="26"/>
  <c r="F556" i="26"/>
  <c r="G556" i="26" s="1"/>
  <c r="E556" i="26"/>
  <c r="D556" i="26"/>
  <c r="C556" i="26"/>
  <c r="F555" i="26"/>
  <c r="E555" i="26"/>
  <c r="D555" i="26"/>
  <c r="C555" i="26"/>
  <c r="F554" i="26"/>
  <c r="E554" i="26"/>
  <c r="D554" i="26"/>
  <c r="C554" i="26"/>
  <c r="F553" i="26"/>
  <c r="E553" i="26"/>
  <c r="D553" i="26"/>
  <c r="C553" i="26"/>
  <c r="F552" i="26"/>
  <c r="E552" i="26"/>
  <c r="D552" i="26"/>
  <c r="C552" i="26"/>
  <c r="F551" i="26"/>
  <c r="E551" i="26"/>
  <c r="D551" i="26"/>
  <c r="C551" i="26"/>
  <c r="F550" i="26"/>
  <c r="E550" i="26"/>
  <c r="D550" i="26"/>
  <c r="C550" i="26"/>
  <c r="F549" i="26"/>
  <c r="E549" i="26"/>
  <c r="D549" i="26"/>
  <c r="C549" i="26"/>
  <c r="F548" i="26"/>
  <c r="E548" i="26"/>
  <c r="D548" i="26"/>
  <c r="C548" i="26"/>
  <c r="F547" i="26"/>
  <c r="E547" i="26"/>
  <c r="D547" i="26"/>
  <c r="C547" i="26"/>
  <c r="F546" i="26"/>
  <c r="E546" i="26"/>
  <c r="D546" i="26"/>
  <c r="C546" i="26"/>
  <c r="F545" i="26"/>
  <c r="E545" i="26"/>
  <c r="D545" i="26"/>
  <c r="C545" i="26"/>
  <c r="F544" i="26"/>
  <c r="E544" i="26"/>
  <c r="D544" i="26"/>
  <c r="C544" i="26"/>
  <c r="F543" i="26"/>
  <c r="E543" i="26"/>
  <c r="D543" i="26"/>
  <c r="C543" i="26"/>
  <c r="F542" i="26"/>
  <c r="E542" i="26"/>
  <c r="D542" i="26"/>
  <c r="C542" i="26"/>
  <c r="F541" i="26"/>
  <c r="E541" i="26"/>
  <c r="D541" i="26"/>
  <c r="C541" i="26"/>
  <c r="F540" i="26"/>
  <c r="E540" i="26"/>
  <c r="D540" i="26"/>
  <c r="C540" i="26"/>
  <c r="F539" i="26"/>
  <c r="E539" i="26"/>
  <c r="D539" i="26"/>
  <c r="C539" i="26"/>
  <c r="F538" i="26"/>
  <c r="E538" i="26"/>
  <c r="D538" i="26"/>
  <c r="C538" i="26"/>
  <c r="F537" i="26"/>
  <c r="E537" i="26"/>
  <c r="D537" i="26"/>
  <c r="C537" i="26"/>
  <c r="F536" i="26"/>
  <c r="E536" i="26"/>
  <c r="D536" i="26"/>
  <c r="C536" i="26"/>
  <c r="F535" i="26"/>
  <c r="E535" i="26"/>
  <c r="D535" i="26"/>
  <c r="C535" i="26"/>
  <c r="F534" i="26"/>
  <c r="E534" i="26"/>
  <c r="D534" i="26"/>
  <c r="C534" i="26"/>
  <c r="F533" i="26"/>
  <c r="E533" i="26"/>
  <c r="D533" i="26"/>
  <c r="C533" i="26"/>
  <c r="F532" i="26"/>
  <c r="E532" i="26"/>
  <c r="D532" i="26"/>
  <c r="C532" i="26"/>
  <c r="F531" i="26"/>
  <c r="E531" i="26"/>
  <c r="D531" i="26"/>
  <c r="C531" i="26"/>
  <c r="F530" i="26"/>
  <c r="E530" i="26"/>
  <c r="D530" i="26"/>
  <c r="C530" i="26"/>
  <c r="F529" i="26"/>
  <c r="E529" i="26"/>
  <c r="D529" i="26"/>
  <c r="C529" i="26"/>
  <c r="F528" i="26"/>
  <c r="E528" i="26"/>
  <c r="D528" i="26"/>
  <c r="C528" i="26"/>
  <c r="F527" i="26"/>
  <c r="E527" i="26"/>
  <c r="D527" i="26"/>
  <c r="C527" i="26"/>
  <c r="F526" i="26"/>
  <c r="E526" i="26"/>
  <c r="D526" i="26"/>
  <c r="C526" i="26"/>
  <c r="F525" i="26"/>
  <c r="E525" i="26"/>
  <c r="D525" i="26"/>
  <c r="C525" i="26"/>
  <c r="F524" i="26"/>
  <c r="E524" i="26"/>
  <c r="D524" i="26"/>
  <c r="C524" i="26"/>
  <c r="F523" i="26"/>
  <c r="E523" i="26"/>
  <c r="D523" i="26"/>
  <c r="C523" i="26"/>
  <c r="F522" i="26"/>
  <c r="E522" i="26"/>
  <c r="D522" i="26"/>
  <c r="C522" i="26"/>
  <c r="F521" i="26"/>
  <c r="E521" i="26"/>
  <c r="D521" i="26"/>
  <c r="C521" i="26"/>
  <c r="F520" i="26"/>
  <c r="E520" i="26"/>
  <c r="D520" i="26"/>
  <c r="C520" i="26"/>
  <c r="F519" i="26"/>
  <c r="E519" i="26"/>
  <c r="D519" i="26"/>
  <c r="C519" i="26"/>
  <c r="F518" i="26"/>
  <c r="E518" i="26"/>
  <c r="D518" i="26"/>
  <c r="C518" i="26"/>
  <c r="F517" i="26"/>
  <c r="E517" i="26"/>
  <c r="D517" i="26"/>
  <c r="C517" i="26"/>
  <c r="F516" i="26"/>
  <c r="E516" i="26"/>
  <c r="D516" i="26"/>
  <c r="C516" i="26"/>
  <c r="F515" i="26"/>
  <c r="E515" i="26"/>
  <c r="D515" i="26"/>
  <c r="C515" i="26"/>
  <c r="F514" i="26"/>
  <c r="E514" i="26"/>
  <c r="D514" i="26"/>
  <c r="C514" i="26"/>
  <c r="F513" i="26"/>
  <c r="E513" i="26"/>
  <c r="D513" i="26"/>
  <c r="C513" i="26"/>
  <c r="F512" i="26"/>
  <c r="E512" i="26"/>
  <c r="D512" i="26"/>
  <c r="C512" i="26"/>
  <c r="F511" i="26"/>
  <c r="E511" i="26"/>
  <c r="D511" i="26"/>
  <c r="C511" i="26"/>
  <c r="F510" i="26"/>
  <c r="E510" i="26"/>
  <c r="D510" i="26"/>
  <c r="C510" i="26"/>
  <c r="F509" i="26"/>
  <c r="E509" i="26"/>
  <c r="D509" i="26"/>
  <c r="C509" i="26"/>
  <c r="F508" i="26"/>
  <c r="E508" i="26"/>
  <c r="D508" i="26"/>
  <c r="C508" i="26"/>
  <c r="F507" i="26"/>
  <c r="E507" i="26"/>
  <c r="D507" i="26"/>
  <c r="C507" i="26"/>
  <c r="F506" i="26"/>
  <c r="E506" i="26"/>
  <c r="D506" i="26"/>
  <c r="C506" i="26"/>
  <c r="F505" i="26"/>
  <c r="E505" i="26"/>
  <c r="D505" i="26"/>
  <c r="C505" i="26"/>
  <c r="F504" i="26"/>
  <c r="E504" i="26"/>
  <c r="D504" i="26"/>
  <c r="C504" i="26"/>
  <c r="F503" i="26"/>
  <c r="E503" i="26"/>
  <c r="D503" i="26"/>
  <c r="C503" i="26"/>
  <c r="F502" i="26"/>
  <c r="E502" i="26"/>
  <c r="D502" i="26"/>
  <c r="C502" i="26"/>
  <c r="F501" i="26"/>
  <c r="E501" i="26"/>
  <c r="D501" i="26"/>
  <c r="C501" i="26"/>
  <c r="F500" i="26"/>
  <c r="E500" i="26"/>
  <c r="D500" i="26"/>
  <c r="C500" i="26"/>
  <c r="F499" i="26"/>
  <c r="E499" i="26"/>
  <c r="D499" i="26"/>
  <c r="C499" i="26"/>
  <c r="F498" i="26"/>
  <c r="E498" i="26"/>
  <c r="D498" i="26"/>
  <c r="C498" i="26"/>
  <c r="F497" i="26"/>
  <c r="E497" i="26"/>
  <c r="D497" i="26"/>
  <c r="C497" i="26"/>
  <c r="F496" i="26"/>
  <c r="E496" i="26"/>
  <c r="D496" i="26"/>
  <c r="C496" i="26"/>
  <c r="F495" i="26"/>
  <c r="E495" i="26"/>
  <c r="D495" i="26"/>
  <c r="C495" i="26"/>
  <c r="F494" i="26"/>
  <c r="E494" i="26"/>
  <c r="D494" i="26"/>
  <c r="C494" i="26"/>
  <c r="F493" i="26"/>
  <c r="E493" i="26"/>
  <c r="D493" i="26"/>
  <c r="C493" i="26"/>
  <c r="F492" i="26"/>
  <c r="E492" i="26"/>
  <c r="D492" i="26"/>
  <c r="C492" i="26"/>
  <c r="F491" i="26"/>
  <c r="E491" i="26"/>
  <c r="D491" i="26"/>
  <c r="C491" i="26"/>
  <c r="F490" i="26"/>
  <c r="E490" i="26"/>
  <c r="D490" i="26"/>
  <c r="C490" i="26"/>
  <c r="F489" i="26"/>
  <c r="E489" i="26"/>
  <c r="D489" i="26"/>
  <c r="C489" i="26"/>
  <c r="F488" i="26"/>
  <c r="E488" i="26"/>
  <c r="D488" i="26"/>
  <c r="C488" i="26"/>
  <c r="F487" i="26"/>
  <c r="E487" i="26"/>
  <c r="D487" i="26"/>
  <c r="C487" i="26"/>
  <c r="F486" i="26"/>
  <c r="E486" i="26"/>
  <c r="D486" i="26"/>
  <c r="C486" i="26"/>
  <c r="F485" i="26"/>
  <c r="E485" i="26"/>
  <c r="D485" i="26"/>
  <c r="C485" i="26"/>
  <c r="F484" i="26"/>
  <c r="E484" i="26"/>
  <c r="D484" i="26"/>
  <c r="C484" i="26"/>
  <c r="F483" i="26"/>
  <c r="E483" i="26"/>
  <c r="D483" i="26"/>
  <c r="C483" i="26"/>
  <c r="F482" i="26"/>
  <c r="E482" i="26"/>
  <c r="D482" i="26"/>
  <c r="C482" i="26"/>
  <c r="F481" i="26"/>
  <c r="E481" i="26"/>
  <c r="D481" i="26"/>
  <c r="C481" i="26"/>
  <c r="F480" i="26"/>
  <c r="E480" i="26"/>
  <c r="D480" i="26"/>
  <c r="C480" i="26"/>
  <c r="F479" i="26"/>
  <c r="E479" i="26"/>
  <c r="D479" i="26"/>
  <c r="C479" i="26"/>
  <c r="F478" i="26"/>
  <c r="E478" i="26"/>
  <c r="D478" i="26"/>
  <c r="C478" i="26"/>
  <c r="F477" i="26"/>
  <c r="E477" i="26"/>
  <c r="D477" i="26"/>
  <c r="C477" i="26"/>
  <c r="F476" i="26"/>
  <c r="E476" i="26"/>
  <c r="D476" i="26"/>
  <c r="C476" i="26"/>
  <c r="F475" i="26"/>
  <c r="E475" i="26"/>
  <c r="D475" i="26"/>
  <c r="C475" i="26"/>
  <c r="F474" i="26"/>
  <c r="E474" i="26"/>
  <c r="D474" i="26"/>
  <c r="C474" i="26"/>
  <c r="F473" i="26"/>
  <c r="E473" i="26"/>
  <c r="D473" i="26"/>
  <c r="C473" i="26"/>
  <c r="F472" i="26"/>
  <c r="E472" i="26"/>
  <c r="D472" i="26"/>
  <c r="C472" i="26"/>
  <c r="F471" i="26"/>
  <c r="E471" i="26"/>
  <c r="D471" i="26"/>
  <c r="C471" i="26"/>
  <c r="F470" i="26"/>
  <c r="E470" i="26"/>
  <c r="D470" i="26"/>
  <c r="C470" i="26"/>
  <c r="F469" i="26"/>
  <c r="E469" i="26"/>
  <c r="D469" i="26"/>
  <c r="C469" i="26"/>
  <c r="F468" i="26"/>
  <c r="E468" i="26"/>
  <c r="D468" i="26"/>
  <c r="C468" i="26"/>
  <c r="F467" i="26"/>
  <c r="E467" i="26"/>
  <c r="D467" i="26"/>
  <c r="C467" i="26"/>
  <c r="F466" i="26"/>
  <c r="E466" i="26"/>
  <c r="D466" i="26"/>
  <c r="C466" i="26"/>
  <c r="F465" i="26"/>
  <c r="E465" i="26"/>
  <c r="D465" i="26"/>
  <c r="C465" i="26"/>
  <c r="F464" i="26"/>
  <c r="E464" i="26"/>
  <c r="D464" i="26"/>
  <c r="C464" i="26"/>
  <c r="F463" i="26"/>
  <c r="E463" i="26"/>
  <c r="D463" i="26"/>
  <c r="C463" i="26"/>
  <c r="F462" i="26"/>
  <c r="E462" i="26"/>
  <c r="D462" i="26"/>
  <c r="C462" i="26"/>
  <c r="F461" i="26"/>
  <c r="E461" i="26"/>
  <c r="D461" i="26"/>
  <c r="C461" i="26"/>
  <c r="F460" i="26"/>
  <c r="E460" i="26"/>
  <c r="D460" i="26"/>
  <c r="C460" i="26"/>
  <c r="F459" i="26"/>
  <c r="E459" i="26"/>
  <c r="D459" i="26"/>
  <c r="C459" i="26"/>
  <c r="F458" i="26"/>
  <c r="E458" i="26"/>
  <c r="D458" i="26"/>
  <c r="C458" i="26"/>
  <c r="F457" i="26"/>
  <c r="E457" i="26"/>
  <c r="D457" i="26"/>
  <c r="C457" i="26"/>
  <c r="F456" i="26"/>
  <c r="E456" i="26"/>
  <c r="D456" i="26"/>
  <c r="C456" i="26"/>
  <c r="F455" i="26"/>
  <c r="E455" i="26"/>
  <c r="D455" i="26"/>
  <c r="C455" i="26"/>
  <c r="F454" i="26"/>
  <c r="E454" i="26"/>
  <c r="D454" i="26"/>
  <c r="C454" i="26"/>
  <c r="F453" i="26"/>
  <c r="E453" i="26"/>
  <c r="D453" i="26"/>
  <c r="C453" i="26"/>
  <c r="F452" i="26"/>
  <c r="E452" i="26"/>
  <c r="D452" i="26"/>
  <c r="C452" i="26"/>
  <c r="F451" i="26"/>
  <c r="E451" i="26"/>
  <c r="D451" i="26"/>
  <c r="C451" i="26"/>
  <c r="F450" i="26"/>
  <c r="E450" i="26"/>
  <c r="D450" i="26"/>
  <c r="C450" i="26"/>
  <c r="F449" i="26"/>
  <c r="E449" i="26"/>
  <c r="D449" i="26"/>
  <c r="C449" i="26"/>
  <c r="F448" i="26"/>
  <c r="E448" i="26"/>
  <c r="D448" i="26"/>
  <c r="C448" i="26"/>
  <c r="F447" i="26"/>
  <c r="E447" i="26"/>
  <c r="D447" i="26"/>
  <c r="C447" i="26"/>
  <c r="F446" i="26"/>
  <c r="E446" i="26"/>
  <c r="D446" i="26"/>
  <c r="C446" i="26"/>
  <c r="F445" i="26"/>
  <c r="E445" i="26"/>
  <c r="D445" i="26"/>
  <c r="C445" i="26"/>
  <c r="F444" i="26"/>
  <c r="E444" i="26"/>
  <c r="D444" i="26"/>
  <c r="C444" i="26"/>
  <c r="F443" i="26"/>
  <c r="E443" i="26"/>
  <c r="D443" i="26"/>
  <c r="C443" i="26"/>
  <c r="F442" i="26"/>
  <c r="E442" i="26"/>
  <c r="D442" i="26"/>
  <c r="C442" i="26"/>
  <c r="F441" i="26"/>
  <c r="E441" i="26"/>
  <c r="D441" i="26"/>
  <c r="C441" i="26"/>
  <c r="F440" i="26"/>
  <c r="E440" i="26"/>
  <c r="D440" i="26"/>
  <c r="C440" i="26"/>
  <c r="F439" i="26"/>
  <c r="E439" i="26"/>
  <c r="D439" i="26"/>
  <c r="C439" i="26"/>
  <c r="F438" i="26"/>
  <c r="E438" i="26"/>
  <c r="D438" i="26"/>
  <c r="C438" i="26"/>
  <c r="F437" i="26"/>
  <c r="E437" i="26"/>
  <c r="D437" i="26"/>
  <c r="C437" i="26"/>
  <c r="G437" i="26" s="1"/>
  <c r="F436" i="26"/>
  <c r="E436" i="26"/>
  <c r="D436" i="26"/>
  <c r="C436" i="26"/>
  <c r="F435" i="26"/>
  <c r="E435" i="26"/>
  <c r="D435" i="26"/>
  <c r="C435" i="26"/>
  <c r="F434" i="26"/>
  <c r="E434" i="26"/>
  <c r="D434" i="26"/>
  <c r="C434" i="26"/>
  <c r="F433" i="26"/>
  <c r="E433" i="26"/>
  <c r="D433" i="26"/>
  <c r="C433" i="26"/>
  <c r="F432" i="26"/>
  <c r="E432" i="26"/>
  <c r="D432" i="26"/>
  <c r="C432" i="26"/>
  <c r="F431" i="26"/>
  <c r="E431" i="26"/>
  <c r="D431" i="26"/>
  <c r="C431" i="26"/>
  <c r="F430" i="26"/>
  <c r="E430" i="26"/>
  <c r="D430" i="26"/>
  <c r="C430" i="26"/>
  <c r="F429" i="26"/>
  <c r="E429" i="26"/>
  <c r="D429" i="26"/>
  <c r="C429" i="26"/>
  <c r="F428" i="26"/>
  <c r="E428" i="26"/>
  <c r="D428" i="26"/>
  <c r="C428" i="26"/>
  <c r="F427" i="26"/>
  <c r="E427" i="26"/>
  <c r="D427" i="26"/>
  <c r="C427" i="26"/>
  <c r="F426" i="26"/>
  <c r="E426" i="26"/>
  <c r="D426" i="26"/>
  <c r="C426" i="26"/>
  <c r="F425" i="26"/>
  <c r="E425" i="26"/>
  <c r="D425" i="26"/>
  <c r="C425" i="26"/>
  <c r="F424" i="26"/>
  <c r="E424" i="26"/>
  <c r="D424" i="26"/>
  <c r="C424" i="26"/>
  <c r="F423" i="26"/>
  <c r="E423" i="26"/>
  <c r="D423" i="26"/>
  <c r="C423" i="26"/>
  <c r="F422" i="26"/>
  <c r="E422" i="26"/>
  <c r="D422" i="26"/>
  <c r="C422" i="26"/>
  <c r="F421" i="26"/>
  <c r="E421" i="26"/>
  <c r="D421" i="26"/>
  <c r="C421" i="26"/>
  <c r="F420" i="26"/>
  <c r="E420" i="26"/>
  <c r="D420" i="26"/>
  <c r="C420" i="26"/>
  <c r="F419" i="26"/>
  <c r="E419" i="26"/>
  <c r="D419" i="26"/>
  <c r="C419" i="26"/>
  <c r="F418" i="26"/>
  <c r="E418" i="26"/>
  <c r="D418" i="26"/>
  <c r="C418" i="26"/>
  <c r="F417" i="26"/>
  <c r="E417" i="26"/>
  <c r="D417" i="26"/>
  <c r="C417" i="26"/>
  <c r="F416" i="26"/>
  <c r="E416" i="26"/>
  <c r="D416" i="26"/>
  <c r="C416" i="26"/>
  <c r="F415" i="26"/>
  <c r="E415" i="26"/>
  <c r="D415" i="26"/>
  <c r="C415" i="26"/>
  <c r="F414" i="26"/>
  <c r="E414" i="26"/>
  <c r="D414" i="26"/>
  <c r="C414" i="26"/>
  <c r="F413" i="26"/>
  <c r="E413" i="26"/>
  <c r="D413" i="26"/>
  <c r="C413" i="26"/>
  <c r="F412" i="26"/>
  <c r="E412" i="26"/>
  <c r="D412" i="26"/>
  <c r="C412" i="26"/>
  <c r="F411" i="26"/>
  <c r="E411" i="26"/>
  <c r="D411" i="26"/>
  <c r="C411" i="26"/>
  <c r="F410" i="26"/>
  <c r="E410" i="26"/>
  <c r="D410" i="26"/>
  <c r="C410" i="26"/>
  <c r="F409" i="26"/>
  <c r="E409" i="26"/>
  <c r="D409" i="26"/>
  <c r="C409" i="26"/>
  <c r="F408" i="26"/>
  <c r="E408" i="26"/>
  <c r="D408" i="26"/>
  <c r="C408" i="26"/>
  <c r="F407" i="26"/>
  <c r="E407" i="26"/>
  <c r="D407" i="26"/>
  <c r="C407" i="26"/>
  <c r="F406" i="26"/>
  <c r="E406" i="26"/>
  <c r="D406" i="26"/>
  <c r="C406" i="26"/>
  <c r="F405" i="26"/>
  <c r="E405" i="26"/>
  <c r="D405" i="26"/>
  <c r="C405" i="26"/>
  <c r="F404" i="26"/>
  <c r="E404" i="26"/>
  <c r="D404" i="26"/>
  <c r="C404" i="26"/>
  <c r="F403" i="26"/>
  <c r="E403" i="26"/>
  <c r="D403" i="26"/>
  <c r="C403" i="26"/>
  <c r="F402" i="26"/>
  <c r="E402" i="26"/>
  <c r="D402" i="26"/>
  <c r="C402" i="26"/>
  <c r="F401" i="26"/>
  <c r="E401" i="26"/>
  <c r="D401" i="26"/>
  <c r="C401" i="26"/>
  <c r="F400" i="26"/>
  <c r="E400" i="26"/>
  <c r="D400" i="26"/>
  <c r="C400" i="26"/>
  <c r="F399" i="26"/>
  <c r="E399" i="26"/>
  <c r="D399" i="26"/>
  <c r="C399" i="26"/>
  <c r="F398" i="26"/>
  <c r="E398" i="26"/>
  <c r="D398" i="26"/>
  <c r="C398" i="26"/>
  <c r="F397" i="26"/>
  <c r="E397" i="26"/>
  <c r="D397" i="26"/>
  <c r="C397" i="26"/>
  <c r="F396" i="26"/>
  <c r="E396" i="26"/>
  <c r="D396" i="26"/>
  <c r="C396" i="26"/>
  <c r="F395" i="26"/>
  <c r="E395" i="26"/>
  <c r="D395" i="26"/>
  <c r="C395" i="26"/>
  <c r="F394" i="26"/>
  <c r="E394" i="26"/>
  <c r="D394" i="26"/>
  <c r="C394" i="26"/>
  <c r="F393" i="26"/>
  <c r="E393" i="26"/>
  <c r="D393" i="26"/>
  <c r="C393" i="26"/>
  <c r="F392" i="26"/>
  <c r="E392" i="26"/>
  <c r="D392" i="26"/>
  <c r="C392" i="26"/>
  <c r="F391" i="26"/>
  <c r="E391" i="26"/>
  <c r="D391" i="26"/>
  <c r="C391" i="26"/>
  <c r="F390" i="26"/>
  <c r="E390" i="26"/>
  <c r="D390" i="26"/>
  <c r="C390" i="26"/>
  <c r="F389" i="26"/>
  <c r="E389" i="26"/>
  <c r="D389" i="26"/>
  <c r="C389" i="26"/>
  <c r="F388" i="26"/>
  <c r="E388" i="26"/>
  <c r="D388" i="26"/>
  <c r="C388" i="26"/>
  <c r="F387" i="26"/>
  <c r="E387" i="26"/>
  <c r="D387" i="26"/>
  <c r="C387" i="26"/>
  <c r="F386" i="26"/>
  <c r="E386" i="26"/>
  <c r="D386" i="26"/>
  <c r="C386" i="26"/>
  <c r="F385" i="26"/>
  <c r="E385" i="26"/>
  <c r="D385" i="26"/>
  <c r="C385" i="26"/>
  <c r="F384" i="26"/>
  <c r="E384" i="26"/>
  <c r="D384" i="26"/>
  <c r="C384" i="26"/>
  <c r="F383" i="26"/>
  <c r="E383" i="26"/>
  <c r="D383" i="26"/>
  <c r="C383" i="26"/>
  <c r="F382" i="26"/>
  <c r="E382" i="26"/>
  <c r="D382" i="26"/>
  <c r="C382" i="26"/>
  <c r="F381" i="26"/>
  <c r="E381" i="26"/>
  <c r="D381" i="26"/>
  <c r="C381" i="26"/>
  <c r="F380" i="26"/>
  <c r="E380" i="26"/>
  <c r="D380" i="26"/>
  <c r="C380" i="26"/>
  <c r="F379" i="26"/>
  <c r="E379" i="26"/>
  <c r="D379" i="26"/>
  <c r="C379" i="26"/>
  <c r="F378" i="26"/>
  <c r="E378" i="26"/>
  <c r="D378" i="26"/>
  <c r="C378" i="26"/>
  <c r="F377" i="26"/>
  <c r="E377" i="26"/>
  <c r="D377" i="26"/>
  <c r="C377" i="26"/>
  <c r="F376" i="26"/>
  <c r="E376" i="26"/>
  <c r="D376" i="26"/>
  <c r="C376" i="26"/>
  <c r="F375" i="26"/>
  <c r="E375" i="26"/>
  <c r="D375" i="26"/>
  <c r="C375" i="26"/>
  <c r="F374" i="26"/>
  <c r="E374" i="26"/>
  <c r="D374" i="26"/>
  <c r="C374" i="26"/>
  <c r="F373" i="26"/>
  <c r="E373" i="26"/>
  <c r="D373" i="26"/>
  <c r="C373" i="26"/>
  <c r="F372" i="26"/>
  <c r="E372" i="26"/>
  <c r="D372" i="26"/>
  <c r="C372" i="26"/>
  <c r="F371" i="26"/>
  <c r="E371" i="26"/>
  <c r="D371" i="26"/>
  <c r="C371" i="26"/>
  <c r="F370" i="26"/>
  <c r="E370" i="26"/>
  <c r="D370" i="26"/>
  <c r="C370" i="26"/>
  <c r="F369" i="26"/>
  <c r="E369" i="26"/>
  <c r="D369" i="26"/>
  <c r="C369" i="26"/>
  <c r="F368" i="26"/>
  <c r="E368" i="26"/>
  <c r="D368" i="26"/>
  <c r="C368" i="26"/>
  <c r="F367" i="26"/>
  <c r="E367" i="26"/>
  <c r="D367" i="26"/>
  <c r="C367" i="26"/>
  <c r="F366" i="26"/>
  <c r="E366" i="26"/>
  <c r="D366" i="26"/>
  <c r="C366" i="26"/>
  <c r="F365" i="26"/>
  <c r="E365" i="26"/>
  <c r="D365" i="26"/>
  <c r="C365" i="26"/>
  <c r="F364" i="26"/>
  <c r="E364" i="26"/>
  <c r="D364" i="26"/>
  <c r="C364" i="26"/>
  <c r="F363" i="26"/>
  <c r="E363" i="26"/>
  <c r="D363" i="26"/>
  <c r="C363" i="26"/>
  <c r="F362" i="26"/>
  <c r="E362" i="26"/>
  <c r="D362" i="26"/>
  <c r="C362" i="26"/>
  <c r="F361" i="26"/>
  <c r="E361" i="26"/>
  <c r="D361" i="26"/>
  <c r="C361" i="26"/>
  <c r="F360" i="26"/>
  <c r="E360" i="26"/>
  <c r="D360" i="26"/>
  <c r="C360" i="26"/>
  <c r="F359" i="26"/>
  <c r="E359" i="26"/>
  <c r="D359" i="26"/>
  <c r="C359" i="26"/>
  <c r="F358" i="26"/>
  <c r="E358" i="26"/>
  <c r="D358" i="26"/>
  <c r="C358" i="26"/>
  <c r="F357" i="26"/>
  <c r="E357" i="26"/>
  <c r="D357" i="26"/>
  <c r="C357" i="26"/>
  <c r="F356" i="26"/>
  <c r="E356" i="26"/>
  <c r="D356" i="26"/>
  <c r="C356" i="26"/>
  <c r="F355" i="26"/>
  <c r="E355" i="26"/>
  <c r="D355" i="26"/>
  <c r="C355" i="26"/>
  <c r="F354" i="26"/>
  <c r="E354" i="26"/>
  <c r="D354" i="26"/>
  <c r="C354" i="26"/>
  <c r="F353" i="26"/>
  <c r="E353" i="26"/>
  <c r="D353" i="26"/>
  <c r="C353" i="26"/>
  <c r="F352" i="26"/>
  <c r="G352" i="26" s="1"/>
  <c r="E352" i="26"/>
  <c r="D352" i="26"/>
  <c r="C352" i="26"/>
  <c r="F351" i="26"/>
  <c r="E351" i="26"/>
  <c r="D351" i="26"/>
  <c r="C351" i="26"/>
  <c r="F350" i="26"/>
  <c r="E350" i="26"/>
  <c r="D350" i="26"/>
  <c r="C350" i="26"/>
  <c r="F349" i="26"/>
  <c r="E349" i="26"/>
  <c r="D349" i="26"/>
  <c r="C349" i="26"/>
  <c r="F348" i="26"/>
  <c r="E348" i="26"/>
  <c r="D348" i="26"/>
  <c r="C348" i="26"/>
  <c r="F347" i="26"/>
  <c r="E347" i="26"/>
  <c r="D347" i="26"/>
  <c r="C347" i="26"/>
  <c r="F346" i="26"/>
  <c r="E346" i="26"/>
  <c r="D346" i="26"/>
  <c r="C346" i="26"/>
  <c r="F345" i="26"/>
  <c r="E345" i="26"/>
  <c r="D345" i="26"/>
  <c r="C345" i="26"/>
  <c r="F344" i="26"/>
  <c r="E344" i="26"/>
  <c r="D344" i="26"/>
  <c r="C344" i="26"/>
  <c r="F343" i="26"/>
  <c r="E343" i="26"/>
  <c r="D343" i="26"/>
  <c r="C343" i="26"/>
  <c r="F342" i="26"/>
  <c r="E342" i="26"/>
  <c r="D342" i="26"/>
  <c r="C342" i="26"/>
  <c r="F341" i="26"/>
  <c r="E341" i="26"/>
  <c r="D341" i="26"/>
  <c r="C341" i="26"/>
  <c r="F340" i="26"/>
  <c r="E340" i="26"/>
  <c r="D340" i="26"/>
  <c r="C340" i="26"/>
  <c r="F339" i="26"/>
  <c r="E339" i="26"/>
  <c r="D339" i="26"/>
  <c r="C339" i="26"/>
  <c r="F338" i="26"/>
  <c r="E338" i="26"/>
  <c r="D338" i="26"/>
  <c r="C338" i="26"/>
  <c r="F337" i="26"/>
  <c r="E337" i="26"/>
  <c r="D337" i="26"/>
  <c r="C337" i="26"/>
  <c r="F336" i="26"/>
  <c r="E336" i="26"/>
  <c r="D336" i="26"/>
  <c r="C336" i="26"/>
  <c r="F335" i="26"/>
  <c r="E335" i="26"/>
  <c r="D335" i="26"/>
  <c r="C335" i="26"/>
  <c r="F334" i="26"/>
  <c r="E334" i="26"/>
  <c r="D334" i="26"/>
  <c r="C334" i="26"/>
  <c r="F333" i="26"/>
  <c r="E333" i="26"/>
  <c r="D333" i="26"/>
  <c r="C333" i="26"/>
  <c r="F332" i="26"/>
  <c r="E332" i="26"/>
  <c r="D332" i="26"/>
  <c r="C332" i="26"/>
  <c r="F331" i="26"/>
  <c r="E331" i="26"/>
  <c r="D331" i="26"/>
  <c r="C331" i="26"/>
  <c r="F330" i="26"/>
  <c r="E330" i="26"/>
  <c r="D330" i="26"/>
  <c r="C330" i="26"/>
  <c r="F329" i="26"/>
  <c r="E329" i="26"/>
  <c r="D329" i="26"/>
  <c r="C329" i="26"/>
  <c r="F328" i="26"/>
  <c r="E328" i="26"/>
  <c r="D328" i="26"/>
  <c r="C328" i="26"/>
  <c r="F327" i="26"/>
  <c r="E327" i="26"/>
  <c r="D327" i="26"/>
  <c r="C327" i="26"/>
  <c r="F326" i="26"/>
  <c r="E326" i="26"/>
  <c r="D326" i="26"/>
  <c r="C326" i="26"/>
  <c r="F325" i="26"/>
  <c r="E325" i="26"/>
  <c r="D325" i="26"/>
  <c r="C325" i="26"/>
  <c r="F324" i="26"/>
  <c r="E324" i="26"/>
  <c r="D324" i="26"/>
  <c r="C324" i="26"/>
  <c r="F323" i="26"/>
  <c r="E323" i="26"/>
  <c r="D323" i="26"/>
  <c r="C323" i="26"/>
  <c r="F322" i="26"/>
  <c r="E322" i="26"/>
  <c r="D322" i="26"/>
  <c r="C322" i="26"/>
  <c r="F321" i="26"/>
  <c r="E321" i="26"/>
  <c r="D321" i="26"/>
  <c r="C321" i="26"/>
  <c r="F320" i="26"/>
  <c r="E320" i="26"/>
  <c r="D320" i="26"/>
  <c r="C320" i="26"/>
  <c r="F319" i="26"/>
  <c r="E319" i="26"/>
  <c r="D319" i="26"/>
  <c r="C319" i="26"/>
  <c r="F318" i="26"/>
  <c r="E318" i="26"/>
  <c r="D318" i="26"/>
  <c r="C318" i="26"/>
  <c r="F317" i="26"/>
  <c r="E317" i="26"/>
  <c r="D317" i="26"/>
  <c r="C317" i="26"/>
  <c r="F316" i="26"/>
  <c r="E316" i="26"/>
  <c r="D316" i="26"/>
  <c r="C316" i="26"/>
  <c r="F315" i="26"/>
  <c r="E315" i="26"/>
  <c r="D315" i="26"/>
  <c r="C315" i="26"/>
  <c r="F314" i="26"/>
  <c r="E314" i="26"/>
  <c r="D314" i="26"/>
  <c r="C314" i="26"/>
  <c r="F313" i="26"/>
  <c r="E313" i="26"/>
  <c r="D313" i="26"/>
  <c r="C313" i="26"/>
  <c r="F312" i="26"/>
  <c r="E312" i="26"/>
  <c r="D312" i="26"/>
  <c r="C312" i="26"/>
  <c r="F311" i="26"/>
  <c r="E311" i="26"/>
  <c r="D311" i="26"/>
  <c r="C311" i="26"/>
  <c r="F310" i="26"/>
  <c r="E310" i="26"/>
  <c r="D310" i="26"/>
  <c r="C310" i="26"/>
  <c r="F309" i="26"/>
  <c r="E309" i="26"/>
  <c r="D309" i="26"/>
  <c r="C309" i="26"/>
  <c r="F308" i="26"/>
  <c r="E308" i="26"/>
  <c r="D308" i="26"/>
  <c r="C308" i="26"/>
  <c r="F307" i="26"/>
  <c r="E307" i="26"/>
  <c r="D307" i="26"/>
  <c r="C307" i="26"/>
  <c r="F306" i="26"/>
  <c r="E306" i="26"/>
  <c r="D306" i="26"/>
  <c r="C306" i="26"/>
  <c r="F305" i="26"/>
  <c r="E305" i="26"/>
  <c r="D305" i="26"/>
  <c r="C305" i="26"/>
  <c r="F304" i="26"/>
  <c r="G304" i="26" s="1"/>
  <c r="E304" i="26"/>
  <c r="D304" i="26"/>
  <c r="C304" i="26"/>
  <c r="F303" i="26"/>
  <c r="E303" i="26"/>
  <c r="D303" i="26"/>
  <c r="C303" i="26"/>
  <c r="F302" i="26"/>
  <c r="E302" i="26"/>
  <c r="D302" i="26"/>
  <c r="C302" i="26"/>
  <c r="F301" i="26"/>
  <c r="E301" i="26"/>
  <c r="D301" i="26"/>
  <c r="C301" i="26"/>
  <c r="F300" i="26"/>
  <c r="E300" i="26"/>
  <c r="D300" i="26"/>
  <c r="C300" i="26"/>
  <c r="F299" i="26"/>
  <c r="E299" i="26"/>
  <c r="D299" i="26"/>
  <c r="C299" i="26"/>
  <c r="F298" i="26"/>
  <c r="E298" i="26"/>
  <c r="D298" i="26"/>
  <c r="C298" i="26"/>
  <c r="F297" i="26"/>
  <c r="E297" i="26"/>
  <c r="D297" i="26"/>
  <c r="C297" i="26"/>
  <c r="F296" i="26"/>
  <c r="E296" i="26"/>
  <c r="D296" i="26"/>
  <c r="C296" i="26"/>
  <c r="F295" i="26"/>
  <c r="E295" i="26"/>
  <c r="D295" i="26"/>
  <c r="C295" i="26"/>
  <c r="F294" i="26"/>
  <c r="E294" i="26"/>
  <c r="D294" i="26"/>
  <c r="C294" i="26"/>
  <c r="F293" i="26"/>
  <c r="E293" i="26"/>
  <c r="D293" i="26"/>
  <c r="C293" i="26"/>
  <c r="F292" i="26"/>
  <c r="E292" i="26"/>
  <c r="D292" i="26"/>
  <c r="C292" i="26"/>
  <c r="F291" i="26"/>
  <c r="E291" i="26"/>
  <c r="D291" i="26"/>
  <c r="C291" i="26"/>
  <c r="F290" i="26"/>
  <c r="E290" i="26"/>
  <c r="D290" i="26"/>
  <c r="C290" i="26"/>
  <c r="F289" i="26"/>
  <c r="E289" i="26"/>
  <c r="D289" i="26"/>
  <c r="C289" i="26"/>
  <c r="F288" i="26"/>
  <c r="E288" i="26"/>
  <c r="D288" i="26"/>
  <c r="C288" i="26"/>
  <c r="F287" i="26"/>
  <c r="E287" i="26"/>
  <c r="D287" i="26"/>
  <c r="C287" i="26"/>
  <c r="F286" i="26"/>
  <c r="E286" i="26"/>
  <c r="D286" i="26"/>
  <c r="C286" i="26"/>
  <c r="F285" i="26"/>
  <c r="E285" i="26"/>
  <c r="D285" i="26"/>
  <c r="C285" i="26"/>
  <c r="F284" i="26"/>
  <c r="E284" i="26"/>
  <c r="D284" i="26"/>
  <c r="C284" i="26"/>
  <c r="F283" i="26"/>
  <c r="E283" i="26"/>
  <c r="D283" i="26"/>
  <c r="C283" i="26"/>
  <c r="F282" i="26"/>
  <c r="E282" i="26"/>
  <c r="D282" i="26"/>
  <c r="C282" i="26"/>
  <c r="F281" i="26"/>
  <c r="E281" i="26"/>
  <c r="D281" i="26"/>
  <c r="C281" i="26"/>
  <c r="F280" i="26"/>
  <c r="E280" i="26"/>
  <c r="D280" i="26"/>
  <c r="C280" i="26"/>
  <c r="F279" i="26"/>
  <c r="E279" i="26"/>
  <c r="D279" i="26"/>
  <c r="C279" i="26"/>
  <c r="F278" i="26"/>
  <c r="E278" i="26"/>
  <c r="D278" i="26"/>
  <c r="C278" i="26"/>
  <c r="F277" i="26"/>
  <c r="E277" i="26"/>
  <c r="D277" i="26"/>
  <c r="C277" i="26"/>
  <c r="F276" i="26"/>
  <c r="E276" i="26"/>
  <c r="D276" i="26"/>
  <c r="C276" i="26"/>
  <c r="F275" i="26"/>
  <c r="E275" i="26"/>
  <c r="D275" i="26"/>
  <c r="C275" i="26"/>
  <c r="F274" i="26"/>
  <c r="E274" i="26"/>
  <c r="D274" i="26"/>
  <c r="C274" i="26"/>
  <c r="F273" i="26"/>
  <c r="E273" i="26"/>
  <c r="D273" i="26"/>
  <c r="C273" i="26"/>
  <c r="F272" i="26"/>
  <c r="E272" i="26"/>
  <c r="D272" i="26"/>
  <c r="C272" i="26"/>
  <c r="F271" i="26"/>
  <c r="E271" i="26"/>
  <c r="D271" i="26"/>
  <c r="C271" i="26"/>
  <c r="F270" i="26"/>
  <c r="E270" i="26"/>
  <c r="D270" i="26"/>
  <c r="C270" i="26"/>
  <c r="F269" i="26"/>
  <c r="E269" i="26"/>
  <c r="D269" i="26"/>
  <c r="C269" i="26"/>
  <c r="F268" i="26"/>
  <c r="E268" i="26"/>
  <c r="D268" i="26"/>
  <c r="C268" i="26"/>
  <c r="F267" i="26"/>
  <c r="E267" i="26"/>
  <c r="D267" i="26"/>
  <c r="C267" i="26"/>
  <c r="F266" i="26"/>
  <c r="E266" i="26"/>
  <c r="D266" i="26"/>
  <c r="C266" i="26"/>
  <c r="F265" i="26"/>
  <c r="E265" i="26"/>
  <c r="D265" i="26"/>
  <c r="C265" i="26"/>
  <c r="F264" i="26"/>
  <c r="E264" i="26"/>
  <c r="D264" i="26"/>
  <c r="C264" i="26"/>
  <c r="F263" i="26"/>
  <c r="E263" i="26"/>
  <c r="D263" i="26"/>
  <c r="C263" i="26"/>
  <c r="F262" i="26"/>
  <c r="E262" i="26"/>
  <c r="D262" i="26"/>
  <c r="C262" i="26"/>
  <c r="F261" i="26"/>
  <c r="E261" i="26"/>
  <c r="D261" i="26"/>
  <c r="C261" i="26"/>
  <c r="F260" i="26"/>
  <c r="E260" i="26"/>
  <c r="D260" i="26"/>
  <c r="C260" i="26"/>
  <c r="F259" i="26"/>
  <c r="E259" i="26"/>
  <c r="D259" i="26"/>
  <c r="C259" i="26"/>
  <c r="F258" i="26"/>
  <c r="E258" i="26"/>
  <c r="D258" i="26"/>
  <c r="C258" i="26"/>
  <c r="F257" i="26"/>
  <c r="E257" i="26"/>
  <c r="D257" i="26"/>
  <c r="C257" i="26"/>
  <c r="F256" i="26"/>
  <c r="E256" i="26"/>
  <c r="D256" i="26"/>
  <c r="C256" i="26"/>
  <c r="F255" i="26"/>
  <c r="E255" i="26"/>
  <c r="D255" i="26"/>
  <c r="C255" i="26"/>
  <c r="F254" i="26"/>
  <c r="E254" i="26"/>
  <c r="D254" i="26"/>
  <c r="C254" i="26"/>
  <c r="F253" i="26"/>
  <c r="E253" i="26"/>
  <c r="D253" i="26"/>
  <c r="C253" i="26"/>
  <c r="F252" i="26"/>
  <c r="E252" i="26"/>
  <c r="D252" i="26"/>
  <c r="C252" i="26"/>
  <c r="F251" i="26"/>
  <c r="E251" i="26"/>
  <c r="D251" i="26"/>
  <c r="C251" i="26"/>
  <c r="F250" i="26"/>
  <c r="E250" i="26"/>
  <c r="D250" i="26"/>
  <c r="C250" i="26"/>
  <c r="F249" i="26"/>
  <c r="E249" i="26"/>
  <c r="D249" i="26"/>
  <c r="C249" i="26"/>
  <c r="F248" i="26"/>
  <c r="E248" i="26"/>
  <c r="D248" i="26"/>
  <c r="C248" i="26"/>
  <c r="F247" i="26"/>
  <c r="E247" i="26"/>
  <c r="D247" i="26"/>
  <c r="C247" i="26"/>
  <c r="F246" i="26"/>
  <c r="E246" i="26"/>
  <c r="D246" i="26"/>
  <c r="C246" i="26"/>
  <c r="F245" i="26"/>
  <c r="E245" i="26"/>
  <c r="D245" i="26"/>
  <c r="C245" i="26"/>
  <c r="F244" i="26"/>
  <c r="E244" i="26"/>
  <c r="D244" i="26"/>
  <c r="C244" i="26"/>
  <c r="F243" i="26"/>
  <c r="E243" i="26"/>
  <c r="D243" i="26"/>
  <c r="C243" i="26"/>
  <c r="F242" i="26"/>
  <c r="E242" i="26"/>
  <c r="D242" i="26"/>
  <c r="C242" i="26"/>
  <c r="F241" i="26"/>
  <c r="E241" i="26"/>
  <c r="D241" i="26"/>
  <c r="C241" i="26"/>
  <c r="F240" i="26"/>
  <c r="E240" i="26"/>
  <c r="D240" i="26"/>
  <c r="C240" i="26"/>
  <c r="F239" i="26"/>
  <c r="E239" i="26"/>
  <c r="D239" i="26"/>
  <c r="C239" i="26"/>
  <c r="F238" i="26"/>
  <c r="E238" i="26"/>
  <c r="D238" i="26"/>
  <c r="C238" i="26"/>
  <c r="F237" i="26"/>
  <c r="E237" i="26"/>
  <c r="D237" i="26"/>
  <c r="C237" i="26"/>
  <c r="F236" i="26"/>
  <c r="E236" i="26"/>
  <c r="D236" i="26"/>
  <c r="C236" i="26"/>
  <c r="F235" i="26"/>
  <c r="E235" i="26"/>
  <c r="D235" i="26"/>
  <c r="C235" i="26"/>
  <c r="F234" i="26"/>
  <c r="E234" i="26"/>
  <c r="D234" i="26"/>
  <c r="C234" i="26"/>
  <c r="F233" i="26"/>
  <c r="E233" i="26"/>
  <c r="D233" i="26"/>
  <c r="C233" i="26"/>
  <c r="F232" i="26"/>
  <c r="E232" i="26"/>
  <c r="D232" i="26"/>
  <c r="C232" i="26"/>
  <c r="F231" i="26"/>
  <c r="E231" i="26"/>
  <c r="D231" i="26"/>
  <c r="C231" i="26"/>
  <c r="F230" i="26"/>
  <c r="E230" i="26"/>
  <c r="D230" i="26"/>
  <c r="C230" i="26"/>
  <c r="F229" i="26"/>
  <c r="E229" i="26"/>
  <c r="D229" i="26"/>
  <c r="C229" i="26"/>
  <c r="F228" i="26"/>
  <c r="E228" i="26"/>
  <c r="D228" i="26"/>
  <c r="C228" i="26"/>
  <c r="F227" i="26"/>
  <c r="E227" i="26"/>
  <c r="D227" i="26"/>
  <c r="C227" i="26"/>
  <c r="F226" i="26"/>
  <c r="E226" i="26"/>
  <c r="D226" i="26"/>
  <c r="C226" i="26"/>
  <c r="F225" i="26"/>
  <c r="E225" i="26"/>
  <c r="D225" i="26"/>
  <c r="C225" i="26"/>
  <c r="F224" i="26"/>
  <c r="E224" i="26"/>
  <c r="D224" i="26"/>
  <c r="C224" i="26"/>
  <c r="F223" i="26"/>
  <c r="E223" i="26"/>
  <c r="D223" i="26"/>
  <c r="C223" i="26"/>
  <c r="F222" i="26"/>
  <c r="E222" i="26"/>
  <c r="D222" i="26"/>
  <c r="C222" i="26"/>
  <c r="F221" i="26"/>
  <c r="E221" i="26"/>
  <c r="D221" i="26"/>
  <c r="C221" i="26"/>
  <c r="F220" i="26"/>
  <c r="E220" i="26"/>
  <c r="D220" i="26"/>
  <c r="C220" i="26"/>
  <c r="F219" i="26"/>
  <c r="E219" i="26"/>
  <c r="D219" i="26"/>
  <c r="C219" i="26"/>
  <c r="F218" i="26"/>
  <c r="E218" i="26"/>
  <c r="D218" i="26"/>
  <c r="C218" i="26"/>
  <c r="F217" i="26"/>
  <c r="E217" i="26"/>
  <c r="D217" i="26"/>
  <c r="C217" i="26"/>
  <c r="F216" i="26"/>
  <c r="E216" i="26"/>
  <c r="D216" i="26"/>
  <c r="C216" i="26"/>
  <c r="F215" i="26"/>
  <c r="E215" i="26"/>
  <c r="D215" i="26"/>
  <c r="C215" i="26"/>
  <c r="F214" i="26"/>
  <c r="E214" i="26"/>
  <c r="D214" i="26"/>
  <c r="C214" i="26"/>
  <c r="F213" i="26"/>
  <c r="E213" i="26"/>
  <c r="D213" i="26"/>
  <c r="C213" i="26"/>
  <c r="F212" i="26"/>
  <c r="E212" i="26"/>
  <c r="D212" i="26"/>
  <c r="C212" i="26"/>
  <c r="F211" i="26"/>
  <c r="E211" i="26"/>
  <c r="D211" i="26"/>
  <c r="C211" i="26"/>
  <c r="F210" i="26"/>
  <c r="E210" i="26"/>
  <c r="D210" i="26"/>
  <c r="C210" i="26"/>
  <c r="F209" i="26"/>
  <c r="E209" i="26"/>
  <c r="D209" i="26"/>
  <c r="C209" i="26"/>
  <c r="F208" i="26"/>
  <c r="E208" i="26"/>
  <c r="D208" i="26"/>
  <c r="C208" i="26"/>
  <c r="F207" i="26"/>
  <c r="E207" i="26"/>
  <c r="D207" i="26"/>
  <c r="C207" i="26"/>
  <c r="F206" i="26"/>
  <c r="E206" i="26"/>
  <c r="D206" i="26"/>
  <c r="C206" i="26"/>
  <c r="F205" i="26"/>
  <c r="E205" i="26"/>
  <c r="D205" i="26"/>
  <c r="C205" i="26"/>
  <c r="F204" i="26"/>
  <c r="E204" i="26"/>
  <c r="D204" i="26"/>
  <c r="C204" i="26"/>
  <c r="F203" i="26"/>
  <c r="E203" i="26"/>
  <c r="D203" i="26"/>
  <c r="C203" i="26"/>
  <c r="F202" i="26"/>
  <c r="E202" i="26"/>
  <c r="D202" i="26"/>
  <c r="C202" i="26"/>
  <c r="F201" i="26"/>
  <c r="E201" i="26"/>
  <c r="D201" i="26"/>
  <c r="C201" i="26"/>
  <c r="F200" i="26"/>
  <c r="E200" i="26"/>
  <c r="D200" i="26"/>
  <c r="C200" i="26"/>
  <c r="F199" i="26"/>
  <c r="E199" i="26"/>
  <c r="D199" i="26"/>
  <c r="C199" i="26"/>
  <c r="F198" i="26"/>
  <c r="E198" i="26"/>
  <c r="D198" i="26"/>
  <c r="C198" i="26"/>
  <c r="F197" i="26"/>
  <c r="E197" i="26"/>
  <c r="D197" i="26"/>
  <c r="C197" i="26"/>
  <c r="F196" i="26"/>
  <c r="E196" i="26"/>
  <c r="D196" i="26"/>
  <c r="C196" i="26"/>
  <c r="F195" i="26"/>
  <c r="E195" i="26"/>
  <c r="D195" i="26"/>
  <c r="C195" i="26"/>
  <c r="F194" i="26"/>
  <c r="E194" i="26"/>
  <c r="D194" i="26"/>
  <c r="C194" i="26"/>
  <c r="F193" i="26"/>
  <c r="E193" i="26"/>
  <c r="D193" i="26"/>
  <c r="C193" i="26"/>
  <c r="F192" i="26"/>
  <c r="E192" i="26"/>
  <c r="D192" i="26"/>
  <c r="C192" i="26"/>
  <c r="F191" i="26"/>
  <c r="E191" i="26"/>
  <c r="D191" i="26"/>
  <c r="C191" i="26"/>
  <c r="F190" i="26"/>
  <c r="E190" i="26"/>
  <c r="D190" i="26"/>
  <c r="C190" i="26"/>
  <c r="F189" i="26"/>
  <c r="E189" i="26"/>
  <c r="D189" i="26"/>
  <c r="C189" i="26"/>
  <c r="F188" i="26"/>
  <c r="E188" i="26"/>
  <c r="D188" i="26"/>
  <c r="C188" i="26"/>
  <c r="F187" i="26"/>
  <c r="E187" i="26"/>
  <c r="D187" i="26"/>
  <c r="C187" i="26"/>
  <c r="F186" i="26"/>
  <c r="E186" i="26"/>
  <c r="D186" i="26"/>
  <c r="C186" i="26"/>
  <c r="F185" i="26"/>
  <c r="E185" i="26"/>
  <c r="D185" i="26"/>
  <c r="C185" i="26"/>
  <c r="F184" i="26"/>
  <c r="E184" i="26"/>
  <c r="D184" i="26"/>
  <c r="C184" i="26"/>
  <c r="F183" i="26"/>
  <c r="E183" i="26"/>
  <c r="D183" i="26"/>
  <c r="C183" i="26"/>
  <c r="F182" i="26"/>
  <c r="E182" i="26"/>
  <c r="D182" i="26"/>
  <c r="C182" i="26"/>
  <c r="F181" i="26"/>
  <c r="E181" i="26"/>
  <c r="D181" i="26"/>
  <c r="C181" i="26"/>
  <c r="F180" i="26"/>
  <c r="E180" i="26"/>
  <c r="D180" i="26"/>
  <c r="C180" i="26"/>
  <c r="F179" i="26"/>
  <c r="E179" i="26"/>
  <c r="D179" i="26"/>
  <c r="C179" i="26"/>
  <c r="F178" i="26"/>
  <c r="E178" i="26"/>
  <c r="D178" i="26"/>
  <c r="C178" i="26"/>
  <c r="F177" i="26"/>
  <c r="E177" i="26"/>
  <c r="D177" i="26"/>
  <c r="C177" i="26"/>
  <c r="F176" i="26"/>
  <c r="E176" i="26"/>
  <c r="D176" i="26"/>
  <c r="C176" i="26"/>
  <c r="F175" i="26"/>
  <c r="E175" i="26"/>
  <c r="D175" i="26"/>
  <c r="C175" i="26"/>
  <c r="F174" i="26"/>
  <c r="E174" i="26"/>
  <c r="D174" i="26"/>
  <c r="C174" i="26"/>
  <c r="F173" i="26"/>
  <c r="E173" i="26"/>
  <c r="D173" i="26"/>
  <c r="C173" i="26"/>
  <c r="F172" i="26"/>
  <c r="E172" i="26"/>
  <c r="D172" i="26"/>
  <c r="C172" i="26"/>
  <c r="F171" i="26"/>
  <c r="E171" i="26"/>
  <c r="D171" i="26"/>
  <c r="C171" i="26"/>
  <c r="F170" i="26"/>
  <c r="E170" i="26"/>
  <c r="D170" i="26"/>
  <c r="C170" i="26"/>
  <c r="F169" i="26"/>
  <c r="E169" i="26"/>
  <c r="D169" i="26"/>
  <c r="C169" i="26"/>
  <c r="F168" i="26"/>
  <c r="E168" i="26"/>
  <c r="D168" i="26"/>
  <c r="C168" i="26"/>
  <c r="F167" i="26"/>
  <c r="E167" i="26"/>
  <c r="D167" i="26"/>
  <c r="C167" i="26"/>
  <c r="F166" i="26"/>
  <c r="E166" i="26"/>
  <c r="D166" i="26"/>
  <c r="C166" i="26"/>
  <c r="F165" i="26"/>
  <c r="E165" i="26"/>
  <c r="D165" i="26"/>
  <c r="C165" i="26"/>
  <c r="F164" i="26"/>
  <c r="E164" i="26"/>
  <c r="D164" i="26"/>
  <c r="C164" i="26"/>
  <c r="F163" i="26"/>
  <c r="E163" i="26"/>
  <c r="D163" i="26"/>
  <c r="C163" i="26"/>
  <c r="F162" i="26"/>
  <c r="E162" i="26"/>
  <c r="D162" i="26"/>
  <c r="C162" i="26"/>
  <c r="F161" i="26"/>
  <c r="E161" i="26"/>
  <c r="D161" i="26"/>
  <c r="C161" i="26"/>
  <c r="F160" i="26"/>
  <c r="E160" i="26"/>
  <c r="D160" i="26"/>
  <c r="C160" i="26"/>
  <c r="F159" i="26"/>
  <c r="E159" i="26"/>
  <c r="D159" i="26"/>
  <c r="C159" i="26"/>
  <c r="F158" i="26"/>
  <c r="E158" i="26"/>
  <c r="D158" i="26"/>
  <c r="C158" i="26"/>
  <c r="F157" i="26"/>
  <c r="E157" i="26"/>
  <c r="D157" i="26"/>
  <c r="C157" i="26"/>
  <c r="F156" i="26"/>
  <c r="E156" i="26"/>
  <c r="D156" i="26"/>
  <c r="C156" i="26"/>
  <c r="F155" i="26"/>
  <c r="E155" i="26"/>
  <c r="D155" i="26"/>
  <c r="C155" i="26"/>
  <c r="F154" i="26"/>
  <c r="E154" i="26"/>
  <c r="D154" i="26"/>
  <c r="C154" i="26"/>
  <c r="F153" i="26"/>
  <c r="E153" i="26"/>
  <c r="D153" i="26"/>
  <c r="C153" i="26"/>
  <c r="F152" i="26"/>
  <c r="E152" i="26"/>
  <c r="D152" i="26"/>
  <c r="C152" i="26"/>
  <c r="F151" i="26"/>
  <c r="E151" i="26"/>
  <c r="D151" i="26"/>
  <c r="C151" i="26"/>
  <c r="F150" i="26"/>
  <c r="E150" i="26"/>
  <c r="D150" i="26"/>
  <c r="C150" i="26"/>
  <c r="F149" i="26"/>
  <c r="E149" i="26"/>
  <c r="D149" i="26"/>
  <c r="C149" i="26"/>
  <c r="F148" i="26"/>
  <c r="E148" i="26"/>
  <c r="D148" i="26"/>
  <c r="C148" i="26"/>
  <c r="F147" i="26"/>
  <c r="E147" i="26"/>
  <c r="D147" i="26"/>
  <c r="C147" i="26"/>
  <c r="F146" i="26"/>
  <c r="E146" i="26"/>
  <c r="D146" i="26"/>
  <c r="C146" i="26"/>
  <c r="F145" i="26"/>
  <c r="E145" i="26"/>
  <c r="D145" i="26"/>
  <c r="C145" i="26"/>
  <c r="F144" i="26"/>
  <c r="E144" i="26"/>
  <c r="D144" i="26"/>
  <c r="C144" i="26"/>
  <c r="F143" i="26"/>
  <c r="E143" i="26"/>
  <c r="D143" i="26"/>
  <c r="C143" i="26"/>
  <c r="F142" i="26"/>
  <c r="E142" i="26"/>
  <c r="D142" i="26"/>
  <c r="C142" i="26"/>
  <c r="F141" i="26"/>
  <c r="E141" i="26"/>
  <c r="D141" i="26"/>
  <c r="C141" i="26"/>
  <c r="F140" i="26"/>
  <c r="E140" i="26"/>
  <c r="D140" i="26"/>
  <c r="C140" i="26"/>
  <c r="F139" i="26"/>
  <c r="E139" i="26"/>
  <c r="D139" i="26"/>
  <c r="C139" i="26"/>
  <c r="F138" i="26"/>
  <c r="E138" i="26"/>
  <c r="D138" i="26"/>
  <c r="C138" i="26"/>
  <c r="F137" i="26"/>
  <c r="E137" i="26"/>
  <c r="D137" i="26"/>
  <c r="C137" i="26"/>
  <c r="F136" i="26"/>
  <c r="E136" i="26"/>
  <c r="D136" i="26"/>
  <c r="C136" i="26"/>
  <c r="F135" i="26"/>
  <c r="E135" i="26"/>
  <c r="D135" i="26"/>
  <c r="C135" i="26"/>
  <c r="F134" i="26"/>
  <c r="E134" i="26"/>
  <c r="D134" i="26"/>
  <c r="C134" i="26"/>
  <c r="F133" i="26"/>
  <c r="E133" i="26"/>
  <c r="D133" i="26"/>
  <c r="C133" i="26"/>
  <c r="F132" i="26"/>
  <c r="E132" i="26"/>
  <c r="D132" i="26"/>
  <c r="C132" i="26"/>
  <c r="F131" i="26"/>
  <c r="E131" i="26"/>
  <c r="D131" i="26"/>
  <c r="C131" i="26"/>
  <c r="F130" i="26"/>
  <c r="E130" i="26"/>
  <c r="D130" i="26"/>
  <c r="C130" i="26"/>
  <c r="F129" i="26"/>
  <c r="E129" i="26"/>
  <c r="D129" i="26"/>
  <c r="C129" i="26"/>
  <c r="F128" i="26"/>
  <c r="E128" i="26"/>
  <c r="D128" i="26"/>
  <c r="C128" i="26"/>
  <c r="F127" i="26"/>
  <c r="E127" i="26"/>
  <c r="D127" i="26"/>
  <c r="C127" i="26"/>
  <c r="F126" i="26"/>
  <c r="E126" i="26"/>
  <c r="D126" i="26"/>
  <c r="C126" i="26"/>
  <c r="F125" i="26"/>
  <c r="E125" i="26"/>
  <c r="D125" i="26"/>
  <c r="C125" i="26"/>
  <c r="F124" i="26"/>
  <c r="E124" i="26"/>
  <c r="D124" i="26"/>
  <c r="C124" i="26"/>
  <c r="F123" i="26"/>
  <c r="E123" i="26"/>
  <c r="D123" i="26"/>
  <c r="C123" i="26"/>
  <c r="F122" i="26"/>
  <c r="E122" i="26"/>
  <c r="D122" i="26"/>
  <c r="C122" i="26"/>
  <c r="F121" i="26"/>
  <c r="E121" i="26"/>
  <c r="D121" i="26"/>
  <c r="C121" i="26"/>
  <c r="F120" i="26"/>
  <c r="E120" i="26"/>
  <c r="D120" i="26"/>
  <c r="C120" i="26"/>
  <c r="F119" i="26"/>
  <c r="E119" i="26"/>
  <c r="D119" i="26"/>
  <c r="C119" i="26"/>
  <c r="F118" i="26"/>
  <c r="E118" i="26"/>
  <c r="D118" i="26"/>
  <c r="C118" i="26"/>
  <c r="F117" i="26"/>
  <c r="E117" i="26"/>
  <c r="D117" i="26"/>
  <c r="C117" i="26"/>
  <c r="F116" i="26"/>
  <c r="E116" i="26"/>
  <c r="D116" i="26"/>
  <c r="C116" i="26"/>
  <c r="F115" i="26"/>
  <c r="E115" i="26"/>
  <c r="D115" i="26"/>
  <c r="C115" i="26"/>
  <c r="F114" i="26"/>
  <c r="E114" i="26"/>
  <c r="D114" i="26"/>
  <c r="C114" i="26"/>
  <c r="F113" i="26"/>
  <c r="E113" i="26"/>
  <c r="D113" i="26"/>
  <c r="C113" i="26"/>
  <c r="F112" i="26"/>
  <c r="E112" i="26"/>
  <c r="D112" i="26"/>
  <c r="C112" i="26"/>
  <c r="F111" i="26"/>
  <c r="E111" i="26"/>
  <c r="D111" i="26"/>
  <c r="C111" i="26"/>
  <c r="F110" i="26"/>
  <c r="E110" i="26"/>
  <c r="D110" i="26"/>
  <c r="C110" i="26"/>
  <c r="F109" i="26"/>
  <c r="E109" i="26"/>
  <c r="D109" i="26"/>
  <c r="C109" i="26"/>
  <c r="F108" i="26"/>
  <c r="E108" i="26"/>
  <c r="D108" i="26"/>
  <c r="C108" i="26"/>
  <c r="F107" i="26"/>
  <c r="E107" i="26"/>
  <c r="D107" i="26"/>
  <c r="C107" i="26"/>
  <c r="F106" i="26"/>
  <c r="E106" i="26"/>
  <c r="D106" i="26"/>
  <c r="C106" i="26"/>
  <c r="F105" i="26"/>
  <c r="E105" i="26"/>
  <c r="D105" i="26"/>
  <c r="C105" i="26"/>
  <c r="F104" i="26"/>
  <c r="E104" i="26"/>
  <c r="D104" i="26"/>
  <c r="C104" i="26"/>
  <c r="F103" i="26"/>
  <c r="E103" i="26"/>
  <c r="D103" i="26"/>
  <c r="C103" i="26"/>
  <c r="F102" i="26"/>
  <c r="E102" i="26"/>
  <c r="D102" i="26"/>
  <c r="C102" i="26"/>
  <c r="F101" i="26"/>
  <c r="E101" i="26"/>
  <c r="D101" i="26"/>
  <c r="C101" i="26"/>
  <c r="F100" i="26"/>
  <c r="E100" i="26"/>
  <c r="D100" i="26"/>
  <c r="C100" i="26"/>
  <c r="F99" i="26"/>
  <c r="E99" i="26"/>
  <c r="D99" i="26"/>
  <c r="C99" i="26"/>
  <c r="F98" i="26"/>
  <c r="E98" i="26"/>
  <c r="D98" i="26"/>
  <c r="C98" i="26"/>
  <c r="F97" i="26"/>
  <c r="E97" i="26"/>
  <c r="D97" i="26"/>
  <c r="C97" i="26"/>
  <c r="F96" i="26"/>
  <c r="E96" i="26"/>
  <c r="D96" i="26"/>
  <c r="C96" i="26"/>
  <c r="F95" i="26"/>
  <c r="E95" i="26"/>
  <c r="D95" i="26"/>
  <c r="C95" i="26"/>
  <c r="F94" i="26"/>
  <c r="E94" i="26"/>
  <c r="D94" i="26"/>
  <c r="C94" i="26"/>
  <c r="F93" i="26"/>
  <c r="E93" i="26"/>
  <c r="D93" i="26"/>
  <c r="C93" i="26"/>
  <c r="F92" i="26"/>
  <c r="E92" i="26"/>
  <c r="D92" i="26"/>
  <c r="C92" i="26"/>
  <c r="F91" i="26"/>
  <c r="E91" i="26"/>
  <c r="D91" i="26"/>
  <c r="C91" i="26"/>
  <c r="F90" i="26"/>
  <c r="E90" i="26"/>
  <c r="D90" i="26"/>
  <c r="C90" i="26"/>
  <c r="F89" i="26"/>
  <c r="E89" i="26"/>
  <c r="D89" i="26"/>
  <c r="C89" i="26"/>
  <c r="F88" i="26"/>
  <c r="E88" i="26"/>
  <c r="D88" i="26"/>
  <c r="C88" i="26"/>
  <c r="F87" i="26"/>
  <c r="E87" i="26"/>
  <c r="D87" i="26"/>
  <c r="C87" i="26"/>
  <c r="F86" i="26"/>
  <c r="E86" i="26"/>
  <c r="D86" i="26"/>
  <c r="C86" i="26"/>
  <c r="F85" i="26"/>
  <c r="E85" i="26"/>
  <c r="D85" i="26"/>
  <c r="C85" i="26"/>
  <c r="F84" i="26"/>
  <c r="E84" i="26"/>
  <c r="D84" i="26"/>
  <c r="C84" i="26"/>
  <c r="F83" i="26"/>
  <c r="E83" i="26"/>
  <c r="D83" i="26"/>
  <c r="C83" i="26"/>
  <c r="F82" i="26"/>
  <c r="E82" i="26"/>
  <c r="D82" i="26"/>
  <c r="C82" i="26"/>
  <c r="F81" i="26"/>
  <c r="E81" i="26"/>
  <c r="D81" i="26"/>
  <c r="C81" i="26"/>
  <c r="F80" i="26"/>
  <c r="E80" i="26"/>
  <c r="D80" i="26"/>
  <c r="C80" i="26"/>
  <c r="F79" i="26"/>
  <c r="E79" i="26"/>
  <c r="D79" i="26"/>
  <c r="C79" i="26"/>
  <c r="F78" i="26"/>
  <c r="E78" i="26"/>
  <c r="D78" i="26"/>
  <c r="C78" i="26"/>
  <c r="F77" i="26"/>
  <c r="E77" i="26"/>
  <c r="D77" i="26"/>
  <c r="C77" i="26"/>
  <c r="F76" i="26"/>
  <c r="E76" i="26"/>
  <c r="D76" i="26"/>
  <c r="C76" i="26"/>
  <c r="F75" i="26"/>
  <c r="E75" i="26"/>
  <c r="D75" i="26"/>
  <c r="C75" i="26"/>
  <c r="F74" i="26"/>
  <c r="E74" i="26"/>
  <c r="D74" i="26"/>
  <c r="C74" i="26"/>
  <c r="F73" i="26"/>
  <c r="E73" i="26"/>
  <c r="D73" i="26"/>
  <c r="C73" i="26"/>
  <c r="F72" i="26"/>
  <c r="E72" i="26"/>
  <c r="D72" i="26"/>
  <c r="C72" i="26"/>
  <c r="F71" i="26"/>
  <c r="E71" i="26"/>
  <c r="D71" i="26"/>
  <c r="C71" i="26"/>
  <c r="F70" i="26"/>
  <c r="E70" i="26"/>
  <c r="D70" i="26"/>
  <c r="C70" i="26"/>
  <c r="F69" i="26"/>
  <c r="E69" i="26"/>
  <c r="D69" i="26"/>
  <c r="C69" i="26"/>
  <c r="F68" i="26"/>
  <c r="E68" i="26"/>
  <c r="D68" i="26"/>
  <c r="C68" i="26"/>
  <c r="F67" i="26"/>
  <c r="E67" i="26"/>
  <c r="D67" i="26"/>
  <c r="C67" i="26"/>
  <c r="F66" i="26"/>
  <c r="E66" i="26"/>
  <c r="D66" i="26"/>
  <c r="C66" i="26"/>
  <c r="F65" i="26"/>
  <c r="E65" i="26"/>
  <c r="D65" i="26"/>
  <c r="C65" i="26"/>
  <c r="F64" i="26"/>
  <c r="E64" i="26"/>
  <c r="D64" i="26"/>
  <c r="C64" i="26"/>
  <c r="F63" i="26"/>
  <c r="E63" i="26"/>
  <c r="D63" i="26"/>
  <c r="C63" i="26"/>
  <c r="F62" i="26"/>
  <c r="E62" i="26"/>
  <c r="D62" i="26"/>
  <c r="C62" i="26"/>
  <c r="F61" i="26"/>
  <c r="E61" i="26"/>
  <c r="D61" i="26"/>
  <c r="C61" i="26"/>
  <c r="F60" i="26"/>
  <c r="E60" i="26"/>
  <c r="D60" i="26"/>
  <c r="C60" i="26"/>
  <c r="F59" i="26"/>
  <c r="E59" i="26"/>
  <c r="D59" i="26"/>
  <c r="C59" i="26"/>
  <c r="F58" i="26"/>
  <c r="E58" i="26"/>
  <c r="D58" i="26"/>
  <c r="C58" i="26"/>
  <c r="F57" i="26"/>
  <c r="E57" i="26"/>
  <c r="D57" i="26"/>
  <c r="C57" i="26"/>
  <c r="F56" i="26"/>
  <c r="E56" i="26"/>
  <c r="D56" i="26"/>
  <c r="C56" i="26"/>
  <c r="F55" i="26"/>
  <c r="E55" i="26"/>
  <c r="D55" i="26"/>
  <c r="C55" i="26"/>
  <c r="F54" i="26"/>
  <c r="E54" i="26"/>
  <c r="D54" i="26"/>
  <c r="C54" i="26"/>
  <c r="F53" i="26"/>
  <c r="E53" i="26"/>
  <c r="D53" i="26"/>
  <c r="C53" i="26"/>
  <c r="F52" i="26"/>
  <c r="E52" i="26"/>
  <c r="D52" i="26"/>
  <c r="C52" i="26"/>
  <c r="F51" i="26"/>
  <c r="E51" i="26"/>
  <c r="D51" i="26"/>
  <c r="C51" i="26"/>
  <c r="F50" i="26"/>
  <c r="E50" i="26"/>
  <c r="D50" i="26"/>
  <c r="C50" i="26"/>
  <c r="F49" i="26"/>
  <c r="E49" i="26"/>
  <c r="D49" i="26"/>
  <c r="C49" i="26"/>
  <c r="F48" i="26"/>
  <c r="E48" i="26"/>
  <c r="D48" i="26"/>
  <c r="C48" i="26"/>
  <c r="F47" i="26"/>
  <c r="E47" i="26"/>
  <c r="D47" i="26"/>
  <c r="C47" i="26"/>
  <c r="F46" i="26"/>
  <c r="E46" i="26"/>
  <c r="D46" i="26"/>
  <c r="C46" i="26"/>
  <c r="F45" i="26"/>
  <c r="E45" i="26"/>
  <c r="D45" i="26"/>
  <c r="C45" i="26"/>
  <c r="F44" i="26"/>
  <c r="E44" i="26"/>
  <c r="D44" i="26"/>
  <c r="C44" i="26"/>
  <c r="F43" i="26"/>
  <c r="E43" i="26"/>
  <c r="D43" i="26"/>
  <c r="C43" i="26"/>
  <c r="F42" i="26"/>
  <c r="E42" i="26"/>
  <c r="D42" i="26"/>
  <c r="C42" i="26"/>
  <c r="G42" i="26" s="1"/>
  <c r="F41" i="26"/>
  <c r="E41" i="26"/>
  <c r="D41" i="26"/>
  <c r="C41" i="26"/>
  <c r="F40" i="26"/>
  <c r="E40" i="26"/>
  <c r="D40" i="26"/>
  <c r="C40" i="26"/>
  <c r="F39" i="26"/>
  <c r="E39" i="26"/>
  <c r="D39" i="26"/>
  <c r="C39" i="26"/>
  <c r="F38" i="26"/>
  <c r="E38" i="26"/>
  <c r="D38" i="26"/>
  <c r="C38" i="26"/>
  <c r="F37" i="26"/>
  <c r="E37" i="26"/>
  <c r="D37" i="26"/>
  <c r="C37" i="26"/>
  <c r="F36" i="26"/>
  <c r="E36" i="26"/>
  <c r="D36" i="26"/>
  <c r="C36" i="26"/>
  <c r="F35" i="26"/>
  <c r="E35" i="26"/>
  <c r="D35" i="26"/>
  <c r="C35" i="26"/>
  <c r="F34" i="26"/>
  <c r="E34" i="26"/>
  <c r="D34" i="26"/>
  <c r="C34" i="26"/>
  <c r="F33" i="26"/>
  <c r="E33" i="26"/>
  <c r="D33" i="26"/>
  <c r="C33" i="26"/>
  <c r="F32" i="26"/>
  <c r="E32" i="26"/>
  <c r="D32" i="26"/>
  <c r="C32" i="26"/>
  <c r="F31" i="26"/>
  <c r="E31" i="26"/>
  <c r="D31" i="26"/>
  <c r="C31" i="26"/>
  <c r="F30" i="26"/>
  <c r="E30" i="26"/>
  <c r="D30" i="26"/>
  <c r="C30" i="26"/>
  <c r="F29" i="26"/>
  <c r="E29" i="26"/>
  <c r="D29" i="26"/>
  <c r="C29" i="26"/>
  <c r="F28" i="26"/>
  <c r="E28" i="26"/>
  <c r="D28" i="26"/>
  <c r="C28" i="26"/>
  <c r="F27" i="26"/>
  <c r="E27" i="26"/>
  <c r="D27" i="26"/>
  <c r="C27" i="26"/>
  <c r="F26" i="26"/>
  <c r="E26" i="26"/>
  <c r="D26" i="26"/>
  <c r="C26" i="26"/>
  <c r="F25" i="26"/>
  <c r="E25" i="26"/>
  <c r="D25" i="26"/>
  <c r="C25" i="26"/>
  <c r="F24" i="26"/>
  <c r="E24" i="26"/>
  <c r="D24" i="26"/>
  <c r="C24" i="26"/>
  <c r="F23" i="26"/>
  <c r="E23" i="26"/>
  <c r="D23" i="26"/>
  <c r="C23" i="26"/>
  <c r="F22" i="26"/>
  <c r="E22" i="26"/>
  <c r="D22" i="26"/>
  <c r="C22" i="26"/>
  <c r="F21" i="26"/>
  <c r="E21" i="26"/>
  <c r="D21" i="26"/>
  <c r="C21" i="26"/>
  <c r="F20" i="26"/>
  <c r="E20" i="26"/>
  <c r="D20" i="26"/>
  <c r="C20" i="26"/>
  <c r="F19" i="26"/>
  <c r="E19" i="26"/>
  <c r="D19" i="26"/>
  <c r="C19" i="26"/>
  <c r="F18" i="26"/>
  <c r="E18" i="26"/>
  <c r="D18" i="26"/>
  <c r="C18" i="26"/>
  <c r="F17" i="26"/>
  <c r="E17" i="26"/>
  <c r="D17" i="26"/>
  <c r="C17" i="26"/>
  <c r="F16" i="26"/>
  <c r="E16" i="26"/>
  <c r="D16" i="26"/>
  <c r="C16" i="26"/>
  <c r="F15" i="26"/>
  <c r="E15" i="26"/>
  <c r="D15" i="26"/>
  <c r="C15" i="26"/>
  <c r="F14" i="26"/>
  <c r="E14" i="26"/>
  <c r="D14" i="26"/>
  <c r="C14" i="26"/>
  <c r="F13" i="26"/>
  <c r="E13" i="26"/>
  <c r="D13" i="26"/>
  <c r="C13" i="26"/>
  <c r="F12" i="26"/>
  <c r="E12" i="26"/>
  <c r="D12" i="26"/>
  <c r="C12" i="26"/>
  <c r="F11" i="26"/>
  <c r="E11" i="26"/>
  <c r="D11" i="26"/>
  <c r="C11" i="26"/>
  <c r="F10" i="26"/>
  <c r="E10" i="26"/>
  <c r="D10" i="26"/>
  <c r="C10" i="26"/>
  <c r="F9" i="26"/>
  <c r="E9" i="26"/>
  <c r="D9" i="26"/>
  <c r="C9" i="26"/>
  <c r="F8" i="26"/>
  <c r="E8" i="26"/>
  <c r="D8" i="26"/>
  <c r="C8" i="26"/>
  <c r="F7" i="26"/>
  <c r="E7" i="26"/>
  <c r="D7" i="26"/>
  <c r="C7" i="26"/>
  <c r="F6" i="26"/>
  <c r="E6" i="26"/>
  <c r="D6" i="26"/>
  <c r="C6" i="26"/>
  <c r="F5" i="26"/>
  <c r="E5" i="26"/>
  <c r="D5" i="26"/>
  <c r="C5" i="26"/>
  <c r="F4" i="26"/>
  <c r="E4" i="26"/>
  <c r="D4" i="26"/>
  <c r="C4" i="26"/>
  <c r="AA3" i="26" a="1"/>
  <c r="AA3" i="26" s="1"/>
  <c r="Y3" i="26" a="1"/>
  <c r="Y3" i="26" s="1"/>
  <c r="W3" i="26" a="1"/>
  <c r="W3" i="26" s="1"/>
  <c r="U3" i="26" a="1"/>
  <c r="U3" i="26" s="1"/>
  <c r="F3" i="26"/>
  <c r="E3" i="26"/>
  <c r="D3" i="26"/>
  <c r="C3" i="26"/>
  <c r="F2" i="26"/>
  <c r="E2" i="26"/>
  <c r="D2" i="26"/>
  <c r="C2" i="26"/>
  <c r="F2935" i="26"/>
  <c r="G2907" i="26"/>
  <c r="G2898" i="26"/>
  <c r="G2334" i="26"/>
  <c r="G2323" i="26"/>
  <c r="G1866" i="26"/>
  <c r="G1839" i="26"/>
  <c r="G1758" i="26"/>
  <c r="G1359" i="26"/>
  <c r="G1035" i="26"/>
  <c r="G711" i="26"/>
  <c r="G687" i="26"/>
  <c r="G474" i="26"/>
  <c r="G210" i="26"/>
  <c r="G2919" i="26"/>
  <c r="G2895" i="26"/>
  <c r="G1962" i="26"/>
  <c r="G1615" i="26"/>
  <c r="G1026" i="26"/>
  <c r="G2151" i="26"/>
  <c r="G1458" i="26"/>
  <c r="G1443" i="26"/>
  <c r="O2936" i="26"/>
  <c r="N2936" i="26"/>
  <c r="M2936" i="26"/>
  <c r="L2936" i="26"/>
  <c r="O2935" i="26"/>
  <c r="N2935" i="26"/>
  <c r="M2935" i="26"/>
  <c r="L2935" i="26"/>
  <c r="O2934" i="26"/>
  <c r="N2934" i="26"/>
  <c r="M2934" i="26"/>
  <c r="L2934" i="26"/>
  <c r="O2933" i="26"/>
  <c r="N2933" i="26"/>
  <c r="M2933" i="26"/>
  <c r="L2933" i="26"/>
  <c r="O2932" i="26"/>
  <c r="N2932" i="26"/>
  <c r="M2932" i="26"/>
  <c r="L2932" i="26"/>
  <c r="O2931" i="26"/>
  <c r="N2931" i="26"/>
  <c r="M2931" i="26"/>
  <c r="L2931" i="26"/>
  <c r="O2930" i="26"/>
  <c r="N2930" i="26"/>
  <c r="M2930" i="26"/>
  <c r="L2930" i="26"/>
  <c r="O2929" i="26"/>
  <c r="N2929" i="26"/>
  <c r="M2929" i="26"/>
  <c r="L2929" i="26"/>
  <c r="O2928" i="26"/>
  <c r="N2928" i="26"/>
  <c r="M2928" i="26"/>
  <c r="L2928" i="26"/>
  <c r="O2927" i="26"/>
  <c r="N2927" i="26"/>
  <c r="M2927" i="26"/>
  <c r="L2927" i="26"/>
  <c r="O2926" i="26"/>
  <c r="N2926" i="26"/>
  <c r="M2926" i="26"/>
  <c r="L2926" i="26"/>
  <c r="O2925" i="26"/>
  <c r="N2925" i="26"/>
  <c r="M2925" i="26"/>
  <c r="L2925" i="26"/>
  <c r="O2924" i="26"/>
  <c r="N2924" i="26"/>
  <c r="M2924" i="26"/>
  <c r="L2924" i="26"/>
  <c r="O2923" i="26"/>
  <c r="N2923" i="26"/>
  <c r="M2923" i="26"/>
  <c r="L2923" i="26"/>
  <c r="O2922" i="26"/>
  <c r="N2922" i="26"/>
  <c r="Q2922" i="26" s="1" a="1"/>
  <c r="Q2922" i="26" s="1"/>
  <c r="M2922" i="26"/>
  <c r="L2922" i="26"/>
  <c r="O2921" i="26"/>
  <c r="N2921" i="26"/>
  <c r="M2921" i="26"/>
  <c r="L2921" i="26"/>
  <c r="O2920" i="26"/>
  <c r="N2920" i="26"/>
  <c r="M2920" i="26"/>
  <c r="L2920" i="26"/>
  <c r="O2919" i="26"/>
  <c r="N2919" i="26"/>
  <c r="M2919" i="26"/>
  <c r="L2919" i="26"/>
  <c r="O2918" i="26"/>
  <c r="N2918" i="26"/>
  <c r="M2918" i="26"/>
  <c r="L2918" i="26"/>
  <c r="O2917" i="26"/>
  <c r="N2917" i="26"/>
  <c r="M2917" i="26"/>
  <c r="L2917" i="26"/>
  <c r="O2916" i="26"/>
  <c r="N2916" i="26"/>
  <c r="M2916" i="26"/>
  <c r="L2916" i="26"/>
  <c r="O2915" i="26"/>
  <c r="N2915" i="26"/>
  <c r="M2915" i="26"/>
  <c r="L2915" i="26"/>
  <c r="O2914" i="26"/>
  <c r="N2914" i="26"/>
  <c r="M2914" i="26"/>
  <c r="L2914" i="26"/>
  <c r="O2913" i="26"/>
  <c r="N2913" i="26"/>
  <c r="M2913" i="26"/>
  <c r="L2913" i="26"/>
  <c r="O2912" i="26"/>
  <c r="N2912" i="26"/>
  <c r="M2912" i="26"/>
  <c r="L2912" i="26"/>
  <c r="O2911" i="26"/>
  <c r="N2911" i="26"/>
  <c r="M2911" i="26"/>
  <c r="L2911" i="26"/>
  <c r="O2910" i="26"/>
  <c r="N2910" i="26"/>
  <c r="M2910" i="26"/>
  <c r="L2910" i="26"/>
  <c r="O2909" i="26"/>
  <c r="N2909" i="26"/>
  <c r="M2909" i="26"/>
  <c r="L2909" i="26"/>
  <c r="O2908" i="26"/>
  <c r="N2908" i="26"/>
  <c r="M2908" i="26"/>
  <c r="L2908" i="26"/>
  <c r="O2907" i="26"/>
  <c r="N2907" i="26"/>
  <c r="M2907" i="26"/>
  <c r="L2907" i="26"/>
  <c r="O2906" i="26"/>
  <c r="N2906" i="26"/>
  <c r="M2906" i="26"/>
  <c r="L2906" i="26"/>
  <c r="O2905" i="26"/>
  <c r="N2905" i="26"/>
  <c r="M2905" i="26"/>
  <c r="L2905" i="26"/>
  <c r="O2904" i="26"/>
  <c r="N2904" i="26"/>
  <c r="M2904" i="26"/>
  <c r="L2904" i="26"/>
  <c r="O2903" i="26"/>
  <c r="N2903" i="26"/>
  <c r="M2903" i="26"/>
  <c r="L2903" i="26"/>
  <c r="O2902" i="26"/>
  <c r="N2902" i="26"/>
  <c r="M2902" i="26"/>
  <c r="L2902" i="26"/>
  <c r="O2901" i="26"/>
  <c r="N2901" i="26"/>
  <c r="M2901" i="26"/>
  <c r="L2901" i="26"/>
  <c r="O2900" i="26"/>
  <c r="N2900" i="26"/>
  <c r="M2900" i="26"/>
  <c r="L2900" i="26"/>
  <c r="O2899" i="26"/>
  <c r="N2899" i="26"/>
  <c r="M2899" i="26"/>
  <c r="L2899" i="26"/>
  <c r="O2898" i="26"/>
  <c r="N2898" i="26"/>
  <c r="M2898" i="26"/>
  <c r="L2898" i="26"/>
  <c r="O2897" i="26"/>
  <c r="N2897" i="26"/>
  <c r="M2897" i="26"/>
  <c r="L2897" i="26"/>
  <c r="O2896" i="26"/>
  <c r="N2896" i="26"/>
  <c r="M2896" i="26"/>
  <c r="L2896" i="26"/>
  <c r="O2895" i="26"/>
  <c r="N2895" i="26"/>
  <c r="M2895" i="26"/>
  <c r="L2895" i="26"/>
  <c r="O2894" i="26"/>
  <c r="N2894" i="26"/>
  <c r="M2894" i="26"/>
  <c r="L2894" i="26"/>
  <c r="O2893" i="26"/>
  <c r="N2893" i="26"/>
  <c r="M2893" i="26"/>
  <c r="L2893" i="26"/>
  <c r="O2892" i="26"/>
  <c r="N2892" i="26"/>
  <c r="M2892" i="26"/>
  <c r="L2892" i="26"/>
  <c r="O2891" i="26"/>
  <c r="N2891" i="26"/>
  <c r="M2891" i="26"/>
  <c r="L2891" i="26"/>
  <c r="O2890" i="26"/>
  <c r="N2890" i="26"/>
  <c r="M2890" i="26"/>
  <c r="L2890" i="26"/>
  <c r="O2889" i="26"/>
  <c r="N2889" i="26"/>
  <c r="M2889" i="26"/>
  <c r="L2889" i="26"/>
  <c r="O2888" i="26"/>
  <c r="N2888" i="26"/>
  <c r="M2888" i="26"/>
  <c r="L2888" i="26"/>
  <c r="O2887" i="26"/>
  <c r="N2887" i="26"/>
  <c r="M2887" i="26"/>
  <c r="L2887" i="26"/>
  <c r="O2886" i="26"/>
  <c r="N2886" i="26"/>
  <c r="M2886" i="26"/>
  <c r="L2886" i="26"/>
  <c r="O2885" i="26"/>
  <c r="N2885" i="26"/>
  <c r="M2885" i="26"/>
  <c r="L2885" i="26"/>
  <c r="O2884" i="26"/>
  <c r="N2884" i="26"/>
  <c r="M2884" i="26"/>
  <c r="L2884" i="26"/>
  <c r="O2883" i="26"/>
  <c r="N2883" i="26"/>
  <c r="M2883" i="26"/>
  <c r="L2883" i="26"/>
  <c r="O2882" i="26"/>
  <c r="N2882" i="26"/>
  <c r="M2882" i="26"/>
  <c r="L2882" i="26"/>
  <c r="O2881" i="26"/>
  <c r="N2881" i="26"/>
  <c r="M2881" i="26"/>
  <c r="L2881" i="26"/>
  <c r="O2880" i="26"/>
  <c r="N2880" i="26"/>
  <c r="M2880" i="26"/>
  <c r="L2880" i="26"/>
  <c r="O2879" i="26"/>
  <c r="N2879" i="26"/>
  <c r="M2879" i="26"/>
  <c r="L2879" i="26"/>
  <c r="O2878" i="26"/>
  <c r="N2878" i="26"/>
  <c r="M2878" i="26"/>
  <c r="L2878" i="26"/>
  <c r="O2877" i="26"/>
  <c r="N2877" i="26"/>
  <c r="M2877" i="26"/>
  <c r="L2877" i="26"/>
  <c r="O2876" i="26"/>
  <c r="N2876" i="26"/>
  <c r="M2876" i="26"/>
  <c r="L2876" i="26"/>
  <c r="O2875" i="26"/>
  <c r="N2875" i="26"/>
  <c r="M2875" i="26"/>
  <c r="L2875" i="26"/>
  <c r="O2874" i="26"/>
  <c r="N2874" i="26"/>
  <c r="M2874" i="26"/>
  <c r="L2874" i="26"/>
  <c r="O2873" i="26"/>
  <c r="N2873" i="26"/>
  <c r="M2873" i="26"/>
  <c r="L2873" i="26"/>
  <c r="O2872" i="26"/>
  <c r="N2872" i="26"/>
  <c r="M2872" i="26"/>
  <c r="L2872" i="26"/>
  <c r="O2871" i="26"/>
  <c r="N2871" i="26"/>
  <c r="Q2871" i="26" s="1" a="1"/>
  <c r="Q2871" i="26" s="1"/>
  <c r="M2871" i="26"/>
  <c r="L2871" i="26"/>
  <c r="O2870" i="26"/>
  <c r="N2870" i="26"/>
  <c r="M2870" i="26"/>
  <c r="L2870" i="26"/>
  <c r="O2869" i="26"/>
  <c r="N2869" i="26"/>
  <c r="M2869" i="26"/>
  <c r="L2869" i="26"/>
  <c r="O2868" i="26"/>
  <c r="N2868" i="26"/>
  <c r="M2868" i="26"/>
  <c r="L2868" i="26"/>
  <c r="O2867" i="26"/>
  <c r="N2867" i="26"/>
  <c r="M2867" i="26"/>
  <c r="L2867" i="26"/>
  <c r="O2866" i="26"/>
  <c r="N2866" i="26"/>
  <c r="M2866" i="26"/>
  <c r="L2866" i="26"/>
  <c r="O2865" i="26"/>
  <c r="N2865" i="26"/>
  <c r="M2865" i="26"/>
  <c r="L2865" i="26"/>
  <c r="O2864" i="26"/>
  <c r="N2864" i="26"/>
  <c r="M2864" i="26"/>
  <c r="L2864" i="26"/>
  <c r="O2863" i="26"/>
  <c r="N2863" i="26"/>
  <c r="M2863" i="26"/>
  <c r="L2863" i="26"/>
  <c r="O2862" i="26"/>
  <c r="N2862" i="26"/>
  <c r="M2862" i="26"/>
  <c r="L2862" i="26"/>
  <c r="O2861" i="26"/>
  <c r="N2861" i="26"/>
  <c r="M2861" i="26"/>
  <c r="L2861" i="26"/>
  <c r="O2860" i="26"/>
  <c r="N2860" i="26"/>
  <c r="M2860" i="26"/>
  <c r="L2860" i="26"/>
  <c r="O2859" i="26"/>
  <c r="N2859" i="26"/>
  <c r="M2859" i="26"/>
  <c r="L2859" i="26"/>
  <c r="O2858" i="26"/>
  <c r="N2858" i="26"/>
  <c r="M2858" i="26"/>
  <c r="L2858" i="26"/>
  <c r="O2857" i="26"/>
  <c r="N2857" i="26"/>
  <c r="M2857" i="26"/>
  <c r="L2857" i="26"/>
  <c r="O2856" i="26"/>
  <c r="N2856" i="26"/>
  <c r="M2856" i="26"/>
  <c r="L2856" i="26"/>
  <c r="O2855" i="26"/>
  <c r="N2855" i="26"/>
  <c r="M2855" i="26"/>
  <c r="L2855" i="26"/>
  <c r="O2854" i="26"/>
  <c r="N2854" i="26"/>
  <c r="M2854" i="26"/>
  <c r="L2854" i="26"/>
  <c r="O2853" i="26"/>
  <c r="N2853" i="26"/>
  <c r="M2853" i="26"/>
  <c r="L2853" i="26"/>
  <c r="O2852" i="26"/>
  <c r="N2852" i="26"/>
  <c r="M2852" i="26"/>
  <c r="L2852" i="26"/>
  <c r="O2851" i="26"/>
  <c r="N2851" i="26"/>
  <c r="M2851" i="26"/>
  <c r="L2851" i="26"/>
  <c r="O2850" i="26"/>
  <c r="N2850" i="26"/>
  <c r="M2850" i="26"/>
  <c r="L2850" i="26"/>
  <c r="O2849" i="26"/>
  <c r="N2849" i="26"/>
  <c r="M2849" i="26"/>
  <c r="L2849" i="26"/>
  <c r="O2848" i="26"/>
  <c r="N2848" i="26"/>
  <c r="M2848" i="26"/>
  <c r="L2848" i="26"/>
  <c r="O2847" i="26"/>
  <c r="N2847" i="26"/>
  <c r="M2847" i="26"/>
  <c r="L2847" i="26"/>
  <c r="O2846" i="26"/>
  <c r="N2846" i="26"/>
  <c r="M2846" i="26"/>
  <c r="L2846" i="26"/>
  <c r="O2845" i="26"/>
  <c r="N2845" i="26"/>
  <c r="M2845" i="26"/>
  <c r="L2845" i="26"/>
  <c r="O2844" i="26"/>
  <c r="N2844" i="26"/>
  <c r="M2844" i="26"/>
  <c r="L2844" i="26"/>
  <c r="O2843" i="26"/>
  <c r="N2843" i="26"/>
  <c r="M2843" i="26"/>
  <c r="L2843" i="26"/>
  <c r="O2842" i="26"/>
  <c r="N2842" i="26"/>
  <c r="M2842" i="26"/>
  <c r="L2842" i="26"/>
  <c r="O2841" i="26"/>
  <c r="N2841" i="26"/>
  <c r="M2841" i="26"/>
  <c r="L2841" i="26"/>
  <c r="O2840" i="26"/>
  <c r="N2840" i="26"/>
  <c r="M2840" i="26"/>
  <c r="L2840" i="26"/>
  <c r="O2839" i="26"/>
  <c r="N2839" i="26"/>
  <c r="M2839" i="26"/>
  <c r="L2839" i="26"/>
  <c r="O2838" i="26"/>
  <c r="N2838" i="26"/>
  <c r="M2838" i="26"/>
  <c r="L2838" i="26"/>
  <c r="O2837" i="26"/>
  <c r="N2837" i="26"/>
  <c r="M2837" i="26"/>
  <c r="L2837" i="26"/>
  <c r="O2836" i="26"/>
  <c r="N2836" i="26"/>
  <c r="M2836" i="26"/>
  <c r="L2836" i="26"/>
  <c r="O2835" i="26"/>
  <c r="N2835" i="26"/>
  <c r="M2835" i="26"/>
  <c r="L2835" i="26"/>
  <c r="O2834" i="26"/>
  <c r="N2834" i="26"/>
  <c r="M2834" i="26"/>
  <c r="L2834" i="26"/>
  <c r="O2833" i="26"/>
  <c r="N2833" i="26"/>
  <c r="M2833" i="26"/>
  <c r="L2833" i="26"/>
  <c r="O2832" i="26"/>
  <c r="N2832" i="26"/>
  <c r="M2832" i="26"/>
  <c r="L2832" i="26"/>
  <c r="O2831" i="26"/>
  <c r="N2831" i="26"/>
  <c r="M2831" i="26"/>
  <c r="L2831" i="26"/>
  <c r="O2830" i="26"/>
  <c r="N2830" i="26"/>
  <c r="M2830" i="26"/>
  <c r="L2830" i="26"/>
  <c r="O2829" i="26"/>
  <c r="N2829" i="26"/>
  <c r="M2829" i="26"/>
  <c r="L2829" i="26"/>
  <c r="O2828" i="26"/>
  <c r="N2828" i="26"/>
  <c r="M2828" i="26"/>
  <c r="L2828" i="26"/>
  <c r="O2827" i="26"/>
  <c r="N2827" i="26"/>
  <c r="M2827" i="26"/>
  <c r="L2827" i="26"/>
  <c r="O2826" i="26"/>
  <c r="N2826" i="26"/>
  <c r="M2826" i="26"/>
  <c r="L2826" i="26"/>
  <c r="O2825" i="26"/>
  <c r="N2825" i="26"/>
  <c r="M2825" i="26"/>
  <c r="L2825" i="26"/>
  <c r="O2824" i="26"/>
  <c r="N2824" i="26"/>
  <c r="M2824" i="26"/>
  <c r="L2824" i="26"/>
  <c r="O2823" i="26"/>
  <c r="N2823" i="26"/>
  <c r="M2823" i="26"/>
  <c r="L2823" i="26"/>
  <c r="O2822" i="26"/>
  <c r="N2822" i="26"/>
  <c r="M2822" i="26"/>
  <c r="L2822" i="26"/>
  <c r="O2821" i="26"/>
  <c r="N2821" i="26"/>
  <c r="M2821" i="26"/>
  <c r="L2821" i="26"/>
  <c r="O2820" i="26"/>
  <c r="N2820" i="26"/>
  <c r="M2820" i="26"/>
  <c r="L2820" i="26"/>
  <c r="O2819" i="26"/>
  <c r="N2819" i="26"/>
  <c r="M2819" i="26"/>
  <c r="L2819" i="26"/>
  <c r="O2818" i="26"/>
  <c r="N2818" i="26"/>
  <c r="M2818" i="26"/>
  <c r="L2818" i="26"/>
  <c r="O2817" i="26"/>
  <c r="N2817" i="26"/>
  <c r="M2817" i="26"/>
  <c r="L2817" i="26"/>
  <c r="O2816" i="26"/>
  <c r="N2816" i="26"/>
  <c r="M2816" i="26"/>
  <c r="L2816" i="26"/>
  <c r="O2815" i="26"/>
  <c r="N2815" i="26"/>
  <c r="M2815" i="26"/>
  <c r="L2815" i="26"/>
  <c r="O2814" i="26"/>
  <c r="N2814" i="26"/>
  <c r="M2814" i="26"/>
  <c r="L2814" i="26"/>
  <c r="O2813" i="26"/>
  <c r="N2813" i="26"/>
  <c r="M2813" i="26"/>
  <c r="L2813" i="26"/>
  <c r="O2812" i="26"/>
  <c r="N2812" i="26"/>
  <c r="M2812" i="26"/>
  <c r="L2812" i="26"/>
  <c r="O2811" i="26"/>
  <c r="N2811" i="26"/>
  <c r="M2811" i="26"/>
  <c r="L2811" i="26"/>
  <c r="O2810" i="26"/>
  <c r="N2810" i="26"/>
  <c r="M2810" i="26"/>
  <c r="L2810" i="26"/>
  <c r="O2809" i="26"/>
  <c r="N2809" i="26"/>
  <c r="M2809" i="26"/>
  <c r="L2809" i="26"/>
  <c r="O2808" i="26"/>
  <c r="N2808" i="26"/>
  <c r="M2808" i="26"/>
  <c r="L2808" i="26"/>
  <c r="O2807" i="26"/>
  <c r="N2807" i="26"/>
  <c r="M2807" i="26"/>
  <c r="L2807" i="26"/>
  <c r="O2806" i="26"/>
  <c r="N2806" i="26"/>
  <c r="M2806" i="26"/>
  <c r="L2806" i="26"/>
  <c r="O2805" i="26"/>
  <c r="N2805" i="26"/>
  <c r="M2805" i="26"/>
  <c r="L2805" i="26"/>
  <c r="O2804" i="26"/>
  <c r="N2804" i="26"/>
  <c r="M2804" i="26"/>
  <c r="L2804" i="26"/>
  <c r="O2803" i="26"/>
  <c r="N2803" i="26"/>
  <c r="M2803" i="26"/>
  <c r="L2803" i="26"/>
  <c r="O2802" i="26"/>
  <c r="Q2802" i="26" s="1" a="1"/>
  <c r="Q2802" i="26" s="1"/>
  <c r="N2802" i="26"/>
  <c r="M2802" i="26"/>
  <c r="L2802" i="26"/>
  <c r="O2801" i="26"/>
  <c r="N2801" i="26"/>
  <c r="M2801" i="26"/>
  <c r="L2801" i="26"/>
  <c r="O2800" i="26"/>
  <c r="N2800" i="26"/>
  <c r="M2800" i="26"/>
  <c r="L2800" i="26"/>
  <c r="O2799" i="26"/>
  <c r="N2799" i="26"/>
  <c r="M2799" i="26"/>
  <c r="L2799" i="26"/>
  <c r="O2798" i="26"/>
  <c r="N2798" i="26"/>
  <c r="M2798" i="26"/>
  <c r="L2798" i="26"/>
  <c r="O2797" i="26"/>
  <c r="N2797" i="26"/>
  <c r="M2797" i="26"/>
  <c r="L2797" i="26"/>
  <c r="O2796" i="26"/>
  <c r="N2796" i="26"/>
  <c r="M2796" i="26"/>
  <c r="L2796" i="26"/>
  <c r="O2795" i="26"/>
  <c r="N2795" i="26"/>
  <c r="M2795" i="26"/>
  <c r="L2795" i="26"/>
  <c r="O2794" i="26"/>
  <c r="N2794" i="26"/>
  <c r="M2794" i="26"/>
  <c r="L2794" i="26"/>
  <c r="O2793" i="26"/>
  <c r="N2793" i="26"/>
  <c r="M2793" i="26"/>
  <c r="L2793" i="26"/>
  <c r="O2792" i="26"/>
  <c r="N2792" i="26"/>
  <c r="M2792" i="26"/>
  <c r="L2792" i="26"/>
  <c r="O2791" i="26"/>
  <c r="N2791" i="26"/>
  <c r="M2791" i="26"/>
  <c r="L2791" i="26"/>
  <c r="O2790" i="26"/>
  <c r="N2790" i="26"/>
  <c r="M2790" i="26"/>
  <c r="L2790" i="26"/>
  <c r="O2789" i="26"/>
  <c r="N2789" i="26"/>
  <c r="M2789" i="26"/>
  <c r="L2789" i="26"/>
  <c r="O2788" i="26"/>
  <c r="N2788" i="26"/>
  <c r="M2788" i="26"/>
  <c r="L2788" i="26"/>
  <c r="O2787" i="26"/>
  <c r="Q2787" i="26" s="1" a="1"/>
  <c r="Q2787" i="26" s="1"/>
  <c r="N2787" i="26"/>
  <c r="M2787" i="26"/>
  <c r="L2787" i="26"/>
  <c r="O2786" i="26"/>
  <c r="N2786" i="26"/>
  <c r="M2786" i="26"/>
  <c r="L2786" i="26"/>
  <c r="O2785" i="26"/>
  <c r="N2785" i="26"/>
  <c r="M2785" i="26"/>
  <c r="L2785" i="26"/>
  <c r="O2784" i="26"/>
  <c r="N2784" i="26"/>
  <c r="M2784" i="26"/>
  <c r="L2784" i="26"/>
  <c r="O2783" i="26"/>
  <c r="N2783" i="26"/>
  <c r="M2783" i="26"/>
  <c r="L2783" i="26"/>
  <c r="O2782" i="26"/>
  <c r="N2782" i="26"/>
  <c r="M2782" i="26"/>
  <c r="L2782" i="26"/>
  <c r="O2781" i="26"/>
  <c r="N2781" i="26"/>
  <c r="M2781" i="26"/>
  <c r="L2781" i="26"/>
  <c r="O2780" i="26"/>
  <c r="N2780" i="26"/>
  <c r="M2780" i="26"/>
  <c r="L2780" i="26"/>
  <c r="O2779" i="26"/>
  <c r="N2779" i="26"/>
  <c r="M2779" i="26"/>
  <c r="L2779" i="26"/>
  <c r="O2778" i="26"/>
  <c r="N2778" i="26"/>
  <c r="M2778" i="26"/>
  <c r="L2778" i="26"/>
  <c r="O2777" i="26"/>
  <c r="N2777" i="26"/>
  <c r="M2777" i="26"/>
  <c r="L2777" i="26"/>
  <c r="O2776" i="26"/>
  <c r="N2776" i="26"/>
  <c r="M2776" i="26"/>
  <c r="L2776" i="26"/>
  <c r="O2775" i="26"/>
  <c r="N2775" i="26"/>
  <c r="M2775" i="26"/>
  <c r="L2775" i="26"/>
  <c r="O2774" i="26"/>
  <c r="N2774" i="26"/>
  <c r="M2774" i="26"/>
  <c r="L2774" i="26"/>
  <c r="O2773" i="26"/>
  <c r="N2773" i="26"/>
  <c r="M2773" i="26"/>
  <c r="L2773" i="26"/>
  <c r="O2772" i="26"/>
  <c r="N2772" i="26"/>
  <c r="M2772" i="26"/>
  <c r="L2772" i="26"/>
  <c r="O2771" i="26"/>
  <c r="N2771" i="26"/>
  <c r="M2771" i="26"/>
  <c r="L2771" i="26"/>
  <c r="O2770" i="26"/>
  <c r="N2770" i="26"/>
  <c r="M2770" i="26"/>
  <c r="L2770" i="26"/>
  <c r="O2769" i="26"/>
  <c r="N2769" i="26"/>
  <c r="M2769" i="26"/>
  <c r="L2769" i="26"/>
  <c r="O2768" i="26"/>
  <c r="N2768" i="26"/>
  <c r="M2768" i="26"/>
  <c r="L2768" i="26"/>
  <c r="O2767" i="26"/>
  <c r="N2767" i="26"/>
  <c r="M2767" i="26"/>
  <c r="L2767" i="26"/>
  <c r="O2766" i="26"/>
  <c r="N2766" i="26"/>
  <c r="M2766" i="26"/>
  <c r="L2766" i="26"/>
  <c r="O2765" i="26"/>
  <c r="N2765" i="26"/>
  <c r="M2765" i="26"/>
  <c r="L2765" i="26"/>
  <c r="O2764" i="26"/>
  <c r="N2764" i="26"/>
  <c r="M2764" i="26"/>
  <c r="L2764" i="26"/>
  <c r="O2763" i="26"/>
  <c r="N2763" i="26"/>
  <c r="M2763" i="26"/>
  <c r="L2763" i="26"/>
  <c r="O2762" i="26"/>
  <c r="N2762" i="26"/>
  <c r="M2762" i="26"/>
  <c r="L2762" i="26"/>
  <c r="O2761" i="26"/>
  <c r="N2761" i="26"/>
  <c r="M2761" i="26"/>
  <c r="L2761" i="26"/>
  <c r="O2760" i="26"/>
  <c r="N2760" i="26"/>
  <c r="M2760" i="26"/>
  <c r="L2760" i="26"/>
  <c r="O2759" i="26"/>
  <c r="N2759" i="26"/>
  <c r="M2759" i="26"/>
  <c r="L2759" i="26"/>
  <c r="O2758" i="26"/>
  <c r="N2758" i="26"/>
  <c r="M2758" i="26"/>
  <c r="L2758" i="26"/>
  <c r="O2757" i="26"/>
  <c r="N2757" i="26"/>
  <c r="M2757" i="26"/>
  <c r="L2757" i="26"/>
  <c r="O2756" i="26"/>
  <c r="N2756" i="26"/>
  <c r="M2756" i="26"/>
  <c r="L2756" i="26"/>
  <c r="O2755" i="26"/>
  <c r="N2755" i="26"/>
  <c r="M2755" i="26"/>
  <c r="L2755" i="26"/>
  <c r="O2754" i="26"/>
  <c r="N2754" i="26"/>
  <c r="M2754" i="26"/>
  <c r="L2754" i="26"/>
  <c r="O2753" i="26"/>
  <c r="N2753" i="26"/>
  <c r="M2753" i="26"/>
  <c r="L2753" i="26"/>
  <c r="O2752" i="26"/>
  <c r="N2752" i="26"/>
  <c r="M2752" i="26"/>
  <c r="L2752" i="26"/>
  <c r="O2751" i="26"/>
  <c r="N2751" i="26"/>
  <c r="M2751" i="26"/>
  <c r="L2751" i="26"/>
  <c r="O2750" i="26"/>
  <c r="N2750" i="26"/>
  <c r="M2750" i="26"/>
  <c r="L2750" i="26"/>
  <c r="O2749" i="26"/>
  <c r="N2749" i="26"/>
  <c r="M2749" i="26"/>
  <c r="L2749" i="26"/>
  <c r="O2748" i="26"/>
  <c r="N2748" i="26"/>
  <c r="M2748" i="26"/>
  <c r="L2748" i="26"/>
  <c r="O2747" i="26"/>
  <c r="N2747" i="26"/>
  <c r="M2747" i="26"/>
  <c r="L2747" i="26"/>
  <c r="O2746" i="26"/>
  <c r="N2746" i="26"/>
  <c r="M2746" i="26"/>
  <c r="L2746" i="26"/>
  <c r="O2745" i="26"/>
  <c r="N2745" i="26"/>
  <c r="M2745" i="26"/>
  <c r="L2745" i="26"/>
  <c r="O2744" i="26"/>
  <c r="N2744" i="26"/>
  <c r="M2744" i="26"/>
  <c r="L2744" i="26"/>
  <c r="O2743" i="26"/>
  <c r="N2743" i="26"/>
  <c r="M2743" i="26"/>
  <c r="L2743" i="26"/>
  <c r="O2742" i="26"/>
  <c r="N2742" i="26"/>
  <c r="M2742" i="26"/>
  <c r="L2742" i="26"/>
  <c r="O2741" i="26"/>
  <c r="N2741" i="26"/>
  <c r="M2741" i="26"/>
  <c r="L2741" i="26"/>
  <c r="O2740" i="26"/>
  <c r="N2740" i="26"/>
  <c r="M2740" i="26"/>
  <c r="L2740" i="26"/>
  <c r="O2739" i="26"/>
  <c r="N2739" i="26"/>
  <c r="M2739" i="26"/>
  <c r="L2739" i="26"/>
  <c r="O2738" i="26"/>
  <c r="N2738" i="26"/>
  <c r="M2738" i="26"/>
  <c r="L2738" i="26"/>
  <c r="O2737" i="26"/>
  <c r="N2737" i="26"/>
  <c r="M2737" i="26"/>
  <c r="L2737" i="26"/>
  <c r="O2736" i="26"/>
  <c r="N2736" i="26"/>
  <c r="M2736" i="26"/>
  <c r="L2736" i="26"/>
  <c r="O2735" i="26"/>
  <c r="N2735" i="26"/>
  <c r="M2735" i="26"/>
  <c r="L2735" i="26"/>
  <c r="O2734" i="26"/>
  <c r="N2734" i="26"/>
  <c r="M2734" i="26"/>
  <c r="L2734" i="26"/>
  <c r="O2733" i="26"/>
  <c r="N2733" i="26"/>
  <c r="M2733" i="26"/>
  <c r="L2733" i="26"/>
  <c r="O2732" i="26"/>
  <c r="N2732" i="26"/>
  <c r="M2732" i="26"/>
  <c r="L2732" i="26"/>
  <c r="O2731" i="26"/>
  <c r="N2731" i="26"/>
  <c r="M2731" i="26"/>
  <c r="L2731" i="26"/>
  <c r="O2730" i="26"/>
  <c r="N2730" i="26"/>
  <c r="M2730" i="26"/>
  <c r="L2730" i="26"/>
  <c r="O2729" i="26"/>
  <c r="N2729" i="26"/>
  <c r="M2729" i="26"/>
  <c r="L2729" i="26"/>
  <c r="O2728" i="26"/>
  <c r="N2728" i="26"/>
  <c r="M2728" i="26"/>
  <c r="L2728" i="26"/>
  <c r="O2727" i="26"/>
  <c r="N2727" i="26"/>
  <c r="M2727" i="26"/>
  <c r="L2727" i="26"/>
  <c r="O2726" i="26"/>
  <c r="N2726" i="26"/>
  <c r="M2726" i="26"/>
  <c r="L2726" i="26"/>
  <c r="O2725" i="26"/>
  <c r="N2725" i="26"/>
  <c r="M2725" i="26"/>
  <c r="L2725" i="26"/>
  <c r="O2724" i="26"/>
  <c r="N2724" i="26"/>
  <c r="M2724" i="26"/>
  <c r="L2724" i="26"/>
  <c r="O2723" i="26"/>
  <c r="N2723" i="26"/>
  <c r="M2723" i="26"/>
  <c r="L2723" i="26"/>
  <c r="O2722" i="26"/>
  <c r="N2722" i="26"/>
  <c r="M2722" i="26"/>
  <c r="L2722" i="26"/>
  <c r="O2721" i="26"/>
  <c r="N2721" i="26"/>
  <c r="M2721" i="26"/>
  <c r="L2721" i="26"/>
  <c r="O2720" i="26"/>
  <c r="N2720" i="26"/>
  <c r="M2720" i="26"/>
  <c r="L2720" i="26"/>
  <c r="O2719" i="26"/>
  <c r="N2719" i="26"/>
  <c r="M2719" i="26"/>
  <c r="L2719" i="26"/>
  <c r="O2718" i="26"/>
  <c r="N2718" i="26"/>
  <c r="M2718" i="26"/>
  <c r="L2718" i="26"/>
  <c r="O2717" i="26"/>
  <c r="N2717" i="26"/>
  <c r="M2717" i="26"/>
  <c r="L2717" i="26"/>
  <c r="O2716" i="26"/>
  <c r="N2716" i="26"/>
  <c r="M2716" i="26"/>
  <c r="L2716" i="26"/>
  <c r="O2715" i="26"/>
  <c r="N2715" i="26"/>
  <c r="M2715" i="26"/>
  <c r="L2715" i="26"/>
  <c r="O2714" i="26"/>
  <c r="N2714" i="26"/>
  <c r="M2714" i="26"/>
  <c r="L2714" i="26"/>
  <c r="O2713" i="26"/>
  <c r="N2713" i="26"/>
  <c r="M2713" i="26"/>
  <c r="L2713" i="26"/>
  <c r="O2712" i="26"/>
  <c r="N2712" i="26"/>
  <c r="M2712" i="26"/>
  <c r="L2712" i="26"/>
  <c r="O2711" i="26"/>
  <c r="N2711" i="26"/>
  <c r="M2711" i="26"/>
  <c r="L2711" i="26"/>
  <c r="O2710" i="26"/>
  <c r="N2710" i="26"/>
  <c r="M2710" i="26"/>
  <c r="L2710" i="26"/>
  <c r="O2709" i="26"/>
  <c r="N2709" i="26"/>
  <c r="M2709" i="26"/>
  <c r="L2709" i="26"/>
  <c r="O2708" i="26"/>
  <c r="N2708" i="26"/>
  <c r="M2708" i="26"/>
  <c r="L2708" i="26"/>
  <c r="O2707" i="26"/>
  <c r="N2707" i="26"/>
  <c r="M2707" i="26"/>
  <c r="L2707" i="26"/>
  <c r="O2706" i="26"/>
  <c r="N2706" i="26"/>
  <c r="M2706" i="26"/>
  <c r="L2706" i="26"/>
  <c r="O2705" i="26"/>
  <c r="N2705" i="26"/>
  <c r="M2705" i="26"/>
  <c r="L2705" i="26"/>
  <c r="O2704" i="26"/>
  <c r="N2704" i="26"/>
  <c r="M2704" i="26"/>
  <c r="L2704" i="26"/>
  <c r="O2703" i="26"/>
  <c r="N2703" i="26"/>
  <c r="M2703" i="26"/>
  <c r="L2703" i="26"/>
  <c r="O2702" i="26"/>
  <c r="N2702" i="26"/>
  <c r="M2702" i="26"/>
  <c r="L2702" i="26"/>
  <c r="O2701" i="26"/>
  <c r="N2701" i="26"/>
  <c r="M2701" i="26"/>
  <c r="L2701" i="26"/>
  <c r="O2700" i="26"/>
  <c r="N2700" i="26"/>
  <c r="M2700" i="26"/>
  <c r="L2700" i="26"/>
  <c r="O2699" i="26"/>
  <c r="N2699" i="26"/>
  <c r="M2699" i="26"/>
  <c r="L2699" i="26"/>
  <c r="O2698" i="26"/>
  <c r="N2698" i="26"/>
  <c r="M2698" i="26"/>
  <c r="L2698" i="26"/>
  <c r="O2697" i="26"/>
  <c r="N2697" i="26"/>
  <c r="M2697" i="26"/>
  <c r="L2697" i="26"/>
  <c r="O2696" i="26"/>
  <c r="N2696" i="26"/>
  <c r="M2696" i="26"/>
  <c r="L2696" i="26"/>
  <c r="O2695" i="26"/>
  <c r="N2695" i="26"/>
  <c r="M2695" i="26"/>
  <c r="L2695" i="26"/>
  <c r="O2694" i="26"/>
  <c r="N2694" i="26"/>
  <c r="M2694" i="26"/>
  <c r="L2694" i="26"/>
  <c r="O2693" i="26"/>
  <c r="N2693" i="26"/>
  <c r="M2693" i="26"/>
  <c r="L2693" i="26"/>
  <c r="O2692" i="26"/>
  <c r="N2692" i="26"/>
  <c r="M2692" i="26"/>
  <c r="L2692" i="26"/>
  <c r="O2691" i="26"/>
  <c r="N2691" i="26"/>
  <c r="M2691" i="26"/>
  <c r="L2691" i="26"/>
  <c r="O2690" i="26"/>
  <c r="N2690" i="26"/>
  <c r="M2690" i="26"/>
  <c r="L2690" i="26"/>
  <c r="O2689" i="26"/>
  <c r="N2689" i="26"/>
  <c r="M2689" i="26"/>
  <c r="L2689" i="26"/>
  <c r="O2688" i="26"/>
  <c r="N2688" i="26"/>
  <c r="M2688" i="26"/>
  <c r="L2688" i="26"/>
  <c r="O2687" i="26"/>
  <c r="N2687" i="26"/>
  <c r="M2687" i="26"/>
  <c r="L2687" i="26"/>
  <c r="O2686" i="26"/>
  <c r="N2686" i="26"/>
  <c r="M2686" i="26"/>
  <c r="L2686" i="26"/>
  <c r="O2685" i="26"/>
  <c r="N2685" i="26"/>
  <c r="M2685" i="26"/>
  <c r="L2685" i="26"/>
  <c r="O2684" i="26"/>
  <c r="N2684" i="26"/>
  <c r="M2684" i="26"/>
  <c r="L2684" i="26"/>
  <c r="O2683" i="26"/>
  <c r="N2683" i="26"/>
  <c r="M2683" i="26"/>
  <c r="L2683" i="26"/>
  <c r="O2682" i="26"/>
  <c r="N2682" i="26"/>
  <c r="M2682" i="26"/>
  <c r="L2682" i="26"/>
  <c r="O2681" i="26"/>
  <c r="N2681" i="26"/>
  <c r="M2681" i="26"/>
  <c r="L2681" i="26"/>
  <c r="O2680" i="26"/>
  <c r="N2680" i="26"/>
  <c r="M2680" i="26"/>
  <c r="L2680" i="26"/>
  <c r="O2679" i="26"/>
  <c r="Q2679" i="26" s="1" a="1"/>
  <c r="Q2679" i="26" s="1"/>
  <c r="N2679" i="26"/>
  <c r="M2679" i="26"/>
  <c r="L2679" i="26"/>
  <c r="O2678" i="26"/>
  <c r="N2678" i="26"/>
  <c r="M2678" i="26"/>
  <c r="L2678" i="26"/>
  <c r="O2677" i="26"/>
  <c r="N2677" i="26"/>
  <c r="M2677" i="26"/>
  <c r="L2677" i="26"/>
  <c r="O2676" i="26"/>
  <c r="N2676" i="26"/>
  <c r="M2676" i="26"/>
  <c r="L2676" i="26"/>
  <c r="O2675" i="26"/>
  <c r="N2675" i="26"/>
  <c r="M2675" i="26"/>
  <c r="L2675" i="26"/>
  <c r="O2674" i="26"/>
  <c r="N2674" i="26"/>
  <c r="M2674" i="26"/>
  <c r="L2674" i="26"/>
  <c r="O2673" i="26"/>
  <c r="N2673" i="26"/>
  <c r="M2673" i="26"/>
  <c r="L2673" i="26"/>
  <c r="O2672" i="26"/>
  <c r="N2672" i="26"/>
  <c r="M2672" i="26"/>
  <c r="L2672" i="26"/>
  <c r="O2671" i="26"/>
  <c r="N2671" i="26"/>
  <c r="M2671" i="26"/>
  <c r="L2671" i="26"/>
  <c r="G2671" i="26"/>
  <c r="O2670" i="26"/>
  <c r="N2670" i="26"/>
  <c r="M2670" i="26"/>
  <c r="L2670" i="26"/>
  <c r="O2669" i="26"/>
  <c r="N2669" i="26"/>
  <c r="M2669" i="26"/>
  <c r="L2669" i="26"/>
  <c r="O2668" i="26"/>
  <c r="N2668" i="26"/>
  <c r="M2668" i="26"/>
  <c r="L2668" i="26"/>
  <c r="O2667" i="26"/>
  <c r="N2667" i="26"/>
  <c r="M2667" i="26"/>
  <c r="L2667" i="26"/>
  <c r="O2666" i="26"/>
  <c r="N2666" i="26"/>
  <c r="M2666" i="26"/>
  <c r="L2666" i="26"/>
  <c r="O2665" i="26"/>
  <c r="N2665" i="26"/>
  <c r="M2665" i="26"/>
  <c r="L2665" i="26"/>
  <c r="O2664" i="26"/>
  <c r="N2664" i="26"/>
  <c r="M2664" i="26"/>
  <c r="L2664" i="26"/>
  <c r="O2663" i="26"/>
  <c r="N2663" i="26"/>
  <c r="M2663" i="26"/>
  <c r="L2663" i="26"/>
  <c r="O2662" i="26"/>
  <c r="N2662" i="26"/>
  <c r="M2662" i="26"/>
  <c r="L2662" i="26"/>
  <c r="O2661" i="26"/>
  <c r="N2661" i="26"/>
  <c r="M2661" i="26"/>
  <c r="L2661" i="26"/>
  <c r="O2660" i="26"/>
  <c r="N2660" i="26"/>
  <c r="M2660" i="26"/>
  <c r="L2660" i="26"/>
  <c r="O2659" i="26"/>
  <c r="N2659" i="26"/>
  <c r="M2659" i="26"/>
  <c r="L2659" i="26"/>
  <c r="O2658" i="26"/>
  <c r="N2658" i="26"/>
  <c r="M2658" i="26"/>
  <c r="L2658" i="26"/>
  <c r="O2657" i="26"/>
  <c r="N2657" i="26"/>
  <c r="M2657" i="26"/>
  <c r="L2657" i="26"/>
  <c r="O2656" i="26"/>
  <c r="N2656" i="26"/>
  <c r="M2656" i="26"/>
  <c r="L2656" i="26"/>
  <c r="O2655" i="26"/>
  <c r="N2655" i="26"/>
  <c r="M2655" i="26"/>
  <c r="L2655" i="26"/>
  <c r="O2654" i="26"/>
  <c r="N2654" i="26"/>
  <c r="M2654" i="26"/>
  <c r="L2654" i="26"/>
  <c r="O2653" i="26"/>
  <c r="N2653" i="26"/>
  <c r="M2653" i="26"/>
  <c r="L2653" i="26"/>
  <c r="O2652" i="26"/>
  <c r="N2652" i="26"/>
  <c r="M2652" i="26"/>
  <c r="L2652" i="26"/>
  <c r="O2651" i="26"/>
  <c r="N2651" i="26"/>
  <c r="M2651" i="26"/>
  <c r="L2651" i="26"/>
  <c r="O2650" i="26"/>
  <c r="N2650" i="26"/>
  <c r="M2650" i="26"/>
  <c r="L2650" i="26"/>
  <c r="O2649" i="26"/>
  <c r="N2649" i="26"/>
  <c r="M2649" i="26"/>
  <c r="L2649" i="26"/>
  <c r="O2648" i="26"/>
  <c r="N2648" i="26"/>
  <c r="M2648" i="26"/>
  <c r="L2648" i="26"/>
  <c r="O2647" i="26"/>
  <c r="N2647" i="26"/>
  <c r="M2647" i="26"/>
  <c r="L2647" i="26"/>
  <c r="O2646" i="26"/>
  <c r="N2646" i="26"/>
  <c r="M2646" i="26"/>
  <c r="L2646" i="26"/>
  <c r="O2645" i="26"/>
  <c r="N2645" i="26"/>
  <c r="M2645" i="26"/>
  <c r="L2645" i="26"/>
  <c r="O2644" i="26"/>
  <c r="N2644" i="26"/>
  <c r="M2644" i="26"/>
  <c r="L2644" i="26"/>
  <c r="O2643" i="26"/>
  <c r="N2643" i="26"/>
  <c r="M2643" i="26"/>
  <c r="L2643" i="26"/>
  <c r="O2642" i="26"/>
  <c r="N2642" i="26"/>
  <c r="M2642" i="26"/>
  <c r="L2642" i="26"/>
  <c r="O2641" i="26"/>
  <c r="N2641" i="26"/>
  <c r="M2641" i="26"/>
  <c r="L2641" i="26"/>
  <c r="O2640" i="26"/>
  <c r="N2640" i="26"/>
  <c r="M2640" i="26"/>
  <c r="L2640" i="26"/>
  <c r="O2639" i="26"/>
  <c r="N2639" i="26"/>
  <c r="M2639" i="26"/>
  <c r="L2639" i="26"/>
  <c r="O2638" i="26"/>
  <c r="N2638" i="26"/>
  <c r="M2638" i="26"/>
  <c r="L2638" i="26"/>
  <c r="O2637" i="26"/>
  <c r="N2637" i="26"/>
  <c r="M2637" i="26"/>
  <c r="L2637" i="26"/>
  <c r="O2636" i="26"/>
  <c r="N2636" i="26"/>
  <c r="M2636" i="26"/>
  <c r="L2636" i="26"/>
  <c r="O2635" i="26"/>
  <c r="N2635" i="26"/>
  <c r="M2635" i="26"/>
  <c r="L2635" i="26"/>
  <c r="O2634" i="26"/>
  <c r="N2634" i="26"/>
  <c r="M2634" i="26"/>
  <c r="L2634" i="26"/>
  <c r="O2633" i="26"/>
  <c r="N2633" i="26"/>
  <c r="M2633" i="26"/>
  <c r="L2633" i="26"/>
  <c r="O2632" i="26"/>
  <c r="N2632" i="26"/>
  <c r="M2632" i="26"/>
  <c r="L2632" i="26"/>
  <c r="O2631" i="26"/>
  <c r="N2631" i="26"/>
  <c r="M2631" i="26"/>
  <c r="L2631" i="26"/>
  <c r="O2630" i="26"/>
  <c r="N2630" i="26"/>
  <c r="M2630" i="26"/>
  <c r="L2630" i="26"/>
  <c r="O2629" i="26"/>
  <c r="N2629" i="26"/>
  <c r="M2629" i="26"/>
  <c r="L2629" i="26"/>
  <c r="O2628" i="26"/>
  <c r="N2628" i="26"/>
  <c r="M2628" i="26"/>
  <c r="L2628" i="26"/>
  <c r="O2627" i="26"/>
  <c r="N2627" i="26"/>
  <c r="M2627" i="26"/>
  <c r="L2627" i="26"/>
  <c r="O2626" i="26"/>
  <c r="N2626" i="26"/>
  <c r="M2626" i="26"/>
  <c r="L2626" i="26"/>
  <c r="O2625" i="26"/>
  <c r="N2625" i="26"/>
  <c r="M2625" i="26"/>
  <c r="L2625" i="26"/>
  <c r="O2624" i="26"/>
  <c r="N2624" i="26"/>
  <c r="M2624" i="26"/>
  <c r="L2624" i="26"/>
  <c r="O2623" i="26"/>
  <c r="N2623" i="26"/>
  <c r="M2623" i="26"/>
  <c r="L2623" i="26"/>
  <c r="O2622" i="26"/>
  <c r="N2622" i="26"/>
  <c r="M2622" i="26"/>
  <c r="L2622" i="26"/>
  <c r="O2621" i="26"/>
  <c r="N2621" i="26"/>
  <c r="M2621" i="26"/>
  <c r="L2621" i="26"/>
  <c r="O2620" i="26"/>
  <c r="N2620" i="26"/>
  <c r="M2620" i="26"/>
  <c r="L2620" i="26"/>
  <c r="O2619" i="26"/>
  <c r="N2619" i="26"/>
  <c r="M2619" i="26"/>
  <c r="L2619" i="26"/>
  <c r="O2618" i="26"/>
  <c r="N2618" i="26"/>
  <c r="M2618" i="26"/>
  <c r="L2618" i="26"/>
  <c r="O2617" i="26"/>
  <c r="N2617" i="26"/>
  <c r="M2617" i="26"/>
  <c r="L2617" i="26"/>
  <c r="O2616" i="26"/>
  <c r="N2616" i="26"/>
  <c r="M2616" i="26"/>
  <c r="L2616" i="26"/>
  <c r="O2615" i="26"/>
  <c r="N2615" i="26"/>
  <c r="M2615" i="26"/>
  <c r="L2615" i="26"/>
  <c r="O2614" i="26"/>
  <c r="N2614" i="26"/>
  <c r="M2614" i="26"/>
  <c r="L2614" i="26"/>
  <c r="O2613" i="26"/>
  <c r="N2613" i="26"/>
  <c r="M2613" i="26"/>
  <c r="L2613" i="26"/>
  <c r="O2612" i="26"/>
  <c r="N2612" i="26"/>
  <c r="M2612" i="26"/>
  <c r="L2612" i="26"/>
  <c r="O2611" i="26"/>
  <c r="N2611" i="26"/>
  <c r="M2611" i="26"/>
  <c r="L2611" i="26"/>
  <c r="O2610" i="26"/>
  <c r="N2610" i="26"/>
  <c r="M2610" i="26"/>
  <c r="L2610" i="26"/>
  <c r="O2609" i="26"/>
  <c r="N2609" i="26"/>
  <c r="M2609" i="26"/>
  <c r="L2609" i="26"/>
  <c r="O2608" i="26"/>
  <c r="N2608" i="26"/>
  <c r="M2608" i="26"/>
  <c r="L2608" i="26"/>
  <c r="O2607" i="26"/>
  <c r="N2607" i="26"/>
  <c r="M2607" i="26"/>
  <c r="L2607" i="26"/>
  <c r="O2606" i="26"/>
  <c r="N2606" i="26"/>
  <c r="M2606" i="26"/>
  <c r="L2606" i="26"/>
  <c r="O2605" i="26"/>
  <c r="N2605" i="26"/>
  <c r="M2605" i="26"/>
  <c r="L2605" i="26"/>
  <c r="O2604" i="26"/>
  <c r="N2604" i="26"/>
  <c r="M2604" i="26"/>
  <c r="L2604" i="26"/>
  <c r="O2603" i="26"/>
  <c r="N2603" i="26"/>
  <c r="M2603" i="26"/>
  <c r="L2603" i="26"/>
  <c r="O2602" i="26"/>
  <c r="N2602" i="26"/>
  <c r="M2602" i="26"/>
  <c r="L2602" i="26"/>
  <c r="O2601" i="26"/>
  <c r="N2601" i="26"/>
  <c r="M2601" i="26"/>
  <c r="L2601" i="26"/>
  <c r="O2600" i="26"/>
  <c r="N2600" i="26"/>
  <c r="M2600" i="26"/>
  <c r="L2600" i="26"/>
  <c r="O2599" i="26"/>
  <c r="N2599" i="26"/>
  <c r="M2599" i="26"/>
  <c r="L2599" i="26"/>
  <c r="O2598" i="26"/>
  <c r="N2598" i="26"/>
  <c r="M2598" i="26"/>
  <c r="L2598" i="26"/>
  <c r="O2597" i="26"/>
  <c r="N2597" i="26"/>
  <c r="M2597" i="26"/>
  <c r="L2597" i="26"/>
  <c r="O2596" i="26"/>
  <c r="N2596" i="26"/>
  <c r="M2596" i="26"/>
  <c r="L2596" i="26"/>
  <c r="O2595" i="26"/>
  <c r="N2595" i="26"/>
  <c r="M2595" i="26"/>
  <c r="L2595" i="26"/>
  <c r="O2594" i="26"/>
  <c r="N2594" i="26"/>
  <c r="M2594" i="26"/>
  <c r="L2594" i="26"/>
  <c r="O2593" i="26"/>
  <c r="N2593" i="26"/>
  <c r="M2593" i="26"/>
  <c r="L2593" i="26"/>
  <c r="O2592" i="26"/>
  <c r="N2592" i="26"/>
  <c r="M2592" i="26"/>
  <c r="L2592" i="26"/>
  <c r="O2591" i="26"/>
  <c r="N2591" i="26"/>
  <c r="M2591" i="26"/>
  <c r="L2591" i="26"/>
  <c r="O2590" i="26"/>
  <c r="N2590" i="26"/>
  <c r="M2590" i="26"/>
  <c r="L2590" i="26"/>
  <c r="O2589" i="26"/>
  <c r="N2589" i="26"/>
  <c r="M2589" i="26"/>
  <c r="L2589" i="26"/>
  <c r="O2588" i="26"/>
  <c r="N2588" i="26"/>
  <c r="M2588" i="26"/>
  <c r="L2588" i="26"/>
  <c r="O2587" i="26"/>
  <c r="N2587" i="26"/>
  <c r="M2587" i="26"/>
  <c r="L2587" i="26"/>
  <c r="O2586" i="26"/>
  <c r="N2586" i="26"/>
  <c r="M2586" i="26"/>
  <c r="L2586" i="26"/>
  <c r="O2585" i="26"/>
  <c r="N2585" i="26"/>
  <c r="M2585" i="26"/>
  <c r="L2585" i="26"/>
  <c r="O2584" i="26"/>
  <c r="N2584" i="26"/>
  <c r="M2584" i="26"/>
  <c r="L2584" i="26"/>
  <c r="O2583" i="26"/>
  <c r="N2583" i="26"/>
  <c r="M2583" i="26"/>
  <c r="L2583" i="26"/>
  <c r="O2582" i="26"/>
  <c r="N2582" i="26"/>
  <c r="M2582" i="26"/>
  <c r="L2582" i="26"/>
  <c r="O2581" i="26"/>
  <c r="N2581" i="26"/>
  <c r="M2581" i="26"/>
  <c r="L2581" i="26"/>
  <c r="O2580" i="26"/>
  <c r="N2580" i="26"/>
  <c r="M2580" i="26"/>
  <c r="L2580" i="26"/>
  <c r="O2579" i="26"/>
  <c r="N2579" i="26"/>
  <c r="M2579" i="26"/>
  <c r="L2579" i="26"/>
  <c r="O2578" i="26"/>
  <c r="N2578" i="26"/>
  <c r="M2578" i="26"/>
  <c r="L2578" i="26"/>
  <c r="O2577" i="26"/>
  <c r="N2577" i="26"/>
  <c r="M2577" i="26"/>
  <c r="L2577" i="26"/>
  <c r="O2576" i="26"/>
  <c r="N2576" i="26"/>
  <c r="M2576" i="26"/>
  <c r="L2576" i="26"/>
  <c r="O2575" i="26"/>
  <c r="N2575" i="26"/>
  <c r="M2575" i="26"/>
  <c r="L2575" i="26"/>
  <c r="O2574" i="26"/>
  <c r="N2574" i="26"/>
  <c r="M2574" i="26"/>
  <c r="L2574" i="26"/>
  <c r="O2573" i="26"/>
  <c r="N2573" i="26"/>
  <c r="M2573" i="26"/>
  <c r="L2573" i="26"/>
  <c r="O2572" i="26"/>
  <c r="N2572" i="26"/>
  <c r="M2572" i="26"/>
  <c r="L2572" i="26"/>
  <c r="O2571" i="26"/>
  <c r="N2571" i="26"/>
  <c r="M2571" i="26"/>
  <c r="L2571" i="26"/>
  <c r="O2570" i="26"/>
  <c r="N2570" i="26"/>
  <c r="M2570" i="26"/>
  <c r="L2570" i="26"/>
  <c r="O2569" i="26"/>
  <c r="N2569" i="26"/>
  <c r="M2569" i="26"/>
  <c r="L2569" i="26"/>
  <c r="O2568" i="26"/>
  <c r="N2568" i="26"/>
  <c r="M2568" i="26"/>
  <c r="L2568" i="26"/>
  <c r="O2567" i="26"/>
  <c r="N2567" i="26"/>
  <c r="M2567" i="26"/>
  <c r="L2567" i="26"/>
  <c r="O2566" i="26"/>
  <c r="N2566" i="26"/>
  <c r="M2566" i="26"/>
  <c r="L2566" i="26"/>
  <c r="O2565" i="26"/>
  <c r="N2565" i="26"/>
  <c r="M2565" i="26"/>
  <c r="L2565" i="26"/>
  <c r="O2564" i="26"/>
  <c r="N2564" i="26"/>
  <c r="M2564" i="26"/>
  <c r="L2564" i="26"/>
  <c r="O2563" i="26"/>
  <c r="N2563" i="26"/>
  <c r="M2563" i="26"/>
  <c r="L2563" i="26"/>
  <c r="O2562" i="26"/>
  <c r="N2562" i="26"/>
  <c r="M2562" i="26"/>
  <c r="L2562" i="26"/>
  <c r="O2561" i="26"/>
  <c r="N2561" i="26"/>
  <c r="M2561" i="26"/>
  <c r="L2561" i="26"/>
  <c r="O2560" i="26"/>
  <c r="N2560" i="26"/>
  <c r="M2560" i="26"/>
  <c r="L2560" i="26"/>
  <c r="O2559" i="26"/>
  <c r="N2559" i="26"/>
  <c r="M2559" i="26"/>
  <c r="L2559" i="26"/>
  <c r="O2558" i="26"/>
  <c r="N2558" i="26"/>
  <c r="M2558" i="26"/>
  <c r="L2558" i="26"/>
  <c r="O2557" i="26"/>
  <c r="N2557" i="26"/>
  <c r="M2557" i="26"/>
  <c r="L2557" i="26"/>
  <c r="O2556" i="26"/>
  <c r="N2556" i="26"/>
  <c r="M2556" i="26"/>
  <c r="L2556" i="26"/>
  <c r="O2555" i="26"/>
  <c r="N2555" i="26"/>
  <c r="M2555" i="26"/>
  <c r="L2555" i="26"/>
  <c r="O2554" i="26"/>
  <c r="N2554" i="26"/>
  <c r="M2554" i="26"/>
  <c r="L2554" i="26"/>
  <c r="O2553" i="26"/>
  <c r="N2553" i="26"/>
  <c r="M2553" i="26"/>
  <c r="L2553" i="26"/>
  <c r="O2552" i="26"/>
  <c r="N2552" i="26"/>
  <c r="M2552" i="26"/>
  <c r="L2552" i="26"/>
  <c r="O2551" i="26"/>
  <c r="N2551" i="26"/>
  <c r="Q2551" i="26" s="1" a="1"/>
  <c r="Q2551" i="26" s="1"/>
  <c r="M2551" i="26"/>
  <c r="L2551" i="26"/>
  <c r="O2550" i="26"/>
  <c r="N2550" i="26"/>
  <c r="M2550" i="26"/>
  <c r="L2550" i="26"/>
  <c r="O2549" i="26"/>
  <c r="N2549" i="26"/>
  <c r="M2549" i="26"/>
  <c r="L2549" i="26"/>
  <c r="O2548" i="26"/>
  <c r="N2548" i="26"/>
  <c r="M2548" i="26"/>
  <c r="L2548" i="26"/>
  <c r="O2547" i="26"/>
  <c r="N2547" i="26"/>
  <c r="M2547" i="26"/>
  <c r="L2547" i="26"/>
  <c r="Q2547" i="26" s="1" a="1"/>
  <c r="Q2547" i="26" s="1"/>
  <c r="O2546" i="26"/>
  <c r="N2546" i="26"/>
  <c r="M2546" i="26"/>
  <c r="L2546" i="26"/>
  <c r="O2545" i="26"/>
  <c r="N2545" i="26"/>
  <c r="M2545" i="26"/>
  <c r="L2545" i="26"/>
  <c r="O2544" i="26"/>
  <c r="N2544" i="26"/>
  <c r="M2544" i="26"/>
  <c r="L2544" i="26"/>
  <c r="O2543" i="26"/>
  <c r="N2543" i="26"/>
  <c r="M2543" i="26"/>
  <c r="L2543" i="26"/>
  <c r="O2542" i="26"/>
  <c r="N2542" i="26"/>
  <c r="M2542" i="26"/>
  <c r="L2542" i="26"/>
  <c r="O2541" i="26"/>
  <c r="N2541" i="26"/>
  <c r="M2541" i="26"/>
  <c r="L2541" i="26"/>
  <c r="O2540" i="26"/>
  <c r="N2540" i="26"/>
  <c r="M2540" i="26"/>
  <c r="L2540" i="26"/>
  <c r="O2539" i="26"/>
  <c r="N2539" i="26"/>
  <c r="M2539" i="26"/>
  <c r="L2539" i="26"/>
  <c r="O2538" i="26"/>
  <c r="N2538" i="26"/>
  <c r="M2538" i="26"/>
  <c r="L2538" i="26"/>
  <c r="Q2538" i="26" s="1" a="1"/>
  <c r="Q2538" i="26" s="1"/>
  <c r="O2537" i="26"/>
  <c r="N2537" i="26"/>
  <c r="M2537" i="26"/>
  <c r="L2537" i="26"/>
  <c r="O2536" i="26"/>
  <c r="N2536" i="26"/>
  <c r="M2536" i="26"/>
  <c r="L2536" i="26"/>
  <c r="O2535" i="26"/>
  <c r="N2535" i="26"/>
  <c r="M2535" i="26"/>
  <c r="L2535" i="26"/>
  <c r="O2534" i="26"/>
  <c r="N2534" i="26"/>
  <c r="M2534" i="26"/>
  <c r="L2534" i="26"/>
  <c r="O2533" i="26"/>
  <c r="N2533" i="26"/>
  <c r="M2533" i="26"/>
  <c r="L2533" i="26"/>
  <c r="O2532" i="26"/>
  <c r="N2532" i="26"/>
  <c r="M2532" i="26"/>
  <c r="L2532" i="26"/>
  <c r="O2531" i="26"/>
  <c r="N2531" i="26"/>
  <c r="M2531" i="26"/>
  <c r="L2531" i="26"/>
  <c r="O2530" i="26"/>
  <c r="N2530" i="26"/>
  <c r="M2530" i="26"/>
  <c r="L2530" i="26"/>
  <c r="O2529" i="26"/>
  <c r="N2529" i="26"/>
  <c r="M2529" i="26"/>
  <c r="L2529" i="26"/>
  <c r="O2528" i="26"/>
  <c r="N2528" i="26"/>
  <c r="M2528" i="26"/>
  <c r="L2528" i="26"/>
  <c r="O2527" i="26"/>
  <c r="N2527" i="26"/>
  <c r="M2527" i="26"/>
  <c r="L2527" i="26"/>
  <c r="O2526" i="26"/>
  <c r="N2526" i="26"/>
  <c r="M2526" i="26"/>
  <c r="L2526" i="26"/>
  <c r="O2525" i="26"/>
  <c r="N2525" i="26"/>
  <c r="M2525" i="26"/>
  <c r="L2525" i="26"/>
  <c r="O2524" i="26"/>
  <c r="N2524" i="26"/>
  <c r="M2524" i="26"/>
  <c r="L2524" i="26"/>
  <c r="O2523" i="26"/>
  <c r="N2523" i="26"/>
  <c r="M2523" i="26"/>
  <c r="L2523" i="26"/>
  <c r="O2522" i="26"/>
  <c r="N2522" i="26"/>
  <c r="M2522" i="26"/>
  <c r="L2522" i="26"/>
  <c r="O2521" i="26"/>
  <c r="N2521" i="26"/>
  <c r="M2521" i="26"/>
  <c r="L2521" i="26"/>
  <c r="O2520" i="26"/>
  <c r="N2520" i="26"/>
  <c r="M2520" i="26"/>
  <c r="L2520" i="26"/>
  <c r="O2519" i="26"/>
  <c r="N2519" i="26"/>
  <c r="M2519" i="26"/>
  <c r="L2519" i="26"/>
  <c r="O2518" i="26"/>
  <c r="N2518" i="26"/>
  <c r="M2518" i="26"/>
  <c r="L2518" i="26"/>
  <c r="O2517" i="26"/>
  <c r="N2517" i="26"/>
  <c r="M2517" i="26"/>
  <c r="L2517" i="26"/>
  <c r="O2516" i="26"/>
  <c r="N2516" i="26"/>
  <c r="M2516" i="26"/>
  <c r="L2516" i="26"/>
  <c r="O2515" i="26"/>
  <c r="N2515" i="26"/>
  <c r="M2515" i="26"/>
  <c r="L2515" i="26"/>
  <c r="O2514" i="26"/>
  <c r="N2514" i="26"/>
  <c r="M2514" i="26"/>
  <c r="L2514" i="26"/>
  <c r="O2513" i="26"/>
  <c r="N2513" i="26"/>
  <c r="M2513" i="26"/>
  <c r="L2513" i="26"/>
  <c r="O2512" i="26"/>
  <c r="N2512" i="26"/>
  <c r="M2512" i="26"/>
  <c r="L2512" i="26"/>
  <c r="O2511" i="26"/>
  <c r="N2511" i="26"/>
  <c r="M2511" i="26"/>
  <c r="L2511" i="26"/>
  <c r="O2510" i="26"/>
  <c r="N2510" i="26"/>
  <c r="M2510" i="26"/>
  <c r="L2510" i="26"/>
  <c r="O2509" i="26"/>
  <c r="N2509" i="26"/>
  <c r="M2509" i="26"/>
  <c r="L2509" i="26"/>
  <c r="O2508" i="26"/>
  <c r="N2508" i="26"/>
  <c r="M2508" i="26"/>
  <c r="L2508" i="26"/>
  <c r="O2507" i="26"/>
  <c r="N2507" i="26"/>
  <c r="M2507" i="26"/>
  <c r="L2507" i="26"/>
  <c r="O2506" i="26"/>
  <c r="N2506" i="26"/>
  <c r="M2506" i="26"/>
  <c r="L2506" i="26"/>
  <c r="O2505" i="26"/>
  <c r="N2505" i="26"/>
  <c r="M2505" i="26"/>
  <c r="L2505" i="26"/>
  <c r="O2504" i="26"/>
  <c r="N2504" i="26"/>
  <c r="M2504" i="26"/>
  <c r="L2504" i="26"/>
  <c r="O2503" i="26"/>
  <c r="N2503" i="26"/>
  <c r="M2503" i="26"/>
  <c r="L2503" i="26"/>
  <c r="O2502" i="26"/>
  <c r="N2502" i="26"/>
  <c r="M2502" i="26"/>
  <c r="L2502" i="26"/>
  <c r="O2501" i="26"/>
  <c r="N2501" i="26"/>
  <c r="M2501" i="26"/>
  <c r="L2501" i="26"/>
  <c r="O2500" i="26"/>
  <c r="N2500" i="26"/>
  <c r="M2500" i="26"/>
  <c r="L2500" i="26"/>
  <c r="O2499" i="26"/>
  <c r="N2499" i="26"/>
  <c r="M2499" i="26"/>
  <c r="L2499" i="26"/>
  <c r="O2498" i="26"/>
  <c r="N2498" i="26"/>
  <c r="M2498" i="26"/>
  <c r="L2498" i="26"/>
  <c r="O2497" i="26"/>
  <c r="N2497" i="26"/>
  <c r="M2497" i="26"/>
  <c r="L2497" i="26"/>
  <c r="O2496" i="26"/>
  <c r="N2496" i="26"/>
  <c r="M2496" i="26"/>
  <c r="L2496" i="26"/>
  <c r="O2495" i="26"/>
  <c r="N2495" i="26"/>
  <c r="M2495" i="26"/>
  <c r="L2495" i="26"/>
  <c r="O2494" i="26"/>
  <c r="N2494" i="26"/>
  <c r="M2494" i="26"/>
  <c r="L2494" i="26"/>
  <c r="O2493" i="26"/>
  <c r="N2493" i="26"/>
  <c r="M2493" i="26"/>
  <c r="L2493" i="26"/>
  <c r="O2492" i="26"/>
  <c r="N2492" i="26"/>
  <c r="M2492" i="26"/>
  <c r="L2492" i="26"/>
  <c r="O2491" i="26"/>
  <c r="N2491" i="26"/>
  <c r="M2491" i="26"/>
  <c r="L2491" i="26"/>
  <c r="O2490" i="26"/>
  <c r="N2490" i="26"/>
  <c r="M2490" i="26"/>
  <c r="L2490" i="26"/>
  <c r="O2489" i="26"/>
  <c r="N2489" i="26"/>
  <c r="M2489" i="26"/>
  <c r="L2489" i="26"/>
  <c r="O2488" i="26"/>
  <c r="N2488" i="26"/>
  <c r="M2488" i="26"/>
  <c r="L2488" i="26"/>
  <c r="O2487" i="26"/>
  <c r="N2487" i="26"/>
  <c r="M2487" i="26"/>
  <c r="L2487" i="26"/>
  <c r="O2486" i="26"/>
  <c r="N2486" i="26"/>
  <c r="M2486" i="26"/>
  <c r="L2486" i="26"/>
  <c r="O2485" i="26"/>
  <c r="N2485" i="26"/>
  <c r="M2485" i="26"/>
  <c r="L2485" i="26"/>
  <c r="O2484" i="26"/>
  <c r="N2484" i="26"/>
  <c r="M2484" i="26"/>
  <c r="L2484" i="26"/>
  <c r="O2483" i="26"/>
  <c r="N2483" i="26"/>
  <c r="M2483" i="26"/>
  <c r="L2483" i="26"/>
  <c r="O2482" i="26"/>
  <c r="N2482" i="26"/>
  <c r="M2482" i="26"/>
  <c r="L2482" i="26"/>
  <c r="O2481" i="26"/>
  <c r="N2481" i="26"/>
  <c r="M2481" i="26"/>
  <c r="L2481" i="26"/>
  <c r="O2480" i="26"/>
  <c r="N2480" i="26"/>
  <c r="M2480" i="26"/>
  <c r="L2480" i="26"/>
  <c r="O2479" i="26"/>
  <c r="N2479" i="26"/>
  <c r="M2479" i="26"/>
  <c r="L2479" i="26"/>
  <c r="O2478" i="26"/>
  <c r="N2478" i="26"/>
  <c r="M2478" i="26"/>
  <c r="L2478" i="26"/>
  <c r="O2477" i="26"/>
  <c r="N2477" i="26"/>
  <c r="M2477" i="26"/>
  <c r="L2477" i="26"/>
  <c r="O2476" i="26"/>
  <c r="N2476" i="26"/>
  <c r="M2476" i="26"/>
  <c r="L2476" i="26"/>
  <c r="O2475" i="26"/>
  <c r="N2475" i="26"/>
  <c r="M2475" i="26"/>
  <c r="L2475" i="26"/>
  <c r="O2474" i="26"/>
  <c r="N2474" i="26"/>
  <c r="M2474" i="26"/>
  <c r="L2474" i="26"/>
  <c r="O2473" i="26"/>
  <c r="N2473" i="26"/>
  <c r="M2473" i="26"/>
  <c r="L2473" i="26"/>
  <c r="O2472" i="26"/>
  <c r="N2472" i="26"/>
  <c r="M2472" i="26"/>
  <c r="L2472" i="26"/>
  <c r="O2471" i="26"/>
  <c r="N2471" i="26"/>
  <c r="M2471" i="26"/>
  <c r="L2471" i="26"/>
  <c r="O2470" i="26"/>
  <c r="N2470" i="26"/>
  <c r="M2470" i="26"/>
  <c r="L2470" i="26"/>
  <c r="O2469" i="26"/>
  <c r="N2469" i="26"/>
  <c r="M2469" i="26"/>
  <c r="L2469" i="26"/>
  <c r="O2468" i="26"/>
  <c r="N2468" i="26"/>
  <c r="M2468" i="26"/>
  <c r="L2468" i="26"/>
  <c r="O2467" i="26"/>
  <c r="N2467" i="26"/>
  <c r="M2467" i="26"/>
  <c r="L2467" i="26"/>
  <c r="O2466" i="26"/>
  <c r="N2466" i="26"/>
  <c r="M2466" i="26"/>
  <c r="L2466" i="26"/>
  <c r="O2465" i="26"/>
  <c r="N2465" i="26"/>
  <c r="M2465" i="26"/>
  <c r="L2465" i="26"/>
  <c r="O2464" i="26"/>
  <c r="N2464" i="26"/>
  <c r="M2464" i="26"/>
  <c r="L2464" i="26"/>
  <c r="O2463" i="26"/>
  <c r="N2463" i="26"/>
  <c r="M2463" i="26"/>
  <c r="L2463" i="26"/>
  <c r="O2462" i="26"/>
  <c r="N2462" i="26"/>
  <c r="M2462" i="26"/>
  <c r="L2462" i="26"/>
  <c r="O2461" i="26"/>
  <c r="N2461" i="26"/>
  <c r="M2461" i="26"/>
  <c r="L2461" i="26"/>
  <c r="O2460" i="26"/>
  <c r="N2460" i="26"/>
  <c r="M2460" i="26"/>
  <c r="L2460" i="26"/>
  <c r="O2459" i="26"/>
  <c r="N2459" i="26"/>
  <c r="M2459" i="26"/>
  <c r="L2459" i="26"/>
  <c r="O2458" i="26"/>
  <c r="N2458" i="26"/>
  <c r="M2458" i="26"/>
  <c r="L2458" i="26"/>
  <c r="O2457" i="26"/>
  <c r="N2457" i="26"/>
  <c r="M2457" i="26"/>
  <c r="L2457" i="26"/>
  <c r="O2456" i="26"/>
  <c r="N2456" i="26"/>
  <c r="M2456" i="26"/>
  <c r="L2456" i="26"/>
  <c r="O2455" i="26"/>
  <c r="N2455" i="26"/>
  <c r="Q2455" i="26" s="1" a="1"/>
  <c r="Q2455" i="26" s="1"/>
  <c r="M2455" i="26"/>
  <c r="L2455" i="26"/>
  <c r="O2454" i="26"/>
  <c r="N2454" i="26"/>
  <c r="M2454" i="26"/>
  <c r="L2454" i="26"/>
  <c r="Q2454" i="26" s="1" a="1"/>
  <c r="Q2454" i="26" s="1"/>
  <c r="O2453" i="26"/>
  <c r="N2453" i="26"/>
  <c r="M2453" i="26"/>
  <c r="L2453" i="26"/>
  <c r="O2452" i="26"/>
  <c r="N2452" i="26"/>
  <c r="M2452" i="26"/>
  <c r="L2452" i="26"/>
  <c r="O2451" i="26"/>
  <c r="N2451" i="26"/>
  <c r="M2451" i="26"/>
  <c r="L2451" i="26"/>
  <c r="O2450" i="26"/>
  <c r="N2450" i="26"/>
  <c r="M2450" i="26"/>
  <c r="L2450" i="26"/>
  <c r="O2449" i="26"/>
  <c r="N2449" i="26"/>
  <c r="M2449" i="26"/>
  <c r="L2449" i="26"/>
  <c r="O2448" i="26"/>
  <c r="N2448" i="26"/>
  <c r="M2448" i="26"/>
  <c r="L2448" i="26"/>
  <c r="O2447" i="26"/>
  <c r="N2447" i="26"/>
  <c r="M2447" i="26"/>
  <c r="L2447" i="26"/>
  <c r="O2446" i="26"/>
  <c r="N2446" i="26"/>
  <c r="M2446" i="26"/>
  <c r="L2446" i="26"/>
  <c r="O2445" i="26"/>
  <c r="N2445" i="26"/>
  <c r="M2445" i="26"/>
  <c r="L2445" i="26"/>
  <c r="O2444" i="26"/>
  <c r="N2444" i="26"/>
  <c r="M2444" i="26"/>
  <c r="L2444" i="26"/>
  <c r="O2443" i="26"/>
  <c r="N2443" i="26"/>
  <c r="M2443" i="26"/>
  <c r="L2443" i="26"/>
  <c r="O2442" i="26"/>
  <c r="N2442" i="26"/>
  <c r="M2442" i="26"/>
  <c r="L2442" i="26"/>
  <c r="O2441" i="26"/>
  <c r="N2441" i="26"/>
  <c r="M2441" i="26"/>
  <c r="L2441" i="26"/>
  <c r="O2440" i="26"/>
  <c r="N2440" i="26"/>
  <c r="M2440" i="26"/>
  <c r="L2440" i="26"/>
  <c r="O2439" i="26"/>
  <c r="N2439" i="26"/>
  <c r="M2439" i="26"/>
  <c r="L2439" i="26"/>
  <c r="O2438" i="26"/>
  <c r="N2438" i="26"/>
  <c r="M2438" i="26"/>
  <c r="L2438" i="26"/>
  <c r="O2437" i="26"/>
  <c r="N2437" i="26"/>
  <c r="M2437" i="26"/>
  <c r="L2437" i="26"/>
  <c r="O2436" i="26"/>
  <c r="N2436" i="26"/>
  <c r="M2436" i="26"/>
  <c r="L2436" i="26"/>
  <c r="O2435" i="26"/>
  <c r="N2435" i="26"/>
  <c r="M2435" i="26"/>
  <c r="L2435" i="26"/>
  <c r="O2434" i="26"/>
  <c r="N2434" i="26"/>
  <c r="M2434" i="26"/>
  <c r="L2434" i="26"/>
  <c r="O2433" i="26"/>
  <c r="N2433" i="26"/>
  <c r="M2433" i="26"/>
  <c r="L2433" i="26"/>
  <c r="O2432" i="26"/>
  <c r="N2432" i="26"/>
  <c r="M2432" i="26"/>
  <c r="L2432" i="26"/>
  <c r="O2431" i="26"/>
  <c r="N2431" i="26"/>
  <c r="M2431" i="26"/>
  <c r="L2431" i="26"/>
  <c r="O2430" i="26"/>
  <c r="N2430" i="26"/>
  <c r="M2430" i="26"/>
  <c r="L2430" i="26"/>
  <c r="Q2430" i="26" s="1" a="1"/>
  <c r="Q2430" i="26" s="1"/>
  <c r="O2429" i="26"/>
  <c r="N2429" i="26"/>
  <c r="M2429" i="26"/>
  <c r="L2429" i="26"/>
  <c r="O2428" i="26"/>
  <c r="N2428" i="26"/>
  <c r="M2428" i="26"/>
  <c r="L2428" i="26"/>
  <c r="O2427" i="26"/>
  <c r="N2427" i="26"/>
  <c r="M2427" i="26"/>
  <c r="L2427" i="26"/>
  <c r="O2426" i="26"/>
  <c r="N2426" i="26"/>
  <c r="M2426" i="26"/>
  <c r="L2426" i="26"/>
  <c r="O2425" i="26"/>
  <c r="N2425" i="26"/>
  <c r="M2425" i="26"/>
  <c r="L2425" i="26"/>
  <c r="O2424" i="26"/>
  <c r="N2424" i="26"/>
  <c r="M2424" i="26"/>
  <c r="L2424" i="26"/>
  <c r="O2423" i="26"/>
  <c r="N2423" i="26"/>
  <c r="M2423" i="26"/>
  <c r="L2423" i="26"/>
  <c r="O2422" i="26"/>
  <c r="N2422" i="26"/>
  <c r="M2422" i="26"/>
  <c r="L2422" i="26"/>
  <c r="O2421" i="26"/>
  <c r="N2421" i="26"/>
  <c r="M2421" i="26"/>
  <c r="L2421" i="26"/>
  <c r="O2420" i="26"/>
  <c r="N2420" i="26"/>
  <c r="M2420" i="26"/>
  <c r="L2420" i="26"/>
  <c r="O2419" i="26"/>
  <c r="N2419" i="26"/>
  <c r="M2419" i="26"/>
  <c r="L2419" i="26"/>
  <c r="O2418" i="26"/>
  <c r="N2418" i="26"/>
  <c r="M2418" i="26"/>
  <c r="L2418" i="26"/>
  <c r="O2417" i="26"/>
  <c r="N2417" i="26"/>
  <c r="M2417" i="26"/>
  <c r="L2417" i="26"/>
  <c r="O2416" i="26"/>
  <c r="N2416" i="26"/>
  <c r="M2416" i="26"/>
  <c r="L2416" i="26"/>
  <c r="O2415" i="26"/>
  <c r="N2415" i="26"/>
  <c r="M2415" i="26"/>
  <c r="L2415" i="26"/>
  <c r="O2414" i="26"/>
  <c r="N2414" i="26"/>
  <c r="M2414" i="26"/>
  <c r="L2414" i="26"/>
  <c r="O2413" i="26"/>
  <c r="N2413" i="26"/>
  <c r="M2413" i="26"/>
  <c r="L2413" i="26"/>
  <c r="O2412" i="26"/>
  <c r="N2412" i="26"/>
  <c r="M2412" i="26"/>
  <c r="L2412" i="26"/>
  <c r="O2411" i="26"/>
  <c r="N2411" i="26"/>
  <c r="M2411" i="26"/>
  <c r="L2411" i="26"/>
  <c r="O2410" i="26"/>
  <c r="N2410" i="26"/>
  <c r="M2410" i="26"/>
  <c r="L2410" i="26"/>
  <c r="O2409" i="26"/>
  <c r="N2409" i="26"/>
  <c r="M2409" i="26"/>
  <c r="L2409" i="26"/>
  <c r="O2408" i="26"/>
  <c r="N2408" i="26"/>
  <c r="M2408" i="26"/>
  <c r="L2408" i="26"/>
  <c r="O2407" i="26"/>
  <c r="N2407" i="26"/>
  <c r="Q2407" i="26" s="1" a="1"/>
  <c r="Q2407" i="26" s="1"/>
  <c r="M2407" i="26"/>
  <c r="L2407" i="26"/>
  <c r="O2406" i="26"/>
  <c r="N2406" i="26"/>
  <c r="M2406" i="26"/>
  <c r="L2406" i="26"/>
  <c r="O2405" i="26"/>
  <c r="N2405" i="26"/>
  <c r="M2405" i="26"/>
  <c r="L2405" i="26"/>
  <c r="O2404" i="26"/>
  <c r="N2404" i="26"/>
  <c r="M2404" i="26"/>
  <c r="L2404" i="26"/>
  <c r="O2403" i="26"/>
  <c r="N2403" i="26"/>
  <c r="M2403" i="26"/>
  <c r="L2403" i="26"/>
  <c r="O2402" i="26"/>
  <c r="N2402" i="26"/>
  <c r="M2402" i="26"/>
  <c r="L2402" i="26"/>
  <c r="O2401" i="26"/>
  <c r="N2401" i="26"/>
  <c r="M2401" i="26"/>
  <c r="L2401" i="26"/>
  <c r="O2400" i="26"/>
  <c r="N2400" i="26"/>
  <c r="M2400" i="26"/>
  <c r="L2400" i="26"/>
  <c r="O2399" i="26"/>
  <c r="N2399" i="26"/>
  <c r="M2399" i="26"/>
  <c r="L2399" i="26"/>
  <c r="O2398" i="26"/>
  <c r="N2398" i="26"/>
  <c r="M2398" i="26"/>
  <c r="L2398" i="26"/>
  <c r="O2397" i="26"/>
  <c r="N2397" i="26"/>
  <c r="M2397" i="26"/>
  <c r="L2397" i="26"/>
  <c r="O2396" i="26"/>
  <c r="N2396" i="26"/>
  <c r="M2396" i="26"/>
  <c r="L2396" i="26"/>
  <c r="O2395" i="26"/>
  <c r="N2395" i="26"/>
  <c r="M2395" i="26"/>
  <c r="L2395" i="26"/>
  <c r="O2394" i="26"/>
  <c r="N2394" i="26"/>
  <c r="M2394" i="26"/>
  <c r="L2394" i="26"/>
  <c r="O2393" i="26"/>
  <c r="N2393" i="26"/>
  <c r="M2393" i="26"/>
  <c r="L2393" i="26"/>
  <c r="O2392" i="26"/>
  <c r="N2392" i="26"/>
  <c r="M2392" i="26"/>
  <c r="L2392" i="26"/>
  <c r="O2391" i="26"/>
  <c r="N2391" i="26"/>
  <c r="M2391" i="26"/>
  <c r="L2391" i="26"/>
  <c r="O2390" i="26"/>
  <c r="N2390" i="26"/>
  <c r="M2390" i="26"/>
  <c r="L2390" i="26"/>
  <c r="O2389" i="26"/>
  <c r="N2389" i="26"/>
  <c r="M2389" i="26"/>
  <c r="L2389" i="26"/>
  <c r="O2388" i="26"/>
  <c r="N2388" i="26"/>
  <c r="M2388" i="26"/>
  <c r="L2388" i="26"/>
  <c r="O2387" i="26"/>
  <c r="N2387" i="26"/>
  <c r="M2387" i="26"/>
  <c r="L2387" i="26"/>
  <c r="O2386" i="26"/>
  <c r="N2386" i="26"/>
  <c r="M2386" i="26"/>
  <c r="L2386" i="26"/>
  <c r="O2385" i="26"/>
  <c r="N2385" i="26"/>
  <c r="M2385" i="26"/>
  <c r="L2385" i="26"/>
  <c r="O2384" i="26"/>
  <c r="N2384" i="26"/>
  <c r="M2384" i="26"/>
  <c r="L2384" i="26"/>
  <c r="O2383" i="26"/>
  <c r="N2383" i="26"/>
  <c r="M2383" i="26"/>
  <c r="L2383" i="26"/>
  <c r="O2382" i="26"/>
  <c r="N2382" i="26"/>
  <c r="M2382" i="26"/>
  <c r="L2382" i="26"/>
  <c r="Q2382" i="26" s="1" a="1"/>
  <c r="Q2382" i="26" s="1"/>
  <c r="O2381" i="26"/>
  <c r="N2381" i="26"/>
  <c r="M2381" i="26"/>
  <c r="L2381" i="26"/>
  <c r="O2380" i="26"/>
  <c r="N2380" i="26"/>
  <c r="M2380" i="26"/>
  <c r="L2380" i="26"/>
  <c r="O2379" i="26"/>
  <c r="N2379" i="26"/>
  <c r="M2379" i="26"/>
  <c r="L2379" i="26"/>
  <c r="O2378" i="26"/>
  <c r="N2378" i="26"/>
  <c r="M2378" i="26"/>
  <c r="L2378" i="26"/>
  <c r="O2377" i="26"/>
  <c r="N2377" i="26"/>
  <c r="M2377" i="26"/>
  <c r="L2377" i="26"/>
  <c r="O2376" i="26"/>
  <c r="N2376" i="26"/>
  <c r="M2376" i="26"/>
  <c r="L2376" i="26"/>
  <c r="O2375" i="26"/>
  <c r="N2375" i="26"/>
  <c r="M2375" i="26"/>
  <c r="L2375" i="26"/>
  <c r="O2374" i="26"/>
  <c r="N2374" i="26"/>
  <c r="M2374" i="26"/>
  <c r="L2374" i="26"/>
  <c r="O2373" i="26"/>
  <c r="N2373" i="26"/>
  <c r="M2373" i="26"/>
  <c r="L2373" i="26"/>
  <c r="O2372" i="26"/>
  <c r="N2372" i="26"/>
  <c r="M2372" i="26"/>
  <c r="L2372" i="26"/>
  <c r="O2371" i="26"/>
  <c r="N2371" i="26"/>
  <c r="M2371" i="26"/>
  <c r="L2371" i="26"/>
  <c r="O2370" i="26"/>
  <c r="N2370" i="26"/>
  <c r="M2370" i="26"/>
  <c r="L2370" i="26"/>
  <c r="O2369" i="26"/>
  <c r="N2369" i="26"/>
  <c r="M2369" i="26"/>
  <c r="L2369" i="26"/>
  <c r="O2368" i="26"/>
  <c r="N2368" i="26"/>
  <c r="M2368" i="26"/>
  <c r="L2368" i="26"/>
  <c r="O2367" i="26"/>
  <c r="N2367" i="26"/>
  <c r="M2367" i="26"/>
  <c r="L2367" i="26"/>
  <c r="O2366" i="26"/>
  <c r="N2366" i="26"/>
  <c r="M2366" i="26"/>
  <c r="L2366" i="26"/>
  <c r="O2365" i="26"/>
  <c r="N2365" i="26"/>
  <c r="M2365" i="26"/>
  <c r="L2365" i="26"/>
  <c r="O2364" i="26"/>
  <c r="N2364" i="26"/>
  <c r="M2364" i="26"/>
  <c r="L2364" i="26"/>
  <c r="O2363" i="26"/>
  <c r="N2363" i="26"/>
  <c r="M2363" i="26"/>
  <c r="L2363" i="26"/>
  <c r="O2362" i="26"/>
  <c r="N2362" i="26"/>
  <c r="M2362" i="26"/>
  <c r="L2362" i="26"/>
  <c r="O2361" i="26"/>
  <c r="N2361" i="26"/>
  <c r="M2361" i="26"/>
  <c r="L2361" i="26"/>
  <c r="O2360" i="26"/>
  <c r="N2360" i="26"/>
  <c r="M2360" i="26"/>
  <c r="L2360" i="26"/>
  <c r="O2359" i="26"/>
  <c r="N2359" i="26"/>
  <c r="M2359" i="26"/>
  <c r="L2359" i="26"/>
  <c r="O2358" i="26"/>
  <c r="N2358" i="26"/>
  <c r="M2358" i="26"/>
  <c r="L2358" i="26"/>
  <c r="O2357" i="26"/>
  <c r="N2357" i="26"/>
  <c r="M2357" i="26"/>
  <c r="L2357" i="26"/>
  <c r="O2356" i="26"/>
  <c r="N2356" i="26"/>
  <c r="M2356" i="26"/>
  <c r="L2356" i="26"/>
  <c r="O2355" i="26"/>
  <c r="N2355" i="26"/>
  <c r="M2355" i="26"/>
  <c r="L2355" i="26"/>
  <c r="O2354" i="26"/>
  <c r="N2354" i="26"/>
  <c r="M2354" i="26"/>
  <c r="L2354" i="26"/>
  <c r="O2353" i="26"/>
  <c r="N2353" i="26"/>
  <c r="M2353" i="26"/>
  <c r="L2353" i="26"/>
  <c r="O2352" i="26"/>
  <c r="N2352" i="26"/>
  <c r="M2352" i="26"/>
  <c r="L2352" i="26"/>
  <c r="O2351" i="26"/>
  <c r="N2351" i="26"/>
  <c r="M2351" i="26"/>
  <c r="L2351" i="26"/>
  <c r="O2350" i="26"/>
  <c r="N2350" i="26"/>
  <c r="M2350" i="26"/>
  <c r="L2350" i="26"/>
  <c r="O2349" i="26"/>
  <c r="N2349" i="26"/>
  <c r="M2349" i="26"/>
  <c r="L2349" i="26"/>
  <c r="O2348" i="26"/>
  <c r="N2348" i="26"/>
  <c r="M2348" i="26"/>
  <c r="L2348" i="26"/>
  <c r="O2347" i="26"/>
  <c r="N2347" i="26"/>
  <c r="M2347" i="26"/>
  <c r="L2347" i="26"/>
  <c r="O2346" i="26"/>
  <c r="N2346" i="26"/>
  <c r="M2346" i="26"/>
  <c r="L2346" i="26"/>
  <c r="Q2346" i="26" s="1" a="1"/>
  <c r="Q2346" i="26" s="1"/>
  <c r="O2345" i="26"/>
  <c r="N2345" i="26"/>
  <c r="M2345" i="26"/>
  <c r="L2345" i="26"/>
  <c r="O2344" i="26"/>
  <c r="N2344" i="26"/>
  <c r="M2344" i="26"/>
  <c r="L2344" i="26"/>
  <c r="O2343" i="26"/>
  <c r="N2343" i="26"/>
  <c r="M2343" i="26"/>
  <c r="L2343" i="26"/>
  <c r="O2342" i="26"/>
  <c r="N2342" i="26"/>
  <c r="M2342" i="26"/>
  <c r="L2342" i="26"/>
  <c r="O2341" i="26"/>
  <c r="N2341" i="26"/>
  <c r="M2341" i="26"/>
  <c r="L2341" i="26"/>
  <c r="O2340" i="26"/>
  <c r="N2340" i="26"/>
  <c r="M2340" i="26"/>
  <c r="L2340" i="26"/>
  <c r="O2339" i="26"/>
  <c r="N2339" i="26"/>
  <c r="M2339" i="26"/>
  <c r="L2339" i="26"/>
  <c r="O2338" i="26"/>
  <c r="N2338" i="26"/>
  <c r="M2338" i="26"/>
  <c r="L2338" i="26"/>
  <c r="O2337" i="26"/>
  <c r="N2337" i="26"/>
  <c r="M2337" i="26"/>
  <c r="L2337" i="26"/>
  <c r="O2336" i="26"/>
  <c r="N2336" i="26"/>
  <c r="M2336" i="26"/>
  <c r="L2336" i="26"/>
  <c r="O2335" i="26"/>
  <c r="N2335" i="26"/>
  <c r="M2335" i="26"/>
  <c r="L2335" i="26"/>
  <c r="O2334" i="26"/>
  <c r="N2334" i="26"/>
  <c r="M2334" i="26"/>
  <c r="L2334" i="26"/>
  <c r="Q2334" i="26" s="1" a="1"/>
  <c r="Q2334" i="26" s="1"/>
  <c r="O2333" i="26"/>
  <c r="N2333" i="26"/>
  <c r="M2333" i="26"/>
  <c r="L2333" i="26"/>
  <c r="O2332" i="26"/>
  <c r="N2332" i="26"/>
  <c r="M2332" i="26"/>
  <c r="L2332" i="26"/>
  <c r="O2331" i="26"/>
  <c r="N2331" i="26"/>
  <c r="M2331" i="26"/>
  <c r="L2331" i="26"/>
  <c r="O2330" i="26"/>
  <c r="N2330" i="26"/>
  <c r="M2330" i="26"/>
  <c r="L2330" i="26"/>
  <c r="O2329" i="26"/>
  <c r="N2329" i="26"/>
  <c r="M2329" i="26"/>
  <c r="L2329" i="26"/>
  <c r="O2328" i="26"/>
  <c r="N2328" i="26"/>
  <c r="M2328" i="26"/>
  <c r="L2328" i="26"/>
  <c r="O2327" i="26"/>
  <c r="N2327" i="26"/>
  <c r="M2327" i="26"/>
  <c r="L2327" i="26"/>
  <c r="O2326" i="26"/>
  <c r="N2326" i="26"/>
  <c r="M2326" i="26"/>
  <c r="L2326" i="26"/>
  <c r="O2325" i="26"/>
  <c r="N2325" i="26"/>
  <c r="M2325" i="26"/>
  <c r="L2325" i="26"/>
  <c r="O2324" i="26"/>
  <c r="N2324" i="26"/>
  <c r="M2324" i="26"/>
  <c r="L2324" i="26"/>
  <c r="O2323" i="26"/>
  <c r="N2323" i="26"/>
  <c r="M2323" i="26"/>
  <c r="L2323" i="26"/>
  <c r="O2322" i="26"/>
  <c r="N2322" i="26"/>
  <c r="M2322" i="26"/>
  <c r="L2322" i="26"/>
  <c r="O2321" i="26"/>
  <c r="N2321" i="26"/>
  <c r="M2321" i="26"/>
  <c r="L2321" i="26"/>
  <c r="O2320" i="26"/>
  <c r="N2320" i="26"/>
  <c r="M2320" i="26"/>
  <c r="L2320" i="26"/>
  <c r="O2319" i="26"/>
  <c r="N2319" i="26"/>
  <c r="M2319" i="26"/>
  <c r="L2319" i="26"/>
  <c r="O2318" i="26"/>
  <c r="N2318" i="26"/>
  <c r="M2318" i="26"/>
  <c r="L2318" i="26"/>
  <c r="O2317" i="26"/>
  <c r="N2317" i="26"/>
  <c r="M2317" i="26"/>
  <c r="L2317" i="26"/>
  <c r="O2316" i="26"/>
  <c r="N2316" i="26"/>
  <c r="M2316" i="26"/>
  <c r="L2316" i="26"/>
  <c r="O2315" i="26"/>
  <c r="N2315" i="26"/>
  <c r="M2315" i="26"/>
  <c r="L2315" i="26"/>
  <c r="O2314" i="26"/>
  <c r="N2314" i="26"/>
  <c r="M2314" i="26"/>
  <c r="L2314" i="26"/>
  <c r="O2313" i="26"/>
  <c r="N2313" i="26"/>
  <c r="M2313" i="26"/>
  <c r="L2313" i="26"/>
  <c r="O2312" i="26"/>
  <c r="N2312" i="26"/>
  <c r="M2312" i="26"/>
  <c r="L2312" i="26"/>
  <c r="O2311" i="26"/>
  <c r="N2311" i="26"/>
  <c r="M2311" i="26"/>
  <c r="L2311" i="26"/>
  <c r="O2310" i="26"/>
  <c r="N2310" i="26"/>
  <c r="M2310" i="26"/>
  <c r="L2310" i="26"/>
  <c r="O2309" i="26"/>
  <c r="N2309" i="26"/>
  <c r="M2309" i="26"/>
  <c r="L2309" i="26"/>
  <c r="O2308" i="26"/>
  <c r="N2308" i="26"/>
  <c r="M2308" i="26"/>
  <c r="L2308" i="26"/>
  <c r="O2307" i="26"/>
  <c r="N2307" i="26"/>
  <c r="M2307" i="26"/>
  <c r="L2307" i="26"/>
  <c r="Q2307" i="26" s="1" a="1"/>
  <c r="Q2307" i="26" s="1"/>
  <c r="O2306" i="26"/>
  <c r="N2306" i="26"/>
  <c r="M2306" i="26"/>
  <c r="L2306" i="26"/>
  <c r="O2305" i="26"/>
  <c r="N2305" i="26"/>
  <c r="M2305" i="26"/>
  <c r="L2305" i="26"/>
  <c r="O2304" i="26"/>
  <c r="N2304" i="26"/>
  <c r="M2304" i="26"/>
  <c r="L2304" i="26"/>
  <c r="O2303" i="26"/>
  <c r="N2303" i="26"/>
  <c r="M2303" i="26"/>
  <c r="L2303" i="26"/>
  <c r="O2302" i="26"/>
  <c r="N2302" i="26"/>
  <c r="M2302" i="26"/>
  <c r="L2302" i="26"/>
  <c r="O2301" i="26"/>
  <c r="N2301" i="26"/>
  <c r="M2301" i="26"/>
  <c r="L2301" i="26"/>
  <c r="O2300" i="26"/>
  <c r="N2300" i="26"/>
  <c r="M2300" i="26"/>
  <c r="L2300" i="26"/>
  <c r="O2299" i="26"/>
  <c r="N2299" i="26"/>
  <c r="M2299" i="26"/>
  <c r="L2299" i="26"/>
  <c r="O2298" i="26"/>
  <c r="N2298" i="26"/>
  <c r="M2298" i="26"/>
  <c r="L2298" i="26"/>
  <c r="O2297" i="26"/>
  <c r="N2297" i="26"/>
  <c r="M2297" i="26"/>
  <c r="L2297" i="26"/>
  <c r="O2296" i="26"/>
  <c r="N2296" i="26"/>
  <c r="M2296" i="26"/>
  <c r="L2296" i="26"/>
  <c r="O2295" i="26"/>
  <c r="N2295" i="26"/>
  <c r="M2295" i="26"/>
  <c r="L2295" i="26"/>
  <c r="O2294" i="26"/>
  <c r="N2294" i="26"/>
  <c r="M2294" i="26"/>
  <c r="L2294" i="26"/>
  <c r="O2293" i="26"/>
  <c r="N2293" i="26"/>
  <c r="M2293" i="26"/>
  <c r="L2293" i="26"/>
  <c r="O2292" i="26"/>
  <c r="N2292" i="26"/>
  <c r="M2292" i="26"/>
  <c r="L2292" i="26"/>
  <c r="O2291" i="26"/>
  <c r="N2291" i="26"/>
  <c r="M2291" i="26"/>
  <c r="L2291" i="26"/>
  <c r="O2290" i="26"/>
  <c r="N2290" i="26"/>
  <c r="M2290" i="26"/>
  <c r="L2290" i="26"/>
  <c r="O2289" i="26"/>
  <c r="N2289" i="26"/>
  <c r="M2289" i="26"/>
  <c r="L2289" i="26"/>
  <c r="O2288" i="26"/>
  <c r="N2288" i="26"/>
  <c r="M2288" i="26"/>
  <c r="L2288" i="26"/>
  <c r="O2287" i="26"/>
  <c r="N2287" i="26"/>
  <c r="M2287" i="26"/>
  <c r="L2287" i="26"/>
  <c r="O2286" i="26"/>
  <c r="N2286" i="26"/>
  <c r="M2286" i="26"/>
  <c r="L2286" i="26"/>
  <c r="O2285" i="26"/>
  <c r="N2285" i="26"/>
  <c r="M2285" i="26"/>
  <c r="L2285" i="26"/>
  <c r="O2284" i="26"/>
  <c r="N2284" i="26"/>
  <c r="M2284" i="26"/>
  <c r="L2284" i="26"/>
  <c r="O2283" i="26"/>
  <c r="N2283" i="26"/>
  <c r="M2283" i="26"/>
  <c r="L2283" i="26"/>
  <c r="O2282" i="26"/>
  <c r="N2282" i="26"/>
  <c r="M2282" i="26"/>
  <c r="L2282" i="26"/>
  <c r="O2281" i="26"/>
  <c r="N2281" i="26"/>
  <c r="M2281" i="26"/>
  <c r="L2281" i="26"/>
  <c r="O2280" i="26"/>
  <c r="N2280" i="26"/>
  <c r="M2280" i="26"/>
  <c r="L2280" i="26"/>
  <c r="O2279" i="26"/>
  <c r="N2279" i="26"/>
  <c r="M2279" i="26"/>
  <c r="L2279" i="26"/>
  <c r="O2278" i="26"/>
  <c r="N2278" i="26"/>
  <c r="M2278" i="26"/>
  <c r="L2278" i="26"/>
  <c r="O2277" i="26"/>
  <c r="N2277" i="26"/>
  <c r="M2277" i="26"/>
  <c r="L2277" i="26"/>
  <c r="O2276" i="26"/>
  <c r="N2276" i="26"/>
  <c r="M2276" i="26"/>
  <c r="L2276" i="26"/>
  <c r="O2275" i="26"/>
  <c r="N2275" i="26"/>
  <c r="M2275" i="26"/>
  <c r="L2275" i="26"/>
  <c r="O2274" i="26"/>
  <c r="N2274" i="26"/>
  <c r="M2274" i="26"/>
  <c r="L2274" i="26"/>
  <c r="O2273" i="26"/>
  <c r="N2273" i="26"/>
  <c r="M2273" i="26"/>
  <c r="L2273" i="26"/>
  <c r="O2272" i="26"/>
  <c r="N2272" i="26"/>
  <c r="M2272" i="26"/>
  <c r="L2272" i="26"/>
  <c r="O2271" i="26"/>
  <c r="N2271" i="26"/>
  <c r="M2271" i="26"/>
  <c r="L2271" i="26"/>
  <c r="O2270" i="26"/>
  <c r="N2270" i="26"/>
  <c r="M2270" i="26"/>
  <c r="L2270" i="26"/>
  <c r="O2269" i="26"/>
  <c r="N2269" i="26"/>
  <c r="M2269" i="26"/>
  <c r="L2269" i="26"/>
  <c r="O2268" i="26"/>
  <c r="N2268" i="26"/>
  <c r="M2268" i="26"/>
  <c r="L2268" i="26"/>
  <c r="O2267" i="26"/>
  <c r="N2267" i="26"/>
  <c r="M2267" i="26"/>
  <c r="L2267" i="26"/>
  <c r="O2266" i="26"/>
  <c r="N2266" i="26"/>
  <c r="M2266" i="26"/>
  <c r="L2266" i="26"/>
  <c r="O2265" i="26"/>
  <c r="N2265" i="26"/>
  <c r="M2265" i="26"/>
  <c r="L2265" i="26"/>
  <c r="O2264" i="26"/>
  <c r="N2264" i="26"/>
  <c r="M2264" i="26"/>
  <c r="L2264" i="26"/>
  <c r="O2263" i="26"/>
  <c r="N2263" i="26"/>
  <c r="M2263" i="26"/>
  <c r="L2263" i="26"/>
  <c r="O2262" i="26"/>
  <c r="N2262" i="26"/>
  <c r="M2262" i="26"/>
  <c r="L2262" i="26"/>
  <c r="O2261" i="26"/>
  <c r="N2261" i="26"/>
  <c r="M2261" i="26"/>
  <c r="L2261" i="26"/>
  <c r="O2260" i="26"/>
  <c r="N2260" i="26"/>
  <c r="M2260" i="26"/>
  <c r="L2260" i="26"/>
  <c r="O2259" i="26"/>
  <c r="N2259" i="26"/>
  <c r="M2259" i="26"/>
  <c r="L2259" i="26"/>
  <c r="O2258" i="26"/>
  <c r="N2258" i="26"/>
  <c r="M2258" i="26"/>
  <c r="L2258" i="26"/>
  <c r="O2257" i="26"/>
  <c r="N2257" i="26"/>
  <c r="M2257" i="26"/>
  <c r="L2257" i="26"/>
  <c r="O2256" i="26"/>
  <c r="N2256" i="26"/>
  <c r="M2256" i="26"/>
  <c r="L2256" i="26"/>
  <c r="O2255" i="26"/>
  <c r="N2255" i="26"/>
  <c r="M2255" i="26"/>
  <c r="L2255" i="26"/>
  <c r="O2254" i="26"/>
  <c r="N2254" i="26"/>
  <c r="M2254" i="26"/>
  <c r="L2254" i="26"/>
  <c r="O2253" i="26"/>
  <c r="N2253" i="26"/>
  <c r="M2253" i="26"/>
  <c r="L2253" i="26"/>
  <c r="O2252" i="26"/>
  <c r="N2252" i="26"/>
  <c r="M2252" i="26"/>
  <c r="L2252" i="26"/>
  <c r="O2251" i="26"/>
  <c r="N2251" i="26"/>
  <c r="M2251" i="26"/>
  <c r="L2251" i="26"/>
  <c r="O2250" i="26"/>
  <c r="N2250" i="26"/>
  <c r="M2250" i="26"/>
  <c r="L2250" i="26"/>
  <c r="O2249" i="26"/>
  <c r="N2249" i="26"/>
  <c r="M2249" i="26"/>
  <c r="L2249" i="26"/>
  <c r="O2248" i="26"/>
  <c r="N2248" i="26"/>
  <c r="M2248" i="26"/>
  <c r="L2248" i="26"/>
  <c r="O2247" i="26"/>
  <c r="N2247" i="26"/>
  <c r="M2247" i="26"/>
  <c r="L2247" i="26"/>
  <c r="O2246" i="26"/>
  <c r="N2246" i="26"/>
  <c r="M2246" i="26"/>
  <c r="L2246" i="26"/>
  <c r="O2245" i="26"/>
  <c r="N2245" i="26"/>
  <c r="M2245" i="26"/>
  <c r="L2245" i="26"/>
  <c r="O2244" i="26"/>
  <c r="N2244" i="26"/>
  <c r="M2244" i="26"/>
  <c r="L2244" i="26"/>
  <c r="O2243" i="26"/>
  <c r="N2243" i="26"/>
  <c r="M2243" i="26"/>
  <c r="L2243" i="26"/>
  <c r="O2242" i="26"/>
  <c r="N2242" i="26"/>
  <c r="M2242" i="26"/>
  <c r="L2242" i="26"/>
  <c r="O2241" i="26"/>
  <c r="N2241" i="26"/>
  <c r="M2241" i="26"/>
  <c r="L2241" i="26"/>
  <c r="O2240" i="26"/>
  <c r="N2240" i="26"/>
  <c r="M2240" i="26"/>
  <c r="L2240" i="26"/>
  <c r="O2239" i="26"/>
  <c r="N2239" i="26"/>
  <c r="Q2239" i="26" s="1" a="1"/>
  <c r="Q2239" i="26" s="1"/>
  <c r="M2239" i="26"/>
  <c r="L2239" i="26"/>
  <c r="O2238" i="26"/>
  <c r="N2238" i="26"/>
  <c r="M2238" i="26"/>
  <c r="L2238" i="26"/>
  <c r="O2237" i="26"/>
  <c r="N2237" i="26"/>
  <c r="M2237" i="26"/>
  <c r="L2237" i="26"/>
  <c r="O2236" i="26"/>
  <c r="N2236" i="26"/>
  <c r="M2236" i="26"/>
  <c r="L2236" i="26"/>
  <c r="O2235" i="26"/>
  <c r="N2235" i="26"/>
  <c r="M2235" i="26"/>
  <c r="L2235" i="26"/>
  <c r="O2234" i="26"/>
  <c r="N2234" i="26"/>
  <c r="M2234" i="26"/>
  <c r="L2234" i="26"/>
  <c r="O2233" i="26"/>
  <c r="N2233" i="26"/>
  <c r="M2233" i="26"/>
  <c r="L2233" i="26"/>
  <c r="O2232" i="26"/>
  <c r="N2232" i="26"/>
  <c r="M2232" i="26"/>
  <c r="L2232" i="26"/>
  <c r="O2231" i="26"/>
  <c r="N2231" i="26"/>
  <c r="M2231" i="26"/>
  <c r="L2231" i="26"/>
  <c r="O2230" i="26"/>
  <c r="N2230" i="26"/>
  <c r="M2230" i="26"/>
  <c r="L2230" i="26"/>
  <c r="O2229" i="26"/>
  <c r="N2229" i="26"/>
  <c r="M2229" i="26"/>
  <c r="L2229" i="26"/>
  <c r="O2228" i="26"/>
  <c r="N2228" i="26"/>
  <c r="M2228" i="26"/>
  <c r="L2228" i="26"/>
  <c r="O2227" i="26"/>
  <c r="N2227" i="26"/>
  <c r="M2227" i="26"/>
  <c r="L2227" i="26"/>
  <c r="O2226" i="26"/>
  <c r="N2226" i="26"/>
  <c r="M2226" i="26"/>
  <c r="L2226" i="26"/>
  <c r="O2225" i="26"/>
  <c r="N2225" i="26"/>
  <c r="M2225" i="26"/>
  <c r="L2225" i="26"/>
  <c r="O2224" i="26"/>
  <c r="N2224" i="26"/>
  <c r="M2224" i="26"/>
  <c r="L2224" i="26"/>
  <c r="O2223" i="26"/>
  <c r="N2223" i="26"/>
  <c r="M2223" i="26"/>
  <c r="L2223" i="26"/>
  <c r="O2222" i="26"/>
  <c r="N2222" i="26"/>
  <c r="M2222" i="26"/>
  <c r="L2222" i="26"/>
  <c r="O2221" i="26"/>
  <c r="N2221" i="26"/>
  <c r="M2221" i="26"/>
  <c r="L2221" i="26"/>
  <c r="O2220" i="26"/>
  <c r="N2220" i="26"/>
  <c r="M2220" i="26"/>
  <c r="L2220" i="26"/>
  <c r="O2219" i="26"/>
  <c r="N2219" i="26"/>
  <c r="M2219" i="26"/>
  <c r="L2219" i="26"/>
  <c r="O2218" i="26"/>
  <c r="N2218" i="26"/>
  <c r="M2218" i="26"/>
  <c r="L2218" i="26"/>
  <c r="O2217" i="26"/>
  <c r="N2217" i="26"/>
  <c r="M2217" i="26"/>
  <c r="L2217" i="26"/>
  <c r="O2216" i="26"/>
  <c r="N2216" i="26"/>
  <c r="M2216" i="26"/>
  <c r="L2216" i="26"/>
  <c r="O2215" i="26"/>
  <c r="N2215" i="26"/>
  <c r="M2215" i="26"/>
  <c r="L2215" i="26"/>
  <c r="O2214" i="26"/>
  <c r="N2214" i="26"/>
  <c r="M2214" i="26"/>
  <c r="L2214" i="26"/>
  <c r="O2213" i="26"/>
  <c r="N2213" i="26"/>
  <c r="M2213" i="26"/>
  <c r="L2213" i="26"/>
  <c r="O2212" i="26"/>
  <c r="N2212" i="26"/>
  <c r="M2212" i="26"/>
  <c r="L2212" i="26"/>
  <c r="O2211" i="26"/>
  <c r="N2211" i="26"/>
  <c r="M2211" i="26"/>
  <c r="L2211" i="26"/>
  <c r="O2210" i="26"/>
  <c r="N2210" i="26"/>
  <c r="M2210" i="26"/>
  <c r="L2210" i="26"/>
  <c r="O2209" i="26"/>
  <c r="N2209" i="26"/>
  <c r="M2209" i="26"/>
  <c r="L2209" i="26"/>
  <c r="O2208" i="26"/>
  <c r="N2208" i="26"/>
  <c r="M2208" i="26"/>
  <c r="L2208" i="26"/>
  <c r="O2207" i="26"/>
  <c r="N2207" i="26"/>
  <c r="M2207" i="26"/>
  <c r="L2207" i="26"/>
  <c r="O2206" i="26"/>
  <c r="N2206" i="26"/>
  <c r="M2206" i="26"/>
  <c r="L2206" i="26"/>
  <c r="O2205" i="26"/>
  <c r="N2205" i="26"/>
  <c r="M2205" i="26"/>
  <c r="L2205" i="26"/>
  <c r="O2204" i="26"/>
  <c r="N2204" i="26"/>
  <c r="M2204" i="26"/>
  <c r="L2204" i="26"/>
  <c r="O2203" i="26"/>
  <c r="N2203" i="26"/>
  <c r="M2203" i="26"/>
  <c r="L2203" i="26"/>
  <c r="O2202" i="26"/>
  <c r="N2202" i="26"/>
  <c r="M2202" i="26"/>
  <c r="L2202" i="26"/>
  <c r="O2201" i="26"/>
  <c r="N2201" i="26"/>
  <c r="M2201" i="26"/>
  <c r="L2201" i="26"/>
  <c r="O2200" i="26"/>
  <c r="N2200" i="26"/>
  <c r="M2200" i="26"/>
  <c r="L2200" i="26"/>
  <c r="O2199" i="26"/>
  <c r="N2199" i="26"/>
  <c r="M2199" i="26"/>
  <c r="L2199" i="26"/>
  <c r="O2198" i="26"/>
  <c r="N2198" i="26"/>
  <c r="M2198" i="26"/>
  <c r="L2198" i="26"/>
  <c r="O2197" i="26"/>
  <c r="N2197" i="26"/>
  <c r="M2197" i="26"/>
  <c r="L2197" i="26"/>
  <c r="O2196" i="26"/>
  <c r="N2196" i="26"/>
  <c r="M2196" i="26"/>
  <c r="L2196" i="26"/>
  <c r="O2195" i="26"/>
  <c r="N2195" i="26"/>
  <c r="M2195" i="26"/>
  <c r="L2195" i="26"/>
  <c r="O2194" i="26"/>
  <c r="N2194" i="26"/>
  <c r="M2194" i="26"/>
  <c r="L2194" i="26"/>
  <c r="O2193" i="26"/>
  <c r="N2193" i="26"/>
  <c r="M2193" i="26"/>
  <c r="L2193" i="26"/>
  <c r="O2192" i="26"/>
  <c r="N2192" i="26"/>
  <c r="M2192" i="26"/>
  <c r="L2192" i="26"/>
  <c r="O2191" i="26"/>
  <c r="N2191" i="26"/>
  <c r="M2191" i="26"/>
  <c r="L2191" i="26"/>
  <c r="O2190" i="26"/>
  <c r="N2190" i="26"/>
  <c r="M2190" i="26"/>
  <c r="L2190" i="26"/>
  <c r="O2189" i="26"/>
  <c r="N2189" i="26"/>
  <c r="M2189" i="26"/>
  <c r="L2189" i="26"/>
  <c r="O2188" i="26"/>
  <c r="N2188" i="26"/>
  <c r="M2188" i="26"/>
  <c r="L2188" i="26"/>
  <c r="O2187" i="26"/>
  <c r="N2187" i="26"/>
  <c r="M2187" i="26"/>
  <c r="L2187" i="26"/>
  <c r="O2186" i="26"/>
  <c r="N2186" i="26"/>
  <c r="M2186" i="26"/>
  <c r="L2186" i="26"/>
  <c r="O2185" i="26"/>
  <c r="N2185" i="26"/>
  <c r="M2185" i="26"/>
  <c r="L2185" i="26"/>
  <c r="O2184" i="26"/>
  <c r="N2184" i="26"/>
  <c r="M2184" i="26"/>
  <c r="L2184" i="26"/>
  <c r="O2183" i="26"/>
  <c r="N2183" i="26"/>
  <c r="M2183" i="26"/>
  <c r="L2183" i="26"/>
  <c r="O2182" i="26"/>
  <c r="N2182" i="26"/>
  <c r="M2182" i="26"/>
  <c r="L2182" i="26"/>
  <c r="O2181" i="26"/>
  <c r="N2181" i="26"/>
  <c r="M2181" i="26"/>
  <c r="L2181" i="26"/>
  <c r="O2180" i="26"/>
  <c r="N2180" i="26"/>
  <c r="M2180" i="26"/>
  <c r="L2180" i="26"/>
  <c r="O2179" i="26"/>
  <c r="N2179" i="26"/>
  <c r="M2179" i="26"/>
  <c r="L2179" i="26"/>
  <c r="O2178" i="26"/>
  <c r="N2178" i="26"/>
  <c r="M2178" i="26"/>
  <c r="L2178" i="26"/>
  <c r="O2177" i="26"/>
  <c r="N2177" i="26"/>
  <c r="M2177" i="26"/>
  <c r="L2177" i="26"/>
  <c r="O2176" i="26"/>
  <c r="N2176" i="26"/>
  <c r="M2176" i="26"/>
  <c r="L2176" i="26"/>
  <c r="O2175" i="26"/>
  <c r="N2175" i="26"/>
  <c r="M2175" i="26"/>
  <c r="L2175" i="26"/>
  <c r="O2174" i="26"/>
  <c r="N2174" i="26"/>
  <c r="M2174" i="26"/>
  <c r="L2174" i="26"/>
  <c r="O2173" i="26"/>
  <c r="N2173" i="26"/>
  <c r="M2173" i="26"/>
  <c r="L2173" i="26"/>
  <c r="O2172" i="26"/>
  <c r="N2172" i="26"/>
  <c r="M2172" i="26"/>
  <c r="L2172" i="26"/>
  <c r="O2171" i="26"/>
  <c r="N2171" i="26"/>
  <c r="M2171" i="26"/>
  <c r="L2171" i="26"/>
  <c r="O2170" i="26"/>
  <c r="N2170" i="26"/>
  <c r="M2170" i="26"/>
  <c r="L2170" i="26"/>
  <c r="O2169" i="26"/>
  <c r="N2169" i="26"/>
  <c r="M2169" i="26"/>
  <c r="L2169" i="26"/>
  <c r="O2168" i="26"/>
  <c r="N2168" i="26"/>
  <c r="M2168" i="26"/>
  <c r="L2168" i="26"/>
  <c r="O2167" i="26"/>
  <c r="N2167" i="26"/>
  <c r="M2167" i="26"/>
  <c r="L2167" i="26"/>
  <c r="O2166" i="26"/>
  <c r="N2166" i="26"/>
  <c r="M2166" i="26"/>
  <c r="L2166" i="26"/>
  <c r="O2165" i="26"/>
  <c r="N2165" i="26"/>
  <c r="M2165" i="26"/>
  <c r="L2165" i="26"/>
  <c r="O2164" i="26"/>
  <c r="N2164" i="26"/>
  <c r="M2164" i="26"/>
  <c r="L2164" i="26"/>
  <c r="O2163" i="26"/>
  <c r="N2163" i="26"/>
  <c r="M2163" i="26"/>
  <c r="L2163" i="26"/>
  <c r="Q2163" i="26" s="1" a="1"/>
  <c r="Q2163" i="26" s="1"/>
  <c r="O2162" i="26"/>
  <c r="N2162" i="26"/>
  <c r="M2162" i="26"/>
  <c r="L2162" i="26"/>
  <c r="O2161" i="26"/>
  <c r="N2161" i="26"/>
  <c r="M2161" i="26"/>
  <c r="L2161" i="26"/>
  <c r="O2160" i="26"/>
  <c r="N2160" i="26"/>
  <c r="M2160" i="26"/>
  <c r="L2160" i="26"/>
  <c r="O2159" i="26"/>
  <c r="N2159" i="26"/>
  <c r="M2159" i="26"/>
  <c r="L2159" i="26"/>
  <c r="O2158" i="26"/>
  <c r="N2158" i="26"/>
  <c r="M2158" i="26"/>
  <c r="L2158" i="26"/>
  <c r="O2157" i="26"/>
  <c r="N2157" i="26"/>
  <c r="M2157" i="26"/>
  <c r="L2157" i="26"/>
  <c r="O2156" i="26"/>
  <c r="N2156" i="26"/>
  <c r="M2156" i="26"/>
  <c r="L2156" i="26"/>
  <c r="O2155" i="26"/>
  <c r="N2155" i="26"/>
  <c r="Q2155" i="26" s="1" a="1"/>
  <c r="Q2155" i="26" s="1"/>
  <c r="M2155" i="26"/>
  <c r="L2155" i="26"/>
  <c r="O2154" i="26"/>
  <c r="N2154" i="26"/>
  <c r="M2154" i="26"/>
  <c r="L2154" i="26"/>
  <c r="O2153" i="26"/>
  <c r="N2153" i="26"/>
  <c r="M2153" i="26"/>
  <c r="L2153" i="26"/>
  <c r="O2152" i="26"/>
  <c r="N2152" i="26"/>
  <c r="M2152" i="26"/>
  <c r="L2152" i="26"/>
  <c r="O2151" i="26"/>
  <c r="N2151" i="26"/>
  <c r="M2151" i="26"/>
  <c r="L2151" i="26"/>
  <c r="Q2151" i="26" s="1" a="1"/>
  <c r="Q2151" i="26" s="1"/>
  <c r="O2150" i="26"/>
  <c r="N2150" i="26"/>
  <c r="M2150" i="26"/>
  <c r="L2150" i="26"/>
  <c r="O2149" i="26"/>
  <c r="N2149" i="26"/>
  <c r="M2149" i="26"/>
  <c r="L2149" i="26"/>
  <c r="O2148" i="26"/>
  <c r="N2148" i="26"/>
  <c r="M2148" i="26"/>
  <c r="L2148" i="26"/>
  <c r="O2147" i="26"/>
  <c r="N2147" i="26"/>
  <c r="M2147" i="26"/>
  <c r="L2147" i="26"/>
  <c r="O2146" i="26"/>
  <c r="N2146" i="26"/>
  <c r="M2146" i="26"/>
  <c r="L2146" i="26"/>
  <c r="O2145" i="26"/>
  <c r="N2145" i="26"/>
  <c r="M2145" i="26"/>
  <c r="L2145" i="26"/>
  <c r="O2144" i="26"/>
  <c r="N2144" i="26"/>
  <c r="M2144" i="26"/>
  <c r="L2144" i="26"/>
  <c r="O2143" i="26"/>
  <c r="N2143" i="26"/>
  <c r="M2143" i="26"/>
  <c r="L2143" i="26"/>
  <c r="O2142" i="26"/>
  <c r="N2142" i="26"/>
  <c r="M2142" i="26"/>
  <c r="L2142" i="26"/>
  <c r="O2141" i="26"/>
  <c r="N2141" i="26"/>
  <c r="M2141" i="26"/>
  <c r="L2141" i="26"/>
  <c r="O2140" i="26"/>
  <c r="N2140" i="26"/>
  <c r="M2140" i="26"/>
  <c r="L2140" i="26"/>
  <c r="O2139" i="26"/>
  <c r="N2139" i="26"/>
  <c r="M2139" i="26"/>
  <c r="L2139" i="26"/>
  <c r="O2138" i="26"/>
  <c r="N2138" i="26"/>
  <c r="M2138" i="26"/>
  <c r="L2138" i="26"/>
  <c r="O2137" i="26"/>
  <c r="N2137" i="26"/>
  <c r="M2137" i="26"/>
  <c r="L2137" i="26"/>
  <c r="O2136" i="26"/>
  <c r="N2136" i="26"/>
  <c r="M2136" i="26"/>
  <c r="L2136" i="26"/>
  <c r="O2135" i="26"/>
  <c r="N2135" i="26"/>
  <c r="M2135" i="26"/>
  <c r="L2135" i="26"/>
  <c r="O2134" i="26"/>
  <c r="N2134" i="26"/>
  <c r="M2134" i="26"/>
  <c r="L2134" i="26"/>
  <c r="O2133" i="26"/>
  <c r="N2133" i="26"/>
  <c r="M2133" i="26"/>
  <c r="L2133" i="26"/>
  <c r="O2132" i="26"/>
  <c r="N2132" i="26"/>
  <c r="M2132" i="26"/>
  <c r="L2132" i="26"/>
  <c r="O2131" i="26"/>
  <c r="N2131" i="26"/>
  <c r="M2131" i="26"/>
  <c r="L2131" i="26"/>
  <c r="O2130" i="26"/>
  <c r="N2130" i="26"/>
  <c r="M2130" i="26"/>
  <c r="L2130" i="26"/>
  <c r="O2129" i="26"/>
  <c r="N2129" i="26"/>
  <c r="M2129" i="26"/>
  <c r="L2129" i="26"/>
  <c r="O2128" i="26"/>
  <c r="N2128" i="26"/>
  <c r="M2128" i="26"/>
  <c r="L2128" i="26"/>
  <c r="O2127" i="26"/>
  <c r="N2127" i="26"/>
  <c r="M2127" i="26"/>
  <c r="L2127" i="26"/>
  <c r="O2126" i="26"/>
  <c r="N2126" i="26"/>
  <c r="M2126" i="26"/>
  <c r="L2126" i="26"/>
  <c r="O2125" i="26"/>
  <c r="N2125" i="26"/>
  <c r="M2125" i="26"/>
  <c r="L2125" i="26"/>
  <c r="O2124" i="26"/>
  <c r="N2124" i="26"/>
  <c r="M2124" i="26"/>
  <c r="L2124" i="26"/>
  <c r="O2123" i="26"/>
  <c r="N2123" i="26"/>
  <c r="M2123" i="26"/>
  <c r="L2123" i="26"/>
  <c r="O2122" i="26"/>
  <c r="N2122" i="26"/>
  <c r="M2122" i="26"/>
  <c r="L2122" i="26"/>
  <c r="O2121" i="26"/>
  <c r="N2121" i="26"/>
  <c r="M2121" i="26"/>
  <c r="L2121" i="26"/>
  <c r="O2120" i="26"/>
  <c r="N2120" i="26"/>
  <c r="M2120" i="26"/>
  <c r="L2120" i="26"/>
  <c r="O2119" i="26"/>
  <c r="N2119" i="26"/>
  <c r="Q2119" i="26" s="1" a="1"/>
  <c r="Q2119" i="26" s="1"/>
  <c r="M2119" i="26"/>
  <c r="L2119" i="26"/>
  <c r="O2118" i="26"/>
  <c r="N2118" i="26"/>
  <c r="M2118" i="26"/>
  <c r="L2118" i="26"/>
  <c r="O2117" i="26"/>
  <c r="N2117" i="26"/>
  <c r="M2117" i="26"/>
  <c r="L2117" i="26"/>
  <c r="O2116" i="26"/>
  <c r="N2116" i="26"/>
  <c r="M2116" i="26"/>
  <c r="L2116" i="26"/>
  <c r="O2115" i="26"/>
  <c r="N2115" i="26"/>
  <c r="M2115" i="26"/>
  <c r="L2115" i="26"/>
  <c r="O2114" i="26"/>
  <c r="N2114" i="26"/>
  <c r="M2114" i="26"/>
  <c r="L2114" i="26"/>
  <c r="O2113" i="26"/>
  <c r="N2113" i="26"/>
  <c r="M2113" i="26"/>
  <c r="L2113" i="26"/>
  <c r="O2112" i="26"/>
  <c r="N2112" i="26"/>
  <c r="M2112" i="26"/>
  <c r="L2112" i="26"/>
  <c r="O2111" i="26"/>
  <c r="N2111" i="26"/>
  <c r="M2111" i="26"/>
  <c r="L2111" i="26"/>
  <c r="O2110" i="26"/>
  <c r="N2110" i="26"/>
  <c r="M2110" i="26"/>
  <c r="L2110" i="26"/>
  <c r="O2109" i="26"/>
  <c r="N2109" i="26"/>
  <c r="M2109" i="26"/>
  <c r="L2109" i="26"/>
  <c r="O2108" i="26"/>
  <c r="N2108" i="26"/>
  <c r="M2108" i="26"/>
  <c r="L2108" i="26"/>
  <c r="O2107" i="26"/>
  <c r="N2107" i="26"/>
  <c r="M2107" i="26"/>
  <c r="L2107" i="26"/>
  <c r="O2106" i="26"/>
  <c r="N2106" i="26"/>
  <c r="M2106" i="26"/>
  <c r="L2106" i="26"/>
  <c r="O2105" i="26"/>
  <c r="N2105" i="26"/>
  <c r="M2105" i="26"/>
  <c r="L2105" i="26"/>
  <c r="O2104" i="26"/>
  <c r="N2104" i="26"/>
  <c r="M2104" i="26"/>
  <c r="L2104" i="26"/>
  <c r="O2103" i="26"/>
  <c r="N2103" i="26"/>
  <c r="M2103" i="26"/>
  <c r="L2103" i="26"/>
  <c r="O2102" i="26"/>
  <c r="N2102" i="26"/>
  <c r="M2102" i="26"/>
  <c r="L2102" i="26"/>
  <c r="O2101" i="26"/>
  <c r="N2101" i="26"/>
  <c r="M2101" i="26"/>
  <c r="L2101" i="26"/>
  <c r="O2100" i="26"/>
  <c r="N2100" i="26"/>
  <c r="M2100" i="26"/>
  <c r="L2100" i="26"/>
  <c r="O2099" i="26"/>
  <c r="N2099" i="26"/>
  <c r="M2099" i="26"/>
  <c r="L2099" i="26"/>
  <c r="O2098" i="26"/>
  <c r="N2098" i="26"/>
  <c r="M2098" i="26"/>
  <c r="L2098" i="26"/>
  <c r="O2097" i="26"/>
  <c r="N2097" i="26"/>
  <c r="M2097" i="26"/>
  <c r="L2097" i="26"/>
  <c r="O2096" i="26"/>
  <c r="N2096" i="26"/>
  <c r="M2096" i="26"/>
  <c r="L2096" i="26"/>
  <c r="O2095" i="26"/>
  <c r="N2095" i="26"/>
  <c r="M2095" i="26"/>
  <c r="L2095" i="26"/>
  <c r="O2094" i="26"/>
  <c r="N2094" i="26"/>
  <c r="M2094" i="26"/>
  <c r="L2094" i="26"/>
  <c r="O2093" i="26"/>
  <c r="N2093" i="26"/>
  <c r="M2093" i="26"/>
  <c r="L2093" i="26"/>
  <c r="O2092" i="26"/>
  <c r="N2092" i="26"/>
  <c r="M2092" i="26"/>
  <c r="L2092" i="26"/>
  <c r="O2091" i="26"/>
  <c r="N2091" i="26"/>
  <c r="M2091" i="26"/>
  <c r="L2091" i="26"/>
  <c r="O2090" i="26"/>
  <c r="N2090" i="26"/>
  <c r="M2090" i="26"/>
  <c r="L2090" i="26"/>
  <c r="O2089" i="26"/>
  <c r="N2089" i="26"/>
  <c r="M2089" i="26"/>
  <c r="L2089" i="26"/>
  <c r="O2088" i="26"/>
  <c r="N2088" i="26"/>
  <c r="M2088" i="26"/>
  <c r="L2088" i="26"/>
  <c r="O2087" i="26"/>
  <c r="N2087" i="26"/>
  <c r="M2087" i="26"/>
  <c r="L2087" i="26"/>
  <c r="O2086" i="26"/>
  <c r="N2086" i="26"/>
  <c r="M2086" i="26"/>
  <c r="L2086" i="26"/>
  <c r="O2085" i="26"/>
  <c r="N2085" i="26"/>
  <c r="M2085" i="26"/>
  <c r="L2085" i="26"/>
  <c r="O2084" i="26"/>
  <c r="N2084" i="26"/>
  <c r="M2084" i="26"/>
  <c r="L2084" i="26"/>
  <c r="O2083" i="26"/>
  <c r="N2083" i="26"/>
  <c r="M2083" i="26"/>
  <c r="L2083" i="26"/>
  <c r="O2082" i="26"/>
  <c r="N2082" i="26"/>
  <c r="M2082" i="26"/>
  <c r="L2082" i="26"/>
  <c r="O2081" i="26"/>
  <c r="N2081" i="26"/>
  <c r="M2081" i="26"/>
  <c r="L2081" i="26"/>
  <c r="O2080" i="26"/>
  <c r="N2080" i="26"/>
  <c r="M2080" i="26"/>
  <c r="L2080" i="26"/>
  <c r="O2079" i="26"/>
  <c r="N2079" i="26"/>
  <c r="M2079" i="26"/>
  <c r="L2079" i="26"/>
  <c r="Q2079" i="26" s="1" a="1"/>
  <c r="Q2079" i="26" s="1"/>
  <c r="O2078" i="26"/>
  <c r="N2078" i="26"/>
  <c r="M2078" i="26"/>
  <c r="L2078" i="26"/>
  <c r="O2077" i="26"/>
  <c r="N2077" i="26"/>
  <c r="M2077" i="26"/>
  <c r="L2077" i="26"/>
  <c r="O2076" i="26"/>
  <c r="N2076" i="26"/>
  <c r="M2076" i="26"/>
  <c r="L2076" i="26"/>
  <c r="O2075" i="26"/>
  <c r="N2075" i="26"/>
  <c r="M2075" i="26"/>
  <c r="L2075" i="26"/>
  <c r="O2074" i="26"/>
  <c r="N2074" i="26"/>
  <c r="M2074" i="26"/>
  <c r="L2074" i="26"/>
  <c r="O2073" i="26"/>
  <c r="N2073" i="26"/>
  <c r="M2073" i="26"/>
  <c r="L2073" i="26"/>
  <c r="O2072" i="26"/>
  <c r="N2072" i="26"/>
  <c r="M2072" i="26"/>
  <c r="L2072" i="26"/>
  <c r="O2071" i="26"/>
  <c r="N2071" i="26"/>
  <c r="M2071" i="26"/>
  <c r="L2071" i="26"/>
  <c r="O2070" i="26"/>
  <c r="N2070" i="26"/>
  <c r="M2070" i="26"/>
  <c r="L2070" i="26"/>
  <c r="O2069" i="26"/>
  <c r="N2069" i="26"/>
  <c r="M2069" i="26"/>
  <c r="L2069" i="26"/>
  <c r="O2068" i="26"/>
  <c r="N2068" i="26"/>
  <c r="M2068" i="26"/>
  <c r="L2068" i="26"/>
  <c r="O2067" i="26"/>
  <c r="N2067" i="26"/>
  <c r="M2067" i="26"/>
  <c r="L2067" i="26"/>
  <c r="O2066" i="26"/>
  <c r="N2066" i="26"/>
  <c r="M2066" i="26"/>
  <c r="L2066" i="26"/>
  <c r="O2065" i="26"/>
  <c r="N2065" i="26"/>
  <c r="M2065" i="26"/>
  <c r="L2065" i="26"/>
  <c r="O2064" i="26"/>
  <c r="N2064" i="26"/>
  <c r="M2064" i="26"/>
  <c r="L2064" i="26"/>
  <c r="O2063" i="26"/>
  <c r="N2063" i="26"/>
  <c r="M2063" i="26"/>
  <c r="L2063" i="26"/>
  <c r="O2062" i="26"/>
  <c r="N2062" i="26"/>
  <c r="M2062" i="26"/>
  <c r="L2062" i="26"/>
  <c r="O2061" i="26"/>
  <c r="N2061" i="26"/>
  <c r="M2061" i="26"/>
  <c r="L2061" i="26"/>
  <c r="O2060" i="26"/>
  <c r="N2060" i="26"/>
  <c r="M2060" i="26"/>
  <c r="L2060" i="26"/>
  <c r="O2059" i="26"/>
  <c r="N2059" i="26"/>
  <c r="M2059" i="26"/>
  <c r="L2059" i="26"/>
  <c r="O2058" i="26"/>
  <c r="N2058" i="26"/>
  <c r="M2058" i="26"/>
  <c r="L2058" i="26"/>
  <c r="O2057" i="26"/>
  <c r="N2057" i="26"/>
  <c r="M2057" i="26"/>
  <c r="L2057" i="26"/>
  <c r="O2056" i="26"/>
  <c r="N2056" i="26"/>
  <c r="M2056" i="26"/>
  <c r="L2056" i="26"/>
  <c r="O2055" i="26"/>
  <c r="N2055" i="26"/>
  <c r="M2055" i="26"/>
  <c r="L2055" i="26"/>
  <c r="O2054" i="26"/>
  <c r="N2054" i="26"/>
  <c r="M2054" i="26"/>
  <c r="L2054" i="26"/>
  <c r="O2053" i="26"/>
  <c r="N2053" i="26"/>
  <c r="M2053" i="26"/>
  <c r="L2053" i="26"/>
  <c r="O2052" i="26"/>
  <c r="N2052" i="26"/>
  <c r="M2052" i="26"/>
  <c r="L2052" i="26"/>
  <c r="O2051" i="26"/>
  <c r="N2051" i="26"/>
  <c r="M2051" i="26"/>
  <c r="L2051" i="26"/>
  <c r="O2050" i="26"/>
  <c r="N2050" i="26"/>
  <c r="M2050" i="26"/>
  <c r="L2050" i="26"/>
  <c r="O2049" i="26"/>
  <c r="N2049" i="26"/>
  <c r="M2049" i="26"/>
  <c r="L2049" i="26"/>
  <c r="O2048" i="26"/>
  <c r="N2048" i="26"/>
  <c r="M2048" i="26"/>
  <c r="L2048" i="26"/>
  <c r="O2047" i="26"/>
  <c r="N2047" i="26"/>
  <c r="M2047" i="26"/>
  <c r="L2047" i="26"/>
  <c r="O2046" i="26"/>
  <c r="N2046" i="26"/>
  <c r="M2046" i="26"/>
  <c r="L2046" i="26"/>
  <c r="O2045" i="26"/>
  <c r="N2045" i="26"/>
  <c r="M2045" i="26"/>
  <c r="L2045" i="26"/>
  <c r="O2044" i="26"/>
  <c r="N2044" i="26"/>
  <c r="M2044" i="26"/>
  <c r="L2044" i="26"/>
  <c r="O2043" i="26"/>
  <c r="N2043" i="26"/>
  <c r="M2043" i="26"/>
  <c r="L2043" i="26"/>
  <c r="O2042" i="26"/>
  <c r="N2042" i="26"/>
  <c r="M2042" i="26"/>
  <c r="L2042" i="26"/>
  <c r="O2041" i="26"/>
  <c r="N2041" i="26"/>
  <c r="M2041" i="26"/>
  <c r="L2041" i="26"/>
  <c r="O2040" i="26"/>
  <c r="N2040" i="26"/>
  <c r="M2040" i="26"/>
  <c r="L2040" i="26"/>
  <c r="O2039" i="26"/>
  <c r="N2039" i="26"/>
  <c r="M2039" i="26"/>
  <c r="L2039" i="26"/>
  <c r="O2038" i="26"/>
  <c r="N2038" i="26"/>
  <c r="M2038" i="26"/>
  <c r="L2038" i="26"/>
  <c r="O2037" i="26"/>
  <c r="N2037" i="26"/>
  <c r="M2037" i="26"/>
  <c r="L2037" i="26"/>
  <c r="O2036" i="26"/>
  <c r="N2036" i="26"/>
  <c r="M2036" i="26"/>
  <c r="L2036" i="26"/>
  <c r="O2035" i="26"/>
  <c r="N2035" i="26"/>
  <c r="M2035" i="26"/>
  <c r="L2035" i="26"/>
  <c r="O2034" i="26"/>
  <c r="N2034" i="26"/>
  <c r="M2034" i="26"/>
  <c r="L2034" i="26"/>
  <c r="O2033" i="26"/>
  <c r="N2033" i="26"/>
  <c r="M2033" i="26"/>
  <c r="L2033" i="26"/>
  <c r="O2032" i="26"/>
  <c r="N2032" i="26"/>
  <c r="M2032" i="26"/>
  <c r="L2032" i="26"/>
  <c r="O2031" i="26"/>
  <c r="N2031" i="26"/>
  <c r="M2031" i="26"/>
  <c r="L2031" i="26"/>
  <c r="O2030" i="26"/>
  <c r="N2030" i="26"/>
  <c r="M2030" i="26"/>
  <c r="L2030" i="26"/>
  <c r="O2029" i="26"/>
  <c r="N2029" i="26"/>
  <c r="M2029" i="26"/>
  <c r="L2029" i="26"/>
  <c r="O2028" i="26"/>
  <c r="N2028" i="26"/>
  <c r="M2028" i="26"/>
  <c r="L2028" i="26"/>
  <c r="O2027" i="26"/>
  <c r="N2027" i="26"/>
  <c r="M2027" i="26"/>
  <c r="L2027" i="26"/>
  <c r="O2026" i="26"/>
  <c r="N2026" i="26"/>
  <c r="M2026" i="26"/>
  <c r="L2026" i="26"/>
  <c r="O2025" i="26"/>
  <c r="N2025" i="26"/>
  <c r="M2025" i="26"/>
  <c r="L2025" i="26"/>
  <c r="Q2025" i="26" s="1" a="1"/>
  <c r="Q2025" i="26" s="1"/>
  <c r="O2024" i="26"/>
  <c r="N2024" i="26"/>
  <c r="M2024" i="26"/>
  <c r="L2024" i="26"/>
  <c r="O2023" i="26"/>
  <c r="N2023" i="26"/>
  <c r="M2023" i="26"/>
  <c r="L2023" i="26"/>
  <c r="O2022" i="26"/>
  <c r="N2022" i="26"/>
  <c r="M2022" i="26"/>
  <c r="L2022" i="26"/>
  <c r="O2021" i="26"/>
  <c r="N2021" i="26"/>
  <c r="M2021" i="26"/>
  <c r="L2021" i="26"/>
  <c r="O2020" i="26"/>
  <c r="N2020" i="26"/>
  <c r="M2020" i="26"/>
  <c r="L2020" i="26"/>
  <c r="O2019" i="26"/>
  <c r="N2019" i="26"/>
  <c r="M2019" i="26"/>
  <c r="L2019" i="26"/>
  <c r="O2018" i="26"/>
  <c r="N2018" i="26"/>
  <c r="M2018" i="26"/>
  <c r="L2018" i="26"/>
  <c r="O2017" i="26"/>
  <c r="N2017" i="26"/>
  <c r="M2017" i="26"/>
  <c r="L2017" i="26"/>
  <c r="O2016" i="26"/>
  <c r="N2016" i="26"/>
  <c r="M2016" i="26"/>
  <c r="L2016" i="26"/>
  <c r="O2015" i="26"/>
  <c r="N2015" i="26"/>
  <c r="M2015" i="26"/>
  <c r="L2015" i="26"/>
  <c r="O2014" i="26"/>
  <c r="N2014" i="26"/>
  <c r="M2014" i="26"/>
  <c r="L2014" i="26"/>
  <c r="O2013" i="26"/>
  <c r="N2013" i="26"/>
  <c r="M2013" i="26"/>
  <c r="L2013" i="26"/>
  <c r="O2012" i="26"/>
  <c r="N2012" i="26"/>
  <c r="M2012" i="26"/>
  <c r="L2012" i="26"/>
  <c r="O2011" i="26"/>
  <c r="N2011" i="26"/>
  <c r="M2011" i="26"/>
  <c r="L2011" i="26"/>
  <c r="O2010" i="26"/>
  <c r="N2010" i="26"/>
  <c r="M2010" i="26"/>
  <c r="L2010" i="26"/>
  <c r="O2009" i="26"/>
  <c r="N2009" i="26"/>
  <c r="M2009" i="26"/>
  <c r="L2009" i="26"/>
  <c r="O2008" i="26"/>
  <c r="N2008" i="26"/>
  <c r="M2008" i="26"/>
  <c r="L2008" i="26"/>
  <c r="O2007" i="26"/>
  <c r="N2007" i="26"/>
  <c r="M2007" i="26"/>
  <c r="L2007" i="26"/>
  <c r="O2006" i="26"/>
  <c r="N2006" i="26"/>
  <c r="M2006" i="26"/>
  <c r="L2006" i="26"/>
  <c r="O2005" i="26"/>
  <c r="N2005" i="26"/>
  <c r="M2005" i="26"/>
  <c r="L2005" i="26"/>
  <c r="O2004" i="26"/>
  <c r="N2004" i="26"/>
  <c r="M2004" i="26"/>
  <c r="L2004" i="26"/>
  <c r="O2003" i="26"/>
  <c r="N2003" i="26"/>
  <c r="M2003" i="26"/>
  <c r="L2003" i="26"/>
  <c r="O2002" i="26"/>
  <c r="N2002" i="26"/>
  <c r="M2002" i="26"/>
  <c r="L2002" i="26"/>
  <c r="O2001" i="26"/>
  <c r="N2001" i="26"/>
  <c r="M2001" i="26"/>
  <c r="L2001" i="26"/>
  <c r="O2000" i="26"/>
  <c r="N2000" i="26"/>
  <c r="M2000" i="26"/>
  <c r="L2000" i="26"/>
  <c r="O1999" i="26"/>
  <c r="N1999" i="26"/>
  <c r="M1999" i="26"/>
  <c r="L1999" i="26"/>
  <c r="O1998" i="26"/>
  <c r="N1998" i="26"/>
  <c r="M1998" i="26"/>
  <c r="L1998" i="26"/>
  <c r="O1997" i="26"/>
  <c r="N1997" i="26"/>
  <c r="M1997" i="26"/>
  <c r="L1997" i="26"/>
  <c r="O1996" i="26"/>
  <c r="N1996" i="26"/>
  <c r="M1996" i="26"/>
  <c r="L1996" i="26"/>
  <c r="O1995" i="26"/>
  <c r="N1995" i="26"/>
  <c r="M1995" i="26"/>
  <c r="L1995" i="26"/>
  <c r="O1994" i="26"/>
  <c r="N1994" i="26"/>
  <c r="M1994" i="26"/>
  <c r="L1994" i="26"/>
  <c r="O1993" i="26"/>
  <c r="N1993" i="26"/>
  <c r="M1993" i="26"/>
  <c r="L1993" i="26"/>
  <c r="O1992" i="26"/>
  <c r="N1992" i="26"/>
  <c r="M1992" i="26"/>
  <c r="L1992" i="26"/>
  <c r="O1991" i="26"/>
  <c r="N1991" i="26"/>
  <c r="M1991" i="26"/>
  <c r="L1991" i="26"/>
  <c r="O1990" i="26"/>
  <c r="N1990" i="26"/>
  <c r="M1990" i="26"/>
  <c r="L1990" i="26"/>
  <c r="O1989" i="26"/>
  <c r="N1989" i="26"/>
  <c r="M1989" i="26"/>
  <c r="L1989" i="26"/>
  <c r="O1988" i="26"/>
  <c r="N1988" i="26"/>
  <c r="M1988" i="26"/>
  <c r="L1988" i="26"/>
  <c r="O1987" i="26"/>
  <c r="N1987" i="26"/>
  <c r="M1987" i="26"/>
  <c r="L1987" i="26"/>
  <c r="O1986" i="26"/>
  <c r="N1986" i="26"/>
  <c r="M1986" i="26"/>
  <c r="L1986" i="26"/>
  <c r="O1985" i="26"/>
  <c r="N1985" i="26"/>
  <c r="M1985" i="26"/>
  <c r="L1985" i="26"/>
  <c r="O1984" i="26"/>
  <c r="N1984" i="26"/>
  <c r="M1984" i="26"/>
  <c r="L1984" i="26"/>
  <c r="O1983" i="26"/>
  <c r="N1983" i="26"/>
  <c r="M1983" i="26"/>
  <c r="L1983" i="26"/>
  <c r="O1982" i="26"/>
  <c r="N1982" i="26"/>
  <c r="M1982" i="26"/>
  <c r="L1982" i="26"/>
  <c r="O1981" i="26"/>
  <c r="N1981" i="26"/>
  <c r="M1981" i="26"/>
  <c r="L1981" i="26"/>
  <c r="O1980" i="26"/>
  <c r="N1980" i="26"/>
  <c r="M1980" i="26"/>
  <c r="L1980" i="26"/>
  <c r="O1979" i="26"/>
  <c r="N1979" i="26"/>
  <c r="M1979" i="26"/>
  <c r="L1979" i="26"/>
  <c r="O1978" i="26"/>
  <c r="N1978" i="26"/>
  <c r="M1978" i="26"/>
  <c r="L1978" i="26"/>
  <c r="O1977" i="26"/>
  <c r="N1977" i="26"/>
  <c r="M1977" i="26"/>
  <c r="L1977" i="26"/>
  <c r="O1976" i="26"/>
  <c r="N1976" i="26"/>
  <c r="M1976" i="26"/>
  <c r="L1976" i="26"/>
  <c r="O1975" i="26"/>
  <c r="N1975" i="26"/>
  <c r="M1975" i="26"/>
  <c r="L1975" i="26"/>
  <c r="O1974" i="26"/>
  <c r="N1974" i="26"/>
  <c r="M1974" i="26"/>
  <c r="L1974" i="26"/>
  <c r="O1973" i="26"/>
  <c r="N1973" i="26"/>
  <c r="M1973" i="26"/>
  <c r="L1973" i="26"/>
  <c r="O1972" i="26"/>
  <c r="N1972" i="26"/>
  <c r="M1972" i="26"/>
  <c r="L1972" i="26"/>
  <c r="O1971" i="26"/>
  <c r="N1971" i="26"/>
  <c r="M1971" i="26"/>
  <c r="L1971" i="26"/>
  <c r="O1970" i="26"/>
  <c r="N1970" i="26"/>
  <c r="M1970" i="26"/>
  <c r="L1970" i="26"/>
  <c r="O1969" i="26"/>
  <c r="N1969" i="26"/>
  <c r="M1969" i="26"/>
  <c r="L1969" i="26"/>
  <c r="O1968" i="26"/>
  <c r="N1968" i="26"/>
  <c r="M1968" i="26"/>
  <c r="L1968" i="26"/>
  <c r="O1967" i="26"/>
  <c r="N1967" i="26"/>
  <c r="M1967" i="26"/>
  <c r="L1967" i="26"/>
  <c r="O1966" i="26"/>
  <c r="N1966" i="26"/>
  <c r="M1966" i="26"/>
  <c r="L1966" i="26"/>
  <c r="O1965" i="26"/>
  <c r="N1965" i="26"/>
  <c r="M1965" i="26"/>
  <c r="L1965" i="26"/>
  <c r="O1964" i="26"/>
  <c r="N1964" i="26"/>
  <c r="M1964" i="26"/>
  <c r="L1964" i="26"/>
  <c r="O1963" i="26"/>
  <c r="N1963" i="26"/>
  <c r="M1963" i="26"/>
  <c r="L1963" i="26"/>
  <c r="O1962" i="26"/>
  <c r="N1962" i="26"/>
  <c r="M1962" i="26"/>
  <c r="L1962" i="26"/>
  <c r="O1961" i="26"/>
  <c r="N1961" i="26"/>
  <c r="M1961" i="26"/>
  <c r="L1961" i="26"/>
  <c r="Q1961" i="26" s="1" a="1"/>
  <c r="Q1961" i="26" s="1"/>
  <c r="O1960" i="26"/>
  <c r="N1960" i="26"/>
  <c r="M1960" i="26"/>
  <c r="L1960" i="26"/>
  <c r="O1959" i="26"/>
  <c r="N1959" i="26"/>
  <c r="M1959" i="26"/>
  <c r="L1959" i="26"/>
  <c r="O1958" i="26"/>
  <c r="N1958" i="26"/>
  <c r="M1958" i="26"/>
  <c r="L1958" i="26"/>
  <c r="O1957" i="26"/>
  <c r="N1957" i="26"/>
  <c r="M1957" i="26"/>
  <c r="L1957" i="26"/>
  <c r="O1956" i="26"/>
  <c r="N1956" i="26"/>
  <c r="M1956" i="26"/>
  <c r="L1956" i="26"/>
  <c r="O1955" i="26"/>
  <c r="N1955" i="26"/>
  <c r="M1955" i="26"/>
  <c r="L1955" i="26"/>
  <c r="O1954" i="26"/>
  <c r="N1954" i="26"/>
  <c r="M1954" i="26"/>
  <c r="L1954" i="26"/>
  <c r="O1953" i="26"/>
  <c r="N1953" i="26"/>
  <c r="M1953" i="26"/>
  <c r="L1953" i="26"/>
  <c r="O1952" i="26"/>
  <c r="N1952" i="26"/>
  <c r="M1952" i="26"/>
  <c r="L1952" i="26"/>
  <c r="O1951" i="26"/>
  <c r="N1951" i="26"/>
  <c r="Q1951" i="26" s="1" a="1"/>
  <c r="Q1951" i="26" s="1"/>
  <c r="M1951" i="26"/>
  <c r="L1951" i="26"/>
  <c r="O1950" i="26"/>
  <c r="N1950" i="26"/>
  <c r="M1950" i="26"/>
  <c r="L1950" i="26"/>
  <c r="O1949" i="26"/>
  <c r="N1949" i="26"/>
  <c r="M1949" i="26"/>
  <c r="L1949" i="26"/>
  <c r="O1948" i="26"/>
  <c r="N1948" i="26"/>
  <c r="M1948" i="26"/>
  <c r="L1948" i="26"/>
  <c r="O1947" i="26"/>
  <c r="N1947" i="26"/>
  <c r="M1947" i="26"/>
  <c r="L1947" i="26"/>
  <c r="O1946" i="26"/>
  <c r="N1946" i="26"/>
  <c r="M1946" i="26"/>
  <c r="L1946" i="26"/>
  <c r="O1945" i="26"/>
  <c r="N1945" i="26"/>
  <c r="M1945" i="26"/>
  <c r="L1945" i="26"/>
  <c r="O1944" i="26"/>
  <c r="N1944" i="26"/>
  <c r="M1944" i="26"/>
  <c r="L1944" i="26"/>
  <c r="O1943" i="26"/>
  <c r="N1943" i="26"/>
  <c r="M1943" i="26"/>
  <c r="L1943" i="26"/>
  <c r="O1942" i="26"/>
  <c r="N1942" i="26"/>
  <c r="M1942" i="26"/>
  <c r="L1942" i="26"/>
  <c r="O1941" i="26"/>
  <c r="N1941" i="26"/>
  <c r="M1941" i="26"/>
  <c r="L1941" i="26"/>
  <c r="O1940" i="26"/>
  <c r="N1940" i="26"/>
  <c r="M1940" i="26"/>
  <c r="L1940" i="26"/>
  <c r="O1939" i="26"/>
  <c r="N1939" i="26"/>
  <c r="M1939" i="26"/>
  <c r="L1939" i="26"/>
  <c r="O1938" i="26"/>
  <c r="N1938" i="26"/>
  <c r="M1938" i="26"/>
  <c r="L1938" i="26"/>
  <c r="O1937" i="26"/>
  <c r="N1937" i="26"/>
  <c r="M1937" i="26"/>
  <c r="L1937" i="26"/>
  <c r="O1936" i="26"/>
  <c r="N1936" i="26"/>
  <c r="M1936" i="26"/>
  <c r="L1936" i="26"/>
  <c r="O1935" i="26"/>
  <c r="N1935" i="26"/>
  <c r="M1935" i="26"/>
  <c r="L1935" i="26"/>
  <c r="O1934" i="26"/>
  <c r="N1934" i="26"/>
  <c r="M1934" i="26"/>
  <c r="L1934" i="26"/>
  <c r="O1933" i="26"/>
  <c r="N1933" i="26"/>
  <c r="M1933" i="26"/>
  <c r="L1933" i="26"/>
  <c r="O1932" i="26"/>
  <c r="N1932" i="26"/>
  <c r="M1932" i="26"/>
  <c r="L1932" i="26"/>
  <c r="O1931" i="26"/>
  <c r="N1931" i="26"/>
  <c r="M1931" i="26"/>
  <c r="L1931" i="26"/>
  <c r="O1930" i="26"/>
  <c r="N1930" i="26"/>
  <c r="M1930" i="26"/>
  <c r="L1930" i="26"/>
  <c r="O1929" i="26"/>
  <c r="N1929" i="26"/>
  <c r="M1929" i="26"/>
  <c r="L1929" i="26"/>
  <c r="O1928" i="26"/>
  <c r="N1928" i="26"/>
  <c r="M1928" i="26"/>
  <c r="L1928" i="26"/>
  <c r="O1927" i="26"/>
  <c r="N1927" i="26"/>
  <c r="M1927" i="26"/>
  <c r="L1927" i="26"/>
  <c r="O1926" i="26"/>
  <c r="N1926" i="26"/>
  <c r="M1926" i="26"/>
  <c r="L1926" i="26"/>
  <c r="O1925" i="26"/>
  <c r="N1925" i="26"/>
  <c r="M1925" i="26"/>
  <c r="L1925" i="26"/>
  <c r="O1924" i="26"/>
  <c r="N1924" i="26"/>
  <c r="M1924" i="26"/>
  <c r="L1924" i="26"/>
  <c r="O1923" i="26"/>
  <c r="N1923" i="26"/>
  <c r="M1923" i="26"/>
  <c r="L1923" i="26"/>
  <c r="O1922" i="26"/>
  <c r="N1922" i="26"/>
  <c r="M1922" i="26"/>
  <c r="L1922" i="26"/>
  <c r="O1921" i="26"/>
  <c r="N1921" i="26"/>
  <c r="M1921" i="26"/>
  <c r="L1921" i="26"/>
  <c r="O1920" i="26"/>
  <c r="N1920" i="26"/>
  <c r="M1920" i="26"/>
  <c r="L1920" i="26"/>
  <c r="O1919" i="26"/>
  <c r="N1919" i="26"/>
  <c r="M1919" i="26"/>
  <c r="L1919" i="26"/>
  <c r="O1918" i="26"/>
  <c r="N1918" i="26"/>
  <c r="M1918" i="26"/>
  <c r="L1918" i="26"/>
  <c r="O1917" i="26"/>
  <c r="N1917" i="26"/>
  <c r="M1917" i="26"/>
  <c r="L1917" i="26"/>
  <c r="O1916" i="26"/>
  <c r="N1916" i="26"/>
  <c r="M1916" i="26"/>
  <c r="L1916" i="26"/>
  <c r="O1915" i="26"/>
  <c r="N1915" i="26"/>
  <c r="M1915" i="26"/>
  <c r="L1915" i="26"/>
  <c r="O1914" i="26"/>
  <c r="N1914" i="26"/>
  <c r="M1914" i="26"/>
  <c r="L1914" i="26"/>
  <c r="O1913" i="26"/>
  <c r="N1913" i="26"/>
  <c r="M1913" i="26"/>
  <c r="L1913" i="26"/>
  <c r="O1912" i="26"/>
  <c r="N1912" i="26"/>
  <c r="M1912" i="26"/>
  <c r="L1912" i="26"/>
  <c r="O1911" i="26"/>
  <c r="N1911" i="26"/>
  <c r="M1911" i="26"/>
  <c r="L1911" i="26"/>
  <c r="O1910" i="26"/>
  <c r="N1910" i="26"/>
  <c r="M1910" i="26"/>
  <c r="L1910" i="26"/>
  <c r="O1909" i="26"/>
  <c r="N1909" i="26"/>
  <c r="M1909" i="26"/>
  <c r="L1909" i="26"/>
  <c r="O1908" i="26"/>
  <c r="N1908" i="26"/>
  <c r="M1908" i="26"/>
  <c r="L1908" i="26"/>
  <c r="O1907" i="26"/>
  <c r="N1907" i="26"/>
  <c r="M1907" i="26"/>
  <c r="L1907" i="26"/>
  <c r="O1906" i="26"/>
  <c r="N1906" i="26"/>
  <c r="M1906" i="26"/>
  <c r="L1906" i="26"/>
  <c r="O1905" i="26"/>
  <c r="N1905" i="26"/>
  <c r="M1905" i="26"/>
  <c r="L1905" i="26"/>
  <c r="O1904" i="26"/>
  <c r="N1904" i="26"/>
  <c r="M1904" i="26"/>
  <c r="L1904" i="26"/>
  <c r="O1903" i="26"/>
  <c r="N1903" i="26"/>
  <c r="M1903" i="26"/>
  <c r="L1903" i="26"/>
  <c r="O1902" i="26"/>
  <c r="N1902" i="26"/>
  <c r="M1902" i="26"/>
  <c r="L1902" i="26"/>
  <c r="O1901" i="26"/>
  <c r="N1901" i="26"/>
  <c r="M1901" i="26"/>
  <c r="L1901" i="26"/>
  <c r="O1900" i="26"/>
  <c r="N1900" i="26"/>
  <c r="M1900" i="26"/>
  <c r="L1900" i="26"/>
  <c r="O1899" i="26"/>
  <c r="N1899" i="26"/>
  <c r="M1899" i="26"/>
  <c r="L1899" i="26"/>
  <c r="O1898" i="26"/>
  <c r="N1898" i="26"/>
  <c r="M1898" i="26"/>
  <c r="L1898" i="26"/>
  <c r="O1897" i="26"/>
  <c r="N1897" i="26"/>
  <c r="M1897" i="26"/>
  <c r="L1897" i="26"/>
  <c r="O1896" i="26"/>
  <c r="N1896" i="26"/>
  <c r="M1896" i="26"/>
  <c r="L1896" i="26"/>
  <c r="O1895" i="26"/>
  <c r="N1895" i="26"/>
  <c r="M1895" i="26"/>
  <c r="L1895" i="26"/>
  <c r="O1894" i="26"/>
  <c r="N1894" i="26"/>
  <c r="M1894" i="26"/>
  <c r="L1894" i="26"/>
  <c r="O1893" i="26"/>
  <c r="N1893" i="26"/>
  <c r="M1893" i="26"/>
  <c r="L1893" i="26"/>
  <c r="O1892" i="26"/>
  <c r="N1892" i="26"/>
  <c r="M1892" i="26"/>
  <c r="L1892" i="26"/>
  <c r="O1891" i="26"/>
  <c r="N1891" i="26"/>
  <c r="M1891" i="26"/>
  <c r="L1891" i="26"/>
  <c r="O1890" i="26"/>
  <c r="N1890" i="26"/>
  <c r="M1890" i="26"/>
  <c r="L1890" i="26"/>
  <c r="O1889" i="26"/>
  <c r="N1889" i="26"/>
  <c r="M1889" i="26"/>
  <c r="L1889" i="26"/>
  <c r="Q1889" i="26" s="1" a="1"/>
  <c r="Q1889" i="26" s="1"/>
  <c r="O1888" i="26"/>
  <c r="N1888" i="26"/>
  <c r="M1888" i="26"/>
  <c r="L1888" i="26"/>
  <c r="O1887" i="26"/>
  <c r="N1887" i="26"/>
  <c r="M1887" i="26"/>
  <c r="L1887" i="26"/>
  <c r="O1886" i="26"/>
  <c r="N1886" i="26"/>
  <c r="M1886" i="26"/>
  <c r="L1886" i="26"/>
  <c r="O1885" i="26"/>
  <c r="N1885" i="26"/>
  <c r="M1885" i="26"/>
  <c r="L1885" i="26"/>
  <c r="O1884" i="26"/>
  <c r="N1884" i="26"/>
  <c r="M1884" i="26"/>
  <c r="L1884" i="26"/>
  <c r="O1883" i="26"/>
  <c r="N1883" i="26"/>
  <c r="M1883" i="26"/>
  <c r="L1883" i="26"/>
  <c r="O1882" i="26"/>
  <c r="N1882" i="26"/>
  <c r="M1882" i="26"/>
  <c r="L1882" i="26"/>
  <c r="O1881" i="26"/>
  <c r="N1881" i="26"/>
  <c r="M1881" i="26"/>
  <c r="L1881" i="26"/>
  <c r="O1880" i="26"/>
  <c r="N1880" i="26"/>
  <c r="M1880" i="26"/>
  <c r="L1880" i="26"/>
  <c r="O1879" i="26"/>
  <c r="N1879" i="26"/>
  <c r="M1879" i="26"/>
  <c r="L1879" i="26"/>
  <c r="O1878" i="26"/>
  <c r="N1878" i="26"/>
  <c r="M1878" i="26"/>
  <c r="L1878" i="26"/>
  <c r="O1877" i="26"/>
  <c r="N1877" i="26"/>
  <c r="M1877" i="26"/>
  <c r="L1877" i="26"/>
  <c r="O1876" i="26"/>
  <c r="N1876" i="26"/>
  <c r="M1876" i="26"/>
  <c r="L1876" i="26"/>
  <c r="O1875" i="26"/>
  <c r="N1875" i="26"/>
  <c r="M1875" i="26"/>
  <c r="L1875" i="26"/>
  <c r="O1874" i="26"/>
  <c r="N1874" i="26"/>
  <c r="M1874" i="26"/>
  <c r="L1874" i="26"/>
  <c r="O1873" i="26"/>
  <c r="N1873" i="26"/>
  <c r="M1873" i="26"/>
  <c r="L1873" i="26"/>
  <c r="O1872" i="26"/>
  <c r="N1872" i="26"/>
  <c r="M1872" i="26"/>
  <c r="L1872" i="26"/>
  <c r="O1871" i="26"/>
  <c r="N1871" i="26"/>
  <c r="M1871" i="26"/>
  <c r="L1871" i="26"/>
  <c r="O1870" i="26"/>
  <c r="N1870" i="26"/>
  <c r="M1870" i="26"/>
  <c r="L1870" i="26"/>
  <c r="O1869" i="26"/>
  <c r="N1869" i="26"/>
  <c r="M1869" i="26"/>
  <c r="L1869" i="26"/>
  <c r="O1868" i="26"/>
  <c r="N1868" i="26"/>
  <c r="M1868" i="26"/>
  <c r="L1868" i="26"/>
  <c r="O1867" i="26"/>
  <c r="N1867" i="26"/>
  <c r="M1867" i="26"/>
  <c r="L1867" i="26"/>
  <c r="O1866" i="26"/>
  <c r="N1866" i="26"/>
  <c r="M1866" i="26"/>
  <c r="L1866" i="26"/>
  <c r="O1865" i="26"/>
  <c r="N1865" i="26"/>
  <c r="M1865" i="26"/>
  <c r="L1865" i="26"/>
  <c r="O1864" i="26"/>
  <c r="N1864" i="26"/>
  <c r="M1864" i="26"/>
  <c r="L1864" i="26"/>
  <c r="O1863" i="26"/>
  <c r="N1863" i="26"/>
  <c r="M1863" i="26"/>
  <c r="L1863" i="26"/>
  <c r="O1862" i="26"/>
  <c r="N1862" i="26"/>
  <c r="M1862" i="26"/>
  <c r="L1862" i="26"/>
  <c r="O1861" i="26"/>
  <c r="N1861" i="26"/>
  <c r="M1861" i="26"/>
  <c r="L1861" i="26"/>
  <c r="O1860" i="26"/>
  <c r="N1860" i="26"/>
  <c r="M1860" i="26"/>
  <c r="L1860" i="26"/>
  <c r="O1859" i="26"/>
  <c r="N1859" i="26"/>
  <c r="M1859" i="26"/>
  <c r="L1859" i="26"/>
  <c r="O1858" i="26"/>
  <c r="N1858" i="26"/>
  <c r="M1858" i="26"/>
  <c r="L1858" i="26"/>
  <c r="O1857" i="26"/>
  <c r="N1857" i="26"/>
  <c r="M1857" i="26"/>
  <c r="L1857" i="26"/>
  <c r="O1856" i="26"/>
  <c r="N1856" i="26"/>
  <c r="M1856" i="26"/>
  <c r="L1856" i="26"/>
  <c r="O1855" i="26"/>
  <c r="N1855" i="26"/>
  <c r="M1855" i="26"/>
  <c r="L1855" i="26"/>
  <c r="O1854" i="26"/>
  <c r="N1854" i="26"/>
  <c r="M1854" i="26"/>
  <c r="L1854" i="26"/>
  <c r="O1853" i="26"/>
  <c r="N1853" i="26"/>
  <c r="M1853" i="26"/>
  <c r="L1853" i="26"/>
  <c r="O1852" i="26"/>
  <c r="N1852" i="26"/>
  <c r="M1852" i="26"/>
  <c r="L1852" i="26"/>
  <c r="O1851" i="26"/>
  <c r="N1851" i="26"/>
  <c r="M1851" i="26"/>
  <c r="L1851" i="26"/>
  <c r="O1850" i="26"/>
  <c r="N1850" i="26"/>
  <c r="M1850" i="26"/>
  <c r="L1850" i="26"/>
  <c r="O1849" i="26"/>
  <c r="N1849" i="26"/>
  <c r="M1849" i="26"/>
  <c r="L1849" i="26"/>
  <c r="O1848" i="26"/>
  <c r="N1848" i="26"/>
  <c r="M1848" i="26"/>
  <c r="L1848" i="26"/>
  <c r="O1847" i="26"/>
  <c r="N1847" i="26"/>
  <c r="M1847" i="26"/>
  <c r="L1847" i="26"/>
  <c r="O1846" i="26"/>
  <c r="N1846" i="26"/>
  <c r="M1846" i="26"/>
  <c r="L1846" i="26"/>
  <c r="O1845" i="26"/>
  <c r="N1845" i="26"/>
  <c r="M1845" i="26"/>
  <c r="L1845" i="26"/>
  <c r="O1844" i="26"/>
  <c r="N1844" i="26"/>
  <c r="M1844" i="26"/>
  <c r="L1844" i="26"/>
  <c r="O1843" i="26"/>
  <c r="N1843" i="26"/>
  <c r="M1843" i="26"/>
  <c r="L1843" i="26"/>
  <c r="O1842" i="26"/>
  <c r="N1842" i="26"/>
  <c r="M1842" i="26"/>
  <c r="L1842" i="26"/>
  <c r="O1841" i="26"/>
  <c r="N1841" i="26"/>
  <c r="M1841" i="26"/>
  <c r="L1841" i="26"/>
  <c r="O1840" i="26"/>
  <c r="N1840" i="26"/>
  <c r="M1840" i="26"/>
  <c r="L1840" i="26"/>
  <c r="O1839" i="26"/>
  <c r="N1839" i="26"/>
  <c r="M1839" i="26"/>
  <c r="L1839" i="26"/>
  <c r="O1838" i="26"/>
  <c r="N1838" i="26"/>
  <c r="M1838" i="26"/>
  <c r="L1838" i="26"/>
  <c r="O1837" i="26"/>
  <c r="N1837" i="26"/>
  <c r="M1837" i="26"/>
  <c r="L1837" i="26"/>
  <c r="O1836" i="26"/>
  <c r="N1836" i="26"/>
  <c r="M1836" i="26"/>
  <c r="L1836" i="26"/>
  <c r="O1835" i="26"/>
  <c r="N1835" i="26"/>
  <c r="M1835" i="26"/>
  <c r="L1835" i="26"/>
  <c r="O1834" i="26"/>
  <c r="N1834" i="26"/>
  <c r="M1834" i="26"/>
  <c r="L1834" i="26"/>
  <c r="O1833" i="26"/>
  <c r="N1833" i="26"/>
  <c r="M1833" i="26"/>
  <c r="L1833" i="26"/>
  <c r="O1832" i="26"/>
  <c r="N1832" i="26"/>
  <c r="M1832" i="26"/>
  <c r="L1832" i="26"/>
  <c r="O1831" i="26"/>
  <c r="N1831" i="26"/>
  <c r="M1831" i="26"/>
  <c r="L1831" i="26"/>
  <c r="O1830" i="26"/>
  <c r="N1830" i="26"/>
  <c r="M1830" i="26"/>
  <c r="L1830" i="26"/>
  <c r="O1829" i="26"/>
  <c r="N1829" i="26"/>
  <c r="M1829" i="26"/>
  <c r="L1829" i="26"/>
  <c r="O1828" i="26"/>
  <c r="N1828" i="26"/>
  <c r="M1828" i="26"/>
  <c r="L1828" i="26"/>
  <c r="O1827" i="26"/>
  <c r="N1827" i="26"/>
  <c r="M1827" i="26"/>
  <c r="L1827" i="26"/>
  <c r="O1826" i="26"/>
  <c r="N1826" i="26"/>
  <c r="M1826" i="26"/>
  <c r="L1826" i="26"/>
  <c r="O1825" i="26"/>
  <c r="N1825" i="26"/>
  <c r="M1825" i="26"/>
  <c r="L1825" i="26"/>
  <c r="O1824" i="26"/>
  <c r="N1824" i="26"/>
  <c r="M1824" i="26"/>
  <c r="L1824" i="26"/>
  <c r="O1823" i="26"/>
  <c r="N1823" i="26"/>
  <c r="M1823" i="26"/>
  <c r="L1823" i="26"/>
  <c r="O1822" i="26"/>
  <c r="N1822" i="26"/>
  <c r="M1822" i="26"/>
  <c r="L1822" i="26"/>
  <c r="O1821" i="26"/>
  <c r="N1821" i="26"/>
  <c r="M1821" i="26"/>
  <c r="L1821" i="26"/>
  <c r="O1820" i="26"/>
  <c r="N1820" i="26"/>
  <c r="M1820" i="26"/>
  <c r="L1820" i="26"/>
  <c r="O1819" i="26"/>
  <c r="N1819" i="26"/>
  <c r="M1819" i="26"/>
  <c r="L1819" i="26"/>
  <c r="O1818" i="26"/>
  <c r="N1818" i="26"/>
  <c r="M1818" i="26"/>
  <c r="L1818" i="26"/>
  <c r="O1817" i="26"/>
  <c r="N1817" i="26"/>
  <c r="M1817" i="26"/>
  <c r="L1817" i="26"/>
  <c r="O1816" i="26"/>
  <c r="N1816" i="26"/>
  <c r="M1816" i="26"/>
  <c r="L1816" i="26"/>
  <c r="O1815" i="26"/>
  <c r="N1815" i="26"/>
  <c r="M1815" i="26"/>
  <c r="L1815" i="26"/>
  <c r="O1814" i="26"/>
  <c r="N1814" i="26"/>
  <c r="M1814" i="26"/>
  <c r="L1814" i="26"/>
  <c r="O1813" i="26"/>
  <c r="N1813" i="26"/>
  <c r="M1813" i="26"/>
  <c r="L1813" i="26"/>
  <c r="O1812" i="26"/>
  <c r="N1812" i="26"/>
  <c r="M1812" i="26"/>
  <c r="L1812" i="26"/>
  <c r="O1811" i="26"/>
  <c r="N1811" i="26"/>
  <c r="M1811" i="26"/>
  <c r="L1811" i="26"/>
  <c r="O1810" i="26"/>
  <c r="N1810" i="26"/>
  <c r="M1810" i="26"/>
  <c r="L1810" i="26"/>
  <c r="O1809" i="26"/>
  <c r="N1809" i="26"/>
  <c r="M1809" i="26"/>
  <c r="L1809" i="26"/>
  <c r="O1808" i="26"/>
  <c r="N1808" i="26"/>
  <c r="M1808" i="26"/>
  <c r="L1808" i="26"/>
  <c r="O1807" i="26"/>
  <c r="N1807" i="26"/>
  <c r="M1807" i="26"/>
  <c r="L1807" i="26"/>
  <c r="O1806" i="26"/>
  <c r="N1806" i="26"/>
  <c r="M1806" i="26"/>
  <c r="L1806" i="26"/>
  <c r="O1805" i="26"/>
  <c r="N1805" i="26"/>
  <c r="M1805" i="26"/>
  <c r="L1805" i="26"/>
  <c r="O1804" i="26"/>
  <c r="N1804" i="26"/>
  <c r="M1804" i="26"/>
  <c r="L1804" i="26"/>
  <c r="O1803" i="26"/>
  <c r="N1803" i="26"/>
  <c r="M1803" i="26"/>
  <c r="L1803" i="26"/>
  <c r="O1802" i="26"/>
  <c r="N1802" i="26"/>
  <c r="M1802" i="26"/>
  <c r="L1802" i="26"/>
  <c r="O1801" i="26"/>
  <c r="N1801" i="26"/>
  <c r="M1801" i="26"/>
  <c r="L1801" i="26"/>
  <c r="O1800" i="26"/>
  <c r="N1800" i="26"/>
  <c r="M1800" i="26"/>
  <c r="L1800" i="26"/>
  <c r="O1799" i="26"/>
  <c r="N1799" i="26"/>
  <c r="M1799" i="26"/>
  <c r="L1799" i="26"/>
  <c r="O1798" i="26"/>
  <c r="N1798" i="26"/>
  <c r="M1798" i="26"/>
  <c r="L1798" i="26"/>
  <c r="O1797" i="26"/>
  <c r="N1797" i="26"/>
  <c r="M1797" i="26"/>
  <c r="L1797" i="26"/>
  <c r="O1796" i="26"/>
  <c r="N1796" i="26"/>
  <c r="M1796" i="26"/>
  <c r="L1796" i="26"/>
  <c r="O1795" i="26"/>
  <c r="N1795" i="26"/>
  <c r="M1795" i="26"/>
  <c r="L1795" i="26"/>
  <c r="O1794" i="26"/>
  <c r="N1794" i="26"/>
  <c r="M1794" i="26"/>
  <c r="L1794" i="26"/>
  <c r="O1793" i="26"/>
  <c r="N1793" i="26"/>
  <c r="M1793" i="26"/>
  <c r="L1793" i="26"/>
  <c r="O1792" i="26"/>
  <c r="N1792" i="26"/>
  <c r="M1792" i="26"/>
  <c r="L1792" i="26"/>
  <c r="O1791" i="26"/>
  <c r="N1791" i="26"/>
  <c r="M1791" i="26"/>
  <c r="L1791" i="26"/>
  <c r="O1790" i="26"/>
  <c r="N1790" i="26"/>
  <c r="M1790" i="26"/>
  <c r="L1790" i="26"/>
  <c r="O1789" i="26"/>
  <c r="N1789" i="26"/>
  <c r="M1789" i="26"/>
  <c r="L1789" i="26"/>
  <c r="O1788" i="26"/>
  <c r="N1788" i="26"/>
  <c r="M1788" i="26"/>
  <c r="L1788" i="26"/>
  <c r="O1787" i="26"/>
  <c r="N1787" i="26"/>
  <c r="M1787" i="26"/>
  <c r="L1787" i="26"/>
  <c r="O1786" i="26"/>
  <c r="N1786" i="26"/>
  <c r="M1786" i="26"/>
  <c r="L1786" i="26"/>
  <c r="O1785" i="26"/>
  <c r="N1785" i="26"/>
  <c r="M1785" i="26"/>
  <c r="L1785" i="26"/>
  <c r="O1784" i="26"/>
  <c r="N1784" i="26"/>
  <c r="M1784" i="26"/>
  <c r="L1784" i="26"/>
  <c r="O1783" i="26"/>
  <c r="N1783" i="26"/>
  <c r="M1783" i="26"/>
  <c r="L1783" i="26"/>
  <c r="O1782" i="26"/>
  <c r="N1782" i="26"/>
  <c r="M1782" i="26"/>
  <c r="L1782" i="26"/>
  <c r="O1781" i="26"/>
  <c r="N1781" i="26"/>
  <c r="M1781" i="26"/>
  <c r="L1781" i="26"/>
  <c r="O1780" i="26"/>
  <c r="N1780" i="26"/>
  <c r="M1780" i="26"/>
  <c r="L1780" i="26"/>
  <c r="O1779" i="26"/>
  <c r="N1779" i="26"/>
  <c r="M1779" i="26"/>
  <c r="L1779" i="26"/>
  <c r="O1778" i="26"/>
  <c r="N1778" i="26"/>
  <c r="M1778" i="26"/>
  <c r="L1778" i="26"/>
  <c r="O1777" i="26"/>
  <c r="N1777" i="26"/>
  <c r="M1777" i="26"/>
  <c r="L1777" i="26"/>
  <c r="O1776" i="26"/>
  <c r="N1776" i="26"/>
  <c r="M1776" i="26"/>
  <c r="L1776" i="26"/>
  <c r="O1775" i="26"/>
  <c r="N1775" i="26"/>
  <c r="M1775" i="26"/>
  <c r="L1775" i="26"/>
  <c r="O1774" i="26"/>
  <c r="N1774" i="26"/>
  <c r="M1774" i="26"/>
  <c r="L1774" i="26"/>
  <c r="O1773" i="26"/>
  <c r="N1773" i="26"/>
  <c r="M1773" i="26"/>
  <c r="L1773" i="26"/>
  <c r="O1772" i="26"/>
  <c r="N1772" i="26"/>
  <c r="M1772" i="26"/>
  <c r="L1772" i="26"/>
  <c r="O1771" i="26"/>
  <c r="N1771" i="26"/>
  <c r="M1771" i="26"/>
  <c r="L1771" i="26"/>
  <c r="O1770" i="26"/>
  <c r="N1770" i="26"/>
  <c r="M1770" i="26"/>
  <c r="L1770" i="26"/>
  <c r="O1769" i="26"/>
  <c r="N1769" i="26"/>
  <c r="M1769" i="26"/>
  <c r="L1769" i="26"/>
  <c r="O1768" i="26"/>
  <c r="N1768" i="26"/>
  <c r="M1768" i="26"/>
  <c r="L1768" i="26"/>
  <c r="O1767" i="26"/>
  <c r="N1767" i="26"/>
  <c r="M1767" i="26"/>
  <c r="L1767" i="26"/>
  <c r="O1766" i="26"/>
  <c r="N1766" i="26"/>
  <c r="M1766" i="26"/>
  <c r="L1766" i="26"/>
  <c r="O1765" i="26"/>
  <c r="N1765" i="26"/>
  <c r="M1765" i="26"/>
  <c r="L1765" i="26"/>
  <c r="O1764" i="26"/>
  <c r="N1764" i="26"/>
  <c r="M1764" i="26"/>
  <c r="L1764" i="26"/>
  <c r="O1763" i="26"/>
  <c r="N1763" i="26"/>
  <c r="M1763" i="26"/>
  <c r="L1763" i="26"/>
  <c r="O1762" i="26"/>
  <c r="N1762" i="26"/>
  <c r="M1762" i="26"/>
  <c r="L1762" i="26"/>
  <c r="O1761" i="26"/>
  <c r="N1761" i="26"/>
  <c r="M1761" i="26"/>
  <c r="L1761" i="26"/>
  <c r="O1760" i="26"/>
  <c r="N1760" i="26"/>
  <c r="M1760" i="26"/>
  <c r="L1760" i="26"/>
  <c r="O1759" i="26"/>
  <c r="N1759" i="26"/>
  <c r="M1759" i="26"/>
  <c r="L1759" i="26"/>
  <c r="O1758" i="26"/>
  <c r="N1758" i="26"/>
  <c r="M1758" i="26"/>
  <c r="L1758" i="26"/>
  <c r="O1757" i="26"/>
  <c r="N1757" i="26"/>
  <c r="M1757" i="26"/>
  <c r="L1757" i="26"/>
  <c r="O1756" i="26"/>
  <c r="N1756" i="26"/>
  <c r="M1756" i="26"/>
  <c r="L1756" i="26"/>
  <c r="O1755" i="26"/>
  <c r="N1755" i="26"/>
  <c r="M1755" i="26"/>
  <c r="L1755" i="26"/>
  <c r="O1754" i="26"/>
  <c r="N1754" i="26"/>
  <c r="M1754" i="26"/>
  <c r="L1754" i="26"/>
  <c r="O1753" i="26"/>
  <c r="N1753" i="26"/>
  <c r="M1753" i="26"/>
  <c r="L1753" i="26"/>
  <c r="O1752" i="26"/>
  <c r="N1752" i="26"/>
  <c r="M1752" i="26"/>
  <c r="L1752" i="26"/>
  <c r="O1751" i="26"/>
  <c r="N1751" i="26"/>
  <c r="M1751" i="26"/>
  <c r="L1751" i="26"/>
  <c r="O1750" i="26"/>
  <c r="N1750" i="26"/>
  <c r="M1750" i="26"/>
  <c r="L1750" i="26"/>
  <c r="O1749" i="26"/>
  <c r="N1749" i="26"/>
  <c r="M1749" i="26"/>
  <c r="L1749" i="26"/>
  <c r="O1748" i="26"/>
  <c r="N1748" i="26"/>
  <c r="M1748" i="26"/>
  <c r="L1748" i="26"/>
  <c r="O1747" i="26"/>
  <c r="N1747" i="26"/>
  <c r="M1747" i="26"/>
  <c r="L1747" i="26"/>
  <c r="O1746" i="26"/>
  <c r="N1746" i="26"/>
  <c r="M1746" i="26"/>
  <c r="L1746" i="26"/>
  <c r="O1745" i="26"/>
  <c r="N1745" i="26"/>
  <c r="M1745" i="26"/>
  <c r="L1745" i="26"/>
  <c r="O1744" i="26"/>
  <c r="N1744" i="26"/>
  <c r="M1744" i="26"/>
  <c r="L1744" i="26"/>
  <c r="O1743" i="26"/>
  <c r="N1743" i="26"/>
  <c r="M1743" i="26"/>
  <c r="L1743" i="26"/>
  <c r="O1742" i="26"/>
  <c r="N1742" i="26"/>
  <c r="M1742" i="26"/>
  <c r="L1742" i="26"/>
  <c r="O1741" i="26"/>
  <c r="N1741" i="26"/>
  <c r="M1741" i="26"/>
  <c r="L1741" i="26"/>
  <c r="O1740" i="26"/>
  <c r="N1740" i="26"/>
  <c r="M1740" i="26"/>
  <c r="L1740" i="26"/>
  <c r="O1739" i="26"/>
  <c r="N1739" i="26"/>
  <c r="M1739" i="26"/>
  <c r="L1739" i="26"/>
  <c r="O1738" i="26"/>
  <c r="N1738" i="26"/>
  <c r="M1738" i="26"/>
  <c r="L1738" i="26"/>
  <c r="O1737" i="26"/>
  <c r="N1737" i="26"/>
  <c r="M1737" i="26"/>
  <c r="L1737" i="26"/>
  <c r="O1736" i="26"/>
  <c r="N1736" i="26"/>
  <c r="M1736" i="26"/>
  <c r="L1736" i="26"/>
  <c r="O1735" i="26"/>
  <c r="N1735" i="26"/>
  <c r="M1735" i="26"/>
  <c r="L1735" i="26"/>
  <c r="O1734" i="26"/>
  <c r="N1734" i="26"/>
  <c r="M1734" i="26"/>
  <c r="L1734" i="26"/>
  <c r="O1733" i="26"/>
  <c r="N1733" i="26"/>
  <c r="M1733" i="26"/>
  <c r="L1733" i="26"/>
  <c r="O1732" i="26"/>
  <c r="N1732" i="26"/>
  <c r="M1732" i="26"/>
  <c r="L1732" i="26"/>
  <c r="O1731" i="26"/>
  <c r="N1731" i="26"/>
  <c r="M1731" i="26"/>
  <c r="L1731" i="26"/>
  <c r="O1730" i="26"/>
  <c r="N1730" i="26"/>
  <c r="M1730" i="26"/>
  <c r="L1730" i="26"/>
  <c r="O1729" i="26"/>
  <c r="N1729" i="26"/>
  <c r="M1729" i="26"/>
  <c r="L1729" i="26"/>
  <c r="O1728" i="26"/>
  <c r="N1728" i="26"/>
  <c r="M1728" i="26"/>
  <c r="L1728" i="26"/>
  <c r="O1727" i="26"/>
  <c r="N1727" i="26"/>
  <c r="M1727" i="26"/>
  <c r="L1727" i="26"/>
  <c r="O1726" i="26"/>
  <c r="N1726" i="26"/>
  <c r="M1726" i="26"/>
  <c r="L1726" i="26"/>
  <c r="O1725" i="26"/>
  <c r="N1725" i="26"/>
  <c r="M1725" i="26"/>
  <c r="L1725" i="26"/>
  <c r="O1724" i="26"/>
  <c r="N1724" i="26"/>
  <c r="M1724" i="26"/>
  <c r="L1724" i="26"/>
  <c r="O1723" i="26"/>
  <c r="N1723" i="26"/>
  <c r="M1723" i="26"/>
  <c r="L1723" i="26"/>
  <c r="O1722" i="26"/>
  <c r="N1722" i="26"/>
  <c r="M1722" i="26"/>
  <c r="L1722" i="26"/>
  <c r="O1721" i="26"/>
  <c r="N1721" i="26"/>
  <c r="M1721" i="26"/>
  <c r="L1721" i="26"/>
  <c r="O1720" i="26"/>
  <c r="N1720" i="26"/>
  <c r="M1720" i="26"/>
  <c r="L1720" i="26"/>
  <c r="O1719" i="26"/>
  <c r="N1719" i="26"/>
  <c r="M1719" i="26"/>
  <c r="L1719" i="26"/>
  <c r="O1718" i="26"/>
  <c r="N1718" i="26"/>
  <c r="M1718" i="26"/>
  <c r="L1718" i="26"/>
  <c r="O1717" i="26"/>
  <c r="N1717" i="26"/>
  <c r="M1717" i="26"/>
  <c r="L1717" i="26"/>
  <c r="O1716" i="26"/>
  <c r="N1716" i="26"/>
  <c r="M1716" i="26"/>
  <c r="L1716" i="26"/>
  <c r="O1715" i="26"/>
  <c r="N1715" i="26"/>
  <c r="M1715" i="26"/>
  <c r="L1715" i="26"/>
  <c r="O1714" i="26"/>
  <c r="N1714" i="26"/>
  <c r="M1714" i="26"/>
  <c r="L1714" i="26"/>
  <c r="O1713" i="26"/>
  <c r="N1713" i="26"/>
  <c r="M1713" i="26"/>
  <c r="L1713" i="26"/>
  <c r="O1712" i="26"/>
  <c r="N1712" i="26"/>
  <c r="M1712" i="26"/>
  <c r="L1712" i="26"/>
  <c r="O1711" i="26"/>
  <c r="N1711" i="26"/>
  <c r="M1711" i="26"/>
  <c r="L1711" i="26"/>
  <c r="O1710" i="26"/>
  <c r="N1710" i="26"/>
  <c r="M1710" i="26"/>
  <c r="L1710" i="26"/>
  <c r="O1709" i="26"/>
  <c r="N1709" i="26"/>
  <c r="M1709" i="26"/>
  <c r="L1709" i="26"/>
  <c r="O1708" i="26"/>
  <c r="N1708" i="26"/>
  <c r="M1708" i="26"/>
  <c r="L1708" i="26"/>
  <c r="O1707" i="26"/>
  <c r="N1707" i="26"/>
  <c r="M1707" i="26"/>
  <c r="L1707" i="26"/>
  <c r="O1706" i="26"/>
  <c r="N1706" i="26"/>
  <c r="M1706" i="26"/>
  <c r="L1706" i="26"/>
  <c r="O1705" i="26"/>
  <c r="N1705" i="26"/>
  <c r="M1705" i="26"/>
  <c r="L1705" i="26"/>
  <c r="O1704" i="26"/>
  <c r="N1704" i="26"/>
  <c r="M1704" i="26"/>
  <c r="L1704" i="26"/>
  <c r="O1703" i="26"/>
  <c r="N1703" i="26"/>
  <c r="M1703" i="26"/>
  <c r="L1703" i="26"/>
  <c r="O1702" i="26"/>
  <c r="N1702" i="26"/>
  <c r="M1702" i="26"/>
  <c r="L1702" i="26"/>
  <c r="O1701" i="26"/>
  <c r="N1701" i="26"/>
  <c r="M1701" i="26"/>
  <c r="L1701" i="26"/>
  <c r="O1700" i="26"/>
  <c r="N1700" i="26"/>
  <c r="M1700" i="26"/>
  <c r="L1700" i="26"/>
  <c r="O1699" i="26"/>
  <c r="N1699" i="26"/>
  <c r="M1699" i="26"/>
  <c r="L1699" i="26"/>
  <c r="O1698" i="26"/>
  <c r="N1698" i="26"/>
  <c r="M1698" i="26"/>
  <c r="L1698" i="26"/>
  <c r="O1697" i="26"/>
  <c r="N1697" i="26"/>
  <c r="M1697" i="26"/>
  <c r="L1697" i="26"/>
  <c r="O1696" i="26"/>
  <c r="N1696" i="26"/>
  <c r="M1696" i="26"/>
  <c r="L1696" i="26"/>
  <c r="O1695" i="26"/>
  <c r="N1695" i="26"/>
  <c r="M1695" i="26"/>
  <c r="L1695" i="26"/>
  <c r="O1694" i="26"/>
  <c r="N1694" i="26"/>
  <c r="M1694" i="26"/>
  <c r="L1694" i="26"/>
  <c r="O1693" i="26"/>
  <c r="N1693" i="26"/>
  <c r="M1693" i="26"/>
  <c r="L1693" i="26"/>
  <c r="O1692" i="26"/>
  <c r="N1692" i="26"/>
  <c r="M1692" i="26"/>
  <c r="L1692" i="26"/>
  <c r="O1691" i="26"/>
  <c r="N1691" i="26"/>
  <c r="M1691" i="26"/>
  <c r="L1691" i="26"/>
  <c r="O1690" i="26"/>
  <c r="N1690" i="26"/>
  <c r="M1690" i="26"/>
  <c r="L1690" i="26"/>
  <c r="O1689" i="26"/>
  <c r="N1689" i="26"/>
  <c r="M1689" i="26"/>
  <c r="L1689" i="26"/>
  <c r="O1688" i="26"/>
  <c r="N1688" i="26"/>
  <c r="M1688" i="26"/>
  <c r="L1688" i="26"/>
  <c r="O1687" i="26"/>
  <c r="N1687" i="26"/>
  <c r="M1687" i="26"/>
  <c r="L1687" i="26"/>
  <c r="O1686" i="26"/>
  <c r="N1686" i="26"/>
  <c r="M1686" i="26"/>
  <c r="L1686" i="26"/>
  <c r="O1685" i="26"/>
  <c r="N1685" i="26"/>
  <c r="M1685" i="26"/>
  <c r="L1685" i="26"/>
  <c r="O1684" i="26"/>
  <c r="N1684" i="26"/>
  <c r="M1684" i="26"/>
  <c r="L1684" i="26"/>
  <c r="O1683" i="26"/>
  <c r="N1683" i="26"/>
  <c r="M1683" i="26"/>
  <c r="L1683" i="26"/>
  <c r="Q1683" i="26" s="1" a="1"/>
  <c r="Q1683" i="26" s="1"/>
  <c r="O1682" i="26"/>
  <c r="N1682" i="26"/>
  <c r="M1682" i="26"/>
  <c r="L1682" i="26"/>
  <c r="O1681" i="26"/>
  <c r="N1681" i="26"/>
  <c r="M1681" i="26"/>
  <c r="L1681" i="26"/>
  <c r="O1680" i="26"/>
  <c r="N1680" i="26"/>
  <c r="M1680" i="26"/>
  <c r="L1680" i="26"/>
  <c r="O1679" i="26"/>
  <c r="N1679" i="26"/>
  <c r="M1679" i="26"/>
  <c r="L1679" i="26"/>
  <c r="O1678" i="26"/>
  <c r="N1678" i="26"/>
  <c r="M1678" i="26"/>
  <c r="L1678" i="26"/>
  <c r="O1677" i="26"/>
  <c r="N1677" i="26"/>
  <c r="M1677" i="26"/>
  <c r="L1677" i="26"/>
  <c r="O1676" i="26"/>
  <c r="N1676" i="26"/>
  <c r="M1676" i="26"/>
  <c r="L1676" i="26"/>
  <c r="O1675" i="26"/>
  <c r="N1675" i="26"/>
  <c r="M1675" i="26"/>
  <c r="L1675" i="26"/>
  <c r="O1674" i="26"/>
  <c r="N1674" i="26"/>
  <c r="M1674" i="26"/>
  <c r="L1674" i="26"/>
  <c r="O1673" i="26"/>
  <c r="N1673" i="26"/>
  <c r="M1673" i="26"/>
  <c r="L1673" i="26"/>
  <c r="O1672" i="26"/>
  <c r="N1672" i="26"/>
  <c r="M1672" i="26"/>
  <c r="L1672" i="26"/>
  <c r="O1671" i="26"/>
  <c r="N1671" i="26"/>
  <c r="M1671" i="26"/>
  <c r="L1671" i="26"/>
  <c r="O1670" i="26"/>
  <c r="N1670" i="26"/>
  <c r="M1670" i="26"/>
  <c r="L1670" i="26"/>
  <c r="O1669" i="26"/>
  <c r="N1669" i="26"/>
  <c r="M1669" i="26"/>
  <c r="L1669" i="26"/>
  <c r="O1668" i="26"/>
  <c r="N1668" i="26"/>
  <c r="M1668" i="26"/>
  <c r="L1668" i="26"/>
  <c r="O1667" i="26"/>
  <c r="N1667" i="26"/>
  <c r="M1667" i="26"/>
  <c r="L1667" i="26"/>
  <c r="O1666" i="26"/>
  <c r="N1666" i="26"/>
  <c r="M1666" i="26"/>
  <c r="L1666" i="26"/>
  <c r="O1665" i="26"/>
  <c r="N1665" i="26"/>
  <c r="M1665" i="26"/>
  <c r="L1665" i="26"/>
  <c r="O1664" i="26"/>
  <c r="N1664" i="26"/>
  <c r="M1664" i="26"/>
  <c r="L1664" i="26"/>
  <c r="O1663" i="26"/>
  <c r="N1663" i="26"/>
  <c r="M1663" i="26"/>
  <c r="L1663" i="26"/>
  <c r="O1662" i="26"/>
  <c r="N1662" i="26"/>
  <c r="M1662" i="26"/>
  <c r="L1662" i="26"/>
  <c r="O1661" i="26"/>
  <c r="N1661" i="26"/>
  <c r="M1661" i="26"/>
  <c r="L1661" i="26"/>
  <c r="O1660" i="26"/>
  <c r="N1660" i="26"/>
  <c r="M1660" i="26"/>
  <c r="L1660" i="26"/>
  <c r="O1659" i="26"/>
  <c r="N1659" i="26"/>
  <c r="M1659" i="26"/>
  <c r="L1659" i="26"/>
  <c r="O1658" i="26"/>
  <c r="N1658" i="26"/>
  <c r="M1658" i="26"/>
  <c r="L1658" i="26"/>
  <c r="O1657" i="26"/>
  <c r="N1657" i="26"/>
  <c r="M1657" i="26"/>
  <c r="L1657" i="26"/>
  <c r="O1656" i="26"/>
  <c r="N1656" i="26"/>
  <c r="M1656" i="26"/>
  <c r="L1656" i="26"/>
  <c r="O1655" i="26"/>
  <c r="N1655" i="26"/>
  <c r="M1655" i="26"/>
  <c r="L1655" i="26"/>
  <c r="O1654" i="26"/>
  <c r="N1654" i="26"/>
  <c r="M1654" i="26"/>
  <c r="L1654" i="26"/>
  <c r="O1653" i="26"/>
  <c r="N1653" i="26"/>
  <c r="M1653" i="26"/>
  <c r="L1653" i="26"/>
  <c r="O1652" i="26"/>
  <c r="N1652" i="26"/>
  <c r="M1652" i="26"/>
  <c r="L1652" i="26"/>
  <c r="O1651" i="26"/>
  <c r="N1651" i="26"/>
  <c r="M1651" i="26"/>
  <c r="L1651" i="26"/>
  <c r="O1650" i="26"/>
  <c r="N1650" i="26"/>
  <c r="M1650" i="26"/>
  <c r="L1650" i="26"/>
  <c r="O1649" i="26"/>
  <c r="N1649" i="26"/>
  <c r="M1649" i="26"/>
  <c r="L1649" i="26"/>
  <c r="O1648" i="26"/>
  <c r="N1648" i="26"/>
  <c r="M1648" i="26"/>
  <c r="L1648" i="26"/>
  <c r="O1647" i="26"/>
  <c r="N1647" i="26"/>
  <c r="M1647" i="26"/>
  <c r="L1647" i="26"/>
  <c r="O1646" i="26"/>
  <c r="N1646" i="26"/>
  <c r="M1646" i="26"/>
  <c r="L1646" i="26"/>
  <c r="O1645" i="26"/>
  <c r="N1645" i="26"/>
  <c r="M1645" i="26"/>
  <c r="L1645" i="26"/>
  <c r="O1644" i="26"/>
  <c r="N1644" i="26"/>
  <c r="M1644" i="26"/>
  <c r="L1644" i="26"/>
  <c r="O1643" i="26"/>
  <c r="N1643" i="26"/>
  <c r="M1643" i="26"/>
  <c r="L1643" i="26"/>
  <c r="O1642" i="26"/>
  <c r="N1642" i="26"/>
  <c r="M1642" i="26"/>
  <c r="L1642" i="26"/>
  <c r="O1641" i="26"/>
  <c r="N1641" i="26"/>
  <c r="M1641" i="26"/>
  <c r="L1641" i="26"/>
  <c r="O1640" i="26"/>
  <c r="N1640" i="26"/>
  <c r="M1640" i="26"/>
  <c r="L1640" i="26"/>
  <c r="O1639" i="26"/>
  <c r="N1639" i="26"/>
  <c r="M1639" i="26"/>
  <c r="L1639" i="26"/>
  <c r="O1638" i="26"/>
  <c r="N1638" i="26"/>
  <c r="M1638" i="26"/>
  <c r="L1638" i="26"/>
  <c r="O1637" i="26"/>
  <c r="N1637" i="26"/>
  <c r="M1637" i="26"/>
  <c r="L1637" i="26"/>
  <c r="O1636" i="26"/>
  <c r="N1636" i="26"/>
  <c r="M1636" i="26"/>
  <c r="L1636" i="26"/>
  <c r="O1635" i="26"/>
  <c r="N1635" i="26"/>
  <c r="M1635" i="26"/>
  <c r="L1635" i="26"/>
  <c r="O1634" i="26"/>
  <c r="N1634" i="26"/>
  <c r="M1634" i="26"/>
  <c r="L1634" i="26"/>
  <c r="O1633" i="26"/>
  <c r="N1633" i="26"/>
  <c r="M1633" i="26"/>
  <c r="L1633" i="26"/>
  <c r="O1632" i="26"/>
  <c r="N1632" i="26"/>
  <c r="M1632" i="26"/>
  <c r="L1632" i="26"/>
  <c r="O1631" i="26"/>
  <c r="N1631" i="26"/>
  <c r="M1631" i="26"/>
  <c r="L1631" i="26"/>
  <c r="O1630" i="26"/>
  <c r="N1630" i="26"/>
  <c r="M1630" i="26"/>
  <c r="L1630" i="26"/>
  <c r="O1629" i="26"/>
  <c r="N1629" i="26"/>
  <c r="M1629" i="26"/>
  <c r="L1629" i="26"/>
  <c r="O1628" i="26"/>
  <c r="N1628" i="26"/>
  <c r="M1628" i="26"/>
  <c r="L1628" i="26"/>
  <c r="O1627" i="26"/>
  <c r="N1627" i="26"/>
  <c r="M1627" i="26"/>
  <c r="L1627" i="26"/>
  <c r="O1626" i="26"/>
  <c r="N1626" i="26"/>
  <c r="M1626" i="26"/>
  <c r="L1626" i="26"/>
  <c r="O1625" i="26"/>
  <c r="N1625" i="26"/>
  <c r="M1625" i="26"/>
  <c r="L1625" i="26"/>
  <c r="O1624" i="26"/>
  <c r="Q1624" i="26" s="1" a="1"/>
  <c r="Q1624" i="26" s="1"/>
  <c r="N1624" i="26"/>
  <c r="M1624" i="26"/>
  <c r="L1624" i="26"/>
  <c r="O1623" i="26"/>
  <c r="N1623" i="26"/>
  <c r="M1623" i="26"/>
  <c r="L1623" i="26"/>
  <c r="Q1623" i="26" s="1" a="1"/>
  <c r="Q1623" i="26" s="1"/>
  <c r="O1622" i="26"/>
  <c r="N1622" i="26"/>
  <c r="M1622" i="26"/>
  <c r="L1622" i="26"/>
  <c r="O1621" i="26"/>
  <c r="N1621" i="26"/>
  <c r="M1621" i="26"/>
  <c r="L1621" i="26"/>
  <c r="O1620" i="26"/>
  <c r="N1620" i="26"/>
  <c r="M1620" i="26"/>
  <c r="L1620" i="26"/>
  <c r="O1619" i="26"/>
  <c r="N1619" i="26"/>
  <c r="M1619" i="26"/>
  <c r="L1619" i="26"/>
  <c r="O1618" i="26"/>
  <c r="N1618" i="26"/>
  <c r="M1618" i="26"/>
  <c r="L1618" i="26"/>
  <c r="O1617" i="26"/>
  <c r="N1617" i="26"/>
  <c r="M1617" i="26"/>
  <c r="L1617" i="26"/>
  <c r="O1616" i="26"/>
  <c r="N1616" i="26"/>
  <c r="M1616" i="26"/>
  <c r="L1616" i="26"/>
  <c r="O1615" i="26"/>
  <c r="N1615" i="26"/>
  <c r="M1615" i="26"/>
  <c r="L1615" i="26"/>
  <c r="O1614" i="26"/>
  <c r="N1614" i="26"/>
  <c r="M1614" i="26"/>
  <c r="L1614" i="26"/>
  <c r="O1613" i="26"/>
  <c r="N1613" i="26"/>
  <c r="M1613" i="26"/>
  <c r="L1613" i="26"/>
  <c r="O1612" i="26"/>
  <c r="N1612" i="26"/>
  <c r="M1612" i="26"/>
  <c r="L1612" i="26"/>
  <c r="O1611" i="26"/>
  <c r="N1611" i="26"/>
  <c r="M1611" i="26"/>
  <c r="L1611" i="26"/>
  <c r="O1610" i="26"/>
  <c r="N1610" i="26"/>
  <c r="M1610" i="26"/>
  <c r="L1610" i="26"/>
  <c r="O1609" i="26"/>
  <c r="N1609" i="26"/>
  <c r="M1609" i="26"/>
  <c r="L1609" i="26"/>
  <c r="O1608" i="26"/>
  <c r="N1608" i="26"/>
  <c r="M1608" i="26"/>
  <c r="L1608" i="26"/>
  <c r="O1607" i="26"/>
  <c r="N1607" i="26"/>
  <c r="M1607" i="26"/>
  <c r="L1607" i="26"/>
  <c r="O1606" i="26"/>
  <c r="N1606" i="26"/>
  <c r="M1606" i="26"/>
  <c r="L1606" i="26"/>
  <c r="O1605" i="26"/>
  <c r="N1605" i="26"/>
  <c r="M1605" i="26"/>
  <c r="L1605" i="26"/>
  <c r="O1604" i="26"/>
  <c r="N1604" i="26"/>
  <c r="M1604" i="26"/>
  <c r="L1604" i="26"/>
  <c r="O1603" i="26"/>
  <c r="N1603" i="26"/>
  <c r="M1603" i="26"/>
  <c r="L1603" i="26"/>
  <c r="O1602" i="26"/>
  <c r="N1602" i="26"/>
  <c r="M1602" i="26"/>
  <c r="L1602" i="26"/>
  <c r="O1601" i="26"/>
  <c r="N1601" i="26"/>
  <c r="M1601" i="26"/>
  <c r="L1601" i="26"/>
  <c r="O1600" i="26"/>
  <c r="N1600" i="26"/>
  <c r="M1600" i="26"/>
  <c r="L1600" i="26"/>
  <c r="O1599" i="26"/>
  <c r="N1599" i="26"/>
  <c r="M1599" i="26"/>
  <c r="L1599" i="26"/>
  <c r="Q1599" i="26" s="1" a="1"/>
  <c r="Q1599" i="26" s="1"/>
  <c r="O1598" i="26"/>
  <c r="N1598" i="26"/>
  <c r="M1598" i="26"/>
  <c r="L1598" i="26"/>
  <c r="O1597" i="26"/>
  <c r="N1597" i="26"/>
  <c r="M1597" i="26"/>
  <c r="L1597" i="26"/>
  <c r="O1596" i="26"/>
  <c r="N1596" i="26"/>
  <c r="M1596" i="26"/>
  <c r="L1596" i="26"/>
  <c r="O1595" i="26"/>
  <c r="N1595" i="26"/>
  <c r="M1595" i="26"/>
  <c r="L1595" i="26"/>
  <c r="O1594" i="26"/>
  <c r="N1594" i="26"/>
  <c r="M1594" i="26"/>
  <c r="L1594" i="26"/>
  <c r="O1593" i="26"/>
  <c r="N1593" i="26"/>
  <c r="M1593" i="26"/>
  <c r="L1593" i="26"/>
  <c r="O1592" i="26"/>
  <c r="N1592" i="26"/>
  <c r="M1592" i="26"/>
  <c r="L1592" i="26"/>
  <c r="O1591" i="26"/>
  <c r="N1591" i="26"/>
  <c r="M1591" i="26"/>
  <c r="L1591" i="26"/>
  <c r="O1590" i="26"/>
  <c r="N1590" i="26"/>
  <c r="M1590" i="26"/>
  <c r="L1590" i="26"/>
  <c r="O1589" i="26"/>
  <c r="N1589" i="26"/>
  <c r="M1589" i="26"/>
  <c r="L1589" i="26"/>
  <c r="O1588" i="26"/>
  <c r="N1588" i="26"/>
  <c r="M1588" i="26"/>
  <c r="L1588" i="26"/>
  <c r="O1587" i="26"/>
  <c r="N1587" i="26"/>
  <c r="M1587" i="26"/>
  <c r="L1587" i="26"/>
  <c r="O1586" i="26"/>
  <c r="N1586" i="26"/>
  <c r="M1586" i="26"/>
  <c r="L1586" i="26"/>
  <c r="O1585" i="26"/>
  <c r="N1585" i="26"/>
  <c r="M1585" i="26"/>
  <c r="L1585" i="26"/>
  <c r="O1584" i="26"/>
  <c r="N1584" i="26"/>
  <c r="M1584" i="26"/>
  <c r="L1584" i="26"/>
  <c r="O1583" i="26"/>
  <c r="N1583" i="26"/>
  <c r="M1583" i="26"/>
  <c r="L1583" i="26"/>
  <c r="O1582" i="26"/>
  <c r="N1582" i="26"/>
  <c r="M1582" i="26"/>
  <c r="L1582" i="26"/>
  <c r="O1581" i="26"/>
  <c r="N1581" i="26"/>
  <c r="M1581" i="26"/>
  <c r="L1581" i="26"/>
  <c r="O1580" i="26"/>
  <c r="N1580" i="26"/>
  <c r="M1580" i="26"/>
  <c r="L1580" i="26"/>
  <c r="O1579" i="26"/>
  <c r="N1579" i="26"/>
  <c r="M1579" i="26"/>
  <c r="L1579" i="26"/>
  <c r="O1578" i="26"/>
  <c r="N1578" i="26"/>
  <c r="M1578" i="26"/>
  <c r="L1578" i="26"/>
  <c r="O1577" i="26"/>
  <c r="N1577" i="26"/>
  <c r="M1577" i="26"/>
  <c r="L1577" i="26"/>
  <c r="O1576" i="26"/>
  <c r="Q1576" i="26" s="1" a="1"/>
  <c r="Q1576" i="26" s="1"/>
  <c r="N1576" i="26"/>
  <c r="M1576" i="26"/>
  <c r="L1576" i="26"/>
  <c r="O1575" i="26"/>
  <c r="N1575" i="26"/>
  <c r="M1575" i="26"/>
  <c r="L1575" i="26"/>
  <c r="O1574" i="26"/>
  <c r="N1574" i="26"/>
  <c r="M1574" i="26"/>
  <c r="L1574" i="26"/>
  <c r="O1573" i="26"/>
  <c r="N1573" i="26"/>
  <c r="M1573" i="26"/>
  <c r="L1573" i="26"/>
  <c r="O1572" i="26"/>
  <c r="N1572" i="26"/>
  <c r="M1572" i="26"/>
  <c r="L1572" i="26"/>
  <c r="O1571" i="26"/>
  <c r="N1571" i="26"/>
  <c r="M1571" i="26"/>
  <c r="L1571" i="26"/>
  <c r="O1570" i="26"/>
  <c r="N1570" i="26"/>
  <c r="M1570" i="26"/>
  <c r="L1570" i="26"/>
  <c r="O1569" i="26"/>
  <c r="N1569" i="26"/>
  <c r="M1569" i="26"/>
  <c r="L1569" i="26"/>
  <c r="O1568" i="26"/>
  <c r="N1568" i="26"/>
  <c r="M1568" i="26"/>
  <c r="L1568" i="26"/>
  <c r="O1567" i="26"/>
  <c r="N1567" i="26"/>
  <c r="M1567" i="26"/>
  <c r="L1567" i="26"/>
  <c r="O1566" i="26"/>
  <c r="N1566" i="26"/>
  <c r="M1566" i="26"/>
  <c r="L1566" i="26"/>
  <c r="O1565" i="26"/>
  <c r="N1565" i="26"/>
  <c r="M1565" i="26"/>
  <c r="L1565" i="26"/>
  <c r="O1564" i="26"/>
  <c r="N1564" i="26"/>
  <c r="M1564" i="26"/>
  <c r="L1564" i="26"/>
  <c r="O1563" i="26"/>
  <c r="N1563" i="26"/>
  <c r="M1563" i="26"/>
  <c r="L1563" i="26"/>
  <c r="O1562" i="26"/>
  <c r="N1562" i="26"/>
  <c r="M1562" i="26"/>
  <c r="L1562" i="26"/>
  <c r="O1561" i="26"/>
  <c r="N1561" i="26"/>
  <c r="M1561" i="26"/>
  <c r="L1561" i="26"/>
  <c r="O1560" i="26"/>
  <c r="N1560" i="26"/>
  <c r="M1560" i="26"/>
  <c r="L1560" i="26"/>
  <c r="O1559" i="26"/>
  <c r="N1559" i="26"/>
  <c r="M1559" i="26"/>
  <c r="L1559" i="26"/>
  <c r="O1558" i="26"/>
  <c r="N1558" i="26"/>
  <c r="M1558" i="26"/>
  <c r="L1558" i="26"/>
  <c r="O1557" i="26"/>
  <c r="N1557" i="26"/>
  <c r="M1557" i="26"/>
  <c r="L1557" i="26"/>
  <c r="O1556" i="26"/>
  <c r="N1556" i="26"/>
  <c r="M1556" i="26"/>
  <c r="L1556" i="26"/>
  <c r="O1555" i="26"/>
  <c r="N1555" i="26"/>
  <c r="M1555" i="26"/>
  <c r="L1555" i="26"/>
  <c r="O1554" i="26"/>
  <c r="N1554" i="26"/>
  <c r="M1554" i="26"/>
  <c r="L1554" i="26"/>
  <c r="O1553" i="26"/>
  <c r="N1553" i="26"/>
  <c r="M1553" i="26"/>
  <c r="L1553" i="26"/>
  <c r="O1552" i="26"/>
  <c r="Q1552" i="26" s="1" a="1"/>
  <c r="Q1552" i="26" s="1"/>
  <c r="N1552" i="26"/>
  <c r="M1552" i="26"/>
  <c r="L1552" i="26"/>
  <c r="O1551" i="26"/>
  <c r="N1551" i="26"/>
  <c r="M1551" i="26"/>
  <c r="L1551" i="26"/>
  <c r="O1550" i="26"/>
  <c r="N1550" i="26"/>
  <c r="M1550" i="26"/>
  <c r="L1550" i="26"/>
  <c r="O1549" i="26"/>
  <c r="N1549" i="26"/>
  <c r="M1549" i="26"/>
  <c r="L1549" i="26"/>
  <c r="O1548" i="26"/>
  <c r="N1548" i="26"/>
  <c r="M1548" i="26"/>
  <c r="L1548" i="26"/>
  <c r="O1547" i="26"/>
  <c r="N1547" i="26"/>
  <c r="M1547" i="26"/>
  <c r="L1547" i="26"/>
  <c r="O1546" i="26"/>
  <c r="N1546" i="26"/>
  <c r="M1546" i="26"/>
  <c r="L1546" i="26"/>
  <c r="O1545" i="26"/>
  <c r="N1545" i="26"/>
  <c r="M1545" i="26"/>
  <c r="L1545" i="26"/>
  <c r="O1544" i="26"/>
  <c r="N1544" i="26"/>
  <c r="M1544" i="26"/>
  <c r="L1544" i="26"/>
  <c r="O1543" i="26"/>
  <c r="Q1543" i="26" s="1" a="1"/>
  <c r="Q1543" i="26" s="1"/>
  <c r="N1543" i="26"/>
  <c r="M1543" i="26"/>
  <c r="L1543" i="26"/>
  <c r="O1542" i="26"/>
  <c r="N1542" i="26"/>
  <c r="M1542" i="26"/>
  <c r="L1542" i="26"/>
  <c r="O1541" i="26"/>
  <c r="N1541" i="26"/>
  <c r="M1541" i="26"/>
  <c r="L1541" i="26"/>
  <c r="O1540" i="26"/>
  <c r="N1540" i="26"/>
  <c r="M1540" i="26"/>
  <c r="L1540" i="26"/>
  <c r="O1539" i="26"/>
  <c r="N1539" i="26"/>
  <c r="M1539" i="26"/>
  <c r="L1539" i="26"/>
  <c r="O1538" i="26"/>
  <c r="N1538" i="26"/>
  <c r="M1538" i="26"/>
  <c r="L1538" i="26"/>
  <c r="O1537" i="26"/>
  <c r="N1537" i="26"/>
  <c r="M1537" i="26"/>
  <c r="L1537" i="26"/>
  <c r="O1536" i="26"/>
  <c r="N1536" i="26"/>
  <c r="M1536" i="26"/>
  <c r="L1536" i="26"/>
  <c r="O1535" i="26"/>
  <c r="N1535" i="26"/>
  <c r="M1535" i="26"/>
  <c r="L1535" i="26"/>
  <c r="O1534" i="26"/>
  <c r="N1534" i="26"/>
  <c r="M1534" i="26"/>
  <c r="L1534" i="26"/>
  <c r="O1533" i="26"/>
  <c r="N1533" i="26"/>
  <c r="M1533" i="26"/>
  <c r="L1533" i="26"/>
  <c r="O1532" i="26"/>
  <c r="N1532" i="26"/>
  <c r="M1532" i="26"/>
  <c r="L1532" i="26"/>
  <c r="O1531" i="26"/>
  <c r="N1531" i="26"/>
  <c r="M1531" i="26"/>
  <c r="L1531" i="26"/>
  <c r="O1530" i="26"/>
  <c r="N1530" i="26"/>
  <c r="M1530" i="26"/>
  <c r="L1530" i="26"/>
  <c r="O1529" i="26"/>
  <c r="N1529" i="26"/>
  <c r="M1529" i="26"/>
  <c r="L1529" i="26"/>
  <c r="O1528" i="26"/>
  <c r="N1528" i="26"/>
  <c r="M1528" i="26"/>
  <c r="L1528" i="26"/>
  <c r="O1527" i="26"/>
  <c r="N1527" i="26"/>
  <c r="M1527" i="26"/>
  <c r="L1527" i="26"/>
  <c r="O1526" i="26"/>
  <c r="N1526" i="26"/>
  <c r="M1526" i="26"/>
  <c r="L1526" i="26"/>
  <c r="O1525" i="26"/>
  <c r="N1525" i="26"/>
  <c r="M1525" i="26"/>
  <c r="L1525" i="26"/>
  <c r="O1524" i="26"/>
  <c r="N1524" i="26"/>
  <c r="M1524" i="26"/>
  <c r="L1524" i="26"/>
  <c r="O1523" i="26"/>
  <c r="N1523" i="26"/>
  <c r="M1523" i="26"/>
  <c r="L1523" i="26"/>
  <c r="O1522" i="26"/>
  <c r="N1522" i="26"/>
  <c r="M1522" i="26"/>
  <c r="L1522" i="26"/>
  <c r="O1521" i="26"/>
  <c r="N1521" i="26"/>
  <c r="M1521" i="26"/>
  <c r="L1521" i="26"/>
  <c r="O1520" i="26"/>
  <c r="N1520" i="26"/>
  <c r="M1520" i="26"/>
  <c r="L1520" i="26"/>
  <c r="O1519" i="26"/>
  <c r="N1519" i="26"/>
  <c r="M1519" i="26"/>
  <c r="L1519" i="26"/>
  <c r="O1518" i="26"/>
  <c r="N1518" i="26"/>
  <c r="M1518" i="26"/>
  <c r="L1518" i="26"/>
  <c r="O1517" i="26"/>
  <c r="N1517" i="26"/>
  <c r="M1517" i="26"/>
  <c r="L1517" i="26"/>
  <c r="O1516" i="26"/>
  <c r="N1516" i="26"/>
  <c r="M1516" i="26"/>
  <c r="L1516" i="26"/>
  <c r="O1515" i="26"/>
  <c r="N1515" i="26"/>
  <c r="M1515" i="26"/>
  <c r="L1515" i="26"/>
  <c r="O1514" i="26"/>
  <c r="N1514" i="26"/>
  <c r="M1514" i="26"/>
  <c r="L1514" i="26"/>
  <c r="O1513" i="26"/>
  <c r="N1513" i="26"/>
  <c r="M1513" i="26"/>
  <c r="L1513" i="26"/>
  <c r="O1512" i="26"/>
  <c r="N1512" i="26"/>
  <c r="M1512" i="26"/>
  <c r="L1512" i="26"/>
  <c r="O1511" i="26"/>
  <c r="N1511" i="26"/>
  <c r="M1511" i="26"/>
  <c r="L1511" i="26"/>
  <c r="O1510" i="26"/>
  <c r="N1510" i="26"/>
  <c r="M1510" i="26"/>
  <c r="L1510" i="26"/>
  <c r="O1509" i="26"/>
  <c r="N1509" i="26"/>
  <c r="M1509" i="26"/>
  <c r="L1509" i="26"/>
  <c r="O1508" i="26"/>
  <c r="N1508" i="26"/>
  <c r="M1508" i="26"/>
  <c r="L1508" i="26"/>
  <c r="O1507" i="26"/>
  <c r="N1507" i="26"/>
  <c r="M1507" i="26"/>
  <c r="L1507" i="26"/>
  <c r="O1506" i="26"/>
  <c r="N1506" i="26"/>
  <c r="M1506" i="26"/>
  <c r="L1506" i="26"/>
  <c r="O1505" i="26"/>
  <c r="N1505" i="26"/>
  <c r="M1505" i="26"/>
  <c r="L1505" i="26"/>
  <c r="O1504" i="26"/>
  <c r="N1504" i="26"/>
  <c r="M1504" i="26"/>
  <c r="L1504" i="26"/>
  <c r="O1503" i="26"/>
  <c r="N1503" i="26"/>
  <c r="M1503" i="26"/>
  <c r="L1503" i="26"/>
  <c r="O1502" i="26"/>
  <c r="N1502" i="26"/>
  <c r="M1502" i="26"/>
  <c r="L1502" i="26"/>
  <c r="O1501" i="26"/>
  <c r="N1501" i="26"/>
  <c r="M1501" i="26"/>
  <c r="L1501" i="26"/>
  <c r="O1500" i="26"/>
  <c r="N1500" i="26"/>
  <c r="M1500" i="26"/>
  <c r="L1500" i="26"/>
  <c r="O1499" i="26"/>
  <c r="N1499" i="26"/>
  <c r="M1499" i="26"/>
  <c r="L1499" i="26"/>
  <c r="O1498" i="26"/>
  <c r="N1498" i="26"/>
  <c r="M1498" i="26"/>
  <c r="L1498" i="26"/>
  <c r="O1497" i="26"/>
  <c r="N1497" i="26"/>
  <c r="M1497" i="26"/>
  <c r="L1497" i="26"/>
  <c r="O1496" i="26"/>
  <c r="N1496" i="26"/>
  <c r="M1496" i="26"/>
  <c r="L1496" i="26"/>
  <c r="O1495" i="26"/>
  <c r="N1495" i="26"/>
  <c r="M1495" i="26"/>
  <c r="L1495" i="26"/>
  <c r="O1494" i="26"/>
  <c r="N1494" i="26"/>
  <c r="M1494" i="26"/>
  <c r="L1494" i="26"/>
  <c r="O1493" i="26"/>
  <c r="N1493" i="26"/>
  <c r="M1493" i="26"/>
  <c r="L1493" i="26"/>
  <c r="O1492" i="26"/>
  <c r="N1492" i="26"/>
  <c r="M1492" i="26"/>
  <c r="L1492" i="26"/>
  <c r="O1491" i="26"/>
  <c r="N1491" i="26"/>
  <c r="M1491" i="26"/>
  <c r="L1491" i="26"/>
  <c r="O1490" i="26"/>
  <c r="N1490" i="26"/>
  <c r="M1490" i="26"/>
  <c r="L1490" i="26"/>
  <c r="O1489" i="26"/>
  <c r="N1489" i="26"/>
  <c r="M1489" i="26"/>
  <c r="L1489" i="26"/>
  <c r="O1488" i="26"/>
  <c r="N1488" i="26"/>
  <c r="M1488" i="26"/>
  <c r="L1488" i="26"/>
  <c r="O1487" i="26"/>
  <c r="N1487" i="26"/>
  <c r="M1487" i="26"/>
  <c r="L1487" i="26"/>
  <c r="O1486" i="26"/>
  <c r="N1486" i="26"/>
  <c r="M1486" i="26"/>
  <c r="L1486" i="26"/>
  <c r="O1485" i="26"/>
  <c r="N1485" i="26"/>
  <c r="M1485" i="26"/>
  <c r="L1485" i="26"/>
  <c r="O1484" i="26"/>
  <c r="N1484" i="26"/>
  <c r="M1484" i="26"/>
  <c r="L1484" i="26"/>
  <c r="O1483" i="26"/>
  <c r="N1483" i="26"/>
  <c r="M1483" i="26"/>
  <c r="L1483" i="26"/>
  <c r="O1482" i="26"/>
  <c r="N1482" i="26"/>
  <c r="M1482" i="26"/>
  <c r="L1482" i="26"/>
  <c r="O1481" i="26"/>
  <c r="N1481" i="26"/>
  <c r="M1481" i="26"/>
  <c r="L1481" i="26"/>
  <c r="O1480" i="26"/>
  <c r="N1480" i="26"/>
  <c r="M1480" i="26"/>
  <c r="L1480" i="26"/>
  <c r="O1479" i="26"/>
  <c r="N1479" i="26"/>
  <c r="M1479" i="26"/>
  <c r="L1479" i="26"/>
  <c r="O1478" i="26"/>
  <c r="N1478" i="26"/>
  <c r="M1478" i="26"/>
  <c r="L1478" i="26"/>
  <c r="O1477" i="26"/>
  <c r="N1477" i="26"/>
  <c r="M1477" i="26"/>
  <c r="L1477" i="26"/>
  <c r="O1476" i="26"/>
  <c r="N1476" i="26"/>
  <c r="M1476" i="26"/>
  <c r="L1476" i="26"/>
  <c r="O1475" i="26"/>
  <c r="N1475" i="26"/>
  <c r="M1475" i="26"/>
  <c r="L1475" i="26"/>
  <c r="O1474" i="26"/>
  <c r="N1474" i="26"/>
  <c r="M1474" i="26"/>
  <c r="L1474" i="26"/>
  <c r="O1473" i="26"/>
  <c r="N1473" i="26"/>
  <c r="M1473" i="26"/>
  <c r="L1473" i="26"/>
  <c r="O1472" i="26"/>
  <c r="N1472" i="26"/>
  <c r="M1472" i="26"/>
  <c r="L1472" i="26"/>
  <c r="O1471" i="26"/>
  <c r="N1471" i="26"/>
  <c r="M1471" i="26"/>
  <c r="L1471" i="26"/>
  <c r="O1470" i="26"/>
  <c r="N1470" i="26"/>
  <c r="M1470" i="26"/>
  <c r="L1470" i="26"/>
  <c r="O1469" i="26"/>
  <c r="N1469" i="26"/>
  <c r="M1469" i="26"/>
  <c r="L1469" i="26"/>
  <c r="O1468" i="26"/>
  <c r="N1468" i="26"/>
  <c r="M1468" i="26"/>
  <c r="L1468" i="26"/>
  <c r="O1467" i="26"/>
  <c r="N1467" i="26"/>
  <c r="M1467" i="26"/>
  <c r="L1467" i="26"/>
  <c r="O1466" i="26"/>
  <c r="N1466" i="26"/>
  <c r="M1466" i="26"/>
  <c r="L1466" i="26"/>
  <c r="O1465" i="26"/>
  <c r="N1465" i="26"/>
  <c r="M1465" i="26"/>
  <c r="L1465" i="26"/>
  <c r="O1464" i="26"/>
  <c r="N1464" i="26"/>
  <c r="M1464" i="26"/>
  <c r="L1464" i="26"/>
  <c r="O1463" i="26"/>
  <c r="N1463" i="26"/>
  <c r="M1463" i="26"/>
  <c r="L1463" i="26"/>
  <c r="O1462" i="26"/>
  <c r="N1462" i="26"/>
  <c r="M1462" i="26"/>
  <c r="L1462" i="26"/>
  <c r="O1461" i="26"/>
  <c r="N1461" i="26"/>
  <c r="M1461" i="26"/>
  <c r="L1461" i="26"/>
  <c r="O1460" i="26"/>
  <c r="N1460" i="26"/>
  <c r="M1460" i="26"/>
  <c r="L1460" i="26"/>
  <c r="O1459" i="26"/>
  <c r="Q1459" i="26" s="1" a="1"/>
  <c r="Q1459" i="26" s="1"/>
  <c r="N1459" i="26"/>
  <c r="M1459" i="26"/>
  <c r="L1459" i="26"/>
  <c r="O1458" i="26"/>
  <c r="N1458" i="26"/>
  <c r="M1458" i="26"/>
  <c r="L1458" i="26"/>
  <c r="O1457" i="26"/>
  <c r="N1457" i="26"/>
  <c r="M1457" i="26"/>
  <c r="L1457" i="26"/>
  <c r="O1456" i="26"/>
  <c r="N1456" i="26"/>
  <c r="M1456" i="26"/>
  <c r="L1456" i="26"/>
  <c r="O1455" i="26"/>
  <c r="N1455" i="26"/>
  <c r="M1455" i="26"/>
  <c r="L1455" i="26"/>
  <c r="O1454" i="26"/>
  <c r="N1454" i="26"/>
  <c r="M1454" i="26"/>
  <c r="L1454" i="26"/>
  <c r="O1453" i="26"/>
  <c r="N1453" i="26"/>
  <c r="M1453" i="26"/>
  <c r="L1453" i="26"/>
  <c r="O1452" i="26"/>
  <c r="N1452" i="26"/>
  <c r="M1452" i="26"/>
  <c r="L1452" i="26"/>
  <c r="O1451" i="26"/>
  <c r="N1451" i="26"/>
  <c r="M1451" i="26"/>
  <c r="L1451" i="26"/>
  <c r="O1450" i="26"/>
  <c r="N1450" i="26"/>
  <c r="M1450" i="26"/>
  <c r="L1450" i="26"/>
  <c r="O1449" i="26"/>
  <c r="N1449" i="26"/>
  <c r="M1449" i="26"/>
  <c r="L1449" i="26"/>
  <c r="O1448" i="26"/>
  <c r="N1448" i="26"/>
  <c r="M1448" i="26"/>
  <c r="L1448" i="26"/>
  <c r="O1447" i="26"/>
  <c r="N1447" i="26"/>
  <c r="M1447" i="26"/>
  <c r="L1447" i="26"/>
  <c r="O1446" i="26"/>
  <c r="N1446" i="26"/>
  <c r="M1446" i="26"/>
  <c r="L1446" i="26"/>
  <c r="O1445" i="26"/>
  <c r="N1445" i="26"/>
  <c r="M1445" i="26"/>
  <c r="L1445" i="26"/>
  <c r="O1444" i="26"/>
  <c r="N1444" i="26"/>
  <c r="M1444" i="26"/>
  <c r="L1444" i="26"/>
  <c r="O1443" i="26"/>
  <c r="N1443" i="26"/>
  <c r="M1443" i="26"/>
  <c r="L1443" i="26"/>
  <c r="O1442" i="26"/>
  <c r="N1442" i="26"/>
  <c r="M1442" i="26"/>
  <c r="L1442" i="26"/>
  <c r="O1441" i="26"/>
  <c r="N1441" i="26"/>
  <c r="M1441" i="26"/>
  <c r="L1441" i="26"/>
  <c r="O1440" i="26"/>
  <c r="N1440" i="26"/>
  <c r="M1440" i="26"/>
  <c r="L1440" i="26"/>
  <c r="O1439" i="26"/>
  <c r="N1439" i="26"/>
  <c r="M1439" i="26"/>
  <c r="L1439" i="26"/>
  <c r="O1438" i="26"/>
  <c r="N1438" i="26"/>
  <c r="M1438" i="26"/>
  <c r="L1438" i="26"/>
  <c r="O1437" i="26"/>
  <c r="N1437" i="26"/>
  <c r="M1437" i="26"/>
  <c r="L1437" i="26"/>
  <c r="O1436" i="26"/>
  <c r="N1436" i="26"/>
  <c r="M1436" i="26"/>
  <c r="L1436" i="26"/>
  <c r="O1435" i="26"/>
  <c r="N1435" i="26"/>
  <c r="M1435" i="26"/>
  <c r="L1435" i="26"/>
  <c r="O1434" i="26"/>
  <c r="N1434" i="26"/>
  <c r="M1434" i="26"/>
  <c r="L1434" i="26"/>
  <c r="O1433" i="26"/>
  <c r="N1433" i="26"/>
  <c r="M1433" i="26"/>
  <c r="L1433" i="26"/>
  <c r="O1432" i="26"/>
  <c r="N1432" i="26"/>
  <c r="M1432" i="26"/>
  <c r="L1432" i="26"/>
  <c r="O1431" i="26"/>
  <c r="N1431" i="26"/>
  <c r="M1431" i="26"/>
  <c r="L1431" i="26"/>
  <c r="O1430" i="26"/>
  <c r="N1430" i="26"/>
  <c r="M1430" i="26"/>
  <c r="L1430" i="26"/>
  <c r="O1429" i="26"/>
  <c r="N1429" i="26"/>
  <c r="M1429" i="26"/>
  <c r="L1429" i="26"/>
  <c r="O1428" i="26"/>
  <c r="N1428" i="26"/>
  <c r="M1428" i="26"/>
  <c r="L1428" i="26"/>
  <c r="O1427" i="26"/>
  <c r="N1427" i="26"/>
  <c r="M1427" i="26"/>
  <c r="L1427" i="26"/>
  <c r="O1426" i="26"/>
  <c r="N1426" i="26"/>
  <c r="M1426" i="26"/>
  <c r="L1426" i="26"/>
  <c r="O1425" i="26"/>
  <c r="N1425" i="26"/>
  <c r="M1425" i="26"/>
  <c r="L1425" i="26"/>
  <c r="O1424" i="26"/>
  <c r="N1424" i="26"/>
  <c r="M1424" i="26"/>
  <c r="L1424" i="26"/>
  <c r="O1423" i="26"/>
  <c r="N1423" i="26"/>
  <c r="M1423" i="26"/>
  <c r="L1423" i="26"/>
  <c r="O1422" i="26"/>
  <c r="N1422" i="26"/>
  <c r="M1422" i="26"/>
  <c r="L1422" i="26"/>
  <c r="O1421" i="26"/>
  <c r="N1421" i="26"/>
  <c r="M1421" i="26"/>
  <c r="L1421" i="26"/>
  <c r="O1420" i="26"/>
  <c r="N1420" i="26"/>
  <c r="M1420" i="26"/>
  <c r="L1420" i="26"/>
  <c r="O1419" i="26"/>
  <c r="N1419" i="26"/>
  <c r="M1419" i="26"/>
  <c r="L1419" i="26"/>
  <c r="O1418" i="26"/>
  <c r="N1418" i="26"/>
  <c r="M1418" i="26"/>
  <c r="L1418" i="26"/>
  <c r="O1417" i="26"/>
  <c r="N1417" i="26"/>
  <c r="M1417" i="26"/>
  <c r="L1417" i="26"/>
  <c r="O1416" i="26"/>
  <c r="N1416" i="26"/>
  <c r="M1416" i="26"/>
  <c r="L1416" i="26"/>
  <c r="O1415" i="26"/>
  <c r="N1415" i="26"/>
  <c r="M1415" i="26"/>
  <c r="L1415" i="26"/>
  <c r="O1414" i="26"/>
  <c r="N1414" i="26"/>
  <c r="M1414" i="26"/>
  <c r="L1414" i="26"/>
  <c r="O1413" i="26"/>
  <c r="N1413" i="26"/>
  <c r="M1413" i="26"/>
  <c r="L1413" i="26"/>
  <c r="O1412" i="26"/>
  <c r="N1412" i="26"/>
  <c r="M1412" i="26"/>
  <c r="L1412" i="26"/>
  <c r="O1411" i="26"/>
  <c r="N1411" i="26"/>
  <c r="M1411" i="26"/>
  <c r="L1411" i="26"/>
  <c r="O1410" i="26"/>
  <c r="N1410" i="26"/>
  <c r="M1410" i="26"/>
  <c r="L1410" i="26"/>
  <c r="O1409" i="26"/>
  <c r="N1409" i="26"/>
  <c r="M1409" i="26"/>
  <c r="L1409" i="26"/>
  <c r="O1408" i="26"/>
  <c r="N1408" i="26"/>
  <c r="M1408" i="26"/>
  <c r="L1408" i="26"/>
  <c r="O1407" i="26"/>
  <c r="N1407" i="26"/>
  <c r="M1407" i="26"/>
  <c r="L1407" i="26"/>
  <c r="O1406" i="26"/>
  <c r="N1406" i="26"/>
  <c r="M1406" i="26"/>
  <c r="L1406" i="26"/>
  <c r="O1405" i="26"/>
  <c r="N1405" i="26"/>
  <c r="M1405" i="26"/>
  <c r="L1405" i="26"/>
  <c r="O1404" i="26"/>
  <c r="N1404" i="26"/>
  <c r="M1404" i="26"/>
  <c r="L1404" i="26"/>
  <c r="O1403" i="26"/>
  <c r="N1403" i="26"/>
  <c r="M1403" i="26"/>
  <c r="L1403" i="26"/>
  <c r="O1402" i="26"/>
  <c r="N1402" i="26"/>
  <c r="M1402" i="26"/>
  <c r="L1402" i="26"/>
  <c r="O1401" i="26"/>
  <c r="N1401" i="26"/>
  <c r="M1401" i="26"/>
  <c r="L1401" i="26"/>
  <c r="O1400" i="26"/>
  <c r="N1400" i="26"/>
  <c r="M1400" i="26"/>
  <c r="L1400" i="26"/>
  <c r="O1399" i="26"/>
  <c r="N1399" i="26"/>
  <c r="M1399" i="26"/>
  <c r="L1399" i="26"/>
  <c r="O1398" i="26"/>
  <c r="N1398" i="26"/>
  <c r="M1398" i="26"/>
  <c r="L1398" i="26"/>
  <c r="O1397" i="26"/>
  <c r="N1397" i="26"/>
  <c r="M1397" i="26"/>
  <c r="L1397" i="26"/>
  <c r="O1396" i="26"/>
  <c r="N1396" i="26"/>
  <c r="M1396" i="26"/>
  <c r="L1396" i="26"/>
  <c r="O1395" i="26"/>
  <c r="N1395" i="26"/>
  <c r="M1395" i="26"/>
  <c r="L1395" i="26"/>
  <c r="Q1395" i="26" s="1" a="1"/>
  <c r="Q1395" i="26" s="1"/>
  <c r="O1394" i="26"/>
  <c r="N1394" i="26"/>
  <c r="M1394" i="26"/>
  <c r="L1394" i="26"/>
  <c r="O1393" i="26"/>
  <c r="N1393" i="26"/>
  <c r="M1393" i="26"/>
  <c r="L1393" i="26"/>
  <c r="O1392" i="26"/>
  <c r="N1392" i="26"/>
  <c r="M1392" i="26"/>
  <c r="L1392" i="26"/>
  <c r="O1391" i="26"/>
  <c r="N1391" i="26"/>
  <c r="M1391" i="26"/>
  <c r="L1391" i="26"/>
  <c r="O1390" i="26"/>
  <c r="N1390" i="26"/>
  <c r="M1390" i="26"/>
  <c r="L1390" i="26"/>
  <c r="O1389" i="26"/>
  <c r="N1389" i="26"/>
  <c r="M1389" i="26"/>
  <c r="L1389" i="26"/>
  <c r="O1388" i="26"/>
  <c r="N1388" i="26"/>
  <c r="M1388" i="26"/>
  <c r="L1388" i="26"/>
  <c r="O1387" i="26"/>
  <c r="N1387" i="26"/>
  <c r="M1387" i="26"/>
  <c r="L1387" i="26"/>
  <c r="O1386" i="26"/>
  <c r="N1386" i="26"/>
  <c r="M1386" i="26"/>
  <c r="L1386" i="26"/>
  <c r="O1385" i="26"/>
  <c r="N1385" i="26"/>
  <c r="M1385" i="26"/>
  <c r="L1385" i="26"/>
  <c r="O1384" i="26"/>
  <c r="N1384" i="26"/>
  <c r="M1384" i="26"/>
  <c r="L1384" i="26"/>
  <c r="Q1384" i="26" s="1" a="1"/>
  <c r="Q1384" i="26" s="1"/>
  <c r="O1383" i="26"/>
  <c r="N1383" i="26"/>
  <c r="M1383" i="26"/>
  <c r="L1383" i="26"/>
  <c r="O1382" i="26"/>
  <c r="N1382" i="26"/>
  <c r="M1382" i="26"/>
  <c r="L1382" i="26"/>
  <c r="O1381" i="26"/>
  <c r="N1381" i="26"/>
  <c r="M1381" i="26"/>
  <c r="L1381" i="26"/>
  <c r="O1380" i="26"/>
  <c r="N1380" i="26"/>
  <c r="M1380" i="26"/>
  <c r="L1380" i="26"/>
  <c r="O1379" i="26"/>
  <c r="N1379" i="26"/>
  <c r="M1379" i="26"/>
  <c r="L1379" i="26"/>
  <c r="O1378" i="26"/>
  <c r="N1378" i="26"/>
  <c r="M1378" i="26"/>
  <c r="L1378" i="26"/>
  <c r="O1377" i="26"/>
  <c r="N1377" i="26"/>
  <c r="M1377" i="26"/>
  <c r="L1377" i="26"/>
  <c r="O1376" i="26"/>
  <c r="N1376" i="26"/>
  <c r="M1376" i="26"/>
  <c r="L1376" i="26"/>
  <c r="O1375" i="26"/>
  <c r="N1375" i="26"/>
  <c r="M1375" i="26"/>
  <c r="L1375" i="26"/>
  <c r="O1374" i="26"/>
  <c r="N1374" i="26"/>
  <c r="M1374" i="26"/>
  <c r="L1374" i="26"/>
  <c r="O1373" i="26"/>
  <c r="N1373" i="26"/>
  <c r="M1373" i="26"/>
  <c r="L1373" i="26"/>
  <c r="O1372" i="26"/>
  <c r="N1372" i="26"/>
  <c r="M1372" i="26"/>
  <c r="L1372" i="26"/>
  <c r="O1371" i="26"/>
  <c r="N1371" i="26"/>
  <c r="M1371" i="26"/>
  <c r="L1371" i="26"/>
  <c r="O1370" i="26"/>
  <c r="N1370" i="26"/>
  <c r="M1370" i="26"/>
  <c r="L1370" i="26"/>
  <c r="O1369" i="26"/>
  <c r="N1369" i="26"/>
  <c r="M1369" i="26"/>
  <c r="L1369" i="26"/>
  <c r="O1368" i="26"/>
  <c r="N1368" i="26"/>
  <c r="M1368" i="26"/>
  <c r="L1368" i="26"/>
  <c r="O1367" i="26"/>
  <c r="N1367" i="26"/>
  <c r="M1367" i="26"/>
  <c r="L1367" i="26"/>
  <c r="O1366" i="26"/>
  <c r="N1366" i="26"/>
  <c r="M1366" i="26"/>
  <c r="L1366" i="26"/>
  <c r="O1365" i="26"/>
  <c r="N1365" i="26"/>
  <c r="M1365" i="26"/>
  <c r="L1365" i="26"/>
  <c r="O1364" i="26"/>
  <c r="N1364" i="26"/>
  <c r="M1364" i="26"/>
  <c r="L1364" i="26"/>
  <c r="O1363" i="26"/>
  <c r="N1363" i="26"/>
  <c r="M1363" i="26"/>
  <c r="L1363" i="26"/>
  <c r="O1362" i="26"/>
  <c r="N1362" i="26"/>
  <c r="M1362" i="26"/>
  <c r="L1362" i="26"/>
  <c r="O1361" i="26"/>
  <c r="N1361" i="26"/>
  <c r="M1361" i="26"/>
  <c r="L1361" i="26"/>
  <c r="O1360" i="26"/>
  <c r="N1360" i="26"/>
  <c r="M1360" i="26"/>
  <c r="L1360" i="26"/>
  <c r="O1359" i="26"/>
  <c r="N1359" i="26"/>
  <c r="M1359" i="26"/>
  <c r="L1359" i="26"/>
  <c r="O1358" i="26"/>
  <c r="N1358" i="26"/>
  <c r="M1358" i="26"/>
  <c r="L1358" i="26"/>
  <c r="O1357" i="26"/>
  <c r="N1357" i="26"/>
  <c r="M1357" i="26"/>
  <c r="L1357" i="26"/>
  <c r="O1356" i="26"/>
  <c r="N1356" i="26"/>
  <c r="M1356" i="26"/>
  <c r="L1356" i="26"/>
  <c r="O1355" i="26"/>
  <c r="N1355" i="26"/>
  <c r="M1355" i="26"/>
  <c r="L1355" i="26"/>
  <c r="O1354" i="26"/>
  <c r="N1354" i="26"/>
  <c r="M1354" i="26"/>
  <c r="L1354" i="26"/>
  <c r="O1353" i="26"/>
  <c r="N1353" i="26"/>
  <c r="M1353" i="26"/>
  <c r="L1353" i="26"/>
  <c r="O1352" i="26"/>
  <c r="N1352" i="26"/>
  <c r="M1352" i="26"/>
  <c r="L1352" i="26"/>
  <c r="O1351" i="26"/>
  <c r="N1351" i="26"/>
  <c r="M1351" i="26"/>
  <c r="L1351" i="26"/>
  <c r="O1350" i="26"/>
  <c r="N1350" i="26"/>
  <c r="M1350" i="26"/>
  <c r="L1350" i="26"/>
  <c r="O1349" i="26"/>
  <c r="N1349" i="26"/>
  <c r="M1349" i="26"/>
  <c r="L1349" i="26"/>
  <c r="O1348" i="26"/>
  <c r="N1348" i="26"/>
  <c r="M1348" i="26"/>
  <c r="L1348" i="26"/>
  <c r="O1347" i="26"/>
  <c r="N1347" i="26"/>
  <c r="M1347" i="26"/>
  <c r="L1347" i="26"/>
  <c r="O1346" i="26"/>
  <c r="N1346" i="26"/>
  <c r="M1346" i="26"/>
  <c r="L1346" i="26"/>
  <c r="O1345" i="26"/>
  <c r="N1345" i="26"/>
  <c r="M1345" i="26"/>
  <c r="L1345" i="26"/>
  <c r="O1344" i="26"/>
  <c r="N1344" i="26"/>
  <c r="M1344" i="26"/>
  <c r="L1344" i="26"/>
  <c r="O1343" i="26"/>
  <c r="N1343" i="26"/>
  <c r="M1343" i="26"/>
  <c r="L1343" i="26"/>
  <c r="O1342" i="26"/>
  <c r="N1342" i="26"/>
  <c r="M1342" i="26"/>
  <c r="L1342" i="26"/>
  <c r="O1341" i="26"/>
  <c r="N1341" i="26"/>
  <c r="M1341" i="26"/>
  <c r="L1341" i="26"/>
  <c r="O1340" i="26"/>
  <c r="N1340" i="26"/>
  <c r="M1340" i="26"/>
  <c r="L1340" i="26"/>
  <c r="O1339" i="26"/>
  <c r="N1339" i="26"/>
  <c r="M1339" i="26"/>
  <c r="L1339" i="26"/>
  <c r="Q1339" i="26" s="1" a="1"/>
  <c r="Q1339" i="26" s="1"/>
  <c r="O1338" i="26"/>
  <c r="N1338" i="26"/>
  <c r="M1338" i="26"/>
  <c r="L1338" i="26"/>
  <c r="O1337" i="26"/>
  <c r="N1337" i="26"/>
  <c r="M1337" i="26"/>
  <c r="L1337" i="26"/>
  <c r="O1336" i="26"/>
  <c r="N1336" i="26"/>
  <c r="M1336" i="26"/>
  <c r="L1336" i="26"/>
  <c r="O1335" i="26"/>
  <c r="N1335" i="26"/>
  <c r="M1335" i="26"/>
  <c r="L1335" i="26"/>
  <c r="O1334" i="26"/>
  <c r="N1334" i="26"/>
  <c r="M1334" i="26"/>
  <c r="L1334" i="26"/>
  <c r="O1333" i="26"/>
  <c r="N1333" i="26"/>
  <c r="M1333" i="26"/>
  <c r="L1333" i="26"/>
  <c r="O1332" i="26"/>
  <c r="N1332" i="26"/>
  <c r="M1332" i="26"/>
  <c r="L1332" i="26"/>
  <c r="O1331" i="26"/>
  <c r="N1331" i="26"/>
  <c r="M1331" i="26"/>
  <c r="L1331" i="26"/>
  <c r="O1330" i="26"/>
  <c r="N1330" i="26"/>
  <c r="M1330" i="26"/>
  <c r="L1330" i="26"/>
  <c r="O1329" i="26"/>
  <c r="N1329" i="26"/>
  <c r="M1329" i="26"/>
  <c r="L1329" i="26"/>
  <c r="O1328" i="26"/>
  <c r="N1328" i="26"/>
  <c r="M1328" i="26"/>
  <c r="L1328" i="26"/>
  <c r="O1327" i="26"/>
  <c r="N1327" i="26"/>
  <c r="M1327" i="26"/>
  <c r="L1327" i="26"/>
  <c r="Q1327" i="26" s="1" a="1"/>
  <c r="Q1327" i="26" s="1"/>
  <c r="O1326" i="26"/>
  <c r="N1326" i="26"/>
  <c r="M1326" i="26"/>
  <c r="L1326" i="26"/>
  <c r="O1325" i="26"/>
  <c r="N1325" i="26"/>
  <c r="M1325" i="26"/>
  <c r="L1325" i="26"/>
  <c r="O1324" i="26"/>
  <c r="N1324" i="26"/>
  <c r="M1324" i="26"/>
  <c r="L1324" i="26"/>
  <c r="O1323" i="26"/>
  <c r="N1323" i="26"/>
  <c r="M1323" i="26"/>
  <c r="L1323" i="26"/>
  <c r="O1322" i="26"/>
  <c r="N1322" i="26"/>
  <c r="M1322" i="26"/>
  <c r="L1322" i="26"/>
  <c r="O1321" i="26"/>
  <c r="N1321" i="26"/>
  <c r="M1321" i="26"/>
  <c r="L1321" i="26"/>
  <c r="O1320" i="26"/>
  <c r="N1320" i="26"/>
  <c r="M1320" i="26"/>
  <c r="L1320" i="26"/>
  <c r="O1319" i="26"/>
  <c r="N1319" i="26"/>
  <c r="M1319" i="26"/>
  <c r="L1319" i="26"/>
  <c r="O1318" i="26"/>
  <c r="N1318" i="26"/>
  <c r="M1318" i="26"/>
  <c r="L1318" i="26"/>
  <c r="O1317" i="26"/>
  <c r="N1317" i="26"/>
  <c r="M1317" i="26"/>
  <c r="L1317" i="26"/>
  <c r="O1316" i="26"/>
  <c r="N1316" i="26"/>
  <c r="M1316" i="26"/>
  <c r="L1316" i="26"/>
  <c r="O1315" i="26"/>
  <c r="N1315" i="26"/>
  <c r="M1315" i="26"/>
  <c r="L1315" i="26"/>
  <c r="O1314" i="26"/>
  <c r="N1314" i="26"/>
  <c r="M1314" i="26"/>
  <c r="L1314" i="26"/>
  <c r="O1313" i="26"/>
  <c r="N1313" i="26"/>
  <c r="M1313" i="26"/>
  <c r="L1313" i="26"/>
  <c r="O1312" i="26"/>
  <c r="N1312" i="26"/>
  <c r="M1312" i="26"/>
  <c r="L1312" i="26"/>
  <c r="O1311" i="26"/>
  <c r="N1311" i="26"/>
  <c r="M1311" i="26"/>
  <c r="L1311" i="26"/>
  <c r="O1310" i="26"/>
  <c r="N1310" i="26"/>
  <c r="M1310" i="26"/>
  <c r="L1310" i="26"/>
  <c r="O1309" i="26"/>
  <c r="N1309" i="26"/>
  <c r="M1309" i="26"/>
  <c r="L1309" i="26"/>
  <c r="O1308" i="26"/>
  <c r="N1308" i="26"/>
  <c r="M1308" i="26"/>
  <c r="L1308" i="26"/>
  <c r="O1307" i="26"/>
  <c r="N1307" i="26"/>
  <c r="M1307" i="26"/>
  <c r="L1307" i="26"/>
  <c r="O1306" i="26"/>
  <c r="N1306" i="26"/>
  <c r="M1306" i="26"/>
  <c r="L1306" i="26"/>
  <c r="O1305" i="26"/>
  <c r="N1305" i="26"/>
  <c r="M1305" i="26"/>
  <c r="L1305" i="26"/>
  <c r="O1304" i="26"/>
  <c r="N1304" i="26"/>
  <c r="M1304" i="26"/>
  <c r="L1304" i="26"/>
  <c r="O1303" i="26"/>
  <c r="N1303" i="26"/>
  <c r="M1303" i="26"/>
  <c r="L1303" i="26"/>
  <c r="O1302" i="26"/>
  <c r="N1302" i="26"/>
  <c r="M1302" i="26"/>
  <c r="L1302" i="26"/>
  <c r="O1301" i="26"/>
  <c r="N1301" i="26"/>
  <c r="M1301" i="26"/>
  <c r="L1301" i="26"/>
  <c r="O1300" i="26"/>
  <c r="N1300" i="26"/>
  <c r="M1300" i="26"/>
  <c r="L1300" i="26"/>
  <c r="O1299" i="26"/>
  <c r="N1299" i="26"/>
  <c r="M1299" i="26"/>
  <c r="L1299" i="26"/>
  <c r="O1298" i="26"/>
  <c r="N1298" i="26"/>
  <c r="M1298" i="26"/>
  <c r="L1298" i="26"/>
  <c r="O1297" i="26"/>
  <c r="N1297" i="26"/>
  <c r="M1297" i="26"/>
  <c r="L1297" i="26"/>
  <c r="O1296" i="26"/>
  <c r="N1296" i="26"/>
  <c r="M1296" i="26"/>
  <c r="L1296" i="26"/>
  <c r="O1295" i="26"/>
  <c r="N1295" i="26"/>
  <c r="M1295" i="26"/>
  <c r="L1295" i="26"/>
  <c r="O1294" i="26"/>
  <c r="N1294" i="26"/>
  <c r="M1294" i="26"/>
  <c r="L1294" i="26"/>
  <c r="O1293" i="26"/>
  <c r="N1293" i="26"/>
  <c r="M1293" i="26"/>
  <c r="L1293" i="26"/>
  <c r="O1292" i="26"/>
  <c r="N1292" i="26"/>
  <c r="M1292" i="26"/>
  <c r="L1292" i="26"/>
  <c r="O1291" i="26"/>
  <c r="N1291" i="26"/>
  <c r="M1291" i="26"/>
  <c r="L1291" i="26"/>
  <c r="Q1291" i="26" s="1" a="1"/>
  <c r="Q1291" i="26" s="1"/>
  <c r="O1290" i="26"/>
  <c r="N1290" i="26"/>
  <c r="M1290" i="26"/>
  <c r="L1290" i="26"/>
  <c r="O1289" i="26"/>
  <c r="N1289" i="26"/>
  <c r="M1289" i="26"/>
  <c r="L1289" i="26"/>
  <c r="O1288" i="26"/>
  <c r="N1288" i="26"/>
  <c r="M1288" i="26"/>
  <c r="L1288" i="26"/>
  <c r="O1287" i="26"/>
  <c r="N1287" i="26"/>
  <c r="M1287" i="26"/>
  <c r="L1287" i="26"/>
  <c r="O1286" i="26"/>
  <c r="N1286" i="26"/>
  <c r="M1286" i="26"/>
  <c r="L1286" i="26"/>
  <c r="O1285" i="26"/>
  <c r="N1285" i="26"/>
  <c r="M1285" i="26"/>
  <c r="L1285" i="26"/>
  <c r="O1284" i="26"/>
  <c r="N1284" i="26"/>
  <c r="M1284" i="26"/>
  <c r="L1284" i="26"/>
  <c r="O1283" i="26"/>
  <c r="N1283" i="26"/>
  <c r="M1283" i="26"/>
  <c r="L1283" i="26"/>
  <c r="O1282" i="26"/>
  <c r="N1282" i="26"/>
  <c r="M1282" i="26"/>
  <c r="L1282" i="26"/>
  <c r="O1281" i="26"/>
  <c r="N1281" i="26"/>
  <c r="M1281" i="26"/>
  <c r="L1281" i="26"/>
  <c r="O1280" i="26"/>
  <c r="N1280" i="26"/>
  <c r="M1280" i="26"/>
  <c r="L1280" i="26"/>
  <c r="O1279" i="26"/>
  <c r="N1279" i="26"/>
  <c r="M1279" i="26"/>
  <c r="L1279" i="26"/>
  <c r="O1278" i="26"/>
  <c r="N1278" i="26"/>
  <c r="M1278" i="26"/>
  <c r="L1278" i="26"/>
  <c r="O1277" i="26"/>
  <c r="N1277" i="26"/>
  <c r="M1277" i="26"/>
  <c r="L1277" i="26"/>
  <c r="O1276" i="26"/>
  <c r="N1276" i="26"/>
  <c r="M1276" i="26"/>
  <c r="L1276" i="26"/>
  <c r="O1275" i="26"/>
  <c r="N1275" i="26"/>
  <c r="M1275" i="26"/>
  <c r="L1275" i="26"/>
  <c r="O1274" i="26"/>
  <c r="N1274" i="26"/>
  <c r="M1274" i="26"/>
  <c r="L1274" i="26"/>
  <c r="O1273" i="26"/>
  <c r="N1273" i="26"/>
  <c r="M1273" i="26"/>
  <c r="L1273" i="26"/>
  <c r="O1272" i="26"/>
  <c r="N1272" i="26"/>
  <c r="M1272" i="26"/>
  <c r="L1272" i="26"/>
  <c r="O1271" i="26"/>
  <c r="N1271" i="26"/>
  <c r="M1271" i="26"/>
  <c r="L1271" i="26"/>
  <c r="O1270" i="26"/>
  <c r="N1270" i="26"/>
  <c r="M1270" i="26"/>
  <c r="L1270" i="26"/>
  <c r="O1269" i="26"/>
  <c r="N1269" i="26"/>
  <c r="M1269" i="26"/>
  <c r="L1269" i="26"/>
  <c r="O1268" i="26"/>
  <c r="N1268" i="26"/>
  <c r="M1268" i="26"/>
  <c r="L1268" i="26"/>
  <c r="O1267" i="26"/>
  <c r="N1267" i="26"/>
  <c r="M1267" i="26"/>
  <c r="L1267" i="26"/>
  <c r="O1266" i="26"/>
  <c r="N1266" i="26"/>
  <c r="M1266" i="26"/>
  <c r="L1266" i="26"/>
  <c r="O1265" i="26"/>
  <c r="N1265" i="26"/>
  <c r="M1265" i="26"/>
  <c r="L1265" i="26"/>
  <c r="O1264" i="26"/>
  <c r="N1264" i="26"/>
  <c r="M1264" i="26"/>
  <c r="L1264" i="26"/>
  <c r="O1263" i="26"/>
  <c r="N1263" i="26"/>
  <c r="M1263" i="26"/>
  <c r="L1263" i="26"/>
  <c r="O1262" i="26"/>
  <c r="N1262" i="26"/>
  <c r="M1262" i="26"/>
  <c r="L1262" i="26"/>
  <c r="O1261" i="26"/>
  <c r="N1261" i="26"/>
  <c r="M1261" i="26"/>
  <c r="L1261" i="26"/>
  <c r="O1260" i="26"/>
  <c r="N1260" i="26"/>
  <c r="M1260" i="26"/>
  <c r="L1260" i="26"/>
  <c r="O1259" i="26"/>
  <c r="N1259" i="26"/>
  <c r="M1259" i="26"/>
  <c r="L1259" i="26"/>
  <c r="O1258" i="26"/>
  <c r="N1258" i="26"/>
  <c r="M1258" i="26"/>
  <c r="L1258" i="26"/>
  <c r="O1257" i="26"/>
  <c r="N1257" i="26"/>
  <c r="M1257" i="26"/>
  <c r="L1257" i="26"/>
  <c r="O1256" i="26"/>
  <c r="N1256" i="26"/>
  <c r="M1256" i="26"/>
  <c r="L1256" i="26"/>
  <c r="O1255" i="26"/>
  <c r="N1255" i="26"/>
  <c r="M1255" i="26"/>
  <c r="L1255" i="26"/>
  <c r="O1254" i="26"/>
  <c r="N1254" i="26"/>
  <c r="M1254" i="26"/>
  <c r="L1254" i="26"/>
  <c r="O1253" i="26"/>
  <c r="N1253" i="26"/>
  <c r="M1253" i="26"/>
  <c r="L1253" i="26"/>
  <c r="O1252" i="26"/>
  <c r="N1252" i="26"/>
  <c r="M1252" i="26"/>
  <c r="L1252" i="26"/>
  <c r="O1251" i="26"/>
  <c r="N1251" i="26"/>
  <c r="M1251" i="26"/>
  <c r="L1251" i="26"/>
  <c r="O1250" i="26"/>
  <c r="N1250" i="26"/>
  <c r="M1250" i="26"/>
  <c r="L1250" i="26"/>
  <c r="O1249" i="26"/>
  <c r="N1249" i="26"/>
  <c r="M1249" i="26"/>
  <c r="L1249" i="26"/>
  <c r="O1248" i="26"/>
  <c r="N1248" i="26"/>
  <c r="M1248" i="26"/>
  <c r="L1248" i="26"/>
  <c r="O1247" i="26"/>
  <c r="N1247" i="26"/>
  <c r="M1247" i="26"/>
  <c r="L1247" i="26"/>
  <c r="O1246" i="26"/>
  <c r="N1246" i="26"/>
  <c r="M1246" i="26"/>
  <c r="L1246" i="26"/>
  <c r="O1245" i="26"/>
  <c r="N1245" i="26"/>
  <c r="M1245" i="26"/>
  <c r="L1245" i="26"/>
  <c r="O1244" i="26"/>
  <c r="N1244" i="26"/>
  <c r="M1244" i="26"/>
  <c r="L1244" i="26"/>
  <c r="O1243" i="26"/>
  <c r="N1243" i="26"/>
  <c r="M1243" i="26"/>
  <c r="L1243" i="26"/>
  <c r="O1242" i="26"/>
  <c r="N1242" i="26"/>
  <c r="M1242" i="26"/>
  <c r="L1242" i="26"/>
  <c r="O1241" i="26"/>
  <c r="N1241" i="26"/>
  <c r="M1241" i="26"/>
  <c r="L1241" i="26"/>
  <c r="O1240" i="26"/>
  <c r="N1240" i="26"/>
  <c r="M1240" i="26"/>
  <c r="L1240" i="26"/>
  <c r="O1239" i="26"/>
  <c r="N1239" i="26"/>
  <c r="M1239" i="26"/>
  <c r="L1239" i="26"/>
  <c r="O1238" i="26"/>
  <c r="N1238" i="26"/>
  <c r="M1238" i="26"/>
  <c r="L1238" i="26"/>
  <c r="O1237" i="26"/>
  <c r="N1237" i="26"/>
  <c r="M1237" i="26"/>
  <c r="L1237" i="26"/>
  <c r="O1236" i="26"/>
  <c r="N1236" i="26"/>
  <c r="M1236" i="26"/>
  <c r="L1236" i="26"/>
  <c r="O1235" i="26"/>
  <c r="N1235" i="26"/>
  <c r="M1235" i="26"/>
  <c r="L1235" i="26"/>
  <c r="O1234" i="26"/>
  <c r="N1234" i="26"/>
  <c r="M1234" i="26"/>
  <c r="L1234" i="26"/>
  <c r="O1233" i="26"/>
  <c r="N1233" i="26"/>
  <c r="M1233" i="26"/>
  <c r="L1233" i="26"/>
  <c r="O1232" i="26"/>
  <c r="N1232" i="26"/>
  <c r="M1232" i="26"/>
  <c r="L1232" i="26"/>
  <c r="O1231" i="26"/>
  <c r="N1231" i="26"/>
  <c r="M1231" i="26"/>
  <c r="L1231" i="26"/>
  <c r="Q1231" i="26" s="1" a="1"/>
  <c r="Q1231" i="26" s="1"/>
  <c r="O1230" i="26"/>
  <c r="N1230" i="26"/>
  <c r="M1230" i="26"/>
  <c r="L1230" i="26"/>
  <c r="O1229" i="26"/>
  <c r="N1229" i="26"/>
  <c r="M1229" i="26"/>
  <c r="L1229" i="26"/>
  <c r="O1228" i="26"/>
  <c r="N1228" i="26"/>
  <c r="M1228" i="26"/>
  <c r="L1228" i="26"/>
  <c r="O1227" i="26"/>
  <c r="N1227" i="26"/>
  <c r="M1227" i="26"/>
  <c r="L1227" i="26"/>
  <c r="O1226" i="26"/>
  <c r="N1226" i="26"/>
  <c r="M1226" i="26"/>
  <c r="L1226" i="26"/>
  <c r="O1225" i="26"/>
  <c r="N1225" i="26"/>
  <c r="M1225" i="26"/>
  <c r="L1225" i="26"/>
  <c r="O1224" i="26"/>
  <c r="N1224" i="26"/>
  <c r="M1224" i="26"/>
  <c r="L1224" i="26"/>
  <c r="O1223" i="26"/>
  <c r="N1223" i="26"/>
  <c r="M1223" i="26"/>
  <c r="L1223" i="26"/>
  <c r="O1222" i="26"/>
  <c r="N1222" i="26"/>
  <c r="M1222" i="26"/>
  <c r="L1222" i="26"/>
  <c r="O1221" i="26"/>
  <c r="N1221" i="26"/>
  <c r="M1221" i="26"/>
  <c r="L1221" i="26"/>
  <c r="O1220" i="26"/>
  <c r="N1220" i="26"/>
  <c r="M1220" i="26"/>
  <c r="L1220" i="26"/>
  <c r="O1219" i="26"/>
  <c r="N1219" i="26"/>
  <c r="M1219" i="26"/>
  <c r="L1219" i="26"/>
  <c r="O1218" i="26"/>
  <c r="N1218" i="26"/>
  <c r="M1218" i="26"/>
  <c r="L1218" i="26"/>
  <c r="O1217" i="26"/>
  <c r="N1217" i="26"/>
  <c r="M1217" i="26"/>
  <c r="L1217" i="26"/>
  <c r="O1216" i="26"/>
  <c r="N1216" i="26"/>
  <c r="M1216" i="26"/>
  <c r="L1216" i="26"/>
  <c r="Q1216" i="26" s="1" a="1"/>
  <c r="Q1216" i="26" s="1"/>
  <c r="O1215" i="26"/>
  <c r="N1215" i="26"/>
  <c r="M1215" i="26"/>
  <c r="L1215" i="26"/>
  <c r="O1214" i="26"/>
  <c r="N1214" i="26"/>
  <c r="M1214" i="26"/>
  <c r="L1214" i="26"/>
  <c r="O1213" i="26"/>
  <c r="N1213" i="26"/>
  <c r="M1213" i="26"/>
  <c r="L1213" i="26"/>
  <c r="O1212" i="26"/>
  <c r="N1212" i="26"/>
  <c r="M1212" i="26"/>
  <c r="L1212" i="26"/>
  <c r="O1211" i="26"/>
  <c r="N1211" i="26"/>
  <c r="M1211" i="26"/>
  <c r="L1211" i="26"/>
  <c r="O1210" i="26"/>
  <c r="N1210" i="26"/>
  <c r="M1210" i="26"/>
  <c r="L1210" i="26"/>
  <c r="O1209" i="26"/>
  <c r="N1209" i="26"/>
  <c r="M1209" i="26"/>
  <c r="L1209" i="26"/>
  <c r="O1208" i="26"/>
  <c r="N1208" i="26"/>
  <c r="M1208" i="26"/>
  <c r="L1208" i="26"/>
  <c r="O1207" i="26"/>
  <c r="N1207" i="26"/>
  <c r="M1207" i="26"/>
  <c r="L1207" i="26"/>
  <c r="O1206" i="26"/>
  <c r="N1206" i="26"/>
  <c r="M1206" i="26"/>
  <c r="L1206" i="26"/>
  <c r="O1205" i="26"/>
  <c r="N1205" i="26"/>
  <c r="M1205" i="26"/>
  <c r="L1205" i="26"/>
  <c r="O1204" i="26"/>
  <c r="N1204" i="26"/>
  <c r="M1204" i="26"/>
  <c r="L1204" i="26"/>
  <c r="O1203" i="26"/>
  <c r="N1203" i="26"/>
  <c r="M1203" i="26"/>
  <c r="L1203" i="26"/>
  <c r="Q1203" i="26" s="1" a="1"/>
  <c r="Q1203" i="26" s="1"/>
  <c r="O1202" i="26"/>
  <c r="N1202" i="26"/>
  <c r="M1202" i="26"/>
  <c r="L1202" i="26"/>
  <c r="O1201" i="26"/>
  <c r="N1201" i="26"/>
  <c r="M1201" i="26"/>
  <c r="L1201" i="26"/>
  <c r="O1200" i="26"/>
  <c r="N1200" i="26"/>
  <c r="M1200" i="26"/>
  <c r="L1200" i="26"/>
  <c r="O1199" i="26"/>
  <c r="N1199" i="26"/>
  <c r="M1199" i="26"/>
  <c r="L1199" i="26"/>
  <c r="O1198" i="26"/>
  <c r="N1198" i="26"/>
  <c r="M1198" i="26"/>
  <c r="L1198" i="26"/>
  <c r="O1197" i="26"/>
  <c r="N1197" i="26"/>
  <c r="M1197" i="26"/>
  <c r="L1197" i="26"/>
  <c r="O1196" i="26"/>
  <c r="N1196" i="26"/>
  <c r="M1196" i="26"/>
  <c r="L1196" i="26"/>
  <c r="O1195" i="26"/>
  <c r="N1195" i="26"/>
  <c r="M1195" i="26"/>
  <c r="L1195" i="26"/>
  <c r="O1194" i="26"/>
  <c r="N1194" i="26"/>
  <c r="M1194" i="26"/>
  <c r="L1194" i="26"/>
  <c r="O1193" i="26"/>
  <c r="N1193" i="26"/>
  <c r="M1193" i="26"/>
  <c r="L1193" i="26"/>
  <c r="O1192" i="26"/>
  <c r="N1192" i="26"/>
  <c r="M1192" i="26"/>
  <c r="L1192" i="26"/>
  <c r="O1191" i="26"/>
  <c r="N1191" i="26"/>
  <c r="M1191" i="26"/>
  <c r="L1191" i="26"/>
  <c r="Q1191" i="26" s="1" a="1"/>
  <c r="Q1191" i="26" s="1"/>
  <c r="O1190" i="26"/>
  <c r="N1190" i="26"/>
  <c r="M1190" i="26"/>
  <c r="L1190" i="26"/>
  <c r="O1189" i="26"/>
  <c r="N1189" i="26"/>
  <c r="M1189" i="26"/>
  <c r="L1189" i="26"/>
  <c r="O1188" i="26"/>
  <c r="N1188" i="26"/>
  <c r="M1188" i="26"/>
  <c r="L1188" i="26"/>
  <c r="O1187" i="26"/>
  <c r="N1187" i="26"/>
  <c r="M1187" i="26"/>
  <c r="L1187" i="26"/>
  <c r="O1186" i="26"/>
  <c r="N1186" i="26"/>
  <c r="M1186" i="26"/>
  <c r="L1186" i="26"/>
  <c r="O1185" i="26"/>
  <c r="N1185" i="26"/>
  <c r="M1185" i="26"/>
  <c r="L1185" i="26"/>
  <c r="O1184" i="26"/>
  <c r="N1184" i="26"/>
  <c r="M1184" i="26"/>
  <c r="L1184" i="26"/>
  <c r="O1183" i="26"/>
  <c r="N1183" i="26"/>
  <c r="M1183" i="26"/>
  <c r="L1183" i="26"/>
  <c r="Q1183" i="26" s="1" a="1"/>
  <c r="Q1183" i="26" s="1"/>
  <c r="O1182" i="26"/>
  <c r="N1182" i="26"/>
  <c r="M1182" i="26"/>
  <c r="L1182" i="26"/>
  <c r="O1181" i="26"/>
  <c r="N1181" i="26"/>
  <c r="M1181" i="26"/>
  <c r="L1181" i="26"/>
  <c r="O1180" i="26"/>
  <c r="N1180" i="26"/>
  <c r="M1180" i="26"/>
  <c r="L1180" i="26"/>
  <c r="O1179" i="26"/>
  <c r="N1179" i="26"/>
  <c r="M1179" i="26"/>
  <c r="L1179" i="26"/>
  <c r="O1178" i="26"/>
  <c r="N1178" i="26"/>
  <c r="M1178" i="26"/>
  <c r="L1178" i="26"/>
  <c r="O1177" i="26"/>
  <c r="N1177" i="26"/>
  <c r="M1177" i="26"/>
  <c r="L1177" i="26"/>
  <c r="O1176" i="26"/>
  <c r="N1176" i="26"/>
  <c r="M1176" i="26"/>
  <c r="L1176" i="26"/>
  <c r="O1175" i="26"/>
  <c r="N1175" i="26"/>
  <c r="M1175" i="26"/>
  <c r="L1175" i="26"/>
  <c r="O1174" i="26"/>
  <c r="N1174" i="26"/>
  <c r="M1174" i="26"/>
  <c r="L1174" i="26"/>
  <c r="O1173" i="26"/>
  <c r="N1173" i="26"/>
  <c r="M1173" i="26"/>
  <c r="L1173" i="26"/>
  <c r="O1172" i="26"/>
  <c r="N1172" i="26"/>
  <c r="M1172" i="26"/>
  <c r="L1172" i="26"/>
  <c r="O1171" i="26"/>
  <c r="N1171" i="26"/>
  <c r="M1171" i="26"/>
  <c r="L1171" i="26"/>
  <c r="O1170" i="26"/>
  <c r="N1170" i="26"/>
  <c r="M1170" i="26"/>
  <c r="L1170" i="26"/>
  <c r="O1169" i="26"/>
  <c r="N1169" i="26"/>
  <c r="M1169" i="26"/>
  <c r="L1169" i="26"/>
  <c r="O1168" i="26"/>
  <c r="N1168" i="26"/>
  <c r="M1168" i="26"/>
  <c r="L1168" i="26"/>
  <c r="O1167" i="26"/>
  <c r="N1167" i="26"/>
  <c r="M1167" i="26"/>
  <c r="L1167" i="26"/>
  <c r="Q1167" i="26" s="1" a="1"/>
  <c r="Q1167" i="26" s="1"/>
  <c r="O1166" i="26"/>
  <c r="N1166" i="26"/>
  <c r="M1166" i="26"/>
  <c r="L1166" i="26"/>
  <c r="O1165" i="26"/>
  <c r="N1165" i="26"/>
  <c r="M1165" i="26"/>
  <c r="L1165" i="26"/>
  <c r="O1164" i="26"/>
  <c r="N1164" i="26"/>
  <c r="M1164" i="26"/>
  <c r="L1164" i="26"/>
  <c r="O1163" i="26"/>
  <c r="N1163" i="26"/>
  <c r="M1163" i="26"/>
  <c r="L1163" i="26"/>
  <c r="O1162" i="26"/>
  <c r="N1162" i="26"/>
  <c r="M1162" i="26"/>
  <c r="L1162" i="26"/>
  <c r="O1161" i="26"/>
  <c r="N1161" i="26"/>
  <c r="M1161" i="26"/>
  <c r="L1161" i="26"/>
  <c r="O1160" i="26"/>
  <c r="N1160" i="26"/>
  <c r="M1160" i="26"/>
  <c r="L1160" i="26"/>
  <c r="O1159" i="26"/>
  <c r="N1159" i="26"/>
  <c r="M1159" i="26"/>
  <c r="L1159" i="26"/>
  <c r="O1158" i="26"/>
  <c r="N1158" i="26"/>
  <c r="M1158" i="26"/>
  <c r="L1158" i="26"/>
  <c r="O1157" i="26"/>
  <c r="N1157" i="26"/>
  <c r="M1157" i="26"/>
  <c r="L1157" i="26"/>
  <c r="O1156" i="26"/>
  <c r="N1156" i="26"/>
  <c r="M1156" i="26"/>
  <c r="L1156" i="26"/>
  <c r="O1155" i="26"/>
  <c r="N1155" i="26"/>
  <c r="M1155" i="26"/>
  <c r="L1155" i="26"/>
  <c r="Q1155" i="26" s="1" a="1"/>
  <c r="Q1155" i="26" s="1"/>
  <c r="O1154" i="26"/>
  <c r="N1154" i="26"/>
  <c r="M1154" i="26"/>
  <c r="L1154" i="26"/>
  <c r="O1153" i="26"/>
  <c r="N1153" i="26"/>
  <c r="M1153" i="26"/>
  <c r="L1153" i="26"/>
  <c r="O1152" i="26"/>
  <c r="N1152" i="26"/>
  <c r="M1152" i="26"/>
  <c r="L1152" i="26"/>
  <c r="O1151" i="26"/>
  <c r="N1151" i="26"/>
  <c r="M1151" i="26"/>
  <c r="L1151" i="26"/>
  <c r="O1150" i="26"/>
  <c r="N1150" i="26"/>
  <c r="M1150" i="26"/>
  <c r="L1150" i="26"/>
  <c r="O1149" i="26"/>
  <c r="N1149" i="26"/>
  <c r="M1149" i="26"/>
  <c r="L1149" i="26"/>
  <c r="O1148" i="26"/>
  <c r="N1148" i="26"/>
  <c r="M1148" i="26"/>
  <c r="L1148" i="26"/>
  <c r="O1147" i="26"/>
  <c r="N1147" i="26"/>
  <c r="M1147" i="26"/>
  <c r="L1147" i="26"/>
  <c r="Q1147" i="26" s="1" a="1"/>
  <c r="Q1147" i="26" s="1"/>
  <c r="O1146" i="26"/>
  <c r="N1146" i="26"/>
  <c r="M1146" i="26"/>
  <c r="L1146" i="26"/>
  <c r="Q1146" i="26" s="1" a="1"/>
  <c r="Q1146" i="26" s="1"/>
  <c r="O1145" i="26"/>
  <c r="N1145" i="26"/>
  <c r="M1145" i="26"/>
  <c r="L1145" i="26"/>
  <c r="O1144" i="26"/>
  <c r="N1144" i="26"/>
  <c r="M1144" i="26"/>
  <c r="L1144" i="26"/>
  <c r="O1143" i="26"/>
  <c r="N1143" i="26"/>
  <c r="M1143" i="26"/>
  <c r="L1143" i="26"/>
  <c r="O1142" i="26"/>
  <c r="N1142" i="26"/>
  <c r="M1142" i="26"/>
  <c r="L1142" i="26"/>
  <c r="O1141" i="26"/>
  <c r="N1141" i="26"/>
  <c r="M1141" i="26"/>
  <c r="L1141" i="26"/>
  <c r="O1140" i="26"/>
  <c r="N1140" i="26"/>
  <c r="M1140" i="26"/>
  <c r="L1140" i="26"/>
  <c r="O1139" i="26"/>
  <c r="N1139" i="26"/>
  <c r="M1139" i="26"/>
  <c r="L1139" i="26"/>
  <c r="O1138" i="26"/>
  <c r="N1138" i="26"/>
  <c r="M1138" i="26"/>
  <c r="L1138" i="26"/>
  <c r="O1137" i="26"/>
  <c r="N1137" i="26"/>
  <c r="M1137" i="26"/>
  <c r="L1137" i="26"/>
  <c r="O1136" i="26"/>
  <c r="N1136" i="26"/>
  <c r="M1136" i="26"/>
  <c r="L1136" i="26"/>
  <c r="O1135" i="26"/>
  <c r="N1135" i="26"/>
  <c r="M1135" i="26"/>
  <c r="L1135" i="26"/>
  <c r="O1134" i="26"/>
  <c r="N1134" i="26"/>
  <c r="M1134" i="26"/>
  <c r="L1134" i="26"/>
  <c r="Q1134" i="26" s="1" a="1"/>
  <c r="Q1134" i="26" s="1"/>
  <c r="O1133" i="26"/>
  <c r="N1133" i="26"/>
  <c r="M1133" i="26"/>
  <c r="L1133" i="26"/>
  <c r="O1132" i="26"/>
  <c r="N1132" i="26"/>
  <c r="M1132" i="26"/>
  <c r="L1132" i="26"/>
  <c r="O1131" i="26"/>
  <c r="N1131" i="26"/>
  <c r="M1131" i="26"/>
  <c r="L1131" i="26"/>
  <c r="O1130" i="26"/>
  <c r="N1130" i="26"/>
  <c r="M1130" i="26"/>
  <c r="L1130" i="26"/>
  <c r="O1129" i="26"/>
  <c r="N1129" i="26"/>
  <c r="M1129" i="26"/>
  <c r="L1129" i="26"/>
  <c r="O1128" i="26"/>
  <c r="N1128" i="26"/>
  <c r="M1128" i="26"/>
  <c r="L1128" i="26"/>
  <c r="O1127" i="26"/>
  <c r="N1127" i="26"/>
  <c r="M1127" i="26"/>
  <c r="L1127" i="26"/>
  <c r="O1126" i="26"/>
  <c r="N1126" i="26"/>
  <c r="M1126" i="26"/>
  <c r="L1126" i="26"/>
  <c r="O1125" i="26"/>
  <c r="N1125" i="26"/>
  <c r="M1125" i="26"/>
  <c r="L1125" i="26"/>
  <c r="O1124" i="26"/>
  <c r="N1124" i="26"/>
  <c r="M1124" i="26"/>
  <c r="L1124" i="26"/>
  <c r="O1123" i="26"/>
  <c r="N1123" i="26"/>
  <c r="M1123" i="26"/>
  <c r="L1123" i="26"/>
  <c r="O1122" i="26"/>
  <c r="N1122" i="26"/>
  <c r="M1122" i="26"/>
  <c r="L1122" i="26"/>
  <c r="O1121" i="26"/>
  <c r="N1121" i="26"/>
  <c r="M1121" i="26"/>
  <c r="L1121" i="26"/>
  <c r="O1120" i="26"/>
  <c r="N1120" i="26"/>
  <c r="M1120" i="26"/>
  <c r="L1120" i="26"/>
  <c r="Q1120" i="26" s="1" a="1"/>
  <c r="Q1120" i="26" s="1"/>
  <c r="O1119" i="26"/>
  <c r="N1119" i="26"/>
  <c r="M1119" i="26"/>
  <c r="L1119" i="26"/>
  <c r="O1118" i="26"/>
  <c r="N1118" i="26"/>
  <c r="M1118" i="26"/>
  <c r="L1118" i="26"/>
  <c r="O1117" i="26"/>
  <c r="N1117" i="26"/>
  <c r="M1117" i="26"/>
  <c r="L1117" i="26"/>
  <c r="O1116" i="26"/>
  <c r="N1116" i="26"/>
  <c r="M1116" i="26"/>
  <c r="L1116" i="26"/>
  <c r="O1115" i="26"/>
  <c r="N1115" i="26"/>
  <c r="M1115" i="26"/>
  <c r="L1115" i="26"/>
  <c r="O1114" i="26"/>
  <c r="N1114" i="26"/>
  <c r="M1114" i="26"/>
  <c r="L1114" i="26"/>
  <c r="O1113" i="26"/>
  <c r="N1113" i="26"/>
  <c r="M1113" i="26"/>
  <c r="L1113" i="26"/>
  <c r="O1112" i="26"/>
  <c r="N1112" i="26"/>
  <c r="M1112" i="26"/>
  <c r="L1112" i="26"/>
  <c r="O1111" i="26"/>
  <c r="N1111" i="26"/>
  <c r="M1111" i="26"/>
  <c r="L1111" i="26"/>
  <c r="O1110" i="26"/>
  <c r="N1110" i="26"/>
  <c r="M1110" i="26"/>
  <c r="L1110" i="26"/>
  <c r="Q1110" i="26" s="1" a="1"/>
  <c r="Q1110" i="26" s="1"/>
  <c r="O1109" i="26"/>
  <c r="N1109" i="26"/>
  <c r="M1109" i="26"/>
  <c r="L1109" i="26"/>
  <c r="O1108" i="26"/>
  <c r="N1108" i="26"/>
  <c r="M1108" i="26"/>
  <c r="L1108" i="26"/>
  <c r="O1107" i="26"/>
  <c r="N1107" i="26"/>
  <c r="M1107" i="26"/>
  <c r="L1107" i="26"/>
  <c r="O1106" i="26"/>
  <c r="N1106" i="26"/>
  <c r="M1106" i="26"/>
  <c r="L1106" i="26"/>
  <c r="O1105" i="26"/>
  <c r="N1105" i="26"/>
  <c r="M1105" i="26"/>
  <c r="L1105" i="26"/>
  <c r="O1104" i="26"/>
  <c r="N1104" i="26"/>
  <c r="M1104" i="26"/>
  <c r="L1104" i="26"/>
  <c r="O1103" i="26"/>
  <c r="N1103" i="26"/>
  <c r="M1103" i="26"/>
  <c r="L1103" i="26"/>
  <c r="O1102" i="26"/>
  <c r="N1102" i="26"/>
  <c r="M1102" i="26"/>
  <c r="L1102" i="26"/>
  <c r="O1101" i="26"/>
  <c r="N1101" i="26"/>
  <c r="M1101" i="26"/>
  <c r="L1101" i="26"/>
  <c r="O1100" i="26"/>
  <c r="N1100" i="26"/>
  <c r="M1100" i="26"/>
  <c r="L1100" i="26"/>
  <c r="O1099" i="26"/>
  <c r="N1099" i="26"/>
  <c r="M1099" i="26"/>
  <c r="L1099" i="26"/>
  <c r="O1098" i="26"/>
  <c r="N1098" i="26"/>
  <c r="M1098" i="26"/>
  <c r="L1098" i="26"/>
  <c r="Q1098" i="26" s="1" a="1"/>
  <c r="Q1098" i="26" s="1"/>
  <c r="O1097" i="26"/>
  <c r="N1097" i="26"/>
  <c r="M1097" i="26"/>
  <c r="L1097" i="26"/>
  <c r="O1096" i="26"/>
  <c r="N1096" i="26"/>
  <c r="M1096" i="26"/>
  <c r="L1096" i="26"/>
  <c r="O1095" i="26"/>
  <c r="N1095" i="26"/>
  <c r="M1095" i="26"/>
  <c r="L1095" i="26"/>
  <c r="O1094" i="26"/>
  <c r="N1094" i="26"/>
  <c r="M1094" i="26"/>
  <c r="L1094" i="26"/>
  <c r="O1093" i="26"/>
  <c r="N1093" i="26"/>
  <c r="M1093" i="26"/>
  <c r="L1093" i="26"/>
  <c r="O1092" i="26"/>
  <c r="N1092" i="26"/>
  <c r="M1092" i="26"/>
  <c r="L1092" i="26"/>
  <c r="O1091" i="26"/>
  <c r="N1091" i="26"/>
  <c r="M1091" i="26"/>
  <c r="L1091" i="26"/>
  <c r="O1090" i="26"/>
  <c r="N1090" i="26"/>
  <c r="M1090" i="26"/>
  <c r="L1090" i="26"/>
  <c r="O1089" i="26"/>
  <c r="N1089" i="26"/>
  <c r="M1089" i="26"/>
  <c r="L1089" i="26"/>
  <c r="O1088" i="26"/>
  <c r="N1088" i="26"/>
  <c r="M1088" i="26"/>
  <c r="L1088" i="26"/>
  <c r="O1087" i="26"/>
  <c r="N1087" i="26"/>
  <c r="M1087" i="26"/>
  <c r="L1087" i="26"/>
  <c r="O1086" i="26"/>
  <c r="N1086" i="26"/>
  <c r="M1086" i="26"/>
  <c r="L1086" i="26"/>
  <c r="O1085" i="26"/>
  <c r="N1085" i="26"/>
  <c r="M1085" i="26"/>
  <c r="L1085" i="26"/>
  <c r="O1084" i="26"/>
  <c r="N1084" i="26"/>
  <c r="M1084" i="26"/>
  <c r="L1084" i="26"/>
  <c r="Q1084" i="26" s="1" a="1"/>
  <c r="Q1084" i="26" s="1"/>
  <c r="O1083" i="26"/>
  <c r="N1083" i="26"/>
  <c r="M1083" i="26"/>
  <c r="L1083" i="26"/>
  <c r="O1082" i="26"/>
  <c r="N1082" i="26"/>
  <c r="M1082" i="26"/>
  <c r="L1082" i="26"/>
  <c r="O1081" i="26"/>
  <c r="N1081" i="26"/>
  <c r="M1081" i="26"/>
  <c r="L1081" i="26"/>
  <c r="O1080" i="26"/>
  <c r="N1080" i="26"/>
  <c r="M1080" i="26"/>
  <c r="L1080" i="26"/>
  <c r="O1079" i="26"/>
  <c r="N1079" i="26"/>
  <c r="M1079" i="26"/>
  <c r="L1079" i="26"/>
  <c r="O1078" i="26"/>
  <c r="N1078" i="26"/>
  <c r="M1078" i="26"/>
  <c r="L1078" i="26"/>
  <c r="O1077" i="26"/>
  <c r="N1077" i="26"/>
  <c r="M1077" i="26"/>
  <c r="L1077" i="26"/>
  <c r="O1076" i="26"/>
  <c r="N1076" i="26"/>
  <c r="M1076" i="26"/>
  <c r="L1076" i="26"/>
  <c r="O1075" i="26"/>
  <c r="N1075" i="26"/>
  <c r="M1075" i="26"/>
  <c r="L1075" i="26"/>
  <c r="O1074" i="26"/>
  <c r="N1074" i="26"/>
  <c r="M1074" i="26"/>
  <c r="L1074" i="26"/>
  <c r="Q1074" i="26" s="1" a="1"/>
  <c r="Q1074" i="26" s="1"/>
  <c r="O1073" i="26"/>
  <c r="N1073" i="26"/>
  <c r="M1073" i="26"/>
  <c r="L1073" i="26"/>
  <c r="O1072" i="26"/>
  <c r="N1072" i="26"/>
  <c r="M1072" i="26"/>
  <c r="L1072" i="26"/>
  <c r="Q1072" i="26" s="1" a="1"/>
  <c r="Q1072" i="26" s="1"/>
  <c r="O1071" i="26"/>
  <c r="N1071" i="26"/>
  <c r="M1071" i="26"/>
  <c r="L1071" i="26"/>
  <c r="O1070" i="26"/>
  <c r="N1070" i="26"/>
  <c r="M1070" i="26"/>
  <c r="L1070" i="26"/>
  <c r="O1069" i="26"/>
  <c r="N1069" i="26"/>
  <c r="M1069" i="26"/>
  <c r="L1069" i="26"/>
  <c r="O1068" i="26"/>
  <c r="N1068" i="26"/>
  <c r="M1068" i="26"/>
  <c r="L1068" i="26"/>
  <c r="O1067" i="26"/>
  <c r="N1067" i="26"/>
  <c r="M1067" i="26"/>
  <c r="L1067" i="26"/>
  <c r="O1066" i="26"/>
  <c r="N1066" i="26"/>
  <c r="M1066" i="26"/>
  <c r="L1066" i="26"/>
  <c r="O1065" i="26"/>
  <c r="N1065" i="26"/>
  <c r="M1065" i="26"/>
  <c r="L1065" i="26"/>
  <c r="O1064" i="26"/>
  <c r="N1064" i="26"/>
  <c r="M1064" i="26"/>
  <c r="L1064" i="26"/>
  <c r="O1063" i="26"/>
  <c r="N1063" i="26"/>
  <c r="M1063" i="26"/>
  <c r="L1063" i="26"/>
  <c r="O1062" i="26"/>
  <c r="N1062" i="26"/>
  <c r="M1062" i="26"/>
  <c r="L1062" i="26"/>
  <c r="O1061" i="26"/>
  <c r="N1061" i="26"/>
  <c r="M1061" i="26"/>
  <c r="L1061" i="26"/>
  <c r="O1060" i="26"/>
  <c r="N1060" i="26"/>
  <c r="M1060" i="26"/>
  <c r="L1060" i="26"/>
  <c r="O1059" i="26"/>
  <c r="N1059" i="26"/>
  <c r="M1059" i="26"/>
  <c r="L1059" i="26"/>
  <c r="O1058" i="26"/>
  <c r="N1058" i="26"/>
  <c r="M1058" i="26"/>
  <c r="L1058" i="26"/>
  <c r="O1057" i="26"/>
  <c r="N1057" i="26"/>
  <c r="M1057" i="26"/>
  <c r="L1057" i="26"/>
  <c r="O1056" i="26"/>
  <c r="N1056" i="26"/>
  <c r="M1056" i="26"/>
  <c r="L1056" i="26"/>
  <c r="O1055" i="26"/>
  <c r="N1055" i="26"/>
  <c r="M1055" i="26"/>
  <c r="L1055" i="26"/>
  <c r="O1054" i="26"/>
  <c r="N1054" i="26"/>
  <c r="M1054" i="26"/>
  <c r="L1054" i="26"/>
  <c r="O1053" i="26"/>
  <c r="N1053" i="26"/>
  <c r="M1053" i="26"/>
  <c r="L1053" i="26"/>
  <c r="O1052" i="26"/>
  <c r="N1052" i="26"/>
  <c r="M1052" i="26"/>
  <c r="L1052" i="26"/>
  <c r="O1051" i="26"/>
  <c r="N1051" i="26"/>
  <c r="M1051" i="26"/>
  <c r="L1051" i="26"/>
  <c r="O1050" i="26"/>
  <c r="N1050" i="26"/>
  <c r="M1050" i="26"/>
  <c r="L1050" i="26"/>
  <c r="O1049" i="26"/>
  <c r="N1049" i="26"/>
  <c r="M1049" i="26"/>
  <c r="L1049" i="26"/>
  <c r="O1048" i="26"/>
  <c r="N1048" i="26"/>
  <c r="M1048" i="26"/>
  <c r="L1048" i="26"/>
  <c r="O1047" i="26"/>
  <c r="N1047" i="26"/>
  <c r="M1047" i="26"/>
  <c r="L1047" i="26"/>
  <c r="O1046" i="26"/>
  <c r="N1046" i="26"/>
  <c r="M1046" i="26"/>
  <c r="L1046" i="26"/>
  <c r="O1045" i="26"/>
  <c r="N1045" i="26"/>
  <c r="M1045" i="26"/>
  <c r="L1045" i="26"/>
  <c r="O1044" i="26"/>
  <c r="N1044" i="26"/>
  <c r="M1044" i="26"/>
  <c r="L1044" i="26"/>
  <c r="O1043" i="26"/>
  <c r="N1043" i="26"/>
  <c r="M1043" i="26"/>
  <c r="L1043" i="26"/>
  <c r="O1042" i="26"/>
  <c r="N1042" i="26"/>
  <c r="M1042" i="26"/>
  <c r="L1042" i="26"/>
  <c r="O1041" i="26"/>
  <c r="N1041" i="26"/>
  <c r="M1041" i="26"/>
  <c r="L1041" i="26"/>
  <c r="O1040" i="26"/>
  <c r="N1040" i="26"/>
  <c r="M1040" i="26"/>
  <c r="L1040" i="26"/>
  <c r="O1039" i="26"/>
  <c r="N1039" i="26"/>
  <c r="M1039" i="26"/>
  <c r="L1039" i="26"/>
  <c r="O1038" i="26"/>
  <c r="N1038" i="26"/>
  <c r="M1038" i="26"/>
  <c r="L1038" i="26"/>
  <c r="O1037" i="26"/>
  <c r="N1037" i="26"/>
  <c r="M1037" i="26"/>
  <c r="L1037" i="26"/>
  <c r="O1036" i="26"/>
  <c r="N1036" i="26"/>
  <c r="M1036" i="26"/>
  <c r="L1036" i="26"/>
  <c r="O1035" i="26"/>
  <c r="N1035" i="26"/>
  <c r="M1035" i="26"/>
  <c r="L1035" i="26"/>
  <c r="O1034" i="26"/>
  <c r="N1034" i="26"/>
  <c r="M1034" i="26"/>
  <c r="L1034" i="26"/>
  <c r="O1033" i="26"/>
  <c r="N1033" i="26"/>
  <c r="M1033" i="26"/>
  <c r="L1033" i="26"/>
  <c r="O1032" i="26"/>
  <c r="N1032" i="26"/>
  <c r="M1032" i="26"/>
  <c r="L1032" i="26"/>
  <c r="O1031" i="26"/>
  <c r="N1031" i="26"/>
  <c r="M1031" i="26"/>
  <c r="L1031" i="26"/>
  <c r="O1030" i="26"/>
  <c r="N1030" i="26"/>
  <c r="M1030" i="26"/>
  <c r="L1030" i="26"/>
  <c r="O1029" i="26"/>
  <c r="N1029" i="26"/>
  <c r="M1029" i="26"/>
  <c r="L1029" i="26"/>
  <c r="O1028" i="26"/>
  <c r="N1028" i="26"/>
  <c r="M1028" i="26"/>
  <c r="L1028" i="26"/>
  <c r="O1027" i="26"/>
  <c r="N1027" i="26"/>
  <c r="M1027" i="26"/>
  <c r="L1027" i="26"/>
  <c r="Q1027" i="26" s="1" a="1"/>
  <c r="Q1027" i="26" s="1"/>
  <c r="O1026" i="26"/>
  <c r="N1026" i="26"/>
  <c r="M1026" i="26"/>
  <c r="L1026" i="26"/>
  <c r="O1025" i="26"/>
  <c r="N1025" i="26"/>
  <c r="M1025" i="26"/>
  <c r="L1025" i="26"/>
  <c r="O1024" i="26"/>
  <c r="N1024" i="26"/>
  <c r="M1024" i="26"/>
  <c r="L1024" i="26"/>
  <c r="O1023" i="26"/>
  <c r="N1023" i="26"/>
  <c r="M1023" i="26"/>
  <c r="L1023" i="26"/>
  <c r="O1022" i="26"/>
  <c r="N1022" i="26"/>
  <c r="M1022" i="26"/>
  <c r="L1022" i="26"/>
  <c r="O1021" i="26"/>
  <c r="N1021" i="26"/>
  <c r="M1021" i="26"/>
  <c r="L1021" i="26"/>
  <c r="O1020" i="26"/>
  <c r="N1020" i="26"/>
  <c r="M1020" i="26"/>
  <c r="L1020" i="26"/>
  <c r="O1019" i="26"/>
  <c r="N1019" i="26"/>
  <c r="M1019" i="26"/>
  <c r="L1019" i="26"/>
  <c r="O1018" i="26"/>
  <c r="N1018" i="26"/>
  <c r="M1018" i="26"/>
  <c r="L1018" i="26"/>
  <c r="O1017" i="26"/>
  <c r="N1017" i="26"/>
  <c r="M1017" i="26"/>
  <c r="L1017" i="26"/>
  <c r="O1016" i="26"/>
  <c r="N1016" i="26"/>
  <c r="M1016" i="26"/>
  <c r="L1016" i="26"/>
  <c r="O1015" i="26"/>
  <c r="N1015" i="26"/>
  <c r="M1015" i="26"/>
  <c r="L1015" i="26"/>
  <c r="O1014" i="26"/>
  <c r="N1014" i="26"/>
  <c r="M1014" i="26"/>
  <c r="L1014" i="26"/>
  <c r="O1013" i="26"/>
  <c r="N1013" i="26"/>
  <c r="M1013" i="26"/>
  <c r="L1013" i="26"/>
  <c r="O1012" i="26"/>
  <c r="N1012" i="26"/>
  <c r="M1012" i="26"/>
  <c r="L1012" i="26"/>
  <c r="O1011" i="26"/>
  <c r="N1011" i="26"/>
  <c r="M1011" i="26"/>
  <c r="L1011" i="26"/>
  <c r="O1010" i="26"/>
  <c r="N1010" i="26"/>
  <c r="M1010" i="26"/>
  <c r="L1010" i="26"/>
  <c r="O1009" i="26"/>
  <c r="N1009" i="26"/>
  <c r="M1009" i="26"/>
  <c r="L1009" i="26"/>
  <c r="O1008" i="26"/>
  <c r="N1008" i="26"/>
  <c r="M1008" i="26"/>
  <c r="L1008" i="26"/>
  <c r="O1007" i="26"/>
  <c r="N1007" i="26"/>
  <c r="M1007" i="26"/>
  <c r="L1007" i="26"/>
  <c r="O1006" i="26"/>
  <c r="N1006" i="26"/>
  <c r="M1006" i="26"/>
  <c r="L1006" i="26"/>
  <c r="O1005" i="26"/>
  <c r="N1005" i="26"/>
  <c r="M1005" i="26"/>
  <c r="L1005" i="26"/>
  <c r="O1004" i="26"/>
  <c r="N1004" i="26"/>
  <c r="M1004" i="26"/>
  <c r="L1004" i="26"/>
  <c r="O1003" i="26"/>
  <c r="N1003" i="26"/>
  <c r="M1003" i="26"/>
  <c r="L1003" i="26"/>
  <c r="O1002" i="26"/>
  <c r="N1002" i="26"/>
  <c r="M1002" i="26"/>
  <c r="L1002" i="26"/>
  <c r="O1001" i="26"/>
  <c r="N1001" i="26"/>
  <c r="M1001" i="26"/>
  <c r="L1001" i="26"/>
  <c r="O1000" i="26"/>
  <c r="N1000" i="26"/>
  <c r="M1000" i="26"/>
  <c r="L1000" i="26"/>
  <c r="Q1000" i="26" s="1" a="1"/>
  <c r="Q1000" i="26" s="1"/>
  <c r="O999" i="26"/>
  <c r="N999" i="26"/>
  <c r="M999" i="26"/>
  <c r="L999" i="26"/>
  <c r="O998" i="26"/>
  <c r="N998" i="26"/>
  <c r="M998" i="26"/>
  <c r="L998" i="26"/>
  <c r="O997" i="26"/>
  <c r="N997" i="26"/>
  <c r="M997" i="26"/>
  <c r="L997" i="26"/>
  <c r="O996" i="26"/>
  <c r="N996" i="26"/>
  <c r="M996" i="26"/>
  <c r="L996" i="26"/>
  <c r="O995" i="26"/>
  <c r="N995" i="26"/>
  <c r="M995" i="26"/>
  <c r="L995" i="26"/>
  <c r="O994" i="26"/>
  <c r="N994" i="26"/>
  <c r="M994" i="26"/>
  <c r="L994" i="26"/>
  <c r="O993" i="26"/>
  <c r="N993" i="26"/>
  <c r="M993" i="26"/>
  <c r="L993" i="26"/>
  <c r="O992" i="26"/>
  <c r="N992" i="26"/>
  <c r="M992" i="26"/>
  <c r="L992" i="26"/>
  <c r="O991" i="26"/>
  <c r="N991" i="26"/>
  <c r="M991" i="26"/>
  <c r="L991" i="26"/>
  <c r="O990" i="26"/>
  <c r="N990" i="26"/>
  <c r="M990" i="26"/>
  <c r="L990" i="26"/>
  <c r="O989" i="26"/>
  <c r="N989" i="26"/>
  <c r="M989" i="26"/>
  <c r="L989" i="26"/>
  <c r="O988" i="26"/>
  <c r="N988" i="26"/>
  <c r="M988" i="26"/>
  <c r="L988" i="26"/>
  <c r="O987" i="26"/>
  <c r="N987" i="26"/>
  <c r="M987" i="26"/>
  <c r="L987" i="26"/>
  <c r="O986" i="26"/>
  <c r="N986" i="26"/>
  <c r="M986" i="26"/>
  <c r="L986" i="26"/>
  <c r="O985" i="26"/>
  <c r="N985" i="26"/>
  <c r="M985" i="26"/>
  <c r="L985" i="26"/>
  <c r="O984" i="26"/>
  <c r="N984" i="26"/>
  <c r="M984" i="26"/>
  <c r="L984" i="26"/>
  <c r="O983" i="26"/>
  <c r="N983" i="26"/>
  <c r="M983" i="26"/>
  <c r="L983" i="26"/>
  <c r="O982" i="26"/>
  <c r="N982" i="26"/>
  <c r="M982" i="26"/>
  <c r="L982" i="26"/>
  <c r="O981" i="26"/>
  <c r="N981" i="26"/>
  <c r="M981" i="26"/>
  <c r="L981" i="26"/>
  <c r="O980" i="26"/>
  <c r="N980" i="26"/>
  <c r="M980" i="26"/>
  <c r="L980" i="26"/>
  <c r="O979" i="26"/>
  <c r="N979" i="26"/>
  <c r="M979" i="26"/>
  <c r="L979" i="26"/>
  <c r="O978" i="26"/>
  <c r="N978" i="26"/>
  <c r="M978" i="26"/>
  <c r="L978" i="26"/>
  <c r="O977" i="26"/>
  <c r="N977" i="26"/>
  <c r="M977" i="26"/>
  <c r="L977" i="26"/>
  <c r="O976" i="26"/>
  <c r="N976" i="26"/>
  <c r="M976" i="26"/>
  <c r="L976" i="26"/>
  <c r="O975" i="26"/>
  <c r="N975" i="26"/>
  <c r="M975" i="26"/>
  <c r="L975" i="26"/>
  <c r="O974" i="26"/>
  <c r="N974" i="26"/>
  <c r="M974" i="26"/>
  <c r="L974" i="26"/>
  <c r="O973" i="26"/>
  <c r="N973" i="26"/>
  <c r="M973" i="26"/>
  <c r="L973" i="26"/>
  <c r="O972" i="26"/>
  <c r="N972" i="26"/>
  <c r="M972" i="26"/>
  <c r="L972" i="26"/>
  <c r="O971" i="26"/>
  <c r="N971" i="26"/>
  <c r="M971" i="26"/>
  <c r="L971" i="26"/>
  <c r="O970" i="26"/>
  <c r="N970" i="26"/>
  <c r="M970" i="26"/>
  <c r="L970" i="26"/>
  <c r="O969" i="26"/>
  <c r="N969" i="26"/>
  <c r="M969" i="26"/>
  <c r="L969" i="26"/>
  <c r="O968" i="26"/>
  <c r="N968" i="26"/>
  <c r="M968" i="26"/>
  <c r="L968" i="26"/>
  <c r="O967" i="26"/>
  <c r="N967" i="26"/>
  <c r="M967" i="26"/>
  <c r="L967" i="26"/>
  <c r="O966" i="26"/>
  <c r="N966" i="26"/>
  <c r="M966" i="26"/>
  <c r="L966" i="26"/>
  <c r="O965" i="26"/>
  <c r="N965" i="26"/>
  <c r="M965" i="26"/>
  <c r="L965" i="26"/>
  <c r="O964" i="26"/>
  <c r="N964" i="26"/>
  <c r="M964" i="26"/>
  <c r="L964" i="26"/>
  <c r="O963" i="26"/>
  <c r="N963" i="26"/>
  <c r="M963" i="26"/>
  <c r="L963" i="26"/>
  <c r="O962" i="26"/>
  <c r="N962" i="26"/>
  <c r="M962" i="26"/>
  <c r="L962" i="26"/>
  <c r="O961" i="26"/>
  <c r="N961" i="26"/>
  <c r="M961" i="26"/>
  <c r="L961" i="26"/>
  <c r="O960" i="26"/>
  <c r="N960" i="26"/>
  <c r="M960" i="26"/>
  <c r="L960" i="26"/>
  <c r="O959" i="26"/>
  <c r="N959" i="26"/>
  <c r="M959" i="26"/>
  <c r="L959" i="26"/>
  <c r="O958" i="26"/>
  <c r="N958" i="26"/>
  <c r="M958" i="26"/>
  <c r="L958" i="26"/>
  <c r="O957" i="26"/>
  <c r="N957" i="26"/>
  <c r="M957" i="26"/>
  <c r="L957" i="26"/>
  <c r="O956" i="26"/>
  <c r="N956" i="26"/>
  <c r="M956" i="26"/>
  <c r="L956" i="26"/>
  <c r="O955" i="26"/>
  <c r="N955" i="26"/>
  <c r="M955" i="26"/>
  <c r="L955" i="26"/>
  <c r="O954" i="26"/>
  <c r="N954" i="26"/>
  <c r="M954" i="26"/>
  <c r="L954" i="26"/>
  <c r="O953" i="26"/>
  <c r="N953" i="26"/>
  <c r="M953" i="26"/>
  <c r="L953" i="26"/>
  <c r="O952" i="26"/>
  <c r="N952" i="26"/>
  <c r="M952" i="26"/>
  <c r="L952" i="26"/>
  <c r="O951" i="26"/>
  <c r="N951" i="26"/>
  <c r="M951" i="26"/>
  <c r="L951" i="26"/>
  <c r="O950" i="26"/>
  <c r="N950" i="26"/>
  <c r="M950" i="26"/>
  <c r="L950" i="26"/>
  <c r="O949" i="26"/>
  <c r="N949" i="26"/>
  <c r="M949" i="26"/>
  <c r="L949" i="26"/>
  <c r="O948" i="26"/>
  <c r="N948" i="26"/>
  <c r="M948" i="26"/>
  <c r="L948" i="26"/>
  <c r="O947" i="26"/>
  <c r="N947" i="26"/>
  <c r="M947" i="26"/>
  <c r="L947" i="26"/>
  <c r="O946" i="26"/>
  <c r="N946" i="26"/>
  <c r="M946" i="26"/>
  <c r="L946" i="26"/>
  <c r="O945" i="26"/>
  <c r="N945" i="26"/>
  <c r="M945" i="26"/>
  <c r="L945" i="26"/>
  <c r="O944" i="26"/>
  <c r="N944" i="26"/>
  <c r="M944" i="26"/>
  <c r="L944" i="26"/>
  <c r="O943" i="26"/>
  <c r="N943" i="26"/>
  <c r="M943" i="26"/>
  <c r="L943" i="26"/>
  <c r="O942" i="26"/>
  <c r="N942" i="26"/>
  <c r="M942" i="26"/>
  <c r="L942" i="26"/>
  <c r="O941" i="26"/>
  <c r="N941" i="26"/>
  <c r="M941" i="26"/>
  <c r="L941" i="26"/>
  <c r="O940" i="26"/>
  <c r="N940" i="26"/>
  <c r="M940" i="26"/>
  <c r="L940" i="26"/>
  <c r="O939" i="26"/>
  <c r="N939" i="26"/>
  <c r="M939" i="26"/>
  <c r="L939" i="26"/>
  <c r="O938" i="26"/>
  <c r="N938" i="26"/>
  <c r="M938" i="26"/>
  <c r="L938" i="26"/>
  <c r="O937" i="26"/>
  <c r="N937" i="26"/>
  <c r="M937" i="26"/>
  <c r="L937" i="26"/>
  <c r="O936" i="26"/>
  <c r="N936" i="26"/>
  <c r="M936" i="26"/>
  <c r="L936" i="26"/>
  <c r="O935" i="26"/>
  <c r="N935" i="26"/>
  <c r="M935" i="26"/>
  <c r="L935" i="26"/>
  <c r="O934" i="26"/>
  <c r="N934" i="26"/>
  <c r="M934" i="26"/>
  <c r="L934" i="26"/>
  <c r="O933" i="26"/>
  <c r="N933" i="26"/>
  <c r="M933" i="26"/>
  <c r="L933" i="26"/>
  <c r="O932" i="26"/>
  <c r="N932" i="26"/>
  <c r="M932" i="26"/>
  <c r="L932" i="26"/>
  <c r="O931" i="26"/>
  <c r="N931" i="26"/>
  <c r="M931" i="26"/>
  <c r="L931" i="26"/>
  <c r="Q931" i="26" s="1" a="1"/>
  <c r="Q931" i="26" s="1"/>
  <c r="O930" i="26"/>
  <c r="N930" i="26"/>
  <c r="M930" i="26"/>
  <c r="L930" i="26"/>
  <c r="O929" i="26"/>
  <c r="N929" i="26"/>
  <c r="M929" i="26"/>
  <c r="L929" i="26"/>
  <c r="O928" i="26"/>
  <c r="N928" i="26"/>
  <c r="M928" i="26"/>
  <c r="L928" i="26"/>
  <c r="O927" i="26"/>
  <c r="N927" i="26"/>
  <c r="M927" i="26"/>
  <c r="L927" i="26"/>
  <c r="O926" i="26"/>
  <c r="N926" i="26"/>
  <c r="M926" i="26"/>
  <c r="L926" i="26"/>
  <c r="O925" i="26"/>
  <c r="N925" i="26"/>
  <c r="M925" i="26"/>
  <c r="L925" i="26"/>
  <c r="O924" i="26"/>
  <c r="N924" i="26"/>
  <c r="M924" i="26"/>
  <c r="L924" i="26"/>
  <c r="O923" i="26"/>
  <c r="N923" i="26"/>
  <c r="M923" i="26"/>
  <c r="L923" i="26"/>
  <c r="O922" i="26"/>
  <c r="N922" i="26"/>
  <c r="M922" i="26"/>
  <c r="L922" i="26"/>
  <c r="O921" i="26"/>
  <c r="N921" i="26"/>
  <c r="M921" i="26"/>
  <c r="L921" i="26"/>
  <c r="O920" i="26"/>
  <c r="N920" i="26"/>
  <c r="M920" i="26"/>
  <c r="L920" i="26"/>
  <c r="O919" i="26"/>
  <c r="N919" i="26"/>
  <c r="M919" i="26"/>
  <c r="L919" i="26"/>
  <c r="O918" i="26"/>
  <c r="N918" i="26"/>
  <c r="M918" i="26"/>
  <c r="L918" i="26"/>
  <c r="Q918" i="26" s="1" a="1"/>
  <c r="Q918" i="26" s="1"/>
  <c r="O917" i="26"/>
  <c r="N917" i="26"/>
  <c r="M917" i="26"/>
  <c r="L917" i="26"/>
  <c r="O916" i="26"/>
  <c r="N916" i="26"/>
  <c r="M916" i="26"/>
  <c r="L916" i="26"/>
  <c r="O915" i="26"/>
  <c r="N915" i="26"/>
  <c r="M915" i="26"/>
  <c r="L915" i="26"/>
  <c r="O914" i="26"/>
  <c r="N914" i="26"/>
  <c r="M914" i="26"/>
  <c r="L914" i="26"/>
  <c r="O913" i="26"/>
  <c r="N913" i="26"/>
  <c r="M913" i="26"/>
  <c r="L913" i="26"/>
  <c r="O912" i="26"/>
  <c r="N912" i="26"/>
  <c r="M912" i="26"/>
  <c r="L912" i="26"/>
  <c r="O911" i="26"/>
  <c r="N911" i="26"/>
  <c r="M911" i="26"/>
  <c r="L911" i="26"/>
  <c r="O910" i="26"/>
  <c r="N910" i="26"/>
  <c r="M910" i="26"/>
  <c r="L910" i="26"/>
  <c r="O909" i="26"/>
  <c r="N909" i="26"/>
  <c r="M909" i="26"/>
  <c r="L909" i="26"/>
  <c r="O908" i="26"/>
  <c r="N908" i="26"/>
  <c r="M908" i="26"/>
  <c r="L908" i="26"/>
  <c r="O907" i="26"/>
  <c r="N907" i="26"/>
  <c r="M907" i="26"/>
  <c r="L907" i="26"/>
  <c r="O906" i="26"/>
  <c r="N906" i="26"/>
  <c r="M906" i="26"/>
  <c r="L906" i="26"/>
  <c r="O905" i="26"/>
  <c r="N905" i="26"/>
  <c r="M905" i="26"/>
  <c r="L905" i="26"/>
  <c r="O904" i="26"/>
  <c r="N904" i="26"/>
  <c r="M904" i="26"/>
  <c r="L904" i="26"/>
  <c r="O903" i="26"/>
  <c r="N903" i="26"/>
  <c r="M903" i="26"/>
  <c r="L903" i="26"/>
  <c r="Q903" i="26" s="1" a="1"/>
  <c r="Q903" i="26" s="1"/>
  <c r="O902" i="26"/>
  <c r="N902" i="26"/>
  <c r="M902" i="26"/>
  <c r="L902" i="26"/>
  <c r="O901" i="26"/>
  <c r="N901" i="26"/>
  <c r="M901" i="26"/>
  <c r="L901" i="26"/>
  <c r="O900" i="26"/>
  <c r="N900" i="26"/>
  <c r="M900" i="26"/>
  <c r="L900" i="26"/>
  <c r="O899" i="26"/>
  <c r="N899" i="26"/>
  <c r="M899" i="26"/>
  <c r="L899" i="26"/>
  <c r="O898" i="26"/>
  <c r="N898" i="26"/>
  <c r="M898" i="26"/>
  <c r="L898" i="26"/>
  <c r="O897" i="26"/>
  <c r="N897" i="26"/>
  <c r="M897" i="26"/>
  <c r="L897" i="26"/>
  <c r="O896" i="26"/>
  <c r="N896" i="26"/>
  <c r="M896" i="26"/>
  <c r="L896" i="26"/>
  <c r="O895" i="26"/>
  <c r="N895" i="26"/>
  <c r="M895" i="26"/>
  <c r="L895" i="26"/>
  <c r="Q895" i="26" s="1" a="1"/>
  <c r="Q895" i="26" s="1"/>
  <c r="O894" i="26"/>
  <c r="N894" i="26"/>
  <c r="M894" i="26"/>
  <c r="L894" i="26"/>
  <c r="O893" i="26"/>
  <c r="N893" i="26"/>
  <c r="M893" i="26"/>
  <c r="L893" i="26"/>
  <c r="O892" i="26"/>
  <c r="N892" i="26"/>
  <c r="M892" i="26"/>
  <c r="L892" i="26"/>
  <c r="O891" i="26"/>
  <c r="N891" i="26"/>
  <c r="M891" i="26"/>
  <c r="L891" i="26"/>
  <c r="O890" i="26"/>
  <c r="N890" i="26"/>
  <c r="M890" i="26"/>
  <c r="L890" i="26"/>
  <c r="O889" i="26"/>
  <c r="N889" i="26"/>
  <c r="M889" i="26"/>
  <c r="L889" i="26"/>
  <c r="O888" i="26"/>
  <c r="N888" i="26"/>
  <c r="M888" i="26"/>
  <c r="L888" i="26"/>
  <c r="O887" i="26"/>
  <c r="N887" i="26"/>
  <c r="M887" i="26"/>
  <c r="L887" i="26"/>
  <c r="O886" i="26"/>
  <c r="N886" i="26"/>
  <c r="M886" i="26"/>
  <c r="L886" i="26"/>
  <c r="O885" i="26"/>
  <c r="N885" i="26"/>
  <c r="M885" i="26"/>
  <c r="L885" i="26"/>
  <c r="O884" i="26"/>
  <c r="N884" i="26"/>
  <c r="M884" i="26"/>
  <c r="L884" i="26"/>
  <c r="O883" i="26"/>
  <c r="N883" i="26"/>
  <c r="M883" i="26"/>
  <c r="L883" i="26"/>
  <c r="O882" i="26"/>
  <c r="N882" i="26"/>
  <c r="M882" i="26"/>
  <c r="L882" i="26"/>
  <c r="O881" i="26"/>
  <c r="N881" i="26"/>
  <c r="M881" i="26"/>
  <c r="L881" i="26"/>
  <c r="O880" i="26"/>
  <c r="N880" i="26"/>
  <c r="M880" i="26"/>
  <c r="L880" i="26"/>
  <c r="O879" i="26"/>
  <c r="N879" i="26"/>
  <c r="M879" i="26"/>
  <c r="L879" i="26"/>
  <c r="O878" i="26"/>
  <c r="N878" i="26"/>
  <c r="M878" i="26"/>
  <c r="L878" i="26"/>
  <c r="O877" i="26"/>
  <c r="N877" i="26"/>
  <c r="M877" i="26"/>
  <c r="L877" i="26"/>
  <c r="O876" i="26"/>
  <c r="N876" i="26"/>
  <c r="M876" i="26"/>
  <c r="L876" i="26"/>
  <c r="O875" i="26"/>
  <c r="N875" i="26"/>
  <c r="M875" i="26"/>
  <c r="L875" i="26"/>
  <c r="O874" i="26"/>
  <c r="N874" i="26"/>
  <c r="M874" i="26"/>
  <c r="L874" i="26"/>
  <c r="O873" i="26"/>
  <c r="N873" i="26"/>
  <c r="M873" i="26"/>
  <c r="L873" i="26"/>
  <c r="O872" i="26"/>
  <c r="N872" i="26"/>
  <c r="M872" i="26"/>
  <c r="L872" i="26"/>
  <c r="O871" i="26"/>
  <c r="N871" i="26"/>
  <c r="M871" i="26"/>
  <c r="L871" i="26"/>
  <c r="O870" i="26"/>
  <c r="N870" i="26"/>
  <c r="M870" i="26"/>
  <c r="L870" i="26"/>
  <c r="O869" i="26"/>
  <c r="N869" i="26"/>
  <c r="M869" i="26"/>
  <c r="L869" i="26"/>
  <c r="O868" i="26"/>
  <c r="N868" i="26"/>
  <c r="M868" i="26"/>
  <c r="L868" i="26"/>
  <c r="O867" i="26"/>
  <c r="N867" i="26"/>
  <c r="M867" i="26"/>
  <c r="L867" i="26"/>
  <c r="O866" i="26"/>
  <c r="N866" i="26"/>
  <c r="M866" i="26"/>
  <c r="L866" i="26"/>
  <c r="O865" i="26"/>
  <c r="N865" i="26"/>
  <c r="M865" i="26"/>
  <c r="L865" i="26"/>
  <c r="O864" i="26"/>
  <c r="N864" i="26"/>
  <c r="M864" i="26"/>
  <c r="L864" i="26"/>
  <c r="O863" i="26"/>
  <c r="N863" i="26"/>
  <c r="M863" i="26"/>
  <c r="L863" i="26"/>
  <c r="O862" i="26"/>
  <c r="N862" i="26"/>
  <c r="M862" i="26"/>
  <c r="L862" i="26"/>
  <c r="O861" i="26"/>
  <c r="N861" i="26"/>
  <c r="M861" i="26"/>
  <c r="L861" i="26"/>
  <c r="O860" i="26"/>
  <c r="N860" i="26"/>
  <c r="M860" i="26"/>
  <c r="L860" i="26"/>
  <c r="O859" i="26"/>
  <c r="N859" i="26"/>
  <c r="M859" i="26"/>
  <c r="L859" i="26"/>
  <c r="O858" i="26"/>
  <c r="N858" i="26"/>
  <c r="M858" i="26"/>
  <c r="L858" i="26"/>
  <c r="O857" i="26"/>
  <c r="N857" i="26"/>
  <c r="M857" i="26"/>
  <c r="L857" i="26"/>
  <c r="O856" i="26"/>
  <c r="N856" i="26"/>
  <c r="M856" i="26"/>
  <c r="L856" i="26"/>
  <c r="O855" i="26"/>
  <c r="N855" i="26"/>
  <c r="M855" i="26"/>
  <c r="L855" i="26"/>
  <c r="O854" i="26"/>
  <c r="N854" i="26"/>
  <c r="M854" i="26"/>
  <c r="L854" i="26"/>
  <c r="O853" i="26"/>
  <c r="N853" i="26"/>
  <c r="M853" i="26"/>
  <c r="L853" i="26"/>
  <c r="O852" i="26"/>
  <c r="N852" i="26"/>
  <c r="M852" i="26"/>
  <c r="L852" i="26"/>
  <c r="O851" i="26"/>
  <c r="N851" i="26"/>
  <c r="M851" i="26"/>
  <c r="L851" i="26"/>
  <c r="O850" i="26"/>
  <c r="N850" i="26"/>
  <c r="M850" i="26"/>
  <c r="L850" i="26"/>
  <c r="O849" i="26"/>
  <c r="N849" i="26"/>
  <c r="M849" i="26"/>
  <c r="L849" i="26"/>
  <c r="O848" i="26"/>
  <c r="N848" i="26"/>
  <c r="M848" i="26"/>
  <c r="L848" i="26"/>
  <c r="O847" i="26"/>
  <c r="N847" i="26"/>
  <c r="M847" i="26"/>
  <c r="L847" i="26"/>
  <c r="O846" i="26"/>
  <c r="N846" i="26"/>
  <c r="M846" i="26"/>
  <c r="L846" i="26"/>
  <c r="O845" i="26"/>
  <c r="N845" i="26"/>
  <c r="M845" i="26"/>
  <c r="L845" i="26"/>
  <c r="O844" i="26"/>
  <c r="N844" i="26"/>
  <c r="M844" i="26"/>
  <c r="L844" i="26"/>
  <c r="O843" i="26"/>
  <c r="N843" i="26"/>
  <c r="M843" i="26"/>
  <c r="L843" i="26"/>
  <c r="Q843" i="26" s="1" a="1"/>
  <c r="Q843" i="26" s="1"/>
  <c r="O842" i="26"/>
  <c r="N842" i="26"/>
  <c r="M842" i="26"/>
  <c r="L842" i="26"/>
  <c r="O841" i="26"/>
  <c r="N841" i="26"/>
  <c r="M841" i="26"/>
  <c r="L841" i="26"/>
  <c r="O840" i="26"/>
  <c r="N840" i="26"/>
  <c r="M840" i="26"/>
  <c r="L840" i="26"/>
  <c r="O839" i="26"/>
  <c r="N839" i="26"/>
  <c r="M839" i="26"/>
  <c r="L839" i="26"/>
  <c r="O838" i="26"/>
  <c r="N838" i="26"/>
  <c r="M838" i="26"/>
  <c r="L838" i="26"/>
  <c r="O837" i="26"/>
  <c r="N837" i="26"/>
  <c r="M837" i="26"/>
  <c r="L837" i="26"/>
  <c r="O836" i="26"/>
  <c r="N836" i="26"/>
  <c r="M836" i="26"/>
  <c r="L836" i="26"/>
  <c r="O835" i="26"/>
  <c r="N835" i="26"/>
  <c r="M835" i="26"/>
  <c r="L835" i="26"/>
  <c r="Q835" i="26" s="1" a="1"/>
  <c r="Q835" i="26" s="1"/>
  <c r="O834" i="26"/>
  <c r="N834" i="26"/>
  <c r="M834" i="26"/>
  <c r="L834" i="26"/>
  <c r="O833" i="26"/>
  <c r="N833" i="26"/>
  <c r="M833" i="26"/>
  <c r="L833" i="26"/>
  <c r="O832" i="26"/>
  <c r="N832" i="26"/>
  <c r="M832" i="26"/>
  <c r="L832" i="26"/>
  <c r="O831" i="26"/>
  <c r="N831" i="26"/>
  <c r="M831" i="26"/>
  <c r="L831" i="26"/>
  <c r="Q831" i="26" s="1" a="1"/>
  <c r="Q831" i="26" s="1"/>
  <c r="O830" i="26"/>
  <c r="N830" i="26"/>
  <c r="M830" i="26"/>
  <c r="L830" i="26"/>
  <c r="O829" i="26"/>
  <c r="N829" i="26"/>
  <c r="M829" i="26"/>
  <c r="L829" i="26"/>
  <c r="O828" i="26"/>
  <c r="N828" i="26"/>
  <c r="M828" i="26"/>
  <c r="L828" i="26"/>
  <c r="O827" i="26"/>
  <c r="N827" i="26"/>
  <c r="M827" i="26"/>
  <c r="L827" i="26"/>
  <c r="O826" i="26"/>
  <c r="N826" i="26"/>
  <c r="M826" i="26"/>
  <c r="L826" i="26"/>
  <c r="O825" i="26"/>
  <c r="N825" i="26"/>
  <c r="M825" i="26"/>
  <c r="L825" i="26"/>
  <c r="O824" i="26"/>
  <c r="N824" i="26"/>
  <c r="M824" i="26"/>
  <c r="L824" i="26"/>
  <c r="O823" i="26"/>
  <c r="N823" i="26"/>
  <c r="M823" i="26"/>
  <c r="L823" i="26"/>
  <c r="Q823" i="26" s="1" a="1"/>
  <c r="Q823" i="26" s="1"/>
  <c r="O822" i="26"/>
  <c r="N822" i="26"/>
  <c r="M822" i="26"/>
  <c r="L822" i="26"/>
  <c r="O821" i="26"/>
  <c r="N821" i="26"/>
  <c r="M821" i="26"/>
  <c r="L821" i="26"/>
  <c r="O820" i="26"/>
  <c r="N820" i="26"/>
  <c r="M820" i="26"/>
  <c r="L820" i="26"/>
  <c r="O819" i="26"/>
  <c r="N819" i="26"/>
  <c r="M819" i="26"/>
  <c r="L819" i="26"/>
  <c r="O818" i="26"/>
  <c r="N818" i="26"/>
  <c r="M818" i="26"/>
  <c r="L818" i="26"/>
  <c r="O817" i="26"/>
  <c r="N817" i="26"/>
  <c r="M817" i="26"/>
  <c r="L817" i="26"/>
  <c r="O816" i="26"/>
  <c r="N816" i="26"/>
  <c r="M816" i="26"/>
  <c r="L816" i="26"/>
  <c r="O815" i="26"/>
  <c r="N815" i="26"/>
  <c r="M815" i="26"/>
  <c r="L815" i="26"/>
  <c r="O814" i="26"/>
  <c r="N814" i="26"/>
  <c r="M814" i="26"/>
  <c r="L814" i="26"/>
  <c r="O813" i="26"/>
  <c r="N813" i="26"/>
  <c r="M813" i="26"/>
  <c r="L813" i="26"/>
  <c r="O812" i="26"/>
  <c r="N812" i="26"/>
  <c r="M812" i="26"/>
  <c r="L812" i="26"/>
  <c r="O811" i="26"/>
  <c r="N811" i="26"/>
  <c r="M811" i="26"/>
  <c r="L811" i="26"/>
  <c r="O810" i="26"/>
  <c r="N810" i="26"/>
  <c r="M810" i="26"/>
  <c r="L810" i="26"/>
  <c r="O809" i="26"/>
  <c r="N809" i="26"/>
  <c r="M809" i="26"/>
  <c r="L809" i="26"/>
  <c r="O808" i="26"/>
  <c r="N808" i="26"/>
  <c r="M808" i="26"/>
  <c r="L808" i="26"/>
  <c r="O807" i="26"/>
  <c r="N807" i="26"/>
  <c r="M807" i="26"/>
  <c r="L807" i="26"/>
  <c r="O806" i="26"/>
  <c r="N806" i="26"/>
  <c r="M806" i="26"/>
  <c r="L806" i="26"/>
  <c r="O805" i="26"/>
  <c r="N805" i="26"/>
  <c r="M805" i="26"/>
  <c r="L805" i="26"/>
  <c r="O804" i="26"/>
  <c r="N804" i="26"/>
  <c r="M804" i="26"/>
  <c r="L804" i="26"/>
  <c r="O803" i="26"/>
  <c r="N803" i="26"/>
  <c r="M803" i="26"/>
  <c r="L803" i="26"/>
  <c r="O802" i="26"/>
  <c r="N802" i="26"/>
  <c r="M802" i="26"/>
  <c r="L802" i="26"/>
  <c r="O801" i="26"/>
  <c r="N801" i="26"/>
  <c r="M801" i="26"/>
  <c r="L801" i="26"/>
  <c r="O800" i="26"/>
  <c r="N800" i="26"/>
  <c r="M800" i="26"/>
  <c r="L800" i="26"/>
  <c r="O799" i="26"/>
  <c r="N799" i="26"/>
  <c r="M799" i="26"/>
  <c r="L799" i="26"/>
  <c r="O798" i="26"/>
  <c r="N798" i="26"/>
  <c r="M798" i="26"/>
  <c r="L798" i="26"/>
  <c r="O797" i="26"/>
  <c r="N797" i="26"/>
  <c r="M797" i="26"/>
  <c r="L797" i="26"/>
  <c r="O796" i="26"/>
  <c r="N796" i="26"/>
  <c r="M796" i="26"/>
  <c r="L796" i="26"/>
  <c r="O795" i="26"/>
  <c r="N795" i="26"/>
  <c r="M795" i="26"/>
  <c r="L795" i="26"/>
  <c r="O794" i="26"/>
  <c r="N794" i="26"/>
  <c r="M794" i="26"/>
  <c r="L794" i="26"/>
  <c r="O793" i="26"/>
  <c r="N793" i="26"/>
  <c r="M793" i="26"/>
  <c r="L793" i="26"/>
  <c r="O792" i="26"/>
  <c r="N792" i="26"/>
  <c r="M792" i="26"/>
  <c r="L792" i="26"/>
  <c r="O791" i="26"/>
  <c r="N791" i="26"/>
  <c r="M791" i="26"/>
  <c r="L791" i="26"/>
  <c r="O790" i="26"/>
  <c r="N790" i="26"/>
  <c r="M790" i="26"/>
  <c r="L790" i="26"/>
  <c r="O789" i="26"/>
  <c r="N789" i="26"/>
  <c r="M789" i="26"/>
  <c r="L789" i="26"/>
  <c r="O788" i="26"/>
  <c r="N788" i="26"/>
  <c r="M788" i="26"/>
  <c r="L788" i="26"/>
  <c r="O787" i="26"/>
  <c r="N787" i="26"/>
  <c r="M787" i="26"/>
  <c r="L787" i="26"/>
  <c r="O786" i="26"/>
  <c r="N786" i="26"/>
  <c r="M786" i="26"/>
  <c r="L786" i="26"/>
  <c r="Q786" i="26" s="1" a="1"/>
  <c r="Q786" i="26" s="1"/>
  <c r="O785" i="26"/>
  <c r="N785" i="26"/>
  <c r="M785" i="26"/>
  <c r="L785" i="26"/>
  <c r="O784" i="26"/>
  <c r="N784" i="26"/>
  <c r="M784" i="26"/>
  <c r="L784" i="26"/>
  <c r="O783" i="26"/>
  <c r="N783" i="26"/>
  <c r="M783" i="26"/>
  <c r="L783" i="26"/>
  <c r="Q783" i="26" s="1" a="1"/>
  <c r="Q783" i="26" s="1"/>
  <c r="O782" i="26"/>
  <c r="N782" i="26"/>
  <c r="M782" i="26"/>
  <c r="L782" i="26"/>
  <c r="O781" i="26"/>
  <c r="N781" i="26"/>
  <c r="M781" i="26"/>
  <c r="L781" i="26"/>
  <c r="O780" i="26"/>
  <c r="N780" i="26"/>
  <c r="M780" i="26"/>
  <c r="L780" i="26"/>
  <c r="O779" i="26"/>
  <c r="N779" i="26"/>
  <c r="M779" i="26"/>
  <c r="L779" i="26"/>
  <c r="O778" i="26"/>
  <c r="N778" i="26"/>
  <c r="M778" i="26"/>
  <c r="L778" i="26"/>
  <c r="O777" i="26"/>
  <c r="N777" i="26"/>
  <c r="M777" i="26"/>
  <c r="L777" i="26"/>
  <c r="O776" i="26"/>
  <c r="N776" i="26"/>
  <c r="M776" i="26"/>
  <c r="L776" i="26"/>
  <c r="O775" i="26"/>
  <c r="N775" i="26"/>
  <c r="M775" i="26"/>
  <c r="L775" i="26"/>
  <c r="O774" i="26"/>
  <c r="N774" i="26"/>
  <c r="M774" i="26"/>
  <c r="L774" i="26"/>
  <c r="O773" i="26"/>
  <c r="N773" i="26"/>
  <c r="M773" i="26"/>
  <c r="L773" i="26"/>
  <c r="O772" i="26"/>
  <c r="N772" i="26"/>
  <c r="M772" i="26"/>
  <c r="L772" i="26"/>
  <c r="O771" i="26"/>
  <c r="N771" i="26"/>
  <c r="M771" i="26"/>
  <c r="L771" i="26"/>
  <c r="Q771" i="26" s="1" a="1"/>
  <c r="Q771" i="26" s="1"/>
  <c r="O770" i="26"/>
  <c r="N770" i="26"/>
  <c r="M770" i="26"/>
  <c r="L770" i="26"/>
  <c r="O769" i="26"/>
  <c r="N769" i="26"/>
  <c r="M769" i="26"/>
  <c r="L769" i="26"/>
  <c r="O768" i="26"/>
  <c r="N768" i="26"/>
  <c r="M768" i="26"/>
  <c r="L768" i="26"/>
  <c r="O767" i="26"/>
  <c r="N767" i="26"/>
  <c r="M767" i="26"/>
  <c r="L767" i="26"/>
  <c r="O766" i="26"/>
  <c r="N766" i="26"/>
  <c r="M766" i="26"/>
  <c r="L766" i="26"/>
  <c r="O765" i="26"/>
  <c r="N765" i="26"/>
  <c r="M765" i="26"/>
  <c r="L765" i="26"/>
  <c r="O764" i="26"/>
  <c r="N764" i="26"/>
  <c r="M764" i="26"/>
  <c r="L764" i="26"/>
  <c r="O763" i="26"/>
  <c r="N763" i="26"/>
  <c r="M763" i="26"/>
  <c r="L763" i="26"/>
  <c r="O762" i="26"/>
  <c r="N762" i="26"/>
  <c r="M762" i="26"/>
  <c r="L762" i="26"/>
  <c r="O761" i="26"/>
  <c r="N761" i="26"/>
  <c r="M761" i="26"/>
  <c r="L761" i="26"/>
  <c r="O760" i="26"/>
  <c r="N760" i="26"/>
  <c r="M760" i="26"/>
  <c r="L760" i="26"/>
  <c r="O759" i="26"/>
  <c r="N759" i="26"/>
  <c r="M759" i="26"/>
  <c r="L759" i="26"/>
  <c r="Q759" i="26" s="1" a="1"/>
  <c r="Q759" i="26" s="1"/>
  <c r="O758" i="26"/>
  <c r="N758" i="26"/>
  <c r="M758" i="26"/>
  <c r="L758" i="26"/>
  <c r="O757" i="26"/>
  <c r="N757" i="26"/>
  <c r="M757" i="26"/>
  <c r="L757" i="26"/>
  <c r="O756" i="26"/>
  <c r="N756" i="26"/>
  <c r="M756" i="26"/>
  <c r="L756" i="26"/>
  <c r="O755" i="26"/>
  <c r="N755" i="26"/>
  <c r="M755" i="26"/>
  <c r="L755" i="26"/>
  <c r="O754" i="26"/>
  <c r="N754" i="26"/>
  <c r="M754" i="26"/>
  <c r="L754" i="26"/>
  <c r="O753" i="26"/>
  <c r="N753" i="26"/>
  <c r="M753" i="26"/>
  <c r="L753" i="26"/>
  <c r="O752" i="26"/>
  <c r="N752" i="26"/>
  <c r="M752" i="26"/>
  <c r="L752" i="26"/>
  <c r="O751" i="26"/>
  <c r="N751" i="26"/>
  <c r="M751" i="26"/>
  <c r="L751" i="26"/>
  <c r="O750" i="26"/>
  <c r="N750" i="26"/>
  <c r="M750" i="26"/>
  <c r="L750" i="26"/>
  <c r="O749" i="26"/>
  <c r="N749" i="26"/>
  <c r="M749" i="26"/>
  <c r="L749" i="26"/>
  <c r="O748" i="26"/>
  <c r="N748" i="26"/>
  <c r="M748" i="26"/>
  <c r="L748" i="26"/>
  <c r="O747" i="26"/>
  <c r="N747" i="26"/>
  <c r="M747" i="26"/>
  <c r="L747" i="26"/>
  <c r="O746" i="26"/>
  <c r="N746" i="26"/>
  <c r="M746" i="26"/>
  <c r="L746" i="26"/>
  <c r="O745" i="26"/>
  <c r="N745" i="26"/>
  <c r="M745" i="26"/>
  <c r="L745" i="26"/>
  <c r="O744" i="26"/>
  <c r="N744" i="26"/>
  <c r="M744" i="26"/>
  <c r="L744" i="26"/>
  <c r="O743" i="26"/>
  <c r="N743" i="26"/>
  <c r="M743" i="26"/>
  <c r="L743" i="26"/>
  <c r="O742" i="26"/>
  <c r="N742" i="26"/>
  <c r="M742" i="26"/>
  <c r="L742" i="26"/>
  <c r="O741" i="26"/>
  <c r="N741" i="26"/>
  <c r="M741" i="26"/>
  <c r="L741" i="26"/>
  <c r="O740" i="26"/>
  <c r="N740" i="26"/>
  <c r="M740" i="26"/>
  <c r="L740" i="26"/>
  <c r="O739" i="26"/>
  <c r="N739" i="26"/>
  <c r="M739" i="26"/>
  <c r="L739" i="26"/>
  <c r="O738" i="26"/>
  <c r="N738" i="26"/>
  <c r="M738" i="26"/>
  <c r="L738" i="26"/>
  <c r="O737" i="26"/>
  <c r="N737" i="26"/>
  <c r="M737" i="26"/>
  <c r="L737" i="26"/>
  <c r="O736" i="26"/>
  <c r="N736" i="26"/>
  <c r="M736" i="26"/>
  <c r="L736" i="26"/>
  <c r="O735" i="26"/>
  <c r="N735" i="26"/>
  <c r="M735" i="26"/>
  <c r="L735" i="26"/>
  <c r="O734" i="26"/>
  <c r="N734" i="26"/>
  <c r="M734" i="26"/>
  <c r="L734" i="26"/>
  <c r="O733" i="26"/>
  <c r="N733" i="26"/>
  <c r="M733" i="26"/>
  <c r="L733" i="26"/>
  <c r="O732" i="26"/>
  <c r="N732" i="26"/>
  <c r="M732" i="26"/>
  <c r="L732" i="26"/>
  <c r="O731" i="26"/>
  <c r="N731" i="26"/>
  <c r="M731" i="26"/>
  <c r="L731" i="26"/>
  <c r="O730" i="26"/>
  <c r="N730" i="26"/>
  <c r="M730" i="26"/>
  <c r="L730" i="26"/>
  <c r="O729" i="26"/>
  <c r="N729" i="26"/>
  <c r="M729" i="26"/>
  <c r="L729" i="26"/>
  <c r="O728" i="26"/>
  <c r="N728" i="26"/>
  <c r="M728" i="26"/>
  <c r="L728" i="26"/>
  <c r="O727" i="26"/>
  <c r="N727" i="26"/>
  <c r="M727" i="26"/>
  <c r="L727" i="26"/>
  <c r="O726" i="26"/>
  <c r="N726" i="26"/>
  <c r="M726" i="26"/>
  <c r="L726" i="26"/>
  <c r="O725" i="26"/>
  <c r="N725" i="26"/>
  <c r="M725" i="26"/>
  <c r="L725" i="26"/>
  <c r="O724" i="26"/>
  <c r="N724" i="26"/>
  <c r="M724" i="26"/>
  <c r="L724" i="26"/>
  <c r="O723" i="26"/>
  <c r="N723" i="26"/>
  <c r="M723" i="26"/>
  <c r="L723" i="26"/>
  <c r="O722" i="26"/>
  <c r="N722" i="26"/>
  <c r="M722" i="26"/>
  <c r="L722" i="26"/>
  <c r="O721" i="26"/>
  <c r="N721" i="26"/>
  <c r="M721" i="26"/>
  <c r="L721" i="26"/>
  <c r="O720" i="26"/>
  <c r="N720" i="26"/>
  <c r="M720" i="26"/>
  <c r="L720" i="26"/>
  <c r="O719" i="26"/>
  <c r="N719" i="26"/>
  <c r="M719" i="26"/>
  <c r="L719" i="26"/>
  <c r="O718" i="26"/>
  <c r="N718" i="26"/>
  <c r="M718" i="26"/>
  <c r="L718" i="26"/>
  <c r="O717" i="26"/>
  <c r="N717" i="26"/>
  <c r="M717" i="26"/>
  <c r="L717" i="26"/>
  <c r="O716" i="26"/>
  <c r="N716" i="26"/>
  <c r="M716" i="26"/>
  <c r="L716" i="26"/>
  <c r="O715" i="26"/>
  <c r="N715" i="26"/>
  <c r="M715" i="26"/>
  <c r="L715" i="26"/>
  <c r="O714" i="26"/>
  <c r="N714" i="26"/>
  <c r="M714" i="26"/>
  <c r="L714" i="26"/>
  <c r="O713" i="26"/>
  <c r="N713" i="26"/>
  <c r="M713" i="26"/>
  <c r="L713" i="26"/>
  <c r="O712" i="26"/>
  <c r="N712" i="26"/>
  <c r="M712" i="26"/>
  <c r="L712" i="26"/>
  <c r="O711" i="26"/>
  <c r="N711" i="26"/>
  <c r="M711" i="26"/>
  <c r="L711" i="26"/>
  <c r="O710" i="26"/>
  <c r="N710" i="26"/>
  <c r="M710" i="26"/>
  <c r="L710" i="26"/>
  <c r="O709" i="26"/>
  <c r="N709" i="26"/>
  <c r="M709" i="26"/>
  <c r="L709" i="26"/>
  <c r="O708" i="26"/>
  <c r="N708" i="26"/>
  <c r="M708" i="26"/>
  <c r="L708" i="26"/>
  <c r="O707" i="26"/>
  <c r="N707" i="26"/>
  <c r="M707" i="26"/>
  <c r="L707" i="26"/>
  <c r="O706" i="26"/>
  <c r="N706" i="26"/>
  <c r="M706" i="26"/>
  <c r="L706" i="26"/>
  <c r="O705" i="26"/>
  <c r="N705" i="26"/>
  <c r="M705" i="26"/>
  <c r="L705" i="26"/>
  <c r="Q705" i="26" s="1" a="1"/>
  <c r="Q705" i="26" s="1"/>
  <c r="O704" i="26"/>
  <c r="N704" i="26"/>
  <c r="M704" i="26"/>
  <c r="L704" i="26"/>
  <c r="O703" i="26"/>
  <c r="N703" i="26"/>
  <c r="M703" i="26"/>
  <c r="L703" i="26"/>
  <c r="Q703" i="26" s="1" a="1"/>
  <c r="Q703" i="26" s="1"/>
  <c r="O702" i="26"/>
  <c r="N702" i="26"/>
  <c r="M702" i="26"/>
  <c r="L702" i="26"/>
  <c r="O701" i="26"/>
  <c r="N701" i="26"/>
  <c r="M701" i="26"/>
  <c r="L701" i="26"/>
  <c r="O700" i="26"/>
  <c r="N700" i="26"/>
  <c r="M700" i="26"/>
  <c r="L700" i="26"/>
  <c r="O699" i="26"/>
  <c r="N699" i="26"/>
  <c r="M699" i="26"/>
  <c r="L699" i="26"/>
  <c r="O698" i="26"/>
  <c r="N698" i="26"/>
  <c r="M698" i="26"/>
  <c r="L698" i="26"/>
  <c r="O697" i="26"/>
  <c r="N697" i="26"/>
  <c r="M697" i="26"/>
  <c r="L697" i="26"/>
  <c r="O696" i="26"/>
  <c r="N696" i="26"/>
  <c r="M696" i="26"/>
  <c r="L696" i="26"/>
  <c r="O695" i="26"/>
  <c r="N695" i="26"/>
  <c r="M695" i="26"/>
  <c r="L695" i="26"/>
  <c r="O694" i="26"/>
  <c r="N694" i="26"/>
  <c r="M694" i="26"/>
  <c r="L694" i="26"/>
  <c r="O693" i="26"/>
  <c r="N693" i="26"/>
  <c r="M693" i="26"/>
  <c r="L693" i="26"/>
  <c r="O692" i="26"/>
  <c r="N692" i="26"/>
  <c r="M692" i="26"/>
  <c r="L692" i="26"/>
  <c r="O691" i="26"/>
  <c r="N691" i="26"/>
  <c r="M691" i="26"/>
  <c r="L691" i="26"/>
  <c r="O690" i="26"/>
  <c r="N690" i="26"/>
  <c r="M690" i="26"/>
  <c r="L690" i="26"/>
  <c r="O689" i="26"/>
  <c r="N689" i="26"/>
  <c r="M689" i="26"/>
  <c r="L689" i="26"/>
  <c r="O688" i="26"/>
  <c r="N688" i="26"/>
  <c r="M688" i="26"/>
  <c r="L688" i="26"/>
  <c r="Q688" i="26" s="1" a="1"/>
  <c r="Q688" i="26" s="1"/>
  <c r="O687" i="26"/>
  <c r="N687" i="26"/>
  <c r="M687" i="26"/>
  <c r="L687" i="26"/>
  <c r="Q687" i="26" s="1" a="1"/>
  <c r="Q687" i="26" s="1"/>
  <c r="O686" i="26"/>
  <c r="N686" i="26"/>
  <c r="M686" i="26"/>
  <c r="L686" i="26"/>
  <c r="O685" i="26"/>
  <c r="N685" i="26"/>
  <c r="M685" i="26"/>
  <c r="L685" i="26"/>
  <c r="O684" i="26"/>
  <c r="N684" i="26"/>
  <c r="M684" i="26"/>
  <c r="L684" i="26"/>
  <c r="O683" i="26"/>
  <c r="N683" i="26"/>
  <c r="M683" i="26"/>
  <c r="L683" i="26"/>
  <c r="O682" i="26"/>
  <c r="N682" i="26"/>
  <c r="M682" i="26"/>
  <c r="L682" i="26"/>
  <c r="O681" i="26"/>
  <c r="N681" i="26"/>
  <c r="M681" i="26"/>
  <c r="L681" i="26"/>
  <c r="O680" i="26"/>
  <c r="N680" i="26"/>
  <c r="M680" i="26"/>
  <c r="L680" i="26"/>
  <c r="O679" i="26"/>
  <c r="N679" i="26"/>
  <c r="M679" i="26"/>
  <c r="L679" i="26"/>
  <c r="O678" i="26"/>
  <c r="N678" i="26"/>
  <c r="M678" i="26"/>
  <c r="L678" i="26"/>
  <c r="O677" i="26"/>
  <c r="N677" i="26"/>
  <c r="M677" i="26"/>
  <c r="L677" i="26"/>
  <c r="O676" i="26"/>
  <c r="N676" i="26"/>
  <c r="M676" i="26"/>
  <c r="L676" i="26"/>
  <c r="O675" i="26"/>
  <c r="N675" i="26"/>
  <c r="M675" i="26"/>
  <c r="L675" i="26"/>
  <c r="Q675" i="26" s="1" a="1"/>
  <c r="Q675" i="26" s="1"/>
  <c r="O674" i="26"/>
  <c r="N674" i="26"/>
  <c r="M674" i="26"/>
  <c r="L674" i="26"/>
  <c r="O673" i="26"/>
  <c r="N673" i="26"/>
  <c r="M673" i="26"/>
  <c r="L673" i="26"/>
  <c r="O672" i="26"/>
  <c r="N672" i="26"/>
  <c r="M672" i="26"/>
  <c r="L672" i="26"/>
  <c r="O671" i="26"/>
  <c r="N671" i="26"/>
  <c r="M671" i="26"/>
  <c r="L671" i="26"/>
  <c r="O670" i="26"/>
  <c r="N670" i="26"/>
  <c r="M670" i="26"/>
  <c r="L670" i="26"/>
  <c r="O669" i="26"/>
  <c r="N669" i="26"/>
  <c r="M669" i="26"/>
  <c r="L669" i="26"/>
  <c r="O668" i="26"/>
  <c r="N668" i="26"/>
  <c r="M668" i="26"/>
  <c r="L668" i="26"/>
  <c r="O667" i="26"/>
  <c r="N667" i="26"/>
  <c r="M667" i="26"/>
  <c r="L667" i="26"/>
  <c r="O666" i="26"/>
  <c r="N666" i="26"/>
  <c r="M666" i="26"/>
  <c r="L666" i="26"/>
  <c r="O665" i="26"/>
  <c r="N665" i="26"/>
  <c r="M665" i="26"/>
  <c r="L665" i="26"/>
  <c r="O664" i="26"/>
  <c r="N664" i="26"/>
  <c r="M664" i="26"/>
  <c r="L664" i="26"/>
  <c r="O663" i="26"/>
  <c r="N663" i="26"/>
  <c r="M663" i="26"/>
  <c r="L663" i="26"/>
  <c r="O662" i="26"/>
  <c r="N662" i="26"/>
  <c r="M662" i="26"/>
  <c r="L662" i="26"/>
  <c r="O661" i="26"/>
  <c r="N661" i="26"/>
  <c r="M661" i="26"/>
  <c r="L661" i="26"/>
  <c r="O660" i="26"/>
  <c r="N660" i="26"/>
  <c r="M660" i="26"/>
  <c r="L660" i="26"/>
  <c r="O659" i="26"/>
  <c r="N659" i="26"/>
  <c r="M659" i="26"/>
  <c r="L659" i="26"/>
  <c r="O658" i="26"/>
  <c r="N658" i="26"/>
  <c r="M658" i="26"/>
  <c r="L658" i="26"/>
  <c r="O657" i="26"/>
  <c r="N657" i="26"/>
  <c r="M657" i="26"/>
  <c r="L657" i="26"/>
  <c r="O656" i="26"/>
  <c r="N656" i="26"/>
  <c r="M656" i="26"/>
  <c r="L656" i="26"/>
  <c r="O655" i="26"/>
  <c r="N655" i="26"/>
  <c r="M655" i="26"/>
  <c r="L655" i="26"/>
  <c r="O654" i="26"/>
  <c r="N654" i="26"/>
  <c r="M654" i="26"/>
  <c r="L654" i="26"/>
  <c r="O653" i="26"/>
  <c r="N653" i="26"/>
  <c r="M653" i="26"/>
  <c r="L653" i="26"/>
  <c r="O652" i="26"/>
  <c r="N652" i="26"/>
  <c r="M652" i="26"/>
  <c r="L652" i="26"/>
  <c r="O651" i="26"/>
  <c r="N651" i="26"/>
  <c r="M651" i="26"/>
  <c r="L651" i="26"/>
  <c r="Q651" i="26" s="1" a="1"/>
  <c r="Q651" i="26" s="1"/>
  <c r="O650" i="26"/>
  <c r="N650" i="26"/>
  <c r="M650" i="26"/>
  <c r="L650" i="26"/>
  <c r="O649" i="26"/>
  <c r="N649" i="26"/>
  <c r="M649" i="26"/>
  <c r="L649" i="26"/>
  <c r="O648" i="26"/>
  <c r="N648" i="26"/>
  <c r="M648" i="26"/>
  <c r="L648" i="26"/>
  <c r="O647" i="26"/>
  <c r="N647" i="26"/>
  <c r="M647" i="26"/>
  <c r="L647" i="26"/>
  <c r="O646" i="26"/>
  <c r="N646" i="26"/>
  <c r="M646" i="26"/>
  <c r="L646" i="26"/>
  <c r="O645" i="26"/>
  <c r="N645" i="26"/>
  <c r="M645" i="26"/>
  <c r="L645" i="26"/>
  <c r="O644" i="26"/>
  <c r="N644" i="26"/>
  <c r="M644" i="26"/>
  <c r="L644" i="26"/>
  <c r="O643" i="26"/>
  <c r="N643" i="26"/>
  <c r="M643" i="26"/>
  <c r="L643" i="26"/>
  <c r="Q643" i="26" s="1" a="1"/>
  <c r="Q643" i="26" s="1"/>
  <c r="O642" i="26"/>
  <c r="N642" i="26"/>
  <c r="M642" i="26"/>
  <c r="L642" i="26"/>
  <c r="Q642" i="26" s="1" a="1"/>
  <c r="Q642" i="26" s="1"/>
  <c r="O641" i="26"/>
  <c r="N641" i="26"/>
  <c r="M641" i="26"/>
  <c r="L641" i="26"/>
  <c r="O640" i="26"/>
  <c r="N640" i="26"/>
  <c r="M640" i="26"/>
  <c r="L640" i="26"/>
  <c r="O639" i="26"/>
  <c r="N639" i="26"/>
  <c r="M639" i="26"/>
  <c r="L639" i="26"/>
  <c r="O638" i="26"/>
  <c r="N638" i="26"/>
  <c r="M638" i="26"/>
  <c r="L638" i="26"/>
  <c r="O637" i="26"/>
  <c r="N637" i="26"/>
  <c r="M637" i="26"/>
  <c r="L637" i="26"/>
  <c r="O636" i="26"/>
  <c r="N636" i="26"/>
  <c r="M636" i="26"/>
  <c r="L636" i="26"/>
  <c r="O635" i="26"/>
  <c r="N635" i="26"/>
  <c r="M635" i="26"/>
  <c r="L635" i="26"/>
  <c r="O634" i="26"/>
  <c r="N634" i="26"/>
  <c r="M634" i="26"/>
  <c r="L634" i="26"/>
  <c r="O633" i="26"/>
  <c r="N633" i="26"/>
  <c r="M633" i="26"/>
  <c r="L633" i="26"/>
  <c r="O632" i="26"/>
  <c r="N632" i="26"/>
  <c r="M632" i="26"/>
  <c r="L632" i="26"/>
  <c r="O631" i="26"/>
  <c r="N631" i="26"/>
  <c r="M631" i="26"/>
  <c r="L631" i="26"/>
  <c r="O630" i="26"/>
  <c r="N630" i="26"/>
  <c r="M630" i="26"/>
  <c r="L630" i="26"/>
  <c r="O629" i="26"/>
  <c r="N629" i="26"/>
  <c r="M629" i="26"/>
  <c r="L629" i="26"/>
  <c r="O628" i="26"/>
  <c r="N628" i="26"/>
  <c r="M628" i="26"/>
  <c r="L628" i="26"/>
  <c r="Q628" i="26" s="1" a="1"/>
  <c r="Q628" i="26" s="1"/>
  <c r="O627" i="26"/>
  <c r="N627" i="26"/>
  <c r="M627" i="26"/>
  <c r="L627" i="26"/>
  <c r="O626" i="26"/>
  <c r="N626" i="26"/>
  <c r="M626" i="26"/>
  <c r="L626" i="26"/>
  <c r="O625" i="26"/>
  <c r="N625" i="26"/>
  <c r="M625" i="26"/>
  <c r="L625" i="26"/>
  <c r="O624" i="26"/>
  <c r="N624" i="26"/>
  <c r="M624" i="26"/>
  <c r="L624" i="26"/>
  <c r="O623" i="26"/>
  <c r="N623" i="26"/>
  <c r="M623" i="26"/>
  <c r="L623" i="26"/>
  <c r="O622" i="26"/>
  <c r="N622" i="26"/>
  <c r="M622" i="26"/>
  <c r="L622" i="26"/>
  <c r="O621" i="26"/>
  <c r="N621" i="26"/>
  <c r="M621" i="26"/>
  <c r="L621" i="26"/>
  <c r="O620" i="26"/>
  <c r="N620" i="26"/>
  <c r="M620" i="26"/>
  <c r="L620" i="26"/>
  <c r="O619" i="26"/>
  <c r="N619" i="26"/>
  <c r="M619" i="26"/>
  <c r="L619" i="26"/>
  <c r="Q619" i="26" s="1" a="1"/>
  <c r="Q619" i="26" s="1"/>
  <c r="O618" i="26"/>
  <c r="N618" i="26"/>
  <c r="M618" i="26"/>
  <c r="L618" i="26"/>
  <c r="O617" i="26"/>
  <c r="N617" i="26"/>
  <c r="M617" i="26"/>
  <c r="L617" i="26"/>
  <c r="O616" i="26"/>
  <c r="N616" i="26"/>
  <c r="M616" i="26"/>
  <c r="L616" i="26"/>
  <c r="O615" i="26"/>
  <c r="N615" i="26"/>
  <c r="M615" i="26"/>
  <c r="L615" i="26"/>
  <c r="O614" i="26"/>
  <c r="N614" i="26"/>
  <c r="M614" i="26"/>
  <c r="L614" i="26"/>
  <c r="O613" i="26"/>
  <c r="N613" i="26"/>
  <c r="M613" i="26"/>
  <c r="L613" i="26"/>
  <c r="O612" i="26"/>
  <c r="N612" i="26"/>
  <c r="M612" i="26"/>
  <c r="L612" i="26"/>
  <c r="O611" i="26"/>
  <c r="N611" i="26"/>
  <c r="M611" i="26"/>
  <c r="L611" i="26"/>
  <c r="O610" i="26"/>
  <c r="N610" i="26"/>
  <c r="M610" i="26"/>
  <c r="L610" i="26"/>
  <c r="O609" i="26"/>
  <c r="N609" i="26"/>
  <c r="M609" i="26"/>
  <c r="L609" i="26"/>
  <c r="O608" i="26"/>
  <c r="N608" i="26"/>
  <c r="M608" i="26"/>
  <c r="L608" i="26"/>
  <c r="O607" i="26"/>
  <c r="N607" i="26"/>
  <c r="M607" i="26"/>
  <c r="L607" i="26"/>
  <c r="O606" i="26"/>
  <c r="N606" i="26"/>
  <c r="M606" i="26"/>
  <c r="L606" i="26"/>
  <c r="Q606" i="26" s="1" a="1"/>
  <c r="Q606" i="26" s="1"/>
  <c r="O605" i="26"/>
  <c r="N605" i="26"/>
  <c r="M605" i="26"/>
  <c r="L605" i="26"/>
  <c r="O604" i="26"/>
  <c r="N604" i="26"/>
  <c r="M604" i="26"/>
  <c r="L604" i="26"/>
  <c r="Q604" i="26" s="1" a="1"/>
  <c r="Q604" i="26" s="1"/>
  <c r="O603" i="26"/>
  <c r="N603" i="26"/>
  <c r="M603" i="26"/>
  <c r="L603" i="26"/>
  <c r="Q603" i="26" s="1" a="1"/>
  <c r="Q603" i="26" s="1"/>
  <c r="O602" i="26"/>
  <c r="N602" i="26"/>
  <c r="M602" i="26"/>
  <c r="L602" i="26"/>
  <c r="O601" i="26"/>
  <c r="N601" i="26"/>
  <c r="M601" i="26"/>
  <c r="L601" i="26"/>
  <c r="O600" i="26"/>
  <c r="N600" i="26"/>
  <c r="M600" i="26"/>
  <c r="L600" i="26"/>
  <c r="O599" i="26"/>
  <c r="N599" i="26"/>
  <c r="M599" i="26"/>
  <c r="L599" i="26"/>
  <c r="O598" i="26"/>
  <c r="N598" i="26"/>
  <c r="M598" i="26"/>
  <c r="L598" i="26"/>
  <c r="O597" i="26"/>
  <c r="N597" i="26"/>
  <c r="M597" i="26"/>
  <c r="L597" i="26"/>
  <c r="O596" i="26"/>
  <c r="N596" i="26"/>
  <c r="M596" i="26"/>
  <c r="L596" i="26"/>
  <c r="O595" i="26"/>
  <c r="N595" i="26"/>
  <c r="M595" i="26"/>
  <c r="L595" i="26"/>
  <c r="O594" i="26"/>
  <c r="N594" i="26"/>
  <c r="M594" i="26"/>
  <c r="L594" i="26"/>
  <c r="O593" i="26"/>
  <c r="N593" i="26"/>
  <c r="M593" i="26"/>
  <c r="L593" i="26"/>
  <c r="O592" i="26"/>
  <c r="N592" i="26"/>
  <c r="M592" i="26"/>
  <c r="L592" i="26"/>
  <c r="Q592" i="26" s="1" a="1"/>
  <c r="Q592" i="26" s="1"/>
  <c r="O591" i="26"/>
  <c r="N591" i="26"/>
  <c r="M591" i="26"/>
  <c r="L591" i="26"/>
  <c r="Q591" i="26" s="1" a="1"/>
  <c r="Q591" i="26" s="1"/>
  <c r="O590" i="26"/>
  <c r="N590" i="26"/>
  <c r="M590" i="26"/>
  <c r="L590" i="26"/>
  <c r="O589" i="26"/>
  <c r="N589" i="26"/>
  <c r="M589" i="26"/>
  <c r="L589" i="26"/>
  <c r="O588" i="26"/>
  <c r="N588" i="26"/>
  <c r="M588" i="26"/>
  <c r="L588" i="26"/>
  <c r="O587" i="26"/>
  <c r="N587" i="26"/>
  <c r="M587" i="26"/>
  <c r="L587" i="26"/>
  <c r="O586" i="26"/>
  <c r="N586" i="26"/>
  <c r="M586" i="26"/>
  <c r="L586" i="26"/>
  <c r="O585" i="26"/>
  <c r="N585" i="26"/>
  <c r="M585" i="26"/>
  <c r="L585" i="26"/>
  <c r="O584" i="26"/>
  <c r="N584" i="26"/>
  <c r="M584" i="26"/>
  <c r="L584" i="26"/>
  <c r="O583" i="26"/>
  <c r="N583" i="26"/>
  <c r="M583" i="26"/>
  <c r="L583" i="26"/>
  <c r="O582" i="26"/>
  <c r="N582" i="26"/>
  <c r="M582" i="26"/>
  <c r="L582" i="26"/>
  <c r="O581" i="26"/>
  <c r="N581" i="26"/>
  <c r="M581" i="26"/>
  <c r="L581" i="26"/>
  <c r="O580" i="26"/>
  <c r="N580" i="26"/>
  <c r="M580" i="26"/>
  <c r="L580" i="26"/>
  <c r="O579" i="26"/>
  <c r="N579" i="26"/>
  <c r="M579" i="26"/>
  <c r="L579" i="26"/>
  <c r="O578" i="26"/>
  <c r="N578" i="26"/>
  <c r="M578" i="26"/>
  <c r="L578" i="26"/>
  <c r="O577" i="26"/>
  <c r="N577" i="26"/>
  <c r="M577" i="26"/>
  <c r="L577" i="26"/>
  <c r="O576" i="26"/>
  <c r="N576" i="26"/>
  <c r="M576" i="26"/>
  <c r="L576" i="26"/>
  <c r="O575" i="26"/>
  <c r="N575" i="26"/>
  <c r="M575" i="26"/>
  <c r="L575" i="26"/>
  <c r="O574" i="26"/>
  <c r="N574" i="26"/>
  <c r="M574" i="26"/>
  <c r="L574" i="26"/>
  <c r="O573" i="26"/>
  <c r="N573" i="26"/>
  <c r="M573" i="26"/>
  <c r="L573" i="26"/>
  <c r="O572" i="26"/>
  <c r="N572" i="26"/>
  <c r="M572" i="26"/>
  <c r="L572" i="26"/>
  <c r="O571" i="26"/>
  <c r="N571" i="26"/>
  <c r="M571" i="26"/>
  <c r="L571" i="26"/>
  <c r="Q571" i="26" s="1" a="1"/>
  <c r="Q571" i="26" s="1"/>
  <c r="O570" i="26"/>
  <c r="N570" i="26"/>
  <c r="M570" i="26"/>
  <c r="L570" i="26"/>
  <c r="O569" i="26"/>
  <c r="N569" i="26"/>
  <c r="M569" i="26"/>
  <c r="L569" i="26"/>
  <c r="O568" i="26"/>
  <c r="N568" i="26"/>
  <c r="M568" i="26"/>
  <c r="L568" i="26"/>
  <c r="O567" i="26"/>
  <c r="N567" i="26"/>
  <c r="M567" i="26"/>
  <c r="L567" i="26"/>
  <c r="O566" i="26"/>
  <c r="N566" i="26"/>
  <c r="M566" i="26"/>
  <c r="L566" i="26"/>
  <c r="O565" i="26"/>
  <c r="N565" i="26"/>
  <c r="M565" i="26"/>
  <c r="L565" i="26"/>
  <c r="O564" i="26"/>
  <c r="N564" i="26"/>
  <c r="M564" i="26"/>
  <c r="L564" i="26"/>
  <c r="O563" i="26"/>
  <c r="N563" i="26"/>
  <c r="M563" i="26"/>
  <c r="L563" i="26"/>
  <c r="O562" i="26"/>
  <c r="N562" i="26"/>
  <c r="M562" i="26"/>
  <c r="L562" i="26"/>
  <c r="O561" i="26"/>
  <c r="N561" i="26"/>
  <c r="M561" i="26"/>
  <c r="L561" i="26"/>
  <c r="O560" i="26"/>
  <c r="N560" i="26"/>
  <c r="M560" i="26"/>
  <c r="L560" i="26"/>
  <c r="O559" i="26"/>
  <c r="N559" i="26"/>
  <c r="M559" i="26"/>
  <c r="L559" i="26"/>
  <c r="O558" i="26"/>
  <c r="N558" i="26"/>
  <c r="M558" i="26"/>
  <c r="L558" i="26"/>
  <c r="Q558" i="26" s="1" a="1"/>
  <c r="Q558" i="26" s="1"/>
  <c r="O557" i="26"/>
  <c r="N557" i="26"/>
  <c r="M557" i="26"/>
  <c r="L557" i="26"/>
  <c r="O556" i="26"/>
  <c r="N556" i="26"/>
  <c r="M556" i="26"/>
  <c r="L556" i="26"/>
  <c r="Q556" i="26" s="1" a="1"/>
  <c r="Q556" i="26" s="1"/>
  <c r="O555" i="26"/>
  <c r="N555" i="26"/>
  <c r="M555" i="26"/>
  <c r="L555" i="26"/>
  <c r="Q555" i="26" s="1" a="1"/>
  <c r="Q555" i="26" s="1"/>
  <c r="O554" i="26"/>
  <c r="N554" i="26"/>
  <c r="M554" i="26"/>
  <c r="L554" i="26"/>
  <c r="O553" i="26"/>
  <c r="N553" i="26"/>
  <c r="M553" i="26"/>
  <c r="L553" i="26"/>
  <c r="O552" i="26"/>
  <c r="N552" i="26"/>
  <c r="M552" i="26"/>
  <c r="L552" i="26"/>
  <c r="O551" i="26"/>
  <c r="N551" i="26"/>
  <c r="M551" i="26"/>
  <c r="L551" i="26"/>
  <c r="O550" i="26"/>
  <c r="N550" i="26"/>
  <c r="M550" i="26"/>
  <c r="L550" i="26"/>
  <c r="O549" i="26"/>
  <c r="N549" i="26"/>
  <c r="M549" i="26"/>
  <c r="L549" i="26"/>
  <c r="O548" i="26"/>
  <c r="N548" i="26"/>
  <c r="M548" i="26"/>
  <c r="L548" i="26"/>
  <c r="O547" i="26"/>
  <c r="N547" i="26"/>
  <c r="M547" i="26"/>
  <c r="L547" i="26"/>
  <c r="Q547" i="26" s="1" a="1"/>
  <c r="Q547" i="26" s="1"/>
  <c r="O546" i="26"/>
  <c r="N546" i="26"/>
  <c r="M546" i="26"/>
  <c r="L546" i="26"/>
  <c r="O545" i="26"/>
  <c r="N545" i="26"/>
  <c r="M545" i="26"/>
  <c r="L545" i="26"/>
  <c r="O544" i="26"/>
  <c r="N544" i="26"/>
  <c r="M544" i="26"/>
  <c r="L544" i="26"/>
  <c r="Q544" i="26" s="1" a="1"/>
  <c r="Q544" i="26" s="1"/>
  <c r="O543" i="26"/>
  <c r="N543" i="26"/>
  <c r="M543" i="26"/>
  <c r="L543" i="26"/>
  <c r="O542" i="26"/>
  <c r="N542" i="26"/>
  <c r="M542" i="26"/>
  <c r="L542" i="26"/>
  <c r="O541" i="26"/>
  <c r="N541" i="26"/>
  <c r="M541" i="26"/>
  <c r="L541" i="26"/>
  <c r="O540" i="26"/>
  <c r="N540" i="26"/>
  <c r="M540" i="26"/>
  <c r="L540" i="26"/>
  <c r="O539" i="26"/>
  <c r="N539" i="26"/>
  <c r="M539" i="26"/>
  <c r="L539" i="26"/>
  <c r="O538" i="26"/>
  <c r="N538" i="26"/>
  <c r="M538" i="26"/>
  <c r="L538" i="26"/>
  <c r="O537" i="26"/>
  <c r="N537" i="26"/>
  <c r="M537" i="26"/>
  <c r="L537" i="26"/>
  <c r="O536" i="26"/>
  <c r="N536" i="26"/>
  <c r="M536" i="26"/>
  <c r="L536" i="26"/>
  <c r="O535" i="26"/>
  <c r="N535" i="26"/>
  <c r="M535" i="26"/>
  <c r="L535" i="26"/>
  <c r="O534" i="26"/>
  <c r="N534" i="26"/>
  <c r="M534" i="26"/>
  <c r="L534" i="26"/>
  <c r="O533" i="26"/>
  <c r="N533" i="26"/>
  <c r="M533" i="26"/>
  <c r="L533" i="26"/>
  <c r="O532" i="26"/>
  <c r="N532" i="26"/>
  <c r="M532" i="26"/>
  <c r="L532" i="26"/>
  <c r="O531" i="26"/>
  <c r="N531" i="26"/>
  <c r="M531" i="26"/>
  <c r="L531" i="26"/>
  <c r="O530" i="26"/>
  <c r="N530" i="26"/>
  <c r="M530" i="26"/>
  <c r="L530" i="26"/>
  <c r="O529" i="26"/>
  <c r="N529" i="26"/>
  <c r="M529" i="26"/>
  <c r="L529" i="26"/>
  <c r="O528" i="26"/>
  <c r="N528" i="26"/>
  <c r="M528" i="26"/>
  <c r="L528" i="26"/>
  <c r="O527" i="26"/>
  <c r="N527" i="26"/>
  <c r="M527" i="26"/>
  <c r="L527" i="26"/>
  <c r="O526" i="26"/>
  <c r="N526" i="26"/>
  <c r="M526" i="26"/>
  <c r="L526" i="26"/>
  <c r="O525" i="26"/>
  <c r="N525" i="26"/>
  <c r="M525" i="26"/>
  <c r="L525" i="26"/>
  <c r="O524" i="26"/>
  <c r="N524" i="26"/>
  <c r="M524" i="26"/>
  <c r="L524" i="26"/>
  <c r="O523" i="26"/>
  <c r="N523" i="26"/>
  <c r="M523" i="26"/>
  <c r="L523" i="26"/>
  <c r="O522" i="26"/>
  <c r="N522" i="26"/>
  <c r="M522" i="26"/>
  <c r="L522" i="26"/>
  <c r="O521" i="26"/>
  <c r="N521" i="26"/>
  <c r="M521" i="26"/>
  <c r="L521" i="26"/>
  <c r="O520" i="26"/>
  <c r="N520" i="26"/>
  <c r="M520" i="26"/>
  <c r="L520" i="26"/>
  <c r="O519" i="26"/>
  <c r="N519" i="26"/>
  <c r="M519" i="26"/>
  <c r="L519" i="26"/>
  <c r="O518" i="26"/>
  <c r="N518" i="26"/>
  <c r="M518" i="26"/>
  <c r="L518" i="26"/>
  <c r="O517" i="26"/>
  <c r="N517" i="26"/>
  <c r="M517" i="26"/>
  <c r="L517" i="26"/>
  <c r="O516" i="26"/>
  <c r="N516" i="26"/>
  <c r="M516" i="26"/>
  <c r="L516" i="26"/>
  <c r="O515" i="26"/>
  <c r="N515" i="26"/>
  <c r="M515" i="26"/>
  <c r="L515" i="26"/>
  <c r="O514" i="26"/>
  <c r="N514" i="26"/>
  <c r="M514" i="26"/>
  <c r="L514" i="26"/>
  <c r="O513" i="26"/>
  <c r="N513" i="26"/>
  <c r="M513" i="26"/>
  <c r="L513" i="26"/>
  <c r="O512" i="26"/>
  <c r="N512" i="26"/>
  <c r="M512" i="26"/>
  <c r="L512" i="26"/>
  <c r="O511" i="26"/>
  <c r="N511" i="26"/>
  <c r="M511" i="26"/>
  <c r="L511" i="26"/>
  <c r="O510" i="26"/>
  <c r="N510" i="26"/>
  <c r="M510" i="26"/>
  <c r="L510" i="26"/>
  <c r="O509" i="26"/>
  <c r="N509" i="26"/>
  <c r="M509" i="26"/>
  <c r="L509" i="26"/>
  <c r="O508" i="26"/>
  <c r="N508" i="26"/>
  <c r="M508" i="26"/>
  <c r="L508" i="26"/>
  <c r="O507" i="26"/>
  <c r="N507" i="26"/>
  <c r="M507" i="26"/>
  <c r="L507" i="26"/>
  <c r="Q507" i="26" s="1" a="1"/>
  <c r="Q507" i="26" s="1"/>
  <c r="O506" i="26"/>
  <c r="N506" i="26"/>
  <c r="M506" i="26"/>
  <c r="L506" i="26"/>
  <c r="O505" i="26"/>
  <c r="N505" i="26"/>
  <c r="M505" i="26"/>
  <c r="L505" i="26"/>
  <c r="O504" i="26"/>
  <c r="N504" i="26"/>
  <c r="M504" i="26"/>
  <c r="L504" i="26"/>
  <c r="O503" i="26"/>
  <c r="N503" i="26"/>
  <c r="M503" i="26"/>
  <c r="L503" i="26"/>
  <c r="O502" i="26"/>
  <c r="N502" i="26"/>
  <c r="M502" i="26"/>
  <c r="L502" i="26"/>
  <c r="O501" i="26"/>
  <c r="N501" i="26"/>
  <c r="M501" i="26"/>
  <c r="L501" i="26"/>
  <c r="O500" i="26"/>
  <c r="N500" i="26"/>
  <c r="M500" i="26"/>
  <c r="L500" i="26"/>
  <c r="O499" i="26"/>
  <c r="N499" i="26"/>
  <c r="M499" i="26"/>
  <c r="L499" i="26"/>
  <c r="O498" i="26"/>
  <c r="N498" i="26"/>
  <c r="M498" i="26"/>
  <c r="L498" i="26"/>
  <c r="O497" i="26"/>
  <c r="N497" i="26"/>
  <c r="M497" i="26"/>
  <c r="L497" i="26"/>
  <c r="O496" i="26"/>
  <c r="N496" i="26"/>
  <c r="M496" i="26"/>
  <c r="L496" i="26"/>
  <c r="O495" i="26"/>
  <c r="N495" i="26"/>
  <c r="M495" i="26"/>
  <c r="L495" i="26"/>
  <c r="O494" i="26"/>
  <c r="N494" i="26"/>
  <c r="M494" i="26"/>
  <c r="L494" i="26"/>
  <c r="O493" i="26"/>
  <c r="N493" i="26"/>
  <c r="M493" i="26"/>
  <c r="L493" i="26"/>
  <c r="O492" i="26"/>
  <c r="N492" i="26"/>
  <c r="M492" i="26"/>
  <c r="L492" i="26"/>
  <c r="O491" i="26"/>
  <c r="N491" i="26"/>
  <c r="M491" i="26"/>
  <c r="L491" i="26"/>
  <c r="O490" i="26"/>
  <c r="N490" i="26"/>
  <c r="M490" i="26"/>
  <c r="L490" i="26"/>
  <c r="O489" i="26"/>
  <c r="N489" i="26"/>
  <c r="M489" i="26"/>
  <c r="L489" i="26"/>
  <c r="O488" i="26"/>
  <c r="N488" i="26"/>
  <c r="M488" i="26"/>
  <c r="L488" i="26"/>
  <c r="O487" i="26"/>
  <c r="N487" i="26"/>
  <c r="M487" i="26"/>
  <c r="L487" i="26"/>
  <c r="O486" i="26"/>
  <c r="N486" i="26"/>
  <c r="M486" i="26"/>
  <c r="L486" i="26"/>
  <c r="O485" i="26"/>
  <c r="N485" i="26"/>
  <c r="M485" i="26"/>
  <c r="L485" i="26"/>
  <c r="O484" i="26"/>
  <c r="N484" i="26"/>
  <c r="M484" i="26"/>
  <c r="L484" i="26"/>
  <c r="O483" i="26"/>
  <c r="N483" i="26"/>
  <c r="M483" i="26"/>
  <c r="L483" i="26"/>
  <c r="O482" i="26"/>
  <c r="N482" i="26"/>
  <c r="M482" i="26"/>
  <c r="L482" i="26"/>
  <c r="O481" i="26"/>
  <c r="N481" i="26"/>
  <c r="M481" i="26"/>
  <c r="L481" i="26"/>
  <c r="O480" i="26"/>
  <c r="N480" i="26"/>
  <c r="M480" i="26"/>
  <c r="L480" i="26"/>
  <c r="O479" i="26"/>
  <c r="N479" i="26"/>
  <c r="M479" i="26"/>
  <c r="L479" i="26"/>
  <c r="O478" i="26"/>
  <c r="N478" i="26"/>
  <c r="M478" i="26"/>
  <c r="L478" i="26"/>
  <c r="O477" i="26"/>
  <c r="N477" i="26"/>
  <c r="M477" i="26"/>
  <c r="L477" i="26"/>
  <c r="O476" i="26"/>
  <c r="N476" i="26"/>
  <c r="M476" i="26"/>
  <c r="L476" i="26"/>
  <c r="O475" i="26"/>
  <c r="N475" i="26"/>
  <c r="M475" i="26"/>
  <c r="L475" i="26"/>
  <c r="O474" i="26"/>
  <c r="N474" i="26"/>
  <c r="M474" i="26"/>
  <c r="L474" i="26"/>
  <c r="O473" i="26"/>
  <c r="N473" i="26"/>
  <c r="M473" i="26"/>
  <c r="L473" i="26"/>
  <c r="O472" i="26"/>
  <c r="N472" i="26"/>
  <c r="M472" i="26"/>
  <c r="L472" i="26"/>
  <c r="O471" i="26"/>
  <c r="N471" i="26"/>
  <c r="M471" i="26"/>
  <c r="L471" i="26"/>
  <c r="O470" i="26"/>
  <c r="N470" i="26"/>
  <c r="M470" i="26"/>
  <c r="L470" i="26"/>
  <c r="O469" i="26"/>
  <c r="N469" i="26"/>
  <c r="M469" i="26"/>
  <c r="L469" i="26"/>
  <c r="O468" i="26"/>
  <c r="N468" i="26"/>
  <c r="M468" i="26"/>
  <c r="L468" i="26"/>
  <c r="O467" i="26"/>
  <c r="N467" i="26"/>
  <c r="M467" i="26"/>
  <c r="L467" i="26"/>
  <c r="O466" i="26"/>
  <c r="N466" i="26"/>
  <c r="M466" i="26"/>
  <c r="L466" i="26"/>
  <c r="O465" i="26"/>
  <c r="N465" i="26"/>
  <c r="M465" i="26"/>
  <c r="L465" i="26"/>
  <c r="O464" i="26"/>
  <c r="N464" i="26"/>
  <c r="M464" i="26"/>
  <c r="L464" i="26"/>
  <c r="O463" i="26"/>
  <c r="N463" i="26"/>
  <c r="M463" i="26"/>
  <c r="L463" i="26"/>
  <c r="O462" i="26"/>
  <c r="N462" i="26"/>
  <c r="M462" i="26"/>
  <c r="L462" i="26"/>
  <c r="O461" i="26"/>
  <c r="N461" i="26"/>
  <c r="M461" i="26"/>
  <c r="L461" i="26"/>
  <c r="O460" i="26"/>
  <c r="N460" i="26"/>
  <c r="M460" i="26"/>
  <c r="L460" i="26"/>
  <c r="O459" i="26"/>
  <c r="N459" i="26"/>
  <c r="M459" i="26"/>
  <c r="L459" i="26"/>
  <c r="O458" i="26"/>
  <c r="N458" i="26"/>
  <c r="M458" i="26"/>
  <c r="L458" i="26"/>
  <c r="O457" i="26"/>
  <c r="N457" i="26"/>
  <c r="M457" i="26"/>
  <c r="L457" i="26"/>
  <c r="O456" i="26"/>
  <c r="N456" i="26"/>
  <c r="M456" i="26"/>
  <c r="L456" i="26"/>
  <c r="O455" i="26"/>
  <c r="N455" i="26"/>
  <c r="M455" i="26"/>
  <c r="L455" i="26"/>
  <c r="O454" i="26"/>
  <c r="N454" i="26"/>
  <c r="M454" i="26"/>
  <c r="L454" i="26"/>
  <c r="O453" i="26"/>
  <c r="N453" i="26"/>
  <c r="M453" i="26"/>
  <c r="L453" i="26"/>
  <c r="O452" i="26"/>
  <c r="N452" i="26"/>
  <c r="M452" i="26"/>
  <c r="L452" i="26"/>
  <c r="O451" i="26"/>
  <c r="N451" i="26"/>
  <c r="M451" i="26"/>
  <c r="L451" i="26"/>
  <c r="Q451" i="26" s="1" a="1"/>
  <c r="Q451" i="26" s="1"/>
  <c r="O450" i="26"/>
  <c r="N450" i="26"/>
  <c r="M450" i="26"/>
  <c r="L450" i="26"/>
  <c r="Q450" i="26" s="1" a="1"/>
  <c r="Q450" i="26" s="1"/>
  <c r="O449" i="26"/>
  <c r="N449" i="26"/>
  <c r="M449" i="26"/>
  <c r="L449" i="26"/>
  <c r="O448" i="26"/>
  <c r="N448" i="26"/>
  <c r="M448" i="26"/>
  <c r="L448" i="26"/>
  <c r="O447" i="26"/>
  <c r="N447" i="26"/>
  <c r="M447" i="26"/>
  <c r="L447" i="26"/>
  <c r="O446" i="26"/>
  <c r="N446" i="26"/>
  <c r="M446" i="26"/>
  <c r="L446" i="26"/>
  <c r="O445" i="26"/>
  <c r="N445" i="26"/>
  <c r="M445" i="26"/>
  <c r="L445" i="26"/>
  <c r="O444" i="26"/>
  <c r="N444" i="26"/>
  <c r="M444" i="26"/>
  <c r="L444" i="26"/>
  <c r="O443" i="26"/>
  <c r="N443" i="26"/>
  <c r="M443" i="26"/>
  <c r="L443" i="26"/>
  <c r="O442" i="26"/>
  <c r="N442" i="26"/>
  <c r="M442" i="26"/>
  <c r="L442" i="26"/>
  <c r="O441" i="26"/>
  <c r="N441" i="26"/>
  <c r="M441" i="26"/>
  <c r="L441" i="26"/>
  <c r="O440" i="26"/>
  <c r="N440" i="26"/>
  <c r="M440" i="26"/>
  <c r="L440" i="26"/>
  <c r="O439" i="26"/>
  <c r="N439" i="26"/>
  <c r="M439" i="26"/>
  <c r="L439" i="26"/>
  <c r="O438" i="26"/>
  <c r="N438" i="26"/>
  <c r="M438" i="26"/>
  <c r="L438" i="26"/>
  <c r="O437" i="26"/>
  <c r="N437" i="26"/>
  <c r="M437" i="26"/>
  <c r="L437" i="26"/>
  <c r="O436" i="26"/>
  <c r="N436" i="26"/>
  <c r="M436" i="26"/>
  <c r="L436" i="26"/>
  <c r="O435" i="26"/>
  <c r="N435" i="26"/>
  <c r="M435" i="26"/>
  <c r="L435" i="26"/>
  <c r="O434" i="26"/>
  <c r="N434" i="26"/>
  <c r="M434" i="26"/>
  <c r="L434" i="26"/>
  <c r="O433" i="26"/>
  <c r="N433" i="26"/>
  <c r="M433" i="26"/>
  <c r="L433" i="26"/>
  <c r="O432" i="26"/>
  <c r="N432" i="26"/>
  <c r="M432" i="26"/>
  <c r="L432" i="26"/>
  <c r="O431" i="26"/>
  <c r="N431" i="26"/>
  <c r="M431" i="26"/>
  <c r="L431" i="26"/>
  <c r="O430" i="26"/>
  <c r="N430" i="26"/>
  <c r="M430" i="26"/>
  <c r="L430" i="26"/>
  <c r="O429" i="26"/>
  <c r="N429" i="26"/>
  <c r="M429" i="26"/>
  <c r="L429" i="26"/>
  <c r="O428" i="26"/>
  <c r="N428" i="26"/>
  <c r="M428" i="26"/>
  <c r="L428" i="26"/>
  <c r="O427" i="26"/>
  <c r="N427" i="26"/>
  <c r="M427" i="26"/>
  <c r="L427" i="26"/>
  <c r="Q427" i="26" s="1" a="1"/>
  <c r="Q427" i="26" s="1"/>
  <c r="O426" i="26"/>
  <c r="N426" i="26"/>
  <c r="M426" i="26"/>
  <c r="L426" i="26"/>
  <c r="Q426" i="26" s="1" a="1"/>
  <c r="Q426" i="26" s="1"/>
  <c r="O425" i="26"/>
  <c r="N425" i="26"/>
  <c r="M425" i="26"/>
  <c r="L425" i="26"/>
  <c r="O424" i="26"/>
  <c r="N424" i="26"/>
  <c r="M424" i="26"/>
  <c r="L424" i="26"/>
  <c r="O423" i="26"/>
  <c r="N423" i="26"/>
  <c r="M423" i="26"/>
  <c r="L423" i="26"/>
  <c r="G423" i="26"/>
  <c r="O422" i="26"/>
  <c r="N422" i="26"/>
  <c r="M422" i="26"/>
  <c r="L422" i="26"/>
  <c r="O421" i="26"/>
  <c r="N421" i="26"/>
  <c r="M421" i="26"/>
  <c r="L421" i="26"/>
  <c r="O420" i="26"/>
  <c r="N420" i="26"/>
  <c r="M420" i="26"/>
  <c r="L420" i="26"/>
  <c r="O419" i="26"/>
  <c r="N419" i="26"/>
  <c r="M419" i="26"/>
  <c r="L419" i="26"/>
  <c r="O418" i="26"/>
  <c r="N418" i="26"/>
  <c r="M418" i="26"/>
  <c r="L418" i="26"/>
  <c r="O417" i="26"/>
  <c r="N417" i="26"/>
  <c r="M417" i="26"/>
  <c r="L417" i="26"/>
  <c r="O416" i="26"/>
  <c r="N416" i="26"/>
  <c r="M416" i="26"/>
  <c r="L416" i="26"/>
  <c r="O415" i="26"/>
  <c r="N415" i="26"/>
  <c r="M415" i="26"/>
  <c r="L415" i="26"/>
  <c r="O414" i="26"/>
  <c r="N414" i="26"/>
  <c r="M414" i="26"/>
  <c r="L414" i="26"/>
  <c r="O413" i="26"/>
  <c r="N413" i="26"/>
  <c r="M413" i="26"/>
  <c r="L413" i="26"/>
  <c r="O412" i="26"/>
  <c r="N412" i="26"/>
  <c r="M412" i="26"/>
  <c r="L412" i="26"/>
  <c r="O411" i="26"/>
  <c r="N411" i="26"/>
  <c r="M411" i="26"/>
  <c r="L411" i="26"/>
  <c r="O410" i="26"/>
  <c r="N410" i="26"/>
  <c r="M410" i="26"/>
  <c r="L410" i="26"/>
  <c r="O409" i="26"/>
  <c r="N409" i="26"/>
  <c r="M409" i="26"/>
  <c r="L409" i="26"/>
  <c r="O408" i="26"/>
  <c r="N408" i="26"/>
  <c r="M408" i="26"/>
  <c r="L408" i="26"/>
  <c r="O407" i="26"/>
  <c r="N407" i="26"/>
  <c r="M407" i="26"/>
  <c r="L407" i="26"/>
  <c r="O406" i="26"/>
  <c r="N406" i="26"/>
  <c r="M406" i="26"/>
  <c r="L406" i="26"/>
  <c r="O405" i="26"/>
  <c r="N405" i="26"/>
  <c r="M405" i="26"/>
  <c r="L405" i="26"/>
  <c r="O404" i="26"/>
  <c r="N404" i="26"/>
  <c r="M404" i="26"/>
  <c r="L404" i="26"/>
  <c r="O403" i="26"/>
  <c r="N403" i="26"/>
  <c r="M403" i="26"/>
  <c r="L403" i="26"/>
  <c r="O402" i="26"/>
  <c r="N402" i="26"/>
  <c r="M402" i="26"/>
  <c r="L402" i="26"/>
  <c r="O401" i="26"/>
  <c r="N401" i="26"/>
  <c r="M401" i="26"/>
  <c r="L401" i="26"/>
  <c r="O400" i="26"/>
  <c r="N400" i="26"/>
  <c r="M400" i="26"/>
  <c r="L400" i="26"/>
  <c r="O399" i="26"/>
  <c r="N399" i="26"/>
  <c r="M399" i="26"/>
  <c r="L399" i="26"/>
  <c r="O398" i="26"/>
  <c r="N398" i="26"/>
  <c r="M398" i="26"/>
  <c r="L398" i="26"/>
  <c r="O397" i="26"/>
  <c r="N397" i="26"/>
  <c r="M397" i="26"/>
  <c r="L397" i="26"/>
  <c r="O396" i="26"/>
  <c r="N396" i="26"/>
  <c r="M396" i="26"/>
  <c r="L396" i="26"/>
  <c r="O395" i="26"/>
  <c r="N395" i="26"/>
  <c r="M395" i="26"/>
  <c r="L395" i="26"/>
  <c r="O394" i="26"/>
  <c r="N394" i="26"/>
  <c r="M394" i="26"/>
  <c r="L394" i="26"/>
  <c r="O393" i="26"/>
  <c r="N393" i="26"/>
  <c r="M393" i="26"/>
  <c r="L393" i="26"/>
  <c r="O392" i="26"/>
  <c r="N392" i="26"/>
  <c r="M392" i="26"/>
  <c r="L392" i="26"/>
  <c r="O391" i="26"/>
  <c r="N391" i="26"/>
  <c r="M391" i="26"/>
  <c r="L391" i="26"/>
  <c r="O390" i="26"/>
  <c r="N390" i="26"/>
  <c r="M390" i="26"/>
  <c r="L390" i="26"/>
  <c r="O389" i="26"/>
  <c r="N389" i="26"/>
  <c r="M389" i="26"/>
  <c r="L389" i="26"/>
  <c r="O388" i="26"/>
  <c r="N388" i="26"/>
  <c r="M388" i="26"/>
  <c r="L388" i="26"/>
  <c r="O387" i="26"/>
  <c r="N387" i="26"/>
  <c r="M387" i="26"/>
  <c r="L387" i="26"/>
  <c r="O386" i="26"/>
  <c r="N386" i="26"/>
  <c r="M386" i="26"/>
  <c r="L386" i="26"/>
  <c r="O385" i="26"/>
  <c r="N385" i="26"/>
  <c r="M385" i="26"/>
  <c r="L385" i="26"/>
  <c r="O384" i="26"/>
  <c r="N384" i="26"/>
  <c r="M384" i="26"/>
  <c r="L384" i="26"/>
  <c r="O383" i="26"/>
  <c r="N383" i="26"/>
  <c r="M383" i="26"/>
  <c r="L383" i="26"/>
  <c r="O382" i="26"/>
  <c r="N382" i="26"/>
  <c r="M382" i="26"/>
  <c r="L382" i="26"/>
  <c r="O381" i="26"/>
  <c r="N381" i="26"/>
  <c r="M381" i="26"/>
  <c r="L381" i="26"/>
  <c r="O380" i="26"/>
  <c r="N380" i="26"/>
  <c r="M380" i="26"/>
  <c r="L380" i="26"/>
  <c r="O379" i="26"/>
  <c r="N379" i="26"/>
  <c r="M379" i="26"/>
  <c r="L379" i="26"/>
  <c r="O378" i="26"/>
  <c r="N378" i="26"/>
  <c r="M378" i="26"/>
  <c r="L378" i="26"/>
  <c r="O377" i="26"/>
  <c r="N377" i="26"/>
  <c r="M377" i="26"/>
  <c r="L377" i="26"/>
  <c r="O376" i="26"/>
  <c r="N376" i="26"/>
  <c r="M376" i="26"/>
  <c r="L376" i="26"/>
  <c r="O375" i="26"/>
  <c r="N375" i="26"/>
  <c r="M375" i="26"/>
  <c r="L375" i="26"/>
  <c r="O374" i="26"/>
  <c r="N374" i="26"/>
  <c r="M374" i="26"/>
  <c r="L374" i="26"/>
  <c r="O373" i="26"/>
  <c r="N373" i="26"/>
  <c r="M373" i="26"/>
  <c r="L373" i="26"/>
  <c r="O372" i="26"/>
  <c r="N372" i="26"/>
  <c r="M372" i="26"/>
  <c r="L372" i="26"/>
  <c r="O371" i="26"/>
  <c r="N371" i="26"/>
  <c r="M371" i="26"/>
  <c r="L371" i="26"/>
  <c r="O370" i="26"/>
  <c r="N370" i="26"/>
  <c r="M370" i="26"/>
  <c r="L370" i="26"/>
  <c r="O369" i="26"/>
  <c r="N369" i="26"/>
  <c r="M369" i="26"/>
  <c r="L369" i="26"/>
  <c r="O368" i="26"/>
  <c r="N368" i="26"/>
  <c r="M368" i="26"/>
  <c r="L368" i="26"/>
  <c r="O367" i="26"/>
  <c r="N367" i="26"/>
  <c r="M367" i="26"/>
  <c r="L367" i="26"/>
  <c r="O366" i="26"/>
  <c r="N366" i="26"/>
  <c r="M366" i="26"/>
  <c r="L366" i="26"/>
  <c r="O365" i="26"/>
  <c r="N365" i="26"/>
  <c r="M365" i="26"/>
  <c r="L365" i="26"/>
  <c r="O364" i="26"/>
  <c r="N364" i="26"/>
  <c r="M364" i="26"/>
  <c r="L364" i="26"/>
  <c r="O363" i="26"/>
  <c r="N363" i="26"/>
  <c r="M363" i="26"/>
  <c r="L363" i="26"/>
  <c r="O362" i="26"/>
  <c r="N362" i="26"/>
  <c r="M362" i="26"/>
  <c r="L362" i="26"/>
  <c r="O361" i="26"/>
  <c r="N361" i="26"/>
  <c r="M361" i="26"/>
  <c r="L361" i="26"/>
  <c r="O360" i="26"/>
  <c r="N360" i="26"/>
  <c r="M360" i="26"/>
  <c r="L360" i="26"/>
  <c r="O359" i="26"/>
  <c r="N359" i="26"/>
  <c r="M359" i="26"/>
  <c r="L359" i="26"/>
  <c r="O358" i="26"/>
  <c r="N358" i="26"/>
  <c r="M358" i="26"/>
  <c r="L358" i="26"/>
  <c r="O357" i="26"/>
  <c r="N357" i="26"/>
  <c r="M357" i="26"/>
  <c r="L357" i="26"/>
  <c r="O356" i="26"/>
  <c r="N356" i="26"/>
  <c r="M356" i="26"/>
  <c r="L356" i="26"/>
  <c r="O355" i="26"/>
  <c r="N355" i="26"/>
  <c r="M355" i="26"/>
  <c r="L355" i="26"/>
  <c r="O354" i="26"/>
  <c r="N354" i="26"/>
  <c r="M354" i="26"/>
  <c r="L354" i="26"/>
  <c r="O353" i="26"/>
  <c r="N353" i="26"/>
  <c r="M353" i="26"/>
  <c r="L353" i="26"/>
  <c r="O352" i="26"/>
  <c r="N352" i="26"/>
  <c r="M352" i="26"/>
  <c r="L352" i="26"/>
  <c r="O351" i="26"/>
  <c r="N351" i="26"/>
  <c r="M351" i="26"/>
  <c r="L351" i="26"/>
  <c r="O350" i="26"/>
  <c r="N350" i="26"/>
  <c r="M350" i="26"/>
  <c r="L350" i="26"/>
  <c r="O349" i="26"/>
  <c r="N349" i="26"/>
  <c r="M349" i="26"/>
  <c r="L349" i="26"/>
  <c r="O348" i="26"/>
  <c r="N348" i="26"/>
  <c r="M348" i="26"/>
  <c r="L348" i="26"/>
  <c r="O347" i="26"/>
  <c r="N347" i="26"/>
  <c r="M347" i="26"/>
  <c r="L347" i="26"/>
  <c r="O346" i="26"/>
  <c r="N346" i="26"/>
  <c r="M346" i="26"/>
  <c r="L346" i="26"/>
  <c r="O345" i="26"/>
  <c r="N345" i="26"/>
  <c r="M345" i="26"/>
  <c r="L345" i="26"/>
  <c r="O344" i="26"/>
  <c r="N344" i="26"/>
  <c r="M344" i="26"/>
  <c r="L344" i="26"/>
  <c r="O343" i="26"/>
  <c r="N343" i="26"/>
  <c r="M343" i="26"/>
  <c r="L343" i="26"/>
  <c r="O342" i="26"/>
  <c r="N342" i="26"/>
  <c r="M342" i="26"/>
  <c r="L342" i="26"/>
  <c r="O341" i="26"/>
  <c r="N341" i="26"/>
  <c r="M341" i="26"/>
  <c r="L341" i="26"/>
  <c r="O340" i="26"/>
  <c r="N340" i="26"/>
  <c r="M340" i="26"/>
  <c r="L340" i="26"/>
  <c r="O339" i="26"/>
  <c r="N339" i="26"/>
  <c r="M339" i="26"/>
  <c r="L339" i="26"/>
  <c r="O338" i="26"/>
  <c r="N338" i="26"/>
  <c r="M338" i="26"/>
  <c r="L338" i="26"/>
  <c r="O337" i="26"/>
  <c r="N337" i="26"/>
  <c r="M337" i="26"/>
  <c r="L337" i="26"/>
  <c r="O336" i="26"/>
  <c r="N336" i="26"/>
  <c r="M336" i="26"/>
  <c r="L336" i="26"/>
  <c r="O335" i="26"/>
  <c r="N335" i="26"/>
  <c r="M335" i="26"/>
  <c r="L335" i="26"/>
  <c r="O334" i="26"/>
  <c r="N334" i="26"/>
  <c r="M334" i="26"/>
  <c r="L334" i="26"/>
  <c r="O333" i="26"/>
  <c r="N333" i="26"/>
  <c r="M333" i="26"/>
  <c r="L333" i="26"/>
  <c r="O332" i="26"/>
  <c r="N332" i="26"/>
  <c r="M332" i="26"/>
  <c r="L332" i="26"/>
  <c r="O331" i="26"/>
  <c r="N331" i="26"/>
  <c r="M331" i="26"/>
  <c r="L331" i="26"/>
  <c r="O330" i="26"/>
  <c r="N330" i="26"/>
  <c r="M330" i="26"/>
  <c r="L330" i="26"/>
  <c r="O329" i="26"/>
  <c r="N329" i="26"/>
  <c r="M329" i="26"/>
  <c r="L329" i="26"/>
  <c r="O328" i="26"/>
  <c r="N328" i="26"/>
  <c r="M328" i="26"/>
  <c r="L328" i="26"/>
  <c r="O327" i="26"/>
  <c r="N327" i="26"/>
  <c r="M327" i="26"/>
  <c r="L327" i="26"/>
  <c r="O326" i="26"/>
  <c r="N326" i="26"/>
  <c r="M326" i="26"/>
  <c r="L326" i="26"/>
  <c r="O325" i="26"/>
  <c r="N325" i="26"/>
  <c r="M325" i="26"/>
  <c r="L325" i="26"/>
  <c r="O324" i="26"/>
  <c r="N324" i="26"/>
  <c r="M324" i="26"/>
  <c r="L324" i="26"/>
  <c r="O323" i="26"/>
  <c r="N323" i="26"/>
  <c r="M323" i="26"/>
  <c r="L323" i="26"/>
  <c r="O322" i="26"/>
  <c r="N322" i="26"/>
  <c r="M322" i="26"/>
  <c r="L322" i="26"/>
  <c r="O321" i="26"/>
  <c r="N321" i="26"/>
  <c r="M321" i="26"/>
  <c r="L321" i="26"/>
  <c r="O320" i="26"/>
  <c r="N320" i="26"/>
  <c r="M320" i="26"/>
  <c r="L320" i="26"/>
  <c r="O319" i="26"/>
  <c r="N319" i="26"/>
  <c r="M319" i="26"/>
  <c r="L319" i="26"/>
  <c r="O318" i="26"/>
  <c r="N318" i="26"/>
  <c r="M318" i="26"/>
  <c r="L318" i="26"/>
  <c r="O317" i="26"/>
  <c r="N317" i="26"/>
  <c r="M317" i="26"/>
  <c r="L317" i="26"/>
  <c r="O316" i="26"/>
  <c r="N316" i="26"/>
  <c r="M316" i="26"/>
  <c r="L316" i="26"/>
  <c r="O315" i="26"/>
  <c r="N315" i="26"/>
  <c r="M315" i="26"/>
  <c r="L315" i="26"/>
  <c r="O314" i="26"/>
  <c r="N314" i="26"/>
  <c r="M314" i="26"/>
  <c r="L314" i="26"/>
  <c r="O313" i="26"/>
  <c r="N313" i="26"/>
  <c r="M313" i="26"/>
  <c r="L313" i="26"/>
  <c r="O312" i="26"/>
  <c r="N312" i="26"/>
  <c r="M312" i="26"/>
  <c r="L312" i="26"/>
  <c r="O311" i="26"/>
  <c r="N311" i="26"/>
  <c r="M311" i="26"/>
  <c r="L311" i="26"/>
  <c r="O310" i="26"/>
  <c r="N310" i="26"/>
  <c r="M310" i="26"/>
  <c r="L310" i="26"/>
  <c r="O309" i="26"/>
  <c r="N309" i="26"/>
  <c r="M309" i="26"/>
  <c r="L309" i="26"/>
  <c r="O308" i="26"/>
  <c r="N308" i="26"/>
  <c r="M308" i="26"/>
  <c r="L308" i="26"/>
  <c r="O307" i="26"/>
  <c r="N307" i="26"/>
  <c r="M307" i="26"/>
  <c r="L307" i="26"/>
  <c r="O306" i="26"/>
  <c r="N306" i="26"/>
  <c r="M306" i="26"/>
  <c r="L306" i="26"/>
  <c r="O305" i="26"/>
  <c r="N305" i="26"/>
  <c r="M305" i="26"/>
  <c r="L305" i="26"/>
  <c r="O304" i="26"/>
  <c r="N304" i="26"/>
  <c r="M304" i="26"/>
  <c r="L304" i="26"/>
  <c r="O303" i="26"/>
  <c r="N303" i="26"/>
  <c r="M303" i="26"/>
  <c r="L303" i="26"/>
  <c r="O302" i="26"/>
  <c r="N302" i="26"/>
  <c r="M302" i="26"/>
  <c r="L302" i="26"/>
  <c r="O301" i="26"/>
  <c r="N301" i="26"/>
  <c r="M301" i="26"/>
  <c r="L301" i="26"/>
  <c r="O300" i="26"/>
  <c r="N300" i="26"/>
  <c r="M300" i="26"/>
  <c r="L300" i="26"/>
  <c r="O299" i="26"/>
  <c r="N299" i="26"/>
  <c r="M299" i="26"/>
  <c r="L299" i="26"/>
  <c r="O298" i="26"/>
  <c r="N298" i="26"/>
  <c r="M298" i="26"/>
  <c r="L298" i="26"/>
  <c r="O297" i="26"/>
  <c r="N297" i="26"/>
  <c r="M297" i="26"/>
  <c r="L297" i="26"/>
  <c r="O296" i="26"/>
  <c r="N296" i="26"/>
  <c r="M296" i="26"/>
  <c r="L296" i="26"/>
  <c r="O295" i="26"/>
  <c r="N295" i="26"/>
  <c r="M295" i="26"/>
  <c r="L295" i="26"/>
  <c r="O294" i="26"/>
  <c r="N294" i="26"/>
  <c r="M294" i="26"/>
  <c r="L294" i="26"/>
  <c r="O293" i="26"/>
  <c r="N293" i="26"/>
  <c r="M293" i="26"/>
  <c r="L293" i="26"/>
  <c r="O292" i="26"/>
  <c r="N292" i="26"/>
  <c r="M292" i="26"/>
  <c r="L292" i="26"/>
  <c r="O291" i="26"/>
  <c r="N291" i="26"/>
  <c r="M291" i="26"/>
  <c r="L291" i="26"/>
  <c r="O290" i="26"/>
  <c r="N290" i="26"/>
  <c r="M290" i="26"/>
  <c r="L290" i="26"/>
  <c r="O289" i="26"/>
  <c r="N289" i="26"/>
  <c r="M289" i="26"/>
  <c r="L289" i="26"/>
  <c r="O288" i="26"/>
  <c r="N288" i="26"/>
  <c r="M288" i="26"/>
  <c r="L288" i="26"/>
  <c r="O287" i="26"/>
  <c r="N287" i="26"/>
  <c r="M287" i="26"/>
  <c r="L287" i="26"/>
  <c r="O286" i="26"/>
  <c r="N286" i="26"/>
  <c r="M286" i="26"/>
  <c r="L286" i="26"/>
  <c r="O285" i="26"/>
  <c r="N285" i="26"/>
  <c r="M285" i="26"/>
  <c r="L285" i="26"/>
  <c r="O284" i="26"/>
  <c r="N284" i="26"/>
  <c r="M284" i="26"/>
  <c r="L284" i="26"/>
  <c r="O283" i="26"/>
  <c r="N283" i="26"/>
  <c r="M283" i="26"/>
  <c r="L283" i="26"/>
  <c r="O282" i="26"/>
  <c r="N282" i="26"/>
  <c r="M282" i="26"/>
  <c r="L282" i="26"/>
  <c r="O281" i="26"/>
  <c r="N281" i="26"/>
  <c r="M281" i="26"/>
  <c r="L281" i="26"/>
  <c r="O280" i="26"/>
  <c r="N280" i="26"/>
  <c r="M280" i="26"/>
  <c r="L280" i="26"/>
  <c r="O279" i="26"/>
  <c r="N279" i="26"/>
  <c r="M279" i="26"/>
  <c r="L279" i="26"/>
  <c r="O278" i="26"/>
  <c r="N278" i="26"/>
  <c r="M278" i="26"/>
  <c r="L278" i="26"/>
  <c r="O277" i="26"/>
  <c r="N277" i="26"/>
  <c r="M277" i="26"/>
  <c r="L277" i="26"/>
  <c r="O276" i="26"/>
  <c r="N276" i="26"/>
  <c r="M276" i="26"/>
  <c r="L276" i="26"/>
  <c r="O275" i="26"/>
  <c r="N275" i="26"/>
  <c r="M275" i="26"/>
  <c r="L275" i="26"/>
  <c r="O274" i="26"/>
  <c r="N274" i="26"/>
  <c r="M274" i="26"/>
  <c r="L274" i="26"/>
  <c r="O273" i="26"/>
  <c r="N273" i="26"/>
  <c r="M273" i="26"/>
  <c r="L273" i="26"/>
  <c r="O272" i="26"/>
  <c r="N272" i="26"/>
  <c r="M272" i="26"/>
  <c r="L272" i="26"/>
  <c r="O271" i="26"/>
  <c r="N271" i="26"/>
  <c r="M271" i="26"/>
  <c r="L271" i="26"/>
  <c r="O270" i="26"/>
  <c r="N270" i="26"/>
  <c r="M270" i="26"/>
  <c r="L270" i="26"/>
  <c r="O269" i="26"/>
  <c r="N269" i="26"/>
  <c r="M269" i="26"/>
  <c r="L269" i="26"/>
  <c r="O268" i="26"/>
  <c r="N268" i="26"/>
  <c r="M268" i="26"/>
  <c r="L268" i="26"/>
  <c r="O267" i="26"/>
  <c r="N267" i="26"/>
  <c r="M267" i="26"/>
  <c r="L267" i="26"/>
  <c r="O266" i="26"/>
  <c r="N266" i="26"/>
  <c r="M266" i="26"/>
  <c r="L266" i="26"/>
  <c r="O265" i="26"/>
  <c r="N265" i="26"/>
  <c r="M265" i="26"/>
  <c r="L265" i="26"/>
  <c r="O264" i="26"/>
  <c r="N264" i="26"/>
  <c r="M264" i="26"/>
  <c r="L264" i="26"/>
  <c r="O263" i="26"/>
  <c r="N263" i="26"/>
  <c r="M263" i="26"/>
  <c r="L263" i="26"/>
  <c r="O262" i="26"/>
  <c r="N262" i="26"/>
  <c r="M262" i="26"/>
  <c r="L262" i="26"/>
  <c r="O261" i="26"/>
  <c r="N261" i="26"/>
  <c r="M261" i="26"/>
  <c r="L261" i="26"/>
  <c r="O260" i="26"/>
  <c r="N260" i="26"/>
  <c r="M260" i="26"/>
  <c r="L260" i="26"/>
  <c r="O259" i="26"/>
  <c r="N259" i="26"/>
  <c r="M259" i="26"/>
  <c r="L259" i="26"/>
  <c r="O258" i="26"/>
  <c r="N258" i="26"/>
  <c r="M258" i="26"/>
  <c r="L258" i="26"/>
  <c r="O257" i="26"/>
  <c r="N257" i="26"/>
  <c r="M257" i="26"/>
  <c r="L257" i="26"/>
  <c r="O256" i="26"/>
  <c r="N256" i="26"/>
  <c r="M256" i="26"/>
  <c r="L256" i="26"/>
  <c r="O255" i="26"/>
  <c r="N255" i="26"/>
  <c r="M255" i="26"/>
  <c r="L255" i="26"/>
  <c r="O254" i="26"/>
  <c r="N254" i="26"/>
  <c r="M254" i="26"/>
  <c r="L254" i="26"/>
  <c r="O253" i="26"/>
  <c r="N253" i="26"/>
  <c r="M253" i="26"/>
  <c r="L253" i="26"/>
  <c r="O252" i="26"/>
  <c r="N252" i="26"/>
  <c r="M252" i="26"/>
  <c r="L252" i="26"/>
  <c r="O251" i="26"/>
  <c r="N251" i="26"/>
  <c r="M251" i="26"/>
  <c r="L251" i="26"/>
  <c r="O250" i="26"/>
  <c r="N250" i="26"/>
  <c r="M250" i="26"/>
  <c r="L250" i="26"/>
  <c r="O249" i="26"/>
  <c r="N249" i="26"/>
  <c r="M249" i="26"/>
  <c r="L249" i="26"/>
  <c r="O248" i="26"/>
  <c r="N248" i="26"/>
  <c r="M248" i="26"/>
  <c r="L248" i="26"/>
  <c r="O247" i="26"/>
  <c r="N247" i="26"/>
  <c r="M247" i="26"/>
  <c r="L247" i="26"/>
  <c r="O246" i="26"/>
  <c r="N246" i="26"/>
  <c r="M246" i="26"/>
  <c r="L246" i="26"/>
  <c r="O245" i="26"/>
  <c r="N245" i="26"/>
  <c r="M245" i="26"/>
  <c r="L245" i="26"/>
  <c r="O244" i="26"/>
  <c r="N244" i="26"/>
  <c r="M244" i="26"/>
  <c r="L244" i="26"/>
  <c r="O243" i="26"/>
  <c r="N243" i="26"/>
  <c r="M243" i="26"/>
  <c r="L243" i="26"/>
  <c r="O242" i="26"/>
  <c r="N242" i="26"/>
  <c r="M242" i="26"/>
  <c r="L242" i="26"/>
  <c r="O241" i="26"/>
  <c r="N241" i="26"/>
  <c r="M241" i="26"/>
  <c r="L241" i="26"/>
  <c r="O240" i="26"/>
  <c r="N240" i="26"/>
  <c r="M240" i="26"/>
  <c r="L240" i="26"/>
  <c r="O239" i="26"/>
  <c r="N239" i="26"/>
  <c r="M239" i="26"/>
  <c r="L239" i="26"/>
  <c r="O238" i="26"/>
  <c r="N238" i="26"/>
  <c r="M238" i="26"/>
  <c r="L238" i="26"/>
  <c r="O237" i="26"/>
  <c r="N237" i="26"/>
  <c r="M237" i="26"/>
  <c r="L237" i="26"/>
  <c r="O236" i="26"/>
  <c r="N236" i="26"/>
  <c r="M236" i="26"/>
  <c r="L236" i="26"/>
  <c r="O235" i="26"/>
  <c r="N235" i="26"/>
  <c r="M235" i="26"/>
  <c r="L235" i="26"/>
  <c r="Q235" i="26" s="1" a="1"/>
  <c r="Q235" i="26" s="1"/>
  <c r="O234" i="26"/>
  <c r="N234" i="26"/>
  <c r="M234" i="26"/>
  <c r="L234" i="26"/>
  <c r="O233" i="26"/>
  <c r="N233" i="26"/>
  <c r="M233" i="26"/>
  <c r="L233" i="26"/>
  <c r="O232" i="26"/>
  <c r="N232" i="26"/>
  <c r="M232" i="26"/>
  <c r="L232" i="26"/>
  <c r="O231" i="26"/>
  <c r="N231" i="26"/>
  <c r="M231" i="26"/>
  <c r="L231" i="26"/>
  <c r="O230" i="26"/>
  <c r="N230" i="26"/>
  <c r="M230" i="26"/>
  <c r="L230" i="26"/>
  <c r="O229" i="26"/>
  <c r="N229" i="26"/>
  <c r="M229" i="26"/>
  <c r="L229" i="26"/>
  <c r="O228" i="26"/>
  <c r="N228" i="26"/>
  <c r="M228" i="26"/>
  <c r="L228" i="26"/>
  <c r="O227" i="26"/>
  <c r="N227" i="26"/>
  <c r="M227" i="26"/>
  <c r="L227" i="26"/>
  <c r="O226" i="26"/>
  <c r="N226" i="26"/>
  <c r="M226" i="26"/>
  <c r="L226" i="26"/>
  <c r="O225" i="26"/>
  <c r="N225" i="26"/>
  <c r="M225" i="26"/>
  <c r="L225" i="26"/>
  <c r="O224" i="26"/>
  <c r="N224" i="26"/>
  <c r="M224" i="26"/>
  <c r="L224" i="26"/>
  <c r="O223" i="26"/>
  <c r="N223" i="26"/>
  <c r="M223" i="26"/>
  <c r="L223" i="26"/>
  <c r="O222" i="26"/>
  <c r="N222" i="26"/>
  <c r="M222" i="26"/>
  <c r="L222" i="26"/>
  <c r="O221" i="26"/>
  <c r="N221" i="26"/>
  <c r="M221" i="26"/>
  <c r="L221" i="26"/>
  <c r="O220" i="26"/>
  <c r="N220" i="26"/>
  <c r="M220" i="26"/>
  <c r="L220" i="26"/>
  <c r="O219" i="26"/>
  <c r="N219" i="26"/>
  <c r="M219" i="26"/>
  <c r="L219" i="26"/>
  <c r="O218" i="26"/>
  <c r="N218" i="26"/>
  <c r="M218" i="26"/>
  <c r="L218" i="26"/>
  <c r="O217" i="26"/>
  <c r="N217" i="26"/>
  <c r="M217" i="26"/>
  <c r="L217" i="26"/>
  <c r="O216" i="26"/>
  <c r="N216" i="26"/>
  <c r="M216" i="26"/>
  <c r="L216" i="26"/>
  <c r="O215" i="26"/>
  <c r="N215" i="26"/>
  <c r="M215" i="26"/>
  <c r="L215" i="26"/>
  <c r="O214" i="26"/>
  <c r="N214" i="26"/>
  <c r="M214" i="26"/>
  <c r="L214" i="26"/>
  <c r="O213" i="26"/>
  <c r="N213" i="26"/>
  <c r="M213" i="26"/>
  <c r="L213" i="26"/>
  <c r="O212" i="26"/>
  <c r="N212" i="26"/>
  <c r="M212" i="26"/>
  <c r="L212" i="26"/>
  <c r="O211" i="26"/>
  <c r="N211" i="26"/>
  <c r="M211" i="26"/>
  <c r="L211" i="26"/>
  <c r="Q211" i="26" s="1" a="1"/>
  <c r="Q211" i="26" s="1"/>
  <c r="O210" i="26"/>
  <c r="N210" i="26"/>
  <c r="M210" i="26"/>
  <c r="L210" i="26"/>
  <c r="O209" i="26"/>
  <c r="N209" i="26"/>
  <c r="M209" i="26"/>
  <c r="L209" i="26"/>
  <c r="O208" i="26"/>
  <c r="N208" i="26"/>
  <c r="M208" i="26"/>
  <c r="L208" i="26"/>
  <c r="O207" i="26"/>
  <c r="N207" i="26"/>
  <c r="M207" i="26"/>
  <c r="L207" i="26"/>
  <c r="O206" i="26"/>
  <c r="N206" i="26"/>
  <c r="M206" i="26"/>
  <c r="L206" i="26"/>
  <c r="O205" i="26"/>
  <c r="N205" i="26"/>
  <c r="M205" i="26"/>
  <c r="L205" i="26"/>
  <c r="O204" i="26"/>
  <c r="N204" i="26"/>
  <c r="M204" i="26"/>
  <c r="L204" i="26"/>
  <c r="O203" i="26"/>
  <c r="N203" i="26"/>
  <c r="M203" i="26"/>
  <c r="L203" i="26"/>
  <c r="O202" i="26"/>
  <c r="N202" i="26"/>
  <c r="M202" i="26"/>
  <c r="L202" i="26"/>
  <c r="O201" i="26"/>
  <c r="N201" i="26"/>
  <c r="M201" i="26"/>
  <c r="L201" i="26"/>
  <c r="O200" i="26"/>
  <c r="N200" i="26"/>
  <c r="M200" i="26"/>
  <c r="L200" i="26"/>
  <c r="O199" i="26"/>
  <c r="N199" i="26"/>
  <c r="M199" i="26"/>
  <c r="L199" i="26"/>
  <c r="O198" i="26"/>
  <c r="N198" i="26"/>
  <c r="M198" i="26"/>
  <c r="L198" i="26"/>
  <c r="O197" i="26"/>
  <c r="N197" i="26"/>
  <c r="M197" i="26"/>
  <c r="L197" i="26"/>
  <c r="O196" i="26"/>
  <c r="N196" i="26"/>
  <c r="M196" i="26"/>
  <c r="L196" i="26"/>
  <c r="O195" i="26"/>
  <c r="N195" i="26"/>
  <c r="M195" i="26"/>
  <c r="L195" i="26"/>
  <c r="O194" i="26"/>
  <c r="N194" i="26"/>
  <c r="M194" i="26"/>
  <c r="L194" i="26"/>
  <c r="O193" i="26"/>
  <c r="N193" i="26"/>
  <c r="M193" i="26"/>
  <c r="L193" i="26"/>
  <c r="O192" i="26"/>
  <c r="N192" i="26"/>
  <c r="M192" i="26"/>
  <c r="L192" i="26"/>
  <c r="O191" i="26"/>
  <c r="N191" i="26"/>
  <c r="M191" i="26"/>
  <c r="L191" i="26"/>
  <c r="O190" i="26"/>
  <c r="N190" i="26"/>
  <c r="M190" i="26"/>
  <c r="L190" i="26"/>
  <c r="O189" i="26"/>
  <c r="N189" i="26"/>
  <c r="M189" i="26"/>
  <c r="L189" i="26"/>
  <c r="O188" i="26"/>
  <c r="N188" i="26"/>
  <c r="M188" i="26"/>
  <c r="L188" i="26"/>
  <c r="O187" i="26"/>
  <c r="N187" i="26"/>
  <c r="M187" i="26"/>
  <c r="L187" i="26"/>
  <c r="O186" i="26"/>
  <c r="N186" i="26"/>
  <c r="M186" i="26"/>
  <c r="L186" i="26"/>
  <c r="O185" i="26"/>
  <c r="N185" i="26"/>
  <c r="M185" i="26"/>
  <c r="L185" i="26"/>
  <c r="O184" i="26"/>
  <c r="N184" i="26"/>
  <c r="M184" i="26"/>
  <c r="L184" i="26"/>
  <c r="O183" i="26"/>
  <c r="N183" i="26"/>
  <c r="M183" i="26"/>
  <c r="L183" i="26"/>
  <c r="O182" i="26"/>
  <c r="N182" i="26"/>
  <c r="M182" i="26"/>
  <c r="L182" i="26"/>
  <c r="O181" i="26"/>
  <c r="N181" i="26"/>
  <c r="M181" i="26"/>
  <c r="L181" i="26"/>
  <c r="O180" i="26"/>
  <c r="N180" i="26"/>
  <c r="M180" i="26"/>
  <c r="L180" i="26"/>
  <c r="O179" i="26"/>
  <c r="N179" i="26"/>
  <c r="M179" i="26"/>
  <c r="L179" i="26"/>
  <c r="O178" i="26"/>
  <c r="N178" i="26"/>
  <c r="M178" i="26"/>
  <c r="L178" i="26"/>
  <c r="O177" i="26"/>
  <c r="N177" i="26"/>
  <c r="M177" i="26"/>
  <c r="L177" i="26"/>
  <c r="O176" i="26"/>
  <c r="N176" i="26"/>
  <c r="M176" i="26"/>
  <c r="L176" i="26"/>
  <c r="O175" i="26"/>
  <c r="N175" i="26"/>
  <c r="M175" i="26"/>
  <c r="L175" i="26"/>
  <c r="O174" i="26"/>
  <c r="N174" i="26"/>
  <c r="M174" i="26"/>
  <c r="L174" i="26"/>
  <c r="O173" i="26"/>
  <c r="N173" i="26"/>
  <c r="M173" i="26"/>
  <c r="L173" i="26"/>
  <c r="O172" i="26"/>
  <c r="N172" i="26"/>
  <c r="M172" i="26"/>
  <c r="L172" i="26"/>
  <c r="O171" i="26"/>
  <c r="N171" i="26"/>
  <c r="M171" i="26"/>
  <c r="L171" i="26"/>
  <c r="O170" i="26"/>
  <c r="N170" i="26"/>
  <c r="M170" i="26"/>
  <c r="L170" i="26"/>
  <c r="O169" i="26"/>
  <c r="N169" i="26"/>
  <c r="M169" i="26"/>
  <c r="L169" i="26"/>
  <c r="O168" i="26"/>
  <c r="N168" i="26"/>
  <c r="M168" i="26"/>
  <c r="L168" i="26"/>
  <c r="O167" i="26"/>
  <c r="N167" i="26"/>
  <c r="M167" i="26"/>
  <c r="L167" i="26"/>
  <c r="O166" i="26"/>
  <c r="N166" i="26"/>
  <c r="M166" i="26"/>
  <c r="L166" i="26"/>
  <c r="O165" i="26"/>
  <c r="N165" i="26"/>
  <c r="M165" i="26"/>
  <c r="L165" i="26"/>
  <c r="O164" i="26"/>
  <c r="N164" i="26"/>
  <c r="M164" i="26"/>
  <c r="L164" i="26"/>
  <c r="O163" i="26"/>
  <c r="N163" i="26"/>
  <c r="M163" i="26"/>
  <c r="L163" i="26"/>
  <c r="O162" i="26"/>
  <c r="N162" i="26"/>
  <c r="M162" i="26"/>
  <c r="L162" i="26"/>
  <c r="O161" i="26"/>
  <c r="N161" i="26"/>
  <c r="M161" i="26"/>
  <c r="L161" i="26"/>
  <c r="O160" i="26"/>
  <c r="N160" i="26"/>
  <c r="M160" i="26"/>
  <c r="L160" i="26"/>
  <c r="O159" i="26"/>
  <c r="N159" i="26"/>
  <c r="M159" i="26"/>
  <c r="L159" i="26"/>
  <c r="O158" i="26"/>
  <c r="N158" i="26"/>
  <c r="M158" i="26"/>
  <c r="L158" i="26"/>
  <c r="O157" i="26"/>
  <c r="N157" i="26"/>
  <c r="M157" i="26"/>
  <c r="L157" i="26"/>
  <c r="O156" i="26"/>
  <c r="N156" i="26"/>
  <c r="M156" i="26"/>
  <c r="L156" i="26"/>
  <c r="O155" i="26"/>
  <c r="N155" i="26"/>
  <c r="M155" i="26"/>
  <c r="L155" i="26"/>
  <c r="O154" i="26"/>
  <c r="N154" i="26"/>
  <c r="M154" i="26"/>
  <c r="L154" i="26"/>
  <c r="O153" i="26"/>
  <c r="N153" i="26"/>
  <c r="M153" i="26"/>
  <c r="L153" i="26"/>
  <c r="O152" i="26"/>
  <c r="N152" i="26"/>
  <c r="M152" i="26"/>
  <c r="L152" i="26"/>
  <c r="O151" i="26"/>
  <c r="N151" i="26"/>
  <c r="M151" i="26"/>
  <c r="L151" i="26"/>
  <c r="O150" i="26"/>
  <c r="N150" i="26"/>
  <c r="M150" i="26"/>
  <c r="L150" i="26"/>
  <c r="O149" i="26"/>
  <c r="N149" i="26"/>
  <c r="M149" i="26"/>
  <c r="L149" i="26"/>
  <c r="O148" i="26"/>
  <c r="N148" i="26"/>
  <c r="M148" i="26"/>
  <c r="L148" i="26"/>
  <c r="Q148" i="26" s="1" a="1"/>
  <c r="Q148" i="26" s="1"/>
  <c r="O147" i="26"/>
  <c r="N147" i="26"/>
  <c r="M147" i="26"/>
  <c r="L147" i="26"/>
  <c r="O146" i="26"/>
  <c r="N146" i="26"/>
  <c r="M146" i="26"/>
  <c r="L146" i="26"/>
  <c r="O145" i="26"/>
  <c r="N145" i="26"/>
  <c r="M145" i="26"/>
  <c r="L145" i="26"/>
  <c r="O144" i="26"/>
  <c r="N144" i="26"/>
  <c r="M144" i="26"/>
  <c r="L144" i="26"/>
  <c r="O143" i="26"/>
  <c r="N143" i="26"/>
  <c r="M143" i="26"/>
  <c r="L143" i="26"/>
  <c r="O142" i="26"/>
  <c r="N142" i="26"/>
  <c r="M142" i="26"/>
  <c r="L142" i="26"/>
  <c r="O141" i="26"/>
  <c r="N141" i="26"/>
  <c r="M141" i="26"/>
  <c r="L141" i="26"/>
  <c r="O140" i="26"/>
  <c r="N140" i="26"/>
  <c r="M140" i="26"/>
  <c r="L140" i="26"/>
  <c r="O139" i="26"/>
  <c r="N139" i="26"/>
  <c r="M139" i="26"/>
  <c r="L139" i="26"/>
  <c r="Q139" i="26" s="1" a="1"/>
  <c r="Q139" i="26" s="1"/>
  <c r="O138" i="26"/>
  <c r="N138" i="26"/>
  <c r="M138" i="26"/>
  <c r="L138" i="26"/>
  <c r="O137" i="26"/>
  <c r="N137" i="26"/>
  <c r="M137" i="26"/>
  <c r="L137" i="26"/>
  <c r="O136" i="26"/>
  <c r="N136" i="26"/>
  <c r="M136" i="26"/>
  <c r="L136" i="26"/>
  <c r="O135" i="26"/>
  <c r="N135" i="26"/>
  <c r="M135" i="26"/>
  <c r="L135" i="26"/>
  <c r="O134" i="26"/>
  <c r="N134" i="26"/>
  <c r="M134" i="26"/>
  <c r="L134" i="26"/>
  <c r="O133" i="26"/>
  <c r="N133" i="26"/>
  <c r="M133" i="26"/>
  <c r="L133" i="26"/>
  <c r="O132" i="26"/>
  <c r="N132" i="26"/>
  <c r="M132" i="26"/>
  <c r="L132" i="26"/>
  <c r="O131" i="26"/>
  <c r="N131" i="26"/>
  <c r="M131" i="26"/>
  <c r="L131" i="26"/>
  <c r="O130" i="26"/>
  <c r="N130" i="26"/>
  <c r="M130" i="26"/>
  <c r="L130" i="26"/>
  <c r="O129" i="26"/>
  <c r="N129" i="26"/>
  <c r="M129" i="26"/>
  <c r="L129" i="26"/>
  <c r="O128" i="26"/>
  <c r="N128" i="26"/>
  <c r="M128" i="26"/>
  <c r="L128" i="26"/>
  <c r="O127" i="26"/>
  <c r="N127" i="26"/>
  <c r="M127" i="26"/>
  <c r="L127" i="26"/>
  <c r="O126" i="26"/>
  <c r="N126" i="26"/>
  <c r="M126" i="26"/>
  <c r="L126" i="26"/>
  <c r="O125" i="26"/>
  <c r="N125" i="26"/>
  <c r="M125" i="26"/>
  <c r="L125" i="26"/>
  <c r="O124" i="26"/>
  <c r="N124" i="26"/>
  <c r="M124" i="26"/>
  <c r="L124" i="26"/>
  <c r="O123" i="26"/>
  <c r="N123" i="26"/>
  <c r="M123" i="26"/>
  <c r="L123" i="26"/>
  <c r="O122" i="26"/>
  <c r="N122" i="26"/>
  <c r="M122" i="26"/>
  <c r="L122" i="26"/>
  <c r="O121" i="26"/>
  <c r="N121" i="26"/>
  <c r="M121" i="26"/>
  <c r="L121" i="26"/>
  <c r="O120" i="26"/>
  <c r="N120" i="26"/>
  <c r="M120" i="26"/>
  <c r="L120" i="26"/>
  <c r="O119" i="26"/>
  <c r="N119" i="26"/>
  <c r="M119" i="26"/>
  <c r="L119" i="26"/>
  <c r="O118" i="26"/>
  <c r="N118" i="26"/>
  <c r="M118" i="26"/>
  <c r="L118" i="26"/>
  <c r="O117" i="26"/>
  <c r="N117" i="26"/>
  <c r="M117" i="26"/>
  <c r="L117" i="26"/>
  <c r="O116" i="26"/>
  <c r="N116" i="26"/>
  <c r="M116" i="26"/>
  <c r="L116" i="26"/>
  <c r="O115" i="26"/>
  <c r="N115" i="26"/>
  <c r="M115" i="26"/>
  <c r="L115" i="26"/>
  <c r="O114" i="26"/>
  <c r="N114" i="26"/>
  <c r="M114" i="26"/>
  <c r="L114" i="26"/>
  <c r="O113" i="26"/>
  <c r="N113" i="26"/>
  <c r="M113" i="26"/>
  <c r="L113" i="26"/>
  <c r="O112" i="26"/>
  <c r="N112" i="26"/>
  <c r="M112" i="26"/>
  <c r="L112" i="26"/>
  <c r="O111" i="26"/>
  <c r="N111" i="26"/>
  <c r="M111" i="26"/>
  <c r="L111" i="26"/>
  <c r="O110" i="26"/>
  <c r="N110" i="26"/>
  <c r="M110" i="26"/>
  <c r="L110" i="26"/>
  <c r="O109" i="26"/>
  <c r="N109" i="26"/>
  <c r="M109" i="26"/>
  <c r="L109" i="26"/>
  <c r="O108" i="26"/>
  <c r="N108" i="26"/>
  <c r="M108" i="26"/>
  <c r="L108" i="26"/>
  <c r="O107" i="26"/>
  <c r="N107" i="26"/>
  <c r="M107" i="26"/>
  <c r="L107" i="26"/>
  <c r="O106" i="26"/>
  <c r="N106" i="26"/>
  <c r="M106" i="26"/>
  <c r="L106" i="26"/>
  <c r="O105" i="26"/>
  <c r="N105" i="26"/>
  <c r="M105" i="26"/>
  <c r="L105" i="26"/>
  <c r="O104" i="26"/>
  <c r="N104" i="26"/>
  <c r="M104" i="26"/>
  <c r="L104" i="26"/>
  <c r="O103" i="26"/>
  <c r="N103" i="26"/>
  <c r="M103" i="26"/>
  <c r="L103" i="26"/>
  <c r="O102" i="26"/>
  <c r="N102" i="26"/>
  <c r="M102" i="26"/>
  <c r="L102" i="26"/>
  <c r="O101" i="26"/>
  <c r="N101" i="26"/>
  <c r="M101" i="26"/>
  <c r="L101" i="26"/>
  <c r="O100" i="26"/>
  <c r="N100" i="26"/>
  <c r="M100" i="26"/>
  <c r="L100" i="26"/>
  <c r="O99" i="26"/>
  <c r="N99" i="26"/>
  <c r="M99" i="26"/>
  <c r="L99" i="26"/>
  <c r="O98" i="26"/>
  <c r="N98" i="26"/>
  <c r="M98" i="26"/>
  <c r="L98" i="26"/>
  <c r="O97" i="26"/>
  <c r="N97" i="26"/>
  <c r="M97" i="26"/>
  <c r="L97" i="26"/>
  <c r="O96" i="26"/>
  <c r="N96" i="26"/>
  <c r="M96" i="26"/>
  <c r="L96" i="26"/>
  <c r="O95" i="26"/>
  <c r="N95" i="26"/>
  <c r="M95" i="26"/>
  <c r="L95" i="26"/>
  <c r="O94" i="26"/>
  <c r="N94" i="26"/>
  <c r="M94" i="26"/>
  <c r="L94" i="26"/>
  <c r="O93" i="26"/>
  <c r="N93" i="26"/>
  <c r="M93" i="26"/>
  <c r="L93" i="26"/>
  <c r="O92" i="26"/>
  <c r="N92" i="26"/>
  <c r="M92" i="26"/>
  <c r="L92" i="26"/>
  <c r="O91" i="26"/>
  <c r="N91" i="26"/>
  <c r="M91" i="26"/>
  <c r="L91" i="26"/>
  <c r="O90" i="26"/>
  <c r="N90" i="26"/>
  <c r="M90" i="26"/>
  <c r="L90" i="26"/>
  <c r="O89" i="26"/>
  <c r="N89" i="26"/>
  <c r="M89" i="26"/>
  <c r="L89" i="26"/>
  <c r="O88" i="26"/>
  <c r="N88" i="26"/>
  <c r="M88" i="26"/>
  <c r="L88" i="26"/>
  <c r="O87" i="26"/>
  <c r="N87" i="26"/>
  <c r="M87" i="26"/>
  <c r="L87" i="26"/>
  <c r="O86" i="26"/>
  <c r="N86" i="26"/>
  <c r="M86" i="26"/>
  <c r="L86" i="26"/>
  <c r="O85" i="26"/>
  <c r="N85" i="26"/>
  <c r="M85" i="26"/>
  <c r="L85" i="26"/>
  <c r="O84" i="26"/>
  <c r="N84" i="26"/>
  <c r="M84" i="26"/>
  <c r="L84" i="26"/>
  <c r="O83" i="26"/>
  <c r="N83" i="26"/>
  <c r="M83" i="26"/>
  <c r="L83" i="26"/>
  <c r="O82" i="26"/>
  <c r="N82" i="26"/>
  <c r="M82" i="26"/>
  <c r="L82" i="26"/>
  <c r="O81" i="26"/>
  <c r="N81" i="26"/>
  <c r="M81" i="26"/>
  <c r="L81" i="26"/>
  <c r="O80" i="26"/>
  <c r="N80" i="26"/>
  <c r="M80" i="26"/>
  <c r="L80" i="26"/>
  <c r="O79" i="26"/>
  <c r="N79" i="26"/>
  <c r="M79" i="26"/>
  <c r="L79" i="26"/>
  <c r="O78" i="26"/>
  <c r="N78" i="26"/>
  <c r="M78" i="26"/>
  <c r="L78" i="26"/>
  <c r="O77" i="26"/>
  <c r="N77" i="26"/>
  <c r="M77" i="26"/>
  <c r="L77" i="26"/>
  <c r="O76" i="26"/>
  <c r="N76" i="26"/>
  <c r="M76" i="26"/>
  <c r="L76" i="26"/>
  <c r="O75" i="26"/>
  <c r="N75" i="26"/>
  <c r="M75" i="26"/>
  <c r="L75" i="26"/>
  <c r="O74" i="26"/>
  <c r="N74" i="26"/>
  <c r="M74" i="26"/>
  <c r="L74" i="26"/>
  <c r="O73" i="26"/>
  <c r="N73" i="26"/>
  <c r="M73" i="26"/>
  <c r="L73" i="26"/>
  <c r="O72" i="26"/>
  <c r="N72" i="26"/>
  <c r="M72" i="26"/>
  <c r="L72" i="26"/>
  <c r="O71" i="26"/>
  <c r="N71" i="26"/>
  <c r="M71" i="26"/>
  <c r="L71" i="26"/>
  <c r="O70" i="26"/>
  <c r="N70" i="26"/>
  <c r="M70" i="26"/>
  <c r="L70" i="26"/>
  <c r="O69" i="26"/>
  <c r="N69" i="26"/>
  <c r="M69" i="26"/>
  <c r="L69" i="26"/>
  <c r="O68" i="26"/>
  <c r="N68" i="26"/>
  <c r="M68" i="26"/>
  <c r="L68" i="26"/>
  <c r="O67" i="26"/>
  <c r="N67" i="26"/>
  <c r="M67" i="26"/>
  <c r="L67" i="26"/>
  <c r="O66" i="26"/>
  <c r="N66" i="26"/>
  <c r="M66" i="26"/>
  <c r="L66" i="26"/>
  <c r="O65" i="26"/>
  <c r="N65" i="26"/>
  <c r="M65" i="26"/>
  <c r="L65" i="26"/>
  <c r="O64" i="26"/>
  <c r="N64" i="26"/>
  <c r="M64" i="26"/>
  <c r="L64" i="26"/>
  <c r="O63" i="26"/>
  <c r="N63" i="26"/>
  <c r="M63" i="26"/>
  <c r="L63" i="26"/>
  <c r="O62" i="26"/>
  <c r="N62" i="26"/>
  <c r="M62" i="26"/>
  <c r="L62" i="26"/>
  <c r="O61" i="26"/>
  <c r="N61" i="26"/>
  <c r="M61" i="26"/>
  <c r="L61" i="26"/>
  <c r="O60" i="26"/>
  <c r="N60" i="26"/>
  <c r="M60" i="26"/>
  <c r="L60" i="26"/>
  <c r="O59" i="26"/>
  <c r="N59" i="26"/>
  <c r="M59" i="26"/>
  <c r="L59" i="26"/>
  <c r="O58" i="26"/>
  <c r="N58" i="26"/>
  <c r="M58" i="26"/>
  <c r="L58" i="26"/>
  <c r="O57" i="26"/>
  <c r="N57" i="26"/>
  <c r="M57" i="26"/>
  <c r="L57" i="26"/>
  <c r="O56" i="26"/>
  <c r="N56" i="26"/>
  <c r="M56" i="26"/>
  <c r="L56" i="26"/>
  <c r="O55" i="26"/>
  <c r="N55" i="26"/>
  <c r="M55" i="26"/>
  <c r="L55" i="26"/>
  <c r="O54" i="26"/>
  <c r="N54" i="26"/>
  <c r="M54" i="26"/>
  <c r="L54" i="26"/>
  <c r="O53" i="26"/>
  <c r="N53" i="26"/>
  <c r="M53" i="26"/>
  <c r="L53" i="26"/>
  <c r="O52" i="26"/>
  <c r="N52" i="26"/>
  <c r="M52" i="26"/>
  <c r="L52" i="26"/>
  <c r="O51" i="26"/>
  <c r="N51" i="26"/>
  <c r="M51" i="26"/>
  <c r="L51" i="26"/>
  <c r="O50" i="26"/>
  <c r="N50" i="26"/>
  <c r="M50" i="26"/>
  <c r="L50" i="26"/>
  <c r="O49" i="26"/>
  <c r="N49" i="26"/>
  <c r="M49" i="26"/>
  <c r="L49" i="26"/>
  <c r="O48" i="26"/>
  <c r="N48" i="26"/>
  <c r="M48" i="26"/>
  <c r="L48" i="26"/>
  <c r="O47" i="26"/>
  <c r="N47" i="26"/>
  <c r="M47" i="26"/>
  <c r="L47" i="26"/>
  <c r="O46" i="26"/>
  <c r="N46" i="26"/>
  <c r="M46" i="26"/>
  <c r="L46" i="26"/>
  <c r="O45" i="26"/>
  <c r="N45" i="26"/>
  <c r="M45" i="26"/>
  <c r="L45" i="26"/>
  <c r="O44" i="26"/>
  <c r="N44" i="26"/>
  <c r="M44" i="26"/>
  <c r="L44" i="26"/>
  <c r="O43" i="26"/>
  <c r="N43" i="26"/>
  <c r="M43" i="26"/>
  <c r="L43" i="26"/>
  <c r="O42" i="26"/>
  <c r="N42" i="26"/>
  <c r="M42" i="26"/>
  <c r="L42" i="26"/>
  <c r="O41" i="26"/>
  <c r="N41" i="26"/>
  <c r="M41" i="26"/>
  <c r="L41" i="26"/>
  <c r="O40" i="26"/>
  <c r="N40" i="26"/>
  <c r="M40" i="26"/>
  <c r="L40" i="26"/>
  <c r="O39" i="26"/>
  <c r="N39" i="26"/>
  <c r="M39" i="26"/>
  <c r="L39" i="26"/>
  <c r="O38" i="26"/>
  <c r="N38" i="26"/>
  <c r="M38" i="26"/>
  <c r="L38" i="26"/>
  <c r="O37" i="26"/>
  <c r="N37" i="26"/>
  <c r="M37" i="26"/>
  <c r="L37" i="26"/>
  <c r="O36" i="26"/>
  <c r="N36" i="26"/>
  <c r="M36" i="26"/>
  <c r="L36" i="26"/>
  <c r="O35" i="26"/>
  <c r="N35" i="26"/>
  <c r="M35" i="26"/>
  <c r="L35" i="26"/>
  <c r="O34" i="26"/>
  <c r="N34" i="26"/>
  <c r="M34" i="26"/>
  <c r="L34" i="26"/>
  <c r="O33" i="26"/>
  <c r="N33" i="26"/>
  <c r="M33" i="26"/>
  <c r="L33" i="26"/>
  <c r="O32" i="26"/>
  <c r="N32" i="26"/>
  <c r="M32" i="26"/>
  <c r="L32" i="26"/>
  <c r="O31" i="26"/>
  <c r="N31" i="26"/>
  <c r="M31" i="26"/>
  <c r="L31" i="26"/>
  <c r="O30" i="26"/>
  <c r="N30" i="26"/>
  <c r="M30" i="26"/>
  <c r="L30" i="26"/>
  <c r="O29" i="26"/>
  <c r="N29" i="26"/>
  <c r="M29" i="26"/>
  <c r="L29" i="26"/>
  <c r="O28" i="26"/>
  <c r="N28" i="26"/>
  <c r="M28" i="26"/>
  <c r="L28" i="26"/>
  <c r="O27" i="26"/>
  <c r="N27" i="26"/>
  <c r="M27" i="26"/>
  <c r="L27" i="26"/>
  <c r="O26" i="26"/>
  <c r="N26" i="26"/>
  <c r="M26" i="26"/>
  <c r="L26" i="26"/>
  <c r="O25" i="26"/>
  <c r="N25" i="26"/>
  <c r="M25" i="26"/>
  <c r="L25" i="26"/>
  <c r="O24" i="26"/>
  <c r="N24" i="26"/>
  <c r="M24" i="26"/>
  <c r="L24" i="26"/>
  <c r="O23" i="26"/>
  <c r="N23" i="26"/>
  <c r="M23" i="26"/>
  <c r="L23" i="26"/>
  <c r="O22" i="26"/>
  <c r="N22" i="26"/>
  <c r="M22" i="26"/>
  <c r="L22" i="26"/>
  <c r="O21" i="26"/>
  <c r="N21" i="26"/>
  <c r="M21" i="26"/>
  <c r="L21" i="26"/>
  <c r="O20" i="26"/>
  <c r="N20" i="26"/>
  <c r="M20" i="26"/>
  <c r="L20" i="26"/>
  <c r="O19" i="26"/>
  <c r="N19" i="26"/>
  <c r="M19" i="26"/>
  <c r="L19" i="26"/>
  <c r="O18" i="26"/>
  <c r="N18" i="26"/>
  <c r="M18" i="26"/>
  <c r="L18" i="26"/>
  <c r="O17" i="26"/>
  <c r="N17" i="26"/>
  <c r="M17" i="26"/>
  <c r="L17" i="26"/>
  <c r="O16" i="26"/>
  <c r="N16" i="26"/>
  <c r="M16" i="26"/>
  <c r="L16" i="26"/>
  <c r="O15" i="26"/>
  <c r="N15" i="26"/>
  <c r="M15" i="26"/>
  <c r="L15" i="26"/>
  <c r="O14" i="26"/>
  <c r="N14" i="26"/>
  <c r="M14" i="26"/>
  <c r="L14" i="26"/>
  <c r="O13" i="26"/>
  <c r="N13" i="26"/>
  <c r="M13" i="26"/>
  <c r="L13" i="26"/>
  <c r="O12" i="26"/>
  <c r="N12" i="26"/>
  <c r="M12" i="26"/>
  <c r="L12" i="26"/>
  <c r="O11" i="26"/>
  <c r="N11" i="26"/>
  <c r="M11" i="26"/>
  <c r="L11" i="26"/>
  <c r="O10" i="26"/>
  <c r="N10" i="26"/>
  <c r="M10" i="26"/>
  <c r="L10" i="26"/>
  <c r="O9" i="26"/>
  <c r="N9" i="26"/>
  <c r="M9" i="26"/>
  <c r="L9" i="26"/>
  <c r="O8" i="26"/>
  <c r="N8" i="26"/>
  <c r="M8" i="26"/>
  <c r="L8" i="26"/>
  <c r="O7" i="26"/>
  <c r="N7" i="26"/>
  <c r="M7" i="26"/>
  <c r="L7" i="26"/>
  <c r="O6" i="26"/>
  <c r="N6" i="26"/>
  <c r="M6" i="26"/>
  <c r="L6" i="26"/>
  <c r="O5" i="26"/>
  <c r="N5" i="26"/>
  <c r="M5" i="26"/>
  <c r="L5" i="26"/>
  <c r="O4" i="26"/>
  <c r="N4" i="26"/>
  <c r="M4" i="26"/>
  <c r="L4" i="26"/>
  <c r="O3" i="26"/>
  <c r="N3" i="26"/>
  <c r="M3" i="26"/>
  <c r="L3" i="26"/>
  <c r="O2" i="26"/>
  <c r="N2" i="26"/>
  <c r="M2" i="26"/>
  <c r="L2" i="26"/>
  <c r="G2583" i="26"/>
  <c r="G2787" i="26"/>
  <c r="Q2571" i="26" a="1"/>
  <c r="Q2571" i="26" s="1"/>
  <c r="Q2607" i="26" a="1"/>
  <c r="Q2607" i="26" s="1"/>
  <c r="Q2295" i="26" a="1"/>
  <c r="Q2295" i="26" s="1"/>
  <c r="Q1890" i="26" a="1"/>
  <c r="Q1890" i="26" s="1"/>
  <c r="G1842" i="26"/>
  <c r="Q1096" i="26" a="1"/>
  <c r="Q1096" i="26" s="1"/>
  <c r="K36" i="20"/>
  <c r="K43" i="20"/>
  <c r="K48" i="19"/>
  <c r="K19" i="19"/>
  <c r="K14" i="19" a="1"/>
  <c r="K14" i="19" s="1"/>
  <c r="K37" i="19"/>
  <c r="Q1205" i="26" l="1" a="1"/>
  <c r="Q1205" i="26" s="1"/>
  <c r="Q953" i="26" a="1"/>
  <c r="Q953" i="26" s="1"/>
  <c r="Q1085" i="26" a="1"/>
  <c r="Q1085" i="26" s="1"/>
  <c r="Q1097" i="26" a="1"/>
  <c r="Q1097" i="26" s="1"/>
  <c r="Q1169" i="26" a="1"/>
  <c r="Q1169" i="26" s="1"/>
  <c r="Q1181" i="26" a="1"/>
  <c r="Q1181" i="26" s="1"/>
  <c r="Q1409" i="26" a="1"/>
  <c r="Q1409" i="26" s="1"/>
  <c r="Q27" i="26" a="1"/>
  <c r="Q27" i="26" s="1"/>
  <c r="Q102" i="26" a="1"/>
  <c r="Q102" i="26" s="1"/>
  <c r="Q114" i="26" a="1"/>
  <c r="Q114" i="26" s="1"/>
  <c r="Q138" i="26" a="1"/>
  <c r="Q138" i="26" s="1"/>
  <c r="Q162" i="26" a="1"/>
  <c r="Q162" i="26" s="1"/>
  <c r="Q171" i="26" a="1"/>
  <c r="Q171" i="26" s="1"/>
  <c r="Q315" i="26" a="1"/>
  <c r="Q315" i="26" s="1"/>
  <c r="Q330" i="26" a="1"/>
  <c r="Q330" i="26" s="1"/>
  <c r="Q354" i="26" a="1"/>
  <c r="Q354" i="26" s="1"/>
  <c r="Q363" i="26" a="1"/>
  <c r="Q363" i="26" s="1"/>
  <c r="Q378" i="26" a="1"/>
  <c r="Q378" i="26" s="1"/>
  <c r="Q402" i="26" a="1"/>
  <c r="Q402" i="26" s="1"/>
  <c r="Q411" i="26" a="1"/>
  <c r="Q411" i="26" s="1"/>
  <c r="Q1553" i="26" a="1"/>
  <c r="Q1553" i="26" s="1"/>
  <c r="Q1829" i="26" a="1"/>
  <c r="Q1829" i="26" s="1"/>
  <c r="Q1853" i="26" a="1"/>
  <c r="Q1853" i="26" s="1"/>
  <c r="Q1503" i="26" a="1"/>
  <c r="Q1503" i="26" s="1"/>
  <c r="Q1611" i="26" a="1"/>
  <c r="Q1611" i="26" s="1"/>
  <c r="Q1830" i="26" a="1"/>
  <c r="Q1830" i="26" s="1"/>
  <c r="Q2801" i="26" a="1"/>
  <c r="Q2801" i="26" s="1"/>
  <c r="Q43" i="26" a="1"/>
  <c r="Q43" i="26" s="1"/>
  <c r="Q259" i="26" a="1"/>
  <c r="Q259" i="26" s="1"/>
  <c r="Q283" i="26" a="1"/>
  <c r="Q283" i="26" s="1"/>
  <c r="Q1419" i="26" a="1"/>
  <c r="Q1419" i="26" s="1"/>
  <c r="Q1437" i="26" a="1"/>
  <c r="Q1437" i="26" s="1"/>
  <c r="Q1491" i="26" a="1"/>
  <c r="Q1491" i="26" s="1"/>
  <c r="Q1563" i="26" a="1"/>
  <c r="Q1563" i="26" s="1"/>
  <c r="Q1698" i="26" a="1"/>
  <c r="Q1698" i="26" s="1"/>
  <c r="Q1758" i="26" a="1"/>
  <c r="Q1758" i="26" s="1"/>
  <c r="Q2681" i="26" a="1"/>
  <c r="Q2681" i="26" s="1"/>
  <c r="Q2839" i="26" a="1"/>
  <c r="Q2839" i="26" s="1"/>
  <c r="Q10" i="26" a="1"/>
  <c r="Q10" i="26" s="1"/>
  <c r="Q331" i="26" a="1"/>
  <c r="Q331" i="26" s="1"/>
  <c r="Q1539" i="26" a="1"/>
  <c r="Q1539" i="26" s="1"/>
  <c r="Q1575" i="26" a="1"/>
  <c r="Q1575" i="26" s="1"/>
  <c r="Q1686" i="26" a="1"/>
  <c r="Q1686" i="26" s="1"/>
  <c r="Q9" i="26" a="1"/>
  <c r="Q9" i="26" s="1"/>
  <c r="Q2467" i="26" a="1"/>
  <c r="Q2467" i="26" s="1"/>
  <c r="Q99" i="26" a="1"/>
  <c r="Q99" i="26" s="1"/>
  <c r="Q186" i="26" a="1"/>
  <c r="Q186" i="26" s="1"/>
  <c r="Q2537" i="26" a="1"/>
  <c r="Q2537" i="26" s="1"/>
  <c r="Q19" i="26" a="1"/>
  <c r="Q19" i="26" s="1"/>
  <c r="Q52" i="26" a="1"/>
  <c r="Q52" i="26" s="1"/>
  <c r="Q67" i="26" a="1"/>
  <c r="Q67" i="26" s="1"/>
  <c r="Q91" i="26" a="1"/>
  <c r="Q91" i="26" s="1"/>
  <c r="Q100" i="26" a="1"/>
  <c r="Q100" i="26" s="1"/>
  <c r="Q115" i="26" a="1"/>
  <c r="Q115" i="26" s="1"/>
  <c r="Q163" i="26" a="1"/>
  <c r="Q163" i="26" s="1"/>
  <c r="Q187" i="26" a="1"/>
  <c r="Q187" i="26" s="1"/>
  <c r="Q307" i="26" a="1"/>
  <c r="Q307" i="26" s="1"/>
  <c r="Q316" i="26" a="1"/>
  <c r="Q316" i="26" s="1"/>
  <c r="Q340" i="26" a="1"/>
  <c r="Q340" i="26" s="1"/>
  <c r="Q355" i="26" a="1"/>
  <c r="Q355" i="26" s="1"/>
  <c r="Q379" i="26" a="1"/>
  <c r="Q379" i="26" s="1"/>
  <c r="Q403" i="26" a="1"/>
  <c r="Q403" i="26" s="1"/>
  <c r="Q412" i="26" a="1"/>
  <c r="Q412" i="26" s="1"/>
  <c r="Q2669" i="26" a="1"/>
  <c r="Q2669" i="26" s="1"/>
  <c r="Q2741" i="26" a="1"/>
  <c r="Q2741" i="26" s="1"/>
  <c r="Q1865" i="26" a="1"/>
  <c r="Q1865" i="26" s="1"/>
  <c r="Q1973" i="26" a="1"/>
  <c r="Q1973" i="26" s="1"/>
  <c r="Q2009" i="26" a="1"/>
  <c r="Q2009" i="26" s="1"/>
  <c r="Q30" i="26" a="1"/>
  <c r="Q30" i="26" s="1"/>
  <c r="Q90" i="26" a="1"/>
  <c r="Q90" i="26" s="1"/>
  <c r="Q210" i="26" a="1"/>
  <c r="Q210" i="26" s="1"/>
  <c r="Q1436" i="26" a="1"/>
  <c r="Q1436" i="26" s="1"/>
  <c r="Q1445" i="26" a="1"/>
  <c r="Q1445" i="26" s="1"/>
  <c r="Q1505" i="26" a="1"/>
  <c r="Q1505" i="26" s="1"/>
  <c r="Q1769" i="26" a="1"/>
  <c r="Q1769" i="26" s="1"/>
  <c r="Q858" i="26" a="1"/>
  <c r="Q858" i="26" s="1"/>
  <c r="Q1901" i="26" a="1"/>
  <c r="Q1901" i="26" s="1"/>
  <c r="Q2837" i="26" a="1"/>
  <c r="Q2837" i="26" s="1"/>
  <c r="Q1399" i="26" a="1"/>
  <c r="Q1399" i="26" s="1"/>
  <c r="Q125" i="26" a="1"/>
  <c r="Q125" i="26" s="1"/>
  <c r="Q173" i="26" a="1"/>
  <c r="Q173" i="26" s="1"/>
  <c r="Q221" i="26" a="1"/>
  <c r="Q221" i="26" s="1"/>
  <c r="Q233" i="26" a="1"/>
  <c r="Q233" i="26" s="1"/>
  <c r="Q341" i="26" a="1"/>
  <c r="Q341" i="26" s="1"/>
  <c r="Q365" i="26" a="1"/>
  <c r="Q365" i="26" s="1"/>
  <c r="Q1444" i="26" a="1"/>
  <c r="Q1444" i="26" s="1"/>
  <c r="Q1447" i="26" a="1"/>
  <c r="Q1447" i="26" s="1"/>
  <c r="Q1531" i="26" a="1"/>
  <c r="Q1531" i="26" s="1"/>
  <c r="Q1540" i="26" a="1"/>
  <c r="Q1540" i="26" s="1"/>
  <c r="Q1555" i="26" a="1"/>
  <c r="Q1555" i="26" s="1"/>
  <c r="Q1708" i="26" a="1"/>
  <c r="Q1708" i="26" s="1"/>
  <c r="Q1843" i="26" a="1"/>
  <c r="Q1843" i="26" s="1"/>
  <c r="Q198" i="26" a="1"/>
  <c r="Q198" i="26" s="1"/>
  <c r="Q1421" i="26" a="1"/>
  <c r="Q1421" i="26" s="1"/>
  <c r="Q1757" i="26" a="1"/>
  <c r="Q1757" i="26" s="1"/>
  <c r="Q579" i="26" a="1"/>
  <c r="Q579" i="26" s="1"/>
  <c r="Q639" i="26" a="1"/>
  <c r="Q639" i="26" s="1"/>
  <c r="Q774" i="26" a="1"/>
  <c r="Q774" i="26" s="1"/>
  <c r="Q1925" i="26" a="1"/>
  <c r="Q1925" i="26" s="1"/>
  <c r="Q149" i="26" a="1"/>
  <c r="Q149" i="26" s="1"/>
  <c r="Q257" i="26" a="1"/>
  <c r="Q257" i="26" s="1"/>
  <c r="Q401" i="26" a="1"/>
  <c r="Q401" i="26" s="1"/>
  <c r="Q461" i="26" a="1"/>
  <c r="Q461" i="26" s="1"/>
  <c r="Q677" i="26" a="1"/>
  <c r="Q677" i="26" s="1"/>
  <c r="Q701" i="26" a="1"/>
  <c r="Q701" i="26" s="1"/>
  <c r="Q725" i="26" a="1"/>
  <c r="Q725" i="26" s="1"/>
  <c r="Q761" i="26" a="1"/>
  <c r="Q761" i="26" s="1"/>
  <c r="Q833" i="26" a="1"/>
  <c r="Q833" i="26" s="1"/>
  <c r="Q2215" i="26" a="1"/>
  <c r="Q2215" i="26" s="1"/>
  <c r="Q66" i="26" a="1"/>
  <c r="Q66" i="26" s="1"/>
  <c r="Q141" i="26" a="1"/>
  <c r="Q141" i="26" s="1"/>
  <c r="Q1433" i="26" a="1"/>
  <c r="Q1433" i="26" s="1"/>
  <c r="Q498" i="26" a="1"/>
  <c r="Q498" i="26" s="1"/>
  <c r="Q846" i="26" a="1"/>
  <c r="Q846" i="26" s="1"/>
  <c r="Q329" i="26" a="1"/>
  <c r="Q329" i="26" s="1"/>
  <c r="Q449" i="26" a="1"/>
  <c r="Q449" i="26" s="1"/>
  <c r="Q485" i="26" a="1"/>
  <c r="Q485" i="26" s="1"/>
  <c r="Q545" i="26" a="1"/>
  <c r="Q545" i="26" s="1"/>
  <c r="Q593" i="26" a="1"/>
  <c r="Q593" i="26" s="1"/>
  <c r="Q905" i="26" a="1"/>
  <c r="Q905" i="26" s="1"/>
  <c r="Q929" i="26" a="1"/>
  <c r="Q929" i="26" s="1"/>
  <c r="Q977" i="26" a="1"/>
  <c r="Q977" i="26" s="1"/>
  <c r="Q1049" i="26" a="1"/>
  <c r="Q1049" i="26" s="1"/>
  <c r="Q1145" i="26" a="1"/>
  <c r="Q1145" i="26" s="1"/>
  <c r="Q1385" i="26" a="1"/>
  <c r="Q1385" i="26" s="1"/>
  <c r="G2286" i="26"/>
  <c r="G376" i="26"/>
  <c r="Q2525" i="26" a="1"/>
  <c r="Q2525" i="26" s="1"/>
  <c r="Q2849" i="26" a="1"/>
  <c r="Q2849" i="26" s="1"/>
  <c r="Q1660" i="26" a="1"/>
  <c r="Q1660" i="26" s="1"/>
  <c r="Q1735" i="26" a="1"/>
  <c r="Q1735" i="26" s="1"/>
  <c r="G2367" i="26"/>
  <c r="Q2440" i="26" a="1"/>
  <c r="Q2440" i="26" s="1"/>
  <c r="G2595" i="26"/>
  <c r="G2886" i="26"/>
  <c r="Q1001" i="26" a="1"/>
  <c r="Q1001" i="26" s="1"/>
  <c r="Q653" i="26" a="1"/>
  <c r="Q653" i="26" s="1"/>
  <c r="Q462" i="26" a="1"/>
  <c r="Q462" i="26" s="1"/>
  <c r="Q474" i="26" a="1"/>
  <c r="Q474" i="26" s="1"/>
  <c r="Q531" i="26" a="1"/>
  <c r="Q531" i="26" s="1"/>
  <c r="Q663" i="26" a="1"/>
  <c r="Q663" i="26" s="1"/>
  <c r="Q930" i="26" a="1"/>
  <c r="Q930" i="26" s="1"/>
  <c r="Q954" i="26" a="1"/>
  <c r="Q954" i="26" s="1"/>
  <c r="Q821" i="26" a="1"/>
  <c r="Q821" i="26" s="1"/>
  <c r="G342" i="26"/>
  <c r="Q53" i="26" a="1"/>
  <c r="Q53" i="26" s="1"/>
  <c r="Q101" i="26" a="1"/>
  <c r="Q101" i="26" s="1"/>
  <c r="G90" i="26"/>
  <c r="G1266" i="26"/>
  <c r="G1062" i="26"/>
  <c r="G759" i="26"/>
  <c r="G2559" i="26"/>
  <c r="G1599" i="26"/>
  <c r="G1308" i="26"/>
  <c r="G1224" i="26"/>
  <c r="G870" i="26"/>
  <c r="G781" i="26"/>
  <c r="G2124" i="26"/>
  <c r="G702" i="26"/>
  <c r="G1086" i="26"/>
  <c r="G1926" i="26"/>
  <c r="G2142" i="26"/>
  <c r="G144" i="26"/>
  <c r="G768" i="26"/>
  <c r="G780" i="26"/>
  <c r="G217" i="26"/>
  <c r="Q923" i="26" a="1"/>
  <c r="Q923" i="26" s="1"/>
  <c r="Q203" i="26" a="1"/>
  <c r="Q203" i="26" s="1"/>
  <c r="Q2194" i="26" a="1"/>
  <c r="Q2194" i="26" s="1"/>
  <c r="Q1618" i="26" a="1"/>
  <c r="Q1618" i="26" s="1"/>
  <c r="Q1090" i="26" a="1"/>
  <c r="Q1090" i="26" s="1"/>
  <c r="Q130" i="26" a="1"/>
  <c r="Q130" i="26" s="1"/>
  <c r="Q781" i="26" a="1"/>
  <c r="Q781" i="26" s="1"/>
  <c r="Q828" i="26" a="1"/>
  <c r="Q828" i="26" s="1"/>
  <c r="Q1545" i="26" a="1"/>
  <c r="Q1545" i="26" s="1"/>
  <c r="Q1401" i="26" a="1"/>
  <c r="Q1401" i="26" s="1"/>
  <c r="Q513" i="26" a="1"/>
  <c r="Q513" i="26" s="1"/>
  <c r="Q237" i="26" a="1"/>
  <c r="Q237" i="26" s="1"/>
  <c r="Q213" i="26" a="1"/>
  <c r="Q213" i="26" s="1"/>
  <c r="Q93" i="26" a="1"/>
  <c r="Q93" i="26" s="1"/>
  <c r="Q21" i="26" a="1"/>
  <c r="Q21" i="26" s="1"/>
  <c r="Q2444" i="26" a="1"/>
  <c r="Q2444" i="26" s="1"/>
  <c r="Q1532" i="26" a="1"/>
  <c r="Q1532" i="26" s="1"/>
  <c r="Q1793" i="26" a="1"/>
  <c r="Q1793" i="26" s="1"/>
  <c r="Q2587" i="26" a="1"/>
  <c r="Q2587" i="26" s="1"/>
  <c r="Q1939" i="26" a="1"/>
  <c r="Q1939" i="26" s="1"/>
  <c r="Q1705" i="26" a="1"/>
  <c r="Q1705" i="26" s="1"/>
  <c r="Q504" i="26" a="1"/>
  <c r="Q504" i="26" s="1"/>
  <c r="Q2603" i="26" a="1"/>
  <c r="Q2603" i="26" s="1"/>
  <c r="Q227" i="26" a="1"/>
  <c r="Q227" i="26" s="1"/>
  <c r="Q2578" i="26" a="1"/>
  <c r="Q2578" i="26" s="1"/>
  <c r="Q1690" i="26" a="1"/>
  <c r="Q1690" i="26" s="1"/>
  <c r="Q1318" i="26" a="1"/>
  <c r="Q1318" i="26" s="1"/>
  <c r="Q1258" i="26" a="1"/>
  <c r="Q1258" i="26" s="1"/>
  <c r="Q994" i="26" a="1"/>
  <c r="Q994" i="26" s="1"/>
  <c r="Q394" i="26" a="1"/>
  <c r="Q394" i="26" s="1"/>
  <c r="Q372" i="26" a="1"/>
  <c r="Q372" i="26" s="1"/>
  <c r="Q1043" i="26" a="1"/>
  <c r="Q1043" i="26" s="1"/>
  <c r="Q1426" i="26" a="1"/>
  <c r="Q1426" i="26" s="1"/>
  <c r="Q1366" i="26" a="1"/>
  <c r="Q1366" i="26" s="1"/>
  <c r="Q1270" i="26" a="1"/>
  <c r="Q1270" i="26" s="1"/>
  <c r="Q1222" i="26" a="1"/>
  <c r="Q1222" i="26" s="1"/>
  <c r="Q538" i="26" a="1"/>
  <c r="Q538" i="26" s="1"/>
  <c r="Q442" i="26" a="1"/>
  <c r="Q442" i="26" s="1"/>
  <c r="Q202" i="26" a="1"/>
  <c r="Q202" i="26" s="1"/>
  <c r="Q178" i="26" a="1"/>
  <c r="Q178" i="26" s="1"/>
  <c r="Q58" i="26" a="1"/>
  <c r="Q58" i="26" s="1"/>
  <c r="Q12" i="26" a="1"/>
  <c r="Q12" i="26" s="1"/>
  <c r="Q2855" i="26" a="1"/>
  <c r="Q2855" i="26" s="1"/>
  <c r="Q2591" i="26" a="1"/>
  <c r="Q2591" i="26" s="1"/>
  <c r="Q1355" i="26" a="1"/>
  <c r="Q1355" i="26" s="1"/>
  <c r="Q503" i="26" a="1"/>
  <c r="Q503" i="26" s="1"/>
  <c r="Q34" i="26" a="1"/>
  <c r="Q34" i="26" s="1"/>
  <c r="Q2865" i="26" a="1"/>
  <c r="Q2865" i="26" s="1"/>
  <c r="Q933" i="26" a="1"/>
  <c r="Q933" i="26" s="1"/>
  <c r="Q873" i="26" a="1"/>
  <c r="Q873" i="26" s="1"/>
  <c r="Q753" i="26" a="1"/>
  <c r="Q753" i="26" s="1"/>
  <c r="Q621" i="26" a="1"/>
  <c r="Q621" i="26" s="1"/>
  <c r="Q537" i="26" a="1"/>
  <c r="Q537" i="26" s="1"/>
  <c r="Q177" i="26" a="1"/>
  <c r="Q177" i="26" s="1"/>
  <c r="Q117" i="26" a="1"/>
  <c r="Q117" i="26" s="1"/>
  <c r="Q33" i="26" a="1"/>
  <c r="Q33" i="26" s="1"/>
  <c r="Q2709" i="26" a="1"/>
  <c r="Q2709" i="26" s="1"/>
  <c r="Q2349" i="26" a="1"/>
  <c r="Q2349" i="26" s="1"/>
  <c r="Q2169" i="26" a="1"/>
  <c r="Q2169" i="26" s="1"/>
  <c r="Q1497" i="26" a="1"/>
  <c r="Q1497" i="26" s="1"/>
  <c r="Q1185" i="26" a="1"/>
  <c r="Q1185" i="26" s="1"/>
  <c r="Q957" i="26" a="1"/>
  <c r="Q957" i="26" s="1"/>
  <c r="Q693" i="26" a="1"/>
  <c r="Q693" i="26" s="1"/>
  <c r="Q585" i="26" a="1"/>
  <c r="Q585" i="26" s="1"/>
  <c r="Q573" i="26" a="1"/>
  <c r="Q573" i="26" s="1"/>
  <c r="Q357" i="26" a="1"/>
  <c r="Q357" i="26" s="1"/>
  <c r="Q249" i="26" a="1"/>
  <c r="Q249" i="26" s="1"/>
  <c r="Q225" i="26" a="1"/>
  <c r="Q225" i="26" s="1"/>
  <c r="Q129" i="26" a="1"/>
  <c r="Q129" i="26" s="1"/>
  <c r="Q105" i="26" a="1"/>
  <c r="Q105" i="26" s="1"/>
  <c r="Q2864" i="26" a="1"/>
  <c r="Q2864" i="26" s="1"/>
  <c r="Q2732" i="26" a="1"/>
  <c r="Q2732" i="26" s="1"/>
  <c r="Q2012" i="26" a="1"/>
  <c r="Q2012" i="26" s="1"/>
  <c r="Q2000" i="26" a="1"/>
  <c r="Q2000" i="26" s="1"/>
  <c r="Q1928" i="26" a="1"/>
  <c r="Q1928" i="26" s="1"/>
  <c r="Q1892" i="26" a="1"/>
  <c r="Q1892" i="26" s="1"/>
  <c r="Q1784" i="26" a="1"/>
  <c r="Q1784" i="26" s="1"/>
  <c r="Q1772" i="26" a="1"/>
  <c r="Q1772" i="26" s="1"/>
  <c r="Q1748" i="26" a="1"/>
  <c r="Q1748" i="26" s="1"/>
  <c r="Q1604" i="26" a="1"/>
  <c r="Q1604" i="26" s="1"/>
  <c r="Q1424" i="26" a="1"/>
  <c r="Q1424" i="26" s="1"/>
  <c r="Q1412" i="26" a="1"/>
  <c r="Q1412" i="26" s="1"/>
  <c r="Q1400" i="26" a="1"/>
  <c r="Q1400" i="26" s="1"/>
  <c r="Q1052" i="26" a="1"/>
  <c r="Q1052" i="26" s="1"/>
  <c r="Q728" i="26" a="1"/>
  <c r="Q728" i="26" s="1"/>
  <c r="Q452" i="26" a="1"/>
  <c r="Q452" i="26" s="1"/>
  <c r="Q404" i="26" a="1"/>
  <c r="Q404" i="26" s="1"/>
  <c r="Q380" i="26" a="1"/>
  <c r="Q380" i="26" s="1"/>
  <c r="Q260" i="26" a="1"/>
  <c r="Q260" i="26" s="1"/>
  <c r="Q2798" i="26" a="1"/>
  <c r="Q2798" i="26" s="1"/>
  <c r="Q2666" i="26" a="1"/>
  <c r="Q2666" i="26" s="1"/>
  <c r="Q1826" i="26" a="1"/>
  <c r="Q1826" i="26" s="1"/>
  <c r="Q1742" i="26" a="1"/>
  <c r="Q1742" i="26" s="1"/>
  <c r="Q1370" i="26" a="1"/>
  <c r="Q1370" i="26" s="1"/>
  <c r="Q1226" i="26" a="1"/>
  <c r="Q1226" i="26" s="1"/>
  <c r="Q1094" i="26" a="1"/>
  <c r="Q1094" i="26" s="1"/>
  <c r="Q746" i="26" a="1"/>
  <c r="Q746" i="26" s="1"/>
  <c r="Q494" i="26" a="1"/>
  <c r="Q494" i="26" s="1"/>
  <c r="Q410" i="26" a="1"/>
  <c r="Q410" i="26" s="1"/>
  <c r="Q362" i="26" a="1"/>
  <c r="Q362" i="26" s="1"/>
  <c r="Q170" i="26" a="1"/>
  <c r="Q170" i="26" s="1"/>
  <c r="Q158" i="26" a="1"/>
  <c r="Q158" i="26" s="1"/>
  <c r="Q110" i="26" a="1"/>
  <c r="Q110" i="26" s="1"/>
  <c r="Q2834" i="26" a="1"/>
  <c r="Q2834" i="26" s="1"/>
  <c r="Q2726" i="26" a="1"/>
  <c r="Q2726" i="26" s="1"/>
  <c r="Q2378" i="26" a="1"/>
  <c r="Q2378" i="26" s="1"/>
  <c r="Q1322" i="26" a="1"/>
  <c r="Q1322" i="26" s="1"/>
  <c r="Q1202" i="26" a="1"/>
  <c r="Q1202" i="26" s="1"/>
  <c r="Q2401" i="26" a="1"/>
  <c r="Q2401" i="26" s="1"/>
  <c r="Q2101" i="26" a="1"/>
  <c r="Q2101" i="26" s="1"/>
  <c r="Q2029" i="26" a="1"/>
  <c r="Q2029" i="26" s="1"/>
  <c r="Q1801" i="26" a="1"/>
  <c r="Q1801" i="26" s="1"/>
  <c r="Q1753" i="26" a="1"/>
  <c r="Q1753" i="26" s="1"/>
  <c r="Q1573" i="26" a="1"/>
  <c r="Q1573" i="26" s="1"/>
  <c r="Q1285" i="26" a="1"/>
  <c r="Q1285" i="26" s="1"/>
  <c r="Q1225" i="26" a="1"/>
  <c r="Q1225" i="26" s="1"/>
  <c r="Q1153" i="26" a="1"/>
  <c r="Q1153" i="26" s="1"/>
  <c r="Q901" i="26" a="1"/>
  <c r="Q901" i="26" s="1"/>
  <c r="Q841" i="26" a="1"/>
  <c r="Q841" i="26" s="1"/>
  <c r="Q769" i="26" a="1"/>
  <c r="Q769" i="26" s="1"/>
  <c r="Q661" i="26" a="1"/>
  <c r="Q661" i="26" s="1"/>
  <c r="Q625" i="26" a="1"/>
  <c r="Q625" i="26" s="1"/>
  <c r="Q541" i="26" a="1"/>
  <c r="Q541" i="26" s="1"/>
  <c r="Q469" i="26" a="1"/>
  <c r="Q469" i="26" s="1"/>
  <c r="Q2760" i="26" a="1"/>
  <c r="Q2760" i="26" s="1"/>
  <c r="Q2580" i="26" a="1"/>
  <c r="Q2580" i="26" s="1"/>
  <c r="Q2484" i="26" a="1"/>
  <c r="Q2484" i="26" s="1"/>
  <c r="Q2412" i="26" a="1"/>
  <c r="Q2412" i="26" s="1"/>
  <c r="Q2232" i="26" a="1"/>
  <c r="Q2232" i="26" s="1"/>
  <c r="Q2184" i="26" a="1"/>
  <c r="Q2184" i="26" s="1"/>
  <c r="Q2064" i="26" a="1"/>
  <c r="Q2064" i="26" s="1"/>
  <c r="Q1824" i="26" a="1"/>
  <c r="Q1824" i="26" s="1"/>
  <c r="Q1692" i="26" a="1"/>
  <c r="Q1692" i="26" s="1"/>
  <c r="Q1668" i="26" a="1"/>
  <c r="Q1668" i="26" s="1"/>
  <c r="Q1572" i="26" a="1"/>
  <c r="Q1572" i="26" s="1"/>
  <c r="Q1548" i="26" a="1"/>
  <c r="Q1548" i="26" s="1"/>
  <c r="Q1524" i="26" a="1"/>
  <c r="Q1524" i="26" s="1"/>
  <c r="Q1428" i="26" a="1"/>
  <c r="Q1428" i="26" s="1"/>
  <c r="Q1260" i="26" a="1"/>
  <c r="Q1260" i="26" s="1"/>
  <c r="Q1212" i="26" a="1"/>
  <c r="Q1212" i="26" s="1"/>
  <c r="Q2654" i="26" a="1"/>
  <c r="Q2654" i="26" s="1"/>
  <c r="Q1814" i="26" a="1"/>
  <c r="Q1814" i="26" s="1"/>
  <c r="Q1754" i="26" a="1"/>
  <c r="Q1754" i="26" s="1"/>
  <c r="Q1622" i="26" a="1"/>
  <c r="Q1622" i="26" s="1"/>
  <c r="Q1310" i="26" a="1"/>
  <c r="Q1310" i="26" s="1"/>
  <c r="Q962" i="26" a="1"/>
  <c r="Q962" i="26" s="1"/>
  <c r="Q2425" i="26" a="1"/>
  <c r="Q2425" i="26" s="1"/>
  <c r="Q2293" i="26" a="1"/>
  <c r="Q2293" i="26" s="1"/>
  <c r="Q1813" i="26" a="1"/>
  <c r="Q1813" i="26" s="1"/>
  <c r="Q1657" i="26" a="1"/>
  <c r="Q1657" i="26" s="1"/>
  <c r="Q1537" i="26" a="1"/>
  <c r="Q1537" i="26" s="1"/>
  <c r="Q1309" i="26" a="1"/>
  <c r="Q1309" i="26" s="1"/>
  <c r="Q1189" i="26" a="1"/>
  <c r="Q1189" i="26" s="1"/>
  <c r="Q997" i="26" a="1"/>
  <c r="Q997" i="26" s="1"/>
  <c r="Q925" i="26" a="1"/>
  <c r="Q925" i="26" s="1"/>
  <c r="Q889" i="26" a="1"/>
  <c r="Q889" i="26" s="1"/>
  <c r="Q829" i="26" a="1"/>
  <c r="Q829" i="26" s="1"/>
  <c r="Q745" i="26" a="1"/>
  <c r="Q745" i="26" s="1"/>
  <c r="Q589" i="26" a="1"/>
  <c r="Q589" i="26" s="1"/>
  <c r="Q529" i="26" a="1"/>
  <c r="Q529" i="26" s="1"/>
  <c r="Q25" i="26" a="1"/>
  <c r="Q25" i="26" s="1"/>
  <c r="Q2750" i="26" a="1"/>
  <c r="Q2750" i="26" s="1"/>
  <c r="Q2138" i="26" a="1"/>
  <c r="Q2138" i="26" s="1"/>
  <c r="Q1802" i="26" a="1"/>
  <c r="Q1802" i="26" s="1"/>
  <c r="Q1586" i="26" a="1"/>
  <c r="Q1586" i="26" s="1"/>
  <c r="Q1238" i="26" a="1"/>
  <c r="Q1238" i="26" s="1"/>
  <c r="Q1130" i="26" a="1"/>
  <c r="Q1130" i="26" s="1"/>
  <c r="Q2473" i="26" a="1"/>
  <c r="Q2473" i="26" s="1"/>
  <c r="Q2449" i="26" a="1"/>
  <c r="Q2449" i="26" s="1"/>
  <c r="Q2389" i="26" a="1"/>
  <c r="Q2389" i="26" s="1"/>
  <c r="Q2065" i="26" a="1"/>
  <c r="Q2065" i="26" s="1"/>
  <c r="Q1825" i="26" a="1"/>
  <c r="Q1825" i="26" s="1"/>
  <c r="Q1321" i="26" a="1"/>
  <c r="Q1321" i="26" s="1"/>
  <c r="Q1237" i="26" a="1"/>
  <c r="Q1237" i="26" s="1"/>
  <c r="Q913" i="26" a="1"/>
  <c r="Q913" i="26" s="1"/>
  <c r="Q853" i="26" a="1"/>
  <c r="Q853" i="26" s="1"/>
  <c r="Q817" i="26" a="1"/>
  <c r="Q817" i="26" s="1"/>
  <c r="Q637" i="26" a="1"/>
  <c r="Q637" i="26" s="1"/>
  <c r="Q577" i="26" a="1"/>
  <c r="Q577" i="26" s="1"/>
  <c r="Q517" i="26" a="1"/>
  <c r="Q517" i="26" s="1"/>
  <c r="Q73" i="26" a="1"/>
  <c r="Q73" i="26" s="1"/>
  <c r="Q49" i="26" a="1"/>
  <c r="Q49" i="26" s="1"/>
  <c r="Q1140" i="26" a="1"/>
  <c r="Q1140" i="26" s="1"/>
  <c r="Q996" i="26" a="1"/>
  <c r="Q996" i="26" s="1"/>
  <c r="Q984" i="26" a="1"/>
  <c r="Q984" i="26" s="1"/>
  <c r="Q564" i="26" a="1"/>
  <c r="Q564" i="26" s="1"/>
  <c r="Q540" i="26" a="1"/>
  <c r="Q540" i="26" s="1"/>
  <c r="Q528" i="26" a="1"/>
  <c r="Q528" i="26" s="1"/>
  <c r="Q480" i="26" a="1"/>
  <c r="Q480" i="26" s="1"/>
  <c r="Q2867" i="26" a="1"/>
  <c r="Q2867" i="26" s="1"/>
  <c r="Q2831" i="26" a="1"/>
  <c r="Q2831" i="26" s="1"/>
  <c r="Q2819" i="26" a="1"/>
  <c r="Q2819" i="26" s="1"/>
  <c r="Q2807" i="26" a="1"/>
  <c r="Q2807" i="26" s="1"/>
  <c r="Q2651" i="26" a="1"/>
  <c r="Q2651" i="26" s="1"/>
  <c r="Q2615" i="26" a="1"/>
  <c r="Q2615" i="26" s="1"/>
  <c r="Q2435" i="26" a="1"/>
  <c r="Q2435" i="26" s="1"/>
  <c r="Q2399" i="26" a="1"/>
  <c r="Q2399" i="26" s="1"/>
  <c r="Q2027" i="26" a="1"/>
  <c r="Q2027" i="26" s="1"/>
  <c r="Q1967" i="26" a="1"/>
  <c r="Q1967" i="26" s="1"/>
  <c r="Q1955" i="26" a="1"/>
  <c r="Q1955" i="26" s="1"/>
  <c r="Q1931" i="26" a="1"/>
  <c r="Q1931" i="26" s="1"/>
  <c r="Q1751" i="26" a="1"/>
  <c r="Q1751" i="26" s="1"/>
  <c r="Q1727" i="26" a="1"/>
  <c r="Q1727" i="26" s="1"/>
  <c r="Q1020" i="26" a="1"/>
  <c r="Q1020" i="26" s="1"/>
  <c r="Q900" i="26" a="1"/>
  <c r="Q900" i="26" s="1"/>
  <c r="Q624" i="26" a="1"/>
  <c r="Q624" i="26" s="1"/>
  <c r="Q516" i="26" a="1"/>
  <c r="Q516" i="26" s="1"/>
  <c r="Q36" i="26" a="1"/>
  <c r="Q36" i="26" s="1"/>
  <c r="Q1032" i="26" a="1"/>
  <c r="Q1032" i="26" s="1"/>
  <c r="Q588" i="26" a="1"/>
  <c r="Q588" i="26" s="1"/>
  <c r="Q492" i="26" a="1"/>
  <c r="Q492" i="26" s="1"/>
  <c r="Q1499" i="26" a="1"/>
  <c r="Q1499" i="26" s="1"/>
  <c r="Q1331" i="26" a="1"/>
  <c r="Q1331" i="26" s="1"/>
  <c r="Q1019" i="26" a="1"/>
  <c r="Q1019" i="26" s="1"/>
  <c r="Q323" i="26" a="1"/>
  <c r="Q323" i="26" s="1"/>
  <c r="Q2841" i="26" a="1"/>
  <c r="Q2841" i="26" s="1"/>
  <c r="Q2757" i="26" a="1"/>
  <c r="Q2757" i="26" s="1"/>
  <c r="Q2625" i="26" a="1"/>
  <c r="Q2625" i="26" s="1"/>
  <c r="Q2613" i="26" a="1"/>
  <c r="Q2613" i="26" s="1"/>
  <c r="Q2601" i="26" a="1"/>
  <c r="Q2601" i="26" s="1"/>
  <c r="Q2373" i="26" a="1"/>
  <c r="Q2373" i="26" s="1"/>
  <c r="Q2277" i="26" a="1"/>
  <c r="Q2277" i="26" s="1"/>
  <c r="Q2133" i="26" a="1"/>
  <c r="Q2133" i="26" s="1"/>
  <c r="Q1665" i="26" a="1"/>
  <c r="Q1665" i="26" s="1"/>
  <c r="Q1353" i="26" a="1"/>
  <c r="Q1353" i="26" s="1"/>
  <c r="Q1245" i="26" a="1"/>
  <c r="Q1245" i="26" s="1"/>
  <c r="Q1209" i="26" a="1"/>
  <c r="Q1209" i="26" s="1"/>
  <c r="Q1197" i="26" a="1"/>
  <c r="Q1197" i="26" s="1"/>
  <c r="Q1101" i="26" a="1"/>
  <c r="Q1101" i="26" s="1"/>
  <c r="Q921" i="26" a="1"/>
  <c r="Q921" i="26" s="1"/>
  <c r="Q765" i="26" a="1"/>
  <c r="Q765" i="26" s="1"/>
  <c r="Q429" i="26" a="1"/>
  <c r="Q429" i="26" s="1"/>
  <c r="Q405" i="26" a="1"/>
  <c r="Q405" i="26" s="1"/>
  <c r="Q393" i="26" a="1"/>
  <c r="Q393" i="26" s="1"/>
  <c r="Q381" i="26" a="1"/>
  <c r="Q381" i="26" s="1"/>
  <c r="Q333" i="26" a="1"/>
  <c r="Q333" i="26" s="1"/>
  <c r="Q1547" i="26" a="1"/>
  <c r="Q1547" i="26" s="1"/>
  <c r="Q1487" i="26" a="1"/>
  <c r="Q1487" i="26" s="1"/>
  <c r="Q1379" i="26" a="1"/>
  <c r="Q1379" i="26" s="1"/>
  <c r="Q1295" i="26" a="1"/>
  <c r="Q1295" i="26" s="1"/>
  <c r="Q1259" i="26" a="1"/>
  <c r="Q1259" i="26" s="1"/>
  <c r="Q1163" i="26" a="1"/>
  <c r="Q1163" i="26" s="1"/>
  <c r="Q1139" i="26" a="1"/>
  <c r="Q1139" i="26" s="1"/>
  <c r="Q899" i="26" a="1"/>
  <c r="Q899" i="26" s="1"/>
  <c r="Q815" i="26" a="1"/>
  <c r="Q815" i="26" s="1"/>
  <c r="Q779" i="26" a="1"/>
  <c r="Q779" i="26" s="1"/>
  <c r="Q743" i="26" a="1"/>
  <c r="Q743" i="26" s="1"/>
  <c r="Q587" i="26" a="1"/>
  <c r="Q587" i="26" s="1"/>
  <c r="Q563" i="26" a="1"/>
  <c r="Q563" i="26" s="1"/>
  <c r="Q443" i="26" a="1"/>
  <c r="Q443" i="26" s="1"/>
  <c r="Q371" i="26" a="1"/>
  <c r="Q371" i="26" s="1"/>
  <c r="Q347" i="26" a="1"/>
  <c r="Q347" i="26" s="1"/>
  <c r="Q299" i="26" a="1"/>
  <c r="Q299" i="26" s="1"/>
  <c r="Q251" i="26" a="1"/>
  <c r="Q251" i="26" s="1"/>
  <c r="Q131" i="26" a="1"/>
  <c r="Q131" i="26" s="1"/>
  <c r="Q11" i="26" a="1"/>
  <c r="Q11" i="26" s="1"/>
  <c r="Q2398" i="26" a="1"/>
  <c r="Q2398" i="26" s="1"/>
  <c r="Q2026" i="26" a="1"/>
  <c r="Q2026" i="26" s="1"/>
  <c r="Q1918" i="26" a="1"/>
  <c r="Q1918" i="26" s="1"/>
  <c r="Q1654" i="26" a="1"/>
  <c r="Q1654" i="26" s="1"/>
  <c r="Q1582" i="26" a="1"/>
  <c r="Q1582" i="26" s="1"/>
  <c r="Q1546" i="26" a="1"/>
  <c r="Q1546" i="26" s="1"/>
  <c r="Q1438" i="26" a="1"/>
  <c r="Q1438" i="26" s="1"/>
  <c r="Q1246" i="26" a="1"/>
  <c r="Q1246" i="26" s="1"/>
  <c r="Q1138" i="26" a="1"/>
  <c r="Q1138" i="26" s="1"/>
  <c r="Q1078" i="26" a="1"/>
  <c r="Q1078" i="26" s="1"/>
  <c r="Q1054" i="26" a="1"/>
  <c r="Q1054" i="26" s="1"/>
  <c r="Q634" i="26" a="1"/>
  <c r="Q634" i="26" s="1"/>
  <c r="Q586" i="26" a="1"/>
  <c r="Q586" i="26" s="1"/>
  <c r="Q562" i="26" a="1"/>
  <c r="Q562" i="26" s="1"/>
  <c r="Q526" i="26" a="1"/>
  <c r="Q526" i="26" s="1"/>
  <c r="Q490" i="26" a="1"/>
  <c r="Q490" i="26" s="1"/>
  <c r="Q418" i="26" a="1"/>
  <c r="Q418" i="26" s="1"/>
  <c r="Q370" i="26" a="1"/>
  <c r="Q370" i="26" s="1"/>
  <c r="Q346" i="26" a="1"/>
  <c r="Q346" i="26" s="1"/>
  <c r="Q166" i="26" a="1"/>
  <c r="Q166" i="26" s="1"/>
  <c r="Q154" i="26" a="1"/>
  <c r="Q154" i="26" s="1"/>
  <c r="Q118" i="26" a="1"/>
  <c r="Q118" i="26" s="1"/>
  <c r="Q106" i="26" a="1"/>
  <c r="Q106" i="26" s="1"/>
  <c r="Q82" i="26" a="1"/>
  <c r="Q82" i="26" s="1"/>
  <c r="Q46" i="26" a="1"/>
  <c r="Q46" i="26" s="1"/>
  <c r="Q321" i="26" a="1"/>
  <c r="Q321" i="26" s="1"/>
  <c r="Q297" i="26" a="1"/>
  <c r="Q297" i="26" s="1"/>
  <c r="Q273" i="26" a="1"/>
  <c r="Q273" i="26" s="1"/>
  <c r="Q201" i="26" a="1"/>
  <c r="Q201" i="26" s="1"/>
  <c r="Q189" i="26" a="1"/>
  <c r="Q189" i="26" s="1"/>
  <c r="Q153" i="26" a="1"/>
  <c r="Q153" i="26" s="1"/>
  <c r="Q2852" i="26" a="1"/>
  <c r="Q2852" i="26" s="1"/>
  <c r="Q2720" i="26" a="1"/>
  <c r="Q2720" i="26" s="1"/>
  <c r="Q2504" i="26" a="1"/>
  <c r="Q2504" i="26" s="1"/>
  <c r="Q2420" i="26" a="1"/>
  <c r="Q2420" i="26" s="1"/>
  <c r="Q2060" i="26" a="1"/>
  <c r="Q2060" i="26" s="1"/>
  <c r="Q2048" i="26" a="1"/>
  <c r="Q2048" i="26" s="1"/>
  <c r="Q1988" i="26" a="1"/>
  <c r="Q1988" i="26" s="1"/>
  <c r="Q1976" i="26" a="1"/>
  <c r="Q1976" i="26" s="1"/>
  <c r="Q1952" i="26" a="1"/>
  <c r="Q1952" i="26" s="1"/>
  <c r="Q1916" i="26" a="1"/>
  <c r="Q1916" i="26" s="1"/>
  <c r="Q1856" i="26" a="1"/>
  <c r="Q1856" i="26" s="1"/>
  <c r="Q1844" i="26" a="1"/>
  <c r="Q1844" i="26" s="1"/>
  <c r="Q1820" i="26" a="1"/>
  <c r="Q1820" i="26" s="1"/>
  <c r="Q1520" i="26" a="1"/>
  <c r="Q1520" i="26" s="1"/>
  <c r="Q1460" i="26" a="1"/>
  <c r="Q1460" i="26" s="1"/>
  <c r="Q1388" i="26" a="1"/>
  <c r="Q1388" i="26" s="1"/>
  <c r="Q1232" i="26" a="1"/>
  <c r="Q1232" i="26" s="1"/>
  <c r="Q992" i="26" a="1"/>
  <c r="Q992" i="26" s="1"/>
  <c r="Q872" i="26" a="1"/>
  <c r="Q872" i="26" s="1"/>
  <c r="Q788" i="26" a="1"/>
  <c r="Q788" i="26" s="1"/>
  <c r="Q536" i="26" a="1"/>
  <c r="Q536" i="26" s="1"/>
  <c r="Q188" i="26" a="1"/>
  <c r="Q188" i="26" s="1"/>
  <c r="Q1859" i="26" a="1"/>
  <c r="Q1859" i="26" s="1"/>
  <c r="Q1703" i="26" a="1"/>
  <c r="Q1703" i="26" s="1"/>
  <c r="Q1235" i="26" a="1"/>
  <c r="Q1235" i="26" s="1"/>
  <c r="Q1787" i="26" a="1"/>
  <c r="Q1787" i="26" s="1"/>
  <c r="Q2077" i="26" a="1"/>
  <c r="Q2077" i="26" s="1"/>
  <c r="Q493" i="26" a="1"/>
  <c r="Q493" i="26" s="1"/>
  <c r="Q467" i="26" a="1"/>
  <c r="Q467" i="26" s="1"/>
  <c r="Q1175" i="26" a="1"/>
  <c r="Q1175" i="26" s="1"/>
  <c r="Q1943" i="26" a="1"/>
  <c r="Q1943" i="26" s="1"/>
  <c r="Q156" i="26" a="1"/>
  <c r="Q156" i="26" s="1"/>
  <c r="Q1799" i="26" a="1"/>
  <c r="Q1799" i="26" s="1"/>
  <c r="Q1055" i="26" a="1"/>
  <c r="Q1055" i="26" s="1"/>
  <c r="Q1667" i="26" a="1"/>
  <c r="Q1667" i="26" s="1"/>
  <c r="Q851" i="26" a="1"/>
  <c r="Q851" i="26" s="1"/>
  <c r="Q1721" i="26" a="1"/>
  <c r="Q1721" i="26" s="1"/>
  <c r="Q155" i="26" a="1"/>
  <c r="Q155" i="26" s="1"/>
  <c r="Q269" i="26" a="1"/>
  <c r="Q269" i="26" s="1"/>
  <c r="Q527" i="26" a="1"/>
  <c r="Q527" i="26" s="1"/>
  <c r="Q1949" i="26" a="1"/>
  <c r="Q1949" i="26" s="1"/>
  <c r="Q845" i="26" a="1"/>
  <c r="Q845" i="26" s="1"/>
  <c r="Q2765" i="26" a="1"/>
  <c r="Q2765" i="26" s="1"/>
  <c r="Q539" i="26" a="1"/>
  <c r="Q539" i="26" s="1"/>
  <c r="Q245" i="26" a="1"/>
  <c r="Q245" i="26" s="1"/>
  <c r="Q623" i="26" a="1"/>
  <c r="Q623" i="26" s="1"/>
  <c r="G651" i="26"/>
  <c r="G939" i="26"/>
  <c r="G1935" i="26"/>
  <c r="G2619" i="26"/>
  <c r="G2883" i="26"/>
  <c r="G2830" i="26"/>
  <c r="G568" i="26"/>
  <c r="G604" i="26"/>
  <c r="G808" i="26"/>
  <c r="G2260" i="26"/>
  <c r="G2524" i="26"/>
  <c r="G1272" i="26"/>
  <c r="G1296" i="26"/>
  <c r="G2016" i="26"/>
  <c r="G1900" i="26"/>
  <c r="G2560" i="26"/>
  <c r="G693" i="26"/>
  <c r="G684" i="26"/>
  <c r="G816" i="26"/>
  <c r="G1080" i="26"/>
  <c r="G2148" i="26"/>
  <c r="G2544" i="26"/>
  <c r="G2796" i="26"/>
  <c r="G757" i="26"/>
  <c r="G328" i="26"/>
  <c r="G952" i="26"/>
  <c r="G1024" i="26"/>
  <c r="G1708" i="26"/>
  <c r="G105" i="26"/>
  <c r="G201" i="26"/>
  <c r="G489" i="26"/>
  <c r="G573" i="26"/>
  <c r="G609" i="26"/>
  <c r="G645" i="26"/>
  <c r="G1065" i="26"/>
  <c r="G1581" i="26"/>
  <c r="G1761" i="26"/>
  <c r="G1857" i="26"/>
  <c r="G2769" i="26"/>
  <c r="G2889" i="26"/>
  <c r="G466" i="26"/>
  <c r="G598" i="26"/>
  <c r="G1270" i="26"/>
  <c r="G33" i="26"/>
  <c r="G441" i="26"/>
  <c r="G537" i="26"/>
  <c r="G657" i="26"/>
  <c r="G885" i="26"/>
  <c r="G1521" i="26"/>
  <c r="G1869" i="26"/>
  <c r="G2037" i="26"/>
  <c r="G2553" i="26"/>
  <c r="G2661" i="26"/>
  <c r="G2901" i="26"/>
  <c r="G57" i="26"/>
  <c r="G393" i="26"/>
  <c r="G477" i="26"/>
  <c r="G549" i="26"/>
  <c r="G597" i="26"/>
  <c r="G621" i="26"/>
  <c r="G873" i="26"/>
  <c r="G1017" i="26"/>
  <c r="G1269" i="26"/>
  <c r="G2013" i="26"/>
  <c r="G2877" i="26"/>
  <c r="G2230" i="26"/>
  <c r="G1487" i="26"/>
  <c r="G288" i="26"/>
  <c r="G984" i="26"/>
  <c r="G1056" i="26"/>
  <c r="G1176" i="26"/>
  <c r="G1524" i="26"/>
  <c r="G2208" i="26"/>
  <c r="G2808" i="26"/>
  <c r="G432" i="26"/>
  <c r="G600" i="26"/>
  <c r="G852" i="26"/>
  <c r="G1020" i="26"/>
  <c r="G1164" i="26"/>
  <c r="G1320" i="26"/>
  <c r="G1440" i="26"/>
  <c r="G1488" i="26"/>
  <c r="G1836" i="26"/>
  <c r="G2088" i="26"/>
  <c r="G2172" i="26"/>
  <c r="G2220" i="26"/>
  <c r="G2532" i="26"/>
  <c r="G2556" i="26"/>
  <c r="G2580" i="26"/>
  <c r="G2880" i="26"/>
  <c r="G85" i="26"/>
  <c r="G289" i="26"/>
  <c r="G661" i="26"/>
  <c r="G745" i="26"/>
  <c r="G817" i="26"/>
  <c r="G889" i="26"/>
  <c r="G1693" i="26"/>
  <c r="G2065" i="26"/>
  <c r="G2353" i="26"/>
  <c r="G2893" i="26"/>
  <c r="Q2066" i="26" a="1"/>
  <c r="Q2066" i="26" s="1"/>
  <c r="Q2756" i="26" a="1"/>
  <c r="Q2756" i="26" s="1"/>
  <c r="G1467" i="26"/>
  <c r="Q2008" i="26" a="1"/>
  <c r="Q2008" i="26" s="1"/>
  <c r="Q2314" i="26" a="1"/>
  <c r="Q2314" i="26" s="1"/>
  <c r="Q290" i="26" a="1"/>
  <c r="Q290" i="26" s="1"/>
  <c r="Q2114" i="26" a="1"/>
  <c r="Q2114" i="26" s="1"/>
  <c r="Q2468" i="26" a="1"/>
  <c r="Q2468" i="26" s="1"/>
  <c r="Q2774" i="26" a="1"/>
  <c r="Q2774" i="26" s="1"/>
  <c r="Q2822" i="26" a="1"/>
  <c r="Q2822" i="26" s="1"/>
  <c r="G705" i="26"/>
  <c r="G2535" i="26"/>
  <c r="G2188" i="26"/>
  <c r="Q2264" i="26" a="1"/>
  <c r="Q2264" i="26" s="1"/>
  <c r="Q146" i="26" a="1"/>
  <c r="Q146" i="26" s="1"/>
  <c r="Q1346" i="26" a="1"/>
  <c r="Q1346" i="26" s="1"/>
  <c r="Q2168" i="26" a="1"/>
  <c r="Q2168" i="26" s="1"/>
  <c r="Q2348" i="26" a="1"/>
  <c r="Q2348" i="26" s="1"/>
  <c r="Q2492" i="26" a="1"/>
  <c r="Q2492" i="26" s="1"/>
  <c r="G40" i="26"/>
  <c r="Q22" i="26" a="1"/>
  <c r="Q22" i="26" s="1"/>
  <c r="Q1496" i="26" a="1"/>
  <c r="Q1496" i="26" s="1"/>
  <c r="Q1280" i="26" a="1"/>
  <c r="Q1280" i="26" s="1"/>
  <c r="Q2438" i="26" a="1"/>
  <c r="Q2438" i="26" s="1"/>
  <c r="Q2600" i="26" a="1"/>
  <c r="Q2600" i="26" s="1"/>
  <c r="Q1118" i="26" a="1"/>
  <c r="Q1118" i="26" s="1"/>
  <c r="Q1220" i="26" a="1"/>
  <c r="Q1220" i="26" s="1"/>
  <c r="Q1340" i="26" a="1"/>
  <c r="Q1340" i="26" s="1"/>
  <c r="Q2030" i="26" a="1"/>
  <c r="Q2030" i="26" s="1"/>
  <c r="Q2072" i="26" a="1"/>
  <c r="Q2072" i="26" s="1"/>
  <c r="Q2480" i="26" a="1"/>
  <c r="Q2480" i="26" s="1"/>
  <c r="Q2780" i="26" a="1"/>
  <c r="Q2780" i="26" s="1"/>
  <c r="Q1221" i="26" a="1"/>
  <c r="Q1221" i="26" s="1"/>
  <c r="G784" i="26"/>
  <c r="G916" i="26"/>
  <c r="Q880" i="26" a="1"/>
  <c r="Q880" i="26" s="1"/>
  <c r="Q26" i="26" a="1"/>
  <c r="Q26" i="26" s="1"/>
  <c r="Q212" i="26" a="1"/>
  <c r="Q212" i="26" s="1"/>
  <c r="Q1010" i="26" a="1"/>
  <c r="Q1010" i="26" s="1"/>
  <c r="Q1112" i="26" a="1"/>
  <c r="Q1112" i="26" s="1"/>
  <c r="Q1352" i="26" a="1"/>
  <c r="Q1352" i="26" s="1"/>
  <c r="Q1376" i="26" a="1"/>
  <c r="Q1376" i="26" s="1"/>
  <c r="Q1682" i="26" a="1"/>
  <c r="Q1682" i="26" s="1"/>
  <c r="Q2024" i="26" a="1"/>
  <c r="Q2024" i="26" s="1"/>
  <c r="Q2384" i="26" a="1"/>
  <c r="Q2384" i="26" s="1"/>
  <c r="Q2402" i="26" a="1"/>
  <c r="Q2402" i="26" s="1"/>
  <c r="Q2450" i="26" a="1"/>
  <c r="Q2450" i="26" s="1"/>
  <c r="Q2612" i="26" a="1"/>
  <c r="Q2612" i="26" s="1"/>
  <c r="Q2630" i="26" a="1"/>
  <c r="Q2630" i="26" s="1"/>
  <c r="Q2768" i="26" a="1"/>
  <c r="Q2768" i="26" s="1"/>
  <c r="Q2810" i="26" a="1"/>
  <c r="Q2810" i="26" s="1"/>
  <c r="Q2858" i="26" a="1"/>
  <c r="Q2858" i="26" s="1"/>
  <c r="Q2870" i="26" a="1"/>
  <c r="Q2870" i="26" s="1"/>
  <c r="Q1556" i="26" a="1"/>
  <c r="Q1556" i="26" s="1"/>
  <c r="Q2786" i="26" a="1"/>
  <c r="Q2786" i="26" s="1"/>
  <c r="G208" i="26"/>
  <c r="Q76" i="26" a="1"/>
  <c r="Q76" i="26" s="1"/>
  <c r="Q274" i="26" a="1"/>
  <c r="Q274" i="26" s="1"/>
  <c r="Q436" i="26" a="1"/>
  <c r="Q436" i="26" s="1"/>
  <c r="Q722" i="26" a="1"/>
  <c r="Q722" i="26" s="1"/>
  <c r="Q1724" i="26" a="1"/>
  <c r="Q1724" i="26" s="1"/>
  <c r="Q956" i="26" a="1"/>
  <c r="Q956" i="26" s="1"/>
  <c r="Q800" i="26" a="1"/>
  <c r="Q800" i="26" s="1"/>
  <c r="Q74" i="26" a="1"/>
  <c r="Q74" i="26" s="1"/>
  <c r="Q2084" i="26" a="1"/>
  <c r="Q2084" i="26" s="1"/>
  <c r="Q242" i="26" a="1"/>
  <c r="Q242" i="26" s="1"/>
  <c r="Q122" i="26" a="1"/>
  <c r="Q122" i="26" s="1"/>
  <c r="Q839" i="26" a="1"/>
  <c r="Q839" i="26" s="1"/>
  <c r="Q1568" i="26" a="1"/>
  <c r="Q1568" i="26" s="1"/>
  <c r="Q1640" i="26" a="1"/>
  <c r="Q1640" i="26" s="1"/>
  <c r="Q1871" i="26" a="1"/>
  <c r="Q1871" i="26" s="1"/>
  <c r="Q959" i="26" a="1"/>
  <c r="Q959" i="26" s="1"/>
  <c r="Q1307" i="26" a="1"/>
  <c r="Q1307" i="26" s="1"/>
  <c r="Q2705" i="26" a="1"/>
  <c r="Q2705" i="26" s="1"/>
  <c r="Q386" i="26" a="1"/>
  <c r="Q386" i="26" s="1"/>
  <c r="Q1289" i="26" a="1"/>
  <c r="Q1289" i="26" s="1"/>
  <c r="Q2645" i="26" a="1"/>
  <c r="Q2645" i="26" s="1"/>
  <c r="Q2825" i="26" a="1"/>
  <c r="Q2825" i="26" s="1"/>
  <c r="Q1796" i="26" a="1"/>
  <c r="Q1796" i="26" s="1"/>
  <c r="Q1058" i="26" a="1"/>
  <c r="Q1058" i="26" s="1"/>
  <c r="Q1760" i="26" a="1"/>
  <c r="Q1760" i="26" s="1"/>
  <c r="Q887" i="26" a="1"/>
  <c r="Q887" i="26" s="1"/>
  <c r="Q1415" i="26" a="1"/>
  <c r="Q1415" i="26" s="1"/>
  <c r="Q1493" i="26" a="1"/>
  <c r="Q1493" i="26" s="1"/>
  <c r="Q1763" i="26" a="1"/>
  <c r="Q1763" i="26" s="1"/>
  <c r="Q1817" i="26" a="1"/>
  <c r="Q1817" i="26" s="1"/>
  <c r="Q1877" i="26" a="1"/>
  <c r="Q1877" i="26" s="1"/>
  <c r="Q1997" i="26" a="1"/>
  <c r="Q1997" i="26" s="1"/>
  <c r="Q2663" i="26" a="1"/>
  <c r="Q2663" i="26" s="1"/>
  <c r="Q2813" i="26" a="1"/>
  <c r="Q2813" i="26" s="1"/>
  <c r="Q2843" i="26" a="1"/>
  <c r="Q2843" i="26" s="1"/>
  <c r="Q2" i="26" a="1"/>
  <c r="Q2" i="26" s="1"/>
  <c r="Q491" i="26" a="1"/>
  <c r="Q491" i="26" s="1"/>
  <c r="Q857" i="26" a="1"/>
  <c r="Q857" i="26" s="1"/>
  <c r="Q2777" i="26" a="1"/>
  <c r="Q2777" i="26" s="1"/>
  <c r="Q413" i="26" a="1"/>
  <c r="Q413" i="26" s="1"/>
  <c r="Q83" i="26" a="1"/>
  <c r="Q83" i="26" s="1"/>
  <c r="Q293" i="26" a="1"/>
  <c r="Q293" i="26" s="1"/>
  <c r="Q932" i="26" a="1"/>
  <c r="Q932" i="26" s="1"/>
  <c r="Q1328" i="26" a="1"/>
  <c r="Q1328" i="26" s="1"/>
  <c r="Q2711" i="26" a="1"/>
  <c r="Q2711" i="26" s="1"/>
  <c r="Q428" i="26" a="1"/>
  <c r="Q428" i="26" s="1"/>
  <c r="Q1775" i="26" a="1"/>
  <c r="Q1775" i="26" s="1"/>
  <c r="G1422" i="26"/>
  <c r="Q209" i="26" a="1"/>
  <c r="Q209" i="26" s="1"/>
  <c r="Q314" i="26" a="1"/>
  <c r="Q314" i="26" s="1"/>
  <c r="Q35" i="26" a="1"/>
  <c r="Q35" i="26" s="1"/>
  <c r="Q107" i="26" a="1"/>
  <c r="Q107" i="26" s="1"/>
  <c r="Q236" i="26" a="1"/>
  <c r="Q236" i="26" s="1"/>
  <c r="Q281" i="26" a="1"/>
  <c r="Q281" i="26" s="1"/>
  <c r="Q377" i="26" a="1"/>
  <c r="Q377" i="26" s="1"/>
  <c r="Q425" i="26" a="1"/>
  <c r="Q425" i="26" s="1"/>
  <c r="Q569" i="26" a="1"/>
  <c r="Q569" i="26" s="1"/>
  <c r="Q617" i="26" a="1"/>
  <c r="Q617" i="26" s="1"/>
  <c r="Q1913" i="26" a="1"/>
  <c r="Q1913" i="26" s="1"/>
  <c r="Q29" i="26" a="1"/>
  <c r="Q29" i="26" s="1"/>
  <c r="Q62" i="26" a="1"/>
  <c r="Q62" i="26" s="1"/>
  <c r="Q995" i="26" a="1"/>
  <c r="Q995" i="26" s="1"/>
  <c r="Q1109" i="26" a="1"/>
  <c r="Q1109" i="26" s="1"/>
  <c r="Q1838" i="26" a="1"/>
  <c r="Q1838" i="26" s="1"/>
  <c r="Q1985" i="26" a="1"/>
  <c r="Q1985" i="26" s="1"/>
  <c r="Q2414" i="26" a="1"/>
  <c r="Q2414" i="26" s="1"/>
  <c r="Q419" i="26" a="1"/>
  <c r="Q419" i="26" s="1"/>
  <c r="Q1091" i="26" a="1"/>
  <c r="Q1091" i="26" s="1"/>
  <c r="Q1940" i="26" a="1"/>
  <c r="Q1940" i="26" s="1"/>
  <c r="G373" i="26"/>
  <c r="G1773" i="26"/>
  <c r="G66" i="26"/>
  <c r="G2691" i="26"/>
  <c r="G24" i="26"/>
  <c r="G2817" i="26"/>
  <c r="G88" i="26"/>
  <c r="G277" i="26"/>
  <c r="G535" i="26"/>
  <c r="G1530" i="26"/>
  <c r="G798" i="26"/>
  <c r="G1749" i="26"/>
  <c r="Q645" i="26" a="1"/>
  <c r="Q645" i="26" s="1"/>
  <c r="Q1233" i="26" a="1"/>
  <c r="Q1233" i="26" s="1"/>
  <c r="Q1057" i="26" a="1"/>
  <c r="Q1057" i="26" s="1"/>
  <c r="Q1081" i="26" a="1"/>
  <c r="Q1081" i="26" s="1"/>
  <c r="Q1198" i="26" a="1"/>
  <c r="Q1198" i="26" s="1"/>
  <c r="Q1816" i="26" a="1"/>
  <c r="Q1816" i="26" s="1"/>
  <c r="Q1924" i="26" a="1"/>
  <c r="Q1924" i="26" s="1"/>
  <c r="Q2074" i="26" a="1"/>
  <c r="Q2074" i="26" s="1"/>
  <c r="Q2515" i="26" a="1"/>
  <c r="Q2515" i="26" s="1"/>
  <c r="Q2518" i="26" a="1"/>
  <c r="Q2518" i="26" s="1"/>
  <c r="Q2611" i="26" a="1"/>
  <c r="Q2611" i="26" s="1"/>
  <c r="Q2623" i="26" a="1"/>
  <c r="Q2623" i="26" s="1"/>
  <c r="Q2659" i="26" a="1"/>
  <c r="Q2659" i="26" s="1"/>
  <c r="Q2707" i="26" a="1"/>
  <c r="Q2707" i="26" s="1"/>
  <c r="Q2809" i="26" a="1"/>
  <c r="Q2809" i="26" s="1"/>
  <c r="Q2818" i="26" a="1"/>
  <c r="Q2818" i="26" s="1"/>
  <c r="Q2863" i="26" a="1"/>
  <c r="Q2863" i="26" s="1"/>
  <c r="Q861" i="26" a="1"/>
  <c r="Q861" i="26" s="1"/>
  <c r="Q292" i="26" a="1"/>
  <c r="Q292" i="26" s="1"/>
  <c r="Q1720" i="26" a="1"/>
  <c r="Q1720" i="26" s="1"/>
  <c r="Q2490" i="26" a="1"/>
  <c r="Q2490" i="26" s="1"/>
  <c r="Q2724" i="26" a="1"/>
  <c r="Q2724" i="26" s="1"/>
  <c r="Q669" i="26" a="1"/>
  <c r="Q669" i="26" s="1"/>
  <c r="Q396" i="26" a="1"/>
  <c r="Q396" i="26" s="1"/>
  <c r="Q750" i="26" a="1"/>
  <c r="Q750" i="26" s="1"/>
  <c r="Q2313" i="26" a="1"/>
  <c r="Q2313" i="26" s="1"/>
  <c r="Q2769" i="26" a="1"/>
  <c r="Q2769" i="26" s="1"/>
  <c r="Q676" i="26" a="1"/>
  <c r="Q676" i="26" s="1"/>
  <c r="Q2934" i="26" a="1"/>
  <c r="Q2934" i="26" s="1"/>
  <c r="Q616" i="26" a="1"/>
  <c r="Q616" i="26" s="1"/>
  <c r="Q691" i="26" a="1"/>
  <c r="Q691" i="26" s="1"/>
  <c r="Q1033" i="26" a="1"/>
  <c r="Q1033" i="26" s="1"/>
  <c r="Q172" i="26" a="1"/>
  <c r="Q172" i="26" s="1"/>
  <c r="Q732" i="26" a="1"/>
  <c r="Q732" i="26" s="1"/>
  <c r="Q1876" i="26" a="1"/>
  <c r="Q1876" i="26" s="1"/>
  <c r="Q1996" i="26" a="1"/>
  <c r="Q1996" i="26" s="1"/>
  <c r="Q546" i="26" a="1"/>
  <c r="Q546" i="26" s="1"/>
  <c r="Q284" i="26" a="1"/>
  <c r="Q284" i="26" s="1"/>
  <c r="Q332" i="26" a="1"/>
  <c r="Q332" i="26" s="1"/>
  <c r="Q218" i="26" a="1"/>
  <c r="Q218" i="26" s="1"/>
  <c r="Q50" i="26" a="1"/>
  <c r="Q50" i="26" s="1"/>
  <c r="Q68" i="26" a="1"/>
  <c r="Q68" i="26" s="1"/>
  <c r="Q92" i="26" a="1"/>
  <c r="Q92" i="26" s="1"/>
  <c r="Q98" i="26" a="1"/>
  <c r="Q98" i="26" s="1"/>
  <c r="Q194" i="26" a="1"/>
  <c r="Q194" i="26" s="1"/>
  <c r="Q275" i="26" a="1"/>
  <c r="Q275" i="26" s="1"/>
  <c r="Q305" i="26" a="1"/>
  <c r="Q305" i="26" s="1"/>
  <c r="Q308" i="26" a="1"/>
  <c r="Q308" i="26" s="1"/>
  <c r="Q317" i="26" a="1"/>
  <c r="Q317" i="26" s="1"/>
  <c r="Q353" i="26" a="1"/>
  <c r="Q353" i="26" s="1"/>
  <c r="Q389" i="26" a="1"/>
  <c r="Q389" i="26" s="1"/>
  <c r="Q395" i="26" a="1"/>
  <c r="Q395" i="26" s="1"/>
  <c r="Q434" i="26" a="1"/>
  <c r="Q434" i="26" s="1"/>
  <c r="Q437" i="26" a="1"/>
  <c r="Q437" i="26" s="1"/>
  <c r="Q506" i="26" a="1"/>
  <c r="Q506" i="26" s="1"/>
  <c r="Q515" i="26" a="1"/>
  <c r="Q515" i="26" s="1"/>
  <c r="Q557" i="26" a="1"/>
  <c r="Q557" i="26" s="1"/>
  <c r="Q596" i="26" a="1"/>
  <c r="Q596" i="26" s="1"/>
  <c r="Q749" i="26" a="1"/>
  <c r="Q749" i="26" s="1"/>
  <c r="Q827" i="26" a="1"/>
  <c r="Q827" i="26" s="1"/>
  <c r="Q860" i="26" a="1"/>
  <c r="Q860" i="26" s="1"/>
  <c r="Q911" i="26" a="1"/>
  <c r="Q911" i="26" s="1"/>
  <c r="Q917" i="26" a="1"/>
  <c r="Q917" i="26" s="1"/>
  <c r="Q935" i="26" a="1"/>
  <c r="Q935" i="26" s="1"/>
  <c r="Q944" i="26" a="1"/>
  <c r="Q944" i="26" s="1"/>
  <c r="Q1025" i="26" a="1"/>
  <c r="Q1025" i="26" s="1"/>
  <c r="Q20" i="26" a="1"/>
  <c r="Q20" i="26" s="1"/>
  <c r="Q44" i="26" a="1"/>
  <c r="Q44" i="26" s="1"/>
  <c r="Q116" i="26" a="1"/>
  <c r="Q116" i="26" s="1"/>
  <c r="Q134" i="26" a="1"/>
  <c r="Q134" i="26" s="1"/>
  <c r="Q140" i="26" a="1"/>
  <c r="Q140" i="26" s="1"/>
  <c r="Q164" i="26" a="1"/>
  <c r="Q164" i="26" s="1"/>
  <c r="Q179" i="26" a="1"/>
  <c r="Q179" i="26" s="1"/>
  <c r="Q266" i="26" a="1"/>
  <c r="Q266" i="26" s="1"/>
  <c r="Q338" i="26" a="1"/>
  <c r="Q338" i="26" s="1"/>
  <c r="Q611" i="26" a="1"/>
  <c r="Q611" i="26" s="1"/>
  <c r="Q689" i="26" a="1"/>
  <c r="Q689" i="26" s="1"/>
  <c r="Q767" i="26" a="1"/>
  <c r="Q767" i="26" s="1"/>
  <c r="Q773" i="26" a="1"/>
  <c r="Q773" i="26" s="1"/>
  <c r="Q893" i="26" a="1"/>
  <c r="Q893" i="26" s="1"/>
  <c r="Q989" i="26" a="1"/>
  <c r="Q989" i="26" s="1"/>
  <c r="Q1070" i="26" a="1"/>
  <c r="Q1070" i="26" s="1"/>
  <c r="Q1106" i="26" a="1"/>
  <c r="Q1106" i="26" s="1"/>
  <c r="Q1133" i="26" a="1"/>
  <c r="Q1133" i="26" s="1"/>
  <c r="Q1184" i="26" a="1"/>
  <c r="Q1184" i="26" s="1"/>
  <c r="Q1223" i="26" a="1"/>
  <c r="Q1223" i="26" s="1"/>
  <c r="Q1256" i="26" a="1"/>
  <c r="Q1256" i="26" s="1"/>
  <c r="Q1304" i="26" a="1"/>
  <c r="Q1304" i="26" s="1"/>
  <c r="Q1334" i="26" a="1"/>
  <c r="Q1334" i="26" s="1"/>
  <c r="Q1364" i="26" a="1"/>
  <c r="Q1364" i="26" s="1"/>
  <c r="Q1367" i="26" a="1"/>
  <c r="Q1367" i="26" s="1"/>
  <c r="Q1391" i="26" a="1"/>
  <c r="Q1391" i="26" s="1"/>
  <c r="Q1484" i="26" a="1"/>
  <c r="Q1484" i="26" s="1"/>
  <c r="Q1571" i="26" a="1"/>
  <c r="Q1571" i="26" s="1"/>
  <c r="Q1658" i="26" a="1"/>
  <c r="Q1658" i="26" s="1"/>
  <c r="Q1715" i="26" a="1"/>
  <c r="Q1715" i="26" s="1"/>
  <c r="Q1808" i="26" a="1"/>
  <c r="Q1808" i="26" s="1"/>
  <c r="Q1841" i="26" a="1"/>
  <c r="Q1841" i="26" s="1"/>
  <c r="Q1868" i="26" a="1"/>
  <c r="Q1868" i="26" s="1"/>
  <c r="Q1904" i="26" a="1"/>
  <c r="Q1904" i="26" s="1"/>
  <c r="Q1937" i="26" a="1"/>
  <c r="Q1937" i="26" s="1"/>
  <c r="Q1964" i="26" a="1"/>
  <c r="Q1964" i="26" s="1"/>
  <c r="Q2120" i="26" a="1"/>
  <c r="Q2120" i="26" s="1"/>
  <c r="Q59" i="26" a="1"/>
  <c r="Q59" i="26" s="1"/>
  <c r="Q197" i="26" a="1"/>
  <c r="Q197" i="26" s="1"/>
  <c r="Q575" i="26" a="1"/>
  <c r="Q575" i="26" s="1"/>
  <c r="Q605" i="26" a="1"/>
  <c r="Q605" i="26" s="1"/>
  <c r="Q785" i="26" a="1"/>
  <c r="Q785" i="26" s="1"/>
  <c r="Q2258" i="26" a="1"/>
  <c r="Q2258" i="26" s="1"/>
  <c r="Q2546" i="26" a="1"/>
  <c r="Q2546" i="26" s="1"/>
  <c r="Q2648" i="26" a="1"/>
  <c r="Q2648" i="26" s="1"/>
  <c r="Q2702" i="26" a="1"/>
  <c r="Q2702" i="26" s="1"/>
  <c r="Q2735" i="26" a="1"/>
  <c r="Q2735" i="26" s="1"/>
  <c r="G742" i="26"/>
  <c r="G334" i="26"/>
  <c r="G133" i="26"/>
  <c r="G1021" i="26"/>
  <c r="G360" i="26"/>
  <c r="G1633" i="26"/>
  <c r="G1585" i="26"/>
  <c r="G814" i="26"/>
  <c r="G73" i="26"/>
  <c r="G120" i="26"/>
  <c r="G1465" i="26"/>
  <c r="G478" i="26"/>
  <c r="G625" i="26"/>
  <c r="G2026" i="26"/>
  <c r="G1452" i="26"/>
  <c r="G1140" i="26"/>
  <c r="G1104" i="26"/>
  <c r="G936" i="26"/>
  <c r="G804" i="26"/>
  <c r="G637" i="26"/>
  <c r="G229" i="26"/>
  <c r="G727" i="26"/>
  <c r="G2485" i="26"/>
  <c r="G553" i="26"/>
  <c r="G385" i="26"/>
  <c r="G325" i="26"/>
  <c r="G2239" i="26"/>
  <c r="G2551" i="26"/>
  <c r="G1555" i="26"/>
  <c r="G1642" i="26"/>
  <c r="G1582" i="26"/>
  <c r="G241" i="26"/>
  <c r="G97" i="26"/>
  <c r="G2698" i="26"/>
  <c r="G2179" i="26"/>
  <c r="G2167" i="26"/>
  <c r="G2047" i="26"/>
  <c r="G1621" i="26"/>
  <c r="G2851" i="26"/>
  <c r="G1159" i="26"/>
  <c r="G1063" i="26"/>
  <c r="G1169" i="26"/>
  <c r="G1769" i="26"/>
  <c r="G2141" i="26"/>
  <c r="G2015" i="26"/>
  <c r="G857" i="26"/>
  <c r="G481" i="26"/>
  <c r="G2914" i="26"/>
  <c r="G2887" i="26"/>
  <c r="G2881" i="26"/>
  <c r="G2746" i="26"/>
  <c r="G2695" i="26"/>
  <c r="G2692" i="26"/>
  <c r="G2641" i="26"/>
  <c r="G2362" i="26"/>
  <c r="G2356" i="26"/>
  <c r="G2341" i="26"/>
  <c r="G2266" i="26"/>
  <c r="G2134" i="26"/>
  <c r="G2095" i="26"/>
  <c r="G1834" i="26"/>
  <c r="G1798" i="26"/>
  <c r="G1774" i="26"/>
  <c r="G1768" i="26"/>
  <c r="G1561" i="26"/>
  <c r="G1477" i="26"/>
  <c r="G1429" i="26"/>
  <c r="G1138" i="26"/>
  <c r="G1132" i="26"/>
  <c r="G1120" i="26"/>
  <c r="G1102" i="26"/>
  <c r="G943" i="26"/>
  <c r="G868" i="26"/>
  <c r="G793" i="26"/>
  <c r="G730" i="26"/>
  <c r="G676" i="26"/>
  <c r="G673" i="26"/>
  <c r="G520" i="26"/>
  <c r="G421" i="26"/>
  <c r="G805" i="26"/>
  <c r="G1579" i="26"/>
  <c r="G200" i="26"/>
  <c r="G2926" i="26"/>
  <c r="G2911" i="26"/>
  <c r="G49" i="26"/>
  <c r="G265" i="26"/>
  <c r="G2923" i="26"/>
  <c r="G2917" i="26"/>
  <c r="G2890" i="26"/>
  <c r="G2779" i="26"/>
  <c r="G877" i="26"/>
  <c r="G2584" i="26"/>
  <c r="G2311" i="26"/>
  <c r="G2080" i="26"/>
  <c r="G1423" i="26"/>
  <c r="G1177" i="26"/>
  <c r="G1030" i="26"/>
  <c r="G982" i="26"/>
  <c r="G799" i="26"/>
  <c r="G772" i="26"/>
  <c r="G697" i="26"/>
  <c r="G688" i="26"/>
  <c r="G589" i="26"/>
  <c r="G538" i="26"/>
  <c r="G457" i="26"/>
  <c r="G448" i="26"/>
  <c r="G349" i="26"/>
  <c r="G337" i="26"/>
  <c r="G310" i="26"/>
  <c r="G238" i="26"/>
  <c r="G160" i="26"/>
  <c r="G64" i="26"/>
  <c r="G61" i="26"/>
  <c r="G13" i="26"/>
  <c r="G796" i="26"/>
  <c r="G1483" i="26"/>
  <c r="G715" i="26"/>
  <c r="G2608" i="26"/>
  <c r="G424" i="26"/>
  <c r="G1228" i="26"/>
  <c r="G649" i="26"/>
  <c r="G2826" i="26"/>
  <c r="G718" i="26"/>
  <c r="G2308" i="26"/>
  <c r="G1762" i="26"/>
  <c r="G700" i="26"/>
  <c r="G2455" i="26"/>
  <c r="G1789" i="26"/>
  <c r="G1447" i="26"/>
  <c r="G1174" i="26"/>
  <c r="G1715" i="26"/>
  <c r="G1373" i="26"/>
  <c r="G1238" i="26"/>
  <c r="G2747" i="26"/>
  <c r="G2399" i="26"/>
  <c r="G2330" i="26"/>
  <c r="G2237" i="26"/>
  <c r="G1871" i="26"/>
  <c r="G1859" i="26"/>
  <c r="G1847" i="26"/>
  <c r="G1835" i="26"/>
  <c r="G1805" i="26"/>
  <c r="G1799" i="26"/>
  <c r="G1793" i="26"/>
  <c r="G1787" i="26"/>
  <c r="G1775" i="26"/>
  <c r="G1772" i="26"/>
  <c r="G1739" i="26"/>
  <c r="G1733" i="26"/>
  <c r="G1727" i="26"/>
  <c r="G1721" i="26"/>
  <c r="G1673" i="26"/>
  <c r="G1631" i="26"/>
  <c r="G1622" i="26"/>
  <c r="G1565" i="26"/>
  <c r="G1562" i="26"/>
  <c r="G1559" i="26"/>
  <c r="G1526" i="26"/>
  <c r="G1499" i="26"/>
  <c r="G1496" i="26"/>
  <c r="G1493" i="26"/>
  <c r="G1463" i="26"/>
  <c r="G1460" i="26"/>
  <c r="G1400" i="26"/>
  <c r="G1391" i="26"/>
  <c r="G1349" i="26"/>
  <c r="G1484" i="26"/>
  <c r="G1313" i="26"/>
  <c r="G2879" i="26"/>
  <c r="G2795" i="26"/>
  <c r="G2615" i="26"/>
  <c r="G2354" i="26"/>
  <c r="G2321" i="26"/>
  <c r="G2120" i="26"/>
  <c r="G170" i="26"/>
  <c r="G2396" i="26"/>
  <c r="G2183" i="26"/>
  <c r="G2144" i="26"/>
  <c r="G2066" i="26"/>
  <c r="G1544" i="26"/>
  <c r="G1277" i="26"/>
  <c r="G2885" i="26"/>
  <c r="G2702" i="26"/>
  <c r="G2675" i="26"/>
  <c r="G2645" i="26"/>
  <c r="G2462" i="26"/>
  <c r="G2372" i="26"/>
  <c r="G2165" i="26"/>
  <c r="G2045" i="26"/>
  <c r="G2003" i="26"/>
  <c r="G2723" i="26"/>
  <c r="G2441" i="26"/>
  <c r="G2306" i="26"/>
  <c r="G2213" i="26"/>
  <c r="G2072" i="26"/>
  <c r="G1967" i="26"/>
  <c r="G1589" i="26"/>
  <c r="G1547" i="26"/>
  <c r="G1229" i="26"/>
  <c r="G1040" i="26"/>
  <c r="G773" i="26"/>
  <c r="G644" i="26"/>
  <c r="G365" i="26"/>
  <c r="G2792" i="26"/>
  <c r="G2771" i="26"/>
  <c r="G2744" i="26"/>
  <c r="G2705" i="26"/>
  <c r="G2603" i="26"/>
  <c r="G2573" i="26"/>
  <c r="G2435" i="26"/>
  <c r="G2360" i="26"/>
  <c r="G2288" i="26"/>
  <c r="G2240" i="26"/>
  <c r="G2216" i="26"/>
  <c r="G2162" i="26"/>
  <c r="G2126" i="26"/>
  <c r="G2102" i="26"/>
  <c r="G2060" i="26"/>
  <c r="G1991" i="26"/>
  <c r="G1979" i="26"/>
  <c r="G1955" i="26"/>
  <c r="G1943" i="26"/>
  <c r="G1931" i="26"/>
  <c r="G1919" i="26"/>
  <c r="G1907" i="26"/>
  <c r="G1895" i="26"/>
  <c r="G1889" i="26"/>
  <c r="G1883" i="26"/>
  <c r="G1877" i="26"/>
  <c r="G1865" i="26"/>
  <c r="G893" i="26"/>
  <c r="G2699" i="26"/>
  <c r="G2672" i="26"/>
  <c r="G2651" i="26"/>
  <c r="G2567" i="26"/>
  <c r="G2234" i="26"/>
  <c r="G2063" i="26"/>
  <c r="G2027" i="26"/>
  <c r="G551" i="26"/>
  <c r="G2444" i="26"/>
  <c r="G2381" i="26"/>
  <c r="G2123" i="26"/>
  <c r="G2078" i="26"/>
  <c r="G2669" i="26"/>
  <c r="G2453" i="26"/>
  <c r="G2252" i="26"/>
  <c r="G2105" i="26"/>
  <c r="G1823" i="26"/>
  <c r="G1301" i="26"/>
  <c r="G1196" i="26"/>
  <c r="G917" i="26"/>
  <c r="G680" i="26"/>
  <c r="G488" i="26"/>
  <c r="G416" i="26"/>
  <c r="G23" i="26"/>
  <c r="G1289" i="26"/>
  <c r="G1244" i="26"/>
  <c r="G1214" i="26"/>
  <c r="G1163" i="26"/>
  <c r="G1160" i="26"/>
  <c r="G1127" i="26"/>
  <c r="G1019" i="26"/>
  <c r="G968" i="26"/>
  <c r="G905" i="26"/>
  <c r="G887" i="26"/>
  <c r="G881" i="26"/>
  <c r="G878" i="26"/>
  <c r="G845" i="26"/>
  <c r="G833" i="26"/>
  <c r="G815" i="26"/>
  <c r="G743" i="26"/>
  <c r="G734" i="26"/>
  <c r="G710" i="26"/>
  <c r="G668" i="26"/>
  <c r="G629" i="26"/>
  <c r="G608" i="26"/>
  <c r="G533" i="26"/>
  <c r="G485" i="26"/>
  <c r="G413" i="26"/>
  <c r="G368" i="26"/>
  <c r="G341" i="26"/>
  <c r="G317" i="26"/>
  <c r="G269" i="26"/>
  <c r="G176" i="26"/>
  <c r="G1628" i="26"/>
  <c r="G1598" i="26"/>
  <c r="G1523" i="26"/>
  <c r="G1478" i="26"/>
  <c r="G1397" i="26"/>
  <c r="G1361" i="26"/>
  <c r="G1685" i="26"/>
  <c r="G1574" i="26"/>
  <c r="G1292" i="26"/>
  <c r="G1118" i="26"/>
  <c r="G827" i="26"/>
  <c r="G797" i="26"/>
  <c r="G1763" i="26"/>
  <c r="G1109" i="26"/>
  <c r="G806" i="26"/>
  <c r="G2905" i="26"/>
  <c r="G2860" i="26"/>
  <c r="G2569" i="26"/>
  <c r="G2434" i="26"/>
  <c r="G2413" i="26"/>
  <c r="G2248" i="26"/>
  <c r="G2116" i="26"/>
  <c r="G2092" i="26"/>
  <c r="G2056" i="26"/>
  <c r="G1894" i="26"/>
  <c r="G1864" i="26"/>
  <c r="G1852" i="26"/>
  <c r="G1480" i="26"/>
  <c r="G1441" i="26"/>
  <c r="G1327" i="26"/>
  <c r="G1315" i="26"/>
  <c r="G1291" i="26"/>
  <c r="G1754" i="26"/>
  <c r="G1550" i="26"/>
  <c r="G1262" i="26"/>
  <c r="G1121" i="26"/>
  <c r="G1088" i="26"/>
  <c r="G977" i="26"/>
  <c r="G941" i="26"/>
  <c r="G869" i="26"/>
  <c r="G479" i="26"/>
  <c r="G350" i="26"/>
  <c r="G248" i="26"/>
  <c r="G221" i="26"/>
  <c r="G2932" i="26"/>
  <c r="G2848" i="26"/>
  <c r="G2242" i="26"/>
  <c r="G2122" i="26"/>
  <c r="G2200" i="26"/>
  <c r="G1573" i="26"/>
  <c r="G1682" i="26"/>
  <c r="G1649" i="26"/>
  <c r="G1595" i="26"/>
  <c r="G1472" i="26"/>
  <c r="G1448" i="26"/>
  <c r="G1337" i="26"/>
  <c r="G1241" i="26"/>
  <c r="G1217" i="26"/>
  <c r="G1145" i="26"/>
  <c r="G929" i="26"/>
  <c r="G821" i="26"/>
  <c r="G785" i="26"/>
  <c r="G536" i="26"/>
  <c r="G245" i="26"/>
  <c r="G47" i="26"/>
  <c r="G26" i="26"/>
  <c r="G2929" i="26"/>
  <c r="G2875" i="26"/>
  <c r="G2854" i="26"/>
  <c r="G2845" i="26"/>
  <c r="G2833" i="26"/>
  <c r="G2827" i="26"/>
  <c r="G2815" i="26"/>
  <c r="G2806" i="26"/>
  <c r="G2785" i="26"/>
  <c r="G2761" i="26"/>
  <c r="G2734" i="26"/>
  <c r="G2665" i="26"/>
  <c r="G2644" i="26"/>
  <c r="G2605" i="26"/>
  <c r="G2593" i="26"/>
  <c r="G2587" i="26"/>
  <c r="G2497" i="26"/>
  <c r="G2302" i="26"/>
  <c r="G2272" i="26"/>
  <c r="G2185" i="26"/>
  <c r="G2158" i="26"/>
  <c r="G2152" i="26"/>
  <c r="G2086" i="26"/>
  <c r="G2062" i="26"/>
  <c r="G2035" i="26"/>
  <c r="G2020" i="26"/>
  <c r="G1537" i="26"/>
  <c r="G2626" i="26"/>
  <c r="G2791" i="26"/>
  <c r="G1535" i="26"/>
  <c r="G1325" i="26"/>
  <c r="G1253" i="26"/>
  <c r="G899" i="26"/>
  <c r="G602" i="26"/>
  <c r="G503" i="26"/>
  <c r="G389" i="26"/>
  <c r="G194" i="26"/>
  <c r="G122" i="26"/>
  <c r="G1175" i="26"/>
  <c r="G2872" i="26"/>
  <c r="G2737" i="26"/>
  <c r="G2683" i="26"/>
  <c r="G2620" i="26"/>
  <c r="G2599" i="26"/>
  <c r="G2125" i="26"/>
  <c r="G2290" i="26"/>
  <c r="G2674" i="26"/>
  <c r="G1388" i="26"/>
  <c r="G1265" i="26"/>
  <c r="G1187" i="26"/>
  <c r="G809" i="26"/>
  <c r="G518" i="26"/>
  <c r="G320" i="26"/>
  <c r="G293" i="26"/>
  <c r="G2935" i="26"/>
  <c r="G2803" i="26"/>
  <c r="G2782" i="26"/>
  <c r="G2509" i="26"/>
  <c r="G2482" i="26"/>
  <c r="G2467" i="26"/>
  <c r="G2371" i="26"/>
  <c r="G2416" i="26"/>
  <c r="G2338" i="26"/>
  <c r="G109" i="26"/>
  <c r="G1453" i="26"/>
  <c r="G1381" i="26"/>
  <c r="G844" i="26"/>
  <c r="G433" i="26"/>
  <c r="G514" i="26"/>
  <c r="G1543" i="26"/>
  <c r="G940" i="26"/>
  <c r="G1810" i="26"/>
  <c r="G1726" i="26"/>
  <c r="G1351" i="26"/>
  <c r="G934" i="26"/>
  <c r="G871" i="26"/>
  <c r="G1150" i="26"/>
  <c r="G1846" i="26"/>
  <c r="G1732" i="26"/>
  <c r="G1687" i="26"/>
  <c r="G1681" i="26"/>
  <c r="G1255" i="26"/>
  <c r="G1048" i="26"/>
  <c r="G958" i="26"/>
  <c r="G490" i="26"/>
  <c r="G865" i="26"/>
  <c r="G970" i="26"/>
  <c r="G1720" i="26"/>
  <c r="G2685" i="26"/>
  <c r="G154" i="26"/>
  <c r="G1590" i="26"/>
  <c r="G1566" i="26"/>
  <c r="Q51" i="26" a="1"/>
  <c r="Q51" i="26" s="1"/>
  <c r="Q123" i="26" a="1"/>
  <c r="Q123" i="26" s="1"/>
  <c r="Q267" i="26" a="1"/>
  <c r="Q267" i="26" s="1"/>
  <c r="Q453" i="26" a="1"/>
  <c r="Q453" i="26" s="1"/>
  <c r="Q471" i="26" a="1"/>
  <c r="Q471" i="26" s="1"/>
  <c r="Q495" i="26" a="1"/>
  <c r="Q495" i="26" s="1"/>
  <c r="Q633" i="26" a="1"/>
  <c r="Q633" i="26" s="1"/>
  <c r="Q1044" i="26" a="1"/>
  <c r="Q1044" i="26" s="1"/>
  <c r="Q1323" i="26" a="1"/>
  <c r="Q1323" i="26" s="1"/>
  <c r="Q1365" i="26" a="1"/>
  <c r="Q1365" i="26" s="1"/>
  <c r="Q1521" i="26" a="1"/>
  <c r="Q1521" i="26" s="1"/>
  <c r="Q1569" i="26" a="1"/>
  <c r="Q1569" i="26" s="1"/>
  <c r="Q1605" i="26" a="1"/>
  <c r="Q1605" i="26" s="1"/>
  <c r="Q1680" i="26" a="1"/>
  <c r="Q1680" i="26" s="1"/>
  <c r="Q1722" i="26" a="1"/>
  <c r="Q1722" i="26" s="1"/>
  <c r="Q2100" i="26" a="1"/>
  <c r="Q2100" i="26" s="1"/>
  <c r="Q2265" i="26" a="1"/>
  <c r="Q2265" i="26" s="1"/>
  <c r="Q2535" i="26" a="1"/>
  <c r="Q2535" i="26" s="1"/>
  <c r="Q2649" i="26" a="1"/>
  <c r="Q2649" i="26" s="1"/>
  <c r="Q348" i="26" a="1"/>
  <c r="Q348" i="26" s="1"/>
  <c r="Q1407" i="26" a="1"/>
  <c r="Q1407" i="26" s="1"/>
  <c r="Q276" i="26" a="1"/>
  <c r="Q276" i="26" s="1"/>
  <c r="Q1311" i="26" a="1"/>
  <c r="Q1311" i="26" s="1"/>
  <c r="Q1635" i="26" a="1"/>
  <c r="Q1635" i="26" s="1"/>
  <c r="Q1962" i="26" a="1"/>
  <c r="Q1962" i="26" s="1"/>
  <c r="Q180" i="26" a="1"/>
  <c r="Q180" i="26" s="1"/>
  <c r="Q1614" i="26" a="1"/>
  <c r="Q1614" i="26" s="1"/>
  <c r="Q94" i="26" a="1"/>
  <c r="Q94" i="26" s="1"/>
  <c r="Q196" i="26" a="1"/>
  <c r="Q196" i="26" s="1"/>
  <c r="Q220" i="26" a="1"/>
  <c r="Q220" i="26" s="1"/>
  <c r="Q268" i="26" a="1"/>
  <c r="Q268" i="26" s="1"/>
  <c r="Q607" i="26" a="1"/>
  <c r="Q607" i="26" s="1"/>
  <c r="Q679" i="26" a="1"/>
  <c r="Q679" i="26" s="1"/>
  <c r="Q907" i="26" a="1"/>
  <c r="Q907" i="26" s="1"/>
  <c r="Q1156" i="26" a="1"/>
  <c r="Q1156" i="26" s="1"/>
  <c r="Q1234" i="26" a="1"/>
  <c r="Q1234" i="26" s="1"/>
  <c r="Q1255" i="26" a="1"/>
  <c r="Q1255" i="26" s="1"/>
  <c r="Q1312" i="26" a="1"/>
  <c r="Q1312" i="26" s="1"/>
  <c r="Q1507" i="26" a="1"/>
  <c r="Q1507" i="26" s="1"/>
  <c r="Q1570" i="26" a="1"/>
  <c r="Q1570" i="26" s="1"/>
  <c r="Q1675" i="26" a="1"/>
  <c r="Q1675" i="26" s="1"/>
  <c r="Q1960" i="26" a="1"/>
  <c r="Q1960" i="26" s="1"/>
  <c r="Q2059" i="26" a="1"/>
  <c r="Q2059" i="26" s="1"/>
  <c r="Q2173" i="26" a="1"/>
  <c r="Q2173" i="26" s="1"/>
  <c r="Q2191" i="26" a="1"/>
  <c r="Q2191" i="26" s="1"/>
  <c r="Q2275" i="26" a="1"/>
  <c r="Q2275" i="26" s="1"/>
  <c r="Q2317" i="26" a="1"/>
  <c r="Q2317" i="26" s="1"/>
  <c r="Q2470" i="26" a="1"/>
  <c r="Q2470" i="26" s="1"/>
  <c r="Q2494" i="26" a="1"/>
  <c r="Q2494" i="26" s="1"/>
  <c r="Q2536" i="26" a="1"/>
  <c r="Q2536" i="26" s="1"/>
  <c r="Q2653" i="26" a="1"/>
  <c r="Q2653" i="26" s="1"/>
  <c r="Q483" i="26" a="1"/>
  <c r="Q483" i="26" s="1"/>
  <c r="Q631" i="26" a="1"/>
  <c r="Q631" i="26" s="1"/>
  <c r="Q2131" i="26" a="1"/>
  <c r="Q2131" i="26" s="1"/>
  <c r="Q1525" i="26" a="1"/>
  <c r="Q1525" i="26" s="1"/>
  <c r="Q1888" i="26" a="1"/>
  <c r="Q1888" i="26" s="1"/>
  <c r="Q1948" i="26" a="1"/>
  <c r="Q1948" i="26" s="1"/>
  <c r="Q1972" i="26" a="1"/>
  <c r="Q1972" i="26" s="1"/>
  <c r="Q2497" i="26" a="1"/>
  <c r="Q2497" i="26" s="1"/>
  <c r="Q60" i="26" a="1"/>
  <c r="Q60" i="26" s="1"/>
  <c r="Q108" i="26" a="1"/>
  <c r="Q108" i="26" s="1"/>
  <c r="Q165" i="26" a="1"/>
  <c r="Q165" i="26" s="1"/>
  <c r="Q234" i="26" a="1"/>
  <c r="Q234" i="26" s="1"/>
  <c r="Q258" i="26" a="1"/>
  <c r="Q258" i="26" s="1"/>
  <c r="Q339" i="26" a="1"/>
  <c r="Q339" i="26" s="1"/>
  <c r="Q444" i="26" a="1"/>
  <c r="Q444" i="26" s="1"/>
  <c r="Q960" i="26" a="1"/>
  <c r="Q960" i="26" s="1"/>
  <c r="Q2160" i="26" a="1"/>
  <c r="Q2160" i="26" s="1"/>
  <c r="Q2238" i="26" a="1"/>
  <c r="Q2238" i="26" s="1"/>
  <c r="Q2427" i="26" a="1"/>
  <c r="Q2427" i="26" s="1"/>
  <c r="Q2610" i="26" a="1"/>
  <c r="Q2610" i="26" s="1"/>
  <c r="Q2637" i="26" a="1"/>
  <c r="Q2637" i="26" s="1"/>
  <c r="Q2697" i="26" a="1"/>
  <c r="Q2697" i="26" s="1"/>
  <c r="Q2727" i="26" a="1"/>
  <c r="Q2727" i="26" s="1"/>
  <c r="Q2928" i="26" a="1"/>
  <c r="Q2928" i="26" s="1"/>
  <c r="Q369" i="26" a="1"/>
  <c r="Q369" i="26" s="1"/>
  <c r="Q1986" i="26" a="1"/>
  <c r="Q1986" i="26" s="1"/>
  <c r="Q2631" i="26" a="1"/>
  <c r="Q2631" i="26" s="1"/>
  <c r="Q244" i="26" a="1"/>
  <c r="Q244" i="26" s="1"/>
  <c r="Q298" i="26" a="1"/>
  <c r="Q298" i="26" s="1"/>
  <c r="Q460" i="26" a="1"/>
  <c r="Q460" i="26" s="1"/>
  <c r="Q652" i="26" a="1"/>
  <c r="Q652" i="26" s="1"/>
  <c r="Q832" i="26" a="1"/>
  <c r="Q832" i="26" s="1"/>
  <c r="Q1087" i="26" a="1"/>
  <c r="Q1087" i="26" s="1"/>
  <c r="Q1186" i="26" a="1"/>
  <c r="Q1186" i="26" s="1"/>
  <c r="Q1408" i="26" a="1"/>
  <c r="Q1408" i="26" s="1"/>
  <c r="Q1723" i="26" a="1"/>
  <c r="Q1723" i="26" s="1"/>
  <c r="Q1762" i="26" a="1"/>
  <c r="Q1762" i="26" s="1"/>
  <c r="Q1786" i="26" a="1"/>
  <c r="Q1786" i="26" s="1"/>
  <c r="Q1840" i="26" a="1"/>
  <c r="Q1840" i="26" s="1"/>
  <c r="Q2011" i="26" a="1"/>
  <c r="Q2011" i="26" s="1"/>
  <c r="Q2185" i="26" a="1"/>
  <c r="Q2185" i="26" s="1"/>
  <c r="Q2482" i="26" a="1"/>
  <c r="Q2482" i="26" s="1"/>
  <c r="Q2503" i="26" a="1"/>
  <c r="Q2503" i="26" s="1"/>
  <c r="Q2722" i="26" a="1"/>
  <c r="Q2722" i="26" s="1"/>
  <c r="Q441" i="26" a="1"/>
  <c r="Q441" i="26" s="1"/>
  <c r="Q2874" i="26" a="1"/>
  <c r="Q2874" i="26" s="1"/>
  <c r="Q195" i="26" a="1"/>
  <c r="Q195" i="26" s="1"/>
  <c r="Q252" i="26" a="1"/>
  <c r="Q252" i="26" s="1"/>
  <c r="Q420" i="26" a="1"/>
  <c r="Q420" i="26" s="1"/>
  <c r="Q459" i="26" a="1"/>
  <c r="Q459" i="26" s="1"/>
  <c r="Q468" i="26" a="1"/>
  <c r="Q468" i="26" s="1"/>
  <c r="Q543" i="26" a="1"/>
  <c r="Q543" i="26" s="1"/>
  <c r="Q609" i="26" a="1"/>
  <c r="Q609" i="26" s="1"/>
  <c r="Q702" i="26" a="1"/>
  <c r="Q702" i="26" s="1"/>
  <c r="Q729" i="26" a="1"/>
  <c r="Q729" i="26" s="1"/>
  <c r="Q762" i="26" a="1"/>
  <c r="Q762" i="26" s="1"/>
  <c r="Q777" i="26" a="1"/>
  <c r="Q777" i="26" s="1"/>
  <c r="Q837" i="26" a="1"/>
  <c r="Q837" i="26" s="1"/>
  <c r="Q849" i="26" a="1"/>
  <c r="Q849" i="26" s="1"/>
  <c r="Q915" i="26" a="1"/>
  <c r="Q915" i="26" s="1"/>
  <c r="Q972" i="26" a="1"/>
  <c r="Q972" i="26" s="1"/>
  <c r="Q1026" i="26" a="1"/>
  <c r="Q1026" i="26" s="1"/>
  <c r="Q1086" i="26" a="1"/>
  <c r="Q1086" i="26" s="1"/>
  <c r="Q1347" i="26" a="1"/>
  <c r="Q1347" i="26" s="1"/>
  <c r="Q1377" i="26" a="1"/>
  <c r="Q1377" i="26" s="1"/>
  <c r="Q1383" i="26" a="1"/>
  <c r="Q1383" i="26" s="1"/>
  <c r="Q1416" i="26" a="1"/>
  <c r="Q1416" i="26" s="1"/>
  <c r="Q1581" i="26" a="1"/>
  <c r="Q1581" i="26" s="1"/>
  <c r="Q1617" i="26" a="1"/>
  <c r="Q1617" i="26" s="1"/>
  <c r="Q1641" i="26" a="1"/>
  <c r="Q1641" i="26" s="1"/>
  <c r="Q1653" i="26" a="1"/>
  <c r="Q1653" i="26" s="1"/>
  <c r="Q1689" i="26" a="1"/>
  <c r="Q1689" i="26" s="1"/>
  <c r="Q1713" i="26" a="1"/>
  <c r="Q1713" i="26" s="1"/>
  <c r="Q1734" i="26" a="1"/>
  <c r="Q1734" i="26" s="1"/>
  <c r="Q1764" i="26" a="1"/>
  <c r="Q1764" i="26" s="1"/>
  <c r="Q1914" i="26" a="1"/>
  <c r="Q1914" i="26" s="1"/>
  <c r="Q1950" i="26" a="1"/>
  <c r="Q1950" i="26" s="1"/>
  <c r="Q1998" i="26" a="1"/>
  <c r="Q1998" i="26" s="1"/>
  <c r="Q2022" i="26" a="1"/>
  <c r="Q2022" i="26" s="1"/>
  <c r="Q2031" i="26" a="1"/>
  <c r="Q2031" i="26" s="1"/>
  <c r="Q2040" i="26" a="1"/>
  <c r="Q2040" i="26" s="1"/>
  <c r="Q2061" i="26" a="1"/>
  <c r="Q2061" i="26" s="1"/>
  <c r="Q2115" i="26" a="1"/>
  <c r="Q2115" i="26" s="1"/>
  <c r="Q2253" i="26" a="1"/>
  <c r="Q2253" i="26" s="1"/>
  <c r="Q2259" i="26" a="1"/>
  <c r="Q2259" i="26" s="1"/>
  <c r="Q2304" i="26" a="1"/>
  <c r="Q2304" i="26" s="1"/>
  <c r="Q2358" i="26" a="1"/>
  <c r="Q2358" i="26" s="1"/>
  <c r="Q2364" i="26" a="1"/>
  <c r="Q2364" i="26" s="1"/>
  <c r="Q2403" i="26" a="1"/>
  <c r="Q2403" i="26" s="1"/>
  <c r="Q2469" i="26" a="1"/>
  <c r="Q2469" i="26" s="1"/>
  <c r="Q2526" i="26" a="1"/>
  <c r="Q2526" i="26" s="1"/>
  <c r="Q2586" i="26" a="1"/>
  <c r="Q2586" i="26" s="1"/>
  <c r="Q2616" i="26" a="1"/>
  <c r="Q2616" i="26" s="1"/>
  <c r="Q2628" i="26" a="1"/>
  <c r="Q2628" i="26" s="1"/>
  <c r="Q2640" i="26" a="1"/>
  <c r="Q2640" i="26" s="1"/>
  <c r="Q2673" i="26" a="1"/>
  <c r="Q2673" i="26" s="1"/>
  <c r="Q2682" i="26" a="1"/>
  <c r="Q2682" i="26" s="1"/>
  <c r="Q2742" i="26" a="1"/>
  <c r="Q2742" i="26" s="1"/>
  <c r="Q2745" i="26" a="1"/>
  <c r="Q2745" i="26" s="1"/>
  <c r="Q2778" i="26" a="1"/>
  <c r="Q2778" i="26" s="1"/>
  <c r="Q2799" i="26" a="1"/>
  <c r="Q2799" i="26" s="1"/>
  <c r="Q2811" i="26" a="1"/>
  <c r="Q2811" i="26" s="1"/>
  <c r="Q2820" i="26" a="1"/>
  <c r="Q2820" i="26" s="1"/>
  <c r="Q2850" i="26" a="1"/>
  <c r="Q2850" i="26" s="1"/>
  <c r="Q2856" i="26" a="1"/>
  <c r="Q2856" i="26" s="1"/>
  <c r="Q2859" i="26" a="1"/>
  <c r="Q2859" i="26" s="1"/>
  <c r="Q2868" i="26" a="1"/>
  <c r="Q2868" i="26" s="1"/>
  <c r="Q2880" i="26" a="1"/>
  <c r="Q2880" i="26" s="1"/>
  <c r="Q2892" i="26" a="1"/>
  <c r="Q2892" i="26" s="1"/>
  <c r="Q2898" i="26" a="1"/>
  <c r="Q2898" i="26" s="1"/>
  <c r="Q2904" i="26" a="1"/>
  <c r="Q2904" i="26" s="1"/>
  <c r="Q2910" i="26" a="1"/>
  <c r="Q2910" i="26" s="1"/>
  <c r="Q1851" i="26" a="1"/>
  <c r="Q1851" i="26" s="1"/>
  <c r="Q6" i="26" a="1"/>
  <c r="Q6" i="26" s="1"/>
  <c r="Q75" i="26" a="1"/>
  <c r="Q75" i="26" s="1"/>
  <c r="Q1902" i="26" a="1"/>
  <c r="Q1902" i="26" s="1"/>
  <c r="Q4" i="26" a="1"/>
  <c r="Q4" i="26" s="1"/>
  <c r="Q322" i="26" a="1"/>
  <c r="Q322" i="26" s="1"/>
  <c r="Q364" i="26" a="1"/>
  <c r="Q364" i="26" s="1"/>
  <c r="Q475" i="26" a="1"/>
  <c r="Q475" i="26" s="1"/>
  <c r="Q595" i="26" a="1"/>
  <c r="Q595" i="26" s="1"/>
  <c r="Q622" i="26" a="1"/>
  <c r="Q622" i="26" s="1"/>
  <c r="Q649" i="26" a="1"/>
  <c r="Q649" i="26" s="1"/>
  <c r="Q727" i="26" a="1"/>
  <c r="Q727" i="26" s="1"/>
  <c r="Q751" i="26" a="1"/>
  <c r="Q751" i="26" s="1"/>
  <c r="Q955" i="26" a="1"/>
  <c r="Q955" i="26" s="1"/>
  <c r="Q973" i="26" a="1"/>
  <c r="Q973" i="26" s="1"/>
  <c r="Q1006" i="26" a="1"/>
  <c r="Q1006" i="26" s="1"/>
  <c r="Q1048" i="26" a="1"/>
  <c r="Q1048" i="26" s="1"/>
  <c r="Q1099" i="26" a="1"/>
  <c r="Q1099" i="26" s="1"/>
  <c r="Q1129" i="26" a="1"/>
  <c r="Q1129" i="26" s="1"/>
  <c r="Q1135" i="26" a="1"/>
  <c r="Q1135" i="26" s="1"/>
  <c r="Q1204" i="26" a="1"/>
  <c r="Q1204" i="26" s="1"/>
  <c r="Q1210" i="26" a="1"/>
  <c r="Q1210" i="26" s="1"/>
  <c r="Q1219" i="26" a="1"/>
  <c r="Q1219" i="26" s="1"/>
  <c r="Q1288" i="26" a="1"/>
  <c r="Q1288" i="26" s="1"/>
  <c r="Q1294" i="26" a="1"/>
  <c r="Q1294" i="26" s="1"/>
  <c r="Q1306" i="26" a="1"/>
  <c r="Q1306" i="26" s="1"/>
  <c r="Q1330" i="26" a="1"/>
  <c r="Q1330" i="26" s="1"/>
  <c r="Q1348" i="26" a="1"/>
  <c r="Q1348" i="26" s="1"/>
  <c r="Q1354" i="26" a="1"/>
  <c r="Q1354" i="26" s="1"/>
  <c r="Q1363" i="26" a="1"/>
  <c r="Q1363" i="26" s="1"/>
  <c r="Q1417" i="26" a="1"/>
  <c r="Q1417" i="26" s="1"/>
  <c r="Q1420" i="26" a="1"/>
  <c r="Q1420" i="26" s="1"/>
  <c r="Q1429" i="26" a="1"/>
  <c r="Q1429" i="26" s="1"/>
  <c r="Q1432" i="26" a="1"/>
  <c r="Q1432" i="26" s="1"/>
  <c r="Q1504" i="26" a="1"/>
  <c r="Q1504" i="26" s="1"/>
  <c r="Q1567" i="26" a="1"/>
  <c r="Q1567" i="26" s="1"/>
  <c r="Q1579" i="26" a="1"/>
  <c r="Q1579" i="26" s="1"/>
  <c r="Q1603" i="26" a="1"/>
  <c r="Q1603" i="26" s="1"/>
  <c r="Q1609" i="26" a="1"/>
  <c r="Q1609" i="26" s="1"/>
  <c r="Q1612" i="26" a="1"/>
  <c r="Q1612" i="26" s="1"/>
  <c r="Q1642" i="26" a="1"/>
  <c r="Q1642" i="26" s="1"/>
  <c r="Q1666" i="26" a="1"/>
  <c r="Q1666" i="26" s="1"/>
  <c r="Q1684" i="26" a="1"/>
  <c r="Q1684" i="26" s="1"/>
  <c r="Q1714" i="26" a="1"/>
  <c r="Q1714" i="26" s="1"/>
  <c r="Q1807" i="26" a="1"/>
  <c r="Q1807" i="26" s="1"/>
  <c r="Q1894" i="26" a="1"/>
  <c r="Q1894" i="26" s="1"/>
  <c r="Q1900" i="26" a="1"/>
  <c r="Q1900" i="26" s="1"/>
  <c r="Q1912" i="26" a="1"/>
  <c r="Q1912" i="26" s="1"/>
  <c r="Q1963" i="26" a="1"/>
  <c r="Q1963" i="26" s="1"/>
  <c r="Q1975" i="26" a="1"/>
  <c r="Q1975" i="26" s="1"/>
  <c r="Q1987" i="26" a="1"/>
  <c r="Q1987" i="26" s="1"/>
  <c r="Q2089" i="26" a="1"/>
  <c r="Q2089" i="26" s="1"/>
  <c r="Q2095" i="26" a="1"/>
  <c r="Q2095" i="26" s="1"/>
  <c r="Q2257" i="26" a="1"/>
  <c r="Q2257" i="26" s="1"/>
  <c r="Q2335" i="26" a="1"/>
  <c r="Q2335" i="26" s="1"/>
  <c r="Q2377" i="26" a="1"/>
  <c r="Q2377" i="26" s="1"/>
  <c r="Q2383" i="26" a="1"/>
  <c r="Q2383" i="26" s="1"/>
  <c r="Q2479" i="26" a="1"/>
  <c r="Q2479" i="26" s="1"/>
  <c r="Q2491" i="26" a="1"/>
  <c r="Q2491" i="26" s="1"/>
  <c r="Q2539" i="26" a="1"/>
  <c r="Q2539" i="26" s="1"/>
  <c r="Q2563" i="26" a="1"/>
  <c r="Q2563" i="26" s="1"/>
  <c r="Q2734" i="26" a="1"/>
  <c r="Q2734" i="26" s="1"/>
  <c r="Q2749" i="26" a="1"/>
  <c r="Q2749" i="26" s="1"/>
  <c r="Q2797" i="26" a="1"/>
  <c r="Q2797" i="26" s="1"/>
  <c r="Q2821" i="26" a="1"/>
  <c r="Q2821" i="26" s="1"/>
  <c r="Q2857" i="26" a="1"/>
  <c r="Q2857" i="26" s="1"/>
  <c r="Q2869" i="26" a="1"/>
  <c r="Q2869" i="26" s="1"/>
  <c r="Q1389" i="26" a="1"/>
  <c r="Q1389" i="26" s="1"/>
  <c r="Q1818" i="26" a="1"/>
  <c r="Q1818" i="26" s="1"/>
  <c r="Q2046" i="26" a="1"/>
  <c r="Q2046" i="26" s="1"/>
  <c r="Q2634" i="26" a="1"/>
  <c r="Q2634" i="26" s="1"/>
  <c r="Q2916" i="26" a="1"/>
  <c r="Q2916" i="26" s="1"/>
  <c r="Q78" i="26" a="1"/>
  <c r="Q78" i="26" s="1"/>
  <c r="Q655" i="26" a="1"/>
  <c r="Q655" i="26" s="1"/>
  <c r="Q226" i="26" a="1"/>
  <c r="Q226" i="26" s="1"/>
  <c r="Q463" i="26" a="1"/>
  <c r="Q463" i="26" s="1"/>
  <c r="Q519" i="26" a="1"/>
  <c r="Q519" i="26" s="1"/>
  <c r="Q561" i="26" a="1"/>
  <c r="Q561" i="26" s="1"/>
  <c r="Q1375" i="26" a="1"/>
  <c r="Q1375" i="26" s="1"/>
  <c r="Q1527" i="26" a="1"/>
  <c r="Q1527" i="26" s="1"/>
  <c r="Q1780" i="26" a="1"/>
  <c r="Q1780" i="26" s="1"/>
  <c r="Q132" i="26" a="1"/>
  <c r="Q132" i="26" s="1"/>
  <c r="Q1425" i="26" a="1"/>
  <c r="Q1425" i="26" s="1"/>
  <c r="Q2167" i="26" a="1"/>
  <c r="Q2167" i="26" s="1"/>
  <c r="Q2272" i="26" a="1"/>
  <c r="Q2272" i="26" s="1"/>
  <c r="Q2434" i="26" a="1"/>
  <c r="Q2434" i="26" s="1"/>
  <c r="Q2598" i="26" a="1"/>
  <c r="Q2598" i="26" s="1"/>
  <c r="Q3" i="26" a="1"/>
  <c r="Q3" i="26" s="1"/>
  <c r="Q45" i="26" a="1"/>
  <c r="Q45" i="26" s="1"/>
  <c r="Q219" i="26" a="1"/>
  <c r="Q219" i="26" s="1"/>
  <c r="Q228" i="26" a="1"/>
  <c r="Q228" i="26" s="1"/>
  <c r="Q243" i="26" a="1"/>
  <c r="Q243" i="26" s="1"/>
  <c r="Q345" i="26" a="1"/>
  <c r="Q345" i="26" s="1"/>
  <c r="Q387" i="26" a="1"/>
  <c r="Q387" i="26" s="1"/>
  <c r="Q435" i="26" a="1"/>
  <c r="Q435" i="26" s="1"/>
  <c r="Q486" i="26" a="1"/>
  <c r="Q486" i="26" s="1"/>
  <c r="Q594" i="26" a="1"/>
  <c r="Q594" i="26" s="1"/>
  <c r="Q657" i="26" a="1"/>
  <c r="Q657" i="26" s="1"/>
  <c r="Q708" i="26" a="1"/>
  <c r="Q708" i="26" s="1"/>
  <c r="Q726" i="26" a="1"/>
  <c r="Q726" i="26" s="1"/>
  <c r="Q1002" i="26" a="1"/>
  <c r="Q1002" i="26" s="1"/>
  <c r="Q1227" i="26" a="1"/>
  <c r="Q1227" i="26" s="1"/>
  <c r="Q1269" i="26" a="1"/>
  <c r="Q1269" i="26" s="1"/>
  <c r="Q1551" i="26" a="1"/>
  <c r="Q1551" i="26" s="1"/>
  <c r="Q1707" i="26" a="1"/>
  <c r="Q1707" i="26" s="1"/>
  <c r="Q1761" i="26" a="1"/>
  <c r="Q1761" i="26" s="1"/>
  <c r="Q1806" i="26" a="1"/>
  <c r="Q1806" i="26" s="1"/>
  <c r="Q1896" i="26" a="1"/>
  <c r="Q1896" i="26" s="1"/>
  <c r="Q1926" i="26" a="1"/>
  <c r="Q1926" i="26" s="1"/>
  <c r="Q1974" i="26" a="1"/>
  <c r="Q1974" i="26" s="1"/>
  <c r="Q2049" i="26" a="1"/>
  <c r="Q2049" i="26" s="1"/>
  <c r="Q2112" i="26" a="1"/>
  <c r="Q2112" i="26" s="1"/>
  <c r="Q2121" i="26" a="1"/>
  <c r="Q2121" i="26" s="1"/>
  <c r="Q2175" i="26" a="1"/>
  <c r="Q2175" i="26" s="1"/>
  <c r="Q2178" i="26" a="1"/>
  <c r="Q2178" i="26" s="1"/>
  <c r="Q2208" i="26" a="1"/>
  <c r="Q2208" i="26" s="1"/>
  <c r="Q2256" i="26" a="1"/>
  <c r="Q2256" i="26" s="1"/>
  <c r="Q2322" i="26" a="1"/>
  <c r="Q2322" i="26" s="1"/>
  <c r="Q2328" i="26" a="1"/>
  <c r="Q2328" i="26" s="1"/>
  <c r="Q2379" i="26" a="1"/>
  <c r="Q2379" i="26" s="1"/>
  <c r="Q2400" i="26" a="1"/>
  <c r="Q2400" i="26" s="1"/>
  <c r="Q2436" i="26" a="1"/>
  <c r="Q2436" i="26" s="1"/>
  <c r="Q2445" i="26" a="1"/>
  <c r="Q2445" i="26" s="1"/>
  <c r="Q2493" i="26" a="1"/>
  <c r="Q2493" i="26" s="1"/>
  <c r="Q2514" i="26" a="1"/>
  <c r="Q2514" i="26" s="1"/>
  <c r="Q2583" i="26" a="1"/>
  <c r="Q2583" i="26" s="1"/>
  <c r="Q2604" i="26" a="1"/>
  <c r="Q2604" i="26" s="1"/>
  <c r="Q2643" i="26" a="1"/>
  <c r="Q2643" i="26" s="1"/>
  <c r="Q2652" i="26" a="1"/>
  <c r="Q2652" i="26" s="1"/>
  <c r="Q2661" i="26" a="1"/>
  <c r="Q2661" i="26" s="1"/>
  <c r="Q2706" i="26" a="1"/>
  <c r="Q2706" i="26" s="1"/>
  <c r="Q2712" i="26" a="1"/>
  <c r="Q2712" i="26" s="1"/>
  <c r="Q2721" i="26" a="1"/>
  <c r="Q2721" i="26" s="1"/>
  <c r="Q2790" i="26" a="1"/>
  <c r="Q2790" i="26" s="1"/>
  <c r="Q2808" i="26" a="1"/>
  <c r="Q2808" i="26" s="1"/>
  <c r="Q2835" i="26" a="1"/>
  <c r="Q2835" i="26" s="1"/>
  <c r="Q2838" i="26" a="1"/>
  <c r="Q2838" i="26" s="1"/>
  <c r="Q291" i="26" a="1"/>
  <c r="Q291" i="26" s="1"/>
  <c r="Q738" i="26" a="1"/>
  <c r="Q738" i="26" s="1"/>
  <c r="Q472" i="26" a="1"/>
  <c r="Q472" i="26" s="1"/>
  <c r="Q484" i="26" a="1"/>
  <c r="Q484" i="26" s="1"/>
  <c r="Q514" i="26" a="1"/>
  <c r="Q514" i="26" s="1"/>
  <c r="Q559" i="26" a="1"/>
  <c r="Q559" i="26" s="1"/>
  <c r="Q613" i="26" a="1"/>
  <c r="Q613" i="26" s="1"/>
  <c r="Q667" i="26" a="1"/>
  <c r="Q667" i="26" s="1"/>
  <c r="Q709" i="26" a="1"/>
  <c r="Q709" i="26" s="1"/>
  <c r="Q808" i="26" a="1"/>
  <c r="Q808" i="26" s="1"/>
  <c r="Q847" i="26" a="1"/>
  <c r="Q847" i="26" s="1"/>
  <c r="Q868" i="26" a="1"/>
  <c r="Q868" i="26" s="1"/>
  <c r="Q1195" i="26" a="1"/>
  <c r="Q1195" i="26" s="1"/>
  <c r="Q1201" i="26" a="1"/>
  <c r="Q1201" i="26" s="1"/>
  <c r="Q1207" i="26" a="1"/>
  <c r="Q1207" i="26" s="1"/>
  <c r="Q1252" i="26" a="1"/>
  <c r="Q1252" i="26" s="1"/>
  <c r="Q1378" i="26" a="1"/>
  <c r="Q1378" i="26" s="1"/>
  <c r="Q1492" i="26" a="1"/>
  <c r="Q1492" i="26" s="1"/>
  <c r="Q1564" i="26" a="1"/>
  <c r="Q1564" i="26" s="1"/>
  <c r="Q1615" i="26" a="1"/>
  <c r="Q1615" i="26" s="1"/>
  <c r="Q1759" i="26" a="1"/>
  <c r="Q1759" i="26" s="1"/>
  <c r="Q1774" i="26" a="1"/>
  <c r="Q1774" i="26" s="1"/>
  <c r="Q1879" i="26" a="1"/>
  <c r="Q1879" i="26" s="1"/>
  <c r="Q1903" i="26" a="1"/>
  <c r="Q1903" i="26" s="1"/>
  <c r="Q1930" i="26" a="1"/>
  <c r="Q1930" i="26" s="1"/>
  <c r="Q1936" i="26" a="1"/>
  <c r="Q1936" i="26" s="1"/>
  <c r="Q1954" i="26" a="1"/>
  <c r="Q1954" i="26" s="1"/>
  <c r="Q1984" i="26" a="1"/>
  <c r="Q1984" i="26" s="1"/>
  <c r="Q2047" i="26" a="1"/>
  <c r="Q2047" i="26" s="1"/>
  <c r="Q2056" i="26" a="1"/>
  <c r="Q2056" i="26" s="1"/>
  <c r="Q2137" i="26" a="1"/>
  <c r="Q2137" i="26" s="1"/>
  <c r="Q2143" i="26" a="1"/>
  <c r="Q2143" i="26" s="1"/>
  <c r="Q2263" i="26" a="1"/>
  <c r="Q2263" i="26" s="1"/>
  <c r="Q2269" i="26" a="1"/>
  <c r="Q2269" i="26" s="1"/>
  <c r="Q2281" i="26" a="1"/>
  <c r="Q2281" i="26" s="1"/>
  <c r="Q2287" i="26" a="1"/>
  <c r="Q2287" i="26" s="1"/>
  <c r="Q2299" i="26" a="1"/>
  <c r="Q2299" i="26" s="1"/>
  <c r="Q2311" i="26" a="1"/>
  <c r="Q2311" i="26" s="1"/>
  <c r="Q2320" i="26" a="1"/>
  <c r="Q2320" i="26" s="1"/>
  <c r="Q2329" i="26" a="1"/>
  <c r="Q2329" i="26" s="1"/>
  <c r="Q2338" i="26" a="1"/>
  <c r="Q2338" i="26" s="1"/>
  <c r="Q2395" i="26" a="1"/>
  <c r="Q2395" i="26" s="1"/>
  <c r="Q2413" i="26" a="1"/>
  <c r="Q2413" i="26" s="1"/>
  <c r="Q2422" i="26" a="1"/>
  <c r="Q2422" i="26" s="1"/>
  <c r="Q2431" i="26" a="1"/>
  <c r="Q2431" i="26" s="1"/>
  <c r="Q2437" i="26" a="1"/>
  <c r="Q2437" i="26" s="1"/>
  <c r="Q2605" i="26" a="1"/>
  <c r="Q2605" i="26" s="1"/>
  <c r="Q2764" i="26" a="1"/>
  <c r="Q2764" i="26" s="1"/>
  <c r="Q2779" i="26" a="1"/>
  <c r="Q2779" i="26" s="1"/>
  <c r="Q147" i="26" a="1"/>
  <c r="Q147" i="26" s="1"/>
  <c r="Q28" i="26" a="1"/>
  <c r="Q28" i="26" s="1"/>
  <c r="Q855" i="26" a="1"/>
  <c r="Q855" i="26" s="1"/>
  <c r="Q84" i="26" a="1"/>
  <c r="Q84" i="26" s="1"/>
  <c r="Q190" i="26" a="1"/>
  <c r="Q190" i="26" s="1"/>
  <c r="Q306" i="26" a="1"/>
  <c r="Q306" i="26" s="1"/>
  <c r="Q1132" i="26" a="1"/>
  <c r="Q1132" i="26" s="1"/>
  <c r="Q1413" i="26" a="1"/>
  <c r="Q1413" i="26" s="1"/>
  <c r="Q1938" i="26" a="1"/>
  <c r="Q1938" i="26" s="1"/>
  <c r="Q2851" i="26" a="1"/>
  <c r="Q2851" i="26" s="1"/>
  <c r="Q204" i="26" a="1"/>
  <c r="Q204" i="26" s="1"/>
  <c r="Q282" i="26" a="1"/>
  <c r="Q282" i="26" s="1"/>
  <c r="Q300" i="26" a="1"/>
  <c r="Q300" i="26" s="1"/>
  <c r="Q324" i="26" a="1"/>
  <c r="Q324" i="26" s="1"/>
  <c r="Q417" i="26" a="1"/>
  <c r="Q417" i="26" s="1"/>
  <c r="Q795" i="26" a="1"/>
  <c r="Q795" i="26" s="1"/>
  <c r="Q927" i="26" a="1"/>
  <c r="Q927" i="26" s="1"/>
  <c r="Q1329" i="26" a="1"/>
  <c r="Q1329" i="26" s="1"/>
  <c r="Q1476" i="26" a="1"/>
  <c r="Q1476" i="26" s="1"/>
  <c r="Q1674" i="26" a="1"/>
  <c r="Q1674" i="26" s="1"/>
  <c r="Q1695" i="26" a="1"/>
  <c r="Q1695" i="26" s="1"/>
  <c r="Q1719" i="26" a="1"/>
  <c r="Q1719" i="26" s="1"/>
  <c r="Q1953" i="26" a="1"/>
  <c r="Q1953" i="26" s="1"/>
  <c r="Q2010" i="26" a="1"/>
  <c r="Q2010" i="26" s="1"/>
  <c r="Q2067" i="26" a="1"/>
  <c r="Q2067" i="26" s="1"/>
  <c r="Q2190" i="26" a="1"/>
  <c r="Q2190" i="26" s="1"/>
  <c r="Q2319" i="26" a="1"/>
  <c r="Q2319" i="26" s="1"/>
  <c r="Q2337" i="26" a="1"/>
  <c r="Q2337" i="26" s="1"/>
  <c r="Q2355" i="26" a="1"/>
  <c r="Q2355" i="26" s="1"/>
  <c r="Q2376" i="26" a="1"/>
  <c r="Q2376" i="26" s="1"/>
  <c r="Q2397" i="26" a="1"/>
  <c r="Q2397" i="26" s="1"/>
  <c r="Q2496" i="26" a="1"/>
  <c r="Q2496" i="26" s="1"/>
  <c r="Q2562" i="26" a="1"/>
  <c r="Q2562" i="26" s="1"/>
  <c r="Q789" i="26" a="1"/>
  <c r="Q789" i="26" s="1"/>
  <c r="Q909" i="26" a="1"/>
  <c r="Q909" i="26" s="1"/>
  <c r="Q124" i="26" a="1"/>
  <c r="Q124" i="26" s="1"/>
  <c r="Q388" i="26" a="1"/>
  <c r="Q388" i="26" s="1"/>
  <c r="Q640" i="26" a="1"/>
  <c r="Q640" i="26" s="1"/>
  <c r="Q664" i="26" a="1"/>
  <c r="Q664" i="26" s="1"/>
  <c r="Q775" i="26" a="1"/>
  <c r="Q775" i="26" s="1"/>
  <c r="Q796" i="26" a="1"/>
  <c r="Q796" i="26" s="1"/>
  <c r="Q859" i="26" a="1"/>
  <c r="Q859" i="26" s="1"/>
  <c r="Q904" i="26" a="1"/>
  <c r="Q904" i="26" s="1"/>
  <c r="Q919" i="26" a="1"/>
  <c r="Q919" i="26" s="1"/>
  <c r="Q940" i="26" a="1"/>
  <c r="Q940" i="26" s="1"/>
  <c r="Q1003" i="26" a="1"/>
  <c r="Q1003" i="26" s="1"/>
  <c r="Q1045" i="26" a="1"/>
  <c r="Q1045" i="26" s="1"/>
  <c r="Q1108" i="26" a="1"/>
  <c r="Q1108" i="26" s="1"/>
  <c r="Q1369" i="26" a="1"/>
  <c r="Q1369" i="26" s="1"/>
  <c r="Q1423" i="26" a="1"/>
  <c r="Q1423" i="26" s="1"/>
  <c r="Q1681" i="26" a="1"/>
  <c r="Q1681" i="26" s="1"/>
  <c r="Q1729" i="26" a="1"/>
  <c r="Q1729" i="26" s="1"/>
  <c r="Q1792" i="26" a="1"/>
  <c r="Q1792" i="26" s="1"/>
  <c r="Q1852" i="26" a="1"/>
  <c r="Q1852" i="26" s="1"/>
  <c r="Q1870" i="26" a="1"/>
  <c r="Q1870" i="26" s="1"/>
  <c r="Q1891" i="26" a="1"/>
  <c r="Q1891" i="26" s="1"/>
  <c r="Q2071" i="26" a="1"/>
  <c r="Q2071" i="26" s="1"/>
  <c r="Q2176" i="26" a="1"/>
  <c r="Q2176" i="26" s="1"/>
  <c r="Q2209" i="26" a="1"/>
  <c r="Q2209" i="26" s="1"/>
  <c r="Q2506" i="26" a="1"/>
  <c r="Q2506" i="26" s="1"/>
  <c r="Q2545" i="26" a="1"/>
  <c r="Q2545" i="26" s="1"/>
  <c r="Q250" i="26" a="1"/>
  <c r="Q250" i="26" s="1"/>
  <c r="Q1359" i="26" a="1"/>
  <c r="Q1359" i="26" s="1"/>
  <c r="Q1756" i="26" a="1"/>
  <c r="Q1756" i="26" s="1"/>
  <c r="Q1785" i="26" a="1"/>
  <c r="Q1785" i="26" s="1"/>
  <c r="Q2193" i="26" a="1"/>
  <c r="Q2193" i="26" s="1"/>
  <c r="Q2250" i="26" a="1"/>
  <c r="Q2250" i="26" s="1"/>
  <c r="Q2380" i="26" a="1"/>
  <c r="Q2380" i="26" s="1"/>
  <c r="Q2886" i="26" a="1"/>
  <c r="Q2886" i="26" s="1"/>
  <c r="Q5" i="26" a="1"/>
  <c r="Q5" i="26" s="1"/>
  <c r="Q77" i="26" a="1"/>
  <c r="Q77" i="26" s="1"/>
  <c r="Q356" i="26" a="1"/>
  <c r="Q356" i="26" s="1"/>
  <c r="Q584" i="26" a="1"/>
  <c r="Q584" i="26" s="1"/>
  <c r="G224" i="26"/>
  <c r="G560" i="26"/>
  <c r="G587" i="26"/>
  <c r="G656" i="26"/>
  <c r="G683" i="26"/>
  <c r="G737" i="26"/>
  <c r="G1112" i="26"/>
  <c r="G1784" i="26"/>
  <c r="G1802" i="26"/>
  <c r="G1958" i="26"/>
  <c r="G1970" i="26"/>
  <c r="G2006" i="26"/>
  <c r="G2210" i="26"/>
  <c r="G2228" i="26"/>
  <c r="G266" i="26"/>
  <c r="G366" i="26"/>
  <c r="G1944" i="26"/>
  <c r="G950" i="26"/>
  <c r="G1067" i="26"/>
  <c r="G1151" i="26"/>
  <c r="G1385" i="26"/>
  <c r="G1700" i="26"/>
  <c r="G1730" i="26"/>
  <c r="G1790" i="26"/>
  <c r="G1886" i="26"/>
  <c r="G2108" i="26"/>
  <c r="G2204" i="26"/>
  <c r="G2231" i="26"/>
  <c r="G2285" i="26"/>
  <c r="G2336" i="26"/>
  <c r="G2348" i="26"/>
  <c r="G2456" i="26"/>
  <c r="G2465" i="26"/>
  <c r="G2474" i="26"/>
  <c r="G2486" i="26"/>
  <c r="G2627" i="26"/>
  <c r="G2753" i="26"/>
  <c r="G2762" i="26"/>
  <c r="G2831" i="26"/>
  <c r="G524" i="26"/>
  <c r="G1560" i="26"/>
  <c r="G264" i="26"/>
  <c r="G392" i="26"/>
  <c r="G2892" i="26"/>
  <c r="G501" i="26"/>
  <c r="G1352" i="26"/>
  <c r="G80" i="26"/>
  <c r="G104" i="26"/>
  <c r="G128" i="26"/>
  <c r="G218" i="26"/>
  <c r="G539" i="26"/>
  <c r="G569" i="26"/>
  <c r="G980" i="26"/>
  <c r="G1070" i="26"/>
  <c r="G1184" i="26"/>
  <c r="G1637" i="26"/>
  <c r="G1922" i="26"/>
  <c r="G1982" i="26"/>
  <c r="G1994" i="26"/>
  <c r="G2207" i="26"/>
  <c r="G2246" i="26"/>
  <c r="G2303" i="26"/>
  <c r="G2390" i="26"/>
  <c r="G2405" i="26"/>
  <c r="G2414" i="26"/>
  <c r="G2498" i="26"/>
  <c r="G2555" i="26"/>
  <c r="G2561" i="26"/>
  <c r="G2570" i="26"/>
  <c r="G2639" i="26"/>
  <c r="G2717" i="26"/>
  <c r="G2807" i="26"/>
  <c r="G2873" i="26"/>
  <c r="G168" i="26"/>
  <c r="G192" i="26"/>
  <c r="G232" i="26"/>
  <c r="G312" i="26"/>
  <c r="G1469" i="26"/>
  <c r="G1586" i="26"/>
  <c r="G1803" i="26"/>
  <c r="G2042" i="26"/>
  <c r="G2531" i="26"/>
  <c r="G2693" i="26"/>
  <c r="G177" i="26"/>
  <c r="G249" i="26"/>
  <c r="G447" i="26"/>
  <c r="G546" i="26"/>
  <c r="G555" i="26"/>
  <c r="G603" i="26"/>
  <c r="G639" i="26"/>
  <c r="G675" i="26"/>
  <c r="G681" i="26"/>
  <c r="G735" i="26"/>
  <c r="G828" i="26"/>
  <c r="G888" i="26"/>
  <c r="G900" i="26"/>
  <c r="G924" i="26"/>
  <c r="G978" i="26"/>
  <c r="G1110" i="26"/>
  <c r="G1170" i="26"/>
  <c r="G1191" i="26"/>
  <c r="G1203" i="26"/>
  <c r="G1218" i="26"/>
  <c r="G1263" i="26"/>
  <c r="G1398" i="26"/>
  <c r="G554" i="26"/>
  <c r="G581" i="26"/>
  <c r="G1010" i="26"/>
  <c r="G1064" i="26"/>
  <c r="G1766" i="26"/>
  <c r="G2036" i="26"/>
  <c r="G2135" i="26"/>
  <c r="G2147" i="26"/>
  <c r="G2159" i="26"/>
  <c r="G2189" i="26"/>
  <c r="G2222" i="26"/>
  <c r="G2279" i="26"/>
  <c r="G2351" i="26"/>
  <c r="G2417" i="26"/>
  <c r="G2468" i="26"/>
  <c r="G2510" i="26"/>
  <c r="G2564" i="26"/>
  <c r="G2624" i="26"/>
  <c r="G2678" i="26"/>
  <c r="G1946" i="26"/>
  <c r="G2558" i="26"/>
  <c r="G1028" i="26"/>
  <c r="G1106" i="26"/>
  <c r="G527" i="26"/>
  <c r="G1481" i="26"/>
  <c r="G2690" i="26"/>
  <c r="G647" i="26"/>
  <c r="G1223" i="26"/>
  <c r="G152" i="26"/>
  <c r="G695" i="26"/>
  <c r="G1250" i="26"/>
  <c r="G1298" i="26"/>
  <c r="G467" i="26"/>
  <c r="G563" i="26"/>
  <c r="G626" i="26"/>
  <c r="G719" i="26"/>
  <c r="G983" i="26"/>
  <c r="G1025" i="26"/>
  <c r="G1115" i="26"/>
  <c r="G1334" i="26"/>
  <c r="G1370" i="26"/>
  <c r="G1466" i="26"/>
  <c r="G440" i="26"/>
  <c r="G1130" i="26"/>
  <c r="G1454" i="26"/>
  <c r="G1661" i="26"/>
  <c r="G2219" i="26"/>
  <c r="G2655" i="26"/>
  <c r="G2928" i="26"/>
  <c r="G344" i="26"/>
  <c r="G1061" i="26"/>
  <c r="G169" i="26"/>
  <c r="G253" i="26"/>
  <c r="G313" i="26"/>
  <c r="G361" i="26"/>
  <c r="G601" i="26"/>
  <c r="G408" i="26"/>
  <c r="G1037" i="26"/>
  <c r="G1100" i="26"/>
  <c r="G1199" i="26"/>
  <c r="G1632" i="26"/>
  <c r="G1838" i="26"/>
  <c r="G2393" i="26"/>
  <c r="G2514" i="26"/>
  <c r="G2550" i="26"/>
  <c r="G2565" i="26"/>
  <c r="G296" i="26"/>
  <c r="G692" i="26"/>
  <c r="G1139" i="26"/>
  <c r="G1295" i="26"/>
  <c r="G1319" i="26"/>
  <c r="G1457" i="26"/>
  <c r="G1934" i="26"/>
  <c r="G8" i="26"/>
  <c r="G599" i="26"/>
  <c r="G623" i="26"/>
  <c r="G1908" i="26"/>
  <c r="G2244" i="26"/>
  <c r="G2793" i="26"/>
  <c r="G374" i="26"/>
  <c r="G1833" i="26"/>
  <c r="G72" i="26"/>
  <c r="G1022" i="26"/>
  <c r="G112" i="26"/>
  <c r="G136" i="26"/>
  <c r="G145" i="26"/>
  <c r="G157" i="26"/>
  <c r="G184" i="26"/>
  <c r="G262" i="26"/>
  <c r="G397" i="26"/>
  <c r="G409" i="26"/>
  <c r="G571" i="26"/>
  <c r="G583" i="26"/>
  <c r="G640" i="26"/>
  <c r="G2448" i="26"/>
  <c r="G2522" i="26"/>
  <c r="G2552" i="26"/>
  <c r="G56" i="26"/>
  <c r="G650" i="26"/>
  <c r="G686" i="26"/>
  <c r="G1016" i="26"/>
  <c r="G1055" i="26"/>
  <c r="G1124" i="26"/>
  <c r="G1259" i="26"/>
  <c r="G1898" i="26"/>
  <c r="G1614" i="26"/>
  <c r="G1626" i="26"/>
  <c r="G2202" i="26"/>
  <c r="G2754" i="26"/>
  <c r="G2853" i="26"/>
  <c r="G2910" i="26"/>
  <c r="G2916" i="26"/>
  <c r="G2922" i="26"/>
  <c r="G240" i="26"/>
  <c r="G659" i="26"/>
  <c r="G674" i="26"/>
  <c r="G761" i="26"/>
  <c r="G831" i="26"/>
  <c r="G858" i="26"/>
  <c r="G1230" i="26"/>
  <c r="G1386" i="26"/>
  <c r="G1634" i="26"/>
  <c r="G32" i="26"/>
  <c r="G1152" i="26"/>
  <c r="G1659" i="26"/>
  <c r="G2132" i="26"/>
  <c r="G2846" i="26"/>
  <c r="G16" i="26"/>
  <c r="G25" i="26"/>
  <c r="G121" i="26"/>
  <c r="G130" i="26"/>
  <c r="G181" i="26"/>
  <c r="G193" i="26"/>
  <c r="G205" i="26"/>
  <c r="G256" i="26"/>
  <c r="G280" i="26"/>
  <c r="G286" i="26"/>
  <c r="G301" i="26"/>
  <c r="G400" i="26"/>
  <c r="G445" i="26"/>
  <c r="G541" i="26"/>
  <c r="G550" i="26"/>
  <c r="G586" i="26"/>
  <c r="G646" i="26"/>
  <c r="G658" i="26"/>
  <c r="G685" i="26"/>
  <c r="G81" i="26"/>
  <c r="G146" i="26"/>
  <c r="G272" i="26"/>
  <c r="G662" i="26"/>
  <c r="G129" i="26"/>
  <c r="G214" i="26"/>
  <c r="G512" i="26"/>
  <c r="G584" i="26"/>
  <c r="G891" i="26"/>
  <c r="G1079" i="26"/>
  <c r="G1155" i="26"/>
  <c r="G1358" i="26"/>
  <c r="G1587" i="26"/>
  <c r="G1910" i="26"/>
  <c r="G2316" i="26"/>
  <c r="G98" i="26"/>
  <c r="G1190" i="26"/>
  <c r="G1718" i="26"/>
  <c r="G2021" i="26"/>
  <c r="G18" i="26"/>
  <c r="G48" i="26"/>
  <c r="G96" i="26"/>
  <c r="G138" i="26"/>
  <c r="G162" i="26"/>
  <c r="G216" i="26"/>
  <c r="G273" i="26"/>
  <c r="G282" i="26"/>
  <c r="G297" i="26"/>
  <c r="G306" i="26"/>
  <c r="G321" i="26"/>
  <c r="G330" i="26"/>
  <c r="G345" i="26"/>
  <c r="G354" i="26"/>
  <c r="G369" i="26"/>
  <c r="G378" i="26"/>
  <c r="G402" i="26"/>
  <c r="G417" i="26"/>
  <c r="G426" i="26"/>
  <c r="G450" i="26"/>
  <c r="G513" i="26"/>
  <c r="G552" i="26"/>
  <c r="G561" i="26"/>
  <c r="G570" i="26"/>
  <c r="G579" i="26"/>
  <c r="G585" i="26"/>
  <c r="G627" i="26"/>
  <c r="G663" i="26"/>
  <c r="G696" i="26"/>
  <c r="G717" i="26"/>
  <c r="G723" i="26"/>
  <c r="G738" i="26"/>
  <c r="G792" i="26"/>
  <c r="G801" i="26"/>
  <c r="G810" i="26"/>
  <c r="G813" i="26"/>
  <c r="G819" i="26"/>
  <c r="G840" i="26"/>
  <c r="G864" i="26"/>
  <c r="G876" i="26"/>
  <c r="G882" i="26"/>
  <c r="G903" i="26"/>
  <c r="G912" i="26"/>
  <c r="G930" i="26"/>
  <c r="G948" i="26"/>
  <c r="G951" i="26"/>
  <c r="G960" i="26"/>
  <c r="G969" i="26"/>
  <c r="G972" i="26"/>
  <c r="G981" i="26"/>
  <c r="G993" i="26"/>
  <c r="G1029" i="26"/>
  <c r="G1038" i="26"/>
  <c r="G1068" i="26"/>
  <c r="G1077" i="26"/>
  <c r="G1116" i="26"/>
  <c r="G1125" i="26"/>
  <c r="G1128" i="26"/>
  <c r="G1158" i="26"/>
  <c r="G1188" i="26"/>
  <c r="G1206" i="26"/>
  <c r="G1227" i="26"/>
  <c r="G1242" i="26"/>
  <c r="G1245" i="26"/>
  <c r="G1254" i="26"/>
  <c r="G1257" i="26"/>
  <c r="G1284" i="26"/>
  <c r="G1293" i="26"/>
  <c r="G1299" i="26"/>
  <c r="G1302" i="26"/>
  <c r="G1317" i="26"/>
  <c r="G1338" i="26"/>
  <c r="G1353" i="26"/>
  <c r="G1362" i="26"/>
  <c r="G1371" i="26"/>
  <c r="G1374" i="26"/>
  <c r="G1389" i="26"/>
  <c r="G1392" i="26"/>
  <c r="G1464" i="26"/>
  <c r="G1485" i="26"/>
  <c r="G1512" i="26"/>
  <c r="G1536" i="26"/>
  <c r="G1539" i="26"/>
  <c r="G1551" i="26"/>
  <c r="G1575" i="26"/>
  <c r="G1578" i="26"/>
  <c r="G1623" i="26"/>
  <c r="G1629" i="26"/>
  <c r="G1635" i="26"/>
  <c r="G1641" i="26"/>
  <c r="G1653" i="26"/>
  <c r="G1662" i="26"/>
  <c r="G1743" i="26"/>
  <c r="G1755" i="26"/>
  <c r="G1788" i="26"/>
  <c r="G1797" i="26"/>
  <c r="G1875" i="26"/>
  <c r="G2466" i="26"/>
  <c r="G721" i="26"/>
  <c r="G880" i="26"/>
  <c r="G898" i="26"/>
  <c r="G937" i="26"/>
  <c r="G1027" i="26"/>
  <c r="G1066" i="26"/>
  <c r="G1126" i="26"/>
  <c r="G1399" i="26"/>
  <c r="G1462" i="26"/>
  <c r="G1525" i="26"/>
  <c r="G1717" i="26"/>
  <c r="G1750" i="26"/>
  <c r="G1822" i="26"/>
  <c r="G1936" i="26"/>
  <c r="G2089" i="26"/>
  <c r="G2164" i="26"/>
  <c r="G2182" i="26"/>
  <c r="G2197" i="26"/>
  <c r="G2212" i="26"/>
  <c r="G2218" i="26"/>
  <c r="G2224" i="26"/>
  <c r="G2278" i="26"/>
  <c r="G2296" i="26"/>
  <c r="G2320" i="26"/>
  <c r="G2344" i="26"/>
  <c r="G2359" i="26"/>
  <c r="G2368" i="26"/>
  <c r="G2407" i="26"/>
  <c r="G2458" i="26"/>
  <c r="G2488" i="26"/>
  <c r="G2503" i="26"/>
  <c r="G2527" i="26"/>
  <c r="G2566" i="26"/>
  <c r="G2596" i="26"/>
  <c r="G2602" i="26"/>
  <c r="G2704" i="26"/>
  <c r="G2716" i="26"/>
  <c r="G2770" i="26"/>
  <c r="G2818" i="26"/>
  <c r="G2878" i="26"/>
  <c r="G2884" i="26"/>
  <c r="G2896" i="26"/>
  <c r="G2902" i="26"/>
  <c r="G2920" i="26"/>
  <c r="G114" i="26"/>
  <c r="G153" i="26"/>
  <c r="G186" i="26"/>
  <c r="G336" i="26"/>
  <c r="G456" i="26"/>
  <c r="G525" i="26"/>
  <c r="G699" i="26"/>
  <c r="G886" i="26"/>
  <c r="G964" i="26"/>
  <c r="G1117" i="26"/>
  <c r="G1387" i="26"/>
  <c r="G2074" i="26"/>
  <c r="G9" i="26"/>
  <c r="G225" i="26"/>
  <c r="G234" i="26"/>
  <c r="G384" i="26"/>
  <c r="G1455" i="26"/>
  <c r="G1471" i="26"/>
  <c r="G1482" i="26"/>
  <c r="G1494" i="26"/>
  <c r="G1546" i="26"/>
  <c r="G1792" i="26"/>
  <c r="G1876" i="26"/>
  <c r="G2464" i="26"/>
  <c r="G2668" i="26"/>
  <c r="G2677" i="26"/>
  <c r="G2908" i="26"/>
  <c r="G826" i="26"/>
  <c r="G1114" i="26"/>
  <c r="G1597" i="26"/>
  <c r="G1606" i="26"/>
  <c r="G2140" i="26"/>
  <c r="G2206" i="26"/>
  <c r="G2215" i="26"/>
  <c r="G2245" i="26"/>
  <c r="G2284" i="26"/>
  <c r="G2431" i="26"/>
  <c r="G2476" i="26"/>
  <c r="G2548" i="26"/>
  <c r="G2680" i="26"/>
  <c r="G2686" i="26"/>
  <c r="G258" i="26"/>
  <c r="G879" i="26"/>
  <c r="G1278" i="26"/>
  <c r="G1405" i="26"/>
  <c r="G2077" i="26"/>
  <c r="G1665" i="26"/>
  <c r="G1680" i="26"/>
  <c r="G1698" i="26"/>
  <c r="G1701" i="26"/>
  <c r="G1710" i="26"/>
  <c r="G1716" i="26"/>
  <c r="G1737" i="26"/>
  <c r="G1770" i="26"/>
  <c r="G1776" i="26"/>
  <c r="G1779" i="26"/>
  <c r="G1791" i="26"/>
  <c r="G1794" i="26"/>
  <c r="G1800" i="26"/>
  <c r="G1812" i="26"/>
  <c r="G1830" i="26"/>
  <c r="G1845" i="26"/>
  <c r="G1848" i="26"/>
  <c r="G1878" i="26"/>
  <c r="G1887" i="26"/>
  <c r="G1896" i="26"/>
  <c r="G1902" i="26"/>
  <c r="G1932" i="26"/>
  <c r="G1938" i="26"/>
  <c r="G1947" i="26"/>
  <c r="G1956" i="26"/>
  <c r="G1971" i="26"/>
  <c r="G1980" i="26"/>
  <c r="G1992" i="26"/>
  <c r="G2004" i="26"/>
  <c r="G2034" i="26"/>
  <c r="G2046" i="26"/>
  <c r="G2052" i="26"/>
  <c r="G2070" i="26"/>
  <c r="G2085" i="26"/>
  <c r="G2109" i="26"/>
  <c r="G2184" i="26"/>
  <c r="G2190" i="26"/>
  <c r="G2196" i="26"/>
  <c r="G2232" i="26"/>
  <c r="G2292" i="26"/>
  <c r="G2346" i="26"/>
  <c r="G2352" i="26"/>
  <c r="G2388" i="26"/>
  <c r="G2400" i="26"/>
  <c r="G2412" i="26"/>
  <c r="G2460" i="26"/>
  <c r="G2523" i="26"/>
  <c r="G2529" i="26"/>
  <c r="G2568" i="26"/>
  <c r="G2574" i="26"/>
  <c r="G2577" i="26"/>
  <c r="G2589" i="26"/>
  <c r="G2607" i="26"/>
  <c r="G2673" i="26"/>
  <c r="G1719" i="26"/>
  <c r="G1968" i="26"/>
  <c r="G1920" i="26"/>
  <c r="G2040" i="26"/>
  <c r="G2658" i="26"/>
  <c r="G2682" i="26"/>
  <c r="G2874" i="26"/>
  <c r="G2904" i="26"/>
  <c r="G2925" i="26"/>
  <c r="G2625" i="26"/>
  <c r="G2733" i="26"/>
  <c r="G2856" i="26"/>
  <c r="G2913" i="26"/>
  <c r="G2934" i="26"/>
  <c r="G2724" i="26"/>
  <c r="G2748" i="26"/>
  <c r="Q525" i="26" a="1"/>
  <c r="Q525" i="26" s="1"/>
  <c r="Q552" i="26" a="1"/>
  <c r="Q552" i="26" s="1"/>
  <c r="Q582" i="26" a="1"/>
  <c r="Q582" i="26" s="1"/>
  <c r="Q601" i="26" a="1"/>
  <c r="Q601" i="26" s="1"/>
  <c r="Q681" i="26" a="1"/>
  <c r="Q681" i="26" s="1"/>
  <c r="G767" i="26"/>
  <c r="G771" i="26"/>
  <c r="Q811" i="26" a="1"/>
  <c r="Q811" i="26" s="1"/>
  <c r="G195" i="26"/>
  <c r="Q510" i="26" a="1"/>
  <c r="Q510" i="26" s="1"/>
  <c r="Q548" i="26" a="1"/>
  <c r="Q548" i="26" s="1"/>
  <c r="G558" i="26"/>
  <c r="G576" i="26"/>
  <c r="G590" i="26"/>
  <c r="G746" i="26"/>
  <c r="Q787" i="26" a="1"/>
  <c r="Q787" i="26" s="1"/>
  <c r="Q867" i="26" a="1"/>
  <c r="Q867" i="26" s="1"/>
  <c r="Q565" i="26" a="1"/>
  <c r="Q565" i="26" s="1"/>
  <c r="Q600" i="26" a="1"/>
  <c r="Q600" i="26" s="1"/>
  <c r="G611" i="26"/>
  <c r="G615" i="26"/>
  <c r="G619" i="26"/>
  <c r="Q660" i="26" a="1"/>
  <c r="Q660" i="26" s="1"/>
  <c r="Q696" i="26" a="1"/>
  <c r="Q696" i="26" s="1"/>
  <c r="Q717" i="26" a="1"/>
  <c r="Q717" i="26" s="1"/>
  <c r="G763" i="26"/>
  <c r="Q95" i="26" a="1"/>
  <c r="Q95" i="26" s="1"/>
  <c r="G2" i="26"/>
  <c r="G380" i="26"/>
  <c r="G386" i="26"/>
  <c r="G410" i="26"/>
  <c r="G636" i="26"/>
  <c r="Q41" i="26" a="1"/>
  <c r="Q41" i="26" s="1"/>
  <c r="G83" i="26"/>
  <c r="G99" i="26"/>
  <c r="G116" i="26"/>
  <c r="Q398" i="26" a="1"/>
  <c r="Q398" i="26" s="1"/>
  <c r="Q422" i="26" a="1"/>
  <c r="Q422" i="26" s="1"/>
  <c r="Q465" i="26" a="1"/>
  <c r="Q465" i="26" s="1"/>
  <c r="G495" i="26"/>
  <c r="Q501" i="26" a="1"/>
  <c r="Q501" i="26" s="1"/>
  <c r="G172" i="26"/>
  <c r="G219" i="26"/>
  <c r="G347" i="26"/>
  <c r="G443" i="26"/>
  <c r="Q7" i="26" a="1"/>
  <c r="Q7" i="26" s="1"/>
  <c r="G50" i="26"/>
  <c r="Q79" i="26" a="1"/>
  <c r="Q79" i="26" s="1"/>
  <c r="Q392" i="26" a="1"/>
  <c r="Q392" i="26" s="1"/>
  <c r="G471" i="26"/>
  <c r="Q533" i="26" a="1"/>
  <c r="Q533" i="26" s="1"/>
  <c r="G20" i="26"/>
  <c r="Q72" i="26" a="1"/>
  <c r="Q72" i="26" s="1"/>
  <c r="G92" i="26"/>
  <c r="G149" i="26"/>
  <c r="G204" i="26"/>
  <c r="Q320" i="26" a="1"/>
  <c r="Q320" i="26" s="1"/>
  <c r="G332" i="26"/>
  <c r="Q344" i="26" a="1"/>
  <c r="Q344" i="26" s="1"/>
  <c r="G356" i="26"/>
  <c r="G362" i="26"/>
  <c r="Q368" i="26" a="1"/>
  <c r="Q368" i="26" s="1"/>
  <c r="G404" i="26"/>
  <c r="G428" i="26"/>
  <c r="G434" i="26"/>
  <c r="G452" i="26"/>
  <c r="G458" i="26"/>
  <c r="Q464" i="26" a="1"/>
  <c r="Q464" i="26" s="1"/>
  <c r="Q477" i="26" a="1"/>
  <c r="Q477" i="26" s="1"/>
  <c r="Q487" i="26" a="1"/>
  <c r="Q487" i="26" s="1"/>
  <c r="G531" i="26"/>
  <c r="Q551" i="26" a="1"/>
  <c r="Q551" i="26" s="1"/>
  <c r="G606" i="26"/>
  <c r="Q17" i="26" a="1"/>
  <c r="Q17" i="26" s="1"/>
  <c r="Q39" i="26" a="1"/>
  <c r="Q39" i="26" s="1"/>
  <c r="Q56" i="26" a="1"/>
  <c r="Q56" i="26" s="1"/>
  <c r="G59" i="26"/>
  <c r="G75" i="26"/>
  <c r="Q89" i="26" a="1"/>
  <c r="Q89" i="26" s="1"/>
  <c r="G115" i="26"/>
  <c r="G148" i="26"/>
  <c r="Q151" i="26" a="1"/>
  <c r="Q151" i="26" s="1"/>
  <c r="Q167" i="26" a="1"/>
  <c r="Q167" i="26" s="1"/>
  <c r="Q174" i="26" a="1"/>
  <c r="Q174" i="26" s="1"/>
  <c r="Q185" i="26" a="1"/>
  <c r="Q185" i="26" s="1"/>
  <c r="Q215" i="26" a="1"/>
  <c r="Q215" i="26" s="1"/>
  <c r="Q230" i="26" a="1"/>
  <c r="Q230" i="26" s="1"/>
  <c r="G251" i="26"/>
  <c r="Q296" i="26" a="1"/>
  <c r="Q296" i="26" s="1"/>
  <c r="G308" i="26"/>
  <c r="G314" i="26"/>
  <c r="Q334" i="26" a="1"/>
  <c r="Q334" i="26" s="1"/>
  <c r="Q358" i="26" a="1"/>
  <c r="Q358" i="26" s="1"/>
  <c r="Q382" i="26" a="1"/>
  <c r="Q382" i="26" s="1"/>
  <c r="Q391" i="26" a="1"/>
  <c r="Q391" i="26" s="1"/>
  <c r="Q406" i="26" a="1"/>
  <c r="Q406" i="26" s="1"/>
  <c r="Q415" i="26" a="1"/>
  <c r="Q415" i="26" s="1"/>
  <c r="Q430" i="26" a="1"/>
  <c r="Q430" i="26" s="1"/>
  <c r="Q439" i="26" a="1"/>
  <c r="Q439" i="26" s="1"/>
  <c r="Q454" i="26" a="1"/>
  <c r="Q454" i="26" s="1"/>
  <c r="G484" i="26"/>
  <c r="G494" i="26"/>
  <c r="Q509" i="26" a="1"/>
  <c r="Q509" i="26" s="1"/>
  <c r="G517" i="26"/>
  <c r="Q523" i="26" a="1"/>
  <c r="Q523" i="26" s="1"/>
  <c r="G575" i="26"/>
  <c r="Q581" i="26" a="1"/>
  <c r="Q581" i="26" s="1"/>
  <c r="Q630" i="26" a="1"/>
  <c r="Q630" i="26" s="1"/>
  <c r="G677" i="26"/>
  <c r="Q863" i="26" a="1"/>
  <c r="Q863" i="26" s="1"/>
  <c r="Q246" i="26" a="1"/>
  <c r="Q246" i="26" s="1"/>
  <c r="G5" i="26"/>
  <c r="Q207" i="26" a="1"/>
  <c r="Q207" i="26" s="1"/>
  <c r="Q240" i="26" a="1"/>
  <c r="Q240" i="26" s="1"/>
  <c r="G34" i="26"/>
  <c r="G108" i="26"/>
  <c r="Q144" i="26" a="1"/>
  <c r="Q144" i="26" s="1"/>
  <c r="G165" i="26"/>
  <c r="Q206" i="26" a="1"/>
  <c r="Q206" i="26" s="1"/>
  <c r="G227" i="26"/>
  <c r="Q272" i="26" a="1"/>
  <c r="Q272" i="26" s="1"/>
  <c r="G284" i="26"/>
  <c r="G290" i="26"/>
  <c r="Q310" i="26" a="1"/>
  <c r="Q310" i="26" s="1"/>
  <c r="Q319" i="26" a="1"/>
  <c r="Q319" i="26" s="1"/>
  <c r="Q343" i="26" a="1"/>
  <c r="Q343" i="26" s="1"/>
  <c r="Q367" i="26" a="1"/>
  <c r="Q367" i="26" s="1"/>
  <c r="G460" i="26"/>
  <c r="G491" i="26"/>
  <c r="Q496" i="26" a="1"/>
  <c r="Q496" i="26" s="1"/>
  <c r="G544" i="26"/>
  <c r="G557" i="26"/>
  <c r="Q568" i="26" a="1"/>
  <c r="Q568" i="26" s="1"/>
  <c r="G572" i="26"/>
  <c r="Q599" i="26" a="1"/>
  <c r="Q599" i="26" s="1"/>
  <c r="G610" i="26"/>
  <c r="G618" i="26"/>
  <c r="Q641" i="26" a="1"/>
  <c r="Q641" i="26" s="1"/>
  <c r="G653" i="26"/>
  <c r="Q712" i="26" a="1"/>
  <c r="Q712" i="26" s="1"/>
  <c r="Q805" i="26" a="1"/>
  <c r="Q805" i="26" s="1"/>
  <c r="Q818" i="26" a="1"/>
  <c r="Q818" i="26" s="1"/>
  <c r="G839" i="26"/>
  <c r="G861" i="26"/>
  <c r="Q136" i="26" a="1"/>
  <c r="Q136" i="26" s="1"/>
  <c r="G252" i="26"/>
  <c r="Q287" i="26" a="1"/>
  <c r="Q287" i="26" s="1"/>
  <c r="Q263" i="26" a="1"/>
  <c r="Q263" i="26" s="1"/>
  <c r="G299" i="26"/>
  <c r="Q416" i="26" a="1"/>
  <c r="Q416" i="26" s="1"/>
  <c r="Q440" i="26" a="1"/>
  <c r="Q440" i="26" s="1"/>
  <c r="Q128" i="26" a="1"/>
  <c r="Q128" i="26" s="1"/>
  <c r="G164" i="26"/>
  <c r="Q184" i="26" a="1"/>
  <c r="Q184" i="26" s="1"/>
  <c r="Q286" i="26" a="1"/>
  <c r="Q286" i="26" s="1"/>
  <c r="G322" i="26"/>
  <c r="Q328" i="26" a="1"/>
  <c r="Q328" i="26" s="1"/>
  <c r="G340" i="26"/>
  <c r="G346" i="26"/>
  <c r="Q352" i="26" a="1"/>
  <c r="Q352" i="26" s="1"/>
  <c r="G364" i="26"/>
  <c r="G370" i="26"/>
  <c r="Q376" i="26" a="1"/>
  <c r="Q376" i="26" s="1"/>
  <c r="G388" i="26"/>
  <c r="G394" i="26"/>
  <c r="Q400" i="26" a="1"/>
  <c r="Q400" i="26" s="1"/>
  <c r="G412" i="26"/>
  <c r="G418" i="26"/>
  <c r="Q424" i="26" a="1"/>
  <c r="Q424" i="26" s="1"/>
  <c r="G436" i="26"/>
  <c r="G442" i="26"/>
  <c r="Q448" i="26" a="1"/>
  <c r="Q448" i="26" s="1"/>
  <c r="G483" i="26"/>
  <c r="G493" i="26"/>
  <c r="G506" i="26"/>
  <c r="Q512" i="26" a="1"/>
  <c r="Q512" i="26" s="1"/>
  <c r="G516" i="26"/>
  <c r="Q520" i="26" a="1"/>
  <c r="Q520" i="26" s="1"/>
  <c r="G530" i="26"/>
  <c r="Q535" i="26" a="1"/>
  <c r="Q535" i="26" s="1"/>
  <c r="Q550" i="26" a="1"/>
  <c r="Q550" i="26" s="1"/>
  <c r="Q654" i="26" a="1"/>
  <c r="Q654" i="26" s="1"/>
  <c r="G665" i="26"/>
  <c r="Q666" i="26" a="1"/>
  <c r="Q666" i="26" s="1"/>
  <c r="Q754" i="26" a="1"/>
  <c r="Q754" i="26" s="1"/>
  <c r="G11" i="26"/>
  <c r="G27" i="26"/>
  <c r="G173" i="26"/>
  <c r="G211" i="26"/>
  <c r="Q231" i="26" a="1"/>
  <c r="Q231" i="26" s="1"/>
  <c r="Q478" i="26" a="1"/>
  <c r="Q478" i="26" s="1"/>
  <c r="Q488" i="26" a="1"/>
  <c r="Q488" i="26" s="1"/>
  <c r="Q175" i="26" a="1"/>
  <c r="Q175" i="26" s="1"/>
  <c r="Q191" i="26" a="1"/>
  <c r="Q191" i="26" s="1"/>
  <c r="G189" i="26"/>
  <c r="G228" i="26"/>
  <c r="Q278" i="26" a="1"/>
  <c r="Q278" i="26" s="1"/>
  <c r="G507" i="26"/>
  <c r="G43" i="26"/>
  <c r="Q69" i="26" a="1"/>
  <c r="Q69" i="26" s="1"/>
  <c r="G106" i="26"/>
  <c r="Q112" i="26" a="1"/>
  <c r="Q112" i="26" s="1"/>
  <c r="G171" i="26"/>
  <c r="G188" i="26"/>
  <c r="Q239" i="26" a="1"/>
  <c r="Q239" i="26" s="1"/>
  <c r="Q254" i="26" a="1"/>
  <c r="Q254" i="26" s="1"/>
  <c r="G275" i="26"/>
  <c r="G338" i="26"/>
  <c r="G36" i="26"/>
  <c r="G53" i="26"/>
  <c r="Q71" i="26" a="1"/>
  <c r="Q71" i="26" s="1"/>
  <c r="Q111" i="26" a="1"/>
  <c r="Q111" i="26" s="1"/>
  <c r="G131" i="26"/>
  <c r="Q16" i="26" a="1"/>
  <c r="Q16" i="26" s="1"/>
  <c r="G52" i="26"/>
  <c r="Q55" i="26" a="1"/>
  <c r="Q55" i="26" s="1"/>
  <c r="G69" i="26"/>
  <c r="Q88" i="26" a="1"/>
  <c r="Q88" i="26" s="1"/>
  <c r="G125" i="26"/>
  <c r="G147" i="26"/>
  <c r="G178" i="26"/>
  <c r="G203" i="26"/>
  <c r="Q248" i="26" a="1"/>
  <c r="Q248" i="26" s="1"/>
  <c r="G260" i="26"/>
  <c r="Q295" i="26" a="1"/>
  <c r="Q295" i="26" s="1"/>
  <c r="G10" i="26"/>
  <c r="G19" i="26"/>
  <c r="Q38" i="26" a="1"/>
  <c r="Q38" i="26" s="1"/>
  <c r="Q48" i="26" a="1"/>
  <c r="Q48" i="26" s="1"/>
  <c r="G68" i="26"/>
  <c r="G82" i="26"/>
  <c r="G91" i="26"/>
  <c r="G124" i="26"/>
  <c r="Q127" i="26" a="1"/>
  <c r="Q127" i="26" s="1"/>
  <c r="Q143" i="26" a="1"/>
  <c r="Q143" i="26" s="1"/>
  <c r="Q150" i="26" a="1"/>
  <c r="Q150" i="26" s="1"/>
  <c r="Q161" i="26" a="1"/>
  <c r="Q161" i="26" s="1"/>
  <c r="G187" i="26"/>
  <c r="Q224" i="26" a="1"/>
  <c r="Q224" i="26" s="1"/>
  <c r="G236" i="26"/>
  <c r="G242" i="26"/>
  <c r="Q262" i="26" a="1"/>
  <c r="Q262" i="26" s="1"/>
  <c r="Q271" i="26" a="1"/>
  <c r="Q271" i="26" s="1"/>
  <c r="G298" i="26"/>
  <c r="Q304" i="26" a="1"/>
  <c r="Q304" i="26" s="1"/>
  <c r="G316" i="26"/>
  <c r="G331" i="26"/>
  <c r="G355" i="26"/>
  <c r="G379" i="26"/>
  <c r="G403" i="26"/>
  <c r="G427" i="26"/>
  <c r="G451" i="26"/>
  <c r="G470" i="26"/>
  <c r="Q499" i="26" a="1"/>
  <c r="Q499" i="26" s="1"/>
  <c r="Q508" i="26" a="1"/>
  <c r="Q508" i="26" s="1"/>
  <c r="Q532" i="26" a="1"/>
  <c r="Q532" i="26" s="1"/>
  <c r="G543" i="26"/>
  <c r="G574" i="26"/>
  <c r="G592" i="26"/>
  <c r="G605" i="26"/>
  <c r="G622" i="26"/>
  <c r="G652" i="26"/>
  <c r="Q673" i="26" a="1"/>
  <c r="Q673" i="26" s="1"/>
  <c r="G689" i="26"/>
  <c r="G706" i="26"/>
  <c r="G835" i="26"/>
  <c r="Q326" i="26" a="1"/>
  <c r="Q326" i="26" s="1"/>
  <c r="Q374" i="26" a="1"/>
  <c r="Q374" i="26" s="1"/>
  <c r="Q446" i="26" a="1"/>
  <c r="Q446" i="26" s="1"/>
  <c r="Q302" i="26" a="1"/>
  <c r="Q302" i="26" s="1"/>
  <c r="G323" i="26"/>
  <c r="G395" i="26"/>
  <c r="G4" i="26"/>
  <c r="G76" i="26"/>
  <c r="Q168" i="26" a="1"/>
  <c r="Q168" i="26" s="1"/>
  <c r="G35" i="26"/>
  <c r="Q87" i="26" a="1"/>
  <c r="Q87" i="26" s="1"/>
  <c r="Q104" i="26" a="1"/>
  <c r="Q104" i="26" s="1"/>
  <c r="G107" i="26"/>
  <c r="Q120" i="26" a="1"/>
  <c r="Q120" i="26" s="1"/>
  <c r="G141" i="26"/>
  <c r="G180" i="26"/>
  <c r="Q183" i="26" a="1"/>
  <c r="Q183" i="26" s="1"/>
  <c r="Q200" i="26" a="1"/>
  <c r="Q200" i="26" s="1"/>
  <c r="G212" i="26"/>
  <c r="Q238" i="26" a="1"/>
  <c r="Q238" i="26" s="1"/>
  <c r="Q247" i="26" a="1"/>
  <c r="Q247" i="26" s="1"/>
  <c r="G274" i="26"/>
  <c r="Q280" i="26" a="1"/>
  <c r="Q280" i="26" s="1"/>
  <c r="G292" i="26"/>
  <c r="G307" i="26"/>
  <c r="Q327" i="26" a="1"/>
  <c r="Q327" i="26" s="1"/>
  <c r="G339" i="26"/>
  <c r="Q351" i="26" a="1"/>
  <c r="Q351" i="26" s="1"/>
  <c r="G363" i="26"/>
  <c r="Q375" i="26" a="1"/>
  <c r="Q375" i="26" s="1"/>
  <c r="G387" i="26"/>
  <c r="Q390" i="26" a="1"/>
  <c r="Q390" i="26" s="1"/>
  <c r="Q399" i="26" a="1"/>
  <c r="Q399" i="26" s="1"/>
  <c r="G411" i="26"/>
  <c r="Q414" i="26" a="1"/>
  <c r="Q414" i="26" s="1"/>
  <c r="Q423" i="26" a="1"/>
  <c r="Q423" i="26" s="1"/>
  <c r="G435" i="26"/>
  <c r="Q438" i="26" a="1"/>
  <c r="Q438" i="26" s="1"/>
  <c r="Q447" i="26" a="1"/>
  <c r="Q447" i="26" s="1"/>
  <c r="Q511" i="26" a="1"/>
  <c r="Q511" i="26" s="1"/>
  <c r="Q567" i="26" a="1"/>
  <c r="Q567" i="26" s="1"/>
  <c r="Q598" i="26" a="1"/>
  <c r="Q598" i="26" s="1"/>
  <c r="G613" i="26"/>
  <c r="G617" i="26"/>
  <c r="Q629" i="26" a="1"/>
  <c r="Q629" i="26" s="1"/>
  <c r="Q648" i="26" a="1"/>
  <c r="Q648" i="26" s="1"/>
  <c r="Q733" i="26" a="1"/>
  <c r="Q733" i="26" s="1"/>
  <c r="G778" i="26"/>
  <c r="Q792" i="26" a="1"/>
  <c r="Q792" i="26" s="1"/>
  <c r="Q797" i="26" a="1"/>
  <c r="Q797" i="26" s="1"/>
  <c r="Q264" i="26" a="1"/>
  <c r="Q264" i="26" s="1"/>
  <c r="Q350" i="26" a="1"/>
  <c r="Q350" i="26" s="1"/>
  <c r="G472" i="26"/>
  <c r="G139" i="26"/>
  <c r="G21" i="26"/>
  <c r="Q40" i="26" a="1"/>
  <c r="Q40" i="26" s="1"/>
  <c r="G93" i="26"/>
  <c r="Q135" i="26" a="1"/>
  <c r="Q135" i="26" s="1"/>
  <c r="Q32" i="26" a="1"/>
  <c r="Q32" i="26" s="1"/>
  <c r="G51" i="26"/>
  <c r="Q65" i="26" a="1"/>
  <c r="Q65" i="26" s="1"/>
  <c r="Q54" i="26" a="1"/>
  <c r="Q54" i="26" s="1"/>
  <c r="Q70" i="26" a="1"/>
  <c r="Q70" i="26" s="1"/>
  <c r="G84" i="26"/>
  <c r="G101" i="26"/>
  <c r="G123" i="26"/>
  <c r="G140" i="26"/>
  <c r="Q160" i="26" a="1"/>
  <c r="Q160" i="26" s="1"/>
  <c r="G197" i="26"/>
  <c r="Q214" i="26" a="1"/>
  <c r="Q214" i="26" s="1"/>
  <c r="Q223" i="26" a="1"/>
  <c r="Q223" i="26" s="1"/>
  <c r="G250" i="26"/>
  <c r="Q256" i="26" a="1"/>
  <c r="Q256" i="26" s="1"/>
  <c r="G268" i="26"/>
  <c r="G283" i="26"/>
  <c r="Q303" i="26" a="1"/>
  <c r="Q303" i="26" s="1"/>
  <c r="Q309" i="26" a="1"/>
  <c r="Q309" i="26" s="1"/>
  <c r="G315" i="26"/>
  <c r="Q318" i="26" a="1"/>
  <c r="Q318" i="26" s="1"/>
  <c r="Q336" i="26" a="1"/>
  <c r="Q336" i="26" s="1"/>
  <c r="Q342" i="26" a="1"/>
  <c r="Q342" i="26" s="1"/>
  <c r="Q360" i="26" a="1"/>
  <c r="Q360" i="26" s="1"/>
  <c r="Q366" i="26" a="1"/>
  <c r="Q366" i="26" s="1"/>
  <c r="Q384" i="26" a="1"/>
  <c r="Q384" i="26" s="1"/>
  <c r="Q408" i="26" a="1"/>
  <c r="Q408" i="26" s="1"/>
  <c r="Q432" i="26" a="1"/>
  <c r="Q432" i="26" s="1"/>
  <c r="Q456" i="26" a="1"/>
  <c r="Q456" i="26" s="1"/>
  <c r="G459" i="26"/>
  <c r="Q522" i="26" a="1"/>
  <c r="Q522" i="26" s="1"/>
  <c r="G529" i="26"/>
  <c r="Q549" i="26" a="1"/>
  <c r="Q549" i="26" s="1"/>
  <c r="G559" i="26"/>
  <c r="Q580" i="26" a="1"/>
  <c r="Q580" i="26" s="1"/>
  <c r="Q583" i="26" a="1"/>
  <c r="Q583" i="26" s="1"/>
  <c r="G591" i="26"/>
  <c r="Q632" i="26" a="1"/>
  <c r="Q632" i="26" s="1"/>
  <c r="Q8" i="26" a="1"/>
  <c r="Q8" i="26" s="1"/>
  <c r="Q63" i="26" a="1"/>
  <c r="Q63" i="26" s="1"/>
  <c r="Q80" i="26" a="1"/>
  <c r="Q80" i="26" s="1"/>
  <c r="G276" i="26"/>
  <c r="Q311" i="26" a="1"/>
  <c r="Q311" i="26" s="1"/>
  <c r="G519" i="26"/>
  <c r="G77" i="26"/>
  <c r="Q222" i="26" a="1"/>
  <c r="Q222" i="26" s="1"/>
  <c r="G419" i="26"/>
  <c r="G132" i="26"/>
  <c r="Q152" i="26" a="1"/>
  <c r="Q152" i="26" s="1"/>
  <c r="Q216" i="26" a="1"/>
  <c r="Q216" i="26" s="1"/>
  <c r="Q15" i="26" a="1"/>
  <c r="Q15" i="26" s="1"/>
  <c r="G12" i="26"/>
  <c r="G29" i="26"/>
  <c r="Q47" i="26" a="1"/>
  <c r="Q47" i="26" s="1"/>
  <c r="G3" i="26"/>
  <c r="G28" i="26"/>
  <c r="Q31" i="26" a="1"/>
  <c r="Q31" i="26" s="1"/>
  <c r="G45" i="26"/>
  <c r="Q64" i="26" a="1"/>
  <c r="Q64" i="26" s="1"/>
  <c r="G74" i="26"/>
  <c r="G100" i="26"/>
  <c r="Q103" i="26" a="1"/>
  <c r="Q103" i="26" s="1"/>
  <c r="Q119" i="26" a="1"/>
  <c r="Q119" i="26" s="1"/>
  <c r="Q126" i="26" a="1"/>
  <c r="Q126" i="26" s="1"/>
  <c r="Q137" i="26" a="1"/>
  <c r="Q137" i="26" s="1"/>
  <c r="G163" i="26"/>
  <c r="G196" i="26"/>
  <c r="Q199" i="26" a="1"/>
  <c r="Q199" i="26" s="1"/>
  <c r="G226" i="26"/>
  <c r="Q232" i="26" a="1"/>
  <c r="Q232" i="26" s="1"/>
  <c r="G244" i="26"/>
  <c r="G259" i="26"/>
  <c r="Q279" i="26" a="1"/>
  <c r="Q279" i="26" s="1"/>
  <c r="Q285" i="26" a="1"/>
  <c r="Q285" i="26" s="1"/>
  <c r="G291" i="26"/>
  <c r="Q294" i="26" a="1"/>
  <c r="Q294" i="26" s="1"/>
  <c r="Q312" i="26" a="1"/>
  <c r="Q312" i="26" s="1"/>
  <c r="G324" i="26"/>
  <c r="G348" i="26"/>
  <c r="G372" i="26"/>
  <c r="G396" i="26"/>
  <c r="G420" i="26"/>
  <c r="G444" i="26"/>
  <c r="Q466" i="26" a="1"/>
  <c r="Q466" i="26" s="1"/>
  <c r="Q479" i="26" a="1"/>
  <c r="Q479" i="26" s="1"/>
  <c r="Q489" i="26" a="1"/>
  <c r="Q489" i="26" s="1"/>
  <c r="Q502" i="26" a="1"/>
  <c r="Q502" i="26" s="1"/>
  <c r="G505" i="26"/>
  <c r="Q534" i="26" a="1"/>
  <c r="Q534" i="26" s="1"/>
  <c r="Q553" i="26" a="1"/>
  <c r="Q553" i="26" s="1"/>
  <c r="G577" i="26"/>
  <c r="G616" i="26"/>
  <c r="G638" i="26"/>
  <c r="G671" i="26"/>
  <c r="Q685" i="26" a="1"/>
  <c r="Q685" i="26" s="1"/>
  <c r="G243" i="26"/>
  <c r="Q23" i="26" a="1"/>
  <c r="Q23" i="26" s="1"/>
  <c r="G60" i="26"/>
  <c r="Q113" i="26" a="1"/>
  <c r="Q113" i="26" s="1"/>
  <c r="G371" i="26"/>
  <c r="G155" i="26"/>
  <c r="Q14" i="26" a="1"/>
  <c r="Q14" i="26" s="1"/>
  <c r="Q24" i="26" a="1"/>
  <c r="Q24" i="26" s="1"/>
  <c r="G44" i="26"/>
  <c r="G58" i="26"/>
  <c r="G67" i="26"/>
  <c r="Q86" i="26" a="1"/>
  <c r="Q86" i="26" s="1"/>
  <c r="Q96" i="26" a="1"/>
  <c r="Q96" i="26" s="1"/>
  <c r="G117" i="26"/>
  <c r="Q142" i="26" a="1"/>
  <c r="Q142" i="26" s="1"/>
  <c r="G156" i="26"/>
  <c r="Q159" i="26" a="1"/>
  <c r="Q159" i="26" s="1"/>
  <c r="Q176" i="26" a="1"/>
  <c r="Q176" i="26" s="1"/>
  <c r="G179" i="26"/>
  <c r="Q182" i="26" a="1"/>
  <c r="Q182" i="26" s="1"/>
  <c r="Q192" i="26" a="1"/>
  <c r="Q192" i="26" s="1"/>
  <c r="G202" i="26"/>
  <c r="Q208" i="26" a="1"/>
  <c r="Q208" i="26" s="1"/>
  <c r="G220" i="26"/>
  <c r="G235" i="26"/>
  <c r="Q255" i="26" a="1"/>
  <c r="Q255" i="26" s="1"/>
  <c r="Q261" i="26" a="1"/>
  <c r="Q261" i="26" s="1"/>
  <c r="G267" i="26"/>
  <c r="Q270" i="26" a="1"/>
  <c r="Q270" i="26" s="1"/>
  <c r="Q288" i="26" a="1"/>
  <c r="Q288" i="26" s="1"/>
  <c r="G300" i="26"/>
  <c r="Q335" i="26" a="1"/>
  <c r="Q335" i="26" s="1"/>
  <c r="Q359" i="26" a="1"/>
  <c r="Q359" i="26" s="1"/>
  <c r="Q383" i="26" a="1"/>
  <c r="Q383" i="26" s="1"/>
  <c r="Q407" i="26" a="1"/>
  <c r="Q407" i="26" s="1"/>
  <c r="Q431" i="26" a="1"/>
  <c r="Q431" i="26" s="1"/>
  <c r="Q455" i="26" a="1"/>
  <c r="Q455" i="26" s="1"/>
  <c r="G469" i="26"/>
  <c r="G482" i="26"/>
  <c r="G515" i="26"/>
  <c r="G542" i="26"/>
  <c r="Q597" i="26" a="1"/>
  <c r="Q597" i="26" s="1"/>
  <c r="G607" i="26"/>
  <c r="G612" i="26"/>
  <c r="Q672" i="26" a="1"/>
  <c r="Q672" i="26" s="1"/>
  <c r="G725" i="26"/>
  <c r="G892" i="26"/>
  <c r="G913" i="26"/>
  <c r="Q876" i="26" a="1"/>
  <c r="Q876" i="26" s="1"/>
  <c r="Q882" i="26" a="1"/>
  <c r="Q882" i="26" s="1"/>
  <c r="G919" i="26"/>
  <c r="Q941" i="26" a="1"/>
  <c r="Q941" i="26" s="1"/>
  <c r="G990" i="26"/>
  <c r="Q1030" i="26" a="1"/>
  <c r="Q1030" i="26" s="1"/>
  <c r="G1032" i="26"/>
  <c r="Q1034" i="26" a="1"/>
  <c r="Q1034" i="26" s="1"/>
  <c r="Q1040" i="26" a="1"/>
  <c r="Q1040" i="26" s="1"/>
  <c r="G1975" i="26"/>
  <c r="Q1989" i="26" a="1"/>
  <c r="Q1989" i="26" s="1"/>
  <c r="G1997" i="26"/>
  <c r="Q936" i="26" a="1"/>
  <c r="Q936" i="26" s="1"/>
  <c r="Q979" i="26" a="1"/>
  <c r="Q979" i="26" s="1"/>
  <c r="G1014" i="26"/>
  <c r="Q1015" i="26" a="1"/>
  <c r="Q1015" i="26" s="1"/>
  <c r="Q1152" i="26" a="1"/>
  <c r="Q1152" i="26" s="1"/>
  <c r="Q1994" i="26" a="1"/>
  <c r="Q1994" i="26" s="1"/>
  <c r="G2491" i="26"/>
  <c r="Q2500" i="26" a="1"/>
  <c r="Q2500" i="26" s="1"/>
  <c r="Q2522" i="26" a="1"/>
  <c r="Q2522" i="26" s="1"/>
  <c r="Q2523" i="26" a="1"/>
  <c r="Q2523" i="26" s="1"/>
  <c r="Q2558" i="26" a="1"/>
  <c r="Q2558" i="26" s="1"/>
  <c r="Q2579" i="26" a="1"/>
  <c r="Q2579" i="26" s="1"/>
  <c r="G843" i="26"/>
  <c r="G850" i="26"/>
  <c r="G855" i="26"/>
  <c r="Q871" i="26" a="1"/>
  <c r="Q871" i="26" s="1"/>
  <c r="Q881" i="26" a="1"/>
  <c r="Q881" i="26" s="1"/>
  <c r="G908" i="26"/>
  <c r="G918" i="26"/>
  <c r="Q949" i="26" a="1"/>
  <c r="Q949" i="26" s="1"/>
  <c r="G962" i="26"/>
  <c r="G989" i="26"/>
  <c r="Q1008" i="26" a="1"/>
  <c r="Q1008" i="26" s="1"/>
  <c r="Q1012" i="26" a="1"/>
  <c r="Q1012" i="26" s="1"/>
  <c r="G1538" i="26"/>
  <c r="G1974" i="26"/>
  <c r="Q2873" i="26" a="1"/>
  <c r="Q2873" i="26" s="1"/>
  <c r="Q2875" i="26" a="1"/>
  <c r="Q2875" i="26" s="1"/>
  <c r="Q2931" i="26" a="1"/>
  <c r="Q2931" i="26" s="1"/>
  <c r="G923" i="26"/>
  <c r="Q948" i="26" a="1"/>
  <c r="Q948" i="26" s="1"/>
  <c r="Q1105" i="26" a="1"/>
  <c r="Q1105" i="26" s="1"/>
  <c r="Q1127" i="26" a="1"/>
  <c r="Q1127" i="26" s="1"/>
  <c r="Q1628" i="26" a="1"/>
  <c r="Q1628" i="26" s="1"/>
  <c r="Q1644" i="26" a="1"/>
  <c r="Q1644" i="26" s="1"/>
  <c r="G1832" i="26"/>
  <c r="Q2483" i="26" a="1"/>
  <c r="Q2483" i="26" s="1"/>
  <c r="Q2488" i="26" a="1"/>
  <c r="Q2488" i="26" s="1"/>
  <c r="G2490" i="26"/>
  <c r="Q627" i="26" a="1"/>
  <c r="Q627" i="26" s="1"/>
  <c r="Q875" i="26" a="1"/>
  <c r="Q875" i="26" s="1"/>
  <c r="Q97" i="26" a="1"/>
  <c r="Q97" i="26" s="1"/>
  <c r="Q121" i="26" a="1"/>
  <c r="Q121" i="26" s="1"/>
  <c r="Q145" i="26" a="1"/>
  <c r="Q145" i="26" s="1"/>
  <c r="Q169" i="26" a="1"/>
  <c r="Q169" i="26" s="1"/>
  <c r="Q193" i="26" a="1"/>
  <c r="Q193" i="26" s="1"/>
  <c r="Q217" i="26" a="1"/>
  <c r="Q217" i="26" s="1"/>
  <c r="Q241" i="26" a="1"/>
  <c r="Q241" i="26" s="1"/>
  <c r="Q265" i="26" a="1"/>
  <c r="Q265" i="26" s="1"/>
  <c r="Q289" i="26" a="1"/>
  <c r="Q289" i="26" s="1"/>
  <c r="Q313" i="26" a="1"/>
  <c r="Q313" i="26" s="1"/>
  <c r="Q337" i="26" a="1"/>
  <c r="Q337" i="26" s="1"/>
  <c r="Q361" i="26" a="1"/>
  <c r="Q361" i="26" s="1"/>
  <c r="Q385" i="26" a="1"/>
  <c r="Q385" i="26" s="1"/>
  <c r="Q409" i="26" a="1"/>
  <c r="Q409" i="26" s="1"/>
  <c r="Q433" i="26" a="1"/>
  <c r="Q433" i="26" s="1"/>
  <c r="Q457" i="26" a="1"/>
  <c r="Q457" i="26" s="1"/>
  <c r="G486" i="26"/>
  <c r="G498" i="26"/>
  <c r="G564" i="26"/>
  <c r="G634" i="26"/>
  <c r="Q659" i="26" a="1"/>
  <c r="Q659" i="26" s="1"/>
  <c r="G704" i="26"/>
  <c r="Q737" i="26" a="1"/>
  <c r="Q737" i="26" s="1"/>
  <c r="Q791" i="26" a="1"/>
  <c r="Q791" i="26" s="1"/>
  <c r="Q804" i="26" a="1"/>
  <c r="Q804" i="26" s="1"/>
  <c r="Q810" i="26" a="1"/>
  <c r="Q810" i="26" s="1"/>
  <c r="G829" i="26"/>
  <c r="Q879" i="26" a="1"/>
  <c r="Q879" i="26" s="1"/>
  <c r="G933" i="26"/>
  <c r="Q939" i="26" a="1"/>
  <c r="Q939" i="26" s="1"/>
  <c r="G956" i="26"/>
  <c r="Q1023" i="26" a="1"/>
  <c r="Q1023" i="26" s="1"/>
  <c r="G1098" i="26"/>
  <c r="G1364" i="26"/>
  <c r="G1500" i="26"/>
  <c r="Q647" i="26" a="1"/>
  <c r="Q647" i="26" s="1"/>
  <c r="Q678" i="26" a="1"/>
  <c r="Q678" i="26" s="1"/>
  <c r="Q758" i="26" a="1"/>
  <c r="Q758" i="26" s="1"/>
  <c r="G849" i="26"/>
  <c r="Q458" i="26" a="1"/>
  <c r="Q458" i="26" s="1"/>
  <c r="Q481" i="26" a="1"/>
  <c r="Q481" i="26" s="1"/>
  <c r="G510" i="26"/>
  <c r="G522" i="26"/>
  <c r="G643" i="26"/>
  <c r="Q671" i="26" a="1"/>
  <c r="Q671" i="26" s="1"/>
  <c r="Q695" i="26" a="1"/>
  <c r="Q695" i="26" s="1"/>
  <c r="G729" i="26"/>
  <c r="G750" i="26"/>
  <c r="Q757" i="26" a="1"/>
  <c r="Q757" i="26" s="1"/>
  <c r="G854" i="26"/>
  <c r="Q896" i="26" a="1"/>
  <c r="Q896" i="26" s="1"/>
  <c r="G904" i="26"/>
  <c r="G911" i="26"/>
  <c r="Q943" i="26" a="1"/>
  <c r="Q943" i="26" s="1"/>
  <c r="Q986" i="26" a="1"/>
  <c r="Q986" i="26" s="1"/>
  <c r="G988" i="26"/>
  <c r="Q1004" i="26" a="1"/>
  <c r="Q1004" i="26" s="1"/>
  <c r="G1094" i="26"/>
  <c r="Q1361" i="26" a="1"/>
  <c r="Q1361" i="26" s="1"/>
  <c r="G71" i="26"/>
  <c r="G95" i="26"/>
  <c r="G119" i="26"/>
  <c r="G143" i="26"/>
  <c r="G167" i="26"/>
  <c r="G191" i="26"/>
  <c r="G215" i="26"/>
  <c r="G239" i="26"/>
  <c r="G263" i="26"/>
  <c r="G287" i="26"/>
  <c r="G311" i="26"/>
  <c r="G335" i="26"/>
  <c r="G359" i="26"/>
  <c r="G383" i="26"/>
  <c r="G407" i="26"/>
  <c r="G431" i="26"/>
  <c r="G455" i="26"/>
  <c r="Q470" i="26" a="1"/>
  <c r="Q470" i="26" s="1"/>
  <c r="Q482" i="26" a="1"/>
  <c r="Q482" i="26" s="1"/>
  <c r="Q505" i="26" a="1"/>
  <c r="Q505" i="26" s="1"/>
  <c r="G534" i="26"/>
  <c r="Q572" i="26" a="1"/>
  <c r="Q572" i="26" s="1"/>
  <c r="G582" i="26"/>
  <c r="G614" i="26"/>
  <c r="Q646" i="26" a="1"/>
  <c r="Q646" i="26" s="1"/>
  <c r="G655" i="26"/>
  <c r="Q683" i="26" a="1"/>
  <c r="Q683" i="26" s="1"/>
  <c r="G708" i="26"/>
  <c r="Q711" i="26" a="1"/>
  <c r="Q711" i="26" s="1"/>
  <c r="Q715" i="26" a="1"/>
  <c r="Q715" i="26" s="1"/>
  <c r="Q721" i="26" a="1"/>
  <c r="Q721" i="26" s="1"/>
  <c r="G724" i="26"/>
  <c r="Q736" i="26" a="1"/>
  <c r="Q736" i="26" s="1"/>
  <c r="G749" i="26"/>
  <c r="G770" i="26"/>
  <c r="G776" i="26"/>
  <c r="G782" i="26"/>
  <c r="Q799" i="26" a="1"/>
  <c r="Q799" i="26" s="1"/>
  <c r="Q809" i="26" a="1"/>
  <c r="Q809" i="26" s="1"/>
  <c r="G842" i="26"/>
  <c r="G848" i="26"/>
  <c r="Q870" i="26" a="1"/>
  <c r="Q870" i="26" s="1"/>
  <c r="Q884" i="26" a="1"/>
  <c r="Q884" i="26" s="1"/>
  <c r="G907" i="26"/>
  <c r="G915" i="26"/>
  <c r="G922" i="26"/>
  <c r="G927" i="26"/>
  <c r="Q947" i="26" a="1"/>
  <c r="Q947" i="26" s="1"/>
  <c r="Q982" i="26" a="1"/>
  <c r="Q982" i="26" s="1"/>
  <c r="G1058" i="26"/>
  <c r="Q1064" i="26" a="1"/>
  <c r="Q1064" i="26" s="1"/>
  <c r="G1097" i="26"/>
  <c r="Q716" i="26" a="1"/>
  <c r="Q716" i="26" s="1"/>
  <c r="G37" i="26"/>
  <c r="G213" i="26"/>
  <c r="G237" i="26"/>
  <c r="G261" i="26"/>
  <c r="G285" i="26"/>
  <c r="G309" i="26"/>
  <c r="G333" i="26"/>
  <c r="G357" i="26"/>
  <c r="G381" i="26"/>
  <c r="G405" i="26"/>
  <c r="G429" i="26"/>
  <c r="G453" i="26"/>
  <c r="G461" i="26"/>
  <c r="G463" i="26"/>
  <c r="G473" i="26"/>
  <c r="G475" i="26"/>
  <c r="G496" i="26"/>
  <c r="G508" i="26"/>
  <c r="G545" i="26"/>
  <c r="G547" i="26"/>
  <c r="G562" i="26"/>
  <c r="Q570" i="26" a="1"/>
  <c r="Q570" i="26" s="1"/>
  <c r="G578" i="26"/>
  <c r="G593" i="26"/>
  <c r="G595" i="26"/>
  <c r="G620" i="26"/>
  <c r="G630" i="26"/>
  <c r="G633" i="26"/>
  <c r="G635" i="26"/>
  <c r="Q636" i="26" a="1"/>
  <c r="Q636" i="26" s="1"/>
  <c r="G642" i="26"/>
  <c r="G648" i="26"/>
  <c r="Q658" i="26" a="1"/>
  <c r="Q658" i="26" s="1"/>
  <c r="G667" i="26"/>
  <c r="G669" i="26"/>
  <c r="Q710" i="26" a="1"/>
  <c r="Q710" i="26" s="1"/>
  <c r="Q756" i="26" a="1"/>
  <c r="Q756" i="26" s="1"/>
  <c r="Q803" i="26" a="1"/>
  <c r="Q803" i="26" s="1"/>
  <c r="Q813" i="26" a="1"/>
  <c r="Q813" i="26" s="1"/>
  <c r="G820" i="26"/>
  <c r="Q825" i="26" a="1"/>
  <c r="Q825" i="26" s="1"/>
  <c r="Q865" i="26" a="1"/>
  <c r="Q865" i="26" s="1"/>
  <c r="Q878" i="26" a="1"/>
  <c r="Q878" i="26" s="1"/>
  <c r="Q891" i="26" a="1"/>
  <c r="Q891" i="26" s="1"/>
  <c r="G921" i="26"/>
  <c r="Q983" i="26" a="1"/>
  <c r="Q983" i="26" s="1"/>
  <c r="G1043" i="26"/>
  <c r="G1053" i="26"/>
  <c r="Q1063" i="26" a="1"/>
  <c r="Q1063" i="26" s="1"/>
  <c r="Q1122" i="26" a="1"/>
  <c r="Q1122" i="26" s="1"/>
  <c r="G1200" i="26"/>
  <c r="G789" i="26"/>
  <c r="G834" i="26"/>
  <c r="G6" i="26"/>
  <c r="G54" i="26"/>
  <c r="G62" i="26"/>
  <c r="G78" i="26"/>
  <c r="G86" i="26"/>
  <c r="G102" i="26"/>
  <c r="G110" i="26"/>
  <c r="G126" i="26"/>
  <c r="G134" i="26"/>
  <c r="G150" i="26"/>
  <c r="G158" i="26"/>
  <c r="G174" i="26"/>
  <c r="G182" i="26"/>
  <c r="G198" i="26"/>
  <c r="G206" i="26"/>
  <c r="G222" i="26"/>
  <c r="G230" i="26"/>
  <c r="G246" i="26"/>
  <c r="G254" i="26"/>
  <c r="G270" i="26"/>
  <c r="G278" i="26"/>
  <c r="G294" i="26"/>
  <c r="G302" i="26"/>
  <c r="G318" i="26"/>
  <c r="G326" i="26"/>
  <c r="G390" i="26"/>
  <c r="G398" i="26"/>
  <c r="G414" i="26"/>
  <c r="G422" i="26"/>
  <c r="G438" i="26"/>
  <c r="G446" i="26"/>
  <c r="G487" i="26"/>
  <c r="G497" i="26"/>
  <c r="G499" i="26"/>
  <c r="G502" i="26"/>
  <c r="Q518" i="26" a="1"/>
  <c r="Q518" i="26" s="1"/>
  <c r="Q530" i="26" a="1"/>
  <c r="Q530" i="26" s="1"/>
  <c r="G532" i="26"/>
  <c r="G565" i="26"/>
  <c r="Q608" i="26" a="1"/>
  <c r="Q608" i="26" s="1"/>
  <c r="Q615" i="26" a="1"/>
  <c r="Q615" i="26" s="1"/>
  <c r="Q620" i="26" a="1"/>
  <c r="Q620" i="26" s="1"/>
  <c r="G660" i="26"/>
  <c r="Q670" i="26" a="1"/>
  <c r="Q670" i="26" s="1"/>
  <c r="G679" i="26"/>
  <c r="G691" i="26"/>
  <c r="Q694" i="26" a="1"/>
  <c r="Q694" i="26" s="1"/>
  <c r="Q714" i="26" a="1"/>
  <c r="Q714" i="26" s="1"/>
  <c r="Q720" i="26" a="1"/>
  <c r="Q720" i="26" s="1"/>
  <c r="G728" i="26"/>
  <c r="Q735" i="26" a="1"/>
  <c r="Q735" i="26" s="1"/>
  <c r="Q741" i="26" a="1"/>
  <c r="Q741" i="26" s="1"/>
  <c r="G775" i="26"/>
  <c r="Q807" i="26" a="1"/>
  <c r="Q807" i="26" s="1"/>
  <c r="G836" i="26"/>
  <c r="G847" i="26"/>
  <c r="Q890" i="26" a="1"/>
  <c r="Q890" i="26" s="1"/>
  <c r="G959" i="26"/>
  <c r="Q971" i="26" a="1"/>
  <c r="Q971" i="26" s="1"/>
  <c r="Q1046" i="26" a="1"/>
  <c r="Q1046" i="26" s="1"/>
  <c r="G1049" i="26"/>
  <c r="G1085" i="26"/>
  <c r="Q1088" i="26" a="1"/>
  <c r="Q1088" i="26" s="1"/>
  <c r="G1183" i="26"/>
  <c r="G1306" i="26"/>
  <c r="Q1316" i="26" a="1"/>
  <c r="Q1316" i="26" s="1"/>
  <c r="Q684" i="26" a="1"/>
  <c r="Q684" i="26" s="1"/>
  <c r="G783" i="26"/>
  <c r="G22" i="26"/>
  <c r="G41" i="26"/>
  <c r="Q57" i="26" a="1"/>
  <c r="Q57" i="26" s="1"/>
  <c r="G94" i="26"/>
  <c r="G113" i="26"/>
  <c r="G137" i="26"/>
  <c r="G142" i="26"/>
  <c r="G161" i="26"/>
  <c r="G166" i="26"/>
  <c r="G209" i="26"/>
  <c r="G233" i="26"/>
  <c r="G257" i="26"/>
  <c r="G281" i="26"/>
  <c r="G305" i="26"/>
  <c r="G329" i="26"/>
  <c r="G353" i="26"/>
  <c r="G358" i="26"/>
  <c r="G377" i="26"/>
  <c r="G382" i="26"/>
  <c r="G401" i="26"/>
  <c r="G406" i="26"/>
  <c r="G425" i="26"/>
  <c r="G430" i="26"/>
  <c r="G449" i="26"/>
  <c r="G454" i="26"/>
  <c r="G464" i="26"/>
  <c r="Q473" i="26" a="1"/>
  <c r="Q473" i="26" s="1"/>
  <c r="G476" i="26"/>
  <c r="G480" i="26"/>
  <c r="G509" i="26"/>
  <c r="G511" i="26"/>
  <c r="G521" i="26"/>
  <c r="G523" i="26"/>
  <c r="G526" i="26"/>
  <c r="G548" i="26"/>
  <c r="Q560" i="26" a="1"/>
  <c r="Q560" i="26" s="1"/>
  <c r="G580" i="26"/>
  <c r="G596" i="26"/>
  <c r="Q635" i="26" a="1"/>
  <c r="Q635" i="26" s="1"/>
  <c r="G641" i="26"/>
  <c r="G654" i="26"/>
  <c r="Q665" i="26" a="1"/>
  <c r="Q665" i="26" s="1"/>
  <c r="G672" i="26"/>
  <c r="Q682" i="26" a="1"/>
  <c r="Q682" i="26" s="1"/>
  <c r="Q698" i="26" a="1"/>
  <c r="Q698" i="26" s="1"/>
  <c r="G707" i="26"/>
  <c r="G748" i="26"/>
  <c r="G764" i="26"/>
  <c r="G769" i="26"/>
  <c r="Q824" i="26" a="1"/>
  <c r="Q824" i="26" s="1"/>
  <c r="G841" i="26"/>
  <c r="Q864" i="26" a="1"/>
  <c r="Q864" i="26" s="1"/>
  <c r="Q869" i="26" a="1"/>
  <c r="Q869" i="26" s="1"/>
  <c r="Q883" i="26" a="1"/>
  <c r="Q883" i="26" s="1"/>
  <c r="G906" i="26"/>
  <c r="G910" i="26"/>
  <c r="G926" i="26"/>
  <c r="Q942" i="26" a="1"/>
  <c r="Q942" i="26" s="1"/>
  <c r="Q952" i="26" a="1"/>
  <c r="Q952" i="26" s="1"/>
  <c r="Q981" i="26" a="1"/>
  <c r="Q981" i="26" s="1"/>
  <c r="Q1021" i="26" a="1"/>
  <c r="Q1021" i="26" s="1"/>
  <c r="G777" i="26"/>
  <c r="Q897" i="26" a="1"/>
  <c r="Q897" i="26" s="1"/>
  <c r="G30" i="26"/>
  <c r="G38" i="26"/>
  <c r="G65" i="26"/>
  <c r="G70" i="26"/>
  <c r="Q81" i="26" a="1"/>
  <c r="Q81" i="26" s="1"/>
  <c r="G89" i="26"/>
  <c r="G118" i="26"/>
  <c r="G185" i="26"/>
  <c r="G190" i="26"/>
  <c r="G15" i="26"/>
  <c r="Q18" i="26" a="1"/>
  <c r="Q18" i="26" s="1"/>
  <c r="Q42" i="26" a="1"/>
  <c r="Q42" i="26" s="1"/>
  <c r="Q61" i="26" a="1"/>
  <c r="Q61" i="26" s="1"/>
  <c r="G63" i="26"/>
  <c r="G87" i="26"/>
  <c r="G111" i="26"/>
  <c r="Q133" i="26" a="1"/>
  <c r="Q133" i="26" s="1"/>
  <c r="G135" i="26"/>
  <c r="Q157" i="26" a="1"/>
  <c r="Q157" i="26" s="1"/>
  <c r="G159" i="26"/>
  <c r="G175" i="26"/>
  <c r="G183" i="26"/>
  <c r="Q205" i="26" a="1"/>
  <c r="Q205" i="26" s="1"/>
  <c r="G207" i="26"/>
  <c r="Q229" i="26" a="1"/>
  <c r="Q229" i="26" s="1"/>
  <c r="G279" i="26"/>
  <c r="G303" i="26"/>
  <c r="G327" i="26"/>
  <c r="Q349" i="26" a="1"/>
  <c r="Q349" i="26" s="1"/>
  <c r="G351" i="26"/>
  <c r="G367" i="26"/>
  <c r="Q373" i="26" a="1"/>
  <c r="Q373" i="26" s="1"/>
  <c r="G375" i="26"/>
  <c r="G465" i="26"/>
  <c r="G468" i="26"/>
  <c r="Q497" i="26" a="1"/>
  <c r="Q497" i="26" s="1"/>
  <c r="G500" i="26"/>
  <c r="G504" i="26"/>
  <c r="G540" i="26"/>
  <c r="G566" i="26"/>
  <c r="G588" i="26"/>
  <c r="G624" i="26"/>
  <c r="G666" i="26"/>
  <c r="Q713" i="26" a="1"/>
  <c r="Q713" i="26" s="1"/>
  <c r="Q719" i="26" a="1"/>
  <c r="Q719" i="26" s="1"/>
  <c r="G726" i="26"/>
  <c r="Q734" i="26" a="1"/>
  <c r="Q734" i="26" s="1"/>
  <c r="Q740" i="26" a="1"/>
  <c r="Q740" i="26" s="1"/>
  <c r="Q755" i="26" a="1"/>
  <c r="Q755" i="26" s="1"/>
  <c r="G774" i="26"/>
  <c r="Q793" i="26" a="1"/>
  <c r="Q793" i="26" s="1"/>
  <c r="Q798" i="26" a="1"/>
  <c r="Q798" i="26" s="1"/>
  <c r="Q812" i="26" a="1"/>
  <c r="Q812" i="26" s="1"/>
  <c r="G832" i="26"/>
  <c r="G846" i="26"/>
  <c r="Q877" i="26" a="1"/>
  <c r="Q877" i="26" s="1"/>
  <c r="G914" i="26"/>
  <c r="G920" i="26"/>
  <c r="Q937" i="26" a="1"/>
  <c r="Q937" i="26" s="1"/>
  <c r="Q945" i="26" a="1"/>
  <c r="Q945" i="26" s="1"/>
  <c r="Q965" i="26" a="1"/>
  <c r="Q965" i="26" s="1"/>
  <c r="Q970" i="26" a="1"/>
  <c r="Q970" i="26" s="1"/>
  <c r="Q1117" i="26" a="1"/>
  <c r="Q1117" i="26" s="1"/>
  <c r="Q1278" i="26" a="1"/>
  <c r="Q1278" i="26" s="1"/>
  <c r="G462" i="26"/>
  <c r="G766" i="26"/>
  <c r="G838" i="26"/>
  <c r="Q885" i="26" a="1"/>
  <c r="Q885" i="26" s="1"/>
  <c r="G14" i="26"/>
  <c r="G17" i="26"/>
  <c r="G46" i="26"/>
  <c r="G7" i="26"/>
  <c r="Q13" i="26" a="1"/>
  <c r="Q13" i="26" s="1"/>
  <c r="G31" i="26"/>
  <c r="Q37" i="26" a="1"/>
  <c r="Q37" i="26" s="1"/>
  <c r="G39" i="26"/>
  <c r="G55" i="26"/>
  <c r="G79" i="26"/>
  <c r="Q85" i="26" a="1"/>
  <c r="Q85" i="26" s="1"/>
  <c r="G103" i="26"/>
  <c r="Q109" i="26" a="1"/>
  <c r="Q109" i="26" s="1"/>
  <c r="G127" i="26"/>
  <c r="G151" i="26"/>
  <c r="Q181" i="26" a="1"/>
  <c r="Q181" i="26" s="1"/>
  <c r="G199" i="26"/>
  <c r="G223" i="26"/>
  <c r="G231" i="26"/>
  <c r="G247" i="26"/>
  <c r="Q253" i="26" a="1"/>
  <c r="Q253" i="26" s="1"/>
  <c r="G255" i="26"/>
  <c r="G271" i="26"/>
  <c r="Q277" i="26" a="1"/>
  <c r="Q277" i="26" s="1"/>
  <c r="G295" i="26"/>
  <c r="Q301" i="26" a="1"/>
  <c r="Q301" i="26" s="1"/>
  <c r="G319" i="26"/>
  <c r="Q325" i="26" a="1"/>
  <c r="Q325" i="26" s="1"/>
  <c r="G343" i="26"/>
  <c r="G391" i="26"/>
  <c r="Q397" i="26" a="1"/>
  <c r="Q397" i="26" s="1"/>
  <c r="G399" i="26"/>
  <c r="G415" i="26"/>
  <c r="Q421" i="26" a="1"/>
  <c r="Q421" i="26" s="1"/>
  <c r="G439" i="26"/>
  <c r="Q445" i="26" a="1"/>
  <c r="Q445" i="26" s="1"/>
  <c r="G492" i="26"/>
  <c r="Q521" i="26" a="1"/>
  <c r="Q521" i="26" s="1"/>
  <c r="G528" i="26"/>
  <c r="G567" i="26"/>
  <c r="Q574" i="26" a="1"/>
  <c r="Q574" i="26" s="1"/>
  <c r="Q576" i="26" a="1"/>
  <c r="Q576" i="26" s="1"/>
  <c r="Q610" i="26" a="1"/>
  <c r="Q610" i="26" s="1"/>
  <c r="Q612" i="26" a="1"/>
  <c r="Q612" i="26" s="1"/>
  <c r="Q618" i="26" a="1"/>
  <c r="Q618" i="26" s="1"/>
  <c r="G628" i="26"/>
  <c r="G632" i="26"/>
  <c r="G678" i="26"/>
  <c r="G690" i="26"/>
  <c r="Q697" i="26" a="1"/>
  <c r="Q697" i="26" s="1"/>
  <c r="G747" i="26"/>
  <c r="G753" i="26"/>
  <c r="G779" i="26"/>
  <c r="Q801" i="26" a="1"/>
  <c r="Q801" i="26" s="1"/>
  <c r="Q806" i="26" a="1"/>
  <c r="Q806" i="26" s="1"/>
  <c r="Q819" i="26" a="1"/>
  <c r="Q819" i="26" s="1"/>
  <c r="G851" i="26"/>
  <c r="G901" i="26"/>
  <c r="Q950" i="26" a="1"/>
  <c r="Q950" i="26" s="1"/>
  <c r="Q980" i="26" a="1"/>
  <c r="Q980" i="26" s="1"/>
  <c r="Q1016" i="26" a="1"/>
  <c r="Q1016" i="26" s="1"/>
  <c r="G1018" i="26"/>
  <c r="Q1037" i="26" a="1"/>
  <c r="Q1037" i="26" s="1"/>
  <c r="G1042" i="26"/>
  <c r="Q1082" i="26" a="1"/>
  <c r="Q1082" i="26" s="1"/>
  <c r="G1084" i="26"/>
  <c r="Q1165" i="26" a="1"/>
  <c r="Q1165" i="26" s="1"/>
  <c r="Q1281" i="26" a="1"/>
  <c r="Q1281" i="26" s="1"/>
  <c r="Q476" i="26" a="1"/>
  <c r="Q476" i="26" s="1"/>
  <c r="Q500" i="26" a="1"/>
  <c r="Q500" i="26" s="1"/>
  <c r="Q524" i="26" a="1"/>
  <c r="Q524" i="26" s="1"/>
  <c r="Q542" i="26" a="1"/>
  <c r="Q542" i="26" s="1"/>
  <c r="Q554" i="26" a="1"/>
  <c r="Q554" i="26" s="1"/>
  <c r="Q566" i="26" a="1"/>
  <c r="Q566" i="26" s="1"/>
  <c r="Q578" i="26" a="1"/>
  <c r="Q578" i="26" s="1"/>
  <c r="Q590" i="26" a="1"/>
  <c r="Q590" i="26" s="1"/>
  <c r="Q602" i="26" a="1"/>
  <c r="Q602" i="26" s="1"/>
  <c r="Q614" i="26" a="1"/>
  <c r="Q614" i="26" s="1"/>
  <c r="Q626" i="26" a="1"/>
  <c r="Q626" i="26" s="1"/>
  <c r="Q638" i="26" a="1"/>
  <c r="Q638" i="26" s="1"/>
  <c r="Q650" i="26" a="1"/>
  <c r="Q650" i="26" s="1"/>
  <c r="Q662" i="26" a="1"/>
  <c r="Q662" i="26" s="1"/>
  <c r="Q674" i="26" a="1"/>
  <c r="Q674" i="26" s="1"/>
  <c r="Q686" i="26" a="1"/>
  <c r="Q686" i="26" s="1"/>
  <c r="Q699" i="26" a="1"/>
  <c r="Q699" i="26" s="1"/>
  <c r="Q700" i="26" a="1"/>
  <c r="Q700" i="26" s="1"/>
  <c r="Q739" i="26" a="1"/>
  <c r="Q739" i="26" s="1"/>
  <c r="G752" i="26"/>
  <c r="Q760" i="26" a="1"/>
  <c r="Q760" i="26" s="1"/>
  <c r="G788" i="26"/>
  <c r="Q816" i="26" a="1"/>
  <c r="Q816" i="26" s="1"/>
  <c r="G860" i="26"/>
  <c r="Q888" i="26" a="1"/>
  <c r="Q888" i="26" s="1"/>
  <c r="G932" i="26"/>
  <c r="G957" i="26"/>
  <c r="Q964" i="26" a="1"/>
  <c r="Q964" i="26" s="1"/>
  <c r="Q968" i="26" a="1"/>
  <c r="Q968" i="26" s="1"/>
  <c r="Q991" i="26" a="1"/>
  <c r="Q991" i="26" s="1"/>
  <c r="G1001" i="26"/>
  <c r="G1002" i="26"/>
  <c r="G1006" i="26"/>
  <c r="Q1011" i="26" a="1"/>
  <c r="Q1011" i="26" s="1"/>
  <c r="Q1022" i="26" a="1"/>
  <c r="Q1022" i="26" s="1"/>
  <c r="Q1029" i="26" a="1"/>
  <c r="Q1029" i="26" s="1"/>
  <c r="Q1036" i="26" a="1"/>
  <c r="Q1036" i="26" s="1"/>
  <c r="Q1069" i="26" a="1"/>
  <c r="Q1069" i="26" s="1"/>
  <c r="Q1073" i="26" a="1"/>
  <c r="Q1073" i="26" s="1"/>
  <c r="Q1116" i="26" a="1"/>
  <c r="Q1116" i="26" s="1"/>
  <c r="Q1126" i="26" a="1"/>
  <c r="Q1126" i="26" s="1"/>
  <c r="Q1143" i="26" a="1"/>
  <c r="Q1143" i="26" s="1"/>
  <c r="G1146" i="26"/>
  <c r="Q1151" i="26" a="1"/>
  <c r="Q1151" i="26" s="1"/>
  <c r="G1154" i="26"/>
  <c r="Q1180" i="26" a="1"/>
  <c r="Q1180" i="26" s="1"/>
  <c r="Q1247" i="26" a="1"/>
  <c r="Q1247" i="26" s="1"/>
  <c r="Q1250" i="26" a="1"/>
  <c r="Q1250" i="26" s="1"/>
  <c r="G1310" i="26"/>
  <c r="Q704" i="26" a="1"/>
  <c r="Q704" i="26" s="1"/>
  <c r="G787" i="26"/>
  <c r="G794" i="26"/>
  <c r="Q820" i="26" a="1"/>
  <c r="Q820" i="26" s="1"/>
  <c r="Q830" i="26" a="1"/>
  <c r="Q830" i="26" s="1"/>
  <c r="G859" i="26"/>
  <c r="G866" i="26"/>
  <c r="Q892" i="26" a="1"/>
  <c r="Q892" i="26" s="1"/>
  <c r="Q902" i="26" a="1"/>
  <c r="Q902" i="26" s="1"/>
  <c r="G931" i="26"/>
  <c r="G938" i="26"/>
  <c r="G945" i="26"/>
  <c r="G955" i="26"/>
  <c r="G966" i="26"/>
  <c r="G995" i="26"/>
  <c r="Q998" i="26" a="1"/>
  <c r="Q998" i="26" s="1"/>
  <c r="Q1007" i="26" a="1"/>
  <c r="Q1007" i="26" s="1"/>
  <c r="G1009" i="26"/>
  <c r="Q1014" i="26" a="1"/>
  <c r="Q1014" i="26" s="1"/>
  <c r="G1031" i="26"/>
  <c r="Q1039" i="26" a="1"/>
  <c r="Q1039" i="26" s="1"/>
  <c r="G1093" i="26"/>
  <c r="G1134" i="26"/>
  <c r="Q1160" i="26" a="1"/>
  <c r="Q1160" i="26" s="1"/>
  <c r="Q1164" i="26" a="1"/>
  <c r="Q1164" i="26" s="1"/>
  <c r="Q1243" i="26" a="1"/>
  <c r="Q1243" i="26" s="1"/>
  <c r="Q1273" i="26" a="1"/>
  <c r="Q1273" i="26" s="1"/>
  <c r="Q1277" i="26" a="1"/>
  <c r="Q1277" i="26" s="1"/>
  <c r="G1339" i="26"/>
  <c r="Q723" i="26" a="1"/>
  <c r="Q723" i="26" s="1"/>
  <c r="Q724" i="26" a="1"/>
  <c r="Q724" i="26" s="1"/>
  <c r="Q763" i="26" a="1"/>
  <c r="Q763" i="26" s="1"/>
  <c r="G800" i="26"/>
  <c r="G872" i="26"/>
  <c r="G944" i="26"/>
  <c r="Q958" i="26" a="1"/>
  <c r="Q958" i="26" s="1"/>
  <c r="Q967" i="26" a="1"/>
  <c r="Q967" i="26" s="1"/>
  <c r="Q978" i="26" a="1"/>
  <c r="Q978" i="26" s="1"/>
  <c r="Q985" i="26" a="1"/>
  <c r="Q985" i="26" s="1"/>
  <c r="Q990" i="26" a="1"/>
  <c r="Q990" i="26" s="1"/>
  <c r="G1000" i="26"/>
  <c r="Q1018" i="26" a="1"/>
  <c r="Q1018" i="26" s="1"/>
  <c r="Q1062" i="26" a="1"/>
  <c r="Q1062" i="26" s="1"/>
  <c r="Q1068" i="26" a="1"/>
  <c r="Q1068" i="26" s="1"/>
  <c r="G1096" i="26"/>
  <c r="Q1115" i="26" a="1"/>
  <c r="Q1115" i="26" s="1"/>
  <c r="G1133" i="26"/>
  <c r="G1149" i="26"/>
  <c r="G1178" i="26"/>
  <c r="G1194" i="26"/>
  <c r="G1305" i="26"/>
  <c r="Q770" i="26" a="1"/>
  <c r="Q770" i="26" s="1"/>
  <c r="Q842" i="26" a="1"/>
  <c r="Q842" i="26" s="1"/>
  <c r="Q914" i="26" a="1"/>
  <c r="Q914" i="26" s="1"/>
  <c r="G987" i="26"/>
  <c r="G994" i="26"/>
  <c r="G1046" i="26"/>
  <c r="G1051" i="26"/>
  <c r="Q1080" i="26" a="1"/>
  <c r="Q1080" i="26" s="1"/>
  <c r="G1222" i="26"/>
  <c r="Q1265" i="26" a="1"/>
  <c r="Q1265" i="26" s="1"/>
  <c r="Q1343" i="26" a="1"/>
  <c r="Q1343" i="26" s="1"/>
  <c r="G1345" i="26"/>
  <c r="Q1351" i="26" a="1"/>
  <c r="Q1351" i="26" s="1"/>
  <c r="G1379" i="26"/>
  <c r="G1428" i="26"/>
  <c r="G698" i="26"/>
  <c r="Q706" i="26" a="1"/>
  <c r="Q706" i="26" s="1"/>
  <c r="G709" i="26"/>
  <c r="G716" i="26"/>
  <c r="G731" i="26"/>
  <c r="Q747" i="26" a="1"/>
  <c r="Q747" i="26" s="1"/>
  <c r="Q748" i="26" a="1"/>
  <c r="Q748" i="26" s="1"/>
  <c r="Q768" i="26" a="1"/>
  <c r="Q768" i="26" s="1"/>
  <c r="G790" i="26"/>
  <c r="G795" i="26"/>
  <c r="G812" i="26"/>
  <c r="Q840" i="26" a="1"/>
  <c r="Q840" i="26" s="1"/>
  <c r="G853" i="26"/>
  <c r="G856" i="26"/>
  <c r="G862" i="26"/>
  <c r="G867" i="26"/>
  <c r="G884" i="26"/>
  <c r="Q912" i="26" a="1"/>
  <c r="Q912" i="26" s="1"/>
  <c r="G925" i="26"/>
  <c r="G928" i="26"/>
  <c r="G949" i="26"/>
  <c r="G965" i="26"/>
  <c r="G971" i="26"/>
  <c r="Q976" i="26" a="1"/>
  <c r="Q976" i="26" s="1"/>
  <c r="Q1035" i="26" a="1"/>
  <c r="Q1035" i="26" s="1"/>
  <c r="G1045" i="26"/>
  <c r="Q1061" i="26" a="1"/>
  <c r="Q1061" i="26" s="1"/>
  <c r="Q1067" i="26" a="1"/>
  <c r="Q1067" i="26" s="1"/>
  <c r="G1092" i="26"/>
  <c r="Q1114" i="26" a="1"/>
  <c r="Q1114" i="26" s="1"/>
  <c r="G1148" i="26"/>
  <c r="Q1174" i="26" a="1"/>
  <c r="Q1174" i="26" s="1"/>
  <c r="Q1336" i="26" a="1"/>
  <c r="Q1336" i="26" s="1"/>
  <c r="G1394" i="26"/>
  <c r="G670" i="26"/>
  <c r="G682" i="26"/>
  <c r="G694" i="26"/>
  <c r="Q707" i="26" a="1"/>
  <c r="Q707" i="26" s="1"/>
  <c r="G713" i="26"/>
  <c r="G720" i="26"/>
  <c r="G732" i="26"/>
  <c r="G736" i="26"/>
  <c r="G741" i="26"/>
  <c r="Q744" i="26" a="1"/>
  <c r="Q744" i="26" s="1"/>
  <c r="Q752" i="26" a="1"/>
  <c r="Q752" i="26" s="1"/>
  <c r="G754" i="26"/>
  <c r="G758" i="26"/>
  <c r="Q764" i="26" a="1"/>
  <c r="Q764" i="26" s="1"/>
  <c r="Q772" i="26" a="1"/>
  <c r="Q772" i="26" s="1"/>
  <c r="Q782" i="26" a="1"/>
  <c r="Q782" i="26" s="1"/>
  <c r="G786" i="26"/>
  <c r="G791" i="26"/>
  <c r="G811" i="26"/>
  <c r="G818" i="26"/>
  <c r="Q822" i="26" a="1"/>
  <c r="Q822" i="26" s="1"/>
  <c r="G825" i="26"/>
  <c r="Q836" i="26" a="1"/>
  <c r="Q836" i="26" s="1"/>
  <c r="Q844" i="26" a="1"/>
  <c r="Q844" i="26" s="1"/>
  <c r="Q854" i="26" a="1"/>
  <c r="Q854" i="26" s="1"/>
  <c r="G863" i="26"/>
  <c r="G883" i="26"/>
  <c r="G890" i="26"/>
  <c r="Q894" i="26" a="1"/>
  <c r="Q894" i="26" s="1"/>
  <c r="G897" i="26"/>
  <c r="Q908" i="26" a="1"/>
  <c r="Q908" i="26" s="1"/>
  <c r="Q916" i="26" a="1"/>
  <c r="Q916" i="26" s="1"/>
  <c r="Q926" i="26" a="1"/>
  <c r="Q926" i="26" s="1"/>
  <c r="G935" i="26"/>
  <c r="Q961" i="26" a="1"/>
  <c r="Q961" i="26" s="1"/>
  <c r="Q966" i="26" a="1"/>
  <c r="Q966" i="26" s="1"/>
  <c r="G973" i="26"/>
  <c r="G992" i="26"/>
  <c r="G1008" i="26"/>
  <c r="Q1009" i="26" a="1"/>
  <c r="Q1009" i="26" s="1"/>
  <c r="Q1013" i="26" a="1"/>
  <c r="Q1013" i="26" s="1"/>
  <c r="G1015" i="26"/>
  <c r="Q1031" i="26" a="1"/>
  <c r="Q1031" i="26" s="1"/>
  <c r="Q1038" i="26" a="1"/>
  <c r="Q1038" i="26" s="1"/>
  <c r="Q1066" i="26" a="1"/>
  <c r="Q1066" i="26" s="1"/>
  <c r="Q1076" i="26" a="1"/>
  <c r="Q1076" i="26" s="1"/>
  <c r="G1101" i="26"/>
  <c r="G1107" i="26"/>
  <c r="G1119" i="26"/>
  <c r="Q1142" i="26" a="1"/>
  <c r="Q1142" i="26" s="1"/>
  <c r="Q1187" i="26" a="1"/>
  <c r="Q1187" i="26" s="1"/>
  <c r="Q1218" i="26" a="1"/>
  <c r="Q1218" i="26" s="1"/>
  <c r="G1221" i="26"/>
  <c r="Q1297" i="26" a="1"/>
  <c r="Q1297" i="26" s="1"/>
  <c r="G1329" i="26"/>
  <c r="Q1402" i="26" a="1"/>
  <c r="Q1402" i="26" s="1"/>
  <c r="Q644" i="26" a="1"/>
  <c r="Q644" i="26" s="1"/>
  <c r="Q656" i="26" a="1"/>
  <c r="Q656" i="26" s="1"/>
  <c r="Q668" i="26" a="1"/>
  <c r="Q668" i="26" s="1"/>
  <c r="Q680" i="26" a="1"/>
  <c r="Q680" i="26" s="1"/>
  <c r="Q692" i="26" a="1"/>
  <c r="Q692" i="26" s="1"/>
  <c r="G701" i="26"/>
  <c r="G722" i="26"/>
  <c r="Q730" i="26" a="1"/>
  <c r="Q730" i="26" s="1"/>
  <c r="G733" i="26"/>
  <c r="G740" i="26"/>
  <c r="G755" i="26"/>
  <c r="Q780" i="26" a="1"/>
  <c r="Q780" i="26" s="1"/>
  <c r="G802" i="26"/>
  <c r="G807" i="26"/>
  <c r="G824" i="26"/>
  <c r="Q852" i="26" a="1"/>
  <c r="Q852" i="26" s="1"/>
  <c r="G874" i="26"/>
  <c r="G896" i="26"/>
  <c r="Q924" i="26" a="1"/>
  <c r="Q924" i="26" s="1"/>
  <c r="G946" i="26"/>
  <c r="G953" i="26"/>
  <c r="G974" i="26"/>
  <c r="G986" i="26"/>
  <c r="Q987" i="26" a="1"/>
  <c r="Q987" i="26" s="1"/>
  <c r="G999" i="26"/>
  <c r="Q1017" i="26" a="1"/>
  <c r="Q1017" i="26" s="1"/>
  <c r="Q1024" i="26" a="1"/>
  <c r="Q1024" i="26" s="1"/>
  <c r="G1044" i="26"/>
  <c r="G1059" i="26"/>
  <c r="Q1060" i="26" a="1"/>
  <c r="Q1060" i="26" s="1"/>
  <c r="Q1075" i="26" a="1"/>
  <c r="Q1075" i="26" s="1"/>
  <c r="Q1113" i="26" a="1"/>
  <c r="Q1113" i="26" s="1"/>
  <c r="Q1124" i="26" a="1"/>
  <c r="Q1124" i="26" s="1"/>
  <c r="Q1170" i="26" a="1"/>
  <c r="Q1170" i="26" s="1"/>
  <c r="G1236" i="26"/>
  <c r="Q690" i="26" a="1"/>
  <c r="Q690" i="26" s="1"/>
  <c r="Q731" i="26" a="1"/>
  <c r="Q731" i="26" s="1"/>
  <c r="G744" i="26"/>
  <c r="G756" i="26"/>
  <c r="G760" i="26"/>
  <c r="G765" i="26"/>
  <c r="Q776" i="26" a="1"/>
  <c r="Q776" i="26" s="1"/>
  <c r="Q784" i="26" a="1"/>
  <c r="Q784" i="26" s="1"/>
  <c r="Q794" i="26" a="1"/>
  <c r="Q794" i="26" s="1"/>
  <c r="G803" i="26"/>
  <c r="G823" i="26"/>
  <c r="G830" i="26"/>
  <c r="Q834" i="26" a="1"/>
  <c r="Q834" i="26" s="1"/>
  <c r="G837" i="26"/>
  <c r="Q848" i="26" a="1"/>
  <c r="Q848" i="26" s="1"/>
  <c r="Q856" i="26" a="1"/>
  <c r="Q856" i="26" s="1"/>
  <c r="Q866" i="26" a="1"/>
  <c r="Q866" i="26" s="1"/>
  <c r="G875" i="26"/>
  <c r="G895" i="26"/>
  <c r="G902" i="26"/>
  <c r="Q906" i="26" a="1"/>
  <c r="Q906" i="26" s="1"/>
  <c r="G909" i="26"/>
  <c r="Q920" i="26" a="1"/>
  <c r="Q920" i="26" s="1"/>
  <c r="Q928" i="26" a="1"/>
  <c r="Q928" i="26" s="1"/>
  <c r="Q938" i="26" a="1"/>
  <c r="Q938" i="26" s="1"/>
  <c r="G947" i="26"/>
  <c r="G954" i="26"/>
  <c r="G979" i="26"/>
  <c r="Q988" i="26" a="1"/>
  <c r="Q988" i="26" s="1"/>
  <c r="G991" i="26"/>
  <c r="G1004" i="26"/>
  <c r="G1050" i="26"/>
  <c r="Q1065" i="26" a="1"/>
  <c r="Q1065" i="26" s="1"/>
  <c r="Q1071" i="26" a="1"/>
  <c r="Q1071" i="26" s="1"/>
  <c r="Q1079" i="26" a="1"/>
  <c r="Q1079" i="26" s="1"/>
  <c r="G1095" i="26"/>
  <c r="G1099" i="26"/>
  <c r="Q1123" i="26" a="1"/>
  <c r="Q1123" i="26" s="1"/>
  <c r="G1136" i="26"/>
  <c r="Q1214" i="26" a="1"/>
  <c r="Q1214" i="26" s="1"/>
  <c r="Q1325" i="26" a="1"/>
  <c r="Q1325" i="26" s="1"/>
  <c r="G1328" i="26"/>
  <c r="Q1374" i="26" a="1"/>
  <c r="Q1374" i="26" s="1"/>
  <c r="Q718" i="26" a="1"/>
  <c r="Q718" i="26" s="1"/>
  <c r="Q742" i="26" a="1"/>
  <c r="Q742" i="26" s="1"/>
  <c r="Q766" i="26" a="1"/>
  <c r="Q766" i="26" s="1"/>
  <c r="Q778" i="26" a="1"/>
  <c r="Q778" i="26" s="1"/>
  <c r="Q790" i="26" a="1"/>
  <c r="Q790" i="26" s="1"/>
  <c r="Q802" i="26" a="1"/>
  <c r="Q802" i="26" s="1"/>
  <c r="Q814" i="26" a="1"/>
  <c r="Q814" i="26" s="1"/>
  <c r="Q826" i="26" a="1"/>
  <c r="Q826" i="26" s="1"/>
  <c r="Q838" i="26" a="1"/>
  <c r="Q838" i="26" s="1"/>
  <c r="Q850" i="26" a="1"/>
  <c r="Q850" i="26" s="1"/>
  <c r="Q862" i="26" a="1"/>
  <c r="Q862" i="26" s="1"/>
  <c r="Q874" i="26" a="1"/>
  <c r="Q874" i="26" s="1"/>
  <c r="Q886" i="26" a="1"/>
  <c r="Q886" i="26" s="1"/>
  <c r="Q898" i="26" a="1"/>
  <c r="Q898" i="26" s="1"/>
  <c r="Q910" i="26" a="1"/>
  <c r="Q910" i="26" s="1"/>
  <c r="Q922" i="26" a="1"/>
  <c r="Q922" i="26" s="1"/>
  <c r="Q934" i="26" a="1"/>
  <c r="Q934" i="26" s="1"/>
  <c r="Q946" i="26" a="1"/>
  <c r="Q946" i="26" s="1"/>
  <c r="Q963" i="26" a="1"/>
  <c r="Q963" i="26" s="1"/>
  <c r="G997" i="26"/>
  <c r="G1003" i="26"/>
  <c r="Q1059" i="26" a="1"/>
  <c r="Q1059" i="26" s="1"/>
  <c r="G1087" i="26"/>
  <c r="Q1104" i="26" a="1"/>
  <c r="Q1104" i="26" s="1"/>
  <c r="Q1107" i="26" a="1"/>
  <c r="Q1107" i="26" s="1"/>
  <c r="Q1111" i="26" a="1"/>
  <c r="Q1111" i="26" s="1"/>
  <c r="G1129" i="26"/>
  <c r="Q1141" i="26" a="1"/>
  <c r="Q1141" i="26" s="1"/>
  <c r="Q1150" i="26" a="1"/>
  <c r="Q1150" i="26" s="1"/>
  <c r="G1167" i="26"/>
  <c r="Q1173" i="26" a="1"/>
  <c r="Q1173" i="26" s="1"/>
  <c r="G1208" i="26"/>
  <c r="G1212" i="26"/>
  <c r="Q1217" i="26" a="1"/>
  <c r="Q1217" i="26" s="1"/>
  <c r="G1235" i="26"/>
  <c r="Q1242" i="26" a="1"/>
  <c r="Q1242" i="26" s="1"/>
  <c r="Q1264" i="26" a="1"/>
  <c r="Q1264" i="26" s="1"/>
  <c r="Q1268" i="26" a="1"/>
  <c r="Q1268" i="26" s="1"/>
  <c r="G1286" i="26"/>
  <c r="Q1293" i="26" a="1"/>
  <c r="Q1293" i="26" s="1"/>
  <c r="Q1302" i="26" a="1"/>
  <c r="Q1302" i="26" s="1"/>
  <c r="Q1335" i="26" a="1"/>
  <c r="Q1335" i="26" s="1"/>
  <c r="Q1350" i="26" a="1"/>
  <c r="Q1350" i="26" s="1"/>
  <c r="Q1495" i="26" a="1"/>
  <c r="Q1495" i="26" s="1"/>
  <c r="G1012" i="26"/>
  <c r="Q1028" i="26" a="1"/>
  <c r="Q1028" i="26" s="1"/>
  <c r="G1033" i="26"/>
  <c r="Q1053" i="26" a="1"/>
  <c r="Q1053" i="26" s="1"/>
  <c r="G1073" i="26"/>
  <c r="G1075" i="26"/>
  <c r="G1082" i="26"/>
  <c r="Q1121" i="26" a="1"/>
  <c r="Q1121" i="26" s="1"/>
  <c r="Q1179" i="26" a="1"/>
  <c r="Q1179" i="26" s="1"/>
  <c r="G1198" i="26"/>
  <c r="Q1283" i="26" a="1"/>
  <c r="Q1283" i="26" s="1"/>
  <c r="G1314" i="26"/>
  <c r="G1322" i="26"/>
  <c r="G1333" i="26"/>
  <c r="G1363" i="26"/>
  <c r="Q1397" i="26" a="1"/>
  <c r="Q1397" i="26" s="1"/>
  <c r="Q1480" i="26" a="1"/>
  <c r="Q1480" i="26" s="1"/>
  <c r="Q1702" i="26" a="1"/>
  <c r="Q1702" i="26" s="1"/>
  <c r="G1704" i="26"/>
  <c r="Q1095" i="26" a="1"/>
  <c r="Q1095" i="26" s="1"/>
  <c r="G1131" i="26"/>
  <c r="G1144" i="26"/>
  <c r="Q1157" i="26" a="1"/>
  <c r="Q1157" i="26" s="1"/>
  <c r="G1193" i="26"/>
  <c r="G1207" i="26"/>
  <c r="G1211" i="26"/>
  <c r="G1233" i="26"/>
  <c r="Q1241" i="26" a="1"/>
  <c r="Q1241" i="26" s="1"/>
  <c r="Q1249" i="26" a="1"/>
  <c r="Q1249" i="26" s="1"/>
  <c r="Q1263" i="26" a="1"/>
  <c r="Q1263" i="26" s="1"/>
  <c r="G1285" i="26"/>
  <c r="Q1292" i="26" a="1"/>
  <c r="Q1292" i="26" s="1"/>
  <c r="Q1301" i="26" a="1"/>
  <c r="Q1301" i="26" s="1"/>
  <c r="G1309" i="26"/>
  <c r="Q1315" i="26" a="1"/>
  <c r="Q1315" i="26" s="1"/>
  <c r="Q1368" i="26" a="1"/>
  <c r="Q1368" i="26" s="1"/>
  <c r="Q1382" i="26" a="1"/>
  <c r="Q1382" i="26" s="1"/>
  <c r="Q1587" i="26" a="1"/>
  <c r="Q1587" i="26" s="1"/>
  <c r="G1625" i="26"/>
  <c r="Q1627" i="26" a="1"/>
  <c r="Q1627" i="26" s="1"/>
  <c r="Q1050" i="26" a="1"/>
  <c r="Q1050" i="26" s="1"/>
  <c r="Q1136" i="26" a="1"/>
  <c r="Q1136" i="26" s="1"/>
  <c r="Q1172" i="26" a="1"/>
  <c r="Q1172" i="26" s="1"/>
  <c r="Q1178" i="26" a="1"/>
  <c r="Q1178" i="26" s="1"/>
  <c r="G1197" i="26"/>
  <c r="Q1229" i="26" a="1"/>
  <c r="Q1229" i="26" s="1"/>
  <c r="Q1253" i="26" a="1"/>
  <c r="Q1253" i="26" s="1"/>
  <c r="Q1276" i="26" a="1"/>
  <c r="Q1276" i="26" s="1"/>
  <c r="Q1342" i="26" a="1"/>
  <c r="Q1342" i="26" s="1"/>
  <c r="Q1453" i="26" a="1"/>
  <c r="Q1453" i="26" s="1"/>
  <c r="G975" i="26"/>
  <c r="G996" i="26"/>
  <c r="G1011" i="26"/>
  <c r="G1041" i="26"/>
  <c r="Q1042" i="26" a="1"/>
  <c r="Q1042" i="26" s="1"/>
  <c r="G1047" i="26"/>
  <c r="G1090" i="26"/>
  <c r="G1091" i="26"/>
  <c r="Q1092" i="26" a="1"/>
  <c r="Q1092" i="26" s="1"/>
  <c r="G1123" i="26"/>
  <c r="G1186" i="26"/>
  <c r="G1226" i="26"/>
  <c r="G1232" i="26"/>
  <c r="G1261" i="26"/>
  <c r="Q1267" i="26" a="1"/>
  <c r="Q1267" i="26" s="1"/>
  <c r="Q1275" i="26" a="1"/>
  <c r="Q1275" i="26" s="1"/>
  <c r="G1321" i="26"/>
  <c r="G1347" i="26"/>
  <c r="Q1349" i="26" a="1"/>
  <c r="Q1349" i="26" s="1"/>
  <c r="Q1448" i="26" a="1"/>
  <c r="Q1448" i="26" s="1"/>
  <c r="Q1452" i="26" a="1"/>
  <c r="Q1452" i="26" s="1"/>
  <c r="G1580" i="26"/>
  <c r="G1584" i="26"/>
  <c r="Q951" i="26" a="1"/>
  <c r="Q951" i="26" s="1"/>
  <c r="G976" i="26"/>
  <c r="G998" i="26"/>
  <c r="G1007" i="26"/>
  <c r="G1013" i="26"/>
  <c r="G1034" i="26"/>
  <c r="Q1047" i="26" a="1"/>
  <c r="Q1047" i="26" s="1"/>
  <c r="Q1051" i="26" a="1"/>
  <c r="Q1051" i="26" s="1"/>
  <c r="Q1056" i="26" a="1"/>
  <c r="Q1056" i="26" s="1"/>
  <c r="G1074" i="26"/>
  <c r="G1083" i="26"/>
  <c r="G1089" i="26"/>
  <c r="Q1103" i="26" a="1"/>
  <c r="Q1103" i="26" s="1"/>
  <c r="G1105" i="26"/>
  <c r="Q1131" i="26" a="1"/>
  <c r="Q1131" i="26" s="1"/>
  <c r="G1142" i="26"/>
  <c r="Q1154" i="26" a="1"/>
  <c r="Q1154" i="26" s="1"/>
  <c r="Q1161" i="26" a="1"/>
  <c r="Q1161" i="26" s="1"/>
  <c r="G1166" i="26"/>
  <c r="Q1177" i="26" a="1"/>
  <c r="Q1177" i="26" s="1"/>
  <c r="G1192" i="26"/>
  <c r="Q1240" i="26" a="1"/>
  <c r="Q1240" i="26" s="1"/>
  <c r="Q1244" i="26" a="1"/>
  <c r="Q1244" i="26" s="1"/>
  <c r="Q1257" i="26" a="1"/>
  <c r="Q1257" i="26" s="1"/>
  <c r="Q1271" i="26" a="1"/>
  <c r="Q1271" i="26" s="1"/>
  <c r="Q1279" i="26" a="1"/>
  <c r="Q1279" i="26" s="1"/>
  <c r="G1290" i="26"/>
  <c r="Q1299" i="26" a="1"/>
  <c r="Q1299" i="26" s="1"/>
  <c r="G1331" i="26"/>
  <c r="G1340" i="26"/>
  <c r="Q1341" i="26" a="1"/>
  <c r="Q1341" i="26" s="1"/>
  <c r="G1357" i="26"/>
  <c r="Q974" i="26" a="1"/>
  <c r="Q974" i="26" s="1"/>
  <c r="Q999" i="26" a="1"/>
  <c r="Q999" i="26" s="1"/>
  <c r="G1005" i="26"/>
  <c r="G1023" i="26"/>
  <c r="G1036" i="26"/>
  <c r="Q1041" i="26" a="1"/>
  <c r="Q1041" i="26" s="1"/>
  <c r="G1054" i="26"/>
  <c r="G1071" i="26"/>
  <c r="G1072" i="26"/>
  <c r="G1076" i="26"/>
  <c r="G1078" i="26"/>
  <c r="Q1083" i="26" a="1"/>
  <c r="Q1083" i="26" s="1"/>
  <c r="Q1093" i="26" a="1"/>
  <c r="Q1093" i="26" s="1"/>
  <c r="Q1100" i="26" a="1"/>
  <c r="Q1100" i="26" s="1"/>
  <c r="Q1102" i="26" a="1"/>
  <c r="Q1102" i="26" s="1"/>
  <c r="G1111" i="26"/>
  <c r="G1122" i="26"/>
  <c r="Q1144" i="26" a="1"/>
  <c r="Q1144" i="26" s="1"/>
  <c r="Q1166" i="26" a="1"/>
  <c r="Q1166" i="26" s="1"/>
  <c r="G1195" i="26"/>
  <c r="G1201" i="26"/>
  <c r="Q1215" i="26" a="1"/>
  <c r="Q1215" i="26" s="1"/>
  <c r="G1231" i="26"/>
  <c r="G1237" i="26"/>
  <c r="Q1239" i="26" a="1"/>
  <c r="Q1239" i="26" s="1"/>
  <c r="Q1248" i="26" a="1"/>
  <c r="Q1248" i="26" s="1"/>
  <c r="Q1282" i="26" a="1"/>
  <c r="Q1282" i="26" s="1"/>
  <c r="G1307" i="26"/>
  <c r="Q1319" i="26" a="1"/>
  <c r="Q1319" i="26" s="1"/>
  <c r="G1380" i="26"/>
  <c r="Q1381" i="26" a="1"/>
  <c r="Q1381" i="26" s="1"/>
  <c r="Q1396" i="26" a="1"/>
  <c r="Q1396" i="26" s="1"/>
  <c r="G1438" i="26"/>
  <c r="G963" i="26"/>
  <c r="G967" i="26"/>
  <c r="Q975" i="26" a="1"/>
  <c r="Q975" i="26" s="1"/>
  <c r="Q1005" i="26" a="1"/>
  <c r="Q1005" i="26" s="1"/>
  <c r="G1052" i="26"/>
  <c r="G1057" i="26"/>
  <c r="G1103" i="26"/>
  <c r="G1113" i="26"/>
  <c r="Q1128" i="26" a="1"/>
  <c r="Q1128" i="26" s="1"/>
  <c r="G1143" i="26"/>
  <c r="Q1148" i="26" a="1"/>
  <c r="Q1148" i="26" s="1"/>
  <c r="Q1171" i="26" a="1"/>
  <c r="Q1171" i="26" s="1"/>
  <c r="G1173" i="26"/>
  <c r="G1179" i="26"/>
  <c r="Q1228" i="26" a="1"/>
  <c r="Q1228" i="26" s="1"/>
  <c r="Q1251" i="26" a="1"/>
  <c r="Q1251" i="26" s="1"/>
  <c r="Q1266" i="26" a="1"/>
  <c r="Q1266" i="26" s="1"/>
  <c r="Q1274" i="26" a="1"/>
  <c r="Q1274" i="26" s="1"/>
  <c r="G1287" i="26"/>
  <c r="Q1298" i="26" a="1"/>
  <c r="Q1298" i="26" s="1"/>
  <c r="G1311" i="26"/>
  <c r="Q1317" i="26" a="1"/>
  <c r="Q1317" i="26" s="1"/>
  <c r="G1330" i="26"/>
  <c r="G1346" i="26"/>
  <c r="G1433" i="26"/>
  <c r="G1434" i="26"/>
  <c r="G1542" i="26"/>
  <c r="G1554" i="26"/>
  <c r="G961" i="26"/>
  <c r="G985" i="26"/>
  <c r="G1069" i="26"/>
  <c r="Q1077" i="26" a="1"/>
  <c r="Q1077" i="26" s="1"/>
  <c r="Q1119" i="26" a="1"/>
  <c r="Q1119" i="26" s="1"/>
  <c r="G1135" i="26"/>
  <c r="Q1158" i="26" a="1"/>
  <c r="Q1158" i="26" s="1"/>
  <c r="Q1159" i="26" a="1"/>
  <c r="Q1159" i="26" s="1"/>
  <c r="G1185" i="26"/>
  <c r="Q1213" i="26" a="1"/>
  <c r="Q1213" i="26" s="1"/>
  <c r="G1220" i="26"/>
  <c r="G1225" i="26"/>
  <c r="Q1296" i="26" a="1"/>
  <c r="Q1296" i="26" s="1"/>
  <c r="Q1300" i="26" a="1"/>
  <c r="Q1300" i="26" s="1"/>
  <c r="Q1314" i="26" a="1"/>
  <c r="Q1314" i="26" s="1"/>
  <c r="Q1324" i="26" a="1"/>
  <c r="Q1324" i="26" s="1"/>
  <c r="G1332" i="26"/>
  <c r="Q1360" i="26" a="1"/>
  <c r="Q1360" i="26" s="1"/>
  <c r="G1378" i="26"/>
  <c r="G1432" i="26"/>
  <c r="Q1474" i="26" a="1"/>
  <c r="Q1474" i="26" s="1"/>
  <c r="Q1479" i="26" a="1"/>
  <c r="Q1479" i="26" s="1"/>
  <c r="G1517" i="26"/>
  <c r="Q1519" i="26" a="1"/>
  <c r="Q1519" i="26" s="1"/>
  <c r="G1549" i="26"/>
  <c r="G1695" i="26"/>
  <c r="Q1701" i="26" a="1"/>
  <c r="Q1701" i="26" s="1"/>
  <c r="Q1745" i="26" a="1"/>
  <c r="Q1745" i="26" s="1"/>
  <c r="G1141" i="26"/>
  <c r="G1162" i="26"/>
  <c r="G1165" i="26"/>
  <c r="G1182" i="26"/>
  <c r="G1219" i="26"/>
  <c r="G1246" i="26"/>
  <c r="G1258" i="26"/>
  <c r="G1260" i="26"/>
  <c r="Q1262" i="26" a="1"/>
  <c r="Q1262" i="26" s="1"/>
  <c r="Q1287" i="26" a="1"/>
  <c r="Q1287" i="26" s="1"/>
  <c r="Q1290" i="26" a="1"/>
  <c r="Q1290" i="26" s="1"/>
  <c r="Q1333" i="26" a="1"/>
  <c r="Q1333" i="26" s="1"/>
  <c r="G1369" i="26"/>
  <c r="Q1373" i="26" a="1"/>
  <c r="Q1373" i="26" s="1"/>
  <c r="G1383" i="26"/>
  <c r="Q1387" i="26" a="1"/>
  <c r="Q1387" i="26" s="1"/>
  <c r="G1445" i="26"/>
  <c r="G1446" i="26"/>
  <c r="G1570" i="26"/>
  <c r="G1691" i="26"/>
  <c r="G1181" i="26"/>
  <c r="Q1194" i="26" a="1"/>
  <c r="Q1194" i="26" s="1"/>
  <c r="Q1206" i="26" a="1"/>
  <c r="Q1206" i="26" s="1"/>
  <c r="G1216" i="26"/>
  <c r="G1249" i="26"/>
  <c r="G1280" i="26"/>
  <c r="G1283" i="26"/>
  <c r="G1303" i="26"/>
  <c r="Q1313" i="26" a="1"/>
  <c r="Q1313" i="26" s="1"/>
  <c r="G1318" i="26"/>
  <c r="G1344" i="26"/>
  <c r="G1420" i="26"/>
  <c r="G1532" i="26"/>
  <c r="G1699" i="26"/>
  <c r="G1161" i="26"/>
  <c r="Q1200" i="26" a="1"/>
  <c r="Q1200" i="26" s="1"/>
  <c r="Q1261" i="26" a="1"/>
  <c r="Q1261" i="26" s="1"/>
  <c r="G1268" i="26"/>
  <c r="G1273" i="26"/>
  <c r="G1343" i="26"/>
  <c r="Q1394" i="26" a="1"/>
  <c r="Q1394" i="26" s="1"/>
  <c r="Q1463" i="26" a="1"/>
  <c r="Q1463" i="26" s="1"/>
  <c r="Q1469" i="26" a="1"/>
  <c r="Q1469" i="26" s="1"/>
  <c r="G1516" i="26"/>
  <c r="Q1529" i="26" a="1"/>
  <c r="Q1529" i="26" s="1"/>
  <c r="G1548" i="26"/>
  <c r="Q1670" i="26" a="1"/>
  <c r="Q1670" i="26" s="1"/>
  <c r="Q1125" i="26" a="1"/>
  <c r="Q1125" i="26" s="1"/>
  <c r="G1147" i="26"/>
  <c r="G1153" i="26"/>
  <c r="Q1236" i="26" a="1"/>
  <c r="Q1236" i="26" s="1"/>
  <c r="G1240" i="26"/>
  <c r="G1267" i="26"/>
  <c r="G1276" i="26"/>
  <c r="G1294" i="26"/>
  <c r="Q1308" i="26" a="1"/>
  <c r="Q1308" i="26" s="1"/>
  <c r="G1326" i="26"/>
  <c r="Q1332" i="26" a="1"/>
  <c r="Q1332" i="26" s="1"/>
  <c r="Q1358" i="26" a="1"/>
  <c r="Q1358" i="26" s="1"/>
  <c r="Q1390" i="26" a="1"/>
  <c r="Q1390" i="26" s="1"/>
  <c r="G1406" i="26"/>
  <c r="G1415" i="26"/>
  <c r="G1416" i="26"/>
  <c r="G1431" i="26"/>
  <c r="Q1486" i="26" a="1"/>
  <c r="Q1486" i="26" s="1"/>
  <c r="Q1192" i="26" a="1"/>
  <c r="Q1192" i="26" s="1"/>
  <c r="Q1199" i="26" a="1"/>
  <c r="Q1199" i="26" s="1"/>
  <c r="G1239" i="26"/>
  <c r="G1264" i="26"/>
  <c r="G1300" i="26"/>
  <c r="G1342" i="26"/>
  <c r="Q1344" i="26" a="1"/>
  <c r="Q1344" i="26" s="1"/>
  <c r="Q1357" i="26" a="1"/>
  <c r="Q1357" i="26" s="1"/>
  <c r="G1368" i="26"/>
  <c r="G1419" i="26"/>
  <c r="G1439" i="26"/>
  <c r="Q1510" i="26" a="1"/>
  <c r="Q1510" i="26" s="1"/>
  <c r="Q1513" i="26" a="1"/>
  <c r="Q1513" i="26" s="1"/>
  <c r="G1527" i="26"/>
  <c r="G1569" i="26"/>
  <c r="G1137" i="26"/>
  <c r="G1157" i="26"/>
  <c r="Q1162" i="26" a="1"/>
  <c r="Q1162" i="26" s="1"/>
  <c r="G1171" i="26"/>
  <c r="Q1182" i="26" a="1"/>
  <c r="Q1182" i="26" s="1"/>
  <c r="Q1193" i="26" a="1"/>
  <c r="Q1193" i="26" s="1"/>
  <c r="Q1230" i="26" a="1"/>
  <c r="Q1230" i="26" s="1"/>
  <c r="G1247" i="26"/>
  <c r="G1251" i="26"/>
  <c r="G1274" i="26"/>
  <c r="G1279" i="26"/>
  <c r="G1281" i="26"/>
  <c r="Q1320" i="26" a="1"/>
  <c r="Q1320" i="26" s="1"/>
  <c r="G1324" i="26"/>
  <c r="Q1338" i="26" a="1"/>
  <c r="Q1338" i="26" s="1"/>
  <c r="Q1356" i="26" a="1"/>
  <c r="Q1356" i="26" s="1"/>
  <c r="Q1362" i="26" a="1"/>
  <c r="Q1362" i="26" s="1"/>
  <c r="G1367" i="26"/>
  <c r="G1414" i="26"/>
  <c r="Q1454" i="26" a="1"/>
  <c r="Q1454" i="26" s="1"/>
  <c r="G1531" i="26"/>
  <c r="Q1561" i="26" a="1"/>
  <c r="Q1561" i="26" s="1"/>
  <c r="Q1591" i="26" a="1"/>
  <c r="Q1591" i="26" s="1"/>
  <c r="G1593" i="26"/>
  <c r="G1647" i="26"/>
  <c r="Q969" i="26" a="1"/>
  <c r="Q969" i="26" s="1"/>
  <c r="Q993" i="26" a="1"/>
  <c r="Q993" i="26" s="1"/>
  <c r="G1039" i="26"/>
  <c r="G1081" i="26"/>
  <c r="Q1089" i="26" a="1"/>
  <c r="Q1089" i="26" s="1"/>
  <c r="G1172" i="26"/>
  <c r="Q1190" i="26" a="1"/>
  <c r="Q1190" i="26" s="1"/>
  <c r="G1202" i="26"/>
  <c r="G1205" i="26"/>
  <c r="Q1208" i="26" a="1"/>
  <c r="Q1208" i="26" s="1"/>
  <c r="Q1211" i="26" a="1"/>
  <c r="Q1211" i="26" s="1"/>
  <c r="G1213" i="26"/>
  <c r="G1215" i="26"/>
  <c r="G1243" i="26"/>
  <c r="G1248" i="26"/>
  <c r="G1271" i="26"/>
  <c r="Q1284" i="26" a="1"/>
  <c r="Q1284" i="26" s="1"/>
  <c r="Q1286" i="26" a="1"/>
  <c r="Q1286" i="26" s="1"/>
  <c r="G1288" i="26"/>
  <c r="Q1303" i="26" a="1"/>
  <c r="Q1303" i="26" s="1"/>
  <c r="G1323" i="26"/>
  <c r="Q1326" i="26" a="1"/>
  <c r="Q1326" i="26" s="1"/>
  <c r="G1341" i="26"/>
  <c r="Q1345" i="26" a="1"/>
  <c r="Q1345" i="26" s="1"/>
  <c r="G1350" i="26"/>
  <c r="G1430" i="26"/>
  <c r="Q1440" i="26" a="1"/>
  <c r="Q1440" i="26" s="1"/>
  <c r="Q1485" i="26" a="1"/>
  <c r="Q1485" i="26" s="1"/>
  <c r="G1508" i="26"/>
  <c r="G1522" i="26"/>
  <c r="G1602" i="26"/>
  <c r="G1168" i="26"/>
  <c r="Q1176" i="26" a="1"/>
  <c r="Q1176" i="26" s="1"/>
  <c r="G1189" i="26"/>
  <c r="Q1196" i="26" a="1"/>
  <c r="Q1196" i="26" s="1"/>
  <c r="G1209" i="26"/>
  <c r="G1210" i="26"/>
  <c r="Q1224" i="26" a="1"/>
  <c r="Q1224" i="26" s="1"/>
  <c r="G1252" i="26"/>
  <c r="G1256" i="26"/>
  <c r="Q1272" i="26" a="1"/>
  <c r="Q1272" i="26" s="1"/>
  <c r="Q1305" i="26" a="1"/>
  <c r="Q1305" i="26" s="1"/>
  <c r="G1354" i="26"/>
  <c r="G1355" i="26"/>
  <c r="G1356" i="26"/>
  <c r="G1366" i="26"/>
  <c r="G1377" i="26"/>
  <c r="G1384" i="26"/>
  <c r="G1408" i="26"/>
  <c r="Q1411" i="26" a="1"/>
  <c r="Q1411" i="26" s="1"/>
  <c r="G1437" i="26"/>
  <c r="G1492" i="26"/>
  <c r="G1502" i="26"/>
  <c r="G1507" i="26"/>
  <c r="G1541" i="26"/>
  <c r="Q1559" i="26" a="1"/>
  <c r="Q1559" i="26" s="1"/>
  <c r="G1568" i="26"/>
  <c r="Q1585" i="26" a="1"/>
  <c r="Q1585" i="26" s="1"/>
  <c r="Q1590" i="26" a="1"/>
  <c r="Q1590" i="26" s="1"/>
  <c r="Q1685" i="26" a="1"/>
  <c r="Q1685" i="26" s="1"/>
  <c r="G1742" i="26"/>
  <c r="G1365" i="26"/>
  <c r="Q1371" i="26" a="1"/>
  <c r="Q1371" i="26" s="1"/>
  <c r="Q1372" i="26" a="1"/>
  <c r="Q1372" i="26" s="1"/>
  <c r="G1376" i="26"/>
  <c r="Q1380" i="26" a="1"/>
  <c r="Q1380" i="26" s="1"/>
  <c r="Q1439" i="26" a="1"/>
  <c r="Q1439" i="26" s="1"/>
  <c r="Q1457" i="26" a="1"/>
  <c r="Q1457" i="26" s="1"/>
  <c r="Q1468" i="26" a="1"/>
  <c r="Q1468" i="26" s="1"/>
  <c r="Q1472" i="26" a="1"/>
  <c r="Q1472" i="26" s="1"/>
  <c r="Q1478" i="26" a="1"/>
  <c r="Q1478" i="26" s="1"/>
  <c r="Q1489" i="26" a="1"/>
  <c r="Q1489" i="26" s="1"/>
  <c r="Q1512" i="26" a="1"/>
  <c r="Q1512" i="26" s="1"/>
  <c r="G1592" i="26"/>
  <c r="Q1597" i="26" a="1"/>
  <c r="Q1597" i="26" s="1"/>
  <c r="Q1607" i="26" a="1"/>
  <c r="Q1607" i="26" s="1"/>
  <c r="G1616" i="26"/>
  <c r="Q1621" i="26" a="1"/>
  <c r="Q1621" i="26" s="1"/>
  <c r="G1725" i="26"/>
  <c r="G1413" i="26"/>
  <c r="G1418" i="26"/>
  <c r="Q1461" i="26" a="1"/>
  <c r="Q1461" i="26" s="1"/>
  <c r="Q1467" i="26" a="1"/>
  <c r="Q1467" i="26" s="1"/>
  <c r="G1491" i="26"/>
  <c r="G1520" i="26"/>
  <c r="G1567" i="26"/>
  <c r="G1583" i="26"/>
  <c r="Q1639" i="26" a="1"/>
  <c r="Q1639" i="26" s="1"/>
  <c r="G1667" i="26"/>
  <c r="G1395" i="26"/>
  <c r="G1407" i="26"/>
  <c r="G1436" i="26"/>
  <c r="Q1450" i="26" a="1"/>
  <c r="Q1450" i="26" s="1"/>
  <c r="Q1477" i="26" a="1"/>
  <c r="Q1477" i="26" s="1"/>
  <c r="G1540" i="26"/>
  <c r="G1556" i="26"/>
  <c r="Q1584" i="26" a="1"/>
  <c r="Q1584" i="26" s="1"/>
  <c r="Q1596" i="26" a="1"/>
  <c r="Q1596" i="26" s="1"/>
  <c r="Q1643" i="26" a="1"/>
  <c r="Q1643" i="26" s="1"/>
  <c r="G1666" i="26"/>
  <c r="G1713" i="26"/>
  <c r="Q1725" i="26" a="1"/>
  <c r="Q1725" i="26" s="1"/>
  <c r="Q1456" i="26" a="1"/>
  <c r="Q1456" i="26" s="1"/>
  <c r="Q1466" i="26" a="1"/>
  <c r="Q1466" i="26" s="1"/>
  <c r="Q1471" i="26" a="1"/>
  <c r="Q1471" i="26" s="1"/>
  <c r="G1506" i="26"/>
  <c r="G1529" i="26"/>
  <c r="G1572" i="26"/>
  <c r="G1613" i="26"/>
  <c r="Q1630" i="26" a="1"/>
  <c r="Q1630" i="26" s="1"/>
  <c r="G1657" i="26"/>
  <c r="Q1659" i="26" a="1"/>
  <c r="Q1659" i="26" s="1"/>
  <c r="Q1679" i="26" a="1"/>
  <c r="Q1679" i="26" s="1"/>
  <c r="G1731" i="26"/>
  <c r="Q1835" i="26" a="1"/>
  <c r="Q1835" i="26" s="1"/>
  <c r="G1891" i="26"/>
  <c r="G1412" i="26"/>
  <c r="G1424" i="26"/>
  <c r="G1442" i="26"/>
  <c r="Q1455" i="26" a="1"/>
  <c r="Q1455" i="26" s="1"/>
  <c r="Q1465" i="26" a="1"/>
  <c r="Q1465" i="26" s="1"/>
  <c r="Q1475" i="26" a="1"/>
  <c r="Q1475" i="26" s="1"/>
  <c r="Q1483" i="26" a="1"/>
  <c r="Q1483" i="26" s="1"/>
  <c r="G1490" i="26"/>
  <c r="Q1511" i="26" a="1"/>
  <c r="Q1511" i="26" s="1"/>
  <c r="Q1557" i="26" a="1"/>
  <c r="Q1557" i="26" s="1"/>
  <c r="G1594" i="26"/>
  <c r="G1658" i="26"/>
  <c r="G1677" i="26"/>
  <c r="G1435" i="26"/>
  <c r="Q1449" i="26" a="1"/>
  <c r="Q1449" i="26" s="1"/>
  <c r="G1459" i="26"/>
  <c r="Q1464" i="26" a="1"/>
  <c r="Q1464" i="26" s="1"/>
  <c r="G1470" i="26"/>
  <c r="Q1515" i="26" a="1"/>
  <c r="Q1515" i="26" s="1"/>
  <c r="G1577" i="26"/>
  <c r="Q1583" i="26" a="1"/>
  <c r="Q1583" i="26" s="1"/>
  <c r="Q1595" i="26" a="1"/>
  <c r="Q1595" i="26" s="1"/>
  <c r="G1604" i="26"/>
  <c r="Q1619" i="26" a="1"/>
  <c r="Q1619" i="26" s="1"/>
  <c r="Q1638" i="26" a="1"/>
  <c r="Q1638" i="26" s="1"/>
  <c r="Q1649" i="26" a="1"/>
  <c r="Q1649" i="26" s="1"/>
  <c r="Q1810" i="26" a="1"/>
  <c r="Q1810" i="26" s="1"/>
  <c r="Q1137" i="26" a="1"/>
  <c r="Q1137" i="26" s="1"/>
  <c r="Q1149" i="26" a="1"/>
  <c r="Q1149" i="26" s="1"/>
  <c r="Q1168" i="26" a="1"/>
  <c r="Q1168" i="26" s="1"/>
  <c r="Q1188" i="26" a="1"/>
  <c r="Q1188" i="26" s="1"/>
  <c r="G1234" i="26"/>
  <c r="Q1254" i="26" a="1"/>
  <c r="Q1254" i="26" s="1"/>
  <c r="G1282" i="26"/>
  <c r="G1304" i="26"/>
  <c r="G1312" i="26"/>
  <c r="G1316" i="26"/>
  <c r="Q1337" i="26" a="1"/>
  <c r="Q1337" i="26" s="1"/>
  <c r="G1417" i="26"/>
  <c r="G1421" i="26"/>
  <c r="Q1481" i="26" a="1"/>
  <c r="Q1481" i="26" s="1"/>
  <c r="G1518" i="26"/>
  <c r="G1528" i="26"/>
  <c r="Q1535" i="26" a="1"/>
  <c r="Q1535" i="26" s="1"/>
  <c r="Q1588" i="26" a="1"/>
  <c r="Q1588" i="26" s="1"/>
  <c r="Q1839" i="26" a="1"/>
  <c r="Q1839" i="26" s="1"/>
  <c r="G1297" i="26"/>
  <c r="Q1393" i="26" a="1"/>
  <c r="Q1393" i="26" s="1"/>
  <c r="G1396" i="26"/>
  <c r="G1403" i="26"/>
  <c r="G1404" i="26"/>
  <c r="G1409" i="26"/>
  <c r="G1427" i="26"/>
  <c r="Q1443" i="26" a="1"/>
  <c r="Q1443" i="26" s="1"/>
  <c r="Q1462" i="26" a="1"/>
  <c r="Q1462" i="26" s="1"/>
  <c r="Q1473" i="26" a="1"/>
  <c r="Q1473" i="26" s="1"/>
  <c r="Q1490" i="26" a="1"/>
  <c r="Q1490" i="26" s="1"/>
  <c r="G1501" i="26"/>
  <c r="G1509" i="26"/>
  <c r="G1519" i="26"/>
  <c r="Q1533" i="26" a="1"/>
  <c r="Q1533" i="26" s="1"/>
  <c r="Q1600" i="26" a="1"/>
  <c r="Q1600" i="26" s="1"/>
  <c r="Q1620" i="26" a="1"/>
  <c r="Q1620" i="26" s="1"/>
  <c r="Q1626" i="26" a="1"/>
  <c r="Q1626" i="26" s="1"/>
  <c r="Q1632" i="26" a="1"/>
  <c r="Q1632" i="26" s="1"/>
  <c r="G1646" i="26"/>
  <c r="G1676" i="26"/>
  <c r="G1690" i="26"/>
  <c r="Q1696" i="26" a="1"/>
  <c r="Q1696" i="26" s="1"/>
  <c r="Q1710" i="26" a="1"/>
  <c r="Q1710" i="26" s="1"/>
  <c r="Q1733" i="26" a="1"/>
  <c r="Q1733" i="26" s="1"/>
  <c r="Q1805" i="26" a="1"/>
  <c r="Q1805" i="26" s="1"/>
  <c r="Q1834" i="26" a="1"/>
  <c r="Q1834" i="26" s="1"/>
  <c r="G1964" i="26"/>
  <c r="G1611" i="26"/>
  <c r="G1656" i="26"/>
  <c r="G1689" i="26"/>
  <c r="Q1700" i="26" a="1"/>
  <c r="Q1700" i="26" s="1"/>
  <c r="G1712" i="26"/>
  <c r="Q1791" i="26" a="1"/>
  <c r="Q1791" i="26" s="1"/>
  <c r="Q1866" i="26" a="1"/>
  <c r="Q1866" i="26" s="1"/>
  <c r="G1873" i="26"/>
  <c r="Q1608" i="26" a="1"/>
  <c r="Q1608" i="26" s="1"/>
  <c r="Q1625" i="26" a="1"/>
  <c r="Q1625" i="26" s="1"/>
  <c r="Q1631" i="26" a="1"/>
  <c r="Q1631" i="26" s="1"/>
  <c r="Q1637" i="26" a="1"/>
  <c r="Q1637" i="26" s="1"/>
  <c r="G1655" i="26"/>
  <c r="Q1673" i="26" a="1"/>
  <c r="Q1673" i="26" s="1"/>
  <c r="G1697" i="26"/>
  <c r="G1764" i="26"/>
  <c r="G1675" i="26"/>
  <c r="Q1709" i="26" a="1"/>
  <c r="Q1709" i="26" s="1"/>
  <c r="G1729" i="26"/>
  <c r="G1748" i="26"/>
  <c r="Q1750" i="26" a="1"/>
  <c r="Q1750" i="26" s="1"/>
  <c r="Q1779" i="26" a="1"/>
  <c r="Q1779" i="26" s="1"/>
  <c r="G2044" i="26"/>
  <c r="Q1589" i="26" a="1"/>
  <c r="Q1589" i="26" s="1"/>
  <c r="G1610" i="26"/>
  <c r="Q1651" i="26" a="1"/>
  <c r="Q1651" i="26" s="1"/>
  <c r="G1671" i="26"/>
  <c r="G1863" i="26"/>
  <c r="G2059" i="26"/>
  <c r="G1617" i="26"/>
  <c r="G1664" i="26"/>
  <c r="G1688" i="26"/>
  <c r="G1706" i="26"/>
  <c r="Q1739" i="26" a="1"/>
  <c r="Q1739" i="26" s="1"/>
  <c r="Q1749" i="26" a="1"/>
  <c r="Q1749" i="26" s="1"/>
  <c r="Q1782" i="26" a="1"/>
  <c r="Q1782" i="26" s="1"/>
  <c r="G1816" i="26"/>
  <c r="Q1636" i="26" a="1"/>
  <c r="Q1636" i="26" s="1"/>
  <c r="Q1650" i="26" a="1"/>
  <c r="Q1650" i="26" s="1"/>
  <c r="G1670" i="26"/>
  <c r="Q1671" i="26" a="1"/>
  <c r="Q1671" i="26" s="1"/>
  <c r="Q1672" i="26" a="1"/>
  <c r="Q1672" i="26" s="1"/>
  <c r="G1692" i="26"/>
  <c r="Q1716" i="26" a="1"/>
  <c r="Q1716" i="26" s="1"/>
  <c r="G1809" i="26"/>
  <c r="Q1846" i="26" a="1"/>
  <c r="Q1846" i="26" s="1"/>
  <c r="Q1927" i="26" a="1"/>
  <c r="Q1927" i="26" s="1"/>
  <c r="G1998" i="26"/>
  <c r="Q1451" i="26" a="1"/>
  <c r="Q1451" i="26" s="1"/>
  <c r="G1533" i="26"/>
  <c r="Q1541" i="26" a="1"/>
  <c r="Q1541" i="26" s="1"/>
  <c r="G1605" i="26"/>
  <c r="Q1629" i="26" a="1"/>
  <c r="Q1629" i="26" s="1"/>
  <c r="G1663" i="26"/>
  <c r="G1669" i="26"/>
  <c r="G1696" i="26"/>
  <c r="G1705" i="26"/>
  <c r="G1714" i="26"/>
  <c r="Q1726" i="26" a="1"/>
  <c r="Q1726" i="26" s="1"/>
  <c r="G1747" i="26"/>
  <c r="Q1845" i="26" a="1"/>
  <c r="Q1845" i="26" s="1"/>
  <c r="G1892" i="26"/>
  <c r="Q1893" i="26" a="1"/>
  <c r="Q1893" i="26" s="1"/>
  <c r="G1924" i="26"/>
  <c r="G1808" i="26"/>
  <c r="Q1809" i="26" a="1"/>
  <c r="Q1809" i="26" s="1"/>
  <c r="Q1833" i="26" a="1"/>
  <c r="Q1833" i="26" s="1"/>
  <c r="G1862" i="26"/>
  <c r="Q1887" i="26" a="1"/>
  <c r="Q1887" i="26" s="1"/>
  <c r="G1914" i="26"/>
  <c r="Q1921" i="26" a="1"/>
  <c r="Q1921" i="26" s="1"/>
  <c r="Q1970" i="26" a="1"/>
  <c r="Q1970" i="26" s="1"/>
  <c r="G1973" i="26"/>
  <c r="G1983" i="26"/>
  <c r="Q2028" i="26" a="1"/>
  <c r="Q2028" i="26" s="1"/>
  <c r="G2198" i="26"/>
  <c r="Q2222" i="26" a="1"/>
  <c r="Q2222" i="26" s="1"/>
  <c r="Q2243" i="26" a="1"/>
  <c r="Q2243" i="26" s="1"/>
  <c r="G2254" i="26"/>
  <c r="G2333" i="26"/>
  <c r="Q2386" i="26" a="1"/>
  <c r="Q2386" i="26" s="1"/>
  <c r="G2496" i="26"/>
  <c r="Q1731" i="26" a="1"/>
  <c r="Q1731" i="26" s="1"/>
  <c r="Q1732" i="26" a="1"/>
  <c r="Q1732" i="26" s="1"/>
  <c r="G1735" i="26"/>
  <c r="Q1737" i="26" a="1"/>
  <c r="Q1737" i="26" s="1"/>
  <c r="Q1777" i="26" a="1"/>
  <c r="Q1777" i="26" s="1"/>
  <c r="Q1790" i="26" a="1"/>
  <c r="Q1790" i="26" s="1"/>
  <c r="G1890" i="26"/>
  <c r="G1913" i="26"/>
  <c r="Q2036" i="26" a="1"/>
  <c r="Q2036" i="26" s="1"/>
  <c r="Q2037" i="26" a="1"/>
  <c r="Q2037" i="26" s="1"/>
  <c r="G2143" i="26"/>
  <c r="G2194" i="26"/>
  <c r="Q2217" i="26" a="1"/>
  <c r="Q2217" i="26" s="1"/>
  <c r="G2221" i="26"/>
  <c r="G1156" i="26"/>
  <c r="G1180" i="26"/>
  <c r="G1204" i="26"/>
  <c r="G1382" i="26"/>
  <c r="G1390" i="26"/>
  <c r="Q1427" i="26" a="1"/>
  <c r="Q1427" i="26" s="1"/>
  <c r="Q1441" i="26" a="1"/>
  <c r="Q1441" i="26" s="1"/>
  <c r="Q1442" i="26" a="1"/>
  <c r="Q1442" i="26" s="1"/>
  <c r="G1486" i="26"/>
  <c r="G1505" i="26"/>
  <c r="Q1509" i="26" a="1"/>
  <c r="Q1509" i="26" s="1"/>
  <c r="Q1534" i="26" a="1"/>
  <c r="Q1534" i="26" s="1"/>
  <c r="Q1536" i="26" a="1"/>
  <c r="Q1536" i="26" s="1"/>
  <c r="Q1577" i="26" a="1"/>
  <c r="Q1577" i="26" s="1"/>
  <c r="G1591" i="26"/>
  <c r="Q1594" i="26" a="1"/>
  <c r="Q1594" i="26" s="1"/>
  <c r="G1601" i="26"/>
  <c r="Q1606" i="26" a="1"/>
  <c r="Q1606" i="26" s="1"/>
  <c r="G1645" i="26"/>
  <c r="G1654" i="26"/>
  <c r="Q1669" i="26" a="1"/>
  <c r="Q1669" i="26" s="1"/>
  <c r="Q1677" i="26" a="1"/>
  <c r="Q1677" i="26" s="1"/>
  <c r="Q1744" i="26" a="1"/>
  <c r="Q1744" i="26" s="1"/>
  <c r="G1760" i="26"/>
  <c r="Q1771" i="26" a="1"/>
  <c r="Q1771" i="26" s="1"/>
  <c r="Q1803" i="26" a="1"/>
  <c r="Q1803" i="26" s="1"/>
  <c r="Q1804" i="26" a="1"/>
  <c r="Q1804" i="26" s="1"/>
  <c r="G1807" i="26"/>
  <c r="G1827" i="26"/>
  <c r="G1854" i="26"/>
  <c r="G1858" i="26"/>
  <c r="Q1886" i="26" a="1"/>
  <c r="Q1886" i="26" s="1"/>
  <c r="Q2035" i="26" a="1"/>
  <c r="Q2035" i="26" s="1"/>
  <c r="G2325" i="26"/>
  <c r="G1475" i="26"/>
  <c r="Q1523" i="26" a="1"/>
  <c r="Q1523" i="26" s="1"/>
  <c r="Q1574" i="26" a="1"/>
  <c r="Q1574" i="26" s="1"/>
  <c r="Q1578" i="26" a="1"/>
  <c r="Q1578" i="26" s="1"/>
  <c r="G1640" i="26"/>
  <c r="G1746" i="26"/>
  <c r="G1757" i="26"/>
  <c r="Q1789" i="26" a="1"/>
  <c r="Q1789" i="26" s="1"/>
  <c r="G1826" i="26"/>
  <c r="Q1828" i="26" a="1"/>
  <c r="Q1828" i="26" s="1"/>
  <c r="Q1855" i="26" a="1"/>
  <c r="Q1855" i="26" s="1"/>
  <c r="G1912" i="26"/>
  <c r="Q2099" i="26" a="1"/>
  <c r="Q2099" i="26" s="1"/>
  <c r="Q2233" i="26" a="1"/>
  <c r="Q2233" i="26" s="1"/>
  <c r="Q1430" i="26" a="1"/>
  <c r="Q1430" i="26" s="1"/>
  <c r="G1468" i="26"/>
  <c r="Q1501" i="26" a="1"/>
  <c r="Q1501" i="26" s="1"/>
  <c r="G1504" i="26"/>
  <c r="Q1508" i="26" a="1"/>
  <c r="Q1508" i="26" s="1"/>
  <c r="G1639" i="26"/>
  <c r="G1644" i="26"/>
  <c r="Q1647" i="26" a="1"/>
  <c r="Q1647" i="26" s="1"/>
  <c r="G1652" i="26"/>
  <c r="G1702" i="26"/>
  <c r="G1703" i="26"/>
  <c r="G1756" i="26"/>
  <c r="Q1770" i="26" a="1"/>
  <c r="Q1770" i="26" s="1"/>
  <c r="Q1815" i="26" a="1"/>
  <c r="Q1815" i="26" s="1"/>
  <c r="Q1847" i="26" a="1"/>
  <c r="Q1847" i="26" s="1"/>
  <c r="G1952" i="26"/>
  <c r="Q2021" i="26" a="1"/>
  <c r="Q2021" i="26" s="1"/>
  <c r="G1393" i="26"/>
  <c r="Q1403" i="26" a="1"/>
  <c r="Q1403" i="26" s="1"/>
  <c r="Q1418" i="26" a="1"/>
  <c r="Q1418" i="26" s="1"/>
  <c r="Q1435" i="26" a="1"/>
  <c r="Q1435" i="26" s="1"/>
  <c r="G1489" i="26"/>
  <c r="Q1500" i="26" a="1"/>
  <c r="Q1500" i="26" s="1"/>
  <c r="G1511" i="26"/>
  <c r="Q1517" i="26" a="1"/>
  <c r="Q1517" i="26" s="1"/>
  <c r="Q1522" i="26" a="1"/>
  <c r="Q1522" i="26" s="1"/>
  <c r="Q1565" i="26" a="1"/>
  <c r="Q1565" i="26" s="1"/>
  <c r="Q1566" i="26" a="1"/>
  <c r="Q1566" i="26" s="1"/>
  <c r="Q1602" i="26" a="1"/>
  <c r="Q1602" i="26" s="1"/>
  <c r="Q1655" i="26" a="1"/>
  <c r="Q1655" i="26" s="1"/>
  <c r="G1679" i="26"/>
  <c r="G1711" i="26"/>
  <c r="G1722" i="26"/>
  <c r="G1728" i="26"/>
  <c r="G1740" i="26"/>
  <c r="G1786" i="26"/>
  <c r="Q1798" i="26" a="1"/>
  <c r="Q1798" i="26" s="1"/>
  <c r="G1853" i="26"/>
  <c r="G1870" i="26"/>
  <c r="G1874" i="26"/>
  <c r="Q1958" i="26" a="1"/>
  <c r="Q1958" i="26" s="1"/>
  <c r="Q2005" i="26" a="1"/>
  <c r="Q2005" i="26" s="1"/>
  <c r="G1336" i="26"/>
  <c r="G1348" i="26"/>
  <c r="G1360" i="26"/>
  <c r="G1372" i="26"/>
  <c r="Q1404" i="26" a="1"/>
  <c r="Q1404" i="26" s="1"/>
  <c r="G1410" i="26"/>
  <c r="G1411" i="26"/>
  <c r="Q1414" i="26" a="1"/>
  <c r="Q1414" i="26" s="1"/>
  <c r="G1451" i="26"/>
  <c r="G1456" i="26"/>
  <c r="G1461" i="26"/>
  <c r="G1476" i="26"/>
  <c r="G1503" i="26"/>
  <c r="G1513" i="26"/>
  <c r="G1514" i="26"/>
  <c r="G1515" i="26"/>
  <c r="Q1528" i="26" a="1"/>
  <c r="Q1528" i="26" s="1"/>
  <c r="G1563" i="26"/>
  <c r="Q1592" i="26" a="1"/>
  <c r="Q1592" i="26" s="1"/>
  <c r="Q1601" i="26" a="1"/>
  <c r="Q1601" i="26" s="1"/>
  <c r="G1608" i="26"/>
  <c r="G1630" i="26"/>
  <c r="G1638" i="26"/>
  <c r="Q1646" i="26" a="1"/>
  <c r="Q1646" i="26" s="1"/>
  <c r="Q1648" i="26" a="1"/>
  <c r="Q1648" i="26" s="1"/>
  <c r="Q1691" i="26" a="1"/>
  <c r="Q1691" i="26" s="1"/>
  <c r="Q1704" i="26" a="1"/>
  <c r="Q1704" i="26" s="1"/>
  <c r="G1738" i="26"/>
  <c r="G1745" i="26"/>
  <c r="Q1747" i="26" a="1"/>
  <c r="Q1747" i="26" s="1"/>
  <c r="G1767" i="26"/>
  <c r="G1782" i="26"/>
  <c r="Q1819" i="26" a="1"/>
  <c r="Q1819" i="26" s="1"/>
  <c r="Q1823" i="26" a="1"/>
  <c r="Q1823" i="26" s="1"/>
  <c r="Q1878" i="26" a="1"/>
  <c r="Q1878" i="26" s="1"/>
  <c r="G1880" i="26"/>
  <c r="G1884" i="26"/>
  <c r="Q2013" i="26" a="1"/>
  <c r="Q2013" i="26" s="1"/>
  <c r="Q1392" i="26" a="1"/>
  <c r="Q1392" i="26" s="1"/>
  <c r="Q1405" i="26" a="1"/>
  <c r="Q1405" i="26" s="1"/>
  <c r="Q1406" i="26" a="1"/>
  <c r="Q1406" i="26" s="1"/>
  <c r="Q1431" i="26" a="1"/>
  <c r="Q1431" i="26" s="1"/>
  <c r="G1444" i="26"/>
  <c r="Q1488" i="26" a="1"/>
  <c r="Q1488" i="26" s="1"/>
  <c r="G1495" i="26"/>
  <c r="Q1498" i="26" a="1"/>
  <c r="Q1498" i="26" s="1"/>
  <c r="G1510" i="26"/>
  <c r="Q1516" i="26" a="1"/>
  <c r="Q1516" i="26" s="1"/>
  <c r="G1534" i="26"/>
  <c r="Q1544" i="26" a="1"/>
  <c r="Q1544" i="26" s="1"/>
  <c r="G1557" i="26"/>
  <c r="Q1593" i="26" a="1"/>
  <c r="Q1593" i="26" s="1"/>
  <c r="G1596" i="26"/>
  <c r="Q1610" i="26" a="1"/>
  <c r="Q1610" i="26" s="1"/>
  <c r="G1627" i="26"/>
  <c r="Q1645" i="26" a="1"/>
  <c r="Q1645" i="26" s="1"/>
  <c r="G1651" i="26"/>
  <c r="G1678" i="26"/>
  <c r="G1684" i="26"/>
  <c r="G1686" i="26"/>
  <c r="Q1706" i="26" a="1"/>
  <c r="Q1706" i="26" s="1"/>
  <c r="Q1711" i="26" a="1"/>
  <c r="Q1711" i="26" s="1"/>
  <c r="Q1730" i="26" a="1"/>
  <c r="Q1730" i="26" s="1"/>
  <c r="G1734" i="26"/>
  <c r="G1744" i="26"/>
  <c r="Q1746" i="26" a="1"/>
  <c r="Q1746" i="26" s="1"/>
  <c r="Q1797" i="26" a="1"/>
  <c r="Q1797" i="26" s="1"/>
  <c r="Q1811" i="26" a="1"/>
  <c r="Q1811" i="26" s="1"/>
  <c r="G1817" i="26"/>
  <c r="G1821" i="26"/>
  <c r="G1999" i="26"/>
  <c r="G2740" i="26"/>
  <c r="Q2782" i="26" a="1"/>
  <c r="Q2782" i="26" s="1"/>
  <c r="Q2902" i="26" a="1"/>
  <c r="Q2902" i="26" s="1"/>
  <c r="G2472" i="26"/>
  <c r="Q2474" i="26" a="1"/>
  <c r="Q2474" i="26" s="1"/>
  <c r="G2481" i="26"/>
  <c r="G2068" i="26"/>
  <c r="G2071" i="26"/>
  <c r="G2076" i="26"/>
  <c r="G2100" i="26"/>
  <c r="G2101" i="26"/>
  <c r="G2274" i="26"/>
  <c r="G1401" i="26"/>
  <c r="G1402" i="26"/>
  <c r="G1425" i="26"/>
  <c r="G1426" i="26"/>
  <c r="G1449" i="26"/>
  <c r="G1450" i="26"/>
  <c r="G1473" i="26"/>
  <c r="G1474" i="26"/>
  <c r="G1497" i="26"/>
  <c r="G1498" i="26"/>
  <c r="Q1549" i="26" a="1"/>
  <c r="Q1549" i="26" s="1"/>
  <c r="Q1558" i="26" a="1"/>
  <c r="Q1558" i="26" s="1"/>
  <c r="Q1560" i="26" a="1"/>
  <c r="Q1560" i="26" s="1"/>
  <c r="G1603" i="26"/>
  <c r="G1609" i="26"/>
  <c r="G1618" i="26"/>
  <c r="G1619" i="26"/>
  <c r="G1620" i="26"/>
  <c r="Q1656" i="26" a="1"/>
  <c r="Q1656" i="26" s="1"/>
  <c r="Q1661" i="26" a="1"/>
  <c r="Q1661" i="26" s="1"/>
  <c r="Q1662" i="26" a="1"/>
  <c r="Q1662" i="26" s="1"/>
  <c r="Q1663" i="26" a="1"/>
  <c r="Q1663" i="26" s="1"/>
  <c r="Q1664" i="26" a="1"/>
  <c r="Q1664" i="26" s="1"/>
  <c r="Q1693" i="26" a="1"/>
  <c r="Q1693" i="26" s="1"/>
  <c r="Q1717" i="26" a="1"/>
  <c r="Q1717" i="26" s="1"/>
  <c r="G1736" i="26"/>
  <c r="Q1741" i="26" a="1"/>
  <c r="Q1741" i="26" s="1"/>
  <c r="G1753" i="26"/>
  <c r="G1780" i="26"/>
  <c r="Q1795" i="26" a="1"/>
  <c r="Q1795" i="26" s="1"/>
  <c r="G1811" i="26"/>
  <c r="Q1822" i="26" a="1"/>
  <c r="Q1822" i="26" s="1"/>
  <c r="G1861" i="26"/>
  <c r="Q1915" i="26" a="1"/>
  <c r="Q1915" i="26" s="1"/>
  <c r="G1960" i="26"/>
  <c r="Q2020" i="26" a="1"/>
  <c r="Q2020" i="26" s="1"/>
  <c r="G2270" i="26"/>
  <c r="G2277" i="26"/>
  <c r="G1785" i="26"/>
  <c r="G1820" i="26"/>
  <c r="Q1849" i="26" a="1"/>
  <c r="Q1849" i="26" s="1"/>
  <c r="Q1854" i="26" a="1"/>
  <c r="Q1854" i="26" s="1"/>
  <c r="Q1869" i="26" a="1"/>
  <c r="Q1869" i="26" s="1"/>
  <c r="Q1880" i="26" a="1"/>
  <c r="Q1880" i="26" s="1"/>
  <c r="Q1885" i="26" a="1"/>
  <c r="Q1885" i="26" s="1"/>
  <c r="G1911" i="26"/>
  <c r="Q1957" i="26" a="1"/>
  <c r="Q1957" i="26" s="1"/>
  <c r="Q1978" i="26" a="1"/>
  <c r="Q1978" i="26" s="1"/>
  <c r="G1987" i="26"/>
  <c r="G2011" i="26"/>
  <c r="G2019" i="26"/>
  <c r="Q2050" i="26" a="1"/>
  <c r="Q2050" i="26" s="1"/>
  <c r="G2314" i="26"/>
  <c r="Q2325" i="26" a="1"/>
  <c r="Q2325" i="26" s="1"/>
  <c r="Q1821" i="26" a="1"/>
  <c r="Q1821" i="26" s="1"/>
  <c r="G1829" i="26"/>
  <c r="Q1837" i="26" a="1"/>
  <c r="Q1837" i="26" s="1"/>
  <c r="G1841" i="26"/>
  <c r="G1872" i="26"/>
  <c r="G1888" i="26"/>
  <c r="Q1908" i="26" a="1"/>
  <c r="Q1908" i="26" s="1"/>
  <c r="G1927" i="26"/>
  <c r="G2264" i="26"/>
  <c r="G2422" i="26"/>
  <c r="Q2448" i="26" a="1"/>
  <c r="Q2448" i="26" s="1"/>
  <c r="G1752" i="26"/>
  <c r="Q1773" i="26" a="1"/>
  <c r="Q1773" i="26" s="1"/>
  <c r="G1778" i="26"/>
  <c r="Q1794" i="26" a="1"/>
  <c r="Q1794" i="26" s="1"/>
  <c r="G1804" i="26"/>
  <c r="G1851" i="26"/>
  <c r="G1893" i="26"/>
  <c r="Q1895" i="26" a="1"/>
  <c r="Q1895" i="26" s="1"/>
  <c r="Q1934" i="26" a="1"/>
  <c r="Q1934" i="26" s="1"/>
  <c r="Q1956" i="26" a="1"/>
  <c r="Q1956" i="26" s="1"/>
  <c r="G1976" i="26"/>
  <c r="Q1977" i="26" a="1"/>
  <c r="Q1977" i="26" s="1"/>
  <c r="Q2042" i="26" a="1"/>
  <c r="Q2042" i="26" s="1"/>
  <c r="G2054" i="26"/>
  <c r="G2058" i="26"/>
  <c r="Q2125" i="26" a="1"/>
  <c r="Q2125" i="26" s="1"/>
  <c r="Q2245" i="26" a="1"/>
  <c r="Q2245" i="26" s="1"/>
  <c r="Q1738" i="26" a="1"/>
  <c r="Q1738" i="26" s="1"/>
  <c r="Q1755" i="26" a="1"/>
  <c r="Q1755" i="26" s="1"/>
  <c r="Q1848" i="26" a="1"/>
  <c r="Q1848" i="26" s="1"/>
  <c r="G1860" i="26"/>
  <c r="Q1884" i="26" a="1"/>
  <c r="Q1884" i="26" s="1"/>
  <c r="G1899" i="26"/>
  <c r="Q1907" i="26" a="1"/>
  <c r="Q1907" i="26" s="1"/>
  <c r="G2000" i="26"/>
  <c r="Q2032" i="26" a="1"/>
  <c r="Q2032" i="26" s="1"/>
  <c r="G2064" i="26"/>
  <c r="G2154" i="26"/>
  <c r="Q2336" i="26" a="1"/>
  <c r="Q2336" i="26" s="1"/>
  <c r="G2342" i="26"/>
  <c r="Q2391" i="26" a="1"/>
  <c r="Q2391" i="26" s="1"/>
  <c r="G1545" i="26"/>
  <c r="G1552" i="26"/>
  <c r="G1553" i="26"/>
  <c r="G1558" i="26"/>
  <c r="Q1613" i="26" a="1"/>
  <c r="Q1613" i="26" s="1"/>
  <c r="Q1633" i="26" a="1"/>
  <c r="Q1633" i="26" s="1"/>
  <c r="Q1687" i="26" a="1"/>
  <c r="Q1687" i="26" s="1"/>
  <c r="G1694" i="26"/>
  <c r="Q1699" i="26" a="1"/>
  <c r="Q1699" i="26" s="1"/>
  <c r="G1707" i="26"/>
  <c r="G1709" i="26"/>
  <c r="Q1728" i="26" a="1"/>
  <c r="Q1728" i="26" s="1"/>
  <c r="G1741" i="26"/>
  <c r="G1751" i="26"/>
  <c r="Q1765" i="26" a="1"/>
  <c r="Q1765" i="26" s="1"/>
  <c r="Q1766" i="26" a="1"/>
  <c r="Q1766" i="26" s="1"/>
  <c r="Q1781" i="26" a="1"/>
  <c r="Q1781" i="26" s="1"/>
  <c r="G1819" i="26"/>
  <c r="G1828" i="26"/>
  <c r="Q1836" i="26" a="1"/>
  <c r="Q1836" i="26" s="1"/>
  <c r="G1850" i="26"/>
  <c r="G1855" i="26"/>
  <c r="Q1867" i="26" a="1"/>
  <c r="Q1867" i="26" s="1"/>
  <c r="G1881" i="26"/>
  <c r="G1882" i="26"/>
  <c r="G1925" i="26"/>
  <c r="Q2001" i="26" a="1"/>
  <c r="Q2001" i="26" s="1"/>
  <c r="Q2041" i="26" a="1"/>
  <c r="Q2041" i="26" s="1"/>
  <c r="Q2343" i="26" a="1"/>
  <c r="Q2343" i="26" s="1"/>
  <c r="Q2443" i="26" a="1"/>
  <c r="Q2443" i="26" s="1"/>
  <c r="Q2098" i="26" a="1"/>
  <c r="Q2098" i="26" s="1"/>
  <c r="Q2181" i="26" a="1"/>
  <c r="Q2181" i="26" s="1"/>
  <c r="G2269" i="26"/>
  <c r="G2318" i="26"/>
  <c r="G2170" i="26"/>
  <c r="G2247" i="26"/>
  <c r="G2263" i="26"/>
  <c r="G2380" i="26"/>
  <c r="Q1678" i="26" a="1"/>
  <c r="Q1678" i="26" s="1"/>
  <c r="Q1694" i="26" a="1"/>
  <c r="Q1694" i="26" s="1"/>
  <c r="Q1697" i="26" a="1"/>
  <c r="Q1697" i="26" s="1"/>
  <c r="Q1712" i="26" a="1"/>
  <c r="Q1712" i="26" s="1"/>
  <c r="Q1718" i="26" a="1"/>
  <c r="Q1718" i="26" s="1"/>
  <c r="Q1743" i="26" a="1"/>
  <c r="Q1743" i="26" s="1"/>
  <c r="Q1752" i="26" a="1"/>
  <c r="Q1752" i="26" s="1"/>
  <c r="Q1778" i="26" a="1"/>
  <c r="Q1778" i="26" s="1"/>
  <c r="G1783" i="26"/>
  <c r="G1801" i="26"/>
  <c r="G1825" i="26"/>
  <c r="Q1832" i="26" a="1"/>
  <c r="Q1832" i="26" s="1"/>
  <c r="Q1863" i="26" a="1"/>
  <c r="Q1863" i="26" s="1"/>
  <c r="Q1875" i="26" a="1"/>
  <c r="Q1875" i="26" s="1"/>
  <c r="G1904" i="26"/>
  <c r="Q1906" i="26" a="1"/>
  <c r="Q1906" i="26" s="1"/>
  <c r="G1923" i="26"/>
  <c r="Q1932" i="26" a="1"/>
  <c r="Q1932" i="26" s="1"/>
  <c r="Q1969" i="26" a="1"/>
  <c r="Q1969" i="26" s="1"/>
  <c r="G1972" i="26"/>
  <c r="Q1982" i="26" a="1"/>
  <c r="Q1982" i="26" s="1"/>
  <c r="Q1993" i="26" a="1"/>
  <c r="Q1993" i="26" s="1"/>
  <c r="G1996" i="26"/>
  <c r="Q2016" i="26" a="1"/>
  <c r="Q2016" i="26" s="1"/>
  <c r="G2039" i="26"/>
  <c r="G2079" i="26"/>
  <c r="Q2152" i="26" a="1"/>
  <c r="Q2152" i="26" s="1"/>
  <c r="G2317" i="26"/>
  <c r="G2328" i="26"/>
  <c r="Q2352" i="26" a="1"/>
  <c r="Q2352" i="26" s="1"/>
  <c r="G2363" i="26"/>
  <c r="Q2372" i="26" a="1"/>
  <c r="Q2372" i="26" s="1"/>
  <c r="G2375" i="26"/>
  <c r="G2379" i="26"/>
  <c r="G2446" i="26"/>
  <c r="Q1788" i="26" a="1"/>
  <c r="Q1788" i="26" s="1"/>
  <c r="G1815" i="26"/>
  <c r="G1824" i="26"/>
  <c r="Q1862" i="26" a="1"/>
  <c r="Q1862" i="26" s="1"/>
  <c r="Q1864" i="26" a="1"/>
  <c r="Q1864" i="26" s="1"/>
  <c r="G1868" i="26"/>
  <c r="Q1881" i="26" a="1"/>
  <c r="Q1881" i="26" s="1"/>
  <c r="Q1882" i="26" a="1"/>
  <c r="Q1882" i="26" s="1"/>
  <c r="Q1905" i="26" a="1"/>
  <c r="Q1905" i="26" s="1"/>
  <c r="G1928" i="26"/>
  <c r="G1951" i="26"/>
  <c r="G1959" i="26"/>
  <c r="Q2003" i="26" a="1"/>
  <c r="Q2003" i="26" s="1"/>
  <c r="Q2034" i="26" a="1"/>
  <c r="Q2034" i="26" s="1"/>
  <c r="G2049" i="26"/>
  <c r="G2053" i="26"/>
  <c r="G2083" i="26"/>
  <c r="Q2097" i="26" a="1"/>
  <c r="Q2097" i="26" s="1"/>
  <c r="G2161" i="26"/>
  <c r="Q2162" i="26" a="1"/>
  <c r="Q2162" i="26" s="1"/>
  <c r="Q2174" i="26" a="1"/>
  <c r="Q2174" i="26" s="1"/>
  <c r="Q2292" i="26" a="1"/>
  <c r="Q2292" i="26" s="1"/>
  <c r="G2327" i="26"/>
  <c r="Q2351" i="26" a="1"/>
  <c r="Q2351" i="26" s="1"/>
  <c r="G1813" i="26"/>
  <c r="Q1861" i="26" a="1"/>
  <c r="Q1861" i="26" s="1"/>
  <c r="Q1874" i="26" a="1"/>
  <c r="Q1874" i="26" s="1"/>
  <c r="G1879" i="26"/>
  <c r="Q1946" i="26" a="1"/>
  <c r="Q1946" i="26" s="1"/>
  <c r="G1984" i="26"/>
  <c r="Q1992" i="26" a="1"/>
  <c r="Q1992" i="26" s="1"/>
  <c r="G2028" i="26"/>
  <c r="Q2033" i="26" a="1"/>
  <c r="Q2033" i="26" s="1"/>
  <c r="G2087" i="26"/>
  <c r="Q2144" i="26" a="1"/>
  <c r="Q2144" i="26" s="1"/>
  <c r="G2146" i="26"/>
  <c r="G2168" i="26"/>
  <c r="Q2170" i="26" a="1"/>
  <c r="Q2170" i="26" s="1"/>
  <c r="G2226" i="26"/>
  <c r="Q2284" i="26" a="1"/>
  <c r="Q2284" i="26" s="1"/>
  <c r="Q2371" i="26" a="1"/>
  <c r="Q2371" i="26" s="1"/>
  <c r="G2378" i="26"/>
  <c r="G2526" i="26"/>
  <c r="Q2719" i="26" a="1"/>
  <c r="Q2719" i="26" s="1"/>
  <c r="G2722" i="26"/>
  <c r="Q1768" i="26" a="1"/>
  <c r="Q1768" i="26" s="1"/>
  <c r="Q1776" i="26" a="1"/>
  <c r="Q1776" i="26" s="1"/>
  <c r="G1781" i="26"/>
  <c r="G1795" i="26"/>
  <c r="Q1850" i="26" a="1"/>
  <c r="Q1850" i="26" s="1"/>
  <c r="G1856" i="26"/>
  <c r="Q1860" i="26" a="1"/>
  <c r="Q1860" i="26" s="1"/>
  <c r="G1867" i="26"/>
  <c r="Q1897" i="26" a="1"/>
  <c r="Q1897" i="26" s="1"/>
  <c r="G1901" i="26"/>
  <c r="G1903" i="26"/>
  <c r="Q1917" i="26" a="1"/>
  <c r="Q1917" i="26" s="1"/>
  <c r="Q1929" i="26" a="1"/>
  <c r="Q1929" i="26" s="1"/>
  <c r="Q1968" i="26" a="1"/>
  <c r="Q1968" i="26" s="1"/>
  <c r="Q2014" i="26" a="1"/>
  <c r="Q2014" i="26" s="1"/>
  <c r="G2018" i="26"/>
  <c r="G2048" i="26"/>
  <c r="Q2122" i="26" a="1"/>
  <c r="Q2122" i="26" s="1"/>
  <c r="G2128" i="26"/>
  <c r="G2150" i="26"/>
  <c r="Q2158" i="26" a="1"/>
  <c r="Q2158" i="26" s="1"/>
  <c r="Q2165" i="26" a="1"/>
  <c r="Q2165" i="26" s="1"/>
  <c r="G2282" i="26"/>
  <c r="G2287" i="26"/>
  <c r="G2373" i="26"/>
  <c r="G2427" i="26"/>
  <c r="G2432" i="26"/>
  <c r="Q2439" i="26" a="1"/>
  <c r="Q2439" i="26" s="1"/>
  <c r="G2650" i="26"/>
  <c r="Q2657" i="26" a="1"/>
  <c r="Q2657" i="26" s="1"/>
  <c r="Q2668" i="26" a="1"/>
  <c r="Q2668" i="26" s="1"/>
  <c r="Q1386" i="26" a="1"/>
  <c r="Q1386" i="26" s="1"/>
  <c r="Q1398" i="26" a="1"/>
  <c r="Q1398" i="26" s="1"/>
  <c r="Q1410" i="26" a="1"/>
  <c r="Q1410" i="26" s="1"/>
  <c r="Q1422" i="26" a="1"/>
  <c r="Q1422" i="26" s="1"/>
  <c r="Q1434" i="26" a="1"/>
  <c r="Q1434" i="26" s="1"/>
  <c r="Q1446" i="26" a="1"/>
  <c r="Q1446" i="26" s="1"/>
  <c r="Q1458" i="26" a="1"/>
  <c r="Q1458" i="26" s="1"/>
  <c r="Q1470" i="26" a="1"/>
  <c r="Q1470" i="26" s="1"/>
  <c r="Q1482" i="26" a="1"/>
  <c r="Q1482" i="26" s="1"/>
  <c r="Q1494" i="26" a="1"/>
  <c r="Q1494" i="26" s="1"/>
  <c r="Q1502" i="26" a="1"/>
  <c r="Q1502" i="26" s="1"/>
  <c r="Q1506" i="26" a="1"/>
  <c r="Q1506" i="26" s="1"/>
  <c r="Q1514" i="26" a="1"/>
  <c r="Q1514" i="26" s="1"/>
  <c r="Q1518" i="26" a="1"/>
  <c r="Q1518" i="26" s="1"/>
  <c r="Q1526" i="26" a="1"/>
  <c r="Q1526" i="26" s="1"/>
  <c r="Q1530" i="26" a="1"/>
  <c r="Q1530" i="26" s="1"/>
  <c r="Q1538" i="26" a="1"/>
  <c r="Q1538" i="26" s="1"/>
  <c r="Q1542" i="26" a="1"/>
  <c r="Q1542" i="26" s="1"/>
  <c r="Q1550" i="26" a="1"/>
  <c r="Q1550" i="26" s="1"/>
  <c r="Q1554" i="26" a="1"/>
  <c r="Q1554" i="26" s="1"/>
  <c r="Q1562" i="26" a="1"/>
  <c r="Q1562" i="26" s="1"/>
  <c r="G1571" i="26"/>
  <c r="Q1580" i="26" a="1"/>
  <c r="Q1580" i="26" s="1"/>
  <c r="Q1598" i="26" a="1"/>
  <c r="Q1598" i="26" s="1"/>
  <c r="G1607" i="26"/>
  <c r="Q1616" i="26" a="1"/>
  <c r="Q1616" i="26" s="1"/>
  <c r="Q1634" i="26" a="1"/>
  <c r="Q1634" i="26" s="1"/>
  <c r="G1643" i="26"/>
  <c r="Q1652" i="26" a="1"/>
  <c r="Q1652" i="26" s="1"/>
  <c r="G1668" i="26"/>
  <c r="Q1676" i="26" a="1"/>
  <c r="Q1676" i="26" s="1"/>
  <c r="G1683" i="26"/>
  <c r="G1723" i="26"/>
  <c r="Q1736" i="26" a="1"/>
  <c r="Q1736" i="26" s="1"/>
  <c r="G1759" i="26"/>
  <c r="G1765" i="26"/>
  <c r="G1814" i="26"/>
  <c r="Q1827" i="26" a="1"/>
  <c r="Q1827" i="26" s="1"/>
  <c r="Q1831" i="26" a="1"/>
  <c r="Q1831" i="26" s="1"/>
  <c r="G1840" i="26"/>
  <c r="Q1873" i="26" a="1"/>
  <c r="Q1873" i="26" s="1"/>
  <c r="Q1883" i="26" a="1"/>
  <c r="Q1883" i="26" s="1"/>
  <c r="Q1910" i="26" a="1"/>
  <c r="Q1910" i="26" s="1"/>
  <c r="G1949" i="26"/>
  <c r="Q1979" i="26" a="1"/>
  <c r="Q1979" i="26" s="1"/>
  <c r="Q1991" i="26" a="1"/>
  <c r="Q1991" i="26" s="1"/>
  <c r="Q1999" i="26" a="1"/>
  <c r="Q1999" i="26" s="1"/>
  <c r="Q2002" i="26" a="1"/>
  <c r="Q2002" i="26" s="1"/>
  <c r="G2007" i="26"/>
  <c r="G2012" i="26"/>
  <c r="Q2015" i="26" a="1"/>
  <c r="Q2015" i="26" s="1"/>
  <c r="Q2080" i="26" a="1"/>
  <c r="Q2080" i="26" s="1"/>
  <c r="Q2092" i="26" a="1"/>
  <c r="Q2092" i="26" s="1"/>
  <c r="G2119" i="26"/>
  <c r="Q2134" i="26" a="1"/>
  <c r="Q2134" i="26" s="1"/>
  <c r="G2153" i="26"/>
  <c r="Q2283" i="26" a="1"/>
  <c r="Q2283" i="26" s="1"/>
  <c r="G2305" i="26"/>
  <c r="Q2306" i="26" a="1"/>
  <c r="Q2306" i="26" s="1"/>
  <c r="Q2344" i="26" a="1"/>
  <c r="Q2344" i="26" s="1"/>
  <c r="Q2350" i="26" a="1"/>
  <c r="Q2350" i="26" s="1"/>
  <c r="Q2366" i="26" a="1"/>
  <c r="Q2366" i="26" s="1"/>
  <c r="G2657" i="26"/>
  <c r="Q2687" i="26" a="1"/>
  <c r="Q2687" i="26" s="1"/>
  <c r="G2727" i="26"/>
  <c r="Q2737" i="26" a="1"/>
  <c r="Q2737" i="26" s="1"/>
  <c r="G2445" i="26"/>
  <c r="Q2549" i="26" a="1"/>
  <c r="Q2549" i="26" s="1"/>
  <c r="Q2550" i="26" a="1"/>
  <c r="Q2550" i="26" s="1"/>
  <c r="G2562" i="26"/>
  <c r="Q2589" i="26" a="1"/>
  <c r="Q2589" i="26" s="1"/>
  <c r="G2591" i="26"/>
  <c r="Q2772" i="26" a="1"/>
  <c r="Q2772" i="26" s="1"/>
  <c r="Q1842" i="26" a="1"/>
  <c r="Q1842" i="26" s="1"/>
  <c r="Q1857" i="26" a="1"/>
  <c r="Q1857" i="26" s="1"/>
  <c r="Q1858" i="26" a="1"/>
  <c r="Q1858" i="26" s="1"/>
  <c r="G1885" i="26"/>
  <c r="Q1945" i="26" a="1"/>
  <c r="Q1945" i="26" s="1"/>
  <c r="G1988" i="26"/>
  <c r="G1995" i="26"/>
  <c r="Q2006" i="26" a="1"/>
  <c r="Q2006" i="26" s="1"/>
  <c r="G2010" i="26"/>
  <c r="Q2019" i="26" a="1"/>
  <c r="Q2019" i="26" s="1"/>
  <c r="G2023" i="26"/>
  <c r="G2030" i="26"/>
  <c r="G2043" i="26"/>
  <c r="G2130" i="26"/>
  <c r="Q2142" i="26" a="1"/>
  <c r="Q2142" i="26" s="1"/>
  <c r="G2160" i="26"/>
  <c r="Q2302" i="26" a="1"/>
  <c r="Q2302" i="26" s="1"/>
  <c r="G2322" i="26"/>
  <c r="G2361" i="26"/>
  <c r="G2365" i="26"/>
  <c r="Q2370" i="26" a="1"/>
  <c r="Q2370" i="26" s="1"/>
  <c r="Q2424" i="26" a="1"/>
  <c r="Q2424" i="26" s="1"/>
  <c r="Q2529" i="26" a="1"/>
  <c r="Q2529" i="26" s="1"/>
  <c r="Q2557" i="26" a="1"/>
  <c r="Q2557" i="26" s="1"/>
  <c r="Q2568" i="26" a="1"/>
  <c r="Q2568" i="26" s="1"/>
  <c r="G2571" i="26"/>
  <c r="G2578" i="26"/>
  <c r="Q1990" i="26" a="1"/>
  <c r="Q1990" i="26" s="1"/>
  <c r="G2009" i="26"/>
  <c r="G2038" i="26"/>
  <c r="Q2104" i="26" a="1"/>
  <c r="Q2104" i="26" s="1"/>
  <c r="Q2127" i="26" a="1"/>
  <c r="Q2127" i="26" s="1"/>
  <c r="Q2157" i="26" a="1"/>
  <c r="Q2157" i="26" s="1"/>
  <c r="G2186" i="26"/>
  <c r="Q2197" i="26" a="1"/>
  <c r="Q2197" i="26" s="1"/>
  <c r="Q2212" i="26" a="1"/>
  <c r="Q2212" i="26" s="1"/>
  <c r="G2253" i="26"/>
  <c r="G2276" i="26"/>
  <c r="Q2309" i="26" a="1"/>
  <c r="Q2309" i="26" s="1"/>
  <c r="Q2394" i="26" a="1"/>
  <c r="Q2394" i="26" s="1"/>
  <c r="Q2533" i="26" a="1"/>
  <c r="Q2533" i="26" s="1"/>
  <c r="Q2701" i="26" a="1"/>
  <c r="Q2701" i="26" s="1"/>
  <c r="G2745" i="26"/>
  <c r="G2008" i="26"/>
  <c r="G2029" i="26"/>
  <c r="G2055" i="26"/>
  <c r="G2061" i="26"/>
  <c r="G2081" i="26"/>
  <c r="Q2082" i="26" a="1"/>
  <c r="Q2082" i="26" s="1"/>
  <c r="G2106" i="26"/>
  <c r="Q2107" i="26" a="1"/>
  <c r="Q2107" i="26" s="1"/>
  <c r="G2180" i="26"/>
  <c r="Q2187" i="26" a="1"/>
  <c r="Q2187" i="26" s="1"/>
  <c r="G2249" i="26"/>
  <c r="Q2301" i="26" a="1"/>
  <c r="Q2301" i="26" s="1"/>
  <c r="G2304" i="26"/>
  <c r="Q2353" i="26" a="1"/>
  <c r="Q2353" i="26" s="1"/>
  <c r="Q2393" i="26" a="1"/>
  <c r="Q2393" i="26" s="1"/>
  <c r="Q2409" i="26" a="1"/>
  <c r="Q2409" i="26" s="1"/>
  <c r="G2528" i="26"/>
  <c r="G2536" i="26"/>
  <c r="Q2548" i="26" a="1"/>
  <c r="Q2548" i="26" s="1"/>
  <c r="Q1981" i="26" a="1"/>
  <c r="Q1981" i="26" s="1"/>
  <c r="G1986" i="26"/>
  <c r="Q2004" i="26" a="1"/>
  <c r="Q2004" i="26" s="1"/>
  <c r="Q2018" i="26" a="1"/>
  <c r="Q2018" i="26" s="1"/>
  <c r="Q2052" i="26" a="1"/>
  <c r="Q2052" i="26" s="1"/>
  <c r="Q2058" i="26" a="1"/>
  <c r="Q2058" i="26" s="1"/>
  <c r="Q2090" i="26" a="1"/>
  <c r="Q2090" i="26" s="1"/>
  <c r="Q2096" i="26" a="1"/>
  <c r="Q2096" i="26" s="1"/>
  <c r="Q2113" i="26" a="1"/>
  <c r="Q2113" i="26" s="1"/>
  <c r="G2121" i="26"/>
  <c r="G2155" i="26"/>
  <c r="Q2182" i="26" a="1"/>
  <c r="Q2182" i="26" s="1"/>
  <c r="Q2206" i="26" a="1"/>
  <c r="Q2206" i="26" s="1"/>
  <c r="Q2246" i="26" a="1"/>
  <c r="Q2246" i="26" s="1"/>
  <c r="Q2290" i="26" a="1"/>
  <c r="Q2290" i="26" s="1"/>
  <c r="G2340" i="26"/>
  <c r="G2355" i="26"/>
  <c r="G2386" i="26"/>
  <c r="Q2392" i="26" a="1"/>
  <c r="Q2392" i="26" s="1"/>
  <c r="Q2418" i="26" a="1"/>
  <c r="Q2418" i="26" s="1"/>
  <c r="G1564" i="26"/>
  <c r="G1576" i="26"/>
  <c r="G1588" i="26"/>
  <c r="G1600" i="26"/>
  <c r="G1612" i="26"/>
  <c r="G1624" i="26"/>
  <c r="G1636" i="26"/>
  <c r="G1648" i="26"/>
  <c r="G1660" i="26"/>
  <c r="Q1688" i="26" a="1"/>
  <c r="Q1688" i="26" s="1"/>
  <c r="G1724" i="26"/>
  <c r="Q1767" i="26" a="1"/>
  <c r="Q1767" i="26" s="1"/>
  <c r="Q1783" i="26" a="1"/>
  <c r="Q1783" i="26" s="1"/>
  <c r="G1796" i="26"/>
  <c r="G1806" i="26"/>
  <c r="G1818" i="26"/>
  <c r="G1844" i="26"/>
  <c r="G1915" i="26"/>
  <c r="Q1919" i="26" a="1"/>
  <c r="Q1919" i="26" s="1"/>
  <c r="G1950" i="26"/>
  <c r="Q1980" i="26" a="1"/>
  <c r="Q1980" i="26" s="1"/>
  <c r="G1985" i="26"/>
  <c r="Q2017" i="26" a="1"/>
  <c r="Q2017" i="26" s="1"/>
  <c r="G2022" i="26"/>
  <c r="Q2023" i="26" a="1"/>
  <c r="Q2023" i="26" s="1"/>
  <c r="Q2043" i="26" a="1"/>
  <c r="Q2043" i="26" s="1"/>
  <c r="G2050" i="26"/>
  <c r="G2051" i="26"/>
  <c r="Q2053" i="26" a="1"/>
  <c r="Q2053" i="26" s="1"/>
  <c r="Q2085" i="26" a="1"/>
  <c r="Q2085" i="26" s="1"/>
  <c r="G2098" i="26"/>
  <c r="Q2145" i="26" a="1"/>
  <c r="Q2145" i="26" s="1"/>
  <c r="Q2156" i="26" a="1"/>
  <c r="Q2156" i="26" s="1"/>
  <c r="Q2200" i="26" a="1"/>
  <c r="Q2200" i="26" s="1"/>
  <c r="Q2202" i="26" a="1"/>
  <c r="Q2202" i="26" s="1"/>
  <c r="Q2211" i="26" a="1"/>
  <c r="Q2211" i="26" s="1"/>
  <c r="G2214" i="26"/>
  <c r="Q2280" i="26" a="1"/>
  <c r="Q2280" i="26" s="1"/>
  <c r="Q2285" i="26" a="1"/>
  <c r="Q2285" i="26" s="1"/>
  <c r="Q2331" i="26" a="1"/>
  <c r="Q2331" i="26" s="1"/>
  <c r="Q2426" i="26" a="1"/>
  <c r="Q2426" i="26" s="1"/>
  <c r="Q2524" i="26" a="1"/>
  <c r="Q2524" i="26" s="1"/>
  <c r="G2539" i="26"/>
  <c r="Q2585" i="26" a="1"/>
  <c r="Q2585" i="26" s="1"/>
  <c r="G2694" i="26"/>
  <c r="Q2699" i="26" a="1"/>
  <c r="Q2699" i="26" s="1"/>
  <c r="Q2725" i="26" a="1"/>
  <c r="Q2725" i="26" s="1"/>
  <c r="Q2748" i="26" a="1"/>
  <c r="Q2748" i="26" s="1"/>
  <c r="Q2767" i="26" a="1"/>
  <c r="Q2767" i="26" s="1"/>
  <c r="G2788" i="26"/>
  <c r="Q2897" i="26" a="1"/>
  <c r="Q2897" i="26" s="1"/>
  <c r="G2784" i="26"/>
  <c r="Q2789" i="26" a="1"/>
  <c r="Q2789" i="26" s="1"/>
  <c r="G2837" i="26"/>
  <c r="G2118" i="26"/>
  <c r="G2129" i="26"/>
  <c r="G2178" i="26"/>
  <c r="G2193" i="26"/>
  <c r="Q2244" i="26" a="1"/>
  <c r="Q2244" i="26" s="1"/>
  <c r="Q2274" i="26" a="1"/>
  <c r="Q2274" i="26" s="1"/>
  <c r="G2312" i="26"/>
  <c r="G2332" i="26"/>
  <c r="G2411" i="26"/>
  <c r="Q2442" i="26" a="1"/>
  <c r="Q2442" i="26" s="1"/>
  <c r="Q2519" i="26" a="1"/>
  <c r="Q2519" i="26" s="1"/>
  <c r="Q2544" i="26" a="1"/>
  <c r="Q2544" i="26" s="1"/>
  <c r="G2610" i="26"/>
  <c r="G2649" i="26"/>
  <c r="Q1800" i="26" a="1"/>
  <c r="Q1800" i="26" s="1"/>
  <c r="G1831" i="26"/>
  <c r="G1837" i="26"/>
  <c r="Q1872" i="26" a="1"/>
  <c r="Q1872" i="26" s="1"/>
  <c r="Q1922" i="26" a="1"/>
  <c r="Q1922" i="26" s="1"/>
  <c r="Q1933" i="26" a="1"/>
  <c r="Q1933" i="26" s="1"/>
  <c r="G1940" i="26"/>
  <c r="Q1944" i="26" a="1"/>
  <c r="Q1944" i="26" s="1"/>
  <c r="G1961" i="26"/>
  <c r="G1963" i="26"/>
  <c r="Q1965" i="26" a="1"/>
  <c r="Q1965" i="26" s="1"/>
  <c r="Q1966" i="26" a="1"/>
  <c r="Q1966" i="26" s="1"/>
  <c r="Q2039" i="26" a="1"/>
  <c r="Q2039" i="26" s="1"/>
  <c r="G2069" i="26"/>
  <c r="G2075" i="26"/>
  <c r="G2082" i="26"/>
  <c r="Q2083" i="26" a="1"/>
  <c r="Q2083" i="26" s="1"/>
  <c r="Q2088" i="26" a="1"/>
  <c r="Q2088" i="26" s="1"/>
  <c r="G2104" i="26"/>
  <c r="Q2106" i="26" a="1"/>
  <c r="Q2106" i="26" s="1"/>
  <c r="Q2110" i="26" a="1"/>
  <c r="Q2110" i="26" s="1"/>
  <c r="G2115" i="26"/>
  <c r="Q2136" i="26" a="1"/>
  <c r="Q2136" i="26" s="1"/>
  <c r="G2149" i="26"/>
  <c r="Q2164" i="26" a="1"/>
  <c r="Q2164" i="26" s="1"/>
  <c r="G2176" i="26"/>
  <c r="Q2204" i="26" a="1"/>
  <c r="Q2204" i="26" s="1"/>
  <c r="Q2242" i="26" a="1"/>
  <c r="Q2242" i="26" s="1"/>
  <c r="Q2248" i="26" a="1"/>
  <c r="Q2248" i="26" s="1"/>
  <c r="Q2300" i="26" a="1"/>
  <c r="Q2300" i="26" s="1"/>
  <c r="G2335" i="26"/>
  <c r="G2358" i="26"/>
  <c r="G2364" i="26"/>
  <c r="Q2369" i="26" a="1"/>
  <c r="Q2369" i="26" s="1"/>
  <c r="G2410" i="26"/>
  <c r="Q2466" i="26" a="1"/>
  <c r="Q2466" i="26" s="1"/>
  <c r="G2480" i="26"/>
  <c r="G2606" i="26"/>
  <c r="G2648" i="26"/>
  <c r="Q2141" i="26" a="1"/>
  <c r="Q2141" i="26" s="1"/>
  <c r="G2192" i="26"/>
  <c r="Q2224" i="26" a="1"/>
  <c r="Q2224" i="26" s="1"/>
  <c r="Q2228" i="26" a="1"/>
  <c r="Q2228" i="26" s="1"/>
  <c r="G2280" i="26"/>
  <c r="Q2308" i="26" a="1"/>
  <c r="Q2308" i="26" s="1"/>
  <c r="G2331" i="26"/>
  <c r="Q2365" i="26" a="1"/>
  <c r="Q2365" i="26" s="1"/>
  <c r="G2384" i="26"/>
  <c r="G2479" i="26"/>
  <c r="G2504" i="26"/>
  <c r="G2538" i="26"/>
  <c r="Q2618" i="26" a="1"/>
  <c r="Q2618" i="26" s="1"/>
  <c r="Q1740" i="26" a="1"/>
  <c r="Q1740" i="26" s="1"/>
  <c r="G1771" i="26"/>
  <c r="G1777" i="26"/>
  <c r="Q1812" i="26" a="1"/>
  <c r="Q1812" i="26" s="1"/>
  <c r="G1843" i="26"/>
  <c r="G1849" i="26"/>
  <c r="Q1898" i="26" a="1"/>
  <c r="Q1898" i="26" s="1"/>
  <c r="Q1909" i="26" a="1"/>
  <c r="Q1909" i="26" s="1"/>
  <c r="G1916" i="26"/>
  <c r="Q1920" i="26" a="1"/>
  <c r="Q1920" i="26" s="1"/>
  <c r="G1937" i="26"/>
  <c r="G1939" i="26"/>
  <c r="Q1941" i="26" a="1"/>
  <c r="Q1941" i="26" s="1"/>
  <c r="Q1942" i="26" a="1"/>
  <c r="Q1942" i="26" s="1"/>
  <c r="G2024" i="26"/>
  <c r="G2025" i="26"/>
  <c r="Q2038" i="26" a="1"/>
  <c r="Q2038" i="26" s="1"/>
  <c r="G2041" i="26"/>
  <c r="G2057" i="26"/>
  <c r="G2073" i="26"/>
  <c r="Q2076" i="26" a="1"/>
  <c r="Q2076" i="26" s="1"/>
  <c r="Q2087" i="26" a="1"/>
  <c r="Q2087" i="26" s="1"/>
  <c r="Q2093" i="26" a="1"/>
  <c r="Q2093" i="26" s="1"/>
  <c r="Q2109" i="26" a="1"/>
  <c r="Q2109" i="26" s="1"/>
  <c r="G2117" i="26"/>
  <c r="G2127" i="26"/>
  <c r="Q2130" i="26" a="1"/>
  <c r="Q2130" i="26" s="1"/>
  <c r="Q2146" i="26" a="1"/>
  <c r="Q2146" i="26" s="1"/>
  <c r="G2175" i="26"/>
  <c r="G2191" i="26"/>
  <c r="Q2205" i="26" a="1"/>
  <c r="Q2205" i="26" s="1"/>
  <c r="Q2210" i="26" a="1"/>
  <c r="Q2210" i="26" s="1"/>
  <c r="Q2241" i="26" a="1"/>
  <c r="Q2241" i="26" s="1"/>
  <c r="Q2251" i="26" a="1"/>
  <c r="Q2251" i="26" s="1"/>
  <c r="G2255" i="26"/>
  <c r="G2275" i="26"/>
  <c r="Q2291" i="26" a="1"/>
  <c r="Q2291" i="26" s="1"/>
  <c r="Q2305" i="26" a="1"/>
  <c r="Q2305" i="26" s="1"/>
  <c r="G2326" i="26"/>
  <c r="G2383" i="26"/>
  <c r="Q2385" i="26" a="1"/>
  <c r="Q2385" i="26" s="1"/>
  <c r="Q2415" i="26" a="1"/>
  <c r="Q2415" i="26" s="1"/>
  <c r="G2452" i="26"/>
  <c r="G2508" i="26"/>
  <c r="Q2521" i="26" a="1"/>
  <c r="Q2521" i="26" s="1"/>
  <c r="G2534" i="26"/>
  <c r="G2592" i="26"/>
  <c r="Q2594" i="26" a="1"/>
  <c r="Q2594" i="26" s="1"/>
  <c r="G2103" i="26"/>
  <c r="G2107" i="26"/>
  <c r="Q2123" i="26" a="1"/>
  <c r="Q2123" i="26" s="1"/>
  <c r="G2131" i="26"/>
  <c r="Q2203" i="26" a="1"/>
  <c r="Q2203" i="26" s="1"/>
  <c r="Q2218" i="26" a="1"/>
  <c r="Q2218" i="26" s="1"/>
  <c r="Q2223" i="26" a="1"/>
  <c r="Q2223" i="26" s="1"/>
  <c r="G2271" i="26"/>
  <c r="G2294" i="26"/>
  <c r="Q2312" i="26" a="1"/>
  <c r="Q2312" i="26" s="1"/>
  <c r="G2319" i="26"/>
  <c r="Q2354" i="26" a="1"/>
  <c r="Q2354" i="26" s="1"/>
  <c r="Q2368" i="26" a="1"/>
  <c r="Q2368" i="26" s="1"/>
  <c r="G2392" i="26"/>
  <c r="Q2396" i="26" a="1"/>
  <c r="Q2396" i="26" s="1"/>
  <c r="G2423" i="26"/>
  <c r="Q2460" i="26" a="1"/>
  <c r="Q2460" i="26" s="1"/>
  <c r="G2512" i="26"/>
  <c r="G2513" i="26"/>
  <c r="G2597" i="26"/>
  <c r="G2601" i="26"/>
  <c r="G2631" i="26"/>
  <c r="Q1899" i="26" a="1"/>
  <c r="Q1899" i="26" s="1"/>
  <c r="Q1911" i="26" a="1"/>
  <c r="Q1911" i="26" s="1"/>
  <c r="Q1923" i="26" a="1"/>
  <c r="Q1923" i="26" s="1"/>
  <c r="Q1935" i="26" a="1"/>
  <c r="Q1935" i="26" s="1"/>
  <c r="Q1947" i="26" a="1"/>
  <c r="Q1947" i="26" s="1"/>
  <c r="Q1959" i="26" a="1"/>
  <c r="Q1959" i="26" s="1"/>
  <c r="Q1971" i="26" a="1"/>
  <c r="Q1971" i="26" s="1"/>
  <c r="Q1983" i="26" a="1"/>
  <c r="Q1983" i="26" s="1"/>
  <c r="Q1995" i="26" a="1"/>
  <c r="Q1995" i="26" s="1"/>
  <c r="Q2007" i="26" a="1"/>
  <c r="Q2007" i="26" s="1"/>
  <c r="G2031" i="26"/>
  <c r="G2112" i="26"/>
  <c r="G2113" i="26"/>
  <c r="G2114" i="26"/>
  <c r="G2166" i="26"/>
  <c r="G2177" i="26"/>
  <c r="Q2216" i="26" a="1"/>
  <c r="Q2216" i="26" s="1"/>
  <c r="Q2229" i="26" a="1"/>
  <c r="Q2229" i="26" s="1"/>
  <c r="Q2240" i="26" a="1"/>
  <c r="Q2240" i="26" s="1"/>
  <c r="G2262" i="26"/>
  <c r="G2268" i="26"/>
  <c r="Q2271" i="26" a="1"/>
  <c r="Q2271" i="26" s="1"/>
  <c r="Q2296" i="26" a="1"/>
  <c r="Q2296" i="26" s="1"/>
  <c r="Q2363" i="26" a="1"/>
  <c r="Q2363" i="26" s="1"/>
  <c r="G2404" i="26"/>
  <c r="G2440" i="26"/>
  <c r="Q2472" i="26" a="1"/>
  <c r="Q2472" i="26" s="1"/>
  <c r="G2506" i="26"/>
  <c r="G2507" i="26"/>
  <c r="G2516" i="26"/>
  <c r="Q2543" i="26" a="1"/>
  <c r="Q2543" i="26" s="1"/>
  <c r="G2554" i="26"/>
  <c r="G2654" i="26"/>
  <c r="G2656" i="26"/>
  <c r="G2707" i="26"/>
  <c r="Q2044" i="26" a="1"/>
  <c r="Q2044" i="26" s="1"/>
  <c r="Q2045" i="26" a="1"/>
  <c r="Q2045" i="26" s="1"/>
  <c r="Q2075" i="26" a="1"/>
  <c r="Q2075" i="26" s="1"/>
  <c r="G2091" i="26"/>
  <c r="G2111" i="26"/>
  <c r="G2136" i="26"/>
  <c r="Q2140" i="26" a="1"/>
  <c r="Q2140" i="26" s="1"/>
  <c r="Q2154" i="26" a="1"/>
  <c r="Q2154" i="26" s="1"/>
  <c r="G2225" i="26"/>
  <c r="G2259" i="26"/>
  <c r="G2267" i="26"/>
  <c r="Q2282" i="26" a="1"/>
  <c r="Q2282" i="26" s="1"/>
  <c r="Q2289" i="26" a="1"/>
  <c r="Q2289" i="26" s="1"/>
  <c r="Q2362" i="26" a="1"/>
  <c r="Q2362" i="26" s="1"/>
  <c r="G2403" i="26"/>
  <c r="G2421" i="26"/>
  <c r="Q2464" i="26" a="1"/>
  <c r="Q2464" i="26" s="1"/>
  <c r="Q2499" i="26" a="1"/>
  <c r="Q2499" i="26" s="1"/>
  <c r="Q2508" i="26" a="1"/>
  <c r="Q2508" i="26" s="1"/>
  <c r="Q2517" i="26" a="1"/>
  <c r="Q2517" i="26" s="1"/>
  <c r="Q2540" i="26" a="1"/>
  <c r="Q2540" i="26" s="1"/>
  <c r="Q2584" i="26" a="1"/>
  <c r="Q2584" i="26" s="1"/>
  <c r="Q2588" i="26" a="1"/>
  <c r="Q2588" i="26" s="1"/>
  <c r="G2643" i="26"/>
  <c r="G1905" i="26"/>
  <c r="G1917" i="26"/>
  <c r="G1929" i="26"/>
  <c r="G1941" i="26"/>
  <c r="G1953" i="26"/>
  <c r="G1965" i="26"/>
  <c r="G1977" i="26"/>
  <c r="G1989" i="26"/>
  <c r="G2001" i="26"/>
  <c r="Q2062" i="26" a="1"/>
  <c r="Q2062" i="26" s="1"/>
  <c r="Q2073" i="26" a="1"/>
  <c r="Q2073" i="26" s="1"/>
  <c r="Q2103" i="26" a="1"/>
  <c r="Q2103" i="26" s="1"/>
  <c r="G2110" i="26"/>
  <c r="Q2139" i="26" a="1"/>
  <c r="Q2139" i="26" s="1"/>
  <c r="Q2148" i="26" a="1"/>
  <c r="Q2148" i="26" s="1"/>
  <c r="Q2149" i="26" a="1"/>
  <c r="Q2149" i="26" s="1"/>
  <c r="G2174" i="26"/>
  <c r="Q2199" i="26" a="1"/>
  <c r="Q2199" i="26" s="1"/>
  <c r="Q2221" i="26" a="1"/>
  <c r="Q2221" i="26" s="1"/>
  <c r="Q2227" i="26" a="1"/>
  <c r="Q2227" i="26" s="1"/>
  <c r="G2251" i="26"/>
  <c r="G2258" i="26"/>
  <c r="G2324" i="26"/>
  <c r="Q2341" i="26" a="1"/>
  <c r="Q2341" i="26" s="1"/>
  <c r="G2377" i="26"/>
  <c r="Q2411" i="26" a="1"/>
  <c r="Q2411" i="26" s="1"/>
  <c r="G2438" i="26"/>
  <c r="Q2458" i="26" a="1"/>
  <c r="Q2458" i="26" s="1"/>
  <c r="G2489" i="26"/>
  <c r="G2501" i="26"/>
  <c r="G2515" i="26"/>
  <c r="Q2530" i="26" a="1"/>
  <c r="Q2530" i="26" s="1"/>
  <c r="Q2564" i="26" a="1"/>
  <c r="Q2564" i="26" s="1"/>
  <c r="Q2617" i="26" a="1"/>
  <c r="Q2617" i="26" s="1"/>
  <c r="Q2620" i="26" a="1"/>
  <c r="Q2620" i="26" s="1"/>
  <c r="G2622" i="26"/>
  <c r="Q2700" i="26" a="1"/>
  <c r="Q2700" i="26" s="1"/>
  <c r="G1897" i="26"/>
  <c r="G1906" i="26"/>
  <c r="G1909" i="26"/>
  <c r="G1918" i="26"/>
  <c r="G1921" i="26"/>
  <c r="G1930" i="26"/>
  <c r="G1933" i="26"/>
  <c r="G1942" i="26"/>
  <c r="G1945" i="26"/>
  <c r="G1954" i="26"/>
  <c r="G1957" i="26"/>
  <c r="G1966" i="26"/>
  <c r="G1969" i="26"/>
  <c r="G1978" i="26"/>
  <c r="G1981" i="26"/>
  <c r="G1990" i="26"/>
  <c r="G1993" i="26"/>
  <c r="G2002" i="26"/>
  <c r="G2005" i="26"/>
  <c r="G2014" i="26"/>
  <c r="G2017" i="26"/>
  <c r="G2032" i="26"/>
  <c r="G2033" i="26"/>
  <c r="Q2055" i="26" a="1"/>
  <c r="Q2055" i="26" s="1"/>
  <c r="Q2070" i="26" a="1"/>
  <c r="Q2070" i="26" s="1"/>
  <c r="G2090" i="26"/>
  <c r="G2093" i="26"/>
  <c r="Q2128" i="26" a="1"/>
  <c r="Q2128" i="26" s="1"/>
  <c r="G2138" i="26"/>
  <c r="G2173" i="26"/>
  <c r="Q2220" i="26" a="1"/>
  <c r="Q2220" i="26" s="1"/>
  <c r="Q2235" i="26" a="1"/>
  <c r="Q2235" i="26" s="1"/>
  <c r="Q2236" i="26" a="1"/>
  <c r="Q2236" i="26" s="1"/>
  <c r="Q2237" i="26" a="1"/>
  <c r="Q2237" i="26" s="1"/>
  <c r="Q2247" i="26" a="1"/>
  <c r="Q2247" i="26" s="1"/>
  <c r="G2257" i="26"/>
  <c r="G2265" i="26"/>
  <c r="G2273" i="26"/>
  <c r="G2297" i="26"/>
  <c r="Q2326" i="26" a="1"/>
  <c r="Q2326" i="26" s="1"/>
  <c r="Q2347" i="26" a="1"/>
  <c r="Q2347" i="26" s="1"/>
  <c r="Q2356" i="26" a="1"/>
  <c r="Q2356" i="26" s="1"/>
  <c r="Q2361" i="26" a="1"/>
  <c r="Q2361" i="26" s="1"/>
  <c r="Q2390" i="26" a="1"/>
  <c r="Q2390" i="26" s="1"/>
  <c r="G2420" i="26"/>
  <c r="G2430" i="26"/>
  <c r="Q2446" i="26" a="1"/>
  <c r="Q2446" i="26" s="1"/>
  <c r="G2478" i="26"/>
  <c r="G2494" i="26"/>
  <c r="G2495" i="26"/>
  <c r="G2537" i="26"/>
  <c r="Q2554" i="26" a="1"/>
  <c r="Q2554" i="26" s="1"/>
  <c r="G2572" i="26"/>
  <c r="G2611" i="26"/>
  <c r="Q2051" i="26" a="1"/>
  <c r="Q2051" i="26" s="1"/>
  <c r="Q2054" i="26" a="1"/>
  <c r="Q2054" i="26" s="1"/>
  <c r="Q2068" i="26" a="1"/>
  <c r="Q2068" i="26" s="1"/>
  <c r="Q2069" i="26" a="1"/>
  <c r="Q2069" i="26" s="1"/>
  <c r="G2084" i="26"/>
  <c r="Q2102" i="26" a="1"/>
  <c r="Q2102" i="26" s="1"/>
  <c r="Q2116" i="26" a="1"/>
  <c r="Q2116" i="26" s="1"/>
  <c r="G2133" i="26"/>
  <c r="Q2147" i="26" a="1"/>
  <c r="Q2147" i="26" s="1"/>
  <c r="Q2161" i="26" a="1"/>
  <c r="Q2161" i="26" s="1"/>
  <c r="G2181" i="26"/>
  <c r="G2187" i="26"/>
  <c r="Q2192" i="26" a="1"/>
  <c r="Q2192" i="26" s="1"/>
  <c r="Q2214" i="26" a="1"/>
  <c r="Q2214" i="26" s="1"/>
  <c r="Q2219" i="26" a="1"/>
  <c r="Q2219" i="26" s="1"/>
  <c r="Q2226" i="26" a="1"/>
  <c r="Q2226" i="26" s="1"/>
  <c r="Q2234" i="26" a="1"/>
  <c r="Q2234" i="26" s="1"/>
  <c r="G2256" i="26"/>
  <c r="Q2288" i="26" a="1"/>
  <c r="Q2288" i="26" s="1"/>
  <c r="G2291" i="26"/>
  <c r="Q2298" i="26" a="1"/>
  <c r="Q2298" i="26" s="1"/>
  <c r="G2309" i="26"/>
  <c r="G2329" i="26"/>
  <c r="G2337" i="26"/>
  <c r="Q2367" i="26" a="1"/>
  <c r="Q2367" i="26" s="1"/>
  <c r="G2376" i="26"/>
  <c r="G2387" i="26"/>
  <c r="G2402" i="26"/>
  <c r="G2408" i="26"/>
  <c r="Q2410" i="26" a="1"/>
  <c r="Q2410" i="26" s="1"/>
  <c r="Q2432" i="26" a="1"/>
  <c r="Q2432" i="26" s="1"/>
  <c r="Q2489" i="26" a="1"/>
  <c r="Q2489" i="26" s="1"/>
  <c r="G2493" i="26"/>
  <c r="Q2516" i="26" a="1"/>
  <c r="Q2516" i="26" s="1"/>
  <c r="Q2560" i="26" a="1"/>
  <c r="Q2560" i="26" s="1"/>
  <c r="G2634" i="26"/>
  <c r="Q2703" i="26" a="1"/>
  <c r="Q2703" i="26" s="1"/>
  <c r="G2169" i="26"/>
  <c r="G2171" i="26"/>
  <c r="Q2186" i="26" a="1"/>
  <c r="Q2186" i="26" s="1"/>
  <c r="Q2189" i="26" a="1"/>
  <c r="Q2189" i="26" s="1"/>
  <c r="Q2195" i="26" a="1"/>
  <c r="Q2195" i="26" s="1"/>
  <c r="Q2196" i="26" a="1"/>
  <c r="Q2196" i="26" s="1"/>
  <c r="Q2198" i="26" a="1"/>
  <c r="Q2198" i="26" s="1"/>
  <c r="Q2278" i="26" a="1"/>
  <c r="Q2278" i="26" s="1"/>
  <c r="Q2286" i="26" a="1"/>
  <c r="Q2286" i="26" s="1"/>
  <c r="G2313" i="26"/>
  <c r="G2315" i="26"/>
  <c r="Q2330" i="26" a="1"/>
  <c r="Q2330" i="26" s="1"/>
  <c r="Q2333" i="26" a="1"/>
  <c r="Q2333" i="26" s="1"/>
  <c r="Q2339" i="26" a="1"/>
  <c r="Q2339" i="26" s="1"/>
  <c r="Q2340" i="26" a="1"/>
  <c r="Q2340" i="26" s="1"/>
  <c r="Q2342" i="26" a="1"/>
  <c r="Q2342" i="26" s="1"/>
  <c r="G2374" i="26"/>
  <c r="G2397" i="26"/>
  <c r="Q2465" i="26" a="1"/>
  <c r="Q2465" i="26" s="1"/>
  <c r="Q2520" i="26" a="1"/>
  <c r="Q2520" i="26" s="1"/>
  <c r="G2525" i="26"/>
  <c r="G2541" i="26"/>
  <c r="Q2542" i="26" a="1"/>
  <c r="Q2542" i="26" s="1"/>
  <c r="G2545" i="26"/>
  <c r="Q2573" i="26" a="1"/>
  <c r="Q2573" i="26" s="1"/>
  <c r="Q2646" i="26" a="1"/>
  <c r="Q2646" i="26" s="1"/>
  <c r="Q2672" i="26" a="1"/>
  <c r="Q2672" i="26" s="1"/>
  <c r="G2721" i="26"/>
  <c r="Q2736" i="26" a="1"/>
  <c r="Q2736" i="26" s="1"/>
  <c r="G2067" i="26"/>
  <c r="Q2078" i="26" a="1"/>
  <c r="Q2078" i="26" s="1"/>
  <c r="G2094" i="26"/>
  <c r="G2096" i="26"/>
  <c r="Q2126" i="26" a="1"/>
  <c r="Q2126" i="26" s="1"/>
  <c r="G2157" i="26"/>
  <c r="Q2180" i="26" a="1"/>
  <c r="Q2180" i="26" s="1"/>
  <c r="G2229" i="26"/>
  <c r="G2233" i="26"/>
  <c r="G2235" i="26"/>
  <c r="G2261" i="26"/>
  <c r="Q2270" i="26" a="1"/>
  <c r="Q2270" i="26" s="1"/>
  <c r="G2301" i="26"/>
  <c r="Q2324" i="26" a="1"/>
  <c r="Q2324" i="26" s="1"/>
  <c r="G2370" i="26"/>
  <c r="G2391" i="26"/>
  <c r="Q2406" i="26" a="1"/>
  <c r="Q2406" i="26" s="1"/>
  <c r="Q2421" i="26" a="1"/>
  <c r="Q2421" i="26" s="1"/>
  <c r="G2436" i="26"/>
  <c r="G2437" i="26"/>
  <c r="G2450" i="26"/>
  <c r="Q2456" i="26" a="1"/>
  <c r="Q2456" i="26" s="1"/>
  <c r="Q2463" i="26" a="1"/>
  <c r="Q2463" i="26" s="1"/>
  <c r="G2477" i="26"/>
  <c r="Q2502" i="26" a="1"/>
  <c r="Q2502" i="26" s="1"/>
  <c r="Q2567" i="26" a="1"/>
  <c r="Q2567" i="26" s="1"/>
  <c r="G2576" i="26"/>
  <c r="Q2606" i="26" a="1"/>
  <c r="Q2606" i="26" s="1"/>
  <c r="G2614" i="26"/>
  <c r="G2637" i="26"/>
  <c r="G2647" i="26"/>
  <c r="G2663" i="26"/>
  <c r="Q2677" i="26" a="1"/>
  <c r="Q2677" i="26" s="1"/>
  <c r="Q2690" i="26" a="1"/>
  <c r="Q2690" i="26" s="1"/>
  <c r="G2706" i="26"/>
  <c r="G2156" i="26"/>
  <c r="Q2179" i="26" a="1"/>
  <c r="Q2179" i="26" s="1"/>
  <c r="G2209" i="26"/>
  <c r="G2241" i="26"/>
  <c r="G2243" i="26"/>
  <c r="Q2266" i="26" a="1"/>
  <c r="Q2266" i="26" s="1"/>
  <c r="Q2267" i="26" a="1"/>
  <c r="Q2267" i="26" s="1"/>
  <c r="G2300" i="26"/>
  <c r="Q2323" i="26" a="1"/>
  <c r="Q2323" i="26" s="1"/>
  <c r="Q2360" i="26" a="1"/>
  <c r="Q2360" i="26" s="1"/>
  <c r="Q2388" i="26" a="1"/>
  <c r="Q2388" i="26" s="1"/>
  <c r="G2419" i="26"/>
  <c r="G2426" i="26"/>
  <c r="Q2429" i="26" a="1"/>
  <c r="Q2429" i="26" s="1"/>
  <c r="G2443" i="26"/>
  <c r="Q2453" i="26" a="1"/>
  <c r="Q2453" i="26" s="1"/>
  <c r="Q2487" i="26" a="1"/>
  <c r="Q2487" i="26" s="1"/>
  <c r="G2500" i="26"/>
  <c r="G2517" i="26"/>
  <c r="Q2556" i="26" a="1"/>
  <c r="Q2556" i="26" s="1"/>
  <c r="G2613" i="26"/>
  <c r="G2638" i="26"/>
  <c r="Q2639" i="26" a="1"/>
  <c r="Q2639" i="26" s="1"/>
  <c r="G2662" i="26"/>
  <c r="Q2667" i="26" a="1"/>
  <c r="Q2667" i="26" s="1"/>
  <c r="G2720" i="26"/>
  <c r="G2211" i="26"/>
  <c r="G2227" i="26"/>
  <c r="Q2254" i="26" a="1"/>
  <c r="Q2254" i="26" s="1"/>
  <c r="Q2260" i="26" a="1"/>
  <c r="Q2260" i="26" s="1"/>
  <c r="G2293" i="26"/>
  <c r="G2295" i="26"/>
  <c r="G2299" i="26"/>
  <c r="Q2318" i="26" a="1"/>
  <c r="Q2318" i="26" s="1"/>
  <c r="Q2359" i="26" a="1"/>
  <c r="Q2359" i="26" s="1"/>
  <c r="G2389" i="26"/>
  <c r="G2415" i="26"/>
  <c r="G2425" i="26"/>
  <c r="G2433" i="26"/>
  <c r="G2449" i="26"/>
  <c r="Q2462" i="26" a="1"/>
  <c r="Q2462" i="26" s="1"/>
  <c r="Q2486" i="26" a="1"/>
  <c r="Q2486" i="26" s="1"/>
  <c r="Q2501" i="26" a="1"/>
  <c r="Q2501" i="26" s="1"/>
  <c r="G2521" i="26"/>
  <c r="Q2532" i="26" a="1"/>
  <c r="Q2532" i="26" s="1"/>
  <c r="G2540" i="26"/>
  <c r="Q2555" i="26" a="1"/>
  <c r="Q2555" i="26" s="1"/>
  <c r="Q2565" i="26" a="1"/>
  <c r="Q2565" i="26" s="1"/>
  <c r="Q2566" i="26" a="1"/>
  <c r="Q2566" i="26" s="1"/>
  <c r="G2612" i="26"/>
  <c r="G2616" i="26"/>
  <c r="G2623" i="26"/>
  <c r="Q2624" i="26" a="1"/>
  <c r="Q2624" i="26" s="1"/>
  <c r="G2688" i="26"/>
  <c r="G2689" i="26"/>
  <c r="Q2063" i="26" a="1"/>
  <c r="Q2063" i="26" s="1"/>
  <c r="Q2086" i="26" a="1"/>
  <c r="Q2086" i="26" s="1"/>
  <c r="Q2091" i="26" a="1"/>
  <c r="Q2091" i="26" s="1"/>
  <c r="Q2108" i="26" a="1"/>
  <c r="Q2108" i="26" s="1"/>
  <c r="Q2117" i="26" a="1"/>
  <c r="Q2117" i="26" s="1"/>
  <c r="Q2118" i="26" a="1"/>
  <c r="Q2118" i="26" s="1"/>
  <c r="G2139" i="26"/>
  <c r="G2145" i="26"/>
  <c r="Q2172" i="26" a="1"/>
  <c r="Q2172" i="26" s="1"/>
  <c r="G2199" i="26"/>
  <c r="G2238" i="26"/>
  <c r="Q2252" i="26" a="1"/>
  <c r="Q2252" i="26" s="1"/>
  <c r="Q2261" i="26" a="1"/>
  <c r="Q2261" i="26" s="1"/>
  <c r="Q2262" i="26" a="1"/>
  <c r="Q2262" i="26" s="1"/>
  <c r="G2283" i="26"/>
  <c r="G2289" i="26"/>
  <c r="Q2316" i="26" a="1"/>
  <c r="Q2316" i="26" s="1"/>
  <c r="G2343" i="26"/>
  <c r="Q2357" i="26" a="1"/>
  <c r="Q2357" i="26" s="1"/>
  <c r="G2366" i="26"/>
  <c r="G2369" i="26"/>
  <c r="Q2404" i="26" a="1"/>
  <c r="Q2404" i="26" s="1"/>
  <c r="G2424" i="26"/>
  <c r="G2442" i="26"/>
  <c r="Q2451" i="26" a="1"/>
  <c r="Q2451" i="26" s="1"/>
  <c r="Q2452" i="26" a="1"/>
  <c r="Q2452" i="26" s="1"/>
  <c r="Q2461" i="26" a="1"/>
  <c r="Q2461" i="26" s="1"/>
  <c r="G2473" i="26"/>
  <c r="G2483" i="26"/>
  <c r="Q2485" i="26" a="1"/>
  <c r="Q2485" i="26" s="1"/>
  <c r="Q2512" i="26" a="1"/>
  <c r="Q2512" i="26" s="1"/>
  <c r="Q2531" i="26" a="1"/>
  <c r="Q2531" i="26" s="1"/>
  <c r="Q2541" i="26" a="1"/>
  <c r="Q2541" i="26" s="1"/>
  <c r="Q2561" i="26" a="1"/>
  <c r="Q2561" i="26" s="1"/>
  <c r="Q2595" i="26" a="1"/>
  <c r="Q2595" i="26" s="1"/>
  <c r="G2598" i="26"/>
  <c r="G2632" i="26"/>
  <c r="G2636" i="26"/>
  <c r="G2670" i="26"/>
  <c r="Q2718" i="26" a="1"/>
  <c r="Q2718" i="26" s="1"/>
  <c r="Q2405" i="26" a="1"/>
  <c r="Q2405" i="26" s="1"/>
  <c r="Q2408" i="26" a="1"/>
  <c r="Q2408" i="26" s="1"/>
  <c r="Q2478" i="26" a="1"/>
  <c r="Q2478" i="26" s="1"/>
  <c r="G2492" i="26"/>
  <c r="Q2559" i="26" a="1"/>
  <c r="Q2559" i="26" s="1"/>
  <c r="G2629" i="26"/>
  <c r="G2713" i="26"/>
  <c r="Q2714" i="26" a="1"/>
  <c r="Q2714" i="26" s="1"/>
  <c r="G2729" i="26"/>
  <c r="Q2731" i="26" a="1"/>
  <c r="Q2731" i="26" s="1"/>
  <c r="G2742" i="26"/>
  <c r="G2097" i="26"/>
  <c r="Q2124" i="26" a="1"/>
  <c r="Q2124" i="26" s="1"/>
  <c r="G2137" i="26"/>
  <c r="Q2166" i="26" a="1"/>
  <c r="Q2166" i="26" s="1"/>
  <c r="Q2188" i="26" a="1"/>
  <c r="Q2188" i="26" s="1"/>
  <c r="G2195" i="26"/>
  <c r="G2217" i="26"/>
  <c r="Q2230" i="26" a="1"/>
  <c r="Q2230" i="26" s="1"/>
  <c r="Q2268" i="26" a="1"/>
  <c r="Q2268" i="26" s="1"/>
  <c r="G2281" i="26"/>
  <c r="Q2310" i="26" a="1"/>
  <c r="Q2310" i="26" s="1"/>
  <c r="Q2332" i="26" a="1"/>
  <c r="Q2332" i="26" s="1"/>
  <c r="G2339" i="26"/>
  <c r="Q2374" i="26" a="1"/>
  <c r="Q2374" i="26" s="1"/>
  <c r="Q2416" i="26" a="1"/>
  <c r="Q2416" i="26" s="1"/>
  <c r="Q2417" i="26" a="1"/>
  <c r="Q2417" i="26" s="1"/>
  <c r="Q2419" i="26" a="1"/>
  <c r="Q2419" i="26" s="1"/>
  <c r="Q2423" i="26" a="1"/>
  <c r="Q2423" i="26" s="1"/>
  <c r="Q2433" i="26" a="1"/>
  <c r="Q2433" i="26" s="1"/>
  <c r="G2447" i="26"/>
  <c r="G2470" i="26"/>
  <c r="G2471" i="26"/>
  <c r="Q2477" i="26" a="1"/>
  <c r="Q2477" i="26" s="1"/>
  <c r="Q2495" i="26" a="1"/>
  <c r="Q2495" i="26" s="1"/>
  <c r="Q2498" i="26" a="1"/>
  <c r="Q2498" i="26" s="1"/>
  <c r="Q2511" i="26" a="1"/>
  <c r="Q2511" i="26" s="1"/>
  <c r="G2549" i="26"/>
  <c r="Q2577" i="26" a="1"/>
  <c r="Q2577" i="26" s="1"/>
  <c r="Q2582" i="26" a="1"/>
  <c r="Q2582" i="26" s="1"/>
  <c r="G2590" i="26"/>
  <c r="Q2599" i="26" a="1"/>
  <c r="Q2599" i="26" s="1"/>
  <c r="Q2642" i="26" a="1"/>
  <c r="Q2642" i="26" s="1"/>
  <c r="G2653" i="26"/>
  <c r="Q2684" i="26" a="1"/>
  <c r="Q2684" i="26" s="1"/>
  <c r="G2708" i="26"/>
  <c r="Q2717" i="26" a="1"/>
  <c r="Q2717" i="26" s="1"/>
  <c r="G2741" i="26"/>
  <c r="G2457" i="26"/>
  <c r="G2469" i="26"/>
  <c r="G2484" i="26"/>
  <c r="G2505" i="26"/>
  <c r="G2519" i="26"/>
  <c r="G2520" i="26"/>
  <c r="Q2528" i="26" a="1"/>
  <c r="Q2528" i="26" s="1"/>
  <c r="Q2553" i="26" a="1"/>
  <c r="Q2553" i="26" s="1"/>
  <c r="G2609" i="26"/>
  <c r="G2628" i="26"/>
  <c r="Q2636" i="26" a="1"/>
  <c r="Q2636" i="26" s="1"/>
  <c r="G2652" i="26"/>
  <c r="G2659" i="26"/>
  <c r="Q2685" i="26" a="1"/>
  <c r="Q2685" i="26" s="1"/>
  <c r="G2712" i="26"/>
  <c r="Q2730" i="26" a="1"/>
  <c r="Q2730" i="26" s="1"/>
  <c r="G2738" i="26"/>
  <c r="Q2428" i="26" a="1"/>
  <c r="Q2428" i="26" s="1"/>
  <c r="G2461" i="26"/>
  <c r="Q2475" i="26" a="1"/>
  <c r="Q2475" i="26" s="1"/>
  <c r="G2502" i="26"/>
  <c r="Q2510" i="26" a="1"/>
  <c r="Q2510" i="26" s="1"/>
  <c r="Q2527" i="26" a="1"/>
  <c r="Q2527" i="26" s="1"/>
  <c r="Q2570" i="26" a="1"/>
  <c r="Q2570" i="26" s="1"/>
  <c r="Q2597" i="26" a="1"/>
  <c r="Q2597" i="26" s="1"/>
  <c r="G2635" i="26"/>
  <c r="Q2676" i="26" a="1"/>
  <c r="Q2676" i="26" s="1"/>
  <c r="G2728" i="26"/>
  <c r="Q2094" i="26" a="1"/>
  <c r="Q2094" i="26" s="1"/>
  <c r="G2099" i="26"/>
  <c r="Q2132" i="26" a="1"/>
  <c r="Q2132" i="26" s="1"/>
  <c r="Q2150" i="26" a="1"/>
  <c r="Q2150" i="26" s="1"/>
  <c r="G2163" i="26"/>
  <c r="Q2171" i="26" a="1"/>
  <c r="Q2171" i="26" s="1"/>
  <c r="G2201" i="26"/>
  <c r="G2203" i="26"/>
  <c r="G2205" i="26"/>
  <c r="Q2213" i="26" a="1"/>
  <c r="Q2213" i="26" s="1"/>
  <c r="G2223" i="26"/>
  <c r="Q2276" i="26" a="1"/>
  <c r="Q2276" i="26" s="1"/>
  <c r="Q2294" i="26" a="1"/>
  <c r="Q2294" i="26" s="1"/>
  <c r="G2307" i="26"/>
  <c r="Q2315" i="26" a="1"/>
  <c r="Q2315" i="26" s="1"/>
  <c r="G2345" i="26"/>
  <c r="G2347" i="26"/>
  <c r="G2349" i="26"/>
  <c r="Q2381" i="26" a="1"/>
  <c r="Q2381" i="26" s="1"/>
  <c r="G2398" i="26"/>
  <c r="G2401" i="26"/>
  <c r="G2406" i="26"/>
  <c r="G2409" i="26"/>
  <c r="Q2441" i="26" a="1"/>
  <c r="Q2441" i="26" s="1"/>
  <c r="G2459" i="26"/>
  <c r="Q2471" i="26" a="1"/>
  <c r="Q2471" i="26" s="1"/>
  <c r="Q2476" i="26" a="1"/>
  <c r="Q2476" i="26" s="1"/>
  <c r="Q2507" i="26" a="1"/>
  <c r="Q2507" i="26" s="1"/>
  <c r="Q2509" i="26" a="1"/>
  <c r="Q2509" i="26" s="1"/>
  <c r="G2518" i="26"/>
  <c r="Q2552" i="26" a="1"/>
  <c r="Q2552" i="26" s="1"/>
  <c r="Q2569" i="26" a="1"/>
  <c r="Q2569" i="26" s="1"/>
  <c r="Q2575" i="26" a="1"/>
  <c r="Q2575" i="26" s="1"/>
  <c r="G2579" i="26"/>
  <c r="Q2581" i="26" a="1"/>
  <c r="Q2581" i="26" s="1"/>
  <c r="Q2596" i="26" a="1"/>
  <c r="Q2596" i="26" s="1"/>
  <c r="Q2619" i="26" a="1"/>
  <c r="Q2619" i="26" s="1"/>
  <c r="G2633" i="26"/>
  <c r="Q2641" i="26" a="1"/>
  <c r="Q2641" i="26" s="1"/>
  <c r="Q2647" i="26" a="1"/>
  <c r="Q2647" i="26" s="1"/>
  <c r="Q2675" i="26" a="1"/>
  <c r="Q2675" i="26" s="1"/>
  <c r="G2681" i="26"/>
  <c r="Q2691" i="26" a="1"/>
  <c r="Q2691" i="26" s="1"/>
  <c r="Q2696" i="26" a="1"/>
  <c r="Q2696" i="26" s="1"/>
  <c r="G2711" i="26"/>
  <c r="Q2729" i="26" a="1"/>
  <c r="Q2729" i="26" s="1"/>
  <c r="G2546" i="26"/>
  <c r="G2586" i="26"/>
  <c r="Q2593" i="26" a="1"/>
  <c r="Q2593" i="26" s="1"/>
  <c r="G2621" i="26"/>
  <c r="Q2683" i="26" a="1"/>
  <c r="Q2683" i="26" s="1"/>
  <c r="Q2689" i="26" a="1"/>
  <c r="Q2689" i="26" s="1"/>
  <c r="Q2695" i="26" a="1"/>
  <c r="Q2695" i="26" s="1"/>
  <c r="G2700" i="26"/>
  <c r="Q2713" i="26" a="1"/>
  <c r="Q2713" i="26" s="1"/>
  <c r="G2715" i="26"/>
  <c r="Q2743" i="26" a="1"/>
  <c r="Q2743" i="26" s="1"/>
  <c r="G2765" i="26"/>
  <c r="G2778" i="26"/>
  <c r="Q2781" i="26" a="1"/>
  <c r="Q2781" i="26" s="1"/>
  <c r="Q2111" i="26" a="1"/>
  <c r="Q2111" i="26" s="1"/>
  <c r="Q2135" i="26" a="1"/>
  <c r="Q2135" i="26" s="1"/>
  <c r="Q2159" i="26" a="1"/>
  <c r="Q2159" i="26" s="1"/>
  <c r="Q2183" i="26" a="1"/>
  <c r="Q2183" i="26" s="1"/>
  <c r="Q2207" i="26" a="1"/>
  <c r="Q2207" i="26" s="1"/>
  <c r="Q2231" i="26" a="1"/>
  <c r="Q2231" i="26" s="1"/>
  <c r="Q2255" i="26" a="1"/>
  <c r="Q2255" i="26" s="1"/>
  <c r="Q2279" i="26" a="1"/>
  <c r="Q2279" i="26" s="1"/>
  <c r="Q2303" i="26" a="1"/>
  <c r="Q2303" i="26" s="1"/>
  <c r="Q2327" i="26" a="1"/>
  <c r="Q2327" i="26" s="1"/>
  <c r="Q2375" i="26" a="1"/>
  <c r="Q2375" i="26" s="1"/>
  <c r="G2382" i="26"/>
  <c r="Q2387" i="26" a="1"/>
  <c r="Q2387" i="26" s="1"/>
  <c r="G2439" i="26"/>
  <c r="G2451" i="26"/>
  <c r="Q2457" i="26" a="1"/>
  <c r="Q2457" i="26" s="1"/>
  <c r="Q2513" i="26" a="1"/>
  <c r="Q2513" i="26" s="1"/>
  <c r="Q2534" i="26" a="1"/>
  <c r="Q2534" i="26" s="1"/>
  <c r="G2582" i="26"/>
  <c r="G2585" i="26"/>
  <c r="Q2622" i="26" a="1"/>
  <c r="Q2622" i="26" s="1"/>
  <c r="Q2635" i="26" a="1"/>
  <c r="Q2635" i="26" s="1"/>
  <c r="G2642" i="26"/>
  <c r="Q2680" i="26" a="1"/>
  <c r="Q2680" i="26" s="1"/>
  <c r="G2463" i="26"/>
  <c r="G2475" i="26"/>
  <c r="Q2481" i="26" a="1"/>
  <c r="Q2481" i="26" s="1"/>
  <c r="G2557" i="26"/>
  <c r="Q2574" i="26" a="1"/>
  <c r="Q2574" i="26" s="1"/>
  <c r="G2581" i="26"/>
  <c r="G2604" i="26"/>
  <c r="Q2665" i="26" a="1"/>
  <c r="Q2665" i="26" s="1"/>
  <c r="Q2671" i="26" a="1"/>
  <c r="Q2671" i="26" s="1"/>
  <c r="Q2678" i="26" a="1"/>
  <c r="Q2678" i="26" s="1"/>
  <c r="G2687" i="26"/>
  <c r="G2710" i="26"/>
  <c r="Q2716" i="26" a="1"/>
  <c r="Q2716" i="26" s="1"/>
  <c r="Q2733" i="26" a="1"/>
  <c r="Q2733" i="26" s="1"/>
  <c r="Q2766" i="26" a="1"/>
  <c r="Q2766" i="26" s="1"/>
  <c r="G2487" i="26"/>
  <c r="G2499" i="26"/>
  <c r="Q2505" i="26" a="1"/>
  <c r="Q2505" i="26" s="1"/>
  <c r="G2530" i="26"/>
  <c r="G2542" i="26"/>
  <c r="G2543" i="26"/>
  <c r="G2547" i="26"/>
  <c r="G2563" i="26"/>
  <c r="Q2572" i="26" a="1"/>
  <c r="Q2572" i="26" s="1"/>
  <c r="Q2592" i="26" a="1"/>
  <c r="Q2592" i="26" s="1"/>
  <c r="G2618" i="26"/>
  <c r="Q2629" i="26" a="1"/>
  <c r="Q2629" i="26" s="1"/>
  <c r="G2640" i="26"/>
  <c r="G2646" i="26"/>
  <c r="Q2688" i="26" a="1"/>
  <c r="Q2688" i="26" s="1"/>
  <c r="Q2693" i="26" a="1"/>
  <c r="Q2693" i="26" s="1"/>
  <c r="G2701" i="26"/>
  <c r="G2709" i="26"/>
  <c r="G2719" i="26"/>
  <c r="G2725" i="26"/>
  <c r="G2764" i="26"/>
  <c r="Q2057" i="26" a="1"/>
  <c r="Q2057" i="26" s="1"/>
  <c r="Q2081" i="26" a="1"/>
  <c r="Q2081" i="26" s="1"/>
  <c r="Q2105" i="26" a="1"/>
  <c r="Q2105" i="26" s="1"/>
  <c r="Q2129" i="26" a="1"/>
  <c r="Q2129" i="26" s="1"/>
  <c r="Q2153" i="26" a="1"/>
  <c r="Q2153" i="26" s="1"/>
  <c r="Q2177" i="26" a="1"/>
  <c r="Q2177" i="26" s="1"/>
  <c r="Q2201" i="26" a="1"/>
  <c r="Q2201" i="26" s="1"/>
  <c r="Q2225" i="26" a="1"/>
  <c r="Q2225" i="26" s="1"/>
  <c r="Q2249" i="26" a="1"/>
  <c r="Q2249" i="26" s="1"/>
  <c r="Q2273" i="26" a="1"/>
  <c r="Q2273" i="26" s="1"/>
  <c r="Q2297" i="26" a="1"/>
  <c r="Q2297" i="26" s="1"/>
  <c r="Q2321" i="26" a="1"/>
  <c r="Q2321" i="26" s="1"/>
  <c r="Q2345" i="26" a="1"/>
  <c r="Q2345" i="26" s="1"/>
  <c r="G2350" i="26"/>
  <c r="G2357" i="26"/>
  <c r="G2385" i="26"/>
  <c r="Q2447" i="26" a="1"/>
  <c r="Q2447" i="26" s="1"/>
  <c r="G2454" i="26"/>
  <c r="Q2459" i="26" a="1"/>
  <c r="Q2459" i="26" s="1"/>
  <c r="G2511" i="26"/>
  <c r="G2575" i="26"/>
  <c r="Q2590" i="26" a="1"/>
  <c r="Q2590" i="26" s="1"/>
  <c r="G2600" i="26"/>
  <c r="G2617" i="26"/>
  <c r="Q2660" i="26" a="1"/>
  <c r="Q2660" i="26" s="1"/>
  <c r="Q2664" i="26" a="1"/>
  <c r="Q2664" i="26" s="1"/>
  <c r="Q2692" i="26" a="1"/>
  <c r="Q2692" i="26" s="1"/>
  <c r="Q2704" i="26" a="1"/>
  <c r="Q2704" i="26" s="1"/>
  <c r="Q2715" i="26" a="1"/>
  <c r="Q2715" i="26" s="1"/>
  <c r="Q2728" i="26" a="1"/>
  <c r="Q2728" i="26" s="1"/>
  <c r="Q2761" i="26" a="1"/>
  <c r="Q2761" i="26" s="1"/>
  <c r="Q2826" i="26" a="1"/>
  <c r="Q2826" i="26" s="1"/>
  <c r="Q2845" i="26" a="1"/>
  <c r="Q2845" i="26" s="1"/>
  <c r="G2697" i="26"/>
  <c r="G2718" i="26"/>
  <c r="G2759" i="26"/>
  <c r="Q2796" i="26" a="1"/>
  <c r="Q2796" i="26" s="1"/>
  <c r="G2819" i="26"/>
  <c r="G2588" i="26"/>
  <c r="Q2602" i="26" a="1"/>
  <c r="Q2602" i="26" s="1"/>
  <c r="Q2644" i="26" a="1"/>
  <c r="Q2644" i="26" s="1"/>
  <c r="G2696" i="26"/>
  <c r="G2726" i="26"/>
  <c r="G2763" i="26"/>
  <c r="Q2791" i="26" a="1"/>
  <c r="Q2791" i="26" s="1"/>
  <c r="Q2576" i="26" a="1"/>
  <c r="Q2576" i="26" s="1"/>
  <c r="Q2608" i="26" a="1"/>
  <c r="Q2608" i="26" s="1"/>
  <c r="Q2609" i="26" a="1"/>
  <c r="Q2609" i="26" s="1"/>
  <c r="G2684" i="26"/>
  <c r="Q2694" i="26" a="1"/>
  <c r="Q2694" i="26" s="1"/>
  <c r="Q2708" i="26" a="1"/>
  <c r="Q2708" i="26" s="1"/>
  <c r="Q2755" i="26" a="1"/>
  <c r="Q2755" i="26" s="1"/>
  <c r="Q2773" i="26" a="1"/>
  <c r="Q2773" i="26" s="1"/>
  <c r="Q2814" i="26" a="1"/>
  <c r="Q2814" i="26" s="1"/>
  <c r="G2850" i="26"/>
  <c r="G2743" i="26"/>
  <c r="G2758" i="26"/>
  <c r="G2832" i="26"/>
  <c r="G2533" i="26"/>
  <c r="Q2621" i="26" a="1"/>
  <c r="Q2621" i="26" s="1"/>
  <c r="Q2627" i="26" a="1"/>
  <c r="Q2627" i="26" s="1"/>
  <c r="G2630" i="26"/>
  <c r="Q2655" i="26" a="1"/>
  <c r="Q2655" i="26" s="1"/>
  <c r="Q2656" i="26" a="1"/>
  <c r="Q2656" i="26" s="1"/>
  <c r="Q2658" i="26" a="1"/>
  <c r="Q2658" i="26" s="1"/>
  <c r="G2660" i="26"/>
  <c r="Q2670" i="26" a="1"/>
  <c r="Q2670" i="26" s="1"/>
  <c r="G2676" i="26"/>
  <c r="G2679" i="26"/>
  <c r="G2714" i="26"/>
  <c r="Q2744" i="26" a="1"/>
  <c r="Q2744" i="26" s="1"/>
  <c r="G2752" i="26"/>
  <c r="G2757" i="26"/>
  <c r="G2775" i="26"/>
  <c r="Q2906" i="26" a="1"/>
  <c r="Q2906" i="26" s="1"/>
  <c r="G2868" i="26"/>
  <c r="Q2893" i="26" a="1"/>
  <c r="Q2893" i="26" s="1"/>
  <c r="Q2901" i="26" a="1"/>
  <c r="Q2901" i="26" s="1"/>
  <c r="G2859" i="26"/>
  <c r="Q2747" i="26" a="1"/>
  <c r="Q2747" i="26" s="1"/>
  <c r="G2751" i="26"/>
  <c r="G2756" i="26"/>
  <c r="Q2759" i="26" a="1"/>
  <c r="Q2759" i="26" s="1"/>
  <c r="Q2925" i="26" a="1"/>
  <c r="Q2925" i="26" s="1"/>
  <c r="Q2740" i="26" a="1"/>
  <c r="Q2740" i="26" s="1"/>
  <c r="Q2775" i="26" a="1"/>
  <c r="Q2775" i="26" s="1"/>
  <c r="G2811" i="26"/>
  <c r="G2858" i="26"/>
  <c r="G2732" i="26"/>
  <c r="Q2752" i="26" a="1"/>
  <c r="Q2752" i="26" s="1"/>
  <c r="Q2763" i="26" a="1"/>
  <c r="Q2763" i="26" s="1"/>
  <c r="G2783" i="26"/>
  <c r="G2750" i="26"/>
  <c r="G2755" i="26"/>
  <c r="G2594" i="26"/>
  <c r="Q2632" i="26" a="1"/>
  <c r="Q2632" i="26" s="1"/>
  <c r="Q2633" i="26" a="1"/>
  <c r="Q2633" i="26" s="1"/>
  <c r="G2664" i="26"/>
  <c r="G2666" i="26"/>
  <c r="G2667" i="26"/>
  <c r="G2731" i="26"/>
  <c r="G2749" i="26"/>
  <c r="Q2751" i="26" a="1"/>
  <c r="Q2751" i="26" s="1"/>
  <c r="Q2753" i="26" a="1"/>
  <c r="Q2753" i="26" s="1"/>
  <c r="Q2758" i="26" a="1"/>
  <c r="Q2758" i="26" s="1"/>
  <c r="G2760" i="26"/>
  <c r="G2766" i="26"/>
  <c r="G2772" i="26"/>
  <c r="G2776" i="26"/>
  <c r="Q2823" i="26" a="1"/>
  <c r="Q2823" i="26" s="1"/>
  <c r="G2777" i="26"/>
  <c r="G2810" i="26"/>
  <c r="Q2828" i="26" a="1"/>
  <c r="Q2828" i="26" s="1"/>
  <c r="G2835" i="26"/>
  <c r="G2836" i="26"/>
  <c r="G2842" i="26"/>
  <c r="G2867" i="26"/>
  <c r="Q2891" i="26" a="1"/>
  <c r="Q2891" i="26" s="1"/>
  <c r="Q2896" i="26" a="1"/>
  <c r="Q2896" i="26" s="1"/>
  <c r="Q2770" i="26" a="1"/>
  <c r="Q2770" i="26" s="1"/>
  <c r="Q2771" i="26" a="1"/>
  <c r="Q2771" i="26" s="1"/>
  <c r="G2802" i="26"/>
  <c r="Q2805" i="26" a="1"/>
  <c r="Q2805" i="26" s="1"/>
  <c r="G2809" i="26"/>
  <c r="Q2844" i="26" a="1"/>
  <c r="Q2844" i="26" s="1"/>
  <c r="G2857" i="26"/>
  <c r="Q2923" i="26" a="1"/>
  <c r="Q2923" i="26" s="1"/>
  <c r="Q2784" i="26" a="1"/>
  <c r="Q2784" i="26" s="1"/>
  <c r="Q2804" i="26" a="1"/>
  <c r="Q2804" i="26" s="1"/>
  <c r="G2841" i="26"/>
  <c r="Q2885" i="26" a="1"/>
  <c r="Q2885" i="26" s="1"/>
  <c r="Q2887" i="26" a="1"/>
  <c r="Q2887" i="26" s="1"/>
  <c r="Q2926" i="26" a="1"/>
  <c r="Q2926" i="26" s="1"/>
  <c r="Q2739" i="26" a="1"/>
  <c r="Q2739" i="26" s="1"/>
  <c r="Q2762" i="26" a="1"/>
  <c r="Q2762" i="26" s="1"/>
  <c r="G2774" i="26"/>
  <c r="Q2783" i="26" a="1"/>
  <c r="Q2783" i="26" s="1"/>
  <c r="G2801" i="26"/>
  <c r="Q2827" i="26" a="1"/>
  <c r="Q2827" i="26" s="1"/>
  <c r="Q2879" i="26" a="1"/>
  <c r="Q2879" i="26" s="1"/>
  <c r="Q2881" i="26" a="1"/>
  <c r="Q2881" i="26" s="1"/>
  <c r="Q2921" i="26" a="1"/>
  <c r="Q2921" i="26" s="1"/>
  <c r="Q2930" i="26" a="1"/>
  <c r="Q2930" i="26" s="1"/>
  <c r="Q2723" i="26" a="1"/>
  <c r="Q2723" i="26" s="1"/>
  <c r="Q2754" i="26" a="1"/>
  <c r="Q2754" i="26" s="1"/>
  <c r="Q2785" i="26" a="1"/>
  <c r="Q2785" i="26" s="1"/>
  <c r="G2794" i="26"/>
  <c r="Q2803" i="26" a="1"/>
  <c r="Q2803" i="26" s="1"/>
  <c r="Q2817" i="26" a="1"/>
  <c r="Q2817" i="26" s="1"/>
  <c r="G2823" i="26"/>
  <c r="Q2847" i="26" a="1"/>
  <c r="Q2847" i="26" s="1"/>
  <c r="G2865" i="26"/>
  <c r="Q2912" i="26" a="1"/>
  <c r="Q2912" i="26" s="1"/>
  <c r="Q2614" i="26" a="1"/>
  <c r="Q2614" i="26" s="1"/>
  <c r="Q2626" i="26" a="1"/>
  <c r="Q2626" i="26" s="1"/>
  <c r="Q2638" i="26" a="1"/>
  <c r="Q2638" i="26" s="1"/>
  <c r="Q2650" i="26" a="1"/>
  <c r="Q2650" i="26" s="1"/>
  <c r="Q2662" i="26" a="1"/>
  <c r="Q2662" i="26" s="1"/>
  <c r="Q2674" i="26" a="1"/>
  <c r="Q2674" i="26" s="1"/>
  <c r="Q2686" i="26" a="1"/>
  <c r="Q2686" i="26" s="1"/>
  <c r="Q2698" i="26" a="1"/>
  <c r="Q2698" i="26" s="1"/>
  <c r="Q2710" i="26" a="1"/>
  <c r="Q2710" i="26" s="1"/>
  <c r="G2736" i="26"/>
  <c r="G2789" i="26"/>
  <c r="Q2816" i="26" a="1"/>
  <c r="Q2816" i="26" s="1"/>
  <c r="G2822" i="26"/>
  <c r="G2849" i="26"/>
  <c r="G2870" i="26"/>
  <c r="Q2907" i="26" a="1"/>
  <c r="Q2907" i="26" s="1"/>
  <c r="Q2917" i="26" a="1"/>
  <c r="Q2917" i="26" s="1"/>
  <c r="G2735" i="26"/>
  <c r="Q2738" i="26" a="1"/>
  <c r="Q2738" i="26" s="1"/>
  <c r="Q2746" i="26" a="1"/>
  <c r="Q2746" i="26" s="1"/>
  <c r="G2768" i="26"/>
  <c r="G2773" i="26"/>
  <c r="G2786" i="26"/>
  <c r="G2821" i="26"/>
  <c r="G2855" i="26"/>
  <c r="Q2872" i="26" a="1"/>
  <c r="Q2872" i="26" s="1"/>
  <c r="G2767" i="26"/>
  <c r="Q2792" i="26" a="1"/>
  <c r="Q2792" i="26" s="1"/>
  <c r="Q2793" i="26" a="1"/>
  <c r="Q2793" i="26" s="1"/>
  <c r="Q2794" i="26" a="1"/>
  <c r="Q2794" i="26" s="1"/>
  <c r="Q2795" i="26" a="1"/>
  <c r="Q2795" i="26" s="1"/>
  <c r="G2797" i="26"/>
  <c r="G2798" i="26"/>
  <c r="G2799" i="26"/>
  <c r="Q2815" i="26" a="1"/>
  <c r="Q2815" i="26" s="1"/>
  <c r="G2820" i="26"/>
  <c r="Q2829" i="26" a="1"/>
  <c r="Q2829" i="26" s="1"/>
  <c r="G2838" i="26"/>
  <c r="G2843" i="26"/>
  <c r="Q2846" i="26" a="1"/>
  <c r="Q2846" i="26" s="1"/>
  <c r="Q2861" i="26" a="1"/>
  <c r="Q2861" i="26" s="1"/>
  <c r="Q2862" i="26" a="1"/>
  <c r="Q2862" i="26" s="1"/>
  <c r="G2869" i="26"/>
  <c r="Q2899" i="26" a="1"/>
  <c r="Q2899" i="26" s="1"/>
  <c r="Q2806" i="26" a="1"/>
  <c r="Q2806" i="26" s="1"/>
  <c r="G2813" i="26"/>
  <c r="Q2830" i="26" a="1"/>
  <c r="Q2830" i="26" s="1"/>
  <c r="Q2860" i="26" a="1"/>
  <c r="Q2860" i="26" s="1"/>
  <c r="Q2878" i="26" a="1"/>
  <c r="Q2878" i="26" s="1"/>
  <c r="Q2884" i="26" a="1"/>
  <c r="Q2884" i="26" s="1"/>
  <c r="Q2890" i="26" a="1"/>
  <c r="Q2890" i="26" s="1"/>
  <c r="Q2915" i="26" a="1"/>
  <c r="Q2915" i="26" s="1"/>
  <c r="Q2920" i="26" a="1"/>
  <c r="Q2920" i="26" s="1"/>
  <c r="Q2895" i="26" a="1"/>
  <c r="Q2895" i="26" s="1"/>
  <c r="Q2832" i="26" a="1"/>
  <c r="Q2832" i="26" s="1"/>
  <c r="G2847" i="26"/>
  <c r="Q2877" i="26" a="1"/>
  <c r="Q2877" i="26" s="1"/>
  <c r="Q2883" i="26" a="1"/>
  <c r="Q2883" i="26" s="1"/>
  <c r="Q2889" i="26" a="1"/>
  <c r="Q2889" i="26" s="1"/>
  <c r="Q2900" i="26" a="1"/>
  <c r="Q2900" i="26" s="1"/>
  <c r="Q2911" i="26" a="1"/>
  <c r="Q2911" i="26" s="1"/>
  <c r="Q2919" i="26" a="1"/>
  <c r="Q2919" i="26" s="1"/>
  <c r="Q2924" i="26" a="1"/>
  <c r="Q2924" i="26" s="1"/>
  <c r="Q2935" i="26" a="1"/>
  <c r="Q2935" i="26" s="1"/>
  <c r="G2780" i="26"/>
  <c r="G2781" i="26"/>
  <c r="G2800" i="26"/>
  <c r="G2816" i="26"/>
  <c r="Q2836" i="26" a="1"/>
  <c r="Q2836" i="26" s="1"/>
  <c r="G2839" i="26"/>
  <c r="G2862" i="26"/>
  <c r="G2866" i="26"/>
  <c r="Q2894" i="26" a="1"/>
  <c r="Q2894" i="26" s="1"/>
  <c r="Q2909" i="26" a="1"/>
  <c r="Q2909" i="26" s="1"/>
  <c r="Q2914" i="26" a="1"/>
  <c r="Q2914" i="26" s="1"/>
  <c r="Q2933" i="26" a="1"/>
  <c r="Q2933" i="26" s="1"/>
  <c r="G2790" i="26"/>
  <c r="G2804" i="26"/>
  <c r="G2805" i="26"/>
  <c r="G2812" i="26"/>
  <c r="G2824" i="26"/>
  <c r="G2825" i="26"/>
  <c r="G2844" i="26"/>
  <c r="Q2876" i="26" a="1"/>
  <c r="Q2876" i="26" s="1"/>
  <c r="Q2882" i="26" a="1"/>
  <c r="Q2882" i="26" s="1"/>
  <c r="Q2888" i="26" a="1"/>
  <c r="Q2888" i="26" s="1"/>
  <c r="Q2776" i="26" a="1"/>
  <c r="Q2776" i="26" s="1"/>
  <c r="Q2788" i="26" a="1"/>
  <c r="Q2788" i="26" s="1"/>
  <c r="G2814" i="26"/>
  <c r="G2828" i="26"/>
  <c r="G2829" i="26"/>
  <c r="Q2833" i="26" a="1"/>
  <c r="Q2833" i="26" s="1"/>
  <c r="Q2840" i="26" a="1"/>
  <c r="Q2840" i="26" s="1"/>
  <c r="Q2842" i="26" a="1"/>
  <c r="Q2842" i="26" s="1"/>
  <c r="Q2853" i="26" a="1"/>
  <c r="Q2853" i="26" s="1"/>
  <c r="G2861" i="26"/>
  <c r="Q2905" i="26" a="1"/>
  <c r="Q2905" i="26" s="1"/>
  <c r="Q2913" i="26" a="1"/>
  <c r="Q2913" i="26" s="1"/>
  <c r="Q2918" i="26" a="1"/>
  <c r="Q2918" i="26" s="1"/>
  <c r="Q2929" i="26" a="1"/>
  <c r="Q2929" i="26" s="1"/>
  <c r="Q2800" i="26" a="1"/>
  <c r="Q2800" i="26" s="1"/>
  <c r="Q2812" i="26" a="1"/>
  <c r="Q2812" i="26" s="1"/>
  <c r="Q2848" i="26" a="1"/>
  <c r="Q2848" i="26" s="1"/>
  <c r="Q2903" i="26" a="1"/>
  <c r="Q2903" i="26" s="1"/>
  <c r="Q2908" i="26" a="1"/>
  <c r="Q2908" i="26" s="1"/>
  <c r="Q2927" i="26" a="1"/>
  <c r="Q2927" i="26" s="1"/>
  <c r="Q2932" i="26" a="1"/>
  <c r="Q2932" i="26" s="1"/>
  <c r="Q2824" i="26" a="1"/>
  <c r="Q2824" i="26" s="1"/>
  <c r="G2834" i="26"/>
  <c r="G2871" i="26"/>
  <c r="Q2854" i="26" a="1"/>
  <c r="Q2854" i="26" s="1"/>
  <c r="Q2866" i="26" a="1"/>
  <c r="Q2866" i="26" s="1"/>
  <c r="G2876" i="26"/>
  <c r="G2882" i="26"/>
  <c r="G2888" i="26"/>
  <c r="G2894" i="26"/>
  <c r="G2900" i="26"/>
  <c r="G2906" i="26"/>
  <c r="G2912" i="26"/>
  <c r="G2918" i="26"/>
  <c r="G2924" i="26"/>
  <c r="G2930" i="26"/>
  <c r="Q2936" i="26" a="1"/>
  <c r="Q2936" i="26" s="1"/>
  <c r="G2840" i="26"/>
  <c r="G2852" i="26"/>
  <c r="G2864" i="26"/>
  <c r="G2891" i="26"/>
  <c r="G2897" i="26"/>
  <c r="G2903" i="26"/>
  <c r="G2909" i="26"/>
  <c r="G2915" i="26"/>
  <c r="G2921" i="26"/>
  <c r="G2927" i="26"/>
  <c r="G2933" i="26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53" i="20"/>
  <c r="I54" i="20"/>
  <c r="I55" i="20"/>
  <c r="I56" i="20"/>
  <c r="I57" i="20"/>
  <c r="I58" i="20"/>
  <c r="I59" i="20"/>
  <c r="I60" i="20"/>
  <c r="I61" i="20"/>
  <c r="I62" i="20"/>
  <c r="I63" i="20"/>
  <c r="I64" i="20"/>
  <c r="I65" i="20"/>
  <c r="I66" i="20"/>
  <c r="I67" i="20"/>
  <c r="I68" i="20"/>
  <c r="I69" i="20"/>
  <c r="I70" i="20"/>
  <c r="I71" i="20"/>
  <c r="I72" i="20"/>
  <c r="I73" i="20"/>
  <c r="I74" i="20"/>
  <c r="I75" i="20"/>
  <c r="I76" i="20"/>
  <c r="I77" i="20"/>
  <c r="I78" i="20"/>
  <c r="I79" i="20"/>
  <c r="I80" i="20"/>
  <c r="I81" i="20"/>
  <c r="I82" i="20"/>
  <c r="I83" i="20"/>
  <c r="I84" i="20"/>
  <c r="I85" i="20"/>
  <c r="I86" i="20"/>
  <c r="I87" i="20"/>
  <c r="I88" i="20"/>
  <c r="I89" i="20"/>
  <c r="I90" i="20"/>
  <c r="I91" i="20"/>
  <c r="I92" i="20"/>
  <c r="I93" i="20"/>
  <c r="I94" i="20"/>
  <c r="I95" i="20"/>
  <c r="I96" i="20"/>
  <c r="I97" i="20"/>
  <c r="I98" i="20"/>
  <c r="I99" i="20"/>
  <c r="I100" i="20"/>
  <c r="I101" i="20"/>
  <c r="I102" i="20"/>
  <c r="I103" i="20"/>
  <c r="I104" i="20"/>
  <c r="I105" i="20"/>
  <c r="I106" i="20"/>
  <c r="I107" i="20"/>
  <c r="I108" i="20"/>
  <c r="I109" i="20"/>
  <c r="I110" i="20"/>
  <c r="I111" i="20"/>
  <c r="I112" i="20"/>
  <c r="I113" i="20"/>
  <c r="I114" i="20"/>
  <c r="I115" i="20"/>
  <c r="I116" i="20"/>
  <c r="I117" i="20"/>
  <c r="I118" i="20"/>
  <c r="I119" i="20"/>
  <c r="I120" i="20"/>
  <c r="I121" i="20"/>
  <c r="I122" i="20"/>
  <c r="I123" i="20"/>
  <c r="I124" i="20"/>
  <c r="I125" i="20"/>
  <c r="I126" i="20"/>
  <c r="I127" i="20"/>
  <c r="I128" i="20"/>
  <c r="I129" i="20"/>
  <c r="I130" i="20"/>
  <c r="I131" i="20"/>
  <c r="I132" i="20"/>
  <c r="I133" i="20"/>
  <c r="I134" i="20"/>
  <c r="I135" i="20"/>
  <c r="I136" i="20"/>
  <c r="I137" i="20"/>
  <c r="I138" i="20"/>
  <c r="I139" i="20"/>
  <c r="I140" i="20"/>
  <c r="I141" i="20"/>
  <c r="I142" i="20"/>
  <c r="I143" i="20"/>
  <c r="I144" i="20"/>
  <c r="I145" i="20"/>
  <c r="I146" i="20"/>
  <c r="I147" i="20"/>
  <c r="I148" i="20"/>
  <c r="I149" i="20"/>
  <c r="I150" i="20"/>
  <c r="I151" i="20"/>
  <c r="I152" i="20"/>
  <c r="I153" i="20"/>
  <c r="I154" i="20"/>
  <c r="I155" i="20"/>
  <c r="I156" i="20"/>
  <c r="I157" i="20"/>
  <c r="I158" i="20"/>
  <c r="I159" i="20"/>
  <c r="I160" i="20"/>
  <c r="I161" i="20"/>
  <c r="I162" i="20"/>
  <c r="I163" i="20"/>
  <c r="I164" i="20"/>
  <c r="I165" i="20"/>
  <c r="I166" i="20"/>
  <c r="I167" i="20"/>
  <c r="I168" i="20"/>
  <c r="I169" i="20"/>
  <c r="I170" i="20"/>
  <c r="I171" i="20"/>
  <c r="I172" i="20"/>
  <c r="I173" i="20"/>
  <c r="I174" i="20"/>
  <c r="I175" i="20"/>
  <c r="I176" i="20"/>
  <c r="I177" i="20"/>
  <c r="I178" i="20"/>
  <c r="I179" i="20"/>
  <c r="I180" i="20"/>
  <c r="I181" i="20"/>
  <c r="I182" i="20"/>
  <c r="I183" i="20"/>
  <c r="I184" i="20"/>
  <c r="I185" i="20"/>
  <c r="I186" i="20"/>
  <c r="I187" i="20"/>
  <c r="I188" i="20"/>
  <c r="I189" i="20"/>
  <c r="I190" i="20"/>
  <c r="I191" i="20"/>
  <c r="I192" i="20"/>
  <c r="I193" i="20"/>
  <c r="I194" i="20"/>
  <c r="I195" i="20"/>
  <c r="I196" i="20"/>
  <c r="I197" i="20"/>
  <c r="I198" i="20"/>
  <c r="I199" i="20"/>
  <c r="I200" i="20"/>
  <c r="I201" i="20"/>
  <c r="I202" i="20"/>
  <c r="I203" i="20"/>
  <c r="I204" i="20"/>
  <c r="I205" i="20"/>
  <c r="I206" i="20"/>
  <c r="I207" i="20"/>
  <c r="I208" i="20"/>
  <c r="I209" i="20"/>
  <c r="I210" i="20"/>
  <c r="I211" i="20"/>
  <c r="I212" i="20"/>
  <c r="I213" i="20"/>
  <c r="I214" i="20"/>
  <c r="I215" i="20"/>
  <c r="I216" i="20"/>
  <c r="I217" i="20"/>
  <c r="I218" i="20"/>
  <c r="I219" i="20"/>
  <c r="I220" i="20"/>
  <c r="I221" i="20"/>
  <c r="I222" i="20"/>
  <c r="I223" i="20"/>
  <c r="I224" i="20"/>
  <c r="I225" i="20"/>
  <c r="I226" i="20"/>
  <c r="I227" i="20"/>
  <c r="I228" i="20"/>
  <c r="I229" i="20"/>
  <c r="I230" i="20"/>
  <c r="I231" i="20"/>
  <c r="I232" i="20"/>
  <c r="I233" i="20"/>
  <c r="I234" i="20"/>
  <c r="I235" i="20"/>
  <c r="I236" i="20"/>
  <c r="I237" i="20"/>
  <c r="I238" i="20"/>
  <c r="I239" i="20"/>
  <c r="I240" i="20"/>
  <c r="I241" i="20"/>
  <c r="I242" i="20"/>
  <c r="I243" i="20"/>
  <c r="I244" i="20"/>
  <c r="I245" i="20"/>
  <c r="I246" i="20"/>
  <c r="I247" i="20"/>
  <c r="I248" i="20"/>
  <c r="I249" i="20"/>
  <c r="I250" i="20"/>
  <c r="I251" i="20"/>
  <c r="I252" i="20"/>
  <c r="I253" i="20"/>
  <c r="I254" i="20"/>
  <c r="I255" i="20"/>
  <c r="I256" i="20"/>
  <c r="I257" i="20"/>
  <c r="I258" i="20"/>
  <c r="I259" i="20"/>
  <c r="I260" i="20"/>
  <c r="I261" i="20"/>
  <c r="I262" i="20"/>
  <c r="I263" i="20"/>
  <c r="I264" i="20"/>
  <c r="I265" i="20"/>
  <c r="I266" i="20"/>
  <c r="I267" i="20"/>
  <c r="I268" i="20"/>
  <c r="I269" i="20"/>
  <c r="I270" i="20"/>
  <c r="I271" i="20"/>
  <c r="I272" i="20"/>
  <c r="I273" i="20"/>
  <c r="I274" i="20"/>
  <c r="I275" i="20"/>
  <c r="I276" i="20"/>
  <c r="I277" i="20"/>
  <c r="I278" i="20"/>
  <c r="I279" i="20"/>
  <c r="I280" i="20"/>
  <c r="I281" i="20"/>
  <c r="I282" i="20"/>
  <c r="I283" i="20"/>
  <c r="I284" i="20"/>
  <c r="I285" i="20"/>
  <c r="I286" i="20"/>
  <c r="I287" i="20"/>
  <c r="I288" i="20"/>
  <c r="I289" i="20"/>
  <c r="I290" i="20"/>
  <c r="I291" i="20"/>
  <c r="I292" i="20"/>
  <c r="I293" i="20"/>
  <c r="I294" i="20"/>
  <c r="I295" i="20"/>
  <c r="I296" i="20"/>
  <c r="I297" i="20"/>
  <c r="I298" i="20"/>
  <c r="I299" i="20"/>
  <c r="I300" i="20"/>
  <c r="I301" i="20"/>
  <c r="I302" i="20"/>
  <c r="I303" i="20"/>
  <c r="I304" i="20"/>
  <c r="I305" i="20"/>
  <c r="I306" i="20"/>
  <c r="I307" i="20"/>
  <c r="I308" i="20"/>
  <c r="I309" i="20"/>
  <c r="I310" i="20"/>
  <c r="I311" i="20"/>
  <c r="I312" i="20"/>
  <c r="I313" i="20"/>
  <c r="I314" i="20"/>
  <c r="I315" i="20"/>
  <c r="I316" i="20"/>
  <c r="I317" i="20"/>
  <c r="I318" i="20"/>
  <c r="I319" i="20"/>
  <c r="I320" i="20"/>
  <c r="I321" i="20"/>
  <c r="I322" i="20"/>
  <c r="I323" i="20"/>
  <c r="I324" i="20"/>
  <c r="I325" i="20"/>
  <c r="I326" i="20"/>
  <c r="I327" i="20"/>
  <c r="I328" i="20"/>
  <c r="I329" i="20"/>
  <c r="I330" i="20"/>
  <c r="I331" i="20"/>
  <c r="I332" i="20"/>
  <c r="I333" i="20"/>
  <c r="I334" i="20"/>
  <c r="I335" i="20"/>
  <c r="I336" i="20"/>
  <c r="I337" i="20"/>
  <c r="I338" i="20"/>
  <c r="I339" i="20"/>
  <c r="I340" i="20"/>
  <c r="I341" i="20"/>
  <c r="I342" i="20"/>
  <c r="I343" i="20"/>
  <c r="I344" i="20"/>
  <c r="I345" i="20"/>
  <c r="I346" i="20"/>
  <c r="I347" i="20"/>
  <c r="I348" i="20"/>
  <c r="I349" i="20"/>
  <c r="I350" i="20"/>
  <c r="I351" i="20"/>
  <c r="I352" i="20"/>
  <c r="I353" i="20"/>
  <c r="I354" i="20"/>
  <c r="I355" i="20"/>
  <c r="I356" i="20"/>
  <c r="I357" i="20"/>
  <c r="I358" i="20"/>
  <c r="I359" i="20"/>
  <c r="I360" i="20"/>
  <c r="I361" i="20"/>
  <c r="I362" i="20"/>
  <c r="I363" i="20"/>
  <c r="I364" i="20"/>
  <c r="I365" i="20"/>
  <c r="I366" i="20"/>
  <c r="I367" i="20"/>
  <c r="I368" i="20"/>
  <c r="I369" i="20"/>
  <c r="I370" i="20"/>
  <c r="I371" i="20"/>
  <c r="I372" i="20"/>
  <c r="I373" i="20"/>
  <c r="I374" i="20"/>
  <c r="I375" i="20"/>
  <c r="I376" i="20"/>
  <c r="I377" i="20"/>
  <c r="I378" i="20"/>
  <c r="I379" i="20"/>
  <c r="I380" i="20"/>
  <c r="I381" i="20"/>
  <c r="I382" i="20"/>
  <c r="I383" i="20"/>
  <c r="I384" i="20"/>
  <c r="I385" i="20"/>
  <c r="I386" i="20"/>
  <c r="I387" i="20"/>
  <c r="I388" i="20"/>
  <c r="I389" i="20"/>
  <c r="I390" i="20"/>
  <c r="I391" i="20"/>
  <c r="I392" i="20"/>
  <c r="I393" i="20"/>
  <c r="I394" i="20"/>
  <c r="I395" i="20"/>
  <c r="I396" i="20"/>
  <c r="I397" i="20"/>
  <c r="I398" i="20"/>
  <c r="I399" i="20"/>
  <c r="I400" i="20"/>
  <c r="I401" i="20"/>
  <c r="I402" i="20"/>
  <c r="I403" i="20"/>
  <c r="I404" i="20"/>
  <c r="I405" i="20"/>
  <c r="I406" i="20"/>
  <c r="I407" i="20"/>
  <c r="I408" i="20"/>
  <c r="I409" i="20"/>
  <c r="I410" i="20"/>
  <c r="I411" i="20"/>
  <c r="I412" i="20"/>
  <c r="I413" i="20"/>
  <c r="I414" i="20"/>
  <c r="I415" i="20"/>
  <c r="I416" i="20"/>
  <c r="I417" i="20"/>
  <c r="I418" i="20"/>
  <c r="I419" i="20"/>
  <c r="I420" i="20"/>
  <c r="I421" i="20"/>
  <c r="I422" i="20"/>
  <c r="I423" i="20"/>
  <c r="I424" i="20"/>
  <c r="I425" i="20"/>
  <c r="I426" i="20"/>
  <c r="I427" i="20"/>
  <c r="I428" i="20"/>
  <c r="I429" i="20"/>
  <c r="I430" i="20"/>
  <c r="I431" i="20"/>
  <c r="I432" i="20"/>
  <c r="I433" i="20"/>
  <c r="I434" i="20"/>
  <c r="I435" i="20"/>
  <c r="I436" i="20"/>
  <c r="I437" i="20"/>
  <c r="I438" i="20"/>
  <c r="I439" i="20"/>
  <c r="I440" i="20"/>
  <c r="I441" i="20"/>
  <c r="I442" i="20"/>
  <c r="I443" i="20"/>
  <c r="I444" i="20"/>
  <c r="I445" i="20"/>
  <c r="I446" i="20"/>
  <c r="I447" i="20"/>
  <c r="I448" i="20"/>
  <c r="I449" i="20"/>
  <c r="I450" i="20"/>
  <c r="I451" i="20"/>
  <c r="I452" i="20"/>
  <c r="I453" i="20"/>
  <c r="I454" i="20"/>
  <c r="I455" i="20"/>
  <c r="I456" i="20"/>
  <c r="I457" i="20"/>
  <c r="I458" i="20"/>
  <c r="I459" i="20"/>
  <c r="I460" i="20"/>
  <c r="I461" i="20"/>
  <c r="I462" i="20"/>
  <c r="I463" i="20"/>
  <c r="I464" i="20"/>
  <c r="I465" i="20"/>
  <c r="I466" i="20"/>
  <c r="I467" i="20"/>
  <c r="I468" i="20"/>
  <c r="I469" i="20"/>
  <c r="I470" i="20"/>
  <c r="I471" i="20"/>
  <c r="I472" i="20"/>
  <c r="I473" i="20"/>
  <c r="I474" i="20"/>
  <c r="I475" i="20"/>
  <c r="I476" i="20"/>
  <c r="I477" i="20"/>
  <c r="I478" i="20"/>
  <c r="I479" i="20"/>
  <c r="I480" i="20"/>
  <c r="I481" i="20"/>
  <c r="I482" i="20"/>
  <c r="I483" i="20"/>
  <c r="I484" i="20"/>
  <c r="I485" i="20"/>
  <c r="I486" i="20"/>
  <c r="I487" i="20"/>
  <c r="I488" i="20"/>
  <c r="I489" i="20"/>
  <c r="I490" i="20"/>
  <c r="I491" i="20"/>
  <c r="I492" i="20"/>
  <c r="I493" i="20"/>
  <c r="I494" i="20"/>
  <c r="I495" i="20"/>
  <c r="I496" i="20"/>
  <c r="I497" i="20"/>
  <c r="I498" i="20"/>
  <c r="I499" i="20"/>
  <c r="I500" i="20"/>
  <c r="I501" i="20"/>
  <c r="I502" i="20"/>
  <c r="I503" i="20"/>
  <c r="I504" i="20"/>
  <c r="I505" i="20"/>
  <c r="I506" i="20"/>
  <c r="I507" i="20"/>
  <c r="I508" i="20"/>
  <c r="I509" i="20"/>
  <c r="I510" i="20"/>
  <c r="I511" i="20"/>
  <c r="I512" i="20"/>
  <c r="I513" i="20"/>
  <c r="I514" i="20"/>
  <c r="I515" i="20"/>
  <c r="I516" i="20"/>
  <c r="I517" i="20"/>
  <c r="I518" i="20"/>
  <c r="I519" i="20"/>
  <c r="I520" i="20"/>
  <c r="I521" i="20"/>
  <c r="I522" i="20"/>
  <c r="I523" i="20"/>
  <c r="I524" i="20"/>
  <c r="I525" i="20"/>
  <c r="I526" i="20"/>
  <c r="I527" i="20"/>
  <c r="I528" i="20"/>
  <c r="I529" i="20"/>
  <c r="I530" i="20"/>
  <c r="I531" i="20"/>
  <c r="I532" i="20"/>
  <c r="I533" i="20"/>
  <c r="I534" i="20"/>
  <c r="I535" i="20"/>
  <c r="I536" i="20"/>
  <c r="I537" i="20"/>
  <c r="I538" i="20"/>
  <c r="I539" i="20"/>
  <c r="I540" i="20"/>
  <c r="I541" i="20"/>
  <c r="I542" i="20"/>
  <c r="I543" i="20"/>
  <c r="I544" i="20"/>
  <c r="I545" i="20"/>
  <c r="I546" i="20"/>
  <c r="I547" i="20"/>
  <c r="I548" i="20"/>
  <c r="I549" i="20"/>
  <c r="I550" i="20"/>
  <c r="I551" i="20"/>
  <c r="I552" i="20"/>
  <c r="I553" i="20"/>
  <c r="I554" i="20"/>
  <c r="I555" i="20"/>
  <c r="I556" i="20"/>
  <c r="I557" i="20"/>
  <c r="I558" i="20"/>
  <c r="I559" i="20"/>
  <c r="I560" i="20"/>
  <c r="I561" i="20"/>
  <c r="I562" i="20"/>
  <c r="I563" i="20"/>
  <c r="I564" i="20"/>
  <c r="I565" i="20"/>
  <c r="I566" i="20"/>
  <c r="I567" i="20"/>
  <c r="I568" i="20"/>
  <c r="I569" i="20"/>
  <c r="I570" i="20"/>
  <c r="I571" i="20"/>
  <c r="I572" i="20"/>
  <c r="I573" i="20"/>
  <c r="I574" i="20"/>
  <c r="I575" i="20"/>
  <c r="I576" i="20"/>
  <c r="I577" i="20"/>
  <c r="I578" i="20"/>
  <c r="I579" i="20"/>
  <c r="I580" i="20"/>
  <c r="I581" i="20"/>
  <c r="I582" i="20"/>
  <c r="I583" i="20"/>
  <c r="I584" i="20"/>
  <c r="I585" i="20"/>
  <c r="I586" i="20"/>
  <c r="I587" i="20"/>
  <c r="I588" i="20"/>
  <c r="I589" i="20"/>
  <c r="I590" i="20"/>
  <c r="I591" i="20"/>
  <c r="I592" i="20"/>
  <c r="I593" i="20"/>
  <c r="I594" i="20"/>
  <c r="I595" i="20"/>
  <c r="I596" i="20"/>
  <c r="I597" i="20"/>
  <c r="I598" i="20"/>
  <c r="I599" i="20"/>
  <c r="I600" i="20"/>
  <c r="I601" i="20"/>
  <c r="I602" i="20"/>
  <c r="I603" i="20"/>
  <c r="I604" i="20"/>
  <c r="I605" i="20"/>
  <c r="I606" i="20"/>
  <c r="I607" i="20"/>
  <c r="I608" i="20"/>
  <c r="I609" i="20"/>
  <c r="I610" i="20"/>
  <c r="I611" i="20"/>
  <c r="I612" i="20"/>
  <c r="I613" i="20"/>
  <c r="I614" i="20"/>
  <c r="I615" i="20"/>
  <c r="I616" i="20"/>
  <c r="I617" i="20"/>
  <c r="I618" i="20"/>
  <c r="I619" i="20"/>
  <c r="I620" i="20"/>
  <c r="I621" i="20"/>
  <c r="I622" i="20"/>
  <c r="I623" i="20"/>
  <c r="I624" i="20"/>
  <c r="I625" i="20"/>
  <c r="I626" i="20"/>
  <c r="I627" i="20"/>
  <c r="I628" i="20"/>
  <c r="I629" i="20"/>
  <c r="I630" i="20"/>
  <c r="I631" i="20"/>
  <c r="I632" i="20"/>
  <c r="I633" i="20"/>
  <c r="I634" i="20"/>
  <c r="I635" i="20"/>
  <c r="I636" i="20"/>
  <c r="I637" i="20"/>
  <c r="I638" i="20"/>
  <c r="I639" i="20"/>
  <c r="I640" i="20"/>
  <c r="I641" i="20"/>
  <c r="I642" i="20"/>
  <c r="I643" i="20"/>
  <c r="I644" i="20"/>
  <c r="I645" i="20"/>
  <c r="I646" i="20"/>
  <c r="I647" i="20"/>
  <c r="I648" i="20"/>
  <c r="I649" i="20"/>
  <c r="I650" i="20"/>
  <c r="I651" i="20"/>
  <c r="I652" i="20"/>
  <c r="I653" i="20"/>
  <c r="I654" i="20"/>
  <c r="I655" i="20"/>
  <c r="I656" i="20"/>
  <c r="I657" i="20"/>
  <c r="I658" i="20"/>
  <c r="I659" i="20"/>
  <c r="I660" i="20"/>
  <c r="I661" i="20"/>
  <c r="I662" i="20"/>
  <c r="I663" i="20"/>
  <c r="I664" i="20"/>
  <c r="I665" i="20"/>
  <c r="I666" i="20"/>
  <c r="I667" i="20"/>
  <c r="I668" i="20"/>
  <c r="I669" i="20"/>
  <c r="I670" i="20"/>
  <c r="I671" i="20"/>
  <c r="I672" i="20"/>
  <c r="I673" i="20"/>
  <c r="I674" i="20"/>
  <c r="I675" i="20"/>
  <c r="I676" i="20"/>
  <c r="I677" i="20"/>
  <c r="I678" i="20"/>
  <c r="I679" i="20"/>
  <c r="I680" i="20"/>
  <c r="I681" i="20"/>
  <c r="I682" i="20"/>
  <c r="I683" i="20"/>
  <c r="I684" i="20"/>
  <c r="I685" i="20"/>
  <c r="I686" i="20"/>
  <c r="I687" i="20"/>
  <c r="I688" i="20"/>
  <c r="I689" i="20"/>
  <c r="I690" i="20"/>
  <c r="I691" i="20"/>
  <c r="I692" i="20"/>
  <c r="I693" i="20"/>
  <c r="I694" i="20"/>
  <c r="I695" i="20"/>
  <c r="I696" i="20"/>
  <c r="I697" i="20"/>
  <c r="I698" i="20"/>
  <c r="I699" i="20"/>
  <c r="I700" i="20"/>
  <c r="I701" i="20"/>
  <c r="I702" i="20"/>
  <c r="I703" i="20"/>
  <c r="I704" i="20"/>
  <c r="I705" i="20"/>
  <c r="I706" i="20"/>
  <c r="I707" i="20"/>
  <c r="I708" i="20"/>
  <c r="I709" i="20"/>
  <c r="I710" i="20"/>
  <c r="I711" i="20"/>
  <c r="I712" i="20"/>
  <c r="I713" i="20"/>
  <c r="I714" i="20"/>
  <c r="I715" i="20"/>
  <c r="I716" i="20"/>
  <c r="I717" i="20"/>
  <c r="I718" i="20"/>
  <c r="I719" i="20"/>
  <c r="I720" i="20"/>
  <c r="I721" i="20"/>
  <c r="I722" i="20"/>
  <c r="I723" i="20"/>
  <c r="I724" i="20"/>
  <c r="I725" i="20"/>
  <c r="I726" i="20"/>
  <c r="I727" i="20"/>
  <c r="I728" i="20"/>
  <c r="I729" i="20"/>
  <c r="I730" i="20"/>
  <c r="I731" i="20"/>
  <c r="I732" i="20"/>
  <c r="I733" i="20"/>
  <c r="I734" i="20"/>
  <c r="I735" i="20"/>
  <c r="I736" i="20"/>
  <c r="I737" i="20"/>
  <c r="I738" i="20"/>
  <c r="I739" i="20"/>
  <c r="I740" i="20"/>
  <c r="I741" i="20"/>
  <c r="I742" i="20"/>
  <c r="I743" i="20"/>
  <c r="I744" i="20"/>
  <c r="I745" i="20"/>
  <c r="I746" i="20"/>
  <c r="I747" i="20"/>
  <c r="I748" i="20"/>
  <c r="I749" i="20"/>
  <c r="I750" i="20"/>
  <c r="I751" i="20"/>
  <c r="I752" i="20"/>
  <c r="I753" i="20"/>
  <c r="I754" i="20"/>
  <c r="I755" i="20"/>
  <c r="I756" i="20"/>
  <c r="I757" i="20"/>
  <c r="I758" i="20"/>
  <c r="I759" i="20"/>
  <c r="I760" i="20"/>
  <c r="I761" i="20"/>
  <c r="I762" i="20"/>
  <c r="I763" i="20"/>
  <c r="I764" i="20"/>
  <c r="I765" i="20"/>
  <c r="I766" i="20"/>
  <c r="I767" i="20"/>
  <c r="I768" i="20"/>
  <c r="I769" i="20"/>
  <c r="I770" i="20"/>
  <c r="I771" i="20"/>
  <c r="I772" i="20"/>
  <c r="I773" i="20"/>
  <c r="I774" i="20"/>
  <c r="I775" i="20"/>
  <c r="I776" i="20"/>
  <c r="I777" i="20"/>
  <c r="I778" i="20"/>
  <c r="I779" i="20"/>
  <c r="I780" i="20"/>
  <c r="I781" i="20"/>
  <c r="I782" i="20"/>
  <c r="I783" i="20"/>
  <c r="I784" i="20"/>
  <c r="I785" i="20"/>
  <c r="I786" i="20"/>
  <c r="I787" i="20"/>
  <c r="I788" i="20"/>
  <c r="I789" i="20"/>
  <c r="I790" i="20"/>
  <c r="I791" i="20"/>
  <c r="I792" i="20"/>
  <c r="I793" i="20"/>
  <c r="I794" i="20"/>
  <c r="I795" i="20"/>
  <c r="I796" i="20"/>
  <c r="I797" i="20"/>
  <c r="I798" i="20"/>
  <c r="I799" i="20"/>
  <c r="I800" i="20"/>
  <c r="I801" i="20"/>
  <c r="I802" i="20"/>
  <c r="I803" i="20"/>
  <c r="I804" i="20"/>
  <c r="I805" i="20"/>
  <c r="I806" i="20"/>
  <c r="I807" i="20"/>
  <c r="I808" i="20"/>
  <c r="I809" i="20"/>
  <c r="I810" i="20"/>
  <c r="I811" i="20"/>
  <c r="I812" i="20"/>
  <c r="I813" i="20"/>
  <c r="I814" i="20"/>
  <c r="I815" i="20"/>
  <c r="I816" i="20"/>
  <c r="I817" i="20"/>
  <c r="I818" i="20"/>
  <c r="I819" i="20"/>
  <c r="I820" i="20"/>
  <c r="I821" i="20"/>
  <c r="I822" i="20"/>
  <c r="I823" i="20"/>
  <c r="I824" i="20"/>
  <c r="I825" i="20"/>
  <c r="I826" i="20"/>
  <c r="I827" i="20"/>
  <c r="I828" i="20"/>
  <c r="I829" i="20"/>
  <c r="I830" i="20"/>
  <c r="I831" i="20"/>
  <c r="I832" i="20"/>
  <c r="I833" i="20"/>
  <c r="I834" i="20"/>
  <c r="I835" i="20"/>
  <c r="I836" i="20"/>
  <c r="I837" i="20"/>
  <c r="I838" i="20"/>
  <c r="I839" i="20"/>
  <c r="I840" i="20"/>
  <c r="I841" i="20"/>
  <c r="I842" i="20"/>
  <c r="I843" i="20"/>
  <c r="I844" i="20"/>
  <c r="I845" i="20"/>
  <c r="I846" i="20"/>
  <c r="I847" i="20"/>
  <c r="I848" i="20"/>
  <c r="I849" i="20"/>
  <c r="I850" i="20"/>
  <c r="I851" i="20"/>
  <c r="I852" i="20"/>
  <c r="I853" i="20"/>
  <c r="I854" i="20"/>
  <c r="I855" i="20"/>
  <c r="I856" i="20"/>
  <c r="I857" i="20"/>
  <c r="I858" i="20"/>
  <c r="I859" i="20"/>
  <c r="I860" i="20"/>
  <c r="I861" i="20"/>
  <c r="I862" i="20"/>
  <c r="I863" i="20"/>
  <c r="I864" i="20"/>
  <c r="I865" i="20"/>
  <c r="I866" i="20"/>
  <c r="I867" i="20"/>
  <c r="I868" i="20"/>
  <c r="I869" i="20"/>
  <c r="I870" i="20"/>
  <c r="I871" i="20"/>
  <c r="I872" i="20"/>
  <c r="I873" i="20"/>
  <c r="I874" i="20"/>
  <c r="I875" i="20"/>
  <c r="I876" i="20"/>
  <c r="I877" i="20"/>
  <c r="I878" i="20"/>
  <c r="I879" i="20"/>
  <c r="I880" i="20"/>
  <c r="I881" i="20"/>
  <c r="I882" i="20"/>
  <c r="I883" i="20"/>
  <c r="I884" i="20"/>
  <c r="I885" i="20"/>
  <c r="I886" i="20"/>
  <c r="I887" i="20"/>
  <c r="I888" i="20"/>
  <c r="I889" i="20"/>
  <c r="I890" i="20"/>
  <c r="I891" i="20"/>
  <c r="I892" i="20"/>
  <c r="I893" i="20"/>
  <c r="I894" i="20"/>
  <c r="I895" i="20"/>
  <c r="I896" i="20"/>
  <c r="I897" i="20"/>
  <c r="I898" i="20"/>
  <c r="I899" i="20"/>
  <c r="I900" i="20"/>
  <c r="I901" i="20"/>
  <c r="I902" i="20"/>
  <c r="I903" i="20"/>
  <c r="I904" i="20"/>
  <c r="I905" i="20"/>
  <c r="I906" i="20"/>
  <c r="I907" i="20"/>
  <c r="I908" i="20"/>
  <c r="I909" i="20"/>
  <c r="I910" i="20"/>
  <c r="I911" i="20"/>
  <c r="I912" i="20"/>
  <c r="I913" i="20"/>
  <c r="I914" i="20"/>
  <c r="I915" i="20"/>
  <c r="I916" i="20"/>
  <c r="I917" i="20"/>
  <c r="I918" i="20"/>
  <c r="I919" i="20"/>
  <c r="I920" i="20"/>
  <c r="I921" i="20"/>
  <c r="I922" i="20"/>
  <c r="I923" i="20"/>
  <c r="I924" i="20"/>
  <c r="I925" i="20"/>
  <c r="I926" i="20"/>
  <c r="I927" i="20"/>
  <c r="I928" i="20"/>
  <c r="I929" i="20"/>
  <c r="I930" i="20"/>
  <c r="I931" i="20"/>
  <c r="I932" i="20"/>
  <c r="I933" i="20"/>
  <c r="I934" i="20"/>
  <c r="I935" i="20"/>
  <c r="I936" i="20"/>
  <c r="I937" i="20"/>
  <c r="I938" i="20"/>
  <c r="I939" i="20"/>
  <c r="I940" i="20"/>
  <c r="I941" i="20"/>
  <c r="I942" i="20"/>
  <c r="I943" i="20"/>
  <c r="I944" i="20"/>
  <c r="I945" i="20"/>
  <c r="I946" i="20"/>
  <c r="I947" i="20"/>
  <c r="I948" i="20"/>
  <c r="I949" i="20"/>
  <c r="I950" i="20"/>
  <c r="I951" i="20"/>
  <c r="I952" i="20"/>
  <c r="I953" i="20"/>
  <c r="I954" i="20"/>
  <c r="I955" i="20"/>
  <c r="I956" i="20"/>
  <c r="I957" i="20"/>
  <c r="I958" i="20"/>
  <c r="I959" i="20"/>
  <c r="I960" i="20"/>
  <c r="I961" i="20"/>
  <c r="I962" i="20"/>
  <c r="I963" i="20"/>
  <c r="I964" i="20"/>
  <c r="I965" i="20"/>
  <c r="I966" i="20"/>
  <c r="I967" i="20"/>
  <c r="I968" i="20"/>
  <c r="I969" i="20"/>
  <c r="I970" i="20"/>
  <c r="I971" i="20"/>
  <c r="I972" i="20"/>
  <c r="I973" i="20"/>
  <c r="I974" i="20"/>
  <c r="I975" i="20"/>
  <c r="I976" i="20"/>
  <c r="I977" i="20"/>
  <c r="I978" i="20"/>
  <c r="I979" i="20"/>
  <c r="I980" i="20"/>
  <c r="I981" i="20"/>
  <c r="I982" i="20"/>
  <c r="I983" i="20"/>
  <c r="I984" i="20"/>
  <c r="I985" i="20"/>
  <c r="I986" i="20"/>
  <c r="I987" i="20"/>
  <c r="I988" i="20"/>
  <c r="I989" i="20"/>
  <c r="I990" i="20"/>
  <c r="I991" i="20"/>
  <c r="I992" i="20"/>
  <c r="I993" i="20"/>
  <c r="I994" i="20"/>
  <c r="I995" i="20"/>
  <c r="I996" i="20"/>
  <c r="I997" i="20"/>
  <c r="I998" i="20"/>
  <c r="I999" i="20"/>
  <c r="I1000" i="20"/>
  <c r="I1001" i="20"/>
  <c r="I1002" i="20"/>
  <c r="I1003" i="20"/>
  <c r="I1004" i="20"/>
  <c r="I1005" i="20"/>
  <c r="I1006" i="20"/>
  <c r="I1007" i="20"/>
  <c r="I1008" i="20"/>
  <c r="I1009" i="20"/>
  <c r="I1010" i="20"/>
  <c r="I1011" i="20"/>
  <c r="I1012" i="20"/>
  <c r="I1013" i="20"/>
  <c r="I1014" i="20"/>
  <c r="I1015" i="20"/>
  <c r="I1016" i="20"/>
  <c r="I1017" i="20"/>
  <c r="I1018" i="20"/>
  <c r="I1019" i="20"/>
  <c r="I1020" i="20"/>
  <c r="I1021" i="20"/>
  <c r="I1022" i="20"/>
  <c r="I1023" i="20"/>
  <c r="I1024" i="20"/>
  <c r="I1025" i="20"/>
  <c r="I1026" i="20"/>
  <c r="I1027" i="20"/>
  <c r="I1028" i="20"/>
  <c r="I1029" i="20"/>
  <c r="I1030" i="20"/>
  <c r="I1031" i="20"/>
  <c r="I1032" i="20"/>
  <c r="I1033" i="20"/>
  <c r="I1034" i="20"/>
  <c r="I1035" i="20"/>
  <c r="I1036" i="20"/>
  <c r="I1037" i="20"/>
  <c r="I1038" i="20"/>
  <c r="I1039" i="20"/>
  <c r="I1040" i="20"/>
  <c r="I1041" i="20"/>
  <c r="I1042" i="20"/>
  <c r="I1043" i="20"/>
  <c r="I1044" i="20"/>
  <c r="I1045" i="20"/>
  <c r="I1046" i="20"/>
  <c r="I1047" i="20"/>
  <c r="I1048" i="20"/>
  <c r="I1049" i="20"/>
  <c r="I1050" i="20"/>
  <c r="I1051" i="20"/>
  <c r="I1052" i="20"/>
  <c r="I1053" i="20"/>
  <c r="I1054" i="20"/>
  <c r="I1055" i="20"/>
  <c r="I1056" i="20"/>
  <c r="I1057" i="20"/>
  <c r="I1058" i="20"/>
  <c r="I1059" i="20"/>
  <c r="I1060" i="20"/>
  <c r="I1061" i="20"/>
  <c r="I1062" i="20"/>
  <c r="I1063" i="20"/>
  <c r="I1064" i="20"/>
  <c r="I1065" i="20"/>
  <c r="I1066" i="20"/>
  <c r="I1067" i="20"/>
  <c r="I1068" i="20"/>
  <c r="I1069" i="20"/>
  <c r="I1070" i="20"/>
  <c r="I1071" i="20"/>
  <c r="I1072" i="20"/>
  <c r="I1073" i="20"/>
  <c r="I1074" i="20"/>
  <c r="I1075" i="20"/>
  <c r="I1076" i="20"/>
  <c r="I1077" i="20"/>
  <c r="I1078" i="20"/>
  <c r="I1079" i="20"/>
  <c r="I1080" i="20"/>
  <c r="I1081" i="20"/>
  <c r="I1082" i="20"/>
  <c r="I1083" i="20"/>
  <c r="I1084" i="20"/>
  <c r="I1085" i="20"/>
  <c r="I1086" i="20"/>
  <c r="I1087" i="20"/>
  <c r="I1088" i="20"/>
  <c r="I1089" i="20"/>
  <c r="I1090" i="20"/>
  <c r="I1091" i="20"/>
  <c r="I1092" i="20"/>
  <c r="I1093" i="20"/>
  <c r="I1094" i="20"/>
  <c r="I1095" i="20"/>
  <c r="I1096" i="20"/>
  <c r="I1097" i="20"/>
  <c r="I1098" i="20"/>
  <c r="I1099" i="20"/>
  <c r="I1100" i="20"/>
  <c r="I1101" i="20"/>
  <c r="I1102" i="20"/>
  <c r="I1103" i="20"/>
  <c r="I1104" i="20"/>
  <c r="I1105" i="20"/>
  <c r="I1106" i="20"/>
  <c r="I1107" i="20"/>
  <c r="I1108" i="20"/>
  <c r="I1109" i="20"/>
  <c r="I1110" i="20"/>
  <c r="I1111" i="20"/>
  <c r="I1112" i="20"/>
  <c r="I1113" i="20"/>
  <c r="I1114" i="20"/>
  <c r="I1115" i="20"/>
  <c r="I1116" i="20"/>
  <c r="I1117" i="20"/>
  <c r="I1118" i="20"/>
  <c r="I1119" i="20"/>
  <c r="I1120" i="20"/>
  <c r="I1121" i="20"/>
  <c r="I1122" i="20"/>
  <c r="I1123" i="20"/>
  <c r="I1124" i="20"/>
  <c r="I1125" i="20"/>
  <c r="I1126" i="20"/>
  <c r="I1127" i="20"/>
  <c r="I1128" i="20"/>
  <c r="I1129" i="20"/>
  <c r="I1130" i="20"/>
  <c r="I1131" i="20"/>
  <c r="I1132" i="20"/>
  <c r="I1133" i="20"/>
  <c r="I1134" i="20"/>
  <c r="I1135" i="20"/>
  <c r="I1136" i="20"/>
  <c r="I1137" i="20"/>
  <c r="I1138" i="20"/>
  <c r="I1139" i="20"/>
  <c r="I1140" i="20"/>
  <c r="I1141" i="20"/>
  <c r="I1142" i="20"/>
  <c r="I1143" i="20"/>
  <c r="I1144" i="20"/>
  <c r="I1145" i="20"/>
  <c r="I1146" i="20"/>
  <c r="I1147" i="20"/>
  <c r="I1148" i="20"/>
  <c r="I1149" i="20"/>
  <c r="I1150" i="20"/>
  <c r="I1151" i="20"/>
  <c r="I1152" i="20"/>
  <c r="I1153" i="20"/>
  <c r="I1154" i="20"/>
  <c r="I1155" i="20"/>
  <c r="I1156" i="20"/>
  <c r="I1157" i="20"/>
  <c r="I1158" i="20"/>
  <c r="I1159" i="20"/>
  <c r="I1160" i="20"/>
  <c r="I1161" i="20"/>
  <c r="I1162" i="20"/>
  <c r="I1163" i="20"/>
  <c r="I1164" i="20"/>
  <c r="I1165" i="20"/>
  <c r="I1166" i="20"/>
  <c r="I1167" i="20"/>
  <c r="I1168" i="20"/>
  <c r="I1169" i="20"/>
  <c r="I1170" i="20"/>
  <c r="I1171" i="20"/>
  <c r="I1172" i="20"/>
  <c r="I1173" i="20"/>
  <c r="I1174" i="20"/>
  <c r="I1175" i="20"/>
  <c r="I1176" i="20"/>
  <c r="I1177" i="20"/>
  <c r="I1178" i="20"/>
  <c r="I1179" i="20"/>
  <c r="I1180" i="20"/>
  <c r="I1181" i="20"/>
  <c r="I1182" i="20"/>
  <c r="I1183" i="20"/>
  <c r="I1184" i="20"/>
  <c r="I1185" i="20"/>
  <c r="I1186" i="20"/>
  <c r="I1187" i="20"/>
  <c r="I1188" i="20"/>
  <c r="I1189" i="20"/>
  <c r="I1190" i="20"/>
  <c r="I1191" i="20"/>
  <c r="I1192" i="20"/>
  <c r="I1193" i="20"/>
  <c r="I1194" i="20"/>
  <c r="I1195" i="20"/>
  <c r="I1196" i="20"/>
  <c r="I1197" i="20"/>
  <c r="I1198" i="20"/>
  <c r="I1199" i="20"/>
  <c r="I1200" i="20"/>
  <c r="I1201" i="20"/>
  <c r="I1202" i="20"/>
  <c r="I1203" i="20"/>
  <c r="I1204" i="20"/>
  <c r="I1205" i="20"/>
  <c r="I1206" i="20"/>
  <c r="I1207" i="20"/>
  <c r="I1208" i="20"/>
  <c r="I1209" i="20"/>
  <c r="I1210" i="20"/>
  <c r="I1211" i="20"/>
  <c r="I1212" i="20"/>
  <c r="I1213" i="20"/>
  <c r="I1214" i="20"/>
  <c r="I1215" i="20"/>
  <c r="I1216" i="20"/>
  <c r="I1217" i="20"/>
  <c r="I1218" i="20"/>
  <c r="I1219" i="20"/>
  <c r="I1220" i="20"/>
  <c r="I1221" i="20"/>
  <c r="I1222" i="20"/>
  <c r="I1223" i="20"/>
  <c r="I1224" i="20"/>
  <c r="I1225" i="20"/>
  <c r="I1226" i="20"/>
  <c r="I1227" i="20"/>
  <c r="I1228" i="20"/>
  <c r="I1229" i="20"/>
  <c r="I1230" i="20"/>
  <c r="I1231" i="20"/>
  <c r="I1232" i="20"/>
  <c r="I1233" i="20"/>
  <c r="I1234" i="20"/>
  <c r="I1235" i="20"/>
  <c r="I1236" i="20"/>
  <c r="I1237" i="20"/>
  <c r="I1238" i="20"/>
  <c r="I1239" i="20"/>
  <c r="I1240" i="20"/>
  <c r="I1241" i="20"/>
  <c r="I1242" i="20"/>
  <c r="I1243" i="20"/>
  <c r="I1244" i="20"/>
  <c r="I1245" i="20"/>
  <c r="I1246" i="20"/>
  <c r="I1247" i="20"/>
  <c r="I1248" i="20"/>
  <c r="I1249" i="20"/>
  <c r="I1250" i="20"/>
  <c r="I1251" i="20"/>
  <c r="I1252" i="20"/>
  <c r="I1253" i="20"/>
  <c r="I1254" i="20"/>
  <c r="I1255" i="20"/>
  <c r="I1256" i="20"/>
  <c r="I1257" i="20"/>
  <c r="I1258" i="20"/>
  <c r="I1259" i="20"/>
  <c r="I1260" i="20"/>
  <c r="I1261" i="20"/>
  <c r="I1262" i="20"/>
  <c r="I1263" i="20"/>
  <c r="I1264" i="20"/>
  <c r="I1265" i="20"/>
  <c r="I1266" i="20"/>
  <c r="I1267" i="20"/>
  <c r="I1268" i="20"/>
  <c r="I1269" i="20"/>
  <c r="I1270" i="20"/>
  <c r="I1271" i="20"/>
  <c r="I1272" i="20"/>
  <c r="I1273" i="20"/>
  <c r="I1274" i="20"/>
  <c r="I1275" i="20"/>
  <c r="I1276" i="20"/>
  <c r="I1277" i="20"/>
  <c r="I1278" i="20"/>
  <c r="I1279" i="20"/>
  <c r="I1280" i="20"/>
  <c r="I1281" i="20"/>
  <c r="I1282" i="20"/>
  <c r="I1283" i="20"/>
  <c r="I1284" i="20"/>
  <c r="I1285" i="20"/>
  <c r="I1286" i="20"/>
  <c r="I1287" i="20"/>
  <c r="I1288" i="20"/>
  <c r="I1289" i="20"/>
  <c r="I1290" i="20"/>
  <c r="I1291" i="20"/>
  <c r="I1292" i="20"/>
  <c r="I1293" i="20"/>
  <c r="I1294" i="20"/>
  <c r="I1295" i="20"/>
  <c r="I1296" i="20"/>
  <c r="I1297" i="20"/>
  <c r="I1298" i="20"/>
  <c r="I1299" i="20"/>
  <c r="I1300" i="20"/>
  <c r="I1301" i="20"/>
  <c r="I1302" i="20"/>
  <c r="I1303" i="20"/>
  <c r="I1304" i="20"/>
  <c r="I1305" i="20"/>
  <c r="I1306" i="20"/>
  <c r="I1307" i="20"/>
  <c r="I1308" i="20"/>
  <c r="I1309" i="20"/>
  <c r="I1310" i="20"/>
  <c r="I1311" i="20"/>
  <c r="I1312" i="20"/>
  <c r="I1313" i="20"/>
  <c r="I1314" i="20"/>
  <c r="I1315" i="20"/>
  <c r="I1316" i="20"/>
  <c r="I1317" i="20"/>
  <c r="I1318" i="20"/>
  <c r="I1319" i="20"/>
  <c r="I1320" i="20"/>
  <c r="I1321" i="20"/>
  <c r="I1322" i="20"/>
  <c r="I1323" i="20"/>
  <c r="I1324" i="20"/>
  <c r="I1325" i="20"/>
  <c r="I1326" i="20"/>
  <c r="I1327" i="20"/>
  <c r="I1328" i="20"/>
  <c r="I1329" i="20"/>
  <c r="I1330" i="20"/>
  <c r="I1331" i="20"/>
  <c r="I1332" i="20"/>
  <c r="I1333" i="20"/>
  <c r="I1334" i="20"/>
  <c r="I1335" i="20"/>
  <c r="I1336" i="20"/>
  <c r="I1337" i="20"/>
  <c r="I1338" i="20"/>
  <c r="I1339" i="20"/>
  <c r="I1340" i="20"/>
  <c r="I1341" i="20"/>
  <c r="I1342" i="20"/>
  <c r="I1343" i="20"/>
  <c r="I1344" i="20"/>
  <c r="I1345" i="20"/>
  <c r="I1346" i="20"/>
  <c r="I1347" i="20"/>
  <c r="I1348" i="20"/>
  <c r="I1349" i="20"/>
  <c r="I1350" i="20"/>
  <c r="I1351" i="20"/>
  <c r="I1352" i="20"/>
  <c r="I1353" i="20"/>
  <c r="I1354" i="20"/>
  <c r="I1355" i="20"/>
  <c r="I1356" i="20"/>
  <c r="I1357" i="20"/>
  <c r="I1358" i="20"/>
  <c r="I1359" i="20"/>
  <c r="I1360" i="20"/>
  <c r="I1361" i="20"/>
  <c r="I1362" i="20"/>
  <c r="I1363" i="20"/>
  <c r="I1364" i="20"/>
  <c r="I1365" i="20"/>
  <c r="I1366" i="20"/>
  <c r="I1367" i="20"/>
  <c r="I1368" i="20"/>
  <c r="I1369" i="20"/>
  <c r="I1370" i="20"/>
  <c r="I1371" i="20"/>
  <c r="I1372" i="20"/>
  <c r="I1373" i="20"/>
  <c r="I1374" i="20"/>
  <c r="I1375" i="20"/>
  <c r="I1376" i="20"/>
  <c r="I1377" i="20"/>
  <c r="I1378" i="20"/>
  <c r="I1379" i="20"/>
  <c r="I1380" i="20"/>
  <c r="I1381" i="20"/>
  <c r="I1382" i="20"/>
  <c r="I1383" i="20"/>
  <c r="I1384" i="20"/>
  <c r="I1385" i="20"/>
  <c r="I1386" i="20"/>
  <c r="I1387" i="20"/>
  <c r="I1388" i="20"/>
  <c r="I1389" i="20"/>
  <c r="I1390" i="20"/>
  <c r="I1391" i="20"/>
  <c r="I1392" i="20"/>
  <c r="I1393" i="20"/>
  <c r="I1394" i="20"/>
  <c r="I1395" i="20"/>
  <c r="I1396" i="20"/>
  <c r="I1397" i="20"/>
  <c r="I1398" i="20"/>
  <c r="I1399" i="20"/>
  <c r="I1400" i="20"/>
  <c r="I1401" i="20"/>
  <c r="I1402" i="20"/>
  <c r="I1403" i="20"/>
  <c r="I1404" i="20"/>
  <c r="I1405" i="20"/>
  <c r="I1406" i="20"/>
  <c r="I1407" i="20"/>
  <c r="I1408" i="20"/>
  <c r="I1409" i="20"/>
  <c r="I1410" i="20"/>
  <c r="I1411" i="20"/>
  <c r="I1412" i="20"/>
  <c r="I1413" i="20"/>
  <c r="I1414" i="20"/>
  <c r="I1415" i="20"/>
  <c r="I1416" i="20"/>
  <c r="I1417" i="20"/>
  <c r="I1418" i="20"/>
  <c r="I1419" i="20"/>
  <c r="I1420" i="20"/>
  <c r="I1421" i="20"/>
  <c r="I1422" i="20"/>
  <c r="I1423" i="20"/>
  <c r="I1424" i="20"/>
  <c r="I1425" i="20"/>
  <c r="I1426" i="20"/>
  <c r="I1427" i="20"/>
  <c r="I1428" i="20"/>
  <c r="I1429" i="20"/>
  <c r="I1430" i="20"/>
  <c r="I1431" i="20"/>
  <c r="I1432" i="20"/>
  <c r="I1433" i="20"/>
  <c r="I1434" i="20"/>
  <c r="I1435" i="20"/>
  <c r="I1436" i="20"/>
  <c r="I1437" i="20"/>
  <c r="I1438" i="20"/>
  <c r="I1439" i="20"/>
  <c r="I1440" i="20"/>
  <c r="I1441" i="20"/>
  <c r="I1442" i="20"/>
  <c r="I1443" i="20"/>
  <c r="I1444" i="20"/>
  <c r="I1445" i="20"/>
  <c r="I1446" i="20"/>
  <c r="I1447" i="20"/>
  <c r="I1448" i="20"/>
  <c r="I1449" i="20"/>
  <c r="I1450" i="20"/>
  <c r="I1451" i="20"/>
  <c r="I1452" i="20"/>
  <c r="I1453" i="20"/>
  <c r="I1454" i="20"/>
  <c r="I1455" i="20"/>
  <c r="I1456" i="20"/>
  <c r="I1457" i="20"/>
  <c r="I1458" i="20"/>
  <c r="I1459" i="20"/>
  <c r="I1460" i="20"/>
  <c r="I1461" i="20"/>
  <c r="I1462" i="20"/>
  <c r="I1463" i="20"/>
  <c r="I1464" i="20"/>
  <c r="I1465" i="20"/>
  <c r="I1466" i="20"/>
  <c r="I1467" i="20"/>
  <c r="I1468" i="20"/>
  <c r="I1469" i="20"/>
  <c r="I1470" i="20"/>
  <c r="I1471" i="20"/>
  <c r="I1472" i="20"/>
  <c r="I1473" i="20"/>
  <c r="I1474" i="20"/>
  <c r="I1475" i="20"/>
  <c r="I1476" i="20"/>
  <c r="I1477" i="20"/>
  <c r="I1478" i="20"/>
  <c r="I1479" i="20"/>
  <c r="I1480" i="20"/>
  <c r="I1481" i="20"/>
  <c r="I1482" i="20"/>
  <c r="I1483" i="20"/>
  <c r="I1484" i="20"/>
  <c r="I1485" i="20"/>
  <c r="I1486" i="20"/>
  <c r="I1487" i="20"/>
  <c r="I1488" i="20"/>
  <c r="I1489" i="20"/>
  <c r="I1490" i="20"/>
  <c r="I1491" i="20"/>
  <c r="I1492" i="20"/>
  <c r="I1493" i="20"/>
  <c r="I1494" i="20"/>
  <c r="I1495" i="20"/>
  <c r="I1496" i="20"/>
  <c r="I1497" i="20"/>
  <c r="I1498" i="20"/>
  <c r="I1499" i="20"/>
  <c r="I1500" i="20"/>
  <c r="I1501" i="20"/>
  <c r="I1502" i="20"/>
  <c r="I1503" i="20"/>
  <c r="I1504" i="20"/>
  <c r="I1505" i="20"/>
  <c r="I1506" i="20"/>
  <c r="I1507" i="20"/>
  <c r="I1508" i="20"/>
  <c r="I1509" i="20"/>
  <c r="I1510" i="20"/>
  <c r="I1511" i="20"/>
  <c r="I1512" i="20"/>
  <c r="I1513" i="20"/>
  <c r="I1514" i="20"/>
  <c r="I1515" i="20"/>
  <c r="I1516" i="20"/>
  <c r="I1517" i="20"/>
  <c r="I1518" i="20"/>
  <c r="I1519" i="20"/>
  <c r="I1520" i="20"/>
  <c r="I1521" i="20"/>
  <c r="I1522" i="20"/>
  <c r="I1523" i="20"/>
  <c r="I1524" i="20"/>
  <c r="I1525" i="20"/>
  <c r="I1526" i="20"/>
  <c r="I1527" i="20"/>
  <c r="I1528" i="20"/>
  <c r="I1529" i="20"/>
  <c r="I1530" i="20"/>
  <c r="I1531" i="20"/>
  <c r="I1532" i="20"/>
  <c r="I1533" i="20"/>
  <c r="I1534" i="20"/>
  <c r="I1535" i="20"/>
  <c r="I1536" i="20"/>
  <c r="I1537" i="20"/>
  <c r="I1538" i="20"/>
  <c r="I1539" i="20"/>
  <c r="I1540" i="20"/>
  <c r="I1541" i="20"/>
  <c r="I1542" i="20"/>
  <c r="I1543" i="20"/>
  <c r="I1544" i="20"/>
  <c r="I1545" i="20"/>
  <c r="I1546" i="20"/>
  <c r="I1547" i="20"/>
  <c r="I1548" i="20"/>
  <c r="I1549" i="20"/>
  <c r="I1550" i="20"/>
  <c r="I1551" i="20"/>
  <c r="I1552" i="20"/>
  <c r="I1553" i="20"/>
  <c r="I1554" i="20"/>
  <c r="I1555" i="20"/>
  <c r="I1556" i="20"/>
  <c r="I1557" i="20"/>
  <c r="I1558" i="20"/>
  <c r="I1559" i="20"/>
  <c r="I1560" i="20"/>
  <c r="I1561" i="20"/>
  <c r="I1562" i="20"/>
  <c r="I1563" i="20"/>
  <c r="I1564" i="20"/>
  <c r="I1565" i="20"/>
  <c r="I1566" i="20"/>
  <c r="I1567" i="20"/>
  <c r="I1568" i="20"/>
  <c r="I1569" i="20"/>
  <c r="I1570" i="20"/>
  <c r="I1571" i="20"/>
  <c r="I1572" i="20"/>
  <c r="I1573" i="20"/>
  <c r="I1574" i="20"/>
  <c r="I1575" i="20"/>
  <c r="I1576" i="20"/>
  <c r="I1577" i="20"/>
  <c r="I1578" i="20"/>
  <c r="I1579" i="20"/>
  <c r="I1580" i="20"/>
  <c r="I1581" i="20"/>
  <c r="I1582" i="20"/>
  <c r="I1583" i="20"/>
  <c r="I1584" i="20"/>
  <c r="I1585" i="20"/>
  <c r="I1586" i="20"/>
  <c r="I1587" i="20"/>
  <c r="I1588" i="20"/>
  <c r="I1589" i="20"/>
  <c r="I1590" i="20"/>
  <c r="I1591" i="20"/>
  <c r="I1592" i="20"/>
  <c r="I1593" i="20"/>
  <c r="I1594" i="20"/>
  <c r="I1595" i="20"/>
  <c r="I1596" i="20"/>
  <c r="I1597" i="20"/>
  <c r="I1598" i="20"/>
  <c r="I1599" i="20"/>
  <c r="I1600" i="20"/>
  <c r="I1601" i="20"/>
  <c r="I1602" i="20"/>
  <c r="I1603" i="20"/>
  <c r="I1604" i="20"/>
  <c r="I1605" i="20"/>
  <c r="I1606" i="20"/>
  <c r="I1607" i="20"/>
  <c r="I1608" i="20"/>
  <c r="I1609" i="20"/>
  <c r="I1610" i="20"/>
  <c r="I1611" i="20"/>
  <c r="I1612" i="20"/>
  <c r="I1613" i="20"/>
  <c r="I1614" i="20"/>
  <c r="I1615" i="20"/>
  <c r="I1616" i="20"/>
  <c r="I1617" i="20"/>
  <c r="I1618" i="20"/>
  <c r="I1619" i="20"/>
  <c r="I1620" i="20"/>
  <c r="I1621" i="20"/>
  <c r="I1622" i="20"/>
  <c r="I1623" i="20"/>
  <c r="I1624" i="20"/>
  <c r="I1625" i="20"/>
  <c r="I1626" i="20"/>
  <c r="I1627" i="20"/>
  <c r="I1628" i="20"/>
  <c r="I1629" i="20"/>
  <c r="I1630" i="20"/>
  <c r="I1631" i="20"/>
  <c r="I1632" i="20"/>
  <c r="I1633" i="20"/>
  <c r="I1634" i="20"/>
  <c r="I1635" i="20"/>
  <c r="I1636" i="20"/>
  <c r="I1637" i="20"/>
  <c r="I1638" i="20"/>
  <c r="I1639" i="20"/>
  <c r="I1640" i="20"/>
  <c r="I1641" i="20"/>
  <c r="I1642" i="20"/>
  <c r="I1643" i="20"/>
  <c r="I1644" i="20"/>
  <c r="I1645" i="20"/>
  <c r="I1646" i="20"/>
  <c r="I1647" i="20"/>
  <c r="I1648" i="20"/>
  <c r="I1649" i="20"/>
  <c r="I1650" i="20"/>
  <c r="I1651" i="20"/>
  <c r="I1652" i="20"/>
  <c r="I1653" i="20"/>
  <c r="I1654" i="20"/>
  <c r="I1655" i="20"/>
  <c r="I1656" i="20"/>
  <c r="I1657" i="20"/>
  <c r="I1658" i="20"/>
  <c r="I1659" i="20"/>
  <c r="I1660" i="20"/>
  <c r="I1661" i="20"/>
  <c r="I1662" i="20"/>
  <c r="I1663" i="20"/>
  <c r="I1664" i="20"/>
  <c r="I1665" i="20"/>
  <c r="I1666" i="20"/>
  <c r="I1667" i="20"/>
  <c r="I1668" i="20"/>
  <c r="I1669" i="20"/>
  <c r="I1670" i="20"/>
  <c r="I1671" i="20"/>
  <c r="I1672" i="20"/>
  <c r="I1673" i="20"/>
  <c r="I1674" i="20"/>
  <c r="I1675" i="20"/>
  <c r="I1676" i="20"/>
  <c r="I1677" i="20"/>
  <c r="I1678" i="20"/>
  <c r="I1679" i="20"/>
  <c r="I1680" i="20"/>
  <c r="I1681" i="20"/>
  <c r="I1682" i="20"/>
  <c r="I1683" i="20"/>
  <c r="I1684" i="20"/>
  <c r="I1685" i="20"/>
  <c r="I1686" i="20"/>
  <c r="I1687" i="20"/>
  <c r="I1688" i="20"/>
  <c r="I1689" i="20"/>
  <c r="I1690" i="20"/>
  <c r="I1691" i="20"/>
  <c r="I1692" i="20"/>
  <c r="I1693" i="20"/>
  <c r="I1694" i="20"/>
  <c r="I1695" i="20"/>
  <c r="I1696" i="20"/>
  <c r="I1697" i="20"/>
  <c r="I1698" i="20"/>
  <c r="I1699" i="20"/>
  <c r="I1700" i="20"/>
  <c r="I1701" i="20"/>
  <c r="I1702" i="20"/>
  <c r="I1703" i="20"/>
  <c r="I1704" i="20"/>
  <c r="I1705" i="20"/>
  <c r="I1706" i="20"/>
  <c r="I1707" i="20"/>
  <c r="I1708" i="20"/>
  <c r="I1709" i="20"/>
  <c r="I1710" i="20"/>
  <c r="I1711" i="20"/>
  <c r="I1712" i="20"/>
  <c r="I1713" i="20"/>
  <c r="I1714" i="20"/>
  <c r="I1715" i="20"/>
  <c r="I1716" i="20"/>
  <c r="I1717" i="20"/>
  <c r="I1718" i="20"/>
  <c r="I1719" i="20"/>
  <c r="I1720" i="20"/>
  <c r="I1721" i="20"/>
  <c r="I1722" i="20"/>
  <c r="I1723" i="20"/>
  <c r="I1724" i="20"/>
  <c r="I1725" i="20"/>
  <c r="I1726" i="20"/>
  <c r="I1727" i="20"/>
  <c r="I1728" i="20"/>
  <c r="I1729" i="20"/>
  <c r="I1730" i="20"/>
  <c r="I1731" i="20"/>
  <c r="I1732" i="20"/>
  <c r="I1733" i="20"/>
  <c r="I1734" i="20"/>
  <c r="I1735" i="20"/>
  <c r="I1736" i="20"/>
  <c r="I1737" i="20"/>
  <c r="I1738" i="20"/>
  <c r="I1739" i="20"/>
  <c r="I1740" i="20"/>
  <c r="I1741" i="20"/>
  <c r="I1742" i="20"/>
  <c r="I1743" i="20"/>
  <c r="I1744" i="20"/>
  <c r="I1745" i="20"/>
  <c r="I1746" i="20"/>
  <c r="I1747" i="20"/>
  <c r="I1748" i="20"/>
  <c r="I1749" i="20"/>
  <c r="I1750" i="20"/>
  <c r="I1751" i="20"/>
  <c r="I1752" i="20"/>
  <c r="I1753" i="20"/>
  <c r="I1754" i="20"/>
  <c r="I1755" i="20"/>
  <c r="I1756" i="20"/>
  <c r="I1757" i="20"/>
  <c r="I1758" i="20"/>
  <c r="I1759" i="20"/>
  <c r="I1760" i="20"/>
  <c r="I1761" i="20"/>
  <c r="I1762" i="20"/>
  <c r="I1763" i="20"/>
  <c r="I1764" i="20"/>
  <c r="I1765" i="20"/>
  <c r="I1766" i="20"/>
  <c r="I1767" i="20"/>
  <c r="I1768" i="20"/>
  <c r="I1769" i="20"/>
  <c r="I1770" i="20"/>
  <c r="I1771" i="20"/>
  <c r="I1772" i="20"/>
  <c r="I1773" i="20"/>
  <c r="I1774" i="20"/>
  <c r="I1775" i="20"/>
  <c r="I1776" i="20"/>
  <c r="I1777" i="20"/>
  <c r="I1778" i="20"/>
  <c r="I1779" i="20"/>
  <c r="I1780" i="20"/>
  <c r="I1781" i="20"/>
  <c r="I1782" i="20"/>
  <c r="I1783" i="20"/>
  <c r="I1784" i="20"/>
  <c r="I1785" i="20"/>
  <c r="I1786" i="20"/>
  <c r="I1787" i="20"/>
  <c r="I1788" i="20"/>
  <c r="I1789" i="20"/>
  <c r="I1790" i="20"/>
  <c r="I1791" i="20"/>
  <c r="I1792" i="20"/>
  <c r="I1793" i="20"/>
  <c r="I1794" i="20"/>
  <c r="I1795" i="20"/>
  <c r="I1796" i="20"/>
  <c r="I1797" i="20"/>
  <c r="I1798" i="20"/>
  <c r="I1799" i="20"/>
  <c r="I1800" i="20"/>
  <c r="I1801" i="20"/>
  <c r="I1802" i="20"/>
  <c r="I1803" i="20"/>
  <c r="I1804" i="20"/>
  <c r="I1805" i="20"/>
  <c r="I1806" i="20"/>
  <c r="I1807" i="20"/>
  <c r="I1808" i="20"/>
  <c r="I1809" i="20"/>
  <c r="I1810" i="20"/>
  <c r="I1811" i="20"/>
  <c r="I1812" i="20"/>
  <c r="I1813" i="20"/>
  <c r="I1814" i="20"/>
  <c r="I1815" i="20"/>
  <c r="I1816" i="20"/>
  <c r="I1817" i="20"/>
  <c r="I1818" i="20"/>
  <c r="I1819" i="20"/>
  <c r="I1820" i="20"/>
  <c r="I1821" i="20"/>
  <c r="I1822" i="20"/>
  <c r="I1823" i="20"/>
  <c r="I1824" i="20"/>
  <c r="I1825" i="20"/>
  <c r="I1826" i="20"/>
  <c r="I1827" i="20"/>
  <c r="I1828" i="20"/>
  <c r="I1829" i="20"/>
  <c r="I1830" i="20"/>
  <c r="I1831" i="20"/>
  <c r="I1832" i="20"/>
  <c r="I1833" i="20"/>
  <c r="I1834" i="20"/>
  <c r="I1835" i="20"/>
  <c r="I1836" i="20"/>
  <c r="I1837" i="20"/>
  <c r="I1838" i="20"/>
  <c r="I1839" i="20"/>
  <c r="I1840" i="20"/>
  <c r="I1841" i="20"/>
  <c r="I1842" i="20"/>
  <c r="I1843" i="20"/>
  <c r="I1844" i="20"/>
  <c r="I1845" i="20"/>
  <c r="I1846" i="20"/>
  <c r="I1847" i="20"/>
  <c r="I1848" i="20"/>
  <c r="I1849" i="20"/>
  <c r="I1850" i="20"/>
  <c r="I1851" i="20"/>
  <c r="I1852" i="20"/>
  <c r="I1853" i="20"/>
  <c r="I1854" i="20"/>
  <c r="I1855" i="20"/>
  <c r="I1856" i="20"/>
  <c r="I1857" i="20"/>
  <c r="I1858" i="20"/>
  <c r="I1859" i="20"/>
  <c r="I1860" i="20"/>
  <c r="I1861" i="20"/>
  <c r="I1862" i="20"/>
  <c r="I1863" i="20"/>
  <c r="I1864" i="20"/>
  <c r="I1865" i="20"/>
  <c r="I1866" i="20"/>
  <c r="I1867" i="20"/>
  <c r="I1868" i="20"/>
  <c r="I1869" i="20"/>
  <c r="I1870" i="20"/>
  <c r="I1871" i="20"/>
  <c r="I1872" i="20"/>
  <c r="I1873" i="20"/>
  <c r="I1874" i="20"/>
  <c r="I1875" i="20"/>
  <c r="I1876" i="20"/>
  <c r="I1877" i="20"/>
  <c r="I1878" i="20"/>
  <c r="I1879" i="20"/>
  <c r="I1880" i="20"/>
  <c r="I1881" i="20"/>
  <c r="I1882" i="20"/>
  <c r="I1883" i="20"/>
  <c r="I1884" i="20"/>
  <c r="I1885" i="20"/>
  <c r="I1886" i="20"/>
  <c r="I1887" i="20"/>
  <c r="I1888" i="20"/>
  <c r="I1889" i="20"/>
  <c r="I1890" i="20"/>
  <c r="I1891" i="20"/>
  <c r="I1892" i="20"/>
  <c r="I1893" i="20"/>
  <c r="I1894" i="20"/>
  <c r="I1895" i="20"/>
  <c r="I1896" i="20"/>
  <c r="I1897" i="20"/>
  <c r="I1898" i="20"/>
  <c r="I1899" i="20"/>
  <c r="I1900" i="20"/>
  <c r="I1901" i="20"/>
  <c r="I1902" i="20"/>
  <c r="I1903" i="20"/>
  <c r="I1904" i="20"/>
  <c r="I1905" i="20"/>
  <c r="I1906" i="20"/>
  <c r="I1907" i="20"/>
  <c r="I1908" i="20"/>
  <c r="I1909" i="20"/>
  <c r="I1910" i="20"/>
  <c r="I1911" i="20"/>
  <c r="I1912" i="20"/>
  <c r="I1913" i="20"/>
  <c r="I1914" i="20"/>
  <c r="I1915" i="20"/>
  <c r="I1916" i="20"/>
  <c r="I1917" i="20"/>
  <c r="I1918" i="20"/>
  <c r="I1919" i="20"/>
  <c r="I1920" i="20"/>
  <c r="I1921" i="20"/>
  <c r="I1922" i="20"/>
  <c r="I1923" i="20"/>
  <c r="I1924" i="20"/>
  <c r="I1925" i="20"/>
  <c r="I1926" i="20"/>
  <c r="I1927" i="20"/>
  <c r="I1928" i="20"/>
  <c r="I1929" i="20"/>
  <c r="I1930" i="20"/>
  <c r="I1931" i="20"/>
  <c r="I1932" i="20"/>
  <c r="I1933" i="20"/>
  <c r="I1934" i="20"/>
  <c r="I1935" i="20"/>
  <c r="I1936" i="20"/>
  <c r="I1937" i="20"/>
  <c r="I1938" i="20"/>
  <c r="I1939" i="20"/>
  <c r="I1940" i="20"/>
  <c r="I1941" i="20"/>
  <c r="I1942" i="20"/>
  <c r="I1943" i="20"/>
  <c r="I1944" i="20"/>
  <c r="I1945" i="20"/>
  <c r="I1946" i="20"/>
  <c r="I1947" i="20"/>
  <c r="I1948" i="20"/>
  <c r="I1949" i="20"/>
  <c r="I1950" i="20"/>
  <c r="I1951" i="20"/>
  <c r="I1952" i="20"/>
  <c r="I1953" i="20"/>
  <c r="I1954" i="20"/>
  <c r="I1955" i="20"/>
  <c r="I1956" i="20"/>
  <c r="I1957" i="20"/>
  <c r="I1958" i="20"/>
  <c r="I1959" i="20"/>
  <c r="I1960" i="20"/>
  <c r="I1961" i="20"/>
  <c r="I1962" i="20"/>
  <c r="I1963" i="20"/>
  <c r="I1964" i="20"/>
  <c r="I1965" i="20"/>
  <c r="I1966" i="20"/>
  <c r="I1967" i="20"/>
  <c r="I1968" i="20"/>
  <c r="I1969" i="20"/>
  <c r="I1970" i="20"/>
  <c r="I1971" i="20"/>
  <c r="I1972" i="20"/>
  <c r="I1973" i="20"/>
  <c r="I1974" i="20"/>
  <c r="I1975" i="20"/>
  <c r="I1976" i="20"/>
  <c r="I1977" i="20"/>
  <c r="I1978" i="20"/>
  <c r="I1979" i="20"/>
  <c r="I1980" i="20"/>
  <c r="I1981" i="20"/>
  <c r="I1982" i="20"/>
  <c r="I1983" i="20"/>
  <c r="I1984" i="20"/>
  <c r="I1985" i="20"/>
  <c r="I1986" i="20"/>
  <c r="I1987" i="20"/>
  <c r="I1988" i="20"/>
  <c r="I1989" i="20"/>
  <c r="I1990" i="20"/>
  <c r="I1991" i="20"/>
  <c r="I1992" i="20"/>
  <c r="I1993" i="20"/>
  <c r="I1994" i="20"/>
  <c r="I1995" i="20"/>
  <c r="I1996" i="20"/>
  <c r="I1997" i="20"/>
  <c r="I1998" i="20"/>
  <c r="I1999" i="20"/>
  <c r="I2000" i="20"/>
  <c r="I2001" i="20"/>
  <c r="I2002" i="20"/>
  <c r="I2003" i="20"/>
  <c r="I2004" i="20"/>
  <c r="I2005" i="20"/>
  <c r="I2006" i="20"/>
  <c r="I2007" i="20"/>
  <c r="I2008" i="20"/>
  <c r="I2009" i="20"/>
  <c r="I2010" i="20"/>
  <c r="I2011" i="20"/>
  <c r="I2012" i="20"/>
  <c r="I2013" i="20"/>
  <c r="I2014" i="20"/>
  <c r="I2015" i="20"/>
  <c r="I2016" i="20"/>
  <c r="I2017" i="20"/>
  <c r="I2018" i="20"/>
  <c r="I2019" i="20"/>
  <c r="I2020" i="20"/>
  <c r="I2021" i="20"/>
  <c r="I2022" i="20"/>
  <c r="I2023" i="20"/>
  <c r="I2024" i="20"/>
  <c r="I2025" i="20"/>
  <c r="I2026" i="20"/>
  <c r="I2027" i="20"/>
  <c r="I2028" i="20"/>
  <c r="I2029" i="20"/>
  <c r="I2030" i="20"/>
  <c r="I2031" i="20"/>
  <c r="I2032" i="20"/>
  <c r="I2033" i="20"/>
  <c r="I2034" i="20"/>
  <c r="I2035" i="20"/>
  <c r="I2036" i="20"/>
  <c r="I2037" i="20"/>
  <c r="I2038" i="20"/>
  <c r="I2039" i="20"/>
  <c r="I2040" i="20"/>
  <c r="I2041" i="20"/>
  <c r="I2042" i="20"/>
  <c r="I2043" i="20"/>
  <c r="I2044" i="20"/>
  <c r="I2045" i="20"/>
  <c r="I2046" i="20"/>
  <c r="I2047" i="20"/>
  <c r="I2048" i="20"/>
  <c r="I2049" i="20"/>
  <c r="I2050" i="20"/>
  <c r="I2051" i="20"/>
  <c r="I2052" i="20"/>
  <c r="I2053" i="20"/>
  <c r="I2054" i="20"/>
  <c r="I2055" i="20"/>
  <c r="I2056" i="20"/>
  <c r="I2057" i="20"/>
  <c r="I2058" i="20"/>
  <c r="I2059" i="20"/>
  <c r="I2060" i="20"/>
  <c r="I2061" i="20"/>
  <c r="I2062" i="20"/>
  <c r="I2063" i="20"/>
  <c r="I2064" i="20"/>
  <c r="I2065" i="20"/>
  <c r="I2066" i="20"/>
  <c r="I2067" i="20"/>
  <c r="I2068" i="20"/>
  <c r="I2069" i="20"/>
  <c r="I2070" i="20"/>
  <c r="I2071" i="20"/>
  <c r="I2072" i="20"/>
  <c r="I2073" i="20"/>
  <c r="I2074" i="20"/>
  <c r="I2075" i="20"/>
  <c r="I2076" i="20"/>
  <c r="I2077" i="20"/>
  <c r="I2078" i="20"/>
  <c r="I2079" i="20"/>
  <c r="I2080" i="20"/>
  <c r="I2081" i="20"/>
  <c r="I2082" i="20"/>
  <c r="I2083" i="20"/>
  <c r="I2084" i="20"/>
  <c r="I2085" i="20"/>
  <c r="I2086" i="20"/>
  <c r="I2087" i="20"/>
  <c r="I2088" i="20"/>
  <c r="I2089" i="20"/>
  <c r="I2090" i="20"/>
  <c r="I2091" i="20"/>
  <c r="I2092" i="20"/>
  <c r="I2093" i="20"/>
  <c r="I2094" i="20"/>
  <c r="I2095" i="20"/>
  <c r="I2096" i="20"/>
  <c r="I2097" i="20"/>
  <c r="I2098" i="20"/>
  <c r="I2099" i="20"/>
  <c r="I2100" i="20"/>
  <c r="I2101" i="20"/>
  <c r="I2102" i="20"/>
  <c r="I2103" i="20"/>
  <c r="I2104" i="20"/>
  <c r="I2105" i="20"/>
  <c r="I2106" i="20"/>
  <c r="I2107" i="20"/>
  <c r="I2108" i="20"/>
  <c r="I2109" i="20"/>
  <c r="I2110" i="20"/>
  <c r="I2111" i="20"/>
  <c r="I2112" i="20"/>
  <c r="I2113" i="20"/>
  <c r="I2114" i="20"/>
  <c r="I2115" i="20"/>
  <c r="I2116" i="20"/>
  <c r="I2117" i="20"/>
  <c r="I2118" i="20"/>
  <c r="I2119" i="20"/>
  <c r="I2120" i="20"/>
  <c r="I2121" i="20"/>
  <c r="I2122" i="20"/>
  <c r="I2123" i="20"/>
  <c r="I2124" i="20"/>
  <c r="I2125" i="20"/>
  <c r="I2126" i="20"/>
  <c r="I2127" i="20"/>
  <c r="I2128" i="20"/>
  <c r="I2129" i="20"/>
  <c r="I2130" i="20"/>
  <c r="I2131" i="20"/>
  <c r="I2132" i="20"/>
  <c r="I2133" i="20"/>
  <c r="I2134" i="20"/>
  <c r="I2135" i="20"/>
  <c r="I2136" i="20"/>
  <c r="I2137" i="20"/>
  <c r="I2138" i="20"/>
  <c r="I2139" i="20"/>
  <c r="I2140" i="20"/>
  <c r="I2141" i="20"/>
  <c r="I2142" i="20"/>
  <c r="I2143" i="20"/>
  <c r="I2144" i="20"/>
  <c r="I2145" i="20"/>
  <c r="I2146" i="20"/>
  <c r="I2147" i="20"/>
  <c r="I2148" i="20"/>
  <c r="I2149" i="20"/>
  <c r="I2150" i="20"/>
  <c r="I2151" i="20"/>
  <c r="I2152" i="20"/>
  <c r="I2153" i="20"/>
  <c r="I2154" i="20"/>
  <c r="I2155" i="20"/>
  <c r="I2156" i="20"/>
  <c r="I2157" i="20"/>
  <c r="I2158" i="20"/>
  <c r="I2159" i="20"/>
  <c r="I2160" i="20"/>
  <c r="I2161" i="20"/>
  <c r="I2162" i="20"/>
  <c r="I2163" i="20"/>
  <c r="I2164" i="20"/>
  <c r="I2165" i="20"/>
  <c r="I2166" i="20"/>
  <c r="I2167" i="20"/>
  <c r="I2168" i="20"/>
  <c r="I2169" i="20"/>
  <c r="I2170" i="20"/>
  <c r="I2171" i="20"/>
  <c r="I2172" i="20"/>
  <c r="I2173" i="20"/>
  <c r="I2174" i="20"/>
  <c r="I2175" i="20"/>
  <c r="I2176" i="20"/>
  <c r="I2177" i="20"/>
  <c r="I2178" i="20"/>
  <c r="I2179" i="20"/>
  <c r="I2180" i="20"/>
  <c r="I2181" i="20"/>
  <c r="I2182" i="20"/>
  <c r="I2183" i="20"/>
  <c r="I2184" i="20"/>
  <c r="I2185" i="20"/>
  <c r="I2186" i="20"/>
  <c r="I2187" i="20"/>
  <c r="I2188" i="20"/>
  <c r="I2189" i="20"/>
  <c r="I2190" i="20"/>
  <c r="I2191" i="20"/>
  <c r="I2192" i="20"/>
  <c r="I2193" i="20"/>
  <c r="I2194" i="20"/>
  <c r="I2195" i="20"/>
  <c r="I2196" i="20"/>
  <c r="I2197" i="20"/>
  <c r="I2198" i="20"/>
  <c r="I2199" i="20"/>
  <c r="I2200" i="20"/>
  <c r="I2201" i="20"/>
  <c r="I2202" i="20"/>
  <c r="I2203" i="20"/>
  <c r="I2204" i="20"/>
  <c r="I2205" i="20"/>
  <c r="I2206" i="20"/>
  <c r="I2207" i="20"/>
  <c r="I2208" i="20"/>
  <c r="I2209" i="20"/>
  <c r="I2210" i="20"/>
  <c r="I2211" i="20"/>
  <c r="I2212" i="20"/>
  <c r="I2213" i="20"/>
  <c r="I2214" i="20"/>
  <c r="I2215" i="20"/>
  <c r="I2216" i="20"/>
  <c r="I2217" i="20"/>
  <c r="I2218" i="20"/>
  <c r="I2219" i="20"/>
  <c r="I2220" i="20"/>
  <c r="I2221" i="20"/>
  <c r="I2222" i="20"/>
  <c r="I2223" i="20"/>
  <c r="I2224" i="20"/>
  <c r="I2225" i="20"/>
  <c r="I2226" i="20"/>
  <c r="I2227" i="20"/>
  <c r="I2228" i="20"/>
  <c r="I2229" i="20"/>
  <c r="I2230" i="20"/>
  <c r="I2231" i="20"/>
  <c r="I2232" i="20"/>
  <c r="I2233" i="20"/>
  <c r="I2234" i="20"/>
  <c r="I2235" i="20"/>
  <c r="I2236" i="20"/>
  <c r="I2237" i="20"/>
  <c r="I2238" i="20"/>
  <c r="I2239" i="20"/>
  <c r="I2240" i="20"/>
  <c r="I2241" i="20"/>
  <c r="I2242" i="20"/>
  <c r="I2243" i="20"/>
  <c r="I2244" i="20"/>
  <c r="I2245" i="20"/>
  <c r="I2246" i="20"/>
  <c r="I2247" i="20"/>
  <c r="I2248" i="20"/>
  <c r="I2249" i="20"/>
  <c r="I2250" i="20"/>
  <c r="I2251" i="20"/>
  <c r="I2252" i="20"/>
  <c r="I2253" i="20"/>
  <c r="I2254" i="20"/>
  <c r="I2255" i="20"/>
  <c r="I2256" i="20"/>
  <c r="I2257" i="20"/>
  <c r="I2258" i="20"/>
  <c r="I2259" i="20"/>
  <c r="I2260" i="20"/>
  <c r="I2261" i="20"/>
  <c r="I2262" i="20"/>
  <c r="I2263" i="20"/>
  <c r="I2264" i="20"/>
  <c r="I2265" i="20"/>
  <c r="I2266" i="20"/>
  <c r="I2267" i="20"/>
  <c r="I2268" i="20"/>
  <c r="I2269" i="20"/>
  <c r="I2270" i="20"/>
  <c r="I2271" i="20"/>
  <c r="I2272" i="20"/>
  <c r="I2273" i="20"/>
  <c r="I2274" i="20"/>
  <c r="I2275" i="20"/>
  <c r="I2276" i="20"/>
  <c r="I2277" i="20"/>
  <c r="I2278" i="20"/>
  <c r="I2279" i="20"/>
  <c r="I2280" i="20"/>
  <c r="I2281" i="20"/>
  <c r="I2282" i="20"/>
  <c r="I2283" i="20"/>
  <c r="I2284" i="20"/>
  <c r="I2285" i="20"/>
  <c r="I2286" i="20"/>
  <c r="I2287" i="20"/>
  <c r="I2288" i="20"/>
  <c r="I2289" i="20"/>
  <c r="I2290" i="20"/>
  <c r="I2291" i="20"/>
  <c r="I2292" i="20"/>
  <c r="I2293" i="20"/>
  <c r="I2294" i="20"/>
  <c r="I2295" i="20"/>
  <c r="I2296" i="20"/>
  <c r="I2297" i="20"/>
  <c r="I2298" i="20"/>
  <c r="I2299" i="20"/>
  <c r="I2300" i="20"/>
  <c r="I2301" i="20"/>
  <c r="I2302" i="20"/>
  <c r="I2303" i="20"/>
  <c r="I2304" i="20"/>
  <c r="I2305" i="20"/>
  <c r="I2306" i="20"/>
  <c r="I2307" i="20"/>
  <c r="I2308" i="20"/>
  <c r="I2309" i="20"/>
  <c r="I2310" i="20"/>
  <c r="I2311" i="20"/>
  <c r="I2312" i="20"/>
  <c r="I2313" i="20"/>
  <c r="I2314" i="20"/>
  <c r="I2315" i="20"/>
  <c r="I2316" i="20"/>
  <c r="I2317" i="20"/>
  <c r="I2318" i="20"/>
  <c r="I2319" i="20"/>
  <c r="I2320" i="20"/>
  <c r="I2321" i="20"/>
  <c r="I2322" i="20"/>
  <c r="I2323" i="20"/>
  <c r="I2324" i="20"/>
  <c r="I2325" i="20"/>
  <c r="I2326" i="20"/>
  <c r="I2327" i="20"/>
  <c r="I2328" i="20"/>
  <c r="I2329" i="20"/>
  <c r="I2330" i="20"/>
  <c r="I2331" i="20"/>
  <c r="I2332" i="20"/>
  <c r="I2333" i="20"/>
  <c r="I2334" i="20"/>
  <c r="I2335" i="20"/>
  <c r="I2336" i="20"/>
  <c r="I2337" i="20"/>
  <c r="I2338" i="20"/>
  <c r="I2339" i="20"/>
  <c r="I2340" i="20"/>
  <c r="I2341" i="20"/>
  <c r="I2342" i="20"/>
  <c r="I2343" i="20"/>
  <c r="I2344" i="20"/>
  <c r="I2345" i="20"/>
  <c r="I2346" i="20"/>
  <c r="I2347" i="20"/>
  <c r="I2348" i="20"/>
  <c r="I2349" i="20"/>
  <c r="I2350" i="20"/>
  <c r="I2351" i="20"/>
  <c r="I2352" i="20"/>
  <c r="I2353" i="20"/>
  <c r="I2354" i="20"/>
  <c r="I2355" i="20"/>
  <c r="I2356" i="20"/>
  <c r="I2357" i="20"/>
  <c r="I2358" i="20"/>
  <c r="I2359" i="20"/>
  <c r="I2360" i="20"/>
  <c r="I2361" i="20"/>
  <c r="I2362" i="20"/>
  <c r="I2363" i="20"/>
  <c r="I2364" i="20"/>
  <c r="I2365" i="20"/>
  <c r="I2366" i="20"/>
  <c r="I2367" i="20"/>
  <c r="I2368" i="20"/>
  <c r="I2369" i="20"/>
  <c r="I2370" i="20"/>
  <c r="I2371" i="20"/>
  <c r="I2372" i="20"/>
  <c r="I2373" i="20"/>
  <c r="I2374" i="20"/>
  <c r="I2375" i="20"/>
  <c r="I2376" i="20"/>
  <c r="I2377" i="20"/>
  <c r="I2378" i="20"/>
  <c r="I2379" i="20"/>
  <c r="I2380" i="20"/>
  <c r="I2381" i="20"/>
  <c r="I2382" i="20"/>
  <c r="I2383" i="20"/>
  <c r="I2384" i="20"/>
  <c r="I2385" i="20"/>
  <c r="I2386" i="20"/>
  <c r="I2387" i="20"/>
  <c r="I2388" i="20"/>
  <c r="I2389" i="20"/>
  <c r="I2390" i="20"/>
  <c r="I2391" i="20"/>
  <c r="I2392" i="20"/>
  <c r="I2393" i="20"/>
  <c r="I2394" i="20"/>
  <c r="I2395" i="20"/>
  <c r="I2396" i="20"/>
  <c r="I2397" i="20"/>
  <c r="I2398" i="20"/>
  <c r="I2399" i="20"/>
  <c r="I2400" i="20"/>
  <c r="I2401" i="20"/>
  <c r="I2402" i="20"/>
  <c r="I2403" i="20"/>
  <c r="I2404" i="20"/>
  <c r="I2405" i="20"/>
  <c r="I2406" i="20"/>
  <c r="I2407" i="20"/>
  <c r="I2408" i="20"/>
  <c r="I2409" i="20"/>
  <c r="I2410" i="20"/>
  <c r="I2411" i="20"/>
  <c r="I2412" i="20"/>
  <c r="I2413" i="20"/>
  <c r="I2414" i="20"/>
  <c r="I2415" i="20"/>
  <c r="I2416" i="20"/>
  <c r="I2417" i="20"/>
  <c r="I2418" i="20"/>
  <c r="I2419" i="20"/>
  <c r="I2420" i="20"/>
  <c r="I2421" i="20"/>
  <c r="I2422" i="20"/>
  <c r="I2423" i="20"/>
  <c r="I2424" i="20"/>
  <c r="I2425" i="20"/>
  <c r="I2426" i="20"/>
  <c r="I2427" i="20"/>
  <c r="I2428" i="20"/>
  <c r="I2429" i="20"/>
  <c r="I2430" i="20"/>
  <c r="I2431" i="20"/>
  <c r="I2432" i="20"/>
  <c r="I2433" i="20"/>
  <c r="I2434" i="20"/>
  <c r="I2435" i="20"/>
  <c r="I2436" i="20"/>
  <c r="I2437" i="20"/>
  <c r="I2438" i="20"/>
  <c r="I2439" i="20"/>
  <c r="I2440" i="20"/>
  <c r="I2441" i="20"/>
  <c r="I2442" i="20"/>
  <c r="I2443" i="20"/>
  <c r="I2444" i="20"/>
  <c r="I2445" i="20"/>
  <c r="I2446" i="20"/>
  <c r="I2447" i="20"/>
  <c r="I2448" i="20"/>
  <c r="I2449" i="20"/>
  <c r="I2450" i="20"/>
  <c r="I2451" i="20"/>
  <c r="I2452" i="20"/>
  <c r="I2453" i="20"/>
  <c r="I2454" i="20"/>
  <c r="I2455" i="20"/>
  <c r="I2456" i="20"/>
  <c r="I2457" i="20"/>
  <c r="I2458" i="20"/>
  <c r="I2459" i="20"/>
  <c r="I2460" i="20"/>
  <c r="I2461" i="20"/>
  <c r="I2462" i="20"/>
  <c r="I2463" i="20"/>
  <c r="I2464" i="20"/>
  <c r="I2465" i="20"/>
  <c r="I2466" i="20"/>
  <c r="I2467" i="20"/>
  <c r="I2468" i="20"/>
  <c r="I2469" i="20"/>
  <c r="I2470" i="20"/>
  <c r="I2471" i="20"/>
  <c r="I2472" i="20"/>
  <c r="I2473" i="20"/>
  <c r="I2474" i="20"/>
  <c r="I2475" i="20"/>
  <c r="I2476" i="20"/>
  <c r="I2477" i="20"/>
  <c r="I2478" i="20"/>
  <c r="I2479" i="20"/>
  <c r="I2480" i="20"/>
  <c r="I2481" i="20"/>
  <c r="I2482" i="20"/>
  <c r="I2483" i="20"/>
  <c r="I2484" i="20"/>
  <c r="I2485" i="20"/>
  <c r="I2486" i="20"/>
  <c r="I2487" i="20"/>
  <c r="I2488" i="20"/>
  <c r="I2489" i="20"/>
  <c r="I2490" i="20"/>
  <c r="I2491" i="20"/>
  <c r="I2492" i="20"/>
  <c r="I2493" i="20"/>
  <c r="I2494" i="20"/>
  <c r="I2495" i="20"/>
  <c r="I2496" i="20"/>
  <c r="I2497" i="20"/>
  <c r="I2498" i="20"/>
  <c r="I2499" i="20"/>
  <c r="I2500" i="20"/>
  <c r="I2501" i="20"/>
  <c r="I2502" i="20"/>
  <c r="I2503" i="20"/>
  <c r="I2504" i="20"/>
  <c r="I2505" i="20"/>
  <c r="I2506" i="20"/>
  <c r="I2507" i="20"/>
  <c r="I2508" i="20"/>
  <c r="I2509" i="20"/>
  <c r="I2510" i="20"/>
  <c r="I2511" i="20"/>
  <c r="I2512" i="20"/>
  <c r="I2513" i="20"/>
  <c r="I2514" i="20"/>
  <c r="I2515" i="20"/>
  <c r="I2516" i="20"/>
  <c r="I2517" i="20"/>
  <c r="I2518" i="20"/>
  <c r="I2519" i="20"/>
  <c r="I2520" i="20"/>
  <c r="I2521" i="20"/>
  <c r="I2522" i="20"/>
  <c r="I2523" i="20"/>
  <c r="I2524" i="20"/>
  <c r="I2525" i="20"/>
  <c r="I2526" i="20"/>
  <c r="I2527" i="20"/>
  <c r="I2528" i="20"/>
  <c r="I2529" i="20"/>
  <c r="I2530" i="20"/>
  <c r="I2531" i="20"/>
  <c r="I2532" i="20"/>
  <c r="I2533" i="20"/>
  <c r="I2534" i="20"/>
  <c r="I2535" i="20"/>
  <c r="I2536" i="20"/>
  <c r="I2537" i="20"/>
  <c r="I2538" i="20"/>
  <c r="I2539" i="20"/>
  <c r="I2540" i="20"/>
  <c r="I2541" i="20"/>
  <c r="I2542" i="20"/>
  <c r="I2543" i="20"/>
  <c r="I2544" i="20"/>
  <c r="I2545" i="20"/>
  <c r="I2546" i="20"/>
  <c r="I2547" i="20"/>
  <c r="I2548" i="20"/>
  <c r="I2549" i="20"/>
  <c r="I2550" i="20"/>
  <c r="I2551" i="20"/>
  <c r="I2552" i="20"/>
  <c r="I2553" i="20"/>
  <c r="I2554" i="20"/>
  <c r="I2555" i="20"/>
  <c r="I2556" i="20"/>
  <c r="I2557" i="20"/>
  <c r="I2558" i="20"/>
  <c r="I2559" i="20"/>
  <c r="I2560" i="20"/>
  <c r="I2561" i="20"/>
  <c r="I2562" i="20"/>
  <c r="I2563" i="20"/>
  <c r="I2564" i="20"/>
  <c r="I2565" i="20"/>
  <c r="I2566" i="20"/>
  <c r="I2567" i="20"/>
  <c r="I2568" i="20"/>
  <c r="I2569" i="20"/>
  <c r="I2570" i="20"/>
  <c r="I2571" i="20"/>
  <c r="I2572" i="20"/>
  <c r="I2573" i="20"/>
  <c r="I2574" i="20"/>
  <c r="I2575" i="20"/>
  <c r="I2576" i="20"/>
  <c r="I2577" i="20"/>
  <c r="I2578" i="20"/>
  <c r="I2579" i="20"/>
  <c r="I2580" i="20"/>
  <c r="I2581" i="20"/>
  <c r="I2582" i="20"/>
  <c r="I2583" i="20"/>
  <c r="I2584" i="20"/>
  <c r="I2585" i="20"/>
  <c r="I2586" i="20"/>
  <c r="I2587" i="20"/>
  <c r="I2588" i="20"/>
  <c r="I2589" i="20"/>
  <c r="I2590" i="20"/>
  <c r="I2591" i="20"/>
  <c r="I2592" i="20"/>
  <c r="I2593" i="20"/>
  <c r="I2594" i="20"/>
  <c r="I2595" i="20"/>
  <c r="I2596" i="20"/>
  <c r="I2597" i="20"/>
  <c r="I2598" i="20"/>
  <c r="I2599" i="20"/>
  <c r="I2600" i="20"/>
  <c r="I2601" i="20"/>
  <c r="I2602" i="20"/>
  <c r="I2603" i="20"/>
  <c r="I2604" i="20"/>
  <c r="I2605" i="20"/>
  <c r="I2606" i="20"/>
  <c r="I2607" i="20"/>
  <c r="I2608" i="20"/>
  <c r="I2609" i="20"/>
  <c r="I2610" i="20"/>
  <c r="I2611" i="20"/>
  <c r="I2612" i="20"/>
  <c r="I2613" i="20"/>
  <c r="I2614" i="20"/>
  <c r="I2615" i="20"/>
  <c r="I2616" i="20"/>
  <c r="I2617" i="20"/>
  <c r="I2618" i="20"/>
  <c r="I2619" i="20"/>
  <c r="I2620" i="20"/>
  <c r="I2621" i="20"/>
  <c r="I2622" i="20"/>
  <c r="I2623" i="20"/>
  <c r="I2624" i="20"/>
  <c r="I2625" i="20"/>
  <c r="I2626" i="20"/>
  <c r="I2627" i="20"/>
  <c r="I2628" i="20"/>
  <c r="I2629" i="20"/>
  <c r="I2630" i="20"/>
  <c r="I2631" i="20"/>
  <c r="I2632" i="20"/>
  <c r="I2633" i="20"/>
  <c r="I2634" i="20"/>
  <c r="I2635" i="20"/>
  <c r="I2636" i="20"/>
  <c r="I2637" i="20"/>
  <c r="I2638" i="20"/>
  <c r="I2639" i="20"/>
  <c r="I2640" i="20"/>
  <c r="I2641" i="20"/>
  <c r="I2642" i="20"/>
  <c r="I2643" i="20"/>
  <c r="I2644" i="20"/>
  <c r="I2645" i="20"/>
  <c r="I2646" i="20"/>
  <c r="I2647" i="20"/>
  <c r="I2648" i="20"/>
  <c r="I2649" i="20"/>
  <c r="I2650" i="20"/>
  <c r="I2651" i="20"/>
  <c r="I2652" i="20"/>
  <c r="I2653" i="20"/>
  <c r="I2654" i="20"/>
  <c r="I2655" i="20"/>
  <c r="I2656" i="20"/>
  <c r="I2657" i="20"/>
  <c r="I2658" i="20"/>
  <c r="I2659" i="20"/>
  <c r="I2660" i="20"/>
  <c r="I2661" i="20"/>
  <c r="I2662" i="20"/>
  <c r="I2663" i="20"/>
  <c r="I2664" i="20"/>
  <c r="I2665" i="20"/>
  <c r="I2666" i="20"/>
  <c r="I2667" i="20"/>
  <c r="I2668" i="20"/>
  <c r="I2669" i="20"/>
  <c r="I2670" i="20"/>
  <c r="I2671" i="20"/>
  <c r="I2672" i="20"/>
  <c r="I2673" i="20"/>
  <c r="I2674" i="20"/>
  <c r="I2675" i="20"/>
  <c r="I2676" i="20"/>
  <c r="I2677" i="20"/>
  <c r="I2678" i="20"/>
  <c r="I2679" i="20"/>
  <c r="I2680" i="20"/>
  <c r="I2681" i="20"/>
  <c r="I2682" i="20"/>
  <c r="I2683" i="20"/>
  <c r="I2684" i="20"/>
  <c r="I2685" i="20"/>
  <c r="I2686" i="20"/>
  <c r="I2687" i="20"/>
  <c r="I2688" i="20"/>
  <c r="I2689" i="20"/>
  <c r="I2690" i="20"/>
  <c r="I2691" i="20"/>
  <c r="I2692" i="20"/>
  <c r="I2693" i="20"/>
  <c r="I2694" i="20"/>
  <c r="I2695" i="20"/>
  <c r="I2696" i="20"/>
  <c r="I2697" i="20"/>
  <c r="I2698" i="20"/>
  <c r="I2699" i="20"/>
  <c r="I2700" i="20"/>
  <c r="I2701" i="20"/>
  <c r="I2702" i="20"/>
  <c r="I2703" i="20"/>
  <c r="I2704" i="20"/>
  <c r="I2705" i="20"/>
  <c r="I2706" i="20"/>
  <c r="I2707" i="20"/>
  <c r="I2708" i="20"/>
  <c r="I2709" i="20"/>
  <c r="I2710" i="20"/>
  <c r="I2711" i="20"/>
  <c r="I2712" i="20"/>
  <c r="I2713" i="20"/>
  <c r="I2714" i="20"/>
  <c r="I2715" i="20"/>
  <c r="I2716" i="20"/>
  <c r="I2717" i="20"/>
  <c r="I2718" i="20"/>
  <c r="I2719" i="20"/>
  <c r="I2720" i="20"/>
  <c r="I2721" i="20"/>
  <c r="I2722" i="20"/>
  <c r="I2723" i="20"/>
  <c r="I2724" i="20"/>
  <c r="I2725" i="20"/>
  <c r="I2726" i="20"/>
  <c r="I2727" i="20"/>
  <c r="I2728" i="20"/>
  <c r="I2729" i="20"/>
  <c r="I2730" i="20"/>
  <c r="I2731" i="20"/>
  <c r="I2732" i="20"/>
  <c r="I2733" i="20"/>
  <c r="I2734" i="20"/>
  <c r="I2735" i="20"/>
  <c r="I2736" i="20"/>
  <c r="I2737" i="20"/>
  <c r="I2738" i="20"/>
  <c r="I2739" i="20"/>
  <c r="I2740" i="20"/>
  <c r="I2741" i="20"/>
  <c r="I2742" i="20"/>
  <c r="I2743" i="20"/>
  <c r="I2744" i="20"/>
  <c r="I2745" i="20"/>
  <c r="I2746" i="20"/>
  <c r="I2747" i="20"/>
  <c r="I2748" i="20"/>
  <c r="I2749" i="20"/>
  <c r="I2750" i="20"/>
  <c r="I2751" i="20"/>
  <c r="I2752" i="20"/>
  <c r="I2753" i="20"/>
  <c r="I2754" i="20"/>
  <c r="I2755" i="20"/>
  <c r="I2756" i="20"/>
  <c r="I2757" i="20"/>
  <c r="I2758" i="20"/>
  <c r="I2759" i="20"/>
  <c r="I2760" i="20"/>
  <c r="I2761" i="20"/>
  <c r="I2762" i="20"/>
  <c r="I2763" i="20"/>
  <c r="I2764" i="20"/>
  <c r="I2765" i="20"/>
  <c r="I2766" i="20"/>
  <c r="I2767" i="20"/>
  <c r="I2768" i="20"/>
  <c r="I2769" i="20"/>
  <c r="I2770" i="20"/>
  <c r="I2771" i="20"/>
  <c r="I2772" i="20"/>
  <c r="I2773" i="20"/>
  <c r="I2774" i="20"/>
  <c r="I2775" i="20"/>
  <c r="I2776" i="20"/>
  <c r="I2777" i="20"/>
  <c r="I2778" i="20"/>
  <c r="I2779" i="20"/>
  <c r="I2780" i="20"/>
  <c r="I2781" i="20"/>
  <c r="I2782" i="20"/>
  <c r="I2783" i="20"/>
  <c r="I2784" i="20"/>
  <c r="I2785" i="20"/>
  <c r="I2786" i="20"/>
  <c r="I2787" i="20"/>
  <c r="I2788" i="20"/>
  <c r="I2789" i="20"/>
  <c r="I2790" i="20"/>
  <c r="I2791" i="20"/>
  <c r="I2792" i="20"/>
  <c r="I2793" i="20"/>
  <c r="I2794" i="20"/>
  <c r="I2795" i="20"/>
  <c r="I2796" i="20"/>
  <c r="I2797" i="20"/>
  <c r="I2798" i="20"/>
  <c r="I2799" i="20"/>
  <c r="I2800" i="20"/>
  <c r="I2801" i="20"/>
  <c r="I2802" i="20"/>
  <c r="I2803" i="20"/>
  <c r="I2804" i="20"/>
  <c r="I2805" i="20"/>
  <c r="I2806" i="20"/>
  <c r="I2807" i="20"/>
  <c r="I2808" i="20"/>
  <c r="I2809" i="20"/>
  <c r="I2810" i="20"/>
  <c r="I2811" i="20"/>
  <c r="I2812" i="20"/>
  <c r="I2813" i="20"/>
  <c r="I2814" i="20"/>
  <c r="I2815" i="20"/>
  <c r="I2816" i="20"/>
  <c r="I2817" i="20"/>
  <c r="I2818" i="20"/>
  <c r="I2819" i="20"/>
  <c r="I2820" i="20"/>
  <c r="I2821" i="20"/>
  <c r="I2822" i="20"/>
  <c r="I2823" i="20"/>
  <c r="I2824" i="20"/>
  <c r="I2825" i="20"/>
  <c r="I2826" i="20"/>
  <c r="I2827" i="20"/>
  <c r="I2828" i="20"/>
  <c r="I2829" i="20"/>
  <c r="I2830" i="20"/>
  <c r="I2831" i="20"/>
  <c r="I2832" i="20"/>
  <c r="I2833" i="20"/>
  <c r="I2834" i="20"/>
  <c r="I2835" i="20"/>
  <c r="I2836" i="20"/>
  <c r="I2837" i="20"/>
  <c r="I2838" i="20"/>
  <c r="I2839" i="20"/>
  <c r="I2840" i="20"/>
  <c r="I2841" i="20"/>
  <c r="I2842" i="20"/>
  <c r="I2843" i="20"/>
  <c r="I2844" i="20"/>
  <c r="I2845" i="20"/>
  <c r="I2846" i="20"/>
  <c r="I2847" i="20"/>
  <c r="I2848" i="20"/>
  <c r="I2849" i="20"/>
  <c r="I2850" i="20"/>
  <c r="I2851" i="20"/>
  <c r="I2852" i="20"/>
  <c r="I2853" i="20"/>
  <c r="I2854" i="20"/>
  <c r="I2855" i="20"/>
  <c r="I2856" i="20"/>
  <c r="I2857" i="20"/>
  <c r="I2858" i="20"/>
  <c r="I2859" i="20"/>
  <c r="I2860" i="20"/>
  <c r="I2861" i="20"/>
  <c r="I2862" i="20"/>
  <c r="I2863" i="20"/>
  <c r="I2864" i="20"/>
  <c r="I2865" i="20"/>
  <c r="I2866" i="20"/>
  <c r="I2867" i="20"/>
  <c r="I2868" i="20"/>
  <c r="I2869" i="20"/>
  <c r="I2870" i="20"/>
  <c r="I2871" i="20"/>
  <c r="I2872" i="20"/>
  <c r="I2873" i="20"/>
  <c r="I2874" i="20"/>
  <c r="I2875" i="20"/>
  <c r="I2876" i="20"/>
  <c r="I2877" i="20"/>
  <c r="I2878" i="20"/>
  <c r="I2879" i="20"/>
  <c r="I2880" i="20"/>
  <c r="I2881" i="20"/>
  <c r="I2882" i="20"/>
  <c r="I2883" i="20"/>
  <c r="I2884" i="20"/>
  <c r="I2885" i="20"/>
  <c r="I2886" i="20"/>
  <c r="I2887" i="20"/>
  <c r="I2888" i="20"/>
  <c r="I2889" i="20"/>
  <c r="I2890" i="20"/>
  <c r="I2891" i="20"/>
  <c r="I2892" i="20"/>
  <c r="I2893" i="20"/>
  <c r="I2894" i="20"/>
  <c r="I2895" i="20"/>
  <c r="I2896" i="20"/>
  <c r="I2897" i="20"/>
  <c r="I2898" i="20"/>
  <c r="I2899" i="20"/>
  <c r="I2900" i="20"/>
  <c r="I2901" i="20"/>
  <c r="I2902" i="20"/>
  <c r="I2903" i="20"/>
  <c r="I2904" i="20"/>
  <c r="I2905" i="20"/>
  <c r="I2906" i="20"/>
  <c r="I2907" i="20"/>
  <c r="I2908" i="20"/>
  <c r="I2909" i="20"/>
  <c r="I2910" i="20"/>
  <c r="I2911" i="20"/>
  <c r="I2912" i="20"/>
  <c r="I2913" i="20"/>
  <c r="I2914" i="20"/>
  <c r="I2915" i="20"/>
  <c r="I2916" i="20"/>
  <c r="I2917" i="20"/>
  <c r="I2918" i="20"/>
  <c r="I2919" i="20"/>
  <c r="I2920" i="20"/>
  <c r="I2921" i="20"/>
  <c r="I2922" i="20"/>
  <c r="I2923" i="20"/>
  <c r="I2924" i="20"/>
  <c r="I2925" i="20"/>
  <c r="I2926" i="20"/>
  <c r="I2927" i="20"/>
  <c r="I2928" i="20"/>
  <c r="I2929" i="20"/>
  <c r="I2930" i="20"/>
  <c r="I2931" i="20"/>
  <c r="I2932" i="20"/>
  <c r="I2933" i="20"/>
  <c r="I2934" i="20"/>
  <c r="I2935" i="20"/>
  <c r="I2936" i="20"/>
  <c r="I2937" i="20"/>
  <c r="I2938" i="20"/>
  <c r="I2939" i="20"/>
  <c r="I2940" i="20"/>
  <c r="I2941" i="20"/>
  <c r="I2942" i="20"/>
  <c r="I2943" i="20"/>
  <c r="I2944" i="20"/>
  <c r="I2945" i="20"/>
  <c r="I2946" i="20"/>
  <c r="I2947" i="20"/>
  <c r="I2948" i="20"/>
  <c r="I2949" i="20"/>
  <c r="I2950" i="20"/>
  <c r="I2951" i="20"/>
  <c r="I2952" i="20"/>
  <c r="I2953" i="20"/>
  <c r="I2954" i="20"/>
  <c r="I2955" i="20"/>
  <c r="I2956" i="20"/>
  <c r="I2957" i="20"/>
  <c r="I2958" i="20"/>
  <c r="I2959" i="20"/>
  <c r="I2960" i="20"/>
  <c r="I2961" i="20"/>
  <c r="I2962" i="20"/>
  <c r="I2963" i="20"/>
  <c r="I2964" i="20"/>
  <c r="I2965" i="20"/>
  <c r="I2966" i="20"/>
  <c r="I2967" i="20"/>
  <c r="I2968" i="20"/>
  <c r="I2969" i="20"/>
  <c r="I2970" i="20"/>
  <c r="I2971" i="20"/>
  <c r="I2972" i="20"/>
  <c r="I2973" i="20"/>
  <c r="I2974" i="20"/>
  <c r="I2975" i="20"/>
  <c r="I2976" i="20"/>
  <c r="I2977" i="20"/>
  <c r="I2978" i="20"/>
  <c r="I2979" i="20"/>
  <c r="I2980" i="20"/>
  <c r="I2981" i="20"/>
  <c r="I2982" i="20"/>
  <c r="I2983" i="20"/>
  <c r="I2984" i="20"/>
  <c r="I2985" i="20"/>
  <c r="I2986" i="20"/>
  <c r="I2987" i="20"/>
  <c r="I2988" i="20"/>
  <c r="I2989" i="20"/>
  <c r="I2990" i="20"/>
  <c r="I2991" i="20"/>
  <c r="I2992" i="20"/>
  <c r="I2993" i="20"/>
  <c r="I2994" i="20"/>
  <c r="I2995" i="20"/>
  <c r="I2996" i="20"/>
  <c r="I2997" i="20"/>
  <c r="I2998" i="20"/>
  <c r="I2999" i="20"/>
  <c r="I3000" i="20"/>
  <c r="N19" i="20" a="1"/>
  <c r="N19" i="20" s="1"/>
  <c r="N18" i="20" a="1"/>
  <c r="N18" i="20" s="1"/>
  <c r="N17" i="20" a="1"/>
  <c r="N17" i="20" s="1"/>
  <c r="N16" i="20" a="1"/>
  <c r="N16" i="20" s="1"/>
  <c r="N15" i="20" a="1"/>
  <c r="N15" i="20" s="1"/>
  <c r="N14" i="20" a="1"/>
  <c r="N14" i="20" s="1"/>
  <c r="N13" i="20" a="1"/>
  <c r="N13" i="20" s="1"/>
  <c r="N12" i="20" a="1"/>
  <c r="N12" i="20" s="1"/>
  <c r="M19" i="20" a="1"/>
  <c r="M19" i="20" s="1"/>
  <c r="M18" i="20" a="1"/>
  <c r="M18" i="20" s="1"/>
  <c r="M17" i="20" a="1"/>
  <c r="M17" i="20" s="1"/>
  <c r="M16" i="20" a="1"/>
  <c r="M16" i="20" s="1"/>
  <c r="M15" i="20" a="1"/>
  <c r="M15" i="20" s="1"/>
  <c r="M14" i="20" a="1"/>
  <c r="M14" i="20" s="1"/>
  <c r="M13" i="20" a="1"/>
  <c r="M13" i="20" s="1"/>
  <c r="M12" i="20" a="1"/>
  <c r="M12" i="20" s="1"/>
  <c r="L19" i="20" a="1"/>
  <c r="L19" i="20" s="1"/>
  <c r="L18" i="20" a="1"/>
  <c r="L18" i="20" s="1"/>
  <c r="L17" i="20" a="1"/>
  <c r="L17" i="20" s="1"/>
  <c r="L16" i="20" a="1"/>
  <c r="L16" i="20" s="1"/>
  <c r="L15" i="20" a="1"/>
  <c r="L15" i="20" s="1"/>
  <c r="L14" i="20" a="1"/>
  <c r="L14" i="20" s="1"/>
  <c r="L13" i="20" a="1"/>
  <c r="L13" i="20" s="1"/>
  <c r="L12" i="20" a="1"/>
  <c r="L12" i="20" s="1"/>
  <c r="K19" i="20" a="1"/>
  <c r="K19" i="20" s="1"/>
  <c r="K18" i="20" a="1"/>
  <c r="K18" i="20" s="1"/>
  <c r="K17" i="20" a="1"/>
  <c r="K17" i="20" s="1"/>
  <c r="K16" i="20" a="1"/>
  <c r="K16" i="20" s="1"/>
  <c r="K15" i="20" a="1"/>
  <c r="K15" i="20" s="1"/>
  <c r="K14" i="20" a="1"/>
  <c r="K14" i="20" s="1"/>
  <c r="K13" i="20" a="1"/>
  <c r="K13" i="20" s="1"/>
  <c r="K12" i="20" a="1"/>
  <c r="K12" i="20" s="1"/>
  <c r="M18" i="19" a="1"/>
  <c r="M18" i="19" s="1"/>
  <c r="M17" i="19" a="1"/>
  <c r="M17" i="19" s="1"/>
  <c r="M16" i="19" a="1"/>
  <c r="M16" i="19" s="1"/>
  <c r="M15" i="19" a="1"/>
  <c r="M15" i="19" s="1"/>
  <c r="K20" i="19" s="1"/>
  <c r="M14" i="19" a="1"/>
  <c r="M14" i="19" s="1"/>
  <c r="M13" i="19" a="1"/>
  <c r="M13" i="19" s="1"/>
  <c r="M12" i="19" a="1"/>
  <c r="M12" i="19" s="1"/>
  <c r="K22" i="19" s="1"/>
  <c r="M11" i="19" a="1"/>
  <c r="M11" i="19" s="1"/>
  <c r="N18" i="19" a="1"/>
  <c r="N18" i="19" s="1"/>
  <c r="N17" i="19" a="1"/>
  <c r="N17" i="19" s="1"/>
  <c r="N16" i="19" a="1"/>
  <c r="N16" i="19" s="1"/>
  <c r="N15" i="19" a="1"/>
  <c r="N15" i="19" s="1"/>
  <c r="N14" i="19" a="1"/>
  <c r="N14" i="19" s="1"/>
  <c r="N13" i="19" a="1"/>
  <c r="N13" i="19" s="1"/>
  <c r="N12" i="19" a="1"/>
  <c r="N12" i="19" s="1"/>
  <c r="N11" i="19" a="1"/>
  <c r="N11" i="19" s="1"/>
  <c r="N19" i="19" s="1"/>
  <c r="L18" i="19" a="1"/>
  <c r="L18" i="19"/>
  <c r="L17" i="19" a="1"/>
  <c r="L17" i="19"/>
  <c r="L16" i="19" a="1"/>
  <c r="L16" i="19"/>
  <c r="L15" i="19" a="1"/>
  <c r="L15" i="19"/>
  <c r="L14" i="19" a="1"/>
  <c r="L14" i="19"/>
  <c r="L13" i="19" a="1"/>
  <c r="L13" i="19"/>
  <c r="L12" i="19" a="1"/>
  <c r="L12" i="19"/>
  <c r="L11" i="19" a="1"/>
  <c r="L11" i="19"/>
  <c r="K18" i="19" a="1"/>
  <c r="K18" i="19"/>
  <c r="K17" i="19" a="1"/>
  <c r="K17" i="19"/>
  <c r="K16" i="19" a="1"/>
  <c r="K16" i="19"/>
  <c r="K15" i="19" a="1"/>
  <c r="K15" i="19"/>
  <c r="K13" i="19" a="1"/>
  <c r="K13" i="19"/>
  <c r="K12" i="19" a="1"/>
  <c r="K12" i="19"/>
  <c r="K11" i="19" a="1"/>
  <c r="K11" i="19"/>
  <c r="L19" i="19"/>
  <c r="H4" i="19" a="1"/>
  <c r="H4" i="19" s="1"/>
  <c r="K27" i="19"/>
  <c r="O15" i="24"/>
  <c r="O16" i="24"/>
  <c r="K37" i="20"/>
  <c r="R15" i="24" s="1"/>
  <c r="R16" i="24"/>
  <c r="H5" i="19" a="1"/>
  <c r="H5" i="19" s="1"/>
  <c r="H6" i="19" a="1"/>
  <c r="H6" i="19" s="1"/>
  <c r="H7" i="19" a="1"/>
  <c r="H7" i="19" s="1"/>
  <c r="H8" i="19" a="1"/>
  <c r="H8" i="19" s="1"/>
  <c r="H9" i="19" a="1"/>
  <c r="H9" i="19" s="1"/>
  <c r="H10" i="19" a="1"/>
  <c r="H10" i="19" s="1"/>
  <c r="H11" i="19" a="1"/>
  <c r="H11" i="19" s="1"/>
  <c r="H12" i="19" a="1"/>
  <c r="H12" i="19" s="1"/>
  <c r="H13" i="19" a="1"/>
  <c r="H13" i="19" s="1"/>
  <c r="H14" i="19" a="1"/>
  <c r="H14" i="19" s="1"/>
  <c r="H15" i="19" a="1"/>
  <c r="H15" i="19" s="1"/>
  <c r="H16" i="19" a="1"/>
  <c r="H16" i="19" s="1"/>
  <c r="H17" i="19" a="1"/>
  <c r="H17" i="19" s="1"/>
  <c r="H18" i="19" a="1"/>
  <c r="H18" i="19" s="1"/>
  <c r="H19" i="19" a="1"/>
  <c r="H19" i="19" s="1"/>
  <c r="H20" i="19" a="1"/>
  <c r="H20" i="19" s="1"/>
  <c r="H21" i="19" a="1"/>
  <c r="H21" i="19" s="1"/>
  <c r="H22" i="19" a="1"/>
  <c r="H22" i="19" s="1"/>
  <c r="H23" i="19" a="1"/>
  <c r="H23" i="19" s="1"/>
  <c r="H24" i="19" a="1"/>
  <c r="H24" i="19" s="1"/>
  <c r="H25" i="19" a="1"/>
  <c r="H25" i="19" s="1"/>
  <c r="H26" i="19" a="1"/>
  <c r="H26" i="19" s="1"/>
  <c r="H27" i="19" a="1"/>
  <c r="H27" i="19" s="1"/>
  <c r="H28" i="19" a="1"/>
  <c r="H28" i="19" s="1"/>
  <c r="H29" i="19" a="1"/>
  <c r="H29" i="19" s="1"/>
  <c r="H30" i="19" a="1"/>
  <c r="H30" i="19" s="1"/>
  <c r="H31" i="19" a="1"/>
  <c r="H31" i="19" s="1"/>
  <c r="H32" i="19" a="1"/>
  <c r="H32" i="19" s="1"/>
  <c r="H33" i="19" a="1"/>
  <c r="H33" i="19" s="1"/>
  <c r="H34" i="19" a="1"/>
  <c r="H34" i="19" s="1"/>
  <c r="H35" i="19" a="1"/>
  <c r="H35" i="19" s="1"/>
  <c r="H36" i="19" a="1"/>
  <c r="H36" i="19" s="1"/>
  <c r="H37" i="19" a="1"/>
  <c r="H37" i="19" s="1"/>
  <c r="H38" i="19" a="1"/>
  <c r="H38" i="19" s="1"/>
  <c r="H39" i="19" a="1"/>
  <c r="H39" i="19" s="1"/>
  <c r="H40" i="19" a="1"/>
  <c r="H40" i="19" s="1"/>
  <c r="H41" i="19" a="1"/>
  <c r="H41" i="19" s="1"/>
  <c r="H42" i="19" a="1"/>
  <c r="H42" i="19" s="1"/>
  <c r="H43" i="19" a="1"/>
  <c r="H43" i="19" s="1"/>
  <c r="H44" i="19" a="1"/>
  <c r="H44" i="19" s="1"/>
  <c r="H45" i="19" a="1"/>
  <c r="H45" i="19" s="1"/>
  <c r="H46" i="19" a="1"/>
  <c r="H46" i="19" s="1"/>
  <c r="H47" i="19" a="1"/>
  <c r="H47" i="19" s="1"/>
  <c r="H48" i="19" a="1"/>
  <c r="H48" i="19" s="1"/>
  <c r="H49" i="19" a="1"/>
  <c r="H49" i="19" s="1"/>
  <c r="H50" i="19" a="1"/>
  <c r="H50" i="19" s="1"/>
  <c r="H51" i="19" a="1"/>
  <c r="H51" i="19" s="1"/>
  <c r="H52" i="19" a="1"/>
  <c r="H52" i="19" s="1"/>
  <c r="H53" i="19" a="1"/>
  <c r="H53" i="19" s="1"/>
  <c r="H54" i="19" a="1"/>
  <c r="H54" i="19" s="1"/>
  <c r="H55" i="19" a="1"/>
  <c r="H55" i="19" s="1"/>
  <c r="H56" i="19" a="1"/>
  <c r="H56" i="19" s="1"/>
  <c r="H57" i="19" a="1"/>
  <c r="H57" i="19" s="1"/>
  <c r="H58" i="19" a="1"/>
  <c r="H58" i="19" s="1"/>
  <c r="H59" i="19" a="1"/>
  <c r="H59" i="19" s="1"/>
  <c r="H60" i="19" a="1"/>
  <c r="H60" i="19" s="1"/>
  <c r="H61" i="19" a="1"/>
  <c r="H61" i="19" s="1"/>
  <c r="H62" i="19" a="1"/>
  <c r="H62" i="19" s="1"/>
  <c r="H63" i="19" a="1"/>
  <c r="H63" i="19" s="1"/>
  <c r="H64" i="19" a="1"/>
  <c r="H64" i="19" s="1"/>
  <c r="H65" i="19" a="1"/>
  <c r="H65" i="19" s="1"/>
  <c r="H66" i="19" a="1"/>
  <c r="H66" i="19" s="1"/>
  <c r="H67" i="19" a="1"/>
  <c r="H67" i="19" s="1"/>
  <c r="H68" i="19" a="1"/>
  <c r="H68" i="19" s="1"/>
  <c r="H69" i="19" a="1"/>
  <c r="H69" i="19" s="1"/>
  <c r="H70" i="19" a="1"/>
  <c r="H70" i="19" s="1"/>
  <c r="H71" i="19" a="1"/>
  <c r="H71" i="19" s="1"/>
  <c r="H72" i="19" a="1"/>
  <c r="H72" i="19" s="1"/>
  <c r="H73" i="19" a="1"/>
  <c r="H73" i="19" s="1"/>
  <c r="H74" i="19" a="1"/>
  <c r="H74" i="19" s="1"/>
  <c r="H75" i="19" a="1"/>
  <c r="H75" i="19" s="1"/>
  <c r="H76" i="19" a="1"/>
  <c r="H76" i="19" s="1"/>
  <c r="H77" i="19" a="1"/>
  <c r="H77" i="19" s="1"/>
  <c r="H78" i="19" a="1"/>
  <c r="H78" i="19" s="1"/>
  <c r="H79" i="19" a="1"/>
  <c r="H79" i="19" s="1"/>
  <c r="H80" i="19" a="1"/>
  <c r="H80" i="19" s="1"/>
  <c r="H81" i="19" a="1"/>
  <c r="H81" i="19" s="1"/>
  <c r="H82" i="19" a="1"/>
  <c r="H82" i="19" s="1"/>
  <c r="H83" i="19" a="1"/>
  <c r="H83" i="19" s="1"/>
  <c r="H84" i="19" a="1"/>
  <c r="H84" i="19" s="1"/>
  <c r="H85" i="19" a="1"/>
  <c r="H85" i="19" s="1"/>
  <c r="H86" i="19" a="1"/>
  <c r="H86" i="19" s="1"/>
  <c r="H87" i="19" a="1"/>
  <c r="H87" i="19" s="1"/>
  <c r="H88" i="19" a="1"/>
  <c r="H88" i="19" s="1"/>
  <c r="H89" i="19" a="1"/>
  <c r="H89" i="19" s="1"/>
  <c r="H90" i="19" a="1"/>
  <c r="H90" i="19" s="1"/>
  <c r="H91" i="19" a="1"/>
  <c r="H91" i="19" s="1"/>
  <c r="H92" i="19" a="1"/>
  <c r="H92" i="19" s="1"/>
  <c r="H93" i="19" a="1"/>
  <c r="H93" i="19" s="1"/>
  <c r="H94" i="19" a="1"/>
  <c r="H94" i="19" s="1"/>
  <c r="H95" i="19" a="1"/>
  <c r="H95" i="19" s="1"/>
  <c r="H96" i="19" a="1"/>
  <c r="H96" i="19" s="1"/>
  <c r="H97" i="19" a="1"/>
  <c r="H97" i="19" s="1"/>
  <c r="H98" i="19" a="1"/>
  <c r="H98" i="19" s="1"/>
  <c r="H99" i="19" a="1"/>
  <c r="H99" i="19" s="1"/>
  <c r="H100" i="19" a="1"/>
  <c r="H100" i="19" s="1"/>
  <c r="H101" i="19" a="1"/>
  <c r="H101" i="19" s="1"/>
  <c r="H102" i="19" a="1"/>
  <c r="H102" i="19" s="1"/>
  <c r="H103" i="19" a="1"/>
  <c r="H103" i="19" s="1"/>
  <c r="H104" i="19" a="1"/>
  <c r="H104" i="19" s="1"/>
  <c r="H105" i="19" a="1"/>
  <c r="H105" i="19" s="1"/>
  <c r="H106" i="19" a="1"/>
  <c r="H106" i="19" s="1"/>
  <c r="H107" i="19" a="1"/>
  <c r="H107" i="19" s="1"/>
  <c r="H108" i="19" a="1"/>
  <c r="H108" i="19" s="1"/>
  <c r="H109" i="19" a="1"/>
  <c r="H109" i="19" s="1"/>
  <c r="H110" i="19" a="1"/>
  <c r="H110" i="19" s="1"/>
  <c r="H111" i="19" a="1"/>
  <c r="H111" i="19" s="1"/>
  <c r="H112" i="19" a="1"/>
  <c r="H112" i="19" s="1"/>
  <c r="H113" i="19" a="1"/>
  <c r="H113" i="19" s="1"/>
  <c r="H114" i="19" a="1"/>
  <c r="H114" i="19" s="1"/>
  <c r="H115" i="19" a="1"/>
  <c r="H115" i="19" s="1"/>
  <c r="H116" i="19" a="1"/>
  <c r="H116" i="19" s="1"/>
  <c r="H117" i="19" a="1"/>
  <c r="H117" i="19" s="1"/>
  <c r="H118" i="19" a="1"/>
  <c r="H118" i="19" s="1"/>
  <c r="H119" i="19" a="1"/>
  <c r="H119" i="19" s="1"/>
  <c r="H120" i="19" a="1"/>
  <c r="H120" i="19" s="1"/>
  <c r="H121" i="19" a="1"/>
  <c r="H121" i="19" s="1"/>
  <c r="H122" i="19" a="1"/>
  <c r="H122" i="19" s="1"/>
  <c r="H123" i="19" a="1"/>
  <c r="H123" i="19" s="1"/>
  <c r="H124" i="19" a="1"/>
  <c r="H124" i="19" s="1"/>
  <c r="H125" i="19" a="1"/>
  <c r="H125" i="19" s="1"/>
  <c r="H126" i="19" a="1"/>
  <c r="H126" i="19" s="1"/>
  <c r="H127" i="19" a="1"/>
  <c r="H127" i="19" s="1"/>
  <c r="H128" i="19" a="1"/>
  <c r="H128" i="19" s="1"/>
  <c r="H129" i="19" a="1"/>
  <c r="H129" i="19" s="1"/>
  <c r="H130" i="19" a="1"/>
  <c r="H130" i="19" s="1"/>
  <c r="H131" i="19" a="1"/>
  <c r="H131" i="19" s="1"/>
  <c r="H132" i="19" a="1"/>
  <c r="H132" i="19" s="1"/>
  <c r="H133" i="19" a="1"/>
  <c r="H133" i="19" s="1"/>
  <c r="H134" i="19" a="1"/>
  <c r="H134" i="19" s="1"/>
  <c r="H135" i="19" a="1"/>
  <c r="H135" i="19" s="1"/>
  <c r="H136" i="19" a="1"/>
  <c r="H136" i="19" s="1"/>
  <c r="H137" i="19" a="1"/>
  <c r="H137" i="19" s="1"/>
  <c r="H138" i="19" a="1"/>
  <c r="H138" i="19" s="1"/>
  <c r="H139" i="19" a="1"/>
  <c r="H139" i="19" s="1"/>
  <c r="H140" i="19" a="1"/>
  <c r="H140" i="19" s="1"/>
  <c r="H141" i="19" a="1"/>
  <c r="H141" i="19" s="1"/>
  <c r="H142" i="19" a="1"/>
  <c r="H142" i="19" s="1"/>
  <c r="H143" i="19" a="1"/>
  <c r="H143" i="19" s="1"/>
  <c r="H144" i="19" a="1"/>
  <c r="H144" i="19" s="1"/>
  <c r="H145" i="19" a="1"/>
  <c r="H145" i="19" s="1"/>
  <c r="H146" i="19" a="1"/>
  <c r="H146" i="19" s="1"/>
  <c r="H147" i="19" a="1"/>
  <c r="H147" i="19" s="1"/>
  <c r="H148" i="19" a="1"/>
  <c r="H148" i="19" s="1"/>
  <c r="H149" i="19" a="1"/>
  <c r="H149" i="19" s="1"/>
  <c r="H150" i="19" a="1"/>
  <c r="H150" i="19" s="1"/>
  <c r="H151" i="19" a="1"/>
  <c r="H151" i="19" s="1"/>
  <c r="H152" i="19" a="1"/>
  <c r="H152" i="19" s="1"/>
  <c r="H153" i="19" a="1"/>
  <c r="H153" i="19" s="1"/>
  <c r="H154" i="19" a="1"/>
  <c r="H154" i="19" s="1"/>
  <c r="H155" i="19" a="1"/>
  <c r="H155" i="19" s="1"/>
  <c r="H156" i="19" a="1"/>
  <c r="H156" i="19" s="1"/>
  <c r="H157" i="19" a="1"/>
  <c r="H157" i="19" s="1"/>
  <c r="H158" i="19" a="1"/>
  <c r="H158" i="19" s="1"/>
  <c r="H159" i="19" a="1"/>
  <c r="H159" i="19" s="1"/>
  <c r="H160" i="19" a="1"/>
  <c r="H160" i="19" s="1"/>
  <c r="H161" i="19" a="1"/>
  <c r="H161" i="19" s="1"/>
  <c r="H162" i="19" a="1"/>
  <c r="H162" i="19" s="1"/>
  <c r="H163" i="19" a="1"/>
  <c r="H163" i="19" s="1"/>
  <c r="H164" i="19" a="1"/>
  <c r="H164" i="19" s="1"/>
  <c r="H165" i="19" a="1"/>
  <c r="H165" i="19" s="1"/>
  <c r="H166" i="19" a="1"/>
  <c r="H166" i="19" s="1"/>
  <c r="H167" i="19" a="1"/>
  <c r="H167" i="19" s="1"/>
  <c r="H168" i="19" a="1"/>
  <c r="H168" i="19" s="1"/>
  <c r="H169" i="19" a="1"/>
  <c r="H169" i="19" s="1"/>
  <c r="H170" i="19" a="1"/>
  <c r="H170" i="19" s="1"/>
  <c r="H171" i="19" a="1"/>
  <c r="H171" i="19" s="1"/>
  <c r="H172" i="19" a="1"/>
  <c r="H172" i="19" s="1"/>
  <c r="H173" i="19" a="1"/>
  <c r="H173" i="19" s="1"/>
  <c r="H174" i="19" a="1"/>
  <c r="H174" i="19" s="1"/>
  <c r="H175" i="19" a="1"/>
  <c r="H175" i="19" s="1"/>
  <c r="H176" i="19" a="1"/>
  <c r="H176" i="19" s="1"/>
  <c r="H177" i="19" a="1"/>
  <c r="H177" i="19" s="1"/>
  <c r="H178" i="19" a="1"/>
  <c r="H178" i="19" s="1"/>
  <c r="H179" i="19" a="1"/>
  <c r="H179" i="19" s="1"/>
  <c r="H180" i="19" a="1"/>
  <c r="H180" i="19" s="1"/>
  <c r="H181" i="19" a="1"/>
  <c r="H181" i="19" s="1"/>
  <c r="H182" i="19" a="1"/>
  <c r="H182" i="19" s="1"/>
  <c r="H183" i="19" a="1"/>
  <c r="H183" i="19" s="1"/>
  <c r="H184" i="19" a="1"/>
  <c r="H184" i="19" s="1"/>
  <c r="H185" i="19" a="1"/>
  <c r="H185" i="19" s="1"/>
  <c r="H186" i="19" a="1"/>
  <c r="H186" i="19" s="1"/>
  <c r="H187" i="19" a="1"/>
  <c r="H187" i="19" s="1"/>
  <c r="H188" i="19" a="1"/>
  <c r="H188" i="19" s="1"/>
  <c r="H189" i="19" a="1"/>
  <c r="H189" i="19" s="1"/>
  <c r="H190" i="19" a="1"/>
  <c r="H190" i="19" s="1"/>
  <c r="H191" i="19" a="1"/>
  <c r="H191" i="19" s="1"/>
  <c r="H192" i="19" a="1"/>
  <c r="H192" i="19" s="1"/>
  <c r="H193" i="19" a="1"/>
  <c r="H193" i="19" s="1"/>
  <c r="H194" i="19" a="1"/>
  <c r="H194" i="19" s="1"/>
  <c r="H195" i="19" a="1"/>
  <c r="H195" i="19" s="1"/>
  <c r="H196" i="19" a="1"/>
  <c r="H196" i="19" s="1"/>
  <c r="H197" i="19" a="1"/>
  <c r="H197" i="19" s="1"/>
  <c r="H198" i="19" a="1"/>
  <c r="H198" i="19" s="1"/>
  <c r="H199" i="19" a="1"/>
  <c r="H199" i="19" s="1"/>
  <c r="H200" i="19" a="1"/>
  <c r="H200" i="19" s="1"/>
  <c r="H201" i="19" a="1"/>
  <c r="H201" i="19" s="1"/>
  <c r="H202" i="19" a="1"/>
  <c r="H202" i="19" s="1"/>
  <c r="H203" i="19" a="1"/>
  <c r="H203" i="19" s="1"/>
  <c r="H204" i="19" a="1"/>
  <c r="H204" i="19" s="1"/>
  <c r="H205" i="19" a="1"/>
  <c r="H205" i="19" s="1"/>
  <c r="H206" i="19" a="1"/>
  <c r="H206" i="19" s="1"/>
  <c r="H207" i="19" a="1"/>
  <c r="H207" i="19" s="1"/>
  <c r="H208" i="19" a="1"/>
  <c r="H208" i="19" s="1"/>
  <c r="H209" i="19" a="1"/>
  <c r="H209" i="19" s="1"/>
  <c r="H210" i="19" a="1"/>
  <c r="H210" i="19" s="1"/>
  <c r="H211" i="19" a="1"/>
  <c r="H211" i="19" s="1"/>
  <c r="H212" i="19" a="1"/>
  <c r="H212" i="19" s="1"/>
  <c r="H213" i="19" a="1"/>
  <c r="H213" i="19" s="1"/>
  <c r="H214" i="19" a="1"/>
  <c r="H214" i="19" s="1"/>
  <c r="H215" i="19" a="1"/>
  <c r="H215" i="19" s="1"/>
  <c r="H216" i="19" a="1"/>
  <c r="H216" i="19" s="1"/>
  <c r="H217" i="19" a="1"/>
  <c r="H217" i="19" s="1"/>
  <c r="H218" i="19" a="1"/>
  <c r="H218" i="19" s="1"/>
  <c r="H219" i="19" a="1"/>
  <c r="H219" i="19" s="1"/>
  <c r="H220" i="19" a="1"/>
  <c r="H220" i="19" s="1"/>
  <c r="H221" i="19" a="1"/>
  <c r="H221" i="19" s="1"/>
  <c r="H222" i="19" a="1"/>
  <c r="H222" i="19" s="1"/>
  <c r="H223" i="19" a="1"/>
  <c r="H223" i="19" s="1"/>
  <c r="H224" i="19" a="1"/>
  <c r="H224" i="19" s="1"/>
  <c r="H225" i="19" a="1"/>
  <c r="H225" i="19" s="1"/>
  <c r="H226" i="19" a="1"/>
  <c r="H226" i="19" s="1"/>
  <c r="H227" i="19" a="1"/>
  <c r="H227" i="19" s="1"/>
  <c r="H228" i="19" a="1"/>
  <c r="H228" i="19" s="1"/>
  <c r="H229" i="19" a="1"/>
  <c r="H229" i="19" s="1"/>
  <c r="H230" i="19" a="1"/>
  <c r="H230" i="19" s="1"/>
  <c r="H231" i="19" a="1"/>
  <c r="H231" i="19" s="1"/>
  <c r="H232" i="19" a="1"/>
  <c r="H232" i="19" s="1"/>
  <c r="H233" i="19" a="1"/>
  <c r="H233" i="19" s="1"/>
  <c r="H234" i="19" a="1"/>
  <c r="H234" i="19" s="1"/>
  <c r="H235" i="19" a="1"/>
  <c r="H235" i="19" s="1"/>
  <c r="H236" i="19" a="1"/>
  <c r="H236" i="19" s="1"/>
  <c r="H237" i="19" a="1"/>
  <c r="H237" i="19" s="1"/>
  <c r="H238" i="19" a="1"/>
  <c r="H238" i="19" s="1"/>
  <c r="H239" i="19" a="1"/>
  <c r="H239" i="19" s="1"/>
  <c r="H240" i="19" a="1"/>
  <c r="H240" i="19" s="1"/>
  <c r="H241" i="19" a="1"/>
  <c r="H241" i="19" s="1"/>
  <c r="H242" i="19" a="1"/>
  <c r="H242" i="19" s="1"/>
  <c r="H243" i="19" a="1"/>
  <c r="H243" i="19" s="1"/>
  <c r="H244" i="19" a="1"/>
  <c r="H244" i="19" s="1"/>
  <c r="H245" i="19" a="1"/>
  <c r="H245" i="19" s="1"/>
  <c r="H246" i="19" a="1"/>
  <c r="H246" i="19" s="1"/>
  <c r="H247" i="19" a="1"/>
  <c r="H247" i="19" s="1"/>
  <c r="H248" i="19" a="1"/>
  <c r="H248" i="19" s="1"/>
  <c r="H249" i="19" a="1"/>
  <c r="H249" i="19" s="1"/>
  <c r="H250" i="19" a="1"/>
  <c r="H250" i="19" s="1"/>
  <c r="H251" i="19" a="1"/>
  <c r="H251" i="19" s="1"/>
  <c r="H252" i="19" a="1"/>
  <c r="H252" i="19" s="1"/>
  <c r="H253" i="19" a="1"/>
  <c r="H253" i="19" s="1"/>
  <c r="H254" i="19" a="1"/>
  <c r="H254" i="19" s="1"/>
  <c r="H255" i="19" a="1"/>
  <c r="H255" i="19" s="1"/>
  <c r="H256" i="19" a="1"/>
  <c r="H256" i="19" s="1"/>
  <c r="H257" i="19" a="1"/>
  <c r="H257" i="19" s="1"/>
  <c r="H258" i="19" a="1"/>
  <c r="H258" i="19" s="1"/>
  <c r="H259" i="19" a="1"/>
  <c r="H259" i="19" s="1"/>
  <c r="H260" i="19" a="1"/>
  <c r="H260" i="19" s="1"/>
  <c r="H261" i="19" a="1"/>
  <c r="H261" i="19" s="1"/>
  <c r="H262" i="19" a="1"/>
  <c r="H262" i="19" s="1"/>
  <c r="H263" i="19" a="1"/>
  <c r="H263" i="19" s="1"/>
  <c r="H264" i="19" a="1"/>
  <c r="H264" i="19" s="1"/>
  <c r="H265" i="19" a="1"/>
  <c r="H265" i="19" s="1"/>
  <c r="H266" i="19" a="1"/>
  <c r="H266" i="19" s="1"/>
  <c r="H267" i="19" a="1"/>
  <c r="H267" i="19" s="1"/>
  <c r="H268" i="19" a="1"/>
  <c r="H268" i="19" s="1"/>
  <c r="H269" i="19" a="1"/>
  <c r="H269" i="19" s="1"/>
  <c r="H270" i="19" a="1"/>
  <c r="H270" i="19" s="1"/>
  <c r="H271" i="19" a="1"/>
  <c r="H271" i="19" s="1"/>
  <c r="H272" i="19" a="1"/>
  <c r="H272" i="19" s="1"/>
  <c r="H273" i="19" a="1"/>
  <c r="H273" i="19" s="1"/>
  <c r="H274" i="19" a="1"/>
  <c r="H274" i="19" s="1"/>
  <c r="H275" i="19" a="1"/>
  <c r="H275" i="19" s="1"/>
  <c r="H276" i="19" a="1"/>
  <c r="H276" i="19" s="1"/>
  <c r="H277" i="19" a="1"/>
  <c r="H277" i="19" s="1"/>
  <c r="H278" i="19" a="1"/>
  <c r="H278" i="19" s="1"/>
  <c r="H279" i="19" a="1"/>
  <c r="H279" i="19" s="1"/>
  <c r="H280" i="19" a="1"/>
  <c r="H280" i="19" s="1"/>
  <c r="H281" i="19" a="1"/>
  <c r="H281" i="19" s="1"/>
  <c r="H282" i="19" a="1"/>
  <c r="H282" i="19" s="1"/>
  <c r="H283" i="19" a="1"/>
  <c r="H283" i="19" s="1"/>
  <c r="H284" i="19" a="1"/>
  <c r="H284" i="19" s="1"/>
  <c r="H285" i="19" a="1"/>
  <c r="H285" i="19" s="1"/>
  <c r="H286" i="19" a="1"/>
  <c r="H286" i="19" s="1"/>
  <c r="H287" i="19" a="1"/>
  <c r="H287" i="19" s="1"/>
  <c r="H288" i="19" a="1"/>
  <c r="H288" i="19" s="1"/>
  <c r="H289" i="19" a="1"/>
  <c r="H289" i="19" s="1"/>
  <c r="H290" i="19" a="1"/>
  <c r="H290" i="19" s="1"/>
  <c r="H291" i="19" a="1"/>
  <c r="H291" i="19" s="1"/>
  <c r="H292" i="19" a="1"/>
  <c r="H292" i="19" s="1"/>
  <c r="H293" i="19" a="1"/>
  <c r="H293" i="19" s="1"/>
  <c r="H294" i="19" a="1"/>
  <c r="H294" i="19" s="1"/>
  <c r="H295" i="19" a="1"/>
  <c r="H295" i="19" s="1"/>
  <c r="H296" i="19" a="1"/>
  <c r="H296" i="19" s="1"/>
  <c r="H297" i="19" a="1"/>
  <c r="H297" i="19" s="1"/>
  <c r="H298" i="19" a="1"/>
  <c r="H298" i="19" s="1"/>
  <c r="H299" i="19" a="1"/>
  <c r="H299" i="19" s="1"/>
  <c r="H300" i="19" a="1"/>
  <c r="H300" i="19" s="1"/>
  <c r="H301" i="19" a="1"/>
  <c r="H301" i="19" s="1"/>
  <c r="H302" i="19" a="1"/>
  <c r="H302" i="19" s="1"/>
  <c r="H303" i="19" a="1"/>
  <c r="H303" i="19" s="1"/>
  <c r="H304" i="19" a="1"/>
  <c r="H304" i="19" s="1"/>
  <c r="H305" i="19" a="1"/>
  <c r="H305" i="19" s="1"/>
  <c r="H306" i="19" a="1"/>
  <c r="H306" i="19" s="1"/>
  <c r="H307" i="19" a="1"/>
  <c r="H307" i="19" s="1"/>
  <c r="H308" i="19" a="1"/>
  <c r="H308" i="19" s="1"/>
  <c r="H309" i="19" a="1"/>
  <c r="H309" i="19" s="1"/>
  <c r="H310" i="19" a="1"/>
  <c r="H310" i="19" s="1"/>
  <c r="H311" i="19" a="1"/>
  <c r="H311" i="19" s="1"/>
  <c r="H312" i="19" a="1"/>
  <c r="H312" i="19" s="1"/>
  <c r="H313" i="19" a="1"/>
  <c r="H313" i="19" s="1"/>
  <c r="H314" i="19" a="1"/>
  <c r="H314" i="19" s="1"/>
  <c r="H315" i="19" a="1"/>
  <c r="H315" i="19" s="1"/>
  <c r="H316" i="19" a="1"/>
  <c r="H316" i="19" s="1"/>
  <c r="H317" i="19" a="1"/>
  <c r="H317" i="19" s="1"/>
  <c r="H318" i="19" a="1"/>
  <c r="H318" i="19" s="1"/>
  <c r="H319" i="19" a="1"/>
  <c r="H319" i="19" s="1"/>
  <c r="H320" i="19" a="1"/>
  <c r="H320" i="19" s="1"/>
  <c r="H321" i="19" a="1"/>
  <c r="H321" i="19" s="1"/>
  <c r="H322" i="19" a="1"/>
  <c r="H322" i="19" s="1"/>
  <c r="H323" i="19" a="1"/>
  <c r="H323" i="19" s="1"/>
  <c r="H324" i="19" a="1"/>
  <c r="H324" i="19" s="1"/>
  <c r="H325" i="19" a="1"/>
  <c r="H325" i="19" s="1"/>
  <c r="H326" i="19" a="1"/>
  <c r="H326" i="19" s="1"/>
  <c r="H327" i="19" a="1"/>
  <c r="H327" i="19" s="1"/>
  <c r="H328" i="19" a="1"/>
  <c r="H328" i="19" s="1"/>
  <c r="H329" i="19" a="1"/>
  <c r="H329" i="19" s="1"/>
  <c r="H330" i="19" a="1"/>
  <c r="H330" i="19" s="1"/>
  <c r="H331" i="19" a="1"/>
  <c r="H331" i="19" s="1"/>
  <c r="H332" i="19" a="1"/>
  <c r="H332" i="19" s="1"/>
  <c r="H333" i="19" a="1"/>
  <c r="H333" i="19" s="1"/>
  <c r="H334" i="19" a="1"/>
  <c r="H334" i="19" s="1"/>
  <c r="H335" i="19" a="1"/>
  <c r="H335" i="19" s="1"/>
  <c r="H336" i="19" a="1"/>
  <c r="H336" i="19" s="1"/>
  <c r="H337" i="19" a="1"/>
  <c r="H337" i="19" s="1"/>
  <c r="H338" i="19" a="1"/>
  <c r="H338" i="19" s="1"/>
  <c r="H339" i="19" a="1"/>
  <c r="H339" i="19" s="1"/>
  <c r="H340" i="19" a="1"/>
  <c r="H340" i="19" s="1"/>
  <c r="H341" i="19" a="1"/>
  <c r="H341" i="19" s="1"/>
  <c r="H342" i="19" a="1"/>
  <c r="H342" i="19" s="1"/>
  <c r="H343" i="19" a="1"/>
  <c r="H343" i="19" s="1"/>
  <c r="H344" i="19" a="1"/>
  <c r="H344" i="19" s="1"/>
  <c r="H345" i="19" a="1"/>
  <c r="H345" i="19" s="1"/>
  <c r="H346" i="19" a="1"/>
  <c r="H346" i="19" s="1"/>
  <c r="H347" i="19" a="1"/>
  <c r="H347" i="19" s="1"/>
  <c r="H348" i="19" a="1"/>
  <c r="H348" i="19" s="1"/>
  <c r="H349" i="19" a="1"/>
  <c r="H349" i="19" s="1"/>
  <c r="H350" i="19" a="1"/>
  <c r="H350" i="19" s="1"/>
  <c r="H351" i="19" a="1"/>
  <c r="H351" i="19" s="1"/>
  <c r="H352" i="19" a="1"/>
  <c r="H352" i="19" s="1"/>
  <c r="H353" i="19" a="1"/>
  <c r="H353" i="19" s="1"/>
  <c r="H354" i="19" a="1"/>
  <c r="H354" i="19" s="1"/>
  <c r="H355" i="19" a="1"/>
  <c r="H355" i="19" s="1"/>
  <c r="H356" i="19" a="1"/>
  <c r="H356" i="19" s="1"/>
  <c r="H357" i="19" a="1"/>
  <c r="H357" i="19" s="1"/>
  <c r="H358" i="19" a="1"/>
  <c r="H358" i="19" s="1"/>
  <c r="H359" i="19" a="1"/>
  <c r="H359" i="19" s="1"/>
  <c r="H360" i="19" a="1"/>
  <c r="H360" i="19" s="1"/>
  <c r="H361" i="19" a="1"/>
  <c r="H361" i="19" s="1"/>
  <c r="H362" i="19" a="1"/>
  <c r="H362" i="19" s="1"/>
  <c r="H363" i="19" a="1"/>
  <c r="H363" i="19" s="1"/>
  <c r="H364" i="19" a="1"/>
  <c r="H364" i="19" s="1"/>
  <c r="H365" i="19" a="1"/>
  <c r="H365" i="19" s="1"/>
  <c r="H366" i="19" a="1"/>
  <c r="H366" i="19" s="1"/>
  <c r="H367" i="19" a="1"/>
  <c r="H367" i="19" s="1"/>
  <c r="H368" i="19" a="1"/>
  <c r="H368" i="19" s="1"/>
  <c r="H369" i="19" a="1"/>
  <c r="H369" i="19" s="1"/>
  <c r="H370" i="19" a="1"/>
  <c r="H370" i="19" s="1"/>
  <c r="H371" i="19" a="1"/>
  <c r="H371" i="19" s="1"/>
  <c r="H372" i="19" a="1"/>
  <c r="H372" i="19" s="1"/>
  <c r="H373" i="19" a="1"/>
  <c r="H373" i="19" s="1"/>
  <c r="H374" i="19" a="1"/>
  <c r="H374" i="19" s="1"/>
  <c r="H375" i="19" a="1"/>
  <c r="H375" i="19" s="1"/>
  <c r="H376" i="19" a="1"/>
  <c r="H376" i="19" s="1"/>
  <c r="H377" i="19" a="1"/>
  <c r="H377" i="19" s="1"/>
  <c r="H378" i="19" a="1"/>
  <c r="H378" i="19" s="1"/>
  <c r="H379" i="19" a="1"/>
  <c r="H379" i="19" s="1"/>
  <c r="H380" i="19" a="1"/>
  <c r="H380" i="19" s="1"/>
  <c r="H381" i="19" a="1"/>
  <c r="H381" i="19" s="1"/>
  <c r="H382" i="19" a="1"/>
  <c r="H382" i="19" s="1"/>
  <c r="H383" i="19" a="1"/>
  <c r="H383" i="19" s="1"/>
  <c r="H384" i="19" a="1"/>
  <c r="H384" i="19" s="1"/>
  <c r="H385" i="19" a="1"/>
  <c r="H385" i="19" s="1"/>
  <c r="H386" i="19" a="1"/>
  <c r="H386" i="19" s="1"/>
  <c r="H387" i="19" a="1"/>
  <c r="H387" i="19" s="1"/>
  <c r="H388" i="19" a="1"/>
  <c r="H388" i="19" s="1"/>
  <c r="H389" i="19" a="1"/>
  <c r="H389" i="19" s="1"/>
  <c r="H390" i="19" a="1"/>
  <c r="H390" i="19" s="1"/>
  <c r="H391" i="19" a="1"/>
  <c r="H391" i="19" s="1"/>
  <c r="H392" i="19" a="1"/>
  <c r="H392" i="19" s="1"/>
  <c r="H393" i="19" a="1"/>
  <c r="H393" i="19" s="1"/>
  <c r="H394" i="19" a="1"/>
  <c r="H394" i="19" s="1"/>
  <c r="H395" i="19" a="1"/>
  <c r="H395" i="19" s="1"/>
  <c r="H396" i="19" a="1"/>
  <c r="H396" i="19" s="1"/>
  <c r="H397" i="19" a="1"/>
  <c r="H397" i="19" s="1"/>
  <c r="H398" i="19" a="1"/>
  <c r="H398" i="19" s="1"/>
  <c r="H399" i="19" a="1"/>
  <c r="H399" i="19" s="1"/>
  <c r="H400" i="19" a="1"/>
  <c r="H400" i="19" s="1"/>
  <c r="H401" i="19" a="1"/>
  <c r="H401" i="19" s="1"/>
  <c r="H402" i="19" a="1"/>
  <c r="H402" i="19" s="1"/>
  <c r="H403" i="19" a="1"/>
  <c r="H403" i="19"/>
  <c r="H404" i="19" a="1"/>
  <c r="H404" i="19" s="1"/>
  <c r="H405" i="19" a="1"/>
  <c r="H405" i="19" s="1"/>
  <c r="H406" i="19" a="1"/>
  <c r="H406" i="19" s="1"/>
  <c r="H407" i="19" a="1"/>
  <c r="H407" i="19" s="1"/>
  <c r="H408" i="19" a="1"/>
  <c r="H408" i="19" s="1"/>
  <c r="H409" i="19" a="1"/>
  <c r="H409" i="19" s="1"/>
  <c r="H410" i="19" a="1"/>
  <c r="H410" i="19" s="1"/>
  <c r="H411" i="19" a="1"/>
  <c r="H411" i="19" s="1"/>
  <c r="H412" i="19" a="1"/>
  <c r="H412" i="19" s="1"/>
  <c r="H413" i="19" a="1"/>
  <c r="H413" i="19" s="1"/>
  <c r="H414" i="19" a="1"/>
  <c r="H414" i="19" s="1"/>
  <c r="H415" i="19" a="1"/>
  <c r="H415" i="19" s="1"/>
  <c r="H416" i="19" a="1"/>
  <c r="H416" i="19" s="1"/>
  <c r="H417" i="19" a="1"/>
  <c r="H417" i="19" s="1"/>
  <c r="H418" i="19" a="1"/>
  <c r="H418" i="19" s="1"/>
  <c r="H419" i="19" a="1"/>
  <c r="H419" i="19" s="1"/>
  <c r="H420" i="19" a="1"/>
  <c r="H420" i="19" s="1"/>
  <c r="H421" i="19" a="1"/>
  <c r="H421" i="19" s="1"/>
  <c r="H422" i="19" a="1"/>
  <c r="H422" i="19" s="1"/>
  <c r="H423" i="19" a="1"/>
  <c r="H423" i="19" s="1"/>
  <c r="H424" i="19" a="1"/>
  <c r="H424" i="19" s="1"/>
  <c r="H425" i="19" a="1"/>
  <c r="H425" i="19" s="1"/>
  <c r="H426" i="19" a="1"/>
  <c r="H426" i="19" s="1"/>
  <c r="H427" i="19" a="1"/>
  <c r="H427" i="19" s="1"/>
  <c r="H428" i="19" a="1"/>
  <c r="H428" i="19" s="1"/>
  <c r="H429" i="19" a="1"/>
  <c r="H429" i="19" s="1"/>
  <c r="H430" i="19" a="1"/>
  <c r="H430" i="19" s="1"/>
  <c r="H431" i="19" a="1"/>
  <c r="H431" i="19" s="1"/>
  <c r="H432" i="19" a="1"/>
  <c r="H432" i="19" s="1"/>
  <c r="H433" i="19" a="1"/>
  <c r="H433" i="19" s="1"/>
  <c r="H434" i="19" a="1"/>
  <c r="H434" i="19" s="1"/>
  <c r="H435" i="19" a="1"/>
  <c r="H435" i="19" s="1"/>
  <c r="H436" i="19" a="1"/>
  <c r="H436" i="19" s="1"/>
  <c r="H437" i="19" a="1"/>
  <c r="H437" i="19" s="1"/>
  <c r="H438" i="19" a="1"/>
  <c r="H438" i="19" s="1"/>
  <c r="H439" i="19" a="1"/>
  <c r="H439" i="19" s="1"/>
  <c r="H440" i="19" a="1"/>
  <c r="H440" i="19" s="1"/>
  <c r="H441" i="19" a="1"/>
  <c r="H441" i="19" s="1"/>
  <c r="H442" i="19" a="1"/>
  <c r="H442" i="19" s="1"/>
  <c r="H443" i="19" a="1"/>
  <c r="H443" i="19" s="1"/>
  <c r="H444" i="19" a="1"/>
  <c r="H444" i="19" s="1"/>
  <c r="H445" i="19" a="1"/>
  <c r="H445" i="19" s="1"/>
  <c r="H446" i="19" a="1"/>
  <c r="H446" i="19" s="1"/>
  <c r="H447" i="19" a="1"/>
  <c r="H447" i="19" s="1"/>
  <c r="H448" i="19" a="1"/>
  <c r="H448" i="19" s="1"/>
  <c r="H449" i="19" a="1"/>
  <c r="H449" i="19" s="1"/>
  <c r="H450" i="19" a="1"/>
  <c r="H450" i="19" s="1"/>
  <c r="H451" i="19" a="1"/>
  <c r="H451" i="19" s="1"/>
  <c r="H452" i="19" a="1"/>
  <c r="H452" i="19" s="1"/>
  <c r="H453" i="19" a="1"/>
  <c r="H453" i="19" s="1"/>
  <c r="H454" i="19" a="1"/>
  <c r="H454" i="19" s="1"/>
  <c r="H455" i="19" a="1"/>
  <c r="H455" i="19" s="1"/>
  <c r="H456" i="19" a="1"/>
  <c r="H456" i="19" s="1"/>
  <c r="H457" i="19" a="1"/>
  <c r="H457" i="19" s="1"/>
  <c r="H458" i="19" a="1"/>
  <c r="H458" i="19" s="1"/>
  <c r="H459" i="19" a="1"/>
  <c r="H459" i="19" s="1"/>
  <c r="H460" i="19" a="1"/>
  <c r="H460" i="19" s="1"/>
  <c r="H461" i="19" a="1"/>
  <c r="H461" i="19" s="1"/>
  <c r="H462" i="19" a="1"/>
  <c r="H462" i="19" s="1"/>
  <c r="H463" i="19" a="1"/>
  <c r="H463" i="19" s="1"/>
  <c r="H464" i="19" a="1"/>
  <c r="H464" i="19" s="1"/>
  <c r="H465" i="19" a="1"/>
  <c r="H465" i="19" s="1"/>
  <c r="H466" i="19" a="1"/>
  <c r="H466" i="19" s="1"/>
  <c r="H467" i="19" a="1"/>
  <c r="H467" i="19" s="1"/>
  <c r="H468" i="19" a="1"/>
  <c r="H468" i="19" s="1"/>
  <c r="H469" i="19" a="1"/>
  <c r="H469" i="19" s="1"/>
  <c r="H470" i="19" a="1"/>
  <c r="H470" i="19" s="1"/>
  <c r="H471" i="19" a="1"/>
  <c r="H471" i="19" s="1"/>
  <c r="H472" i="19" a="1"/>
  <c r="H472" i="19" s="1"/>
  <c r="H473" i="19" a="1"/>
  <c r="H473" i="19" s="1"/>
  <c r="H474" i="19" a="1"/>
  <c r="H474" i="19" s="1"/>
  <c r="H475" i="19" a="1"/>
  <c r="H475" i="19" s="1"/>
  <c r="H476" i="19" a="1"/>
  <c r="H476" i="19" s="1"/>
  <c r="H477" i="19" a="1"/>
  <c r="H477" i="19" s="1"/>
  <c r="H478" i="19" a="1"/>
  <c r="H478" i="19" s="1"/>
  <c r="H479" i="19" a="1"/>
  <c r="H479" i="19" s="1"/>
  <c r="H480" i="19" a="1"/>
  <c r="H480" i="19" s="1"/>
  <c r="H481" i="19" a="1"/>
  <c r="H481" i="19" s="1"/>
  <c r="H482" i="19" a="1"/>
  <c r="H482" i="19" s="1"/>
  <c r="H483" i="19" a="1"/>
  <c r="H483" i="19" s="1"/>
  <c r="H484" i="19" a="1"/>
  <c r="H484" i="19" s="1"/>
  <c r="H485" i="19" a="1"/>
  <c r="H485" i="19" s="1"/>
  <c r="H486" i="19" a="1"/>
  <c r="H486" i="19" s="1"/>
  <c r="H487" i="19" a="1"/>
  <c r="H487" i="19" s="1"/>
  <c r="H488" i="19" a="1"/>
  <c r="H488" i="19" s="1"/>
  <c r="H489" i="19" a="1"/>
  <c r="H489" i="19" s="1"/>
  <c r="H490" i="19" a="1"/>
  <c r="H490" i="19" s="1"/>
  <c r="H491" i="19" a="1"/>
  <c r="H491" i="19" s="1"/>
  <c r="H492" i="19" a="1"/>
  <c r="H492" i="19" s="1"/>
  <c r="H493" i="19" a="1"/>
  <c r="H493" i="19" s="1"/>
  <c r="H494" i="19" a="1"/>
  <c r="H494" i="19" s="1"/>
  <c r="H495" i="19" a="1"/>
  <c r="H495" i="19" s="1"/>
  <c r="H496" i="19" a="1"/>
  <c r="H496" i="19" s="1"/>
  <c r="H497" i="19" a="1"/>
  <c r="H497" i="19" s="1"/>
  <c r="H498" i="19" a="1"/>
  <c r="H498" i="19" s="1"/>
  <c r="H499" i="19" a="1"/>
  <c r="H499" i="19" s="1"/>
  <c r="H500" i="19" a="1"/>
  <c r="H500" i="19" s="1"/>
  <c r="H501" i="19" a="1"/>
  <c r="H501" i="19" s="1"/>
  <c r="H502" i="19" a="1"/>
  <c r="H502" i="19" s="1"/>
  <c r="H503" i="19" a="1"/>
  <c r="H503" i="19" s="1"/>
  <c r="H504" i="19" a="1"/>
  <c r="H504" i="19" s="1"/>
  <c r="H505" i="19" a="1"/>
  <c r="H505" i="19" s="1"/>
  <c r="H506" i="19" a="1"/>
  <c r="H506" i="19" s="1"/>
  <c r="H507" i="19" a="1"/>
  <c r="H507" i="19" s="1"/>
  <c r="H508" i="19" a="1"/>
  <c r="H508" i="19" s="1"/>
  <c r="H509" i="19" a="1"/>
  <c r="H509" i="19" s="1"/>
  <c r="H510" i="19" a="1"/>
  <c r="H510" i="19" s="1"/>
  <c r="H511" i="19" a="1"/>
  <c r="H511" i="19" s="1"/>
  <c r="H512" i="19" a="1"/>
  <c r="H512" i="19" s="1"/>
  <c r="H513" i="19" a="1"/>
  <c r="H513" i="19" s="1"/>
  <c r="H514" i="19" a="1"/>
  <c r="H514" i="19" s="1"/>
  <c r="H515" i="19" a="1"/>
  <c r="H515" i="19" s="1"/>
  <c r="H516" i="19" a="1"/>
  <c r="H516" i="19" s="1"/>
  <c r="H517" i="19" a="1"/>
  <c r="H517" i="19" s="1"/>
  <c r="H518" i="19" a="1"/>
  <c r="H518" i="19" s="1"/>
  <c r="H519" i="19" a="1"/>
  <c r="H519" i="19" s="1"/>
  <c r="H520" i="19" a="1"/>
  <c r="H520" i="19" s="1"/>
  <c r="H521" i="19" a="1"/>
  <c r="H521" i="19" s="1"/>
  <c r="H522" i="19" a="1"/>
  <c r="H522" i="19" s="1"/>
  <c r="H523" i="19" a="1"/>
  <c r="H523" i="19" s="1"/>
  <c r="H524" i="19" a="1"/>
  <c r="H524" i="19" s="1"/>
  <c r="H525" i="19" a="1"/>
  <c r="H525" i="19" s="1"/>
  <c r="H526" i="19" a="1"/>
  <c r="H526" i="19" s="1"/>
  <c r="H527" i="19" a="1"/>
  <c r="H527" i="19" s="1"/>
  <c r="H528" i="19" a="1"/>
  <c r="H528" i="19" s="1"/>
  <c r="H529" i="19" a="1"/>
  <c r="H529" i="19" s="1"/>
  <c r="H530" i="19" a="1"/>
  <c r="H530" i="19" s="1"/>
  <c r="H531" i="19" a="1"/>
  <c r="H531" i="19" s="1"/>
  <c r="H532" i="19" a="1"/>
  <c r="H532" i="19" s="1"/>
  <c r="H533" i="19" a="1"/>
  <c r="H533" i="19" s="1"/>
  <c r="H534" i="19" a="1"/>
  <c r="H534" i="19" s="1"/>
  <c r="H535" i="19" a="1"/>
  <c r="H535" i="19" s="1"/>
  <c r="H536" i="19" a="1"/>
  <c r="H536" i="19" s="1"/>
  <c r="H537" i="19" a="1"/>
  <c r="H537" i="19" s="1"/>
  <c r="H538" i="19" a="1"/>
  <c r="H538" i="19" s="1"/>
  <c r="H539" i="19" a="1"/>
  <c r="H539" i="19" s="1"/>
  <c r="H540" i="19" a="1"/>
  <c r="H540" i="19" s="1"/>
  <c r="H541" i="19" a="1"/>
  <c r="H541" i="19" s="1"/>
  <c r="H542" i="19" a="1"/>
  <c r="H542" i="19" s="1"/>
  <c r="H543" i="19" a="1"/>
  <c r="H543" i="19" s="1"/>
  <c r="H544" i="19" a="1"/>
  <c r="H544" i="19" s="1"/>
  <c r="H545" i="19" a="1"/>
  <c r="H545" i="19" s="1"/>
  <c r="H546" i="19" a="1"/>
  <c r="H546" i="19" s="1"/>
  <c r="H547" i="19" a="1"/>
  <c r="H547" i="19" s="1"/>
  <c r="H548" i="19" a="1"/>
  <c r="H548" i="19" s="1"/>
  <c r="H549" i="19" a="1"/>
  <c r="H549" i="19" s="1"/>
  <c r="H550" i="19" a="1"/>
  <c r="H550" i="19" s="1"/>
  <c r="H551" i="19" a="1"/>
  <c r="H551" i="19" s="1"/>
  <c r="H552" i="19" a="1"/>
  <c r="H552" i="19" s="1"/>
  <c r="H553" i="19" a="1"/>
  <c r="H553" i="19" s="1"/>
  <c r="H554" i="19" a="1"/>
  <c r="H554" i="19" s="1"/>
  <c r="H555" i="19" a="1"/>
  <c r="H555" i="19" s="1"/>
  <c r="H556" i="19" a="1"/>
  <c r="H556" i="19" s="1"/>
  <c r="H557" i="19" a="1"/>
  <c r="H557" i="19" s="1"/>
  <c r="H558" i="19" a="1"/>
  <c r="H558" i="19" s="1"/>
  <c r="H559" i="19" a="1"/>
  <c r="H559" i="19" s="1"/>
  <c r="H560" i="19" a="1"/>
  <c r="H560" i="19" s="1"/>
  <c r="H561" i="19" a="1"/>
  <c r="H561" i="19" s="1"/>
  <c r="H562" i="19" a="1"/>
  <c r="H562" i="19" s="1"/>
  <c r="H563" i="19" a="1"/>
  <c r="H563" i="19" s="1"/>
  <c r="H564" i="19" a="1"/>
  <c r="H564" i="19" s="1"/>
  <c r="H565" i="19" a="1"/>
  <c r="H565" i="19" s="1"/>
  <c r="H566" i="19" a="1"/>
  <c r="H566" i="19" s="1"/>
  <c r="H567" i="19" a="1"/>
  <c r="H567" i="19" s="1"/>
  <c r="H568" i="19" a="1"/>
  <c r="H568" i="19" s="1"/>
  <c r="H569" i="19" a="1"/>
  <c r="H569" i="19" s="1"/>
  <c r="H570" i="19" a="1"/>
  <c r="H570" i="19" s="1"/>
  <c r="H571" i="19" a="1"/>
  <c r="H571" i="19" s="1"/>
  <c r="H572" i="19" a="1"/>
  <c r="H572" i="19" s="1"/>
  <c r="H573" i="19" a="1"/>
  <c r="H573" i="19" s="1"/>
  <c r="H574" i="19" a="1"/>
  <c r="H574" i="19" s="1"/>
  <c r="H575" i="19" a="1"/>
  <c r="H575" i="19" s="1"/>
  <c r="H576" i="19" a="1"/>
  <c r="H576" i="19" s="1"/>
  <c r="H577" i="19" a="1"/>
  <c r="H577" i="19" s="1"/>
  <c r="H578" i="19" a="1"/>
  <c r="H578" i="19" s="1"/>
  <c r="H579" i="19" a="1"/>
  <c r="H579" i="19" s="1"/>
  <c r="H580" i="19" a="1"/>
  <c r="H580" i="19" s="1"/>
  <c r="H581" i="19" a="1"/>
  <c r="H581" i="19" s="1"/>
  <c r="H582" i="19" a="1"/>
  <c r="H582" i="19" s="1"/>
  <c r="H583" i="19" a="1"/>
  <c r="H583" i="19" s="1"/>
  <c r="H584" i="19" a="1"/>
  <c r="H584" i="19" s="1"/>
  <c r="H585" i="19" a="1"/>
  <c r="H585" i="19" s="1"/>
  <c r="H586" i="19" a="1"/>
  <c r="H586" i="19" s="1"/>
  <c r="H587" i="19" a="1"/>
  <c r="H587" i="19" s="1"/>
  <c r="H588" i="19" a="1"/>
  <c r="H588" i="19" s="1"/>
  <c r="H589" i="19" a="1"/>
  <c r="H589" i="19" s="1"/>
  <c r="H590" i="19" a="1"/>
  <c r="H590" i="19" s="1"/>
  <c r="H591" i="19" a="1"/>
  <c r="H591" i="19" s="1"/>
  <c r="H592" i="19" a="1"/>
  <c r="H592" i="19" s="1"/>
  <c r="H593" i="19" a="1"/>
  <c r="H593" i="19" s="1"/>
  <c r="H594" i="19" a="1"/>
  <c r="H594" i="19" s="1"/>
  <c r="H595" i="19" a="1"/>
  <c r="H595" i="19" s="1"/>
  <c r="H596" i="19" a="1"/>
  <c r="H596" i="19" s="1"/>
  <c r="H597" i="19" a="1"/>
  <c r="H597" i="19" s="1"/>
  <c r="H598" i="19" a="1"/>
  <c r="H598" i="19" s="1"/>
  <c r="H599" i="19" a="1"/>
  <c r="H599" i="19" s="1"/>
  <c r="H600" i="19" a="1"/>
  <c r="H600" i="19" s="1"/>
  <c r="H601" i="19" a="1"/>
  <c r="H601" i="19" s="1"/>
  <c r="H602" i="19" a="1"/>
  <c r="H602" i="19" s="1"/>
  <c r="H603" i="19" a="1"/>
  <c r="H603" i="19" s="1"/>
  <c r="H604" i="19" a="1"/>
  <c r="H604" i="19" s="1"/>
  <c r="H605" i="19" a="1"/>
  <c r="H605" i="19" s="1"/>
  <c r="H606" i="19" a="1"/>
  <c r="H606" i="19" s="1"/>
  <c r="H607" i="19" a="1"/>
  <c r="H607" i="19" s="1"/>
  <c r="H608" i="19" a="1"/>
  <c r="H608" i="19" s="1"/>
  <c r="H609" i="19" a="1"/>
  <c r="H609" i="19" s="1"/>
  <c r="H610" i="19" a="1"/>
  <c r="H610" i="19" s="1"/>
  <c r="H611" i="19" a="1"/>
  <c r="H611" i="19" s="1"/>
  <c r="H612" i="19" a="1"/>
  <c r="H612" i="19" s="1"/>
  <c r="H613" i="19" a="1"/>
  <c r="H613" i="19" s="1"/>
  <c r="H614" i="19" a="1"/>
  <c r="H614" i="19" s="1"/>
  <c r="H615" i="19" a="1"/>
  <c r="H615" i="19" s="1"/>
  <c r="H616" i="19" a="1"/>
  <c r="H616" i="19" s="1"/>
  <c r="H617" i="19" a="1"/>
  <c r="H617" i="19" s="1"/>
  <c r="H618" i="19" a="1"/>
  <c r="H618" i="19" s="1"/>
  <c r="H619" i="19" a="1"/>
  <c r="H619" i="19" s="1"/>
  <c r="H620" i="19" a="1"/>
  <c r="H620" i="19" s="1"/>
  <c r="H621" i="19" a="1"/>
  <c r="H621" i="19" s="1"/>
  <c r="H622" i="19" a="1"/>
  <c r="H622" i="19" s="1"/>
  <c r="H623" i="19" a="1"/>
  <c r="H623" i="19" s="1"/>
  <c r="H624" i="19" a="1"/>
  <c r="H624" i="19" s="1"/>
  <c r="H625" i="19" a="1"/>
  <c r="H625" i="19" s="1"/>
  <c r="H626" i="19" a="1"/>
  <c r="H626" i="19" s="1"/>
  <c r="H627" i="19" a="1"/>
  <c r="H627" i="19" s="1"/>
  <c r="H628" i="19" a="1"/>
  <c r="H628" i="19" s="1"/>
  <c r="H629" i="19" a="1"/>
  <c r="H629" i="19" s="1"/>
  <c r="H630" i="19" a="1"/>
  <c r="H630" i="19" s="1"/>
  <c r="H631" i="19" a="1"/>
  <c r="H631" i="19" s="1"/>
  <c r="H632" i="19" a="1"/>
  <c r="H632" i="19" s="1"/>
  <c r="H633" i="19" a="1"/>
  <c r="H633" i="19" s="1"/>
  <c r="H634" i="19" a="1"/>
  <c r="H634" i="19" s="1"/>
  <c r="H635" i="19" a="1"/>
  <c r="H635" i="19" s="1"/>
  <c r="H636" i="19" a="1"/>
  <c r="H636" i="19" s="1"/>
  <c r="H637" i="19" a="1"/>
  <c r="H637" i="19" s="1"/>
  <c r="H638" i="19" a="1"/>
  <c r="H638" i="19" s="1"/>
  <c r="H639" i="19" a="1"/>
  <c r="H639" i="19" s="1"/>
  <c r="H640" i="19" a="1"/>
  <c r="H640" i="19" s="1"/>
  <c r="H641" i="19" a="1"/>
  <c r="H641" i="19" s="1"/>
  <c r="H642" i="19" a="1"/>
  <c r="H642" i="19" s="1"/>
  <c r="H643" i="19" a="1"/>
  <c r="H643" i="19" s="1"/>
  <c r="H644" i="19" a="1"/>
  <c r="H644" i="19" s="1"/>
  <c r="H645" i="19" a="1"/>
  <c r="H645" i="19" s="1"/>
  <c r="H646" i="19" a="1"/>
  <c r="H646" i="19" s="1"/>
  <c r="H647" i="19" a="1"/>
  <c r="H647" i="19" s="1"/>
  <c r="H648" i="19" a="1"/>
  <c r="H648" i="19" s="1"/>
  <c r="H649" i="19" a="1"/>
  <c r="H649" i="19" s="1"/>
  <c r="H650" i="19" a="1"/>
  <c r="H650" i="19" s="1"/>
  <c r="H651" i="19" a="1"/>
  <c r="H651" i="19" s="1"/>
  <c r="H652" i="19" a="1"/>
  <c r="H652" i="19" s="1"/>
  <c r="H653" i="19" a="1"/>
  <c r="H653" i="19" s="1"/>
  <c r="H654" i="19" a="1"/>
  <c r="H654" i="19" s="1"/>
  <c r="H655" i="19" a="1"/>
  <c r="H655" i="19" s="1"/>
  <c r="H656" i="19" a="1"/>
  <c r="H656" i="19" s="1"/>
  <c r="H657" i="19" a="1"/>
  <c r="H657" i="19" s="1"/>
  <c r="H658" i="19" a="1"/>
  <c r="H658" i="19" s="1"/>
  <c r="H659" i="19" a="1"/>
  <c r="H659" i="19" s="1"/>
  <c r="H660" i="19" a="1"/>
  <c r="H660" i="19" s="1"/>
  <c r="H661" i="19" a="1"/>
  <c r="H661" i="19" s="1"/>
  <c r="H662" i="19" a="1"/>
  <c r="H662" i="19" s="1"/>
  <c r="H663" i="19" a="1"/>
  <c r="H663" i="19" s="1"/>
  <c r="H664" i="19" a="1"/>
  <c r="H664" i="19" s="1"/>
  <c r="H665" i="19" a="1"/>
  <c r="H665" i="19" s="1"/>
  <c r="H666" i="19" a="1"/>
  <c r="H666" i="19" s="1"/>
  <c r="H667" i="19" a="1"/>
  <c r="H667" i="19" s="1"/>
  <c r="H668" i="19" a="1"/>
  <c r="H668" i="19" s="1"/>
  <c r="H669" i="19" a="1"/>
  <c r="H669" i="19" s="1"/>
  <c r="H670" i="19" a="1"/>
  <c r="H670" i="19" s="1"/>
  <c r="H671" i="19" a="1"/>
  <c r="H671" i="19" s="1"/>
  <c r="H672" i="19" a="1"/>
  <c r="H672" i="19" s="1"/>
  <c r="H673" i="19" a="1"/>
  <c r="H673" i="19" s="1"/>
  <c r="H674" i="19" a="1"/>
  <c r="H674" i="19" s="1"/>
  <c r="H675" i="19" a="1"/>
  <c r="H675" i="19" s="1"/>
  <c r="H676" i="19" a="1"/>
  <c r="H676" i="19" s="1"/>
  <c r="H677" i="19" a="1"/>
  <c r="H677" i="19" s="1"/>
  <c r="H678" i="19" a="1"/>
  <c r="H678" i="19" s="1"/>
  <c r="H679" i="19" a="1"/>
  <c r="H679" i="19" s="1"/>
  <c r="H680" i="19" a="1"/>
  <c r="H680" i="19" s="1"/>
  <c r="H681" i="19" a="1"/>
  <c r="H681" i="19" s="1"/>
  <c r="H682" i="19" a="1"/>
  <c r="H682" i="19" s="1"/>
  <c r="H683" i="19" a="1"/>
  <c r="H683" i="19" s="1"/>
  <c r="H684" i="19" a="1"/>
  <c r="H684" i="19" s="1"/>
  <c r="H685" i="19" a="1"/>
  <c r="H685" i="19" s="1"/>
  <c r="H686" i="19" a="1"/>
  <c r="H686" i="19" s="1"/>
  <c r="H687" i="19" a="1"/>
  <c r="H687" i="19" s="1"/>
  <c r="H688" i="19" a="1"/>
  <c r="H688" i="19" s="1"/>
  <c r="H689" i="19" a="1"/>
  <c r="H689" i="19" s="1"/>
  <c r="H690" i="19" a="1"/>
  <c r="H690" i="19" s="1"/>
  <c r="H691" i="19" a="1"/>
  <c r="H691" i="19" s="1"/>
  <c r="H692" i="19" a="1"/>
  <c r="H692" i="19" s="1"/>
  <c r="H693" i="19" a="1"/>
  <c r="H693" i="19" s="1"/>
  <c r="H694" i="19" a="1"/>
  <c r="H694" i="19" s="1"/>
  <c r="H695" i="19" a="1"/>
  <c r="H695" i="19" s="1"/>
  <c r="H696" i="19" a="1"/>
  <c r="H696" i="19" s="1"/>
  <c r="H697" i="19" a="1"/>
  <c r="H697" i="19" s="1"/>
  <c r="H698" i="19" a="1"/>
  <c r="H698" i="19" s="1"/>
  <c r="H699" i="19" a="1"/>
  <c r="H699" i="19" s="1"/>
  <c r="H700" i="19" a="1"/>
  <c r="H700" i="19" s="1"/>
  <c r="H701" i="19" a="1"/>
  <c r="H701" i="19" s="1"/>
  <c r="H702" i="19" a="1"/>
  <c r="H702" i="19" s="1"/>
  <c r="H703" i="19" a="1"/>
  <c r="H703" i="19" s="1"/>
  <c r="H704" i="19" a="1"/>
  <c r="H704" i="19" s="1"/>
  <c r="H705" i="19" a="1"/>
  <c r="H705" i="19" s="1"/>
  <c r="H706" i="19" a="1"/>
  <c r="H706" i="19" s="1"/>
  <c r="H707" i="19" a="1"/>
  <c r="H707" i="19" s="1"/>
  <c r="H708" i="19" a="1"/>
  <c r="H708" i="19" s="1"/>
  <c r="H709" i="19" a="1"/>
  <c r="H709" i="19" s="1"/>
  <c r="H710" i="19" a="1"/>
  <c r="H710" i="19" s="1"/>
  <c r="H711" i="19" a="1"/>
  <c r="H711" i="19" s="1"/>
  <c r="H712" i="19" a="1"/>
  <c r="H712" i="19" s="1"/>
  <c r="H713" i="19" a="1"/>
  <c r="H713" i="19" s="1"/>
  <c r="H714" i="19" a="1"/>
  <c r="H714" i="19" s="1"/>
  <c r="H715" i="19" a="1"/>
  <c r="H715" i="19" s="1"/>
  <c r="H716" i="19" a="1"/>
  <c r="H716" i="19" s="1"/>
  <c r="H717" i="19" a="1"/>
  <c r="H717" i="19" s="1"/>
  <c r="H718" i="19" a="1"/>
  <c r="H718" i="19" s="1"/>
  <c r="H719" i="19" a="1"/>
  <c r="H719" i="19" s="1"/>
  <c r="H720" i="19" a="1"/>
  <c r="H720" i="19" s="1"/>
  <c r="H721" i="19" a="1"/>
  <c r="H721" i="19" s="1"/>
  <c r="H722" i="19" a="1"/>
  <c r="H722" i="19" s="1"/>
  <c r="H723" i="19" a="1"/>
  <c r="H723" i="19" s="1"/>
  <c r="H724" i="19" a="1"/>
  <c r="H724" i="19" s="1"/>
  <c r="H725" i="19" a="1"/>
  <c r="H725" i="19" s="1"/>
  <c r="H726" i="19" a="1"/>
  <c r="H726" i="19" s="1"/>
  <c r="H727" i="19" a="1"/>
  <c r="H727" i="19" s="1"/>
  <c r="H728" i="19" a="1"/>
  <c r="H728" i="19" s="1"/>
  <c r="H729" i="19" a="1"/>
  <c r="H729" i="19" s="1"/>
  <c r="H730" i="19" a="1"/>
  <c r="H730" i="19" s="1"/>
  <c r="H731" i="19" a="1"/>
  <c r="H731" i="19" s="1"/>
  <c r="H732" i="19" a="1"/>
  <c r="H732" i="19" s="1"/>
  <c r="H733" i="19" a="1"/>
  <c r="H733" i="19" s="1"/>
  <c r="H734" i="19" a="1"/>
  <c r="H734" i="19" s="1"/>
  <c r="H735" i="19" a="1"/>
  <c r="H735" i="19" s="1"/>
  <c r="H736" i="19" a="1"/>
  <c r="H736" i="19" s="1"/>
  <c r="H737" i="19" a="1"/>
  <c r="H737" i="19" s="1"/>
  <c r="H738" i="19" a="1"/>
  <c r="H738" i="19" s="1"/>
  <c r="H739" i="19" a="1"/>
  <c r="H739" i="19" s="1"/>
  <c r="H740" i="19" a="1"/>
  <c r="H740" i="19" s="1"/>
  <c r="H741" i="19" a="1"/>
  <c r="H741" i="19" s="1"/>
  <c r="H742" i="19" a="1"/>
  <c r="H742" i="19" s="1"/>
  <c r="H743" i="19" a="1"/>
  <c r="H743" i="19" s="1"/>
  <c r="H744" i="19" a="1"/>
  <c r="H744" i="19" s="1"/>
  <c r="H745" i="19" a="1"/>
  <c r="H745" i="19" s="1"/>
  <c r="H746" i="19" a="1"/>
  <c r="H746" i="19" s="1"/>
  <c r="H747" i="19" a="1"/>
  <c r="H747" i="19" s="1"/>
  <c r="H748" i="19" a="1"/>
  <c r="H748" i="19" s="1"/>
  <c r="H749" i="19" a="1"/>
  <c r="H749" i="19" s="1"/>
  <c r="H750" i="19" a="1"/>
  <c r="H750" i="19" s="1"/>
  <c r="H751" i="19" a="1"/>
  <c r="H751" i="19" s="1"/>
  <c r="H752" i="19" a="1"/>
  <c r="H752" i="19" s="1"/>
  <c r="H753" i="19" a="1"/>
  <c r="H753" i="19" s="1"/>
  <c r="H754" i="19" a="1"/>
  <c r="H754" i="19" s="1"/>
  <c r="H755" i="19" a="1"/>
  <c r="H755" i="19" s="1"/>
  <c r="H756" i="19" a="1"/>
  <c r="H756" i="19" s="1"/>
  <c r="H757" i="19" a="1"/>
  <c r="H757" i="19" s="1"/>
  <c r="H758" i="19" a="1"/>
  <c r="H758" i="19" s="1"/>
  <c r="H759" i="19" a="1"/>
  <c r="H759" i="19" s="1"/>
  <c r="H760" i="19" a="1"/>
  <c r="H760" i="19" s="1"/>
  <c r="H761" i="19" a="1"/>
  <c r="H761" i="19" s="1"/>
  <c r="H762" i="19" a="1"/>
  <c r="H762" i="19" s="1"/>
  <c r="H763" i="19" a="1"/>
  <c r="H763" i="19" s="1"/>
  <c r="H764" i="19" a="1"/>
  <c r="H764" i="19" s="1"/>
  <c r="H765" i="19" a="1"/>
  <c r="H765" i="19" s="1"/>
  <c r="H766" i="19" a="1"/>
  <c r="H766" i="19" s="1"/>
  <c r="H767" i="19" a="1"/>
  <c r="H767" i="19" s="1"/>
  <c r="H768" i="19" a="1"/>
  <c r="H768" i="19" s="1"/>
  <c r="H769" i="19" a="1"/>
  <c r="H769" i="19" s="1"/>
  <c r="H770" i="19" a="1"/>
  <c r="H770" i="19" s="1"/>
  <c r="H771" i="19" a="1"/>
  <c r="H771" i="19" s="1"/>
  <c r="H772" i="19" a="1"/>
  <c r="H772" i="19" s="1"/>
  <c r="H773" i="19" a="1"/>
  <c r="H773" i="19" s="1"/>
  <c r="H774" i="19" a="1"/>
  <c r="H774" i="19" s="1"/>
  <c r="H775" i="19" a="1"/>
  <c r="H775" i="19" s="1"/>
  <c r="H776" i="19" a="1"/>
  <c r="H776" i="19" s="1"/>
  <c r="H777" i="19" a="1"/>
  <c r="H777" i="19" s="1"/>
  <c r="H778" i="19" a="1"/>
  <c r="H778" i="19" s="1"/>
  <c r="H779" i="19" a="1"/>
  <c r="H779" i="19" s="1"/>
  <c r="H780" i="19" a="1"/>
  <c r="H780" i="19" s="1"/>
  <c r="H781" i="19" a="1"/>
  <c r="H781" i="19" s="1"/>
  <c r="H782" i="19" a="1"/>
  <c r="H782" i="19" s="1"/>
  <c r="H783" i="19" a="1"/>
  <c r="H783" i="19" s="1"/>
  <c r="H784" i="19" a="1"/>
  <c r="H784" i="19" s="1"/>
  <c r="H785" i="19" a="1"/>
  <c r="H785" i="19" s="1"/>
  <c r="H786" i="19" a="1"/>
  <c r="H786" i="19" s="1"/>
  <c r="H787" i="19" a="1"/>
  <c r="H787" i="19" s="1"/>
  <c r="H788" i="19" a="1"/>
  <c r="H788" i="19" s="1"/>
  <c r="H789" i="19" a="1"/>
  <c r="H789" i="19" s="1"/>
  <c r="H790" i="19" a="1"/>
  <c r="H790" i="19" s="1"/>
  <c r="H791" i="19" a="1"/>
  <c r="H791" i="19" s="1"/>
  <c r="H792" i="19" a="1"/>
  <c r="H792" i="19" s="1"/>
  <c r="H793" i="19" a="1"/>
  <c r="H793" i="19" s="1"/>
  <c r="H794" i="19" a="1"/>
  <c r="H794" i="19" s="1"/>
  <c r="H795" i="19" a="1"/>
  <c r="H795" i="19" s="1"/>
  <c r="H796" i="19" a="1"/>
  <c r="H796" i="19" s="1"/>
  <c r="H797" i="19" a="1"/>
  <c r="H797" i="19" s="1"/>
  <c r="H798" i="19" a="1"/>
  <c r="H798" i="19" s="1"/>
  <c r="H799" i="19" a="1"/>
  <c r="H799" i="19" s="1"/>
  <c r="H800" i="19" a="1"/>
  <c r="H800" i="19" s="1"/>
  <c r="H801" i="19" a="1"/>
  <c r="H801" i="19" s="1"/>
  <c r="H802" i="19" a="1"/>
  <c r="H802" i="19" s="1"/>
  <c r="H803" i="19" a="1"/>
  <c r="H803" i="19" s="1"/>
  <c r="H804" i="19" a="1"/>
  <c r="H804" i="19" s="1"/>
  <c r="H805" i="19" a="1"/>
  <c r="H805" i="19" s="1"/>
  <c r="H806" i="19" a="1"/>
  <c r="H806" i="19" s="1"/>
  <c r="H807" i="19" a="1"/>
  <c r="H807" i="19" s="1"/>
  <c r="H808" i="19" a="1"/>
  <c r="H808" i="19" s="1"/>
  <c r="H809" i="19" a="1"/>
  <c r="H809" i="19" s="1"/>
  <c r="H810" i="19" a="1"/>
  <c r="H810" i="19" s="1"/>
  <c r="H811" i="19" a="1"/>
  <c r="H811" i="19" s="1"/>
  <c r="H812" i="19" a="1"/>
  <c r="H812" i="19" s="1"/>
  <c r="H813" i="19" a="1"/>
  <c r="H813" i="19" s="1"/>
  <c r="H814" i="19" a="1"/>
  <c r="H814" i="19" s="1"/>
  <c r="H815" i="19" a="1"/>
  <c r="H815" i="19" s="1"/>
  <c r="H816" i="19" a="1"/>
  <c r="H816" i="19" s="1"/>
  <c r="H817" i="19" a="1"/>
  <c r="H817" i="19" s="1"/>
  <c r="H818" i="19" a="1"/>
  <c r="H818" i="19" s="1"/>
  <c r="H819" i="19" a="1"/>
  <c r="H819" i="19" s="1"/>
  <c r="H820" i="19" a="1"/>
  <c r="H820" i="19" s="1"/>
  <c r="H821" i="19" a="1"/>
  <c r="H821" i="19" s="1"/>
  <c r="H822" i="19" a="1"/>
  <c r="H822" i="19" s="1"/>
  <c r="H823" i="19" a="1"/>
  <c r="H823" i="19" s="1"/>
  <c r="H824" i="19" a="1"/>
  <c r="H824" i="19" s="1"/>
  <c r="H825" i="19" a="1"/>
  <c r="H825" i="19" s="1"/>
  <c r="H826" i="19" a="1"/>
  <c r="H826" i="19" s="1"/>
  <c r="H827" i="19" a="1"/>
  <c r="H827" i="19" s="1"/>
  <c r="H828" i="19" a="1"/>
  <c r="H828" i="19" s="1"/>
  <c r="H829" i="19" a="1"/>
  <c r="H829" i="19" s="1"/>
  <c r="H830" i="19" a="1"/>
  <c r="H830" i="19" s="1"/>
  <c r="H831" i="19" a="1"/>
  <c r="H831" i="19" s="1"/>
  <c r="H832" i="19" a="1"/>
  <c r="H832" i="19" s="1"/>
  <c r="H833" i="19" a="1"/>
  <c r="H833" i="19" s="1"/>
  <c r="H834" i="19" a="1"/>
  <c r="H834" i="19" s="1"/>
  <c r="H835" i="19" a="1"/>
  <c r="H835" i="19" s="1"/>
  <c r="H836" i="19" a="1"/>
  <c r="H836" i="19" s="1"/>
  <c r="H837" i="19" a="1"/>
  <c r="H837" i="19" s="1"/>
  <c r="H838" i="19" a="1"/>
  <c r="H838" i="19" s="1"/>
  <c r="H839" i="19" a="1"/>
  <c r="H839" i="19" s="1"/>
  <c r="H840" i="19" a="1"/>
  <c r="H840" i="19" s="1"/>
  <c r="H841" i="19" a="1"/>
  <c r="H841" i="19" s="1"/>
  <c r="H842" i="19" a="1"/>
  <c r="H842" i="19" s="1"/>
  <c r="H843" i="19" a="1"/>
  <c r="H843" i="19" s="1"/>
  <c r="H844" i="19" a="1"/>
  <c r="H844" i="19" s="1"/>
  <c r="H845" i="19" a="1"/>
  <c r="H845" i="19" s="1"/>
  <c r="H846" i="19" a="1"/>
  <c r="H846" i="19" s="1"/>
  <c r="H847" i="19" a="1"/>
  <c r="H847" i="19" s="1"/>
  <c r="H848" i="19" a="1"/>
  <c r="H848" i="19" s="1"/>
  <c r="H849" i="19" a="1"/>
  <c r="H849" i="19" s="1"/>
  <c r="H850" i="19" a="1"/>
  <c r="H850" i="19" s="1"/>
  <c r="H851" i="19" a="1"/>
  <c r="H851" i="19" s="1"/>
  <c r="H852" i="19" a="1"/>
  <c r="H852" i="19" s="1"/>
  <c r="H853" i="19" a="1"/>
  <c r="H853" i="19" s="1"/>
  <c r="H854" i="19" a="1"/>
  <c r="H854" i="19" s="1"/>
  <c r="H855" i="19" a="1"/>
  <c r="H855" i="19" s="1"/>
  <c r="H856" i="19" a="1"/>
  <c r="H856" i="19" s="1"/>
  <c r="H857" i="19" a="1"/>
  <c r="H857" i="19" s="1"/>
  <c r="H858" i="19" a="1"/>
  <c r="H858" i="19" s="1"/>
  <c r="H859" i="19" a="1"/>
  <c r="H859" i="19" s="1"/>
  <c r="H860" i="19" a="1"/>
  <c r="H860" i="19" s="1"/>
  <c r="H861" i="19" a="1"/>
  <c r="H861" i="19" s="1"/>
  <c r="H862" i="19" a="1"/>
  <c r="H862" i="19" s="1"/>
  <c r="H863" i="19" a="1"/>
  <c r="H863" i="19" s="1"/>
  <c r="H864" i="19" a="1"/>
  <c r="H864" i="19" s="1"/>
  <c r="H865" i="19" a="1"/>
  <c r="H865" i="19" s="1"/>
  <c r="H866" i="19" a="1"/>
  <c r="H866" i="19" s="1"/>
  <c r="H867" i="19" a="1"/>
  <c r="H867" i="19" s="1"/>
  <c r="H868" i="19" a="1"/>
  <c r="H868" i="19" s="1"/>
  <c r="H869" i="19" a="1"/>
  <c r="H869" i="19" s="1"/>
  <c r="H870" i="19" a="1"/>
  <c r="H870" i="19" s="1"/>
  <c r="H871" i="19" a="1"/>
  <c r="H871" i="19" s="1"/>
  <c r="H872" i="19" a="1"/>
  <c r="H872" i="19" s="1"/>
  <c r="H873" i="19" a="1"/>
  <c r="H873" i="19" s="1"/>
  <c r="H874" i="19" a="1"/>
  <c r="H874" i="19" s="1"/>
  <c r="H875" i="19" a="1"/>
  <c r="H875" i="19" s="1"/>
  <c r="H876" i="19" a="1"/>
  <c r="H876" i="19" s="1"/>
  <c r="H877" i="19" a="1"/>
  <c r="H877" i="19" s="1"/>
  <c r="H878" i="19" a="1"/>
  <c r="H878" i="19" s="1"/>
  <c r="H879" i="19" a="1"/>
  <c r="H879" i="19" s="1"/>
  <c r="H880" i="19" a="1"/>
  <c r="H880" i="19" s="1"/>
  <c r="H881" i="19" a="1"/>
  <c r="H881" i="19" s="1"/>
  <c r="H882" i="19" a="1"/>
  <c r="H882" i="19" s="1"/>
  <c r="H883" i="19" a="1"/>
  <c r="H883" i="19" s="1"/>
  <c r="H884" i="19" a="1"/>
  <c r="H884" i="19" s="1"/>
  <c r="H885" i="19" a="1"/>
  <c r="H885" i="19" s="1"/>
  <c r="H886" i="19" a="1"/>
  <c r="H886" i="19" s="1"/>
  <c r="H887" i="19" a="1"/>
  <c r="H887" i="19" s="1"/>
  <c r="H888" i="19" a="1"/>
  <c r="H888" i="19" s="1"/>
  <c r="H889" i="19" a="1"/>
  <c r="H889" i="19" s="1"/>
  <c r="H890" i="19" a="1"/>
  <c r="H890" i="19" s="1"/>
  <c r="H891" i="19" a="1"/>
  <c r="H891" i="19" s="1"/>
  <c r="H892" i="19" a="1"/>
  <c r="H892" i="19" s="1"/>
  <c r="H893" i="19" a="1"/>
  <c r="H893" i="19" s="1"/>
  <c r="H894" i="19" a="1"/>
  <c r="H894" i="19" s="1"/>
  <c r="H895" i="19" a="1"/>
  <c r="H895" i="19" s="1"/>
  <c r="H896" i="19" a="1"/>
  <c r="H896" i="19" s="1"/>
  <c r="H897" i="19" a="1"/>
  <c r="H897" i="19" s="1"/>
  <c r="H898" i="19" a="1"/>
  <c r="H898" i="19" s="1"/>
  <c r="H899" i="19" a="1"/>
  <c r="H899" i="19" s="1"/>
  <c r="H900" i="19" a="1"/>
  <c r="H900" i="19" s="1"/>
  <c r="H901" i="19" a="1"/>
  <c r="H901" i="19" s="1"/>
  <c r="H902" i="19" a="1"/>
  <c r="H902" i="19" s="1"/>
  <c r="H903" i="19" a="1"/>
  <c r="H903" i="19" s="1"/>
  <c r="H904" i="19" a="1"/>
  <c r="H904" i="19" s="1"/>
  <c r="H905" i="19" a="1"/>
  <c r="H905" i="19" s="1"/>
  <c r="H906" i="19" a="1"/>
  <c r="H906" i="19" s="1"/>
  <c r="H907" i="19" a="1"/>
  <c r="H907" i="19" s="1"/>
  <c r="H908" i="19" a="1"/>
  <c r="H908" i="19" s="1"/>
  <c r="H909" i="19" a="1"/>
  <c r="H909" i="19" s="1"/>
  <c r="H910" i="19" a="1"/>
  <c r="H910" i="19" s="1"/>
  <c r="H911" i="19" a="1"/>
  <c r="H911" i="19" s="1"/>
  <c r="H912" i="19" a="1"/>
  <c r="H912" i="19" s="1"/>
  <c r="H913" i="19" a="1"/>
  <c r="H913" i="19" s="1"/>
  <c r="H914" i="19" a="1"/>
  <c r="H914" i="19" s="1"/>
  <c r="H915" i="19" a="1"/>
  <c r="H915" i="19" s="1"/>
  <c r="H916" i="19" a="1"/>
  <c r="H916" i="19" s="1"/>
  <c r="H917" i="19" a="1"/>
  <c r="H917" i="19" s="1"/>
  <c r="H918" i="19" a="1"/>
  <c r="H918" i="19" s="1"/>
  <c r="H919" i="19" a="1"/>
  <c r="H919" i="19" s="1"/>
  <c r="H920" i="19" a="1"/>
  <c r="H920" i="19" s="1"/>
  <c r="H921" i="19" a="1"/>
  <c r="H921" i="19" s="1"/>
  <c r="H922" i="19" a="1"/>
  <c r="H922" i="19" s="1"/>
  <c r="H923" i="19" a="1"/>
  <c r="H923" i="19" s="1"/>
  <c r="H924" i="19" a="1"/>
  <c r="H924" i="19" s="1"/>
  <c r="H925" i="19" a="1"/>
  <c r="H925" i="19" s="1"/>
  <c r="H926" i="19" a="1"/>
  <c r="H926" i="19" s="1"/>
  <c r="H927" i="19" a="1"/>
  <c r="H927" i="19" s="1"/>
  <c r="H928" i="19" a="1"/>
  <c r="H928" i="19" s="1"/>
  <c r="H929" i="19" a="1"/>
  <c r="H929" i="19" s="1"/>
  <c r="H930" i="19" a="1"/>
  <c r="H930" i="19" s="1"/>
  <c r="H931" i="19" a="1"/>
  <c r="H931" i="19" s="1"/>
  <c r="H932" i="19" a="1"/>
  <c r="H932" i="19" s="1"/>
  <c r="H933" i="19" a="1"/>
  <c r="H933" i="19" s="1"/>
  <c r="H934" i="19" a="1"/>
  <c r="H934" i="19" s="1"/>
  <c r="H935" i="19" a="1"/>
  <c r="H935" i="19" s="1"/>
  <c r="H936" i="19" a="1"/>
  <c r="H936" i="19" s="1"/>
  <c r="H937" i="19" a="1"/>
  <c r="H937" i="19" s="1"/>
  <c r="H938" i="19" a="1"/>
  <c r="H938" i="19" s="1"/>
  <c r="H939" i="19" a="1"/>
  <c r="H939" i="19" s="1"/>
  <c r="H940" i="19" a="1"/>
  <c r="H940" i="19" s="1"/>
  <c r="H941" i="19" a="1"/>
  <c r="H941" i="19" s="1"/>
  <c r="H942" i="19" a="1"/>
  <c r="H942" i="19" s="1"/>
  <c r="H943" i="19" a="1"/>
  <c r="H943" i="19" s="1"/>
  <c r="H944" i="19" a="1"/>
  <c r="H944" i="19" s="1"/>
  <c r="H945" i="19" a="1"/>
  <c r="H945" i="19" s="1"/>
  <c r="H946" i="19" a="1"/>
  <c r="H946" i="19" s="1"/>
  <c r="H947" i="19" a="1"/>
  <c r="H947" i="19" s="1"/>
  <c r="H948" i="19" a="1"/>
  <c r="H948" i="19" s="1"/>
  <c r="H949" i="19" a="1"/>
  <c r="H949" i="19" s="1"/>
  <c r="H950" i="19" a="1"/>
  <c r="H950" i="19" s="1"/>
  <c r="H951" i="19" a="1"/>
  <c r="H951" i="19" s="1"/>
  <c r="H952" i="19" a="1"/>
  <c r="H952" i="19" s="1"/>
  <c r="H953" i="19" a="1"/>
  <c r="H953" i="19" s="1"/>
  <c r="H954" i="19" a="1"/>
  <c r="H954" i="19" s="1"/>
  <c r="H955" i="19" a="1"/>
  <c r="H955" i="19" s="1"/>
  <c r="H956" i="19" a="1"/>
  <c r="H956" i="19" s="1"/>
  <c r="H957" i="19" a="1"/>
  <c r="H957" i="19" s="1"/>
  <c r="H958" i="19" a="1"/>
  <c r="H958" i="19" s="1"/>
  <c r="H959" i="19" a="1"/>
  <c r="H959" i="19" s="1"/>
  <c r="H960" i="19" a="1"/>
  <c r="H960" i="19" s="1"/>
  <c r="H961" i="19" a="1"/>
  <c r="H961" i="19" s="1"/>
  <c r="H962" i="19" a="1"/>
  <c r="H962" i="19" s="1"/>
  <c r="H963" i="19" a="1"/>
  <c r="H963" i="19" s="1"/>
  <c r="H964" i="19" a="1"/>
  <c r="H964" i="19" s="1"/>
  <c r="H965" i="19" a="1"/>
  <c r="H965" i="19" s="1"/>
  <c r="H966" i="19" a="1"/>
  <c r="H966" i="19" s="1"/>
  <c r="H967" i="19" a="1"/>
  <c r="H967" i="19" s="1"/>
  <c r="H968" i="19" a="1"/>
  <c r="H968" i="19" s="1"/>
  <c r="H969" i="19" a="1"/>
  <c r="H969" i="19" s="1"/>
  <c r="H970" i="19" a="1"/>
  <c r="H970" i="19" s="1"/>
  <c r="H971" i="19" a="1"/>
  <c r="H971" i="19" s="1"/>
  <c r="H972" i="19" a="1"/>
  <c r="H972" i="19" s="1"/>
  <c r="H973" i="19" a="1"/>
  <c r="H973" i="19" s="1"/>
  <c r="H974" i="19" a="1"/>
  <c r="H974" i="19" s="1"/>
  <c r="H975" i="19" a="1"/>
  <c r="H975" i="19" s="1"/>
  <c r="H976" i="19" a="1"/>
  <c r="H976" i="19" s="1"/>
  <c r="H977" i="19" a="1"/>
  <c r="H977" i="19" s="1"/>
  <c r="H978" i="19" a="1"/>
  <c r="H978" i="19" s="1"/>
  <c r="H979" i="19" a="1"/>
  <c r="H979" i="19" s="1"/>
  <c r="H980" i="19" a="1"/>
  <c r="H980" i="19" s="1"/>
  <c r="H981" i="19" a="1"/>
  <c r="H981" i="19" s="1"/>
  <c r="H982" i="19" a="1"/>
  <c r="H982" i="19" s="1"/>
  <c r="H983" i="19" a="1"/>
  <c r="H983" i="19" s="1"/>
  <c r="H984" i="19" a="1"/>
  <c r="H984" i="19" s="1"/>
  <c r="H985" i="19" a="1"/>
  <c r="H985" i="19" s="1"/>
  <c r="H986" i="19" a="1"/>
  <c r="H986" i="19" s="1"/>
  <c r="H987" i="19" a="1"/>
  <c r="H987" i="19" s="1"/>
  <c r="H988" i="19" a="1"/>
  <c r="H988" i="19" s="1"/>
  <c r="H989" i="19" a="1"/>
  <c r="H989" i="19" s="1"/>
  <c r="H990" i="19" a="1"/>
  <c r="H990" i="19" s="1"/>
  <c r="H991" i="19" a="1"/>
  <c r="H991" i="19" s="1"/>
  <c r="H992" i="19" a="1"/>
  <c r="H992" i="19" s="1"/>
  <c r="H993" i="19" a="1"/>
  <c r="H993" i="19" s="1"/>
  <c r="H994" i="19" a="1"/>
  <c r="H994" i="19" s="1"/>
  <c r="H995" i="19" a="1"/>
  <c r="H995" i="19" s="1"/>
  <c r="H996" i="19" a="1"/>
  <c r="H996" i="19" s="1"/>
  <c r="H997" i="19" a="1"/>
  <c r="H997" i="19" s="1"/>
  <c r="H998" i="19" a="1"/>
  <c r="H998" i="19" s="1"/>
  <c r="H999" i="19" a="1"/>
  <c r="H999" i="19" s="1"/>
  <c r="H1000" i="19" a="1"/>
  <c r="H1000" i="19" s="1"/>
  <c r="H1001" i="19" a="1"/>
  <c r="H1001" i="19" s="1"/>
  <c r="H1002" i="19" a="1"/>
  <c r="H1002" i="19" s="1"/>
  <c r="H1003" i="19" a="1"/>
  <c r="H1003" i="19" s="1"/>
  <c r="H1004" i="19" a="1"/>
  <c r="H1004" i="19" s="1"/>
  <c r="H1005" i="19" a="1"/>
  <c r="H1005" i="19" s="1"/>
  <c r="H1006" i="19" a="1"/>
  <c r="H1006" i="19" s="1"/>
  <c r="H1007" i="19" a="1"/>
  <c r="H1007" i="19" s="1"/>
  <c r="H1008" i="19" a="1"/>
  <c r="H1008" i="19" s="1"/>
  <c r="H1009" i="19" a="1"/>
  <c r="H1009" i="19" s="1"/>
  <c r="H1010" i="19" a="1"/>
  <c r="H1010" i="19" s="1"/>
  <c r="H1011" i="19" a="1"/>
  <c r="H1011" i="19" s="1"/>
  <c r="H1012" i="19" a="1"/>
  <c r="H1012" i="19" s="1"/>
  <c r="H1013" i="19" a="1"/>
  <c r="H1013" i="19" s="1"/>
  <c r="H1014" i="19" a="1"/>
  <c r="H1014" i="19" s="1"/>
  <c r="H1015" i="19" a="1"/>
  <c r="H1015" i="19" s="1"/>
  <c r="H1016" i="19" a="1"/>
  <c r="H1016" i="19" s="1"/>
  <c r="H1017" i="19" a="1"/>
  <c r="H1017" i="19" s="1"/>
  <c r="H1018" i="19" a="1"/>
  <c r="H1018" i="19" s="1"/>
  <c r="H1019" i="19" a="1"/>
  <c r="H1019" i="19" s="1"/>
  <c r="H1020" i="19" a="1"/>
  <c r="H1020" i="19" s="1"/>
  <c r="H1021" i="19" a="1"/>
  <c r="H1021" i="19" s="1"/>
  <c r="H1022" i="19" a="1"/>
  <c r="H1022" i="19" s="1"/>
  <c r="H1023" i="19" a="1"/>
  <c r="H1023" i="19" s="1"/>
  <c r="H1024" i="19" a="1"/>
  <c r="H1024" i="19" s="1"/>
  <c r="H1025" i="19" a="1"/>
  <c r="H1025" i="19" s="1"/>
  <c r="H1026" i="19" a="1"/>
  <c r="H1026" i="19" s="1"/>
  <c r="H1027" i="19" a="1"/>
  <c r="H1027" i="19" s="1"/>
  <c r="H1028" i="19" a="1"/>
  <c r="H1028" i="19" s="1"/>
  <c r="H1029" i="19" a="1"/>
  <c r="H1029" i="19" s="1"/>
  <c r="H1030" i="19" a="1"/>
  <c r="H1030" i="19" s="1"/>
  <c r="H1031" i="19" a="1"/>
  <c r="H1031" i="19" s="1"/>
  <c r="H1032" i="19" a="1"/>
  <c r="H1032" i="19" s="1"/>
  <c r="H1033" i="19" a="1"/>
  <c r="H1033" i="19" s="1"/>
  <c r="H1034" i="19" a="1"/>
  <c r="H1034" i="19" s="1"/>
  <c r="H1035" i="19" a="1"/>
  <c r="H1035" i="19" s="1"/>
  <c r="H1036" i="19" a="1"/>
  <c r="H1036" i="19" s="1"/>
  <c r="H1037" i="19" a="1"/>
  <c r="H1037" i="19" s="1"/>
  <c r="H1038" i="19" a="1"/>
  <c r="H1038" i="19" s="1"/>
  <c r="H1039" i="19" a="1"/>
  <c r="H1039" i="19" s="1"/>
  <c r="H1040" i="19" a="1"/>
  <c r="H1040" i="19" s="1"/>
  <c r="H1041" i="19" a="1"/>
  <c r="H1041" i="19" s="1"/>
  <c r="H1042" i="19" a="1"/>
  <c r="H1042" i="19" s="1"/>
  <c r="H1043" i="19" a="1"/>
  <c r="H1043" i="19" s="1"/>
  <c r="H1044" i="19" a="1"/>
  <c r="H1044" i="19" s="1"/>
  <c r="H1045" i="19" a="1"/>
  <c r="H1045" i="19" s="1"/>
  <c r="H1046" i="19" a="1"/>
  <c r="H1046" i="19" s="1"/>
  <c r="H1047" i="19" a="1"/>
  <c r="H1047" i="19" s="1"/>
  <c r="H1048" i="19" a="1"/>
  <c r="H1048" i="19" s="1"/>
  <c r="H1049" i="19" a="1"/>
  <c r="H1049" i="19" s="1"/>
  <c r="H1050" i="19" a="1"/>
  <c r="H1050" i="19" s="1"/>
  <c r="H1051" i="19" a="1"/>
  <c r="H1051" i="19" s="1"/>
  <c r="H1052" i="19" a="1"/>
  <c r="H1052" i="19" s="1"/>
  <c r="H1053" i="19" a="1"/>
  <c r="H1053" i="19" s="1"/>
  <c r="H1054" i="19" a="1"/>
  <c r="H1054" i="19" s="1"/>
  <c r="H1055" i="19" a="1"/>
  <c r="H1055" i="19" s="1"/>
  <c r="H1056" i="19" a="1"/>
  <c r="H1056" i="19" s="1"/>
  <c r="H1057" i="19" a="1"/>
  <c r="H1057" i="19" s="1"/>
  <c r="H1058" i="19" a="1"/>
  <c r="H1058" i="19" s="1"/>
  <c r="H1059" i="19" a="1"/>
  <c r="H1059" i="19" s="1"/>
  <c r="H1060" i="19" a="1"/>
  <c r="H1060" i="19" s="1"/>
  <c r="H1061" i="19" a="1"/>
  <c r="H1061" i="19" s="1"/>
  <c r="H1062" i="19" a="1"/>
  <c r="H1062" i="19" s="1"/>
  <c r="H1063" i="19" a="1"/>
  <c r="H1063" i="19" s="1"/>
  <c r="H1064" i="19" a="1"/>
  <c r="H1064" i="19" s="1"/>
  <c r="H1065" i="19" a="1"/>
  <c r="H1065" i="19" s="1"/>
  <c r="H1066" i="19" a="1"/>
  <c r="H1066" i="19" s="1"/>
  <c r="H1067" i="19" a="1"/>
  <c r="H1067" i="19" s="1"/>
  <c r="H1068" i="19" a="1"/>
  <c r="H1068" i="19" s="1"/>
  <c r="H1069" i="19" a="1"/>
  <c r="H1069" i="19" s="1"/>
  <c r="H1070" i="19" a="1"/>
  <c r="H1070" i="19" s="1"/>
  <c r="H1071" i="19" a="1"/>
  <c r="H1071" i="19" s="1"/>
  <c r="H1072" i="19" a="1"/>
  <c r="H1072" i="19" s="1"/>
  <c r="H1073" i="19" a="1"/>
  <c r="H1073" i="19" s="1"/>
  <c r="H1074" i="19" a="1"/>
  <c r="H1074" i="19" s="1"/>
  <c r="H1075" i="19" a="1"/>
  <c r="H1075" i="19" s="1"/>
  <c r="H1076" i="19" a="1"/>
  <c r="H1076" i="19" s="1"/>
  <c r="H1077" i="19" a="1"/>
  <c r="H1077" i="19" s="1"/>
  <c r="H1078" i="19" a="1"/>
  <c r="H1078" i="19" s="1"/>
  <c r="H1079" i="19" a="1"/>
  <c r="H1079" i="19" s="1"/>
  <c r="H1080" i="19" a="1"/>
  <c r="H1080" i="19" s="1"/>
  <c r="H1081" i="19" a="1"/>
  <c r="H1081" i="19" s="1"/>
  <c r="H1082" i="19" a="1"/>
  <c r="H1082" i="19" s="1"/>
  <c r="H1083" i="19" a="1"/>
  <c r="H1083" i="19" s="1"/>
  <c r="H1084" i="19" a="1"/>
  <c r="H1084" i="19" s="1"/>
  <c r="H1085" i="19" a="1"/>
  <c r="H1085" i="19" s="1"/>
  <c r="H1086" i="19" a="1"/>
  <c r="H1086" i="19" s="1"/>
  <c r="H1087" i="19" a="1"/>
  <c r="H1087" i="19" s="1"/>
  <c r="H1088" i="19" a="1"/>
  <c r="H1088" i="19" s="1"/>
  <c r="H1089" i="19" a="1"/>
  <c r="H1089" i="19" s="1"/>
  <c r="H1090" i="19" a="1"/>
  <c r="H1090" i="19" s="1"/>
  <c r="H1091" i="19" a="1"/>
  <c r="H1091" i="19" s="1"/>
  <c r="H1092" i="19" a="1"/>
  <c r="H1092" i="19" s="1"/>
  <c r="H1093" i="19" a="1"/>
  <c r="H1093" i="19" s="1"/>
  <c r="H1094" i="19" a="1"/>
  <c r="H1094" i="19" s="1"/>
  <c r="H1095" i="19" a="1"/>
  <c r="H1095" i="19" s="1"/>
  <c r="H1096" i="19" a="1"/>
  <c r="H1096" i="19" s="1"/>
  <c r="H1097" i="19" a="1"/>
  <c r="H1097" i="19" s="1"/>
  <c r="H1098" i="19" a="1"/>
  <c r="H1098" i="19" s="1"/>
  <c r="H1099" i="19" a="1"/>
  <c r="H1099" i="19" s="1"/>
  <c r="H1100" i="19" a="1"/>
  <c r="H1100" i="19" s="1"/>
  <c r="H1101" i="19" a="1"/>
  <c r="H1101" i="19" s="1"/>
  <c r="H1102" i="19" a="1"/>
  <c r="H1102" i="19" s="1"/>
  <c r="H1103" i="19" a="1"/>
  <c r="H1103" i="19" s="1"/>
  <c r="H1104" i="19" a="1"/>
  <c r="H1104" i="19" s="1"/>
  <c r="H1105" i="19" a="1"/>
  <c r="H1105" i="19" s="1"/>
  <c r="H1106" i="19" a="1"/>
  <c r="H1106" i="19" s="1"/>
  <c r="H1107" i="19" a="1"/>
  <c r="H1107" i="19" s="1"/>
  <c r="H1108" i="19" a="1"/>
  <c r="H1108" i="19" s="1"/>
  <c r="H1109" i="19" a="1"/>
  <c r="H1109" i="19" s="1"/>
  <c r="H1110" i="19" a="1"/>
  <c r="H1110" i="19" s="1"/>
  <c r="H1111" i="19" a="1"/>
  <c r="H1111" i="19" s="1"/>
  <c r="H1112" i="19" a="1"/>
  <c r="H1112" i="19" s="1"/>
  <c r="H1113" i="19" a="1"/>
  <c r="H1113" i="19" s="1"/>
  <c r="H1114" i="19" a="1"/>
  <c r="H1114" i="19" s="1"/>
  <c r="H1115" i="19" a="1"/>
  <c r="H1115" i="19" s="1"/>
  <c r="H1116" i="19" a="1"/>
  <c r="H1116" i="19" s="1"/>
  <c r="H1117" i="19" a="1"/>
  <c r="H1117" i="19" s="1"/>
  <c r="H1118" i="19" a="1"/>
  <c r="H1118" i="19" s="1"/>
  <c r="H1119" i="19" a="1"/>
  <c r="H1119" i="19" s="1"/>
  <c r="H1120" i="19" a="1"/>
  <c r="H1120" i="19" s="1"/>
  <c r="H1121" i="19" a="1"/>
  <c r="H1121" i="19" s="1"/>
  <c r="H1122" i="19" a="1"/>
  <c r="H1122" i="19" s="1"/>
  <c r="H1123" i="19" a="1"/>
  <c r="H1123" i="19" s="1"/>
  <c r="H1124" i="19" a="1"/>
  <c r="H1124" i="19" s="1"/>
  <c r="H1125" i="19" a="1"/>
  <c r="H1125" i="19" s="1"/>
  <c r="H1126" i="19" a="1"/>
  <c r="H1126" i="19" s="1"/>
  <c r="H1127" i="19" a="1"/>
  <c r="H1127" i="19" s="1"/>
  <c r="H1128" i="19" a="1"/>
  <c r="H1128" i="19" s="1"/>
  <c r="H1129" i="19" a="1"/>
  <c r="H1129" i="19" s="1"/>
  <c r="H1130" i="19" a="1"/>
  <c r="H1130" i="19" s="1"/>
  <c r="H1131" i="19" a="1"/>
  <c r="H1131" i="19" s="1"/>
  <c r="H1132" i="19" a="1"/>
  <c r="H1132" i="19" s="1"/>
  <c r="H1133" i="19" a="1"/>
  <c r="H1133" i="19" s="1"/>
  <c r="H1134" i="19" a="1"/>
  <c r="H1134" i="19" s="1"/>
  <c r="H1135" i="19" a="1"/>
  <c r="H1135" i="19" s="1"/>
  <c r="H1136" i="19" a="1"/>
  <c r="H1136" i="19" s="1"/>
  <c r="H1137" i="19" a="1"/>
  <c r="H1137" i="19" s="1"/>
  <c r="H1138" i="19" a="1"/>
  <c r="H1138" i="19" s="1"/>
  <c r="H1139" i="19" a="1"/>
  <c r="H1139" i="19" s="1"/>
  <c r="H1140" i="19" a="1"/>
  <c r="H1140" i="19" s="1"/>
  <c r="H1141" i="19" a="1"/>
  <c r="H1141" i="19" s="1"/>
  <c r="H1142" i="19" a="1"/>
  <c r="H1142" i="19" s="1"/>
  <c r="H1143" i="19" a="1"/>
  <c r="H1143" i="19" s="1"/>
  <c r="H1144" i="19" a="1"/>
  <c r="H1144" i="19" s="1"/>
  <c r="H1145" i="19" a="1"/>
  <c r="H1145" i="19" s="1"/>
  <c r="H1146" i="19" a="1"/>
  <c r="H1146" i="19" s="1"/>
  <c r="H1147" i="19" a="1"/>
  <c r="H1147" i="19" s="1"/>
  <c r="H1148" i="19" a="1"/>
  <c r="H1148" i="19" s="1"/>
  <c r="H1149" i="19" a="1"/>
  <c r="H1149" i="19" s="1"/>
  <c r="H1150" i="19" a="1"/>
  <c r="H1150" i="19" s="1"/>
  <c r="H1151" i="19" a="1"/>
  <c r="H1151" i="19" s="1"/>
  <c r="H1152" i="19" a="1"/>
  <c r="H1152" i="19" s="1"/>
  <c r="H1153" i="19" a="1"/>
  <c r="H1153" i="19" s="1"/>
  <c r="H1154" i="19" a="1"/>
  <c r="H1154" i="19" s="1"/>
  <c r="H1155" i="19" a="1"/>
  <c r="H1155" i="19" s="1"/>
  <c r="H1156" i="19" a="1"/>
  <c r="H1156" i="19" s="1"/>
  <c r="H1157" i="19" a="1"/>
  <c r="H1157" i="19" s="1"/>
  <c r="H1158" i="19" a="1"/>
  <c r="H1158" i="19" s="1"/>
  <c r="H1159" i="19" a="1"/>
  <c r="H1159" i="19" s="1"/>
  <c r="H1160" i="19" a="1"/>
  <c r="H1160" i="19" s="1"/>
  <c r="H1161" i="19" a="1"/>
  <c r="H1161" i="19" s="1"/>
  <c r="H1162" i="19" a="1"/>
  <c r="H1162" i="19" s="1"/>
  <c r="H1163" i="19" a="1"/>
  <c r="H1163" i="19" s="1"/>
  <c r="H1164" i="19" a="1"/>
  <c r="H1164" i="19" s="1"/>
  <c r="H1165" i="19" a="1"/>
  <c r="H1165" i="19" s="1"/>
  <c r="H1166" i="19" a="1"/>
  <c r="H1166" i="19" s="1"/>
  <c r="H1167" i="19" a="1"/>
  <c r="H1167" i="19" s="1"/>
  <c r="H1168" i="19" a="1"/>
  <c r="H1168" i="19" s="1"/>
  <c r="H1169" i="19" a="1"/>
  <c r="H1169" i="19" s="1"/>
  <c r="H1170" i="19" a="1"/>
  <c r="H1170" i="19" s="1"/>
  <c r="H1171" i="19" a="1"/>
  <c r="H1171" i="19" s="1"/>
  <c r="H1172" i="19" a="1"/>
  <c r="H1172" i="19" s="1"/>
  <c r="H1173" i="19" a="1"/>
  <c r="H1173" i="19" s="1"/>
  <c r="H1174" i="19" a="1"/>
  <c r="H1174" i="19" s="1"/>
  <c r="H1175" i="19" a="1"/>
  <c r="H1175" i="19" s="1"/>
  <c r="H1176" i="19" a="1"/>
  <c r="H1176" i="19" s="1"/>
  <c r="H1177" i="19" a="1"/>
  <c r="H1177" i="19" s="1"/>
  <c r="H1178" i="19" a="1"/>
  <c r="H1178" i="19" s="1"/>
  <c r="H1179" i="19" a="1"/>
  <c r="H1179" i="19" s="1"/>
  <c r="H1180" i="19" a="1"/>
  <c r="H1180" i="19" s="1"/>
  <c r="H1181" i="19" a="1"/>
  <c r="H1181" i="19" s="1"/>
  <c r="H1182" i="19" a="1"/>
  <c r="H1182" i="19" s="1"/>
  <c r="H1183" i="19" a="1"/>
  <c r="H1183" i="19" s="1"/>
  <c r="H1184" i="19" a="1"/>
  <c r="H1184" i="19" s="1"/>
  <c r="H1185" i="19" a="1"/>
  <c r="H1185" i="19" s="1"/>
  <c r="H1186" i="19" a="1"/>
  <c r="H1186" i="19" s="1"/>
  <c r="H1187" i="19" a="1"/>
  <c r="H1187" i="19" s="1"/>
  <c r="H1188" i="19" a="1"/>
  <c r="H1188" i="19" s="1"/>
  <c r="H1189" i="19" a="1"/>
  <c r="H1189" i="19" s="1"/>
  <c r="H1190" i="19" a="1"/>
  <c r="H1190" i="19" s="1"/>
  <c r="H1191" i="19" a="1"/>
  <c r="H1191" i="19" s="1"/>
  <c r="H1192" i="19" a="1"/>
  <c r="H1192" i="19" s="1"/>
  <c r="H1193" i="19" a="1"/>
  <c r="H1193" i="19" s="1"/>
  <c r="H1194" i="19" a="1"/>
  <c r="H1194" i="19" s="1"/>
  <c r="H1195" i="19" a="1"/>
  <c r="H1195" i="19" s="1"/>
  <c r="H1196" i="19" a="1"/>
  <c r="H1196" i="19" s="1"/>
  <c r="H1197" i="19" a="1"/>
  <c r="H1197" i="19" s="1"/>
  <c r="H1198" i="19" a="1"/>
  <c r="H1198" i="19" s="1"/>
  <c r="H1199" i="19" a="1"/>
  <c r="H1199" i="19" s="1"/>
  <c r="H1200" i="19" a="1"/>
  <c r="H1200" i="19" s="1"/>
  <c r="H1201" i="19" a="1"/>
  <c r="H1201" i="19" s="1"/>
  <c r="H1202" i="19" a="1"/>
  <c r="H1202" i="19" s="1"/>
  <c r="H1203" i="19" a="1"/>
  <c r="H1203" i="19" s="1"/>
  <c r="H1204" i="19" a="1"/>
  <c r="H1204" i="19" s="1"/>
  <c r="H1205" i="19" a="1"/>
  <c r="H1205" i="19" s="1"/>
  <c r="H1206" i="19" a="1"/>
  <c r="H1206" i="19" s="1"/>
  <c r="H1207" i="19" a="1"/>
  <c r="H1207" i="19" s="1"/>
  <c r="H1208" i="19" a="1"/>
  <c r="H1208" i="19" s="1"/>
  <c r="H1209" i="19" a="1"/>
  <c r="H1209" i="19" s="1"/>
  <c r="H1210" i="19" a="1"/>
  <c r="H1210" i="19" s="1"/>
  <c r="H1211" i="19" a="1"/>
  <c r="H1211" i="19" s="1"/>
  <c r="H1212" i="19" a="1"/>
  <c r="H1212" i="19" s="1"/>
  <c r="H1213" i="19" a="1"/>
  <c r="H1213" i="19" s="1"/>
  <c r="H1214" i="19" a="1"/>
  <c r="H1214" i="19" s="1"/>
  <c r="H1215" i="19" a="1"/>
  <c r="H1215" i="19" s="1"/>
  <c r="H1216" i="19" a="1"/>
  <c r="H1216" i="19" s="1"/>
  <c r="H1217" i="19" a="1"/>
  <c r="H1217" i="19" s="1"/>
  <c r="H1218" i="19" a="1"/>
  <c r="H1218" i="19" s="1"/>
  <c r="H1219" i="19" a="1"/>
  <c r="H1219" i="19" s="1"/>
  <c r="H1220" i="19" a="1"/>
  <c r="H1220" i="19" s="1"/>
  <c r="H1221" i="19" a="1"/>
  <c r="H1221" i="19" s="1"/>
  <c r="H1222" i="19" a="1"/>
  <c r="H1222" i="19" s="1"/>
  <c r="H1223" i="19" a="1"/>
  <c r="H1223" i="19" s="1"/>
  <c r="H1224" i="19" a="1"/>
  <c r="H1224" i="19" s="1"/>
  <c r="H1225" i="19" a="1"/>
  <c r="H1225" i="19" s="1"/>
  <c r="H1226" i="19" a="1"/>
  <c r="H1226" i="19" s="1"/>
  <c r="H1227" i="19" a="1"/>
  <c r="H1227" i="19" s="1"/>
  <c r="H1228" i="19" a="1"/>
  <c r="H1228" i="19" s="1"/>
  <c r="H1229" i="19" a="1"/>
  <c r="H1229" i="19" s="1"/>
  <c r="H1230" i="19" a="1"/>
  <c r="H1230" i="19" s="1"/>
  <c r="H1231" i="19" a="1"/>
  <c r="H1231" i="19" s="1"/>
  <c r="H1232" i="19" a="1"/>
  <c r="H1232" i="19" s="1"/>
  <c r="H1233" i="19" a="1"/>
  <c r="H1233" i="19" s="1"/>
  <c r="H1234" i="19" a="1"/>
  <c r="H1234" i="19" s="1"/>
  <c r="H1235" i="19" a="1"/>
  <c r="H1235" i="19" s="1"/>
  <c r="H1236" i="19" a="1"/>
  <c r="H1236" i="19" s="1"/>
  <c r="H1237" i="19" a="1"/>
  <c r="H1237" i="19" s="1"/>
  <c r="H1238" i="19" a="1"/>
  <c r="H1238" i="19" s="1"/>
  <c r="H1239" i="19" a="1"/>
  <c r="H1239" i="19" s="1"/>
  <c r="H1240" i="19" a="1"/>
  <c r="H1240" i="19" s="1"/>
  <c r="H1241" i="19" a="1"/>
  <c r="H1241" i="19" s="1"/>
  <c r="H1242" i="19" a="1"/>
  <c r="H1242" i="19" s="1"/>
  <c r="H1243" i="19" a="1"/>
  <c r="H1243" i="19" s="1"/>
  <c r="H1244" i="19" a="1"/>
  <c r="H1244" i="19" s="1"/>
  <c r="H1245" i="19" a="1"/>
  <c r="H1245" i="19" s="1"/>
  <c r="H1246" i="19" a="1"/>
  <c r="H1246" i="19" s="1"/>
  <c r="H1247" i="19" a="1"/>
  <c r="H1247" i="19" s="1"/>
  <c r="H1248" i="19" a="1"/>
  <c r="H1248" i="19" s="1"/>
  <c r="H1249" i="19" a="1"/>
  <c r="H1249" i="19" s="1"/>
  <c r="H1250" i="19" a="1"/>
  <c r="H1250" i="19" s="1"/>
  <c r="H1251" i="19" a="1"/>
  <c r="H1251" i="19" s="1"/>
  <c r="H1252" i="19" a="1"/>
  <c r="H1252" i="19" s="1"/>
  <c r="H1253" i="19" a="1"/>
  <c r="H1253" i="19" s="1"/>
  <c r="H1254" i="19" a="1"/>
  <c r="H1254" i="19" s="1"/>
  <c r="H1255" i="19" a="1"/>
  <c r="H1255" i="19" s="1"/>
  <c r="H1256" i="19" a="1"/>
  <c r="H1256" i="19" s="1"/>
  <c r="H1257" i="19" a="1"/>
  <c r="H1257" i="19" s="1"/>
  <c r="H1258" i="19" a="1"/>
  <c r="H1258" i="19" s="1"/>
  <c r="H1259" i="19" a="1"/>
  <c r="H1259" i="19" s="1"/>
  <c r="H1260" i="19" a="1"/>
  <c r="H1260" i="19" s="1"/>
  <c r="H1261" i="19" a="1"/>
  <c r="H1261" i="19" s="1"/>
  <c r="H1262" i="19" a="1"/>
  <c r="H1262" i="19" s="1"/>
  <c r="H1263" i="19" a="1"/>
  <c r="H1263" i="19" s="1"/>
  <c r="H1264" i="19" a="1"/>
  <c r="H1264" i="19" s="1"/>
  <c r="H1265" i="19" a="1"/>
  <c r="H1265" i="19" s="1"/>
  <c r="H1266" i="19" a="1"/>
  <c r="H1266" i="19" s="1"/>
  <c r="H1267" i="19" a="1"/>
  <c r="H1267" i="19" s="1"/>
  <c r="H1268" i="19" a="1"/>
  <c r="H1268" i="19" s="1"/>
  <c r="H1269" i="19" a="1"/>
  <c r="H1269" i="19" s="1"/>
  <c r="H1270" i="19" a="1"/>
  <c r="H1270" i="19" s="1"/>
  <c r="H1271" i="19" a="1"/>
  <c r="H1271" i="19" s="1"/>
  <c r="H1272" i="19" a="1"/>
  <c r="H1272" i="19" s="1"/>
  <c r="H1273" i="19" a="1"/>
  <c r="H1273" i="19" s="1"/>
  <c r="H1274" i="19" a="1"/>
  <c r="H1274" i="19" s="1"/>
  <c r="H1275" i="19" a="1"/>
  <c r="H1275" i="19" s="1"/>
  <c r="H1276" i="19" a="1"/>
  <c r="H1276" i="19" s="1"/>
  <c r="H1277" i="19" a="1"/>
  <c r="H1277" i="19" s="1"/>
  <c r="H1278" i="19" a="1"/>
  <c r="H1278" i="19" s="1"/>
  <c r="H1279" i="19" a="1"/>
  <c r="H1279" i="19" s="1"/>
  <c r="H1280" i="19" a="1"/>
  <c r="H1280" i="19" s="1"/>
  <c r="H1281" i="19" a="1"/>
  <c r="H1281" i="19" s="1"/>
  <c r="H1282" i="19" a="1"/>
  <c r="H1282" i="19" s="1"/>
  <c r="H1283" i="19" a="1"/>
  <c r="H1283" i="19" s="1"/>
  <c r="H1284" i="19" a="1"/>
  <c r="H1284" i="19" s="1"/>
  <c r="H1285" i="19" a="1"/>
  <c r="H1285" i="19" s="1"/>
  <c r="H1286" i="19" a="1"/>
  <c r="H1286" i="19" s="1"/>
  <c r="H1287" i="19" a="1"/>
  <c r="H1287" i="19" s="1"/>
  <c r="H1288" i="19" a="1"/>
  <c r="H1288" i="19" s="1"/>
  <c r="H1289" i="19" a="1"/>
  <c r="H1289" i="19" s="1"/>
  <c r="H1290" i="19" a="1"/>
  <c r="H1290" i="19" s="1"/>
  <c r="H1291" i="19" a="1"/>
  <c r="H1291" i="19" s="1"/>
  <c r="H1292" i="19" a="1"/>
  <c r="H1292" i="19" s="1"/>
  <c r="H1293" i="19" a="1"/>
  <c r="H1293" i="19" s="1"/>
  <c r="H1294" i="19" a="1"/>
  <c r="H1294" i="19" s="1"/>
  <c r="H1295" i="19" a="1"/>
  <c r="H1295" i="19" s="1"/>
  <c r="H1296" i="19" a="1"/>
  <c r="H1296" i="19" s="1"/>
  <c r="H1297" i="19" a="1"/>
  <c r="H1297" i="19" s="1"/>
  <c r="H1298" i="19" a="1"/>
  <c r="H1298" i="19" s="1"/>
  <c r="H1299" i="19" a="1"/>
  <c r="H1299" i="19" s="1"/>
  <c r="H1300" i="19" a="1"/>
  <c r="H1300" i="19" s="1"/>
  <c r="H1301" i="19" a="1"/>
  <c r="H1301" i="19" s="1"/>
  <c r="H1302" i="19" a="1"/>
  <c r="H1302" i="19" s="1"/>
  <c r="H1303" i="19" a="1"/>
  <c r="H1303" i="19" s="1"/>
  <c r="H1304" i="19" a="1"/>
  <c r="H1304" i="19" s="1"/>
  <c r="H1305" i="19" a="1"/>
  <c r="H1305" i="19" s="1"/>
  <c r="H1306" i="19" a="1"/>
  <c r="H1306" i="19" s="1"/>
  <c r="H1307" i="19" a="1"/>
  <c r="H1307" i="19" s="1"/>
  <c r="H1308" i="19" a="1"/>
  <c r="H1308" i="19" s="1"/>
  <c r="H1309" i="19" a="1"/>
  <c r="H1309" i="19" s="1"/>
  <c r="H1310" i="19" a="1"/>
  <c r="H1310" i="19" s="1"/>
  <c r="H1311" i="19" a="1"/>
  <c r="H1311" i="19" s="1"/>
  <c r="H1312" i="19" a="1"/>
  <c r="H1312" i="19" s="1"/>
  <c r="H1313" i="19" a="1"/>
  <c r="H1313" i="19" s="1"/>
  <c r="H1314" i="19" a="1"/>
  <c r="H1314" i="19" s="1"/>
  <c r="H1315" i="19" a="1"/>
  <c r="H1315" i="19" s="1"/>
  <c r="H1316" i="19" a="1"/>
  <c r="H1316" i="19" s="1"/>
  <c r="H1317" i="19" a="1"/>
  <c r="H1317" i="19" s="1"/>
  <c r="H1318" i="19" a="1"/>
  <c r="H1318" i="19" s="1"/>
  <c r="H1319" i="19" a="1"/>
  <c r="H1319" i="19" s="1"/>
  <c r="H1320" i="19" a="1"/>
  <c r="H1320" i="19" s="1"/>
  <c r="H1321" i="19" a="1"/>
  <c r="H1321" i="19" s="1"/>
  <c r="H1322" i="19" a="1"/>
  <c r="H1322" i="19" s="1"/>
  <c r="H1323" i="19" a="1"/>
  <c r="H1323" i="19" s="1"/>
  <c r="H1324" i="19" a="1"/>
  <c r="H1324" i="19" s="1"/>
  <c r="H1325" i="19" a="1"/>
  <c r="H1325" i="19" s="1"/>
  <c r="H1326" i="19" a="1"/>
  <c r="H1326" i="19" s="1"/>
  <c r="H1327" i="19" a="1"/>
  <c r="H1327" i="19" s="1"/>
  <c r="H1328" i="19" a="1"/>
  <c r="H1328" i="19" s="1"/>
  <c r="H1329" i="19" a="1"/>
  <c r="H1329" i="19" s="1"/>
  <c r="H1330" i="19" a="1"/>
  <c r="H1330" i="19" s="1"/>
  <c r="H1331" i="19" a="1"/>
  <c r="H1331" i="19" s="1"/>
  <c r="H1332" i="19" a="1"/>
  <c r="H1332" i="19" s="1"/>
  <c r="H1333" i="19" a="1"/>
  <c r="H1333" i="19" s="1"/>
  <c r="H1334" i="19" a="1"/>
  <c r="H1334" i="19" s="1"/>
  <c r="H1335" i="19" a="1"/>
  <c r="H1335" i="19" s="1"/>
  <c r="H1336" i="19" a="1"/>
  <c r="H1336" i="19" s="1"/>
  <c r="H1337" i="19" a="1"/>
  <c r="H1337" i="19" s="1"/>
  <c r="H1338" i="19" a="1"/>
  <c r="H1338" i="19" s="1"/>
  <c r="H1339" i="19" a="1"/>
  <c r="H1339" i="19" s="1"/>
  <c r="H1340" i="19" a="1"/>
  <c r="H1340" i="19" s="1"/>
  <c r="H1341" i="19" a="1"/>
  <c r="H1341" i="19" s="1"/>
  <c r="H1342" i="19" a="1"/>
  <c r="H1342" i="19" s="1"/>
  <c r="H1343" i="19" a="1"/>
  <c r="H1343" i="19" s="1"/>
  <c r="H1344" i="19" a="1"/>
  <c r="H1344" i="19" s="1"/>
  <c r="H1345" i="19" a="1"/>
  <c r="H1345" i="19" s="1"/>
  <c r="H1346" i="19" a="1"/>
  <c r="H1346" i="19" s="1"/>
  <c r="H1347" i="19" a="1"/>
  <c r="H1347" i="19" s="1"/>
  <c r="H1348" i="19" a="1"/>
  <c r="H1348" i="19" s="1"/>
  <c r="H1349" i="19" a="1"/>
  <c r="H1349" i="19" s="1"/>
  <c r="H1350" i="19" a="1"/>
  <c r="H1350" i="19" s="1"/>
  <c r="H1351" i="19" a="1"/>
  <c r="H1351" i="19" s="1"/>
  <c r="H1352" i="19" a="1"/>
  <c r="H1352" i="19" s="1"/>
  <c r="H1353" i="19" a="1"/>
  <c r="H1353" i="19" s="1"/>
  <c r="H1354" i="19" a="1"/>
  <c r="H1354" i="19" s="1"/>
  <c r="H1355" i="19" a="1"/>
  <c r="H1355" i="19" s="1"/>
  <c r="H1356" i="19" a="1"/>
  <c r="H1356" i="19" s="1"/>
  <c r="H1357" i="19" a="1"/>
  <c r="H1357" i="19" s="1"/>
  <c r="H1358" i="19" a="1"/>
  <c r="H1358" i="19" s="1"/>
  <c r="H1359" i="19" a="1"/>
  <c r="H1359" i="19" s="1"/>
  <c r="H1360" i="19" a="1"/>
  <c r="H1360" i="19" s="1"/>
  <c r="H1361" i="19" a="1"/>
  <c r="H1361" i="19" s="1"/>
  <c r="H1362" i="19" a="1"/>
  <c r="H1362" i="19" s="1"/>
  <c r="H1363" i="19" a="1"/>
  <c r="H1363" i="19" s="1"/>
  <c r="H1364" i="19" a="1"/>
  <c r="H1364" i="19" s="1"/>
  <c r="H1365" i="19" a="1"/>
  <c r="H1365" i="19" s="1"/>
  <c r="H1366" i="19" a="1"/>
  <c r="H1366" i="19" s="1"/>
  <c r="H1367" i="19" a="1"/>
  <c r="H1367" i="19" s="1"/>
  <c r="H1368" i="19" a="1"/>
  <c r="H1368" i="19" s="1"/>
  <c r="H1369" i="19" a="1"/>
  <c r="H1369" i="19" s="1"/>
  <c r="H1370" i="19" a="1"/>
  <c r="H1370" i="19" s="1"/>
  <c r="H1371" i="19" a="1"/>
  <c r="H1371" i="19" s="1"/>
  <c r="H1372" i="19" a="1"/>
  <c r="H1372" i="19" s="1"/>
  <c r="H1373" i="19" a="1"/>
  <c r="H1373" i="19" s="1"/>
  <c r="H1374" i="19" a="1"/>
  <c r="H1374" i="19" s="1"/>
  <c r="H1375" i="19" a="1"/>
  <c r="H1375" i="19" s="1"/>
  <c r="H1376" i="19" a="1"/>
  <c r="H1376" i="19" s="1"/>
  <c r="H1377" i="19" a="1"/>
  <c r="H1377" i="19" s="1"/>
  <c r="H1378" i="19" a="1"/>
  <c r="H1378" i="19" s="1"/>
  <c r="H1379" i="19" a="1"/>
  <c r="H1379" i="19" s="1"/>
  <c r="H1380" i="19" a="1"/>
  <c r="H1380" i="19" s="1"/>
  <c r="H1381" i="19" a="1"/>
  <c r="H1381" i="19" s="1"/>
  <c r="H1382" i="19" a="1"/>
  <c r="H1382" i="19" s="1"/>
  <c r="H1383" i="19" a="1"/>
  <c r="H1383" i="19" s="1"/>
  <c r="H1384" i="19" a="1"/>
  <c r="H1384" i="19" s="1"/>
  <c r="H1385" i="19" a="1"/>
  <c r="H1385" i="19" s="1"/>
  <c r="H1386" i="19" a="1"/>
  <c r="H1386" i="19" s="1"/>
  <c r="H1387" i="19" a="1"/>
  <c r="H1387" i="19" s="1"/>
  <c r="H1388" i="19" a="1"/>
  <c r="H1388" i="19" s="1"/>
  <c r="H1389" i="19" a="1"/>
  <c r="H1389" i="19" s="1"/>
  <c r="H1390" i="19" a="1"/>
  <c r="H1390" i="19" s="1"/>
  <c r="H1391" i="19" a="1"/>
  <c r="H1391" i="19" s="1"/>
  <c r="H1392" i="19" a="1"/>
  <c r="H1392" i="19" s="1"/>
  <c r="H1393" i="19" a="1"/>
  <c r="H1393" i="19" s="1"/>
  <c r="H1394" i="19" a="1"/>
  <c r="H1394" i="19" s="1"/>
  <c r="H1395" i="19" a="1"/>
  <c r="H1395" i="19" s="1"/>
  <c r="H1396" i="19" a="1"/>
  <c r="H1396" i="19" s="1"/>
  <c r="H1397" i="19" a="1"/>
  <c r="H1397" i="19" s="1"/>
  <c r="H1398" i="19" a="1"/>
  <c r="H1398" i="19" s="1"/>
  <c r="H1399" i="19" a="1"/>
  <c r="H1399" i="19" s="1"/>
  <c r="H1400" i="19" a="1"/>
  <c r="H1400" i="19" s="1"/>
  <c r="H1401" i="19" a="1"/>
  <c r="H1401" i="19" s="1"/>
  <c r="H1402" i="19" a="1"/>
  <c r="H1402" i="19" s="1"/>
  <c r="H1403" i="19" a="1"/>
  <c r="H1403" i="19" s="1"/>
  <c r="H1404" i="19" a="1"/>
  <c r="H1404" i="19" s="1"/>
  <c r="H1405" i="19" a="1"/>
  <c r="H1405" i="19" s="1"/>
  <c r="H1406" i="19" a="1"/>
  <c r="H1406" i="19" s="1"/>
  <c r="H1407" i="19" a="1"/>
  <c r="H1407" i="19" s="1"/>
  <c r="H1408" i="19" a="1"/>
  <c r="H1408" i="19" s="1"/>
  <c r="H1409" i="19" a="1"/>
  <c r="H1409" i="19" s="1"/>
  <c r="H1410" i="19" a="1"/>
  <c r="H1410" i="19" s="1"/>
  <c r="H1411" i="19" a="1"/>
  <c r="H1411" i="19" s="1"/>
  <c r="H1412" i="19" a="1"/>
  <c r="H1412" i="19" s="1"/>
  <c r="H1413" i="19" a="1"/>
  <c r="H1413" i="19" s="1"/>
  <c r="H1414" i="19" a="1"/>
  <c r="H1414" i="19" s="1"/>
  <c r="H1415" i="19" a="1"/>
  <c r="H1415" i="19" s="1"/>
  <c r="H1416" i="19" a="1"/>
  <c r="H1416" i="19" s="1"/>
  <c r="H1417" i="19" a="1"/>
  <c r="H1417" i="19" s="1"/>
  <c r="H1418" i="19" a="1"/>
  <c r="H1418" i="19" s="1"/>
  <c r="H1419" i="19" a="1"/>
  <c r="H1419" i="19" s="1"/>
  <c r="H1420" i="19" a="1"/>
  <c r="H1420" i="19" s="1"/>
  <c r="H1421" i="19" a="1"/>
  <c r="H1421" i="19" s="1"/>
  <c r="H1422" i="19" a="1"/>
  <c r="H1422" i="19" s="1"/>
  <c r="H1423" i="19" a="1"/>
  <c r="H1423" i="19" s="1"/>
  <c r="H1424" i="19" a="1"/>
  <c r="H1424" i="19" s="1"/>
  <c r="H1425" i="19" a="1"/>
  <c r="H1425" i="19" s="1"/>
  <c r="H1426" i="19" a="1"/>
  <c r="H1426" i="19" s="1"/>
  <c r="H1427" i="19" a="1"/>
  <c r="H1427" i="19" s="1"/>
  <c r="H1428" i="19" a="1"/>
  <c r="H1428" i="19" s="1"/>
  <c r="H1429" i="19" a="1"/>
  <c r="H1429" i="19" s="1"/>
  <c r="H1430" i="19" a="1"/>
  <c r="H1430" i="19" s="1"/>
  <c r="H1431" i="19" a="1"/>
  <c r="H1431" i="19" s="1"/>
  <c r="H1432" i="19" a="1"/>
  <c r="H1432" i="19" s="1"/>
  <c r="H1433" i="19" a="1"/>
  <c r="H1433" i="19" s="1"/>
  <c r="H1434" i="19" a="1"/>
  <c r="H1434" i="19" s="1"/>
  <c r="H1435" i="19" a="1"/>
  <c r="H1435" i="19" s="1"/>
  <c r="H1436" i="19" a="1"/>
  <c r="H1436" i="19" s="1"/>
  <c r="H1437" i="19" a="1"/>
  <c r="H1437" i="19" s="1"/>
  <c r="H1438" i="19" a="1"/>
  <c r="H1438" i="19" s="1"/>
  <c r="H1439" i="19" a="1"/>
  <c r="H1439" i="19" s="1"/>
  <c r="H1440" i="19" a="1"/>
  <c r="H1440" i="19" s="1"/>
  <c r="H1441" i="19" a="1"/>
  <c r="H1441" i="19" s="1"/>
  <c r="H1442" i="19" a="1"/>
  <c r="H1442" i="19" s="1"/>
  <c r="H1443" i="19" a="1"/>
  <c r="H1443" i="19" s="1"/>
  <c r="H1444" i="19" a="1"/>
  <c r="H1444" i="19" s="1"/>
  <c r="H1445" i="19" a="1"/>
  <c r="H1445" i="19" s="1"/>
  <c r="H1446" i="19" a="1"/>
  <c r="H1446" i="19" s="1"/>
  <c r="H1447" i="19" a="1"/>
  <c r="H1447" i="19" s="1"/>
  <c r="H1448" i="19" a="1"/>
  <c r="H1448" i="19" s="1"/>
  <c r="H1449" i="19" a="1"/>
  <c r="H1449" i="19" s="1"/>
  <c r="H1450" i="19" a="1"/>
  <c r="H1450" i="19" s="1"/>
  <c r="H1451" i="19" a="1"/>
  <c r="H1451" i="19" s="1"/>
  <c r="H1452" i="19" a="1"/>
  <c r="H1452" i="19" s="1"/>
  <c r="H1453" i="19" a="1"/>
  <c r="H1453" i="19" s="1"/>
  <c r="H1454" i="19" a="1"/>
  <c r="H1454" i="19" s="1"/>
  <c r="H1455" i="19" a="1"/>
  <c r="H1455" i="19" s="1"/>
  <c r="H1456" i="19" a="1"/>
  <c r="H1456" i="19" s="1"/>
  <c r="H1457" i="19" a="1"/>
  <c r="H1457" i="19" s="1"/>
  <c r="H1458" i="19" a="1"/>
  <c r="H1458" i="19" s="1"/>
  <c r="H1459" i="19" a="1"/>
  <c r="H1459" i="19" s="1"/>
  <c r="H1460" i="19" a="1"/>
  <c r="H1460" i="19" s="1"/>
  <c r="H1461" i="19" a="1"/>
  <c r="H1461" i="19" s="1"/>
  <c r="H1462" i="19" a="1"/>
  <c r="H1462" i="19" s="1"/>
  <c r="H1463" i="19" a="1"/>
  <c r="H1463" i="19" s="1"/>
  <c r="H1464" i="19" a="1"/>
  <c r="H1464" i="19" s="1"/>
  <c r="H1465" i="19" a="1"/>
  <c r="H1465" i="19" s="1"/>
  <c r="H1466" i="19" a="1"/>
  <c r="H1466" i="19" s="1"/>
  <c r="H1467" i="19" a="1"/>
  <c r="H1467" i="19" s="1"/>
  <c r="H1468" i="19" a="1"/>
  <c r="H1468" i="19" s="1"/>
  <c r="H1469" i="19" a="1"/>
  <c r="H1469" i="19" s="1"/>
  <c r="H1470" i="19" a="1"/>
  <c r="H1470" i="19" s="1"/>
  <c r="H1471" i="19" a="1"/>
  <c r="H1471" i="19" s="1"/>
  <c r="H1472" i="19" a="1"/>
  <c r="H1472" i="19" s="1"/>
  <c r="H1473" i="19" a="1"/>
  <c r="H1473" i="19" s="1"/>
  <c r="H1474" i="19" a="1"/>
  <c r="H1474" i="19" s="1"/>
  <c r="H1475" i="19" a="1"/>
  <c r="H1475" i="19" s="1"/>
  <c r="H1476" i="19" a="1"/>
  <c r="H1476" i="19" s="1"/>
  <c r="H1477" i="19" a="1"/>
  <c r="H1477" i="19" s="1"/>
  <c r="H1478" i="19" a="1"/>
  <c r="H1478" i="19" s="1"/>
  <c r="H1479" i="19" a="1"/>
  <c r="H1479" i="19" s="1"/>
  <c r="H1480" i="19" a="1"/>
  <c r="H1480" i="19" s="1"/>
  <c r="H1481" i="19" a="1"/>
  <c r="H1481" i="19" s="1"/>
  <c r="H1482" i="19" a="1"/>
  <c r="H1482" i="19" s="1"/>
  <c r="H1483" i="19" a="1"/>
  <c r="H1483" i="19" s="1"/>
  <c r="H1484" i="19" a="1"/>
  <c r="H1484" i="19" s="1"/>
  <c r="H1485" i="19" a="1"/>
  <c r="H1485" i="19" s="1"/>
  <c r="H1486" i="19" a="1"/>
  <c r="H1486" i="19" s="1"/>
  <c r="H1487" i="19" a="1"/>
  <c r="H1487" i="19" s="1"/>
  <c r="H1488" i="19" a="1"/>
  <c r="H1488" i="19" s="1"/>
  <c r="H1489" i="19" a="1"/>
  <c r="H1489" i="19" s="1"/>
  <c r="H1490" i="19" a="1"/>
  <c r="H1490" i="19" s="1"/>
  <c r="H1491" i="19" a="1"/>
  <c r="H1491" i="19" s="1"/>
  <c r="H1492" i="19" a="1"/>
  <c r="H1492" i="19" s="1"/>
  <c r="H1493" i="19" a="1"/>
  <c r="H1493" i="19" s="1"/>
  <c r="H1494" i="19" a="1"/>
  <c r="H1494" i="19" s="1"/>
  <c r="H1495" i="19" a="1"/>
  <c r="H1495" i="19" s="1"/>
  <c r="H1496" i="19" a="1"/>
  <c r="H1496" i="19" s="1"/>
  <c r="H1497" i="19" a="1"/>
  <c r="H1497" i="19" s="1"/>
  <c r="H1498" i="19" a="1"/>
  <c r="H1498" i="19" s="1"/>
  <c r="H1499" i="19" a="1"/>
  <c r="H1499" i="19" s="1"/>
  <c r="H1500" i="19" a="1"/>
  <c r="H1500" i="19" s="1"/>
  <c r="H1501" i="19" a="1"/>
  <c r="H1501" i="19" s="1"/>
  <c r="H1502" i="19" a="1"/>
  <c r="H1502" i="19" s="1"/>
  <c r="H1503" i="19" a="1"/>
  <c r="H1503" i="19" s="1"/>
  <c r="H1504" i="19" a="1"/>
  <c r="H1504" i="19" s="1"/>
  <c r="H1505" i="19" a="1"/>
  <c r="H1505" i="19" s="1"/>
  <c r="H1506" i="19" a="1"/>
  <c r="H1506" i="19" s="1"/>
  <c r="H1507" i="19" a="1"/>
  <c r="H1507" i="19" s="1"/>
  <c r="H1508" i="19" a="1"/>
  <c r="H1508" i="19" s="1"/>
  <c r="H1509" i="19" a="1"/>
  <c r="H1509" i="19" s="1"/>
  <c r="H1510" i="19" a="1"/>
  <c r="H1510" i="19" s="1"/>
  <c r="H1511" i="19" a="1"/>
  <c r="H1511" i="19" s="1"/>
  <c r="H1512" i="19" a="1"/>
  <c r="H1512" i="19" s="1"/>
  <c r="H1513" i="19" a="1"/>
  <c r="H1513" i="19" s="1"/>
  <c r="H1514" i="19" a="1"/>
  <c r="H1514" i="19" s="1"/>
  <c r="H1515" i="19" a="1"/>
  <c r="H1515" i="19" s="1"/>
  <c r="H1516" i="19" a="1"/>
  <c r="H1516" i="19" s="1"/>
  <c r="H1517" i="19" a="1"/>
  <c r="H1517" i="19" s="1"/>
  <c r="H1518" i="19" a="1"/>
  <c r="H1518" i="19" s="1"/>
  <c r="H1519" i="19" a="1"/>
  <c r="H1519" i="19" s="1"/>
  <c r="H1520" i="19" a="1"/>
  <c r="H1520" i="19" s="1"/>
  <c r="H1521" i="19" a="1"/>
  <c r="H1521" i="19" s="1"/>
  <c r="H1522" i="19" a="1"/>
  <c r="H1522" i="19" s="1"/>
  <c r="H1523" i="19" a="1"/>
  <c r="H1523" i="19" s="1"/>
  <c r="H1524" i="19" a="1"/>
  <c r="H1524" i="19" s="1"/>
  <c r="H1525" i="19" a="1"/>
  <c r="H1525" i="19" s="1"/>
  <c r="H1526" i="19" a="1"/>
  <c r="H1526" i="19" s="1"/>
  <c r="H1527" i="19" a="1"/>
  <c r="H1527" i="19" s="1"/>
  <c r="H1528" i="19" a="1"/>
  <c r="H1528" i="19" s="1"/>
  <c r="H1529" i="19" a="1"/>
  <c r="H1529" i="19" s="1"/>
  <c r="H1530" i="19" a="1"/>
  <c r="H1530" i="19" s="1"/>
  <c r="H1531" i="19" a="1"/>
  <c r="H1531" i="19" s="1"/>
  <c r="H1532" i="19" a="1"/>
  <c r="H1532" i="19" s="1"/>
  <c r="H1533" i="19" a="1"/>
  <c r="H1533" i="19" s="1"/>
  <c r="H1534" i="19" a="1"/>
  <c r="H1534" i="19" s="1"/>
  <c r="H1535" i="19" a="1"/>
  <c r="H1535" i="19" s="1"/>
  <c r="H1536" i="19" a="1"/>
  <c r="H1536" i="19" s="1"/>
  <c r="H1537" i="19" a="1"/>
  <c r="H1537" i="19" s="1"/>
  <c r="H1538" i="19" a="1"/>
  <c r="H1538" i="19" s="1"/>
  <c r="H1539" i="19" a="1"/>
  <c r="H1539" i="19" s="1"/>
  <c r="H1540" i="19" a="1"/>
  <c r="H1540" i="19" s="1"/>
  <c r="H1541" i="19" a="1"/>
  <c r="H1541" i="19" s="1"/>
  <c r="H1542" i="19" a="1"/>
  <c r="H1542" i="19" s="1"/>
  <c r="H1543" i="19" a="1"/>
  <c r="H1543" i="19" s="1"/>
  <c r="H1544" i="19" a="1"/>
  <c r="H1544" i="19" s="1"/>
  <c r="H1545" i="19" a="1"/>
  <c r="H1545" i="19" s="1"/>
  <c r="H1546" i="19" a="1"/>
  <c r="H1546" i="19" s="1"/>
  <c r="H1547" i="19" a="1"/>
  <c r="H1547" i="19" s="1"/>
  <c r="H1548" i="19" a="1"/>
  <c r="H1548" i="19" s="1"/>
  <c r="H1549" i="19" a="1"/>
  <c r="H1549" i="19" s="1"/>
  <c r="H1550" i="19" a="1"/>
  <c r="H1550" i="19" s="1"/>
  <c r="H1551" i="19" a="1"/>
  <c r="H1551" i="19" s="1"/>
  <c r="H1552" i="19" a="1"/>
  <c r="H1552" i="19" s="1"/>
  <c r="H1553" i="19" a="1"/>
  <c r="H1553" i="19" s="1"/>
  <c r="H1554" i="19" a="1"/>
  <c r="H1554" i="19" s="1"/>
  <c r="H1555" i="19" a="1"/>
  <c r="H1555" i="19" s="1"/>
  <c r="H1556" i="19" a="1"/>
  <c r="H1556" i="19" s="1"/>
  <c r="H1557" i="19" a="1"/>
  <c r="H1557" i="19" s="1"/>
  <c r="H1558" i="19" a="1"/>
  <c r="H1558" i="19" s="1"/>
  <c r="H1559" i="19" a="1"/>
  <c r="H1559" i="19" s="1"/>
  <c r="H1560" i="19" a="1"/>
  <c r="H1560" i="19" s="1"/>
  <c r="H1561" i="19" a="1"/>
  <c r="H1561" i="19" s="1"/>
  <c r="H1562" i="19" a="1"/>
  <c r="H1562" i="19" s="1"/>
  <c r="H1563" i="19" a="1"/>
  <c r="H1563" i="19" s="1"/>
  <c r="H1564" i="19" a="1"/>
  <c r="H1564" i="19" s="1"/>
  <c r="H1565" i="19" a="1"/>
  <c r="H1565" i="19" s="1"/>
  <c r="H1566" i="19" a="1"/>
  <c r="H1566" i="19" s="1"/>
  <c r="H1567" i="19" a="1"/>
  <c r="H1567" i="19" s="1"/>
  <c r="H1568" i="19" a="1"/>
  <c r="H1568" i="19" s="1"/>
  <c r="H1569" i="19" a="1"/>
  <c r="H1569" i="19" s="1"/>
  <c r="H1570" i="19" a="1"/>
  <c r="H1570" i="19" s="1"/>
  <c r="H1571" i="19" a="1"/>
  <c r="H1571" i="19" s="1"/>
  <c r="H1572" i="19" a="1"/>
  <c r="H1572" i="19" s="1"/>
  <c r="H1573" i="19" a="1"/>
  <c r="H1573" i="19" s="1"/>
  <c r="H1574" i="19" a="1"/>
  <c r="H1574" i="19" s="1"/>
  <c r="H1575" i="19" a="1"/>
  <c r="H1575" i="19" s="1"/>
  <c r="H1576" i="19" a="1"/>
  <c r="H1576" i="19" s="1"/>
  <c r="H1577" i="19" a="1"/>
  <c r="H1577" i="19" s="1"/>
  <c r="H1578" i="19" a="1"/>
  <c r="H1578" i="19" s="1"/>
  <c r="H1579" i="19" a="1"/>
  <c r="H1579" i="19" s="1"/>
  <c r="H1580" i="19" a="1"/>
  <c r="H1580" i="19" s="1"/>
  <c r="H1581" i="19" a="1"/>
  <c r="H1581" i="19" s="1"/>
  <c r="H1582" i="19" a="1"/>
  <c r="H1582" i="19" s="1"/>
  <c r="H1583" i="19" a="1"/>
  <c r="H1583" i="19" s="1"/>
  <c r="H1584" i="19" a="1"/>
  <c r="H1584" i="19" s="1"/>
  <c r="H1585" i="19" a="1"/>
  <c r="H1585" i="19" s="1"/>
  <c r="H1586" i="19" a="1"/>
  <c r="H1586" i="19" s="1"/>
  <c r="H1587" i="19" a="1"/>
  <c r="H1587" i="19" s="1"/>
  <c r="H1588" i="19" a="1"/>
  <c r="H1588" i="19" s="1"/>
  <c r="H1589" i="19" a="1"/>
  <c r="H1589" i="19" s="1"/>
  <c r="H1590" i="19" a="1"/>
  <c r="H1590" i="19" s="1"/>
  <c r="H1591" i="19" a="1"/>
  <c r="H1591" i="19" s="1"/>
  <c r="H1592" i="19" a="1"/>
  <c r="H1592" i="19" s="1"/>
  <c r="H1593" i="19" a="1"/>
  <c r="H1593" i="19" s="1"/>
  <c r="H1594" i="19" a="1"/>
  <c r="H1594" i="19" s="1"/>
  <c r="H1595" i="19" a="1"/>
  <c r="H1595" i="19" s="1"/>
  <c r="H1596" i="19" a="1"/>
  <c r="H1596" i="19" s="1"/>
  <c r="H1597" i="19" a="1"/>
  <c r="H1597" i="19" s="1"/>
  <c r="H1598" i="19" a="1"/>
  <c r="H1598" i="19" s="1"/>
  <c r="H1599" i="19" a="1"/>
  <c r="H1599" i="19" s="1"/>
  <c r="H1600" i="19" a="1"/>
  <c r="H1600" i="19" s="1"/>
  <c r="H1601" i="19" a="1"/>
  <c r="H1601" i="19" s="1"/>
  <c r="H1602" i="19" a="1"/>
  <c r="H1602" i="19" s="1"/>
  <c r="H1603" i="19" a="1"/>
  <c r="H1603" i="19" s="1"/>
  <c r="H1604" i="19" a="1"/>
  <c r="H1604" i="19" s="1"/>
  <c r="H1605" i="19" a="1"/>
  <c r="H1605" i="19" s="1"/>
  <c r="H1606" i="19" a="1"/>
  <c r="H1606" i="19" s="1"/>
  <c r="H1607" i="19" a="1"/>
  <c r="H1607" i="19" s="1"/>
  <c r="H1608" i="19" a="1"/>
  <c r="H1608" i="19" s="1"/>
  <c r="H1609" i="19" a="1"/>
  <c r="H1609" i="19" s="1"/>
  <c r="H1610" i="19" a="1"/>
  <c r="H1610" i="19" s="1"/>
  <c r="H1611" i="19" a="1"/>
  <c r="H1611" i="19" s="1"/>
  <c r="H1612" i="19" a="1"/>
  <c r="H1612" i="19" s="1"/>
  <c r="H1613" i="19" a="1"/>
  <c r="H1613" i="19" s="1"/>
  <c r="H1614" i="19" a="1"/>
  <c r="H1614" i="19" s="1"/>
  <c r="H1615" i="19" a="1"/>
  <c r="H1615" i="19" s="1"/>
  <c r="H1616" i="19" a="1"/>
  <c r="H1616" i="19" s="1"/>
  <c r="H1617" i="19" a="1"/>
  <c r="H1617" i="19" s="1"/>
  <c r="H1618" i="19" a="1"/>
  <c r="H1618" i="19" s="1"/>
  <c r="H1619" i="19" a="1"/>
  <c r="H1619" i="19" s="1"/>
  <c r="H1620" i="19" a="1"/>
  <c r="H1620" i="19" s="1"/>
  <c r="H1621" i="19" a="1"/>
  <c r="H1621" i="19" s="1"/>
  <c r="H1622" i="19" a="1"/>
  <c r="H1622" i="19" s="1"/>
  <c r="H1623" i="19" a="1"/>
  <c r="H1623" i="19" s="1"/>
  <c r="H1624" i="19" a="1"/>
  <c r="H1624" i="19" s="1"/>
  <c r="H1625" i="19" a="1"/>
  <c r="H1625" i="19" s="1"/>
  <c r="H1626" i="19" a="1"/>
  <c r="H1626" i="19" s="1"/>
  <c r="H1627" i="19" a="1"/>
  <c r="H1627" i="19" s="1"/>
  <c r="H1628" i="19" a="1"/>
  <c r="H1628" i="19" s="1"/>
  <c r="H1629" i="19" a="1"/>
  <c r="H1629" i="19" s="1"/>
  <c r="H1630" i="19" a="1"/>
  <c r="H1630" i="19" s="1"/>
  <c r="H1631" i="19" a="1"/>
  <c r="H1631" i="19" s="1"/>
  <c r="H1632" i="19" a="1"/>
  <c r="H1632" i="19" s="1"/>
  <c r="H1633" i="19" a="1"/>
  <c r="H1633" i="19" s="1"/>
  <c r="H1634" i="19" a="1"/>
  <c r="H1634" i="19" s="1"/>
  <c r="H1635" i="19" a="1"/>
  <c r="H1635" i="19" s="1"/>
  <c r="H1636" i="19" a="1"/>
  <c r="H1636" i="19" s="1"/>
  <c r="H1637" i="19" a="1"/>
  <c r="H1637" i="19" s="1"/>
  <c r="H1638" i="19" a="1"/>
  <c r="H1638" i="19" s="1"/>
  <c r="H1639" i="19" a="1"/>
  <c r="H1639" i="19" s="1"/>
  <c r="H1640" i="19" a="1"/>
  <c r="H1640" i="19" s="1"/>
  <c r="H1641" i="19" a="1"/>
  <c r="H1641" i="19" s="1"/>
  <c r="H1642" i="19" a="1"/>
  <c r="H1642" i="19" s="1"/>
  <c r="H1643" i="19" a="1"/>
  <c r="H1643" i="19" s="1"/>
  <c r="H1644" i="19" a="1"/>
  <c r="H1644" i="19" s="1"/>
  <c r="H1645" i="19" a="1"/>
  <c r="H1645" i="19" s="1"/>
  <c r="H1646" i="19" a="1"/>
  <c r="H1646" i="19" s="1"/>
  <c r="H1647" i="19" a="1"/>
  <c r="H1647" i="19" s="1"/>
  <c r="H1648" i="19" a="1"/>
  <c r="H1648" i="19" s="1"/>
  <c r="H1649" i="19" a="1"/>
  <c r="H1649" i="19" s="1"/>
  <c r="H1650" i="19" a="1"/>
  <c r="H1650" i="19" s="1"/>
  <c r="H1651" i="19" a="1"/>
  <c r="H1651" i="19" s="1"/>
  <c r="H1652" i="19" a="1"/>
  <c r="H1652" i="19" s="1"/>
  <c r="H1653" i="19" a="1"/>
  <c r="H1653" i="19" s="1"/>
  <c r="H1654" i="19" a="1"/>
  <c r="H1654" i="19" s="1"/>
  <c r="H1655" i="19" a="1"/>
  <c r="H1655" i="19" s="1"/>
  <c r="H1656" i="19" a="1"/>
  <c r="H1656" i="19" s="1"/>
  <c r="H1657" i="19" a="1"/>
  <c r="H1657" i="19" s="1"/>
  <c r="H1658" i="19" a="1"/>
  <c r="H1658" i="19" s="1"/>
  <c r="H1659" i="19" a="1"/>
  <c r="H1659" i="19" s="1"/>
  <c r="H1660" i="19" a="1"/>
  <c r="H1660" i="19" s="1"/>
  <c r="H1661" i="19" a="1"/>
  <c r="H1661" i="19" s="1"/>
  <c r="H1662" i="19" a="1"/>
  <c r="H1662" i="19" s="1"/>
  <c r="H1663" i="19" a="1"/>
  <c r="H1663" i="19" s="1"/>
  <c r="H1664" i="19" a="1"/>
  <c r="H1664" i="19" s="1"/>
  <c r="H1665" i="19" a="1"/>
  <c r="H1665" i="19" s="1"/>
  <c r="H1666" i="19" a="1"/>
  <c r="H1666" i="19" s="1"/>
  <c r="H1667" i="19" a="1"/>
  <c r="H1667" i="19" s="1"/>
  <c r="H1668" i="19" a="1"/>
  <c r="H1668" i="19" s="1"/>
  <c r="H1669" i="19" a="1"/>
  <c r="H1669" i="19" s="1"/>
  <c r="H1670" i="19" a="1"/>
  <c r="H1670" i="19" s="1"/>
  <c r="H1671" i="19" a="1"/>
  <c r="H1671" i="19" s="1"/>
  <c r="H1672" i="19" a="1"/>
  <c r="H1672" i="19" s="1"/>
  <c r="H1673" i="19" a="1"/>
  <c r="H1673" i="19" s="1"/>
  <c r="H1674" i="19" a="1"/>
  <c r="H1674" i="19" s="1"/>
  <c r="H1675" i="19" a="1"/>
  <c r="H1675" i="19" s="1"/>
  <c r="H1676" i="19" a="1"/>
  <c r="H1676" i="19" s="1"/>
  <c r="H1677" i="19" a="1"/>
  <c r="H1677" i="19" s="1"/>
  <c r="H1678" i="19" a="1"/>
  <c r="H1678" i="19" s="1"/>
  <c r="H1679" i="19" a="1"/>
  <c r="H1679" i="19" s="1"/>
  <c r="H1680" i="19" a="1"/>
  <c r="H1680" i="19" s="1"/>
  <c r="H1681" i="19" a="1"/>
  <c r="H1681" i="19" s="1"/>
  <c r="H1682" i="19" a="1"/>
  <c r="H1682" i="19" s="1"/>
  <c r="H1683" i="19" a="1"/>
  <c r="H1683" i="19" s="1"/>
  <c r="H1684" i="19" a="1"/>
  <c r="H1684" i="19" s="1"/>
  <c r="H1685" i="19" a="1"/>
  <c r="H1685" i="19" s="1"/>
  <c r="H1686" i="19" a="1"/>
  <c r="H1686" i="19" s="1"/>
  <c r="H1687" i="19" a="1"/>
  <c r="H1687" i="19" s="1"/>
  <c r="H1688" i="19" a="1"/>
  <c r="H1688" i="19" s="1"/>
  <c r="H1689" i="19" a="1"/>
  <c r="H1689" i="19" s="1"/>
  <c r="H1690" i="19" a="1"/>
  <c r="H1690" i="19" s="1"/>
  <c r="H1691" i="19" a="1"/>
  <c r="H1691" i="19" s="1"/>
  <c r="H1692" i="19" a="1"/>
  <c r="H1692" i="19" s="1"/>
  <c r="H1693" i="19" a="1"/>
  <c r="H1693" i="19" s="1"/>
  <c r="H1694" i="19" a="1"/>
  <c r="H1694" i="19" s="1"/>
  <c r="H1695" i="19" a="1"/>
  <c r="H1695" i="19" s="1"/>
  <c r="H1696" i="19" a="1"/>
  <c r="H1696" i="19" s="1"/>
  <c r="H1697" i="19" a="1"/>
  <c r="H1697" i="19" s="1"/>
  <c r="H1698" i="19" a="1"/>
  <c r="H1698" i="19" s="1"/>
  <c r="H1699" i="19" a="1"/>
  <c r="H1699" i="19" s="1"/>
  <c r="H1700" i="19" a="1"/>
  <c r="H1700" i="19" s="1"/>
  <c r="H1701" i="19" a="1"/>
  <c r="H1701" i="19" s="1"/>
  <c r="H1702" i="19" a="1"/>
  <c r="H1702" i="19" s="1"/>
  <c r="H1703" i="19" a="1"/>
  <c r="H1703" i="19" s="1"/>
  <c r="H1704" i="19" a="1"/>
  <c r="H1704" i="19" s="1"/>
  <c r="H1705" i="19" a="1"/>
  <c r="H1705" i="19" s="1"/>
  <c r="H1706" i="19" a="1"/>
  <c r="H1706" i="19" s="1"/>
  <c r="H1707" i="19" a="1"/>
  <c r="H1707" i="19" s="1"/>
  <c r="H1708" i="19" a="1"/>
  <c r="H1708" i="19" s="1"/>
  <c r="H1709" i="19" a="1"/>
  <c r="H1709" i="19" s="1"/>
  <c r="H1710" i="19" a="1"/>
  <c r="H1710" i="19" s="1"/>
  <c r="H1711" i="19" a="1"/>
  <c r="H1711" i="19" s="1"/>
  <c r="H1712" i="19" a="1"/>
  <c r="H1712" i="19" s="1"/>
  <c r="H1713" i="19" a="1"/>
  <c r="H1713" i="19" s="1"/>
  <c r="H1714" i="19" a="1"/>
  <c r="H1714" i="19" s="1"/>
  <c r="H1715" i="19" a="1"/>
  <c r="H1715" i="19" s="1"/>
  <c r="H1716" i="19" a="1"/>
  <c r="H1716" i="19" s="1"/>
  <c r="H1717" i="19" a="1"/>
  <c r="H1717" i="19" s="1"/>
  <c r="H1718" i="19" a="1"/>
  <c r="H1718" i="19" s="1"/>
  <c r="H1719" i="19" a="1"/>
  <c r="H1719" i="19" s="1"/>
  <c r="H1720" i="19" a="1"/>
  <c r="H1720" i="19" s="1"/>
  <c r="H1721" i="19" a="1"/>
  <c r="H1721" i="19" s="1"/>
  <c r="H1722" i="19" a="1"/>
  <c r="H1722" i="19" s="1"/>
  <c r="H1723" i="19" a="1"/>
  <c r="H1723" i="19" s="1"/>
  <c r="H1724" i="19" a="1"/>
  <c r="H1724" i="19" s="1"/>
  <c r="H1725" i="19" a="1"/>
  <c r="H1725" i="19" s="1"/>
  <c r="H1726" i="19" a="1"/>
  <c r="H1726" i="19" s="1"/>
  <c r="H1727" i="19" a="1"/>
  <c r="H1727" i="19" s="1"/>
  <c r="H1728" i="19" a="1"/>
  <c r="H1728" i="19" s="1"/>
  <c r="H1729" i="19" a="1"/>
  <c r="H1729" i="19" s="1"/>
  <c r="H1730" i="19" a="1"/>
  <c r="H1730" i="19" s="1"/>
  <c r="H1731" i="19" a="1"/>
  <c r="H1731" i="19" s="1"/>
  <c r="H1732" i="19" a="1"/>
  <c r="H1732" i="19" s="1"/>
  <c r="H1733" i="19" a="1"/>
  <c r="H1733" i="19" s="1"/>
  <c r="H1734" i="19" a="1"/>
  <c r="H1734" i="19" s="1"/>
  <c r="H1735" i="19" a="1"/>
  <c r="H1735" i="19" s="1"/>
  <c r="H1736" i="19" a="1"/>
  <c r="H1736" i="19" s="1"/>
  <c r="H1737" i="19" a="1"/>
  <c r="H1737" i="19" s="1"/>
  <c r="H1738" i="19" a="1"/>
  <c r="H1738" i="19" s="1"/>
  <c r="H1739" i="19" a="1"/>
  <c r="H1739" i="19" s="1"/>
  <c r="H1740" i="19" a="1"/>
  <c r="H1740" i="19" s="1"/>
  <c r="H1741" i="19" a="1"/>
  <c r="H1741" i="19" s="1"/>
  <c r="H1742" i="19" a="1"/>
  <c r="H1742" i="19" s="1"/>
  <c r="H1743" i="19" a="1"/>
  <c r="H1743" i="19" s="1"/>
  <c r="H1744" i="19" a="1"/>
  <c r="H1744" i="19" s="1"/>
  <c r="H1745" i="19" a="1"/>
  <c r="H1745" i="19" s="1"/>
  <c r="H1746" i="19" a="1"/>
  <c r="H1746" i="19" s="1"/>
  <c r="H1747" i="19" a="1"/>
  <c r="H1747" i="19" s="1"/>
  <c r="H1748" i="19" a="1"/>
  <c r="H1748" i="19" s="1"/>
  <c r="H1749" i="19" a="1"/>
  <c r="H1749" i="19" s="1"/>
  <c r="H1750" i="19" a="1"/>
  <c r="H1750" i="19" s="1"/>
  <c r="H1751" i="19" a="1"/>
  <c r="H1751" i="19" s="1"/>
  <c r="H1752" i="19" a="1"/>
  <c r="H1752" i="19" s="1"/>
  <c r="H1753" i="19" a="1"/>
  <c r="H1753" i="19" s="1"/>
  <c r="H1754" i="19" a="1"/>
  <c r="H1754" i="19" s="1"/>
  <c r="H1755" i="19" a="1"/>
  <c r="H1755" i="19" s="1"/>
  <c r="H1756" i="19" a="1"/>
  <c r="H1756" i="19" s="1"/>
  <c r="H1757" i="19" a="1"/>
  <c r="H1757" i="19" s="1"/>
  <c r="H1758" i="19" a="1"/>
  <c r="H1758" i="19" s="1"/>
  <c r="H1759" i="19" a="1"/>
  <c r="H1759" i="19" s="1"/>
  <c r="H1760" i="19" a="1"/>
  <c r="H1760" i="19" s="1"/>
  <c r="H1761" i="19" a="1"/>
  <c r="H1761" i="19" s="1"/>
  <c r="H1762" i="19" a="1"/>
  <c r="H1762" i="19" s="1"/>
  <c r="H1763" i="19" a="1"/>
  <c r="H1763" i="19" s="1"/>
  <c r="H1764" i="19" a="1"/>
  <c r="H1764" i="19" s="1"/>
  <c r="H1765" i="19" a="1"/>
  <c r="H1765" i="19" s="1"/>
  <c r="H1766" i="19" a="1"/>
  <c r="H1766" i="19" s="1"/>
  <c r="H1767" i="19" a="1"/>
  <c r="H1767" i="19" s="1"/>
  <c r="H1768" i="19" a="1"/>
  <c r="H1768" i="19" s="1"/>
  <c r="H1769" i="19" a="1"/>
  <c r="H1769" i="19" s="1"/>
  <c r="H1770" i="19" a="1"/>
  <c r="H1770" i="19" s="1"/>
  <c r="H1771" i="19" a="1"/>
  <c r="H1771" i="19" s="1"/>
  <c r="H1772" i="19" a="1"/>
  <c r="H1772" i="19" s="1"/>
  <c r="H1773" i="19" a="1"/>
  <c r="H1773" i="19" s="1"/>
  <c r="H1774" i="19" a="1"/>
  <c r="H1774" i="19" s="1"/>
  <c r="H1775" i="19" a="1"/>
  <c r="H1775" i="19" s="1"/>
  <c r="H1776" i="19" a="1"/>
  <c r="H1776" i="19" s="1"/>
  <c r="H1777" i="19" a="1"/>
  <c r="H1777" i="19" s="1"/>
  <c r="H1778" i="19" a="1"/>
  <c r="H1778" i="19" s="1"/>
  <c r="H1779" i="19" a="1"/>
  <c r="H1779" i="19" s="1"/>
  <c r="H1780" i="19" a="1"/>
  <c r="H1780" i="19" s="1"/>
  <c r="H1781" i="19" a="1"/>
  <c r="H1781" i="19" s="1"/>
  <c r="H1782" i="19" a="1"/>
  <c r="H1782" i="19" s="1"/>
  <c r="H1783" i="19" a="1"/>
  <c r="H1783" i="19" s="1"/>
  <c r="H1784" i="19" a="1"/>
  <c r="H1784" i="19" s="1"/>
  <c r="H1785" i="19" a="1"/>
  <c r="H1785" i="19" s="1"/>
  <c r="H1786" i="19" a="1"/>
  <c r="H1786" i="19" s="1"/>
  <c r="H1787" i="19" a="1"/>
  <c r="H1787" i="19" s="1"/>
  <c r="H1788" i="19" a="1"/>
  <c r="H1788" i="19" s="1"/>
  <c r="H1789" i="19" a="1"/>
  <c r="H1789" i="19" s="1"/>
  <c r="H1790" i="19" a="1"/>
  <c r="H1790" i="19" s="1"/>
  <c r="H1791" i="19" a="1"/>
  <c r="H1791" i="19" s="1"/>
  <c r="H1792" i="19" a="1"/>
  <c r="H1792" i="19" s="1"/>
  <c r="H1793" i="19" a="1"/>
  <c r="H1793" i="19" s="1"/>
  <c r="H1794" i="19" a="1"/>
  <c r="H1794" i="19" s="1"/>
  <c r="H1795" i="19" a="1"/>
  <c r="H1795" i="19" s="1"/>
  <c r="H1796" i="19" a="1"/>
  <c r="H1796" i="19" s="1"/>
  <c r="H1797" i="19" a="1"/>
  <c r="H1797" i="19" s="1"/>
  <c r="H1798" i="19" a="1"/>
  <c r="H1798" i="19" s="1"/>
  <c r="H1799" i="19" a="1"/>
  <c r="H1799" i="19" s="1"/>
  <c r="H1800" i="19" a="1"/>
  <c r="H1800" i="19" s="1"/>
  <c r="H1801" i="19" a="1"/>
  <c r="H1801" i="19" s="1"/>
  <c r="H1802" i="19" a="1"/>
  <c r="H1802" i="19" s="1"/>
  <c r="H1803" i="19" a="1"/>
  <c r="H1803" i="19" s="1"/>
  <c r="H1804" i="19" a="1"/>
  <c r="H1804" i="19" s="1"/>
  <c r="H1805" i="19" a="1"/>
  <c r="H1805" i="19" s="1"/>
  <c r="H1806" i="19" a="1"/>
  <c r="H1806" i="19" s="1"/>
  <c r="H1807" i="19" a="1"/>
  <c r="H1807" i="19" s="1"/>
  <c r="H1808" i="19" a="1"/>
  <c r="H1808" i="19" s="1"/>
  <c r="H1809" i="19" a="1"/>
  <c r="H1809" i="19" s="1"/>
  <c r="H1810" i="19" a="1"/>
  <c r="H1810" i="19" s="1"/>
  <c r="H1811" i="19" a="1"/>
  <c r="H1811" i="19" s="1"/>
  <c r="H1812" i="19" a="1"/>
  <c r="H1812" i="19" s="1"/>
  <c r="H1813" i="19" a="1"/>
  <c r="H1813" i="19" s="1"/>
  <c r="H1814" i="19" a="1"/>
  <c r="H1814" i="19" s="1"/>
  <c r="H1815" i="19" a="1"/>
  <c r="H1815" i="19" s="1"/>
  <c r="H1816" i="19" a="1"/>
  <c r="H1816" i="19" s="1"/>
  <c r="H1817" i="19" a="1"/>
  <c r="H1817" i="19" s="1"/>
  <c r="H1818" i="19" a="1"/>
  <c r="H1818" i="19" s="1"/>
  <c r="H1819" i="19" a="1"/>
  <c r="H1819" i="19" s="1"/>
  <c r="H1820" i="19" a="1"/>
  <c r="H1820" i="19" s="1"/>
  <c r="H1821" i="19" a="1"/>
  <c r="H1821" i="19" s="1"/>
  <c r="H1822" i="19" a="1"/>
  <c r="H1822" i="19" s="1"/>
  <c r="H1823" i="19" a="1"/>
  <c r="H1823" i="19" s="1"/>
  <c r="H1824" i="19" a="1"/>
  <c r="H1824" i="19" s="1"/>
  <c r="H1825" i="19" a="1"/>
  <c r="H1825" i="19" s="1"/>
  <c r="H1826" i="19" a="1"/>
  <c r="H1826" i="19" s="1"/>
  <c r="H1827" i="19" a="1"/>
  <c r="H1827" i="19" s="1"/>
  <c r="H1828" i="19" a="1"/>
  <c r="H1828" i="19" s="1"/>
  <c r="H1829" i="19" a="1"/>
  <c r="H1829" i="19" s="1"/>
  <c r="H1830" i="19" a="1"/>
  <c r="H1830" i="19" s="1"/>
  <c r="H1831" i="19" a="1"/>
  <c r="H1831" i="19" s="1"/>
  <c r="H1832" i="19" a="1"/>
  <c r="H1832" i="19" s="1"/>
  <c r="H1833" i="19" a="1"/>
  <c r="H1833" i="19" s="1"/>
  <c r="H1834" i="19" a="1"/>
  <c r="H1834" i="19" s="1"/>
  <c r="H1835" i="19" a="1"/>
  <c r="H1835" i="19" s="1"/>
  <c r="H1836" i="19" a="1"/>
  <c r="H1836" i="19" s="1"/>
  <c r="H1837" i="19" a="1"/>
  <c r="H1837" i="19" s="1"/>
  <c r="H1838" i="19" a="1"/>
  <c r="H1838" i="19" s="1"/>
  <c r="H1839" i="19" a="1"/>
  <c r="H1839" i="19" s="1"/>
  <c r="H1840" i="19" a="1"/>
  <c r="H1840" i="19" s="1"/>
  <c r="H1841" i="19" a="1"/>
  <c r="H1841" i="19" s="1"/>
  <c r="H1842" i="19" a="1"/>
  <c r="H1842" i="19" s="1"/>
  <c r="H1843" i="19" a="1"/>
  <c r="H1843" i="19" s="1"/>
  <c r="H1844" i="19" a="1"/>
  <c r="H1844" i="19" s="1"/>
  <c r="H1845" i="19" a="1"/>
  <c r="H1845" i="19" s="1"/>
  <c r="H1846" i="19" a="1"/>
  <c r="H1846" i="19" s="1"/>
  <c r="H1847" i="19" a="1"/>
  <c r="H1847" i="19" s="1"/>
  <c r="H1848" i="19" a="1"/>
  <c r="H1848" i="19" s="1"/>
  <c r="H1849" i="19" a="1"/>
  <c r="H1849" i="19" s="1"/>
  <c r="H1850" i="19" a="1"/>
  <c r="H1850" i="19" s="1"/>
  <c r="H1851" i="19" a="1"/>
  <c r="H1851" i="19" s="1"/>
  <c r="H1852" i="19" a="1"/>
  <c r="H1852" i="19" s="1"/>
  <c r="H1853" i="19" a="1"/>
  <c r="H1853" i="19" s="1"/>
  <c r="H1854" i="19" a="1"/>
  <c r="H1854" i="19" s="1"/>
  <c r="H1855" i="19" a="1"/>
  <c r="H1855" i="19" s="1"/>
  <c r="H1856" i="19" a="1"/>
  <c r="H1856" i="19" s="1"/>
  <c r="H1857" i="19" a="1"/>
  <c r="H1857" i="19" s="1"/>
  <c r="H1858" i="19" a="1"/>
  <c r="H1858" i="19" s="1"/>
  <c r="H1859" i="19" a="1"/>
  <c r="H1859" i="19" s="1"/>
  <c r="H1860" i="19" a="1"/>
  <c r="H1860" i="19" s="1"/>
  <c r="H1861" i="19" a="1"/>
  <c r="H1861" i="19" s="1"/>
  <c r="H1862" i="19" a="1"/>
  <c r="H1862" i="19" s="1"/>
  <c r="H1863" i="19" a="1"/>
  <c r="H1863" i="19" s="1"/>
  <c r="H1864" i="19" a="1"/>
  <c r="H1864" i="19" s="1"/>
  <c r="H1865" i="19" a="1"/>
  <c r="H1865" i="19" s="1"/>
  <c r="H1866" i="19" a="1"/>
  <c r="H1866" i="19" s="1"/>
  <c r="H1867" i="19" a="1"/>
  <c r="H1867" i="19" s="1"/>
  <c r="H1868" i="19" a="1"/>
  <c r="H1868" i="19" s="1"/>
  <c r="H1869" i="19" a="1"/>
  <c r="H1869" i="19" s="1"/>
  <c r="H1870" i="19" a="1"/>
  <c r="H1870" i="19" s="1"/>
  <c r="H1871" i="19" a="1"/>
  <c r="H1871" i="19" s="1"/>
  <c r="H1872" i="19" a="1"/>
  <c r="H1872" i="19" s="1"/>
  <c r="H1873" i="19" a="1"/>
  <c r="H1873" i="19" s="1"/>
  <c r="H1874" i="19" a="1"/>
  <c r="H1874" i="19" s="1"/>
  <c r="H1875" i="19" a="1"/>
  <c r="H1875" i="19" s="1"/>
  <c r="H1876" i="19" a="1"/>
  <c r="H1876" i="19" s="1"/>
  <c r="H1877" i="19" a="1"/>
  <c r="H1877" i="19" s="1"/>
  <c r="H1878" i="19" a="1"/>
  <c r="H1878" i="19" s="1"/>
  <c r="H1879" i="19" a="1"/>
  <c r="H1879" i="19" s="1"/>
  <c r="H1880" i="19" a="1"/>
  <c r="H1880" i="19" s="1"/>
  <c r="H1881" i="19" a="1"/>
  <c r="H1881" i="19" s="1"/>
  <c r="H1882" i="19" a="1"/>
  <c r="H1882" i="19" s="1"/>
  <c r="H1883" i="19" a="1"/>
  <c r="H1883" i="19" s="1"/>
  <c r="H1884" i="19" a="1"/>
  <c r="H1884" i="19" s="1"/>
  <c r="H1885" i="19" a="1"/>
  <c r="H1885" i="19" s="1"/>
  <c r="H1886" i="19" a="1"/>
  <c r="H1886" i="19" s="1"/>
  <c r="H1887" i="19" a="1"/>
  <c r="H1887" i="19" s="1"/>
  <c r="H1888" i="19" a="1"/>
  <c r="H1888" i="19" s="1"/>
  <c r="H1889" i="19" a="1"/>
  <c r="H1889" i="19" s="1"/>
  <c r="H1890" i="19" a="1"/>
  <c r="H1890" i="19" s="1"/>
  <c r="H1891" i="19" a="1"/>
  <c r="H1891" i="19" s="1"/>
  <c r="H1892" i="19" a="1"/>
  <c r="H1892" i="19" s="1"/>
  <c r="H1893" i="19" a="1"/>
  <c r="H1893" i="19" s="1"/>
  <c r="H1894" i="19" a="1"/>
  <c r="H1894" i="19" s="1"/>
  <c r="H1895" i="19" a="1"/>
  <c r="H1895" i="19" s="1"/>
  <c r="H1896" i="19" a="1"/>
  <c r="H1896" i="19" s="1"/>
  <c r="H1897" i="19" a="1"/>
  <c r="H1897" i="19" s="1"/>
  <c r="H1898" i="19" a="1"/>
  <c r="H1898" i="19" s="1"/>
  <c r="H1899" i="19" a="1"/>
  <c r="H1899" i="19" s="1"/>
  <c r="H1900" i="19" a="1"/>
  <c r="H1900" i="19" s="1"/>
  <c r="H1901" i="19" a="1"/>
  <c r="H1901" i="19" s="1"/>
  <c r="H1902" i="19" a="1"/>
  <c r="H1902" i="19" s="1"/>
  <c r="H1903" i="19" a="1"/>
  <c r="H1903" i="19" s="1"/>
  <c r="H1904" i="19" a="1"/>
  <c r="H1904" i="19" s="1"/>
  <c r="H1905" i="19" a="1"/>
  <c r="H1905" i="19" s="1"/>
  <c r="H1906" i="19" a="1"/>
  <c r="H1906" i="19" s="1"/>
  <c r="H1907" i="19" a="1"/>
  <c r="H1907" i="19" s="1"/>
  <c r="H1908" i="19" a="1"/>
  <c r="H1908" i="19" s="1"/>
  <c r="H1909" i="19" a="1"/>
  <c r="H1909" i="19" s="1"/>
  <c r="H1910" i="19" a="1"/>
  <c r="H1910" i="19" s="1"/>
  <c r="H1911" i="19" a="1"/>
  <c r="H1911" i="19" s="1"/>
  <c r="H1912" i="19" a="1"/>
  <c r="H1912" i="19" s="1"/>
  <c r="H1913" i="19" a="1"/>
  <c r="H1913" i="19" s="1"/>
  <c r="H1914" i="19" a="1"/>
  <c r="H1914" i="19" s="1"/>
  <c r="H1915" i="19" a="1"/>
  <c r="H1915" i="19" s="1"/>
  <c r="H1916" i="19" a="1"/>
  <c r="H1916" i="19" s="1"/>
  <c r="H1917" i="19" a="1"/>
  <c r="H1917" i="19" s="1"/>
  <c r="H1918" i="19" a="1"/>
  <c r="H1918" i="19" s="1"/>
  <c r="H1919" i="19" a="1"/>
  <c r="H1919" i="19" s="1"/>
  <c r="H1920" i="19" a="1"/>
  <c r="H1920" i="19" s="1"/>
  <c r="H1921" i="19" a="1"/>
  <c r="H1921" i="19" s="1"/>
  <c r="H1922" i="19" a="1"/>
  <c r="H1922" i="19" s="1"/>
  <c r="H1923" i="19" a="1"/>
  <c r="H1923" i="19" s="1"/>
  <c r="H1924" i="19" a="1"/>
  <c r="H1924" i="19" s="1"/>
  <c r="H1925" i="19" a="1"/>
  <c r="H1925" i="19" s="1"/>
  <c r="H1926" i="19" a="1"/>
  <c r="H1926" i="19" s="1"/>
  <c r="H1927" i="19" a="1"/>
  <c r="H1927" i="19" s="1"/>
  <c r="H1928" i="19" a="1"/>
  <c r="H1928" i="19" s="1"/>
  <c r="H1929" i="19" a="1"/>
  <c r="H1929" i="19" s="1"/>
  <c r="H1930" i="19" a="1"/>
  <c r="H1930" i="19" s="1"/>
  <c r="H1931" i="19" a="1"/>
  <c r="H1931" i="19" s="1"/>
  <c r="H1932" i="19" a="1"/>
  <c r="H1932" i="19" s="1"/>
  <c r="H1933" i="19" a="1"/>
  <c r="H1933" i="19" s="1"/>
  <c r="H1934" i="19" a="1"/>
  <c r="H1934" i="19" s="1"/>
  <c r="H1935" i="19" a="1"/>
  <c r="H1935" i="19" s="1"/>
  <c r="H1936" i="19" a="1"/>
  <c r="H1936" i="19" s="1"/>
  <c r="H1937" i="19" a="1"/>
  <c r="H1937" i="19" s="1"/>
  <c r="H1938" i="19" a="1"/>
  <c r="H1938" i="19" s="1"/>
  <c r="H1939" i="19" a="1"/>
  <c r="H1939" i="19" s="1"/>
  <c r="H1940" i="19" a="1"/>
  <c r="H1940" i="19" s="1"/>
  <c r="H1941" i="19" a="1"/>
  <c r="H1941" i="19" s="1"/>
  <c r="H1942" i="19" a="1"/>
  <c r="H1942" i="19" s="1"/>
  <c r="H1943" i="19" a="1"/>
  <c r="H1943" i="19" s="1"/>
  <c r="H1944" i="19" a="1"/>
  <c r="H1944" i="19" s="1"/>
  <c r="H1945" i="19" a="1"/>
  <c r="H1945" i="19" s="1"/>
  <c r="H1946" i="19" a="1"/>
  <c r="H1946" i="19" s="1"/>
  <c r="H1947" i="19" a="1"/>
  <c r="H1947" i="19" s="1"/>
  <c r="H1948" i="19" a="1"/>
  <c r="H1948" i="19" s="1"/>
  <c r="H1949" i="19" a="1"/>
  <c r="H1949" i="19" s="1"/>
  <c r="H1950" i="19" a="1"/>
  <c r="H1950" i="19" s="1"/>
  <c r="H1951" i="19" a="1"/>
  <c r="H1951" i="19" s="1"/>
  <c r="H1952" i="19" a="1"/>
  <c r="H1952" i="19" s="1"/>
  <c r="H1953" i="19" a="1"/>
  <c r="H1953" i="19" s="1"/>
  <c r="H1954" i="19" a="1"/>
  <c r="H1954" i="19" s="1"/>
  <c r="H1955" i="19" a="1"/>
  <c r="H1955" i="19" s="1"/>
  <c r="H1956" i="19" a="1"/>
  <c r="H1956" i="19" s="1"/>
  <c r="H1957" i="19" a="1"/>
  <c r="H1957" i="19" s="1"/>
  <c r="H1958" i="19" a="1"/>
  <c r="H1958" i="19" s="1"/>
  <c r="H1959" i="19" a="1"/>
  <c r="H1959" i="19" s="1"/>
  <c r="H1960" i="19" a="1"/>
  <c r="H1960" i="19" s="1"/>
  <c r="H1961" i="19" a="1"/>
  <c r="H1961" i="19" s="1"/>
  <c r="H1962" i="19" a="1"/>
  <c r="H1962" i="19" s="1"/>
  <c r="H1963" i="19" a="1"/>
  <c r="H1963" i="19" s="1"/>
  <c r="H1964" i="19" a="1"/>
  <c r="H1964" i="19" s="1"/>
  <c r="H1965" i="19" a="1"/>
  <c r="H1965" i="19" s="1"/>
  <c r="H1966" i="19" a="1"/>
  <c r="H1966" i="19" s="1"/>
  <c r="H1967" i="19" a="1"/>
  <c r="H1967" i="19" s="1"/>
  <c r="H1968" i="19" a="1"/>
  <c r="H1968" i="19" s="1"/>
  <c r="H1969" i="19" a="1"/>
  <c r="H1969" i="19" s="1"/>
  <c r="H1970" i="19" a="1"/>
  <c r="H1970" i="19" s="1"/>
  <c r="H1971" i="19" a="1"/>
  <c r="H1971" i="19" s="1"/>
  <c r="H1972" i="19" a="1"/>
  <c r="H1972" i="19" s="1"/>
  <c r="H1973" i="19" a="1"/>
  <c r="H1973" i="19" s="1"/>
  <c r="H1974" i="19" a="1"/>
  <c r="H1974" i="19" s="1"/>
  <c r="H1975" i="19" a="1"/>
  <c r="H1975" i="19" s="1"/>
  <c r="H1976" i="19" a="1"/>
  <c r="H1976" i="19" s="1"/>
  <c r="H1977" i="19" a="1"/>
  <c r="H1977" i="19" s="1"/>
  <c r="H1978" i="19" a="1"/>
  <c r="H1978" i="19" s="1"/>
  <c r="H1979" i="19" a="1"/>
  <c r="H1979" i="19" s="1"/>
  <c r="H1980" i="19" a="1"/>
  <c r="H1980" i="19" s="1"/>
  <c r="H1981" i="19" a="1"/>
  <c r="H1981" i="19" s="1"/>
  <c r="H1982" i="19" a="1"/>
  <c r="H1982" i="19" s="1"/>
  <c r="H1983" i="19" a="1"/>
  <c r="H1983" i="19" s="1"/>
  <c r="H1984" i="19" a="1"/>
  <c r="H1984" i="19" s="1"/>
  <c r="H1985" i="19" a="1"/>
  <c r="H1985" i="19" s="1"/>
  <c r="H1986" i="19" a="1"/>
  <c r="H1986" i="19" s="1"/>
  <c r="H1987" i="19" a="1"/>
  <c r="H1987" i="19" s="1"/>
  <c r="H1988" i="19" a="1"/>
  <c r="H1988" i="19" s="1"/>
  <c r="H1989" i="19" a="1"/>
  <c r="H1989" i="19" s="1"/>
  <c r="H1990" i="19" a="1"/>
  <c r="H1990" i="19" s="1"/>
  <c r="H1991" i="19" a="1"/>
  <c r="H1991" i="19" s="1"/>
  <c r="H1992" i="19" a="1"/>
  <c r="H1992" i="19" s="1"/>
  <c r="H1993" i="19" a="1"/>
  <c r="H1993" i="19" s="1"/>
  <c r="H1994" i="19" a="1"/>
  <c r="H1994" i="19" s="1"/>
  <c r="H1995" i="19" a="1"/>
  <c r="H1995" i="19" s="1"/>
  <c r="H1996" i="19" a="1"/>
  <c r="H1996" i="19" s="1"/>
  <c r="H1997" i="19" a="1"/>
  <c r="H1997" i="19" s="1"/>
  <c r="H1998" i="19" a="1"/>
  <c r="H1998" i="19" s="1"/>
  <c r="H1999" i="19" a="1"/>
  <c r="H1999" i="19" s="1"/>
  <c r="H2000" i="19" a="1"/>
  <c r="H2000" i="19" s="1"/>
  <c r="H2001" i="19" a="1"/>
  <c r="H2001" i="19" s="1"/>
  <c r="H2002" i="19" a="1"/>
  <c r="H2002" i="19" s="1"/>
  <c r="H2003" i="19" a="1"/>
  <c r="H2003" i="19" s="1"/>
  <c r="H2004" i="19" a="1"/>
  <c r="H2004" i="19" s="1"/>
  <c r="H2005" i="19" a="1"/>
  <c r="H2005" i="19" s="1"/>
  <c r="H2006" i="19" a="1"/>
  <c r="H2006" i="19" s="1"/>
  <c r="H2007" i="19" a="1"/>
  <c r="H2007" i="19" s="1"/>
  <c r="H2008" i="19" a="1"/>
  <c r="H2008" i="19" s="1"/>
  <c r="H2009" i="19" a="1"/>
  <c r="H2009" i="19" s="1"/>
  <c r="H2010" i="19" a="1"/>
  <c r="H2010" i="19" s="1"/>
  <c r="H2011" i="19" a="1"/>
  <c r="H2011" i="19" s="1"/>
  <c r="H2012" i="19" a="1"/>
  <c r="H2012" i="19" s="1"/>
  <c r="H2013" i="19" a="1"/>
  <c r="H2013" i="19" s="1"/>
  <c r="H2014" i="19" a="1"/>
  <c r="H2014" i="19" s="1"/>
  <c r="H2015" i="19" a="1"/>
  <c r="H2015" i="19" s="1"/>
  <c r="H2016" i="19" a="1"/>
  <c r="H2016" i="19" s="1"/>
  <c r="H2017" i="19" a="1"/>
  <c r="H2017" i="19" s="1"/>
  <c r="H2018" i="19" a="1"/>
  <c r="H2018" i="19" s="1"/>
  <c r="H2019" i="19" a="1"/>
  <c r="H2019" i="19" s="1"/>
  <c r="H2020" i="19" a="1"/>
  <c r="H2020" i="19" s="1"/>
  <c r="H2021" i="19" a="1"/>
  <c r="H2021" i="19" s="1"/>
  <c r="H2022" i="19" a="1"/>
  <c r="H2022" i="19" s="1"/>
  <c r="H2023" i="19" a="1"/>
  <c r="H2023" i="19" s="1"/>
  <c r="H2024" i="19" a="1"/>
  <c r="H2024" i="19" s="1"/>
  <c r="H2025" i="19" a="1"/>
  <c r="H2025" i="19" s="1"/>
  <c r="H2026" i="19" a="1"/>
  <c r="H2026" i="19" s="1"/>
  <c r="H2027" i="19" a="1"/>
  <c r="H2027" i="19" s="1"/>
  <c r="H2028" i="19" a="1"/>
  <c r="H2028" i="19" s="1"/>
  <c r="H2029" i="19" a="1"/>
  <c r="H2029" i="19" s="1"/>
  <c r="H2030" i="19" a="1"/>
  <c r="H2030" i="19" s="1"/>
  <c r="H2031" i="19" a="1"/>
  <c r="H2031" i="19" s="1"/>
  <c r="H2032" i="19" a="1"/>
  <c r="H2032" i="19" s="1"/>
  <c r="H2033" i="19" a="1"/>
  <c r="H2033" i="19" s="1"/>
  <c r="H2034" i="19" a="1"/>
  <c r="H2034" i="19" s="1"/>
  <c r="H2035" i="19" a="1"/>
  <c r="H2035" i="19" s="1"/>
  <c r="H2036" i="19" a="1"/>
  <c r="H2036" i="19" s="1"/>
  <c r="H2037" i="19" a="1"/>
  <c r="H2037" i="19" s="1"/>
  <c r="H2038" i="19" a="1"/>
  <c r="H2038" i="19" s="1"/>
  <c r="H2039" i="19" a="1"/>
  <c r="H2039" i="19" s="1"/>
  <c r="H2040" i="19" a="1"/>
  <c r="H2040" i="19" s="1"/>
  <c r="H2041" i="19" a="1"/>
  <c r="H2041" i="19" s="1"/>
  <c r="H2042" i="19" a="1"/>
  <c r="H2042" i="19" s="1"/>
  <c r="H2043" i="19" a="1"/>
  <c r="H2043" i="19" s="1"/>
  <c r="H2044" i="19" a="1"/>
  <c r="H2044" i="19" s="1"/>
  <c r="H2045" i="19" a="1"/>
  <c r="H2045" i="19" s="1"/>
  <c r="H2046" i="19" a="1"/>
  <c r="H2046" i="19" s="1"/>
  <c r="H2047" i="19" a="1"/>
  <c r="H2047" i="19" s="1"/>
  <c r="H2048" i="19" a="1"/>
  <c r="H2048" i="19" s="1"/>
  <c r="H2049" i="19" a="1"/>
  <c r="H2049" i="19" s="1"/>
  <c r="H2050" i="19" a="1"/>
  <c r="H2050" i="19" s="1"/>
  <c r="H2051" i="19" a="1"/>
  <c r="H2051" i="19" s="1"/>
  <c r="H2052" i="19" a="1"/>
  <c r="H2052" i="19" s="1"/>
  <c r="H2053" i="19" a="1"/>
  <c r="H2053" i="19" s="1"/>
  <c r="H2054" i="19" a="1"/>
  <c r="H2054" i="19" s="1"/>
  <c r="H2055" i="19" a="1"/>
  <c r="H2055" i="19" s="1"/>
  <c r="H2056" i="19" a="1"/>
  <c r="H2056" i="19" s="1"/>
  <c r="H2057" i="19" a="1"/>
  <c r="H2057" i="19" s="1"/>
  <c r="H2058" i="19" a="1"/>
  <c r="H2058" i="19" s="1"/>
  <c r="H2059" i="19" a="1"/>
  <c r="H2059" i="19" s="1"/>
  <c r="H2060" i="19" a="1"/>
  <c r="H2060" i="19" s="1"/>
  <c r="H2061" i="19" a="1"/>
  <c r="H2061" i="19" s="1"/>
  <c r="H2062" i="19" a="1"/>
  <c r="H2062" i="19" s="1"/>
  <c r="H2063" i="19" a="1"/>
  <c r="H2063" i="19" s="1"/>
  <c r="H2064" i="19" a="1"/>
  <c r="H2064" i="19" s="1"/>
  <c r="H2065" i="19" a="1"/>
  <c r="H2065" i="19" s="1"/>
  <c r="H2066" i="19" a="1"/>
  <c r="H2066" i="19" s="1"/>
  <c r="H2067" i="19" a="1"/>
  <c r="H2067" i="19" s="1"/>
  <c r="H2068" i="19" a="1"/>
  <c r="H2068" i="19" s="1"/>
  <c r="H2069" i="19" a="1"/>
  <c r="H2069" i="19" s="1"/>
  <c r="H2070" i="19" a="1"/>
  <c r="H2070" i="19" s="1"/>
  <c r="H2071" i="19" a="1"/>
  <c r="H2071" i="19" s="1"/>
  <c r="H2072" i="19" a="1"/>
  <c r="H2072" i="19" s="1"/>
  <c r="H2073" i="19" a="1"/>
  <c r="H2073" i="19" s="1"/>
  <c r="H2074" i="19" a="1"/>
  <c r="H2074" i="19" s="1"/>
  <c r="H2075" i="19" a="1"/>
  <c r="H2075" i="19" s="1"/>
  <c r="H2076" i="19" a="1"/>
  <c r="H2076" i="19" s="1"/>
  <c r="H2077" i="19" a="1"/>
  <c r="H2077" i="19" s="1"/>
  <c r="H2078" i="19" a="1"/>
  <c r="H2078" i="19" s="1"/>
  <c r="H2079" i="19" a="1"/>
  <c r="H2079" i="19" s="1"/>
  <c r="H2080" i="19" a="1"/>
  <c r="H2080" i="19" s="1"/>
  <c r="H2081" i="19" a="1"/>
  <c r="H2081" i="19" s="1"/>
  <c r="H2082" i="19" a="1"/>
  <c r="H2082" i="19" s="1"/>
  <c r="H2083" i="19" a="1"/>
  <c r="H2083" i="19" s="1"/>
  <c r="H2084" i="19" a="1"/>
  <c r="H2084" i="19" s="1"/>
  <c r="H2085" i="19" a="1"/>
  <c r="H2085" i="19" s="1"/>
  <c r="H2086" i="19" a="1"/>
  <c r="H2086" i="19" s="1"/>
  <c r="H2087" i="19" a="1"/>
  <c r="H2087" i="19" s="1"/>
  <c r="H2088" i="19" a="1"/>
  <c r="H2088" i="19" s="1"/>
  <c r="H2089" i="19" a="1"/>
  <c r="H2089" i="19" s="1"/>
  <c r="H2090" i="19" a="1"/>
  <c r="H2090" i="19" s="1"/>
  <c r="H2091" i="19" a="1"/>
  <c r="H2091" i="19" s="1"/>
  <c r="H2092" i="19" a="1"/>
  <c r="H2092" i="19" s="1"/>
  <c r="H2093" i="19" a="1"/>
  <c r="H2093" i="19" s="1"/>
  <c r="H2094" i="19" a="1"/>
  <c r="H2094" i="19" s="1"/>
  <c r="H2095" i="19" a="1"/>
  <c r="H2095" i="19" s="1"/>
  <c r="H2096" i="19" a="1"/>
  <c r="H2096" i="19" s="1"/>
  <c r="H2097" i="19" a="1"/>
  <c r="H2097" i="19" s="1"/>
  <c r="H2098" i="19" a="1"/>
  <c r="H2098" i="19" s="1"/>
  <c r="H2099" i="19" a="1"/>
  <c r="H2099" i="19" s="1"/>
  <c r="H2100" i="19" a="1"/>
  <c r="H2100" i="19" s="1"/>
  <c r="H2101" i="19" a="1"/>
  <c r="H2101" i="19" s="1"/>
  <c r="H2102" i="19" a="1"/>
  <c r="H2102" i="19" s="1"/>
  <c r="H2103" i="19" a="1"/>
  <c r="H2103" i="19" s="1"/>
  <c r="H2104" i="19" a="1"/>
  <c r="H2104" i="19" s="1"/>
  <c r="H2105" i="19" a="1"/>
  <c r="H2105" i="19" s="1"/>
  <c r="H2106" i="19" a="1"/>
  <c r="H2106" i="19" s="1"/>
  <c r="H2107" i="19" a="1"/>
  <c r="H2107" i="19" s="1"/>
  <c r="H2108" i="19" a="1"/>
  <c r="H2108" i="19" s="1"/>
  <c r="H2109" i="19" a="1"/>
  <c r="H2109" i="19" s="1"/>
  <c r="H2110" i="19" a="1"/>
  <c r="H2110" i="19" s="1"/>
  <c r="H2111" i="19" a="1"/>
  <c r="H2111" i="19" s="1"/>
  <c r="H2112" i="19" a="1"/>
  <c r="H2112" i="19" s="1"/>
  <c r="H2113" i="19" a="1"/>
  <c r="H2113" i="19" s="1"/>
  <c r="H2114" i="19" a="1"/>
  <c r="H2114" i="19" s="1"/>
  <c r="H2115" i="19" a="1"/>
  <c r="H2115" i="19" s="1"/>
  <c r="H2116" i="19" a="1"/>
  <c r="H2116" i="19" s="1"/>
  <c r="H2117" i="19" a="1"/>
  <c r="H2117" i="19" s="1"/>
  <c r="H2118" i="19" a="1"/>
  <c r="H2118" i="19" s="1"/>
  <c r="H2119" i="19" a="1"/>
  <c r="H2119" i="19" s="1"/>
  <c r="H2120" i="19" a="1"/>
  <c r="H2120" i="19" s="1"/>
  <c r="H2121" i="19" a="1"/>
  <c r="H2121" i="19" s="1"/>
  <c r="H2122" i="19" a="1"/>
  <c r="H2122" i="19" s="1"/>
  <c r="H2123" i="19" a="1"/>
  <c r="H2123" i="19" s="1"/>
  <c r="H2124" i="19" a="1"/>
  <c r="H2124" i="19" s="1"/>
  <c r="H2125" i="19" a="1"/>
  <c r="H2125" i="19" s="1"/>
  <c r="H2126" i="19" a="1"/>
  <c r="H2126" i="19" s="1"/>
  <c r="H2127" i="19" a="1"/>
  <c r="H2127" i="19" s="1"/>
  <c r="H2128" i="19" a="1"/>
  <c r="H2128" i="19" s="1"/>
  <c r="H2129" i="19" a="1"/>
  <c r="H2129" i="19" s="1"/>
  <c r="H2130" i="19" a="1"/>
  <c r="H2130" i="19" s="1"/>
  <c r="H2131" i="19" a="1"/>
  <c r="H2131" i="19" s="1"/>
  <c r="H2132" i="19" a="1"/>
  <c r="H2132" i="19" s="1"/>
  <c r="H2133" i="19" a="1"/>
  <c r="H2133" i="19" s="1"/>
  <c r="H2134" i="19" a="1"/>
  <c r="H2134" i="19" s="1"/>
  <c r="H2135" i="19" a="1"/>
  <c r="H2135" i="19" s="1"/>
  <c r="H2136" i="19" a="1"/>
  <c r="H2136" i="19" s="1"/>
  <c r="H2137" i="19" a="1"/>
  <c r="H2137" i="19" s="1"/>
  <c r="H2138" i="19" a="1"/>
  <c r="H2138" i="19" s="1"/>
  <c r="H2139" i="19" a="1"/>
  <c r="H2139" i="19" s="1"/>
  <c r="H2140" i="19" a="1"/>
  <c r="H2140" i="19" s="1"/>
  <c r="H2141" i="19" a="1"/>
  <c r="H2141" i="19" s="1"/>
  <c r="H2142" i="19" a="1"/>
  <c r="H2142" i="19" s="1"/>
  <c r="H2143" i="19" a="1"/>
  <c r="H2143" i="19" s="1"/>
  <c r="H2144" i="19" a="1"/>
  <c r="H2144" i="19" s="1"/>
  <c r="H2145" i="19" a="1"/>
  <c r="H2145" i="19" s="1"/>
  <c r="H2146" i="19" a="1"/>
  <c r="H2146" i="19" s="1"/>
  <c r="H2147" i="19" a="1"/>
  <c r="H2147" i="19" s="1"/>
  <c r="H2148" i="19" a="1"/>
  <c r="H2148" i="19" s="1"/>
  <c r="H2149" i="19" a="1"/>
  <c r="H2149" i="19" s="1"/>
  <c r="H2150" i="19" a="1"/>
  <c r="H2150" i="19" s="1"/>
  <c r="H2151" i="19" a="1"/>
  <c r="H2151" i="19" s="1"/>
  <c r="H2152" i="19" a="1"/>
  <c r="H2152" i="19" s="1"/>
  <c r="H2153" i="19" a="1"/>
  <c r="H2153" i="19" s="1"/>
  <c r="H2154" i="19" a="1"/>
  <c r="H2154" i="19" s="1"/>
  <c r="H2155" i="19" a="1"/>
  <c r="H2155" i="19" s="1"/>
  <c r="H2156" i="19" a="1"/>
  <c r="H2156" i="19" s="1"/>
  <c r="H2157" i="19" a="1"/>
  <c r="H2157" i="19" s="1"/>
  <c r="H2158" i="19" a="1"/>
  <c r="H2158" i="19" s="1"/>
  <c r="H2159" i="19" a="1"/>
  <c r="H2159" i="19" s="1"/>
  <c r="H2160" i="19" a="1"/>
  <c r="H2160" i="19" s="1"/>
  <c r="H2161" i="19" a="1"/>
  <c r="H2161" i="19" s="1"/>
  <c r="H2162" i="19" a="1"/>
  <c r="H2162" i="19" s="1"/>
  <c r="H2163" i="19" a="1"/>
  <c r="H2163" i="19" s="1"/>
  <c r="H2164" i="19" a="1"/>
  <c r="H2164" i="19" s="1"/>
  <c r="H2165" i="19" a="1"/>
  <c r="H2165" i="19" s="1"/>
  <c r="H2166" i="19" a="1"/>
  <c r="H2166" i="19" s="1"/>
  <c r="H2167" i="19" a="1"/>
  <c r="H2167" i="19" s="1"/>
  <c r="H2168" i="19" a="1"/>
  <c r="H2168" i="19" s="1"/>
  <c r="H2169" i="19" a="1"/>
  <c r="H2169" i="19" s="1"/>
  <c r="H2170" i="19" a="1"/>
  <c r="H2170" i="19" s="1"/>
  <c r="H2171" i="19" a="1"/>
  <c r="H2171" i="19" s="1"/>
  <c r="H2172" i="19" a="1"/>
  <c r="H2172" i="19" s="1"/>
  <c r="H2173" i="19" a="1"/>
  <c r="H2173" i="19" s="1"/>
  <c r="H2174" i="19" a="1"/>
  <c r="H2174" i="19" s="1"/>
  <c r="H2175" i="19" a="1"/>
  <c r="H2175" i="19" s="1"/>
  <c r="H2176" i="19" a="1"/>
  <c r="H2176" i="19" s="1"/>
  <c r="H2177" i="19" a="1"/>
  <c r="H2177" i="19" s="1"/>
  <c r="H2178" i="19" a="1"/>
  <c r="H2178" i="19" s="1"/>
  <c r="H2179" i="19" a="1"/>
  <c r="H2179" i="19" s="1"/>
  <c r="H2180" i="19" a="1"/>
  <c r="H2180" i="19" s="1"/>
  <c r="H2181" i="19" a="1"/>
  <c r="H2181" i="19" s="1"/>
  <c r="H2182" i="19" a="1"/>
  <c r="H2182" i="19" s="1"/>
  <c r="H2183" i="19" a="1"/>
  <c r="H2183" i="19" s="1"/>
  <c r="H2184" i="19" a="1"/>
  <c r="H2184" i="19" s="1"/>
  <c r="H2185" i="19" a="1"/>
  <c r="H2185" i="19" s="1"/>
  <c r="H2186" i="19" a="1"/>
  <c r="H2186" i="19" s="1"/>
  <c r="H2187" i="19" a="1"/>
  <c r="H2187" i="19" s="1"/>
  <c r="H2188" i="19" a="1"/>
  <c r="H2188" i="19" s="1"/>
  <c r="H2189" i="19" a="1"/>
  <c r="H2189" i="19" s="1"/>
  <c r="H2190" i="19" a="1"/>
  <c r="H2190" i="19" s="1"/>
  <c r="H2191" i="19" a="1"/>
  <c r="H2191" i="19" s="1"/>
  <c r="H2192" i="19" a="1"/>
  <c r="H2192" i="19" s="1"/>
  <c r="H2193" i="19" a="1"/>
  <c r="H2193" i="19" s="1"/>
  <c r="H2194" i="19" a="1"/>
  <c r="H2194" i="19" s="1"/>
  <c r="H2195" i="19" a="1"/>
  <c r="H2195" i="19" s="1"/>
  <c r="H2196" i="19" a="1"/>
  <c r="H2196" i="19" s="1"/>
  <c r="H2197" i="19" a="1"/>
  <c r="H2197" i="19" s="1"/>
  <c r="H2198" i="19" a="1"/>
  <c r="H2198" i="19" s="1"/>
  <c r="H2199" i="19" a="1"/>
  <c r="H2199" i="19" s="1"/>
  <c r="H2200" i="19" a="1"/>
  <c r="H2200" i="19" s="1"/>
  <c r="H2201" i="19" a="1"/>
  <c r="H2201" i="19" s="1"/>
  <c r="H2202" i="19" a="1"/>
  <c r="H2202" i="19" s="1"/>
  <c r="H2203" i="19" a="1"/>
  <c r="H2203" i="19" s="1"/>
  <c r="H2204" i="19" a="1"/>
  <c r="H2204" i="19" s="1"/>
  <c r="H2205" i="19" a="1"/>
  <c r="H2205" i="19" s="1"/>
  <c r="H2206" i="19" a="1"/>
  <c r="H2206" i="19" s="1"/>
  <c r="H2207" i="19" a="1"/>
  <c r="H2207" i="19" s="1"/>
  <c r="H2208" i="19" a="1"/>
  <c r="H2208" i="19" s="1"/>
  <c r="H2209" i="19" a="1"/>
  <c r="H2209" i="19" s="1"/>
  <c r="H2210" i="19" a="1"/>
  <c r="H2210" i="19" s="1"/>
  <c r="H2211" i="19" a="1"/>
  <c r="H2211" i="19" s="1"/>
  <c r="H2212" i="19" a="1"/>
  <c r="H2212" i="19" s="1"/>
  <c r="H2213" i="19" a="1"/>
  <c r="H2213" i="19" s="1"/>
  <c r="H2214" i="19" a="1"/>
  <c r="H2214" i="19" s="1"/>
  <c r="H2215" i="19" a="1"/>
  <c r="H2215" i="19" s="1"/>
  <c r="H2216" i="19" a="1"/>
  <c r="H2216" i="19" s="1"/>
  <c r="H2217" i="19" a="1"/>
  <c r="H2217" i="19" s="1"/>
  <c r="H2218" i="19" a="1"/>
  <c r="H2218" i="19" s="1"/>
  <c r="H2219" i="19" a="1"/>
  <c r="H2219" i="19" s="1"/>
  <c r="H2220" i="19" a="1"/>
  <c r="H2220" i="19" s="1"/>
  <c r="H2221" i="19" a="1"/>
  <c r="H2221" i="19" s="1"/>
  <c r="H2222" i="19" a="1"/>
  <c r="H2222" i="19" s="1"/>
  <c r="H2223" i="19" a="1"/>
  <c r="H2223" i="19" s="1"/>
  <c r="H2224" i="19" a="1"/>
  <c r="H2224" i="19" s="1"/>
  <c r="H2225" i="19" a="1"/>
  <c r="H2225" i="19" s="1"/>
  <c r="H2226" i="19" a="1"/>
  <c r="H2226" i="19" s="1"/>
  <c r="H2227" i="19" a="1"/>
  <c r="H2227" i="19" s="1"/>
  <c r="H2228" i="19" a="1"/>
  <c r="H2228" i="19" s="1"/>
  <c r="H2229" i="19" a="1"/>
  <c r="H2229" i="19" s="1"/>
  <c r="H2230" i="19" a="1"/>
  <c r="H2230" i="19" s="1"/>
  <c r="H2231" i="19" a="1"/>
  <c r="H2231" i="19" s="1"/>
  <c r="H2232" i="19" a="1"/>
  <c r="H2232" i="19" s="1"/>
  <c r="H2233" i="19" a="1"/>
  <c r="H2233" i="19" s="1"/>
  <c r="H2234" i="19" a="1"/>
  <c r="H2234" i="19" s="1"/>
  <c r="H2235" i="19" a="1"/>
  <c r="H2235" i="19" s="1"/>
  <c r="H2236" i="19" a="1"/>
  <c r="H2236" i="19" s="1"/>
  <c r="H2237" i="19" a="1"/>
  <c r="H2237" i="19" s="1"/>
  <c r="H2238" i="19" a="1"/>
  <c r="H2238" i="19" s="1"/>
  <c r="H2239" i="19" a="1"/>
  <c r="H2239" i="19" s="1"/>
  <c r="H2240" i="19" a="1"/>
  <c r="H2240" i="19" s="1"/>
  <c r="H2241" i="19" a="1"/>
  <c r="H2241" i="19" s="1"/>
  <c r="H2242" i="19" a="1"/>
  <c r="H2242" i="19" s="1"/>
  <c r="H2243" i="19" a="1"/>
  <c r="H2243" i="19" s="1"/>
  <c r="H2244" i="19" a="1"/>
  <c r="H2244" i="19" s="1"/>
  <c r="H2245" i="19" a="1"/>
  <c r="H2245" i="19" s="1"/>
  <c r="H2246" i="19" a="1"/>
  <c r="H2246" i="19" s="1"/>
  <c r="H2247" i="19" a="1"/>
  <c r="H2247" i="19" s="1"/>
  <c r="H2248" i="19" a="1"/>
  <c r="H2248" i="19" s="1"/>
  <c r="H2249" i="19" a="1"/>
  <c r="H2249" i="19" s="1"/>
  <c r="H2250" i="19" a="1"/>
  <c r="H2250" i="19" s="1"/>
  <c r="H2251" i="19" a="1"/>
  <c r="H2251" i="19" s="1"/>
  <c r="H2252" i="19" a="1"/>
  <c r="H2252" i="19" s="1"/>
  <c r="H2253" i="19" a="1"/>
  <c r="H2253" i="19" s="1"/>
  <c r="H2254" i="19" a="1"/>
  <c r="H2254" i="19" s="1"/>
  <c r="H2255" i="19" a="1"/>
  <c r="H2255" i="19" s="1"/>
  <c r="H2256" i="19" a="1"/>
  <c r="H2256" i="19" s="1"/>
  <c r="H2257" i="19" a="1"/>
  <c r="H2257" i="19" s="1"/>
  <c r="H2258" i="19" a="1"/>
  <c r="H2258" i="19" s="1"/>
  <c r="H2259" i="19" a="1"/>
  <c r="H2259" i="19" s="1"/>
  <c r="H2260" i="19" a="1"/>
  <c r="H2260" i="19" s="1"/>
  <c r="H2261" i="19" a="1"/>
  <c r="H2261" i="19" s="1"/>
  <c r="H2262" i="19" a="1"/>
  <c r="H2262" i="19" s="1"/>
  <c r="H2263" i="19" a="1"/>
  <c r="H2263" i="19" s="1"/>
  <c r="H2264" i="19" a="1"/>
  <c r="H2264" i="19" s="1"/>
  <c r="H2265" i="19" a="1"/>
  <c r="H2265" i="19" s="1"/>
  <c r="H2266" i="19" a="1"/>
  <c r="H2266" i="19" s="1"/>
  <c r="H2267" i="19" a="1"/>
  <c r="H2267" i="19" s="1"/>
  <c r="H2268" i="19" a="1"/>
  <c r="H2268" i="19" s="1"/>
  <c r="H2269" i="19" a="1"/>
  <c r="H2269" i="19" s="1"/>
  <c r="H2270" i="19" a="1"/>
  <c r="H2270" i="19" s="1"/>
  <c r="H2271" i="19" a="1"/>
  <c r="H2271" i="19" s="1"/>
  <c r="H2272" i="19" a="1"/>
  <c r="H2272" i="19" s="1"/>
  <c r="H2273" i="19" a="1"/>
  <c r="H2273" i="19" s="1"/>
  <c r="H2274" i="19" a="1"/>
  <c r="H2274" i="19" s="1"/>
  <c r="H2275" i="19" a="1"/>
  <c r="H2275" i="19" s="1"/>
  <c r="H2276" i="19" a="1"/>
  <c r="H2276" i="19" s="1"/>
  <c r="H2277" i="19" a="1"/>
  <c r="H2277" i="19" s="1"/>
  <c r="H2278" i="19" a="1"/>
  <c r="H2278" i="19" s="1"/>
  <c r="H2279" i="19" a="1"/>
  <c r="H2279" i="19" s="1"/>
  <c r="H2280" i="19" a="1"/>
  <c r="H2280" i="19" s="1"/>
  <c r="H2281" i="19" a="1"/>
  <c r="H2281" i="19" s="1"/>
  <c r="H2282" i="19" a="1"/>
  <c r="H2282" i="19" s="1"/>
  <c r="H2283" i="19" a="1"/>
  <c r="H2283" i="19" s="1"/>
  <c r="H2284" i="19" a="1"/>
  <c r="H2284" i="19" s="1"/>
  <c r="H2285" i="19" a="1"/>
  <c r="H2285" i="19" s="1"/>
  <c r="H2286" i="19" a="1"/>
  <c r="H2286" i="19" s="1"/>
  <c r="H2287" i="19" a="1"/>
  <c r="H2287" i="19" s="1"/>
  <c r="H2288" i="19" a="1"/>
  <c r="H2288" i="19" s="1"/>
  <c r="H2289" i="19" a="1"/>
  <c r="H2289" i="19" s="1"/>
  <c r="H2290" i="19" a="1"/>
  <c r="H2290" i="19" s="1"/>
  <c r="H2291" i="19" a="1"/>
  <c r="H2291" i="19" s="1"/>
  <c r="H2292" i="19" a="1"/>
  <c r="H2292" i="19" s="1"/>
  <c r="H2293" i="19" a="1"/>
  <c r="H2293" i="19" s="1"/>
  <c r="H2294" i="19" a="1"/>
  <c r="H2294" i="19" s="1"/>
  <c r="H2295" i="19" a="1"/>
  <c r="H2295" i="19" s="1"/>
  <c r="H2296" i="19" a="1"/>
  <c r="H2296" i="19" s="1"/>
  <c r="H2297" i="19" a="1"/>
  <c r="H2297" i="19" s="1"/>
  <c r="H2298" i="19" a="1"/>
  <c r="H2298" i="19" s="1"/>
  <c r="H2299" i="19" a="1"/>
  <c r="H2299" i="19" s="1"/>
  <c r="H2300" i="19" a="1"/>
  <c r="H2300" i="19" s="1"/>
  <c r="H2301" i="19" a="1"/>
  <c r="H2301" i="19" s="1"/>
  <c r="H2302" i="19" a="1"/>
  <c r="H2302" i="19" s="1"/>
  <c r="H2303" i="19" a="1"/>
  <c r="H2303" i="19" s="1"/>
  <c r="H2304" i="19" a="1"/>
  <c r="H2304" i="19" s="1"/>
  <c r="H2305" i="19" a="1"/>
  <c r="H2305" i="19" s="1"/>
  <c r="H2306" i="19" a="1"/>
  <c r="H2306" i="19" s="1"/>
  <c r="H2307" i="19" a="1"/>
  <c r="H2307" i="19" s="1"/>
  <c r="H2308" i="19" a="1"/>
  <c r="H2308" i="19" s="1"/>
  <c r="H2309" i="19" a="1"/>
  <c r="H2309" i="19" s="1"/>
  <c r="H2310" i="19" a="1"/>
  <c r="H2310" i="19" s="1"/>
  <c r="H2311" i="19" a="1"/>
  <c r="H2311" i="19" s="1"/>
  <c r="H2312" i="19" a="1"/>
  <c r="H2312" i="19" s="1"/>
  <c r="H2313" i="19" a="1"/>
  <c r="H2313" i="19" s="1"/>
  <c r="H2314" i="19" a="1"/>
  <c r="H2314" i="19" s="1"/>
  <c r="H2315" i="19" a="1"/>
  <c r="H2315" i="19" s="1"/>
  <c r="H2316" i="19" a="1"/>
  <c r="H2316" i="19" s="1"/>
  <c r="H2317" i="19" a="1"/>
  <c r="H2317" i="19" s="1"/>
  <c r="H2318" i="19" a="1"/>
  <c r="H2318" i="19" s="1"/>
  <c r="H2319" i="19" a="1"/>
  <c r="H2319" i="19" s="1"/>
  <c r="H2320" i="19" a="1"/>
  <c r="H2320" i="19" s="1"/>
  <c r="H2321" i="19" a="1"/>
  <c r="H2321" i="19" s="1"/>
  <c r="H2322" i="19" a="1"/>
  <c r="H2322" i="19" s="1"/>
  <c r="H2323" i="19" a="1"/>
  <c r="H2323" i="19" s="1"/>
  <c r="H2324" i="19" a="1"/>
  <c r="H2324" i="19" s="1"/>
  <c r="H2325" i="19" a="1"/>
  <c r="H2325" i="19" s="1"/>
  <c r="H2326" i="19" a="1"/>
  <c r="H2326" i="19" s="1"/>
  <c r="H2327" i="19" a="1"/>
  <c r="H2327" i="19" s="1"/>
  <c r="H2328" i="19" a="1"/>
  <c r="H2328" i="19" s="1"/>
  <c r="H2329" i="19" a="1"/>
  <c r="H2329" i="19" s="1"/>
  <c r="H2330" i="19" a="1"/>
  <c r="H2330" i="19" s="1"/>
  <c r="H2331" i="19" a="1"/>
  <c r="H2331" i="19" s="1"/>
  <c r="H2332" i="19" a="1"/>
  <c r="H2332" i="19" s="1"/>
  <c r="H2333" i="19" a="1"/>
  <c r="H2333" i="19" s="1"/>
  <c r="H2334" i="19" a="1"/>
  <c r="H2334" i="19" s="1"/>
  <c r="H2335" i="19" a="1"/>
  <c r="H2335" i="19" s="1"/>
  <c r="H2336" i="19" a="1"/>
  <c r="H2336" i="19" s="1"/>
  <c r="H2337" i="19" a="1"/>
  <c r="H2337" i="19" s="1"/>
  <c r="H2338" i="19" a="1"/>
  <c r="H2338" i="19" s="1"/>
  <c r="H2339" i="19" a="1"/>
  <c r="H2339" i="19" s="1"/>
  <c r="H2340" i="19" a="1"/>
  <c r="H2340" i="19" s="1"/>
  <c r="H2341" i="19" a="1"/>
  <c r="H2341" i="19" s="1"/>
  <c r="H2342" i="19" a="1"/>
  <c r="H2342" i="19" s="1"/>
  <c r="H2343" i="19" a="1"/>
  <c r="H2343" i="19" s="1"/>
  <c r="H2344" i="19" a="1"/>
  <c r="H2344" i="19" s="1"/>
  <c r="H2345" i="19" a="1"/>
  <c r="H2345" i="19" s="1"/>
  <c r="H2346" i="19" a="1"/>
  <c r="H2346" i="19" s="1"/>
  <c r="H2347" i="19" a="1"/>
  <c r="H2347" i="19" s="1"/>
  <c r="H2348" i="19" a="1"/>
  <c r="H2348" i="19" s="1"/>
  <c r="H2349" i="19" a="1"/>
  <c r="H2349" i="19" s="1"/>
  <c r="H2350" i="19" a="1"/>
  <c r="H2350" i="19" s="1"/>
  <c r="H2351" i="19" a="1"/>
  <c r="H2351" i="19" s="1"/>
  <c r="H2352" i="19" a="1"/>
  <c r="H2352" i="19" s="1"/>
  <c r="H2353" i="19" a="1"/>
  <c r="H2353" i="19" s="1"/>
  <c r="H2354" i="19" a="1"/>
  <c r="H2354" i="19" s="1"/>
  <c r="H2355" i="19" a="1"/>
  <c r="H2355" i="19" s="1"/>
  <c r="H2356" i="19" a="1"/>
  <c r="H2356" i="19" s="1"/>
  <c r="H2357" i="19" a="1"/>
  <c r="H2357" i="19" s="1"/>
  <c r="H2358" i="19" a="1"/>
  <c r="H2358" i="19" s="1"/>
  <c r="H2359" i="19" a="1"/>
  <c r="H2359" i="19" s="1"/>
  <c r="H2360" i="19" a="1"/>
  <c r="H2360" i="19" s="1"/>
  <c r="H2361" i="19" a="1"/>
  <c r="H2361" i="19" s="1"/>
  <c r="H2362" i="19" a="1"/>
  <c r="H2362" i="19" s="1"/>
  <c r="H2363" i="19" a="1"/>
  <c r="H2363" i="19" s="1"/>
  <c r="H2364" i="19" a="1"/>
  <c r="H2364" i="19" s="1"/>
  <c r="H2365" i="19" a="1"/>
  <c r="H2365" i="19" s="1"/>
  <c r="H2366" i="19" a="1"/>
  <c r="H2366" i="19" s="1"/>
  <c r="H2367" i="19" a="1"/>
  <c r="H2367" i="19" s="1"/>
  <c r="H2368" i="19" a="1"/>
  <c r="H2368" i="19" s="1"/>
  <c r="H2369" i="19" a="1"/>
  <c r="H2369" i="19" s="1"/>
  <c r="H2370" i="19" a="1"/>
  <c r="H2370" i="19" s="1"/>
  <c r="H2371" i="19" a="1"/>
  <c r="H2371" i="19" s="1"/>
  <c r="H2372" i="19" a="1"/>
  <c r="H2372" i="19" s="1"/>
  <c r="H2373" i="19" a="1"/>
  <c r="H2373" i="19" s="1"/>
  <c r="H2374" i="19" a="1"/>
  <c r="H2374" i="19" s="1"/>
  <c r="H2375" i="19" a="1"/>
  <c r="H2375" i="19" s="1"/>
  <c r="H2376" i="19" a="1"/>
  <c r="H2376" i="19" s="1"/>
  <c r="H2377" i="19" a="1"/>
  <c r="H2377" i="19" s="1"/>
  <c r="H2378" i="19" a="1"/>
  <c r="H2378" i="19" s="1"/>
  <c r="H2379" i="19" a="1"/>
  <c r="H2379" i="19" s="1"/>
  <c r="H2380" i="19" a="1"/>
  <c r="H2380" i="19" s="1"/>
  <c r="H2381" i="19" a="1"/>
  <c r="H2381" i="19" s="1"/>
  <c r="H2382" i="19" a="1"/>
  <c r="H2382" i="19" s="1"/>
  <c r="H2383" i="19" a="1"/>
  <c r="H2383" i="19" s="1"/>
  <c r="H2384" i="19" a="1"/>
  <c r="H2384" i="19" s="1"/>
  <c r="H2385" i="19" a="1"/>
  <c r="H2385" i="19" s="1"/>
  <c r="H2386" i="19" a="1"/>
  <c r="H2386" i="19" s="1"/>
  <c r="H2387" i="19" a="1"/>
  <c r="H2387" i="19" s="1"/>
  <c r="H2388" i="19" a="1"/>
  <c r="H2388" i="19" s="1"/>
  <c r="H2389" i="19" a="1"/>
  <c r="H2389" i="19" s="1"/>
  <c r="H2390" i="19" a="1"/>
  <c r="H2390" i="19" s="1"/>
  <c r="H2391" i="19" a="1"/>
  <c r="H2391" i="19" s="1"/>
  <c r="H2392" i="19" a="1"/>
  <c r="H2392" i="19" s="1"/>
  <c r="H2393" i="19" a="1"/>
  <c r="H2393" i="19" s="1"/>
  <c r="H2394" i="19" a="1"/>
  <c r="H2394" i="19" s="1"/>
  <c r="H2395" i="19" a="1"/>
  <c r="H2395" i="19" s="1"/>
  <c r="H2396" i="19" a="1"/>
  <c r="H2396" i="19" s="1"/>
  <c r="H2397" i="19" a="1"/>
  <c r="H2397" i="19" s="1"/>
  <c r="H2398" i="19" a="1"/>
  <c r="H2398" i="19" s="1"/>
  <c r="H2399" i="19" a="1"/>
  <c r="H2399" i="19" s="1"/>
  <c r="H2400" i="19" a="1"/>
  <c r="H2400" i="19" s="1"/>
  <c r="H2401" i="19" a="1"/>
  <c r="H2401" i="19" s="1"/>
  <c r="H2402" i="19" a="1"/>
  <c r="H2402" i="19" s="1"/>
  <c r="H2403" i="19" a="1"/>
  <c r="H2403" i="19" s="1"/>
  <c r="H2404" i="19" a="1"/>
  <c r="H2404" i="19" s="1"/>
  <c r="H2405" i="19" a="1"/>
  <c r="H2405" i="19" s="1"/>
  <c r="H2406" i="19" a="1"/>
  <c r="H2406" i="19" s="1"/>
  <c r="H2407" i="19" a="1"/>
  <c r="H2407" i="19" s="1"/>
  <c r="H2408" i="19" a="1"/>
  <c r="H2408" i="19" s="1"/>
  <c r="H2409" i="19" a="1"/>
  <c r="H2409" i="19" s="1"/>
  <c r="H2410" i="19" a="1"/>
  <c r="H2410" i="19" s="1"/>
  <c r="H2411" i="19" a="1"/>
  <c r="H2411" i="19" s="1"/>
  <c r="H2412" i="19" a="1"/>
  <c r="H2412" i="19" s="1"/>
  <c r="H2413" i="19" a="1"/>
  <c r="H2413" i="19" s="1"/>
  <c r="H2414" i="19" a="1"/>
  <c r="H2414" i="19" s="1"/>
  <c r="H2415" i="19" a="1"/>
  <c r="H2415" i="19" s="1"/>
  <c r="H2416" i="19" a="1"/>
  <c r="H2416" i="19" s="1"/>
  <c r="H2417" i="19" a="1"/>
  <c r="H2417" i="19" s="1"/>
  <c r="H2418" i="19" a="1"/>
  <c r="H2418" i="19" s="1"/>
  <c r="H2419" i="19" a="1"/>
  <c r="H2419" i="19" s="1"/>
  <c r="H2420" i="19" a="1"/>
  <c r="H2420" i="19" s="1"/>
  <c r="H2421" i="19" a="1"/>
  <c r="H2421" i="19" s="1"/>
  <c r="H2422" i="19" a="1"/>
  <c r="H2422" i="19" s="1"/>
  <c r="H2423" i="19" a="1"/>
  <c r="H2423" i="19" s="1"/>
  <c r="H2424" i="19" a="1"/>
  <c r="H2424" i="19" s="1"/>
  <c r="H2425" i="19" a="1"/>
  <c r="H2425" i="19" s="1"/>
  <c r="H2426" i="19" a="1"/>
  <c r="H2426" i="19" s="1"/>
  <c r="H2427" i="19" a="1"/>
  <c r="H2427" i="19" s="1"/>
  <c r="H2428" i="19" a="1"/>
  <c r="H2428" i="19" s="1"/>
  <c r="H2429" i="19" a="1"/>
  <c r="H2429" i="19" s="1"/>
  <c r="H2430" i="19" a="1"/>
  <c r="H2430" i="19" s="1"/>
  <c r="H2431" i="19" a="1"/>
  <c r="H2431" i="19" s="1"/>
  <c r="H2432" i="19" a="1"/>
  <c r="H2432" i="19" s="1"/>
  <c r="H2433" i="19" a="1"/>
  <c r="H2433" i="19" s="1"/>
  <c r="H2434" i="19" a="1"/>
  <c r="H2434" i="19" s="1"/>
  <c r="H2435" i="19" a="1"/>
  <c r="H2435" i="19" s="1"/>
  <c r="H2436" i="19" a="1"/>
  <c r="H2436" i="19" s="1"/>
  <c r="H2437" i="19" a="1"/>
  <c r="H2437" i="19" s="1"/>
  <c r="H2438" i="19" a="1"/>
  <c r="H2438" i="19" s="1"/>
  <c r="H2439" i="19" a="1"/>
  <c r="H2439" i="19" s="1"/>
  <c r="H2440" i="19" a="1"/>
  <c r="H2440" i="19" s="1"/>
  <c r="H2441" i="19" a="1"/>
  <c r="H2441" i="19" s="1"/>
  <c r="H2442" i="19" a="1"/>
  <c r="H2442" i="19" s="1"/>
  <c r="H2443" i="19" a="1"/>
  <c r="H2443" i="19" s="1"/>
  <c r="H2444" i="19" a="1"/>
  <c r="H2444" i="19" s="1"/>
  <c r="H2445" i="19" a="1"/>
  <c r="H2445" i="19" s="1"/>
  <c r="H2446" i="19" a="1"/>
  <c r="H2446" i="19" s="1"/>
  <c r="H2447" i="19" a="1"/>
  <c r="H2447" i="19" s="1"/>
  <c r="H2448" i="19" a="1"/>
  <c r="H2448" i="19" s="1"/>
  <c r="H2449" i="19" a="1"/>
  <c r="H2449" i="19" s="1"/>
  <c r="H2450" i="19" a="1"/>
  <c r="H2450" i="19" s="1"/>
  <c r="H2451" i="19" a="1"/>
  <c r="H2451" i="19" s="1"/>
  <c r="H2452" i="19" a="1"/>
  <c r="H2452" i="19" s="1"/>
  <c r="H2453" i="19" a="1"/>
  <c r="H2453" i="19" s="1"/>
  <c r="H2454" i="19" a="1"/>
  <c r="H2454" i="19" s="1"/>
  <c r="H2455" i="19" a="1"/>
  <c r="H2455" i="19" s="1"/>
  <c r="H2456" i="19" a="1"/>
  <c r="H2456" i="19" s="1"/>
  <c r="H2457" i="19" a="1"/>
  <c r="H2457" i="19" s="1"/>
  <c r="H2458" i="19" a="1"/>
  <c r="H2458" i="19" s="1"/>
  <c r="H2459" i="19" a="1"/>
  <c r="H2459" i="19" s="1"/>
  <c r="H2460" i="19" a="1"/>
  <c r="H2460" i="19" s="1"/>
  <c r="H2461" i="19" a="1"/>
  <c r="H2461" i="19" s="1"/>
  <c r="H2462" i="19" a="1"/>
  <c r="H2462" i="19" s="1"/>
  <c r="H2463" i="19" a="1"/>
  <c r="H2463" i="19" s="1"/>
  <c r="H2464" i="19" a="1"/>
  <c r="H2464" i="19" s="1"/>
  <c r="H2465" i="19" a="1"/>
  <c r="H2465" i="19" s="1"/>
  <c r="H2466" i="19" a="1"/>
  <c r="H2466" i="19" s="1"/>
  <c r="H2467" i="19" a="1"/>
  <c r="H2467" i="19" s="1"/>
  <c r="H2468" i="19" a="1"/>
  <c r="H2468" i="19" s="1"/>
  <c r="H2469" i="19" a="1"/>
  <c r="H2469" i="19" s="1"/>
  <c r="H2470" i="19" a="1"/>
  <c r="H2470" i="19" s="1"/>
  <c r="H2471" i="19" a="1"/>
  <c r="H2471" i="19" s="1"/>
  <c r="H2472" i="19" a="1"/>
  <c r="H2472" i="19" s="1"/>
  <c r="H2473" i="19" a="1"/>
  <c r="H2473" i="19" s="1"/>
  <c r="H2474" i="19" a="1"/>
  <c r="H2474" i="19" s="1"/>
  <c r="H2475" i="19" a="1"/>
  <c r="H2475" i="19" s="1"/>
  <c r="H2476" i="19" a="1"/>
  <c r="H2476" i="19" s="1"/>
  <c r="H2477" i="19" a="1"/>
  <c r="H2477" i="19" s="1"/>
  <c r="H2478" i="19" a="1"/>
  <c r="H2478" i="19" s="1"/>
  <c r="H2479" i="19" a="1"/>
  <c r="H2479" i="19" s="1"/>
  <c r="H2480" i="19" a="1"/>
  <c r="H2480" i="19" s="1"/>
  <c r="H2481" i="19" a="1"/>
  <c r="H2481" i="19" s="1"/>
  <c r="H2482" i="19" a="1"/>
  <c r="H2482" i="19" s="1"/>
  <c r="H2483" i="19" a="1"/>
  <c r="H2483" i="19" s="1"/>
  <c r="H2484" i="19" a="1"/>
  <c r="H2484" i="19" s="1"/>
  <c r="H2485" i="19" a="1"/>
  <c r="H2485" i="19" s="1"/>
  <c r="H2486" i="19" a="1"/>
  <c r="H2486" i="19" s="1"/>
  <c r="H2487" i="19" a="1"/>
  <c r="H2487" i="19" s="1"/>
  <c r="H2488" i="19" a="1"/>
  <c r="H2488" i="19" s="1"/>
  <c r="H2489" i="19" a="1"/>
  <c r="H2489" i="19" s="1"/>
  <c r="H2490" i="19" a="1"/>
  <c r="H2490" i="19" s="1"/>
  <c r="H2491" i="19" a="1"/>
  <c r="H2491" i="19" s="1"/>
  <c r="H2492" i="19" a="1"/>
  <c r="H2492" i="19" s="1"/>
  <c r="H2493" i="19" a="1"/>
  <c r="H2493" i="19" s="1"/>
  <c r="H2494" i="19" a="1"/>
  <c r="H2494" i="19" s="1"/>
  <c r="H2495" i="19" a="1"/>
  <c r="H2495" i="19" s="1"/>
  <c r="H2496" i="19" a="1"/>
  <c r="H2496" i="19" s="1"/>
  <c r="H2497" i="19" a="1"/>
  <c r="H2497" i="19" s="1"/>
  <c r="H2498" i="19" a="1"/>
  <c r="H2498" i="19" s="1"/>
  <c r="H2499" i="19" a="1"/>
  <c r="H2499" i="19" s="1"/>
  <c r="H2500" i="19" a="1"/>
  <c r="H2500" i="19" s="1"/>
  <c r="H2501" i="19" a="1"/>
  <c r="H2501" i="19" s="1"/>
  <c r="H2502" i="19" a="1"/>
  <c r="H2502" i="19" s="1"/>
  <c r="H2503" i="19" a="1"/>
  <c r="H2503" i="19" s="1"/>
  <c r="H2504" i="19" a="1"/>
  <c r="H2504" i="19" s="1"/>
  <c r="H2505" i="19" a="1"/>
  <c r="H2505" i="19" s="1"/>
  <c r="H2506" i="19" a="1"/>
  <c r="H2506" i="19" s="1"/>
  <c r="H2507" i="19" a="1"/>
  <c r="H2507" i="19" s="1"/>
  <c r="H2508" i="19" a="1"/>
  <c r="H2508" i="19" s="1"/>
  <c r="H2509" i="19" a="1"/>
  <c r="H2509" i="19" s="1"/>
  <c r="H2510" i="19" a="1"/>
  <c r="H2510" i="19" s="1"/>
  <c r="H2511" i="19" a="1"/>
  <c r="H2511" i="19" s="1"/>
  <c r="H2512" i="19" a="1"/>
  <c r="H2512" i="19" s="1"/>
  <c r="H2513" i="19" a="1"/>
  <c r="H2513" i="19" s="1"/>
  <c r="H2514" i="19" a="1"/>
  <c r="H2514" i="19" s="1"/>
  <c r="H2515" i="19" a="1"/>
  <c r="H2515" i="19" s="1"/>
  <c r="H2516" i="19" a="1"/>
  <c r="H2516" i="19" s="1"/>
  <c r="H2517" i="19" a="1"/>
  <c r="H2517" i="19" s="1"/>
  <c r="H2518" i="19" a="1"/>
  <c r="H2518" i="19" s="1"/>
  <c r="H2519" i="19" a="1"/>
  <c r="H2519" i="19" s="1"/>
  <c r="H2520" i="19" a="1"/>
  <c r="H2520" i="19" s="1"/>
  <c r="H2521" i="19" a="1"/>
  <c r="H2521" i="19" s="1"/>
  <c r="H2522" i="19" a="1"/>
  <c r="H2522" i="19" s="1"/>
  <c r="H2523" i="19" a="1"/>
  <c r="H2523" i="19" s="1"/>
  <c r="H2524" i="19" a="1"/>
  <c r="H2524" i="19" s="1"/>
  <c r="H2525" i="19" a="1"/>
  <c r="H2525" i="19" s="1"/>
  <c r="H2526" i="19" a="1"/>
  <c r="H2526" i="19" s="1"/>
  <c r="H2527" i="19" a="1"/>
  <c r="H2527" i="19" s="1"/>
  <c r="H2528" i="19" a="1"/>
  <c r="H2528" i="19" s="1"/>
  <c r="H2529" i="19" a="1"/>
  <c r="H2529" i="19" s="1"/>
  <c r="H2530" i="19" a="1"/>
  <c r="H2530" i="19" s="1"/>
  <c r="H2531" i="19" a="1"/>
  <c r="H2531" i="19" s="1"/>
  <c r="H2532" i="19" a="1"/>
  <c r="H2532" i="19" s="1"/>
  <c r="H2533" i="19" a="1"/>
  <c r="H2533" i="19" s="1"/>
  <c r="H2534" i="19" a="1"/>
  <c r="H2534" i="19" s="1"/>
  <c r="H2535" i="19" a="1"/>
  <c r="H2535" i="19" s="1"/>
  <c r="H2536" i="19" a="1"/>
  <c r="H2536" i="19" s="1"/>
  <c r="H2537" i="19" a="1"/>
  <c r="H2537" i="19" s="1"/>
  <c r="H2538" i="19" a="1"/>
  <c r="H2538" i="19" s="1"/>
  <c r="H2539" i="19" a="1"/>
  <c r="H2539" i="19" s="1"/>
  <c r="H2540" i="19" a="1"/>
  <c r="H2540" i="19" s="1"/>
  <c r="H2541" i="19" a="1"/>
  <c r="H2541" i="19" s="1"/>
  <c r="H2542" i="19" a="1"/>
  <c r="H2542" i="19" s="1"/>
  <c r="H2543" i="19" a="1"/>
  <c r="H2543" i="19" s="1"/>
  <c r="H2544" i="19" a="1"/>
  <c r="H2544" i="19" s="1"/>
  <c r="H2545" i="19" a="1"/>
  <c r="H2545" i="19" s="1"/>
  <c r="H2546" i="19" a="1"/>
  <c r="H2546" i="19" s="1"/>
  <c r="H2547" i="19" a="1"/>
  <c r="H2547" i="19" s="1"/>
  <c r="H2548" i="19" a="1"/>
  <c r="H2548" i="19" s="1"/>
  <c r="H2549" i="19" a="1"/>
  <c r="H2549" i="19" s="1"/>
  <c r="H2550" i="19" a="1"/>
  <c r="H2550" i="19" s="1"/>
  <c r="H2551" i="19" a="1"/>
  <c r="H2551" i="19" s="1"/>
  <c r="H2552" i="19" a="1"/>
  <c r="H2552" i="19" s="1"/>
  <c r="H2553" i="19" a="1"/>
  <c r="H2553" i="19" s="1"/>
  <c r="H2554" i="19" a="1"/>
  <c r="H2554" i="19" s="1"/>
  <c r="H2555" i="19" a="1"/>
  <c r="H2555" i="19" s="1"/>
  <c r="H2556" i="19" a="1"/>
  <c r="H2556" i="19" s="1"/>
  <c r="H2557" i="19" a="1"/>
  <c r="H2557" i="19" s="1"/>
  <c r="H2558" i="19" a="1"/>
  <c r="H2558" i="19" s="1"/>
  <c r="H2559" i="19" a="1"/>
  <c r="H2559" i="19" s="1"/>
  <c r="H2560" i="19" a="1"/>
  <c r="H2560" i="19" s="1"/>
  <c r="H2561" i="19" a="1"/>
  <c r="H2561" i="19" s="1"/>
  <c r="H2562" i="19" a="1"/>
  <c r="H2562" i="19" s="1"/>
  <c r="H2563" i="19" a="1"/>
  <c r="H2563" i="19" s="1"/>
  <c r="H2564" i="19" a="1"/>
  <c r="H2564" i="19" s="1"/>
  <c r="H2565" i="19" a="1"/>
  <c r="H2565" i="19" s="1"/>
  <c r="H2566" i="19" a="1"/>
  <c r="H2566" i="19" s="1"/>
  <c r="H2567" i="19" a="1"/>
  <c r="H2567" i="19" s="1"/>
  <c r="H2568" i="19" a="1"/>
  <c r="H2568" i="19" s="1"/>
  <c r="H2569" i="19" a="1"/>
  <c r="H2569" i="19" s="1"/>
  <c r="H2570" i="19" a="1"/>
  <c r="H2570" i="19" s="1"/>
  <c r="H2571" i="19" a="1"/>
  <c r="H2571" i="19" s="1"/>
  <c r="H2572" i="19" a="1"/>
  <c r="H2572" i="19" s="1"/>
  <c r="H2573" i="19" a="1"/>
  <c r="H2573" i="19" s="1"/>
  <c r="H2574" i="19" a="1"/>
  <c r="H2574" i="19" s="1"/>
  <c r="H2575" i="19" a="1"/>
  <c r="H2575" i="19" s="1"/>
  <c r="H2576" i="19" a="1"/>
  <c r="H2576" i="19" s="1"/>
  <c r="H2577" i="19" a="1"/>
  <c r="H2577" i="19" s="1"/>
  <c r="H2578" i="19" a="1"/>
  <c r="H2578" i="19" s="1"/>
  <c r="H2579" i="19" a="1"/>
  <c r="H2579" i="19" s="1"/>
  <c r="H2580" i="19" a="1"/>
  <c r="H2580" i="19" s="1"/>
  <c r="H2581" i="19" a="1"/>
  <c r="H2581" i="19" s="1"/>
  <c r="H2582" i="19" a="1"/>
  <c r="H2582" i="19" s="1"/>
  <c r="H2583" i="19" a="1"/>
  <c r="H2583" i="19" s="1"/>
  <c r="H2584" i="19" a="1"/>
  <c r="H2584" i="19" s="1"/>
  <c r="H2585" i="19" a="1"/>
  <c r="H2585" i="19" s="1"/>
  <c r="H2586" i="19" a="1"/>
  <c r="H2586" i="19" s="1"/>
  <c r="H2587" i="19" a="1"/>
  <c r="H2587" i="19" s="1"/>
  <c r="H2588" i="19" a="1"/>
  <c r="H2588" i="19" s="1"/>
  <c r="H2589" i="19" a="1"/>
  <c r="H2589" i="19" s="1"/>
  <c r="H2590" i="19" a="1"/>
  <c r="H2590" i="19" s="1"/>
  <c r="H2591" i="19" a="1"/>
  <c r="H2591" i="19" s="1"/>
  <c r="H2592" i="19" a="1"/>
  <c r="H2592" i="19" s="1"/>
  <c r="H2593" i="19" a="1"/>
  <c r="H2593" i="19" s="1"/>
  <c r="H2594" i="19" a="1"/>
  <c r="H2594" i="19" s="1"/>
  <c r="H2595" i="19" a="1"/>
  <c r="H2595" i="19" s="1"/>
  <c r="H2596" i="19" a="1"/>
  <c r="H2596" i="19" s="1"/>
  <c r="H2597" i="19" a="1"/>
  <c r="H2597" i="19" s="1"/>
  <c r="H2598" i="19" a="1"/>
  <c r="H2598" i="19" s="1"/>
  <c r="H2599" i="19" a="1"/>
  <c r="H2599" i="19" s="1"/>
  <c r="H2600" i="19" a="1"/>
  <c r="H2600" i="19" s="1"/>
  <c r="H2601" i="19" a="1"/>
  <c r="H2601" i="19" s="1"/>
  <c r="H2602" i="19" a="1"/>
  <c r="H2602" i="19" s="1"/>
  <c r="H2603" i="19" a="1"/>
  <c r="H2603" i="19" s="1"/>
  <c r="H2604" i="19" a="1"/>
  <c r="H2604" i="19" s="1"/>
  <c r="H2605" i="19" a="1"/>
  <c r="H2605" i="19" s="1"/>
  <c r="H2606" i="19" a="1"/>
  <c r="H2606" i="19" s="1"/>
  <c r="H2607" i="19" a="1"/>
  <c r="H2607" i="19" s="1"/>
  <c r="H2608" i="19" a="1"/>
  <c r="H2608" i="19" s="1"/>
  <c r="H2609" i="19" a="1"/>
  <c r="H2609" i="19" s="1"/>
  <c r="H2610" i="19" a="1"/>
  <c r="H2610" i="19" s="1"/>
  <c r="H2611" i="19" a="1"/>
  <c r="H2611" i="19" s="1"/>
  <c r="H2612" i="19" a="1"/>
  <c r="H2612" i="19" s="1"/>
  <c r="H2613" i="19" a="1"/>
  <c r="H2613" i="19" s="1"/>
  <c r="H2614" i="19" a="1"/>
  <c r="H2614" i="19" s="1"/>
  <c r="H2615" i="19" a="1"/>
  <c r="H2615" i="19" s="1"/>
  <c r="H2616" i="19" a="1"/>
  <c r="H2616" i="19" s="1"/>
  <c r="H2617" i="19" a="1"/>
  <c r="H2617" i="19" s="1"/>
  <c r="H2618" i="19" a="1"/>
  <c r="H2618" i="19" s="1"/>
  <c r="H2619" i="19" a="1"/>
  <c r="H2619" i="19" s="1"/>
  <c r="H2620" i="19" a="1"/>
  <c r="H2620" i="19" s="1"/>
  <c r="H2621" i="19" a="1"/>
  <c r="H2621" i="19" s="1"/>
  <c r="H2622" i="19" a="1"/>
  <c r="H2622" i="19" s="1"/>
  <c r="H2623" i="19" a="1"/>
  <c r="H2623" i="19" s="1"/>
  <c r="H2624" i="19" a="1"/>
  <c r="H2624" i="19" s="1"/>
  <c r="H2625" i="19" a="1"/>
  <c r="H2625" i="19" s="1"/>
  <c r="H2626" i="19" a="1"/>
  <c r="H2626" i="19" s="1"/>
  <c r="H2627" i="19" a="1"/>
  <c r="H2627" i="19" s="1"/>
  <c r="H2628" i="19" a="1"/>
  <c r="H2628" i="19" s="1"/>
  <c r="H2629" i="19" a="1"/>
  <c r="H2629" i="19" s="1"/>
  <c r="H2630" i="19" a="1"/>
  <c r="H2630" i="19" s="1"/>
  <c r="H2631" i="19" a="1"/>
  <c r="H2631" i="19" s="1"/>
  <c r="H2632" i="19" a="1"/>
  <c r="H2632" i="19" s="1"/>
  <c r="H2633" i="19" a="1"/>
  <c r="H2633" i="19" s="1"/>
  <c r="H2634" i="19" a="1"/>
  <c r="H2634" i="19" s="1"/>
  <c r="H2635" i="19" a="1"/>
  <c r="H2635" i="19" s="1"/>
  <c r="H2636" i="19" a="1"/>
  <c r="H2636" i="19" s="1"/>
  <c r="H2637" i="19" a="1"/>
  <c r="H2637" i="19" s="1"/>
  <c r="H2638" i="19" a="1"/>
  <c r="H2638" i="19" s="1"/>
  <c r="H2639" i="19" a="1"/>
  <c r="H2639" i="19" s="1"/>
  <c r="H2640" i="19" a="1"/>
  <c r="H2640" i="19" s="1"/>
  <c r="H2641" i="19" a="1"/>
  <c r="H2641" i="19" s="1"/>
  <c r="H2642" i="19" a="1"/>
  <c r="H2642" i="19" s="1"/>
  <c r="H2643" i="19" a="1"/>
  <c r="H2643" i="19" s="1"/>
  <c r="H2644" i="19" a="1"/>
  <c r="H2644" i="19" s="1"/>
  <c r="H2645" i="19" a="1"/>
  <c r="H2645" i="19" s="1"/>
  <c r="H2646" i="19" a="1"/>
  <c r="H2646" i="19" s="1"/>
  <c r="H2647" i="19" a="1"/>
  <c r="H2647" i="19" s="1"/>
  <c r="H2648" i="19" a="1"/>
  <c r="H2648" i="19" s="1"/>
  <c r="H2649" i="19" a="1"/>
  <c r="H2649" i="19" s="1"/>
  <c r="H2650" i="19" a="1"/>
  <c r="H2650" i="19" s="1"/>
  <c r="H2651" i="19" a="1"/>
  <c r="H2651" i="19" s="1"/>
  <c r="H2652" i="19" a="1"/>
  <c r="H2652" i="19" s="1"/>
  <c r="H2653" i="19" a="1"/>
  <c r="H2653" i="19" s="1"/>
  <c r="H2654" i="19" a="1"/>
  <c r="H2654" i="19" s="1"/>
  <c r="H2655" i="19" a="1"/>
  <c r="H2655" i="19" s="1"/>
  <c r="H2656" i="19" a="1"/>
  <c r="H2656" i="19" s="1"/>
  <c r="H2657" i="19" a="1"/>
  <c r="H2657" i="19" s="1"/>
  <c r="H2658" i="19" a="1"/>
  <c r="H2658" i="19" s="1"/>
  <c r="H2659" i="19" a="1"/>
  <c r="H2659" i="19" s="1"/>
  <c r="H2660" i="19" a="1"/>
  <c r="H2660" i="19" s="1"/>
  <c r="H2661" i="19" a="1"/>
  <c r="H2661" i="19" s="1"/>
  <c r="H2662" i="19" a="1"/>
  <c r="H2662" i="19" s="1"/>
  <c r="H2663" i="19" a="1"/>
  <c r="H2663" i="19" s="1"/>
  <c r="H2664" i="19" a="1"/>
  <c r="H2664" i="19" s="1"/>
  <c r="H2665" i="19" a="1"/>
  <c r="H2665" i="19" s="1"/>
  <c r="H2666" i="19" a="1"/>
  <c r="H2666" i="19" s="1"/>
  <c r="H2667" i="19" a="1"/>
  <c r="H2667" i="19" s="1"/>
  <c r="H2668" i="19" a="1"/>
  <c r="H2668" i="19" s="1"/>
  <c r="H2669" i="19" a="1"/>
  <c r="H2669" i="19" s="1"/>
  <c r="H2670" i="19" a="1"/>
  <c r="H2670" i="19" s="1"/>
  <c r="H2671" i="19" a="1"/>
  <c r="H2671" i="19" s="1"/>
  <c r="H2672" i="19" a="1"/>
  <c r="H2672" i="19" s="1"/>
  <c r="H2673" i="19" a="1"/>
  <c r="H2673" i="19" s="1"/>
  <c r="H2674" i="19" a="1"/>
  <c r="H2674" i="19" s="1"/>
  <c r="H2675" i="19" a="1"/>
  <c r="H2675" i="19" s="1"/>
  <c r="H2676" i="19" a="1"/>
  <c r="H2676" i="19" s="1"/>
  <c r="H2677" i="19" a="1"/>
  <c r="H2677" i="19" s="1"/>
  <c r="H2678" i="19" a="1"/>
  <c r="H2678" i="19" s="1"/>
  <c r="H2679" i="19" a="1"/>
  <c r="H2679" i="19" s="1"/>
  <c r="H2680" i="19" a="1"/>
  <c r="H2680" i="19" s="1"/>
  <c r="H2681" i="19" a="1"/>
  <c r="H2681" i="19" s="1"/>
  <c r="H2682" i="19" a="1"/>
  <c r="H2682" i="19" s="1"/>
  <c r="H2683" i="19" a="1"/>
  <c r="H2683" i="19" s="1"/>
  <c r="H2684" i="19" a="1"/>
  <c r="H2684" i="19" s="1"/>
  <c r="H2685" i="19" a="1"/>
  <c r="H2685" i="19" s="1"/>
  <c r="H2686" i="19" a="1"/>
  <c r="H2686" i="19" s="1"/>
  <c r="H2687" i="19" a="1"/>
  <c r="H2687" i="19" s="1"/>
  <c r="H2688" i="19" a="1"/>
  <c r="H2688" i="19" s="1"/>
  <c r="H2689" i="19" a="1"/>
  <c r="H2689" i="19" s="1"/>
  <c r="H2690" i="19" a="1"/>
  <c r="H2690" i="19" s="1"/>
  <c r="H2691" i="19" a="1"/>
  <c r="H2691" i="19" s="1"/>
  <c r="H2692" i="19" a="1"/>
  <c r="H2692" i="19" s="1"/>
  <c r="H2693" i="19" a="1"/>
  <c r="H2693" i="19" s="1"/>
  <c r="H2694" i="19" a="1"/>
  <c r="H2694" i="19" s="1"/>
  <c r="H2695" i="19" a="1"/>
  <c r="H2695" i="19" s="1"/>
  <c r="H2696" i="19" a="1"/>
  <c r="H2696" i="19" s="1"/>
  <c r="H2697" i="19" a="1"/>
  <c r="H2697" i="19" s="1"/>
  <c r="H2698" i="19" a="1"/>
  <c r="H2698" i="19" s="1"/>
  <c r="H2699" i="19" a="1"/>
  <c r="H2699" i="19" s="1"/>
  <c r="H2700" i="19" a="1"/>
  <c r="H2700" i="19" s="1"/>
  <c r="H2701" i="19" a="1"/>
  <c r="H2701" i="19" s="1"/>
  <c r="H2702" i="19" a="1"/>
  <c r="H2702" i="19" s="1"/>
  <c r="H2703" i="19" a="1"/>
  <c r="H2703" i="19" s="1"/>
  <c r="H2704" i="19" a="1"/>
  <c r="H2704" i="19" s="1"/>
  <c r="H2705" i="19" a="1"/>
  <c r="H2705" i="19" s="1"/>
  <c r="H2706" i="19" a="1"/>
  <c r="H2706" i="19" s="1"/>
  <c r="H2707" i="19" a="1"/>
  <c r="H2707" i="19" s="1"/>
  <c r="H2708" i="19" a="1"/>
  <c r="H2708" i="19" s="1"/>
  <c r="H2709" i="19" a="1"/>
  <c r="H2709" i="19" s="1"/>
  <c r="H2710" i="19" a="1"/>
  <c r="H2710" i="19" s="1"/>
  <c r="H2711" i="19" a="1"/>
  <c r="H2711" i="19" s="1"/>
  <c r="H2712" i="19" a="1"/>
  <c r="H2712" i="19" s="1"/>
  <c r="H2713" i="19" a="1"/>
  <c r="H2713" i="19" s="1"/>
  <c r="H2714" i="19" a="1"/>
  <c r="H2714" i="19" s="1"/>
  <c r="H2715" i="19" a="1"/>
  <c r="H2715" i="19" s="1"/>
  <c r="H2716" i="19" a="1"/>
  <c r="H2716" i="19" s="1"/>
  <c r="H2717" i="19" a="1"/>
  <c r="H2717" i="19" s="1"/>
  <c r="H2718" i="19" a="1"/>
  <c r="H2718" i="19" s="1"/>
  <c r="H2719" i="19" a="1"/>
  <c r="H2719" i="19" s="1"/>
  <c r="H2720" i="19" a="1"/>
  <c r="H2720" i="19" s="1"/>
  <c r="H2721" i="19" a="1"/>
  <c r="H2721" i="19" s="1"/>
  <c r="H2722" i="19" a="1"/>
  <c r="H2722" i="19" s="1"/>
  <c r="H2723" i="19" a="1"/>
  <c r="H2723" i="19" s="1"/>
  <c r="H2724" i="19" a="1"/>
  <c r="H2724" i="19" s="1"/>
  <c r="H2725" i="19" a="1"/>
  <c r="H2725" i="19" s="1"/>
  <c r="H2726" i="19" a="1"/>
  <c r="H2726" i="19" s="1"/>
  <c r="H2727" i="19" a="1"/>
  <c r="H2727" i="19" s="1"/>
  <c r="H2728" i="19" a="1"/>
  <c r="H2728" i="19" s="1"/>
  <c r="H2729" i="19" a="1"/>
  <c r="H2729" i="19" s="1"/>
  <c r="H2730" i="19" a="1"/>
  <c r="H2730" i="19" s="1"/>
  <c r="H2731" i="19" a="1"/>
  <c r="H2731" i="19" s="1"/>
  <c r="H2732" i="19" a="1"/>
  <c r="H2732" i="19" s="1"/>
  <c r="H2733" i="19" a="1"/>
  <c r="H2733" i="19" s="1"/>
  <c r="H2734" i="19" a="1"/>
  <c r="H2734" i="19" s="1"/>
  <c r="H2735" i="19" a="1"/>
  <c r="H2735" i="19" s="1"/>
  <c r="H2736" i="19" a="1"/>
  <c r="H2736" i="19" s="1"/>
  <c r="H2737" i="19" a="1"/>
  <c r="H2737" i="19" s="1"/>
  <c r="H2738" i="19" a="1"/>
  <c r="H2738" i="19" s="1"/>
  <c r="H2739" i="19" a="1"/>
  <c r="H2739" i="19" s="1"/>
  <c r="H2740" i="19" a="1"/>
  <c r="H2740" i="19" s="1"/>
  <c r="H2741" i="19" a="1"/>
  <c r="H2741" i="19" s="1"/>
  <c r="H2742" i="19" a="1"/>
  <c r="H2742" i="19" s="1"/>
  <c r="H2743" i="19" a="1"/>
  <c r="H2743" i="19" s="1"/>
  <c r="H2744" i="19" a="1"/>
  <c r="H2744" i="19" s="1"/>
  <c r="H2745" i="19" a="1"/>
  <c r="H2745" i="19" s="1"/>
  <c r="H2746" i="19" a="1"/>
  <c r="H2746" i="19" s="1"/>
  <c r="H2747" i="19" a="1"/>
  <c r="H2747" i="19" s="1"/>
  <c r="H2748" i="19" a="1"/>
  <c r="H2748" i="19" s="1"/>
  <c r="H2749" i="19" a="1"/>
  <c r="H2749" i="19" s="1"/>
  <c r="H2750" i="19" a="1"/>
  <c r="H2750" i="19" s="1"/>
  <c r="H2751" i="19" a="1"/>
  <c r="H2751" i="19" s="1"/>
  <c r="H2752" i="19" a="1"/>
  <c r="H2752" i="19" s="1"/>
  <c r="H2753" i="19" a="1"/>
  <c r="H2753" i="19" s="1"/>
  <c r="H2754" i="19" a="1"/>
  <c r="H2754" i="19" s="1"/>
  <c r="H2755" i="19" a="1"/>
  <c r="H2755" i="19" s="1"/>
  <c r="H2756" i="19" a="1"/>
  <c r="H2756" i="19" s="1"/>
  <c r="H2757" i="19" a="1"/>
  <c r="H2757" i="19" s="1"/>
  <c r="H2758" i="19" a="1"/>
  <c r="H2758" i="19" s="1"/>
  <c r="H2759" i="19" a="1"/>
  <c r="H2759" i="19" s="1"/>
  <c r="H2760" i="19" a="1"/>
  <c r="H2760" i="19" s="1"/>
  <c r="H2761" i="19" a="1"/>
  <c r="H2761" i="19" s="1"/>
  <c r="H2762" i="19" a="1"/>
  <c r="H2762" i="19" s="1"/>
  <c r="H2763" i="19" a="1"/>
  <c r="H2763" i="19" s="1"/>
  <c r="H2764" i="19" a="1"/>
  <c r="H2764" i="19" s="1"/>
  <c r="H2765" i="19" a="1"/>
  <c r="H2765" i="19" s="1"/>
  <c r="H2766" i="19" a="1"/>
  <c r="H2766" i="19" s="1"/>
  <c r="H2767" i="19" a="1"/>
  <c r="H2767" i="19" s="1"/>
  <c r="H2768" i="19" a="1"/>
  <c r="H2768" i="19" s="1"/>
  <c r="H2769" i="19" a="1"/>
  <c r="H2769" i="19" s="1"/>
  <c r="H2770" i="19" a="1"/>
  <c r="H2770" i="19" s="1"/>
  <c r="H2771" i="19" a="1"/>
  <c r="H2771" i="19" s="1"/>
  <c r="H2772" i="19" a="1"/>
  <c r="H2772" i="19" s="1"/>
  <c r="H2773" i="19" a="1"/>
  <c r="H2773" i="19" s="1"/>
  <c r="H2774" i="19" a="1"/>
  <c r="H2774" i="19" s="1"/>
  <c r="H2775" i="19" a="1"/>
  <c r="H2775" i="19" s="1"/>
  <c r="H2776" i="19" a="1"/>
  <c r="H2776" i="19" s="1"/>
  <c r="H2777" i="19" a="1"/>
  <c r="H2777" i="19" s="1"/>
  <c r="H2778" i="19" a="1"/>
  <c r="H2778" i="19" s="1"/>
  <c r="H2779" i="19" a="1"/>
  <c r="H2779" i="19" s="1"/>
  <c r="H2780" i="19" a="1"/>
  <c r="H2780" i="19" s="1"/>
  <c r="H2781" i="19" a="1"/>
  <c r="H2781" i="19" s="1"/>
  <c r="H2782" i="19" a="1"/>
  <c r="H2782" i="19" s="1"/>
  <c r="H2783" i="19" a="1"/>
  <c r="H2783" i="19" s="1"/>
  <c r="H2784" i="19" a="1"/>
  <c r="H2784" i="19" s="1"/>
  <c r="H2785" i="19" a="1"/>
  <c r="H2785" i="19" s="1"/>
  <c r="H2786" i="19" a="1"/>
  <c r="H2786" i="19" s="1"/>
  <c r="H2787" i="19" a="1"/>
  <c r="H2787" i="19" s="1"/>
  <c r="H2788" i="19" a="1"/>
  <c r="H2788" i="19" s="1"/>
  <c r="H2789" i="19" a="1"/>
  <c r="H2789" i="19" s="1"/>
  <c r="H2790" i="19" a="1"/>
  <c r="H2790" i="19" s="1"/>
  <c r="H2791" i="19" a="1"/>
  <c r="H2791" i="19" s="1"/>
  <c r="H2792" i="19" a="1"/>
  <c r="H2792" i="19" s="1"/>
  <c r="H2793" i="19" a="1"/>
  <c r="H2793" i="19" s="1"/>
  <c r="H2794" i="19" a="1"/>
  <c r="H2794" i="19" s="1"/>
  <c r="H2795" i="19" a="1"/>
  <c r="H2795" i="19" s="1"/>
  <c r="H2796" i="19" a="1"/>
  <c r="H2796" i="19" s="1"/>
  <c r="H2797" i="19" a="1"/>
  <c r="H2797" i="19" s="1"/>
  <c r="H2798" i="19" a="1"/>
  <c r="H2798" i="19" s="1"/>
  <c r="H2799" i="19" a="1"/>
  <c r="H2799" i="19" s="1"/>
  <c r="H2800" i="19" a="1"/>
  <c r="H2800" i="19" s="1"/>
  <c r="H2801" i="19" a="1"/>
  <c r="H2801" i="19" s="1"/>
  <c r="H2802" i="19" a="1"/>
  <c r="H2802" i="19" s="1"/>
  <c r="H2803" i="19" a="1"/>
  <c r="H2803" i="19" s="1"/>
  <c r="H2804" i="19" a="1"/>
  <c r="H2804" i="19" s="1"/>
  <c r="H2805" i="19" a="1"/>
  <c r="H2805" i="19" s="1"/>
  <c r="H2806" i="19" a="1"/>
  <c r="H2806" i="19" s="1"/>
  <c r="H2807" i="19" a="1"/>
  <c r="H2807" i="19" s="1"/>
  <c r="H2808" i="19" a="1"/>
  <c r="H2808" i="19" s="1"/>
  <c r="H2809" i="19" a="1"/>
  <c r="H2809" i="19" s="1"/>
  <c r="H2810" i="19" a="1"/>
  <c r="H2810" i="19" s="1"/>
  <c r="H2811" i="19" a="1"/>
  <c r="H2811" i="19" s="1"/>
  <c r="H2812" i="19" a="1"/>
  <c r="H2812" i="19" s="1"/>
  <c r="H2813" i="19" a="1"/>
  <c r="H2813" i="19" s="1"/>
  <c r="H2814" i="19" a="1"/>
  <c r="H2814" i="19" s="1"/>
  <c r="H2815" i="19" a="1"/>
  <c r="H2815" i="19" s="1"/>
  <c r="H2816" i="19" a="1"/>
  <c r="H2816" i="19" s="1"/>
  <c r="H2817" i="19" a="1"/>
  <c r="H2817" i="19" s="1"/>
  <c r="H2818" i="19" a="1"/>
  <c r="H2818" i="19" s="1"/>
  <c r="H2819" i="19" a="1"/>
  <c r="H2819" i="19" s="1"/>
  <c r="H2820" i="19" a="1"/>
  <c r="H2820" i="19" s="1"/>
  <c r="H2821" i="19" a="1"/>
  <c r="H2821" i="19" s="1"/>
  <c r="H2822" i="19" a="1"/>
  <c r="H2822" i="19" s="1"/>
  <c r="H2823" i="19" a="1"/>
  <c r="H2823" i="19" s="1"/>
  <c r="H2824" i="19" a="1"/>
  <c r="H2824" i="19" s="1"/>
  <c r="H2825" i="19" a="1"/>
  <c r="H2825" i="19" s="1"/>
  <c r="H2826" i="19" a="1"/>
  <c r="H2826" i="19" s="1"/>
  <c r="H2827" i="19" a="1"/>
  <c r="H2827" i="19" s="1"/>
  <c r="H2828" i="19" a="1"/>
  <c r="H2828" i="19" s="1"/>
  <c r="H2829" i="19" a="1"/>
  <c r="H2829" i="19" s="1"/>
  <c r="H2830" i="19" a="1"/>
  <c r="H2830" i="19" s="1"/>
  <c r="H2831" i="19" a="1"/>
  <c r="H2831" i="19" s="1"/>
  <c r="H2832" i="19" a="1"/>
  <c r="H2832" i="19" s="1"/>
  <c r="H2833" i="19" a="1"/>
  <c r="H2833" i="19" s="1"/>
  <c r="H2834" i="19" a="1"/>
  <c r="H2834" i="19" s="1"/>
  <c r="H2835" i="19" a="1"/>
  <c r="H2835" i="19" s="1"/>
  <c r="H2836" i="19" a="1"/>
  <c r="H2836" i="19" s="1"/>
  <c r="H2837" i="19" a="1"/>
  <c r="H2837" i="19" s="1"/>
  <c r="H2838" i="19" a="1"/>
  <c r="H2838" i="19" s="1"/>
  <c r="H2839" i="19" a="1"/>
  <c r="H2839" i="19" s="1"/>
  <c r="H2840" i="19" a="1"/>
  <c r="H2840" i="19" s="1"/>
  <c r="H2841" i="19" a="1"/>
  <c r="H2841" i="19" s="1"/>
  <c r="H2842" i="19" a="1"/>
  <c r="H2842" i="19" s="1"/>
  <c r="H2843" i="19" a="1"/>
  <c r="H2843" i="19" s="1"/>
  <c r="H2844" i="19" a="1"/>
  <c r="H2844" i="19" s="1"/>
  <c r="H2845" i="19" a="1"/>
  <c r="H2845" i="19" s="1"/>
  <c r="H2846" i="19" a="1"/>
  <c r="H2846" i="19" s="1"/>
  <c r="H2847" i="19" a="1"/>
  <c r="H2847" i="19" s="1"/>
  <c r="H2848" i="19" a="1"/>
  <c r="H2848" i="19" s="1"/>
  <c r="H2849" i="19" a="1"/>
  <c r="H2849" i="19" s="1"/>
  <c r="H2850" i="19" a="1"/>
  <c r="H2850" i="19" s="1"/>
  <c r="H2851" i="19" a="1"/>
  <c r="H2851" i="19" s="1"/>
  <c r="H2852" i="19" a="1"/>
  <c r="H2852" i="19" s="1"/>
  <c r="H2853" i="19" a="1"/>
  <c r="H2853" i="19" s="1"/>
  <c r="H2854" i="19" a="1"/>
  <c r="H2854" i="19" s="1"/>
  <c r="H2855" i="19" a="1"/>
  <c r="H2855" i="19" s="1"/>
  <c r="H2856" i="19" a="1"/>
  <c r="H2856" i="19" s="1"/>
  <c r="H2857" i="19" a="1"/>
  <c r="H2857" i="19" s="1"/>
  <c r="H2858" i="19" a="1"/>
  <c r="H2858" i="19" s="1"/>
  <c r="H2859" i="19" a="1"/>
  <c r="H2859" i="19" s="1"/>
  <c r="H2860" i="19" a="1"/>
  <c r="H2860" i="19" s="1"/>
  <c r="H2861" i="19" a="1"/>
  <c r="H2861" i="19" s="1"/>
  <c r="H2862" i="19" a="1"/>
  <c r="H2862" i="19" s="1"/>
  <c r="H2863" i="19" a="1"/>
  <c r="H2863" i="19" s="1"/>
  <c r="H2864" i="19" a="1"/>
  <c r="H2864" i="19" s="1"/>
  <c r="H2865" i="19" a="1"/>
  <c r="H2865" i="19" s="1"/>
  <c r="H2866" i="19" a="1"/>
  <c r="H2866" i="19" s="1"/>
  <c r="H2867" i="19" a="1"/>
  <c r="H2867" i="19" s="1"/>
  <c r="H2868" i="19" a="1"/>
  <c r="H2868" i="19" s="1"/>
  <c r="H2869" i="19" a="1"/>
  <c r="H2869" i="19" s="1"/>
  <c r="H2870" i="19" a="1"/>
  <c r="H2870" i="19" s="1"/>
  <c r="H2871" i="19" a="1"/>
  <c r="H2871" i="19" s="1"/>
  <c r="H2872" i="19" a="1"/>
  <c r="H2872" i="19" s="1"/>
  <c r="H2873" i="19" a="1"/>
  <c r="H2873" i="19" s="1"/>
  <c r="H2874" i="19" a="1"/>
  <c r="H2874" i="19" s="1"/>
  <c r="H2875" i="19" a="1"/>
  <c r="H2875" i="19" s="1"/>
  <c r="H2876" i="19" a="1"/>
  <c r="H2876" i="19" s="1"/>
  <c r="H2877" i="19" a="1"/>
  <c r="H2877" i="19" s="1"/>
  <c r="H2878" i="19" a="1"/>
  <c r="H2878" i="19" s="1"/>
  <c r="H2879" i="19" a="1"/>
  <c r="H2879" i="19" s="1"/>
  <c r="H2880" i="19" a="1"/>
  <c r="H2880" i="19" s="1"/>
  <c r="H2881" i="19" a="1"/>
  <c r="H2881" i="19" s="1"/>
  <c r="H2882" i="19" a="1"/>
  <c r="H2882" i="19" s="1"/>
  <c r="H2883" i="19" a="1"/>
  <c r="H2883" i="19" s="1"/>
  <c r="H2884" i="19" a="1"/>
  <c r="H2884" i="19" s="1"/>
  <c r="H2885" i="19" a="1"/>
  <c r="H2885" i="19" s="1"/>
  <c r="H2886" i="19" a="1"/>
  <c r="H2886" i="19" s="1"/>
  <c r="H2887" i="19" a="1"/>
  <c r="H2887" i="19" s="1"/>
  <c r="H2888" i="19" a="1"/>
  <c r="H2888" i="19" s="1"/>
  <c r="H2889" i="19" a="1"/>
  <c r="H2889" i="19" s="1"/>
  <c r="H2890" i="19" a="1"/>
  <c r="H2890" i="19" s="1"/>
  <c r="H2891" i="19" a="1"/>
  <c r="H2891" i="19" s="1"/>
  <c r="H2892" i="19" a="1"/>
  <c r="H2892" i="19" s="1"/>
  <c r="H2893" i="19" a="1"/>
  <c r="H2893" i="19" s="1"/>
  <c r="H2894" i="19" a="1"/>
  <c r="H2894" i="19" s="1"/>
  <c r="H2895" i="19" a="1"/>
  <c r="H2895" i="19" s="1"/>
  <c r="H2896" i="19" a="1"/>
  <c r="H2896" i="19" s="1"/>
  <c r="H2897" i="19" a="1"/>
  <c r="H2897" i="19" s="1"/>
  <c r="H2898" i="19" a="1"/>
  <c r="H2898" i="19" s="1"/>
  <c r="H2899" i="19" a="1"/>
  <c r="H2899" i="19" s="1"/>
  <c r="H2900" i="19" a="1"/>
  <c r="H2900" i="19" s="1"/>
  <c r="H2901" i="19" a="1"/>
  <c r="H2901" i="19" s="1"/>
  <c r="H2902" i="19" a="1"/>
  <c r="H2902" i="19" s="1"/>
  <c r="H2903" i="19" a="1"/>
  <c r="H2903" i="19" s="1"/>
  <c r="H2904" i="19" a="1"/>
  <c r="H2904" i="19" s="1"/>
  <c r="H2905" i="19" a="1"/>
  <c r="H2905" i="19" s="1"/>
  <c r="H2906" i="19" a="1"/>
  <c r="H2906" i="19" s="1"/>
  <c r="H2907" i="19" a="1"/>
  <c r="H2907" i="19" s="1"/>
  <c r="H2908" i="19" a="1"/>
  <c r="H2908" i="19" s="1"/>
  <c r="H2909" i="19" a="1"/>
  <c r="H2909" i="19" s="1"/>
  <c r="H2910" i="19" a="1"/>
  <c r="H2910" i="19" s="1"/>
  <c r="H2911" i="19" a="1"/>
  <c r="H2911" i="19" s="1"/>
  <c r="H2912" i="19" a="1"/>
  <c r="H2912" i="19" s="1"/>
  <c r="H2913" i="19" a="1"/>
  <c r="H2913" i="19" s="1"/>
  <c r="H2914" i="19" a="1"/>
  <c r="H2914" i="19" s="1"/>
  <c r="H2915" i="19" a="1"/>
  <c r="H2915" i="19" s="1"/>
  <c r="H2916" i="19" a="1"/>
  <c r="H2916" i="19" s="1"/>
  <c r="H2917" i="19" a="1"/>
  <c r="H2917" i="19" s="1"/>
  <c r="H2918" i="19" a="1"/>
  <c r="H2918" i="19" s="1"/>
  <c r="H2919" i="19" a="1"/>
  <c r="H2919" i="19" s="1"/>
  <c r="H2920" i="19" a="1"/>
  <c r="H2920" i="19" s="1"/>
  <c r="H2921" i="19" a="1"/>
  <c r="H2921" i="19" s="1"/>
  <c r="H2922" i="19" a="1"/>
  <c r="H2922" i="19" s="1"/>
  <c r="H2923" i="19" a="1"/>
  <c r="H2923" i="19" s="1"/>
  <c r="H2924" i="19" a="1"/>
  <c r="H2924" i="19" s="1"/>
  <c r="H2925" i="19" a="1"/>
  <c r="H2925" i="19" s="1"/>
  <c r="H2926" i="19" a="1"/>
  <c r="H2926" i="19" s="1"/>
  <c r="H2927" i="19" a="1"/>
  <c r="H2927" i="19" s="1"/>
  <c r="H2928" i="19" a="1"/>
  <c r="H2928" i="19" s="1"/>
  <c r="H2929" i="19" a="1"/>
  <c r="H2929" i="19" s="1"/>
  <c r="H2930" i="19" a="1"/>
  <c r="H2930" i="19" s="1"/>
  <c r="H2931" i="19" a="1"/>
  <c r="H2931" i="19" s="1"/>
  <c r="H2932" i="19" a="1"/>
  <c r="H2932" i="19" s="1"/>
  <c r="H2933" i="19" a="1"/>
  <c r="H2933" i="19" s="1"/>
  <c r="H2934" i="19" a="1"/>
  <c r="H2934" i="19" s="1"/>
  <c r="H2935" i="19" a="1"/>
  <c r="H2935" i="19" s="1"/>
  <c r="H2936" i="19" a="1"/>
  <c r="H2936" i="19" s="1"/>
  <c r="H2937" i="19" a="1"/>
  <c r="H2937" i="19" s="1"/>
  <c r="H2938" i="19" a="1"/>
  <c r="H2938" i="19" s="1"/>
  <c r="H2939" i="19" a="1"/>
  <c r="H2939" i="19" s="1"/>
  <c r="H2940" i="19" a="1"/>
  <c r="H2940" i="19" s="1"/>
  <c r="H2941" i="19" a="1"/>
  <c r="H2941" i="19" s="1"/>
  <c r="H2942" i="19" a="1"/>
  <c r="H2942" i="19" s="1"/>
  <c r="H2943" i="19" a="1"/>
  <c r="H2943" i="19" s="1"/>
  <c r="H2944" i="19" a="1"/>
  <c r="H2944" i="19" s="1"/>
  <c r="H2945" i="19" a="1"/>
  <c r="H2945" i="19" s="1"/>
  <c r="H2946" i="19" a="1"/>
  <c r="H2946" i="19" s="1"/>
  <c r="H2947" i="19" a="1"/>
  <c r="H2947" i="19" s="1"/>
  <c r="H2948" i="19" a="1"/>
  <c r="H2948" i="19" s="1"/>
  <c r="H2949" i="19" a="1"/>
  <c r="H2949" i="19" s="1"/>
  <c r="H2950" i="19" a="1"/>
  <c r="H2950" i="19" s="1"/>
  <c r="H2951" i="19" a="1"/>
  <c r="H2951" i="19" s="1"/>
  <c r="H2952" i="19" a="1"/>
  <c r="H2952" i="19" s="1"/>
  <c r="H2953" i="19" a="1"/>
  <c r="H2953" i="19" s="1"/>
  <c r="H2954" i="19" a="1"/>
  <c r="H2954" i="19" s="1"/>
  <c r="H2955" i="19" a="1"/>
  <c r="H2955" i="19" s="1"/>
  <c r="H2956" i="19" a="1"/>
  <c r="H2956" i="19" s="1"/>
  <c r="H2957" i="19" a="1"/>
  <c r="H2957" i="19" s="1"/>
  <c r="H2958" i="19" a="1"/>
  <c r="H2958" i="19" s="1"/>
  <c r="H2959" i="19" a="1"/>
  <c r="H2959" i="19" s="1"/>
  <c r="H2960" i="19" a="1"/>
  <c r="H2960" i="19" s="1"/>
  <c r="H2961" i="19" a="1"/>
  <c r="H2961" i="19" s="1"/>
  <c r="H2962" i="19" a="1"/>
  <c r="H2962" i="19" s="1"/>
  <c r="H2963" i="19" a="1"/>
  <c r="H2963" i="19" s="1"/>
  <c r="H2964" i="19" a="1"/>
  <c r="H2964" i="19" s="1"/>
  <c r="H2965" i="19" a="1"/>
  <c r="H2965" i="19" s="1"/>
  <c r="H2966" i="19" a="1"/>
  <c r="H2966" i="19" s="1"/>
  <c r="H2967" i="19" a="1"/>
  <c r="H2967" i="19" s="1"/>
  <c r="H2968" i="19" a="1"/>
  <c r="H2968" i="19" s="1"/>
  <c r="H2969" i="19" a="1"/>
  <c r="H2969" i="19" s="1"/>
  <c r="H2970" i="19" a="1"/>
  <c r="H2970" i="19" s="1"/>
  <c r="H2971" i="19" a="1"/>
  <c r="H2971" i="19" s="1"/>
  <c r="H2972" i="19" a="1"/>
  <c r="H2972" i="19" s="1"/>
  <c r="H2973" i="19" a="1"/>
  <c r="H2973" i="19" s="1"/>
  <c r="H2974" i="19" a="1"/>
  <c r="H2974" i="19" s="1"/>
  <c r="H2975" i="19" a="1"/>
  <c r="H2975" i="19" s="1"/>
  <c r="H2976" i="19" a="1"/>
  <c r="H2976" i="19" s="1"/>
  <c r="H2977" i="19" a="1"/>
  <c r="H2977" i="19" s="1"/>
  <c r="H2978" i="19" a="1"/>
  <c r="H2978" i="19" s="1"/>
  <c r="H2979" i="19" a="1"/>
  <c r="H2979" i="19" s="1"/>
  <c r="H2980" i="19" a="1"/>
  <c r="H2980" i="19" s="1"/>
  <c r="H2981" i="19" a="1"/>
  <c r="H2981" i="19" s="1"/>
  <c r="H2982" i="19" a="1"/>
  <c r="H2982" i="19" s="1"/>
  <c r="H2983" i="19" a="1"/>
  <c r="H2983" i="19" s="1"/>
  <c r="H2984" i="19" a="1"/>
  <c r="H2984" i="19" s="1"/>
  <c r="H2985" i="19" a="1"/>
  <c r="H2985" i="19" s="1"/>
  <c r="H2986" i="19" a="1"/>
  <c r="H2986" i="19" s="1"/>
  <c r="H2987" i="19" a="1"/>
  <c r="H2987" i="19" s="1"/>
  <c r="H2988" i="19" a="1"/>
  <c r="H2988" i="19" s="1"/>
  <c r="H2989" i="19" a="1"/>
  <c r="H2989" i="19" s="1"/>
  <c r="H2990" i="19" a="1"/>
  <c r="H2990" i="19" s="1"/>
  <c r="H2991" i="19" a="1"/>
  <c r="H2991" i="19" s="1"/>
  <c r="H2992" i="19" a="1"/>
  <c r="H2992" i="19" s="1"/>
  <c r="H2993" i="19" a="1"/>
  <c r="H2993" i="19" s="1"/>
  <c r="H2994" i="19" a="1"/>
  <c r="H2994" i="19" s="1"/>
  <c r="H2995" i="19" a="1"/>
  <c r="H2995" i="19" s="1"/>
  <c r="H2996" i="19" a="1"/>
  <c r="H2996" i="19" s="1"/>
  <c r="H2997" i="19" a="1"/>
  <c r="H2997" i="19" s="1"/>
  <c r="H2998" i="19" a="1"/>
  <c r="H2998" i="19" s="1"/>
  <c r="H5" i="20" a="1"/>
  <c r="H5" i="20" s="1"/>
  <c r="H6" i="20" a="1"/>
  <c r="H6" i="20" s="1"/>
  <c r="H7" i="20" a="1"/>
  <c r="H7" i="20" s="1"/>
  <c r="H8" i="20" a="1"/>
  <c r="H8" i="20" s="1"/>
  <c r="H9" i="20" a="1"/>
  <c r="H9" i="20" s="1"/>
  <c r="H10" i="20" a="1"/>
  <c r="H10" i="20" s="1"/>
  <c r="H11" i="20" a="1"/>
  <c r="H11" i="20" s="1"/>
  <c r="H12" i="20" a="1"/>
  <c r="H12" i="20" s="1"/>
  <c r="H13" i="20" a="1"/>
  <c r="H13" i="20" s="1"/>
  <c r="H14" i="20" a="1"/>
  <c r="H14" i="20" s="1"/>
  <c r="H15" i="20" a="1"/>
  <c r="H15" i="20" s="1"/>
  <c r="H16" i="20" a="1"/>
  <c r="H16" i="20" s="1"/>
  <c r="H17" i="20" a="1"/>
  <c r="H17" i="20" s="1"/>
  <c r="H18" i="20" a="1"/>
  <c r="H18" i="20" s="1"/>
  <c r="H19" i="20" a="1"/>
  <c r="H19" i="20" s="1"/>
  <c r="H20" i="20" a="1"/>
  <c r="H20" i="20" s="1"/>
  <c r="H21" i="20" a="1"/>
  <c r="H21" i="20" s="1"/>
  <c r="H22" i="20" a="1"/>
  <c r="H22" i="20" s="1"/>
  <c r="H23" i="20" a="1"/>
  <c r="H23" i="20" s="1"/>
  <c r="H24" i="20" a="1"/>
  <c r="H24" i="20" s="1"/>
  <c r="H25" i="20" a="1"/>
  <c r="H25" i="20" s="1"/>
  <c r="H26" i="20" a="1"/>
  <c r="H26" i="20" s="1"/>
  <c r="H27" i="20" a="1"/>
  <c r="H27" i="20" s="1"/>
  <c r="H28" i="20" a="1"/>
  <c r="H28" i="20" s="1"/>
  <c r="H29" i="20" a="1"/>
  <c r="H29" i="20" s="1"/>
  <c r="H30" i="20" a="1"/>
  <c r="H30" i="20" s="1"/>
  <c r="H31" i="20" a="1"/>
  <c r="H31" i="20" s="1"/>
  <c r="H32" i="20" a="1"/>
  <c r="H32" i="20" s="1"/>
  <c r="H33" i="20" a="1"/>
  <c r="H33" i="20" s="1"/>
  <c r="H34" i="20" a="1"/>
  <c r="H34" i="20" s="1"/>
  <c r="H35" i="20" a="1"/>
  <c r="H35" i="20" s="1"/>
  <c r="H36" i="20" a="1"/>
  <c r="H36" i="20" s="1"/>
  <c r="H37" i="20" a="1"/>
  <c r="H37" i="20" s="1"/>
  <c r="H38" i="20" a="1"/>
  <c r="H38" i="20" s="1"/>
  <c r="H39" i="20" a="1"/>
  <c r="H39" i="20" s="1"/>
  <c r="H40" i="20" a="1"/>
  <c r="H40" i="20" s="1"/>
  <c r="H41" i="20" a="1"/>
  <c r="H41" i="20" s="1"/>
  <c r="H42" i="20" a="1"/>
  <c r="H42" i="20" s="1"/>
  <c r="H43" i="20" a="1"/>
  <c r="H43" i="20" s="1"/>
  <c r="H44" i="20" a="1"/>
  <c r="H44" i="20" s="1"/>
  <c r="H45" i="20" a="1"/>
  <c r="H45" i="20" s="1"/>
  <c r="H46" i="20" a="1"/>
  <c r="H46" i="20" s="1"/>
  <c r="H47" i="20" a="1"/>
  <c r="H47" i="20" s="1"/>
  <c r="H48" i="20" a="1"/>
  <c r="H48" i="20" s="1"/>
  <c r="H49" i="20" a="1"/>
  <c r="H49" i="20" s="1"/>
  <c r="H50" i="20" a="1"/>
  <c r="H50" i="20" s="1"/>
  <c r="H51" i="20" a="1"/>
  <c r="H51" i="20" s="1"/>
  <c r="H52" i="20" a="1"/>
  <c r="H52" i="20" s="1"/>
  <c r="H53" i="20" a="1"/>
  <c r="H53" i="20" s="1"/>
  <c r="H54" i="20" a="1"/>
  <c r="H54" i="20" s="1"/>
  <c r="H55" i="20" a="1"/>
  <c r="H55" i="20" s="1"/>
  <c r="H56" i="20" a="1"/>
  <c r="H56" i="20" s="1"/>
  <c r="H57" i="20" a="1"/>
  <c r="H57" i="20" s="1"/>
  <c r="H58" i="20" a="1"/>
  <c r="H58" i="20" s="1"/>
  <c r="H59" i="20" a="1"/>
  <c r="H59" i="20" s="1"/>
  <c r="H60" i="20" a="1"/>
  <c r="H60" i="20" s="1"/>
  <c r="H61" i="20" a="1"/>
  <c r="H61" i="20" s="1"/>
  <c r="H62" i="20" a="1"/>
  <c r="H62" i="20" s="1"/>
  <c r="H63" i="20" a="1"/>
  <c r="H63" i="20" s="1"/>
  <c r="H64" i="20" a="1"/>
  <c r="H64" i="20" s="1"/>
  <c r="H65" i="20" a="1"/>
  <c r="H65" i="20" s="1"/>
  <c r="H66" i="20" a="1"/>
  <c r="H66" i="20" s="1"/>
  <c r="H67" i="20" a="1"/>
  <c r="H67" i="20" s="1"/>
  <c r="H68" i="20" a="1"/>
  <c r="H68" i="20" s="1"/>
  <c r="H69" i="20" a="1"/>
  <c r="H69" i="20" s="1"/>
  <c r="H70" i="20" a="1"/>
  <c r="H70" i="20" s="1"/>
  <c r="H71" i="20" a="1"/>
  <c r="H71" i="20" s="1"/>
  <c r="H72" i="20" a="1"/>
  <c r="H72" i="20" s="1"/>
  <c r="H73" i="20" a="1"/>
  <c r="H73" i="20" s="1"/>
  <c r="H74" i="20" a="1"/>
  <c r="H74" i="20" s="1"/>
  <c r="H75" i="20" a="1"/>
  <c r="H75" i="20" s="1"/>
  <c r="H76" i="20" a="1"/>
  <c r="H76" i="20" s="1"/>
  <c r="H77" i="20" a="1"/>
  <c r="H77" i="20" s="1"/>
  <c r="H78" i="20" a="1"/>
  <c r="H78" i="20" s="1"/>
  <c r="H79" i="20" a="1"/>
  <c r="H79" i="20" s="1"/>
  <c r="H80" i="20" a="1"/>
  <c r="H80" i="20" s="1"/>
  <c r="H81" i="20" a="1"/>
  <c r="H81" i="20" s="1"/>
  <c r="H82" i="20" a="1"/>
  <c r="H82" i="20" s="1"/>
  <c r="H83" i="20" a="1"/>
  <c r="H83" i="20" s="1"/>
  <c r="H84" i="20" a="1"/>
  <c r="H84" i="20" s="1"/>
  <c r="H85" i="20" a="1"/>
  <c r="H85" i="20" s="1"/>
  <c r="H86" i="20" a="1"/>
  <c r="H86" i="20" s="1"/>
  <c r="H87" i="20" a="1"/>
  <c r="H87" i="20" s="1"/>
  <c r="H88" i="20" a="1"/>
  <c r="H88" i="20" s="1"/>
  <c r="H89" i="20" a="1"/>
  <c r="H89" i="20" s="1"/>
  <c r="H90" i="20" a="1"/>
  <c r="H90" i="20" s="1"/>
  <c r="H91" i="20" a="1"/>
  <c r="H91" i="20" s="1"/>
  <c r="H92" i="20" a="1"/>
  <c r="H92" i="20" s="1"/>
  <c r="H93" i="20" a="1"/>
  <c r="H93" i="20" s="1"/>
  <c r="H94" i="20" a="1"/>
  <c r="H94" i="20" s="1"/>
  <c r="H95" i="20" a="1"/>
  <c r="H95" i="20" s="1"/>
  <c r="H96" i="20" a="1"/>
  <c r="H96" i="20" s="1"/>
  <c r="H97" i="20" a="1"/>
  <c r="H97" i="20" s="1"/>
  <c r="H98" i="20" a="1"/>
  <c r="H98" i="20" s="1"/>
  <c r="H99" i="20" a="1"/>
  <c r="H99" i="20" s="1"/>
  <c r="H100" i="20" a="1"/>
  <c r="H100" i="20" s="1"/>
  <c r="H101" i="20" a="1"/>
  <c r="H101" i="20" s="1"/>
  <c r="H102" i="20" a="1"/>
  <c r="H102" i="20" s="1"/>
  <c r="H103" i="20" a="1"/>
  <c r="H103" i="20" s="1"/>
  <c r="H104" i="20" a="1"/>
  <c r="H104" i="20" s="1"/>
  <c r="H105" i="20" a="1"/>
  <c r="H105" i="20" s="1"/>
  <c r="H106" i="20" a="1"/>
  <c r="H106" i="20" s="1"/>
  <c r="H107" i="20" a="1"/>
  <c r="H107" i="20" s="1"/>
  <c r="H108" i="20" a="1"/>
  <c r="H108" i="20" s="1"/>
  <c r="H109" i="20" a="1"/>
  <c r="H109" i="20" s="1"/>
  <c r="H110" i="20" a="1"/>
  <c r="H110" i="20" s="1"/>
  <c r="H111" i="20" a="1"/>
  <c r="H111" i="20" s="1"/>
  <c r="H112" i="20" a="1"/>
  <c r="H112" i="20" s="1"/>
  <c r="H113" i="20" a="1"/>
  <c r="H113" i="20" s="1"/>
  <c r="H114" i="20" a="1"/>
  <c r="H114" i="20" s="1"/>
  <c r="H115" i="20" a="1"/>
  <c r="H115" i="20" s="1"/>
  <c r="H116" i="20" a="1"/>
  <c r="H116" i="20" s="1"/>
  <c r="H117" i="20" a="1"/>
  <c r="H117" i="20" s="1"/>
  <c r="H118" i="20" a="1"/>
  <c r="H118" i="20" s="1"/>
  <c r="H119" i="20" a="1"/>
  <c r="H119" i="20" s="1"/>
  <c r="H120" i="20" a="1"/>
  <c r="H120" i="20" s="1"/>
  <c r="H121" i="20" a="1"/>
  <c r="H121" i="20" s="1"/>
  <c r="H122" i="20" a="1"/>
  <c r="H122" i="20" s="1"/>
  <c r="H123" i="20" a="1"/>
  <c r="H123" i="20" s="1"/>
  <c r="H124" i="20" a="1"/>
  <c r="H124" i="20" s="1"/>
  <c r="H125" i="20" a="1"/>
  <c r="H125" i="20" s="1"/>
  <c r="H126" i="20" a="1"/>
  <c r="H126" i="20" s="1"/>
  <c r="H127" i="20" a="1"/>
  <c r="H127" i="20" s="1"/>
  <c r="H128" i="20" a="1"/>
  <c r="H128" i="20" s="1"/>
  <c r="H129" i="20" a="1"/>
  <c r="H129" i="20" s="1"/>
  <c r="H130" i="20" a="1"/>
  <c r="H130" i="20" s="1"/>
  <c r="H131" i="20" a="1"/>
  <c r="H131" i="20" s="1"/>
  <c r="H132" i="20" a="1"/>
  <c r="H132" i="20" s="1"/>
  <c r="H133" i="20" a="1"/>
  <c r="H133" i="20" s="1"/>
  <c r="H134" i="20" a="1"/>
  <c r="H134" i="20" s="1"/>
  <c r="H135" i="20" a="1"/>
  <c r="H135" i="20" s="1"/>
  <c r="H136" i="20" a="1"/>
  <c r="H136" i="20" s="1"/>
  <c r="H137" i="20" a="1"/>
  <c r="H137" i="20" s="1"/>
  <c r="H138" i="20" a="1"/>
  <c r="H138" i="20" s="1"/>
  <c r="H139" i="20" a="1"/>
  <c r="H139" i="20" s="1"/>
  <c r="H140" i="20" a="1"/>
  <c r="H140" i="20" s="1"/>
  <c r="H141" i="20" a="1"/>
  <c r="H141" i="20" s="1"/>
  <c r="H142" i="20" a="1"/>
  <c r="H142" i="20" s="1"/>
  <c r="H143" i="20" a="1"/>
  <c r="H143" i="20" s="1"/>
  <c r="H144" i="20" a="1"/>
  <c r="H144" i="20" s="1"/>
  <c r="H145" i="20" a="1"/>
  <c r="H145" i="20" s="1"/>
  <c r="H146" i="20" a="1"/>
  <c r="H146" i="20" s="1"/>
  <c r="H147" i="20" a="1"/>
  <c r="H147" i="20" s="1"/>
  <c r="H148" i="20" a="1"/>
  <c r="H148" i="20" s="1"/>
  <c r="H149" i="20" a="1"/>
  <c r="H149" i="20" s="1"/>
  <c r="H150" i="20" a="1"/>
  <c r="H150" i="20" s="1"/>
  <c r="H151" i="20" a="1"/>
  <c r="H151" i="20" s="1"/>
  <c r="H152" i="20" a="1"/>
  <c r="H152" i="20" s="1"/>
  <c r="H153" i="20" a="1"/>
  <c r="H153" i="20" s="1"/>
  <c r="H154" i="20" a="1"/>
  <c r="H154" i="20" s="1"/>
  <c r="H155" i="20" a="1"/>
  <c r="H155" i="20" s="1"/>
  <c r="H156" i="20" a="1"/>
  <c r="H156" i="20" s="1"/>
  <c r="H157" i="20" a="1"/>
  <c r="H157" i="20" s="1"/>
  <c r="H158" i="20" a="1"/>
  <c r="H158" i="20" s="1"/>
  <c r="H159" i="20" a="1"/>
  <c r="H159" i="20" s="1"/>
  <c r="H160" i="20" a="1"/>
  <c r="H160" i="20" s="1"/>
  <c r="H161" i="20" a="1"/>
  <c r="H161" i="20" s="1"/>
  <c r="H162" i="20" a="1"/>
  <c r="H162" i="20" s="1"/>
  <c r="H163" i="20" a="1"/>
  <c r="H163" i="20" s="1"/>
  <c r="H164" i="20" a="1"/>
  <c r="H164" i="20" s="1"/>
  <c r="H165" i="20" a="1"/>
  <c r="H165" i="20" s="1"/>
  <c r="H166" i="20" a="1"/>
  <c r="H166" i="20" s="1"/>
  <c r="H167" i="20" a="1"/>
  <c r="H167" i="20" s="1"/>
  <c r="H168" i="20" a="1"/>
  <c r="H168" i="20" s="1"/>
  <c r="H169" i="20" a="1"/>
  <c r="H169" i="20" s="1"/>
  <c r="H170" i="20" a="1"/>
  <c r="H170" i="20" s="1"/>
  <c r="H171" i="20" a="1"/>
  <c r="H171" i="20" s="1"/>
  <c r="H172" i="20" a="1"/>
  <c r="H172" i="20" s="1"/>
  <c r="H173" i="20" a="1"/>
  <c r="H173" i="20" s="1"/>
  <c r="H174" i="20" a="1"/>
  <c r="H174" i="20" s="1"/>
  <c r="H175" i="20" a="1"/>
  <c r="H175" i="20" s="1"/>
  <c r="H176" i="20" a="1"/>
  <c r="H176" i="20" s="1"/>
  <c r="H177" i="20" a="1"/>
  <c r="H177" i="20" s="1"/>
  <c r="H178" i="20" a="1"/>
  <c r="H178" i="20" s="1"/>
  <c r="H179" i="20" a="1"/>
  <c r="H179" i="20" s="1"/>
  <c r="H180" i="20" a="1"/>
  <c r="H180" i="20" s="1"/>
  <c r="H181" i="20" a="1"/>
  <c r="H181" i="20" s="1"/>
  <c r="H182" i="20" a="1"/>
  <c r="H182" i="20" s="1"/>
  <c r="H183" i="20" a="1"/>
  <c r="H183" i="20" s="1"/>
  <c r="H184" i="20" a="1"/>
  <c r="H184" i="20" s="1"/>
  <c r="H185" i="20" a="1"/>
  <c r="H185" i="20" s="1"/>
  <c r="H186" i="20" a="1"/>
  <c r="H186" i="20" s="1"/>
  <c r="H187" i="20" a="1"/>
  <c r="H187" i="20" s="1"/>
  <c r="H188" i="20" a="1"/>
  <c r="H188" i="20" s="1"/>
  <c r="H189" i="20" a="1"/>
  <c r="H189" i="20" s="1"/>
  <c r="H190" i="20" a="1"/>
  <c r="H190" i="20" s="1"/>
  <c r="H191" i="20" a="1"/>
  <c r="H191" i="20" s="1"/>
  <c r="H192" i="20" a="1"/>
  <c r="H192" i="20" s="1"/>
  <c r="H193" i="20" a="1"/>
  <c r="H193" i="20" s="1"/>
  <c r="H194" i="20" a="1"/>
  <c r="H194" i="20" s="1"/>
  <c r="H195" i="20" a="1"/>
  <c r="H195" i="20" s="1"/>
  <c r="H196" i="20" a="1"/>
  <c r="H196" i="20" s="1"/>
  <c r="H197" i="20" a="1"/>
  <c r="H197" i="20" s="1"/>
  <c r="H198" i="20" a="1"/>
  <c r="H198" i="20" s="1"/>
  <c r="H199" i="20" a="1"/>
  <c r="H199" i="20" s="1"/>
  <c r="H200" i="20" a="1"/>
  <c r="H200" i="20" s="1"/>
  <c r="H201" i="20" a="1"/>
  <c r="H201" i="20" s="1"/>
  <c r="H202" i="20" a="1"/>
  <c r="H202" i="20" s="1"/>
  <c r="H203" i="20" a="1"/>
  <c r="H203" i="20" s="1"/>
  <c r="H204" i="20" a="1"/>
  <c r="H204" i="20" s="1"/>
  <c r="H205" i="20" a="1"/>
  <c r="H205" i="20" s="1"/>
  <c r="H206" i="20" a="1"/>
  <c r="H206" i="20" s="1"/>
  <c r="H207" i="20" a="1"/>
  <c r="H207" i="20" s="1"/>
  <c r="H208" i="20" a="1"/>
  <c r="H208" i="20" s="1"/>
  <c r="H209" i="20" a="1"/>
  <c r="H209" i="20" s="1"/>
  <c r="H210" i="20" a="1"/>
  <c r="H210" i="20" s="1"/>
  <c r="H211" i="20" a="1"/>
  <c r="H211" i="20" s="1"/>
  <c r="H212" i="20" a="1"/>
  <c r="H212" i="20" s="1"/>
  <c r="H213" i="20" a="1"/>
  <c r="H213" i="20" s="1"/>
  <c r="H214" i="20" a="1"/>
  <c r="H214" i="20" s="1"/>
  <c r="H215" i="20" a="1"/>
  <c r="H215" i="20" s="1"/>
  <c r="H216" i="20" a="1"/>
  <c r="H216" i="20" s="1"/>
  <c r="H217" i="20" a="1"/>
  <c r="H217" i="20" s="1"/>
  <c r="H218" i="20" a="1"/>
  <c r="H218" i="20" s="1"/>
  <c r="H219" i="20" a="1"/>
  <c r="H219" i="20" s="1"/>
  <c r="H220" i="20" a="1"/>
  <c r="H220" i="20" s="1"/>
  <c r="H221" i="20" a="1"/>
  <c r="H221" i="20" s="1"/>
  <c r="H222" i="20" a="1"/>
  <c r="H222" i="20" s="1"/>
  <c r="H223" i="20" a="1"/>
  <c r="H223" i="20" s="1"/>
  <c r="H224" i="20" a="1"/>
  <c r="H224" i="20" s="1"/>
  <c r="H225" i="20" a="1"/>
  <c r="H225" i="20" s="1"/>
  <c r="H226" i="20" a="1"/>
  <c r="H226" i="20" s="1"/>
  <c r="H227" i="20" a="1"/>
  <c r="H227" i="20" s="1"/>
  <c r="H228" i="20" a="1"/>
  <c r="H228" i="20" s="1"/>
  <c r="H229" i="20" a="1"/>
  <c r="H229" i="20" s="1"/>
  <c r="H230" i="20" a="1"/>
  <c r="H230" i="20" s="1"/>
  <c r="H231" i="20" a="1"/>
  <c r="H231" i="20" s="1"/>
  <c r="H232" i="20" a="1"/>
  <c r="H232" i="20" s="1"/>
  <c r="H233" i="20" a="1"/>
  <c r="H233" i="20" s="1"/>
  <c r="H234" i="20" a="1"/>
  <c r="H234" i="20" s="1"/>
  <c r="H235" i="20" a="1"/>
  <c r="H235" i="20" s="1"/>
  <c r="H236" i="20" a="1"/>
  <c r="H236" i="20" s="1"/>
  <c r="H237" i="20" a="1"/>
  <c r="H237" i="20" s="1"/>
  <c r="H238" i="20" a="1"/>
  <c r="H238" i="20" s="1"/>
  <c r="H239" i="20" a="1"/>
  <c r="H239" i="20" s="1"/>
  <c r="H240" i="20" a="1"/>
  <c r="H240" i="20" s="1"/>
  <c r="H241" i="20" a="1"/>
  <c r="H241" i="20" s="1"/>
  <c r="H242" i="20" a="1"/>
  <c r="H242" i="20" s="1"/>
  <c r="H243" i="20" a="1"/>
  <c r="H243" i="20" s="1"/>
  <c r="H244" i="20" a="1"/>
  <c r="H244" i="20" s="1"/>
  <c r="H245" i="20" a="1"/>
  <c r="H245" i="20" s="1"/>
  <c r="H246" i="20" a="1"/>
  <c r="H246" i="20" s="1"/>
  <c r="H247" i="20" a="1"/>
  <c r="H247" i="20" s="1"/>
  <c r="H248" i="20" a="1"/>
  <c r="H248" i="20" s="1"/>
  <c r="H249" i="20" a="1"/>
  <c r="H249" i="20" s="1"/>
  <c r="H250" i="20" a="1"/>
  <c r="H250" i="20" s="1"/>
  <c r="H251" i="20" a="1"/>
  <c r="H251" i="20" s="1"/>
  <c r="H252" i="20" a="1"/>
  <c r="H252" i="20" s="1"/>
  <c r="H253" i="20" a="1"/>
  <c r="H253" i="20" s="1"/>
  <c r="H254" i="20" a="1"/>
  <c r="H254" i="20" s="1"/>
  <c r="H255" i="20" a="1"/>
  <c r="H255" i="20" s="1"/>
  <c r="H256" i="20" a="1"/>
  <c r="H256" i="20" s="1"/>
  <c r="H257" i="20" a="1"/>
  <c r="H257" i="20" s="1"/>
  <c r="H258" i="20" a="1"/>
  <c r="H258" i="20" s="1"/>
  <c r="H259" i="20" a="1"/>
  <c r="H259" i="20" s="1"/>
  <c r="H260" i="20" a="1"/>
  <c r="H260" i="20" s="1"/>
  <c r="H261" i="20" a="1"/>
  <c r="H261" i="20" s="1"/>
  <c r="H262" i="20" a="1"/>
  <c r="H262" i="20" s="1"/>
  <c r="H263" i="20" a="1"/>
  <c r="H263" i="20" s="1"/>
  <c r="H264" i="20" a="1"/>
  <c r="H264" i="20" s="1"/>
  <c r="H265" i="20" a="1"/>
  <c r="H265" i="20" s="1"/>
  <c r="H266" i="20" a="1"/>
  <c r="H266" i="20" s="1"/>
  <c r="H267" i="20" a="1"/>
  <c r="H267" i="20" s="1"/>
  <c r="H268" i="20" a="1"/>
  <c r="H268" i="20" s="1"/>
  <c r="H269" i="20" a="1"/>
  <c r="H269" i="20" s="1"/>
  <c r="H270" i="20" a="1"/>
  <c r="H270" i="20" s="1"/>
  <c r="H271" i="20" a="1"/>
  <c r="H271" i="20" s="1"/>
  <c r="H272" i="20" a="1"/>
  <c r="H272" i="20" s="1"/>
  <c r="H273" i="20" a="1"/>
  <c r="H273" i="20" s="1"/>
  <c r="H274" i="20" a="1"/>
  <c r="H274" i="20" s="1"/>
  <c r="H275" i="20" a="1"/>
  <c r="H275" i="20" s="1"/>
  <c r="H276" i="20" a="1"/>
  <c r="H276" i="20" s="1"/>
  <c r="H277" i="20" a="1"/>
  <c r="H277" i="20" s="1"/>
  <c r="H278" i="20" a="1"/>
  <c r="H278" i="20" s="1"/>
  <c r="H279" i="20" a="1"/>
  <c r="H279" i="20" s="1"/>
  <c r="H280" i="20" a="1"/>
  <c r="H280" i="20" s="1"/>
  <c r="H281" i="20" a="1"/>
  <c r="H281" i="20" s="1"/>
  <c r="H282" i="20" a="1"/>
  <c r="H282" i="20" s="1"/>
  <c r="H283" i="20" a="1"/>
  <c r="H283" i="20" s="1"/>
  <c r="H284" i="20" a="1"/>
  <c r="H284" i="20" s="1"/>
  <c r="H285" i="20" a="1"/>
  <c r="H285" i="20" s="1"/>
  <c r="H286" i="20" a="1"/>
  <c r="H286" i="20" s="1"/>
  <c r="H287" i="20" a="1"/>
  <c r="H287" i="20" s="1"/>
  <c r="H288" i="20" a="1"/>
  <c r="H288" i="20" s="1"/>
  <c r="H289" i="20" a="1"/>
  <c r="H289" i="20" s="1"/>
  <c r="H290" i="20" a="1"/>
  <c r="H290" i="20" s="1"/>
  <c r="H291" i="20" a="1"/>
  <c r="H291" i="20" s="1"/>
  <c r="H292" i="20" a="1"/>
  <c r="H292" i="20" s="1"/>
  <c r="H293" i="20" a="1"/>
  <c r="H293" i="20" s="1"/>
  <c r="H294" i="20" a="1"/>
  <c r="H294" i="20" s="1"/>
  <c r="H295" i="20" a="1"/>
  <c r="H295" i="20" s="1"/>
  <c r="H296" i="20" a="1"/>
  <c r="H296" i="20" s="1"/>
  <c r="H297" i="20" a="1"/>
  <c r="H297" i="20" s="1"/>
  <c r="H298" i="20" a="1"/>
  <c r="H298" i="20" s="1"/>
  <c r="H299" i="20" a="1"/>
  <c r="H299" i="20" s="1"/>
  <c r="H300" i="20" a="1"/>
  <c r="H300" i="20" s="1"/>
  <c r="H301" i="20" a="1"/>
  <c r="H301" i="20" s="1"/>
  <c r="H302" i="20" a="1"/>
  <c r="H302" i="20" s="1"/>
  <c r="H303" i="20" a="1"/>
  <c r="H303" i="20" s="1"/>
  <c r="H304" i="20" a="1"/>
  <c r="H304" i="20" s="1"/>
  <c r="H305" i="20" a="1"/>
  <c r="H305" i="20" s="1"/>
  <c r="H306" i="20" a="1"/>
  <c r="H306" i="20" s="1"/>
  <c r="H307" i="20" a="1"/>
  <c r="H307" i="20" s="1"/>
  <c r="H308" i="20" a="1"/>
  <c r="H308" i="20" s="1"/>
  <c r="H309" i="20" a="1"/>
  <c r="H309" i="20" s="1"/>
  <c r="H310" i="20" a="1"/>
  <c r="H310" i="20" s="1"/>
  <c r="H311" i="20" a="1"/>
  <c r="H311" i="20" s="1"/>
  <c r="H312" i="20" a="1"/>
  <c r="H312" i="20" s="1"/>
  <c r="H313" i="20" a="1"/>
  <c r="H313" i="20" s="1"/>
  <c r="H314" i="20" a="1"/>
  <c r="H314" i="20" s="1"/>
  <c r="H315" i="20" a="1"/>
  <c r="H315" i="20" s="1"/>
  <c r="H316" i="20" a="1"/>
  <c r="H316" i="20" s="1"/>
  <c r="H317" i="20" a="1"/>
  <c r="H317" i="20" s="1"/>
  <c r="H318" i="20" a="1"/>
  <c r="H318" i="20" s="1"/>
  <c r="H319" i="20" a="1"/>
  <c r="H319" i="20" s="1"/>
  <c r="H320" i="20" a="1"/>
  <c r="H320" i="20" s="1"/>
  <c r="H321" i="20" a="1"/>
  <c r="H321" i="20" s="1"/>
  <c r="H322" i="20" a="1"/>
  <c r="H322" i="20" s="1"/>
  <c r="H323" i="20" a="1"/>
  <c r="H323" i="20" s="1"/>
  <c r="H324" i="20" a="1"/>
  <c r="H324" i="20" s="1"/>
  <c r="H325" i="20" a="1"/>
  <c r="H325" i="20" s="1"/>
  <c r="H326" i="20" a="1"/>
  <c r="H326" i="20" s="1"/>
  <c r="H327" i="20" a="1"/>
  <c r="H327" i="20" s="1"/>
  <c r="H328" i="20" a="1"/>
  <c r="H328" i="20" s="1"/>
  <c r="H329" i="20" a="1"/>
  <c r="H329" i="20" s="1"/>
  <c r="H330" i="20" a="1"/>
  <c r="H330" i="20" s="1"/>
  <c r="H331" i="20" a="1"/>
  <c r="H331" i="20" s="1"/>
  <c r="H332" i="20" a="1"/>
  <c r="H332" i="20" s="1"/>
  <c r="H333" i="20" a="1"/>
  <c r="H333" i="20" s="1"/>
  <c r="H334" i="20" a="1"/>
  <c r="H334" i="20" s="1"/>
  <c r="H335" i="20" a="1"/>
  <c r="H335" i="20" s="1"/>
  <c r="H336" i="20" a="1"/>
  <c r="H336" i="20" s="1"/>
  <c r="H337" i="20" a="1"/>
  <c r="H337" i="20" s="1"/>
  <c r="H338" i="20" a="1"/>
  <c r="H338" i="20" s="1"/>
  <c r="H339" i="20" a="1"/>
  <c r="H339" i="20" s="1"/>
  <c r="H340" i="20" a="1"/>
  <c r="H340" i="20" s="1"/>
  <c r="H341" i="20" a="1"/>
  <c r="H341" i="20" s="1"/>
  <c r="H342" i="20" a="1"/>
  <c r="H342" i="20" s="1"/>
  <c r="H343" i="20" a="1"/>
  <c r="H343" i="20" s="1"/>
  <c r="H344" i="20" a="1"/>
  <c r="H344" i="20" s="1"/>
  <c r="H345" i="20" a="1"/>
  <c r="H345" i="20" s="1"/>
  <c r="H346" i="20" a="1"/>
  <c r="H346" i="20" s="1"/>
  <c r="H347" i="20" a="1"/>
  <c r="H347" i="20" s="1"/>
  <c r="H348" i="20" a="1"/>
  <c r="H348" i="20" s="1"/>
  <c r="H349" i="20" a="1"/>
  <c r="H349" i="20" s="1"/>
  <c r="H350" i="20" a="1"/>
  <c r="H350" i="20" s="1"/>
  <c r="H351" i="20" a="1"/>
  <c r="H351" i="20" s="1"/>
  <c r="H352" i="20" a="1"/>
  <c r="H352" i="20" s="1"/>
  <c r="H353" i="20" a="1"/>
  <c r="H353" i="20" s="1"/>
  <c r="H354" i="20" a="1"/>
  <c r="H354" i="20" s="1"/>
  <c r="H355" i="20" a="1"/>
  <c r="H355" i="20" s="1"/>
  <c r="H356" i="20" a="1"/>
  <c r="H356" i="20" s="1"/>
  <c r="H357" i="20" a="1"/>
  <c r="H357" i="20" s="1"/>
  <c r="H358" i="20" a="1"/>
  <c r="H358" i="20" s="1"/>
  <c r="H359" i="20" a="1"/>
  <c r="H359" i="20" s="1"/>
  <c r="H360" i="20" a="1"/>
  <c r="H360" i="20" s="1"/>
  <c r="H361" i="20" a="1"/>
  <c r="H361" i="20" s="1"/>
  <c r="H362" i="20" a="1"/>
  <c r="H362" i="20" s="1"/>
  <c r="H363" i="20" a="1"/>
  <c r="H363" i="20" s="1"/>
  <c r="H364" i="20" a="1"/>
  <c r="H364" i="20" s="1"/>
  <c r="H365" i="20" a="1"/>
  <c r="H365" i="20" s="1"/>
  <c r="H366" i="20" a="1"/>
  <c r="H366" i="20" s="1"/>
  <c r="H367" i="20" a="1"/>
  <c r="H367" i="20" s="1"/>
  <c r="H368" i="20" a="1"/>
  <c r="H368" i="20" s="1"/>
  <c r="H369" i="20" a="1"/>
  <c r="H369" i="20" s="1"/>
  <c r="H370" i="20" a="1"/>
  <c r="H370" i="20" s="1"/>
  <c r="H371" i="20" a="1"/>
  <c r="H371" i="20" s="1"/>
  <c r="H372" i="20" a="1"/>
  <c r="H372" i="20" s="1"/>
  <c r="H373" i="20" a="1"/>
  <c r="H373" i="20" s="1"/>
  <c r="H374" i="20" a="1"/>
  <c r="H374" i="20" s="1"/>
  <c r="H375" i="20" a="1"/>
  <c r="H375" i="20" s="1"/>
  <c r="H376" i="20" a="1"/>
  <c r="H376" i="20" s="1"/>
  <c r="H377" i="20" a="1"/>
  <c r="H377" i="20" s="1"/>
  <c r="H378" i="20" a="1"/>
  <c r="H378" i="20" s="1"/>
  <c r="H379" i="20" a="1"/>
  <c r="H379" i="20" s="1"/>
  <c r="H380" i="20" a="1"/>
  <c r="H380" i="20" s="1"/>
  <c r="H381" i="20" a="1"/>
  <c r="H381" i="20" s="1"/>
  <c r="H382" i="20" a="1"/>
  <c r="H382" i="20" s="1"/>
  <c r="H383" i="20" a="1"/>
  <c r="H383" i="20" s="1"/>
  <c r="H384" i="20" a="1"/>
  <c r="H384" i="20" s="1"/>
  <c r="H385" i="20" a="1"/>
  <c r="H385" i="20" s="1"/>
  <c r="H386" i="20" a="1"/>
  <c r="H386" i="20" s="1"/>
  <c r="H387" i="20" a="1"/>
  <c r="H387" i="20" s="1"/>
  <c r="H388" i="20" a="1"/>
  <c r="H388" i="20" s="1"/>
  <c r="H389" i="20" a="1"/>
  <c r="H389" i="20" s="1"/>
  <c r="H390" i="20" a="1"/>
  <c r="H390" i="20" s="1"/>
  <c r="H391" i="20" a="1"/>
  <c r="H391" i="20" s="1"/>
  <c r="H392" i="20" a="1"/>
  <c r="H392" i="20" s="1"/>
  <c r="H393" i="20" a="1"/>
  <c r="H393" i="20" s="1"/>
  <c r="H394" i="20" a="1"/>
  <c r="H394" i="20" s="1"/>
  <c r="H395" i="20" a="1"/>
  <c r="H395" i="20" s="1"/>
  <c r="H396" i="20" a="1"/>
  <c r="H396" i="20" s="1"/>
  <c r="H397" i="20" a="1"/>
  <c r="H397" i="20" s="1"/>
  <c r="H398" i="20" a="1"/>
  <c r="H398" i="20" s="1"/>
  <c r="H399" i="20" a="1"/>
  <c r="H399" i="20" s="1"/>
  <c r="H400" i="20" a="1"/>
  <c r="H400" i="20" s="1"/>
  <c r="H401" i="20" a="1"/>
  <c r="H401" i="20" s="1"/>
  <c r="H402" i="20" a="1"/>
  <c r="H402" i="20" s="1"/>
  <c r="H403" i="20" a="1"/>
  <c r="H403" i="20" s="1"/>
  <c r="H404" i="20" a="1"/>
  <c r="H404" i="20" s="1"/>
  <c r="H405" i="20" a="1"/>
  <c r="H405" i="20" s="1"/>
  <c r="H406" i="20" a="1"/>
  <c r="H406" i="20" s="1"/>
  <c r="H407" i="20" a="1"/>
  <c r="H407" i="20" s="1"/>
  <c r="H408" i="20" a="1"/>
  <c r="H408" i="20" s="1"/>
  <c r="H409" i="20" a="1"/>
  <c r="H409" i="20" s="1"/>
  <c r="H410" i="20" a="1"/>
  <c r="H410" i="20" s="1"/>
  <c r="H411" i="20" a="1"/>
  <c r="H411" i="20" s="1"/>
  <c r="H412" i="20" a="1"/>
  <c r="H412" i="20" s="1"/>
  <c r="H413" i="20" a="1"/>
  <c r="H413" i="20" s="1"/>
  <c r="H414" i="20" a="1"/>
  <c r="H414" i="20" s="1"/>
  <c r="H415" i="20" a="1"/>
  <c r="H415" i="20" s="1"/>
  <c r="H416" i="20" a="1"/>
  <c r="H416" i="20" s="1"/>
  <c r="H417" i="20" a="1"/>
  <c r="H417" i="20" s="1"/>
  <c r="H418" i="20" a="1"/>
  <c r="H418" i="20" s="1"/>
  <c r="H419" i="20" a="1"/>
  <c r="H419" i="20" s="1"/>
  <c r="H420" i="20" a="1"/>
  <c r="H420" i="20" s="1"/>
  <c r="H421" i="20" a="1"/>
  <c r="H421" i="20" s="1"/>
  <c r="H422" i="20" a="1"/>
  <c r="H422" i="20" s="1"/>
  <c r="H423" i="20" a="1"/>
  <c r="H423" i="20" s="1"/>
  <c r="H424" i="20" a="1"/>
  <c r="H424" i="20" s="1"/>
  <c r="H425" i="20" a="1"/>
  <c r="H425" i="20" s="1"/>
  <c r="H426" i="20" a="1"/>
  <c r="H426" i="20" s="1"/>
  <c r="H427" i="20" a="1"/>
  <c r="H427" i="20" s="1"/>
  <c r="H428" i="20" a="1"/>
  <c r="H428" i="20" s="1"/>
  <c r="H429" i="20" a="1"/>
  <c r="H429" i="20" s="1"/>
  <c r="H430" i="20" a="1"/>
  <c r="H430" i="20" s="1"/>
  <c r="H431" i="20" a="1"/>
  <c r="H431" i="20" s="1"/>
  <c r="H432" i="20" a="1"/>
  <c r="H432" i="20" s="1"/>
  <c r="H433" i="20" a="1"/>
  <c r="H433" i="20" s="1"/>
  <c r="H434" i="20" a="1"/>
  <c r="H434" i="20" s="1"/>
  <c r="H435" i="20" a="1"/>
  <c r="H435" i="20" s="1"/>
  <c r="H436" i="20" a="1"/>
  <c r="H436" i="20" s="1"/>
  <c r="H437" i="20" a="1"/>
  <c r="H437" i="20" s="1"/>
  <c r="H438" i="20" a="1"/>
  <c r="H438" i="20" s="1"/>
  <c r="H439" i="20" a="1"/>
  <c r="H439" i="20" s="1"/>
  <c r="H440" i="20" a="1"/>
  <c r="H440" i="20" s="1"/>
  <c r="H441" i="20" a="1"/>
  <c r="H441" i="20" s="1"/>
  <c r="H442" i="20" a="1"/>
  <c r="H442" i="20" s="1"/>
  <c r="H443" i="20" a="1"/>
  <c r="H443" i="20" s="1"/>
  <c r="H444" i="20" a="1"/>
  <c r="H444" i="20" s="1"/>
  <c r="H445" i="20" a="1"/>
  <c r="H445" i="20" s="1"/>
  <c r="H446" i="20" a="1"/>
  <c r="H446" i="20" s="1"/>
  <c r="H447" i="20" a="1"/>
  <c r="H447" i="20" s="1"/>
  <c r="H448" i="20" a="1"/>
  <c r="H448" i="20" s="1"/>
  <c r="H449" i="20" a="1"/>
  <c r="H449" i="20" s="1"/>
  <c r="H450" i="20" a="1"/>
  <c r="H450" i="20" s="1"/>
  <c r="H451" i="20" a="1"/>
  <c r="H451" i="20" s="1"/>
  <c r="H452" i="20" a="1"/>
  <c r="H452" i="20" s="1"/>
  <c r="H453" i="20" a="1"/>
  <c r="H453" i="20" s="1"/>
  <c r="H454" i="20" a="1"/>
  <c r="H454" i="20" s="1"/>
  <c r="H455" i="20" a="1"/>
  <c r="H455" i="20" s="1"/>
  <c r="H456" i="20" a="1"/>
  <c r="H456" i="20" s="1"/>
  <c r="H457" i="20" a="1"/>
  <c r="H457" i="20" s="1"/>
  <c r="H458" i="20" a="1"/>
  <c r="H458" i="20" s="1"/>
  <c r="H459" i="20" a="1"/>
  <c r="H459" i="20" s="1"/>
  <c r="H460" i="20" a="1"/>
  <c r="H460" i="20" s="1"/>
  <c r="H461" i="20" a="1"/>
  <c r="H461" i="20" s="1"/>
  <c r="H462" i="20" a="1"/>
  <c r="H462" i="20" s="1"/>
  <c r="H463" i="20" a="1"/>
  <c r="H463" i="20" s="1"/>
  <c r="H464" i="20" a="1"/>
  <c r="H464" i="20" s="1"/>
  <c r="H465" i="20" a="1"/>
  <c r="H465" i="20" s="1"/>
  <c r="H466" i="20" a="1"/>
  <c r="H466" i="20" s="1"/>
  <c r="H467" i="20" a="1"/>
  <c r="H467" i="20" s="1"/>
  <c r="H468" i="20" a="1"/>
  <c r="H468" i="20" s="1"/>
  <c r="H469" i="20" a="1"/>
  <c r="H469" i="20" s="1"/>
  <c r="H470" i="20" a="1"/>
  <c r="H470" i="20" s="1"/>
  <c r="H471" i="20" a="1"/>
  <c r="H471" i="20" s="1"/>
  <c r="H472" i="20" a="1"/>
  <c r="H472" i="20" s="1"/>
  <c r="H473" i="20" a="1"/>
  <c r="H473" i="20" s="1"/>
  <c r="H474" i="20" a="1"/>
  <c r="H474" i="20" s="1"/>
  <c r="H475" i="20" a="1"/>
  <c r="H475" i="20" s="1"/>
  <c r="H476" i="20" a="1"/>
  <c r="H476" i="20" s="1"/>
  <c r="H477" i="20" a="1"/>
  <c r="H477" i="20" s="1"/>
  <c r="H478" i="20" a="1"/>
  <c r="H478" i="20" s="1"/>
  <c r="H479" i="20" a="1"/>
  <c r="H479" i="20" s="1"/>
  <c r="H480" i="20" a="1"/>
  <c r="H480" i="20" s="1"/>
  <c r="H481" i="20" a="1"/>
  <c r="H481" i="20" s="1"/>
  <c r="H482" i="20" a="1"/>
  <c r="H482" i="20" s="1"/>
  <c r="H483" i="20" a="1"/>
  <c r="H483" i="20" s="1"/>
  <c r="H484" i="20" a="1"/>
  <c r="H484" i="20" s="1"/>
  <c r="H485" i="20" a="1"/>
  <c r="H485" i="20" s="1"/>
  <c r="H486" i="20" a="1"/>
  <c r="H486" i="20" s="1"/>
  <c r="H487" i="20" a="1"/>
  <c r="H487" i="20" s="1"/>
  <c r="H488" i="20" a="1"/>
  <c r="H488" i="20" s="1"/>
  <c r="H489" i="20" a="1"/>
  <c r="H489" i="20" s="1"/>
  <c r="H490" i="20" a="1"/>
  <c r="H490" i="20" s="1"/>
  <c r="H491" i="20" a="1"/>
  <c r="H491" i="20" s="1"/>
  <c r="H492" i="20" a="1"/>
  <c r="H492" i="20" s="1"/>
  <c r="H493" i="20" a="1"/>
  <c r="H493" i="20" s="1"/>
  <c r="H494" i="20" a="1"/>
  <c r="H494" i="20" s="1"/>
  <c r="H495" i="20" a="1"/>
  <c r="H495" i="20" s="1"/>
  <c r="H496" i="20" a="1"/>
  <c r="H496" i="20" s="1"/>
  <c r="H497" i="20" a="1"/>
  <c r="H497" i="20" s="1"/>
  <c r="H498" i="20" a="1"/>
  <c r="H498" i="20" s="1"/>
  <c r="H499" i="20" a="1"/>
  <c r="H499" i="20" s="1"/>
  <c r="H500" i="20" a="1"/>
  <c r="H500" i="20" s="1"/>
  <c r="H501" i="20" a="1"/>
  <c r="H501" i="20" s="1"/>
  <c r="H502" i="20" a="1"/>
  <c r="H502" i="20" s="1"/>
  <c r="H503" i="20" a="1"/>
  <c r="H503" i="20" s="1"/>
  <c r="H504" i="20" a="1"/>
  <c r="H504" i="20" s="1"/>
  <c r="H505" i="20" a="1"/>
  <c r="H505" i="20" s="1"/>
  <c r="H506" i="20" a="1"/>
  <c r="H506" i="20" s="1"/>
  <c r="H507" i="20" a="1"/>
  <c r="H507" i="20" s="1"/>
  <c r="H508" i="20" a="1"/>
  <c r="H508" i="20" s="1"/>
  <c r="H509" i="20" a="1"/>
  <c r="H509" i="20" s="1"/>
  <c r="H510" i="20" a="1"/>
  <c r="H510" i="20" s="1"/>
  <c r="H511" i="20" a="1"/>
  <c r="H511" i="20" s="1"/>
  <c r="H512" i="20" a="1"/>
  <c r="H512" i="20" s="1"/>
  <c r="H513" i="20" a="1"/>
  <c r="H513" i="20" s="1"/>
  <c r="H514" i="20" a="1"/>
  <c r="H514" i="20" s="1"/>
  <c r="H515" i="20" a="1"/>
  <c r="H515" i="20" s="1"/>
  <c r="H516" i="20" a="1"/>
  <c r="H516" i="20" s="1"/>
  <c r="H517" i="20" a="1"/>
  <c r="H517" i="20" s="1"/>
  <c r="H518" i="20" a="1"/>
  <c r="H518" i="20" s="1"/>
  <c r="H519" i="20" a="1"/>
  <c r="H519" i="20" s="1"/>
  <c r="H520" i="20" a="1"/>
  <c r="H520" i="20" s="1"/>
  <c r="H521" i="20" a="1"/>
  <c r="H521" i="20" s="1"/>
  <c r="H522" i="20" a="1"/>
  <c r="H522" i="20" s="1"/>
  <c r="H523" i="20" a="1"/>
  <c r="H523" i="20" s="1"/>
  <c r="H524" i="20" a="1"/>
  <c r="H524" i="20" s="1"/>
  <c r="H525" i="20" a="1"/>
  <c r="H525" i="20" s="1"/>
  <c r="H526" i="20" a="1"/>
  <c r="H526" i="20" s="1"/>
  <c r="H527" i="20" a="1"/>
  <c r="H527" i="20" s="1"/>
  <c r="H528" i="20" a="1"/>
  <c r="H528" i="20" s="1"/>
  <c r="H529" i="20" a="1"/>
  <c r="H529" i="20" s="1"/>
  <c r="H530" i="20" a="1"/>
  <c r="H530" i="20" s="1"/>
  <c r="H531" i="20" a="1"/>
  <c r="H531" i="20" s="1"/>
  <c r="H532" i="20" a="1"/>
  <c r="H532" i="20" s="1"/>
  <c r="H533" i="20" a="1"/>
  <c r="H533" i="20" s="1"/>
  <c r="H534" i="20" a="1"/>
  <c r="H534" i="20" s="1"/>
  <c r="H535" i="20" a="1"/>
  <c r="H535" i="20" s="1"/>
  <c r="H536" i="20" a="1"/>
  <c r="H536" i="20" s="1"/>
  <c r="H537" i="20" a="1"/>
  <c r="H537" i="20" s="1"/>
  <c r="H538" i="20" a="1"/>
  <c r="H538" i="20" s="1"/>
  <c r="H539" i="20" a="1"/>
  <c r="H539" i="20" s="1"/>
  <c r="H540" i="20" a="1"/>
  <c r="H540" i="20" s="1"/>
  <c r="H541" i="20" a="1"/>
  <c r="H541" i="20" s="1"/>
  <c r="H542" i="20" a="1"/>
  <c r="H542" i="20" s="1"/>
  <c r="H543" i="20" a="1"/>
  <c r="H543" i="20" s="1"/>
  <c r="H544" i="20" a="1"/>
  <c r="H544" i="20" s="1"/>
  <c r="H545" i="20" a="1"/>
  <c r="H545" i="20" s="1"/>
  <c r="H546" i="20" a="1"/>
  <c r="H546" i="20" s="1"/>
  <c r="H547" i="20" a="1"/>
  <c r="H547" i="20" s="1"/>
  <c r="H548" i="20" a="1"/>
  <c r="H548" i="20" s="1"/>
  <c r="H549" i="20" a="1"/>
  <c r="H549" i="20" s="1"/>
  <c r="H550" i="20" a="1"/>
  <c r="H550" i="20" s="1"/>
  <c r="H551" i="20" a="1"/>
  <c r="H551" i="20" s="1"/>
  <c r="H552" i="20" a="1"/>
  <c r="H552" i="20" s="1"/>
  <c r="H553" i="20" a="1"/>
  <c r="H553" i="20" s="1"/>
  <c r="H554" i="20" a="1"/>
  <c r="H554" i="20" s="1"/>
  <c r="H555" i="20" a="1"/>
  <c r="H555" i="20" s="1"/>
  <c r="H556" i="20" a="1"/>
  <c r="H556" i="20" s="1"/>
  <c r="H557" i="20" a="1"/>
  <c r="H557" i="20" s="1"/>
  <c r="H558" i="20" a="1"/>
  <c r="H558" i="20" s="1"/>
  <c r="H559" i="20" a="1"/>
  <c r="H559" i="20" s="1"/>
  <c r="H560" i="20" a="1"/>
  <c r="H560" i="20" s="1"/>
  <c r="H561" i="20" a="1"/>
  <c r="H561" i="20" s="1"/>
  <c r="H562" i="20" a="1"/>
  <c r="H562" i="20" s="1"/>
  <c r="H563" i="20" a="1"/>
  <c r="H563" i="20" s="1"/>
  <c r="H564" i="20" a="1"/>
  <c r="H564" i="20" s="1"/>
  <c r="H565" i="20" a="1"/>
  <c r="H565" i="20" s="1"/>
  <c r="H566" i="20" a="1"/>
  <c r="H566" i="20" s="1"/>
  <c r="H567" i="20" a="1"/>
  <c r="H567" i="20" s="1"/>
  <c r="H568" i="20" a="1"/>
  <c r="H568" i="20" s="1"/>
  <c r="H569" i="20" a="1"/>
  <c r="H569" i="20" s="1"/>
  <c r="H570" i="20" a="1"/>
  <c r="H570" i="20" s="1"/>
  <c r="H571" i="20" a="1"/>
  <c r="H571" i="20" s="1"/>
  <c r="H572" i="20" a="1"/>
  <c r="H572" i="20" s="1"/>
  <c r="H573" i="20" a="1"/>
  <c r="H573" i="20" s="1"/>
  <c r="H574" i="20" a="1"/>
  <c r="H574" i="20" s="1"/>
  <c r="H575" i="20" a="1"/>
  <c r="H575" i="20" s="1"/>
  <c r="H576" i="20" a="1"/>
  <c r="H576" i="20" s="1"/>
  <c r="H577" i="20" a="1"/>
  <c r="H577" i="20" s="1"/>
  <c r="H578" i="20" a="1"/>
  <c r="H578" i="20" s="1"/>
  <c r="H579" i="20" a="1"/>
  <c r="H579" i="20" s="1"/>
  <c r="H580" i="20" a="1"/>
  <c r="H580" i="20" s="1"/>
  <c r="H581" i="20" a="1"/>
  <c r="H581" i="20" s="1"/>
  <c r="H582" i="20" a="1"/>
  <c r="H582" i="20" s="1"/>
  <c r="H583" i="20" a="1"/>
  <c r="H583" i="20" s="1"/>
  <c r="H584" i="20" a="1"/>
  <c r="H584" i="20" s="1"/>
  <c r="H585" i="20" a="1"/>
  <c r="H585" i="20" s="1"/>
  <c r="H586" i="20" a="1"/>
  <c r="H586" i="20" s="1"/>
  <c r="H587" i="20" a="1"/>
  <c r="H587" i="20" s="1"/>
  <c r="H588" i="20" a="1"/>
  <c r="H588" i="20" s="1"/>
  <c r="H589" i="20" a="1"/>
  <c r="H589" i="20" s="1"/>
  <c r="H590" i="20" a="1"/>
  <c r="H590" i="20" s="1"/>
  <c r="H591" i="20" a="1"/>
  <c r="H591" i="20" s="1"/>
  <c r="H592" i="20" a="1"/>
  <c r="H592" i="20" s="1"/>
  <c r="H593" i="20" a="1"/>
  <c r="H593" i="20" s="1"/>
  <c r="H594" i="20" a="1"/>
  <c r="H594" i="20" s="1"/>
  <c r="H595" i="20" a="1"/>
  <c r="H595" i="20" s="1"/>
  <c r="H596" i="20" a="1"/>
  <c r="H596" i="20" s="1"/>
  <c r="H597" i="20" a="1"/>
  <c r="H597" i="20" s="1"/>
  <c r="H598" i="20" a="1"/>
  <c r="H598" i="20" s="1"/>
  <c r="H599" i="20" a="1"/>
  <c r="H599" i="20" s="1"/>
  <c r="H600" i="20" a="1"/>
  <c r="H600" i="20" s="1"/>
  <c r="H601" i="20" a="1"/>
  <c r="H601" i="20" s="1"/>
  <c r="H602" i="20" a="1"/>
  <c r="H602" i="20" s="1"/>
  <c r="H603" i="20" a="1"/>
  <c r="H603" i="20" s="1"/>
  <c r="H604" i="20" a="1"/>
  <c r="H604" i="20" s="1"/>
  <c r="H605" i="20" a="1"/>
  <c r="H605" i="20" s="1"/>
  <c r="H606" i="20" a="1"/>
  <c r="H606" i="20" s="1"/>
  <c r="H607" i="20" a="1"/>
  <c r="H607" i="20" s="1"/>
  <c r="H608" i="20" a="1"/>
  <c r="H608" i="20" s="1"/>
  <c r="H609" i="20" a="1"/>
  <c r="H609" i="20" s="1"/>
  <c r="H610" i="20" a="1"/>
  <c r="H610" i="20" s="1"/>
  <c r="H611" i="20" a="1"/>
  <c r="H611" i="20" s="1"/>
  <c r="H612" i="20" a="1"/>
  <c r="H612" i="20" s="1"/>
  <c r="H613" i="20" a="1"/>
  <c r="H613" i="20" s="1"/>
  <c r="H614" i="20" a="1"/>
  <c r="H614" i="20" s="1"/>
  <c r="H615" i="20" a="1"/>
  <c r="H615" i="20" s="1"/>
  <c r="H616" i="20" a="1"/>
  <c r="H616" i="20" s="1"/>
  <c r="H617" i="20" a="1"/>
  <c r="H617" i="20" s="1"/>
  <c r="H618" i="20" a="1"/>
  <c r="H618" i="20" s="1"/>
  <c r="H619" i="20" a="1"/>
  <c r="H619" i="20" s="1"/>
  <c r="H620" i="20" a="1"/>
  <c r="H620" i="20" s="1"/>
  <c r="H621" i="20" a="1"/>
  <c r="H621" i="20" s="1"/>
  <c r="H622" i="20" a="1"/>
  <c r="H622" i="20" s="1"/>
  <c r="H623" i="20" a="1"/>
  <c r="H623" i="20" s="1"/>
  <c r="H624" i="20" a="1"/>
  <c r="H624" i="20" s="1"/>
  <c r="H625" i="20" a="1"/>
  <c r="H625" i="20" s="1"/>
  <c r="H626" i="20" a="1"/>
  <c r="H626" i="20" s="1"/>
  <c r="H627" i="20" a="1"/>
  <c r="H627" i="20" s="1"/>
  <c r="H628" i="20" a="1"/>
  <c r="H628" i="20" s="1"/>
  <c r="H629" i="20" a="1"/>
  <c r="H629" i="20" s="1"/>
  <c r="H630" i="20" a="1"/>
  <c r="H630" i="20" s="1"/>
  <c r="H631" i="20" a="1"/>
  <c r="H631" i="20" s="1"/>
  <c r="H632" i="20" a="1"/>
  <c r="H632" i="20" s="1"/>
  <c r="H633" i="20" a="1"/>
  <c r="H633" i="20" s="1"/>
  <c r="H634" i="20" a="1"/>
  <c r="H634" i="20" s="1"/>
  <c r="H635" i="20" a="1"/>
  <c r="H635" i="20" s="1"/>
  <c r="H636" i="20" a="1"/>
  <c r="H636" i="20" s="1"/>
  <c r="H637" i="20" a="1"/>
  <c r="H637" i="20" s="1"/>
  <c r="H638" i="20" a="1"/>
  <c r="H638" i="20" s="1"/>
  <c r="H639" i="20" a="1"/>
  <c r="H639" i="20" s="1"/>
  <c r="H640" i="20" a="1"/>
  <c r="H640" i="20" s="1"/>
  <c r="H641" i="20" a="1"/>
  <c r="H641" i="20" s="1"/>
  <c r="H642" i="20" a="1"/>
  <c r="H642" i="20" s="1"/>
  <c r="H643" i="20" a="1"/>
  <c r="H643" i="20" s="1"/>
  <c r="H644" i="20" a="1"/>
  <c r="H644" i="20" s="1"/>
  <c r="H645" i="20" a="1"/>
  <c r="H645" i="20" s="1"/>
  <c r="H646" i="20" a="1"/>
  <c r="H646" i="20" s="1"/>
  <c r="H647" i="20" a="1"/>
  <c r="H647" i="20" s="1"/>
  <c r="H648" i="20" a="1"/>
  <c r="H648" i="20" s="1"/>
  <c r="H649" i="20" a="1"/>
  <c r="H649" i="20" s="1"/>
  <c r="H650" i="20" a="1"/>
  <c r="H650" i="20" s="1"/>
  <c r="H651" i="20" a="1"/>
  <c r="H651" i="20" s="1"/>
  <c r="H652" i="20" a="1"/>
  <c r="H652" i="20" s="1"/>
  <c r="H653" i="20" a="1"/>
  <c r="H653" i="20" s="1"/>
  <c r="H654" i="20" a="1"/>
  <c r="H654" i="20" s="1"/>
  <c r="H655" i="20" a="1"/>
  <c r="H655" i="20" s="1"/>
  <c r="H656" i="20" a="1"/>
  <c r="H656" i="20" s="1"/>
  <c r="H657" i="20" a="1"/>
  <c r="H657" i="20" s="1"/>
  <c r="H658" i="20" a="1"/>
  <c r="H658" i="20" s="1"/>
  <c r="H659" i="20" a="1"/>
  <c r="H659" i="20" s="1"/>
  <c r="H660" i="20" a="1"/>
  <c r="H660" i="20" s="1"/>
  <c r="H661" i="20" a="1"/>
  <c r="H661" i="20" s="1"/>
  <c r="H662" i="20" a="1"/>
  <c r="H662" i="20" s="1"/>
  <c r="H663" i="20" a="1"/>
  <c r="H663" i="20" s="1"/>
  <c r="H664" i="20" a="1"/>
  <c r="H664" i="20" s="1"/>
  <c r="H665" i="20" a="1"/>
  <c r="H665" i="20" s="1"/>
  <c r="H666" i="20" a="1"/>
  <c r="H666" i="20" s="1"/>
  <c r="H667" i="20" a="1"/>
  <c r="H667" i="20" s="1"/>
  <c r="H668" i="20" a="1"/>
  <c r="H668" i="20" s="1"/>
  <c r="H669" i="20" a="1"/>
  <c r="H669" i="20" s="1"/>
  <c r="H670" i="20" a="1"/>
  <c r="H670" i="20" s="1"/>
  <c r="H671" i="20" a="1"/>
  <c r="H671" i="20" s="1"/>
  <c r="H672" i="20" a="1"/>
  <c r="H672" i="20" s="1"/>
  <c r="H673" i="20" a="1"/>
  <c r="H673" i="20" s="1"/>
  <c r="H674" i="20" a="1"/>
  <c r="H674" i="20" s="1"/>
  <c r="H675" i="20" a="1"/>
  <c r="H675" i="20" s="1"/>
  <c r="H676" i="20" a="1"/>
  <c r="H676" i="20" s="1"/>
  <c r="H677" i="20" a="1"/>
  <c r="H677" i="20" s="1"/>
  <c r="H678" i="20" a="1"/>
  <c r="H678" i="20" s="1"/>
  <c r="H679" i="20" a="1"/>
  <c r="H679" i="20" s="1"/>
  <c r="H680" i="20" a="1"/>
  <c r="H680" i="20" s="1"/>
  <c r="H681" i="20" a="1"/>
  <c r="H681" i="20" s="1"/>
  <c r="H682" i="20" a="1"/>
  <c r="H682" i="20" s="1"/>
  <c r="H683" i="20" a="1"/>
  <c r="H683" i="20" s="1"/>
  <c r="H684" i="20" a="1"/>
  <c r="H684" i="20" s="1"/>
  <c r="H685" i="20" a="1"/>
  <c r="H685" i="20" s="1"/>
  <c r="H686" i="20" a="1"/>
  <c r="H686" i="20" s="1"/>
  <c r="H687" i="20" a="1"/>
  <c r="H687" i="20" s="1"/>
  <c r="H688" i="20" a="1"/>
  <c r="H688" i="20" s="1"/>
  <c r="H689" i="20" a="1"/>
  <c r="H689" i="20" s="1"/>
  <c r="H690" i="20" a="1"/>
  <c r="H690" i="20" s="1"/>
  <c r="H691" i="20" a="1"/>
  <c r="H691" i="20" s="1"/>
  <c r="H692" i="20" a="1"/>
  <c r="H692" i="20" s="1"/>
  <c r="H693" i="20" a="1"/>
  <c r="H693" i="20" s="1"/>
  <c r="H694" i="20" a="1"/>
  <c r="H694" i="20" s="1"/>
  <c r="H695" i="20" a="1"/>
  <c r="H695" i="20" s="1"/>
  <c r="H696" i="20" a="1"/>
  <c r="H696" i="20" s="1"/>
  <c r="H697" i="20" a="1"/>
  <c r="H697" i="20" s="1"/>
  <c r="H698" i="20" a="1"/>
  <c r="H698" i="20" s="1"/>
  <c r="H699" i="20" a="1"/>
  <c r="H699" i="20" s="1"/>
  <c r="H700" i="20" a="1"/>
  <c r="H700" i="20" s="1"/>
  <c r="H701" i="20" a="1"/>
  <c r="H701" i="20" s="1"/>
  <c r="H702" i="20" a="1"/>
  <c r="H702" i="20" s="1"/>
  <c r="H703" i="20" a="1"/>
  <c r="H703" i="20" s="1"/>
  <c r="H704" i="20" a="1"/>
  <c r="H704" i="20" s="1"/>
  <c r="H705" i="20" a="1"/>
  <c r="H705" i="20" s="1"/>
  <c r="H706" i="20" a="1"/>
  <c r="H706" i="20" s="1"/>
  <c r="H707" i="20" a="1"/>
  <c r="H707" i="20" s="1"/>
  <c r="H708" i="20" a="1"/>
  <c r="H708" i="20" s="1"/>
  <c r="H709" i="20" a="1"/>
  <c r="H709" i="20" s="1"/>
  <c r="H710" i="20" a="1"/>
  <c r="H710" i="20" s="1"/>
  <c r="H711" i="20" a="1"/>
  <c r="H711" i="20" s="1"/>
  <c r="H712" i="20" a="1"/>
  <c r="H712" i="20" s="1"/>
  <c r="H713" i="20" a="1"/>
  <c r="H713" i="20" s="1"/>
  <c r="H714" i="20" a="1"/>
  <c r="H714" i="20" s="1"/>
  <c r="H715" i="20" a="1"/>
  <c r="H715" i="20" s="1"/>
  <c r="H716" i="20" a="1"/>
  <c r="H716" i="20" s="1"/>
  <c r="H717" i="20" a="1"/>
  <c r="H717" i="20" s="1"/>
  <c r="H718" i="20" a="1"/>
  <c r="H718" i="20" s="1"/>
  <c r="H719" i="20" a="1"/>
  <c r="H719" i="20" s="1"/>
  <c r="H720" i="20" a="1"/>
  <c r="H720" i="20" s="1"/>
  <c r="H721" i="20" a="1"/>
  <c r="H721" i="20" s="1"/>
  <c r="H722" i="20" a="1"/>
  <c r="H722" i="20" s="1"/>
  <c r="H723" i="20" a="1"/>
  <c r="H723" i="20" s="1"/>
  <c r="H724" i="20" a="1"/>
  <c r="H724" i="20" s="1"/>
  <c r="H725" i="20" a="1"/>
  <c r="H725" i="20" s="1"/>
  <c r="H726" i="20" a="1"/>
  <c r="H726" i="20" s="1"/>
  <c r="H727" i="20" a="1"/>
  <c r="H727" i="20" s="1"/>
  <c r="H728" i="20" a="1"/>
  <c r="H728" i="20" s="1"/>
  <c r="H729" i="20" a="1"/>
  <c r="H729" i="20" s="1"/>
  <c r="H730" i="20" a="1"/>
  <c r="H730" i="20" s="1"/>
  <c r="H731" i="20" a="1"/>
  <c r="H731" i="20" s="1"/>
  <c r="H732" i="20" a="1"/>
  <c r="H732" i="20" s="1"/>
  <c r="H733" i="20" a="1"/>
  <c r="H733" i="20" s="1"/>
  <c r="H734" i="20" a="1"/>
  <c r="H734" i="20" s="1"/>
  <c r="H735" i="20" a="1"/>
  <c r="H735" i="20" s="1"/>
  <c r="H736" i="20" a="1"/>
  <c r="H736" i="20" s="1"/>
  <c r="H737" i="20" a="1"/>
  <c r="H737" i="20" s="1"/>
  <c r="H738" i="20" a="1"/>
  <c r="H738" i="20" s="1"/>
  <c r="H739" i="20" a="1"/>
  <c r="H739" i="20" s="1"/>
  <c r="H740" i="20" a="1"/>
  <c r="H740" i="20" s="1"/>
  <c r="H741" i="20" a="1"/>
  <c r="H741" i="20" s="1"/>
  <c r="H742" i="20" a="1"/>
  <c r="H742" i="20" s="1"/>
  <c r="H743" i="20" a="1"/>
  <c r="H743" i="20" s="1"/>
  <c r="H744" i="20" a="1"/>
  <c r="H744" i="20" s="1"/>
  <c r="H745" i="20" a="1"/>
  <c r="H745" i="20" s="1"/>
  <c r="H746" i="20" a="1"/>
  <c r="H746" i="20" s="1"/>
  <c r="H747" i="20" a="1"/>
  <c r="H747" i="20" s="1"/>
  <c r="H748" i="20" a="1"/>
  <c r="H748" i="20" s="1"/>
  <c r="H749" i="20" a="1"/>
  <c r="H749" i="20" s="1"/>
  <c r="H750" i="20" a="1"/>
  <c r="H750" i="20" s="1"/>
  <c r="H751" i="20" a="1"/>
  <c r="H751" i="20" s="1"/>
  <c r="H752" i="20" a="1"/>
  <c r="H752" i="20" s="1"/>
  <c r="H753" i="20" a="1"/>
  <c r="H753" i="20" s="1"/>
  <c r="H754" i="20" a="1"/>
  <c r="H754" i="20" s="1"/>
  <c r="H755" i="20" a="1"/>
  <c r="H755" i="20" s="1"/>
  <c r="H756" i="20" a="1"/>
  <c r="H756" i="20" s="1"/>
  <c r="H757" i="20" a="1"/>
  <c r="H757" i="20" s="1"/>
  <c r="H758" i="20" a="1"/>
  <c r="H758" i="20" s="1"/>
  <c r="H759" i="20" a="1"/>
  <c r="H759" i="20" s="1"/>
  <c r="H760" i="20" a="1"/>
  <c r="H760" i="20" s="1"/>
  <c r="H761" i="20" a="1"/>
  <c r="H761" i="20" s="1"/>
  <c r="H762" i="20" a="1"/>
  <c r="H762" i="20" s="1"/>
  <c r="H763" i="20" a="1"/>
  <c r="H763" i="20" s="1"/>
  <c r="H764" i="20" a="1"/>
  <c r="H764" i="20" s="1"/>
  <c r="H765" i="20" a="1"/>
  <c r="H765" i="20" s="1"/>
  <c r="H766" i="20" a="1"/>
  <c r="H766" i="20" s="1"/>
  <c r="H767" i="20" a="1"/>
  <c r="H767" i="20" s="1"/>
  <c r="H768" i="20" a="1"/>
  <c r="H768" i="20" s="1"/>
  <c r="H769" i="20" a="1"/>
  <c r="H769" i="20" s="1"/>
  <c r="H770" i="20" a="1"/>
  <c r="H770" i="20" s="1"/>
  <c r="H771" i="20" a="1"/>
  <c r="H771" i="20" s="1"/>
  <c r="H772" i="20" a="1"/>
  <c r="H772" i="20" s="1"/>
  <c r="H773" i="20" a="1"/>
  <c r="H773" i="20" s="1"/>
  <c r="H774" i="20" a="1"/>
  <c r="H774" i="20" s="1"/>
  <c r="H775" i="20" a="1"/>
  <c r="H775" i="20" s="1"/>
  <c r="H776" i="20" a="1"/>
  <c r="H776" i="20" s="1"/>
  <c r="H777" i="20" a="1"/>
  <c r="H777" i="20" s="1"/>
  <c r="H778" i="20" a="1"/>
  <c r="H778" i="20" s="1"/>
  <c r="H779" i="20" a="1"/>
  <c r="H779" i="20" s="1"/>
  <c r="H780" i="20" a="1"/>
  <c r="H780" i="20" s="1"/>
  <c r="H781" i="20" a="1"/>
  <c r="H781" i="20" s="1"/>
  <c r="H782" i="20" a="1"/>
  <c r="H782" i="20" s="1"/>
  <c r="H783" i="20" a="1"/>
  <c r="H783" i="20" s="1"/>
  <c r="H784" i="20" a="1"/>
  <c r="H784" i="20" s="1"/>
  <c r="H785" i="20" a="1"/>
  <c r="H785" i="20" s="1"/>
  <c r="H786" i="20" a="1"/>
  <c r="H786" i="20" s="1"/>
  <c r="H787" i="20" a="1"/>
  <c r="H787" i="20" s="1"/>
  <c r="H788" i="20" a="1"/>
  <c r="H788" i="20" s="1"/>
  <c r="H789" i="20" a="1"/>
  <c r="H789" i="20" s="1"/>
  <c r="H790" i="20" a="1"/>
  <c r="H790" i="20" s="1"/>
  <c r="H791" i="20" a="1"/>
  <c r="H791" i="20" s="1"/>
  <c r="H792" i="20" a="1"/>
  <c r="H792" i="20" s="1"/>
  <c r="H793" i="20" a="1"/>
  <c r="H793" i="20" s="1"/>
  <c r="H794" i="20" a="1"/>
  <c r="H794" i="20" s="1"/>
  <c r="H795" i="20" a="1"/>
  <c r="H795" i="20" s="1"/>
  <c r="H796" i="20" a="1"/>
  <c r="H796" i="20" s="1"/>
  <c r="H797" i="20" a="1"/>
  <c r="H797" i="20" s="1"/>
  <c r="H798" i="20" a="1"/>
  <c r="H798" i="20" s="1"/>
  <c r="H799" i="20" a="1"/>
  <c r="H799" i="20" s="1"/>
  <c r="H800" i="20" a="1"/>
  <c r="H800" i="20" s="1"/>
  <c r="H801" i="20" a="1"/>
  <c r="H801" i="20" s="1"/>
  <c r="H802" i="20" a="1"/>
  <c r="H802" i="20" s="1"/>
  <c r="H803" i="20" a="1"/>
  <c r="H803" i="20" s="1"/>
  <c r="H804" i="20" a="1"/>
  <c r="H804" i="20" s="1"/>
  <c r="H805" i="20" a="1"/>
  <c r="H805" i="20" s="1"/>
  <c r="H806" i="20" a="1"/>
  <c r="H806" i="20" s="1"/>
  <c r="H807" i="20" a="1"/>
  <c r="H807" i="20" s="1"/>
  <c r="H808" i="20" a="1"/>
  <c r="H808" i="20" s="1"/>
  <c r="H809" i="20" a="1"/>
  <c r="H809" i="20" s="1"/>
  <c r="H810" i="20" a="1"/>
  <c r="H810" i="20" s="1"/>
  <c r="H811" i="20" a="1"/>
  <c r="H811" i="20" s="1"/>
  <c r="H812" i="20" a="1"/>
  <c r="H812" i="20" s="1"/>
  <c r="H813" i="20" a="1"/>
  <c r="H813" i="20" s="1"/>
  <c r="H814" i="20" a="1"/>
  <c r="H814" i="20" s="1"/>
  <c r="H815" i="20" a="1"/>
  <c r="H815" i="20" s="1"/>
  <c r="H816" i="20" a="1"/>
  <c r="H816" i="20" s="1"/>
  <c r="H817" i="20" a="1"/>
  <c r="H817" i="20" s="1"/>
  <c r="H818" i="20" a="1"/>
  <c r="H818" i="20" s="1"/>
  <c r="H819" i="20" a="1"/>
  <c r="H819" i="20" s="1"/>
  <c r="H820" i="20" a="1"/>
  <c r="H820" i="20" s="1"/>
  <c r="H821" i="20" a="1"/>
  <c r="H821" i="20" s="1"/>
  <c r="H822" i="20" a="1"/>
  <c r="H822" i="20" s="1"/>
  <c r="H823" i="20" a="1"/>
  <c r="H823" i="20" s="1"/>
  <c r="H824" i="20" a="1"/>
  <c r="H824" i="20" s="1"/>
  <c r="H825" i="20" a="1"/>
  <c r="H825" i="20" s="1"/>
  <c r="H826" i="20" a="1"/>
  <c r="H826" i="20" s="1"/>
  <c r="H827" i="20" a="1"/>
  <c r="H827" i="20" s="1"/>
  <c r="H828" i="20" a="1"/>
  <c r="H828" i="20" s="1"/>
  <c r="H829" i="20" a="1"/>
  <c r="H829" i="20" s="1"/>
  <c r="H830" i="20" a="1"/>
  <c r="H830" i="20" s="1"/>
  <c r="H831" i="20" a="1"/>
  <c r="H831" i="20" s="1"/>
  <c r="H832" i="20" a="1"/>
  <c r="H832" i="20" s="1"/>
  <c r="H833" i="20" a="1"/>
  <c r="H833" i="20" s="1"/>
  <c r="H834" i="20" a="1"/>
  <c r="H834" i="20" s="1"/>
  <c r="H835" i="20" a="1"/>
  <c r="H835" i="20" s="1"/>
  <c r="H836" i="20" a="1"/>
  <c r="H836" i="20" s="1"/>
  <c r="H837" i="20" a="1"/>
  <c r="H837" i="20" s="1"/>
  <c r="H838" i="20" a="1"/>
  <c r="H838" i="20" s="1"/>
  <c r="H839" i="20" a="1"/>
  <c r="H839" i="20" s="1"/>
  <c r="H840" i="20" a="1"/>
  <c r="H840" i="20" s="1"/>
  <c r="H841" i="20" a="1"/>
  <c r="H841" i="20" s="1"/>
  <c r="H842" i="20" a="1"/>
  <c r="H842" i="20" s="1"/>
  <c r="H843" i="20" a="1"/>
  <c r="H843" i="20" s="1"/>
  <c r="H844" i="20" a="1"/>
  <c r="H844" i="20" s="1"/>
  <c r="H845" i="20" a="1"/>
  <c r="H845" i="20" s="1"/>
  <c r="H846" i="20" a="1"/>
  <c r="H846" i="20" s="1"/>
  <c r="H847" i="20" a="1"/>
  <c r="H847" i="20" s="1"/>
  <c r="H848" i="20" a="1"/>
  <c r="H848" i="20" s="1"/>
  <c r="H849" i="20" a="1"/>
  <c r="H849" i="20" s="1"/>
  <c r="H850" i="20" a="1"/>
  <c r="H850" i="20" s="1"/>
  <c r="H851" i="20" a="1"/>
  <c r="H851" i="20" s="1"/>
  <c r="H852" i="20" a="1"/>
  <c r="H852" i="20" s="1"/>
  <c r="H853" i="20" a="1"/>
  <c r="H853" i="20" s="1"/>
  <c r="H854" i="20" a="1"/>
  <c r="H854" i="20" s="1"/>
  <c r="H855" i="20" a="1"/>
  <c r="H855" i="20" s="1"/>
  <c r="H856" i="20" a="1"/>
  <c r="H856" i="20" s="1"/>
  <c r="H857" i="20" a="1"/>
  <c r="H857" i="20" s="1"/>
  <c r="H858" i="20" a="1"/>
  <c r="H858" i="20" s="1"/>
  <c r="H859" i="20" a="1"/>
  <c r="H859" i="20" s="1"/>
  <c r="H860" i="20" a="1"/>
  <c r="H860" i="20" s="1"/>
  <c r="H861" i="20" a="1"/>
  <c r="H861" i="20" s="1"/>
  <c r="H862" i="20" a="1"/>
  <c r="H862" i="20" s="1"/>
  <c r="H863" i="20" a="1"/>
  <c r="H863" i="20" s="1"/>
  <c r="H864" i="20" a="1"/>
  <c r="H864" i="20" s="1"/>
  <c r="H865" i="20" a="1"/>
  <c r="H865" i="20" s="1"/>
  <c r="H866" i="20" a="1"/>
  <c r="H866" i="20" s="1"/>
  <c r="H867" i="20" a="1"/>
  <c r="H867" i="20" s="1"/>
  <c r="H868" i="20" a="1"/>
  <c r="H868" i="20" s="1"/>
  <c r="H869" i="20" a="1"/>
  <c r="H869" i="20" s="1"/>
  <c r="H870" i="20" a="1"/>
  <c r="H870" i="20" s="1"/>
  <c r="H871" i="20" a="1"/>
  <c r="H871" i="20" s="1"/>
  <c r="H872" i="20" a="1"/>
  <c r="H872" i="20" s="1"/>
  <c r="H873" i="20" a="1"/>
  <c r="H873" i="20" s="1"/>
  <c r="H874" i="20" a="1"/>
  <c r="H874" i="20" s="1"/>
  <c r="H875" i="20" a="1"/>
  <c r="H875" i="20" s="1"/>
  <c r="H876" i="20" a="1"/>
  <c r="H876" i="20" s="1"/>
  <c r="H877" i="20" a="1"/>
  <c r="H877" i="20" s="1"/>
  <c r="H878" i="20" a="1"/>
  <c r="H878" i="20" s="1"/>
  <c r="H879" i="20" a="1"/>
  <c r="H879" i="20" s="1"/>
  <c r="H880" i="20" a="1"/>
  <c r="H880" i="20" s="1"/>
  <c r="H881" i="20" a="1"/>
  <c r="H881" i="20" s="1"/>
  <c r="H882" i="20" a="1"/>
  <c r="H882" i="20" s="1"/>
  <c r="H883" i="20" a="1"/>
  <c r="H883" i="20" s="1"/>
  <c r="H884" i="20" a="1"/>
  <c r="H884" i="20" s="1"/>
  <c r="H885" i="20" a="1"/>
  <c r="H885" i="20" s="1"/>
  <c r="H886" i="20" a="1"/>
  <c r="H886" i="20" s="1"/>
  <c r="H887" i="20" a="1"/>
  <c r="H887" i="20" s="1"/>
  <c r="H888" i="20" a="1"/>
  <c r="H888" i="20" s="1"/>
  <c r="H889" i="20" a="1"/>
  <c r="H889" i="20" s="1"/>
  <c r="H890" i="20" a="1"/>
  <c r="H890" i="20" s="1"/>
  <c r="H891" i="20" a="1"/>
  <c r="H891" i="20" s="1"/>
  <c r="H892" i="20" a="1"/>
  <c r="H892" i="20" s="1"/>
  <c r="H893" i="20" a="1"/>
  <c r="H893" i="20" s="1"/>
  <c r="H894" i="20" a="1"/>
  <c r="H894" i="20" s="1"/>
  <c r="H895" i="20" a="1"/>
  <c r="H895" i="20" s="1"/>
  <c r="H896" i="20" a="1"/>
  <c r="H896" i="20" s="1"/>
  <c r="H897" i="20" a="1"/>
  <c r="H897" i="20" s="1"/>
  <c r="H898" i="20" a="1"/>
  <c r="H898" i="20" s="1"/>
  <c r="H899" i="20" a="1"/>
  <c r="H899" i="20" s="1"/>
  <c r="H900" i="20" a="1"/>
  <c r="H900" i="20" s="1"/>
  <c r="H901" i="20" a="1"/>
  <c r="H901" i="20" s="1"/>
  <c r="H902" i="20" a="1"/>
  <c r="H902" i="20" s="1"/>
  <c r="H903" i="20" a="1"/>
  <c r="H903" i="20" s="1"/>
  <c r="H904" i="20" a="1"/>
  <c r="H904" i="20" s="1"/>
  <c r="H905" i="20" a="1"/>
  <c r="H905" i="20" s="1"/>
  <c r="H906" i="20" a="1"/>
  <c r="H906" i="20" s="1"/>
  <c r="H907" i="20" a="1"/>
  <c r="H907" i="20" s="1"/>
  <c r="H908" i="20" a="1"/>
  <c r="H908" i="20" s="1"/>
  <c r="H909" i="20" a="1"/>
  <c r="H909" i="20" s="1"/>
  <c r="H910" i="20" a="1"/>
  <c r="H910" i="20" s="1"/>
  <c r="H911" i="20" a="1"/>
  <c r="H911" i="20" s="1"/>
  <c r="H912" i="20" a="1"/>
  <c r="H912" i="20" s="1"/>
  <c r="H913" i="20" a="1"/>
  <c r="H913" i="20" s="1"/>
  <c r="H914" i="20" a="1"/>
  <c r="H914" i="20" s="1"/>
  <c r="H915" i="20" a="1"/>
  <c r="H915" i="20" s="1"/>
  <c r="H916" i="20" a="1"/>
  <c r="H916" i="20" s="1"/>
  <c r="H917" i="20" a="1"/>
  <c r="H917" i="20" s="1"/>
  <c r="H918" i="20" a="1"/>
  <c r="H918" i="20" s="1"/>
  <c r="H919" i="20" a="1"/>
  <c r="H919" i="20" s="1"/>
  <c r="H920" i="20" a="1"/>
  <c r="H920" i="20" s="1"/>
  <c r="H921" i="20" a="1"/>
  <c r="H921" i="20" s="1"/>
  <c r="H922" i="20" a="1"/>
  <c r="H922" i="20" s="1"/>
  <c r="H923" i="20" a="1"/>
  <c r="H923" i="20" s="1"/>
  <c r="H924" i="20" a="1"/>
  <c r="H924" i="20" s="1"/>
  <c r="H925" i="20" a="1"/>
  <c r="H925" i="20" s="1"/>
  <c r="H926" i="20" a="1"/>
  <c r="H926" i="20" s="1"/>
  <c r="H927" i="20" a="1"/>
  <c r="H927" i="20" s="1"/>
  <c r="H928" i="20" a="1"/>
  <c r="H928" i="20" s="1"/>
  <c r="H929" i="20" a="1"/>
  <c r="H929" i="20" s="1"/>
  <c r="H930" i="20" a="1"/>
  <c r="H930" i="20" s="1"/>
  <c r="H931" i="20" a="1"/>
  <c r="H931" i="20" s="1"/>
  <c r="H932" i="20" a="1"/>
  <c r="H932" i="20" s="1"/>
  <c r="H933" i="20" a="1"/>
  <c r="H933" i="20" s="1"/>
  <c r="H934" i="20" a="1"/>
  <c r="H934" i="20" s="1"/>
  <c r="H935" i="20" a="1"/>
  <c r="H935" i="20" s="1"/>
  <c r="H936" i="20" a="1"/>
  <c r="H936" i="20" s="1"/>
  <c r="H937" i="20" a="1"/>
  <c r="H937" i="20" s="1"/>
  <c r="H938" i="20" a="1"/>
  <c r="H938" i="20" s="1"/>
  <c r="H939" i="20" a="1"/>
  <c r="H939" i="20" s="1"/>
  <c r="H940" i="20" a="1"/>
  <c r="H940" i="20" s="1"/>
  <c r="H941" i="20" a="1"/>
  <c r="H941" i="20" s="1"/>
  <c r="H942" i="20" a="1"/>
  <c r="H942" i="20" s="1"/>
  <c r="H943" i="20" a="1"/>
  <c r="H943" i="20" s="1"/>
  <c r="H944" i="20" a="1"/>
  <c r="H944" i="20" s="1"/>
  <c r="H945" i="20" a="1"/>
  <c r="H945" i="20" s="1"/>
  <c r="H946" i="20" a="1"/>
  <c r="H946" i="20" s="1"/>
  <c r="H947" i="20" a="1"/>
  <c r="H947" i="20" s="1"/>
  <c r="H948" i="20" a="1"/>
  <c r="H948" i="20" s="1"/>
  <c r="H949" i="20" a="1"/>
  <c r="H949" i="20" s="1"/>
  <c r="H950" i="20" a="1"/>
  <c r="H950" i="20" s="1"/>
  <c r="H951" i="20" a="1"/>
  <c r="H951" i="20" s="1"/>
  <c r="H952" i="20" a="1"/>
  <c r="H952" i="20" s="1"/>
  <c r="H953" i="20" a="1"/>
  <c r="H953" i="20" s="1"/>
  <c r="H954" i="20" a="1"/>
  <c r="H954" i="20" s="1"/>
  <c r="H955" i="20" a="1"/>
  <c r="H955" i="20" s="1"/>
  <c r="H956" i="20" a="1"/>
  <c r="H956" i="20" s="1"/>
  <c r="H957" i="20" a="1"/>
  <c r="H957" i="20" s="1"/>
  <c r="H958" i="20" a="1"/>
  <c r="H958" i="20" s="1"/>
  <c r="H959" i="20" a="1"/>
  <c r="H959" i="20" s="1"/>
  <c r="H960" i="20" a="1"/>
  <c r="H960" i="20" s="1"/>
  <c r="H961" i="20" a="1"/>
  <c r="H961" i="20" s="1"/>
  <c r="H962" i="20" a="1"/>
  <c r="H962" i="20" s="1"/>
  <c r="H963" i="20" a="1"/>
  <c r="H963" i="20" s="1"/>
  <c r="H964" i="20" a="1"/>
  <c r="H964" i="20" s="1"/>
  <c r="H965" i="20" a="1"/>
  <c r="H965" i="20" s="1"/>
  <c r="H966" i="20" a="1"/>
  <c r="H966" i="20" s="1"/>
  <c r="H967" i="20" a="1"/>
  <c r="H967" i="20" s="1"/>
  <c r="H968" i="20" a="1"/>
  <c r="H968" i="20" s="1"/>
  <c r="H969" i="20" a="1"/>
  <c r="H969" i="20" s="1"/>
  <c r="H970" i="20" a="1"/>
  <c r="H970" i="20" s="1"/>
  <c r="H971" i="20" a="1"/>
  <c r="H971" i="20" s="1"/>
  <c r="H972" i="20" a="1"/>
  <c r="H972" i="20" s="1"/>
  <c r="H973" i="20" a="1"/>
  <c r="H973" i="20" s="1"/>
  <c r="H974" i="20" a="1"/>
  <c r="H974" i="20" s="1"/>
  <c r="H975" i="20" a="1"/>
  <c r="H975" i="20" s="1"/>
  <c r="H976" i="20" a="1"/>
  <c r="H976" i="20" s="1"/>
  <c r="H977" i="20" a="1"/>
  <c r="H977" i="20" s="1"/>
  <c r="H978" i="20" a="1"/>
  <c r="H978" i="20" s="1"/>
  <c r="H979" i="20" a="1"/>
  <c r="H979" i="20" s="1"/>
  <c r="H980" i="20" a="1"/>
  <c r="H980" i="20" s="1"/>
  <c r="H981" i="20" a="1"/>
  <c r="H981" i="20" s="1"/>
  <c r="H982" i="20" a="1"/>
  <c r="H982" i="20" s="1"/>
  <c r="H983" i="20" a="1"/>
  <c r="H983" i="20" s="1"/>
  <c r="H984" i="20" a="1"/>
  <c r="H984" i="20" s="1"/>
  <c r="H985" i="20" a="1"/>
  <c r="H985" i="20" s="1"/>
  <c r="H986" i="20" a="1"/>
  <c r="H986" i="20" s="1"/>
  <c r="H987" i="20" a="1"/>
  <c r="H987" i="20" s="1"/>
  <c r="H988" i="20" a="1"/>
  <c r="H988" i="20" s="1"/>
  <c r="H989" i="20" a="1"/>
  <c r="H989" i="20" s="1"/>
  <c r="H990" i="20" a="1"/>
  <c r="H990" i="20" s="1"/>
  <c r="H991" i="20" a="1"/>
  <c r="H991" i="20" s="1"/>
  <c r="H992" i="20" a="1"/>
  <c r="H992" i="20" s="1"/>
  <c r="H993" i="20" a="1"/>
  <c r="H993" i="20" s="1"/>
  <c r="H994" i="20" a="1"/>
  <c r="H994" i="20" s="1"/>
  <c r="H995" i="20" a="1"/>
  <c r="H995" i="20" s="1"/>
  <c r="H996" i="20" a="1"/>
  <c r="H996" i="20" s="1"/>
  <c r="H997" i="20" a="1"/>
  <c r="H997" i="20" s="1"/>
  <c r="H998" i="20" a="1"/>
  <c r="H998" i="20" s="1"/>
  <c r="H999" i="20" a="1"/>
  <c r="H999" i="20" s="1"/>
  <c r="H1000" i="20" a="1"/>
  <c r="H1000" i="20" s="1"/>
  <c r="H1001" i="20" a="1"/>
  <c r="H1001" i="20" s="1"/>
  <c r="H1002" i="20" a="1"/>
  <c r="H1002" i="20" s="1"/>
  <c r="H1003" i="20" a="1"/>
  <c r="H1003" i="20" s="1"/>
  <c r="H1004" i="20" a="1"/>
  <c r="H1004" i="20" s="1"/>
  <c r="H1005" i="20" a="1"/>
  <c r="H1005" i="20" s="1"/>
  <c r="H1006" i="20" a="1"/>
  <c r="H1006" i="20" s="1"/>
  <c r="H1007" i="20" a="1"/>
  <c r="H1007" i="20" s="1"/>
  <c r="H1008" i="20" a="1"/>
  <c r="H1008" i="20" s="1"/>
  <c r="H1009" i="20" a="1"/>
  <c r="H1009" i="20" s="1"/>
  <c r="H1010" i="20" a="1"/>
  <c r="H1010" i="20" s="1"/>
  <c r="H1011" i="20" a="1"/>
  <c r="H1011" i="20" s="1"/>
  <c r="H1012" i="20" a="1"/>
  <c r="H1012" i="20" s="1"/>
  <c r="H1013" i="20" a="1"/>
  <c r="H1013" i="20" s="1"/>
  <c r="H1014" i="20" a="1"/>
  <c r="H1014" i="20" s="1"/>
  <c r="H1015" i="20" a="1"/>
  <c r="H1015" i="20" s="1"/>
  <c r="H1016" i="20" a="1"/>
  <c r="H1016" i="20" s="1"/>
  <c r="H1017" i="20" a="1"/>
  <c r="H1017" i="20" s="1"/>
  <c r="H1018" i="20" a="1"/>
  <c r="H1018" i="20" s="1"/>
  <c r="H1019" i="20" a="1"/>
  <c r="H1019" i="20" s="1"/>
  <c r="H1020" i="20" a="1"/>
  <c r="H1020" i="20" s="1"/>
  <c r="H1021" i="20" a="1"/>
  <c r="H1021" i="20" s="1"/>
  <c r="H1022" i="20" a="1"/>
  <c r="H1022" i="20" s="1"/>
  <c r="H1023" i="20" a="1"/>
  <c r="H1023" i="20" s="1"/>
  <c r="H1024" i="20" a="1"/>
  <c r="H1024" i="20" s="1"/>
  <c r="H1025" i="20" a="1"/>
  <c r="H1025" i="20" s="1"/>
  <c r="H1026" i="20" a="1"/>
  <c r="H1026" i="20" s="1"/>
  <c r="H1027" i="20" a="1"/>
  <c r="H1027" i="20" s="1"/>
  <c r="H1028" i="20" a="1"/>
  <c r="H1028" i="20" s="1"/>
  <c r="H1029" i="20" a="1"/>
  <c r="H1029" i="20" s="1"/>
  <c r="H1030" i="20" a="1"/>
  <c r="H1030" i="20" s="1"/>
  <c r="H1031" i="20" a="1"/>
  <c r="H1031" i="20" s="1"/>
  <c r="H1032" i="20" a="1"/>
  <c r="H1032" i="20" s="1"/>
  <c r="H1033" i="20" a="1"/>
  <c r="H1033" i="20" s="1"/>
  <c r="H1034" i="20" a="1"/>
  <c r="H1034" i="20" s="1"/>
  <c r="H1035" i="20" a="1"/>
  <c r="H1035" i="20" s="1"/>
  <c r="H1036" i="20" a="1"/>
  <c r="H1036" i="20" s="1"/>
  <c r="H1037" i="20" a="1"/>
  <c r="H1037" i="20" s="1"/>
  <c r="H1038" i="20" a="1"/>
  <c r="H1038" i="20" s="1"/>
  <c r="H1039" i="20" a="1"/>
  <c r="H1039" i="20" s="1"/>
  <c r="H1040" i="20" a="1"/>
  <c r="H1040" i="20" s="1"/>
  <c r="H1041" i="20" a="1"/>
  <c r="H1041" i="20" s="1"/>
  <c r="H1042" i="20" a="1"/>
  <c r="H1042" i="20" s="1"/>
  <c r="H1043" i="20" a="1"/>
  <c r="H1043" i="20" s="1"/>
  <c r="H1044" i="20" a="1"/>
  <c r="H1044" i="20" s="1"/>
  <c r="H1045" i="20" a="1"/>
  <c r="H1045" i="20" s="1"/>
  <c r="H1046" i="20" a="1"/>
  <c r="H1046" i="20" s="1"/>
  <c r="H1047" i="20" a="1"/>
  <c r="H1047" i="20" s="1"/>
  <c r="H1048" i="20" a="1"/>
  <c r="H1048" i="20" s="1"/>
  <c r="H1049" i="20" a="1"/>
  <c r="H1049" i="20" s="1"/>
  <c r="H1050" i="20" a="1"/>
  <c r="H1050" i="20" s="1"/>
  <c r="H1051" i="20" a="1"/>
  <c r="H1051" i="20" s="1"/>
  <c r="H1052" i="20" a="1"/>
  <c r="H1052" i="20" s="1"/>
  <c r="H1053" i="20" a="1"/>
  <c r="H1053" i="20" s="1"/>
  <c r="H1054" i="20" a="1"/>
  <c r="H1054" i="20" s="1"/>
  <c r="H1055" i="20" a="1"/>
  <c r="H1055" i="20" s="1"/>
  <c r="H1056" i="20" a="1"/>
  <c r="H1056" i="20" s="1"/>
  <c r="H1057" i="20" a="1"/>
  <c r="H1057" i="20" s="1"/>
  <c r="H1058" i="20" a="1"/>
  <c r="H1058" i="20" s="1"/>
  <c r="H1059" i="20" a="1"/>
  <c r="H1059" i="20" s="1"/>
  <c r="H1060" i="20" a="1"/>
  <c r="H1060" i="20" s="1"/>
  <c r="H1061" i="20" a="1"/>
  <c r="H1061" i="20" s="1"/>
  <c r="H1062" i="20" a="1"/>
  <c r="H1062" i="20" s="1"/>
  <c r="H1063" i="20" a="1"/>
  <c r="H1063" i="20" s="1"/>
  <c r="H1064" i="20" a="1"/>
  <c r="H1064" i="20" s="1"/>
  <c r="H1065" i="20" a="1"/>
  <c r="H1065" i="20" s="1"/>
  <c r="H1066" i="20" a="1"/>
  <c r="H1066" i="20" s="1"/>
  <c r="H1067" i="20" a="1"/>
  <c r="H1067" i="20" s="1"/>
  <c r="H1068" i="20" a="1"/>
  <c r="H1068" i="20" s="1"/>
  <c r="H1069" i="20" a="1"/>
  <c r="H1069" i="20" s="1"/>
  <c r="H1070" i="20" a="1"/>
  <c r="H1070" i="20" s="1"/>
  <c r="H1071" i="20" a="1"/>
  <c r="H1071" i="20" s="1"/>
  <c r="H1072" i="20" a="1"/>
  <c r="H1072" i="20" s="1"/>
  <c r="H1073" i="20" a="1"/>
  <c r="H1073" i="20" s="1"/>
  <c r="H1074" i="20" a="1"/>
  <c r="H1074" i="20" s="1"/>
  <c r="H1075" i="20" a="1"/>
  <c r="H1075" i="20" s="1"/>
  <c r="H1076" i="20" a="1"/>
  <c r="H1076" i="20" s="1"/>
  <c r="H1077" i="20" a="1"/>
  <c r="H1077" i="20" s="1"/>
  <c r="H1078" i="20" a="1"/>
  <c r="H1078" i="20" s="1"/>
  <c r="H1079" i="20" a="1"/>
  <c r="H1079" i="20" s="1"/>
  <c r="H1080" i="20" a="1"/>
  <c r="H1080" i="20" s="1"/>
  <c r="H1081" i="20" a="1"/>
  <c r="H1081" i="20" s="1"/>
  <c r="H1082" i="20" a="1"/>
  <c r="H1082" i="20" s="1"/>
  <c r="H1083" i="20" a="1"/>
  <c r="H1083" i="20" s="1"/>
  <c r="H1084" i="20" a="1"/>
  <c r="H1084" i="20" s="1"/>
  <c r="H1085" i="20" a="1"/>
  <c r="H1085" i="20" s="1"/>
  <c r="H1086" i="20" a="1"/>
  <c r="H1086" i="20" s="1"/>
  <c r="H1087" i="20" a="1"/>
  <c r="H1087" i="20" s="1"/>
  <c r="H1088" i="20" a="1"/>
  <c r="H1088" i="20" s="1"/>
  <c r="H1089" i="20" a="1"/>
  <c r="H1089" i="20" s="1"/>
  <c r="H1090" i="20" a="1"/>
  <c r="H1090" i="20" s="1"/>
  <c r="H1091" i="20" a="1"/>
  <c r="H1091" i="20" s="1"/>
  <c r="H1092" i="20" a="1"/>
  <c r="H1092" i="20" s="1"/>
  <c r="H1093" i="20" a="1"/>
  <c r="H1093" i="20" s="1"/>
  <c r="H1094" i="20" a="1"/>
  <c r="H1094" i="20" s="1"/>
  <c r="H1095" i="20" a="1"/>
  <c r="H1095" i="20" s="1"/>
  <c r="H1096" i="20" a="1"/>
  <c r="H1096" i="20" s="1"/>
  <c r="H1097" i="20" a="1"/>
  <c r="H1097" i="20" s="1"/>
  <c r="H1098" i="20" a="1"/>
  <c r="H1098" i="20" s="1"/>
  <c r="H1099" i="20" a="1"/>
  <c r="H1099" i="20" s="1"/>
  <c r="H1100" i="20" a="1"/>
  <c r="H1100" i="20" s="1"/>
  <c r="H1101" i="20" a="1"/>
  <c r="H1101" i="20" s="1"/>
  <c r="H1102" i="20" a="1"/>
  <c r="H1102" i="20" s="1"/>
  <c r="H1103" i="20" a="1"/>
  <c r="H1103" i="20" s="1"/>
  <c r="H1104" i="20" a="1"/>
  <c r="H1104" i="20" s="1"/>
  <c r="H1105" i="20" a="1"/>
  <c r="H1105" i="20" s="1"/>
  <c r="H1106" i="20" a="1"/>
  <c r="H1106" i="20" s="1"/>
  <c r="H1107" i="20" a="1"/>
  <c r="H1107" i="20" s="1"/>
  <c r="H1108" i="20" a="1"/>
  <c r="H1108" i="20" s="1"/>
  <c r="H1109" i="20" a="1"/>
  <c r="H1109" i="20" s="1"/>
  <c r="H1110" i="20" a="1"/>
  <c r="H1110" i="20" s="1"/>
  <c r="H1111" i="20" a="1"/>
  <c r="H1111" i="20" s="1"/>
  <c r="H1112" i="20" a="1"/>
  <c r="H1112" i="20" s="1"/>
  <c r="H1113" i="20" a="1"/>
  <c r="H1113" i="20" s="1"/>
  <c r="H1114" i="20" a="1"/>
  <c r="H1114" i="20" s="1"/>
  <c r="H1115" i="20" a="1"/>
  <c r="H1115" i="20" s="1"/>
  <c r="H1116" i="20" a="1"/>
  <c r="H1116" i="20" s="1"/>
  <c r="H1117" i="20" a="1"/>
  <c r="H1117" i="20" s="1"/>
  <c r="H1118" i="20" a="1"/>
  <c r="H1118" i="20" s="1"/>
  <c r="H1119" i="20" a="1"/>
  <c r="H1119" i="20" s="1"/>
  <c r="H1120" i="20" a="1"/>
  <c r="H1120" i="20" s="1"/>
  <c r="H1121" i="20" a="1"/>
  <c r="H1121" i="20" s="1"/>
  <c r="H1122" i="20" a="1"/>
  <c r="H1122" i="20" s="1"/>
  <c r="H1123" i="20" a="1"/>
  <c r="H1123" i="20" s="1"/>
  <c r="H1124" i="20" a="1"/>
  <c r="H1124" i="20" s="1"/>
  <c r="H1125" i="20" a="1"/>
  <c r="H1125" i="20" s="1"/>
  <c r="H1126" i="20" a="1"/>
  <c r="H1126" i="20" s="1"/>
  <c r="H1127" i="20" a="1"/>
  <c r="H1127" i="20" s="1"/>
  <c r="H1128" i="20" a="1"/>
  <c r="H1128" i="20" s="1"/>
  <c r="H1129" i="20" a="1"/>
  <c r="H1129" i="20" s="1"/>
  <c r="H1130" i="20" a="1"/>
  <c r="H1130" i="20" s="1"/>
  <c r="H1131" i="20" a="1"/>
  <c r="H1131" i="20" s="1"/>
  <c r="H1132" i="20" a="1"/>
  <c r="H1132" i="20" s="1"/>
  <c r="H1133" i="20" a="1"/>
  <c r="H1133" i="20" s="1"/>
  <c r="H1134" i="20" a="1"/>
  <c r="H1134" i="20" s="1"/>
  <c r="H1135" i="20" a="1"/>
  <c r="H1135" i="20" s="1"/>
  <c r="H1136" i="20" a="1"/>
  <c r="H1136" i="20" s="1"/>
  <c r="H1137" i="20" a="1"/>
  <c r="H1137" i="20" s="1"/>
  <c r="H1138" i="20" a="1"/>
  <c r="H1138" i="20" s="1"/>
  <c r="H1139" i="20" a="1"/>
  <c r="H1139" i="20" s="1"/>
  <c r="H1140" i="20" a="1"/>
  <c r="H1140" i="20" s="1"/>
  <c r="H1141" i="20" a="1"/>
  <c r="H1141" i="20" s="1"/>
  <c r="H1142" i="20" a="1"/>
  <c r="H1142" i="20" s="1"/>
  <c r="H1143" i="20" a="1"/>
  <c r="H1143" i="20" s="1"/>
  <c r="H1144" i="20" a="1"/>
  <c r="H1144" i="20" s="1"/>
  <c r="H1145" i="20" a="1"/>
  <c r="H1145" i="20" s="1"/>
  <c r="H1146" i="20" a="1"/>
  <c r="H1146" i="20" s="1"/>
  <c r="H1147" i="20" a="1"/>
  <c r="H1147" i="20" s="1"/>
  <c r="H1148" i="20" a="1"/>
  <c r="H1148" i="20" s="1"/>
  <c r="H1149" i="20" a="1"/>
  <c r="H1149" i="20" s="1"/>
  <c r="H1150" i="20" a="1"/>
  <c r="H1150" i="20" s="1"/>
  <c r="H1151" i="20" a="1"/>
  <c r="H1151" i="20" s="1"/>
  <c r="H1152" i="20" a="1"/>
  <c r="H1152" i="20" s="1"/>
  <c r="H1153" i="20" a="1"/>
  <c r="H1153" i="20" s="1"/>
  <c r="H1154" i="20" a="1"/>
  <c r="H1154" i="20" s="1"/>
  <c r="H1155" i="20" a="1"/>
  <c r="H1155" i="20" s="1"/>
  <c r="H1156" i="20" a="1"/>
  <c r="H1156" i="20" s="1"/>
  <c r="H1157" i="20" a="1"/>
  <c r="H1157" i="20" s="1"/>
  <c r="H1158" i="20" a="1"/>
  <c r="H1158" i="20" s="1"/>
  <c r="H1159" i="20" a="1"/>
  <c r="H1159" i="20" s="1"/>
  <c r="H1160" i="20" a="1"/>
  <c r="H1160" i="20" s="1"/>
  <c r="H1161" i="20" a="1"/>
  <c r="H1161" i="20" s="1"/>
  <c r="H1162" i="20" a="1"/>
  <c r="H1162" i="20" s="1"/>
  <c r="H1163" i="20" a="1"/>
  <c r="H1163" i="20" s="1"/>
  <c r="H1164" i="20" a="1"/>
  <c r="H1164" i="20" s="1"/>
  <c r="H1165" i="20" a="1"/>
  <c r="H1165" i="20" s="1"/>
  <c r="H1166" i="20" a="1"/>
  <c r="H1166" i="20" s="1"/>
  <c r="H1167" i="20" a="1"/>
  <c r="H1167" i="20" s="1"/>
  <c r="H1168" i="20" a="1"/>
  <c r="H1168" i="20" s="1"/>
  <c r="H1169" i="20" a="1"/>
  <c r="H1169" i="20" s="1"/>
  <c r="H1170" i="20" a="1"/>
  <c r="H1170" i="20" s="1"/>
  <c r="H1171" i="20" a="1"/>
  <c r="H1171" i="20" s="1"/>
  <c r="H1172" i="20" a="1"/>
  <c r="H1172" i="20" s="1"/>
  <c r="H1173" i="20" a="1"/>
  <c r="H1173" i="20" s="1"/>
  <c r="H1174" i="20" a="1"/>
  <c r="H1174" i="20" s="1"/>
  <c r="H1175" i="20" a="1"/>
  <c r="H1175" i="20" s="1"/>
  <c r="H1176" i="20" a="1"/>
  <c r="H1176" i="20" s="1"/>
  <c r="H1177" i="20" a="1"/>
  <c r="H1177" i="20" s="1"/>
  <c r="H1178" i="20" a="1"/>
  <c r="H1178" i="20" s="1"/>
  <c r="H1179" i="20" a="1"/>
  <c r="H1179" i="20" s="1"/>
  <c r="H1180" i="20" a="1"/>
  <c r="H1180" i="20" s="1"/>
  <c r="H1181" i="20" a="1"/>
  <c r="H1181" i="20" s="1"/>
  <c r="H1182" i="20" a="1"/>
  <c r="H1182" i="20" s="1"/>
  <c r="H1183" i="20" a="1"/>
  <c r="H1183" i="20" s="1"/>
  <c r="H1184" i="20" a="1"/>
  <c r="H1184" i="20" s="1"/>
  <c r="H1185" i="20" a="1"/>
  <c r="H1185" i="20" s="1"/>
  <c r="H1186" i="20" a="1"/>
  <c r="H1186" i="20" s="1"/>
  <c r="H1187" i="20" a="1"/>
  <c r="H1187" i="20" s="1"/>
  <c r="H1188" i="20" a="1"/>
  <c r="H1188" i="20" s="1"/>
  <c r="H1189" i="20" a="1"/>
  <c r="H1189" i="20" s="1"/>
  <c r="H1190" i="20" a="1"/>
  <c r="H1190" i="20" s="1"/>
  <c r="H1191" i="20" a="1"/>
  <c r="H1191" i="20" s="1"/>
  <c r="H1192" i="20" a="1"/>
  <c r="H1192" i="20" s="1"/>
  <c r="H1193" i="20" a="1"/>
  <c r="H1193" i="20" s="1"/>
  <c r="H1194" i="20" a="1"/>
  <c r="H1194" i="20" s="1"/>
  <c r="H1195" i="20" a="1"/>
  <c r="H1195" i="20" s="1"/>
  <c r="H1196" i="20" a="1"/>
  <c r="H1196" i="20" s="1"/>
  <c r="H1197" i="20" a="1"/>
  <c r="H1197" i="20" s="1"/>
  <c r="H1198" i="20" a="1"/>
  <c r="H1198" i="20" s="1"/>
  <c r="H1199" i="20" a="1"/>
  <c r="H1199" i="20" s="1"/>
  <c r="H1200" i="20" a="1"/>
  <c r="H1200" i="20" s="1"/>
  <c r="H1201" i="20" a="1"/>
  <c r="H1201" i="20" s="1"/>
  <c r="H1202" i="20" a="1"/>
  <c r="H1202" i="20" s="1"/>
  <c r="H1203" i="20" a="1"/>
  <c r="H1203" i="20" s="1"/>
  <c r="H1204" i="20" a="1"/>
  <c r="H1204" i="20" s="1"/>
  <c r="H1205" i="20" a="1"/>
  <c r="H1205" i="20" s="1"/>
  <c r="H1206" i="20" a="1"/>
  <c r="H1206" i="20" s="1"/>
  <c r="H1207" i="20" a="1"/>
  <c r="H1207" i="20" s="1"/>
  <c r="H1208" i="20" a="1"/>
  <c r="H1208" i="20" s="1"/>
  <c r="H1209" i="20" a="1"/>
  <c r="H1209" i="20" s="1"/>
  <c r="H1210" i="20" a="1"/>
  <c r="H1210" i="20" s="1"/>
  <c r="H1211" i="20" a="1"/>
  <c r="H1211" i="20" s="1"/>
  <c r="H1212" i="20" a="1"/>
  <c r="H1212" i="20" s="1"/>
  <c r="H1213" i="20" a="1"/>
  <c r="H1213" i="20" s="1"/>
  <c r="H1214" i="20" a="1"/>
  <c r="H1214" i="20" s="1"/>
  <c r="H1215" i="20" a="1"/>
  <c r="H1215" i="20" s="1"/>
  <c r="H1216" i="20" a="1"/>
  <c r="H1216" i="20" s="1"/>
  <c r="H1217" i="20" a="1"/>
  <c r="H1217" i="20" s="1"/>
  <c r="H1218" i="20" a="1"/>
  <c r="H1218" i="20" s="1"/>
  <c r="H1219" i="20" a="1"/>
  <c r="H1219" i="20" s="1"/>
  <c r="H1220" i="20" a="1"/>
  <c r="H1220" i="20" s="1"/>
  <c r="H1221" i="20" a="1"/>
  <c r="H1221" i="20" s="1"/>
  <c r="H1222" i="20" a="1"/>
  <c r="H1222" i="20" s="1"/>
  <c r="H1223" i="20" a="1"/>
  <c r="H1223" i="20" s="1"/>
  <c r="H1224" i="20" a="1"/>
  <c r="H1224" i="20" s="1"/>
  <c r="H1225" i="20" a="1"/>
  <c r="H1225" i="20" s="1"/>
  <c r="H1226" i="20" a="1"/>
  <c r="H1226" i="20" s="1"/>
  <c r="H1227" i="20" a="1"/>
  <c r="H1227" i="20" s="1"/>
  <c r="H1228" i="20" a="1"/>
  <c r="H1228" i="20" s="1"/>
  <c r="H1229" i="20" a="1"/>
  <c r="H1229" i="20" s="1"/>
  <c r="H1230" i="20" a="1"/>
  <c r="H1230" i="20" s="1"/>
  <c r="H1231" i="20" a="1"/>
  <c r="H1231" i="20" s="1"/>
  <c r="H1232" i="20" a="1"/>
  <c r="H1232" i="20" s="1"/>
  <c r="H1233" i="20" a="1"/>
  <c r="H1233" i="20" s="1"/>
  <c r="H1234" i="20" a="1"/>
  <c r="H1234" i="20" s="1"/>
  <c r="H1235" i="20" a="1"/>
  <c r="H1235" i="20" s="1"/>
  <c r="H1236" i="20" a="1"/>
  <c r="H1236" i="20" s="1"/>
  <c r="H1237" i="20" a="1"/>
  <c r="H1237" i="20" s="1"/>
  <c r="H1238" i="20" a="1"/>
  <c r="H1238" i="20" s="1"/>
  <c r="H1239" i="20" a="1"/>
  <c r="H1239" i="20" s="1"/>
  <c r="H1240" i="20" a="1"/>
  <c r="H1240" i="20" s="1"/>
  <c r="H1241" i="20" a="1"/>
  <c r="H1241" i="20" s="1"/>
  <c r="H1242" i="20" a="1"/>
  <c r="H1242" i="20" s="1"/>
  <c r="H1243" i="20" a="1"/>
  <c r="H1243" i="20" s="1"/>
  <c r="H1244" i="20" a="1"/>
  <c r="H1244" i="20" s="1"/>
  <c r="H1245" i="20" a="1"/>
  <c r="H1245" i="20" s="1"/>
  <c r="H1246" i="20" a="1"/>
  <c r="H1246" i="20" s="1"/>
  <c r="H1247" i="20" a="1"/>
  <c r="H1247" i="20" s="1"/>
  <c r="H1248" i="20" a="1"/>
  <c r="H1248" i="20" s="1"/>
  <c r="H1249" i="20" a="1"/>
  <c r="H1249" i="20" s="1"/>
  <c r="H1250" i="20" a="1"/>
  <c r="H1250" i="20" s="1"/>
  <c r="H1251" i="20" a="1"/>
  <c r="H1251" i="20" s="1"/>
  <c r="H1252" i="20" a="1"/>
  <c r="H1252" i="20" s="1"/>
  <c r="H1253" i="20" a="1"/>
  <c r="H1253" i="20" s="1"/>
  <c r="H1254" i="20" a="1"/>
  <c r="H1254" i="20" s="1"/>
  <c r="H1255" i="20" a="1"/>
  <c r="H1255" i="20" s="1"/>
  <c r="H1256" i="20" a="1"/>
  <c r="H1256" i="20" s="1"/>
  <c r="H1257" i="20" a="1"/>
  <c r="H1257" i="20" s="1"/>
  <c r="H1258" i="20" a="1"/>
  <c r="H1258" i="20" s="1"/>
  <c r="H1259" i="20" a="1"/>
  <c r="H1259" i="20" s="1"/>
  <c r="H1260" i="20" a="1"/>
  <c r="H1260" i="20" s="1"/>
  <c r="H1261" i="20" a="1"/>
  <c r="H1261" i="20" s="1"/>
  <c r="H1262" i="20" a="1"/>
  <c r="H1262" i="20" s="1"/>
  <c r="H1263" i="20" a="1"/>
  <c r="H1263" i="20" s="1"/>
  <c r="H1264" i="20" a="1"/>
  <c r="H1264" i="20" s="1"/>
  <c r="H1265" i="20" a="1"/>
  <c r="H1265" i="20" s="1"/>
  <c r="H1266" i="20" a="1"/>
  <c r="H1266" i="20" s="1"/>
  <c r="H1267" i="20" a="1"/>
  <c r="H1267" i="20" s="1"/>
  <c r="H1268" i="20" a="1"/>
  <c r="H1268" i="20" s="1"/>
  <c r="H1269" i="20" a="1"/>
  <c r="H1269" i="20" s="1"/>
  <c r="H1270" i="20" a="1"/>
  <c r="H1270" i="20" s="1"/>
  <c r="H1271" i="20" a="1"/>
  <c r="H1271" i="20" s="1"/>
  <c r="H1272" i="20" a="1"/>
  <c r="H1272" i="20" s="1"/>
  <c r="H1273" i="20" a="1"/>
  <c r="H1273" i="20" s="1"/>
  <c r="H1274" i="20" a="1"/>
  <c r="H1274" i="20" s="1"/>
  <c r="H1275" i="20" a="1"/>
  <c r="H1275" i="20" s="1"/>
  <c r="H1276" i="20" a="1"/>
  <c r="H1276" i="20" s="1"/>
  <c r="H1277" i="20" a="1"/>
  <c r="H1277" i="20" s="1"/>
  <c r="H1278" i="20" a="1"/>
  <c r="H1278" i="20" s="1"/>
  <c r="H1279" i="20" a="1"/>
  <c r="H1279" i="20" s="1"/>
  <c r="H1280" i="20" a="1"/>
  <c r="H1280" i="20" s="1"/>
  <c r="H1281" i="20" a="1"/>
  <c r="H1281" i="20" s="1"/>
  <c r="H1282" i="20" a="1"/>
  <c r="H1282" i="20" s="1"/>
  <c r="H1283" i="20" a="1"/>
  <c r="H1283" i="20" s="1"/>
  <c r="H1284" i="20" a="1"/>
  <c r="H1284" i="20" s="1"/>
  <c r="H1285" i="20" a="1"/>
  <c r="H1285" i="20" s="1"/>
  <c r="H1286" i="20" a="1"/>
  <c r="H1286" i="20" s="1"/>
  <c r="H1287" i="20" a="1"/>
  <c r="H1287" i="20" s="1"/>
  <c r="H1288" i="20" a="1"/>
  <c r="H1288" i="20" s="1"/>
  <c r="H1289" i="20" a="1"/>
  <c r="H1289" i="20" s="1"/>
  <c r="H1290" i="20" a="1"/>
  <c r="H1290" i="20" s="1"/>
  <c r="H1291" i="20" a="1"/>
  <c r="H1291" i="20" s="1"/>
  <c r="H1292" i="20" a="1"/>
  <c r="H1292" i="20" s="1"/>
  <c r="H1293" i="20" a="1"/>
  <c r="H1293" i="20" s="1"/>
  <c r="H1294" i="20" a="1"/>
  <c r="H1294" i="20" s="1"/>
  <c r="H1295" i="20" a="1"/>
  <c r="H1295" i="20" s="1"/>
  <c r="H1296" i="20" a="1"/>
  <c r="H1296" i="20" s="1"/>
  <c r="H1297" i="20" a="1"/>
  <c r="H1297" i="20" s="1"/>
  <c r="H1298" i="20" a="1"/>
  <c r="H1298" i="20" s="1"/>
  <c r="H1299" i="20" a="1"/>
  <c r="H1299" i="20" s="1"/>
  <c r="H1300" i="20" a="1"/>
  <c r="H1300" i="20" s="1"/>
  <c r="H1301" i="20" a="1"/>
  <c r="H1301" i="20" s="1"/>
  <c r="H1302" i="20" a="1"/>
  <c r="H1302" i="20" s="1"/>
  <c r="H1303" i="20" a="1"/>
  <c r="H1303" i="20" s="1"/>
  <c r="H1304" i="20" a="1"/>
  <c r="H1304" i="20" s="1"/>
  <c r="H1305" i="20" a="1"/>
  <c r="H1305" i="20" s="1"/>
  <c r="H1306" i="20" a="1"/>
  <c r="H1306" i="20" s="1"/>
  <c r="H1307" i="20" a="1"/>
  <c r="H1307" i="20" s="1"/>
  <c r="H1308" i="20" a="1"/>
  <c r="H1308" i="20" s="1"/>
  <c r="H1309" i="20" a="1"/>
  <c r="H1309" i="20" s="1"/>
  <c r="H1310" i="20" a="1"/>
  <c r="H1310" i="20" s="1"/>
  <c r="H1311" i="20" a="1"/>
  <c r="H1311" i="20" s="1"/>
  <c r="H1312" i="20" a="1"/>
  <c r="H1312" i="20" s="1"/>
  <c r="H1313" i="20" a="1"/>
  <c r="H1313" i="20" s="1"/>
  <c r="H1314" i="20" a="1"/>
  <c r="H1314" i="20" s="1"/>
  <c r="H1315" i="20" a="1"/>
  <c r="H1315" i="20" s="1"/>
  <c r="H1316" i="20" a="1"/>
  <c r="H1316" i="20" s="1"/>
  <c r="H1317" i="20" a="1"/>
  <c r="H1317" i="20" s="1"/>
  <c r="H1318" i="20" a="1"/>
  <c r="H1318" i="20" s="1"/>
  <c r="H1319" i="20" a="1"/>
  <c r="H1319" i="20" s="1"/>
  <c r="H1320" i="20" a="1"/>
  <c r="H1320" i="20" s="1"/>
  <c r="H1321" i="20" a="1"/>
  <c r="H1321" i="20" s="1"/>
  <c r="H1322" i="20" a="1"/>
  <c r="H1322" i="20" s="1"/>
  <c r="H1323" i="20" a="1"/>
  <c r="H1323" i="20" s="1"/>
  <c r="H1324" i="20" a="1"/>
  <c r="H1324" i="20" s="1"/>
  <c r="H1325" i="20" a="1"/>
  <c r="H1325" i="20" s="1"/>
  <c r="H1326" i="20" a="1"/>
  <c r="H1326" i="20" s="1"/>
  <c r="H1327" i="20" a="1"/>
  <c r="H1327" i="20" s="1"/>
  <c r="H1328" i="20" a="1"/>
  <c r="H1328" i="20" s="1"/>
  <c r="H1329" i="20" a="1"/>
  <c r="H1329" i="20" s="1"/>
  <c r="H1330" i="20" a="1"/>
  <c r="H1330" i="20" s="1"/>
  <c r="H1331" i="20" a="1"/>
  <c r="H1331" i="20" s="1"/>
  <c r="H1332" i="20" a="1"/>
  <c r="H1332" i="20" s="1"/>
  <c r="H1333" i="20" a="1"/>
  <c r="H1333" i="20" s="1"/>
  <c r="H1334" i="20" a="1"/>
  <c r="H1334" i="20" s="1"/>
  <c r="H1335" i="20" a="1"/>
  <c r="H1335" i="20" s="1"/>
  <c r="H1336" i="20" a="1"/>
  <c r="H1336" i="20" s="1"/>
  <c r="H1337" i="20" a="1"/>
  <c r="H1337" i="20" s="1"/>
  <c r="H1338" i="20" a="1"/>
  <c r="H1338" i="20" s="1"/>
  <c r="H1339" i="20" a="1"/>
  <c r="H1339" i="20" s="1"/>
  <c r="H1340" i="20" a="1"/>
  <c r="H1340" i="20" s="1"/>
  <c r="H1341" i="20" a="1"/>
  <c r="H1341" i="20" s="1"/>
  <c r="H1342" i="20" a="1"/>
  <c r="H1342" i="20" s="1"/>
  <c r="H1343" i="20" a="1"/>
  <c r="H1343" i="20" s="1"/>
  <c r="H1344" i="20" a="1"/>
  <c r="H1344" i="20" s="1"/>
  <c r="H1345" i="20" a="1"/>
  <c r="H1345" i="20" s="1"/>
  <c r="H1346" i="20" a="1"/>
  <c r="H1346" i="20" s="1"/>
  <c r="H1347" i="20" a="1"/>
  <c r="H1347" i="20" s="1"/>
  <c r="H1348" i="20" a="1"/>
  <c r="H1348" i="20" s="1"/>
  <c r="H1349" i="20" a="1"/>
  <c r="H1349" i="20" s="1"/>
  <c r="H1350" i="20" a="1"/>
  <c r="H1350" i="20" s="1"/>
  <c r="H1351" i="20" a="1"/>
  <c r="H1351" i="20" s="1"/>
  <c r="H1352" i="20" a="1"/>
  <c r="H1352" i="20" s="1"/>
  <c r="H1353" i="20" a="1"/>
  <c r="H1353" i="20" s="1"/>
  <c r="H1354" i="20" a="1"/>
  <c r="H1354" i="20" s="1"/>
  <c r="H1355" i="20" a="1"/>
  <c r="H1355" i="20" s="1"/>
  <c r="H1356" i="20" a="1"/>
  <c r="H1356" i="20" s="1"/>
  <c r="H1357" i="20" a="1"/>
  <c r="H1357" i="20" s="1"/>
  <c r="H1358" i="20" a="1"/>
  <c r="H1358" i="20" s="1"/>
  <c r="H1359" i="20" a="1"/>
  <c r="H1359" i="20" s="1"/>
  <c r="H1360" i="20" a="1"/>
  <c r="H1360" i="20" s="1"/>
  <c r="H1361" i="20" a="1"/>
  <c r="H1361" i="20" s="1"/>
  <c r="H1362" i="20" a="1"/>
  <c r="H1362" i="20" s="1"/>
  <c r="H1363" i="20" a="1"/>
  <c r="H1363" i="20" s="1"/>
  <c r="H1364" i="20" a="1"/>
  <c r="H1364" i="20" s="1"/>
  <c r="H1365" i="20" a="1"/>
  <c r="H1365" i="20" s="1"/>
  <c r="H1366" i="20" a="1"/>
  <c r="H1366" i="20" s="1"/>
  <c r="H1367" i="20" a="1"/>
  <c r="H1367" i="20" s="1"/>
  <c r="H1368" i="20" a="1"/>
  <c r="H1368" i="20" s="1"/>
  <c r="H1369" i="20" a="1"/>
  <c r="H1369" i="20" s="1"/>
  <c r="H1370" i="20" a="1"/>
  <c r="H1370" i="20" s="1"/>
  <c r="H1371" i="20" a="1"/>
  <c r="H1371" i="20" s="1"/>
  <c r="H1372" i="20" a="1"/>
  <c r="H1372" i="20" s="1"/>
  <c r="H1373" i="20" a="1"/>
  <c r="H1373" i="20" s="1"/>
  <c r="H1374" i="20" a="1"/>
  <c r="H1374" i="20" s="1"/>
  <c r="H1375" i="20" a="1"/>
  <c r="H1375" i="20" s="1"/>
  <c r="H1376" i="20" a="1"/>
  <c r="H1376" i="20" s="1"/>
  <c r="H1377" i="20" a="1"/>
  <c r="H1377" i="20" s="1"/>
  <c r="H1378" i="20" a="1"/>
  <c r="H1378" i="20" s="1"/>
  <c r="H1379" i="20" a="1"/>
  <c r="H1379" i="20" s="1"/>
  <c r="H1380" i="20" a="1"/>
  <c r="H1380" i="20" s="1"/>
  <c r="H1381" i="20" a="1"/>
  <c r="H1381" i="20" s="1"/>
  <c r="H1382" i="20" a="1"/>
  <c r="H1382" i="20" s="1"/>
  <c r="H1383" i="20" a="1"/>
  <c r="H1383" i="20" s="1"/>
  <c r="H1384" i="20" a="1"/>
  <c r="H1384" i="20" s="1"/>
  <c r="H1385" i="20" a="1"/>
  <c r="H1385" i="20" s="1"/>
  <c r="H1386" i="20" a="1"/>
  <c r="H1386" i="20" s="1"/>
  <c r="H1387" i="20" a="1"/>
  <c r="H1387" i="20" s="1"/>
  <c r="H1388" i="20" a="1"/>
  <c r="H1388" i="20" s="1"/>
  <c r="H1389" i="20" a="1"/>
  <c r="H1389" i="20" s="1"/>
  <c r="H1390" i="20" a="1"/>
  <c r="H1390" i="20" s="1"/>
  <c r="H1391" i="20" a="1"/>
  <c r="H1391" i="20" s="1"/>
  <c r="H1392" i="20" a="1"/>
  <c r="H1392" i="20" s="1"/>
  <c r="H1393" i="20" a="1"/>
  <c r="H1393" i="20" s="1"/>
  <c r="H1394" i="20" a="1"/>
  <c r="H1394" i="20" s="1"/>
  <c r="H1395" i="20" a="1"/>
  <c r="H1395" i="20" s="1"/>
  <c r="H1396" i="20" a="1"/>
  <c r="H1396" i="20" s="1"/>
  <c r="H1397" i="20" a="1"/>
  <c r="H1397" i="20" s="1"/>
  <c r="H1398" i="20" a="1"/>
  <c r="H1398" i="20" s="1"/>
  <c r="H1399" i="20" a="1"/>
  <c r="H1399" i="20" s="1"/>
  <c r="H1400" i="20" a="1"/>
  <c r="H1400" i="20" s="1"/>
  <c r="H1401" i="20" a="1"/>
  <c r="H1401" i="20" s="1"/>
  <c r="H1402" i="20" a="1"/>
  <c r="H1402" i="20" s="1"/>
  <c r="H1403" i="20" a="1"/>
  <c r="H1403" i="20" s="1"/>
  <c r="H1404" i="20" a="1"/>
  <c r="H1404" i="20" s="1"/>
  <c r="H1405" i="20" a="1"/>
  <c r="H1405" i="20" s="1"/>
  <c r="H1406" i="20" a="1"/>
  <c r="H1406" i="20" s="1"/>
  <c r="H1407" i="20" a="1"/>
  <c r="H1407" i="20" s="1"/>
  <c r="H1408" i="20" a="1"/>
  <c r="H1408" i="20" s="1"/>
  <c r="H1409" i="20" a="1"/>
  <c r="H1409" i="20" s="1"/>
  <c r="H1410" i="20" a="1"/>
  <c r="H1410" i="20" s="1"/>
  <c r="H1411" i="20" a="1"/>
  <c r="H1411" i="20" s="1"/>
  <c r="H1412" i="20" a="1"/>
  <c r="H1412" i="20" s="1"/>
  <c r="H1413" i="20" a="1"/>
  <c r="H1413" i="20" s="1"/>
  <c r="H1414" i="20" a="1"/>
  <c r="H1414" i="20" s="1"/>
  <c r="H1415" i="20" a="1"/>
  <c r="H1415" i="20" s="1"/>
  <c r="H1416" i="20" a="1"/>
  <c r="H1416" i="20" s="1"/>
  <c r="H1417" i="20" a="1"/>
  <c r="H1417" i="20" s="1"/>
  <c r="H1418" i="20" a="1"/>
  <c r="H1418" i="20" s="1"/>
  <c r="H1419" i="20" a="1"/>
  <c r="H1419" i="20" s="1"/>
  <c r="H1420" i="20" a="1"/>
  <c r="H1420" i="20" s="1"/>
  <c r="H1421" i="20" a="1"/>
  <c r="H1421" i="20" s="1"/>
  <c r="H1422" i="20" a="1"/>
  <c r="H1422" i="20" s="1"/>
  <c r="H1423" i="20" a="1"/>
  <c r="H1423" i="20" s="1"/>
  <c r="H1424" i="20" a="1"/>
  <c r="H1424" i="20" s="1"/>
  <c r="H1425" i="20" a="1"/>
  <c r="H1425" i="20" s="1"/>
  <c r="H1426" i="20" a="1"/>
  <c r="H1426" i="20" s="1"/>
  <c r="H1427" i="20" a="1"/>
  <c r="H1427" i="20" s="1"/>
  <c r="H1428" i="20" a="1"/>
  <c r="H1428" i="20" s="1"/>
  <c r="H1429" i="20" a="1"/>
  <c r="H1429" i="20" s="1"/>
  <c r="H1430" i="20" a="1"/>
  <c r="H1430" i="20" s="1"/>
  <c r="H1431" i="20" a="1"/>
  <c r="H1431" i="20" s="1"/>
  <c r="H1432" i="20" a="1"/>
  <c r="H1432" i="20" s="1"/>
  <c r="H1433" i="20" a="1"/>
  <c r="H1433" i="20" s="1"/>
  <c r="H1434" i="20" a="1"/>
  <c r="H1434" i="20" s="1"/>
  <c r="H1435" i="20" a="1"/>
  <c r="H1435" i="20" s="1"/>
  <c r="H1436" i="20" a="1"/>
  <c r="H1436" i="20" s="1"/>
  <c r="H1437" i="20" a="1"/>
  <c r="H1437" i="20" s="1"/>
  <c r="H1438" i="20" a="1"/>
  <c r="H1438" i="20" s="1"/>
  <c r="H1439" i="20" a="1"/>
  <c r="H1439" i="20" s="1"/>
  <c r="H1440" i="20" a="1"/>
  <c r="H1440" i="20" s="1"/>
  <c r="H1441" i="20" a="1"/>
  <c r="H1441" i="20" s="1"/>
  <c r="H1442" i="20" a="1"/>
  <c r="H1442" i="20" s="1"/>
  <c r="H1443" i="20" a="1"/>
  <c r="H1443" i="20" s="1"/>
  <c r="H1444" i="20" a="1"/>
  <c r="H1444" i="20" s="1"/>
  <c r="H1445" i="20" a="1"/>
  <c r="H1445" i="20" s="1"/>
  <c r="H1446" i="20" a="1"/>
  <c r="H1446" i="20" s="1"/>
  <c r="H1447" i="20" a="1"/>
  <c r="H1447" i="20" s="1"/>
  <c r="H1448" i="20" a="1"/>
  <c r="H1448" i="20" s="1"/>
  <c r="H1449" i="20" a="1"/>
  <c r="H1449" i="20" s="1"/>
  <c r="H1450" i="20" a="1"/>
  <c r="H1450" i="20" s="1"/>
  <c r="H1451" i="20" a="1"/>
  <c r="H1451" i="20" s="1"/>
  <c r="H1452" i="20" a="1"/>
  <c r="H1452" i="20" s="1"/>
  <c r="H1453" i="20" a="1"/>
  <c r="H1453" i="20" s="1"/>
  <c r="H1454" i="20" a="1"/>
  <c r="H1454" i="20" s="1"/>
  <c r="H1455" i="20" a="1"/>
  <c r="H1455" i="20" s="1"/>
  <c r="H1456" i="20" a="1"/>
  <c r="H1456" i="20" s="1"/>
  <c r="H1457" i="20" a="1"/>
  <c r="H1457" i="20" s="1"/>
  <c r="H1458" i="20" a="1"/>
  <c r="H1458" i="20" s="1"/>
  <c r="H1459" i="20" a="1"/>
  <c r="H1459" i="20" s="1"/>
  <c r="H1460" i="20" a="1"/>
  <c r="H1460" i="20" s="1"/>
  <c r="H1461" i="20" a="1"/>
  <c r="H1461" i="20" s="1"/>
  <c r="H1462" i="20" a="1"/>
  <c r="H1462" i="20" s="1"/>
  <c r="H1463" i="20" a="1"/>
  <c r="H1463" i="20" s="1"/>
  <c r="H1464" i="20" a="1"/>
  <c r="H1464" i="20" s="1"/>
  <c r="H1465" i="20" a="1"/>
  <c r="H1465" i="20" s="1"/>
  <c r="H1466" i="20" a="1"/>
  <c r="H1466" i="20" s="1"/>
  <c r="H1467" i="20" a="1"/>
  <c r="H1467" i="20" s="1"/>
  <c r="H1468" i="20" a="1"/>
  <c r="H1468" i="20" s="1"/>
  <c r="H1469" i="20" a="1"/>
  <c r="H1469" i="20" s="1"/>
  <c r="H1470" i="20" a="1"/>
  <c r="H1470" i="20" s="1"/>
  <c r="H1471" i="20" a="1"/>
  <c r="H1471" i="20" s="1"/>
  <c r="H1472" i="20" a="1"/>
  <c r="H1472" i="20" s="1"/>
  <c r="H1473" i="20" a="1"/>
  <c r="H1473" i="20" s="1"/>
  <c r="H1474" i="20" a="1"/>
  <c r="H1474" i="20" s="1"/>
  <c r="H1475" i="20" a="1"/>
  <c r="H1475" i="20" s="1"/>
  <c r="H1476" i="20" a="1"/>
  <c r="H1476" i="20" s="1"/>
  <c r="H1477" i="20" a="1"/>
  <c r="H1477" i="20" s="1"/>
  <c r="H1478" i="20" a="1"/>
  <c r="H1478" i="20" s="1"/>
  <c r="H1479" i="20" a="1"/>
  <c r="H1479" i="20" s="1"/>
  <c r="H1480" i="20" a="1"/>
  <c r="H1480" i="20" s="1"/>
  <c r="H1481" i="20" a="1"/>
  <c r="H1481" i="20" s="1"/>
  <c r="H1482" i="20" a="1"/>
  <c r="H1482" i="20" s="1"/>
  <c r="H1483" i="20" a="1"/>
  <c r="H1483" i="20" s="1"/>
  <c r="H1484" i="20" a="1"/>
  <c r="H1484" i="20" s="1"/>
  <c r="H1485" i="20" a="1"/>
  <c r="H1485" i="20" s="1"/>
  <c r="H1486" i="20" a="1"/>
  <c r="H1486" i="20" s="1"/>
  <c r="H1487" i="20" a="1"/>
  <c r="H1487" i="20" s="1"/>
  <c r="H1488" i="20" a="1"/>
  <c r="H1488" i="20" s="1"/>
  <c r="H1489" i="20" a="1"/>
  <c r="H1489" i="20" s="1"/>
  <c r="H1490" i="20" a="1"/>
  <c r="H1490" i="20" s="1"/>
  <c r="H1491" i="20" a="1"/>
  <c r="H1491" i="20" s="1"/>
  <c r="H1492" i="20" a="1"/>
  <c r="H1492" i="20" s="1"/>
  <c r="H1493" i="20" a="1"/>
  <c r="H1493" i="20" s="1"/>
  <c r="H1494" i="20" a="1"/>
  <c r="H1494" i="20" s="1"/>
  <c r="H1495" i="20" a="1"/>
  <c r="H1495" i="20" s="1"/>
  <c r="H1496" i="20" a="1"/>
  <c r="H1496" i="20" s="1"/>
  <c r="H1497" i="20" a="1"/>
  <c r="H1497" i="20" s="1"/>
  <c r="H1498" i="20" a="1"/>
  <c r="H1498" i="20" s="1"/>
  <c r="H1499" i="20" a="1"/>
  <c r="H1499" i="20" s="1"/>
  <c r="H1500" i="20" a="1"/>
  <c r="H1500" i="20" s="1"/>
  <c r="H1501" i="20" a="1"/>
  <c r="H1501" i="20" s="1"/>
  <c r="H1502" i="20" a="1"/>
  <c r="H1502" i="20" s="1"/>
  <c r="H1503" i="20" a="1"/>
  <c r="H1503" i="20" s="1"/>
  <c r="H1504" i="20" a="1"/>
  <c r="H1504" i="20" s="1"/>
  <c r="H1505" i="20" a="1"/>
  <c r="H1505" i="20" s="1"/>
  <c r="H1506" i="20" a="1"/>
  <c r="H1506" i="20" s="1"/>
  <c r="H1507" i="20" a="1"/>
  <c r="H1507" i="20" s="1"/>
  <c r="H1508" i="20" a="1"/>
  <c r="H1508" i="20" s="1"/>
  <c r="H1509" i="20" a="1"/>
  <c r="H1509" i="20" s="1"/>
  <c r="H1510" i="20" a="1"/>
  <c r="H1510" i="20" s="1"/>
  <c r="H1511" i="20" a="1"/>
  <c r="H1511" i="20" s="1"/>
  <c r="H1512" i="20" a="1"/>
  <c r="H1512" i="20" s="1"/>
  <c r="H1513" i="20" a="1"/>
  <c r="H1513" i="20" s="1"/>
  <c r="H1514" i="20" a="1"/>
  <c r="H1514" i="20" s="1"/>
  <c r="H1515" i="20" a="1"/>
  <c r="H1515" i="20" s="1"/>
  <c r="H1516" i="20" a="1"/>
  <c r="H1516" i="20" s="1"/>
  <c r="H1517" i="20" a="1"/>
  <c r="H1517" i="20" s="1"/>
  <c r="H1518" i="20" a="1"/>
  <c r="H1518" i="20" s="1"/>
  <c r="H1519" i="20" a="1"/>
  <c r="H1519" i="20" s="1"/>
  <c r="H1520" i="20" a="1"/>
  <c r="H1520" i="20" s="1"/>
  <c r="H1521" i="20" a="1"/>
  <c r="H1521" i="20" s="1"/>
  <c r="H1522" i="20" a="1"/>
  <c r="H1522" i="20" s="1"/>
  <c r="H1523" i="20" a="1"/>
  <c r="H1523" i="20" s="1"/>
  <c r="H1524" i="20" a="1"/>
  <c r="H1524" i="20" s="1"/>
  <c r="H1525" i="20" a="1"/>
  <c r="H1525" i="20" s="1"/>
  <c r="H1526" i="20" a="1"/>
  <c r="H1526" i="20" s="1"/>
  <c r="H1527" i="20" a="1"/>
  <c r="H1527" i="20" s="1"/>
  <c r="H1528" i="20" a="1"/>
  <c r="H1528" i="20" s="1"/>
  <c r="H1529" i="20" a="1"/>
  <c r="H1529" i="20" s="1"/>
  <c r="H1530" i="20" a="1"/>
  <c r="H1530" i="20" s="1"/>
  <c r="H1531" i="20" a="1"/>
  <c r="H1531" i="20" s="1"/>
  <c r="H1532" i="20" a="1"/>
  <c r="H1532" i="20" s="1"/>
  <c r="H1533" i="20" a="1"/>
  <c r="H1533" i="20" s="1"/>
  <c r="H1534" i="20" a="1"/>
  <c r="H1534" i="20" s="1"/>
  <c r="H1535" i="20" a="1"/>
  <c r="H1535" i="20" s="1"/>
  <c r="H1536" i="20" a="1"/>
  <c r="H1536" i="20" s="1"/>
  <c r="H1537" i="20" a="1"/>
  <c r="H1537" i="20" s="1"/>
  <c r="H1538" i="20" a="1"/>
  <c r="H1538" i="20" s="1"/>
  <c r="H1539" i="20" a="1"/>
  <c r="H1539" i="20" s="1"/>
  <c r="H1540" i="20" a="1"/>
  <c r="H1540" i="20" s="1"/>
  <c r="H1541" i="20" a="1"/>
  <c r="H1541" i="20" s="1"/>
  <c r="H1542" i="20" a="1"/>
  <c r="H1542" i="20" s="1"/>
  <c r="H1543" i="20" a="1"/>
  <c r="H1543" i="20" s="1"/>
  <c r="H1544" i="20" a="1"/>
  <c r="H1544" i="20" s="1"/>
  <c r="H1545" i="20" a="1"/>
  <c r="H1545" i="20" s="1"/>
  <c r="H1546" i="20" a="1"/>
  <c r="H1546" i="20" s="1"/>
  <c r="H1547" i="20" a="1"/>
  <c r="H1547" i="20" s="1"/>
  <c r="H1548" i="20" a="1"/>
  <c r="H1548" i="20" s="1"/>
  <c r="H1549" i="20" a="1"/>
  <c r="H1549" i="20" s="1"/>
  <c r="H1550" i="20" a="1"/>
  <c r="H1550" i="20" s="1"/>
  <c r="H1551" i="20" a="1"/>
  <c r="H1551" i="20" s="1"/>
  <c r="H1552" i="20" a="1"/>
  <c r="H1552" i="20" s="1"/>
  <c r="H1553" i="20" a="1"/>
  <c r="H1553" i="20" s="1"/>
  <c r="H1554" i="20" a="1"/>
  <c r="H1554" i="20" s="1"/>
  <c r="H1555" i="20" a="1"/>
  <c r="H1555" i="20" s="1"/>
  <c r="H1556" i="20" a="1"/>
  <c r="H1556" i="20" s="1"/>
  <c r="H1557" i="20" a="1"/>
  <c r="H1557" i="20" s="1"/>
  <c r="H1558" i="20" a="1"/>
  <c r="H1558" i="20" s="1"/>
  <c r="H1559" i="20" a="1"/>
  <c r="H1559" i="20" s="1"/>
  <c r="H1560" i="20" a="1"/>
  <c r="H1560" i="20" s="1"/>
  <c r="H1561" i="20" a="1"/>
  <c r="H1561" i="20" s="1"/>
  <c r="H1562" i="20" a="1"/>
  <c r="H1562" i="20" s="1"/>
  <c r="H1563" i="20" a="1"/>
  <c r="H1563" i="20" s="1"/>
  <c r="H1564" i="20" a="1"/>
  <c r="H1564" i="20" s="1"/>
  <c r="H1565" i="20" a="1"/>
  <c r="H1565" i="20" s="1"/>
  <c r="H1566" i="20" a="1"/>
  <c r="H1566" i="20" s="1"/>
  <c r="H1567" i="20" a="1"/>
  <c r="H1567" i="20" s="1"/>
  <c r="H1568" i="20" a="1"/>
  <c r="H1568" i="20" s="1"/>
  <c r="H1569" i="20" a="1"/>
  <c r="H1569" i="20" s="1"/>
  <c r="H1570" i="20" a="1"/>
  <c r="H1570" i="20" s="1"/>
  <c r="H1571" i="20" a="1"/>
  <c r="H1571" i="20" s="1"/>
  <c r="H1572" i="20" a="1"/>
  <c r="H1572" i="20" s="1"/>
  <c r="H1573" i="20" a="1"/>
  <c r="H1573" i="20" s="1"/>
  <c r="H1574" i="20" a="1"/>
  <c r="H1574" i="20" s="1"/>
  <c r="H1575" i="20" a="1"/>
  <c r="H1575" i="20" s="1"/>
  <c r="H1576" i="20" a="1"/>
  <c r="H1576" i="20" s="1"/>
  <c r="H1577" i="20" a="1"/>
  <c r="H1577" i="20" s="1"/>
  <c r="H1578" i="20" a="1"/>
  <c r="H1578" i="20" s="1"/>
  <c r="H1579" i="20" a="1"/>
  <c r="H1579" i="20" s="1"/>
  <c r="H1580" i="20" a="1"/>
  <c r="H1580" i="20" s="1"/>
  <c r="H1581" i="20" a="1"/>
  <c r="H1581" i="20" s="1"/>
  <c r="H1582" i="20" a="1"/>
  <c r="H1582" i="20" s="1"/>
  <c r="H1583" i="20" a="1"/>
  <c r="H1583" i="20" s="1"/>
  <c r="H1584" i="20" a="1"/>
  <c r="H1584" i="20" s="1"/>
  <c r="H1585" i="20" a="1"/>
  <c r="H1585" i="20" s="1"/>
  <c r="H1586" i="20" a="1"/>
  <c r="H1586" i="20" s="1"/>
  <c r="H1587" i="20" a="1"/>
  <c r="H1587" i="20" s="1"/>
  <c r="H1588" i="20" a="1"/>
  <c r="H1588" i="20" s="1"/>
  <c r="H1589" i="20" a="1"/>
  <c r="H1589" i="20" s="1"/>
  <c r="H1590" i="20" a="1"/>
  <c r="H1590" i="20" s="1"/>
  <c r="H1591" i="20" a="1"/>
  <c r="H1591" i="20" s="1"/>
  <c r="H1592" i="20" a="1"/>
  <c r="H1592" i="20" s="1"/>
  <c r="H1593" i="20" a="1"/>
  <c r="H1593" i="20" s="1"/>
  <c r="H1594" i="20" a="1"/>
  <c r="H1594" i="20" s="1"/>
  <c r="H1595" i="20" a="1"/>
  <c r="H1595" i="20" s="1"/>
  <c r="H1596" i="20" a="1"/>
  <c r="H1596" i="20" s="1"/>
  <c r="H1597" i="20" a="1"/>
  <c r="H1597" i="20" s="1"/>
  <c r="H1598" i="20" a="1"/>
  <c r="H1598" i="20" s="1"/>
  <c r="H1599" i="20" a="1"/>
  <c r="H1599" i="20" s="1"/>
  <c r="H1600" i="20" a="1"/>
  <c r="H1600" i="20" s="1"/>
  <c r="H1601" i="20" a="1"/>
  <c r="H1601" i="20" s="1"/>
  <c r="H1602" i="20" a="1"/>
  <c r="H1602" i="20" s="1"/>
  <c r="H1603" i="20" a="1"/>
  <c r="H1603" i="20" s="1"/>
  <c r="H1604" i="20" a="1"/>
  <c r="H1604" i="20" s="1"/>
  <c r="H1605" i="20" a="1"/>
  <c r="H1605" i="20" s="1"/>
  <c r="H1606" i="20" a="1"/>
  <c r="H1606" i="20" s="1"/>
  <c r="H1607" i="20" a="1"/>
  <c r="H1607" i="20" s="1"/>
  <c r="H1608" i="20" a="1"/>
  <c r="H1608" i="20" s="1"/>
  <c r="H1609" i="20" a="1"/>
  <c r="H1609" i="20" s="1"/>
  <c r="H1610" i="20" a="1"/>
  <c r="H1610" i="20" s="1"/>
  <c r="H1611" i="20" a="1"/>
  <c r="H1611" i="20" s="1"/>
  <c r="H1612" i="20" a="1"/>
  <c r="H1612" i="20" s="1"/>
  <c r="H1613" i="20" a="1"/>
  <c r="H1613" i="20" s="1"/>
  <c r="H1614" i="20" a="1"/>
  <c r="H1614" i="20" s="1"/>
  <c r="H1615" i="20" a="1"/>
  <c r="H1615" i="20" s="1"/>
  <c r="H1616" i="20" a="1"/>
  <c r="H1616" i="20" s="1"/>
  <c r="H1617" i="20" a="1"/>
  <c r="H1617" i="20" s="1"/>
  <c r="H1618" i="20" a="1"/>
  <c r="H1618" i="20" s="1"/>
  <c r="H1619" i="20" a="1"/>
  <c r="H1619" i="20" s="1"/>
  <c r="H1620" i="20" a="1"/>
  <c r="H1620" i="20" s="1"/>
  <c r="H1621" i="20" a="1"/>
  <c r="H1621" i="20" s="1"/>
  <c r="H1622" i="20" a="1"/>
  <c r="H1622" i="20" s="1"/>
  <c r="H1623" i="20" a="1"/>
  <c r="H1623" i="20" s="1"/>
  <c r="H1624" i="20" a="1"/>
  <c r="H1624" i="20" s="1"/>
  <c r="H1625" i="20" a="1"/>
  <c r="H1625" i="20" s="1"/>
  <c r="H1626" i="20" a="1"/>
  <c r="H1626" i="20" s="1"/>
  <c r="H1627" i="20" a="1"/>
  <c r="H1627" i="20" s="1"/>
  <c r="H1628" i="20" a="1"/>
  <c r="H1628" i="20" s="1"/>
  <c r="H1629" i="20" a="1"/>
  <c r="H1629" i="20" s="1"/>
  <c r="H1630" i="20" a="1"/>
  <c r="H1630" i="20" s="1"/>
  <c r="H1631" i="20" a="1"/>
  <c r="H1631" i="20" s="1"/>
  <c r="H1632" i="20" a="1"/>
  <c r="H1632" i="20" s="1"/>
  <c r="H1633" i="20" a="1"/>
  <c r="H1633" i="20" s="1"/>
  <c r="H1634" i="20" a="1"/>
  <c r="H1634" i="20" s="1"/>
  <c r="H1635" i="20" a="1"/>
  <c r="H1635" i="20" s="1"/>
  <c r="H1636" i="20" a="1"/>
  <c r="H1636" i="20" s="1"/>
  <c r="H1637" i="20" a="1"/>
  <c r="H1637" i="20" s="1"/>
  <c r="H1638" i="20" a="1"/>
  <c r="H1638" i="20" s="1"/>
  <c r="H1639" i="20" a="1"/>
  <c r="H1639" i="20" s="1"/>
  <c r="H1640" i="20" a="1"/>
  <c r="H1640" i="20" s="1"/>
  <c r="H1641" i="20" a="1"/>
  <c r="H1641" i="20" s="1"/>
  <c r="H1642" i="20" a="1"/>
  <c r="H1642" i="20" s="1"/>
  <c r="H1643" i="20" a="1"/>
  <c r="H1643" i="20" s="1"/>
  <c r="H1644" i="20" a="1"/>
  <c r="H1644" i="20" s="1"/>
  <c r="H1645" i="20" a="1"/>
  <c r="H1645" i="20" s="1"/>
  <c r="H1646" i="20" a="1"/>
  <c r="H1646" i="20" s="1"/>
  <c r="H1647" i="20" a="1"/>
  <c r="H1647" i="20" s="1"/>
  <c r="H1648" i="20" a="1"/>
  <c r="H1648" i="20" s="1"/>
  <c r="H1649" i="20" a="1"/>
  <c r="H1649" i="20" s="1"/>
  <c r="H1650" i="20" a="1"/>
  <c r="H1650" i="20" s="1"/>
  <c r="H1651" i="20" a="1"/>
  <c r="H1651" i="20" s="1"/>
  <c r="H1652" i="20" a="1"/>
  <c r="H1652" i="20" s="1"/>
  <c r="H1653" i="20" a="1"/>
  <c r="H1653" i="20" s="1"/>
  <c r="H1654" i="20" a="1"/>
  <c r="H1654" i="20" s="1"/>
  <c r="H1655" i="20" a="1"/>
  <c r="H1655" i="20" s="1"/>
  <c r="H1656" i="20" a="1"/>
  <c r="H1656" i="20" s="1"/>
  <c r="H1657" i="20" a="1"/>
  <c r="H1657" i="20" s="1"/>
  <c r="H1658" i="20" a="1"/>
  <c r="H1658" i="20" s="1"/>
  <c r="H1659" i="20" a="1"/>
  <c r="H1659" i="20" s="1"/>
  <c r="H1660" i="20" a="1"/>
  <c r="H1660" i="20" s="1"/>
  <c r="H1661" i="20" a="1"/>
  <c r="H1661" i="20" s="1"/>
  <c r="H1662" i="20" a="1"/>
  <c r="H1662" i="20" s="1"/>
  <c r="H1663" i="20" a="1"/>
  <c r="H1663" i="20" s="1"/>
  <c r="H1664" i="20" a="1"/>
  <c r="H1664" i="20" s="1"/>
  <c r="H1665" i="20" a="1"/>
  <c r="H1665" i="20" s="1"/>
  <c r="H1666" i="20" a="1"/>
  <c r="H1666" i="20" s="1"/>
  <c r="H1667" i="20" a="1"/>
  <c r="H1667" i="20" s="1"/>
  <c r="H1668" i="20" a="1"/>
  <c r="H1668" i="20" s="1"/>
  <c r="H1669" i="20" a="1"/>
  <c r="H1669" i="20" s="1"/>
  <c r="H1670" i="20" a="1"/>
  <c r="H1670" i="20" s="1"/>
  <c r="H1671" i="20" a="1"/>
  <c r="H1671" i="20" s="1"/>
  <c r="H1672" i="20" a="1"/>
  <c r="H1672" i="20" s="1"/>
  <c r="H1673" i="20" a="1"/>
  <c r="H1673" i="20" s="1"/>
  <c r="H1674" i="20" a="1"/>
  <c r="H1674" i="20" s="1"/>
  <c r="H1675" i="20" a="1"/>
  <c r="H1675" i="20" s="1"/>
  <c r="H1676" i="20" a="1"/>
  <c r="H1676" i="20" s="1"/>
  <c r="H1677" i="20" a="1"/>
  <c r="H1677" i="20" s="1"/>
  <c r="H1678" i="20" a="1"/>
  <c r="H1678" i="20" s="1"/>
  <c r="H1679" i="20" a="1"/>
  <c r="H1679" i="20" s="1"/>
  <c r="H1680" i="20" a="1"/>
  <c r="H1680" i="20" s="1"/>
  <c r="H1681" i="20" a="1"/>
  <c r="H1681" i="20" s="1"/>
  <c r="H1682" i="20" a="1"/>
  <c r="H1682" i="20" s="1"/>
  <c r="H1683" i="20" a="1"/>
  <c r="H1683" i="20" s="1"/>
  <c r="H1684" i="20" a="1"/>
  <c r="H1684" i="20" s="1"/>
  <c r="H1685" i="20" a="1"/>
  <c r="H1685" i="20" s="1"/>
  <c r="H1686" i="20" a="1"/>
  <c r="H1686" i="20" s="1"/>
  <c r="H1687" i="20" a="1"/>
  <c r="H1687" i="20" s="1"/>
  <c r="H1688" i="20" a="1"/>
  <c r="H1688" i="20" s="1"/>
  <c r="H1689" i="20" a="1"/>
  <c r="H1689" i="20" s="1"/>
  <c r="H1690" i="20" a="1"/>
  <c r="H1690" i="20" s="1"/>
  <c r="H1691" i="20" a="1"/>
  <c r="H1691" i="20" s="1"/>
  <c r="H1692" i="20" a="1"/>
  <c r="H1692" i="20" s="1"/>
  <c r="H1693" i="20" a="1"/>
  <c r="H1693" i="20" s="1"/>
  <c r="H1694" i="20" a="1"/>
  <c r="H1694" i="20" s="1"/>
  <c r="H1695" i="20" a="1"/>
  <c r="H1695" i="20" s="1"/>
  <c r="H1696" i="20" a="1"/>
  <c r="H1696" i="20" s="1"/>
  <c r="H1697" i="20" a="1"/>
  <c r="H1697" i="20" s="1"/>
  <c r="H1698" i="20" a="1"/>
  <c r="H1698" i="20" s="1"/>
  <c r="H1699" i="20" a="1"/>
  <c r="H1699" i="20" s="1"/>
  <c r="H1700" i="20" a="1"/>
  <c r="H1700" i="20" s="1"/>
  <c r="H1701" i="20" a="1"/>
  <c r="H1701" i="20" s="1"/>
  <c r="H1702" i="20" a="1"/>
  <c r="H1702" i="20" s="1"/>
  <c r="H1703" i="20" a="1"/>
  <c r="H1703" i="20" s="1"/>
  <c r="H1704" i="20" a="1"/>
  <c r="H1704" i="20" s="1"/>
  <c r="H1705" i="20" a="1"/>
  <c r="H1705" i="20" s="1"/>
  <c r="H1706" i="20" a="1"/>
  <c r="H1706" i="20" s="1"/>
  <c r="H1707" i="20" a="1"/>
  <c r="H1707" i="20" s="1"/>
  <c r="H1708" i="20" a="1"/>
  <c r="H1708" i="20" s="1"/>
  <c r="H1709" i="20" a="1"/>
  <c r="H1709" i="20" s="1"/>
  <c r="H1710" i="20" a="1"/>
  <c r="H1710" i="20" s="1"/>
  <c r="H1711" i="20" a="1"/>
  <c r="H1711" i="20" s="1"/>
  <c r="H1712" i="20" a="1"/>
  <c r="H1712" i="20" s="1"/>
  <c r="H1713" i="20" a="1"/>
  <c r="H1713" i="20" s="1"/>
  <c r="H1714" i="20" a="1"/>
  <c r="H1714" i="20" s="1"/>
  <c r="H1715" i="20" a="1"/>
  <c r="H1715" i="20" s="1"/>
  <c r="H1716" i="20" a="1"/>
  <c r="H1716" i="20" s="1"/>
  <c r="H1717" i="20" a="1"/>
  <c r="H1717" i="20" s="1"/>
  <c r="H1718" i="20" a="1"/>
  <c r="H1718" i="20" s="1"/>
  <c r="H1719" i="20" a="1"/>
  <c r="H1719" i="20" s="1"/>
  <c r="H1720" i="20" a="1"/>
  <c r="H1720" i="20" s="1"/>
  <c r="H1721" i="20" a="1"/>
  <c r="H1721" i="20" s="1"/>
  <c r="H1722" i="20" a="1"/>
  <c r="H1722" i="20" s="1"/>
  <c r="H1723" i="20" a="1"/>
  <c r="H1723" i="20" s="1"/>
  <c r="H1724" i="20" a="1"/>
  <c r="H1724" i="20" s="1"/>
  <c r="H1725" i="20" a="1"/>
  <c r="H1725" i="20" s="1"/>
  <c r="H1726" i="20" a="1"/>
  <c r="H1726" i="20" s="1"/>
  <c r="H1727" i="20" a="1"/>
  <c r="H1727" i="20" s="1"/>
  <c r="H1728" i="20" a="1"/>
  <c r="H1728" i="20" s="1"/>
  <c r="H1729" i="20" a="1"/>
  <c r="H1729" i="20" s="1"/>
  <c r="H1730" i="20" a="1"/>
  <c r="H1730" i="20" s="1"/>
  <c r="H1731" i="20" a="1"/>
  <c r="H1731" i="20" s="1"/>
  <c r="H1732" i="20" a="1"/>
  <c r="H1732" i="20" s="1"/>
  <c r="H1733" i="20" a="1"/>
  <c r="H1733" i="20" s="1"/>
  <c r="H1734" i="20" a="1"/>
  <c r="H1734" i="20" s="1"/>
  <c r="H1735" i="20" a="1"/>
  <c r="H1735" i="20" s="1"/>
  <c r="H1736" i="20" a="1"/>
  <c r="H1736" i="20" s="1"/>
  <c r="H1737" i="20" a="1"/>
  <c r="H1737" i="20" s="1"/>
  <c r="H1738" i="20" a="1"/>
  <c r="H1738" i="20" s="1"/>
  <c r="H1739" i="20" a="1"/>
  <c r="H1739" i="20" s="1"/>
  <c r="H1740" i="20" a="1"/>
  <c r="H1740" i="20" s="1"/>
  <c r="H1741" i="20" a="1"/>
  <c r="H1741" i="20" s="1"/>
  <c r="H1742" i="20" a="1"/>
  <c r="H1742" i="20" s="1"/>
  <c r="H1743" i="20" a="1"/>
  <c r="H1743" i="20" s="1"/>
  <c r="H1744" i="20" a="1"/>
  <c r="H1744" i="20" s="1"/>
  <c r="H1745" i="20" a="1"/>
  <c r="H1745" i="20" s="1"/>
  <c r="H1746" i="20" a="1"/>
  <c r="H1746" i="20" s="1"/>
  <c r="H1747" i="20" a="1"/>
  <c r="H1747" i="20" s="1"/>
  <c r="H1748" i="20" a="1"/>
  <c r="H1748" i="20" s="1"/>
  <c r="H1749" i="20" a="1"/>
  <c r="H1749" i="20" s="1"/>
  <c r="H1750" i="20" a="1"/>
  <c r="H1750" i="20" s="1"/>
  <c r="H1751" i="20" a="1"/>
  <c r="H1751" i="20" s="1"/>
  <c r="H1752" i="20" a="1"/>
  <c r="H1752" i="20" s="1"/>
  <c r="H1753" i="20" a="1"/>
  <c r="H1753" i="20" s="1"/>
  <c r="H1754" i="20" a="1"/>
  <c r="H1754" i="20" s="1"/>
  <c r="H1755" i="20" a="1"/>
  <c r="H1755" i="20" s="1"/>
  <c r="H1756" i="20" a="1"/>
  <c r="H1756" i="20" s="1"/>
  <c r="H1757" i="20" a="1"/>
  <c r="H1757" i="20" s="1"/>
  <c r="H1758" i="20" a="1"/>
  <c r="H1758" i="20" s="1"/>
  <c r="H1759" i="20" a="1"/>
  <c r="H1759" i="20" s="1"/>
  <c r="H1760" i="20" a="1"/>
  <c r="H1760" i="20" s="1"/>
  <c r="H1761" i="20" a="1"/>
  <c r="H1761" i="20" s="1"/>
  <c r="H1762" i="20" a="1"/>
  <c r="H1762" i="20" s="1"/>
  <c r="H1763" i="20" a="1"/>
  <c r="H1763" i="20" s="1"/>
  <c r="H1764" i="20" a="1"/>
  <c r="H1764" i="20" s="1"/>
  <c r="H1765" i="20" a="1"/>
  <c r="H1765" i="20" s="1"/>
  <c r="H1766" i="20" a="1"/>
  <c r="H1766" i="20" s="1"/>
  <c r="H1767" i="20" a="1"/>
  <c r="H1767" i="20" s="1"/>
  <c r="H1768" i="20" a="1"/>
  <c r="H1768" i="20" s="1"/>
  <c r="H1769" i="20" a="1"/>
  <c r="H1769" i="20" s="1"/>
  <c r="H1770" i="20" a="1"/>
  <c r="H1770" i="20" s="1"/>
  <c r="H1771" i="20" a="1"/>
  <c r="H1771" i="20" s="1"/>
  <c r="H1772" i="20" a="1"/>
  <c r="H1772" i="20" s="1"/>
  <c r="H1773" i="20" a="1"/>
  <c r="H1773" i="20" s="1"/>
  <c r="H1774" i="20" a="1"/>
  <c r="H1774" i="20" s="1"/>
  <c r="H1775" i="20" a="1"/>
  <c r="H1775" i="20" s="1"/>
  <c r="H1776" i="20" a="1"/>
  <c r="H1776" i="20" s="1"/>
  <c r="H1777" i="20" a="1"/>
  <c r="H1777" i="20" s="1"/>
  <c r="H1778" i="20" a="1"/>
  <c r="H1778" i="20" s="1"/>
  <c r="H1779" i="20" a="1"/>
  <c r="H1779" i="20" s="1"/>
  <c r="H1780" i="20" a="1"/>
  <c r="H1780" i="20" s="1"/>
  <c r="H1781" i="20" a="1"/>
  <c r="H1781" i="20" s="1"/>
  <c r="H1782" i="20" a="1"/>
  <c r="H1782" i="20" s="1"/>
  <c r="H1783" i="20" a="1"/>
  <c r="H1783" i="20" s="1"/>
  <c r="H1784" i="20" a="1"/>
  <c r="H1784" i="20" s="1"/>
  <c r="H1785" i="20" a="1"/>
  <c r="H1785" i="20" s="1"/>
  <c r="H1786" i="20" a="1"/>
  <c r="H1786" i="20" s="1"/>
  <c r="H1787" i="20" a="1"/>
  <c r="H1787" i="20" s="1"/>
  <c r="H1788" i="20" a="1"/>
  <c r="H1788" i="20" s="1"/>
  <c r="H1789" i="20" a="1"/>
  <c r="H1789" i="20" s="1"/>
  <c r="H1790" i="20" a="1"/>
  <c r="H1790" i="20" s="1"/>
  <c r="H1791" i="20" a="1"/>
  <c r="H1791" i="20" s="1"/>
  <c r="H1792" i="20" a="1"/>
  <c r="H1792" i="20" s="1"/>
  <c r="H1793" i="20" a="1"/>
  <c r="H1793" i="20" s="1"/>
  <c r="H1794" i="20" a="1"/>
  <c r="H1794" i="20" s="1"/>
  <c r="H1795" i="20" a="1"/>
  <c r="H1795" i="20" s="1"/>
  <c r="H1796" i="20" a="1"/>
  <c r="H1796" i="20" s="1"/>
  <c r="H1797" i="20" a="1"/>
  <c r="H1797" i="20" s="1"/>
  <c r="H1798" i="20" a="1"/>
  <c r="H1798" i="20" s="1"/>
  <c r="H1799" i="20" a="1"/>
  <c r="H1799" i="20" s="1"/>
  <c r="H1800" i="20" a="1"/>
  <c r="H1800" i="20" s="1"/>
  <c r="H1801" i="20" a="1"/>
  <c r="H1801" i="20" s="1"/>
  <c r="H1802" i="20" a="1"/>
  <c r="H1802" i="20" s="1"/>
  <c r="H1803" i="20" a="1"/>
  <c r="H1803" i="20" s="1"/>
  <c r="H1804" i="20" a="1"/>
  <c r="H1804" i="20" s="1"/>
  <c r="H1805" i="20" a="1"/>
  <c r="H1805" i="20" s="1"/>
  <c r="H1806" i="20" a="1"/>
  <c r="H1806" i="20" s="1"/>
  <c r="H1807" i="20" a="1"/>
  <c r="H1807" i="20" s="1"/>
  <c r="H1808" i="20" a="1"/>
  <c r="H1808" i="20" s="1"/>
  <c r="H1809" i="20" a="1"/>
  <c r="H1809" i="20" s="1"/>
  <c r="H1810" i="20" a="1"/>
  <c r="H1810" i="20" s="1"/>
  <c r="H1811" i="20" a="1"/>
  <c r="H1811" i="20" s="1"/>
  <c r="H1812" i="20" a="1"/>
  <c r="H1812" i="20" s="1"/>
  <c r="H1813" i="20" a="1"/>
  <c r="H1813" i="20" s="1"/>
  <c r="H1814" i="20" a="1"/>
  <c r="H1814" i="20" s="1"/>
  <c r="H1815" i="20" a="1"/>
  <c r="H1815" i="20" s="1"/>
  <c r="H1816" i="20" a="1"/>
  <c r="H1816" i="20" s="1"/>
  <c r="H1817" i="20" a="1"/>
  <c r="H1817" i="20" s="1"/>
  <c r="H1818" i="20" a="1"/>
  <c r="H1818" i="20" s="1"/>
  <c r="H1819" i="20" a="1"/>
  <c r="H1819" i="20" s="1"/>
  <c r="H1820" i="20" a="1"/>
  <c r="H1820" i="20" s="1"/>
  <c r="H1821" i="20" a="1"/>
  <c r="H1821" i="20" s="1"/>
  <c r="H1822" i="20" a="1"/>
  <c r="H1822" i="20" s="1"/>
  <c r="H1823" i="20" a="1"/>
  <c r="H1823" i="20" s="1"/>
  <c r="H1824" i="20" a="1"/>
  <c r="H1824" i="20" s="1"/>
  <c r="H1825" i="20" a="1"/>
  <c r="H1825" i="20" s="1"/>
  <c r="H1826" i="20" a="1"/>
  <c r="H1826" i="20" s="1"/>
  <c r="H1827" i="20" a="1"/>
  <c r="H1827" i="20" s="1"/>
  <c r="H1828" i="20" a="1"/>
  <c r="H1828" i="20" s="1"/>
  <c r="H1829" i="20" a="1"/>
  <c r="H1829" i="20" s="1"/>
  <c r="H1830" i="20" a="1"/>
  <c r="H1830" i="20" s="1"/>
  <c r="H1831" i="20" a="1"/>
  <c r="H1831" i="20" s="1"/>
  <c r="H1832" i="20" a="1"/>
  <c r="H1832" i="20" s="1"/>
  <c r="H1833" i="20" a="1"/>
  <c r="H1833" i="20" s="1"/>
  <c r="H1834" i="20" a="1"/>
  <c r="H1834" i="20" s="1"/>
  <c r="H1835" i="20" a="1"/>
  <c r="H1835" i="20" s="1"/>
  <c r="H1836" i="20" a="1"/>
  <c r="H1836" i="20" s="1"/>
  <c r="H1837" i="20" a="1"/>
  <c r="H1837" i="20" s="1"/>
  <c r="H1838" i="20" a="1"/>
  <c r="H1838" i="20" s="1"/>
  <c r="H1839" i="20" a="1"/>
  <c r="H1839" i="20" s="1"/>
  <c r="H1840" i="20" a="1"/>
  <c r="H1840" i="20" s="1"/>
  <c r="H1841" i="20" a="1"/>
  <c r="H1841" i="20" s="1"/>
  <c r="H1842" i="20" a="1"/>
  <c r="H1842" i="20" s="1"/>
  <c r="H1843" i="20" a="1"/>
  <c r="H1843" i="20" s="1"/>
  <c r="H1844" i="20" a="1"/>
  <c r="H1844" i="20" s="1"/>
  <c r="H1845" i="20" a="1"/>
  <c r="H1845" i="20" s="1"/>
  <c r="H1846" i="20" a="1"/>
  <c r="H1846" i="20" s="1"/>
  <c r="H1847" i="20" a="1"/>
  <c r="H1847" i="20" s="1"/>
  <c r="H1848" i="20" a="1"/>
  <c r="H1848" i="20" s="1"/>
  <c r="H1849" i="20" a="1"/>
  <c r="H1849" i="20" s="1"/>
  <c r="H1850" i="20" a="1"/>
  <c r="H1850" i="20" s="1"/>
  <c r="H1851" i="20" a="1"/>
  <c r="H1851" i="20" s="1"/>
  <c r="H1852" i="20" a="1"/>
  <c r="H1852" i="20" s="1"/>
  <c r="H1853" i="20" a="1"/>
  <c r="H1853" i="20" s="1"/>
  <c r="H1854" i="20" a="1"/>
  <c r="H1854" i="20" s="1"/>
  <c r="H1855" i="20" a="1"/>
  <c r="H1855" i="20" s="1"/>
  <c r="H1856" i="20" a="1"/>
  <c r="H1856" i="20" s="1"/>
  <c r="H1857" i="20" a="1"/>
  <c r="H1857" i="20" s="1"/>
  <c r="H1858" i="20" a="1"/>
  <c r="H1858" i="20" s="1"/>
  <c r="H1859" i="20" a="1"/>
  <c r="H1859" i="20" s="1"/>
  <c r="H1860" i="20" a="1"/>
  <c r="H1860" i="20" s="1"/>
  <c r="H1861" i="20" a="1"/>
  <c r="H1861" i="20" s="1"/>
  <c r="H1862" i="20" a="1"/>
  <c r="H1862" i="20" s="1"/>
  <c r="H1863" i="20" a="1"/>
  <c r="H1863" i="20" s="1"/>
  <c r="H1864" i="20" a="1"/>
  <c r="H1864" i="20" s="1"/>
  <c r="H1865" i="20" a="1"/>
  <c r="H1865" i="20" s="1"/>
  <c r="H1866" i="20" a="1"/>
  <c r="H1866" i="20" s="1"/>
  <c r="H1867" i="20" a="1"/>
  <c r="H1867" i="20" s="1"/>
  <c r="H1868" i="20" a="1"/>
  <c r="H1868" i="20" s="1"/>
  <c r="H1869" i="20" a="1"/>
  <c r="H1869" i="20" s="1"/>
  <c r="H1870" i="20" a="1"/>
  <c r="H1870" i="20" s="1"/>
  <c r="H1871" i="20" a="1"/>
  <c r="H1871" i="20" s="1"/>
  <c r="H1872" i="20" a="1"/>
  <c r="H1872" i="20" s="1"/>
  <c r="H1873" i="20" a="1"/>
  <c r="H1873" i="20" s="1"/>
  <c r="H1874" i="20" a="1"/>
  <c r="H1874" i="20" s="1"/>
  <c r="H1875" i="20" a="1"/>
  <c r="H1875" i="20" s="1"/>
  <c r="H1876" i="20" a="1"/>
  <c r="H1876" i="20" s="1"/>
  <c r="H1877" i="20" a="1"/>
  <c r="H1877" i="20" s="1"/>
  <c r="H1878" i="20" a="1"/>
  <c r="H1878" i="20" s="1"/>
  <c r="H1879" i="20" a="1"/>
  <c r="H1879" i="20" s="1"/>
  <c r="H1880" i="20" a="1"/>
  <c r="H1880" i="20" s="1"/>
  <c r="H1881" i="20" a="1"/>
  <c r="H1881" i="20" s="1"/>
  <c r="H1882" i="20" a="1"/>
  <c r="H1882" i="20" s="1"/>
  <c r="H1883" i="20" a="1"/>
  <c r="H1883" i="20" s="1"/>
  <c r="H1884" i="20" a="1"/>
  <c r="H1884" i="20" s="1"/>
  <c r="H1885" i="20" a="1"/>
  <c r="H1885" i="20" s="1"/>
  <c r="H1886" i="20" a="1"/>
  <c r="H1886" i="20" s="1"/>
  <c r="H1887" i="20" a="1"/>
  <c r="H1887" i="20" s="1"/>
  <c r="H1888" i="20" a="1"/>
  <c r="H1888" i="20" s="1"/>
  <c r="H1889" i="20" a="1"/>
  <c r="H1889" i="20" s="1"/>
  <c r="H1890" i="20" a="1"/>
  <c r="H1890" i="20" s="1"/>
  <c r="H1891" i="20" a="1"/>
  <c r="H1891" i="20" s="1"/>
  <c r="H1892" i="20" a="1"/>
  <c r="H1892" i="20" s="1"/>
  <c r="H1893" i="20" a="1"/>
  <c r="H1893" i="20" s="1"/>
  <c r="H1894" i="20" a="1"/>
  <c r="H1894" i="20" s="1"/>
  <c r="H1895" i="20" a="1"/>
  <c r="H1895" i="20" s="1"/>
  <c r="H1896" i="20" a="1"/>
  <c r="H1896" i="20" s="1"/>
  <c r="H1897" i="20" a="1"/>
  <c r="H1897" i="20" s="1"/>
  <c r="H1898" i="20" a="1"/>
  <c r="H1898" i="20" s="1"/>
  <c r="H1899" i="20" a="1"/>
  <c r="H1899" i="20" s="1"/>
  <c r="H1900" i="20" a="1"/>
  <c r="H1900" i="20" s="1"/>
  <c r="H1901" i="20" a="1"/>
  <c r="H1901" i="20" s="1"/>
  <c r="H1902" i="20" a="1"/>
  <c r="H1902" i="20" s="1"/>
  <c r="H1903" i="20" a="1"/>
  <c r="H1903" i="20" s="1"/>
  <c r="H1904" i="20" a="1"/>
  <c r="H1904" i="20" s="1"/>
  <c r="H1905" i="20" a="1"/>
  <c r="H1905" i="20" s="1"/>
  <c r="H1906" i="20" a="1"/>
  <c r="H1906" i="20" s="1"/>
  <c r="H1907" i="20" a="1"/>
  <c r="H1907" i="20" s="1"/>
  <c r="H1908" i="20" a="1"/>
  <c r="H1908" i="20" s="1"/>
  <c r="H1909" i="20" a="1"/>
  <c r="H1909" i="20" s="1"/>
  <c r="H1910" i="20" a="1"/>
  <c r="H1910" i="20" s="1"/>
  <c r="H1911" i="20" a="1"/>
  <c r="H1911" i="20" s="1"/>
  <c r="H1912" i="20" a="1"/>
  <c r="H1912" i="20" s="1"/>
  <c r="H1913" i="20" a="1"/>
  <c r="H1913" i="20" s="1"/>
  <c r="H1914" i="20" a="1"/>
  <c r="H1914" i="20" s="1"/>
  <c r="H1915" i="20" a="1"/>
  <c r="H1915" i="20" s="1"/>
  <c r="H1916" i="20" a="1"/>
  <c r="H1916" i="20" s="1"/>
  <c r="H1917" i="20" a="1"/>
  <c r="H1917" i="20" s="1"/>
  <c r="H1918" i="20" a="1"/>
  <c r="H1918" i="20" s="1"/>
  <c r="H1919" i="20" a="1"/>
  <c r="H1919" i="20" s="1"/>
  <c r="H1920" i="20" a="1"/>
  <c r="H1920" i="20" s="1"/>
  <c r="H1921" i="20" a="1"/>
  <c r="H1921" i="20" s="1"/>
  <c r="H1922" i="20" a="1"/>
  <c r="H1922" i="20" s="1"/>
  <c r="H1923" i="20" a="1"/>
  <c r="H1923" i="20" s="1"/>
  <c r="H1924" i="20" a="1"/>
  <c r="H1924" i="20" s="1"/>
  <c r="H1925" i="20" a="1"/>
  <c r="H1925" i="20" s="1"/>
  <c r="H1926" i="20" a="1"/>
  <c r="H1926" i="20" s="1"/>
  <c r="H1927" i="20" a="1"/>
  <c r="H1927" i="20" s="1"/>
  <c r="H1928" i="20" a="1"/>
  <c r="H1928" i="20" s="1"/>
  <c r="H1929" i="20" a="1"/>
  <c r="H1929" i="20" s="1"/>
  <c r="H1930" i="20" a="1"/>
  <c r="H1930" i="20" s="1"/>
  <c r="H1931" i="20" a="1"/>
  <c r="H1931" i="20" s="1"/>
  <c r="H1932" i="20" a="1"/>
  <c r="H1932" i="20" s="1"/>
  <c r="H1933" i="20" a="1"/>
  <c r="H1933" i="20" s="1"/>
  <c r="H1934" i="20" a="1"/>
  <c r="H1934" i="20" s="1"/>
  <c r="H1935" i="20" a="1"/>
  <c r="H1935" i="20" s="1"/>
  <c r="H1936" i="20" a="1"/>
  <c r="H1936" i="20" s="1"/>
  <c r="H1937" i="20" a="1"/>
  <c r="H1937" i="20" s="1"/>
  <c r="H1938" i="20" a="1"/>
  <c r="H1938" i="20" s="1"/>
  <c r="H1939" i="20" a="1"/>
  <c r="H1939" i="20" s="1"/>
  <c r="H1940" i="20" a="1"/>
  <c r="H1940" i="20" s="1"/>
  <c r="H1941" i="20" a="1"/>
  <c r="H1941" i="20" s="1"/>
  <c r="H1942" i="20" a="1"/>
  <c r="H1942" i="20" s="1"/>
  <c r="H1943" i="20" a="1"/>
  <c r="H1943" i="20" s="1"/>
  <c r="H1944" i="20" a="1"/>
  <c r="H1944" i="20" s="1"/>
  <c r="H1945" i="20" a="1"/>
  <c r="H1945" i="20" s="1"/>
  <c r="H1946" i="20" a="1"/>
  <c r="H1946" i="20" s="1"/>
  <c r="H1947" i="20" a="1"/>
  <c r="H1947" i="20" s="1"/>
  <c r="H1948" i="20" a="1"/>
  <c r="H1948" i="20" s="1"/>
  <c r="H1949" i="20" a="1"/>
  <c r="H1949" i="20" s="1"/>
  <c r="H1950" i="20" a="1"/>
  <c r="H1950" i="20" s="1"/>
  <c r="H1951" i="20" a="1"/>
  <c r="H1951" i="20" s="1"/>
  <c r="H1952" i="20" a="1"/>
  <c r="H1952" i="20" s="1"/>
  <c r="H1953" i="20" a="1"/>
  <c r="H1953" i="20" s="1"/>
  <c r="H1954" i="20" a="1"/>
  <c r="H1954" i="20" s="1"/>
  <c r="H1955" i="20" a="1"/>
  <c r="H1955" i="20" s="1"/>
  <c r="H1956" i="20" a="1"/>
  <c r="H1956" i="20" s="1"/>
  <c r="H1957" i="20" a="1"/>
  <c r="H1957" i="20" s="1"/>
  <c r="H1958" i="20" a="1"/>
  <c r="H1958" i="20" s="1"/>
  <c r="H1959" i="20" a="1"/>
  <c r="H1959" i="20" s="1"/>
  <c r="H1960" i="20" a="1"/>
  <c r="H1960" i="20" s="1"/>
  <c r="H1961" i="20" a="1"/>
  <c r="H1961" i="20" s="1"/>
  <c r="H1962" i="20" a="1"/>
  <c r="H1962" i="20" s="1"/>
  <c r="H1963" i="20" a="1"/>
  <c r="H1963" i="20" s="1"/>
  <c r="H1964" i="20" a="1"/>
  <c r="H1964" i="20" s="1"/>
  <c r="H1965" i="20" a="1"/>
  <c r="H1965" i="20" s="1"/>
  <c r="H1966" i="20" a="1"/>
  <c r="H1966" i="20" s="1"/>
  <c r="H1967" i="20" a="1"/>
  <c r="H1967" i="20" s="1"/>
  <c r="H1968" i="20" a="1"/>
  <c r="H1968" i="20" s="1"/>
  <c r="H1969" i="20" a="1"/>
  <c r="H1969" i="20" s="1"/>
  <c r="H1970" i="20" a="1"/>
  <c r="H1970" i="20" s="1"/>
  <c r="H1971" i="20" a="1"/>
  <c r="H1971" i="20" s="1"/>
  <c r="H1972" i="20" a="1"/>
  <c r="H1972" i="20" s="1"/>
  <c r="H1973" i="20" a="1"/>
  <c r="H1973" i="20" s="1"/>
  <c r="H1974" i="20" a="1"/>
  <c r="H1974" i="20" s="1"/>
  <c r="H1975" i="20" a="1"/>
  <c r="H1975" i="20" s="1"/>
  <c r="H1976" i="20" a="1"/>
  <c r="H1976" i="20" s="1"/>
  <c r="H1977" i="20" a="1"/>
  <c r="H1977" i="20" s="1"/>
  <c r="H1978" i="20" a="1"/>
  <c r="H1978" i="20" s="1"/>
  <c r="H1979" i="20" a="1"/>
  <c r="H1979" i="20" s="1"/>
  <c r="H1980" i="20" a="1"/>
  <c r="H1980" i="20" s="1"/>
  <c r="H1981" i="20" a="1"/>
  <c r="H1981" i="20" s="1"/>
  <c r="H1982" i="20" a="1"/>
  <c r="H1982" i="20" s="1"/>
  <c r="H1983" i="20" a="1"/>
  <c r="H1983" i="20" s="1"/>
  <c r="H1984" i="20" a="1"/>
  <c r="H1984" i="20" s="1"/>
  <c r="H1985" i="20" a="1"/>
  <c r="H1985" i="20" s="1"/>
  <c r="H1986" i="20" a="1"/>
  <c r="H1986" i="20" s="1"/>
  <c r="H1987" i="20" a="1"/>
  <c r="H1987" i="20" s="1"/>
  <c r="H1988" i="20" a="1"/>
  <c r="H1988" i="20" s="1"/>
  <c r="H1989" i="20" a="1"/>
  <c r="H1989" i="20" s="1"/>
  <c r="H1990" i="20" a="1"/>
  <c r="H1990" i="20" s="1"/>
  <c r="H1991" i="20" a="1"/>
  <c r="H1991" i="20" s="1"/>
  <c r="H1992" i="20" a="1"/>
  <c r="H1992" i="20" s="1"/>
  <c r="H1993" i="20" a="1"/>
  <c r="H1993" i="20" s="1"/>
  <c r="H1994" i="20" a="1"/>
  <c r="H1994" i="20" s="1"/>
  <c r="H1995" i="20" a="1"/>
  <c r="H1995" i="20" s="1"/>
  <c r="H1996" i="20" a="1"/>
  <c r="H1996" i="20" s="1"/>
  <c r="H1997" i="20" a="1"/>
  <c r="H1997" i="20" s="1"/>
  <c r="H1998" i="20" a="1"/>
  <c r="H1998" i="20" s="1"/>
  <c r="H1999" i="20" a="1"/>
  <c r="H1999" i="20" s="1"/>
  <c r="H2000" i="20" a="1"/>
  <c r="H2000" i="20" s="1"/>
  <c r="H2001" i="20" a="1"/>
  <c r="H2001" i="20" s="1"/>
  <c r="H2002" i="20" a="1"/>
  <c r="H2002" i="20" s="1"/>
  <c r="H2003" i="20" a="1"/>
  <c r="H2003" i="20" s="1"/>
  <c r="H2004" i="20" a="1"/>
  <c r="H2004" i="20" s="1"/>
  <c r="H2005" i="20" a="1"/>
  <c r="H2005" i="20" s="1"/>
  <c r="H2006" i="20" a="1"/>
  <c r="H2006" i="20" s="1"/>
  <c r="H2007" i="20" a="1"/>
  <c r="H2007" i="20" s="1"/>
  <c r="H2008" i="20" a="1"/>
  <c r="H2008" i="20" s="1"/>
  <c r="H2009" i="20" a="1"/>
  <c r="H2009" i="20" s="1"/>
  <c r="H2010" i="20" a="1"/>
  <c r="H2010" i="20" s="1"/>
  <c r="H2011" i="20" a="1"/>
  <c r="H2011" i="20" s="1"/>
  <c r="H2012" i="20" a="1"/>
  <c r="H2012" i="20" s="1"/>
  <c r="H2013" i="20" a="1"/>
  <c r="H2013" i="20" s="1"/>
  <c r="H2014" i="20" a="1"/>
  <c r="H2014" i="20" s="1"/>
  <c r="H2015" i="20" a="1"/>
  <c r="H2015" i="20" s="1"/>
  <c r="H2016" i="20" a="1"/>
  <c r="H2016" i="20" s="1"/>
  <c r="H2017" i="20" a="1"/>
  <c r="H2017" i="20" s="1"/>
  <c r="H2018" i="20" a="1"/>
  <c r="H2018" i="20" s="1"/>
  <c r="H2019" i="20" a="1"/>
  <c r="H2019" i="20" s="1"/>
  <c r="H2020" i="20" a="1"/>
  <c r="H2020" i="20" s="1"/>
  <c r="H2021" i="20" a="1"/>
  <c r="H2021" i="20" s="1"/>
  <c r="H2022" i="20" a="1"/>
  <c r="H2022" i="20" s="1"/>
  <c r="H2023" i="20" a="1"/>
  <c r="H2023" i="20" s="1"/>
  <c r="H2024" i="20" a="1"/>
  <c r="H2024" i="20" s="1"/>
  <c r="H2025" i="20" a="1"/>
  <c r="H2025" i="20" s="1"/>
  <c r="H2026" i="20" a="1"/>
  <c r="H2026" i="20" s="1"/>
  <c r="H2027" i="20" a="1"/>
  <c r="H2027" i="20" s="1"/>
  <c r="H2028" i="20" a="1"/>
  <c r="H2028" i="20" s="1"/>
  <c r="H2029" i="20" a="1"/>
  <c r="H2029" i="20" s="1"/>
  <c r="H2030" i="20" a="1"/>
  <c r="H2030" i="20" s="1"/>
  <c r="H2031" i="20" a="1"/>
  <c r="H2031" i="20" s="1"/>
  <c r="H2032" i="20" a="1"/>
  <c r="H2032" i="20" s="1"/>
  <c r="H2033" i="20" a="1"/>
  <c r="H2033" i="20" s="1"/>
  <c r="H2034" i="20" a="1"/>
  <c r="H2034" i="20" s="1"/>
  <c r="H2035" i="20" a="1"/>
  <c r="H2035" i="20" s="1"/>
  <c r="H2036" i="20" a="1"/>
  <c r="H2036" i="20" s="1"/>
  <c r="H2037" i="20" a="1"/>
  <c r="H2037" i="20" s="1"/>
  <c r="H2038" i="20" a="1"/>
  <c r="H2038" i="20" s="1"/>
  <c r="H2039" i="20" a="1"/>
  <c r="H2039" i="20" s="1"/>
  <c r="H2040" i="20" a="1"/>
  <c r="H2040" i="20" s="1"/>
  <c r="H2041" i="20" a="1"/>
  <c r="H2041" i="20" s="1"/>
  <c r="H2042" i="20" a="1"/>
  <c r="H2042" i="20" s="1"/>
  <c r="H2043" i="20" a="1"/>
  <c r="H2043" i="20" s="1"/>
  <c r="H2044" i="20" a="1"/>
  <c r="H2044" i="20" s="1"/>
  <c r="H2045" i="20" a="1"/>
  <c r="H2045" i="20" s="1"/>
  <c r="H2046" i="20" a="1"/>
  <c r="H2046" i="20" s="1"/>
  <c r="H2047" i="20" a="1"/>
  <c r="H2047" i="20" s="1"/>
  <c r="H2048" i="20" a="1"/>
  <c r="H2048" i="20" s="1"/>
  <c r="H2049" i="20" a="1"/>
  <c r="H2049" i="20" s="1"/>
  <c r="H2050" i="20" a="1"/>
  <c r="H2050" i="20" s="1"/>
  <c r="H2051" i="20" a="1"/>
  <c r="H2051" i="20" s="1"/>
  <c r="H2052" i="20" a="1"/>
  <c r="H2052" i="20" s="1"/>
  <c r="H2053" i="20" a="1"/>
  <c r="H2053" i="20" s="1"/>
  <c r="H2054" i="20" a="1"/>
  <c r="H2054" i="20" s="1"/>
  <c r="H2055" i="20" a="1"/>
  <c r="H2055" i="20" s="1"/>
  <c r="H2056" i="20" a="1"/>
  <c r="H2056" i="20" s="1"/>
  <c r="H2057" i="20" a="1"/>
  <c r="H2057" i="20" s="1"/>
  <c r="H2058" i="20" a="1"/>
  <c r="H2058" i="20" s="1"/>
  <c r="H2059" i="20" a="1"/>
  <c r="H2059" i="20" s="1"/>
  <c r="H2060" i="20" a="1"/>
  <c r="H2060" i="20" s="1"/>
  <c r="H2061" i="20" a="1"/>
  <c r="H2061" i="20" s="1"/>
  <c r="H2062" i="20" a="1"/>
  <c r="H2062" i="20" s="1"/>
  <c r="H2063" i="20" a="1"/>
  <c r="H2063" i="20" s="1"/>
  <c r="H2064" i="20" a="1"/>
  <c r="H2064" i="20" s="1"/>
  <c r="H2065" i="20" a="1"/>
  <c r="H2065" i="20" s="1"/>
  <c r="H2066" i="20" a="1"/>
  <c r="H2066" i="20" s="1"/>
  <c r="H2067" i="20" a="1"/>
  <c r="H2067" i="20" s="1"/>
  <c r="H2068" i="20" a="1"/>
  <c r="H2068" i="20" s="1"/>
  <c r="H2069" i="20" a="1"/>
  <c r="H2069" i="20" s="1"/>
  <c r="H2070" i="20" a="1"/>
  <c r="H2070" i="20" s="1"/>
  <c r="H2071" i="20" a="1"/>
  <c r="H2071" i="20" s="1"/>
  <c r="H2072" i="20" a="1"/>
  <c r="H2072" i="20" s="1"/>
  <c r="H2073" i="20" a="1"/>
  <c r="H2073" i="20" s="1"/>
  <c r="H2074" i="20" a="1"/>
  <c r="H2074" i="20" s="1"/>
  <c r="H2075" i="20" a="1"/>
  <c r="H2075" i="20" s="1"/>
  <c r="H2076" i="20" a="1"/>
  <c r="H2076" i="20" s="1"/>
  <c r="H2077" i="20" a="1"/>
  <c r="H2077" i="20" s="1"/>
  <c r="H2078" i="20" a="1"/>
  <c r="H2078" i="20" s="1"/>
  <c r="H2079" i="20" a="1"/>
  <c r="H2079" i="20" s="1"/>
  <c r="H2080" i="20" a="1"/>
  <c r="H2080" i="20" s="1"/>
  <c r="H2081" i="20" a="1"/>
  <c r="H2081" i="20" s="1"/>
  <c r="H2082" i="20" a="1"/>
  <c r="H2082" i="20" s="1"/>
  <c r="H2083" i="20" a="1"/>
  <c r="H2083" i="20" s="1"/>
  <c r="H2084" i="20" a="1"/>
  <c r="H2084" i="20" s="1"/>
  <c r="H2085" i="20" a="1"/>
  <c r="H2085" i="20" s="1"/>
  <c r="H2086" i="20" a="1"/>
  <c r="H2086" i="20" s="1"/>
  <c r="H2087" i="20" a="1"/>
  <c r="H2087" i="20" s="1"/>
  <c r="H2088" i="20" a="1"/>
  <c r="H2088" i="20" s="1"/>
  <c r="H2089" i="20" a="1"/>
  <c r="H2089" i="20" s="1"/>
  <c r="H2090" i="20" a="1"/>
  <c r="H2090" i="20" s="1"/>
  <c r="H2091" i="20" a="1"/>
  <c r="H2091" i="20" s="1"/>
  <c r="H2092" i="20" a="1"/>
  <c r="H2092" i="20" s="1"/>
  <c r="H2093" i="20" a="1"/>
  <c r="H2093" i="20" s="1"/>
  <c r="H2094" i="20" a="1"/>
  <c r="H2094" i="20" s="1"/>
  <c r="H2095" i="20" a="1"/>
  <c r="H2095" i="20" s="1"/>
  <c r="H2096" i="20" a="1"/>
  <c r="H2096" i="20" s="1"/>
  <c r="H2097" i="20" a="1"/>
  <c r="H2097" i="20" s="1"/>
  <c r="H2098" i="20" a="1"/>
  <c r="H2098" i="20" s="1"/>
  <c r="H2099" i="20" a="1"/>
  <c r="H2099" i="20" s="1"/>
  <c r="H2100" i="20" a="1"/>
  <c r="H2100" i="20" s="1"/>
  <c r="H2101" i="20" a="1"/>
  <c r="H2101" i="20" s="1"/>
  <c r="H2102" i="20" a="1"/>
  <c r="H2102" i="20" s="1"/>
  <c r="H2103" i="20" a="1"/>
  <c r="H2103" i="20" s="1"/>
  <c r="H2104" i="20" a="1"/>
  <c r="H2104" i="20" s="1"/>
  <c r="H2105" i="20" a="1"/>
  <c r="H2105" i="20" s="1"/>
  <c r="H2106" i="20" a="1"/>
  <c r="H2106" i="20" s="1"/>
  <c r="H2107" i="20" a="1"/>
  <c r="H2107" i="20" s="1"/>
  <c r="H2108" i="20" a="1"/>
  <c r="H2108" i="20" s="1"/>
  <c r="H2109" i="20" a="1"/>
  <c r="H2109" i="20" s="1"/>
  <c r="H2110" i="20" a="1"/>
  <c r="H2110" i="20" s="1"/>
  <c r="H2111" i="20" a="1"/>
  <c r="H2111" i="20" s="1"/>
  <c r="H2112" i="20" a="1"/>
  <c r="H2112" i="20" s="1"/>
  <c r="H2113" i="20" a="1"/>
  <c r="H2113" i="20" s="1"/>
  <c r="H2114" i="20" a="1"/>
  <c r="H2114" i="20" s="1"/>
  <c r="H2115" i="20" a="1"/>
  <c r="H2115" i="20" s="1"/>
  <c r="H2116" i="20" a="1"/>
  <c r="H2116" i="20" s="1"/>
  <c r="H2117" i="20" a="1"/>
  <c r="H2117" i="20" s="1"/>
  <c r="H2118" i="20" a="1"/>
  <c r="H2118" i="20" s="1"/>
  <c r="H2119" i="20" a="1"/>
  <c r="H2119" i="20" s="1"/>
  <c r="H2120" i="20" a="1"/>
  <c r="H2120" i="20" s="1"/>
  <c r="H2121" i="20" a="1"/>
  <c r="H2121" i="20" s="1"/>
  <c r="H2122" i="20" a="1"/>
  <c r="H2122" i="20" s="1"/>
  <c r="H2123" i="20" a="1"/>
  <c r="H2123" i="20" s="1"/>
  <c r="H2124" i="20" a="1"/>
  <c r="H2124" i="20" s="1"/>
  <c r="H2125" i="20" a="1"/>
  <c r="H2125" i="20" s="1"/>
  <c r="H2126" i="20" a="1"/>
  <c r="H2126" i="20" s="1"/>
  <c r="H2127" i="20" a="1"/>
  <c r="H2127" i="20" s="1"/>
  <c r="H2128" i="20" a="1"/>
  <c r="H2128" i="20" s="1"/>
  <c r="H2129" i="20" a="1"/>
  <c r="H2129" i="20" s="1"/>
  <c r="H2130" i="20" a="1"/>
  <c r="H2130" i="20" s="1"/>
  <c r="H2131" i="20" a="1"/>
  <c r="H2131" i="20" s="1"/>
  <c r="H2132" i="20" a="1"/>
  <c r="H2132" i="20" s="1"/>
  <c r="H2133" i="20" a="1"/>
  <c r="H2133" i="20" s="1"/>
  <c r="H2134" i="20" a="1"/>
  <c r="H2134" i="20" s="1"/>
  <c r="H2135" i="20" a="1"/>
  <c r="H2135" i="20" s="1"/>
  <c r="H2136" i="20" a="1"/>
  <c r="H2136" i="20" s="1"/>
  <c r="H2137" i="20" a="1"/>
  <c r="H2137" i="20" s="1"/>
  <c r="H2138" i="20" a="1"/>
  <c r="H2138" i="20" s="1"/>
  <c r="H2139" i="20" a="1"/>
  <c r="H2139" i="20" s="1"/>
  <c r="H2140" i="20" a="1"/>
  <c r="H2140" i="20" s="1"/>
  <c r="H2141" i="20" a="1"/>
  <c r="H2141" i="20" s="1"/>
  <c r="H2142" i="20" a="1"/>
  <c r="H2142" i="20" s="1"/>
  <c r="H2143" i="20" a="1"/>
  <c r="H2143" i="20" s="1"/>
  <c r="H2144" i="20" a="1"/>
  <c r="H2144" i="20" s="1"/>
  <c r="H2145" i="20" a="1"/>
  <c r="H2145" i="20" s="1"/>
  <c r="H2146" i="20" a="1"/>
  <c r="H2146" i="20" s="1"/>
  <c r="H2147" i="20" a="1"/>
  <c r="H2147" i="20" s="1"/>
  <c r="H2148" i="20" a="1"/>
  <c r="H2148" i="20" s="1"/>
  <c r="H2149" i="20" a="1"/>
  <c r="H2149" i="20" s="1"/>
  <c r="H2150" i="20" a="1"/>
  <c r="H2150" i="20" s="1"/>
  <c r="H2151" i="20" a="1"/>
  <c r="H2151" i="20" s="1"/>
  <c r="H2152" i="20" a="1"/>
  <c r="H2152" i="20" s="1"/>
  <c r="H2153" i="20" a="1"/>
  <c r="H2153" i="20" s="1"/>
  <c r="H2154" i="20" a="1"/>
  <c r="H2154" i="20" s="1"/>
  <c r="H2155" i="20" a="1"/>
  <c r="H2155" i="20" s="1"/>
  <c r="H2156" i="20" a="1"/>
  <c r="H2156" i="20" s="1"/>
  <c r="H2157" i="20" a="1"/>
  <c r="H2157" i="20" s="1"/>
  <c r="H2158" i="20" a="1"/>
  <c r="H2158" i="20" s="1"/>
  <c r="H2159" i="20" a="1"/>
  <c r="H2159" i="20" s="1"/>
  <c r="H2160" i="20" a="1"/>
  <c r="H2160" i="20" s="1"/>
  <c r="H2161" i="20" a="1"/>
  <c r="H2161" i="20" s="1"/>
  <c r="H2162" i="20" a="1"/>
  <c r="H2162" i="20" s="1"/>
  <c r="H2163" i="20" a="1"/>
  <c r="H2163" i="20" s="1"/>
  <c r="H2164" i="20" a="1"/>
  <c r="H2164" i="20" s="1"/>
  <c r="H2165" i="20" a="1"/>
  <c r="H2165" i="20" s="1"/>
  <c r="H2166" i="20" a="1"/>
  <c r="H2166" i="20" s="1"/>
  <c r="H2167" i="20" a="1"/>
  <c r="H2167" i="20" s="1"/>
  <c r="H2168" i="20" a="1"/>
  <c r="H2168" i="20" s="1"/>
  <c r="H2169" i="20" a="1"/>
  <c r="H2169" i="20" s="1"/>
  <c r="H2170" i="20" a="1"/>
  <c r="H2170" i="20" s="1"/>
  <c r="H2171" i="20" a="1"/>
  <c r="H2171" i="20" s="1"/>
  <c r="H2172" i="20" a="1"/>
  <c r="H2172" i="20" s="1"/>
  <c r="H2173" i="20" a="1"/>
  <c r="H2173" i="20" s="1"/>
  <c r="H2174" i="20" a="1"/>
  <c r="H2174" i="20" s="1"/>
  <c r="H2175" i="20" a="1"/>
  <c r="H2175" i="20" s="1"/>
  <c r="H2176" i="20" a="1"/>
  <c r="H2176" i="20" s="1"/>
  <c r="H2177" i="20" a="1"/>
  <c r="H2177" i="20" s="1"/>
  <c r="H2178" i="20" a="1"/>
  <c r="H2178" i="20" s="1"/>
  <c r="H2179" i="20" a="1"/>
  <c r="H2179" i="20" s="1"/>
  <c r="H2180" i="20" a="1"/>
  <c r="H2180" i="20" s="1"/>
  <c r="H2181" i="20" a="1"/>
  <c r="H2181" i="20" s="1"/>
  <c r="H2182" i="20" a="1"/>
  <c r="H2182" i="20" s="1"/>
  <c r="H2183" i="20" a="1"/>
  <c r="H2183" i="20" s="1"/>
  <c r="H2184" i="20" a="1"/>
  <c r="H2184" i="20" s="1"/>
  <c r="H2185" i="20" a="1"/>
  <c r="H2185" i="20" s="1"/>
  <c r="H2186" i="20" a="1"/>
  <c r="H2186" i="20" s="1"/>
  <c r="H2187" i="20" a="1"/>
  <c r="H2187" i="20" s="1"/>
  <c r="H2188" i="20" a="1"/>
  <c r="H2188" i="20" s="1"/>
  <c r="H2189" i="20" a="1"/>
  <c r="H2189" i="20" s="1"/>
  <c r="H2190" i="20" a="1"/>
  <c r="H2190" i="20" s="1"/>
  <c r="H2191" i="20" a="1"/>
  <c r="H2191" i="20" s="1"/>
  <c r="H2192" i="20" a="1"/>
  <c r="H2192" i="20" s="1"/>
  <c r="H2193" i="20" a="1"/>
  <c r="H2193" i="20" s="1"/>
  <c r="H2194" i="20" a="1"/>
  <c r="H2194" i="20" s="1"/>
  <c r="H2195" i="20" a="1"/>
  <c r="H2195" i="20" s="1"/>
  <c r="H2196" i="20" a="1"/>
  <c r="H2196" i="20" s="1"/>
  <c r="H2197" i="20" a="1"/>
  <c r="H2197" i="20" s="1"/>
  <c r="H2198" i="20" a="1"/>
  <c r="H2198" i="20" s="1"/>
  <c r="H2199" i="20" a="1"/>
  <c r="H2199" i="20" s="1"/>
  <c r="H2200" i="20" a="1"/>
  <c r="H2200" i="20" s="1"/>
  <c r="H2201" i="20" a="1"/>
  <c r="H2201" i="20" s="1"/>
  <c r="H2202" i="20" a="1"/>
  <c r="H2202" i="20" s="1"/>
  <c r="H2203" i="20" a="1"/>
  <c r="H2203" i="20" s="1"/>
  <c r="H2204" i="20" a="1"/>
  <c r="H2204" i="20" s="1"/>
  <c r="H2205" i="20" a="1"/>
  <c r="H2205" i="20" s="1"/>
  <c r="H2206" i="20" a="1"/>
  <c r="H2206" i="20" s="1"/>
  <c r="H2207" i="20" a="1"/>
  <c r="H2207" i="20" s="1"/>
  <c r="H2208" i="20" a="1"/>
  <c r="H2208" i="20" s="1"/>
  <c r="H2209" i="20" a="1"/>
  <c r="H2209" i="20" s="1"/>
  <c r="H2210" i="20" a="1"/>
  <c r="H2210" i="20" s="1"/>
  <c r="H2211" i="20" a="1"/>
  <c r="H2211" i="20" s="1"/>
  <c r="H2212" i="20" a="1"/>
  <c r="H2212" i="20" s="1"/>
  <c r="H2213" i="20" a="1"/>
  <c r="H2213" i="20" s="1"/>
  <c r="H2214" i="20" a="1"/>
  <c r="H2214" i="20" s="1"/>
  <c r="H2215" i="20" a="1"/>
  <c r="H2215" i="20" s="1"/>
  <c r="H2216" i="20" a="1"/>
  <c r="H2216" i="20" s="1"/>
  <c r="H2217" i="20" a="1"/>
  <c r="H2217" i="20" s="1"/>
  <c r="H2218" i="20" a="1"/>
  <c r="H2218" i="20" s="1"/>
  <c r="H2219" i="20" a="1"/>
  <c r="H2219" i="20" s="1"/>
  <c r="H2220" i="20" a="1"/>
  <c r="H2220" i="20" s="1"/>
  <c r="H2221" i="20" a="1"/>
  <c r="H2221" i="20" s="1"/>
  <c r="H2222" i="20" a="1"/>
  <c r="H2222" i="20" s="1"/>
  <c r="H2223" i="20" a="1"/>
  <c r="H2223" i="20" s="1"/>
  <c r="H2224" i="20" a="1"/>
  <c r="H2224" i="20" s="1"/>
  <c r="H2225" i="20" a="1"/>
  <c r="H2225" i="20" s="1"/>
  <c r="H2226" i="20" a="1"/>
  <c r="H2226" i="20" s="1"/>
  <c r="H2227" i="20" a="1"/>
  <c r="H2227" i="20" s="1"/>
  <c r="H2228" i="20" a="1"/>
  <c r="H2228" i="20" s="1"/>
  <c r="H2229" i="20" a="1"/>
  <c r="H2229" i="20" s="1"/>
  <c r="H2230" i="20" a="1"/>
  <c r="H2230" i="20" s="1"/>
  <c r="H2231" i="20" a="1"/>
  <c r="H2231" i="20" s="1"/>
  <c r="H2232" i="20" a="1"/>
  <c r="H2232" i="20" s="1"/>
  <c r="H2233" i="20" a="1"/>
  <c r="H2233" i="20" s="1"/>
  <c r="H2234" i="20" a="1"/>
  <c r="H2234" i="20" s="1"/>
  <c r="H2235" i="20" a="1"/>
  <c r="H2235" i="20" s="1"/>
  <c r="H2236" i="20" a="1"/>
  <c r="H2236" i="20" s="1"/>
  <c r="H2237" i="20" a="1"/>
  <c r="H2237" i="20" s="1"/>
  <c r="H2238" i="20" a="1"/>
  <c r="H2238" i="20" s="1"/>
  <c r="H2239" i="20" a="1"/>
  <c r="H2239" i="20" s="1"/>
  <c r="H2240" i="20" a="1"/>
  <c r="H2240" i="20" s="1"/>
  <c r="H2241" i="20" a="1"/>
  <c r="H2241" i="20" s="1"/>
  <c r="H2242" i="20" a="1"/>
  <c r="H2242" i="20" s="1"/>
  <c r="H2243" i="20" a="1"/>
  <c r="H2243" i="20" s="1"/>
  <c r="H2244" i="20" a="1"/>
  <c r="H2244" i="20" s="1"/>
  <c r="H2245" i="20" a="1"/>
  <c r="H2245" i="20" s="1"/>
  <c r="H2246" i="20" a="1"/>
  <c r="H2246" i="20" s="1"/>
  <c r="H2247" i="20" a="1"/>
  <c r="H2247" i="20" s="1"/>
  <c r="H2248" i="20" a="1"/>
  <c r="H2248" i="20" s="1"/>
  <c r="H2249" i="20" a="1"/>
  <c r="H2249" i="20" s="1"/>
  <c r="H2250" i="20" a="1"/>
  <c r="H2250" i="20" s="1"/>
  <c r="H2251" i="20" a="1"/>
  <c r="H2251" i="20" s="1"/>
  <c r="H2252" i="20" a="1"/>
  <c r="H2252" i="20" s="1"/>
  <c r="H2253" i="20" a="1"/>
  <c r="H2253" i="20" s="1"/>
  <c r="H2254" i="20" a="1"/>
  <c r="H2254" i="20" s="1"/>
  <c r="H2255" i="20" a="1"/>
  <c r="H2255" i="20" s="1"/>
  <c r="H2256" i="20" a="1"/>
  <c r="H2256" i="20" s="1"/>
  <c r="H2257" i="20" a="1"/>
  <c r="H2257" i="20" s="1"/>
  <c r="H2258" i="20" a="1"/>
  <c r="H2258" i="20" s="1"/>
  <c r="H2259" i="20" a="1"/>
  <c r="H2259" i="20" s="1"/>
  <c r="H2260" i="20" a="1"/>
  <c r="H2260" i="20" s="1"/>
  <c r="H2261" i="20" a="1"/>
  <c r="H2261" i="20" s="1"/>
  <c r="H2262" i="20" a="1"/>
  <c r="H2262" i="20" s="1"/>
  <c r="H2263" i="20" a="1"/>
  <c r="H2263" i="20" s="1"/>
  <c r="H2264" i="20" a="1"/>
  <c r="H2264" i="20" s="1"/>
  <c r="H2265" i="20" a="1"/>
  <c r="H2265" i="20" s="1"/>
  <c r="H2266" i="20" a="1"/>
  <c r="H2266" i="20" s="1"/>
  <c r="H2267" i="20" a="1"/>
  <c r="H2267" i="20" s="1"/>
  <c r="H2268" i="20" a="1"/>
  <c r="H2268" i="20" s="1"/>
  <c r="H2269" i="20" a="1"/>
  <c r="H2269" i="20" s="1"/>
  <c r="H2270" i="20" a="1"/>
  <c r="H2270" i="20" s="1"/>
  <c r="H2271" i="20" a="1"/>
  <c r="H2271" i="20" s="1"/>
  <c r="H2272" i="20" a="1"/>
  <c r="H2272" i="20" s="1"/>
  <c r="H2273" i="20" a="1"/>
  <c r="H2273" i="20" s="1"/>
  <c r="H2274" i="20" a="1"/>
  <c r="H2274" i="20" s="1"/>
  <c r="H2275" i="20" a="1"/>
  <c r="H2275" i="20" s="1"/>
  <c r="H2276" i="20" a="1"/>
  <c r="H2276" i="20" s="1"/>
  <c r="H2277" i="20" a="1"/>
  <c r="H2277" i="20" s="1"/>
  <c r="H2278" i="20" a="1"/>
  <c r="H2278" i="20" s="1"/>
  <c r="H2279" i="20" a="1"/>
  <c r="H2279" i="20" s="1"/>
  <c r="H2280" i="20" a="1"/>
  <c r="H2280" i="20" s="1"/>
  <c r="H2281" i="20" a="1"/>
  <c r="H2281" i="20" s="1"/>
  <c r="H2282" i="20" a="1"/>
  <c r="H2282" i="20" s="1"/>
  <c r="H2283" i="20" a="1"/>
  <c r="H2283" i="20" s="1"/>
  <c r="H2284" i="20" a="1"/>
  <c r="H2284" i="20" s="1"/>
  <c r="H2285" i="20" a="1"/>
  <c r="H2285" i="20" s="1"/>
  <c r="H2286" i="20" a="1"/>
  <c r="H2286" i="20" s="1"/>
  <c r="H2287" i="20" a="1"/>
  <c r="H2287" i="20" s="1"/>
  <c r="H2288" i="20" a="1"/>
  <c r="H2288" i="20" s="1"/>
  <c r="H2289" i="20" a="1"/>
  <c r="H2289" i="20" s="1"/>
  <c r="H2290" i="20" a="1"/>
  <c r="H2290" i="20" s="1"/>
  <c r="H2291" i="20" a="1"/>
  <c r="H2291" i="20" s="1"/>
  <c r="H2292" i="20" a="1"/>
  <c r="H2292" i="20" s="1"/>
  <c r="H2293" i="20" a="1"/>
  <c r="H2293" i="20" s="1"/>
  <c r="H2294" i="20" a="1"/>
  <c r="H2294" i="20" s="1"/>
  <c r="H2295" i="20" a="1"/>
  <c r="H2295" i="20" s="1"/>
  <c r="H2296" i="20" a="1"/>
  <c r="H2296" i="20" s="1"/>
  <c r="H2297" i="20" a="1"/>
  <c r="H2297" i="20" s="1"/>
  <c r="H2298" i="20" a="1"/>
  <c r="H2298" i="20" s="1"/>
  <c r="H2299" i="20" a="1"/>
  <c r="H2299" i="20" s="1"/>
  <c r="H2300" i="20" a="1"/>
  <c r="H2300" i="20" s="1"/>
  <c r="H2301" i="20" a="1"/>
  <c r="H2301" i="20" s="1"/>
  <c r="H2302" i="20" a="1"/>
  <c r="H2302" i="20" s="1"/>
  <c r="H2303" i="20" a="1"/>
  <c r="H2303" i="20" s="1"/>
  <c r="H2304" i="20" a="1"/>
  <c r="H2304" i="20" s="1"/>
  <c r="H2305" i="20" a="1"/>
  <c r="H2305" i="20" s="1"/>
  <c r="H2306" i="20" a="1"/>
  <c r="H2306" i="20" s="1"/>
  <c r="H2307" i="20" a="1"/>
  <c r="H2307" i="20" s="1"/>
  <c r="H2308" i="20" a="1"/>
  <c r="H2308" i="20" s="1"/>
  <c r="H2309" i="20" a="1"/>
  <c r="H2309" i="20" s="1"/>
  <c r="H2310" i="20" a="1"/>
  <c r="H2310" i="20" s="1"/>
  <c r="H2311" i="20" a="1"/>
  <c r="H2311" i="20" s="1"/>
  <c r="H2312" i="20" a="1"/>
  <c r="H2312" i="20" s="1"/>
  <c r="H2313" i="20" a="1"/>
  <c r="H2313" i="20" s="1"/>
  <c r="H2314" i="20" a="1"/>
  <c r="H2314" i="20" s="1"/>
  <c r="H2315" i="20" a="1"/>
  <c r="H2315" i="20" s="1"/>
  <c r="H2316" i="20" a="1"/>
  <c r="H2316" i="20" s="1"/>
  <c r="H2317" i="20" a="1"/>
  <c r="H2317" i="20" s="1"/>
  <c r="H2318" i="20" a="1"/>
  <c r="H2318" i="20" s="1"/>
  <c r="H2319" i="20" a="1"/>
  <c r="H2319" i="20" s="1"/>
  <c r="H2320" i="20" a="1"/>
  <c r="H2320" i="20" s="1"/>
  <c r="H2321" i="20" a="1"/>
  <c r="H2321" i="20" s="1"/>
  <c r="H2322" i="20" a="1"/>
  <c r="H2322" i="20" s="1"/>
  <c r="H2323" i="20" a="1"/>
  <c r="H2323" i="20" s="1"/>
  <c r="H2324" i="20" a="1"/>
  <c r="H2324" i="20" s="1"/>
  <c r="H2325" i="20" a="1"/>
  <c r="H2325" i="20" s="1"/>
  <c r="H2326" i="20" a="1"/>
  <c r="H2326" i="20" s="1"/>
  <c r="H2327" i="20" a="1"/>
  <c r="H2327" i="20" s="1"/>
  <c r="H2328" i="20" a="1"/>
  <c r="H2328" i="20" s="1"/>
  <c r="H2329" i="20" a="1"/>
  <c r="H2329" i="20" s="1"/>
  <c r="H2330" i="20" a="1"/>
  <c r="H2330" i="20" s="1"/>
  <c r="H2331" i="20" a="1"/>
  <c r="H2331" i="20" s="1"/>
  <c r="H2332" i="20" a="1"/>
  <c r="H2332" i="20" s="1"/>
  <c r="H2333" i="20" a="1"/>
  <c r="H2333" i="20" s="1"/>
  <c r="H2334" i="20" a="1"/>
  <c r="H2334" i="20" s="1"/>
  <c r="H2335" i="20" a="1"/>
  <c r="H2335" i="20" s="1"/>
  <c r="H2336" i="20" a="1"/>
  <c r="H2336" i="20" s="1"/>
  <c r="H2337" i="20" a="1"/>
  <c r="H2337" i="20" s="1"/>
  <c r="H2338" i="20" a="1"/>
  <c r="H2338" i="20" s="1"/>
  <c r="H2339" i="20" a="1"/>
  <c r="H2339" i="20" s="1"/>
  <c r="H2340" i="20" a="1"/>
  <c r="H2340" i="20" s="1"/>
  <c r="H2341" i="20" a="1"/>
  <c r="H2341" i="20" s="1"/>
  <c r="H2342" i="20" a="1"/>
  <c r="H2342" i="20" s="1"/>
  <c r="H2343" i="20" a="1"/>
  <c r="H2343" i="20" s="1"/>
  <c r="H2344" i="20" a="1"/>
  <c r="H2344" i="20" s="1"/>
  <c r="H2345" i="20" a="1"/>
  <c r="H2345" i="20" s="1"/>
  <c r="H2346" i="20" a="1"/>
  <c r="H2346" i="20" s="1"/>
  <c r="H2347" i="20" a="1"/>
  <c r="H2347" i="20" s="1"/>
  <c r="H2348" i="20" a="1"/>
  <c r="H2348" i="20" s="1"/>
  <c r="H2349" i="20" a="1"/>
  <c r="H2349" i="20" s="1"/>
  <c r="H2350" i="20" a="1"/>
  <c r="H2350" i="20" s="1"/>
  <c r="H2351" i="20" a="1"/>
  <c r="H2351" i="20" s="1"/>
  <c r="H2352" i="20" a="1"/>
  <c r="H2352" i="20" s="1"/>
  <c r="H2353" i="20" a="1"/>
  <c r="H2353" i="20" s="1"/>
  <c r="H2354" i="20" a="1"/>
  <c r="H2354" i="20" s="1"/>
  <c r="H2355" i="20" a="1"/>
  <c r="H2355" i="20" s="1"/>
  <c r="H2356" i="20" a="1"/>
  <c r="H2356" i="20" s="1"/>
  <c r="H2357" i="20" a="1"/>
  <c r="H2357" i="20" s="1"/>
  <c r="H2358" i="20" a="1"/>
  <c r="H2358" i="20" s="1"/>
  <c r="H2359" i="20" a="1"/>
  <c r="H2359" i="20" s="1"/>
  <c r="H2360" i="20" a="1"/>
  <c r="H2360" i="20" s="1"/>
  <c r="H2361" i="20" a="1"/>
  <c r="H2361" i="20" s="1"/>
  <c r="H2362" i="20" a="1"/>
  <c r="H2362" i="20" s="1"/>
  <c r="H2363" i="20" a="1"/>
  <c r="H2363" i="20" s="1"/>
  <c r="H2364" i="20" a="1"/>
  <c r="H2364" i="20" s="1"/>
  <c r="H2365" i="20" a="1"/>
  <c r="H2365" i="20" s="1"/>
  <c r="H2366" i="20" a="1"/>
  <c r="H2366" i="20" s="1"/>
  <c r="H2367" i="20" a="1"/>
  <c r="H2367" i="20" s="1"/>
  <c r="H2368" i="20" a="1"/>
  <c r="H2368" i="20" s="1"/>
  <c r="H2369" i="20" a="1"/>
  <c r="H2369" i="20" s="1"/>
  <c r="H2370" i="20" a="1"/>
  <c r="H2370" i="20" s="1"/>
  <c r="H2371" i="20" a="1"/>
  <c r="H2371" i="20" s="1"/>
  <c r="H2372" i="20" a="1"/>
  <c r="H2372" i="20" s="1"/>
  <c r="H2373" i="20" a="1"/>
  <c r="H2373" i="20" s="1"/>
  <c r="H2374" i="20" a="1"/>
  <c r="H2374" i="20" s="1"/>
  <c r="H2375" i="20" a="1"/>
  <c r="H2375" i="20" s="1"/>
  <c r="H2376" i="20" a="1"/>
  <c r="H2376" i="20" s="1"/>
  <c r="H2377" i="20" a="1"/>
  <c r="H2377" i="20" s="1"/>
  <c r="H2378" i="20" a="1"/>
  <c r="H2378" i="20" s="1"/>
  <c r="H2379" i="20" a="1"/>
  <c r="H2379" i="20" s="1"/>
  <c r="H2380" i="20" a="1"/>
  <c r="H2380" i="20" s="1"/>
  <c r="H2381" i="20" a="1"/>
  <c r="H2381" i="20" s="1"/>
  <c r="H2382" i="20" a="1"/>
  <c r="H2382" i="20" s="1"/>
  <c r="H2383" i="20" a="1"/>
  <c r="H2383" i="20" s="1"/>
  <c r="H2384" i="20" a="1"/>
  <c r="H2384" i="20" s="1"/>
  <c r="H2385" i="20" a="1"/>
  <c r="H2385" i="20" s="1"/>
  <c r="H2386" i="20" a="1"/>
  <c r="H2386" i="20" s="1"/>
  <c r="H2387" i="20" a="1"/>
  <c r="H2387" i="20" s="1"/>
  <c r="H2388" i="20" a="1"/>
  <c r="H2388" i="20" s="1"/>
  <c r="H2389" i="20" a="1"/>
  <c r="H2389" i="20" s="1"/>
  <c r="H2390" i="20" a="1"/>
  <c r="H2390" i="20" s="1"/>
  <c r="H2391" i="20" a="1"/>
  <c r="H2391" i="20" s="1"/>
  <c r="H2392" i="20" a="1"/>
  <c r="H2392" i="20" s="1"/>
  <c r="H2393" i="20" a="1"/>
  <c r="H2393" i="20" s="1"/>
  <c r="H2394" i="20" a="1"/>
  <c r="H2394" i="20" s="1"/>
  <c r="H2395" i="20" a="1"/>
  <c r="H2395" i="20" s="1"/>
  <c r="H2396" i="20" a="1"/>
  <c r="H2396" i="20" s="1"/>
  <c r="H2397" i="20" a="1"/>
  <c r="H2397" i="20" s="1"/>
  <c r="H2398" i="20" a="1"/>
  <c r="H2398" i="20" s="1"/>
  <c r="H2399" i="20" a="1"/>
  <c r="H2399" i="20" s="1"/>
  <c r="H2400" i="20" a="1"/>
  <c r="H2400" i="20" s="1"/>
  <c r="H2401" i="20" a="1"/>
  <c r="H2401" i="20" s="1"/>
  <c r="H2402" i="20" a="1"/>
  <c r="H2402" i="20" s="1"/>
  <c r="H2403" i="20" a="1"/>
  <c r="H2403" i="20" s="1"/>
  <c r="H2404" i="20" a="1"/>
  <c r="H2404" i="20" s="1"/>
  <c r="H2405" i="20" a="1"/>
  <c r="H2405" i="20" s="1"/>
  <c r="H2406" i="20" a="1"/>
  <c r="H2406" i="20" s="1"/>
  <c r="H2407" i="20" a="1"/>
  <c r="H2407" i="20" s="1"/>
  <c r="H2408" i="20" a="1"/>
  <c r="H2408" i="20" s="1"/>
  <c r="H2409" i="20" a="1"/>
  <c r="H2409" i="20" s="1"/>
  <c r="H2410" i="20" a="1"/>
  <c r="H2410" i="20" s="1"/>
  <c r="H2411" i="20" a="1"/>
  <c r="H2411" i="20" s="1"/>
  <c r="H2412" i="20" a="1"/>
  <c r="H2412" i="20" s="1"/>
  <c r="H2413" i="20" a="1"/>
  <c r="H2413" i="20" s="1"/>
  <c r="H2414" i="20" a="1"/>
  <c r="H2414" i="20" s="1"/>
  <c r="H2415" i="20" a="1"/>
  <c r="H2415" i="20" s="1"/>
  <c r="H2416" i="20" a="1"/>
  <c r="H2416" i="20" s="1"/>
  <c r="H2417" i="20" a="1"/>
  <c r="H2417" i="20" s="1"/>
  <c r="H2418" i="20" a="1"/>
  <c r="H2418" i="20" s="1"/>
  <c r="H2419" i="20" a="1"/>
  <c r="H2419" i="20" s="1"/>
  <c r="H2420" i="20" a="1"/>
  <c r="H2420" i="20" s="1"/>
  <c r="H2421" i="20" a="1"/>
  <c r="H2421" i="20" s="1"/>
  <c r="H2422" i="20" a="1"/>
  <c r="H2422" i="20" s="1"/>
  <c r="H2423" i="20" a="1"/>
  <c r="H2423" i="20" s="1"/>
  <c r="H2424" i="20" a="1"/>
  <c r="H2424" i="20" s="1"/>
  <c r="H2425" i="20" a="1"/>
  <c r="H2425" i="20" s="1"/>
  <c r="H2426" i="20" a="1"/>
  <c r="H2426" i="20" s="1"/>
  <c r="H2427" i="20" a="1"/>
  <c r="H2427" i="20" s="1"/>
  <c r="H2428" i="20" a="1"/>
  <c r="H2428" i="20" s="1"/>
  <c r="H2429" i="20" a="1"/>
  <c r="H2429" i="20" s="1"/>
  <c r="H2430" i="20" a="1"/>
  <c r="H2430" i="20" s="1"/>
  <c r="H2431" i="20" a="1"/>
  <c r="H2431" i="20" s="1"/>
  <c r="H2432" i="20" a="1"/>
  <c r="H2432" i="20" s="1"/>
  <c r="H2433" i="20" a="1"/>
  <c r="H2433" i="20" s="1"/>
  <c r="H2434" i="20" a="1"/>
  <c r="H2434" i="20" s="1"/>
  <c r="H2435" i="20" a="1"/>
  <c r="H2435" i="20" s="1"/>
  <c r="H2436" i="20" a="1"/>
  <c r="H2436" i="20" s="1"/>
  <c r="H2437" i="20" a="1"/>
  <c r="H2437" i="20" s="1"/>
  <c r="H2438" i="20" a="1"/>
  <c r="H2438" i="20" s="1"/>
  <c r="H2439" i="20" a="1"/>
  <c r="H2439" i="20" s="1"/>
  <c r="H2440" i="20" a="1"/>
  <c r="H2440" i="20" s="1"/>
  <c r="H2441" i="20" a="1"/>
  <c r="H2441" i="20" s="1"/>
  <c r="H2442" i="20" a="1"/>
  <c r="H2442" i="20" s="1"/>
  <c r="H2443" i="20" a="1"/>
  <c r="H2443" i="20" s="1"/>
  <c r="H2444" i="20" a="1"/>
  <c r="H2444" i="20" s="1"/>
  <c r="H2445" i="20" a="1"/>
  <c r="H2445" i="20" s="1"/>
  <c r="H2446" i="20" a="1"/>
  <c r="H2446" i="20" s="1"/>
  <c r="H2447" i="20" a="1"/>
  <c r="H2447" i="20" s="1"/>
  <c r="H2448" i="20" a="1"/>
  <c r="H2448" i="20" s="1"/>
  <c r="H2449" i="20" a="1"/>
  <c r="H2449" i="20" s="1"/>
  <c r="H2450" i="20" a="1"/>
  <c r="H2450" i="20" s="1"/>
  <c r="H2451" i="20" a="1"/>
  <c r="H2451" i="20" s="1"/>
  <c r="H2452" i="20" a="1"/>
  <c r="H2452" i="20" s="1"/>
  <c r="H2453" i="20" a="1"/>
  <c r="H2453" i="20" s="1"/>
  <c r="H2454" i="20" a="1"/>
  <c r="H2454" i="20" s="1"/>
  <c r="H2455" i="20" a="1"/>
  <c r="H2455" i="20" s="1"/>
  <c r="H2456" i="20" a="1"/>
  <c r="H2456" i="20" s="1"/>
  <c r="H2457" i="20" a="1"/>
  <c r="H2457" i="20" s="1"/>
  <c r="H2458" i="20" a="1"/>
  <c r="H2458" i="20" s="1"/>
  <c r="H2459" i="20" a="1"/>
  <c r="H2459" i="20" s="1"/>
  <c r="H2460" i="20" a="1"/>
  <c r="H2460" i="20" s="1"/>
  <c r="H2461" i="20" a="1"/>
  <c r="H2461" i="20" s="1"/>
  <c r="H2462" i="20" a="1"/>
  <c r="H2462" i="20" s="1"/>
  <c r="H2463" i="20" a="1"/>
  <c r="H2463" i="20" s="1"/>
  <c r="H2464" i="20" a="1"/>
  <c r="H2464" i="20" s="1"/>
  <c r="H2465" i="20" a="1"/>
  <c r="H2465" i="20" s="1"/>
  <c r="H2466" i="20" a="1"/>
  <c r="H2466" i="20" s="1"/>
  <c r="H2467" i="20" a="1"/>
  <c r="H2467" i="20" s="1"/>
  <c r="H2468" i="20" a="1"/>
  <c r="H2468" i="20" s="1"/>
  <c r="H2469" i="20" a="1"/>
  <c r="H2469" i="20" s="1"/>
  <c r="H2470" i="20" a="1"/>
  <c r="H2470" i="20" s="1"/>
  <c r="H2471" i="20" a="1"/>
  <c r="H2471" i="20" s="1"/>
  <c r="H2472" i="20" a="1"/>
  <c r="H2472" i="20" s="1"/>
  <c r="H2473" i="20" a="1"/>
  <c r="H2473" i="20" s="1"/>
  <c r="H2474" i="20" a="1"/>
  <c r="H2474" i="20" s="1"/>
  <c r="H2475" i="20" a="1"/>
  <c r="H2475" i="20" s="1"/>
  <c r="H2476" i="20" a="1"/>
  <c r="H2476" i="20" s="1"/>
  <c r="H2477" i="20" a="1"/>
  <c r="H2477" i="20" s="1"/>
  <c r="H2478" i="20" a="1"/>
  <c r="H2478" i="20" s="1"/>
  <c r="H2479" i="20" a="1"/>
  <c r="H2479" i="20" s="1"/>
  <c r="H2480" i="20" a="1"/>
  <c r="H2480" i="20" s="1"/>
  <c r="H2481" i="20" a="1"/>
  <c r="H2481" i="20" s="1"/>
  <c r="H2482" i="20" a="1"/>
  <c r="H2482" i="20" s="1"/>
  <c r="H2483" i="20" a="1"/>
  <c r="H2483" i="20" s="1"/>
  <c r="H2484" i="20" a="1"/>
  <c r="H2484" i="20" s="1"/>
  <c r="H2485" i="20" a="1"/>
  <c r="H2485" i="20" s="1"/>
  <c r="H2486" i="20" a="1"/>
  <c r="H2486" i="20" s="1"/>
  <c r="H2487" i="20" a="1"/>
  <c r="H2487" i="20" s="1"/>
  <c r="H2488" i="20" a="1"/>
  <c r="H2488" i="20" s="1"/>
  <c r="H2489" i="20" a="1"/>
  <c r="H2489" i="20" s="1"/>
  <c r="H2490" i="20" a="1"/>
  <c r="H2490" i="20" s="1"/>
  <c r="H2491" i="20" a="1"/>
  <c r="H2491" i="20" s="1"/>
  <c r="H2492" i="20" a="1"/>
  <c r="H2492" i="20" s="1"/>
  <c r="H2493" i="20" a="1"/>
  <c r="H2493" i="20" s="1"/>
  <c r="H2494" i="20" a="1"/>
  <c r="H2494" i="20" s="1"/>
  <c r="H2495" i="20" a="1"/>
  <c r="H2495" i="20" s="1"/>
  <c r="H2496" i="20" a="1"/>
  <c r="H2496" i="20" s="1"/>
  <c r="H2497" i="20" a="1"/>
  <c r="H2497" i="20" s="1"/>
  <c r="H2498" i="20" a="1"/>
  <c r="H2498" i="20" s="1"/>
  <c r="H2499" i="20" a="1"/>
  <c r="H2499" i="20" s="1"/>
  <c r="H2500" i="20" a="1"/>
  <c r="H2500" i="20" s="1"/>
  <c r="H2501" i="20" a="1"/>
  <c r="H2501" i="20" s="1"/>
  <c r="H2502" i="20" a="1"/>
  <c r="H2502" i="20" s="1"/>
  <c r="H2503" i="20" a="1"/>
  <c r="H2503" i="20" s="1"/>
  <c r="H2504" i="20" a="1"/>
  <c r="H2504" i="20" s="1"/>
  <c r="H2505" i="20" a="1"/>
  <c r="H2505" i="20" s="1"/>
  <c r="H2506" i="20" a="1"/>
  <c r="H2506" i="20" s="1"/>
  <c r="H2507" i="20" a="1"/>
  <c r="H2507" i="20" s="1"/>
  <c r="H2508" i="20" a="1"/>
  <c r="H2508" i="20" s="1"/>
  <c r="H2509" i="20" a="1"/>
  <c r="H2509" i="20" s="1"/>
  <c r="H2510" i="20" a="1"/>
  <c r="H2510" i="20" s="1"/>
  <c r="H2511" i="20" a="1"/>
  <c r="H2511" i="20" s="1"/>
  <c r="H2512" i="20" a="1"/>
  <c r="H2512" i="20" s="1"/>
  <c r="H2513" i="20" a="1"/>
  <c r="H2513" i="20" s="1"/>
  <c r="H2514" i="20" a="1"/>
  <c r="H2514" i="20" s="1"/>
  <c r="H2515" i="20" a="1"/>
  <c r="H2515" i="20" s="1"/>
  <c r="H2516" i="20" a="1"/>
  <c r="H2516" i="20" s="1"/>
  <c r="H2517" i="20" a="1"/>
  <c r="H2517" i="20" s="1"/>
  <c r="H2518" i="20" a="1"/>
  <c r="H2518" i="20" s="1"/>
  <c r="H2519" i="20" a="1"/>
  <c r="H2519" i="20" s="1"/>
  <c r="H2520" i="20" a="1"/>
  <c r="H2520" i="20" s="1"/>
  <c r="H2521" i="20" a="1"/>
  <c r="H2521" i="20" s="1"/>
  <c r="H2522" i="20" a="1"/>
  <c r="H2522" i="20" s="1"/>
  <c r="H2523" i="20" a="1"/>
  <c r="H2523" i="20" s="1"/>
  <c r="H2524" i="20" a="1"/>
  <c r="H2524" i="20" s="1"/>
  <c r="H2525" i="20" a="1"/>
  <c r="H2525" i="20" s="1"/>
  <c r="H2526" i="20" a="1"/>
  <c r="H2526" i="20" s="1"/>
  <c r="H2527" i="20" a="1"/>
  <c r="H2527" i="20" s="1"/>
  <c r="H2528" i="20" a="1"/>
  <c r="H2528" i="20" s="1"/>
  <c r="H2529" i="20" a="1"/>
  <c r="H2529" i="20" s="1"/>
  <c r="H2530" i="20" a="1"/>
  <c r="H2530" i="20" s="1"/>
  <c r="H2531" i="20" a="1"/>
  <c r="H2531" i="20" s="1"/>
  <c r="H2532" i="20" a="1"/>
  <c r="H2532" i="20" s="1"/>
  <c r="H2533" i="20" a="1"/>
  <c r="H2533" i="20" s="1"/>
  <c r="H2534" i="20" a="1"/>
  <c r="H2534" i="20" s="1"/>
  <c r="H2535" i="20" a="1"/>
  <c r="H2535" i="20" s="1"/>
  <c r="H2536" i="20" a="1"/>
  <c r="H2536" i="20" s="1"/>
  <c r="H2537" i="20" a="1"/>
  <c r="H2537" i="20" s="1"/>
  <c r="H2538" i="20" a="1"/>
  <c r="H2538" i="20" s="1"/>
  <c r="H2539" i="20" a="1"/>
  <c r="H2539" i="20" s="1"/>
  <c r="H2540" i="20" a="1"/>
  <c r="H2540" i="20" s="1"/>
  <c r="H2541" i="20" a="1"/>
  <c r="H2541" i="20" s="1"/>
  <c r="H2542" i="20" a="1"/>
  <c r="H2542" i="20" s="1"/>
  <c r="H2543" i="20" a="1"/>
  <c r="H2543" i="20" s="1"/>
  <c r="H2544" i="20" a="1"/>
  <c r="H2544" i="20" s="1"/>
  <c r="H2545" i="20" a="1"/>
  <c r="H2545" i="20" s="1"/>
  <c r="H2546" i="20" a="1"/>
  <c r="H2546" i="20" s="1"/>
  <c r="H2547" i="20" a="1"/>
  <c r="H2547" i="20" s="1"/>
  <c r="H2548" i="20" a="1"/>
  <c r="H2548" i="20" s="1"/>
  <c r="H2549" i="20" a="1"/>
  <c r="H2549" i="20" s="1"/>
  <c r="H2550" i="20" a="1"/>
  <c r="H2550" i="20" s="1"/>
  <c r="H2551" i="20" a="1"/>
  <c r="H2551" i="20" s="1"/>
  <c r="H2552" i="20" a="1"/>
  <c r="H2552" i="20" s="1"/>
  <c r="H2553" i="20" a="1"/>
  <c r="H2553" i="20" s="1"/>
  <c r="H2554" i="20" a="1"/>
  <c r="H2554" i="20" s="1"/>
  <c r="H2555" i="20" a="1"/>
  <c r="H2555" i="20" s="1"/>
  <c r="H2556" i="20" a="1"/>
  <c r="H2556" i="20" s="1"/>
  <c r="H2557" i="20" a="1"/>
  <c r="H2557" i="20" s="1"/>
  <c r="H2558" i="20" a="1"/>
  <c r="H2558" i="20" s="1"/>
  <c r="H2559" i="20" a="1"/>
  <c r="H2559" i="20" s="1"/>
  <c r="H2560" i="20" a="1"/>
  <c r="H2560" i="20" s="1"/>
  <c r="H2561" i="20" a="1"/>
  <c r="H2561" i="20" s="1"/>
  <c r="H2562" i="20" a="1"/>
  <c r="H2562" i="20" s="1"/>
  <c r="H2563" i="20" a="1"/>
  <c r="H2563" i="20" s="1"/>
  <c r="H2564" i="20" a="1"/>
  <c r="H2564" i="20" s="1"/>
  <c r="H2565" i="20" a="1"/>
  <c r="H2565" i="20" s="1"/>
  <c r="H2566" i="20" a="1"/>
  <c r="H2566" i="20" s="1"/>
  <c r="H2567" i="20" a="1"/>
  <c r="H2567" i="20" s="1"/>
  <c r="H2568" i="20" a="1"/>
  <c r="H2568" i="20" s="1"/>
  <c r="H2569" i="20" a="1"/>
  <c r="H2569" i="20" s="1"/>
  <c r="H2570" i="20" a="1"/>
  <c r="H2570" i="20" s="1"/>
  <c r="H2571" i="20" a="1"/>
  <c r="H2571" i="20" s="1"/>
  <c r="H2572" i="20" a="1"/>
  <c r="H2572" i="20" s="1"/>
  <c r="H2573" i="20" a="1"/>
  <c r="H2573" i="20" s="1"/>
  <c r="H2574" i="20" a="1"/>
  <c r="H2574" i="20" s="1"/>
  <c r="H2575" i="20" a="1"/>
  <c r="H2575" i="20" s="1"/>
  <c r="H2576" i="20" a="1"/>
  <c r="H2576" i="20" s="1"/>
  <c r="H2577" i="20" a="1"/>
  <c r="H2577" i="20" s="1"/>
  <c r="H2578" i="20" a="1"/>
  <c r="H2578" i="20" s="1"/>
  <c r="H2579" i="20" a="1"/>
  <c r="H2579" i="20" s="1"/>
  <c r="H2580" i="20" a="1"/>
  <c r="H2580" i="20" s="1"/>
  <c r="H2581" i="20" a="1"/>
  <c r="H2581" i="20" s="1"/>
  <c r="H2582" i="20" a="1"/>
  <c r="H2582" i="20" s="1"/>
  <c r="H2583" i="20" a="1"/>
  <c r="H2583" i="20" s="1"/>
  <c r="H2584" i="20" a="1"/>
  <c r="H2584" i="20" s="1"/>
  <c r="H2585" i="20" a="1"/>
  <c r="H2585" i="20" s="1"/>
  <c r="H2586" i="20" a="1"/>
  <c r="H2586" i="20" s="1"/>
  <c r="H2587" i="20" a="1"/>
  <c r="H2587" i="20" s="1"/>
  <c r="H2588" i="20" a="1"/>
  <c r="H2588" i="20" s="1"/>
  <c r="H2589" i="20" a="1"/>
  <c r="H2589" i="20" s="1"/>
  <c r="H2590" i="20" a="1"/>
  <c r="H2590" i="20" s="1"/>
  <c r="H2591" i="20" a="1"/>
  <c r="H2591" i="20" s="1"/>
  <c r="H2592" i="20" a="1"/>
  <c r="H2592" i="20" s="1"/>
  <c r="H2593" i="20" a="1"/>
  <c r="H2593" i="20" s="1"/>
  <c r="H2594" i="20" a="1"/>
  <c r="H2594" i="20" s="1"/>
  <c r="H2595" i="20" a="1"/>
  <c r="H2595" i="20" s="1"/>
  <c r="H2596" i="20" a="1"/>
  <c r="H2596" i="20" s="1"/>
  <c r="H2597" i="20" a="1"/>
  <c r="H2597" i="20" s="1"/>
  <c r="H2598" i="20" a="1"/>
  <c r="H2598" i="20" s="1"/>
  <c r="H2599" i="20" a="1"/>
  <c r="H2599" i="20" s="1"/>
  <c r="H2600" i="20" a="1"/>
  <c r="H2600" i="20" s="1"/>
  <c r="H2601" i="20" a="1"/>
  <c r="H2601" i="20" s="1"/>
  <c r="H2602" i="20" a="1"/>
  <c r="H2602" i="20" s="1"/>
  <c r="H2603" i="20" a="1"/>
  <c r="H2603" i="20" s="1"/>
  <c r="H2604" i="20" a="1"/>
  <c r="H2604" i="20" s="1"/>
  <c r="H2605" i="20" a="1"/>
  <c r="H2605" i="20" s="1"/>
  <c r="H2606" i="20" a="1"/>
  <c r="H2606" i="20" s="1"/>
  <c r="H2607" i="20" a="1"/>
  <c r="H2607" i="20" s="1"/>
  <c r="H2608" i="20" a="1"/>
  <c r="H2608" i="20" s="1"/>
  <c r="H2609" i="20" a="1"/>
  <c r="H2609" i="20" s="1"/>
  <c r="H2610" i="20" a="1"/>
  <c r="H2610" i="20" s="1"/>
  <c r="H2611" i="20" a="1"/>
  <c r="H2611" i="20" s="1"/>
  <c r="H2612" i="20" a="1"/>
  <c r="H2612" i="20" s="1"/>
  <c r="H2613" i="20" a="1"/>
  <c r="H2613" i="20" s="1"/>
  <c r="H2614" i="20" a="1"/>
  <c r="H2614" i="20" s="1"/>
  <c r="H2615" i="20" a="1"/>
  <c r="H2615" i="20" s="1"/>
  <c r="H2616" i="20" a="1"/>
  <c r="H2616" i="20" s="1"/>
  <c r="H2617" i="20" a="1"/>
  <c r="H2617" i="20" s="1"/>
  <c r="H2618" i="20" a="1"/>
  <c r="H2618" i="20" s="1"/>
  <c r="H2619" i="20" a="1"/>
  <c r="H2619" i="20" s="1"/>
  <c r="H2620" i="20" a="1"/>
  <c r="H2620" i="20" s="1"/>
  <c r="H2621" i="20" a="1"/>
  <c r="H2621" i="20" s="1"/>
  <c r="H2622" i="20" a="1"/>
  <c r="H2622" i="20" s="1"/>
  <c r="H2623" i="20" a="1"/>
  <c r="H2623" i="20" s="1"/>
  <c r="H2624" i="20" a="1"/>
  <c r="H2624" i="20" s="1"/>
  <c r="H2625" i="20" a="1"/>
  <c r="H2625" i="20" s="1"/>
  <c r="H2626" i="20" a="1"/>
  <c r="H2626" i="20" s="1"/>
  <c r="H2627" i="20" a="1"/>
  <c r="H2627" i="20" s="1"/>
  <c r="H2628" i="20" a="1"/>
  <c r="H2628" i="20" s="1"/>
  <c r="H2629" i="20" a="1"/>
  <c r="H2629" i="20" s="1"/>
  <c r="H2630" i="20" a="1"/>
  <c r="H2630" i="20" s="1"/>
  <c r="H2631" i="20" a="1"/>
  <c r="H2631" i="20" s="1"/>
  <c r="H2632" i="20" a="1"/>
  <c r="H2632" i="20" s="1"/>
  <c r="H2633" i="20" a="1"/>
  <c r="H2633" i="20" s="1"/>
  <c r="H2634" i="20" a="1"/>
  <c r="H2634" i="20" s="1"/>
  <c r="H2635" i="20" a="1"/>
  <c r="H2635" i="20" s="1"/>
  <c r="H2636" i="20" a="1"/>
  <c r="H2636" i="20" s="1"/>
  <c r="H2637" i="20" a="1"/>
  <c r="H2637" i="20" s="1"/>
  <c r="H2638" i="20" a="1"/>
  <c r="H2638" i="20" s="1"/>
  <c r="H2639" i="20" a="1"/>
  <c r="H2639" i="20" s="1"/>
  <c r="H2640" i="20" a="1"/>
  <c r="H2640" i="20" s="1"/>
  <c r="H2641" i="20" a="1"/>
  <c r="H2641" i="20" s="1"/>
  <c r="H2642" i="20" a="1"/>
  <c r="H2642" i="20" s="1"/>
  <c r="H2643" i="20" a="1"/>
  <c r="H2643" i="20" s="1"/>
  <c r="H2644" i="20" a="1"/>
  <c r="H2644" i="20" s="1"/>
  <c r="H2645" i="20" a="1"/>
  <c r="H2645" i="20" s="1"/>
  <c r="H2646" i="20" a="1"/>
  <c r="H2646" i="20" s="1"/>
  <c r="H2647" i="20" a="1"/>
  <c r="H2647" i="20" s="1"/>
  <c r="H2648" i="20" a="1"/>
  <c r="H2648" i="20" s="1"/>
  <c r="H2649" i="20" a="1"/>
  <c r="H2649" i="20" s="1"/>
  <c r="H2650" i="20" a="1"/>
  <c r="H2650" i="20" s="1"/>
  <c r="H2651" i="20" a="1"/>
  <c r="H2651" i="20" s="1"/>
  <c r="H2652" i="20" a="1"/>
  <c r="H2652" i="20" s="1"/>
  <c r="H2653" i="20" a="1"/>
  <c r="H2653" i="20" s="1"/>
  <c r="H2654" i="20" a="1"/>
  <c r="H2654" i="20" s="1"/>
  <c r="H2655" i="20" a="1"/>
  <c r="H2655" i="20" s="1"/>
  <c r="H2656" i="20" a="1"/>
  <c r="H2656" i="20" s="1"/>
  <c r="H2657" i="20" a="1"/>
  <c r="H2657" i="20" s="1"/>
  <c r="H2658" i="20" a="1"/>
  <c r="H2658" i="20" s="1"/>
  <c r="H2659" i="20" a="1"/>
  <c r="H2659" i="20" s="1"/>
  <c r="H2660" i="20" a="1"/>
  <c r="H2660" i="20" s="1"/>
  <c r="H2661" i="20" a="1"/>
  <c r="H2661" i="20" s="1"/>
  <c r="H2662" i="20" a="1"/>
  <c r="H2662" i="20" s="1"/>
  <c r="H2663" i="20" a="1"/>
  <c r="H2663" i="20" s="1"/>
  <c r="H2664" i="20" a="1"/>
  <c r="H2664" i="20" s="1"/>
  <c r="H2665" i="20" a="1"/>
  <c r="H2665" i="20" s="1"/>
  <c r="H2666" i="20" a="1"/>
  <c r="H2666" i="20" s="1"/>
  <c r="H2667" i="20" a="1"/>
  <c r="H2667" i="20" s="1"/>
  <c r="H2668" i="20" a="1"/>
  <c r="H2668" i="20" s="1"/>
  <c r="H2669" i="20" a="1"/>
  <c r="H2669" i="20" s="1"/>
  <c r="H2670" i="20" a="1"/>
  <c r="H2670" i="20" s="1"/>
  <c r="H2671" i="20" a="1"/>
  <c r="H2671" i="20" s="1"/>
  <c r="H2672" i="20" a="1"/>
  <c r="H2672" i="20" s="1"/>
  <c r="H2673" i="20" a="1"/>
  <c r="H2673" i="20" s="1"/>
  <c r="H2674" i="20" a="1"/>
  <c r="H2674" i="20" s="1"/>
  <c r="H2675" i="20" a="1"/>
  <c r="H2675" i="20" s="1"/>
  <c r="H2676" i="20" a="1"/>
  <c r="H2676" i="20" s="1"/>
  <c r="H2677" i="20" a="1"/>
  <c r="H2677" i="20" s="1"/>
  <c r="H2678" i="20" a="1"/>
  <c r="H2678" i="20" s="1"/>
  <c r="H2679" i="20" a="1"/>
  <c r="H2679" i="20" s="1"/>
  <c r="H2680" i="20" a="1"/>
  <c r="H2680" i="20" s="1"/>
  <c r="H2681" i="20" a="1"/>
  <c r="H2681" i="20" s="1"/>
  <c r="H2682" i="20" a="1"/>
  <c r="H2682" i="20" s="1"/>
  <c r="H2683" i="20" a="1"/>
  <c r="H2683" i="20" s="1"/>
  <c r="H2684" i="20" a="1"/>
  <c r="H2684" i="20" s="1"/>
  <c r="H2685" i="20" a="1"/>
  <c r="H2685" i="20" s="1"/>
  <c r="H2686" i="20" a="1"/>
  <c r="H2686" i="20" s="1"/>
  <c r="H2687" i="20" a="1"/>
  <c r="H2687" i="20" s="1"/>
  <c r="H2688" i="20" a="1"/>
  <c r="H2688" i="20" s="1"/>
  <c r="H2689" i="20" a="1"/>
  <c r="H2689" i="20" s="1"/>
  <c r="H2690" i="20" a="1"/>
  <c r="H2690" i="20" s="1"/>
  <c r="H2691" i="20" a="1"/>
  <c r="H2691" i="20" s="1"/>
  <c r="H2692" i="20" a="1"/>
  <c r="H2692" i="20" s="1"/>
  <c r="H2693" i="20" a="1"/>
  <c r="H2693" i="20" s="1"/>
  <c r="H2694" i="20" a="1"/>
  <c r="H2694" i="20" s="1"/>
  <c r="H2695" i="20" a="1"/>
  <c r="H2695" i="20" s="1"/>
  <c r="H2696" i="20" a="1"/>
  <c r="H2696" i="20" s="1"/>
  <c r="H2697" i="20" a="1"/>
  <c r="H2697" i="20" s="1"/>
  <c r="H2698" i="20" a="1"/>
  <c r="H2698" i="20" s="1"/>
  <c r="H2699" i="20" a="1"/>
  <c r="H2699" i="20" s="1"/>
  <c r="H2700" i="20" a="1"/>
  <c r="H2700" i="20" s="1"/>
  <c r="H2701" i="20" a="1"/>
  <c r="H2701" i="20" s="1"/>
  <c r="H2702" i="20" a="1"/>
  <c r="H2702" i="20" s="1"/>
  <c r="H2703" i="20" a="1"/>
  <c r="H2703" i="20" s="1"/>
  <c r="H2704" i="20" a="1"/>
  <c r="H2704" i="20" s="1"/>
  <c r="H2705" i="20" a="1"/>
  <c r="H2705" i="20" s="1"/>
  <c r="H2706" i="20" a="1"/>
  <c r="H2706" i="20" s="1"/>
  <c r="H2707" i="20" a="1"/>
  <c r="H2707" i="20" s="1"/>
  <c r="H2708" i="20" a="1"/>
  <c r="H2708" i="20" s="1"/>
  <c r="H2709" i="20" a="1"/>
  <c r="H2709" i="20" s="1"/>
  <c r="H2710" i="20" a="1"/>
  <c r="H2710" i="20" s="1"/>
  <c r="H2711" i="20" a="1"/>
  <c r="H2711" i="20" s="1"/>
  <c r="H2712" i="20" a="1"/>
  <c r="H2712" i="20" s="1"/>
  <c r="H2713" i="20" a="1"/>
  <c r="H2713" i="20" s="1"/>
  <c r="H2714" i="20" a="1"/>
  <c r="H2714" i="20" s="1"/>
  <c r="H2715" i="20" a="1"/>
  <c r="H2715" i="20" s="1"/>
  <c r="H2716" i="20" a="1"/>
  <c r="H2716" i="20" s="1"/>
  <c r="H2717" i="20" a="1"/>
  <c r="H2717" i="20" s="1"/>
  <c r="H2718" i="20" a="1"/>
  <c r="H2718" i="20" s="1"/>
  <c r="H2719" i="20" a="1"/>
  <c r="H2719" i="20" s="1"/>
  <c r="H2720" i="20" a="1"/>
  <c r="H2720" i="20" s="1"/>
  <c r="H2721" i="20" a="1"/>
  <c r="H2721" i="20" s="1"/>
  <c r="H2722" i="20" a="1"/>
  <c r="H2722" i="20" s="1"/>
  <c r="H2723" i="20" a="1"/>
  <c r="H2723" i="20" s="1"/>
  <c r="H2724" i="20" a="1"/>
  <c r="H2724" i="20" s="1"/>
  <c r="H2725" i="20" a="1"/>
  <c r="H2725" i="20" s="1"/>
  <c r="H2726" i="20" a="1"/>
  <c r="H2726" i="20" s="1"/>
  <c r="H2727" i="20" a="1"/>
  <c r="H2727" i="20" s="1"/>
  <c r="H2728" i="20" a="1"/>
  <c r="H2728" i="20" s="1"/>
  <c r="H2729" i="20" a="1"/>
  <c r="H2729" i="20" s="1"/>
  <c r="H2730" i="20" a="1"/>
  <c r="H2730" i="20" s="1"/>
  <c r="H2731" i="20" a="1"/>
  <c r="H2731" i="20" s="1"/>
  <c r="H2732" i="20" a="1"/>
  <c r="H2732" i="20" s="1"/>
  <c r="H2733" i="20" a="1"/>
  <c r="H2733" i="20" s="1"/>
  <c r="H2734" i="20" a="1"/>
  <c r="H2734" i="20" s="1"/>
  <c r="H2735" i="20" a="1"/>
  <c r="H2735" i="20" s="1"/>
  <c r="H2736" i="20" a="1"/>
  <c r="H2736" i="20" s="1"/>
  <c r="H2737" i="20" a="1"/>
  <c r="H2737" i="20" s="1"/>
  <c r="H2738" i="20" a="1"/>
  <c r="H2738" i="20" s="1"/>
  <c r="H2739" i="20" a="1"/>
  <c r="H2739" i="20" s="1"/>
  <c r="H2740" i="20" a="1"/>
  <c r="H2740" i="20" s="1"/>
  <c r="H2741" i="20" a="1"/>
  <c r="H2741" i="20" s="1"/>
  <c r="H2742" i="20" a="1"/>
  <c r="H2742" i="20" s="1"/>
  <c r="H2743" i="20" a="1"/>
  <c r="H2743" i="20" s="1"/>
  <c r="H2744" i="20" a="1"/>
  <c r="H2744" i="20" s="1"/>
  <c r="H2745" i="20" a="1"/>
  <c r="H2745" i="20" s="1"/>
  <c r="H2746" i="20" a="1"/>
  <c r="H2746" i="20" s="1"/>
  <c r="H2747" i="20" a="1"/>
  <c r="H2747" i="20" s="1"/>
  <c r="H2748" i="20" a="1"/>
  <c r="H2748" i="20" s="1"/>
  <c r="H2749" i="20" a="1"/>
  <c r="H2749" i="20" s="1"/>
  <c r="H2750" i="20" a="1"/>
  <c r="H2750" i="20" s="1"/>
  <c r="H2751" i="20" a="1"/>
  <c r="H2751" i="20" s="1"/>
  <c r="H2752" i="20" a="1"/>
  <c r="H2752" i="20" s="1"/>
  <c r="H2753" i="20" a="1"/>
  <c r="H2753" i="20" s="1"/>
  <c r="H2754" i="20" a="1"/>
  <c r="H2754" i="20" s="1"/>
  <c r="H2755" i="20" a="1"/>
  <c r="H2755" i="20" s="1"/>
  <c r="H2756" i="20" a="1"/>
  <c r="H2756" i="20" s="1"/>
  <c r="H2757" i="20" a="1"/>
  <c r="H2757" i="20" s="1"/>
  <c r="H2758" i="20" a="1"/>
  <c r="H2758" i="20" s="1"/>
  <c r="H2759" i="20" a="1"/>
  <c r="H2759" i="20" s="1"/>
  <c r="H2760" i="20" a="1"/>
  <c r="H2760" i="20" s="1"/>
  <c r="H2761" i="20" a="1"/>
  <c r="H2761" i="20" s="1"/>
  <c r="H2762" i="20" a="1"/>
  <c r="H2762" i="20" s="1"/>
  <c r="H2763" i="20" a="1"/>
  <c r="H2763" i="20" s="1"/>
  <c r="H2764" i="20" a="1"/>
  <c r="H2764" i="20" s="1"/>
  <c r="H2765" i="20" a="1"/>
  <c r="H2765" i="20" s="1"/>
  <c r="H2766" i="20" a="1"/>
  <c r="H2766" i="20" s="1"/>
  <c r="H2767" i="20" a="1"/>
  <c r="H2767" i="20" s="1"/>
  <c r="H2768" i="20" a="1"/>
  <c r="H2768" i="20" s="1"/>
  <c r="H2769" i="20" a="1"/>
  <c r="H2769" i="20" s="1"/>
  <c r="H2770" i="20" a="1"/>
  <c r="H2770" i="20" s="1"/>
  <c r="H2771" i="20" a="1"/>
  <c r="H2771" i="20" s="1"/>
  <c r="H2772" i="20" a="1"/>
  <c r="H2772" i="20" s="1"/>
  <c r="H2773" i="20" a="1"/>
  <c r="H2773" i="20" s="1"/>
  <c r="H2774" i="20" a="1"/>
  <c r="H2774" i="20" s="1"/>
  <c r="H2775" i="20" a="1"/>
  <c r="H2775" i="20" s="1"/>
  <c r="H2776" i="20" a="1"/>
  <c r="H2776" i="20" s="1"/>
  <c r="H2777" i="20" a="1"/>
  <c r="H2777" i="20" s="1"/>
  <c r="H2778" i="20" a="1"/>
  <c r="H2778" i="20" s="1"/>
  <c r="H2779" i="20" a="1"/>
  <c r="H2779" i="20" s="1"/>
  <c r="H2780" i="20" a="1"/>
  <c r="H2780" i="20" s="1"/>
  <c r="H2781" i="20" a="1"/>
  <c r="H2781" i="20" s="1"/>
  <c r="H2782" i="20" a="1"/>
  <c r="H2782" i="20" s="1"/>
  <c r="H2783" i="20" a="1"/>
  <c r="H2783" i="20" s="1"/>
  <c r="H2784" i="20" a="1"/>
  <c r="H2784" i="20" s="1"/>
  <c r="H2785" i="20" a="1"/>
  <c r="H2785" i="20" s="1"/>
  <c r="H2786" i="20" a="1"/>
  <c r="H2786" i="20" s="1"/>
  <c r="H2787" i="20" a="1"/>
  <c r="H2787" i="20" s="1"/>
  <c r="H2788" i="20" a="1"/>
  <c r="H2788" i="20" s="1"/>
  <c r="H2789" i="20" a="1"/>
  <c r="H2789" i="20" s="1"/>
  <c r="H2790" i="20" a="1"/>
  <c r="H2790" i="20" s="1"/>
  <c r="H2791" i="20" a="1"/>
  <c r="H2791" i="20" s="1"/>
  <c r="H2792" i="20" a="1"/>
  <c r="H2792" i="20" s="1"/>
  <c r="H2793" i="20" a="1"/>
  <c r="H2793" i="20" s="1"/>
  <c r="H2794" i="20" a="1"/>
  <c r="H2794" i="20" s="1"/>
  <c r="H2795" i="20" a="1"/>
  <c r="H2795" i="20" s="1"/>
  <c r="H2796" i="20" a="1"/>
  <c r="H2796" i="20" s="1"/>
  <c r="H2797" i="20" a="1"/>
  <c r="H2797" i="20" s="1"/>
  <c r="H2798" i="20" a="1"/>
  <c r="H2798" i="20" s="1"/>
  <c r="H2799" i="20" a="1"/>
  <c r="H2799" i="20" s="1"/>
  <c r="H2800" i="20" a="1"/>
  <c r="H2800" i="20" s="1"/>
  <c r="H2801" i="20" a="1"/>
  <c r="H2801" i="20" s="1"/>
  <c r="H2802" i="20" a="1"/>
  <c r="H2802" i="20" s="1"/>
  <c r="H2803" i="20" a="1"/>
  <c r="H2803" i="20" s="1"/>
  <c r="H2804" i="20" a="1"/>
  <c r="H2804" i="20" s="1"/>
  <c r="H2805" i="20" a="1"/>
  <c r="H2805" i="20" s="1"/>
  <c r="H2806" i="20" a="1"/>
  <c r="H2806" i="20" s="1"/>
  <c r="H2807" i="20" a="1"/>
  <c r="H2807" i="20" s="1"/>
  <c r="H2808" i="20" a="1"/>
  <c r="H2808" i="20" s="1"/>
  <c r="H2809" i="20" a="1"/>
  <c r="H2809" i="20" s="1"/>
  <c r="H2810" i="20" a="1"/>
  <c r="H2810" i="20" s="1"/>
  <c r="H2811" i="20" a="1"/>
  <c r="H2811" i="20" s="1"/>
  <c r="H2812" i="20" a="1"/>
  <c r="H2812" i="20" s="1"/>
  <c r="H2813" i="20" a="1"/>
  <c r="H2813" i="20" s="1"/>
  <c r="H2814" i="20" a="1"/>
  <c r="H2814" i="20" s="1"/>
  <c r="H2815" i="20" a="1"/>
  <c r="H2815" i="20" s="1"/>
  <c r="H2816" i="20" a="1"/>
  <c r="H2816" i="20" s="1"/>
  <c r="H2817" i="20" a="1"/>
  <c r="H2817" i="20" s="1"/>
  <c r="H2818" i="20" a="1"/>
  <c r="H2818" i="20" s="1"/>
  <c r="H2819" i="20" a="1"/>
  <c r="H2819" i="20" s="1"/>
  <c r="H2820" i="20" a="1"/>
  <c r="H2820" i="20" s="1"/>
  <c r="H2821" i="20" a="1"/>
  <c r="H2821" i="20" s="1"/>
  <c r="H2822" i="20" a="1"/>
  <c r="H2822" i="20" s="1"/>
  <c r="H2823" i="20" a="1"/>
  <c r="H2823" i="20" s="1"/>
  <c r="H2824" i="20" a="1"/>
  <c r="H2824" i="20" s="1"/>
  <c r="H2825" i="20" a="1"/>
  <c r="H2825" i="20" s="1"/>
  <c r="H2826" i="20" a="1"/>
  <c r="H2826" i="20" s="1"/>
  <c r="H2827" i="20" a="1"/>
  <c r="H2827" i="20" s="1"/>
  <c r="H2828" i="20" a="1"/>
  <c r="H2828" i="20" s="1"/>
  <c r="H2829" i="20" a="1"/>
  <c r="H2829" i="20" s="1"/>
  <c r="H2830" i="20" a="1"/>
  <c r="H2830" i="20" s="1"/>
  <c r="H2831" i="20" a="1"/>
  <c r="H2831" i="20" s="1"/>
  <c r="H2832" i="20" a="1"/>
  <c r="H2832" i="20" s="1"/>
  <c r="H2833" i="20" a="1"/>
  <c r="H2833" i="20" s="1"/>
  <c r="H2834" i="20" a="1"/>
  <c r="H2834" i="20" s="1"/>
  <c r="H2835" i="20" a="1"/>
  <c r="H2835" i="20" s="1"/>
  <c r="H2836" i="20" a="1"/>
  <c r="H2836" i="20" s="1"/>
  <c r="H2837" i="20" a="1"/>
  <c r="H2837" i="20" s="1"/>
  <c r="H2838" i="20" a="1"/>
  <c r="H2838" i="20" s="1"/>
  <c r="H2839" i="20" a="1"/>
  <c r="H2839" i="20" s="1"/>
  <c r="H2840" i="20" a="1"/>
  <c r="H2840" i="20" s="1"/>
  <c r="H2841" i="20" a="1"/>
  <c r="H2841" i="20" s="1"/>
  <c r="H2842" i="20" a="1"/>
  <c r="H2842" i="20" s="1"/>
  <c r="H2843" i="20" a="1"/>
  <c r="H2843" i="20" s="1"/>
  <c r="H2844" i="20" a="1"/>
  <c r="H2844" i="20" s="1"/>
  <c r="H2845" i="20" a="1"/>
  <c r="H2845" i="20" s="1"/>
  <c r="H2846" i="20" a="1"/>
  <c r="H2846" i="20" s="1"/>
  <c r="H2847" i="20" a="1"/>
  <c r="H2847" i="20" s="1"/>
  <c r="H2848" i="20" a="1"/>
  <c r="H2848" i="20" s="1"/>
  <c r="H2849" i="20" a="1"/>
  <c r="H2849" i="20" s="1"/>
  <c r="H2850" i="20" a="1"/>
  <c r="H2850" i="20" s="1"/>
  <c r="H2851" i="20" a="1"/>
  <c r="H2851" i="20" s="1"/>
  <c r="H2852" i="20" a="1"/>
  <c r="H2852" i="20" s="1"/>
  <c r="H2853" i="20" a="1"/>
  <c r="H2853" i="20" s="1"/>
  <c r="H2854" i="20" a="1"/>
  <c r="H2854" i="20" s="1"/>
  <c r="H2855" i="20" a="1"/>
  <c r="H2855" i="20" s="1"/>
  <c r="H2856" i="20" a="1"/>
  <c r="H2856" i="20" s="1"/>
  <c r="H2857" i="20" a="1"/>
  <c r="H2857" i="20" s="1"/>
  <c r="H2858" i="20" a="1"/>
  <c r="H2858" i="20" s="1"/>
  <c r="H2859" i="20" a="1"/>
  <c r="H2859" i="20" s="1"/>
  <c r="H2860" i="20" a="1"/>
  <c r="H2860" i="20" s="1"/>
  <c r="H2861" i="20" a="1"/>
  <c r="H2861" i="20" s="1"/>
  <c r="H2862" i="20" a="1"/>
  <c r="H2862" i="20" s="1"/>
  <c r="H2863" i="20" a="1"/>
  <c r="H2863" i="20" s="1"/>
  <c r="H2864" i="20" a="1"/>
  <c r="H2864" i="20" s="1"/>
  <c r="H2865" i="20" a="1"/>
  <c r="H2865" i="20" s="1"/>
  <c r="H2866" i="20" a="1"/>
  <c r="H2866" i="20" s="1"/>
  <c r="H2867" i="20" a="1"/>
  <c r="H2867" i="20" s="1"/>
  <c r="H2868" i="20" a="1"/>
  <c r="H2868" i="20" s="1"/>
  <c r="H2869" i="20" a="1"/>
  <c r="H2869" i="20" s="1"/>
  <c r="H2870" i="20" a="1"/>
  <c r="H2870" i="20" s="1"/>
  <c r="H2871" i="20" a="1"/>
  <c r="H2871" i="20" s="1"/>
  <c r="H2872" i="20" a="1"/>
  <c r="H2872" i="20" s="1"/>
  <c r="H2873" i="20" a="1"/>
  <c r="H2873" i="20" s="1"/>
  <c r="H2874" i="20" a="1"/>
  <c r="H2874" i="20" s="1"/>
  <c r="H2875" i="20" a="1"/>
  <c r="H2875" i="20" s="1"/>
  <c r="H2876" i="20" a="1"/>
  <c r="H2876" i="20" s="1"/>
  <c r="H2877" i="20" a="1"/>
  <c r="H2877" i="20" s="1"/>
  <c r="H2878" i="20" a="1"/>
  <c r="H2878" i="20" s="1"/>
  <c r="H2879" i="20" a="1"/>
  <c r="H2879" i="20" s="1"/>
  <c r="H2880" i="20" a="1"/>
  <c r="H2880" i="20" s="1"/>
  <c r="H2881" i="20" a="1"/>
  <c r="H2881" i="20" s="1"/>
  <c r="H2882" i="20" a="1"/>
  <c r="H2882" i="20" s="1"/>
  <c r="H2883" i="20" a="1"/>
  <c r="H2883" i="20" s="1"/>
  <c r="H2884" i="20" a="1"/>
  <c r="H2884" i="20" s="1"/>
  <c r="H2885" i="20" a="1"/>
  <c r="H2885" i="20" s="1"/>
  <c r="H2886" i="20" a="1"/>
  <c r="H2886" i="20" s="1"/>
  <c r="H2887" i="20" a="1"/>
  <c r="H2887" i="20" s="1"/>
  <c r="H2888" i="20" a="1"/>
  <c r="H2888" i="20" s="1"/>
  <c r="H2889" i="20" a="1"/>
  <c r="H2889" i="20" s="1"/>
  <c r="H2890" i="20" a="1"/>
  <c r="H2890" i="20" s="1"/>
  <c r="H2891" i="20" a="1"/>
  <c r="H2891" i="20" s="1"/>
  <c r="H2892" i="20" a="1"/>
  <c r="H2892" i="20" s="1"/>
  <c r="H2893" i="20" a="1"/>
  <c r="H2893" i="20" s="1"/>
  <c r="H2894" i="20" a="1"/>
  <c r="H2894" i="20" s="1"/>
  <c r="H2895" i="20" a="1"/>
  <c r="H2895" i="20" s="1"/>
  <c r="H2896" i="20" a="1"/>
  <c r="H2896" i="20" s="1"/>
  <c r="H2897" i="20" a="1"/>
  <c r="H2897" i="20" s="1"/>
  <c r="H2898" i="20" a="1"/>
  <c r="H2898" i="20" s="1"/>
  <c r="H2899" i="20" a="1"/>
  <c r="H2899" i="20" s="1"/>
  <c r="H2900" i="20" a="1"/>
  <c r="H2900" i="20" s="1"/>
  <c r="H2901" i="20" a="1"/>
  <c r="H2901" i="20" s="1"/>
  <c r="H2902" i="20" a="1"/>
  <c r="H2902" i="20" s="1"/>
  <c r="H2903" i="20" a="1"/>
  <c r="H2903" i="20" s="1"/>
  <c r="H2904" i="20" a="1"/>
  <c r="H2904" i="20" s="1"/>
  <c r="H2905" i="20" a="1"/>
  <c r="H2905" i="20" s="1"/>
  <c r="H2906" i="20" a="1"/>
  <c r="H2906" i="20" s="1"/>
  <c r="H2907" i="20" a="1"/>
  <c r="H2907" i="20" s="1"/>
  <c r="H2908" i="20" a="1"/>
  <c r="H2908" i="20" s="1"/>
  <c r="H2909" i="20" a="1"/>
  <c r="H2909" i="20" s="1"/>
  <c r="H2910" i="20" a="1"/>
  <c r="H2910" i="20" s="1"/>
  <c r="H2911" i="20" a="1"/>
  <c r="H2911" i="20" s="1"/>
  <c r="H2912" i="20" a="1"/>
  <c r="H2912" i="20" s="1"/>
  <c r="H2913" i="20" a="1"/>
  <c r="H2913" i="20" s="1"/>
  <c r="H2914" i="20" a="1"/>
  <c r="H2914" i="20" s="1"/>
  <c r="H2915" i="20" a="1"/>
  <c r="H2915" i="20" s="1"/>
  <c r="H2916" i="20" a="1"/>
  <c r="H2916" i="20" s="1"/>
  <c r="H2917" i="20" a="1"/>
  <c r="H2917" i="20" s="1"/>
  <c r="H2918" i="20" a="1"/>
  <c r="H2918" i="20" s="1"/>
  <c r="H2919" i="20" a="1"/>
  <c r="H2919" i="20" s="1"/>
  <c r="H2920" i="20" a="1"/>
  <c r="H2920" i="20" s="1"/>
  <c r="H2921" i="20" a="1"/>
  <c r="H2921" i="20" s="1"/>
  <c r="H2922" i="20" a="1"/>
  <c r="H2922" i="20" s="1"/>
  <c r="H2923" i="20" a="1"/>
  <c r="H2923" i="20" s="1"/>
  <c r="H2924" i="20" a="1"/>
  <c r="H2924" i="20" s="1"/>
  <c r="H2925" i="20" a="1"/>
  <c r="H2925" i="20" s="1"/>
  <c r="H2926" i="20" a="1"/>
  <c r="H2926" i="20" s="1"/>
  <c r="H2927" i="20" a="1"/>
  <c r="H2927" i="20" s="1"/>
  <c r="H2928" i="20" a="1"/>
  <c r="H2928" i="20" s="1"/>
  <c r="H2929" i="20" a="1"/>
  <c r="H2929" i="20" s="1"/>
  <c r="H2930" i="20" a="1"/>
  <c r="H2930" i="20" s="1"/>
  <c r="H2931" i="20" a="1"/>
  <c r="H2931" i="20" s="1"/>
  <c r="H2932" i="20" a="1"/>
  <c r="H2932" i="20" s="1"/>
  <c r="H2933" i="20" a="1"/>
  <c r="H2933" i="20" s="1"/>
  <c r="H2934" i="20" a="1"/>
  <c r="H2934" i="20" s="1"/>
  <c r="H2935" i="20" a="1"/>
  <c r="H2935" i="20" s="1"/>
  <c r="H2936" i="20" a="1"/>
  <c r="H2936" i="20" s="1"/>
  <c r="H2937" i="20" a="1"/>
  <c r="H2937" i="20" s="1"/>
  <c r="H2938" i="20" a="1"/>
  <c r="H2938" i="20" s="1"/>
  <c r="H2939" i="20" a="1"/>
  <c r="H2939" i="20" s="1"/>
  <c r="H2940" i="20" a="1"/>
  <c r="H2940" i="20" s="1"/>
  <c r="H2941" i="20" a="1"/>
  <c r="H2941" i="20" s="1"/>
  <c r="H2942" i="20" a="1"/>
  <c r="H2942" i="20" s="1"/>
  <c r="H2943" i="20" a="1"/>
  <c r="H2943" i="20" s="1"/>
  <c r="H2944" i="20" a="1"/>
  <c r="H2944" i="20" s="1"/>
  <c r="H2945" i="20" a="1"/>
  <c r="H2945" i="20" s="1"/>
  <c r="H2946" i="20" a="1"/>
  <c r="H2946" i="20" s="1"/>
  <c r="H2947" i="20" a="1"/>
  <c r="H2947" i="20" s="1"/>
  <c r="H2948" i="20" a="1"/>
  <c r="H2948" i="20" s="1"/>
  <c r="H2949" i="20" a="1"/>
  <c r="H2949" i="20" s="1"/>
  <c r="H2950" i="20" a="1"/>
  <c r="H2950" i="20" s="1"/>
  <c r="H2951" i="20" a="1"/>
  <c r="H2951" i="20" s="1"/>
  <c r="H2952" i="20" a="1"/>
  <c r="H2952" i="20" s="1"/>
  <c r="H2953" i="20" a="1"/>
  <c r="H2953" i="20" s="1"/>
  <c r="H2954" i="20" a="1"/>
  <c r="H2954" i="20" s="1"/>
  <c r="H2955" i="20" a="1"/>
  <c r="H2955" i="20" s="1"/>
  <c r="H2956" i="20" a="1"/>
  <c r="H2956" i="20" s="1"/>
  <c r="H2957" i="20" a="1"/>
  <c r="H2957" i="20" s="1"/>
  <c r="H2958" i="20" a="1"/>
  <c r="H2958" i="20" s="1"/>
  <c r="H2959" i="20" a="1"/>
  <c r="H2959" i="20" s="1"/>
  <c r="H2960" i="20" a="1"/>
  <c r="H2960" i="20" s="1"/>
  <c r="H2961" i="20" a="1"/>
  <c r="H2961" i="20" s="1"/>
  <c r="H2962" i="20" a="1"/>
  <c r="H2962" i="20" s="1"/>
  <c r="H2963" i="20" a="1"/>
  <c r="H2963" i="20" s="1"/>
  <c r="H2964" i="20" a="1"/>
  <c r="H2964" i="20" s="1"/>
  <c r="H2965" i="20" a="1"/>
  <c r="H2965" i="20" s="1"/>
  <c r="H2966" i="20" a="1"/>
  <c r="H2966" i="20" s="1"/>
  <c r="H2967" i="20" a="1"/>
  <c r="H2967" i="20" s="1"/>
  <c r="H2968" i="20" a="1"/>
  <c r="H2968" i="20" s="1"/>
  <c r="H2969" i="20" a="1"/>
  <c r="H2969" i="20" s="1"/>
  <c r="H2970" i="20" a="1"/>
  <c r="H2970" i="20" s="1"/>
  <c r="H2971" i="20" a="1"/>
  <c r="H2971" i="20" s="1"/>
  <c r="H2972" i="20" a="1"/>
  <c r="H2972" i="20" s="1"/>
  <c r="H2973" i="20" a="1"/>
  <c r="H2973" i="20" s="1"/>
  <c r="H2974" i="20" a="1"/>
  <c r="H2974" i="20" s="1"/>
  <c r="H2975" i="20" a="1"/>
  <c r="H2975" i="20" s="1"/>
  <c r="H2976" i="20" a="1"/>
  <c r="H2976" i="20" s="1"/>
  <c r="H2977" i="20" a="1"/>
  <c r="H2977" i="20" s="1"/>
  <c r="H2978" i="20" a="1"/>
  <c r="H2978" i="20" s="1"/>
  <c r="H2979" i="20" a="1"/>
  <c r="H2979" i="20" s="1"/>
  <c r="H2980" i="20" a="1"/>
  <c r="H2980" i="20" s="1"/>
  <c r="H2981" i="20" a="1"/>
  <c r="H2981" i="20" s="1"/>
  <c r="H2982" i="20" a="1"/>
  <c r="H2982" i="20" s="1"/>
  <c r="H2983" i="20" a="1"/>
  <c r="H2983" i="20" s="1"/>
  <c r="H2984" i="20" a="1"/>
  <c r="H2984" i="20" s="1"/>
  <c r="H2985" i="20" a="1"/>
  <c r="H2985" i="20" s="1"/>
  <c r="H2986" i="20" a="1"/>
  <c r="H2986" i="20" s="1"/>
  <c r="H2987" i="20" a="1"/>
  <c r="H2987" i="20" s="1"/>
  <c r="H2988" i="20" a="1"/>
  <c r="H2988" i="20" s="1"/>
  <c r="H2989" i="20" a="1"/>
  <c r="H2989" i="20" s="1"/>
  <c r="H2990" i="20" a="1"/>
  <c r="H2990" i="20" s="1"/>
  <c r="H2991" i="20" a="1"/>
  <c r="H2991" i="20" s="1"/>
  <c r="H2992" i="20" a="1"/>
  <c r="H2992" i="20" s="1"/>
  <c r="H2993" i="20" a="1"/>
  <c r="H2993" i="20" s="1"/>
  <c r="H2994" i="20" a="1"/>
  <c r="H2994" i="20" s="1"/>
  <c r="H2995" i="20" a="1"/>
  <c r="H2995" i="20" s="1"/>
  <c r="H2996" i="20" a="1"/>
  <c r="H2996" i="20" s="1"/>
  <c r="H2997" i="20" a="1"/>
  <c r="H2997" i="20" s="1"/>
  <c r="H2998" i="20" a="1"/>
  <c r="H2998" i="20" s="1"/>
  <c r="H4" i="20" a="1"/>
  <c r="H4" i="20" s="1"/>
  <c r="Q20" i="24"/>
  <c r="Q21" i="24"/>
  <c r="Q22" i="24"/>
  <c r="Q23" i="24"/>
  <c r="N20" i="24"/>
  <c r="N21" i="24"/>
  <c r="N22" i="24"/>
  <c r="N23" i="24"/>
  <c r="B79" i="1"/>
  <c r="K8" i="19"/>
  <c r="N9" i="20"/>
  <c r="Z284" i="18"/>
  <c r="Z285" i="18" s="1"/>
  <c r="N5" i="20" s="1"/>
  <c r="Z283" i="18"/>
  <c r="Z282" i="18"/>
  <c r="Z281" i="18"/>
  <c r="Z280" i="18"/>
  <c r="Z279" i="18"/>
  <c r="M9" i="20"/>
  <c r="S249" i="18"/>
  <c r="S248" i="18"/>
  <c r="S247" i="18"/>
  <c r="S246" i="18"/>
  <c r="S245" i="18"/>
  <c r="S244" i="18"/>
  <c r="L9" i="20"/>
  <c r="R8" i="24" s="1"/>
  <c r="L5" i="20"/>
  <c r="L313" i="18"/>
  <c r="L312" i="18"/>
  <c r="L311" i="18"/>
  <c r="L310" i="18"/>
  <c r="L309" i="18"/>
  <c r="L308" i="18"/>
  <c r="L307" i="18"/>
  <c r="K7" i="20" a="1"/>
  <c r="K7" i="20" s="1"/>
  <c r="K9" i="20"/>
  <c r="D311" i="18"/>
  <c r="D310" i="18"/>
  <c r="D309" i="18"/>
  <c r="D308" i="18"/>
  <c r="D307" i="18"/>
  <c r="D306" i="18"/>
  <c r="B84" i="1"/>
  <c r="B85" i="1" s="1"/>
  <c r="B83" i="1"/>
  <c r="B82" i="1"/>
  <c r="B81" i="1"/>
  <c r="B80" i="1"/>
  <c r="L5" i="19"/>
  <c r="I79" i="1"/>
  <c r="I78" i="1"/>
  <c r="I77" i="1"/>
  <c r="I76" i="1"/>
  <c r="I75" i="1"/>
  <c r="I74" i="1"/>
  <c r="P84" i="1"/>
  <c r="P85" i="1" s="1"/>
  <c r="P83" i="1"/>
  <c r="P82" i="1"/>
  <c r="P81" i="1"/>
  <c r="P80" i="1"/>
  <c r="W72" i="1"/>
  <c r="W71" i="1"/>
  <c r="W70" i="1"/>
  <c r="W69" i="1"/>
  <c r="W68" i="1"/>
  <c r="N8" i="19"/>
  <c r="W67" i="1"/>
  <c r="M8" i="19"/>
  <c r="P79" i="1"/>
  <c r="L8" i="19"/>
  <c r="I73" i="1"/>
  <c r="R40" i="24"/>
  <c r="P63" i="24" s="1"/>
  <c r="R35" i="24"/>
  <c r="O63" i="24" s="1"/>
  <c r="Z274" i="18"/>
  <c r="Z273" i="18"/>
  <c r="S241" i="18"/>
  <c r="R39" i="24" s="1"/>
  <c r="P62" i="24" s="1"/>
  <c r="S240" i="18"/>
  <c r="R34" i="24" s="1"/>
  <c r="L304" i="18"/>
  <c r="L303" i="18"/>
  <c r="R33" i="24" s="1"/>
  <c r="R38" i="24"/>
  <c r="P61" i="24" s="1"/>
  <c r="R37" i="24"/>
  <c r="P60" i="24" s="1"/>
  <c r="R32" i="24"/>
  <c r="O60" i="24" s="1"/>
  <c r="E304" i="18"/>
  <c r="E303" i="18"/>
  <c r="Z68" i="1"/>
  <c r="Z67" i="1"/>
  <c r="O40" i="24"/>
  <c r="P59" i="24" s="1"/>
  <c r="O35" i="24"/>
  <c r="O59" i="24" s="1"/>
  <c r="O39" i="24"/>
  <c r="P58" i="24" s="1"/>
  <c r="O34" i="24"/>
  <c r="O58" i="24" s="1"/>
  <c r="S80" i="1"/>
  <c r="S79" i="1"/>
  <c r="O38" i="24"/>
  <c r="P57" i="24" s="1"/>
  <c r="L74" i="1"/>
  <c r="O33" i="24"/>
  <c r="O57" i="24" s="1"/>
  <c r="L73" i="1"/>
  <c r="E80" i="1"/>
  <c r="E79" i="1"/>
  <c r="N46" i="24"/>
  <c r="Q46" i="24"/>
  <c r="Q50" i="24"/>
  <c r="N50" i="24"/>
  <c r="Q49" i="24"/>
  <c r="N49" i="24"/>
  <c r="Q48" i="24"/>
  <c r="N48" i="24"/>
  <c r="Q47" i="24"/>
  <c r="N47" i="24"/>
  <c r="Q45" i="24"/>
  <c r="N45" i="24"/>
  <c r="Q44" i="24"/>
  <c r="N44" i="24"/>
  <c r="Q43" i="24"/>
  <c r="N43" i="24"/>
  <c r="Q42" i="24"/>
  <c r="N42" i="24"/>
  <c r="Q41" i="24"/>
  <c r="N41" i="24"/>
  <c r="Q40" i="24"/>
  <c r="N40" i="24"/>
  <c r="Q39" i="24"/>
  <c r="N39" i="24"/>
  <c r="Q38" i="24"/>
  <c r="N38" i="24"/>
  <c r="Q37" i="24"/>
  <c r="N37" i="24"/>
  <c r="Q36" i="24"/>
  <c r="N36" i="24"/>
  <c r="Q35" i="24"/>
  <c r="N35" i="24"/>
  <c r="Q34" i="24"/>
  <c r="N34" i="24"/>
  <c r="Q33" i="24"/>
  <c r="N33" i="24"/>
  <c r="Q32" i="24"/>
  <c r="N32" i="24"/>
  <c r="Q31" i="24"/>
  <c r="N31" i="24"/>
  <c r="R28" i="24"/>
  <c r="Q28" i="24"/>
  <c r="Q27" i="24"/>
  <c r="Q26" i="24"/>
  <c r="N14" i="24"/>
  <c r="N11" i="24"/>
  <c r="N7" i="20" a="1"/>
  <c r="N7" i="20" s="1"/>
  <c r="M7" i="20" a="1"/>
  <c r="M7" i="20" s="1"/>
  <c r="L7" i="20" a="1"/>
  <c r="L7" i="20" s="1"/>
  <c r="C5" i="20"/>
  <c r="G5" i="20" s="1"/>
  <c r="R5" i="20" s="1"/>
  <c r="D5" i="20"/>
  <c r="E5" i="20"/>
  <c r="F5" i="20"/>
  <c r="C6" i="20"/>
  <c r="D6" i="20"/>
  <c r="E6" i="20"/>
  <c r="F6" i="20"/>
  <c r="C7" i="20"/>
  <c r="D7" i="20"/>
  <c r="E7" i="20"/>
  <c r="F7" i="20"/>
  <c r="C8" i="20"/>
  <c r="G8" i="20" s="1"/>
  <c r="R8" i="20" s="1"/>
  <c r="D8" i="20"/>
  <c r="E8" i="20"/>
  <c r="F8" i="20"/>
  <c r="C9" i="20"/>
  <c r="D9" i="20"/>
  <c r="E9" i="20"/>
  <c r="F9" i="20"/>
  <c r="C10" i="20"/>
  <c r="D10" i="20"/>
  <c r="E10" i="20"/>
  <c r="F10" i="20"/>
  <c r="C11" i="20"/>
  <c r="D11" i="20"/>
  <c r="E11" i="20"/>
  <c r="F11" i="20"/>
  <c r="C12" i="20"/>
  <c r="D12" i="20"/>
  <c r="E12" i="20"/>
  <c r="F12" i="20"/>
  <c r="C13" i="20"/>
  <c r="D13" i="20"/>
  <c r="E13" i="20"/>
  <c r="F13" i="20"/>
  <c r="C14" i="20"/>
  <c r="D14" i="20"/>
  <c r="E14" i="20"/>
  <c r="F14" i="20"/>
  <c r="C15" i="20"/>
  <c r="D15" i="20"/>
  <c r="E15" i="20"/>
  <c r="F15" i="20"/>
  <c r="C16" i="20"/>
  <c r="D16" i="20"/>
  <c r="E16" i="20"/>
  <c r="F16" i="20"/>
  <c r="C17" i="20"/>
  <c r="D17" i="20"/>
  <c r="E17" i="20"/>
  <c r="F17" i="20"/>
  <c r="C18" i="20"/>
  <c r="D18" i="20"/>
  <c r="E18" i="20"/>
  <c r="F18" i="20"/>
  <c r="C19" i="20"/>
  <c r="D19" i="20"/>
  <c r="E19" i="20"/>
  <c r="F19" i="20"/>
  <c r="C20" i="20"/>
  <c r="D20" i="20"/>
  <c r="E20" i="20"/>
  <c r="F20" i="20"/>
  <c r="C21" i="20"/>
  <c r="D21" i="20"/>
  <c r="E21" i="20"/>
  <c r="F21" i="20"/>
  <c r="C22" i="20"/>
  <c r="D22" i="20"/>
  <c r="E22" i="20"/>
  <c r="F22" i="20"/>
  <c r="C23" i="20"/>
  <c r="D23" i="20"/>
  <c r="E23" i="20"/>
  <c r="F23" i="20"/>
  <c r="C24" i="20"/>
  <c r="D24" i="20"/>
  <c r="E24" i="20"/>
  <c r="F24" i="20"/>
  <c r="C25" i="20"/>
  <c r="D25" i="20"/>
  <c r="E25" i="20"/>
  <c r="F25" i="20"/>
  <c r="C26" i="20"/>
  <c r="D26" i="20"/>
  <c r="E26" i="20"/>
  <c r="F26" i="20"/>
  <c r="C27" i="20"/>
  <c r="D27" i="20"/>
  <c r="E27" i="20"/>
  <c r="F27" i="20"/>
  <c r="C28" i="20"/>
  <c r="D28" i="20"/>
  <c r="E28" i="20"/>
  <c r="F28" i="20"/>
  <c r="C29" i="20"/>
  <c r="D29" i="20"/>
  <c r="E29" i="20"/>
  <c r="F29" i="20"/>
  <c r="C30" i="20"/>
  <c r="D30" i="20"/>
  <c r="E30" i="20"/>
  <c r="F30" i="20"/>
  <c r="C31" i="20"/>
  <c r="D31" i="20"/>
  <c r="E31" i="20"/>
  <c r="F31" i="20"/>
  <c r="C32" i="20"/>
  <c r="D32" i="20"/>
  <c r="E32" i="20"/>
  <c r="F32" i="20"/>
  <c r="C33" i="20"/>
  <c r="D33" i="20"/>
  <c r="E33" i="20"/>
  <c r="F33" i="20"/>
  <c r="C34" i="20"/>
  <c r="D34" i="20"/>
  <c r="E34" i="20"/>
  <c r="F34" i="20"/>
  <c r="C35" i="20"/>
  <c r="D35" i="20"/>
  <c r="E35" i="20"/>
  <c r="F35" i="20"/>
  <c r="C36" i="20"/>
  <c r="D36" i="20"/>
  <c r="E36" i="20"/>
  <c r="F36" i="20"/>
  <c r="C37" i="20"/>
  <c r="D37" i="20"/>
  <c r="E37" i="20"/>
  <c r="F37" i="20"/>
  <c r="C38" i="20"/>
  <c r="D38" i="20"/>
  <c r="E38" i="20"/>
  <c r="F38" i="20"/>
  <c r="C39" i="20"/>
  <c r="D39" i="20"/>
  <c r="E39" i="20"/>
  <c r="F39" i="20"/>
  <c r="C40" i="20"/>
  <c r="D40" i="20"/>
  <c r="E40" i="20"/>
  <c r="F40" i="20"/>
  <c r="C41" i="20"/>
  <c r="D41" i="20"/>
  <c r="E41" i="20"/>
  <c r="F41" i="20"/>
  <c r="C42" i="20"/>
  <c r="D42" i="20"/>
  <c r="E42" i="20"/>
  <c r="F42" i="20"/>
  <c r="C43" i="20"/>
  <c r="D43" i="20"/>
  <c r="E43" i="20"/>
  <c r="F43" i="20"/>
  <c r="C44" i="20"/>
  <c r="D44" i="20"/>
  <c r="E44" i="20"/>
  <c r="F44" i="20"/>
  <c r="C45" i="20"/>
  <c r="D45" i="20"/>
  <c r="E45" i="20"/>
  <c r="F45" i="20"/>
  <c r="C46" i="20"/>
  <c r="D46" i="20"/>
  <c r="E46" i="20"/>
  <c r="F46" i="20"/>
  <c r="C47" i="20"/>
  <c r="D47" i="20"/>
  <c r="E47" i="20"/>
  <c r="F47" i="20"/>
  <c r="C48" i="20"/>
  <c r="D48" i="20"/>
  <c r="E48" i="20"/>
  <c r="F48" i="20"/>
  <c r="C49" i="20"/>
  <c r="D49" i="20"/>
  <c r="E49" i="20"/>
  <c r="F49" i="20"/>
  <c r="C50" i="20"/>
  <c r="D50" i="20"/>
  <c r="E50" i="20"/>
  <c r="F50" i="20"/>
  <c r="C51" i="20"/>
  <c r="D51" i="20"/>
  <c r="E51" i="20"/>
  <c r="F51" i="20"/>
  <c r="C52" i="20"/>
  <c r="D52" i="20"/>
  <c r="E52" i="20"/>
  <c r="F52" i="20"/>
  <c r="C53" i="20"/>
  <c r="D53" i="20"/>
  <c r="E53" i="20"/>
  <c r="F53" i="20"/>
  <c r="C54" i="20"/>
  <c r="D54" i="20"/>
  <c r="E54" i="20"/>
  <c r="F54" i="20"/>
  <c r="C55" i="20"/>
  <c r="D55" i="20"/>
  <c r="E55" i="20"/>
  <c r="F55" i="20"/>
  <c r="C56" i="20"/>
  <c r="D56" i="20"/>
  <c r="E56" i="20"/>
  <c r="F56" i="20"/>
  <c r="C57" i="20"/>
  <c r="D57" i="20"/>
  <c r="E57" i="20"/>
  <c r="F57" i="20"/>
  <c r="C58" i="20"/>
  <c r="D58" i="20"/>
  <c r="E58" i="20"/>
  <c r="F58" i="20"/>
  <c r="C59" i="20"/>
  <c r="D59" i="20"/>
  <c r="E59" i="20"/>
  <c r="F59" i="20"/>
  <c r="C60" i="20"/>
  <c r="D60" i="20"/>
  <c r="E60" i="20"/>
  <c r="F60" i="20"/>
  <c r="C61" i="20"/>
  <c r="D61" i="20"/>
  <c r="E61" i="20"/>
  <c r="F61" i="20"/>
  <c r="C62" i="20"/>
  <c r="D62" i="20"/>
  <c r="E62" i="20"/>
  <c r="F62" i="20"/>
  <c r="C63" i="20"/>
  <c r="D63" i="20"/>
  <c r="E63" i="20"/>
  <c r="F63" i="20"/>
  <c r="C64" i="20"/>
  <c r="D64" i="20"/>
  <c r="E64" i="20"/>
  <c r="F64" i="20"/>
  <c r="C65" i="20"/>
  <c r="D65" i="20"/>
  <c r="E65" i="20"/>
  <c r="F65" i="20"/>
  <c r="C66" i="20"/>
  <c r="D66" i="20"/>
  <c r="E66" i="20"/>
  <c r="F66" i="20"/>
  <c r="C67" i="20"/>
  <c r="D67" i="20"/>
  <c r="E67" i="20"/>
  <c r="F67" i="20"/>
  <c r="C68" i="20"/>
  <c r="D68" i="20"/>
  <c r="E68" i="20"/>
  <c r="F68" i="20"/>
  <c r="C69" i="20"/>
  <c r="D69" i="20"/>
  <c r="E69" i="20"/>
  <c r="F69" i="20"/>
  <c r="C70" i="20"/>
  <c r="D70" i="20"/>
  <c r="E70" i="20"/>
  <c r="F70" i="20"/>
  <c r="C71" i="20"/>
  <c r="D71" i="20"/>
  <c r="E71" i="20"/>
  <c r="F71" i="20"/>
  <c r="C72" i="20"/>
  <c r="D72" i="20"/>
  <c r="E72" i="20"/>
  <c r="F72" i="20"/>
  <c r="C73" i="20"/>
  <c r="D73" i="20"/>
  <c r="E73" i="20"/>
  <c r="F73" i="20"/>
  <c r="C74" i="20"/>
  <c r="D74" i="20"/>
  <c r="E74" i="20"/>
  <c r="F74" i="20"/>
  <c r="C75" i="20"/>
  <c r="D75" i="20"/>
  <c r="E75" i="20"/>
  <c r="F75" i="20"/>
  <c r="C76" i="20"/>
  <c r="D76" i="20"/>
  <c r="E76" i="20"/>
  <c r="F76" i="20"/>
  <c r="C77" i="20"/>
  <c r="D77" i="20"/>
  <c r="E77" i="20"/>
  <c r="F77" i="20"/>
  <c r="C78" i="20"/>
  <c r="D78" i="20"/>
  <c r="E78" i="20"/>
  <c r="F78" i="20"/>
  <c r="C79" i="20"/>
  <c r="D79" i="20"/>
  <c r="E79" i="20"/>
  <c r="F79" i="20"/>
  <c r="C80" i="20"/>
  <c r="D80" i="20"/>
  <c r="E80" i="20"/>
  <c r="F80" i="20"/>
  <c r="C81" i="20"/>
  <c r="D81" i="20"/>
  <c r="E81" i="20"/>
  <c r="F81" i="20"/>
  <c r="C82" i="20"/>
  <c r="D82" i="20"/>
  <c r="E82" i="20"/>
  <c r="F82" i="20"/>
  <c r="C83" i="20"/>
  <c r="D83" i="20"/>
  <c r="E83" i="20"/>
  <c r="F83" i="20"/>
  <c r="C84" i="20"/>
  <c r="D84" i="20"/>
  <c r="E84" i="20"/>
  <c r="F84" i="20"/>
  <c r="C85" i="20"/>
  <c r="D85" i="20"/>
  <c r="E85" i="20"/>
  <c r="F85" i="20"/>
  <c r="C86" i="20"/>
  <c r="D86" i="20"/>
  <c r="E86" i="20"/>
  <c r="F86" i="20"/>
  <c r="C87" i="20"/>
  <c r="D87" i="20"/>
  <c r="E87" i="20"/>
  <c r="F87" i="20"/>
  <c r="C88" i="20"/>
  <c r="D88" i="20"/>
  <c r="E88" i="20"/>
  <c r="F88" i="20"/>
  <c r="C89" i="20"/>
  <c r="D89" i="20"/>
  <c r="E89" i="20"/>
  <c r="F89" i="20"/>
  <c r="C90" i="20"/>
  <c r="D90" i="20"/>
  <c r="E90" i="20"/>
  <c r="F90" i="20"/>
  <c r="C91" i="20"/>
  <c r="D91" i="20"/>
  <c r="E91" i="20"/>
  <c r="F91" i="20"/>
  <c r="C92" i="20"/>
  <c r="D92" i="20"/>
  <c r="E92" i="20"/>
  <c r="F92" i="20"/>
  <c r="C93" i="20"/>
  <c r="D93" i="20"/>
  <c r="E93" i="20"/>
  <c r="F93" i="20"/>
  <c r="C94" i="20"/>
  <c r="D94" i="20"/>
  <c r="E94" i="20"/>
  <c r="F94" i="20"/>
  <c r="C95" i="20"/>
  <c r="D95" i="20"/>
  <c r="E95" i="20"/>
  <c r="F95" i="20"/>
  <c r="C96" i="20"/>
  <c r="D96" i="20"/>
  <c r="E96" i="20"/>
  <c r="F96" i="20"/>
  <c r="C97" i="20"/>
  <c r="D97" i="20"/>
  <c r="E97" i="20"/>
  <c r="F97" i="20"/>
  <c r="C98" i="20"/>
  <c r="D98" i="20"/>
  <c r="E98" i="20"/>
  <c r="F98" i="20"/>
  <c r="C99" i="20"/>
  <c r="D99" i="20"/>
  <c r="E99" i="20"/>
  <c r="F99" i="20"/>
  <c r="C100" i="20"/>
  <c r="D100" i="20"/>
  <c r="E100" i="20"/>
  <c r="F100" i="20"/>
  <c r="C101" i="20"/>
  <c r="D101" i="20"/>
  <c r="E101" i="20"/>
  <c r="F101" i="20"/>
  <c r="C102" i="20"/>
  <c r="D102" i="20"/>
  <c r="E102" i="20"/>
  <c r="F102" i="20"/>
  <c r="C103" i="20"/>
  <c r="D103" i="20"/>
  <c r="E103" i="20"/>
  <c r="F103" i="20"/>
  <c r="C104" i="20"/>
  <c r="D104" i="20"/>
  <c r="E104" i="20"/>
  <c r="F104" i="20"/>
  <c r="C105" i="20"/>
  <c r="D105" i="20"/>
  <c r="E105" i="20"/>
  <c r="F105" i="20"/>
  <c r="C106" i="20"/>
  <c r="D106" i="20"/>
  <c r="E106" i="20"/>
  <c r="F106" i="20"/>
  <c r="C107" i="20"/>
  <c r="D107" i="20"/>
  <c r="E107" i="20"/>
  <c r="F107" i="20"/>
  <c r="C108" i="20"/>
  <c r="D108" i="20"/>
  <c r="E108" i="20"/>
  <c r="F108" i="20"/>
  <c r="C109" i="20"/>
  <c r="D109" i="20"/>
  <c r="E109" i="20"/>
  <c r="F109" i="20"/>
  <c r="C110" i="20"/>
  <c r="D110" i="20"/>
  <c r="E110" i="20"/>
  <c r="F110" i="20"/>
  <c r="C111" i="20"/>
  <c r="D111" i="20"/>
  <c r="E111" i="20"/>
  <c r="F111" i="20"/>
  <c r="C112" i="20"/>
  <c r="D112" i="20"/>
  <c r="E112" i="20"/>
  <c r="F112" i="20"/>
  <c r="C113" i="20"/>
  <c r="D113" i="20"/>
  <c r="E113" i="20"/>
  <c r="F113" i="20"/>
  <c r="C114" i="20"/>
  <c r="D114" i="20"/>
  <c r="E114" i="20"/>
  <c r="F114" i="20"/>
  <c r="C115" i="20"/>
  <c r="D115" i="20"/>
  <c r="E115" i="20"/>
  <c r="F115" i="20"/>
  <c r="C116" i="20"/>
  <c r="D116" i="20"/>
  <c r="E116" i="20"/>
  <c r="F116" i="20"/>
  <c r="C117" i="20"/>
  <c r="D117" i="20"/>
  <c r="E117" i="20"/>
  <c r="F117" i="20"/>
  <c r="C118" i="20"/>
  <c r="D118" i="20"/>
  <c r="E118" i="20"/>
  <c r="F118" i="20"/>
  <c r="C119" i="20"/>
  <c r="D119" i="20"/>
  <c r="E119" i="20"/>
  <c r="F119" i="20"/>
  <c r="C120" i="20"/>
  <c r="D120" i="20"/>
  <c r="E120" i="20"/>
  <c r="F120" i="20"/>
  <c r="C121" i="20"/>
  <c r="D121" i="20"/>
  <c r="E121" i="20"/>
  <c r="F121" i="20"/>
  <c r="C122" i="20"/>
  <c r="D122" i="20"/>
  <c r="E122" i="20"/>
  <c r="F122" i="20"/>
  <c r="C123" i="20"/>
  <c r="D123" i="20"/>
  <c r="E123" i="20"/>
  <c r="F123" i="20"/>
  <c r="C124" i="20"/>
  <c r="D124" i="20"/>
  <c r="E124" i="20"/>
  <c r="F124" i="20"/>
  <c r="C125" i="20"/>
  <c r="D125" i="20"/>
  <c r="E125" i="20"/>
  <c r="F125" i="20"/>
  <c r="C126" i="20"/>
  <c r="D126" i="20"/>
  <c r="E126" i="20"/>
  <c r="F126" i="20"/>
  <c r="C127" i="20"/>
  <c r="D127" i="20"/>
  <c r="E127" i="20"/>
  <c r="F127" i="20"/>
  <c r="C128" i="20"/>
  <c r="D128" i="20"/>
  <c r="E128" i="20"/>
  <c r="F128" i="20"/>
  <c r="C129" i="20"/>
  <c r="D129" i="20"/>
  <c r="E129" i="20"/>
  <c r="F129" i="20"/>
  <c r="C130" i="20"/>
  <c r="D130" i="20"/>
  <c r="E130" i="20"/>
  <c r="F130" i="20"/>
  <c r="C131" i="20"/>
  <c r="D131" i="20"/>
  <c r="E131" i="20"/>
  <c r="F131" i="20"/>
  <c r="C132" i="20"/>
  <c r="D132" i="20"/>
  <c r="E132" i="20"/>
  <c r="F132" i="20"/>
  <c r="C133" i="20"/>
  <c r="D133" i="20"/>
  <c r="E133" i="20"/>
  <c r="F133" i="20"/>
  <c r="C134" i="20"/>
  <c r="D134" i="20"/>
  <c r="E134" i="20"/>
  <c r="F134" i="20"/>
  <c r="C135" i="20"/>
  <c r="D135" i="20"/>
  <c r="E135" i="20"/>
  <c r="F135" i="20"/>
  <c r="C136" i="20"/>
  <c r="D136" i="20"/>
  <c r="E136" i="20"/>
  <c r="F136" i="20"/>
  <c r="C137" i="20"/>
  <c r="D137" i="20"/>
  <c r="E137" i="20"/>
  <c r="F137" i="20"/>
  <c r="C138" i="20"/>
  <c r="D138" i="20"/>
  <c r="E138" i="20"/>
  <c r="F138" i="20"/>
  <c r="C139" i="20"/>
  <c r="D139" i="20"/>
  <c r="E139" i="20"/>
  <c r="F139" i="20"/>
  <c r="C140" i="20"/>
  <c r="D140" i="20"/>
  <c r="E140" i="20"/>
  <c r="F140" i="20"/>
  <c r="C141" i="20"/>
  <c r="D141" i="20"/>
  <c r="E141" i="20"/>
  <c r="F141" i="20"/>
  <c r="C142" i="20"/>
  <c r="D142" i="20"/>
  <c r="E142" i="20"/>
  <c r="F142" i="20"/>
  <c r="C143" i="20"/>
  <c r="D143" i="20"/>
  <c r="E143" i="20"/>
  <c r="F143" i="20"/>
  <c r="C144" i="20"/>
  <c r="D144" i="20"/>
  <c r="E144" i="20"/>
  <c r="F144" i="20"/>
  <c r="C145" i="20"/>
  <c r="D145" i="20"/>
  <c r="E145" i="20"/>
  <c r="F145" i="20"/>
  <c r="C146" i="20"/>
  <c r="D146" i="20"/>
  <c r="E146" i="20"/>
  <c r="F146" i="20"/>
  <c r="C147" i="20"/>
  <c r="D147" i="20"/>
  <c r="E147" i="20"/>
  <c r="F147" i="20"/>
  <c r="C148" i="20"/>
  <c r="D148" i="20"/>
  <c r="E148" i="20"/>
  <c r="F148" i="20"/>
  <c r="C149" i="20"/>
  <c r="D149" i="20"/>
  <c r="E149" i="20"/>
  <c r="F149" i="20"/>
  <c r="C150" i="20"/>
  <c r="D150" i="20"/>
  <c r="E150" i="20"/>
  <c r="F150" i="20"/>
  <c r="C151" i="20"/>
  <c r="D151" i="20"/>
  <c r="E151" i="20"/>
  <c r="F151" i="20"/>
  <c r="C152" i="20"/>
  <c r="D152" i="20"/>
  <c r="E152" i="20"/>
  <c r="F152" i="20"/>
  <c r="C153" i="20"/>
  <c r="D153" i="20"/>
  <c r="E153" i="20"/>
  <c r="F153" i="20"/>
  <c r="C154" i="20"/>
  <c r="D154" i="20"/>
  <c r="E154" i="20"/>
  <c r="F154" i="20"/>
  <c r="C155" i="20"/>
  <c r="D155" i="20"/>
  <c r="E155" i="20"/>
  <c r="F155" i="20"/>
  <c r="C156" i="20"/>
  <c r="D156" i="20"/>
  <c r="E156" i="20"/>
  <c r="F156" i="20"/>
  <c r="C157" i="20"/>
  <c r="D157" i="20"/>
  <c r="E157" i="20"/>
  <c r="F157" i="20"/>
  <c r="C158" i="20"/>
  <c r="D158" i="20"/>
  <c r="E158" i="20"/>
  <c r="F158" i="20"/>
  <c r="C159" i="20"/>
  <c r="D159" i="20"/>
  <c r="E159" i="20"/>
  <c r="F159" i="20"/>
  <c r="C160" i="20"/>
  <c r="D160" i="20"/>
  <c r="E160" i="20"/>
  <c r="F160" i="20"/>
  <c r="C161" i="20"/>
  <c r="D161" i="20"/>
  <c r="E161" i="20"/>
  <c r="F161" i="20"/>
  <c r="C162" i="20"/>
  <c r="D162" i="20"/>
  <c r="E162" i="20"/>
  <c r="F162" i="20"/>
  <c r="C163" i="20"/>
  <c r="D163" i="20"/>
  <c r="E163" i="20"/>
  <c r="F163" i="20"/>
  <c r="C164" i="20"/>
  <c r="D164" i="20"/>
  <c r="E164" i="20"/>
  <c r="F164" i="20"/>
  <c r="C165" i="20"/>
  <c r="D165" i="20"/>
  <c r="E165" i="20"/>
  <c r="F165" i="20"/>
  <c r="C166" i="20"/>
  <c r="D166" i="20"/>
  <c r="E166" i="20"/>
  <c r="F166" i="20"/>
  <c r="C167" i="20"/>
  <c r="D167" i="20"/>
  <c r="E167" i="20"/>
  <c r="F167" i="20"/>
  <c r="C168" i="20"/>
  <c r="D168" i="20"/>
  <c r="E168" i="20"/>
  <c r="F168" i="20"/>
  <c r="C169" i="20"/>
  <c r="D169" i="20"/>
  <c r="E169" i="20"/>
  <c r="F169" i="20"/>
  <c r="C170" i="20"/>
  <c r="D170" i="20"/>
  <c r="E170" i="20"/>
  <c r="F170" i="20"/>
  <c r="C171" i="20"/>
  <c r="D171" i="20"/>
  <c r="E171" i="20"/>
  <c r="F171" i="20"/>
  <c r="C172" i="20"/>
  <c r="D172" i="20"/>
  <c r="E172" i="20"/>
  <c r="F172" i="20"/>
  <c r="C173" i="20"/>
  <c r="D173" i="20"/>
  <c r="E173" i="20"/>
  <c r="F173" i="20"/>
  <c r="C174" i="20"/>
  <c r="D174" i="20"/>
  <c r="E174" i="20"/>
  <c r="F174" i="20"/>
  <c r="C175" i="20"/>
  <c r="D175" i="20"/>
  <c r="E175" i="20"/>
  <c r="F175" i="20"/>
  <c r="C176" i="20"/>
  <c r="D176" i="20"/>
  <c r="E176" i="20"/>
  <c r="F176" i="20"/>
  <c r="C177" i="20"/>
  <c r="D177" i="20"/>
  <c r="E177" i="20"/>
  <c r="F177" i="20"/>
  <c r="C178" i="20"/>
  <c r="D178" i="20"/>
  <c r="E178" i="20"/>
  <c r="F178" i="20"/>
  <c r="C179" i="20"/>
  <c r="D179" i="20"/>
  <c r="E179" i="20"/>
  <c r="F179" i="20"/>
  <c r="C180" i="20"/>
  <c r="D180" i="20"/>
  <c r="E180" i="20"/>
  <c r="F180" i="20"/>
  <c r="C181" i="20"/>
  <c r="D181" i="20"/>
  <c r="E181" i="20"/>
  <c r="F181" i="20"/>
  <c r="C182" i="20"/>
  <c r="D182" i="20"/>
  <c r="E182" i="20"/>
  <c r="F182" i="20"/>
  <c r="C183" i="20"/>
  <c r="D183" i="20"/>
  <c r="E183" i="20"/>
  <c r="F183" i="20"/>
  <c r="C184" i="20"/>
  <c r="D184" i="20"/>
  <c r="E184" i="20"/>
  <c r="F184" i="20"/>
  <c r="C185" i="20"/>
  <c r="D185" i="20"/>
  <c r="E185" i="20"/>
  <c r="F185" i="20"/>
  <c r="C186" i="20"/>
  <c r="D186" i="20"/>
  <c r="E186" i="20"/>
  <c r="F186" i="20"/>
  <c r="C187" i="20"/>
  <c r="D187" i="20"/>
  <c r="E187" i="20"/>
  <c r="F187" i="20"/>
  <c r="C188" i="20"/>
  <c r="D188" i="20"/>
  <c r="E188" i="20"/>
  <c r="F188" i="20"/>
  <c r="C189" i="20"/>
  <c r="D189" i="20"/>
  <c r="E189" i="20"/>
  <c r="F189" i="20"/>
  <c r="C190" i="20"/>
  <c r="D190" i="20"/>
  <c r="E190" i="20"/>
  <c r="F190" i="20"/>
  <c r="C191" i="20"/>
  <c r="D191" i="20"/>
  <c r="E191" i="20"/>
  <c r="F191" i="20"/>
  <c r="C192" i="20"/>
  <c r="D192" i="20"/>
  <c r="E192" i="20"/>
  <c r="F192" i="20"/>
  <c r="C193" i="20"/>
  <c r="D193" i="20"/>
  <c r="E193" i="20"/>
  <c r="F193" i="20"/>
  <c r="C194" i="20"/>
  <c r="D194" i="20"/>
  <c r="E194" i="20"/>
  <c r="F194" i="20"/>
  <c r="C195" i="20"/>
  <c r="D195" i="20"/>
  <c r="E195" i="20"/>
  <c r="F195" i="20"/>
  <c r="C196" i="20"/>
  <c r="D196" i="20"/>
  <c r="E196" i="20"/>
  <c r="F196" i="20"/>
  <c r="C197" i="20"/>
  <c r="D197" i="20"/>
  <c r="E197" i="20"/>
  <c r="F197" i="20"/>
  <c r="C198" i="20"/>
  <c r="D198" i="20"/>
  <c r="E198" i="20"/>
  <c r="F198" i="20"/>
  <c r="C199" i="20"/>
  <c r="D199" i="20"/>
  <c r="E199" i="20"/>
  <c r="F199" i="20"/>
  <c r="C200" i="20"/>
  <c r="D200" i="20"/>
  <c r="E200" i="20"/>
  <c r="F200" i="20"/>
  <c r="C201" i="20"/>
  <c r="D201" i="20"/>
  <c r="E201" i="20"/>
  <c r="F201" i="20"/>
  <c r="C202" i="20"/>
  <c r="D202" i="20"/>
  <c r="E202" i="20"/>
  <c r="F202" i="20"/>
  <c r="C203" i="20"/>
  <c r="D203" i="20"/>
  <c r="E203" i="20"/>
  <c r="F203" i="20"/>
  <c r="C204" i="20"/>
  <c r="D204" i="20"/>
  <c r="E204" i="20"/>
  <c r="F204" i="20"/>
  <c r="C205" i="20"/>
  <c r="D205" i="20"/>
  <c r="E205" i="20"/>
  <c r="F205" i="20"/>
  <c r="C206" i="20"/>
  <c r="D206" i="20"/>
  <c r="E206" i="20"/>
  <c r="F206" i="20"/>
  <c r="C207" i="20"/>
  <c r="D207" i="20"/>
  <c r="E207" i="20"/>
  <c r="F207" i="20"/>
  <c r="C208" i="20"/>
  <c r="D208" i="20"/>
  <c r="E208" i="20"/>
  <c r="F208" i="20"/>
  <c r="C209" i="20"/>
  <c r="D209" i="20"/>
  <c r="E209" i="20"/>
  <c r="F209" i="20"/>
  <c r="C210" i="20"/>
  <c r="D210" i="20"/>
  <c r="E210" i="20"/>
  <c r="F210" i="20"/>
  <c r="C211" i="20"/>
  <c r="D211" i="20"/>
  <c r="E211" i="20"/>
  <c r="F211" i="20"/>
  <c r="C212" i="20"/>
  <c r="D212" i="20"/>
  <c r="E212" i="20"/>
  <c r="F212" i="20"/>
  <c r="C213" i="20"/>
  <c r="D213" i="20"/>
  <c r="E213" i="20"/>
  <c r="F213" i="20"/>
  <c r="C214" i="20"/>
  <c r="D214" i="20"/>
  <c r="E214" i="20"/>
  <c r="F214" i="20"/>
  <c r="C215" i="20"/>
  <c r="D215" i="20"/>
  <c r="E215" i="20"/>
  <c r="F215" i="20"/>
  <c r="C216" i="20"/>
  <c r="D216" i="20"/>
  <c r="E216" i="20"/>
  <c r="F216" i="20"/>
  <c r="C217" i="20"/>
  <c r="D217" i="20"/>
  <c r="E217" i="20"/>
  <c r="F217" i="20"/>
  <c r="C218" i="20"/>
  <c r="D218" i="20"/>
  <c r="E218" i="20"/>
  <c r="F218" i="20"/>
  <c r="C219" i="20"/>
  <c r="D219" i="20"/>
  <c r="E219" i="20"/>
  <c r="F219" i="20"/>
  <c r="C220" i="20"/>
  <c r="D220" i="20"/>
  <c r="E220" i="20"/>
  <c r="F220" i="20"/>
  <c r="C221" i="20"/>
  <c r="D221" i="20"/>
  <c r="E221" i="20"/>
  <c r="F221" i="20"/>
  <c r="C222" i="20"/>
  <c r="D222" i="20"/>
  <c r="E222" i="20"/>
  <c r="F222" i="20"/>
  <c r="C223" i="20"/>
  <c r="D223" i="20"/>
  <c r="E223" i="20"/>
  <c r="F223" i="20"/>
  <c r="C224" i="20"/>
  <c r="D224" i="20"/>
  <c r="E224" i="20"/>
  <c r="F224" i="20"/>
  <c r="C225" i="20"/>
  <c r="D225" i="20"/>
  <c r="E225" i="20"/>
  <c r="F225" i="20"/>
  <c r="C226" i="20"/>
  <c r="D226" i="20"/>
  <c r="E226" i="20"/>
  <c r="F226" i="20"/>
  <c r="C227" i="20"/>
  <c r="D227" i="20"/>
  <c r="E227" i="20"/>
  <c r="F227" i="20"/>
  <c r="C228" i="20"/>
  <c r="D228" i="20"/>
  <c r="E228" i="20"/>
  <c r="F228" i="20"/>
  <c r="C229" i="20"/>
  <c r="D229" i="20"/>
  <c r="E229" i="20"/>
  <c r="F229" i="20"/>
  <c r="C230" i="20"/>
  <c r="D230" i="20"/>
  <c r="E230" i="20"/>
  <c r="F230" i="20"/>
  <c r="C231" i="20"/>
  <c r="D231" i="20"/>
  <c r="E231" i="20"/>
  <c r="F231" i="20"/>
  <c r="C232" i="20"/>
  <c r="D232" i="20"/>
  <c r="E232" i="20"/>
  <c r="F232" i="20"/>
  <c r="C233" i="20"/>
  <c r="D233" i="20"/>
  <c r="E233" i="20"/>
  <c r="F233" i="20"/>
  <c r="C234" i="20"/>
  <c r="D234" i="20"/>
  <c r="E234" i="20"/>
  <c r="F234" i="20"/>
  <c r="C235" i="20"/>
  <c r="D235" i="20"/>
  <c r="E235" i="20"/>
  <c r="F235" i="20"/>
  <c r="C236" i="20"/>
  <c r="D236" i="20"/>
  <c r="E236" i="20"/>
  <c r="F236" i="20"/>
  <c r="C237" i="20"/>
  <c r="D237" i="20"/>
  <c r="E237" i="20"/>
  <c r="F237" i="20"/>
  <c r="C238" i="20"/>
  <c r="D238" i="20"/>
  <c r="E238" i="20"/>
  <c r="F238" i="20"/>
  <c r="C239" i="20"/>
  <c r="D239" i="20"/>
  <c r="E239" i="20"/>
  <c r="F239" i="20"/>
  <c r="C240" i="20"/>
  <c r="D240" i="20"/>
  <c r="E240" i="20"/>
  <c r="F240" i="20"/>
  <c r="C241" i="20"/>
  <c r="D241" i="20"/>
  <c r="E241" i="20"/>
  <c r="F241" i="20"/>
  <c r="C242" i="20"/>
  <c r="D242" i="20"/>
  <c r="E242" i="20"/>
  <c r="F242" i="20"/>
  <c r="C243" i="20"/>
  <c r="D243" i="20"/>
  <c r="E243" i="20"/>
  <c r="F243" i="20"/>
  <c r="C244" i="20"/>
  <c r="D244" i="20"/>
  <c r="E244" i="20"/>
  <c r="F244" i="20"/>
  <c r="C245" i="20"/>
  <c r="D245" i="20"/>
  <c r="E245" i="20"/>
  <c r="F245" i="20"/>
  <c r="C246" i="20"/>
  <c r="D246" i="20"/>
  <c r="E246" i="20"/>
  <c r="F246" i="20"/>
  <c r="C247" i="20"/>
  <c r="D247" i="20"/>
  <c r="E247" i="20"/>
  <c r="F247" i="20"/>
  <c r="C248" i="20"/>
  <c r="D248" i="20"/>
  <c r="E248" i="20"/>
  <c r="F248" i="20"/>
  <c r="C249" i="20"/>
  <c r="D249" i="20"/>
  <c r="E249" i="20"/>
  <c r="F249" i="20"/>
  <c r="C250" i="20"/>
  <c r="D250" i="20"/>
  <c r="E250" i="20"/>
  <c r="F250" i="20"/>
  <c r="C251" i="20"/>
  <c r="D251" i="20"/>
  <c r="E251" i="20"/>
  <c r="F251" i="20"/>
  <c r="C252" i="20"/>
  <c r="D252" i="20"/>
  <c r="E252" i="20"/>
  <c r="F252" i="20"/>
  <c r="C253" i="20"/>
  <c r="D253" i="20"/>
  <c r="E253" i="20"/>
  <c r="F253" i="20"/>
  <c r="C254" i="20"/>
  <c r="D254" i="20"/>
  <c r="E254" i="20"/>
  <c r="F254" i="20"/>
  <c r="C255" i="20"/>
  <c r="D255" i="20"/>
  <c r="E255" i="20"/>
  <c r="F255" i="20"/>
  <c r="C256" i="20"/>
  <c r="D256" i="20"/>
  <c r="E256" i="20"/>
  <c r="F256" i="20"/>
  <c r="C257" i="20"/>
  <c r="D257" i="20"/>
  <c r="E257" i="20"/>
  <c r="F257" i="20"/>
  <c r="C258" i="20"/>
  <c r="D258" i="20"/>
  <c r="E258" i="20"/>
  <c r="F258" i="20"/>
  <c r="C259" i="20"/>
  <c r="D259" i="20"/>
  <c r="E259" i="20"/>
  <c r="F259" i="20"/>
  <c r="C260" i="20"/>
  <c r="D260" i="20"/>
  <c r="E260" i="20"/>
  <c r="F260" i="20"/>
  <c r="C261" i="20"/>
  <c r="D261" i="20"/>
  <c r="E261" i="20"/>
  <c r="F261" i="20"/>
  <c r="C262" i="20"/>
  <c r="D262" i="20"/>
  <c r="E262" i="20"/>
  <c r="F262" i="20"/>
  <c r="C263" i="20"/>
  <c r="D263" i="20"/>
  <c r="E263" i="20"/>
  <c r="F263" i="20"/>
  <c r="C264" i="20"/>
  <c r="D264" i="20"/>
  <c r="E264" i="20"/>
  <c r="F264" i="20"/>
  <c r="C265" i="20"/>
  <c r="D265" i="20"/>
  <c r="E265" i="20"/>
  <c r="F265" i="20"/>
  <c r="C266" i="20"/>
  <c r="D266" i="20"/>
  <c r="E266" i="20"/>
  <c r="F266" i="20"/>
  <c r="C267" i="20"/>
  <c r="D267" i="20"/>
  <c r="E267" i="20"/>
  <c r="F267" i="20"/>
  <c r="C268" i="20"/>
  <c r="D268" i="20"/>
  <c r="E268" i="20"/>
  <c r="F268" i="20"/>
  <c r="C269" i="20"/>
  <c r="D269" i="20"/>
  <c r="E269" i="20"/>
  <c r="F269" i="20"/>
  <c r="C270" i="20"/>
  <c r="D270" i="20"/>
  <c r="E270" i="20"/>
  <c r="F270" i="20"/>
  <c r="C271" i="20"/>
  <c r="D271" i="20"/>
  <c r="E271" i="20"/>
  <c r="F271" i="20"/>
  <c r="C272" i="20"/>
  <c r="D272" i="20"/>
  <c r="E272" i="20"/>
  <c r="F272" i="20"/>
  <c r="C273" i="20"/>
  <c r="D273" i="20"/>
  <c r="E273" i="20"/>
  <c r="F273" i="20"/>
  <c r="C274" i="20"/>
  <c r="D274" i="20"/>
  <c r="E274" i="20"/>
  <c r="F274" i="20"/>
  <c r="C275" i="20"/>
  <c r="D275" i="20"/>
  <c r="E275" i="20"/>
  <c r="F275" i="20"/>
  <c r="C276" i="20"/>
  <c r="D276" i="20"/>
  <c r="E276" i="20"/>
  <c r="F276" i="20"/>
  <c r="C277" i="20"/>
  <c r="D277" i="20"/>
  <c r="E277" i="20"/>
  <c r="F277" i="20"/>
  <c r="C278" i="20"/>
  <c r="D278" i="20"/>
  <c r="E278" i="20"/>
  <c r="F278" i="20"/>
  <c r="C279" i="20"/>
  <c r="D279" i="20"/>
  <c r="E279" i="20"/>
  <c r="F279" i="20"/>
  <c r="C280" i="20"/>
  <c r="D280" i="20"/>
  <c r="E280" i="20"/>
  <c r="F280" i="20"/>
  <c r="C281" i="20"/>
  <c r="D281" i="20"/>
  <c r="E281" i="20"/>
  <c r="F281" i="20"/>
  <c r="C282" i="20"/>
  <c r="D282" i="20"/>
  <c r="E282" i="20"/>
  <c r="F282" i="20"/>
  <c r="C283" i="20"/>
  <c r="D283" i="20"/>
  <c r="E283" i="20"/>
  <c r="F283" i="20"/>
  <c r="C284" i="20"/>
  <c r="D284" i="20"/>
  <c r="E284" i="20"/>
  <c r="F284" i="20"/>
  <c r="C285" i="20"/>
  <c r="D285" i="20"/>
  <c r="E285" i="20"/>
  <c r="F285" i="20"/>
  <c r="C286" i="20"/>
  <c r="D286" i="20"/>
  <c r="E286" i="20"/>
  <c r="F286" i="20"/>
  <c r="C287" i="20"/>
  <c r="D287" i="20"/>
  <c r="E287" i="20"/>
  <c r="F287" i="20"/>
  <c r="C288" i="20"/>
  <c r="D288" i="20"/>
  <c r="E288" i="20"/>
  <c r="F288" i="20"/>
  <c r="C289" i="20"/>
  <c r="D289" i="20"/>
  <c r="E289" i="20"/>
  <c r="F289" i="20"/>
  <c r="C290" i="20"/>
  <c r="D290" i="20"/>
  <c r="E290" i="20"/>
  <c r="F290" i="20"/>
  <c r="C291" i="20"/>
  <c r="D291" i="20"/>
  <c r="E291" i="20"/>
  <c r="F291" i="20"/>
  <c r="C292" i="20"/>
  <c r="D292" i="20"/>
  <c r="E292" i="20"/>
  <c r="F292" i="20"/>
  <c r="C293" i="20"/>
  <c r="D293" i="20"/>
  <c r="E293" i="20"/>
  <c r="F293" i="20"/>
  <c r="C294" i="20"/>
  <c r="D294" i="20"/>
  <c r="E294" i="20"/>
  <c r="F294" i="20"/>
  <c r="C295" i="20"/>
  <c r="D295" i="20"/>
  <c r="E295" i="20"/>
  <c r="F295" i="20"/>
  <c r="C296" i="20"/>
  <c r="D296" i="20"/>
  <c r="E296" i="20"/>
  <c r="F296" i="20"/>
  <c r="C297" i="20"/>
  <c r="D297" i="20"/>
  <c r="E297" i="20"/>
  <c r="F297" i="20"/>
  <c r="C298" i="20"/>
  <c r="D298" i="20"/>
  <c r="E298" i="20"/>
  <c r="F298" i="20"/>
  <c r="C299" i="20"/>
  <c r="D299" i="20"/>
  <c r="E299" i="20"/>
  <c r="F299" i="20"/>
  <c r="C300" i="20"/>
  <c r="D300" i="20"/>
  <c r="E300" i="20"/>
  <c r="F300" i="20"/>
  <c r="C301" i="20"/>
  <c r="D301" i="20"/>
  <c r="E301" i="20"/>
  <c r="F301" i="20"/>
  <c r="C302" i="20"/>
  <c r="D302" i="20"/>
  <c r="E302" i="20"/>
  <c r="F302" i="20"/>
  <c r="C303" i="20"/>
  <c r="D303" i="20"/>
  <c r="E303" i="20"/>
  <c r="F303" i="20"/>
  <c r="C304" i="20"/>
  <c r="D304" i="20"/>
  <c r="E304" i="20"/>
  <c r="F304" i="20"/>
  <c r="C305" i="20"/>
  <c r="D305" i="20"/>
  <c r="E305" i="20"/>
  <c r="F305" i="20"/>
  <c r="C306" i="20"/>
  <c r="D306" i="20"/>
  <c r="E306" i="20"/>
  <c r="F306" i="20"/>
  <c r="C307" i="20"/>
  <c r="D307" i="20"/>
  <c r="E307" i="20"/>
  <c r="F307" i="20"/>
  <c r="C308" i="20"/>
  <c r="D308" i="20"/>
  <c r="E308" i="20"/>
  <c r="F308" i="20"/>
  <c r="C309" i="20"/>
  <c r="D309" i="20"/>
  <c r="E309" i="20"/>
  <c r="F309" i="20"/>
  <c r="C310" i="20"/>
  <c r="D310" i="20"/>
  <c r="E310" i="20"/>
  <c r="F310" i="20"/>
  <c r="C311" i="20"/>
  <c r="D311" i="20"/>
  <c r="E311" i="20"/>
  <c r="F311" i="20"/>
  <c r="C312" i="20"/>
  <c r="D312" i="20"/>
  <c r="E312" i="20"/>
  <c r="F312" i="20"/>
  <c r="C313" i="20"/>
  <c r="D313" i="20"/>
  <c r="E313" i="20"/>
  <c r="F313" i="20"/>
  <c r="C314" i="20"/>
  <c r="D314" i="20"/>
  <c r="E314" i="20"/>
  <c r="F314" i="20"/>
  <c r="C315" i="20"/>
  <c r="D315" i="20"/>
  <c r="E315" i="20"/>
  <c r="F315" i="20"/>
  <c r="C316" i="20"/>
  <c r="D316" i="20"/>
  <c r="E316" i="20"/>
  <c r="F316" i="20"/>
  <c r="C317" i="20"/>
  <c r="D317" i="20"/>
  <c r="E317" i="20"/>
  <c r="F317" i="20"/>
  <c r="C318" i="20"/>
  <c r="D318" i="20"/>
  <c r="E318" i="20"/>
  <c r="F318" i="20"/>
  <c r="C319" i="20"/>
  <c r="D319" i="20"/>
  <c r="E319" i="20"/>
  <c r="F319" i="20"/>
  <c r="C320" i="20"/>
  <c r="D320" i="20"/>
  <c r="E320" i="20"/>
  <c r="F320" i="20"/>
  <c r="C321" i="20"/>
  <c r="D321" i="20"/>
  <c r="E321" i="20"/>
  <c r="F321" i="20"/>
  <c r="C322" i="20"/>
  <c r="D322" i="20"/>
  <c r="E322" i="20"/>
  <c r="F322" i="20"/>
  <c r="C323" i="20"/>
  <c r="D323" i="20"/>
  <c r="E323" i="20"/>
  <c r="F323" i="20"/>
  <c r="C324" i="20"/>
  <c r="D324" i="20"/>
  <c r="E324" i="20"/>
  <c r="F324" i="20"/>
  <c r="C325" i="20"/>
  <c r="D325" i="20"/>
  <c r="E325" i="20"/>
  <c r="F325" i="20"/>
  <c r="C326" i="20"/>
  <c r="D326" i="20"/>
  <c r="E326" i="20"/>
  <c r="F326" i="20"/>
  <c r="C327" i="20"/>
  <c r="D327" i="20"/>
  <c r="E327" i="20"/>
  <c r="F327" i="20"/>
  <c r="C328" i="20"/>
  <c r="D328" i="20"/>
  <c r="E328" i="20"/>
  <c r="F328" i="20"/>
  <c r="C329" i="20"/>
  <c r="D329" i="20"/>
  <c r="E329" i="20"/>
  <c r="F329" i="20"/>
  <c r="C330" i="20"/>
  <c r="D330" i="20"/>
  <c r="E330" i="20"/>
  <c r="F330" i="20"/>
  <c r="C331" i="20"/>
  <c r="D331" i="20"/>
  <c r="E331" i="20"/>
  <c r="F331" i="20"/>
  <c r="C332" i="20"/>
  <c r="D332" i="20"/>
  <c r="E332" i="20"/>
  <c r="F332" i="20"/>
  <c r="C333" i="20"/>
  <c r="D333" i="20"/>
  <c r="E333" i="20"/>
  <c r="F333" i="20"/>
  <c r="C334" i="20"/>
  <c r="D334" i="20"/>
  <c r="E334" i="20"/>
  <c r="F334" i="20"/>
  <c r="C335" i="20"/>
  <c r="D335" i="20"/>
  <c r="E335" i="20"/>
  <c r="F335" i="20"/>
  <c r="C336" i="20"/>
  <c r="D336" i="20"/>
  <c r="E336" i="20"/>
  <c r="F336" i="20"/>
  <c r="C337" i="20"/>
  <c r="D337" i="20"/>
  <c r="E337" i="20"/>
  <c r="F337" i="20"/>
  <c r="C338" i="20"/>
  <c r="D338" i="20"/>
  <c r="E338" i="20"/>
  <c r="F338" i="20"/>
  <c r="C339" i="20"/>
  <c r="D339" i="20"/>
  <c r="E339" i="20"/>
  <c r="F339" i="20"/>
  <c r="C340" i="20"/>
  <c r="D340" i="20"/>
  <c r="E340" i="20"/>
  <c r="F340" i="20"/>
  <c r="C341" i="20"/>
  <c r="D341" i="20"/>
  <c r="E341" i="20"/>
  <c r="F341" i="20"/>
  <c r="C342" i="20"/>
  <c r="D342" i="20"/>
  <c r="E342" i="20"/>
  <c r="F342" i="20"/>
  <c r="C343" i="20"/>
  <c r="D343" i="20"/>
  <c r="E343" i="20"/>
  <c r="F343" i="20"/>
  <c r="C344" i="20"/>
  <c r="D344" i="20"/>
  <c r="E344" i="20"/>
  <c r="F344" i="20"/>
  <c r="C345" i="20"/>
  <c r="D345" i="20"/>
  <c r="E345" i="20"/>
  <c r="F345" i="20"/>
  <c r="C346" i="20"/>
  <c r="D346" i="20"/>
  <c r="E346" i="20"/>
  <c r="F346" i="20"/>
  <c r="C347" i="20"/>
  <c r="D347" i="20"/>
  <c r="E347" i="20"/>
  <c r="F347" i="20"/>
  <c r="C348" i="20"/>
  <c r="D348" i="20"/>
  <c r="E348" i="20"/>
  <c r="F348" i="20"/>
  <c r="C349" i="20"/>
  <c r="D349" i="20"/>
  <c r="E349" i="20"/>
  <c r="F349" i="20"/>
  <c r="C350" i="20"/>
  <c r="D350" i="20"/>
  <c r="E350" i="20"/>
  <c r="F350" i="20"/>
  <c r="C351" i="20"/>
  <c r="D351" i="20"/>
  <c r="E351" i="20"/>
  <c r="F351" i="20"/>
  <c r="C352" i="20"/>
  <c r="D352" i="20"/>
  <c r="E352" i="20"/>
  <c r="F352" i="20"/>
  <c r="C353" i="20"/>
  <c r="D353" i="20"/>
  <c r="E353" i="20"/>
  <c r="F353" i="20"/>
  <c r="C354" i="20"/>
  <c r="D354" i="20"/>
  <c r="E354" i="20"/>
  <c r="F354" i="20"/>
  <c r="C355" i="20"/>
  <c r="D355" i="20"/>
  <c r="E355" i="20"/>
  <c r="F355" i="20"/>
  <c r="C356" i="20"/>
  <c r="D356" i="20"/>
  <c r="E356" i="20"/>
  <c r="F356" i="20"/>
  <c r="C357" i="20"/>
  <c r="D357" i="20"/>
  <c r="E357" i="20"/>
  <c r="F357" i="20"/>
  <c r="C358" i="20"/>
  <c r="D358" i="20"/>
  <c r="E358" i="20"/>
  <c r="F358" i="20"/>
  <c r="C359" i="20"/>
  <c r="D359" i="20"/>
  <c r="E359" i="20"/>
  <c r="F359" i="20"/>
  <c r="C360" i="20"/>
  <c r="D360" i="20"/>
  <c r="E360" i="20"/>
  <c r="F360" i="20"/>
  <c r="C361" i="20"/>
  <c r="D361" i="20"/>
  <c r="E361" i="20"/>
  <c r="F361" i="20"/>
  <c r="C362" i="20"/>
  <c r="D362" i="20"/>
  <c r="E362" i="20"/>
  <c r="F362" i="20"/>
  <c r="C363" i="20"/>
  <c r="D363" i="20"/>
  <c r="E363" i="20"/>
  <c r="F363" i="20"/>
  <c r="C364" i="20"/>
  <c r="D364" i="20"/>
  <c r="E364" i="20"/>
  <c r="F364" i="20"/>
  <c r="C365" i="20"/>
  <c r="D365" i="20"/>
  <c r="E365" i="20"/>
  <c r="F365" i="20"/>
  <c r="C366" i="20"/>
  <c r="D366" i="20"/>
  <c r="E366" i="20"/>
  <c r="F366" i="20"/>
  <c r="C367" i="20"/>
  <c r="D367" i="20"/>
  <c r="E367" i="20"/>
  <c r="F367" i="20"/>
  <c r="C368" i="20"/>
  <c r="D368" i="20"/>
  <c r="E368" i="20"/>
  <c r="F368" i="20"/>
  <c r="C369" i="20"/>
  <c r="D369" i="20"/>
  <c r="E369" i="20"/>
  <c r="F369" i="20"/>
  <c r="C370" i="20"/>
  <c r="D370" i="20"/>
  <c r="E370" i="20"/>
  <c r="F370" i="20"/>
  <c r="C371" i="20"/>
  <c r="D371" i="20"/>
  <c r="E371" i="20"/>
  <c r="F371" i="20"/>
  <c r="C372" i="20"/>
  <c r="D372" i="20"/>
  <c r="E372" i="20"/>
  <c r="F372" i="20"/>
  <c r="C373" i="20"/>
  <c r="D373" i="20"/>
  <c r="E373" i="20"/>
  <c r="F373" i="20"/>
  <c r="C374" i="20"/>
  <c r="D374" i="20"/>
  <c r="E374" i="20"/>
  <c r="F374" i="20"/>
  <c r="C375" i="20"/>
  <c r="D375" i="20"/>
  <c r="E375" i="20"/>
  <c r="F375" i="20"/>
  <c r="C376" i="20"/>
  <c r="D376" i="20"/>
  <c r="E376" i="20"/>
  <c r="F376" i="20"/>
  <c r="C377" i="20"/>
  <c r="D377" i="20"/>
  <c r="E377" i="20"/>
  <c r="F377" i="20"/>
  <c r="C378" i="20"/>
  <c r="D378" i="20"/>
  <c r="E378" i="20"/>
  <c r="F378" i="20"/>
  <c r="C379" i="20"/>
  <c r="D379" i="20"/>
  <c r="E379" i="20"/>
  <c r="F379" i="20"/>
  <c r="C380" i="20"/>
  <c r="D380" i="20"/>
  <c r="E380" i="20"/>
  <c r="F380" i="20"/>
  <c r="C381" i="20"/>
  <c r="D381" i="20"/>
  <c r="E381" i="20"/>
  <c r="F381" i="20"/>
  <c r="C382" i="20"/>
  <c r="D382" i="20"/>
  <c r="E382" i="20"/>
  <c r="F382" i="20"/>
  <c r="C383" i="20"/>
  <c r="D383" i="20"/>
  <c r="E383" i="20"/>
  <c r="F383" i="20"/>
  <c r="C384" i="20"/>
  <c r="D384" i="20"/>
  <c r="E384" i="20"/>
  <c r="F384" i="20"/>
  <c r="C385" i="20"/>
  <c r="D385" i="20"/>
  <c r="E385" i="20"/>
  <c r="F385" i="20"/>
  <c r="C386" i="20"/>
  <c r="D386" i="20"/>
  <c r="E386" i="20"/>
  <c r="F386" i="20"/>
  <c r="C387" i="20"/>
  <c r="D387" i="20"/>
  <c r="E387" i="20"/>
  <c r="F387" i="20"/>
  <c r="C388" i="20"/>
  <c r="D388" i="20"/>
  <c r="E388" i="20"/>
  <c r="F388" i="20"/>
  <c r="C389" i="20"/>
  <c r="D389" i="20"/>
  <c r="E389" i="20"/>
  <c r="F389" i="20"/>
  <c r="C390" i="20"/>
  <c r="D390" i="20"/>
  <c r="E390" i="20"/>
  <c r="F390" i="20"/>
  <c r="C391" i="20"/>
  <c r="D391" i="20"/>
  <c r="E391" i="20"/>
  <c r="F391" i="20"/>
  <c r="C392" i="20"/>
  <c r="D392" i="20"/>
  <c r="E392" i="20"/>
  <c r="F392" i="20"/>
  <c r="C393" i="20"/>
  <c r="D393" i="20"/>
  <c r="E393" i="20"/>
  <c r="F393" i="20"/>
  <c r="C394" i="20"/>
  <c r="D394" i="20"/>
  <c r="E394" i="20"/>
  <c r="F394" i="20"/>
  <c r="C395" i="20"/>
  <c r="D395" i="20"/>
  <c r="E395" i="20"/>
  <c r="F395" i="20"/>
  <c r="C396" i="20"/>
  <c r="D396" i="20"/>
  <c r="E396" i="20"/>
  <c r="F396" i="20"/>
  <c r="C397" i="20"/>
  <c r="D397" i="20"/>
  <c r="E397" i="20"/>
  <c r="F397" i="20"/>
  <c r="C398" i="20"/>
  <c r="D398" i="20"/>
  <c r="E398" i="20"/>
  <c r="F398" i="20"/>
  <c r="C399" i="20"/>
  <c r="D399" i="20"/>
  <c r="E399" i="20"/>
  <c r="F399" i="20"/>
  <c r="C400" i="20"/>
  <c r="D400" i="20"/>
  <c r="E400" i="20"/>
  <c r="F400" i="20"/>
  <c r="C401" i="20"/>
  <c r="D401" i="20"/>
  <c r="E401" i="20"/>
  <c r="F401" i="20"/>
  <c r="C402" i="20"/>
  <c r="D402" i="20"/>
  <c r="E402" i="20"/>
  <c r="F402" i="20"/>
  <c r="C403" i="20"/>
  <c r="D403" i="20"/>
  <c r="E403" i="20"/>
  <c r="F403" i="20"/>
  <c r="C404" i="20"/>
  <c r="D404" i="20"/>
  <c r="E404" i="20"/>
  <c r="F404" i="20"/>
  <c r="C405" i="20"/>
  <c r="D405" i="20"/>
  <c r="E405" i="20"/>
  <c r="F405" i="20"/>
  <c r="C406" i="20"/>
  <c r="D406" i="20"/>
  <c r="E406" i="20"/>
  <c r="F406" i="20"/>
  <c r="C407" i="20"/>
  <c r="D407" i="20"/>
  <c r="E407" i="20"/>
  <c r="F407" i="20"/>
  <c r="C408" i="20"/>
  <c r="D408" i="20"/>
  <c r="E408" i="20"/>
  <c r="F408" i="20"/>
  <c r="C409" i="20"/>
  <c r="D409" i="20"/>
  <c r="E409" i="20"/>
  <c r="F409" i="20"/>
  <c r="C410" i="20"/>
  <c r="D410" i="20"/>
  <c r="E410" i="20"/>
  <c r="F410" i="20"/>
  <c r="C411" i="20"/>
  <c r="D411" i="20"/>
  <c r="E411" i="20"/>
  <c r="F411" i="20"/>
  <c r="C412" i="20"/>
  <c r="D412" i="20"/>
  <c r="E412" i="20"/>
  <c r="F412" i="20"/>
  <c r="C413" i="20"/>
  <c r="D413" i="20"/>
  <c r="E413" i="20"/>
  <c r="F413" i="20"/>
  <c r="C414" i="20"/>
  <c r="D414" i="20"/>
  <c r="E414" i="20"/>
  <c r="F414" i="20"/>
  <c r="C415" i="20"/>
  <c r="D415" i="20"/>
  <c r="E415" i="20"/>
  <c r="F415" i="20"/>
  <c r="C416" i="20"/>
  <c r="D416" i="20"/>
  <c r="E416" i="20"/>
  <c r="F416" i="20"/>
  <c r="C417" i="20"/>
  <c r="D417" i="20"/>
  <c r="E417" i="20"/>
  <c r="F417" i="20"/>
  <c r="C418" i="20"/>
  <c r="D418" i="20"/>
  <c r="E418" i="20"/>
  <c r="F418" i="20"/>
  <c r="C419" i="20"/>
  <c r="D419" i="20"/>
  <c r="E419" i="20"/>
  <c r="F419" i="20"/>
  <c r="C420" i="20"/>
  <c r="D420" i="20"/>
  <c r="E420" i="20"/>
  <c r="F420" i="20"/>
  <c r="C421" i="20"/>
  <c r="D421" i="20"/>
  <c r="E421" i="20"/>
  <c r="F421" i="20"/>
  <c r="C422" i="20"/>
  <c r="D422" i="20"/>
  <c r="E422" i="20"/>
  <c r="F422" i="20"/>
  <c r="C423" i="20"/>
  <c r="D423" i="20"/>
  <c r="E423" i="20"/>
  <c r="F423" i="20"/>
  <c r="C424" i="20"/>
  <c r="D424" i="20"/>
  <c r="E424" i="20"/>
  <c r="F424" i="20"/>
  <c r="C425" i="20"/>
  <c r="D425" i="20"/>
  <c r="E425" i="20"/>
  <c r="F425" i="20"/>
  <c r="C426" i="20"/>
  <c r="D426" i="20"/>
  <c r="E426" i="20"/>
  <c r="F426" i="20"/>
  <c r="C427" i="20"/>
  <c r="D427" i="20"/>
  <c r="E427" i="20"/>
  <c r="F427" i="20"/>
  <c r="C428" i="20"/>
  <c r="D428" i="20"/>
  <c r="E428" i="20"/>
  <c r="F428" i="20"/>
  <c r="C429" i="20"/>
  <c r="D429" i="20"/>
  <c r="E429" i="20"/>
  <c r="F429" i="20"/>
  <c r="C430" i="20"/>
  <c r="D430" i="20"/>
  <c r="E430" i="20"/>
  <c r="F430" i="20"/>
  <c r="C431" i="20"/>
  <c r="D431" i="20"/>
  <c r="E431" i="20"/>
  <c r="F431" i="20"/>
  <c r="C432" i="20"/>
  <c r="D432" i="20"/>
  <c r="E432" i="20"/>
  <c r="F432" i="20"/>
  <c r="C433" i="20"/>
  <c r="D433" i="20"/>
  <c r="E433" i="20"/>
  <c r="F433" i="20"/>
  <c r="C434" i="20"/>
  <c r="D434" i="20"/>
  <c r="E434" i="20"/>
  <c r="F434" i="20"/>
  <c r="C435" i="20"/>
  <c r="D435" i="20"/>
  <c r="E435" i="20"/>
  <c r="F435" i="20"/>
  <c r="C436" i="20"/>
  <c r="D436" i="20"/>
  <c r="E436" i="20"/>
  <c r="F436" i="20"/>
  <c r="C437" i="20"/>
  <c r="D437" i="20"/>
  <c r="E437" i="20"/>
  <c r="F437" i="20"/>
  <c r="C438" i="20"/>
  <c r="D438" i="20"/>
  <c r="E438" i="20"/>
  <c r="F438" i="20"/>
  <c r="C439" i="20"/>
  <c r="D439" i="20"/>
  <c r="E439" i="20"/>
  <c r="F439" i="20"/>
  <c r="C440" i="20"/>
  <c r="D440" i="20"/>
  <c r="E440" i="20"/>
  <c r="F440" i="20"/>
  <c r="C441" i="20"/>
  <c r="D441" i="20"/>
  <c r="E441" i="20"/>
  <c r="F441" i="20"/>
  <c r="C442" i="20"/>
  <c r="D442" i="20"/>
  <c r="E442" i="20"/>
  <c r="F442" i="20"/>
  <c r="C443" i="20"/>
  <c r="D443" i="20"/>
  <c r="E443" i="20"/>
  <c r="F443" i="20"/>
  <c r="C444" i="20"/>
  <c r="D444" i="20"/>
  <c r="E444" i="20"/>
  <c r="F444" i="20"/>
  <c r="C445" i="20"/>
  <c r="D445" i="20"/>
  <c r="E445" i="20"/>
  <c r="F445" i="20"/>
  <c r="C446" i="20"/>
  <c r="D446" i="20"/>
  <c r="E446" i="20"/>
  <c r="F446" i="20"/>
  <c r="C447" i="20"/>
  <c r="D447" i="20"/>
  <c r="E447" i="20"/>
  <c r="F447" i="20"/>
  <c r="C448" i="20"/>
  <c r="D448" i="20"/>
  <c r="E448" i="20"/>
  <c r="F448" i="20"/>
  <c r="C449" i="20"/>
  <c r="D449" i="20"/>
  <c r="E449" i="20"/>
  <c r="F449" i="20"/>
  <c r="C450" i="20"/>
  <c r="D450" i="20"/>
  <c r="E450" i="20"/>
  <c r="F450" i="20"/>
  <c r="C451" i="20"/>
  <c r="D451" i="20"/>
  <c r="E451" i="20"/>
  <c r="F451" i="20"/>
  <c r="C452" i="20"/>
  <c r="D452" i="20"/>
  <c r="E452" i="20"/>
  <c r="F452" i="20"/>
  <c r="C453" i="20"/>
  <c r="D453" i="20"/>
  <c r="E453" i="20"/>
  <c r="F453" i="20"/>
  <c r="C454" i="20"/>
  <c r="D454" i="20"/>
  <c r="E454" i="20"/>
  <c r="F454" i="20"/>
  <c r="C455" i="20"/>
  <c r="D455" i="20"/>
  <c r="E455" i="20"/>
  <c r="F455" i="20"/>
  <c r="C456" i="20"/>
  <c r="D456" i="20"/>
  <c r="E456" i="20"/>
  <c r="F456" i="20"/>
  <c r="C457" i="20"/>
  <c r="D457" i="20"/>
  <c r="E457" i="20"/>
  <c r="F457" i="20"/>
  <c r="C458" i="20"/>
  <c r="D458" i="20"/>
  <c r="E458" i="20"/>
  <c r="F458" i="20"/>
  <c r="C459" i="20"/>
  <c r="D459" i="20"/>
  <c r="E459" i="20"/>
  <c r="F459" i="20"/>
  <c r="C460" i="20"/>
  <c r="D460" i="20"/>
  <c r="E460" i="20"/>
  <c r="F460" i="20"/>
  <c r="C461" i="20"/>
  <c r="D461" i="20"/>
  <c r="E461" i="20"/>
  <c r="F461" i="20"/>
  <c r="C462" i="20"/>
  <c r="D462" i="20"/>
  <c r="E462" i="20"/>
  <c r="F462" i="20"/>
  <c r="C463" i="20"/>
  <c r="D463" i="20"/>
  <c r="E463" i="20"/>
  <c r="F463" i="20"/>
  <c r="C464" i="20"/>
  <c r="D464" i="20"/>
  <c r="E464" i="20"/>
  <c r="F464" i="20"/>
  <c r="C465" i="20"/>
  <c r="D465" i="20"/>
  <c r="E465" i="20"/>
  <c r="F465" i="20"/>
  <c r="C466" i="20"/>
  <c r="D466" i="20"/>
  <c r="E466" i="20"/>
  <c r="F466" i="20"/>
  <c r="C467" i="20"/>
  <c r="D467" i="20"/>
  <c r="E467" i="20"/>
  <c r="F467" i="20"/>
  <c r="C468" i="20"/>
  <c r="D468" i="20"/>
  <c r="E468" i="20"/>
  <c r="F468" i="20"/>
  <c r="C469" i="20"/>
  <c r="D469" i="20"/>
  <c r="E469" i="20"/>
  <c r="F469" i="20"/>
  <c r="C470" i="20"/>
  <c r="D470" i="20"/>
  <c r="E470" i="20"/>
  <c r="F470" i="20"/>
  <c r="C471" i="20"/>
  <c r="D471" i="20"/>
  <c r="E471" i="20"/>
  <c r="F471" i="20"/>
  <c r="C472" i="20"/>
  <c r="D472" i="20"/>
  <c r="E472" i="20"/>
  <c r="F472" i="20"/>
  <c r="C473" i="20"/>
  <c r="D473" i="20"/>
  <c r="E473" i="20"/>
  <c r="F473" i="20"/>
  <c r="C474" i="20"/>
  <c r="D474" i="20"/>
  <c r="E474" i="20"/>
  <c r="F474" i="20"/>
  <c r="C475" i="20"/>
  <c r="D475" i="20"/>
  <c r="E475" i="20"/>
  <c r="F475" i="20"/>
  <c r="C476" i="20"/>
  <c r="D476" i="20"/>
  <c r="E476" i="20"/>
  <c r="F476" i="20"/>
  <c r="C477" i="20"/>
  <c r="D477" i="20"/>
  <c r="E477" i="20"/>
  <c r="F477" i="20"/>
  <c r="C478" i="20"/>
  <c r="D478" i="20"/>
  <c r="E478" i="20"/>
  <c r="F478" i="20"/>
  <c r="C479" i="20"/>
  <c r="D479" i="20"/>
  <c r="E479" i="20"/>
  <c r="F479" i="20"/>
  <c r="C480" i="20"/>
  <c r="D480" i="20"/>
  <c r="E480" i="20"/>
  <c r="F480" i="20"/>
  <c r="C481" i="20"/>
  <c r="D481" i="20"/>
  <c r="E481" i="20"/>
  <c r="F481" i="20"/>
  <c r="C482" i="20"/>
  <c r="D482" i="20"/>
  <c r="E482" i="20"/>
  <c r="F482" i="20"/>
  <c r="C483" i="20"/>
  <c r="D483" i="20"/>
  <c r="E483" i="20"/>
  <c r="F483" i="20"/>
  <c r="C484" i="20"/>
  <c r="D484" i="20"/>
  <c r="E484" i="20"/>
  <c r="F484" i="20"/>
  <c r="C485" i="20"/>
  <c r="D485" i="20"/>
  <c r="E485" i="20"/>
  <c r="F485" i="20"/>
  <c r="C486" i="20"/>
  <c r="D486" i="20"/>
  <c r="E486" i="20"/>
  <c r="F486" i="20"/>
  <c r="C487" i="20"/>
  <c r="D487" i="20"/>
  <c r="E487" i="20"/>
  <c r="F487" i="20"/>
  <c r="C488" i="20"/>
  <c r="D488" i="20"/>
  <c r="E488" i="20"/>
  <c r="F488" i="20"/>
  <c r="C489" i="20"/>
  <c r="D489" i="20"/>
  <c r="E489" i="20"/>
  <c r="F489" i="20"/>
  <c r="C490" i="20"/>
  <c r="D490" i="20"/>
  <c r="E490" i="20"/>
  <c r="F490" i="20"/>
  <c r="C491" i="20"/>
  <c r="D491" i="20"/>
  <c r="E491" i="20"/>
  <c r="F491" i="20"/>
  <c r="C492" i="20"/>
  <c r="D492" i="20"/>
  <c r="E492" i="20"/>
  <c r="F492" i="20"/>
  <c r="C493" i="20"/>
  <c r="D493" i="20"/>
  <c r="E493" i="20"/>
  <c r="F493" i="20"/>
  <c r="C494" i="20"/>
  <c r="D494" i="20"/>
  <c r="E494" i="20"/>
  <c r="F494" i="20"/>
  <c r="C495" i="20"/>
  <c r="D495" i="20"/>
  <c r="E495" i="20"/>
  <c r="F495" i="20"/>
  <c r="C496" i="20"/>
  <c r="D496" i="20"/>
  <c r="E496" i="20"/>
  <c r="F496" i="20"/>
  <c r="C497" i="20"/>
  <c r="D497" i="20"/>
  <c r="E497" i="20"/>
  <c r="F497" i="20"/>
  <c r="C498" i="20"/>
  <c r="D498" i="20"/>
  <c r="E498" i="20"/>
  <c r="F498" i="20"/>
  <c r="C499" i="20"/>
  <c r="D499" i="20"/>
  <c r="E499" i="20"/>
  <c r="F499" i="20"/>
  <c r="C500" i="20"/>
  <c r="D500" i="20"/>
  <c r="E500" i="20"/>
  <c r="F500" i="20"/>
  <c r="C501" i="20"/>
  <c r="D501" i="20"/>
  <c r="E501" i="20"/>
  <c r="F501" i="20"/>
  <c r="C502" i="20"/>
  <c r="D502" i="20"/>
  <c r="E502" i="20"/>
  <c r="F502" i="20"/>
  <c r="C503" i="20"/>
  <c r="D503" i="20"/>
  <c r="E503" i="20"/>
  <c r="F503" i="20"/>
  <c r="C504" i="20"/>
  <c r="D504" i="20"/>
  <c r="E504" i="20"/>
  <c r="F504" i="20"/>
  <c r="C505" i="20"/>
  <c r="D505" i="20"/>
  <c r="E505" i="20"/>
  <c r="F505" i="20"/>
  <c r="C506" i="20"/>
  <c r="D506" i="20"/>
  <c r="E506" i="20"/>
  <c r="F506" i="20"/>
  <c r="C507" i="20"/>
  <c r="D507" i="20"/>
  <c r="E507" i="20"/>
  <c r="F507" i="20"/>
  <c r="C508" i="20"/>
  <c r="D508" i="20"/>
  <c r="E508" i="20"/>
  <c r="F508" i="20"/>
  <c r="C509" i="20"/>
  <c r="D509" i="20"/>
  <c r="E509" i="20"/>
  <c r="F509" i="20"/>
  <c r="C510" i="20"/>
  <c r="D510" i="20"/>
  <c r="E510" i="20"/>
  <c r="F510" i="20"/>
  <c r="C511" i="20"/>
  <c r="D511" i="20"/>
  <c r="E511" i="20"/>
  <c r="F511" i="20"/>
  <c r="C512" i="20"/>
  <c r="D512" i="20"/>
  <c r="E512" i="20"/>
  <c r="F512" i="20"/>
  <c r="C513" i="20"/>
  <c r="D513" i="20"/>
  <c r="E513" i="20"/>
  <c r="F513" i="20"/>
  <c r="C514" i="20"/>
  <c r="D514" i="20"/>
  <c r="E514" i="20"/>
  <c r="F514" i="20"/>
  <c r="C515" i="20"/>
  <c r="D515" i="20"/>
  <c r="E515" i="20"/>
  <c r="F515" i="20"/>
  <c r="C516" i="20"/>
  <c r="D516" i="20"/>
  <c r="E516" i="20"/>
  <c r="F516" i="20"/>
  <c r="C517" i="20"/>
  <c r="D517" i="20"/>
  <c r="E517" i="20"/>
  <c r="F517" i="20"/>
  <c r="C518" i="20"/>
  <c r="D518" i="20"/>
  <c r="E518" i="20"/>
  <c r="F518" i="20"/>
  <c r="C519" i="20"/>
  <c r="D519" i="20"/>
  <c r="E519" i="20"/>
  <c r="F519" i="20"/>
  <c r="C520" i="20"/>
  <c r="D520" i="20"/>
  <c r="E520" i="20"/>
  <c r="F520" i="20"/>
  <c r="C521" i="20"/>
  <c r="D521" i="20"/>
  <c r="E521" i="20"/>
  <c r="F521" i="20"/>
  <c r="C522" i="20"/>
  <c r="D522" i="20"/>
  <c r="E522" i="20"/>
  <c r="F522" i="20"/>
  <c r="C523" i="20"/>
  <c r="D523" i="20"/>
  <c r="E523" i="20"/>
  <c r="F523" i="20"/>
  <c r="C524" i="20"/>
  <c r="D524" i="20"/>
  <c r="E524" i="20"/>
  <c r="F524" i="20"/>
  <c r="C525" i="20"/>
  <c r="D525" i="20"/>
  <c r="E525" i="20"/>
  <c r="F525" i="20"/>
  <c r="C526" i="20"/>
  <c r="D526" i="20"/>
  <c r="E526" i="20"/>
  <c r="F526" i="20"/>
  <c r="C527" i="20"/>
  <c r="D527" i="20"/>
  <c r="E527" i="20"/>
  <c r="F527" i="20"/>
  <c r="C528" i="20"/>
  <c r="D528" i="20"/>
  <c r="E528" i="20"/>
  <c r="F528" i="20"/>
  <c r="C529" i="20"/>
  <c r="D529" i="20"/>
  <c r="E529" i="20"/>
  <c r="F529" i="20"/>
  <c r="C530" i="20"/>
  <c r="D530" i="20"/>
  <c r="E530" i="20"/>
  <c r="F530" i="20"/>
  <c r="C531" i="20"/>
  <c r="D531" i="20"/>
  <c r="E531" i="20"/>
  <c r="F531" i="20"/>
  <c r="C532" i="20"/>
  <c r="D532" i="20"/>
  <c r="E532" i="20"/>
  <c r="F532" i="20"/>
  <c r="C533" i="20"/>
  <c r="D533" i="20"/>
  <c r="E533" i="20"/>
  <c r="F533" i="20"/>
  <c r="C534" i="20"/>
  <c r="D534" i="20"/>
  <c r="E534" i="20"/>
  <c r="F534" i="20"/>
  <c r="C535" i="20"/>
  <c r="D535" i="20"/>
  <c r="E535" i="20"/>
  <c r="F535" i="20"/>
  <c r="C536" i="20"/>
  <c r="D536" i="20"/>
  <c r="E536" i="20"/>
  <c r="F536" i="20"/>
  <c r="C537" i="20"/>
  <c r="D537" i="20"/>
  <c r="E537" i="20"/>
  <c r="F537" i="20"/>
  <c r="C538" i="20"/>
  <c r="D538" i="20"/>
  <c r="E538" i="20"/>
  <c r="F538" i="20"/>
  <c r="C539" i="20"/>
  <c r="D539" i="20"/>
  <c r="E539" i="20"/>
  <c r="F539" i="20"/>
  <c r="C540" i="20"/>
  <c r="D540" i="20"/>
  <c r="E540" i="20"/>
  <c r="F540" i="20"/>
  <c r="C541" i="20"/>
  <c r="D541" i="20"/>
  <c r="E541" i="20"/>
  <c r="F541" i="20"/>
  <c r="C542" i="20"/>
  <c r="D542" i="20"/>
  <c r="E542" i="20"/>
  <c r="F542" i="20"/>
  <c r="C543" i="20"/>
  <c r="D543" i="20"/>
  <c r="E543" i="20"/>
  <c r="F543" i="20"/>
  <c r="C544" i="20"/>
  <c r="D544" i="20"/>
  <c r="E544" i="20"/>
  <c r="F544" i="20"/>
  <c r="C545" i="20"/>
  <c r="D545" i="20"/>
  <c r="E545" i="20"/>
  <c r="F545" i="20"/>
  <c r="C546" i="20"/>
  <c r="D546" i="20"/>
  <c r="E546" i="20"/>
  <c r="F546" i="20"/>
  <c r="C547" i="20"/>
  <c r="D547" i="20"/>
  <c r="E547" i="20"/>
  <c r="F547" i="20"/>
  <c r="C548" i="20"/>
  <c r="D548" i="20"/>
  <c r="E548" i="20"/>
  <c r="F548" i="20"/>
  <c r="C549" i="20"/>
  <c r="D549" i="20"/>
  <c r="E549" i="20"/>
  <c r="F549" i="20"/>
  <c r="C550" i="20"/>
  <c r="D550" i="20"/>
  <c r="E550" i="20"/>
  <c r="F550" i="20"/>
  <c r="C551" i="20"/>
  <c r="D551" i="20"/>
  <c r="E551" i="20"/>
  <c r="F551" i="20"/>
  <c r="C552" i="20"/>
  <c r="D552" i="20"/>
  <c r="E552" i="20"/>
  <c r="F552" i="20"/>
  <c r="C553" i="20"/>
  <c r="D553" i="20"/>
  <c r="E553" i="20"/>
  <c r="F553" i="20"/>
  <c r="C554" i="20"/>
  <c r="D554" i="20"/>
  <c r="E554" i="20"/>
  <c r="F554" i="20"/>
  <c r="C555" i="20"/>
  <c r="D555" i="20"/>
  <c r="E555" i="20"/>
  <c r="F555" i="20"/>
  <c r="C556" i="20"/>
  <c r="D556" i="20"/>
  <c r="E556" i="20"/>
  <c r="F556" i="20"/>
  <c r="C557" i="20"/>
  <c r="D557" i="20"/>
  <c r="E557" i="20"/>
  <c r="F557" i="20"/>
  <c r="C558" i="20"/>
  <c r="D558" i="20"/>
  <c r="E558" i="20"/>
  <c r="F558" i="20"/>
  <c r="C559" i="20"/>
  <c r="D559" i="20"/>
  <c r="E559" i="20"/>
  <c r="F559" i="20"/>
  <c r="C560" i="20"/>
  <c r="D560" i="20"/>
  <c r="E560" i="20"/>
  <c r="F560" i="20"/>
  <c r="C561" i="20"/>
  <c r="D561" i="20"/>
  <c r="E561" i="20"/>
  <c r="F561" i="20"/>
  <c r="C562" i="20"/>
  <c r="D562" i="20"/>
  <c r="E562" i="20"/>
  <c r="F562" i="20"/>
  <c r="C563" i="20"/>
  <c r="D563" i="20"/>
  <c r="E563" i="20"/>
  <c r="F563" i="20"/>
  <c r="C564" i="20"/>
  <c r="D564" i="20"/>
  <c r="E564" i="20"/>
  <c r="F564" i="20"/>
  <c r="C565" i="20"/>
  <c r="D565" i="20"/>
  <c r="E565" i="20"/>
  <c r="F565" i="20"/>
  <c r="C566" i="20"/>
  <c r="D566" i="20"/>
  <c r="E566" i="20"/>
  <c r="F566" i="20"/>
  <c r="C567" i="20"/>
  <c r="D567" i="20"/>
  <c r="E567" i="20"/>
  <c r="F567" i="20"/>
  <c r="C568" i="20"/>
  <c r="D568" i="20"/>
  <c r="E568" i="20"/>
  <c r="F568" i="20"/>
  <c r="C569" i="20"/>
  <c r="D569" i="20"/>
  <c r="E569" i="20"/>
  <c r="F569" i="20"/>
  <c r="C570" i="20"/>
  <c r="D570" i="20"/>
  <c r="E570" i="20"/>
  <c r="F570" i="20"/>
  <c r="C571" i="20"/>
  <c r="D571" i="20"/>
  <c r="E571" i="20"/>
  <c r="F571" i="20"/>
  <c r="C572" i="20"/>
  <c r="D572" i="20"/>
  <c r="E572" i="20"/>
  <c r="F572" i="20"/>
  <c r="C573" i="20"/>
  <c r="D573" i="20"/>
  <c r="E573" i="20"/>
  <c r="F573" i="20"/>
  <c r="C574" i="20"/>
  <c r="D574" i="20"/>
  <c r="E574" i="20"/>
  <c r="F574" i="20"/>
  <c r="C575" i="20"/>
  <c r="D575" i="20"/>
  <c r="E575" i="20"/>
  <c r="F575" i="20"/>
  <c r="C576" i="20"/>
  <c r="D576" i="20"/>
  <c r="E576" i="20"/>
  <c r="F576" i="20"/>
  <c r="C577" i="20"/>
  <c r="D577" i="20"/>
  <c r="E577" i="20"/>
  <c r="F577" i="20"/>
  <c r="C578" i="20"/>
  <c r="D578" i="20"/>
  <c r="E578" i="20"/>
  <c r="F578" i="20"/>
  <c r="C579" i="20"/>
  <c r="D579" i="20"/>
  <c r="E579" i="20"/>
  <c r="F579" i="20"/>
  <c r="C580" i="20"/>
  <c r="D580" i="20"/>
  <c r="E580" i="20"/>
  <c r="F580" i="20"/>
  <c r="C581" i="20"/>
  <c r="D581" i="20"/>
  <c r="E581" i="20"/>
  <c r="F581" i="20"/>
  <c r="C582" i="20"/>
  <c r="D582" i="20"/>
  <c r="E582" i="20"/>
  <c r="F582" i="20"/>
  <c r="C583" i="20"/>
  <c r="D583" i="20"/>
  <c r="E583" i="20"/>
  <c r="F583" i="20"/>
  <c r="C584" i="20"/>
  <c r="D584" i="20"/>
  <c r="E584" i="20"/>
  <c r="F584" i="20"/>
  <c r="C585" i="20"/>
  <c r="D585" i="20"/>
  <c r="E585" i="20"/>
  <c r="F585" i="20"/>
  <c r="C586" i="20"/>
  <c r="D586" i="20"/>
  <c r="E586" i="20"/>
  <c r="F586" i="20"/>
  <c r="C587" i="20"/>
  <c r="D587" i="20"/>
  <c r="E587" i="20"/>
  <c r="F587" i="20"/>
  <c r="C588" i="20"/>
  <c r="D588" i="20"/>
  <c r="E588" i="20"/>
  <c r="F588" i="20"/>
  <c r="C589" i="20"/>
  <c r="D589" i="20"/>
  <c r="E589" i="20"/>
  <c r="F589" i="20"/>
  <c r="C590" i="20"/>
  <c r="D590" i="20"/>
  <c r="E590" i="20"/>
  <c r="F590" i="20"/>
  <c r="C591" i="20"/>
  <c r="D591" i="20"/>
  <c r="E591" i="20"/>
  <c r="F591" i="20"/>
  <c r="C592" i="20"/>
  <c r="D592" i="20"/>
  <c r="E592" i="20"/>
  <c r="F592" i="20"/>
  <c r="C593" i="20"/>
  <c r="D593" i="20"/>
  <c r="E593" i="20"/>
  <c r="F593" i="20"/>
  <c r="C594" i="20"/>
  <c r="D594" i="20"/>
  <c r="E594" i="20"/>
  <c r="F594" i="20"/>
  <c r="C595" i="20"/>
  <c r="D595" i="20"/>
  <c r="E595" i="20"/>
  <c r="F595" i="20"/>
  <c r="C596" i="20"/>
  <c r="D596" i="20"/>
  <c r="E596" i="20"/>
  <c r="F596" i="20"/>
  <c r="C597" i="20"/>
  <c r="D597" i="20"/>
  <c r="E597" i="20"/>
  <c r="F597" i="20"/>
  <c r="C598" i="20"/>
  <c r="D598" i="20"/>
  <c r="E598" i="20"/>
  <c r="F598" i="20"/>
  <c r="C599" i="20"/>
  <c r="D599" i="20"/>
  <c r="E599" i="20"/>
  <c r="F599" i="20"/>
  <c r="C600" i="20"/>
  <c r="D600" i="20"/>
  <c r="E600" i="20"/>
  <c r="F600" i="20"/>
  <c r="C601" i="20"/>
  <c r="D601" i="20"/>
  <c r="E601" i="20"/>
  <c r="F601" i="20"/>
  <c r="C602" i="20"/>
  <c r="D602" i="20"/>
  <c r="E602" i="20"/>
  <c r="F602" i="20"/>
  <c r="C603" i="20"/>
  <c r="D603" i="20"/>
  <c r="E603" i="20"/>
  <c r="F603" i="20"/>
  <c r="C604" i="20"/>
  <c r="D604" i="20"/>
  <c r="E604" i="20"/>
  <c r="F604" i="20"/>
  <c r="C605" i="20"/>
  <c r="D605" i="20"/>
  <c r="E605" i="20"/>
  <c r="F605" i="20"/>
  <c r="C606" i="20"/>
  <c r="D606" i="20"/>
  <c r="E606" i="20"/>
  <c r="F606" i="20"/>
  <c r="C607" i="20"/>
  <c r="D607" i="20"/>
  <c r="E607" i="20"/>
  <c r="F607" i="20"/>
  <c r="C608" i="20"/>
  <c r="D608" i="20"/>
  <c r="E608" i="20"/>
  <c r="F608" i="20"/>
  <c r="C609" i="20"/>
  <c r="D609" i="20"/>
  <c r="E609" i="20"/>
  <c r="F609" i="20"/>
  <c r="C610" i="20"/>
  <c r="D610" i="20"/>
  <c r="E610" i="20"/>
  <c r="F610" i="20"/>
  <c r="C611" i="20"/>
  <c r="D611" i="20"/>
  <c r="E611" i="20"/>
  <c r="F611" i="20"/>
  <c r="C612" i="20"/>
  <c r="D612" i="20"/>
  <c r="E612" i="20"/>
  <c r="F612" i="20"/>
  <c r="C613" i="20"/>
  <c r="D613" i="20"/>
  <c r="E613" i="20"/>
  <c r="F613" i="20"/>
  <c r="C614" i="20"/>
  <c r="D614" i="20"/>
  <c r="E614" i="20"/>
  <c r="F614" i="20"/>
  <c r="C615" i="20"/>
  <c r="D615" i="20"/>
  <c r="E615" i="20"/>
  <c r="F615" i="20"/>
  <c r="C616" i="20"/>
  <c r="D616" i="20"/>
  <c r="E616" i="20"/>
  <c r="F616" i="20"/>
  <c r="C617" i="20"/>
  <c r="D617" i="20"/>
  <c r="E617" i="20"/>
  <c r="F617" i="20"/>
  <c r="C618" i="20"/>
  <c r="D618" i="20"/>
  <c r="E618" i="20"/>
  <c r="F618" i="20"/>
  <c r="C619" i="20"/>
  <c r="D619" i="20"/>
  <c r="E619" i="20"/>
  <c r="F619" i="20"/>
  <c r="C620" i="20"/>
  <c r="D620" i="20"/>
  <c r="E620" i="20"/>
  <c r="F620" i="20"/>
  <c r="C621" i="20"/>
  <c r="D621" i="20"/>
  <c r="E621" i="20"/>
  <c r="F621" i="20"/>
  <c r="C622" i="20"/>
  <c r="D622" i="20"/>
  <c r="E622" i="20"/>
  <c r="F622" i="20"/>
  <c r="C623" i="20"/>
  <c r="D623" i="20"/>
  <c r="E623" i="20"/>
  <c r="F623" i="20"/>
  <c r="C624" i="20"/>
  <c r="D624" i="20"/>
  <c r="E624" i="20"/>
  <c r="F624" i="20"/>
  <c r="C625" i="20"/>
  <c r="D625" i="20"/>
  <c r="E625" i="20"/>
  <c r="F625" i="20"/>
  <c r="C626" i="20"/>
  <c r="D626" i="20"/>
  <c r="E626" i="20"/>
  <c r="F626" i="20"/>
  <c r="C627" i="20"/>
  <c r="D627" i="20"/>
  <c r="E627" i="20"/>
  <c r="F627" i="20"/>
  <c r="C628" i="20"/>
  <c r="D628" i="20"/>
  <c r="E628" i="20"/>
  <c r="F628" i="20"/>
  <c r="C629" i="20"/>
  <c r="D629" i="20"/>
  <c r="E629" i="20"/>
  <c r="F629" i="20"/>
  <c r="C630" i="20"/>
  <c r="D630" i="20"/>
  <c r="E630" i="20"/>
  <c r="F630" i="20"/>
  <c r="C631" i="20"/>
  <c r="D631" i="20"/>
  <c r="E631" i="20"/>
  <c r="F631" i="20"/>
  <c r="C632" i="20"/>
  <c r="D632" i="20"/>
  <c r="E632" i="20"/>
  <c r="F632" i="20"/>
  <c r="C633" i="20"/>
  <c r="D633" i="20"/>
  <c r="E633" i="20"/>
  <c r="F633" i="20"/>
  <c r="C634" i="20"/>
  <c r="D634" i="20"/>
  <c r="E634" i="20"/>
  <c r="F634" i="20"/>
  <c r="C635" i="20"/>
  <c r="D635" i="20"/>
  <c r="E635" i="20"/>
  <c r="F635" i="20"/>
  <c r="C636" i="20"/>
  <c r="D636" i="20"/>
  <c r="E636" i="20"/>
  <c r="F636" i="20"/>
  <c r="C637" i="20"/>
  <c r="D637" i="20"/>
  <c r="E637" i="20"/>
  <c r="F637" i="20"/>
  <c r="C638" i="20"/>
  <c r="D638" i="20"/>
  <c r="E638" i="20"/>
  <c r="F638" i="20"/>
  <c r="C639" i="20"/>
  <c r="D639" i="20"/>
  <c r="E639" i="20"/>
  <c r="F639" i="20"/>
  <c r="C640" i="20"/>
  <c r="D640" i="20"/>
  <c r="E640" i="20"/>
  <c r="F640" i="20"/>
  <c r="C641" i="20"/>
  <c r="D641" i="20"/>
  <c r="E641" i="20"/>
  <c r="F641" i="20"/>
  <c r="C642" i="20"/>
  <c r="D642" i="20"/>
  <c r="E642" i="20"/>
  <c r="F642" i="20"/>
  <c r="C643" i="20"/>
  <c r="D643" i="20"/>
  <c r="E643" i="20"/>
  <c r="F643" i="20"/>
  <c r="C644" i="20"/>
  <c r="D644" i="20"/>
  <c r="E644" i="20"/>
  <c r="F644" i="20"/>
  <c r="C645" i="20"/>
  <c r="D645" i="20"/>
  <c r="E645" i="20"/>
  <c r="F645" i="20"/>
  <c r="C646" i="20"/>
  <c r="D646" i="20"/>
  <c r="E646" i="20"/>
  <c r="F646" i="20"/>
  <c r="C647" i="20"/>
  <c r="D647" i="20"/>
  <c r="E647" i="20"/>
  <c r="F647" i="20"/>
  <c r="C648" i="20"/>
  <c r="D648" i="20"/>
  <c r="E648" i="20"/>
  <c r="F648" i="20"/>
  <c r="C649" i="20"/>
  <c r="D649" i="20"/>
  <c r="E649" i="20"/>
  <c r="F649" i="20"/>
  <c r="C650" i="20"/>
  <c r="D650" i="20"/>
  <c r="E650" i="20"/>
  <c r="F650" i="20"/>
  <c r="C651" i="20"/>
  <c r="D651" i="20"/>
  <c r="E651" i="20"/>
  <c r="F651" i="20"/>
  <c r="C652" i="20"/>
  <c r="D652" i="20"/>
  <c r="E652" i="20"/>
  <c r="F652" i="20"/>
  <c r="C653" i="20"/>
  <c r="D653" i="20"/>
  <c r="E653" i="20"/>
  <c r="F653" i="20"/>
  <c r="C654" i="20"/>
  <c r="D654" i="20"/>
  <c r="E654" i="20"/>
  <c r="F654" i="20"/>
  <c r="C655" i="20"/>
  <c r="D655" i="20"/>
  <c r="E655" i="20"/>
  <c r="F655" i="20"/>
  <c r="C656" i="20"/>
  <c r="D656" i="20"/>
  <c r="E656" i="20"/>
  <c r="F656" i="20"/>
  <c r="C657" i="20"/>
  <c r="D657" i="20"/>
  <c r="E657" i="20"/>
  <c r="F657" i="20"/>
  <c r="C658" i="20"/>
  <c r="D658" i="20"/>
  <c r="E658" i="20"/>
  <c r="F658" i="20"/>
  <c r="C659" i="20"/>
  <c r="D659" i="20"/>
  <c r="E659" i="20"/>
  <c r="F659" i="20"/>
  <c r="C660" i="20"/>
  <c r="D660" i="20"/>
  <c r="E660" i="20"/>
  <c r="F660" i="20"/>
  <c r="C661" i="20"/>
  <c r="D661" i="20"/>
  <c r="E661" i="20"/>
  <c r="F661" i="20"/>
  <c r="C662" i="20"/>
  <c r="D662" i="20"/>
  <c r="E662" i="20"/>
  <c r="F662" i="20"/>
  <c r="C663" i="20"/>
  <c r="D663" i="20"/>
  <c r="E663" i="20"/>
  <c r="F663" i="20"/>
  <c r="C664" i="20"/>
  <c r="D664" i="20"/>
  <c r="E664" i="20"/>
  <c r="F664" i="20"/>
  <c r="C665" i="20"/>
  <c r="D665" i="20"/>
  <c r="E665" i="20"/>
  <c r="F665" i="20"/>
  <c r="C666" i="20"/>
  <c r="D666" i="20"/>
  <c r="E666" i="20"/>
  <c r="F666" i="20"/>
  <c r="C667" i="20"/>
  <c r="D667" i="20"/>
  <c r="E667" i="20"/>
  <c r="F667" i="20"/>
  <c r="C668" i="20"/>
  <c r="D668" i="20"/>
  <c r="E668" i="20"/>
  <c r="F668" i="20"/>
  <c r="C669" i="20"/>
  <c r="D669" i="20"/>
  <c r="E669" i="20"/>
  <c r="F669" i="20"/>
  <c r="C670" i="20"/>
  <c r="D670" i="20"/>
  <c r="E670" i="20"/>
  <c r="F670" i="20"/>
  <c r="C671" i="20"/>
  <c r="D671" i="20"/>
  <c r="E671" i="20"/>
  <c r="F671" i="20"/>
  <c r="C672" i="20"/>
  <c r="D672" i="20"/>
  <c r="E672" i="20"/>
  <c r="F672" i="20"/>
  <c r="C673" i="20"/>
  <c r="D673" i="20"/>
  <c r="E673" i="20"/>
  <c r="F673" i="20"/>
  <c r="C674" i="20"/>
  <c r="D674" i="20"/>
  <c r="E674" i="20"/>
  <c r="F674" i="20"/>
  <c r="C675" i="20"/>
  <c r="D675" i="20"/>
  <c r="E675" i="20"/>
  <c r="F675" i="20"/>
  <c r="C676" i="20"/>
  <c r="D676" i="20"/>
  <c r="E676" i="20"/>
  <c r="F676" i="20"/>
  <c r="C677" i="20"/>
  <c r="D677" i="20"/>
  <c r="E677" i="20"/>
  <c r="F677" i="20"/>
  <c r="C678" i="20"/>
  <c r="D678" i="20"/>
  <c r="E678" i="20"/>
  <c r="F678" i="20"/>
  <c r="C679" i="20"/>
  <c r="D679" i="20"/>
  <c r="E679" i="20"/>
  <c r="F679" i="20"/>
  <c r="C680" i="20"/>
  <c r="D680" i="20"/>
  <c r="E680" i="20"/>
  <c r="F680" i="20"/>
  <c r="C681" i="20"/>
  <c r="D681" i="20"/>
  <c r="E681" i="20"/>
  <c r="F681" i="20"/>
  <c r="C682" i="20"/>
  <c r="D682" i="20"/>
  <c r="E682" i="20"/>
  <c r="F682" i="20"/>
  <c r="C683" i="20"/>
  <c r="D683" i="20"/>
  <c r="E683" i="20"/>
  <c r="F683" i="20"/>
  <c r="C684" i="20"/>
  <c r="D684" i="20"/>
  <c r="E684" i="20"/>
  <c r="F684" i="20"/>
  <c r="C685" i="20"/>
  <c r="D685" i="20"/>
  <c r="E685" i="20"/>
  <c r="F685" i="20"/>
  <c r="C686" i="20"/>
  <c r="D686" i="20"/>
  <c r="E686" i="20"/>
  <c r="F686" i="20"/>
  <c r="C687" i="20"/>
  <c r="D687" i="20"/>
  <c r="E687" i="20"/>
  <c r="F687" i="20"/>
  <c r="C688" i="20"/>
  <c r="D688" i="20"/>
  <c r="E688" i="20"/>
  <c r="F688" i="20"/>
  <c r="C689" i="20"/>
  <c r="D689" i="20"/>
  <c r="E689" i="20"/>
  <c r="F689" i="20"/>
  <c r="C690" i="20"/>
  <c r="D690" i="20"/>
  <c r="E690" i="20"/>
  <c r="F690" i="20"/>
  <c r="C691" i="20"/>
  <c r="D691" i="20"/>
  <c r="E691" i="20"/>
  <c r="F691" i="20"/>
  <c r="C692" i="20"/>
  <c r="D692" i="20"/>
  <c r="E692" i="20"/>
  <c r="F692" i="20"/>
  <c r="C693" i="20"/>
  <c r="D693" i="20"/>
  <c r="E693" i="20"/>
  <c r="F693" i="20"/>
  <c r="C694" i="20"/>
  <c r="D694" i="20"/>
  <c r="E694" i="20"/>
  <c r="F694" i="20"/>
  <c r="C695" i="20"/>
  <c r="D695" i="20"/>
  <c r="E695" i="20"/>
  <c r="F695" i="20"/>
  <c r="C696" i="20"/>
  <c r="D696" i="20"/>
  <c r="E696" i="20"/>
  <c r="F696" i="20"/>
  <c r="C697" i="20"/>
  <c r="D697" i="20"/>
  <c r="E697" i="20"/>
  <c r="F697" i="20"/>
  <c r="C698" i="20"/>
  <c r="D698" i="20"/>
  <c r="E698" i="20"/>
  <c r="F698" i="20"/>
  <c r="C699" i="20"/>
  <c r="D699" i="20"/>
  <c r="E699" i="20"/>
  <c r="F699" i="20"/>
  <c r="C700" i="20"/>
  <c r="D700" i="20"/>
  <c r="E700" i="20"/>
  <c r="F700" i="20"/>
  <c r="C701" i="20"/>
  <c r="D701" i="20"/>
  <c r="E701" i="20"/>
  <c r="F701" i="20"/>
  <c r="C702" i="20"/>
  <c r="D702" i="20"/>
  <c r="E702" i="20"/>
  <c r="F702" i="20"/>
  <c r="C703" i="20"/>
  <c r="D703" i="20"/>
  <c r="E703" i="20"/>
  <c r="F703" i="20"/>
  <c r="C704" i="20"/>
  <c r="D704" i="20"/>
  <c r="E704" i="20"/>
  <c r="F704" i="20"/>
  <c r="C705" i="20"/>
  <c r="D705" i="20"/>
  <c r="E705" i="20"/>
  <c r="F705" i="20"/>
  <c r="C706" i="20"/>
  <c r="D706" i="20"/>
  <c r="E706" i="20"/>
  <c r="F706" i="20"/>
  <c r="C707" i="20"/>
  <c r="D707" i="20"/>
  <c r="E707" i="20"/>
  <c r="F707" i="20"/>
  <c r="C708" i="20"/>
  <c r="D708" i="20"/>
  <c r="E708" i="20"/>
  <c r="F708" i="20"/>
  <c r="C709" i="20"/>
  <c r="D709" i="20"/>
  <c r="E709" i="20"/>
  <c r="F709" i="20"/>
  <c r="C710" i="20"/>
  <c r="D710" i="20"/>
  <c r="E710" i="20"/>
  <c r="F710" i="20"/>
  <c r="C711" i="20"/>
  <c r="D711" i="20"/>
  <c r="E711" i="20"/>
  <c r="F711" i="20"/>
  <c r="C712" i="20"/>
  <c r="D712" i="20"/>
  <c r="E712" i="20"/>
  <c r="F712" i="20"/>
  <c r="C713" i="20"/>
  <c r="D713" i="20"/>
  <c r="E713" i="20"/>
  <c r="F713" i="20"/>
  <c r="C714" i="20"/>
  <c r="D714" i="20"/>
  <c r="E714" i="20"/>
  <c r="F714" i="20"/>
  <c r="C715" i="20"/>
  <c r="D715" i="20"/>
  <c r="E715" i="20"/>
  <c r="F715" i="20"/>
  <c r="C716" i="20"/>
  <c r="D716" i="20"/>
  <c r="E716" i="20"/>
  <c r="F716" i="20"/>
  <c r="C717" i="20"/>
  <c r="D717" i="20"/>
  <c r="E717" i="20"/>
  <c r="F717" i="20"/>
  <c r="C718" i="20"/>
  <c r="D718" i="20"/>
  <c r="E718" i="20"/>
  <c r="F718" i="20"/>
  <c r="C719" i="20"/>
  <c r="D719" i="20"/>
  <c r="E719" i="20"/>
  <c r="F719" i="20"/>
  <c r="C720" i="20"/>
  <c r="D720" i="20"/>
  <c r="E720" i="20"/>
  <c r="F720" i="20"/>
  <c r="C721" i="20"/>
  <c r="D721" i="20"/>
  <c r="E721" i="20"/>
  <c r="F721" i="20"/>
  <c r="C722" i="20"/>
  <c r="D722" i="20"/>
  <c r="E722" i="20"/>
  <c r="F722" i="20"/>
  <c r="C723" i="20"/>
  <c r="D723" i="20"/>
  <c r="E723" i="20"/>
  <c r="F723" i="20"/>
  <c r="C724" i="20"/>
  <c r="D724" i="20"/>
  <c r="E724" i="20"/>
  <c r="F724" i="20"/>
  <c r="C725" i="20"/>
  <c r="D725" i="20"/>
  <c r="E725" i="20"/>
  <c r="F725" i="20"/>
  <c r="C726" i="20"/>
  <c r="D726" i="20"/>
  <c r="E726" i="20"/>
  <c r="F726" i="20"/>
  <c r="C727" i="20"/>
  <c r="D727" i="20"/>
  <c r="E727" i="20"/>
  <c r="F727" i="20"/>
  <c r="C728" i="20"/>
  <c r="D728" i="20"/>
  <c r="E728" i="20"/>
  <c r="F728" i="20"/>
  <c r="C729" i="20"/>
  <c r="D729" i="20"/>
  <c r="E729" i="20"/>
  <c r="F729" i="20"/>
  <c r="C730" i="20"/>
  <c r="D730" i="20"/>
  <c r="E730" i="20"/>
  <c r="F730" i="20"/>
  <c r="C731" i="20"/>
  <c r="D731" i="20"/>
  <c r="E731" i="20"/>
  <c r="F731" i="20"/>
  <c r="C732" i="20"/>
  <c r="D732" i="20"/>
  <c r="E732" i="20"/>
  <c r="F732" i="20"/>
  <c r="C733" i="20"/>
  <c r="D733" i="20"/>
  <c r="E733" i="20"/>
  <c r="F733" i="20"/>
  <c r="C734" i="20"/>
  <c r="D734" i="20"/>
  <c r="E734" i="20"/>
  <c r="F734" i="20"/>
  <c r="C735" i="20"/>
  <c r="D735" i="20"/>
  <c r="E735" i="20"/>
  <c r="F735" i="20"/>
  <c r="C736" i="20"/>
  <c r="D736" i="20"/>
  <c r="E736" i="20"/>
  <c r="F736" i="20"/>
  <c r="C737" i="20"/>
  <c r="D737" i="20"/>
  <c r="E737" i="20"/>
  <c r="F737" i="20"/>
  <c r="C738" i="20"/>
  <c r="D738" i="20"/>
  <c r="E738" i="20"/>
  <c r="F738" i="20"/>
  <c r="C739" i="20"/>
  <c r="D739" i="20"/>
  <c r="E739" i="20"/>
  <c r="F739" i="20"/>
  <c r="C740" i="20"/>
  <c r="D740" i="20"/>
  <c r="E740" i="20"/>
  <c r="F740" i="20"/>
  <c r="C741" i="20"/>
  <c r="D741" i="20"/>
  <c r="E741" i="20"/>
  <c r="F741" i="20"/>
  <c r="C742" i="20"/>
  <c r="D742" i="20"/>
  <c r="E742" i="20"/>
  <c r="F742" i="20"/>
  <c r="C743" i="20"/>
  <c r="D743" i="20"/>
  <c r="E743" i="20"/>
  <c r="F743" i="20"/>
  <c r="C744" i="20"/>
  <c r="D744" i="20"/>
  <c r="E744" i="20"/>
  <c r="F744" i="20"/>
  <c r="C745" i="20"/>
  <c r="D745" i="20"/>
  <c r="E745" i="20"/>
  <c r="F745" i="20"/>
  <c r="C746" i="20"/>
  <c r="D746" i="20"/>
  <c r="E746" i="20"/>
  <c r="F746" i="20"/>
  <c r="C747" i="20"/>
  <c r="D747" i="20"/>
  <c r="E747" i="20"/>
  <c r="F747" i="20"/>
  <c r="C748" i="20"/>
  <c r="D748" i="20"/>
  <c r="E748" i="20"/>
  <c r="F748" i="20"/>
  <c r="C749" i="20"/>
  <c r="D749" i="20"/>
  <c r="E749" i="20"/>
  <c r="F749" i="20"/>
  <c r="C750" i="20"/>
  <c r="D750" i="20"/>
  <c r="E750" i="20"/>
  <c r="F750" i="20"/>
  <c r="C751" i="20"/>
  <c r="D751" i="20"/>
  <c r="E751" i="20"/>
  <c r="F751" i="20"/>
  <c r="C752" i="20"/>
  <c r="D752" i="20"/>
  <c r="E752" i="20"/>
  <c r="F752" i="20"/>
  <c r="C753" i="20"/>
  <c r="D753" i="20"/>
  <c r="E753" i="20"/>
  <c r="F753" i="20"/>
  <c r="C754" i="20"/>
  <c r="D754" i="20"/>
  <c r="E754" i="20"/>
  <c r="F754" i="20"/>
  <c r="C755" i="20"/>
  <c r="D755" i="20"/>
  <c r="E755" i="20"/>
  <c r="F755" i="20"/>
  <c r="C756" i="20"/>
  <c r="D756" i="20"/>
  <c r="E756" i="20"/>
  <c r="F756" i="20"/>
  <c r="C757" i="20"/>
  <c r="D757" i="20"/>
  <c r="E757" i="20"/>
  <c r="F757" i="20"/>
  <c r="C758" i="20"/>
  <c r="D758" i="20"/>
  <c r="E758" i="20"/>
  <c r="F758" i="20"/>
  <c r="C759" i="20"/>
  <c r="D759" i="20"/>
  <c r="E759" i="20"/>
  <c r="F759" i="20"/>
  <c r="C760" i="20"/>
  <c r="D760" i="20"/>
  <c r="E760" i="20"/>
  <c r="F760" i="20"/>
  <c r="C761" i="20"/>
  <c r="D761" i="20"/>
  <c r="E761" i="20"/>
  <c r="F761" i="20"/>
  <c r="C762" i="20"/>
  <c r="D762" i="20"/>
  <c r="E762" i="20"/>
  <c r="F762" i="20"/>
  <c r="C763" i="20"/>
  <c r="D763" i="20"/>
  <c r="E763" i="20"/>
  <c r="F763" i="20"/>
  <c r="C764" i="20"/>
  <c r="D764" i="20"/>
  <c r="E764" i="20"/>
  <c r="F764" i="20"/>
  <c r="C765" i="20"/>
  <c r="D765" i="20"/>
  <c r="E765" i="20"/>
  <c r="F765" i="20"/>
  <c r="C766" i="20"/>
  <c r="D766" i="20"/>
  <c r="E766" i="20"/>
  <c r="F766" i="20"/>
  <c r="C767" i="20"/>
  <c r="D767" i="20"/>
  <c r="E767" i="20"/>
  <c r="F767" i="20"/>
  <c r="C768" i="20"/>
  <c r="D768" i="20"/>
  <c r="E768" i="20"/>
  <c r="F768" i="20"/>
  <c r="C769" i="20"/>
  <c r="D769" i="20"/>
  <c r="E769" i="20"/>
  <c r="F769" i="20"/>
  <c r="C770" i="20"/>
  <c r="D770" i="20"/>
  <c r="E770" i="20"/>
  <c r="F770" i="20"/>
  <c r="C771" i="20"/>
  <c r="D771" i="20"/>
  <c r="E771" i="20"/>
  <c r="F771" i="20"/>
  <c r="C772" i="20"/>
  <c r="D772" i="20"/>
  <c r="E772" i="20"/>
  <c r="F772" i="20"/>
  <c r="C773" i="20"/>
  <c r="D773" i="20"/>
  <c r="E773" i="20"/>
  <c r="F773" i="20"/>
  <c r="C774" i="20"/>
  <c r="D774" i="20"/>
  <c r="E774" i="20"/>
  <c r="F774" i="20"/>
  <c r="C775" i="20"/>
  <c r="D775" i="20"/>
  <c r="E775" i="20"/>
  <c r="F775" i="20"/>
  <c r="C776" i="20"/>
  <c r="D776" i="20"/>
  <c r="E776" i="20"/>
  <c r="F776" i="20"/>
  <c r="C777" i="20"/>
  <c r="D777" i="20"/>
  <c r="E777" i="20"/>
  <c r="F777" i="20"/>
  <c r="C778" i="20"/>
  <c r="D778" i="20"/>
  <c r="E778" i="20"/>
  <c r="F778" i="20"/>
  <c r="C779" i="20"/>
  <c r="D779" i="20"/>
  <c r="E779" i="20"/>
  <c r="F779" i="20"/>
  <c r="C780" i="20"/>
  <c r="D780" i="20"/>
  <c r="E780" i="20"/>
  <c r="F780" i="20"/>
  <c r="C781" i="20"/>
  <c r="D781" i="20"/>
  <c r="E781" i="20"/>
  <c r="F781" i="20"/>
  <c r="C782" i="20"/>
  <c r="D782" i="20"/>
  <c r="E782" i="20"/>
  <c r="F782" i="20"/>
  <c r="C783" i="20"/>
  <c r="D783" i="20"/>
  <c r="E783" i="20"/>
  <c r="F783" i="20"/>
  <c r="C784" i="20"/>
  <c r="D784" i="20"/>
  <c r="E784" i="20"/>
  <c r="F784" i="20"/>
  <c r="C785" i="20"/>
  <c r="D785" i="20"/>
  <c r="E785" i="20"/>
  <c r="F785" i="20"/>
  <c r="C786" i="20"/>
  <c r="D786" i="20"/>
  <c r="E786" i="20"/>
  <c r="F786" i="20"/>
  <c r="C787" i="20"/>
  <c r="D787" i="20"/>
  <c r="E787" i="20"/>
  <c r="F787" i="20"/>
  <c r="C788" i="20"/>
  <c r="D788" i="20"/>
  <c r="E788" i="20"/>
  <c r="F788" i="20"/>
  <c r="C789" i="20"/>
  <c r="D789" i="20"/>
  <c r="E789" i="20"/>
  <c r="F789" i="20"/>
  <c r="C790" i="20"/>
  <c r="D790" i="20"/>
  <c r="E790" i="20"/>
  <c r="F790" i="20"/>
  <c r="C791" i="20"/>
  <c r="D791" i="20"/>
  <c r="E791" i="20"/>
  <c r="F791" i="20"/>
  <c r="C792" i="20"/>
  <c r="D792" i="20"/>
  <c r="E792" i="20"/>
  <c r="F792" i="20"/>
  <c r="C793" i="20"/>
  <c r="D793" i="20"/>
  <c r="E793" i="20"/>
  <c r="F793" i="20"/>
  <c r="C794" i="20"/>
  <c r="D794" i="20"/>
  <c r="E794" i="20"/>
  <c r="F794" i="20"/>
  <c r="C795" i="20"/>
  <c r="D795" i="20"/>
  <c r="E795" i="20"/>
  <c r="F795" i="20"/>
  <c r="C796" i="20"/>
  <c r="D796" i="20"/>
  <c r="E796" i="20"/>
  <c r="F796" i="20"/>
  <c r="C797" i="20"/>
  <c r="D797" i="20"/>
  <c r="E797" i="20"/>
  <c r="F797" i="20"/>
  <c r="C798" i="20"/>
  <c r="D798" i="20"/>
  <c r="E798" i="20"/>
  <c r="F798" i="20"/>
  <c r="C799" i="20"/>
  <c r="D799" i="20"/>
  <c r="E799" i="20"/>
  <c r="F799" i="20"/>
  <c r="C800" i="20"/>
  <c r="D800" i="20"/>
  <c r="E800" i="20"/>
  <c r="F800" i="20"/>
  <c r="C801" i="20"/>
  <c r="D801" i="20"/>
  <c r="E801" i="20"/>
  <c r="F801" i="20"/>
  <c r="C802" i="20"/>
  <c r="D802" i="20"/>
  <c r="E802" i="20"/>
  <c r="F802" i="20"/>
  <c r="C803" i="20"/>
  <c r="D803" i="20"/>
  <c r="E803" i="20"/>
  <c r="F803" i="20"/>
  <c r="C804" i="20"/>
  <c r="D804" i="20"/>
  <c r="E804" i="20"/>
  <c r="F804" i="20"/>
  <c r="C805" i="20"/>
  <c r="D805" i="20"/>
  <c r="E805" i="20"/>
  <c r="F805" i="20"/>
  <c r="C806" i="20"/>
  <c r="D806" i="20"/>
  <c r="E806" i="20"/>
  <c r="F806" i="20"/>
  <c r="C807" i="20"/>
  <c r="D807" i="20"/>
  <c r="E807" i="20"/>
  <c r="F807" i="20"/>
  <c r="C808" i="20"/>
  <c r="D808" i="20"/>
  <c r="E808" i="20"/>
  <c r="F808" i="20"/>
  <c r="C809" i="20"/>
  <c r="D809" i="20"/>
  <c r="E809" i="20"/>
  <c r="F809" i="20"/>
  <c r="C810" i="20"/>
  <c r="D810" i="20"/>
  <c r="E810" i="20"/>
  <c r="F810" i="20"/>
  <c r="C811" i="20"/>
  <c r="D811" i="20"/>
  <c r="E811" i="20"/>
  <c r="F811" i="20"/>
  <c r="C812" i="20"/>
  <c r="D812" i="20"/>
  <c r="E812" i="20"/>
  <c r="F812" i="20"/>
  <c r="C813" i="20"/>
  <c r="D813" i="20"/>
  <c r="E813" i="20"/>
  <c r="F813" i="20"/>
  <c r="C814" i="20"/>
  <c r="D814" i="20"/>
  <c r="E814" i="20"/>
  <c r="F814" i="20"/>
  <c r="C815" i="20"/>
  <c r="D815" i="20"/>
  <c r="E815" i="20"/>
  <c r="F815" i="20"/>
  <c r="C816" i="20"/>
  <c r="D816" i="20"/>
  <c r="E816" i="20"/>
  <c r="F816" i="20"/>
  <c r="C817" i="20"/>
  <c r="D817" i="20"/>
  <c r="E817" i="20"/>
  <c r="F817" i="20"/>
  <c r="C818" i="20"/>
  <c r="D818" i="20"/>
  <c r="E818" i="20"/>
  <c r="F818" i="20"/>
  <c r="C819" i="20"/>
  <c r="D819" i="20"/>
  <c r="E819" i="20"/>
  <c r="F819" i="20"/>
  <c r="C820" i="20"/>
  <c r="D820" i="20"/>
  <c r="E820" i="20"/>
  <c r="F820" i="20"/>
  <c r="C821" i="20"/>
  <c r="D821" i="20"/>
  <c r="E821" i="20"/>
  <c r="F821" i="20"/>
  <c r="C822" i="20"/>
  <c r="D822" i="20"/>
  <c r="E822" i="20"/>
  <c r="F822" i="20"/>
  <c r="C823" i="20"/>
  <c r="D823" i="20"/>
  <c r="E823" i="20"/>
  <c r="F823" i="20"/>
  <c r="C824" i="20"/>
  <c r="D824" i="20"/>
  <c r="E824" i="20"/>
  <c r="F824" i="20"/>
  <c r="C825" i="20"/>
  <c r="D825" i="20"/>
  <c r="E825" i="20"/>
  <c r="F825" i="20"/>
  <c r="C826" i="20"/>
  <c r="D826" i="20"/>
  <c r="E826" i="20"/>
  <c r="F826" i="20"/>
  <c r="C827" i="20"/>
  <c r="D827" i="20"/>
  <c r="E827" i="20"/>
  <c r="F827" i="20"/>
  <c r="C828" i="20"/>
  <c r="D828" i="20"/>
  <c r="E828" i="20"/>
  <c r="F828" i="20"/>
  <c r="C829" i="20"/>
  <c r="D829" i="20"/>
  <c r="E829" i="20"/>
  <c r="F829" i="20"/>
  <c r="C830" i="20"/>
  <c r="D830" i="20"/>
  <c r="E830" i="20"/>
  <c r="F830" i="20"/>
  <c r="C831" i="20"/>
  <c r="D831" i="20"/>
  <c r="E831" i="20"/>
  <c r="F831" i="20"/>
  <c r="C832" i="20"/>
  <c r="D832" i="20"/>
  <c r="E832" i="20"/>
  <c r="F832" i="20"/>
  <c r="C833" i="20"/>
  <c r="D833" i="20"/>
  <c r="E833" i="20"/>
  <c r="F833" i="20"/>
  <c r="C834" i="20"/>
  <c r="D834" i="20"/>
  <c r="E834" i="20"/>
  <c r="F834" i="20"/>
  <c r="C835" i="20"/>
  <c r="D835" i="20"/>
  <c r="E835" i="20"/>
  <c r="F835" i="20"/>
  <c r="C836" i="20"/>
  <c r="D836" i="20"/>
  <c r="E836" i="20"/>
  <c r="F836" i="20"/>
  <c r="C837" i="20"/>
  <c r="D837" i="20"/>
  <c r="E837" i="20"/>
  <c r="F837" i="20"/>
  <c r="C838" i="20"/>
  <c r="D838" i="20"/>
  <c r="E838" i="20"/>
  <c r="F838" i="20"/>
  <c r="C839" i="20"/>
  <c r="D839" i="20"/>
  <c r="E839" i="20"/>
  <c r="F839" i="20"/>
  <c r="C840" i="20"/>
  <c r="D840" i="20"/>
  <c r="E840" i="20"/>
  <c r="F840" i="20"/>
  <c r="C841" i="20"/>
  <c r="D841" i="20"/>
  <c r="E841" i="20"/>
  <c r="F841" i="20"/>
  <c r="C842" i="20"/>
  <c r="D842" i="20"/>
  <c r="E842" i="20"/>
  <c r="F842" i="20"/>
  <c r="C843" i="20"/>
  <c r="D843" i="20"/>
  <c r="E843" i="20"/>
  <c r="F843" i="20"/>
  <c r="C844" i="20"/>
  <c r="D844" i="20"/>
  <c r="E844" i="20"/>
  <c r="F844" i="20"/>
  <c r="C845" i="20"/>
  <c r="D845" i="20"/>
  <c r="E845" i="20"/>
  <c r="F845" i="20"/>
  <c r="C846" i="20"/>
  <c r="D846" i="20"/>
  <c r="E846" i="20"/>
  <c r="F846" i="20"/>
  <c r="C847" i="20"/>
  <c r="D847" i="20"/>
  <c r="E847" i="20"/>
  <c r="F847" i="20"/>
  <c r="C848" i="20"/>
  <c r="D848" i="20"/>
  <c r="E848" i="20"/>
  <c r="F848" i="20"/>
  <c r="C849" i="20"/>
  <c r="D849" i="20"/>
  <c r="E849" i="20"/>
  <c r="F849" i="20"/>
  <c r="C850" i="20"/>
  <c r="D850" i="20"/>
  <c r="E850" i="20"/>
  <c r="F850" i="20"/>
  <c r="C851" i="20"/>
  <c r="D851" i="20"/>
  <c r="E851" i="20"/>
  <c r="F851" i="20"/>
  <c r="C852" i="20"/>
  <c r="D852" i="20"/>
  <c r="E852" i="20"/>
  <c r="F852" i="20"/>
  <c r="C853" i="20"/>
  <c r="D853" i="20"/>
  <c r="E853" i="20"/>
  <c r="F853" i="20"/>
  <c r="C854" i="20"/>
  <c r="D854" i="20"/>
  <c r="E854" i="20"/>
  <c r="F854" i="20"/>
  <c r="C855" i="20"/>
  <c r="D855" i="20"/>
  <c r="E855" i="20"/>
  <c r="F855" i="20"/>
  <c r="C856" i="20"/>
  <c r="D856" i="20"/>
  <c r="E856" i="20"/>
  <c r="F856" i="20"/>
  <c r="C857" i="20"/>
  <c r="D857" i="20"/>
  <c r="E857" i="20"/>
  <c r="F857" i="20"/>
  <c r="C858" i="20"/>
  <c r="D858" i="20"/>
  <c r="E858" i="20"/>
  <c r="F858" i="20"/>
  <c r="C859" i="20"/>
  <c r="D859" i="20"/>
  <c r="E859" i="20"/>
  <c r="F859" i="20"/>
  <c r="C860" i="20"/>
  <c r="D860" i="20"/>
  <c r="E860" i="20"/>
  <c r="F860" i="20"/>
  <c r="C861" i="20"/>
  <c r="D861" i="20"/>
  <c r="E861" i="20"/>
  <c r="F861" i="20"/>
  <c r="C862" i="20"/>
  <c r="D862" i="20"/>
  <c r="E862" i="20"/>
  <c r="F862" i="20"/>
  <c r="C863" i="20"/>
  <c r="D863" i="20"/>
  <c r="E863" i="20"/>
  <c r="F863" i="20"/>
  <c r="C864" i="20"/>
  <c r="D864" i="20"/>
  <c r="E864" i="20"/>
  <c r="F864" i="20"/>
  <c r="C865" i="20"/>
  <c r="D865" i="20"/>
  <c r="E865" i="20"/>
  <c r="F865" i="20"/>
  <c r="C866" i="20"/>
  <c r="D866" i="20"/>
  <c r="E866" i="20"/>
  <c r="F866" i="20"/>
  <c r="C867" i="20"/>
  <c r="D867" i="20"/>
  <c r="E867" i="20"/>
  <c r="F867" i="20"/>
  <c r="C868" i="20"/>
  <c r="D868" i="20"/>
  <c r="E868" i="20"/>
  <c r="F868" i="20"/>
  <c r="C869" i="20"/>
  <c r="D869" i="20"/>
  <c r="E869" i="20"/>
  <c r="F869" i="20"/>
  <c r="C870" i="20"/>
  <c r="D870" i="20"/>
  <c r="E870" i="20"/>
  <c r="F870" i="20"/>
  <c r="C871" i="20"/>
  <c r="D871" i="20"/>
  <c r="E871" i="20"/>
  <c r="F871" i="20"/>
  <c r="C872" i="20"/>
  <c r="D872" i="20"/>
  <c r="E872" i="20"/>
  <c r="F872" i="20"/>
  <c r="C873" i="20"/>
  <c r="D873" i="20"/>
  <c r="E873" i="20"/>
  <c r="F873" i="20"/>
  <c r="C874" i="20"/>
  <c r="D874" i="20"/>
  <c r="E874" i="20"/>
  <c r="F874" i="20"/>
  <c r="C875" i="20"/>
  <c r="D875" i="20"/>
  <c r="E875" i="20"/>
  <c r="F875" i="20"/>
  <c r="C876" i="20"/>
  <c r="D876" i="20"/>
  <c r="E876" i="20"/>
  <c r="F876" i="20"/>
  <c r="C877" i="20"/>
  <c r="D877" i="20"/>
  <c r="E877" i="20"/>
  <c r="F877" i="20"/>
  <c r="C878" i="20"/>
  <c r="D878" i="20"/>
  <c r="E878" i="20"/>
  <c r="F878" i="20"/>
  <c r="C879" i="20"/>
  <c r="D879" i="20"/>
  <c r="E879" i="20"/>
  <c r="F879" i="20"/>
  <c r="C880" i="20"/>
  <c r="D880" i="20"/>
  <c r="E880" i="20"/>
  <c r="F880" i="20"/>
  <c r="C881" i="20"/>
  <c r="D881" i="20"/>
  <c r="E881" i="20"/>
  <c r="F881" i="20"/>
  <c r="C882" i="20"/>
  <c r="D882" i="20"/>
  <c r="E882" i="20"/>
  <c r="F882" i="20"/>
  <c r="C883" i="20"/>
  <c r="D883" i="20"/>
  <c r="E883" i="20"/>
  <c r="F883" i="20"/>
  <c r="C884" i="20"/>
  <c r="D884" i="20"/>
  <c r="E884" i="20"/>
  <c r="F884" i="20"/>
  <c r="C885" i="20"/>
  <c r="D885" i="20"/>
  <c r="E885" i="20"/>
  <c r="F885" i="20"/>
  <c r="C886" i="20"/>
  <c r="D886" i="20"/>
  <c r="E886" i="20"/>
  <c r="F886" i="20"/>
  <c r="C887" i="20"/>
  <c r="D887" i="20"/>
  <c r="E887" i="20"/>
  <c r="F887" i="20"/>
  <c r="C888" i="20"/>
  <c r="D888" i="20"/>
  <c r="E888" i="20"/>
  <c r="F888" i="20"/>
  <c r="C889" i="20"/>
  <c r="D889" i="20"/>
  <c r="E889" i="20"/>
  <c r="F889" i="20"/>
  <c r="C890" i="20"/>
  <c r="D890" i="20"/>
  <c r="E890" i="20"/>
  <c r="F890" i="20"/>
  <c r="C891" i="20"/>
  <c r="D891" i="20"/>
  <c r="E891" i="20"/>
  <c r="F891" i="20"/>
  <c r="C892" i="20"/>
  <c r="D892" i="20"/>
  <c r="E892" i="20"/>
  <c r="F892" i="20"/>
  <c r="C893" i="20"/>
  <c r="D893" i="20"/>
  <c r="E893" i="20"/>
  <c r="F893" i="20"/>
  <c r="C894" i="20"/>
  <c r="D894" i="20"/>
  <c r="E894" i="20"/>
  <c r="F894" i="20"/>
  <c r="C895" i="20"/>
  <c r="D895" i="20"/>
  <c r="E895" i="20"/>
  <c r="F895" i="20"/>
  <c r="C896" i="20"/>
  <c r="D896" i="20"/>
  <c r="E896" i="20"/>
  <c r="F896" i="20"/>
  <c r="C897" i="20"/>
  <c r="D897" i="20"/>
  <c r="E897" i="20"/>
  <c r="F897" i="20"/>
  <c r="C898" i="20"/>
  <c r="D898" i="20"/>
  <c r="E898" i="20"/>
  <c r="F898" i="20"/>
  <c r="C899" i="20"/>
  <c r="D899" i="20"/>
  <c r="E899" i="20"/>
  <c r="F899" i="20"/>
  <c r="C900" i="20"/>
  <c r="D900" i="20"/>
  <c r="E900" i="20"/>
  <c r="F900" i="20"/>
  <c r="C901" i="20"/>
  <c r="D901" i="20"/>
  <c r="E901" i="20"/>
  <c r="F901" i="20"/>
  <c r="C902" i="20"/>
  <c r="D902" i="20"/>
  <c r="E902" i="20"/>
  <c r="F902" i="20"/>
  <c r="C903" i="20"/>
  <c r="D903" i="20"/>
  <c r="E903" i="20"/>
  <c r="F903" i="20"/>
  <c r="C904" i="20"/>
  <c r="D904" i="20"/>
  <c r="E904" i="20"/>
  <c r="F904" i="20"/>
  <c r="C905" i="20"/>
  <c r="D905" i="20"/>
  <c r="E905" i="20"/>
  <c r="F905" i="20"/>
  <c r="C906" i="20"/>
  <c r="D906" i="20"/>
  <c r="E906" i="20"/>
  <c r="F906" i="20"/>
  <c r="C907" i="20"/>
  <c r="D907" i="20"/>
  <c r="E907" i="20"/>
  <c r="F907" i="20"/>
  <c r="C908" i="20"/>
  <c r="D908" i="20"/>
  <c r="E908" i="20"/>
  <c r="F908" i="20"/>
  <c r="C909" i="20"/>
  <c r="D909" i="20"/>
  <c r="E909" i="20"/>
  <c r="F909" i="20"/>
  <c r="C910" i="20"/>
  <c r="D910" i="20"/>
  <c r="E910" i="20"/>
  <c r="F910" i="20"/>
  <c r="C911" i="20"/>
  <c r="D911" i="20"/>
  <c r="E911" i="20"/>
  <c r="F911" i="20"/>
  <c r="C912" i="20"/>
  <c r="D912" i="20"/>
  <c r="E912" i="20"/>
  <c r="F912" i="20"/>
  <c r="C913" i="20"/>
  <c r="D913" i="20"/>
  <c r="E913" i="20"/>
  <c r="F913" i="20"/>
  <c r="C914" i="20"/>
  <c r="D914" i="20"/>
  <c r="E914" i="20"/>
  <c r="F914" i="20"/>
  <c r="C915" i="20"/>
  <c r="D915" i="20"/>
  <c r="E915" i="20"/>
  <c r="F915" i="20"/>
  <c r="C916" i="20"/>
  <c r="D916" i="20"/>
  <c r="E916" i="20"/>
  <c r="F916" i="20"/>
  <c r="C917" i="20"/>
  <c r="D917" i="20"/>
  <c r="E917" i="20"/>
  <c r="F917" i="20"/>
  <c r="C918" i="20"/>
  <c r="D918" i="20"/>
  <c r="E918" i="20"/>
  <c r="F918" i="20"/>
  <c r="C919" i="20"/>
  <c r="D919" i="20"/>
  <c r="E919" i="20"/>
  <c r="F919" i="20"/>
  <c r="C920" i="20"/>
  <c r="D920" i="20"/>
  <c r="E920" i="20"/>
  <c r="F920" i="20"/>
  <c r="C921" i="20"/>
  <c r="D921" i="20"/>
  <c r="E921" i="20"/>
  <c r="F921" i="20"/>
  <c r="C922" i="20"/>
  <c r="D922" i="20"/>
  <c r="E922" i="20"/>
  <c r="F922" i="20"/>
  <c r="C923" i="20"/>
  <c r="D923" i="20"/>
  <c r="E923" i="20"/>
  <c r="F923" i="20"/>
  <c r="C924" i="20"/>
  <c r="D924" i="20"/>
  <c r="E924" i="20"/>
  <c r="F924" i="20"/>
  <c r="C925" i="20"/>
  <c r="D925" i="20"/>
  <c r="E925" i="20"/>
  <c r="F925" i="20"/>
  <c r="C926" i="20"/>
  <c r="D926" i="20"/>
  <c r="E926" i="20"/>
  <c r="F926" i="20"/>
  <c r="C927" i="20"/>
  <c r="D927" i="20"/>
  <c r="E927" i="20"/>
  <c r="F927" i="20"/>
  <c r="C928" i="20"/>
  <c r="D928" i="20"/>
  <c r="E928" i="20"/>
  <c r="F928" i="20"/>
  <c r="C929" i="20"/>
  <c r="D929" i="20"/>
  <c r="E929" i="20"/>
  <c r="F929" i="20"/>
  <c r="C930" i="20"/>
  <c r="D930" i="20"/>
  <c r="E930" i="20"/>
  <c r="F930" i="20"/>
  <c r="C931" i="20"/>
  <c r="D931" i="20"/>
  <c r="E931" i="20"/>
  <c r="F931" i="20"/>
  <c r="C932" i="20"/>
  <c r="D932" i="20"/>
  <c r="E932" i="20"/>
  <c r="F932" i="20"/>
  <c r="C933" i="20"/>
  <c r="D933" i="20"/>
  <c r="E933" i="20"/>
  <c r="F933" i="20"/>
  <c r="C934" i="20"/>
  <c r="D934" i="20"/>
  <c r="E934" i="20"/>
  <c r="F934" i="20"/>
  <c r="C935" i="20"/>
  <c r="D935" i="20"/>
  <c r="E935" i="20"/>
  <c r="F935" i="20"/>
  <c r="C936" i="20"/>
  <c r="D936" i="20"/>
  <c r="E936" i="20"/>
  <c r="F936" i="20"/>
  <c r="C937" i="20"/>
  <c r="D937" i="20"/>
  <c r="E937" i="20"/>
  <c r="F937" i="20"/>
  <c r="C938" i="20"/>
  <c r="D938" i="20"/>
  <c r="E938" i="20"/>
  <c r="F938" i="20"/>
  <c r="C939" i="20"/>
  <c r="D939" i="20"/>
  <c r="E939" i="20"/>
  <c r="F939" i="20"/>
  <c r="C940" i="20"/>
  <c r="D940" i="20"/>
  <c r="E940" i="20"/>
  <c r="F940" i="20"/>
  <c r="C941" i="20"/>
  <c r="D941" i="20"/>
  <c r="E941" i="20"/>
  <c r="F941" i="20"/>
  <c r="C942" i="20"/>
  <c r="D942" i="20"/>
  <c r="E942" i="20"/>
  <c r="F942" i="20"/>
  <c r="C943" i="20"/>
  <c r="D943" i="20"/>
  <c r="E943" i="20"/>
  <c r="F943" i="20"/>
  <c r="C944" i="20"/>
  <c r="D944" i="20"/>
  <c r="E944" i="20"/>
  <c r="F944" i="20"/>
  <c r="C945" i="20"/>
  <c r="D945" i="20"/>
  <c r="E945" i="20"/>
  <c r="F945" i="20"/>
  <c r="C946" i="20"/>
  <c r="D946" i="20"/>
  <c r="E946" i="20"/>
  <c r="F946" i="20"/>
  <c r="C947" i="20"/>
  <c r="D947" i="20"/>
  <c r="E947" i="20"/>
  <c r="F947" i="20"/>
  <c r="C948" i="20"/>
  <c r="D948" i="20"/>
  <c r="E948" i="20"/>
  <c r="F948" i="20"/>
  <c r="C949" i="20"/>
  <c r="D949" i="20"/>
  <c r="E949" i="20"/>
  <c r="F949" i="20"/>
  <c r="C950" i="20"/>
  <c r="D950" i="20"/>
  <c r="E950" i="20"/>
  <c r="F950" i="20"/>
  <c r="C951" i="20"/>
  <c r="D951" i="20"/>
  <c r="E951" i="20"/>
  <c r="F951" i="20"/>
  <c r="C952" i="20"/>
  <c r="D952" i="20"/>
  <c r="E952" i="20"/>
  <c r="F952" i="20"/>
  <c r="C953" i="20"/>
  <c r="D953" i="20"/>
  <c r="E953" i="20"/>
  <c r="F953" i="20"/>
  <c r="C954" i="20"/>
  <c r="D954" i="20"/>
  <c r="E954" i="20"/>
  <c r="F954" i="20"/>
  <c r="C955" i="20"/>
  <c r="D955" i="20"/>
  <c r="E955" i="20"/>
  <c r="F955" i="20"/>
  <c r="C956" i="20"/>
  <c r="D956" i="20"/>
  <c r="E956" i="20"/>
  <c r="F956" i="20"/>
  <c r="C957" i="20"/>
  <c r="D957" i="20"/>
  <c r="E957" i="20"/>
  <c r="F957" i="20"/>
  <c r="C958" i="20"/>
  <c r="D958" i="20"/>
  <c r="E958" i="20"/>
  <c r="F958" i="20"/>
  <c r="C959" i="20"/>
  <c r="D959" i="20"/>
  <c r="E959" i="20"/>
  <c r="F959" i="20"/>
  <c r="C960" i="20"/>
  <c r="D960" i="20"/>
  <c r="E960" i="20"/>
  <c r="F960" i="20"/>
  <c r="C961" i="20"/>
  <c r="D961" i="20"/>
  <c r="E961" i="20"/>
  <c r="F961" i="20"/>
  <c r="C962" i="20"/>
  <c r="D962" i="20"/>
  <c r="E962" i="20"/>
  <c r="F962" i="20"/>
  <c r="C963" i="20"/>
  <c r="D963" i="20"/>
  <c r="E963" i="20"/>
  <c r="F963" i="20"/>
  <c r="C964" i="20"/>
  <c r="D964" i="20"/>
  <c r="E964" i="20"/>
  <c r="F964" i="20"/>
  <c r="C965" i="20"/>
  <c r="D965" i="20"/>
  <c r="E965" i="20"/>
  <c r="F965" i="20"/>
  <c r="C966" i="20"/>
  <c r="D966" i="20"/>
  <c r="E966" i="20"/>
  <c r="F966" i="20"/>
  <c r="C967" i="20"/>
  <c r="D967" i="20"/>
  <c r="E967" i="20"/>
  <c r="F967" i="20"/>
  <c r="C968" i="20"/>
  <c r="D968" i="20"/>
  <c r="E968" i="20"/>
  <c r="F968" i="20"/>
  <c r="C969" i="20"/>
  <c r="D969" i="20"/>
  <c r="E969" i="20"/>
  <c r="F969" i="20"/>
  <c r="C970" i="20"/>
  <c r="D970" i="20"/>
  <c r="E970" i="20"/>
  <c r="F970" i="20"/>
  <c r="C971" i="20"/>
  <c r="D971" i="20"/>
  <c r="E971" i="20"/>
  <c r="F971" i="20"/>
  <c r="C972" i="20"/>
  <c r="D972" i="20"/>
  <c r="E972" i="20"/>
  <c r="F972" i="20"/>
  <c r="C973" i="20"/>
  <c r="D973" i="20"/>
  <c r="E973" i="20"/>
  <c r="F973" i="20"/>
  <c r="C974" i="20"/>
  <c r="D974" i="20"/>
  <c r="E974" i="20"/>
  <c r="F974" i="20"/>
  <c r="C975" i="20"/>
  <c r="D975" i="20"/>
  <c r="E975" i="20"/>
  <c r="F975" i="20"/>
  <c r="C976" i="20"/>
  <c r="D976" i="20"/>
  <c r="E976" i="20"/>
  <c r="F976" i="20"/>
  <c r="C977" i="20"/>
  <c r="D977" i="20"/>
  <c r="E977" i="20"/>
  <c r="F977" i="20"/>
  <c r="C978" i="20"/>
  <c r="D978" i="20"/>
  <c r="E978" i="20"/>
  <c r="F978" i="20"/>
  <c r="C979" i="20"/>
  <c r="D979" i="20"/>
  <c r="E979" i="20"/>
  <c r="F979" i="20"/>
  <c r="C980" i="20"/>
  <c r="D980" i="20"/>
  <c r="E980" i="20"/>
  <c r="F980" i="20"/>
  <c r="C981" i="20"/>
  <c r="D981" i="20"/>
  <c r="E981" i="20"/>
  <c r="F981" i="20"/>
  <c r="C982" i="20"/>
  <c r="D982" i="20"/>
  <c r="E982" i="20"/>
  <c r="F982" i="20"/>
  <c r="C983" i="20"/>
  <c r="D983" i="20"/>
  <c r="E983" i="20"/>
  <c r="F983" i="20"/>
  <c r="C984" i="20"/>
  <c r="D984" i="20"/>
  <c r="E984" i="20"/>
  <c r="F984" i="20"/>
  <c r="C985" i="20"/>
  <c r="D985" i="20"/>
  <c r="E985" i="20"/>
  <c r="F985" i="20"/>
  <c r="C986" i="20"/>
  <c r="D986" i="20"/>
  <c r="E986" i="20"/>
  <c r="F986" i="20"/>
  <c r="C987" i="20"/>
  <c r="D987" i="20"/>
  <c r="E987" i="20"/>
  <c r="F987" i="20"/>
  <c r="C988" i="20"/>
  <c r="D988" i="20"/>
  <c r="E988" i="20"/>
  <c r="F988" i="20"/>
  <c r="C989" i="20"/>
  <c r="D989" i="20"/>
  <c r="E989" i="20"/>
  <c r="F989" i="20"/>
  <c r="C990" i="20"/>
  <c r="D990" i="20"/>
  <c r="E990" i="20"/>
  <c r="F990" i="20"/>
  <c r="C991" i="20"/>
  <c r="D991" i="20"/>
  <c r="E991" i="20"/>
  <c r="F991" i="20"/>
  <c r="C992" i="20"/>
  <c r="D992" i="20"/>
  <c r="E992" i="20"/>
  <c r="F992" i="20"/>
  <c r="C993" i="20"/>
  <c r="D993" i="20"/>
  <c r="E993" i="20"/>
  <c r="F993" i="20"/>
  <c r="C994" i="20"/>
  <c r="D994" i="20"/>
  <c r="E994" i="20"/>
  <c r="F994" i="20"/>
  <c r="C995" i="20"/>
  <c r="D995" i="20"/>
  <c r="E995" i="20"/>
  <c r="F995" i="20"/>
  <c r="C996" i="20"/>
  <c r="D996" i="20"/>
  <c r="E996" i="20"/>
  <c r="F996" i="20"/>
  <c r="C997" i="20"/>
  <c r="D997" i="20"/>
  <c r="E997" i="20"/>
  <c r="F997" i="20"/>
  <c r="C998" i="20"/>
  <c r="D998" i="20"/>
  <c r="E998" i="20"/>
  <c r="F998" i="20"/>
  <c r="C999" i="20"/>
  <c r="D999" i="20"/>
  <c r="E999" i="20"/>
  <c r="F999" i="20"/>
  <c r="C1000" i="20"/>
  <c r="D1000" i="20"/>
  <c r="E1000" i="20"/>
  <c r="F1000" i="20"/>
  <c r="C1001" i="20"/>
  <c r="D1001" i="20"/>
  <c r="E1001" i="20"/>
  <c r="F1001" i="20"/>
  <c r="C1002" i="20"/>
  <c r="D1002" i="20"/>
  <c r="E1002" i="20"/>
  <c r="F1002" i="20"/>
  <c r="C1003" i="20"/>
  <c r="D1003" i="20"/>
  <c r="E1003" i="20"/>
  <c r="F1003" i="20"/>
  <c r="C1004" i="20"/>
  <c r="D1004" i="20"/>
  <c r="E1004" i="20"/>
  <c r="F1004" i="20"/>
  <c r="C1005" i="20"/>
  <c r="D1005" i="20"/>
  <c r="E1005" i="20"/>
  <c r="F1005" i="20"/>
  <c r="C1006" i="20"/>
  <c r="D1006" i="20"/>
  <c r="E1006" i="20"/>
  <c r="F1006" i="20"/>
  <c r="C1007" i="20"/>
  <c r="D1007" i="20"/>
  <c r="E1007" i="20"/>
  <c r="F1007" i="20"/>
  <c r="C1008" i="20"/>
  <c r="D1008" i="20"/>
  <c r="E1008" i="20"/>
  <c r="F1008" i="20"/>
  <c r="C1009" i="20"/>
  <c r="D1009" i="20"/>
  <c r="E1009" i="20"/>
  <c r="F1009" i="20"/>
  <c r="C1010" i="20"/>
  <c r="D1010" i="20"/>
  <c r="E1010" i="20"/>
  <c r="F1010" i="20"/>
  <c r="C1011" i="20"/>
  <c r="D1011" i="20"/>
  <c r="E1011" i="20"/>
  <c r="F1011" i="20"/>
  <c r="C1012" i="20"/>
  <c r="D1012" i="20"/>
  <c r="E1012" i="20"/>
  <c r="F1012" i="20"/>
  <c r="C1013" i="20"/>
  <c r="D1013" i="20"/>
  <c r="E1013" i="20"/>
  <c r="F1013" i="20"/>
  <c r="C1014" i="20"/>
  <c r="D1014" i="20"/>
  <c r="E1014" i="20"/>
  <c r="F1014" i="20"/>
  <c r="C1015" i="20"/>
  <c r="D1015" i="20"/>
  <c r="E1015" i="20"/>
  <c r="F1015" i="20"/>
  <c r="C1016" i="20"/>
  <c r="D1016" i="20"/>
  <c r="E1016" i="20"/>
  <c r="F1016" i="20"/>
  <c r="C1017" i="20"/>
  <c r="D1017" i="20"/>
  <c r="E1017" i="20"/>
  <c r="F1017" i="20"/>
  <c r="C1018" i="20"/>
  <c r="D1018" i="20"/>
  <c r="E1018" i="20"/>
  <c r="F1018" i="20"/>
  <c r="C1019" i="20"/>
  <c r="D1019" i="20"/>
  <c r="E1019" i="20"/>
  <c r="F1019" i="20"/>
  <c r="C1020" i="20"/>
  <c r="D1020" i="20"/>
  <c r="E1020" i="20"/>
  <c r="F1020" i="20"/>
  <c r="C1021" i="20"/>
  <c r="D1021" i="20"/>
  <c r="E1021" i="20"/>
  <c r="F1021" i="20"/>
  <c r="C1022" i="20"/>
  <c r="D1022" i="20"/>
  <c r="E1022" i="20"/>
  <c r="F1022" i="20"/>
  <c r="C1023" i="20"/>
  <c r="D1023" i="20"/>
  <c r="E1023" i="20"/>
  <c r="F1023" i="20"/>
  <c r="C1024" i="20"/>
  <c r="D1024" i="20"/>
  <c r="E1024" i="20"/>
  <c r="F1024" i="20"/>
  <c r="C1025" i="20"/>
  <c r="D1025" i="20"/>
  <c r="E1025" i="20"/>
  <c r="F1025" i="20"/>
  <c r="C1026" i="20"/>
  <c r="D1026" i="20"/>
  <c r="E1026" i="20"/>
  <c r="F1026" i="20"/>
  <c r="C1027" i="20"/>
  <c r="D1027" i="20"/>
  <c r="E1027" i="20"/>
  <c r="F1027" i="20"/>
  <c r="C1028" i="20"/>
  <c r="D1028" i="20"/>
  <c r="E1028" i="20"/>
  <c r="F1028" i="20"/>
  <c r="C1029" i="20"/>
  <c r="D1029" i="20"/>
  <c r="E1029" i="20"/>
  <c r="F1029" i="20"/>
  <c r="C1030" i="20"/>
  <c r="D1030" i="20"/>
  <c r="E1030" i="20"/>
  <c r="F1030" i="20"/>
  <c r="C1031" i="20"/>
  <c r="D1031" i="20"/>
  <c r="E1031" i="20"/>
  <c r="F1031" i="20"/>
  <c r="C1032" i="20"/>
  <c r="D1032" i="20"/>
  <c r="E1032" i="20"/>
  <c r="F1032" i="20"/>
  <c r="C1033" i="20"/>
  <c r="D1033" i="20"/>
  <c r="E1033" i="20"/>
  <c r="F1033" i="20"/>
  <c r="C1034" i="20"/>
  <c r="D1034" i="20"/>
  <c r="E1034" i="20"/>
  <c r="F1034" i="20"/>
  <c r="C1035" i="20"/>
  <c r="D1035" i="20"/>
  <c r="E1035" i="20"/>
  <c r="F1035" i="20"/>
  <c r="C1036" i="20"/>
  <c r="D1036" i="20"/>
  <c r="E1036" i="20"/>
  <c r="F1036" i="20"/>
  <c r="C1037" i="20"/>
  <c r="D1037" i="20"/>
  <c r="E1037" i="20"/>
  <c r="F1037" i="20"/>
  <c r="C1038" i="20"/>
  <c r="D1038" i="20"/>
  <c r="E1038" i="20"/>
  <c r="F1038" i="20"/>
  <c r="C1039" i="20"/>
  <c r="D1039" i="20"/>
  <c r="E1039" i="20"/>
  <c r="F1039" i="20"/>
  <c r="C1040" i="20"/>
  <c r="D1040" i="20"/>
  <c r="E1040" i="20"/>
  <c r="F1040" i="20"/>
  <c r="C1041" i="20"/>
  <c r="D1041" i="20"/>
  <c r="E1041" i="20"/>
  <c r="F1041" i="20"/>
  <c r="C1042" i="20"/>
  <c r="D1042" i="20"/>
  <c r="E1042" i="20"/>
  <c r="F1042" i="20"/>
  <c r="C1043" i="20"/>
  <c r="D1043" i="20"/>
  <c r="E1043" i="20"/>
  <c r="F1043" i="20"/>
  <c r="C1044" i="20"/>
  <c r="D1044" i="20"/>
  <c r="E1044" i="20"/>
  <c r="F1044" i="20"/>
  <c r="C1045" i="20"/>
  <c r="D1045" i="20"/>
  <c r="E1045" i="20"/>
  <c r="F1045" i="20"/>
  <c r="C1046" i="20"/>
  <c r="D1046" i="20"/>
  <c r="E1046" i="20"/>
  <c r="F1046" i="20"/>
  <c r="C1047" i="20"/>
  <c r="D1047" i="20"/>
  <c r="E1047" i="20"/>
  <c r="F1047" i="20"/>
  <c r="C1048" i="20"/>
  <c r="D1048" i="20"/>
  <c r="E1048" i="20"/>
  <c r="F1048" i="20"/>
  <c r="C1049" i="20"/>
  <c r="D1049" i="20"/>
  <c r="E1049" i="20"/>
  <c r="F1049" i="20"/>
  <c r="C1050" i="20"/>
  <c r="D1050" i="20"/>
  <c r="E1050" i="20"/>
  <c r="F1050" i="20"/>
  <c r="C1051" i="20"/>
  <c r="D1051" i="20"/>
  <c r="E1051" i="20"/>
  <c r="F1051" i="20"/>
  <c r="C1052" i="20"/>
  <c r="D1052" i="20"/>
  <c r="E1052" i="20"/>
  <c r="F1052" i="20"/>
  <c r="C1053" i="20"/>
  <c r="D1053" i="20"/>
  <c r="E1053" i="20"/>
  <c r="F1053" i="20"/>
  <c r="C1054" i="20"/>
  <c r="D1054" i="20"/>
  <c r="E1054" i="20"/>
  <c r="F1054" i="20"/>
  <c r="C1055" i="20"/>
  <c r="D1055" i="20"/>
  <c r="E1055" i="20"/>
  <c r="F1055" i="20"/>
  <c r="C1056" i="20"/>
  <c r="D1056" i="20"/>
  <c r="E1056" i="20"/>
  <c r="F1056" i="20"/>
  <c r="C1057" i="20"/>
  <c r="D1057" i="20"/>
  <c r="E1057" i="20"/>
  <c r="F1057" i="20"/>
  <c r="C1058" i="20"/>
  <c r="D1058" i="20"/>
  <c r="E1058" i="20"/>
  <c r="F1058" i="20"/>
  <c r="C1059" i="20"/>
  <c r="D1059" i="20"/>
  <c r="E1059" i="20"/>
  <c r="F1059" i="20"/>
  <c r="C1060" i="20"/>
  <c r="D1060" i="20"/>
  <c r="E1060" i="20"/>
  <c r="F1060" i="20"/>
  <c r="C1061" i="20"/>
  <c r="D1061" i="20"/>
  <c r="E1061" i="20"/>
  <c r="F1061" i="20"/>
  <c r="C1062" i="20"/>
  <c r="D1062" i="20"/>
  <c r="E1062" i="20"/>
  <c r="F1062" i="20"/>
  <c r="C1063" i="20"/>
  <c r="D1063" i="20"/>
  <c r="E1063" i="20"/>
  <c r="F1063" i="20"/>
  <c r="C1064" i="20"/>
  <c r="D1064" i="20"/>
  <c r="E1064" i="20"/>
  <c r="F1064" i="20"/>
  <c r="C1065" i="20"/>
  <c r="D1065" i="20"/>
  <c r="E1065" i="20"/>
  <c r="F1065" i="20"/>
  <c r="C1066" i="20"/>
  <c r="D1066" i="20"/>
  <c r="E1066" i="20"/>
  <c r="F1066" i="20"/>
  <c r="C1067" i="20"/>
  <c r="D1067" i="20"/>
  <c r="E1067" i="20"/>
  <c r="F1067" i="20"/>
  <c r="C1068" i="20"/>
  <c r="D1068" i="20"/>
  <c r="E1068" i="20"/>
  <c r="F1068" i="20"/>
  <c r="C1069" i="20"/>
  <c r="D1069" i="20"/>
  <c r="E1069" i="20"/>
  <c r="F1069" i="20"/>
  <c r="C1070" i="20"/>
  <c r="D1070" i="20"/>
  <c r="E1070" i="20"/>
  <c r="F1070" i="20"/>
  <c r="C1071" i="20"/>
  <c r="D1071" i="20"/>
  <c r="E1071" i="20"/>
  <c r="F1071" i="20"/>
  <c r="C1072" i="20"/>
  <c r="D1072" i="20"/>
  <c r="E1072" i="20"/>
  <c r="F1072" i="20"/>
  <c r="C1073" i="20"/>
  <c r="D1073" i="20"/>
  <c r="E1073" i="20"/>
  <c r="F1073" i="20"/>
  <c r="C1074" i="20"/>
  <c r="D1074" i="20"/>
  <c r="E1074" i="20"/>
  <c r="F1074" i="20"/>
  <c r="C1075" i="20"/>
  <c r="D1075" i="20"/>
  <c r="E1075" i="20"/>
  <c r="F1075" i="20"/>
  <c r="C1076" i="20"/>
  <c r="D1076" i="20"/>
  <c r="E1076" i="20"/>
  <c r="F1076" i="20"/>
  <c r="C1077" i="20"/>
  <c r="D1077" i="20"/>
  <c r="E1077" i="20"/>
  <c r="F1077" i="20"/>
  <c r="C1078" i="20"/>
  <c r="D1078" i="20"/>
  <c r="E1078" i="20"/>
  <c r="F1078" i="20"/>
  <c r="C1079" i="20"/>
  <c r="D1079" i="20"/>
  <c r="E1079" i="20"/>
  <c r="F1079" i="20"/>
  <c r="C1080" i="20"/>
  <c r="D1080" i="20"/>
  <c r="E1080" i="20"/>
  <c r="F1080" i="20"/>
  <c r="C1081" i="20"/>
  <c r="D1081" i="20"/>
  <c r="E1081" i="20"/>
  <c r="F1081" i="20"/>
  <c r="C1082" i="20"/>
  <c r="D1082" i="20"/>
  <c r="E1082" i="20"/>
  <c r="F1082" i="20"/>
  <c r="C1083" i="20"/>
  <c r="D1083" i="20"/>
  <c r="E1083" i="20"/>
  <c r="F1083" i="20"/>
  <c r="C1084" i="20"/>
  <c r="D1084" i="20"/>
  <c r="E1084" i="20"/>
  <c r="F1084" i="20"/>
  <c r="C1085" i="20"/>
  <c r="D1085" i="20"/>
  <c r="E1085" i="20"/>
  <c r="F1085" i="20"/>
  <c r="C1086" i="20"/>
  <c r="D1086" i="20"/>
  <c r="E1086" i="20"/>
  <c r="F1086" i="20"/>
  <c r="C1087" i="20"/>
  <c r="D1087" i="20"/>
  <c r="E1087" i="20"/>
  <c r="F1087" i="20"/>
  <c r="C1088" i="20"/>
  <c r="D1088" i="20"/>
  <c r="E1088" i="20"/>
  <c r="F1088" i="20"/>
  <c r="C1089" i="20"/>
  <c r="D1089" i="20"/>
  <c r="E1089" i="20"/>
  <c r="F1089" i="20"/>
  <c r="C1090" i="20"/>
  <c r="D1090" i="20"/>
  <c r="E1090" i="20"/>
  <c r="F1090" i="20"/>
  <c r="C1091" i="20"/>
  <c r="D1091" i="20"/>
  <c r="E1091" i="20"/>
  <c r="F1091" i="20"/>
  <c r="C1092" i="20"/>
  <c r="D1092" i="20"/>
  <c r="E1092" i="20"/>
  <c r="F1092" i="20"/>
  <c r="C1093" i="20"/>
  <c r="D1093" i="20"/>
  <c r="E1093" i="20"/>
  <c r="F1093" i="20"/>
  <c r="C1094" i="20"/>
  <c r="D1094" i="20"/>
  <c r="E1094" i="20"/>
  <c r="F1094" i="20"/>
  <c r="C1095" i="20"/>
  <c r="D1095" i="20"/>
  <c r="E1095" i="20"/>
  <c r="F1095" i="20"/>
  <c r="C1096" i="20"/>
  <c r="D1096" i="20"/>
  <c r="E1096" i="20"/>
  <c r="F1096" i="20"/>
  <c r="C1097" i="20"/>
  <c r="D1097" i="20"/>
  <c r="E1097" i="20"/>
  <c r="F1097" i="20"/>
  <c r="C1098" i="20"/>
  <c r="D1098" i="20"/>
  <c r="E1098" i="20"/>
  <c r="F1098" i="20"/>
  <c r="C1099" i="20"/>
  <c r="D1099" i="20"/>
  <c r="E1099" i="20"/>
  <c r="F1099" i="20"/>
  <c r="C1100" i="20"/>
  <c r="D1100" i="20"/>
  <c r="E1100" i="20"/>
  <c r="F1100" i="20"/>
  <c r="C1101" i="20"/>
  <c r="D1101" i="20"/>
  <c r="E1101" i="20"/>
  <c r="F1101" i="20"/>
  <c r="C1102" i="20"/>
  <c r="D1102" i="20"/>
  <c r="E1102" i="20"/>
  <c r="F1102" i="20"/>
  <c r="C1103" i="20"/>
  <c r="D1103" i="20"/>
  <c r="E1103" i="20"/>
  <c r="F1103" i="20"/>
  <c r="C1104" i="20"/>
  <c r="D1104" i="20"/>
  <c r="E1104" i="20"/>
  <c r="F1104" i="20"/>
  <c r="C1105" i="20"/>
  <c r="D1105" i="20"/>
  <c r="E1105" i="20"/>
  <c r="F1105" i="20"/>
  <c r="C1106" i="20"/>
  <c r="D1106" i="20"/>
  <c r="E1106" i="20"/>
  <c r="F1106" i="20"/>
  <c r="C1107" i="20"/>
  <c r="D1107" i="20"/>
  <c r="E1107" i="20"/>
  <c r="F1107" i="20"/>
  <c r="C1108" i="20"/>
  <c r="D1108" i="20"/>
  <c r="E1108" i="20"/>
  <c r="F1108" i="20"/>
  <c r="C1109" i="20"/>
  <c r="D1109" i="20"/>
  <c r="E1109" i="20"/>
  <c r="F1109" i="20"/>
  <c r="C1110" i="20"/>
  <c r="D1110" i="20"/>
  <c r="E1110" i="20"/>
  <c r="F1110" i="20"/>
  <c r="C1111" i="20"/>
  <c r="D1111" i="20"/>
  <c r="E1111" i="20"/>
  <c r="F1111" i="20"/>
  <c r="C1112" i="20"/>
  <c r="D1112" i="20"/>
  <c r="E1112" i="20"/>
  <c r="F1112" i="20"/>
  <c r="C1113" i="20"/>
  <c r="D1113" i="20"/>
  <c r="E1113" i="20"/>
  <c r="F1113" i="20"/>
  <c r="C1114" i="20"/>
  <c r="D1114" i="20"/>
  <c r="E1114" i="20"/>
  <c r="F1114" i="20"/>
  <c r="C1115" i="20"/>
  <c r="D1115" i="20"/>
  <c r="E1115" i="20"/>
  <c r="F1115" i="20"/>
  <c r="C1116" i="20"/>
  <c r="D1116" i="20"/>
  <c r="E1116" i="20"/>
  <c r="F1116" i="20"/>
  <c r="C1117" i="20"/>
  <c r="D1117" i="20"/>
  <c r="E1117" i="20"/>
  <c r="F1117" i="20"/>
  <c r="C1118" i="20"/>
  <c r="D1118" i="20"/>
  <c r="E1118" i="20"/>
  <c r="F1118" i="20"/>
  <c r="C1119" i="20"/>
  <c r="D1119" i="20"/>
  <c r="E1119" i="20"/>
  <c r="F1119" i="20"/>
  <c r="C1120" i="20"/>
  <c r="D1120" i="20"/>
  <c r="E1120" i="20"/>
  <c r="F1120" i="20"/>
  <c r="C1121" i="20"/>
  <c r="D1121" i="20"/>
  <c r="E1121" i="20"/>
  <c r="F1121" i="20"/>
  <c r="C1122" i="20"/>
  <c r="D1122" i="20"/>
  <c r="E1122" i="20"/>
  <c r="F1122" i="20"/>
  <c r="C1123" i="20"/>
  <c r="D1123" i="20"/>
  <c r="E1123" i="20"/>
  <c r="F1123" i="20"/>
  <c r="C1124" i="20"/>
  <c r="D1124" i="20"/>
  <c r="E1124" i="20"/>
  <c r="F1124" i="20"/>
  <c r="C1125" i="20"/>
  <c r="D1125" i="20"/>
  <c r="E1125" i="20"/>
  <c r="F1125" i="20"/>
  <c r="C1126" i="20"/>
  <c r="D1126" i="20"/>
  <c r="E1126" i="20"/>
  <c r="F1126" i="20"/>
  <c r="C1127" i="20"/>
  <c r="D1127" i="20"/>
  <c r="E1127" i="20"/>
  <c r="F1127" i="20"/>
  <c r="C1128" i="20"/>
  <c r="D1128" i="20"/>
  <c r="E1128" i="20"/>
  <c r="F1128" i="20"/>
  <c r="C1129" i="20"/>
  <c r="D1129" i="20"/>
  <c r="E1129" i="20"/>
  <c r="F1129" i="20"/>
  <c r="C1130" i="20"/>
  <c r="D1130" i="20"/>
  <c r="E1130" i="20"/>
  <c r="F1130" i="20"/>
  <c r="C1131" i="20"/>
  <c r="D1131" i="20"/>
  <c r="E1131" i="20"/>
  <c r="F1131" i="20"/>
  <c r="C1132" i="20"/>
  <c r="D1132" i="20"/>
  <c r="E1132" i="20"/>
  <c r="F1132" i="20"/>
  <c r="C1133" i="20"/>
  <c r="D1133" i="20"/>
  <c r="E1133" i="20"/>
  <c r="F1133" i="20"/>
  <c r="C1134" i="20"/>
  <c r="D1134" i="20"/>
  <c r="E1134" i="20"/>
  <c r="F1134" i="20"/>
  <c r="C1135" i="20"/>
  <c r="D1135" i="20"/>
  <c r="E1135" i="20"/>
  <c r="F1135" i="20"/>
  <c r="C1136" i="20"/>
  <c r="D1136" i="20"/>
  <c r="E1136" i="20"/>
  <c r="F1136" i="20"/>
  <c r="C1137" i="20"/>
  <c r="D1137" i="20"/>
  <c r="E1137" i="20"/>
  <c r="F1137" i="20"/>
  <c r="C1138" i="20"/>
  <c r="D1138" i="20"/>
  <c r="E1138" i="20"/>
  <c r="F1138" i="20"/>
  <c r="C1139" i="20"/>
  <c r="D1139" i="20"/>
  <c r="E1139" i="20"/>
  <c r="F1139" i="20"/>
  <c r="C1140" i="20"/>
  <c r="D1140" i="20"/>
  <c r="E1140" i="20"/>
  <c r="F1140" i="20"/>
  <c r="C1141" i="20"/>
  <c r="D1141" i="20"/>
  <c r="E1141" i="20"/>
  <c r="F1141" i="20"/>
  <c r="C1142" i="20"/>
  <c r="D1142" i="20"/>
  <c r="E1142" i="20"/>
  <c r="F1142" i="20"/>
  <c r="C1143" i="20"/>
  <c r="D1143" i="20"/>
  <c r="E1143" i="20"/>
  <c r="F1143" i="20"/>
  <c r="C1144" i="20"/>
  <c r="D1144" i="20"/>
  <c r="E1144" i="20"/>
  <c r="F1144" i="20"/>
  <c r="C1145" i="20"/>
  <c r="D1145" i="20"/>
  <c r="E1145" i="20"/>
  <c r="F1145" i="20"/>
  <c r="C1146" i="20"/>
  <c r="D1146" i="20"/>
  <c r="E1146" i="20"/>
  <c r="F1146" i="20"/>
  <c r="C1147" i="20"/>
  <c r="D1147" i="20"/>
  <c r="E1147" i="20"/>
  <c r="F1147" i="20"/>
  <c r="C1148" i="20"/>
  <c r="D1148" i="20"/>
  <c r="E1148" i="20"/>
  <c r="F1148" i="20"/>
  <c r="C1149" i="20"/>
  <c r="D1149" i="20"/>
  <c r="E1149" i="20"/>
  <c r="F1149" i="20"/>
  <c r="C1150" i="20"/>
  <c r="D1150" i="20"/>
  <c r="E1150" i="20"/>
  <c r="F1150" i="20"/>
  <c r="C1151" i="20"/>
  <c r="D1151" i="20"/>
  <c r="E1151" i="20"/>
  <c r="F1151" i="20"/>
  <c r="C1152" i="20"/>
  <c r="D1152" i="20"/>
  <c r="E1152" i="20"/>
  <c r="F1152" i="20"/>
  <c r="C1153" i="20"/>
  <c r="D1153" i="20"/>
  <c r="E1153" i="20"/>
  <c r="F1153" i="20"/>
  <c r="C1154" i="20"/>
  <c r="D1154" i="20"/>
  <c r="E1154" i="20"/>
  <c r="F1154" i="20"/>
  <c r="C1155" i="20"/>
  <c r="D1155" i="20"/>
  <c r="E1155" i="20"/>
  <c r="F1155" i="20"/>
  <c r="C1156" i="20"/>
  <c r="D1156" i="20"/>
  <c r="E1156" i="20"/>
  <c r="F1156" i="20"/>
  <c r="C1157" i="20"/>
  <c r="D1157" i="20"/>
  <c r="E1157" i="20"/>
  <c r="F1157" i="20"/>
  <c r="C1158" i="20"/>
  <c r="D1158" i="20"/>
  <c r="E1158" i="20"/>
  <c r="F1158" i="20"/>
  <c r="C1159" i="20"/>
  <c r="D1159" i="20"/>
  <c r="E1159" i="20"/>
  <c r="F1159" i="20"/>
  <c r="C1160" i="20"/>
  <c r="D1160" i="20"/>
  <c r="E1160" i="20"/>
  <c r="F1160" i="20"/>
  <c r="C1161" i="20"/>
  <c r="D1161" i="20"/>
  <c r="E1161" i="20"/>
  <c r="F1161" i="20"/>
  <c r="C1162" i="20"/>
  <c r="D1162" i="20"/>
  <c r="E1162" i="20"/>
  <c r="F1162" i="20"/>
  <c r="C1163" i="20"/>
  <c r="D1163" i="20"/>
  <c r="E1163" i="20"/>
  <c r="F1163" i="20"/>
  <c r="C1164" i="20"/>
  <c r="D1164" i="20"/>
  <c r="E1164" i="20"/>
  <c r="F1164" i="20"/>
  <c r="C1165" i="20"/>
  <c r="D1165" i="20"/>
  <c r="E1165" i="20"/>
  <c r="F1165" i="20"/>
  <c r="C1166" i="20"/>
  <c r="D1166" i="20"/>
  <c r="E1166" i="20"/>
  <c r="F1166" i="20"/>
  <c r="C1167" i="20"/>
  <c r="D1167" i="20"/>
  <c r="E1167" i="20"/>
  <c r="F1167" i="20"/>
  <c r="C1168" i="20"/>
  <c r="D1168" i="20"/>
  <c r="E1168" i="20"/>
  <c r="F1168" i="20"/>
  <c r="C1169" i="20"/>
  <c r="D1169" i="20"/>
  <c r="E1169" i="20"/>
  <c r="F1169" i="20"/>
  <c r="C1170" i="20"/>
  <c r="D1170" i="20"/>
  <c r="E1170" i="20"/>
  <c r="F1170" i="20"/>
  <c r="C1171" i="20"/>
  <c r="D1171" i="20"/>
  <c r="E1171" i="20"/>
  <c r="F1171" i="20"/>
  <c r="C1172" i="20"/>
  <c r="D1172" i="20"/>
  <c r="E1172" i="20"/>
  <c r="F1172" i="20"/>
  <c r="C1173" i="20"/>
  <c r="D1173" i="20"/>
  <c r="E1173" i="20"/>
  <c r="F1173" i="20"/>
  <c r="C1174" i="20"/>
  <c r="D1174" i="20"/>
  <c r="E1174" i="20"/>
  <c r="F1174" i="20"/>
  <c r="C1175" i="20"/>
  <c r="D1175" i="20"/>
  <c r="E1175" i="20"/>
  <c r="F1175" i="20"/>
  <c r="C1176" i="20"/>
  <c r="D1176" i="20"/>
  <c r="E1176" i="20"/>
  <c r="F1176" i="20"/>
  <c r="C1177" i="20"/>
  <c r="D1177" i="20"/>
  <c r="E1177" i="20"/>
  <c r="F1177" i="20"/>
  <c r="C1178" i="20"/>
  <c r="D1178" i="20"/>
  <c r="E1178" i="20"/>
  <c r="F1178" i="20"/>
  <c r="C1179" i="20"/>
  <c r="D1179" i="20"/>
  <c r="E1179" i="20"/>
  <c r="F1179" i="20"/>
  <c r="C1180" i="20"/>
  <c r="D1180" i="20"/>
  <c r="E1180" i="20"/>
  <c r="F1180" i="20"/>
  <c r="C1181" i="20"/>
  <c r="D1181" i="20"/>
  <c r="E1181" i="20"/>
  <c r="F1181" i="20"/>
  <c r="C1182" i="20"/>
  <c r="D1182" i="20"/>
  <c r="E1182" i="20"/>
  <c r="F1182" i="20"/>
  <c r="C1183" i="20"/>
  <c r="D1183" i="20"/>
  <c r="E1183" i="20"/>
  <c r="F1183" i="20"/>
  <c r="C1184" i="20"/>
  <c r="D1184" i="20"/>
  <c r="E1184" i="20"/>
  <c r="F1184" i="20"/>
  <c r="C1185" i="20"/>
  <c r="D1185" i="20"/>
  <c r="E1185" i="20"/>
  <c r="F1185" i="20"/>
  <c r="C1186" i="20"/>
  <c r="D1186" i="20"/>
  <c r="E1186" i="20"/>
  <c r="F1186" i="20"/>
  <c r="C1187" i="20"/>
  <c r="D1187" i="20"/>
  <c r="E1187" i="20"/>
  <c r="F1187" i="20"/>
  <c r="C1188" i="20"/>
  <c r="D1188" i="20"/>
  <c r="E1188" i="20"/>
  <c r="F1188" i="20"/>
  <c r="C1189" i="20"/>
  <c r="D1189" i="20"/>
  <c r="E1189" i="20"/>
  <c r="F1189" i="20"/>
  <c r="C1190" i="20"/>
  <c r="D1190" i="20"/>
  <c r="E1190" i="20"/>
  <c r="F1190" i="20"/>
  <c r="C1191" i="20"/>
  <c r="D1191" i="20"/>
  <c r="E1191" i="20"/>
  <c r="F1191" i="20"/>
  <c r="C1192" i="20"/>
  <c r="D1192" i="20"/>
  <c r="E1192" i="20"/>
  <c r="F1192" i="20"/>
  <c r="C1193" i="20"/>
  <c r="D1193" i="20"/>
  <c r="E1193" i="20"/>
  <c r="F1193" i="20"/>
  <c r="C1194" i="20"/>
  <c r="D1194" i="20"/>
  <c r="E1194" i="20"/>
  <c r="F1194" i="20"/>
  <c r="C1195" i="20"/>
  <c r="D1195" i="20"/>
  <c r="E1195" i="20"/>
  <c r="F1195" i="20"/>
  <c r="C1196" i="20"/>
  <c r="D1196" i="20"/>
  <c r="E1196" i="20"/>
  <c r="F1196" i="20"/>
  <c r="C1197" i="20"/>
  <c r="D1197" i="20"/>
  <c r="E1197" i="20"/>
  <c r="F1197" i="20"/>
  <c r="C1198" i="20"/>
  <c r="D1198" i="20"/>
  <c r="E1198" i="20"/>
  <c r="F1198" i="20"/>
  <c r="C1199" i="20"/>
  <c r="D1199" i="20"/>
  <c r="E1199" i="20"/>
  <c r="F1199" i="20"/>
  <c r="C1200" i="20"/>
  <c r="D1200" i="20"/>
  <c r="E1200" i="20"/>
  <c r="F1200" i="20"/>
  <c r="C1201" i="20"/>
  <c r="D1201" i="20"/>
  <c r="E1201" i="20"/>
  <c r="F1201" i="20"/>
  <c r="C1202" i="20"/>
  <c r="D1202" i="20"/>
  <c r="E1202" i="20"/>
  <c r="F1202" i="20"/>
  <c r="C1203" i="20"/>
  <c r="D1203" i="20"/>
  <c r="E1203" i="20"/>
  <c r="F1203" i="20"/>
  <c r="C1204" i="20"/>
  <c r="D1204" i="20"/>
  <c r="E1204" i="20"/>
  <c r="F1204" i="20"/>
  <c r="C1205" i="20"/>
  <c r="D1205" i="20"/>
  <c r="E1205" i="20"/>
  <c r="F1205" i="20"/>
  <c r="C1206" i="20"/>
  <c r="D1206" i="20"/>
  <c r="E1206" i="20"/>
  <c r="F1206" i="20"/>
  <c r="C1207" i="20"/>
  <c r="D1207" i="20"/>
  <c r="E1207" i="20"/>
  <c r="F1207" i="20"/>
  <c r="C1208" i="20"/>
  <c r="D1208" i="20"/>
  <c r="E1208" i="20"/>
  <c r="F1208" i="20"/>
  <c r="C1209" i="20"/>
  <c r="D1209" i="20"/>
  <c r="E1209" i="20"/>
  <c r="F1209" i="20"/>
  <c r="C1210" i="20"/>
  <c r="D1210" i="20"/>
  <c r="E1210" i="20"/>
  <c r="F1210" i="20"/>
  <c r="C1211" i="20"/>
  <c r="D1211" i="20"/>
  <c r="E1211" i="20"/>
  <c r="F1211" i="20"/>
  <c r="C1212" i="20"/>
  <c r="D1212" i="20"/>
  <c r="E1212" i="20"/>
  <c r="F1212" i="20"/>
  <c r="C1213" i="20"/>
  <c r="D1213" i="20"/>
  <c r="E1213" i="20"/>
  <c r="F1213" i="20"/>
  <c r="C1214" i="20"/>
  <c r="D1214" i="20"/>
  <c r="E1214" i="20"/>
  <c r="F1214" i="20"/>
  <c r="C1215" i="20"/>
  <c r="D1215" i="20"/>
  <c r="E1215" i="20"/>
  <c r="F1215" i="20"/>
  <c r="C1216" i="20"/>
  <c r="D1216" i="20"/>
  <c r="E1216" i="20"/>
  <c r="F1216" i="20"/>
  <c r="C1217" i="20"/>
  <c r="D1217" i="20"/>
  <c r="E1217" i="20"/>
  <c r="F1217" i="20"/>
  <c r="C1218" i="20"/>
  <c r="D1218" i="20"/>
  <c r="E1218" i="20"/>
  <c r="F1218" i="20"/>
  <c r="C1219" i="20"/>
  <c r="D1219" i="20"/>
  <c r="E1219" i="20"/>
  <c r="F1219" i="20"/>
  <c r="C1220" i="20"/>
  <c r="D1220" i="20"/>
  <c r="E1220" i="20"/>
  <c r="F1220" i="20"/>
  <c r="C1221" i="20"/>
  <c r="D1221" i="20"/>
  <c r="E1221" i="20"/>
  <c r="F1221" i="20"/>
  <c r="C1222" i="20"/>
  <c r="D1222" i="20"/>
  <c r="E1222" i="20"/>
  <c r="F1222" i="20"/>
  <c r="C1223" i="20"/>
  <c r="D1223" i="20"/>
  <c r="E1223" i="20"/>
  <c r="F1223" i="20"/>
  <c r="C1224" i="20"/>
  <c r="D1224" i="20"/>
  <c r="E1224" i="20"/>
  <c r="F1224" i="20"/>
  <c r="C1225" i="20"/>
  <c r="D1225" i="20"/>
  <c r="E1225" i="20"/>
  <c r="F1225" i="20"/>
  <c r="C1226" i="20"/>
  <c r="D1226" i="20"/>
  <c r="E1226" i="20"/>
  <c r="F1226" i="20"/>
  <c r="C1227" i="20"/>
  <c r="D1227" i="20"/>
  <c r="E1227" i="20"/>
  <c r="F1227" i="20"/>
  <c r="C1228" i="20"/>
  <c r="D1228" i="20"/>
  <c r="E1228" i="20"/>
  <c r="F1228" i="20"/>
  <c r="C1229" i="20"/>
  <c r="D1229" i="20"/>
  <c r="E1229" i="20"/>
  <c r="F1229" i="20"/>
  <c r="C1230" i="20"/>
  <c r="D1230" i="20"/>
  <c r="E1230" i="20"/>
  <c r="F1230" i="20"/>
  <c r="C1231" i="20"/>
  <c r="D1231" i="20"/>
  <c r="E1231" i="20"/>
  <c r="F1231" i="20"/>
  <c r="C1232" i="20"/>
  <c r="D1232" i="20"/>
  <c r="E1232" i="20"/>
  <c r="F1232" i="20"/>
  <c r="C1233" i="20"/>
  <c r="D1233" i="20"/>
  <c r="E1233" i="20"/>
  <c r="F1233" i="20"/>
  <c r="C1234" i="20"/>
  <c r="D1234" i="20"/>
  <c r="E1234" i="20"/>
  <c r="F1234" i="20"/>
  <c r="C1235" i="20"/>
  <c r="D1235" i="20"/>
  <c r="E1235" i="20"/>
  <c r="F1235" i="20"/>
  <c r="C1236" i="20"/>
  <c r="D1236" i="20"/>
  <c r="E1236" i="20"/>
  <c r="F1236" i="20"/>
  <c r="C1237" i="20"/>
  <c r="D1237" i="20"/>
  <c r="E1237" i="20"/>
  <c r="F1237" i="20"/>
  <c r="C1238" i="20"/>
  <c r="D1238" i="20"/>
  <c r="E1238" i="20"/>
  <c r="F1238" i="20"/>
  <c r="C1239" i="20"/>
  <c r="D1239" i="20"/>
  <c r="E1239" i="20"/>
  <c r="F1239" i="20"/>
  <c r="C1240" i="20"/>
  <c r="D1240" i="20"/>
  <c r="E1240" i="20"/>
  <c r="F1240" i="20"/>
  <c r="C1241" i="20"/>
  <c r="D1241" i="20"/>
  <c r="E1241" i="20"/>
  <c r="F1241" i="20"/>
  <c r="C1242" i="20"/>
  <c r="D1242" i="20"/>
  <c r="E1242" i="20"/>
  <c r="F1242" i="20"/>
  <c r="C1243" i="20"/>
  <c r="D1243" i="20"/>
  <c r="E1243" i="20"/>
  <c r="F1243" i="20"/>
  <c r="C1244" i="20"/>
  <c r="D1244" i="20"/>
  <c r="E1244" i="20"/>
  <c r="F1244" i="20"/>
  <c r="C1245" i="20"/>
  <c r="D1245" i="20"/>
  <c r="E1245" i="20"/>
  <c r="F1245" i="20"/>
  <c r="C1246" i="20"/>
  <c r="D1246" i="20"/>
  <c r="E1246" i="20"/>
  <c r="F1246" i="20"/>
  <c r="C1247" i="20"/>
  <c r="D1247" i="20"/>
  <c r="E1247" i="20"/>
  <c r="F1247" i="20"/>
  <c r="C1248" i="20"/>
  <c r="D1248" i="20"/>
  <c r="E1248" i="20"/>
  <c r="F1248" i="20"/>
  <c r="C1249" i="20"/>
  <c r="D1249" i="20"/>
  <c r="E1249" i="20"/>
  <c r="F1249" i="20"/>
  <c r="C1250" i="20"/>
  <c r="D1250" i="20"/>
  <c r="E1250" i="20"/>
  <c r="F1250" i="20"/>
  <c r="C1251" i="20"/>
  <c r="D1251" i="20"/>
  <c r="E1251" i="20"/>
  <c r="F1251" i="20"/>
  <c r="C1252" i="20"/>
  <c r="D1252" i="20"/>
  <c r="E1252" i="20"/>
  <c r="F1252" i="20"/>
  <c r="C1253" i="20"/>
  <c r="D1253" i="20"/>
  <c r="E1253" i="20"/>
  <c r="F1253" i="20"/>
  <c r="C1254" i="20"/>
  <c r="D1254" i="20"/>
  <c r="E1254" i="20"/>
  <c r="F1254" i="20"/>
  <c r="C1255" i="20"/>
  <c r="D1255" i="20"/>
  <c r="E1255" i="20"/>
  <c r="F1255" i="20"/>
  <c r="C1256" i="20"/>
  <c r="D1256" i="20"/>
  <c r="E1256" i="20"/>
  <c r="F1256" i="20"/>
  <c r="C1257" i="20"/>
  <c r="D1257" i="20"/>
  <c r="E1257" i="20"/>
  <c r="F1257" i="20"/>
  <c r="C1258" i="20"/>
  <c r="D1258" i="20"/>
  <c r="E1258" i="20"/>
  <c r="F1258" i="20"/>
  <c r="C1259" i="20"/>
  <c r="D1259" i="20"/>
  <c r="E1259" i="20"/>
  <c r="F1259" i="20"/>
  <c r="C1260" i="20"/>
  <c r="D1260" i="20"/>
  <c r="E1260" i="20"/>
  <c r="F1260" i="20"/>
  <c r="C1261" i="20"/>
  <c r="D1261" i="20"/>
  <c r="E1261" i="20"/>
  <c r="F1261" i="20"/>
  <c r="C1262" i="20"/>
  <c r="D1262" i="20"/>
  <c r="E1262" i="20"/>
  <c r="F1262" i="20"/>
  <c r="C1263" i="20"/>
  <c r="D1263" i="20"/>
  <c r="E1263" i="20"/>
  <c r="F1263" i="20"/>
  <c r="C1264" i="20"/>
  <c r="D1264" i="20"/>
  <c r="E1264" i="20"/>
  <c r="F1264" i="20"/>
  <c r="C1265" i="20"/>
  <c r="D1265" i="20"/>
  <c r="E1265" i="20"/>
  <c r="F1265" i="20"/>
  <c r="C1266" i="20"/>
  <c r="D1266" i="20"/>
  <c r="E1266" i="20"/>
  <c r="F1266" i="20"/>
  <c r="C1267" i="20"/>
  <c r="D1267" i="20"/>
  <c r="E1267" i="20"/>
  <c r="F1267" i="20"/>
  <c r="C1268" i="20"/>
  <c r="D1268" i="20"/>
  <c r="E1268" i="20"/>
  <c r="F1268" i="20"/>
  <c r="C1269" i="20"/>
  <c r="D1269" i="20"/>
  <c r="E1269" i="20"/>
  <c r="F1269" i="20"/>
  <c r="C1270" i="20"/>
  <c r="D1270" i="20"/>
  <c r="E1270" i="20"/>
  <c r="F1270" i="20"/>
  <c r="C1271" i="20"/>
  <c r="D1271" i="20"/>
  <c r="E1271" i="20"/>
  <c r="F1271" i="20"/>
  <c r="C1272" i="20"/>
  <c r="D1272" i="20"/>
  <c r="E1272" i="20"/>
  <c r="F1272" i="20"/>
  <c r="C1273" i="20"/>
  <c r="D1273" i="20"/>
  <c r="E1273" i="20"/>
  <c r="F1273" i="20"/>
  <c r="C1274" i="20"/>
  <c r="D1274" i="20"/>
  <c r="E1274" i="20"/>
  <c r="F1274" i="20"/>
  <c r="C1275" i="20"/>
  <c r="D1275" i="20"/>
  <c r="E1275" i="20"/>
  <c r="F1275" i="20"/>
  <c r="C1276" i="20"/>
  <c r="D1276" i="20"/>
  <c r="E1276" i="20"/>
  <c r="F1276" i="20"/>
  <c r="C1277" i="20"/>
  <c r="D1277" i="20"/>
  <c r="E1277" i="20"/>
  <c r="F1277" i="20"/>
  <c r="C1278" i="20"/>
  <c r="D1278" i="20"/>
  <c r="E1278" i="20"/>
  <c r="F1278" i="20"/>
  <c r="C1279" i="20"/>
  <c r="D1279" i="20"/>
  <c r="E1279" i="20"/>
  <c r="F1279" i="20"/>
  <c r="C1280" i="20"/>
  <c r="D1280" i="20"/>
  <c r="E1280" i="20"/>
  <c r="F1280" i="20"/>
  <c r="C1281" i="20"/>
  <c r="D1281" i="20"/>
  <c r="E1281" i="20"/>
  <c r="F1281" i="20"/>
  <c r="C1282" i="20"/>
  <c r="D1282" i="20"/>
  <c r="E1282" i="20"/>
  <c r="F1282" i="20"/>
  <c r="C1283" i="20"/>
  <c r="D1283" i="20"/>
  <c r="E1283" i="20"/>
  <c r="F1283" i="20"/>
  <c r="C1284" i="20"/>
  <c r="D1284" i="20"/>
  <c r="E1284" i="20"/>
  <c r="F1284" i="20"/>
  <c r="C1285" i="20"/>
  <c r="D1285" i="20"/>
  <c r="E1285" i="20"/>
  <c r="F1285" i="20"/>
  <c r="C1286" i="20"/>
  <c r="D1286" i="20"/>
  <c r="E1286" i="20"/>
  <c r="F1286" i="20"/>
  <c r="C1287" i="20"/>
  <c r="D1287" i="20"/>
  <c r="E1287" i="20"/>
  <c r="F1287" i="20"/>
  <c r="C1288" i="20"/>
  <c r="D1288" i="20"/>
  <c r="E1288" i="20"/>
  <c r="F1288" i="20"/>
  <c r="C1289" i="20"/>
  <c r="D1289" i="20"/>
  <c r="E1289" i="20"/>
  <c r="F1289" i="20"/>
  <c r="C1290" i="20"/>
  <c r="D1290" i="20"/>
  <c r="E1290" i="20"/>
  <c r="F1290" i="20"/>
  <c r="C1291" i="20"/>
  <c r="D1291" i="20"/>
  <c r="E1291" i="20"/>
  <c r="F1291" i="20"/>
  <c r="C1292" i="20"/>
  <c r="D1292" i="20"/>
  <c r="E1292" i="20"/>
  <c r="F1292" i="20"/>
  <c r="C1293" i="20"/>
  <c r="D1293" i="20"/>
  <c r="E1293" i="20"/>
  <c r="F1293" i="20"/>
  <c r="C1294" i="20"/>
  <c r="D1294" i="20"/>
  <c r="E1294" i="20"/>
  <c r="F1294" i="20"/>
  <c r="C1295" i="20"/>
  <c r="D1295" i="20"/>
  <c r="E1295" i="20"/>
  <c r="F1295" i="20"/>
  <c r="C1296" i="20"/>
  <c r="D1296" i="20"/>
  <c r="E1296" i="20"/>
  <c r="F1296" i="20"/>
  <c r="C1297" i="20"/>
  <c r="D1297" i="20"/>
  <c r="E1297" i="20"/>
  <c r="F1297" i="20"/>
  <c r="C1298" i="20"/>
  <c r="D1298" i="20"/>
  <c r="E1298" i="20"/>
  <c r="F1298" i="20"/>
  <c r="C1299" i="20"/>
  <c r="D1299" i="20"/>
  <c r="E1299" i="20"/>
  <c r="F1299" i="20"/>
  <c r="C1300" i="20"/>
  <c r="D1300" i="20"/>
  <c r="E1300" i="20"/>
  <c r="F1300" i="20"/>
  <c r="C1301" i="20"/>
  <c r="D1301" i="20"/>
  <c r="E1301" i="20"/>
  <c r="F1301" i="20"/>
  <c r="C1302" i="20"/>
  <c r="D1302" i="20"/>
  <c r="E1302" i="20"/>
  <c r="F1302" i="20"/>
  <c r="C1303" i="20"/>
  <c r="D1303" i="20"/>
  <c r="E1303" i="20"/>
  <c r="F1303" i="20"/>
  <c r="C1304" i="20"/>
  <c r="D1304" i="20"/>
  <c r="E1304" i="20"/>
  <c r="F1304" i="20"/>
  <c r="C1305" i="20"/>
  <c r="D1305" i="20"/>
  <c r="E1305" i="20"/>
  <c r="F1305" i="20"/>
  <c r="C1306" i="20"/>
  <c r="D1306" i="20"/>
  <c r="E1306" i="20"/>
  <c r="F1306" i="20"/>
  <c r="C1307" i="20"/>
  <c r="D1307" i="20"/>
  <c r="E1307" i="20"/>
  <c r="F1307" i="20"/>
  <c r="C1308" i="20"/>
  <c r="D1308" i="20"/>
  <c r="E1308" i="20"/>
  <c r="F1308" i="20"/>
  <c r="C1309" i="20"/>
  <c r="D1309" i="20"/>
  <c r="E1309" i="20"/>
  <c r="F1309" i="20"/>
  <c r="C1310" i="20"/>
  <c r="D1310" i="20"/>
  <c r="E1310" i="20"/>
  <c r="F1310" i="20"/>
  <c r="C1311" i="20"/>
  <c r="D1311" i="20"/>
  <c r="E1311" i="20"/>
  <c r="F1311" i="20"/>
  <c r="C1312" i="20"/>
  <c r="D1312" i="20"/>
  <c r="E1312" i="20"/>
  <c r="F1312" i="20"/>
  <c r="C1313" i="20"/>
  <c r="D1313" i="20"/>
  <c r="E1313" i="20"/>
  <c r="F1313" i="20"/>
  <c r="C1314" i="20"/>
  <c r="D1314" i="20"/>
  <c r="E1314" i="20"/>
  <c r="F1314" i="20"/>
  <c r="C1315" i="20"/>
  <c r="D1315" i="20"/>
  <c r="E1315" i="20"/>
  <c r="F1315" i="20"/>
  <c r="C1316" i="20"/>
  <c r="D1316" i="20"/>
  <c r="E1316" i="20"/>
  <c r="F1316" i="20"/>
  <c r="C1317" i="20"/>
  <c r="D1317" i="20"/>
  <c r="E1317" i="20"/>
  <c r="F1317" i="20"/>
  <c r="C1318" i="20"/>
  <c r="D1318" i="20"/>
  <c r="E1318" i="20"/>
  <c r="F1318" i="20"/>
  <c r="C1319" i="20"/>
  <c r="D1319" i="20"/>
  <c r="E1319" i="20"/>
  <c r="F1319" i="20"/>
  <c r="C1320" i="20"/>
  <c r="D1320" i="20"/>
  <c r="E1320" i="20"/>
  <c r="F1320" i="20"/>
  <c r="C1321" i="20"/>
  <c r="D1321" i="20"/>
  <c r="E1321" i="20"/>
  <c r="F1321" i="20"/>
  <c r="C1322" i="20"/>
  <c r="D1322" i="20"/>
  <c r="E1322" i="20"/>
  <c r="F1322" i="20"/>
  <c r="C1323" i="20"/>
  <c r="D1323" i="20"/>
  <c r="E1323" i="20"/>
  <c r="F1323" i="20"/>
  <c r="C1324" i="20"/>
  <c r="D1324" i="20"/>
  <c r="E1324" i="20"/>
  <c r="F1324" i="20"/>
  <c r="C1325" i="20"/>
  <c r="D1325" i="20"/>
  <c r="E1325" i="20"/>
  <c r="F1325" i="20"/>
  <c r="C1326" i="20"/>
  <c r="D1326" i="20"/>
  <c r="E1326" i="20"/>
  <c r="F1326" i="20"/>
  <c r="C1327" i="20"/>
  <c r="D1327" i="20"/>
  <c r="E1327" i="20"/>
  <c r="F1327" i="20"/>
  <c r="C1328" i="20"/>
  <c r="D1328" i="20"/>
  <c r="E1328" i="20"/>
  <c r="F1328" i="20"/>
  <c r="C1329" i="20"/>
  <c r="D1329" i="20"/>
  <c r="E1329" i="20"/>
  <c r="F1329" i="20"/>
  <c r="C1330" i="20"/>
  <c r="D1330" i="20"/>
  <c r="E1330" i="20"/>
  <c r="F1330" i="20"/>
  <c r="C1331" i="20"/>
  <c r="D1331" i="20"/>
  <c r="E1331" i="20"/>
  <c r="F1331" i="20"/>
  <c r="C1332" i="20"/>
  <c r="D1332" i="20"/>
  <c r="E1332" i="20"/>
  <c r="F1332" i="20"/>
  <c r="C1333" i="20"/>
  <c r="D1333" i="20"/>
  <c r="E1333" i="20"/>
  <c r="F1333" i="20"/>
  <c r="C1334" i="20"/>
  <c r="D1334" i="20"/>
  <c r="E1334" i="20"/>
  <c r="F1334" i="20"/>
  <c r="C1335" i="20"/>
  <c r="D1335" i="20"/>
  <c r="E1335" i="20"/>
  <c r="F1335" i="20"/>
  <c r="C1336" i="20"/>
  <c r="D1336" i="20"/>
  <c r="E1336" i="20"/>
  <c r="F1336" i="20"/>
  <c r="C1337" i="20"/>
  <c r="D1337" i="20"/>
  <c r="E1337" i="20"/>
  <c r="F1337" i="20"/>
  <c r="C1338" i="20"/>
  <c r="D1338" i="20"/>
  <c r="E1338" i="20"/>
  <c r="F1338" i="20"/>
  <c r="C1339" i="20"/>
  <c r="D1339" i="20"/>
  <c r="E1339" i="20"/>
  <c r="F1339" i="20"/>
  <c r="C1340" i="20"/>
  <c r="D1340" i="20"/>
  <c r="E1340" i="20"/>
  <c r="F1340" i="20"/>
  <c r="C1341" i="20"/>
  <c r="D1341" i="20"/>
  <c r="E1341" i="20"/>
  <c r="F1341" i="20"/>
  <c r="C1342" i="20"/>
  <c r="D1342" i="20"/>
  <c r="E1342" i="20"/>
  <c r="F1342" i="20"/>
  <c r="C1343" i="20"/>
  <c r="D1343" i="20"/>
  <c r="E1343" i="20"/>
  <c r="F1343" i="20"/>
  <c r="C1344" i="20"/>
  <c r="D1344" i="20"/>
  <c r="E1344" i="20"/>
  <c r="F1344" i="20"/>
  <c r="C1345" i="20"/>
  <c r="D1345" i="20"/>
  <c r="E1345" i="20"/>
  <c r="F1345" i="20"/>
  <c r="C1346" i="20"/>
  <c r="D1346" i="20"/>
  <c r="E1346" i="20"/>
  <c r="F1346" i="20"/>
  <c r="C1347" i="20"/>
  <c r="D1347" i="20"/>
  <c r="E1347" i="20"/>
  <c r="F1347" i="20"/>
  <c r="C1348" i="20"/>
  <c r="D1348" i="20"/>
  <c r="E1348" i="20"/>
  <c r="F1348" i="20"/>
  <c r="C1349" i="20"/>
  <c r="D1349" i="20"/>
  <c r="E1349" i="20"/>
  <c r="F1349" i="20"/>
  <c r="C1350" i="20"/>
  <c r="D1350" i="20"/>
  <c r="E1350" i="20"/>
  <c r="F1350" i="20"/>
  <c r="C1351" i="20"/>
  <c r="D1351" i="20"/>
  <c r="E1351" i="20"/>
  <c r="F1351" i="20"/>
  <c r="C1352" i="20"/>
  <c r="D1352" i="20"/>
  <c r="E1352" i="20"/>
  <c r="F1352" i="20"/>
  <c r="C1353" i="20"/>
  <c r="D1353" i="20"/>
  <c r="E1353" i="20"/>
  <c r="F1353" i="20"/>
  <c r="C1354" i="20"/>
  <c r="D1354" i="20"/>
  <c r="E1354" i="20"/>
  <c r="F1354" i="20"/>
  <c r="C1355" i="20"/>
  <c r="D1355" i="20"/>
  <c r="E1355" i="20"/>
  <c r="F1355" i="20"/>
  <c r="C1356" i="20"/>
  <c r="D1356" i="20"/>
  <c r="E1356" i="20"/>
  <c r="F1356" i="20"/>
  <c r="C1357" i="20"/>
  <c r="D1357" i="20"/>
  <c r="E1357" i="20"/>
  <c r="F1357" i="20"/>
  <c r="C1358" i="20"/>
  <c r="D1358" i="20"/>
  <c r="E1358" i="20"/>
  <c r="F1358" i="20"/>
  <c r="C1359" i="20"/>
  <c r="D1359" i="20"/>
  <c r="E1359" i="20"/>
  <c r="F1359" i="20"/>
  <c r="C1360" i="20"/>
  <c r="D1360" i="20"/>
  <c r="E1360" i="20"/>
  <c r="F1360" i="20"/>
  <c r="C1361" i="20"/>
  <c r="D1361" i="20"/>
  <c r="E1361" i="20"/>
  <c r="F1361" i="20"/>
  <c r="C1362" i="20"/>
  <c r="D1362" i="20"/>
  <c r="E1362" i="20"/>
  <c r="F1362" i="20"/>
  <c r="C1363" i="20"/>
  <c r="D1363" i="20"/>
  <c r="E1363" i="20"/>
  <c r="F1363" i="20"/>
  <c r="C1364" i="20"/>
  <c r="D1364" i="20"/>
  <c r="E1364" i="20"/>
  <c r="F1364" i="20"/>
  <c r="C1365" i="20"/>
  <c r="D1365" i="20"/>
  <c r="E1365" i="20"/>
  <c r="F1365" i="20"/>
  <c r="C1366" i="20"/>
  <c r="D1366" i="20"/>
  <c r="E1366" i="20"/>
  <c r="F1366" i="20"/>
  <c r="C1367" i="20"/>
  <c r="D1367" i="20"/>
  <c r="E1367" i="20"/>
  <c r="F1367" i="20"/>
  <c r="C1368" i="20"/>
  <c r="D1368" i="20"/>
  <c r="E1368" i="20"/>
  <c r="F1368" i="20"/>
  <c r="C1369" i="20"/>
  <c r="D1369" i="20"/>
  <c r="E1369" i="20"/>
  <c r="F1369" i="20"/>
  <c r="C1370" i="20"/>
  <c r="D1370" i="20"/>
  <c r="E1370" i="20"/>
  <c r="F1370" i="20"/>
  <c r="C1371" i="20"/>
  <c r="D1371" i="20"/>
  <c r="E1371" i="20"/>
  <c r="F1371" i="20"/>
  <c r="C1372" i="20"/>
  <c r="D1372" i="20"/>
  <c r="E1372" i="20"/>
  <c r="F1372" i="20"/>
  <c r="C1373" i="20"/>
  <c r="D1373" i="20"/>
  <c r="E1373" i="20"/>
  <c r="F1373" i="20"/>
  <c r="C1374" i="20"/>
  <c r="D1374" i="20"/>
  <c r="E1374" i="20"/>
  <c r="F1374" i="20"/>
  <c r="C1375" i="20"/>
  <c r="D1375" i="20"/>
  <c r="E1375" i="20"/>
  <c r="F1375" i="20"/>
  <c r="C1376" i="20"/>
  <c r="D1376" i="20"/>
  <c r="E1376" i="20"/>
  <c r="F1376" i="20"/>
  <c r="C1377" i="20"/>
  <c r="D1377" i="20"/>
  <c r="E1377" i="20"/>
  <c r="F1377" i="20"/>
  <c r="C1378" i="20"/>
  <c r="D1378" i="20"/>
  <c r="E1378" i="20"/>
  <c r="F1378" i="20"/>
  <c r="C1379" i="20"/>
  <c r="D1379" i="20"/>
  <c r="E1379" i="20"/>
  <c r="F1379" i="20"/>
  <c r="C1380" i="20"/>
  <c r="D1380" i="20"/>
  <c r="E1380" i="20"/>
  <c r="F1380" i="20"/>
  <c r="C1381" i="20"/>
  <c r="D1381" i="20"/>
  <c r="E1381" i="20"/>
  <c r="F1381" i="20"/>
  <c r="C1382" i="20"/>
  <c r="D1382" i="20"/>
  <c r="E1382" i="20"/>
  <c r="F1382" i="20"/>
  <c r="C1383" i="20"/>
  <c r="D1383" i="20"/>
  <c r="E1383" i="20"/>
  <c r="F1383" i="20"/>
  <c r="C1384" i="20"/>
  <c r="D1384" i="20"/>
  <c r="E1384" i="20"/>
  <c r="F1384" i="20"/>
  <c r="C1385" i="20"/>
  <c r="D1385" i="20"/>
  <c r="E1385" i="20"/>
  <c r="F1385" i="20"/>
  <c r="C1386" i="20"/>
  <c r="D1386" i="20"/>
  <c r="E1386" i="20"/>
  <c r="F1386" i="20"/>
  <c r="C1387" i="20"/>
  <c r="D1387" i="20"/>
  <c r="E1387" i="20"/>
  <c r="F1387" i="20"/>
  <c r="C1388" i="20"/>
  <c r="D1388" i="20"/>
  <c r="E1388" i="20"/>
  <c r="F1388" i="20"/>
  <c r="C1389" i="20"/>
  <c r="D1389" i="20"/>
  <c r="E1389" i="20"/>
  <c r="F1389" i="20"/>
  <c r="C1390" i="20"/>
  <c r="D1390" i="20"/>
  <c r="E1390" i="20"/>
  <c r="F1390" i="20"/>
  <c r="C1391" i="20"/>
  <c r="D1391" i="20"/>
  <c r="E1391" i="20"/>
  <c r="F1391" i="20"/>
  <c r="C1392" i="20"/>
  <c r="D1392" i="20"/>
  <c r="E1392" i="20"/>
  <c r="F1392" i="20"/>
  <c r="C1393" i="20"/>
  <c r="D1393" i="20"/>
  <c r="E1393" i="20"/>
  <c r="F1393" i="20"/>
  <c r="C1394" i="20"/>
  <c r="D1394" i="20"/>
  <c r="E1394" i="20"/>
  <c r="F1394" i="20"/>
  <c r="C1395" i="20"/>
  <c r="D1395" i="20"/>
  <c r="E1395" i="20"/>
  <c r="F1395" i="20"/>
  <c r="C1396" i="20"/>
  <c r="D1396" i="20"/>
  <c r="E1396" i="20"/>
  <c r="F1396" i="20"/>
  <c r="C1397" i="20"/>
  <c r="D1397" i="20"/>
  <c r="E1397" i="20"/>
  <c r="F1397" i="20"/>
  <c r="C1398" i="20"/>
  <c r="D1398" i="20"/>
  <c r="E1398" i="20"/>
  <c r="F1398" i="20"/>
  <c r="C1399" i="20"/>
  <c r="D1399" i="20"/>
  <c r="E1399" i="20"/>
  <c r="F1399" i="20"/>
  <c r="C1400" i="20"/>
  <c r="D1400" i="20"/>
  <c r="E1400" i="20"/>
  <c r="F1400" i="20"/>
  <c r="C1401" i="20"/>
  <c r="D1401" i="20"/>
  <c r="E1401" i="20"/>
  <c r="F1401" i="20"/>
  <c r="C1402" i="20"/>
  <c r="D1402" i="20"/>
  <c r="E1402" i="20"/>
  <c r="F1402" i="20"/>
  <c r="C1403" i="20"/>
  <c r="D1403" i="20"/>
  <c r="E1403" i="20"/>
  <c r="F1403" i="20"/>
  <c r="C1404" i="20"/>
  <c r="D1404" i="20"/>
  <c r="E1404" i="20"/>
  <c r="F1404" i="20"/>
  <c r="C1405" i="20"/>
  <c r="D1405" i="20"/>
  <c r="E1405" i="20"/>
  <c r="F1405" i="20"/>
  <c r="C1406" i="20"/>
  <c r="D1406" i="20"/>
  <c r="E1406" i="20"/>
  <c r="F1406" i="20"/>
  <c r="C1407" i="20"/>
  <c r="D1407" i="20"/>
  <c r="E1407" i="20"/>
  <c r="F1407" i="20"/>
  <c r="C1408" i="20"/>
  <c r="D1408" i="20"/>
  <c r="E1408" i="20"/>
  <c r="F1408" i="20"/>
  <c r="C1409" i="20"/>
  <c r="D1409" i="20"/>
  <c r="E1409" i="20"/>
  <c r="F1409" i="20"/>
  <c r="C1410" i="20"/>
  <c r="D1410" i="20"/>
  <c r="E1410" i="20"/>
  <c r="F1410" i="20"/>
  <c r="C1411" i="20"/>
  <c r="D1411" i="20"/>
  <c r="E1411" i="20"/>
  <c r="F1411" i="20"/>
  <c r="C1412" i="20"/>
  <c r="D1412" i="20"/>
  <c r="E1412" i="20"/>
  <c r="F1412" i="20"/>
  <c r="C1413" i="20"/>
  <c r="D1413" i="20"/>
  <c r="E1413" i="20"/>
  <c r="F1413" i="20"/>
  <c r="C1414" i="20"/>
  <c r="D1414" i="20"/>
  <c r="E1414" i="20"/>
  <c r="F1414" i="20"/>
  <c r="C1415" i="20"/>
  <c r="D1415" i="20"/>
  <c r="E1415" i="20"/>
  <c r="F1415" i="20"/>
  <c r="C1416" i="20"/>
  <c r="D1416" i="20"/>
  <c r="E1416" i="20"/>
  <c r="F1416" i="20"/>
  <c r="C1417" i="20"/>
  <c r="D1417" i="20"/>
  <c r="E1417" i="20"/>
  <c r="F1417" i="20"/>
  <c r="C1418" i="20"/>
  <c r="D1418" i="20"/>
  <c r="E1418" i="20"/>
  <c r="F1418" i="20"/>
  <c r="C1419" i="20"/>
  <c r="D1419" i="20"/>
  <c r="E1419" i="20"/>
  <c r="F1419" i="20"/>
  <c r="C1420" i="20"/>
  <c r="D1420" i="20"/>
  <c r="E1420" i="20"/>
  <c r="F1420" i="20"/>
  <c r="C1421" i="20"/>
  <c r="D1421" i="20"/>
  <c r="E1421" i="20"/>
  <c r="F1421" i="20"/>
  <c r="C1422" i="20"/>
  <c r="D1422" i="20"/>
  <c r="E1422" i="20"/>
  <c r="F1422" i="20"/>
  <c r="C1423" i="20"/>
  <c r="D1423" i="20"/>
  <c r="E1423" i="20"/>
  <c r="F1423" i="20"/>
  <c r="C1424" i="20"/>
  <c r="D1424" i="20"/>
  <c r="E1424" i="20"/>
  <c r="F1424" i="20"/>
  <c r="C1425" i="20"/>
  <c r="D1425" i="20"/>
  <c r="E1425" i="20"/>
  <c r="F1425" i="20"/>
  <c r="C1426" i="20"/>
  <c r="D1426" i="20"/>
  <c r="E1426" i="20"/>
  <c r="F1426" i="20"/>
  <c r="C1427" i="20"/>
  <c r="D1427" i="20"/>
  <c r="E1427" i="20"/>
  <c r="F1427" i="20"/>
  <c r="C1428" i="20"/>
  <c r="D1428" i="20"/>
  <c r="E1428" i="20"/>
  <c r="F1428" i="20"/>
  <c r="C1429" i="20"/>
  <c r="D1429" i="20"/>
  <c r="E1429" i="20"/>
  <c r="F1429" i="20"/>
  <c r="C1430" i="20"/>
  <c r="D1430" i="20"/>
  <c r="E1430" i="20"/>
  <c r="F1430" i="20"/>
  <c r="C1431" i="20"/>
  <c r="D1431" i="20"/>
  <c r="E1431" i="20"/>
  <c r="F1431" i="20"/>
  <c r="C1432" i="20"/>
  <c r="D1432" i="20"/>
  <c r="E1432" i="20"/>
  <c r="F1432" i="20"/>
  <c r="C1433" i="20"/>
  <c r="D1433" i="20"/>
  <c r="E1433" i="20"/>
  <c r="F1433" i="20"/>
  <c r="C1434" i="20"/>
  <c r="D1434" i="20"/>
  <c r="E1434" i="20"/>
  <c r="F1434" i="20"/>
  <c r="C1435" i="20"/>
  <c r="D1435" i="20"/>
  <c r="E1435" i="20"/>
  <c r="F1435" i="20"/>
  <c r="C1436" i="20"/>
  <c r="D1436" i="20"/>
  <c r="E1436" i="20"/>
  <c r="F1436" i="20"/>
  <c r="C1437" i="20"/>
  <c r="D1437" i="20"/>
  <c r="E1437" i="20"/>
  <c r="F1437" i="20"/>
  <c r="C1438" i="20"/>
  <c r="D1438" i="20"/>
  <c r="E1438" i="20"/>
  <c r="F1438" i="20"/>
  <c r="C1439" i="20"/>
  <c r="D1439" i="20"/>
  <c r="E1439" i="20"/>
  <c r="F1439" i="20"/>
  <c r="C1440" i="20"/>
  <c r="D1440" i="20"/>
  <c r="E1440" i="20"/>
  <c r="F1440" i="20"/>
  <c r="C1441" i="20"/>
  <c r="D1441" i="20"/>
  <c r="E1441" i="20"/>
  <c r="F1441" i="20"/>
  <c r="C1442" i="20"/>
  <c r="D1442" i="20"/>
  <c r="E1442" i="20"/>
  <c r="F1442" i="20"/>
  <c r="C1443" i="20"/>
  <c r="D1443" i="20"/>
  <c r="E1443" i="20"/>
  <c r="F1443" i="20"/>
  <c r="C1444" i="20"/>
  <c r="D1444" i="20"/>
  <c r="E1444" i="20"/>
  <c r="F1444" i="20"/>
  <c r="C1445" i="20"/>
  <c r="D1445" i="20"/>
  <c r="E1445" i="20"/>
  <c r="F1445" i="20"/>
  <c r="C1446" i="20"/>
  <c r="D1446" i="20"/>
  <c r="E1446" i="20"/>
  <c r="F1446" i="20"/>
  <c r="C1447" i="20"/>
  <c r="D1447" i="20"/>
  <c r="E1447" i="20"/>
  <c r="F1447" i="20"/>
  <c r="C1448" i="20"/>
  <c r="D1448" i="20"/>
  <c r="E1448" i="20"/>
  <c r="F1448" i="20"/>
  <c r="C1449" i="20"/>
  <c r="D1449" i="20"/>
  <c r="E1449" i="20"/>
  <c r="F1449" i="20"/>
  <c r="C1450" i="20"/>
  <c r="D1450" i="20"/>
  <c r="E1450" i="20"/>
  <c r="F1450" i="20"/>
  <c r="C1451" i="20"/>
  <c r="D1451" i="20"/>
  <c r="E1451" i="20"/>
  <c r="F1451" i="20"/>
  <c r="C1452" i="20"/>
  <c r="D1452" i="20"/>
  <c r="E1452" i="20"/>
  <c r="F1452" i="20"/>
  <c r="C1453" i="20"/>
  <c r="D1453" i="20"/>
  <c r="E1453" i="20"/>
  <c r="F1453" i="20"/>
  <c r="C1454" i="20"/>
  <c r="D1454" i="20"/>
  <c r="E1454" i="20"/>
  <c r="F1454" i="20"/>
  <c r="C1455" i="20"/>
  <c r="D1455" i="20"/>
  <c r="E1455" i="20"/>
  <c r="F1455" i="20"/>
  <c r="C1456" i="20"/>
  <c r="D1456" i="20"/>
  <c r="E1456" i="20"/>
  <c r="F1456" i="20"/>
  <c r="C1457" i="20"/>
  <c r="D1457" i="20"/>
  <c r="E1457" i="20"/>
  <c r="F1457" i="20"/>
  <c r="C1458" i="20"/>
  <c r="D1458" i="20"/>
  <c r="E1458" i="20"/>
  <c r="F1458" i="20"/>
  <c r="C1459" i="20"/>
  <c r="D1459" i="20"/>
  <c r="E1459" i="20"/>
  <c r="F1459" i="20"/>
  <c r="C1460" i="20"/>
  <c r="D1460" i="20"/>
  <c r="E1460" i="20"/>
  <c r="F1460" i="20"/>
  <c r="C1461" i="20"/>
  <c r="D1461" i="20"/>
  <c r="E1461" i="20"/>
  <c r="F1461" i="20"/>
  <c r="C1462" i="20"/>
  <c r="D1462" i="20"/>
  <c r="E1462" i="20"/>
  <c r="F1462" i="20"/>
  <c r="C1463" i="20"/>
  <c r="D1463" i="20"/>
  <c r="E1463" i="20"/>
  <c r="F1463" i="20"/>
  <c r="C1464" i="20"/>
  <c r="D1464" i="20"/>
  <c r="E1464" i="20"/>
  <c r="F1464" i="20"/>
  <c r="C1465" i="20"/>
  <c r="D1465" i="20"/>
  <c r="E1465" i="20"/>
  <c r="F1465" i="20"/>
  <c r="C1466" i="20"/>
  <c r="D1466" i="20"/>
  <c r="E1466" i="20"/>
  <c r="F1466" i="20"/>
  <c r="C1467" i="20"/>
  <c r="D1467" i="20"/>
  <c r="E1467" i="20"/>
  <c r="F1467" i="20"/>
  <c r="C1468" i="20"/>
  <c r="D1468" i="20"/>
  <c r="E1468" i="20"/>
  <c r="F1468" i="20"/>
  <c r="C1469" i="20"/>
  <c r="D1469" i="20"/>
  <c r="E1469" i="20"/>
  <c r="F1469" i="20"/>
  <c r="C1470" i="20"/>
  <c r="D1470" i="20"/>
  <c r="E1470" i="20"/>
  <c r="F1470" i="20"/>
  <c r="C1471" i="20"/>
  <c r="D1471" i="20"/>
  <c r="E1471" i="20"/>
  <c r="F1471" i="20"/>
  <c r="C1472" i="20"/>
  <c r="D1472" i="20"/>
  <c r="E1472" i="20"/>
  <c r="F1472" i="20"/>
  <c r="C1473" i="20"/>
  <c r="D1473" i="20"/>
  <c r="E1473" i="20"/>
  <c r="F1473" i="20"/>
  <c r="C1474" i="20"/>
  <c r="D1474" i="20"/>
  <c r="E1474" i="20"/>
  <c r="F1474" i="20"/>
  <c r="C1475" i="20"/>
  <c r="D1475" i="20"/>
  <c r="E1475" i="20"/>
  <c r="F1475" i="20"/>
  <c r="C1476" i="20"/>
  <c r="D1476" i="20"/>
  <c r="E1476" i="20"/>
  <c r="F1476" i="20"/>
  <c r="C1477" i="20"/>
  <c r="D1477" i="20"/>
  <c r="E1477" i="20"/>
  <c r="F1477" i="20"/>
  <c r="C1478" i="20"/>
  <c r="D1478" i="20"/>
  <c r="E1478" i="20"/>
  <c r="F1478" i="20"/>
  <c r="C1479" i="20"/>
  <c r="D1479" i="20"/>
  <c r="E1479" i="20"/>
  <c r="F1479" i="20"/>
  <c r="C1480" i="20"/>
  <c r="D1480" i="20"/>
  <c r="E1480" i="20"/>
  <c r="F1480" i="20"/>
  <c r="C1481" i="20"/>
  <c r="D1481" i="20"/>
  <c r="E1481" i="20"/>
  <c r="F1481" i="20"/>
  <c r="C1482" i="20"/>
  <c r="D1482" i="20"/>
  <c r="E1482" i="20"/>
  <c r="F1482" i="20"/>
  <c r="C1483" i="20"/>
  <c r="D1483" i="20"/>
  <c r="E1483" i="20"/>
  <c r="F1483" i="20"/>
  <c r="C1484" i="20"/>
  <c r="D1484" i="20"/>
  <c r="E1484" i="20"/>
  <c r="F1484" i="20"/>
  <c r="C1485" i="20"/>
  <c r="D1485" i="20"/>
  <c r="E1485" i="20"/>
  <c r="F1485" i="20"/>
  <c r="C1486" i="20"/>
  <c r="D1486" i="20"/>
  <c r="E1486" i="20"/>
  <c r="F1486" i="20"/>
  <c r="C1487" i="20"/>
  <c r="D1487" i="20"/>
  <c r="E1487" i="20"/>
  <c r="F1487" i="20"/>
  <c r="C1488" i="20"/>
  <c r="D1488" i="20"/>
  <c r="E1488" i="20"/>
  <c r="F1488" i="20"/>
  <c r="C1489" i="20"/>
  <c r="D1489" i="20"/>
  <c r="E1489" i="20"/>
  <c r="F1489" i="20"/>
  <c r="C1490" i="20"/>
  <c r="D1490" i="20"/>
  <c r="E1490" i="20"/>
  <c r="F1490" i="20"/>
  <c r="C1491" i="20"/>
  <c r="D1491" i="20"/>
  <c r="E1491" i="20"/>
  <c r="F1491" i="20"/>
  <c r="C1492" i="20"/>
  <c r="D1492" i="20"/>
  <c r="E1492" i="20"/>
  <c r="F1492" i="20"/>
  <c r="C1493" i="20"/>
  <c r="D1493" i="20"/>
  <c r="E1493" i="20"/>
  <c r="F1493" i="20"/>
  <c r="C1494" i="20"/>
  <c r="D1494" i="20"/>
  <c r="E1494" i="20"/>
  <c r="F1494" i="20"/>
  <c r="C1495" i="20"/>
  <c r="D1495" i="20"/>
  <c r="E1495" i="20"/>
  <c r="F1495" i="20"/>
  <c r="C1496" i="20"/>
  <c r="D1496" i="20"/>
  <c r="E1496" i="20"/>
  <c r="F1496" i="20"/>
  <c r="C1497" i="20"/>
  <c r="D1497" i="20"/>
  <c r="E1497" i="20"/>
  <c r="F1497" i="20"/>
  <c r="C1498" i="20"/>
  <c r="D1498" i="20"/>
  <c r="E1498" i="20"/>
  <c r="F1498" i="20"/>
  <c r="C1499" i="20"/>
  <c r="D1499" i="20"/>
  <c r="E1499" i="20"/>
  <c r="F1499" i="20"/>
  <c r="C1500" i="20"/>
  <c r="D1500" i="20"/>
  <c r="E1500" i="20"/>
  <c r="F1500" i="20"/>
  <c r="C1501" i="20"/>
  <c r="D1501" i="20"/>
  <c r="E1501" i="20"/>
  <c r="F1501" i="20"/>
  <c r="C1502" i="20"/>
  <c r="D1502" i="20"/>
  <c r="E1502" i="20"/>
  <c r="F1502" i="20"/>
  <c r="C1503" i="20"/>
  <c r="D1503" i="20"/>
  <c r="E1503" i="20"/>
  <c r="F1503" i="20"/>
  <c r="C1504" i="20"/>
  <c r="D1504" i="20"/>
  <c r="E1504" i="20"/>
  <c r="F1504" i="20"/>
  <c r="C1505" i="20"/>
  <c r="D1505" i="20"/>
  <c r="E1505" i="20"/>
  <c r="F1505" i="20"/>
  <c r="C1506" i="20"/>
  <c r="D1506" i="20"/>
  <c r="E1506" i="20"/>
  <c r="F1506" i="20"/>
  <c r="C1507" i="20"/>
  <c r="D1507" i="20"/>
  <c r="E1507" i="20"/>
  <c r="F1507" i="20"/>
  <c r="C1508" i="20"/>
  <c r="D1508" i="20"/>
  <c r="E1508" i="20"/>
  <c r="F1508" i="20"/>
  <c r="C1509" i="20"/>
  <c r="D1509" i="20"/>
  <c r="E1509" i="20"/>
  <c r="F1509" i="20"/>
  <c r="C1510" i="20"/>
  <c r="D1510" i="20"/>
  <c r="E1510" i="20"/>
  <c r="F1510" i="20"/>
  <c r="C1511" i="20"/>
  <c r="D1511" i="20"/>
  <c r="E1511" i="20"/>
  <c r="F1511" i="20"/>
  <c r="C1512" i="20"/>
  <c r="D1512" i="20"/>
  <c r="E1512" i="20"/>
  <c r="F1512" i="20"/>
  <c r="C1513" i="20"/>
  <c r="D1513" i="20"/>
  <c r="E1513" i="20"/>
  <c r="F1513" i="20"/>
  <c r="C1514" i="20"/>
  <c r="D1514" i="20"/>
  <c r="E1514" i="20"/>
  <c r="F1514" i="20"/>
  <c r="C1515" i="20"/>
  <c r="D1515" i="20"/>
  <c r="E1515" i="20"/>
  <c r="F1515" i="20"/>
  <c r="C1516" i="20"/>
  <c r="D1516" i="20"/>
  <c r="E1516" i="20"/>
  <c r="F1516" i="20"/>
  <c r="C1517" i="20"/>
  <c r="D1517" i="20"/>
  <c r="E1517" i="20"/>
  <c r="F1517" i="20"/>
  <c r="C1518" i="20"/>
  <c r="D1518" i="20"/>
  <c r="E1518" i="20"/>
  <c r="F1518" i="20"/>
  <c r="C1519" i="20"/>
  <c r="D1519" i="20"/>
  <c r="E1519" i="20"/>
  <c r="F1519" i="20"/>
  <c r="C1520" i="20"/>
  <c r="D1520" i="20"/>
  <c r="E1520" i="20"/>
  <c r="F1520" i="20"/>
  <c r="C1521" i="20"/>
  <c r="D1521" i="20"/>
  <c r="E1521" i="20"/>
  <c r="F1521" i="20"/>
  <c r="C1522" i="20"/>
  <c r="D1522" i="20"/>
  <c r="E1522" i="20"/>
  <c r="F1522" i="20"/>
  <c r="C1523" i="20"/>
  <c r="D1523" i="20"/>
  <c r="E1523" i="20"/>
  <c r="F1523" i="20"/>
  <c r="C1524" i="20"/>
  <c r="D1524" i="20"/>
  <c r="E1524" i="20"/>
  <c r="F1524" i="20"/>
  <c r="C1525" i="20"/>
  <c r="D1525" i="20"/>
  <c r="E1525" i="20"/>
  <c r="F1525" i="20"/>
  <c r="C1526" i="20"/>
  <c r="D1526" i="20"/>
  <c r="E1526" i="20"/>
  <c r="F1526" i="20"/>
  <c r="C1527" i="20"/>
  <c r="D1527" i="20"/>
  <c r="E1527" i="20"/>
  <c r="F1527" i="20"/>
  <c r="C1528" i="20"/>
  <c r="D1528" i="20"/>
  <c r="E1528" i="20"/>
  <c r="F1528" i="20"/>
  <c r="C1529" i="20"/>
  <c r="D1529" i="20"/>
  <c r="E1529" i="20"/>
  <c r="F1529" i="20"/>
  <c r="C1530" i="20"/>
  <c r="D1530" i="20"/>
  <c r="E1530" i="20"/>
  <c r="F1530" i="20"/>
  <c r="C1531" i="20"/>
  <c r="D1531" i="20"/>
  <c r="E1531" i="20"/>
  <c r="F1531" i="20"/>
  <c r="C1532" i="20"/>
  <c r="D1532" i="20"/>
  <c r="E1532" i="20"/>
  <c r="F1532" i="20"/>
  <c r="C1533" i="20"/>
  <c r="D1533" i="20"/>
  <c r="E1533" i="20"/>
  <c r="F1533" i="20"/>
  <c r="C1534" i="20"/>
  <c r="D1534" i="20"/>
  <c r="E1534" i="20"/>
  <c r="F1534" i="20"/>
  <c r="C1535" i="20"/>
  <c r="D1535" i="20"/>
  <c r="E1535" i="20"/>
  <c r="F1535" i="20"/>
  <c r="C1536" i="20"/>
  <c r="D1536" i="20"/>
  <c r="E1536" i="20"/>
  <c r="F1536" i="20"/>
  <c r="C1537" i="20"/>
  <c r="D1537" i="20"/>
  <c r="E1537" i="20"/>
  <c r="F1537" i="20"/>
  <c r="C1538" i="20"/>
  <c r="D1538" i="20"/>
  <c r="E1538" i="20"/>
  <c r="F1538" i="20"/>
  <c r="C1539" i="20"/>
  <c r="D1539" i="20"/>
  <c r="E1539" i="20"/>
  <c r="F1539" i="20"/>
  <c r="C1540" i="20"/>
  <c r="D1540" i="20"/>
  <c r="E1540" i="20"/>
  <c r="F1540" i="20"/>
  <c r="C1541" i="20"/>
  <c r="D1541" i="20"/>
  <c r="E1541" i="20"/>
  <c r="F1541" i="20"/>
  <c r="C1542" i="20"/>
  <c r="D1542" i="20"/>
  <c r="E1542" i="20"/>
  <c r="F1542" i="20"/>
  <c r="C1543" i="20"/>
  <c r="D1543" i="20"/>
  <c r="E1543" i="20"/>
  <c r="F1543" i="20"/>
  <c r="C1544" i="20"/>
  <c r="D1544" i="20"/>
  <c r="E1544" i="20"/>
  <c r="F1544" i="20"/>
  <c r="C1545" i="20"/>
  <c r="D1545" i="20"/>
  <c r="E1545" i="20"/>
  <c r="F1545" i="20"/>
  <c r="C1546" i="20"/>
  <c r="D1546" i="20"/>
  <c r="E1546" i="20"/>
  <c r="F1546" i="20"/>
  <c r="C1547" i="20"/>
  <c r="D1547" i="20"/>
  <c r="E1547" i="20"/>
  <c r="F1547" i="20"/>
  <c r="C1548" i="20"/>
  <c r="D1548" i="20"/>
  <c r="E1548" i="20"/>
  <c r="F1548" i="20"/>
  <c r="C1549" i="20"/>
  <c r="D1549" i="20"/>
  <c r="E1549" i="20"/>
  <c r="F1549" i="20"/>
  <c r="C1550" i="20"/>
  <c r="D1550" i="20"/>
  <c r="E1550" i="20"/>
  <c r="F1550" i="20"/>
  <c r="C1551" i="20"/>
  <c r="D1551" i="20"/>
  <c r="E1551" i="20"/>
  <c r="F1551" i="20"/>
  <c r="C1552" i="20"/>
  <c r="D1552" i="20"/>
  <c r="E1552" i="20"/>
  <c r="F1552" i="20"/>
  <c r="C1553" i="20"/>
  <c r="D1553" i="20"/>
  <c r="E1553" i="20"/>
  <c r="F1553" i="20"/>
  <c r="C1554" i="20"/>
  <c r="D1554" i="20"/>
  <c r="E1554" i="20"/>
  <c r="F1554" i="20"/>
  <c r="C1555" i="20"/>
  <c r="D1555" i="20"/>
  <c r="E1555" i="20"/>
  <c r="F1555" i="20"/>
  <c r="C1556" i="20"/>
  <c r="D1556" i="20"/>
  <c r="E1556" i="20"/>
  <c r="F1556" i="20"/>
  <c r="C1557" i="20"/>
  <c r="D1557" i="20"/>
  <c r="E1557" i="20"/>
  <c r="F1557" i="20"/>
  <c r="C1558" i="20"/>
  <c r="D1558" i="20"/>
  <c r="E1558" i="20"/>
  <c r="F1558" i="20"/>
  <c r="C1559" i="20"/>
  <c r="D1559" i="20"/>
  <c r="E1559" i="20"/>
  <c r="F1559" i="20"/>
  <c r="C1560" i="20"/>
  <c r="D1560" i="20"/>
  <c r="E1560" i="20"/>
  <c r="F1560" i="20"/>
  <c r="C1561" i="20"/>
  <c r="D1561" i="20"/>
  <c r="E1561" i="20"/>
  <c r="F1561" i="20"/>
  <c r="C1562" i="20"/>
  <c r="D1562" i="20"/>
  <c r="E1562" i="20"/>
  <c r="F1562" i="20"/>
  <c r="C1563" i="20"/>
  <c r="D1563" i="20"/>
  <c r="E1563" i="20"/>
  <c r="F1563" i="20"/>
  <c r="C1564" i="20"/>
  <c r="D1564" i="20"/>
  <c r="E1564" i="20"/>
  <c r="F1564" i="20"/>
  <c r="C1565" i="20"/>
  <c r="D1565" i="20"/>
  <c r="E1565" i="20"/>
  <c r="F1565" i="20"/>
  <c r="C1566" i="20"/>
  <c r="D1566" i="20"/>
  <c r="E1566" i="20"/>
  <c r="F1566" i="20"/>
  <c r="C1567" i="20"/>
  <c r="D1567" i="20"/>
  <c r="E1567" i="20"/>
  <c r="F1567" i="20"/>
  <c r="C1568" i="20"/>
  <c r="D1568" i="20"/>
  <c r="E1568" i="20"/>
  <c r="F1568" i="20"/>
  <c r="C1569" i="20"/>
  <c r="D1569" i="20"/>
  <c r="E1569" i="20"/>
  <c r="F1569" i="20"/>
  <c r="C1570" i="20"/>
  <c r="D1570" i="20"/>
  <c r="E1570" i="20"/>
  <c r="F1570" i="20"/>
  <c r="C1571" i="20"/>
  <c r="D1571" i="20"/>
  <c r="E1571" i="20"/>
  <c r="F1571" i="20"/>
  <c r="C1572" i="20"/>
  <c r="D1572" i="20"/>
  <c r="E1572" i="20"/>
  <c r="F1572" i="20"/>
  <c r="C1573" i="20"/>
  <c r="D1573" i="20"/>
  <c r="E1573" i="20"/>
  <c r="F1573" i="20"/>
  <c r="C1574" i="20"/>
  <c r="D1574" i="20"/>
  <c r="E1574" i="20"/>
  <c r="F1574" i="20"/>
  <c r="C1575" i="20"/>
  <c r="D1575" i="20"/>
  <c r="E1575" i="20"/>
  <c r="F1575" i="20"/>
  <c r="C1576" i="20"/>
  <c r="D1576" i="20"/>
  <c r="E1576" i="20"/>
  <c r="F1576" i="20"/>
  <c r="C1577" i="20"/>
  <c r="D1577" i="20"/>
  <c r="E1577" i="20"/>
  <c r="F1577" i="20"/>
  <c r="C1578" i="20"/>
  <c r="D1578" i="20"/>
  <c r="E1578" i="20"/>
  <c r="F1578" i="20"/>
  <c r="C1579" i="20"/>
  <c r="D1579" i="20"/>
  <c r="E1579" i="20"/>
  <c r="F1579" i="20"/>
  <c r="C1580" i="20"/>
  <c r="D1580" i="20"/>
  <c r="E1580" i="20"/>
  <c r="F1580" i="20"/>
  <c r="C1581" i="20"/>
  <c r="D1581" i="20"/>
  <c r="E1581" i="20"/>
  <c r="F1581" i="20"/>
  <c r="C1582" i="20"/>
  <c r="D1582" i="20"/>
  <c r="E1582" i="20"/>
  <c r="F1582" i="20"/>
  <c r="C1583" i="20"/>
  <c r="D1583" i="20"/>
  <c r="E1583" i="20"/>
  <c r="F1583" i="20"/>
  <c r="C1584" i="20"/>
  <c r="D1584" i="20"/>
  <c r="E1584" i="20"/>
  <c r="F1584" i="20"/>
  <c r="C1585" i="20"/>
  <c r="D1585" i="20"/>
  <c r="E1585" i="20"/>
  <c r="F1585" i="20"/>
  <c r="C1586" i="20"/>
  <c r="D1586" i="20"/>
  <c r="E1586" i="20"/>
  <c r="F1586" i="20"/>
  <c r="C1587" i="20"/>
  <c r="D1587" i="20"/>
  <c r="E1587" i="20"/>
  <c r="F1587" i="20"/>
  <c r="C1588" i="20"/>
  <c r="D1588" i="20"/>
  <c r="E1588" i="20"/>
  <c r="F1588" i="20"/>
  <c r="C1589" i="20"/>
  <c r="D1589" i="20"/>
  <c r="E1589" i="20"/>
  <c r="F1589" i="20"/>
  <c r="C1590" i="20"/>
  <c r="D1590" i="20"/>
  <c r="E1590" i="20"/>
  <c r="F1590" i="20"/>
  <c r="C1591" i="20"/>
  <c r="D1591" i="20"/>
  <c r="E1591" i="20"/>
  <c r="F1591" i="20"/>
  <c r="C1592" i="20"/>
  <c r="D1592" i="20"/>
  <c r="E1592" i="20"/>
  <c r="F1592" i="20"/>
  <c r="C1593" i="20"/>
  <c r="D1593" i="20"/>
  <c r="E1593" i="20"/>
  <c r="F1593" i="20"/>
  <c r="C1594" i="20"/>
  <c r="D1594" i="20"/>
  <c r="E1594" i="20"/>
  <c r="F1594" i="20"/>
  <c r="C1595" i="20"/>
  <c r="D1595" i="20"/>
  <c r="E1595" i="20"/>
  <c r="F1595" i="20"/>
  <c r="C1596" i="20"/>
  <c r="D1596" i="20"/>
  <c r="E1596" i="20"/>
  <c r="F1596" i="20"/>
  <c r="C1597" i="20"/>
  <c r="D1597" i="20"/>
  <c r="E1597" i="20"/>
  <c r="F1597" i="20"/>
  <c r="C1598" i="20"/>
  <c r="D1598" i="20"/>
  <c r="E1598" i="20"/>
  <c r="F1598" i="20"/>
  <c r="C1599" i="20"/>
  <c r="D1599" i="20"/>
  <c r="E1599" i="20"/>
  <c r="F1599" i="20"/>
  <c r="C1600" i="20"/>
  <c r="D1600" i="20"/>
  <c r="E1600" i="20"/>
  <c r="F1600" i="20"/>
  <c r="C1601" i="20"/>
  <c r="D1601" i="20"/>
  <c r="E1601" i="20"/>
  <c r="F1601" i="20"/>
  <c r="C1602" i="20"/>
  <c r="D1602" i="20"/>
  <c r="E1602" i="20"/>
  <c r="F1602" i="20"/>
  <c r="C1603" i="20"/>
  <c r="D1603" i="20"/>
  <c r="E1603" i="20"/>
  <c r="F1603" i="20"/>
  <c r="C1604" i="20"/>
  <c r="D1604" i="20"/>
  <c r="E1604" i="20"/>
  <c r="F1604" i="20"/>
  <c r="C1605" i="20"/>
  <c r="D1605" i="20"/>
  <c r="E1605" i="20"/>
  <c r="F1605" i="20"/>
  <c r="C1606" i="20"/>
  <c r="D1606" i="20"/>
  <c r="E1606" i="20"/>
  <c r="F1606" i="20"/>
  <c r="C1607" i="20"/>
  <c r="D1607" i="20"/>
  <c r="E1607" i="20"/>
  <c r="F1607" i="20"/>
  <c r="C1608" i="20"/>
  <c r="D1608" i="20"/>
  <c r="E1608" i="20"/>
  <c r="F1608" i="20"/>
  <c r="C1609" i="20"/>
  <c r="D1609" i="20"/>
  <c r="E1609" i="20"/>
  <c r="F1609" i="20"/>
  <c r="C1610" i="20"/>
  <c r="D1610" i="20"/>
  <c r="E1610" i="20"/>
  <c r="F1610" i="20"/>
  <c r="C1611" i="20"/>
  <c r="D1611" i="20"/>
  <c r="E1611" i="20"/>
  <c r="F1611" i="20"/>
  <c r="C1612" i="20"/>
  <c r="D1612" i="20"/>
  <c r="E1612" i="20"/>
  <c r="F1612" i="20"/>
  <c r="C1613" i="20"/>
  <c r="D1613" i="20"/>
  <c r="E1613" i="20"/>
  <c r="F1613" i="20"/>
  <c r="C1614" i="20"/>
  <c r="D1614" i="20"/>
  <c r="E1614" i="20"/>
  <c r="F1614" i="20"/>
  <c r="C1615" i="20"/>
  <c r="D1615" i="20"/>
  <c r="E1615" i="20"/>
  <c r="F1615" i="20"/>
  <c r="C1616" i="20"/>
  <c r="D1616" i="20"/>
  <c r="E1616" i="20"/>
  <c r="F1616" i="20"/>
  <c r="C1617" i="20"/>
  <c r="D1617" i="20"/>
  <c r="E1617" i="20"/>
  <c r="F1617" i="20"/>
  <c r="C1618" i="20"/>
  <c r="D1618" i="20"/>
  <c r="E1618" i="20"/>
  <c r="F1618" i="20"/>
  <c r="C1619" i="20"/>
  <c r="D1619" i="20"/>
  <c r="E1619" i="20"/>
  <c r="F1619" i="20"/>
  <c r="C1620" i="20"/>
  <c r="D1620" i="20"/>
  <c r="E1620" i="20"/>
  <c r="F1620" i="20"/>
  <c r="C1621" i="20"/>
  <c r="D1621" i="20"/>
  <c r="E1621" i="20"/>
  <c r="F1621" i="20"/>
  <c r="C1622" i="20"/>
  <c r="D1622" i="20"/>
  <c r="E1622" i="20"/>
  <c r="F1622" i="20"/>
  <c r="C1623" i="20"/>
  <c r="D1623" i="20"/>
  <c r="E1623" i="20"/>
  <c r="F1623" i="20"/>
  <c r="C1624" i="20"/>
  <c r="D1624" i="20"/>
  <c r="E1624" i="20"/>
  <c r="F1624" i="20"/>
  <c r="C1625" i="20"/>
  <c r="D1625" i="20"/>
  <c r="E1625" i="20"/>
  <c r="F1625" i="20"/>
  <c r="C1626" i="20"/>
  <c r="D1626" i="20"/>
  <c r="E1626" i="20"/>
  <c r="F1626" i="20"/>
  <c r="C1627" i="20"/>
  <c r="D1627" i="20"/>
  <c r="E1627" i="20"/>
  <c r="F1627" i="20"/>
  <c r="C1628" i="20"/>
  <c r="D1628" i="20"/>
  <c r="E1628" i="20"/>
  <c r="F1628" i="20"/>
  <c r="C1629" i="20"/>
  <c r="D1629" i="20"/>
  <c r="E1629" i="20"/>
  <c r="F1629" i="20"/>
  <c r="C1630" i="20"/>
  <c r="D1630" i="20"/>
  <c r="E1630" i="20"/>
  <c r="F1630" i="20"/>
  <c r="C1631" i="20"/>
  <c r="D1631" i="20"/>
  <c r="E1631" i="20"/>
  <c r="F1631" i="20"/>
  <c r="C1632" i="20"/>
  <c r="D1632" i="20"/>
  <c r="E1632" i="20"/>
  <c r="F1632" i="20"/>
  <c r="C1633" i="20"/>
  <c r="D1633" i="20"/>
  <c r="E1633" i="20"/>
  <c r="F1633" i="20"/>
  <c r="C1634" i="20"/>
  <c r="D1634" i="20"/>
  <c r="E1634" i="20"/>
  <c r="F1634" i="20"/>
  <c r="C1635" i="20"/>
  <c r="D1635" i="20"/>
  <c r="E1635" i="20"/>
  <c r="F1635" i="20"/>
  <c r="C1636" i="20"/>
  <c r="D1636" i="20"/>
  <c r="E1636" i="20"/>
  <c r="F1636" i="20"/>
  <c r="C1637" i="20"/>
  <c r="D1637" i="20"/>
  <c r="E1637" i="20"/>
  <c r="F1637" i="20"/>
  <c r="C1638" i="20"/>
  <c r="D1638" i="20"/>
  <c r="E1638" i="20"/>
  <c r="F1638" i="20"/>
  <c r="C1639" i="20"/>
  <c r="D1639" i="20"/>
  <c r="E1639" i="20"/>
  <c r="F1639" i="20"/>
  <c r="C1640" i="20"/>
  <c r="D1640" i="20"/>
  <c r="E1640" i="20"/>
  <c r="F1640" i="20"/>
  <c r="C1641" i="20"/>
  <c r="D1641" i="20"/>
  <c r="E1641" i="20"/>
  <c r="F1641" i="20"/>
  <c r="C1642" i="20"/>
  <c r="D1642" i="20"/>
  <c r="E1642" i="20"/>
  <c r="F1642" i="20"/>
  <c r="C1643" i="20"/>
  <c r="D1643" i="20"/>
  <c r="E1643" i="20"/>
  <c r="F1643" i="20"/>
  <c r="C1644" i="20"/>
  <c r="D1644" i="20"/>
  <c r="E1644" i="20"/>
  <c r="F1644" i="20"/>
  <c r="C1645" i="20"/>
  <c r="D1645" i="20"/>
  <c r="E1645" i="20"/>
  <c r="F1645" i="20"/>
  <c r="C1646" i="20"/>
  <c r="D1646" i="20"/>
  <c r="E1646" i="20"/>
  <c r="F1646" i="20"/>
  <c r="C1647" i="20"/>
  <c r="D1647" i="20"/>
  <c r="E1647" i="20"/>
  <c r="F1647" i="20"/>
  <c r="C1648" i="20"/>
  <c r="D1648" i="20"/>
  <c r="E1648" i="20"/>
  <c r="F1648" i="20"/>
  <c r="C1649" i="20"/>
  <c r="D1649" i="20"/>
  <c r="E1649" i="20"/>
  <c r="F1649" i="20"/>
  <c r="C1650" i="20"/>
  <c r="D1650" i="20"/>
  <c r="E1650" i="20"/>
  <c r="F1650" i="20"/>
  <c r="C1651" i="20"/>
  <c r="D1651" i="20"/>
  <c r="E1651" i="20"/>
  <c r="F1651" i="20"/>
  <c r="C1652" i="20"/>
  <c r="D1652" i="20"/>
  <c r="E1652" i="20"/>
  <c r="F1652" i="20"/>
  <c r="C1653" i="20"/>
  <c r="D1653" i="20"/>
  <c r="E1653" i="20"/>
  <c r="F1653" i="20"/>
  <c r="C1654" i="20"/>
  <c r="D1654" i="20"/>
  <c r="E1654" i="20"/>
  <c r="F1654" i="20"/>
  <c r="C1655" i="20"/>
  <c r="D1655" i="20"/>
  <c r="E1655" i="20"/>
  <c r="F1655" i="20"/>
  <c r="C1656" i="20"/>
  <c r="D1656" i="20"/>
  <c r="E1656" i="20"/>
  <c r="F1656" i="20"/>
  <c r="C1657" i="20"/>
  <c r="D1657" i="20"/>
  <c r="E1657" i="20"/>
  <c r="F1657" i="20"/>
  <c r="C1658" i="20"/>
  <c r="D1658" i="20"/>
  <c r="E1658" i="20"/>
  <c r="F1658" i="20"/>
  <c r="C1659" i="20"/>
  <c r="D1659" i="20"/>
  <c r="E1659" i="20"/>
  <c r="F1659" i="20"/>
  <c r="C1660" i="20"/>
  <c r="D1660" i="20"/>
  <c r="E1660" i="20"/>
  <c r="F1660" i="20"/>
  <c r="C1661" i="20"/>
  <c r="D1661" i="20"/>
  <c r="E1661" i="20"/>
  <c r="F1661" i="20"/>
  <c r="C1662" i="20"/>
  <c r="D1662" i="20"/>
  <c r="E1662" i="20"/>
  <c r="F1662" i="20"/>
  <c r="C1663" i="20"/>
  <c r="D1663" i="20"/>
  <c r="E1663" i="20"/>
  <c r="F1663" i="20"/>
  <c r="C1664" i="20"/>
  <c r="D1664" i="20"/>
  <c r="E1664" i="20"/>
  <c r="F1664" i="20"/>
  <c r="C1665" i="20"/>
  <c r="D1665" i="20"/>
  <c r="E1665" i="20"/>
  <c r="F1665" i="20"/>
  <c r="C1666" i="20"/>
  <c r="D1666" i="20"/>
  <c r="E1666" i="20"/>
  <c r="F1666" i="20"/>
  <c r="C1667" i="20"/>
  <c r="D1667" i="20"/>
  <c r="E1667" i="20"/>
  <c r="F1667" i="20"/>
  <c r="C1668" i="20"/>
  <c r="D1668" i="20"/>
  <c r="E1668" i="20"/>
  <c r="F1668" i="20"/>
  <c r="C1669" i="20"/>
  <c r="D1669" i="20"/>
  <c r="E1669" i="20"/>
  <c r="F1669" i="20"/>
  <c r="C1670" i="20"/>
  <c r="D1670" i="20"/>
  <c r="E1670" i="20"/>
  <c r="F1670" i="20"/>
  <c r="C1671" i="20"/>
  <c r="D1671" i="20"/>
  <c r="E1671" i="20"/>
  <c r="F1671" i="20"/>
  <c r="C1672" i="20"/>
  <c r="D1672" i="20"/>
  <c r="E1672" i="20"/>
  <c r="F1672" i="20"/>
  <c r="C1673" i="20"/>
  <c r="D1673" i="20"/>
  <c r="E1673" i="20"/>
  <c r="F1673" i="20"/>
  <c r="C1674" i="20"/>
  <c r="D1674" i="20"/>
  <c r="E1674" i="20"/>
  <c r="F1674" i="20"/>
  <c r="C1675" i="20"/>
  <c r="D1675" i="20"/>
  <c r="E1675" i="20"/>
  <c r="F1675" i="20"/>
  <c r="C1676" i="20"/>
  <c r="D1676" i="20"/>
  <c r="E1676" i="20"/>
  <c r="F1676" i="20"/>
  <c r="C1677" i="20"/>
  <c r="D1677" i="20"/>
  <c r="E1677" i="20"/>
  <c r="F1677" i="20"/>
  <c r="C1678" i="20"/>
  <c r="D1678" i="20"/>
  <c r="E1678" i="20"/>
  <c r="F1678" i="20"/>
  <c r="C1679" i="20"/>
  <c r="D1679" i="20"/>
  <c r="E1679" i="20"/>
  <c r="F1679" i="20"/>
  <c r="C1680" i="20"/>
  <c r="D1680" i="20"/>
  <c r="E1680" i="20"/>
  <c r="F1680" i="20"/>
  <c r="C1681" i="20"/>
  <c r="D1681" i="20"/>
  <c r="E1681" i="20"/>
  <c r="F1681" i="20"/>
  <c r="C1682" i="20"/>
  <c r="D1682" i="20"/>
  <c r="E1682" i="20"/>
  <c r="F1682" i="20"/>
  <c r="C1683" i="20"/>
  <c r="D1683" i="20"/>
  <c r="E1683" i="20"/>
  <c r="F1683" i="20"/>
  <c r="C1684" i="20"/>
  <c r="D1684" i="20"/>
  <c r="E1684" i="20"/>
  <c r="F1684" i="20"/>
  <c r="C1685" i="20"/>
  <c r="D1685" i="20"/>
  <c r="E1685" i="20"/>
  <c r="F1685" i="20"/>
  <c r="C1686" i="20"/>
  <c r="D1686" i="20"/>
  <c r="E1686" i="20"/>
  <c r="F1686" i="20"/>
  <c r="C1687" i="20"/>
  <c r="D1687" i="20"/>
  <c r="E1687" i="20"/>
  <c r="F1687" i="20"/>
  <c r="C1688" i="20"/>
  <c r="D1688" i="20"/>
  <c r="E1688" i="20"/>
  <c r="F1688" i="20"/>
  <c r="C1689" i="20"/>
  <c r="D1689" i="20"/>
  <c r="E1689" i="20"/>
  <c r="F1689" i="20"/>
  <c r="C1690" i="20"/>
  <c r="D1690" i="20"/>
  <c r="E1690" i="20"/>
  <c r="F1690" i="20"/>
  <c r="C1691" i="20"/>
  <c r="D1691" i="20"/>
  <c r="E1691" i="20"/>
  <c r="F1691" i="20"/>
  <c r="C1692" i="20"/>
  <c r="D1692" i="20"/>
  <c r="E1692" i="20"/>
  <c r="F1692" i="20"/>
  <c r="C1693" i="20"/>
  <c r="D1693" i="20"/>
  <c r="E1693" i="20"/>
  <c r="F1693" i="20"/>
  <c r="C1694" i="20"/>
  <c r="D1694" i="20"/>
  <c r="E1694" i="20"/>
  <c r="F1694" i="20"/>
  <c r="C1695" i="20"/>
  <c r="D1695" i="20"/>
  <c r="E1695" i="20"/>
  <c r="F1695" i="20"/>
  <c r="C1696" i="20"/>
  <c r="D1696" i="20"/>
  <c r="E1696" i="20"/>
  <c r="F1696" i="20"/>
  <c r="C1697" i="20"/>
  <c r="D1697" i="20"/>
  <c r="E1697" i="20"/>
  <c r="F1697" i="20"/>
  <c r="C1698" i="20"/>
  <c r="D1698" i="20"/>
  <c r="E1698" i="20"/>
  <c r="F1698" i="20"/>
  <c r="C1699" i="20"/>
  <c r="D1699" i="20"/>
  <c r="E1699" i="20"/>
  <c r="F1699" i="20"/>
  <c r="C1700" i="20"/>
  <c r="D1700" i="20"/>
  <c r="E1700" i="20"/>
  <c r="F1700" i="20"/>
  <c r="C1701" i="20"/>
  <c r="D1701" i="20"/>
  <c r="E1701" i="20"/>
  <c r="F1701" i="20"/>
  <c r="C1702" i="20"/>
  <c r="D1702" i="20"/>
  <c r="E1702" i="20"/>
  <c r="F1702" i="20"/>
  <c r="C1703" i="20"/>
  <c r="D1703" i="20"/>
  <c r="E1703" i="20"/>
  <c r="F1703" i="20"/>
  <c r="C1704" i="20"/>
  <c r="D1704" i="20"/>
  <c r="E1704" i="20"/>
  <c r="F1704" i="20"/>
  <c r="C1705" i="20"/>
  <c r="D1705" i="20"/>
  <c r="E1705" i="20"/>
  <c r="F1705" i="20"/>
  <c r="C1706" i="20"/>
  <c r="D1706" i="20"/>
  <c r="E1706" i="20"/>
  <c r="F1706" i="20"/>
  <c r="C1707" i="20"/>
  <c r="D1707" i="20"/>
  <c r="E1707" i="20"/>
  <c r="F1707" i="20"/>
  <c r="C1708" i="20"/>
  <c r="D1708" i="20"/>
  <c r="E1708" i="20"/>
  <c r="F1708" i="20"/>
  <c r="C1709" i="20"/>
  <c r="D1709" i="20"/>
  <c r="E1709" i="20"/>
  <c r="F1709" i="20"/>
  <c r="C1710" i="20"/>
  <c r="D1710" i="20"/>
  <c r="E1710" i="20"/>
  <c r="F1710" i="20"/>
  <c r="C1711" i="20"/>
  <c r="D1711" i="20"/>
  <c r="E1711" i="20"/>
  <c r="F1711" i="20"/>
  <c r="C1712" i="20"/>
  <c r="D1712" i="20"/>
  <c r="E1712" i="20"/>
  <c r="F1712" i="20"/>
  <c r="C1713" i="20"/>
  <c r="D1713" i="20"/>
  <c r="E1713" i="20"/>
  <c r="F1713" i="20"/>
  <c r="C1714" i="20"/>
  <c r="D1714" i="20"/>
  <c r="E1714" i="20"/>
  <c r="F1714" i="20"/>
  <c r="C1715" i="20"/>
  <c r="D1715" i="20"/>
  <c r="E1715" i="20"/>
  <c r="F1715" i="20"/>
  <c r="C1716" i="20"/>
  <c r="D1716" i="20"/>
  <c r="E1716" i="20"/>
  <c r="F1716" i="20"/>
  <c r="C1717" i="20"/>
  <c r="D1717" i="20"/>
  <c r="E1717" i="20"/>
  <c r="F1717" i="20"/>
  <c r="C1718" i="20"/>
  <c r="D1718" i="20"/>
  <c r="E1718" i="20"/>
  <c r="F1718" i="20"/>
  <c r="C1719" i="20"/>
  <c r="D1719" i="20"/>
  <c r="E1719" i="20"/>
  <c r="F1719" i="20"/>
  <c r="C1720" i="20"/>
  <c r="D1720" i="20"/>
  <c r="E1720" i="20"/>
  <c r="F1720" i="20"/>
  <c r="C1721" i="20"/>
  <c r="D1721" i="20"/>
  <c r="E1721" i="20"/>
  <c r="F1721" i="20"/>
  <c r="C1722" i="20"/>
  <c r="D1722" i="20"/>
  <c r="E1722" i="20"/>
  <c r="F1722" i="20"/>
  <c r="C1723" i="20"/>
  <c r="D1723" i="20"/>
  <c r="E1723" i="20"/>
  <c r="F1723" i="20"/>
  <c r="C1724" i="20"/>
  <c r="D1724" i="20"/>
  <c r="E1724" i="20"/>
  <c r="F1724" i="20"/>
  <c r="C1725" i="20"/>
  <c r="D1725" i="20"/>
  <c r="E1725" i="20"/>
  <c r="F1725" i="20"/>
  <c r="C1726" i="20"/>
  <c r="D1726" i="20"/>
  <c r="E1726" i="20"/>
  <c r="F1726" i="20"/>
  <c r="C1727" i="20"/>
  <c r="D1727" i="20"/>
  <c r="E1727" i="20"/>
  <c r="F1727" i="20"/>
  <c r="C1728" i="20"/>
  <c r="D1728" i="20"/>
  <c r="E1728" i="20"/>
  <c r="F1728" i="20"/>
  <c r="C1729" i="20"/>
  <c r="D1729" i="20"/>
  <c r="E1729" i="20"/>
  <c r="F1729" i="20"/>
  <c r="C1730" i="20"/>
  <c r="D1730" i="20"/>
  <c r="E1730" i="20"/>
  <c r="F1730" i="20"/>
  <c r="C1731" i="20"/>
  <c r="D1731" i="20"/>
  <c r="E1731" i="20"/>
  <c r="F1731" i="20"/>
  <c r="C1732" i="20"/>
  <c r="D1732" i="20"/>
  <c r="E1732" i="20"/>
  <c r="F1732" i="20"/>
  <c r="C1733" i="20"/>
  <c r="D1733" i="20"/>
  <c r="E1733" i="20"/>
  <c r="F1733" i="20"/>
  <c r="C1734" i="20"/>
  <c r="D1734" i="20"/>
  <c r="E1734" i="20"/>
  <c r="F1734" i="20"/>
  <c r="C1735" i="20"/>
  <c r="D1735" i="20"/>
  <c r="E1735" i="20"/>
  <c r="F1735" i="20"/>
  <c r="C1736" i="20"/>
  <c r="D1736" i="20"/>
  <c r="E1736" i="20"/>
  <c r="F1736" i="20"/>
  <c r="C1737" i="20"/>
  <c r="D1737" i="20"/>
  <c r="E1737" i="20"/>
  <c r="F1737" i="20"/>
  <c r="C1738" i="20"/>
  <c r="D1738" i="20"/>
  <c r="E1738" i="20"/>
  <c r="F1738" i="20"/>
  <c r="C1739" i="20"/>
  <c r="D1739" i="20"/>
  <c r="E1739" i="20"/>
  <c r="F1739" i="20"/>
  <c r="C1740" i="20"/>
  <c r="D1740" i="20"/>
  <c r="E1740" i="20"/>
  <c r="F1740" i="20"/>
  <c r="C1741" i="20"/>
  <c r="D1741" i="20"/>
  <c r="E1741" i="20"/>
  <c r="F1741" i="20"/>
  <c r="C1742" i="20"/>
  <c r="D1742" i="20"/>
  <c r="E1742" i="20"/>
  <c r="F1742" i="20"/>
  <c r="C1743" i="20"/>
  <c r="D1743" i="20"/>
  <c r="E1743" i="20"/>
  <c r="F1743" i="20"/>
  <c r="C1744" i="20"/>
  <c r="D1744" i="20"/>
  <c r="E1744" i="20"/>
  <c r="F1744" i="20"/>
  <c r="C1745" i="20"/>
  <c r="D1745" i="20"/>
  <c r="E1745" i="20"/>
  <c r="F1745" i="20"/>
  <c r="C1746" i="20"/>
  <c r="D1746" i="20"/>
  <c r="E1746" i="20"/>
  <c r="F1746" i="20"/>
  <c r="C1747" i="20"/>
  <c r="D1747" i="20"/>
  <c r="E1747" i="20"/>
  <c r="F1747" i="20"/>
  <c r="C1748" i="20"/>
  <c r="D1748" i="20"/>
  <c r="E1748" i="20"/>
  <c r="F1748" i="20"/>
  <c r="C1749" i="20"/>
  <c r="D1749" i="20"/>
  <c r="E1749" i="20"/>
  <c r="F1749" i="20"/>
  <c r="C1750" i="20"/>
  <c r="D1750" i="20"/>
  <c r="E1750" i="20"/>
  <c r="F1750" i="20"/>
  <c r="C1751" i="20"/>
  <c r="D1751" i="20"/>
  <c r="E1751" i="20"/>
  <c r="F1751" i="20"/>
  <c r="C1752" i="20"/>
  <c r="D1752" i="20"/>
  <c r="E1752" i="20"/>
  <c r="F1752" i="20"/>
  <c r="C1753" i="20"/>
  <c r="D1753" i="20"/>
  <c r="E1753" i="20"/>
  <c r="F1753" i="20"/>
  <c r="C1754" i="20"/>
  <c r="D1754" i="20"/>
  <c r="E1754" i="20"/>
  <c r="F1754" i="20"/>
  <c r="C1755" i="20"/>
  <c r="D1755" i="20"/>
  <c r="E1755" i="20"/>
  <c r="F1755" i="20"/>
  <c r="C1756" i="20"/>
  <c r="D1756" i="20"/>
  <c r="E1756" i="20"/>
  <c r="F1756" i="20"/>
  <c r="C1757" i="20"/>
  <c r="D1757" i="20"/>
  <c r="E1757" i="20"/>
  <c r="F1757" i="20"/>
  <c r="C1758" i="20"/>
  <c r="D1758" i="20"/>
  <c r="E1758" i="20"/>
  <c r="F1758" i="20"/>
  <c r="C1759" i="20"/>
  <c r="D1759" i="20"/>
  <c r="E1759" i="20"/>
  <c r="F1759" i="20"/>
  <c r="C1760" i="20"/>
  <c r="D1760" i="20"/>
  <c r="E1760" i="20"/>
  <c r="F1760" i="20"/>
  <c r="C1761" i="20"/>
  <c r="D1761" i="20"/>
  <c r="E1761" i="20"/>
  <c r="F1761" i="20"/>
  <c r="C1762" i="20"/>
  <c r="D1762" i="20"/>
  <c r="E1762" i="20"/>
  <c r="F1762" i="20"/>
  <c r="C1763" i="20"/>
  <c r="D1763" i="20"/>
  <c r="E1763" i="20"/>
  <c r="F1763" i="20"/>
  <c r="C1764" i="20"/>
  <c r="D1764" i="20"/>
  <c r="E1764" i="20"/>
  <c r="F1764" i="20"/>
  <c r="C1765" i="20"/>
  <c r="D1765" i="20"/>
  <c r="E1765" i="20"/>
  <c r="F1765" i="20"/>
  <c r="C1766" i="20"/>
  <c r="D1766" i="20"/>
  <c r="E1766" i="20"/>
  <c r="F1766" i="20"/>
  <c r="C1767" i="20"/>
  <c r="D1767" i="20"/>
  <c r="E1767" i="20"/>
  <c r="F1767" i="20"/>
  <c r="C1768" i="20"/>
  <c r="D1768" i="20"/>
  <c r="E1768" i="20"/>
  <c r="F1768" i="20"/>
  <c r="C1769" i="20"/>
  <c r="D1769" i="20"/>
  <c r="E1769" i="20"/>
  <c r="F1769" i="20"/>
  <c r="C1770" i="20"/>
  <c r="D1770" i="20"/>
  <c r="E1770" i="20"/>
  <c r="F1770" i="20"/>
  <c r="C1771" i="20"/>
  <c r="D1771" i="20"/>
  <c r="E1771" i="20"/>
  <c r="F1771" i="20"/>
  <c r="C1772" i="20"/>
  <c r="D1772" i="20"/>
  <c r="E1772" i="20"/>
  <c r="F1772" i="20"/>
  <c r="C1773" i="20"/>
  <c r="D1773" i="20"/>
  <c r="E1773" i="20"/>
  <c r="F1773" i="20"/>
  <c r="C1774" i="20"/>
  <c r="D1774" i="20"/>
  <c r="E1774" i="20"/>
  <c r="F1774" i="20"/>
  <c r="C1775" i="20"/>
  <c r="D1775" i="20"/>
  <c r="E1775" i="20"/>
  <c r="F1775" i="20"/>
  <c r="C1776" i="20"/>
  <c r="D1776" i="20"/>
  <c r="E1776" i="20"/>
  <c r="F1776" i="20"/>
  <c r="C1777" i="20"/>
  <c r="D1777" i="20"/>
  <c r="E1777" i="20"/>
  <c r="F1777" i="20"/>
  <c r="C1778" i="20"/>
  <c r="D1778" i="20"/>
  <c r="E1778" i="20"/>
  <c r="F1778" i="20"/>
  <c r="C1779" i="20"/>
  <c r="D1779" i="20"/>
  <c r="E1779" i="20"/>
  <c r="F1779" i="20"/>
  <c r="C1780" i="20"/>
  <c r="D1780" i="20"/>
  <c r="E1780" i="20"/>
  <c r="F1780" i="20"/>
  <c r="C1781" i="20"/>
  <c r="D1781" i="20"/>
  <c r="E1781" i="20"/>
  <c r="F1781" i="20"/>
  <c r="C1782" i="20"/>
  <c r="D1782" i="20"/>
  <c r="E1782" i="20"/>
  <c r="F1782" i="20"/>
  <c r="C1783" i="20"/>
  <c r="D1783" i="20"/>
  <c r="E1783" i="20"/>
  <c r="F1783" i="20"/>
  <c r="C1784" i="20"/>
  <c r="D1784" i="20"/>
  <c r="E1784" i="20"/>
  <c r="F1784" i="20"/>
  <c r="C1785" i="20"/>
  <c r="D1785" i="20"/>
  <c r="E1785" i="20"/>
  <c r="F1785" i="20"/>
  <c r="C1786" i="20"/>
  <c r="D1786" i="20"/>
  <c r="E1786" i="20"/>
  <c r="F1786" i="20"/>
  <c r="C1787" i="20"/>
  <c r="D1787" i="20"/>
  <c r="E1787" i="20"/>
  <c r="F1787" i="20"/>
  <c r="C1788" i="20"/>
  <c r="D1788" i="20"/>
  <c r="E1788" i="20"/>
  <c r="F1788" i="20"/>
  <c r="C1789" i="20"/>
  <c r="D1789" i="20"/>
  <c r="E1789" i="20"/>
  <c r="F1789" i="20"/>
  <c r="C1790" i="20"/>
  <c r="D1790" i="20"/>
  <c r="E1790" i="20"/>
  <c r="F1790" i="20"/>
  <c r="C1791" i="20"/>
  <c r="D1791" i="20"/>
  <c r="E1791" i="20"/>
  <c r="F1791" i="20"/>
  <c r="C1792" i="20"/>
  <c r="D1792" i="20"/>
  <c r="E1792" i="20"/>
  <c r="F1792" i="20"/>
  <c r="C1793" i="20"/>
  <c r="D1793" i="20"/>
  <c r="E1793" i="20"/>
  <c r="F1793" i="20"/>
  <c r="C1794" i="20"/>
  <c r="D1794" i="20"/>
  <c r="E1794" i="20"/>
  <c r="F1794" i="20"/>
  <c r="C1795" i="20"/>
  <c r="D1795" i="20"/>
  <c r="E1795" i="20"/>
  <c r="F1795" i="20"/>
  <c r="C1796" i="20"/>
  <c r="D1796" i="20"/>
  <c r="E1796" i="20"/>
  <c r="F1796" i="20"/>
  <c r="C1797" i="20"/>
  <c r="D1797" i="20"/>
  <c r="E1797" i="20"/>
  <c r="F1797" i="20"/>
  <c r="C1798" i="20"/>
  <c r="D1798" i="20"/>
  <c r="E1798" i="20"/>
  <c r="F1798" i="20"/>
  <c r="C1799" i="20"/>
  <c r="D1799" i="20"/>
  <c r="E1799" i="20"/>
  <c r="F1799" i="20"/>
  <c r="C1800" i="20"/>
  <c r="D1800" i="20"/>
  <c r="E1800" i="20"/>
  <c r="F1800" i="20"/>
  <c r="C1801" i="20"/>
  <c r="D1801" i="20"/>
  <c r="E1801" i="20"/>
  <c r="F1801" i="20"/>
  <c r="C1802" i="20"/>
  <c r="D1802" i="20"/>
  <c r="E1802" i="20"/>
  <c r="F1802" i="20"/>
  <c r="C1803" i="20"/>
  <c r="D1803" i="20"/>
  <c r="E1803" i="20"/>
  <c r="F1803" i="20"/>
  <c r="C1804" i="20"/>
  <c r="D1804" i="20"/>
  <c r="E1804" i="20"/>
  <c r="F1804" i="20"/>
  <c r="C1805" i="20"/>
  <c r="D1805" i="20"/>
  <c r="E1805" i="20"/>
  <c r="F1805" i="20"/>
  <c r="C1806" i="20"/>
  <c r="D1806" i="20"/>
  <c r="E1806" i="20"/>
  <c r="F1806" i="20"/>
  <c r="C1807" i="20"/>
  <c r="D1807" i="20"/>
  <c r="E1807" i="20"/>
  <c r="F1807" i="20"/>
  <c r="C1808" i="20"/>
  <c r="D1808" i="20"/>
  <c r="E1808" i="20"/>
  <c r="F1808" i="20"/>
  <c r="C1809" i="20"/>
  <c r="D1809" i="20"/>
  <c r="E1809" i="20"/>
  <c r="F1809" i="20"/>
  <c r="C1810" i="20"/>
  <c r="D1810" i="20"/>
  <c r="E1810" i="20"/>
  <c r="F1810" i="20"/>
  <c r="C1811" i="20"/>
  <c r="D1811" i="20"/>
  <c r="E1811" i="20"/>
  <c r="F1811" i="20"/>
  <c r="C1812" i="20"/>
  <c r="D1812" i="20"/>
  <c r="E1812" i="20"/>
  <c r="F1812" i="20"/>
  <c r="C1813" i="20"/>
  <c r="D1813" i="20"/>
  <c r="E1813" i="20"/>
  <c r="F1813" i="20"/>
  <c r="C1814" i="20"/>
  <c r="D1814" i="20"/>
  <c r="E1814" i="20"/>
  <c r="F1814" i="20"/>
  <c r="C1815" i="20"/>
  <c r="D1815" i="20"/>
  <c r="E1815" i="20"/>
  <c r="F1815" i="20"/>
  <c r="C1816" i="20"/>
  <c r="D1816" i="20"/>
  <c r="E1816" i="20"/>
  <c r="F1816" i="20"/>
  <c r="C1817" i="20"/>
  <c r="D1817" i="20"/>
  <c r="E1817" i="20"/>
  <c r="F1817" i="20"/>
  <c r="C1818" i="20"/>
  <c r="D1818" i="20"/>
  <c r="E1818" i="20"/>
  <c r="F1818" i="20"/>
  <c r="C1819" i="20"/>
  <c r="D1819" i="20"/>
  <c r="E1819" i="20"/>
  <c r="F1819" i="20"/>
  <c r="C1820" i="20"/>
  <c r="D1820" i="20"/>
  <c r="E1820" i="20"/>
  <c r="F1820" i="20"/>
  <c r="C1821" i="20"/>
  <c r="D1821" i="20"/>
  <c r="E1821" i="20"/>
  <c r="F1821" i="20"/>
  <c r="C1822" i="20"/>
  <c r="D1822" i="20"/>
  <c r="E1822" i="20"/>
  <c r="F1822" i="20"/>
  <c r="C1823" i="20"/>
  <c r="D1823" i="20"/>
  <c r="E1823" i="20"/>
  <c r="F1823" i="20"/>
  <c r="C1824" i="20"/>
  <c r="D1824" i="20"/>
  <c r="E1824" i="20"/>
  <c r="F1824" i="20"/>
  <c r="C1825" i="20"/>
  <c r="D1825" i="20"/>
  <c r="E1825" i="20"/>
  <c r="F1825" i="20"/>
  <c r="C1826" i="20"/>
  <c r="D1826" i="20"/>
  <c r="E1826" i="20"/>
  <c r="F1826" i="20"/>
  <c r="C1827" i="20"/>
  <c r="D1827" i="20"/>
  <c r="E1827" i="20"/>
  <c r="F1827" i="20"/>
  <c r="C1828" i="20"/>
  <c r="D1828" i="20"/>
  <c r="E1828" i="20"/>
  <c r="F1828" i="20"/>
  <c r="C1829" i="20"/>
  <c r="D1829" i="20"/>
  <c r="E1829" i="20"/>
  <c r="F1829" i="20"/>
  <c r="C1830" i="20"/>
  <c r="D1830" i="20"/>
  <c r="E1830" i="20"/>
  <c r="F1830" i="20"/>
  <c r="C1831" i="20"/>
  <c r="D1831" i="20"/>
  <c r="E1831" i="20"/>
  <c r="F1831" i="20"/>
  <c r="C1832" i="20"/>
  <c r="D1832" i="20"/>
  <c r="E1832" i="20"/>
  <c r="F1832" i="20"/>
  <c r="C1833" i="20"/>
  <c r="D1833" i="20"/>
  <c r="E1833" i="20"/>
  <c r="F1833" i="20"/>
  <c r="C1834" i="20"/>
  <c r="D1834" i="20"/>
  <c r="E1834" i="20"/>
  <c r="F1834" i="20"/>
  <c r="C1835" i="20"/>
  <c r="D1835" i="20"/>
  <c r="E1835" i="20"/>
  <c r="F1835" i="20"/>
  <c r="C1836" i="20"/>
  <c r="D1836" i="20"/>
  <c r="E1836" i="20"/>
  <c r="F1836" i="20"/>
  <c r="C1837" i="20"/>
  <c r="D1837" i="20"/>
  <c r="E1837" i="20"/>
  <c r="F1837" i="20"/>
  <c r="C1838" i="20"/>
  <c r="D1838" i="20"/>
  <c r="E1838" i="20"/>
  <c r="F1838" i="20"/>
  <c r="C1839" i="20"/>
  <c r="D1839" i="20"/>
  <c r="E1839" i="20"/>
  <c r="F1839" i="20"/>
  <c r="C1840" i="20"/>
  <c r="D1840" i="20"/>
  <c r="E1840" i="20"/>
  <c r="F1840" i="20"/>
  <c r="C1841" i="20"/>
  <c r="D1841" i="20"/>
  <c r="E1841" i="20"/>
  <c r="F1841" i="20"/>
  <c r="C1842" i="20"/>
  <c r="D1842" i="20"/>
  <c r="E1842" i="20"/>
  <c r="F1842" i="20"/>
  <c r="C1843" i="20"/>
  <c r="D1843" i="20"/>
  <c r="E1843" i="20"/>
  <c r="F1843" i="20"/>
  <c r="C1844" i="20"/>
  <c r="D1844" i="20"/>
  <c r="E1844" i="20"/>
  <c r="F1844" i="20"/>
  <c r="C1845" i="20"/>
  <c r="D1845" i="20"/>
  <c r="E1845" i="20"/>
  <c r="F1845" i="20"/>
  <c r="C1846" i="20"/>
  <c r="D1846" i="20"/>
  <c r="E1846" i="20"/>
  <c r="F1846" i="20"/>
  <c r="C1847" i="20"/>
  <c r="D1847" i="20"/>
  <c r="E1847" i="20"/>
  <c r="F1847" i="20"/>
  <c r="C1848" i="20"/>
  <c r="D1848" i="20"/>
  <c r="E1848" i="20"/>
  <c r="F1848" i="20"/>
  <c r="C1849" i="20"/>
  <c r="D1849" i="20"/>
  <c r="E1849" i="20"/>
  <c r="F1849" i="20"/>
  <c r="C1850" i="20"/>
  <c r="D1850" i="20"/>
  <c r="E1850" i="20"/>
  <c r="F1850" i="20"/>
  <c r="C1851" i="20"/>
  <c r="D1851" i="20"/>
  <c r="E1851" i="20"/>
  <c r="F1851" i="20"/>
  <c r="C1852" i="20"/>
  <c r="D1852" i="20"/>
  <c r="E1852" i="20"/>
  <c r="F1852" i="20"/>
  <c r="C1853" i="20"/>
  <c r="D1853" i="20"/>
  <c r="E1853" i="20"/>
  <c r="F1853" i="20"/>
  <c r="C1854" i="20"/>
  <c r="D1854" i="20"/>
  <c r="E1854" i="20"/>
  <c r="F1854" i="20"/>
  <c r="C1855" i="20"/>
  <c r="D1855" i="20"/>
  <c r="E1855" i="20"/>
  <c r="F1855" i="20"/>
  <c r="C1856" i="20"/>
  <c r="D1856" i="20"/>
  <c r="E1856" i="20"/>
  <c r="F1856" i="20"/>
  <c r="C1857" i="20"/>
  <c r="D1857" i="20"/>
  <c r="E1857" i="20"/>
  <c r="F1857" i="20"/>
  <c r="C1858" i="20"/>
  <c r="D1858" i="20"/>
  <c r="E1858" i="20"/>
  <c r="F1858" i="20"/>
  <c r="C1859" i="20"/>
  <c r="D1859" i="20"/>
  <c r="E1859" i="20"/>
  <c r="F1859" i="20"/>
  <c r="C1860" i="20"/>
  <c r="D1860" i="20"/>
  <c r="E1860" i="20"/>
  <c r="F1860" i="20"/>
  <c r="C1861" i="20"/>
  <c r="D1861" i="20"/>
  <c r="E1861" i="20"/>
  <c r="F1861" i="20"/>
  <c r="C1862" i="20"/>
  <c r="D1862" i="20"/>
  <c r="E1862" i="20"/>
  <c r="F1862" i="20"/>
  <c r="C1863" i="20"/>
  <c r="D1863" i="20"/>
  <c r="E1863" i="20"/>
  <c r="F1863" i="20"/>
  <c r="C1864" i="20"/>
  <c r="D1864" i="20"/>
  <c r="E1864" i="20"/>
  <c r="F1864" i="20"/>
  <c r="C1865" i="20"/>
  <c r="D1865" i="20"/>
  <c r="E1865" i="20"/>
  <c r="F1865" i="20"/>
  <c r="C1866" i="20"/>
  <c r="D1866" i="20"/>
  <c r="E1866" i="20"/>
  <c r="F1866" i="20"/>
  <c r="C1867" i="20"/>
  <c r="D1867" i="20"/>
  <c r="E1867" i="20"/>
  <c r="F1867" i="20"/>
  <c r="C1868" i="20"/>
  <c r="D1868" i="20"/>
  <c r="E1868" i="20"/>
  <c r="F1868" i="20"/>
  <c r="C1869" i="20"/>
  <c r="D1869" i="20"/>
  <c r="E1869" i="20"/>
  <c r="F1869" i="20"/>
  <c r="C1870" i="20"/>
  <c r="D1870" i="20"/>
  <c r="E1870" i="20"/>
  <c r="F1870" i="20"/>
  <c r="C1871" i="20"/>
  <c r="D1871" i="20"/>
  <c r="E1871" i="20"/>
  <c r="F1871" i="20"/>
  <c r="C1872" i="20"/>
  <c r="D1872" i="20"/>
  <c r="E1872" i="20"/>
  <c r="F1872" i="20"/>
  <c r="C1873" i="20"/>
  <c r="D1873" i="20"/>
  <c r="E1873" i="20"/>
  <c r="F1873" i="20"/>
  <c r="C1874" i="20"/>
  <c r="D1874" i="20"/>
  <c r="E1874" i="20"/>
  <c r="F1874" i="20"/>
  <c r="C1875" i="20"/>
  <c r="D1875" i="20"/>
  <c r="E1875" i="20"/>
  <c r="F1875" i="20"/>
  <c r="C1876" i="20"/>
  <c r="D1876" i="20"/>
  <c r="E1876" i="20"/>
  <c r="F1876" i="20"/>
  <c r="C1877" i="20"/>
  <c r="D1877" i="20"/>
  <c r="E1877" i="20"/>
  <c r="F1877" i="20"/>
  <c r="C1878" i="20"/>
  <c r="D1878" i="20"/>
  <c r="E1878" i="20"/>
  <c r="F1878" i="20"/>
  <c r="C1879" i="20"/>
  <c r="D1879" i="20"/>
  <c r="E1879" i="20"/>
  <c r="F1879" i="20"/>
  <c r="C1880" i="20"/>
  <c r="D1880" i="20"/>
  <c r="E1880" i="20"/>
  <c r="F1880" i="20"/>
  <c r="C1881" i="20"/>
  <c r="D1881" i="20"/>
  <c r="E1881" i="20"/>
  <c r="F1881" i="20"/>
  <c r="C1882" i="20"/>
  <c r="D1882" i="20"/>
  <c r="E1882" i="20"/>
  <c r="F1882" i="20"/>
  <c r="C1883" i="20"/>
  <c r="D1883" i="20"/>
  <c r="E1883" i="20"/>
  <c r="F1883" i="20"/>
  <c r="C1884" i="20"/>
  <c r="D1884" i="20"/>
  <c r="E1884" i="20"/>
  <c r="F1884" i="20"/>
  <c r="C1885" i="20"/>
  <c r="D1885" i="20"/>
  <c r="E1885" i="20"/>
  <c r="F1885" i="20"/>
  <c r="C1886" i="20"/>
  <c r="D1886" i="20"/>
  <c r="E1886" i="20"/>
  <c r="F1886" i="20"/>
  <c r="C1887" i="20"/>
  <c r="D1887" i="20"/>
  <c r="E1887" i="20"/>
  <c r="F1887" i="20"/>
  <c r="C1888" i="20"/>
  <c r="D1888" i="20"/>
  <c r="E1888" i="20"/>
  <c r="F1888" i="20"/>
  <c r="C1889" i="20"/>
  <c r="D1889" i="20"/>
  <c r="E1889" i="20"/>
  <c r="F1889" i="20"/>
  <c r="C1890" i="20"/>
  <c r="D1890" i="20"/>
  <c r="E1890" i="20"/>
  <c r="F1890" i="20"/>
  <c r="C1891" i="20"/>
  <c r="D1891" i="20"/>
  <c r="E1891" i="20"/>
  <c r="F1891" i="20"/>
  <c r="C1892" i="20"/>
  <c r="D1892" i="20"/>
  <c r="E1892" i="20"/>
  <c r="F1892" i="20"/>
  <c r="C1893" i="20"/>
  <c r="D1893" i="20"/>
  <c r="E1893" i="20"/>
  <c r="F1893" i="20"/>
  <c r="C1894" i="20"/>
  <c r="D1894" i="20"/>
  <c r="E1894" i="20"/>
  <c r="F1894" i="20"/>
  <c r="C1895" i="20"/>
  <c r="D1895" i="20"/>
  <c r="E1895" i="20"/>
  <c r="F1895" i="20"/>
  <c r="C1896" i="20"/>
  <c r="D1896" i="20"/>
  <c r="E1896" i="20"/>
  <c r="F1896" i="20"/>
  <c r="C1897" i="20"/>
  <c r="D1897" i="20"/>
  <c r="E1897" i="20"/>
  <c r="F1897" i="20"/>
  <c r="C1898" i="20"/>
  <c r="D1898" i="20"/>
  <c r="E1898" i="20"/>
  <c r="F1898" i="20"/>
  <c r="C1899" i="20"/>
  <c r="D1899" i="20"/>
  <c r="E1899" i="20"/>
  <c r="F1899" i="20"/>
  <c r="C1900" i="20"/>
  <c r="D1900" i="20"/>
  <c r="E1900" i="20"/>
  <c r="F1900" i="20"/>
  <c r="C1901" i="20"/>
  <c r="D1901" i="20"/>
  <c r="E1901" i="20"/>
  <c r="F1901" i="20"/>
  <c r="C1902" i="20"/>
  <c r="D1902" i="20"/>
  <c r="E1902" i="20"/>
  <c r="F1902" i="20"/>
  <c r="C1903" i="20"/>
  <c r="D1903" i="20"/>
  <c r="E1903" i="20"/>
  <c r="F1903" i="20"/>
  <c r="C1904" i="20"/>
  <c r="D1904" i="20"/>
  <c r="E1904" i="20"/>
  <c r="F1904" i="20"/>
  <c r="C1905" i="20"/>
  <c r="D1905" i="20"/>
  <c r="E1905" i="20"/>
  <c r="F1905" i="20"/>
  <c r="C1906" i="20"/>
  <c r="D1906" i="20"/>
  <c r="E1906" i="20"/>
  <c r="F1906" i="20"/>
  <c r="C1907" i="20"/>
  <c r="D1907" i="20"/>
  <c r="E1907" i="20"/>
  <c r="F1907" i="20"/>
  <c r="C1908" i="20"/>
  <c r="D1908" i="20"/>
  <c r="E1908" i="20"/>
  <c r="F1908" i="20"/>
  <c r="C1909" i="20"/>
  <c r="D1909" i="20"/>
  <c r="E1909" i="20"/>
  <c r="F1909" i="20"/>
  <c r="C1910" i="20"/>
  <c r="D1910" i="20"/>
  <c r="E1910" i="20"/>
  <c r="F1910" i="20"/>
  <c r="C1911" i="20"/>
  <c r="D1911" i="20"/>
  <c r="E1911" i="20"/>
  <c r="F1911" i="20"/>
  <c r="C1912" i="20"/>
  <c r="D1912" i="20"/>
  <c r="E1912" i="20"/>
  <c r="F1912" i="20"/>
  <c r="C1913" i="20"/>
  <c r="D1913" i="20"/>
  <c r="E1913" i="20"/>
  <c r="F1913" i="20"/>
  <c r="C1914" i="20"/>
  <c r="D1914" i="20"/>
  <c r="E1914" i="20"/>
  <c r="F1914" i="20"/>
  <c r="C1915" i="20"/>
  <c r="D1915" i="20"/>
  <c r="E1915" i="20"/>
  <c r="F1915" i="20"/>
  <c r="C1916" i="20"/>
  <c r="D1916" i="20"/>
  <c r="E1916" i="20"/>
  <c r="F1916" i="20"/>
  <c r="C1917" i="20"/>
  <c r="D1917" i="20"/>
  <c r="E1917" i="20"/>
  <c r="F1917" i="20"/>
  <c r="C1918" i="20"/>
  <c r="D1918" i="20"/>
  <c r="E1918" i="20"/>
  <c r="F1918" i="20"/>
  <c r="C1919" i="20"/>
  <c r="D1919" i="20"/>
  <c r="E1919" i="20"/>
  <c r="F1919" i="20"/>
  <c r="C1920" i="20"/>
  <c r="D1920" i="20"/>
  <c r="E1920" i="20"/>
  <c r="F1920" i="20"/>
  <c r="C1921" i="20"/>
  <c r="D1921" i="20"/>
  <c r="E1921" i="20"/>
  <c r="F1921" i="20"/>
  <c r="C1922" i="20"/>
  <c r="D1922" i="20"/>
  <c r="E1922" i="20"/>
  <c r="F1922" i="20"/>
  <c r="C1923" i="20"/>
  <c r="D1923" i="20"/>
  <c r="E1923" i="20"/>
  <c r="F1923" i="20"/>
  <c r="C1924" i="20"/>
  <c r="D1924" i="20"/>
  <c r="E1924" i="20"/>
  <c r="F1924" i="20"/>
  <c r="C1925" i="20"/>
  <c r="D1925" i="20"/>
  <c r="E1925" i="20"/>
  <c r="F1925" i="20"/>
  <c r="C1926" i="20"/>
  <c r="D1926" i="20"/>
  <c r="E1926" i="20"/>
  <c r="F1926" i="20"/>
  <c r="C1927" i="20"/>
  <c r="D1927" i="20"/>
  <c r="E1927" i="20"/>
  <c r="F1927" i="20"/>
  <c r="C1928" i="20"/>
  <c r="D1928" i="20"/>
  <c r="E1928" i="20"/>
  <c r="F1928" i="20"/>
  <c r="C1929" i="20"/>
  <c r="D1929" i="20"/>
  <c r="E1929" i="20"/>
  <c r="F1929" i="20"/>
  <c r="C1930" i="20"/>
  <c r="D1930" i="20"/>
  <c r="E1930" i="20"/>
  <c r="F1930" i="20"/>
  <c r="C1931" i="20"/>
  <c r="D1931" i="20"/>
  <c r="E1931" i="20"/>
  <c r="F1931" i="20"/>
  <c r="C1932" i="20"/>
  <c r="D1932" i="20"/>
  <c r="E1932" i="20"/>
  <c r="F1932" i="20"/>
  <c r="C1933" i="20"/>
  <c r="D1933" i="20"/>
  <c r="E1933" i="20"/>
  <c r="F1933" i="20"/>
  <c r="C1934" i="20"/>
  <c r="D1934" i="20"/>
  <c r="E1934" i="20"/>
  <c r="F1934" i="20"/>
  <c r="C1935" i="20"/>
  <c r="D1935" i="20"/>
  <c r="E1935" i="20"/>
  <c r="F1935" i="20"/>
  <c r="C1936" i="20"/>
  <c r="D1936" i="20"/>
  <c r="E1936" i="20"/>
  <c r="F1936" i="20"/>
  <c r="C1937" i="20"/>
  <c r="D1937" i="20"/>
  <c r="E1937" i="20"/>
  <c r="F1937" i="20"/>
  <c r="C1938" i="20"/>
  <c r="D1938" i="20"/>
  <c r="E1938" i="20"/>
  <c r="F1938" i="20"/>
  <c r="C1939" i="20"/>
  <c r="D1939" i="20"/>
  <c r="E1939" i="20"/>
  <c r="F1939" i="20"/>
  <c r="C1940" i="20"/>
  <c r="D1940" i="20"/>
  <c r="E1940" i="20"/>
  <c r="F1940" i="20"/>
  <c r="C1941" i="20"/>
  <c r="D1941" i="20"/>
  <c r="E1941" i="20"/>
  <c r="F1941" i="20"/>
  <c r="C1942" i="20"/>
  <c r="D1942" i="20"/>
  <c r="E1942" i="20"/>
  <c r="F1942" i="20"/>
  <c r="C1943" i="20"/>
  <c r="D1943" i="20"/>
  <c r="E1943" i="20"/>
  <c r="F1943" i="20"/>
  <c r="C1944" i="20"/>
  <c r="D1944" i="20"/>
  <c r="E1944" i="20"/>
  <c r="F1944" i="20"/>
  <c r="C1945" i="20"/>
  <c r="D1945" i="20"/>
  <c r="E1945" i="20"/>
  <c r="F1945" i="20"/>
  <c r="C1946" i="20"/>
  <c r="D1946" i="20"/>
  <c r="E1946" i="20"/>
  <c r="F1946" i="20"/>
  <c r="C1947" i="20"/>
  <c r="D1947" i="20"/>
  <c r="E1947" i="20"/>
  <c r="F1947" i="20"/>
  <c r="C1948" i="20"/>
  <c r="D1948" i="20"/>
  <c r="E1948" i="20"/>
  <c r="F1948" i="20"/>
  <c r="C1949" i="20"/>
  <c r="D1949" i="20"/>
  <c r="E1949" i="20"/>
  <c r="F1949" i="20"/>
  <c r="C1950" i="20"/>
  <c r="D1950" i="20"/>
  <c r="E1950" i="20"/>
  <c r="F1950" i="20"/>
  <c r="C1951" i="20"/>
  <c r="D1951" i="20"/>
  <c r="E1951" i="20"/>
  <c r="F1951" i="20"/>
  <c r="C1952" i="20"/>
  <c r="D1952" i="20"/>
  <c r="E1952" i="20"/>
  <c r="F1952" i="20"/>
  <c r="C1953" i="20"/>
  <c r="D1953" i="20"/>
  <c r="E1953" i="20"/>
  <c r="F1953" i="20"/>
  <c r="C1954" i="20"/>
  <c r="D1954" i="20"/>
  <c r="E1954" i="20"/>
  <c r="F1954" i="20"/>
  <c r="C1955" i="20"/>
  <c r="D1955" i="20"/>
  <c r="E1955" i="20"/>
  <c r="F1955" i="20"/>
  <c r="C1956" i="20"/>
  <c r="D1956" i="20"/>
  <c r="E1956" i="20"/>
  <c r="F1956" i="20"/>
  <c r="C1957" i="20"/>
  <c r="D1957" i="20"/>
  <c r="E1957" i="20"/>
  <c r="F1957" i="20"/>
  <c r="C1958" i="20"/>
  <c r="D1958" i="20"/>
  <c r="E1958" i="20"/>
  <c r="F1958" i="20"/>
  <c r="C1959" i="20"/>
  <c r="D1959" i="20"/>
  <c r="E1959" i="20"/>
  <c r="F1959" i="20"/>
  <c r="C1960" i="20"/>
  <c r="D1960" i="20"/>
  <c r="E1960" i="20"/>
  <c r="F1960" i="20"/>
  <c r="C1961" i="20"/>
  <c r="D1961" i="20"/>
  <c r="E1961" i="20"/>
  <c r="F1961" i="20"/>
  <c r="C1962" i="20"/>
  <c r="D1962" i="20"/>
  <c r="E1962" i="20"/>
  <c r="F1962" i="20"/>
  <c r="C1963" i="20"/>
  <c r="D1963" i="20"/>
  <c r="E1963" i="20"/>
  <c r="F1963" i="20"/>
  <c r="C1964" i="20"/>
  <c r="D1964" i="20"/>
  <c r="E1964" i="20"/>
  <c r="F1964" i="20"/>
  <c r="C1965" i="20"/>
  <c r="D1965" i="20"/>
  <c r="E1965" i="20"/>
  <c r="F1965" i="20"/>
  <c r="C1966" i="20"/>
  <c r="D1966" i="20"/>
  <c r="E1966" i="20"/>
  <c r="F1966" i="20"/>
  <c r="C1967" i="20"/>
  <c r="D1967" i="20"/>
  <c r="E1967" i="20"/>
  <c r="F1967" i="20"/>
  <c r="C1968" i="20"/>
  <c r="D1968" i="20"/>
  <c r="E1968" i="20"/>
  <c r="F1968" i="20"/>
  <c r="C1969" i="20"/>
  <c r="D1969" i="20"/>
  <c r="E1969" i="20"/>
  <c r="F1969" i="20"/>
  <c r="C1970" i="20"/>
  <c r="D1970" i="20"/>
  <c r="E1970" i="20"/>
  <c r="F1970" i="20"/>
  <c r="C1971" i="20"/>
  <c r="D1971" i="20"/>
  <c r="E1971" i="20"/>
  <c r="F1971" i="20"/>
  <c r="C1972" i="20"/>
  <c r="D1972" i="20"/>
  <c r="E1972" i="20"/>
  <c r="F1972" i="20"/>
  <c r="C1973" i="20"/>
  <c r="D1973" i="20"/>
  <c r="E1973" i="20"/>
  <c r="F1973" i="20"/>
  <c r="C1974" i="20"/>
  <c r="D1974" i="20"/>
  <c r="E1974" i="20"/>
  <c r="F1974" i="20"/>
  <c r="C1975" i="20"/>
  <c r="D1975" i="20"/>
  <c r="E1975" i="20"/>
  <c r="F1975" i="20"/>
  <c r="C1976" i="20"/>
  <c r="D1976" i="20"/>
  <c r="E1976" i="20"/>
  <c r="F1976" i="20"/>
  <c r="C1977" i="20"/>
  <c r="D1977" i="20"/>
  <c r="E1977" i="20"/>
  <c r="F1977" i="20"/>
  <c r="C1978" i="20"/>
  <c r="D1978" i="20"/>
  <c r="E1978" i="20"/>
  <c r="F1978" i="20"/>
  <c r="C1979" i="20"/>
  <c r="D1979" i="20"/>
  <c r="E1979" i="20"/>
  <c r="F1979" i="20"/>
  <c r="C1980" i="20"/>
  <c r="D1980" i="20"/>
  <c r="E1980" i="20"/>
  <c r="F1980" i="20"/>
  <c r="C1981" i="20"/>
  <c r="D1981" i="20"/>
  <c r="E1981" i="20"/>
  <c r="F1981" i="20"/>
  <c r="C1982" i="20"/>
  <c r="D1982" i="20"/>
  <c r="E1982" i="20"/>
  <c r="F1982" i="20"/>
  <c r="C1983" i="20"/>
  <c r="D1983" i="20"/>
  <c r="E1983" i="20"/>
  <c r="F1983" i="20"/>
  <c r="C1984" i="20"/>
  <c r="D1984" i="20"/>
  <c r="E1984" i="20"/>
  <c r="F1984" i="20"/>
  <c r="C1985" i="20"/>
  <c r="D1985" i="20"/>
  <c r="E1985" i="20"/>
  <c r="F1985" i="20"/>
  <c r="C1986" i="20"/>
  <c r="D1986" i="20"/>
  <c r="E1986" i="20"/>
  <c r="F1986" i="20"/>
  <c r="C1987" i="20"/>
  <c r="D1987" i="20"/>
  <c r="E1987" i="20"/>
  <c r="F1987" i="20"/>
  <c r="C1988" i="20"/>
  <c r="D1988" i="20"/>
  <c r="E1988" i="20"/>
  <c r="F1988" i="20"/>
  <c r="C1989" i="20"/>
  <c r="D1989" i="20"/>
  <c r="E1989" i="20"/>
  <c r="F1989" i="20"/>
  <c r="C1990" i="20"/>
  <c r="D1990" i="20"/>
  <c r="E1990" i="20"/>
  <c r="F1990" i="20"/>
  <c r="C1991" i="20"/>
  <c r="D1991" i="20"/>
  <c r="E1991" i="20"/>
  <c r="F1991" i="20"/>
  <c r="C1992" i="20"/>
  <c r="D1992" i="20"/>
  <c r="E1992" i="20"/>
  <c r="F1992" i="20"/>
  <c r="C1993" i="20"/>
  <c r="D1993" i="20"/>
  <c r="E1993" i="20"/>
  <c r="F1993" i="20"/>
  <c r="C1994" i="20"/>
  <c r="D1994" i="20"/>
  <c r="E1994" i="20"/>
  <c r="F1994" i="20"/>
  <c r="C1995" i="20"/>
  <c r="D1995" i="20"/>
  <c r="E1995" i="20"/>
  <c r="F1995" i="20"/>
  <c r="C1996" i="20"/>
  <c r="D1996" i="20"/>
  <c r="E1996" i="20"/>
  <c r="F1996" i="20"/>
  <c r="C1997" i="20"/>
  <c r="D1997" i="20"/>
  <c r="E1997" i="20"/>
  <c r="F1997" i="20"/>
  <c r="C1998" i="20"/>
  <c r="D1998" i="20"/>
  <c r="E1998" i="20"/>
  <c r="F1998" i="20"/>
  <c r="C1999" i="20"/>
  <c r="D1999" i="20"/>
  <c r="E1999" i="20"/>
  <c r="F1999" i="20"/>
  <c r="C2000" i="20"/>
  <c r="D2000" i="20"/>
  <c r="E2000" i="20"/>
  <c r="F2000" i="20"/>
  <c r="C2001" i="20"/>
  <c r="D2001" i="20"/>
  <c r="E2001" i="20"/>
  <c r="F2001" i="20"/>
  <c r="C2002" i="20"/>
  <c r="D2002" i="20"/>
  <c r="E2002" i="20"/>
  <c r="F2002" i="20"/>
  <c r="C2003" i="20"/>
  <c r="D2003" i="20"/>
  <c r="E2003" i="20"/>
  <c r="F2003" i="20"/>
  <c r="C2004" i="20"/>
  <c r="D2004" i="20"/>
  <c r="E2004" i="20"/>
  <c r="F2004" i="20"/>
  <c r="C2005" i="20"/>
  <c r="D2005" i="20"/>
  <c r="E2005" i="20"/>
  <c r="F2005" i="20"/>
  <c r="C2006" i="20"/>
  <c r="D2006" i="20"/>
  <c r="E2006" i="20"/>
  <c r="F2006" i="20"/>
  <c r="C2007" i="20"/>
  <c r="D2007" i="20"/>
  <c r="E2007" i="20"/>
  <c r="F2007" i="20"/>
  <c r="C2008" i="20"/>
  <c r="D2008" i="20"/>
  <c r="E2008" i="20"/>
  <c r="F2008" i="20"/>
  <c r="C2009" i="20"/>
  <c r="D2009" i="20"/>
  <c r="E2009" i="20"/>
  <c r="F2009" i="20"/>
  <c r="C2010" i="20"/>
  <c r="D2010" i="20"/>
  <c r="E2010" i="20"/>
  <c r="F2010" i="20"/>
  <c r="C2011" i="20"/>
  <c r="D2011" i="20"/>
  <c r="E2011" i="20"/>
  <c r="F2011" i="20"/>
  <c r="C2012" i="20"/>
  <c r="D2012" i="20"/>
  <c r="E2012" i="20"/>
  <c r="F2012" i="20"/>
  <c r="C2013" i="20"/>
  <c r="D2013" i="20"/>
  <c r="E2013" i="20"/>
  <c r="F2013" i="20"/>
  <c r="C2014" i="20"/>
  <c r="D2014" i="20"/>
  <c r="E2014" i="20"/>
  <c r="F2014" i="20"/>
  <c r="C2015" i="20"/>
  <c r="D2015" i="20"/>
  <c r="E2015" i="20"/>
  <c r="F2015" i="20"/>
  <c r="C2016" i="20"/>
  <c r="D2016" i="20"/>
  <c r="E2016" i="20"/>
  <c r="F2016" i="20"/>
  <c r="C2017" i="20"/>
  <c r="D2017" i="20"/>
  <c r="E2017" i="20"/>
  <c r="F2017" i="20"/>
  <c r="C2018" i="20"/>
  <c r="D2018" i="20"/>
  <c r="E2018" i="20"/>
  <c r="F2018" i="20"/>
  <c r="C2019" i="20"/>
  <c r="D2019" i="20"/>
  <c r="E2019" i="20"/>
  <c r="F2019" i="20"/>
  <c r="C2020" i="20"/>
  <c r="D2020" i="20"/>
  <c r="E2020" i="20"/>
  <c r="F2020" i="20"/>
  <c r="C2021" i="20"/>
  <c r="D2021" i="20"/>
  <c r="E2021" i="20"/>
  <c r="F2021" i="20"/>
  <c r="C2022" i="20"/>
  <c r="D2022" i="20"/>
  <c r="E2022" i="20"/>
  <c r="F2022" i="20"/>
  <c r="C2023" i="20"/>
  <c r="D2023" i="20"/>
  <c r="E2023" i="20"/>
  <c r="F2023" i="20"/>
  <c r="C2024" i="20"/>
  <c r="D2024" i="20"/>
  <c r="E2024" i="20"/>
  <c r="F2024" i="20"/>
  <c r="C2025" i="20"/>
  <c r="D2025" i="20"/>
  <c r="E2025" i="20"/>
  <c r="F2025" i="20"/>
  <c r="C2026" i="20"/>
  <c r="D2026" i="20"/>
  <c r="E2026" i="20"/>
  <c r="F2026" i="20"/>
  <c r="C2027" i="20"/>
  <c r="D2027" i="20"/>
  <c r="E2027" i="20"/>
  <c r="F2027" i="20"/>
  <c r="C2028" i="20"/>
  <c r="D2028" i="20"/>
  <c r="E2028" i="20"/>
  <c r="F2028" i="20"/>
  <c r="C2029" i="20"/>
  <c r="D2029" i="20"/>
  <c r="E2029" i="20"/>
  <c r="F2029" i="20"/>
  <c r="C2030" i="20"/>
  <c r="D2030" i="20"/>
  <c r="E2030" i="20"/>
  <c r="F2030" i="20"/>
  <c r="C2031" i="20"/>
  <c r="D2031" i="20"/>
  <c r="E2031" i="20"/>
  <c r="F2031" i="20"/>
  <c r="C2032" i="20"/>
  <c r="D2032" i="20"/>
  <c r="E2032" i="20"/>
  <c r="F2032" i="20"/>
  <c r="C2033" i="20"/>
  <c r="D2033" i="20"/>
  <c r="E2033" i="20"/>
  <c r="F2033" i="20"/>
  <c r="C2034" i="20"/>
  <c r="D2034" i="20"/>
  <c r="E2034" i="20"/>
  <c r="F2034" i="20"/>
  <c r="C2035" i="20"/>
  <c r="D2035" i="20"/>
  <c r="E2035" i="20"/>
  <c r="F2035" i="20"/>
  <c r="C2036" i="20"/>
  <c r="D2036" i="20"/>
  <c r="E2036" i="20"/>
  <c r="F2036" i="20"/>
  <c r="C2037" i="20"/>
  <c r="D2037" i="20"/>
  <c r="E2037" i="20"/>
  <c r="F2037" i="20"/>
  <c r="C2038" i="20"/>
  <c r="D2038" i="20"/>
  <c r="E2038" i="20"/>
  <c r="F2038" i="20"/>
  <c r="C2039" i="20"/>
  <c r="D2039" i="20"/>
  <c r="E2039" i="20"/>
  <c r="F2039" i="20"/>
  <c r="C2040" i="20"/>
  <c r="D2040" i="20"/>
  <c r="E2040" i="20"/>
  <c r="F2040" i="20"/>
  <c r="C2041" i="20"/>
  <c r="D2041" i="20"/>
  <c r="E2041" i="20"/>
  <c r="F2041" i="20"/>
  <c r="C2042" i="20"/>
  <c r="D2042" i="20"/>
  <c r="E2042" i="20"/>
  <c r="F2042" i="20"/>
  <c r="C2043" i="20"/>
  <c r="D2043" i="20"/>
  <c r="E2043" i="20"/>
  <c r="F2043" i="20"/>
  <c r="C2044" i="20"/>
  <c r="D2044" i="20"/>
  <c r="E2044" i="20"/>
  <c r="F2044" i="20"/>
  <c r="C2045" i="20"/>
  <c r="D2045" i="20"/>
  <c r="E2045" i="20"/>
  <c r="F2045" i="20"/>
  <c r="C2046" i="20"/>
  <c r="D2046" i="20"/>
  <c r="E2046" i="20"/>
  <c r="F2046" i="20"/>
  <c r="C2047" i="20"/>
  <c r="D2047" i="20"/>
  <c r="E2047" i="20"/>
  <c r="F2047" i="20"/>
  <c r="C2048" i="20"/>
  <c r="D2048" i="20"/>
  <c r="E2048" i="20"/>
  <c r="F2048" i="20"/>
  <c r="C2049" i="20"/>
  <c r="D2049" i="20"/>
  <c r="E2049" i="20"/>
  <c r="F2049" i="20"/>
  <c r="C2050" i="20"/>
  <c r="D2050" i="20"/>
  <c r="E2050" i="20"/>
  <c r="F2050" i="20"/>
  <c r="C2051" i="20"/>
  <c r="D2051" i="20"/>
  <c r="E2051" i="20"/>
  <c r="F2051" i="20"/>
  <c r="C2052" i="20"/>
  <c r="D2052" i="20"/>
  <c r="E2052" i="20"/>
  <c r="F2052" i="20"/>
  <c r="C2053" i="20"/>
  <c r="D2053" i="20"/>
  <c r="E2053" i="20"/>
  <c r="F2053" i="20"/>
  <c r="C2054" i="20"/>
  <c r="D2054" i="20"/>
  <c r="E2054" i="20"/>
  <c r="F2054" i="20"/>
  <c r="C2055" i="20"/>
  <c r="D2055" i="20"/>
  <c r="E2055" i="20"/>
  <c r="F2055" i="20"/>
  <c r="C2056" i="20"/>
  <c r="D2056" i="20"/>
  <c r="E2056" i="20"/>
  <c r="F2056" i="20"/>
  <c r="C2057" i="20"/>
  <c r="D2057" i="20"/>
  <c r="E2057" i="20"/>
  <c r="F2057" i="20"/>
  <c r="C2058" i="20"/>
  <c r="D2058" i="20"/>
  <c r="E2058" i="20"/>
  <c r="F2058" i="20"/>
  <c r="C2059" i="20"/>
  <c r="D2059" i="20"/>
  <c r="E2059" i="20"/>
  <c r="F2059" i="20"/>
  <c r="C2060" i="20"/>
  <c r="D2060" i="20"/>
  <c r="E2060" i="20"/>
  <c r="F2060" i="20"/>
  <c r="C2061" i="20"/>
  <c r="D2061" i="20"/>
  <c r="E2061" i="20"/>
  <c r="F2061" i="20"/>
  <c r="C2062" i="20"/>
  <c r="D2062" i="20"/>
  <c r="E2062" i="20"/>
  <c r="F2062" i="20"/>
  <c r="C2063" i="20"/>
  <c r="D2063" i="20"/>
  <c r="E2063" i="20"/>
  <c r="F2063" i="20"/>
  <c r="C2064" i="20"/>
  <c r="D2064" i="20"/>
  <c r="E2064" i="20"/>
  <c r="F2064" i="20"/>
  <c r="C2065" i="20"/>
  <c r="D2065" i="20"/>
  <c r="E2065" i="20"/>
  <c r="F2065" i="20"/>
  <c r="C2066" i="20"/>
  <c r="D2066" i="20"/>
  <c r="E2066" i="20"/>
  <c r="F2066" i="20"/>
  <c r="C2067" i="20"/>
  <c r="D2067" i="20"/>
  <c r="E2067" i="20"/>
  <c r="F2067" i="20"/>
  <c r="C2068" i="20"/>
  <c r="D2068" i="20"/>
  <c r="E2068" i="20"/>
  <c r="F2068" i="20"/>
  <c r="C2069" i="20"/>
  <c r="D2069" i="20"/>
  <c r="E2069" i="20"/>
  <c r="F2069" i="20"/>
  <c r="C2070" i="20"/>
  <c r="D2070" i="20"/>
  <c r="E2070" i="20"/>
  <c r="F2070" i="20"/>
  <c r="C2071" i="20"/>
  <c r="D2071" i="20"/>
  <c r="E2071" i="20"/>
  <c r="F2071" i="20"/>
  <c r="C2072" i="20"/>
  <c r="D2072" i="20"/>
  <c r="E2072" i="20"/>
  <c r="F2072" i="20"/>
  <c r="C2073" i="20"/>
  <c r="D2073" i="20"/>
  <c r="E2073" i="20"/>
  <c r="F2073" i="20"/>
  <c r="C2074" i="20"/>
  <c r="D2074" i="20"/>
  <c r="E2074" i="20"/>
  <c r="F2074" i="20"/>
  <c r="C2075" i="20"/>
  <c r="D2075" i="20"/>
  <c r="E2075" i="20"/>
  <c r="F2075" i="20"/>
  <c r="C2076" i="20"/>
  <c r="D2076" i="20"/>
  <c r="E2076" i="20"/>
  <c r="F2076" i="20"/>
  <c r="C2077" i="20"/>
  <c r="D2077" i="20"/>
  <c r="E2077" i="20"/>
  <c r="F2077" i="20"/>
  <c r="C2078" i="20"/>
  <c r="D2078" i="20"/>
  <c r="E2078" i="20"/>
  <c r="F2078" i="20"/>
  <c r="C2079" i="20"/>
  <c r="D2079" i="20"/>
  <c r="E2079" i="20"/>
  <c r="F2079" i="20"/>
  <c r="C2080" i="20"/>
  <c r="D2080" i="20"/>
  <c r="E2080" i="20"/>
  <c r="F2080" i="20"/>
  <c r="C2081" i="20"/>
  <c r="D2081" i="20"/>
  <c r="E2081" i="20"/>
  <c r="F2081" i="20"/>
  <c r="C2082" i="20"/>
  <c r="D2082" i="20"/>
  <c r="E2082" i="20"/>
  <c r="F2082" i="20"/>
  <c r="C2083" i="20"/>
  <c r="D2083" i="20"/>
  <c r="E2083" i="20"/>
  <c r="F2083" i="20"/>
  <c r="C2084" i="20"/>
  <c r="D2084" i="20"/>
  <c r="E2084" i="20"/>
  <c r="F2084" i="20"/>
  <c r="C2085" i="20"/>
  <c r="D2085" i="20"/>
  <c r="E2085" i="20"/>
  <c r="F2085" i="20"/>
  <c r="C2086" i="20"/>
  <c r="D2086" i="20"/>
  <c r="E2086" i="20"/>
  <c r="F2086" i="20"/>
  <c r="C2087" i="20"/>
  <c r="D2087" i="20"/>
  <c r="E2087" i="20"/>
  <c r="F2087" i="20"/>
  <c r="C2088" i="20"/>
  <c r="D2088" i="20"/>
  <c r="E2088" i="20"/>
  <c r="F2088" i="20"/>
  <c r="C2089" i="20"/>
  <c r="D2089" i="20"/>
  <c r="E2089" i="20"/>
  <c r="F2089" i="20"/>
  <c r="C2090" i="20"/>
  <c r="D2090" i="20"/>
  <c r="E2090" i="20"/>
  <c r="F2090" i="20"/>
  <c r="C2091" i="20"/>
  <c r="D2091" i="20"/>
  <c r="E2091" i="20"/>
  <c r="F2091" i="20"/>
  <c r="C2092" i="20"/>
  <c r="D2092" i="20"/>
  <c r="E2092" i="20"/>
  <c r="F2092" i="20"/>
  <c r="C2093" i="20"/>
  <c r="D2093" i="20"/>
  <c r="E2093" i="20"/>
  <c r="F2093" i="20"/>
  <c r="C2094" i="20"/>
  <c r="D2094" i="20"/>
  <c r="E2094" i="20"/>
  <c r="F2094" i="20"/>
  <c r="C2095" i="20"/>
  <c r="D2095" i="20"/>
  <c r="E2095" i="20"/>
  <c r="F2095" i="20"/>
  <c r="C2096" i="20"/>
  <c r="D2096" i="20"/>
  <c r="E2096" i="20"/>
  <c r="F2096" i="20"/>
  <c r="C2097" i="20"/>
  <c r="D2097" i="20"/>
  <c r="E2097" i="20"/>
  <c r="F2097" i="20"/>
  <c r="C2098" i="20"/>
  <c r="D2098" i="20"/>
  <c r="E2098" i="20"/>
  <c r="F2098" i="20"/>
  <c r="C2099" i="20"/>
  <c r="D2099" i="20"/>
  <c r="E2099" i="20"/>
  <c r="F2099" i="20"/>
  <c r="C2100" i="20"/>
  <c r="D2100" i="20"/>
  <c r="E2100" i="20"/>
  <c r="F2100" i="20"/>
  <c r="C2101" i="20"/>
  <c r="D2101" i="20"/>
  <c r="E2101" i="20"/>
  <c r="F2101" i="20"/>
  <c r="C2102" i="20"/>
  <c r="D2102" i="20"/>
  <c r="E2102" i="20"/>
  <c r="F2102" i="20"/>
  <c r="C2103" i="20"/>
  <c r="D2103" i="20"/>
  <c r="E2103" i="20"/>
  <c r="F2103" i="20"/>
  <c r="C2104" i="20"/>
  <c r="D2104" i="20"/>
  <c r="E2104" i="20"/>
  <c r="F2104" i="20"/>
  <c r="C2105" i="20"/>
  <c r="D2105" i="20"/>
  <c r="E2105" i="20"/>
  <c r="F2105" i="20"/>
  <c r="C2106" i="20"/>
  <c r="D2106" i="20"/>
  <c r="E2106" i="20"/>
  <c r="F2106" i="20"/>
  <c r="C2107" i="20"/>
  <c r="D2107" i="20"/>
  <c r="E2107" i="20"/>
  <c r="F2107" i="20"/>
  <c r="C2108" i="20"/>
  <c r="D2108" i="20"/>
  <c r="E2108" i="20"/>
  <c r="F2108" i="20"/>
  <c r="C2109" i="20"/>
  <c r="D2109" i="20"/>
  <c r="E2109" i="20"/>
  <c r="F2109" i="20"/>
  <c r="C2110" i="20"/>
  <c r="D2110" i="20"/>
  <c r="E2110" i="20"/>
  <c r="F2110" i="20"/>
  <c r="C2111" i="20"/>
  <c r="D2111" i="20"/>
  <c r="E2111" i="20"/>
  <c r="F2111" i="20"/>
  <c r="C2112" i="20"/>
  <c r="D2112" i="20"/>
  <c r="E2112" i="20"/>
  <c r="F2112" i="20"/>
  <c r="C2113" i="20"/>
  <c r="D2113" i="20"/>
  <c r="E2113" i="20"/>
  <c r="F2113" i="20"/>
  <c r="C2114" i="20"/>
  <c r="D2114" i="20"/>
  <c r="E2114" i="20"/>
  <c r="F2114" i="20"/>
  <c r="C2115" i="20"/>
  <c r="D2115" i="20"/>
  <c r="E2115" i="20"/>
  <c r="F2115" i="20"/>
  <c r="C2116" i="20"/>
  <c r="D2116" i="20"/>
  <c r="E2116" i="20"/>
  <c r="F2116" i="20"/>
  <c r="C2117" i="20"/>
  <c r="D2117" i="20"/>
  <c r="E2117" i="20"/>
  <c r="F2117" i="20"/>
  <c r="C2118" i="20"/>
  <c r="D2118" i="20"/>
  <c r="E2118" i="20"/>
  <c r="F2118" i="20"/>
  <c r="C2119" i="20"/>
  <c r="D2119" i="20"/>
  <c r="E2119" i="20"/>
  <c r="F2119" i="20"/>
  <c r="C2120" i="20"/>
  <c r="D2120" i="20"/>
  <c r="E2120" i="20"/>
  <c r="F2120" i="20"/>
  <c r="C2121" i="20"/>
  <c r="D2121" i="20"/>
  <c r="E2121" i="20"/>
  <c r="F2121" i="20"/>
  <c r="C2122" i="20"/>
  <c r="D2122" i="20"/>
  <c r="E2122" i="20"/>
  <c r="F2122" i="20"/>
  <c r="C2123" i="20"/>
  <c r="D2123" i="20"/>
  <c r="E2123" i="20"/>
  <c r="F2123" i="20"/>
  <c r="C2124" i="20"/>
  <c r="D2124" i="20"/>
  <c r="E2124" i="20"/>
  <c r="F2124" i="20"/>
  <c r="C2125" i="20"/>
  <c r="D2125" i="20"/>
  <c r="E2125" i="20"/>
  <c r="F2125" i="20"/>
  <c r="C2126" i="20"/>
  <c r="D2126" i="20"/>
  <c r="E2126" i="20"/>
  <c r="F2126" i="20"/>
  <c r="C2127" i="20"/>
  <c r="D2127" i="20"/>
  <c r="E2127" i="20"/>
  <c r="F2127" i="20"/>
  <c r="C2128" i="20"/>
  <c r="D2128" i="20"/>
  <c r="E2128" i="20"/>
  <c r="F2128" i="20"/>
  <c r="C2129" i="20"/>
  <c r="D2129" i="20"/>
  <c r="E2129" i="20"/>
  <c r="F2129" i="20"/>
  <c r="C2130" i="20"/>
  <c r="D2130" i="20"/>
  <c r="E2130" i="20"/>
  <c r="F2130" i="20"/>
  <c r="C2131" i="20"/>
  <c r="D2131" i="20"/>
  <c r="E2131" i="20"/>
  <c r="F2131" i="20"/>
  <c r="C2132" i="20"/>
  <c r="D2132" i="20"/>
  <c r="E2132" i="20"/>
  <c r="F2132" i="20"/>
  <c r="C2133" i="20"/>
  <c r="D2133" i="20"/>
  <c r="E2133" i="20"/>
  <c r="F2133" i="20"/>
  <c r="C2134" i="20"/>
  <c r="D2134" i="20"/>
  <c r="E2134" i="20"/>
  <c r="F2134" i="20"/>
  <c r="C2135" i="20"/>
  <c r="D2135" i="20"/>
  <c r="E2135" i="20"/>
  <c r="F2135" i="20"/>
  <c r="C2136" i="20"/>
  <c r="D2136" i="20"/>
  <c r="E2136" i="20"/>
  <c r="F2136" i="20"/>
  <c r="C2137" i="20"/>
  <c r="D2137" i="20"/>
  <c r="E2137" i="20"/>
  <c r="F2137" i="20"/>
  <c r="C2138" i="20"/>
  <c r="D2138" i="20"/>
  <c r="E2138" i="20"/>
  <c r="F2138" i="20"/>
  <c r="C2139" i="20"/>
  <c r="D2139" i="20"/>
  <c r="E2139" i="20"/>
  <c r="F2139" i="20"/>
  <c r="C2140" i="20"/>
  <c r="D2140" i="20"/>
  <c r="E2140" i="20"/>
  <c r="F2140" i="20"/>
  <c r="C2141" i="20"/>
  <c r="D2141" i="20"/>
  <c r="E2141" i="20"/>
  <c r="F2141" i="20"/>
  <c r="C2142" i="20"/>
  <c r="D2142" i="20"/>
  <c r="E2142" i="20"/>
  <c r="F2142" i="20"/>
  <c r="C2143" i="20"/>
  <c r="D2143" i="20"/>
  <c r="E2143" i="20"/>
  <c r="F2143" i="20"/>
  <c r="C2144" i="20"/>
  <c r="D2144" i="20"/>
  <c r="E2144" i="20"/>
  <c r="F2144" i="20"/>
  <c r="C2145" i="20"/>
  <c r="D2145" i="20"/>
  <c r="E2145" i="20"/>
  <c r="F2145" i="20"/>
  <c r="C2146" i="20"/>
  <c r="D2146" i="20"/>
  <c r="E2146" i="20"/>
  <c r="F2146" i="20"/>
  <c r="C2147" i="20"/>
  <c r="D2147" i="20"/>
  <c r="E2147" i="20"/>
  <c r="F2147" i="20"/>
  <c r="C2148" i="20"/>
  <c r="D2148" i="20"/>
  <c r="E2148" i="20"/>
  <c r="F2148" i="20"/>
  <c r="C2149" i="20"/>
  <c r="D2149" i="20"/>
  <c r="E2149" i="20"/>
  <c r="F2149" i="20"/>
  <c r="C2150" i="20"/>
  <c r="D2150" i="20"/>
  <c r="E2150" i="20"/>
  <c r="F2150" i="20"/>
  <c r="C2151" i="20"/>
  <c r="D2151" i="20"/>
  <c r="E2151" i="20"/>
  <c r="F2151" i="20"/>
  <c r="C2152" i="20"/>
  <c r="D2152" i="20"/>
  <c r="E2152" i="20"/>
  <c r="F2152" i="20"/>
  <c r="C2153" i="20"/>
  <c r="D2153" i="20"/>
  <c r="E2153" i="20"/>
  <c r="F2153" i="20"/>
  <c r="C2154" i="20"/>
  <c r="D2154" i="20"/>
  <c r="E2154" i="20"/>
  <c r="F2154" i="20"/>
  <c r="C2155" i="20"/>
  <c r="D2155" i="20"/>
  <c r="E2155" i="20"/>
  <c r="F2155" i="20"/>
  <c r="C2156" i="20"/>
  <c r="D2156" i="20"/>
  <c r="E2156" i="20"/>
  <c r="F2156" i="20"/>
  <c r="C2157" i="20"/>
  <c r="D2157" i="20"/>
  <c r="E2157" i="20"/>
  <c r="F2157" i="20"/>
  <c r="C2158" i="20"/>
  <c r="D2158" i="20"/>
  <c r="E2158" i="20"/>
  <c r="F2158" i="20"/>
  <c r="C2159" i="20"/>
  <c r="D2159" i="20"/>
  <c r="E2159" i="20"/>
  <c r="F2159" i="20"/>
  <c r="C2160" i="20"/>
  <c r="D2160" i="20"/>
  <c r="E2160" i="20"/>
  <c r="F2160" i="20"/>
  <c r="C2161" i="20"/>
  <c r="D2161" i="20"/>
  <c r="E2161" i="20"/>
  <c r="F2161" i="20"/>
  <c r="C2162" i="20"/>
  <c r="D2162" i="20"/>
  <c r="E2162" i="20"/>
  <c r="F2162" i="20"/>
  <c r="C2163" i="20"/>
  <c r="D2163" i="20"/>
  <c r="E2163" i="20"/>
  <c r="F2163" i="20"/>
  <c r="C2164" i="20"/>
  <c r="D2164" i="20"/>
  <c r="E2164" i="20"/>
  <c r="F2164" i="20"/>
  <c r="C2165" i="20"/>
  <c r="D2165" i="20"/>
  <c r="E2165" i="20"/>
  <c r="F2165" i="20"/>
  <c r="C2166" i="20"/>
  <c r="D2166" i="20"/>
  <c r="E2166" i="20"/>
  <c r="F2166" i="20"/>
  <c r="C2167" i="20"/>
  <c r="D2167" i="20"/>
  <c r="E2167" i="20"/>
  <c r="F2167" i="20"/>
  <c r="C2168" i="20"/>
  <c r="D2168" i="20"/>
  <c r="E2168" i="20"/>
  <c r="F2168" i="20"/>
  <c r="C2169" i="20"/>
  <c r="D2169" i="20"/>
  <c r="E2169" i="20"/>
  <c r="F2169" i="20"/>
  <c r="C2170" i="20"/>
  <c r="D2170" i="20"/>
  <c r="E2170" i="20"/>
  <c r="F2170" i="20"/>
  <c r="C2171" i="20"/>
  <c r="D2171" i="20"/>
  <c r="E2171" i="20"/>
  <c r="F2171" i="20"/>
  <c r="C2172" i="20"/>
  <c r="D2172" i="20"/>
  <c r="E2172" i="20"/>
  <c r="F2172" i="20"/>
  <c r="C2173" i="20"/>
  <c r="D2173" i="20"/>
  <c r="E2173" i="20"/>
  <c r="F2173" i="20"/>
  <c r="C2174" i="20"/>
  <c r="D2174" i="20"/>
  <c r="E2174" i="20"/>
  <c r="F2174" i="20"/>
  <c r="C2175" i="20"/>
  <c r="D2175" i="20"/>
  <c r="E2175" i="20"/>
  <c r="F2175" i="20"/>
  <c r="C2176" i="20"/>
  <c r="D2176" i="20"/>
  <c r="E2176" i="20"/>
  <c r="F2176" i="20"/>
  <c r="C2177" i="20"/>
  <c r="D2177" i="20"/>
  <c r="E2177" i="20"/>
  <c r="F2177" i="20"/>
  <c r="C2178" i="20"/>
  <c r="D2178" i="20"/>
  <c r="E2178" i="20"/>
  <c r="F2178" i="20"/>
  <c r="C2179" i="20"/>
  <c r="D2179" i="20"/>
  <c r="E2179" i="20"/>
  <c r="F2179" i="20"/>
  <c r="C2180" i="20"/>
  <c r="D2180" i="20"/>
  <c r="E2180" i="20"/>
  <c r="F2180" i="20"/>
  <c r="C2181" i="20"/>
  <c r="D2181" i="20"/>
  <c r="E2181" i="20"/>
  <c r="F2181" i="20"/>
  <c r="C2182" i="20"/>
  <c r="D2182" i="20"/>
  <c r="E2182" i="20"/>
  <c r="F2182" i="20"/>
  <c r="C2183" i="20"/>
  <c r="D2183" i="20"/>
  <c r="E2183" i="20"/>
  <c r="F2183" i="20"/>
  <c r="C2184" i="20"/>
  <c r="D2184" i="20"/>
  <c r="E2184" i="20"/>
  <c r="F2184" i="20"/>
  <c r="C2185" i="20"/>
  <c r="D2185" i="20"/>
  <c r="E2185" i="20"/>
  <c r="F2185" i="20"/>
  <c r="C2186" i="20"/>
  <c r="D2186" i="20"/>
  <c r="E2186" i="20"/>
  <c r="F2186" i="20"/>
  <c r="C2187" i="20"/>
  <c r="D2187" i="20"/>
  <c r="E2187" i="20"/>
  <c r="F2187" i="20"/>
  <c r="C2188" i="20"/>
  <c r="D2188" i="20"/>
  <c r="E2188" i="20"/>
  <c r="F2188" i="20"/>
  <c r="C2189" i="20"/>
  <c r="D2189" i="20"/>
  <c r="E2189" i="20"/>
  <c r="F2189" i="20"/>
  <c r="C2190" i="20"/>
  <c r="D2190" i="20"/>
  <c r="E2190" i="20"/>
  <c r="F2190" i="20"/>
  <c r="C2191" i="20"/>
  <c r="D2191" i="20"/>
  <c r="E2191" i="20"/>
  <c r="F2191" i="20"/>
  <c r="C2192" i="20"/>
  <c r="D2192" i="20"/>
  <c r="E2192" i="20"/>
  <c r="F2192" i="20"/>
  <c r="C2193" i="20"/>
  <c r="D2193" i="20"/>
  <c r="E2193" i="20"/>
  <c r="F2193" i="20"/>
  <c r="C2194" i="20"/>
  <c r="D2194" i="20"/>
  <c r="E2194" i="20"/>
  <c r="F2194" i="20"/>
  <c r="C2195" i="20"/>
  <c r="D2195" i="20"/>
  <c r="E2195" i="20"/>
  <c r="F2195" i="20"/>
  <c r="C2196" i="20"/>
  <c r="D2196" i="20"/>
  <c r="E2196" i="20"/>
  <c r="F2196" i="20"/>
  <c r="C2197" i="20"/>
  <c r="D2197" i="20"/>
  <c r="E2197" i="20"/>
  <c r="F2197" i="20"/>
  <c r="C2198" i="20"/>
  <c r="D2198" i="20"/>
  <c r="E2198" i="20"/>
  <c r="F2198" i="20"/>
  <c r="C2199" i="20"/>
  <c r="D2199" i="20"/>
  <c r="E2199" i="20"/>
  <c r="F2199" i="20"/>
  <c r="C2200" i="20"/>
  <c r="D2200" i="20"/>
  <c r="E2200" i="20"/>
  <c r="F2200" i="20"/>
  <c r="C2201" i="20"/>
  <c r="D2201" i="20"/>
  <c r="E2201" i="20"/>
  <c r="F2201" i="20"/>
  <c r="C2202" i="20"/>
  <c r="D2202" i="20"/>
  <c r="E2202" i="20"/>
  <c r="F2202" i="20"/>
  <c r="C2203" i="20"/>
  <c r="D2203" i="20"/>
  <c r="E2203" i="20"/>
  <c r="F2203" i="20"/>
  <c r="C2204" i="20"/>
  <c r="D2204" i="20"/>
  <c r="E2204" i="20"/>
  <c r="F2204" i="20"/>
  <c r="C2205" i="20"/>
  <c r="D2205" i="20"/>
  <c r="E2205" i="20"/>
  <c r="F2205" i="20"/>
  <c r="C2206" i="20"/>
  <c r="D2206" i="20"/>
  <c r="E2206" i="20"/>
  <c r="F2206" i="20"/>
  <c r="C2207" i="20"/>
  <c r="D2207" i="20"/>
  <c r="E2207" i="20"/>
  <c r="F2207" i="20"/>
  <c r="C2208" i="20"/>
  <c r="D2208" i="20"/>
  <c r="E2208" i="20"/>
  <c r="F2208" i="20"/>
  <c r="C2209" i="20"/>
  <c r="D2209" i="20"/>
  <c r="E2209" i="20"/>
  <c r="F2209" i="20"/>
  <c r="C2210" i="20"/>
  <c r="D2210" i="20"/>
  <c r="E2210" i="20"/>
  <c r="F2210" i="20"/>
  <c r="C2211" i="20"/>
  <c r="D2211" i="20"/>
  <c r="E2211" i="20"/>
  <c r="F2211" i="20"/>
  <c r="C2212" i="20"/>
  <c r="D2212" i="20"/>
  <c r="E2212" i="20"/>
  <c r="F2212" i="20"/>
  <c r="C2213" i="20"/>
  <c r="D2213" i="20"/>
  <c r="E2213" i="20"/>
  <c r="F2213" i="20"/>
  <c r="C2214" i="20"/>
  <c r="D2214" i="20"/>
  <c r="E2214" i="20"/>
  <c r="F2214" i="20"/>
  <c r="C2215" i="20"/>
  <c r="D2215" i="20"/>
  <c r="E2215" i="20"/>
  <c r="F2215" i="20"/>
  <c r="C2216" i="20"/>
  <c r="D2216" i="20"/>
  <c r="E2216" i="20"/>
  <c r="F2216" i="20"/>
  <c r="C2217" i="20"/>
  <c r="D2217" i="20"/>
  <c r="E2217" i="20"/>
  <c r="F2217" i="20"/>
  <c r="C2218" i="20"/>
  <c r="D2218" i="20"/>
  <c r="E2218" i="20"/>
  <c r="F2218" i="20"/>
  <c r="C2219" i="20"/>
  <c r="D2219" i="20"/>
  <c r="E2219" i="20"/>
  <c r="F2219" i="20"/>
  <c r="C2220" i="20"/>
  <c r="D2220" i="20"/>
  <c r="E2220" i="20"/>
  <c r="F2220" i="20"/>
  <c r="C2221" i="20"/>
  <c r="D2221" i="20"/>
  <c r="E2221" i="20"/>
  <c r="F2221" i="20"/>
  <c r="C2222" i="20"/>
  <c r="D2222" i="20"/>
  <c r="E2222" i="20"/>
  <c r="F2222" i="20"/>
  <c r="C2223" i="20"/>
  <c r="D2223" i="20"/>
  <c r="E2223" i="20"/>
  <c r="F2223" i="20"/>
  <c r="C2224" i="20"/>
  <c r="D2224" i="20"/>
  <c r="E2224" i="20"/>
  <c r="F2224" i="20"/>
  <c r="C2225" i="20"/>
  <c r="D2225" i="20"/>
  <c r="E2225" i="20"/>
  <c r="F2225" i="20"/>
  <c r="C2226" i="20"/>
  <c r="D2226" i="20"/>
  <c r="E2226" i="20"/>
  <c r="F2226" i="20"/>
  <c r="C2227" i="20"/>
  <c r="D2227" i="20"/>
  <c r="E2227" i="20"/>
  <c r="F2227" i="20"/>
  <c r="C2228" i="20"/>
  <c r="D2228" i="20"/>
  <c r="E2228" i="20"/>
  <c r="F2228" i="20"/>
  <c r="C2229" i="20"/>
  <c r="D2229" i="20"/>
  <c r="E2229" i="20"/>
  <c r="F2229" i="20"/>
  <c r="C2230" i="20"/>
  <c r="D2230" i="20"/>
  <c r="E2230" i="20"/>
  <c r="F2230" i="20"/>
  <c r="C2231" i="20"/>
  <c r="D2231" i="20"/>
  <c r="E2231" i="20"/>
  <c r="F2231" i="20"/>
  <c r="C2232" i="20"/>
  <c r="D2232" i="20"/>
  <c r="E2232" i="20"/>
  <c r="F2232" i="20"/>
  <c r="C2233" i="20"/>
  <c r="D2233" i="20"/>
  <c r="E2233" i="20"/>
  <c r="F2233" i="20"/>
  <c r="C2234" i="20"/>
  <c r="D2234" i="20"/>
  <c r="E2234" i="20"/>
  <c r="F2234" i="20"/>
  <c r="C2235" i="20"/>
  <c r="D2235" i="20"/>
  <c r="E2235" i="20"/>
  <c r="F2235" i="20"/>
  <c r="C2236" i="20"/>
  <c r="D2236" i="20"/>
  <c r="E2236" i="20"/>
  <c r="F2236" i="20"/>
  <c r="C2237" i="20"/>
  <c r="D2237" i="20"/>
  <c r="E2237" i="20"/>
  <c r="F2237" i="20"/>
  <c r="C2238" i="20"/>
  <c r="D2238" i="20"/>
  <c r="E2238" i="20"/>
  <c r="F2238" i="20"/>
  <c r="C2239" i="20"/>
  <c r="D2239" i="20"/>
  <c r="E2239" i="20"/>
  <c r="F2239" i="20"/>
  <c r="C2240" i="20"/>
  <c r="D2240" i="20"/>
  <c r="E2240" i="20"/>
  <c r="F2240" i="20"/>
  <c r="C2241" i="20"/>
  <c r="D2241" i="20"/>
  <c r="E2241" i="20"/>
  <c r="F2241" i="20"/>
  <c r="C2242" i="20"/>
  <c r="D2242" i="20"/>
  <c r="E2242" i="20"/>
  <c r="F2242" i="20"/>
  <c r="C2243" i="20"/>
  <c r="D2243" i="20"/>
  <c r="E2243" i="20"/>
  <c r="F2243" i="20"/>
  <c r="C2244" i="20"/>
  <c r="D2244" i="20"/>
  <c r="E2244" i="20"/>
  <c r="F2244" i="20"/>
  <c r="C2245" i="20"/>
  <c r="D2245" i="20"/>
  <c r="E2245" i="20"/>
  <c r="F2245" i="20"/>
  <c r="C2246" i="20"/>
  <c r="D2246" i="20"/>
  <c r="E2246" i="20"/>
  <c r="F2246" i="20"/>
  <c r="C2247" i="20"/>
  <c r="D2247" i="20"/>
  <c r="E2247" i="20"/>
  <c r="F2247" i="20"/>
  <c r="C2248" i="20"/>
  <c r="D2248" i="20"/>
  <c r="E2248" i="20"/>
  <c r="F2248" i="20"/>
  <c r="C2249" i="20"/>
  <c r="D2249" i="20"/>
  <c r="E2249" i="20"/>
  <c r="F2249" i="20"/>
  <c r="C2250" i="20"/>
  <c r="D2250" i="20"/>
  <c r="E2250" i="20"/>
  <c r="F2250" i="20"/>
  <c r="C2251" i="20"/>
  <c r="D2251" i="20"/>
  <c r="E2251" i="20"/>
  <c r="F2251" i="20"/>
  <c r="C2252" i="20"/>
  <c r="D2252" i="20"/>
  <c r="E2252" i="20"/>
  <c r="F2252" i="20"/>
  <c r="C2253" i="20"/>
  <c r="D2253" i="20"/>
  <c r="E2253" i="20"/>
  <c r="F2253" i="20"/>
  <c r="C2254" i="20"/>
  <c r="D2254" i="20"/>
  <c r="E2254" i="20"/>
  <c r="F2254" i="20"/>
  <c r="C2255" i="20"/>
  <c r="D2255" i="20"/>
  <c r="E2255" i="20"/>
  <c r="F2255" i="20"/>
  <c r="C2256" i="20"/>
  <c r="D2256" i="20"/>
  <c r="E2256" i="20"/>
  <c r="F2256" i="20"/>
  <c r="C2257" i="20"/>
  <c r="D2257" i="20"/>
  <c r="E2257" i="20"/>
  <c r="F2257" i="20"/>
  <c r="C2258" i="20"/>
  <c r="D2258" i="20"/>
  <c r="E2258" i="20"/>
  <c r="F2258" i="20"/>
  <c r="C2259" i="20"/>
  <c r="D2259" i="20"/>
  <c r="E2259" i="20"/>
  <c r="F2259" i="20"/>
  <c r="C2260" i="20"/>
  <c r="D2260" i="20"/>
  <c r="E2260" i="20"/>
  <c r="F2260" i="20"/>
  <c r="C2261" i="20"/>
  <c r="D2261" i="20"/>
  <c r="E2261" i="20"/>
  <c r="F2261" i="20"/>
  <c r="C2262" i="20"/>
  <c r="D2262" i="20"/>
  <c r="E2262" i="20"/>
  <c r="F2262" i="20"/>
  <c r="C2263" i="20"/>
  <c r="D2263" i="20"/>
  <c r="E2263" i="20"/>
  <c r="F2263" i="20"/>
  <c r="C2264" i="20"/>
  <c r="D2264" i="20"/>
  <c r="E2264" i="20"/>
  <c r="F2264" i="20"/>
  <c r="C2265" i="20"/>
  <c r="D2265" i="20"/>
  <c r="E2265" i="20"/>
  <c r="F2265" i="20"/>
  <c r="C2266" i="20"/>
  <c r="D2266" i="20"/>
  <c r="E2266" i="20"/>
  <c r="F2266" i="20"/>
  <c r="C2267" i="20"/>
  <c r="D2267" i="20"/>
  <c r="E2267" i="20"/>
  <c r="F2267" i="20"/>
  <c r="C2268" i="20"/>
  <c r="D2268" i="20"/>
  <c r="E2268" i="20"/>
  <c r="F2268" i="20"/>
  <c r="C2269" i="20"/>
  <c r="D2269" i="20"/>
  <c r="E2269" i="20"/>
  <c r="F2269" i="20"/>
  <c r="C2270" i="20"/>
  <c r="D2270" i="20"/>
  <c r="E2270" i="20"/>
  <c r="F2270" i="20"/>
  <c r="C2271" i="20"/>
  <c r="D2271" i="20"/>
  <c r="E2271" i="20"/>
  <c r="F2271" i="20"/>
  <c r="C2272" i="20"/>
  <c r="D2272" i="20"/>
  <c r="E2272" i="20"/>
  <c r="F2272" i="20"/>
  <c r="C2273" i="20"/>
  <c r="D2273" i="20"/>
  <c r="E2273" i="20"/>
  <c r="F2273" i="20"/>
  <c r="C2274" i="20"/>
  <c r="D2274" i="20"/>
  <c r="E2274" i="20"/>
  <c r="F2274" i="20"/>
  <c r="C2275" i="20"/>
  <c r="D2275" i="20"/>
  <c r="E2275" i="20"/>
  <c r="F2275" i="20"/>
  <c r="C2276" i="20"/>
  <c r="D2276" i="20"/>
  <c r="E2276" i="20"/>
  <c r="F2276" i="20"/>
  <c r="C2277" i="20"/>
  <c r="D2277" i="20"/>
  <c r="E2277" i="20"/>
  <c r="F2277" i="20"/>
  <c r="C2278" i="20"/>
  <c r="D2278" i="20"/>
  <c r="E2278" i="20"/>
  <c r="F2278" i="20"/>
  <c r="C2279" i="20"/>
  <c r="D2279" i="20"/>
  <c r="E2279" i="20"/>
  <c r="F2279" i="20"/>
  <c r="C2280" i="20"/>
  <c r="D2280" i="20"/>
  <c r="E2280" i="20"/>
  <c r="F2280" i="20"/>
  <c r="C2281" i="20"/>
  <c r="D2281" i="20"/>
  <c r="E2281" i="20"/>
  <c r="F2281" i="20"/>
  <c r="C2282" i="20"/>
  <c r="D2282" i="20"/>
  <c r="E2282" i="20"/>
  <c r="F2282" i="20"/>
  <c r="C2283" i="20"/>
  <c r="D2283" i="20"/>
  <c r="E2283" i="20"/>
  <c r="F2283" i="20"/>
  <c r="C2284" i="20"/>
  <c r="D2284" i="20"/>
  <c r="E2284" i="20"/>
  <c r="F2284" i="20"/>
  <c r="C2285" i="20"/>
  <c r="D2285" i="20"/>
  <c r="E2285" i="20"/>
  <c r="F2285" i="20"/>
  <c r="C2286" i="20"/>
  <c r="D2286" i="20"/>
  <c r="E2286" i="20"/>
  <c r="F2286" i="20"/>
  <c r="C2287" i="20"/>
  <c r="D2287" i="20"/>
  <c r="E2287" i="20"/>
  <c r="F2287" i="20"/>
  <c r="C2288" i="20"/>
  <c r="D2288" i="20"/>
  <c r="E2288" i="20"/>
  <c r="F2288" i="20"/>
  <c r="C2289" i="20"/>
  <c r="D2289" i="20"/>
  <c r="E2289" i="20"/>
  <c r="F2289" i="20"/>
  <c r="C2290" i="20"/>
  <c r="D2290" i="20"/>
  <c r="E2290" i="20"/>
  <c r="F2290" i="20"/>
  <c r="C2291" i="20"/>
  <c r="D2291" i="20"/>
  <c r="E2291" i="20"/>
  <c r="F2291" i="20"/>
  <c r="C2292" i="20"/>
  <c r="D2292" i="20"/>
  <c r="E2292" i="20"/>
  <c r="F2292" i="20"/>
  <c r="C2293" i="20"/>
  <c r="D2293" i="20"/>
  <c r="E2293" i="20"/>
  <c r="F2293" i="20"/>
  <c r="C2294" i="20"/>
  <c r="D2294" i="20"/>
  <c r="E2294" i="20"/>
  <c r="F2294" i="20"/>
  <c r="C2295" i="20"/>
  <c r="D2295" i="20"/>
  <c r="E2295" i="20"/>
  <c r="F2295" i="20"/>
  <c r="C2296" i="20"/>
  <c r="D2296" i="20"/>
  <c r="E2296" i="20"/>
  <c r="F2296" i="20"/>
  <c r="C2297" i="20"/>
  <c r="D2297" i="20"/>
  <c r="E2297" i="20"/>
  <c r="F2297" i="20"/>
  <c r="C2298" i="20"/>
  <c r="D2298" i="20"/>
  <c r="E2298" i="20"/>
  <c r="F2298" i="20"/>
  <c r="C2299" i="20"/>
  <c r="D2299" i="20"/>
  <c r="E2299" i="20"/>
  <c r="F2299" i="20"/>
  <c r="C2300" i="20"/>
  <c r="D2300" i="20"/>
  <c r="E2300" i="20"/>
  <c r="F2300" i="20"/>
  <c r="C2301" i="20"/>
  <c r="D2301" i="20"/>
  <c r="E2301" i="20"/>
  <c r="F2301" i="20"/>
  <c r="C2302" i="20"/>
  <c r="D2302" i="20"/>
  <c r="E2302" i="20"/>
  <c r="F2302" i="20"/>
  <c r="C2303" i="20"/>
  <c r="D2303" i="20"/>
  <c r="E2303" i="20"/>
  <c r="F2303" i="20"/>
  <c r="C2304" i="20"/>
  <c r="D2304" i="20"/>
  <c r="E2304" i="20"/>
  <c r="F2304" i="20"/>
  <c r="C2305" i="20"/>
  <c r="D2305" i="20"/>
  <c r="E2305" i="20"/>
  <c r="F2305" i="20"/>
  <c r="C2306" i="20"/>
  <c r="D2306" i="20"/>
  <c r="E2306" i="20"/>
  <c r="F2306" i="20"/>
  <c r="C2307" i="20"/>
  <c r="D2307" i="20"/>
  <c r="E2307" i="20"/>
  <c r="F2307" i="20"/>
  <c r="C2308" i="20"/>
  <c r="D2308" i="20"/>
  <c r="E2308" i="20"/>
  <c r="F2308" i="20"/>
  <c r="C2309" i="20"/>
  <c r="D2309" i="20"/>
  <c r="E2309" i="20"/>
  <c r="F2309" i="20"/>
  <c r="C2310" i="20"/>
  <c r="D2310" i="20"/>
  <c r="E2310" i="20"/>
  <c r="F2310" i="20"/>
  <c r="C2311" i="20"/>
  <c r="D2311" i="20"/>
  <c r="E2311" i="20"/>
  <c r="F2311" i="20"/>
  <c r="C2312" i="20"/>
  <c r="D2312" i="20"/>
  <c r="E2312" i="20"/>
  <c r="F2312" i="20"/>
  <c r="C2313" i="20"/>
  <c r="D2313" i="20"/>
  <c r="E2313" i="20"/>
  <c r="F2313" i="20"/>
  <c r="C2314" i="20"/>
  <c r="D2314" i="20"/>
  <c r="E2314" i="20"/>
  <c r="F2314" i="20"/>
  <c r="C2315" i="20"/>
  <c r="D2315" i="20"/>
  <c r="E2315" i="20"/>
  <c r="F2315" i="20"/>
  <c r="C2316" i="20"/>
  <c r="D2316" i="20"/>
  <c r="E2316" i="20"/>
  <c r="F2316" i="20"/>
  <c r="C2317" i="20"/>
  <c r="D2317" i="20"/>
  <c r="E2317" i="20"/>
  <c r="F2317" i="20"/>
  <c r="C2318" i="20"/>
  <c r="D2318" i="20"/>
  <c r="E2318" i="20"/>
  <c r="F2318" i="20"/>
  <c r="C2319" i="20"/>
  <c r="D2319" i="20"/>
  <c r="E2319" i="20"/>
  <c r="F2319" i="20"/>
  <c r="C2320" i="20"/>
  <c r="D2320" i="20"/>
  <c r="E2320" i="20"/>
  <c r="F2320" i="20"/>
  <c r="C2321" i="20"/>
  <c r="D2321" i="20"/>
  <c r="E2321" i="20"/>
  <c r="F2321" i="20"/>
  <c r="C2322" i="20"/>
  <c r="D2322" i="20"/>
  <c r="E2322" i="20"/>
  <c r="F2322" i="20"/>
  <c r="C2323" i="20"/>
  <c r="D2323" i="20"/>
  <c r="E2323" i="20"/>
  <c r="F2323" i="20"/>
  <c r="C2324" i="20"/>
  <c r="D2324" i="20"/>
  <c r="E2324" i="20"/>
  <c r="F2324" i="20"/>
  <c r="C2325" i="20"/>
  <c r="D2325" i="20"/>
  <c r="E2325" i="20"/>
  <c r="F2325" i="20"/>
  <c r="C2326" i="20"/>
  <c r="D2326" i="20"/>
  <c r="E2326" i="20"/>
  <c r="F2326" i="20"/>
  <c r="C2327" i="20"/>
  <c r="D2327" i="20"/>
  <c r="E2327" i="20"/>
  <c r="F2327" i="20"/>
  <c r="C2328" i="20"/>
  <c r="D2328" i="20"/>
  <c r="E2328" i="20"/>
  <c r="F2328" i="20"/>
  <c r="C2329" i="20"/>
  <c r="D2329" i="20"/>
  <c r="E2329" i="20"/>
  <c r="F2329" i="20"/>
  <c r="C2330" i="20"/>
  <c r="D2330" i="20"/>
  <c r="E2330" i="20"/>
  <c r="F2330" i="20"/>
  <c r="C2331" i="20"/>
  <c r="D2331" i="20"/>
  <c r="E2331" i="20"/>
  <c r="F2331" i="20"/>
  <c r="C2332" i="20"/>
  <c r="D2332" i="20"/>
  <c r="E2332" i="20"/>
  <c r="F2332" i="20"/>
  <c r="C2333" i="20"/>
  <c r="D2333" i="20"/>
  <c r="E2333" i="20"/>
  <c r="F2333" i="20"/>
  <c r="C2334" i="20"/>
  <c r="D2334" i="20"/>
  <c r="E2334" i="20"/>
  <c r="F2334" i="20"/>
  <c r="C2335" i="20"/>
  <c r="D2335" i="20"/>
  <c r="E2335" i="20"/>
  <c r="F2335" i="20"/>
  <c r="C2336" i="20"/>
  <c r="D2336" i="20"/>
  <c r="E2336" i="20"/>
  <c r="F2336" i="20"/>
  <c r="C2337" i="20"/>
  <c r="D2337" i="20"/>
  <c r="E2337" i="20"/>
  <c r="F2337" i="20"/>
  <c r="C2338" i="20"/>
  <c r="D2338" i="20"/>
  <c r="E2338" i="20"/>
  <c r="F2338" i="20"/>
  <c r="C2339" i="20"/>
  <c r="D2339" i="20"/>
  <c r="E2339" i="20"/>
  <c r="F2339" i="20"/>
  <c r="C2340" i="20"/>
  <c r="D2340" i="20"/>
  <c r="E2340" i="20"/>
  <c r="F2340" i="20"/>
  <c r="C2341" i="20"/>
  <c r="D2341" i="20"/>
  <c r="E2341" i="20"/>
  <c r="F2341" i="20"/>
  <c r="C2342" i="20"/>
  <c r="D2342" i="20"/>
  <c r="E2342" i="20"/>
  <c r="F2342" i="20"/>
  <c r="C2343" i="20"/>
  <c r="D2343" i="20"/>
  <c r="E2343" i="20"/>
  <c r="F2343" i="20"/>
  <c r="C2344" i="20"/>
  <c r="D2344" i="20"/>
  <c r="E2344" i="20"/>
  <c r="F2344" i="20"/>
  <c r="C2345" i="20"/>
  <c r="D2345" i="20"/>
  <c r="E2345" i="20"/>
  <c r="F2345" i="20"/>
  <c r="C2346" i="20"/>
  <c r="D2346" i="20"/>
  <c r="E2346" i="20"/>
  <c r="F2346" i="20"/>
  <c r="C2347" i="20"/>
  <c r="D2347" i="20"/>
  <c r="E2347" i="20"/>
  <c r="F2347" i="20"/>
  <c r="C2348" i="20"/>
  <c r="D2348" i="20"/>
  <c r="E2348" i="20"/>
  <c r="F2348" i="20"/>
  <c r="C2349" i="20"/>
  <c r="D2349" i="20"/>
  <c r="E2349" i="20"/>
  <c r="F2349" i="20"/>
  <c r="C2350" i="20"/>
  <c r="D2350" i="20"/>
  <c r="E2350" i="20"/>
  <c r="F2350" i="20"/>
  <c r="C2351" i="20"/>
  <c r="D2351" i="20"/>
  <c r="E2351" i="20"/>
  <c r="F2351" i="20"/>
  <c r="C2352" i="20"/>
  <c r="D2352" i="20"/>
  <c r="E2352" i="20"/>
  <c r="F2352" i="20"/>
  <c r="C2353" i="20"/>
  <c r="D2353" i="20"/>
  <c r="E2353" i="20"/>
  <c r="F2353" i="20"/>
  <c r="C2354" i="20"/>
  <c r="D2354" i="20"/>
  <c r="E2354" i="20"/>
  <c r="F2354" i="20"/>
  <c r="C2355" i="20"/>
  <c r="D2355" i="20"/>
  <c r="E2355" i="20"/>
  <c r="F2355" i="20"/>
  <c r="C2356" i="20"/>
  <c r="D2356" i="20"/>
  <c r="E2356" i="20"/>
  <c r="F2356" i="20"/>
  <c r="C2357" i="20"/>
  <c r="D2357" i="20"/>
  <c r="E2357" i="20"/>
  <c r="F2357" i="20"/>
  <c r="C2358" i="20"/>
  <c r="D2358" i="20"/>
  <c r="E2358" i="20"/>
  <c r="F2358" i="20"/>
  <c r="C2359" i="20"/>
  <c r="D2359" i="20"/>
  <c r="E2359" i="20"/>
  <c r="F2359" i="20"/>
  <c r="C2360" i="20"/>
  <c r="D2360" i="20"/>
  <c r="E2360" i="20"/>
  <c r="F2360" i="20"/>
  <c r="C2361" i="20"/>
  <c r="D2361" i="20"/>
  <c r="E2361" i="20"/>
  <c r="F2361" i="20"/>
  <c r="C2362" i="20"/>
  <c r="D2362" i="20"/>
  <c r="E2362" i="20"/>
  <c r="F2362" i="20"/>
  <c r="C2363" i="20"/>
  <c r="D2363" i="20"/>
  <c r="E2363" i="20"/>
  <c r="F2363" i="20"/>
  <c r="C2364" i="20"/>
  <c r="D2364" i="20"/>
  <c r="E2364" i="20"/>
  <c r="F2364" i="20"/>
  <c r="C2365" i="20"/>
  <c r="D2365" i="20"/>
  <c r="E2365" i="20"/>
  <c r="F2365" i="20"/>
  <c r="C2366" i="20"/>
  <c r="D2366" i="20"/>
  <c r="E2366" i="20"/>
  <c r="F2366" i="20"/>
  <c r="C2367" i="20"/>
  <c r="D2367" i="20"/>
  <c r="E2367" i="20"/>
  <c r="F2367" i="20"/>
  <c r="C2368" i="20"/>
  <c r="D2368" i="20"/>
  <c r="E2368" i="20"/>
  <c r="F2368" i="20"/>
  <c r="C2369" i="20"/>
  <c r="D2369" i="20"/>
  <c r="E2369" i="20"/>
  <c r="F2369" i="20"/>
  <c r="C2370" i="20"/>
  <c r="D2370" i="20"/>
  <c r="E2370" i="20"/>
  <c r="F2370" i="20"/>
  <c r="C2371" i="20"/>
  <c r="D2371" i="20"/>
  <c r="E2371" i="20"/>
  <c r="F2371" i="20"/>
  <c r="C2372" i="20"/>
  <c r="D2372" i="20"/>
  <c r="E2372" i="20"/>
  <c r="F2372" i="20"/>
  <c r="C2373" i="20"/>
  <c r="D2373" i="20"/>
  <c r="E2373" i="20"/>
  <c r="F2373" i="20"/>
  <c r="C2374" i="20"/>
  <c r="D2374" i="20"/>
  <c r="E2374" i="20"/>
  <c r="F2374" i="20"/>
  <c r="C2375" i="20"/>
  <c r="D2375" i="20"/>
  <c r="E2375" i="20"/>
  <c r="F2375" i="20"/>
  <c r="C2376" i="20"/>
  <c r="D2376" i="20"/>
  <c r="E2376" i="20"/>
  <c r="F2376" i="20"/>
  <c r="C2377" i="20"/>
  <c r="D2377" i="20"/>
  <c r="E2377" i="20"/>
  <c r="F2377" i="20"/>
  <c r="C2378" i="20"/>
  <c r="D2378" i="20"/>
  <c r="E2378" i="20"/>
  <c r="F2378" i="20"/>
  <c r="C2379" i="20"/>
  <c r="D2379" i="20"/>
  <c r="E2379" i="20"/>
  <c r="F2379" i="20"/>
  <c r="C2380" i="20"/>
  <c r="D2380" i="20"/>
  <c r="E2380" i="20"/>
  <c r="F2380" i="20"/>
  <c r="C2381" i="20"/>
  <c r="D2381" i="20"/>
  <c r="E2381" i="20"/>
  <c r="F2381" i="20"/>
  <c r="C2382" i="20"/>
  <c r="D2382" i="20"/>
  <c r="E2382" i="20"/>
  <c r="F2382" i="20"/>
  <c r="C2383" i="20"/>
  <c r="D2383" i="20"/>
  <c r="E2383" i="20"/>
  <c r="F2383" i="20"/>
  <c r="C2384" i="20"/>
  <c r="D2384" i="20"/>
  <c r="E2384" i="20"/>
  <c r="F2384" i="20"/>
  <c r="C2385" i="20"/>
  <c r="D2385" i="20"/>
  <c r="E2385" i="20"/>
  <c r="F2385" i="20"/>
  <c r="C2386" i="20"/>
  <c r="D2386" i="20"/>
  <c r="E2386" i="20"/>
  <c r="F2386" i="20"/>
  <c r="C2387" i="20"/>
  <c r="D2387" i="20"/>
  <c r="E2387" i="20"/>
  <c r="F2387" i="20"/>
  <c r="C2388" i="20"/>
  <c r="D2388" i="20"/>
  <c r="E2388" i="20"/>
  <c r="F2388" i="20"/>
  <c r="C2389" i="20"/>
  <c r="D2389" i="20"/>
  <c r="E2389" i="20"/>
  <c r="F2389" i="20"/>
  <c r="C2390" i="20"/>
  <c r="D2390" i="20"/>
  <c r="E2390" i="20"/>
  <c r="F2390" i="20"/>
  <c r="C2391" i="20"/>
  <c r="D2391" i="20"/>
  <c r="E2391" i="20"/>
  <c r="F2391" i="20"/>
  <c r="C2392" i="20"/>
  <c r="D2392" i="20"/>
  <c r="E2392" i="20"/>
  <c r="F2392" i="20"/>
  <c r="C2393" i="20"/>
  <c r="D2393" i="20"/>
  <c r="E2393" i="20"/>
  <c r="F2393" i="20"/>
  <c r="C2394" i="20"/>
  <c r="D2394" i="20"/>
  <c r="E2394" i="20"/>
  <c r="F2394" i="20"/>
  <c r="C2395" i="20"/>
  <c r="D2395" i="20"/>
  <c r="E2395" i="20"/>
  <c r="F2395" i="20"/>
  <c r="C2396" i="20"/>
  <c r="D2396" i="20"/>
  <c r="E2396" i="20"/>
  <c r="F2396" i="20"/>
  <c r="C2397" i="20"/>
  <c r="D2397" i="20"/>
  <c r="E2397" i="20"/>
  <c r="F2397" i="20"/>
  <c r="C2398" i="20"/>
  <c r="D2398" i="20"/>
  <c r="E2398" i="20"/>
  <c r="F2398" i="20"/>
  <c r="C2399" i="20"/>
  <c r="D2399" i="20"/>
  <c r="E2399" i="20"/>
  <c r="F2399" i="20"/>
  <c r="C2400" i="20"/>
  <c r="D2400" i="20"/>
  <c r="E2400" i="20"/>
  <c r="F2400" i="20"/>
  <c r="C2401" i="20"/>
  <c r="D2401" i="20"/>
  <c r="E2401" i="20"/>
  <c r="F2401" i="20"/>
  <c r="C2402" i="20"/>
  <c r="D2402" i="20"/>
  <c r="E2402" i="20"/>
  <c r="F2402" i="20"/>
  <c r="C2403" i="20"/>
  <c r="D2403" i="20"/>
  <c r="E2403" i="20"/>
  <c r="F2403" i="20"/>
  <c r="C2404" i="20"/>
  <c r="D2404" i="20"/>
  <c r="E2404" i="20"/>
  <c r="F2404" i="20"/>
  <c r="C2405" i="20"/>
  <c r="D2405" i="20"/>
  <c r="E2405" i="20"/>
  <c r="F2405" i="20"/>
  <c r="C2406" i="20"/>
  <c r="D2406" i="20"/>
  <c r="E2406" i="20"/>
  <c r="F2406" i="20"/>
  <c r="C2407" i="20"/>
  <c r="D2407" i="20"/>
  <c r="E2407" i="20"/>
  <c r="F2407" i="20"/>
  <c r="C2408" i="20"/>
  <c r="D2408" i="20"/>
  <c r="E2408" i="20"/>
  <c r="F2408" i="20"/>
  <c r="C2409" i="20"/>
  <c r="D2409" i="20"/>
  <c r="E2409" i="20"/>
  <c r="F2409" i="20"/>
  <c r="C2410" i="20"/>
  <c r="D2410" i="20"/>
  <c r="E2410" i="20"/>
  <c r="F2410" i="20"/>
  <c r="C2411" i="20"/>
  <c r="D2411" i="20"/>
  <c r="E2411" i="20"/>
  <c r="F2411" i="20"/>
  <c r="C2412" i="20"/>
  <c r="D2412" i="20"/>
  <c r="E2412" i="20"/>
  <c r="F2412" i="20"/>
  <c r="C2413" i="20"/>
  <c r="D2413" i="20"/>
  <c r="E2413" i="20"/>
  <c r="F2413" i="20"/>
  <c r="C2414" i="20"/>
  <c r="D2414" i="20"/>
  <c r="E2414" i="20"/>
  <c r="F2414" i="20"/>
  <c r="C2415" i="20"/>
  <c r="D2415" i="20"/>
  <c r="E2415" i="20"/>
  <c r="F2415" i="20"/>
  <c r="C2416" i="20"/>
  <c r="D2416" i="20"/>
  <c r="E2416" i="20"/>
  <c r="F2416" i="20"/>
  <c r="C2417" i="20"/>
  <c r="D2417" i="20"/>
  <c r="E2417" i="20"/>
  <c r="F2417" i="20"/>
  <c r="C2418" i="20"/>
  <c r="D2418" i="20"/>
  <c r="E2418" i="20"/>
  <c r="F2418" i="20"/>
  <c r="C2419" i="20"/>
  <c r="D2419" i="20"/>
  <c r="E2419" i="20"/>
  <c r="F2419" i="20"/>
  <c r="C2420" i="20"/>
  <c r="D2420" i="20"/>
  <c r="E2420" i="20"/>
  <c r="F2420" i="20"/>
  <c r="C2421" i="20"/>
  <c r="D2421" i="20"/>
  <c r="E2421" i="20"/>
  <c r="F2421" i="20"/>
  <c r="C2422" i="20"/>
  <c r="D2422" i="20"/>
  <c r="E2422" i="20"/>
  <c r="F2422" i="20"/>
  <c r="C2423" i="20"/>
  <c r="D2423" i="20"/>
  <c r="E2423" i="20"/>
  <c r="F2423" i="20"/>
  <c r="C2424" i="20"/>
  <c r="D2424" i="20"/>
  <c r="E2424" i="20"/>
  <c r="F2424" i="20"/>
  <c r="C2425" i="20"/>
  <c r="D2425" i="20"/>
  <c r="E2425" i="20"/>
  <c r="F2425" i="20"/>
  <c r="C2426" i="20"/>
  <c r="D2426" i="20"/>
  <c r="E2426" i="20"/>
  <c r="F2426" i="20"/>
  <c r="C2427" i="20"/>
  <c r="D2427" i="20"/>
  <c r="E2427" i="20"/>
  <c r="F2427" i="20"/>
  <c r="C2428" i="20"/>
  <c r="D2428" i="20"/>
  <c r="E2428" i="20"/>
  <c r="F2428" i="20"/>
  <c r="C2429" i="20"/>
  <c r="D2429" i="20"/>
  <c r="E2429" i="20"/>
  <c r="F2429" i="20"/>
  <c r="C2430" i="20"/>
  <c r="D2430" i="20"/>
  <c r="E2430" i="20"/>
  <c r="F2430" i="20"/>
  <c r="C2431" i="20"/>
  <c r="D2431" i="20"/>
  <c r="E2431" i="20"/>
  <c r="F2431" i="20"/>
  <c r="C2432" i="20"/>
  <c r="D2432" i="20"/>
  <c r="E2432" i="20"/>
  <c r="F2432" i="20"/>
  <c r="C2433" i="20"/>
  <c r="D2433" i="20"/>
  <c r="E2433" i="20"/>
  <c r="F2433" i="20"/>
  <c r="C2434" i="20"/>
  <c r="D2434" i="20"/>
  <c r="E2434" i="20"/>
  <c r="F2434" i="20"/>
  <c r="C2435" i="20"/>
  <c r="D2435" i="20"/>
  <c r="E2435" i="20"/>
  <c r="F2435" i="20"/>
  <c r="C2436" i="20"/>
  <c r="D2436" i="20"/>
  <c r="E2436" i="20"/>
  <c r="F2436" i="20"/>
  <c r="C2437" i="20"/>
  <c r="D2437" i="20"/>
  <c r="E2437" i="20"/>
  <c r="F2437" i="20"/>
  <c r="C2438" i="20"/>
  <c r="D2438" i="20"/>
  <c r="E2438" i="20"/>
  <c r="F2438" i="20"/>
  <c r="C2439" i="20"/>
  <c r="D2439" i="20"/>
  <c r="E2439" i="20"/>
  <c r="F2439" i="20"/>
  <c r="C2440" i="20"/>
  <c r="D2440" i="20"/>
  <c r="E2440" i="20"/>
  <c r="F2440" i="20"/>
  <c r="C2441" i="20"/>
  <c r="D2441" i="20"/>
  <c r="E2441" i="20"/>
  <c r="F2441" i="20"/>
  <c r="C2442" i="20"/>
  <c r="D2442" i="20"/>
  <c r="E2442" i="20"/>
  <c r="F2442" i="20"/>
  <c r="C2443" i="20"/>
  <c r="D2443" i="20"/>
  <c r="E2443" i="20"/>
  <c r="F2443" i="20"/>
  <c r="C2444" i="20"/>
  <c r="D2444" i="20"/>
  <c r="E2444" i="20"/>
  <c r="F2444" i="20"/>
  <c r="C2445" i="20"/>
  <c r="D2445" i="20"/>
  <c r="E2445" i="20"/>
  <c r="F2445" i="20"/>
  <c r="C2446" i="20"/>
  <c r="D2446" i="20"/>
  <c r="E2446" i="20"/>
  <c r="F2446" i="20"/>
  <c r="C2447" i="20"/>
  <c r="D2447" i="20"/>
  <c r="E2447" i="20"/>
  <c r="F2447" i="20"/>
  <c r="C2448" i="20"/>
  <c r="D2448" i="20"/>
  <c r="E2448" i="20"/>
  <c r="F2448" i="20"/>
  <c r="C2449" i="20"/>
  <c r="D2449" i="20"/>
  <c r="E2449" i="20"/>
  <c r="F2449" i="20"/>
  <c r="C2450" i="20"/>
  <c r="D2450" i="20"/>
  <c r="E2450" i="20"/>
  <c r="F2450" i="20"/>
  <c r="C2451" i="20"/>
  <c r="D2451" i="20"/>
  <c r="E2451" i="20"/>
  <c r="F2451" i="20"/>
  <c r="C2452" i="20"/>
  <c r="D2452" i="20"/>
  <c r="E2452" i="20"/>
  <c r="F2452" i="20"/>
  <c r="C2453" i="20"/>
  <c r="D2453" i="20"/>
  <c r="E2453" i="20"/>
  <c r="F2453" i="20"/>
  <c r="C2454" i="20"/>
  <c r="D2454" i="20"/>
  <c r="E2454" i="20"/>
  <c r="F2454" i="20"/>
  <c r="C2455" i="20"/>
  <c r="D2455" i="20"/>
  <c r="E2455" i="20"/>
  <c r="F2455" i="20"/>
  <c r="C2456" i="20"/>
  <c r="D2456" i="20"/>
  <c r="E2456" i="20"/>
  <c r="F2456" i="20"/>
  <c r="C2457" i="20"/>
  <c r="D2457" i="20"/>
  <c r="E2457" i="20"/>
  <c r="F2457" i="20"/>
  <c r="C2458" i="20"/>
  <c r="D2458" i="20"/>
  <c r="E2458" i="20"/>
  <c r="F2458" i="20"/>
  <c r="C2459" i="20"/>
  <c r="D2459" i="20"/>
  <c r="E2459" i="20"/>
  <c r="F2459" i="20"/>
  <c r="C2460" i="20"/>
  <c r="D2460" i="20"/>
  <c r="E2460" i="20"/>
  <c r="F2460" i="20"/>
  <c r="C2461" i="20"/>
  <c r="D2461" i="20"/>
  <c r="E2461" i="20"/>
  <c r="F2461" i="20"/>
  <c r="C2462" i="20"/>
  <c r="D2462" i="20"/>
  <c r="E2462" i="20"/>
  <c r="F2462" i="20"/>
  <c r="C2463" i="20"/>
  <c r="D2463" i="20"/>
  <c r="E2463" i="20"/>
  <c r="F2463" i="20"/>
  <c r="C2464" i="20"/>
  <c r="D2464" i="20"/>
  <c r="E2464" i="20"/>
  <c r="F2464" i="20"/>
  <c r="C2465" i="20"/>
  <c r="D2465" i="20"/>
  <c r="E2465" i="20"/>
  <c r="F2465" i="20"/>
  <c r="C2466" i="20"/>
  <c r="D2466" i="20"/>
  <c r="E2466" i="20"/>
  <c r="F2466" i="20"/>
  <c r="C2467" i="20"/>
  <c r="D2467" i="20"/>
  <c r="E2467" i="20"/>
  <c r="F2467" i="20"/>
  <c r="C2468" i="20"/>
  <c r="D2468" i="20"/>
  <c r="E2468" i="20"/>
  <c r="F2468" i="20"/>
  <c r="C2469" i="20"/>
  <c r="D2469" i="20"/>
  <c r="E2469" i="20"/>
  <c r="F2469" i="20"/>
  <c r="C2470" i="20"/>
  <c r="D2470" i="20"/>
  <c r="E2470" i="20"/>
  <c r="F2470" i="20"/>
  <c r="C2471" i="20"/>
  <c r="D2471" i="20"/>
  <c r="E2471" i="20"/>
  <c r="F2471" i="20"/>
  <c r="C2472" i="20"/>
  <c r="D2472" i="20"/>
  <c r="E2472" i="20"/>
  <c r="F2472" i="20"/>
  <c r="C2473" i="20"/>
  <c r="D2473" i="20"/>
  <c r="E2473" i="20"/>
  <c r="F2473" i="20"/>
  <c r="C2474" i="20"/>
  <c r="D2474" i="20"/>
  <c r="E2474" i="20"/>
  <c r="F2474" i="20"/>
  <c r="C2475" i="20"/>
  <c r="D2475" i="20"/>
  <c r="E2475" i="20"/>
  <c r="F2475" i="20"/>
  <c r="C2476" i="20"/>
  <c r="D2476" i="20"/>
  <c r="E2476" i="20"/>
  <c r="F2476" i="20"/>
  <c r="C2477" i="20"/>
  <c r="D2477" i="20"/>
  <c r="E2477" i="20"/>
  <c r="F2477" i="20"/>
  <c r="C2478" i="20"/>
  <c r="D2478" i="20"/>
  <c r="E2478" i="20"/>
  <c r="F2478" i="20"/>
  <c r="C2479" i="20"/>
  <c r="D2479" i="20"/>
  <c r="E2479" i="20"/>
  <c r="F2479" i="20"/>
  <c r="C2480" i="20"/>
  <c r="D2480" i="20"/>
  <c r="E2480" i="20"/>
  <c r="F2480" i="20"/>
  <c r="C2481" i="20"/>
  <c r="D2481" i="20"/>
  <c r="E2481" i="20"/>
  <c r="F2481" i="20"/>
  <c r="C2482" i="20"/>
  <c r="D2482" i="20"/>
  <c r="E2482" i="20"/>
  <c r="F2482" i="20"/>
  <c r="C2483" i="20"/>
  <c r="D2483" i="20"/>
  <c r="E2483" i="20"/>
  <c r="F2483" i="20"/>
  <c r="C2484" i="20"/>
  <c r="D2484" i="20"/>
  <c r="E2484" i="20"/>
  <c r="F2484" i="20"/>
  <c r="C2485" i="20"/>
  <c r="D2485" i="20"/>
  <c r="E2485" i="20"/>
  <c r="F2485" i="20"/>
  <c r="C2486" i="20"/>
  <c r="D2486" i="20"/>
  <c r="E2486" i="20"/>
  <c r="F2486" i="20"/>
  <c r="C2487" i="20"/>
  <c r="D2487" i="20"/>
  <c r="E2487" i="20"/>
  <c r="F2487" i="20"/>
  <c r="C2488" i="20"/>
  <c r="D2488" i="20"/>
  <c r="E2488" i="20"/>
  <c r="F2488" i="20"/>
  <c r="C2489" i="20"/>
  <c r="D2489" i="20"/>
  <c r="E2489" i="20"/>
  <c r="F2489" i="20"/>
  <c r="C2490" i="20"/>
  <c r="D2490" i="20"/>
  <c r="E2490" i="20"/>
  <c r="F2490" i="20"/>
  <c r="C2491" i="20"/>
  <c r="D2491" i="20"/>
  <c r="E2491" i="20"/>
  <c r="F2491" i="20"/>
  <c r="C2492" i="20"/>
  <c r="D2492" i="20"/>
  <c r="E2492" i="20"/>
  <c r="F2492" i="20"/>
  <c r="C2493" i="20"/>
  <c r="D2493" i="20"/>
  <c r="E2493" i="20"/>
  <c r="F2493" i="20"/>
  <c r="C2494" i="20"/>
  <c r="D2494" i="20"/>
  <c r="E2494" i="20"/>
  <c r="F2494" i="20"/>
  <c r="C2495" i="20"/>
  <c r="D2495" i="20"/>
  <c r="E2495" i="20"/>
  <c r="F2495" i="20"/>
  <c r="C2496" i="20"/>
  <c r="D2496" i="20"/>
  <c r="E2496" i="20"/>
  <c r="F2496" i="20"/>
  <c r="C2497" i="20"/>
  <c r="D2497" i="20"/>
  <c r="E2497" i="20"/>
  <c r="F2497" i="20"/>
  <c r="C2498" i="20"/>
  <c r="D2498" i="20"/>
  <c r="E2498" i="20"/>
  <c r="F2498" i="20"/>
  <c r="C2499" i="20"/>
  <c r="D2499" i="20"/>
  <c r="E2499" i="20"/>
  <c r="F2499" i="20"/>
  <c r="C2500" i="20"/>
  <c r="D2500" i="20"/>
  <c r="E2500" i="20"/>
  <c r="F2500" i="20"/>
  <c r="C2501" i="20"/>
  <c r="D2501" i="20"/>
  <c r="E2501" i="20"/>
  <c r="F2501" i="20"/>
  <c r="C2502" i="20"/>
  <c r="D2502" i="20"/>
  <c r="E2502" i="20"/>
  <c r="F2502" i="20"/>
  <c r="C2503" i="20"/>
  <c r="D2503" i="20"/>
  <c r="E2503" i="20"/>
  <c r="F2503" i="20"/>
  <c r="C2504" i="20"/>
  <c r="D2504" i="20"/>
  <c r="E2504" i="20"/>
  <c r="F2504" i="20"/>
  <c r="C2505" i="20"/>
  <c r="D2505" i="20"/>
  <c r="E2505" i="20"/>
  <c r="F2505" i="20"/>
  <c r="C2506" i="20"/>
  <c r="D2506" i="20"/>
  <c r="E2506" i="20"/>
  <c r="F2506" i="20"/>
  <c r="C2507" i="20"/>
  <c r="D2507" i="20"/>
  <c r="E2507" i="20"/>
  <c r="F2507" i="20"/>
  <c r="C2508" i="20"/>
  <c r="D2508" i="20"/>
  <c r="E2508" i="20"/>
  <c r="F2508" i="20"/>
  <c r="C2509" i="20"/>
  <c r="D2509" i="20"/>
  <c r="E2509" i="20"/>
  <c r="F2509" i="20"/>
  <c r="C2510" i="20"/>
  <c r="D2510" i="20"/>
  <c r="E2510" i="20"/>
  <c r="F2510" i="20"/>
  <c r="C2511" i="20"/>
  <c r="D2511" i="20"/>
  <c r="E2511" i="20"/>
  <c r="F2511" i="20"/>
  <c r="C2512" i="20"/>
  <c r="D2512" i="20"/>
  <c r="E2512" i="20"/>
  <c r="F2512" i="20"/>
  <c r="C2513" i="20"/>
  <c r="D2513" i="20"/>
  <c r="E2513" i="20"/>
  <c r="F2513" i="20"/>
  <c r="C2514" i="20"/>
  <c r="D2514" i="20"/>
  <c r="E2514" i="20"/>
  <c r="F2514" i="20"/>
  <c r="C2515" i="20"/>
  <c r="D2515" i="20"/>
  <c r="E2515" i="20"/>
  <c r="F2515" i="20"/>
  <c r="C2516" i="20"/>
  <c r="D2516" i="20"/>
  <c r="E2516" i="20"/>
  <c r="F2516" i="20"/>
  <c r="C2517" i="20"/>
  <c r="D2517" i="20"/>
  <c r="E2517" i="20"/>
  <c r="F2517" i="20"/>
  <c r="C2518" i="20"/>
  <c r="D2518" i="20"/>
  <c r="E2518" i="20"/>
  <c r="F2518" i="20"/>
  <c r="C2519" i="20"/>
  <c r="D2519" i="20"/>
  <c r="E2519" i="20"/>
  <c r="F2519" i="20"/>
  <c r="C2520" i="20"/>
  <c r="D2520" i="20"/>
  <c r="E2520" i="20"/>
  <c r="F2520" i="20"/>
  <c r="C2521" i="20"/>
  <c r="D2521" i="20"/>
  <c r="E2521" i="20"/>
  <c r="F2521" i="20"/>
  <c r="C2522" i="20"/>
  <c r="D2522" i="20"/>
  <c r="E2522" i="20"/>
  <c r="F2522" i="20"/>
  <c r="C2523" i="20"/>
  <c r="D2523" i="20"/>
  <c r="E2523" i="20"/>
  <c r="F2523" i="20"/>
  <c r="C2524" i="20"/>
  <c r="D2524" i="20"/>
  <c r="E2524" i="20"/>
  <c r="F2524" i="20"/>
  <c r="C2525" i="20"/>
  <c r="D2525" i="20"/>
  <c r="E2525" i="20"/>
  <c r="F2525" i="20"/>
  <c r="C2526" i="20"/>
  <c r="D2526" i="20"/>
  <c r="E2526" i="20"/>
  <c r="F2526" i="20"/>
  <c r="C2527" i="20"/>
  <c r="D2527" i="20"/>
  <c r="E2527" i="20"/>
  <c r="F2527" i="20"/>
  <c r="C2528" i="20"/>
  <c r="D2528" i="20"/>
  <c r="E2528" i="20"/>
  <c r="F2528" i="20"/>
  <c r="C2529" i="20"/>
  <c r="D2529" i="20"/>
  <c r="E2529" i="20"/>
  <c r="F2529" i="20"/>
  <c r="C2530" i="20"/>
  <c r="D2530" i="20"/>
  <c r="E2530" i="20"/>
  <c r="F2530" i="20"/>
  <c r="C2531" i="20"/>
  <c r="D2531" i="20"/>
  <c r="E2531" i="20"/>
  <c r="F2531" i="20"/>
  <c r="C2532" i="20"/>
  <c r="D2532" i="20"/>
  <c r="E2532" i="20"/>
  <c r="F2532" i="20"/>
  <c r="C2533" i="20"/>
  <c r="D2533" i="20"/>
  <c r="E2533" i="20"/>
  <c r="F2533" i="20"/>
  <c r="C2534" i="20"/>
  <c r="D2534" i="20"/>
  <c r="E2534" i="20"/>
  <c r="F2534" i="20"/>
  <c r="C2535" i="20"/>
  <c r="D2535" i="20"/>
  <c r="E2535" i="20"/>
  <c r="F2535" i="20"/>
  <c r="C2536" i="20"/>
  <c r="D2536" i="20"/>
  <c r="E2536" i="20"/>
  <c r="F2536" i="20"/>
  <c r="C2537" i="20"/>
  <c r="D2537" i="20"/>
  <c r="E2537" i="20"/>
  <c r="F2537" i="20"/>
  <c r="C2538" i="20"/>
  <c r="D2538" i="20"/>
  <c r="E2538" i="20"/>
  <c r="F2538" i="20"/>
  <c r="C2539" i="20"/>
  <c r="D2539" i="20"/>
  <c r="E2539" i="20"/>
  <c r="F2539" i="20"/>
  <c r="C2540" i="20"/>
  <c r="D2540" i="20"/>
  <c r="E2540" i="20"/>
  <c r="F2540" i="20"/>
  <c r="C2541" i="20"/>
  <c r="D2541" i="20"/>
  <c r="E2541" i="20"/>
  <c r="F2541" i="20"/>
  <c r="C2542" i="20"/>
  <c r="D2542" i="20"/>
  <c r="E2542" i="20"/>
  <c r="F2542" i="20"/>
  <c r="C2543" i="20"/>
  <c r="D2543" i="20"/>
  <c r="E2543" i="20"/>
  <c r="F2543" i="20"/>
  <c r="C2544" i="20"/>
  <c r="D2544" i="20"/>
  <c r="E2544" i="20"/>
  <c r="F2544" i="20"/>
  <c r="C2545" i="20"/>
  <c r="D2545" i="20"/>
  <c r="E2545" i="20"/>
  <c r="F2545" i="20"/>
  <c r="C2546" i="20"/>
  <c r="D2546" i="20"/>
  <c r="E2546" i="20"/>
  <c r="F2546" i="20"/>
  <c r="C2547" i="20"/>
  <c r="D2547" i="20"/>
  <c r="E2547" i="20"/>
  <c r="F2547" i="20"/>
  <c r="C2548" i="20"/>
  <c r="D2548" i="20"/>
  <c r="E2548" i="20"/>
  <c r="F2548" i="20"/>
  <c r="C2549" i="20"/>
  <c r="D2549" i="20"/>
  <c r="E2549" i="20"/>
  <c r="F2549" i="20"/>
  <c r="C2550" i="20"/>
  <c r="D2550" i="20"/>
  <c r="E2550" i="20"/>
  <c r="F2550" i="20"/>
  <c r="C2551" i="20"/>
  <c r="D2551" i="20"/>
  <c r="E2551" i="20"/>
  <c r="F2551" i="20"/>
  <c r="C2552" i="20"/>
  <c r="D2552" i="20"/>
  <c r="E2552" i="20"/>
  <c r="F2552" i="20"/>
  <c r="C2553" i="20"/>
  <c r="D2553" i="20"/>
  <c r="E2553" i="20"/>
  <c r="F2553" i="20"/>
  <c r="C2554" i="20"/>
  <c r="D2554" i="20"/>
  <c r="E2554" i="20"/>
  <c r="F2554" i="20"/>
  <c r="C2555" i="20"/>
  <c r="D2555" i="20"/>
  <c r="E2555" i="20"/>
  <c r="F2555" i="20"/>
  <c r="C2556" i="20"/>
  <c r="D2556" i="20"/>
  <c r="E2556" i="20"/>
  <c r="F2556" i="20"/>
  <c r="C2557" i="20"/>
  <c r="D2557" i="20"/>
  <c r="E2557" i="20"/>
  <c r="F2557" i="20"/>
  <c r="C2558" i="20"/>
  <c r="D2558" i="20"/>
  <c r="E2558" i="20"/>
  <c r="F2558" i="20"/>
  <c r="C2559" i="20"/>
  <c r="D2559" i="20"/>
  <c r="E2559" i="20"/>
  <c r="F2559" i="20"/>
  <c r="C2560" i="20"/>
  <c r="D2560" i="20"/>
  <c r="E2560" i="20"/>
  <c r="F2560" i="20"/>
  <c r="C2561" i="20"/>
  <c r="D2561" i="20"/>
  <c r="E2561" i="20"/>
  <c r="F2561" i="20"/>
  <c r="C2562" i="20"/>
  <c r="D2562" i="20"/>
  <c r="E2562" i="20"/>
  <c r="F2562" i="20"/>
  <c r="C2563" i="20"/>
  <c r="D2563" i="20"/>
  <c r="E2563" i="20"/>
  <c r="F2563" i="20"/>
  <c r="C2564" i="20"/>
  <c r="D2564" i="20"/>
  <c r="E2564" i="20"/>
  <c r="F2564" i="20"/>
  <c r="C2565" i="20"/>
  <c r="D2565" i="20"/>
  <c r="E2565" i="20"/>
  <c r="F2565" i="20"/>
  <c r="C2566" i="20"/>
  <c r="D2566" i="20"/>
  <c r="E2566" i="20"/>
  <c r="F2566" i="20"/>
  <c r="C2567" i="20"/>
  <c r="D2567" i="20"/>
  <c r="E2567" i="20"/>
  <c r="F2567" i="20"/>
  <c r="C2568" i="20"/>
  <c r="D2568" i="20"/>
  <c r="E2568" i="20"/>
  <c r="F2568" i="20"/>
  <c r="C2569" i="20"/>
  <c r="D2569" i="20"/>
  <c r="E2569" i="20"/>
  <c r="F2569" i="20"/>
  <c r="C2570" i="20"/>
  <c r="D2570" i="20"/>
  <c r="E2570" i="20"/>
  <c r="F2570" i="20"/>
  <c r="C2571" i="20"/>
  <c r="D2571" i="20"/>
  <c r="E2571" i="20"/>
  <c r="F2571" i="20"/>
  <c r="C2572" i="20"/>
  <c r="D2572" i="20"/>
  <c r="E2572" i="20"/>
  <c r="F2572" i="20"/>
  <c r="C2573" i="20"/>
  <c r="D2573" i="20"/>
  <c r="E2573" i="20"/>
  <c r="F2573" i="20"/>
  <c r="C2574" i="20"/>
  <c r="D2574" i="20"/>
  <c r="E2574" i="20"/>
  <c r="F2574" i="20"/>
  <c r="C2575" i="20"/>
  <c r="D2575" i="20"/>
  <c r="E2575" i="20"/>
  <c r="F2575" i="20"/>
  <c r="C2576" i="20"/>
  <c r="D2576" i="20"/>
  <c r="E2576" i="20"/>
  <c r="F2576" i="20"/>
  <c r="C2577" i="20"/>
  <c r="D2577" i="20"/>
  <c r="E2577" i="20"/>
  <c r="F2577" i="20"/>
  <c r="C2578" i="20"/>
  <c r="D2578" i="20"/>
  <c r="E2578" i="20"/>
  <c r="F2578" i="20"/>
  <c r="C2579" i="20"/>
  <c r="D2579" i="20"/>
  <c r="E2579" i="20"/>
  <c r="F2579" i="20"/>
  <c r="C2580" i="20"/>
  <c r="D2580" i="20"/>
  <c r="E2580" i="20"/>
  <c r="F2580" i="20"/>
  <c r="C2581" i="20"/>
  <c r="D2581" i="20"/>
  <c r="E2581" i="20"/>
  <c r="F2581" i="20"/>
  <c r="C2582" i="20"/>
  <c r="D2582" i="20"/>
  <c r="E2582" i="20"/>
  <c r="F2582" i="20"/>
  <c r="C2583" i="20"/>
  <c r="D2583" i="20"/>
  <c r="E2583" i="20"/>
  <c r="F2583" i="20"/>
  <c r="C2584" i="20"/>
  <c r="D2584" i="20"/>
  <c r="E2584" i="20"/>
  <c r="F2584" i="20"/>
  <c r="C2585" i="20"/>
  <c r="D2585" i="20"/>
  <c r="E2585" i="20"/>
  <c r="F2585" i="20"/>
  <c r="C2586" i="20"/>
  <c r="D2586" i="20"/>
  <c r="E2586" i="20"/>
  <c r="F2586" i="20"/>
  <c r="C2587" i="20"/>
  <c r="D2587" i="20"/>
  <c r="E2587" i="20"/>
  <c r="F2587" i="20"/>
  <c r="C2588" i="20"/>
  <c r="D2588" i="20"/>
  <c r="E2588" i="20"/>
  <c r="F2588" i="20"/>
  <c r="C2589" i="20"/>
  <c r="D2589" i="20"/>
  <c r="E2589" i="20"/>
  <c r="F2589" i="20"/>
  <c r="C2590" i="20"/>
  <c r="D2590" i="20"/>
  <c r="E2590" i="20"/>
  <c r="F2590" i="20"/>
  <c r="C2591" i="20"/>
  <c r="D2591" i="20"/>
  <c r="E2591" i="20"/>
  <c r="F2591" i="20"/>
  <c r="C2592" i="20"/>
  <c r="D2592" i="20"/>
  <c r="E2592" i="20"/>
  <c r="F2592" i="20"/>
  <c r="C2593" i="20"/>
  <c r="D2593" i="20"/>
  <c r="E2593" i="20"/>
  <c r="F2593" i="20"/>
  <c r="C2594" i="20"/>
  <c r="D2594" i="20"/>
  <c r="E2594" i="20"/>
  <c r="F2594" i="20"/>
  <c r="C2595" i="20"/>
  <c r="D2595" i="20"/>
  <c r="E2595" i="20"/>
  <c r="F2595" i="20"/>
  <c r="C2596" i="20"/>
  <c r="D2596" i="20"/>
  <c r="E2596" i="20"/>
  <c r="F2596" i="20"/>
  <c r="C2597" i="20"/>
  <c r="D2597" i="20"/>
  <c r="E2597" i="20"/>
  <c r="F2597" i="20"/>
  <c r="C2598" i="20"/>
  <c r="D2598" i="20"/>
  <c r="E2598" i="20"/>
  <c r="F2598" i="20"/>
  <c r="C2599" i="20"/>
  <c r="D2599" i="20"/>
  <c r="E2599" i="20"/>
  <c r="F2599" i="20"/>
  <c r="C2600" i="20"/>
  <c r="D2600" i="20"/>
  <c r="E2600" i="20"/>
  <c r="F2600" i="20"/>
  <c r="C2601" i="20"/>
  <c r="D2601" i="20"/>
  <c r="E2601" i="20"/>
  <c r="F2601" i="20"/>
  <c r="C2602" i="20"/>
  <c r="D2602" i="20"/>
  <c r="E2602" i="20"/>
  <c r="F2602" i="20"/>
  <c r="C2603" i="20"/>
  <c r="D2603" i="20"/>
  <c r="E2603" i="20"/>
  <c r="F2603" i="20"/>
  <c r="C2604" i="20"/>
  <c r="D2604" i="20"/>
  <c r="E2604" i="20"/>
  <c r="F2604" i="20"/>
  <c r="C2605" i="20"/>
  <c r="D2605" i="20"/>
  <c r="E2605" i="20"/>
  <c r="F2605" i="20"/>
  <c r="C2606" i="20"/>
  <c r="D2606" i="20"/>
  <c r="E2606" i="20"/>
  <c r="F2606" i="20"/>
  <c r="C2607" i="20"/>
  <c r="D2607" i="20"/>
  <c r="E2607" i="20"/>
  <c r="F2607" i="20"/>
  <c r="C2608" i="20"/>
  <c r="D2608" i="20"/>
  <c r="E2608" i="20"/>
  <c r="F2608" i="20"/>
  <c r="C2609" i="20"/>
  <c r="D2609" i="20"/>
  <c r="E2609" i="20"/>
  <c r="F2609" i="20"/>
  <c r="C2610" i="20"/>
  <c r="D2610" i="20"/>
  <c r="E2610" i="20"/>
  <c r="F2610" i="20"/>
  <c r="C2611" i="20"/>
  <c r="D2611" i="20"/>
  <c r="E2611" i="20"/>
  <c r="F2611" i="20"/>
  <c r="C2612" i="20"/>
  <c r="D2612" i="20"/>
  <c r="E2612" i="20"/>
  <c r="F2612" i="20"/>
  <c r="C2613" i="20"/>
  <c r="D2613" i="20"/>
  <c r="E2613" i="20"/>
  <c r="F2613" i="20"/>
  <c r="C2614" i="20"/>
  <c r="D2614" i="20"/>
  <c r="E2614" i="20"/>
  <c r="F2614" i="20"/>
  <c r="C2615" i="20"/>
  <c r="D2615" i="20"/>
  <c r="E2615" i="20"/>
  <c r="F2615" i="20"/>
  <c r="C2616" i="20"/>
  <c r="D2616" i="20"/>
  <c r="E2616" i="20"/>
  <c r="F2616" i="20"/>
  <c r="C2617" i="20"/>
  <c r="D2617" i="20"/>
  <c r="E2617" i="20"/>
  <c r="F2617" i="20"/>
  <c r="C2618" i="20"/>
  <c r="D2618" i="20"/>
  <c r="E2618" i="20"/>
  <c r="F2618" i="20"/>
  <c r="C2619" i="20"/>
  <c r="D2619" i="20"/>
  <c r="E2619" i="20"/>
  <c r="F2619" i="20"/>
  <c r="C2620" i="20"/>
  <c r="D2620" i="20"/>
  <c r="E2620" i="20"/>
  <c r="F2620" i="20"/>
  <c r="C2621" i="20"/>
  <c r="D2621" i="20"/>
  <c r="E2621" i="20"/>
  <c r="F2621" i="20"/>
  <c r="C2622" i="20"/>
  <c r="D2622" i="20"/>
  <c r="E2622" i="20"/>
  <c r="F2622" i="20"/>
  <c r="C2623" i="20"/>
  <c r="D2623" i="20"/>
  <c r="E2623" i="20"/>
  <c r="F2623" i="20"/>
  <c r="C2624" i="20"/>
  <c r="D2624" i="20"/>
  <c r="E2624" i="20"/>
  <c r="F2624" i="20"/>
  <c r="C2625" i="20"/>
  <c r="D2625" i="20"/>
  <c r="E2625" i="20"/>
  <c r="F2625" i="20"/>
  <c r="C2626" i="20"/>
  <c r="D2626" i="20"/>
  <c r="E2626" i="20"/>
  <c r="F2626" i="20"/>
  <c r="C2627" i="20"/>
  <c r="D2627" i="20"/>
  <c r="E2627" i="20"/>
  <c r="F2627" i="20"/>
  <c r="C2628" i="20"/>
  <c r="D2628" i="20"/>
  <c r="E2628" i="20"/>
  <c r="F2628" i="20"/>
  <c r="C2629" i="20"/>
  <c r="D2629" i="20"/>
  <c r="E2629" i="20"/>
  <c r="F2629" i="20"/>
  <c r="C2630" i="20"/>
  <c r="D2630" i="20"/>
  <c r="E2630" i="20"/>
  <c r="F2630" i="20"/>
  <c r="C2631" i="20"/>
  <c r="D2631" i="20"/>
  <c r="E2631" i="20"/>
  <c r="F2631" i="20"/>
  <c r="C2632" i="20"/>
  <c r="D2632" i="20"/>
  <c r="E2632" i="20"/>
  <c r="F2632" i="20"/>
  <c r="C2633" i="20"/>
  <c r="D2633" i="20"/>
  <c r="E2633" i="20"/>
  <c r="F2633" i="20"/>
  <c r="C2634" i="20"/>
  <c r="D2634" i="20"/>
  <c r="E2634" i="20"/>
  <c r="F2634" i="20"/>
  <c r="C2635" i="20"/>
  <c r="D2635" i="20"/>
  <c r="E2635" i="20"/>
  <c r="F2635" i="20"/>
  <c r="C2636" i="20"/>
  <c r="D2636" i="20"/>
  <c r="E2636" i="20"/>
  <c r="F2636" i="20"/>
  <c r="C2637" i="20"/>
  <c r="D2637" i="20"/>
  <c r="E2637" i="20"/>
  <c r="F2637" i="20"/>
  <c r="C2638" i="20"/>
  <c r="D2638" i="20"/>
  <c r="E2638" i="20"/>
  <c r="F2638" i="20"/>
  <c r="C2639" i="20"/>
  <c r="D2639" i="20"/>
  <c r="E2639" i="20"/>
  <c r="F2639" i="20"/>
  <c r="C2640" i="20"/>
  <c r="D2640" i="20"/>
  <c r="E2640" i="20"/>
  <c r="F2640" i="20"/>
  <c r="C2641" i="20"/>
  <c r="D2641" i="20"/>
  <c r="E2641" i="20"/>
  <c r="F2641" i="20"/>
  <c r="C2642" i="20"/>
  <c r="D2642" i="20"/>
  <c r="E2642" i="20"/>
  <c r="F2642" i="20"/>
  <c r="C2643" i="20"/>
  <c r="D2643" i="20"/>
  <c r="E2643" i="20"/>
  <c r="F2643" i="20"/>
  <c r="C2644" i="20"/>
  <c r="D2644" i="20"/>
  <c r="E2644" i="20"/>
  <c r="F2644" i="20"/>
  <c r="C2645" i="20"/>
  <c r="D2645" i="20"/>
  <c r="E2645" i="20"/>
  <c r="F2645" i="20"/>
  <c r="C2646" i="20"/>
  <c r="D2646" i="20"/>
  <c r="E2646" i="20"/>
  <c r="F2646" i="20"/>
  <c r="C2647" i="20"/>
  <c r="D2647" i="20"/>
  <c r="E2647" i="20"/>
  <c r="F2647" i="20"/>
  <c r="C2648" i="20"/>
  <c r="D2648" i="20"/>
  <c r="E2648" i="20"/>
  <c r="F2648" i="20"/>
  <c r="C2649" i="20"/>
  <c r="D2649" i="20"/>
  <c r="E2649" i="20"/>
  <c r="F2649" i="20"/>
  <c r="C2650" i="20"/>
  <c r="D2650" i="20"/>
  <c r="E2650" i="20"/>
  <c r="F2650" i="20"/>
  <c r="C2651" i="20"/>
  <c r="D2651" i="20"/>
  <c r="E2651" i="20"/>
  <c r="F2651" i="20"/>
  <c r="C2652" i="20"/>
  <c r="D2652" i="20"/>
  <c r="E2652" i="20"/>
  <c r="F2652" i="20"/>
  <c r="C2653" i="20"/>
  <c r="D2653" i="20"/>
  <c r="E2653" i="20"/>
  <c r="F2653" i="20"/>
  <c r="C2654" i="20"/>
  <c r="D2654" i="20"/>
  <c r="E2654" i="20"/>
  <c r="F2654" i="20"/>
  <c r="C2655" i="20"/>
  <c r="D2655" i="20"/>
  <c r="E2655" i="20"/>
  <c r="F2655" i="20"/>
  <c r="C2656" i="20"/>
  <c r="D2656" i="20"/>
  <c r="E2656" i="20"/>
  <c r="F2656" i="20"/>
  <c r="C2657" i="20"/>
  <c r="D2657" i="20"/>
  <c r="E2657" i="20"/>
  <c r="F2657" i="20"/>
  <c r="C2658" i="20"/>
  <c r="D2658" i="20"/>
  <c r="E2658" i="20"/>
  <c r="F2658" i="20"/>
  <c r="C2659" i="20"/>
  <c r="D2659" i="20"/>
  <c r="E2659" i="20"/>
  <c r="F2659" i="20"/>
  <c r="C2660" i="20"/>
  <c r="D2660" i="20"/>
  <c r="E2660" i="20"/>
  <c r="F2660" i="20"/>
  <c r="C2661" i="20"/>
  <c r="D2661" i="20"/>
  <c r="E2661" i="20"/>
  <c r="F2661" i="20"/>
  <c r="C2662" i="20"/>
  <c r="D2662" i="20"/>
  <c r="E2662" i="20"/>
  <c r="F2662" i="20"/>
  <c r="C2663" i="20"/>
  <c r="D2663" i="20"/>
  <c r="E2663" i="20"/>
  <c r="F2663" i="20"/>
  <c r="C2664" i="20"/>
  <c r="D2664" i="20"/>
  <c r="E2664" i="20"/>
  <c r="F2664" i="20"/>
  <c r="C2665" i="20"/>
  <c r="D2665" i="20"/>
  <c r="E2665" i="20"/>
  <c r="F2665" i="20"/>
  <c r="C2666" i="20"/>
  <c r="D2666" i="20"/>
  <c r="E2666" i="20"/>
  <c r="F2666" i="20"/>
  <c r="C2667" i="20"/>
  <c r="D2667" i="20"/>
  <c r="E2667" i="20"/>
  <c r="F2667" i="20"/>
  <c r="C2668" i="20"/>
  <c r="D2668" i="20"/>
  <c r="E2668" i="20"/>
  <c r="F2668" i="20"/>
  <c r="C2669" i="20"/>
  <c r="D2669" i="20"/>
  <c r="E2669" i="20"/>
  <c r="F2669" i="20"/>
  <c r="C2670" i="20"/>
  <c r="D2670" i="20"/>
  <c r="E2670" i="20"/>
  <c r="F2670" i="20"/>
  <c r="C2671" i="20"/>
  <c r="D2671" i="20"/>
  <c r="E2671" i="20"/>
  <c r="F2671" i="20"/>
  <c r="C2672" i="20"/>
  <c r="D2672" i="20"/>
  <c r="E2672" i="20"/>
  <c r="F2672" i="20"/>
  <c r="C2673" i="20"/>
  <c r="D2673" i="20"/>
  <c r="E2673" i="20"/>
  <c r="F2673" i="20"/>
  <c r="C2674" i="20"/>
  <c r="D2674" i="20"/>
  <c r="E2674" i="20"/>
  <c r="F2674" i="20"/>
  <c r="C2675" i="20"/>
  <c r="D2675" i="20"/>
  <c r="E2675" i="20"/>
  <c r="F2675" i="20"/>
  <c r="C2676" i="20"/>
  <c r="D2676" i="20"/>
  <c r="E2676" i="20"/>
  <c r="F2676" i="20"/>
  <c r="C2677" i="20"/>
  <c r="D2677" i="20"/>
  <c r="E2677" i="20"/>
  <c r="F2677" i="20"/>
  <c r="C2678" i="20"/>
  <c r="D2678" i="20"/>
  <c r="E2678" i="20"/>
  <c r="F2678" i="20"/>
  <c r="C2679" i="20"/>
  <c r="D2679" i="20"/>
  <c r="E2679" i="20"/>
  <c r="F2679" i="20"/>
  <c r="C2680" i="20"/>
  <c r="D2680" i="20"/>
  <c r="E2680" i="20"/>
  <c r="F2680" i="20"/>
  <c r="C2681" i="20"/>
  <c r="D2681" i="20"/>
  <c r="E2681" i="20"/>
  <c r="F2681" i="20"/>
  <c r="C2682" i="20"/>
  <c r="D2682" i="20"/>
  <c r="E2682" i="20"/>
  <c r="F2682" i="20"/>
  <c r="C2683" i="20"/>
  <c r="D2683" i="20"/>
  <c r="E2683" i="20"/>
  <c r="F2683" i="20"/>
  <c r="C2684" i="20"/>
  <c r="D2684" i="20"/>
  <c r="E2684" i="20"/>
  <c r="F2684" i="20"/>
  <c r="C2685" i="20"/>
  <c r="D2685" i="20"/>
  <c r="E2685" i="20"/>
  <c r="F2685" i="20"/>
  <c r="C2686" i="20"/>
  <c r="D2686" i="20"/>
  <c r="E2686" i="20"/>
  <c r="F2686" i="20"/>
  <c r="C2687" i="20"/>
  <c r="D2687" i="20"/>
  <c r="E2687" i="20"/>
  <c r="F2687" i="20"/>
  <c r="C2688" i="20"/>
  <c r="D2688" i="20"/>
  <c r="E2688" i="20"/>
  <c r="F2688" i="20"/>
  <c r="C2689" i="20"/>
  <c r="D2689" i="20"/>
  <c r="E2689" i="20"/>
  <c r="F2689" i="20"/>
  <c r="C2690" i="20"/>
  <c r="D2690" i="20"/>
  <c r="E2690" i="20"/>
  <c r="F2690" i="20"/>
  <c r="C2691" i="20"/>
  <c r="D2691" i="20"/>
  <c r="E2691" i="20"/>
  <c r="F2691" i="20"/>
  <c r="C2692" i="20"/>
  <c r="D2692" i="20"/>
  <c r="E2692" i="20"/>
  <c r="F2692" i="20"/>
  <c r="C2693" i="20"/>
  <c r="D2693" i="20"/>
  <c r="E2693" i="20"/>
  <c r="F2693" i="20"/>
  <c r="C2694" i="20"/>
  <c r="D2694" i="20"/>
  <c r="E2694" i="20"/>
  <c r="F2694" i="20"/>
  <c r="C2695" i="20"/>
  <c r="D2695" i="20"/>
  <c r="E2695" i="20"/>
  <c r="F2695" i="20"/>
  <c r="C2696" i="20"/>
  <c r="D2696" i="20"/>
  <c r="E2696" i="20"/>
  <c r="F2696" i="20"/>
  <c r="C2697" i="20"/>
  <c r="D2697" i="20"/>
  <c r="E2697" i="20"/>
  <c r="F2697" i="20"/>
  <c r="C2698" i="20"/>
  <c r="D2698" i="20"/>
  <c r="E2698" i="20"/>
  <c r="F2698" i="20"/>
  <c r="C2699" i="20"/>
  <c r="D2699" i="20"/>
  <c r="E2699" i="20"/>
  <c r="F2699" i="20"/>
  <c r="C2700" i="20"/>
  <c r="D2700" i="20"/>
  <c r="E2700" i="20"/>
  <c r="F2700" i="20"/>
  <c r="C2701" i="20"/>
  <c r="D2701" i="20"/>
  <c r="E2701" i="20"/>
  <c r="F2701" i="20"/>
  <c r="C2702" i="20"/>
  <c r="D2702" i="20"/>
  <c r="E2702" i="20"/>
  <c r="F2702" i="20"/>
  <c r="C2703" i="20"/>
  <c r="D2703" i="20"/>
  <c r="E2703" i="20"/>
  <c r="F2703" i="20"/>
  <c r="C2704" i="20"/>
  <c r="D2704" i="20"/>
  <c r="E2704" i="20"/>
  <c r="F2704" i="20"/>
  <c r="C2705" i="20"/>
  <c r="D2705" i="20"/>
  <c r="E2705" i="20"/>
  <c r="F2705" i="20"/>
  <c r="C2706" i="20"/>
  <c r="D2706" i="20"/>
  <c r="E2706" i="20"/>
  <c r="F2706" i="20"/>
  <c r="C2707" i="20"/>
  <c r="D2707" i="20"/>
  <c r="E2707" i="20"/>
  <c r="F2707" i="20"/>
  <c r="C2708" i="20"/>
  <c r="D2708" i="20"/>
  <c r="E2708" i="20"/>
  <c r="F2708" i="20"/>
  <c r="C2709" i="20"/>
  <c r="D2709" i="20"/>
  <c r="E2709" i="20"/>
  <c r="F2709" i="20"/>
  <c r="C2710" i="20"/>
  <c r="D2710" i="20"/>
  <c r="E2710" i="20"/>
  <c r="F2710" i="20"/>
  <c r="C2711" i="20"/>
  <c r="D2711" i="20"/>
  <c r="E2711" i="20"/>
  <c r="F2711" i="20"/>
  <c r="C2712" i="20"/>
  <c r="D2712" i="20"/>
  <c r="E2712" i="20"/>
  <c r="F2712" i="20"/>
  <c r="C2713" i="20"/>
  <c r="D2713" i="20"/>
  <c r="E2713" i="20"/>
  <c r="F2713" i="20"/>
  <c r="C2714" i="20"/>
  <c r="D2714" i="20"/>
  <c r="E2714" i="20"/>
  <c r="F2714" i="20"/>
  <c r="C2715" i="20"/>
  <c r="D2715" i="20"/>
  <c r="E2715" i="20"/>
  <c r="F2715" i="20"/>
  <c r="C2716" i="20"/>
  <c r="D2716" i="20"/>
  <c r="E2716" i="20"/>
  <c r="F2716" i="20"/>
  <c r="C2717" i="20"/>
  <c r="D2717" i="20"/>
  <c r="E2717" i="20"/>
  <c r="F2717" i="20"/>
  <c r="C2718" i="20"/>
  <c r="D2718" i="20"/>
  <c r="E2718" i="20"/>
  <c r="F2718" i="20"/>
  <c r="C2719" i="20"/>
  <c r="D2719" i="20"/>
  <c r="E2719" i="20"/>
  <c r="F2719" i="20"/>
  <c r="C2720" i="20"/>
  <c r="D2720" i="20"/>
  <c r="E2720" i="20"/>
  <c r="F2720" i="20"/>
  <c r="C2721" i="20"/>
  <c r="D2721" i="20"/>
  <c r="E2721" i="20"/>
  <c r="F2721" i="20"/>
  <c r="C2722" i="20"/>
  <c r="D2722" i="20"/>
  <c r="E2722" i="20"/>
  <c r="F2722" i="20"/>
  <c r="C2723" i="20"/>
  <c r="D2723" i="20"/>
  <c r="E2723" i="20"/>
  <c r="F2723" i="20"/>
  <c r="C2724" i="20"/>
  <c r="D2724" i="20"/>
  <c r="E2724" i="20"/>
  <c r="F2724" i="20"/>
  <c r="C2725" i="20"/>
  <c r="D2725" i="20"/>
  <c r="E2725" i="20"/>
  <c r="F2725" i="20"/>
  <c r="C2726" i="20"/>
  <c r="D2726" i="20"/>
  <c r="E2726" i="20"/>
  <c r="F2726" i="20"/>
  <c r="C2727" i="20"/>
  <c r="D2727" i="20"/>
  <c r="E2727" i="20"/>
  <c r="F2727" i="20"/>
  <c r="C2728" i="20"/>
  <c r="D2728" i="20"/>
  <c r="E2728" i="20"/>
  <c r="F2728" i="20"/>
  <c r="C2729" i="20"/>
  <c r="D2729" i="20"/>
  <c r="E2729" i="20"/>
  <c r="F2729" i="20"/>
  <c r="C2730" i="20"/>
  <c r="D2730" i="20"/>
  <c r="E2730" i="20"/>
  <c r="F2730" i="20"/>
  <c r="C2731" i="20"/>
  <c r="D2731" i="20"/>
  <c r="E2731" i="20"/>
  <c r="F2731" i="20"/>
  <c r="C2732" i="20"/>
  <c r="D2732" i="20"/>
  <c r="E2732" i="20"/>
  <c r="F2732" i="20"/>
  <c r="C2733" i="20"/>
  <c r="D2733" i="20"/>
  <c r="E2733" i="20"/>
  <c r="F2733" i="20"/>
  <c r="C2734" i="20"/>
  <c r="D2734" i="20"/>
  <c r="E2734" i="20"/>
  <c r="F2734" i="20"/>
  <c r="C2735" i="20"/>
  <c r="D2735" i="20"/>
  <c r="E2735" i="20"/>
  <c r="F2735" i="20"/>
  <c r="C2736" i="20"/>
  <c r="D2736" i="20"/>
  <c r="E2736" i="20"/>
  <c r="F2736" i="20"/>
  <c r="C2737" i="20"/>
  <c r="D2737" i="20"/>
  <c r="E2737" i="20"/>
  <c r="F2737" i="20"/>
  <c r="C2738" i="20"/>
  <c r="D2738" i="20"/>
  <c r="E2738" i="20"/>
  <c r="F2738" i="20"/>
  <c r="C2739" i="20"/>
  <c r="D2739" i="20"/>
  <c r="E2739" i="20"/>
  <c r="F2739" i="20"/>
  <c r="C2740" i="20"/>
  <c r="D2740" i="20"/>
  <c r="E2740" i="20"/>
  <c r="F2740" i="20"/>
  <c r="C2741" i="20"/>
  <c r="D2741" i="20"/>
  <c r="E2741" i="20"/>
  <c r="F2741" i="20"/>
  <c r="C2742" i="20"/>
  <c r="D2742" i="20"/>
  <c r="E2742" i="20"/>
  <c r="F2742" i="20"/>
  <c r="C2743" i="20"/>
  <c r="D2743" i="20"/>
  <c r="E2743" i="20"/>
  <c r="F2743" i="20"/>
  <c r="C2744" i="20"/>
  <c r="D2744" i="20"/>
  <c r="E2744" i="20"/>
  <c r="F2744" i="20"/>
  <c r="C2745" i="20"/>
  <c r="D2745" i="20"/>
  <c r="E2745" i="20"/>
  <c r="F2745" i="20"/>
  <c r="C2746" i="20"/>
  <c r="D2746" i="20"/>
  <c r="E2746" i="20"/>
  <c r="F2746" i="20"/>
  <c r="C2747" i="20"/>
  <c r="D2747" i="20"/>
  <c r="E2747" i="20"/>
  <c r="F2747" i="20"/>
  <c r="C2748" i="20"/>
  <c r="D2748" i="20"/>
  <c r="E2748" i="20"/>
  <c r="F2748" i="20"/>
  <c r="C2749" i="20"/>
  <c r="D2749" i="20"/>
  <c r="E2749" i="20"/>
  <c r="F2749" i="20"/>
  <c r="C2750" i="20"/>
  <c r="D2750" i="20"/>
  <c r="E2750" i="20"/>
  <c r="F2750" i="20"/>
  <c r="C2751" i="20"/>
  <c r="D2751" i="20"/>
  <c r="E2751" i="20"/>
  <c r="F2751" i="20"/>
  <c r="C2752" i="20"/>
  <c r="D2752" i="20"/>
  <c r="E2752" i="20"/>
  <c r="F2752" i="20"/>
  <c r="C2753" i="20"/>
  <c r="D2753" i="20"/>
  <c r="E2753" i="20"/>
  <c r="F2753" i="20"/>
  <c r="C2754" i="20"/>
  <c r="D2754" i="20"/>
  <c r="E2754" i="20"/>
  <c r="F2754" i="20"/>
  <c r="C2755" i="20"/>
  <c r="D2755" i="20"/>
  <c r="E2755" i="20"/>
  <c r="F2755" i="20"/>
  <c r="C2756" i="20"/>
  <c r="D2756" i="20"/>
  <c r="E2756" i="20"/>
  <c r="F2756" i="20"/>
  <c r="C2757" i="20"/>
  <c r="D2757" i="20"/>
  <c r="E2757" i="20"/>
  <c r="F2757" i="20"/>
  <c r="C2758" i="20"/>
  <c r="D2758" i="20"/>
  <c r="E2758" i="20"/>
  <c r="F2758" i="20"/>
  <c r="C2759" i="20"/>
  <c r="D2759" i="20"/>
  <c r="E2759" i="20"/>
  <c r="F2759" i="20"/>
  <c r="C2760" i="20"/>
  <c r="D2760" i="20"/>
  <c r="E2760" i="20"/>
  <c r="F2760" i="20"/>
  <c r="C2761" i="20"/>
  <c r="D2761" i="20"/>
  <c r="E2761" i="20"/>
  <c r="F2761" i="20"/>
  <c r="C2762" i="20"/>
  <c r="D2762" i="20"/>
  <c r="E2762" i="20"/>
  <c r="F2762" i="20"/>
  <c r="C2763" i="20"/>
  <c r="D2763" i="20"/>
  <c r="E2763" i="20"/>
  <c r="F2763" i="20"/>
  <c r="C2764" i="20"/>
  <c r="D2764" i="20"/>
  <c r="E2764" i="20"/>
  <c r="F2764" i="20"/>
  <c r="C2765" i="20"/>
  <c r="D2765" i="20"/>
  <c r="E2765" i="20"/>
  <c r="F2765" i="20"/>
  <c r="C2766" i="20"/>
  <c r="D2766" i="20"/>
  <c r="E2766" i="20"/>
  <c r="F2766" i="20"/>
  <c r="C2767" i="20"/>
  <c r="D2767" i="20"/>
  <c r="E2767" i="20"/>
  <c r="F2767" i="20"/>
  <c r="C2768" i="20"/>
  <c r="D2768" i="20"/>
  <c r="E2768" i="20"/>
  <c r="F2768" i="20"/>
  <c r="C2769" i="20"/>
  <c r="D2769" i="20"/>
  <c r="E2769" i="20"/>
  <c r="F2769" i="20"/>
  <c r="C2770" i="20"/>
  <c r="D2770" i="20"/>
  <c r="E2770" i="20"/>
  <c r="F2770" i="20"/>
  <c r="C2771" i="20"/>
  <c r="D2771" i="20"/>
  <c r="E2771" i="20"/>
  <c r="F2771" i="20"/>
  <c r="C2772" i="20"/>
  <c r="D2772" i="20"/>
  <c r="E2772" i="20"/>
  <c r="F2772" i="20"/>
  <c r="C2773" i="20"/>
  <c r="D2773" i="20"/>
  <c r="E2773" i="20"/>
  <c r="F2773" i="20"/>
  <c r="C2774" i="20"/>
  <c r="D2774" i="20"/>
  <c r="E2774" i="20"/>
  <c r="F2774" i="20"/>
  <c r="C2775" i="20"/>
  <c r="D2775" i="20"/>
  <c r="E2775" i="20"/>
  <c r="F2775" i="20"/>
  <c r="C2776" i="20"/>
  <c r="D2776" i="20"/>
  <c r="E2776" i="20"/>
  <c r="F2776" i="20"/>
  <c r="C2777" i="20"/>
  <c r="D2777" i="20"/>
  <c r="E2777" i="20"/>
  <c r="F2777" i="20"/>
  <c r="C2778" i="20"/>
  <c r="D2778" i="20"/>
  <c r="E2778" i="20"/>
  <c r="F2778" i="20"/>
  <c r="C2779" i="20"/>
  <c r="D2779" i="20"/>
  <c r="E2779" i="20"/>
  <c r="F2779" i="20"/>
  <c r="C2780" i="20"/>
  <c r="D2780" i="20"/>
  <c r="E2780" i="20"/>
  <c r="F2780" i="20"/>
  <c r="C2781" i="20"/>
  <c r="D2781" i="20"/>
  <c r="E2781" i="20"/>
  <c r="F2781" i="20"/>
  <c r="C2782" i="20"/>
  <c r="D2782" i="20"/>
  <c r="E2782" i="20"/>
  <c r="F2782" i="20"/>
  <c r="C2783" i="20"/>
  <c r="D2783" i="20"/>
  <c r="E2783" i="20"/>
  <c r="F2783" i="20"/>
  <c r="C2784" i="20"/>
  <c r="D2784" i="20"/>
  <c r="E2784" i="20"/>
  <c r="F2784" i="20"/>
  <c r="C2785" i="20"/>
  <c r="D2785" i="20"/>
  <c r="E2785" i="20"/>
  <c r="F2785" i="20"/>
  <c r="C2786" i="20"/>
  <c r="D2786" i="20"/>
  <c r="E2786" i="20"/>
  <c r="F2786" i="20"/>
  <c r="C2787" i="20"/>
  <c r="D2787" i="20"/>
  <c r="E2787" i="20"/>
  <c r="F2787" i="20"/>
  <c r="C2788" i="20"/>
  <c r="D2788" i="20"/>
  <c r="E2788" i="20"/>
  <c r="F2788" i="20"/>
  <c r="C2789" i="20"/>
  <c r="D2789" i="20"/>
  <c r="E2789" i="20"/>
  <c r="F2789" i="20"/>
  <c r="C2790" i="20"/>
  <c r="D2790" i="20"/>
  <c r="E2790" i="20"/>
  <c r="F2790" i="20"/>
  <c r="C2791" i="20"/>
  <c r="D2791" i="20"/>
  <c r="E2791" i="20"/>
  <c r="F2791" i="20"/>
  <c r="C2792" i="20"/>
  <c r="D2792" i="20"/>
  <c r="E2792" i="20"/>
  <c r="F2792" i="20"/>
  <c r="C2793" i="20"/>
  <c r="D2793" i="20"/>
  <c r="E2793" i="20"/>
  <c r="F2793" i="20"/>
  <c r="C2794" i="20"/>
  <c r="D2794" i="20"/>
  <c r="E2794" i="20"/>
  <c r="F2794" i="20"/>
  <c r="C2795" i="20"/>
  <c r="D2795" i="20"/>
  <c r="E2795" i="20"/>
  <c r="F2795" i="20"/>
  <c r="C2796" i="20"/>
  <c r="D2796" i="20"/>
  <c r="E2796" i="20"/>
  <c r="F2796" i="20"/>
  <c r="C2797" i="20"/>
  <c r="D2797" i="20"/>
  <c r="E2797" i="20"/>
  <c r="F2797" i="20"/>
  <c r="C2798" i="20"/>
  <c r="D2798" i="20"/>
  <c r="E2798" i="20"/>
  <c r="F2798" i="20"/>
  <c r="C2799" i="20"/>
  <c r="D2799" i="20"/>
  <c r="E2799" i="20"/>
  <c r="F2799" i="20"/>
  <c r="C2800" i="20"/>
  <c r="D2800" i="20"/>
  <c r="E2800" i="20"/>
  <c r="F2800" i="20"/>
  <c r="C2801" i="20"/>
  <c r="D2801" i="20"/>
  <c r="E2801" i="20"/>
  <c r="F2801" i="20"/>
  <c r="C2802" i="20"/>
  <c r="D2802" i="20"/>
  <c r="E2802" i="20"/>
  <c r="F2802" i="20"/>
  <c r="C2803" i="20"/>
  <c r="D2803" i="20"/>
  <c r="E2803" i="20"/>
  <c r="F2803" i="20"/>
  <c r="C2804" i="20"/>
  <c r="D2804" i="20"/>
  <c r="E2804" i="20"/>
  <c r="F2804" i="20"/>
  <c r="C2805" i="20"/>
  <c r="D2805" i="20"/>
  <c r="E2805" i="20"/>
  <c r="F2805" i="20"/>
  <c r="C2806" i="20"/>
  <c r="D2806" i="20"/>
  <c r="E2806" i="20"/>
  <c r="F2806" i="20"/>
  <c r="C2807" i="20"/>
  <c r="D2807" i="20"/>
  <c r="E2807" i="20"/>
  <c r="F2807" i="20"/>
  <c r="C2808" i="20"/>
  <c r="D2808" i="20"/>
  <c r="E2808" i="20"/>
  <c r="F2808" i="20"/>
  <c r="C2809" i="20"/>
  <c r="D2809" i="20"/>
  <c r="E2809" i="20"/>
  <c r="F2809" i="20"/>
  <c r="C2810" i="20"/>
  <c r="D2810" i="20"/>
  <c r="E2810" i="20"/>
  <c r="F2810" i="20"/>
  <c r="C2811" i="20"/>
  <c r="D2811" i="20"/>
  <c r="E2811" i="20"/>
  <c r="F2811" i="20"/>
  <c r="C2812" i="20"/>
  <c r="D2812" i="20"/>
  <c r="E2812" i="20"/>
  <c r="F2812" i="20"/>
  <c r="C2813" i="20"/>
  <c r="D2813" i="20"/>
  <c r="E2813" i="20"/>
  <c r="F2813" i="20"/>
  <c r="C2814" i="20"/>
  <c r="D2814" i="20"/>
  <c r="E2814" i="20"/>
  <c r="F2814" i="20"/>
  <c r="C2815" i="20"/>
  <c r="D2815" i="20"/>
  <c r="E2815" i="20"/>
  <c r="F2815" i="20"/>
  <c r="C2816" i="20"/>
  <c r="D2816" i="20"/>
  <c r="E2816" i="20"/>
  <c r="F2816" i="20"/>
  <c r="C2817" i="20"/>
  <c r="D2817" i="20"/>
  <c r="E2817" i="20"/>
  <c r="F2817" i="20"/>
  <c r="C2818" i="20"/>
  <c r="D2818" i="20"/>
  <c r="E2818" i="20"/>
  <c r="F2818" i="20"/>
  <c r="C2819" i="20"/>
  <c r="D2819" i="20"/>
  <c r="E2819" i="20"/>
  <c r="F2819" i="20"/>
  <c r="C2820" i="20"/>
  <c r="D2820" i="20"/>
  <c r="E2820" i="20"/>
  <c r="F2820" i="20"/>
  <c r="C2821" i="20"/>
  <c r="D2821" i="20"/>
  <c r="E2821" i="20"/>
  <c r="F2821" i="20"/>
  <c r="C2822" i="20"/>
  <c r="D2822" i="20"/>
  <c r="E2822" i="20"/>
  <c r="F2822" i="20"/>
  <c r="C2823" i="20"/>
  <c r="D2823" i="20"/>
  <c r="E2823" i="20"/>
  <c r="F2823" i="20"/>
  <c r="C2824" i="20"/>
  <c r="D2824" i="20"/>
  <c r="E2824" i="20"/>
  <c r="F2824" i="20"/>
  <c r="C2825" i="20"/>
  <c r="D2825" i="20"/>
  <c r="E2825" i="20"/>
  <c r="F2825" i="20"/>
  <c r="C2826" i="20"/>
  <c r="D2826" i="20"/>
  <c r="E2826" i="20"/>
  <c r="F2826" i="20"/>
  <c r="C2827" i="20"/>
  <c r="D2827" i="20"/>
  <c r="E2827" i="20"/>
  <c r="F2827" i="20"/>
  <c r="C2828" i="20"/>
  <c r="D2828" i="20"/>
  <c r="E2828" i="20"/>
  <c r="F2828" i="20"/>
  <c r="C2829" i="20"/>
  <c r="D2829" i="20"/>
  <c r="E2829" i="20"/>
  <c r="F2829" i="20"/>
  <c r="C2830" i="20"/>
  <c r="D2830" i="20"/>
  <c r="E2830" i="20"/>
  <c r="F2830" i="20"/>
  <c r="C2831" i="20"/>
  <c r="D2831" i="20"/>
  <c r="E2831" i="20"/>
  <c r="F2831" i="20"/>
  <c r="C2832" i="20"/>
  <c r="D2832" i="20"/>
  <c r="E2832" i="20"/>
  <c r="F2832" i="20"/>
  <c r="C2833" i="20"/>
  <c r="D2833" i="20"/>
  <c r="E2833" i="20"/>
  <c r="F2833" i="20"/>
  <c r="C2834" i="20"/>
  <c r="D2834" i="20"/>
  <c r="E2834" i="20"/>
  <c r="F2834" i="20"/>
  <c r="C2835" i="20"/>
  <c r="D2835" i="20"/>
  <c r="E2835" i="20"/>
  <c r="F2835" i="20"/>
  <c r="C2836" i="20"/>
  <c r="D2836" i="20"/>
  <c r="E2836" i="20"/>
  <c r="F2836" i="20"/>
  <c r="C2837" i="20"/>
  <c r="D2837" i="20"/>
  <c r="E2837" i="20"/>
  <c r="F2837" i="20"/>
  <c r="C2838" i="20"/>
  <c r="D2838" i="20"/>
  <c r="E2838" i="20"/>
  <c r="F2838" i="20"/>
  <c r="C2839" i="20"/>
  <c r="D2839" i="20"/>
  <c r="E2839" i="20"/>
  <c r="F2839" i="20"/>
  <c r="C2840" i="20"/>
  <c r="D2840" i="20"/>
  <c r="E2840" i="20"/>
  <c r="F2840" i="20"/>
  <c r="C2841" i="20"/>
  <c r="D2841" i="20"/>
  <c r="E2841" i="20"/>
  <c r="F2841" i="20"/>
  <c r="C2842" i="20"/>
  <c r="D2842" i="20"/>
  <c r="E2842" i="20"/>
  <c r="F2842" i="20"/>
  <c r="C2843" i="20"/>
  <c r="D2843" i="20"/>
  <c r="E2843" i="20"/>
  <c r="F2843" i="20"/>
  <c r="C2844" i="20"/>
  <c r="D2844" i="20"/>
  <c r="E2844" i="20"/>
  <c r="F2844" i="20"/>
  <c r="C2845" i="20"/>
  <c r="D2845" i="20"/>
  <c r="E2845" i="20"/>
  <c r="F2845" i="20"/>
  <c r="C2846" i="20"/>
  <c r="D2846" i="20"/>
  <c r="E2846" i="20"/>
  <c r="F2846" i="20"/>
  <c r="C2847" i="20"/>
  <c r="D2847" i="20"/>
  <c r="E2847" i="20"/>
  <c r="F2847" i="20"/>
  <c r="C2848" i="20"/>
  <c r="D2848" i="20"/>
  <c r="E2848" i="20"/>
  <c r="F2848" i="20"/>
  <c r="C2849" i="20"/>
  <c r="D2849" i="20"/>
  <c r="E2849" i="20"/>
  <c r="F2849" i="20"/>
  <c r="C2850" i="20"/>
  <c r="D2850" i="20"/>
  <c r="E2850" i="20"/>
  <c r="F2850" i="20"/>
  <c r="C2851" i="20"/>
  <c r="D2851" i="20"/>
  <c r="E2851" i="20"/>
  <c r="F2851" i="20"/>
  <c r="C2852" i="20"/>
  <c r="D2852" i="20"/>
  <c r="E2852" i="20"/>
  <c r="F2852" i="20"/>
  <c r="C2853" i="20"/>
  <c r="D2853" i="20"/>
  <c r="E2853" i="20"/>
  <c r="F2853" i="20"/>
  <c r="C2854" i="20"/>
  <c r="D2854" i="20"/>
  <c r="E2854" i="20"/>
  <c r="F2854" i="20"/>
  <c r="C2855" i="20"/>
  <c r="D2855" i="20"/>
  <c r="E2855" i="20"/>
  <c r="F2855" i="20"/>
  <c r="C2856" i="20"/>
  <c r="D2856" i="20"/>
  <c r="E2856" i="20"/>
  <c r="F2856" i="20"/>
  <c r="C2857" i="20"/>
  <c r="D2857" i="20"/>
  <c r="E2857" i="20"/>
  <c r="F2857" i="20"/>
  <c r="C2858" i="20"/>
  <c r="D2858" i="20"/>
  <c r="E2858" i="20"/>
  <c r="F2858" i="20"/>
  <c r="C2859" i="20"/>
  <c r="D2859" i="20"/>
  <c r="E2859" i="20"/>
  <c r="F2859" i="20"/>
  <c r="C2860" i="20"/>
  <c r="D2860" i="20"/>
  <c r="E2860" i="20"/>
  <c r="F2860" i="20"/>
  <c r="C2861" i="20"/>
  <c r="D2861" i="20"/>
  <c r="E2861" i="20"/>
  <c r="F2861" i="20"/>
  <c r="C2862" i="20"/>
  <c r="D2862" i="20"/>
  <c r="E2862" i="20"/>
  <c r="F2862" i="20"/>
  <c r="C2863" i="20"/>
  <c r="D2863" i="20"/>
  <c r="E2863" i="20"/>
  <c r="F2863" i="20"/>
  <c r="C2864" i="20"/>
  <c r="D2864" i="20"/>
  <c r="E2864" i="20"/>
  <c r="F2864" i="20"/>
  <c r="C2865" i="20"/>
  <c r="D2865" i="20"/>
  <c r="E2865" i="20"/>
  <c r="F2865" i="20"/>
  <c r="C2866" i="20"/>
  <c r="D2866" i="20"/>
  <c r="E2866" i="20"/>
  <c r="F2866" i="20"/>
  <c r="C2867" i="20"/>
  <c r="D2867" i="20"/>
  <c r="E2867" i="20"/>
  <c r="F2867" i="20"/>
  <c r="C2868" i="20"/>
  <c r="D2868" i="20"/>
  <c r="E2868" i="20"/>
  <c r="F2868" i="20"/>
  <c r="C2869" i="20"/>
  <c r="D2869" i="20"/>
  <c r="E2869" i="20"/>
  <c r="F2869" i="20"/>
  <c r="C2870" i="20"/>
  <c r="D2870" i="20"/>
  <c r="E2870" i="20"/>
  <c r="F2870" i="20"/>
  <c r="C2871" i="20"/>
  <c r="D2871" i="20"/>
  <c r="E2871" i="20"/>
  <c r="F2871" i="20"/>
  <c r="C2872" i="20"/>
  <c r="D2872" i="20"/>
  <c r="E2872" i="20"/>
  <c r="F2872" i="20"/>
  <c r="C2873" i="20"/>
  <c r="D2873" i="20"/>
  <c r="E2873" i="20"/>
  <c r="F2873" i="20"/>
  <c r="C2874" i="20"/>
  <c r="D2874" i="20"/>
  <c r="E2874" i="20"/>
  <c r="F2874" i="20"/>
  <c r="C2875" i="20"/>
  <c r="D2875" i="20"/>
  <c r="E2875" i="20"/>
  <c r="F2875" i="20"/>
  <c r="C2876" i="20"/>
  <c r="D2876" i="20"/>
  <c r="E2876" i="20"/>
  <c r="F2876" i="20"/>
  <c r="C2877" i="20"/>
  <c r="D2877" i="20"/>
  <c r="E2877" i="20"/>
  <c r="F2877" i="20"/>
  <c r="C2878" i="20"/>
  <c r="D2878" i="20"/>
  <c r="E2878" i="20"/>
  <c r="F2878" i="20"/>
  <c r="C2879" i="20"/>
  <c r="D2879" i="20"/>
  <c r="E2879" i="20"/>
  <c r="F2879" i="20"/>
  <c r="C2880" i="20"/>
  <c r="D2880" i="20"/>
  <c r="E2880" i="20"/>
  <c r="F2880" i="20"/>
  <c r="C2881" i="20"/>
  <c r="D2881" i="20"/>
  <c r="E2881" i="20"/>
  <c r="F2881" i="20"/>
  <c r="C2882" i="20"/>
  <c r="D2882" i="20"/>
  <c r="E2882" i="20"/>
  <c r="F2882" i="20"/>
  <c r="C2883" i="20"/>
  <c r="D2883" i="20"/>
  <c r="E2883" i="20"/>
  <c r="F2883" i="20"/>
  <c r="C2884" i="20"/>
  <c r="D2884" i="20"/>
  <c r="E2884" i="20"/>
  <c r="F2884" i="20"/>
  <c r="C2885" i="20"/>
  <c r="D2885" i="20"/>
  <c r="E2885" i="20"/>
  <c r="F2885" i="20"/>
  <c r="C2886" i="20"/>
  <c r="D2886" i="20"/>
  <c r="E2886" i="20"/>
  <c r="F2886" i="20"/>
  <c r="C2887" i="20"/>
  <c r="D2887" i="20"/>
  <c r="E2887" i="20"/>
  <c r="F2887" i="20"/>
  <c r="C2888" i="20"/>
  <c r="D2888" i="20"/>
  <c r="E2888" i="20"/>
  <c r="F2888" i="20"/>
  <c r="C2889" i="20"/>
  <c r="D2889" i="20"/>
  <c r="E2889" i="20"/>
  <c r="F2889" i="20"/>
  <c r="C2890" i="20"/>
  <c r="D2890" i="20"/>
  <c r="E2890" i="20"/>
  <c r="F2890" i="20"/>
  <c r="C2891" i="20"/>
  <c r="D2891" i="20"/>
  <c r="E2891" i="20"/>
  <c r="F2891" i="20"/>
  <c r="C2892" i="20"/>
  <c r="D2892" i="20"/>
  <c r="E2892" i="20"/>
  <c r="F2892" i="20"/>
  <c r="C2893" i="20"/>
  <c r="D2893" i="20"/>
  <c r="E2893" i="20"/>
  <c r="F2893" i="20"/>
  <c r="C2894" i="20"/>
  <c r="D2894" i="20"/>
  <c r="E2894" i="20"/>
  <c r="F2894" i="20"/>
  <c r="C2895" i="20"/>
  <c r="D2895" i="20"/>
  <c r="E2895" i="20"/>
  <c r="F2895" i="20"/>
  <c r="C2896" i="20"/>
  <c r="D2896" i="20"/>
  <c r="E2896" i="20"/>
  <c r="F2896" i="20"/>
  <c r="C2897" i="20"/>
  <c r="D2897" i="20"/>
  <c r="E2897" i="20"/>
  <c r="F2897" i="20"/>
  <c r="C2898" i="20"/>
  <c r="D2898" i="20"/>
  <c r="E2898" i="20"/>
  <c r="F2898" i="20"/>
  <c r="C2899" i="20"/>
  <c r="D2899" i="20"/>
  <c r="E2899" i="20"/>
  <c r="F2899" i="20"/>
  <c r="C2900" i="20"/>
  <c r="D2900" i="20"/>
  <c r="E2900" i="20"/>
  <c r="F2900" i="20"/>
  <c r="C2901" i="20"/>
  <c r="D2901" i="20"/>
  <c r="E2901" i="20"/>
  <c r="F2901" i="20"/>
  <c r="C2902" i="20"/>
  <c r="D2902" i="20"/>
  <c r="E2902" i="20"/>
  <c r="F2902" i="20"/>
  <c r="C2903" i="20"/>
  <c r="D2903" i="20"/>
  <c r="E2903" i="20"/>
  <c r="F2903" i="20"/>
  <c r="C2904" i="20"/>
  <c r="D2904" i="20"/>
  <c r="E2904" i="20"/>
  <c r="F2904" i="20"/>
  <c r="C2905" i="20"/>
  <c r="D2905" i="20"/>
  <c r="E2905" i="20"/>
  <c r="F2905" i="20"/>
  <c r="C2906" i="20"/>
  <c r="D2906" i="20"/>
  <c r="E2906" i="20"/>
  <c r="F2906" i="20"/>
  <c r="C2907" i="20"/>
  <c r="D2907" i="20"/>
  <c r="E2907" i="20"/>
  <c r="F2907" i="20"/>
  <c r="C2908" i="20"/>
  <c r="D2908" i="20"/>
  <c r="E2908" i="20"/>
  <c r="F2908" i="20"/>
  <c r="C2909" i="20"/>
  <c r="D2909" i="20"/>
  <c r="E2909" i="20"/>
  <c r="F2909" i="20"/>
  <c r="C2910" i="20"/>
  <c r="D2910" i="20"/>
  <c r="E2910" i="20"/>
  <c r="F2910" i="20"/>
  <c r="C2911" i="20"/>
  <c r="D2911" i="20"/>
  <c r="E2911" i="20"/>
  <c r="F2911" i="20"/>
  <c r="C2912" i="20"/>
  <c r="D2912" i="20"/>
  <c r="E2912" i="20"/>
  <c r="F2912" i="20"/>
  <c r="C2913" i="20"/>
  <c r="D2913" i="20"/>
  <c r="E2913" i="20"/>
  <c r="F2913" i="20"/>
  <c r="C2914" i="20"/>
  <c r="D2914" i="20"/>
  <c r="E2914" i="20"/>
  <c r="F2914" i="20"/>
  <c r="C2915" i="20"/>
  <c r="D2915" i="20"/>
  <c r="E2915" i="20"/>
  <c r="F2915" i="20"/>
  <c r="C2916" i="20"/>
  <c r="D2916" i="20"/>
  <c r="E2916" i="20"/>
  <c r="F2916" i="20"/>
  <c r="C2917" i="20"/>
  <c r="D2917" i="20"/>
  <c r="E2917" i="20"/>
  <c r="F2917" i="20"/>
  <c r="C2918" i="20"/>
  <c r="D2918" i="20"/>
  <c r="E2918" i="20"/>
  <c r="F2918" i="20"/>
  <c r="C2919" i="20"/>
  <c r="D2919" i="20"/>
  <c r="E2919" i="20"/>
  <c r="F2919" i="20"/>
  <c r="C2920" i="20"/>
  <c r="D2920" i="20"/>
  <c r="E2920" i="20"/>
  <c r="F2920" i="20"/>
  <c r="C2921" i="20"/>
  <c r="D2921" i="20"/>
  <c r="E2921" i="20"/>
  <c r="F2921" i="20"/>
  <c r="C2922" i="20"/>
  <c r="D2922" i="20"/>
  <c r="E2922" i="20"/>
  <c r="F2922" i="20"/>
  <c r="C2923" i="20"/>
  <c r="D2923" i="20"/>
  <c r="E2923" i="20"/>
  <c r="F2923" i="20"/>
  <c r="C2924" i="20"/>
  <c r="D2924" i="20"/>
  <c r="E2924" i="20"/>
  <c r="F2924" i="20"/>
  <c r="C2925" i="20"/>
  <c r="D2925" i="20"/>
  <c r="E2925" i="20"/>
  <c r="F2925" i="20"/>
  <c r="C2926" i="20"/>
  <c r="D2926" i="20"/>
  <c r="E2926" i="20"/>
  <c r="F2926" i="20"/>
  <c r="C2927" i="20"/>
  <c r="D2927" i="20"/>
  <c r="E2927" i="20"/>
  <c r="F2927" i="20"/>
  <c r="C2928" i="20"/>
  <c r="D2928" i="20"/>
  <c r="E2928" i="20"/>
  <c r="F2928" i="20"/>
  <c r="C2929" i="20"/>
  <c r="D2929" i="20"/>
  <c r="E2929" i="20"/>
  <c r="F2929" i="20"/>
  <c r="C2930" i="20"/>
  <c r="D2930" i="20"/>
  <c r="E2930" i="20"/>
  <c r="F2930" i="20"/>
  <c r="C2931" i="20"/>
  <c r="D2931" i="20"/>
  <c r="E2931" i="20"/>
  <c r="F2931" i="20"/>
  <c r="C2932" i="20"/>
  <c r="D2932" i="20"/>
  <c r="E2932" i="20"/>
  <c r="F2932" i="20"/>
  <c r="C2933" i="20"/>
  <c r="D2933" i="20"/>
  <c r="E2933" i="20"/>
  <c r="F2933" i="20"/>
  <c r="C2934" i="20"/>
  <c r="D2934" i="20"/>
  <c r="E2934" i="20"/>
  <c r="F2934" i="20"/>
  <c r="C2935" i="20"/>
  <c r="D2935" i="20"/>
  <c r="E2935" i="20"/>
  <c r="F2935" i="20"/>
  <c r="C2936" i="20"/>
  <c r="D2936" i="20"/>
  <c r="E2936" i="20"/>
  <c r="F2936" i="20"/>
  <c r="C2937" i="20"/>
  <c r="D2937" i="20"/>
  <c r="E2937" i="20"/>
  <c r="F2937" i="20"/>
  <c r="C2938" i="20"/>
  <c r="D2938" i="20"/>
  <c r="E2938" i="20"/>
  <c r="F2938" i="20"/>
  <c r="C2939" i="20"/>
  <c r="D2939" i="20"/>
  <c r="E2939" i="20"/>
  <c r="F2939" i="20"/>
  <c r="C2940" i="20"/>
  <c r="D2940" i="20"/>
  <c r="E2940" i="20"/>
  <c r="F2940" i="20"/>
  <c r="C2941" i="20"/>
  <c r="D2941" i="20"/>
  <c r="E2941" i="20"/>
  <c r="F2941" i="20"/>
  <c r="C2942" i="20"/>
  <c r="D2942" i="20"/>
  <c r="E2942" i="20"/>
  <c r="F2942" i="20"/>
  <c r="C2943" i="20"/>
  <c r="D2943" i="20"/>
  <c r="E2943" i="20"/>
  <c r="F2943" i="20"/>
  <c r="C2944" i="20"/>
  <c r="D2944" i="20"/>
  <c r="E2944" i="20"/>
  <c r="F2944" i="20"/>
  <c r="C2945" i="20"/>
  <c r="D2945" i="20"/>
  <c r="E2945" i="20"/>
  <c r="F2945" i="20"/>
  <c r="C2946" i="20"/>
  <c r="D2946" i="20"/>
  <c r="E2946" i="20"/>
  <c r="F2946" i="20"/>
  <c r="C2947" i="20"/>
  <c r="D2947" i="20"/>
  <c r="E2947" i="20"/>
  <c r="F2947" i="20"/>
  <c r="C2948" i="20"/>
  <c r="D2948" i="20"/>
  <c r="E2948" i="20"/>
  <c r="F2948" i="20"/>
  <c r="C2949" i="20"/>
  <c r="D2949" i="20"/>
  <c r="E2949" i="20"/>
  <c r="F2949" i="20"/>
  <c r="C2950" i="20"/>
  <c r="D2950" i="20"/>
  <c r="E2950" i="20"/>
  <c r="F2950" i="20"/>
  <c r="C2951" i="20"/>
  <c r="D2951" i="20"/>
  <c r="E2951" i="20"/>
  <c r="F2951" i="20"/>
  <c r="C2952" i="20"/>
  <c r="D2952" i="20"/>
  <c r="E2952" i="20"/>
  <c r="F2952" i="20"/>
  <c r="C2953" i="20"/>
  <c r="D2953" i="20"/>
  <c r="E2953" i="20"/>
  <c r="F2953" i="20"/>
  <c r="C2954" i="20"/>
  <c r="D2954" i="20"/>
  <c r="E2954" i="20"/>
  <c r="F2954" i="20"/>
  <c r="C2955" i="20"/>
  <c r="D2955" i="20"/>
  <c r="E2955" i="20"/>
  <c r="F2955" i="20"/>
  <c r="C2956" i="20"/>
  <c r="D2956" i="20"/>
  <c r="E2956" i="20"/>
  <c r="F2956" i="20"/>
  <c r="C2957" i="20"/>
  <c r="D2957" i="20"/>
  <c r="E2957" i="20"/>
  <c r="F2957" i="20"/>
  <c r="C2958" i="20"/>
  <c r="D2958" i="20"/>
  <c r="E2958" i="20"/>
  <c r="F2958" i="20"/>
  <c r="C2959" i="20"/>
  <c r="D2959" i="20"/>
  <c r="E2959" i="20"/>
  <c r="F2959" i="20"/>
  <c r="C2960" i="20"/>
  <c r="D2960" i="20"/>
  <c r="E2960" i="20"/>
  <c r="F2960" i="20"/>
  <c r="C2961" i="20"/>
  <c r="D2961" i="20"/>
  <c r="E2961" i="20"/>
  <c r="F2961" i="20"/>
  <c r="C2962" i="20"/>
  <c r="D2962" i="20"/>
  <c r="E2962" i="20"/>
  <c r="F2962" i="20"/>
  <c r="C2963" i="20"/>
  <c r="D2963" i="20"/>
  <c r="E2963" i="20"/>
  <c r="F2963" i="20"/>
  <c r="C2964" i="20"/>
  <c r="D2964" i="20"/>
  <c r="E2964" i="20"/>
  <c r="F2964" i="20"/>
  <c r="C2965" i="20"/>
  <c r="D2965" i="20"/>
  <c r="E2965" i="20"/>
  <c r="F2965" i="20"/>
  <c r="C2966" i="20"/>
  <c r="D2966" i="20"/>
  <c r="E2966" i="20"/>
  <c r="F2966" i="20"/>
  <c r="C2967" i="20"/>
  <c r="D2967" i="20"/>
  <c r="E2967" i="20"/>
  <c r="F2967" i="20"/>
  <c r="C2968" i="20"/>
  <c r="D2968" i="20"/>
  <c r="E2968" i="20"/>
  <c r="F2968" i="20"/>
  <c r="C2969" i="20"/>
  <c r="D2969" i="20"/>
  <c r="E2969" i="20"/>
  <c r="F2969" i="20"/>
  <c r="C2970" i="20"/>
  <c r="D2970" i="20"/>
  <c r="E2970" i="20"/>
  <c r="F2970" i="20"/>
  <c r="C2971" i="20"/>
  <c r="D2971" i="20"/>
  <c r="E2971" i="20"/>
  <c r="F2971" i="20"/>
  <c r="C2972" i="20"/>
  <c r="D2972" i="20"/>
  <c r="E2972" i="20"/>
  <c r="F2972" i="20"/>
  <c r="C2973" i="20"/>
  <c r="D2973" i="20"/>
  <c r="E2973" i="20"/>
  <c r="F2973" i="20"/>
  <c r="C2974" i="20"/>
  <c r="D2974" i="20"/>
  <c r="E2974" i="20"/>
  <c r="F2974" i="20"/>
  <c r="C2975" i="20"/>
  <c r="D2975" i="20"/>
  <c r="E2975" i="20"/>
  <c r="F2975" i="20"/>
  <c r="C2976" i="20"/>
  <c r="D2976" i="20"/>
  <c r="E2976" i="20"/>
  <c r="F2976" i="20"/>
  <c r="C2977" i="20"/>
  <c r="D2977" i="20"/>
  <c r="E2977" i="20"/>
  <c r="F2977" i="20"/>
  <c r="C2978" i="20"/>
  <c r="D2978" i="20"/>
  <c r="E2978" i="20"/>
  <c r="F2978" i="20"/>
  <c r="C2979" i="20"/>
  <c r="D2979" i="20"/>
  <c r="E2979" i="20"/>
  <c r="F2979" i="20"/>
  <c r="C2980" i="20"/>
  <c r="D2980" i="20"/>
  <c r="E2980" i="20"/>
  <c r="F2980" i="20"/>
  <c r="C2981" i="20"/>
  <c r="D2981" i="20"/>
  <c r="E2981" i="20"/>
  <c r="F2981" i="20"/>
  <c r="C2982" i="20"/>
  <c r="D2982" i="20"/>
  <c r="E2982" i="20"/>
  <c r="F2982" i="20"/>
  <c r="C2983" i="20"/>
  <c r="D2983" i="20"/>
  <c r="E2983" i="20"/>
  <c r="F2983" i="20"/>
  <c r="C2984" i="20"/>
  <c r="D2984" i="20"/>
  <c r="E2984" i="20"/>
  <c r="F2984" i="20"/>
  <c r="C2985" i="20"/>
  <c r="D2985" i="20"/>
  <c r="E2985" i="20"/>
  <c r="F2985" i="20"/>
  <c r="C2986" i="20"/>
  <c r="D2986" i="20"/>
  <c r="E2986" i="20"/>
  <c r="F2986" i="20"/>
  <c r="C2987" i="20"/>
  <c r="D2987" i="20"/>
  <c r="E2987" i="20"/>
  <c r="F2987" i="20"/>
  <c r="C2988" i="20"/>
  <c r="D2988" i="20"/>
  <c r="E2988" i="20"/>
  <c r="F2988" i="20"/>
  <c r="C2989" i="20"/>
  <c r="D2989" i="20"/>
  <c r="E2989" i="20"/>
  <c r="F2989" i="20"/>
  <c r="C2990" i="20"/>
  <c r="D2990" i="20"/>
  <c r="E2990" i="20"/>
  <c r="F2990" i="20"/>
  <c r="C2991" i="20"/>
  <c r="D2991" i="20"/>
  <c r="E2991" i="20"/>
  <c r="F2991" i="20"/>
  <c r="C2992" i="20"/>
  <c r="D2992" i="20"/>
  <c r="E2992" i="20"/>
  <c r="F2992" i="20"/>
  <c r="C2993" i="20"/>
  <c r="D2993" i="20"/>
  <c r="E2993" i="20"/>
  <c r="F2993" i="20"/>
  <c r="C2994" i="20"/>
  <c r="D2994" i="20"/>
  <c r="E2994" i="20"/>
  <c r="F2994" i="20"/>
  <c r="C2995" i="20"/>
  <c r="D2995" i="20"/>
  <c r="E2995" i="20"/>
  <c r="F2995" i="20"/>
  <c r="C2996" i="20"/>
  <c r="D2996" i="20"/>
  <c r="E2996" i="20"/>
  <c r="F2996" i="20"/>
  <c r="C2997" i="20"/>
  <c r="D2997" i="20"/>
  <c r="E2997" i="20"/>
  <c r="F2997" i="20"/>
  <c r="C2998" i="20"/>
  <c r="D2998" i="20"/>
  <c r="E2998" i="20"/>
  <c r="F2998" i="20"/>
  <c r="F4" i="20"/>
  <c r="E4" i="20"/>
  <c r="D4" i="20"/>
  <c r="C4" i="20"/>
  <c r="C4" i="19"/>
  <c r="R3000" i="20"/>
  <c r="R2999" i="20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C248" i="19"/>
  <c r="C249" i="19"/>
  <c r="C250" i="19"/>
  <c r="C251" i="19"/>
  <c r="C252" i="19"/>
  <c r="C253" i="19"/>
  <c r="C254" i="19"/>
  <c r="C255" i="19"/>
  <c r="C256" i="19"/>
  <c r="C257" i="19"/>
  <c r="C258" i="19"/>
  <c r="C259" i="19"/>
  <c r="C260" i="19"/>
  <c r="C261" i="19"/>
  <c r="C262" i="19"/>
  <c r="C263" i="19"/>
  <c r="C264" i="19"/>
  <c r="C265" i="19"/>
  <c r="C266" i="19"/>
  <c r="C267" i="19"/>
  <c r="C268" i="19"/>
  <c r="C269" i="19"/>
  <c r="C270" i="19"/>
  <c r="C271" i="19"/>
  <c r="C272" i="19"/>
  <c r="C273" i="19"/>
  <c r="C274" i="19"/>
  <c r="C275" i="19"/>
  <c r="C276" i="19"/>
  <c r="C277" i="19"/>
  <c r="C278" i="19"/>
  <c r="C279" i="19"/>
  <c r="C280" i="19"/>
  <c r="C281" i="19"/>
  <c r="C282" i="19"/>
  <c r="C283" i="19"/>
  <c r="C284" i="19"/>
  <c r="C285" i="19"/>
  <c r="C286" i="19"/>
  <c r="C287" i="19"/>
  <c r="C288" i="19"/>
  <c r="C289" i="19"/>
  <c r="C290" i="19"/>
  <c r="C291" i="19"/>
  <c r="C292" i="19"/>
  <c r="C293" i="19"/>
  <c r="C294" i="19"/>
  <c r="C295" i="19"/>
  <c r="C296" i="19"/>
  <c r="C297" i="19"/>
  <c r="C298" i="19"/>
  <c r="C299" i="19"/>
  <c r="C300" i="19"/>
  <c r="C301" i="19"/>
  <c r="C302" i="19"/>
  <c r="C303" i="19"/>
  <c r="C304" i="19"/>
  <c r="C305" i="19"/>
  <c r="C306" i="19"/>
  <c r="C307" i="19"/>
  <c r="C308" i="19"/>
  <c r="C309" i="19"/>
  <c r="C310" i="19"/>
  <c r="C311" i="19"/>
  <c r="C312" i="19"/>
  <c r="C313" i="19"/>
  <c r="C314" i="19"/>
  <c r="C315" i="19"/>
  <c r="C316" i="19"/>
  <c r="C317" i="19"/>
  <c r="C318" i="19"/>
  <c r="C319" i="19"/>
  <c r="C320" i="19"/>
  <c r="C321" i="19"/>
  <c r="C322" i="19"/>
  <c r="C323" i="19"/>
  <c r="C324" i="19"/>
  <c r="C325" i="19"/>
  <c r="C326" i="19"/>
  <c r="C327" i="19"/>
  <c r="C328" i="19"/>
  <c r="C329" i="19"/>
  <c r="C330" i="19"/>
  <c r="C331" i="19"/>
  <c r="C332" i="19"/>
  <c r="C333" i="19"/>
  <c r="C334" i="19"/>
  <c r="C335" i="19"/>
  <c r="C336" i="19"/>
  <c r="C337" i="19"/>
  <c r="C338" i="19"/>
  <c r="C339" i="19"/>
  <c r="C340" i="19"/>
  <c r="C341" i="19"/>
  <c r="C342" i="19"/>
  <c r="C343" i="19"/>
  <c r="C344" i="19"/>
  <c r="C345" i="19"/>
  <c r="C346" i="19"/>
  <c r="C347" i="19"/>
  <c r="C348" i="19"/>
  <c r="C349" i="19"/>
  <c r="C350" i="19"/>
  <c r="C351" i="19"/>
  <c r="C352" i="19"/>
  <c r="C353" i="19"/>
  <c r="C354" i="19"/>
  <c r="C355" i="19"/>
  <c r="C356" i="19"/>
  <c r="C357" i="19"/>
  <c r="C358" i="19"/>
  <c r="C359" i="19"/>
  <c r="C360" i="19"/>
  <c r="C361" i="19"/>
  <c r="C362" i="19"/>
  <c r="C363" i="19"/>
  <c r="C364" i="19"/>
  <c r="C365" i="19"/>
  <c r="C366" i="19"/>
  <c r="C367" i="19"/>
  <c r="C368" i="19"/>
  <c r="C369" i="19"/>
  <c r="C370" i="19"/>
  <c r="C371" i="19"/>
  <c r="C372" i="19"/>
  <c r="C373" i="19"/>
  <c r="C374" i="19"/>
  <c r="C375" i="19"/>
  <c r="C376" i="19"/>
  <c r="C377" i="19"/>
  <c r="C378" i="19"/>
  <c r="C379" i="19"/>
  <c r="C380" i="19"/>
  <c r="C381" i="19"/>
  <c r="C382" i="19"/>
  <c r="C383" i="19"/>
  <c r="C384" i="19"/>
  <c r="C385" i="19"/>
  <c r="C386" i="19"/>
  <c r="C387" i="19"/>
  <c r="C388" i="19"/>
  <c r="C389" i="19"/>
  <c r="C390" i="19"/>
  <c r="C391" i="19"/>
  <c r="C392" i="19"/>
  <c r="C393" i="19"/>
  <c r="C394" i="19"/>
  <c r="C395" i="19"/>
  <c r="C396" i="19"/>
  <c r="C397" i="19"/>
  <c r="C398" i="19"/>
  <c r="C399" i="19"/>
  <c r="C400" i="19"/>
  <c r="C401" i="19"/>
  <c r="C402" i="19"/>
  <c r="C403" i="19"/>
  <c r="C404" i="19"/>
  <c r="C405" i="19"/>
  <c r="C406" i="19"/>
  <c r="C407" i="19"/>
  <c r="C408" i="19"/>
  <c r="C409" i="19"/>
  <c r="C410" i="19"/>
  <c r="C411" i="19"/>
  <c r="C412" i="19"/>
  <c r="C413" i="19"/>
  <c r="C414" i="19"/>
  <c r="C415" i="19"/>
  <c r="C416" i="19"/>
  <c r="C417" i="19"/>
  <c r="C418" i="19"/>
  <c r="C419" i="19"/>
  <c r="C420" i="19"/>
  <c r="C421" i="19"/>
  <c r="C422" i="19"/>
  <c r="C423" i="19"/>
  <c r="C424" i="19"/>
  <c r="C425" i="19"/>
  <c r="C426" i="19"/>
  <c r="C427" i="19"/>
  <c r="C428" i="19"/>
  <c r="C429" i="19"/>
  <c r="C430" i="19"/>
  <c r="C431" i="19"/>
  <c r="C432" i="19"/>
  <c r="C433" i="19"/>
  <c r="C434" i="19"/>
  <c r="C435" i="19"/>
  <c r="C436" i="19"/>
  <c r="C437" i="19"/>
  <c r="C438" i="19"/>
  <c r="C439" i="19"/>
  <c r="C440" i="19"/>
  <c r="C441" i="19"/>
  <c r="C442" i="19"/>
  <c r="C443" i="19"/>
  <c r="C444" i="19"/>
  <c r="C445" i="19"/>
  <c r="C446" i="19"/>
  <c r="C447" i="19"/>
  <c r="C448" i="19"/>
  <c r="C449" i="19"/>
  <c r="C450" i="19"/>
  <c r="C451" i="19"/>
  <c r="C452" i="19"/>
  <c r="C453" i="19"/>
  <c r="C454" i="19"/>
  <c r="C455" i="19"/>
  <c r="C456" i="19"/>
  <c r="C457" i="19"/>
  <c r="C458" i="19"/>
  <c r="C459" i="19"/>
  <c r="C460" i="19"/>
  <c r="C461" i="19"/>
  <c r="C462" i="19"/>
  <c r="C463" i="19"/>
  <c r="C464" i="19"/>
  <c r="C465" i="19"/>
  <c r="C466" i="19"/>
  <c r="C467" i="19"/>
  <c r="C468" i="19"/>
  <c r="C469" i="19"/>
  <c r="C470" i="19"/>
  <c r="C471" i="19"/>
  <c r="C472" i="19"/>
  <c r="C473" i="19"/>
  <c r="C474" i="19"/>
  <c r="C475" i="19"/>
  <c r="C476" i="19"/>
  <c r="C477" i="19"/>
  <c r="C478" i="19"/>
  <c r="C479" i="19"/>
  <c r="C480" i="19"/>
  <c r="C481" i="19"/>
  <c r="C482" i="19"/>
  <c r="C483" i="19"/>
  <c r="C484" i="19"/>
  <c r="C485" i="19"/>
  <c r="C486" i="19"/>
  <c r="C487" i="19"/>
  <c r="C488" i="19"/>
  <c r="C489" i="19"/>
  <c r="C490" i="19"/>
  <c r="C491" i="19"/>
  <c r="C492" i="19"/>
  <c r="C493" i="19"/>
  <c r="C494" i="19"/>
  <c r="C495" i="19"/>
  <c r="C496" i="19"/>
  <c r="C497" i="19"/>
  <c r="C498" i="19"/>
  <c r="C499" i="19"/>
  <c r="C500" i="19"/>
  <c r="C501" i="19"/>
  <c r="C502" i="19"/>
  <c r="C503" i="19"/>
  <c r="C504" i="19"/>
  <c r="C505" i="19"/>
  <c r="C506" i="19"/>
  <c r="C507" i="19"/>
  <c r="C508" i="19"/>
  <c r="C509" i="19"/>
  <c r="C510" i="19"/>
  <c r="C511" i="19"/>
  <c r="C512" i="19"/>
  <c r="C513" i="19"/>
  <c r="C514" i="19"/>
  <c r="C515" i="19"/>
  <c r="C516" i="19"/>
  <c r="C517" i="19"/>
  <c r="C518" i="19"/>
  <c r="C519" i="19"/>
  <c r="C520" i="19"/>
  <c r="C521" i="19"/>
  <c r="C522" i="19"/>
  <c r="C523" i="19"/>
  <c r="C524" i="19"/>
  <c r="C525" i="19"/>
  <c r="C526" i="19"/>
  <c r="C527" i="19"/>
  <c r="C528" i="19"/>
  <c r="C529" i="19"/>
  <c r="C530" i="19"/>
  <c r="C531" i="19"/>
  <c r="C532" i="19"/>
  <c r="C533" i="19"/>
  <c r="C534" i="19"/>
  <c r="C535" i="19"/>
  <c r="C536" i="19"/>
  <c r="C537" i="19"/>
  <c r="C538" i="19"/>
  <c r="C539" i="19"/>
  <c r="C540" i="19"/>
  <c r="C541" i="19"/>
  <c r="C542" i="19"/>
  <c r="C543" i="19"/>
  <c r="C544" i="19"/>
  <c r="C545" i="19"/>
  <c r="C546" i="19"/>
  <c r="C547" i="19"/>
  <c r="C548" i="19"/>
  <c r="C549" i="19"/>
  <c r="C550" i="19"/>
  <c r="C551" i="19"/>
  <c r="C552" i="19"/>
  <c r="C553" i="19"/>
  <c r="C554" i="19"/>
  <c r="C555" i="19"/>
  <c r="C556" i="19"/>
  <c r="C557" i="19"/>
  <c r="C558" i="19"/>
  <c r="C559" i="19"/>
  <c r="C560" i="19"/>
  <c r="C561" i="19"/>
  <c r="C562" i="19"/>
  <c r="C563" i="19"/>
  <c r="C564" i="19"/>
  <c r="C565" i="19"/>
  <c r="C566" i="19"/>
  <c r="C567" i="19"/>
  <c r="C568" i="19"/>
  <c r="C569" i="19"/>
  <c r="C570" i="19"/>
  <c r="C571" i="19"/>
  <c r="C572" i="19"/>
  <c r="C573" i="19"/>
  <c r="C574" i="19"/>
  <c r="C575" i="19"/>
  <c r="C576" i="19"/>
  <c r="C577" i="19"/>
  <c r="C578" i="19"/>
  <c r="C579" i="19"/>
  <c r="C580" i="19"/>
  <c r="C581" i="19"/>
  <c r="C582" i="19"/>
  <c r="C583" i="19"/>
  <c r="C584" i="19"/>
  <c r="C585" i="19"/>
  <c r="C586" i="19"/>
  <c r="C587" i="19"/>
  <c r="C588" i="19"/>
  <c r="C589" i="19"/>
  <c r="C590" i="19"/>
  <c r="C591" i="19"/>
  <c r="C592" i="19"/>
  <c r="C593" i="19"/>
  <c r="C594" i="19"/>
  <c r="C595" i="19"/>
  <c r="C596" i="19"/>
  <c r="C597" i="19"/>
  <c r="C598" i="19"/>
  <c r="C599" i="19"/>
  <c r="C600" i="19"/>
  <c r="C601" i="19"/>
  <c r="C602" i="19"/>
  <c r="C603" i="19"/>
  <c r="C604" i="19"/>
  <c r="C605" i="19"/>
  <c r="C606" i="19"/>
  <c r="C607" i="19"/>
  <c r="C608" i="19"/>
  <c r="C609" i="19"/>
  <c r="C610" i="19"/>
  <c r="C611" i="19"/>
  <c r="C612" i="19"/>
  <c r="C613" i="19"/>
  <c r="C614" i="19"/>
  <c r="C615" i="19"/>
  <c r="C616" i="19"/>
  <c r="C617" i="19"/>
  <c r="C618" i="19"/>
  <c r="C619" i="19"/>
  <c r="C620" i="19"/>
  <c r="C621" i="19"/>
  <c r="C622" i="19"/>
  <c r="C623" i="19"/>
  <c r="C624" i="19"/>
  <c r="C625" i="19"/>
  <c r="C626" i="19"/>
  <c r="C627" i="19"/>
  <c r="C628" i="19"/>
  <c r="C629" i="19"/>
  <c r="C630" i="19"/>
  <c r="C631" i="19"/>
  <c r="C632" i="19"/>
  <c r="C633" i="19"/>
  <c r="C634" i="19"/>
  <c r="C635" i="19"/>
  <c r="C636" i="19"/>
  <c r="C637" i="19"/>
  <c r="C638" i="19"/>
  <c r="C639" i="19"/>
  <c r="C640" i="19"/>
  <c r="C641" i="19"/>
  <c r="C642" i="19"/>
  <c r="C643" i="19"/>
  <c r="C644" i="19"/>
  <c r="C645" i="19"/>
  <c r="C646" i="19"/>
  <c r="C647" i="19"/>
  <c r="C648" i="19"/>
  <c r="C649" i="19"/>
  <c r="C650" i="19"/>
  <c r="C651" i="19"/>
  <c r="C652" i="19"/>
  <c r="C653" i="19"/>
  <c r="C654" i="19"/>
  <c r="C655" i="19"/>
  <c r="C656" i="19"/>
  <c r="C657" i="19"/>
  <c r="C658" i="19"/>
  <c r="C659" i="19"/>
  <c r="C660" i="19"/>
  <c r="C661" i="19"/>
  <c r="C662" i="19"/>
  <c r="C663" i="19"/>
  <c r="C664" i="19"/>
  <c r="C665" i="19"/>
  <c r="C666" i="19"/>
  <c r="C667" i="19"/>
  <c r="C668" i="19"/>
  <c r="C669" i="19"/>
  <c r="C670" i="19"/>
  <c r="C671" i="19"/>
  <c r="C672" i="19"/>
  <c r="C673" i="19"/>
  <c r="C674" i="19"/>
  <c r="C675" i="19"/>
  <c r="C676" i="19"/>
  <c r="C677" i="19"/>
  <c r="C678" i="19"/>
  <c r="C679" i="19"/>
  <c r="C680" i="19"/>
  <c r="C681" i="19"/>
  <c r="C682" i="19"/>
  <c r="C683" i="19"/>
  <c r="C684" i="19"/>
  <c r="C685" i="19"/>
  <c r="C686" i="19"/>
  <c r="C687" i="19"/>
  <c r="C688" i="19"/>
  <c r="C689" i="19"/>
  <c r="C690" i="19"/>
  <c r="C691" i="19"/>
  <c r="C692" i="19"/>
  <c r="C693" i="19"/>
  <c r="C694" i="19"/>
  <c r="C695" i="19"/>
  <c r="C696" i="19"/>
  <c r="C697" i="19"/>
  <c r="C698" i="19"/>
  <c r="C699" i="19"/>
  <c r="C700" i="19"/>
  <c r="C701" i="19"/>
  <c r="C702" i="19"/>
  <c r="C703" i="19"/>
  <c r="C704" i="19"/>
  <c r="C705" i="19"/>
  <c r="C706" i="19"/>
  <c r="C707" i="19"/>
  <c r="C708" i="19"/>
  <c r="C709" i="19"/>
  <c r="C710" i="19"/>
  <c r="C711" i="19"/>
  <c r="C712" i="19"/>
  <c r="C713" i="19"/>
  <c r="C714" i="19"/>
  <c r="C715" i="19"/>
  <c r="C716" i="19"/>
  <c r="C717" i="19"/>
  <c r="C718" i="19"/>
  <c r="C719" i="19"/>
  <c r="C720" i="19"/>
  <c r="C721" i="19"/>
  <c r="C722" i="19"/>
  <c r="C723" i="19"/>
  <c r="C724" i="19"/>
  <c r="C725" i="19"/>
  <c r="C726" i="19"/>
  <c r="C727" i="19"/>
  <c r="C728" i="19"/>
  <c r="C729" i="19"/>
  <c r="C730" i="19"/>
  <c r="C731" i="19"/>
  <c r="C732" i="19"/>
  <c r="C733" i="19"/>
  <c r="C734" i="19"/>
  <c r="C735" i="19"/>
  <c r="C736" i="19"/>
  <c r="C737" i="19"/>
  <c r="C738" i="19"/>
  <c r="C739" i="19"/>
  <c r="C740" i="19"/>
  <c r="C741" i="19"/>
  <c r="C742" i="19"/>
  <c r="C743" i="19"/>
  <c r="C744" i="19"/>
  <c r="C745" i="19"/>
  <c r="C746" i="19"/>
  <c r="C747" i="19"/>
  <c r="C748" i="19"/>
  <c r="C749" i="19"/>
  <c r="C750" i="19"/>
  <c r="C751" i="19"/>
  <c r="C752" i="19"/>
  <c r="C753" i="19"/>
  <c r="C754" i="19"/>
  <c r="C755" i="19"/>
  <c r="C756" i="19"/>
  <c r="C757" i="19"/>
  <c r="C758" i="19"/>
  <c r="C759" i="19"/>
  <c r="C760" i="19"/>
  <c r="C761" i="19"/>
  <c r="C762" i="19"/>
  <c r="C763" i="19"/>
  <c r="C764" i="19"/>
  <c r="C765" i="19"/>
  <c r="C766" i="19"/>
  <c r="C767" i="19"/>
  <c r="C768" i="19"/>
  <c r="C769" i="19"/>
  <c r="C770" i="19"/>
  <c r="C771" i="19"/>
  <c r="C772" i="19"/>
  <c r="C773" i="19"/>
  <c r="C774" i="19"/>
  <c r="C775" i="19"/>
  <c r="C776" i="19"/>
  <c r="C777" i="19"/>
  <c r="C778" i="19"/>
  <c r="C779" i="19"/>
  <c r="C780" i="19"/>
  <c r="C781" i="19"/>
  <c r="C782" i="19"/>
  <c r="C783" i="19"/>
  <c r="C784" i="19"/>
  <c r="C785" i="19"/>
  <c r="C786" i="19"/>
  <c r="C787" i="19"/>
  <c r="C788" i="19"/>
  <c r="C789" i="19"/>
  <c r="C790" i="19"/>
  <c r="C791" i="19"/>
  <c r="C792" i="19"/>
  <c r="C793" i="19"/>
  <c r="C794" i="19"/>
  <c r="C795" i="19"/>
  <c r="C796" i="19"/>
  <c r="C797" i="19"/>
  <c r="C798" i="19"/>
  <c r="C799" i="19"/>
  <c r="C800" i="19"/>
  <c r="C801" i="19"/>
  <c r="C802" i="19"/>
  <c r="C803" i="19"/>
  <c r="C804" i="19"/>
  <c r="C805" i="19"/>
  <c r="C806" i="19"/>
  <c r="C807" i="19"/>
  <c r="C808" i="19"/>
  <c r="C809" i="19"/>
  <c r="C810" i="19"/>
  <c r="C811" i="19"/>
  <c r="C812" i="19"/>
  <c r="C813" i="19"/>
  <c r="C814" i="19"/>
  <c r="C815" i="19"/>
  <c r="C816" i="19"/>
  <c r="C817" i="19"/>
  <c r="C818" i="19"/>
  <c r="C819" i="19"/>
  <c r="C820" i="19"/>
  <c r="C821" i="19"/>
  <c r="C822" i="19"/>
  <c r="C823" i="19"/>
  <c r="C824" i="19"/>
  <c r="C825" i="19"/>
  <c r="C826" i="19"/>
  <c r="C827" i="19"/>
  <c r="C828" i="19"/>
  <c r="C829" i="19"/>
  <c r="C830" i="19"/>
  <c r="C831" i="19"/>
  <c r="C832" i="19"/>
  <c r="C833" i="19"/>
  <c r="C834" i="19"/>
  <c r="C835" i="19"/>
  <c r="C836" i="19"/>
  <c r="C837" i="19"/>
  <c r="C838" i="19"/>
  <c r="C839" i="19"/>
  <c r="C840" i="19"/>
  <c r="C841" i="19"/>
  <c r="C842" i="19"/>
  <c r="C843" i="19"/>
  <c r="C844" i="19"/>
  <c r="C845" i="19"/>
  <c r="C846" i="19"/>
  <c r="C847" i="19"/>
  <c r="C848" i="19"/>
  <c r="C849" i="19"/>
  <c r="C850" i="19"/>
  <c r="C851" i="19"/>
  <c r="C852" i="19"/>
  <c r="C853" i="19"/>
  <c r="C854" i="19"/>
  <c r="C855" i="19"/>
  <c r="C856" i="19"/>
  <c r="C857" i="19"/>
  <c r="C858" i="19"/>
  <c r="C859" i="19"/>
  <c r="C860" i="19"/>
  <c r="C861" i="19"/>
  <c r="C862" i="19"/>
  <c r="C863" i="19"/>
  <c r="C864" i="19"/>
  <c r="C865" i="19"/>
  <c r="C866" i="19"/>
  <c r="C867" i="19"/>
  <c r="C868" i="19"/>
  <c r="C869" i="19"/>
  <c r="C870" i="19"/>
  <c r="C871" i="19"/>
  <c r="C872" i="19"/>
  <c r="C873" i="19"/>
  <c r="C874" i="19"/>
  <c r="C875" i="19"/>
  <c r="C876" i="19"/>
  <c r="C877" i="19"/>
  <c r="C878" i="19"/>
  <c r="C879" i="19"/>
  <c r="C880" i="19"/>
  <c r="C881" i="19"/>
  <c r="C882" i="19"/>
  <c r="C883" i="19"/>
  <c r="C884" i="19"/>
  <c r="C885" i="19"/>
  <c r="C886" i="19"/>
  <c r="C887" i="19"/>
  <c r="C888" i="19"/>
  <c r="C889" i="19"/>
  <c r="C890" i="19"/>
  <c r="C891" i="19"/>
  <c r="C892" i="19"/>
  <c r="C893" i="19"/>
  <c r="C894" i="19"/>
  <c r="C895" i="19"/>
  <c r="C896" i="19"/>
  <c r="C897" i="19"/>
  <c r="C898" i="19"/>
  <c r="C899" i="19"/>
  <c r="C900" i="19"/>
  <c r="C901" i="19"/>
  <c r="C902" i="19"/>
  <c r="C903" i="19"/>
  <c r="C904" i="19"/>
  <c r="C905" i="19"/>
  <c r="C906" i="19"/>
  <c r="C907" i="19"/>
  <c r="C908" i="19"/>
  <c r="C909" i="19"/>
  <c r="C910" i="19"/>
  <c r="C911" i="19"/>
  <c r="C912" i="19"/>
  <c r="C913" i="19"/>
  <c r="C914" i="19"/>
  <c r="C915" i="19"/>
  <c r="C916" i="19"/>
  <c r="C917" i="19"/>
  <c r="C918" i="19"/>
  <c r="C919" i="19"/>
  <c r="C920" i="19"/>
  <c r="C921" i="19"/>
  <c r="C922" i="19"/>
  <c r="C923" i="19"/>
  <c r="C924" i="19"/>
  <c r="C925" i="19"/>
  <c r="C926" i="19"/>
  <c r="C927" i="19"/>
  <c r="C928" i="19"/>
  <c r="C929" i="19"/>
  <c r="C930" i="19"/>
  <c r="C931" i="19"/>
  <c r="C932" i="19"/>
  <c r="C933" i="19"/>
  <c r="C934" i="19"/>
  <c r="C935" i="19"/>
  <c r="C936" i="19"/>
  <c r="C937" i="19"/>
  <c r="C938" i="19"/>
  <c r="C939" i="19"/>
  <c r="C940" i="19"/>
  <c r="C941" i="19"/>
  <c r="C942" i="19"/>
  <c r="C943" i="19"/>
  <c r="C944" i="19"/>
  <c r="C945" i="19"/>
  <c r="C946" i="19"/>
  <c r="C947" i="19"/>
  <c r="C948" i="19"/>
  <c r="C949" i="19"/>
  <c r="C950" i="19"/>
  <c r="C951" i="19"/>
  <c r="C952" i="19"/>
  <c r="C953" i="19"/>
  <c r="C954" i="19"/>
  <c r="C955" i="19"/>
  <c r="C956" i="19"/>
  <c r="C957" i="19"/>
  <c r="C958" i="19"/>
  <c r="C959" i="19"/>
  <c r="C960" i="19"/>
  <c r="C961" i="19"/>
  <c r="C962" i="19"/>
  <c r="C963" i="19"/>
  <c r="C964" i="19"/>
  <c r="C965" i="19"/>
  <c r="C966" i="19"/>
  <c r="C967" i="19"/>
  <c r="C968" i="19"/>
  <c r="C969" i="19"/>
  <c r="C970" i="19"/>
  <c r="C971" i="19"/>
  <c r="C972" i="19"/>
  <c r="C973" i="19"/>
  <c r="C974" i="19"/>
  <c r="C975" i="19"/>
  <c r="C976" i="19"/>
  <c r="C977" i="19"/>
  <c r="C978" i="19"/>
  <c r="C979" i="19"/>
  <c r="C980" i="19"/>
  <c r="C981" i="19"/>
  <c r="C982" i="19"/>
  <c r="C983" i="19"/>
  <c r="C984" i="19"/>
  <c r="C985" i="19"/>
  <c r="C986" i="19"/>
  <c r="C987" i="19"/>
  <c r="C988" i="19"/>
  <c r="C989" i="19"/>
  <c r="C990" i="19"/>
  <c r="C991" i="19"/>
  <c r="C992" i="19"/>
  <c r="C993" i="19"/>
  <c r="C994" i="19"/>
  <c r="C995" i="19"/>
  <c r="C996" i="19"/>
  <c r="C997" i="19"/>
  <c r="C998" i="19"/>
  <c r="C999" i="19"/>
  <c r="C1000" i="19"/>
  <c r="C1001" i="19"/>
  <c r="C1002" i="19"/>
  <c r="C1003" i="19"/>
  <c r="C1004" i="19"/>
  <c r="C1005" i="19"/>
  <c r="C1006" i="19"/>
  <c r="C1007" i="19"/>
  <c r="C1008" i="19"/>
  <c r="C1009" i="19"/>
  <c r="C1010" i="19"/>
  <c r="C1011" i="19"/>
  <c r="C1012" i="19"/>
  <c r="C1013" i="19"/>
  <c r="C1014" i="19"/>
  <c r="C1015" i="19"/>
  <c r="C1016" i="19"/>
  <c r="C1017" i="19"/>
  <c r="C1018" i="19"/>
  <c r="C1019" i="19"/>
  <c r="C1020" i="19"/>
  <c r="C1021" i="19"/>
  <c r="C1022" i="19"/>
  <c r="C1023" i="19"/>
  <c r="C1024" i="19"/>
  <c r="C1025" i="19"/>
  <c r="C1026" i="19"/>
  <c r="C1027" i="19"/>
  <c r="C1028" i="19"/>
  <c r="C1029" i="19"/>
  <c r="C1030" i="19"/>
  <c r="C1031" i="19"/>
  <c r="C1032" i="19"/>
  <c r="C1033" i="19"/>
  <c r="C1034" i="19"/>
  <c r="C1035" i="19"/>
  <c r="C1036" i="19"/>
  <c r="C1037" i="19"/>
  <c r="C1038" i="19"/>
  <c r="C1039" i="19"/>
  <c r="C1040" i="19"/>
  <c r="C1041" i="19"/>
  <c r="C1042" i="19"/>
  <c r="C1043" i="19"/>
  <c r="C1044" i="19"/>
  <c r="C1045" i="19"/>
  <c r="C1046" i="19"/>
  <c r="C1047" i="19"/>
  <c r="C1048" i="19"/>
  <c r="C1049" i="19"/>
  <c r="C1050" i="19"/>
  <c r="C1051" i="19"/>
  <c r="C1052" i="19"/>
  <c r="C1053" i="19"/>
  <c r="C1054" i="19"/>
  <c r="C1055" i="19"/>
  <c r="C1056" i="19"/>
  <c r="C1057" i="19"/>
  <c r="C1058" i="19"/>
  <c r="C1059" i="19"/>
  <c r="C1060" i="19"/>
  <c r="C1061" i="19"/>
  <c r="C1062" i="19"/>
  <c r="C1063" i="19"/>
  <c r="C1064" i="19"/>
  <c r="C1065" i="19"/>
  <c r="C1066" i="19"/>
  <c r="C1067" i="19"/>
  <c r="C1068" i="19"/>
  <c r="C1069" i="19"/>
  <c r="C1070" i="19"/>
  <c r="C1071" i="19"/>
  <c r="C1072" i="19"/>
  <c r="C1073" i="19"/>
  <c r="C1074" i="19"/>
  <c r="C1075" i="19"/>
  <c r="C1076" i="19"/>
  <c r="C1077" i="19"/>
  <c r="C1078" i="19"/>
  <c r="C1079" i="19"/>
  <c r="C1080" i="19"/>
  <c r="C1081" i="19"/>
  <c r="C1082" i="19"/>
  <c r="C1083" i="19"/>
  <c r="C1084" i="19"/>
  <c r="C1085" i="19"/>
  <c r="C1086" i="19"/>
  <c r="C1087" i="19"/>
  <c r="C1088" i="19"/>
  <c r="C1089" i="19"/>
  <c r="C1090" i="19"/>
  <c r="C1091" i="19"/>
  <c r="C1092" i="19"/>
  <c r="C1093" i="19"/>
  <c r="C1094" i="19"/>
  <c r="C1095" i="19"/>
  <c r="C1096" i="19"/>
  <c r="C1097" i="19"/>
  <c r="C1098" i="19"/>
  <c r="C1099" i="19"/>
  <c r="C1100" i="19"/>
  <c r="C1101" i="19"/>
  <c r="C1102" i="19"/>
  <c r="C1103" i="19"/>
  <c r="C1104" i="19"/>
  <c r="C1105" i="19"/>
  <c r="C1106" i="19"/>
  <c r="C1107" i="19"/>
  <c r="C1108" i="19"/>
  <c r="C1109" i="19"/>
  <c r="C1110" i="19"/>
  <c r="C1111" i="19"/>
  <c r="C1112" i="19"/>
  <c r="C1113" i="19"/>
  <c r="C1114" i="19"/>
  <c r="C1115" i="19"/>
  <c r="C1116" i="19"/>
  <c r="C1117" i="19"/>
  <c r="C1118" i="19"/>
  <c r="C1119" i="19"/>
  <c r="C1120" i="19"/>
  <c r="C1121" i="19"/>
  <c r="C1122" i="19"/>
  <c r="C1123" i="19"/>
  <c r="C1124" i="19"/>
  <c r="C1125" i="19"/>
  <c r="C1126" i="19"/>
  <c r="C1127" i="19"/>
  <c r="C1128" i="19"/>
  <c r="C1129" i="19"/>
  <c r="C1130" i="19"/>
  <c r="C1131" i="19"/>
  <c r="C1132" i="19"/>
  <c r="C1133" i="19"/>
  <c r="C1134" i="19"/>
  <c r="C1135" i="19"/>
  <c r="C1136" i="19"/>
  <c r="C1137" i="19"/>
  <c r="C1138" i="19"/>
  <c r="C1139" i="19"/>
  <c r="C1140" i="19"/>
  <c r="C1141" i="19"/>
  <c r="C1142" i="19"/>
  <c r="C1143" i="19"/>
  <c r="C1144" i="19"/>
  <c r="C1145" i="19"/>
  <c r="C1146" i="19"/>
  <c r="C1147" i="19"/>
  <c r="C1148" i="19"/>
  <c r="C1149" i="19"/>
  <c r="C1150" i="19"/>
  <c r="C1151" i="19"/>
  <c r="C1152" i="19"/>
  <c r="C1153" i="19"/>
  <c r="C1154" i="19"/>
  <c r="C1155" i="19"/>
  <c r="C1156" i="19"/>
  <c r="C1157" i="19"/>
  <c r="C1158" i="19"/>
  <c r="C1159" i="19"/>
  <c r="C1160" i="19"/>
  <c r="C1161" i="19"/>
  <c r="C1162" i="19"/>
  <c r="C1163" i="19"/>
  <c r="C1164" i="19"/>
  <c r="C1165" i="19"/>
  <c r="C1166" i="19"/>
  <c r="C1167" i="19"/>
  <c r="C1168" i="19"/>
  <c r="C1169" i="19"/>
  <c r="C1170" i="19"/>
  <c r="C1171" i="19"/>
  <c r="C1172" i="19"/>
  <c r="C1173" i="19"/>
  <c r="C1174" i="19"/>
  <c r="C1175" i="19"/>
  <c r="C1176" i="19"/>
  <c r="C1177" i="19"/>
  <c r="C1178" i="19"/>
  <c r="C1179" i="19"/>
  <c r="C1180" i="19"/>
  <c r="C1181" i="19"/>
  <c r="C1182" i="19"/>
  <c r="C1183" i="19"/>
  <c r="C1184" i="19"/>
  <c r="C1185" i="19"/>
  <c r="C1186" i="19"/>
  <c r="C1187" i="19"/>
  <c r="C1188" i="19"/>
  <c r="C1189" i="19"/>
  <c r="C1190" i="19"/>
  <c r="C1191" i="19"/>
  <c r="C1192" i="19"/>
  <c r="C1193" i="19"/>
  <c r="C1194" i="19"/>
  <c r="C1195" i="19"/>
  <c r="C1196" i="19"/>
  <c r="C1197" i="19"/>
  <c r="C1198" i="19"/>
  <c r="C1199" i="19"/>
  <c r="C1200" i="19"/>
  <c r="C1201" i="19"/>
  <c r="C1202" i="19"/>
  <c r="C1203" i="19"/>
  <c r="C1204" i="19"/>
  <c r="C1205" i="19"/>
  <c r="C1206" i="19"/>
  <c r="C1207" i="19"/>
  <c r="C1208" i="19"/>
  <c r="C1209" i="19"/>
  <c r="C1210" i="19"/>
  <c r="C1211" i="19"/>
  <c r="C1212" i="19"/>
  <c r="C1213" i="19"/>
  <c r="C1214" i="19"/>
  <c r="C1215" i="19"/>
  <c r="C1216" i="19"/>
  <c r="C1217" i="19"/>
  <c r="C1218" i="19"/>
  <c r="C1219" i="19"/>
  <c r="C1220" i="19"/>
  <c r="C1221" i="19"/>
  <c r="C1222" i="19"/>
  <c r="C1223" i="19"/>
  <c r="C1224" i="19"/>
  <c r="C1225" i="19"/>
  <c r="C1226" i="19"/>
  <c r="C1227" i="19"/>
  <c r="C1228" i="19"/>
  <c r="C1229" i="19"/>
  <c r="C1230" i="19"/>
  <c r="C1231" i="19"/>
  <c r="C1232" i="19"/>
  <c r="C1233" i="19"/>
  <c r="C1234" i="19"/>
  <c r="C1235" i="19"/>
  <c r="C1236" i="19"/>
  <c r="C1237" i="19"/>
  <c r="C1238" i="19"/>
  <c r="C1239" i="19"/>
  <c r="C1240" i="19"/>
  <c r="C1241" i="19"/>
  <c r="C1242" i="19"/>
  <c r="C1243" i="19"/>
  <c r="C1244" i="19"/>
  <c r="C1245" i="19"/>
  <c r="C1246" i="19"/>
  <c r="C1247" i="19"/>
  <c r="C1248" i="19"/>
  <c r="C1249" i="19"/>
  <c r="C1250" i="19"/>
  <c r="C1251" i="19"/>
  <c r="C1252" i="19"/>
  <c r="C1253" i="19"/>
  <c r="C1254" i="19"/>
  <c r="C1255" i="19"/>
  <c r="C1256" i="19"/>
  <c r="C1257" i="19"/>
  <c r="C1258" i="19"/>
  <c r="C1259" i="19"/>
  <c r="C1260" i="19"/>
  <c r="C1261" i="19"/>
  <c r="C1262" i="19"/>
  <c r="C1263" i="19"/>
  <c r="C1264" i="19"/>
  <c r="C1265" i="19"/>
  <c r="C1266" i="19"/>
  <c r="C1267" i="19"/>
  <c r="C1268" i="19"/>
  <c r="C1269" i="19"/>
  <c r="C1270" i="19"/>
  <c r="C1271" i="19"/>
  <c r="C1272" i="19"/>
  <c r="C1273" i="19"/>
  <c r="C1274" i="19"/>
  <c r="C1275" i="19"/>
  <c r="C1276" i="19"/>
  <c r="C1277" i="19"/>
  <c r="C1278" i="19"/>
  <c r="C1279" i="19"/>
  <c r="C1280" i="19"/>
  <c r="C1281" i="19"/>
  <c r="C1282" i="19"/>
  <c r="C1283" i="19"/>
  <c r="C1284" i="19"/>
  <c r="C1285" i="19"/>
  <c r="C1286" i="19"/>
  <c r="C1287" i="19"/>
  <c r="C1288" i="19"/>
  <c r="C1289" i="19"/>
  <c r="C1290" i="19"/>
  <c r="C1291" i="19"/>
  <c r="C1292" i="19"/>
  <c r="C1293" i="19"/>
  <c r="C1294" i="19"/>
  <c r="C1295" i="19"/>
  <c r="C1296" i="19"/>
  <c r="C1297" i="19"/>
  <c r="C1298" i="19"/>
  <c r="C1299" i="19"/>
  <c r="C1300" i="19"/>
  <c r="C1301" i="19"/>
  <c r="C1302" i="19"/>
  <c r="C1303" i="19"/>
  <c r="C1304" i="19"/>
  <c r="C1305" i="19"/>
  <c r="C1306" i="19"/>
  <c r="C1307" i="19"/>
  <c r="C1308" i="19"/>
  <c r="C1309" i="19"/>
  <c r="C1310" i="19"/>
  <c r="C1311" i="19"/>
  <c r="C1312" i="19"/>
  <c r="C1313" i="19"/>
  <c r="C1314" i="19"/>
  <c r="C1315" i="19"/>
  <c r="C1316" i="19"/>
  <c r="C1317" i="19"/>
  <c r="C1318" i="19"/>
  <c r="C1319" i="19"/>
  <c r="C1320" i="19"/>
  <c r="C1321" i="19"/>
  <c r="C1322" i="19"/>
  <c r="C1323" i="19"/>
  <c r="C1324" i="19"/>
  <c r="C1325" i="19"/>
  <c r="C1326" i="19"/>
  <c r="C1327" i="19"/>
  <c r="C1328" i="19"/>
  <c r="C1329" i="19"/>
  <c r="C1330" i="19"/>
  <c r="C1331" i="19"/>
  <c r="C1332" i="19"/>
  <c r="C1333" i="19"/>
  <c r="C1334" i="19"/>
  <c r="C1335" i="19"/>
  <c r="C1336" i="19"/>
  <c r="C1337" i="19"/>
  <c r="C1338" i="19"/>
  <c r="C1339" i="19"/>
  <c r="C1340" i="19"/>
  <c r="C1341" i="19"/>
  <c r="C1342" i="19"/>
  <c r="C1343" i="19"/>
  <c r="C1344" i="19"/>
  <c r="C1345" i="19"/>
  <c r="C1346" i="19"/>
  <c r="C1347" i="19"/>
  <c r="C1348" i="19"/>
  <c r="C1349" i="19"/>
  <c r="C1350" i="19"/>
  <c r="C1351" i="19"/>
  <c r="C1352" i="19"/>
  <c r="C1353" i="19"/>
  <c r="C1354" i="19"/>
  <c r="C1355" i="19"/>
  <c r="C1356" i="19"/>
  <c r="C1357" i="19"/>
  <c r="C1358" i="19"/>
  <c r="C1359" i="19"/>
  <c r="C1360" i="19"/>
  <c r="C1361" i="19"/>
  <c r="C1362" i="19"/>
  <c r="C1363" i="19"/>
  <c r="C1364" i="19"/>
  <c r="C1365" i="19"/>
  <c r="C1366" i="19"/>
  <c r="C1367" i="19"/>
  <c r="C1368" i="19"/>
  <c r="C1369" i="19"/>
  <c r="C1370" i="19"/>
  <c r="C1371" i="19"/>
  <c r="C1372" i="19"/>
  <c r="C1373" i="19"/>
  <c r="C1374" i="19"/>
  <c r="C1375" i="19"/>
  <c r="C1376" i="19"/>
  <c r="C1377" i="19"/>
  <c r="C1378" i="19"/>
  <c r="C1379" i="19"/>
  <c r="C1380" i="19"/>
  <c r="C1381" i="19"/>
  <c r="C1382" i="19"/>
  <c r="C1383" i="19"/>
  <c r="C1384" i="19"/>
  <c r="C1385" i="19"/>
  <c r="C1386" i="19"/>
  <c r="C1387" i="19"/>
  <c r="C1388" i="19"/>
  <c r="C1389" i="19"/>
  <c r="C1390" i="19"/>
  <c r="C1391" i="19"/>
  <c r="C1392" i="19"/>
  <c r="C1393" i="19"/>
  <c r="C1394" i="19"/>
  <c r="C1395" i="19"/>
  <c r="C1396" i="19"/>
  <c r="C1397" i="19"/>
  <c r="C1398" i="19"/>
  <c r="C1399" i="19"/>
  <c r="C1400" i="19"/>
  <c r="C1401" i="19"/>
  <c r="C1402" i="19"/>
  <c r="C1403" i="19"/>
  <c r="C1404" i="19"/>
  <c r="C1405" i="19"/>
  <c r="C1406" i="19"/>
  <c r="C1407" i="19"/>
  <c r="C1408" i="19"/>
  <c r="C1409" i="19"/>
  <c r="C1410" i="19"/>
  <c r="C1411" i="19"/>
  <c r="C1412" i="19"/>
  <c r="C1413" i="19"/>
  <c r="C1414" i="19"/>
  <c r="C1415" i="19"/>
  <c r="C1416" i="19"/>
  <c r="C1417" i="19"/>
  <c r="C1418" i="19"/>
  <c r="C1419" i="19"/>
  <c r="C1420" i="19"/>
  <c r="C1421" i="19"/>
  <c r="C1422" i="19"/>
  <c r="C1423" i="19"/>
  <c r="C1424" i="19"/>
  <c r="C1425" i="19"/>
  <c r="C1426" i="19"/>
  <c r="C1427" i="19"/>
  <c r="C1428" i="19"/>
  <c r="C1429" i="19"/>
  <c r="C1430" i="19"/>
  <c r="C1431" i="19"/>
  <c r="C1432" i="19"/>
  <c r="C1433" i="19"/>
  <c r="C1434" i="19"/>
  <c r="C1435" i="19"/>
  <c r="C1436" i="19"/>
  <c r="C1437" i="19"/>
  <c r="C1438" i="19"/>
  <c r="C1439" i="19"/>
  <c r="C1440" i="19"/>
  <c r="C1441" i="19"/>
  <c r="C1442" i="19"/>
  <c r="C1443" i="19"/>
  <c r="C1444" i="19"/>
  <c r="C1445" i="19"/>
  <c r="C1446" i="19"/>
  <c r="C1447" i="19"/>
  <c r="C1448" i="19"/>
  <c r="C1449" i="19"/>
  <c r="C1450" i="19"/>
  <c r="C1451" i="19"/>
  <c r="C1452" i="19"/>
  <c r="C1453" i="19"/>
  <c r="C1454" i="19"/>
  <c r="C1455" i="19"/>
  <c r="C1456" i="19"/>
  <c r="C1457" i="19"/>
  <c r="C1458" i="19"/>
  <c r="C1459" i="19"/>
  <c r="C1460" i="19"/>
  <c r="C1461" i="19"/>
  <c r="C1462" i="19"/>
  <c r="C1463" i="19"/>
  <c r="C1464" i="19"/>
  <c r="C1465" i="19"/>
  <c r="C1466" i="19"/>
  <c r="C1467" i="19"/>
  <c r="C1468" i="19"/>
  <c r="C1469" i="19"/>
  <c r="C1470" i="19"/>
  <c r="C1471" i="19"/>
  <c r="C1472" i="19"/>
  <c r="C1473" i="19"/>
  <c r="C1474" i="19"/>
  <c r="C1475" i="19"/>
  <c r="C1476" i="19"/>
  <c r="C1477" i="19"/>
  <c r="C1478" i="19"/>
  <c r="C1479" i="19"/>
  <c r="C1480" i="19"/>
  <c r="C1481" i="19"/>
  <c r="C1482" i="19"/>
  <c r="C1483" i="19"/>
  <c r="C1484" i="19"/>
  <c r="C1485" i="19"/>
  <c r="C1486" i="19"/>
  <c r="C1487" i="19"/>
  <c r="C1488" i="19"/>
  <c r="C1489" i="19"/>
  <c r="C1490" i="19"/>
  <c r="C1491" i="19"/>
  <c r="C1492" i="19"/>
  <c r="C1493" i="19"/>
  <c r="C1494" i="19"/>
  <c r="C1495" i="19"/>
  <c r="C1496" i="19"/>
  <c r="C1497" i="19"/>
  <c r="C1498" i="19"/>
  <c r="C1499" i="19"/>
  <c r="C1500" i="19"/>
  <c r="C1501" i="19"/>
  <c r="C1502" i="19"/>
  <c r="C1503" i="19"/>
  <c r="C1504" i="19"/>
  <c r="C1505" i="19"/>
  <c r="C1506" i="19"/>
  <c r="C1507" i="19"/>
  <c r="C1508" i="19"/>
  <c r="C1509" i="19"/>
  <c r="C1510" i="19"/>
  <c r="C1511" i="19"/>
  <c r="C1512" i="19"/>
  <c r="C1513" i="19"/>
  <c r="C1514" i="19"/>
  <c r="C1515" i="19"/>
  <c r="C1516" i="19"/>
  <c r="C1517" i="19"/>
  <c r="C1518" i="19"/>
  <c r="C1519" i="19"/>
  <c r="C1520" i="19"/>
  <c r="C1521" i="19"/>
  <c r="C1522" i="19"/>
  <c r="C1523" i="19"/>
  <c r="C1524" i="19"/>
  <c r="C1525" i="19"/>
  <c r="C1526" i="19"/>
  <c r="C1527" i="19"/>
  <c r="C1528" i="19"/>
  <c r="C1529" i="19"/>
  <c r="C1530" i="19"/>
  <c r="C1531" i="19"/>
  <c r="C1532" i="19"/>
  <c r="C1533" i="19"/>
  <c r="C1534" i="19"/>
  <c r="C1535" i="19"/>
  <c r="C1536" i="19"/>
  <c r="C1537" i="19"/>
  <c r="C1538" i="19"/>
  <c r="C1539" i="19"/>
  <c r="C1540" i="19"/>
  <c r="C1541" i="19"/>
  <c r="C1542" i="19"/>
  <c r="C1543" i="19"/>
  <c r="C1544" i="19"/>
  <c r="C1545" i="19"/>
  <c r="C1546" i="19"/>
  <c r="C1547" i="19"/>
  <c r="C1548" i="19"/>
  <c r="C1549" i="19"/>
  <c r="C1550" i="19"/>
  <c r="C1551" i="19"/>
  <c r="C1552" i="19"/>
  <c r="C1553" i="19"/>
  <c r="C1554" i="19"/>
  <c r="C1555" i="19"/>
  <c r="C1556" i="19"/>
  <c r="C1557" i="19"/>
  <c r="C1558" i="19"/>
  <c r="C1559" i="19"/>
  <c r="C1560" i="19"/>
  <c r="C1561" i="19"/>
  <c r="C1562" i="19"/>
  <c r="C1563" i="19"/>
  <c r="C1564" i="19"/>
  <c r="C1565" i="19"/>
  <c r="C1566" i="19"/>
  <c r="C1567" i="19"/>
  <c r="C1568" i="19"/>
  <c r="C1569" i="19"/>
  <c r="C1570" i="19"/>
  <c r="C1571" i="19"/>
  <c r="C1572" i="19"/>
  <c r="C1573" i="19"/>
  <c r="C1574" i="19"/>
  <c r="C1575" i="19"/>
  <c r="C1576" i="19"/>
  <c r="C1577" i="19"/>
  <c r="C1578" i="19"/>
  <c r="C1579" i="19"/>
  <c r="C1580" i="19"/>
  <c r="C1581" i="19"/>
  <c r="C1582" i="19"/>
  <c r="C1583" i="19"/>
  <c r="C1584" i="19"/>
  <c r="C1585" i="19"/>
  <c r="C1586" i="19"/>
  <c r="C1587" i="19"/>
  <c r="C1588" i="19"/>
  <c r="C1589" i="19"/>
  <c r="C1590" i="19"/>
  <c r="C1591" i="19"/>
  <c r="C1592" i="19"/>
  <c r="C1593" i="19"/>
  <c r="C1594" i="19"/>
  <c r="C1595" i="19"/>
  <c r="C1596" i="19"/>
  <c r="C1597" i="19"/>
  <c r="C1598" i="19"/>
  <c r="C1599" i="19"/>
  <c r="C1600" i="19"/>
  <c r="C1601" i="19"/>
  <c r="C1602" i="19"/>
  <c r="C1603" i="19"/>
  <c r="C1604" i="19"/>
  <c r="C1605" i="19"/>
  <c r="C1606" i="19"/>
  <c r="C1607" i="19"/>
  <c r="C1608" i="19"/>
  <c r="C1609" i="19"/>
  <c r="C1610" i="19"/>
  <c r="C1611" i="19"/>
  <c r="C1612" i="19"/>
  <c r="C1613" i="19"/>
  <c r="C1614" i="19"/>
  <c r="C1615" i="19"/>
  <c r="C1616" i="19"/>
  <c r="C1617" i="19"/>
  <c r="C1618" i="19"/>
  <c r="C1619" i="19"/>
  <c r="C1620" i="19"/>
  <c r="C1621" i="19"/>
  <c r="C1622" i="19"/>
  <c r="C1623" i="19"/>
  <c r="C1624" i="19"/>
  <c r="C1625" i="19"/>
  <c r="C1626" i="19"/>
  <c r="C1627" i="19"/>
  <c r="C1628" i="19"/>
  <c r="C1629" i="19"/>
  <c r="C1630" i="19"/>
  <c r="C1631" i="19"/>
  <c r="C1632" i="19"/>
  <c r="C1633" i="19"/>
  <c r="C1634" i="19"/>
  <c r="C1635" i="19"/>
  <c r="C1636" i="19"/>
  <c r="C1637" i="19"/>
  <c r="C1638" i="19"/>
  <c r="C1639" i="19"/>
  <c r="C1640" i="19"/>
  <c r="C1641" i="19"/>
  <c r="C1642" i="19"/>
  <c r="C1643" i="19"/>
  <c r="C1644" i="19"/>
  <c r="C1645" i="19"/>
  <c r="C1646" i="19"/>
  <c r="C1647" i="19"/>
  <c r="C1648" i="19"/>
  <c r="C1649" i="19"/>
  <c r="C1650" i="19"/>
  <c r="C1651" i="19"/>
  <c r="C1652" i="19"/>
  <c r="C1653" i="19"/>
  <c r="C1654" i="19"/>
  <c r="C1655" i="19"/>
  <c r="C1656" i="19"/>
  <c r="C1657" i="19"/>
  <c r="C1658" i="19"/>
  <c r="C1659" i="19"/>
  <c r="C1660" i="19"/>
  <c r="C1661" i="19"/>
  <c r="C1662" i="19"/>
  <c r="C1663" i="19"/>
  <c r="C1664" i="19"/>
  <c r="C1665" i="19"/>
  <c r="C1666" i="19"/>
  <c r="C1667" i="19"/>
  <c r="C1668" i="19"/>
  <c r="C1669" i="19"/>
  <c r="C1670" i="19"/>
  <c r="C1671" i="19"/>
  <c r="C1672" i="19"/>
  <c r="C1673" i="19"/>
  <c r="C1674" i="19"/>
  <c r="C1675" i="19"/>
  <c r="C1676" i="19"/>
  <c r="C1677" i="19"/>
  <c r="C1678" i="19"/>
  <c r="C1679" i="19"/>
  <c r="C1680" i="19"/>
  <c r="C1681" i="19"/>
  <c r="C1682" i="19"/>
  <c r="C1683" i="19"/>
  <c r="C1684" i="19"/>
  <c r="C1685" i="19"/>
  <c r="C1686" i="19"/>
  <c r="C1687" i="19"/>
  <c r="C1688" i="19"/>
  <c r="C1689" i="19"/>
  <c r="C1690" i="19"/>
  <c r="C1691" i="19"/>
  <c r="C1692" i="19"/>
  <c r="C1693" i="19"/>
  <c r="C1694" i="19"/>
  <c r="C1695" i="19"/>
  <c r="C1696" i="19"/>
  <c r="C1697" i="19"/>
  <c r="C1698" i="19"/>
  <c r="C1699" i="19"/>
  <c r="C1700" i="19"/>
  <c r="C1701" i="19"/>
  <c r="C1702" i="19"/>
  <c r="C1703" i="19"/>
  <c r="C1704" i="19"/>
  <c r="C1705" i="19"/>
  <c r="C1706" i="19"/>
  <c r="C1707" i="19"/>
  <c r="C1708" i="19"/>
  <c r="C1709" i="19"/>
  <c r="C1710" i="19"/>
  <c r="C1711" i="19"/>
  <c r="C1712" i="19"/>
  <c r="C1713" i="19"/>
  <c r="C1714" i="19"/>
  <c r="C1715" i="19"/>
  <c r="C1716" i="19"/>
  <c r="C1717" i="19"/>
  <c r="C1718" i="19"/>
  <c r="C1719" i="19"/>
  <c r="C1720" i="19"/>
  <c r="C1721" i="19"/>
  <c r="C1722" i="19"/>
  <c r="C1723" i="19"/>
  <c r="C1724" i="19"/>
  <c r="C1725" i="19"/>
  <c r="C1726" i="19"/>
  <c r="C1727" i="19"/>
  <c r="C1728" i="19"/>
  <c r="C1729" i="19"/>
  <c r="C1730" i="19"/>
  <c r="C1731" i="19"/>
  <c r="C1732" i="19"/>
  <c r="C1733" i="19"/>
  <c r="C1734" i="19"/>
  <c r="C1735" i="19"/>
  <c r="C1736" i="19"/>
  <c r="C1737" i="19"/>
  <c r="C1738" i="19"/>
  <c r="C1739" i="19"/>
  <c r="C1740" i="19"/>
  <c r="C1741" i="19"/>
  <c r="C1742" i="19"/>
  <c r="C1743" i="19"/>
  <c r="C1744" i="19"/>
  <c r="C1745" i="19"/>
  <c r="C1746" i="19"/>
  <c r="C1747" i="19"/>
  <c r="C1748" i="19"/>
  <c r="C1749" i="19"/>
  <c r="C1750" i="19"/>
  <c r="C1751" i="19"/>
  <c r="C1752" i="19"/>
  <c r="C1753" i="19"/>
  <c r="C1754" i="19"/>
  <c r="C1755" i="19"/>
  <c r="C1756" i="19"/>
  <c r="C1757" i="19"/>
  <c r="C1758" i="19"/>
  <c r="C1759" i="19"/>
  <c r="C1760" i="19"/>
  <c r="C1761" i="19"/>
  <c r="C1762" i="19"/>
  <c r="C1763" i="19"/>
  <c r="C1764" i="19"/>
  <c r="C1765" i="19"/>
  <c r="C1766" i="19"/>
  <c r="C1767" i="19"/>
  <c r="C1768" i="19"/>
  <c r="C1769" i="19"/>
  <c r="C1770" i="19"/>
  <c r="C1771" i="19"/>
  <c r="C1772" i="19"/>
  <c r="C1773" i="19"/>
  <c r="C1774" i="19"/>
  <c r="C1775" i="19"/>
  <c r="C1776" i="19"/>
  <c r="C1777" i="19"/>
  <c r="C1778" i="19"/>
  <c r="C1779" i="19"/>
  <c r="C1780" i="19"/>
  <c r="C1781" i="19"/>
  <c r="C1782" i="19"/>
  <c r="C1783" i="19"/>
  <c r="C1784" i="19"/>
  <c r="C1785" i="19"/>
  <c r="C1786" i="19"/>
  <c r="C1787" i="19"/>
  <c r="C1788" i="19"/>
  <c r="C1789" i="19"/>
  <c r="C1790" i="19"/>
  <c r="C1791" i="19"/>
  <c r="C1792" i="19"/>
  <c r="C1793" i="19"/>
  <c r="C1794" i="19"/>
  <c r="C1795" i="19"/>
  <c r="C1796" i="19"/>
  <c r="C1797" i="19"/>
  <c r="C1798" i="19"/>
  <c r="C1799" i="19"/>
  <c r="C1800" i="19"/>
  <c r="C1801" i="19"/>
  <c r="C1802" i="19"/>
  <c r="C1803" i="19"/>
  <c r="C1804" i="19"/>
  <c r="C1805" i="19"/>
  <c r="C1806" i="19"/>
  <c r="C1807" i="19"/>
  <c r="C1808" i="19"/>
  <c r="C1809" i="19"/>
  <c r="C1810" i="19"/>
  <c r="C1811" i="19"/>
  <c r="C1812" i="19"/>
  <c r="C1813" i="19"/>
  <c r="C1814" i="19"/>
  <c r="C1815" i="19"/>
  <c r="C1816" i="19"/>
  <c r="C1817" i="19"/>
  <c r="C1818" i="19"/>
  <c r="C1819" i="19"/>
  <c r="C1820" i="19"/>
  <c r="C1821" i="19"/>
  <c r="C1822" i="19"/>
  <c r="C1823" i="19"/>
  <c r="C1824" i="19"/>
  <c r="C1825" i="19"/>
  <c r="C1826" i="19"/>
  <c r="C1827" i="19"/>
  <c r="C1828" i="19"/>
  <c r="C1829" i="19"/>
  <c r="C1830" i="19"/>
  <c r="C1831" i="19"/>
  <c r="C1832" i="19"/>
  <c r="C1833" i="19"/>
  <c r="C1834" i="19"/>
  <c r="C1835" i="19"/>
  <c r="C1836" i="19"/>
  <c r="C1837" i="19"/>
  <c r="C1838" i="19"/>
  <c r="C1839" i="19"/>
  <c r="C1840" i="19"/>
  <c r="C1841" i="19"/>
  <c r="C1842" i="19"/>
  <c r="C1843" i="19"/>
  <c r="C1844" i="19"/>
  <c r="C1845" i="19"/>
  <c r="C1846" i="19"/>
  <c r="C1847" i="19"/>
  <c r="C1848" i="19"/>
  <c r="C1849" i="19"/>
  <c r="C1850" i="19"/>
  <c r="C1851" i="19"/>
  <c r="C1852" i="19"/>
  <c r="C1853" i="19"/>
  <c r="C1854" i="19"/>
  <c r="C1855" i="19"/>
  <c r="C1856" i="19"/>
  <c r="C1857" i="19"/>
  <c r="C1858" i="19"/>
  <c r="C1859" i="19"/>
  <c r="C1860" i="19"/>
  <c r="C1861" i="19"/>
  <c r="C1862" i="19"/>
  <c r="C1863" i="19"/>
  <c r="C1864" i="19"/>
  <c r="C1865" i="19"/>
  <c r="C1866" i="19"/>
  <c r="C1867" i="19"/>
  <c r="C1868" i="19"/>
  <c r="C1869" i="19"/>
  <c r="C1870" i="19"/>
  <c r="C1871" i="19"/>
  <c r="C1872" i="19"/>
  <c r="C1873" i="19"/>
  <c r="C1874" i="19"/>
  <c r="C1875" i="19"/>
  <c r="C1876" i="19"/>
  <c r="C1877" i="19"/>
  <c r="C1878" i="19"/>
  <c r="C1879" i="19"/>
  <c r="C1880" i="19"/>
  <c r="C1881" i="19"/>
  <c r="C1882" i="19"/>
  <c r="C1883" i="19"/>
  <c r="C1884" i="19"/>
  <c r="C1885" i="19"/>
  <c r="C1886" i="19"/>
  <c r="C1887" i="19"/>
  <c r="C1888" i="19"/>
  <c r="C1889" i="19"/>
  <c r="C1890" i="19"/>
  <c r="C1891" i="19"/>
  <c r="C1892" i="19"/>
  <c r="C1893" i="19"/>
  <c r="C1894" i="19"/>
  <c r="C1895" i="19"/>
  <c r="C1896" i="19"/>
  <c r="C1897" i="19"/>
  <c r="C1898" i="19"/>
  <c r="C1899" i="19"/>
  <c r="C1900" i="19"/>
  <c r="C1901" i="19"/>
  <c r="C1902" i="19"/>
  <c r="C1903" i="19"/>
  <c r="C1904" i="19"/>
  <c r="C1905" i="19"/>
  <c r="C1906" i="19"/>
  <c r="C1907" i="19"/>
  <c r="C1908" i="19"/>
  <c r="C1909" i="19"/>
  <c r="C1910" i="19"/>
  <c r="C1911" i="19"/>
  <c r="C1912" i="19"/>
  <c r="C1913" i="19"/>
  <c r="C1914" i="19"/>
  <c r="C1915" i="19"/>
  <c r="C1916" i="19"/>
  <c r="C1917" i="19"/>
  <c r="C1918" i="19"/>
  <c r="C1919" i="19"/>
  <c r="C1920" i="19"/>
  <c r="C1921" i="19"/>
  <c r="C1922" i="19"/>
  <c r="C1923" i="19"/>
  <c r="C1924" i="19"/>
  <c r="C1925" i="19"/>
  <c r="C1926" i="19"/>
  <c r="C1927" i="19"/>
  <c r="C1928" i="19"/>
  <c r="C1929" i="19"/>
  <c r="C1930" i="19"/>
  <c r="C1931" i="19"/>
  <c r="C1932" i="19"/>
  <c r="C1933" i="19"/>
  <c r="C1934" i="19"/>
  <c r="C1935" i="19"/>
  <c r="C1936" i="19"/>
  <c r="C1937" i="19"/>
  <c r="C1938" i="19"/>
  <c r="C1939" i="19"/>
  <c r="C1940" i="19"/>
  <c r="C1941" i="19"/>
  <c r="C1942" i="19"/>
  <c r="C1943" i="19"/>
  <c r="C1944" i="19"/>
  <c r="C1945" i="19"/>
  <c r="C1946" i="19"/>
  <c r="C1947" i="19"/>
  <c r="C1948" i="19"/>
  <c r="C1949" i="19"/>
  <c r="C1950" i="19"/>
  <c r="C1951" i="19"/>
  <c r="C1952" i="19"/>
  <c r="C1953" i="19"/>
  <c r="C1954" i="19"/>
  <c r="C1955" i="19"/>
  <c r="C1956" i="19"/>
  <c r="C1957" i="19"/>
  <c r="C1958" i="19"/>
  <c r="C1959" i="19"/>
  <c r="C1960" i="19"/>
  <c r="C1961" i="19"/>
  <c r="C1962" i="19"/>
  <c r="C1963" i="19"/>
  <c r="C1964" i="19"/>
  <c r="C1965" i="19"/>
  <c r="C1966" i="19"/>
  <c r="C1967" i="19"/>
  <c r="C1968" i="19"/>
  <c r="C1969" i="19"/>
  <c r="C1970" i="19"/>
  <c r="C1971" i="19"/>
  <c r="C1972" i="19"/>
  <c r="C1973" i="19"/>
  <c r="C1974" i="19"/>
  <c r="C1975" i="19"/>
  <c r="C1976" i="19"/>
  <c r="C1977" i="19"/>
  <c r="C1978" i="19"/>
  <c r="C1979" i="19"/>
  <c r="C1980" i="19"/>
  <c r="C1981" i="19"/>
  <c r="C1982" i="19"/>
  <c r="C1983" i="19"/>
  <c r="C1984" i="19"/>
  <c r="C1985" i="19"/>
  <c r="C1986" i="19"/>
  <c r="C1987" i="19"/>
  <c r="C1988" i="19"/>
  <c r="C1989" i="19"/>
  <c r="C1990" i="19"/>
  <c r="C1991" i="19"/>
  <c r="C1992" i="19"/>
  <c r="C1993" i="19"/>
  <c r="C1994" i="19"/>
  <c r="C1995" i="19"/>
  <c r="C1996" i="19"/>
  <c r="C1997" i="19"/>
  <c r="C1998" i="19"/>
  <c r="C1999" i="19"/>
  <c r="C2000" i="19"/>
  <c r="C2001" i="19"/>
  <c r="C2002" i="19"/>
  <c r="C2003" i="19"/>
  <c r="C2004" i="19"/>
  <c r="C2005" i="19"/>
  <c r="C2006" i="19"/>
  <c r="C2007" i="19"/>
  <c r="C2008" i="19"/>
  <c r="C2009" i="19"/>
  <c r="C2010" i="19"/>
  <c r="C2011" i="19"/>
  <c r="C2012" i="19"/>
  <c r="C2013" i="19"/>
  <c r="C2014" i="19"/>
  <c r="C2015" i="19"/>
  <c r="C2016" i="19"/>
  <c r="C2017" i="19"/>
  <c r="C2018" i="19"/>
  <c r="C2019" i="19"/>
  <c r="C2020" i="19"/>
  <c r="C2021" i="19"/>
  <c r="C2022" i="19"/>
  <c r="C2023" i="19"/>
  <c r="C2024" i="19"/>
  <c r="C2025" i="19"/>
  <c r="C2026" i="19"/>
  <c r="C2027" i="19"/>
  <c r="C2028" i="19"/>
  <c r="C2029" i="19"/>
  <c r="C2030" i="19"/>
  <c r="C2031" i="19"/>
  <c r="C2032" i="19"/>
  <c r="C2033" i="19"/>
  <c r="C2034" i="19"/>
  <c r="C2035" i="19"/>
  <c r="C2036" i="19"/>
  <c r="C2037" i="19"/>
  <c r="C2038" i="19"/>
  <c r="C2039" i="19"/>
  <c r="C2040" i="19"/>
  <c r="C2041" i="19"/>
  <c r="C2042" i="19"/>
  <c r="C2043" i="19"/>
  <c r="C2044" i="19"/>
  <c r="C2045" i="19"/>
  <c r="C2046" i="19"/>
  <c r="C2047" i="19"/>
  <c r="C2048" i="19"/>
  <c r="C2049" i="19"/>
  <c r="C2050" i="19"/>
  <c r="C2051" i="19"/>
  <c r="C2052" i="19"/>
  <c r="C2053" i="19"/>
  <c r="C2054" i="19"/>
  <c r="C2055" i="19"/>
  <c r="C2056" i="19"/>
  <c r="C2057" i="19"/>
  <c r="C2058" i="19"/>
  <c r="C2059" i="19"/>
  <c r="C2060" i="19"/>
  <c r="C2061" i="19"/>
  <c r="C2062" i="19"/>
  <c r="C2063" i="19"/>
  <c r="C2064" i="19"/>
  <c r="C2065" i="19"/>
  <c r="C2066" i="19"/>
  <c r="C2067" i="19"/>
  <c r="C2068" i="19"/>
  <c r="C2069" i="19"/>
  <c r="C2070" i="19"/>
  <c r="C2071" i="19"/>
  <c r="C2072" i="19"/>
  <c r="C2073" i="19"/>
  <c r="C2074" i="19"/>
  <c r="C2075" i="19"/>
  <c r="C2076" i="19"/>
  <c r="C2077" i="19"/>
  <c r="C2078" i="19"/>
  <c r="C2079" i="19"/>
  <c r="C2080" i="19"/>
  <c r="C2081" i="19"/>
  <c r="C2082" i="19"/>
  <c r="C2083" i="19"/>
  <c r="C2084" i="19"/>
  <c r="C2085" i="19"/>
  <c r="C2086" i="19"/>
  <c r="C2087" i="19"/>
  <c r="C2088" i="19"/>
  <c r="C2089" i="19"/>
  <c r="C2090" i="19"/>
  <c r="C2091" i="19"/>
  <c r="C2092" i="19"/>
  <c r="C2093" i="19"/>
  <c r="C2094" i="19"/>
  <c r="C2095" i="19"/>
  <c r="C2096" i="19"/>
  <c r="C2097" i="19"/>
  <c r="C2098" i="19"/>
  <c r="C2099" i="19"/>
  <c r="C2100" i="19"/>
  <c r="C2101" i="19"/>
  <c r="C2102" i="19"/>
  <c r="C2103" i="19"/>
  <c r="C2104" i="19"/>
  <c r="C2105" i="19"/>
  <c r="C2106" i="19"/>
  <c r="C2107" i="19"/>
  <c r="C2108" i="19"/>
  <c r="C2109" i="19"/>
  <c r="C2110" i="19"/>
  <c r="C2111" i="19"/>
  <c r="C2112" i="19"/>
  <c r="C2113" i="19"/>
  <c r="C2114" i="19"/>
  <c r="C2115" i="19"/>
  <c r="C2116" i="19"/>
  <c r="C2117" i="19"/>
  <c r="C2118" i="19"/>
  <c r="C2119" i="19"/>
  <c r="C2120" i="19"/>
  <c r="C2121" i="19"/>
  <c r="C2122" i="19"/>
  <c r="C2123" i="19"/>
  <c r="C2124" i="19"/>
  <c r="C2125" i="19"/>
  <c r="C2126" i="19"/>
  <c r="C2127" i="19"/>
  <c r="C2128" i="19"/>
  <c r="C2129" i="19"/>
  <c r="C2130" i="19"/>
  <c r="C2131" i="19"/>
  <c r="C2132" i="19"/>
  <c r="C2133" i="19"/>
  <c r="C2134" i="19"/>
  <c r="C2135" i="19"/>
  <c r="C2136" i="19"/>
  <c r="C2137" i="19"/>
  <c r="C2138" i="19"/>
  <c r="C2139" i="19"/>
  <c r="C2140" i="19"/>
  <c r="C2141" i="19"/>
  <c r="C2142" i="19"/>
  <c r="C2143" i="19"/>
  <c r="C2144" i="19"/>
  <c r="C2145" i="19"/>
  <c r="C2146" i="19"/>
  <c r="C2147" i="19"/>
  <c r="C2148" i="19"/>
  <c r="C2149" i="19"/>
  <c r="C2150" i="19"/>
  <c r="C2151" i="19"/>
  <c r="C2152" i="19"/>
  <c r="C2153" i="19"/>
  <c r="C2154" i="19"/>
  <c r="C2155" i="19"/>
  <c r="C2156" i="19"/>
  <c r="C2157" i="19"/>
  <c r="C2158" i="19"/>
  <c r="C2159" i="19"/>
  <c r="C2160" i="19"/>
  <c r="C2161" i="19"/>
  <c r="C2162" i="19"/>
  <c r="C2163" i="19"/>
  <c r="C2164" i="19"/>
  <c r="C2165" i="19"/>
  <c r="C2166" i="19"/>
  <c r="C2167" i="19"/>
  <c r="C2168" i="19"/>
  <c r="C2169" i="19"/>
  <c r="C2170" i="19"/>
  <c r="C2171" i="19"/>
  <c r="C2172" i="19"/>
  <c r="C2173" i="19"/>
  <c r="C2174" i="19"/>
  <c r="C2175" i="19"/>
  <c r="C2176" i="19"/>
  <c r="C2177" i="19"/>
  <c r="C2178" i="19"/>
  <c r="C2179" i="19"/>
  <c r="C2180" i="19"/>
  <c r="C2181" i="19"/>
  <c r="C2182" i="19"/>
  <c r="C2183" i="19"/>
  <c r="C2184" i="19"/>
  <c r="C2185" i="19"/>
  <c r="C2186" i="19"/>
  <c r="C2187" i="19"/>
  <c r="C2188" i="19"/>
  <c r="C2189" i="19"/>
  <c r="C2190" i="19"/>
  <c r="C2191" i="19"/>
  <c r="C2192" i="19"/>
  <c r="C2193" i="19"/>
  <c r="C2194" i="19"/>
  <c r="C2195" i="19"/>
  <c r="C2196" i="19"/>
  <c r="C2197" i="19"/>
  <c r="C2198" i="19"/>
  <c r="C2199" i="19"/>
  <c r="C2200" i="19"/>
  <c r="C2201" i="19"/>
  <c r="C2202" i="19"/>
  <c r="C2203" i="19"/>
  <c r="C2204" i="19"/>
  <c r="C2205" i="19"/>
  <c r="C2206" i="19"/>
  <c r="C2207" i="19"/>
  <c r="C2208" i="19"/>
  <c r="C2209" i="19"/>
  <c r="C2210" i="19"/>
  <c r="C2211" i="19"/>
  <c r="C2212" i="19"/>
  <c r="C2213" i="19"/>
  <c r="C2214" i="19"/>
  <c r="C2215" i="19"/>
  <c r="C2216" i="19"/>
  <c r="C2217" i="19"/>
  <c r="C2218" i="19"/>
  <c r="C2219" i="19"/>
  <c r="C2220" i="19"/>
  <c r="C2221" i="19"/>
  <c r="C2222" i="19"/>
  <c r="C2223" i="19"/>
  <c r="C2224" i="19"/>
  <c r="C2225" i="19"/>
  <c r="C2226" i="19"/>
  <c r="C2227" i="19"/>
  <c r="C2228" i="19"/>
  <c r="C2229" i="19"/>
  <c r="C2230" i="19"/>
  <c r="C2231" i="19"/>
  <c r="C2232" i="19"/>
  <c r="C2233" i="19"/>
  <c r="C2234" i="19"/>
  <c r="C2235" i="19"/>
  <c r="C2236" i="19"/>
  <c r="C2237" i="19"/>
  <c r="C2238" i="19"/>
  <c r="C2239" i="19"/>
  <c r="C2240" i="19"/>
  <c r="C2241" i="19"/>
  <c r="C2242" i="19"/>
  <c r="C2243" i="19"/>
  <c r="C2244" i="19"/>
  <c r="C2245" i="19"/>
  <c r="C2246" i="19"/>
  <c r="C2247" i="19"/>
  <c r="C2248" i="19"/>
  <c r="C2249" i="19"/>
  <c r="C2250" i="19"/>
  <c r="C2251" i="19"/>
  <c r="C2252" i="19"/>
  <c r="C2253" i="19"/>
  <c r="C2254" i="19"/>
  <c r="C2255" i="19"/>
  <c r="C2256" i="19"/>
  <c r="C2257" i="19"/>
  <c r="C2258" i="19"/>
  <c r="C2259" i="19"/>
  <c r="C2260" i="19"/>
  <c r="C2261" i="19"/>
  <c r="C2262" i="19"/>
  <c r="C2263" i="19"/>
  <c r="C2264" i="19"/>
  <c r="C2265" i="19"/>
  <c r="C2266" i="19"/>
  <c r="C2267" i="19"/>
  <c r="C2268" i="19"/>
  <c r="C2269" i="19"/>
  <c r="C2270" i="19"/>
  <c r="C2271" i="19"/>
  <c r="C2272" i="19"/>
  <c r="C2273" i="19"/>
  <c r="C2274" i="19"/>
  <c r="C2275" i="19"/>
  <c r="C2276" i="19"/>
  <c r="C2277" i="19"/>
  <c r="C2278" i="19"/>
  <c r="C2279" i="19"/>
  <c r="C2280" i="19"/>
  <c r="C2281" i="19"/>
  <c r="C2282" i="19"/>
  <c r="C2283" i="19"/>
  <c r="C2284" i="19"/>
  <c r="C2285" i="19"/>
  <c r="C2286" i="19"/>
  <c r="C2287" i="19"/>
  <c r="C2288" i="19"/>
  <c r="C2289" i="19"/>
  <c r="C2290" i="19"/>
  <c r="C2291" i="19"/>
  <c r="C2292" i="19"/>
  <c r="C2293" i="19"/>
  <c r="C2294" i="19"/>
  <c r="C2295" i="19"/>
  <c r="C2296" i="19"/>
  <c r="C2297" i="19"/>
  <c r="C2298" i="19"/>
  <c r="C2299" i="19"/>
  <c r="C2300" i="19"/>
  <c r="C2301" i="19"/>
  <c r="C2302" i="19"/>
  <c r="C2303" i="19"/>
  <c r="C2304" i="19"/>
  <c r="C2305" i="19"/>
  <c r="C2306" i="19"/>
  <c r="C2307" i="19"/>
  <c r="C2308" i="19"/>
  <c r="C2309" i="19"/>
  <c r="C2310" i="19"/>
  <c r="C2311" i="19"/>
  <c r="C2312" i="19"/>
  <c r="C2313" i="19"/>
  <c r="C2314" i="19"/>
  <c r="C2315" i="19"/>
  <c r="C2316" i="19"/>
  <c r="C2317" i="19"/>
  <c r="C2318" i="19"/>
  <c r="C2319" i="19"/>
  <c r="C2320" i="19"/>
  <c r="C2321" i="19"/>
  <c r="C2322" i="19"/>
  <c r="C2323" i="19"/>
  <c r="C2324" i="19"/>
  <c r="C2325" i="19"/>
  <c r="C2326" i="19"/>
  <c r="C2327" i="19"/>
  <c r="C2328" i="19"/>
  <c r="C2329" i="19"/>
  <c r="C2330" i="19"/>
  <c r="C2331" i="19"/>
  <c r="C2332" i="19"/>
  <c r="C2333" i="19"/>
  <c r="C2334" i="19"/>
  <c r="C2335" i="19"/>
  <c r="C2336" i="19"/>
  <c r="C2337" i="19"/>
  <c r="C2338" i="19"/>
  <c r="C2339" i="19"/>
  <c r="C2340" i="19"/>
  <c r="C2341" i="19"/>
  <c r="C2342" i="19"/>
  <c r="C2343" i="19"/>
  <c r="C2344" i="19"/>
  <c r="C2345" i="19"/>
  <c r="C2346" i="19"/>
  <c r="C2347" i="19"/>
  <c r="C2348" i="19"/>
  <c r="C2349" i="19"/>
  <c r="C2350" i="19"/>
  <c r="C2351" i="19"/>
  <c r="C2352" i="19"/>
  <c r="C2353" i="19"/>
  <c r="C2354" i="19"/>
  <c r="C2355" i="19"/>
  <c r="C2356" i="19"/>
  <c r="C2357" i="19"/>
  <c r="C2358" i="19"/>
  <c r="C2359" i="19"/>
  <c r="C2360" i="19"/>
  <c r="C2361" i="19"/>
  <c r="C2362" i="19"/>
  <c r="C2363" i="19"/>
  <c r="C2364" i="19"/>
  <c r="C2365" i="19"/>
  <c r="C2366" i="19"/>
  <c r="C2367" i="19"/>
  <c r="C2368" i="19"/>
  <c r="C2369" i="19"/>
  <c r="C2370" i="19"/>
  <c r="C2371" i="19"/>
  <c r="C2372" i="19"/>
  <c r="C2373" i="19"/>
  <c r="C2374" i="19"/>
  <c r="C2375" i="19"/>
  <c r="C2376" i="19"/>
  <c r="C2377" i="19"/>
  <c r="C2378" i="19"/>
  <c r="C2379" i="19"/>
  <c r="C2380" i="19"/>
  <c r="C2381" i="19"/>
  <c r="C2382" i="19"/>
  <c r="C2383" i="19"/>
  <c r="C2384" i="19"/>
  <c r="C2385" i="19"/>
  <c r="C2386" i="19"/>
  <c r="C2387" i="19"/>
  <c r="C2388" i="19"/>
  <c r="C2389" i="19"/>
  <c r="C2390" i="19"/>
  <c r="C2391" i="19"/>
  <c r="C2392" i="19"/>
  <c r="C2393" i="19"/>
  <c r="C2394" i="19"/>
  <c r="C2395" i="19"/>
  <c r="C2396" i="19"/>
  <c r="C2397" i="19"/>
  <c r="C2398" i="19"/>
  <c r="C2399" i="19"/>
  <c r="C2400" i="19"/>
  <c r="C2401" i="19"/>
  <c r="C2402" i="19"/>
  <c r="C2403" i="19"/>
  <c r="C2404" i="19"/>
  <c r="C2405" i="19"/>
  <c r="C2406" i="19"/>
  <c r="C2407" i="19"/>
  <c r="C2408" i="19"/>
  <c r="C2409" i="19"/>
  <c r="C2410" i="19"/>
  <c r="C2411" i="19"/>
  <c r="C2412" i="19"/>
  <c r="C2413" i="19"/>
  <c r="C2414" i="19"/>
  <c r="C2415" i="19"/>
  <c r="C2416" i="19"/>
  <c r="C2417" i="19"/>
  <c r="C2418" i="19"/>
  <c r="C2419" i="19"/>
  <c r="C2420" i="19"/>
  <c r="C2421" i="19"/>
  <c r="C2422" i="19"/>
  <c r="C2423" i="19"/>
  <c r="C2424" i="19"/>
  <c r="C2425" i="19"/>
  <c r="C2426" i="19"/>
  <c r="C2427" i="19"/>
  <c r="C2428" i="19"/>
  <c r="C2429" i="19"/>
  <c r="C2430" i="19"/>
  <c r="C2431" i="19"/>
  <c r="C2432" i="19"/>
  <c r="C2433" i="19"/>
  <c r="C2434" i="19"/>
  <c r="C2435" i="19"/>
  <c r="C2436" i="19"/>
  <c r="C2437" i="19"/>
  <c r="C2438" i="19"/>
  <c r="C2439" i="19"/>
  <c r="C2440" i="19"/>
  <c r="C2441" i="19"/>
  <c r="C2442" i="19"/>
  <c r="C2443" i="19"/>
  <c r="C2444" i="19"/>
  <c r="C2445" i="19"/>
  <c r="C2446" i="19"/>
  <c r="C2447" i="19"/>
  <c r="C2448" i="19"/>
  <c r="C2449" i="19"/>
  <c r="C2450" i="19"/>
  <c r="C2451" i="19"/>
  <c r="C2452" i="19"/>
  <c r="C2453" i="19"/>
  <c r="C2454" i="19"/>
  <c r="C2455" i="19"/>
  <c r="C2456" i="19"/>
  <c r="C2457" i="19"/>
  <c r="C2458" i="19"/>
  <c r="C2459" i="19"/>
  <c r="C2460" i="19"/>
  <c r="C2461" i="19"/>
  <c r="C2462" i="19"/>
  <c r="C2463" i="19"/>
  <c r="C2464" i="19"/>
  <c r="C2465" i="19"/>
  <c r="C2466" i="19"/>
  <c r="C2467" i="19"/>
  <c r="C2468" i="19"/>
  <c r="C2469" i="19"/>
  <c r="C2470" i="19"/>
  <c r="C2471" i="19"/>
  <c r="C2472" i="19"/>
  <c r="C2473" i="19"/>
  <c r="C2474" i="19"/>
  <c r="C2475" i="19"/>
  <c r="C2476" i="19"/>
  <c r="C2477" i="19"/>
  <c r="C2478" i="19"/>
  <c r="C2479" i="19"/>
  <c r="C2480" i="19"/>
  <c r="C2481" i="19"/>
  <c r="C2482" i="19"/>
  <c r="C2483" i="19"/>
  <c r="C2484" i="19"/>
  <c r="C2485" i="19"/>
  <c r="C2486" i="19"/>
  <c r="C2487" i="19"/>
  <c r="C2488" i="19"/>
  <c r="C2489" i="19"/>
  <c r="C2490" i="19"/>
  <c r="C2491" i="19"/>
  <c r="C2492" i="19"/>
  <c r="C2493" i="19"/>
  <c r="C2494" i="19"/>
  <c r="C2495" i="19"/>
  <c r="C2496" i="19"/>
  <c r="C2497" i="19"/>
  <c r="C2498" i="19"/>
  <c r="C2499" i="19"/>
  <c r="C2500" i="19"/>
  <c r="C2501" i="19"/>
  <c r="C2502" i="19"/>
  <c r="C2503" i="19"/>
  <c r="C2504" i="19"/>
  <c r="C2505" i="19"/>
  <c r="C2506" i="19"/>
  <c r="C2507" i="19"/>
  <c r="C2508" i="19"/>
  <c r="C2509" i="19"/>
  <c r="C2510" i="19"/>
  <c r="C2511" i="19"/>
  <c r="C2512" i="19"/>
  <c r="C2513" i="19"/>
  <c r="C2514" i="19"/>
  <c r="C2515" i="19"/>
  <c r="C2516" i="19"/>
  <c r="C2517" i="19"/>
  <c r="C2518" i="19"/>
  <c r="C2519" i="19"/>
  <c r="C2520" i="19"/>
  <c r="C2521" i="19"/>
  <c r="C2522" i="19"/>
  <c r="C2523" i="19"/>
  <c r="C2524" i="19"/>
  <c r="C2525" i="19"/>
  <c r="C2526" i="19"/>
  <c r="C2527" i="19"/>
  <c r="C2528" i="19"/>
  <c r="C2529" i="19"/>
  <c r="C2530" i="19"/>
  <c r="C2531" i="19"/>
  <c r="C2532" i="19"/>
  <c r="C2533" i="19"/>
  <c r="C2534" i="19"/>
  <c r="C2535" i="19"/>
  <c r="C2536" i="19"/>
  <c r="C2537" i="19"/>
  <c r="C2538" i="19"/>
  <c r="C2539" i="19"/>
  <c r="C2540" i="19"/>
  <c r="C2541" i="19"/>
  <c r="C2542" i="19"/>
  <c r="C2543" i="19"/>
  <c r="C2544" i="19"/>
  <c r="C2545" i="19"/>
  <c r="C2546" i="19"/>
  <c r="C2547" i="19"/>
  <c r="C2548" i="19"/>
  <c r="C2549" i="19"/>
  <c r="C2550" i="19"/>
  <c r="C2551" i="19"/>
  <c r="C2552" i="19"/>
  <c r="C2553" i="19"/>
  <c r="C2554" i="19"/>
  <c r="C2555" i="19"/>
  <c r="C2556" i="19"/>
  <c r="C2557" i="19"/>
  <c r="C2558" i="19"/>
  <c r="C2559" i="19"/>
  <c r="C2560" i="19"/>
  <c r="C2561" i="19"/>
  <c r="C2562" i="19"/>
  <c r="C2563" i="19"/>
  <c r="C2564" i="19"/>
  <c r="C2565" i="19"/>
  <c r="C2566" i="19"/>
  <c r="C2567" i="19"/>
  <c r="C2568" i="19"/>
  <c r="C2569" i="19"/>
  <c r="C2570" i="19"/>
  <c r="C2571" i="19"/>
  <c r="C2572" i="19"/>
  <c r="C2573" i="19"/>
  <c r="C2574" i="19"/>
  <c r="C2575" i="19"/>
  <c r="C2576" i="19"/>
  <c r="C2577" i="19"/>
  <c r="C2578" i="19"/>
  <c r="C2579" i="19"/>
  <c r="C2580" i="19"/>
  <c r="C2581" i="19"/>
  <c r="C2582" i="19"/>
  <c r="C2583" i="19"/>
  <c r="C2584" i="19"/>
  <c r="C2585" i="19"/>
  <c r="C2586" i="19"/>
  <c r="C2587" i="19"/>
  <c r="C2588" i="19"/>
  <c r="C2589" i="19"/>
  <c r="C2590" i="19"/>
  <c r="C2591" i="19"/>
  <c r="C2592" i="19"/>
  <c r="C2593" i="19"/>
  <c r="C2594" i="19"/>
  <c r="C2595" i="19"/>
  <c r="C2596" i="19"/>
  <c r="C2597" i="19"/>
  <c r="C2598" i="19"/>
  <c r="C2599" i="19"/>
  <c r="C2600" i="19"/>
  <c r="C2601" i="19"/>
  <c r="C2602" i="19"/>
  <c r="C2603" i="19"/>
  <c r="C2604" i="19"/>
  <c r="C2605" i="19"/>
  <c r="C2606" i="19"/>
  <c r="C2607" i="19"/>
  <c r="C2608" i="19"/>
  <c r="C2609" i="19"/>
  <c r="C2610" i="19"/>
  <c r="C2611" i="19"/>
  <c r="C2612" i="19"/>
  <c r="C2613" i="19"/>
  <c r="C2614" i="19"/>
  <c r="C2615" i="19"/>
  <c r="C2616" i="19"/>
  <c r="C2617" i="19"/>
  <c r="C2618" i="19"/>
  <c r="C2619" i="19"/>
  <c r="C2620" i="19"/>
  <c r="C2621" i="19"/>
  <c r="C2622" i="19"/>
  <c r="C2623" i="19"/>
  <c r="C2624" i="19"/>
  <c r="C2625" i="19"/>
  <c r="C2626" i="19"/>
  <c r="C2627" i="19"/>
  <c r="C2628" i="19"/>
  <c r="C2629" i="19"/>
  <c r="C2630" i="19"/>
  <c r="C2631" i="19"/>
  <c r="C2632" i="19"/>
  <c r="C2633" i="19"/>
  <c r="C2634" i="19"/>
  <c r="C2635" i="19"/>
  <c r="C2636" i="19"/>
  <c r="C2637" i="19"/>
  <c r="C2638" i="19"/>
  <c r="C2639" i="19"/>
  <c r="C2640" i="19"/>
  <c r="C2641" i="19"/>
  <c r="C2642" i="19"/>
  <c r="C2643" i="19"/>
  <c r="C2644" i="19"/>
  <c r="C2645" i="19"/>
  <c r="C2646" i="19"/>
  <c r="C2647" i="19"/>
  <c r="C2648" i="19"/>
  <c r="C2649" i="19"/>
  <c r="C2650" i="19"/>
  <c r="C2651" i="19"/>
  <c r="C2652" i="19"/>
  <c r="C2653" i="19"/>
  <c r="C2654" i="19"/>
  <c r="C2655" i="19"/>
  <c r="C2656" i="19"/>
  <c r="C2657" i="19"/>
  <c r="C2658" i="19"/>
  <c r="C2659" i="19"/>
  <c r="C2660" i="19"/>
  <c r="C2661" i="19"/>
  <c r="C2662" i="19"/>
  <c r="C2663" i="19"/>
  <c r="C2664" i="19"/>
  <c r="C2665" i="19"/>
  <c r="C2666" i="19"/>
  <c r="C2667" i="19"/>
  <c r="C2668" i="19"/>
  <c r="C2669" i="19"/>
  <c r="C2670" i="19"/>
  <c r="C2671" i="19"/>
  <c r="C2672" i="19"/>
  <c r="C2673" i="19"/>
  <c r="C2674" i="19"/>
  <c r="C2675" i="19"/>
  <c r="C2676" i="19"/>
  <c r="C2677" i="19"/>
  <c r="C2678" i="19"/>
  <c r="C2679" i="19"/>
  <c r="C2680" i="19"/>
  <c r="C2681" i="19"/>
  <c r="C2682" i="19"/>
  <c r="C2683" i="19"/>
  <c r="C2684" i="19"/>
  <c r="C2685" i="19"/>
  <c r="C2686" i="19"/>
  <c r="C2687" i="19"/>
  <c r="C2688" i="19"/>
  <c r="C2689" i="19"/>
  <c r="C2690" i="19"/>
  <c r="C2691" i="19"/>
  <c r="C2692" i="19"/>
  <c r="C2693" i="19"/>
  <c r="C2694" i="19"/>
  <c r="C2695" i="19"/>
  <c r="C2696" i="19"/>
  <c r="C2697" i="19"/>
  <c r="C2698" i="19"/>
  <c r="C2699" i="19"/>
  <c r="C2700" i="19"/>
  <c r="C2701" i="19"/>
  <c r="C2702" i="19"/>
  <c r="C2703" i="19"/>
  <c r="C2704" i="19"/>
  <c r="C2705" i="19"/>
  <c r="C2706" i="19"/>
  <c r="C2707" i="19"/>
  <c r="C2708" i="19"/>
  <c r="C2709" i="19"/>
  <c r="C2710" i="19"/>
  <c r="C2711" i="19"/>
  <c r="C2712" i="19"/>
  <c r="C2713" i="19"/>
  <c r="C2714" i="19"/>
  <c r="C2715" i="19"/>
  <c r="C2716" i="19"/>
  <c r="C2717" i="19"/>
  <c r="C2718" i="19"/>
  <c r="C2719" i="19"/>
  <c r="C2720" i="19"/>
  <c r="C2721" i="19"/>
  <c r="C2722" i="19"/>
  <c r="C2723" i="19"/>
  <c r="C2724" i="19"/>
  <c r="C2725" i="19"/>
  <c r="C2726" i="19"/>
  <c r="C2727" i="19"/>
  <c r="C2728" i="19"/>
  <c r="C2729" i="19"/>
  <c r="C2730" i="19"/>
  <c r="C2731" i="19"/>
  <c r="C2732" i="19"/>
  <c r="C2733" i="19"/>
  <c r="C2734" i="19"/>
  <c r="C2735" i="19"/>
  <c r="C2736" i="19"/>
  <c r="C2737" i="19"/>
  <c r="C2738" i="19"/>
  <c r="C2739" i="19"/>
  <c r="C2740" i="19"/>
  <c r="C2741" i="19"/>
  <c r="C2742" i="19"/>
  <c r="C2743" i="19"/>
  <c r="C2744" i="19"/>
  <c r="C2745" i="19"/>
  <c r="C2746" i="19"/>
  <c r="C2747" i="19"/>
  <c r="C2748" i="19"/>
  <c r="C2749" i="19"/>
  <c r="C2750" i="19"/>
  <c r="C2751" i="19"/>
  <c r="C2752" i="19"/>
  <c r="C2753" i="19"/>
  <c r="C2754" i="19"/>
  <c r="C2755" i="19"/>
  <c r="C2756" i="19"/>
  <c r="C2757" i="19"/>
  <c r="C2758" i="19"/>
  <c r="C2759" i="19"/>
  <c r="C2760" i="19"/>
  <c r="C2761" i="19"/>
  <c r="C2762" i="19"/>
  <c r="C2763" i="19"/>
  <c r="C2764" i="19"/>
  <c r="C2765" i="19"/>
  <c r="C2766" i="19"/>
  <c r="C2767" i="19"/>
  <c r="C2768" i="19"/>
  <c r="C2769" i="19"/>
  <c r="C2770" i="19"/>
  <c r="C2771" i="19"/>
  <c r="C2772" i="19"/>
  <c r="C2773" i="19"/>
  <c r="C2774" i="19"/>
  <c r="C2775" i="19"/>
  <c r="C2776" i="19"/>
  <c r="C2777" i="19"/>
  <c r="C2778" i="19"/>
  <c r="C2779" i="19"/>
  <c r="C2780" i="19"/>
  <c r="C2781" i="19"/>
  <c r="C2782" i="19"/>
  <c r="C2783" i="19"/>
  <c r="C2784" i="19"/>
  <c r="C2785" i="19"/>
  <c r="C2786" i="19"/>
  <c r="C2787" i="19"/>
  <c r="C2788" i="19"/>
  <c r="C2789" i="19"/>
  <c r="C2790" i="19"/>
  <c r="C2791" i="19"/>
  <c r="C2792" i="19"/>
  <c r="C2793" i="19"/>
  <c r="C2794" i="19"/>
  <c r="C2795" i="19"/>
  <c r="C2796" i="19"/>
  <c r="C2797" i="19"/>
  <c r="C2798" i="19"/>
  <c r="C2799" i="19"/>
  <c r="C2800" i="19"/>
  <c r="C2801" i="19"/>
  <c r="C2802" i="19"/>
  <c r="C2803" i="19"/>
  <c r="C2804" i="19"/>
  <c r="C2805" i="19"/>
  <c r="C2806" i="19"/>
  <c r="C2807" i="19"/>
  <c r="C2808" i="19"/>
  <c r="C2809" i="19"/>
  <c r="C2810" i="19"/>
  <c r="C2811" i="19"/>
  <c r="C2812" i="19"/>
  <c r="C2813" i="19"/>
  <c r="C2814" i="19"/>
  <c r="C2815" i="19"/>
  <c r="C2816" i="19"/>
  <c r="C2817" i="19"/>
  <c r="C2818" i="19"/>
  <c r="C2819" i="19"/>
  <c r="C2820" i="19"/>
  <c r="C2821" i="19"/>
  <c r="C2822" i="19"/>
  <c r="C2823" i="19"/>
  <c r="C2824" i="19"/>
  <c r="C2825" i="19"/>
  <c r="C2826" i="19"/>
  <c r="C2827" i="19"/>
  <c r="C2828" i="19"/>
  <c r="C2829" i="19"/>
  <c r="C2830" i="19"/>
  <c r="C2831" i="19"/>
  <c r="C2832" i="19"/>
  <c r="C2833" i="19"/>
  <c r="C2834" i="19"/>
  <c r="C2835" i="19"/>
  <c r="C2836" i="19"/>
  <c r="C2837" i="19"/>
  <c r="C2838" i="19"/>
  <c r="C2839" i="19"/>
  <c r="C2840" i="19"/>
  <c r="C2841" i="19"/>
  <c r="C2842" i="19"/>
  <c r="C2843" i="19"/>
  <c r="C2844" i="19"/>
  <c r="C2845" i="19"/>
  <c r="C2846" i="19"/>
  <c r="C2847" i="19"/>
  <c r="C2848" i="19"/>
  <c r="C2849" i="19"/>
  <c r="C2850" i="19"/>
  <c r="C2851" i="19"/>
  <c r="C2852" i="19"/>
  <c r="C2853" i="19"/>
  <c r="C2854" i="19"/>
  <c r="C2855" i="19"/>
  <c r="C2856" i="19"/>
  <c r="C2857" i="19"/>
  <c r="C2858" i="19"/>
  <c r="C2859" i="19"/>
  <c r="C2860" i="19"/>
  <c r="C2861" i="19"/>
  <c r="C2862" i="19"/>
  <c r="C2863" i="19"/>
  <c r="C2864" i="19"/>
  <c r="C2865" i="19"/>
  <c r="C2866" i="19"/>
  <c r="C2867" i="19"/>
  <c r="C2868" i="19"/>
  <c r="C2869" i="19"/>
  <c r="C2870" i="19"/>
  <c r="C2871" i="19"/>
  <c r="C2872" i="19"/>
  <c r="C2873" i="19"/>
  <c r="C2874" i="19"/>
  <c r="C2875" i="19"/>
  <c r="C2876" i="19"/>
  <c r="C2877" i="19"/>
  <c r="C2878" i="19"/>
  <c r="C2879" i="19"/>
  <c r="C2880" i="19"/>
  <c r="C2881" i="19"/>
  <c r="C2882" i="19"/>
  <c r="C2883" i="19"/>
  <c r="C2884" i="19"/>
  <c r="C2885" i="19"/>
  <c r="C2886" i="19"/>
  <c r="C2887" i="19"/>
  <c r="C2888" i="19"/>
  <c r="C2889" i="19"/>
  <c r="C2890" i="19"/>
  <c r="C2891" i="19"/>
  <c r="C2892" i="19"/>
  <c r="C2893" i="19"/>
  <c r="C2894" i="19"/>
  <c r="C2895" i="19"/>
  <c r="C2896" i="19"/>
  <c r="C2897" i="19"/>
  <c r="C2898" i="19"/>
  <c r="C2899" i="19"/>
  <c r="C2900" i="19"/>
  <c r="C2901" i="19"/>
  <c r="C2902" i="19"/>
  <c r="C2903" i="19"/>
  <c r="C2904" i="19"/>
  <c r="C2905" i="19"/>
  <c r="C2906" i="19"/>
  <c r="C2907" i="19"/>
  <c r="C2908" i="19"/>
  <c r="C2909" i="19"/>
  <c r="C2910" i="19"/>
  <c r="C2911" i="19"/>
  <c r="C2912" i="19"/>
  <c r="C2913" i="19"/>
  <c r="C2914" i="19"/>
  <c r="C2915" i="19"/>
  <c r="C2916" i="19"/>
  <c r="C2917" i="19"/>
  <c r="C2918" i="19"/>
  <c r="C2919" i="19"/>
  <c r="C2920" i="19"/>
  <c r="C2921" i="19"/>
  <c r="C2922" i="19"/>
  <c r="C2923" i="19"/>
  <c r="C2924" i="19"/>
  <c r="C2925" i="19"/>
  <c r="C2926" i="19"/>
  <c r="C2927" i="19"/>
  <c r="C2928" i="19"/>
  <c r="C2929" i="19"/>
  <c r="C2930" i="19"/>
  <c r="C2931" i="19"/>
  <c r="C2932" i="19"/>
  <c r="C2933" i="19"/>
  <c r="C2934" i="19"/>
  <c r="C2935" i="19"/>
  <c r="C2936" i="19"/>
  <c r="C2937" i="19"/>
  <c r="C2938" i="19"/>
  <c r="C2939" i="19"/>
  <c r="C2940" i="19"/>
  <c r="C2941" i="19"/>
  <c r="C2942" i="19"/>
  <c r="C2943" i="19"/>
  <c r="C2944" i="19"/>
  <c r="C2945" i="19"/>
  <c r="C2946" i="19"/>
  <c r="C2947" i="19"/>
  <c r="C2948" i="19"/>
  <c r="C2949" i="19"/>
  <c r="C2950" i="19"/>
  <c r="C2951" i="19"/>
  <c r="C2952" i="19"/>
  <c r="C2953" i="19"/>
  <c r="C2954" i="19"/>
  <c r="C2955" i="19"/>
  <c r="C2956" i="19"/>
  <c r="C2957" i="19"/>
  <c r="C2958" i="19"/>
  <c r="C2959" i="19"/>
  <c r="C2960" i="19"/>
  <c r="C2961" i="19"/>
  <c r="C2962" i="19"/>
  <c r="C2963" i="19"/>
  <c r="C2964" i="19"/>
  <c r="C2965" i="19"/>
  <c r="C2966" i="19"/>
  <c r="C2967" i="19"/>
  <c r="C2968" i="19"/>
  <c r="C2969" i="19"/>
  <c r="C2970" i="19"/>
  <c r="C2971" i="19"/>
  <c r="C2972" i="19"/>
  <c r="C2973" i="19"/>
  <c r="C2974" i="19"/>
  <c r="C2975" i="19"/>
  <c r="C2976" i="19"/>
  <c r="C2977" i="19"/>
  <c r="C2978" i="19"/>
  <c r="C2979" i="19"/>
  <c r="C2980" i="19"/>
  <c r="C2981" i="19"/>
  <c r="C2982" i="19"/>
  <c r="C2983" i="19"/>
  <c r="C2984" i="19"/>
  <c r="C2985" i="19"/>
  <c r="C2986" i="19"/>
  <c r="C2987" i="19"/>
  <c r="C2988" i="19"/>
  <c r="C2989" i="19"/>
  <c r="C2990" i="19"/>
  <c r="C2991" i="19"/>
  <c r="C2992" i="19"/>
  <c r="C2993" i="19"/>
  <c r="C2994" i="19"/>
  <c r="C2995" i="19"/>
  <c r="C2996" i="19"/>
  <c r="C2997" i="19"/>
  <c r="C2998" i="19"/>
  <c r="R3000" i="19"/>
  <c r="R2999" i="19"/>
  <c r="D2948" i="19"/>
  <c r="E2948" i="19"/>
  <c r="F2948" i="19"/>
  <c r="D2949" i="19"/>
  <c r="E2949" i="19"/>
  <c r="F2949" i="19"/>
  <c r="D2950" i="19"/>
  <c r="E2950" i="19"/>
  <c r="F2950" i="19"/>
  <c r="D2951" i="19"/>
  <c r="E2951" i="19"/>
  <c r="F2951" i="19"/>
  <c r="D2952" i="19"/>
  <c r="E2952" i="19"/>
  <c r="F2952" i="19"/>
  <c r="D2953" i="19"/>
  <c r="E2953" i="19"/>
  <c r="F2953" i="19"/>
  <c r="D2954" i="19"/>
  <c r="E2954" i="19"/>
  <c r="F2954" i="19"/>
  <c r="D2955" i="19"/>
  <c r="E2955" i="19"/>
  <c r="F2955" i="19"/>
  <c r="D2956" i="19"/>
  <c r="E2956" i="19"/>
  <c r="F2956" i="19"/>
  <c r="D2957" i="19"/>
  <c r="E2957" i="19"/>
  <c r="F2957" i="19"/>
  <c r="D2958" i="19"/>
  <c r="E2958" i="19"/>
  <c r="F2958" i="19"/>
  <c r="D2959" i="19"/>
  <c r="E2959" i="19"/>
  <c r="F2959" i="19"/>
  <c r="D2960" i="19"/>
  <c r="E2960" i="19"/>
  <c r="F2960" i="19"/>
  <c r="D2961" i="19"/>
  <c r="E2961" i="19"/>
  <c r="F2961" i="19"/>
  <c r="D2962" i="19"/>
  <c r="E2962" i="19"/>
  <c r="F2962" i="19"/>
  <c r="D2963" i="19"/>
  <c r="E2963" i="19"/>
  <c r="F2963" i="19"/>
  <c r="D2964" i="19"/>
  <c r="E2964" i="19"/>
  <c r="F2964" i="19"/>
  <c r="D2965" i="19"/>
  <c r="E2965" i="19"/>
  <c r="F2965" i="19"/>
  <c r="D2966" i="19"/>
  <c r="E2966" i="19"/>
  <c r="F2966" i="19"/>
  <c r="D2967" i="19"/>
  <c r="E2967" i="19"/>
  <c r="F2967" i="19"/>
  <c r="D2968" i="19"/>
  <c r="E2968" i="19"/>
  <c r="F2968" i="19"/>
  <c r="D2969" i="19"/>
  <c r="E2969" i="19"/>
  <c r="F2969" i="19"/>
  <c r="D2970" i="19"/>
  <c r="E2970" i="19"/>
  <c r="F2970" i="19"/>
  <c r="D2971" i="19"/>
  <c r="E2971" i="19"/>
  <c r="F2971" i="19"/>
  <c r="D2972" i="19"/>
  <c r="E2972" i="19"/>
  <c r="F2972" i="19"/>
  <c r="D2973" i="19"/>
  <c r="E2973" i="19"/>
  <c r="F2973" i="19"/>
  <c r="D2974" i="19"/>
  <c r="E2974" i="19"/>
  <c r="F2974" i="19"/>
  <c r="D2975" i="19"/>
  <c r="E2975" i="19"/>
  <c r="F2975" i="19"/>
  <c r="D2976" i="19"/>
  <c r="E2976" i="19"/>
  <c r="F2976" i="19"/>
  <c r="D2977" i="19"/>
  <c r="E2977" i="19"/>
  <c r="F2977" i="19"/>
  <c r="D2978" i="19"/>
  <c r="E2978" i="19"/>
  <c r="F2978" i="19"/>
  <c r="D2979" i="19"/>
  <c r="E2979" i="19"/>
  <c r="F2979" i="19"/>
  <c r="D2980" i="19"/>
  <c r="E2980" i="19"/>
  <c r="F2980" i="19"/>
  <c r="D2981" i="19"/>
  <c r="E2981" i="19"/>
  <c r="F2981" i="19"/>
  <c r="D2982" i="19"/>
  <c r="E2982" i="19"/>
  <c r="F2982" i="19"/>
  <c r="D2983" i="19"/>
  <c r="E2983" i="19"/>
  <c r="F2983" i="19"/>
  <c r="D2984" i="19"/>
  <c r="E2984" i="19"/>
  <c r="F2984" i="19"/>
  <c r="D2985" i="19"/>
  <c r="E2985" i="19"/>
  <c r="F2985" i="19"/>
  <c r="D2986" i="19"/>
  <c r="E2986" i="19"/>
  <c r="F2986" i="19"/>
  <c r="D2987" i="19"/>
  <c r="E2987" i="19"/>
  <c r="F2987" i="19"/>
  <c r="D2988" i="19"/>
  <c r="E2988" i="19"/>
  <c r="F2988" i="19"/>
  <c r="D2989" i="19"/>
  <c r="E2989" i="19"/>
  <c r="F2989" i="19"/>
  <c r="D2990" i="19"/>
  <c r="E2990" i="19"/>
  <c r="F2990" i="19"/>
  <c r="D2991" i="19"/>
  <c r="E2991" i="19"/>
  <c r="F2991" i="19"/>
  <c r="D2992" i="19"/>
  <c r="E2992" i="19"/>
  <c r="F2992" i="19"/>
  <c r="D2993" i="19"/>
  <c r="E2993" i="19"/>
  <c r="F2993" i="19"/>
  <c r="D2994" i="19"/>
  <c r="E2994" i="19"/>
  <c r="F2994" i="19"/>
  <c r="D2995" i="19"/>
  <c r="E2995" i="19"/>
  <c r="F2995" i="19"/>
  <c r="D2996" i="19"/>
  <c r="E2996" i="19"/>
  <c r="F2996" i="19"/>
  <c r="D2997" i="19"/>
  <c r="E2997" i="19"/>
  <c r="F2997" i="19"/>
  <c r="D2998" i="19"/>
  <c r="E2998" i="19"/>
  <c r="F2998" i="19"/>
  <c r="N7" i="19" a="1"/>
  <c r="N7" i="19" s="1"/>
  <c r="M7" i="19" a="1"/>
  <c r="M7" i="19" s="1"/>
  <c r="L7" i="19" a="1"/>
  <c r="L7" i="19" s="1"/>
  <c r="K7" i="19" a="1"/>
  <c r="K7" i="19" s="1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79" i="19"/>
  <c r="F180" i="19"/>
  <c r="F181" i="19"/>
  <c r="F182" i="19"/>
  <c r="F183" i="19"/>
  <c r="F184" i="19"/>
  <c r="F185" i="19"/>
  <c r="F186" i="19"/>
  <c r="F187" i="19"/>
  <c r="F188" i="19"/>
  <c r="F189" i="19"/>
  <c r="F190" i="19"/>
  <c r="F191" i="19"/>
  <c r="F192" i="19"/>
  <c r="F193" i="19"/>
  <c r="F194" i="19"/>
  <c r="F195" i="19"/>
  <c r="F196" i="19"/>
  <c r="F197" i="19"/>
  <c r="F198" i="19"/>
  <c r="F199" i="19"/>
  <c r="F200" i="19"/>
  <c r="F201" i="19"/>
  <c r="F202" i="19"/>
  <c r="F203" i="19"/>
  <c r="F204" i="19"/>
  <c r="F205" i="19"/>
  <c r="F206" i="19"/>
  <c r="F207" i="19"/>
  <c r="F208" i="19"/>
  <c r="F209" i="19"/>
  <c r="F210" i="19"/>
  <c r="F211" i="19"/>
  <c r="F212" i="19"/>
  <c r="F213" i="19"/>
  <c r="F214" i="19"/>
  <c r="F215" i="19"/>
  <c r="F216" i="19"/>
  <c r="F217" i="19"/>
  <c r="F218" i="19"/>
  <c r="F219" i="19"/>
  <c r="F220" i="19"/>
  <c r="F221" i="19"/>
  <c r="F222" i="19"/>
  <c r="F223" i="19"/>
  <c r="F224" i="19"/>
  <c r="F225" i="19"/>
  <c r="F226" i="19"/>
  <c r="F227" i="19"/>
  <c r="F228" i="19"/>
  <c r="F229" i="19"/>
  <c r="F230" i="19"/>
  <c r="F231" i="19"/>
  <c r="F232" i="19"/>
  <c r="F233" i="19"/>
  <c r="F234" i="19"/>
  <c r="F235" i="19"/>
  <c r="F236" i="19"/>
  <c r="F237" i="19"/>
  <c r="F238" i="19"/>
  <c r="F239" i="19"/>
  <c r="F240" i="19"/>
  <c r="F241" i="19"/>
  <c r="F242" i="19"/>
  <c r="F243" i="19"/>
  <c r="F244" i="19"/>
  <c r="F245" i="19"/>
  <c r="F246" i="19"/>
  <c r="F247" i="19"/>
  <c r="F248" i="19"/>
  <c r="F249" i="19"/>
  <c r="F250" i="19"/>
  <c r="F251" i="19"/>
  <c r="F252" i="19"/>
  <c r="F253" i="19"/>
  <c r="F254" i="19"/>
  <c r="F255" i="19"/>
  <c r="F256" i="19"/>
  <c r="F257" i="19"/>
  <c r="F258" i="19"/>
  <c r="F259" i="19"/>
  <c r="F260" i="19"/>
  <c r="F261" i="19"/>
  <c r="F262" i="19"/>
  <c r="F263" i="19"/>
  <c r="F264" i="19"/>
  <c r="F265" i="19"/>
  <c r="F266" i="19"/>
  <c r="F267" i="19"/>
  <c r="F268" i="19"/>
  <c r="F269" i="19"/>
  <c r="F270" i="19"/>
  <c r="F271" i="19"/>
  <c r="F272" i="19"/>
  <c r="F273" i="19"/>
  <c r="F274" i="19"/>
  <c r="F275" i="19"/>
  <c r="F276" i="19"/>
  <c r="F277" i="19"/>
  <c r="F278" i="19"/>
  <c r="F279" i="19"/>
  <c r="F280" i="19"/>
  <c r="F281" i="19"/>
  <c r="F282" i="19"/>
  <c r="F283" i="19"/>
  <c r="F284" i="19"/>
  <c r="F285" i="19"/>
  <c r="F286" i="19"/>
  <c r="F287" i="19"/>
  <c r="F288" i="19"/>
  <c r="F289" i="19"/>
  <c r="F290" i="19"/>
  <c r="F291" i="19"/>
  <c r="F292" i="19"/>
  <c r="F293" i="19"/>
  <c r="F294" i="19"/>
  <c r="F295" i="19"/>
  <c r="F296" i="19"/>
  <c r="F297" i="19"/>
  <c r="F298" i="19"/>
  <c r="F299" i="19"/>
  <c r="F300" i="19"/>
  <c r="F301" i="19"/>
  <c r="F302" i="19"/>
  <c r="F303" i="19"/>
  <c r="F304" i="19"/>
  <c r="F305" i="19"/>
  <c r="F306" i="19"/>
  <c r="F307" i="19"/>
  <c r="F308" i="19"/>
  <c r="F309" i="19"/>
  <c r="F310" i="19"/>
  <c r="F311" i="19"/>
  <c r="F312" i="19"/>
  <c r="F313" i="19"/>
  <c r="F314" i="19"/>
  <c r="F315" i="19"/>
  <c r="F316" i="19"/>
  <c r="F317" i="19"/>
  <c r="F318" i="19"/>
  <c r="F319" i="19"/>
  <c r="F320" i="19"/>
  <c r="F321" i="19"/>
  <c r="F322" i="19"/>
  <c r="F323" i="19"/>
  <c r="F324" i="19"/>
  <c r="F325" i="19"/>
  <c r="F326" i="19"/>
  <c r="F327" i="19"/>
  <c r="F328" i="19"/>
  <c r="F329" i="19"/>
  <c r="F330" i="19"/>
  <c r="F331" i="19"/>
  <c r="F332" i="19"/>
  <c r="F333" i="19"/>
  <c r="F334" i="19"/>
  <c r="F335" i="19"/>
  <c r="F336" i="19"/>
  <c r="F337" i="19"/>
  <c r="F338" i="19"/>
  <c r="F339" i="19"/>
  <c r="F340" i="19"/>
  <c r="F341" i="19"/>
  <c r="F342" i="19"/>
  <c r="F343" i="19"/>
  <c r="F344" i="19"/>
  <c r="F345" i="19"/>
  <c r="F346" i="19"/>
  <c r="F347" i="19"/>
  <c r="F348" i="19"/>
  <c r="F349" i="19"/>
  <c r="F350" i="19"/>
  <c r="F351" i="19"/>
  <c r="F352" i="19"/>
  <c r="F353" i="19"/>
  <c r="F354" i="19"/>
  <c r="F355" i="19"/>
  <c r="F356" i="19"/>
  <c r="F357" i="19"/>
  <c r="F358" i="19"/>
  <c r="F359" i="19"/>
  <c r="F360" i="19"/>
  <c r="F361" i="19"/>
  <c r="F362" i="19"/>
  <c r="F363" i="19"/>
  <c r="F364" i="19"/>
  <c r="F365" i="19"/>
  <c r="F366" i="19"/>
  <c r="F367" i="19"/>
  <c r="F368" i="19"/>
  <c r="F369" i="19"/>
  <c r="F370" i="19"/>
  <c r="F371" i="19"/>
  <c r="F372" i="19"/>
  <c r="F373" i="19"/>
  <c r="F374" i="19"/>
  <c r="F375" i="19"/>
  <c r="F376" i="19"/>
  <c r="F377" i="19"/>
  <c r="F378" i="19"/>
  <c r="F379" i="19"/>
  <c r="F380" i="19"/>
  <c r="F381" i="19"/>
  <c r="F382" i="19"/>
  <c r="F383" i="19"/>
  <c r="F384" i="19"/>
  <c r="F385" i="19"/>
  <c r="F386" i="19"/>
  <c r="F387" i="19"/>
  <c r="F388" i="19"/>
  <c r="F389" i="19"/>
  <c r="F390" i="19"/>
  <c r="F391" i="19"/>
  <c r="F392" i="19"/>
  <c r="F393" i="19"/>
  <c r="F394" i="19"/>
  <c r="F395" i="19"/>
  <c r="F396" i="19"/>
  <c r="F397" i="19"/>
  <c r="F398" i="19"/>
  <c r="F399" i="19"/>
  <c r="F400" i="19"/>
  <c r="F401" i="19"/>
  <c r="F402" i="19"/>
  <c r="F403" i="19"/>
  <c r="F404" i="19"/>
  <c r="F405" i="19"/>
  <c r="F406" i="19"/>
  <c r="F407" i="19"/>
  <c r="F408" i="19"/>
  <c r="F409" i="19"/>
  <c r="F410" i="19"/>
  <c r="F411" i="19"/>
  <c r="F412" i="19"/>
  <c r="F413" i="19"/>
  <c r="F414" i="19"/>
  <c r="F415" i="19"/>
  <c r="F416" i="19"/>
  <c r="F417" i="19"/>
  <c r="F418" i="19"/>
  <c r="F419" i="19"/>
  <c r="F420" i="19"/>
  <c r="F421" i="19"/>
  <c r="F422" i="19"/>
  <c r="F423" i="19"/>
  <c r="F424" i="19"/>
  <c r="F425" i="19"/>
  <c r="F426" i="19"/>
  <c r="F427" i="19"/>
  <c r="F428" i="19"/>
  <c r="F429" i="19"/>
  <c r="F430" i="19"/>
  <c r="F431" i="19"/>
  <c r="F432" i="19"/>
  <c r="F433" i="19"/>
  <c r="F434" i="19"/>
  <c r="F435" i="19"/>
  <c r="F436" i="19"/>
  <c r="F437" i="19"/>
  <c r="F438" i="19"/>
  <c r="F439" i="19"/>
  <c r="F440" i="19"/>
  <c r="F441" i="19"/>
  <c r="F442" i="19"/>
  <c r="F443" i="19"/>
  <c r="F444" i="19"/>
  <c r="F445" i="19"/>
  <c r="F446" i="19"/>
  <c r="F447" i="19"/>
  <c r="F448" i="19"/>
  <c r="F449" i="19"/>
  <c r="F450" i="19"/>
  <c r="F451" i="19"/>
  <c r="F452" i="19"/>
  <c r="F453" i="19"/>
  <c r="F454" i="19"/>
  <c r="F455" i="19"/>
  <c r="F456" i="19"/>
  <c r="F457" i="19"/>
  <c r="F458" i="19"/>
  <c r="F459" i="19"/>
  <c r="F460" i="19"/>
  <c r="F461" i="19"/>
  <c r="F462" i="19"/>
  <c r="F463" i="19"/>
  <c r="F464" i="19"/>
  <c r="F465" i="19"/>
  <c r="F466" i="19"/>
  <c r="F467" i="19"/>
  <c r="F468" i="19"/>
  <c r="F469" i="19"/>
  <c r="F470" i="19"/>
  <c r="F471" i="19"/>
  <c r="F472" i="19"/>
  <c r="F473" i="19"/>
  <c r="F474" i="19"/>
  <c r="F475" i="19"/>
  <c r="F476" i="19"/>
  <c r="F477" i="19"/>
  <c r="F478" i="19"/>
  <c r="F479" i="19"/>
  <c r="F480" i="19"/>
  <c r="F481" i="19"/>
  <c r="F482" i="19"/>
  <c r="F483" i="19"/>
  <c r="F484" i="19"/>
  <c r="F485" i="19"/>
  <c r="F486" i="19"/>
  <c r="F487" i="19"/>
  <c r="F488" i="19"/>
  <c r="F489" i="19"/>
  <c r="F490" i="19"/>
  <c r="F491" i="19"/>
  <c r="F492" i="19"/>
  <c r="F493" i="19"/>
  <c r="F494" i="19"/>
  <c r="F495" i="19"/>
  <c r="F496" i="19"/>
  <c r="F497" i="19"/>
  <c r="F498" i="19"/>
  <c r="F499" i="19"/>
  <c r="F500" i="19"/>
  <c r="F501" i="19"/>
  <c r="F502" i="19"/>
  <c r="F503" i="19"/>
  <c r="F504" i="19"/>
  <c r="F505" i="19"/>
  <c r="F506" i="19"/>
  <c r="F507" i="19"/>
  <c r="F508" i="19"/>
  <c r="F509" i="19"/>
  <c r="F510" i="19"/>
  <c r="F511" i="19"/>
  <c r="F512" i="19"/>
  <c r="F513" i="19"/>
  <c r="F514" i="19"/>
  <c r="F515" i="19"/>
  <c r="F516" i="19"/>
  <c r="F517" i="19"/>
  <c r="F518" i="19"/>
  <c r="F519" i="19"/>
  <c r="F520" i="19"/>
  <c r="F521" i="19"/>
  <c r="F522" i="19"/>
  <c r="F523" i="19"/>
  <c r="F524" i="19"/>
  <c r="F525" i="19"/>
  <c r="F526" i="19"/>
  <c r="F527" i="19"/>
  <c r="F528" i="19"/>
  <c r="F529" i="19"/>
  <c r="F530" i="19"/>
  <c r="F531" i="19"/>
  <c r="F532" i="19"/>
  <c r="F533" i="19"/>
  <c r="F534" i="19"/>
  <c r="F535" i="19"/>
  <c r="F536" i="19"/>
  <c r="F537" i="19"/>
  <c r="F538" i="19"/>
  <c r="F539" i="19"/>
  <c r="F540" i="19"/>
  <c r="F541" i="19"/>
  <c r="F542" i="19"/>
  <c r="F543" i="19"/>
  <c r="F544" i="19"/>
  <c r="F545" i="19"/>
  <c r="F546" i="19"/>
  <c r="F547" i="19"/>
  <c r="F548" i="19"/>
  <c r="F549" i="19"/>
  <c r="F550" i="19"/>
  <c r="F551" i="19"/>
  <c r="F552" i="19"/>
  <c r="F553" i="19"/>
  <c r="F554" i="19"/>
  <c r="F555" i="19"/>
  <c r="F556" i="19"/>
  <c r="F557" i="19"/>
  <c r="F558" i="19"/>
  <c r="F559" i="19"/>
  <c r="F560" i="19"/>
  <c r="F561" i="19"/>
  <c r="F562" i="19"/>
  <c r="F563" i="19"/>
  <c r="F564" i="19"/>
  <c r="F565" i="19"/>
  <c r="F566" i="19"/>
  <c r="F567" i="19"/>
  <c r="F568" i="19"/>
  <c r="F569" i="19"/>
  <c r="F570" i="19"/>
  <c r="F571" i="19"/>
  <c r="F572" i="19"/>
  <c r="F573" i="19"/>
  <c r="F574" i="19"/>
  <c r="F575" i="19"/>
  <c r="F576" i="19"/>
  <c r="F577" i="19"/>
  <c r="F578" i="19"/>
  <c r="F579" i="19"/>
  <c r="F580" i="19"/>
  <c r="F581" i="19"/>
  <c r="F582" i="19"/>
  <c r="F583" i="19"/>
  <c r="F584" i="19"/>
  <c r="F585" i="19"/>
  <c r="F586" i="19"/>
  <c r="F587" i="19"/>
  <c r="F588" i="19"/>
  <c r="F589" i="19"/>
  <c r="F590" i="19"/>
  <c r="F591" i="19"/>
  <c r="F592" i="19"/>
  <c r="F593" i="19"/>
  <c r="F594" i="19"/>
  <c r="F595" i="19"/>
  <c r="F596" i="19"/>
  <c r="F597" i="19"/>
  <c r="F598" i="19"/>
  <c r="F599" i="19"/>
  <c r="F600" i="19"/>
  <c r="F601" i="19"/>
  <c r="F602" i="19"/>
  <c r="F603" i="19"/>
  <c r="F604" i="19"/>
  <c r="F605" i="19"/>
  <c r="F606" i="19"/>
  <c r="F607" i="19"/>
  <c r="F608" i="19"/>
  <c r="F609" i="19"/>
  <c r="F610" i="19"/>
  <c r="F611" i="19"/>
  <c r="F612" i="19"/>
  <c r="F613" i="19"/>
  <c r="F614" i="19"/>
  <c r="F615" i="19"/>
  <c r="F616" i="19"/>
  <c r="F617" i="19"/>
  <c r="F618" i="19"/>
  <c r="F619" i="19"/>
  <c r="F620" i="19"/>
  <c r="F621" i="19"/>
  <c r="F622" i="19"/>
  <c r="F623" i="19"/>
  <c r="F624" i="19"/>
  <c r="F625" i="19"/>
  <c r="F626" i="19"/>
  <c r="F627" i="19"/>
  <c r="F628" i="19"/>
  <c r="F629" i="19"/>
  <c r="F630" i="19"/>
  <c r="F631" i="19"/>
  <c r="F632" i="19"/>
  <c r="F633" i="19"/>
  <c r="F634" i="19"/>
  <c r="F635" i="19"/>
  <c r="F636" i="19"/>
  <c r="F637" i="19"/>
  <c r="F638" i="19"/>
  <c r="F639" i="19"/>
  <c r="F640" i="19"/>
  <c r="F641" i="19"/>
  <c r="F642" i="19"/>
  <c r="F643" i="19"/>
  <c r="F644" i="19"/>
  <c r="F645" i="19"/>
  <c r="F646" i="19"/>
  <c r="F647" i="19"/>
  <c r="F648" i="19"/>
  <c r="F649" i="19"/>
  <c r="F650" i="19"/>
  <c r="F651" i="19"/>
  <c r="F652" i="19"/>
  <c r="F653" i="19"/>
  <c r="F654" i="19"/>
  <c r="F655" i="19"/>
  <c r="F656" i="19"/>
  <c r="F657" i="19"/>
  <c r="F658" i="19"/>
  <c r="F659" i="19"/>
  <c r="F660" i="19"/>
  <c r="F661" i="19"/>
  <c r="F662" i="19"/>
  <c r="F663" i="19"/>
  <c r="F664" i="19"/>
  <c r="F665" i="19"/>
  <c r="F666" i="19"/>
  <c r="F667" i="19"/>
  <c r="F668" i="19"/>
  <c r="F669" i="19"/>
  <c r="F670" i="19"/>
  <c r="F671" i="19"/>
  <c r="F672" i="19"/>
  <c r="F673" i="19"/>
  <c r="F674" i="19"/>
  <c r="F675" i="19"/>
  <c r="F676" i="19"/>
  <c r="F677" i="19"/>
  <c r="F678" i="19"/>
  <c r="F679" i="19"/>
  <c r="F680" i="19"/>
  <c r="F681" i="19"/>
  <c r="F682" i="19"/>
  <c r="F683" i="19"/>
  <c r="F684" i="19"/>
  <c r="F685" i="19"/>
  <c r="F686" i="19"/>
  <c r="F687" i="19"/>
  <c r="F688" i="19"/>
  <c r="F689" i="19"/>
  <c r="F690" i="19"/>
  <c r="F691" i="19"/>
  <c r="F692" i="19"/>
  <c r="F693" i="19"/>
  <c r="F694" i="19"/>
  <c r="F695" i="19"/>
  <c r="F696" i="19"/>
  <c r="F697" i="19"/>
  <c r="F698" i="19"/>
  <c r="F699" i="19"/>
  <c r="F700" i="19"/>
  <c r="F701" i="19"/>
  <c r="F702" i="19"/>
  <c r="F703" i="19"/>
  <c r="F704" i="19"/>
  <c r="F705" i="19"/>
  <c r="F706" i="19"/>
  <c r="F707" i="19"/>
  <c r="F708" i="19"/>
  <c r="F709" i="19"/>
  <c r="F710" i="19"/>
  <c r="F711" i="19"/>
  <c r="F712" i="19"/>
  <c r="F713" i="19"/>
  <c r="F714" i="19"/>
  <c r="F715" i="19"/>
  <c r="F716" i="19"/>
  <c r="F717" i="19"/>
  <c r="F718" i="19"/>
  <c r="F719" i="19"/>
  <c r="F720" i="19"/>
  <c r="F721" i="19"/>
  <c r="F722" i="19"/>
  <c r="F723" i="19"/>
  <c r="F724" i="19"/>
  <c r="F725" i="19"/>
  <c r="F726" i="19"/>
  <c r="F727" i="19"/>
  <c r="F728" i="19"/>
  <c r="F729" i="19"/>
  <c r="F730" i="19"/>
  <c r="F731" i="19"/>
  <c r="F732" i="19"/>
  <c r="F733" i="19"/>
  <c r="F734" i="19"/>
  <c r="F735" i="19"/>
  <c r="F736" i="19"/>
  <c r="F737" i="19"/>
  <c r="F738" i="19"/>
  <c r="F739" i="19"/>
  <c r="F740" i="19"/>
  <c r="F741" i="19"/>
  <c r="F742" i="19"/>
  <c r="F743" i="19"/>
  <c r="F744" i="19"/>
  <c r="F745" i="19"/>
  <c r="F746" i="19"/>
  <c r="F747" i="19"/>
  <c r="F748" i="19"/>
  <c r="F749" i="19"/>
  <c r="F750" i="19"/>
  <c r="F751" i="19"/>
  <c r="F752" i="19"/>
  <c r="F753" i="19"/>
  <c r="F754" i="19"/>
  <c r="F755" i="19"/>
  <c r="F756" i="19"/>
  <c r="F757" i="19"/>
  <c r="F758" i="19"/>
  <c r="F759" i="19"/>
  <c r="F760" i="19"/>
  <c r="F761" i="19"/>
  <c r="F762" i="19"/>
  <c r="F763" i="19"/>
  <c r="F764" i="19"/>
  <c r="F765" i="19"/>
  <c r="F766" i="19"/>
  <c r="F767" i="19"/>
  <c r="F768" i="19"/>
  <c r="F769" i="19"/>
  <c r="F770" i="19"/>
  <c r="F771" i="19"/>
  <c r="F772" i="19"/>
  <c r="F773" i="19"/>
  <c r="F774" i="19"/>
  <c r="F775" i="19"/>
  <c r="F776" i="19"/>
  <c r="F777" i="19"/>
  <c r="F778" i="19"/>
  <c r="F779" i="19"/>
  <c r="F780" i="19"/>
  <c r="F781" i="19"/>
  <c r="F782" i="19"/>
  <c r="F783" i="19"/>
  <c r="F784" i="19"/>
  <c r="F785" i="19"/>
  <c r="F786" i="19"/>
  <c r="F787" i="19"/>
  <c r="F788" i="19"/>
  <c r="F789" i="19"/>
  <c r="F790" i="19"/>
  <c r="F791" i="19"/>
  <c r="F792" i="19"/>
  <c r="F793" i="19"/>
  <c r="F794" i="19"/>
  <c r="F795" i="19"/>
  <c r="F796" i="19"/>
  <c r="F797" i="19"/>
  <c r="F798" i="19"/>
  <c r="F799" i="19"/>
  <c r="F800" i="19"/>
  <c r="F801" i="19"/>
  <c r="F802" i="19"/>
  <c r="F803" i="19"/>
  <c r="F804" i="19"/>
  <c r="F805" i="19"/>
  <c r="F806" i="19"/>
  <c r="F807" i="19"/>
  <c r="F808" i="19"/>
  <c r="F809" i="19"/>
  <c r="F810" i="19"/>
  <c r="F811" i="19"/>
  <c r="F812" i="19"/>
  <c r="F813" i="19"/>
  <c r="F814" i="19"/>
  <c r="F815" i="19"/>
  <c r="F816" i="19"/>
  <c r="F817" i="19"/>
  <c r="F818" i="19"/>
  <c r="F819" i="19"/>
  <c r="F820" i="19"/>
  <c r="F821" i="19"/>
  <c r="F822" i="19"/>
  <c r="F823" i="19"/>
  <c r="F824" i="19"/>
  <c r="F825" i="19"/>
  <c r="F826" i="19"/>
  <c r="F827" i="19"/>
  <c r="F828" i="19"/>
  <c r="F829" i="19"/>
  <c r="F830" i="19"/>
  <c r="F831" i="19"/>
  <c r="F832" i="19"/>
  <c r="F833" i="19"/>
  <c r="F834" i="19"/>
  <c r="F835" i="19"/>
  <c r="F836" i="19"/>
  <c r="F837" i="19"/>
  <c r="F838" i="19"/>
  <c r="F839" i="19"/>
  <c r="F840" i="19"/>
  <c r="F841" i="19"/>
  <c r="F842" i="19"/>
  <c r="F843" i="19"/>
  <c r="F844" i="19"/>
  <c r="F845" i="19"/>
  <c r="F846" i="19"/>
  <c r="F847" i="19"/>
  <c r="F848" i="19"/>
  <c r="F849" i="19"/>
  <c r="F850" i="19"/>
  <c r="F851" i="19"/>
  <c r="F852" i="19"/>
  <c r="F853" i="19"/>
  <c r="F854" i="19"/>
  <c r="F855" i="19"/>
  <c r="F856" i="19"/>
  <c r="F857" i="19"/>
  <c r="F858" i="19"/>
  <c r="F859" i="19"/>
  <c r="F860" i="19"/>
  <c r="F861" i="19"/>
  <c r="F862" i="19"/>
  <c r="F863" i="19"/>
  <c r="F864" i="19"/>
  <c r="F865" i="19"/>
  <c r="F866" i="19"/>
  <c r="F867" i="19"/>
  <c r="F868" i="19"/>
  <c r="F869" i="19"/>
  <c r="F870" i="19"/>
  <c r="F871" i="19"/>
  <c r="F872" i="19"/>
  <c r="F873" i="19"/>
  <c r="F874" i="19"/>
  <c r="F875" i="19"/>
  <c r="F876" i="19"/>
  <c r="F877" i="19"/>
  <c r="F878" i="19"/>
  <c r="F879" i="19"/>
  <c r="F880" i="19"/>
  <c r="F881" i="19"/>
  <c r="F882" i="19"/>
  <c r="F883" i="19"/>
  <c r="F884" i="19"/>
  <c r="F885" i="19"/>
  <c r="F886" i="19"/>
  <c r="F887" i="19"/>
  <c r="F888" i="19"/>
  <c r="F889" i="19"/>
  <c r="F890" i="19"/>
  <c r="F891" i="19"/>
  <c r="F892" i="19"/>
  <c r="F893" i="19"/>
  <c r="F894" i="19"/>
  <c r="F895" i="19"/>
  <c r="F896" i="19"/>
  <c r="F897" i="19"/>
  <c r="F898" i="19"/>
  <c r="F899" i="19"/>
  <c r="F900" i="19"/>
  <c r="F901" i="19"/>
  <c r="F902" i="19"/>
  <c r="F903" i="19"/>
  <c r="F904" i="19"/>
  <c r="F905" i="19"/>
  <c r="F906" i="19"/>
  <c r="F907" i="19"/>
  <c r="F908" i="19"/>
  <c r="F909" i="19"/>
  <c r="F910" i="19"/>
  <c r="F911" i="19"/>
  <c r="F912" i="19"/>
  <c r="F913" i="19"/>
  <c r="F914" i="19"/>
  <c r="F915" i="19"/>
  <c r="F916" i="19"/>
  <c r="F917" i="19"/>
  <c r="F918" i="19"/>
  <c r="F919" i="19"/>
  <c r="F920" i="19"/>
  <c r="F921" i="19"/>
  <c r="F922" i="19"/>
  <c r="F923" i="19"/>
  <c r="F924" i="19"/>
  <c r="F925" i="19"/>
  <c r="F926" i="19"/>
  <c r="F927" i="19"/>
  <c r="F928" i="19"/>
  <c r="F929" i="19"/>
  <c r="F930" i="19"/>
  <c r="F931" i="19"/>
  <c r="F932" i="19"/>
  <c r="F933" i="19"/>
  <c r="F934" i="19"/>
  <c r="F935" i="19"/>
  <c r="F936" i="19"/>
  <c r="F937" i="19"/>
  <c r="F938" i="19"/>
  <c r="F939" i="19"/>
  <c r="F940" i="19"/>
  <c r="F941" i="19"/>
  <c r="F942" i="19"/>
  <c r="F943" i="19"/>
  <c r="F944" i="19"/>
  <c r="F945" i="19"/>
  <c r="F946" i="19"/>
  <c r="F947" i="19"/>
  <c r="F948" i="19"/>
  <c r="F949" i="19"/>
  <c r="F950" i="19"/>
  <c r="F951" i="19"/>
  <c r="F952" i="19"/>
  <c r="F953" i="19"/>
  <c r="F954" i="19"/>
  <c r="F955" i="19"/>
  <c r="F956" i="19"/>
  <c r="F957" i="19"/>
  <c r="F958" i="19"/>
  <c r="F959" i="19"/>
  <c r="F960" i="19"/>
  <c r="F961" i="19"/>
  <c r="F962" i="19"/>
  <c r="F963" i="19"/>
  <c r="F964" i="19"/>
  <c r="F965" i="19"/>
  <c r="F966" i="19"/>
  <c r="F967" i="19"/>
  <c r="F968" i="19"/>
  <c r="F969" i="19"/>
  <c r="F970" i="19"/>
  <c r="F971" i="19"/>
  <c r="F972" i="19"/>
  <c r="F973" i="19"/>
  <c r="F974" i="19"/>
  <c r="F975" i="19"/>
  <c r="F976" i="19"/>
  <c r="F977" i="19"/>
  <c r="F978" i="19"/>
  <c r="F979" i="19"/>
  <c r="F980" i="19"/>
  <c r="F981" i="19"/>
  <c r="F982" i="19"/>
  <c r="F983" i="19"/>
  <c r="F984" i="19"/>
  <c r="F985" i="19"/>
  <c r="F986" i="19"/>
  <c r="F987" i="19"/>
  <c r="F988" i="19"/>
  <c r="F989" i="19"/>
  <c r="F990" i="19"/>
  <c r="F991" i="19"/>
  <c r="F992" i="19"/>
  <c r="F993" i="19"/>
  <c r="F994" i="19"/>
  <c r="F995" i="19"/>
  <c r="F996" i="19"/>
  <c r="F997" i="19"/>
  <c r="F998" i="19"/>
  <c r="F999" i="19"/>
  <c r="F1000" i="19"/>
  <c r="F1001" i="19"/>
  <c r="F1002" i="19"/>
  <c r="F1003" i="19"/>
  <c r="F1004" i="19"/>
  <c r="F1005" i="19"/>
  <c r="F1006" i="19"/>
  <c r="F1007" i="19"/>
  <c r="F1008" i="19"/>
  <c r="F1009" i="19"/>
  <c r="F1010" i="19"/>
  <c r="F1011" i="19"/>
  <c r="F1012" i="19"/>
  <c r="F1013" i="19"/>
  <c r="F1014" i="19"/>
  <c r="F1015" i="19"/>
  <c r="F1016" i="19"/>
  <c r="F1017" i="19"/>
  <c r="F1018" i="19"/>
  <c r="F1019" i="19"/>
  <c r="F1020" i="19"/>
  <c r="F1021" i="19"/>
  <c r="F1022" i="19"/>
  <c r="F1023" i="19"/>
  <c r="F1024" i="19"/>
  <c r="F1025" i="19"/>
  <c r="F1026" i="19"/>
  <c r="F1027" i="19"/>
  <c r="F1028" i="19"/>
  <c r="F1029" i="19"/>
  <c r="F1030" i="19"/>
  <c r="F1031" i="19"/>
  <c r="F1032" i="19"/>
  <c r="F1033" i="19"/>
  <c r="F1034" i="19"/>
  <c r="F1035" i="19"/>
  <c r="F1036" i="19"/>
  <c r="F1037" i="19"/>
  <c r="F1038" i="19"/>
  <c r="F1039" i="19"/>
  <c r="F1040" i="19"/>
  <c r="F1041" i="19"/>
  <c r="F1042" i="19"/>
  <c r="F1043" i="19"/>
  <c r="F1044" i="19"/>
  <c r="F1045" i="19"/>
  <c r="F1046" i="19"/>
  <c r="F1047" i="19"/>
  <c r="F1048" i="19"/>
  <c r="F1049" i="19"/>
  <c r="F1050" i="19"/>
  <c r="F1051" i="19"/>
  <c r="F1052" i="19"/>
  <c r="F1053" i="19"/>
  <c r="F1054" i="19"/>
  <c r="F1055" i="19"/>
  <c r="F1056" i="19"/>
  <c r="F1057" i="19"/>
  <c r="F1058" i="19"/>
  <c r="F1059" i="19"/>
  <c r="F1060" i="19"/>
  <c r="F1061" i="19"/>
  <c r="F1062" i="19"/>
  <c r="F1063" i="19"/>
  <c r="F1064" i="19"/>
  <c r="F1065" i="19"/>
  <c r="F1066" i="19"/>
  <c r="F1067" i="19"/>
  <c r="F1068" i="19"/>
  <c r="F1069" i="19"/>
  <c r="F1070" i="19"/>
  <c r="F1071" i="19"/>
  <c r="F1072" i="19"/>
  <c r="F1073" i="19"/>
  <c r="F1074" i="19"/>
  <c r="F1075" i="19"/>
  <c r="F1076" i="19"/>
  <c r="F1077" i="19"/>
  <c r="F1078" i="19"/>
  <c r="F1079" i="19"/>
  <c r="F1080" i="19"/>
  <c r="F1081" i="19"/>
  <c r="F1082" i="19"/>
  <c r="F1083" i="19"/>
  <c r="F1084" i="19"/>
  <c r="F1085" i="19"/>
  <c r="F1086" i="19"/>
  <c r="F1087" i="19"/>
  <c r="F1088" i="19"/>
  <c r="F1089" i="19"/>
  <c r="F1090" i="19"/>
  <c r="F1091" i="19"/>
  <c r="F1092" i="19"/>
  <c r="F1093" i="19"/>
  <c r="F1094" i="19"/>
  <c r="F1095" i="19"/>
  <c r="F1096" i="19"/>
  <c r="F1097" i="19"/>
  <c r="F1098" i="19"/>
  <c r="F1099" i="19"/>
  <c r="F1100" i="19"/>
  <c r="F1101" i="19"/>
  <c r="F1102" i="19"/>
  <c r="F1103" i="19"/>
  <c r="F1104" i="19"/>
  <c r="F1105" i="19"/>
  <c r="F1106" i="19"/>
  <c r="F1107" i="19"/>
  <c r="F1108" i="19"/>
  <c r="F1109" i="19"/>
  <c r="F1110" i="19"/>
  <c r="F1111" i="19"/>
  <c r="F1112" i="19"/>
  <c r="F1113" i="19"/>
  <c r="F1114" i="19"/>
  <c r="F1115" i="19"/>
  <c r="F1116" i="19"/>
  <c r="F1117" i="19"/>
  <c r="F1118" i="19"/>
  <c r="F1119" i="19"/>
  <c r="F1120" i="19"/>
  <c r="F1121" i="19"/>
  <c r="F1122" i="19"/>
  <c r="F1123" i="19"/>
  <c r="F1124" i="19"/>
  <c r="F1125" i="19"/>
  <c r="F1126" i="19"/>
  <c r="F1127" i="19"/>
  <c r="F1128" i="19"/>
  <c r="F1129" i="19"/>
  <c r="F1130" i="19"/>
  <c r="F1131" i="19"/>
  <c r="F1132" i="19"/>
  <c r="F1133" i="19"/>
  <c r="F1134" i="19"/>
  <c r="F1135" i="19"/>
  <c r="F1136" i="19"/>
  <c r="F1137" i="19"/>
  <c r="F1138" i="19"/>
  <c r="F1139" i="19"/>
  <c r="F1140" i="19"/>
  <c r="F1141" i="19"/>
  <c r="F1142" i="19"/>
  <c r="F1143" i="19"/>
  <c r="F1144" i="19"/>
  <c r="F1145" i="19"/>
  <c r="F1146" i="19"/>
  <c r="F1147" i="19"/>
  <c r="F1148" i="19"/>
  <c r="F1149" i="19"/>
  <c r="F1150" i="19"/>
  <c r="F1151" i="19"/>
  <c r="F1152" i="19"/>
  <c r="F1153" i="19"/>
  <c r="F1154" i="19"/>
  <c r="F1155" i="19"/>
  <c r="F1156" i="19"/>
  <c r="F1157" i="19"/>
  <c r="F1158" i="19"/>
  <c r="F1159" i="19"/>
  <c r="F1160" i="19"/>
  <c r="F1161" i="19"/>
  <c r="F1162" i="19"/>
  <c r="F1163" i="19"/>
  <c r="F1164" i="19"/>
  <c r="F1165" i="19"/>
  <c r="F1166" i="19"/>
  <c r="F1167" i="19"/>
  <c r="F1168" i="19"/>
  <c r="F1169" i="19"/>
  <c r="F1170" i="19"/>
  <c r="F1171" i="19"/>
  <c r="F1172" i="19"/>
  <c r="F1173" i="19"/>
  <c r="F1174" i="19"/>
  <c r="F1175" i="19"/>
  <c r="F1176" i="19"/>
  <c r="F1177" i="19"/>
  <c r="F1178" i="19"/>
  <c r="F1179" i="19"/>
  <c r="F1180" i="19"/>
  <c r="F1181" i="19"/>
  <c r="F1182" i="19"/>
  <c r="F1183" i="19"/>
  <c r="F1184" i="19"/>
  <c r="F1185" i="19"/>
  <c r="F1186" i="19"/>
  <c r="F1187" i="19"/>
  <c r="F1188" i="19"/>
  <c r="F1189" i="19"/>
  <c r="F1190" i="19"/>
  <c r="F1191" i="19"/>
  <c r="F1192" i="19"/>
  <c r="F1193" i="19"/>
  <c r="F1194" i="19"/>
  <c r="F1195" i="19"/>
  <c r="F1196" i="19"/>
  <c r="F1197" i="19"/>
  <c r="F1198" i="19"/>
  <c r="F1199" i="19"/>
  <c r="F1200" i="19"/>
  <c r="F1201" i="19"/>
  <c r="F1202" i="19"/>
  <c r="F1203" i="19"/>
  <c r="F1204" i="19"/>
  <c r="F1205" i="19"/>
  <c r="F1206" i="19"/>
  <c r="F1207" i="19"/>
  <c r="F1208" i="19"/>
  <c r="F1209" i="19"/>
  <c r="F1210" i="19"/>
  <c r="F1211" i="19"/>
  <c r="F1212" i="19"/>
  <c r="F1213" i="19"/>
  <c r="F1214" i="19"/>
  <c r="F1215" i="19"/>
  <c r="F1216" i="19"/>
  <c r="F1217" i="19"/>
  <c r="F1218" i="19"/>
  <c r="F1219" i="19"/>
  <c r="F1220" i="19"/>
  <c r="F1221" i="19"/>
  <c r="F1222" i="19"/>
  <c r="F1223" i="19"/>
  <c r="F1224" i="19"/>
  <c r="F1225" i="19"/>
  <c r="F1226" i="19"/>
  <c r="F1227" i="19"/>
  <c r="F1228" i="19"/>
  <c r="F1229" i="19"/>
  <c r="F1230" i="19"/>
  <c r="F1231" i="19"/>
  <c r="F1232" i="19"/>
  <c r="F1233" i="19"/>
  <c r="F1234" i="19"/>
  <c r="F1235" i="19"/>
  <c r="F1236" i="19"/>
  <c r="F1237" i="19"/>
  <c r="F1238" i="19"/>
  <c r="F1239" i="19"/>
  <c r="F1240" i="19"/>
  <c r="F1241" i="19"/>
  <c r="F1242" i="19"/>
  <c r="F1243" i="19"/>
  <c r="F1244" i="19"/>
  <c r="F1245" i="19"/>
  <c r="F1246" i="19"/>
  <c r="F1247" i="19"/>
  <c r="F1248" i="19"/>
  <c r="F1249" i="19"/>
  <c r="F1250" i="19"/>
  <c r="F1251" i="19"/>
  <c r="F1252" i="19"/>
  <c r="F1253" i="19"/>
  <c r="F1254" i="19"/>
  <c r="F1255" i="19"/>
  <c r="F1256" i="19"/>
  <c r="F1257" i="19"/>
  <c r="F1258" i="19"/>
  <c r="F1259" i="19"/>
  <c r="F1260" i="19"/>
  <c r="F1261" i="19"/>
  <c r="F1262" i="19"/>
  <c r="F1263" i="19"/>
  <c r="F1264" i="19"/>
  <c r="F1265" i="19"/>
  <c r="F1266" i="19"/>
  <c r="F1267" i="19"/>
  <c r="F1268" i="19"/>
  <c r="F1269" i="19"/>
  <c r="F1270" i="19"/>
  <c r="F1271" i="19"/>
  <c r="F1272" i="19"/>
  <c r="F1273" i="19"/>
  <c r="F1274" i="19"/>
  <c r="F1275" i="19"/>
  <c r="F1276" i="19"/>
  <c r="F1277" i="19"/>
  <c r="F1278" i="19"/>
  <c r="F1279" i="19"/>
  <c r="F1280" i="19"/>
  <c r="F1281" i="19"/>
  <c r="F1282" i="19"/>
  <c r="F1283" i="19"/>
  <c r="F1284" i="19"/>
  <c r="F1285" i="19"/>
  <c r="F1286" i="19"/>
  <c r="F1287" i="19"/>
  <c r="F1288" i="19"/>
  <c r="F1289" i="19"/>
  <c r="F1290" i="19"/>
  <c r="F1291" i="19"/>
  <c r="F1292" i="19"/>
  <c r="F1293" i="19"/>
  <c r="F1294" i="19"/>
  <c r="F1295" i="19"/>
  <c r="F1296" i="19"/>
  <c r="F1297" i="19"/>
  <c r="F1298" i="19"/>
  <c r="F1299" i="19"/>
  <c r="F1300" i="19"/>
  <c r="F1301" i="19"/>
  <c r="F1302" i="19"/>
  <c r="F1303" i="19"/>
  <c r="F1304" i="19"/>
  <c r="F1305" i="19"/>
  <c r="F1306" i="19"/>
  <c r="F1307" i="19"/>
  <c r="F1308" i="19"/>
  <c r="F1309" i="19"/>
  <c r="F1310" i="19"/>
  <c r="F1311" i="19"/>
  <c r="F1312" i="19"/>
  <c r="F1313" i="19"/>
  <c r="F1314" i="19"/>
  <c r="F1315" i="19"/>
  <c r="F1316" i="19"/>
  <c r="F1317" i="19"/>
  <c r="F1318" i="19"/>
  <c r="F1319" i="19"/>
  <c r="F1320" i="19"/>
  <c r="F1321" i="19"/>
  <c r="F1322" i="19"/>
  <c r="F1323" i="19"/>
  <c r="F1324" i="19"/>
  <c r="F1325" i="19"/>
  <c r="F1326" i="19"/>
  <c r="F1327" i="19"/>
  <c r="F1328" i="19"/>
  <c r="F1329" i="19"/>
  <c r="F1330" i="19"/>
  <c r="F1331" i="19"/>
  <c r="F1332" i="19"/>
  <c r="F1333" i="19"/>
  <c r="F1334" i="19"/>
  <c r="F1335" i="19"/>
  <c r="F1336" i="19"/>
  <c r="F1337" i="19"/>
  <c r="F1338" i="19"/>
  <c r="F1339" i="19"/>
  <c r="F1340" i="19"/>
  <c r="F1341" i="19"/>
  <c r="F1342" i="19"/>
  <c r="F1343" i="19"/>
  <c r="F1344" i="19"/>
  <c r="F1345" i="19"/>
  <c r="F1346" i="19"/>
  <c r="F1347" i="19"/>
  <c r="F1348" i="19"/>
  <c r="F1349" i="19"/>
  <c r="F1350" i="19"/>
  <c r="F1351" i="19"/>
  <c r="F1352" i="19"/>
  <c r="F1353" i="19"/>
  <c r="F1354" i="19"/>
  <c r="F1355" i="19"/>
  <c r="F1356" i="19"/>
  <c r="F1357" i="19"/>
  <c r="F1358" i="19"/>
  <c r="F1359" i="19"/>
  <c r="F1360" i="19"/>
  <c r="F1361" i="19"/>
  <c r="F1362" i="19"/>
  <c r="F1363" i="19"/>
  <c r="F1364" i="19"/>
  <c r="F1365" i="19"/>
  <c r="F1366" i="19"/>
  <c r="F1367" i="19"/>
  <c r="F1368" i="19"/>
  <c r="F1369" i="19"/>
  <c r="F1370" i="19"/>
  <c r="F1371" i="19"/>
  <c r="F1372" i="19"/>
  <c r="F1373" i="19"/>
  <c r="F1374" i="19"/>
  <c r="F1375" i="19"/>
  <c r="F1376" i="19"/>
  <c r="F1377" i="19"/>
  <c r="F1378" i="19"/>
  <c r="F1379" i="19"/>
  <c r="F1380" i="19"/>
  <c r="F1381" i="19"/>
  <c r="F1382" i="19"/>
  <c r="F1383" i="19"/>
  <c r="F1384" i="19"/>
  <c r="F1385" i="19"/>
  <c r="F1386" i="19"/>
  <c r="F1387" i="19"/>
  <c r="F1388" i="19"/>
  <c r="F1389" i="19"/>
  <c r="F1390" i="19"/>
  <c r="F1391" i="19"/>
  <c r="F1392" i="19"/>
  <c r="F1393" i="19"/>
  <c r="F1394" i="19"/>
  <c r="F1395" i="19"/>
  <c r="F1396" i="19"/>
  <c r="F1397" i="19"/>
  <c r="F1398" i="19"/>
  <c r="F1399" i="19"/>
  <c r="F1400" i="19"/>
  <c r="F1401" i="19"/>
  <c r="F1402" i="19"/>
  <c r="F1403" i="19"/>
  <c r="F1404" i="19"/>
  <c r="F1405" i="19"/>
  <c r="F1406" i="19"/>
  <c r="F1407" i="19"/>
  <c r="F1408" i="19"/>
  <c r="F1409" i="19"/>
  <c r="F1410" i="19"/>
  <c r="F1411" i="19"/>
  <c r="F1412" i="19"/>
  <c r="F1413" i="19"/>
  <c r="F1414" i="19"/>
  <c r="F1415" i="19"/>
  <c r="F1416" i="19"/>
  <c r="F1417" i="19"/>
  <c r="F1418" i="19"/>
  <c r="F1419" i="19"/>
  <c r="F1420" i="19"/>
  <c r="F1421" i="19"/>
  <c r="F1422" i="19"/>
  <c r="F1423" i="19"/>
  <c r="F1424" i="19"/>
  <c r="F1425" i="19"/>
  <c r="F1426" i="19"/>
  <c r="F1427" i="19"/>
  <c r="F1428" i="19"/>
  <c r="F1429" i="19"/>
  <c r="F1430" i="19"/>
  <c r="F1431" i="19"/>
  <c r="F1432" i="19"/>
  <c r="F1433" i="19"/>
  <c r="F1434" i="19"/>
  <c r="F1435" i="19"/>
  <c r="F1436" i="19"/>
  <c r="F1437" i="19"/>
  <c r="F1438" i="19"/>
  <c r="F1439" i="19"/>
  <c r="F1440" i="19"/>
  <c r="F1441" i="19"/>
  <c r="F1442" i="19"/>
  <c r="F1443" i="19"/>
  <c r="F1444" i="19"/>
  <c r="F1445" i="19"/>
  <c r="F1446" i="19"/>
  <c r="F1447" i="19"/>
  <c r="F1448" i="19"/>
  <c r="F1449" i="19"/>
  <c r="F1450" i="19"/>
  <c r="F1451" i="19"/>
  <c r="F1452" i="19"/>
  <c r="F1453" i="19"/>
  <c r="F1454" i="19"/>
  <c r="F1455" i="19"/>
  <c r="F1456" i="19"/>
  <c r="F1457" i="19"/>
  <c r="F1458" i="19"/>
  <c r="F1459" i="19"/>
  <c r="F1460" i="19"/>
  <c r="F1461" i="19"/>
  <c r="F1462" i="19"/>
  <c r="F1463" i="19"/>
  <c r="F1464" i="19"/>
  <c r="F1465" i="19"/>
  <c r="F1466" i="19"/>
  <c r="F1467" i="19"/>
  <c r="F1468" i="19"/>
  <c r="F1469" i="19"/>
  <c r="F1470" i="19"/>
  <c r="F1471" i="19"/>
  <c r="F1472" i="19"/>
  <c r="F1473" i="19"/>
  <c r="F1474" i="19"/>
  <c r="F1475" i="19"/>
  <c r="F1476" i="19"/>
  <c r="F1477" i="19"/>
  <c r="F1478" i="19"/>
  <c r="F1479" i="19"/>
  <c r="F1480" i="19"/>
  <c r="F1481" i="19"/>
  <c r="F1482" i="19"/>
  <c r="F1483" i="19"/>
  <c r="F1484" i="19"/>
  <c r="F1485" i="19"/>
  <c r="F1486" i="19"/>
  <c r="F1487" i="19"/>
  <c r="F1488" i="19"/>
  <c r="F1489" i="19"/>
  <c r="F1490" i="19"/>
  <c r="F1491" i="19"/>
  <c r="F1492" i="19"/>
  <c r="F1493" i="19"/>
  <c r="F1494" i="19"/>
  <c r="F1495" i="19"/>
  <c r="F1496" i="19"/>
  <c r="F1497" i="19"/>
  <c r="F1498" i="19"/>
  <c r="F1499" i="19"/>
  <c r="F1500" i="19"/>
  <c r="F1501" i="19"/>
  <c r="F1502" i="19"/>
  <c r="F1503" i="19"/>
  <c r="F1504" i="19"/>
  <c r="F1505" i="19"/>
  <c r="F1506" i="19"/>
  <c r="F1507" i="19"/>
  <c r="F1508" i="19"/>
  <c r="F1509" i="19"/>
  <c r="F1510" i="19"/>
  <c r="F1511" i="19"/>
  <c r="F1512" i="19"/>
  <c r="F1513" i="19"/>
  <c r="F1514" i="19"/>
  <c r="F1515" i="19"/>
  <c r="F1516" i="19"/>
  <c r="F1517" i="19"/>
  <c r="F1518" i="19"/>
  <c r="F1519" i="19"/>
  <c r="F1520" i="19"/>
  <c r="F1521" i="19"/>
  <c r="F1522" i="19"/>
  <c r="F1523" i="19"/>
  <c r="F1524" i="19"/>
  <c r="F1525" i="19"/>
  <c r="F1526" i="19"/>
  <c r="F1527" i="19"/>
  <c r="F1528" i="19"/>
  <c r="F1529" i="19"/>
  <c r="F1530" i="19"/>
  <c r="F1531" i="19"/>
  <c r="F1532" i="19"/>
  <c r="F1533" i="19"/>
  <c r="F1534" i="19"/>
  <c r="F1535" i="19"/>
  <c r="F1536" i="19"/>
  <c r="F1537" i="19"/>
  <c r="F1538" i="19"/>
  <c r="F1539" i="19"/>
  <c r="F1540" i="19"/>
  <c r="F1541" i="19"/>
  <c r="F1542" i="19"/>
  <c r="F1543" i="19"/>
  <c r="F1544" i="19"/>
  <c r="F1545" i="19"/>
  <c r="F1546" i="19"/>
  <c r="F1547" i="19"/>
  <c r="F1548" i="19"/>
  <c r="F1549" i="19"/>
  <c r="F1550" i="19"/>
  <c r="F1551" i="19"/>
  <c r="F1552" i="19"/>
  <c r="F1553" i="19"/>
  <c r="F1554" i="19"/>
  <c r="F1555" i="19"/>
  <c r="F1556" i="19"/>
  <c r="F1557" i="19"/>
  <c r="F1558" i="19"/>
  <c r="F1559" i="19"/>
  <c r="F1560" i="19"/>
  <c r="F1561" i="19"/>
  <c r="F1562" i="19"/>
  <c r="F1563" i="19"/>
  <c r="F1564" i="19"/>
  <c r="F1565" i="19"/>
  <c r="F1566" i="19"/>
  <c r="F1567" i="19"/>
  <c r="F1568" i="19"/>
  <c r="F1569" i="19"/>
  <c r="F1570" i="19"/>
  <c r="F1571" i="19"/>
  <c r="F1572" i="19"/>
  <c r="F1573" i="19"/>
  <c r="F1574" i="19"/>
  <c r="F1575" i="19"/>
  <c r="F1576" i="19"/>
  <c r="F1577" i="19"/>
  <c r="F1578" i="19"/>
  <c r="F1579" i="19"/>
  <c r="F1580" i="19"/>
  <c r="F1581" i="19"/>
  <c r="F1582" i="19"/>
  <c r="F1583" i="19"/>
  <c r="F1584" i="19"/>
  <c r="F1585" i="19"/>
  <c r="F1586" i="19"/>
  <c r="F1587" i="19"/>
  <c r="F1588" i="19"/>
  <c r="F1589" i="19"/>
  <c r="F1590" i="19"/>
  <c r="F1591" i="19"/>
  <c r="F1592" i="19"/>
  <c r="F1593" i="19"/>
  <c r="F1594" i="19"/>
  <c r="F1595" i="19"/>
  <c r="F1596" i="19"/>
  <c r="F1597" i="19"/>
  <c r="F1598" i="19"/>
  <c r="F1599" i="19"/>
  <c r="F1600" i="19"/>
  <c r="F1601" i="19"/>
  <c r="F1602" i="19"/>
  <c r="F1603" i="19"/>
  <c r="F1604" i="19"/>
  <c r="F1605" i="19"/>
  <c r="F1606" i="19"/>
  <c r="F1607" i="19"/>
  <c r="F1608" i="19"/>
  <c r="F1609" i="19"/>
  <c r="F1610" i="19"/>
  <c r="F1611" i="19"/>
  <c r="F1612" i="19"/>
  <c r="F1613" i="19"/>
  <c r="F1614" i="19"/>
  <c r="F1615" i="19"/>
  <c r="F1616" i="19"/>
  <c r="F1617" i="19"/>
  <c r="F1618" i="19"/>
  <c r="F1619" i="19"/>
  <c r="F1620" i="19"/>
  <c r="F1621" i="19"/>
  <c r="F1622" i="19"/>
  <c r="F1623" i="19"/>
  <c r="F1624" i="19"/>
  <c r="F1625" i="19"/>
  <c r="F1626" i="19"/>
  <c r="F1627" i="19"/>
  <c r="F1628" i="19"/>
  <c r="F1629" i="19"/>
  <c r="F1630" i="19"/>
  <c r="F1631" i="19"/>
  <c r="F1632" i="19"/>
  <c r="F1633" i="19"/>
  <c r="F1634" i="19"/>
  <c r="F1635" i="19"/>
  <c r="F1636" i="19"/>
  <c r="F1637" i="19"/>
  <c r="F1638" i="19"/>
  <c r="F1639" i="19"/>
  <c r="F1640" i="19"/>
  <c r="F1641" i="19"/>
  <c r="F1642" i="19"/>
  <c r="F1643" i="19"/>
  <c r="F1644" i="19"/>
  <c r="F1645" i="19"/>
  <c r="F1646" i="19"/>
  <c r="F1647" i="19"/>
  <c r="F1648" i="19"/>
  <c r="F1649" i="19"/>
  <c r="F1650" i="19"/>
  <c r="F1651" i="19"/>
  <c r="F1652" i="19"/>
  <c r="F1653" i="19"/>
  <c r="F1654" i="19"/>
  <c r="F1655" i="19"/>
  <c r="F1656" i="19"/>
  <c r="F1657" i="19"/>
  <c r="F1658" i="19"/>
  <c r="F1659" i="19"/>
  <c r="F1660" i="19"/>
  <c r="F1661" i="19"/>
  <c r="F1662" i="19"/>
  <c r="F1663" i="19"/>
  <c r="F1664" i="19"/>
  <c r="F1665" i="19"/>
  <c r="F1666" i="19"/>
  <c r="F1667" i="19"/>
  <c r="F1668" i="19"/>
  <c r="F1669" i="19"/>
  <c r="F1670" i="19"/>
  <c r="F1671" i="19"/>
  <c r="F1672" i="19"/>
  <c r="F1673" i="19"/>
  <c r="F1674" i="19"/>
  <c r="F1675" i="19"/>
  <c r="F1676" i="19"/>
  <c r="F1677" i="19"/>
  <c r="F1678" i="19"/>
  <c r="F1679" i="19"/>
  <c r="F1680" i="19"/>
  <c r="F1681" i="19"/>
  <c r="F1682" i="19"/>
  <c r="F1683" i="19"/>
  <c r="F1684" i="19"/>
  <c r="F1685" i="19"/>
  <c r="F1686" i="19"/>
  <c r="F1687" i="19"/>
  <c r="F1688" i="19"/>
  <c r="F1689" i="19"/>
  <c r="F1690" i="19"/>
  <c r="F1691" i="19"/>
  <c r="F1692" i="19"/>
  <c r="F1693" i="19"/>
  <c r="F1694" i="19"/>
  <c r="F1695" i="19"/>
  <c r="F1696" i="19"/>
  <c r="F1697" i="19"/>
  <c r="F1698" i="19"/>
  <c r="F1699" i="19"/>
  <c r="F1700" i="19"/>
  <c r="F1701" i="19"/>
  <c r="F1702" i="19"/>
  <c r="F1703" i="19"/>
  <c r="F1704" i="19"/>
  <c r="F1705" i="19"/>
  <c r="F1706" i="19"/>
  <c r="F1707" i="19"/>
  <c r="F1708" i="19"/>
  <c r="F1709" i="19"/>
  <c r="F1710" i="19"/>
  <c r="F1711" i="19"/>
  <c r="F1712" i="19"/>
  <c r="F1713" i="19"/>
  <c r="F1714" i="19"/>
  <c r="F1715" i="19"/>
  <c r="F1716" i="19"/>
  <c r="F1717" i="19"/>
  <c r="F1718" i="19"/>
  <c r="F1719" i="19"/>
  <c r="F1720" i="19"/>
  <c r="F1721" i="19"/>
  <c r="F1722" i="19"/>
  <c r="F1723" i="19"/>
  <c r="F1724" i="19"/>
  <c r="F1725" i="19"/>
  <c r="F1726" i="19"/>
  <c r="F1727" i="19"/>
  <c r="F1728" i="19"/>
  <c r="F1729" i="19"/>
  <c r="F1730" i="19"/>
  <c r="F1731" i="19"/>
  <c r="F1732" i="19"/>
  <c r="F1733" i="19"/>
  <c r="F1734" i="19"/>
  <c r="F1735" i="19"/>
  <c r="F1736" i="19"/>
  <c r="F1737" i="19"/>
  <c r="F1738" i="19"/>
  <c r="F1739" i="19"/>
  <c r="F1740" i="19"/>
  <c r="F1741" i="19"/>
  <c r="F1742" i="19"/>
  <c r="F1743" i="19"/>
  <c r="F1744" i="19"/>
  <c r="F1745" i="19"/>
  <c r="F1746" i="19"/>
  <c r="F1747" i="19"/>
  <c r="F1748" i="19"/>
  <c r="F1749" i="19"/>
  <c r="F1750" i="19"/>
  <c r="F1751" i="19"/>
  <c r="F1752" i="19"/>
  <c r="F1753" i="19"/>
  <c r="F1754" i="19"/>
  <c r="F1755" i="19"/>
  <c r="F1756" i="19"/>
  <c r="F1757" i="19"/>
  <c r="F1758" i="19"/>
  <c r="F1759" i="19"/>
  <c r="F1760" i="19"/>
  <c r="F1761" i="19"/>
  <c r="F1762" i="19"/>
  <c r="F1763" i="19"/>
  <c r="F1764" i="19"/>
  <c r="F1765" i="19"/>
  <c r="F1766" i="19"/>
  <c r="F1767" i="19"/>
  <c r="F1768" i="19"/>
  <c r="F1769" i="19"/>
  <c r="F1770" i="19"/>
  <c r="F1771" i="19"/>
  <c r="F1772" i="19"/>
  <c r="F1773" i="19"/>
  <c r="F1774" i="19"/>
  <c r="F1775" i="19"/>
  <c r="F1776" i="19"/>
  <c r="F1777" i="19"/>
  <c r="F1778" i="19"/>
  <c r="F1779" i="19"/>
  <c r="F1780" i="19"/>
  <c r="F1781" i="19"/>
  <c r="F1782" i="19"/>
  <c r="F1783" i="19"/>
  <c r="F1784" i="19"/>
  <c r="F1785" i="19"/>
  <c r="F1786" i="19"/>
  <c r="F1787" i="19"/>
  <c r="F1788" i="19"/>
  <c r="F1789" i="19"/>
  <c r="F1790" i="19"/>
  <c r="F1791" i="19"/>
  <c r="F1792" i="19"/>
  <c r="F1793" i="19"/>
  <c r="F1794" i="19"/>
  <c r="F1795" i="19"/>
  <c r="F1796" i="19"/>
  <c r="F1797" i="19"/>
  <c r="F1798" i="19"/>
  <c r="F1799" i="19"/>
  <c r="F1800" i="19"/>
  <c r="F1801" i="19"/>
  <c r="F1802" i="19"/>
  <c r="F1803" i="19"/>
  <c r="F1804" i="19"/>
  <c r="F1805" i="19"/>
  <c r="F1806" i="19"/>
  <c r="F1807" i="19"/>
  <c r="F1808" i="19"/>
  <c r="F1809" i="19"/>
  <c r="F1810" i="19"/>
  <c r="F1811" i="19"/>
  <c r="F1812" i="19"/>
  <c r="F1813" i="19"/>
  <c r="F1814" i="19"/>
  <c r="F1815" i="19"/>
  <c r="F1816" i="19"/>
  <c r="F1817" i="19"/>
  <c r="F1818" i="19"/>
  <c r="F1819" i="19"/>
  <c r="F1820" i="19"/>
  <c r="F1821" i="19"/>
  <c r="F1822" i="19"/>
  <c r="F1823" i="19"/>
  <c r="F1824" i="19"/>
  <c r="F1825" i="19"/>
  <c r="F1826" i="19"/>
  <c r="F1827" i="19"/>
  <c r="F1828" i="19"/>
  <c r="F1829" i="19"/>
  <c r="F1830" i="19"/>
  <c r="F1831" i="19"/>
  <c r="F1832" i="19"/>
  <c r="F1833" i="19"/>
  <c r="F1834" i="19"/>
  <c r="F1835" i="19"/>
  <c r="F1836" i="19"/>
  <c r="F1837" i="19"/>
  <c r="F1838" i="19"/>
  <c r="F1839" i="19"/>
  <c r="F1840" i="19"/>
  <c r="F1841" i="19"/>
  <c r="F1842" i="19"/>
  <c r="F1843" i="19"/>
  <c r="F1844" i="19"/>
  <c r="F1845" i="19"/>
  <c r="F1846" i="19"/>
  <c r="F1847" i="19"/>
  <c r="F1848" i="19"/>
  <c r="F1849" i="19"/>
  <c r="F1850" i="19"/>
  <c r="F1851" i="19"/>
  <c r="F1852" i="19"/>
  <c r="F1853" i="19"/>
  <c r="F1854" i="19"/>
  <c r="F1855" i="19"/>
  <c r="F1856" i="19"/>
  <c r="F1857" i="19"/>
  <c r="F1858" i="19"/>
  <c r="F1859" i="19"/>
  <c r="F1860" i="19"/>
  <c r="F1861" i="19"/>
  <c r="F1862" i="19"/>
  <c r="F1863" i="19"/>
  <c r="F1864" i="19"/>
  <c r="F1865" i="19"/>
  <c r="F1866" i="19"/>
  <c r="F1867" i="19"/>
  <c r="F1868" i="19"/>
  <c r="F1869" i="19"/>
  <c r="F1870" i="19"/>
  <c r="F1871" i="19"/>
  <c r="F1872" i="19"/>
  <c r="F1873" i="19"/>
  <c r="F1874" i="19"/>
  <c r="F1875" i="19"/>
  <c r="F1876" i="19"/>
  <c r="F1877" i="19"/>
  <c r="F1878" i="19"/>
  <c r="F1879" i="19"/>
  <c r="F1880" i="19"/>
  <c r="F1881" i="19"/>
  <c r="F1882" i="19"/>
  <c r="F1883" i="19"/>
  <c r="F1884" i="19"/>
  <c r="F1885" i="19"/>
  <c r="F1886" i="19"/>
  <c r="F1887" i="19"/>
  <c r="F1888" i="19"/>
  <c r="F1889" i="19"/>
  <c r="F1890" i="19"/>
  <c r="F1891" i="19"/>
  <c r="F1892" i="19"/>
  <c r="F1893" i="19"/>
  <c r="F1894" i="19"/>
  <c r="F1895" i="19"/>
  <c r="F1896" i="19"/>
  <c r="F1897" i="19"/>
  <c r="F1898" i="19"/>
  <c r="F1899" i="19"/>
  <c r="F1900" i="19"/>
  <c r="F1901" i="19"/>
  <c r="F1902" i="19"/>
  <c r="F1903" i="19"/>
  <c r="F1904" i="19"/>
  <c r="F1905" i="19"/>
  <c r="F1906" i="19"/>
  <c r="F1907" i="19"/>
  <c r="F1908" i="19"/>
  <c r="F1909" i="19"/>
  <c r="F1910" i="19"/>
  <c r="F1911" i="19"/>
  <c r="F1912" i="19"/>
  <c r="F1913" i="19"/>
  <c r="F1914" i="19"/>
  <c r="F1915" i="19"/>
  <c r="F1916" i="19"/>
  <c r="F1917" i="19"/>
  <c r="F1918" i="19"/>
  <c r="F1919" i="19"/>
  <c r="F1920" i="19"/>
  <c r="F1921" i="19"/>
  <c r="F1922" i="19"/>
  <c r="F1923" i="19"/>
  <c r="F1924" i="19"/>
  <c r="F1925" i="19"/>
  <c r="F1926" i="19"/>
  <c r="F1927" i="19"/>
  <c r="F1928" i="19"/>
  <c r="F1929" i="19"/>
  <c r="F1930" i="19"/>
  <c r="F1931" i="19"/>
  <c r="F1932" i="19"/>
  <c r="F1933" i="19"/>
  <c r="F1934" i="19"/>
  <c r="F1935" i="19"/>
  <c r="F1936" i="19"/>
  <c r="F1937" i="19"/>
  <c r="F1938" i="19"/>
  <c r="F1939" i="19"/>
  <c r="F1940" i="19"/>
  <c r="F1941" i="19"/>
  <c r="F1942" i="19"/>
  <c r="F1943" i="19"/>
  <c r="F1944" i="19"/>
  <c r="F1945" i="19"/>
  <c r="F1946" i="19"/>
  <c r="F1947" i="19"/>
  <c r="F1948" i="19"/>
  <c r="F1949" i="19"/>
  <c r="F1950" i="19"/>
  <c r="F1951" i="19"/>
  <c r="F1952" i="19"/>
  <c r="F1953" i="19"/>
  <c r="F1954" i="19"/>
  <c r="F1955" i="19"/>
  <c r="F1956" i="19"/>
  <c r="F1957" i="19"/>
  <c r="F1958" i="19"/>
  <c r="F1959" i="19"/>
  <c r="F1960" i="19"/>
  <c r="F1961" i="19"/>
  <c r="F1962" i="19"/>
  <c r="F1963" i="19"/>
  <c r="F1964" i="19"/>
  <c r="F1965" i="19"/>
  <c r="F1966" i="19"/>
  <c r="F1967" i="19"/>
  <c r="F1968" i="19"/>
  <c r="F1969" i="19"/>
  <c r="F1970" i="19"/>
  <c r="F1971" i="19"/>
  <c r="F1972" i="19"/>
  <c r="F1973" i="19"/>
  <c r="F1974" i="19"/>
  <c r="F1975" i="19"/>
  <c r="F1976" i="19"/>
  <c r="F1977" i="19"/>
  <c r="F1978" i="19"/>
  <c r="F1979" i="19"/>
  <c r="F1980" i="19"/>
  <c r="F1981" i="19"/>
  <c r="F1982" i="19"/>
  <c r="F1983" i="19"/>
  <c r="F1984" i="19"/>
  <c r="F1985" i="19"/>
  <c r="F1986" i="19"/>
  <c r="F1987" i="19"/>
  <c r="F1988" i="19"/>
  <c r="F1989" i="19"/>
  <c r="F1990" i="19"/>
  <c r="F1991" i="19"/>
  <c r="F1992" i="19"/>
  <c r="F1993" i="19"/>
  <c r="F1994" i="19"/>
  <c r="F1995" i="19"/>
  <c r="F1996" i="19"/>
  <c r="F1997" i="19"/>
  <c r="F1998" i="19"/>
  <c r="F1999" i="19"/>
  <c r="F2000" i="19"/>
  <c r="F2001" i="19"/>
  <c r="F2002" i="19"/>
  <c r="F2003" i="19"/>
  <c r="F2004" i="19"/>
  <c r="F2005" i="19"/>
  <c r="F2006" i="19"/>
  <c r="F2007" i="19"/>
  <c r="F2008" i="19"/>
  <c r="F2009" i="19"/>
  <c r="F2010" i="19"/>
  <c r="F2011" i="19"/>
  <c r="F2012" i="19"/>
  <c r="F2013" i="19"/>
  <c r="F2014" i="19"/>
  <c r="F2015" i="19"/>
  <c r="F2016" i="19"/>
  <c r="F2017" i="19"/>
  <c r="F2018" i="19"/>
  <c r="F2019" i="19"/>
  <c r="F2020" i="19"/>
  <c r="F2021" i="19"/>
  <c r="F2022" i="19"/>
  <c r="F2023" i="19"/>
  <c r="F2024" i="19"/>
  <c r="F2025" i="19"/>
  <c r="F2026" i="19"/>
  <c r="F2027" i="19"/>
  <c r="F2028" i="19"/>
  <c r="F2029" i="19"/>
  <c r="F2030" i="19"/>
  <c r="F2031" i="19"/>
  <c r="F2032" i="19"/>
  <c r="F2033" i="19"/>
  <c r="F2034" i="19"/>
  <c r="F2035" i="19"/>
  <c r="F2036" i="19"/>
  <c r="F2037" i="19"/>
  <c r="F2038" i="19"/>
  <c r="F2039" i="19"/>
  <c r="F2040" i="19"/>
  <c r="F2041" i="19"/>
  <c r="F2042" i="19"/>
  <c r="F2043" i="19"/>
  <c r="F2044" i="19"/>
  <c r="F2045" i="19"/>
  <c r="F2046" i="19"/>
  <c r="F2047" i="19"/>
  <c r="F2048" i="19"/>
  <c r="F2049" i="19"/>
  <c r="F2050" i="19"/>
  <c r="F2051" i="19"/>
  <c r="F2052" i="19"/>
  <c r="F2053" i="19"/>
  <c r="F2054" i="19"/>
  <c r="F2055" i="19"/>
  <c r="F2056" i="19"/>
  <c r="F2057" i="19"/>
  <c r="F2058" i="19"/>
  <c r="F2059" i="19"/>
  <c r="F2060" i="19"/>
  <c r="F2061" i="19"/>
  <c r="F2062" i="19"/>
  <c r="F2063" i="19"/>
  <c r="F2064" i="19"/>
  <c r="F2065" i="19"/>
  <c r="F2066" i="19"/>
  <c r="F2067" i="19"/>
  <c r="F2068" i="19"/>
  <c r="F2069" i="19"/>
  <c r="F2070" i="19"/>
  <c r="F2071" i="19"/>
  <c r="F2072" i="19"/>
  <c r="F2073" i="19"/>
  <c r="F2074" i="19"/>
  <c r="F2075" i="19"/>
  <c r="F2076" i="19"/>
  <c r="F2077" i="19"/>
  <c r="F2078" i="19"/>
  <c r="F2079" i="19"/>
  <c r="F2080" i="19"/>
  <c r="F2081" i="19"/>
  <c r="F2082" i="19"/>
  <c r="F2083" i="19"/>
  <c r="F2084" i="19"/>
  <c r="F2085" i="19"/>
  <c r="F2086" i="19"/>
  <c r="F2087" i="19"/>
  <c r="F2088" i="19"/>
  <c r="F2089" i="19"/>
  <c r="F2090" i="19"/>
  <c r="F2091" i="19"/>
  <c r="F2092" i="19"/>
  <c r="F2093" i="19"/>
  <c r="F2094" i="19"/>
  <c r="F2095" i="19"/>
  <c r="F2096" i="19"/>
  <c r="F2097" i="19"/>
  <c r="F2098" i="19"/>
  <c r="F2099" i="19"/>
  <c r="F2100" i="19"/>
  <c r="F2101" i="19"/>
  <c r="F2102" i="19"/>
  <c r="F2103" i="19"/>
  <c r="F2104" i="19"/>
  <c r="F2105" i="19"/>
  <c r="F2106" i="19"/>
  <c r="F2107" i="19"/>
  <c r="F2108" i="19"/>
  <c r="F2109" i="19"/>
  <c r="F2110" i="19"/>
  <c r="F2111" i="19"/>
  <c r="F2112" i="19"/>
  <c r="F2113" i="19"/>
  <c r="F2114" i="19"/>
  <c r="F2115" i="19"/>
  <c r="F2116" i="19"/>
  <c r="F2117" i="19"/>
  <c r="F2118" i="19"/>
  <c r="F2119" i="19"/>
  <c r="F2120" i="19"/>
  <c r="F2121" i="19"/>
  <c r="F2122" i="19"/>
  <c r="F2123" i="19"/>
  <c r="F2124" i="19"/>
  <c r="F2125" i="19"/>
  <c r="F2126" i="19"/>
  <c r="F2127" i="19"/>
  <c r="F2128" i="19"/>
  <c r="F2129" i="19"/>
  <c r="F2130" i="19"/>
  <c r="F2131" i="19"/>
  <c r="F2132" i="19"/>
  <c r="F2133" i="19"/>
  <c r="F2134" i="19"/>
  <c r="F2135" i="19"/>
  <c r="F2136" i="19"/>
  <c r="F2137" i="19"/>
  <c r="F2138" i="19"/>
  <c r="F2139" i="19"/>
  <c r="F2140" i="19"/>
  <c r="F2141" i="19"/>
  <c r="F2142" i="19"/>
  <c r="F2143" i="19"/>
  <c r="F2144" i="19"/>
  <c r="F2145" i="19"/>
  <c r="F2146" i="19"/>
  <c r="F2147" i="19"/>
  <c r="F2148" i="19"/>
  <c r="F2149" i="19"/>
  <c r="F2150" i="19"/>
  <c r="F2151" i="19"/>
  <c r="F2152" i="19"/>
  <c r="F2153" i="19"/>
  <c r="F2154" i="19"/>
  <c r="F2155" i="19"/>
  <c r="F2156" i="19"/>
  <c r="F2157" i="19"/>
  <c r="F2158" i="19"/>
  <c r="F2159" i="19"/>
  <c r="F2160" i="19"/>
  <c r="F2161" i="19"/>
  <c r="F2162" i="19"/>
  <c r="F2163" i="19"/>
  <c r="F2164" i="19"/>
  <c r="F2165" i="19"/>
  <c r="F2166" i="19"/>
  <c r="F2167" i="19"/>
  <c r="F2168" i="19"/>
  <c r="F2169" i="19"/>
  <c r="F2170" i="19"/>
  <c r="F2171" i="19"/>
  <c r="F2172" i="19"/>
  <c r="F2173" i="19"/>
  <c r="F2174" i="19"/>
  <c r="F2175" i="19"/>
  <c r="F2176" i="19"/>
  <c r="F2177" i="19"/>
  <c r="F2178" i="19"/>
  <c r="F2179" i="19"/>
  <c r="F2180" i="19"/>
  <c r="F2181" i="19"/>
  <c r="F2182" i="19"/>
  <c r="F2183" i="19"/>
  <c r="F2184" i="19"/>
  <c r="F2185" i="19"/>
  <c r="F2186" i="19"/>
  <c r="F2187" i="19"/>
  <c r="F2188" i="19"/>
  <c r="F2189" i="19"/>
  <c r="F2190" i="19"/>
  <c r="F2191" i="19"/>
  <c r="F2192" i="19"/>
  <c r="F2193" i="19"/>
  <c r="F2194" i="19"/>
  <c r="F2195" i="19"/>
  <c r="F2196" i="19"/>
  <c r="F2197" i="19"/>
  <c r="F2198" i="19"/>
  <c r="F2199" i="19"/>
  <c r="F2200" i="19"/>
  <c r="F2201" i="19"/>
  <c r="F2202" i="19"/>
  <c r="F2203" i="19"/>
  <c r="F2204" i="19"/>
  <c r="F2205" i="19"/>
  <c r="F2206" i="19"/>
  <c r="F2207" i="19"/>
  <c r="F2208" i="19"/>
  <c r="F2209" i="19"/>
  <c r="F2210" i="19"/>
  <c r="F2211" i="19"/>
  <c r="F2212" i="19"/>
  <c r="F2213" i="19"/>
  <c r="F2214" i="19"/>
  <c r="F2215" i="19"/>
  <c r="F2216" i="19"/>
  <c r="F2217" i="19"/>
  <c r="F2218" i="19"/>
  <c r="F2219" i="19"/>
  <c r="F2220" i="19"/>
  <c r="F2221" i="19"/>
  <c r="F2222" i="19"/>
  <c r="F2223" i="19"/>
  <c r="F2224" i="19"/>
  <c r="F2225" i="19"/>
  <c r="F2226" i="19"/>
  <c r="F2227" i="19"/>
  <c r="F2228" i="19"/>
  <c r="F2229" i="19"/>
  <c r="F2230" i="19"/>
  <c r="F2231" i="19"/>
  <c r="F2232" i="19"/>
  <c r="F2233" i="19"/>
  <c r="F2234" i="19"/>
  <c r="F2235" i="19"/>
  <c r="F2236" i="19"/>
  <c r="F2237" i="19"/>
  <c r="F2238" i="19"/>
  <c r="F2239" i="19"/>
  <c r="F2240" i="19"/>
  <c r="F2241" i="19"/>
  <c r="F2242" i="19"/>
  <c r="F2243" i="19"/>
  <c r="F2244" i="19"/>
  <c r="F2245" i="19"/>
  <c r="F2246" i="19"/>
  <c r="F2247" i="19"/>
  <c r="F2248" i="19"/>
  <c r="F2249" i="19"/>
  <c r="F2250" i="19"/>
  <c r="F2251" i="19"/>
  <c r="F2252" i="19"/>
  <c r="F2253" i="19"/>
  <c r="F2254" i="19"/>
  <c r="F2255" i="19"/>
  <c r="F2256" i="19"/>
  <c r="F2257" i="19"/>
  <c r="F2258" i="19"/>
  <c r="F2259" i="19"/>
  <c r="F2260" i="19"/>
  <c r="F2261" i="19"/>
  <c r="F2262" i="19"/>
  <c r="F2263" i="19"/>
  <c r="F2264" i="19"/>
  <c r="F2265" i="19"/>
  <c r="F2266" i="19"/>
  <c r="F2267" i="19"/>
  <c r="F2268" i="19"/>
  <c r="F2269" i="19"/>
  <c r="F2270" i="19"/>
  <c r="F2271" i="19"/>
  <c r="F2272" i="19"/>
  <c r="F2273" i="19"/>
  <c r="F2274" i="19"/>
  <c r="F2275" i="19"/>
  <c r="F2276" i="19"/>
  <c r="F2277" i="19"/>
  <c r="F2278" i="19"/>
  <c r="F2279" i="19"/>
  <c r="F2280" i="19"/>
  <c r="F2281" i="19"/>
  <c r="F2282" i="19"/>
  <c r="F2283" i="19"/>
  <c r="F2284" i="19"/>
  <c r="F2285" i="19"/>
  <c r="F2286" i="19"/>
  <c r="F2287" i="19"/>
  <c r="F2288" i="19"/>
  <c r="F2289" i="19"/>
  <c r="F2290" i="19"/>
  <c r="F2291" i="19"/>
  <c r="F2292" i="19"/>
  <c r="F2293" i="19"/>
  <c r="F2294" i="19"/>
  <c r="F2295" i="19"/>
  <c r="F2296" i="19"/>
  <c r="F2297" i="19"/>
  <c r="F2298" i="19"/>
  <c r="F2299" i="19"/>
  <c r="F2300" i="19"/>
  <c r="F2301" i="19"/>
  <c r="F2302" i="19"/>
  <c r="F2303" i="19"/>
  <c r="F2304" i="19"/>
  <c r="F2305" i="19"/>
  <c r="F2306" i="19"/>
  <c r="F2307" i="19"/>
  <c r="F2308" i="19"/>
  <c r="F2309" i="19"/>
  <c r="F2310" i="19"/>
  <c r="F2311" i="19"/>
  <c r="F2312" i="19"/>
  <c r="F2313" i="19"/>
  <c r="F2314" i="19"/>
  <c r="F2315" i="19"/>
  <c r="F2316" i="19"/>
  <c r="F2317" i="19"/>
  <c r="F2318" i="19"/>
  <c r="F2319" i="19"/>
  <c r="F2320" i="19"/>
  <c r="F2321" i="19"/>
  <c r="F2322" i="19"/>
  <c r="F2323" i="19"/>
  <c r="F2324" i="19"/>
  <c r="F2325" i="19"/>
  <c r="F2326" i="19"/>
  <c r="F2327" i="19"/>
  <c r="F2328" i="19"/>
  <c r="F2329" i="19"/>
  <c r="F2330" i="19"/>
  <c r="F2331" i="19"/>
  <c r="F2332" i="19"/>
  <c r="F2333" i="19"/>
  <c r="F2334" i="19"/>
  <c r="F2335" i="19"/>
  <c r="F2336" i="19"/>
  <c r="F2337" i="19"/>
  <c r="F2338" i="19"/>
  <c r="F2339" i="19"/>
  <c r="F2340" i="19"/>
  <c r="F2341" i="19"/>
  <c r="F2342" i="19"/>
  <c r="F2343" i="19"/>
  <c r="F2344" i="19"/>
  <c r="F2345" i="19"/>
  <c r="F2346" i="19"/>
  <c r="F2347" i="19"/>
  <c r="F2348" i="19"/>
  <c r="F2349" i="19"/>
  <c r="F2350" i="19"/>
  <c r="F2351" i="19"/>
  <c r="F2352" i="19"/>
  <c r="F2353" i="19"/>
  <c r="F2354" i="19"/>
  <c r="F2355" i="19"/>
  <c r="F2356" i="19"/>
  <c r="F2357" i="19"/>
  <c r="F2358" i="19"/>
  <c r="F2359" i="19"/>
  <c r="F2360" i="19"/>
  <c r="F2361" i="19"/>
  <c r="F2362" i="19"/>
  <c r="F2363" i="19"/>
  <c r="F2364" i="19"/>
  <c r="F2365" i="19"/>
  <c r="F2366" i="19"/>
  <c r="F2367" i="19"/>
  <c r="F2368" i="19"/>
  <c r="F2369" i="19"/>
  <c r="F2370" i="19"/>
  <c r="F2371" i="19"/>
  <c r="F2372" i="19"/>
  <c r="F2373" i="19"/>
  <c r="F2374" i="19"/>
  <c r="F2375" i="19"/>
  <c r="F2376" i="19"/>
  <c r="F2377" i="19"/>
  <c r="F2378" i="19"/>
  <c r="F2379" i="19"/>
  <c r="F2380" i="19"/>
  <c r="F2381" i="19"/>
  <c r="F2382" i="19"/>
  <c r="F2383" i="19"/>
  <c r="F2384" i="19"/>
  <c r="F2385" i="19"/>
  <c r="F2386" i="19"/>
  <c r="F2387" i="19"/>
  <c r="F2388" i="19"/>
  <c r="F2389" i="19"/>
  <c r="F2390" i="19"/>
  <c r="F2391" i="19"/>
  <c r="F2392" i="19"/>
  <c r="F2393" i="19"/>
  <c r="F2394" i="19"/>
  <c r="F2395" i="19"/>
  <c r="F2396" i="19"/>
  <c r="F2397" i="19"/>
  <c r="F2398" i="19"/>
  <c r="F2399" i="19"/>
  <c r="F2400" i="19"/>
  <c r="F2401" i="19"/>
  <c r="F2402" i="19"/>
  <c r="F2403" i="19"/>
  <c r="F2404" i="19"/>
  <c r="F2405" i="19"/>
  <c r="F2406" i="19"/>
  <c r="F2407" i="19"/>
  <c r="F2408" i="19"/>
  <c r="F2409" i="19"/>
  <c r="F2410" i="19"/>
  <c r="F2411" i="19"/>
  <c r="F2412" i="19"/>
  <c r="F2413" i="19"/>
  <c r="F2414" i="19"/>
  <c r="F2415" i="19"/>
  <c r="F2416" i="19"/>
  <c r="F2417" i="19"/>
  <c r="F2418" i="19"/>
  <c r="F2419" i="19"/>
  <c r="F2420" i="19"/>
  <c r="F2421" i="19"/>
  <c r="F2422" i="19"/>
  <c r="F2423" i="19"/>
  <c r="F2424" i="19"/>
  <c r="F2425" i="19"/>
  <c r="F2426" i="19"/>
  <c r="F2427" i="19"/>
  <c r="F2428" i="19"/>
  <c r="F2429" i="19"/>
  <c r="F2430" i="19"/>
  <c r="F2431" i="19"/>
  <c r="F2432" i="19"/>
  <c r="F2433" i="19"/>
  <c r="F2434" i="19"/>
  <c r="F2435" i="19"/>
  <c r="F2436" i="19"/>
  <c r="F2437" i="19"/>
  <c r="F2438" i="19"/>
  <c r="F2439" i="19"/>
  <c r="F2440" i="19"/>
  <c r="F2441" i="19"/>
  <c r="F2442" i="19"/>
  <c r="F2443" i="19"/>
  <c r="F2444" i="19"/>
  <c r="F2445" i="19"/>
  <c r="F2446" i="19"/>
  <c r="F2447" i="19"/>
  <c r="F2448" i="19"/>
  <c r="F2449" i="19"/>
  <c r="F2450" i="19"/>
  <c r="F2451" i="19"/>
  <c r="F2452" i="19"/>
  <c r="F2453" i="19"/>
  <c r="F2454" i="19"/>
  <c r="F2455" i="19"/>
  <c r="F2456" i="19"/>
  <c r="F2457" i="19"/>
  <c r="F2458" i="19"/>
  <c r="F2459" i="19"/>
  <c r="F2460" i="19"/>
  <c r="F2461" i="19"/>
  <c r="F2462" i="19"/>
  <c r="F2463" i="19"/>
  <c r="F2464" i="19"/>
  <c r="F2465" i="19"/>
  <c r="F2466" i="19"/>
  <c r="F2467" i="19"/>
  <c r="F2468" i="19"/>
  <c r="F2469" i="19"/>
  <c r="F2470" i="19"/>
  <c r="F2471" i="19"/>
  <c r="F2472" i="19"/>
  <c r="F2473" i="19"/>
  <c r="F2474" i="19"/>
  <c r="F2475" i="19"/>
  <c r="F2476" i="19"/>
  <c r="F2477" i="19"/>
  <c r="F2478" i="19"/>
  <c r="F2479" i="19"/>
  <c r="F2480" i="19"/>
  <c r="F2481" i="19"/>
  <c r="F2482" i="19"/>
  <c r="F2483" i="19"/>
  <c r="F2484" i="19"/>
  <c r="F2485" i="19"/>
  <c r="F2486" i="19"/>
  <c r="F2487" i="19"/>
  <c r="F2488" i="19"/>
  <c r="F2489" i="19"/>
  <c r="F2490" i="19"/>
  <c r="F2491" i="19"/>
  <c r="F2492" i="19"/>
  <c r="F2493" i="19"/>
  <c r="F2494" i="19"/>
  <c r="F2495" i="19"/>
  <c r="F2496" i="19"/>
  <c r="F2497" i="19"/>
  <c r="F2498" i="19"/>
  <c r="F2499" i="19"/>
  <c r="F2500" i="19"/>
  <c r="F2501" i="19"/>
  <c r="F2502" i="19"/>
  <c r="F2503" i="19"/>
  <c r="F2504" i="19"/>
  <c r="F2505" i="19"/>
  <c r="F2506" i="19"/>
  <c r="F2507" i="19"/>
  <c r="F2508" i="19"/>
  <c r="F2509" i="19"/>
  <c r="F2510" i="19"/>
  <c r="F2511" i="19"/>
  <c r="F2512" i="19"/>
  <c r="F2513" i="19"/>
  <c r="F2514" i="19"/>
  <c r="F2515" i="19"/>
  <c r="F2516" i="19"/>
  <c r="F2517" i="19"/>
  <c r="F2518" i="19"/>
  <c r="F2519" i="19"/>
  <c r="F2520" i="19"/>
  <c r="F2521" i="19"/>
  <c r="F2522" i="19"/>
  <c r="F2523" i="19"/>
  <c r="F2524" i="19"/>
  <c r="F2525" i="19"/>
  <c r="F2526" i="19"/>
  <c r="F2527" i="19"/>
  <c r="F2528" i="19"/>
  <c r="F2529" i="19"/>
  <c r="F2530" i="19"/>
  <c r="F2531" i="19"/>
  <c r="F2532" i="19"/>
  <c r="F2533" i="19"/>
  <c r="F2534" i="19"/>
  <c r="F2535" i="19"/>
  <c r="F2536" i="19"/>
  <c r="F2537" i="19"/>
  <c r="F2538" i="19"/>
  <c r="F2539" i="19"/>
  <c r="F2540" i="19"/>
  <c r="F2541" i="19"/>
  <c r="F2542" i="19"/>
  <c r="F2543" i="19"/>
  <c r="F2544" i="19"/>
  <c r="F2545" i="19"/>
  <c r="F2546" i="19"/>
  <c r="F2547" i="19"/>
  <c r="F2548" i="19"/>
  <c r="F2549" i="19"/>
  <c r="F2550" i="19"/>
  <c r="F2551" i="19"/>
  <c r="F2552" i="19"/>
  <c r="F2553" i="19"/>
  <c r="F2554" i="19"/>
  <c r="F2555" i="19"/>
  <c r="F2556" i="19"/>
  <c r="F2557" i="19"/>
  <c r="F2558" i="19"/>
  <c r="F2559" i="19"/>
  <c r="F2560" i="19"/>
  <c r="F2561" i="19"/>
  <c r="F2562" i="19"/>
  <c r="F2563" i="19"/>
  <c r="F2564" i="19"/>
  <c r="F2565" i="19"/>
  <c r="F2566" i="19"/>
  <c r="F2567" i="19"/>
  <c r="F2568" i="19"/>
  <c r="F2569" i="19"/>
  <c r="F2570" i="19"/>
  <c r="F2571" i="19"/>
  <c r="F2572" i="19"/>
  <c r="F2573" i="19"/>
  <c r="F2574" i="19"/>
  <c r="F2575" i="19"/>
  <c r="F2576" i="19"/>
  <c r="F2577" i="19"/>
  <c r="F2578" i="19"/>
  <c r="F2579" i="19"/>
  <c r="F2580" i="19"/>
  <c r="F2581" i="19"/>
  <c r="F2582" i="19"/>
  <c r="F2583" i="19"/>
  <c r="F2584" i="19"/>
  <c r="F2585" i="19"/>
  <c r="F2586" i="19"/>
  <c r="F2587" i="19"/>
  <c r="F2588" i="19"/>
  <c r="F2589" i="19"/>
  <c r="F2590" i="19"/>
  <c r="F2591" i="19"/>
  <c r="F2592" i="19"/>
  <c r="F2593" i="19"/>
  <c r="F2594" i="19"/>
  <c r="F2595" i="19"/>
  <c r="F2596" i="19"/>
  <c r="F2597" i="19"/>
  <c r="F2598" i="19"/>
  <c r="F2599" i="19"/>
  <c r="F2600" i="19"/>
  <c r="F2601" i="19"/>
  <c r="F2602" i="19"/>
  <c r="F2603" i="19"/>
  <c r="F2604" i="19"/>
  <c r="F2605" i="19"/>
  <c r="F2606" i="19"/>
  <c r="F2607" i="19"/>
  <c r="F2608" i="19"/>
  <c r="F2609" i="19"/>
  <c r="F2610" i="19"/>
  <c r="F2611" i="19"/>
  <c r="F2612" i="19"/>
  <c r="F2613" i="19"/>
  <c r="F2614" i="19"/>
  <c r="F2615" i="19"/>
  <c r="F2616" i="19"/>
  <c r="F2617" i="19"/>
  <c r="F2618" i="19"/>
  <c r="F2619" i="19"/>
  <c r="F2620" i="19"/>
  <c r="F2621" i="19"/>
  <c r="F2622" i="19"/>
  <c r="F2623" i="19"/>
  <c r="F2624" i="19"/>
  <c r="F2625" i="19"/>
  <c r="F2626" i="19"/>
  <c r="F2627" i="19"/>
  <c r="F2628" i="19"/>
  <c r="F2629" i="19"/>
  <c r="F2630" i="19"/>
  <c r="F2631" i="19"/>
  <c r="F2632" i="19"/>
  <c r="F2633" i="19"/>
  <c r="F2634" i="19"/>
  <c r="F2635" i="19"/>
  <c r="F2636" i="19"/>
  <c r="F2637" i="19"/>
  <c r="F2638" i="19"/>
  <c r="F2639" i="19"/>
  <c r="F2640" i="19"/>
  <c r="F2641" i="19"/>
  <c r="F2642" i="19"/>
  <c r="F2643" i="19"/>
  <c r="F2644" i="19"/>
  <c r="F2645" i="19"/>
  <c r="F2646" i="19"/>
  <c r="F2647" i="19"/>
  <c r="F2648" i="19"/>
  <c r="F2649" i="19"/>
  <c r="F2650" i="19"/>
  <c r="F2651" i="19"/>
  <c r="F2652" i="19"/>
  <c r="F2653" i="19"/>
  <c r="F2654" i="19"/>
  <c r="F2655" i="19"/>
  <c r="F2656" i="19"/>
  <c r="F2657" i="19"/>
  <c r="F2658" i="19"/>
  <c r="F2659" i="19"/>
  <c r="F2660" i="19"/>
  <c r="F2661" i="19"/>
  <c r="F2662" i="19"/>
  <c r="F2663" i="19"/>
  <c r="F2664" i="19"/>
  <c r="F2665" i="19"/>
  <c r="F2666" i="19"/>
  <c r="F2667" i="19"/>
  <c r="F2668" i="19"/>
  <c r="F2669" i="19"/>
  <c r="F2670" i="19"/>
  <c r="F2671" i="19"/>
  <c r="F2672" i="19"/>
  <c r="F2673" i="19"/>
  <c r="F2674" i="19"/>
  <c r="F2675" i="19"/>
  <c r="F2676" i="19"/>
  <c r="F2677" i="19"/>
  <c r="F2678" i="19"/>
  <c r="F2679" i="19"/>
  <c r="F2680" i="19"/>
  <c r="F2681" i="19"/>
  <c r="F2682" i="19"/>
  <c r="F2683" i="19"/>
  <c r="F2684" i="19"/>
  <c r="F2685" i="19"/>
  <c r="F2686" i="19"/>
  <c r="F2687" i="19"/>
  <c r="F2688" i="19"/>
  <c r="F2689" i="19"/>
  <c r="F2690" i="19"/>
  <c r="F2691" i="19"/>
  <c r="F2692" i="19"/>
  <c r="F2693" i="19"/>
  <c r="F2694" i="19"/>
  <c r="F2695" i="19"/>
  <c r="F2696" i="19"/>
  <c r="F2697" i="19"/>
  <c r="F2698" i="19"/>
  <c r="F2699" i="19"/>
  <c r="F2700" i="19"/>
  <c r="F2701" i="19"/>
  <c r="F2702" i="19"/>
  <c r="F2703" i="19"/>
  <c r="F2704" i="19"/>
  <c r="F2705" i="19"/>
  <c r="F2706" i="19"/>
  <c r="F2707" i="19"/>
  <c r="F2708" i="19"/>
  <c r="F2709" i="19"/>
  <c r="F2710" i="19"/>
  <c r="F2711" i="19"/>
  <c r="F2712" i="19"/>
  <c r="F2713" i="19"/>
  <c r="F2714" i="19"/>
  <c r="F2715" i="19"/>
  <c r="F2716" i="19"/>
  <c r="F2717" i="19"/>
  <c r="F2718" i="19"/>
  <c r="F2719" i="19"/>
  <c r="F2720" i="19"/>
  <c r="F2721" i="19"/>
  <c r="F2722" i="19"/>
  <c r="F2723" i="19"/>
  <c r="F2724" i="19"/>
  <c r="F2725" i="19"/>
  <c r="F2726" i="19"/>
  <c r="F2727" i="19"/>
  <c r="F2728" i="19"/>
  <c r="F2729" i="19"/>
  <c r="F2730" i="19"/>
  <c r="F2731" i="19"/>
  <c r="F2732" i="19"/>
  <c r="F2733" i="19"/>
  <c r="F2734" i="19"/>
  <c r="F2735" i="19"/>
  <c r="F2736" i="19"/>
  <c r="F2737" i="19"/>
  <c r="F2738" i="19"/>
  <c r="F2739" i="19"/>
  <c r="F2740" i="19"/>
  <c r="F2741" i="19"/>
  <c r="F2742" i="19"/>
  <c r="F2743" i="19"/>
  <c r="F2744" i="19"/>
  <c r="F2745" i="19"/>
  <c r="F2746" i="19"/>
  <c r="F2747" i="19"/>
  <c r="F2748" i="19"/>
  <c r="F2749" i="19"/>
  <c r="F2750" i="19"/>
  <c r="F2751" i="19"/>
  <c r="F2752" i="19"/>
  <c r="F2753" i="19"/>
  <c r="F2754" i="19"/>
  <c r="F2755" i="19"/>
  <c r="F2756" i="19"/>
  <c r="F2757" i="19"/>
  <c r="F2758" i="19"/>
  <c r="F2759" i="19"/>
  <c r="F2760" i="19"/>
  <c r="F2761" i="19"/>
  <c r="F2762" i="19"/>
  <c r="F2763" i="19"/>
  <c r="F2764" i="19"/>
  <c r="F2765" i="19"/>
  <c r="F2766" i="19"/>
  <c r="F2767" i="19"/>
  <c r="F2768" i="19"/>
  <c r="F2769" i="19"/>
  <c r="F2770" i="19"/>
  <c r="F2771" i="19"/>
  <c r="F2772" i="19"/>
  <c r="F2773" i="19"/>
  <c r="F2774" i="19"/>
  <c r="F2775" i="19"/>
  <c r="F2776" i="19"/>
  <c r="F2777" i="19"/>
  <c r="F2778" i="19"/>
  <c r="F2779" i="19"/>
  <c r="F2780" i="19"/>
  <c r="F2781" i="19"/>
  <c r="F2782" i="19"/>
  <c r="F2783" i="19"/>
  <c r="F2784" i="19"/>
  <c r="F2785" i="19"/>
  <c r="F2786" i="19"/>
  <c r="F2787" i="19"/>
  <c r="F2788" i="19"/>
  <c r="F2789" i="19"/>
  <c r="F2790" i="19"/>
  <c r="F2791" i="19"/>
  <c r="F2792" i="19"/>
  <c r="F2793" i="19"/>
  <c r="F2794" i="19"/>
  <c r="F2795" i="19"/>
  <c r="F2796" i="19"/>
  <c r="F2797" i="19"/>
  <c r="F2798" i="19"/>
  <c r="F2799" i="19"/>
  <c r="F2800" i="19"/>
  <c r="F2801" i="19"/>
  <c r="F2802" i="19"/>
  <c r="F2803" i="19"/>
  <c r="F2804" i="19"/>
  <c r="F2805" i="19"/>
  <c r="F2806" i="19"/>
  <c r="F2807" i="19"/>
  <c r="F2808" i="19"/>
  <c r="F2809" i="19"/>
  <c r="F2810" i="19"/>
  <c r="F2811" i="19"/>
  <c r="F2812" i="19"/>
  <c r="F2813" i="19"/>
  <c r="F2814" i="19"/>
  <c r="F2815" i="19"/>
  <c r="F2816" i="19"/>
  <c r="F2817" i="19"/>
  <c r="F2818" i="19"/>
  <c r="F2819" i="19"/>
  <c r="F2820" i="19"/>
  <c r="F2821" i="19"/>
  <c r="F2822" i="19"/>
  <c r="F2823" i="19"/>
  <c r="F2824" i="19"/>
  <c r="F2825" i="19"/>
  <c r="F2826" i="19"/>
  <c r="F2827" i="19"/>
  <c r="F2828" i="19"/>
  <c r="F2829" i="19"/>
  <c r="F2830" i="19"/>
  <c r="F2831" i="19"/>
  <c r="F2832" i="19"/>
  <c r="F2833" i="19"/>
  <c r="F2834" i="19"/>
  <c r="F2835" i="19"/>
  <c r="F2836" i="19"/>
  <c r="F2837" i="19"/>
  <c r="F2838" i="19"/>
  <c r="F2839" i="19"/>
  <c r="F2840" i="19"/>
  <c r="F2841" i="19"/>
  <c r="F2842" i="19"/>
  <c r="F2843" i="19"/>
  <c r="F2844" i="19"/>
  <c r="F2845" i="19"/>
  <c r="F2846" i="19"/>
  <c r="F2847" i="19"/>
  <c r="F2848" i="19"/>
  <c r="F2849" i="19"/>
  <c r="F2850" i="19"/>
  <c r="F2851" i="19"/>
  <c r="F2852" i="19"/>
  <c r="F2853" i="19"/>
  <c r="F2854" i="19"/>
  <c r="F2855" i="19"/>
  <c r="F2856" i="19"/>
  <c r="F2857" i="19"/>
  <c r="F2858" i="19"/>
  <c r="F2859" i="19"/>
  <c r="F2860" i="19"/>
  <c r="F2861" i="19"/>
  <c r="F2862" i="19"/>
  <c r="F2863" i="19"/>
  <c r="F2864" i="19"/>
  <c r="F2865" i="19"/>
  <c r="F2866" i="19"/>
  <c r="F2867" i="19"/>
  <c r="F2868" i="19"/>
  <c r="F2869" i="19"/>
  <c r="F2870" i="19"/>
  <c r="F2871" i="19"/>
  <c r="F2872" i="19"/>
  <c r="F2873" i="19"/>
  <c r="F2874" i="19"/>
  <c r="F2875" i="19"/>
  <c r="F2876" i="19"/>
  <c r="F2877" i="19"/>
  <c r="F2878" i="19"/>
  <c r="F2879" i="19"/>
  <c r="F2880" i="19"/>
  <c r="F2881" i="19"/>
  <c r="F2882" i="19"/>
  <c r="F2883" i="19"/>
  <c r="F2884" i="19"/>
  <c r="F2885" i="19"/>
  <c r="F2886" i="19"/>
  <c r="F2887" i="19"/>
  <c r="F2888" i="19"/>
  <c r="F2889" i="19"/>
  <c r="F2890" i="19"/>
  <c r="F2891" i="19"/>
  <c r="F2892" i="19"/>
  <c r="F2893" i="19"/>
  <c r="F2894" i="19"/>
  <c r="F2895" i="19"/>
  <c r="F2896" i="19"/>
  <c r="F2897" i="19"/>
  <c r="F2898" i="19"/>
  <c r="F2899" i="19"/>
  <c r="F2900" i="19"/>
  <c r="F2901" i="19"/>
  <c r="F2902" i="19"/>
  <c r="F2903" i="19"/>
  <c r="F2904" i="19"/>
  <c r="F2905" i="19"/>
  <c r="F2906" i="19"/>
  <c r="F2907" i="19"/>
  <c r="F2908" i="19"/>
  <c r="F2909" i="19"/>
  <c r="F2910" i="19"/>
  <c r="F2911" i="19"/>
  <c r="F2912" i="19"/>
  <c r="F2913" i="19"/>
  <c r="F2914" i="19"/>
  <c r="F2915" i="19"/>
  <c r="F2916" i="19"/>
  <c r="F2917" i="19"/>
  <c r="F2918" i="19"/>
  <c r="F2919" i="19"/>
  <c r="F2920" i="19"/>
  <c r="F2921" i="19"/>
  <c r="F2922" i="19"/>
  <c r="F2923" i="19"/>
  <c r="F2924" i="19"/>
  <c r="F2925" i="19"/>
  <c r="F2926" i="19"/>
  <c r="F2927" i="19"/>
  <c r="F2928" i="19"/>
  <c r="F2929" i="19"/>
  <c r="F2930" i="19"/>
  <c r="F2931" i="19"/>
  <c r="F2932" i="19"/>
  <c r="F2933" i="19"/>
  <c r="F2934" i="19"/>
  <c r="F2935" i="19"/>
  <c r="F2936" i="19"/>
  <c r="F2937" i="19"/>
  <c r="F2938" i="19"/>
  <c r="F2939" i="19"/>
  <c r="F2940" i="19"/>
  <c r="F2941" i="19"/>
  <c r="F2942" i="19"/>
  <c r="F2943" i="19"/>
  <c r="F2944" i="19"/>
  <c r="F2945" i="19"/>
  <c r="F2946" i="19"/>
  <c r="F2947" i="19"/>
  <c r="F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253" i="19"/>
  <c r="D254" i="19"/>
  <c r="D255" i="19"/>
  <c r="D256" i="19"/>
  <c r="D257" i="19"/>
  <c r="D258" i="19"/>
  <c r="D259" i="19"/>
  <c r="D260" i="19"/>
  <c r="D261" i="19"/>
  <c r="D262" i="19"/>
  <c r="D263" i="19"/>
  <c r="D264" i="19"/>
  <c r="D265" i="19"/>
  <c r="D266" i="19"/>
  <c r="D267" i="19"/>
  <c r="D268" i="19"/>
  <c r="D269" i="19"/>
  <c r="D270" i="19"/>
  <c r="D271" i="19"/>
  <c r="D272" i="19"/>
  <c r="D273" i="19"/>
  <c r="D274" i="19"/>
  <c r="D275" i="19"/>
  <c r="D276" i="19"/>
  <c r="D277" i="19"/>
  <c r="D278" i="19"/>
  <c r="D279" i="19"/>
  <c r="D280" i="19"/>
  <c r="D281" i="19"/>
  <c r="D282" i="19"/>
  <c r="D283" i="19"/>
  <c r="D284" i="19"/>
  <c r="D285" i="19"/>
  <c r="D286" i="19"/>
  <c r="D287" i="19"/>
  <c r="D288" i="19"/>
  <c r="D289" i="19"/>
  <c r="D290" i="19"/>
  <c r="D291" i="19"/>
  <c r="D292" i="19"/>
  <c r="D293" i="19"/>
  <c r="D294" i="19"/>
  <c r="D295" i="19"/>
  <c r="D296" i="19"/>
  <c r="D297" i="19"/>
  <c r="D298" i="19"/>
  <c r="D299" i="19"/>
  <c r="D300" i="19"/>
  <c r="D301" i="19"/>
  <c r="D302" i="19"/>
  <c r="D303" i="19"/>
  <c r="D304" i="19"/>
  <c r="D305" i="19"/>
  <c r="D306" i="19"/>
  <c r="D307" i="19"/>
  <c r="D308" i="19"/>
  <c r="D309" i="19"/>
  <c r="D310" i="19"/>
  <c r="D311" i="19"/>
  <c r="D312" i="19"/>
  <c r="D313" i="19"/>
  <c r="D314" i="19"/>
  <c r="D315" i="19"/>
  <c r="D316" i="19"/>
  <c r="D317" i="19"/>
  <c r="D318" i="19"/>
  <c r="D319" i="19"/>
  <c r="D320" i="19"/>
  <c r="D321" i="19"/>
  <c r="D322" i="19"/>
  <c r="D323" i="19"/>
  <c r="D324" i="19"/>
  <c r="D325" i="19"/>
  <c r="D326" i="19"/>
  <c r="D327" i="19"/>
  <c r="D328" i="19"/>
  <c r="D329" i="19"/>
  <c r="D330" i="19"/>
  <c r="D331" i="19"/>
  <c r="D332" i="19"/>
  <c r="D333" i="19"/>
  <c r="D334" i="19"/>
  <c r="D335" i="19"/>
  <c r="D336" i="19"/>
  <c r="D337" i="19"/>
  <c r="D338" i="19"/>
  <c r="D339" i="19"/>
  <c r="D340" i="19"/>
  <c r="D341" i="19"/>
  <c r="D342" i="19"/>
  <c r="D343" i="19"/>
  <c r="D344" i="19"/>
  <c r="D345" i="19"/>
  <c r="D346" i="19"/>
  <c r="D347" i="19"/>
  <c r="D348" i="19"/>
  <c r="D349" i="19"/>
  <c r="D350" i="19"/>
  <c r="D351" i="19"/>
  <c r="D352" i="19"/>
  <c r="D353" i="19"/>
  <c r="D354" i="19"/>
  <c r="D355" i="19"/>
  <c r="D356" i="19"/>
  <c r="D357" i="19"/>
  <c r="D358" i="19"/>
  <c r="D359" i="19"/>
  <c r="D360" i="19"/>
  <c r="D361" i="19"/>
  <c r="D362" i="19"/>
  <c r="D363" i="19"/>
  <c r="D364" i="19"/>
  <c r="D365" i="19"/>
  <c r="D366" i="19"/>
  <c r="D367" i="19"/>
  <c r="D368" i="19"/>
  <c r="D369" i="19"/>
  <c r="D370" i="19"/>
  <c r="D371" i="19"/>
  <c r="D372" i="19"/>
  <c r="D373" i="19"/>
  <c r="D374" i="19"/>
  <c r="D375" i="19"/>
  <c r="D376" i="19"/>
  <c r="D377" i="19"/>
  <c r="D378" i="19"/>
  <c r="D379" i="19"/>
  <c r="D380" i="19"/>
  <c r="D381" i="19"/>
  <c r="D382" i="19"/>
  <c r="D383" i="19"/>
  <c r="D384" i="19"/>
  <c r="D385" i="19"/>
  <c r="D386" i="19"/>
  <c r="D387" i="19"/>
  <c r="D388" i="19"/>
  <c r="D389" i="19"/>
  <c r="D390" i="19"/>
  <c r="D391" i="19"/>
  <c r="D392" i="19"/>
  <c r="D393" i="19"/>
  <c r="D394" i="19"/>
  <c r="D395" i="19"/>
  <c r="D396" i="19"/>
  <c r="D397" i="19"/>
  <c r="D398" i="19"/>
  <c r="D399" i="19"/>
  <c r="D400" i="19"/>
  <c r="D401" i="19"/>
  <c r="D402" i="19"/>
  <c r="D403" i="19"/>
  <c r="D404" i="19"/>
  <c r="D405" i="19"/>
  <c r="D406" i="19"/>
  <c r="D407" i="19"/>
  <c r="D408" i="19"/>
  <c r="D409" i="19"/>
  <c r="D410" i="19"/>
  <c r="D411" i="19"/>
  <c r="D412" i="19"/>
  <c r="D413" i="19"/>
  <c r="D414" i="19"/>
  <c r="D415" i="19"/>
  <c r="D416" i="19"/>
  <c r="D417" i="19"/>
  <c r="D418" i="19"/>
  <c r="D419" i="19"/>
  <c r="D420" i="19"/>
  <c r="D421" i="19"/>
  <c r="D422" i="19"/>
  <c r="D423" i="19"/>
  <c r="D424" i="19"/>
  <c r="D425" i="19"/>
  <c r="D426" i="19"/>
  <c r="D427" i="19"/>
  <c r="D428" i="19"/>
  <c r="D429" i="19"/>
  <c r="D430" i="19"/>
  <c r="D431" i="19"/>
  <c r="D432" i="19"/>
  <c r="D433" i="19"/>
  <c r="D434" i="19"/>
  <c r="D435" i="19"/>
  <c r="D436" i="19"/>
  <c r="D437" i="19"/>
  <c r="D438" i="19"/>
  <c r="D439" i="19"/>
  <c r="D440" i="19"/>
  <c r="D441" i="19"/>
  <c r="D442" i="19"/>
  <c r="D443" i="19"/>
  <c r="D444" i="19"/>
  <c r="D445" i="19"/>
  <c r="D446" i="19"/>
  <c r="D447" i="19"/>
  <c r="D448" i="19"/>
  <c r="D449" i="19"/>
  <c r="D450" i="19"/>
  <c r="D451" i="19"/>
  <c r="D452" i="19"/>
  <c r="D453" i="19"/>
  <c r="D454" i="19"/>
  <c r="D455" i="19"/>
  <c r="D456" i="19"/>
  <c r="D457" i="19"/>
  <c r="D458" i="19"/>
  <c r="D459" i="19"/>
  <c r="D460" i="19"/>
  <c r="D461" i="19"/>
  <c r="D462" i="19"/>
  <c r="D463" i="19"/>
  <c r="D464" i="19"/>
  <c r="D465" i="19"/>
  <c r="D466" i="19"/>
  <c r="D467" i="19"/>
  <c r="D468" i="19"/>
  <c r="D469" i="19"/>
  <c r="D470" i="19"/>
  <c r="D471" i="19"/>
  <c r="D472" i="19"/>
  <c r="D473" i="19"/>
  <c r="D474" i="19"/>
  <c r="D475" i="19"/>
  <c r="D476" i="19"/>
  <c r="D477" i="19"/>
  <c r="D478" i="19"/>
  <c r="D479" i="19"/>
  <c r="D480" i="19"/>
  <c r="D481" i="19"/>
  <c r="D482" i="19"/>
  <c r="D483" i="19"/>
  <c r="D484" i="19"/>
  <c r="D485" i="19"/>
  <c r="D486" i="19"/>
  <c r="D487" i="19"/>
  <c r="D488" i="19"/>
  <c r="D489" i="19"/>
  <c r="D490" i="19"/>
  <c r="D491" i="19"/>
  <c r="D492" i="19"/>
  <c r="D493" i="19"/>
  <c r="D494" i="19"/>
  <c r="D495" i="19"/>
  <c r="D496" i="19"/>
  <c r="D497" i="19"/>
  <c r="D498" i="19"/>
  <c r="D499" i="19"/>
  <c r="D500" i="19"/>
  <c r="D501" i="19"/>
  <c r="D502" i="19"/>
  <c r="D503" i="19"/>
  <c r="D504" i="19"/>
  <c r="D505" i="19"/>
  <c r="D506" i="19"/>
  <c r="D507" i="19"/>
  <c r="D508" i="19"/>
  <c r="D509" i="19"/>
  <c r="D510" i="19"/>
  <c r="D511" i="19"/>
  <c r="D512" i="19"/>
  <c r="D513" i="19"/>
  <c r="D514" i="19"/>
  <c r="D515" i="19"/>
  <c r="D516" i="19"/>
  <c r="D517" i="19"/>
  <c r="D518" i="19"/>
  <c r="D519" i="19"/>
  <c r="D520" i="19"/>
  <c r="D521" i="19"/>
  <c r="D522" i="19"/>
  <c r="D523" i="19"/>
  <c r="D524" i="19"/>
  <c r="D525" i="19"/>
  <c r="D526" i="19"/>
  <c r="D527" i="19"/>
  <c r="D528" i="19"/>
  <c r="D529" i="19"/>
  <c r="D530" i="19"/>
  <c r="D531" i="19"/>
  <c r="D532" i="19"/>
  <c r="D533" i="19"/>
  <c r="D534" i="19"/>
  <c r="D535" i="19"/>
  <c r="D536" i="19"/>
  <c r="D537" i="19"/>
  <c r="D538" i="19"/>
  <c r="D539" i="19"/>
  <c r="D540" i="19"/>
  <c r="D541" i="19"/>
  <c r="D542" i="19"/>
  <c r="D543" i="19"/>
  <c r="D544" i="19"/>
  <c r="D545" i="19"/>
  <c r="D546" i="19"/>
  <c r="D547" i="19"/>
  <c r="D548" i="19"/>
  <c r="D549" i="19"/>
  <c r="D550" i="19"/>
  <c r="D551" i="19"/>
  <c r="D552" i="19"/>
  <c r="D553" i="19"/>
  <c r="D554" i="19"/>
  <c r="D555" i="19"/>
  <c r="D556" i="19"/>
  <c r="D557" i="19"/>
  <c r="D558" i="19"/>
  <c r="D559" i="19"/>
  <c r="D560" i="19"/>
  <c r="D561" i="19"/>
  <c r="D562" i="19"/>
  <c r="D563" i="19"/>
  <c r="D564" i="19"/>
  <c r="D565" i="19"/>
  <c r="D566" i="19"/>
  <c r="D567" i="19"/>
  <c r="D568" i="19"/>
  <c r="D569" i="19"/>
  <c r="D570" i="19"/>
  <c r="D571" i="19"/>
  <c r="D572" i="19"/>
  <c r="D573" i="19"/>
  <c r="D574" i="19"/>
  <c r="D575" i="19"/>
  <c r="D576" i="19"/>
  <c r="D577" i="19"/>
  <c r="D578" i="19"/>
  <c r="D579" i="19"/>
  <c r="D580" i="19"/>
  <c r="D581" i="19"/>
  <c r="D582" i="19"/>
  <c r="D583" i="19"/>
  <c r="D584" i="19"/>
  <c r="D585" i="19"/>
  <c r="D586" i="19"/>
  <c r="D587" i="19"/>
  <c r="D588" i="19"/>
  <c r="D589" i="19"/>
  <c r="D590" i="19"/>
  <c r="D591" i="19"/>
  <c r="D592" i="19"/>
  <c r="D593" i="19"/>
  <c r="D594" i="19"/>
  <c r="D595" i="19"/>
  <c r="D596" i="19"/>
  <c r="D597" i="19"/>
  <c r="D598" i="19"/>
  <c r="D599" i="19"/>
  <c r="D600" i="19"/>
  <c r="D601" i="19"/>
  <c r="D602" i="19"/>
  <c r="D603" i="19"/>
  <c r="D604" i="19"/>
  <c r="D605" i="19"/>
  <c r="D606" i="19"/>
  <c r="D607" i="19"/>
  <c r="D608" i="19"/>
  <c r="D609" i="19"/>
  <c r="D610" i="19"/>
  <c r="D611" i="19"/>
  <c r="D612" i="19"/>
  <c r="D613" i="19"/>
  <c r="D614" i="19"/>
  <c r="D615" i="19"/>
  <c r="D616" i="19"/>
  <c r="D617" i="19"/>
  <c r="D618" i="19"/>
  <c r="D619" i="19"/>
  <c r="D620" i="19"/>
  <c r="D621" i="19"/>
  <c r="D622" i="19"/>
  <c r="D623" i="19"/>
  <c r="D624" i="19"/>
  <c r="D625" i="19"/>
  <c r="D626" i="19"/>
  <c r="D627" i="19"/>
  <c r="D628" i="19"/>
  <c r="D629" i="19"/>
  <c r="D630" i="19"/>
  <c r="D631" i="19"/>
  <c r="D632" i="19"/>
  <c r="D633" i="19"/>
  <c r="D634" i="19"/>
  <c r="D635" i="19"/>
  <c r="D636" i="19"/>
  <c r="D637" i="19"/>
  <c r="D638" i="19"/>
  <c r="D639" i="19"/>
  <c r="D640" i="19"/>
  <c r="D641" i="19"/>
  <c r="D642" i="19"/>
  <c r="D643" i="19"/>
  <c r="D644" i="19"/>
  <c r="D645" i="19"/>
  <c r="D646" i="19"/>
  <c r="D647" i="19"/>
  <c r="D648" i="19"/>
  <c r="D649" i="19"/>
  <c r="D650" i="19"/>
  <c r="D651" i="19"/>
  <c r="D652" i="19"/>
  <c r="D653" i="19"/>
  <c r="D654" i="19"/>
  <c r="D655" i="19"/>
  <c r="D656" i="19"/>
  <c r="D657" i="19"/>
  <c r="D658" i="19"/>
  <c r="D659" i="19"/>
  <c r="D660" i="19"/>
  <c r="D661" i="19"/>
  <c r="D662" i="19"/>
  <c r="D663" i="19"/>
  <c r="D664" i="19"/>
  <c r="D665" i="19"/>
  <c r="D666" i="19"/>
  <c r="D667" i="19"/>
  <c r="D668" i="19"/>
  <c r="D669" i="19"/>
  <c r="D670" i="19"/>
  <c r="D671" i="19"/>
  <c r="D672" i="19"/>
  <c r="D673" i="19"/>
  <c r="D674" i="19"/>
  <c r="D675" i="19"/>
  <c r="D676" i="19"/>
  <c r="D677" i="19"/>
  <c r="D678" i="19"/>
  <c r="D679" i="19"/>
  <c r="D680" i="19"/>
  <c r="D681" i="19"/>
  <c r="D682" i="19"/>
  <c r="D683" i="19"/>
  <c r="D684" i="19"/>
  <c r="D685" i="19"/>
  <c r="D686" i="19"/>
  <c r="D687" i="19"/>
  <c r="D688" i="19"/>
  <c r="D689" i="19"/>
  <c r="D690" i="19"/>
  <c r="D691" i="19"/>
  <c r="D692" i="19"/>
  <c r="D693" i="19"/>
  <c r="D694" i="19"/>
  <c r="D695" i="19"/>
  <c r="D696" i="19"/>
  <c r="D697" i="19"/>
  <c r="D698" i="19"/>
  <c r="D699" i="19"/>
  <c r="D700" i="19"/>
  <c r="D701" i="19"/>
  <c r="D702" i="19"/>
  <c r="D703" i="19"/>
  <c r="D704" i="19"/>
  <c r="D705" i="19"/>
  <c r="D706" i="19"/>
  <c r="D707" i="19"/>
  <c r="D708" i="19"/>
  <c r="D709" i="19"/>
  <c r="D710" i="19"/>
  <c r="D711" i="19"/>
  <c r="D712" i="19"/>
  <c r="D713" i="19"/>
  <c r="D714" i="19"/>
  <c r="D715" i="19"/>
  <c r="D716" i="19"/>
  <c r="D717" i="19"/>
  <c r="D718" i="19"/>
  <c r="D719" i="19"/>
  <c r="D720" i="19"/>
  <c r="D721" i="19"/>
  <c r="D722" i="19"/>
  <c r="D723" i="19"/>
  <c r="D724" i="19"/>
  <c r="D725" i="19"/>
  <c r="D726" i="19"/>
  <c r="D727" i="19"/>
  <c r="D728" i="19"/>
  <c r="D729" i="19"/>
  <c r="D730" i="19"/>
  <c r="D731" i="19"/>
  <c r="D732" i="19"/>
  <c r="D733" i="19"/>
  <c r="D734" i="19"/>
  <c r="D735" i="19"/>
  <c r="D736" i="19"/>
  <c r="D737" i="19"/>
  <c r="D738" i="19"/>
  <c r="D739" i="19"/>
  <c r="D740" i="19"/>
  <c r="D741" i="19"/>
  <c r="D742" i="19"/>
  <c r="D743" i="19"/>
  <c r="D744" i="19"/>
  <c r="D745" i="19"/>
  <c r="D746" i="19"/>
  <c r="D747" i="19"/>
  <c r="D748" i="19"/>
  <c r="D749" i="19"/>
  <c r="D750" i="19"/>
  <c r="D751" i="19"/>
  <c r="D752" i="19"/>
  <c r="D753" i="19"/>
  <c r="D754" i="19"/>
  <c r="D755" i="19"/>
  <c r="D756" i="19"/>
  <c r="D757" i="19"/>
  <c r="D758" i="19"/>
  <c r="D759" i="19"/>
  <c r="D760" i="19"/>
  <c r="D761" i="19"/>
  <c r="D762" i="19"/>
  <c r="D763" i="19"/>
  <c r="D764" i="19"/>
  <c r="D765" i="19"/>
  <c r="D766" i="19"/>
  <c r="D767" i="19"/>
  <c r="D768" i="19"/>
  <c r="D769" i="19"/>
  <c r="D770" i="19"/>
  <c r="D771" i="19"/>
  <c r="D772" i="19"/>
  <c r="D773" i="19"/>
  <c r="D774" i="19"/>
  <c r="D775" i="19"/>
  <c r="D776" i="19"/>
  <c r="D777" i="19"/>
  <c r="D778" i="19"/>
  <c r="D779" i="19"/>
  <c r="D780" i="19"/>
  <c r="D781" i="19"/>
  <c r="D782" i="19"/>
  <c r="D783" i="19"/>
  <c r="D784" i="19"/>
  <c r="D785" i="19"/>
  <c r="D786" i="19"/>
  <c r="D787" i="19"/>
  <c r="D788" i="19"/>
  <c r="D789" i="19"/>
  <c r="D790" i="19"/>
  <c r="D791" i="19"/>
  <c r="D792" i="19"/>
  <c r="D793" i="19"/>
  <c r="D794" i="19"/>
  <c r="D795" i="19"/>
  <c r="D796" i="19"/>
  <c r="D797" i="19"/>
  <c r="D798" i="19"/>
  <c r="D799" i="19"/>
  <c r="D800" i="19"/>
  <c r="D801" i="19"/>
  <c r="D802" i="19"/>
  <c r="D803" i="19"/>
  <c r="D804" i="19"/>
  <c r="D805" i="19"/>
  <c r="D806" i="19"/>
  <c r="D807" i="19"/>
  <c r="D808" i="19"/>
  <c r="D809" i="19"/>
  <c r="D810" i="19"/>
  <c r="D811" i="19"/>
  <c r="D812" i="19"/>
  <c r="D813" i="19"/>
  <c r="D814" i="19"/>
  <c r="D815" i="19"/>
  <c r="D816" i="19"/>
  <c r="D817" i="19"/>
  <c r="D818" i="19"/>
  <c r="D819" i="19"/>
  <c r="D820" i="19"/>
  <c r="D821" i="19"/>
  <c r="D822" i="19"/>
  <c r="D823" i="19"/>
  <c r="D824" i="19"/>
  <c r="D825" i="19"/>
  <c r="D826" i="19"/>
  <c r="D827" i="19"/>
  <c r="D828" i="19"/>
  <c r="D829" i="19"/>
  <c r="D830" i="19"/>
  <c r="D831" i="19"/>
  <c r="D832" i="19"/>
  <c r="D833" i="19"/>
  <c r="D834" i="19"/>
  <c r="D835" i="19"/>
  <c r="D836" i="19"/>
  <c r="D837" i="19"/>
  <c r="D838" i="19"/>
  <c r="D839" i="19"/>
  <c r="D840" i="19"/>
  <c r="D841" i="19"/>
  <c r="D842" i="19"/>
  <c r="D843" i="19"/>
  <c r="D844" i="19"/>
  <c r="D845" i="19"/>
  <c r="D846" i="19"/>
  <c r="D847" i="19"/>
  <c r="D848" i="19"/>
  <c r="D849" i="19"/>
  <c r="D850" i="19"/>
  <c r="D851" i="19"/>
  <c r="D852" i="19"/>
  <c r="D853" i="19"/>
  <c r="D854" i="19"/>
  <c r="D855" i="19"/>
  <c r="D856" i="19"/>
  <c r="D857" i="19"/>
  <c r="D858" i="19"/>
  <c r="D859" i="19"/>
  <c r="D860" i="19"/>
  <c r="D861" i="19"/>
  <c r="D862" i="19"/>
  <c r="D863" i="19"/>
  <c r="D864" i="19"/>
  <c r="D865" i="19"/>
  <c r="D866" i="19"/>
  <c r="D867" i="19"/>
  <c r="D868" i="19"/>
  <c r="D869" i="19"/>
  <c r="D870" i="19"/>
  <c r="D871" i="19"/>
  <c r="D872" i="19"/>
  <c r="D873" i="19"/>
  <c r="D874" i="19"/>
  <c r="D875" i="19"/>
  <c r="D876" i="19"/>
  <c r="D877" i="19"/>
  <c r="D878" i="19"/>
  <c r="D879" i="19"/>
  <c r="D880" i="19"/>
  <c r="D881" i="19"/>
  <c r="D882" i="19"/>
  <c r="D883" i="19"/>
  <c r="D884" i="19"/>
  <c r="D885" i="19"/>
  <c r="D886" i="19"/>
  <c r="D887" i="19"/>
  <c r="D888" i="19"/>
  <c r="D889" i="19"/>
  <c r="D890" i="19"/>
  <c r="D891" i="19"/>
  <c r="D892" i="19"/>
  <c r="D893" i="19"/>
  <c r="D894" i="19"/>
  <c r="D895" i="19"/>
  <c r="D896" i="19"/>
  <c r="D897" i="19"/>
  <c r="D898" i="19"/>
  <c r="D899" i="19"/>
  <c r="D900" i="19"/>
  <c r="D901" i="19"/>
  <c r="D902" i="19"/>
  <c r="D903" i="19"/>
  <c r="D904" i="19"/>
  <c r="D905" i="19"/>
  <c r="D906" i="19"/>
  <c r="D907" i="19"/>
  <c r="D908" i="19"/>
  <c r="D909" i="19"/>
  <c r="D910" i="19"/>
  <c r="D911" i="19"/>
  <c r="D912" i="19"/>
  <c r="D913" i="19"/>
  <c r="D914" i="19"/>
  <c r="D915" i="19"/>
  <c r="D916" i="19"/>
  <c r="D917" i="19"/>
  <c r="D918" i="19"/>
  <c r="D919" i="19"/>
  <c r="D920" i="19"/>
  <c r="D921" i="19"/>
  <c r="D922" i="19"/>
  <c r="D923" i="19"/>
  <c r="D924" i="19"/>
  <c r="D925" i="19"/>
  <c r="D926" i="19"/>
  <c r="D927" i="19"/>
  <c r="D928" i="19"/>
  <c r="D929" i="19"/>
  <c r="D930" i="19"/>
  <c r="D931" i="19"/>
  <c r="D932" i="19"/>
  <c r="D933" i="19"/>
  <c r="D934" i="19"/>
  <c r="D935" i="19"/>
  <c r="D936" i="19"/>
  <c r="D937" i="19"/>
  <c r="D938" i="19"/>
  <c r="D939" i="19"/>
  <c r="D940" i="19"/>
  <c r="D941" i="19"/>
  <c r="D942" i="19"/>
  <c r="D943" i="19"/>
  <c r="D944" i="19"/>
  <c r="D945" i="19"/>
  <c r="D946" i="19"/>
  <c r="D947" i="19"/>
  <c r="D948" i="19"/>
  <c r="D949" i="19"/>
  <c r="D950" i="19"/>
  <c r="D951" i="19"/>
  <c r="D952" i="19"/>
  <c r="D953" i="19"/>
  <c r="D954" i="19"/>
  <c r="D955" i="19"/>
  <c r="D956" i="19"/>
  <c r="D957" i="19"/>
  <c r="D958" i="19"/>
  <c r="D959" i="19"/>
  <c r="D960" i="19"/>
  <c r="D961" i="19"/>
  <c r="D962" i="19"/>
  <c r="D963" i="19"/>
  <c r="D964" i="19"/>
  <c r="D965" i="19"/>
  <c r="D966" i="19"/>
  <c r="D967" i="19"/>
  <c r="D968" i="19"/>
  <c r="D969" i="19"/>
  <c r="D970" i="19"/>
  <c r="D971" i="19"/>
  <c r="D972" i="19"/>
  <c r="D973" i="19"/>
  <c r="D974" i="19"/>
  <c r="D975" i="19"/>
  <c r="D976" i="19"/>
  <c r="D977" i="19"/>
  <c r="D978" i="19"/>
  <c r="D979" i="19"/>
  <c r="D980" i="19"/>
  <c r="D981" i="19"/>
  <c r="D982" i="19"/>
  <c r="D983" i="19"/>
  <c r="D984" i="19"/>
  <c r="D985" i="19"/>
  <c r="D986" i="19"/>
  <c r="D987" i="19"/>
  <c r="D988" i="19"/>
  <c r="D989" i="19"/>
  <c r="D990" i="19"/>
  <c r="D991" i="19"/>
  <c r="D992" i="19"/>
  <c r="D993" i="19"/>
  <c r="D994" i="19"/>
  <c r="D995" i="19"/>
  <c r="D996" i="19"/>
  <c r="D997" i="19"/>
  <c r="D998" i="19"/>
  <c r="D999" i="19"/>
  <c r="D1000" i="19"/>
  <c r="D1001" i="19"/>
  <c r="D1002" i="19"/>
  <c r="D1003" i="19"/>
  <c r="D1004" i="19"/>
  <c r="D1005" i="19"/>
  <c r="D1006" i="19"/>
  <c r="D1007" i="19"/>
  <c r="D1008" i="19"/>
  <c r="D1009" i="19"/>
  <c r="D1010" i="19"/>
  <c r="D1011" i="19"/>
  <c r="D1012" i="19"/>
  <c r="D1013" i="19"/>
  <c r="D1014" i="19"/>
  <c r="D1015" i="19"/>
  <c r="D1016" i="19"/>
  <c r="D1017" i="19"/>
  <c r="D1018" i="19"/>
  <c r="D1019" i="19"/>
  <c r="D1020" i="19"/>
  <c r="D1021" i="19"/>
  <c r="D1022" i="19"/>
  <c r="D1023" i="19"/>
  <c r="D1024" i="19"/>
  <c r="D1025" i="19"/>
  <c r="D1026" i="19"/>
  <c r="D1027" i="19"/>
  <c r="D1028" i="19"/>
  <c r="D1029" i="19"/>
  <c r="D1030" i="19"/>
  <c r="D1031" i="19"/>
  <c r="D1032" i="19"/>
  <c r="D1033" i="19"/>
  <c r="D1034" i="19"/>
  <c r="D1035" i="19"/>
  <c r="D1036" i="19"/>
  <c r="D1037" i="19"/>
  <c r="D1038" i="19"/>
  <c r="D1039" i="19"/>
  <c r="D1040" i="19"/>
  <c r="D1041" i="19"/>
  <c r="D1042" i="19"/>
  <c r="D1043" i="19"/>
  <c r="D1044" i="19"/>
  <c r="D1045" i="19"/>
  <c r="D1046" i="19"/>
  <c r="D1047" i="19"/>
  <c r="D1048" i="19"/>
  <c r="D1049" i="19"/>
  <c r="D1050" i="19"/>
  <c r="D1051" i="19"/>
  <c r="D1052" i="19"/>
  <c r="D1053" i="19"/>
  <c r="D1054" i="19"/>
  <c r="D1055" i="19"/>
  <c r="D1056" i="19"/>
  <c r="D1057" i="19"/>
  <c r="D1058" i="19"/>
  <c r="D1059" i="19"/>
  <c r="D1060" i="19"/>
  <c r="D1061" i="19"/>
  <c r="D1062" i="19"/>
  <c r="D1063" i="19"/>
  <c r="D1064" i="19"/>
  <c r="D1065" i="19"/>
  <c r="D1066" i="19"/>
  <c r="D1067" i="19"/>
  <c r="D1068" i="19"/>
  <c r="D1069" i="19"/>
  <c r="D1070" i="19"/>
  <c r="D1071" i="19"/>
  <c r="D1072" i="19"/>
  <c r="D1073" i="19"/>
  <c r="D1074" i="19"/>
  <c r="D1075" i="19"/>
  <c r="D1076" i="19"/>
  <c r="D1077" i="19"/>
  <c r="D1078" i="19"/>
  <c r="D1079" i="19"/>
  <c r="D1080" i="19"/>
  <c r="D1081" i="19"/>
  <c r="D1082" i="19"/>
  <c r="D1083" i="19"/>
  <c r="D1084" i="19"/>
  <c r="D1085" i="19"/>
  <c r="D1086" i="19"/>
  <c r="D1087" i="19"/>
  <c r="D1088" i="19"/>
  <c r="D1089" i="19"/>
  <c r="D1090" i="19"/>
  <c r="D1091" i="19"/>
  <c r="D1092" i="19"/>
  <c r="D1093" i="19"/>
  <c r="D1094" i="19"/>
  <c r="D1095" i="19"/>
  <c r="D1096" i="19"/>
  <c r="D1097" i="19"/>
  <c r="D1098" i="19"/>
  <c r="D1099" i="19"/>
  <c r="D1100" i="19"/>
  <c r="D1101" i="19"/>
  <c r="D1102" i="19"/>
  <c r="D1103" i="19"/>
  <c r="D1104" i="19"/>
  <c r="D1105" i="19"/>
  <c r="D1106" i="19"/>
  <c r="D1107" i="19"/>
  <c r="D1108" i="19"/>
  <c r="D1109" i="19"/>
  <c r="D1110" i="19"/>
  <c r="D1111" i="19"/>
  <c r="D1112" i="19"/>
  <c r="D1113" i="19"/>
  <c r="D1114" i="19"/>
  <c r="D1115" i="19"/>
  <c r="D1116" i="19"/>
  <c r="D1117" i="19"/>
  <c r="D1118" i="19"/>
  <c r="D1119" i="19"/>
  <c r="D1120" i="19"/>
  <c r="D1121" i="19"/>
  <c r="D1122" i="19"/>
  <c r="D1123" i="19"/>
  <c r="D1124" i="19"/>
  <c r="D1125" i="19"/>
  <c r="D1126" i="19"/>
  <c r="D1127" i="19"/>
  <c r="D1128" i="19"/>
  <c r="D1129" i="19"/>
  <c r="D1130" i="19"/>
  <c r="D1131" i="19"/>
  <c r="D1132" i="19"/>
  <c r="D1133" i="19"/>
  <c r="D1134" i="19"/>
  <c r="D1135" i="19"/>
  <c r="D1136" i="19"/>
  <c r="D1137" i="19"/>
  <c r="D1138" i="19"/>
  <c r="D1139" i="19"/>
  <c r="D1140" i="19"/>
  <c r="D1141" i="19"/>
  <c r="D1142" i="19"/>
  <c r="D1143" i="19"/>
  <c r="D1144" i="19"/>
  <c r="D1145" i="19"/>
  <c r="D1146" i="19"/>
  <c r="D1147" i="19"/>
  <c r="D1148" i="19"/>
  <c r="D1149" i="19"/>
  <c r="D1150" i="19"/>
  <c r="D1151" i="19"/>
  <c r="D1152" i="19"/>
  <c r="D1153" i="19"/>
  <c r="D1154" i="19"/>
  <c r="D1155" i="19"/>
  <c r="D1156" i="19"/>
  <c r="D1157" i="19"/>
  <c r="D1158" i="19"/>
  <c r="D1159" i="19"/>
  <c r="D1160" i="19"/>
  <c r="D1161" i="19"/>
  <c r="D1162" i="19"/>
  <c r="D1163" i="19"/>
  <c r="D1164" i="19"/>
  <c r="D1165" i="19"/>
  <c r="D1166" i="19"/>
  <c r="D1167" i="19"/>
  <c r="D1168" i="19"/>
  <c r="D1169" i="19"/>
  <c r="D1170" i="19"/>
  <c r="D1171" i="19"/>
  <c r="D1172" i="19"/>
  <c r="D1173" i="19"/>
  <c r="D1174" i="19"/>
  <c r="D1175" i="19"/>
  <c r="D1176" i="19"/>
  <c r="D1177" i="19"/>
  <c r="D1178" i="19"/>
  <c r="D1179" i="19"/>
  <c r="D1180" i="19"/>
  <c r="D1181" i="19"/>
  <c r="D1182" i="19"/>
  <c r="D1183" i="19"/>
  <c r="D1184" i="19"/>
  <c r="D1185" i="19"/>
  <c r="D1186" i="19"/>
  <c r="D1187" i="19"/>
  <c r="D1188" i="19"/>
  <c r="D1189" i="19"/>
  <c r="D1190" i="19"/>
  <c r="D1191" i="19"/>
  <c r="D1192" i="19"/>
  <c r="D1193" i="19"/>
  <c r="D1194" i="19"/>
  <c r="D1195" i="19"/>
  <c r="D1196" i="19"/>
  <c r="D1197" i="19"/>
  <c r="D1198" i="19"/>
  <c r="D1199" i="19"/>
  <c r="D1200" i="19"/>
  <c r="D1201" i="19"/>
  <c r="D1202" i="19"/>
  <c r="D1203" i="19"/>
  <c r="D1204" i="19"/>
  <c r="D1205" i="19"/>
  <c r="D1206" i="19"/>
  <c r="D1207" i="19"/>
  <c r="D1208" i="19"/>
  <c r="D1209" i="19"/>
  <c r="D1210" i="19"/>
  <c r="D1211" i="19"/>
  <c r="D1212" i="19"/>
  <c r="D1213" i="19"/>
  <c r="D1214" i="19"/>
  <c r="D1215" i="19"/>
  <c r="D1216" i="19"/>
  <c r="D1217" i="19"/>
  <c r="D1218" i="19"/>
  <c r="D1219" i="19"/>
  <c r="D1220" i="19"/>
  <c r="D1221" i="19"/>
  <c r="D1222" i="19"/>
  <c r="D1223" i="19"/>
  <c r="D1224" i="19"/>
  <c r="D1225" i="19"/>
  <c r="D1226" i="19"/>
  <c r="D1227" i="19"/>
  <c r="D1228" i="19"/>
  <c r="D1229" i="19"/>
  <c r="D1230" i="19"/>
  <c r="D1231" i="19"/>
  <c r="D1232" i="19"/>
  <c r="D1233" i="19"/>
  <c r="D1234" i="19"/>
  <c r="D1235" i="19"/>
  <c r="D1236" i="19"/>
  <c r="D1237" i="19"/>
  <c r="D1238" i="19"/>
  <c r="D1239" i="19"/>
  <c r="D1240" i="19"/>
  <c r="D1241" i="19"/>
  <c r="D1242" i="19"/>
  <c r="D1243" i="19"/>
  <c r="D1244" i="19"/>
  <c r="D1245" i="19"/>
  <c r="D1246" i="19"/>
  <c r="D1247" i="19"/>
  <c r="D1248" i="19"/>
  <c r="D1249" i="19"/>
  <c r="D1250" i="19"/>
  <c r="D1251" i="19"/>
  <c r="D1252" i="19"/>
  <c r="D1253" i="19"/>
  <c r="D1254" i="19"/>
  <c r="D1255" i="19"/>
  <c r="D1256" i="19"/>
  <c r="D1257" i="19"/>
  <c r="D1258" i="19"/>
  <c r="D1259" i="19"/>
  <c r="D1260" i="19"/>
  <c r="D1261" i="19"/>
  <c r="D1262" i="19"/>
  <c r="D1263" i="19"/>
  <c r="D1264" i="19"/>
  <c r="D1265" i="19"/>
  <c r="D1266" i="19"/>
  <c r="D1267" i="19"/>
  <c r="D1268" i="19"/>
  <c r="D1269" i="19"/>
  <c r="D1270" i="19"/>
  <c r="D1271" i="19"/>
  <c r="D1272" i="19"/>
  <c r="D1273" i="19"/>
  <c r="D1274" i="19"/>
  <c r="D1275" i="19"/>
  <c r="D1276" i="19"/>
  <c r="D1277" i="19"/>
  <c r="D1278" i="19"/>
  <c r="D1279" i="19"/>
  <c r="D1280" i="19"/>
  <c r="D1281" i="19"/>
  <c r="D1282" i="19"/>
  <c r="D1283" i="19"/>
  <c r="D1284" i="19"/>
  <c r="D1285" i="19"/>
  <c r="D1286" i="19"/>
  <c r="D1287" i="19"/>
  <c r="D1288" i="19"/>
  <c r="D1289" i="19"/>
  <c r="D1290" i="19"/>
  <c r="D1291" i="19"/>
  <c r="D1292" i="19"/>
  <c r="D1293" i="19"/>
  <c r="D1294" i="19"/>
  <c r="D1295" i="19"/>
  <c r="D1296" i="19"/>
  <c r="D1297" i="19"/>
  <c r="D1298" i="19"/>
  <c r="D1299" i="19"/>
  <c r="D1300" i="19"/>
  <c r="D1301" i="19"/>
  <c r="D1302" i="19"/>
  <c r="D1303" i="19"/>
  <c r="D1304" i="19"/>
  <c r="D1305" i="19"/>
  <c r="D1306" i="19"/>
  <c r="D1307" i="19"/>
  <c r="D1308" i="19"/>
  <c r="D1309" i="19"/>
  <c r="D1310" i="19"/>
  <c r="D1311" i="19"/>
  <c r="D1312" i="19"/>
  <c r="D1313" i="19"/>
  <c r="D1314" i="19"/>
  <c r="D1315" i="19"/>
  <c r="D1316" i="19"/>
  <c r="D1317" i="19"/>
  <c r="D1318" i="19"/>
  <c r="D1319" i="19"/>
  <c r="D1320" i="19"/>
  <c r="D1321" i="19"/>
  <c r="D1322" i="19"/>
  <c r="D1323" i="19"/>
  <c r="D1324" i="19"/>
  <c r="D1325" i="19"/>
  <c r="D1326" i="19"/>
  <c r="D1327" i="19"/>
  <c r="D1328" i="19"/>
  <c r="D1329" i="19"/>
  <c r="D1330" i="19"/>
  <c r="D1331" i="19"/>
  <c r="D1332" i="19"/>
  <c r="D1333" i="19"/>
  <c r="D1334" i="19"/>
  <c r="D1335" i="19"/>
  <c r="D1336" i="19"/>
  <c r="D1337" i="19"/>
  <c r="D1338" i="19"/>
  <c r="D1339" i="19"/>
  <c r="D1340" i="19"/>
  <c r="D1341" i="19"/>
  <c r="D1342" i="19"/>
  <c r="D1343" i="19"/>
  <c r="D1344" i="19"/>
  <c r="D1345" i="19"/>
  <c r="D1346" i="19"/>
  <c r="D1347" i="19"/>
  <c r="D1348" i="19"/>
  <c r="D1349" i="19"/>
  <c r="D1350" i="19"/>
  <c r="D1351" i="19"/>
  <c r="D1352" i="19"/>
  <c r="D1353" i="19"/>
  <c r="D1354" i="19"/>
  <c r="D1355" i="19"/>
  <c r="D1356" i="19"/>
  <c r="D1357" i="19"/>
  <c r="D1358" i="19"/>
  <c r="D1359" i="19"/>
  <c r="D1360" i="19"/>
  <c r="D1361" i="19"/>
  <c r="D1362" i="19"/>
  <c r="D1363" i="19"/>
  <c r="D1364" i="19"/>
  <c r="D1365" i="19"/>
  <c r="D1366" i="19"/>
  <c r="D1367" i="19"/>
  <c r="D1368" i="19"/>
  <c r="D1369" i="19"/>
  <c r="D1370" i="19"/>
  <c r="D1371" i="19"/>
  <c r="D1372" i="19"/>
  <c r="D1373" i="19"/>
  <c r="D1374" i="19"/>
  <c r="D1375" i="19"/>
  <c r="D1376" i="19"/>
  <c r="D1377" i="19"/>
  <c r="D1378" i="19"/>
  <c r="D1379" i="19"/>
  <c r="D1380" i="19"/>
  <c r="D1381" i="19"/>
  <c r="D1382" i="19"/>
  <c r="D1383" i="19"/>
  <c r="D1384" i="19"/>
  <c r="D1385" i="19"/>
  <c r="D1386" i="19"/>
  <c r="D1387" i="19"/>
  <c r="D1388" i="19"/>
  <c r="D1389" i="19"/>
  <c r="D1390" i="19"/>
  <c r="D1391" i="19"/>
  <c r="D1392" i="19"/>
  <c r="D1393" i="19"/>
  <c r="D1394" i="19"/>
  <c r="D1395" i="19"/>
  <c r="D1396" i="19"/>
  <c r="D1397" i="19"/>
  <c r="D1398" i="19"/>
  <c r="D1399" i="19"/>
  <c r="D1400" i="19"/>
  <c r="D1401" i="19"/>
  <c r="D1402" i="19"/>
  <c r="D1403" i="19"/>
  <c r="D1404" i="19"/>
  <c r="D1405" i="19"/>
  <c r="D1406" i="19"/>
  <c r="D1407" i="19"/>
  <c r="D1408" i="19"/>
  <c r="D1409" i="19"/>
  <c r="D1410" i="19"/>
  <c r="D1411" i="19"/>
  <c r="D1412" i="19"/>
  <c r="D1413" i="19"/>
  <c r="D1414" i="19"/>
  <c r="D1415" i="19"/>
  <c r="D1416" i="19"/>
  <c r="D1417" i="19"/>
  <c r="D1418" i="19"/>
  <c r="D1419" i="19"/>
  <c r="D1420" i="19"/>
  <c r="D1421" i="19"/>
  <c r="D1422" i="19"/>
  <c r="D1423" i="19"/>
  <c r="D1424" i="19"/>
  <c r="D1425" i="19"/>
  <c r="D1426" i="19"/>
  <c r="D1427" i="19"/>
  <c r="D1428" i="19"/>
  <c r="D1429" i="19"/>
  <c r="D1430" i="19"/>
  <c r="D1431" i="19"/>
  <c r="D1432" i="19"/>
  <c r="D1433" i="19"/>
  <c r="D1434" i="19"/>
  <c r="D1435" i="19"/>
  <c r="D1436" i="19"/>
  <c r="D1437" i="19"/>
  <c r="D1438" i="19"/>
  <c r="D1439" i="19"/>
  <c r="D1440" i="19"/>
  <c r="D1441" i="19"/>
  <c r="D1442" i="19"/>
  <c r="D1443" i="19"/>
  <c r="D1444" i="19"/>
  <c r="D1445" i="19"/>
  <c r="D1446" i="19"/>
  <c r="D1447" i="19"/>
  <c r="D1448" i="19"/>
  <c r="D1449" i="19"/>
  <c r="D1450" i="19"/>
  <c r="D1451" i="19"/>
  <c r="D1452" i="19"/>
  <c r="D1453" i="19"/>
  <c r="D1454" i="19"/>
  <c r="D1455" i="19"/>
  <c r="D1456" i="19"/>
  <c r="D1457" i="19"/>
  <c r="D1458" i="19"/>
  <c r="D1459" i="19"/>
  <c r="D1460" i="19"/>
  <c r="D1461" i="19"/>
  <c r="D1462" i="19"/>
  <c r="D1463" i="19"/>
  <c r="D1464" i="19"/>
  <c r="D1465" i="19"/>
  <c r="D1466" i="19"/>
  <c r="D1467" i="19"/>
  <c r="D1468" i="19"/>
  <c r="D1469" i="19"/>
  <c r="D1470" i="19"/>
  <c r="D1471" i="19"/>
  <c r="D1472" i="19"/>
  <c r="D1473" i="19"/>
  <c r="D1474" i="19"/>
  <c r="D1475" i="19"/>
  <c r="D1476" i="19"/>
  <c r="D1477" i="19"/>
  <c r="D1478" i="19"/>
  <c r="D1479" i="19"/>
  <c r="D1480" i="19"/>
  <c r="D1481" i="19"/>
  <c r="D1482" i="19"/>
  <c r="D1483" i="19"/>
  <c r="D1484" i="19"/>
  <c r="D1485" i="19"/>
  <c r="D1486" i="19"/>
  <c r="D1487" i="19"/>
  <c r="D1488" i="19"/>
  <c r="D1489" i="19"/>
  <c r="D1490" i="19"/>
  <c r="D1491" i="19"/>
  <c r="D1492" i="19"/>
  <c r="D1493" i="19"/>
  <c r="D1494" i="19"/>
  <c r="D1495" i="19"/>
  <c r="D1496" i="19"/>
  <c r="D1497" i="19"/>
  <c r="D1498" i="19"/>
  <c r="D1499" i="19"/>
  <c r="D1500" i="19"/>
  <c r="D1501" i="19"/>
  <c r="D1502" i="19"/>
  <c r="D1503" i="19"/>
  <c r="D1504" i="19"/>
  <c r="D1505" i="19"/>
  <c r="D1506" i="19"/>
  <c r="D1507" i="19"/>
  <c r="D1508" i="19"/>
  <c r="D1509" i="19"/>
  <c r="D1510" i="19"/>
  <c r="D1511" i="19"/>
  <c r="D1512" i="19"/>
  <c r="D1513" i="19"/>
  <c r="D1514" i="19"/>
  <c r="D1515" i="19"/>
  <c r="D1516" i="19"/>
  <c r="D1517" i="19"/>
  <c r="D1518" i="19"/>
  <c r="D1519" i="19"/>
  <c r="D1520" i="19"/>
  <c r="D1521" i="19"/>
  <c r="D1522" i="19"/>
  <c r="D1523" i="19"/>
  <c r="D1524" i="19"/>
  <c r="D1525" i="19"/>
  <c r="D1526" i="19"/>
  <c r="D1527" i="19"/>
  <c r="D1528" i="19"/>
  <c r="D1529" i="19"/>
  <c r="D1530" i="19"/>
  <c r="D1531" i="19"/>
  <c r="D1532" i="19"/>
  <c r="D1533" i="19"/>
  <c r="D1534" i="19"/>
  <c r="D1535" i="19"/>
  <c r="D1536" i="19"/>
  <c r="D1537" i="19"/>
  <c r="D1538" i="19"/>
  <c r="D1539" i="19"/>
  <c r="D1540" i="19"/>
  <c r="D1541" i="19"/>
  <c r="D1542" i="19"/>
  <c r="D1543" i="19"/>
  <c r="D1544" i="19"/>
  <c r="D1545" i="19"/>
  <c r="D1546" i="19"/>
  <c r="D1547" i="19"/>
  <c r="D1548" i="19"/>
  <c r="D1549" i="19"/>
  <c r="D1550" i="19"/>
  <c r="D1551" i="19"/>
  <c r="D1552" i="19"/>
  <c r="D1553" i="19"/>
  <c r="D1554" i="19"/>
  <c r="D1555" i="19"/>
  <c r="D1556" i="19"/>
  <c r="D1557" i="19"/>
  <c r="D1558" i="19"/>
  <c r="D1559" i="19"/>
  <c r="D1560" i="19"/>
  <c r="D1561" i="19"/>
  <c r="D1562" i="19"/>
  <c r="D1563" i="19"/>
  <c r="D1564" i="19"/>
  <c r="D1565" i="19"/>
  <c r="D1566" i="19"/>
  <c r="D1567" i="19"/>
  <c r="D1568" i="19"/>
  <c r="D1569" i="19"/>
  <c r="D1570" i="19"/>
  <c r="D1571" i="19"/>
  <c r="D1572" i="19"/>
  <c r="D1573" i="19"/>
  <c r="D1574" i="19"/>
  <c r="D1575" i="19"/>
  <c r="D1576" i="19"/>
  <c r="D1577" i="19"/>
  <c r="D1578" i="19"/>
  <c r="D1579" i="19"/>
  <c r="D1580" i="19"/>
  <c r="D1581" i="19"/>
  <c r="D1582" i="19"/>
  <c r="D1583" i="19"/>
  <c r="D1584" i="19"/>
  <c r="D1585" i="19"/>
  <c r="D1586" i="19"/>
  <c r="D1587" i="19"/>
  <c r="D1588" i="19"/>
  <c r="D1589" i="19"/>
  <c r="D1590" i="19"/>
  <c r="D1591" i="19"/>
  <c r="D1592" i="19"/>
  <c r="D1593" i="19"/>
  <c r="D1594" i="19"/>
  <c r="D1595" i="19"/>
  <c r="D1596" i="19"/>
  <c r="D1597" i="19"/>
  <c r="D1598" i="19"/>
  <c r="D1599" i="19"/>
  <c r="D1600" i="19"/>
  <c r="D1601" i="19"/>
  <c r="D1602" i="19"/>
  <c r="D1603" i="19"/>
  <c r="D1604" i="19"/>
  <c r="D1605" i="19"/>
  <c r="D1606" i="19"/>
  <c r="D1607" i="19"/>
  <c r="D1608" i="19"/>
  <c r="D1609" i="19"/>
  <c r="D1610" i="19"/>
  <c r="D1611" i="19"/>
  <c r="D1612" i="19"/>
  <c r="D1613" i="19"/>
  <c r="D1614" i="19"/>
  <c r="D1615" i="19"/>
  <c r="D1616" i="19"/>
  <c r="D1617" i="19"/>
  <c r="D1618" i="19"/>
  <c r="D1619" i="19"/>
  <c r="D1620" i="19"/>
  <c r="D1621" i="19"/>
  <c r="D1622" i="19"/>
  <c r="D1623" i="19"/>
  <c r="D1624" i="19"/>
  <c r="D1625" i="19"/>
  <c r="D1626" i="19"/>
  <c r="D1627" i="19"/>
  <c r="D1628" i="19"/>
  <c r="D1629" i="19"/>
  <c r="D1630" i="19"/>
  <c r="D1631" i="19"/>
  <c r="D1632" i="19"/>
  <c r="D1633" i="19"/>
  <c r="D1634" i="19"/>
  <c r="D1635" i="19"/>
  <c r="D1636" i="19"/>
  <c r="D1637" i="19"/>
  <c r="D1638" i="19"/>
  <c r="D1639" i="19"/>
  <c r="D1640" i="19"/>
  <c r="D1641" i="19"/>
  <c r="D1642" i="19"/>
  <c r="D1643" i="19"/>
  <c r="D1644" i="19"/>
  <c r="D1645" i="19"/>
  <c r="D1646" i="19"/>
  <c r="D1647" i="19"/>
  <c r="D1648" i="19"/>
  <c r="D1649" i="19"/>
  <c r="D1650" i="19"/>
  <c r="D1651" i="19"/>
  <c r="D1652" i="19"/>
  <c r="D1653" i="19"/>
  <c r="D1654" i="19"/>
  <c r="D1655" i="19"/>
  <c r="D1656" i="19"/>
  <c r="D1657" i="19"/>
  <c r="D1658" i="19"/>
  <c r="D1659" i="19"/>
  <c r="D1660" i="19"/>
  <c r="D1661" i="19"/>
  <c r="D1662" i="19"/>
  <c r="D1663" i="19"/>
  <c r="D1664" i="19"/>
  <c r="D1665" i="19"/>
  <c r="D1666" i="19"/>
  <c r="D1667" i="19"/>
  <c r="D1668" i="19"/>
  <c r="D1669" i="19"/>
  <c r="D1670" i="19"/>
  <c r="D1671" i="19"/>
  <c r="D1672" i="19"/>
  <c r="D1673" i="19"/>
  <c r="D1674" i="19"/>
  <c r="D1675" i="19"/>
  <c r="D1676" i="19"/>
  <c r="D1677" i="19"/>
  <c r="D1678" i="19"/>
  <c r="D1679" i="19"/>
  <c r="D1680" i="19"/>
  <c r="D1681" i="19"/>
  <c r="D1682" i="19"/>
  <c r="D1683" i="19"/>
  <c r="D1684" i="19"/>
  <c r="D1685" i="19"/>
  <c r="D1686" i="19"/>
  <c r="D1687" i="19"/>
  <c r="D1688" i="19"/>
  <c r="D1689" i="19"/>
  <c r="D1690" i="19"/>
  <c r="D1691" i="19"/>
  <c r="D1692" i="19"/>
  <c r="D1693" i="19"/>
  <c r="D1694" i="19"/>
  <c r="D1695" i="19"/>
  <c r="D1696" i="19"/>
  <c r="D1697" i="19"/>
  <c r="D1698" i="19"/>
  <c r="D1699" i="19"/>
  <c r="D1700" i="19"/>
  <c r="D1701" i="19"/>
  <c r="D1702" i="19"/>
  <c r="D1703" i="19"/>
  <c r="D1704" i="19"/>
  <c r="D1705" i="19"/>
  <c r="D1706" i="19"/>
  <c r="D1707" i="19"/>
  <c r="D1708" i="19"/>
  <c r="D1709" i="19"/>
  <c r="D1710" i="19"/>
  <c r="D1711" i="19"/>
  <c r="D1712" i="19"/>
  <c r="D1713" i="19"/>
  <c r="D1714" i="19"/>
  <c r="D1715" i="19"/>
  <c r="D1716" i="19"/>
  <c r="D1717" i="19"/>
  <c r="D1718" i="19"/>
  <c r="D1719" i="19"/>
  <c r="D1720" i="19"/>
  <c r="D1721" i="19"/>
  <c r="D1722" i="19"/>
  <c r="D1723" i="19"/>
  <c r="D1724" i="19"/>
  <c r="D1725" i="19"/>
  <c r="D1726" i="19"/>
  <c r="D1727" i="19"/>
  <c r="D1728" i="19"/>
  <c r="D1729" i="19"/>
  <c r="D1730" i="19"/>
  <c r="D1731" i="19"/>
  <c r="D1732" i="19"/>
  <c r="D1733" i="19"/>
  <c r="D1734" i="19"/>
  <c r="D1735" i="19"/>
  <c r="D1736" i="19"/>
  <c r="D1737" i="19"/>
  <c r="D1738" i="19"/>
  <c r="D1739" i="19"/>
  <c r="D1740" i="19"/>
  <c r="D1741" i="19"/>
  <c r="D1742" i="19"/>
  <c r="D1743" i="19"/>
  <c r="D1744" i="19"/>
  <c r="D1745" i="19"/>
  <c r="D1746" i="19"/>
  <c r="D1747" i="19"/>
  <c r="D1748" i="19"/>
  <c r="D1749" i="19"/>
  <c r="D1750" i="19"/>
  <c r="D1751" i="19"/>
  <c r="D1752" i="19"/>
  <c r="D1753" i="19"/>
  <c r="D1754" i="19"/>
  <c r="D1755" i="19"/>
  <c r="D1756" i="19"/>
  <c r="D1757" i="19"/>
  <c r="D1758" i="19"/>
  <c r="D1759" i="19"/>
  <c r="D1760" i="19"/>
  <c r="D1761" i="19"/>
  <c r="D1762" i="19"/>
  <c r="D1763" i="19"/>
  <c r="D1764" i="19"/>
  <c r="D1765" i="19"/>
  <c r="D1766" i="19"/>
  <c r="D1767" i="19"/>
  <c r="D1768" i="19"/>
  <c r="D1769" i="19"/>
  <c r="D1770" i="19"/>
  <c r="D1771" i="19"/>
  <c r="D1772" i="19"/>
  <c r="D1773" i="19"/>
  <c r="D1774" i="19"/>
  <c r="D1775" i="19"/>
  <c r="D1776" i="19"/>
  <c r="D1777" i="19"/>
  <c r="D1778" i="19"/>
  <c r="D1779" i="19"/>
  <c r="D1780" i="19"/>
  <c r="D1781" i="19"/>
  <c r="D1782" i="19"/>
  <c r="D1783" i="19"/>
  <c r="D1784" i="19"/>
  <c r="D1785" i="19"/>
  <c r="D1786" i="19"/>
  <c r="D1787" i="19"/>
  <c r="D1788" i="19"/>
  <c r="D1789" i="19"/>
  <c r="D1790" i="19"/>
  <c r="D1791" i="19"/>
  <c r="D1792" i="19"/>
  <c r="D1793" i="19"/>
  <c r="D1794" i="19"/>
  <c r="D1795" i="19"/>
  <c r="D1796" i="19"/>
  <c r="D1797" i="19"/>
  <c r="D1798" i="19"/>
  <c r="D1799" i="19"/>
  <c r="D1800" i="19"/>
  <c r="D1801" i="19"/>
  <c r="D1802" i="19"/>
  <c r="D1803" i="19"/>
  <c r="D1804" i="19"/>
  <c r="D1805" i="19"/>
  <c r="D1806" i="19"/>
  <c r="D1807" i="19"/>
  <c r="D1808" i="19"/>
  <c r="D1809" i="19"/>
  <c r="D1810" i="19"/>
  <c r="D1811" i="19"/>
  <c r="D1812" i="19"/>
  <c r="D1813" i="19"/>
  <c r="D1814" i="19"/>
  <c r="D1815" i="19"/>
  <c r="D1816" i="19"/>
  <c r="D1817" i="19"/>
  <c r="D1818" i="19"/>
  <c r="D1819" i="19"/>
  <c r="D1820" i="19"/>
  <c r="D1821" i="19"/>
  <c r="D1822" i="19"/>
  <c r="D1823" i="19"/>
  <c r="D1824" i="19"/>
  <c r="D1825" i="19"/>
  <c r="D1826" i="19"/>
  <c r="D1827" i="19"/>
  <c r="D1828" i="19"/>
  <c r="D1829" i="19"/>
  <c r="D1830" i="19"/>
  <c r="D1831" i="19"/>
  <c r="D1832" i="19"/>
  <c r="D1833" i="19"/>
  <c r="D1834" i="19"/>
  <c r="D1835" i="19"/>
  <c r="D1836" i="19"/>
  <c r="D1837" i="19"/>
  <c r="D1838" i="19"/>
  <c r="D1839" i="19"/>
  <c r="D1840" i="19"/>
  <c r="D1841" i="19"/>
  <c r="D1842" i="19"/>
  <c r="D1843" i="19"/>
  <c r="D1844" i="19"/>
  <c r="D1845" i="19"/>
  <c r="D1846" i="19"/>
  <c r="D1847" i="19"/>
  <c r="D1848" i="19"/>
  <c r="D1849" i="19"/>
  <c r="D1850" i="19"/>
  <c r="D1851" i="19"/>
  <c r="D1852" i="19"/>
  <c r="D1853" i="19"/>
  <c r="D1854" i="19"/>
  <c r="D1855" i="19"/>
  <c r="D1856" i="19"/>
  <c r="D1857" i="19"/>
  <c r="D1858" i="19"/>
  <c r="D1859" i="19"/>
  <c r="D1860" i="19"/>
  <c r="D1861" i="19"/>
  <c r="D1862" i="19"/>
  <c r="D1863" i="19"/>
  <c r="D1864" i="19"/>
  <c r="D1865" i="19"/>
  <c r="D1866" i="19"/>
  <c r="D1867" i="19"/>
  <c r="D1868" i="19"/>
  <c r="D1869" i="19"/>
  <c r="D1870" i="19"/>
  <c r="D1871" i="19"/>
  <c r="D1872" i="19"/>
  <c r="D1873" i="19"/>
  <c r="D1874" i="19"/>
  <c r="D1875" i="19"/>
  <c r="D1876" i="19"/>
  <c r="D1877" i="19"/>
  <c r="D1878" i="19"/>
  <c r="D1879" i="19"/>
  <c r="D1880" i="19"/>
  <c r="D1881" i="19"/>
  <c r="D1882" i="19"/>
  <c r="D1883" i="19"/>
  <c r="D1884" i="19"/>
  <c r="D1885" i="19"/>
  <c r="D1886" i="19"/>
  <c r="D1887" i="19"/>
  <c r="D1888" i="19"/>
  <c r="D1889" i="19"/>
  <c r="D1890" i="19"/>
  <c r="D1891" i="19"/>
  <c r="D1892" i="19"/>
  <c r="D1893" i="19"/>
  <c r="D1894" i="19"/>
  <c r="D1895" i="19"/>
  <c r="D1896" i="19"/>
  <c r="D1897" i="19"/>
  <c r="D1898" i="19"/>
  <c r="D1899" i="19"/>
  <c r="D1900" i="19"/>
  <c r="D1901" i="19"/>
  <c r="D1902" i="19"/>
  <c r="D1903" i="19"/>
  <c r="D1904" i="19"/>
  <c r="D1905" i="19"/>
  <c r="D1906" i="19"/>
  <c r="D1907" i="19"/>
  <c r="D1908" i="19"/>
  <c r="D1909" i="19"/>
  <c r="D1910" i="19"/>
  <c r="D1911" i="19"/>
  <c r="D1912" i="19"/>
  <c r="D1913" i="19"/>
  <c r="D1914" i="19"/>
  <c r="D1915" i="19"/>
  <c r="D1916" i="19"/>
  <c r="D1917" i="19"/>
  <c r="D1918" i="19"/>
  <c r="D1919" i="19"/>
  <c r="D1920" i="19"/>
  <c r="D1921" i="19"/>
  <c r="D1922" i="19"/>
  <c r="D1923" i="19"/>
  <c r="D1924" i="19"/>
  <c r="D1925" i="19"/>
  <c r="D1926" i="19"/>
  <c r="D1927" i="19"/>
  <c r="D1928" i="19"/>
  <c r="D1929" i="19"/>
  <c r="D1930" i="19"/>
  <c r="D1931" i="19"/>
  <c r="D1932" i="19"/>
  <c r="D1933" i="19"/>
  <c r="D1934" i="19"/>
  <c r="D1935" i="19"/>
  <c r="D1936" i="19"/>
  <c r="D1937" i="19"/>
  <c r="D1938" i="19"/>
  <c r="D1939" i="19"/>
  <c r="D1940" i="19"/>
  <c r="D1941" i="19"/>
  <c r="D1942" i="19"/>
  <c r="D1943" i="19"/>
  <c r="D1944" i="19"/>
  <c r="D1945" i="19"/>
  <c r="D1946" i="19"/>
  <c r="D1947" i="19"/>
  <c r="D1948" i="19"/>
  <c r="D1949" i="19"/>
  <c r="D1950" i="19"/>
  <c r="D1951" i="19"/>
  <c r="D1952" i="19"/>
  <c r="D1953" i="19"/>
  <c r="D1954" i="19"/>
  <c r="D1955" i="19"/>
  <c r="D1956" i="19"/>
  <c r="D1957" i="19"/>
  <c r="D1958" i="19"/>
  <c r="D1959" i="19"/>
  <c r="D1960" i="19"/>
  <c r="D1961" i="19"/>
  <c r="D1962" i="19"/>
  <c r="D1963" i="19"/>
  <c r="D1964" i="19"/>
  <c r="D1965" i="19"/>
  <c r="D1966" i="19"/>
  <c r="D1967" i="19"/>
  <c r="D1968" i="19"/>
  <c r="D1969" i="19"/>
  <c r="D1970" i="19"/>
  <c r="D1971" i="19"/>
  <c r="D1972" i="19"/>
  <c r="D1973" i="19"/>
  <c r="D1974" i="19"/>
  <c r="D1975" i="19"/>
  <c r="D1976" i="19"/>
  <c r="D1977" i="19"/>
  <c r="D1978" i="19"/>
  <c r="D1979" i="19"/>
  <c r="D1980" i="19"/>
  <c r="D1981" i="19"/>
  <c r="D1982" i="19"/>
  <c r="D1983" i="19"/>
  <c r="D1984" i="19"/>
  <c r="D1985" i="19"/>
  <c r="D1986" i="19"/>
  <c r="D1987" i="19"/>
  <c r="D1988" i="19"/>
  <c r="D1989" i="19"/>
  <c r="D1990" i="19"/>
  <c r="D1991" i="19"/>
  <c r="D1992" i="19"/>
  <c r="D1993" i="19"/>
  <c r="D1994" i="19"/>
  <c r="D1995" i="19"/>
  <c r="D1996" i="19"/>
  <c r="D1997" i="19"/>
  <c r="D1998" i="19"/>
  <c r="D1999" i="19"/>
  <c r="D2000" i="19"/>
  <c r="D2001" i="19"/>
  <c r="D2002" i="19"/>
  <c r="D2003" i="19"/>
  <c r="D2004" i="19"/>
  <c r="D2005" i="19"/>
  <c r="D2006" i="19"/>
  <c r="D2007" i="19"/>
  <c r="D2008" i="19"/>
  <c r="D2009" i="19"/>
  <c r="D2010" i="19"/>
  <c r="D2011" i="19"/>
  <c r="D2012" i="19"/>
  <c r="D2013" i="19"/>
  <c r="D2014" i="19"/>
  <c r="D2015" i="19"/>
  <c r="D2016" i="19"/>
  <c r="D2017" i="19"/>
  <c r="D2018" i="19"/>
  <c r="D2019" i="19"/>
  <c r="D2020" i="19"/>
  <c r="D2021" i="19"/>
  <c r="D2022" i="19"/>
  <c r="D2023" i="19"/>
  <c r="D2024" i="19"/>
  <c r="D2025" i="19"/>
  <c r="D2026" i="19"/>
  <c r="D2027" i="19"/>
  <c r="D2028" i="19"/>
  <c r="D2029" i="19"/>
  <c r="D2030" i="19"/>
  <c r="D2031" i="19"/>
  <c r="D2032" i="19"/>
  <c r="D2033" i="19"/>
  <c r="D2034" i="19"/>
  <c r="D2035" i="19"/>
  <c r="D2036" i="19"/>
  <c r="D2037" i="19"/>
  <c r="D2038" i="19"/>
  <c r="D2039" i="19"/>
  <c r="D2040" i="19"/>
  <c r="D2041" i="19"/>
  <c r="D2042" i="19"/>
  <c r="D2043" i="19"/>
  <c r="D2044" i="19"/>
  <c r="D2045" i="19"/>
  <c r="D2046" i="19"/>
  <c r="D2047" i="19"/>
  <c r="D2048" i="19"/>
  <c r="D2049" i="19"/>
  <c r="D2050" i="19"/>
  <c r="D2051" i="19"/>
  <c r="D2052" i="19"/>
  <c r="D2053" i="19"/>
  <c r="D2054" i="19"/>
  <c r="D2055" i="19"/>
  <c r="D2056" i="19"/>
  <c r="D2057" i="19"/>
  <c r="D2058" i="19"/>
  <c r="D2059" i="19"/>
  <c r="D2060" i="19"/>
  <c r="D2061" i="19"/>
  <c r="D2062" i="19"/>
  <c r="D2063" i="19"/>
  <c r="D2064" i="19"/>
  <c r="D2065" i="19"/>
  <c r="D2066" i="19"/>
  <c r="D2067" i="19"/>
  <c r="D2068" i="19"/>
  <c r="D2069" i="19"/>
  <c r="D2070" i="19"/>
  <c r="D2071" i="19"/>
  <c r="D2072" i="19"/>
  <c r="D2073" i="19"/>
  <c r="D2074" i="19"/>
  <c r="D2075" i="19"/>
  <c r="D2076" i="19"/>
  <c r="D2077" i="19"/>
  <c r="D2078" i="19"/>
  <c r="D2079" i="19"/>
  <c r="D2080" i="19"/>
  <c r="D2081" i="19"/>
  <c r="D2082" i="19"/>
  <c r="D2083" i="19"/>
  <c r="D2084" i="19"/>
  <c r="D2085" i="19"/>
  <c r="D2086" i="19"/>
  <c r="D2087" i="19"/>
  <c r="D2088" i="19"/>
  <c r="D2089" i="19"/>
  <c r="D2090" i="19"/>
  <c r="D2091" i="19"/>
  <c r="D2092" i="19"/>
  <c r="D2093" i="19"/>
  <c r="D2094" i="19"/>
  <c r="D2095" i="19"/>
  <c r="D2096" i="19"/>
  <c r="D2097" i="19"/>
  <c r="D2098" i="19"/>
  <c r="D2099" i="19"/>
  <c r="D2100" i="19"/>
  <c r="D2101" i="19"/>
  <c r="D2102" i="19"/>
  <c r="D2103" i="19"/>
  <c r="D2104" i="19"/>
  <c r="D2105" i="19"/>
  <c r="D2106" i="19"/>
  <c r="D2107" i="19"/>
  <c r="D2108" i="19"/>
  <c r="D2109" i="19"/>
  <c r="D2110" i="19"/>
  <c r="D2111" i="19"/>
  <c r="D2112" i="19"/>
  <c r="D2113" i="19"/>
  <c r="D2114" i="19"/>
  <c r="D2115" i="19"/>
  <c r="D2116" i="19"/>
  <c r="D2117" i="19"/>
  <c r="D2118" i="19"/>
  <c r="D2119" i="19"/>
  <c r="D2120" i="19"/>
  <c r="D2121" i="19"/>
  <c r="D2122" i="19"/>
  <c r="D2123" i="19"/>
  <c r="D2124" i="19"/>
  <c r="D2125" i="19"/>
  <c r="D2126" i="19"/>
  <c r="D2127" i="19"/>
  <c r="D2128" i="19"/>
  <c r="D2129" i="19"/>
  <c r="D2130" i="19"/>
  <c r="D2131" i="19"/>
  <c r="D2132" i="19"/>
  <c r="D2133" i="19"/>
  <c r="D2134" i="19"/>
  <c r="D2135" i="19"/>
  <c r="D2136" i="19"/>
  <c r="D2137" i="19"/>
  <c r="D2138" i="19"/>
  <c r="D2139" i="19"/>
  <c r="D2140" i="19"/>
  <c r="D2141" i="19"/>
  <c r="D2142" i="19"/>
  <c r="D2143" i="19"/>
  <c r="D2144" i="19"/>
  <c r="D2145" i="19"/>
  <c r="D2146" i="19"/>
  <c r="D2147" i="19"/>
  <c r="D2148" i="19"/>
  <c r="D2149" i="19"/>
  <c r="D2150" i="19"/>
  <c r="D2151" i="19"/>
  <c r="D2152" i="19"/>
  <c r="D2153" i="19"/>
  <c r="D2154" i="19"/>
  <c r="D2155" i="19"/>
  <c r="D2156" i="19"/>
  <c r="D2157" i="19"/>
  <c r="D2158" i="19"/>
  <c r="D2159" i="19"/>
  <c r="D2160" i="19"/>
  <c r="D2161" i="19"/>
  <c r="D2162" i="19"/>
  <c r="D2163" i="19"/>
  <c r="D2164" i="19"/>
  <c r="D2165" i="19"/>
  <c r="D2166" i="19"/>
  <c r="D2167" i="19"/>
  <c r="D2168" i="19"/>
  <c r="D2169" i="19"/>
  <c r="D2170" i="19"/>
  <c r="D2171" i="19"/>
  <c r="D2172" i="19"/>
  <c r="D2173" i="19"/>
  <c r="D2174" i="19"/>
  <c r="D2175" i="19"/>
  <c r="D2176" i="19"/>
  <c r="D2177" i="19"/>
  <c r="D2178" i="19"/>
  <c r="D2179" i="19"/>
  <c r="D2180" i="19"/>
  <c r="D2181" i="19"/>
  <c r="D2182" i="19"/>
  <c r="D2183" i="19"/>
  <c r="D2184" i="19"/>
  <c r="D2185" i="19"/>
  <c r="D2186" i="19"/>
  <c r="D2187" i="19"/>
  <c r="D2188" i="19"/>
  <c r="D2189" i="19"/>
  <c r="D2190" i="19"/>
  <c r="D2191" i="19"/>
  <c r="D2192" i="19"/>
  <c r="D2193" i="19"/>
  <c r="D2194" i="19"/>
  <c r="D2195" i="19"/>
  <c r="D2196" i="19"/>
  <c r="D2197" i="19"/>
  <c r="D2198" i="19"/>
  <c r="D2199" i="19"/>
  <c r="D2200" i="19"/>
  <c r="D2201" i="19"/>
  <c r="D2202" i="19"/>
  <c r="D2203" i="19"/>
  <c r="D2204" i="19"/>
  <c r="D2205" i="19"/>
  <c r="D2206" i="19"/>
  <c r="D2207" i="19"/>
  <c r="D2208" i="19"/>
  <c r="D2209" i="19"/>
  <c r="D2210" i="19"/>
  <c r="D2211" i="19"/>
  <c r="D2212" i="19"/>
  <c r="D2213" i="19"/>
  <c r="D2214" i="19"/>
  <c r="D2215" i="19"/>
  <c r="D2216" i="19"/>
  <c r="D2217" i="19"/>
  <c r="D2218" i="19"/>
  <c r="D2219" i="19"/>
  <c r="D2220" i="19"/>
  <c r="D2221" i="19"/>
  <c r="D2222" i="19"/>
  <c r="D2223" i="19"/>
  <c r="D2224" i="19"/>
  <c r="D2225" i="19"/>
  <c r="D2226" i="19"/>
  <c r="D2227" i="19"/>
  <c r="D2228" i="19"/>
  <c r="D2229" i="19"/>
  <c r="D2230" i="19"/>
  <c r="D2231" i="19"/>
  <c r="D2232" i="19"/>
  <c r="D2233" i="19"/>
  <c r="D2234" i="19"/>
  <c r="D2235" i="19"/>
  <c r="D2236" i="19"/>
  <c r="D2237" i="19"/>
  <c r="D2238" i="19"/>
  <c r="D2239" i="19"/>
  <c r="D2240" i="19"/>
  <c r="D2241" i="19"/>
  <c r="D2242" i="19"/>
  <c r="D2243" i="19"/>
  <c r="D2244" i="19"/>
  <c r="D2245" i="19"/>
  <c r="D2246" i="19"/>
  <c r="D2247" i="19"/>
  <c r="D2248" i="19"/>
  <c r="D2249" i="19"/>
  <c r="D2250" i="19"/>
  <c r="D2251" i="19"/>
  <c r="D2252" i="19"/>
  <c r="D2253" i="19"/>
  <c r="D2254" i="19"/>
  <c r="D2255" i="19"/>
  <c r="D2256" i="19"/>
  <c r="D2257" i="19"/>
  <c r="D2258" i="19"/>
  <c r="D2259" i="19"/>
  <c r="D2260" i="19"/>
  <c r="D2261" i="19"/>
  <c r="D2262" i="19"/>
  <c r="D2263" i="19"/>
  <c r="D2264" i="19"/>
  <c r="D2265" i="19"/>
  <c r="D2266" i="19"/>
  <c r="D2267" i="19"/>
  <c r="D2268" i="19"/>
  <c r="D2269" i="19"/>
  <c r="D2270" i="19"/>
  <c r="D2271" i="19"/>
  <c r="D2272" i="19"/>
  <c r="D2273" i="19"/>
  <c r="D2274" i="19"/>
  <c r="D2275" i="19"/>
  <c r="D2276" i="19"/>
  <c r="D2277" i="19"/>
  <c r="D2278" i="19"/>
  <c r="D2279" i="19"/>
  <c r="D2280" i="19"/>
  <c r="D2281" i="19"/>
  <c r="D2282" i="19"/>
  <c r="D2283" i="19"/>
  <c r="D2284" i="19"/>
  <c r="D2285" i="19"/>
  <c r="D2286" i="19"/>
  <c r="D2287" i="19"/>
  <c r="D2288" i="19"/>
  <c r="D2289" i="19"/>
  <c r="D2290" i="19"/>
  <c r="D2291" i="19"/>
  <c r="D2292" i="19"/>
  <c r="D2293" i="19"/>
  <c r="D2294" i="19"/>
  <c r="D2295" i="19"/>
  <c r="D2296" i="19"/>
  <c r="D2297" i="19"/>
  <c r="D2298" i="19"/>
  <c r="D2299" i="19"/>
  <c r="D2300" i="19"/>
  <c r="D2301" i="19"/>
  <c r="D2302" i="19"/>
  <c r="D2303" i="19"/>
  <c r="D2304" i="19"/>
  <c r="D2305" i="19"/>
  <c r="D2306" i="19"/>
  <c r="D2307" i="19"/>
  <c r="D2308" i="19"/>
  <c r="D2309" i="19"/>
  <c r="D2310" i="19"/>
  <c r="D2311" i="19"/>
  <c r="D2312" i="19"/>
  <c r="D2313" i="19"/>
  <c r="D2314" i="19"/>
  <c r="D2315" i="19"/>
  <c r="D2316" i="19"/>
  <c r="D2317" i="19"/>
  <c r="D2318" i="19"/>
  <c r="D2319" i="19"/>
  <c r="D2320" i="19"/>
  <c r="D2321" i="19"/>
  <c r="D2322" i="19"/>
  <c r="D2323" i="19"/>
  <c r="D2324" i="19"/>
  <c r="D2325" i="19"/>
  <c r="D2326" i="19"/>
  <c r="D2327" i="19"/>
  <c r="D2328" i="19"/>
  <c r="D2329" i="19"/>
  <c r="D2330" i="19"/>
  <c r="D2331" i="19"/>
  <c r="D2332" i="19"/>
  <c r="D2333" i="19"/>
  <c r="D2334" i="19"/>
  <c r="D2335" i="19"/>
  <c r="D2336" i="19"/>
  <c r="D2337" i="19"/>
  <c r="D2338" i="19"/>
  <c r="D2339" i="19"/>
  <c r="D2340" i="19"/>
  <c r="D2341" i="19"/>
  <c r="D2342" i="19"/>
  <c r="D2343" i="19"/>
  <c r="D2344" i="19"/>
  <c r="D2345" i="19"/>
  <c r="D2346" i="19"/>
  <c r="D2347" i="19"/>
  <c r="D2348" i="19"/>
  <c r="D2349" i="19"/>
  <c r="D2350" i="19"/>
  <c r="D2351" i="19"/>
  <c r="D2352" i="19"/>
  <c r="D2353" i="19"/>
  <c r="D2354" i="19"/>
  <c r="D2355" i="19"/>
  <c r="D2356" i="19"/>
  <c r="D2357" i="19"/>
  <c r="D2358" i="19"/>
  <c r="D2359" i="19"/>
  <c r="D2360" i="19"/>
  <c r="D2361" i="19"/>
  <c r="D2362" i="19"/>
  <c r="D2363" i="19"/>
  <c r="D2364" i="19"/>
  <c r="D2365" i="19"/>
  <c r="D2366" i="19"/>
  <c r="D2367" i="19"/>
  <c r="D2368" i="19"/>
  <c r="D2369" i="19"/>
  <c r="D2370" i="19"/>
  <c r="D2371" i="19"/>
  <c r="D2372" i="19"/>
  <c r="D2373" i="19"/>
  <c r="D2374" i="19"/>
  <c r="D2375" i="19"/>
  <c r="D2376" i="19"/>
  <c r="D2377" i="19"/>
  <c r="D2378" i="19"/>
  <c r="D2379" i="19"/>
  <c r="D2380" i="19"/>
  <c r="D2381" i="19"/>
  <c r="D2382" i="19"/>
  <c r="D2383" i="19"/>
  <c r="D2384" i="19"/>
  <c r="D2385" i="19"/>
  <c r="D2386" i="19"/>
  <c r="D2387" i="19"/>
  <c r="D2388" i="19"/>
  <c r="D2389" i="19"/>
  <c r="D2390" i="19"/>
  <c r="D2391" i="19"/>
  <c r="D2392" i="19"/>
  <c r="D2393" i="19"/>
  <c r="D2394" i="19"/>
  <c r="D2395" i="19"/>
  <c r="D2396" i="19"/>
  <c r="D2397" i="19"/>
  <c r="D2398" i="19"/>
  <c r="D2399" i="19"/>
  <c r="D2400" i="19"/>
  <c r="D2401" i="19"/>
  <c r="D2402" i="19"/>
  <c r="D2403" i="19"/>
  <c r="D2404" i="19"/>
  <c r="D2405" i="19"/>
  <c r="D2406" i="19"/>
  <c r="D2407" i="19"/>
  <c r="D2408" i="19"/>
  <c r="D2409" i="19"/>
  <c r="D2410" i="19"/>
  <c r="D2411" i="19"/>
  <c r="D2412" i="19"/>
  <c r="D2413" i="19"/>
  <c r="D2414" i="19"/>
  <c r="D2415" i="19"/>
  <c r="D2416" i="19"/>
  <c r="D2417" i="19"/>
  <c r="D2418" i="19"/>
  <c r="D2419" i="19"/>
  <c r="D2420" i="19"/>
  <c r="D2421" i="19"/>
  <c r="D2422" i="19"/>
  <c r="D2423" i="19"/>
  <c r="D2424" i="19"/>
  <c r="D2425" i="19"/>
  <c r="D2426" i="19"/>
  <c r="D2427" i="19"/>
  <c r="D2428" i="19"/>
  <c r="D2429" i="19"/>
  <c r="D2430" i="19"/>
  <c r="D2431" i="19"/>
  <c r="D2432" i="19"/>
  <c r="D2433" i="19"/>
  <c r="D2434" i="19"/>
  <c r="D2435" i="19"/>
  <c r="D2436" i="19"/>
  <c r="D2437" i="19"/>
  <c r="D2438" i="19"/>
  <c r="D2439" i="19"/>
  <c r="D2440" i="19"/>
  <c r="D2441" i="19"/>
  <c r="D2442" i="19"/>
  <c r="D2443" i="19"/>
  <c r="D2444" i="19"/>
  <c r="D2445" i="19"/>
  <c r="D2446" i="19"/>
  <c r="D2447" i="19"/>
  <c r="D2448" i="19"/>
  <c r="D2449" i="19"/>
  <c r="D2450" i="19"/>
  <c r="D2451" i="19"/>
  <c r="D2452" i="19"/>
  <c r="D2453" i="19"/>
  <c r="D2454" i="19"/>
  <c r="D2455" i="19"/>
  <c r="D2456" i="19"/>
  <c r="D2457" i="19"/>
  <c r="D2458" i="19"/>
  <c r="D2459" i="19"/>
  <c r="D2460" i="19"/>
  <c r="D2461" i="19"/>
  <c r="D2462" i="19"/>
  <c r="D2463" i="19"/>
  <c r="D2464" i="19"/>
  <c r="D2465" i="19"/>
  <c r="D2466" i="19"/>
  <c r="D2467" i="19"/>
  <c r="D2468" i="19"/>
  <c r="D2469" i="19"/>
  <c r="D2470" i="19"/>
  <c r="D2471" i="19"/>
  <c r="D2472" i="19"/>
  <c r="D2473" i="19"/>
  <c r="D2474" i="19"/>
  <c r="D2475" i="19"/>
  <c r="D2476" i="19"/>
  <c r="D2477" i="19"/>
  <c r="D2478" i="19"/>
  <c r="D2479" i="19"/>
  <c r="D2480" i="19"/>
  <c r="D2481" i="19"/>
  <c r="D2482" i="19"/>
  <c r="D2483" i="19"/>
  <c r="D2484" i="19"/>
  <c r="D2485" i="19"/>
  <c r="D2486" i="19"/>
  <c r="D2487" i="19"/>
  <c r="D2488" i="19"/>
  <c r="D2489" i="19"/>
  <c r="D2490" i="19"/>
  <c r="D2491" i="19"/>
  <c r="D2492" i="19"/>
  <c r="D2493" i="19"/>
  <c r="D2494" i="19"/>
  <c r="D2495" i="19"/>
  <c r="D2496" i="19"/>
  <c r="D2497" i="19"/>
  <c r="D2498" i="19"/>
  <c r="D2499" i="19"/>
  <c r="D2500" i="19"/>
  <c r="D2501" i="19"/>
  <c r="D2502" i="19"/>
  <c r="D2503" i="19"/>
  <c r="D2504" i="19"/>
  <c r="D2505" i="19"/>
  <c r="D2506" i="19"/>
  <c r="D2507" i="19"/>
  <c r="D2508" i="19"/>
  <c r="D2509" i="19"/>
  <c r="D2510" i="19"/>
  <c r="D2511" i="19"/>
  <c r="D2512" i="19"/>
  <c r="D2513" i="19"/>
  <c r="D2514" i="19"/>
  <c r="D2515" i="19"/>
  <c r="D2516" i="19"/>
  <c r="D2517" i="19"/>
  <c r="D2518" i="19"/>
  <c r="D2519" i="19"/>
  <c r="D2520" i="19"/>
  <c r="D2521" i="19"/>
  <c r="D2522" i="19"/>
  <c r="D2523" i="19"/>
  <c r="D2524" i="19"/>
  <c r="D2525" i="19"/>
  <c r="D2526" i="19"/>
  <c r="D2527" i="19"/>
  <c r="D2528" i="19"/>
  <c r="D2529" i="19"/>
  <c r="D2530" i="19"/>
  <c r="D2531" i="19"/>
  <c r="D2532" i="19"/>
  <c r="D2533" i="19"/>
  <c r="D2534" i="19"/>
  <c r="D2535" i="19"/>
  <c r="D2536" i="19"/>
  <c r="D2537" i="19"/>
  <c r="D2538" i="19"/>
  <c r="D2539" i="19"/>
  <c r="D2540" i="19"/>
  <c r="D2541" i="19"/>
  <c r="D2542" i="19"/>
  <c r="D2543" i="19"/>
  <c r="D2544" i="19"/>
  <c r="D2545" i="19"/>
  <c r="D2546" i="19"/>
  <c r="D2547" i="19"/>
  <c r="D2548" i="19"/>
  <c r="D2549" i="19"/>
  <c r="D2550" i="19"/>
  <c r="D2551" i="19"/>
  <c r="D2552" i="19"/>
  <c r="D2553" i="19"/>
  <c r="D2554" i="19"/>
  <c r="D2555" i="19"/>
  <c r="D2556" i="19"/>
  <c r="D2557" i="19"/>
  <c r="D2558" i="19"/>
  <c r="D2559" i="19"/>
  <c r="D2560" i="19"/>
  <c r="D2561" i="19"/>
  <c r="D2562" i="19"/>
  <c r="D2563" i="19"/>
  <c r="D2564" i="19"/>
  <c r="D2565" i="19"/>
  <c r="D2566" i="19"/>
  <c r="D2567" i="19"/>
  <c r="D2568" i="19"/>
  <c r="D2569" i="19"/>
  <c r="D2570" i="19"/>
  <c r="D2571" i="19"/>
  <c r="D2572" i="19"/>
  <c r="D2573" i="19"/>
  <c r="D2574" i="19"/>
  <c r="D2575" i="19"/>
  <c r="D2576" i="19"/>
  <c r="D2577" i="19"/>
  <c r="D2578" i="19"/>
  <c r="D2579" i="19"/>
  <c r="D2580" i="19"/>
  <c r="D2581" i="19"/>
  <c r="D2582" i="19"/>
  <c r="D2583" i="19"/>
  <c r="D2584" i="19"/>
  <c r="D2585" i="19"/>
  <c r="D2586" i="19"/>
  <c r="D2587" i="19"/>
  <c r="D2588" i="19"/>
  <c r="D2589" i="19"/>
  <c r="D2590" i="19"/>
  <c r="D2591" i="19"/>
  <c r="D2592" i="19"/>
  <c r="D2593" i="19"/>
  <c r="D2594" i="19"/>
  <c r="D2595" i="19"/>
  <c r="D2596" i="19"/>
  <c r="D2597" i="19"/>
  <c r="D2598" i="19"/>
  <c r="D2599" i="19"/>
  <c r="D2600" i="19"/>
  <c r="D2601" i="19"/>
  <c r="D2602" i="19"/>
  <c r="D2603" i="19"/>
  <c r="D2604" i="19"/>
  <c r="D2605" i="19"/>
  <c r="D2606" i="19"/>
  <c r="D2607" i="19"/>
  <c r="D2608" i="19"/>
  <c r="D2609" i="19"/>
  <c r="D2610" i="19"/>
  <c r="D2611" i="19"/>
  <c r="D2612" i="19"/>
  <c r="D2613" i="19"/>
  <c r="D2614" i="19"/>
  <c r="D2615" i="19"/>
  <c r="D2616" i="19"/>
  <c r="D2617" i="19"/>
  <c r="D2618" i="19"/>
  <c r="D2619" i="19"/>
  <c r="D2620" i="19"/>
  <c r="D2621" i="19"/>
  <c r="D2622" i="19"/>
  <c r="D2623" i="19"/>
  <c r="D2624" i="19"/>
  <c r="D2625" i="19"/>
  <c r="D2626" i="19"/>
  <c r="D2627" i="19"/>
  <c r="D2628" i="19"/>
  <c r="D2629" i="19"/>
  <c r="D2630" i="19"/>
  <c r="D2631" i="19"/>
  <c r="D2632" i="19"/>
  <c r="D2633" i="19"/>
  <c r="D2634" i="19"/>
  <c r="D2635" i="19"/>
  <c r="D2636" i="19"/>
  <c r="D2637" i="19"/>
  <c r="D2638" i="19"/>
  <c r="D2639" i="19"/>
  <c r="D2640" i="19"/>
  <c r="D2641" i="19"/>
  <c r="D2642" i="19"/>
  <c r="D2643" i="19"/>
  <c r="D2644" i="19"/>
  <c r="D2645" i="19"/>
  <c r="D2646" i="19"/>
  <c r="D2647" i="19"/>
  <c r="D2648" i="19"/>
  <c r="D2649" i="19"/>
  <c r="D2650" i="19"/>
  <c r="D2651" i="19"/>
  <c r="D2652" i="19"/>
  <c r="D2653" i="19"/>
  <c r="D2654" i="19"/>
  <c r="D2655" i="19"/>
  <c r="D2656" i="19"/>
  <c r="D2657" i="19"/>
  <c r="D2658" i="19"/>
  <c r="D2659" i="19"/>
  <c r="D2660" i="19"/>
  <c r="D2661" i="19"/>
  <c r="D2662" i="19"/>
  <c r="D2663" i="19"/>
  <c r="D2664" i="19"/>
  <c r="D2665" i="19"/>
  <c r="D2666" i="19"/>
  <c r="D2667" i="19"/>
  <c r="D2668" i="19"/>
  <c r="D2669" i="19"/>
  <c r="D2670" i="19"/>
  <c r="D2671" i="19"/>
  <c r="D2672" i="19"/>
  <c r="D2673" i="19"/>
  <c r="D2674" i="19"/>
  <c r="D2675" i="19"/>
  <c r="D2676" i="19"/>
  <c r="D2677" i="19"/>
  <c r="D2678" i="19"/>
  <c r="D2679" i="19"/>
  <c r="D2680" i="19"/>
  <c r="D2681" i="19"/>
  <c r="D2682" i="19"/>
  <c r="D2683" i="19"/>
  <c r="D2684" i="19"/>
  <c r="D2685" i="19"/>
  <c r="D2686" i="19"/>
  <c r="D2687" i="19"/>
  <c r="D2688" i="19"/>
  <c r="D2689" i="19"/>
  <c r="D2690" i="19"/>
  <c r="D2691" i="19"/>
  <c r="D2692" i="19"/>
  <c r="D2693" i="19"/>
  <c r="D2694" i="19"/>
  <c r="D2695" i="19"/>
  <c r="D2696" i="19"/>
  <c r="D2697" i="19"/>
  <c r="D2698" i="19"/>
  <c r="D2699" i="19"/>
  <c r="D2700" i="19"/>
  <c r="D2701" i="19"/>
  <c r="D2702" i="19"/>
  <c r="D2703" i="19"/>
  <c r="D2704" i="19"/>
  <c r="D2705" i="19"/>
  <c r="D2706" i="19"/>
  <c r="D2707" i="19"/>
  <c r="D2708" i="19"/>
  <c r="D2709" i="19"/>
  <c r="D2710" i="19"/>
  <c r="D2711" i="19"/>
  <c r="D2712" i="19"/>
  <c r="D2713" i="19"/>
  <c r="D2714" i="19"/>
  <c r="D2715" i="19"/>
  <c r="D2716" i="19"/>
  <c r="D2717" i="19"/>
  <c r="D2718" i="19"/>
  <c r="D2719" i="19"/>
  <c r="D2720" i="19"/>
  <c r="D2721" i="19"/>
  <c r="D2722" i="19"/>
  <c r="D2723" i="19"/>
  <c r="D2724" i="19"/>
  <c r="D2725" i="19"/>
  <c r="D2726" i="19"/>
  <c r="D2727" i="19"/>
  <c r="D2728" i="19"/>
  <c r="D2729" i="19"/>
  <c r="D2730" i="19"/>
  <c r="D2731" i="19"/>
  <c r="D2732" i="19"/>
  <c r="D2733" i="19"/>
  <c r="D2734" i="19"/>
  <c r="D2735" i="19"/>
  <c r="D2736" i="19"/>
  <c r="D2737" i="19"/>
  <c r="D2738" i="19"/>
  <c r="D2739" i="19"/>
  <c r="D2740" i="19"/>
  <c r="D2741" i="19"/>
  <c r="D2742" i="19"/>
  <c r="D2743" i="19"/>
  <c r="D2744" i="19"/>
  <c r="D2745" i="19"/>
  <c r="D2746" i="19"/>
  <c r="D2747" i="19"/>
  <c r="D2748" i="19"/>
  <c r="D2749" i="19"/>
  <c r="D2750" i="19"/>
  <c r="D2751" i="19"/>
  <c r="D2752" i="19"/>
  <c r="D2753" i="19"/>
  <c r="D2754" i="19"/>
  <c r="D2755" i="19"/>
  <c r="D2756" i="19"/>
  <c r="D2757" i="19"/>
  <c r="D2758" i="19"/>
  <c r="D2759" i="19"/>
  <c r="D2760" i="19"/>
  <c r="D2761" i="19"/>
  <c r="D2762" i="19"/>
  <c r="D2763" i="19"/>
  <c r="D2764" i="19"/>
  <c r="D2765" i="19"/>
  <c r="D2766" i="19"/>
  <c r="D2767" i="19"/>
  <c r="D2768" i="19"/>
  <c r="D2769" i="19"/>
  <c r="D2770" i="19"/>
  <c r="D2771" i="19"/>
  <c r="D2772" i="19"/>
  <c r="D2773" i="19"/>
  <c r="D2774" i="19"/>
  <c r="D2775" i="19"/>
  <c r="D2776" i="19"/>
  <c r="D2777" i="19"/>
  <c r="D2778" i="19"/>
  <c r="D2779" i="19"/>
  <c r="D2780" i="19"/>
  <c r="D2781" i="19"/>
  <c r="D2782" i="19"/>
  <c r="D2783" i="19"/>
  <c r="D2784" i="19"/>
  <c r="D2785" i="19"/>
  <c r="D2786" i="19"/>
  <c r="D2787" i="19"/>
  <c r="D2788" i="19"/>
  <c r="D2789" i="19"/>
  <c r="D2790" i="19"/>
  <c r="D2791" i="19"/>
  <c r="D2792" i="19"/>
  <c r="D2793" i="19"/>
  <c r="D2794" i="19"/>
  <c r="D2795" i="19"/>
  <c r="D2796" i="19"/>
  <c r="D2797" i="19"/>
  <c r="D2798" i="19"/>
  <c r="D2799" i="19"/>
  <c r="D2800" i="19"/>
  <c r="D2801" i="19"/>
  <c r="D2802" i="19"/>
  <c r="D2803" i="19"/>
  <c r="D2804" i="19"/>
  <c r="D2805" i="19"/>
  <c r="D2806" i="19"/>
  <c r="D2807" i="19"/>
  <c r="D2808" i="19"/>
  <c r="D2809" i="19"/>
  <c r="D2810" i="19"/>
  <c r="D2811" i="19"/>
  <c r="D2812" i="19"/>
  <c r="D2813" i="19"/>
  <c r="D2814" i="19"/>
  <c r="D2815" i="19"/>
  <c r="D2816" i="19"/>
  <c r="D2817" i="19"/>
  <c r="D2818" i="19"/>
  <c r="D2819" i="19"/>
  <c r="D2820" i="19"/>
  <c r="D2821" i="19"/>
  <c r="D2822" i="19"/>
  <c r="D2823" i="19"/>
  <c r="D2824" i="19"/>
  <c r="D2825" i="19"/>
  <c r="D2826" i="19"/>
  <c r="D2827" i="19"/>
  <c r="D2828" i="19"/>
  <c r="D2829" i="19"/>
  <c r="D2830" i="19"/>
  <c r="D2831" i="19"/>
  <c r="D2832" i="19"/>
  <c r="D2833" i="19"/>
  <c r="D2834" i="19"/>
  <c r="D2835" i="19"/>
  <c r="D2836" i="19"/>
  <c r="D2837" i="19"/>
  <c r="D2838" i="19"/>
  <c r="D2839" i="19"/>
  <c r="D2840" i="19"/>
  <c r="D2841" i="19"/>
  <c r="D2842" i="19"/>
  <c r="D2843" i="19"/>
  <c r="D2844" i="19"/>
  <c r="D2845" i="19"/>
  <c r="D2846" i="19"/>
  <c r="D2847" i="19"/>
  <c r="D2848" i="19"/>
  <c r="D2849" i="19"/>
  <c r="D2850" i="19"/>
  <c r="D2851" i="19"/>
  <c r="D2852" i="19"/>
  <c r="D2853" i="19"/>
  <c r="D2854" i="19"/>
  <c r="D2855" i="19"/>
  <c r="D2856" i="19"/>
  <c r="D2857" i="19"/>
  <c r="D2858" i="19"/>
  <c r="D2859" i="19"/>
  <c r="D2860" i="19"/>
  <c r="D2861" i="19"/>
  <c r="D2862" i="19"/>
  <c r="D2863" i="19"/>
  <c r="D2864" i="19"/>
  <c r="D2865" i="19"/>
  <c r="D2866" i="19"/>
  <c r="D2867" i="19"/>
  <c r="D2868" i="19"/>
  <c r="D2869" i="19"/>
  <c r="D2870" i="19"/>
  <c r="D2871" i="19"/>
  <c r="D2872" i="19"/>
  <c r="D2873" i="19"/>
  <c r="D2874" i="19"/>
  <c r="D2875" i="19"/>
  <c r="D2876" i="19"/>
  <c r="D2877" i="19"/>
  <c r="D2878" i="19"/>
  <c r="D2879" i="19"/>
  <c r="D2880" i="19"/>
  <c r="D2881" i="19"/>
  <c r="D2882" i="19"/>
  <c r="D2883" i="19"/>
  <c r="D2884" i="19"/>
  <c r="D2885" i="19"/>
  <c r="D2886" i="19"/>
  <c r="D2887" i="19"/>
  <c r="D2888" i="19"/>
  <c r="D2889" i="19"/>
  <c r="D2890" i="19"/>
  <c r="D2891" i="19"/>
  <c r="D2892" i="19"/>
  <c r="D2893" i="19"/>
  <c r="D2894" i="19"/>
  <c r="D2895" i="19"/>
  <c r="D2896" i="19"/>
  <c r="D2897" i="19"/>
  <c r="D2898" i="19"/>
  <c r="D2899" i="19"/>
  <c r="D2900" i="19"/>
  <c r="D2901" i="19"/>
  <c r="D2902" i="19"/>
  <c r="D2903" i="19"/>
  <c r="D2904" i="19"/>
  <c r="D2905" i="19"/>
  <c r="D2906" i="19"/>
  <c r="D2907" i="19"/>
  <c r="D2908" i="19"/>
  <c r="D2909" i="19"/>
  <c r="D2910" i="19"/>
  <c r="D2911" i="19"/>
  <c r="D2912" i="19"/>
  <c r="D2913" i="19"/>
  <c r="D2914" i="19"/>
  <c r="D2915" i="19"/>
  <c r="D2916" i="19"/>
  <c r="D2917" i="19"/>
  <c r="D2918" i="19"/>
  <c r="D2919" i="19"/>
  <c r="D2920" i="19"/>
  <c r="D2921" i="19"/>
  <c r="D2922" i="19"/>
  <c r="D2923" i="19"/>
  <c r="D2924" i="19"/>
  <c r="D2925" i="19"/>
  <c r="D2926" i="19"/>
  <c r="D2927" i="19"/>
  <c r="D2928" i="19"/>
  <c r="D2929" i="19"/>
  <c r="D2930" i="19"/>
  <c r="D2931" i="19"/>
  <c r="D2932" i="19"/>
  <c r="D2933" i="19"/>
  <c r="D2934" i="19"/>
  <c r="D2935" i="19"/>
  <c r="D2936" i="19"/>
  <c r="D2937" i="19"/>
  <c r="D2938" i="19"/>
  <c r="D2939" i="19"/>
  <c r="D2940" i="19"/>
  <c r="D2941" i="19"/>
  <c r="D2942" i="19"/>
  <c r="D2943" i="19"/>
  <c r="D2944" i="19"/>
  <c r="D2945" i="19"/>
  <c r="D2946" i="19"/>
  <c r="D2947" i="19"/>
  <c r="D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207" i="19"/>
  <c r="E208" i="19"/>
  <c r="E209" i="19"/>
  <c r="E210" i="19"/>
  <c r="E211" i="19"/>
  <c r="E212" i="19"/>
  <c r="E213" i="19"/>
  <c r="E214" i="19"/>
  <c r="E215" i="19"/>
  <c r="E216" i="19"/>
  <c r="E217" i="19"/>
  <c r="E218" i="19"/>
  <c r="E219" i="19"/>
  <c r="E220" i="19"/>
  <c r="E221" i="19"/>
  <c r="E222" i="19"/>
  <c r="E223" i="19"/>
  <c r="E224" i="19"/>
  <c r="E225" i="19"/>
  <c r="E226" i="19"/>
  <c r="E227" i="19"/>
  <c r="E228" i="19"/>
  <c r="E229" i="19"/>
  <c r="E230" i="19"/>
  <c r="E231" i="19"/>
  <c r="E232" i="19"/>
  <c r="E233" i="19"/>
  <c r="E234" i="19"/>
  <c r="E235" i="19"/>
  <c r="E236" i="19"/>
  <c r="E237" i="19"/>
  <c r="E238" i="19"/>
  <c r="E239" i="19"/>
  <c r="E240" i="19"/>
  <c r="E241" i="19"/>
  <c r="E242" i="19"/>
  <c r="E243" i="19"/>
  <c r="E244" i="19"/>
  <c r="E245" i="19"/>
  <c r="E246" i="19"/>
  <c r="E247" i="19"/>
  <c r="E248" i="19"/>
  <c r="E249" i="19"/>
  <c r="E250" i="19"/>
  <c r="E251" i="19"/>
  <c r="E252" i="19"/>
  <c r="E253" i="19"/>
  <c r="E254" i="19"/>
  <c r="E255" i="19"/>
  <c r="E256" i="19"/>
  <c r="E257" i="19"/>
  <c r="E258" i="19"/>
  <c r="E259" i="19"/>
  <c r="E260" i="19"/>
  <c r="E261" i="19"/>
  <c r="E262" i="19"/>
  <c r="E263" i="19"/>
  <c r="E264" i="19"/>
  <c r="E265" i="19"/>
  <c r="E266" i="19"/>
  <c r="E267" i="19"/>
  <c r="E268" i="19"/>
  <c r="E269" i="19"/>
  <c r="E270" i="19"/>
  <c r="E271" i="19"/>
  <c r="E272" i="19"/>
  <c r="E273" i="19"/>
  <c r="E274" i="19"/>
  <c r="E275" i="19"/>
  <c r="E276" i="19"/>
  <c r="E277" i="19"/>
  <c r="E278" i="19"/>
  <c r="E279" i="19"/>
  <c r="E280" i="19"/>
  <c r="E281" i="19"/>
  <c r="E282" i="19"/>
  <c r="E283" i="19"/>
  <c r="E284" i="19"/>
  <c r="E285" i="19"/>
  <c r="E286" i="19"/>
  <c r="E287" i="19"/>
  <c r="E288" i="19"/>
  <c r="E289" i="19"/>
  <c r="E290" i="19"/>
  <c r="E291" i="19"/>
  <c r="E292" i="19"/>
  <c r="E293" i="19"/>
  <c r="E294" i="19"/>
  <c r="E295" i="19"/>
  <c r="E296" i="19"/>
  <c r="E297" i="19"/>
  <c r="E298" i="19"/>
  <c r="E299" i="19"/>
  <c r="E300" i="19"/>
  <c r="E301" i="19"/>
  <c r="E302" i="19"/>
  <c r="E303" i="19"/>
  <c r="E304" i="19"/>
  <c r="E305" i="19"/>
  <c r="E306" i="19"/>
  <c r="E307" i="19"/>
  <c r="E308" i="19"/>
  <c r="E309" i="19"/>
  <c r="E310" i="19"/>
  <c r="E311" i="19"/>
  <c r="E312" i="19"/>
  <c r="E313" i="19"/>
  <c r="E314" i="19"/>
  <c r="E315" i="19"/>
  <c r="E316" i="19"/>
  <c r="E317" i="19"/>
  <c r="E318" i="19"/>
  <c r="E319" i="19"/>
  <c r="E320" i="19"/>
  <c r="E321" i="19"/>
  <c r="E322" i="19"/>
  <c r="E323" i="19"/>
  <c r="E324" i="19"/>
  <c r="E325" i="19"/>
  <c r="E326" i="19"/>
  <c r="E327" i="19"/>
  <c r="E328" i="19"/>
  <c r="E329" i="19"/>
  <c r="E330" i="19"/>
  <c r="E331" i="19"/>
  <c r="E332" i="19"/>
  <c r="E333" i="19"/>
  <c r="E334" i="19"/>
  <c r="E335" i="19"/>
  <c r="E336" i="19"/>
  <c r="E337" i="19"/>
  <c r="E338" i="19"/>
  <c r="E339" i="19"/>
  <c r="E340" i="19"/>
  <c r="E341" i="19"/>
  <c r="E342" i="19"/>
  <c r="E343" i="19"/>
  <c r="E344" i="19"/>
  <c r="E345" i="19"/>
  <c r="E346" i="19"/>
  <c r="E347" i="19"/>
  <c r="E348" i="19"/>
  <c r="E349" i="19"/>
  <c r="E350" i="19"/>
  <c r="E351" i="19"/>
  <c r="E352" i="19"/>
  <c r="E353" i="19"/>
  <c r="E354" i="19"/>
  <c r="E355" i="19"/>
  <c r="E356" i="19"/>
  <c r="E357" i="19"/>
  <c r="E358" i="19"/>
  <c r="E359" i="19"/>
  <c r="E360" i="19"/>
  <c r="E361" i="19"/>
  <c r="E362" i="19"/>
  <c r="E363" i="19"/>
  <c r="E364" i="19"/>
  <c r="E365" i="19"/>
  <c r="E366" i="19"/>
  <c r="E367" i="19"/>
  <c r="E368" i="19"/>
  <c r="E369" i="19"/>
  <c r="E370" i="19"/>
  <c r="E371" i="19"/>
  <c r="E372" i="19"/>
  <c r="E373" i="19"/>
  <c r="E374" i="19"/>
  <c r="E375" i="19"/>
  <c r="E376" i="19"/>
  <c r="E377" i="19"/>
  <c r="E378" i="19"/>
  <c r="E379" i="19"/>
  <c r="E380" i="19"/>
  <c r="E381" i="19"/>
  <c r="E382" i="19"/>
  <c r="E383" i="19"/>
  <c r="E384" i="19"/>
  <c r="E385" i="19"/>
  <c r="E386" i="19"/>
  <c r="E387" i="19"/>
  <c r="E388" i="19"/>
  <c r="E389" i="19"/>
  <c r="E390" i="19"/>
  <c r="E391" i="19"/>
  <c r="E392" i="19"/>
  <c r="E393" i="19"/>
  <c r="E394" i="19"/>
  <c r="E395" i="19"/>
  <c r="E396" i="19"/>
  <c r="E397" i="19"/>
  <c r="E398" i="19"/>
  <c r="E399" i="19"/>
  <c r="E400" i="19"/>
  <c r="E401" i="19"/>
  <c r="E402" i="19"/>
  <c r="E403" i="19"/>
  <c r="E404" i="19"/>
  <c r="E405" i="19"/>
  <c r="E406" i="19"/>
  <c r="E407" i="19"/>
  <c r="E408" i="19"/>
  <c r="E409" i="19"/>
  <c r="E410" i="19"/>
  <c r="E411" i="19"/>
  <c r="E412" i="19"/>
  <c r="E413" i="19"/>
  <c r="E414" i="19"/>
  <c r="E415" i="19"/>
  <c r="E416" i="19"/>
  <c r="E417" i="19"/>
  <c r="E418" i="19"/>
  <c r="E419" i="19"/>
  <c r="E420" i="19"/>
  <c r="E421" i="19"/>
  <c r="E422" i="19"/>
  <c r="E423" i="19"/>
  <c r="E424" i="19"/>
  <c r="E425" i="19"/>
  <c r="E426" i="19"/>
  <c r="E427" i="19"/>
  <c r="E428" i="19"/>
  <c r="E429" i="19"/>
  <c r="E430" i="19"/>
  <c r="E431" i="19"/>
  <c r="E432" i="19"/>
  <c r="E433" i="19"/>
  <c r="E434" i="19"/>
  <c r="E435" i="19"/>
  <c r="E436" i="19"/>
  <c r="E437" i="19"/>
  <c r="E438" i="19"/>
  <c r="E439" i="19"/>
  <c r="E440" i="19"/>
  <c r="E441" i="19"/>
  <c r="E442" i="19"/>
  <c r="E443" i="19"/>
  <c r="E444" i="19"/>
  <c r="E445" i="19"/>
  <c r="E446" i="19"/>
  <c r="E447" i="19"/>
  <c r="E448" i="19"/>
  <c r="E449" i="19"/>
  <c r="E450" i="19"/>
  <c r="E451" i="19"/>
  <c r="E452" i="19"/>
  <c r="E453" i="19"/>
  <c r="E454" i="19"/>
  <c r="E455" i="19"/>
  <c r="E456" i="19"/>
  <c r="E457" i="19"/>
  <c r="E458" i="19"/>
  <c r="E459" i="19"/>
  <c r="E460" i="19"/>
  <c r="E461" i="19"/>
  <c r="E462" i="19"/>
  <c r="E463" i="19"/>
  <c r="E464" i="19"/>
  <c r="E465" i="19"/>
  <c r="E466" i="19"/>
  <c r="E467" i="19"/>
  <c r="E468" i="19"/>
  <c r="E469" i="19"/>
  <c r="E470" i="19"/>
  <c r="E471" i="19"/>
  <c r="E472" i="19"/>
  <c r="E473" i="19"/>
  <c r="E474" i="19"/>
  <c r="E475" i="19"/>
  <c r="E476" i="19"/>
  <c r="E477" i="19"/>
  <c r="E478" i="19"/>
  <c r="E479" i="19"/>
  <c r="E480" i="19"/>
  <c r="E481" i="19"/>
  <c r="E482" i="19"/>
  <c r="E483" i="19"/>
  <c r="E484" i="19"/>
  <c r="E485" i="19"/>
  <c r="E486" i="19"/>
  <c r="E487" i="19"/>
  <c r="E488" i="19"/>
  <c r="E489" i="19"/>
  <c r="E490" i="19"/>
  <c r="E491" i="19"/>
  <c r="E492" i="19"/>
  <c r="E493" i="19"/>
  <c r="E494" i="19"/>
  <c r="E495" i="19"/>
  <c r="E496" i="19"/>
  <c r="E497" i="19"/>
  <c r="E498" i="19"/>
  <c r="E499" i="19"/>
  <c r="E500" i="19"/>
  <c r="E501" i="19"/>
  <c r="E502" i="19"/>
  <c r="E503" i="19"/>
  <c r="E504" i="19"/>
  <c r="E505" i="19"/>
  <c r="E506" i="19"/>
  <c r="E507" i="19"/>
  <c r="E508" i="19"/>
  <c r="E509" i="19"/>
  <c r="E510" i="19"/>
  <c r="E511" i="19"/>
  <c r="E512" i="19"/>
  <c r="E513" i="19"/>
  <c r="E514" i="19"/>
  <c r="E515" i="19"/>
  <c r="E516" i="19"/>
  <c r="E517" i="19"/>
  <c r="E518" i="19"/>
  <c r="E519" i="19"/>
  <c r="E520" i="19"/>
  <c r="E521" i="19"/>
  <c r="E522" i="19"/>
  <c r="E523" i="19"/>
  <c r="E524" i="19"/>
  <c r="E525" i="19"/>
  <c r="E526" i="19"/>
  <c r="E527" i="19"/>
  <c r="E528" i="19"/>
  <c r="E529" i="19"/>
  <c r="E530" i="19"/>
  <c r="E531" i="19"/>
  <c r="E532" i="19"/>
  <c r="E533" i="19"/>
  <c r="E534" i="19"/>
  <c r="E535" i="19"/>
  <c r="E536" i="19"/>
  <c r="E537" i="19"/>
  <c r="E538" i="19"/>
  <c r="E539" i="19"/>
  <c r="E540" i="19"/>
  <c r="E541" i="19"/>
  <c r="E542" i="19"/>
  <c r="E543" i="19"/>
  <c r="E544" i="19"/>
  <c r="E545" i="19"/>
  <c r="E546" i="19"/>
  <c r="E547" i="19"/>
  <c r="E548" i="19"/>
  <c r="E549" i="19"/>
  <c r="E550" i="19"/>
  <c r="E551" i="19"/>
  <c r="E552" i="19"/>
  <c r="E553" i="19"/>
  <c r="E554" i="19"/>
  <c r="E555" i="19"/>
  <c r="E556" i="19"/>
  <c r="E557" i="19"/>
  <c r="E558" i="19"/>
  <c r="E559" i="19"/>
  <c r="E560" i="19"/>
  <c r="E561" i="19"/>
  <c r="E562" i="19"/>
  <c r="E563" i="19"/>
  <c r="E564" i="19"/>
  <c r="E565" i="19"/>
  <c r="E566" i="19"/>
  <c r="E567" i="19"/>
  <c r="E568" i="19"/>
  <c r="E569" i="19"/>
  <c r="E570" i="19"/>
  <c r="E571" i="19"/>
  <c r="E572" i="19"/>
  <c r="E573" i="19"/>
  <c r="E574" i="19"/>
  <c r="E575" i="19"/>
  <c r="E576" i="19"/>
  <c r="E577" i="19"/>
  <c r="E578" i="19"/>
  <c r="E579" i="19"/>
  <c r="E580" i="19"/>
  <c r="E581" i="19"/>
  <c r="E582" i="19"/>
  <c r="E583" i="19"/>
  <c r="E584" i="19"/>
  <c r="E585" i="19"/>
  <c r="E586" i="19"/>
  <c r="E587" i="19"/>
  <c r="E588" i="19"/>
  <c r="E589" i="19"/>
  <c r="E590" i="19"/>
  <c r="E591" i="19"/>
  <c r="E592" i="19"/>
  <c r="E593" i="19"/>
  <c r="E594" i="19"/>
  <c r="E595" i="19"/>
  <c r="E596" i="19"/>
  <c r="E597" i="19"/>
  <c r="E598" i="19"/>
  <c r="E599" i="19"/>
  <c r="E600" i="19"/>
  <c r="E601" i="19"/>
  <c r="E602" i="19"/>
  <c r="E603" i="19"/>
  <c r="E604" i="19"/>
  <c r="E605" i="19"/>
  <c r="E606" i="19"/>
  <c r="E607" i="19"/>
  <c r="E608" i="19"/>
  <c r="E609" i="19"/>
  <c r="E610" i="19"/>
  <c r="E611" i="19"/>
  <c r="E612" i="19"/>
  <c r="E613" i="19"/>
  <c r="E614" i="19"/>
  <c r="E615" i="19"/>
  <c r="E616" i="19"/>
  <c r="E617" i="19"/>
  <c r="E618" i="19"/>
  <c r="E619" i="19"/>
  <c r="E620" i="19"/>
  <c r="E621" i="19"/>
  <c r="E622" i="19"/>
  <c r="E623" i="19"/>
  <c r="E624" i="19"/>
  <c r="E625" i="19"/>
  <c r="E626" i="19"/>
  <c r="E627" i="19"/>
  <c r="E628" i="19"/>
  <c r="E629" i="19"/>
  <c r="E630" i="19"/>
  <c r="E631" i="19"/>
  <c r="E632" i="19"/>
  <c r="E633" i="19"/>
  <c r="E634" i="19"/>
  <c r="E635" i="19"/>
  <c r="E636" i="19"/>
  <c r="E637" i="19"/>
  <c r="E638" i="19"/>
  <c r="E639" i="19"/>
  <c r="E640" i="19"/>
  <c r="E641" i="19"/>
  <c r="E642" i="19"/>
  <c r="E643" i="19"/>
  <c r="E644" i="19"/>
  <c r="E645" i="19"/>
  <c r="E646" i="19"/>
  <c r="E647" i="19"/>
  <c r="E648" i="19"/>
  <c r="E649" i="19"/>
  <c r="E650" i="19"/>
  <c r="E651" i="19"/>
  <c r="E652" i="19"/>
  <c r="E653" i="19"/>
  <c r="E654" i="19"/>
  <c r="E655" i="19"/>
  <c r="E656" i="19"/>
  <c r="E657" i="19"/>
  <c r="E658" i="19"/>
  <c r="E659" i="19"/>
  <c r="E660" i="19"/>
  <c r="E661" i="19"/>
  <c r="E662" i="19"/>
  <c r="E663" i="19"/>
  <c r="E664" i="19"/>
  <c r="E665" i="19"/>
  <c r="E666" i="19"/>
  <c r="E667" i="19"/>
  <c r="E668" i="19"/>
  <c r="E669" i="19"/>
  <c r="E670" i="19"/>
  <c r="E671" i="19"/>
  <c r="E672" i="19"/>
  <c r="E673" i="19"/>
  <c r="E674" i="19"/>
  <c r="E675" i="19"/>
  <c r="E676" i="19"/>
  <c r="E677" i="19"/>
  <c r="E678" i="19"/>
  <c r="E679" i="19"/>
  <c r="E680" i="19"/>
  <c r="E681" i="19"/>
  <c r="E682" i="19"/>
  <c r="E683" i="19"/>
  <c r="E684" i="19"/>
  <c r="E685" i="19"/>
  <c r="E686" i="19"/>
  <c r="E687" i="19"/>
  <c r="E688" i="19"/>
  <c r="E689" i="19"/>
  <c r="E690" i="19"/>
  <c r="E691" i="19"/>
  <c r="E692" i="19"/>
  <c r="E693" i="19"/>
  <c r="E694" i="19"/>
  <c r="E695" i="19"/>
  <c r="E696" i="19"/>
  <c r="E697" i="19"/>
  <c r="E698" i="19"/>
  <c r="E699" i="19"/>
  <c r="E700" i="19"/>
  <c r="E701" i="19"/>
  <c r="E702" i="19"/>
  <c r="E703" i="19"/>
  <c r="E704" i="19"/>
  <c r="E705" i="19"/>
  <c r="E706" i="19"/>
  <c r="E707" i="19"/>
  <c r="E708" i="19"/>
  <c r="E709" i="19"/>
  <c r="E710" i="19"/>
  <c r="E711" i="19"/>
  <c r="E712" i="19"/>
  <c r="E713" i="19"/>
  <c r="E714" i="19"/>
  <c r="E715" i="19"/>
  <c r="E716" i="19"/>
  <c r="E717" i="19"/>
  <c r="E718" i="19"/>
  <c r="E719" i="19"/>
  <c r="E720" i="19"/>
  <c r="E721" i="19"/>
  <c r="E722" i="19"/>
  <c r="E723" i="19"/>
  <c r="E724" i="19"/>
  <c r="E725" i="19"/>
  <c r="E726" i="19"/>
  <c r="E727" i="19"/>
  <c r="E728" i="19"/>
  <c r="E729" i="19"/>
  <c r="E730" i="19"/>
  <c r="E731" i="19"/>
  <c r="E732" i="19"/>
  <c r="E733" i="19"/>
  <c r="E734" i="19"/>
  <c r="E735" i="19"/>
  <c r="E736" i="19"/>
  <c r="E737" i="19"/>
  <c r="E738" i="19"/>
  <c r="E739" i="19"/>
  <c r="E740" i="19"/>
  <c r="E741" i="19"/>
  <c r="E742" i="19"/>
  <c r="E743" i="19"/>
  <c r="E744" i="19"/>
  <c r="E745" i="19"/>
  <c r="E746" i="19"/>
  <c r="E747" i="19"/>
  <c r="E748" i="19"/>
  <c r="E749" i="19"/>
  <c r="E750" i="19"/>
  <c r="E751" i="19"/>
  <c r="E752" i="19"/>
  <c r="E753" i="19"/>
  <c r="E754" i="19"/>
  <c r="E755" i="19"/>
  <c r="E756" i="19"/>
  <c r="E757" i="19"/>
  <c r="E758" i="19"/>
  <c r="E759" i="19"/>
  <c r="E760" i="19"/>
  <c r="E761" i="19"/>
  <c r="E762" i="19"/>
  <c r="E763" i="19"/>
  <c r="E764" i="19"/>
  <c r="E765" i="19"/>
  <c r="E766" i="19"/>
  <c r="E767" i="19"/>
  <c r="E768" i="19"/>
  <c r="E769" i="19"/>
  <c r="E770" i="19"/>
  <c r="E771" i="19"/>
  <c r="E772" i="19"/>
  <c r="E773" i="19"/>
  <c r="E774" i="19"/>
  <c r="E775" i="19"/>
  <c r="E776" i="19"/>
  <c r="E777" i="19"/>
  <c r="E778" i="19"/>
  <c r="E779" i="19"/>
  <c r="E780" i="19"/>
  <c r="E781" i="19"/>
  <c r="E782" i="19"/>
  <c r="E783" i="19"/>
  <c r="E784" i="19"/>
  <c r="E785" i="19"/>
  <c r="E786" i="19"/>
  <c r="E787" i="19"/>
  <c r="E788" i="19"/>
  <c r="E789" i="19"/>
  <c r="E790" i="19"/>
  <c r="E791" i="19"/>
  <c r="E792" i="19"/>
  <c r="E793" i="19"/>
  <c r="E794" i="19"/>
  <c r="E795" i="19"/>
  <c r="E796" i="19"/>
  <c r="E797" i="19"/>
  <c r="E798" i="19"/>
  <c r="E799" i="19"/>
  <c r="E800" i="19"/>
  <c r="E801" i="19"/>
  <c r="E802" i="19"/>
  <c r="E803" i="19"/>
  <c r="E804" i="19"/>
  <c r="E805" i="19"/>
  <c r="E806" i="19"/>
  <c r="E807" i="19"/>
  <c r="E808" i="19"/>
  <c r="E809" i="19"/>
  <c r="E810" i="19"/>
  <c r="E811" i="19"/>
  <c r="E812" i="19"/>
  <c r="E813" i="19"/>
  <c r="E814" i="19"/>
  <c r="E815" i="19"/>
  <c r="E816" i="19"/>
  <c r="E817" i="19"/>
  <c r="E818" i="19"/>
  <c r="E819" i="19"/>
  <c r="E820" i="19"/>
  <c r="E821" i="19"/>
  <c r="E822" i="19"/>
  <c r="E823" i="19"/>
  <c r="E824" i="19"/>
  <c r="E825" i="19"/>
  <c r="E826" i="19"/>
  <c r="E827" i="19"/>
  <c r="E828" i="19"/>
  <c r="E829" i="19"/>
  <c r="E830" i="19"/>
  <c r="E831" i="19"/>
  <c r="E832" i="19"/>
  <c r="E833" i="19"/>
  <c r="E834" i="19"/>
  <c r="E835" i="19"/>
  <c r="E836" i="19"/>
  <c r="E837" i="19"/>
  <c r="E838" i="19"/>
  <c r="E839" i="19"/>
  <c r="E840" i="19"/>
  <c r="E841" i="19"/>
  <c r="E842" i="19"/>
  <c r="E843" i="19"/>
  <c r="E844" i="19"/>
  <c r="E845" i="19"/>
  <c r="E846" i="19"/>
  <c r="E847" i="19"/>
  <c r="E848" i="19"/>
  <c r="E849" i="19"/>
  <c r="E850" i="19"/>
  <c r="E851" i="19"/>
  <c r="E852" i="19"/>
  <c r="E853" i="19"/>
  <c r="E854" i="19"/>
  <c r="E855" i="19"/>
  <c r="E856" i="19"/>
  <c r="E857" i="19"/>
  <c r="E858" i="19"/>
  <c r="E859" i="19"/>
  <c r="E860" i="19"/>
  <c r="E861" i="19"/>
  <c r="E862" i="19"/>
  <c r="E863" i="19"/>
  <c r="E864" i="19"/>
  <c r="E865" i="19"/>
  <c r="E866" i="19"/>
  <c r="E867" i="19"/>
  <c r="E868" i="19"/>
  <c r="E869" i="19"/>
  <c r="E870" i="19"/>
  <c r="E871" i="19"/>
  <c r="E872" i="19"/>
  <c r="E873" i="19"/>
  <c r="E874" i="19"/>
  <c r="E875" i="19"/>
  <c r="E876" i="19"/>
  <c r="E877" i="19"/>
  <c r="E878" i="19"/>
  <c r="E879" i="19"/>
  <c r="E880" i="19"/>
  <c r="E881" i="19"/>
  <c r="E882" i="19"/>
  <c r="E883" i="19"/>
  <c r="E884" i="19"/>
  <c r="E885" i="19"/>
  <c r="E886" i="19"/>
  <c r="E887" i="19"/>
  <c r="E888" i="19"/>
  <c r="E889" i="19"/>
  <c r="E890" i="19"/>
  <c r="E891" i="19"/>
  <c r="E892" i="19"/>
  <c r="E893" i="19"/>
  <c r="E894" i="19"/>
  <c r="E895" i="19"/>
  <c r="E896" i="19"/>
  <c r="E897" i="19"/>
  <c r="E898" i="19"/>
  <c r="E899" i="19"/>
  <c r="E900" i="19"/>
  <c r="E901" i="19"/>
  <c r="E902" i="19"/>
  <c r="E903" i="19"/>
  <c r="E904" i="19"/>
  <c r="E905" i="19"/>
  <c r="E906" i="19"/>
  <c r="E907" i="19"/>
  <c r="E908" i="19"/>
  <c r="E909" i="19"/>
  <c r="E910" i="19"/>
  <c r="E911" i="19"/>
  <c r="E912" i="19"/>
  <c r="E913" i="19"/>
  <c r="E914" i="19"/>
  <c r="E915" i="19"/>
  <c r="E916" i="19"/>
  <c r="E917" i="19"/>
  <c r="E918" i="19"/>
  <c r="E919" i="19"/>
  <c r="E920" i="19"/>
  <c r="E921" i="19"/>
  <c r="E922" i="19"/>
  <c r="E923" i="19"/>
  <c r="E924" i="19"/>
  <c r="E925" i="19"/>
  <c r="E926" i="19"/>
  <c r="E927" i="19"/>
  <c r="E928" i="19"/>
  <c r="E929" i="19"/>
  <c r="E930" i="19"/>
  <c r="E931" i="19"/>
  <c r="E932" i="19"/>
  <c r="E933" i="19"/>
  <c r="E934" i="19"/>
  <c r="E935" i="19"/>
  <c r="E936" i="19"/>
  <c r="E937" i="19"/>
  <c r="E938" i="19"/>
  <c r="E939" i="19"/>
  <c r="E940" i="19"/>
  <c r="E941" i="19"/>
  <c r="E942" i="19"/>
  <c r="E943" i="19"/>
  <c r="E944" i="19"/>
  <c r="E945" i="19"/>
  <c r="E946" i="19"/>
  <c r="E947" i="19"/>
  <c r="E948" i="19"/>
  <c r="E949" i="19"/>
  <c r="E950" i="19"/>
  <c r="E951" i="19"/>
  <c r="E952" i="19"/>
  <c r="E953" i="19"/>
  <c r="E954" i="19"/>
  <c r="E955" i="19"/>
  <c r="E956" i="19"/>
  <c r="E957" i="19"/>
  <c r="E958" i="19"/>
  <c r="E959" i="19"/>
  <c r="E960" i="19"/>
  <c r="E961" i="19"/>
  <c r="E962" i="19"/>
  <c r="E963" i="19"/>
  <c r="E964" i="19"/>
  <c r="E965" i="19"/>
  <c r="E966" i="19"/>
  <c r="E967" i="19"/>
  <c r="E968" i="19"/>
  <c r="E969" i="19"/>
  <c r="E970" i="19"/>
  <c r="E971" i="19"/>
  <c r="E972" i="19"/>
  <c r="E973" i="19"/>
  <c r="E974" i="19"/>
  <c r="E975" i="19"/>
  <c r="E976" i="19"/>
  <c r="E977" i="19"/>
  <c r="E978" i="19"/>
  <c r="E979" i="19"/>
  <c r="E980" i="19"/>
  <c r="E981" i="19"/>
  <c r="E982" i="19"/>
  <c r="E983" i="19"/>
  <c r="E984" i="19"/>
  <c r="E985" i="19"/>
  <c r="E986" i="19"/>
  <c r="E987" i="19"/>
  <c r="E988" i="19"/>
  <c r="E989" i="19"/>
  <c r="E990" i="19"/>
  <c r="E991" i="19"/>
  <c r="E992" i="19"/>
  <c r="E993" i="19"/>
  <c r="E994" i="19"/>
  <c r="E995" i="19"/>
  <c r="E996" i="19"/>
  <c r="E997" i="19"/>
  <c r="E998" i="19"/>
  <c r="E999" i="19"/>
  <c r="E1000" i="19"/>
  <c r="E1001" i="19"/>
  <c r="E1002" i="19"/>
  <c r="E1003" i="19"/>
  <c r="E1004" i="19"/>
  <c r="E1005" i="19"/>
  <c r="E1006" i="19"/>
  <c r="E1007" i="19"/>
  <c r="E1008" i="19"/>
  <c r="E1009" i="19"/>
  <c r="E1010" i="19"/>
  <c r="E1011" i="19"/>
  <c r="E1012" i="19"/>
  <c r="E1013" i="19"/>
  <c r="E1014" i="19"/>
  <c r="E1015" i="19"/>
  <c r="E1016" i="19"/>
  <c r="E1017" i="19"/>
  <c r="E1018" i="19"/>
  <c r="E1019" i="19"/>
  <c r="E1020" i="19"/>
  <c r="E1021" i="19"/>
  <c r="E1022" i="19"/>
  <c r="E1023" i="19"/>
  <c r="E1024" i="19"/>
  <c r="E1025" i="19"/>
  <c r="E1026" i="19"/>
  <c r="E1027" i="19"/>
  <c r="E1028" i="19"/>
  <c r="E1029" i="19"/>
  <c r="E1030" i="19"/>
  <c r="E1031" i="19"/>
  <c r="E1032" i="19"/>
  <c r="E1033" i="19"/>
  <c r="E1034" i="19"/>
  <c r="E1035" i="19"/>
  <c r="E1036" i="19"/>
  <c r="E1037" i="19"/>
  <c r="E1038" i="19"/>
  <c r="E1039" i="19"/>
  <c r="E1040" i="19"/>
  <c r="E1041" i="19"/>
  <c r="E1042" i="19"/>
  <c r="E1043" i="19"/>
  <c r="E1044" i="19"/>
  <c r="E1045" i="19"/>
  <c r="E1046" i="19"/>
  <c r="E1047" i="19"/>
  <c r="E1048" i="19"/>
  <c r="E1049" i="19"/>
  <c r="E1050" i="19"/>
  <c r="E1051" i="19"/>
  <c r="E1052" i="19"/>
  <c r="E1053" i="19"/>
  <c r="E1054" i="19"/>
  <c r="E1055" i="19"/>
  <c r="E1056" i="19"/>
  <c r="E1057" i="19"/>
  <c r="E1058" i="19"/>
  <c r="E1059" i="19"/>
  <c r="E1060" i="19"/>
  <c r="E1061" i="19"/>
  <c r="E1062" i="19"/>
  <c r="E1063" i="19"/>
  <c r="E1064" i="19"/>
  <c r="E1065" i="19"/>
  <c r="E1066" i="19"/>
  <c r="E1067" i="19"/>
  <c r="E1068" i="19"/>
  <c r="E1069" i="19"/>
  <c r="E1070" i="19"/>
  <c r="E1071" i="19"/>
  <c r="E1072" i="19"/>
  <c r="E1073" i="19"/>
  <c r="E1074" i="19"/>
  <c r="E1075" i="19"/>
  <c r="E1076" i="19"/>
  <c r="E1077" i="19"/>
  <c r="E1078" i="19"/>
  <c r="E1079" i="19"/>
  <c r="E1080" i="19"/>
  <c r="E1081" i="19"/>
  <c r="E1082" i="19"/>
  <c r="E1083" i="19"/>
  <c r="E1084" i="19"/>
  <c r="E1085" i="19"/>
  <c r="E1086" i="19"/>
  <c r="E1087" i="19"/>
  <c r="E1088" i="19"/>
  <c r="E1089" i="19"/>
  <c r="E1090" i="19"/>
  <c r="E1091" i="19"/>
  <c r="E1092" i="19"/>
  <c r="E1093" i="19"/>
  <c r="E1094" i="19"/>
  <c r="E1095" i="19"/>
  <c r="E1096" i="19"/>
  <c r="E1097" i="19"/>
  <c r="E1098" i="19"/>
  <c r="E1099" i="19"/>
  <c r="E1100" i="19"/>
  <c r="E1101" i="19"/>
  <c r="E1102" i="19"/>
  <c r="E1103" i="19"/>
  <c r="E1104" i="19"/>
  <c r="E1105" i="19"/>
  <c r="E1106" i="19"/>
  <c r="E1107" i="19"/>
  <c r="E1108" i="19"/>
  <c r="E1109" i="19"/>
  <c r="E1110" i="19"/>
  <c r="E1111" i="19"/>
  <c r="E1112" i="19"/>
  <c r="E1113" i="19"/>
  <c r="E1114" i="19"/>
  <c r="E1115" i="19"/>
  <c r="E1116" i="19"/>
  <c r="E1117" i="19"/>
  <c r="E1118" i="19"/>
  <c r="E1119" i="19"/>
  <c r="E1120" i="19"/>
  <c r="E1121" i="19"/>
  <c r="E1122" i="19"/>
  <c r="E1123" i="19"/>
  <c r="E1124" i="19"/>
  <c r="E1125" i="19"/>
  <c r="E1126" i="19"/>
  <c r="E1127" i="19"/>
  <c r="E1128" i="19"/>
  <c r="E1129" i="19"/>
  <c r="E1130" i="19"/>
  <c r="E1131" i="19"/>
  <c r="E1132" i="19"/>
  <c r="E1133" i="19"/>
  <c r="E1134" i="19"/>
  <c r="E1135" i="19"/>
  <c r="E1136" i="19"/>
  <c r="E1137" i="19"/>
  <c r="E1138" i="19"/>
  <c r="E1139" i="19"/>
  <c r="E1140" i="19"/>
  <c r="E1141" i="19"/>
  <c r="E1142" i="19"/>
  <c r="E1143" i="19"/>
  <c r="E1144" i="19"/>
  <c r="E1145" i="19"/>
  <c r="E1146" i="19"/>
  <c r="E1147" i="19"/>
  <c r="E1148" i="19"/>
  <c r="E1149" i="19"/>
  <c r="E1150" i="19"/>
  <c r="E1151" i="19"/>
  <c r="E1152" i="19"/>
  <c r="E1153" i="19"/>
  <c r="E1154" i="19"/>
  <c r="E1155" i="19"/>
  <c r="E1156" i="19"/>
  <c r="E1157" i="19"/>
  <c r="E1158" i="19"/>
  <c r="E1159" i="19"/>
  <c r="E1160" i="19"/>
  <c r="E1161" i="19"/>
  <c r="E1162" i="19"/>
  <c r="E1163" i="19"/>
  <c r="E1164" i="19"/>
  <c r="E1165" i="19"/>
  <c r="E1166" i="19"/>
  <c r="E1167" i="19"/>
  <c r="E1168" i="19"/>
  <c r="E1169" i="19"/>
  <c r="E1170" i="19"/>
  <c r="E1171" i="19"/>
  <c r="E1172" i="19"/>
  <c r="E1173" i="19"/>
  <c r="E1174" i="19"/>
  <c r="E1175" i="19"/>
  <c r="E1176" i="19"/>
  <c r="E1177" i="19"/>
  <c r="E1178" i="19"/>
  <c r="E1179" i="19"/>
  <c r="E1180" i="19"/>
  <c r="E1181" i="19"/>
  <c r="E1182" i="19"/>
  <c r="E1183" i="19"/>
  <c r="E1184" i="19"/>
  <c r="E1185" i="19"/>
  <c r="E1186" i="19"/>
  <c r="E1187" i="19"/>
  <c r="E1188" i="19"/>
  <c r="E1189" i="19"/>
  <c r="E1190" i="19"/>
  <c r="E1191" i="19"/>
  <c r="E1192" i="19"/>
  <c r="E1193" i="19"/>
  <c r="E1194" i="19"/>
  <c r="E1195" i="19"/>
  <c r="E1196" i="19"/>
  <c r="E1197" i="19"/>
  <c r="E1198" i="19"/>
  <c r="E1199" i="19"/>
  <c r="E1200" i="19"/>
  <c r="E1201" i="19"/>
  <c r="E1202" i="19"/>
  <c r="E1203" i="19"/>
  <c r="E1204" i="19"/>
  <c r="E1205" i="19"/>
  <c r="E1206" i="19"/>
  <c r="E1207" i="19"/>
  <c r="E1208" i="19"/>
  <c r="E1209" i="19"/>
  <c r="E1210" i="19"/>
  <c r="E1211" i="19"/>
  <c r="E1212" i="19"/>
  <c r="E1213" i="19"/>
  <c r="E1214" i="19"/>
  <c r="E1215" i="19"/>
  <c r="E1216" i="19"/>
  <c r="E1217" i="19"/>
  <c r="E1218" i="19"/>
  <c r="E1219" i="19"/>
  <c r="E1220" i="19"/>
  <c r="E1221" i="19"/>
  <c r="E1222" i="19"/>
  <c r="E1223" i="19"/>
  <c r="E1224" i="19"/>
  <c r="E1225" i="19"/>
  <c r="E1226" i="19"/>
  <c r="E1227" i="19"/>
  <c r="E1228" i="19"/>
  <c r="E1229" i="19"/>
  <c r="E1230" i="19"/>
  <c r="E1231" i="19"/>
  <c r="E1232" i="19"/>
  <c r="E1233" i="19"/>
  <c r="E1234" i="19"/>
  <c r="E1235" i="19"/>
  <c r="E1236" i="19"/>
  <c r="E1237" i="19"/>
  <c r="E1238" i="19"/>
  <c r="E1239" i="19"/>
  <c r="E1240" i="19"/>
  <c r="E1241" i="19"/>
  <c r="E1242" i="19"/>
  <c r="E1243" i="19"/>
  <c r="E1244" i="19"/>
  <c r="E1245" i="19"/>
  <c r="E1246" i="19"/>
  <c r="E1247" i="19"/>
  <c r="E1248" i="19"/>
  <c r="E1249" i="19"/>
  <c r="E1250" i="19"/>
  <c r="E1251" i="19"/>
  <c r="E1252" i="19"/>
  <c r="E1253" i="19"/>
  <c r="E1254" i="19"/>
  <c r="E1255" i="19"/>
  <c r="E1256" i="19"/>
  <c r="E1257" i="19"/>
  <c r="E1258" i="19"/>
  <c r="E1259" i="19"/>
  <c r="E1260" i="19"/>
  <c r="E1261" i="19"/>
  <c r="E1262" i="19"/>
  <c r="E1263" i="19"/>
  <c r="E1264" i="19"/>
  <c r="E1265" i="19"/>
  <c r="E1266" i="19"/>
  <c r="E1267" i="19"/>
  <c r="E1268" i="19"/>
  <c r="E1269" i="19"/>
  <c r="E1270" i="19"/>
  <c r="E1271" i="19"/>
  <c r="E1272" i="19"/>
  <c r="E1273" i="19"/>
  <c r="E1274" i="19"/>
  <c r="E1275" i="19"/>
  <c r="E1276" i="19"/>
  <c r="E1277" i="19"/>
  <c r="E1278" i="19"/>
  <c r="E1279" i="19"/>
  <c r="E1280" i="19"/>
  <c r="E1281" i="19"/>
  <c r="E1282" i="19"/>
  <c r="E1283" i="19"/>
  <c r="E1284" i="19"/>
  <c r="E1285" i="19"/>
  <c r="E1286" i="19"/>
  <c r="E1287" i="19"/>
  <c r="E1288" i="19"/>
  <c r="E1289" i="19"/>
  <c r="E1290" i="19"/>
  <c r="E1291" i="19"/>
  <c r="E1292" i="19"/>
  <c r="E1293" i="19"/>
  <c r="E1294" i="19"/>
  <c r="E1295" i="19"/>
  <c r="E1296" i="19"/>
  <c r="E1297" i="19"/>
  <c r="E1298" i="19"/>
  <c r="E1299" i="19"/>
  <c r="E1300" i="19"/>
  <c r="E1301" i="19"/>
  <c r="E1302" i="19"/>
  <c r="E1303" i="19"/>
  <c r="E1304" i="19"/>
  <c r="E1305" i="19"/>
  <c r="E1306" i="19"/>
  <c r="E1307" i="19"/>
  <c r="E1308" i="19"/>
  <c r="E1309" i="19"/>
  <c r="E1310" i="19"/>
  <c r="E1311" i="19"/>
  <c r="E1312" i="19"/>
  <c r="E1313" i="19"/>
  <c r="E1314" i="19"/>
  <c r="E1315" i="19"/>
  <c r="E1316" i="19"/>
  <c r="E1317" i="19"/>
  <c r="E1318" i="19"/>
  <c r="E1319" i="19"/>
  <c r="E1320" i="19"/>
  <c r="E1321" i="19"/>
  <c r="E1322" i="19"/>
  <c r="E1323" i="19"/>
  <c r="E1324" i="19"/>
  <c r="E1325" i="19"/>
  <c r="E1326" i="19"/>
  <c r="E1327" i="19"/>
  <c r="E1328" i="19"/>
  <c r="E1329" i="19"/>
  <c r="E1330" i="19"/>
  <c r="E1331" i="19"/>
  <c r="E1332" i="19"/>
  <c r="E1333" i="19"/>
  <c r="E1334" i="19"/>
  <c r="E1335" i="19"/>
  <c r="E1336" i="19"/>
  <c r="E1337" i="19"/>
  <c r="E1338" i="19"/>
  <c r="E1339" i="19"/>
  <c r="E1340" i="19"/>
  <c r="E1341" i="19"/>
  <c r="E1342" i="19"/>
  <c r="E1343" i="19"/>
  <c r="E1344" i="19"/>
  <c r="E1345" i="19"/>
  <c r="E1346" i="19"/>
  <c r="E1347" i="19"/>
  <c r="E1348" i="19"/>
  <c r="E1349" i="19"/>
  <c r="E1350" i="19"/>
  <c r="E1351" i="19"/>
  <c r="E1352" i="19"/>
  <c r="E1353" i="19"/>
  <c r="E1354" i="19"/>
  <c r="E1355" i="19"/>
  <c r="E1356" i="19"/>
  <c r="E1357" i="19"/>
  <c r="E1358" i="19"/>
  <c r="E1359" i="19"/>
  <c r="E1360" i="19"/>
  <c r="E1361" i="19"/>
  <c r="E1362" i="19"/>
  <c r="E1363" i="19"/>
  <c r="E1364" i="19"/>
  <c r="E1365" i="19"/>
  <c r="E1366" i="19"/>
  <c r="E1367" i="19"/>
  <c r="E1368" i="19"/>
  <c r="E1369" i="19"/>
  <c r="E1370" i="19"/>
  <c r="E1371" i="19"/>
  <c r="E1372" i="19"/>
  <c r="E1373" i="19"/>
  <c r="E1374" i="19"/>
  <c r="E1375" i="19"/>
  <c r="E1376" i="19"/>
  <c r="E1377" i="19"/>
  <c r="E1378" i="19"/>
  <c r="E1379" i="19"/>
  <c r="E1380" i="19"/>
  <c r="E1381" i="19"/>
  <c r="E1382" i="19"/>
  <c r="E1383" i="19"/>
  <c r="E1384" i="19"/>
  <c r="E1385" i="19"/>
  <c r="E1386" i="19"/>
  <c r="E1387" i="19"/>
  <c r="E1388" i="19"/>
  <c r="E1389" i="19"/>
  <c r="E1390" i="19"/>
  <c r="E1391" i="19"/>
  <c r="E1392" i="19"/>
  <c r="E1393" i="19"/>
  <c r="E1394" i="19"/>
  <c r="E1395" i="19"/>
  <c r="E1396" i="19"/>
  <c r="E1397" i="19"/>
  <c r="E1398" i="19"/>
  <c r="E1399" i="19"/>
  <c r="E1400" i="19"/>
  <c r="E1401" i="19"/>
  <c r="E1402" i="19"/>
  <c r="E1403" i="19"/>
  <c r="E1404" i="19"/>
  <c r="E1405" i="19"/>
  <c r="E1406" i="19"/>
  <c r="E1407" i="19"/>
  <c r="E1408" i="19"/>
  <c r="E1409" i="19"/>
  <c r="E1410" i="19"/>
  <c r="E1411" i="19"/>
  <c r="E1412" i="19"/>
  <c r="E1413" i="19"/>
  <c r="E1414" i="19"/>
  <c r="E1415" i="19"/>
  <c r="E1416" i="19"/>
  <c r="E1417" i="19"/>
  <c r="E1418" i="19"/>
  <c r="E1419" i="19"/>
  <c r="E1420" i="19"/>
  <c r="E1421" i="19"/>
  <c r="E1422" i="19"/>
  <c r="E1423" i="19"/>
  <c r="E1424" i="19"/>
  <c r="E1425" i="19"/>
  <c r="E1426" i="19"/>
  <c r="E1427" i="19"/>
  <c r="E1428" i="19"/>
  <c r="E1429" i="19"/>
  <c r="E1430" i="19"/>
  <c r="E1431" i="19"/>
  <c r="E1432" i="19"/>
  <c r="E1433" i="19"/>
  <c r="E1434" i="19"/>
  <c r="E1435" i="19"/>
  <c r="E1436" i="19"/>
  <c r="E1437" i="19"/>
  <c r="E1438" i="19"/>
  <c r="E1439" i="19"/>
  <c r="E1440" i="19"/>
  <c r="E1441" i="19"/>
  <c r="E1442" i="19"/>
  <c r="E1443" i="19"/>
  <c r="E1444" i="19"/>
  <c r="E1445" i="19"/>
  <c r="E1446" i="19"/>
  <c r="E1447" i="19"/>
  <c r="E1448" i="19"/>
  <c r="E1449" i="19"/>
  <c r="E1450" i="19"/>
  <c r="E1451" i="19"/>
  <c r="E1452" i="19"/>
  <c r="E1453" i="19"/>
  <c r="E1454" i="19"/>
  <c r="E1455" i="19"/>
  <c r="E1456" i="19"/>
  <c r="E1457" i="19"/>
  <c r="E1458" i="19"/>
  <c r="E1459" i="19"/>
  <c r="E1460" i="19"/>
  <c r="E1461" i="19"/>
  <c r="E1462" i="19"/>
  <c r="E1463" i="19"/>
  <c r="E1464" i="19"/>
  <c r="E1465" i="19"/>
  <c r="E1466" i="19"/>
  <c r="E1467" i="19"/>
  <c r="E1468" i="19"/>
  <c r="E1469" i="19"/>
  <c r="E1470" i="19"/>
  <c r="E1471" i="19"/>
  <c r="E1472" i="19"/>
  <c r="E1473" i="19"/>
  <c r="E1474" i="19"/>
  <c r="E1475" i="19"/>
  <c r="E1476" i="19"/>
  <c r="E1477" i="19"/>
  <c r="E1478" i="19"/>
  <c r="E1479" i="19"/>
  <c r="E1480" i="19"/>
  <c r="E1481" i="19"/>
  <c r="E1482" i="19"/>
  <c r="E1483" i="19"/>
  <c r="E1484" i="19"/>
  <c r="E1485" i="19"/>
  <c r="E1486" i="19"/>
  <c r="E1487" i="19"/>
  <c r="E1488" i="19"/>
  <c r="E1489" i="19"/>
  <c r="E1490" i="19"/>
  <c r="E1491" i="19"/>
  <c r="E1492" i="19"/>
  <c r="E1493" i="19"/>
  <c r="E1494" i="19"/>
  <c r="E1495" i="19"/>
  <c r="E1496" i="19"/>
  <c r="E1497" i="19"/>
  <c r="E1498" i="19"/>
  <c r="E1499" i="19"/>
  <c r="E1500" i="19"/>
  <c r="E1501" i="19"/>
  <c r="E1502" i="19"/>
  <c r="E1503" i="19"/>
  <c r="E1504" i="19"/>
  <c r="E1505" i="19"/>
  <c r="E1506" i="19"/>
  <c r="E1507" i="19"/>
  <c r="E1508" i="19"/>
  <c r="E1509" i="19"/>
  <c r="E1510" i="19"/>
  <c r="E1511" i="19"/>
  <c r="E1512" i="19"/>
  <c r="E1513" i="19"/>
  <c r="E1514" i="19"/>
  <c r="E1515" i="19"/>
  <c r="E1516" i="19"/>
  <c r="E1517" i="19"/>
  <c r="E1518" i="19"/>
  <c r="E1519" i="19"/>
  <c r="E1520" i="19"/>
  <c r="E1521" i="19"/>
  <c r="E1522" i="19"/>
  <c r="E1523" i="19"/>
  <c r="E1524" i="19"/>
  <c r="E1525" i="19"/>
  <c r="E1526" i="19"/>
  <c r="E1527" i="19"/>
  <c r="E1528" i="19"/>
  <c r="E1529" i="19"/>
  <c r="E1530" i="19"/>
  <c r="E1531" i="19"/>
  <c r="E1532" i="19"/>
  <c r="E1533" i="19"/>
  <c r="E1534" i="19"/>
  <c r="E1535" i="19"/>
  <c r="E1536" i="19"/>
  <c r="E1537" i="19"/>
  <c r="E1538" i="19"/>
  <c r="E1539" i="19"/>
  <c r="E1540" i="19"/>
  <c r="E1541" i="19"/>
  <c r="E1542" i="19"/>
  <c r="E1543" i="19"/>
  <c r="E1544" i="19"/>
  <c r="E1545" i="19"/>
  <c r="E1546" i="19"/>
  <c r="E1547" i="19"/>
  <c r="E1548" i="19"/>
  <c r="E1549" i="19"/>
  <c r="E1550" i="19"/>
  <c r="E1551" i="19"/>
  <c r="E1552" i="19"/>
  <c r="E1553" i="19"/>
  <c r="E1554" i="19"/>
  <c r="E1555" i="19"/>
  <c r="E1556" i="19"/>
  <c r="E1557" i="19"/>
  <c r="E1558" i="19"/>
  <c r="E1559" i="19"/>
  <c r="E1560" i="19"/>
  <c r="E1561" i="19"/>
  <c r="E1562" i="19"/>
  <c r="E1563" i="19"/>
  <c r="E1564" i="19"/>
  <c r="E1565" i="19"/>
  <c r="E1566" i="19"/>
  <c r="E1567" i="19"/>
  <c r="E1568" i="19"/>
  <c r="E1569" i="19"/>
  <c r="E1570" i="19"/>
  <c r="E1571" i="19"/>
  <c r="E1572" i="19"/>
  <c r="E1573" i="19"/>
  <c r="E1574" i="19"/>
  <c r="E1575" i="19"/>
  <c r="E1576" i="19"/>
  <c r="E1577" i="19"/>
  <c r="E1578" i="19"/>
  <c r="E1579" i="19"/>
  <c r="E1580" i="19"/>
  <c r="E1581" i="19"/>
  <c r="E1582" i="19"/>
  <c r="E1583" i="19"/>
  <c r="E1584" i="19"/>
  <c r="E1585" i="19"/>
  <c r="E1586" i="19"/>
  <c r="E1587" i="19"/>
  <c r="E1588" i="19"/>
  <c r="E1589" i="19"/>
  <c r="E1590" i="19"/>
  <c r="E1591" i="19"/>
  <c r="E1592" i="19"/>
  <c r="E1593" i="19"/>
  <c r="E1594" i="19"/>
  <c r="E1595" i="19"/>
  <c r="E1596" i="19"/>
  <c r="E1597" i="19"/>
  <c r="E1598" i="19"/>
  <c r="E1599" i="19"/>
  <c r="E1600" i="19"/>
  <c r="E1601" i="19"/>
  <c r="E1602" i="19"/>
  <c r="E1603" i="19"/>
  <c r="E1604" i="19"/>
  <c r="E1605" i="19"/>
  <c r="E1606" i="19"/>
  <c r="E1607" i="19"/>
  <c r="E1608" i="19"/>
  <c r="E1609" i="19"/>
  <c r="E1610" i="19"/>
  <c r="E1611" i="19"/>
  <c r="E1612" i="19"/>
  <c r="E1613" i="19"/>
  <c r="E1614" i="19"/>
  <c r="E1615" i="19"/>
  <c r="E1616" i="19"/>
  <c r="E1617" i="19"/>
  <c r="E1618" i="19"/>
  <c r="E1619" i="19"/>
  <c r="E1620" i="19"/>
  <c r="E1621" i="19"/>
  <c r="E1622" i="19"/>
  <c r="E1623" i="19"/>
  <c r="E1624" i="19"/>
  <c r="E1625" i="19"/>
  <c r="E1626" i="19"/>
  <c r="E1627" i="19"/>
  <c r="E1628" i="19"/>
  <c r="E1629" i="19"/>
  <c r="E1630" i="19"/>
  <c r="E1631" i="19"/>
  <c r="E1632" i="19"/>
  <c r="E1633" i="19"/>
  <c r="E1634" i="19"/>
  <c r="E1635" i="19"/>
  <c r="E1636" i="19"/>
  <c r="E1637" i="19"/>
  <c r="E1638" i="19"/>
  <c r="E1639" i="19"/>
  <c r="E1640" i="19"/>
  <c r="E1641" i="19"/>
  <c r="E1642" i="19"/>
  <c r="E1643" i="19"/>
  <c r="E1644" i="19"/>
  <c r="E1645" i="19"/>
  <c r="E1646" i="19"/>
  <c r="E1647" i="19"/>
  <c r="E1648" i="19"/>
  <c r="E1649" i="19"/>
  <c r="E1650" i="19"/>
  <c r="E1651" i="19"/>
  <c r="E1652" i="19"/>
  <c r="E1653" i="19"/>
  <c r="E1654" i="19"/>
  <c r="E1655" i="19"/>
  <c r="E1656" i="19"/>
  <c r="E1657" i="19"/>
  <c r="E1658" i="19"/>
  <c r="E1659" i="19"/>
  <c r="E1660" i="19"/>
  <c r="E1661" i="19"/>
  <c r="E1662" i="19"/>
  <c r="E1663" i="19"/>
  <c r="E1664" i="19"/>
  <c r="E1665" i="19"/>
  <c r="E1666" i="19"/>
  <c r="E1667" i="19"/>
  <c r="E1668" i="19"/>
  <c r="E1669" i="19"/>
  <c r="E1670" i="19"/>
  <c r="E1671" i="19"/>
  <c r="E1672" i="19"/>
  <c r="E1673" i="19"/>
  <c r="E1674" i="19"/>
  <c r="E1675" i="19"/>
  <c r="E1676" i="19"/>
  <c r="E1677" i="19"/>
  <c r="E1678" i="19"/>
  <c r="E1679" i="19"/>
  <c r="E1680" i="19"/>
  <c r="E1681" i="19"/>
  <c r="E1682" i="19"/>
  <c r="E1683" i="19"/>
  <c r="E1684" i="19"/>
  <c r="E1685" i="19"/>
  <c r="E1686" i="19"/>
  <c r="E1687" i="19"/>
  <c r="E1688" i="19"/>
  <c r="E1689" i="19"/>
  <c r="E1690" i="19"/>
  <c r="E1691" i="19"/>
  <c r="E1692" i="19"/>
  <c r="E1693" i="19"/>
  <c r="E1694" i="19"/>
  <c r="E1695" i="19"/>
  <c r="E1696" i="19"/>
  <c r="E1697" i="19"/>
  <c r="E1698" i="19"/>
  <c r="E1699" i="19"/>
  <c r="E1700" i="19"/>
  <c r="E1701" i="19"/>
  <c r="E1702" i="19"/>
  <c r="E1703" i="19"/>
  <c r="E1704" i="19"/>
  <c r="E1705" i="19"/>
  <c r="E1706" i="19"/>
  <c r="E1707" i="19"/>
  <c r="E1708" i="19"/>
  <c r="E1709" i="19"/>
  <c r="E1710" i="19"/>
  <c r="E1711" i="19"/>
  <c r="E1712" i="19"/>
  <c r="E1713" i="19"/>
  <c r="E1714" i="19"/>
  <c r="E1715" i="19"/>
  <c r="E1716" i="19"/>
  <c r="E1717" i="19"/>
  <c r="E1718" i="19"/>
  <c r="E1719" i="19"/>
  <c r="E1720" i="19"/>
  <c r="E1721" i="19"/>
  <c r="E1722" i="19"/>
  <c r="E1723" i="19"/>
  <c r="E1724" i="19"/>
  <c r="E1725" i="19"/>
  <c r="E1726" i="19"/>
  <c r="E1727" i="19"/>
  <c r="E1728" i="19"/>
  <c r="E1729" i="19"/>
  <c r="E1730" i="19"/>
  <c r="E1731" i="19"/>
  <c r="E1732" i="19"/>
  <c r="E1733" i="19"/>
  <c r="E1734" i="19"/>
  <c r="E1735" i="19"/>
  <c r="E1736" i="19"/>
  <c r="E1737" i="19"/>
  <c r="E1738" i="19"/>
  <c r="E1739" i="19"/>
  <c r="E1740" i="19"/>
  <c r="E1741" i="19"/>
  <c r="E1742" i="19"/>
  <c r="E1743" i="19"/>
  <c r="E1744" i="19"/>
  <c r="E1745" i="19"/>
  <c r="E1746" i="19"/>
  <c r="E1747" i="19"/>
  <c r="E1748" i="19"/>
  <c r="E1749" i="19"/>
  <c r="E1750" i="19"/>
  <c r="E1751" i="19"/>
  <c r="E1752" i="19"/>
  <c r="E1753" i="19"/>
  <c r="E1754" i="19"/>
  <c r="E1755" i="19"/>
  <c r="E1756" i="19"/>
  <c r="E1757" i="19"/>
  <c r="E1758" i="19"/>
  <c r="E1759" i="19"/>
  <c r="E1760" i="19"/>
  <c r="E1761" i="19"/>
  <c r="E1762" i="19"/>
  <c r="E1763" i="19"/>
  <c r="E1764" i="19"/>
  <c r="E1765" i="19"/>
  <c r="E1766" i="19"/>
  <c r="E1767" i="19"/>
  <c r="E1768" i="19"/>
  <c r="E1769" i="19"/>
  <c r="E1770" i="19"/>
  <c r="E1771" i="19"/>
  <c r="E1772" i="19"/>
  <c r="E1773" i="19"/>
  <c r="E1774" i="19"/>
  <c r="E1775" i="19"/>
  <c r="E1776" i="19"/>
  <c r="E1777" i="19"/>
  <c r="E1778" i="19"/>
  <c r="E1779" i="19"/>
  <c r="E1780" i="19"/>
  <c r="E1781" i="19"/>
  <c r="E1782" i="19"/>
  <c r="E1783" i="19"/>
  <c r="E1784" i="19"/>
  <c r="E1785" i="19"/>
  <c r="E1786" i="19"/>
  <c r="E1787" i="19"/>
  <c r="E1788" i="19"/>
  <c r="E1789" i="19"/>
  <c r="E1790" i="19"/>
  <c r="E1791" i="19"/>
  <c r="E1792" i="19"/>
  <c r="E1793" i="19"/>
  <c r="E1794" i="19"/>
  <c r="E1795" i="19"/>
  <c r="E1796" i="19"/>
  <c r="E1797" i="19"/>
  <c r="E1798" i="19"/>
  <c r="E1799" i="19"/>
  <c r="E1800" i="19"/>
  <c r="E1801" i="19"/>
  <c r="E1802" i="19"/>
  <c r="E1803" i="19"/>
  <c r="E1804" i="19"/>
  <c r="E1805" i="19"/>
  <c r="E1806" i="19"/>
  <c r="E1807" i="19"/>
  <c r="E1808" i="19"/>
  <c r="E1809" i="19"/>
  <c r="E1810" i="19"/>
  <c r="E1811" i="19"/>
  <c r="E1812" i="19"/>
  <c r="E1813" i="19"/>
  <c r="E1814" i="19"/>
  <c r="E1815" i="19"/>
  <c r="E1816" i="19"/>
  <c r="E1817" i="19"/>
  <c r="E1818" i="19"/>
  <c r="E1819" i="19"/>
  <c r="E1820" i="19"/>
  <c r="E1821" i="19"/>
  <c r="E1822" i="19"/>
  <c r="E1823" i="19"/>
  <c r="E1824" i="19"/>
  <c r="E1825" i="19"/>
  <c r="E1826" i="19"/>
  <c r="E1827" i="19"/>
  <c r="E1828" i="19"/>
  <c r="E1829" i="19"/>
  <c r="E1830" i="19"/>
  <c r="E1831" i="19"/>
  <c r="E1832" i="19"/>
  <c r="E1833" i="19"/>
  <c r="E1834" i="19"/>
  <c r="E1835" i="19"/>
  <c r="E1836" i="19"/>
  <c r="E1837" i="19"/>
  <c r="E1838" i="19"/>
  <c r="E1839" i="19"/>
  <c r="E1840" i="19"/>
  <c r="E1841" i="19"/>
  <c r="E1842" i="19"/>
  <c r="E1843" i="19"/>
  <c r="E1844" i="19"/>
  <c r="E1845" i="19"/>
  <c r="E1846" i="19"/>
  <c r="E1847" i="19"/>
  <c r="E1848" i="19"/>
  <c r="E1849" i="19"/>
  <c r="E1850" i="19"/>
  <c r="E1851" i="19"/>
  <c r="E1852" i="19"/>
  <c r="E1853" i="19"/>
  <c r="E1854" i="19"/>
  <c r="E1855" i="19"/>
  <c r="E1856" i="19"/>
  <c r="E1857" i="19"/>
  <c r="E1858" i="19"/>
  <c r="E1859" i="19"/>
  <c r="E1860" i="19"/>
  <c r="E1861" i="19"/>
  <c r="E1862" i="19"/>
  <c r="E1863" i="19"/>
  <c r="E1864" i="19"/>
  <c r="E1865" i="19"/>
  <c r="E1866" i="19"/>
  <c r="E1867" i="19"/>
  <c r="E1868" i="19"/>
  <c r="E1869" i="19"/>
  <c r="E1870" i="19"/>
  <c r="E1871" i="19"/>
  <c r="E1872" i="19"/>
  <c r="E1873" i="19"/>
  <c r="E1874" i="19"/>
  <c r="E1875" i="19"/>
  <c r="E1876" i="19"/>
  <c r="E1877" i="19"/>
  <c r="E1878" i="19"/>
  <c r="E1879" i="19"/>
  <c r="E1880" i="19"/>
  <c r="E1881" i="19"/>
  <c r="E1882" i="19"/>
  <c r="E1883" i="19"/>
  <c r="E1884" i="19"/>
  <c r="E1885" i="19"/>
  <c r="E1886" i="19"/>
  <c r="E1887" i="19"/>
  <c r="E1888" i="19"/>
  <c r="E1889" i="19"/>
  <c r="E1890" i="19"/>
  <c r="E1891" i="19"/>
  <c r="E1892" i="19"/>
  <c r="E1893" i="19"/>
  <c r="E1894" i="19"/>
  <c r="E1895" i="19"/>
  <c r="E1896" i="19"/>
  <c r="E1897" i="19"/>
  <c r="E1898" i="19"/>
  <c r="E1899" i="19"/>
  <c r="E1900" i="19"/>
  <c r="E1901" i="19"/>
  <c r="E1902" i="19"/>
  <c r="E1903" i="19"/>
  <c r="E1904" i="19"/>
  <c r="E1905" i="19"/>
  <c r="E1906" i="19"/>
  <c r="E1907" i="19"/>
  <c r="E1908" i="19"/>
  <c r="E1909" i="19"/>
  <c r="E1910" i="19"/>
  <c r="E1911" i="19"/>
  <c r="E1912" i="19"/>
  <c r="E1913" i="19"/>
  <c r="E1914" i="19"/>
  <c r="E1915" i="19"/>
  <c r="E1916" i="19"/>
  <c r="E1917" i="19"/>
  <c r="E1918" i="19"/>
  <c r="E1919" i="19"/>
  <c r="E1920" i="19"/>
  <c r="E1921" i="19"/>
  <c r="E1922" i="19"/>
  <c r="E1923" i="19"/>
  <c r="E1924" i="19"/>
  <c r="E1925" i="19"/>
  <c r="E1926" i="19"/>
  <c r="E1927" i="19"/>
  <c r="E1928" i="19"/>
  <c r="E1929" i="19"/>
  <c r="E1930" i="19"/>
  <c r="E1931" i="19"/>
  <c r="E1932" i="19"/>
  <c r="E1933" i="19"/>
  <c r="E1934" i="19"/>
  <c r="E1935" i="19"/>
  <c r="E1936" i="19"/>
  <c r="E1937" i="19"/>
  <c r="E1938" i="19"/>
  <c r="E1939" i="19"/>
  <c r="E1940" i="19"/>
  <c r="E1941" i="19"/>
  <c r="E1942" i="19"/>
  <c r="E1943" i="19"/>
  <c r="E1944" i="19"/>
  <c r="E1945" i="19"/>
  <c r="E1946" i="19"/>
  <c r="E1947" i="19"/>
  <c r="E1948" i="19"/>
  <c r="E1949" i="19"/>
  <c r="E1950" i="19"/>
  <c r="E1951" i="19"/>
  <c r="E1952" i="19"/>
  <c r="E1953" i="19"/>
  <c r="E1954" i="19"/>
  <c r="E1955" i="19"/>
  <c r="E1956" i="19"/>
  <c r="E1957" i="19"/>
  <c r="E1958" i="19"/>
  <c r="E1959" i="19"/>
  <c r="E1960" i="19"/>
  <c r="E1961" i="19"/>
  <c r="E1962" i="19"/>
  <c r="E1963" i="19"/>
  <c r="E1964" i="19"/>
  <c r="E1965" i="19"/>
  <c r="E1966" i="19"/>
  <c r="E1967" i="19"/>
  <c r="E1968" i="19"/>
  <c r="E1969" i="19"/>
  <c r="E1970" i="19"/>
  <c r="E1971" i="19"/>
  <c r="E1972" i="19"/>
  <c r="E1973" i="19"/>
  <c r="E1974" i="19"/>
  <c r="E1975" i="19"/>
  <c r="E1976" i="19"/>
  <c r="E1977" i="19"/>
  <c r="E1978" i="19"/>
  <c r="E1979" i="19"/>
  <c r="E1980" i="19"/>
  <c r="E1981" i="19"/>
  <c r="E1982" i="19"/>
  <c r="E1983" i="19"/>
  <c r="E1984" i="19"/>
  <c r="E1985" i="19"/>
  <c r="E1986" i="19"/>
  <c r="E1987" i="19"/>
  <c r="E1988" i="19"/>
  <c r="E1989" i="19"/>
  <c r="E1990" i="19"/>
  <c r="E1991" i="19"/>
  <c r="E1992" i="19"/>
  <c r="E1993" i="19"/>
  <c r="E1994" i="19"/>
  <c r="E1995" i="19"/>
  <c r="E1996" i="19"/>
  <c r="E1997" i="19"/>
  <c r="E1998" i="19"/>
  <c r="E1999" i="19"/>
  <c r="E2000" i="19"/>
  <c r="E2001" i="19"/>
  <c r="E2002" i="19"/>
  <c r="E2003" i="19"/>
  <c r="E2004" i="19"/>
  <c r="E2005" i="19"/>
  <c r="E2006" i="19"/>
  <c r="E2007" i="19"/>
  <c r="E2008" i="19"/>
  <c r="E2009" i="19"/>
  <c r="E2010" i="19"/>
  <c r="E2011" i="19"/>
  <c r="E2012" i="19"/>
  <c r="E2013" i="19"/>
  <c r="E2014" i="19"/>
  <c r="E2015" i="19"/>
  <c r="E2016" i="19"/>
  <c r="E2017" i="19"/>
  <c r="E2018" i="19"/>
  <c r="E2019" i="19"/>
  <c r="E2020" i="19"/>
  <c r="E2021" i="19"/>
  <c r="E2022" i="19"/>
  <c r="E2023" i="19"/>
  <c r="E2024" i="19"/>
  <c r="E2025" i="19"/>
  <c r="E2026" i="19"/>
  <c r="E2027" i="19"/>
  <c r="E2028" i="19"/>
  <c r="E2029" i="19"/>
  <c r="E2030" i="19"/>
  <c r="E2031" i="19"/>
  <c r="E2032" i="19"/>
  <c r="E2033" i="19"/>
  <c r="E2034" i="19"/>
  <c r="E2035" i="19"/>
  <c r="E2036" i="19"/>
  <c r="E2037" i="19"/>
  <c r="E2038" i="19"/>
  <c r="E2039" i="19"/>
  <c r="E2040" i="19"/>
  <c r="E2041" i="19"/>
  <c r="E2042" i="19"/>
  <c r="E2043" i="19"/>
  <c r="E2044" i="19"/>
  <c r="E2045" i="19"/>
  <c r="E2046" i="19"/>
  <c r="E2047" i="19"/>
  <c r="E2048" i="19"/>
  <c r="E2049" i="19"/>
  <c r="E2050" i="19"/>
  <c r="E2051" i="19"/>
  <c r="E2052" i="19"/>
  <c r="E2053" i="19"/>
  <c r="E2054" i="19"/>
  <c r="E2055" i="19"/>
  <c r="E2056" i="19"/>
  <c r="E2057" i="19"/>
  <c r="E2058" i="19"/>
  <c r="E2059" i="19"/>
  <c r="E2060" i="19"/>
  <c r="E2061" i="19"/>
  <c r="E2062" i="19"/>
  <c r="E2063" i="19"/>
  <c r="E2064" i="19"/>
  <c r="E2065" i="19"/>
  <c r="E2066" i="19"/>
  <c r="E2067" i="19"/>
  <c r="E2068" i="19"/>
  <c r="E2069" i="19"/>
  <c r="E2070" i="19"/>
  <c r="E2071" i="19"/>
  <c r="E2072" i="19"/>
  <c r="E2073" i="19"/>
  <c r="E2074" i="19"/>
  <c r="E2075" i="19"/>
  <c r="E2076" i="19"/>
  <c r="E2077" i="19"/>
  <c r="E2078" i="19"/>
  <c r="E2079" i="19"/>
  <c r="E2080" i="19"/>
  <c r="E2081" i="19"/>
  <c r="E2082" i="19"/>
  <c r="E2083" i="19"/>
  <c r="E2084" i="19"/>
  <c r="E2085" i="19"/>
  <c r="E2086" i="19"/>
  <c r="E2087" i="19"/>
  <c r="E2088" i="19"/>
  <c r="E2089" i="19"/>
  <c r="E2090" i="19"/>
  <c r="E2091" i="19"/>
  <c r="E2092" i="19"/>
  <c r="E2093" i="19"/>
  <c r="E2094" i="19"/>
  <c r="E2095" i="19"/>
  <c r="E2096" i="19"/>
  <c r="E2097" i="19"/>
  <c r="E2098" i="19"/>
  <c r="E2099" i="19"/>
  <c r="E2100" i="19"/>
  <c r="E2101" i="19"/>
  <c r="E2102" i="19"/>
  <c r="E2103" i="19"/>
  <c r="E2104" i="19"/>
  <c r="E2105" i="19"/>
  <c r="E2106" i="19"/>
  <c r="E2107" i="19"/>
  <c r="E2108" i="19"/>
  <c r="E2109" i="19"/>
  <c r="E2110" i="19"/>
  <c r="E2111" i="19"/>
  <c r="E2112" i="19"/>
  <c r="E2113" i="19"/>
  <c r="E2114" i="19"/>
  <c r="E2115" i="19"/>
  <c r="E2116" i="19"/>
  <c r="E2117" i="19"/>
  <c r="E2118" i="19"/>
  <c r="E2119" i="19"/>
  <c r="E2120" i="19"/>
  <c r="E2121" i="19"/>
  <c r="E2122" i="19"/>
  <c r="E2123" i="19"/>
  <c r="E2124" i="19"/>
  <c r="E2125" i="19"/>
  <c r="E2126" i="19"/>
  <c r="E2127" i="19"/>
  <c r="E2128" i="19"/>
  <c r="E2129" i="19"/>
  <c r="E2130" i="19"/>
  <c r="E2131" i="19"/>
  <c r="E2132" i="19"/>
  <c r="E2133" i="19"/>
  <c r="E2134" i="19"/>
  <c r="E2135" i="19"/>
  <c r="E2136" i="19"/>
  <c r="E2137" i="19"/>
  <c r="E2138" i="19"/>
  <c r="E2139" i="19"/>
  <c r="E2140" i="19"/>
  <c r="E2141" i="19"/>
  <c r="E2142" i="19"/>
  <c r="E2143" i="19"/>
  <c r="E2144" i="19"/>
  <c r="E2145" i="19"/>
  <c r="E2146" i="19"/>
  <c r="E2147" i="19"/>
  <c r="E2148" i="19"/>
  <c r="E2149" i="19"/>
  <c r="E2150" i="19"/>
  <c r="E2151" i="19"/>
  <c r="E2152" i="19"/>
  <c r="E2153" i="19"/>
  <c r="E2154" i="19"/>
  <c r="E2155" i="19"/>
  <c r="E2156" i="19"/>
  <c r="E2157" i="19"/>
  <c r="E2158" i="19"/>
  <c r="E2159" i="19"/>
  <c r="E2160" i="19"/>
  <c r="E2161" i="19"/>
  <c r="E2162" i="19"/>
  <c r="E2163" i="19"/>
  <c r="E2164" i="19"/>
  <c r="E2165" i="19"/>
  <c r="E2166" i="19"/>
  <c r="E2167" i="19"/>
  <c r="E2168" i="19"/>
  <c r="E2169" i="19"/>
  <c r="E2170" i="19"/>
  <c r="E2171" i="19"/>
  <c r="E2172" i="19"/>
  <c r="E2173" i="19"/>
  <c r="E2174" i="19"/>
  <c r="E2175" i="19"/>
  <c r="E2176" i="19"/>
  <c r="E2177" i="19"/>
  <c r="E2178" i="19"/>
  <c r="E2179" i="19"/>
  <c r="E2180" i="19"/>
  <c r="E2181" i="19"/>
  <c r="E2182" i="19"/>
  <c r="E2183" i="19"/>
  <c r="E2184" i="19"/>
  <c r="E2185" i="19"/>
  <c r="E2186" i="19"/>
  <c r="E2187" i="19"/>
  <c r="E2188" i="19"/>
  <c r="E2189" i="19"/>
  <c r="E2190" i="19"/>
  <c r="E2191" i="19"/>
  <c r="E2192" i="19"/>
  <c r="E2193" i="19"/>
  <c r="E2194" i="19"/>
  <c r="E2195" i="19"/>
  <c r="E2196" i="19"/>
  <c r="E2197" i="19"/>
  <c r="E2198" i="19"/>
  <c r="E2199" i="19"/>
  <c r="E2200" i="19"/>
  <c r="E2201" i="19"/>
  <c r="E2202" i="19"/>
  <c r="E2203" i="19"/>
  <c r="E2204" i="19"/>
  <c r="E2205" i="19"/>
  <c r="E2206" i="19"/>
  <c r="E2207" i="19"/>
  <c r="E2208" i="19"/>
  <c r="E2209" i="19"/>
  <c r="E2210" i="19"/>
  <c r="E2211" i="19"/>
  <c r="E2212" i="19"/>
  <c r="E2213" i="19"/>
  <c r="E2214" i="19"/>
  <c r="E2215" i="19"/>
  <c r="E2216" i="19"/>
  <c r="E2217" i="19"/>
  <c r="E2218" i="19"/>
  <c r="E2219" i="19"/>
  <c r="E2220" i="19"/>
  <c r="E2221" i="19"/>
  <c r="E2222" i="19"/>
  <c r="E2223" i="19"/>
  <c r="E2224" i="19"/>
  <c r="E2225" i="19"/>
  <c r="E2226" i="19"/>
  <c r="E2227" i="19"/>
  <c r="E2228" i="19"/>
  <c r="E2229" i="19"/>
  <c r="E2230" i="19"/>
  <c r="E2231" i="19"/>
  <c r="E2232" i="19"/>
  <c r="E2233" i="19"/>
  <c r="E2234" i="19"/>
  <c r="E2235" i="19"/>
  <c r="E2236" i="19"/>
  <c r="E2237" i="19"/>
  <c r="E2238" i="19"/>
  <c r="E2239" i="19"/>
  <c r="E2240" i="19"/>
  <c r="E2241" i="19"/>
  <c r="E2242" i="19"/>
  <c r="E2243" i="19"/>
  <c r="E2244" i="19"/>
  <c r="E2245" i="19"/>
  <c r="E2246" i="19"/>
  <c r="E2247" i="19"/>
  <c r="E2248" i="19"/>
  <c r="E2249" i="19"/>
  <c r="E2250" i="19"/>
  <c r="E2251" i="19"/>
  <c r="E2252" i="19"/>
  <c r="E2253" i="19"/>
  <c r="E2254" i="19"/>
  <c r="E2255" i="19"/>
  <c r="E2256" i="19"/>
  <c r="E2257" i="19"/>
  <c r="E2258" i="19"/>
  <c r="E2259" i="19"/>
  <c r="E2260" i="19"/>
  <c r="E2261" i="19"/>
  <c r="E2262" i="19"/>
  <c r="E2263" i="19"/>
  <c r="E2264" i="19"/>
  <c r="E2265" i="19"/>
  <c r="E2266" i="19"/>
  <c r="E2267" i="19"/>
  <c r="E2268" i="19"/>
  <c r="E2269" i="19"/>
  <c r="E2270" i="19"/>
  <c r="E2271" i="19"/>
  <c r="E2272" i="19"/>
  <c r="E2273" i="19"/>
  <c r="E2274" i="19"/>
  <c r="E2275" i="19"/>
  <c r="E2276" i="19"/>
  <c r="E2277" i="19"/>
  <c r="E2278" i="19"/>
  <c r="E2279" i="19"/>
  <c r="E2280" i="19"/>
  <c r="E2281" i="19"/>
  <c r="E2282" i="19"/>
  <c r="E2283" i="19"/>
  <c r="E2284" i="19"/>
  <c r="E2285" i="19"/>
  <c r="E2286" i="19"/>
  <c r="E2287" i="19"/>
  <c r="E2288" i="19"/>
  <c r="E2289" i="19"/>
  <c r="E2290" i="19"/>
  <c r="E2291" i="19"/>
  <c r="E2292" i="19"/>
  <c r="E2293" i="19"/>
  <c r="E2294" i="19"/>
  <c r="E2295" i="19"/>
  <c r="E2296" i="19"/>
  <c r="E2297" i="19"/>
  <c r="E2298" i="19"/>
  <c r="E2299" i="19"/>
  <c r="E2300" i="19"/>
  <c r="E2301" i="19"/>
  <c r="E2302" i="19"/>
  <c r="E2303" i="19"/>
  <c r="E2304" i="19"/>
  <c r="E2305" i="19"/>
  <c r="E2306" i="19"/>
  <c r="E2307" i="19"/>
  <c r="E2308" i="19"/>
  <c r="E2309" i="19"/>
  <c r="E2310" i="19"/>
  <c r="E2311" i="19"/>
  <c r="E2312" i="19"/>
  <c r="E2313" i="19"/>
  <c r="E2314" i="19"/>
  <c r="E2315" i="19"/>
  <c r="E2316" i="19"/>
  <c r="E2317" i="19"/>
  <c r="E2318" i="19"/>
  <c r="E2319" i="19"/>
  <c r="E2320" i="19"/>
  <c r="E2321" i="19"/>
  <c r="E2322" i="19"/>
  <c r="E2323" i="19"/>
  <c r="E2324" i="19"/>
  <c r="E2325" i="19"/>
  <c r="E2326" i="19"/>
  <c r="E2327" i="19"/>
  <c r="E2328" i="19"/>
  <c r="E2329" i="19"/>
  <c r="E2330" i="19"/>
  <c r="E2331" i="19"/>
  <c r="E2332" i="19"/>
  <c r="E2333" i="19"/>
  <c r="E2334" i="19"/>
  <c r="E2335" i="19"/>
  <c r="E2336" i="19"/>
  <c r="E2337" i="19"/>
  <c r="E2338" i="19"/>
  <c r="E2339" i="19"/>
  <c r="E2340" i="19"/>
  <c r="E2341" i="19"/>
  <c r="E2342" i="19"/>
  <c r="E2343" i="19"/>
  <c r="E2344" i="19"/>
  <c r="E2345" i="19"/>
  <c r="E2346" i="19"/>
  <c r="E2347" i="19"/>
  <c r="E2348" i="19"/>
  <c r="E2349" i="19"/>
  <c r="E2350" i="19"/>
  <c r="E2351" i="19"/>
  <c r="E2352" i="19"/>
  <c r="E2353" i="19"/>
  <c r="E2354" i="19"/>
  <c r="E2355" i="19"/>
  <c r="E2356" i="19"/>
  <c r="E2357" i="19"/>
  <c r="E2358" i="19"/>
  <c r="E2359" i="19"/>
  <c r="E2360" i="19"/>
  <c r="E2361" i="19"/>
  <c r="E2362" i="19"/>
  <c r="E2363" i="19"/>
  <c r="E2364" i="19"/>
  <c r="E2365" i="19"/>
  <c r="E2366" i="19"/>
  <c r="E2367" i="19"/>
  <c r="E2368" i="19"/>
  <c r="E2369" i="19"/>
  <c r="E2370" i="19"/>
  <c r="E2371" i="19"/>
  <c r="E2372" i="19"/>
  <c r="E2373" i="19"/>
  <c r="E2374" i="19"/>
  <c r="E2375" i="19"/>
  <c r="E2376" i="19"/>
  <c r="E2377" i="19"/>
  <c r="E2378" i="19"/>
  <c r="E2379" i="19"/>
  <c r="E2380" i="19"/>
  <c r="E2381" i="19"/>
  <c r="E2382" i="19"/>
  <c r="E2383" i="19"/>
  <c r="E2384" i="19"/>
  <c r="E2385" i="19"/>
  <c r="E2386" i="19"/>
  <c r="E2387" i="19"/>
  <c r="E2388" i="19"/>
  <c r="E2389" i="19"/>
  <c r="E2390" i="19"/>
  <c r="E2391" i="19"/>
  <c r="E2392" i="19"/>
  <c r="E2393" i="19"/>
  <c r="E2394" i="19"/>
  <c r="E2395" i="19"/>
  <c r="E2396" i="19"/>
  <c r="E2397" i="19"/>
  <c r="E2398" i="19"/>
  <c r="E2399" i="19"/>
  <c r="E2400" i="19"/>
  <c r="E2401" i="19"/>
  <c r="E2402" i="19"/>
  <c r="E2403" i="19"/>
  <c r="E2404" i="19"/>
  <c r="E2405" i="19"/>
  <c r="E2406" i="19"/>
  <c r="E2407" i="19"/>
  <c r="E2408" i="19"/>
  <c r="E2409" i="19"/>
  <c r="E2410" i="19"/>
  <c r="E2411" i="19"/>
  <c r="E2412" i="19"/>
  <c r="E2413" i="19"/>
  <c r="E2414" i="19"/>
  <c r="E2415" i="19"/>
  <c r="E2416" i="19"/>
  <c r="E2417" i="19"/>
  <c r="E2418" i="19"/>
  <c r="E2419" i="19"/>
  <c r="E2420" i="19"/>
  <c r="E2421" i="19"/>
  <c r="E2422" i="19"/>
  <c r="E2423" i="19"/>
  <c r="E2424" i="19"/>
  <c r="E2425" i="19"/>
  <c r="E2426" i="19"/>
  <c r="E2427" i="19"/>
  <c r="E2428" i="19"/>
  <c r="E2429" i="19"/>
  <c r="E2430" i="19"/>
  <c r="E2431" i="19"/>
  <c r="E2432" i="19"/>
  <c r="E2433" i="19"/>
  <c r="E2434" i="19"/>
  <c r="E2435" i="19"/>
  <c r="E2436" i="19"/>
  <c r="E2437" i="19"/>
  <c r="E2438" i="19"/>
  <c r="E2439" i="19"/>
  <c r="E2440" i="19"/>
  <c r="E2441" i="19"/>
  <c r="E2442" i="19"/>
  <c r="E2443" i="19"/>
  <c r="E2444" i="19"/>
  <c r="E2445" i="19"/>
  <c r="E2446" i="19"/>
  <c r="E2447" i="19"/>
  <c r="E2448" i="19"/>
  <c r="E2449" i="19"/>
  <c r="E2450" i="19"/>
  <c r="E2451" i="19"/>
  <c r="E2452" i="19"/>
  <c r="E2453" i="19"/>
  <c r="E2454" i="19"/>
  <c r="E2455" i="19"/>
  <c r="E2456" i="19"/>
  <c r="E2457" i="19"/>
  <c r="E2458" i="19"/>
  <c r="E2459" i="19"/>
  <c r="E2460" i="19"/>
  <c r="E2461" i="19"/>
  <c r="E2462" i="19"/>
  <c r="E2463" i="19"/>
  <c r="E2464" i="19"/>
  <c r="E2465" i="19"/>
  <c r="E2466" i="19"/>
  <c r="E2467" i="19"/>
  <c r="E2468" i="19"/>
  <c r="E2469" i="19"/>
  <c r="E2470" i="19"/>
  <c r="E2471" i="19"/>
  <c r="E2472" i="19"/>
  <c r="E2473" i="19"/>
  <c r="E2474" i="19"/>
  <c r="E2475" i="19"/>
  <c r="E2476" i="19"/>
  <c r="E2477" i="19"/>
  <c r="E2478" i="19"/>
  <c r="E2479" i="19"/>
  <c r="E2480" i="19"/>
  <c r="E2481" i="19"/>
  <c r="E2482" i="19"/>
  <c r="E2483" i="19"/>
  <c r="E2484" i="19"/>
  <c r="E2485" i="19"/>
  <c r="E2486" i="19"/>
  <c r="E2487" i="19"/>
  <c r="E2488" i="19"/>
  <c r="E2489" i="19"/>
  <c r="E2490" i="19"/>
  <c r="E2491" i="19"/>
  <c r="E2492" i="19"/>
  <c r="E2493" i="19"/>
  <c r="E2494" i="19"/>
  <c r="E2495" i="19"/>
  <c r="E2496" i="19"/>
  <c r="E2497" i="19"/>
  <c r="E2498" i="19"/>
  <c r="E2499" i="19"/>
  <c r="E2500" i="19"/>
  <c r="E2501" i="19"/>
  <c r="E2502" i="19"/>
  <c r="E2503" i="19"/>
  <c r="E2504" i="19"/>
  <c r="E2505" i="19"/>
  <c r="E2506" i="19"/>
  <c r="E2507" i="19"/>
  <c r="E2508" i="19"/>
  <c r="E2509" i="19"/>
  <c r="E2510" i="19"/>
  <c r="E2511" i="19"/>
  <c r="E2512" i="19"/>
  <c r="E2513" i="19"/>
  <c r="E2514" i="19"/>
  <c r="E2515" i="19"/>
  <c r="E2516" i="19"/>
  <c r="E2517" i="19"/>
  <c r="E2518" i="19"/>
  <c r="E2519" i="19"/>
  <c r="E2520" i="19"/>
  <c r="E2521" i="19"/>
  <c r="E2522" i="19"/>
  <c r="E2523" i="19"/>
  <c r="E2524" i="19"/>
  <c r="E2525" i="19"/>
  <c r="E2526" i="19"/>
  <c r="E2527" i="19"/>
  <c r="E2528" i="19"/>
  <c r="E2529" i="19"/>
  <c r="E2530" i="19"/>
  <c r="E2531" i="19"/>
  <c r="E2532" i="19"/>
  <c r="E2533" i="19"/>
  <c r="E2534" i="19"/>
  <c r="E2535" i="19"/>
  <c r="E2536" i="19"/>
  <c r="E2537" i="19"/>
  <c r="E2538" i="19"/>
  <c r="E2539" i="19"/>
  <c r="E2540" i="19"/>
  <c r="E2541" i="19"/>
  <c r="E2542" i="19"/>
  <c r="E2543" i="19"/>
  <c r="E2544" i="19"/>
  <c r="E2545" i="19"/>
  <c r="E2546" i="19"/>
  <c r="E2547" i="19"/>
  <c r="E2548" i="19"/>
  <c r="E2549" i="19"/>
  <c r="E2550" i="19"/>
  <c r="E2551" i="19"/>
  <c r="E2552" i="19"/>
  <c r="E2553" i="19"/>
  <c r="E2554" i="19"/>
  <c r="E2555" i="19"/>
  <c r="E2556" i="19"/>
  <c r="E2557" i="19"/>
  <c r="E2558" i="19"/>
  <c r="E2559" i="19"/>
  <c r="E2560" i="19"/>
  <c r="E2561" i="19"/>
  <c r="E2562" i="19"/>
  <c r="E2563" i="19"/>
  <c r="E2564" i="19"/>
  <c r="E2565" i="19"/>
  <c r="E2566" i="19"/>
  <c r="E2567" i="19"/>
  <c r="E2568" i="19"/>
  <c r="E2569" i="19"/>
  <c r="E2570" i="19"/>
  <c r="E2571" i="19"/>
  <c r="E2572" i="19"/>
  <c r="E2573" i="19"/>
  <c r="E2574" i="19"/>
  <c r="E2575" i="19"/>
  <c r="E2576" i="19"/>
  <c r="E2577" i="19"/>
  <c r="E2578" i="19"/>
  <c r="E2579" i="19"/>
  <c r="E2580" i="19"/>
  <c r="E2581" i="19"/>
  <c r="E2582" i="19"/>
  <c r="E2583" i="19"/>
  <c r="E2584" i="19"/>
  <c r="E2585" i="19"/>
  <c r="E2586" i="19"/>
  <c r="E2587" i="19"/>
  <c r="E2588" i="19"/>
  <c r="E2589" i="19"/>
  <c r="E2590" i="19"/>
  <c r="E2591" i="19"/>
  <c r="E2592" i="19"/>
  <c r="E2593" i="19"/>
  <c r="E2594" i="19"/>
  <c r="E2595" i="19"/>
  <c r="E2596" i="19"/>
  <c r="E2597" i="19"/>
  <c r="E2598" i="19"/>
  <c r="E2599" i="19"/>
  <c r="E2600" i="19"/>
  <c r="E2601" i="19"/>
  <c r="E2602" i="19"/>
  <c r="E2603" i="19"/>
  <c r="E2604" i="19"/>
  <c r="E2605" i="19"/>
  <c r="E2606" i="19"/>
  <c r="E2607" i="19"/>
  <c r="E2608" i="19"/>
  <c r="E2609" i="19"/>
  <c r="E2610" i="19"/>
  <c r="E2611" i="19"/>
  <c r="E2612" i="19"/>
  <c r="E2613" i="19"/>
  <c r="E2614" i="19"/>
  <c r="E2615" i="19"/>
  <c r="E2616" i="19"/>
  <c r="E2617" i="19"/>
  <c r="E2618" i="19"/>
  <c r="E2619" i="19"/>
  <c r="E2620" i="19"/>
  <c r="E2621" i="19"/>
  <c r="E2622" i="19"/>
  <c r="E2623" i="19"/>
  <c r="E2624" i="19"/>
  <c r="E2625" i="19"/>
  <c r="E2626" i="19"/>
  <c r="E2627" i="19"/>
  <c r="E2628" i="19"/>
  <c r="E2629" i="19"/>
  <c r="E2630" i="19"/>
  <c r="E2631" i="19"/>
  <c r="E2632" i="19"/>
  <c r="E2633" i="19"/>
  <c r="E2634" i="19"/>
  <c r="E2635" i="19"/>
  <c r="E2636" i="19"/>
  <c r="E2637" i="19"/>
  <c r="E2638" i="19"/>
  <c r="E2639" i="19"/>
  <c r="E2640" i="19"/>
  <c r="E2641" i="19"/>
  <c r="E2642" i="19"/>
  <c r="E2643" i="19"/>
  <c r="E2644" i="19"/>
  <c r="E2645" i="19"/>
  <c r="E2646" i="19"/>
  <c r="E2647" i="19"/>
  <c r="E2648" i="19"/>
  <c r="E2649" i="19"/>
  <c r="E2650" i="19"/>
  <c r="E2651" i="19"/>
  <c r="E2652" i="19"/>
  <c r="E2653" i="19"/>
  <c r="E2654" i="19"/>
  <c r="E2655" i="19"/>
  <c r="E2656" i="19"/>
  <c r="E2657" i="19"/>
  <c r="E2658" i="19"/>
  <c r="E2659" i="19"/>
  <c r="E2660" i="19"/>
  <c r="E2661" i="19"/>
  <c r="E2662" i="19"/>
  <c r="E2663" i="19"/>
  <c r="E2664" i="19"/>
  <c r="E2665" i="19"/>
  <c r="E2666" i="19"/>
  <c r="E2667" i="19"/>
  <c r="E2668" i="19"/>
  <c r="E2669" i="19"/>
  <c r="E2670" i="19"/>
  <c r="E2671" i="19"/>
  <c r="E2672" i="19"/>
  <c r="E2673" i="19"/>
  <c r="E2674" i="19"/>
  <c r="E2675" i="19"/>
  <c r="E2676" i="19"/>
  <c r="E2677" i="19"/>
  <c r="E2678" i="19"/>
  <c r="E2679" i="19"/>
  <c r="E2680" i="19"/>
  <c r="E2681" i="19"/>
  <c r="E2682" i="19"/>
  <c r="E2683" i="19"/>
  <c r="E2684" i="19"/>
  <c r="E2685" i="19"/>
  <c r="E2686" i="19"/>
  <c r="E2687" i="19"/>
  <c r="E2688" i="19"/>
  <c r="E2689" i="19"/>
  <c r="E2690" i="19"/>
  <c r="E2691" i="19"/>
  <c r="E2692" i="19"/>
  <c r="E2693" i="19"/>
  <c r="E2694" i="19"/>
  <c r="E2695" i="19"/>
  <c r="E2696" i="19"/>
  <c r="E2697" i="19"/>
  <c r="E2698" i="19"/>
  <c r="E2699" i="19"/>
  <c r="E2700" i="19"/>
  <c r="E2701" i="19"/>
  <c r="E2702" i="19"/>
  <c r="E2703" i="19"/>
  <c r="E2704" i="19"/>
  <c r="E2705" i="19"/>
  <c r="E2706" i="19"/>
  <c r="E2707" i="19"/>
  <c r="E2708" i="19"/>
  <c r="E2709" i="19"/>
  <c r="E2710" i="19"/>
  <c r="E2711" i="19"/>
  <c r="E2712" i="19"/>
  <c r="E2713" i="19"/>
  <c r="E2714" i="19"/>
  <c r="E2715" i="19"/>
  <c r="E2716" i="19"/>
  <c r="E2717" i="19"/>
  <c r="E2718" i="19"/>
  <c r="E2719" i="19"/>
  <c r="E2720" i="19"/>
  <c r="E2721" i="19"/>
  <c r="E2722" i="19"/>
  <c r="E2723" i="19"/>
  <c r="E2724" i="19"/>
  <c r="E2725" i="19"/>
  <c r="E2726" i="19"/>
  <c r="E2727" i="19"/>
  <c r="E2728" i="19"/>
  <c r="E2729" i="19"/>
  <c r="E2730" i="19"/>
  <c r="E2731" i="19"/>
  <c r="E2732" i="19"/>
  <c r="E2733" i="19"/>
  <c r="E2734" i="19"/>
  <c r="E2735" i="19"/>
  <c r="E2736" i="19"/>
  <c r="E2737" i="19"/>
  <c r="E2738" i="19"/>
  <c r="E2739" i="19"/>
  <c r="E2740" i="19"/>
  <c r="E2741" i="19"/>
  <c r="E2742" i="19"/>
  <c r="E2743" i="19"/>
  <c r="E2744" i="19"/>
  <c r="E2745" i="19"/>
  <c r="E2746" i="19"/>
  <c r="E2747" i="19"/>
  <c r="E2748" i="19"/>
  <c r="E2749" i="19"/>
  <c r="E2750" i="19"/>
  <c r="E2751" i="19"/>
  <c r="E2752" i="19"/>
  <c r="E2753" i="19"/>
  <c r="E2754" i="19"/>
  <c r="E2755" i="19"/>
  <c r="E2756" i="19"/>
  <c r="E2757" i="19"/>
  <c r="E2758" i="19"/>
  <c r="E2759" i="19"/>
  <c r="E2760" i="19"/>
  <c r="E2761" i="19"/>
  <c r="E2762" i="19"/>
  <c r="E2763" i="19"/>
  <c r="E2764" i="19"/>
  <c r="E2765" i="19"/>
  <c r="E2766" i="19"/>
  <c r="E2767" i="19"/>
  <c r="E2768" i="19"/>
  <c r="E2769" i="19"/>
  <c r="E2770" i="19"/>
  <c r="E2771" i="19"/>
  <c r="E2772" i="19"/>
  <c r="E2773" i="19"/>
  <c r="E2774" i="19"/>
  <c r="E2775" i="19"/>
  <c r="E2776" i="19"/>
  <c r="E2777" i="19"/>
  <c r="E2778" i="19"/>
  <c r="E2779" i="19"/>
  <c r="E2780" i="19"/>
  <c r="E2781" i="19"/>
  <c r="E2782" i="19"/>
  <c r="E2783" i="19"/>
  <c r="E2784" i="19"/>
  <c r="E2785" i="19"/>
  <c r="E2786" i="19"/>
  <c r="E2787" i="19"/>
  <c r="E2788" i="19"/>
  <c r="E2789" i="19"/>
  <c r="E2790" i="19"/>
  <c r="E2791" i="19"/>
  <c r="E2792" i="19"/>
  <c r="E2793" i="19"/>
  <c r="E2794" i="19"/>
  <c r="E2795" i="19"/>
  <c r="E2796" i="19"/>
  <c r="E2797" i="19"/>
  <c r="E2798" i="19"/>
  <c r="E2799" i="19"/>
  <c r="E2800" i="19"/>
  <c r="E2801" i="19"/>
  <c r="E2802" i="19"/>
  <c r="E2803" i="19"/>
  <c r="E2804" i="19"/>
  <c r="E2805" i="19"/>
  <c r="E2806" i="19"/>
  <c r="E2807" i="19"/>
  <c r="E2808" i="19"/>
  <c r="E2809" i="19"/>
  <c r="E2810" i="19"/>
  <c r="E2811" i="19"/>
  <c r="E2812" i="19"/>
  <c r="E2813" i="19"/>
  <c r="E2814" i="19"/>
  <c r="E2815" i="19"/>
  <c r="E2816" i="19"/>
  <c r="E2817" i="19"/>
  <c r="E2818" i="19"/>
  <c r="E2819" i="19"/>
  <c r="E2820" i="19"/>
  <c r="E2821" i="19"/>
  <c r="E2822" i="19"/>
  <c r="E2823" i="19"/>
  <c r="E2824" i="19"/>
  <c r="E2825" i="19"/>
  <c r="E2826" i="19"/>
  <c r="E2827" i="19"/>
  <c r="E2828" i="19"/>
  <c r="E2829" i="19"/>
  <c r="E2830" i="19"/>
  <c r="E2831" i="19"/>
  <c r="E2832" i="19"/>
  <c r="E2833" i="19"/>
  <c r="E2834" i="19"/>
  <c r="E2835" i="19"/>
  <c r="E2836" i="19"/>
  <c r="E2837" i="19"/>
  <c r="E2838" i="19"/>
  <c r="E2839" i="19"/>
  <c r="E2840" i="19"/>
  <c r="E2841" i="19"/>
  <c r="E2842" i="19"/>
  <c r="E2843" i="19"/>
  <c r="E2844" i="19"/>
  <c r="E2845" i="19"/>
  <c r="E2846" i="19"/>
  <c r="E2847" i="19"/>
  <c r="E2848" i="19"/>
  <c r="E2849" i="19"/>
  <c r="E2850" i="19"/>
  <c r="E2851" i="19"/>
  <c r="E2852" i="19"/>
  <c r="E2853" i="19"/>
  <c r="E2854" i="19"/>
  <c r="E2855" i="19"/>
  <c r="E2856" i="19"/>
  <c r="E2857" i="19"/>
  <c r="E2858" i="19"/>
  <c r="E2859" i="19"/>
  <c r="E2860" i="19"/>
  <c r="E2861" i="19"/>
  <c r="E2862" i="19"/>
  <c r="E2863" i="19"/>
  <c r="E2864" i="19"/>
  <c r="E2865" i="19"/>
  <c r="E2866" i="19"/>
  <c r="E2867" i="19"/>
  <c r="E2868" i="19"/>
  <c r="E2869" i="19"/>
  <c r="E2870" i="19"/>
  <c r="E2871" i="19"/>
  <c r="E2872" i="19"/>
  <c r="E2873" i="19"/>
  <c r="E2874" i="19"/>
  <c r="E2875" i="19"/>
  <c r="E2876" i="19"/>
  <c r="E2877" i="19"/>
  <c r="E2878" i="19"/>
  <c r="E2879" i="19"/>
  <c r="E2880" i="19"/>
  <c r="E2881" i="19"/>
  <c r="E2882" i="19"/>
  <c r="E2883" i="19"/>
  <c r="E2884" i="19"/>
  <c r="E2885" i="19"/>
  <c r="E2886" i="19"/>
  <c r="E2887" i="19"/>
  <c r="E2888" i="19"/>
  <c r="E2889" i="19"/>
  <c r="E2890" i="19"/>
  <c r="E2891" i="19"/>
  <c r="E2892" i="19"/>
  <c r="E2893" i="19"/>
  <c r="E2894" i="19"/>
  <c r="E2895" i="19"/>
  <c r="E2896" i="19"/>
  <c r="E2897" i="19"/>
  <c r="E2898" i="19"/>
  <c r="E2899" i="19"/>
  <c r="E2900" i="19"/>
  <c r="E2901" i="19"/>
  <c r="E2902" i="19"/>
  <c r="E2903" i="19"/>
  <c r="E2904" i="19"/>
  <c r="E2905" i="19"/>
  <c r="E2906" i="19"/>
  <c r="E2907" i="19"/>
  <c r="E2908" i="19"/>
  <c r="E2909" i="19"/>
  <c r="E2910" i="19"/>
  <c r="E2911" i="19"/>
  <c r="E2912" i="19"/>
  <c r="E2913" i="19"/>
  <c r="E2914" i="19"/>
  <c r="E2915" i="19"/>
  <c r="E2916" i="19"/>
  <c r="E2917" i="19"/>
  <c r="E2918" i="19"/>
  <c r="E2919" i="19"/>
  <c r="E2920" i="19"/>
  <c r="E2921" i="19"/>
  <c r="E2922" i="19"/>
  <c r="E2923" i="19"/>
  <c r="E2924" i="19"/>
  <c r="E2925" i="19"/>
  <c r="E2926" i="19"/>
  <c r="E2927" i="19"/>
  <c r="E2928" i="19"/>
  <c r="E2929" i="19"/>
  <c r="E2930" i="19"/>
  <c r="E2931" i="19"/>
  <c r="E2932" i="19"/>
  <c r="E2933" i="19"/>
  <c r="E2934" i="19"/>
  <c r="E2935" i="19"/>
  <c r="E2936" i="19"/>
  <c r="E2937" i="19"/>
  <c r="E2938" i="19"/>
  <c r="E2939" i="19"/>
  <c r="E2940" i="19"/>
  <c r="E2941" i="19"/>
  <c r="E2942" i="19"/>
  <c r="E2943" i="19"/>
  <c r="E2944" i="19"/>
  <c r="E2945" i="19"/>
  <c r="E2946" i="19"/>
  <c r="E2947" i="19"/>
  <c r="E4" i="19"/>
  <c r="O14" i="1"/>
  <c r="O18" i="20" l="1"/>
  <c r="O19" i="20"/>
  <c r="O14" i="20"/>
  <c r="K22" i="20"/>
  <c r="O17" i="20"/>
  <c r="O15" i="20"/>
  <c r="O16" i="20"/>
  <c r="K20" i="20"/>
  <c r="N20" i="20"/>
  <c r="O13" i="20"/>
  <c r="K30" i="20"/>
  <c r="G7" i="20"/>
  <c r="R7" i="20" s="1"/>
  <c r="K21" i="20"/>
  <c r="K42" i="20" s="1"/>
  <c r="M20" i="20"/>
  <c r="O12" i="20"/>
  <c r="G6" i="20"/>
  <c r="R6" i="20" s="1"/>
  <c r="L20" i="20"/>
  <c r="J2" i="26"/>
  <c r="S3" i="26"/>
  <c r="J3" i="26"/>
  <c r="S2" i="26"/>
  <c r="K24" i="20"/>
  <c r="K36" i="19"/>
  <c r="M19" i="19"/>
  <c r="D312" i="18"/>
  <c r="R19" i="24"/>
  <c r="N37" i="20"/>
  <c r="N36" i="20"/>
  <c r="K53" i="20" s="1"/>
  <c r="K39" i="20"/>
  <c r="K38" i="20"/>
  <c r="K52" i="20" s="1"/>
  <c r="G13" i="19"/>
  <c r="R13" i="19" s="1"/>
  <c r="G24" i="19"/>
  <c r="R24" i="19" s="1"/>
  <c r="G32" i="19"/>
  <c r="R32" i="19" s="1"/>
  <c r="G41" i="19"/>
  <c r="R41" i="19" s="1"/>
  <c r="G6" i="19"/>
  <c r="R6" i="19" s="1"/>
  <c r="G21" i="19"/>
  <c r="R21" i="19" s="1"/>
  <c r="G28" i="19"/>
  <c r="R28" i="19" s="1"/>
  <c r="G37" i="19"/>
  <c r="R37" i="19" s="1"/>
  <c r="G14" i="19"/>
  <c r="R14" i="19" s="1"/>
  <c r="G18" i="19"/>
  <c r="R18" i="19" s="1"/>
  <c r="G25" i="19"/>
  <c r="R25" i="19" s="1"/>
  <c r="G35" i="19"/>
  <c r="R35" i="19" s="1"/>
  <c r="G44" i="19"/>
  <c r="R44" i="19" s="1"/>
  <c r="G8" i="19"/>
  <c r="R8" i="19" s="1"/>
  <c r="G17" i="19"/>
  <c r="R17" i="19" s="1"/>
  <c r="G30" i="19"/>
  <c r="R30" i="19" s="1"/>
  <c r="G40" i="19"/>
  <c r="R40" i="19" s="1"/>
  <c r="G11" i="19"/>
  <c r="R11" i="19" s="1"/>
  <c r="G19" i="19"/>
  <c r="R19" i="19" s="1"/>
  <c r="G27" i="19"/>
  <c r="R27" i="19" s="1"/>
  <c r="G36" i="19"/>
  <c r="R36" i="19" s="1"/>
  <c r="G43" i="19"/>
  <c r="R43" i="19" s="1"/>
  <c r="G12" i="19"/>
  <c r="R12" i="19" s="1"/>
  <c r="G23" i="19"/>
  <c r="R23" i="19" s="1"/>
  <c r="G33" i="19"/>
  <c r="R33" i="19" s="1"/>
  <c r="G46" i="19"/>
  <c r="R46" i="19" s="1"/>
  <c r="G9" i="19"/>
  <c r="R9" i="19" s="1"/>
  <c r="G16" i="19"/>
  <c r="R16" i="19" s="1"/>
  <c r="G29" i="19"/>
  <c r="R29" i="19" s="1"/>
  <c r="G39" i="19"/>
  <c r="R39" i="19" s="1"/>
  <c r="O19" i="24"/>
  <c r="G5" i="19"/>
  <c r="G15" i="19"/>
  <c r="R15" i="19" s="1"/>
  <c r="G26" i="19"/>
  <c r="R26" i="19" s="1"/>
  <c r="G10" i="19"/>
  <c r="R10" i="19" s="1"/>
  <c r="G20" i="19"/>
  <c r="R20" i="19" s="1"/>
  <c r="G31" i="19"/>
  <c r="R31" i="19" s="1"/>
  <c r="G42" i="19"/>
  <c r="R42" i="19" s="1"/>
  <c r="G38" i="19"/>
  <c r="R38" i="19" s="1"/>
  <c r="G47" i="19"/>
  <c r="R47" i="19" s="1"/>
  <c r="G48" i="19"/>
  <c r="R48" i="19" s="1"/>
  <c r="G49" i="19"/>
  <c r="R49" i="19" s="1"/>
  <c r="G50" i="19"/>
  <c r="R50" i="19" s="1"/>
  <c r="G51" i="19"/>
  <c r="R51" i="19" s="1"/>
  <c r="G52" i="19"/>
  <c r="R52" i="19" s="1"/>
  <c r="G53" i="19"/>
  <c r="R53" i="19" s="1"/>
  <c r="G54" i="19"/>
  <c r="R54" i="19" s="1"/>
  <c r="G55" i="19"/>
  <c r="R55" i="19" s="1"/>
  <c r="G56" i="19"/>
  <c r="R56" i="19" s="1"/>
  <c r="G57" i="19"/>
  <c r="R57" i="19" s="1"/>
  <c r="G58" i="19"/>
  <c r="R58" i="19" s="1"/>
  <c r="G59" i="19"/>
  <c r="R59" i="19" s="1"/>
  <c r="G60" i="19"/>
  <c r="R60" i="19" s="1"/>
  <c r="G61" i="19"/>
  <c r="R61" i="19" s="1"/>
  <c r="G62" i="19"/>
  <c r="R62" i="19" s="1"/>
  <c r="G63" i="19"/>
  <c r="R63" i="19" s="1"/>
  <c r="G64" i="19"/>
  <c r="R64" i="19" s="1"/>
  <c r="G65" i="19"/>
  <c r="R65" i="19" s="1"/>
  <c r="G66" i="19"/>
  <c r="R66" i="19" s="1"/>
  <c r="G67" i="19"/>
  <c r="R67" i="19" s="1"/>
  <c r="G68" i="19"/>
  <c r="R68" i="19" s="1"/>
  <c r="G69" i="19"/>
  <c r="R69" i="19" s="1"/>
  <c r="G70" i="19"/>
  <c r="R70" i="19" s="1"/>
  <c r="G71" i="19"/>
  <c r="R71" i="19" s="1"/>
  <c r="G72" i="19"/>
  <c r="R72" i="19" s="1"/>
  <c r="G73" i="19"/>
  <c r="R73" i="19" s="1"/>
  <c r="G74" i="19"/>
  <c r="R74" i="19" s="1"/>
  <c r="G75" i="19"/>
  <c r="R75" i="19" s="1"/>
  <c r="G76" i="19"/>
  <c r="R76" i="19" s="1"/>
  <c r="G77" i="19"/>
  <c r="R77" i="19" s="1"/>
  <c r="G78" i="19"/>
  <c r="R78" i="19" s="1"/>
  <c r="G79" i="19"/>
  <c r="R79" i="19" s="1"/>
  <c r="G80" i="19"/>
  <c r="R80" i="19" s="1"/>
  <c r="G81" i="19"/>
  <c r="R81" i="19" s="1"/>
  <c r="G82" i="19"/>
  <c r="R82" i="19" s="1"/>
  <c r="G83" i="19"/>
  <c r="R83" i="19" s="1"/>
  <c r="G84" i="19"/>
  <c r="R84" i="19" s="1"/>
  <c r="G85" i="19"/>
  <c r="R85" i="19" s="1"/>
  <c r="G86" i="19"/>
  <c r="R86" i="19" s="1"/>
  <c r="G87" i="19"/>
  <c r="R87" i="19" s="1"/>
  <c r="G88" i="19"/>
  <c r="R88" i="19" s="1"/>
  <c r="G89" i="19"/>
  <c r="R89" i="19" s="1"/>
  <c r="G90" i="19"/>
  <c r="R90" i="19" s="1"/>
  <c r="G91" i="19"/>
  <c r="R91" i="19" s="1"/>
  <c r="G92" i="19"/>
  <c r="R92" i="19" s="1"/>
  <c r="G93" i="19"/>
  <c r="R93" i="19" s="1"/>
  <c r="G94" i="19"/>
  <c r="R94" i="19" s="1"/>
  <c r="G95" i="19"/>
  <c r="R95" i="19" s="1"/>
  <c r="G96" i="19"/>
  <c r="R96" i="19" s="1"/>
  <c r="G97" i="19"/>
  <c r="R97" i="19" s="1"/>
  <c r="G98" i="19"/>
  <c r="R98" i="19" s="1"/>
  <c r="G99" i="19"/>
  <c r="R99" i="19" s="1"/>
  <c r="G100" i="19"/>
  <c r="R100" i="19" s="1"/>
  <c r="G101" i="19"/>
  <c r="R101" i="19" s="1"/>
  <c r="G102" i="19"/>
  <c r="R102" i="19" s="1"/>
  <c r="G103" i="19"/>
  <c r="R103" i="19" s="1"/>
  <c r="G104" i="19"/>
  <c r="R104" i="19" s="1"/>
  <c r="G105" i="19"/>
  <c r="R105" i="19" s="1"/>
  <c r="G106" i="19"/>
  <c r="G107" i="19"/>
  <c r="R107" i="19" s="1"/>
  <c r="G108" i="19"/>
  <c r="R108" i="19" s="1"/>
  <c r="G109" i="19"/>
  <c r="G110" i="19"/>
  <c r="R110" i="19" s="1"/>
  <c r="G111" i="19"/>
  <c r="R111" i="19" s="1"/>
  <c r="G112" i="19"/>
  <c r="R112" i="19" s="1"/>
  <c r="G113" i="19"/>
  <c r="R113" i="19" s="1"/>
  <c r="G114" i="19"/>
  <c r="R114" i="19" s="1"/>
  <c r="G115" i="19"/>
  <c r="R115" i="19" s="1"/>
  <c r="G116" i="19"/>
  <c r="R116" i="19" s="1"/>
  <c r="G117" i="19"/>
  <c r="R117" i="19" s="1"/>
  <c r="G118" i="19"/>
  <c r="R118" i="19" s="1"/>
  <c r="G119" i="19"/>
  <c r="R119" i="19" s="1"/>
  <c r="G120" i="19"/>
  <c r="R120" i="19" s="1"/>
  <c r="G121" i="19"/>
  <c r="R121" i="19" s="1"/>
  <c r="G122" i="19"/>
  <c r="R122" i="19" s="1"/>
  <c r="G123" i="19"/>
  <c r="R123" i="19" s="1"/>
  <c r="G124" i="19"/>
  <c r="R124" i="19" s="1"/>
  <c r="G125" i="19"/>
  <c r="R125" i="19" s="1"/>
  <c r="G126" i="19"/>
  <c r="R126" i="19" s="1"/>
  <c r="G127" i="19"/>
  <c r="R127" i="19" s="1"/>
  <c r="G128" i="19"/>
  <c r="R128" i="19" s="1"/>
  <c r="G129" i="19"/>
  <c r="R129" i="19" s="1"/>
  <c r="G130" i="19"/>
  <c r="R130" i="19" s="1"/>
  <c r="G131" i="19"/>
  <c r="R131" i="19" s="1"/>
  <c r="G132" i="19"/>
  <c r="R132" i="19" s="1"/>
  <c r="G133" i="19"/>
  <c r="R133" i="19" s="1"/>
  <c r="G134" i="19"/>
  <c r="R134" i="19" s="1"/>
  <c r="G135" i="19"/>
  <c r="G136" i="19"/>
  <c r="G137" i="19"/>
  <c r="R137" i="19" s="1"/>
  <c r="G138" i="19"/>
  <c r="R138" i="19" s="1"/>
  <c r="G139" i="19"/>
  <c r="R139" i="19" s="1"/>
  <c r="G140" i="19"/>
  <c r="R140" i="19" s="1"/>
  <c r="G141" i="19"/>
  <c r="G142" i="19"/>
  <c r="G143" i="19"/>
  <c r="R143" i="19" s="1"/>
  <c r="G144" i="19"/>
  <c r="G145" i="19"/>
  <c r="G146" i="19"/>
  <c r="R146" i="19" s="1"/>
  <c r="G147" i="19"/>
  <c r="G148" i="19"/>
  <c r="G149" i="19"/>
  <c r="R149" i="19" s="1"/>
  <c r="G150" i="19"/>
  <c r="R150" i="19" s="1"/>
  <c r="G151" i="19"/>
  <c r="R151" i="19" s="1"/>
  <c r="G152" i="19"/>
  <c r="G153" i="19"/>
  <c r="G154" i="19"/>
  <c r="G155" i="19"/>
  <c r="R155" i="19" s="1"/>
  <c r="G156" i="19"/>
  <c r="G157" i="19"/>
  <c r="G158" i="19"/>
  <c r="R158" i="19" s="1"/>
  <c r="G159" i="19"/>
  <c r="G160" i="19"/>
  <c r="R160" i="19" s="1"/>
  <c r="G161" i="19"/>
  <c r="G162" i="19"/>
  <c r="R162" i="19" s="1"/>
  <c r="G163" i="19"/>
  <c r="R163" i="19" s="1"/>
  <c r="G164" i="19"/>
  <c r="G165" i="19"/>
  <c r="G166" i="19"/>
  <c r="G167" i="19"/>
  <c r="R167" i="19" s="1"/>
  <c r="G168" i="19"/>
  <c r="R168" i="19" s="1"/>
  <c r="G169" i="19"/>
  <c r="G170" i="19"/>
  <c r="R170" i="19" s="1"/>
  <c r="G171" i="19"/>
  <c r="G172" i="19"/>
  <c r="R172" i="19" s="1"/>
  <c r="G173" i="19"/>
  <c r="R173" i="19" s="1"/>
  <c r="G174" i="19"/>
  <c r="R174" i="19" s="1"/>
  <c r="G175" i="19"/>
  <c r="G176" i="19"/>
  <c r="R176" i="19" s="1"/>
  <c r="G177" i="19"/>
  <c r="G178" i="19"/>
  <c r="R178" i="19" s="1"/>
  <c r="G179" i="19"/>
  <c r="G180" i="19"/>
  <c r="R180" i="19" s="1"/>
  <c r="G181" i="19"/>
  <c r="G182" i="19"/>
  <c r="R182" i="19" s="1"/>
  <c r="G183" i="19"/>
  <c r="G184" i="19"/>
  <c r="R184" i="19" s="1"/>
  <c r="G185" i="19"/>
  <c r="G186" i="19"/>
  <c r="R186" i="19" s="1"/>
  <c r="G187" i="19"/>
  <c r="G188" i="19"/>
  <c r="G189" i="19"/>
  <c r="R189" i="19" s="1"/>
  <c r="G190" i="19"/>
  <c r="G191" i="19"/>
  <c r="R191" i="19" s="1"/>
  <c r="G192" i="19"/>
  <c r="R192" i="19" s="1"/>
  <c r="G193" i="19"/>
  <c r="G194" i="19"/>
  <c r="G195" i="19"/>
  <c r="R195" i="19" s="1"/>
  <c r="G196" i="19"/>
  <c r="G197" i="19"/>
  <c r="R197" i="19" s="1"/>
  <c r="G198" i="19"/>
  <c r="R198" i="19" s="1"/>
  <c r="G199" i="19"/>
  <c r="R199" i="19" s="1"/>
  <c r="G200" i="19"/>
  <c r="G201" i="19"/>
  <c r="R201" i="19" s="1"/>
  <c r="G202" i="19"/>
  <c r="R202" i="19" s="1"/>
  <c r="G203" i="19"/>
  <c r="R203" i="19" s="1"/>
  <c r="G204" i="19"/>
  <c r="G205" i="19"/>
  <c r="R205" i="19" s="1"/>
  <c r="G206" i="19"/>
  <c r="G207" i="19"/>
  <c r="R207" i="19" s="1"/>
  <c r="G208" i="19"/>
  <c r="R208" i="19" s="1"/>
  <c r="G209" i="19"/>
  <c r="R209" i="19" s="1"/>
  <c r="G210" i="19"/>
  <c r="R210" i="19" s="1"/>
  <c r="G211" i="19"/>
  <c r="G212" i="19"/>
  <c r="R212" i="19" s="1"/>
  <c r="G213" i="19"/>
  <c r="R213" i="19" s="1"/>
  <c r="G214" i="19"/>
  <c r="G215" i="19"/>
  <c r="G216" i="19"/>
  <c r="R216" i="19" s="1"/>
  <c r="G217" i="19"/>
  <c r="R217" i="19" s="1"/>
  <c r="G218" i="19"/>
  <c r="R218" i="19" s="1"/>
  <c r="G219" i="19"/>
  <c r="G220" i="19"/>
  <c r="R220" i="19" s="1"/>
  <c r="G221" i="19"/>
  <c r="G222" i="19"/>
  <c r="R222" i="19" s="1"/>
  <c r="G223" i="19"/>
  <c r="G224" i="19"/>
  <c r="R224" i="19" s="1"/>
  <c r="G225" i="19"/>
  <c r="G226" i="19"/>
  <c r="R226" i="19" s="1"/>
  <c r="G227" i="19"/>
  <c r="R227" i="19" s="1"/>
  <c r="G228" i="19"/>
  <c r="R228" i="19" s="1"/>
  <c r="G229" i="19"/>
  <c r="G230" i="19"/>
  <c r="G231" i="19"/>
  <c r="R231" i="19" s="1"/>
  <c r="G232" i="19"/>
  <c r="R232" i="19" s="1"/>
  <c r="G233" i="19"/>
  <c r="G234" i="19"/>
  <c r="R234" i="19" s="1"/>
  <c r="G235" i="19"/>
  <c r="R235" i="19" s="1"/>
  <c r="G236" i="19"/>
  <c r="R236" i="19" s="1"/>
  <c r="G237" i="19"/>
  <c r="G238" i="19"/>
  <c r="R238" i="19" s="1"/>
  <c r="G239" i="19"/>
  <c r="G240" i="19"/>
  <c r="G241" i="19"/>
  <c r="R241" i="19" s="1"/>
  <c r="G242" i="19"/>
  <c r="G243" i="19"/>
  <c r="R243" i="19" s="1"/>
  <c r="G244" i="19"/>
  <c r="R244" i="19" s="1"/>
  <c r="G245" i="19"/>
  <c r="G246" i="19"/>
  <c r="R246" i="19" s="1"/>
  <c r="G247" i="19"/>
  <c r="R247" i="19" s="1"/>
  <c r="G248" i="19"/>
  <c r="R248" i="19" s="1"/>
  <c r="G249" i="19"/>
  <c r="G250" i="19"/>
  <c r="G251" i="19"/>
  <c r="R251" i="19" s="1"/>
  <c r="G252" i="19"/>
  <c r="G253" i="19"/>
  <c r="R253" i="19" s="1"/>
  <c r="G254" i="19"/>
  <c r="R254" i="19" s="1"/>
  <c r="G255" i="19"/>
  <c r="G256" i="19"/>
  <c r="G257" i="19"/>
  <c r="R257" i="19" s="1"/>
  <c r="G258" i="19"/>
  <c r="R258" i="19" s="1"/>
  <c r="G259" i="19"/>
  <c r="R259" i="19" s="1"/>
  <c r="G260" i="19"/>
  <c r="G261" i="19"/>
  <c r="G262" i="19"/>
  <c r="R262" i="19" s="1"/>
  <c r="G263" i="19"/>
  <c r="R263" i="19" s="1"/>
  <c r="G264" i="19"/>
  <c r="G265" i="19"/>
  <c r="R265" i="19" s="1"/>
  <c r="G266" i="19"/>
  <c r="G267" i="19"/>
  <c r="R267" i="19" s="1"/>
  <c r="G268" i="19"/>
  <c r="R268" i="19" s="1"/>
  <c r="G269" i="19"/>
  <c r="G270" i="19"/>
  <c r="R270" i="19" s="1"/>
  <c r="G271" i="19"/>
  <c r="G272" i="19"/>
  <c r="R272" i="19" s="1"/>
  <c r="G273" i="19"/>
  <c r="R273" i="19" s="1"/>
  <c r="G274" i="19"/>
  <c r="G275" i="19"/>
  <c r="G276" i="19"/>
  <c r="R276" i="19" s="1"/>
  <c r="G277" i="19"/>
  <c r="R277" i="19" s="1"/>
  <c r="G278" i="19"/>
  <c r="G279" i="19"/>
  <c r="G280" i="19"/>
  <c r="R280" i="19" s="1"/>
  <c r="G281" i="19"/>
  <c r="G282" i="19"/>
  <c r="R282" i="19" s="1"/>
  <c r="G283" i="19"/>
  <c r="R283" i="19" s="1"/>
  <c r="G284" i="19"/>
  <c r="R284" i="19" s="1"/>
  <c r="G285" i="19"/>
  <c r="G286" i="19"/>
  <c r="R286" i="19" s="1"/>
  <c r="G287" i="19"/>
  <c r="R287" i="19" s="1"/>
  <c r="G288" i="19"/>
  <c r="G289" i="19"/>
  <c r="G290" i="19"/>
  <c r="R290" i="19" s="1"/>
  <c r="G291" i="19"/>
  <c r="R291" i="19" s="1"/>
  <c r="G292" i="19"/>
  <c r="G293" i="19"/>
  <c r="G294" i="19"/>
  <c r="R294" i="19" s="1"/>
  <c r="G295" i="19"/>
  <c r="G296" i="19"/>
  <c r="R296" i="19" s="1"/>
  <c r="G297" i="19"/>
  <c r="R297" i="19" s="1"/>
  <c r="G298" i="19"/>
  <c r="G299" i="19"/>
  <c r="R299" i="19" s="1"/>
  <c r="G300" i="19"/>
  <c r="R300" i="19" s="1"/>
  <c r="G301" i="19"/>
  <c r="R301" i="19" s="1"/>
  <c r="G302" i="19"/>
  <c r="G303" i="19"/>
  <c r="R303" i="19" s="1"/>
  <c r="G304" i="19"/>
  <c r="R304" i="19" s="1"/>
  <c r="G305" i="19"/>
  <c r="G306" i="19"/>
  <c r="R306" i="19" s="1"/>
  <c r="G307" i="19"/>
  <c r="R307" i="19" s="1"/>
  <c r="G308" i="19"/>
  <c r="R308" i="19" s="1"/>
  <c r="G309" i="19"/>
  <c r="G310" i="19"/>
  <c r="G311" i="19"/>
  <c r="R311" i="19" s="1"/>
  <c r="G312" i="19"/>
  <c r="G313" i="19"/>
  <c r="R313" i="19" s="1"/>
  <c r="G314" i="19"/>
  <c r="G315" i="19"/>
  <c r="R315" i="19" s="1"/>
  <c r="G316" i="19"/>
  <c r="R316" i="19" s="1"/>
  <c r="G317" i="19"/>
  <c r="R317" i="19" s="1"/>
  <c r="G318" i="19"/>
  <c r="R318" i="19" s="1"/>
  <c r="G319" i="19"/>
  <c r="R319" i="19" s="1"/>
  <c r="G320" i="19"/>
  <c r="R320" i="19" s="1"/>
  <c r="G321" i="19"/>
  <c r="R321" i="19" s="1"/>
  <c r="G322" i="19"/>
  <c r="R322" i="19" s="1"/>
  <c r="G323" i="19"/>
  <c r="R323" i="19" s="1"/>
  <c r="G324" i="19"/>
  <c r="R324" i="19" s="1"/>
  <c r="G325" i="19"/>
  <c r="R325" i="19" s="1"/>
  <c r="G326" i="19"/>
  <c r="R326" i="19" s="1"/>
  <c r="G327" i="19"/>
  <c r="R327" i="19" s="1"/>
  <c r="G328" i="19"/>
  <c r="R328" i="19" s="1"/>
  <c r="G329" i="19"/>
  <c r="R329" i="19" s="1"/>
  <c r="G330" i="19"/>
  <c r="R330" i="19" s="1"/>
  <c r="G331" i="19"/>
  <c r="R331" i="19" s="1"/>
  <c r="G332" i="19"/>
  <c r="R332" i="19" s="1"/>
  <c r="G333" i="19"/>
  <c r="R333" i="19" s="1"/>
  <c r="G334" i="19"/>
  <c r="R334" i="19" s="1"/>
  <c r="G335" i="19"/>
  <c r="R335" i="19" s="1"/>
  <c r="G336" i="19"/>
  <c r="R336" i="19" s="1"/>
  <c r="G337" i="19"/>
  <c r="R337" i="19" s="1"/>
  <c r="G338" i="19"/>
  <c r="R338" i="19" s="1"/>
  <c r="G339" i="19"/>
  <c r="R339" i="19" s="1"/>
  <c r="G340" i="19"/>
  <c r="R340" i="19" s="1"/>
  <c r="G341" i="19"/>
  <c r="R341" i="19" s="1"/>
  <c r="G342" i="19"/>
  <c r="R342" i="19" s="1"/>
  <c r="G343" i="19"/>
  <c r="R343" i="19" s="1"/>
  <c r="G344" i="19"/>
  <c r="R344" i="19" s="1"/>
  <c r="G345" i="19"/>
  <c r="R345" i="19" s="1"/>
  <c r="G346" i="19"/>
  <c r="R346" i="19" s="1"/>
  <c r="G347" i="19"/>
  <c r="R347" i="19" s="1"/>
  <c r="G348" i="19"/>
  <c r="R348" i="19" s="1"/>
  <c r="G349" i="19"/>
  <c r="R349" i="19" s="1"/>
  <c r="G350" i="19"/>
  <c r="R350" i="19" s="1"/>
  <c r="G351" i="19"/>
  <c r="R351" i="19" s="1"/>
  <c r="G352" i="19"/>
  <c r="R352" i="19" s="1"/>
  <c r="G353" i="19"/>
  <c r="R353" i="19" s="1"/>
  <c r="G354" i="19"/>
  <c r="R354" i="19" s="1"/>
  <c r="G355" i="19"/>
  <c r="R355" i="19" s="1"/>
  <c r="G356" i="19"/>
  <c r="R356" i="19" s="1"/>
  <c r="G357" i="19"/>
  <c r="R357" i="19" s="1"/>
  <c r="G358" i="19"/>
  <c r="R358" i="19" s="1"/>
  <c r="G359" i="19"/>
  <c r="R359" i="19" s="1"/>
  <c r="G360" i="19"/>
  <c r="R360" i="19" s="1"/>
  <c r="G361" i="19"/>
  <c r="R361" i="19" s="1"/>
  <c r="G362" i="19"/>
  <c r="R362" i="19" s="1"/>
  <c r="G363" i="19"/>
  <c r="R363" i="19" s="1"/>
  <c r="G364" i="19"/>
  <c r="R364" i="19" s="1"/>
  <c r="G365" i="19"/>
  <c r="R365" i="19" s="1"/>
  <c r="G366" i="19"/>
  <c r="R366" i="19" s="1"/>
  <c r="G367" i="19"/>
  <c r="R367" i="19" s="1"/>
  <c r="G368" i="19"/>
  <c r="R368" i="19" s="1"/>
  <c r="G369" i="19"/>
  <c r="R369" i="19" s="1"/>
  <c r="G370" i="19"/>
  <c r="R370" i="19" s="1"/>
  <c r="G371" i="19"/>
  <c r="R371" i="19" s="1"/>
  <c r="G372" i="19"/>
  <c r="R372" i="19" s="1"/>
  <c r="G373" i="19"/>
  <c r="R373" i="19" s="1"/>
  <c r="G374" i="19"/>
  <c r="R374" i="19" s="1"/>
  <c r="G375" i="19"/>
  <c r="R375" i="19" s="1"/>
  <c r="G376" i="19"/>
  <c r="R376" i="19" s="1"/>
  <c r="G377" i="19"/>
  <c r="R377" i="19" s="1"/>
  <c r="G378" i="19"/>
  <c r="R378" i="19" s="1"/>
  <c r="G379" i="19"/>
  <c r="R379" i="19" s="1"/>
  <c r="G380" i="19"/>
  <c r="R380" i="19" s="1"/>
  <c r="G381" i="19"/>
  <c r="R381" i="19" s="1"/>
  <c r="G382" i="19"/>
  <c r="R382" i="19" s="1"/>
  <c r="G383" i="19"/>
  <c r="R383" i="19" s="1"/>
  <c r="G384" i="19"/>
  <c r="R384" i="19" s="1"/>
  <c r="G385" i="19"/>
  <c r="R385" i="19" s="1"/>
  <c r="G386" i="19"/>
  <c r="R386" i="19" s="1"/>
  <c r="G387" i="19"/>
  <c r="R387" i="19" s="1"/>
  <c r="G388" i="19"/>
  <c r="R388" i="19" s="1"/>
  <c r="G389" i="19"/>
  <c r="R389" i="19" s="1"/>
  <c r="G390" i="19"/>
  <c r="R390" i="19" s="1"/>
  <c r="G391" i="19"/>
  <c r="R391" i="19" s="1"/>
  <c r="G392" i="19"/>
  <c r="R392" i="19" s="1"/>
  <c r="G393" i="19"/>
  <c r="R393" i="19" s="1"/>
  <c r="G394" i="19"/>
  <c r="R394" i="19" s="1"/>
  <c r="G395" i="19"/>
  <c r="R395" i="19" s="1"/>
  <c r="G396" i="19"/>
  <c r="R396" i="19" s="1"/>
  <c r="G397" i="19"/>
  <c r="R397" i="19" s="1"/>
  <c r="G398" i="19"/>
  <c r="R398" i="19" s="1"/>
  <c r="G399" i="19"/>
  <c r="R399" i="19" s="1"/>
  <c r="G400" i="19"/>
  <c r="R400" i="19" s="1"/>
  <c r="G401" i="19"/>
  <c r="R401" i="19" s="1"/>
  <c r="G402" i="19"/>
  <c r="R402" i="19" s="1"/>
  <c r="G403" i="19"/>
  <c r="R403" i="19" s="1"/>
  <c r="G404" i="19"/>
  <c r="R404" i="19" s="1"/>
  <c r="G405" i="19"/>
  <c r="R405" i="19" s="1"/>
  <c r="G406" i="19"/>
  <c r="R406" i="19" s="1"/>
  <c r="G407" i="19"/>
  <c r="R407" i="19" s="1"/>
  <c r="G408" i="19"/>
  <c r="R408" i="19" s="1"/>
  <c r="G409" i="19"/>
  <c r="R409" i="19" s="1"/>
  <c r="G410" i="19"/>
  <c r="R410" i="19" s="1"/>
  <c r="G411" i="19"/>
  <c r="R411" i="19" s="1"/>
  <c r="G412" i="19"/>
  <c r="R412" i="19" s="1"/>
  <c r="G413" i="19"/>
  <c r="R413" i="19" s="1"/>
  <c r="G414" i="19"/>
  <c r="R414" i="19" s="1"/>
  <c r="G415" i="19"/>
  <c r="R415" i="19" s="1"/>
  <c r="G416" i="19"/>
  <c r="R416" i="19" s="1"/>
  <c r="G417" i="19"/>
  <c r="R417" i="19" s="1"/>
  <c r="G418" i="19"/>
  <c r="R418" i="19" s="1"/>
  <c r="G419" i="19"/>
  <c r="R419" i="19" s="1"/>
  <c r="G420" i="19"/>
  <c r="R420" i="19" s="1"/>
  <c r="G421" i="19"/>
  <c r="R421" i="19" s="1"/>
  <c r="G422" i="19"/>
  <c r="R422" i="19" s="1"/>
  <c r="G423" i="19"/>
  <c r="R423" i="19" s="1"/>
  <c r="G424" i="19"/>
  <c r="R424" i="19" s="1"/>
  <c r="G425" i="19"/>
  <c r="R425" i="19" s="1"/>
  <c r="G426" i="19"/>
  <c r="R426" i="19" s="1"/>
  <c r="G427" i="19"/>
  <c r="R427" i="19" s="1"/>
  <c r="G428" i="19"/>
  <c r="R428" i="19" s="1"/>
  <c r="G429" i="19"/>
  <c r="R429" i="19" s="1"/>
  <c r="G430" i="19"/>
  <c r="R430" i="19" s="1"/>
  <c r="G431" i="19"/>
  <c r="R431" i="19" s="1"/>
  <c r="G432" i="19"/>
  <c r="R432" i="19" s="1"/>
  <c r="G433" i="19"/>
  <c r="R433" i="19" s="1"/>
  <c r="G434" i="19"/>
  <c r="R434" i="19" s="1"/>
  <c r="G435" i="19"/>
  <c r="R435" i="19" s="1"/>
  <c r="G436" i="19"/>
  <c r="R436" i="19" s="1"/>
  <c r="G437" i="19"/>
  <c r="R437" i="19" s="1"/>
  <c r="G438" i="19"/>
  <c r="R438" i="19" s="1"/>
  <c r="G439" i="19"/>
  <c r="R439" i="19" s="1"/>
  <c r="G440" i="19"/>
  <c r="R440" i="19" s="1"/>
  <c r="G441" i="19"/>
  <c r="R441" i="19" s="1"/>
  <c r="G442" i="19"/>
  <c r="R442" i="19" s="1"/>
  <c r="G443" i="19"/>
  <c r="R443" i="19" s="1"/>
  <c r="G444" i="19"/>
  <c r="R444" i="19" s="1"/>
  <c r="G445" i="19"/>
  <c r="R445" i="19" s="1"/>
  <c r="G446" i="19"/>
  <c r="R446" i="19" s="1"/>
  <c r="G447" i="19"/>
  <c r="R447" i="19" s="1"/>
  <c r="G448" i="19"/>
  <c r="R448" i="19" s="1"/>
  <c r="G449" i="19"/>
  <c r="R449" i="19" s="1"/>
  <c r="G450" i="19"/>
  <c r="R450" i="19" s="1"/>
  <c r="G451" i="19"/>
  <c r="R451" i="19" s="1"/>
  <c r="G452" i="19"/>
  <c r="R452" i="19" s="1"/>
  <c r="G453" i="19"/>
  <c r="R453" i="19" s="1"/>
  <c r="G454" i="19"/>
  <c r="R454" i="19" s="1"/>
  <c r="G455" i="19"/>
  <c r="R455" i="19" s="1"/>
  <c r="G456" i="19"/>
  <c r="R456" i="19" s="1"/>
  <c r="G457" i="19"/>
  <c r="R457" i="19" s="1"/>
  <c r="G458" i="19"/>
  <c r="R458" i="19" s="1"/>
  <c r="G459" i="19"/>
  <c r="R459" i="19" s="1"/>
  <c r="G460" i="19"/>
  <c r="R460" i="19" s="1"/>
  <c r="G461" i="19"/>
  <c r="R461" i="19" s="1"/>
  <c r="G462" i="19"/>
  <c r="R462" i="19" s="1"/>
  <c r="G463" i="19"/>
  <c r="R463" i="19" s="1"/>
  <c r="G464" i="19"/>
  <c r="R464" i="19" s="1"/>
  <c r="G465" i="19"/>
  <c r="R465" i="19" s="1"/>
  <c r="G466" i="19"/>
  <c r="R466" i="19" s="1"/>
  <c r="G467" i="19"/>
  <c r="R467" i="19" s="1"/>
  <c r="G468" i="19"/>
  <c r="R468" i="19" s="1"/>
  <c r="G469" i="19"/>
  <c r="R469" i="19" s="1"/>
  <c r="G470" i="19"/>
  <c r="R470" i="19" s="1"/>
  <c r="G471" i="19"/>
  <c r="R471" i="19" s="1"/>
  <c r="G472" i="19"/>
  <c r="R472" i="19" s="1"/>
  <c r="G473" i="19"/>
  <c r="R473" i="19" s="1"/>
  <c r="G474" i="19"/>
  <c r="R474" i="19" s="1"/>
  <c r="G475" i="19"/>
  <c r="R475" i="19" s="1"/>
  <c r="G476" i="19"/>
  <c r="R476" i="19" s="1"/>
  <c r="G477" i="19"/>
  <c r="R477" i="19" s="1"/>
  <c r="G478" i="19"/>
  <c r="R478" i="19" s="1"/>
  <c r="G479" i="19"/>
  <c r="R479" i="19" s="1"/>
  <c r="G480" i="19"/>
  <c r="G481" i="19"/>
  <c r="R481" i="19" s="1"/>
  <c r="G482" i="19"/>
  <c r="R482" i="19" s="1"/>
  <c r="G483" i="19"/>
  <c r="R483" i="19" s="1"/>
  <c r="G484" i="19"/>
  <c r="R484" i="19" s="1"/>
  <c r="G485" i="19"/>
  <c r="G486" i="19"/>
  <c r="R486" i="19" s="1"/>
  <c r="G487" i="19"/>
  <c r="R487" i="19" s="1"/>
  <c r="G488" i="19"/>
  <c r="R488" i="19" s="1"/>
  <c r="G489" i="19"/>
  <c r="R489" i="19" s="1"/>
  <c r="G490" i="19"/>
  <c r="R490" i="19" s="1"/>
  <c r="G491" i="19"/>
  <c r="G492" i="19"/>
  <c r="R492" i="19" s="1"/>
  <c r="G493" i="19"/>
  <c r="R493" i="19" s="1"/>
  <c r="G494" i="19"/>
  <c r="R494" i="19" s="1"/>
  <c r="G495" i="19"/>
  <c r="G496" i="19"/>
  <c r="R496" i="19" s="1"/>
  <c r="G497" i="19"/>
  <c r="R497" i="19" s="1"/>
  <c r="G498" i="19"/>
  <c r="R498" i="19" s="1"/>
  <c r="G499" i="19"/>
  <c r="R499" i="19" s="1"/>
  <c r="G500" i="19"/>
  <c r="R500" i="19" s="1"/>
  <c r="G501" i="19"/>
  <c r="R501" i="19" s="1"/>
  <c r="G502" i="19"/>
  <c r="G503" i="19"/>
  <c r="R503" i="19" s="1"/>
  <c r="G504" i="19"/>
  <c r="R504" i="19" s="1"/>
  <c r="G505" i="19"/>
  <c r="R505" i="19" s="1"/>
  <c r="G506" i="19"/>
  <c r="G507" i="19"/>
  <c r="R507" i="19" s="1"/>
  <c r="G508" i="19"/>
  <c r="R508" i="19" s="1"/>
  <c r="G509" i="19"/>
  <c r="R509" i="19" s="1"/>
  <c r="G510" i="19"/>
  <c r="R510" i="19" s="1"/>
  <c r="G511" i="19"/>
  <c r="R511" i="19" s="1"/>
  <c r="G512" i="19"/>
  <c r="R512" i="19" s="1"/>
  <c r="G513" i="19"/>
  <c r="R513" i="19" s="1"/>
  <c r="G514" i="19"/>
  <c r="G515" i="19"/>
  <c r="R515" i="19" s="1"/>
  <c r="G516" i="19"/>
  <c r="R516" i="19" s="1"/>
  <c r="G517" i="19"/>
  <c r="R517" i="19" s="1"/>
  <c r="G518" i="19"/>
  <c r="R518" i="19" s="1"/>
  <c r="G519" i="19"/>
  <c r="R519" i="19" s="1"/>
  <c r="G520" i="19"/>
  <c r="R520" i="19" s="1"/>
  <c r="G521" i="19"/>
  <c r="R521" i="19" s="1"/>
  <c r="G522" i="19"/>
  <c r="R522" i="19" s="1"/>
  <c r="G523" i="19"/>
  <c r="R523" i="19" s="1"/>
  <c r="G524" i="19"/>
  <c r="R524" i="19" s="1"/>
  <c r="G525" i="19"/>
  <c r="G526" i="19"/>
  <c r="R526" i="19" s="1"/>
  <c r="G527" i="19"/>
  <c r="R527" i="19" s="1"/>
  <c r="G528" i="19"/>
  <c r="G529" i="19"/>
  <c r="R529" i="19" s="1"/>
  <c r="G530" i="19"/>
  <c r="R530" i="19" s="1"/>
  <c r="G531" i="19"/>
  <c r="R531" i="19" s="1"/>
  <c r="G532" i="19"/>
  <c r="R532" i="19" s="1"/>
  <c r="G533" i="19"/>
  <c r="G534" i="19"/>
  <c r="R534" i="19" s="1"/>
  <c r="G535" i="19"/>
  <c r="R535" i="19" s="1"/>
  <c r="G536" i="19"/>
  <c r="R536" i="19" s="1"/>
  <c r="G537" i="19"/>
  <c r="R537" i="19" s="1"/>
  <c r="G538" i="19"/>
  <c r="G539" i="19"/>
  <c r="R539" i="19" s="1"/>
  <c r="G540" i="19"/>
  <c r="R540" i="19" s="1"/>
  <c r="G541" i="19"/>
  <c r="R541" i="19" s="1"/>
  <c r="G542" i="19"/>
  <c r="R542" i="19" s="1"/>
  <c r="G543" i="19"/>
  <c r="G544" i="19"/>
  <c r="R544" i="19" s="1"/>
  <c r="G545" i="19"/>
  <c r="R545" i="19" s="1"/>
  <c r="G546" i="19"/>
  <c r="R546" i="19" s="1"/>
  <c r="G547" i="19"/>
  <c r="R547" i="19" s="1"/>
  <c r="G548" i="19"/>
  <c r="G549" i="19"/>
  <c r="R549" i="19" s="1"/>
  <c r="G550" i="19"/>
  <c r="R550" i="19" s="1"/>
  <c r="G551" i="19"/>
  <c r="R551" i="19" s="1"/>
  <c r="G552" i="19"/>
  <c r="R552" i="19" s="1"/>
  <c r="G553" i="19"/>
  <c r="R553" i="19" s="1"/>
  <c r="G554" i="19"/>
  <c r="R554" i="19" s="1"/>
  <c r="G555" i="19"/>
  <c r="G556" i="19"/>
  <c r="R556" i="19" s="1"/>
  <c r="G557" i="19"/>
  <c r="R557" i="19" s="1"/>
  <c r="G558" i="19"/>
  <c r="R558" i="19" s="1"/>
  <c r="G559" i="19"/>
  <c r="R559" i="19" s="1"/>
  <c r="G560" i="19"/>
  <c r="R560" i="19" s="1"/>
  <c r="G561" i="19"/>
  <c r="R561" i="19" s="1"/>
  <c r="G562" i="19"/>
  <c r="R562" i="19" s="1"/>
  <c r="G563" i="19"/>
  <c r="R563" i="19" s="1"/>
  <c r="G564" i="19"/>
  <c r="R564" i="19" s="1"/>
  <c r="G565" i="19"/>
  <c r="R565" i="19" s="1"/>
  <c r="G566" i="19"/>
  <c r="G567" i="19"/>
  <c r="R567" i="19" s="1"/>
  <c r="G568" i="19"/>
  <c r="R568" i="19" s="1"/>
  <c r="G569" i="19"/>
  <c r="R569" i="19" s="1"/>
  <c r="G570" i="19"/>
  <c r="R570" i="19" s="1"/>
  <c r="G571" i="19"/>
  <c r="R571" i="19" s="1"/>
  <c r="G572" i="19"/>
  <c r="G573" i="19"/>
  <c r="R573" i="19" s="1"/>
  <c r="G574" i="19"/>
  <c r="R574" i="19" s="1"/>
  <c r="G575" i="19"/>
  <c r="R575" i="19" s="1"/>
  <c r="G576" i="19"/>
  <c r="R576" i="19" s="1"/>
  <c r="G577" i="19"/>
  <c r="R577" i="19" s="1"/>
  <c r="G578" i="19"/>
  <c r="R578" i="19" s="1"/>
  <c r="G579" i="19"/>
  <c r="R579" i="19" s="1"/>
  <c r="G580" i="19"/>
  <c r="R580" i="19" s="1"/>
  <c r="G581" i="19"/>
  <c r="R581" i="19" s="1"/>
  <c r="G582" i="19"/>
  <c r="R582" i="19" s="1"/>
  <c r="G583" i="19"/>
  <c r="R583" i="19" s="1"/>
  <c r="G584" i="19"/>
  <c r="R584" i="19" s="1"/>
  <c r="G585" i="19"/>
  <c r="R585" i="19" s="1"/>
  <c r="G586" i="19"/>
  <c r="R586" i="19" s="1"/>
  <c r="G587" i="19"/>
  <c r="R587" i="19" s="1"/>
  <c r="G588" i="19"/>
  <c r="G589" i="19"/>
  <c r="R589" i="19" s="1"/>
  <c r="G590" i="19"/>
  <c r="R590" i="19" s="1"/>
  <c r="G591" i="19"/>
  <c r="R591" i="19" s="1"/>
  <c r="G592" i="19"/>
  <c r="R592" i="19" s="1"/>
  <c r="G593" i="19"/>
  <c r="R593" i="19" s="1"/>
  <c r="G594" i="19"/>
  <c r="R594" i="19" s="1"/>
  <c r="G595" i="19"/>
  <c r="G596" i="19"/>
  <c r="R596" i="19" s="1"/>
  <c r="G597" i="19"/>
  <c r="R597" i="19" s="1"/>
  <c r="G598" i="19"/>
  <c r="R598" i="19" s="1"/>
  <c r="G599" i="19"/>
  <c r="R599" i="19" s="1"/>
  <c r="G600" i="19"/>
  <c r="R600" i="19" s="1"/>
  <c r="G601" i="19"/>
  <c r="R601" i="19" s="1"/>
  <c r="G602" i="19"/>
  <c r="R602" i="19" s="1"/>
  <c r="G603" i="19"/>
  <c r="R603" i="19" s="1"/>
  <c r="G604" i="19"/>
  <c r="G605" i="19"/>
  <c r="R605" i="19" s="1"/>
  <c r="G606" i="19"/>
  <c r="R606" i="19" s="1"/>
  <c r="G607" i="19"/>
  <c r="R607" i="19" s="1"/>
  <c r="G608" i="19"/>
  <c r="R608" i="19" s="1"/>
  <c r="G609" i="19"/>
  <c r="R609" i="19" s="1"/>
  <c r="G610" i="19"/>
  <c r="G611" i="19"/>
  <c r="R611" i="19" s="1"/>
  <c r="G612" i="19"/>
  <c r="R612" i="19" s="1"/>
  <c r="G613" i="19"/>
  <c r="R613" i="19" s="1"/>
  <c r="G614" i="19"/>
  <c r="R614" i="19" s="1"/>
  <c r="G615" i="19"/>
  <c r="R615" i="19" s="1"/>
  <c r="G616" i="19"/>
  <c r="G617" i="19"/>
  <c r="R617" i="19" s="1"/>
  <c r="G618" i="19"/>
  <c r="R618" i="19" s="1"/>
  <c r="G619" i="19"/>
  <c r="R619" i="19" s="1"/>
  <c r="G620" i="19"/>
  <c r="R620" i="19" s="1"/>
  <c r="G621" i="19"/>
  <c r="G622" i="19"/>
  <c r="R622" i="19" s="1"/>
  <c r="G623" i="19"/>
  <c r="R623" i="19" s="1"/>
  <c r="G624" i="19"/>
  <c r="R624" i="19" s="1"/>
  <c r="G625" i="19"/>
  <c r="R625" i="19" s="1"/>
  <c r="G626" i="19"/>
  <c r="R626" i="19" s="1"/>
  <c r="G627" i="19"/>
  <c r="R627" i="19" s="1"/>
  <c r="G628" i="19"/>
  <c r="R628" i="19" s="1"/>
  <c r="G629" i="19"/>
  <c r="G630" i="19"/>
  <c r="R630" i="19" s="1"/>
  <c r="G631" i="19"/>
  <c r="G632" i="19"/>
  <c r="R632" i="19" s="1"/>
  <c r="G633" i="19"/>
  <c r="G634" i="19"/>
  <c r="R634" i="19" s="1"/>
  <c r="G635" i="19"/>
  <c r="R635" i="19" s="1"/>
  <c r="G636" i="19"/>
  <c r="R636" i="19" s="1"/>
  <c r="G637" i="19"/>
  <c r="R637" i="19" s="1"/>
  <c r="G638" i="19"/>
  <c r="G639" i="19"/>
  <c r="R639" i="19" s="1"/>
  <c r="G640" i="19"/>
  <c r="R640" i="19" s="1"/>
  <c r="G641" i="19"/>
  <c r="R641" i="19" s="1"/>
  <c r="G642" i="19"/>
  <c r="G643" i="19"/>
  <c r="R643" i="19" s="1"/>
  <c r="G644" i="19"/>
  <c r="R644" i="19" s="1"/>
  <c r="G645" i="19"/>
  <c r="R645" i="19" s="1"/>
  <c r="G646" i="19"/>
  <c r="G647" i="19"/>
  <c r="R647" i="19" s="1"/>
  <c r="G648" i="19"/>
  <c r="R648" i="19" s="1"/>
  <c r="G649" i="19"/>
  <c r="R649" i="19" s="1"/>
  <c r="G650" i="19"/>
  <c r="R650" i="19" s="1"/>
  <c r="G651" i="19"/>
  <c r="R651" i="19" s="1"/>
  <c r="G652" i="19"/>
  <c r="R652" i="19" s="1"/>
  <c r="G653" i="19"/>
  <c r="R653" i="19" s="1"/>
  <c r="G654" i="19"/>
  <c r="R654" i="19" s="1"/>
  <c r="G655" i="19"/>
  <c r="R655" i="19" s="1"/>
  <c r="G656" i="19"/>
  <c r="R656" i="19" s="1"/>
  <c r="G657" i="19"/>
  <c r="R657" i="19" s="1"/>
  <c r="G658" i="19"/>
  <c r="G659" i="19"/>
  <c r="R659" i="19" s="1"/>
  <c r="G660" i="19"/>
  <c r="R660" i="19" s="1"/>
  <c r="G661" i="19"/>
  <c r="R661" i="19" s="1"/>
  <c r="G662" i="19"/>
  <c r="R662" i="19" s="1"/>
  <c r="G663" i="19"/>
  <c r="R663" i="19" s="1"/>
  <c r="G664" i="19"/>
  <c r="G665" i="19"/>
  <c r="R665" i="19" s="1"/>
  <c r="G666" i="19"/>
  <c r="R666" i="19" s="1"/>
  <c r="G667" i="19"/>
  <c r="G668" i="19"/>
  <c r="R668" i="19" s="1"/>
  <c r="G669" i="19"/>
  <c r="R669" i="19" s="1"/>
  <c r="G670" i="19"/>
  <c r="R670" i="19" s="1"/>
  <c r="G671" i="19"/>
  <c r="R671" i="19" s="1"/>
  <c r="G672" i="19"/>
  <c r="R672" i="19" s="1"/>
  <c r="G673" i="19"/>
  <c r="R673" i="19" s="1"/>
  <c r="G674" i="19"/>
  <c r="R674" i="19" s="1"/>
  <c r="G675" i="19"/>
  <c r="G676" i="19"/>
  <c r="R676" i="19" s="1"/>
  <c r="G677" i="19"/>
  <c r="G678" i="19"/>
  <c r="R678" i="19" s="1"/>
  <c r="G679" i="19"/>
  <c r="R679" i="19" s="1"/>
  <c r="G680" i="19"/>
  <c r="R680" i="19" s="1"/>
  <c r="G681" i="19"/>
  <c r="R681" i="19" s="1"/>
  <c r="G682" i="19"/>
  <c r="G683" i="19"/>
  <c r="R683" i="19" s="1"/>
  <c r="G684" i="19"/>
  <c r="R684" i="19" s="1"/>
  <c r="G685" i="19"/>
  <c r="R685" i="19" s="1"/>
  <c r="G686" i="19"/>
  <c r="R686" i="19" s="1"/>
  <c r="G687" i="19"/>
  <c r="G688" i="19"/>
  <c r="R688" i="19" s="1"/>
  <c r="G689" i="19"/>
  <c r="R689" i="19" s="1"/>
  <c r="G690" i="19"/>
  <c r="R690" i="19" s="1"/>
  <c r="G691" i="19"/>
  <c r="R691" i="19" s="1"/>
  <c r="G692" i="19"/>
  <c r="R692" i="19" s="1"/>
  <c r="G693" i="19"/>
  <c r="R693" i="19" s="1"/>
  <c r="G694" i="19"/>
  <c r="G695" i="19"/>
  <c r="R695" i="19" s="1"/>
  <c r="G696" i="19"/>
  <c r="R696" i="19" s="1"/>
  <c r="G697" i="19"/>
  <c r="R697" i="19" s="1"/>
  <c r="G698" i="19"/>
  <c r="G699" i="19"/>
  <c r="R699" i="19" s="1"/>
  <c r="G700" i="19"/>
  <c r="R700" i="19" s="1"/>
  <c r="G701" i="19"/>
  <c r="R701" i="19" s="1"/>
  <c r="G702" i="19"/>
  <c r="R702" i="19" s="1"/>
  <c r="G703" i="19"/>
  <c r="G704" i="19"/>
  <c r="R704" i="19" s="1"/>
  <c r="G705" i="19"/>
  <c r="R705" i="19" s="1"/>
  <c r="G706" i="19"/>
  <c r="G707" i="19"/>
  <c r="R707" i="19" s="1"/>
  <c r="G708" i="19"/>
  <c r="R708" i="19" s="1"/>
  <c r="G709" i="19"/>
  <c r="R709" i="19" s="1"/>
  <c r="G710" i="19"/>
  <c r="R710" i="19" s="1"/>
  <c r="G711" i="19"/>
  <c r="R711" i="19" s="1"/>
  <c r="G712" i="19"/>
  <c r="R712" i="19" s="1"/>
  <c r="G713" i="19"/>
  <c r="R713" i="19" s="1"/>
  <c r="G714" i="19"/>
  <c r="R714" i="19" s="1"/>
  <c r="G715" i="19"/>
  <c r="R715" i="19" s="1"/>
  <c r="G716" i="19"/>
  <c r="R716" i="19" s="1"/>
  <c r="G717" i="19"/>
  <c r="R717" i="19" s="1"/>
  <c r="G718" i="19"/>
  <c r="R718" i="19" s="1"/>
  <c r="G719" i="19"/>
  <c r="R719" i="19" s="1"/>
  <c r="G720" i="19"/>
  <c r="R720" i="19" s="1"/>
  <c r="G721" i="19"/>
  <c r="R721" i="19" s="1"/>
  <c r="G722" i="19"/>
  <c r="R722" i="19" s="1"/>
  <c r="G723" i="19"/>
  <c r="R723" i="19" s="1"/>
  <c r="G724" i="19"/>
  <c r="R724" i="19" s="1"/>
  <c r="G725" i="19"/>
  <c r="R725" i="19" s="1"/>
  <c r="G726" i="19"/>
  <c r="R726" i="19" s="1"/>
  <c r="G727" i="19"/>
  <c r="R727" i="19" s="1"/>
  <c r="G728" i="19"/>
  <c r="R728" i="19" s="1"/>
  <c r="G729" i="19"/>
  <c r="R729" i="19" s="1"/>
  <c r="G730" i="19"/>
  <c r="R730" i="19" s="1"/>
  <c r="G731" i="19"/>
  <c r="R731" i="19" s="1"/>
  <c r="G732" i="19"/>
  <c r="R732" i="19" s="1"/>
  <c r="G733" i="19"/>
  <c r="R733" i="19" s="1"/>
  <c r="G734" i="19"/>
  <c r="R734" i="19" s="1"/>
  <c r="G735" i="19"/>
  <c r="R735" i="19" s="1"/>
  <c r="G736" i="19"/>
  <c r="R736" i="19" s="1"/>
  <c r="G737" i="19"/>
  <c r="R737" i="19" s="1"/>
  <c r="G738" i="19"/>
  <c r="R738" i="19" s="1"/>
  <c r="G739" i="19"/>
  <c r="R739" i="19" s="1"/>
  <c r="G740" i="19"/>
  <c r="R740" i="19" s="1"/>
  <c r="G741" i="19"/>
  <c r="R741" i="19" s="1"/>
  <c r="G742" i="19"/>
  <c r="R742" i="19" s="1"/>
  <c r="G743" i="19"/>
  <c r="R743" i="19" s="1"/>
  <c r="G744" i="19"/>
  <c r="R744" i="19" s="1"/>
  <c r="G745" i="19"/>
  <c r="R745" i="19" s="1"/>
  <c r="G746" i="19"/>
  <c r="R746" i="19" s="1"/>
  <c r="G747" i="19"/>
  <c r="R747" i="19" s="1"/>
  <c r="G748" i="19"/>
  <c r="R748" i="19" s="1"/>
  <c r="G749" i="19"/>
  <c r="R749" i="19" s="1"/>
  <c r="G750" i="19"/>
  <c r="R750" i="19" s="1"/>
  <c r="G751" i="19"/>
  <c r="R751" i="19" s="1"/>
  <c r="G752" i="19"/>
  <c r="R752" i="19" s="1"/>
  <c r="G753" i="19"/>
  <c r="R753" i="19" s="1"/>
  <c r="G754" i="19"/>
  <c r="R754" i="19" s="1"/>
  <c r="G755" i="19"/>
  <c r="R755" i="19" s="1"/>
  <c r="G756" i="19"/>
  <c r="R756" i="19" s="1"/>
  <c r="G757" i="19"/>
  <c r="R757" i="19" s="1"/>
  <c r="G758" i="19"/>
  <c r="R758" i="19" s="1"/>
  <c r="G759" i="19"/>
  <c r="R759" i="19" s="1"/>
  <c r="G760" i="19"/>
  <c r="R760" i="19" s="1"/>
  <c r="G761" i="19"/>
  <c r="R761" i="19" s="1"/>
  <c r="G762" i="19"/>
  <c r="R762" i="19" s="1"/>
  <c r="G763" i="19"/>
  <c r="R763" i="19" s="1"/>
  <c r="G764" i="19"/>
  <c r="R764" i="19" s="1"/>
  <c r="G765" i="19"/>
  <c r="R765" i="19" s="1"/>
  <c r="G766" i="19"/>
  <c r="R766" i="19" s="1"/>
  <c r="G767" i="19"/>
  <c r="R767" i="19" s="1"/>
  <c r="G768" i="19"/>
  <c r="R768" i="19" s="1"/>
  <c r="G769" i="19"/>
  <c r="R769" i="19" s="1"/>
  <c r="G770" i="19"/>
  <c r="R770" i="19" s="1"/>
  <c r="G771" i="19"/>
  <c r="R771" i="19" s="1"/>
  <c r="G772" i="19"/>
  <c r="R772" i="19" s="1"/>
  <c r="G773" i="19"/>
  <c r="R773" i="19" s="1"/>
  <c r="G774" i="19"/>
  <c r="R774" i="19" s="1"/>
  <c r="G775" i="19"/>
  <c r="R775" i="19" s="1"/>
  <c r="G776" i="19"/>
  <c r="R776" i="19" s="1"/>
  <c r="G777" i="19"/>
  <c r="R777" i="19" s="1"/>
  <c r="G778" i="19"/>
  <c r="R778" i="19" s="1"/>
  <c r="G779" i="19"/>
  <c r="R779" i="19" s="1"/>
  <c r="G780" i="19"/>
  <c r="R780" i="19" s="1"/>
  <c r="G781" i="19"/>
  <c r="R781" i="19" s="1"/>
  <c r="G782" i="19"/>
  <c r="R782" i="19" s="1"/>
  <c r="G783" i="19"/>
  <c r="R783" i="19" s="1"/>
  <c r="G784" i="19"/>
  <c r="R784" i="19" s="1"/>
  <c r="G785" i="19"/>
  <c r="R785" i="19" s="1"/>
  <c r="G787" i="19"/>
  <c r="R787" i="19" s="1"/>
  <c r="G788" i="19"/>
  <c r="R788" i="19" s="1"/>
  <c r="G789" i="19"/>
  <c r="R789" i="19" s="1"/>
  <c r="G790" i="19"/>
  <c r="R790" i="19" s="1"/>
  <c r="G791" i="19"/>
  <c r="R791" i="19" s="1"/>
  <c r="G792" i="19"/>
  <c r="R792" i="19" s="1"/>
  <c r="G793" i="19"/>
  <c r="R793" i="19" s="1"/>
  <c r="G794" i="19"/>
  <c r="R794" i="19" s="1"/>
  <c r="G795" i="19"/>
  <c r="R795" i="19" s="1"/>
  <c r="G796" i="19"/>
  <c r="R796" i="19" s="1"/>
  <c r="G797" i="19"/>
  <c r="R797" i="19" s="1"/>
  <c r="G798" i="19"/>
  <c r="R798" i="19" s="1"/>
  <c r="G799" i="19"/>
  <c r="R799" i="19" s="1"/>
  <c r="G800" i="19"/>
  <c r="R800" i="19" s="1"/>
  <c r="G801" i="19"/>
  <c r="R801" i="19" s="1"/>
  <c r="G802" i="19"/>
  <c r="R802" i="19" s="1"/>
  <c r="G803" i="19"/>
  <c r="R803" i="19" s="1"/>
  <c r="G804" i="19"/>
  <c r="R804" i="19" s="1"/>
  <c r="G805" i="19"/>
  <c r="R805" i="19" s="1"/>
  <c r="G806" i="19"/>
  <c r="R806" i="19" s="1"/>
  <c r="G807" i="19"/>
  <c r="R807" i="19" s="1"/>
  <c r="G808" i="19"/>
  <c r="R808" i="19" s="1"/>
  <c r="G809" i="19"/>
  <c r="R809" i="19" s="1"/>
  <c r="G810" i="19"/>
  <c r="R810" i="19" s="1"/>
  <c r="G811" i="19"/>
  <c r="R811" i="19" s="1"/>
  <c r="G812" i="19"/>
  <c r="R812" i="19" s="1"/>
  <c r="G813" i="19"/>
  <c r="R813" i="19" s="1"/>
  <c r="G814" i="19"/>
  <c r="R814" i="19" s="1"/>
  <c r="G815" i="19"/>
  <c r="R815" i="19" s="1"/>
  <c r="G816" i="19"/>
  <c r="R816" i="19" s="1"/>
  <c r="G817" i="19"/>
  <c r="R817" i="19" s="1"/>
  <c r="G818" i="19"/>
  <c r="R818" i="19" s="1"/>
  <c r="G819" i="19"/>
  <c r="R819" i="19" s="1"/>
  <c r="G820" i="19"/>
  <c r="R820" i="19" s="1"/>
  <c r="G821" i="19"/>
  <c r="R821" i="19" s="1"/>
  <c r="G822" i="19"/>
  <c r="R822" i="19" s="1"/>
  <c r="G823" i="19"/>
  <c r="R823" i="19" s="1"/>
  <c r="G824" i="19"/>
  <c r="R824" i="19" s="1"/>
  <c r="G825" i="19"/>
  <c r="R825" i="19" s="1"/>
  <c r="G826" i="19"/>
  <c r="R826" i="19" s="1"/>
  <c r="G827" i="19"/>
  <c r="R827" i="19" s="1"/>
  <c r="G828" i="19"/>
  <c r="R828" i="19" s="1"/>
  <c r="G829" i="19"/>
  <c r="R829" i="19" s="1"/>
  <c r="G830" i="19"/>
  <c r="R830" i="19" s="1"/>
  <c r="G831" i="19"/>
  <c r="R831" i="19" s="1"/>
  <c r="G832" i="19"/>
  <c r="R832" i="19" s="1"/>
  <c r="G833" i="19"/>
  <c r="R833" i="19" s="1"/>
  <c r="G834" i="19"/>
  <c r="R834" i="19" s="1"/>
  <c r="G835" i="19"/>
  <c r="R835" i="19" s="1"/>
  <c r="G836" i="19"/>
  <c r="R836" i="19" s="1"/>
  <c r="G837" i="19"/>
  <c r="R837" i="19" s="1"/>
  <c r="G838" i="19"/>
  <c r="R838" i="19" s="1"/>
  <c r="G839" i="19"/>
  <c r="R839" i="19" s="1"/>
  <c r="G840" i="19"/>
  <c r="R840" i="19" s="1"/>
  <c r="G841" i="19"/>
  <c r="R841" i="19" s="1"/>
  <c r="G842" i="19"/>
  <c r="R842" i="19" s="1"/>
  <c r="G843" i="19"/>
  <c r="R843" i="19" s="1"/>
  <c r="G844" i="19"/>
  <c r="R844" i="19" s="1"/>
  <c r="G845" i="19"/>
  <c r="R845" i="19" s="1"/>
  <c r="G846" i="19"/>
  <c r="R846" i="19" s="1"/>
  <c r="G847" i="19"/>
  <c r="R847" i="19" s="1"/>
  <c r="G848" i="19"/>
  <c r="R848" i="19" s="1"/>
  <c r="G849" i="19"/>
  <c r="R849" i="19" s="1"/>
  <c r="G850" i="19"/>
  <c r="R850" i="19" s="1"/>
  <c r="G851" i="19"/>
  <c r="R851" i="19" s="1"/>
  <c r="G852" i="19"/>
  <c r="R852" i="19" s="1"/>
  <c r="G853" i="19"/>
  <c r="R853" i="19" s="1"/>
  <c r="G854" i="19"/>
  <c r="R854" i="19" s="1"/>
  <c r="G855" i="19"/>
  <c r="R855" i="19" s="1"/>
  <c r="G856" i="19"/>
  <c r="R856" i="19" s="1"/>
  <c r="G857" i="19"/>
  <c r="R857" i="19" s="1"/>
  <c r="G858" i="19"/>
  <c r="R858" i="19" s="1"/>
  <c r="G859" i="19"/>
  <c r="R859" i="19" s="1"/>
  <c r="G860" i="19"/>
  <c r="R860" i="19" s="1"/>
  <c r="G861" i="19"/>
  <c r="R861" i="19" s="1"/>
  <c r="G862" i="19"/>
  <c r="R862" i="19" s="1"/>
  <c r="G863" i="19"/>
  <c r="R863" i="19" s="1"/>
  <c r="G864" i="19"/>
  <c r="R864" i="19" s="1"/>
  <c r="G865" i="19"/>
  <c r="R865" i="19" s="1"/>
  <c r="G866" i="19"/>
  <c r="R866" i="19" s="1"/>
  <c r="G867" i="19"/>
  <c r="R867" i="19" s="1"/>
  <c r="G868" i="19"/>
  <c r="R868" i="19" s="1"/>
  <c r="G869" i="19"/>
  <c r="R869" i="19" s="1"/>
  <c r="G870" i="19"/>
  <c r="R870" i="19" s="1"/>
  <c r="G871" i="19"/>
  <c r="R871" i="19" s="1"/>
  <c r="G872" i="19"/>
  <c r="R872" i="19" s="1"/>
  <c r="G873" i="19"/>
  <c r="R873" i="19" s="1"/>
  <c r="G874" i="19"/>
  <c r="R874" i="19" s="1"/>
  <c r="G875" i="19"/>
  <c r="R875" i="19" s="1"/>
  <c r="G876" i="19"/>
  <c r="R876" i="19" s="1"/>
  <c r="G877" i="19"/>
  <c r="R877" i="19" s="1"/>
  <c r="G878" i="19"/>
  <c r="R878" i="19" s="1"/>
  <c r="G879" i="19"/>
  <c r="R879" i="19" s="1"/>
  <c r="G880" i="19"/>
  <c r="R880" i="19" s="1"/>
  <c r="G881" i="19"/>
  <c r="R881" i="19" s="1"/>
  <c r="G882" i="19"/>
  <c r="R882" i="19" s="1"/>
  <c r="G883" i="19"/>
  <c r="R883" i="19" s="1"/>
  <c r="G884" i="19"/>
  <c r="R884" i="19" s="1"/>
  <c r="G885" i="19"/>
  <c r="R885" i="19" s="1"/>
  <c r="G886" i="19"/>
  <c r="R886" i="19" s="1"/>
  <c r="G887" i="19"/>
  <c r="R887" i="19" s="1"/>
  <c r="G888" i="19"/>
  <c r="R888" i="19" s="1"/>
  <c r="G889" i="19"/>
  <c r="R889" i="19" s="1"/>
  <c r="G890" i="19"/>
  <c r="R890" i="19" s="1"/>
  <c r="G891" i="19"/>
  <c r="R891" i="19" s="1"/>
  <c r="G892" i="19"/>
  <c r="R892" i="19" s="1"/>
  <c r="G893" i="19"/>
  <c r="R893" i="19" s="1"/>
  <c r="G894" i="19"/>
  <c r="R894" i="19" s="1"/>
  <c r="G895" i="19"/>
  <c r="R895" i="19" s="1"/>
  <c r="G896" i="19"/>
  <c r="R896" i="19" s="1"/>
  <c r="G897" i="19"/>
  <c r="R897" i="19" s="1"/>
  <c r="G898" i="19"/>
  <c r="R898" i="19" s="1"/>
  <c r="G899" i="19"/>
  <c r="R899" i="19" s="1"/>
  <c r="G900" i="19"/>
  <c r="R900" i="19" s="1"/>
  <c r="G901" i="19"/>
  <c r="R901" i="19" s="1"/>
  <c r="G902" i="19"/>
  <c r="R902" i="19" s="1"/>
  <c r="G903" i="19"/>
  <c r="R903" i="19" s="1"/>
  <c r="G904" i="19"/>
  <c r="R904" i="19" s="1"/>
  <c r="G905" i="19"/>
  <c r="R905" i="19" s="1"/>
  <c r="G906" i="19"/>
  <c r="R906" i="19" s="1"/>
  <c r="G907" i="19"/>
  <c r="R907" i="19" s="1"/>
  <c r="G908" i="19"/>
  <c r="R908" i="19" s="1"/>
  <c r="G909" i="19"/>
  <c r="R909" i="19" s="1"/>
  <c r="G910" i="19"/>
  <c r="R910" i="19" s="1"/>
  <c r="G911" i="19"/>
  <c r="R911" i="19" s="1"/>
  <c r="G912" i="19"/>
  <c r="R912" i="19" s="1"/>
  <c r="G913" i="19"/>
  <c r="R913" i="19" s="1"/>
  <c r="G914" i="19"/>
  <c r="R914" i="19" s="1"/>
  <c r="G1674" i="19"/>
  <c r="R1674" i="19" s="1"/>
  <c r="G1676" i="19"/>
  <c r="R1676" i="19" s="1"/>
  <c r="G1678" i="19"/>
  <c r="R1678" i="19" s="1"/>
  <c r="G1680" i="19"/>
  <c r="R1680" i="19" s="1"/>
  <c r="G1682" i="19"/>
  <c r="R1682" i="19" s="1"/>
  <c r="G1683" i="19"/>
  <c r="R1683" i="19" s="1"/>
  <c r="G1685" i="19"/>
  <c r="R1685" i="19" s="1"/>
  <c r="G1687" i="19"/>
  <c r="R1687" i="19" s="1"/>
  <c r="G1688" i="19"/>
  <c r="R1688" i="19" s="1"/>
  <c r="G1690" i="19"/>
  <c r="R1690" i="19" s="1"/>
  <c r="G1692" i="19"/>
  <c r="R1692" i="19" s="1"/>
  <c r="G1694" i="19"/>
  <c r="R1694" i="19" s="1"/>
  <c r="G1695" i="19"/>
  <c r="R1695" i="19" s="1"/>
  <c r="G1697" i="19"/>
  <c r="R1697" i="19" s="1"/>
  <c r="G1699" i="19"/>
  <c r="R1699" i="19" s="1"/>
  <c r="G1701" i="19"/>
  <c r="R1701" i="19" s="1"/>
  <c r="G1702" i="19"/>
  <c r="R1702" i="19" s="1"/>
  <c r="G1704" i="19"/>
  <c r="R1704" i="19" s="1"/>
  <c r="G1706" i="19"/>
  <c r="R1706" i="19" s="1"/>
  <c r="G1708" i="19"/>
  <c r="R1708" i="19" s="1"/>
  <c r="G1709" i="19"/>
  <c r="R1709" i="19" s="1"/>
  <c r="G1711" i="19"/>
  <c r="R1711" i="19" s="1"/>
  <c r="G1713" i="19"/>
  <c r="R1713" i="19" s="1"/>
  <c r="G1715" i="19"/>
  <c r="R1715" i="19" s="1"/>
  <c r="G1716" i="19"/>
  <c r="R1716" i="19" s="1"/>
  <c r="G1718" i="19"/>
  <c r="R1718" i="19" s="1"/>
  <c r="G1720" i="19"/>
  <c r="R1720" i="19" s="1"/>
  <c r="G1721" i="19"/>
  <c r="R1721" i="19" s="1"/>
  <c r="G1723" i="19"/>
  <c r="R1723" i="19" s="1"/>
  <c r="G1725" i="19"/>
  <c r="R1725" i="19" s="1"/>
  <c r="G1727" i="19"/>
  <c r="R1727" i="19" s="1"/>
  <c r="G1728" i="19"/>
  <c r="R1728" i="19" s="1"/>
  <c r="G1730" i="19"/>
  <c r="R1730" i="19" s="1"/>
  <c r="G1732" i="19"/>
  <c r="R1732" i="19" s="1"/>
  <c r="G1734" i="19"/>
  <c r="R1734" i="19" s="1"/>
  <c r="G1735" i="19"/>
  <c r="R1735" i="19" s="1"/>
  <c r="G1737" i="19"/>
  <c r="R1737" i="19" s="1"/>
  <c r="G1739" i="19"/>
  <c r="R1739" i="19" s="1"/>
  <c r="G1741" i="19"/>
  <c r="R1741" i="19" s="1"/>
  <c r="G1742" i="19"/>
  <c r="R1742" i="19" s="1"/>
  <c r="G1744" i="19"/>
  <c r="R1744" i="19" s="1"/>
  <c r="G1746" i="19"/>
  <c r="R1746" i="19" s="1"/>
  <c r="G1748" i="19"/>
  <c r="R1748" i="19" s="1"/>
  <c r="G1749" i="19"/>
  <c r="R1749" i="19" s="1"/>
  <c r="G1751" i="19"/>
  <c r="R1751" i="19" s="1"/>
  <c r="G1753" i="19"/>
  <c r="R1753" i="19" s="1"/>
  <c r="G1755" i="19"/>
  <c r="R1755" i="19" s="1"/>
  <c r="G1756" i="19"/>
  <c r="R1756" i="19" s="1"/>
  <c r="G1758" i="19"/>
  <c r="R1758" i="19" s="1"/>
  <c r="G1760" i="19"/>
  <c r="R1760" i="19" s="1"/>
  <c r="G1761" i="19"/>
  <c r="R1761" i="19" s="1"/>
  <c r="G1763" i="19"/>
  <c r="R1763" i="19" s="1"/>
  <c r="G1765" i="19"/>
  <c r="R1765" i="19" s="1"/>
  <c r="G1767" i="19"/>
  <c r="R1767" i="19" s="1"/>
  <c r="G1768" i="19"/>
  <c r="R1768" i="19" s="1"/>
  <c r="G1770" i="19"/>
  <c r="R1770" i="19" s="1"/>
  <c r="G1772" i="19"/>
  <c r="R1772" i="19" s="1"/>
  <c r="G1773" i="19"/>
  <c r="R1773" i="19" s="1"/>
  <c r="G1775" i="19"/>
  <c r="R1775" i="19" s="1"/>
  <c r="G1777" i="19"/>
  <c r="R1777" i="19" s="1"/>
  <c r="G1779" i="19"/>
  <c r="R1779" i="19" s="1"/>
  <c r="G1780" i="19"/>
  <c r="R1780" i="19" s="1"/>
  <c r="G1782" i="19"/>
  <c r="R1782" i="19" s="1"/>
  <c r="G1784" i="19"/>
  <c r="R1784" i="19" s="1"/>
  <c r="G1786" i="19"/>
  <c r="R1786" i="19" s="1"/>
  <c r="G1787" i="19"/>
  <c r="R1787" i="19" s="1"/>
  <c r="G1789" i="19"/>
  <c r="R1789" i="19" s="1"/>
  <c r="G1791" i="19"/>
  <c r="R1791" i="19" s="1"/>
  <c r="G1793" i="19"/>
  <c r="R1793" i="19" s="1"/>
  <c r="G1794" i="19"/>
  <c r="R1794" i="19" s="1"/>
  <c r="G1796" i="19"/>
  <c r="R1796" i="19" s="1"/>
  <c r="G1798" i="19"/>
  <c r="R1798" i="19" s="1"/>
  <c r="G1799" i="19"/>
  <c r="R1799" i="19" s="1"/>
  <c r="G1801" i="19"/>
  <c r="R1801" i="19" s="1"/>
  <c r="G1803" i="19"/>
  <c r="R1803" i="19" s="1"/>
  <c r="G1805" i="19"/>
  <c r="R1805" i="19" s="1"/>
  <c r="G1806" i="19"/>
  <c r="R1806" i="19" s="1"/>
  <c r="G1808" i="19"/>
  <c r="R1808" i="19" s="1"/>
  <c r="G1810" i="19"/>
  <c r="R1810" i="19" s="1"/>
  <c r="G1812" i="19"/>
  <c r="R1812" i="19" s="1"/>
  <c r="G1813" i="19"/>
  <c r="R1813" i="19" s="1"/>
  <c r="G1815" i="19"/>
  <c r="R1815" i="19" s="1"/>
  <c r="G1817" i="19"/>
  <c r="R1817" i="19" s="1"/>
  <c r="G1819" i="19"/>
  <c r="R1819" i="19" s="1"/>
  <c r="G1820" i="19"/>
  <c r="R1820" i="19" s="1"/>
  <c r="G1822" i="19"/>
  <c r="R1822" i="19" s="1"/>
  <c r="G1824" i="19"/>
  <c r="R1824" i="19" s="1"/>
  <c r="G1826" i="19"/>
  <c r="R1826" i="19" s="1"/>
  <c r="G1827" i="19"/>
  <c r="R1827" i="19" s="1"/>
  <c r="G1829" i="19"/>
  <c r="R1829" i="19" s="1"/>
  <c r="G1831" i="19"/>
  <c r="R1831" i="19" s="1"/>
  <c r="G1833" i="19"/>
  <c r="R1833" i="19" s="1"/>
  <c r="G1834" i="19"/>
  <c r="R1834" i="19" s="1"/>
  <c r="G1836" i="19"/>
  <c r="R1836" i="19" s="1"/>
  <c r="G1838" i="19"/>
  <c r="R1838" i="19" s="1"/>
  <c r="G1840" i="19"/>
  <c r="R1840" i="19" s="1"/>
  <c r="G1841" i="19"/>
  <c r="R1841" i="19" s="1"/>
  <c r="G1843" i="19"/>
  <c r="R1843" i="19" s="1"/>
  <c r="G1845" i="19"/>
  <c r="R1845" i="19" s="1"/>
  <c r="G1847" i="19"/>
  <c r="R1847" i="19" s="1"/>
  <c r="G1848" i="19"/>
  <c r="R1848" i="19" s="1"/>
  <c r="G1850" i="19"/>
  <c r="R1850" i="19" s="1"/>
  <c r="G1852" i="19"/>
  <c r="R1852" i="19" s="1"/>
  <c r="G1854" i="19"/>
  <c r="R1854" i="19" s="1"/>
  <c r="G1855" i="19"/>
  <c r="R1855" i="19" s="1"/>
  <c r="G1857" i="19"/>
  <c r="R1857" i="19" s="1"/>
  <c r="G1859" i="19"/>
  <c r="R1859" i="19" s="1"/>
  <c r="G1861" i="19"/>
  <c r="R1861" i="19" s="1"/>
  <c r="G1862" i="19"/>
  <c r="R1862" i="19" s="1"/>
  <c r="G1864" i="19"/>
  <c r="R1864" i="19" s="1"/>
  <c r="G1866" i="19"/>
  <c r="R1866" i="19" s="1"/>
  <c r="G1868" i="19"/>
  <c r="R1868" i="19" s="1"/>
  <c r="G1869" i="19"/>
  <c r="R1869" i="19" s="1"/>
  <c r="G1871" i="19"/>
  <c r="R1871" i="19" s="1"/>
  <c r="G1873" i="19"/>
  <c r="R1873" i="19" s="1"/>
  <c r="G1875" i="19"/>
  <c r="R1875" i="19" s="1"/>
  <c r="G1876" i="19"/>
  <c r="R1876" i="19" s="1"/>
  <c r="G1878" i="19"/>
  <c r="R1878" i="19" s="1"/>
  <c r="G1880" i="19"/>
  <c r="R1880" i="19" s="1"/>
  <c r="G1882" i="19"/>
  <c r="R1882" i="19" s="1"/>
  <c r="G1883" i="19"/>
  <c r="R1883" i="19" s="1"/>
  <c r="G1885" i="19"/>
  <c r="R1885" i="19" s="1"/>
  <c r="G1887" i="19"/>
  <c r="R1887" i="19" s="1"/>
  <c r="G1889" i="19"/>
  <c r="R1889" i="19" s="1"/>
  <c r="G1890" i="19"/>
  <c r="R1890" i="19" s="1"/>
  <c r="G1892" i="19"/>
  <c r="R1892" i="19" s="1"/>
  <c r="G1894" i="19"/>
  <c r="R1894" i="19" s="1"/>
  <c r="G1895" i="19"/>
  <c r="R1895" i="19" s="1"/>
  <c r="G1897" i="19"/>
  <c r="R1897" i="19" s="1"/>
  <c r="G1899" i="19"/>
  <c r="R1899" i="19" s="1"/>
  <c r="G1901" i="19"/>
  <c r="R1901" i="19" s="1"/>
  <c r="G1902" i="19"/>
  <c r="R1902" i="19" s="1"/>
  <c r="G1904" i="19"/>
  <c r="R1904" i="19" s="1"/>
  <c r="G1906" i="19"/>
  <c r="R1906" i="19" s="1"/>
  <c r="G1907" i="19"/>
  <c r="R1907" i="19" s="1"/>
  <c r="G1909" i="19"/>
  <c r="R1909" i="19" s="1"/>
  <c r="G1911" i="19"/>
  <c r="R1911" i="19" s="1"/>
  <c r="G1913" i="19"/>
  <c r="R1913" i="19" s="1"/>
  <c r="G1914" i="19"/>
  <c r="R1914" i="19" s="1"/>
  <c r="G1916" i="19"/>
  <c r="R1916" i="19" s="1"/>
  <c r="G1918" i="19"/>
  <c r="R1918" i="19" s="1"/>
  <c r="G1920" i="19"/>
  <c r="R1920" i="19" s="1"/>
  <c r="G1921" i="19"/>
  <c r="R1921" i="19" s="1"/>
  <c r="G1923" i="19"/>
  <c r="R1923" i="19" s="1"/>
  <c r="G1925" i="19"/>
  <c r="R1925" i="19" s="1"/>
  <c r="G1927" i="19"/>
  <c r="R1927" i="19" s="1"/>
  <c r="G1928" i="19"/>
  <c r="R1928" i="19" s="1"/>
  <c r="G1930" i="19"/>
  <c r="R1930" i="19" s="1"/>
  <c r="G1932" i="19"/>
  <c r="R1932" i="19" s="1"/>
  <c r="G1934" i="19"/>
  <c r="R1934" i="19" s="1"/>
  <c r="G1935" i="19"/>
  <c r="R1935" i="19" s="1"/>
  <c r="G1937" i="19"/>
  <c r="R1937" i="19" s="1"/>
  <c r="G1939" i="19"/>
  <c r="R1939" i="19" s="1"/>
  <c r="G1941" i="19"/>
  <c r="R1941" i="19" s="1"/>
  <c r="G1942" i="19"/>
  <c r="R1942" i="19" s="1"/>
  <c r="G1944" i="19"/>
  <c r="R1944" i="19" s="1"/>
  <c r="G1946" i="19"/>
  <c r="R1946" i="19" s="1"/>
  <c r="G1947" i="19"/>
  <c r="R1947" i="19" s="1"/>
  <c r="G1949" i="19"/>
  <c r="R1949" i="19" s="1"/>
  <c r="G1951" i="19"/>
  <c r="R1951" i="19" s="1"/>
  <c r="G1953" i="19"/>
  <c r="R1953" i="19" s="1"/>
  <c r="G1954" i="19"/>
  <c r="R1954" i="19" s="1"/>
  <c r="G1956" i="19"/>
  <c r="R1956" i="19" s="1"/>
  <c r="G1958" i="19"/>
  <c r="R1958" i="19" s="1"/>
  <c r="G1959" i="19"/>
  <c r="R1959" i="19" s="1"/>
  <c r="G1961" i="19"/>
  <c r="R1961" i="19" s="1"/>
  <c r="G1963" i="19"/>
  <c r="R1963" i="19" s="1"/>
  <c r="G1965" i="19"/>
  <c r="R1965" i="19" s="1"/>
  <c r="G1966" i="19"/>
  <c r="R1966" i="19" s="1"/>
  <c r="G1968" i="19"/>
  <c r="R1968" i="19" s="1"/>
  <c r="G1970" i="19"/>
  <c r="R1970" i="19" s="1"/>
  <c r="G1972" i="19"/>
  <c r="R1972" i="19" s="1"/>
  <c r="G1973" i="19"/>
  <c r="R1973" i="19" s="1"/>
  <c r="G1975" i="19"/>
  <c r="R1975" i="19" s="1"/>
  <c r="G1977" i="19"/>
  <c r="R1977" i="19" s="1"/>
  <c r="G1978" i="19"/>
  <c r="R1978" i="19" s="1"/>
  <c r="G1980" i="19"/>
  <c r="R1980" i="19" s="1"/>
  <c r="G1982" i="19"/>
  <c r="R1982" i="19" s="1"/>
  <c r="G1984" i="19"/>
  <c r="R1984" i="19" s="1"/>
  <c r="G1985" i="19"/>
  <c r="R1985" i="19" s="1"/>
  <c r="G1987" i="19"/>
  <c r="R1987" i="19" s="1"/>
  <c r="G1989" i="19"/>
  <c r="R1989" i="19" s="1"/>
  <c r="G1991" i="19"/>
  <c r="R1991" i="19" s="1"/>
  <c r="G1992" i="19"/>
  <c r="R1992" i="19" s="1"/>
  <c r="G1994" i="19"/>
  <c r="R1994" i="19" s="1"/>
  <c r="G1996" i="19"/>
  <c r="R1996" i="19" s="1"/>
  <c r="G1998" i="19"/>
  <c r="R1998" i="19" s="1"/>
  <c r="G1999" i="19"/>
  <c r="R1999" i="19" s="1"/>
  <c r="G2001" i="19"/>
  <c r="R2001" i="19" s="1"/>
  <c r="G2003" i="19"/>
  <c r="R2003" i="19" s="1"/>
  <c r="G2004" i="19"/>
  <c r="R2004" i="19" s="1"/>
  <c r="G2006" i="19"/>
  <c r="R2006" i="19" s="1"/>
  <c r="G2008" i="19"/>
  <c r="R2008" i="19" s="1"/>
  <c r="G2010" i="19"/>
  <c r="R2010" i="19" s="1"/>
  <c r="G2011" i="19"/>
  <c r="R2011" i="19" s="1"/>
  <c r="G2013" i="19"/>
  <c r="R2013" i="19" s="1"/>
  <c r="G2015" i="19"/>
  <c r="R2015" i="19" s="1"/>
  <c r="G2017" i="19"/>
  <c r="R2017" i="19" s="1"/>
  <c r="G2018" i="19"/>
  <c r="R2018" i="19" s="1"/>
  <c r="G2020" i="19"/>
  <c r="R2020" i="19" s="1"/>
  <c r="G2022" i="19"/>
  <c r="R2022" i="19" s="1"/>
  <c r="G2024" i="19"/>
  <c r="R2024" i="19" s="1"/>
  <c r="G2025" i="19"/>
  <c r="R2025" i="19" s="1"/>
  <c r="G2027" i="19"/>
  <c r="R2027" i="19" s="1"/>
  <c r="G2029" i="19"/>
  <c r="R2029" i="19" s="1"/>
  <c r="G2030" i="19"/>
  <c r="R2030" i="19" s="1"/>
  <c r="G2032" i="19"/>
  <c r="R2032" i="19" s="1"/>
  <c r="G2034" i="19"/>
  <c r="R2034" i="19" s="1"/>
  <c r="G2035" i="19"/>
  <c r="R2035" i="19" s="1"/>
  <c r="G2037" i="19"/>
  <c r="R2037" i="19" s="1"/>
  <c r="G2039" i="19"/>
  <c r="R2039" i="19" s="1"/>
  <c r="G2041" i="19"/>
  <c r="R2041" i="19" s="1"/>
  <c r="G2042" i="19"/>
  <c r="R2042" i="19" s="1"/>
  <c r="G2044" i="19"/>
  <c r="R2044" i="19" s="1"/>
  <c r="G2046" i="19"/>
  <c r="R2046" i="19" s="1"/>
  <c r="G2047" i="19"/>
  <c r="R2047" i="19" s="1"/>
  <c r="G2049" i="19"/>
  <c r="R2049" i="19" s="1"/>
  <c r="G2051" i="19"/>
  <c r="R2051" i="19" s="1"/>
  <c r="G2053" i="19"/>
  <c r="R2053" i="19" s="1"/>
  <c r="G2055" i="19"/>
  <c r="R2055" i="19" s="1"/>
  <c r="G2056" i="19"/>
  <c r="R2056" i="19" s="1"/>
  <c r="G2058" i="19"/>
  <c r="R2058" i="19" s="1"/>
  <c r="G2060" i="19"/>
  <c r="R2060" i="19" s="1"/>
  <c r="G2061" i="19"/>
  <c r="R2061" i="19" s="1"/>
  <c r="G2063" i="19"/>
  <c r="R2063" i="19" s="1"/>
  <c r="G2065" i="19"/>
  <c r="R2065" i="19" s="1"/>
  <c r="G2067" i="19"/>
  <c r="R2067" i="19" s="1"/>
  <c r="G2068" i="19"/>
  <c r="R2068" i="19" s="1"/>
  <c r="G2070" i="19"/>
  <c r="R2070" i="19" s="1"/>
  <c r="G2072" i="19"/>
  <c r="R2072" i="19" s="1"/>
  <c r="G2074" i="19"/>
  <c r="R2074" i="19" s="1"/>
  <c r="G2075" i="19"/>
  <c r="R2075" i="19" s="1"/>
  <c r="G2077" i="19"/>
  <c r="R2077" i="19" s="1"/>
  <c r="G2079" i="19"/>
  <c r="R2079" i="19" s="1"/>
  <c r="G2081" i="19"/>
  <c r="R2081" i="19" s="1"/>
  <c r="G2082" i="19"/>
  <c r="R2082" i="19" s="1"/>
  <c r="G2084" i="19"/>
  <c r="R2084" i="19" s="1"/>
  <c r="G2086" i="19"/>
  <c r="R2086" i="19" s="1"/>
  <c r="G2087" i="19"/>
  <c r="R2087" i="19" s="1"/>
  <c r="G2089" i="19"/>
  <c r="R2089" i="19" s="1"/>
  <c r="G2091" i="19"/>
  <c r="R2091" i="19" s="1"/>
  <c r="G2093" i="19"/>
  <c r="R2093" i="19" s="1"/>
  <c r="G2094" i="19"/>
  <c r="R2094" i="19" s="1"/>
  <c r="G2096" i="19"/>
  <c r="R2096" i="19" s="1"/>
  <c r="G2098" i="19"/>
  <c r="R2098" i="19" s="1"/>
  <c r="G2100" i="19"/>
  <c r="R2100" i="19" s="1"/>
  <c r="G2101" i="19"/>
  <c r="R2101" i="19" s="1"/>
  <c r="G2103" i="19"/>
  <c r="R2103" i="19" s="1"/>
  <c r="G2105" i="19"/>
  <c r="R2105" i="19" s="1"/>
  <c r="G2107" i="19"/>
  <c r="R2107" i="19" s="1"/>
  <c r="G2108" i="19"/>
  <c r="R2108" i="19" s="1"/>
  <c r="G2110" i="19"/>
  <c r="R2110" i="19" s="1"/>
  <c r="G2112" i="19"/>
  <c r="R2112" i="19" s="1"/>
  <c r="G2114" i="19"/>
  <c r="R2114" i="19" s="1"/>
  <c r="G2115" i="19"/>
  <c r="R2115" i="19" s="1"/>
  <c r="G2117" i="19"/>
  <c r="R2117" i="19" s="1"/>
  <c r="G2119" i="19"/>
  <c r="R2119" i="19" s="1"/>
  <c r="G2121" i="19"/>
  <c r="R2121" i="19" s="1"/>
  <c r="G2122" i="19"/>
  <c r="R2122" i="19" s="1"/>
  <c r="G2124" i="19"/>
  <c r="R2124" i="19" s="1"/>
  <c r="G2126" i="19"/>
  <c r="R2126" i="19" s="1"/>
  <c r="G2127" i="19"/>
  <c r="R2127" i="19" s="1"/>
  <c r="G2129" i="19"/>
  <c r="R2129" i="19" s="1"/>
  <c r="G2131" i="19"/>
  <c r="R2131" i="19" s="1"/>
  <c r="G2133" i="19"/>
  <c r="R2133" i="19" s="1"/>
  <c r="G2134" i="19"/>
  <c r="R2134" i="19" s="1"/>
  <c r="G2136" i="19"/>
  <c r="R2136" i="19" s="1"/>
  <c r="G2138" i="19"/>
  <c r="R2138" i="19" s="1"/>
  <c r="G2140" i="19"/>
  <c r="R2140" i="19" s="1"/>
  <c r="G2141" i="19"/>
  <c r="R2141" i="19" s="1"/>
  <c r="G2143" i="19"/>
  <c r="R2143" i="19" s="1"/>
  <c r="G2145" i="19"/>
  <c r="R2145" i="19" s="1"/>
  <c r="G2147" i="19"/>
  <c r="R2147" i="19" s="1"/>
  <c r="G2148" i="19"/>
  <c r="R2148" i="19" s="1"/>
  <c r="G2150" i="19"/>
  <c r="R2150" i="19" s="1"/>
  <c r="G2152" i="19"/>
  <c r="R2152" i="19" s="1"/>
  <c r="G2153" i="19"/>
  <c r="R2153" i="19" s="1"/>
  <c r="G2155" i="19"/>
  <c r="R2155" i="19" s="1"/>
  <c r="G2157" i="19"/>
  <c r="R2157" i="19" s="1"/>
  <c r="G2159" i="19"/>
  <c r="R2159" i="19" s="1"/>
  <c r="G2160" i="19"/>
  <c r="R2160" i="19" s="1"/>
  <c r="G2162" i="19"/>
  <c r="R2162" i="19" s="1"/>
  <c r="G2164" i="19"/>
  <c r="R2164" i="19" s="1"/>
  <c r="G2166" i="19"/>
  <c r="R2166" i="19" s="1"/>
  <c r="G2167" i="19"/>
  <c r="R2167" i="19" s="1"/>
  <c r="G2169" i="19"/>
  <c r="R2169" i="19" s="1"/>
  <c r="G2171" i="19"/>
  <c r="R2171" i="19" s="1"/>
  <c r="G2173" i="19"/>
  <c r="R2173" i="19" s="1"/>
  <c r="G2174" i="19"/>
  <c r="R2174" i="19" s="1"/>
  <c r="G2176" i="19"/>
  <c r="R2176" i="19" s="1"/>
  <c r="G2178" i="19"/>
  <c r="R2178" i="19" s="1"/>
  <c r="G2180" i="19"/>
  <c r="R2180" i="19" s="1"/>
  <c r="G2181" i="19"/>
  <c r="R2181" i="19" s="1"/>
  <c r="G2183" i="19"/>
  <c r="R2183" i="19" s="1"/>
  <c r="G2185" i="19"/>
  <c r="R2185" i="19" s="1"/>
  <c r="G2186" i="19"/>
  <c r="R2186" i="19" s="1"/>
  <c r="G2188" i="19"/>
  <c r="R2188" i="19" s="1"/>
  <c r="G2190" i="19"/>
  <c r="R2190" i="19" s="1"/>
  <c r="G2192" i="19"/>
  <c r="R2192" i="19" s="1"/>
  <c r="G2193" i="19"/>
  <c r="R2193" i="19" s="1"/>
  <c r="G2195" i="19"/>
  <c r="R2195" i="19" s="1"/>
  <c r="G2197" i="19"/>
  <c r="R2197" i="19" s="1"/>
  <c r="G2199" i="19"/>
  <c r="R2199" i="19" s="1"/>
  <c r="G2200" i="19"/>
  <c r="R2200" i="19" s="1"/>
  <c r="G2202" i="19"/>
  <c r="R2202" i="19" s="1"/>
  <c r="G2204" i="19"/>
  <c r="R2204" i="19" s="1"/>
  <c r="G2206" i="19"/>
  <c r="R2206" i="19" s="1"/>
  <c r="G2207" i="19"/>
  <c r="R2207" i="19" s="1"/>
  <c r="G2209" i="19"/>
  <c r="R2209" i="19" s="1"/>
  <c r="G2211" i="19"/>
  <c r="R2211" i="19" s="1"/>
  <c r="G2212" i="19"/>
  <c r="R2212" i="19" s="1"/>
  <c r="G2214" i="19"/>
  <c r="R2214" i="19" s="1"/>
  <c r="G2216" i="19"/>
  <c r="R2216" i="19" s="1"/>
  <c r="G2218" i="19"/>
  <c r="R2218" i="19" s="1"/>
  <c r="G2219" i="19"/>
  <c r="R2219" i="19" s="1"/>
  <c r="G2221" i="19"/>
  <c r="R2221" i="19" s="1"/>
  <c r="G2223" i="19"/>
  <c r="R2223" i="19" s="1"/>
  <c r="G2225" i="19"/>
  <c r="R2225" i="19" s="1"/>
  <c r="G2226" i="19"/>
  <c r="R2226" i="19" s="1"/>
  <c r="G2228" i="19"/>
  <c r="R2228" i="19" s="1"/>
  <c r="G2230" i="19"/>
  <c r="R2230" i="19" s="1"/>
  <c r="G2231" i="19"/>
  <c r="R2231" i="19" s="1"/>
  <c r="G2233" i="19"/>
  <c r="R2233" i="19" s="1"/>
  <c r="G2235" i="19"/>
  <c r="R2235" i="19" s="1"/>
  <c r="G2237" i="19"/>
  <c r="R2237" i="19" s="1"/>
  <c r="G2238" i="19"/>
  <c r="R2238" i="19" s="1"/>
  <c r="G2240" i="19"/>
  <c r="R2240" i="19" s="1"/>
  <c r="G2242" i="19"/>
  <c r="R2242" i="19" s="1"/>
  <c r="G2244" i="19"/>
  <c r="R2244" i="19" s="1"/>
  <c r="G2245" i="19"/>
  <c r="R2245" i="19" s="1"/>
  <c r="G2247" i="19"/>
  <c r="R2247" i="19" s="1"/>
  <c r="G2249" i="19"/>
  <c r="R2249" i="19" s="1"/>
  <c r="G2251" i="19"/>
  <c r="R2251" i="19" s="1"/>
  <c r="G2252" i="19"/>
  <c r="R2252" i="19" s="1"/>
  <c r="G2254" i="19"/>
  <c r="R2254" i="19" s="1"/>
  <c r="G2256" i="19"/>
  <c r="R2256" i="19" s="1"/>
  <c r="G2257" i="19"/>
  <c r="R2257" i="19" s="1"/>
  <c r="G2259" i="19"/>
  <c r="R2259" i="19" s="1"/>
  <c r="G2261" i="19"/>
  <c r="R2261" i="19" s="1"/>
  <c r="G2263" i="19"/>
  <c r="R2263" i="19" s="1"/>
  <c r="G2264" i="19"/>
  <c r="R2264" i="19" s="1"/>
  <c r="G2266" i="19"/>
  <c r="R2266" i="19" s="1"/>
  <c r="G2268" i="19"/>
  <c r="R2268" i="19" s="1"/>
  <c r="G2269" i="19"/>
  <c r="R2269" i="19" s="1"/>
  <c r="G2271" i="19"/>
  <c r="R2271" i="19" s="1"/>
  <c r="G2273" i="19"/>
  <c r="R2273" i="19" s="1"/>
  <c r="G2275" i="19"/>
  <c r="R2275" i="19" s="1"/>
  <c r="G2276" i="19"/>
  <c r="R2276" i="19" s="1"/>
  <c r="G2278" i="19"/>
  <c r="R2278" i="19" s="1"/>
  <c r="G2280" i="19"/>
  <c r="R2280" i="19" s="1"/>
  <c r="G2282" i="19"/>
  <c r="R2282" i="19" s="1"/>
  <c r="G2283" i="19"/>
  <c r="R2283" i="19" s="1"/>
  <c r="G2285" i="19"/>
  <c r="R2285" i="19" s="1"/>
  <c r="G2287" i="19"/>
  <c r="R2287" i="19" s="1"/>
  <c r="G2289" i="19"/>
  <c r="R2289" i="19" s="1"/>
  <c r="G2290" i="19"/>
  <c r="R2290" i="19" s="1"/>
  <c r="G2292" i="19"/>
  <c r="R2292" i="19" s="1"/>
  <c r="G2294" i="19"/>
  <c r="R2294" i="19" s="1"/>
  <c r="G2295" i="19"/>
  <c r="R2295" i="19" s="1"/>
  <c r="G2297" i="19"/>
  <c r="R2297" i="19" s="1"/>
  <c r="G2299" i="19"/>
  <c r="R2299" i="19" s="1"/>
  <c r="G2301" i="19"/>
  <c r="R2301" i="19" s="1"/>
  <c r="G2302" i="19"/>
  <c r="R2302" i="19" s="1"/>
  <c r="G2304" i="19"/>
  <c r="R2304" i="19" s="1"/>
  <c r="G2306" i="19"/>
  <c r="R2306" i="19" s="1"/>
  <c r="G2308" i="19"/>
  <c r="R2308" i="19" s="1"/>
  <c r="G2309" i="19"/>
  <c r="R2309" i="19" s="1"/>
  <c r="G2311" i="19"/>
  <c r="R2311" i="19" s="1"/>
  <c r="G2313" i="19"/>
  <c r="R2313" i="19" s="1"/>
  <c r="G2314" i="19"/>
  <c r="R2314" i="19" s="1"/>
  <c r="G2316" i="19"/>
  <c r="R2316" i="19" s="1"/>
  <c r="G2318" i="19"/>
  <c r="R2318" i="19" s="1"/>
  <c r="G2320" i="19"/>
  <c r="R2320" i="19" s="1"/>
  <c r="G2321" i="19"/>
  <c r="R2321" i="19" s="1"/>
  <c r="G2323" i="19"/>
  <c r="R2323" i="19" s="1"/>
  <c r="G2325" i="19"/>
  <c r="R2325" i="19" s="1"/>
  <c r="G2327" i="19"/>
  <c r="R2327" i="19" s="1"/>
  <c r="G2328" i="19"/>
  <c r="R2328" i="19" s="1"/>
  <c r="G2330" i="19"/>
  <c r="R2330" i="19" s="1"/>
  <c r="G2332" i="19"/>
  <c r="R2332" i="19" s="1"/>
  <c r="G2333" i="19"/>
  <c r="R2333" i="19" s="1"/>
  <c r="G2335" i="19"/>
  <c r="R2335" i="19" s="1"/>
  <c r="G2337" i="19"/>
  <c r="R2337" i="19" s="1"/>
  <c r="G2339" i="19"/>
  <c r="R2339" i="19" s="1"/>
  <c r="G2340" i="19"/>
  <c r="R2340" i="19" s="1"/>
  <c r="G2342" i="19"/>
  <c r="R2342" i="19" s="1"/>
  <c r="G2344" i="19"/>
  <c r="R2344" i="19" s="1"/>
  <c r="G2346" i="19"/>
  <c r="R2346" i="19" s="1"/>
  <c r="G2347" i="19"/>
  <c r="R2347" i="19" s="1"/>
  <c r="G2349" i="19"/>
  <c r="R2349" i="19" s="1"/>
  <c r="G2351" i="19"/>
  <c r="R2351" i="19" s="1"/>
  <c r="G2353" i="19"/>
  <c r="R2353" i="19" s="1"/>
  <c r="G2354" i="19"/>
  <c r="R2354" i="19" s="1"/>
  <c r="G2356" i="19"/>
  <c r="R2356" i="19" s="1"/>
  <c r="G2358" i="19"/>
  <c r="R2358" i="19" s="1"/>
  <c r="G2360" i="19"/>
  <c r="R2360" i="19" s="1"/>
  <c r="G2361" i="19"/>
  <c r="R2361" i="19" s="1"/>
  <c r="G2363" i="19"/>
  <c r="R2363" i="19" s="1"/>
  <c r="G2365" i="19"/>
  <c r="R2365" i="19" s="1"/>
  <c r="G2367" i="19"/>
  <c r="R2367" i="19" s="1"/>
  <c r="G2368" i="19"/>
  <c r="R2368" i="19" s="1"/>
  <c r="G2370" i="19"/>
  <c r="R2370" i="19" s="1"/>
  <c r="G2372" i="19"/>
  <c r="R2372" i="19" s="1"/>
  <c r="G2373" i="19"/>
  <c r="R2373" i="19" s="1"/>
  <c r="G2375" i="19"/>
  <c r="R2375" i="19" s="1"/>
  <c r="G2377" i="19"/>
  <c r="R2377" i="19" s="1"/>
  <c r="G2379" i="19"/>
  <c r="R2379" i="19" s="1"/>
  <c r="G2380" i="19"/>
  <c r="R2380" i="19" s="1"/>
  <c r="G2382" i="19"/>
  <c r="R2382" i="19" s="1"/>
  <c r="G2384" i="19"/>
  <c r="R2384" i="19" s="1"/>
  <c r="G2386" i="19"/>
  <c r="R2386" i="19" s="1"/>
  <c r="G2387" i="19"/>
  <c r="R2387" i="19" s="1"/>
  <c r="G2389" i="19"/>
  <c r="R2389" i="19" s="1"/>
  <c r="G2391" i="19"/>
  <c r="R2391" i="19" s="1"/>
  <c r="G2392" i="19"/>
  <c r="R2392" i="19" s="1"/>
  <c r="G2394" i="19"/>
  <c r="R2394" i="19" s="1"/>
  <c r="G2396" i="19"/>
  <c r="R2396" i="19" s="1"/>
  <c r="G2398" i="19"/>
  <c r="R2398" i="19" s="1"/>
  <c r="G2399" i="19"/>
  <c r="R2399" i="19" s="1"/>
  <c r="G2401" i="19"/>
  <c r="R2401" i="19" s="1"/>
  <c r="G2403" i="19"/>
  <c r="R2403" i="19" s="1"/>
  <c r="G2405" i="19"/>
  <c r="R2405" i="19" s="1"/>
  <c r="G2406" i="19"/>
  <c r="R2406" i="19" s="1"/>
  <c r="G2408" i="19"/>
  <c r="R2408" i="19" s="1"/>
  <c r="G2410" i="19"/>
  <c r="R2410" i="19" s="1"/>
  <c r="G2412" i="19"/>
  <c r="R2412" i="19" s="1"/>
  <c r="G2413" i="19"/>
  <c r="R2413" i="19" s="1"/>
  <c r="G2415" i="19"/>
  <c r="R2415" i="19" s="1"/>
  <c r="G2417" i="19"/>
  <c r="R2417" i="19" s="1"/>
  <c r="G2419" i="19"/>
  <c r="R2419" i="19" s="1"/>
  <c r="G2420" i="19"/>
  <c r="R2420" i="19" s="1"/>
  <c r="G2422" i="19"/>
  <c r="R2422" i="19" s="1"/>
  <c r="G2424" i="19"/>
  <c r="R2424" i="19" s="1"/>
  <c r="G2425" i="19"/>
  <c r="R2425" i="19" s="1"/>
  <c r="G2427" i="19"/>
  <c r="R2427" i="19" s="1"/>
  <c r="G2429" i="19"/>
  <c r="R2429" i="19" s="1"/>
  <c r="G2431" i="19"/>
  <c r="R2431" i="19" s="1"/>
  <c r="G2432" i="19"/>
  <c r="R2432" i="19" s="1"/>
  <c r="G2434" i="19"/>
  <c r="R2434" i="19" s="1"/>
  <c r="G2436" i="19"/>
  <c r="R2436" i="19" s="1"/>
  <c r="G2438" i="19"/>
  <c r="R2438" i="19" s="1"/>
  <c r="G2439" i="19"/>
  <c r="R2439" i="19" s="1"/>
  <c r="G2441" i="19"/>
  <c r="G2443" i="19"/>
  <c r="R2443" i="19" s="1"/>
  <c r="G2445" i="19"/>
  <c r="R2445" i="19" s="1"/>
  <c r="G2446" i="19"/>
  <c r="R2446" i="19" s="1"/>
  <c r="G2448" i="19"/>
  <c r="R2448" i="19" s="1"/>
  <c r="G2450" i="19"/>
  <c r="R2450" i="19" s="1"/>
  <c r="G2451" i="19"/>
  <c r="R2451" i="19" s="1"/>
  <c r="G2453" i="19"/>
  <c r="R2453" i="19" s="1"/>
  <c r="G2455" i="19"/>
  <c r="R2455" i="19" s="1"/>
  <c r="G2457" i="19"/>
  <c r="R2457" i="19" s="1"/>
  <c r="G2458" i="19"/>
  <c r="R2458" i="19" s="1"/>
  <c r="G2460" i="19"/>
  <c r="R2460" i="19" s="1"/>
  <c r="G2462" i="19"/>
  <c r="R2462" i="19" s="1"/>
  <c r="G2464" i="19"/>
  <c r="R2464" i="19" s="1"/>
  <c r="G2465" i="19"/>
  <c r="R2465" i="19" s="1"/>
  <c r="G2467" i="19"/>
  <c r="R2467" i="19" s="1"/>
  <c r="G2469" i="19"/>
  <c r="R2469" i="19" s="1"/>
  <c r="G2471" i="19"/>
  <c r="R2471" i="19" s="1"/>
  <c r="G2472" i="19"/>
  <c r="R2472" i="19" s="1"/>
  <c r="G2474" i="19"/>
  <c r="R2474" i="19" s="1"/>
  <c r="G2476" i="19"/>
  <c r="R2476" i="19" s="1"/>
  <c r="G2477" i="19"/>
  <c r="R2477" i="19" s="1"/>
  <c r="G2479" i="19"/>
  <c r="R2479" i="19" s="1"/>
  <c r="G2481" i="19"/>
  <c r="R2481" i="19" s="1"/>
  <c r="G2483" i="19"/>
  <c r="R2483" i="19" s="1"/>
  <c r="G2484" i="19"/>
  <c r="R2484" i="19" s="1"/>
  <c r="G2486" i="19"/>
  <c r="R2486" i="19" s="1"/>
  <c r="G2488" i="19"/>
  <c r="R2488" i="19" s="1"/>
  <c r="G2490" i="19"/>
  <c r="R2490" i="19" s="1"/>
  <c r="G2491" i="19"/>
  <c r="R2491" i="19" s="1"/>
  <c r="G2493" i="19"/>
  <c r="R2493" i="19" s="1"/>
  <c r="G2495" i="19"/>
  <c r="R2495" i="19" s="1"/>
  <c r="G2497" i="19"/>
  <c r="R2497" i="19" s="1"/>
  <c r="G2498" i="19"/>
  <c r="R2498" i="19" s="1"/>
  <c r="G2500" i="19"/>
  <c r="R2500" i="19" s="1"/>
  <c r="G2502" i="19"/>
  <c r="R2502" i="19" s="1"/>
  <c r="G2504" i="19"/>
  <c r="R2504" i="19" s="1"/>
  <c r="G2505" i="19"/>
  <c r="R2505" i="19" s="1"/>
  <c r="G2507" i="19"/>
  <c r="R2507" i="19" s="1"/>
  <c r="G2509" i="19"/>
  <c r="R2509" i="19" s="1"/>
  <c r="G2511" i="19"/>
  <c r="R2511" i="19" s="1"/>
  <c r="G2512" i="19"/>
  <c r="R2512" i="19" s="1"/>
  <c r="G2514" i="19"/>
  <c r="R2514" i="19" s="1"/>
  <c r="G2516" i="19"/>
  <c r="R2516" i="19" s="1"/>
  <c r="G2518" i="19"/>
  <c r="R2518" i="19" s="1"/>
  <c r="G2519" i="19"/>
  <c r="R2519" i="19" s="1"/>
  <c r="G2521" i="19"/>
  <c r="R2521" i="19" s="1"/>
  <c r="G2523" i="19"/>
  <c r="R2523" i="19" s="1"/>
  <c r="G2524" i="19"/>
  <c r="R2524" i="19" s="1"/>
  <c r="G2526" i="19"/>
  <c r="R2526" i="19" s="1"/>
  <c r="G2528" i="19"/>
  <c r="R2528" i="19" s="1"/>
  <c r="G2530" i="19"/>
  <c r="R2530" i="19" s="1"/>
  <c r="G2531" i="19"/>
  <c r="R2531" i="19" s="1"/>
  <c r="G2533" i="19"/>
  <c r="R2533" i="19" s="1"/>
  <c r="G2535" i="19"/>
  <c r="R2535" i="19" s="1"/>
  <c r="G2537" i="19"/>
  <c r="R2537" i="19" s="1"/>
  <c r="G2540" i="19"/>
  <c r="R2540" i="19" s="1"/>
  <c r="G2541" i="19"/>
  <c r="R2541" i="19" s="1"/>
  <c r="G2543" i="19"/>
  <c r="R2543" i="19" s="1"/>
  <c r="G2545" i="19"/>
  <c r="R2545" i="19" s="1"/>
  <c r="G2547" i="19"/>
  <c r="R2547" i="19" s="1"/>
  <c r="G2548" i="19"/>
  <c r="R2548" i="19" s="1"/>
  <c r="G2550" i="19"/>
  <c r="R2550" i="19" s="1"/>
  <c r="G2552" i="19"/>
  <c r="R2552" i="19" s="1"/>
  <c r="G2553" i="19"/>
  <c r="R2553" i="19" s="1"/>
  <c r="G2555" i="19"/>
  <c r="R2555" i="19" s="1"/>
  <c r="G2557" i="19"/>
  <c r="R2557" i="19" s="1"/>
  <c r="G2559" i="19"/>
  <c r="R2559" i="19" s="1"/>
  <c r="G2560" i="19"/>
  <c r="R2560" i="19" s="1"/>
  <c r="G2562" i="19"/>
  <c r="R2562" i="19" s="1"/>
  <c r="G2564" i="19"/>
  <c r="R2564" i="19" s="1"/>
  <c r="G2566" i="19"/>
  <c r="R2566" i="19" s="1"/>
  <c r="G2567" i="19"/>
  <c r="R2567" i="19" s="1"/>
  <c r="G2569" i="19"/>
  <c r="R2569" i="19" s="1"/>
  <c r="G2571" i="19"/>
  <c r="R2571" i="19" s="1"/>
  <c r="G2573" i="19"/>
  <c r="R2573" i="19" s="1"/>
  <c r="G2574" i="19"/>
  <c r="R2574" i="19" s="1"/>
  <c r="G2576" i="19"/>
  <c r="R2576" i="19" s="1"/>
  <c r="G2578" i="19"/>
  <c r="R2578" i="19" s="1"/>
  <c r="G2579" i="19"/>
  <c r="R2579" i="19" s="1"/>
  <c r="G2581" i="19"/>
  <c r="R2581" i="19" s="1"/>
  <c r="G2583" i="19"/>
  <c r="R2583" i="19" s="1"/>
  <c r="G2585" i="19"/>
  <c r="R2585" i="19" s="1"/>
  <c r="G2586" i="19"/>
  <c r="R2586" i="19" s="1"/>
  <c r="G2588" i="19"/>
  <c r="R2588" i="19" s="1"/>
  <c r="G2590" i="19"/>
  <c r="R2590" i="19" s="1"/>
  <c r="G2592" i="19"/>
  <c r="R2592" i="19" s="1"/>
  <c r="G2593" i="19"/>
  <c r="R2593" i="19" s="1"/>
  <c r="G2595" i="19"/>
  <c r="R2595" i="19" s="1"/>
  <c r="G2597" i="19"/>
  <c r="R2597" i="19" s="1"/>
  <c r="G2598" i="19"/>
  <c r="R2598" i="19" s="1"/>
  <c r="G2600" i="19"/>
  <c r="R2600" i="19" s="1"/>
  <c r="G2602" i="19"/>
  <c r="R2602" i="19" s="1"/>
  <c r="G2604" i="19"/>
  <c r="R2604" i="19" s="1"/>
  <c r="G2606" i="19"/>
  <c r="R2606" i="19" s="1"/>
  <c r="G2607" i="19"/>
  <c r="R2607" i="19" s="1"/>
  <c r="G2609" i="19"/>
  <c r="R2609" i="19" s="1"/>
  <c r="G2611" i="19"/>
  <c r="R2611" i="19" s="1"/>
  <c r="G2612" i="19"/>
  <c r="R2612" i="19" s="1"/>
  <c r="G2614" i="19"/>
  <c r="R2614" i="19" s="1"/>
  <c r="G2616" i="19"/>
  <c r="R2616" i="19" s="1"/>
  <c r="G2618" i="19"/>
  <c r="R2618" i="19" s="1"/>
  <c r="G2619" i="19"/>
  <c r="R2619" i="19" s="1"/>
  <c r="G2621" i="19"/>
  <c r="R2621" i="19" s="1"/>
  <c r="G2623" i="19"/>
  <c r="R2623" i="19" s="1"/>
  <c r="G2625" i="19"/>
  <c r="R2625" i="19" s="1"/>
  <c r="G2626" i="19"/>
  <c r="R2626" i="19" s="1"/>
  <c r="G2628" i="19"/>
  <c r="R2628" i="19" s="1"/>
  <c r="G2630" i="19"/>
  <c r="R2630" i="19" s="1"/>
  <c r="G2631" i="19"/>
  <c r="R2631" i="19" s="1"/>
  <c r="G2633" i="19"/>
  <c r="R2633" i="19" s="1"/>
  <c r="G2635" i="19"/>
  <c r="R2635" i="19" s="1"/>
  <c r="G2637" i="19"/>
  <c r="R2637" i="19" s="1"/>
  <c r="G2638" i="19"/>
  <c r="R2638" i="19" s="1"/>
  <c r="G2640" i="19"/>
  <c r="R2640" i="19" s="1"/>
  <c r="G2642" i="19"/>
  <c r="R2642" i="19" s="1"/>
  <c r="G2644" i="19"/>
  <c r="R2644" i="19" s="1"/>
  <c r="G2645" i="19"/>
  <c r="R2645" i="19" s="1"/>
  <c r="G2647" i="19"/>
  <c r="R2647" i="19" s="1"/>
  <c r="G2649" i="19"/>
  <c r="R2649" i="19" s="1"/>
  <c r="G2650" i="19"/>
  <c r="R2650" i="19" s="1"/>
  <c r="G2652" i="19"/>
  <c r="R2652" i="19" s="1"/>
  <c r="G2654" i="19"/>
  <c r="R2654" i="19" s="1"/>
  <c r="G2656" i="19"/>
  <c r="R2656" i="19" s="1"/>
  <c r="G2657" i="19"/>
  <c r="R2657" i="19" s="1"/>
  <c r="G2659" i="19"/>
  <c r="R2659" i="19" s="1"/>
  <c r="G2661" i="19"/>
  <c r="R2661" i="19" s="1"/>
  <c r="G2663" i="19"/>
  <c r="R2663" i="19" s="1"/>
  <c r="G2664" i="19"/>
  <c r="R2664" i="19" s="1"/>
  <c r="G2666" i="19"/>
  <c r="R2666" i="19" s="1"/>
  <c r="G2668" i="19"/>
  <c r="R2668" i="19" s="1"/>
  <c r="G2669" i="19"/>
  <c r="R2669" i="19" s="1"/>
  <c r="G2671" i="19"/>
  <c r="R2671" i="19" s="1"/>
  <c r="G2673" i="19"/>
  <c r="R2673" i="19" s="1"/>
  <c r="G2675" i="19"/>
  <c r="R2675" i="19" s="1"/>
  <c r="G2676" i="19"/>
  <c r="R2676" i="19" s="1"/>
  <c r="G2678" i="19"/>
  <c r="R2678" i="19" s="1"/>
  <c r="G2680" i="19"/>
  <c r="R2680" i="19" s="1"/>
  <c r="G2682" i="19"/>
  <c r="R2682" i="19" s="1"/>
  <c r="G2683" i="19"/>
  <c r="R2683" i="19" s="1"/>
  <c r="G2685" i="19"/>
  <c r="R2685" i="19" s="1"/>
  <c r="G2687" i="19"/>
  <c r="R2687" i="19" s="1"/>
  <c r="G2689" i="19"/>
  <c r="R2689" i="19" s="1"/>
  <c r="G2690" i="19"/>
  <c r="R2690" i="19" s="1"/>
  <c r="G2692" i="19"/>
  <c r="R2692" i="19" s="1"/>
  <c r="G2694" i="19"/>
  <c r="R2694" i="19" s="1"/>
  <c r="G2696" i="19"/>
  <c r="R2696" i="19" s="1"/>
  <c r="G2697" i="19"/>
  <c r="R2697" i="19" s="1"/>
  <c r="G2699" i="19"/>
  <c r="R2699" i="19" s="1"/>
  <c r="G2701" i="19"/>
  <c r="R2701" i="19" s="1"/>
  <c r="G2702" i="19"/>
  <c r="R2702" i="19" s="1"/>
  <c r="G2704" i="19"/>
  <c r="R2704" i="19" s="1"/>
  <c r="G2706" i="19"/>
  <c r="R2706" i="19" s="1"/>
  <c r="G2708" i="19"/>
  <c r="R2708" i="19" s="1"/>
  <c r="G2709" i="19"/>
  <c r="R2709" i="19" s="1"/>
  <c r="G2711" i="19"/>
  <c r="R2711" i="19" s="1"/>
  <c r="G2713" i="19"/>
  <c r="R2713" i="19" s="1"/>
  <c r="G2715" i="19"/>
  <c r="R2715" i="19" s="1"/>
  <c r="G2716" i="19"/>
  <c r="R2716" i="19" s="1"/>
  <c r="G2718" i="19"/>
  <c r="R2718" i="19" s="1"/>
  <c r="G2720" i="19"/>
  <c r="R2720" i="19" s="1"/>
  <c r="G2722" i="19"/>
  <c r="R2722" i="19" s="1"/>
  <c r="G2723" i="19"/>
  <c r="R2723" i="19" s="1"/>
  <c r="G2725" i="19"/>
  <c r="R2725" i="19" s="1"/>
  <c r="G2727" i="19"/>
  <c r="R2727" i="19" s="1"/>
  <c r="G2729" i="19"/>
  <c r="R2729" i="19" s="1"/>
  <c r="G2730" i="19"/>
  <c r="R2730" i="19" s="1"/>
  <c r="G2732" i="19"/>
  <c r="R2732" i="19" s="1"/>
  <c r="G2734" i="19"/>
  <c r="R2734" i="19" s="1"/>
  <c r="G2735" i="19"/>
  <c r="R2735" i="19" s="1"/>
  <c r="G2737" i="19"/>
  <c r="R2737" i="19" s="1"/>
  <c r="G2739" i="19"/>
  <c r="R2739" i="19" s="1"/>
  <c r="G2740" i="19"/>
  <c r="R2740" i="19" s="1"/>
  <c r="G2742" i="19"/>
  <c r="R2742" i="19" s="1"/>
  <c r="G2744" i="19"/>
  <c r="R2744" i="19" s="1"/>
  <c r="G2746" i="19"/>
  <c r="R2746" i="19" s="1"/>
  <c r="G2747" i="19"/>
  <c r="R2747" i="19" s="1"/>
  <c r="G2749" i="19"/>
  <c r="R2749" i="19" s="1"/>
  <c r="G2751" i="19"/>
  <c r="R2751" i="19" s="1"/>
  <c r="G2753" i="19"/>
  <c r="R2753" i="19" s="1"/>
  <c r="G2754" i="19"/>
  <c r="R2754" i="19" s="1"/>
  <c r="G2756" i="19"/>
  <c r="R2756" i="19" s="1"/>
  <c r="G2758" i="19"/>
  <c r="R2758" i="19" s="1"/>
  <c r="G2760" i="19"/>
  <c r="R2760" i="19" s="1"/>
  <c r="G2761" i="19"/>
  <c r="R2761" i="19" s="1"/>
  <c r="G2763" i="19"/>
  <c r="R2763" i="19" s="1"/>
  <c r="G2765" i="19"/>
  <c r="R2765" i="19" s="1"/>
  <c r="G2767" i="19"/>
  <c r="R2767" i="19" s="1"/>
  <c r="G2768" i="19"/>
  <c r="R2768" i="19" s="1"/>
  <c r="G2770" i="19"/>
  <c r="R2770" i="19" s="1"/>
  <c r="G2772" i="19"/>
  <c r="R2772" i="19" s="1"/>
  <c r="G2773" i="19"/>
  <c r="R2773" i="19" s="1"/>
  <c r="G2775" i="19"/>
  <c r="R2775" i="19" s="1"/>
  <c r="G2777" i="19"/>
  <c r="R2777" i="19" s="1"/>
  <c r="G2779" i="19"/>
  <c r="R2779" i="19" s="1"/>
  <c r="G2780" i="19"/>
  <c r="R2780" i="19" s="1"/>
  <c r="G2782" i="19"/>
  <c r="R2782" i="19" s="1"/>
  <c r="G2784" i="19"/>
  <c r="R2784" i="19" s="1"/>
  <c r="G2785" i="19"/>
  <c r="R2785" i="19" s="1"/>
  <c r="G2787" i="19"/>
  <c r="R2787" i="19" s="1"/>
  <c r="G2789" i="19"/>
  <c r="R2789" i="19" s="1"/>
  <c r="G2791" i="19"/>
  <c r="R2791" i="19" s="1"/>
  <c r="G2792" i="19"/>
  <c r="R2792" i="19" s="1"/>
  <c r="G2794" i="19"/>
  <c r="R2794" i="19" s="1"/>
  <c r="G2796" i="19"/>
  <c r="R2796" i="19" s="1"/>
  <c r="G2798" i="19"/>
  <c r="R2798" i="19" s="1"/>
  <c r="G2799" i="19"/>
  <c r="R2799" i="19" s="1"/>
  <c r="G2801" i="19"/>
  <c r="R2801" i="19" s="1"/>
  <c r="G2803" i="19"/>
  <c r="R2803" i="19" s="1"/>
  <c r="G2804" i="19"/>
  <c r="R2804" i="19" s="1"/>
  <c r="G2806" i="19"/>
  <c r="R2806" i="19" s="1"/>
  <c r="G2808" i="19"/>
  <c r="R2808" i="19" s="1"/>
  <c r="G2809" i="19"/>
  <c r="R2809" i="19" s="1"/>
  <c r="G2811" i="19"/>
  <c r="R2811" i="19" s="1"/>
  <c r="G2813" i="19"/>
  <c r="R2813" i="19" s="1"/>
  <c r="G2815" i="19"/>
  <c r="R2815" i="19" s="1"/>
  <c r="G2816" i="19"/>
  <c r="R2816" i="19" s="1"/>
  <c r="G2818" i="19"/>
  <c r="R2818" i="19" s="1"/>
  <c r="G2820" i="19"/>
  <c r="R2820" i="19" s="1"/>
  <c r="G2821" i="19"/>
  <c r="R2821" i="19" s="1"/>
  <c r="G2823" i="19"/>
  <c r="R2823" i="19" s="1"/>
  <c r="G2825" i="19"/>
  <c r="R2825" i="19" s="1"/>
  <c r="G2827" i="19"/>
  <c r="R2827" i="19" s="1"/>
  <c r="G2829" i="19"/>
  <c r="R2829" i="19" s="1"/>
  <c r="G2830" i="19"/>
  <c r="R2830" i="19" s="1"/>
  <c r="G2832" i="19"/>
  <c r="R2832" i="19" s="1"/>
  <c r="G2834" i="19"/>
  <c r="R2834" i="19" s="1"/>
  <c r="G2835" i="19"/>
  <c r="R2835" i="19" s="1"/>
  <c r="G2837" i="19"/>
  <c r="R2837" i="19" s="1"/>
  <c r="G2839" i="19"/>
  <c r="R2839" i="19" s="1"/>
  <c r="G2841" i="19"/>
  <c r="R2841" i="19" s="1"/>
  <c r="G2842" i="19"/>
  <c r="R2842" i="19" s="1"/>
  <c r="G2844" i="19"/>
  <c r="R2844" i="19" s="1"/>
  <c r="G2846" i="19"/>
  <c r="R2846" i="19" s="1"/>
  <c r="G2848" i="19"/>
  <c r="R2848" i="19" s="1"/>
  <c r="G2850" i="19"/>
  <c r="R2850" i="19" s="1"/>
  <c r="G2851" i="19"/>
  <c r="R2851" i="19" s="1"/>
  <c r="G2853" i="19"/>
  <c r="R2853" i="19" s="1"/>
  <c r="G2855" i="19"/>
  <c r="R2855" i="19" s="1"/>
  <c r="G2857" i="19"/>
  <c r="R2857" i="19" s="1"/>
  <c r="G2858" i="19"/>
  <c r="R2858" i="19" s="1"/>
  <c r="G2860" i="19"/>
  <c r="R2860" i="19" s="1"/>
  <c r="G2862" i="19"/>
  <c r="R2862" i="19" s="1"/>
  <c r="G2864" i="19"/>
  <c r="R2864" i="19" s="1"/>
  <c r="G2865" i="19"/>
  <c r="R2865" i="19" s="1"/>
  <c r="G2867" i="19"/>
  <c r="R2867" i="19" s="1"/>
  <c r="G2869" i="19"/>
  <c r="R2869" i="19" s="1"/>
  <c r="G2870" i="19"/>
  <c r="R2870" i="19" s="1"/>
  <c r="G2872" i="19"/>
  <c r="R2872" i="19" s="1"/>
  <c r="G2874" i="19"/>
  <c r="R2874" i="19" s="1"/>
  <c r="G2876" i="19"/>
  <c r="R2876" i="19" s="1"/>
  <c r="G2878" i="19"/>
  <c r="R2878" i="19" s="1"/>
  <c r="G2879" i="19"/>
  <c r="R2879" i="19" s="1"/>
  <c r="G2881" i="19"/>
  <c r="R2881" i="19" s="1"/>
  <c r="G2883" i="19"/>
  <c r="R2883" i="19" s="1"/>
  <c r="G2885" i="19"/>
  <c r="R2885" i="19" s="1"/>
  <c r="G2887" i="19"/>
  <c r="R2887" i="19" s="1"/>
  <c r="G2888" i="19"/>
  <c r="R2888" i="19" s="1"/>
  <c r="G2890" i="19"/>
  <c r="R2890" i="19" s="1"/>
  <c r="G2892" i="19"/>
  <c r="R2892" i="19" s="1"/>
  <c r="G2893" i="19"/>
  <c r="R2893" i="19" s="1"/>
  <c r="G2895" i="19"/>
  <c r="R2895" i="19" s="1"/>
  <c r="G2897" i="19"/>
  <c r="R2897" i="19" s="1"/>
  <c r="G2899" i="19"/>
  <c r="R2899" i="19" s="1"/>
  <c r="G2900" i="19"/>
  <c r="R2900" i="19" s="1"/>
  <c r="G2902" i="19"/>
  <c r="R2902" i="19" s="1"/>
  <c r="G2904" i="19"/>
  <c r="R2904" i="19" s="1"/>
  <c r="G2906" i="19"/>
  <c r="R2906" i="19" s="1"/>
  <c r="G2907" i="19"/>
  <c r="R2907" i="19" s="1"/>
  <c r="G2909" i="19"/>
  <c r="R2909" i="19" s="1"/>
  <c r="G2911" i="19"/>
  <c r="R2911" i="19" s="1"/>
  <c r="G2913" i="19"/>
  <c r="R2913" i="19" s="1"/>
  <c r="G2914" i="19"/>
  <c r="R2914" i="19" s="1"/>
  <c r="G2916" i="19"/>
  <c r="R2916" i="19" s="1"/>
  <c r="G2918" i="19"/>
  <c r="R2918" i="19" s="1"/>
  <c r="G2920" i="19"/>
  <c r="R2920" i="19" s="1"/>
  <c r="G2921" i="19"/>
  <c r="R2921" i="19" s="1"/>
  <c r="G2923" i="19"/>
  <c r="R2923" i="19" s="1"/>
  <c r="G2925" i="19"/>
  <c r="R2925" i="19" s="1"/>
  <c r="G2927" i="19"/>
  <c r="R2927" i="19" s="1"/>
  <c r="G2928" i="19"/>
  <c r="R2928" i="19" s="1"/>
  <c r="G2930" i="19"/>
  <c r="R2930" i="19" s="1"/>
  <c r="G2932" i="19"/>
  <c r="R2932" i="19" s="1"/>
  <c r="G2934" i="19"/>
  <c r="R2934" i="19" s="1"/>
  <c r="G2935" i="19"/>
  <c r="R2935" i="19" s="1"/>
  <c r="G2937" i="19"/>
  <c r="R2937" i="19" s="1"/>
  <c r="G2939" i="19"/>
  <c r="R2939" i="19" s="1"/>
  <c r="G2941" i="19"/>
  <c r="R2941" i="19" s="1"/>
  <c r="G2942" i="19"/>
  <c r="R2942" i="19" s="1"/>
  <c r="G2944" i="19"/>
  <c r="R2944" i="19" s="1"/>
  <c r="G2946" i="19"/>
  <c r="R2946" i="19" s="1"/>
  <c r="G2948" i="19"/>
  <c r="R2948" i="19" s="1"/>
  <c r="G2949" i="19"/>
  <c r="R2949" i="19" s="1"/>
  <c r="G2951" i="19"/>
  <c r="R2951" i="19" s="1"/>
  <c r="G2953" i="19"/>
  <c r="R2953" i="19" s="1"/>
  <c r="G2955" i="19"/>
  <c r="R2955" i="19" s="1"/>
  <c r="G2956" i="19"/>
  <c r="R2956" i="19" s="1"/>
  <c r="G2958" i="19"/>
  <c r="R2958" i="19" s="1"/>
  <c r="G2960" i="19"/>
  <c r="R2960" i="19" s="1"/>
  <c r="G2962" i="19"/>
  <c r="R2962" i="19" s="1"/>
  <c r="G2963" i="19"/>
  <c r="R2963" i="19" s="1"/>
  <c r="G2965" i="19"/>
  <c r="R2965" i="19" s="1"/>
  <c r="G2967" i="19"/>
  <c r="R2967" i="19" s="1"/>
  <c r="G2969" i="19"/>
  <c r="R2969" i="19" s="1"/>
  <c r="G2970" i="19"/>
  <c r="R2970" i="19" s="1"/>
  <c r="G2972" i="19"/>
  <c r="R2972" i="19" s="1"/>
  <c r="G2974" i="19"/>
  <c r="R2974" i="19" s="1"/>
  <c r="G2976" i="19"/>
  <c r="R2976" i="19" s="1"/>
  <c r="G2977" i="19"/>
  <c r="R2977" i="19" s="1"/>
  <c r="G2979" i="19"/>
  <c r="R2979" i="19" s="1"/>
  <c r="G2981" i="19"/>
  <c r="R2981" i="19" s="1"/>
  <c r="G2983" i="19"/>
  <c r="R2983" i="19" s="1"/>
  <c r="G2984" i="19"/>
  <c r="R2984" i="19" s="1"/>
  <c r="G2986" i="19"/>
  <c r="R2986" i="19" s="1"/>
  <c r="G2988" i="19"/>
  <c r="R2988" i="19" s="1"/>
  <c r="G2990" i="19"/>
  <c r="R2990" i="19" s="1"/>
  <c r="G2991" i="19"/>
  <c r="R2991" i="19" s="1"/>
  <c r="G2993" i="19"/>
  <c r="R2993" i="19" s="1"/>
  <c r="G2995" i="19"/>
  <c r="R2995" i="19" s="1"/>
  <c r="G2997" i="19"/>
  <c r="R2997" i="19" s="1"/>
  <c r="G2998" i="19"/>
  <c r="R2998" i="19" s="1"/>
  <c r="G7" i="19"/>
  <c r="R7" i="19" s="1"/>
  <c r="G22" i="19"/>
  <c r="R22" i="19" s="1"/>
  <c r="G34" i="19"/>
  <c r="R34" i="19" s="1"/>
  <c r="G45" i="19"/>
  <c r="R45" i="19" s="1"/>
  <c r="G4" i="19"/>
  <c r="G915" i="19"/>
  <c r="R915" i="19" s="1"/>
  <c r="G916" i="19"/>
  <c r="R916" i="19" s="1"/>
  <c r="G917" i="19"/>
  <c r="R917" i="19" s="1"/>
  <c r="G918" i="19"/>
  <c r="R918" i="19" s="1"/>
  <c r="G919" i="19"/>
  <c r="R919" i="19" s="1"/>
  <c r="G920" i="19"/>
  <c r="R920" i="19" s="1"/>
  <c r="G921" i="19"/>
  <c r="R921" i="19" s="1"/>
  <c r="G922" i="19"/>
  <c r="R922" i="19" s="1"/>
  <c r="G923" i="19"/>
  <c r="R923" i="19" s="1"/>
  <c r="G924" i="19"/>
  <c r="R924" i="19" s="1"/>
  <c r="G925" i="19"/>
  <c r="R925" i="19" s="1"/>
  <c r="G926" i="19"/>
  <c r="R926" i="19" s="1"/>
  <c r="G927" i="19"/>
  <c r="R927" i="19" s="1"/>
  <c r="G928" i="19"/>
  <c r="R928" i="19" s="1"/>
  <c r="G929" i="19"/>
  <c r="R929" i="19" s="1"/>
  <c r="G930" i="19"/>
  <c r="R930" i="19" s="1"/>
  <c r="G931" i="19"/>
  <c r="R931" i="19" s="1"/>
  <c r="G932" i="19"/>
  <c r="R932" i="19" s="1"/>
  <c r="G933" i="19"/>
  <c r="R933" i="19" s="1"/>
  <c r="G934" i="19"/>
  <c r="R934" i="19" s="1"/>
  <c r="G935" i="19"/>
  <c r="R935" i="19" s="1"/>
  <c r="G936" i="19"/>
  <c r="R936" i="19" s="1"/>
  <c r="G937" i="19"/>
  <c r="R937" i="19" s="1"/>
  <c r="G938" i="19"/>
  <c r="R938" i="19" s="1"/>
  <c r="G939" i="19"/>
  <c r="R939" i="19" s="1"/>
  <c r="G940" i="19"/>
  <c r="R940" i="19" s="1"/>
  <c r="G941" i="19"/>
  <c r="R941" i="19" s="1"/>
  <c r="G942" i="19"/>
  <c r="R942" i="19" s="1"/>
  <c r="G943" i="19"/>
  <c r="R943" i="19" s="1"/>
  <c r="G944" i="19"/>
  <c r="R944" i="19" s="1"/>
  <c r="G945" i="19"/>
  <c r="R945" i="19" s="1"/>
  <c r="G946" i="19"/>
  <c r="R946" i="19" s="1"/>
  <c r="G947" i="19"/>
  <c r="R947" i="19" s="1"/>
  <c r="G948" i="19"/>
  <c r="R948" i="19" s="1"/>
  <c r="G949" i="19"/>
  <c r="R949" i="19" s="1"/>
  <c r="G950" i="19"/>
  <c r="R950" i="19" s="1"/>
  <c r="G951" i="19"/>
  <c r="R951" i="19" s="1"/>
  <c r="G952" i="19"/>
  <c r="R952" i="19" s="1"/>
  <c r="G953" i="19"/>
  <c r="R953" i="19" s="1"/>
  <c r="G954" i="19"/>
  <c r="R954" i="19" s="1"/>
  <c r="G955" i="19"/>
  <c r="R955" i="19" s="1"/>
  <c r="G956" i="19"/>
  <c r="R956" i="19" s="1"/>
  <c r="G957" i="19"/>
  <c r="R957" i="19" s="1"/>
  <c r="G958" i="19"/>
  <c r="R958" i="19" s="1"/>
  <c r="G959" i="19"/>
  <c r="R959" i="19" s="1"/>
  <c r="G960" i="19"/>
  <c r="R960" i="19" s="1"/>
  <c r="G961" i="19"/>
  <c r="R961" i="19" s="1"/>
  <c r="G962" i="19"/>
  <c r="R962" i="19" s="1"/>
  <c r="G963" i="19"/>
  <c r="R963" i="19" s="1"/>
  <c r="G964" i="19"/>
  <c r="R964" i="19" s="1"/>
  <c r="G965" i="19"/>
  <c r="R965" i="19" s="1"/>
  <c r="G966" i="19"/>
  <c r="R966" i="19" s="1"/>
  <c r="G967" i="19"/>
  <c r="R967" i="19" s="1"/>
  <c r="G968" i="19"/>
  <c r="R968" i="19" s="1"/>
  <c r="G969" i="19"/>
  <c r="R969" i="19" s="1"/>
  <c r="G970" i="19"/>
  <c r="R970" i="19" s="1"/>
  <c r="G971" i="19"/>
  <c r="R971" i="19" s="1"/>
  <c r="G972" i="19"/>
  <c r="R972" i="19" s="1"/>
  <c r="G973" i="19"/>
  <c r="R973" i="19" s="1"/>
  <c r="G974" i="19"/>
  <c r="R974" i="19" s="1"/>
  <c r="G975" i="19"/>
  <c r="R975" i="19" s="1"/>
  <c r="G976" i="19"/>
  <c r="R976" i="19" s="1"/>
  <c r="G977" i="19"/>
  <c r="R977" i="19" s="1"/>
  <c r="G978" i="19"/>
  <c r="R978" i="19" s="1"/>
  <c r="G979" i="19"/>
  <c r="R979" i="19" s="1"/>
  <c r="G980" i="19"/>
  <c r="R980" i="19" s="1"/>
  <c r="G981" i="19"/>
  <c r="R981" i="19" s="1"/>
  <c r="G982" i="19"/>
  <c r="R982" i="19" s="1"/>
  <c r="G983" i="19"/>
  <c r="R983" i="19" s="1"/>
  <c r="G984" i="19"/>
  <c r="R984" i="19" s="1"/>
  <c r="G985" i="19"/>
  <c r="R985" i="19" s="1"/>
  <c r="G986" i="19"/>
  <c r="R986" i="19" s="1"/>
  <c r="G987" i="19"/>
  <c r="R987" i="19" s="1"/>
  <c r="G988" i="19"/>
  <c r="R988" i="19" s="1"/>
  <c r="G989" i="19"/>
  <c r="R989" i="19" s="1"/>
  <c r="G990" i="19"/>
  <c r="R990" i="19" s="1"/>
  <c r="G991" i="19"/>
  <c r="R991" i="19" s="1"/>
  <c r="G992" i="19"/>
  <c r="R992" i="19" s="1"/>
  <c r="G993" i="19"/>
  <c r="R993" i="19" s="1"/>
  <c r="G994" i="19"/>
  <c r="R994" i="19" s="1"/>
  <c r="G995" i="19"/>
  <c r="R995" i="19" s="1"/>
  <c r="G996" i="19"/>
  <c r="R996" i="19" s="1"/>
  <c r="G997" i="19"/>
  <c r="R997" i="19" s="1"/>
  <c r="G998" i="19"/>
  <c r="R998" i="19" s="1"/>
  <c r="G999" i="19"/>
  <c r="R999" i="19" s="1"/>
  <c r="G1000" i="19"/>
  <c r="R1000" i="19" s="1"/>
  <c r="G1001" i="19"/>
  <c r="R1001" i="19" s="1"/>
  <c r="G1002" i="19"/>
  <c r="R1002" i="19" s="1"/>
  <c r="G1003" i="19"/>
  <c r="R1003" i="19" s="1"/>
  <c r="G1004" i="19"/>
  <c r="R1004" i="19" s="1"/>
  <c r="G1005" i="19"/>
  <c r="R1005" i="19" s="1"/>
  <c r="G1006" i="19"/>
  <c r="R1006" i="19" s="1"/>
  <c r="G1007" i="19"/>
  <c r="R1007" i="19" s="1"/>
  <c r="G1008" i="19"/>
  <c r="R1008" i="19" s="1"/>
  <c r="G1009" i="19"/>
  <c r="R1009" i="19" s="1"/>
  <c r="G1010" i="19"/>
  <c r="R1010" i="19" s="1"/>
  <c r="G1011" i="19"/>
  <c r="R1011" i="19" s="1"/>
  <c r="G1012" i="19"/>
  <c r="R1012" i="19" s="1"/>
  <c r="G1013" i="19"/>
  <c r="R1013" i="19" s="1"/>
  <c r="G1014" i="19"/>
  <c r="R1014" i="19" s="1"/>
  <c r="G1015" i="19"/>
  <c r="R1015" i="19" s="1"/>
  <c r="G1016" i="19"/>
  <c r="R1016" i="19" s="1"/>
  <c r="G1017" i="19"/>
  <c r="R1017" i="19" s="1"/>
  <c r="G1018" i="19"/>
  <c r="R1018" i="19" s="1"/>
  <c r="G1019" i="19"/>
  <c r="R1019" i="19" s="1"/>
  <c r="G1020" i="19"/>
  <c r="R1020" i="19" s="1"/>
  <c r="G1021" i="19"/>
  <c r="R1021" i="19" s="1"/>
  <c r="G1022" i="19"/>
  <c r="R1022" i="19" s="1"/>
  <c r="G1023" i="19"/>
  <c r="R1023" i="19" s="1"/>
  <c r="G1024" i="19"/>
  <c r="R1024" i="19" s="1"/>
  <c r="G1025" i="19"/>
  <c r="R1025" i="19" s="1"/>
  <c r="G1026" i="19"/>
  <c r="R1026" i="19" s="1"/>
  <c r="G1027" i="19"/>
  <c r="R1027" i="19" s="1"/>
  <c r="G1028" i="19"/>
  <c r="R1028" i="19" s="1"/>
  <c r="G1029" i="19"/>
  <c r="R1029" i="19" s="1"/>
  <c r="G1030" i="19"/>
  <c r="R1030" i="19" s="1"/>
  <c r="G1031" i="19"/>
  <c r="R1031" i="19" s="1"/>
  <c r="G1032" i="19"/>
  <c r="R1032" i="19" s="1"/>
  <c r="G1033" i="19"/>
  <c r="R1033" i="19" s="1"/>
  <c r="G1034" i="19"/>
  <c r="R1034" i="19" s="1"/>
  <c r="G1035" i="19"/>
  <c r="R1035" i="19" s="1"/>
  <c r="G1036" i="19"/>
  <c r="R1036" i="19" s="1"/>
  <c r="G1037" i="19"/>
  <c r="R1037" i="19" s="1"/>
  <c r="G1038" i="19"/>
  <c r="R1038" i="19" s="1"/>
  <c r="G1039" i="19"/>
  <c r="R1039" i="19" s="1"/>
  <c r="G1040" i="19"/>
  <c r="R1040" i="19" s="1"/>
  <c r="G1041" i="19"/>
  <c r="R1041" i="19" s="1"/>
  <c r="G1042" i="19"/>
  <c r="R1042" i="19" s="1"/>
  <c r="G1043" i="19"/>
  <c r="R1043" i="19" s="1"/>
  <c r="G1044" i="19"/>
  <c r="R1044" i="19" s="1"/>
  <c r="G1045" i="19"/>
  <c r="R1045" i="19" s="1"/>
  <c r="G1046" i="19"/>
  <c r="R1046" i="19" s="1"/>
  <c r="G1047" i="19"/>
  <c r="R1047" i="19" s="1"/>
  <c r="G1048" i="19"/>
  <c r="R1048" i="19" s="1"/>
  <c r="G1049" i="19"/>
  <c r="R1049" i="19" s="1"/>
  <c r="G1050" i="19"/>
  <c r="R1050" i="19" s="1"/>
  <c r="G1051" i="19"/>
  <c r="R1051" i="19" s="1"/>
  <c r="G1052" i="19"/>
  <c r="R1052" i="19" s="1"/>
  <c r="G1053" i="19"/>
  <c r="R1053" i="19" s="1"/>
  <c r="G1054" i="19"/>
  <c r="R1054" i="19" s="1"/>
  <c r="G1055" i="19"/>
  <c r="R1055" i="19" s="1"/>
  <c r="G1056" i="19"/>
  <c r="R1056" i="19" s="1"/>
  <c r="G1057" i="19"/>
  <c r="R1057" i="19" s="1"/>
  <c r="G1058" i="19"/>
  <c r="R1058" i="19" s="1"/>
  <c r="G1059" i="19"/>
  <c r="R1059" i="19" s="1"/>
  <c r="G1060" i="19"/>
  <c r="R1060" i="19" s="1"/>
  <c r="G1061" i="19"/>
  <c r="R1061" i="19" s="1"/>
  <c r="G1062" i="19"/>
  <c r="R1062" i="19" s="1"/>
  <c r="G1063" i="19"/>
  <c r="R1063" i="19" s="1"/>
  <c r="G1064" i="19"/>
  <c r="R1064" i="19" s="1"/>
  <c r="G1065" i="19"/>
  <c r="R1065" i="19" s="1"/>
  <c r="G1066" i="19"/>
  <c r="R1066" i="19" s="1"/>
  <c r="G1067" i="19"/>
  <c r="R1067" i="19" s="1"/>
  <c r="G1068" i="19"/>
  <c r="R1068" i="19" s="1"/>
  <c r="G1069" i="19"/>
  <c r="R1069" i="19" s="1"/>
  <c r="G1070" i="19"/>
  <c r="R1070" i="19" s="1"/>
  <c r="G1071" i="19"/>
  <c r="R1071" i="19" s="1"/>
  <c r="G1072" i="19"/>
  <c r="R1072" i="19" s="1"/>
  <c r="G1073" i="19"/>
  <c r="R1073" i="19" s="1"/>
  <c r="G1074" i="19"/>
  <c r="R1074" i="19" s="1"/>
  <c r="G1075" i="19"/>
  <c r="R1075" i="19" s="1"/>
  <c r="G1076" i="19"/>
  <c r="R1076" i="19" s="1"/>
  <c r="G1077" i="19"/>
  <c r="R1077" i="19" s="1"/>
  <c r="G1078" i="19"/>
  <c r="R1078" i="19" s="1"/>
  <c r="G1079" i="19"/>
  <c r="R1079" i="19" s="1"/>
  <c r="G1080" i="19"/>
  <c r="R1080" i="19" s="1"/>
  <c r="G1081" i="19"/>
  <c r="R1081" i="19" s="1"/>
  <c r="G1082" i="19"/>
  <c r="R1082" i="19" s="1"/>
  <c r="G1083" i="19"/>
  <c r="R1083" i="19" s="1"/>
  <c r="G1084" i="19"/>
  <c r="R1084" i="19" s="1"/>
  <c r="G1085" i="19"/>
  <c r="R1085" i="19" s="1"/>
  <c r="G1086" i="19"/>
  <c r="R1086" i="19" s="1"/>
  <c r="G1087" i="19"/>
  <c r="R1087" i="19" s="1"/>
  <c r="G1088" i="19"/>
  <c r="R1088" i="19" s="1"/>
  <c r="G1089" i="19"/>
  <c r="R1089" i="19" s="1"/>
  <c r="G1090" i="19"/>
  <c r="R1090" i="19" s="1"/>
  <c r="G1091" i="19"/>
  <c r="R1091" i="19" s="1"/>
  <c r="G1092" i="19"/>
  <c r="R1092" i="19" s="1"/>
  <c r="G1093" i="19"/>
  <c r="R1093" i="19" s="1"/>
  <c r="G1094" i="19"/>
  <c r="R1094" i="19" s="1"/>
  <c r="G1095" i="19"/>
  <c r="R1095" i="19" s="1"/>
  <c r="G1096" i="19"/>
  <c r="R1096" i="19" s="1"/>
  <c r="G1097" i="19"/>
  <c r="R1097" i="19" s="1"/>
  <c r="G1098" i="19"/>
  <c r="R1098" i="19" s="1"/>
  <c r="G1099" i="19"/>
  <c r="R1099" i="19" s="1"/>
  <c r="G1100" i="19"/>
  <c r="R1100" i="19" s="1"/>
  <c r="G1101" i="19"/>
  <c r="R1101" i="19" s="1"/>
  <c r="G1102" i="19"/>
  <c r="R1102" i="19" s="1"/>
  <c r="G1103" i="19"/>
  <c r="R1103" i="19" s="1"/>
  <c r="G1104" i="19"/>
  <c r="R1104" i="19" s="1"/>
  <c r="G1105" i="19"/>
  <c r="R1105" i="19" s="1"/>
  <c r="G1106" i="19"/>
  <c r="R1106" i="19" s="1"/>
  <c r="G1107" i="19"/>
  <c r="R1107" i="19" s="1"/>
  <c r="G1108" i="19"/>
  <c r="R1108" i="19" s="1"/>
  <c r="G1109" i="19"/>
  <c r="R1109" i="19" s="1"/>
  <c r="G1110" i="19"/>
  <c r="R1110" i="19" s="1"/>
  <c r="G1111" i="19"/>
  <c r="R1111" i="19" s="1"/>
  <c r="G1112" i="19"/>
  <c r="R1112" i="19" s="1"/>
  <c r="G1113" i="19"/>
  <c r="R1113" i="19" s="1"/>
  <c r="G1114" i="19"/>
  <c r="R1114" i="19" s="1"/>
  <c r="G1115" i="19"/>
  <c r="R1115" i="19" s="1"/>
  <c r="G1116" i="19"/>
  <c r="R1116" i="19" s="1"/>
  <c r="G1117" i="19"/>
  <c r="R1117" i="19" s="1"/>
  <c r="G1118" i="19"/>
  <c r="R1118" i="19" s="1"/>
  <c r="G1119" i="19"/>
  <c r="R1119" i="19" s="1"/>
  <c r="G1120" i="19"/>
  <c r="R1120" i="19" s="1"/>
  <c r="G1121" i="19"/>
  <c r="R1121" i="19" s="1"/>
  <c r="G1122" i="19"/>
  <c r="R1122" i="19" s="1"/>
  <c r="G1123" i="19"/>
  <c r="R1123" i="19" s="1"/>
  <c r="G1124" i="19"/>
  <c r="R1124" i="19" s="1"/>
  <c r="G1125" i="19"/>
  <c r="R1125" i="19" s="1"/>
  <c r="G1126" i="19"/>
  <c r="R1126" i="19" s="1"/>
  <c r="G1127" i="19"/>
  <c r="R1127" i="19" s="1"/>
  <c r="G1128" i="19"/>
  <c r="R1128" i="19" s="1"/>
  <c r="G1129" i="19"/>
  <c r="R1129" i="19" s="1"/>
  <c r="G1130" i="19"/>
  <c r="R1130" i="19" s="1"/>
  <c r="G1131" i="19"/>
  <c r="R1131" i="19" s="1"/>
  <c r="G1132" i="19"/>
  <c r="R1132" i="19" s="1"/>
  <c r="G1133" i="19"/>
  <c r="R1133" i="19" s="1"/>
  <c r="G1134" i="19"/>
  <c r="R1134" i="19" s="1"/>
  <c r="G1135" i="19"/>
  <c r="R1135" i="19" s="1"/>
  <c r="G1136" i="19"/>
  <c r="R1136" i="19" s="1"/>
  <c r="G1137" i="19"/>
  <c r="R1137" i="19" s="1"/>
  <c r="G1138" i="19"/>
  <c r="R1138" i="19" s="1"/>
  <c r="G1139" i="19"/>
  <c r="R1139" i="19" s="1"/>
  <c r="G1140" i="19"/>
  <c r="R1140" i="19" s="1"/>
  <c r="G1141" i="19"/>
  <c r="R1141" i="19" s="1"/>
  <c r="G1142" i="19"/>
  <c r="R1142" i="19" s="1"/>
  <c r="G1143" i="19"/>
  <c r="R1143" i="19" s="1"/>
  <c r="G1144" i="19"/>
  <c r="R1144" i="19" s="1"/>
  <c r="G1145" i="19"/>
  <c r="R1145" i="19" s="1"/>
  <c r="G1146" i="19"/>
  <c r="R1146" i="19" s="1"/>
  <c r="G1147" i="19"/>
  <c r="R1147" i="19" s="1"/>
  <c r="G1148" i="19"/>
  <c r="R1148" i="19" s="1"/>
  <c r="G1149" i="19"/>
  <c r="R1149" i="19" s="1"/>
  <c r="G1150" i="19"/>
  <c r="R1150" i="19" s="1"/>
  <c r="G1151" i="19"/>
  <c r="R1151" i="19" s="1"/>
  <c r="G1152" i="19"/>
  <c r="R1152" i="19" s="1"/>
  <c r="G1153" i="19"/>
  <c r="R1153" i="19" s="1"/>
  <c r="G1154" i="19"/>
  <c r="R1154" i="19" s="1"/>
  <c r="G1155" i="19"/>
  <c r="R1155" i="19" s="1"/>
  <c r="G1156" i="19"/>
  <c r="R1156" i="19" s="1"/>
  <c r="G1157" i="19"/>
  <c r="R1157" i="19" s="1"/>
  <c r="G1158" i="19"/>
  <c r="R1158" i="19" s="1"/>
  <c r="G1159" i="19"/>
  <c r="R1159" i="19" s="1"/>
  <c r="G1160" i="19"/>
  <c r="R1160" i="19" s="1"/>
  <c r="G1161" i="19"/>
  <c r="R1161" i="19" s="1"/>
  <c r="G1162" i="19"/>
  <c r="R1162" i="19" s="1"/>
  <c r="G1163" i="19"/>
  <c r="R1163" i="19" s="1"/>
  <c r="G1164" i="19"/>
  <c r="R1164" i="19" s="1"/>
  <c r="G1165" i="19"/>
  <c r="R1165" i="19" s="1"/>
  <c r="G1166" i="19"/>
  <c r="R1166" i="19" s="1"/>
  <c r="G1167" i="19"/>
  <c r="R1167" i="19" s="1"/>
  <c r="G1168" i="19"/>
  <c r="R1168" i="19" s="1"/>
  <c r="G1169" i="19"/>
  <c r="R1169" i="19" s="1"/>
  <c r="G1170" i="19"/>
  <c r="R1170" i="19" s="1"/>
  <c r="G1171" i="19"/>
  <c r="R1171" i="19" s="1"/>
  <c r="G1172" i="19"/>
  <c r="R1172" i="19" s="1"/>
  <c r="G1173" i="19"/>
  <c r="R1173" i="19" s="1"/>
  <c r="G1174" i="19"/>
  <c r="R1174" i="19" s="1"/>
  <c r="G1175" i="19"/>
  <c r="R1175" i="19" s="1"/>
  <c r="G1176" i="19"/>
  <c r="R1176" i="19" s="1"/>
  <c r="G1177" i="19"/>
  <c r="R1177" i="19" s="1"/>
  <c r="G1178" i="19"/>
  <c r="R1178" i="19" s="1"/>
  <c r="G1179" i="19"/>
  <c r="R1179" i="19" s="1"/>
  <c r="G1180" i="19"/>
  <c r="R1180" i="19" s="1"/>
  <c r="G1181" i="19"/>
  <c r="R1181" i="19" s="1"/>
  <c r="G1182" i="19"/>
  <c r="R1182" i="19" s="1"/>
  <c r="G1183" i="19"/>
  <c r="R1183" i="19" s="1"/>
  <c r="G1184" i="19"/>
  <c r="R1184" i="19" s="1"/>
  <c r="G1185" i="19"/>
  <c r="R1185" i="19" s="1"/>
  <c r="G1186" i="19"/>
  <c r="R1186" i="19" s="1"/>
  <c r="G1187" i="19"/>
  <c r="R1187" i="19" s="1"/>
  <c r="G1188" i="19"/>
  <c r="R1188" i="19" s="1"/>
  <c r="G1189" i="19"/>
  <c r="R1189" i="19" s="1"/>
  <c r="G1190" i="19"/>
  <c r="R1190" i="19" s="1"/>
  <c r="G1191" i="19"/>
  <c r="R1191" i="19" s="1"/>
  <c r="G1192" i="19"/>
  <c r="R1192" i="19" s="1"/>
  <c r="G1193" i="19"/>
  <c r="R1193" i="19" s="1"/>
  <c r="G1194" i="19"/>
  <c r="R1194" i="19" s="1"/>
  <c r="G1195" i="19"/>
  <c r="R1195" i="19" s="1"/>
  <c r="G1196" i="19"/>
  <c r="R1196" i="19" s="1"/>
  <c r="G1197" i="19"/>
  <c r="R1197" i="19" s="1"/>
  <c r="G1198" i="19"/>
  <c r="R1198" i="19" s="1"/>
  <c r="G1199" i="19"/>
  <c r="R1199" i="19" s="1"/>
  <c r="G1200" i="19"/>
  <c r="R1200" i="19" s="1"/>
  <c r="G1201" i="19"/>
  <c r="R1201" i="19" s="1"/>
  <c r="G1202" i="19"/>
  <c r="R1202" i="19" s="1"/>
  <c r="G1203" i="19"/>
  <c r="R1203" i="19" s="1"/>
  <c r="G1204" i="19"/>
  <c r="R1204" i="19" s="1"/>
  <c r="G1205" i="19"/>
  <c r="R1205" i="19" s="1"/>
  <c r="G1206" i="19"/>
  <c r="R1206" i="19" s="1"/>
  <c r="G1207" i="19"/>
  <c r="R1207" i="19" s="1"/>
  <c r="G1208" i="19"/>
  <c r="R1208" i="19" s="1"/>
  <c r="G1209" i="19"/>
  <c r="R1209" i="19" s="1"/>
  <c r="G1210" i="19"/>
  <c r="R1210" i="19" s="1"/>
  <c r="G1211" i="19"/>
  <c r="R1211" i="19" s="1"/>
  <c r="G1212" i="19"/>
  <c r="R1212" i="19" s="1"/>
  <c r="G1213" i="19"/>
  <c r="R1213" i="19" s="1"/>
  <c r="G1214" i="19"/>
  <c r="R1214" i="19" s="1"/>
  <c r="G1215" i="19"/>
  <c r="R1215" i="19" s="1"/>
  <c r="G1216" i="19"/>
  <c r="R1216" i="19" s="1"/>
  <c r="G1217" i="19"/>
  <c r="R1217" i="19" s="1"/>
  <c r="G1218" i="19"/>
  <c r="R1218" i="19" s="1"/>
  <c r="G1219" i="19"/>
  <c r="R1219" i="19" s="1"/>
  <c r="G1220" i="19"/>
  <c r="R1220" i="19" s="1"/>
  <c r="G1221" i="19"/>
  <c r="R1221" i="19" s="1"/>
  <c r="G1222" i="19"/>
  <c r="R1222" i="19" s="1"/>
  <c r="G1223" i="19"/>
  <c r="R1223" i="19" s="1"/>
  <c r="G1224" i="19"/>
  <c r="R1224" i="19" s="1"/>
  <c r="G1225" i="19"/>
  <c r="R1225" i="19" s="1"/>
  <c r="G1226" i="19"/>
  <c r="R1226" i="19" s="1"/>
  <c r="G1227" i="19"/>
  <c r="R1227" i="19" s="1"/>
  <c r="G1228" i="19"/>
  <c r="R1228" i="19" s="1"/>
  <c r="G1229" i="19"/>
  <c r="R1229" i="19" s="1"/>
  <c r="G1230" i="19"/>
  <c r="R1230" i="19" s="1"/>
  <c r="G1231" i="19"/>
  <c r="R1231" i="19" s="1"/>
  <c r="G1232" i="19"/>
  <c r="R1232" i="19" s="1"/>
  <c r="G1233" i="19"/>
  <c r="R1233" i="19" s="1"/>
  <c r="G1234" i="19"/>
  <c r="R1234" i="19" s="1"/>
  <c r="G1235" i="19"/>
  <c r="R1235" i="19" s="1"/>
  <c r="G1236" i="19"/>
  <c r="R1236" i="19" s="1"/>
  <c r="G1237" i="19"/>
  <c r="R1237" i="19" s="1"/>
  <c r="G1238" i="19"/>
  <c r="R1238" i="19" s="1"/>
  <c r="G1239" i="19"/>
  <c r="R1239" i="19" s="1"/>
  <c r="G1240" i="19"/>
  <c r="R1240" i="19" s="1"/>
  <c r="G1241" i="19"/>
  <c r="R1241" i="19" s="1"/>
  <c r="G1242" i="19"/>
  <c r="R1242" i="19" s="1"/>
  <c r="G1243" i="19"/>
  <c r="R1243" i="19" s="1"/>
  <c r="G1244" i="19"/>
  <c r="R1244" i="19" s="1"/>
  <c r="G1245" i="19"/>
  <c r="R1245" i="19" s="1"/>
  <c r="G1246" i="19"/>
  <c r="R1246" i="19" s="1"/>
  <c r="G1247" i="19"/>
  <c r="R1247" i="19" s="1"/>
  <c r="G1248" i="19"/>
  <c r="R1248" i="19" s="1"/>
  <c r="G1249" i="19"/>
  <c r="R1249" i="19" s="1"/>
  <c r="G1250" i="19"/>
  <c r="R1250" i="19" s="1"/>
  <c r="G1251" i="19"/>
  <c r="R1251" i="19" s="1"/>
  <c r="G1252" i="19"/>
  <c r="R1252" i="19" s="1"/>
  <c r="G1253" i="19"/>
  <c r="R1253" i="19" s="1"/>
  <c r="G1254" i="19"/>
  <c r="R1254" i="19" s="1"/>
  <c r="G1255" i="19"/>
  <c r="R1255" i="19" s="1"/>
  <c r="G1256" i="19"/>
  <c r="R1256" i="19" s="1"/>
  <c r="G1257" i="19"/>
  <c r="R1257" i="19" s="1"/>
  <c r="G1258" i="19"/>
  <c r="R1258" i="19" s="1"/>
  <c r="G1259" i="19"/>
  <c r="R1259" i="19" s="1"/>
  <c r="G1260" i="19"/>
  <c r="R1260" i="19" s="1"/>
  <c r="G1261" i="19"/>
  <c r="R1261" i="19" s="1"/>
  <c r="G1262" i="19"/>
  <c r="R1262" i="19" s="1"/>
  <c r="G1263" i="19"/>
  <c r="R1263" i="19" s="1"/>
  <c r="G1264" i="19"/>
  <c r="R1264" i="19" s="1"/>
  <c r="G1265" i="19"/>
  <c r="R1265" i="19" s="1"/>
  <c r="G1266" i="19"/>
  <c r="R1266" i="19" s="1"/>
  <c r="G1267" i="19"/>
  <c r="R1267" i="19" s="1"/>
  <c r="G1268" i="19"/>
  <c r="R1268" i="19" s="1"/>
  <c r="G1269" i="19"/>
  <c r="R1269" i="19" s="1"/>
  <c r="G1270" i="19"/>
  <c r="R1270" i="19" s="1"/>
  <c r="G1271" i="19"/>
  <c r="R1271" i="19" s="1"/>
  <c r="G1272" i="19"/>
  <c r="R1272" i="19" s="1"/>
  <c r="G1273" i="19"/>
  <c r="R1273" i="19" s="1"/>
  <c r="G1274" i="19"/>
  <c r="R1274" i="19" s="1"/>
  <c r="G1275" i="19"/>
  <c r="R1275" i="19" s="1"/>
  <c r="G1276" i="19"/>
  <c r="R1276" i="19" s="1"/>
  <c r="G1277" i="19"/>
  <c r="R1277" i="19" s="1"/>
  <c r="G1278" i="19"/>
  <c r="R1278" i="19" s="1"/>
  <c r="G1279" i="19"/>
  <c r="R1279" i="19" s="1"/>
  <c r="G1280" i="19"/>
  <c r="R1280" i="19" s="1"/>
  <c r="G1281" i="19"/>
  <c r="R1281" i="19" s="1"/>
  <c r="G1282" i="19"/>
  <c r="R1282" i="19" s="1"/>
  <c r="G1283" i="19"/>
  <c r="R1283" i="19" s="1"/>
  <c r="G1284" i="19"/>
  <c r="R1284" i="19" s="1"/>
  <c r="G1285" i="19"/>
  <c r="R1285" i="19" s="1"/>
  <c r="G1286" i="19"/>
  <c r="R1286" i="19" s="1"/>
  <c r="G1287" i="19"/>
  <c r="R1287" i="19" s="1"/>
  <c r="G1288" i="19"/>
  <c r="R1288" i="19" s="1"/>
  <c r="G1289" i="19"/>
  <c r="R1289" i="19" s="1"/>
  <c r="G1290" i="19"/>
  <c r="R1290" i="19" s="1"/>
  <c r="G1291" i="19"/>
  <c r="R1291" i="19" s="1"/>
  <c r="G1292" i="19"/>
  <c r="R1292" i="19" s="1"/>
  <c r="G1293" i="19"/>
  <c r="R1293" i="19" s="1"/>
  <c r="G1294" i="19"/>
  <c r="R1294" i="19" s="1"/>
  <c r="G1295" i="19"/>
  <c r="R1295" i="19" s="1"/>
  <c r="G1296" i="19"/>
  <c r="R1296" i="19" s="1"/>
  <c r="G1297" i="19"/>
  <c r="R1297" i="19" s="1"/>
  <c r="G1298" i="19"/>
  <c r="R1298" i="19" s="1"/>
  <c r="G1299" i="19"/>
  <c r="R1299" i="19" s="1"/>
  <c r="G1300" i="19"/>
  <c r="R1300" i="19" s="1"/>
  <c r="G1301" i="19"/>
  <c r="R1301" i="19" s="1"/>
  <c r="G1302" i="19"/>
  <c r="R1302" i="19" s="1"/>
  <c r="G1303" i="19"/>
  <c r="R1303" i="19" s="1"/>
  <c r="G1304" i="19"/>
  <c r="R1304" i="19" s="1"/>
  <c r="G1305" i="19"/>
  <c r="R1305" i="19" s="1"/>
  <c r="G1306" i="19"/>
  <c r="R1306" i="19" s="1"/>
  <c r="G1307" i="19"/>
  <c r="R1307" i="19" s="1"/>
  <c r="G1308" i="19"/>
  <c r="R1308" i="19" s="1"/>
  <c r="G1309" i="19"/>
  <c r="R1309" i="19" s="1"/>
  <c r="G1310" i="19"/>
  <c r="R1310" i="19" s="1"/>
  <c r="G1311" i="19"/>
  <c r="R1311" i="19" s="1"/>
  <c r="G1312" i="19"/>
  <c r="R1312" i="19" s="1"/>
  <c r="G1313" i="19"/>
  <c r="R1313" i="19" s="1"/>
  <c r="G1314" i="19"/>
  <c r="R1314" i="19" s="1"/>
  <c r="G1315" i="19"/>
  <c r="R1315" i="19" s="1"/>
  <c r="G1316" i="19"/>
  <c r="R1316" i="19" s="1"/>
  <c r="G1317" i="19"/>
  <c r="R1317" i="19" s="1"/>
  <c r="G1318" i="19"/>
  <c r="R1318" i="19" s="1"/>
  <c r="G1319" i="19"/>
  <c r="R1319" i="19" s="1"/>
  <c r="G1320" i="19"/>
  <c r="R1320" i="19" s="1"/>
  <c r="G1321" i="19"/>
  <c r="R1321" i="19" s="1"/>
  <c r="G1322" i="19"/>
  <c r="R1322" i="19" s="1"/>
  <c r="G1323" i="19"/>
  <c r="R1323" i="19" s="1"/>
  <c r="G1324" i="19"/>
  <c r="R1324" i="19" s="1"/>
  <c r="G1325" i="19"/>
  <c r="R1325" i="19" s="1"/>
  <c r="G1326" i="19"/>
  <c r="R1326" i="19" s="1"/>
  <c r="G1327" i="19"/>
  <c r="R1327" i="19" s="1"/>
  <c r="G1328" i="19"/>
  <c r="R1328" i="19" s="1"/>
  <c r="G1329" i="19"/>
  <c r="R1329" i="19" s="1"/>
  <c r="G1330" i="19"/>
  <c r="R1330" i="19" s="1"/>
  <c r="G1331" i="19"/>
  <c r="R1331" i="19" s="1"/>
  <c r="G1332" i="19"/>
  <c r="R1332" i="19" s="1"/>
  <c r="G1333" i="19"/>
  <c r="R1333" i="19" s="1"/>
  <c r="G1334" i="19"/>
  <c r="R1334" i="19" s="1"/>
  <c r="G1335" i="19"/>
  <c r="R1335" i="19" s="1"/>
  <c r="G1336" i="19"/>
  <c r="R1336" i="19" s="1"/>
  <c r="G1337" i="19"/>
  <c r="R1337" i="19" s="1"/>
  <c r="G1338" i="19"/>
  <c r="R1338" i="19" s="1"/>
  <c r="G1339" i="19"/>
  <c r="R1339" i="19" s="1"/>
  <c r="G1340" i="19"/>
  <c r="R1340" i="19" s="1"/>
  <c r="G1341" i="19"/>
  <c r="R1341" i="19" s="1"/>
  <c r="G1342" i="19"/>
  <c r="R1342" i="19" s="1"/>
  <c r="G1343" i="19"/>
  <c r="R1343" i="19" s="1"/>
  <c r="G1344" i="19"/>
  <c r="R1344" i="19" s="1"/>
  <c r="G1345" i="19"/>
  <c r="R1345" i="19" s="1"/>
  <c r="G1346" i="19"/>
  <c r="R1346" i="19" s="1"/>
  <c r="G1347" i="19"/>
  <c r="R1347" i="19" s="1"/>
  <c r="G1348" i="19"/>
  <c r="R1348" i="19" s="1"/>
  <c r="G1349" i="19"/>
  <c r="R1349" i="19" s="1"/>
  <c r="G1350" i="19"/>
  <c r="R1350" i="19" s="1"/>
  <c r="G1351" i="19"/>
  <c r="R1351" i="19" s="1"/>
  <c r="G1352" i="19"/>
  <c r="R1352" i="19" s="1"/>
  <c r="G1353" i="19"/>
  <c r="R1353" i="19" s="1"/>
  <c r="G1354" i="19"/>
  <c r="R1354" i="19" s="1"/>
  <c r="G1355" i="19"/>
  <c r="R1355" i="19" s="1"/>
  <c r="G1356" i="19"/>
  <c r="R1356" i="19" s="1"/>
  <c r="G1357" i="19"/>
  <c r="R1357" i="19" s="1"/>
  <c r="G1358" i="19"/>
  <c r="R1358" i="19" s="1"/>
  <c r="G1359" i="19"/>
  <c r="R1359" i="19" s="1"/>
  <c r="G1360" i="19"/>
  <c r="R1360" i="19" s="1"/>
  <c r="G1361" i="19"/>
  <c r="R1361" i="19" s="1"/>
  <c r="G1362" i="19"/>
  <c r="R1362" i="19" s="1"/>
  <c r="G1363" i="19"/>
  <c r="R1363" i="19" s="1"/>
  <c r="G1364" i="19"/>
  <c r="R1364" i="19" s="1"/>
  <c r="G1365" i="19"/>
  <c r="R1365" i="19" s="1"/>
  <c r="G1366" i="19"/>
  <c r="R1366" i="19" s="1"/>
  <c r="G1367" i="19"/>
  <c r="R1367" i="19" s="1"/>
  <c r="G1368" i="19"/>
  <c r="R1368" i="19" s="1"/>
  <c r="G1369" i="19"/>
  <c r="R1369" i="19" s="1"/>
  <c r="G1370" i="19"/>
  <c r="R1370" i="19" s="1"/>
  <c r="G1371" i="19"/>
  <c r="R1371" i="19" s="1"/>
  <c r="G1372" i="19"/>
  <c r="R1372" i="19" s="1"/>
  <c r="G1373" i="19"/>
  <c r="R1373" i="19" s="1"/>
  <c r="G1374" i="19"/>
  <c r="R1374" i="19" s="1"/>
  <c r="G1375" i="19"/>
  <c r="R1375" i="19" s="1"/>
  <c r="G1376" i="19"/>
  <c r="R1376" i="19" s="1"/>
  <c r="G1377" i="19"/>
  <c r="R1377" i="19" s="1"/>
  <c r="G1378" i="19"/>
  <c r="R1378" i="19" s="1"/>
  <c r="G1379" i="19"/>
  <c r="R1379" i="19" s="1"/>
  <c r="G1380" i="19"/>
  <c r="R1380" i="19" s="1"/>
  <c r="G1381" i="19"/>
  <c r="R1381" i="19" s="1"/>
  <c r="G1382" i="19"/>
  <c r="R1382" i="19" s="1"/>
  <c r="G1383" i="19"/>
  <c r="R1383" i="19" s="1"/>
  <c r="G1384" i="19"/>
  <c r="R1384" i="19" s="1"/>
  <c r="G1385" i="19"/>
  <c r="R1385" i="19" s="1"/>
  <c r="G1386" i="19"/>
  <c r="R1386" i="19" s="1"/>
  <c r="G1387" i="19"/>
  <c r="R1387" i="19" s="1"/>
  <c r="G1388" i="19"/>
  <c r="R1388" i="19" s="1"/>
  <c r="G1389" i="19"/>
  <c r="R1389" i="19" s="1"/>
  <c r="G1390" i="19"/>
  <c r="R1390" i="19" s="1"/>
  <c r="G1391" i="19"/>
  <c r="R1391" i="19" s="1"/>
  <c r="G1392" i="19"/>
  <c r="R1392" i="19" s="1"/>
  <c r="G1393" i="19"/>
  <c r="R1393" i="19" s="1"/>
  <c r="G1394" i="19"/>
  <c r="R1394" i="19" s="1"/>
  <c r="G1395" i="19"/>
  <c r="R1395" i="19" s="1"/>
  <c r="G1396" i="19"/>
  <c r="R1396" i="19" s="1"/>
  <c r="G1397" i="19"/>
  <c r="R1397" i="19" s="1"/>
  <c r="G1398" i="19"/>
  <c r="R1398" i="19" s="1"/>
  <c r="G1399" i="19"/>
  <c r="R1399" i="19" s="1"/>
  <c r="G1400" i="19"/>
  <c r="R1400" i="19" s="1"/>
  <c r="G1401" i="19"/>
  <c r="R1401" i="19" s="1"/>
  <c r="G1402" i="19"/>
  <c r="R1402" i="19" s="1"/>
  <c r="G1403" i="19"/>
  <c r="R1403" i="19" s="1"/>
  <c r="G1404" i="19"/>
  <c r="R1404" i="19" s="1"/>
  <c r="G1405" i="19"/>
  <c r="R1405" i="19" s="1"/>
  <c r="G1406" i="19"/>
  <c r="R1406" i="19" s="1"/>
  <c r="G1407" i="19"/>
  <c r="R1407" i="19" s="1"/>
  <c r="G1408" i="19"/>
  <c r="R1408" i="19" s="1"/>
  <c r="G1409" i="19"/>
  <c r="R1409" i="19" s="1"/>
  <c r="G1410" i="19"/>
  <c r="R1410" i="19" s="1"/>
  <c r="G1411" i="19"/>
  <c r="R1411" i="19" s="1"/>
  <c r="G1412" i="19"/>
  <c r="R1412" i="19" s="1"/>
  <c r="G1413" i="19"/>
  <c r="R1413" i="19" s="1"/>
  <c r="G1414" i="19"/>
  <c r="R1414" i="19" s="1"/>
  <c r="G1415" i="19"/>
  <c r="R1415" i="19" s="1"/>
  <c r="G1416" i="19"/>
  <c r="R1416" i="19" s="1"/>
  <c r="G1417" i="19"/>
  <c r="R1417" i="19" s="1"/>
  <c r="G1418" i="19"/>
  <c r="R1418" i="19" s="1"/>
  <c r="G1419" i="19"/>
  <c r="R1419" i="19" s="1"/>
  <c r="G1420" i="19"/>
  <c r="R1420" i="19" s="1"/>
  <c r="G1421" i="19"/>
  <c r="R1421" i="19" s="1"/>
  <c r="G1422" i="19"/>
  <c r="R1422" i="19" s="1"/>
  <c r="G1423" i="19"/>
  <c r="R1423" i="19" s="1"/>
  <c r="G1424" i="19"/>
  <c r="R1424" i="19" s="1"/>
  <c r="G1425" i="19"/>
  <c r="R1425" i="19" s="1"/>
  <c r="G1426" i="19"/>
  <c r="R1426" i="19" s="1"/>
  <c r="G1427" i="19"/>
  <c r="R1427" i="19" s="1"/>
  <c r="G1428" i="19"/>
  <c r="R1428" i="19" s="1"/>
  <c r="G1429" i="19"/>
  <c r="R1429" i="19" s="1"/>
  <c r="G1430" i="19"/>
  <c r="R1430" i="19" s="1"/>
  <c r="G1431" i="19"/>
  <c r="R1431" i="19" s="1"/>
  <c r="G1432" i="19"/>
  <c r="R1432" i="19" s="1"/>
  <c r="G1433" i="19"/>
  <c r="R1433" i="19" s="1"/>
  <c r="G1434" i="19"/>
  <c r="R1434" i="19" s="1"/>
  <c r="G1435" i="19"/>
  <c r="R1435" i="19" s="1"/>
  <c r="G1436" i="19"/>
  <c r="R1436" i="19" s="1"/>
  <c r="G1437" i="19"/>
  <c r="R1437" i="19" s="1"/>
  <c r="G1438" i="19"/>
  <c r="R1438" i="19" s="1"/>
  <c r="G1439" i="19"/>
  <c r="R1439" i="19" s="1"/>
  <c r="G1440" i="19"/>
  <c r="R1440" i="19" s="1"/>
  <c r="G1441" i="19"/>
  <c r="R1441" i="19" s="1"/>
  <c r="G1442" i="19"/>
  <c r="R1442" i="19" s="1"/>
  <c r="G1443" i="19"/>
  <c r="R1443" i="19" s="1"/>
  <c r="G1444" i="19"/>
  <c r="R1444" i="19" s="1"/>
  <c r="G1445" i="19"/>
  <c r="R1445" i="19" s="1"/>
  <c r="G1446" i="19"/>
  <c r="R1446" i="19" s="1"/>
  <c r="G1447" i="19"/>
  <c r="R1447" i="19" s="1"/>
  <c r="G1448" i="19"/>
  <c r="R1448" i="19" s="1"/>
  <c r="G1449" i="19"/>
  <c r="R1449" i="19" s="1"/>
  <c r="G1450" i="19"/>
  <c r="R1450" i="19" s="1"/>
  <c r="G1451" i="19"/>
  <c r="R1451" i="19" s="1"/>
  <c r="G1452" i="19"/>
  <c r="R1452" i="19" s="1"/>
  <c r="G1453" i="19"/>
  <c r="R1453" i="19" s="1"/>
  <c r="G1454" i="19"/>
  <c r="R1454" i="19" s="1"/>
  <c r="G1455" i="19"/>
  <c r="R1455" i="19" s="1"/>
  <c r="G1456" i="19"/>
  <c r="R1456" i="19" s="1"/>
  <c r="G1457" i="19"/>
  <c r="R1457" i="19" s="1"/>
  <c r="G1458" i="19"/>
  <c r="R1458" i="19" s="1"/>
  <c r="G1459" i="19"/>
  <c r="R1459" i="19" s="1"/>
  <c r="G1460" i="19"/>
  <c r="R1460" i="19" s="1"/>
  <c r="G1461" i="19"/>
  <c r="R1461" i="19" s="1"/>
  <c r="G1462" i="19"/>
  <c r="R1462" i="19" s="1"/>
  <c r="G1463" i="19"/>
  <c r="R1463" i="19" s="1"/>
  <c r="G1464" i="19"/>
  <c r="R1464" i="19" s="1"/>
  <c r="G1465" i="19"/>
  <c r="R1465" i="19" s="1"/>
  <c r="G1466" i="19"/>
  <c r="R1466" i="19" s="1"/>
  <c r="G1467" i="19"/>
  <c r="R1467" i="19" s="1"/>
  <c r="G1468" i="19"/>
  <c r="R1468" i="19" s="1"/>
  <c r="G1469" i="19"/>
  <c r="R1469" i="19" s="1"/>
  <c r="G1470" i="19"/>
  <c r="R1470" i="19" s="1"/>
  <c r="G1471" i="19"/>
  <c r="R1471" i="19" s="1"/>
  <c r="G1472" i="19"/>
  <c r="R1472" i="19" s="1"/>
  <c r="G1473" i="19"/>
  <c r="R1473" i="19" s="1"/>
  <c r="G1474" i="19"/>
  <c r="R1474" i="19" s="1"/>
  <c r="G1475" i="19"/>
  <c r="R1475" i="19" s="1"/>
  <c r="G1476" i="19"/>
  <c r="R1476" i="19" s="1"/>
  <c r="G1477" i="19"/>
  <c r="R1477" i="19" s="1"/>
  <c r="G1478" i="19"/>
  <c r="R1478" i="19" s="1"/>
  <c r="G1479" i="19"/>
  <c r="R1479" i="19" s="1"/>
  <c r="G1480" i="19"/>
  <c r="R1480" i="19" s="1"/>
  <c r="G1481" i="19"/>
  <c r="R1481" i="19" s="1"/>
  <c r="G1482" i="19"/>
  <c r="R1482" i="19" s="1"/>
  <c r="G1483" i="19"/>
  <c r="R1483" i="19" s="1"/>
  <c r="G1484" i="19"/>
  <c r="R1484" i="19" s="1"/>
  <c r="G1485" i="19"/>
  <c r="R1485" i="19" s="1"/>
  <c r="G1486" i="19"/>
  <c r="R1486" i="19" s="1"/>
  <c r="G1487" i="19"/>
  <c r="R1487" i="19" s="1"/>
  <c r="G1488" i="19"/>
  <c r="R1488" i="19" s="1"/>
  <c r="G1489" i="19"/>
  <c r="R1489" i="19" s="1"/>
  <c r="G1490" i="19"/>
  <c r="R1490" i="19" s="1"/>
  <c r="G1491" i="19"/>
  <c r="R1491" i="19" s="1"/>
  <c r="G1492" i="19"/>
  <c r="R1492" i="19" s="1"/>
  <c r="G1493" i="19"/>
  <c r="R1493" i="19" s="1"/>
  <c r="G1494" i="19"/>
  <c r="R1494" i="19" s="1"/>
  <c r="G1495" i="19"/>
  <c r="R1495" i="19" s="1"/>
  <c r="G1496" i="19"/>
  <c r="R1496" i="19" s="1"/>
  <c r="G1497" i="19"/>
  <c r="R1497" i="19" s="1"/>
  <c r="G1498" i="19"/>
  <c r="R1498" i="19" s="1"/>
  <c r="G1499" i="19"/>
  <c r="R1499" i="19" s="1"/>
  <c r="G1500" i="19"/>
  <c r="R1500" i="19" s="1"/>
  <c r="G1501" i="19"/>
  <c r="R1501" i="19" s="1"/>
  <c r="G1502" i="19"/>
  <c r="R1502" i="19" s="1"/>
  <c r="G1503" i="19"/>
  <c r="R1503" i="19" s="1"/>
  <c r="G1504" i="19"/>
  <c r="R1504" i="19" s="1"/>
  <c r="G1505" i="19"/>
  <c r="R1505" i="19" s="1"/>
  <c r="G1506" i="19"/>
  <c r="R1506" i="19" s="1"/>
  <c r="G1507" i="19"/>
  <c r="R1507" i="19" s="1"/>
  <c r="G1508" i="19"/>
  <c r="R1508" i="19" s="1"/>
  <c r="G1509" i="19"/>
  <c r="R1509" i="19" s="1"/>
  <c r="G1510" i="19"/>
  <c r="R1510" i="19" s="1"/>
  <c r="G1511" i="19"/>
  <c r="R1511" i="19" s="1"/>
  <c r="G1512" i="19"/>
  <c r="R1512" i="19" s="1"/>
  <c r="G1513" i="19"/>
  <c r="R1513" i="19" s="1"/>
  <c r="G1514" i="19"/>
  <c r="R1514" i="19" s="1"/>
  <c r="G1515" i="19"/>
  <c r="R1515" i="19" s="1"/>
  <c r="G1516" i="19"/>
  <c r="R1516" i="19" s="1"/>
  <c r="G1517" i="19"/>
  <c r="R1517" i="19" s="1"/>
  <c r="G1518" i="19"/>
  <c r="R1518" i="19" s="1"/>
  <c r="G1519" i="19"/>
  <c r="R1519" i="19" s="1"/>
  <c r="G1520" i="19"/>
  <c r="R1520" i="19" s="1"/>
  <c r="G1521" i="19"/>
  <c r="R1521" i="19" s="1"/>
  <c r="G1522" i="19"/>
  <c r="R1522" i="19" s="1"/>
  <c r="G1523" i="19"/>
  <c r="R1523" i="19" s="1"/>
  <c r="G1524" i="19"/>
  <c r="R1524" i="19" s="1"/>
  <c r="G1525" i="19"/>
  <c r="R1525" i="19" s="1"/>
  <c r="G1526" i="19"/>
  <c r="R1526" i="19" s="1"/>
  <c r="G1527" i="19"/>
  <c r="R1527" i="19" s="1"/>
  <c r="G1528" i="19"/>
  <c r="R1528" i="19" s="1"/>
  <c r="G1529" i="19"/>
  <c r="R1529" i="19" s="1"/>
  <c r="G1530" i="19"/>
  <c r="R1530" i="19" s="1"/>
  <c r="G1531" i="19"/>
  <c r="R1531" i="19" s="1"/>
  <c r="G1532" i="19"/>
  <c r="R1532" i="19" s="1"/>
  <c r="G1533" i="19"/>
  <c r="R1533" i="19" s="1"/>
  <c r="G1534" i="19"/>
  <c r="R1534" i="19" s="1"/>
  <c r="G1535" i="19"/>
  <c r="R1535" i="19" s="1"/>
  <c r="G1536" i="19"/>
  <c r="R1536" i="19" s="1"/>
  <c r="G1537" i="19"/>
  <c r="R1537" i="19" s="1"/>
  <c r="G1538" i="19"/>
  <c r="R1538" i="19" s="1"/>
  <c r="G1539" i="19"/>
  <c r="R1539" i="19" s="1"/>
  <c r="G1540" i="19"/>
  <c r="R1540" i="19" s="1"/>
  <c r="G1541" i="19"/>
  <c r="R1541" i="19" s="1"/>
  <c r="G1542" i="19"/>
  <c r="R1542" i="19" s="1"/>
  <c r="G1543" i="19"/>
  <c r="R1543" i="19" s="1"/>
  <c r="G1544" i="19"/>
  <c r="R1544" i="19" s="1"/>
  <c r="G1545" i="19"/>
  <c r="R1545" i="19" s="1"/>
  <c r="G1546" i="19"/>
  <c r="R1546" i="19" s="1"/>
  <c r="G1547" i="19"/>
  <c r="R1547" i="19" s="1"/>
  <c r="G1548" i="19"/>
  <c r="R1548" i="19" s="1"/>
  <c r="G1549" i="19"/>
  <c r="R1549" i="19" s="1"/>
  <c r="G1550" i="19"/>
  <c r="R1550" i="19" s="1"/>
  <c r="G1551" i="19"/>
  <c r="R1551" i="19" s="1"/>
  <c r="G1552" i="19"/>
  <c r="R1552" i="19" s="1"/>
  <c r="G1553" i="19"/>
  <c r="R1553" i="19" s="1"/>
  <c r="G1554" i="19"/>
  <c r="R1554" i="19" s="1"/>
  <c r="G1555" i="19"/>
  <c r="R1555" i="19" s="1"/>
  <c r="G1556" i="19"/>
  <c r="R1556" i="19" s="1"/>
  <c r="G1557" i="19"/>
  <c r="R1557" i="19" s="1"/>
  <c r="G1558" i="19"/>
  <c r="R1558" i="19" s="1"/>
  <c r="G1559" i="19"/>
  <c r="R1559" i="19" s="1"/>
  <c r="G1560" i="19"/>
  <c r="R1560" i="19" s="1"/>
  <c r="G1561" i="19"/>
  <c r="R1561" i="19" s="1"/>
  <c r="G1562" i="19"/>
  <c r="R1562" i="19" s="1"/>
  <c r="G1563" i="19"/>
  <c r="R1563" i="19" s="1"/>
  <c r="G1564" i="19"/>
  <c r="R1564" i="19" s="1"/>
  <c r="G1565" i="19"/>
  <c r="R1565" i="19" s="1"/>
  <c r="G1566" i="19"/>
  <c r="R1566" i="19" s="1"/>
  <c r="G1567" i="19"/>
  <c r="R1567" i="19" s="1"/>
  <c r="G1568" i="19"/>
  <c r="R1568" i="19" s="1"/>
  <c r="G1569" i="19"/>
  <c r="R1569" i="19" s="1"/>
  <c r="G1570" i="19"/>
  <c r="R1570" i="19" s="1"/>
  <c r="G1571" i="19"/>
  <c r="R1571" i="19" s="1"/>
  <c r="G1572" i="19"/>
  <c r="R1572" i="19" s="1"/>
  <c r="G1573" i="19"/>
  <c r="R1573" i="19" s="1"/>
  <c r="G1574" i="19"/>
  <c r="R1574" i="19" s="1"/>
  <c r="G1575" i="19"/>
  <c r="R1575" i="19" s="1"/>
  <c r="G1576" i="19"/>
  <c r="R1576" i="19" s="1"/>
  <c r="G1577" i="19"/>
  <c r="R1577" i="19" s="1"/>
  <c r="G1578" i="19"/>
  <c r="R1578" i="19" s="1"/>
  <c r="G1579" i="19"/>
  <c r="R1579" i="19" s="1"/>
  <c r="G1580" i="19"/>
  <c r="R1580" i="19" s="1"/>
  <c r="G1581" i="19"/>
  <c r="R1581" i="19" s="1"/>
  <c r="G1582" i="19"/>
  <c r="R1582" i="19" s="1"/>
  <c r="G1583" i="19"/>
  <c r="R1583" i="19" s="1"/>
  <c r="G1584" i="19"/>
  <c r="R1584" i="19" s="1"/>
  <c r="G1585" i="19"/>
  <c r="R1585" i="19" s="1"/>
  <c r="G1586" i="19"/>
  <c r="R1586" i="19" s="1"/>
  <c r="G1587" i="19"/>
  <c r="R1587" i="19" s="1"/>
  <c r="G1588" i="19"/>
  <c r="R1588" i="19" s="1"/>
  <c r="G1589" i="19"/>
  <c r="R1589" i="19" s="1"/>
  <c r="G1590" i="19"/>
  <c r="R1590" i="19" s="1"/>
  <c r="G1591" i="19"/>
  <c r="R1591" i="19" s="1"/>
  <c r="G1592" i="19"/>
  <c r="R1592" i="19" s="1"/>
  <c r="G1593" i="19"/>
  <c r="R1593" i="19" s="1"/>
  <c r="G1594" i="19"/>
  <c r="R1594" i="19" s="1"/>
  <c r="G1595" i="19"/>
  <c r="R1595" i="19" s="1"/>
  <c r="G1596" i="19"/>
  <c r="R1596" i="19" s="1"/>
  <c r="G1597" i="19"/>
  <c r="R1597" i="19" s="1"/>
  <c r="G1598" i="19"/>
  <c r="R1598" i="19" s="1"/>
  <c r="G1599" i="19"/>
  <c r="R1599" i="19" s="1"/>
  <c r="G1600" i="19"/>
  <c r="R1600" i="19" s="1"/>
  <c r="G1601" i="19"/>
  <c r="R1601" i="19" s="1"/>
  <c r="G1602" i="19"/>
  <c r="R1602" i="19" s="1"/>
  <c r="G1603" i="19"/>
  <c r="R1603" i="19" s="1"/>
  <c r="G1604" i="19"/>
  <c r="R1604" i="19" s="1"/>
  <c r="G1605" i="19"/>
  <c r="R1605" i="19" s="1"/>
  <c r="G1606" i="19"/>
  <c r="R1606" i="19" s="1"/>
  <c r="G1607" i="19"/>
  <c r="R1607" i="19" s="1"/>
  <c r="G1608" i="19"/>
  <c r="R1608" i="19" s="1"/>
  <c r="G1609" i="19"/>
  <c r="R1609" i="19" s="1"/>
  <c r="G1610" i="19"/>
  <c r="R1610" i="19" s="1"/>
  <c r="G1611" i="19"/>
  <c r="R1611" i="19" s="1"/>
  <c r="G1612" i="19"/>
  <c r="R1612" i="19" s="1"/>
  <c r="G1613" i="19"/>
  <c r="R1613" i="19" s="1"/>
  <c r="G1614" i="19"/>
  <c r="R1614" i="19" s="1"/>
  <c r="G1615" i="19"/>
  <c r="R1615" i="19" s="1"/>
  <c r="G1616" i="19"/>
  <c r="R1616" i="19" s="1"/>
  <c r="G1617" i="19"/>
  <c r="R1617" i="19" s="1"/>
  <c r="G1618" i="19"/>
  <c r="R1618" i="19" s="1"/>
  <c r="G1619" i="19"/>
  <c r="R1619" i="19" s="1"/>
  <c r="G1620" i="19"/>
  <c r="R1620" i="19" s="1"/>
  <c r="G1621" i="19"/>
  <c r="R1621" i="19" s="1"/>
  <c r="G1622" i="19"/>
  <c r="R1622" i="19" s="1"/>
  <c r="G1623" i="19"/>
  <c r="R1623" i="19" s="1"/>
  <c r="G1624" i="19"/>
  <c r="R1624" i="19" s="1"/>
  <c r="G1625" i="19"/>
  <c r="R1625" i="19" s="1"/>
  <c r="G1626" i="19"/>
  <c r="R1626" i="19" s="1"/>
  <c r="G1627" i="19"/>
  <c r="R1627" i="19" s="1"/>
  <c r="G1628" i="19"/>
  <c r="R1628" i="19" s="1"/>
  <c r="G1629" i="19"/>
  <c r="R1629" i="19" s="1"/>
  <c r="G1630" i="19"/>
  <c r="R1630" i="19" s="1"/>
  <c r="G1631" i="19"/>
  <c r="R1631" i="19" s="1"/>
  <c r="G1632" i="19"/>
  <c r="R1632" i="19" s="1"/>
  <c r="G1633" i="19"/>
  <c r="R1633" i="19" s="1"/>
  <c r="G1634" i="19"/>
  <c r="R1634" i="19" s="1"/>
  <c r="G1635" i="19"/>
  <c r="R1635" i="19" s="1"/>
  <c r="G1636" i="19"/>
  <c r="R1636" i="19" s="1"/>
  <c r="G1637" i="19"/>
  <c r="R1637" i="19" s="1"/>
  <c r="G1638" i="19"/>
  <c r="R1638" i="19" s="1"/>
  <c r="G1639" i="19"/>
  <c r="R1639" i="19" s="1"/>
  <c r="G1640" i="19"/>
  <c r="R1640" i="19" s="1"/>
  <c r="G1641" i="19"/>
  <c r="R1641" i="19" s="1"/>
  <c r="G1642" i="19"/>
  <c r="R1642" i="19" s="1"/>
  <c r="G1643" i="19"/>
  <c r="R1643" i="19" s="1"/>
  <c r="G1644" i="19"/>
  <c r="R1644" i="19" s="1"/>
  <c r="G1645" i="19"/>
  <c r="R1645" i="19" s="1"/>
  <c r="G1646" i="19"/>
  <c r="R1646" i="19" s="1"/>
  <c r="G1647" i="19"/>
  <c r="R1647" i="19" s="1"/>
  <c r="G1648" i="19"/>
  <c r="R1648" i="19" s="1"/>
  <c r="G1649" i="19"/>
  <c r="R1649" i="19" s="1"/>
  <c r="G1650" i="19"/>
  <c r="R1650" i="19" s="1"/>
  <c r="G1651" i="19"/>
  <c r="R1651" i="19" s="1"/>
  <c r="G1652" i="19"/>
  <c r="R1652" i="19" s="1"/>
  <c r="G1653" i="19"/>
  <c r="R1653" i="19" s="1"/>
  <c r="G1654" i="19"/>
  <c r="R1654" i="19" s="1"/>
  <c r="G1655" i="19"/>
  <c r="R1655" i="19" s="1"/>
  <c r="G1656" i="19"/>
  <c r="R1656" i="19" s="1"/>
  <c r="G1657" i="19"/>
  <c r="R1657" i="19" s="1"/>
  <c r="G1658" i="19"/>
  <c r="R1658" i="19" s="1"/>
  <c r="G1659" i="19"/>
  <c r="R1659" i="19" s="1"/>
  <c r="G1660" i="19"/>
  <c r="R1660" i="19" s="1"/>
  <c r="G1661" i="19"/>
  <c r="R1661" i="19" s="1"/>
  <c r="G1662" i="19"/>
  <c r="R1662" i="19" s="1"/>
  <c r="G1663" i="19"/>
  <c r="R1663" i="19" s="1"/>
  <c r="G1664" i="19"/>
  <c r="R1664" i="19" s="1"/>
  <c r="G1665" i="19"/>
  <c r="R1665" i="19" s="1"/>
  <c r="G1666" i="19"/>
  <c r="R1666" i="19" s="1"/>
  <c r="G1667" i="19"/>
  <c r="R1667" i="19" s="1"/>
  <c r="G1668" i="19"/>
  <c r="R1668" i="19" s="1"/>
  <c r="G1669" i="19"/>
  <c r="R1669" i="19" s="1"/>
  <c r="G1670" i="19"/>
  <c r="R1670" i="19" s="1"/>
  <c r="G1671" i="19"/>
  <c r="R1671" i="19" s="1"/>
  <c r="G1672" i="19"/>
  <c r="R1672" i="19" s="1"/>
  <c r="G1673" i="19"/>
  <c r="R1673" i="19" s="1"/>
  <c r="G1675" i="19"/>
  <c r="R1675" i="19" s="1"/>
  <c r="G1677" i="19"/>
  <c r="R1677" i="19" s="1"/>
  <c r="G1679" i="19"/>
  <c r="R1679" i="19" s="1"/>
  <c r="G1681" i="19"/>
  <c r="R1681" i="19" s="1"/>
  <c r="G1684" i="19"/>
  <c r="R1684" i="19" s="1"/>
  <c r="G1686" i="19"/>
  <c r="R1686" i="19" s="1"/>
  <c r="G1689" i="19"/>
  <c r="R1689" i="19" s="1"/>
  <c r="G1691" i="19"/>
  <c r="R1691" i="19" s="1"/>
  <c r="G1693" i="19"/>
  <c r="R1693" i="19" s="1"/>
  <c r="G1696" i="19"/>
  <c r="R1696" i="19" s="1"/>
  <c r="G1698" i="19"/>
  <c r="R1698" i="19" s="1"/>
  <c r="G1700" i="19"/>
  <c r="R1700" i="19" s="1"/>
  <c r="G1703" i="19"/>
  <c r="R1703" i="19" s="1"/>
  <c r="G1705" i="19"/>
  <c r="R1705" i="19" s="1"/>
  <c r="G1707" i="19"/>
  <c r="R1707" i="19" s="1"/>
  <c r="G1710" i="19"/>
  <c r="R1710" i="19" s="1"/>
  <c r="G1712" i="19"/>
  <c r="R1712" i="19" s="1"/>
  <c r="G1714" i="19"/>
  <c r="R1714" i="19" s="1"/>
  <c r="G1717" i="19"/>
  <c r="R1717" i="19" s="1"/>
  <c r="G1719" i="19"/>
  <c r="R1719" i="19" s="1"/>
  <c r="G1722" i="19"/>
  <c r="R1722" i="19" s="1"/>
  <c r="G1724" i="19"/>
  <c r="R1724" i="19" s="1"/>
  <c r="G1726" i="19"/>
  <c r="R1726" i="19" s="1"/>
  <c r="G1729" i="19"/>
  <c r="R1729" i="19" s="1"/>
  <c r="G1731" i="19"/>
  <c r="R1731" i="19" s="1"/>
  <c r="G1733" i="19"/>
  <c r="R1733" i="19" s="1"/>
  <c r="G1736" i="19"/>
  <c r="R1736" i="19" s="1"/>
  <c r="G1738" i="19"/>
  <c r="R1738" i="19" s="1"/>
  <c r="G1740" i="19"/>
  <c r="R1740" i="19" s="1"/>
  <c r="G1743" i="19"/>
  <c r="R1743" i="19" s="1"/>
  <c r="G1745" i="19"/>
  <c r="R1745" i="19" s="1"/>
  <c r="G1747" i="19"/>
  <c r="R1747" i="19" s="1"/>
  <c r="G1750" i="19"/>
  <c r="R1750" i="19" s="1"/>
  <c r="G1752" i="19"/>
  <c r="R1752" i="19" s="1"/>
  <c r="G1754" i="19"/>
  <c r="R1754" i="19" s="1"/>
  <c r="G1757" i="19"/>
  <c r="R1757" i="19" s="1"/>
  <c r="G1759" i="19"/>
  <c r="R1759" i="19" s="1"/>
  <c r="G1762" i="19"/>
  <c r="R1762" i="19" s="1"/>
  <c r="G1764" i="19"/>
  <c r="R1764" i="19" s="1"/>
  <c r="G1766" i="19"/>
  <c r="R1766" i="19" s="1"/>
  <c r="G1769" i="19"/>
  <c r="R1769" i="19" s="1"/>
  <c r="G1771" i="19"/>
  <c r="R1771" i="19" s="1"/>
  <c r="G1774" i="19"/>
  <c r="R1774" i="19" s="1"/>
  <c r="G1776" i="19"/>
  <c r="R1776" i="19" s="1"/>
  <c r="G1778" i="19"/>
  <c r="R1778" i="19" s="1"/>
  <c r="G1781" i="19"/>
  <c r="R1781" i="19" s="1"/>
  <c r="G1783" i="19"/>
  <c r="R1783" i="19" s="1"/>
  <c r="G1785" i="19"/>
  <c r="R1785" i="19" s="1"/>
  <c r="G1788" i="19"/>
  <c r="R1788" i="19" s="1"/>
  <c r="G1790" i="19"/>
  <c r="R1790" i="19" s="1"/>
  <c r="G1792" i="19"/>
  <c r="R1792" i="19" s="1"/>
  <c r="G1795" i="19"/>
  <c r="R1795" i="19" s="1"/>
  <c r="G1797" i="19"/>
  <c r="R1797" i="19" s="1"/>
  <c r="G1800" i="19"/>
  <c r="R1800" i="19" s="1"/>
  <c r="G1802" i="19"/>
  <c r="R1802" i="19" s="1"/>
  <c r="G1804" i="19"/>
  <c r="R1804" i="19" s="1"/>
  <c r="G1807" i="19"/>
  <c r="R1807" i="19" s="1"/>
  <c r="G1809" i="19"/>
  <c r="R1809" i="19" s="1"/>
  <c r="G1811" i="19"/>
  <c r="R1811" i="19" s="1"/>
  <c r="G1814" i="19"/>
  <c r="R1814" i="19" s="1"/>
  <c r="G1816" i="19"/>
  <c r="R1816" i="19" s="1"/>
  <c r="G1818" i="19"/>
  <c r="R1818" i="19" s="1"/>
  <c r="G1821" i="19"/>
  <c r="R1821" i="19" s="1"/>
  <c r="G1823" i="19"/>
  <c r="R1823" i="19" s="1"/>
  <c r="G1825" i="19"/>
  <c r="R1825" i="19" s="1"/>
  <c r="G1828" i="19"/>
  <c r="R1828" i="19" s="1"/>
  <c r="G1830" i="19"/>
  <c r="R1830" i="19" s="1"/>
  <c r="G1832" i="19"/>
  <c r="R1832" i="19" s="1"/>
  <c r="G1835" i="19"/>
  <c r="R1835" i="19" s="1"/>
  <c r="G1837" i="19"/>
  <c r="R1837" i="19" s="1"/>
  <c r="G1839" i="19"/>
  <c r="R1839" i="19" s="1"/>
  <c r="G1842" i="19"/>
  <c r="R1842" i="19" s="1"/>
  <c r="G1844" i="19"/>
  <c r="R1844" i="19" s="1"/>
  <c r="G1846" i="19"/>
  <c r="R1846" i="19" s="1"/>
  <c r="G1849" i="19"/>
  <c r="R1849" i="19" s="1"/>
  <c r="G1851" i="19"/>
  <c r="R1851" i="19" s="1"/>
  <c r="G1853" i="19"/>
  <c r="R1853" i="19" s="1"/>
  <c r="G1856" i="19"/>
  <c r="R1856" i="19" s="1"/>
  <c r="G1858" i="19"/>
  <c r="R1858" i="19" s="1"/>
  <c r="G1860" i="19"/>
  <c r="R1860" i="19" s="1"/>
  <c r="G1863" i="19"/>
  <c r="R1863" i="19" s="1"/>
  <c r="G1865" i="19"/>
  <c r="R1865" i="19" s="1"/>
  <c r="G1867" i="19"/>
  <c r="R1867" i="19" s="1"/>
  <c r="G1870" i="19"/>
  <c r="R1870" i="19" s="1"/>
  <c r="G1872" i="19"/>
  <c r="R1872" i="19" s="1"/>
  <c r="G1874" i="19"/>
  <c r="R1874" i="19" s="1"/>
  <c r="G1877" i="19"/>
  <c r="R1877" i="19" s="1"/>
  <c r="G1879" i="19"/>
  <c r="R1879" i="19" s="1"/>
  <c r="G1881" i="19"/>
  <c r="R1881" i="19" s="1"/>
  <c r="G1884" i="19"/>
  <c r="R1884" i="19" s="1"/>
  <c r="G1886" i="19"/>
  <c r="R1886" i="19" s="1"/>
  <c r="G1888" i="19"/>
  <c r="R1888" i="19" s="1"/>
  <c r="G1891" i="19"/>
  <c r="R1891" i="19" s="1"/>
  <c r="G1893" i="19"/>
  <c r="R1893" i="19" s="1"/>
  <c r="G1896" i="19"/>
  <c r="R1896" i="19" s="1"/>
  <c r="G1898" i="19"/>
  <c r="R1898" i="19" s="1"/>
  <c r="G1900" i="19"/>
  <c r="R1900" i="19" s="1"/>
  <c r="G1903" i="19"/>
  <c r="R1903" i="19" s="1"/>
  <c r="G1905" i="19"/>
  <c r="R1905" i="19" s="1"/>
  <c r="G1908" i="19"/>
  <c r="R1908" i="19" s="1"/>
  <c r="G1910" i="19"/>
  <c r="R1910" i="19" s="1"/>
  <c r="G1912" i="19"/>
  <c r="R1912" i="19" s="1"/>
  <c r="G1915" i="19"/>
  <c r="R1915" i="19" s="1"/>
  <c r="G1917" i="19"/>
  <c r="R1917" i="19" s="1"/>
  <c r="G1919" i="19"/>
  <c r="R1919" i="19" s="1"/>
  <c r="G1922" i="19"/>
  <c r="R1922" i="19" s="1"/>
  <c r="G1924" i="19"/>
  <c r="R1924" i="19" s="1"/>
  <c r="G1926" i="19"/>
  <c r="R1926" i="19" s="1"/>
  <c r="G1929" i="19"/>
  <c r="R1929" i="19" s="1"/>
  <c r="G1931" i="19"/>
  <c r="R1931" i="19" s="1"/>
  <c r="G1933" i="19"/>
  <c r="R1933" i="19" s="1"/>
  <c r="G1936" i="19"/>
  <c r="R1936" i="19" s="1"/>
  <c r="G1938" i="19"/>
  <c r="R1938" i="19" s="1"/>
  <c r="G1940" i="19"/>
  <c r="R1940" i="19" s="1"/>
  <c r="G1943" i="19"/>
  <c r="R1943" i="19" s="1"/>
  <c r="G1945" i="19"/>
  <c r="R1945" i="19" s="1"/>
  <c r="G1948" i="19"/>
  <c r="R1948" i="19" s="1"/>
  <c r="G1950" i="19"/>
  <c r="R1950" i="19" s="1"/>
  <c r="G1952" i="19"/>
  <c r="R1952" i="19" s="1"/>
  <c r="G1955" i="19"/>
  <c r="R1955" i="19" s="1"/>
  <c r="G1957" i="19"/>
  <c r="R1957" i="19" s="1"/>
  <c r="G1960" i="19"/>
  <c r="R1960" i="19" s="1"/>
  <c r="G1962" i="19"/>
  <c r="R1962" i="19" s="1"/>
  <c r="G1964" i="19"/>
  <c r="R1964" i="19" s="1"/>
  <c r="G1967" i="19"/>
  <c r="R1967" i="19" s="1"/>
  <c r="G1969" i="19"/>
  <c r="R1969" i="19" s="1"/>
  <c r="G1971" i="19"/>
  <c r="R1971" i="19" s="1"/>
  <c r="G1974" i="19"/>
  <c r="R1974" i="19" s="1"/>
  <c r="G1976" i="19"/>
  <c r="R1976" i="19" s="1"/>
  <c r="G1979" i="19"/>
  <c r="R1979" i="19" s="1"/>
  <c r="G1981" i="19"/>
  <c r="R1981" i="19" s="1"/>
  <c r="G1983" i="19"/>
  <c r="R1983" i="19" s="1"/>
  <c r="G1986" i="19"/>
  <c r="R1986" i="19" s="1"/>
  <c r="G1988" i="19"/>
  <c r="R1988" i="19" s="1"/>
  <c r="G1990" i="19"/>
  <c r="R1990" i="19" s="1"/>
  <c r="G1993" i="19"/>
  <c r="R1993" i="19" s="1"/>
  <c r="G1995" i="19"/>
  <c r="R1995" i="19" s="1"/>
  <c r="G1997" i="19"/>
  <c r="R1997" i="19" s="1"/>
  <c r="G2000" i="19"/>
  <c r="R2000" i="19" s="1"/>
  <c r="G2002" i="19"/>
  <c r="R2002" i="19" s="1"/>
  <c r="G2005" i="19"/>
  <c r="R2005" i="19" s="1"/>
  <c r="G2007" i="19"/>
  <c r="R2007" i="19" s="1"/>
  <c r="G2009" i="19"/>
  <c r="R2009" i="19" s="1"/>
  <c r="G2012" i="19"/>
  <c r="R2012" i="19" s="1"/>
  <c r="G2014" i="19"/>
  <c r="R2014" i="19" s="1"/>
  <c r="G2016" i="19"/>
  <c r="R2016" i="19" s="1"/>
  <c r="G2019" i="19"/>
  <c r="R2019" i="19" s="1"/>
  <c r="G2021" i="19"/>
  <c r="R2021" i="19" s="1"/>
  <c r="G2023" i="19"/>
  <c r="R2023" i="19" s="1"/>
  <c r="G2026" i="19"/>
  <c r="R2026" i="19" s="1"/>
  <c r="G2028" i="19"/>
  <c r="R2028" i="19" s="1"/>
  <c r="G2031" i="19"/>
  <c r="R2031" i="19" s="1"/>
  <c r="G2033" i="19"/>
  <c r="R2033" i="19" s="1"/>
  <c r="G2036" i="19"/>
  <c r="R2036" i="19" s="1"/>
  <c r="G2038" i="19"/>
  <c r="R2038" i="19" s="1"/>
  <c r="G2040" i="19"/>
  <c r="R2040" i="19" s="1"/>
  <c r="G2043" i="19"/>
  <c r="R2043" i="19" s="1"/>
  <c r="G2045" i="19"/>
  <c r="R2045" i="19" s="1"/>
  <c r="G2048" i="19"/>
  <c r="R2048" i="19" s="1"/>
  <c r="G2050" i="19"/>
  <c r="R2050" i="19" s="1"/>
  <c r="G2052" i="19"/>
  <c r="R2052" i="19" s="1"/>
  <c r="G2054" i="19"/>
  <c r="R2054" i="19" s="1"/>
  <c r="G2057" i="19"/>
  <c r="R2057" i="19" s="1"/>
  <c r="G2059" i="19"/>
  <c r="R2059" i="19" s="1"/>
  <c r="G2062" i="19"/>
  <c r="R2062" i="19" s="1"/>
  <c r="G2064" i="19"/>
  <c r="R2064" i="19" s="1"/>
  <c r="G2066" i="19"/>
  <c r="R2066" i="19" s="1"/>
  <c r="G2069" i="19"/>
  <c r="R2069" i="19" s="1"/>
  <c r="G2071" i="19"/>
  <c r="R2071" i="19" s="1"/>
  <c r="G2073" i="19"/>
  <c r="R2073" i="19" s="1"/>
  <c r="G2076" i="19"/>
  <c r="R2076" i="19" s="1"/>
  <c r="G2078" i="19"/>
  <c r="R2078" i="19" s="1"/>
  <c r="G2080" i="19"/>
  <c r="R2080" i="19" s="1"/>
  <c r="G2083" i="19"/>
  <c r="R2083" i="19" s="1"/>
  <c r="G2085" i="19"/>
  <c r="R2085" i="19" s="1"/>
  <c r="G2088" i="19"/>
  <c r="R2088" i="19" s="1"/>
  <c r="G2090" i="19"/>
  <c r="R2090" i="19" s="1"/>
  <c r="G2092" i="19"/>
  <c r="R2092" i="19" s="1"/>
  <c r="G2095" i="19"/>
  <c r="R2095" i="19" s="1"/>
  <c r="G2097" i="19"/>
  <c r="R2097" i="19" s="1"/>
  <c r="G2099" i="19"/>
  <c r="R2099" i="19" s="1"/>
  <c r="G2102" i="19"/>
  <c r="R2102" i="19" s="1"/>
  <c r="G2104" i="19"/>
  <c r="R2104" i="19" s="1"/>
  <c r="G2106" i="19"/>
  <c r="R2106" i="19" s="1"/>
  <c r="G2109" i="19"/>
  <c r="R2109" i="19" s="1"/>
  <c r="G2111" i="19"/>
  <c r="R2111" i="19" s="1"/>
  <c r="G2113" i="19"/>
  <c r="R2113" i="19" s="1"/>
  <c r="G2116" i="19"/>
  <c r="R2116" i="19" s="1"/>
  <c r="G2118" i="19"/>
  <c r="R2118" i="19" s="1"/>
  <c r="G2120" i="19"/>
  <c r="R2120" i="19" s="1"/>
  <c r="G2123" i="19"/>
  <c r="R2123" i="19" s="1"/>
  <c r="G2125" i="19"/>
  <c r="R2125" i="19" s="1"/>
  <c r="G2128" i="19"/>
  <c r="R2128" i="19" s="1"/>
  <c r="G2130" i="19"/>
  <c r="R2130" i="19" s="1"/>
  <c r="G2132" i="19"/>
  <c r="R2132" i="19" s="1"/>
  <c r="G2135" i="19"/>
  <c r="R2135" i="19" s="1"/>
  <c r="G2137" i="19"/>
  <c r="R2137" i="19" s="1"/>
  <c r="G2139" i="19"/>
  <c r="R2139" i="19" s="1"/>
  <c r="G2142" i="19"/>
  <c r="R2142" i="19" s="1"/>
  <c r="G2144" i="19"/>
  <c r="R2144" i="19" s="1"/>
  <c r="G2146" i="19"/>
  <c r="R2146" i="19" s="1"/>
  <c r="G2149" i="19"/>
  <c r="R2149" i="19" s="1"/>
  <c r="G2151" i="19"/>
  <c r="R2151" i="19" s="1"/>
  <c r="G2154" i="19"/>
  <c r="R2154" i="19" s="1"/>
  <c r="G2156" i="19"/>
  <c r="R2156" i="19" s="1"/>
  <c r="G2158" i="19"/>
  <c r="R2158" i="19" s="1"/>
  <c r="G2161" i="19"/>
  <c r="R2161" i="19" s="1"/>
  <c r="G2163" i="19"/>
  <c r="R2163" i="19" s="1"/>
  <c r="G2165" i="19"/>
  <c r="R2165" i="19" s="1"/>
  <c r="G2168" i="19"/>
  <c r="R2168" i="19" s="1"/>
  <c r="G2170" i="19"/>
  <c r="R2170" i="19" s="1"/>
  <c r="G2172" i="19"/>
  <c r="R2172" i="19" s="1"/>
  <c r="G2175" i="19"/>
  <c r="R2175" i="19" s="1"/>
  <c r="G2177" i="19"/>
  <c r="R2177" i="19" s="1"/>
  <c r="G2179" i="19"/>
  <c r="R2179" i="19" s="1"/>
  <c r="G2182" i="19"/>
  <c r="R2182" i="19" s="1"/>
  <c r="G2184" i="19"/>
  <c r="R2184" i="19" s="1"/>
  <c r="G2187" i="19"/>
  <c r="R2187" i="19" s="1"/>
  <c r="G2189" i="19"/>
  <c r="R2189" i="19" s="1"/>
  <c r="G2191" i="19"/>
  <c r="R2191" i="19" s="1"/>
  <c r="G2194" i="19"/>
  <c r="R2194" i="19" s="1"/>
  <c r="G2196" i="19"/>
  <c r="R2196" i="19" s="1"/>
  <c r="G2198" i="19"/>
  <c r="R2198" i="19" s="1"/>
  <c r="G2201" i="19"/>
  <c r="R2201" i="19" s="1"/>
  <c r="G2203" i="19"/>
  <c r="R2203" i="19" s="1"/>
  <c r="G2205" i="19"/>
  <c r="R2205" i="19" s="1"/>
  <c r="G2208" i="19"/>
  <c r="R2208" i="19" s="1"/>
  <c r="G2210" i="19"/>
  <c r="R2210" i="19" s="1"/>
  <c r="G2213" i="19"/>
  <c r="R2213" i="19" s="1"/>
  <c r="G2215" i="19"/>
  <c r="R2215" i="19" s="1"/>
  <c r="G2217" i="19"/>
  <c r="R2217" i="19" s="1"/>
  <c r="G2220" i="19"/>
  <c r="R2220" i="19" s="1"/>
  <c r="G2222" i="19"/>
  <c r="R2222" i="19" s="1"/>
  <c r="G2224" i="19"/>
  <c r="R2224" i="19" s="1"/>
  <c r="G2227" i="19"/>
  <c r="R2227" i="19" s="1"/>
  <c r="G2229" i="19"/>
  <c r="R2229" i="19" s="1"/>
  <c r="G2232" i="19"/>
  <c r="R2232" i="19" s="1"/>
  <c r="G2234" i="19"/>
  <c r="R2234" i="19" s="1"/>
  <c r="G2236" i="19"/>
  <c r="R2236" i="19" s="1"/>
  <c r="G2239" i="19"/>
  <c r="R2239" i="19" s="1"/>
  <c r="G2241" i="19"/>
  <c r="R2241" i="19" s="1"/>
  <c r="G2243" i="19"/>
  <c r="R2243" i="19" s="1"/>
  <c r="G2246" i="19"/>
  <c r="R2246" i="19" s="1"/>
  <c r="G2248" i="19"/>
  <c r="R2248" i="19" s="1"/>
  <c r="G2250" i="19"/>
  <c r="R2250" i="19" s="1"/>
  <c r="G2253" i="19"/>
  <c r="R2253" i="19" s="1"/>
  <c r="G2255" i="19"/>
  <c r="R2255" i="19" s="1"/>
  <c r="G2258" i="19"/>
  <c r="R2258" i="19" s="1"/>
  <c r="G2260" i="19"/>
  <c r="R2260" i="19" s="1"/>
  <c r="G2262" i="19"/>
  <c r="R2262" i="19" s="1"/>
  <c r="G2265" i="19"/>
  <c r="R2265" i="19" s="1"/>
  <c r="G2267" i="19"/>
  <c r="R2267" i="19" s="1"/>
  <c r="G2270" i="19"/>
  <c r="R2270" i="19" s="1"/>
  <c r="G2272" i="19"/>
  <c r="R2272" i="19" s="1"/>
  <c r="G2274" i="19"/>
  <c r="R2274" i="19" s="1"/>
  <c r="G2277" i="19"/>
  <c r="R2277" i="19" s="1"/>
  <c r="G2279" i="19"/>
  <c r="R2279" i="19" s="1"/>
  <c r="G2281" i="19"/>
  <c r="R2281" i="19" s="1"/>
  <c r="G2284" i="19"/>
  <c r="R2284" i="19" s="1"/>
  <c r="G2286" i="19"/>
  <c r="R2286" i="19" s="1"/>
  <c r="G2288" i="19"/>
  <c r="R2288" i="19" s="1"/>
  <c r="G2291" i="19"/>
  <c r="R2291" i="19" s="1"/>
  <c r="G2293" i="19"/>
  <c r="R2293" i="19" s="1"/>
  <c r="G2296" i="19"/>
  <c r="R2296" i="19" s="1"/>
  <c r="G2298" i="19"/>
  <c r="R2298" i="19" s="1"/>
  <c r="G2300" i="19"/>
  <c r="R2300" i="19" s="1"/>
  <c r="G2303" i="19"/>
  <c r="R2303" i="19" s="1"/>
  <c r="G2305" i="19"/>
  <c r="R2305" i="19" s="1"/>
  <c r="G2307" i="19"/>
  <c r="R2307" i="19" s="1"/>
  <c r="G2310" i="19"/>
  <c r="R2310" i="19" s="1"/>
  <c r="G2312" i="19"/>
  <c r="R2312" i="19" s="1"/>
  <c r="G2315" i="19"/>
  <c r="R2315" i="19" s="1"/>
  <c r="G2317" i="19"/>
  <c r="R2317" i="19" s="1"/>
  <c r="G2319" i="19"/>
  <c r="R2319" i="19" s="1"/>
  <c r="G2322" i="19"/>
  <c r="R2322" i="19" s="1"/>
  <c r="G2324" i="19"/>
  <c r="R2324" i="19" s="1"/>
  <c r="G2326" i="19"/>
  <c r="R2326" i="19" s="1"/>
  <c r="G2329" i="19"/>
  <c r="R2329" i="19" s="1"/>
  <c r="G2331" i="19"/>
  <c r="R2331" i="19" s="1"/>
  <c r="G2334" i="19"/>
  <c r="R2334" i="19" s="1"/>
  <c r="G2336" i="19"/>
  <c r="R2336" i="19" s="1"/>
  <c r="G2338" i="19"/>
  <c r="R2338" i="19" s="1"/>
  <c r="G2341" i="19"/>
  <c r="R2341" i="19" s="1"/>
  <c r="G2343" i="19"/>
  <c r="R2343" i="19" s="1"/>
  <c r="G2345" i="19"/>
  <c r="R2345" i="19" s="1"/>
  <c r="G2348" i="19"/>
  <c r="R2348" i="19" s="1"/>
  <c r="G2350" i="19"/>
  <c r="R2350" i="19" s="1"/>
  <c r="G2352" i="19"/>
  <c r="R2352" i="19" s="1"/>
  <c r="G2355" i="19"/>
  <c r="R2355" i="19" s="1"/>
  <c r="G2357" i="19"/>
  <c r="R2357" i="19" s="1"/>
  <c r="G2359" i="19"/>
  <c r="R2359" i="19" s="1"/>
  <c r="G2362" i="19"/>
  <c r="R2362" i="19" s="1"/>
  <c r="G2364" i="19"/>
  <c r="R2364" i="19" s="1"/>
  <c r="G2366" i="19"/>
  <c r="R2366" i="19" s="1"/>
  <c r="G2369" i="19"/>
  <c r="R2369" i="19" s="1"/>
  <c r="G2371" i="19"/>
  <c r="R2371" i="19" s="1"/>
  <c r="G2374" i="19"/>
  <c r="R2374" i="19" s="1"/>
  <c r="G2376" i="19"/>
  <c r="R2376" i="19" s="1"/>
  <c r="G2378" i="19"/>
  <c r="R2378" i="19" s="1"/>
  <c r="G2381" i="19"/>
  <c r="R2381" i="19" s="1"/>
  <c r="G2383" i="19"/>
  <c r="R2383" i="19" s="1"/>
  <c r="G2385" i="19"/>
  <c r="R2385" i="19" s="1"/>
  <c r="G2388" i="19"/>
  <c r="R2388" i="19" s="1"/>
  <c r="G2390" i="19"/>
  <c r="R2390" i="19" s="1"/>
  <c r="G2393" i="19"/>
  <c r="R2393" i="19" s="1"/>
  <c r="G2395" i="19"/>
  <c r="R2395" i="19" s="1"/>
  <c r="G2397" i="19"/>
  <c r="R2397" i="19" s="1"/>
  <c r="G2400" i="19"/>
  <c r="R2400" i="19" s="1"/>
  <c r="G2402" i="19"/>
  <c r="R2402" i="19" s="1"/>
  <c r="G2404" i="19"/>
  <c r="R2404" i="19" s="1"/>
  <c r="G2407" i="19"/>
  <c r="R2407" i="19" s="1"/>
  <c r="G2409" i="19"/>
  <c r="R2409" i="19" s="1"/>
  <c r="G2411" i="19"/>
  <c r="R2411" i="19" s="1"/>
  <c r="G2414" i="19"/>
  <c r="R2414" i="19" s="1"/>
  <c r="G2416" i="19"/>
  <c r="R2416" i="19" s="1"/>
  <c r="G2418" i="19"/>
  <c r="R2418" i="19" s="1"/>
  <c r="G2421" i="19"/>
  <c r="R2421" i="19" s="1"/>
  <c r="G2423" i="19"/>
  <c r="R2423" i="19" s="1"/>
  <c r="G2426" i="19"/>
  <c r="R2426" i="19" s="1"/>
  <c r="G2428" i="19"/>
  <c r="R2428" i="19" s="1"/>
  <c r="G2430" i="19"/>
  <c r="R2430" i="19" s="1"/>
  <c r="G2433" i="19"/>
  <c r="R2433" i="19" s="1"/>
  <c r="G2435" i="19"/>
  <c r="R2435" i="19" s="1"/>
  <c r="G2437" i="19"/>
  <c r="R2437" i="19" s="1"/>
  <c r="G2440" i="19"/>
  <c r="R2440" i="19" s="1"/>
  <c r="G2442" i="19"/>
  <c r="R2442" i="19" s="1"/>
  <c r="G2444" i="19"/>
  <c r="R2444" i="19" s="1"/>
  <c r="G2447" i="19"/>
  <c r="R2447" i="19" s="1"/>
  <c r="G2449" i="19"/>
  <c r="R2449" i="19" s="1"/>
  <c r="G2452" i="19"/>
  <c r="R2452" i="19" s="1"/>
  <c r="G2454" i="19"/>
  <c r="R2454" i="19" s="1"/>
  <c r="G2456" i="19"/>
  <c r="R2456" i="19" s="1"/>
  <c r="G2459" i="19"/>
  <c r="R2459" i="19" s="1"/>
  <c r="G2461" i="19"/>
  <c r="R2461" i="19" s="1"/>
  <c r="G2463" i="19"/>
  <c r="R2463" i="19" s="1"/>
  <c r="G2466" i="19"/>
  <c r="R2466" i="19" s="1"/>
  <c r="G2468" i="19"/>
  <c r="R2468" i="19" s="1"/>
  <c r="G2470" i="19"/>
  <c r="R2470" i="19" s="1"/>
  <c r="G2473" i="19"/>
  <c r="R2473" i="19" s="1"/>
  <c r="G2475" i="19"/>
  <c r="R2475" i="19" s="1"/>
  <c r="G2478" i="19"/>
  <c r="R2478" i="19" s="1"/>
  <c r="G2480" i="19"/>
  <c r="R2480" i="19" s="1"/>
  <c r="G2482" i="19"/>
  <c r="R2482" i="19" s="1"/>
  <c r="G2485" i="19"/>
  <c r="R2485" i="19" s="1"/>
  <c r="G2487" i="19"/>
  <c r="R2487" i="19" s="1"/>
  <c r="G2489" i="19"/>
  <c r="R2489" i="19" s="1"/>
  <c r="G2492" i="19"/>
  <c r="R2492" i="19" s="1"/>
  <c r="G2494" i="19"/>
  <c r="R2494" i="19" s="1"/>
  <c r="G2496" i="19"/>
  <c r="R2496" i="19" s="1"/>
  <c r="G2499" i="19"/>
  <c r="R2499" i="19" s="1"/>
  <c r="G2501" i="19"/>
  <c r="R2501" i="19" s="1"/>
  <c r="G2503" i="19"/>
  <c r="R2503" i="19" s="1"/>
  <c r="G2506" i="19"/>
  <c r="R2506" i="19" s="1"/>
  <c r="G2508" i="19"/>
  <c r="R2508" i="19" s="1"/>
  <c r="G2510" i="19"/>
  <c r="R2510" i="19" s="1"/>
  <c r="G2513" i="19"/>
  <c r="R2513" i="19" s="1"/>
  <c r="G2515" i="19"/>
  <c r="R2515" i="19" s="1"/>
  <c r="G2517" i="19"/>
  <c r="R2517" i="19" s="1"/>
  <c r="G2520" i="19"/>
  <c r="R2520" i="19" s="1"/>
  <c r="G2522" i="19"/>
  <c r="R2522" i="19" s="1"/>
  <c r="G2525" i="19"/>
  <c r="R2525" i="19" s="1"/>
  <c r="G2527" i="19"/>
  <c r="R2527" i="19" s="1"/>
  <c r="G2529" i="19"/>
  <c r="R2529" i="19" s="1"/>
  <c r="G2532" i="19"/>
  <c r="R2532" i="19" s="1"/>
  <c r="G2534" i="19"/>
  <c r="R2534" i="19" s="1"/>
  <c r="G2536" i="19"/>
  <c r="R2536" i="19" s="1"/>
  <c r="G2538" i="19"/>
  <c r="R2538" i="19" s="1"/>
  <c r="G2539" i="19"/>
  <c r="R2539" i="19" s="1"/>
  <c r="G2542" i="19"/>
  <c r="R2542" i="19" s="1"/>
  <c r="G2544" i="19"/>
  <c r="R2544" i="19" s="1"/>
  <c r="G2546" i="19"/>
  <c r="R2546" i="19" s="1"/>
  <c r="G2549" i="19"/>
  <c r="R2549" i="19" s="1"/>
  <c r="G2551" i="19"/>
  <c r="R2551" i="19" s="1"/>
  <c r="G2554" i="19"/>
  <c r="R2554" i="19" s="1"/>
  <c r="G2556" i="19"/>
  <c r="R2556" i="19" s="1"/>
  <c r="G2558" i="19"/>
  <c r="R2558" i="19" s="1"/>
  <c r="G2561" i="19"/>
  <c r="R2561" i="19" s="1"/>
  <c r="G2563" i="19"/>
  <c r="R2563" i="19" s="1"/>
  <c r="G2565" i="19"/>
  <c r="R2565" i="19" s="1"/>
  <c r="G2568" i="19"/>
  <c r="R2568" i="19" s="1"/>
  <c r="G2570" i="19"/>
  <c r="R2570" i="19" s="1"/>
  <c r="G2572" i="19"/>
  <c r="R2572" i="19" s="1"/>
  <c r="G2575" i="19"/>
  <c r="R2575" i="19" s="1"/>
  <c r="G2577" i="19"/>
  <c r="R2577" i="19" s="1"/>
  <c r="G2580" i="19"/>
  <c r="R2580" i="19" s="1"/>
  <c r="G2582" i="19"/>
  <c r="R2582" i="19" s="1"/>
  <c r="G2584" i="19"/>
  <c r="R2584" i="19" s="1"/>
  <c r="G2587" i="19"/>
  <c r="R2587" i="19" s="1"/>
  <c r="G2589" i="19"/>
  <c r="R2589" i="19" s="1"/>
  <c r="G2591" i="19"/>
  <c r="R2591" i="19" s="1"/>
  <c r="G2594" i="19"/>
  <c r="R2594" i="19" s="1"/>
  <c r="G2596" i="19"/>
  <c r="R2596" i="19" s="1"/>
  <c r="G2599" i="19"/>
  <c r="R2599" i="19" s="1"/>
  <c r="G2601" i="19"/>
  <c r="R2601" i="19" s="1"/>
  <c r="G2603" i="19"/>
  <c r="R2603" i="19" s="1"/>
  <c r="G2605" i="19"/>
  <c r="R2605" i="19" s="1"/>
  <c r="G2608" i="19"/>
  <c r="R2608" i="19" s="1"/>
  <c r="G2610" i="19"/>
  <c r="R2610" i="19" s="1"/>
  <c r="G2613" i="19"/>
  <c r="R2613" i="19" s="1"/>
  <c r="G2615" i="19"/>
  <c r="R2615" i="19" s="1"/>
  <c r="G2617" i="19"/>
  <c r="R2617" i="19" s="1"/>
  <c r="G2620" i="19"/>
  <c r="R2620" i="19" s="1"/>
  <c r="G2622" i="19"/>
  <c r="R2622" i="19" s="1"/>
  <c r="G2624" i="19"/>
  <c r="R2624" i="19" s="1"/>
  <c r="G2627" i="19"/>
  <c r="R2627" i="19" s="1"/>
  <c r="G2629" i="19"/>
  <c r="R2629" i="19" s="1"/>
  <c r="G2632" i="19"/>
  <c r="R2632" i="19" s="1"/>
  <c r="G2634" i="19"/>
  <c r="R2634" i="19" s="1"/>
  <c r="G2636" i="19"/>
  <c r="R2636" i="19" s="1"/>
  <c r="G2639" i="19"/>
  <c r="R2639" i="19" s="1"/>
  <c r="G2641" i="19"/>
  <c r="R2641" i="19" s="1"/>
  <c r="G2643" i="19"/>
  <c r="R2643" i="19" s="1"/>
  <c r="G2646" i="19"/>
  <c r="R2646" i="19" s="1"/>
  <c r="G2648" i="19"/>
  <c r="R2648" i="19" s="1"/>
  <c r="G2651" i="19"/>
  <c r="R2651" i="19" s="1"/>
  <c r="G2653" i="19"/>
  <c r="R2653" i="19" s="1"/>
  <c r="G2655" i="19"/>
  <c r="R2655" i="19" s="1"/>
  <c r="G2658" i="19"/>
  <c r="R2658" i="19" s="1"/>
  <c r="G2660" i="19"/>
  <c r="R2660" i="19" s="1"/>
  <c r="G2662" i="19"/>
  <c r="R2662" i="19" s="1"/>
  <c r="G2665" i="19"/>
  <c r="R2665" i="19" s="1"/>
  <c r="G2667" i="19"/>
  <c r="R2667" i="19" s="1"/>
  <c r="G2670" i="19"/>
  <c r="R2670" i="19" s="1"/>
  <c r="G2672" i="19"/>
  <c r="R2672" i="19" s="1"/>
  <c r="G2674" i="19"/>
  <c r="R2674" i="19" s="1"/>
  <c r="G2677" i="19"/>
  <c r="R2677" i="19" s="1"/>
  <c r="G2679" i="19"/>
  <c r="R2679" i="19" s="1"/>
  <c r="G2681" i="19"/>
  <c r="R2681" i="19" s="1"/>
  <c r="G2684" i="19"/>
  <c r="R2684" i="19" s="1"/>
  <c r="G2686" i="19"/>
  <c r="R2686" i="19" s="1"/>
  <c r="G2688" i="19"/>
  <c r="R2688" i="19" s="1"/>
  <c r="G2691" i="19"/>
  <c r="R2691" i="19" s="1"/>
  <c r="G2693" i="19"/>
  <c r="R2693" i="19" s="1"/>
  <c r="G2695" i="19"/>
  <c r="R2695" i="19" s="1"/>
  <c r="G2698" i="19"/>
  <c r="R2698" i="19" s="1"/>
  <c r="G2700" i="19"/>
  <c r="R2700" i="19" s="1"/>
  <c r="G2703" i="19"/>
  <c r="R2703" i="19" s="1"/>
  <c r="G2705" i="19"/>
  <c r="R2705" i="19" s="1"/>
  <c r="G2707" i="19"/>
  <c r="R2707" i="19" s="1"/>
  <c r="G2710" i="19"/>
  <c r="R2710" i="19" s="1"/>
  <c r="G2712" i="19"/>
  <c r="R2712" i="19" s="1"/>
  <c r="G2714" i="19"/>
  <c r="R2714" i="19" s="1"/>
  <c r="G2717" i="19"/>
  <c r="R2717" i="19" s="1"/>
  <c r="G2719" i="19"/>
  <c r="R2719" i="19" s="1"/>
  <c r="G2721" i="19"/>
  <c r="R2721" i="19" s="1"/>
  <c r="G2724" i="19"/>
  <c r="R2724" i="19" s="1"/>
  <c r="G2726" i="19"/>
  <c r="R2726" i="19" s="1"/>
  <c r="G2728" i="19"/>
  <c r="R2728" i="19" s="1"/>
  <c r="G2731" i="19"/>
  <c r="R2731" i="19" s="1"/>
  <c r="G2733" i="19"/>
  <c r="R2733" i="19" s="1"/>
  <c r="G2736" i="19"/>
  <c r="R2736" i="19" s="1"/>
  <c r="G2738" i="19"/>
  <c r="R2738" i="19" s="1"/>
  <c r="G2741" i="19"/>
  <c r="R2741" i="19" s="1"/>
  <c r="G2743" i="19"/>
  <c r="R2743" i="19" s="1"/>
  <c r="G2745" i="19"/>
  <c r="R2745" i="19" s="1"/>
  <c r="G2748" i="19"/>
  <c r="R2748" i="19" s="1"/>
  <c r="G2750" i="19"/>
  <c r="R2750" i="19" s="1"/>
  <c r="G2752" i="19"/>
  <c r="R2752" i="19" s="1"/>
  <c r="G2755" i="19"/>
  <c r="R2755" i="19" s="1"/>
  <c r="G2757" i="19"/>
  <c r="R2757" i="19" s="1"/>
  <c r="G2759" i="19"/>
  <c r="R2759" i="19" s="1"/>
  <c r="G2762" i="19"/>
  <c r="R2762" i="19" s="1"/>
  <c r="G2764" i="19"/>
  <c r="R2764" i="19" s="1"/>
  <c r="G2766" i="19"/>
  <c r="R2766" i="19" s="1"/>
  <c r="G2769" i="19"/>
  <c r="R2769" i="19" s="1"/>
  <c r="G2771" i="19"/>
  <c r="R2771" i="19" s="1"/>
  <c r="G2774" i="19"/>
  <c r="R2774" i="19" s="1"/>
  <c r="G2776" i="19"/>
  <c r="R2776" i="19" s="1"/>
  <c r="G2778" i="19"/>
  <c r="R2778" i="19" s="1"/>
  <c r="G2781" i="19"/>
  <c r="R2781" i="19" s="1"/>
  <c r="G2783" i="19"/>
  <c r="R2783" i="19" s="1"/>
  <c r="G2786" i="19"/>
  <c r="R2786" i="19" s="1"/>
  <c r="G2788" i="19"/>
  <c r="R2788" i="19" s="1"/>
  <c r="G2790" i="19"/>
  <c r="R2790" i="19" s="1"/>
  <c r="G2793" i="19"/>
  <c r="R2793" i="19" s="1"/>
  <c r="G2795" i="19"/>
  <c r="R2795" i="19" s="1"/>
  <c r="G2797" i="19"/>
  <c r="R2797" i="19" s="1"/>
  <c r="G2800" i="19"/>
  <c r="R2800" i="19" s="1"/>
  <c r="G2802" i="19"/>
  <c r="R2802" i="19" s="1"/>
  <c r="G2805" i="19"/>
  <c r="R2805" i="19" s="1"/>
  <c r="G2807" i="19"/>
  <c r="R2807" i="19" s="1"/>
  <c r="G2810" i="19"/>
  <c r="R2810" i="19" s="1"/>
  <c r="G2812" i="19"/>
  <c r="R2812" i="19" s="1"/>
  <c r="G2814" i="19"/>
  <c r="R2814" i="19" s="1"/>
  <c r="G2817" i="19"/>
  <c r="R2817" i="19" s="1"/>
  <c r="G2819" i="19"/>
  <c r="R2819" i="19" s="1"/>
  <c r="G2822" i="19"/>
  <c r="R2822" i="19" s="1"/>
  <c r="G2824" i="19"/>
  <c r="R2824" i="19" s="1"/>
  <c r="G2826" i="19"/>
  <c r="R2826" i="19" s="1"/>
  <c r="G2828" i="19"/>
  <c r="R2828" i="19" s="1"/>
  <c r="G2831" i="19"/>
  <c r="R2831" i="19" s="1"/>
  <c r="G2833" i="19"/>
  <c r="R2833" i="19" s="1"/>
  <c r="G2836" i="19"/>
  <c r="R2836" i="19" s="1"/>
  <c r="G2838" i="19"/>
  <c r="R2838" i="19" s="1"/>
  <c r="G2840" i="19"/>
  <c r="R2840" i="19" s="1"/>
  <c r="G2843" i="19"/>
  <c r="R2843" i="19" s="1"/>
  <c r="G2845" i="19"/>
  <c r="R2845" i="19" s="1"/>
  <c r="G2847" i="19"/>
  <c r="R2847" i="19" s="1"/>
  <c r="G2849" i="19"/>
  <c r="R2849" i="19" s="1"/>
  <c r="G2852" i="19"/>
  <c r="R2852" i="19" s="1"/>
  <c r="G2854" i="19"/>
  <c r="R2854" i="19" s="1"/>
  <c r="G2856" i="19"/>
  <c r="R2856" i="19" s="1"/>
  <c r="G2859" i="19"/>
  <c r="R2859" i="19" s="1"/>
  <c r="G2861" i="19"/>
  <c r="R2861" i="19" s="1"/>
  <c r="G2863" i="19"/>
  <c r="R2863" i="19" s="1"/>
  <c r="G2866" i="19"/>
  <c r="R2866" i="19" s="1"/>
  <c r="G2868" i="19"/>
  <c r="R2868" i="19" s="1"/>
  <c r="G2871" i="19"/>
  <c r="R2871" i="19" s="1"/>
  <c r="G2873" i="19"/>
  <c r="R2873" i="19" s="1"/>
  <c r="G2875" i="19"/>
  <c r="R2875" i="19" s="1"/>
  <c r="G2877" i="19"/>
  <c r="R2877" i="19" s="1"/>
  <c r="G2880" i="19"/>
  <c r="R2880" i="19" s="1"/>
  <c r="G2882" i="19"/>
  <c r="R2882" i="19" s="1"/>
  <c r="G2884" i="19"/>
  <c r="R2884" i="19" s="1"/>
  <c r="G2886" i="19"/>
  <c r="R2886" i="19" s="1"/>
  <c r="G2889" i="19"/>
  <c r="R2889" i="19" s="1"/>
  <c r="G2891" i="19"/>
  <c r="R2891" i="19" s="1"/>
  <c r="G2894" i="19"/>
  <c r="R2894" i="19" s="1"/>
  <c r="G2896" i="19"/>
  <c r="R2896" i="19" s="1"/>
  <c r="G2898" i="19"/>
  <c r="R2898" i="19" s="1"/>
  <c r="G2901" i="19"/>
  <c r="R2901" i="19" s="1"/>
  <c r="G2903" i="19"/>
  <c r="R2903" i="19" s="1"/>
  <c r="G2905" i="19"/>
  <c r="R2905" i="19" s="1"/>
  <c r="G2908" i="19"/>
  <c r="R2908" i="19" s="1"/>
  <c r="G2910" i="19"/>
  <c r="R2910" i="19" s="1"/>
  <c r="G2912" i="19"/>
  <c r="R2912" i="19" s="1"/>
  <c r="G2915" i="19"/>
  <c r="R2915" i="19" s="1"/>
  <c r="G2917" i="19"/>
  <c r="R2917" i="19" s="1"/>
  <c r="G2919" i="19"/>
  <c r="R2919" i="19" s="1"/>
  <c r="G2922" i="19"/>
  <c r="R2922" i="19" s="1"/>
  <c r="G2924" i="19"/>
  <c r="R2924" i="19" s="1"/>
  <c r="G2926" i="19"/>
  <c r="R2926" i="19" s="1"/>
  <c r="G2929" i="19"/>
  <c r="R2929" i="19" s="1"/>
  <c r="G2931" i="19"/>
  <c r="R2931" i="19" s="1"/>
  <c r="G2933" i="19"/>
  <c r="R2933" i="19" s="1"/>
  <c r="G2936" i="19"/>
  <c r="R2936" i="19" s="1"/>
  <c r="G2938" i="19"/>
  <c r="R2938" i="19" s="1"/>
  <c r="G2940" i="19"/>
  <c r="R2940" i="19" s="1"/>
  <c r="G2943" i="19"/>
  <c r="R2943" i="19" s="1"/>
  <c r="G2945" i="19"/>
  <c r="R2945" i="19" s="1"/>
  <c r="G2947" i="19"/>
  <c r="R2947" i="19" s="1"/>
  <c r="G2950" i="19"/>
  <c r="R2950" i="19" s="1"/>
  <c r="G2952" i="19"/>
  <c r="R2952" i="19" s="1"/>
  <c r="G2954" i="19"/>
  <c r="R2954" i="19" s="1"/>
  <c r="G2957" i="19"/>
  <c r="R2957" i="19" s="1"/>
  <c r="G2959" i="19"/>
  <c r="R2959" i="19" s="1"/>
  <c r="G2961" i="19"/>
  <c r="R2961" i="19" s="1"/>
  <c r="G2964" i="19"/>
  <c r="R2964" i="19" s="1"/>
  <c r="G2966" i="19"/>
  <c r="R2966" i="19" s="1"/>
  <c r="G2968" i="19"/>
  <c r="R2968" i="19" s="1"/>
  <c r="G2971" i="19"/>
  <c r="R2971" i="19" s="1"/>
  <c r="G2973" i="19"/>
  <c r="R2973" i="19" s="1"/>
  <c r="G2975" i="19"/>
  <c r="R2975" i="19" s="1"/>
  <c r="G2978" i="19"/>
  <c r="R2978" i="19" s="1"/>
  <c r="G2980" i="19"/>
  <c r="R2980" i="19" s="1"/>
  <c r="G2982" i="19"/>
  <c r="R2982" i="19" s="1"/>
  <c r="G2985" i="19"/>
  <c r="R2985" i="19" s="1"/>
  <c r="G2987" i="19"/>
  <c r="R2987" i="19" s="1"/>
  <c r="G2989" i="19"/>
  <c r="R2989" i="19" s="1"/>
  <c r="G2992" i="19"/>
  <c r="R2992" i="19" s="1"/>
  <c r="G2994" i="19"/>
  <c r="R2994" i="19" s="1"/>
  <c r="G2996" i="19"/>
  <c r="R2996" i="19" s="1"/>
  <c r="K34" i="19"/>
  <c r="N33" i="19"/>
  <c r="N34" i="19"/>
  <c r="K33" i="19"/>
  <c r="K42" i="19" s="1"/>
  <c r="R10" i="24"/>
  <c r="N6" i="20" a="1"/>
  <c r="N6" i="20" s="1"/>
  <c r="R9" i="24"/>
  <c r="R7" i="24"/>
  <c r="R42" i="24" s="1"/>
  <c r="Q60" i="24" s="1"/>
  <c r="R11" i="24"/>
  <c r="K5" i="19"/>
  <c r="G786" i="19"/>
  <c r="O37" i="24"/>
  <c r="P56" i="24" s="1"/>
  <c r="O32" i="24"/>
  <c r="O56" i="24" s="1"/>
  <c r="S250" i="18"/>
  <c r="M5" i="20" s="1"/>
  <c r="M6" i="20" s="1" a="1"/>
  <c r="M6" i="20" s="1"/>
  <c r="R44" i="24"/>
  <c r="Q62" i="24" s="1"/>
  <c r="O62" i="24"/>
  <c r="R43" i="24"/>
  <c r="Q61" i="24" s="1"/>
  <c r="O61" i="24"/>
  <c r="R49" i="24"/>
  <c r="R62" i="24" s="1"/>
  <c r="R48" i="24"/>
  <c r="R61" i="24" s="1"/>
  <c r="R8" i="1"/>
  <c r="R9" i="1"/>
  <c r="G2880" i="20"/>
  <c r="R2880" i="20" s="1"/>
  <c r="G2883" i="20"/>
  <c r="R2883" i="20" s="1"/>
  <c r="G2884" i="20"/>
  <c r="R2884" i="20" s="1"/>
  <c r="G2895" i="20"/>
  <c r="R2895" i="20" s="1"/>
  <c r="G2896" i="20"/>
  <c r="R2896" i="20" s="1"/>
  <c r="G2907" i="20"/>
  <c r="R2907" i="20" s="1"/>
  <c r="G2908" i="20"/>
  <c r="R2908" i="20" s="1"/>
  <c r="G2909" i="20"/>
  <c r="R2909" i="20" s="1"/>
  <c r="G2930" i="20"/>
  <c r="R2930" i="20" s="1"/>
  <c r="G2931" i="20"/>
  <c r="R2931" i="20" s="1"/>
  <c r="G2932" i="20"/>
  <c r="R2932" i="20" s="1"/>
  <c r="G2953" i="20"/>
  <c r="R2953" i="20" s="1"/>
  <c r="G2954" i="20"/>
  <c r="R2954" i="20" s="1"/>
  <c r="G2955" i="20"/>
  <c r="R2955" i="20" s="1"/>
  <c r="G2857" i="20"/>
  <c r="R2857" i="20" s="1"/>
  <c r="G2860" i="20"/>
  <c r="R2860" i="20" s="1"/>
  <c r="G2861" i="20"/>
  <c r="R2861" i="20" s="1"/>
  <c r="G2862" i="20"/>
  <c r="R2862" i="20" s="1"/>
  <c r="G2893" i="20"/>
  <c r="R2893" i="20" s="1"/>
  <c r="G2894" i="20"/>
  <c r="R2894" i="20" s="1"/>
  <c r="G2916" i="20"/>
  <c r="R2916" i="20" s="1"/>
  <c r="G2938" i="20"/>
  <c r="R2938" i="20" s="1"/>
  <c r="G2939" i="20"/>
  <c r="R2939" i="20" s="1"/>
  <c r="G2950" i="20"/>
  <c r="R2950" i="20" s="1"/>
  <c r="G2951" i="20"/>
  <c r="R2951" i="20" s="1"/>
  <c r="G2963" i="20"/>
  <c r="R2963" i="20" s="1"/>
  <c r="G2964" i="20"/>
  <c r="R2964" i="20" s="1"/>
  <c r="G2975" i="20"/>
  <c r="R2975" i="20" s="1"/>
  <c r="G2976" i="20"/>
  <c r="R2976" i="20" s="1"/>
  <c r="G2977" i="20"/>
  <c r="R2977" i="20" s="1"/>
  <c r="G2978" i="20"/>
  <c r="R2978" i="20" s="1"/>
  <c r="G2979" i="20"/>
  <c r="R2979" i="20" s="1"/>
  <c r="G2991" i="20"/>
  <c r="R2991" i="20" s="1"/>
  <c r="G2863" i="20"/>
  <c r="R2863" i="20" s="1"/>
  <c r="G2864" i="20"/>
  <c r="R2864" i="20" s="1"/>
  <c r="G2865" i="20"/>
  <c r="R2865" i="20" s="1"/>
  <c r="G2868" i="20"/>
  <c r="R2868" i="20" s="1"/>
  <c r="G2879" i="20"/>
  <c r="R2879" i="20" s="1"/>
  <c r="G2889" i="20"/>
  <c r="R2889" i="20" s="1"/>
  <c r="G2899" i="20"/>
  <c r="R2899" i="20" s="1"/>
  <c r="G2900" i="20"/>
  <c r="R2900" i="20" s="1"/>
  <c r="G2910" i="20"/>
  <c r="R2910" i="20" s="1"/>
  <c r="G2914" i="20"/>
  <c r="R2914" i="20" s="1"/>
  <c r="G2924" i="20"/>
  <c r="R2924" i="20" s="1"/>
  <c r="G2925" i="20"/>
  <c r="R2925" i="20" s="1"/>
  <c r="G2935" i="20"/>
  <c r="R2935" i="20" s="1"/>
  <c r="G2936" i="20"/>
  <c r="R2936" i="20" s="1"/>
  <c r="G2946" i="20"/>
  <c r="R2946" i="20" s="1"/>
  <c r="G2949" i="20"/>
  <c r="R2949" i="20" s="1"/>
  <c r="G2957" i="20"/>
  <c r="R2957" i="20" s="1"/>
  <c r="G2960" i="20"/>
  <c r="R2960" i="20" s="1"/>
  <c r="G2967" i="20"/>
  <c r="R2967" i="20" s="1"/>
  <c r="G2968" i="20"/>
  <c r="R2968" i="20" s="1"/>
  <c r="G2971" i="20"/>
  <c r="R2971" i="20" s="1"/>
  <c r="G2985" i="20"/>
  <c r="R2985" i="20" s="1"/>
  <c r="G2992" i="20"/>
  <c r="R2992" i="20" s="1"/>
  <c r="G2854" i="20"/>
  <c r="R2854" i="20" s="1"/>
  <c r="G2856" i="20"/>
  <c r="R2856" i="20" s="1"/>
  <c r="G2858" i="20"/>
  <c r="R2858" i="20" s="1"/>
  <c r="G2872" i="20"/>
  <c r="R2872" i="20" s="1"/>
  <c r="G2873" i="20"/>
  <c r="R2873" i="20" s="1"/>
  <c r="G2877" i="20"/>
  <c r="R2877" i="20" s="1"/>
  <c r="G2887" i="20"/>
  <c r="R2887" i="20" s="1"/>
  <c r="G2891" i="20"/>
  <c r="R2891" i="20" s="1"/>
  <c r="G2898" i="20"/>
  <c r="R2898" i="20" s="1"/>
  <c r="G2902" i="20"/>
  <c r="R2902" i="20" s="1"/>
  <c r="G2912" i="20"/>
  <c r="R2912" i="20" s="1"/>
  <c r="G2923" i="20"/>
  <c r="R2923" i="20" s="1"/>
  <c r="G2933" i="20"/>
  <c r="R2933" i="20" s="1"/>
  <c r="G2937" i="20"/>
  <c r="R2937" i="20" s="1"/>
  <c r="G2948" i="20"/>
  <c r="R2948" i="20" s="1"/>
  <c r="G2952" i="20"/>
  <c r="R2952" i="20" s="1"/>
  <c r="G2962" i="20"/>
  <c r="R2962" i="20" s="1"/>
  <c r="G2969" i="20"/>
  <c r="R2969" i="20" s="1"/>
  <c r="G2972" i="20"/>
  <c r="R2972" i="20" s="1"/>
  <c r="G2973" i="20"/>
  <c r="R2973" i="20" s="1"/>
  <c r="G2980" i="20"/>
  <c r="R2980" i="20" s="1"/>
  <c r="G2983" i="20"/>
  <c r="R2983" i="20" s="1"/>
  <c r="G2984" i="20"/>
  <c r="R2984" i="20" s="1"/>
  <c r="G2994" i="20"/>
  <c r="R2994" i="20" s="1"/>
  <c r="G2866" i="20"/>
  <c r="R2866" i="20" s="1"/>
  <c r="G2878" i="20"/>
  <c r="R2878" i="20" s="1"/>
  <c r="G2890" i="20"/>
  <c r="R2890" i="20" s="1"/>
  <c r="G2901" i="20"/>
  <c r="R2901" i="20" s="1"/>
  <c r="G2913" i="20"/>
  <c r="R2913" i="20" s="1"/>
  <c r="G2947" i="20"/>
  <c r="R2947" i="20" s="1"/>
  <c r="G2958" i="20"/>
  <c r="R2958" i="20" s="1"/>
  <c r="G2959" i="20"/>
  <c r="R2959" i="20" s="1"/>
  <c r="G2970" i="20"/>
  <c r="R2970" i="20" s="1"/>
  <c r="G2981" i="20"/>
  <c r="R2981" i="20" s="1"/>
  <c r="G2982" i="20"/>
  <c r="R2982" i="20" s="1"/>
  <c r="G2993" i="20"/>
  <c r="R2993" i="20" s="1"/>
  <c r="G2871" i="20"/>
  <c r="R2871" i="20" s="1"/>
  <c r="G2874" i="20"/>
  <c r="R2874" i="20" s="1"/>
  <c r="G2885" i="20"/>
  <c r="R2885" i="20" s="1"/>
  <c r="G2886" i="20"/>
  <c r="R2886" i="20" s="1"/>
  <c r="G2897" i="20"/>
  <c r="R2897" i="20" s="1"/>
  <c r="G2919" i="20"/>
  <c r="R2919" i="20" s="1"/>
  <c r="G2920" i="20"/>
  <c r="R2920" i="20" s="1"/>
  <c r="G2921" i="20"/>
  <c r="R2921" i="20" s="1"/>
  <c r="G2942" i="20"/>
  <c r="R2942" i="20" s="1"/>
  <c r="G2943" i="20"/>
  <c r="R2943" i="20" s="1"/>
  <c r="G2944" i="20"/>
  <c r="R2944" i="20" s="1"/>
  <c r="G2965" i="20"/>
  <c r="R2965" i="20" s="1"/>
  <c r="G2966" i="20"/>
  <c r="R2966" i="20" s="1"/>
  <c r="G2988" i="20"/>
  <c r="R2988" i="20" s="1"/>
  <c r="G2989" i="20"/>
  <c r="R2989" i="20" s="1"/>
  <c r="G2855" i="20"/>
  <c r="R2855" i="20" s="1"/>
  <c r="G2859" i="20"/>
  <c r="R2859" i="20" s="1"/>
  <c r="G2869" i="20"/>
  <c r="R2869" i="20" s="1"/>
  <c r="G2870" i="20"/>
  <c r="R2870" i="20" s="1"/>
  <c r="G2892" i="20"/>
  <c r="R2892" i="20" s="1"/>
  <c r="G2903" i="20"/>
  <c r="R2903" i="20" s="1"/>
  <c r="G2904" i="20"/>
  <c r="R2904" i="20" s="1"/>
  <c r="G2905" i="20"/>
  <c r="R2905" i="20" s="1"/>
  <c r="G2906" i="20"/>
  <c r="R2906" i="20" s="1"/>
  <c r="G2917" i="20"/>
  <c r="R2917" i="20" s="1"/>
  <c r="G2918" i="20"/>
  <c r="R2918" i="20" s="1"/>
  <c r="G2929" i="20"/>
  <c r="R2929" i="20" s="1"/>
  <c r="G2940" i="20"/>
  <c r="R2940" i="20" s="1"/>
  <c r="G2941" i="20"/>
  <c r="R2941" i="20" s="1"/>
  <c r="G2974" i="20"/>
  <c r="R2974" i="20" s="1"/>
  <c r="G2986" i="20"/>
  <c r="R2986" i="20" s="1"/>
  <c r="G2987" i="20"/>
  <c r="R2987" i="20" s="1"/>
  <c r="G2875" i="20"/>
  <c r="R2875" i="20" s="1"/>
  <c r="G2876" i="20"/>
  <c r="R2876" i="20" s="1"/>
  <c r="G2888" i="20"/>
  <c r="R2888" i="20" s="1"/>
  <c r="G2911" i="20"/>
  <c r="R2911" i="20" s="1"/>
  <c r="G2922" i="20"/>
  <c r="R2922" i="20" s="1"/>
  <c r="G2934" i="20"/>
  <c r="R2934" i="20" s="1"/>
  <c r="G2945" i="20"/>
  <c r="R2945" i="20" s="1"/>
  <c r="G2956" i="20"/>
  <c r="R2956" i="20" s="1"/>
  <c r="G2867" i="20"/>
  <c r="R2867" i="20" s="1"/>
  <c r="G2881" i="20"/>
  <c r="R2881" i="20" s="1"/>
  <c r="G2882" i="20"/>
  <c r="R2882" i="20" s="1"/>
  <c r="G2915" i="20"/>
  <c r="R2915" i="20" s="1"/>
  <c r="G2926" i="20"/>
  <c r="R2926" i="20" s="1"/>
  <c r="G2927" i="20"/>
  <c r="R2927" i="20" s="1"/>
  <c r="G2928" i="20"/>
  <c r="R2928" i="20" s="1"/>
  <c r="G2961" i="20"/>
  <c r="R2961" i="20" s="1"/>
  <c r="G2990" i="20"/>
  <c r="R2990" i="20" s="1"/>
  <c r="G29" i="20"/>
  <c r="R29" i="20" s="1"/>
  <c r="G34" i="20"/>
  <c r="R34" i="20" s="1"/>
  <c r="G39" i="20"/>
  <c r="R39" i="20" s="1"/>
  <c r="G44" i="20"/>
  <c r="R44" i="20" s="1"/>
  <c r="G49" i="20"/>
  <c r="R49" i="20" s="1"/>
  <c r="G54" i="20"/>
  <c r="R54" i="20" s="1"/>
  <c r="G60" i="20"/>
  <c r="R60" i="20" s="1"/>
  <c r="G65" i="20"/>
  <c r="R65" i="20" s="1"/>
  <c r="G66" i="20"/>
  <c r="R66" i="20" s="1"/>
  <c r="G71" i="20"/>
  <c r="R71" i="20" s="1"/>
  <c r="G72" i="20"/>
  <c r="R72" i="20" s="1"/>
  <c r="G77" i="20"/>
  <c r="R77" i="20" s="1"/>
  <c r="G78" i="20"/>
  <c r="R78" i="20" s="1"/>
  <c r="G94" i="20"/>
  <c r="R94" i="20" s="1"/>
  <c r="G100" i="20"/>
  <c r="R100" i="20" s="1"/>
  <c r="G106" i="20"/>
  <c r="R106" i="20" s="1"/>
  <c r="G112" i="20"/>
  <c r="R112" i="20" s="1"/>
  <c r="G123" i="20"/>
  <c r="R123" i="20" s="1"/>
  <c r="G129" i="20"/>
  <c r="R129" i="20" s="1"/>
  <c r="G135" i="20"/>
  <c r="R135" i="20" s="1"/>
  <c r="G141" i="20"/>
  <c r="R141" i="20" s="1"/>
  <c r="G147" i="20"/>
  <c r="R147" i="20" s="1"/>
  <c r="G153" i="20"/>
  <c r="R153" i="20" s="1"/>
  <c r="G159" i="20"/>
  <c r="R159" i="20" s="1"/>
  <c r="G170" i="20"/>
  <c r="R170" i="20" s="1"/>
  <c r="G176" i="20"/>
  <c r="R176" i="20" s="1"/>
  <c r="G182" i="20"/>
  <c r="R182" i="20" s="1"/>
  <c r="G188" i="20"/>
  <c r="R188" i="20" s="1"/>
  <c r="G209" i="20"/>
  <c r="R209" i="20" s="1"/>
  <c r="G220" i="20"/>
  <c r="R220" i="20" s="1"/>
  <c r="G226" i="20"/>
  <c r="R226" i="20" s="1"/>
  <c r="G653" i="20"/>
  <c r="R653" i="20" s="1"/>
  <c r="G660" i="20"/>
  <c r="R660" i="20" s="1"/>
  <c r="G666" i="20"/>
  <c r="R666" i="20" s="1"/>
  <c r="G667" i="20"/>
  <c r="R667" i="20" s="1"/>
  <c r="G673" i="20"/>
  <c r="R673" i="20" s="1"/>
  <c r="G674" i="20"/>
  <c r="R674" i="20" s="1"/>
  <c r="G687" i="20"/>
  <c r="R687" i="20" s="1"/>
  <c r="G2356" i="20"/>
  <c r="R2356" i="20" s="1"/>
  <c r="G2358" i="20"/>
  <c r="R2358" i="20" s="1"/>
  <c r="G2378" i="20"/>
  <c r="R2378" i="20" s="1"/>
  <c r="G2424" i="20"/>
  <c r="R2424" i="20" s="1"/>
  <c r="G2435" i="20"/>
  <c r="R2435" i="20" s="1"/>
  <c r="G2446" i="20"/>
  <c r="R2446" i="20" s="1"/>
  <c r="G2457" i="20"/>
  <c r="R2457" i="20" s="1"/>
  <c r="G2477" i="20"/>
  <c r="R2477" i="20" s="1"/>
  <c r="G2478" i="20"/>
  <c r="R2478" i="20" s="1"/>
  <c r="G2806" i="20"/>
  <c r="R2806" i="20" s="1"/>
  <c r="G2818" i="20"/>
  <c r="R2818" i="20" s="1"/>
  <c r="G2830" i="20"/>
  <c r="R2830" i="20" s="1"/>
  <c r="G2831" i="20"/>
  <c r="R2831" i="20" s="1"/>
  <c r="G2852" i="20"/>
  <c r="R2852" i="20" s="1"/>
  <c r="G658" i="20"/>
  <c r="R658" i="20" s="1"/>
  <c r="G659" i="20"/>
  <c r="R659" i="20" s="1"/>
  <c r="G680" i="20"/>
  <c r="R680" i="20" s="1"/>
  <c r="G681" i="20"/>
  <c r="R681" i="20" s="1"/>
  <c r="G688" i="20"/>
  <c r="R688" i="20" s="1"/>
  <c r="G2368" i="20"/>
  <c r="R2368" i="20" s="1"/>
  <c r="G2369" i="20"/>
  <c r="R2369" i="20" s="1"/>
  <c r="G2380" i="20"/>
  <c r="R2380" i="20" s="1"/>
  <c r="G2402" i="20"/>
  <c r="R2402" i="20" s="1"/>
  <c r="G2403" i="20"/>
  <c r="R2403" i="20" s="1"/>
  <c r="G2425" i="20"/>
  <c r="R2425" i="20" s="1"/>
  <c r="G2436" i="20"/>
  <c r="R2436" i="20" s="1"/>
  <c r="G2447" i="20"/>
  <c r="R2447" i="20" s="1"/>
  <c r="G2458" i="20"/>
  <c r="R2458" i="20" s="1"/>
  <c r="G2470" i="20"/>
  <c r="R2470" i="20" s="1"/>
  <c r="G2471" i="20"/>
  <c r="R2471" i="20" s="1"/>
  <c r="G2482" i="20"/>
  <c r="R2482" i="20" s="1"/>
  <c r="G2797" i="20"/>
  <c r="R2797" i="20" s="1"/>
  <c r="G2809" i="20"/>
  <c r="R2809" i="20" s="1"/>
  <c r="G2821" i="20"/>
  <c r="R2821" i="20" s="1"/>
  <c r="G2833" i="20"/>
  <c r="R2833" i="20" s="1"/>
  <c r="G2845" i="20"/>
  <c r="R2845" i="20" s="1"/>
  <c r="G2374" i="20"/>
  <c r="R2374" i="20" s="1"/>
  <c r="G2375" i="20"/>
  <c r="R2375" i="20" s="1"/>
  <c r="G2386" i="20"/>
  <c r="R2386" i="20" s="1"/>
  <c r="G2387" i="20"/>
  <c r="R2387" i="20" s="1"/>
  <c r="G2388" i="20"/>
  <c r="R2388" i="20" s="1"/>
  <c r="G2389" i="20"/>
  <c r="R2389" i="20" s="1"/>
  <c r="G2410" i="20"/>
  <c r="R2410" i="20" s="1"/>
  <c r="G2411" i="20"/>
  <c r="R2411" i="20" s="1"/>
  <c r="G2444" i="20"/>
  <c r="R2444" i="20" s="1"/>
  <c r="G2455" i="20"/>
  <c r="R2455" i="20" s="1"/>
  <c r="G2466" i="20"/>
  <c r="R2466" i="20" s="1"/>
  <c r="G2800" i="20"/>
  <c r="R2800" i="20" s="1"/>
  <c r="G2801" i="20"/>
  <c r="R2801" i="20" s="1"/>
  <c r="G2802" i="20"/>
  <c r="R2802" i="20" s="1"/>
  <c r="G2803" i="20"/>
  <c r="R2803" i="20" s="1"/>
  <c r="G2815" i="20"/>
  <c r="R2815" i="20" s="1"/>
  <c r="G2816" i="20"/>
  <c r="R2816" i="20" s="1"/>
  <c r="G2817" i="20"/>
  <c r="R2817" i="20" s="1"/>
  <c r="G2840" i="20"/>
  <c r="R2840" i="20" s="1"/>
  <c r="G2841" i="20"/>
  <c r="R2841" i="20" s="1"/>
  <c r="G2842" i="20"/>
  <c r="R2842" i="20" s="1"/>
  <c r="G2843" i="20"/>
  <c r="R2843" i="20" s="1"/>
  <c r="G2367" i="20"/>
  <c r="R2367" i="20" s="1"/>
  <c r="G2379" i="20"/>
  <c r="R2379" i="20" s="1"/>
  <c r="G2390" i="20"/>
  <c r="R2390" i="20" s="1"/>
  <c r="G2401" i="20"/>
  <c r="R2401" i="20" s="1"/>
  <c r="G2412" i="20"/>
  <c r="R2412" i="20" s="1"/>
  <c r="G2422" i="20"/>
  <c r="R2422" i="20" s="1"/>
  <c r="G2423" i="20"/>
  <c r="R2423" i="20" s="1"/>
  <c r="G2432" i="20"/>
  <c r="R2432" i="20" s="1"/>
  <c r="G2443" i="20"/>
  <c r="R2443" i="20" s="1"/>
  <c r="G2453" i="20"/>
  <c r="R2453" i="20" s="1"/>
  <c r="G2454" i="20"/>
  <c r="R2454" i="20" s="1"/>
  <c r="G2463" i="20"/>
  <c r="R2463" i="20" s="1"/>
  <c r="G2474" i="20"/>
  <c r="R2474" i="20" s="1"/>
  <c r="G2794" i="20"/>
  <c r="R2794" i="20" s="1"/>
  <c r="G2795" i="20"/>
  <c r="R2795" i="20" s="1"/>
  <c r="G2796" i="20"/>
  <c r="R2796" i="20" s="1"/>
  <c r="G2807" i="20"/>
  <c r="R2807" i="20" s="1"/>
  <c r="G2819" i="20"/>
  <c r="R2819" i="20" s="1"/>
  <c r="G2139" i="20"/>
  <c r="R2139" i="20" s="1"/>
  <c r="G2140" i="20"/>
  <c r="R2140" i="20" s="1"/>
  <c r="G2141" i="20"/>
  <c r="R2141" i="20" s="1"/>
  <c r="G2142" i="20"/>
  <c r="R2142" i="20" s="1"/>
  <c r="G2143" i="20"/>
  <c r="R2143" i="20" s="1"/>
  <c r="G2144" i="20"/>
  <c r="R2144" i="20" s="1"/>
  <c r="G2145" i="20"/>
  <c r="R2145" i="20" s="1"/>
  <c r="G2146" i="20"/>
  <c r="R2146" i="20" s="1"/>
  <c r="G2147" i="20"/>
  <c r="R2147" i="20" s="1"/>
  <c r="G2148" i="20"/>
  <c r="R2148" i="20" s="1"/>
  <c r="G2149" i="20"/>
  <c r="R2149" i="20" s="1"/>
  <c r="G2150" i="20"/>
  <c r="R2150" i="20" s="1"/>
  <c r="G2151" i="20"/>
  <c r="R2151" i="20" s="1"/>
  <c r="G2152" i="20"/>
  <c r="R2152" i="20" s="1"/>
  <c r="G2153" i="20"/>
  <c r="R2153" i="20" s="1"/>
  <c r="G2154" i="20"/>
  <c r="R2154" i="20" s="1"/>
  <c r="G2155" i="20"/>
  <c r="R2155" i="20" s="1"/>
  <c r="G2156" i="20"/>
  <c r="R2156" i="20" s="1"/>
  <c r="G2157" i="20"/>
  <c r="R2157" i="20" s="1"/>
  <c r="G2158" i="20"/>
  <c r="R2158" i="20" s="1"/>
  <c r="G2159" i="20"/>
  <c r="R2159" i="20" s="1"/>
  <c r="G2160" i="20"/>
  <c r="R2160" i="20" s="1"/>
  <c r="G2161" i="20"/>
  <c r="R2161" i="20" s="1"/>
  <c r="G2162" i="20"/>
  <c r="R2162" i="20" s="1"/>
  <c r="G2163" i="20"/>
  <c r="R2163" i="20" s="1"/>
  <c r="G2164" i="20"/>
  <c r="R2164" i="20" s="1"/>
  <c r="G2165" i="20"/>
  <c r="R2165" i="20" s="1"/>
  <c r="G2166" i="20"/>
  <c r="R2166" i="20" s="1"/>
  <c r="G2167" i="20"/>
  <c r="R2167" i="20" s="1"/>
  <c r="G2168" i="20"/>
  <c r="R2168" i="20" s="1"/>
  <c r="G2169" i="20"/>
  <c r="R2169" i="20" s="1"/>
  <c r="G2170" i="20"/>
  <c r="R2170" i="20" s="1"/>
  <c r="G2171" i="20"/>
  <c r="R2171" i="20" s="1"/>
  <c r="G2172" i="20"/>
  <c r="R2172" i="20" s="1"/>
  <c r="G2173" i="20"/>
  <c r="R2173" i="20" s="1"/>
  <c r="G2174" i="20"/>
  <c r="R2174" i="20" s="1"/>
  <c r="G2175" i="20"/>
  <c r="R2175" i="20" s="1"/>
  <c r="G2176" i="20"/>
  <c r="R2176" i="20" s="1"/>
  <c r="G2177" i="20"/>
  <c r="R2177" i="20" s="1"/>
  <c r="G2178" i="20"/>
  <c r="R2178" i="20" s="1"/>
  <c r="G2179" i="20"/>
  <c r="R2179" i="20" s="1"/>
  <c r="G2180" i="20"/>
  <c r="R2180" i="20" s="1"/>
  <c r="G2181" i="20"/>
  <c r="R2181" i="20" s="1"/>
  <c r="G2182" i="20"/>
  <c r="R2182" i="20" s="1"/>
  <c r="G2183" i="20"/>
  <c r="R2183" i="20" s="1"/>
  <c r="G2184" i="20"/>
  <c r="R2184" i="20" s="1"/>
  <c r="G2185" i="20"/>
  <c r="R2185" i="20" s="1"/>
  <c r="G2186" i="20"/>
  <c r="R2186" i="20" s="1"/>
  <c r="G2187" i="20"/>
  <c r="R2187" i="20" s="1"/>
  <c r="G2188" i="20"/>
  <c r="R2188" i="20" s="1"/>
  <c r="G2189" i="20"/>
  <c r="R2189" i="20" s="1"/>
  <c r="G2190" i="20"/>
  <c r="R2190" i="20" s="1"/>
  <c r="G2191" i="20"/>
  <c r="R2191" i="20" s="1"/>
  <c r="G2192" i="20"/>
  <c r="R2192" i="20" s="1"/>
  <c r="G2193" i="20"/>
  <c r="R2193" i="20" s="1"/>
  <c r="G2194" i="20"/>
  <c r="R2194" i="20" s="1"/>
  <c r="G2195" i="20"/>
  <c r="R2195" i="20" s="1"/>
  <c r="G2196" i="20"/>
  <c r="R2196" i="20" s="1"/>
  <c r="G2197" i="20"/>
  <c r="R2197" i="20" s="1"/>
  <c r="G2198" i="20"/>
  <c r="R2198" i="20" s="1"/>
  <c r="G2199" i="20"/>
  <c r="R2199" i="20" s="1"/>
  <c r="G2200" i="20"/>
  <c r="R2200" i="20" s="1"/>
  <c r="G2201" i="20"/>
  <c r="R2201" i="20" s="1"/>
  <c r="G2202" i="20"/>
  <c r="R2202" i="20" s="1"/>
  <c r="G2203" i="20"/>
  <c r="R2203" i="20" s="1"/>
  <c r="G2204" i="20"/>
  <c r="R2204" i="20" s="1"/>
  <c r="G2205" i="20"/>
  <c r="R2205" i="20" s="1"/>
  <c r="G2206" i="20"/>
  <c r="R2206" i="20" s="1"/>
  <c r="G2207" i="20"/>
  <c r="R2207" i="20" s="1"/>
  <c r="G2208" i="20"/>
  <c r="R2208" i="20" s="1"/>
  <c r="G2209" i="20"/>
  <c r="R2209" i="20" s="1"/>
  <c r="G2210" i="20"/>
  <c r="R2210" i="20" s="1"/>
  <c r="G2211" i="20"/>
  <c r="R2211" i="20" s="1"/>
  <c r="G2212" i="20"/>
  <c r="R2212" i="20" s="1"/>
  <c r="G2213" i="20"/>
  <c r="R2213" i="20" s="1"/>
  <c r="G2214" i="20"/>
  <c r="R2214" i="20" s="1"/>
  <c r="G2215" i="20"/>
  <c r="R2215" i="20" s="1"/>
  <c r="G2216" i="20"/>
  <c r="R2216" i="20" s="1"/>
  <c r="G2217" i="20"/>
  <c r="R2217" i="20" s="1"/>
  <c r="G2218" i="20"/>
  <c r="R2218" i="20" s="1"/>
  <c r="G2219" i="20"/>
  <c r="R2219" i="20" s="1"/>
  <c r="G2220" i="20"/>
  <c r="R2220" i="20" s="1"/>
  <c r="G2221" i="20"/>
  <c r="R2221" i="20" s="1"/>
  <c r="G2222" i="20"/>
  <c r="R2222" i="20" s="1"/>
  <c r="G2223" i="20"/>
  <c r="R2223" i="20" s="1"/>
  <c r="G2224" i="20"/>
  <c r="R2224" i="20" s="1"/>
  <c r="G2225" i="20"/>
  <c r="R2225" i="20" s="1"/>
  <c r="G2226" i="20"/>
  <c r="R2226" i="20" s="1"/>
  <c r="G2227" i="20"/>
  <c r="R2227" i="20" s="1"/>
  <c r="G2228" i="20"/>
  <c r="R2228" i="20" s="1"/>
  <c r="G2229" i="20"/>
  <c r="R2229" i="20" s="1"/>
  <c r="G2230" i="20"/>
  <c r="R2230" i="20" s="1"/>
  <c r="G2231" i="20"/>
  <c r="R2231" i="20" s="1"/>
  <c r="G2232" i="20"/>
  <c r="R2232" i="20" s="1"/>
  <c r="G2233" i="20"/>
  <c r="R2233" i="20" s="1"/>
  <c r="G2234" i="20"/>
  <c r="R2234" i="20" s="1"/>
  <c r="G2235" i="20"/>
  <c r="R2235" i="20" s="1"/>
  <c r="G2236" i="20"/>
  <c r="R2236" i="20" s="1"/>
  <c r="G2237" i="20"/>
  <c r="R2237" i="20" s="1"/>
  <c r="G2238" i="20"/>
  <c r="R2238" i="20" s="1"/>
  <c r="G2239" i="20"/>
  <c r="R2239" i="20" s="1"/>
  <c r="G2240" i="20"/>
  <c r="R2240" i="20" s="1"/>
  <c r="G2241" i="20"/>
  <c r="R2241" i="20" s="1"/>
  <c r="G2242" i="20"/>
  <c r="R2242" i="20" s="1"/>
  <c r="G2243" i="20"/>
  <c r="R2243" i="20" s="1"/>
  <c r="G2244" i="20"/>
  <c r="R2244" i="20" s="1"/>
  <c r="G2245" i="20"/>
  <c r="R2245" i="20" s="1"/>
  <c r="G2246" i="20"/>
  <c r="R2246" i="20" s="1"/>
  <c r="G2247" i="20"/>
  <c r="R2247" i="20" s="1"/>
  <c r="G2248" i="20"/>
  <c r="R2248" i="20" s="1"/>
  <c r="G2249" i="20"/>
  <c r="R2249" i="20" s="1"/>
  <c r="G2250" i="20"/>
  <c r="R2250" i="20" s="1"/>
  <c r="G2251" i="20"/>
  <c r="R2251" i="20" s="1"/>
  <c r="G2252" i="20"/>
  <c r="R2252" i="20" s="1"/>
  <c r="G2253" i="20"/>
  <c r="R2253" i="20" s="1"/>
  <c r="G2254" i="20"/>
  <c r="R2254" i="20" s="1"/>
  <c r="G2255" i="20"/>
  <c r="R2255" i="20" s="1"/>
  <c r="G2256" i="20"/>
  <c r="R2256" i="20" s="1"/>
  <c r="G2257" i="20"/>
  <c r="R2257" i="20" s="1"/>
  <c r="G2258" i="20"/>
  <c r="R2258" i="20" s="1"/>
  <c r="G2259" i="20"/>
  <c r="R2259" i="20" s="1"/>
  <c r="G2260" i="20"/>
  <c r="R2260" i="20" s="1"/>
  <c r="G2261" i="20"/>
  <c r="R2261" i="20" s="1"/>
  <c r="G2262" i="20"/>
  <c r="R2262" i="20" s="1"/>
  <c r="G2263" i="20"/>
  <c r="R2263" i="20" s="1"/>
  <c r="G2264" i="20"/>
  <c r="R2264" i="20" s="1"/>
  <c r="G2265" i="20"/>
  <c r="R2265" i="20" s="1"/>
  <c r="G2266" i="20"/>
  <c r="R2266" i="20" s="1"/>
  <c r="G2267" i="20"/>
  <c r="R2267" i="20" s="1"/>
  <c r="G2268" i="20"/>
  <c r="R2268" i="20" s="1"/>
  <c r="G2269" i="20"/>
  <c r="R2269" i="20" s="1"/>
  <c r="G2270" i="20"/>
  <c r="R2270" i="20" s="1"/>
  <c r="G2271" i="20"/>
  <c r="R2271" i="20" s="1"/>
  <c r="G2272" i="20"/>
  <c r="R2272" i="20" s="1"/>
  <c r="G2273" i="20"/>
  <c r="R2273" i="20" s="1"/>
  <c r="G2274" i="20"/>
  <c r="R2274" i="20" s="1"/>
  <c r="G2275" i="20"/>
  <c r="R2275" i="20" s="1"/>
  <c r="G2276" i="20"/>
  <c r="R2276" i="20" s="1"/>
  <c r="G2277" i="20"/>
  <c r="R2277" i="20" s="1"/>
  <c r="G2278" i="20"/>
  <c r="R2278" i="20" s="1"/>
  <c r="G2279" i="20"/>
  <c r="R2279" i="20" s="1"/>
  <c r="G2280" i="20"/>
  <c r="R2280" i="20" s="1"/>
  <c r="G2281" i="20"/>
  <c r="R2281" i="20" s="1"/>
  <c r="G2282" i="20"/>
  <c r="R2282" i="20" s="1"/>
  <c r="G2283" i="20"/>
  <c r="R2283" i="20" s="1"/>
  <c r="G2284" i="20"/>
  <c r="R2284" i="20" s="1"/>
  <c r="G2285" i="20"/>
  <c r="R2285" i="20" s="1"/>
  <c r="G2286" i="20"/>
  <c r="R2286" i="20" s="1"/>
  <c r="G2287" i="20"/>
  <c r="R2287" i="20" s="1"/>
  <c r="G2288" i="20"/>
  <c r="R2288" i="20" s="1"/>
  <c r="G2289" i="20"/>
  <c r="R2289" i="20" s="1"/>
  <c r="G2290" i="20"/>
  <c r="R2290" i="20" s="1"/>
  <c r="G2291" i="20"/>
  <c r="R2291" i="20" s="1"/>
  <c r="G2292" i="20"/>
  <c r="R2292" i="20" s="1"/>
  <c r="G2293" i="20"/>
  <c r="R2293" i="20" s="1"/>
  <c r="G2294" i="20"/>
  <c r="R2294" i="20" s="1"/>
  <c r="G2295" i="20"/>
  <c r="R2295" i="20" s="1"/>
  <c r="G2296" i="20"/>
  <c r="R2296" i="20" s="1"/>
  <c r="G2297" i="20"/>
  <c r="R2297" i="20" s="1"/>
  <c r="G2298" i="20"/>
  <c r="R2298" i="20" s="1"/>
  <c r="G2299" i="20"/>
  <c r="R2299" i="20" s="1"/>
  <c r="G2300" i="20"/>
  <c r="R2300" i="20" s="1"/>
  <c r="G2301" i="20"/>
  <c r="R2301" i="20" s="1"/>
  <c r="G2302" i="20"/>
  <c r="R2302" i="20" s="1"/>
  <c r="G2303" i="20"/>
  <c r="R2303" i="20" s="1"/>
  <c r="G2304" i="20"/>
  <c r="R2304" i="20" s="1"/>
  <c r="G2305" i="20"/>
  <c r="R2305" i="20" s="1"/>
  <c r="G2306" i="20"/>
  <c r="R2306" i="20" s="1"/>
  <c r="G2307" i="20"/>
  <c r="R2307" i="20" s="1"/>
  <c r="G2308" i="20"/>
  <c r="R2308" i="20" s="1"/>
  <c r="G2309" i="20"/>
  <c r="R2309" i="20" s="1"/>
  <c r="G2310" i="20"/>
  <c r="R2310" i="20" s="1"/>
  <c r="G2311" i="20"/>
  <c r="R2311" i="20" s="1"/>
  <c r="G2312" i="20"/>
  <c r="R2312" i="20" s="1"/>
  <c r="G2313" i="20"/>
  <c r="R2313" i="20" s="1"/>
  <c r="G2314" i="20"/>
  <c r="R2314" i="20" s="1"/>
  <c r="G2315" i="20"/>
  <c r="R2315" i="20" s="1"/>
  <c r="G2316" i="20"/>
  <c r="R2316" i="20" s="1"/>
  <c r="G2317" i="20"/>
  <c r="R2317" i="20" s="1"/>
  <c r="G2318" i="20"/>
  <c r="R2318" i="20" s="1"/>
  <c r="G2319" i="20"/>
  <c r="R2319" i="20" s="1"/>
  <c r="G2320" i="20"/>
  <c r="R2320" i="20" s="1"/>
  <c r="G2321" i="20"/>
  <c r="R2321" i="20" s="1"/>
  <c r="G2322" i="20"/>
  <c r="R2322" i="20" s="1"/>
  <c r="G2323" i="20"/>
  <c r="R2323" i="20" s="1"/>
  <c r="G2324" i="20"/>
  <c r="R2324" i="20" s="1"/>
  <c r="G2325" i="20"/>
  <c r="R2325" i="20" s="1"/>
  <c r="G2326" i="20"/>
  <c r="R2326" i="20" s="1"/>
  <c r="G2327" i="20"/>
  <c r="R2327" i="20" s="1"/>
  <c r="G2328" i="20"/>
  <c r="R2328" i="20" s="1"/>
  <c r="G2329" i="20"/>
  <c r="R2329" i="20" s="1"/>
  <c r="G2330" i="20"/>
  <c r="R2330" i="20" s="1"/>
  <c r="G2331" i="20"/>
  <c r="R2331" i="20" s="1"/>
  <c r="G2332" i="20"/>
  <c r="R2332" i="20" s="1"/>
  <c r="G2333" i="20"/>
  <c r="R2333" i="20" s="1"/>
  <c r="G2334" i="20"/>
  <c r="R2334" i="20" s="1"/>
  <c r="G2335" i="20"/>
  <c r="R2335" i="20" s="1"/>
  <c r="G2336" i="20"/>
  <c r="R2336" i="20" s="1"/>
  <c r="G2337" i="20"/>
  <c r="R2337" i="20" s="1"/>
  <c r="G2338" i="20"/>
  <c r="R2338" i="20" s="1"/>
  <c r="G2339" i="20"/>
  <c r="R2339" i="20" s="1"/>
  <c r="G2340" i="20"/>
  <c r="R2340" i="20" s="1"/>
  <c r="G2341" i="20"/>
  <c r="R2341" i="20" s="1"/>
  <c r="G2342" i="20"/>
  <c r="R2342" i="20" s="1"/>
  <c r="G2343" i="20"/>
  <c r="R2343" i="20" s="1"/>
  <c r="G2344" i="20"/>
  <c r="R2344" i="20" s="1"/>
  <c r="G2345" i="20"/>
  <c r="R2345" i="20" s="1"/>
  <c r="G2346" i="20"/>
  <c r="R2346" i="20" s="1"/>
  <c r="G2347" i="20"/>
  <c r="R2347" i="20" s="1"/>
  <c r="G2348" i="20"/>
  <c r="R2348" i="20" s="1"/>
  <c r="G2349" i="20"/>
  <c r="R2349" i="20" s="1"/>
  <c r="G2350" i="20"/>
  <c r="R2350" i="20" s="1"/>
  <c r="G2351" i="20"/>
  <c r="R2351" i="20" s="1"/>
  <c r="G2352" i="20"/>
  <c r="R2352" i="20" s="1"/>
  <c r="G2353" i="20"/>
  <c r="R2353" i="20" s="1"/>
  <c r="G2355" i="20"/>
  <c r="R2355" i="20" s="1"/>
  <c r="G2366" i="20"/>
  <c r="R2366" i="20" s="1"/>
  <c r="G2398" i="20"/>
  <c r="R2398" i="20" s="1"/>
  <c r="G2419" i="20"/>
  <c r="R2419" i="20" s="1"/>
  <c r="G2437" i="20"/>
  <c r="R2437" i="20" s="1"/>
  <c r="G2438" i="20"/>
  <c r="R2438" i="20" s="1"/>
  <c r="G2439" i="20"/>
  <c r="R2439" i="20" s="1"/>
  <c r="G2448" i="20"/>
  <c r="R2448" i="20" s="1"/>
  <c r="G2449" i="20"/>
  <c r="R2449" i="20" s="1"/>
  <c r="G2450" i="20"/>
  <c r="R2450" i="20" s="1"/>
  <c r="G2469" i="20"/>
  <c r="R2469" i="20" s="1"/>
  <c r="G2480" i="20"/>
  <c r="R2480" i="20" s="1"/>
  <c r="G2812" i="20"/>
  <c r="R2812" i="20" s="1"/>
  <c r="G2813" i="20"/>
  <c r="R2813" i="20" s="1"/>
  <c r="G2824" i="20"/>
  <c r="R2824" i="20" s="1"/>
  <c r="G2825" i="20"/>
  <c r="R2825" i="20" s="1"/>
  <c r="G2846" i="20"/>
  <c r="R2846" i="20" s="1"/>
  <c r="G2847" i="20"/>
  <c r="R2847" i="20" s="1"/>
  <c r="G2489" i="20"/>
  <c r="R2489" i="20" s="1"/>
  <c r="G2490" i="20"/>
  <c r="R2490" i="20" s="1"/>
  <c r="G2491" i="20"/>
  <c r="R2491" i="20" s="1"/>
  <c r="G2492" i="20"/>
  <c r="R2492" i="20" s="1"/>
  <c r="G2493" i="20"/>
  <c r="R2493" i="20" s="1"/>
  <c r="G2494" i="20"/>
  <c r="R2494" i="20" s="1"/>
  <c r="G2495" i="20"/>
  <c r="R2495" i="20" s="1"/>
  <c r="G2496" i="20"/>
  <c r="R2496" i="20" s="1"/>
  <c r="G2497" i="20"/>
  <c r="R2497" i="20" s="1"/>
  <c r="G2498" i="20"/>
  <c r="R2498" i="20" s="1"/>
  <c r="G2499" i="20"/>
  <c r="R2499" i="20" s="1"/>
  <c r="G2500" i="20"/>
  <c r="R2500" i="20" s="1"/>
  <c r="G2501" i="20"/>
  <c r="R2501" i="20" s="1"/>
  <c r="G2502" i="20"/>
  <c r="R2502" i="20" s="1"/>
  <c r="G2503" i="20"/>
  <c r="R2503" i="20" s="1"/>
  <c r="G2504" i="20"/>
  <c r="R2504" i="20" s="1"/>
  <c r="G2505" i="20"/>
  <c r="R2505" i="20" s="1"/>
  <c r="G2506" i="20"/>
  <c r="R2506" i="20" s="1"/>
  <c r="G2507" i="20"/>
  <c r="R2507" i="20" s="1"/>
  <c r="G2508" i="20"/>
  <c r="R2508" i="20" s="1"/>
  <c r="G2509" i="20"/>
  <c r="R2509" i="20" s="1"/>
  <c r="G2510" i="20"/>
  <c r="R2510" i="20" s="1"/>
  <c r="G2511" i="20"/>
  <c r="R2511" i="20" s="1"/>
  <c r="G2512" i="20"/>
  <c r="R2512" i="20" s="1"/>
  <c r="G2513" i="20"/>
  <c r="R2513" i="20" s="1"/>
  <c r="G2514" i="20"/>
  <c r="R2514" i="20" s="1"/>
  <c r="G2515" i="20"/>
  <c r="R2515" i="20" s="1"/>
  <c r="G2516" i="20"/>
  <c r="R2516" i="20" s="1"/>
  <c r="G2517" i="20"/>
  <c r="R2517" i="20" s="1"/>
  <c r="G2518" i="20"/>
  <c r="R2518" i="20" s="1"/>
  <c r="G2519" i="20"/>
  <c r="R2519" i="20" s="1"/>
  <c r="G2520" i="20"/>
  <c r="R2520" i="20" s="1"/>
  <c r="G2521" i="20"/>
  <c r="R2521" i="20" s="1"/>
  <c r="G2522" i="20"/>
  <c r="R2522" i="20" s="1"/>
  <c r="G2523" i="20"/>
  <c r="R2523" i="20" s="1"/>
  <c r="G2524" i="20"/>
  <c r="R2524" i="20" s="1"/>
  <c r="G2525" i="20"/>
  <c r="R2525" i="20" s="1"/>
  <c r="G2526" i="20"/>
  <c r="R2526" i="20" s="1"/>
  <c r="G2527" i="20"/>
  <c r="R2527" i="20" s="1"/>
  <c r="G2528" i="20"/>
  <c r="R2528" i="20" s="1"/>
  <c r="G2529" i="20"/>
  <c r="R2529" i="20" s="1"/>
  <c r="G2530" i="20"/>
  <c r="R2530" i="20" s="1"/>
  <c r="G2531" i="20"/>
  <c r="R2531" i="20" s="1"/>
  <c r="G2532" i="20"/>
  <c r="R2532" i="20" s="1"/>
  <c r="G2533" i="20"/>
  <c r="R2533" i="20" s="1"/>
  <c r="G2534" i="20"/>
  <c r="R2534" i="20" s="1"/>
  <c r="G2535" i="20"/>
  <c r="R2535" i="20" s="1"/>
  <c r="G2791" i="20"/>
  <c r="R2791" i="20" s="1"/>
  <c r="G2793" i="20"/>
  <c r="R2793" i="20" s="1"/>
  <c r="G2804" i="20"/>
  <c r="R2804" i="20" s="1"/>
  <c r="G2805" i="20"/>
  <c r="R2805" i="20" s="1"/>
  <c r="G2826" i="20"/>
  <c r="R2826" i="20" s="1"/>
  <c r="G2827" i="20"/>
  <c r="R2827" i="20" s="1"/>
  <c r="G2838" i="20"/>
  <c r="R2838" i="20" s="1"/>
  <c r="G2839" i="20"/>
  <c r="R2839" i="20" s="1"/>
  <c r="G2997" i="20"/>
  <c r="R2997" i="20" s="1"/>
  <c r="G58" i="20"/>
  <c r="R58" i="20" s="1"/>
  <c r="G70" i="20"/>
  <c r="R70" i="20" s="1"/>
  <c r="G82" i="20"/>
  <c r="R82" i="20" s="1"/>
  <c r="G88" i="20"/>
  <c r="R88" i="20" s="1"/>
  <c r="G89" i="20"/>
  <c r="R89" i="20" s="1"/>
  <c r="G90" i="20"/>
  <c r="R90" i="20" s="1"/>
  <c r="G101" i="20"/>
  <c r="R101" i="20" s="1"/>
  <c r="G102" i="20"/>
  <c r="R102" i="20" s="1"/>
  <c r="G108" i="20"/>
  <c r="R108" i="20" s="1"/>
  <c r="G119" i="20"/>
  <c r="R119" i="20" s="1"/>
  <c r="G125" i="20"/>
  <c r="R125" i="20" s="1"/>
  <c r="G131" i="20"/>
  <c r="R131" i="20" s="1"/>
  <c r="G137" i="20"/>
  <c r="R137" i="20" s="1"/>
  <c r="G143" i="20"/>
  <c r="R143" i="20" s="1"/>
  <c r="G149" i="20"/>
  <c r="R149" i="20" s="1"/>
  <c r="G155" i="20"/>
  <c r="R155" i="20" s="1"/>
  <c r="G161" i="20"/>
  <c r="R161" i="20" s="1"/>
  <c r="G167" i="20"/>
  <c r="R167" i="20" s="1"/>
  <c r="G173" i="20"/>
  <c r="R173" i="20" s="1"/>
  <c r="G179" i="20"/>
  <c r="R179" i="20" s="1"/>
  <c r="G185" i="20"/>
  <c r="R185" i="20" s="1"/>
  <c r="G191" i="20"/>
  <c r="R191" i="20" s="1"/>
  <c r="G202" i="20"/>
  <c r="R202" i="20" s="1"/>
  <c r="G208" i="20"/>
  <c r="R208" i="20" s="1"/>
  <c r="G214" i="20"/>
  <c r="R214" i="20" s="1"/>
  <c r="G215" i="20"/>
  <c r="R215" i="20" s="1"/>
  <c r="G221" i="20"/>
  <c r="R221" i="20" s="1"/>
  <c r="G227" i="20"/>
  <c r="R227" i="20" s="1"/>
  <c r="G665" i="20"/>
  <c r="R665" i="20" s="1"/>
  <c r="G672" i="20"/>
  <c r="R672" i="20" s="1"/>
  <c r="G679" i="20"/>
  <c r="R679" i="20" s="1"/>
  <c r="G686" i="20"/>
  <c r="R686" i="20" s="1"/>
  <c r="G693" i="20"/>
  <c r="R693" i="20" s="1"/>
  <c r="G694" i="20"/>
  <c r="R694" i="20" s="1"/>
  <c r="G2354" i="20"/>
  <c r="R2354" i="20" s="1"/>
  <c r="G2364" i="20"/>
  <c r="R2364" i="20" s="1"/>
  <c r="G2385" i="20"/>
  <c r="R2385" i="20" s="1"/>
  <c r="G2396" i="20"/>
  <c r="R2396" i="20" s="1"/>
  <c r="G2397" i="20"/>
  <c r="R2397" i="20" s="1"/>
  <c r="G2408" i="20"/>
  <c r="R2408" i="20" s="1"/>
  <c r="G2409" i="20"/>
  <c r="R2409" i="20" s="1"/>
  <c r="G2420" i="20"/>
  <c r="R2420" i="20" s="1"/>
  <c r="G2431" i="20"/>
  <c r="R2431" i="20" s="1"/>
  <c r="G2442" i="20"/>
  <c r="R2442" i="20" s="1"/>
  <c r="G2464" i="20"/>
  <c r="R2464" i="20" s="1"/>
  <c r="G2465" i="20"/>
  <c r="R2465" i="20" s="1"/>
  <c r="G2476" i="20"/>
  <c r="R2476" i="20" s="1"/>
  <c r="G2788" i="20"/>
  <c r="R2788" i="20" s="1"/>
  <c r="G2789" i="20"/>
  <c r="R2789" i="20" s="1"/>
  <c r="G2834" i="20"/>
  <c r="R2834" i="20" s="1"/>
  <c r="G2836" i="20"/>
  <c r="R2836" i="20" s="1"/>
  <c r="G2848" i="20"/>
  <c r="R2848" i="20" s="1"/>
  <c r="G2849" i="20"/>
  <c r="R2849" i="20" s="1"/>
  <c r="G11" i="20"/>
  <c r="R11" i="20" s="1"/>
  <c r="G12" i="20"/>
  <c r="R12" i="20" s="1"/>
  <c r="G15" i="20"/>
  <c r="R15" i="20" s="1"/>
  <c r="G16" i="20"/>
  <c r="R16" i="20" s="1"/>
  <c r="G19" i="20"/>
  <c r="R19" i="20" s="1"/>
  <c r="G23" i="20"/>
  <c r="R23" i="20" s="1"/>
  <c r="G24" i="20"/>
  <c r="R24" i="20" s="1"/>
  <c r="G27" i="20"/>
  <c r="R27" i="20" s="1"/>
  <c r="G32" i="20"/>
  <c r="R32" i="20" s="1"/>
  <c r="G37" i="20"/>
  <c r="R37" i="20" s="1"/>
  <c r="G42" i="20"/>
  <c r="R42" i="20" s="1"/>
  <c r="G47" i="20"/>
  <c r="R47" i="20" s="1"/>
  <c r="G52" i="20"/>
  <c r="R52" i="20" s="1"/>
  <c r="G57" i="20"/>
  <c r="R57" i="20" s="1"/>
  <c r="G63" i="20"/>
  <c r="R63" i="20" s="1"/>
  <c r="G69" i="20"/>
  <c r="R69" i="20" s="1"/>
  <c r="G75" i="20"/>
  <c r="R75" i="20" s="1"/>
  <c r="G81" i="20"/>
  <c r="R81" i="20" s="1"/>
  <c r="G87" i="20"/>
  <c r="R87" i="20" s="1"/>
  <c r="G93" i="20"/>
  <c r="R93" i="20" s="1"/>
  <c r="G99" i="20"/>
  <c r="R99" i="20" s="1"/>
  <c r="G105" i="20"/>
  <c r="R105" i="20" s="1"/>
  <c r="G111" i="20"/>
  <c r="R111" i="20" s="1"/>
  <c r="G117" i="20"/>
  <c r="R117" i="20" s="1"/>
  <c r="G118" i="20"/>
  <c r="R118" i="20" s="1"/>
  <c r="G124" i="20"/>
  <c r="R124" i="20" s="1"/>
  <c r="G130" i="20"/>
  <c r="R130" i="20" s="1"/>
  <c r="G136" i="20"/>
  <c r="R136" i="20" s="1"/>
  <c r="G142" i="20"/>
  <c r="R142" i="20" s="1"/>
  <c r="G148" i="20"/>
  <c r="R148" i="20" s="1"/>
  <c r="G154" i="20"/>
  <c r="R154" i="20" s="1"/>
  <c r="G160" i="20"/>
  <c r="R160" i="20" s="1"/>
  <c r="G166" i="20"/>
  <c r="R166" i="20" s="1"/>
  <c r="G172" i="20"/>
  <c r="R172" i="20" s="1"/>
  <c r="G178" i="20"/>
  <c r="R178" i="20" s="1"/>
  <c r="G184" i="20"/>
  <c r="R184" i="20" s="1"/>
  <c r="G190" i="20"/>
  <c r="R190" i="20" s="1"/>
  <c r="G196" i="20"/>
  <c r="R196" i="20" s="1"/>
  <c r="G197" i="20"/>
  <c r="R197" i="20" s="1"/>
  <c r="G203" i="20"/>
  <c r="R203" i="20" s="1"/>
  <c r="G204" i="20"/>
  <c r="R204" i="20" s="1"/>
  <c r="G210" i="20"/>
  <c r="R210" i="20" s="1"/>
  <c r="G216" i="20"/>
  <c r="R216" i="20" s="1"/>
  <c r="G222" i="20"/>
  <c r="R222" i="20" s="1"/>
  <c r="G228" i="20"/>
  <c r="R228" i="20" s="1"/>
  <c r="G654" i="20"/>
  <c r="R654" i="20" s="1"/>
  <c r="G661" i="20"/>
  <c r="R661" i="20" s="1"/>
  <c r="G668" i="20"/>
  <c r="R668" i="20" s="1"/>
  <c r="G675" i="20"/>
  <c r="R675" i="20" s="1"/>
  <c r="G682" i="20"/>
  <c r="R682" i="20" s="1"/>
  <c r="G689" i="20"/>
  <c r="R689" i="20" s="1"/>
  <c r="G2370" i="20"/>
  <c r="R2370" i="20" s="1"/>
  <c r="G2381" i="20"/>
  <c r="R2381" i="20" s="1"/>
  <c r="G2382" i="20"/>
  <c r="R2382" i="20" s="1"/>
  <c r="G2383" i="20"/>
  <c r="R2383" i="20" s="1"/>
  <c r="G2404" i="20"/>
  <c r="R2404" i="20" s="1"/>
  <c r="G2405" i="20"/>
  <c r="R2405" i="20" s="1"/>
  <c r="G2406" i="20"/>
  <c r="R2406" i="20" s="1"/>
  <c r="G2407" i="20"/>
  <c r="R2407" i="20" s="1"/>
  <c r="G2418" i="20"/>
  <c r="R2418" i="20" s="1"/>
  <c r="G2440" i="20"/>
  <c r="R2440" i="20" s="1"/>
  <c r="G2441" i="20"/>
  <c r="R2441" i="20" s="1"/>
  <c r="G2452" i="20"/>
  <c r="R2452" i="20" s="1"/>
  <c r="G2475" i="20"/>
  <c r="R2475" i="20" s="1"/>
  <c r="G2486" i="20"/>
  <c r="R2486" i="20" s="1"/>
  <c r="G2487" i="20"/>
  <c r="R2487" i="20" s="1"/>
  <c r="G2488" i="20"/>
  <c r="R2488" i="20" s="1"/>
  <c r="G2790" i="20"/>
  <c r="R2790" i="20" s="1"/>
  <c r="G2792" i="20"/>
  <c r="R2792" i="20" s="1"/>
  <c r="G2828" i="20"/>
  <c r="R2828" i="20" s="1"/>
  <c r="G2829" i="20"/>
  <c r="R2829" i="20" s="1"/>
  <c r="G2853" i="20"/>
  <c r="R2853" i="20" s="1"/>
  <c r="G14" i="20"/>
  <c r="R14" i="20" s="1"/>
  <c r="G17" i="20"/>
  <c r="R17" i="20" s="1"/>
  <c r="G25" i="20"/>
  <c r="R25" i="20" s="1"/>
  <c r="G30" i="20"/>
  <c r="R30" i="20" s="1"/>
  <c r="G35" i="20"/>
  <c r="R35" i="20" s="1"/>
  <c r="G40" i="20"/>
  <c r="R40" i="20" s="1"/>
  <c r="G45" i="20"/>
  <c r="R45" i="20" s="1"/>
  <c r="G50" i="20"/>
  <c r="R50" i="20" s="1"/>
  <c r="G55" i="20"/>
  <c r="R55" i="20" s="1"/>
  <c r="G56" i="20"/>
  <c r="R56" i="20" s="1"/>
  <c r="G67" i="20"/>
  <c r="R67" i="20" s="1"/>
  <c r="G68" i="20"/>
  <c r="R68" i="20" s="1"/>
  <c r="G74" i="20"/>
  <c r="R74" i="20" s="1"/>
  <c r="G80" i="20"/>
  <c r="R80" i="20" s="1"/>
  <c r="G86" i="20"/>
  <c r="R86" i="20" s="1"/>
  <c r="G92" i="20"/>
  <c r="R92" i="20" s="1"/>
  <c r="G98" i="20"/>
  <c r="R98" i="20" s="1"/>
  <c r="G104" i="20"/>
  <c r="R104" i="20" s="1"/>
  <c r="G110" i="20"/>
  <c r="R110" i="20" s="1"/>
  <c r="G116" i="20"/>
  <c r="R116" i="20" s="1"/>
  <c r="G122" i="20"/>
  <c r="R122" i="20" s="1"/>
  <c r="G128" i="20"/>
  <c r="R128" i="20" s="1"/>
  <c r="G134" i="20"/>
  <c r="R134" i="20" s="1"/>
  <c r="G140" i="20"/>
  <c r="R140" i="20" s="1"/>
  <c r="G146" i="20"/>
  <c r="R146" i="20" s="1"/>
  <c r="G152" i="20"/>
  <c r="R152" i="20" s="1"/>
  <c r="G158" i="20"/>
  <c r="R158" i="20" s="1"/>
  <c r="G164" i="20"/>
  <c r="R164" i="20" s="1"/>
  <c r="G165" i="20"/>
  <c r="R165" i="20" s="1"/>
  <c r="G171" i="20"/>
  <c r="R171" i="20" s="1"/>
  <c r="G177" i="20"/>
  <c r="R177" i="20" s="1"/>
  <c r="G183" i="20"/>
  <c r="R183" i="20" s="1"/>
  <c r="G189" i="20"/>
  <c r="R189" i="20" s="1"/>
  <c r="G195" i="20"/>
  <c r="R195" i="20" s="1"/>
  <c r="G201" i="20"/>
  <c r="R201" i="20" s="1"/>
  <c r="G207" i="20"/>
  <c r="R207" i="20" s="1"/>
  <c r="G213" i="20"/>
  <c r="R213" i="20" s="1"/>
  <c r="G219" i="20"/>
  <c r="R219" i="20" s="1"/>
  <c r="G225" i="20"/>
  <c r="R225" i="20" s="1"/>
  <c r="G655" i="20"/>
  <c r="R655" i="20" s="1"/>
  <c r="G656" i="20"/>
  <c r="R656" i="20" s="1"/>
  <c r="G669" i="20"/>
  <c r="R669" i="20" s="1"/>
  <c r="G676" i="20"/>
  <c r="R676" i="20" s="1"/>
  <c r="G684" i="20"/>
  <c r="R684" i="20" s="1"/>
  <c r="G691" i="20"/>
  <c r="R691" i="20" s="1"/>
  <c r="G692" i="20"/>
  <c r="R692" i="20" s="1"/>
  <c r="G2357" i="20"/>
  <c r="R2357" i="20" s="1"/>
  <c r="G2359" i="20"/>
  <c r="R2359" i="20" s="1"/>
  <c r="G2360" i="20"/>
  <c r="R2360" i="20" s="1"/>
  <c r="G2361" i="20"/>
  <c r="R2361" i="20" s="1"/>
  <c r="G2371" i="20"/>
  <c r="R2371" i="20" s="1"/>
  <c r="G2372" i="20"/>
  <c r="R2372" i="20" s="1"/>
  <c r="G2393" i="20"/>
  <c r="R2393" i="20" s="1"/>
  <c r="G2426" i="20"/>
  <c r="R2426" i="20" s="1"/>
  <c r="G2427" i="20"/>
  <c r="R2427" i="20" s="1"/>
  <c r="G2428" i="20"/>
  <c r="R2428" i="20" s="1"/>
  <c r="G2429" i="20"/>
  <c r="R2429" i="20" s="1"/>
  <c r="G2430" i="20"/>
  <c r="R2430" i="20" s="1"/>
  <c r="G2451" i="20"/>
  <c r="R2451" i="20" s="1"/>
  <c r="G2462" i="20"/>
  <c r="R2462" i="20" s="1"/>
  <c r="G2473" i="20"/>
  <c r="R2473" i="20" s="1"/>
  <c r="G2786" i="20"/>
  <c r="R2786" i="20" s="1"/>
  <c r="G2787" i="20"/>
  <c r="R2787" i="20" s="1"/>
  <c r="G2799" i="20"/>
  <c r="R2799" i="20" s="1"/>
  <c r="G2811" i="20"/>
  <c r="R2811" i="20" s="1"/>
  <c r="G20" i="20"/>
  <c r="R20" i="20" s="1"/>
  <c r="G21" i="20"/>
  <c r="R21" i="20" s="1"/>
  <c r="G22" i="20"/>
  <c r="R22" i="20" s="1"/>
  <c r="G28" i="20"/>
  <c r="R28" i="20" s="1"/>
  <c r="G33" i="20"/>
  <c r="R33" i="20" s="1"/>
  <c r="G38" i="20"/>
  <c r="R38" i="20" s="1"/>
  <c r="G43" i="20"/>
  <c r="R43" i="20" s="1"/>
  <c r="G48" i="20"/>
  <c r="R48" i="20" s="1"/>
  <c r="G53" i="20"/>
  <c r="R53" i="20" s="1"/>
  <c r="G59" i="20"/>
  <c r="R59" i="20" s="1"/>
  <c r="G64" i="20"/>
  <c r="R64" i="20" s="1"/>
  <c r="G76" i="20"/>
  <c r="R76" i="20" s="1"/>
  <c r="G83" i="20"/>
  <c r="R83" i="20" s="1"/>
  <c r="G84" i="20"/>
  <c r="R84" i="20" s="1"/>
  <c r="G95" i="20"/>
  <c r="R95" i="20" s="1"/>
  <c r="G96" i="20"/>
  <c r="R96" i="20" s="1"/>
  <c r="G107" i="20"/>
  <c r="R107" i="20" s="1"/>
  <c r="G113" i="20"/>
  <c r="R113" i="20" s="1"/>
  <c r="G114" i="20"/>
  <c r="R114" i="20" s="1"/>
  <c r="G120" i="20"/>
  <c r="R120" i="20" s="1"/>
  <c r="G126" i="20"/>
  <c r="R126" i="20" s="1"/>
  <c r="G132" i="20"/>
  <c r="R132" i="20" s="1"/>
  <c r="G138" i="20"/>
  <c r="R138" i="20" s="1"/>
  <c r="G144" i="20"/>
  <c r="R144" i="20" s="1"/>
  <c r="G150" i="20"/>
  <c r="R150" i="20" s="1"/>
  <c r="G156" i="20"/>
  <c r="R156" i="20" s="1"/>
  <c r="G162" i="20"/>
  <c r="R162" i="20" s="1"/>
  <c r="G168" i="20"/>
  <c r="R168" i="20" s="1"/>
  <c r="G174" i="20"/>
  <c r="R174" i="20" s="1"/>
  <c r="G180" i="20"/>
  <c r="R180" i="20" s="1"/>
  <c r="G186" i="20"/>
  <c r="R186" i="20" s="1"/>
  <c r="G192" i="20"/>
  <c r="R192" i="20" s="1"/>
  <c r="G198" i="20"/>
  <c r="R198" i="20" s="1"/>
  <c r="G199" i="20"/>
  <c r="R199" i="20" s="1"/>
  <c r="G205" i="20"/>
  <c r="R205" i="20" s="1"/>
  <c r="G206" i="20"/>
  <c r="R206" i="20" s="1"/>
  <c r="G212" i="20"/>
  <c r="R212" i="20" s="1"/>
  <c r="G218" i="20"/>
  <c r="R218" i="20" s="1"/>
  <c r="G224" i="20"/>
  <c r="R224" i="20" s="1"/>
  <c r="G662" i="20"/>
  <c r="R662" i="20" s="1"/>
  <c r="G663" i="20"/>
  <c r="R663" i="20" s="1"/>
  <c r="G670" i="20"/>
  <c r="R670" i="20" s="1"/>
  <c r="G677" i="20"/>
  <c r="R677" i="20" s="1"/>
  <c r="G678" i="20"/>
  <c r="R678" i="20" s="1"/>
  <c r="G685" i="20"/>
  <c r="R685" i="20" s="1"/>
  <c r="G2391" i="20"/>
  <c r="R2391" i="20" s="1"/>
  <c r="G2392" i="20"/>
  <c r="R2392" i="20" s="1"/>
  <c r="G2413" i="20"/>
  <c r="R2413" i="20" s="1"/>
  <c r="G2414" i="20"/>
  <c r="R2414" i="20" s="1"/>
  <c r="G2415" i="20"/>
  <c r="R2415" i="20" s="1"/>
  <c r="G2460" i="20"/>
  <c r="R2460" i="20" s="1"/>
  <c r="G2461" i="20"/>
  <c r="R2461" i="20" s="1"/>
  <c r="G2472" i="20"/>
  <c r="R2472" i="20" s="1"/>
  <c r="G2483" i="20"/>
  <c r="R2483" i="20" s="1"/>
  <c r="G2484" i="20"/>
  <c r="R2484" i="20" s="1"/>
  <c r="G2485" i="20"/>
  <c r="R2485" i="20" s="1"/>
  <c r="G2798" i="20"/>
  <c r="R2798" i="20" s="1"/>
  <c r="G2810" i="20"/>
  <c r="R2810" i="20" s="1"/>
  <c r="G2822" i="20"/>
  <c r="R2822" i="20" s="1"/>
  <c r="G2823" i="20"/>
  <c r="R2823" i="20" s="1"/>
  <c r="G2835" i="20"/>
  <c r="R2835" i="20" s="1"/>
  <c r="G2837" i="20"/>
  <c r="R2837" i="20" s="1"/>
  <c r="G9" i="20"/>
  <c r="R9" i="20" s="1"/>
  <c r="G10" i="20"/>
  <c r="R10" i="20" s="1"/>
  <c r="G13" i="20"/>
  <c r="R13" i="20" s="1"/>
  <c r="G18" i="20"/>
  <c r="R18" i="20" s="1"/>
  <c r="G26" i="20"/>
  <c r="R26" i="20" s="1"/>
  <c r="G31" i="20"/>
  <c r="R31" i="20" s="1"/>
  <c r="G36" i="20"/>
  <c r="R36" i="20" s="1"/>
  <c r="G41" i="20"/>
  <c r="R41" i="20" s="1"/>
  <c r="G46" i="20"/>
  <c r="R46" i="20" s="1"/>
  <c r="G51" i="20"/>
  <c r="R51" i="20" s="1"/>
  <c r="G61" i="20"/>
  <c r="R61" i="20" s="1"/>
  <c r="G62" i="20"/>
  <c r="R62" i="20" s="1"/>
  <c r="G73" i="20"/>
  <c r="R73" i="20" s="1"/>
  <c r="G79" i="20"/>
  <c r="R79" i="20" s="1"/>
  <c r="G85" i="20"/>
  <c r="R85" i="20" s="1"/>
  <c r="G91" i="20"/>
  <c r="R91" i="20" s="1"/>
  <c r="G97" i="20"/>
  <c r="R97" i="20" s="1"/>
  <c r="G103" i="20"/>
  <c r="R103" i="20" s="1"/>
  <c r="G109" i="20"/>
  <c r="R109" i="20" s="1"/>
  <c r="G115" i="20"/>
  <c r="R115" i="20" s="1"/>
  <c r="G121" i="20"/>
  <c r="R121" i="20" s="1"/>
  <c r="G127" i="20"/>
  <c r="R127" i="20" s="1"/>
  <c r="G133" i="20"/>
  <c r="R133" i="20" s="1"/>
  <c r="G139" i="20"/>
  <c r="R139" i="20" s="1"/>
  <c r="G145" i="20"/>
  <c r="R145" i="20" s="1"/>
  <c r="G151" i="20"/>
  <c r="R151" i="20" s="1"/>
  <c r="G157" i="20"/>
  <c r="R157" i="20" s="1"/>
  <c r="G163" i="20"/>
  <c r="R163" i="20" s="1"/>
  <c r="G169" i="20"/>
  <c r="R169" i="20" s="1"/>
  <c r="G175" i="20"/>
  <c r="R175" i="20" s="1"/>
  <c r="G181" i="20"/>
  <c r="R181" i="20" s="1"/>
  <c r="G187" i="20"/>
  <c r="R187" i="20" s="1"/>
  <c r="G193" i="20"/>
  <c r="R193" i="20" s="1"/>
  <c r="G194" i="20"/>
  <c r="R194" i="20" s="1"/>
  <c r="G200" i="20"/>
  <c r="R200" i="20" s="1"/>
  <c r="G211" i="20"/>
  <c r="R211" i="20" s="1"/>
  <c r="G217" i="20"/>
  <c r="R217" i="20" s="1"/>
  <c r="G223" i="20"/>
  <c r="R223" i="20" s="1"/>
  <c r="G657" i="20"/>
  <c r="R657" i="20" s="1"/>
  <c r="G664" i="20"/>
  <c r="R664" i="20" s="1"/>
  <c r="G671" i="20"/>
  <c r="R671" i="20" s="1"/>
  <c r="G683" i="20"/>
  <c r="R683" i="20" s="1"/>
  <c r="G690" i="20"/>
  <c r="R690" i="20" s="1"/>
  <c r="G2362" i="20"/>
  <c r="R2362" i="20" s="1"/>
  <c r="G2373" i="20"/>
  <c r="R2373" i="20" s="1"/>
  <c r="G2384" i="20"/>
  <c r="R2384" i="20" s="1"/>
  <c r="G2394" i="20"/>
  <c r="R2394" i="20" s="1"/>
  <c r="G2395" i="20"/>
  <c r="R2395" i="20" s="1"/>
  <c r="G2416" i="20"/>
  <c r="R2416" i="20" s="1"/>
  <c r="G2417" i="20"/>
  <c r="R2417" i="20" s="1"/>
  <c r="G2459" i="20"/>
  <c r="R2459" i="20" s="1"/>
  <c r="G2481" i="20"/>
  <c r="R2481" i="20" s="1"/>
  <c r="G2808" i="20"/>
  <c r="R2808" i="20" s="1"/>
  <c r="G2820" i="20"/>
  <c r="R2820" i="20" s="1"/>
  <c r="G2832" i="20"/>
  <c r="R2832" i="20" s="1"/>
  <c r="G2844" i="20"/>
  <c r="R2844" i="20" s="1"/>
  <c r="G2363" i="20"/>
  <c r="R2363" i="20" s="1"/>
  <c r="G2365" i="20"/>
  <c r="R2365" i="20" s="1"/>
  <c r="G2376" i="20"/>
  <c r="R2376" i="20" s="1"/>
  <c r="G2377" i="20"/>
  <c r="R2377" i="20" s="1"/>
  <c r="G2399" i="20"/>
  <c r="R2399" i="20" s="1"/>
  <c r="G2400" i="20"/>
  <c r="R2400" i="20" s="1"/>
  <c r="G2421" i="20"/>
  <c r="R2421" i="20" s="1"/>
  <c r="G2433" i="20"/>
  <c r="R2433" i="20" s="1"/>
  <c r="G2434" i="20"/>
  <c r="R2434" i="20" s="1"/>
  <c r="G2445" i="20"/>
  <c r="R2445" i="20" s="1"/>
  <c r="G2456" i="20"/>
  <c r="R2456" i="20" s="1"/>
  <c r="G2467" i="20"/>
  <c r="R2467" i="20" s="1"/>
  <c r="G2468" i="20"/>
  <c r="R2468" i="20" s="1"/>
  <c r="G2479" i="20"/>
  <c r="R2479" i="20" s="1"/>
  <c r="G2814" i="20"/>
  <c r="R2814" i="20" s="1"/>
  <c r="G2850" i="20"/>
  <c r="R2850" i="20" s="1"/>
  <c r="G2851" i="20"/>
  <c r="R2851" i="20" s="1"/>
  <c r="G1388" i="20"/>
  <c r="R1388" i="20" s="1"/>
  <c r="G232" i="20"/>
  <c r="R232" i="20" s="1"/>
  <c r="G237" i="20"/>
  <c r="R237" i="20" s="1"/>
  <c r="G242" i="20"/>
  <c r="R242" i="20" s="1"/>
  <c r="G247" i="20"/>
  <c r="R247" i="20" s="1"/>
  <c r="G251" i="20"/>
  <c r="R251" i="20" s="1"/>
  <c r="G252" i="20"/>
  <c r="R252" i="20" s="1"/>
  <c r="G256" i="20"/>
  <c r="R256" i="20" s="1"/>
  <c r="G261" i="20"/>
  <c r="R261" i="20" s="1"/>
  <c r="G266" i="20"/>
  <c r="R266" i="20" s="1"/>
  <c r="G267" i="20"/>
  <c r="R267" i="20" s="1"/>
  <c r="G272" i="20"/>
  <c r="R272" i="20" s="1"/>
  <c r="G277" i="20"/>
  <c r="R277" i="20" s="1"/>
  <c r="G282" i="20"/>
  <c r="R282" i="20" s="1"/>
  <c r="G286" i="20"/>
  <c r="R286" i="20" s="1"/>
  <c r="G291" i="20"/>
  <c r="R291" i="20" s="1"/>
  <c r="G296" i="20"/>
  <c r="R296" i="20" s="1"/>
  <c r="G301" i="20"/>
  <c r="R301" i="20" s="1"/>
  <c r="G306" i="20"/>
  <c r="R306" i="20" s="1"/>
  <c r="G310" i="20"/>
  <c r="R310" i="20" s="1"/>
  <c r="G315" i="20"/>
  <c r="R315" i="20" s="1"/>
  <c r="G320" i="20"/>
  <c r="R320" i="20" s="1"/>
  <c r="G345" i="20"/>
  <c r="R345" i="20" s="1"/>
  <c r="G350" i="20"/>
  <c r="R350" i="20" s="1"/>
  <c r="G354" i="20"/>
  <c r="R354" i="20" s="1"/>
  <c r="G355" i="20"/>
  <c r="R355" i="20" s="1"/>
  <c r="G359" i="20"/>
  <c r="R359" i="20" s="1"/>
  <c r="G364" i="20"/>
  <c r="R364" i="20" s="1"/>
  <c r="G369" i="20"/>
  <c r="R369" i="20" s="1"/>
  <c r="G374" i="20"/>
  <c r="R374" i="20" s="1"/>
  <c r="G378" i="20"/>
  <c r="R378" i="20" s="1"/>
  <c r="G379" i="20"/>
  <c r="R379" i="20" s="1"/>
  <c r="G384" i="20"/>
  <c r="R384" i="20" s="1"/>
  <c r="G389" i="20"/>
  <c r="R389" i="20" s="1"/>
  <c r="G394" i="20"/>
  <c r="R394" i="20" s="1"/>
  <c r="G399" i="20"/>
  <c r="R399" i="20" s="1"/>
  <c r="G402" i="20"/>
  <c r="R402" i="20" s="1"/>
  <c r="G403" i="20"/>
  <c r="R403" i="20" s="1"/>
  <c r="G406" i="20"/>
  <c r="R406" i="20" s="1"/>
  <c r="G409" i="20"/>
  <c r="R409" i="20" s="1"/>
  <c r="G412" i="20"/>
  <c r="R412" i="20" s="1"/>
  <c r="G417" i="20"/>
  <c r="R417" i="20" s="1"/>
  <c r="G420" i="20"/>
  <c r="R420" i="20" s="1"/>
  <c r="G424" i="20"/>
  <c r="R424" i="20" s="1"/>
  <c r="G427" i="20"/>
  <c r="R427" i="20" s="1"/>
  <c r="G431" i="20"/>
  <c r="R431" i="20" s="1"/>
  <c r="G432" i="20"/>
  <c r="R432" i="20" s="1"/>
  <c r="G435" i="20"/>
  <c r="R435" i="20" s="1"/>
  <c r="G444" i="20"/>
  <c r="R444" i="20" s="1"/>
  <c r="G450" i="20"/>
  <c r="R450" i="20" s="1"/>
  <c r="G458" i="20"/>
  <c r="R458" i="20" s="1"/>
  <c r="G463" i="20"/>
  <c r="R463" i="20" s="1"/>
  <c r="G468" i="20"/>
  <c r="R468" i="20" s="1"/>
  <c r="G473" i="20"/>
  <c r="R473" i="20" s="1"/>
  <c r="G479" i="20"/>
  <c r="R479" i="20" s="1"/>
  <c r="G482" i="20"/>
  <c r="R482" i="20" s="1"/>
  <c r="G487" i="20"/>
  <c r="R487" i="20" s="1"/>
  <c r="G493" i="20"/>
  <c r="R493" i="20" s="1"/>
  <c r="G498" i="20"/>
  <c r="R498" i="20" s="1"/>
  <c r="G507" i="20"/>
  <c r="R507" i="20" s="1"/>
  <c r="G629" i="20"/>
  <c r="R629" i="20" s="1"/>
  <c r="G636" i="20"/>
  <c r="R636" i="20" s="1"/>
  <c r="G642" i="20"/>
  <c r="R642" i="20" s="1"/>
  <c r="G646" i="20"/>
  <c r="R646" i="20" s="1"/>
  <c r="G701" i="20"/>
  <c r="R701" i="20" s="1"/>
  <c r="G706" i="20"/>
  <c r="R706" i="20" s="1"/>
  <c r="G718" i="20"/>
  <c r="R718" i="20" s="1"/>
  <c r="G724" i="20"/>
  <c r="R724" i="20" s="1"/>
  <c r="G730" i="20"/>
  <c r="R730" i="20" s="1"/>
  <c r="G735" i="20"/>
  <c r="R735" i="20" s="1"/>
  <c r="G741" i="20"/>
  <c r="R741" i="20" s="1"/>
  <c r="G759" i="20"/>
  <c r="R759" i="20" s="1"/>
  <c r="G770" i="20"/>
  <c r="R770" i="20" s="1"/>
  <c r="G776" i="20"/>
  <c r="R776" i="20" s="1"/>
  <c r="G783" i="20"/>
  <c r="R783" i="20" s="1"/>
  <c r="G789" i="20"/>
  <c r="R789" i="20" s="1"/>
  <c r="G800" i="20"/>
  <c r="R800" i="20" s="1"/>
  <c r="G806" i="20"/>
  <c r="R806" i="20" s="1"/>
  <c r="G819" i="20"/>
  <c r="R819" i="20" s="1"/>
  <c r="G823" i="20"/>
  <c r="R823" i="20" s="1"/>
  <c r="G824" i="20"/>
  <c r="R824" i="20" s="1"/>
  <c r="G825" i="20"/>
  <c r="R825" i="20" s="1"/>
  <c r="G830" i="20"/>
  <c r="R830" i="20" s="1"/>
  <c r="G836" i="20"/>
  <c r="R836" i="20" s="1"/>
  <c r="G842" i="20"/>
  <c r="R842" i="20" s="1"/>
  <c r="G849" i="20"/>
  <c r="R849" i="20" s="1"/>
  <c r="G856" i="20"/>
  <c r="R856" i="20" s="1"/>
  <c r="G862" i="20"/>
  <c r="R862" i="20" s="1"/>
  <c r="G866" i="20"/>
  <c r="R866" i="20" s="1"/>
  <c r="G873" i="20"/>
  <c r="R873" i="20" s="1"/>
  <c r="G879" i="20"/>
  <c r="R879" i="20" s="1"/>
  <c r="G885" i="20"/>
  <c r="R885" i="20" s="1"/>
  <c r="G892" i="20"/>
  <c r="R892" i="20" s="1"/>
  <c r="G893" i="20"/>
  <c r="R893" i="20" s="1"/>
  <c r="G902" i="20"/>
  <c r="R902" i="20" s="1"/>
  <c r="G915" i="20"/>
  <c r="R915" i="20" s="1"/>
  <c r="G916" i="20"/>
  <c r="R916" i="20" s="1"/>
  <c r="G926" i="20"/>
  <c r="R926" i="20" s="1"/>
  <c r="G927" i="20"/>
  <c r="R927" i="20" s="1"/>
  <c r="G939" i="20"/>
  <c r="R939" i="20" s="1"/>
  <c r="G940" i="20"/>
  <c r="R940" i="20" s="1"/>
  <c r="G946" i="20"/>
  <c r="R946" i="20" s="1"/>
  <c r="G1122" i="20"/>
  <c r="R1122" i="20" s="1"/>
  <c r="G1129" i="20"/>
  <c r="R1129" i="20" s="1"/>
  <c r="G1146" i="20"/>
  <c r="R1146" i="20" s="1"/>
  <c r="G1153" i="20"/>
  <c r="R1153" i="20" s="1"/>
  <c r="G1154" i="20"/>
  <c r="R1154" i="20" s="1"/>
  <c r="G1160" i="20"/>
  <c r="R1160" i="20" s="1"/>
  <c r="G1161" i="20"/>
  <c r="R1161" i="20" s="1"/>
  <c r="G1162" i="20"/>
  <c r="R1162" i="20" s="1"/>
  <c r="G1169" i="20"/>
  <c r="R1169" i="20" s="1"/>
  <c r="G1177" i="20"/>
  <c r="R1177" i="20" s="1"/>
  <c r="G1178" i="20"/>
  <c r="R1178" i="20" s="1"/>
  <c r="G1186" i="20"/>
  <c r="R1186" i="20" s="1"/>
  <c r="G1187" i="20"/>
  <c r="R1187" i="20" s="1"/>
  <c r="G1195" i="20"/>
  <c r="R1195" i="20" s="1"/>
  <c r="G1196" i="20"/>
  <c r="R1196" i="20" s="1"/>
  <c r="G1209" i="20"/>
  <c r="R1209" i="20" s="1"/>
  <c r="G1218" i="20"/>
  <c r="R1218" i="20" s="1"/>
  <c r="G1219" i="20"/>
  <c r="R1219" i="20" s="1"/>
  <c r="G1234" i="20"/>
  <c r="R1234" i="20" s="1"/>
  <c r="G1250" i="20"/>
  <c r="R1250" i="20" s="1"/>
  <c r="G1251" i="20"/>
  <c r="R1251" i="20" s="1"/>
  <c r="G1264" i="20"/>
  <c r="R1264" i="20" s="1"/>
  <c r="G1265" i="20"/>
  <c r="R1265" i="20" s="1"/>
  <c r="G1274" i="20"/>
  <c r="R1274" i="20" s="1"/>
  <c r="G1282" i="20"/>
  <c r="R1282" i="20" s="1"/>
  <c r="G1290" i="20"/>
  <c r="R1290" i="20" s="1"/>
  <c r="G1291" i="20"/>
  <c r="R1291" i="20" s="1"/>
  <c r="G1306" i="20"/>
  <c r="R1306" i="20" s="1"/>
  <c r="G1321" i="20"/>
  <c r="R1321" i="20" s="1"/>
  <c r="G1322" i="20"/>
  <c r="R1322" i="20" s="1"/>
  <c r="G1330" i="20"/>
  <c r="R1330" i="20" s="1"/>
  <c r="G1346" i="20"/>
  <c r="R1346" i="20" s="1"/>
  <c r="G1347" i="20"/>
  <c r="R1347" i="20" s="1"/>
  <c r="G1355" i="20"/>
  <c r="R1355" i="20" s="1"/>
  <c r="G1356" i="20"/>
  <c r="R1356" i="20" s="1"/>
  <c r="G1378" i="20"/>
  <c r="R1378" i="20" s="1"/>
  <c r="G1386" i="20"/>
  <c r="R1386" i="20" s="1"/>
  <c r="G1587" i="20"/>
  <c r="R1587" i="20" s="1"/>
  <c r="G1597" i="20"/>
  <c r="R1597" i="20" s="1"/>
  <c r="G1613" i="20"/>
  <c r="R1613" i="20" s="1"/>
  <c r="G1614" i="20"/>
  <c r="R1614" i="20" s="1"/>
  <c r="G1623" i="20"/>
  <c r="R1623" i="20" s="1"/>
  <c r="G1632" i="20"/>
  <c r="R1632" i="20" s="1"/>
  <c r="G1641" i="20"/>
  <c r="R1641" i="20" s="1"/>
  <c r="G1650" i="20"/>
  <c r="R1650" i="20" s="1"/>
  <c r="G1658" i="20"/>
  <c r="R1658" i="20" s="1"/>
  <c r="G1659" i="20"/>
  <c r="R1659" i="20" s="1"/>
  <c r="G1668" i="20"/>
  <c r="R1668" i="20" s="1"/>
  <c r="G1677" i="20"/>
  <c r="R1677" i="20" s="1"/>
  <c r="G1687" i="20"/>
  <c r="R1687" i="20" s="1"/>
  <c r="G1695" i="20"/>
  <c r="R1695" i="20" s="1"/>
  <c r="G1704" i="20"/>
  <c r="R1704" i="20" s="1"/>
  <c r="G1713" i="20"/>
  <c r="R1713" i="20" s="1"/>
  <c r="G1722" i="20"/>
  <c r="R1722" i="20" s="1"/>
  <c r="G1731" i="20"/>
  <c r="R1731" i="20" s="1"/>
  <c r="G1732" i="20"/>
  <c r="R1732" i="20" s="1"/>
  <c r="G1741" i="20"/>
  <c r="R1741" i="20" s="1"/>
  <c r="G1750" i="20"/>
  <c r="R1750" i="20" s="1"/>
  <c r="G1758" i="20"/>
  <c r="R1758" i="20" s="1"/>
  <c r="G1767" i="20"/>
  <c r="R1767" i="20" s="1"/>
  <c r="G1777" i="20"/>
  <c r="R1777" i="20" s="1"/>
  <c r="G1786" i="20"/>
  <c r="R1786" i="20" s="1"/>
  <c r="G1795" i="20"/>
  <c r="R1795" i="20" s="1"/>
  <c r="G1804" i="20"/>
  <c r="R1804" i="20" s="1"/>
  <c r="G1812" i="20"/>
  <c r="R1812" i="20" s="1"/>
  <c r="G2052" i="20"/>
  <c r="R2052" i="20" s="1"/>
  <c r="G2065" i="20"/>
  <c r="R2065" i="20" s="1"/>
  <c r="G2081" i="20"/>
  <c r="R2081" i="20" s="1"/>
  <c r="G2082" i="20"/>
  <c r="R2082" i="20" s="1"/>
  <c r="G2083" i="20"/>
  <c r="R2083" i="20" s="1"/>
  <c r="G2090" i="20"/>
  <c r="R2090" i="20" s="1"/>
  <c r="G2107" i="20"/>
  <c r="R2107" i="20" s="1"/>
  <c r="G2113" i="20"/>
  <c r="R2113" i="20" s="1"/>
  <c r="G2121" i="20"/>
  <c r="R2121" i="20" s="1"/>
  <c r="G2130" i="20"/>
  <c r="R2130" i="20" s="1"/>
  <c r="G2609" i="20"/>
  <c r="R2609" i="20" s="1"/>
  <c r="G2620" i="20"/>
  <c r="R2620" i="20" s="1"/>
  <c r="G2648" i="20"/>
  <c r="R2648" i="20" s="1"/>
  <c r="G2658" i="20"/>
  <c r="R2658" i="20" s="1"/>
  <c r="G2687" i="20"/>
  <c r="R2687" i="20" s="1"/>
  <c r="G2725" i="20"/>
  <c r="R2725" i="20" s="1"/>
  <c r="G2736" i="20"/>
  <c r="R2736" i="20" s="1"/>
  <c r="G2746" i="20"/>
  <c r="R2746" i="20" s="1"/>
  <c r="G2757" i="20"/>
  <c r="R2757" i="20" s="1"/>
  <c r="G2768" i="20"/>
  <c r="R2768" i="20" s="1"/>
  <c r="G511" i="20"/>
  <c r="R511" i="20" s="1"/>
  <c r="G512" i="20"/>
  <c r="R512" i="20" s="1"/>
  <c r="G513" i="20"/>
  <c r="R513" i="20" s="1"/>
  <c r="G514" i="20"/>
  <c r="R514" i="20" s="1"/>
  <c r="G515" i="20"/>
  <c r="R515" i="20" s="1"/>
  <c r="G516" i="20"/>
  <c r="R516" i="20" s="1"/>
  <c r="G517" i="20"/>
  <c r="R517" i="20" s="1"/>
  <c r="G518" i="20"/>
  <c r="R518" i="20" s="1"/>
  <c r="G519" i="20"/>
  <c r="R519" i="20" s="1"/>
  <c r="G520" i="20"/>
  <c r="R520" i="20" s="1"/>
  <c r="G521" i="20"/>
  <c r="R521" i="20" s="1"/>
  <c r="G522" i="20"/>
  <c r="R522" i="20" s="1"/>
  <c r="G523" i="20"/>
  <c r="R523" i="20" s="1"/>
  <c r="G524" i="20"/>
  <c r="R524" i="20" s="1"/>
  <c r="G525" i="20"/>
  <c r="R525" i="20" s="1"/>
  <c r="G526" i="20"/>
  <c r="R526" i="20" s="1"/>
  <c r="G527" i="20"/>
  <c r="R527" i="20" s="1"/>
  <c r="G528" i="20"/>
  <c r="R528" i="20" s="1"/>
  <c r="G529" i="20"/>
  <c r="R529" i="20" s="1"/>
  <c r="G530" i="20"/>
  <c r="R530" i="20" s="1"/>
  <c r="G531" i="20"/>
  <c r="R531" i="20" s="1"/>
  <c r="G532" i="20"/>
  <c r="R532" i="20" s="1"/>
  <c r="G533" i="20"/>
  <c r="R533" i="20" s="1"/>
  <c r="G534" i="20"/>
  <c r="R534" i="20" s="1"/>
  <c r="G535" i="20"/>
  <c r="R535" i="20" s="1"/>
  <c r="G536" i="20"/>
  <c r="R536" i="20" s="1"/>
  <c r="G537" i="20"/>
  <c r="R537" i="20" s="1"/>
  <c r="G538" i="20"/>
  <c r="R538" i="20" s="1"/>
  <c r="G539" i="20"/>
  <c r="R539" i="20" s="1"/>
  <c r="G540" i="20"/>
  <c r="R540" i="20" s="1"/>
  <c r="G542" i="20"/>
  <c r="R542" i="20" s="1"/>
  <c r="G543" i="20"/>
  <c r="R543" i="20" s="1"/>
  <c r="G544" i="20"/>
  <c r="R544" i="20" s="1"/>
  <c r="G545" i="20"/>
  <c r="R545" i="20" s="1"/>
  <c r="G546" i="20"/>
  <c r="R546" i="20" s="1"/>
  <c r="G547" i="20"/>
  <c r="R547" i="20" s="1"/>
  <c r="G548" i="20"/>
  <c r="R548" i="20" s="1"/>
  <c r="G549" i="20"/>
  <c r="R549" i="20" s="1"/>
  <c r="G550" i="20"/>
  <c r="R550" i="20" s="1"/>
  <c r="G551" i="20"/>
  <c r="R551" i="20" s="1"/>
  <c r="G552" i="20"/>
  <c r="R552" i="20" s="1"/>
  <c r="G553" i="20"/>
  <c r="R553" i="20" s="1"/>
  <c r="G554" i="20"/>
  <c r="R554" i="20" s="1"/>
  <c r="G555" i="20"/>
  <c r="R555" i="20" s="1"/>
  <c r="G556" i="20"/>
  <c r="R556" i="20" s="1"/>
  <c r="G557" i="20"/>
  <c r="R557" i="20" s="1"/>
  <c r="G558" i="20"/>
  <c r="R558" i="20" s="1"/>
  <c r="G559" i="20"/>
  <c r="R559" i="20" s="1"/>
  <c r="G560" i="20"/>
  <c r="R560" i="20" s="1"/>
  <c r="G561" i="20"/>
  <c r="R561" i="20" s="1"/>
  <c r="G562" i="20"/>
  <c r="R562" i="20" s="1"/>
  <c r="G563" i="20"/>
  <c r="R563" i="20" s="1"/>
  <c r="G564" i="20"/>
  <c r="R564" i="20" s="1"/>
  <c r="G565" i="20"/>
  <c r="R565" i="20" s="1"/>
  <c r="G566" i="20"/>
  <c r="R566" i="20" s="1"/>
  <c r="G567" i="20"/>
  <c r="R567" i="20" s="1"/>
  <c r="G568" i="20"/>
  <c r="R568" i="20" s="1"/>
  <c r="G569" i="20"/>
  <c r="R569" i="20" s="1"/>
  <c r="G570" i="20"/>
  <c r="R570" i="20" s="1"/>
  <c r="G571" i="20"/>
  <c r="R571" i="20" s="1"/>
  <c r="G572" i="20"/>
  <c r="R572" i="20" s="1"/>
  <c r="G573" i="20"/>
  <c r="R573" i="20" s="1"/>
  <c r="G574" i="20"/>
  <c r="R574" i="20" s="1"/>
  <c r="G575" i="20"/>
  <c r="R575" i="20" s="1"/>
  <c r="G576" i="20"/>
  <c r="R576" i="20" s="1"/>
  <c r="G577" i="20"/>
  <c r="R577" i="20" s="1"/>
  <c r="G578" i="20"/>
  <c r="R578" i="20" s="1"/>
  <c r="G579" i="20"/>
  <c r="R579" i="20" s="1"/>
  <c r="G580" i="20"/>
  <c r="R580" i="20" s="1"/>
  <c r="G581" i="20"/>
  <c r="R581" i="20" s="1"/>
  <c r="G582" i="20"/>
  <c r="R582" i="20" s="1"/>
  <c r="G583" i="20"/>
  <c r="R583" i="20" s="1"/>
  <c r="G584" i="20"/>
  <c r="R584" i="20" s="1"/>
  <c r="G585" i="20"/>
  <c r="R585" i="20" s="1"/>
  <c r="G586" i="20"/>
  <c r="R586" i="20" s="1"/>
  <c r="G587" i="20"/>
  <c r="R587" i="20" s="1"/>
  <c r="G588" i="20"/>
  <c r="R588" i="20" s="1"/>
  <c r="G589" i="20"/>
  <c r="R589" i="20" s="1"/>
  <c r="G590" i="20"/>
  <c r="R590" i="20" s="1"/>
  <c r="G591" i="20"/>
  <c r="R591" i="20" s="1"/>
  <c r="G592" i="20"/>
  <c r="R592" i="20" s="1"/>
  <c r="G593" i="20"/>
  <c r="R593" i="20" s="1"/>
  <c r="G594" i="20"/>
  <c r="R594" i="20" s="1"/>
  <c r="G595" i="20"/>
  <c r="R595" i="20" s="1"/>
  <c r="G596" i="20"/>
  <c r="R596" i="20" s="1"/>
  <c r="G597" i="20"/>
  <c r="R597" i="20" s="1"/>
  <c r="G598" i="20"/>
  <c r="R598" i="20" s="1"/>
  <c r="G599" i="20"/>
  <c r="R599" i="20" s="1"/>
  <c r="G600" i="20"/>
  <c r="R600" i="20" s="1"/>
  <c r="G601" i="20"/>
  <c r="R601" i="20" s="1"/>
  <c r="G602" i="20"/>
  <c r="R602" i="20" s="1"/>
  <c r="G603" i="20"/>
  <c r="R603" i="20" s="1"/>
  <c r="G604" i="20"/>
  <c r="R604" i="20" s="1"/>
  <c r="G605" i="20"/>
  <c r="R605" i="20" s="1"/>
  <c r="G606" i="20"/>
  <c r="R606" i="20" s="1"/>
  <c r="G607" i="20"/>
  <c r="R607" i="20" s="1"/>
  <c r="G608" i="20"/>
  <c r="R608" i="20" s="1"/>
  <c r="G609" i="20"/>
  <c r="R609" i="20" s="1"/>
  <c r="G610" i="20"/>
  <c r="R610" i="20" s="1"/>
  <c r="G611" i="20"/>
  <c r="R611" i="20" s="1"/>
  <c r="G612" i="20"/>
  <c r="R612" i="20" s="1"/>
  <c r="G613" i="20"/>
  <c r="R613" i="20" s="1"/>
  <c r="G614" i="20"/>
  <c r="R614" i="20" s="1"/>
  <c r="G615" i="20"/>
  <c r="R615" i="20" s="1"/>
  <c r="G616" i="20"/>
  <c r="R616" i="20" s="1"/>
  <c r="G617" i="20"/>
  <c r="R617" i="20" s="1"/>
  <c r="G618" i="20"/>
  <c r="R618" i="20" s="1"/>
  <c r="G619" i="20"/>
  <c r="R619" i="20" s="1"/>
  <c r="G620" i="20"/>
  <c r="R620" i="20" s="1"/>
  <c r="G621" i="20"/>
  <c r="R621" i="20" s="1"/>
  <c r="G622" i="20"/>
  <c r="R622" i="20" s="1"/>
  <c r="G623" i="20"/>
  <c r="R623" i="20" s="1"/>
  <c r="G624" i="20"/>
  <c r="R624" i="20" s="1"/>
  <c r="G625" i="20"/>
  <c r="R625" i="20" s="1"/>
  <c r="G626" i="20"/>
  <c r="R626" i="20" s="1"/>
  <c r="G627" i="20"/>
  <c r="R627" i="20" s="1"/>
  <c r="G637" i="20"/>
  <c r="R637" i="20" s="1"/>
  <c r="G643" i="20"/>
  <c r="R643" i="20" s="1"/>
  <c r="G696" i="20"/>
  <c r="R696" i="20" s="1"/>
  <c r="G702" i="20"/>
  <c r="R702" i="20" s="1"/>
  <c r="G708" i="20"/>
  <c r="R708" i="20" s="1"/>
  <c r="G719" i="20"/>
  <c r="R719" i="20" s="1"/>
  <c r="G725" i="20"/>
  <c r="R725" i="20" s="1"/>
  <c r="G732" i="20"/>
  <c r="R732" i="20" s="1"/>
  <c r="G738" i="20"/>
  <c r="R738" i="20" s="1"/>
  <c r="G742" i="20"/>
  <c r="R742" i="20" s="1"/>
  <c r="G749" i="20"/>
  <c r="R749" i="20" s="1"/>
  <c r="G755" i="20"/>
  <c r="R755" i="20" s="1"/>
  <c r="G761" i="20"/>
  <c r="R761" i="20" s="1"/>
  <c r="G762" i="20"/>
  <c r="R762" i="20" s="1"/>
  <c r="G768" i="20"/>
  <c r="R768" i="20" s="1"/>
  <c r="G772" i="20"/>
  <c r="R772" i="20" s="1"/>
  <c r="G779" i="20"/>
  <c r="R779" i="20" s="1"/>
  <c r="G785" i="20"/>
  <c r="R785" i="20" s="1"/>
  <c r="G797" i="20"/>
  <c r="R797" i="20" s="1"/>
  <c r="G807" i="20"/>
  <c r="R807" i="20" s="1"/>
  <c r="G808" i="20"/>
  <c r="R808" i="20" s="1"/>
  <c r="G814" i="20"/>
  <c r="R814" i="20" s="1"/>
  <c r="G820" i="20"/>
  <c r="R820" i="20" s="1"/>
  <c r="G827" i="20"/>
  <c r="R827" i="20" s="1"/>
  <c r="G832" i="20"/>
  <c r="R832" i="20" s="1"/>
  <c r="G833" i="20"/>
  <c r="R833" i="20" s="1"/>
  <c r="G837" i="20"/>
  <c r="R837" i="20" s="1"/>
  <c r="G838" i="20"/>
  <c r="R838" i="20" s="1"/>
  <c r="G844" i="20"/>
  <c r="R844" i="20" s="1"/>
  <c r="G850" i="20"/>
  <c r="R850" i="20" s="1"/>
  <c r="G857" i="20"/>
  <c r="R857" i="20" s="1"/>
  <c r="G863" i="20"/>
  <c r="R863" i="20" s="1"/>
  <c r="G874" i="20"/>
  <c r="R874" i="20" s="1"/>
  <c r="G880" i="20"/>
  <c r="R880" i="20" s="1"/>
  <c r="G896" i="20"/>
  <c r="R896" i="20" s="1"/>
  <c r="G909" i="20"/>
  <c r="R909" i="20" s="1"/>
  <c r="G910" i="20"/>
  <c r="R910" i="20" s="1"/>
  <c r="G921" i="20"/>
  <c r="R921" i="20" s="1"/>
  <c r="G922" i="20"/>
  <c r="R922" i="20" s="1"/>
  <c r="G923" i="20"/>
  <c r="R923" i="20" s="1"/>
  <c r="G932" i="20"/>
  <c r="R932" i="20" s="1"/>
  <c r="G933" i="20"/>
  <c r="R933" i="20" s="1"/>
  <c r="G945" i="20"/>
  <c r="R945" i="20" s="1"/>
  <c r="G956" i="20"/>
  <c r="R956" i="20" s="1"/>
  <c r="G1128" i="20"/>
  <c r="R1128" i="20" s="1"/>
  <c r="G1136" i="20"/>
  <c r="R1136" i="20" s="1"/>
  <c r="G1145" i="20"/>
  <c r="R1145" i="20" s="1"/>
  <c r="G1152" i="20"/>
  <c r="R1152" i="20" s="1"/>
  <c r="G1159" i="20"/>
  <c r="R1159" i="20" s="1"/>
  <c r="G1175" i="20"/>
  <c r="R1175" i="20" s="1"/>
  <c r="G1176" i="20"/>
  <c r="R1176" i="20" s="1"/>
  <c r="G1192" i="20"/>
  <c r="R1192" i="20" s="1"/>
  <c r="G1193" i="20"/>
  <c r="R1193" i="20" s="1"/>
  <c r="G1199" i="20"/>
  <c r="R1199" i="20" s="1"/>
  <c r="G1201" i="20"/>
  <c r="R1201" i="20" s="1"/>
  <c r="G1203" i="20"/>
  <c r="R1203" i="20" s="1"/>
  <c r="G1204" i="20"/>
  <c r="R1204" i="20" s="1"/>
  <c r="G1226" i="20"/>
  <c r="R1226" i="20" s="1"/>
  <c r="G1227" i="20"/>
  <c r="R1227" i="20" s="1"/>
  <c r="G1243" i="20"/>
  <c r="R1243" i="20" s="1"/>
  <c r="G1244" i="20"/>
  <c r="R1244" i="20" s="1"/>
  <c r="G1257" i="20"/>
  <c r="R1257" i="20" s="1"/>
  <c r="G1258" i="20"/>
  <c r="R1258" i="20" s="1"/>
  <c r="G1259" i="20"/>
  <c r="R1259" i="20" s="1"/>
  <c r="G1260" i="20"/>
  <c r="R1260" i="20" s="1"/>
  <c r="G1266" i="20"/>
  <c r="R1266" i="20" s="1"/>
  <c r="G1268" i="20"/>
  <c r="R1268" i="20" s="1"/>
  <c r="G1269" i="20"/>
  <c r="R1269" i="20" s="1"/>
  <c r="G1275" i="20"/>
  <c r="R1275" i="20" s="1"/>
  <c r="G1283" i="20"/>
  <c r="R1283" i="20" s="1"/>
  <c r="G1298" i="20"/>
  <c r="R1298" i="20" s="1"/>
  <c r="G1299" i="20"/>
  <c r="R1299" i="20" s="1"/>
  <c r="G1307" i="20"/>
  <c r="R1307" i="20" s="1"/>
  <c r="G1329" i="20"/>
  <c r="R1329" i="20" s="1"/>
  <c r="G1338" i="20"/>
  <c r="R1338" i="20" s="1"/>
  <c r="G1339" i="20"/>
  <c r="R1339" i="20" s="1"/>
  <c r="G1354" i="20"/>
  <c r="R1354" i="20" s="1"/>
  <c r="G1363" i="20"/>
  <c r="R1363" i="20" s="1"/>
  <c r="G1364" i="20"/>
  <c r="R1364" i="20" s="1"/>
  <c r="G1379" i="20"/>
  <c r="R1379" i="20" s="1"/>
  <c r="G1387" i="20"/>
  <c r="R1387" i="20" s="1"/>
  <c r="G1588" i="20"/>
  <c r="R1588" i="20" s="1"/>
  <c r="G1598" i="20"/>
  <c r="R1598" i="20" s="1"/>
  <c r="G1606" i="20"/>
  <c r="R1606" i="20" s="1"/>
  <c r="G1607" i="20"/>
  <c r="R1607" i="20" s="1"/>
  <c r="G1615" i="20"/>
  <c r="R1615" i="20" s="1"/>
  <c r="G1624" i="20"/>
  <c r="R1624" i="20" s="1"/>
  <c r="G1633" i="20"/>
  <c r="R1633" i="20" s="1"/>
  <c r="G1642" i="20"/>
  <c r="R1642" i="20" s="1"/>
  <c r="G1651" i="20"/>
  <c r="R1651" i="20" s="1"/>
  <c r="G1660" i="20"/>
  <c r="R1660" i="20" s="1"/>
  <c r="G1661" i="20"/>
  <c r="R1661" i="20" s="1"/>
  <c r="G1669" i="20"/>
  <c r="R1669" i="20" s="1"/>
  <c r="G1678" i="20"/>
  <c r="R1678" i="20" s="1"/>
  <c r="G1688" i="20"/>
  <c r="R1688" i="20" s="1"/>
  <c r="G1696" i="20"/>
  <c r="R1696" i="20" s="1"/>
  <c r="G1697" i="20"/>
  <c r="R1697" i="20" s="1"/>
  <c r="G1714" i="20"/>
  <c r="R1714" i="20" s="1"/>
  <c r="G1723" i="20"/>
  <c r="R1723" i="20" s="1"/>
  <c r="G1733" i="20"/>
  <c r="R1733" i="20" s="1"/>
  <c r="G1742" i="20"/>
  <c r="R1742" i="20" s="1"/>
  <c r="G1759" i="20"/>
  <c r="R1759" i="20" s="1"/>
  <c r="G1760" i="20"/>
  <c r="R1760" i="20" s="1"/>
  <c r="G1761" i="20"/>
  <c r="R1761" i="20" s="1"/>
  <c r="G1768" i="20"/>
  <c r="R1768" i="20" s="1"/>
  <c r="G1778" i="20"/>
  <c r="R1778" i="20" s="1"/>
  <c r="G1787" i="20"/>
  <c r="R1787" i="20" s="1"/>
  <c r="G1796" i="20"/>
  <c r="R1796" i="20" s="1"/>
  <c r="G1813" i="20"/>
  <c r="R1813" i="20" s="1"/>
  <c r="G2053" i="20"/>
  <c r="R2053" i="20" s="1"/>
  <c r="G2054" i="20"/>
  <c r="R2054" i="20" s="1"/>
  <c r="G2062" i="20"/>
  <c r="R2062" i="20" s="1"/>
  <c r="G2071" i="20"/>
  <c r="R2071" i="20" s="1"/>
  <c r="G2102" i="20"/>
  <c r="R2102" i="20" s="1"/>
  <c r="G2111" i="20"/>
  <c r="R2111" i="20" s="1"/>
  <c r="G2122" i="20"/>
  <c r="R2122" i="20" s="1"/>
  <c r="G2131" i="20"/>
  <c r="R2131" i="20" s="1"/>
  <c r="G2132" i="20"/>
  <c r="R2132" i="20" s="1"/>
  <c r="G2599" i="20"/>
  <c r="R2599" i="20" s="1"/>
  <c r="G2600" i="20"/>
  <c r="R2600" i="20" s="1"/>
  <c r="G2622" i="20"/>
  <c r="R2622" i="20" s="1"/>
  <c r="G2661" i="20"/>
  <c r="R2661" i="20" s="1"/>
  <c r="G2672" i="20"/>
  <c r="R2672" i="20" s="1"/>
  <c r="G2684" i="20"/>
  <c r="R2684" i="20" s="1"/>
  <c r="G2696" i="20"/>
  <c r="R2696" i="20" s="1"/>
  <c r="G2697" i="20"/>
  <c r="R2697" i="20" s="1"/>
  <c r="G2698" i="20"/>
  <c r="R2698" i="20" s="1"/>
  <c r="G2699" i="20"/>
  <c r="R2699" i="20" s="1"/>
  <c r="G2700" i="20"/>
  <c r="R2700" i="20" s="1"/>
  <c r="G2712" i="20"/>
  <c r="R2712" i="20" s="1"/>
  <c r="G2723" i="20"/>
  <c r="R2723" i="20" s="1"/>
  <c r="G2735" i="20"/>
  <c r="R2735" i="20" s="1"/>
  <c r="G2785" i="20"/>
  <c r="R2785" i="20" s="1"/>
  <c r="G957" i="20"/>
  <c r="R957" i="20" s="1"/>
  <c r="G958" i="20"/>
  <c r="R958" i="20" s="1"/>
  <c r="G959" i="20"/>
  <c r="R959" i="20" s="1"/>
  <c r="G960" i="20"/>
  <c r="R960" i="20" s="1"/>
  <c r="G961" i="20"/>
  <c r="R961" i="20" s="1"/>
  <c r="G962" i="20"/>
  <c r="R962" i="20" s="1"/>
  <c r="G963" i="20"/>
  <c r="R963" i="20" s="1"/>
  <c r="G964" i="20"/>
  <c r="R964" i="20" s="1"/>
  <c r="G965" i="20"/>
  <c r="R965" i="20" s="1"/>
  <c r="G966" i="20"/>
  <c r="R966" i="20" s="1"/>
  <c r="G967" i="20"/>
  <c r="R967" i="20" s="1"/>
  <c r="G968" i="20"/>
  <c r="R968" i="20" s="1"/>
  <c r="G969" i="20"/>
  <c r="R969" i="20" s="1"/>
  <c r="G970" i="20"/>
  <c r="R970" i="20" s="1"/>
  <c r="G971" i="20"/>
  <c r="R971" i="20" s="1"/>
  <c r="G972" i="20"/>
  <c r="R972" i="20" s="1"/>
  <c r="G973" i="20"/>
  <c r="R973" i="20" s="1"/>
  <c r="G974" i="20"/>
  <c r="R974" i="20" s="1"/>
  <c r="G975" i="20"/>
  <c r="R975" i="20" s="1"/>
  <c r="G976" i="20"/>
  <c r="R976" i="20" s="1"/>
  <c r="G977" i="20"/>
  <c r="R977" i="20" s="1"/>
  <c r="G978" i="20"/>
  <c r="R978" i="20" s="1"/>
  <c r="G979" i="20"/>
  <c r="R979" i="20" s="1"/>
  <c r="G980" i="20"/>
  <c r="R980" i="20" s="1"/>
  <c r="G981" i="20"/>
  <c r="R981" i="20" s="1"/>
  <c r="G982" i="20"/>
  <c r="R982" i="20" s="1"/>
  <c r="G983" i="20"/>
  <c r="R983" i="20" s="1"/>
  <c r="G984" i="20"/>
  <c r="R984" i="20" s="1"/>
  <c r="G985" i="20"/>
  <c r="R985" i="20" s="1"/>
  <c r="G986" i="20"/>
  <c r="R986" i="20" s="1"/>
  <c r="G987" i="20"/>
  <c r="R987" i="20" s="1"/>
  <c r="G988" i="20"/>
  <c r="R988" i="20" s="1"/>
  <c r="G989" i="20"/>
  <c r="R989" i="20" s="1"/>
  <c r="G990" i="20"/>
  <c r="R990" i="20" s="1"/>
  <c r="G991" i="20"/>
  <c r="R991" i="20" s="1"/>
  <c r="G992" i="20"/>
  <c r="R992" i="20" s="1"/>
  <c r="G993" i="20"/>
  <c r="R993" i="20" s="1"/>
  <c r="G994" i="20"/>
  <c r="R994" i="20" s="1"/>
  <c r="G995" i="20"/>
  <c r="R995" i="20" s="1"/>
  <c r="G996" i="20"/>
  <c r="R996" i="20" s="1"/>
  <c r="G997" i="20"/>
  <c r="R997" i="20" s="1"/>
  <c r="G998" i="20"/>
  <c r="R998" i="20" s="1"/>
  <c r="G999" i="20"/>
  <c r="R999" i="20" s="1"/>
  <c r="G1000" i="20"/>
  <c r="R1000" i="20" s="1"/>
  <c r="G1001" i="20"/>
  <c r="R1001" i="20" s="1"/>
  <c r="G1002" i="20"/>
  <c r="R1002" i="20" s="1"/>
  <c r="G1003" i="20"/>
  <c r="R1003" i="20" s="1"/>
  <c r="G1004" i="20"/>
  <c r="R1004" i="20" s="1"/>
  <c r="G1005" i="20"/>
  <c r="R1005" i="20" s="1"/>
  <c r="G1006" i="20"/>
  <c r="R1006" i="20" s="1"/>
  <c r="G1007" i="20"/>
  <c r="R1007" i="20" s="1"/>
  <c r="G1008" i="20"/>
  <c r="R1008" i="20" s="1"/>
  <c r="G1009" i="20"/>
  <c r="R1009" i="20" s="1"/>
  <c r="G1010" i="20"/>
  <c r="R1010" i="20" s="1"/>
  <c r="G1011" i="20"/>
  <c r="R1011" i="20" s="1"/>
  <c r="G1012" i="20"/>
  <c r="R1012" i="20" s="1"/>
  <c r="G1013" i="20"/>
  <c r="R1013" i="20" s="1"/>
  <c r="G1014" i="20"/>
  <c r="R1014" i="20" s="1"/>
  <c r="G1015" i="20"/>
  <c r="R1015" i="20" s="1"/>
  <c r="G1016" i="20"/>
  <c r="R1016" i="20" s="1"/>
  <c r="G1017" i="20"/>
  <c r="R1017" i="20" s="1"/>
  <c r="G1018" i="20"/>
  <c r="R1018" i="20" s="1"/>
  <c r="G1019" i="20"/>
  <c r="R1019" i="20" s="1"/>
  <c r="G1020" i="20"/>
  <c r="R1020" i="20" s="1"/>
  <c r="G1021" i="20"/>
  <c r="R1021" i="20" s="1"/>
  <c r="G1022" i="20"/>
  <c r="R1022" i="20" s="1"/>
  <c r="G1023" i="20"/>
  <c r="R1023" i="20" s="1"/>
  <c r="G1024" i="20"/>
  <c r="R1024" i="20" s="1"/>
  <c r="G1025" i="20"/>
  <c r="R1025" i="20" s="1"/>
  <c r="G1026" i="20"/>
  <c r="R1026" i="20" s="1"/>
  <c r="G1027" i="20"/>
  <c r="R1027" i="20" s="1"/>
  <c r="G1028" i="20"/>
  <c r="R1028" i="20" s="1"/>
  <c r="G1029" i="20"/>
  <c r="R1029" i="20" s="1"/>
  <c r="G1030" i="20"/>
  <c r="R1030" i="20" s="1"/>
  <c r="G1031" i="20"/>
  <c r="R1031" i="20" s="1"/>
  <c r="G1032" i="20"/>
  <c r="R1032" i="20" s="1"/>
  <c r="G1033" i="20"/>
  <c r="R1033" i="20" s="1"/>
  <c r="G1034" i="20"/>
  <c r="R1034" i="20" s="1"/>
  <c r="G1035" i="20"/>
  <c r="R1035" i="20" s="1"/>
  <c r="G1036" i="20"/>
  <c r="R1036" i="20" s="1"/>
  <c r="G1037" i="20"/>
  <c r="R1037" i="20" s="1"/>
  <c r="G1038" i="20"/>
  <c r="R1038" i="20" s="1"/>
  <c r="G1039" i="20"/>
  <c r="R1039" i="20" s="1"/>
  <c r="G1040" i="20"/>
  <c r="R1040" i="20" s="1"/>
  <c r="G1041" i="20"/>
  <c r="R1041" i="20" s="1"/>
  <c r="G1042" i="20"/>
  <c r="R1042" i="20" s="1"/>
  <c r="G1043" i="20"/>
  <c r="R1043" i="20" s="1"/>
  <c r="G1044" i="20"/>
  <c r="R1044" i="20" s="1"/>
  <c r="G1045" i="20"/>
  <c r="R1045" i="20" s="1"/>
  <c r="G1046" i="20"/>
  <c r="R1046" i="20" s="1"/>
  <c r="G1047" i="20"/>
  <c r="R1047" i="20" s="1"/>
  <c r="G1048" i="20"/>
  <c r="R1048" i="20" s="1"/>
  <c r="G1049" i="20"/>
  <c r="R1049" i="20" s="1"/>
  <c r="G1050" i="20"/>
  <c r="R1050" i="20" s="1"/>
  <c r="G1051" i="20"/>
  <c r="R1051" i="20" s="1"/>
  <c r="G1052" i="20"/>
  <c r="R1052" i="20" s="1"/>
  <c r="G1053" i="20"/>
  <c r="R1053" i="20" s="1"/>
  <c r="G1054" i="20"/>
  <c r="R1054" i="20" s="1"/>
  <c r="G1055" i="20"/>
  <c r="R1055" i="20" s="1"/>
  <c r="G1056" i="20"/>
  <c r="R1056" i="20" s="1"/>
  <c r="G1057" i="20"/>
  <c r="R1057" i="20" s="1"/>
  <c r="G1058" i="20"/>
  <c r="R1058" i="20" s="1"/>
  <c r="G1059" i="20"/>
  <c r="R1059" i="20" s="1"/>
  <c r="G1060" i="20"/>
  <c r="R1060" i="20" s="1"/>
  <c r="G1061" i="20"/>
  <c r="R1061" i="20" s="1"/>
  <c r="G1062" i="20"/>
  <c r="R1062" i="20" s="1"/>
  <c r="G1063" i="20"/>
  <c r="R1063" i="20" s="1"/>
  <c r="G1064" i="20"/>
  <c r="R1064" i="20" s="1"/>
  <c r="G1065" i="20"/>
  <c r="R1065" i="20" s="1"/>
  <c r="G1066" i="20"/>
  <c r="R1066" i="20" s="1"/>
  <c r="G1067" i="20"/>
  <c r="R1067" i="20" s="1"/>
  <c r="G1068" i="20"/>
  <c r="R1068" i="20" s="1"/>
  <c r="G1069" i="20"/>
  <c r="R1069" i="20" s="1"/>
  <c r="G1070" i="20"/>
  <c r="R1070" i="20" s="1"/>
  <c r="G1071" i="20"/>
  <c r="R1071" i="20" s="1"/>
  <c r="G1072" i="20"/>
  <c r="R1072" i="20" s="1"/>
  <c r="G1073" i="20"/>
  <c r="R1073" i="20" s="1"/>
  <c r="G1074" i="20"/>
  <c r="R1074" i="20" s="1"/>
  <c r="G1075" i="20"/>
  <c r="R1075" i="20" s="1"/>
  <c r="G1076" i="20"/>
  <c r="R1076" i="20" s="1"/>
  <c r="G1077" i="20"/>
  <c r="R1077" i="20" s="1"/>
  <c r="G1078" i="20"/>
  <c r="R1078" i="20" s="1"/>
  <c r="G1079" i="20"/>
  <c r="R1079" i="20" s="1"/>
  <c r="G1080" i="20"/>
  <c r="R1080" i="20" s="1"/>
  <c r="G1081" i="20"/>
  <c r="R1081" i="20" s="1"/>
  <c r="G1082" i="20"/>
  <c r="R1082" i="20" s="1"/>
  <c r="G1083" i="20"/>
  <c r="R1083" i="20" s="1"/>
  <c r="G1084" i="20"/>
  <c r="R1084" i="20" s="1"/>
  <c r="G1085" i="20"/>
  <c r="R1085" i="20" s="1"/>
  <c r="G1086" i="20"/>
  <c r="R1086" i="20" s="1"/>
  <c r="G1087" i="20"/>
  <c r="R1087" i="20" s="1"/>
  <c r="G1088" i="20"/>
  <c r="R1088" i="20" s="1"/>
  <c r="G1089" i="20"/>
  <c r="R1089" i="20" s="1"/>
  <c r="G1090" i="20"/>
  <c r="R1090" i="20" s="1"/>
  <c r="G1091" i="20"/>
  <c r="R1091" i="20" s="1"/>
  <c r="G1092" i="20"/>
  <c r="R1092" i="20" s="1"/>
  <c r="G1093" i="20"/>
  <c r="R1093" i="20" s="1"/>
  <c r="G1094" i="20"/>
  <c r="R1094" i="20" s="1"/>
  <c r="G1095" i="20"/>
  <c r="R1095" i="20" s="1"/>
  <c r="G1096" i="20"/>
  <c r="R1096" i="20" s="1"/>
  <c r="G1097" i="20"/>
  <c r="R1097" i="20" s="1"/>
  <c r="G1098" i="20"/>
  <c r="R1098" i="20" s="1"/>
  <c r="G1099" i="20"/>
  <c r="R1099" i="20" s="1"/>
  <c r="G1100" i="20"/>
  <c r="R1100" i="20" s="1"/>
  <c r="G1101" i="20"/>
  <c r="R1101" i="20" s="1"/>
  <c r="G1102" i="20"/>
  <c r="R1102" i="20" s="1"/>
  <c r="G1103" i="20"/>
  <c r="R1103" i="20" s="1"/>
  <c r="G1104" i="20"/>
  <c r="R1104" i="20" s="1"/>
  <c r="G1105" i="20"/>
  <c r="R1105" i="20" s="1"/>
  <c r="G1106" i="20"/>
  <c r="R1106" i="20" s="1"/>
  <c r="G1107" i="20"/>
  <c r="R1107" i="20" s="1"/>
  <c r="G1108" i="20"/>
  <c r="R1108" i="20" s="1"/>
  <c r="G1109" i="20"/>
  <c r="R1109" i="20" s="1"/>
  <c r="G1110" i="20"/>
  <c r="R1110" i="20" s="1"/>
  <c r="G1111" i="20"/>
  <c r="R1111" i="20" s="1"/>
  <c r="G1112" i="20"/>
  <c r="R1112" i="20" s="1"/>
  <c r="G1113" i="20"/>
  <c r="R1113" i="20" s="1"/>
  <c r="G1114" i="20"/>
  <c r="R1114" i="20" s="1"/>
  <c r="G1115" i="20"/>
  <c r="R1115" i="20" s="1"/>
  <c r="G1116" i="20"/>
  <c r="R1116" i="20" s="1"/>
  <c r="G1117" i="20"/>
  <c r="R1117" i="20" s="1"/>
  <c r="G1118" i="20"/>
  <c r="R1118" i="20" s="1"/>
  <c r="G1119" i="20"/>
  <c r="R1119" i="20" s="1"/>
  <c r="G1120" i="20"/>
  <c r="R1120" i="20" s="1"/>
  <c r="G1121" i="20"/>
  <c r="R1121" i="20" s="1"/>
  <c r="G1127" i="20"/>
  <c r="R1127" i="20" s="1"/>
  <c r="G1135" i="20"/>
  <c r="R1135" i="20" s="1"/>
  <c r="G1143" i="20"/>
  <c r="R1143" i="20" s="1"/>
  <c r="G1144" i="20"/>
  <c r="R1144" i="20" s="1"/>
  <c r="G1150" i="20"/>
  <c r="R1150" i="20" s="1"/>
  <c r="G1167" i="20"/>
  <c r="R1167" i="20" s="1"/>
  <c r="G1168" i="20"/>
  <c r="R1168" i="20" s="1"/>
  <c r="G1184" i="20"/>
  <c r="R1184" i="20" s="1"/>
  <c r="G1185" i="20"/>
  <c r="R1185" i="20" s="1"/>
  <c r="G1207" i="20"/>
  <c r="R1207" i="20" s="1"/>
  <c r="G1215" i="20"/>
  <c r="R1215" i="20" s="1"/>
  <c r="G1224" i="20"/>
  <c r="R1224" i="20" s="1"/>
  <c r="G1232" i="20"/>
  <c r="R1232" i="20" s="1"/>
  <c r="G1241" i="20"/>
  <c r="R1241" i="20" s="1"/>
  <c r="G1249" i="20"/>
  <c r="R1249" i="20" s="1"/>
  <c r="G1255" i="20"/>
  <c r="R1255" i="20" s="1"/>
  <c r="G1263" i="20"/>
  <c r="R1263" i="20" s="1"/>
  <c r="G1271" i="20"/>
  <c r="R1271" i="20" s="1"/>
  <c r="G1279" i="20"/>
  <c r="R1279" i="20" s="1"/>
  <c r="G1287" i="20"/>
  <c r="R1287" i="20" s="1"/>
  <c r="G1296" i="20"/>
  <c r="R1296" i="20" s="1"/>
  <c r="G1302" i="20"/>
  <c r="R1302" i="20" s="1"/>
  <c r="G1304" i="20"/>
  <c r="R1304" i="20" s="1"/>
  <c r="G1305" i="20"/>
  <c r="R1305" i="20" s="1"/>
  <c r="G1311" i="20"/>
  <c r="R1311" i="20" s="1"/>
  <c r="G1328" i="20"/>
  <c r="R1328" i="20" s="1"/>
  <c r="G1336" i="20"/>
  <c r="R1336" i="20" s="1"/>
  <c r="G1345" i="20"/>
  <c r="R1345" i="20" s="1"/>
  <c r="G1358" i="20"/>
  <c r="R1358" i="20" s="1"/>
  <c r="G1359" i="20"/>
  <c r="R1359" i="20" s="1"/>
  <c r="G1368" i="20"/>
  <c r="R1368" i="20" s="1"/>
  <c r="G1376" i="20"/>
  <c r="R1376" i="20" s="1"/>
  <c r="G1385" i="20"/>
  <c r="R1385" i="20" s="1"/>
  <c r="G1592" i="20"/>
  <c r="R1592" i="20" s="1"/>
  <c r="G1593" i="20"/>
  <c r="R1593" i="20" s="1"/>
  <c r="G1611" i="20"/>
  <c r="R1611" i="20" s="1"/>
  <c r="G1612" i="20"/>
  <c r="R1612" i="20" s="1"/>
  <c r="G1637" i="20"/>
  <c r="R1637" i="20" s="1"/>
  <c r="G1638" i="20"/>
  <c r="R1638" i="20" s="1"/>
  <c r="G1639" i="20"/>
  <c r="R1639" i="20" s="1"/>
  <c r="G1656" i="20"/>
  <c r="R1656" i="20" s="1"/>
  <c r="G1657" i="20"/>
  <c r="R1657" i="20" s="1"/>
  <c r="G1674" i="20"/>
  <c r="R1674" i="20" s="1"/>
  <c r="G1683" i="20"/>
  <c r="R1683" i="20" s="1"/>
  <c r="G1691" i="20"/>
  <c r="R1691" i="20" s="1"/>
  <c r="G1701" i="20"/>
  <c r="R1701" i="20" s="1"/>
  <c r="G1702" i="20"/>
  <c r="R1702" i="20" s="1"/>
  <c r="G1711" i="20"/>
  <c r="R1711" i="20" s="1"/>
  <c r="G1720" i="20"/>
  <c r="R1720" i="20" s="1"/>
  <c r="G1721" i="20"/>
  <c r="R1721" i="20" s="1"/>
  <c r="G1729" i="20"/>
  <c r="R1729" i="20" s="1"/>
  <c r="G1730" i="20"/>
  <c r="R1730" i="20" s="1"/>
  <c r="G1738" i="20"/>
  <c r="R1738" i="20" s="1"/>
  <c r="G1739" i="20"/>
  <c r="R1739" i="20" s="1"/>
  <c r="G1747" i="20"/>
  <c r="R1747" i="20" s="1"/>
  <c r="G1756" i="20"/>
  <c r="R1756" i="20" s="1"/>
  <c r="G1766" i="20"/>
  <c r="R1766" i="20" s="1"/>
  <c r="G1775" i="20"/>
  <c r="R1775" i="20" s="1"/>
  <c r="G1793" i="20"/>
  <c r="R1793" i="20" s="1"/>
  <c r="G1810" i="20"/>
  <c r="R1810" i="20" s="1"/>
  <c r="G1811" i="20"/>
  <c r="R1811" i="20" s="1"/>
  <c r="G2051" i="20"/>
  <c r="R2051" i="20" s="1"/>
  <c r="G2059" i="20"/>
  <c r="R2059" i="20" s="1"/>
  <c r="G2060" i="20"/>
  <c r="R2060" i="20" s="1"/>
  <c r="G2067" i="20"/>
  <c r="R2067" i="20" s="1"/>
  <c r="G2075" i="20"/>
  <c r="R2075" i="20" s="1"/>
  <c r="G2076" i="20"/>
  <c r="R2076" i="20" s="1"/>
  <c r="G2088" i="20"/>
  <c r="R2088" i="20" s="1"/>
  <c r="G2089" i="20"/>
  <c r="R2089" i="20" s="1"/>
  <c r="G2097" i="20"/>
  <c r="R2097" i="20" s="1"/>
  <c r="G2106" i="20"/>
  <c r="R2106" i="20" s="1"/>
  <c r="G2112" i="20"/>
  <c r="R2112" i="20" s="1"/>
  <c r="G2120" i="20"/>
  <c r="R2120" i="20" s="1"/>
  <c r="G2129" i="20"/>
  <c r="R2129" i="20" s="1"/>
  <c r="G2138" i="20"/>
  <c r="R2138" i="20" s="1"/>
  <c r="G2611" i="20"/>
  <c r="R2611" i="20" s="1"/>
  <c r="G2621" i="20"/>
  <c r="R2621" i="20" s="1"/>
  <c r="G2632" i="20"/>
  <c r="R2632" i="20" s="1"/>
  <c r="G2642" i="20"/>
  <c r="R2642" i="20" s="1"/>
  <c r="G2643" i="20"/>
  <c r="R2643" i="20" s="1"/>
  <c r="G2653" i="20"/>
  <c r="R2653" i="20" s="1"/>
  <c r="G2673" i="20"/>
  <c r="R2673" i="20" s="1"/>
  <c r="G2683" i="20"/>
  <c r="R2683" i="20" s="1"/>
  <c r="G2694" i="20"/>
  <c r="R2694" i="20" s="1"/>
  <c r="G2704" i="20"/>
  <c r="R2704" i="20" s="1"/>
  <c r="G2705" i="20"/>
  <c r="R2705" i="20" s="1"/>
  <c r="G2713" i="20"/>
  <c r="R2713" i="20" s="1"/>
  <c r="G2724" i="20"/>
  <c r="R2724" i="20" s="1"/>
  <c r="G2734" i="20"/>
  <c r="R2734" i="20" s="1"/>
  <c r="G2745" i="20"/>
  <c r="R2745" i="20" s="1"/>
  <c r="G2756" i="20"/>
  <c r="R2756" i="20" s="1"/>
  <c r="G2775" i="20"/>
  <c r="R2775" i="20" s="1"/>
  <c r="G2776" i="20"/>
  <c r="R2776" i="20" s="1"/>
  <c r="G2777" i="20"/>
  <c r="R2777" i="20" s="1"/>
  <c r="G2778" i="20"/>
  <c r="R2778" i="20" s="1"/>
  <c r="G1389" i="20"/>
  <c r="R1389" i="20" s="1"/>
  <c r="G1390" i="20"/>
  <c r="R1390" i="20" s="1"/>
  <c r="G1391" i="20"/>
  <c r="R1391" i="20" s="1"/>
  <c r="G1392" i="20"/>
  <c r="R1392" i="20" s="1"/>
  <c r="G1393" i="20"/>
  <c r="R1393" i="20" s="1"/>
  <c r="G1394" i="20"/>
  <c r="R1394" i="20" s="1"/>
  <c r="G1395" i="20"/>
  <c r="R1395" i="20" s="1"/>
  <c r="G1396" i="20"/>
  <c r="R1396" i="20" s="1"/>
  <c r="G1397" i="20"/>
  <c r="R1397" i="20" s="1"/>
  <c r="G1398" i="20"/>
  <c r="R1398" i="20" s="1"/>
  <c r="G1399" i="20"/>
  <c r="R1399" i="20" s="1"/>
  <c r="G1400" i="20"/>
  <c r="R1400" i="20" s="1"/>
  <c r="G1401" i="20"/>
  <c r="R1401" i="20" s="1"/>
  <c r="G1402" i="20"/>
  <c r="R1402" i="20" s="1"/>
  <c r="G1403" i="20"/>
  <c r="R1403" i="20" s="1"/>
  <c r="G1404" i="20"/>
  <c r="R1404" i="20" s="1"/>
  <c r="G1405" i="20"/>
  <c r="R1405" i="20" s="1"/>
  <c r="G1406" i="20"/>
  <c r="R1406" i="20" s="1"/>
  <c r="G1407" i="20"/>
  <c r="R1407" i="20" s="1"/>
  <c r="G1408" i="20"/>
  <c r="R1408" i="20" s="1"/>
  <c r="G1409" i="20"/>
  <c r="R1409" i="20" s="1"/>
  <c r="G1410" i="20"/>
  <c r="R1410" i="20" s="1"/>
  <c r="G1411" i="20"/>
  <c r="R1411" i="20" s="1"/>
  <c r="G1412" i="20"/>
  <c r="R1412" i="20" s="1"/>
  <c r="G1413" i="20"/>
  <c r="R1413" i="20" s="1"/>
  <c r="G1414" i="20"/>
  <c r="R1414" i="20" s="1"/>
  <c r="G1415" i="20"/>
  <c r="R1415" i="20" s="1"/>
  <c r="G1416" i="20"/>
  <c r="R1416" i="20" s="1"/>
  <c r="G1417" i="20"/>
  <c r="R1417" i="20" s="1"/>
  <c r="G1418" i="20"/>
  <c r="R1418" i="20" s="1"/>
  <c r="G1419" i="20"/>
  <c r="R1419" i="20" s="1"/>
  <c r="G1420" i="20"/>
  <c r="R1420" i="20" s="1"/>
  <c r="G1421" i="20"/>
  <c r="R1421" i="20" s="1"/>
  <c r="G1422" i="20"/>
  <c r="R1422" i="20" s="1"/>
  <c r="G1423" i="20"/>
  <c r="R1423" i="20" s="1"/>
  <c r="G1424" i="20"/>
  <c r="R1424" i="20" s="1"/>
  <c r="G1425" i="20"/>
  <c r="R1425" i="20" s="1"/>
  <c r="G1426" i="20"/>
  <c r="R1426" i="20" s="1"/>
  <c r="G1427" i="20"/>
  <c r="R1427" i="20" s="1"/>
  <c r="G1428" i="20"/>
  <c r="R1428" i="20" s="1"/>
  <c r="G1429" i="20"/>
  <c r="R1429" i="20" s="1"/>
  <c r="G1430" i="20"/>
  <c r="R1430" i="20" s="1"/>
  <c r="G1431" i="20"/>
  <c r="R1431" i="20" s="1"/>
  <c r="G1432" i="20"/>
  <c r="R1432" i="20" s="1"/>
  <c r="G1433" i="20"/>
  <c r="R1433" i="20" s="1"/>
  <c r="G1434" i="20"/>
  <c r="R1434" i="20" s="1"/>
  <c r="G1435" i="20"/>
  <c r="R1435" i="20" s="1"/>
  <c r="G1436" i="20"/>
  <c r="R1436" i="20" s="1"/>
  <c r="G1437" i="20"/>
  <c r="R1437" i="20" s="1"/>
  <c r="G1438" i="20"/>
  <c r="R1438" i="20" s="1"/>
  <c r="G1439" i="20"/>
  <c r="R1439" i="20" s="1"/>
  <c r="G1440" i="20"/>
  <c r="R1440" i="20" s="1"/>
  <c r="G1441" i="20"/>
  <c r="R1441" i="20" s="1"/>
  <c r="G1442" i="20"/>
  <c r="R1442" i="20" s="1"/>
  <c r="G1443" i="20"/>
  <c r="R1443" i="20" s="1"/>
  <c r="G1444" i="20"/>
  <c r="R1444" i="20" s="1"/>
  <c r="G1445" i="20"/>
  <c r="R1445" i="20" s="1"/>
  <c r="G1446" i="20"/>
  <c r="R1446" i="20" s="1"/>
  <c r="G1447" i="20"/>
  <c r="R1447" i="20" s="1"/>
  <c r="G1448" i="20"/>
  <c r="R1448" i="20" s="1"/>
  <c r="G1449" i="20"/>
  <c r="R1449" i="20" s="1"/>
  <c r="G1450" i="20"/>
  <c r="R1450" i="20" s="1"/>
  <c r="G1451" i="20"/>
  <c r="R1451" i="20" s="1"/>
  <c r="G1452" i="20"/>
  <c r="R1452" i="20" s="1"/>
  <c r="G1453" i="20"/>
  <c r="R1453" i="20" s="1"/>
  <c r="G1454" i="20"/>
  <c r="R1454" i="20" s="1"/>
  <c r="G1455" i="20"/>
  <c r="R1455" i="20" s="1"/>
  <c r="G1456" i="20"/>
  <c r="R1456" i="20" s="1"/>
  <c r="G1457" i="20"/>
  <c r="R1457" i="20" s="1"/>
  <c r="G1458" i="20"/>
  <c r="R1458" i="20" s="1"/>
  <c r="G1459" i="20"/>
  <c r="R1459" i="20" s="1"/>
  <c r="G1460" i="20"/>
  <c r="R1460" i="20" s="1"/>
  <c r="G1461" i="20"/>
  <c r="R1461" i="20" s="1"/>
  <c r="G1462" i="20"/>
  <c r="R1462" i="20" s="1"/>
  <c r="G1463" i="20"/>
  <c r="R1463" i="20" s="1"/>
  <c r="G1464" i="20"/>
  <c r="R1464" i="20" s="1"/>
  <c r="G1465" i="20"/>
  <c r="R1465" i="20" s="1"/>
  <c r="G1466" i="20"/>
  <c r="R1466" i="20" s="1"/>
  <c r="G1467" i="20"/>
  <c r="R1467" i="20" s="1"/>
  <c r="G1468" i="20"/>
  <c r="R1468" i="20" s="1"/>
  <c r="G1469" i="20"/>
  <c r="R1469" i="20" s="1"/>
  <c r="G1470" i="20"/>
  <c r="R1470" i="20" s="1"/>
  <c r="G1471" i="20"/>
  <c r="R1471" i="20" s="1"/>
  <c r="G1472" i="20"/>
  <c r="R1472" i="20" s="1"/>
  <c r="G1473" i="20"/>
  <c r="R1473" i="20" s="1"/>
  <c r="G1474" i="20"/>
  <c r="R1474" i="20" s="1"/>
  <c r="G1475" i="20"/>
  <c r="R1475" i="20" s="1"/>
  <c r="G1476" i="20"/>
  <c r="R1476" i="20" s="1"/>
  <c r="G1477" i="20"/>
  <c r="R1477" i="20" s="1"/>
  <c r="G1478" i="20"/>
  <c r="R1478" i="20" s="1"/>
  <c r="G1479" i="20"/>
  <c r="R1479" i="20" s="1"/>
  <c r="G1480" i="20"/>
  <c r="R1480" i="20" s="1"/>
  <c r="G1481" i="20"/>
  <c r="R1481" i="20" s="1"/>
  <c r="G1482" i="20"/>
  <c r="R1482" i="20" s="1"/>
  <c r="G1483" i="20"/>
  <c r="R1483" i="20" s="1"/>
  <c r="G1484" i="20"/>
  <c r="R1484" i="20" s="1"/>
  <c r="G1485" i="20"/>
  <c r="R1485" i="20" s="1"/>
  <c r="G1486" i="20"/>
  <c r="R1486" i="20" s="1"/>
  <c r="G1487" i="20"/>
  <c r="R1487" i="20" s="1"/>
  <c r="G1488" i="20"/>
  <c r="R1488" i="20" s="1"/>
  <c r="G1489" i="20"/>
  <c r="R1489" i="20" s="1"/>
  <c r="G1490" i="20"/>
  <c r="R1490" i="20" s="1"/>
  <c r="G1491" i="20"/>
  <c r="R1491" i="20" s="1"/>
  <c r="G1492" i="20"/>
  <c r="R1492" i="20" s="1"/>
  <c r="G1493" i="20"/>
  <c r="R1493" i="20" s="1"/>
  <c r="G1494" i="20"/>
  <c r="R1494" i="20" s="1"/>
  <c r="G1495" i="20"/>
  <c r="R1495" i="20" s="1"/>
  <c r="G1496" i="20"/>
  <c r="R1496" i="20" s="1"/>
  <c r="G1497" i="20"/>
  <c r="R1497" i="20" s="1"/>
  <c r="G1498" i="20"/>
  <c r="R1498" i="20" s="1"/>
  <c r="G1499" i="20"/>
  <c r="R1499" i="20" s="1"/>
  <c r="G1500" i="20"/>
  <c r="R1500" i="20" s="1"/>
  <c r="G1501" i="20"/>
  <c r="R1501" i="20" s="1"/>
  <c r="G1502" i="20"/>
  <c r="R1502" i="20" s="1"/>
  <c r="G1503" i="20"/>
  <c r="R1503" i="20" s="1"/>
  <c r="G1504" i="20"/>
  <c r="R1504" i="20" s="1"/>
  <c r="G1505" i="20"/>
  <c r="R1505" i="20" s="1"/>
  <c r="G1506" i="20"/>
  <c r="R1506" i="20" s="1"/>
  <c r="G1507" i="20"/>
  <c r="R1507" i="20" s="1"/>
  <c r="G1508" i="20"/>
  <c r="R1508" i="20" s="1"/>
  <c r="G1509" i="20"/>
  <c r="R1509" i="20" s="1"/>
  <c r="G1510" i="20"/>
  <c r="R1510" i="20" s="1"/>
  <c r="G1511" i="20"/>
  <c r="R1511" i="20" s="1"/>
  <c r="G1512" i="20"/>
  <c r="R1512" i="20" s="1"/>
  <c r="G1513" i="20"/>
  <c r="R1513" i="20" s="1"/>
  <c r="G1514" i="20"/>
  <c r="R1514" i="20" s="1"/>
  <c r="G1515" i="20"/>
  <c r="R1515" i="20" s="1"/>
  <c r="G1516" i="20"/>
  <c r="R1516" i="20" s="1"/>
  <c r="G1517" i="20"/>
  <c r="R1517" i="20" s="1"/>
  <c r="G1518" i="20"/>
  <c r="R1518" i="20" s="1"/>
  <c r="G1519" i="20"/>
  <c r="R1519" i="20" s="1"/>
  <c r="G1520" i="20"/>
  <c r="R1520" i="20" s="1"/>
  <c r="G1521" i="20"/>
  <c r="R1521" i="20" s="1"/>
  <c r="G1522" i="20"/>
  <c r="R1522" i="20" s="1"/>
  <c r="G1523" i="20"/>
  <c r="R1523" i="20" s="1"/>
  <c r="G1524" i="20"/>
  <c r="R1524" i="20" s="1"/>
  <c r="G1525" i="20"/>
  <c r="R1525" i="20" s="1"/>
  <c r="G1526" i="20"/>
  <c r="R1526" i="20" s="1"/>
  <c r="G1527" i="20"/>
  <c r="R1527" i="20" s="1"/>
  <c r="G1528" i="20"/>
  <c r="R1528" i="20" s="1"/>
  <c r="G1529" i="20"/>
  <c r="R1529" i="20" s="1"/>
  <c r="G1530" i="20"/>
  <c r="R1530" i="20" s="1"/>
  <c r="G1531" i="20"/>
  <c r="R1531" i="20" s="1"/>
  <c r="G1532" i="20"/>
  <c r="R1532" i="20" s="1"/>
  <c r="G1533" i="20"/>
  <c r="R1533" i="20" s="1"/>
  <c r="G1534" i="20"/>
  <c r="R1534" i="20" s="1"/>
  <c r="G1535" i="20"/>
  <c r="R1535" i="20" s="1"/>
  <c r="G1536" i="20"/>
  <c r="R1536" i="20" s="1"/>
  <c r="G1537" i="20"/>
  <c r="R1537" i="20" s="1"/>
  <c r="G1538" i="20"/>
  <c r="R1538" i="20" s="1"/>
  <c r="G1539" i="20"/>
  <c r="R1539" i="20" s="1"/>
  <c r="G1540" i="20"/>
  <c r="R1540" i="20" s="1"/>
  <c r="G1541" i="20"/>
  <c r="R1541" i="20" s="1"/>
  <c r="G1542" i="20"/>
  <c r="R1542" i="20" s="1"/>
  <c r="G1543" i="20"/>
  <c r="R1543" i="20" s="1"/>
  <c r="G1544" i="20"/>
  <c r="R1544" i="20" s="1"/>
  <c r="G1545" i="20"/>
  <c r="R1545" i="20" s="1"/>
  <c r="G1546" i="20"/>
  <c r="R1546" i="20" s="1"/>
  <c r="G1547" i="20"/>
  <c r="R1547" i="20" s="1"/>
  <c r="G1548" i="20"/>
  <c r="R1548" i="20" s="1"/>
  <c r="G1549" i="20"/>
  <c r="R1549" i="20" s="1"/>
  <c r="G1550" i="20"/>
  <c r="R1550" i="20" s="1"/>
  <c r="G1551" i="20"/>
  <c r="R1551" i="20" s="1"/>
  <c r="G1552" i="20"/>
  <c r="R1552" i="20" s="1"/>
  <c r="G1553" i="20"/>
  <c r="R1553" i="20" s="1"/>
  <c r="G1554" i="20"/>
  <c r="R1554" i="20" s="1"/>
  <c r="G1555" i="20"/>
  <c r="R1555" i="20" s="1"/>
  <c r="G1556" i="20"/>
  <c r="R1556" i="20" s="1"/>
  <c r="G1557" i="20"/>
  <c r="R1557" i="20" s="1"/>
  <c r="G1558" i="20"/>
  <c r="R1558" i="20" s="1"/>
  <c r="G1559" i="20"/>
  <c r="R1559" i="20" s="1"/>
  <c r="G1560" i="20"/>
  <c r="R1560" i="20" s="1"/>
  <c r="G1561" i="20"/>
  <c r="R1561" i="20" s="1"/>
  <c r="G1562" i="20"/>
  <c r="R1562" i="20" s="1"/>
  <c r="G1563" i="20"/>
  <c r="R1563" i="20" s="1"/>
  <c r="G1564" i="20"/>
  <c r="R1564" i="20" s="1"/>
  <c r="G1565" i="20"/>
  <c r="R1565" i="20" s="1"/>
  <c r="G1566" i="20"/>
  <c r="R1566" i="20" s="1"/>
  <c r="G1567" i="20"/>
  <c r="R1567" i="20" s="1"/>
  <c r="G1568" i="20"/>
  <c r="R1568" i="20" s="1"/>
  <c r="G1569" i="20"/>
  <c r="R1569" i="20" s="1"/>
  <c r="G1570" i="20"/>
  <c r="R1570" i="20" s="1"/>
  <c r="G1571" i="20"/>
  <c r="R1571" i="20" s="1"/>
  <c r="G1572" i="20"/>
  <c r="R1572" i="20" s="1"/>
  <c r="G1573" i="20"/>
  <c r="R1573" i="20" s="1"/>
  <c r="G1574" i="20"/>
  <c r="R1574" i="20" s="1"/>
  <c r="G1575" i="20"/>
  <c r="R1575" i="20" s="1"/>
  <c r="G1576" i="20"/>
  <c r="R1576" i="20" s="1"/>
  <c r="G1577" i="20"/>
  <c r="R1577" i="20" s="1"/>
  <c r="G1578" i="20"/>
  <c r="R1578" i="20" s="1"/>
  <c r="G1579" i="20"/>
  <c r="R1579" i="20" s="1"/>
  <c r="G1584" i="20"/>
  <c r="R1584" i="20" s="1"/>
  <c r="G1585" i="20"/>
  <c r="R1585" i="20" s="1"/>
  <c r="G1586" i="20"/>
  <c r="R1586" i="20" s="1"/>
  <c r="G1610" i="20"/>
  <c r="R1610" i="20" s="1"/>
  <c r="G1618" i="20"/>
  <c r="R1618" i="20" s="1"/>
  <c r="G1619" i="20"/>
  <c r="R1619" i="20" s="1"/>
  <c r="G1629" i="20"/>
  <c r="R1629" i="20" s="1"/>
  <c r="G1630" i="20"/>
  <c r="R1630" i="20" s="1"/>
  <c r="G1646" i="20"/>
  <c r="R1646" i="20" s="1"/>
  <c r="G1647" i="20"/>
  <c r="R1647" i="20" s="1"/>
  <c r="G1648" i="20"/>
  <c r="R1648" i="20" s="1"/>
  <c r="G1665" i="20"/>
  <c r="R1665" i="20" s="1"/>
  <c r="G1666" i="20"/>
  <c r="R1666" i="20" s="1"/>
  <c r="G1675" i="20"/>
  <c r="R1675" i="20" s="1"/>
  <c r="G1684" i="20"/>
  <c r="R1684" i="20" s="1"/>
  <c r="G1710" i="20"/>
  <c r="R1710" i="20" s="1"/>
  <c r="G1719" i="20"/>
  <c r="R1719" i="20" s="1"/>
  <c r="G1728" i="20"/>
  <c r="R1728" i="20" s="1"/>
  <c r="G1736" i="20"/>
  <c r="R1736" i="20" s="1"/>
  <c r="G1746" i="20"/>
  <c r="R1746" i="20" s="1"/>
  <c r="G1755" i="20"/>
  <c r="R1755" i="20" s="1"/>
  <c r="G1765" i="20"/>
  <c r="R1765" i="20" s="1"/>
  <c r="G1774" i="20"/>
  <c r="R1774" i="20" s="1"/>
  <c r="G1791" i="20"/>
  <c r="R1791" i="20" s="1"/>
  <c r="G1792" i="20"/>
  <c r="R1792" i="20" s="1"/>
  <c r="G1800" i="20"/>
  <c r="R1800" i="20" s="1"/>
  <c r="G1801" i="20"/>
  <c r="R1801" i="20" s="1"/>
  <c r="G1819" i="20"/>
  <c r="R1819" i="20" s="1"/>
  <c r="G2074" i="20"/>
  <c r="R2074" i="20" s="1"/>
  <c r="G2610" i="20"/>
  <c r="R2610" i="20" s="1"/>
  <c r="G2623" i="20"/>
  <c r="R2623" i="20" s="1"/>
  <c r="G2633" i="20"/>
  <c r="R2633" i="20" s="1"/>
  <c r="G2644" i="20"/>
  <c r="R2644" i="20" s="1"/>
  <c r="G2655" i="20"/>
  <c r="R2655" i="20" s="1"/>
  <c r="G2656" i="20"/>
  <c r="R2656" i="20" s="1"/>
  <c r="G2666" i="20"/>
  <c r="R2666" i="20" s="1"/>
  <c r="G2686" i="20"/>
  <c r="R2686" i="20" s="1"/>
  <c r="G2719" i="20"/>
  <c r="R2719" i="20" s="1"/>
  <c r="G2738" i="20"/>
  <c r="R2738" i="20" s="1"/>
  <c r="G2749" i="20"/>
  <c r="R2749" i="20" s="1"/>
  <c r="G2759" i="20"/>
  <c r="R2759" i="20" s="1"/>
  <c r="G2771" i="20"/>
  <c r="R2771" i="20" s="1"/>
  <c r="G2783" i="20"/>
  <c r="R2783" i="20" s="1"/>
  <c r="G1820" i="20"/>
  <c r="R1820" i="20" s="1"/>
  <c r="G1821" i="20"/>
  <c r="R1821" i="20" s="1"/>
  <c r="G1822" i="20"/>
  <c r="R1822" i="20" s="1"/>
  <c r="G1823" i="20"/>
  <c r="R1823" i="20" s="1"/>
  <c r="G1824" i="20"/>
  <c r="R1824" i="20" s="1"/>
  <c r="G1825" i="20"/>
  <c r="R1825" i="20" s="1"/>
  <c r="G1826" i="20"/>
  <c r="R1826" i="20" s="1"/>
  <c r="G1827" i="20"/>
  <c r="R1827" i="20" s="1"/>
  <c r="G1828" i="20"/>
  <c r="R1828" i="20" s="1"/>
  <c r="G1829" i="20"/>
  <c r="R1829" i="20" s="1"/>
  <c r="G1830" i="20"/>
  <c r="R1830" i="20" s="1"/>
  <c r="G1831" i="20"/>
  <c r="R1831" i="20" s="1"/>
  <c r="G1832" i="20"/>
  <c r="R1832" i="20" s="1"/>
  <c r="G1833" i="20"/>
  <c r="R1833" i="20" s="1"/>
  <c r="G1834" i="20"/>
  <c r="R1834" i="20" s="1"/>
  <c r="G1835" i="20"/>
  <c r="R1835" i="20" s="1"/>
  <c r="G1836" i="20"/>
  <c r="R1836" i="20" s="1"/>
  <c r="G1837" i="20"/>
  <c r="R1837" i="20" s="1"/>
  <c r="G1838" i="20"/>
  <c r="R1838" i="20" s="1"/>
  <c r="G1839" i="20"/>
  <c r="R1839" i="20" s="1"/>
  <c r="G1840" i="20"/>
  <c r="R1840" i="20" s="1"/>
  <c r="G1841" i="20"/>
  <c r="R1841" i="20" s="1"/>
  <c r="G1842" i="20"/>
  <c r="R1842" i="20" s="1"/>
  <c r="G1843" i="20"/>
  <c r="R1843" i="20" s="1"/>
  <c r="G1844" i="20"/>
  <c r="R1844" i="20" s="1"/>
  <c r="G1845" i="20"/>
  <c r="R1845" i="20" s="1"/>
  <c r="G1846" i="20"/>
  <c r="R1846" i="20" s="1"/>
  <c r="G1847" i="20"/>
  <c r="R1847" i="20" s="1"/>
  <c r="G1848" i="20"/>
  <c r="R1848" i="20" s="1"/>
  <c r="G1849" i="20"/>
  <c r="R1849" i="20" s="1"/>
  <c r="G1850" i="20"/>
  <c r="R1850" i="20" s="1"/>
  <c r="G1851" i="20"/>
  <c r="R1851" i="20" s="1"/>
  <c r="G1852" i="20"/>
  <c r="R1852" i="20" s="1"/>
  <c r="G1853" i="20"/>
  <c r="R1853" i="20" s="1"/>
  <c r="G1854" i="20"/>
  <c r="R1854" i="20" s="1"/>
  <c r="G1855" i="20"/>
  <c r="R1855" i="20" s="1"/>
  <c r="G1856" i="20"/>
  <c r="R1856" i="20" s="1"/>
  <c r="G1857" i="20"/>
  <c r="R1857" i="20" s="1"/>
  <c r="G1858" i="20"/>
  <c r="R1858" i="20" s="1"/>
  <c r="G1859" i="20"/>
  <c r="R1859" i="20" s="1"/>
  <c r="G1860" i="20"/>
  <c r="R1860" i="20" s="1"/>
  <c r="G1861" i="20"/>
  <c r="R1861" i="20" s="1"/>
  <c r="G1862" i="20"/>
  <c r="R1862" i="20" s="1"/>
  <c r="G1863" i="20"/>
  <c r="R1863" i="20" s="1"/>
  <c r="G1864" i="20"/>
  <c r="R1864" i="20" s="1"/>
  <c r="G1865" i="20"/>
  <c r="R1865" i="20" s="1"/>
  <c r="G1866" i="20"/>
  <c r="R1866" i="20" s="1"/>
  <c r="G1867" i="20"/>
  <c r="R1867" i="20" s="1"/>
  <c r="G1868" i="20"/>
  <c r="R1868" i="20" s="1"/>
  <c r="G1869" i="20"/>
  <c r="R1869" i="20" s="1"/>
  <c r="G1870" i="20"/>
  <c r="R1870" i="20" s="1"/>
  <c r="G1871" i="20"/>
  <c r="R1871" i="20" s="1"/>
  <c r="G1872" i="20"/>
  <c r="R1872" i="20" s="1"/>
  <c r="G1873" i="20"/>
  <c r="R1873" i="20" s="1"/>
  <c r="G1874" i="20"/>
  <c r="R1874" i="20" s="1"/>
  <c r="G1875" i="20"/>
  <c r="R1875" i="20" s="1"/>
  <c r="G1876" i="20"/>
  <c r="R1876" i="20" s="1"/>
  <c r="G1877" i="20"/>
  <c r="R1877" i="20" s="1"/>
  <c r="G1878" i="20"/>
  <c r="R1878" i="20" s="1"/>
  <c r="G1879" i="20"/>
  <c r="R1879" i="20" s="1"/>
  <c r="G1880" i="20"/>
  <c r="R1880" i="20" s="1"/>
  <c r="G1881" i="20"/>
  <c r="R1881" i="20" s="1"/>
  <c r="G1882" i="20"/>
  <c r="R1882" i="20" s="1"/>
  <c r="G1883" i="20"/>
  <c r="R1883" i="20" s="1"/>
  <c r="G1884" i="20"/>
  <c r="R1884" i="20" s="1"/>
  <c r="G1885" i="20"/>
  <c r="R1885" i="20" s="1"/>
  <c r="G1886" i="20"/>
  <c r="R1886" i="20" s="1"/>
  <c r="G1887" i="20"/>
  <c r="R1887" i="20" s="1"/>
  <c r="G1888" i="20"/>
  <c r="R1888" i="20" s="1"/>
  <c r="G1889" i="20"/>
  <c r="R1889" i="20" s="1"/>
  <c r="G1890" i="20"/>
  <c r="R1890" i="20" s="1"/>
  <c r="G1891" i="20"/>
  <c r="R1891" i="20" s="1"/>
  <c r="G1892" i="20"/>
  <c r="R1892" i="20" s="1"/>
  <c r="G1893" i="20"/>
  <c r="R1893" i="20" s="1"/>
  <c r="G1894" i="20"/>
  <c r="R1894" i="20" s="1"/>
  <c r="G1895" i="20"/>
  <c r="R1895" i="20" s="1"/>
  <c r="G1896" i="20"/>
  <c r="R1896" i="20" s="1"/>
  <c r="G1897" i="20"/>
  <c r="R1897" i="20" s="1"/>
  <c r="G1898" i="20"/>
  <c r="R1898" i="20" s="1"/>
  <c r="G1899" i="20"/>
  <c r="R1899" i="20" s="1"/>
  <c r="G1900" i="20"/>
  <c r="R1900" i="20" s="1"/>
  <c r="G1901" i="20"/>
  <c r="R1901" i="20" s="1"/>
  <c r="G1902" i="20"/>
  <c r="R1902" i="20" s="1"/>
  <c r="G1903" i="20"/>
  <c r="R1903" i="20" s="1"/>
  <c r="G1904" i="20"/>
  <c r="R1904" i="20" s="1"/>
  <c r="G1905" i="20"/>
  <c r="R1905" i="20" s="1"/>
  <c r="G1906" i="20"/>
  <c r="R1906" i="20" s="1"/>
  <c r="G1907" i="20"/>
  <c r="R1907" i="20" s="1"/>
  <c r="G1908" i="20"/>
  <c r="R1908" i="20" s="1"/>
  <c r="G1909" i="20"/>
  <c r="R1909" i="20" s="1"/>
  <c r="G1910" i="20"/>
  <c r="R1910" i="20" s="1"/>
  <c r="G1911" i="20"/>
  <c r="R1911" i="20" s="1"/>
  <c r="G1912" i="20"/>
  <c r="R1912" i="20" s="1"/>
  <c r="G1913" i="20"/>
  <c r="R1913" i="20" s="1"/>
  <c r="G1914" i="20"/>
  <c r="R1914" i="20" s="1"/>
  <c r="G1915" i="20"/>
  <c r="R1915" i="20" s="1"/>
  <c r="G1916" i="20"/>
  <c r="R1916" i="20" s="1"/>
  <c r="G1917" i="20"/>
  <c r="R1917" i="20" s="1"/>
  <c r="G1918" i="20"/>
  <c r="R1918" i="20" s="1"/>
  <c r="G1919" i="20"/>
  <c r="R1919" i="20" s="1"/>
  <c r="G1920" i="20"/>
  <c r="R1920" i="20" s="1"/>
  <c r="G1921" i="20"/>
  <c r="R1921" i="20" s="1"/>
  <c r="G1922" i="20"/>
  <c r="R1922" i="20" s="1"/>
  <c r="G1923" i="20"/>
  <c r="R1923" i="20" s="1"/>
  <c r="G1924" i="20"/>
  <c r="R1924" i="20" s="1"/>
  <c r="G1925" i="20"/>
  <c r="R1925" i="20" s="1"/>
  <c r="G1926" i="20"/>
  <c r="R1926" i="20" s="1"/>
  <c r="G1927" i="20"/>
  <c r="R1927" i="20" s="1"/>
  <c r="G1928" i="20"/>
  <c r="R1928" i="20" s="1"/>
  <c r="G1929" i="20"/>
  <c r="R1929" i="20" s="1"/>
  <c r="G1930" i="20"/>
  <c r="R1930" i="20" s="1"/>
  <c r="G1931" i="20"/>
  <c r="R1931" i="20" s="1"/>
  <c r="G1932" i="20"/>
  <c r="R1932" i="20" s="1"/>
  <c r="G1933" i="20"/>
  <c r="R1933" i="20" s="1"/>
  <c r="G1934" i="20"/>
  <c r="R1934" i="20" s="1"/>
  <c r="G1935" i="20"/>
  <c r="R1935" i="20" s="1"/>
  <c r="G1936" i="20"/>
  <c r="R1936" i="20" s="1"/>
  <c r="G1937" i="20"/>
  <c r="R1937" i="20" s="1"/>
  <c r="G1938" i="20"/>
  <c r="R1938" i="20" s="1"/>
  <c r="G1939" i="20"/>
  <c r="R1939" i="20" s="1"/>
  <c r="G1940" i="20"/>
  <c r="R1940" i="20" s="1"/>
  <c r="G1941" i="20"/>
  <c r="R1941" i="20" s="1"/>
  <c r="G1942" i="20"/>
  <c r="R1942" i="20" s="1"/>
  <c r="G1943" i="20"/>
  <c r="R1943" i="20" s="1"/>
  <c r="G1944" i="20"/>
  <c r="R1944" i="20" s="1"/>
  <c r="G1945" i="20"/>
  <c r="R1945" i="20" s="1"/>
  <c r="G1946" i="20"/>
  <c r="R1946" i="20" s="1"/>
  <c r="G1947" i="20"/>
  <c r="R1947" i="20" s="1"/>
  <c r="G1948" i="20"/>
  <c r="R1948" i="20" s="1"/>
  <c r="G1949" i="20"/>
  <c r="R1949" i="20" s="1"/>
  <c r="G1950" i="20"/>
  <c r="R1950" i="20" s="1"/>
  <c r="G1951" i="20"/>
  <c r="R1951" i="20" s="1"/>
  <c r="G1952" i="20"/>
  <c r="R1952" i="20" s="1"/>
  <c r="G1953" i="20"/>
  <c r="R1953" i="20" s="1"/>
  <c r="G1954" i="20"/>
  <c r="R1954" i="20" s="1"/>
  <c r="G1955" i="20"/>
  <c r="R1955" i="20" s="1"/>
  <c r="G1956" i="20"/>
  <c r="R1956" i="20" s="1"/>
  <c r="G1957" i="20"/>
  <c r="R1957" i="20" s="1"/>
  <c r="G1958" i="20"/>
  <c r="R1958" i="20" s="1"/>
  <c r="G1959" i="20"/>
  <c r="R1959" i="20" s="1"/>
  <c r="G1960" i="20"/>
  <c r="R1960" i="20" s="1"/>
  <c r="G1961" i="20"/>
  <c r="R1961" i="20" s="1"/>
  <c r="G1962" i="20"/>
  <c r="R1962" i="20" s="1"/>
  <c r="G1963" i="20"/>
  <c r="R1963" i="20" s="1"/>
  <c r="G1964" i="20"/>
  <c r="R1964" i="20" s="1"/>
  <c r="G1965" i="20"/>
  <c r="R1965" i="20" s="1"/>
  <c r="G1966" i="20"/>
  <c r="R1966" i="20" s="1"/>
  <c r="G1967" i="20"/>
  <c r="R1967" i="20" s="1"/>
  <c r="G1968" i="20"/>
  <c r="R1968" i="20" s="1"/>
  <c r="G1969" i="20"/>
  <c r="R1969" i="20" s="1"/>
  <c r="G1970" i="20"/>
  <c r="R1970" i="20" s="1"/>
  <c r="G1971" i="20"/>
  <c r="R1971" i="20" s="1"/>
  <c r="G1972" i="20"/>
  <c r="R1972" i="20" s="1"/>
  <c r="G1973" i="20"/>
  <c r="R1973" i="20" s="1"/>
  <c r="G1974" i="20"/>
  <c r="R1974" i="20" s="1"/>
  <c r="G1975" i="20"/>
  <c r="R1975" i="20" s="1"/>
  <c r="G1976" i="20"/>
  <c r="R1976" i="20" s="1"/>
  <c r="G1977" i="20"/>
  <c r="R1977" i="20" s="1"/>
  <c r="G1978" i="20"/>
  <c r="R1978" i="20" s="1"/>
  <c r="G1979" i="20"/>
  <c r="R1979" i="20" s="1"/>
  <c r="G1980" i="20"/>
  <c r="R1980" i="20" s="1"/>
  <c r="G1981" i="20"/>
  <c r="R1981" i="20" s="1"/>
  <c r="G1982" i="20"/>
  <c r="R1982" i="20" s="1"/>
  <c r="G1983" i="20"/>
  <c r="R1983" i="20" s="1"/>
  <c r="G1984" i="20"/>
  <c r="R1984" i="20" s="1"/>
  <c r="G1985" i="20"/>
  <c r="R1985" i="20" s="1"/>
  <c r="G1986" i="20"/>
  <c r="R1986" i="20" s="1"/>
  <c r="G1987" i="20"/>
  <c r="R1987" i="20" s="1"/>
  <c r="G1988" i="20"/>
  <c r="R1988" i="20" s="1"/>
  <c r="G1989" i="20"/>
  <c r="R1989" i="20" s="1"/>
  <c r="G1990" i="20"/>
  <c r="R1990" i="20" s="1"/>
  <c r="G1991" i="20"/>
  <c r="R1991" i="20" s="1"/>
  <c r="G1992" i="20"/>
  <c r="R1992" i="20" s="1"/>
  <c r="G1993" i="20"/>
  <c r="R1993" i="20" s="1"/>
  <c r="G1994" i="20"/>
  <c r="R1994" i="20" s="1"/>
  <c r="G1995" i="20"/>
  <c r="R1995" i="20" s="1"/>
  <c r="G1996" i="20"/>
  <c r="R1996" i="20" s="1"/>
  <c r="G1997" i="20"/>
  <c r="R1997" i="20" s="1"/>
  <c r="G1998" i="20"/>
  <c r="R1998" i="20" s="1"/>
  <c r="G1999" i="20"/>
  <c r="R1999" i="20" s="1"/>
  <c r="G2000" i="20"/>
  <c r="R2000" i="20" s="1"/>
  <c r="G2001" i="20"/>
  <c r="R2001" i="20" s="1"/>
  <c r="G2002" i="20"/>
  <c r="R2002" i="20" s="1"/>
  <c r="G2003" i="20"/>
  <c r="R2003" i="20" s="1"/>
  <c r="G2004" i="20"/>
  <c r="R2004" i="20" s="1"/>
  <c r="G2005" i="20"/>
  <c r="R2005" i="20" s="1"/>
  <c r="G2006" i="20"/>
  <c r="R2006" i="20" s="1"/>
  <c r="G2007" i="20"/>
  <c r="R2007" i="20" s="1"/>
  <c r="G2008" i="20"/>
  <c r="R2008" i="20" s="1"/>
  <c r="G2009" i="20"/>
  <c r="R2009" i="20" s="1"/>
  <c r="G2010" i="20"/>
  <c r="R2010" i="20" s="1"/>
  <c r="G2011" i="20"/>
  <c r="R2011" i="20" s="1"/>
  <c r="G2012" i="20"/>
  <c r="R2012" i="20" s="1"/>
  <c r="G2013" i="20"/>
  <c r="R2013" i="20" s="1"/>
  <c r="G2014" i="20"/>
  <c r="R2014" i="20" s="1"/>
  <c r="G2015" i="20"/>
  <c r="R2015" i="20" s="1"/>
  <c r="G2016" i="20"/>
  <c r="R2016" i="20" s="1"/>
  <c r="G2017" i="20"/>
  <c r="R2017" i="20" s="1"/>
  <c r="G2018" i="20"/>
  <c r="R2018" i="20" s="1"/>
  <c r="G2019" i="20"/>
  <c r="R2019" i="20" s="1"/>
  <c r="G2020" i="20"/>
  <c r="R2020" i="20" s="1"/>
  <c r="G2021" i="20"/>
  <c r="R2021" i="20" s="1"/>
  <c r="G2022" i="20"/>
  <c r="R2022" i="20" s="1"/>
  <c r="G2023" i="20"/>
  <c r="R2023" i="20" s="1"/>
  <c r="G2024" i="20"/>
  <c r="R2024" i="20" s="1"/>
  <c r="G2025" i="20"/>
  <c r="R2025" i="20" s="1"/>
  <c r="G2026" i="20"/>
  <c r="R2026" i="20" s="1"/>
  <c r="G2027" i="20"/>
  <c r="R2027" i="20" s="1"/>
  <c r="G2028" i="20"/>
  <c r="R2028" i="20" s="1"/>
  <c r="G2029" i="20"/>
  <c r="R2029" i="20" s="1"/>
  <c r="G2030" i="20"/>
  <c r="R2030" i="20" s="1"/>
  <c r="G2031" i="20"/>
  <c r="R2031" i="20" s="1"/>
  <c r="G2032" i="20"/>
  <c r="R2032" i="20" s="1"/>
  <c r="G2033" i="20"/>
  <c r="R2033" i="20" s="1"/>
  <c r="G2034" i="20"/>
  <c r="R2034" i="20" s="1"/>
  <c r="G2035" i="20"/>
  <c r="R2035" i="20" s="1"/>
  <c r="G2036" i="20"/>
  <c r="R2036" i="20" s="1"/>
  <c r="G2037" i="20"/>
  <c r="R2037" i="20" s="1"/>
  <c r="G2038" i="20"/>
  <c r="R2038" i="20" s="1"/>
  <c r="G2039" i="20"/>
  <c r="R2039" i="20" s="1"/>
  <c r="G2040" i="20"/>
  <c r="R2040" i="20" s="1"/>
  <c r="G2041" i="20"/>
  <c r="R2041" i="20" s="1"/>
  <c r="G2042" i="20"/>
  <c r="R2042" i="20" s="1"/>
  <c r="G2043" i="20"/>
  <c r="R2043" i="20" s="1"/>
  <c r="G2044" i="20"/>
  <c r="R2044" i="20" s="1"/>
  <c r="G2045" i="20"/>
  <c r="R2045" i="20" s="1"/>
  <c r="G2046" i="20"/>
  <c r="R2046" i="20" s="1"/>
  <c r="G2047" i="20"/>
  <c r="R2047" i="20" s="1"/>
  <c r="G2048" i="20"/>
  <c r="R2048" i="20" s="1"/>
  <c r="G2049" i="20"/>
  <c r="R2049" i="20" s="1"/>
  <c r="G2050" i="20"/>
  <c r="R2050" i="20" s="1"/>
  <c r="G2063" i="20"/>
  <c r="R2063" i="20" s="1"/>
  <c r="G2072" i="20"/>
  <c r="R2072" i="20" s="1"/>
  <c r="G2080" i="20"/>
  <c r="R2080" i="20" s="1"/>
  <c r="G2087" i="20"/>
  <c r="R2087" i="20" s="1"/>
  <c r="G2093" i="20"/>
  <c r="R2093" i="20" s="1"/>
  <c r="G2101" i="20"/>
  <c r="R2101" i="20" s="1"/>
  <c r="G2109" i="20"/>
  <c r="R2109" i="20" s="1"/>
  <c r="G2118" i="20"/>
  <c r="R2118" i="20" s="1"/>
  <c r="G2127" i="20"/>
  <c r="R2127" i="20" s="1"/>
  <c r="G2133" i="20"/>
  <c r="R2133" i="20" s="1"/>
  <c r="G2615" i="20"/>
  <c r="R2615" i="20" s="1"/>
  <c r="G2616" i="20"/>
  <c r="R2616" i="20" s="1"/>
  <c r="G2626" i="20"/>
  <c r="R2626" i="20" s="1"/>
  <c r="G2627" i="20"/>
  <c r="R2627" i="20" s="1"/>
  <c r="G2636" i="20"/>
  <c r="R2636" i="20" s="1"/>
  <c r="G2637" i="20"/>
  <c r="R2637" i="20" s="1"/>
  <c r="G2647" i="20"/>
  <c r="R2647" i="20" s="1"/>
  <c r="G2707" i="20"/>
  <c r="R2707" i="20" s="1"/>
  <c r="G2708" i="20"/>
  <c r="R2708" i="20" s="1"/>
  <c r="G2737" i="20"/>
  <c r="R2737" i="20" s="1"/>
  <c r="G2747" i="20"/>
  <c r="R2747" i="20" s="1"/>
  <c r="G2748" i="20"/>
  <c r="R2748" i="20" s="1"/>
  <c r="G2758" i="20"/>
  <c r="R2758" i="20" s="1"/>
  <c r="G2769" i="20"/>
  <c r="R2769" i="20" s="1"/>
  <c r="G2536" i="20"/>
  <c r="R2536" i="20" s="1"/>
  <c r="G2537" i="20"/>
  <c r="R2537" i="20" s="1"/>
  <c r="G2538" i="20"/>
  <c r="R2538" i="20" s="1"/>
  <c r="G2539" i="20"/>
  <c r="R2539" i="20" s="1"/>
  <c r="G2540" i="20"/>
  <c r="R2540" i="20" s="1"/>
  <c r="G2541" i="20"/>
  <c r="R2541" i="20" s="1"/>
  <c r="G2542" i="20"/>
  <c r="R2542" i="20" s="1"/>
  <c r="G2543" i="20"/>
  <c r="R2543" i="20" s="1"/>
  <c r="G2544" i="20"/>
  <c r="R2544" i="20" s="1"/>
  <c r="G2545" i="20"/>
  <c r="R2545" i="20" s="1"/>
  <c r="G2546" i="20"/>
  <c r="R2546" i="20" s="1"/>
  <c r="G2547" i="20"/>
  <c r="R2547" i="20" s="1"/>
  <c r="G2548" i="20"/>
  <c r="R2548" i="20" s="1"/>
  <c r="G2549" i="20"/>
  <c r="R2549" i="20" s="1"/>
  <c r="G2550" i="20"/>
  <c r="R2550" i="20" s="1"/>
  <c r="G2551" i="20"/>
  <c r="R2551" i="20" s="1"/>
  <c r="G2552" i="20"/>
  <c r="R2552" i="20" s="1"/>
  <c r="G2553" i="20"/>
  <c r="R2553" i="20" s="1"/>
  <c r="G2554" i="20"/>
  <c r="R2554" i="20" s="1"/>
  <c r="G2555" i="20"/>
  <c r="R2555" i="20" s="1"/>
  <c r="G2556" i="20"/>
  <c r="R2556" i="20" s="1"/>
  <c r="G2557" i="20"/>
  <c r="R2557" i="20" s="1"/>
  <c r="G2558" i="20"/>
  <c r="R2558" i="20" s="1"/>
  <c r="G2559" i="20"/>
  <c r="R2559" i="20" s="1"/>
  <c r="G2560" i="20"/>
  <c r="R2560" i="20" s="1"/>
  <c r="G2561" i="20"/>
  <c r="R2561" i="20" s="1"/>
  <c r="G2562" i="20"/>
  <c r="R2562" i="20" s="1"/>
  <c r="G2563" i="20"/>
  <c r="R2563" i="20" s="1"/>
  <c r="G2564" i="20"/>
  <c r="R2564" i="20" s="1"/>
  <c r="G2565" i="20"/>
  <c r="R2565" i="20" s="1"/>
  <c r="G2566" i="20"/>
  <c r="R2566" i="20" s="1"/>
  <c r="G2567" i="20"/>
  <c r="R2567" i="20" s="1"/>
  <c r="G2568" i="20"/>
  <c r="R2568" i="20" s="1"/>
  <c r="G2569" i="20"/>
  <c r="R2569" i="20" s="1"/>
  <c r="G2570" i="20"/>
  <c r="R2570" i="20" s="1"/>
  <c r="G2571" i="20"/>
  <c r="R2571" i="20" s="1"/>
  <c r="G2572" i="20"/>
  <c r="R2572" i="20" s="1"/>
  <c r="G2573" i="20"/>
  <c r="R2573" i="20" s="1"/>
  <c r="G2574" i="20"/>
  <c r="R2574" i="20" s="1"/>
  <c r="G2575" i="20"/>
  <c r="R2575" i="20" s="1"/>
  <c r="G2576" i="20"/>
  <c r="R2576" i="20" s="1"/>
  <c r="G2577" i="20"/>
  <c r="R2577" i="20" s="1"/>
  <c r="G2578" i="20"/>
  <c r="R2578" i="20" s="1"/>
  <c r="G2579" i="20"/>
  <c r="R2579" i="20" s="1"/>
  <c r="G2580" i="20"/>
  <c r="R2580" i="20" s="1"/>
  <c r="G2581" i="20"/>
  <c r="R2581" i="20" s="1"/>
  <c r="G2582" i="20"/>
  <c r="R2582" i="20" s="1"/>
  <c r="G2583" i="20"/>
  <c r="R2583" i="20" s="1"/>
  <c r="G2584" i="20"/>
  <c r="R2584" i="20" s="1"/>
  <c r="G2585" i="20"/>
  <c r="R2585" i="20" s="1"/>
  <c r="G2586" i="20"/>
  <c r="R2586" i="20" s="1"/>
  <c r="G2587" i="20"/>
  <c r="R2587" i="20" s="1"/>
  <c r="G2588" i="20"/>
  <c r="R2588" i="20" s="1"/>
  <c r="G2589" i="20"/>
  <c r="R2589" i="20" s="1"/>
  <c r="G2590" i="20"/>
  <c r="R2590" i="20" s="1"/>
  <c r="G2591" i="20"/>
  <c r="R2591" i="20" s="1"/>
  <c r="G2592" i="20"/>
  <c r="R2592" i="20" s="1"/>
  <c r="G2593" i="20"/>
  <c r="R2593" i="20" s="1"/>
  <c r="G2594" i="20"/>
  <c r="R2594" i="20" s="1"/>
  <c r="G2595" i="20"/>
  <c r="R2595" i="20" s="1"/>
  <c r="G2596" i="20"/>
  <c r="R2596" i="20" s="1"/>
  <c r="G2597" i="20"/>
  <c r="R2597" i="20" s="1"/>
  <c r="G2598" i="20"/>
  <c r="R2598" i="20" s="1"/>
  <c r="G2617" i="20"/>
  <c r="R2617" i="20" s="1"/>
  <c r="G2628" i="20"/>
  <c r="R2628" i="20" s="1"/>
  <c r="G2646" i="20"/>
  <c r="R2646" i="20" s="1"/>
  <c r="G2657" i="20"/>
  <c r="R2657" i="20" s="1"/>
  <c r="G2667" i="20"/>
  <c r="R2667" i="20" s="1"/>
  <c r="G2668" i="20"/>
  <c r="R2668" i="20" s="1"/>
  <c r="G2669" i="20"/>
  <c r="R2669" i="20" s="1"/>
  <c r="G2670" i="20"/>
  <c r="R2670" i="20" s="1"/>
  <c r="G2680" i="20"/>
  <c r="R2680" i="20" s="1"/>
  <c r="G2681" i="20"/>
  <c r="R2681" i="20" s="1"/>
  <c r="G2682" i="20"/>
  <c r="R2682" i="20" s="1"/>
  <c r="G2701" i="20"/>
  <c r="R2701" i="20" s="1"/>
  <c r="G2711" i="20"/>
  <c r="R2711" i="20" s="1"/>
  <c r="G2722" i="20"/>
  <c r="R2722" i="20" s="1"/>
  <c r="G2732" i="20"/>
  <c r="R2732" i="20" s="1"/>
  <c r="G2733" i="20"/>
  <c r="R2733" i="20" s="1"/>
  <c r="G2750" i="20"/>
  <c r="R2750" i="20" s="1"/>
  <c r="G2751" i="20"/>
  <c r="R2751" i="20" s="1"/>
  <c r="G2761" i="20"/>
  <c r="R2761" i="20" s="1"/>
  <c r="G2995" i="20"/>
  <c r="R2995" i="20" s="1"/>
  <c r="G2996" i="20"/>
  <c r="R2996" i="20" s="1"/>
  <c r="G2998" i="20"/>
  <c r="R2998" i="20" s="1"/>
  <c r="G1132" i="20"/>
  <c r="R1132" i="20" s="1"/>
  <c r="G1140" i="20"/>
  <c r="R1140" i="20" s="1"/>
  <c r="G1157" i="20"/>
  <c r="R1157" i="20" s="1"/>
  <c r="G1165" i="20"/>
  <c r="R1165" i="20" s="1"/>
  <c r="G1174" i="20"/>
  <c r="R1174" i="20" s="1"/>
  <c r="G1180" i="20"/>
  <c r="R1180" i="20" s="1"/>
  <c r="G1188" i="20"/>
  <c r="R1188" i="20" s="1"/>
  <c r="G1189" i="20"/>
  <c r="R1189" i="20" s="1"/>
  <c r="G1197" i="20"/>
  <c r="R1197" i="20" s="1"/>
  <c r="G1205" i="20"/>
  <c r="R1205" i="20" s="1"/>
  <c r="G1214" i="20"/>
  <c r="R1214" i="20" s="1"/>
  <c r="G1222" i="20"/>
  <c r="R1222" i="20" s="1"/>
  <c r="G1229" i="20"/>
  <c r="R1229" i="20" s="1"/>
  <c r="G1230" i="20"/>
  <c r="R1230" i="20" s="1"/>
  <c r="G1231" i="20"/>
  <c r="R1231" i="20" s="1"/>
  <c r="G1237" i="20"/>
  <c r="R1237" i="20" s="1"/>
  <c r="G1245" i="20"/>
  <c r="R1245" i="20" s="1"/>
  <c r="G1246" i="20"/>
  <c r="R1246" i="20" s="1"/>
  <c r="G1254" i="20"/>
  <c r="R1254" i="20" s="1"/>
  <c r="G1262" i="20"/>
  <c r="R1262" i="20" s="1"/>
  <c r="G1270" i="20"/>
  <c r="R1270" i="20" s="1"/>
  <c r="G1278" i="20"/>
  <c r="R1278" i="20" s="1"/>
  <c r="G1292" i="20"/>
  <c r="R1292" i="20" s="1"/>
  <c r="G1300" i="20"/>
  <c r="R1300" i="20" s="1"/>
  <c r="G1308" i="20"/>
  <c r="R1308" i="20" s="1"/>
  <c r="G1317" i="20"/>
  <c r="R1317" i="20" s="1"/>
  <c r="G1324" i="20"/>
  <c r="R1324" i="20" s="1"/>
  <c r="G1325" i="20"/>
  <c r="R1325" i="20" s="1"/>
  <c r="G1332" i="20"/>
  <c r="R1332" i="20" s="1"/>
  <c r="G1333" i="20"/>
  <c r="R1333" i="20" s="1"/>
  <c r="G1340" i="20"/>
  <c r="R1340" i="20" s="1"/>
  <c r="G1357" i="20"/>
  <c r="R1357" i="20" s="1"/>
  <c r="G1365" i="20"/>
  <c r="R1365" i="20" s="1"/>
  <c r="G1374" i="20"/>
  <c r="R1374" i="20" s="1"/>
  <c r="G1380" i="20"/>
  <c r="R1380" i="20" s="1"/>
  <c r="G1381" i="20"/>
  <c r="R1381" i="20" s="1"/>
  <c r="G1382" i="20"/>
  <c r="R1382" i="20" s="1"/>
  <c r="G1590" i="20"/>
  <c r="R1590" i="20" s="1"/>
  <c r="G1599" i="20"/>
  <c r="R1599" i="20" s="1"/>
  <c r="G1609" i="20"/>
  <c r="R1609" i="20" s="1"/>
  <c r="G1635" i="20"/>
  <c r="R1635" i="20" s="1"/>
  <c r="G1644" i="20"/>
  <c r="R1644" i="20" s="1"/>
  <c r="G1652" i="20"/>
  <c r="R1652" i="20" s="1"/>
  <c r="G1662" i="20"/>
  <c r="R1662" i="20" s="1"/>
  <c r="G1671" i="20"/>
  <c r="R1671" i="20" s="1"/>
  <c r="G1680" i="20"/>
  <c r="R1680" i="20" s="1"/>
  <c r="G1689" i="20"/>
  <c r="R1689" i="20" s="1"/>
  <c r="G1698" i="20"/>
  <c r="R1698" i="20" s="1"/>
  <c r="G1699" i="20"/>
  <c r="R1699" i="20" s="1"/>
  <c r="G1708" i="20"/>
  <c r="R1708" i="20" s="1"/>
  <c r="G1716" i="20"/>
  <c r="R1716" i="20" s="1"/>
  <c r="G1717" i="20"/>
  <c r="R1717" i="20" s="1"/>
  <c r="G1735" i="20"/>
  <c r="R1735" i="20" s="1"/>
  <c r="G1745" i="20"/>
  <c r="R1745" i="20" s="1"/>
  <c r="G1754" i="20"/>
  <c r="R1754" i="20" s="1"/>
  <c r="G1763" i="20"/>
  <c r="R1763" i="20" s="1"/>
  <c r="G1780" i="20"/>
  <c r="R1780" i="20" s="1"/>
  <c r="G1781" i="20"/>
  <c r="R1781" i="20" s="1"/>
  <c r="G1790" i="20"/>
  <c r="R1790" i="20" s="1"/>
  <c r="G1799" i="20"/>
  <c r="R1799" i="20" s="1"/>
  <c r="G1808" i="20"/>
  <c r="R1808" i="20" s="1"/>
  <c r="G1818" i="20"/>
  <c r="R1818" i="20" s="1"/>
  <c r="G2057" i="20"/>
  <c r="R2057" i="20" s="1"/>
  <c r="G2058" i="20"/>
  <c r="R2058" i="20" s="1"/>
  <c r="G2064" i="20"/>
  <c r="R2064" i="20" s="1"/>
  <c r="G2073" i="20"/>
  <c r="R2073" i="20" s="1"/>
  <c r="G2096" i="20"/>
  <c r="R2096" i="20" s="1"/>
  <c r="G2110" i="20"/>
  <c r="R2110" i="20" s="1"/>
  <c r="G2119" i="20"/>
  <c r="R2119" i="20" s="1"/>
  <c r="G2128" i="20"/>
  <c r="R2128" i="20" s="1"/>
  <c r="G2607" i="20"/>
  <c r="R2607" i="20" s="1"/>
  <c r="G2608" i="20"/>
  <c r="R2608" i="20" s="1"/>
  <c r="G2618" i="20"/>
  <c r="R2618" i="20" s="1"/>
  <c r="G2619" i="20"/>
  <c r="R2619" i="20" s="1"/>
  <c r="G2629" i="20"/>
  <c r="R2629" i="20" s="1"/>
  <c r="G2630" i="20"/>
  <c r="R2630" i="20" s="1"/>
  <c r="G2649" i="20"/>
  <c r="R2649" i="20" s="1"/>
  <c r="G2650" i="20"/>
  <c r="R2650" i="20" s="1"/>
  <c r="G2659" i="20"/>
  <c r="R2659" i="20" s="1"/>
  <c r="G2660" i="20"/>
  <c r="R2660" i="20" s="1"/>
  <c r="G2671" i="20"/>
  <c r="R2671" i="20" s="1"/>
  <c r="G2709" i="20"/>
  <c r="R2709" i="20" s="1"/>
  <c r="G2710" i="20"/>
  <c r="R2710" i="20" s="1"/>
  <c r="G2720" i="20"/>
  <c r="R2720" i="20" s="1"/>
  <c r="G2721" i="20"/>
  <c r="R2721" i="20" s="1"/>
  <c r="G2730" i="20"/>
  <c r="R2730" i="20" s="1"/>
  <c r="G2739" i="20"/>
  <c r="R2739" i="20" s="1"/>
  <c r="G2740" i="20"/>
  <c r="R2740" i="20" s="1"/>
  <c r="G2742" i="20"/>
  <c r="R2742" i="20" s="1"/>
  <c r="G2743" i="20"/>
  <c r="R2743" i="20" s="1"/>
  <c r="G2744" i="20"/>
  <c r="R2744" i="20" s="1"/>
  <c r="G2762" i="20"/>
  <c r="R2762" i="20" s="1"/>
  <c r="G2763" i="20"/>
  <c r="R2763" i="20" s="1"/>
  <c r="G2772" i="20"/>
  <c r="R2772" i="20" s="1"/>
  <c r="G2773" i="20"/>
  <c r="R2773" i="20" s="1"/>
  <c r="G2774" i="20"/>
  <c r="R2774" i="20" s="1"/>
  <c r="G2784" i="20"/>
  <c r="R2784" i="20" s="1"/>
  <c r="G230" i="20"/>
  <c r="R230" i="20" s="1"/>
  <c r="G244" i="20"/>
  <c r="R244" i="20" s="1"/>
  <c r="G246" i="20"/>
  <c r="R246" i="20" s="1"/>
  <c r="G249" i="20"/>
  <c r="R249" i="20" s="1"/>
  <c r="G254" i="20"/>
  <c r="R254" i="20" s="1"/>
  <c r="G257" i="20"/>
  <c r="R257" i="20" s="1"/>
  <c r="G260" i="20"/>
  <c r="R260" i="20" s="1"/>
  <c r="G263" i="20"/>
  <c r="R263" i="20" s="1"/>
  <c r="G265" i="20"/>
  <c r="R265" i="20" s="1"/>
  <c r="G268" i="20"/>
  <c r="R268" i="20" s="1"/>
  <c r="G270" i="20"/>
  <c r="R270" i="20" s="1"/>
  <c r="G273" i="20"/>
  <c r="R273" i="20" s="1"/>
  <c r="G281" i="20"/>
  <c r="R281" i="20" s="1"/>
  <c r="G284" i="20"/>
  <c r="R284" i="20" s="1"/>
  <c r="G287" i="20"/>
  <c r="R287" i="20" s="1"/>
  <c r="G289" i="20"/>
  <c r="R289" i="20" s="1"/>
  <c r="G292" i="20"/>
  <c r="R292" i="20" s="1"/>
  <c r="G294" i="20"/>
  <c r="R294" i="20" s="1"/>
  <c r="G297" i="20"/>
  <c r="R297" i="20" s="1"/>
  <c r="G300" i="20"/>
  <c r="R300" i="20" s="1"/>
  <c r="G303" i="20"/>
  <c r="R303" i="20" s="1"/>
  <c r="G305" i="20"/>
  <c r="R305" i="20" s="1"/>
  <c r="G308" i="20"/>
  <c r="R308" i="20" s="1"/>
  <c r="G311" i="20"/>
  <c r="R311" i="20" s="1"/>
  <c r="G314" i="20"/>
  <c r="R314" i="20" s="1"/>
  <c r="G317" i="20"/>
  <c r="R317" i="20" s="1"/>
  <c r="G319" i="20"/>
  <c r="R319" i="20" s="1"/>
  <c r="G322" i="20"/>
  <c r="R322" i="20" s="1"/>
  <c r="G324" i="20"/>
  <c r="R324" i="20" s="1"/>
  <c r="G327" i="20"/>
  <c r="R327" i="20" s="1"/>
  <c r="G329" i="20"/>
  <c r="R329" i="20" s="1"/>
  <c r="G332" i="20"/>
  <c r="R332" i="20" s="1"/>
  <c r="G336" i="20"/>
  <c r="R336" i="20" s="1"/>
  <c r="G338" i="20"/>
  <c r="R338" i="20" s="1"/>
  <c r="G341" i="20"/>
  <c r="R341" i="20" s="1"/>
  <c r="G343" i="20"/>
  <c r="R343" i="20" s="1"/>
  <c r="G346" i="20"/>
  <c r="R346" i="20" s="1"/>
  <c r="G349" i="20"/>
  <c r="R349" i="20" s="1"/>
  <c r="G352" i="20"/>
  <c r="R352" i="20" s="1"/>
  <c r="G357" i="20"/>
  <c r="R357" i="20" s="1"/>
  <c r="G360" i="20"/>
  <c r="R360" i="20" s="1"/>
  <c r="G362" i="20"/>
  <c r="R362" i="20" s="1"/>
  <c r="G366" i="20"/>
  <c r="R366" i="20" s="1"/>
  <c r="G368" i="20"/>
  <c r="R368" i="20" s="1"/>
  <c r="G371" i="20"/>
  <c r="R371" i="20" s="1"/>
  <c r="G373" i="20"/>
  <c r="R373" i="20" s="1"/>
  <c r="G376" i="20"/>
  <c r="R376" i="20" s="1"/>
  <c r="G380" i="20"/>
  <c r="R380" i="20" s="1"/>
  <c r="G382" i="20"/>
  <c r="R382" i="20" s="1"/>
  <c r="G385" i="20"/>
  <c r="R385" i="20" s="1"/>
  <c r="G387" i="20"/>
  <c r="R387" i="20" s="1"/>
  <c r="G390" i="20"/>
  <c r="R390" i="20" s="1"/>
  <c r="G392" i="20"/>
  <c r="R392" i="20" s="1"/>
  <c r="G393" i="20"/>
  <c r="R393" i="20" s="1"/>
  <c r="G396" i="20"/>
  <c r="R396" i="20" s="1"/>
  <c r="G398" i="20"/>
  <c r="R398" i="20" s="1"/>
  <c r="G401" i="20"/>
  <c r="R401" i="20" s="1"/>
  <c r="G404" i="20"/>
  <c r="R404" i="20" s="1"/>
  <c r="G411" i="20"/>
  <c r="R411" i="20" s="1"/>
  <c r="G414" i="20"/>
  <c r="R414" i="20" s="1"/>
  <c r="G416" i="20"/>
  <c r="R416" i="20" s="1"/>
  <c r="G419" i="20"/>
  <c r="R419" i="20" s="1"/>
  <c r="G422" i="20"/>
  <c r="R422" i="20" s="1"/>
  <c r="G425" i="20"/>
  <c r="R425" i="20" s="1"/>
  <c r="G428" i="20"/>
  <c r="R428" i="20" s="1"/>
  <c r="G430" i="20"/>
  <c r="R430" i="20" s="1"/>
  <c r="G434" i="20"/>
  <c r="R434" i="20" s="1"/>
  <c r="G437" i="20"/>
  <c r="R437" i="20" s="1"/>
  <c r="G439" i="20"/>
  <c r="R439" i="20" s="1"/>
  <c r="G441" i="20"/>
  <c r="R441" i="20" s="1"/>
  <c r="G442" i="20"/>
  <c r="R442" i="20" s="1"/>
  <c r="G443" i="20"/>
  <c r="R443" i="20" s="1"/>
  <c r="G445" i="20"/>
  <c r="R445" i="20" s="1"/>
  <c r="G449" i="20"/>
  <c r="R449" i="20" s="1"/>
  <c r="G452" i="20"/>
  <c r="R452" i="20" s="1"/>
  <c r="G457" i="20"/>
  <c r="R457" i="20" s="1"/>
  <c r="G464" i="20"/>
  <c r="R464" i="20" s="1"/>
  <c r="G471" i="20"/>
  <c r="R471" i="20" s="1"/>
  <c r="G472" i="20"/>
  <c r="R472" i="20" s="1"/>
  <c r="G476" i="20"/>
  <c r="R476" i="20" s="1"/>
  <c r="G477" i="20"/>
  <c r="R477" i="20" s="1"/>
  <c r="G478" i="20"/>
  <c r="R478" i="20" s="1"/>
  <c r="G489" i="20"/>
  <c r="R489" i="20" s="1"/>
  <c r="G496" i="20"/>
  <c r="R496" i="20" s="1"/>
  <c r="G497" i="20"/>
  <c r="R497" i="20" s="1"/>
  <c r="G504" i="20"/>
  <c r="R504" i="20" s="1"/>
  <c r="G509" i="20"/>
  <c r="R509" i="20" s="1"/>
  <c r="G633" i="20"/>
  <c r="R633" i="20" s="1"/>
  <c r="G634" i="20"/>
  <c r="R634" i="20" s="1"/>
  <c r="G647" i="20"/>
  <c r="R647" i="20" s="1"/>
  <c r="G705" i="20"/>
  <c r="R705" i="20" s="1"/>
  <c r="G713" i="20"/>
  <c r="R713" i="20" s="1"/>
  <c r="G714" i="20"/>
  <c r="R714" i="20" s="1"/>
  <c r="G720" i="20"/>
  <c r="R720" i="20" s="1"/>
  <c r="G721" i="20"/>
  <c r="R721" i="20" s="1"/>
  <c r="G736" i="20"/>
  <c r="R736" i="20" s="1"/>
  <c r="G737" i="20"/>
  <c r="R737" i="20" s="1"/>
  <c r="G750" i="20"/>
  <c r="R750" i="20" s="1"/>
  <c r="G751" i="20"/>
  <c r="R751" i="20" s="1"/>
  <c r="G758" i="20"/>
  <c r="R758" i="20" s="1"/>
  <c r="G780" i="20"/>
  <c r="R780" i="20" s="1"/>
  <c r="G781" i="20"/>
  <c r="R781" i="20" s="1"/>
  <c r="G793" i="20"/>
  <c r="R793" i="20" s="1"/>
  <c r="G801" i="20"/>
  <c r="R801" i="20" s="1"/>
  <c r="G810" i="20"/>
  <c r="R810" i="20" s="1"/>
  <c r="G811" i="20"/>
  <c r="R811" i="20" s="1"/>
  <c r="G817" i="20"/>
  <c r="R817" i="20" s="1"/>
  <c r="G818" i="20"/>
  <c r="R818" i="20" s="1"/>
  <c r="G846" i="20"/>
  <c r="R846" i="20" s="1"/>
  <c r="G847" i="20"/>
  <c r="R847" i="20" s="1"/>
  <c r="G854" i="20"/>
  <c r="R854" i="20" s="1"/>
  <c r="G860" i="20"/>
  <c r="R860" i="20" s="1"/>
  <c r="G861" i="20"/>
  <c r="R861" i="20" s="1"/>
  <c r="G883" i="20"/>
  <c r="R883" i="20" s="1"/>
  <c r="G884" i="20"/>
  <c r="R884" i="20" s="1"/>
  <c r="G891" i="20"/>
  <c r="R891" i="20" s="1"/>
  <c r="G898" i="20"/>
  <c r="R898" i="20" s="1"/>
  <c r="G899" i="20"/>
  <c r="R899" i="20" s="1"/>
  <c r="G907" i="20"/>
  <c r="R907" i="20" s="1"/>
  <c r="G919" i="20"/>
  <c r="R919" i="20" s="1"/>
  <c r="G920" i="20"/>
  <c r="R920" i="20" s="1"/>
  <c r="G929" i="20"/>
  <c r="R929" i="20" s="1"/>
  <c r="G943" i="20"/>
  <c r="R943" i="20" s="1"/>
  <c r="G944" i="20"/>
  <c r="R944" i="20" s="1"/>
  <c r="G949" i="20"/>
  <c r="R949" i="20" s="1"/>
  <c r="G950" i="20"/>
  <c r="R950" i="20" s="1"/>
  <c r="G951" i="20"/>
  <c r="R951" i="20" s="1"/>
  <c r="G952" i="20"/>
  <c r="R952" i="20" s="1"/>
  <c r="G953" i="20"/>
  <c r="R953" i="20" s="1"/>
  <c r="G1125" i="20"/>
  <c r="R1125" i="20" s="1"/>
  <c r="G1151" i="20"/>
  <c r="R1151" i="20" s="1"/>
  <c r="G1190" i="20"/>
  <c r="R1190" i="20" s="1"/>
  <c r="G1200" i="20"/>
  <c r="R1200" i="20" s="1"/>
  <c r="G1210" i="20"/>
  <c r="R1210" i="20" s="1"/>
  <c r="G1211" i="20"/>
  <c r="R1211" i="20" s="1"/>
  <c r="G1212" i="20"/>
  <c r="R1212" i="20" s="1"/>
  <c r="G1221" i="20"/>
  <c r="R1221" i="20" s="1"/>
  <c r="G1238" i="20"/>
  <c r="R1238" i="20" s="1"/>
  <c r="G1239" i="20"/>
  <c r="R1239" i="20" s="1"/>
  <c r="G1276" i="20"/>
  <c r="R1276" i="20" s="1"/>
  <c r="G1277" i="20"/>
  <c r="R1277" i="20" s="1"/>
  <c r="G1285" i="20"/>
  <c r="R1285" i="20" s="1"/>
  <c r="G1286" i="20"/>
  <c r="R1286" i="20" s="1"/>
  <c r="G1303" i="20"/>
  <c r="R1303" i="20" s="1"/>
  <c r="G1312" i="20"/>
  <c r="R1312" i="20" s="1"/>
  <c r="G1313" i="20"/>
  <c r="R1313" i="20" s="1"/>
  <c r="G1314" i="20"/>
  <c r="R1314" i="20" s="1"/>
  <c r="G1315" i="20"/>
  <c r="R1315" i="20" s="1"/>
  <c r="G1316" i="20"/>
  <c r="R1316" i="20" s="1"/>
  <c r="G1334" i="20"/>
  <c r="R1334" i="20" s="1"/>
  <c r="G1342" i="20"/>
  <c r="R1342" i="20" s="1"/>
  <c r="G1353" i="20"/>
  <c r="R1353" i="20" s="1"/>
  <c r="G1362" i="20"/>
  <c r="R1362" i="20" s="1"/>
  <c r="G1372" i="20"/>
  <c r="R1372" i="20" s="1"/>
  <c r="G1373" i="20"/>
  <c r="R1373" i="20" s="1"/>
  <c r="G1604" i="20"/>
  <c r="R1604" i="20" s="1"/>
  <c r="G1625" i="20"/>
  <c r="R1625" i="20" s="1"/>
  <c r="G1626" i="20"/>
  <c r="R1626" i="20" s="1"/>
  <c r="G1649" i="20"/>
  <c r="R1649" i="20" s="1"/>
  <c r="G1670" i="20"/>
  <c r="R1670" i="20" s="1"/>
  <c r="G1681" i="20"/>
  <c r="R1681" i="20" s="1"/>
  <c r="G1693" i="20"/>
  <c r="R1693" i="20" s="1"/>
  <c r="G1694" i="20"/>
  <c r="R1694" i="20" s="1"/>
  <c r="G1703" i="20"/>
  <c r="R1703" i="20" s="1"/>
  <c r="G1715" i="20"/>
  <c r="R1715" i="20" s="1"/>
  <c r="G1725" i="20"/>
  <c r="R1725" i="20" s="1"/>
  <c r="G1726" i="20"/>
  <c r="R1726" i="20" s="1"/>
  <c r="G1727" i="20"/>
  <c r="R1727" i="20" s="1"/>
  <c r="G1748" i="20"/>
  <c r="R1748" i="20" s="1"/>
  <c r="G1771" i="20"/>
  <c r="R1771" i="20" s="1"/>
  <c r="G1772" i="20"/>
  <c r="R1772" i="20" s="1"/>
  <c r="G1773" i="20"/>
  <c r="R1773" i="20" s="1"/>
  <c r="G1794" i="20"/>
  <c r="R1794" i="20" s="1"/>
  <c r="G1805" i="20"/>
  <c r="R1805" i="20" s="1"/>
  <c r="G1806" i="20"/>
  <c r="R1806" i="20" s="1"/>
  <c r="G1807" i="20"/>
  <c r="R1807" i="20" s="1"/>
  <c r="G2077" i="20"/>
  <c r="R2077" i="20" s="1"/>
  <c r="G2085" i="20"/>
  <c r="R2085" i="20" s="1"/>
  <c r="G2086" i="20"/>
  <c r="R2086" i="20" s="1"/>
  <c r="G2095" i="20"/>
  <c r="R2095" i="20" s="1"/>
  <c r="G2104" i="20"/>
  <c r="R2104" i="20" s="1"/>
  <c r="G2105" i="20"/>
  <c r="R2105" i="20" s="1"/>
  <c r="G2123" i="20"/>
  <c r="R2123" i="20" s="1"/>
  <c r="G2134" i="20"/>
  <c r="R2134" i="20" s="1"/>
  <c r="G2135" i="20"/>
  <c r="R2135" i="20" s="1"/>
  <c r="G2612" i="20"/>
  <c r="R2612" i="20" s="1"/>
  <c r="G2625" i="20"/>
  <c r="R2625" i="20" s="1"/>
  <c r="G2639" i="20"/>
  <c r="R2639" i="20" s="1"/>
  <c r="G2651" i="20"/>
  <c r="R2651" i="20" s="1"/>
  <c r="G2652" i="20"/>
  <c r="R2652" i="20" s="1"/>
  <c r="G2688" i="20"/>
  <c r="R2688" i="20" s="1"/>
  <c r="G2689" i="20"/>
  <c r="R2689" i="20" s="1"/>
  <c r="G2690" i="20"/>
  <c r="R2690" i="20" s="1"/>
  <c r="G2691" i="20"/>
  <c r="R2691" i="20" s="1"/>
  <c r="G2702" i="20"/>
  <c r="R2702" i="20" s="1"/>
  <c r="G2703" i="20"/>
  <c r="R2703" i="20" s="1"/>
  <c r="G2752" i="20"/>
  <c r="R2752" i="20" s="1"/>
  <c r="G2753" i="20"/>
  <c r="R2753" i="20" s="1"/>
  <c r="G2764" i="20"/>
  <c r="R2764" i="20" s="1"/>
  <c r="G229" i="20"/>
  <c r="R229" i="20" s="1"/>
  <c r="G231" i="20"/>
  <c r="R231" i="20" s="1"/>
  <c r="G233" i="20"/>
  <c r="R233" i="20" s="1"/>
  <c r="G234" i="20"/>
  <c r="R234" i="20" s="1"/>
  <c r="G235" i="20"/>
  <c r="R235" i="20" s="1"/>
  <c r="G236" i="20"/>
  <c r="R236" i="20" s="1"/>
  <c r="G238" i="20"/>
  <c r="R238" i="20" s="1"/>
  <c r="G239" i="20"/>
  <c r="R239" i="20" s="1"/>
  <c r="G240" i="20"/>
  <c r="R240" i="20" s="1"/>
  <c r="G241" i="20"/>
  <c r="R241" i="20" s="1"/>
  <c r="G243" i="20"/>
  <c r="R243" i="20" s="1"/>
  <c r="G245" i="20"/>
  <c r="R245" i="20" s="1"/>
  <c r="G248" i="20"/>
  <c r="R248" i="20" s="1"/>
  <c r="G250" i="20"/>
  <c r="R250" i="20" s="1"/>
  <c r="G253" i="20"/>
  <c r="R253" i="20" s="1"/>
  <c r="G255" i="20"/>
  <c r="R255" i="20" s="1"/>
  <c r="G258" i="20"/>
  <c r="R258" i="20" s="1"/>
  <c r="G259" i="20"/>
  <c r="R259" i="20" s="1"/>
  <c r="G262" i="20"/>
  <c r="R262" i="20" s="1"/>
  <c r="G264" i="20"/>
  <c r="R264" i="20" s="1"/>
  <c r="G269" i="20"/>
  <c r="R269" i="20" s="1"/>
  <c r="G271" i="20"/>
  <c r="R271" i="20" s="1"/>
  <c r="G274" i="20"/>
  <c r="R274" i="20" s="1"/>
  <c r="G275" i="20"/>
  <c r="R275" i="20" s="1"/>
  <c r="G276" i="20"/>
  <c r="R276" i="20" s="1"/>
  <c r="G278" i="20"/>
  <c r="R278" i="20" s="1"/>
  <c r="G279" i="20"/>
  <c r="R279" i="20" s="1"/>
  <c r="G280" i="20"/>
  <c r="R280" i="20" s="1"/>
  <c r="G283" i="20"/>
  <c r="R283" i="20" s="1"/>
  <c r="G285" i="20"/>
  <c r="R285" i="20" s="1"/>
  <c r="G288" i="20"/>
  <c r="R288" i="20" s="1"/>
  <c r="G290" i="20"/>
  <c r="R290" i="20" s="1"/>
  <c r="G293" i="20"/>
  <c r="R293" i="20" s="1"/>
  <c r="G295" i="20"/>
  <c r="R295" i="20" s="1"/>
  <c r="G298" i="20"/>
  <c r="R298" i="20" s="1"/>
  <c r="G299" i="20"/>
  <c r="R299" i="20" s="1"/>
  <c r="G302" i="20"/>
  <c r="R302" i="20" s="1"/>
  <c r="G304" i="20"/>
  <c r="R304" i="20" s="1"/>
  <c r="G307" i="20"/>
  <c r="R307" i="20" s="1"/>
  <c r="G309" i="20"/>
  <c r="R309" i="20" s="1"/>
  <c r="G312" i="20"/>
  <c r="R312" i="20" s="1"/>
  <c r="G313" i="20"/>
  <c r="R313" i="20" s="1"/>
  <c r="G316" i="20"/>
  <c r="R316" i="20" s="1"/>
  <c r="G318" i="20"/>
  <c r="R318" i="20" s="1"/>
  <c r="G321" i="20"/>
  <c r="R321" i="20" s="1"/>
  <c r="G323" i="20"/>
  <c r="R323" i="20" s="1"/>
  <c r="G325" i="20"/>
  <c r="R325" i="20" s="1"/>
  <c r="G326" i="20"/>
  <c r="R326" i="20" s="1"/>
  <c r="G328" i="20"/>
  <c r="R328" i="20" s="1"/>
  <c r="G330" i="20"/>
  <c r="R330" i="20" s="1"/>
  <c r="G331" i="20"/>
  <c r="R331" i="20" s="1"/>
  <c r="G333" i="20"/>
  <c r="R333" i="20" s="1"/>
  <c r="G334" i="20"/>
  <c r="R334" i="20" s="1"/>
  <c r="G335" i="20"/>
  <c r="R335" i="20" s="1"/>
  <c r="G337" i="20"/>
  <c r="R337" i="20" s="1"/>
  <c r="G339" i="20"/>
  <c r="R339" i="20" s="1"/>
  <c r="G340" i="20"/>
  <c r="R340" i="20" s="1"/>
  <c r="G342" i="20"/>
  <c r="R342" i="20" s="1"/>
  <c r="G344" i="20"/>
  <c r="R344" i="20" s="1"/>
  <c r="G347" i="20"/>
  <c r="R347" i="20" s="1"/>
  <c r="G348" i="20"/>
  <c r="R348" i="20" s="1"/>
  <c r="G351" i="20"/>
  <c r="R351" i="20" s="1"/>
  <c r="G353" i="20"/>
  <c r="R353" i="20" s="1"/>
  <c r="G356" i="20"/>
  <c r="R356" i="20" s="1"/>
  <c r="G358" i="20"/>
  <c r="R358" i="20" s="1"/>
  <c r="G361" i="20"/>
  <c r="R361" i="20" s="1"/>
  <c r="G363" i="20"/>
  <c r="R363" i="20" s="1"/>
  <c r="G365" i="20"/>
  <c r="R365" i="20" s="1"/>
  <c r="G367" i="20"/>
  <c r="R367" i="20" s="1"/>
  <c r="G370" i="20"/>
  <c r="R370" i="20" s="1"/>
  <c r="G372" i="20"/>
  <c r="R372" i="20" s="1"/>
  <c r="G375" i="20"/>
  <c r="R375" i="20" s="1"/>
  <c r="G377" i="20"/>
  <c r="R377" i="20" s="1"/>
  <c r="G381" i="20"/>
  <c r="R381" i="20" s="1"/>
  <c r="G383" i="20"/>
  <c r="R383" i="20" s="1"/>
  <c r="G386" i="20"/>
  <c r="R386" i="20" s="1"/>
  <c r="G388" i="20"/>
  <c r="R388" i="20" s="1"/>
  <c r="G391" i="20"/>
  <c r="R391" i="20" s="1"/>
  <c r="G395" i="20"/>
  <c r="R395" i="20" s="1"/>
  <c r="G397" i="20"/>
  <c r="R397" i="20" s="1"/>
  <c r="G400" i="20"/>
  <c r="R400" i="20" s="1"/>
  <c r="G405" i="20"/>
  <c r="R405" i="20" s="1"/>
  <c r="G407" i="20"/>
  <c r="R407" i="20" s="1"/>
  <c r="G408" i="20"/>
  <c r="R408" i="20" s="1"/>
  <c r="G410" i="20"/>
  <c r="R410" i="20" s="1"/>
  <c r="G413" i="20"/>
  <c r="R413" i="20" s="1"/>
  <c r="G415" i="20"/>
  <c r="R415" i="20" s="1"/>
  <c r="G418" i="20"/>
  <c r="R418" i="20" s="1"/>
  <c r="G421" i="20"/>
  <c r="R421" i="20" s="1"/>
  <c r="G423" i="20"/>
  <c r="R423" i="20" s="1"/>
  <c r="G426" i="20"/>
  <c r="R426" i="20" s="1"/>
  <c r="G429" i="20"/>
  <c r="R429" i="20" s="1"/>
  <c r="G433" i="20"/>
  <c r="R433" i="20" s="1"/>
  <c r="G436" i="20"/>
  <c r="R436" i="20" s="1"/>
  <c r="G438" i="20"/>
  <c r="R438" i="20" s="1"/>
  <c r="G440" i="20"/>
  <c r="R440" i="20" s="1"/>
  <c r="G447" i="20"/>
  <c r="R447" i="20" s="1"/>
  <c r="G448" i="20"/>
  <c r="R448" i="20" s="1"/>
  <c r="G453" i="20"/>
  <c r="R453" i="20" s="1"/>
  <c r="G483" i="20"/>
  <c r="R483" i="20" s="1"/>
  <c r="G484" i="20"/>
  <c r="R484" i="20" s="1"/>
  <c r="G501" i="20"/>
  <c r="R501" i="20" s="1"/>
  <c r="G508" i="20"/>
  <c r="R508" i="20" s="1"/>
  <c r="G632" i="20"/>
  <c r="R632" i="20" s="1"/>
  <c r="G640" i="20"/>
  <c r="R640" i="20" s="1"/>
  <c r="G641" i="20"/>
  <c r="R641" i="20" s="1"/>
  <c r="G699" i="20"/>
  <c r="R699" i="20" s="1"/>
  <c r="G700" i="20"/>
  <c r="R700" i="20" s="1"/>
  <c r="G707" i="20"/>
  <c r="R707" i="20" s="1"/>
  <c r="G715" i="20"/>
  <c r="R715" i="20" s="1"/>
  <c r="G727" i="20"/>
  <c r="R727" i="20" s="1"/>
  <c r="G728" i="20"/>
  <c r="R728" i="20" s="1"/>
  <c r="G743" i="20"/>
  <c r="R743" i="20" s="1"/>
  <c r="G744" i="20"/>
  <c r="R744" i="20" s="1"/>
  <c r="G745" i="20"/>
  <c r="R745" i="20" s="1"/>
  <c r="G757" i="20"/>
  <c r="R757" i="20" s="1"/>
  <c r="G765" i="20"/>
  <c r="R765" i="20" s="1"/>
  <c r="G773" i="20"/>
  <c r="R773" i="20" s="1"/>
  <c r="G774" i="20"/>
  <c r="R774" i="20" s="1"/>
  <c r="G787" i="20"/>
  <c r="R787" i="20" s="1"/>
  <c r="G788" i="20"/>
  <c r="R788" i="20" s="1"/>
  <c r="G794" i="20"/>
  <c r="R794" i="20" s="1"/>
  <c r="G795" i="20"/>
  <c r="R795" i="20" s="1"/>
  <c r="G796" i="20"/>
  <c r="R796" i="20" s="1"/>
  <c r="G802" i="20"/>
  <c r="R802" i="20" s="1"/>
  <c r="G803" i="20"/>
  <c r="R803" i="20" s="1"/>
  <c r="G831" i="20"/>
  <c r="R831" i="20" s="1"/>
  <c r="G839" i="20"/>
  <c r="R839" i="20" s="1"/>
  <c r="G853" i="20"/>
  <c r="R853" i="20" s="1"/>
  <c r="G867" i="20"/>
  <c r="R867" i="20" s="1"/>
  <c r="G876" i="20"/>
  <c r="R876" i="20" s="1"/>
  <c r="G877" i="20"/>
  <c r="R877" i="20" s="1"/>
  <c r="G889" i="20"/>
  <c r="R889" i="20" s="1"/>
  <c r="G890" i="20"/>
  <c r="R890" i="20" s="1"/>
  <c r="G897" i="20"/>
  <c r="R897" i="20" s="1"/>
  <c r="G906" i="20"/>
  <c r="R906" i="20" s="1"/>
  <c r="G913" i="20"/>
  <c r="R913" i="20" s="1"/>
  <c r="G914" i="20"/>
  <c r="R914" i="20" s="1"/>
  <c r="G928" i="20"/>
  <c r="R928" i="20" s="1"/>
  <c r="G936" i="20"/>
  <c r="R936" i="20" s="1"/>
  <c r="G937" i="20"/>
  <c r="R937" i="20" s="1"/>
  <c r="G1123" i="20"/>
  <c r="R1123" i="20" s="1"/>
  <c r="G1124" i="20"/>
  <c r="R1124" i="20" s="1"/>
  <c r="G1133" i="20"/>
  <c r="R1133" i="20" s="1"/>
  <c r="G1134" i="20"/>
  <c r="R1134" i="20" s="1"/>
  <c r="G1141" i="20"/>
  <c r="R1141" i="20" s="1"/>
  <c r="G1142" i="20"/>
  <c r="R1142" i="20" s="1"/>
  <c r="G1171" i="20"/>
  <c r="R1171" i="20" s="1"/>
  <c r="G1172" i="20"/>
  <c r="R1172" i="20" s="1"/>
  <c r="G1181" i="20"/>
  <c r="R1181" i="20" s="1"/>
  <c r="G1182" i="20"/>
  <c r="R1182" i="20" s="1"/>
  <c r="G1191" i="20"/>
  <c r="R1191" i="20" s="1"/>
  <c r="G1220" i="20"/>
  <c r="R1220" i="20" s="1"/>
  <c r="G1247" i="20"/>
  <c r="R1247" i="20" s="1"/>
  <c r="G1248" i="20"/>
  <c r="R1248" i="20" s="1"/>
  <c r="G1256" i="20"/>
  <c r="R1256" i="20" s="1"/>
  <c r="G1267" i="20"/>
  <c r="R1267" i="20" s="1"/>
  <c r="G1284" i="20"/>
  <c r="R1284" i="20" s="1"/>
  <c r="G1293" i="20"/>
  <c r="R1293" i="20" s="1"/>
  <c r="G1294" i="20"/>
  <c r="R1294" i="20" s="1"/>
  <c r="G1323" i="20"/>
  <c r="R1323" i="20" s="1"/>
  <c r="G1341" i="20"/>
  <c r="R1341" i="20" s="1"/>
  <c r="G1361" i="20"/>
  <c r="R1361" i="20" s="1"/>
  <c r="G1369" i="20"/>
  <c r="R1369" i="20" s="1"/>
  <c r="G1370" i="20"/>
  <c r="R1370" i="20" s="1"/>
  <c r="G1371" i="20"/>
  <c r="R1371" i="20" s="1"/>
  <c r="G1594" i="20"/>
  <c r="R1594" i="20" s="1"/>
  <c r="G1595" i="20"/>
  <c r="R1595" i="20" s="1"/>
  <c r="G1605" i="20"/>
  <c r="R1605" i="20" s="1"/>
  <c r="G1616" i="20"/>
  <c r="R1616" i="20" s="1"/>
  <c r="G1617" i="20"/>
  <c r="R1617" i="20" s="1"/>
  <c r="G1620" i="20"/>
  <c r="R1620" i="20" s="1"/>
  <c r="G1631" i="20"/>
  <c r="R1631" i="20" s="1"/>
  <c r="G1643" i="20"/>
  <c r="R1643" i="20" s="1"/>
  <c r="G1663" i="20"/>
  <c r="R1663" i="20" s="1"/>
  <c r="G1664" i="20"/>
  <c r="R1664" i="20" s="1"/>
  <c r="G1676" i="20"/>
  <c r="R1676" i="20" s="1"/>
  <c r="G1685" i="20"/>
  <c r="R1685" i="20" s="1"/>
  <c r="G1686" i="20"/>
  <c r="R1686" i="20" s="1"/>
  <c r="G1707" i="20"/>
  <c r="R1707" i="20" s="1"/>
  <c r="G1718" i="20"/>
  <c r="R1718" i="20" s="1"/>
  <c r="G1740" i="20"/>
  <c r="R1740" i="20" s="1"/>
  <c r="G1749" i="20"/>
  <c r="R1749" i="20" s="1"/>
  <c r="G1770" i="20"/>
  <c r="R1770" i="20" s="1"/>
  <c r="G1802" i="20"/>
  <c r="R1802" i="20" s="1"/>
  <c r="G2055" i="20"/>
  <c r="R2055" i="20" s="1"/>
  <c r="G2056" i="20"/>
  <c r="R2056" i="20" s="1"/>
  <c r="G2066" i="20"/>
  <c r="R2066" i="20" s="1"/>
  <c r="G2068" i="20"/>
  <c r="R2068" i="20" s="1"/>
  <c r="G2069" i="20"/>
  <c r="R2069" i="20" s="1"/>
  <c r="G2078" i="20"/>
  <c r="R2078" i="20" s="1"/>
  <c r="G2094" i="20"/>
  <c r="R2094" i="20" s="1"/>
  <c r="G2103" i="20"/>
  <c r="R2103" i="20" s="1"/>
  <c r="G2114" i="20"/>
  <c r="R2114" i="20" s="1"/>
  <c r="G2115" i="20"/>
  <c r="R2115" i="20" s="1"/>
  <c r="G2116" i="20"/>
  <c r="R2116" i="20" s="1"/>
  <c r="G2601" i="20"/>
  <c r="R2601" i="20" s="1"/>
  <c r="G2602" i="20"/>
  <c r="R2602" i="20" s="1"/>
  <c r="G2613" i="20"/>
  <c r="R2613" i="20" s="1"/>
  <c r="G2614" i="20"/>
  <c r="R2614" i="20" s="1"/>
  <c r="G2638" i="20"/>
  <c r="R2638" i="20" s="1"/>
  <c r="G2640" i="20"/>
  <c r="R2640" i="20" s="1"/>
  <c r="G2641" i="20"/>
  <c r="R2641" i="20" s="1"/>
  <c r="G2662" i="20"/>
  <c r="R2662" i="20" s="1"/>
  <c r="G2663" i="20"/>
  <c r="R2663" i="20" s="1"/>
  <c r="G2664" i="20"/>
  <c r="R2664" i="20" s="1"/>
  <c r="G2675" i="20"/>
  <c r="R2675" i="20" s="1"/>
  <c r="G2676" i="20"/>
  <c r="R2676" i="20" s="1"/>
  <c r="G2677" i="20"/>
  <c r="R2677" i="20" s="1"/>
  <c r="G2678" i="20"/>
  <c r="R2678" i="20" s="1"/>
  <c r="G2679" i="20"/>
  <c r="R2679" i="20" s="1"/>
  <c r="G2692" i="20"/>
  <c r="R2692" i="20" s="1"/>
  <c r="G2714" i="20"/>
  <c r="R2714" i="20" s="1"/>
  <c r="G2715" i="20"/>
  <c r="R2715" i="20" s="1"/>
  <c r="G2741" i="20"/>
  <c r="R2741" i="20" s="1"/>
  <c r="G2754" i="20"/>
  <c r="R2754" i="20" s="1"/>
  <c r="G2755" i="20"/>
  <c r="R2755" i="20" s="1"/>
  <c r="G446" i="20"/>
  <c r="R446" i="20" s="1"/>
  <c r="G451" i="20"/>
  <c r="R451" i="20" s="1"/>
  <c r="G456" i="20"/>
  <c r="R456" i="20" s="1"/>
  <c r="G461" i="20"/>
  <c r="R461" i="20" s="1"/>
  <c r="G465" i="20"/>
  <c r="R465" i="20" s="1"/>
  <c r="G466" i="20"/>
  <c r="R466" i="20" s="1"/>
  <c r="G475" i="20"/>
  <c r="R475" i="20" s="1"/>
  <c r="G480" i="20"/>
  <c r="R480" i="20" s="1"/>
  <c r="G486" i="20"/>
  <c r="R486" i="20" s="1"/>
  <c r="G490" i="20"/>
  <c r="R490" i="20" s="1"/>
  <c r="G491" i="20"/>
  <c r="R491" i="20" s="1"/>
  <c r="G494" i="20"/>
  <c r="R494" i="20" s="1"/>
  <c r="G500" i="20"/>
  <c r="R500" i="20" s="1"/>
  <c r="G505" i="20"/>
  <c r="R505" i="20" s="1"/>
  <c r="G510" i="20"/>
  <c r="R510" i="20" s="1"/>
  <c r="G628" i="20"/>
  <c r="R628" i="20" s="1"/>
  <c r="G638" i="20"/>
  <c r="R638" i="20" s="1"/>
  <c r="G645" i="20"/>
  <c r="R645" i="20" s="1"/>
  <c r="G651" i="20"/>
  <c r="R651" i="20" s="1"/>
  <c r="G697" i="20"/>
  <c r="R697" i="20" s="1"/>
  <c r="G698" i="20"/>
  <c r="R698" i="20" s="1"/>
  <c r="G704" i="20"/>
  <c r="R704" i="20" s="1"/>
  <c r="G710" i="20"/>
  <c r="R710" i="20" s="1"/>
  <c r="G716" i="20"/>
  <c r="R716" i="20" s="1"/>
  <c r="G717" i="20"/>
  <c r="R717" i="20" s="1"/>
  <c r="G723" i="20"/>
  <c r="R723" i="20" s="1"/>
  <c r="G729" i="20"/>
  <c r="R729" i="20" s="1"/>
  <c r="G734" i="20"/>
  <c r="R734" i="20" s="1"/>
  <c r="G740" i="20"/>
  <c r="R740" i="20" s="1"/>
  <c r="G753" i="20"/>
  <c r="R753" i="20" s="1"/>
  <c r="G754" i="20"/>
  <c r="R754" i="20" s="1"/>
  <c r="G760" i="20"/>
  <c r="R760" i="20" s="1"/>
  <c r="G766" i="20"/>
  <c r="R766" i="20" s="1"/>
  <c r="G767" i="20"/>
  <c r="R767" i="20" s="1"/>
  <c r="G771" i="20"/>
  <c r="R771" i="20" s="1"/>
  <c r="G777" i="20"/>
  <c r="R777" i="20" s="1"/>
  <c r="G778" i="20"/>
  <c r="R778" i="20" s="1"/>
  <c r="G784" i="20"/>
  <c r="R784" i="20" s="1"/>
  <c r="G790" i="20"/>
  <c r="R790" i="20" s="1"/>
  <c r="G791" i="20"/>
  <c r="R791" i="20" s="1"/>
  <c r="G792" i="20"/>
  <c r="R792" i="20" s="1"/>
  <c r="G798" i="20"/>
  <c r="R798" i="20" s="1"/>
  <c r="G804" i="20"/>
  <c r="R804" i="20" s="1"/>
  <c r="G809" i="20"/>
  <c r="R809" i="20" s="1"/>
  <c r="G815" i="20"/>
  <c r="R815" i="20" s="1"/>
  <c r="G821" i="20"/>
  <c r="R821" i="20" s="1"/>
  <c r="G822" i="20"/>
  <c r="R822" i="20" s="1"/>
  <c r="G828" i="20"/>
  <c r="R828" i="20" s="1"/>
  <c r="G834" i="20"/>
  <c r="R834" i="20" s="1"/>
  <c r="G840" i="20"/>
  <c r="R840" i="20" s="1"/>
  <c r="G841" i="20"/>
  <c r="R841" i="20" s="1"/>
  <c r="G845" i="20"/>
  <c r="R845" i="20" s="1"/>
  <c r="G852" i="20"/>
  <c r="R852" i="20" s="1"/>
  <c r="G858" i="20"/>
  <c r="R858" i="20" s="1"/>
  <c r="G864" i="20"/>
  <c r="R864" i="20" s="1"/>
  <c r="G871" i="20"/>
  <c r="R871" i="20" s="1"/>
  <c r="G875" i="20"/>
  <c r="R875" i="20" s="1"/>
  <c r="G881" i="20"/>
  <c r="R881" i="20" s="1"/>
  <c r="G888" i="20"/>
  <c r="R888" i="20" s="1"/>
  <c r="G894" i="20"/>
  <c r="R894" i="20" s="1"/>
  <c r="G905" i="20"/>
  <c r="R905" i="20" s="1"/>
  <c r="G911" i="20"/>
  <c r="R911" i="20" s="1"/>
  <c r="G917" i="20"/>
  <c r="R917" i="20" s="1"/>
  <c r="G918" i="20"/>
  <c r="R918" i="20" s="1"/>
  <c r="G924" i="20"/>
  <c r="R924" i="20" s="1"/>
  <c r="G930" i="20"/>
  <c r="R930" i="20" s="1"/>
  <c r="G935" i="20"/>
  <c r="R935" i="20" s="1"/>
  <c r="G941" i="20"/>
  <c r="R941" i="20" s="1"/>
  <c r="G954" i="20"/>
  <c r="R954" i="20" s="1"/>
  <c r="G1130" i="20"/>
  <c r="R1130" i="20" s="1"/>
  <c r="G1139" i="20"/>
  <c r="R1139" i="20" s="1"/>
  <c r="G1147" i="20"/>
  <c r="R1147" i="20" s="1"/>
  <c r="G1155" i="20"/>
  <c r="R1155" i="20" s="1"/>
  <c r="G1163" i="20"/>
  <c r="R1163" i="20" s="1"/>
  <c r="G1164" i="20"/>
  <c r="R1164" i="20" s="1"/>
  <c r="G1170" i="20"/>
  <c r="R1170" i="20" s="1"/>
  <c r="G1179" i="20"/>
  <c r="R1179" i="20" s="1"/>
  <c r="G1194" i="20"/>
  <c r="R1194" i="20" s="1"/>
  <c r="G1202" i="20"/>
  <c r="R1202" i="20" s="1"/>
  <c r="G1208" i="20"/>
  <c r="R1208" i="20" s="1"/>
  <c r="G1216" i="20"/>
  <c r="R1216" i="20" s="1"/>
  <c r="G1217" i="20"/>
  <c r="R1217" i="20" s="1"/>
  <c r="G1225" i="20"/>
  <c r="R1225" i="20" s="1"/>
  <c r="G1233" i="20"/>
  <c r="R1233" i="20" s="1"/>
  <c r="G1242" i="20"/>
  <c r="R1242" i="20" s="1"/>
  <c r="G1252" i="20"/>
  <c r="R1252" i="20" s="1"/>
  <c r="G1288" i="20"/>
  <c r="R1288" i="20" s="1"/>
  <c r="G1289" i="20"/>
  <c r="R1289" i="20" s="1"/>
  <c r="G1297" i="20"/>
  <c r="R1297" i="20" s="1"/>
  <c r="G1310" i="20"/>
  <c r="R1310" i="20" s="1"/>
  <c r="G1318" i="20"/>
  <c r="R1318" i="20" s="1"/>
  <c r="G1327" i="20"/>
  <c r="R1327" i="20" s="1"/>
  <c r="G1335" i="20"/>
  <c r="R1335" i="20" s="1"/>
  <c r="G1343" i="20"/>
  <c r="R1343" i="20" s="1"/>
  <c r="G1344" i="20"/>
  <c r="R1344" i="20" s="1"/>
  <c r="G1350" i="20"/>
  <c r="R1350" i="20" s="1"/>
  <c r="G1351" i="20"/>
  <c r="R1351" i="20" s="1"/>
  <c r="G1352" i="20"/>
  <c r="R1352" i="20" s="1"/>
  <c r="G1367" i="20"/>
  <c r="R1367" i="20" s="1"/>
  <c r="G1375" i="20"/>
  <c r="R1375" i="20" s="1"/>
  <c r="G1582" i="20"/>
  <c r="R1582" i="20" s="1"/>
  <c r="G1583" i="20"/>
  <c r="R1583" i="20" s="1"/>
  <c r="G1591" i="20"/>
  <c r="R1591" i="20" s="1"/>
  <c r="G1600" i="20"/>
  <c r="R1600" i="20" s="1"/>
  <c r="G1601" i="20"/>
  <c r="R1601" i="20" s="1"/>
  <c r="G1602" i="20"/>
  <c r="R1602" i="20" s="1"/>
  <c r="G1603" i="20"/>
  <c r="R1603" i="20" s="1"/>
  <c r="G1628" i="20"/>
  <c r="R1628" i="20" s="1"/>
  <c r="G1636" i="20"/>
  <c r="R1636" i="20" s="1"/>
  <c r="G1645" i="20"/>
  <c r="R1645" i="20" s="1"/>
  <c r="G1655" i="20"/>
  <c r="R1655" i="20" s="1"/>
  <c r="G1672" i="20"/>
  <c r="R1672" i="20" s="1"/>
  <c r="G1673" i="20"/>
  <c r="R1673" i="20" s="1"/>
  <c r="G1682" i="20"/>
  <c r="R1682" i="20" s="1"/>
  <c r="G1690" i="20"/>
  <c r="R1690" i="20" s="1"/>
  <c r="G1700" i="20"/>
  <c r="R1700" i="20" s="1"/>
  <c r="G1709" i="20"/>
  <c r="R1709" i="20" s="1"/>
  <c r="G1734" i="20"/>
  <c r="R1734" i="20" s="1"/>
  <c r="G1743" i="20"/>
  <c r="R1743" i="20" s="1"/>
  <c r="G1753" i="20"/>
  <c r="R1753" i="20" s="1"/>
  <c r="G1762" i="20"/>
  <c r="R1762" i="20" s="1"/>
  <c r="G1779" i="20"/>
  <c r="R1779" i="20" s="1"/>
  <c r="G1788" i="20"/>
  <c r="R1788" i="20" s="1"/>
  <c r="G1814" i="20"/>
  <c r="R1814" i="20" s="1"/>
  <c r="G1815" i="20"/>
  <c r="R1815" i="20" s="1"/>
  <c r="G2061" i="20"/>
  <c r="R2061" i="20" s="1"/>
  <c r="G2070" i="20"/>
  <c r="R2070" i="20" s="1"/>
  <c r="G2079" i="20"/>
  <c r="R2079" i="20" s="1"/>
  <c r="G2084" i="20"/>
  <c r="R2084" i="20" s="1"/>
  <c r="G2091" i="20"/>
  <c r="R2091" i="20" s="1"/>
  <c r="G2092" i="20"/>
  <c r="R2092" i="20" s="1"/>
  <c r="G2099" i="20"/>
  <c r="R2099" i="20" s="1"/>
  <c r="G2100" i="20"/>
  <c r="R2100" i="20" s="1"/>
  <c r="G2108" i="20"/>
  <c r="R2108" i="20" s="1"/>
  <c r="G2117" i="20"/>
  <c r="R2117" i="20" s="1"/>
  <c r="G2124" i="20"/>
  <c r="R2124" i="20" s="1"/>
  <c r="G2605" i="20"/>
  <c r="R2605" i="20" s="1"/>
  <c r="G2606" i="20"/>
  <c r="R2606" i="20" s="1"/>
  <c r="G2624" i="20"/>
  <c r="R2624" i="20" s="1"/>
  <c r="G2634" i="20"/>
  <c r="R2634" i="20" s="1"/>
  <c r="G2635" i="20"/>
  <c r="R2635" i="20" s="1"/>
  <c r="G2645" i="20"/>
  <c r="R2645" i="20" s="1"/>
  <c r="G2665" i="20"/>
  <c r="R2665" i="20" s="1"/>
  <c r="G2674" i="20"/>
  <c r="R2674" i="20" s="1"/>
  <c r="G2685" i="20"/>
  <c r="R2685" i="20" s="1"/>
  <c r="G2695" i="20"/>
  <c r="R2695" i="20" s="1"/>
  <c r="G2706" i="20"/>
  <c r="R2706" i="20" s="1"/>
  <c r="G2717" i="20"/>
  <c r="R2717" i="20" s="1"/>
  <c r="G2718" i="20"/>
  <c r="R2718" i="20" s="1"/>
  <c r="G2726" i="20"/>
  <c r="R2726" i="20" s="1"/>
  <c r="G2727" i="20"/>
  <c r="R2727" i="20" s="1"/>
  <c r="G2728" i="20"/>
  <c r="R2728" i="20" s="1"/>
  <c r="G2731" i="20"/>
  <c r="R2731" i="20" s="1"/>
  <c r="G2760" i="20"/>
  <c r="R2760" i="20" s="1"/>
  <c r="G2770" i="20"/>
  <c r="R2770" i="20" s="1"/>
  <c r="G2781" i="20"/>
  <c r="R2781" i="20" s="1"/>
  <c r="G2782" i="20"/>
  <c r="R2782" i="20" s="1"/>
  <c r="G454" i="20"/>
  <c r="R454" i="20" s="1"/>
  <c r="G455" i="20"/>
  <c r="R455" i="20" s="1"/>
  <c r="G459" i="20"/>
  <c r="R459" i="20" s="1"/>
  <c r="G460" i="20"/>
  <c r="R460" i="20" s="1"/>
  <c r="G462" i="20"/>
  <c r="R462" i="20" s="1"/>
  <c r="G467" i="20"/>
  <c r="R467" i="20" s="1"/>
  <c r="G469" i="20"/>
  <c r="R469" i="20" s="1"/>
  <c r="G470" i="20"/>
  <c r="R470" i="20" s="1"/>
  <c r="G474" i="20"/>
  <c r="R474" i="20" s="1"/>
  <c r="G481" i="20"/>
  <c r="R481" i="20" s="1"/>
  <c r="G485" i="20"/>
  <c r="R485" i="20" s="1"/>
  <c r="G488" i="20"/>
  <c r="R488" i="20" s="1"/>
  <c r="G492" i="20"/>
  <c r="R492" i="20" s="1"/>
  <c r="G495" i="20"/>
  <c r="R495" i="20" s="1"/>
  <c r="G499" i="20"/>
  <c r="R499" i="20" s="1"/>
  <c r="G502" i="20"/>
  <c r="R502" i="20" s="1"/>
  <c r="G503" i="20"/>
  <c r="R503" i="20" s="1"/>
  <c r="G506" i="20"/>
  <c r="R506" i="20" s="1"/>
  <c r="G630" i="20"/>
  <c r="R630" i="20" s="1"/>
  <c r="G631" i="20"/>
  <c r="R631" i="20" s="1"/>
  <c r="G635" i="20"/>
  <c r="R635" i="20" s="1"/>
  <c r="G639" i="20"/>
  <c r="R639" i="20" s="1"/>
  <c r="G644" i="20"/>
  <c r="R644" i="20" s="1"/>
  <c r="G648" i="20"/>
  <c r="R648" i="20" s="1"/>
  <c r="G649" i="20"/>
  <c r="R649" i="20" s="1"/>
  <c r="G650" i="20"/>
  <c r="R650" i="20" s="1"/>
  <c r="G652" i="20"/>
  <c r="R652" i="20" s="1"/>
  <c r="G695" i="20"/>
  <c r="R695" i="20" s="1"/>
  <c r="G703" i="20"/>
  <c r="R703" i="20" s="1"/>
  <c r="G709" i="20"/>
  <c r="R709" i="20" s="1"/>
  <c r="G711" i="20"/>
  <c r="R711" i="20" s="1"/>
  <c r="G712" i="20"/>
  <c r="R712" i="20" s="1"/>
  <c r="G722" i="20"/>
  <c r="R722" i="20" s="1"/>
  <c r="G726" i="20"/>
  <c r="R726" i="20" s="1"/>
  <c r="G731" i="20"/>
  <c r="R731" i="20" s="1"/>
  <c r="G733" i="20"/>
  <c r="R733" i="20" s="1"/>
  <c r="G739" i="20"/>
  <c r="R739" i="20" s="1"/>
  <c r="G746" i="20"/>
  <c r="R746" i="20" s="1"/>
  <c r="G747" i="20"/>
  <c r="R747" i="20" s="1"/>
  <c r="G748" i="20"/>
  <c r="R748" i="20" s="1"/>
  <c r="G752" i="20"/>
  <c r="R752" i="20" s="1"/>
  <c r="G756" i="20"/>
  <c r="R756" i="20" s="1"/>
  <c r="G763" i="20"/>
  <c r="R763" i="20" s="1"/>
  <c r="G764" i="20"/>
  <c r="R764" i="20" s="1"/>
  <c r="G769" i="20"/>
  <c r="R769" i="20" s="1"/>
  <c r="G775" i="20"/>
  <c r="R775" i="20" s="1"/>
  <c r="G782" i="20"/>
  <c r="R782" i="20" s="1"/>
  <c r="G786" i="20"/>
  <c r="R786" i="20" s="1"/>
  <c r="G799" i="20"/>
  <c r="R799" i="20" s="1"/>
  <c r="G805" i="20"/>
  <c r="R805" i="20" s="1"/>
  <c r="G812" i="20"/>
  <c r="R812" i="20" s="1"/>
  <c r="G813" i="20"/>
  <c r="R813" i="20" s="1"/>
  <c r="G816" i="20"/>
  <c r="R816" i="20" s="1"/>
  <c r="G826" i="20"/>
  <c r="R826" i="20" s="1"/>
  <c r="G829" i="20"/>
  <c r="R829" i="20" s="1"/>
  <c r="G835" i="20"/>
  <c r="R835" i="20" s="1"/>
  <c r="G843" i="20"/>
  <c r="R843" i="20" s="1"/>
  <c r="G848" i="20"/>
  <c r="R848" i="20" s="1"/>
  <c r="G851" i="20"/>
  <c r="R851" i="20" s="1"/>
  <c r="G855" i="20"/>
  <c r="R855" i="20" s="1"/>
  <c r="G859" i="20"/>
  <c r="R859" i="20" s="1"/>
  <c r="G865" i="20"/>
  <c r="R865" i="20" s="1"/>
  <c r="G868" i="20"/>
  <c r="R868" i="20" s="1"/>
  <c r="G869" i="20"/>
  <c r="R869" i="20" s="1"/>
  <c r="G870" i="20"/>
  <c r="R870" i="20" s="1"/>
  <c r="G872" i="20"/>
  <c r="R872" i="20" s="1"/>
  <c r="G878" i="20"/>
  <c r="R878" i="20" s="1"/>
  <c r="G882" i="20"/>
  <c r="R882" i="20" s="1"/>
  <c r="G886" i="20"/>
  <c r="R886" i="20" s="1"/>
  <c r="G887" i="20"/>
  <c r="R887" i="20" s="1"/>
  <c r="G895" i="20"/>
  <c r="R895" i="20" s="1"/>
  <c r="G900" i="20"/>
  <c r="R900" i="20" s="1"/>
  <c r="G901" i="20"/>
  <c r="R901" i="20" s="1"/>
  <c r="G903" i="20"/>
  <c r="R903" i="20" s="1"/>
  <c r="G904" i="20"/>
  <c r="R904" i="20" s="1"/>
  <c r="G908" i="20"/>
  <c r="R908" i="20" s="1"/>
  <c r="G912" i="20"/>
  <c r="R912" i="20" s="1"/>
  <c r="G925" i="20"/>
  <c r="R925" i="20" s="1"/>
  <c r="G931" i="20"/>
  <c r="R931" i="20" s="1"/>
  <c r="G934" i="20"/>
  <c r="R934" i="20" s="1"/>
  <c r="G938" i="20"/>
  <c r="R938" i="20" s="1"/>
  <c r="G942" i="20"/>
  <c r="R942" i="20" s="1"/>
  <c r="G947" i="20"/>
  <c r="R947" i="20" s="1"/>
  <c r="G948" i="20"/>
  <c r="R948" i="20" s="1"/>
  <c r="G955" i="20"/>
  <c r="R955" i="20" s="1"/>
  <c r="G1126" i="20"/>
  <c r="R1126" i="20" s="1"/>
  <c r="G1131" i="20"/>
  <c r="R1131" i="20" s="1"/>
  <c r="G1137" i="20"/>
  <c r="R1137" i="20" s="1"/>
  <c r="G1138" i="20"/>
  <c r="R1138" i="20" s="1"/>
  <c r="G1148" i="20"/>
  <c r="R1148" i="20" s="1"/>
  <c r="G1149" i="20"/>
  <c r="R1149" i="20" s="1"/>
  <c r="G1156" i="20"/>
  <c r="R1156" i="20" s="1"/>
  <c r="G1158" i="20"/>
  <c r="R1158" i="20" s="1"/>
  <c r="G1166" i="20"/>
  <c r="R1166" i="20" s="1"/>
  <c r="G1173" i="20"/>
  <c r="R1173" i="20" s="1"/>
  <c r="G1183" i="20"/>
  <c r="R1183" i="20" s="1"/>
  <c r="G1198" i="20"/>
  <c r="R1198" i="20" s="1"/>
  <c r="G1206" i="20"/>
  <c r="R1206" i="20" s="1"/>
  <c r="G1213" i="20"/>
  <c r="R1213" i="20" s="1"/>
  <c r="G1223" i="20"/>
  <c r="R1223" i="20" s="1"/>
  <c r="G1228" i="20"/>
  <c r="R1228" i="20" s="1"/>
  <c r="G1235" i="20"/>
  <c r="R1235" i="20" s="1"/>
  <c r="G1236" i="20"/>
  <c r="R1236" i="20" s="1"/>
  <c r="G1240" i="20"/>
  <c r="R1240" i="20" s="1"/>
  <c r="G1253" i="20"/>
  <c r="R1253" i="20" s="1"/>
  <c r="G1261" i="20"/>
  <c r="R1261" i="20" s="1"/>
  <c r="G1272" i="20"/>
  <c r="R1272" i="20" s="1"/>
  <c r="G1273" i="20"/>
  <c r="R1273" i="20" s="1"/>
  <c r="G1280" i="20"/>
  <c r="R1280" i="20" s="1"/>
  <c r="G1281" i="20"/>
  <c r="R1281" i="20" s="1"/>
  <c r="G1295" i="20"/>
  <c r="R1295" i="20" s="1"/>
  <c r="G1301" i="20"/>
  <c r="R1301" i="20" s="1"/>
  <c r="G1309" i="20"/>
  <c r="R1309" i="20" s="1"/>
  <c r="G1319" i="20"/>
  <c r="R1319" i="20" s="1"/>
  <c r="G1320" i="20"/>
  <c r="R1320" i="20" s="1"/>
  <c r="G1326" i="20"/>
  <c r="R1326" i="20" s="1"/>
  <c r="G1331" i="20"/>
  <c r="R1331" i="20" s="1"/>
  <c r="G1337" i="20"/>
  <c r="R1337" i="20" s="1"/>
  <c r="G1348" i="20"/>
  <c r="R1348" i="20" s="1"/>
  <c r="G1349" i="20"/>
  <c r="R1349" i="20" s="1"/>
  <c r="G1360" i="20"/>
  <c r="R1360" i="20" s="1"/>
  <c r="G1366" i="20"/>
  <c r="R1366" i="20" s="1"/>
  <c r="G1377" i="20"/>
  <c r="R1377" i="20" s="1"/>
  <c r="G1383" i="20"/>
  <c r="R1383" i="20" s="1"/>
  <c r="G1384" i="20"/>
  <c r="R1384" i="20" s="1"/>
  <c r="G1580" i="20"/>
  <c r="R1580" i="20" s="1"/>
  <c r="G1581" i="20"/>
  <c r="R1581" i="20" s="1"/>
  <c r="G1589" i="20"/>
  <c r="R1589" i="20" s="1"/>
  <c r="G1596" i="20"/>
  <c r="R1596" i="20" s="1"/>
  <c r="G1608" i="20"/>
  <c r="R1608" i="20" s="1"/>
  <c r="G1621" i="20"/>
  <c r="R1621" i="20" s="1"/>
  <c r="G1622" i="20"/>
  <c r="R1622" i="20" s="1"/>
  <c r="G1627" i="20"/>
  <c r="R1627" i="20" s="1"/>
  <c r="G1634" i="20"/>
  <c r="R1634" i="20" s="1"/>
  <c r="G1640" i="20"/>
  <c r="R1640" i="20" s="1"/>
  <c r="G1653" i="20"/>
  <c r="R1653" i="20" s="1"/>
  <c r="G1654" i="20"/>
  <c r="R1654" i="20" s="1"/>
  <c r="G1667" i="20"/>
  <c r="R1667" i="20" s="1"/>
  <c r="G1679" i="20"/>
  <c r="R1679" i="20" s="1"/>
  <c r="G1692" i="20"/>
  <c r="R1692" i="20" s="1"/>
  <c r="G1705" i="20"/>
  <c r="R1705" i="20" s="1"/>
  <c r="G1706" i="20"/>
  <c r="R1706" i="20" s="1"/>
  <c r="G1712" i="20"/>
  <c r="R1712" i="20" s="1"/>
  <c r="G1724" i="20"/>
  <c r="R1724" i="20" s="1"/>
  <c r="G1737" i="20"/>
  <c r="R1737" i="20" s="1"/>
  <c r="G1744" i="20"/>
  <c r="R1744" i="20" s="1"/>
  <c r="G1751" i="20"/>
  <c r="R1751" i="20" s="1"/>
  <c r="G1752" i="20"/>
  <c r="R1752" i="20" s="1"/>
  <c r="G1757" i="20"/>
  <c r="R1757" i="20" s="1"/>
  <c r="G1764" i="20"/>
  <c r="R1764" i="20" s="1"/>
  <c r="G1769" i="20"/>
  <c r="R1769" i="20" s="1"/>
  <c r="G1776" i="20"/>
  <c r="R1776" i="20" s="1"/>
  <c r="G1782" i="20"/>
  <c r="R1782" i="20" s="1"/>
  <c r="G1783" i="20"/>
  <c r="R1783" i="20" s="1"/>
  <c r="G1784" i="20"/>
  <c r="R1784" i="20" s="1"/>
  <c r="G1785" i="20"/>
  <c r="R1785" i="20" s="1"/>
  <c r="G1789" i="20"/>
  <c r="R1789" i="20" s="1"/>
  <c r="G1797" i="20"/>
  <c r="R1797" i="20" s="1"/>
  <c r="G1798" i="20"/>
  <c r="R1798" i="20" s="1"/>
  <c r="G1803" i="20"/>
  <c r="R1803" i="20" s="1"/>
  <c r="G1809" i="20"/>
  <c r="R1809" i="20" s="1"/>
  <c r="G1816" i="20"/>
  <c r="R1816" i="20" s="1"/>
  <c r="G1817" i="20"/>
  <c r="R1817" i="20" s="1"/>
  <c r="G2098" i="20"/>
  <c r="R2098" i="20" s="1"/>
  <c r="G2125" i="20"/>
  <c r="R2125" i="20" s="1"/>
  <c r="G2126" i="20"/>
  <c r="R2126" i="20" s="1"/>
  <c r="G2136" i="20"/>
  <c r="R2136" i="20" s="1"/>
  <c r="G2137" i="20"/>
  <c r="R2137" i="20" s="1"/>
  <c r="G2603" i="20"/>
  <c r="R2603" i="20" s="1"/>
  <c r="G2604" i="20"/>
  <c r="R2604" i="20" s="1"/>
  <c r="G2631" i="20"/>
  <c r="R2631" i="20" s="1"/>
  <c r="G2654" i="20"/>
  <c r="R2654" i="20" s="1"/>
  <c r="G2693" i="20"/>
  <c r="R2693" i="20" s="1"/>
  <c r="G2716" i="20"/>
  <c r="R2716" i="20" s="1"/>
  <c r="G2729" i="20"/>
  <c r="R2729" i="20" s="1"/>
  <c r="G2765" i="20"/>
  <c r="R2765" i="20" s="1"/>
  <c r="G2766" i="20"/>
  <c r="R2766" i="20" s="1"/>
  <c r="G2767" i="20"/>
  <c r="R2767" i="20" s="1"/>
  <c r="G2779" i="20"/>
  <c r="R2779" i="20" s="1"/>
  <c r="G2780" i="20"/>
  <c r="R2780" i="20" s="1"/>
  <c r="G541" i="20"/>
  <c r="R541" i="20" s="1"/>
  <c r="G4" i="20"/>
  <c r="N5" i="19"/>
  <c r="M5" i="19"/>
  <c r="R2441" i="19"/>
  <c r="R109" i="19"/>
  <c r="R135" i="19"/>
  <c r="R142" i="19"/>
  <c r="R145" i="19"/>
  <c r="R148" i="19"/>
  <c r="R152" i="19"/>
  <c r="R154" i="19"/>
  <c r="R156" i="19"/>
  <c r="R161" i="19"/>
  <c r="R165" i="19"/>
  <c r="R166" i="19"/>
  <c r="R171" i="19"/>
  <c r="R177" i="19"/>
  <c r="R181" i="19"/>
  <c r="R185" i="19"/>
  <c r="R188" i="19"/>
  <c r="R194" i="19"/>
  <c r="R204" i="19"/>
  <c r="R214" i="19"/>
  <c r="R221" i="19"/>
  <c r="R225" i="19"/>
  <c r="R230" i="19"/>
  <c r="R239" i="19"/>
  <c r="R242" i="19"/>
  <c r="R249" i="19"/>
  <c r="R252" i="19"/>
  <c r="R255" i="19"/>
  <c r="R261" i="19"/>
  <c r="R266" i="19"/>
  <c r="R271" i="19"/>
  <c r="R274" i="19"/>
  <c r="R278" i="19"/>
  <c r="R281" i="19"/>
  <c r="R289" i="19"/>
  <c r="R292" i="19"/>
  <c r="R295" i="19"/>
  <c r="R302" i="19"/>
  <c r="R305" i="19"/>
  <c r="R310" i="19"/>
  <c r="R314" i="19"/>
  <c r="R106" i="19"/>
  <c r="R136" i="19"/>
  <c r="R141" i="19"/>
  <c r="R144" i="19"/>
  <c r="R147" i="19"/>
  <c r="R153" i="19"/>
  <c r="R157" i="19"/>
  <c r="R159" i="19"/>
  <c r="R164" i="19"/>
  <c r="R169" i="19"/>
  <c r="R175" i="19"/>
  <c r="R179" i="19"/>
  <c r="R183" i="19"/>
  <c r="R187" i="19"/>
  <c r="R190" i="19"/>
  <c r="R193" i="19"/>
  <c r="R196" i="19"/>
  <c r="R200" i="19"/>
  <c r="R206" i="19"/>
  <c r="R211" i="19"/>
  <c r="R215" i="19"/>
  <c r="R219" i="19"/>
  <c r="R223" i="19"/>
  <c r="R229" i="19"/>
  <c r="R233" i="19"/>
  <c r="R237" i="19"/>
  <c r="R240" i="19"/>
  <c r="R245" i="19"/>
  <c r="R250" i="19"/>
  <c r="R256" i="19"/>
  <c r="R260" i="19"/>
  <c r="R264" i="19"/>
  <c r="R269" i="19"/>
  <c r="R275" i="19"/>
  <c r="R279" i="19"/>
  <c r="R285" i="19"/>
  <c r="R288" i="19"/>
  <c r="R293" i="19"/>
  <c r="R298" i="19"/>
  <c r="R309" i="19"/>
  <c r="R312" i="19"/>
  <c r="R480" i="19"/>
  <c r="R485" i="19"/>
  <c r="R491" i="19"/>
  <c r="R495" i="19"/>
  <c r="R502" i="19"/>
  <c r="R506" i="19"/>
  <c r="R514" i="19"/>
  <c r="R525" i="19"/>
  <c r="R528" i="19"/>
  <c r="R533" i="19"/>
  <c r="R538" i="19"/>
  <c r="R543" i="19"/>
  <c r="R548" i="19"/>
  <c r="R555" i="19"/>
  <c r="R566" i="19"/>
  <c r="R572" i="19"/>
  <c r="R588" i="19"/>
  <c r="R595" i="19"/>
  <c r="R604" i="19"/>
  <c r="R610" i="19"/>
  <c r="R616" i="19"/>
  <c r="R621" i="19"/>
  <c r="R629" i="19"/>
  <c r="R631" i="19"/>
  <c r="R633" i="19"/>
  <c r="R638" i="19"/>
  <c r="R642" i="19"/>
  <c r="R646" i="19"/>
  <c r="R658" i="19"/>
  <c r="R664" i="19"/>
  <c r="R667" i="19"/>
  <c r="R675" i="19"/>
  <c r="R677" i="19"/>
  <c r="R682" i="19"/>
  <c r="R687" i="19"/>
  <c r="R694" i="19"/>
  <c r="R698" i="19"/>
  <c r="R703" i="19"/>
  <c r="R706" i="19"/>
  <c r="R786" i="19"/>
  <c r="R47" i="24" l="1"/>
  <c r="R60" i="24" s="1"/>
  <c r="O20" i="20"/>
  <c r="K29" i="19"/>
  <c r="K5" i="20"/>
  <c r="K6" i="20" s="1" a="1"/>
  <c r="K6" i="20" s="1"/>
  <c r="K35" i="20"/>
  <c r="R23" i="24" s="1"/>
  <c r="K33" i="20"/>
  <c r="R21" i="24" s="1"/>
  <c r="K51" i="20"/>
  <c r="N35" i="20"/>
  <c r="N34" i="20"/>
  <c r="K34" i="20"/>
  <c r="R22" i="24" s="1"/>
  <c r="N33" i="20"/>
  <c r="N32" i="20"/>
  <c r="K32" i="20"/>
  <c r="N31" i="20"/>
  <c r="K31" i="20"/>
  <c r="R13" i="24" s="1"/>
  <c r="K50" i="20"/>
  <c r="K49" i="20"/>
  <c r="K48" i="20"/>
  <c r="N29" i="19"/>
  <c r="N30" i="19"/>
  <c r="N31" i="19"/>
  <c r="K32" i="19"/>
  <c r="O23" i="24" s="1"/>
  <c r="N32" i="19"/>
  <c r="K28" i="19"/>
  <c r="O20" i="24"/>
  <c r="K30" i="19"/>
  <c r="O21" i="24" s="1"/>
  <c r="K31" i="19"/>
  <c r="O22" i="24" s="1"/>
  <c r="N28" i="19"/>
  <c r="K47" i="19"/>
  <c r="K45" i="19"/>
  <c r="K46" i="19"/>
  <c r="K44" i="19"/>
  <c r="R45" i="24"/>
  <c r="Q63" i="24" s="1"/>
  <c r="R50" i="24"/>
  <c r="R63" i="24" s="1"/>
  <c r="R4" i="20"/>
  <c r="O10" i="24"/>
  <c r="N6" i="19" a="1"/>
  <c r="N6" i="19" s="1"/>
  <c r="R5" i="19"/>
  <c r="O9" i="24"/>
  <c r="M6" i="19" a="1"/>
  <c r="M6" i="19" s="1"/>
  <c r="O45" i="24"/>
  <c r="Q59" i="24" s="1"/>
  <c r="O50" i="24"/>
  <c r="R59" i="24" s="1"/>
  <c r="O49" i="24"/>
  <c r="R58" i="24" s="1"/>
  <c r="O44" i="24"/>
  <c r="Q58" i="24" s="1"/>
  <c r="R4" i="19"/>
  <c r="K29" i="20" l="1"/>
  <c r="R12" i="24" s="1"/>
  <c r="N29" i="20"/>
  <c r="N26" i="19"/>
  <c r="K26" i="19"/>
  <c r="O12" i="24" s="1"/>
  <c r="R20" i="24"/>
  <c r="L6" i="19" a="1"/>
  <c r="L6" i="19" s="1"/>
  <c r="O8" i="24"/>
  <c r="O48" i="24" l="1"/>
  <c r="R57" i="24" s="1"/>
  <c r="O43" i="24"/>
  <c r="Q57" i="24" s="1"/>
  <c r="O13" i="24"/>
  <c r="K6" i="19" a="1"/>
  <c r="K6" i="19" s="1"/>
  <c r="O7" i="24"/>
  <c r="O11" i="24"/>
  <c r="L6" i="20" a="1"/>
  <c r="L6" i="20" s="1"/>
  <c r="R17" i="24" s="1"/>
  <c r="O47" i="24" l="1"/>
  <c r="R56" i="24" s="1"/>
  <c r="O42" i="24"/>
  <c r="Q56" i="2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<sst xmlns="http://schemas.openxmlformats.org/spreadsheetml/2006/main" count="22716" uniqueCount="3381">
  <si>
    <t>Mark and Recapture #1 (7/17/2025)</t>
  </si>
  <si>
    <t>Mark and Recapture #2 (8/29/2025)</t>
  </si>
  <si>
    <t>Mark and Recapture #3 (9/19/2025)</t>
  </si>
  <si>
    <t>Mark and Recapture #4 (9/30/2025-10/1/2025)</t>
  </si>
  <si>
    <t>Mussels found by Brennan (9/26/2024)</t>
  </si>
  <si>
    <t>Site Notes:</t>
  </si>
  <si>
    <t>Time Spent Searching: 0:30 (thursday), 4:30 (Friday)
Water Temp: 24.8C
Crew: Athan Anderson, Eleanor Stauch, Jasmine Treynor-Hawke</t>
  </si>
  <si>
    <t>Location Found</t>
  </si>
  <si>
    <t>Tag Number</t>
  </si>
  <si>
    <t>Length (mm)</t>
  </si>
  <si>
    <t>Status</t>
  </si>
  <si>
    <t>Where Found</t>
  </si>
  <si>
    <t>Notes</t>
  </si>
  <si>
    <t>for MR 3:</t>
  </si>
  <si>
    <t>Pool 10</t>
  </si>
  <si>
    <t>O058</t>
  </si>
  <si>
    <t>alive</t>
  </si>
  <si>
    <t>pool</t>
  </si>
  <si>
    <t>New Tag</t>
  </si>
  <si>
    <t>Pool 16</t>
  </si>
  <si>
    <t>O165</t>
  </si>
  <si>
    <r>
      <rPr>
        <sz val="11"/>
        <color rgb="FF4472C4"/>
        <rFont val="Calibri"/>
        <family val="2"/>
        <scheme val="minor"/>
      </rPr>
      <t xml:space="preserve">counted 17 pools going
down -&gt; upstream
</t>
    </r>
    <r>
      <rPr>
        <sz val="11"/>
        <color rgb="FFFF0000"/>
        <rFont val="Calibri"/>
        <family val="2"/>
        <scheme val="minor"/>
      </rPr>
      <t>Athan's data --------------&gt;</t>
    </r>
  </si>
  <si>
    <t>D260</t>
  </si>
  <si>
    <t>dead</t>
  </si>
  <si>
    <t>Pool A</t>
  </si>
  <si>
    <t>C630</t>
  </si>
  <si>
    <t>Dead</t>
  </si>
  <si>
    <t>O059</t>
  </si>
  <si>
    <t>Riffle</t>
  </si>
  <si>
    <t>Pool 13</t>
  </si>
  <si>
    <t>B805</t>
  </si>
  <si>
    <t>counted 19 pools going
up -&gt; downstream</t>
  </si>
  <si>
    <t>Pool 12</t>
  </si>
  <si>
    <t>D626</t>
  </si>
  <si>
    <t>real = 74.2</t>
  </si>
  <si>
    <t>Pool B</t>
  </si>
  <si>
    <t>B071</t>
  </si>
  <si>
    <t>Pool 7</t>
  </si>
  <si>
    <t>O060</t>
  </si>
  <si>
    <t>Pool</t>
  </si>
  <si>
    <t>D621</t>
  </si>
  <si>
    <t>idk what happened</t>
  </si>
  <si>
    <t>B364</t>
  </si>
  <si>
    <t>PIT</t>
  </si>
  <si>
    <t>B735</t>
  </si>
  <si>
    <t>C315</t>
  </si>
  <si>
    <t>D804</t>
  </si>
  <si>
    <t>data entered to the best
of my ability -_-</t>
  </si>
  <si>
    <t>C794</t>
  </si>
  <si>
    <t>Pool C</t>
  </si>
  <si>
    <t>B226</t>
  </si>
  <si>
    <t>C213</t>
  </si>
  <si>
    <t>C666</t>
  </si>
  <si>
    <t>C673</t>
  </si>
  <si>
    <t>B652</t>
  </si>
  <si>
    <t>90 = 46.3 (?)</t>
  </si>
  <si>
    <t>Pool D</t>
  </si>
  <si>
    <t>D091</t>
  </si>
  <si>
    <t>D637</t>
  </si>
  <si>
    <t>B884</t>
  </si>
  <si>
    <t>B243</t>
  </si>
  <si>
    <t>70 = 67.2</t>
  </si>
  <si>
    <t>Trib</t>
  </si>
  <si>
    <t>B405</t>
  </si>
  <si>
    <t>B611</t>
  </si>
  <si>
    <t>Pool 14</t>
  </si>
  <si>
    <t>Pool 9</t>
  </si>
  <si>
    <t>Pool 8</t>
  </si>
  <si>
    <t>B293</t>
  </si>
  <si>
    <t>Pool E</t>
  </si>
  <si>
    <t>B476</t>
  </si>
  <si>
    <t>D786</t>
  </si>
  <si>
    <t>B959</t>
  </si>
  <si>
    <t>90 = 86.2</t>
  </si>
  <si>
    <t>Pool F</t>
  </si>
  <si>
    <t>C147</t>
  </si>
  <si>
    <t>Pool 11</t>
  </si>
  <si>
    <t>C399</t>
  </si>
  <si>
    <t>D863</t>
  </si>
  <si>
    <t>C284</t>
  </si>
  <si>
    <t>80 = 78.2</t>
  </si>
  <si>
    <t>Riffle (F -&gt; E)</t>
  </si>
  <si>
    <t>O087</t>
  </si>
  <si>
    <t>C876</t>
  </si>
  <si>
    <t>C627</t>
  </si>
  <si>
    <t>C573</t>
  </si>
  <si>
    <t>Pool G</t>
  </si>
  <si>
    <t>Untagged</t>
  </si>
  <si>
    <t>b281</t>
  </si>
  <si>
    <t>C110</t>
  </si>
  <si>
    <t>O089</t>
  </si>
  <si>
    <t>80 = 78.3
new tag</t>
  </si>
  <si>
    <t>D767</t>
  </si>
  <si>
    <t>b573</t>
  </si>
  <si>
    <t>B261</t>
  </si>
  <si>
    <t>C788</t>
  </si>
  <si>
    <t>60 = 58.1</t>
  </si>
  <si>
    <t>D241</t>
  </si>
  <si>
    <t>b744</t>
  </si>
  <si>
    <t>B948</t>
  </si>
  <si>
    <t>C143</t>
  </si>
  <si>
    <t>90 = 87.4</t>
  </si>
  <si>
    <t>D108</t>
  </si>
  <si>
    <t>C635</t>
  </si>
  <si>
    <t>pool 10</t>
  </si>
  <si>
    <t>c091</t>
  </si>
  <si>
    <t>B403</t>
  </si>
  <si>
    <t>C488</t>
  </si>
  <si>
    <t>70 = 68.3</t>
  </si>
  <si>
    <t>D582</t>
  </si>
  <si>
    <t>C366</t>
  </si>
  <si>
    <t>c224</t>
  </si>
  <si>
    <t>C002</t>
  </si>
  <si>
    <t>B505</t>
  </si>
  <si>
    <t>Unknown</t>
  </si>
  <si>
    <t>too deep
to get to</t>
  </si>
  <si>
    <t>C613</t>
  </si>
  <si>
    <t>d778</t>
  </si>
  <si>
    <t>C529</t>
  </si>
  <si>
    <t>D186</t>
  </si>
  <si>
    <t>60 = 58.3</t>
  </si>
  <si>
    <t>B978</t>
  </si>
  <si>
    <t>c196</t>
  </si>
  <si>
    <t>C320</t>
  </si>
  <si>
    <t>C011</t>
  </si>
  <si>
    <t>70 = 68.3(?)</t>
  </si>
  <si>
    <t>B560</t>
  </si>
  <si>
    <t>b348</t>
  </si>
  <si>
    <t>B305</t>
  </si>
  <si>
    <t>B285</t>
  </si>
  <si>
    <t>90 = 87.3</t>
  </si>
  <si>
    <t>Pool H</t>
  </si>
  <si>
    <t>D125</t>
  </si>
  <si>
    <t>c121</t>
  </si>
  <si>
    <t>untagged</t>
  </si>
  <si>
    <t>B613</t>
  </si>
  <si>
    <t>80 = 78.4</t>
  </si>
  <si>
    <t>Riffle (H -&gt; I)</t>
  </si>
  <si>
    <t>b278</t>
  </si>
  <si>
    <t>D146</t>
  </si>
  <si>
    <t>B123</t>
  </si>
  <si>
    <t>Pool I</t>
  </si>
  <si>
    <t>c237</t>
  </si>
  <si>
    <t>B218</t>
  </si>
  <si>
    <t>C250</t>
  </si>
  <si>
    <t>50 = 48.3</t>
  </si>
  <si>
    <t>GS Pool</t>
  </si>
  <si>
    <t>C201</t>
  </si>
  <si>
    <t>B543</t>
  </si>
  <si>
    <t>C179</t>
  </si>
  <si>
    <t>C626</t>
  </si>
  <si>
    <t>b982</t>
  </si>
  <si>
    <t>D684</t>
  </si>
  <si>
    <t>B320</t>
  </si>
  <si>
    <t>D618</t>
  </si>
  <si>
    <t>c663</t>
  </si>
  <si>
    <t>D697</t>
  </si>
  <si>
    <t>C669</t>
  </si>
  <si>
    <t>c211</t>
  </si>
  <si>
    <t>Riffle 6</t>
  </si>
  <si>
    <t>B843</t>
  </si>
  <si>
    <t>Pool 5</t>
  </si>
  <si>
    <t>B967</t>
  </si>
  <si>
    <t>B278</t>
  </si>
  <si>
    <t>Riffle 5</t>
  </si>
  <si>
    <t>b199</t>
  </si>
  <si>
    <t>O069</t>
  </si>
  <si>
    <t>c462</t>
  </si>
  <si>
    <t>B684</t>
  </si>
  <si>
    <t>D196</t>
  </si>
  <si>
    <t>80 = 78.3</t>
  </si>
  <si>
    <t>B365</t>
  </si>
  <si>
    <t>b285</t>
  </si>
  <si>
    <t>B766</t>
  </si>
  <si>
    <t>D742</t>
  </si>
  <si>
    <t>B483</t>
  </si>
  <si>
    <t>Pool 6</t>
  </si>
  <si>
    <t>c127</t>
  </si>
  <si>
    <t>fragment</t>
  </si>
  <si>
    <t>B803</t>
  </si>
  <si>
    <t>C370</t>
  </si>
  <si>
    <t>d688</t>
  </si>
  <si>
    <t>C116</t>
  </si>
  <si>
    <t>b783</t>
  </si>
  <si>
    <t>C028</t>
  </si>
  <si>
    <t>C552</t>
  </si>
  <si>
    <t>b237</t>
  </si>
  <si>
    <t>D292</t>
  </si>
  <si>
    <t>C387</t>
  </si>
  <si>
    <t>d122</t>
  </si>
  <si>
    <t>D181</t>
  </si>
  <si>
    <t>B471</t>
  </si>
  <si>
    <t>90 = 87.5</t>
  </si>
  <si>
    <t>O088</t>
  </si>
  <si>
    <t>c232</t>
  </si>
  <si>
    <t>O012</t>
  </si>
  <si>
    <t>B518</t>
  </si>
  <si>
    <t>B553</t>
  </si>
  <si>
    <t>C101</t>
  </si>
  <si>
    <t>Athan's data</t>
  </si>
  <si>
    <t>C576</t>
  </si>
  <si>
    <t>D298</t>
  </si>
  <si>
    <t>C277</t>
  </si>
  <si>
    <t>C175</t>
  </si>
  <si>
    <t>D393</t>
  </si>
  <si>
    <t>B488</t>
  </si>
  <si>
    <t>O101</t>
  </si>
  <si>
    <t>new tag</t>
  </si>
  <si>
    <t>B236</t>
  </si>
  <si>
    <t>C327</t>
  </si>
  <si>
    <t>Pool 2</t>
  </si>
  <si>
    <t>O090</t>
  </si>
  <si>
    <t>80 = 78.4
new tag</t>
  </si>
  <si>
    <t>B564</t>
  </si>
  <si>
    <t>B995</t>
  </si>
  <si>
    <t>B497</t>
  </si>
  <si>
    <t>C184</t>
  </si>
  <si>
    <t>70 = 68.4</t>
  </si>
  <si>
    <t>B928</t>
  </si>
  <si>
    <t>D664</t>
  </si>
  <si>
    <t>C240</t>
  </si>
  <si>
    <t>D764</t>
  </si>
  <si>
    <t>Pool 4</t>
  </si>
  <si>
    <t>C317</t>
  </si>
  <si>
    <t>B073</t>
  </si>
  <si>
    <t>B508</t>
  </si>
  <si>
    <t>B699</t>
  </si>
  <si>
    <t>D075</t>
  </si>
  <si>
    <t>Riffle 4</t>
  </si>
  <si>
    <t>bank</t>
  </si>
  <si>
    <t>D166</t>
  </si>
  <si>
    <t>D678</t>
  </si>
  <si>
    <t>B562</t>
  </si>
  <si>
    <t>C745</t>
  </si>
  <si>
    <t>Ellie's data -----------------&gt;</t>
  </si>
  <si>
    <t>C584</t>
  </si>
  <si>
    <t>half shell</t>
  </si>
  <si>
    <t>D191</t>
  </si>
  <si>
    <t>D587</t>
  </si>
  <si>
    <t>C538</t>
  </si>
  <si>
    <t>B273</t>
  </si>
  <si>
    <t>Riffle (P3 -&gt; P4)</t>
  </si>
  <si>
    <t>D172</t>
  </si>
  <si>
    <t>C648</t>
  </si>
  <si>
    <t>Riffle (P10 -&gt; P9)</t>
  </si>
  <si>
    <t>B707</t>
  </si>
  <si>
    <t>C062</t>
  </si>
  <si>
    <t>C075</t>
  </si>
  <si>
    <t>C084</t>
  </si>
  <si>
    <t>D671</t>
  </si>
  <si>
    <t>B199</t>
  </si>
  <si>
    <t>Riffle 3</t>
  </si>
  <si>
    <t>D222</t>
  </si>
  <si>
    <t>D595</t>
  </si>
  <si>
    <t>B752</t>
  </si>
  <si>
    <t>D614</t>
  </si>
  <si>
    <t>B813</t>
  </si>
  <si>
    <t>B881</t>
  </si>
  <si>
    <t>D800</t>
  </si>
  <si>
    <t>C602</t>
  </si>
  <si>
    <t>C415</t>
  </si>
  <si>
    <t>C115</t>
  </si>
  <si>
    <t>D573</t>
  </si>
  <si>
    <t>B214</t>
  </si>
  <si>
    <t>B874</t>
  </si>
  <si>
    <t>C842</t>
  </si>
  <si>
    <t>C037</t>
  </si>
  <si>
    <t>B850</t>
  </si>
  <si>
    <t>B523</t>
  </si>
  <si>
    <t>B221</t>
  </si>
  <si>
    <t>C068</t>
  </si>
  <si>
    <t>B246</t>
  </si>
  <si>
    <t>B977</t>
  </si>
  <si>
    <t>repeat mussel (????)</t>
  </si>
  <si>
    <t>B318</t>
  </si>
  <si>
    <t>D047</t>
  </si>
  <si>
    <t>Pool 3</t>
  </si>
  <si>
    <t>B721</t>
  </si>
  <si>
    <t>B701</t>
  </si>
  <si>
    <t>D805</t>
  </si>
  <si>
    <t>Riffle 2</t>
  </si>
  <si>
    <t>D147</t>
  </si>
  <si>
    <t>D722</t>
  </si>
  <si>
    <t>B275</t>
  </si>
  <si>
    <t>B191</t>
  </si>
  <si>
    <t>B744</t>
  </si>
  <si>
    <t>D256</t>
  </si>
  <si>
    <t>D056</t>
  </si>
  <si>
    <t>B527</t>
  </si>
  <si>
    <t>B934</t>
  </si>
  <si>
    <t>C372</t>
  </si>
  <si>
    <t>C072</t>
  </si>
  <si>
    <t>C799</t>
  </si>
  <si>
    <t>B439</t>
  </si>
  <si>
    <t>C457</t>
  </si>
  <si>
    <t>B447</t>
  </si>
  <si>
    <t>80 = 78.6</t>
  </si>
  <si>
    <t>D247</t>
  </si>
  <si>
    <t>B899</t>
  </si>
  <si>
    <t>D175</t>
  </si>
  <si>
    <t>D094</t>
  </si>
  <si>
    <t>C546</t>
  </si>
  <si>
    <t>C301</t>
  </si>
  <si>
    <t>C458</t>
  </si>
  <si>
    <t>C414</t>
  </si>
  <si>
    <t>B703</t>
  </si>
  <si>
    <t>D174</t>
  </si>
  <si>
    <t>B540</t>
  </si>
  <si>
    <t>D041</t>
  </si>
  <si>
    <t>D333</t>
  </si>
  <si>
    <t>D706</t>
  </si>
  <si>
    <t>B849</t>
  </si>
  <si>
    <t>D259</t>
  </si>
  <si>
    <t>C899</t>
  </si>
  <si>
    <t>C531</t>
  </si>
  <si>
    <t>C289</t>
  </si>
  <si>
    <t>C789</t>
  </si>
  <si>
    <t>B544</t>
  </si>
  <si>
    <t>B154</t>
  </si>
  <si>
    <t>C278</t>
  </si>
  <si>
    <t>C514</t>
  </si>
  <si>
    <t>B758</t>
  </si>
  <si>
    <t>C071</t>
  </si>
  <si>
    <t>Mark and Recapture #1 (7/18/2025)</t>
  </si>
  <si>
    <t>Mark and Recapture #3 (9/18-19/25)</t>
  </si>
  <si>
    <t>Mark and Recapture #4 (9/29-30/2025)</t>
  </si>
  <si>
    <r>
      <rPr>
        <sz val="11"/>
        <color rgb="FF000000"/>
        <rFont val="Calibri"/>
        <family val="2"/>
        <scheme val="minor"/>
      </rPr>
      <t xml:space="preserve">Time Spent Searching: 0:30 (thursday), 4:30 (Friday)
Water Temp: 24.8C </t>
    </r>
    <r>
      <rPr>
        <sz val="11"/>
        <color rgb="FFFF0000"/>
        <rFont val="Calibri"/>
        <family val="2"/>
        <scheme val="minor"/>
      </rPr>
      <t xml:space="preserve">(recorded as 21.6C on Ellie's slate)
</t>
    </r>
    <r>
      <rPr>
        <sz val="11"/>
        <color rgb="FF000000"/>
        <rFont val="Calibri"/>
        <family val="2"/>
        <scheme val="minor"/>
      </rPr>
      <t>Crew: Athan Anderson, Eleanor Stauch, Jasmine Traynor-Hawke</t>
    </r>
  </si>
  <si>
    <t>Time Spent Searching:
Water Temp: 18.1C
Crew: Athan Anderson, Ellie Stauch</t>
  </si>
  <si>
    <t>Time Spent Searching:
Water Temp: 
Crew: Athan Anderson, Jess Jones</t>
  </si>
  <si>
    <t>C841</t>
  </si>
  <si>
    <t>Ellie's data</t>
  </si>
  <si>
    <t>50 m -&gt; gauge 
station</t>
  </si>
  <si>
    <t>D382</t>
  </si>
  <si>
    <t>50 m -&gt; GS</t>
  </si>
  <si>
    <t>B662</t>
  </si>
  <si>
    <t>50 m below GS</t>
  </si>
  <si>
    <t>C820</t>
  </si>
  <si>
    <t>B605</t>
  </si>
  <si>
    <t>O084</t>
  </si>
  <si>
    <t>C907</t>
  </si>
  <si>
    <t>D346</t>
  </si>
  <si>
    <t>riffle</t>
  </si>
  <si>
    <t>D506</t>
  </si>
  <si>
    <t>C996</t>
  </si>
  <si>
    <t>riffle after GS</t>
  </si>
  <si>
    <t>D342</t>
  </si>
  <si>
    <t>B167</t>
  </si>
  <si>
    <t>C400</t>
  </si>
  <si>
    <t>D927</t>
  </si>
  <si>
    <t>GS pool</t>
  </si>
  <si>
    <t>D032</t>
  </si>
  <si>
    <t>C879</t>
  </si>
  <si>
    <t>C252</t>
  </si>
  <si>
    <t>C988</t>
  </si>
  <si>
    <t>D818</t>
  </si>
  <si>
    <t>C154</t>
  </si>
  <si>
    <t>C763</t>
  </si>
  <si>
    <t>C721</t>
  </si>
  <si>
    <t>C679</t>
  </si>
  <si>
    <t>C336</t>
  </si>
  <si>
    <t>B987</t>
  </si>
  <si>
    <t>C719</t>
  </si>
  <si>
    <t>C696</t>
  </si>
  <si>
    <t>C681</t>
  </si>
  <si>
    <t>C975</t>
  </si>
  <si>
    <t>B921</t>
  </si>
  <si>
    <t>D508</t>
  </si>
  <si>
    <t>D815</t>
  </si>
  <si>
    <t>D330</t>
  </si>
  <si>
    <t>C984</t>
  </si>
  <si>
    <t>C108</t>
  </si>
  <si>
    <t>C298</t>
  </si>
  <si>
    <t>D516</t>
  </si>
  <si>
    <t>C750</t>
  </si>
  <si>
    <t>C972</t>
  </si>
  <si>
    <t>B669</t>
  </si>
  <si>
    <t>C946</t>
  </si>
  <si>
    <t>75.1 (76.1?)</t>
  </si>
  <si>
    <t>C698</t>
  </si>
  <si>
    <t>D413</t>
  </si>
  <si>
    <t>C286</t>
  </si>
  <si>
    <t>D495</t>
  </si>
  <si>
    <t>C955</t>
  </si>
  <si>
    <t>C545</t>
  </si>
  <si>
    <t>C294</t>
  </si>
  <si>
    <t>B993</t>
  </si>
  <si>
    <t>C271</t>
  </si>
  <si>
    <t>D565</t>
  </si>
  <si>
    <t>C171</t>
  </si>
  <si>
    <t>D551</t>
  </si>
  <si>
    <t>C472</t>
  </si>
  <si>
    <t>C680</t>
  </si>
  <si>
    <t>C296</t>
  </si>
  <si>
    <t>D362</t>
  </si>
  <si>
    <t>C616</t>
  </si>
  <si>
    <t>C343</t>
  </si>
  <si>
    <t>C417</t>
  </si>
  <si>
    <t>B865</t>
  </si>
  <si>
    <t>C707</t>
  </si>
  <si>
    <t>C079</t>
  </si>
  <si>
    <t>C760</t>
  </si>
  <si>
    <t>C518</t>
  </si>
  <si>
    <t>C870</t>
  </si>
  <si>
    <t>D819</t>
  </si>
  <si>
    <t>C287</t>
  </si>
  <si>
    <t>B911</t>
  </si>
  <si>
    <t>C061</t>
  </si>
  <si>
    <t>B680</t>
  </si>
  <si>
    <t>O085</t>
  </si>
  <si>
    <t>D483</t>
  </si>
  <si>
    <t>C156</t>
  </si>
  <si>
    <t>C671</t>
  </si>
  <si>
    <t>D474</t>
  </si>
  <si>
    <t>B785</t>
  </si>
  <si>
    <t>C744</t>
  </si>
  <si>
    <t>C438</t>
  </si>
  <si>
    <t>C423</t>
  </si>
  <si>
    <t>D025</t>
  </si>
  <si>
    <t>C052</t>
  </si>
  <si>
    <t>B857</t>
  </si>
  <si>
    <t>C422</t>
  </si>
  <si>
    <t>O049</t>
  </si>
  <si>
    <t>C167</t>
  </si>
  <si>
    <t>C943</t>
  </si>
  <si>
    <t>C329</t>
  </si>
  <si>
    <t>B126</t>
  </si>
  <si>
    <t>B or D??</t>
  </si>
  <si>
    <t>B174</t>
  </si>
  <si>
    <t>B133</t>
  </si>
  <si>
    <t>D023</t>
  </si>
  <si>
    <t>D374</t>
  </si>
  <si>
    <t>C125</t>
  </si>
  <si>
    <t>B013</t>
  </si>
  <si>
    <t>D469</t>
  </si>
  <si>
    <t>D498</t>
  </si>
  <si>
    <t>C360</t>
  </si>
  <si>
    <t>B416</t>
  </si>
  <si>
    <t>B103</t>
  </si>
  <si>
    <t>C717</t>
  </si>
  <si>
    <t>C775</t>
  </si>
  <si>
    <t>C687</t>
  </si>
  <si>
    <t>C426</t>
  </si>
  <si>
    <t>C355</t>
  </si>
  <si>
    <t>C923</t>
  </si>
  <si>
    <t>C982</t>
  </si>
  <si>
    <t>D336</t>
  </si>
  <si>
    <t>B145</t>
  </si>
  <si>
    <t>D370</t>
  </si>
  <si>
    <t>C516</t>
  </si>
  <si>
    <t>O066</t>
  </si>
  <si>
    <t>B920</t>
  </si>
  <si>
    <t>C544</t>
  </si>
  <si>
    <t>B822</t>
  </si>
  <si>
    <t>moved to P10</t>
  </si>
  <si>
    <t>B888</t>
  </si>
  <si>
    <t>C268</t>
  </si>
  <si>
    <t>B780</t>
  </si>
  <si>
    <t>O086</t>
  </si>
  <si>
    <t>C256</t>
  </si>
  <si>
    <t>D006</t>
  </si>
  <si>
    <t>C161</t>
  </si>
  <si>
    <t>C288</t>
  </si>
  <si>
    <t>B195</t>
  </si>
  <si>
    <t>B157</t>
  </si>
  <si>
    <t>C504</t>
  </si>
  <si>
    <t>C429</t>
  </si>
  <si>
    <t>C220</t>
  </si>
  <si>
    <t>O080</t>
  </si>
  <si>
    <t>B495</t>
  </si>
  <si>
    <t>C499</t>
  </si>
  <si>
    <t>C321</t>
  </si>
  <si>
    <t>D337</t>
  </si>
  <si>
    <t>B827</t>
  </si>
  <si>
    <t>C263</t>
  </si>
  <si>
    <t>C891</t>
  </si>
  <si>
    <t>C280</t>
  </si>
  <si>
    <t>B020</t>
  </si>
  <si>
    <t>D008</t>
  </si>
  <si>
    <t>C253</t>
  </si>
  <si>
    <t>B083</t>
  </si>
  <si>
    <t>D029</t>
  </si>
  <si>
    <t>D433</t>
  </si>
  <si>
    <t>D485</t>
  </si>
  <si>
    <t>D341</t>
  </si>
  <si>
    <t>D356</t>
  </si>
  <si>
    <t>D821</t>
  </si>
  <si>
    <t>B031</t>
  </si>
  <si>
    <t>B136</t>
  </si>
  <si>
    <t>C772</t>
  </si>
  <si>
    <t>Riffle (P4 -&gt; P3)</t>
  </si>
  <si>
    <t>D020</t>
  </si>
  <si>
    <t>C040</t>
  </si>
  <si>
    <t>B055</t>
  </si>
  <si>
    <t>D419</t>
  </si>
  <si>
    <t>B614</t>
  </si>
  <si>
    <t>O077</t>
  </si>
  <si>
    <t>C535</t>
  </si>
  <si>
    <t>C928</t>
  </si>
  <si>
    <t>B028</t>
  </si>
  <si>
    <t>C557</t>
  </si>
  <si>
    <t>C561</t>
  </si>
  <si>
    <t>O026</t>
  </si>
  <si>
    <t>D487</t>
  </si>
  <si>
    <t>C269</t>
  </si>
  <si>
    <t>C779</t>
  </si>
  <si>
    <t>B116</t>
  </si>
  <si>
    <t>C188</t>
  </si>
  <si>
    <t>C692</t>
  </si>
  <si>
    <t>B823</t>
  </si>
  <si>
    <t>C293</t>
  </si>
  <si>
    <t>B019</t>
  </si>
  <si>
    <t>B101</t>
  </si>
  <si>
    <t>Riffle (P3 -&gt; P2)</t>
  </si>
  <si>
    <t>C684</t>
  </si>
  <si>
    <t>B177</t>
  </si>
  <si>
    <t>C258</t>
  </si>
  <si>
    <t>B943</t>
  </si>
  <si>
    <t>C314</t>
  </si>
  <si>
    <t>C045</t>
  </si>
  <si>
    <t>C481</t>
  </si>
  <si>
    <t>D519</t>
  </si>
  <si>
    <t>B361</t>
  </si>
  <si>
    <t>C932</t>
  </si>
  <si>
    <t>D496</t>
  </si>
  <si>
    <t>C080</t>
  </si>
  <si>
    <t>C192</t>
  </si>
  <si>
    <t>C434</t>
  </si>
  <si>
    <t>C118</t>
  </si>
  <si>
    <t>C363</t>
  </si>
  <si>
    <t>C918</t>
  </si>
  <si>
    <t>C527</t>
  </si>
  <si>
    <t>B399</t>
  </si>
  <si>
    <t>C433</t>
  </si>
  <si>
    <t>D351</t>
  </si>
  <si>
    <t>D408</t>
  </si>
  <si>
    <t>C560</t>
  </si>
  <si>
    <t>Pool 1</t>
  </si>
  <si>
    <t>B169</t>
  </si>
  <si>
    <t>B862</t>
  </si>
  <si>
    <t>C402</t>
  </si>
  <si>
    <t>B114</t>
  </si>
  <si>
    <t>C060</t>
  </si>
  <si>
    <t>D40(?)</t>
  </si>
  <si>
    <t>C066</t>
  </si>
  <si>
    <t>B944</t>
  </si>
  <si>
    <t>D454</t>
  </si>
  <si>
    <t>D526</t>
  </si>
  <si>
    <t>B961</t>
  </si>
  <si>
    <t>C786</t>
  </si>
  <si>
    <t>D457</t>
  </si>
  <si>
    <t>Jasmine's data</t>
  </si>
  <si>
    <t>C756</t>
  </si>
  <si>
    <t>C395</t>
  </si>
  <si>
    <t>C117</t>
  </si>
  <si>
    <t>B198</t>
  </si>
  <si>
    <t>C742</t>
  </si>
  <si>
    <t>C935</t>
  </si>
  <si>
    <t>B192</t>
  </si>
  <si>
    <t>D376</t>
  </si>
  <si>
    <t>D347</t>
  </si>
  <si>
    <t>D441</t>
  </si>
  <si>
    <t>C128</t>
  </si>
  <si>
    <t>D554</t>
  </si>
  <si>
    <t>B345</t>
  </si>
  <si>
    <t>B917</t>
  </si>
  <si>
    <t>C697</t>
  </si>
  <si>
    <t>C249</t>
  </si>
  <si>
    <t>B657</t>
  </si>
  <si>
    <t>C203</t>
  </si>
  <si>
    <t>C228</t>
  </si>
  <si>
    <t>B343</t>
  </si>
  <si>
    <t>B858</t>
  </si>
  <si>
    <t>B444</t>
  </si>
  <si>
    <t>D420</t>
  </si>
  <si>
    <t>C136</t>
  </si>
  <si>
    <t>C502</t>
  </si>
  <si>
    <t>C340</t>
  </si>
  <si>
    <t>B769</t>
  </si>
  <si>
    <t>D568</t>
  </si>
  <si>
    <t>B158</t>
  </si>
  <si>
    <t>C734</t>
  </si>
  <si>
    <t>grubbing</t>
  </si>
  <si>
    <t>C992</t>
  </si>
  <si>
    <t>D471</t>
  </si>
  <si>
    <t>B009</t>
  </si>
  <si>
    <t>D817</t>
  </si>
  <si>
    <t>O061</t>
  </si>
  <si>
    <t>D560</t>
  </si>
  <si>
    <t>C983</t>
  </si>
  <si>
    <t>O062</t>
  </si>
  <si>
    <t>D389</t>
  </si>
  <si>
    <t>B008</t>
  </si>
  <si>
    <t>B504</t>
  </si>
  <si>
    <t>112.3(???)</t>
  </si>
  <si>
    <t>B061</t>
  </si>
  <si>
    <t>C960</t>
  </si>
  <si>
    <t>D555</t>
  </si>
  <si>
    <t>B097</t>
  </si>
  <si>
    <t>B952</t>
  </si>
  <si>
    <t>B323</t>
  </si>
  <si>
    <t>C730</t>
  </si>
  <si>
    <t>B681</t>
  </si>
  <si>
    <t>C181</t>
  </si>
  <si>
    <t>D399</t>
  </si>
  <si>
    <t>B599</t>
  </si>
  <si>
    <t>B120</t>
  </si>
  <si>
    <t>C977</t>
  </si>
  <si>
    <t>C509</t>
  </si>
  <si>
    <t>B612</t>
  </si>
  <si>
    <t>B043</t>
  </si>
  <si>
    <t>B027</t>
  </si>
  <si>
    <t>D553</t>
  </si>
  <si>
    <t>D476</t>
  </si>
  <si>
    <t>D397</t>
  </si>
  <si>
    <t>B017</t>
  </si>
  <si>
    <t>B025</t>
  </si>
  <si>
    <t>C924</t>
  </si>
  <si>
    <t>B007</t>
  </si>
  <si>
    <t>C525</t>
  </si>
  <si>
    <t>C076</t>
  </si>
  <si>
    <t>B938</t>
  </si>
  <si>
    <t>C967</t>
  </si>
  <si>
    <t>O044</t>
  </si>
  <si>
    <t>C420</t>
  </si>
  <si>
    <t>B868</t>
  </si>
  <si>
    <t>C077</t>
  </si>
  <si>
    <t>B044</t>
  </si>
  <si>
    <t>D563</t>
  </si>
  <si>
    <t>B602</t>
  </si>
  <si>
    <t>D827</t>
  </si>
  <si>
    <t>O094</t>
  </si>
  <si>
    <t>C479</t>
  </si>
  <si>
    <t>D318</t>
  </si>
  <si>
    <t>O039</t>
  </si>
  <si>
    <t>C948</t>
  </si>
  <si>
    <t>C309</t>
  </si>
  <si>
    <t>C241</t>
  </si>
  <si>
    <t>C168</t>
  </si>
  <si>
    <t>C970</t>
  </si>
  <si>
    <t>C797</t>
  </si>
  <si>
    <t>C911</t>
  </si>
  <si>
    <t>B046</t>
  </si>
  <si>
    <t>C199</t>
  </si>
  <si>
    <t>D448</t>
  </si>
  <si>
    <t>C506</t>
  </si>
  <si>
    <t>C699</t>
  </si>
  <si>
    <t>C302</t>
  </si>
  <si>
    <t>B172</t>
  </si>
  <si>
    <t>C501</t>
  </si>
  <si>
    <t>D067</t>
  </si>
  <si>
    <t>B904</t>
  </si>
  <si>
    <t>B173</t>
  </si>
  <si>
    <t>C762</t>
  </si>
  <si>
    <t>C394</t>
  </si>
  <si>
    <t>B990</t>
  </si>
  <si>
    <t>C746</t>
  </si>
  <si>
    <t>C956</t>
  </si>
  <si>
    <t>C206</t>
  </si>
  <si>
    <t>D026</t>
  </si>
  <si>
    <t>B074</t>
  </si>
  <si>
    <t>C307</t>
  </si>
  <si>
    <t>O070</t>
  </si>
  <si>
    <t>untagged
grubbing</t>
  </si>
  <si>
    <t>B962</t>
  </si>
  <si>
    <t>B648</t>
  </si>
  <si>
    <t>C549</t>
  </si>
  <si>
    <t>C361</t>
  </si>
  <si>
    <t>B075</t>
  </si>
  <si>
    <t>C465</t>
  </si>
  <si>
    <t>D695</t>
  </si>
  <si>
    <t>B016</t>
  </si>
  <si>
    <t>D556</t>
  </si>
  <si>
    <t>C548</t>
  </si>
  <si>
    <t>C936</t>
  </si>
  <si>
    <t>B441</t>
  </si>
  <si>
    <t>B057</t>
  </si>
  <si>
    <t>D524</t>
  </si>
  <si>
    <t>B954</t>
  </si>
  <si>
    <t>C708</t>
  </si>
  <si>
    <t>66.4 (66.9?)</t>
  </si>
  <si>
    <t>B240</t>
  </si>
  <si>
    <t>C686</t>
  </si>
  <si>
    <t>B091</t>
  </si>
  <si>
    <t>D641</t>
  </si>
  <si>
    <t>C736</t>
  </si>
  <si>
    <t>C130</t>
  </si>
  <si>
    <t>C965</t>
  </si>
  <si>
    <t>C691</t>
  </si>
  <si>
    <t>B913</t>
  </si>
  <si>
    <t>D480</t>
  </si>
  <si>
    <t>B659</t>
  </si>
  <si>
    <t>C547</t>
  </si>
  <si>
    <t>B461</t>
  </si>
  <si>
    <t>D464</t>
  </si>
  <si>
    <t>B001</t>
  </si>
  <si>
    <t>C173</t>
  </si>
  <si>
    <t>B134</t>
  </si>
  <si>
    <t>C989</t>
  </si>
  <si>
    <t>B930</t>
  </si>
  <si>
    <t>C976</t>
  </si>
  <si>
    <t>C979</t>
  </si>
  <si>
    <t>C880</t>
  </si>
  <si>
    <t>B455</t>
  </si>
  <si>
    <t>B950</t>
  </si>
  <si>
    <t>C803</t>
  </si>
  <si>
    <t>C492</t>
  </si>
  <si>
    <t>B620</t>
  </si>
  <si>
    <t>C239</t>
  </si>
  <si>
    <t>C073</t>
  </si>
  <si>
    <t>D396</t>
  </si>
  <si>
    <t>C540</t>
  </si>
  <si>
    <t>B079</t>
  </si>
  <si>
    <t>C771</t>
  </si>
  <si>
    <t>D435</t>
  </si>
  <si>
    <t>D031</t>
  </si>
  <si>
    <t>B047</t>
  </si>
  <si>
    <t>O043</t>
  </si>
  <si>
    <t>B598</t>
  </si>
  <si>
    <t>B449</t>
  </si>
  <si>
    <t>B656</t>
  </si>
  <si>
    <t>D459</t>
  </si>
  <si>
    <t>C012</t>
  </si>
  <si>
    <t>C474</t>
  </si>
  <si>
    <t>D488</t>
  </si>
  <si>
    <t>On the data sheet, it looks like "9488", but I think they meant to write a D instead of a 9</t>
  </si>
  <si>
    <t>D509</t>
  </si>
  <si>
    <t>C512</t>
  </si>
  <si>
    <t>D823</t>
  </si>
  <si>
    <t>C941</t>
  </si>
  <si>
    <t>B035</t>
  </si>
  <si>
    <t>B914</t>
  </si>
  <si>
    <t>B596</t>
  </si>
  <si>
    <t>D028</t>
  </si>
  <si>
    <t>D421</t>
  </si>
  <si>
    <t>D549</t>
  </si>
  <si>
    <t>C210</t>
  </si>
  <si>
    <t>C937</t>
  </si>
  <si>
    <t>D319</t>
  </si>
  <si>
    <t>D012</t>
  </si>
  <si>
    <t>B015</t>
  </si>
  <si>
    <t>C567</t>
  </si>
  <si>
    <t>C036</t>
  </si>
  <si>
    <t>B430</t>
  </si>
  <si>
    <t>B927</t>
  </si>
  <si>
    <t>C541</t>
  </si>
  <si>
    <t>C720</t>
  </si>
  <si>
    <t>C215</t>
  </si>
  <si>
    <t>B420</t>
  </si>
  <si>
    <t>C556</t>
  </si>
  <si>
    <t>C303</t>
  </si>
  <si>
    <t>B667</t>
  </si>
  <si>
    <t>C453</t>
  </si>
  <si>
    <t>B125</t>
  </si>
  <si>
    <t>C209</t>
  </si>
  <si>
    <t>C510</t>
  </si>
  <si>
    <t>B113</t>
  </si>
  <si>
    <t>B163</t>
  </si>
  <si>
    <t>B081</t>
  </si>
  <si>
    <t>B058</t>
  </si>
  <si>
    <t>C292</t>
  </si>
  <si>
    <t>B187</t>
  </si>
  <si>
    <t>B048</t>
  </si>
  <si>
    <t>B649</t>
  </si>
  <si>
    <t>C993</t>
  </si>
  <si>
    <t>C694</t>
  </si>
  <si>
    <t>B856</t>
  </si>
  <si>
    <t>B601</t>
  </si>
  <si>
    <t>C170</t>
  </si>
  <si>
    <t>D339</t>
  </si>
  <si>
    <t>C530</t>
  </si>
  <si>
    <t>C909</t>
  </si>
  <si>
    <t>D440</t>
  </si>
  <si>
    <t>C131</t>
  </si>
  <si>
    <t>C915</t>
  </si>
  <si>
    <t>C536</t>
  </si>
  <si>
    <t>D500</t>
  </si>
  <si>
    <t>D340</t>
  </si>
  <si>
    <t>D320</t>
  </si>
  <si>
    <t>B053</t>
  </si>
  <si>
    <t>C312</t>
  </si>
  <si>
    <t>B077</t>
  </si>
  <si>
    <t>B159</t>
  </si>
  <si>
    <t>B902</t>
  </si>
  <si>
    <t>B608</t>
  </si>
  <si>
    <t>B529</t>
  </si>
  <si>
    <t>B968</t>
  </si>
  <si>
    <t>O071</t>
  </si>
  <si>
    <t>C978</t>
  </si>
  <si>
    <t>B184</t>
  </si>
  <si>
    <t>D535</t>
  </si>
  <si>
    <t>374 or 324??</t>
  </si>
  <si>
    <t>O076</t>
  </si>
  <si>
    <t>B929</t>
  </si>
  <si>
    <t>D385</t>
  </si>
  <si>
    <t>D375</t>
  </si>
  <si>
    <t>D472</t>
  </si>
  <si>
    <t>C338</t>
  </si>
  <si>
    <t>D322</t>
  </si>
  <si>
    <t>C722</t>
  </si>
  <si>
    <t>D478</t>
  </si>
  <si>
    <t>D424</t>
  </si>
  <si>
    <t>O095</t>
  </si>
  <si>
    <t>D547</t>
  </si>
  <si>
    <t>D402</t>
  </si>
  <si>
    <t>C701</t>
  </si>
  <si>
    <t>O072</t>
  </si>
  <si>
    <t>C505</t>
  </si>
  <si>
    <t>C345</t>
  </si>
  <si>
    <t>B836</t>
  </si>
  <si>
    <t>B003</t>
  </si>
  <si>
    <t>B947</t>
  </si>
  <si>
    <t>B359</t>
  </si>
  <si>
    <t>C959</t>
  </si>
  <si>
    <t>C735</t>
  </si>
  <si>
    <t>D328</t>
  </si>
  <si>
    <t>C129</t>
  </si>
  <si>
    <t>D460</t>
  </si>
  <si>
    <t>B402</t>
  </si>
  <si>
    <t>C906</t>
  </si>
  <si>
    <t>D334</t>
  </si>
  <si>
    <t>C712</t>
  </si>
  <si>
    <t>B976</t>
  </si>
  <si>
    <t>D841</t>
  </si>
  <si>
    <t>C334</t>
  </si>
  <si>
    <t>C520</t>
  </si>
  <si>
    <t>C913</t>
  </si>
  <si>
    <t>D388</t>
  </si>
  <si>
    <t>B530</t>
  </si>
  <si>
    <t>O073</t>
  </si>
  <si>
    <t>D365</t>
  </si>
  <si>
    <t>B654</t>
  </si>
  <si>
    <t>C725</t>
  </si>
  <si>
    <t>D367</t>
  </si>
  <si>
    <t>C349</t>
  </si>
  <si>
    <t>D557</t>
  </si>
  <si>
    <t>B592</t>
  </si>
  <si>
    <t>D507</t>
  </si>
  <si>
    <t>B418</t>
  </si>
  <si>
    <t>C164</t>
  </si>
  <si>
    <t>C381</t>
  </si>
  <si>
    <t>B864</t>
  </si>
  <si>
    <t>C964</t>
  </si>
  <si>
    <t>D545</t>
  </si>
  <si>
    <t>C952</t>
  </si>
  <si>
    <t>B641</t>
  </si>
  <si>
    <t>B414</t>
  </si>
  <si>
    <t>D372</t>
  </si>
  <si>
    <t>B433</t>
  </si>
  <si>
    <t>O074</t>
  </si>
  <si>
    <t>C749</t>
  </si>
  <si>
    <t>B162</t>
  </si>
  <si>
    <t>D617</t>
  </si>
  <si>
    <t>D354</t>
  </si>
  <si>
    <t>D416</t>
  </si>
  <si>
    <t>B895</t>
  </si>
  <si>
    <t>B631</t>
  </si>
  <si>
    <t>C153</t>
  </si>
  <si>
    <t>C362</t>
  </si>
  <si>
    <t>B561</t>
  </si>
  <si>
    <t>D541</t>
  </si>
  <si>
    <t>C601</t>
  </si>
  <si>
    <t>D425</t>
  </si>
  <si>
    <t>C356</t>
  </si>
  <si>
    <t>C950</t>
  </si>
  <si>
    <t>B462</t>
  </si>
  <si>
    <t>O050</t>
  </si>
  <si>
    <t>D521</t>
  </si>
  <si>
    <t>D824</t>
  </si>
  <si>
    <t>C507</t>
  </si>
  <si>
    <t>B646</t>
  </si>
  <si>
    <t>D493</t>
  </si>
  <si>
    <t>B594</t>
  </si>
  <si>
    <t>O093</t>
  </si>
  <si>
    <t>C150</t>
  </si>
  <si>
    <t>D566</t>
  </si>
  <si>
    <t>B901</t>
  </si>
  <si>
    <t>B059</t>
  </si>
  <si>
    <t>O091</t>
  </si>
  <si>
    <t>B186</t>
  </si>
  <si>
    <t>O092</t>
  </si>
  <si>
    <t>D436</t>
  </si>
  <si>
    <t>C264</t>
  </si>
  <si>
    <t>B438</t>
  </si>
  <si>
    <t>moved to P3</t>
  </si>
  <si>
    <t>B463</t>
  </si>
  <si>
    <t>C132</t>
  </si>
  <si>
    <t>C152</t>
  </si>
  <si>
    <t>C246</t>
  </si>
  <si>
    <t>O075</t>
  </si>
  <si>
    <t>D564</t>
  </si>
  <si>
    <t>B496</t>
  </si>
  <si>
    <t>D828</t>
  </si>
  <si>
    <t>C231</t>
  </si>
  <si>
    <t>B093</t>
  </si>
  <si>
    <t>cracked 
shell</t>
  </si>
  <si>
    <t>B342</t>
  </si>
  <si>
    <t>D071</t>
  </si>
  <si>
    <t>83(.9?)</t>
  </si>
  <si>
    <t>B180</t>
  </si>
  <si>
    <t>C641</t>
  </si>
  <si>
    <t>B095</t>
  </si>
  <si>
    <t>B945</t>
  </si>
  <si>
    <t>B005</t>
  </si>
  <si>
    <t>C274</t>
  </si>
  <si>
    <t>C281</t>
  </si>
  <si>
    <t>O063</t>
  </si>
  <si>
    <t>D392</t>
  </si>
  <si>
    <t>damaged</t>
  </si>
  <si>
    <t>D338</t>
  </si>
  <si>
    <t>O064</t>
  </si>
  <si>
    <t>C732</t>
  </si>
  <si>
    <t>C279</t>
  </si>
  <si>
    <t>C163</t>
  </si>
  <si>
    <t>B991</t>
  </si>
  <si>
    <t>B088</t>
  </si>
  <si>
    <t>C723</t>
  </si>
  <si>
    <t>B986</t>
  </si>
  <si>
    <t>B516</t>
  </si>
  <si>
    <t>D525</t>
  </si>
  <si>
    <t>C931</t>
  </si>
  <si>
    <t>O097</t>
  </si>
  <si>
    <t>B643</t>
  </si>
  <si>
    <t>O098</t>
  </si>
  <si>
    <t>C328</t>
  </si>
  <si>
    <t>B129</t>
  </si>
  <si>
    <t>B111</t>
  </si>
  <si>
    <t>D520</t>
  </si>
  <si>
    <t>B603</t>
  </si>
  <si>
    <t>C032</t>
  </si>
  <si>
    <t>C519</t>
  </si>
  <si>
    <t>B493</t>
  </si>
  <si>
    <t>B194</t>
  </si>
  <si>
    <t>C176</t>
  </si>
  <si>
    <t>D466</t>
  </si>
  <si>
    <t>B936</t>
  </si>
  <si>
    <t>C350</t>
  </si>
  <si>
    <t>C456</t>
  </si>
  <si>
    <t>B357</t>
  </si>
  <si>
    <t>D538</t>
  </si>
  <si>
    <t>C283</t>
  </si>
  <si>
    <t>D422</t>
  </si>
  <si>
    <t>C367</t>
  </si>
  <si>
    <t>C523</t>
  </si>
  <si>
    <t>C484</t>
  </si>
  <si>
    <t>B067</t>
  </si>
  <si>
    <t>067 or 007??</t>
  </si>
  <si>
    <t>C202</t>
  </si>
  <si>
    <t>C958</t>
  </si>
  <si>
    <t>O099</t>
  </si>
  <si>
    <t>B589</t>
  </si>
  <si>
    <t>B038</t>
  </si>
  <si>
    <t>C155</t>
  </si>
  <si>
    <t>D491</t>
  </si>
  <si>
    <t>D383</t>
  </si>
  <si>
    <t>D324</t>
  </si>
  <si>
    <t>B106</t>
  </si>
  <si>
    <t>C853</t>
  </si>
  <si>
    <t>C695</t>
  </si>
  <si>
    <t>B022</t>
  </si>
  <si>
    <t>C083</t>
  </si>
  <si>
    <t>C755</t>
  </si>
  <si>
    <t>B045</t>
  </si>
  <si>
    <t>B869</t>
  </si>
  <si>
    <t>C554</t>
  </si>
  <si>
    <t>O100</t>
  </si>
  <si>
    <t>D482</t>
  </si>
  <si>
    <t>D503</t>
  </si>
  <si>
    <t>D539</t>
  </si>
  <si>
    <t>C412</t>
  </si>
  <si>
    <t>C067</t>
  </si>
  <si>
    <t>C353</t>
  </si>
  <si>
    <t>B460</t>
  </si>
  <si>
    <t>B855</t>
  </si>
  <si>
    <t>D009</t>
  </si>
  <si>
    <t>C761</t>
  </si>
  <si>
    <t>D007</t>
  </si>
  <si>
    <t>C774</t>
  </si>
  <si>
    <t>C270</t>
  </si>
  <si>
    <t>B922</t>
  </si>
  <si>
    <t>D384</t>
  </si>
  <si>
    <t>B306</t>
  </si>
  <si>
    <t>C310</t>
  </si>
  <si>
    <t>B600</t>
  </si>
  <si>
    <t>B617</t>
  </si>
  <si>
    <t>O081</t>
  </si>
  <si>
    <t>O082</t>
  </si>
  <si>
    <t>B473</t>
  </si>
  <si>
    <t>C325</t>
  </si>
  <si>
    <t>C688</t>
  </si>
  <si>
    <t>C282</t>
  </si>
  <si>
    <t>B925</t>
  </si>
  <si>
    <t>C464</t>
  </si>
  <si>
    <t>C042</t>
  </si>
  <si>
    <t>O040</t>
  </si>
  <si>
    <t>D015</t>
  </si>
  <si>
    <t>B063</t>
  </si>
  <si>
    <t>C589</t>
  </si>
  <si>
    <t>C290</t>
  </si>
  <si>
    <t>C980</t>
  </si>
  <si>
    <t>B634</t>
  </si>
  <si>
    <t>C255</t>
  </si>
  <si>
    <t>B678</t>
  </si>
  <si>
    <t>C991</t>
  </si>
  <si>
    <t>B392</t>
  </si>
  <si>
    <t>B754</t>
  </si>
  <si>
    <t>O083</t>
  </si>
  <si>
    <t>O067</t>
  </si>
  <si>
    <t>O068</t>
  </si>
  <si>
    <t>C905</t>
  </si>
  <si>
    <t>Riffle 1</t>
  </si>
  <si>
    <t>Riffle 9</t>
  </si>
  <si>
    <t>Riffle 10</t>
  </si>
  <si>
    <t>Pool 15</t>
  </si>
  <si>
    <t>Riffle 11</t>
  </si>
  <si>
    <t>Bridge pool</t>
  </si>
  <si>
    <t>Mussels added. SOND within pool near top</t>
  </si>
  <si>
    <t>Mussels added</t>
  </si>
  <si>
    <t>Between last pool and gauge station</t>
  </si>
  <si>
    <t>Between last pool and gauge station.  Bench and stream confluence.</t>
  </si>
  <si>
    <t>Gauge Station Pool</t>
  </si>
  <si>
    <t>Not included in survey</t>
  </si>
  <si>
    <t>38.9302684, -77.3434704</t>
  </si>
  <si>
    <t>38.9302979, -77.3433943</t>
  </si>
  <si>
    <t>38.9302019, -77.3431975</t>
  </si>
  <si>
    <t>38.9302763, -77.3427975</t>
  </si>
  <si>
    <t>38.9303295, -77.3426017</t>
  </si>
  <si>
    <t>38.9303435, -77.3425507</t>
  </si>
  <si>
    <t>38.9302408, -77.3423546</t>
  </si>
  <si>
    <t>7.5 meters long</t>
  </si>
  <si>
    <t>13.2 m long</t>
  </si>
  <si>
    <t>18.2 m long</t>
  </si>
  <si>
    <t>26.1 m long</t>
  </si>
  <si>
    <t>17.5 m long</t>
  </si>
  <si>
    <t>21.3 m long</t>
  </si>
  <si>
    <t>9.5 m long</t>
  </si>
  <si>
    <t>15.8 m long</t>
  </si>
  <si>
    <t>16.5 m long</t>
  </si>
  <si>
    <t>29.5 m long</t>
  </si>
  <si>
    <t>21.8 m long</t>
  </si>
  <si>
    <t>8.9 m long</t>
  </si>
  <si>
    <t>21.4 m long</t>
  </si>
  <si>
    <t>30.0 m long</t>
  </si>
  <si>
    <t>21.1 m long</t>
  </si>
  <si>
    <t>16.0 m long</t>
  </si>
  <si>
    <t>17.2 m long</t>
  </si>
  <si>
    <t>21.9 m long</t>
  </si>
  <si>
    <t>top: 3.9</t>
  </si>
  <si>
    <t>top: 4.1 m</t>
  </si>
  <si>
    <t>top: 4.0 m</t>
  </si>
  <si>
    <t>top: 5.6 m</t>
  </si>
  <si>
    <t>Top: 4.0 m</t>
  </si>
  <si>
    <t>Top: 3.9 m</t>
  </si>
  <si>
    <t>Top: 5.6 m</t>
  </si>
  <si>
    <t>Top: 5.4 m</t>
  </si>
  <si>
    <t>Top: 5.8 m</t>
  </si>
  <si>
    <t>middle 1: 4.3</t>
  </si>
  <si>
    <t>Middle 1: 4.4 m</t>
  </si>
  <si>
    <t>Middle 1: 5.2 m</t>
  </si>
  <si>
    <t>Middle 1: 5.8 m</t>
  </si>
  <si>
    <t>Middle 1: 5.4 m</t>
  </si>
  <si>
    <t>Middle 1: 6.1</t>
  </si>
  <si>
    <t>Middle 1: 5.9 m</t>
  </si>
  <si>
    <t>Middle 1: 5.7 m</t>
  </si>
  <si>
    <t>Middle 1: 6.3 m</t>
  </si>
  <si>
    <t>Bottom: 4.0</t>
  </si>
  <si>
    <t>Middle 2: 4.4 m</t>
  </si>
  <si>
    <t>Middle 2: 6.0 m</t>
  </si>
  <si>
    <t>Middle 2: 4.0 m</t>
  </si>
  <si>
    <t>Middle 2: 6.1 m</t>
  </si>
  <si>
    <t>Middle 2: 6.2 m</t>
  </si>
  <si>
    <t>Middle 2: 5.6 m</t>
  </si>
  <si>
    <t>Middle 2: 5.9 m</t>
  </si>
  <si>
    <t>Bottom: 4.6 m</t>
  </si>
  <si>
    <t>Middle 3: 6.4 m</t>
  </si>
  <si>
    <t>Middle 3: 3.8 m</t>
  </si>
  <si>
    <t>Middle 3: 6.6 m</t>
  </si>
  <si>
    <t>Middle 3: 6.3 m</t>
  </si>
  <si>
    <t>Bottom: 5.3 m</t>
  </si>
  <si>
    <t>Bottom: 7.1 m</t>
  </si>
  <si>
    <t>Bottom: 6.2 m</t>
  </si>
  <si>
    <t>Bottom: 4.4 m</t>
  </si>
  <si>
    <t>Bottom 5.2 m</t>
  </si>
  <si>
    <t>-</t>
  </si>
  <si>
    <t>Alive</t>
  </si>
  <si>
    <t>Pool 1 is uppermost pool</t>
  </si>
  <si>
    <t>Correct nomenclature (pool 8 is uppermost pool, pool 9 is SOND)</t>
  </si>
  <si>
    <t>Time Spent Searching: 5 hours
Water Temp: 
Crew: Athan Anderson, Jess Jones</t>
  </si>
  <si>
    <t>I need to do calculations for my data I think</t>
  </si>
  <si>
    <t>0=0.2, 80=79.1</t>
  </si>
  <si>
    <t>Athan Pool 15 = SOND downstream</t>
  </si>
  <si>
    <t>Time Spent Searching: 4 hours
Water Temp: 19.1C
Crew: Athan Anderson, Ellie Stauch
Notes: Leaf Litter Beginnning</t>
  </si>
  <si>
    <t>* Note: After the final MR for 2025, the pools were reordered based on dissapearances from the drought.  The new order is 9 pools instead of 11.  Refer to this map: https://docs.google.com/presentation/d/1_T00HroF_DTlcdYvavOO_hGOJ51vfcswc2lztCjAkGU/edit?slide=id.p#slide=id.p</t>
  </si>
  <si>
    <t>Riffle A</t>
  </si>
  <si>
    <t>Riffle B</t>
  </si>
  <si>
    <t>OLD:</t>
  </si>
  <si>
    <t>Riffle C</t>
  </si>
  <si>
    <t>Riffle D</t>
  </si>
  <si>
    <t>Riffle E</t>
  </si>
  <si>
    <t>OLD OLD:</t>
  </si>
  <si>
    <t>OLD OLD OLD:</t>
  </si>
  <si>
    <t>p8</t>
  </si>
  <si>
    <t>p1</t>
  </si>
  <si>
    <t>Person Hours: (2 * 1:10) + ( 2*3:15)
Water Temp: 28.0C
Crew: Athan Anderson, Parker Sullivan, Maddie Carver, Lily Warco</t>
  </si>
  <si>
    <t>Person Hours: (4*2) + (4*4?)
Water Temp: 27.0C
Crew: Athan Anderson, Parker Sullivan, Maddie Carver, Lily Warco</t>
  </si>
  <si>
    <t>C653</t>
  </si>
  <si>
    <t>r1</t>
  </si>
  <si>
    <t>r2</t>
  </si>
  <si>
    <t>r3</t>
  </si>
  <si>
    <t>r4</t>
  </si>
  <si>
    <t>r5</t>
  </si>
  <si>
    <t>r6</t>
  </si>
  <si>
    <t>r7</t>
  </si>
  <si>
    <t>r8</t>
  </si>
  <si>
    <t>p4</t>
  </si>
  <si>
    <t>p3</t>
  </si>
  <si>
    <t>p2</t>
  </si>
  <si>
    <t>OLD</t>
  </si>
  <si>
    <t>p5</t>
  </si>
  <si>
    <t>p6</t>
  </si>
  <si>
    <t>p7</t>
  </si>
  <si>
    <t>p9</t>
  </si>
  <si>
    <t>p10</t>
  </si>
  <si>
    <t>p11</t>
  </si>
  <si>
    <t>p12</t>
  </si>
  <si>
    <t>p13</t>
  </si>
  <si>
    <t>OLD OLD OLD OLD:</t>
  </si>
  <si>
    <t>First P above GS</t>
  </si>
  <si>
    <t>Tag # (red)</t>
  </si>
  <si>
    <t>Site Added To</t>
  </si>
  <si>
    <t>Found in pass 1</t>
  </si>
  <si>
    <t>Found in pass 2</t>
  </si>
  <si>
    <t>Found in pass 3</t>
  </si>
  <si>
    <t>Found in pass 4</t>
  </si>
  <si>
    <t>Sum Value</t>
  </si>
  <si>
    <t>Alive or Dead?</t>
  </si>
  <si>
    <t>Totals:</t>
  </si>
  <si>
    <t>B000</t>
  </si>
  <si>
    <t>Glade</t>
  </si>
  <si>
    <t>Pass 1</t>
  </si>
  <si>
    <t>Pass 2</t>
  </si>
  <si>
    <t>Pass 3</t>
  </si>
  <si>
    <t>Pass 4</t>
  </si>
  <si>
    <t>Tagged</t>
  </si>
  <si>
    <t>B002</t>
  </si>
  <si>
    <t>B004</t>
  </si>
  <si>
    <t>Snakeden</t>
  </si>
  <si>
    <t>Total</t>
  </si>
  <si>
    <t>B006</t>
  </si>
  <si>
    <t>B010</t>
  </si>
  <si>
    <t>B011</t>
  </si>
  <si>
    <t>B012</t>
  </si>
  <si>
    <t>B014</t>
  </si>
  <si>
    <t>B018</t>
  </si>
  <si>
    <t>B021</t>
  </si>
  <si>
    <t>B023</t>
  </si>
  <si>
    <t>B024</t>
  </si>
  <si>
    <t>B026</t>
  </si>
  <si>
    <t>B029</t>
  </si>
  <si>
    <t>B030</t>
  </si>
  <si>
    <t>B032</t>
  </si>
  <si>
    <t>B033</t>
  </si>
  <si>
    <t>B034</t>
  </si>
  <si>
    <t>B036</t>
  </si>
  <si>
    <t>B037</t>
  </si>
  <si>
    <t>B039</t>
  </si>
  <si>
    <t>B040</t>
  </si>
  <si>
    <t>B041</t>
  </si>
  <si>
    <t>B042</t>
  </si>
  <si>
    <t>B049</t>
  </si>
  <si>
    <t>B050</t>
  </si>
  <si>
    <t>B051</t>
  </si>
  <si>
    <t>B052</t>
  </si>
  <si>
    <t>B054</t>
  </si>
  <si>
    <t>B056</t>
  </si>
  <si>
    <t>B060</t>
  </si>
  <si>
    <t>B062</t>
  </si>
  <si>
    <t>B064</t>
  </si>
  <si>
    <t>B065</t>
  </si>
  <si>
    <t>B066</t>
  </si>
  <si>
    <t>B068</t>
  </si>
  <si>
    <t>B069</t>
  </si>
  <si>
    <t>B070</t>
  </si>
  <si>
    <t>B072</t>
  </si>
  <si>
    <t>B076</t>
  </si>
  <si>
    <t>B078</t>
  </si>
  <si>
    <t>B080</t>
  </si>
  <si>
    <t>B082</t>
  </si>
  <si>
    <t>B084</t>
  </si>
  <si>
    <t>B085</t>
  </si>
  <si>
    <t>B086</t>
  </si>
  <si>
    <t>B087</t>
  </si>
  <si>
    <t>B089</t>
  </si>
  <si>
    <t>B090</t>
  </si>
  <si>
    <t>B092</t>
  </si>
  <si>
    <t>B094</t>
  </si>
  <si>
    <t>B096</t>
  </si>
  <si>
    <t>B098</t>
  </si>
  <si>
    <t>B099</t>
  </si>
  <si>
    <t>B100</t>
  </si>
  <si>
    <t>B102</t>
  </si>
  <si>
    <t>B104</t>
  </si>
  <si>
    <t>B105</t>
  </si>
  <si>
    <t>B107</t>
  </si>
  <si>
    <t>B108</t>
  </si>
  <si>
    <t>B109</t>
  </si>
  <si>
    <t>B110</t>
  </si>
  <si>
    <t>B112</t>
  </si>
  <si>
    <t>B115</t>
  </si>
  <si>
    <t>B117</t>
  </si>
  <si>
    <t>B118</t>
  </si>
  <si>
    <t>B119</t>
  </si>
  <si>
    <t>B121</t>
  </si>
  <si>
    <t>B122</t>
  </si>
  <si>
    <t>B124</t>
  </si>
  <si>
    <t>B127</t>
  </si>
  <si>
    <t>B128</t>
  </si>
  <si>
    <t>B131</t>
  </si>
  <si>
    <t>B132</t>
  </si>
  <si>
    <t>B135</t>
  </si>
  <si>
    <t>B137</t>
  </si>
  <si>
    <t>B138</t>
  </si>
  <si>
    <t>B139</t>
  </si>
  <si>
    <t>B140</t>
  </si>
  <si>
    <t>B141</t>
  </si>
  <si>
    <t>B142</t>
  </si>
  <si>
    <t>B143</t>
  </si>
  <si>
    <t>B144</t>
  </si>
  <si>
    <t>B146</t>
  </si>
  <si>
    <t>B147</t>
  </si>
  <si>
    <t>B148</t>
  </si>
  <si>
    <t>B149</t>
  </si>
  <si>
    <t>B150</t>
  </si>
  <si>
    <t>B151</t>
  </si>
  <si>
    <t>B152</t>
  </si>
  <si>
    <t>B153</t>
  </si>
  <si>
    <t>B155</t>
  </si>
  <si>
    <t>B156</t>
  </si>
  <si>
    <t>B160</t>
  </si>
  <si>
    <t>B161</t>
  </si>
  <si>
    <t>B164</t>
  </si>
  <si>
    <t>B165</t>
  </si>
  <si>
    <t>B166</t>
  </si>
  <si>
    <t>B168</t>
  </si>
  <si>
    <t>B170</t>
  </si>
  <si>
    <t>B175</t>
  </si>
  <si>
    <t>B176</t>
  </si>
  <si>
    <t>B178</t>
  </si>
  <si>
    <t>B179</t>
  </si>
  <si>
    <t>B181</t>
  </si>
  <si>
    <t>B182</t>
  </si>
  <si>
    <t>B183</t>
  </si>
  <si>
    <t>B188</t>
  </si>
  <si>
    <t>B189</t>
  </si>
  <si>
    <t>B193</t>
  </si>
  <si>
    <t>B196</t>
  </si>
  <si>
    <t>B197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</si>
  <si>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</si>
  <si>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</si>
  <si>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</si>
  <si>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</si>
  <si>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</si>
  <si>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</si>
  <si>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</si>
  <si>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</si>
  <si>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</si>
  <si>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</si>
  <si>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</si>
  <si>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</si>
  <si>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</si>
  <si>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</si>
  <si>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B215</t>
  </si>
  <si>
    <t>B216</t>
  </si>
  <si>
    <t>B217</t>
  </si>
  <si>
    <t>B219</t>
  </si>
  <si>
    <t>B220</t>
  </si>
  <si>
    <t>B222</t>
  </si>
  <si>
    <t>B223</t>
  </si>
  <si>
    <t>B224</t>
  </si>
  <si>
    <t>B225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</si>
  <si>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</si>
  <si>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</si>
  <si>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</si>
  <si>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</si>
  <si>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</si>
  <si>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</si>
  <si>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</si>
  <si>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</si>
  <si>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</si>
  <si>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B237</t>
  </si>
  <si>
    <t>B238</t>
  </si>
  <si>
    <t>B239</t>
  </si>
  <si>
    <t>B241</t>
  </si>
  <si>
    <t>B242</t>
  </si>
  <si>
    <t>B244</t>
  </si>
  <si>
    <t>B245</t>
  </si>
  <si>
    <t>B247</t>
  </si>
  <si>
    <t>B248</t>
  </si>
  <si>
    <t>B249</t>
  </si>
  <si>
    <t>B250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</si>
  <si>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</si>
  <si>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</si>
  <si>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</si>
  <si>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</si>
  <si>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</si>
  <si>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</si>
  <si>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</si>
  <si>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</si>
  <si>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</si>
  <si>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</si>
  <si>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</si>
  <si>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</si>
  <si>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</si>
  <si>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</si>
  <si>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</si>
  <si>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</si>
  <si>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</si>
  <si>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</si>
  <si>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</si>
  <si>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</si>
  <si>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</si>
  <si>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B274</t>
  </si>
  <si>
    <t>B276</t>
  </si>
  <si>
    <t>B277</t>
  </si>
  <si>
    <t>B279</t>
  </si>
  <si>
    <t>B280</t>
  </si>
  <si>
    <t>B281</t>
  </si>
  <si>
    <t>B282</t>
  </si>
  <si>
    <t>B283</t>
  </si>
  <si>
    <t>B284</t>
  </si>
  <si>
    <t>B286</t>
  </si>
  <si>
    <t>B287</t>
  </si>
  <si>
    <t>B288</t>
  </si>
  <si>
    <t>B289</t>
  </si>
  <si>
    <t>B290</t>
  </si>
  <si>
    <t>B291</t>
  </si>
  <si>
    <t>B292</t>
  </si>
  <si>
    <t>B294</t>
  </si>
  <si>
    <t>B295</t>
  </si>
  <si>
    <t>B296</t>
  </si>
  <si>
    <t>B297</t>
  </si>
  <si>
    <t>B298</t>
  </si>
  <si>
    <t>B299</t>
  </si>
  <si>
    <t>B300</t>
  </si>
  <si>
    <t>B301</t>
  </si>
  <si>
    <t>B302</t>
  </si>
  <si>
    <t>B303</t>
  </si>
  <si>
    <t>B304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</si>
  <si>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</si>
  <si>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</si>
  <si>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</si>
  <si>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</si>
  <si>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</si>
  <si>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</si>
  <si>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</si>
  <si>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</si>
  <si>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</si>
  <si>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B316</t>
  </si>
  <si>
    <t>B317</t>
  </si>
  <si>
    <t>B319</t>
  </si>
  <si>
    <t>B321</t>
  </si>
  <si>
    <t>B322</t>
  </si>
  <si>
    <t>B324</t>
  </si>
  <si>
    <t>B325</t>
  </si>
  <si>
    <t>B326</t>
  </si>
  <si>
    <t>B327</t>
  </si>
  <si>
    <t>B328</t>
  </si>
  <si>
    <t>B329</t>
  </si>
  <si>
    <t>B330</t>
  </si>
  <si>
    <t>B331</t>
  </si>
  <si>
    <t>B332</t>
  </si>
  <si>
    <t>B333</t>
  </si>
  <si>
    <t>B334</t>
  </si>
  <si>
    <t>B335</t>
  </si>
  <si>
    <t>B336</t>
  </si>
  <si>
    <t>B337</t>
  </si>
  <si>
    <t>B338</t>
  </si>
  <si>
    <t>B339</t>
  </si>
  <si>
    <t>B340</t>
  </si>
  <si>
    <t>B341</t>
  </si>
  <si>
    <t>B344</t>
  </si>
  <si>
    <t>B346</t>
  </si>
  <si>
    <t>B347</t>
  </si>
  <si>
    <t>B348</t>
  </si>
  <si>
    <t>B349</t>
  </si>
  <si>
    <t>B350</t>
  </si>
  <si>
    <t>B351</t>
  </si>
  <si>
    <t>B352</t>
  </si>
  <si>
    <t>B353</t>
  </si>
  <si>
    <t>B354</t>
  </si>
  <si>
    <t>B355</t>
  </si>
  <si>
    <t>B356</t>
  </si>
  <si>
    <t>B358</t>
  </si>
  <si>
    <t>B360</t>
  </si>
  <si>
    <t>B362</t>
  </si>
  <si>
    <t>B363</t>
  </si>
  <si>
    <t>B366</t>
  </si>
  <si>
    <t>B367</t>
  </si>
  <si>
    <t>B368</t>
  </si>
  <si>
    <t>B369</t>
  </si>
  <si>
    <t>B370</t>
  </si>
  <si>
    <t>B371</t>
  </si>
  <si>
    <t>B372</t>
  </si>
  <si>
    <t>B373</t>
  </si>
  <si>
    <t>B374</t>
  </si>
  <si>
    <t>B375</t>
  </si>
  <si>
    <t>B376</t>
  </si>
  <si>
    <t>B377</t>
  </si>
  <si>
    <t>B378</t>
  </si>
  <si>
    <t>B379</t>
  </si>
  <si>
    <t>B380</t>
  </si>
  <si>
    <t>B381</t>
  </si>
  <si>
    <t>B382</t>
  </si>
  <si>
    <t>B383</t>
  </si>
  <si>
    <t>B384</t>
  </si>
  <si>
    <t>B385</t>
  </si>
  <si>
    <t>B386</t>
  </si>
  <si>
    <t>B387</t>
  </si>
  <si>
    <t>B388</t>
  </si>
  <si>
    <t>B389</t>
  </si>
  <si>
    <t>B390</t>
  </si>
  <si>
    <t>B391</t>
  </si>
  <si>
    <t>B393</t>
  </si>
  <si>
    <t>B394</t>
  </si>
  <si>
    <t>B395</t>
  </si>
  <si>
    <t>B396</t>
  </si>
  <si>
    <t>B397</t>
  </si>
  <si>
    <t>B398</t>
  </si>
  <si>
    <t>B400</t>
  </si>
  <si>
    <t>B401</t>
  </si>
  <si>
    <t>B404</t>
  </si>
  <si>
    <t>B406</t>
  </si>
  <si>
    <t>B407</t>
  </si>
  <si>
    <t>B408</t>
  </si>
  <si>
    <t>B409</t>
  </si>
  <si>
    <t>B410</t>
  </si>
  <si>
    <t>B411</t>
  </si>
  <si>
    <t>B412</t>
  </si>
  <si>
    <t>B413</t>
  </si>
  <si>
    <t>B415</t>
  </si>
  <si>
    <t>B417</t>
  </si>
  <si>
    <t>B419</t>
  </si>
  <si>
    <t>B421</t>
  </si>
  <si>
    <t>B422</t>
  </si>
  <si>
    <t>B423</t>
  </si>
  <si>
    <t>B424</t>
  </si>
  <si>
    <t>B426</t>
  </si>
  <si>
    <t>B427</t>
  </si>
  <si>
    <t>B428</t>
  </si>
  <si>
    <t>B429</t>
  </si>
  <si>
    <t>B431</t>
  </si>
  <si>
    <t>B432</t>
  </si>
  <si>
    <t>B434</t>
  </si>
  <si>
    <t>B435</t>
  </si>
  <si>
    <t>B436</t>
  </si>
  <si>
    <t>B437</t>
  </si>
  <si>
    <t>B440</t>
  </si>
  <si>
    <t>B442</t>
  </si>
  <si>
    <t>B443</t>
  </si>
  <si>
    <t>B445</t>
  </si>
  <si>
    <t>B446</t>
  </si>
  <si>
    <t>B448</t>
  </si>
  <si>
    <t>B450</t>
  </si>
  <si>
    <t>B451</t>
  </si>
  <si>
    <t>B452</t>
  </si>
  <si>
    <t>B453</t>
  </si>
  <si>
    <t>B454</t>
  </si>
  <si>
    <t>B456</t>
  </si>
  <si>
    <t>B457</t>
  </si>
  <si>
    <t>B458</t>
  </si>
  <si>
    <t>B459</t>
  </si>
  <si>
    <t>B464</t>
  </si>
  <si>
    <t>B466</t>
  </si>
  <si>
    <t>B467</t>
  </si>
  <si>
    <t>B468</t>
  </si>
  <si>
    <t>B469</t>
  </si>
  <si>
    <t>B470</t>
  </si>
  <si>
    <t>B472</t>
  </si>
  <si>
    <t>B474</t>
  </si>
  <si>
    <t>B475</t>
  </si>
  <si>
    <t>B477</t>
  </si>
  <si>
    <t>B478</t>
  </si>
  <si>
    <t>B479</t>
  </si>
  <si>
    <t>B480</t>
  </si>
  <si>
    <t>B481</t>
  </si>
  <si>
    <t>B482</t>
  </si>
  <si>
    <t>B484</t>
  </si>
  <si>
    <t>B485</t>
  </si>
  <si>
    <t>B486</t>
  </si>
  <si>
    <t>B487</t>
  </si>
  <si>
    <t>B489</t>
  </si>
  <si>
    <t>B490</t>
  </si>
  <si>
    <t>B491</t>
  </si>
  <si>
    <t>B492</t>
  </si>
  <si>
    <t>B494</t>
  </si>
  <si>
    <t>B498</t>
  </si>
  <si>
    <t>B499</t>
  </si>
  <si>
    <t>B500</t>
  </si>
  <si>
    <t>B501</t>
  </si>
  <si>
    <t>B502</t>
  </si>
  <si>
    <t>B503</t>
  </si>
  <si>
    <t>B506</t>
  </si>
  <si>
    <t>B507</t>
  </si>
  <si>
    <t>B509</t>
  </si>
  <si>
    <t>B510</t>
  </si>
  <si>
    <t>B511</t>
  </si>
  <si>
    <t>B512</t>
  </si>
  <si>
    <t>B513</t>
  </si>
  <si>
    <t>B514</t>
  </si>
  <si>
    <t>B515</t>
  </si>
  <si>
    <t>B517</t>
  </si>
  <si>
    <t>B519</t>
  </si>
  <si>
    <t>B520</t>
  </si>
  <si>
    <t>B521</t>
  </si>
  <si>
    <t>B522</t>
  </si>
  <si>
    <t>B524</t>
  </si>
  <si>
    <t>B525</t>
  </si>
  <si>
    <t>B526</t>
  </si>
  <si>
    <t>B528</t>
  </si>
  <si>
    <t>B531</t>
  </si>
  <si>
    <t>B532</t>
  </si>
  <si>
    <t>B533</t>
  </si>
  <si>
    <t>B534</t>
  </si>
  <si>
    <t>B535</t>
  </si>
  <si>
    <t>B536</t>
  </si>
  <si>
    <t>B537</t>
  </si>
  <si>
    <t>B538</t>
  </si>
  <si>
    <t>B539</t>
  </si>
  <si>
    <t>B541</t>
  </si>
  <si>
    <t>B542</t>
  </si>
  <si>
    <t>B545</t>
  </si>
  <si>
    <t>B546</t>
  </si>
  <si>
    <t>B547</t>
  </si>
  <si>
    <t>B548</t>
  </si>
  <si>
    <t>B549</t>
  </si>
  <si>
    <t>B550</t>
  </si>
  <si>
    <t>B551</t>
  </si>
  <si>
    <t>B552</t>
  </si>
  <si>
    <t>B554</t>
  </si>
  <si>
    <t>B555</t>
  </si>
  <si>
    <t>B556</t>
  </si>
  <si>
    <t>B557</t>
  </si>
  <si>
    <t>B558</t>
  </si>
  <si>
    <t>B559</t>
  </si>
  <si>
    <t>B563</t>
  </si>
  <si>
    <t>B565</t>
  </si>
  <si>
    <t>B566</t>
  </si>
  <si>
    <t>B567</t>
  </si>
  <si>
    <t>B568</t>
  </si>
  <si>
    <t>B569</t>
  </si>
  <si>
    <t>B570</t>
  </si>
  <si>
    <t>B571</t>
  </si>
  <si>
    <t>B572</t>
  </si>
  <si>
    <t>B573</t>
  </si>
  <si>
    <t>B574</t>
  </si>
  <si>
    <t>B575</t>
  </si>
  <si>
    <t>B576</t>
  </si>
  <si>
    <t>B577</t>
  </si>
  <si>
    <t>B578</t>
  </si>
  <si>
    <t>B579</t>
  </si>
  <si>
    <t>B580</t>
  </si>
  <si>
    <t>B581</t>
  </si>
  <si>
    <t>B582</t>
  </si>
  <si>
    <t>B583</t>
  </si>
  <si>
    <t>B584</t>
  </si>
  <si>
    <t>B585</t>
  </si>
  <si>
    <t>B586</t>
  </si>
  <si>
    <t>B587</t>
  </si>
  <si>
    <t>B588</t>
  </si>
  <si>
    <t>B590</t>
  </si>
  <si>
    <t>B591</t>
  </si>
  <si>
    <t>B593</t>
  </si>
  <si>
    <t>B595</t>
  </si>
  <si>
    <t>B597</t>
  </si>
  <si>
    <t>B604</t>
  </si>
  <si>
    <t>B606</t>
  </si>
  <si>
    <t>B607</t>
  </si>
  <si>
    <t>B609</t>
  </si>
  <si>
    <t>B610</t>
  </si>
  <si>
    <t>B615</t>
  </si>
  <si>
    <t>B616</t>
  </si>
  <si>
    <t>B618</t>
  </si>
  <si>
    <t>B619</t>
  </si>
  <si>
    <t>B621</t>
  </si>
  <si>
    <t>B622</t>
  </si>
  <si>
    <t>B623</t>
  </si>
  <si>
    <t>B624</t>
  </si>
  <si>
    <t>B625</t>
  </si>
  <si>
    <t>B626</t>
  </si>
  <si>
    <t>B627</t>
  </si>
  <si>
    <t>B628</t>
  </si>
  <si>
    <t>B629</t>
  </si>
  <si>
    <t>B630</t>
  </si>
  <si>
    <t>B632</t>
  </si>
  <si>
    <t>B633</t>
  </si>
  <si>
    <t>B635</t>
  </si>
  <si>
    <t>B636</t>
  </si>
  <si>
    <t>B637</t>
  </si>
  <si>
    <t>B638</t>
  </si>
  <si>
    <t>B639</t>
  </si>
  <si>
    <t>B640</t>
  </si>
  <si>
    <t>B642</t>
  </si>
  <si>
    <t>B644</t>
  </si>
  <si>
    <t>B645</t>
  </si>
  <si>
    <t>B647</t>
  </si>
  <si>
    <t>B651</t>
  </si>
  <si>
    <t>B653</t>
  </si>
  <si>
    <t>B655</t>
  </si>
  <si>
    <t>B658</t>
  </si>
  <si>
    <t>B660</t>
  </si>
  <si>
    <t>B661</t>
  </si>
  <si>
    <t>B664</t>
  </si>
  <si>
    <t>B665</t>
  </si>
  <si>
    <t>B666</t>
  </si>
  <si>
    <t>B668</t>
  </si>
  <si>
    <t>B670</t>
  </si>
  <si>
    <t>B671</t>
  </si>
  <si>
    <t>B672</t>
  </si>
  <si>
    <t>B673</t>
  </si>
  <si>
    <t>B674</t>
  </si>
  <si>
    <t>B675</t>
  </si>
  <si>
    <t>B676</t>
  </si>
  <si>
    <t>B677</t>
  </si>
  <si>
    <t>B679</t>
  </si>
  <si>
    <t>B682</t>
  </si>
  <si>
    <t>B683</t>
  </si>
  <si>
    <t>B685</t>
  </si>
  <si>
    <t>B686</t>
  </si>
  <si>
    <t>B687</t>
  </si>
  <si>
    <t>B688</t>
  </si>
  <si>
    <t>B689</t>
  </si>
  <si>
    <t>B690</t>
  </si>
  <si>
    <t>B691</t>
  </si>
  <si>
    <t>B692</t>
  </si>
  <si>
    <t>B693</t>
  </si>
  <si>
    <t>B694</t>
  </si>
  <si>
    <t>B695</t>
  </si>
  <si>
    <t>B696</t>
  </si>
  <si>
    <t>B697</t>
  </si>
  <si>
    <t>B698</t>
  </si>
  <si>
    <t>B700</t>
  </si>
  <si>
    <t>B702</t>
  </si>
  <si>
    <t>B704</t>
  </si>
  <si>
    <t>B705</t>
  </si>
  <si>
    <t>B706</t>
  </si>
  <si>
    <t>B708</t>
  </si>
  <si>
    <t>B709</t>
  </si>
  <si>
    <t>B710</t>
  </si>
  <si>
    <t>B711</t>
  </si>
  <si>
    <t>B712</t>
  </si>
  <si>
    <t>B713</t>
  </si>
  <si>
    <t>B714</t>
  </si>
  <si>
    <t>B715</t>
  </si>
  <si>
    <t>B716</t>
  </si>
  <si>
    <t>B717</t>
  </si>
  <si>
    <t>B718</t>
  </si>
  <si>
    <t>B719</t>
  </si>
  <si>
    <t>B720</t>
  </si>
  <si>
    <t>B722</t>
  </si>
  <si>
    <t>B723</t>
  </si>
  <si>
    <t>B724</t>
  </si>
  <si>
    <t>B725</t>
  </si>
  <si>
    <t>B726</t>
  </si>
  <si>
    <t>B727</t>
  </si>
  <si>
    <t>B728</t>
  </si>
  <si>
    <t>B729</t>
  </si>
  <si>
    <t>B730</t>
  </si>
  <si>
    <t>B731</t>
  </si>
  <si>
    <t>B732</t>
  </si>
  <si>
    <t>B733</t>
  </si>
  <si>
    <t>B734</t>
  </si>
  <si>
    <t>B736</t>
  </si>
  <si>
    <t>B737</t>
  </si>
  <si>
    <t>B738</t>
  </si>
  <si>
    <t>B739</t>
  </si>
  <si>
    <t>B740</t>
  </si>
  <si>
    <t>B741</t>
  </si>
  <si>
    <t>B742</t>
  </si>
  <si>
    <t>B743</t>
  </si>
  <si>
    <t>B745</t>
  </si>
  <si>
    <t>B746</t>
  </si>
  <si>
    <t>B747</t>
  </si>
  <si>
    <t>B748</t>
  </si>
  <si>
    <t>B749</t>
  </si>
  <si>
    <t>B750</t>
  </si>
  <si>
    <t>B751</t>
  </si>
  <si>
    <t>B753</t>
  </si>
  <si>
    <t>B755</t>
  </si>
  <si>
    <t>B756</t>
  </si>
  <si>
    <t>B757</t>
  </si>
  <si>
    <t>B759</t>
  </si>
  <si>
    <t>B760</t>
  </si>
  <si>
    <t>B761</t>
  </si>
  <si>
    <t>B762</t>
  </si>
  <si>
    <t>B763</t>
  </si>
  <si>
    <t>B764</t>
  </si>
  <si>
    <t>B765</t>
  </si>
  <si>
    <t>B767</t>
  </si>
  <si>
    <t>B770</t>
  </si>
  <si>
    <t>B771</t>
  </si>
  <si>
    <t>B772</t>
  </si>
  <si>
    <t>B773</t>
  </si>
  <si>
    <t>B774</t>
  </si>
  <si>
    <t>B775</t>
  </si>
  <si>
    <t>B776</t>
  </si>
  <si>
    <t>B777</t>
  </si>
  <si>
    <t>B778</t>
  </si>
  <si>
    <t>B779</t>
  </si>
  <si>
    <t>B781</t>
  </si>
  <si>
    <t>B782</t>
  </si>
  <si>
    <t>B783</t>
  </si>
  <si>
    <t>B784</t>
  </si>
  <si>
    <t>B786</t>
  </si>
  <si>
    <t>B787</t>
  </si>
  <si>
    <t>B788</t>
  </si>
  <si>
    <t>B789</t>
  </si>
  <si>
    <t>B790</t>
  </si>
  <si>
    <t>B791</t>
  </si>
  <si>
    <t>B792</t>
  </si>
  <si>
    <t>B793</t>
  </si>
  <si>
    <t>B794</t>
  </si>
  <si>
    <t>B795</t>
  </si>
  <si>
    <t>B796</t>
  </si>
  <si>
    <t>B797</t>
  </si>
  <si>
    <t>B798</t>
  </si>
  <si>
    <t>B799</t>
  </si>
  <si>
    <t>B800</t>
  </si>
  <si>
    <t>B801</t>
  </si>
  <si>
    <t>B802</t>
  </si>
  <si>
    <t>B804</t>
  </si>
  <si>
    <t>B806</t>
  </si>
  <si>
    <t>B807</t>
  </si>
  <si>
    <t>B808</t>
  </si>
  <si>
    <t>B809</t>
  </si>
  <si>
    <t>B810</t>
  </si>
  <si>
    <t>B811</t>
  </si>
  <si>
    <t>B812</t>
  </si>
  <si>
    <t>B814</t>
  </si>
  <si>
    <t>B815</t>
  </si>
  <si>
    <t>B816</t>
  </si>
  <si>
    <t>B817</t>
  </si>
  <si>
    <t>B818</t>
  </si>
  <si>
    <t>B819</t>
  </si>
  <si>
    <t>B820</t>
  </si>
  <si>
    <t>B821</t>
  </si>
  <si>
    <t>B824</t>
  </si>
  <si>
    <t>B825</t>
  </si>
  <si>
    <t>B826</t>
  </si>
  <si>
    <t>B828</t>
  </si>
  <si>
    <t>B829</t>
  </si>
  <si>
    <t>B830</t>
  </si>
  <si>
    <t>B831</t>
  </si>
  <si>
    <t>B832</t>
  </si>
  <si>
    <t>B833</t>
  </si>
  <si>
    <t>B834</t>
  </si>
  <si>
    <t>B835</t>
  </si>
  <si>
    <t>B837</t>
  </si>
  <si>
    <t>B838</t>
  </si>
  <si>
    <t>B839</t>
  </si>
  <si>
    <t>B840</t>
  </si>
  <si>
    <t>B841</t>
  </si>
  <si>
    <t>B842</t>
  </si>
  <si>
    <t>B844</t>
  </si>
  <si>
    <t>B845</t>
  </si>
  <si>
    <t>B846</t>
  </si>
  <si>
    <t>B847</t>
  </si>
  <si>
    <t>B848</t>
  </si>
  <si>
    <t>B851</t>
  </si>
  <si>
    <t>B852</t>
  </si>
  <si>
    <t>B853</t>
  </si>
  <si>
    <t>B854</t>
  </si>
  <si>
    <t>B859</t>
  </si>
  <si>
    <t>B860</t>
  </si>
  <si>
    <t>B861</t>
  </si>
  <si>
    <t>B863</t>
  </si>
  <si>
    <t>B866</t>
  </si>
  <si>
    <t>B867</t>
  </si>
  <si>
    <t>B870</t>
  </si>
  <si>
    <t>B871</t>
  </si>
  <si>
    <t>B872</t>
  </si>
  <si>
    <t>B873</t>
  </si>
  <si>
    <t>B875</t>
  </si>
  <si>
    <t>B876</t>
  </si>
  <si>
    <t>B877</t>
  </si>
  <si>
    <t>B878</t>
  </si>
  <si>
    <t>B879</t>
  </si>
  <si>
    <t>B880</t>
  </si>
  <si>
    <t>B882</t>
  </si>
  <si>
    <t>B883</t>
  </si>
  <si>
    <t>B885</t>
  </si>
  <si>
    <t>B886</t>
  </si>
  <si>
    <t>B887</t>
  </si>
  <si>
    <t>B889</t>
  </si>
  <si>
    <t>B890</t>
  </si>
  <si>
    <t>B891</t>
  </si>
  <si>
    <t>B892</t>
  </si>
  <si>
    <t>B893</t>
  </si>
  <si>
    <t>B894</t>
  </si>
  <si>
    <t>B896</t>
  </si>
  <si>
    <t>B897</t>
  </si>
  <si>
    <t>B898</t>
  </si>
  <si>
    <t>B900</t>
  </si>
  <si>
    <t>B903</t>
  </si>
  <si>
    <t>B905</t>
  </si>
  <si>
    <t>B906</t>
  </si>
  <si>
    <t>B907</t>
  </si>
  <si>
    <t>B908</t>
  </si>
  <si>
    <t>B909</t>
  </si>
  <si>
    <t>B910</t>
  </si>
  <si>
    <t>B912</t>
  </si>
  <si>
    <t>B915</t>
  </si>
  <si>
    <t>B916</t>
  </si>
  <si>
    <t>B918</t>
  </si>
  <si>
    <t>B919</t>
  </si>
  <si>
    <t>B923</t>
  </si>
  <si>
    <t>B924</t>
  </si>
  <si>
    <t>B926</t>
  </si>
  <si>
    <t>B931</t>
  </si>
  <si>
    <t>B932</t>
  </si>
  <si>
    <t>B933</t>
  </si>
  <si>
    <t>B935</t>
  </si>
  <si>
    <t>B937</t>
  </si>
  <si>
    <t>B939</t>
  </si>
  <si>
    <t>B941</t>
  </si>
  <si>
    <t>B942</t>
  </si>
  <si>
    <t>B946</t>
  </si>
  <si>
    <t>B949</t>
  </si>
  <si>
    <t>B951</t>
  </si>
  <si>
    <t>B953</t>
  </si>
  <si>
    <t>B955</t>
  </si>
  <si>
    <t>B956</t>
  </si>
  <si>
    <t>B958</t>
  </si>
  <si>
    <t>B960</t>
  </si>
  <si>
    <t>B963</t>
  </si>
  <si>
    <t>B964</t>
  </si>
  <si>
    <t>B965</t>
  </si>
  <si>
    <t>B966</t>
  </si>
  <si>
    <t>B969</t>
  </si>
  <si>
    <t>B970</t>
  </si>
  <si>
    <t>B971</t>
  </si>
  <si>
    <t>B972</t>
  </si>
  <si>
    <t>B973</t>
  </si>
  <si>
    <t>B974</t>
  </si>
  <si>
    <t>B975</t>
  </si>
  <si>
    <t>B979</t>
  </si>
  <si>
    <t>B980</t>
  </si>
  <si>
    <t>B981</t>
  </si>
  <si>
    <t>B982</t>
  </si>
  <si>
    <t>B983</t>
  </si>
  <si>
    <t>B984</t>
  </si>
  <si>
    <t>B985</t>
  </si>
  <si>
    <t>B988</t>
  </si>
  <si>
    <t>B989</t>
  </si>
  <si>
    <t>B992</t>
  </si>
  <si>
    <t>B994</t>
  </si>
  <si>
    <t>B996</t>
  </si>
  <si>
    <t>B997</t>
  </si>
  <si>
    <t>B998</t>
  </si>
  <si>
    <t>B999</t>
  </si>
  <si>
    <t>C000</t>
  </si>
  <si>
    <t>C001</t>
  </si>
  <si>
    <t>C003</t>
  </si>
  <si>
    <t>C004</t>
  </si>
  <si>
    <t>C005</t>
  </si>
  <si>
    <t>C006</t>
  </si>
  <si>
    <t>C007</t>
  </si>
  <si>
    <t>C008</t>
  </si>
  <si>
    <t>C009</t>
  </si>
  <si>
    <t>C010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</si>
  <si>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</si>
  <si>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</si>
  <si>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</si>
  <si>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</si>
  <si>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</si>
  <si>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</si>
  <si>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</si>
  <si>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</si>
  <si>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</si>
  <si>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</si>
  <si>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</si>
  <si>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</si>
  <si>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</si>
  <si>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</si>
  <si>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</si>
  <si>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C029</t>
  </si>
  <si>
    <t>C030</t>
  </si>
  <si>
    <t>C031</t>
  </si>
  <si>
    <t>C033</t>
  </si>
  <si>
    <t>C034</t>
  </si>
  <si>
    <t>C035</t>
  </si>
  <si>
    <t>C038</t>
  </si>
  <si>
    <t>C039</t>
  </si>
  <si>
    <t>C041</t>
  </si>
  <si>
    <t>C043</t>
  </si>
  <si>
    <t>C044</t>
  </si>
  <si>
    <t>C046</t>
  </si>
  <si>
    <t>C047</t>
  </si>
  <si>
    <t>C049</t>
  </si>
  <si>
    <t>C050</t>
  </si>
  <si>
    <t>C051</t>
  </si>
  <si>
    <t>C053</t>
  </si>
  <si>
    <t>C054</t>
  </si>
  <si>
    <t>C055</t>
  </si>
  <si>
    <t>C056</t>
  </si>
  <si>
    <t>C057</t>
  </si>
  <si>
    <t>C058</t>
  </si>
  <si>
    <t>C059</t>
  </si>
  <si>
    <t>C063</t>
  </si>
  <si>
    <t>C064</t>
  </si>
  <si>
    <t>C065</t>
  </si>
  <si>
    <t>C069</t>
  </si>
  <si>
    <t>C070</t>
  </si>
  <si>
    <t>C074</t>
  </si>
  <si>
    <t>C078</t>
  </si>
  <si>
    <t>C081</t>
  </si>
  <si>
    <t>C082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</si>
  <si>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</si>
  <si>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</si>
  <si>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</si>
  <si>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</si>
  <si>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</si>
  <si>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</si>
  <si>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</si>
  <si>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</si>
  <si>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</si>
  <si>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</si>
  <si>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</si>
  <si>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</si>
  <si>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</si>
  <si>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</si>
  <si>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</si>
  <si>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</si>
  <si>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C102</t>
  </si>
  <si>
    <t>C103</t>
  </si>
  <si>
    <t>C104</t>
  </si>
  <si>
    <t>C105</t>
  </si>
  <si>
    <t>C106</t>
  </si>
  <si>
    <t>C107</t>
  </si>
  <si>
    <t>C109</t>
  </si>
  <si>
    <t>C111</t>
  </si>
  <si>
    <t>C112</t>
  </si>
  <si>
    <t>C113</t>
  </si>
  <si>
    <t>C114</t>
  </si>
  <si>
    <t>C119</t>
  </si>
  <si>
    <t>C120</t>
  </si>
  <si>
    <t>C121</t>
  </si>
  <si>
    <t>C122</t>
  </si>
  <si>
    <t>C123</t>
  </si>
  <si>
    <t>C124</t>
  </si>
  <si>
    <t>C126</t>
  </si>
  <si>
    <t>C127</t>
  </si>
  <si>
    <t>C133</t>
  </si>
  <si>
    <t>C134</t>
  </si>
  <si>
    <t>C135</t>
  </si>
  <si>
    <t>C137</t>
  </si>
  <si>
    <t>C138</t>
  </si>
  <si>
    <t>C139</t>
  </si>
  <si>
    <t>C140</t>
  </si>
  <si>
    <t>C141</t>
  </si>
  <si>
    <t>C142</t>
  </si>
  <si>
    <t>C144</t>
  </si>
  <si>
    <t>C145</t>
  </si>
  <si>
    <t>C146</t>
  </si>
  <si>
    <t>C148</t>
  </si>
  <si>
    <t>C149</t>
  </si>
  <si>
    <t>C151</t>
  </si>
  <si>
    <t>C157</t>
  </si>
  <si>
    <t>C158</t>
  </si>
  <si>
    <t>C159</t>
  </si>
  <si>
    <t>C160</t>
  </si>
  <si>
    <t>C162</t>
  </si>
  <si>
    <t>C165</t>
  </si>
  <si>
    <t>C166</t>
  </si>
  <si>
    <t>C169</t>
  </si>
  <si>
    <t>C174</t>
  </si>
  <si>
    <t>C177</t>
  </si>
  <si>
    <t>C178</t>
  </si>
  <si>
    <t>C180</t>
  </si>
  <si>
    <t>C182</t>
  </si>
  <si>
    <t>C183</t>
  </si>
  <si>
    <t>C185</t>
  </si>
  <si>
    <t>C186</t>
  </si>
  <si>
    <t>C187</t>
  </si>
  <si>
    <t>C189</t>
  </si>
  <si>
    <t>C190</t>
  </si>
  <si>
    <t>C191</t>
  </si>
  <si>
    <t>C193</t>
  </si>
  <si>
    <t>C194</t>
  </si>
  <si>
    <t>C195</t>
  </si>
  <si>
    <t>C196</t>
  </si>
  <si>
    <t>C197</t>
  </si>
  <si>
    <t>C198</t>
  </si>
  <si>
    <t>C200</t>
  </si>
  <si>
    <t>C204</t>
  </si>
  <si>
    <t>C205</t>
  </si>
  <si>
    <t>C207</t>
  </si>
  <si>
    <t>C208</t>
  </si>
  <si>
    <t>C211</t>
  </si>
  <si>
    <t>C212</t>
  </si>
  <si>
    <t>C214</t>
  </si>
  <si>
    <t>C216</t>
  </si>
  <si>
    <t>C217</t>
  </si>
  <si>
    <t>C218</t>
  </si>
  <si>
    <t>C219</t>
  </si>
  <si>
    <t>C221</t>
  </si>
  <si>
    <t>C222</t>
  </si>
  <si>
    <t>C223</t>
  </si>
  <si>
    <t>C224</t>
  </si>
  <si>
    <t>C225</t>
  </si>
  <si>
    <t>C226</t>
  </si>
  <si>
    <t>C227</t>
  </si>
  <si>
    <t>C229</t>
  </si>
  <si>
    <t>C230</t>
  </si>
  <si>
    <t>C232</t>
  </si>
  <si>
    <t>C233</t>
  </si>
  <si>
    <t>C234</t>
  </si>
  <si>
    <t>C235</t>
  </si>
  <si>
    <t>C236</t>
  </si>
  <si>
    <t>C237</t>
  </si>
  <si>
    <t>C238</t>
  </si>
  <si>
    <t>C242</t>
  </si>
  <si>
    <t>C243</t>
  </si>
  <si>
    <t>C244</t>
  </si>
  <si>
    <t>C245</t>
  </si>
  <si>
    <t>C247</t>
  </si>
  <si>
    <t>C251</t>
  </si>
  <si>
    <t>C254</t>
  </si>
  <si>
    <t>C257</t>
  </si>
  <si>
    <t>C259</t>
  </si>
  <si>
    <t>C260</t>
  </si>
  <si>
    <t>C261</t>
  </si>
  <si>
    <t>C265</t>
  </si>
  <si>
    <t>C266</t>
  </si>
  <si>
    <t>C267</t>
  </si>
  <si>
    <t>C272</t>
  </si>
  <si>
    <t>C273</t>
  </si>
  <si>
    <t>C275</t>
  </si>
  <si>
    <t>C276</t>
  </si>
  <si>
    <t>C285</t>
  </si>
  <si>
    <t>C291</t>
  </si>
  <si>
    <t>C295</t>
  </si>
  <si>
    <t>C297</t>
  </si>
  <si>
    <t>C299</t>
  </si>
  <si>
    <t>C300</t>
  </si>
  <si>
    <t>C304</t>
  </si>
  <si>
    <t>C305</t>
  </si>
  <si>
    <t>C306</t>
  </si>
  <si>
    <t>C308</t>
  </si>
  <si>
    <t>C311</t>
  </si>
  <si>
    <t>C313</t>
  </si>
  <si>
    <t>C316</t>
  </si>
  <si>
    <t>C318</t>
  </si>
  <si>
    <t>C319</t>
  </si>
  <si>
    <t>C322</t>
  </si>
  <si>
    <t>C323</t>
  </si>
  <si>
    <t>C324</t>
  </si>
  <si>
    <t>C326</t>
  </si>
  <si>
    <t>C330</t>
  </si>
  <si>
    <t>C331</t>
  </si>
  <si>
    <t>C332</t>
  </si>
  <si>
    <t>C333</t>
  </si>
  <si>
    <t>C335</t>
  </si>
  <si>
    <t>C337</t>
  </si>
  <si>
    <t>C339</t>
  </si>
  <si>
    <t>C341</t>
  </si>
  <si>
    <t>C342</t>
  </si>
  <si>
    <t>C344</t>
  </si>
  <si>
    <t>C346</t>
  </si>
  <si>
    <t>C347</t>
  </si>
  <si>
    <t>C348</t>
  </si>
  <si>
    <t>C351</t>
  </si>
  <si>
    <t>C352</t>
  </si>
  <si>
    <t>C354</t>
  </si>
  <si>
    <t>C357</t>
  </si>
  <si>
    <t>C358</t>
  </si>
  <si>
    <t>C359</t>
  </si>
  <si>
    <t>C364</t>
  </si>
  <si>
    <t>C365</t>
  </si>
  <si>
    <t>C368</t>
  </si>
  <si>
    <t>C369</t>
  </si>
  <si>
    <t>C371</t>
  </si>
  <si>
    <t>C373</t>
  </si>
  <si>
    <t>C374</t>
  </si>
  <si>
    <t>C375</t>
  </si>
  <si>
    <t>C376</t>
  </si>
  <si>
    <t>C377</t>
  </si>
  <si>
    <t>C378</t>
  </si>
  <si>
    <t>C379</t>
  </si>
  <si>
    <t>C380</t>
  </si>
  <si>
    <t>C382</t>
  </si>
  <si>
    <t>C383</t>
  </si>
  <si>
    <t>C384</t>
  </si>
  <si>
    <t>C385</t>
  </si>
  <si>
    <t>C386</t>
  </si>
  <si>
    <t>C388</t>
  </si>
  <si>
    <t>C389</t>
  </si>
  <si>
    <t>C390</t>
  </si>
  <si>
    <t>C391</t>
  </si>
  <si>
    <t>C392</t>
  </si>
  <si>
    <t>C393</t>
  </si>
  <si>
    <t>C396</t>
  </si>
  <si>
    <t>C397</t>
  </si>
  <si>
    <t>C398</t>
  </si>
  <si>
    <t>C401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</si>
  <si>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</si>
  <si>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</si>
  <si>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</si>
  <si>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</si>
  <si>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</si>
  <si>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</si>
  <si>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</si>
  <si>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</si>
  <si>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</si>
  <si>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C413</t>
  </si>
  <si>
    <t>C416</t>
  </si>
  <si>
    <t>C418</t>
  </si>
  <si>
    <t>C419</t>
  </si>
  <si>
    <t>C421</t>
  </si>
  <si>
    <t>C424</t>
  </si>
  <si>
    <t>C425</t>
  </si>
  <si>
    <t>C427</t>
  </si>
  <si>
    <t>C428</t>
  </si>
  <si>
    <t>C430</t>
  </si>
  <si>
    <t>C431</t>
  </si>
  <si>
    <t>C432</t>
  </si>
  <si>
    <t>C435</t>
  </si>
  <si>
    <t>C436</t>
  </si>
  <si>
    <t>C437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</si>
  <si>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</si>
  <si>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</si>
  <si>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</si>
  <si>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</si>
  <si>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</si>
  <si>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</si>
  <si>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</si>
  <si>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</si>
  <si>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</si>
  <si>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</si>
  <si>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</si>
  <si>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</si>
  <si>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</si>
  <si>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</si>
  <si>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C454</t>
  </si>
  <si>
    <t>C455</t>
  </si>
  <si>
    <t>C459</t>
  </si>
  <si>
    <t>C460</t>
  </si>
  <si>
    <t>C461</t>
  </si>
  <si>
    <t>C462</t>
  </si>
  <si>
    <t>C463</t>
  </si>
  <si>
    <t>C466</t>
  </si>
  <si>
    <t>C467</t>
  </si>
  <si>
    <t>C468</t>
  </si>
  <si>
    <t>C469</t>
  </si>
  <si>
    <t>C470</t>
  </si>
  <si>
    <t>C471</t>
  </si>
  <si>
    <t>C473</t>
  </si>
  <si>
    <t>C475</t>
  </si>
  <si>
    <t>C477</t>
  </si>
  <si>
    <t>C478</t>
  </si>
  <si>
    <t>C480</t>
  </si>
  <si>
    <t>C482</t>
  </si>
  <si>
    <t>C483</t>
  </si>
  <si>
    <t>C485</t>
  </si>
  <si>
    <t>C486</t>
  </si>
  <si>
    <t>C487</t>
  </si>
  <si>
    <t>C489</t>
  </si>
  <si>
    <t>C490</t>
  </si>
  <si>
    <t>C491</t>
  </si>
  <si>
    <t>C493</t>
  </si>
  <si>
    <t>C494</t>
  </si>
  <si>
    <t>C495</t>
  </si>
  <si>
    <t>C496</t>
  </si>
  <si>
    <t>C497</t>
  </si>
  <si>
    <t>C498</t>
  </si>
  <si>
    <t>C500</t>
  </si>
  <si>
    <t>C503</t>
  </si>
  <si>
    <t>C508</t>
  </si>
  <si>
    <t>C511</t>
  </si>
  <si>
    <t>C513</t>
  </si>
  <si>
    <t>C515</t>
  </si>
  <si>
    <t>C517</t>
  </si>
  <si>
    <t>C521</t>
  </si>
  <si>
    <t>C522</t>
  </si>
  <si>
    <t>C524</t>
  </si>
  <si>
    <t>C526</t>
  </si>
  <si>
    <t>C528</t>
  </si>
  <si>
    <t>C532</t>
  </si>
  <si>
    <t>C533</t>
  </si>
  <si>
    <t>C534</t>
  </si>
  <si>
    <t>C537</t>
  </si>
  <si>
    <t>C539</t>
  </si>
  <si>
    <t>C542</t>
  </si>
  <si>
    <t>C543</t>
  </si>
  <si>
    <t>C550</t>
  </si>
  <si>
    <t>C551</t>
  </si>
  <si>
    <t>C553</t>
  </si>
  <si>
    <t>C555</t>
  </si>
  <si>
    <t>C558</t>
  </si>
  <si>
    <t>C559</t>
  </si>
  <si>
    <t>C562</t>
  </si>
  <si>
    <t>C563</t>
  </si>
  <si>
    <t>C564</t>
  </si>
  <si>
    <t>C565</t>
  </si>
  <si>
    <t>C566</t>
  </si>
  <si>
    <t>C568</t>
  </si>
  <si>
    <t>C569</t>
  </si>
  <si>
    <t>C570</t>
  </si>
  <si>
    <t>C571</t>
  </si>
  <si>
    <t>C572</t>
  </si>
  <si>
    <t>C574</t>
  </si>
  <si>
    <t>C575</t>
  </si>
  <si>
    <t>C577</t>
  </si>
  <si>
    <t>C578</t>
  </si>
  <si>
    <t>C579</t>
  </si>
  <si>
    <t>C580</t>
  </si>
  <si>
    <t>C581</t>
  </si>
  <si>
    <t>C582</t>
  </si>
  <si>
    <t>C583</t>
  </si>
  <si>
    <t>C585</t>
  </si>
  <si>
    <t>C586</t>
  </si>
  <si>
    <t>C587</t>
  </si>
  <si>
    <t>C588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</si>
  <si>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</si>
  <si>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</si>
  <si>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</si>
  <si>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</si>
  <si>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</si>
  <si>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</si>
  <si>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</si>
  <si>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</si>
  <si>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</si>
  <si>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</si>
  <si>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</si>
  <si>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</si>
  <si>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</si>
  <si>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</si>
  <si>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</si>
  <si>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</si>
  <si>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</si>
  <si>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</si>
  <si>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</si>
  <si>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</si>
  <si>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</si>
  <si>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C614</t>
  </si>
  <si>
    <t>C615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</si>
  <si>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</si>
  <si>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</si>
  <si>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</si>
  <si>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</si>
  <si>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</si>
  <si>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</si>
  <si>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</si>
  <si>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</si>
  <si>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</si>
  <si>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C628</t>
  </si>
  <si>
    <t>C629</t>
  </si>
  <si>
    <t>C631</t>
  </si>
  <si>
    <t>C632</t>
  </si>
  <si>
    <t>C633</t>
  </si>
  <si>
    <t>C634</t>
  </si>
  <si>
    <t>C636</t>
  </si>
  <si>
    <t>C637</t>
  </si>
  <si>
    <t>C638</t>
  </si>
  <si>
    <t>C639</t>
  </si>
  <si>
    <t>C640</t>
  </si>
  <si>
    <t>C642</t>
  </si>
  <si>
    <t>C643</t>
  </si>
  <si>
    <t>C644</t>
  </si>
  <si>
    <t>C645</t>
  </si>
  <si>
    <t>C646</t>
  </si>
  <si>
    <t>C647</t>
  </si>
  <si>
    <t>C649</t>
  </si>
  <si>
    <t>C650</t>
  </si>
  <si>
    <t>C651</t>
  </si>
  <si>
    <t>C652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</si>
  <si>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</si>
  <si>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</si>
  <si>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</si>
  <si>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</si>
  <si>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</si>
  <si>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</si>
  <si>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</si>
  <si>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</si>
  <si>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</si>
  <si>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</si>
  <si>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</si>
  <si>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</si>
  <si>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C667</t>
  </si>
  <si>
    <t>C668</t>
  </si>
  <si>
    <t>C670</t>
  </si>
  <si>
    <t>C672</t>
  </si>
  <si>
    <t>C674</t>
  </si>
  <si>
    <t>C675</t>
  </si>
  <si>
    <t>C676</t>
  </si>
  <si>
    <t>C677</t>
  </si>
  <si>
    <t>C678</t>
  </si>
  <si>
    <t>C682</t>
  </si>
  <si>
    <t>C683</t>
  </si>
  <si>
    <t>C685</t>
  </si>
  <si>
    <t>C689</t>
  </si>
  <si>
    <t>C690</t>
  </si>
  <si>
    <t>C693</t>
  </si>
  <si>
    <t>C700</t>
  </si>
  <si>
    <t>C702</t>
  </si>
  <si>
    <t>C703</t>
  </si>
  <si>
    <t>C704</t>
  </si>
  <si>
    <t>C705</t>
  </si>
  <si>
    <t>C706</t>
  </si>
  <si>
    <t>C709</t>
  </si>
  <si>
    <t>C710</t>
  </si>
  <si>
    <t>C711</t>
  </si>
  <si>
    <t>C713</t>
  </si>
  <si>
    <t>C714</t>
  </si>
  <si>
    <t>C715</t>
  </si>
  <si>
    <t>C716</t>
  </si>
  <si>
    <t>C718</t>
  </si>
  <si>
    <t>C724</t>
  </si>
  <si>
    <t>C726</t>
  </si>
  <si>
    <t>C727</t>
  </si>
  <si>
    <t>C728</t>
  </si>
  <si>
    <t>C729</t>
  </si>
  <si>
    <t>C731</t>
  </si>
  <si>
    <t>C733</t>
  </si>
  <si>
    <t>C737</t>
  </si>
  <si>
    <t>C738</t>
  </si>
  <si>
    <t>C739</t>
  </si>
  <si>
    <t>C740</t>
  </si>
  <si>
    <t>C741</t>
  </si>
  <si>
    <t>C743</t>
  </si>
  <si>
    <t>C747</t>
  </si>
  <si>
    <t>C748</t>
  </si>
  <si>
    <t>C751</t>
  </si>
  <si>
    <t>C752</t>
  </si>
  <si>
    <t>C753</t>
  </si>
  <si>
    <t>C754</t>
  </si>
  <si>
    <t>C757</t>
  </si>
  <si>
    <t>C758</t>
  </si>
  <si>
    <t>C759</t>
  </si>
  <si>
    <t>C764</t>
  </si>
  <si>
    <t>C765</t>
  </si>
  <si>
    <t>C766</t>
  </si>
  <si>
    <t>C767</t>
  </si>
  <si>
    <t>C768</t>
  </si>
  <si>
    <t>C769</t>
  </si>
  <si>
    <t>C770</t>
  </si>
  <si>
    <t>C773</t>
  </si>
  <si>
    <t>C776</t>
  </si>
  <si>
    <t>C777</t>
  </si>
  <si>
    <t>C778</t>
  </si>
  <si>
    <t>C780</t>
  </si>
  <si>
    <t>C781</t>
  </si>
  <si>
    <t>C782</t>
  </si>
  <si>
    <t>C783</t>
  </si>
  <si>
    <t>C784</t>
  </si>
  <si>
    <t>C785</t>
  </si>
  <si>
    <t>C787</t>
  </si>
  <si>
    <t>C790</t>
  </si>
  <si>
    <t>C791</t>
  </si>
  <si>
    <t>C792</t>
  </si>
  <si>
    <t>C793</t>
  </si>
  <si>
    <t>C795</t>
  </si>
  <si>
    <t>C796</t>
  </si>
  <si>
    <t>C798</t>
  </si>
  <si>
    <t>C800</t>
  </si>
  <si>
    <t>C801</t>
  </si>
  <si>
    <t>C802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</si>
  <si>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</si>
  <si>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</si>
  <si>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</si>
  <si>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</si>
  <si>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</si>
  <si>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</si>
  <si>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</si>
  <si>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</si>
  <si>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</si>
  <si>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</si>
  <si>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</si>
  <si>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</si>
  <si>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</si>
  <si>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</si>
  <si>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</si>
  <si>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</si>
  <si>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</si>
  <si>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</si>
  <si>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</si>
  <si>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</si>
  <si>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</si>
  <si>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</si>
  <si>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</si>
  <si>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</si>
  <si>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</si>
  <si>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</si>
  <si>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</si>
  <si>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</si>
  <si>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</si>
  <si>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</si>
  <si>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</si>
  <si>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</si>
  <si>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</si>
  <si>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</si>
  <si>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</si>
  <si>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</si>
  <si>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</si>
  <si>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</si>
  <si>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</si>
  <si>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</si>
  <si>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</si>
  <si>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</si>
  <si>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</si>
  <si>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</si>
  <si>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</si>
  <si>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</si>
  <si>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</si>
  <si>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</si>
  <si>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</si>
  <si>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</si>
  <si>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</si>
  <si>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</si>
  <si>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</si>
  <si>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</si>
  <si>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</si>
  <si>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</si>
  <si>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</si>
  <si>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</si>
  <si>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</si>
  <si>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</si>
  <si>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</si>
  <si>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</si>
  <si>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C871</t>
  </si>
  <si>
    <t>C872</t>
  </si>
  <si>
    <t>C873</t>
  </si>
  <si>
    <t>C874</t>
  </si>
  <si>
    <t>C875</t>
  </si>
  <si>
    <t>C877</t>
  </si>
  <si>
    <t>C878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</si>
  <si>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</si>
  <si>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</si>
  <si>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</si>
  <si>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</si>
  <si>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</si>
  <si>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</si>
  <si>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</si>
  <si>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</si>
  <si>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</si>
  <si>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</si>
  <si>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C892</t>
  </si>
  <si>
    <t>C893</t>
  </si>
  <si>
    <t>C894</t>
  </si>
  <si>
    <t>C895</t>
  </si>
  <si>
    <t>C896</t>
  </si>
  <si>
    <t>C897</t>
  </si>
  <si>
    <t>C898</t>
  </si>
  <si>
    <t>C900</t>
  </si>
  <si>
    <t>C901</t>
  </si>
  <si>
    <t>C902</t>
  </si>
  <si>
    <t>C903</t>
  </si>
  <si>
    <t>C904</t>
  </si>
  <si>
    <t>C908</t>
  </si>
  <si>
    <t>C910</t>
  </si>
  <si>
    <t>C912</t>
  </si>
  <si>
    <t>C914</t>
  </si>
  <si>
    <t>C916</t>
  </si>
  <si>
    <t>C917</t>
  </si>
  <si>
    <t>C919</t>
  </si>
  <si>
    <t>C920</t>
  </si>
  <si>
    <t>C921</t>
  </si>
  <si>
    <t>C922</t>
  </si>
  <si>
    <t>C925</t>
  </si>
  <si>
    <t>C926</t>
  </si>
  <si>
    <t>C927</t>
  </si>
  <si>
    <t>C929</t>
  </si>
  <si>
    <t>C930</t>
  </si>
  <si>
    <t>C933</t>
  </si>
  <si>
    <t>C934</t>
  </si>
  <si>
    <t>C938</t>
  </si>
  <si>
    <t>C939</t>
  </si>
  <si>
    <t>C940</t>
  </si>
  <si>
    <t>C942</t>
  </si>
  <si>
    <t>C944</t>
  </si>
  <si>
    <t>C945</t>
  </si>
  <si>
    <t>C947</t>
  </si>
  <si>
    <t>C949</t>
  </si>
  <si>
    <t>C951</t>
  </si>
  <si>
    <t>C953</t>
  </si>
  <si>
    <t>C954</t>
  </si>
  <si>
    <t>C957</t>
  </si>
  <si>
    <t>C961</t>
  </si>
  <si>
    <t>C962</t>
  </si>
  <si>
    <t>C963</t>
  </si>
  <si>
    <t>C966</t>
  </si>
  <si>
    <t>C968</t>
  </si>
  <si>
    <t>C969</t>
  </si>
  <si>
    <t>C971</t>
  </si>
  <si>
    <t>C973</t>
  </si>
  <si>
    <t>C974</t>
  </si>
  <si>
    <t>C981</t>
  </si>
  <si>
    <t>C985</t>
  </si>
  <si>
    <t>C986</t>
  </si>
  <si>
    <t>C987</t>
  </si>
  <si>
    <t>C994</t>
  </si>
  <si>
    <t>C995</t>
  </si>
  <si>
    <t>C997</t>
  </si>
  <si>
    <t>C998</t>
  </si>
  <si>
    <t>C999</t>
  </si>
  <si>
    <t>D000</t>
  </si>
  <si>
    <t>D001</t>
  </si>
  <si>
    <t>D002</t>
  </si>
  <si>
    <t>D003</t>
  </si>
  <si>
    <t>D004</t>
  </si>
  <si>
    <t>D005</t>
  </si>
  <si>
    <t>D010</t>
  </si>
  <si>
    <t>D011</t>
  </si>
  <si>
    <t>D013</t>
  </si>
  <si>
    <t>D014</t>
  </si>
  <si>
    <t>D016</t>
  </si>
  <si>
    <t>D017</t>
  </si>
  <si>
    <t>D018</t>
  </si>
  <si>
    <t>D019</t>
  </si>
  <si>
    <t>D021</t>
  </si>
  <si>
    <t>D022</t>
  </si>
  <si>
    <t>D024</t>
  </si>
  <si>
    <t>D027</t>
  </si>
  <si>
    <t>D030</t>
  </si>
  <si>
    <t>D033</t>
  </si>
  <si>
    <t>D034</t>
  </si>
  <si>
    <t>D035</t>
  </si>
  <si>
    <t>D036</t>
  </si>
  <si>
    <t>D037</t>
  </si>
  <si>
    <t>D038</t>
  </si>
  <si>
    <t>D039</t>
  </si>
  <si>
    <t>D040</t>
  </si>
  <si>
    <t>D042</t>
  </si>
  <si>
    <t>D043</t>
  </si>
  <si>
    <t>D044</t>
  </si>
  <si>
    <t>D045</t>
  </si>
  <si>
    <t>D046</t>
  </si>
  <si>
    <t>D048</t>
  </si>
  <si>
    <t>D049</t>
  </si>
  <si>
    <t>D050</t>
  </si>
  <si>
    <t>D051</t>
  </si>
  <si>
    <t>D052</t>
  </si>
  <si>
    <t>D053</t>
  </si>
  <si>
    <t>D054</t>
  </si>
  <si>
    <t>D055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</si>
  <si>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</si>
  <si>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</si>
  <si>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</si>
  <si>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</si>
  <si>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</si>
  <si>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</si>
  <si>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</si>
  <si>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</si>
  <si>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</si>
  <si>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</si>
  <si>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D068</t>
  </si>
  <si>
    <t>D069</t>
  </si>
  <si>
    <t>D070</t>
  </si>
  <si>
    <t>D072</t>
  </si>
  <si>
    <t>D073</t>
  </si>
  <si>
    <t>D074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</si>
  <si>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</si>
  <si>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</si>
  <si>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</si>
  <si>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</si>
  <si>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</si>
  <si>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</si>
  <si>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</si>
  <si>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</si>
  <si>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</si>
  <si>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</si>
  <si>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</si>
  <si>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</si>
  <si>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</si>
  <si>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</si>
  <si>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</si>
  <si>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D092</t>
  </si>
  <si>
    <t>D093</t>
  </si>
  <si>
    <t>D095</t>
  </si>
  <si>
    <t>D096</t>
  </si>
  <si>
    <t>D097</t>
  </si>
  <si>
    <t>D098</t>
  </si>
  <si>
    <t>D099</t>
  </si>
  <si>
    <t>D100</t>
  </si>
  <si>
    <t>D102</t>
  </si>
  <si>
    <t>D103</t>
  </si>
  <si>
    <t>D104</t>
  </si>
  <si>
    <t>D105</t>
  </si>
  <si>
    <t>D106</t>
  </si>
  <si>
    <t>D107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</si>
  <si>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</si>
  <si>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</si>
  <si>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</si>
  <si>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</si>
  <si>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</si>
  <si>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</si>
  <si>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</si>
  <si>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</si>
  <si>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</si>
  <si>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</si>
  <si>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</si>
  <si>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</si>
  <si>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</si>
  <si>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</si>
  <si>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</si>
  <si>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</si>
  <si>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</si>
  <si>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</si>
  <si>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</si>
  <si>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</si>
  <si>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</si>
  <si>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</si>
  <si>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</si>
  <si>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</si>
  <si>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</si>
  <si>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</si>
  <si>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</si>
  <si>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</si>
  <si>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</si>
  <si>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</si>
  <si>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</si>
  <si>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</si>
  <si>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</si>
  <si>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</si>
  <si>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</si>
  <si>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</si>
  <si>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</si>
  <si>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</si>
  <si>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</si>
  <si>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</si>
  <si>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</si>
  <si>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</si>
  <si>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</si>
  <si>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</si>
  <si>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</si>
  <si>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</si>
  <si>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</si>
  <si>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</si>
  <si>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</si>
  <si>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</si>
  <si>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</si>
  <si>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</si>
  <si>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</si>
  <si>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</si>
  <si>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D167</t>
  </si>
  <si>
    <t>D168</t>
  </si>
  <si>
    <t>D169</t>
  </si>
  <si>
    <t>D170</t>
  </si>
  <si>
    <t>D171</t>
  </si>
  <si>
    <t>D173</t>
  </si>
  <si>
    <t>D176</t>
  </si>
  <si>
    <t>D177</t>
  </si>
  <si>
    <t>D178</t>
  </si>
  <si>
    <t>D179</t>
  </si>
  <si>
    <t>D180</t>
  </si>
  <si>
    <t>D182</t>
  </si>
  <si>
    <t>D183</t>
  </si>
  <si>
    <t>D184</t>
  </si>
  <si>
    <t>D185</t>
  </si>
  <si>
    <t>D187</t>
  </si>
  <si>
    <t>D188</t>
  </si>
  <si>
    <t>D189</t>
  </si>
  <si>
    <t>D190</t>
  </si>
  <si>
    <t>D192</t>
  </si>
  <si>
    <t>D193</t>
  </si>
  <si>
    <t>D194</t>
  </si>
  <si>
    <t>D195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</si>
  <si>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</si>
  <si>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</si>
  <si>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</si>
  <si>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</si>
  <si>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</si>
  <si>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</si>
  <si>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</si>
  <si>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</si>
  <si>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</si>
  <si>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</si>
  <si>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</si>
  <si>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</si>
  <si>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</si>
  <si>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</si>
  <si>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</si>
  <si>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</si>
  <si>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</si>
  <si>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</si>
  <si>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</si>
  <si>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</si>
  <si>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</si>
  <si>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</si>
  <si>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</si>
  <si>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</si>
  <si>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</si>
  <si>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D223</t>
  </si>
  <si>
    <t>D224</t>
  </si>
  <si>
    <t>D225</t>
  </si>
  <si>
    <t>D226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</si>
  <si>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</si>
  <si>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</si>
  <si>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</si>
  <si>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</si>
  <si>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</si>
  <si>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</si>
  <si>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</si>
  <si>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</si>
  <si>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</si>
  <si>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D243</t>
  </si>
  <si>
    <t>D244</t>
  </si>
  <si>
    <t>D245</t>
  </si>
  <si>
    <t>D246</t>
  </si>
  <si>
    <t>D248</t>
  </si>
  <si>
    <t>D249</t>
  </si>
  <si>
    <t>D250</t>
  </si>
  <si>
    <t>D251</t>
  </si>
  <si>
    <t>D252</t>
  </si>
  <si>
    <t>D253</t>
  </si>
  <si>
    <t>D254</t>
  </si>
  <si>
    <t>D255</t>
  </si>
  <si>
    <t>D257</t>
  </si>
  <si>
    <t>D258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</si>
  <si>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</si>
  <si>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</si>
  <si>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</si>
  <si>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</si>
  <si>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</si>
  <si>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</si>
  <si>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</si>
  <si>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</si>
  <si>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</si>
  <si>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</si>
  <si>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</si>
  <si>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</si>
  <si>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</si>
  <si>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</si>
  <si>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</si>
  <si>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</si>
  <si>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</si>
  <si>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</si>
  <si>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</si>
  <si>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</si>
  <si>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</si>
  <si>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</si>
  <si>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</si>
  <si>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</si>
  <si>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</si>
  <si>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</si>
  <si>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</si>
  <si>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</si>
  <si>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</si>
  <si>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</si>
  <si>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</si>
  <si>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D294</t>
  </si>
  <si>
    <t>D295</t>
  </si>
  <si>
    <t>D296</t>
  </si>
  <si>
    <t>D297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</si>
  <si>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</si>
  <si>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</si>
  <si>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</si>
  <si>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</si>
  <si>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</si>
  <si>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</si>
  <si>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</si>
  <si>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</si>
  <si>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</si>
  <si>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</si>
  <si>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</si>
  <si>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D311</t>
  </si>
  <si>
    <t>D312</t>
  </si>
  <si>
    <t>D313</t>
  </si>
  <si>
    <t>D314</t>
  </si>
  <si>
    <t>D315</t>
  </si>
  <si>
    <t>D316</t>
  </si>
  <si>
    <t>D317</t>
  </si>
  <si>
    <t>D321</t>
  </si>
  <si>
    <t>D323</t>
  </si>
  <si>
    <t>D325</t>
  </si>
  <si>
    <t>D326</t>
  </si>
  <si>
    <t>D327</t>
  </si>
  <si>
    <t>D329</t>
  </si>
  <si>
    <t>D331</t>
  </si>
  <si>
    <t>D332</t>
  </si>
  <si>
    <t>D335</t>
  </si>
  <si>
    <t>D343</t>
  </si>
  <si>
    <t>D344</t>
  </si>
  <si>
    <t>D345</t>
  </si>
  <si>
    <t>D348</t>
  </si>
  <si>
    <t>D349</t>
  </si>
  <si>
    <t>D350</t>
  </si>
  <si>
    <t>D352</t>
  </si>
  <si>
    <t>D355</t>
  </si>
  <si>
    <t>D357</t>
  </si>
  <si>
    <t>D358</t>
  </si>
  <si>
    <t>D359</t>
  </si>
  <si>
    <t>D360</t>
  </si>
  <si>
    <t>D361</t>
  </si>
  <si>
    <t>D363</t>
  </si>
  <si>
    <t>D364</t>
  </si>
  <si>
    <t>D366</t>
  </si>
  <si>
    <t>D368</t>
  </si>
  <si>
    <t>D369</t>
  </si>
  <si>
    <t>D371</t>
  </si>
  <si>
    <t>D373</t>
  </si>
  <si>
    <t>D381</t>
  </si>
  <si>
    <t>D386</t>
  </si>
  <si>
    <t>D390</t>
  </si>
  <si>
    <t>D394</t>
  </si>
  <si>
    <t>D398</t>
  </si>
  <si>
    <t>D400</t>
  </si>
  <si>
    <t>D401</t>
  </si>
  <si>
    <t>D403</t>
  </si>
  <si>
    <t>D404</t>
  </si>
  <si>
    <t>D405</t>
  </si>
  <si>
    <t>D406</t>
  </si>
  <si>
    <t>D407</t>
  </si>
  <si>
    <t>D409</t>
  </si>
  <si>
    <t>D410</t>
  </si>
  <si>
    <t>D411</t>
  </si>
  <si>
    <t>D412</t>
  </si>
  <si>
    <t>D414</t>
  </si>
  <si>
    <t>D415</t>
  </si>
  <si>
    <t>D417</t>
  </si>
  <si>
    <t>D418</t>
  </si>
  <si>
    <t>D423</t>
  </si>
  <si>
    <t>D426</t>
  </si>
  <si>
    <t>D427</t>
  </si>
  <si>
    <t>D428</t>
  </si>
  <si>
    <t>D429</t>
  </si>
  <si>
    <t>D430</t>
  </si>
  <si>
    <t>D431</t>
  </si>
  <si>
    <t>D432</t>
  </si>
  <si>
    <t>D434</t>
  </si>
  <si>
    <t>D437</t>
  </si>
  <si>
    <t>D438</t>
  </si>
  <si>
    <t>D439</t>
  </si>
  <si>
    <t>D445</t>
  </si>
  <si>
    <t>D446</t>
  </si>
  <si>
    <t>D447</t>
  </si>
  <si>
    <t>D449</t>
  </si>
  <si>
    <t>D450</t>
  </si>
  <si>
    <t>D451</t>
  </si>
  <si>
    <t>D452</t>
  </si>
  <si>
    <t>D455</t>
  </si>
  <si>
    <t>D456</t>
  </si>
  <si>
    <t>D461</t>
  </si>
  <si>
    <t>D462</t>
  </si>
  <si>
    <t>D463</t>
  </si>
  <si>
    <t>D465</t>
  </si>
  <si>
    <t>D467</t>
  </si>
  <si>
    <t>D468</t>
  </si>
  <si>
    <t>D470</t>
  </si>
  <si>
    <t>D473</t>
  </si>
  <si>
    <t>D475</t>
  </si>
  <si>
    <t>D477</t>
  </si>
  <si>
    <t>D479</t>
  </si>
  <si>
    <t>D481</t>
  </si>
  <si>
    <t>D484</t>
  </si>
  <si>
    <t>D486</t>
  </si>
  <si>
    <t>D489</t>
  </si>
  <si>
    <t>D490</t>
  </si>
  <si>
    <t>D492</t>
  </si>
  <si>
    <t>D494</t>
  </si>
  <si>
    <t>D497</t>
  </si>
  <si>
    <t>D499</t>
  </si>
  <si>
    <t>D501</t>
  </si>
  <si>
    <t>D502</t>
  </si>
  <si>
    <t>D504</t>
  </si>
  <si>
    <t>D505</t>
  </si>
  <si>
    <t>D510</t>
  </si>
  <si>
    <t>D511</t>
  </si>
  <si>
    <t>D512</t>
  </si>
  <si>
    <t>D513</t>
  </si>
  <si>
    <t>D514</t>
  </si>
  <si>
    <t>D515</t>
  </si>
  <si>
    <t>D517</t>
  </si>
  <si>
    <t>D518</t>
  </si>
  <si>
    <t>D522</t>
  </si>
  <si>
    <t>D523</t>
  </si>
  <si>
    <t>D527</t>
  </si>
  <si>
    <t>D528</t>
  </si>
  <si>
    <t>D529</t>
  </si>
  <si>
    <t>D530</t>
  </si>
  <si>
    <t>D531</t>
  </si>
  <si>
    <t>D532</t>
  </si>
  <si>
    <t>D533</t>
  </si>
  <si>
    <t>D534</t>
  </si>
  <si>
    <t>D536</t>
  </si>
  <si>
    <t>D537</t>
  </si>
  <si>
    <t>D540</t>
  </si>
  <si>
    <t>D542</t>
  </si>
  <si>
    <t>D543</t>
  </si>
  <si>
    <t>D544</t>
  </si>
  <si>
    <t>D546</t>
  </si>
  <si>
    <t>D548</t>
  </si>
  <si>
    <t>D550</t>
  </si>
  <si>
    <t>D552</t>
  </si>
  <si>
    <t>D558</t>
  </si>
  <si>
    <t>D559</t>
  </si>
  <si>
    <t>D561</t>
  </si>
  <si>
    <t>D562</t>
  </si>
  <si>
    <t>D567</t>
  </si>
  <si>
    <t>D569</t>
  </si>
  <si>
    <t>D570</t>
  </si>
  <si>
    <t>D571</t>
  </si>
  <si>
    <t>D572</t>
  </si>
  <si>
    <t>D574</t>
  </si>
  <si>
    <t>D575</t>
  </si>
  <si>
    <t>D576</t>
  </si>
  <si>
    <t>D577</t>
  </si>
  <si>
    <t>D578</t>
  </si>
  <si>
    <t>D579</t>
  </si>
  <si>
    <t>D580</t>
  </si>
  <si>
    <t>D581</t>
  </si>
  <si>
    <t>D583</t>
  </si>
  <si>
    <t>D584</t>
  </si>
  <si>
    <t>D585</t>
  </si>
  <si>
    <t>D586</t>
  </si>
  <si>
    <t>D588</t>
  </si>
  <si>
    <t>D589</t>
  </si>
  <si>
    <t>D590</t>
  </si>
  <si>
    <t>D591</t>
  </si>
  <si>
    <t>D592</t>
  </si>
  <si>
    <t>D593</t>
  </si>
  <si>
    <t>D594</t>
  </si>
  <si>
    <t>D596</t>
  </si>
  <si>
    <t>D597</t>
  </si>
  <si>
    <t>D598</t>
  </si>
  <si>
    <t>D599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</si>
  <si>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</si>
  <si>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</si>
  <si>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</si>
  <si>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</si>
  <si>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</si>
  <si>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</si>
  <si>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</si>
  <si>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</si>
  <si>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</si>
  <si>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</si>
  <si>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D610</t>
  </si>
  <si>
    <t>D611</t>
  </si>
  <si>
    <t>D612</t>
  </si>
  <si>
    <t>D613</t>
  </si>
  <si>
    <t>D615</t>
  </si>
  <si>
    <t>D616</t>
  </si>
  <si>
    <t>D619</t>
  </si>
  <si>
    <t>D620</t>
  </si>
  <si>
    <t>D622</t>
  </si>
  <si>
    <t>D623</t>
  </si>
  <si>
    <t>D624</t>
  </si>
  <si>
    <t>D625</t>
  </si>
  <si>
    <t>D627</t>
  </si>
  <si>
    <t>D628</t>
  </si>
  <si>
    <t>D629</t>
  </si>
  <si>
    <t>D630</t>
  </si>
  <si>
    <t>D631</t>
  </si>
  <si>
    <t>D632</t>
  </si>
  <si>
    <t>D633</t>
  </si>
  <si>
    <t>D634</t>
  </si>
  <si>
    <t>D635</t>
  </si>
  <si>
    <t>D636</t>
  </si>
  <si>
    <t>D638</t>
  </si>
  <si>
    <t>D639</t>
  </si>
  <si>
    <t>D640</t>
  </si>
  <si>
    <t>D642</t>
  </si>
  <si>
    <t>D643</t>
  </si>
  <si>
    <t>D644</t>
  </si>
  <si>
    <t>D645</t>
  </si>
  <si>
    <t>D646</t>
  </si>
  <si>
    <t>D647</t>
  </si>
  <si>
    <t>D648</t>
  </si>
  <si>
    <t>D649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</si>
  <si>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</si>
  <si>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</si>
  <si>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</si>
  <si>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</si>
  <si>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</si>
  <si>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</si>
  <si>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</si>
  <si>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</si>
  <si>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</si>
  <si>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</si>
  <si>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D660</t>
  </si>
  <si>
    <t>D661</t>
  </si>
  <si>
    <t>D662</t>
  </si>
  <si>
    <t>D663</t>
  </si>
  <si>
    <t>D665</t>
  </si>
  <si>
    <t>D666</t>
  </si>
  <si>
    <t>D667</t>
  </si>
  <si>
    <t>D668</t>
  </si>
  <si>
    <t>D669</t>
  </si>
  <si>
    <t>D670</t>
  </si>
  <si>
    <t>D672</t>
  </si>
  <si>
    <t>D673</t>
  </si>
  <si>
    <t>D674</t>
  </si>
  <si>
    <t>D675</t>
  </si>
  <si>
    <t>D676</t>
  </si>
  <si>
    <t>D677</t>
  </si>
  <si>
    <t>D679</t>
  </si>
  <si>
    <t>D680</t>
  </si>
  <si>
    <t>D681</t>
  </si>
  <si>
    <t>D682</t>
  </si>
  <si>
    <t>D683</t>
  </si>
  <si>
    <t>D685</t>
  </si>
  <si>
    <t>D686</t>
  </si>
  <si>
    <t>D687</t>
  </si>
  <si>
    <t>D688</t>
  </si>
  <si>
    <t>D689</t>
  </si>
  <si>
    <t>D690</t>
  </si>
  <si>
    <t>D691</t>
  </si>
  <si>
    <t>D692</t>
  </si>
  <si>
    <t>D693</t>
  </si>
  <si>
    <t>D694</t>
  </si>
  <si>
    <t>D696</t>
  </si>
  <si>
    <t>D698</t>
  </si>
  <si>
    <t>D699</t>
  </si>
  <si>
    <t>D700</t>
  </si>
  <si>
    <t>D701</t>
  </si>
  <si>
    <t>D702</t>
  </si>
  <si>
    <t>D703</t>
  </si>
  <si>
    <t>D704</t>
  </si>
  <si>
    <t>D705</t>
  </si>
  <si>
    <t>D707</t>
  </si>
  <si>
    <t>D708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</si>
  <si>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</si>
  <si>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</si>
  <si>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</si>
  <si>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</si>
  <si>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</si>
  <si>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</si>
  <si>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</si>
  <si>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</si>
  <si>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</si>
  <si>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</si>
  <si>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D720</t>
  </si>
  <si>
    <t>D721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</si>
  <si>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</si>
  <si>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</si>
  <si>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</si>
  <si>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</si>
  <si>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</si>
  <si>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</si>
  <si>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</si>
  <si>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</si>
  <si>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</si>
  <si>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</si>
  <si>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</si>
  <si>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</si>
  <si>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</si>
  <si>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</si>
  <si>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</si>
  <si>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</si>
  <si>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</si>
  <si>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D740</t>
  </si>
  <si>
    <t>D741</t>
  </si>
  <si>
    <t>D743</t>
  </si>
  <si>
    <t>D744</t>
  </si>
  <si>
    <t>D745</t>
  </si>
  <si>
    <t>D746</t>
  </si>
  <si>
    <t>D747</t>
  </si>
  <si>
    <t>D748</t>
  </si>
  <si>
    <t>D749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</si>
  <si>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</si>
  <si>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</si>
  <si>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</si>
  <si>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</si>
  <si>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</si>
  <si>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</si>
  <si>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</si>
  <si>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</si>
  <si>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</si>
  <si>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</si>
  <si>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D760</t>
  </si>
  <si>
    <t>D761</t>
  </si>
  <si>
    <t>D762</t>
  </si>
  <si>
    <t>D763</t>
  </si>
  <si>
    <t>D765</t>
  </si>
  <si>
    <t>D766</t>
  </si>
  <si>
    <t>D768</t>
  </si>
  <si>
    <t>D769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</si>
  <si>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</si>
  <si>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</si>
  <si>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</si>
  <si>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</si>
  <si>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</si>
  <si>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</si>
  <si>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</si>
  <si>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</si>
  <si>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</si>
  <si>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</si>
  <si>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D780</t>
  </si>
  <si>
    <t>D781</t>
  </si>
  <si>
    <t>D782</t>
  </si>
  <si>
    <t>D783</t>
  </si>
  <si>
    <t>D784</t>
  </si>
  <si>
    <t>D785</t>
  </si>
  <si>
    <t>D787</t>
  </si>
  <si>
    <t>D788</t>
  </si>
  <si>
    <t>D789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</si>
  <si>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</si>
  <si>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</si>
  <si>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</si>
  <si>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</si>
  <si>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</si>
  <si>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</si>
  <si>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</si>
  <si>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</si>
  <si>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</si>
  <si>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</si>
  <si>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D801</t>
  </si>
  <si>
    <t>D802</t>
  </si>
  <si>
    <t>D803</t>
  </si>
  <si>
    <t>D806</t>
  </si>
  <si>
    <t>D807</t>
  </si>
  <si>
    <t>D808</t>
  </si>
  <si>
    <t>D809</t>
  </si>
  <si>
    <t>D810</t>
  </si>
  <si>
    <t>D811</t>
  </si>
  <si>
    <t>D812</t>
  </si>
  <si>
    <t>D813</t>
  </si>
  <si>
    <t>D814</t>
  </si>
  <si>
    <t>D816</t>
  </si>
  <si>
    <t>D820</t>
  </si>
  <si>
    <t>D822</t>
  </si>
  <si>
    <t>D825</t>
  </si>
  <si>
    <t>D826</t>
  </si>
  <si>
    <t>D829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</si>
  <si>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</si>
  <si>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</si>
  <si>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</si>
  <si>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</si>
  <si>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</si>
  <si>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</si>
  <si>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</si>
  <si>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</si>
  <si>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</si>
  <si>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</si>
  <si>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D840</t>
  </si>
  <si>
    <t>U037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</si>
  <si>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</si>
  <si>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</si>
  <si>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</si>
  <si>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</si>
  <si>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</si>
  <si>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</si>
  <si>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</si>
  <si>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</si>
  <si>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</si>
  <si>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</si>
  <si>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</si>
  <si>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</si>
  <si>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</si>
  <si>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</si>
  <si>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</si>
  <si>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</si>
  <si>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</si>
  <si>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</si>
  <si>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</si>
  <si>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</si>
  <si>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</si>
  <si>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</si>
  <si>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</si>
  <si>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</si>
  <si>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</si>
  <si>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</si>
  <si>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</si>
  <si>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</si>
  <si>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</si>
  <si>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</si>
  <si>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</si>
  <si>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</si>
  <si>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</si>
  <si>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</si>
  <si>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</si>
  <si>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</si>
  <si>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O041</t>
  </si>
  <si>
    <t>O042</t>
  </si>
  <si>
    <t>O045</t>
  </si>
  <si>
    <t>O046</t>
  </si>
  <si>
    <t>O047</t>
  </si>
  <si>
    <t>O048</t>
  </si>
  <si>
    <t>O051</t>
  </si>
  <si>
    <t>O052</t>
  </si>
  <si>
    <t>O053</t>
  </si>
  <si>
    <t>O054</t>
  </si>
  <si>
    <t>O055</t>
  </si>
  <si>
    <t>O056</t>
  </si>
  <si>
    <t>O057</t>
  </si>
  <si>
    <t>O065</t>
  </si>
  <si>
    <t>O078</t>
  </si>
  <si>
    <t>O079</t>
  </si>
  <si>
    <t>O096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</si>
  <si>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</si>
  <si>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</si>
  <si>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</si>
  <si>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</si>
  <si>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</si>
  <si>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</si>
  <si>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</si>
  <si>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</si>
  <si>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</si>
  <si>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</si>
  <si>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</si>
  <si>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</si>
  <si>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</si>
  <si>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</si>
  <si>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</si>
  <si>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</si>
  <si>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</si>
  <si>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</si>
  <si>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</si>
  <si>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O121</t>
  </si>
  <si>
    <t>O122</t>
  </si>
  <si>
    <t>O123</t>
  </si>
  <si>
    <t>O124</t>
  </si>
  <si>
    <t>O125</t>
  </si>
  <si>
    <t>O126</t>
  </si>
  <si>
    <t>O127</t>
  </si>
  <si>
    <t>O128</t>
  </si>
  <si>
    <t>O129</t>
  </si>
  <si>
    <t>O130</t>
  </si>
  <si>
    <t>O131</t>
  </si>
  <si>
    <t>O132</t>
  </si>
  <si>
    <t>O133</t>
  </si>
  <si>
    <t>O134</t>
  </si>
  <si>
    <t>O135</t>
  </si>
  <si>
    <t>O136</t>
  </si>
  <si>
    <t>O137</t>
  </si>
  <si>
    <t>O138</t>
  </si>
  <si>
    <t>O139</t>
  </si>
  <si>
    <t>O140</t>
  </si>
  <si>
    <t>O141</t>
  </si>
  <si>
    <t>O142</t>
  </si>
  <si>
    <t>O143</t>
  </si>
  <si>
    <t>O144</t>
  </si>
  <si>
    <t>O145</t>
  </si>
  <si>
    <t>O146</t>
  </si>
  <si>
    <t>O147</t>
  </si>
  <si>
    <t>O148</t>
  </si>
  <si>
    <t>O149</t>
  </si>
  <si>
    <t>O150</t>
  </si>
  <si>
    <t>O151</t>
  </si>
  <si>
    <t>O152</t>
  </si>
  <si>
    <t>O153</t>
  </si>
  <si>
    <t>O154</t>
  </si>
  <si>
    <t>O155</t>
  </si>
  <si>
    <t>O156</t>
  </si>
  <si>
    <t>O157</t>
  </si>
  <si>
    <t>O158</t>
  </si>
  <si>
    <t>O159</t>
  </si>
  <si>
    <t>O160</t>
  </si>
  <si>
    <t>O161</t>
  </si>
  <si>
    <t>O162</t>
  </si>
  <si>
    <t>O163</t>
  </si>
  <si>
    <t>O164</t>
  </si>
  <si>
    <t>O166</t>
  </si>
  <si>
    <t>O167</t>
  </si>
  <si>
    <t>O168</t>
  </si>
  <si>
    <t>O169</t>
  </si>
  <si>
    <t>O170</t>
  </si>
  <si>
    <t>O171</t>
  </si>
  <si>
    <t>O172</t>
  </si>
  <si>
    <t>O173</t>
  </si>
  <si>
    <t>O174</t>
  </si>
  <si>
    <t>O175</t>
  </si>
  <si>
    <t>O176</t>
  </si>
  <si>
    <t>O177</t>
  </si>
  <si>
    <t>O178</t>
  </si>
  <si>
    <t>O179</t>
  </si>
  <si>
    <t>O180</t>
  </si>
  <si>
    <t>O181</t>
  </si>
  <si>
    <t>O182</t>
  </si>
  <si>
    <t>O183</t>
  </si>
  <si>
    <t>O184</t>
  </si>
  <si>
    <t>O185</t>
  </si>
  <si>
    <t>O186</t>
  </si>
  <si>
    <t>O187</t>
  </si>
  <si>
    <t>O188</t>
  </si>
  <si>
    <t>O189</t>
  </si>
  <si>
    <t>O190</t>
  </si>
  <si>
    <t>O191</t>
  </si>
  <si>
    <t>O192</t>
  </si>
  <si>
    <t>O193</t>
  </si>
  <si>
    <t>Found in multiple passes</t>
  </si>
  <si>
    <t>Tag?</t>
  </si>
  <si>
    <t>D8??</t>
  </si>
  <si>
    <t>New Tag (B104 fell off)</t>
  </si>
  <si>
    <t>Stream</t>
  </si>
  <si>
    <t>Pass</t>
  </si>
  <si>
    <t>% Found Alive</t>
  </si>
  <si>
    <t>% Found in Each Pass</t>
  </si>
  <si>
    <t>Total Observations</t>
  </si>
  <si>
    <t>Tagged Mussels Found (At least once)</t>
  </si>
  <si>
    <t>Tagged alive</t>
  </si>
  <si>
    <t>Initial Release</t>
  </si>
  <si>
    <t>Found in Multiple Passes:</t>
  </si>
  <si>
    <t>tagged mussels</t>
  </si>
  <si>
    <t>Tagged mussels</t>
  </si>
  <si>
    <t>total</t>
  </si>
  <si>
    <t>was "E193"</t>
  </si>
  <si>
    <t>Tagged Mussels</t>
  </si>
  <si>
    <t>Duplicates / 2 (not included)</t>
  </si>
  <si>
    <t>Tagged Mussels Found only Once</t>
  </si>
  <si>
    <t>Tagged Mussels Found Twice</t>
  </si>
  <si>
    <t>Tagged Mussels Found Thrice</t>
  </si>
  <si>
    <t>Tagged Mussels Found 4 times</t>
  </si>
  <si>
    <t>Alive observed</t>
  </si>
  <si>
    <t>Dead observed</t>
  </si>
  <si>
    <t>9/30/2025-10/1/2025</t>
  </si>
  <si>
    <t>9/18-19/2025</t>
  </si>
  <si>
    <t>9/29-30/2025</t>
  </si>
  <si>
    <t>Untagged and dead (included in Dead)</t>
  </si>
  <si>
    <t>Total Found Dead</t>
  </si>
  <si>
    <t>Total Found Alive</t>
  </si>
  <si>
    <t>Unknown (Tagged but tag not recorded and found Alive (included in Alive))</t>
  </si>
  <si>
    <t>Unknown (Tagged but tag not recorded and found Dead (included in Dead))</t>
  </si>
  <si>
    <t>Total Tagged Mussels Found:</t>
  </si>
  <si>
    <t>Total Observations:</t>
  </si>
  <si>
    <t>Found outside of MR:</t>
  </si>
  <si>
    <t>Glade DNF 8-15-23</t>
  </si>
  <si>
    <t>Glade Filtration 8-17-23</t>
  </si>
  <si>
    <t>Snakeden DNF 8-14-23</t>
  </si>
  <si>
    <t>Snakeden Filtration 8-16-23</t>
  </si>
  <si>
    <t>Snakeden 8-11-24</t>
  </si>
  <si>
    <t>Glade 8-13-24</t>
  </si>
  <si>
    <t>Chester's Sacrificed Mussels</t>
  </si>
  <si>
    <t>Tag Number Not Known</t>
  </si>
  <si>
    <t>Mark Recapture 2025</t>
  </si>
  <si>
    <t>Snakeden 2025</t>
  </si>
  <si>
    <t>Glade 2025</t>
  </si>
  <si>
    <t>Total Alive by the end of the MR set (not including mussels found alive once then dead after, or mussels found alive multiple times (they will only be counted once))</t>
  </si>
  <si>
    <t>Total dead found by the end of the MR set</t>
  </si>
  <si>
    <t>Live Found 1 time</t>
  </si>
  <si>
    <t>Live Found 2 times</t>
  </si>
  <si>
    <t>Live Found 3 times</t>
  </si>
  <si>
    <t>Live Found 4 times</t>
  </si>
  <si>
    <t>Total Live Found</t>
  </si>
  <si>
    <t>Mussels Never Found (Based on 1224 mussels released in Glade)</t>
  </si>
  <si>
    <t>Includes Retagged</t>
  </si>
  <si>
    <t>Does Not Include Retagged</t>
  </si>
  <si>
    <t>Alive tagged found</t>
  </si>
  <si>
    <t>Dead tagged found</t>
  </si>
  <si>
    <t>Retagged not included</t>
  </si>
  <si>
    <t>Sacrificed?</t>
  </si>
  <si>
    <t>Found Outside of MR</t>
  </si>
  <si>
    <t>Tagged Alive</t>
  </si>
  <si>
    <t>Unknown Alive</t>
  </si>
  <si>
    <t>Untagged Alive</t>
  </si>
  <si>
    <t>Retagged Alive</t>
  </si>
  <si>
    <t>Tagged Dead</t>
  </si>
  <si>
    <t>Unknown Dead</t>
  </si>
  <si>
    <t>Untagged Dead</t>
  </si>
  <si>
    <t>Sums:</t>
  </si>
  <si>
    <t>Tagged Found Outside of MR</t>
  </si>
  <si>
    <t>Untagged Found Outside of MR</t>
  </si>
  <si>
    <t>All deads:</t>
  </si>
  <si>
    <t>All Deads (including sacrificed, found outside of MR, Tagged, Retagged, Unknowns, and Untagged)</t>
  </si>
  <si>
    <t>Manually counted deads</t>
  </si>
  <si>
    <t xml:space="preserve">Unknown Alive </t>
  </si>
  <si>
    <t>Mussels Never Found this year</t>
  </si>
  <si>
    <t>total alive (with retagged and unknown)</t>
  </si>
  <si>
    <t>unknown alive</t>
  </si>
  <si>
    <t>Retagged Dead</t>
  </si>
  <si>
    <t>Snakeden Pass 1:</t>
  </si>
  <si>
    <t>Snakeden Pass 2:</t>
  </si>
  <si>
    <t>Snakeden Pass 3:</t>
  </si>
  <si>
    <t>Snakeden Pass 4:</t>
  </si>
  <si>
    <t>Was it Found?</t>
  </si>
  <si>
    <t>Change Between MR Passes?</t>
  </si>
  <si>
    <t>Snakeden Totals</t>
  </si>
  <si>
    <t>Glade Pass 1:</t>
  </si>
  <si>
    <t>Glade Pass 2:</t>
  </si>
  <si>
    <t>Glade Pass 3:</t>
  </si>
  <si>
    <t>Glade Pass 4:</t>
  </si>
  <si>
    <t>Change?</t>
  </si>
  <si>
    <t>Glade Totals</t>
  </si>
  <si>
    <t>Snakeden - Not Tagged</t>
  </si>
  <si>
    <t>Glade - Not Tagged</t>
  </si>
  <si>
    <t># Found:</t>
  </si>
  <si>
    <t>pass 1</t>
  </si>
  <si>
    <t>pass 2</t>
  </si>
  <si>
    <t>pass 3</t>
  </si>
  <si>
    <t>pass 4</t>
  </si>
  <si>
    <t>Found in different area:</t>
  </si>
  <si>
    <t>None</t>
  </si>
  <si>
    <t>Untagged &amp; Unknown: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</si>
</sst>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4472C4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Aptos Narrow"/>
      <family val="2"/>
    </font>
    <font>
      <sz val="48"/>
      <color theme="1"/>
      <name val="Calibri"/>
      <family val="2"/>
      <scheme val="minor"/>
    </font>
    <font>
      <sz val="11"/>
      <color theme="1"/>
      <name val="Calibri"/>
      <family val="2"/>
    </font>
    <font>
      <sz val="16"/>
      <color theme="1"/>
      <name val="Calibri"/>
      <family val="2"/>
      <scheme val="minor"/>
    </font>
    <font>
      <sz val="10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EF7E3"/>
        <bgColor indexed="64"/>
      </patternFill>
    </fill>
  </fills>
  <borders count="6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8BC34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8BC34A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8BC34A"/>
      </bottom>
      <diagonal/>
    </border>
    <border>
      <left/>
      <right/>
      <top style="medium">
        <color rgb="FF000000"/>
      </top>
      <bottom style="medium">
        <color rgb="FF8BC34A"/>
      </bottom>
      <diagonal/>
    </border>
    <border>
      <left/>
      <right style="medium">
        <color rgb="FF000000"/>
      </right>
      <top style="medium">
        <color rgb="FF000000"/>
      </top>
      <bottom style="medium">
        <color rgb="FF8BC34A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70AD47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8BC34A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8BC34A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 tint="0.59999389629810485"/>
      </bottom>
      <diagonal/>
    </border>
    <border>
      <left/>
      <right style="thin">
        <color theme="9" tint="0.59999389629810485"/>
      </right>
      <top style="thin">
        <color indexed="64"/>
      </top>
      <bottom/>
      <diagonal/>
    </border>
    <border>
      <left style="thin">
        <color theme="9" tint="0.59999389629810485"/>
      </left>
      <right style="thin">
        <color theme="9" tint="0.59999389629810485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9" tint="0.59999389629810485"/>
      </bottom>
      <diagonal/>
    </border>
    <border>
      <left/>
      <right style="thin">
        <color theme="9" tint="0.59999389629810485"/>
      </right>
      <top style="thin">
        <color theme="9" tint="0.59999389629810485"/>
      </top>
      <bottom style="thin">
        <color theme="9" tint="0.59999389629810485"/>
      </bottom>
      <diagonal/>
    </border>
    <border>
      <left style="thin">
        <color theme="9" tint="0.59999389629810485"/>
      </left>
      <right style="thin">
        <color theme="9" tint="0.59999389629810485"/>
      </right>
      <top style="thin">
        <color theme="9" tint="0.59999389629810485"/>
      </top>
      <bottom style="thin">
        <color theme="9" tint="0.59999389629810485"/>
      </bottom>
      <diagonal/>
    </border>
    <border>
      <left/>
      <right style="thin">
        <color indexed="64"/>
      </right>
      <top style="thin">
        <color theme="9" tint="0.59999389629810485"/>
      </top>
      <bottom style="thin">
        <color theme="9" tint="0.59999389629810485"/>
      </bottom>
      <diagonal/>
    </border>
    <border>
      <left style="thin">
        <color indexed="64"/>
      </left>
      <right style="thin">
        <color indexed="64"/>
      </right>
      <top style="thin">
        <color theme="9" tint="0.59999389629810485"/>
      </top>
      <bottom style="thin">
        <color theme="9" tint="0.59999389629810485"/>
      </bottom>
      <diagonal/>
    </border>
    <border>
      <left/>
      <right style="thin">
        <color theme="9" tint="0.59999389629810485"/>
      </right>
      <top/>
      <bottom style="thin">
        <color indexed="64"/>
      </bottom>
      <diagonal/>
    </border>
    <border>
      <left style="thin">
        <color theme="9" tint="0.59999389629810485"/>
      </left>
      <right style="thin">
        <color theme="9" tint="0.59999389629810485"/>
      </right>
      <top/>
      <bottom style="thin">
        <color indexed="64"/>
      </bottom>
      <diagonal/>
    </border>
    <border>
      <left style="thin">
        <color theme="9" tint="0.59999389629810485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6"/>
      </right>
      <top style="double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wrapText="1"/>
    </xf>
    <xf numFmtId="0" fontId="0" fillId="3" borderId="5" xfId="0" applyFill="1" applyBorder="1" applyAlignment="1">
      <alignment wrapText="1"/>
    </xf>
    <xf numFmtId="0" fontId="0" fillId="4" borderId="5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0" borderId="15" xfId="0" applyBorder="1"/>
    <xf numFmtId="0" fontId="0" fillId="0" borderId="10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2" borderId="12" xfId="0" applyFont="1" applyFill="1" applyBorder="1" applyAlignment="1">
      <alignment wrapText="1"/>
    </xf>
    <xf numFmtId="0" fontId="0" fillId="3" borderId="5" xfId="0" applyFill="1" applyBorder="1" applyAlignment="1">
      <alignment horizontal="center" wrapText="1"/>
    </xf>
    <xf numFmtId="0" fontId="0" fillId="3" borderId="6" xfId="0" applyFill="1" applyBorder="1" applyAlignment="1">
      <alignment wrapText="1"/>
    </xf>
    <xf numFmtId="0" fontId="0" fillId="3" borderId="5" xfId="0" applyFill="1" applyBorder="1" applyAlignment="1">
      <alignment horizontal="right" wrapText="1"/>
    </xf>
    <xf numFmtId="0" fontId="0" fillId="0" borderId="5" xfId="0" applyBorder="1" applyAlignment="1">
      <alignment horizontal="right" wrapText="1"/>
    </xf>
    <xf numFmtId="0" fontId="0" fillId="0" borderId="5" xfId="0" applyBorder="1" applyAlignment="1">
      <alignment vertical="center"/>
    </xf>
    <xf numFmtId="0" fontId="0" fillId="4" borderId="5" xfId="0" applyFill="1" applyBorder="1" applyAlignment="1">
      <alignment horizontal="center" wrapText="1"/>
    </xf>
    <xf numFmtId="0" fontId="0" fillId="4" borderId="6" xfId="0" applyFill="1" applyBorder="1" applyAlignment="1">
      <alignment wrapText="1"/>
    </xf>
    <xf numFmtId="0" fontId="0" fillId="4" borderId="5" xfId="0" applyFill="1" applyBorder="1" applyAlignment="1">
      <alignment horizontal="right" wrapText="1"/>
    </xf>
    <xf numFmtId="0" fontId="0" fillId="0" borderId="5" xfId="0" applyBorder="1" applyAlignment="1">
      <alignment horizontal="center" wrapText="1"/>
    </xf>
    <xf numFmtId="0" fontId="0" fillId="3" borderId="5" xfId="0" applyFill="1" applyBorder="1" applyAlignment="1">
      <alignment vertic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4" fillId="0" borderId="0" xfId="0" applyFont="1"/>
    <xf numFmtId="0" fontId="0" fillId="0" borderId="15" xfId="0" applyBorder="1" applyAlignment="1">
      <alignment wrapText="1"/>
    </xf>
    <xf numFmtId="0" fontId="4" fillId="0" borderId="17" xfId="0" applyFont="1" applyBorder="1"/>
    <xf numFmtId="0" fontId="0" fillId="3" borderId="16" xfId="0" applyFill="1" applyBorder="1" applyAlignment="1">
      <alignment wrapText="1"/>
    </xf>
    <xf numFmtId="0" fontId="0" fillId="3" borderId="6" xfId="0" applyFill="1" applyBorder="1"/>
    <xf numFmtId="0" fontId="7" fillId="0" borderId="5" xfId="0" applyFont="1" applyBorder="1" applyAlignment="1">
      <alignment wrapText="1"/>
    </xf>
    <xf numFmtId="0" fontId="7" fillId="0" borderId="0" xfId="0" applyFont="1"/>
    <xf numFmtId="14" fontId="7" fillId="0" borderId="0" xfId="0" applyNumberFormat="1" applyFont="1"/>
    <xf numFmtId="0" fontId="0" fillId="0" borderId="18" xfId="0" applyBorder="1" applyAlignment="1">
      <alignment wrapText="1"/>
    </xf>
    <xf numFmtId="0" fontId="0" fillId="0" borderId="19" xfId="0" applyBorder="1" applyAlignment="1">
      <alignment horizontal="right"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horizontal="right" wrapText="1"/>
    </xf>
    <xf numFmtId="0" fontId="0" fillId="0" borderId="21" xfId="0" applyBorder="1" applyAlignment="1">
      <alignment horizontal="right" wrapText="1"/>
    </xf>
    <xf numFmtId="0" fontId="0" fillId="0" borderId="25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18" xfId="0" applyBorder="1"/>
    <xf numFmtId="0" fontId="0" fillId="0" borderId="25" xfId="0" applyBorder="1" applyAlignment="1">
      <alignment horizontal="right" wrapText="1"/>
    </xf>
    <xf numFmtId="0" fontId="5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0" fillId="5" borderId="0" xfId="0" applyFill="1"/>
    <xf numFmtId="0" fontId="0" fillId="4" borderId="16" xfId="0" applyFill="1" applyBorder="1" applyAlignment="1">
      <alignment wrapText="1"/>
    </xf>
    <xf numFmtId="0" fontId="0" fillId="6" borderId="5" xfId="0" applyFill="1" applyBorder="1" applyAlignment="1">
      <alignment wrapText="1"/>
    </xf>
    <xf numFmtId="0" fontId="0" fillId="6" borderId="16" xfId="0" applyFill="1" applyBorder="1" applyAlignment="1">
      <alignment wrapText="1"/>
    </xf>
    <xf numFmtId="0" fontId="0" fillId="3" borderId="19" xfId="0" applyFill="1" applyBorder="1" applyAlignment="1">
      <alignment wrapText="1"/>
    </xf>
    <xf numFmtId="0" fontId="0" fillId="4" borderId="19" xfId="0" applyFill="1" applyBorder="1" applyAlignment="1">
      <alignment wrapText="1"/>
    </xf>
    <xf numFmtId="0" fontId="0" fillId="0" borderId="19" xfId="0" applyBorder="1" applyAlignment="1">
      <alignment wrapText="1"/>
    </xf>
    <xf numFmtId="0" fontId="7" fillId="0" borderId="19" xfId="0" applyFont="1" applyBorder="1" applyAlignment="1">
      <alignment wrapText="1"/>
    </xf>
    <xf numFmtId="0" fontId="2" fillId="2" borderId="27" xfId="0" applyFont="1" applyFill="1" applyBorder="1" applyAlignment="1">
      <alignment wrapText="1"/>
    </xf>
    <xf numFmtId="0" fontId="2" fillId="2" borderId="21" xfId="0" applyFont="1" applyFill="1" applyBorder="1" applyAlignment="1">
      <alignment wrapText="1"/>
    </xf>
    <xf numFmtId="0" fontId="2" fillId="2" borderId="28" xfId="0" applyFont="1" applyFill="1" applyBorder="1" applyAlignment="1">
      <alignment wrapText="1"/>
    </xf>
    <xf numFmtId="0" fontId="0" fillId="3" borderId="20" xfId="0" applyFill="1" applyBorder="1" applyAlignment="1">
      <alignment wrapText="1"/>
    </xf>
    <xf numFmtId="0" fontId="0" fillId="3" borderId="20" xfId="0" applyFill="1" applyBorder="1" applyAlignment="1">
      <alignment horizontal="center" wrapText="1"/>
    </xf>
    <xf numFmtId="0" fontId="0" fillId="3" borderId="29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4" borderId="20" xfId="0" applyFill="1" applyBorder="1" applyAlignment="1">
      <alignment horizontal="center" wrapText="1"/>
    </xf>
    <xf numFmtId="0" fontId="0" fillId="0" borderId="6" xfId="0" applyBorder="1"/>
    <xf numFmtId="0" fontId="0" fillId="4" borderId="0" xfId="0" applyFill="1" applyAlignment="1">
      <alignment wrapText="1"/>
    </xf>
    <xf numFmtId="0" fontId="0" fillId="4" borderId="29" xfId="0" applyFill="1" applyBorder="1" applyAlignment="1">
      <alignment wrapText="1"/>
    </xf>
    <xf numFmtId="0" fontId="0" fillId="3" borderId="6" xfId="0" applyFill="1" applyBorder="1" applyAlignment="1">
      <alignment vertical="center"/>
    </xf>
    <xf numFmtId="0" fontId="0" fillId="7" borderId="15" xfId="0" applyFill="1" applyBorder="1" applyAlignment="1">
      <alignment wrapText="1"/>
    </xf>
    <xf numFmtId="0" fontId="0" fillId="0" borderId="30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23" xfId="0" applyBorder="1" applyAlignment="1">
      <alignment wrapText="1"/>
    </xf>
    <xf numFmtId="0" fontId="2" fillId="8" borderId="31" xfId="0" applyFont="1" applyFill="1" applyBorder="1" applyAlignment="1">
      <alignment wrapText="1"/>
    </xf>
    <xf numFmtId="0" fontId="2" fillId="9" borderId="32" xfId="0" applyFont="1" applyFill="1" applyBorder="1" applyAlignment="1">
      <alignment horizontal="left" vertical="center"/>
    </xf>
    <xf numFmtId="0" fontId="2" fillId="9" borderId="33" xfId="0" applyFont="1" applyFill="1" applyBorder="1" applyAlignment="1">
      <alignment horizontal="left" vertical="center"/>
    </xf>
    <xf numFmtId="0" fontId="2" fillId="9" borderId="34" xfId="0" applyFont="1" applyFill="1" applyBorder="1" applyAlignment="1">
      <alignment horizontal="left" vertical="center"/>
    </xf>
    <xf numFmtId="0" fontId="2" fillId="9" borderId="35" xfId="0" applyFont="1" applyFill="1" applyBorder="1" applyAlignment="1">
      <alignment horizontal="left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5" borderId="5" xfId="0" applyFill="1" applyBorder="1" applyAlignment="1">
      <alignment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4" borderId="40" xfId="0" applyFill="1" applyBorder="1" applyAlignment="1">
      <alignment wrapText="1"/>
    </xf>
    <xf numFmtId="0" fontId="0" fillId="0" borderId="41" xfId="0" applyBorder="1" applyAlignment="1">
      <alignment horizontal="center" vertical="center"/>
    </xf>
    <xf numFmtId="0" fontId="0" fillId="10" borderId="42" xfId="0" applyFill="1" applyBorder="1"/>
    <xf numFmtId="0" fontId="0" fillId="0" borderId="42" xfId="0" applyBorder="1"/>
    <xf numFmtId="0" fontId="10" fillId="3" borderId="19" xfId="0" applyFont="1" applyFill="1" applyBorder="1" applyAlignment="1">
      <alignment wrapText="1"/>
    </xf>
    <xf numFmtId="0" fontId="10" fillId="4" borderId="19" xfId="0" applyFont="1" applyFill="1" applyBorder="1" applyAlignment="1">
      <alignment wrapText="1"/>
    </xf>
    <xf numFmtId="0" fontId="0" fillId="3" borderId="23" xfId="0" applyFill="1" applyBorder="1" applyAlignment="1">
      <alignment wrapText="1"/>
    </xf>
    <xf numFmtId="0" fontId="0" fillId="3" borderId="20" xfId="0" applyFill="1" applyBorder="1" applyAlignment="1">
      <alignment horizontal="right" wrapText="1"/>
    </xf>
    <xf numFmtId="0" fontId="0" fillId="0" borderId="20" xfId="0" applyBorder="1" applyAlignment="1">
      <alignment horizontal="right" wrapText="1"/>
    </xf>
    <xf numFmtId="0" fontId="0" fillId="6" borderId="0" xfId="0" applyFill="1"/>
    <xf numFmtId="0" fontId="0" fillId="6" borderId="20" xfId="0" applyFill="1" applyBorder="1" applyAlignment="1">
      <alignment wrapText="1"/>
    </xf>
    <xf numFmtId="0" fontId="5" fillId="0" borderId="19" xfId="0" applyFont="1" applyBorder="1" applyAlignment="1">
      <alignment wrapText="1"/>
    </xf>
    <xf numFmtId="0" fontId="0" fillId="0" borderId="36" xfId="0" applyBorder="1"/>
    <xf numFmtId="0" fontId="0" fillId="0" borderId="43" xfId="0" applyBorder="1"/>
    <xf numFmtId="0" fontId="0" fillId="0" borderId="14" xfId="0" applyBorder="1"/>
    <xf numFmtId="0" fontId="0" fillId="0" borderId="41" xfId="0" applyBorder="1"/>
    <xf numFmtId="0" fontId="0" fillId="0" borderId="39" xfId="0" applyBorder="1"/>
    <xf numFmtId="0" fontId="0" fillId="12" borderId="35" xfId="0" applyFill="1" applyBorder="1"/>
    <xf numFmtId="0" fontId="0" fillId="12" borderId="44" xfId="0" applyFill="1" applyBorder="1"/>
    <xf numFmtId="0" fontId="0" fillId="12" borderId="45" xfId="0" applyFill="1" applyBorder="1"/>
    <xf numFmtId="0" fontId="0" fillId="12" borderId="46" xfId="0" applyFill="1" applyBorder="1"/>
    <xf numFmtId="0" fontId="0" fillId="12" borderId="47" xfId="0" applyFill="1" applyBorder="1"/>
    <xf numFmtId="0" fontId="0" fillId="12" borderId="48" xfId="0" applyFill="1" applyBorder="1"/>
    <xf numFmtId="0" fontId="0" fillId="12" borderId="49" xfId="0" applyFill="1" applyBorder="1"/>
    <xf numFmtId="0" fontId="0" fillId="12" borderId="51" xfId="0" applyFill="1" applyBorder="1"/>
    <xf numFmtId="0" fontId="0" fillId="12" borderId="41" xfId="0" applyFill="1" applyBorder="1"/>
    <xf numFmtId="0" fontId="0" fillId="12" borderId="52" xfId="0" applyFill="1" applyBorder="1"/>
    <xf numFmtId="0" fontId="0" fillId="12" borderId="53" xfId="0" applyFill="1" applyBorder="1"/>
    <xf numFmtId="0" fontId="0" fillId="0" borderId="54" xfId="0" applyBorder="1"/>
    <xf numFmtId="0" fontId="0" fillId="0" borderId="38" xfId="0" applyBorder="1"/>
    <xf numFmtId="164" fontId="0" fillId="12" borderId="45" xfId="0" applyNumberFormat="1" applyFill="1" applyBorder="1"/>
    <xf numFmtId="164" fontId="0" fillId="12" borderId="48" xfId="0" applyNumberFormat="1" applyFill="1" applyBorder="1"/>
    <xf numFmtId="164" fontId="0" fillId="12" borderId="52" xfId="0" applyNumberFormat="1" applyFill="1" applyBorder="1"/>
    <xf numFmtId="164" fontId="0" fillId="0" borderId="0" xfId="0" applyNumberFormat="1"/>
    <xf numFmtId="164" fontId="0" fillId="12" borderId="43" xfId="0" applyNumberFormat="1" applyFill="1" applyBorder="1"/>
    <xf numFmtId="164" fontId="0" fillId="12" borderId="50" xfId="0" applyNumberFormat="1" applyFill="1" applyBorder="1"/>
    <xf numFmtId="164" fontId="0" fillId="12" borderId="39" xfId="0" applyNumberFormat="1" applyFill="1" applyBorder="1"/>
    <xf numFmtId="0" fontId="0" fillId="12" borderId="0" xfId="0" applyFill="1"/>
    <xf numFmtId="14" fontId="0" fillId="0" borderId="0" xfId="0" applyNumberFormat="1"/>
    <xf numFmtId="0" fontId="12" fillId="0" borderId="0" xfId="0" applyFont="1"/>
    <xf numFmtId="0" fontId="12" fillId="13" borderId="0" xfId="0" applyFont="1" applyFill="1"/>
    <xf numFmtId="0" fontId="12" fillId="0" borderId="0" xfId="0" applyFont="1" applyAlignment="1">
      <alignment horizontal="left"/>
    </xf>
    <xf numFmtId="0" fontId="4" fillId="14" borderId="0" xfId="0" applyFont="1" applyFill="1"/>
    <xf numFmtId="0" fontId="0" fillId="0" borderId="0" xfId="0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/>
    </xf>
    <xf numFmtId="0" fontId="0" fillId="0" borderId="35" xfId="0" applyBorder="1"/>
    <xf numFmtId="0" fontId="2" fillId="0" borderId="33" xfId="0" applyFont="1" applyBorder="1"/>
    <xf numFmtId="0" fontId="2" fillId="0" borderId="34" xfId="0" applyFont="1" applyBorder="1"/>
    <xf numFmtId="0" fontId="2" fillId="0" borderId="36" xfId="0" applyFont="1" applyBorder="1"/>
    <xf numFmtId="0" fontId="0" fillId="0" borderId="56" xfId="0" applyBorder="1"/>
    <xf numFmtId="0" fontId="2" fillId="0" borderId="15" xfId="0" applyFont="1" applyBorder="1"/>
    <xf numFmtId="0" fontId="2" fillId="0" borderId="41" xfId="0" applyFont="1" applyBorder="1"/>
    <xf numFmtId="0" fontId="2" fillId="0" borderId="0" xfId="0" applyFont="1"/>
    <xf numFmtId="0" fontId="2" fillId="8" borderId="57" xfId="0" applyFont="1" applyFill="1" applyBorder="1" applyAlignment="1">
      <alignment wrapText="1"/>
    </xf>
    <xf numFmtId="0" fontId="2" fillId="8" borderId="58" xfId="0" applyFont="1" applyFill="1" applyBorder="1" applyAlignment="1">
      <alignment wrapText="1"/>
    </xf>
    <xf numFmtId="0" fontId="2" fillId="15" borderId="32" xfId="0" applyFont="1" applyFill="1" applyBorder="1" applyAlignment="1">
      <alignment wrapText="1"/>
    </xf>
    <xf numFmtId="0" fontId="2" fillId="15" borderId="33" xfId="0" applyFont="1" applyFill="1" applyBorder="1" applyAlignment="1">
      <alignment wrapText="1"/>
    </xf>
    <xf numFmtId="0" fontId="0" fillId="15" borderId="0" xfId="0" applyFill="1"/>
    <xf numFmtId="0" fontId="0" fillId="0" borderId="60" xfId="0" applyBorder="1"/>
    <xf numFmtId="0" fontId="2" fillId="15" borderId="38" xfId="0" applyFont="1" applyFill="1" applyBorder="1" applyAlignment="1">
      <alignment wrapText="1"/>
    </xf>
    <xf numFmtId="0" fontId="15" fillId="17" borderId="0" xfId="0" applyFont="1" applyFill="1"/>
    <xf numFmtId="0" fontId="0" fillId="0" borderId="13" xfId="0" applyBorder="1"/>
    <xf numFmtId="2" fontId="0" fillId="0" borderId="55" xfId="0" applyNumberFormat="1" applyBorder="1"/>
    <xf numFmtId="0" fontId="0" fillId="0" borderId="55" xfId="0" applyBorder="1"/>
    <xf numFmtId="0" fontId="2" fillId="0" borderId="13" xfId="0" applyFont="1" applyBorder="1"/>
    <xf numFmtId="0" fontId="0" fillId="0" borderId="61" xfId="0" applyBorder="1"/>
    <xf numFmtId="2" fontId="0" fillId="0" borderId="13" xfId="0" applyNumberFormat="1" applyBorder="1"/>
    <xf numFmtId="0" fontId="0" fillId="0" borderId="5" xfId="0" applyBorder="1"/>
    <xf numFmtId="0" fontId="14" fillId="0" borderId="5" xfId="0" applyFont="1" applyBorder="1" applyAlignment="1">
      <alignment wrapText="1"/>
    </xf>
    <xf numFmtId="0" fontId="16" fillId="3" borderId="5" xfId="0" applyFont="1" applyFill="1" applyBorder="1" applyAlignment="1">
      <alignment wrapText="1"/>
    </xf>
    <xf numFmtId="0" fontId="16" fillId="18" borderId="5" xfId="0" applyFont="1" applyFill="1" applyBorder="1" applyAlignment="1">
      <alignment wrapText="1"/>
    </xf>
    <xf numFmtId="49" fontId="16" fillId="18" borderId="5" xfId="0" applyNumberFormat="1" applyFont="1" applyFill="1" applyBorder="1" applyAlignment="1">
      <alignment wrapText="1"/>
    </xf>
    <xf numFmtId="49" fontId="16" fillId="3" borderId="5" xfId="0" applyNumberFormat="1" applyFont="1" applyFill="1" applyBorder="1" applyAlignment="1">
      <alignment wrapText="1"/>
    </xf>
    <xf numFmtId="0" fontId="0" fillId="0" borderId="16" xfId="0" applyBorder="1" applyAlignment="1">
      <alignment wrapText="1"/>
    </xf>
    <xf numFmtId="0" fontId="0" fillId="3" borderId="5" xfId="0" applyFill="1" applyBorder="1"/>
    <xf numFmtId="0" fontId="0" fillId="0" borderId="37" xfId="0" applyBorder="1"/>
    <xf numFmtId="0" fontId="2" fillId="0" borderId="62" xfId="0" applyFont="1" applyBorder="1"/>
    <xf numFmtId="0" fontId="2" fillId="16" borderId="13" xfId="0" applyFont="1" applyFill="1" applyBorder="1" applyAlignment="1">
      <alignment horizontal="center"/>
    </xf>
    <xf numFmtId="0" fontId="2" fillId="16" borderId="59" xfId="0" applyFont="1" applyFill="1" applyBorder="1" applyAlignment="1">
      <alignment horizontal="center"/>
    </xf>
    <xf numFmtId="0" fontId="2" fillId="16" borderId="32" xfId="0" applyFont="1" applyFill="1" applyBorder="1" applyAlignment="1">
      <alignment horizontal="center"/>
    </xf>
    <xf numFmtId="0" fontId="2" fillId="16" borderId="34" xfId="0" applyFont="1" applyFill="1" applyBorder="1" applyAlignment="1">
      <alignment horizontal="center"/>
    </xf>
    <xf numFmtId="0" fontId="11" fillId="11" borderId="32" xfId="0" applyFont="1" applyFill="1" applyBorder="1" applyAlignment="1">
      <alignment horizontal="center"/>
    </xf>
    <xf numFmtId="0" fontId="11" fillId="11" borderId="34" xfId="0" applyFont="1" applyFill="1" applyBorder="1" applyAlignment="1">
      <alignment horizontal="center"/>
    </xf>
    <xf numFmtId="0" fontId="13" fillId="14" borderId="0" xfId="0" applyFont="1" applyFill="1" applyAlignment="1">
      <alignment horizontal="center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7" xfId="0" applyFont="1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55" xfId="0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0" fillId="0" borderId="55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</cellXfs>
  <cellStyles count="1">
    <cellStyle name="Normal" xfId="0" builtinId="0"/>
  </cellStyles>
  <dxfs count="210">
    <dxf>
      <font>
        <color rgb="FF00B0F0"/>
      </font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DAD6B"/>
        </patternFill>
      </fill>
    </dxf>
    <dxf>
      <fill>
        <patternFill>
          <bgColor rgb="FFFDAD6B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BDBF"/>
        </patternFill>
      </fill>
    </dxf>
    <dxf>
      <fill>
        <patternFill>
          <bgColor rgb="FFFDAD6B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DAD6B"/>
        </patternFill>
      </fill>
    </dxf>
    <dxf>
      <fill>
        <patternFill>
          <bgColor rgb="FFFDAD6B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BDBF"/>
        </patternFill>
      </fill>
    </dxf>
    <dxf>
      <fill>
        <patternFill>
          <bgColor rgb="FFFFBDBF"/>
        </patternFill>
      </fill>
    </dxf>
    <dxf>
      <fill>
        <patternFill>
          <bgColor rgb="FFFFBDBF"/>
        </patternFill>
      </fill>
    </dxf>
    <dxf>
      <fill>
        <patternFill>
          <bgColor rgb="FFFFBDBF"/>
        </patternFill>
      </fill>
    </dxf>
    <dxf>
      <fill>
        <patternFill>
          <bgColor rgb="FFFFBDBF"/>
        </patternFill>
      </fill>
    </dxf>
    <dxf>
      <fill>
        <patternFill>
          <bgColor rgb="FFFFBDBF"/>
        </patternFill>
      </fill>
    </dxf>
    <dxf>
      <fill>
        <patternFill>
          <bgColor rgb="FFFFBDBF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rgb="FFFF9999"/>
        </patternFill>
      </fill>
    </dxf>
    <dxf>
      <fill>
        <patternFill>
          <bgColor rgb="FFFDAD6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rgb="FFFDAD6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3C47D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  <top style="medium">
          <color rgb="FFCCCCCC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3C47D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top style="medium">
          <color rgb="FFCCCCCC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3C47D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8BC34A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8BC34A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3C47D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3C47D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top style="medium">
          <color rgb="FFCCCCCC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3C47D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  <top style="medium">
          <color rgb="FFCCCCCC"/>
        </top>
        <bottom style="medium">
          <color rgb="FFCCCCCC"/>
        </bottom>
      </border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3C47D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8BC34A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8BC34A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93C47D"/>
        </patternFill>
      </fill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thick">
          <color indexed="64"/>
        </left>
        <right/>
        <vertic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bottom" textRotation="0" wrapText="1" indent="0" justifyLastLine="0" shrinkToFit="0" readingOrder="0"/>
    </dxf>
    <dxf>
      <numFmt numFmtId="0" formatCode="General"/>
    </dxf>
    <dxf>
      <border diagonalUp="0" diagonalDown="0" outline="0">
        <left style="thin">
          <color indexed="64"/>
        </left>
        <right/>
        <top/>
        <bottom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  <border diagonalUp="0" diagonalDown="0" outline="0">
        <left style="thin">
          <color indexed="64"/>
        </left>
        <right/>
        <top/>
        <bottom/>
      </border>
    </dxf>
    <dxf>
      <numFmt numFmtId="2" formatCode="0.0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left style="medium">
          <color rgb="FFCCCCCC"/>
        </left>
        <right style="thin">
          <color indexed="64"/>
        </right>
      </border>
    </dxf>
  </dxfs>
  <tableStyles count="0" defaultTableStyle="TableStyleMedium2" defaultPivotStyle="PivotStyleLight16"/>
  <colors>
    <mruColors>
      <color rgb="FFFF9999"/>
      <color rgb="FFFFB3B3"/>
      <color rgb="FFF9C073"/>
      <color rgb="FFFDAD6B"/>
      <color rgb="FFFFB9BB"/>
      <color rgb="FFFFBDBF"/>
      <color rgb="FFFFABAD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Total</a:t>
            </a:r>
            <a:r>
              <a:rPr lang="en-US" i="0" baseline="0"/>
              <a:t> </a:t>
            </a:r>
            <a:r>
              <a:rPr lang="en-US" i="1"/>
              <a:t>Elliptio</a:t>
            </a:r>
            <a:r>
              <a:rPr lang="en-US" i="1" baseline="0"/>
              <a:t> complanata</a:t>
            </a:r>
            <a:r>
              <a:rPr lang="en-US" i="0" baseline="0"/>
              <a:t> Released in Reston, VA</a:t>
            </a:r>
            <a:endParaRPr lang="en-US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Snakeden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and Tables'!$N$6:$N$10</c:f>
              <c:strCache>
                <c:ptCount val="5"/>
                <c:pt idx="0">
                  <c:v>Initial Release</c:v>
                </c:pt>
                <c:pt idx="1">
                  <c:v>Pass 1</c:v>
                </c:pt>
                <c:pt idx="2">
                  <c:v>Pass 2</c:v>
                </c:pt>
                <c:pt idx="3">
                  <c:v>Pass 3</c:v>
                </c:pt>
                <c:pt idx="4">
                  <c:v>Pass 4</c:v>
                </c:pt>
              </c:strCache>
            </c:strRef>
          </c:cat>
          <c:val>
            <c:numRef>
              <c:f>'Graphs and Tables'!$O$6:$O$10</c:f>
              <c:numCache>
                <c:formatCode>General</c:formatCode>
                <c:ptCount val="5"/>
                <c:pt idx="0">
                  <c:v>1578</c:v>
                </c:pt>
                <c:pt idx="1">
                  <c:v>74</c:v>
                </c:pt>
                <c:pt idx="2">
                  <c:v>68</c:v>
                </c:pt>
                <c:pt idx="3">
                  <c:v>74</c:v>
                </c:pt>
                <c:pt idx="4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59-4AAD-9E55-E4D82A8C37D9}"/>
            </c:ext>
          </c:extLst>
        </c:ser>
        <c:ser>
          <c:idx val="1"/>
          <c:order val="1"/>
          <c:tx>
            <c:v>Glade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'Graphs and Tables'!$N$6:$N$10</c:f>
              <c:strCache>
                <c:ptCount val="5"/>
                <c:pt idx="0">
                  <c:v>Initial Release</c:v>
                </c:pt>
                <c:pt idx="1">
                  <c:v>Pass 1</c:v>
                </c:pt>
                <c:pt idx="2">
                  <c:v>Pass 2</c:v>
                </c:pt>
                <c:pt idx="3">
                  <c:v>Pass 3</c:v>
                </c:pt>
                <c:pt idx="4">
                  <c:v>Pass 4</c:v>
                </c:pt>
              </c:strCache>
            </c:strRef>
          </c:cat>
          <c:val>
            <c:numRef>
              <c:f>'Graphs and Tables'!$R$6:$R$10</c:f>
              <c:numCache>
                <c:formatCode>General</c:formatCode>
                <c:ptCount val="5"/>
                <c:pt idx="0">
                  <c:v>1224</c:v>
                </c:pt>
                <c:pt idx="1">
                  <c:v>297</c:v>
                </c:pt>
                <c:pt idx="2">
                  <c:v>293</c:v>
                </c:pt>
                <c:pt idx="3">
                  <c:v>234</c:v>
                </c:pt>
                <c:pt idx="4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59-4AAD-9E55-E4D82A8C37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98855560"/>
        <c:axId val="698856216"/>
      </c:barChart>
      <c:catAx>
        <c:axId val="698855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856216"/>
        <c:crosses val="autoZero"/>
        <c:auto val="0"/>
        <c:lblAlgn val="ctr"/>
        <c:lblOffset val="1"/>
        <c:tickMarkSkip val="1"/>
        <c:noMultiLvlLbl val="0"/>
      </c:catAx>
      <c:valAx>
        <c:axId val="698856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Recaptured</a:t>
                </a:r>
                <a:r>
                  <a:rPr lang="en-US" baseline="0"/>
                  <a:t>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855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Alive</a:t>
            </a:r>
            <a:r>
              <a:rPr lang="en-US" i="0" baseline="0"/>
              <a:t> </a:t>
            </a:r>
            <a:r>
              <a:rPr lang="en-US" i="1"/>
              <a:t>Elliptio</a:t>
            </a:r>
            <a:r>
              <a:rPr lang="en-US" i="1" baseline="0"/>
              <a:t> complanata</a:t>
            </a:r>
            <a:r>
              <a:rPr lang="en-US" i="0" baseline="0"/>
              <a:t> Found in Reston, VA</a:t>
            </a:r>
            <a:endParaRPr lang="en-US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Snakeden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[1]Summary!$W$23:$W$26</c:f>
              <c:strCache>
                <c:ptCount val="4"/>
                <c:pt idx="0">
                  <c:v>Pass 1</c:v>
                </c:pt>
                <c:pt idx="1">
                  <c:v>Pass 2</c:v>
                </c:pt>
                <c:pt idx="2">
                  <c:v>Pass 3</c:v>
                </c:pt>
                <c:pt idx="3">
                  <c:v>Pass 4</c:v>
                </c:pt>
              </c:strCache>
            </c:strRef>
          </c:cat>
          <c:val>
            <c:numRef>
              <c:f>'Graphs and Tables'!$O$32:$O$35</c:f>
              <c:numCache>
                <c:formatCode>General</c:formatCode>
                <c:ptCount val="4"/>
                <c:pt idx="0">
                  <c:v>30</c:v>
                </c:pt>
                <c:pt idx="1">
                  <c:v>27</c:v>
                </c:pt>
                <c:pt idx="2">
                  <c:v>34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0-4987-AC66-9FD42782C774}"/>
            </c:ext>
          </c:extLst>
        </c:ser>
        <c:ser>
          <c:idx val="1"/>
          <c:order val="1"/>
          <c:tx>
            <c:v>Glade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[1]Summary!$W$23:$W$26</c:f>
              <c:strCache>
                <c:ptCount val="4"/>
                <c:pt idx="0">
                  <c:v>Pass 1</c:v>
                </c:pt>
                <c:pt idx="1">
                  <c:v>Pass 2</c:v>
                </c:pt>
                <c:pt idx="2">
                  <c:v>Pass 3</c:v>
                </c:pt>
                <c:pt idx="3">
                  <c:v>Pass 4</c:v>
                </c:pt>
              </c:strCache>
            </c:strRef>
          </c:cat>
          <c:val>
            <c:numRef>
              <c:f>'Graphs and Tables'!$R$32:$R$35</c:f>
              <c:numCache>
                <c:formatCode>General</c:formatCode>
                <c:ptCount val="4"/>
                <c:pt idx="0">
                  <c:v>264</c:v>
                </c:pt>
                <c:pt idx="1">
                  <c:v>271</c:v>
                </c:pt>
                <c:pt idx="2">
                  <c:v>214</c:v>
                </c:pt>
                <c:pt idx="3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C0-4987-AC66-9FD42782C7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98855560"/>
        <c:axId val="698856216"/>
      </c:barChart>
      <c:catAx>
        <c:axId val="698855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856216"/>
        <c:crosses val="autoZero"/>
        <c:auto val="0"/>
        <c:lblAlgn val="ctr"/>
        <c:lblOffset val="1"/>
        <c:tickMarkSkip val="1"/>
        <c:noMultiLvlLbl val="0"/>
      </c:catAx>
      <c:valAx>
        <c:axId val="698856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Recaptured</a:t>
                </a:r>
                <a:r>
                  <a:rPr lang="en-US" baseline="0"/>
                  <a:t>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855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Dead</a:t>
            </a:r>
            <a:r>
              <a:rPr lang="en-US" i="0" baseline="0"/>
              <a:t> </a:t>
            </a:r>
            <a:r>
              <a:rPr lang="en-US" i="1"/>
              <a:t>Elliptio</a:t>
            </a:r>
            <a:r>
              <a:rPr lang="en-US" i="1" baseline="0"/>
              <a:t> complanata</a:t>
            </a:r>
            <a:r>
              <a:rPr lang="en-US" i="0" baseline="0"/>
              <a:t> Found in Reston, VA</a:t>
            </a:r>
            <a:endParaRPr lang="en-US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Snakeden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[1]Summary!$W$23:$W$26</c:f>
              <c:strCache>
                <c:ptCount val="4"/>
                <c:pt idx="0">
                  <c:v>Pass 1</c:v>
                </c:pt>
                <c:pt idx="1">
                  <c:v>Pass 2</c:v>
                </c:pt>
                <c:pt idx="2">
                  <c:v>Pass 3</c:v>
                </c:pt>
                <c:pt idx="3">
                  <c:v>Pass 4</c:v>
                </c:pt>
              </c:strCache>
            </c:strRef>
          </c:cat>
          <c:val>
            <c:numRef>
              <c:f>'Graphs and Tables'!$P$56:$P$59</c:f>
              <c:numCache>
                <c:formatCode>General</c:formatCode>
                <c:ptCount val="4"/>
                <c:pt idx="0">
                  <c:v>44</c:v>
                </c:pt>
                <c:pt idx="1">
                  <c:v>41</c:v>
                </c:pt>
                <c:pt idx="2">
                  <c:v>40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F-4B2E-AD8F-7E245B24FC0E}"/>
            </c:ext>
          </c:extLst>
        </c:ser>
        <c:ser>
          <c:idx val="1"/>
          <c:order val="1"/>
          <c:tx>
            <c:v>Glade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[1]Summary!$W$23:$W$26</c:f>
              <c:strCache>
                <c:ptCount val="4"/>
                <c:pt idx="0">
                  <c:v>Pass 1</c:v>
                </c:pt>
                <c:pt idx="1">
                  <c:v>Pass 2</c:v>
                </c:pt>
                <c:pt idx="2">
                  <c:v>Pass 3</c:v>
                </c:pt>
                <c:pt idx="3">
                  <c:v>Pass 4</c:v>
                </c:pt>
              </c:strCache>
            </c:strRef>
          </c:cat>
          <c:val>
            <c:numRef>
              <c:f>'Graphs and Tables'!$P$60:$P$63</c:f>
              <c:numCache>
                <c:formatCode>General</c:formatCode>
                <c:ptCount val="4"/>
                <c:pt idx="0">
                  <c:v>33</c:v>
                </c:pt>
                <c:pt idx="1">
                  <c:v>22</c:v>
                </c:pt>
                <c:pt idx="2">
                  <c:v>20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2F-4B2E-AD8F-7E245B24FC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98855560"/>
        <c:axId val="698856216"/>
      </c:barChart>
      <c:catAx>
        <c:axId val="698855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856216"/>
        <c:crosses val="autoZero"/>
        <c:auto val="0"/>
        <c:lblAlgn val="ctr"/>
        <c:lblOffset val="1"/>
        <c:tickMarkSkip val="1"/>
        <c:noMultiLvlLbl val="0"/>
      </c:catAx>
      <c:valAx>
        <c:axId val="698856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Recaptured</a:t>
                </a:r>
                <a:r>
                  <a:rPr lang="en-US" baseline="0"/>
                  <a:t>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855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Found</a:t>
            </a:r>
            <a:r>
              <a:rPr lang="en-US" baseline="0"/>
              <a:t> Alive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Snakeden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[1]Summary!$K$34:$K$37</c:f>
              <c:strCache>
                <c:ptCount val="4"/>
                <c:pt idx="0">
                  <c:v>Pass 1</c:v>
                </c:pt>
                <c:pt idx="1">
                  <c:v>Pass 2</c:v>
                </c:pt>
                <c:pt idx="2">
                  <c:v>Pass 3</c:v>
                </c:pt>
                <c:pt idx="3">
                  <c:v>Pass 4</c:v>
                </c:pt>
              </c:strCache>
            </c:strRef>
          </c:cat>
          <c:val>
            <c:numRef>
              <c:f>'Graphs and Tables'!$Q$56:$Q$59</c:f>
              <c:numCache>
                <c:formatCode>0.0%</c:formatCode>
                <c:ptCount val="4"/>
                <c:pt idx="0">
                  <c:v>0.40540540540540543</c:v>
                </c:pt>
                <c:pt idx="1">
                  <c:v>0.39705882352941174</c:v>
                </c:pt>
                <c:pt idx="2">
                  <c:v>0.45945945945945948</c:v>
                </c:pt>
                <c:pt idx="3">
                  <c:v>0.69354838709677424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3-410E-8F87-C475BC8E971B}"/>
            </c:ext>
          </c:extLst>
        </c:ser>
        <c:ser>
          <c:idx val="1"/>
          <c:order val="1"/>
          <c:tx>
            <c:v>Glade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[1]Summary!$K$34:$K$37</c:f>
              <c:strCache>
                <c:ptCount val="4"/>
                <c:pt idx="0">
                  <c:v>Pass 1</c:v>
                </c:pt>
                <c:pt idx="1">
                  <c:v>Pass 2</c:v>
                </c:pt>
                <c:pt idx="2">
                  <c:v>Pass 3</c:v>
                </c:pt>
                <c:pt idx="3">
                  <c:v>Pass 4</c:v>
                </c:pt>
              </c:strCache>
            </c:strRef>
          </c:cat>
          <c:val>
            <c:numRef>
              <c:f>'Graphs and Tables'!$Q$60:$Q$63</c:f>
              <c:numCache>
                <c:formatCode>0.0%</c:formatCode>
                <c:ptCount val="4"/>
                <c:pt idx="0">
                  <c:v>0.88888888888888884</c:v>
                </c:pt>
                <c:pt idx="1">
                  <c:v>0.92491467576791808</c:v>
                </c:pt>
                <c:pt idx="2">
                  <c:v>0.9145299145299145</c:v>
                </c:pt>
                <c:pt idx="3">
                  <c:v>0.96992481203007519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73-410E-8F87-C475BC8E97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86739632"/>
        <c:axId val="886736024"/>
      </c:barChart>
      <c:catAx>
        <c:axId val="88673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736024"/>
        <c:crosses val="autoZero"/>
        <c:auto val="1"/>
        <c:lblAlgn val="ctr"/>
        <c:lblOffset val="100"/>
        <c:noMultiLvlLbl val="0"/>
      </c:catAx>
      <c:valAx>
        <c:axId val="8867360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Alive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73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</a:t>
            </a:r>
            <a:r>
              <a:rPr lang="en-US" baseline="0"/>
              <a:t> Released Mussels </a:t>
            </a:r>
            <a:r>
              <a:rPr lang="en-US"/>
              <a:t>Found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Snakeden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[1]Summary!$K$34:$K$37</c:f>
              <c:strCache>
                <c:ptCount val="4"/>
                <c:pt idx="0">
                  <c:v>Pass 1</c:v>
                </c:pt>
                <c:pt idx="1">
                  <c:v>Pass 2</c:v>
                </c:pt>
                <c:pt idx="2">
                  <c:v>Pass 3</c:v>
                </c:pt>
                <c:pt idx="3">
                  <c:v>Pass 4</c:v>
                </c:pt>
              </c:strCache>
            </c:strRef>
          </c:cat>
          <c:val>
            <c:numRef>
              <c:f>'Graphs and Tables'!$R$56:$R$59</c:f>
              <c:numCache>
                <c:formatCode>0.0%</c:formatCode>
                <c:ptCount val="4"/>
                <c:pt idx="0">
                  <c:v>4.6894803548795945E-2</c:v>
                </c:pt>
                <c:pt idx="1">
                  <c:v>4.3092522179974654E-2</c:v>
                </c:pt>
                <c:pt idx="2">
                  <c:v>4.6894803548795945E-2</c:v>
                </c:pt>
                <c:pt idx="3">
                  <c:v>3.9290240811153357E-2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B-4A03-8D95-4AFBCEFE95D7}"/>
            </c:ext>
          </c:extLst>
        </c:ser>
        <c:ser>
          <c:idx val="1"/>
          <c:order val="1"/>
          <c:tx>
            <c:v>Glade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[1]Summary!$K$34:$K$37</c:f>
              <c:strCache>
                <c:ptCount val="4"/>
                <c:pt idx="0">
                  <c:v>Pass 1</c:v>
                </c:pt>
                <c:pt idx="1">
                  <c:v>Pass 2</c:v>
                </c:pt>
                <c:pt idx="2">
                  <c:v>Pass 3</c:v>
                </c:pt>
                <c:pt idx="3">
                  <c:v>Pass 4</c:v>
                </c:pt>
              </c:strCache>
            </c:strRef>
          </c:cat>
          <c:val>
            <c:numRef>
              <c:f>'Graphs and Tables'!$R$60:$R$63</c:f>
              <c:numCache>
                <c:formatCode>0.0%</c:formatCode>
                <c:ptCount val="4"/>
                <c:pt idx="0">
                  <c:v>0.24264705882352941</c:v>
                </c:pt>
                <c:pt idx="1">
                  <c:v>0.23937908496732027</c:v>
                </c:pt>
                <c:pt idx="2">
                  <c:v>0.19117647058823528</c:v>
                </c:pt>
                <c:pt idx="3">
                  <c:v>0.2173202614379085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7B-4A03-8D95-4AFBCEFE95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86739632"/>
        <c:axId val="886736024"/>
      </c:barChart>
      <c:catAx>
        <c:axId val="88673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736024"/>
        <c:crosses val="autoZero"/>
        <c:auto val="1"/>
        <c:lblAlgn val="ctr"/>
        <c:lblOffset val="100"/>
        <c:noMultiLvlLbl val="0"/>
      </c:catAx>
      <c:valAx>
        <c:axId val="88673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Found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73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5950688"/>
        <c:axId val="1085967248"/>
      </c:barChart>
      <c:catAx>
        <c:axId val="1085950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967248"/>
        <c:crosses val="autoZero"/>
        <c:auto val="1"/>
        <c:lblAlgn val="ctr"/>
        <c:lblOffset val="100"/>
        <c:noMultiLvlLbl val="0"/>
      </c:catAx>
      <c:valAx>
        <c:axId val="108596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95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4</xdr:row>
      <xdr:rowOff>11430</xdr:rowOff>
    </xdr:from>
    <xdr:to>
      <xdr:col>10</xdr:col>
      <xdr:colOff>518160</xdr:colOff>
      <xdr:row>24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5F534F-7119-4794-B3C9-CC2DD95A8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7620</xdr:colOff>
      <xdr:row>27</xdr:row>
      <xdr:rowOff>0</xdr:rowOff>
    </xdr:from>
    <xdr:to>
      <xdr:col>10</xdr:col>
      <xdr:colOff>495300</xdr:colOff>
      <xdr:row>46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070E73-4B6B-4D83-ADE5-23E1A325B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50</xdr:row>
      <xdr:rowOff>0</xdr:rowOff>
    </xdr:from>
    <xdr:to>
      <xdr:col>10</xdr:col>
      <xdr:colOff>487680</xdr:colOff>
      <xdr:row>68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21899B-EBDF-4E0B-9212-FD38FEBAC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525780</xdr:colOff>
      <xdr:row>72</xdr:row>
      <xdr:rowOff>133350</xdr:rowOff>
    </xdr:from>
    <xdr:to>
      <xdr:col>10</xdr:col>
      <xdr:colOff>297180</xdr:colOff>
      <xdr:row>89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D020CE-4622-4CD2-8E74-B3DA70719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93</xdr:row>
      <xdr:rowOff>0</xdr:rowOff>
    </xdr:from>
    <xdr:to>
      <xdr:col>10</xdr:col>
      <xdr:colOff>381000</xdr:colOff>
      <xdr:row>110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CAC698-99C1-4432-91F3-E33E733135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243840</xdr:colOff>
      <xdr:row>79</xdr:row>
      <xdr:rowOff>133350</xdr:rowOff>
    </xdr:from>
    <xdr:to>
      <xdr:col>16</xdr:col>
      <xdr:colOff>1242060</xdr:colOff>
      <xdr:row>94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E70263-EA35-2C8A-837E-B8AC31383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e26da5aa001da55/Grad%20School%20and%20Mussels/Mussels/Reston%20Project/MR%20comparisons.xlsx" TargetMode="External"/><Relationship Id="rId1" Type="http://schemas.openxmlformats.org/officeDocument/2006/relationships/externalLinkPath" Target="MR%20comparison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e26da5aa001da55/Grad%20School%20and%20Mussels/Mussels/Reston%20Project/Sacrificed%20%5e0%20Random%20Dead%20Mussels%202023-2025.xlsx" TargetMode="External"/><Relationship Id="rId1" Type="http://schemas.openxmlformats.org/officeDocument/2006/relationships/externalLinkPath" Target="Sacrificed%20%5e0%20Random%20Dead%20Mussels%202023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Graphs and Tables"/>
      <sheetName val="Snakeden MR"/>
      <sheetName val="Glade MR"/>
      <sheetName val="Where Found"/>
      <sheetName val="Where Found Table"/>
      <sheetName val="Found in multiple passes"/>
      <sheetName val="all wrong mussels"/>
      <sheetName val="all mussels"/>
      <sheetName val="glade mussels (accurate)"/>
      <sheetName val="Mussels in the wrong place"/>
      <sheetName val="Scratch Work"/>
      <sheetName val="Sheet7"/>
      <sheetName val="changes to implement to g sheet"/>
      <sheetName val="Sheet14"/>
    </sheetNames>
    <sheetDataSet>
      <sheetData sheetId="0">
        <row r="6">
          <cell r="K6" t="str">
            <v>Total Observations:</v>
          </cell>
        </row>
        <row r="8">
          <cell r="K8" t="str">
            <v>Found outside of MR:</v>
          </cell>
        </row>
        <row r="18">
          <cell r="W18" t="str">
            <v>Glade Initial Released</v>
          </cell>
        </row>
        <row r="19">
          <cell r="W19" t="str">
            <v>Snakeden Initial Released</v>
          </cell>
        </row>
        <row r="20">
          <cell r="W20" t="str">
            <v>Initial Released</v>
          </cell>
          <cell r="X20">
            <v>2802</v>
          </cell>
        </row>
        <row r="22">
          <cell r="W22" t="str">
            <v>Alive:</v>
          </cell>
        </row>
        <row r="23">
          <cell r="K23" t="str">
            <v>Alive:</v>
          </cell>
          <cell r="W23" t="str">
            <v>Pass 1</v>
          </cell>
        </row>
        <row r="24">
          <cell r="K24" t="str">
            <v>Pass 1</v>
          </cell>
          <cell r="W24" t="str">
            <v>Pass 2</v>
          </cell>
        </row>
        <row r="25">
          <cell r="K25" t="str">
            <v>Pass 2</v>
          </cell>
          <cell r="W25" t="str">
            <v>Pass 3</v>
          </cell>
        </row>
        <row r="26">
          <cell r="K26" t="str">
            <v>Pass 3</v>
          </cell>
          <cell r="W26" t="str">
            <v>Pass 4</v>
          </cell>
        </row>
        <row r="27">
          <cell r="K27" t="str">
            <v>Pass 4</v>
          </cell>
          <cell r="W27" t="str">
            <v>Dead:</v>
          </cell>
        </row>
        <row r="28">
          <cell r="K28" t="str">
            <v>Dead:</v>
          </cell>
          <cell r="W28" t="str">
            <v>Pass 1</v>
          </cell>
        </row>
        <row r="29">
          <cell r="K29" t="str">
            <v>Pass 1</v>
          </cell>
          <cell r="W29" t="str">
            <v>Pass 2</v>
          </cell>
        </row>
        <row r="30">
          <cell r="K30" t="str">
            <v>Pass 2</v>
          </cell>
          <cell r="W30" t="str">
            <v>Pass 3</v>
          </cell>
        </row>
        <row r="31">
          <cell r="K31" t="str">
            <v>Pass 3</v>
          </cell>
          <cell r="W31" t="str">
            <v>Pass 4</v>
          </cell>
        </row>
        <row r="32">
          <cell r="K32" t="str">
            <v>Pass 4</v>
          </cell>
          <cell r="W32" t="str">
            <v xml:space="preserve">% Found Alive </v>
          </cell>
        </row>
        <row r="33">
          <cell r="K33" t="str">
            <v xml:space="preserve">% Found Alive </v>
          </cell>
          <cell r="W33" t="str">
            <v>Pass 1</v>
          </cell>
        </row>
        <row r="34">
          <cell r="K34" t="str">
            <v>Pass 1</v>
          </cell>
          <cell r="W34" t="str">
            <v>Pass 2</v>
          </cell>
        </row>
        <row r="35">
          <cell r="K35" t="str">
            <v>Pass 2</v>
          </cell>
          <cell r="W35" t="str">
            <v>Pass 3</v>
          </cell>
        </row>
        <row r="36">
          <cell r="K36" t="str">
            <v>Pass 3</v>
          </cell>
          <cell r="W36" t="str">
            <v>Pass 4</v>
          </cell>
        </row>
        <row r="37">
          <cell r="K37" t="str">
            <v>Pass 4</v>
          </cell>
          <cell r="W37" t="str">
            <v>% Found in each pass</v>
          </cell>
        </row>
        <row r="38">
          <cell r="K38" t="str">
            <v>% Found in each pass</v>
          </cell>
          <cell r="W38" t="str">
            <v>Pass 1</v>
          </cell>
        </row>
        <row r="39">
          <cell r="K39" t="str">
            <v>Pass 1</v>
          </cell>
          <cell r="W39" t="str">
            <v>Pass 2</v>
          </cell>
        </row>
        <row r="40">
          <cell r="K40" t="str">
            <v>Pass 2</v>
          </cell>
          <cell r="W40" t="str">
            <v>Pass 3</v>
          </cell>
        </row>
        <row r="41">
          <cell r="K41" t="str">
            <v>Pass 3</v>
          </cell>
          <cell r="W41" t="str">
            <v>Pass 4</v>
          </cell>
        </row>
        <row r="42">
          <cell r="K42" t="str">
            <v>Pass 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B841</v>
          </cell>
          <cell r="B2" t="str">
            <v>Glade</v>
          </cell>
        </row>
        <row r="3">
          <cell r="A3" t="str">
            <v>D013</v>
          </cell>
          <cell r="B3" t="str">
            <v>Glade</v>
          </cell>
        </row>
        <row r="4">
          <cell r="A4" t="str">
            <v>D412</v>
          </cell>
          <cell r="B4" t="str">
            <v>Glade</v>
          </cell>
        </row>
        <row r="5">
          <cell r="A5" t="str">
            <v>B635</v>
          </cell>
          <cell r="B5" t="str">
            <v>Glade</v>
          </cell>
        </row>
        <row r="6">
          <cell r="A6" t="str">
            <v>C954</v>
          </cell>
          <cell r="B6" t="str">
            <v>Glade</v>
          </cell>
        </row>
        <row r="7">
          <cell r="A7" t="str">
            <v>C291</v>
          </cell>
          <cell r="B7" t="str">
            <v>Glade</v>
          </cell>
        </row>
        <row r="8">
          <cell r="A8" t="str">
            <v>B064</v>
          </cell>
          <cell r="B8" t="str">
            <v>Glade</v>
          </cell>
        </row>
        <row r="9">
          <cell r="A9" t="str">
            <v>B972</v>
          </cell>
          <cell r="B9" t="str">
            <v>Glade</v>
          </cell>
        </row>
        <row r="10">
          <cell r="A10" t="str">
            <v>B942</v>
          </cell>
          <cell r="B10" t="str">
            <v>Glade</v>
          </cell>
        </row>
        <row r="11">
          <cell r="A11" t="str">
            <v>C379</v>
          </cell>
          <cell r="B11" t="str">
            <v>Glade</v>
          </cell>
        </row>
        <row r="12">
          <cell r="A12" t="str">
            <v>B106</v>
          </cell>
          <cell r="B12" t="str">
            <v>Glade</v>
          </cell>
        </row>
        <row r="13">
          <cell r="A13" t="str">
            <v>C145</v>
          </cell>
          <cell r="B13" t="str">
            <v>Glade</v>
          </cell>
        </row>
        <row r="14">
          <cell r="A14" t="str">
            <v>C311</v>
          </cell>
          <cell r="B14" t="str">
            <v>Glade</v>
          </cell>
        </row>
        <row r="15">
          <cell r="A15" t="str">
            <v>B098</v>
          </cell>
          <cell r="B15" t="str">
            <v>Glade</v>
          </cell>
        </row>
        <row r="16">
          <cell r="A16" t="str">
            <v>B170</v>
          </cell>
          <cell r="B16" t="str">
            <v>Glade</v>
          </cell>
        </row>
        <row r="17">
          <cell r="A17" t="str">
            <v>C251</v>
          </cell>
          <cell r="B17" t="str">
            <v>Glade</v>
          </cell>
        </row>
        <row r="18">
          <cell r="A18" t="str">
            <v>C700</v>
          </cell>
          <cell r="B18" t="str">
            <v>Glade</v>
          </cell>
        </row>
        <row r="19">
          <cell r="A19" t="str">
            <v>B628</v>
          </cell>
          <cell r="B19" t="str">
            <v>Glade</v>
          </cell>
        </row>
        <row r="20">
          <cell r="A20" t="str">
            <v>O027</v>
          </cell>
          <cell r="B20" t="str">
            <v>Glade</v>
          </cell>
        </row>
        <row r="21">
          <cell r="A21" t="str">
            <v>C526</v>
          </cell>
          <cell r="B21" t="str">
            <v>Glade</v>
          </cell>
        </row>
        <row r="22">
          <cell r="A22" t="str">
            <v>B080</v>
          </cell>
          <cell r="B22" t="str">
            <v>Glade</v>
          </cell>
        </row>
        <row r="23">
          <cell r="A23" t="str">
            <v>B840</v>
          </cell>
          <cell r="B23" t="str">
            <v>Glade</v>
          </cell>
        </row>
        <row r="24">
          <cell r="A24" t="str">
            <v>C352</v>
          </cell>
          <cell r="B24" t="str">
            <v>Glade</v>
          </cell>
        </row>
        <row r="25">
          <cell r="A25" t="str">
            <v>D392</v>
          </cell>
          <cell r="B25" t="str">
            <v>Glade</v>
          </cell>
        </row>
        <row r="26">
          <cell r="A26" t="str">
            <v>B090</v>
          </cell>
          <cell r="B26" t="str">
            <v>Glade</v>
          </cell>
        </row>
        <row r="27">
          <cell r="A27" t="str">
            <v>C094</v>
          </cell>
          <cell r="B27" t="str">
            <v>Glade</v>
          </cell>
        </row>
        <row r="28">
          <cell r="A28" t="str">
            <v>B161</v>
          </cell>
          <cell r="B28" t="str">
            <v>Glade</v>
          </cell>
        </row>
        <row r="29">
          <cell r="A29" t="str">
            <v>B417</v>
          </cell>
          <cell r="B29" t="str">
            <v>Glade</v>
          </cell>
        </row>
        <row r="30">
          <cell r="A30" t="str">
            <v>C568</v>
          </cell>
          <cell r="B30" t="str">
            <v>Glade</v>
          </cell>
        </row>
        <row r="31">
          <cell r="A31" t="str">
            <v>B833</v>
          </cell>
          <cell r="B31" t="str">
            <v>Glade</v>
          </cell>
        </row>
        <row r="32">
          <cell r="A32" t="str">
            <v>D540</v>
          </cell>
          <cell r="B32" t="str">
            <v>Glade</v>
          </cell>
        </row>
        <row r="33">
          <cell r="A33" t="str">
            <v>B070</v>
          </cell>
          <cell r="B33" t="str">
            <v>Glade</v>
          </cell>
        </row>
        <row r="34">
          <cell r="A34" t="str">
            <v>C335</v>
          </cell>
          <cell r="B34" t="str">
            <v>Glade</v>
          </cell>
        </row>
        <row r="35">
          <cell r="A35" t="str">
            <v>C394</v>
          </cell>
          <cell r="B35" t="str">
            <v>Glade</v>
          </cell>
        </row>
        <row r="36">
          <cell r="A36" t="str">
            <v>B470</v>
          </cell>
          <cell r="B36" t="str">
            <v>Glade</v>
          </cell>
        </row>
        <row r="37">
          <cell r="A37" t="str">
            <v>B984</v>
          </cell>
          <cell r="B37" t="str">
            <v>Glade</v>
          </cell>
        </row>
        <row r="38">
          <cell r="A38" t="str">
            <v>B137</v>
          </cell>
          <cell r="B38" t="str">
            <v>Glade</v>
          </cell>
        </row>
        <row r="39">
          <cell r="A39" t="str">
            <v>B622</v>
          </cell>
          <cell r="B39" t="str">
            <v>Glade</v>
          </cell>
        </row>
        <row r="40">
          <cell r="A40" t="str">
            <v>B999</v>
          </cell>
          <cell r="B40" t="str">
            <v>Glade</v>
          </cell>
        </row>
        <row r="41">
          <cell r="A41" t="str">
            <v>C261</v>
          </cell>
          <cell r="B41" t="str">
            <v>Glade</v>
          </cell>
        </row>
        <row r="42">
          <cell r="A42" t="str">
            <v>C102</v>
          </cell>
          <cell r="B42" t="str">
            <v>Glade</v>
          </cell>
        </row>
        <row r="43">
          <cell r="A43" t="str">
            <v>B434</v>
          </cell>
          <cell r="B43" t="str">
            <v>Glade</v>
          </cell>
        </row>
        <row r="44">
          <cell r="A44" t="str">
            <v>B886</v>
          </cell>
          <cell r="B44" t="str">
            <v>Glade</v>
          </cell>
        </row>
        <row r="45">
          <cell r="A45" t="str">
            <v>D437</v>
          </cell>
          <cell r="B45" t="str">
            <v>Glade</v>
          </cell>
        </row>
        <row r="46">
          <cell r="A46" t="str">
            <v>D477</v>
          </cell>
          <cell r="B46" t="str">
            <v>Glade</v>
          </cell>
        </row>
        <row r="47">
          <cell r="A47" t="str">
            <v>B066</v>
          </cell>
          <cell r="B47" t="str">
            <v>Glade</v>
          </cell>
        </row>
        <row r="48">
          <cell r="A48" t="str">
            <v>B670</v>
          </cell>
          <cell r="B48" t="str">
            <v>Glade</v>
          </cell>
        </row>
        <row r="49">
          <cell r="A49" t="str">
            <v>B870</v>
          </cell>
          <cell r="B49" t="str">
            <v>Glade</v>
          </cell>
        </row>
        <row r="50">
          <cell r="A50" t="str">
            <v>C430</v>
          </cell>
          <cell r="B50" t="str">
            <v>Glade</v>
          </cell>
        </row>
        <row r="51">
          <cell r="A51" t="str">
            <v>B114</v>
          </cell>
          <cell r="B51" t="str">
            <v>Glade</v>
          </cell>
        </row>
        <row r="52">
          <cell r="A52" t="str">
            <v>B672</v>
          </cell>
          <cell r="B52" t="str">
            <v>Glade</v>
          </cell>
        </row>
        <row r="53">
          <cell r="A53" t="str">
            <v>B835</v>
          </cell>
          <cell r="B53" t="str">
            <v>Glade</v>
          </cell>
        </row>
        <row r="54">
          <cell r="A54" t="str">
            <v>C495</v>
          </cell>
          <cell r="B54" t="str">
            <v>Glade</v>
          </cell>
        </row>
        <row r="55">
          <cell r="A55" t="str">
            <v>B583</v>
          </cell>
          <cell r="B55" t="str">
            <v>Glade</v>
          </cell>
        </row>
        <row r="56">
          <cell r="A56" t="str">
            <v>C908</v>
          </cell>
          <cell r="B56" t="str">
            <v>Glade</v>
          </cell>
        </row>
        <row r="57">
          <cell r="A57" t="str">
            <v>C389</v>
          </cell>
          <cell r="B57" t="str">
            <v>Glade</v>
          </cell>
        </row>
        <row r="58">
          <cell r="A58" t="str">
            <v>B443</v>
          </cell>
          <cell r="B58" t="str">
            <v>Glade</v>
          </cell>
        </row>
        <row r="59">
          <cell r="A59" t="str">
            <v>C444</v>
          </cell>
          <cell r="B59" t="str">
            <v>Glade</v>
          </cell>
        </row>
        <row r="60">
          <cell r="A60" t="str">
            <v>C299</v>
          </cell>
          <cell r="B60" t="str">
            <v>Glade</v>
          </cell>
        </row>
        <row r="61">
          <cell r="A61" t="str">
            <v>B640</v>
          </cell>
          <cell r="B61" t="str">
            <v>Glade</v>
          </cell>
        </row>
        <row r="62">
          <cell r="A62" t="str">
            <v>C528</v>
          </cell>
          <cell r="B62" t="str">
            <v>Glade</v>
          </cell>
        </row>
        <row r="63">
          <cell r="A63" t="str">
            <v>C889</v>
          </cell>
          <cell r="B63" t="str">
            <v>Glade</v>
          </cell>
        </row>
        <row r="64">
          <cell r="A64" t="str">
            <v>B704</v>
          </cell>
          <cell r="B64" t="str">
            <v>Glade</v>
          </cell>
        </row>
        <row r="65">
          <cell r="A65" t="str">
            <v>C448</v>
          </cell>
          <cell r="B65" t="str">
            <v>Glade</v>
          </cell>
        </row>
        <row r="66">
          <cell r="A66" t="str">
            <v>B065</v>
          </cell>
          <cell r="B66" t="str">
            <v>Glade</v>
          </cell>
        </row>
        <row r="67">
          <cell r="A67" t="str">
            <v>B054</v>
          </cell>
          <cell r="B67" t="str">
            <v>Glade</v>
          </cell>
        </row>
        <row r="68">
          <cell r="A68" t="str">
            <v>B335</v>
          </cell>
          <cell r="B68" t="str">
            <v>Snakeden</v>
          </cell>
        </row>
        <row r="69">
          <cell r="A69" t="str">
            <v>B748</v>
          </cell>
          <cell r="B69" t="str">
            <v>Snakeden</v>
          </cell>
        </row>
        <row r="70">
          <cell r="A70" t="str">
            <v>B875</v>
          </cell>
          <cell r="B70" t="str">
            <v>Snakeden</v>
          </cell>
        </row>
        <row r="71">
          <cell r="A71" t="str">
            <v>C186</v>
          </cell>
          <cell r="B71" t="str">
            <v>Snakeden</v>
          </cell>
        </row>
        <row r="72">
          <cell r="A72" t="str">
            <v>C411</v>
          </cell>
          <cell r="B72" t="str">
            <v>Snakeden</v>
          </cell>
        </row>
        <row r="73">
          <cell r="A73" t="str">
            <v>C637</v>
          </cell>
          <cell r="B73" t="str">
            <v>Snakeden</v>
          </cell>
        </row>
        <row r="74">
          <cell r="A74" t="str">
            <v>C676</v>
          </cell>
          <cell r="B74" t="str">
            <v>Snakeden</v>
          </cell>
        </row>
        <row r="75">
          <cell r="A75" t="str">
            <v>D103</v>
          </cell>
          <cell r="B75" t="str">
            <v>Snakeden</v>
          </cell>
        </row>
        <row r="76">
          <cell r="A76" t="str">
            <v>D169</v>
          </cell>
          <cell r="B76" t="str">
            <v>Snakeden</v>
          </cell>
        </row>
        <row r="77">
          <cell r="A77" t="str">
            <v>D198</v>
          </cell>
          <cell r="B77" t="str">
            <v>Snakeden</v>
          </cell>
        </row>
        <row r="78">
          <cell r="A78" t="str">
            <v>B280</v>
          </cell>
          <cell r="B78" t="str">
            <v>Snakeden</v>
          </cell>
        </row>
        <row r="79">
          <cell r="A79" t="str">
            <v>B499</v>
          </cell>
          <cell r="B79" t="str">
            <v>Snakeden</v>
          </cell>
        </row>
        <row r="80">
          <cell r="A80" t="str">
            <v>B569</v>
          </cell>
          <cell r="B80" t="str">
            <v>Snakeden</v>
          </cell>
        </row>
        <row r="81">
          <cell r="A81" t="str">
            <v>B597</v>
          </cell>
          <cell r="B81" t="str">
            <v>Snakeden</v>
          </cell>
        </row>
        <row r="82">
          <cell r="A82" t="str">
            <v>C137</v>
          </cell>
          <cell r="B82" t="str">
            <v>Snakeden</v>
          </cell>
        </row>
        <row r="83">
          <cell r="A83" t="str">
            <v>C616</v>
          </cell>
          <cell r="B83" t="str">
            <v>Snakeden</v>
          </cell>
        </row>
        <row r="84">
          <cell r="A84" t="str">
            <v>C633</v>
          </cell>
          <cell r="B84" t="str">
            <v>Snakeden</v>
          </cell>
        </row>
        <row r="85">
          <cell r="A85" t="str">
            <v>D189</v>
          </cell>
          <cell r="B85" t="str">
            <v>Snakeden</v>
          </cell>
        </row>
        <row r="86">
          <cell r="A86" t="str">
            <v>D266</v>
          </cell>
          <cell r="B86" t="str">
            <v>Snakeden</v>
          </cell>
        </row>
        <row r="87">
          <cell r="A87" t="str">
            <v>D267</v>
          </cell>
          <cell r="B87" t="str">
            <v>Snakeden</v>
          </cell>
        </row>
        <row r="88">
          <cell r="A88" t="str">
            <v>D300</v>
          </cell>
          <cell r="B88" t="str">
            <v>Snakeden</v>
          </cell>
        </row>
        <row r="89">
          <cell r="A89" t="str">
            <v>D788</v>
          </cell>
          <cell r="B89" t="str">
            <v>Snakeden</v>
          </cell>
        </row>
        <row r="90">
          <cell r="A90" t="str">
            <v>B498</v>
          </cell>
          <cell r="B90" t="str">
            <v>Snakeden</v>
          </cell>
        </row>
        <row r="91">
          <cell r="A91" t="str">
            <v>D059</v>
          </cell>
          <cell r="B91" t="str">
            <v>Snakeden</v>
          </cell>
        </row>
        <row r="92">
          <cell r="A92" t="str">
            <v>D257</v>
          </cell>
          <cell r="B92" t="str">
            <v>Snakeden</v>
          </cell>
        </row>
        <row r="93">
          <cell r="A93" t="str">
            <v>D710</v>
          </cell>
          <cell r="B93" t="str">
            <v>Snakeden</v>
          </cell>
        </row>
        <row r="94">
          <cell r="A94" t="str">
            <v>D073</v>
          </cell>
          <cell r="B94" t="str">
            <v>Snakeden</v>
          </cell>
        </row>
        <row r="95">
          <cell r="A95" t="str">
            <v>B374</v>
          </cell>
          <cell r="B95" t="str">
            <v>Snakeden</v>
          </cell>
        </row>
        <row r="96">
          <cell r="A96" t="str">
            <v>C369</v>
          </cell>
          <cell r="B96" t="str">
            <v>Snakeden</v>
          </cell>
        </row>
        <row r="97">
          <cell r="A97" t="str">
            <v>C623</v>
          </cell>
          <cell r="B97" t="str">
            <v>Snakeden</v>
          </cell>
        </row>
        <row r="98">
          <cell r="A98" t="str">
            <v>D777</v>
          </cell>
          <cell r="B98" t="str">
            <v>Snakeden</v>
          </cell>
        </row>
        <row r="100">
          <cell r="A100" t="str">
            <v>B446</v>
          </cell>
          <cell r="B100" t="str">
            <v>Snakeden</v>
          </cell>
        </row>
        <row r="101">
          <cell r="A101" t="str">
            <v>B228</v>
          </cell>
          <cell r="B101" t="str">
            <v>Snakeden</v>
          </cell>
        </row>
        <row r="102">
          <cell r="A102" t="str">
            <v>B811</v>
          </cell>
          <cell r="B102" t="str">
            <v>Snakeden</v>
          </cell>
        </row>
        <row r="103">
          <cell r="A103" t="str">
            <v>C124</v>
          </cell>
          <cell r="B103" t="str">
            <v>Snakeden</v>
          </cell>
        </row>
        <row r="104">
          <cell r="A104" t="str">
            <v>C854</v>
          </cell>
          <cell r="B104" t="str">
            <v>Snakeden</v>
          </cell>
        </row>
        <row r="105">
          <cell r="A105" t="str">
            <v>B751</v>
          </cell>
          <cell r="B105" t="str">
            <v>Snakeden</v>
          </cell>
        </row>
        <row r="106">
          <cell r="A106" t="str">
            <v>D210</v>
          </cell>
          <cell r="B106" t="str">
            <v>Snakeden</v>
          </cell>
        </row>
        <row r="107">
          <cell r="A107" t="str">
            <v>D142</v>
          </cell>
          <cell r="B107" t="str">
            <v>Snakeden</v>
          </cell>
        </row>
        <row r="108">
          <cell r="A108" t="str">
            <v>C811</v>
          </cell>
          <cell r="B108" t="str">
            <v>Snakeden</v>
          </cell>
        </row>
        <row r="109">
          <cell r="A109" t="str">
            <v>D299</v>
          </cell>
          <cell r="B109" t="str">
            <v>Snakeden</v>
          </cell>
        </row>
        <row r="110">
          <cell r="A110" t="str">
            <v>C006</v>
          </cell>
          <cell r="B110" t="str">
            <v>Snakeden</v>
          </cell>
        </row>
        <row r="111">
          <cell r="A111" t="str">
            <v>C903</v>
          </cell>
          <cell r="B111" t="str">
            <v>Snakeden</v>
          </cell>
        </row>
        <row r="112">
          <cell r="A112" t="str">
            <v>B891</v>
          </cell>
          <cell r="B112" t="str">
            <v>Snakeden</v>
          </cell>
        </row>
        <row r="113">
          <cell r="A113" t="str">
            <v>D619</v>
          </cell>
          <cell r="B113" t="str">
            <v>Snakeden</v>
          </cell>
        </row>
        <row r="114">
          <cell r="A114" t="str">
            <v>D045</v>
          </cell>
          <cell r="B114" t="str">
            <v>Snakeden</v>
          </cell>
        </row>
        <row r="115">
          <cell r="A115" t="str">
            <v>C825</v>
          </cell>
          <cell r="B115" t="str">
            <v>Snakeden</v>
          </cell>
        </row>
        <row r="116">
          <cell r="A116" t="str">
            <v>C217</v>
          </cell>
          <cell r="B116" t="str">
            <v>Snakeden</v>
          </cell>
        </row>
        <row r="117">
          <cell r="A117" t="str">
            <v>C630</v>
          </cell>
          <cell r="B117" t="str">
            <v>Snakeden</v>
          </cell>
        </row>
        <row r="118">
          <cell r="A118" t="str">
            <v>B071</v>
          </cell>
          <cell r="B118" t="str">
            <v>Snakeden</v>
          </cell>
        </row>
        <row r="119">
          <cell r="A119" t="str">
            <v>B735</v>
          </cell>
          <cell r="B119" t="str">
            <v>Snakeden</v>
          </cell>
        </row>
        <row r="120">
          <cell r="A120" t="str">
            <v>D091</v>
          </cell>
          <cell r="B120" t="str">
            <v>Snakeden</v>
          </cell>
        </row>
        <row r="121">
          <cell r="A121" t="str">
            <v>B611</v>
          </cell>
          <cell r="B121" t="str">
            <v>Snakeden</v>
          </cell>
        </row>
        <row r="122">
          <cell r="A122" t="str">
            <v>B476</v>
          </cell>
          <cell r="B122" t="str">
            <v>Snakeden</v>
          </cell>
        </row>
        <row r="123">
          <cell r="A123" t="str">
            <v>C147</v>
          </cell>
          <cell r="B123" t="str">
            <v>Snakeden</v>
          </cell>
        </row>
        <row r="124">
          <cell r="A124" t="str">
            <v>C876</v>
          </cell>
          <cell r="B124" t="str">
            <v>Snakeden</v>
          </cell>
        </row>
        <row r="125">
          <cell r="A125" t="str">
            <v>Untagged</v>
          </cell>
          <cell r="B125" t="str">
            <v>Snakeden</v>
          </cell>
        </row>
        <row r="126">
          <cell r="A126" t="str">
            <v>D242</v>
          </cell>
          <cell r="B126" t="str">
            <v>Snakeden</v>
          </cell>
        </row>
        <row r="127">
          <cell r="A127" t="str">
            <v>c213</v>
          </cell>
          <cell r="B127" t="str">
            <v>Snakeden</v>
          </cell>
        </row>
        <row r="128">
          <cell r="A128" t="str">
            <v>C635</v>
          </cell>
          <cell r="B128" t="str">
            <v>Snakeden</v>
          </cell>
        </row>
        <row r="129">
          <cell r="A129" t="str">
            <v>C366</v>
          </cell>
          <cell r="B129" t="str">
            <v>Snakeden</v>
          </cell>
        </row>
        <row r="130">
          <cell r="A130" t="str">
            <v>C613</v>
          </cell>
          <cell r="B130" t="str">
            <v>Snakeden</v>
          </cell>
        </row>
        <row r="131">
          <cell r="A131" t="str">
            <v>B978</v>
          </cell>
          <cell r="B131" t="str">
            <v>Snakeden</v>
          </cell>
        </row>
        <row r="132">
          <cell r="A132" t="str">
            <v>B560</v>
          </cell>
          <cell r="B132" t="str">
            <v>Snakeden</v>
          </cell>
        </row>
        <row r="133">
          <cell r="A133" t="str">
            <v>D125</v>
          </cell>
          <cell r="B133" t="str">
            <v>Snakeden</v>
          </cell>
        </row>
        <row r="134">
          <cell r="A134" t="str">
            <v>Untagged</v>
          </cell>
          <cell r="B134" t="str">
            <v>Snakeden</v>
          </cell>
        </row>
        <row r="135">
          <cell r="A135" t="str">
            <v>D171</v>
          </cell>
          <cell r="B135" t="str">
            <v>Snakeden</v>
          </cell>
        </row>
        <row r="136">
          <cell r="A136" t="str">
            <v>D713</v>
          </cell>
          <cell r="B136" t="str">
            <v>Snakeden</v>
          </cell>
        </row>
        <row r="137">
          <cell r="A137" t="str">
            <v>C225</v>
          </cell>
          <cell r="B137" t="str">
            <v>Snakeden</v>
          </cell>
        </row>
        <row r="138">
          <cell r="A138" t="str">
            <v>D689</v>
          </cell>
          <cell r="B138" t="str">
            <v>Snakeden</v>
          </cell>
        </row>
        <row r="139">
          <cell r="A139" t="str">
            <v>D289</v>
          </cell>
          <cell r="B139" t="str">
            <v>Snakeden</v>
          </cell>
        </row>
        <row r="140">
          <cell r="A140" t="str">
            <v>C134</v>
          </cell>
          <cell r="B140" t="str">
            <v>Snakeden</v>
          </cell>
        </row>
        <row r="141">
          <cell r="A141" t="str">
            <v>D143</v>
          </cell>
          <cell r="B141" t="str">
            <v>Snakeden</v>
          </cell>
        </row>
        <row r="142">
          <cell r="A142" t="str">
            <v>D195</v>
          </cell>
          <cell r="B142" t="str">
            <v>Snakeden</v>
          </cell>
        </row>
        <row r="143">
          <cell r="A143" t="str">
            <v>C120</v>
          </cell>
          <cell r="B143" t="str">
            <v>Snakeden</v>
          </cell>
        </row>
        <row r="144">
          <cell r="A144" t="str">
            <v>B970</v>
          </cell>
          <cell r="B144" t="str">
            <v>Snakeden</v>
          </cell>
        </row>
        <row r="145">
          <cell r="A145" t="str">
            <v>Tag Number Not Known</v>
          </cell>
          <cell r="B145" t="str">
            <v>Snakeden</v>
          </cell>
        </row>
        <row r="146">
          <cell r="A146" t="str">
            <v>B900</v>
          </cell>
          <cell r="B146" t="str">
            <v>Snakeden</v>
          </cell>
        </row>
        <row r="147">
          <cell r="A147" t="str">
            <v>D775</v>
          </cell>
          <cell r="B147" t="str">
            <v>Snakeden</v>
          </cell>
        </row>
        <row r="148">
          <cell r="A148" t="str">
            <v>D055</v>
          </cell>
          <cell r="B148" t="str">
            <v>Snakeden</v>
          </cell>
        </row>
        <row r="149">
          <cell r="A149" t="str">
            <v>C089</v>
          </cell>
          <cell r="B149" t="str">
            <v>Snakeden</v>
          </cell>
        </row>
        <row r="150">
          <cell r="A150" t="str">
            <v>B398</v>
          </cell>
          <cell r="B150" t="str">
            <v>Snakeden</v>
          </cell>
        </row>
        <row r="151">
          <cell r="A151" t="str">
            <v>D264</v>
          </cell>
          <cell r="B151" t="str">
            <v>Snakeden</v>
          </cell>
        </row>
        <row r="152">
          <cell r="A152" t="str">
            <v>B775</v>
          </cell>
          <cell r="B152" t="str">
            <v>Snakeden</v>
          </cell>
        </row>
        <row r="153">
          <cell r="A153" t="str">
            <v>B790</v>
          </cell>
          <cell r="B153" t="str">
            <v>Snakeden</v>
          </cell>
        </row>
        <row r="154">
          <cell r="A154" t="str">
            <v>C322</v>
          </cell>
          <cell r="B154" t="str">
            <v>Snakeden</v>
          </cell>
        </row>
        <row r="155">
          <cell r="A155" t="str">
            <v>B909</v>
          </cell>
          <cell r="B155" t="str">
            <v>Snakeden</v>
          </cell>
        </row>
        <row r="156">
          <cell r="A156" t="str">
            <v>B645</v>
          </cell>
          <cell r="B156" t="str">
            <v>Snakeden</v>
          </cell>
        </row>
        <row r="157">
          <cell r="A157" t="str">
            <v>B326</v>
          </cell>
          <cell r="B157" t="str">
            <v>Snakeden</v>
          </cell>
        </row>
        <row r="158">
          <cell r="A158" t="str">
            <v>B183</v>
          </cell>
          <cell r="B158" t="str">
            <v>Snakeden</v>
          </cell>
        </row>
        <row r="159">
          <cell r="A159" t="str">
            <v>B777</v>
          </cell>
          <cell r="B159" t="str">
            <v>Snakeden</v>
          </cell>
        </row>
        <row r="160">
          <cell r="A160" t="str">
            <v>C059</v>
          </cell>
          <cell r="B160" t="str">
            <v>Snakeden</v>
          </cell>
        </row>
        <row r="161">
          <cell r="A161" t="str">
            <v>B847</v>
          </cell>
          <cell r="B161" t="str">
            <v>Snakeden</v>
          </cell>
        </row>
        <row r="162">
          <cell r="A162" t="str">
            <v>B615</v>
          </cell>
          <cell r="B162" t="str">
            <v>Snakeden</v>
          </cell>
        </row>
        <row r="163">
          <cell r="A163" t="str">
            <v>B331</v>
          </cell>
          <cell r="B163" t="str">
            <v>Snakeden</v>
          </cell>
        </row>
        <row r="164">
          <cell r="A164" t="str">
            <v>B949</v>
          </cell>
          <cell r="B164" t="str">
            <v>Snakeden</v>
          </cell>
        </row>
        <row r="165">
          <cell r="A165" t="str">
            <v>B715</v>
          </cell>
          <cell r="B165" t="str">
            <v>Snakeden</v>
          </cell>
        </row>
        <row r="166">
          <cell r="A166" t="str">
            <v>D801</v>
          </cell>
          <cell r="B166" t="str">
            <v>Snakeden</v>
          </cell>
        </row>
        <row r="167">
          <cell r="A167" t="str">
            <v>B252</v>
          </cell>
          <cell r="B167" t="str">
            <v>Snakeden</v>
          </cell>
        </row>
        <row r="168">
          <cell r="A168" t="str">
            <v>D685</v>
          </cell>
          <cell r="B168" t="str">
            <v>Snakeden</v>
          </cell>
        </row>
        <row r="169">
          <cell r="A169" t="str">
            <v>B736</v>
          </cell>
          <cell r="B169" t="str">
            <v>Snakeden</v>
          </cell>
        </row>
        <row r="170">
          <cell r="A170" t="str">
            <v>B819</v>
          </cell>
          <cell r="B170" t="str">
            <v>Snakeden</v>
          </cell>
        </row>
        <row r="171">
          <cell r="A171" t="str">
            <v>B268</v>
          </cell>
          <cell r="B171" t="str">
            <v>Snakeden</v>
          </cell>
        </row>
        <row r="172">
          <cell r="A172" t="str">
            <v>C374</v>
          </cell>
          <cell r="B172" t="str">
            <v>Snakeden</v>
          </cell>
        </row>
        <row r="173">
          <cell r="A173" t="str">
            <v>C659</v>
          </cell>
          <cell r="B173" t="str">
            <v>Snakeden</v>
          </cell>
        </row>
        <row r="174">
          <cell r="A174" t="str">
            <v>D662</v>
          </cell>
          <cell r="B174" t="str">
            <v>Snakeden</v>
          </cell>
        </row>
        <row r="175">
          <cell r="A175" t="str">
            <v>B468</v>
          </cell>
          <cell r="B175" t="str">
            <v>Snakeden</v>
          </cell>
        </row>
        <row r="176">
          <cell r="A176" t="str">
            <v>B147</v>
          </cell>
          <cell r="B176" t="str">
            <v>Snakeden</v>
          </cell>
        </row>
        <row r="177">
          <cell r="A177" t="str">
            <v>B105</v>
          </cell>
          <cell r="B177" t="str">
            <v>Snakeden</v>
          </cell>
        </row>
        <row r="178">
          <cell r="A178" t="str">
            <v>B201</v>
          </cell>
          <cell r="B178" t="str">
            <v>Snakeden</v>
          </cell>
        </row>
        <row r="179">
          <cell r="A179">
            <v>18</v>
          </cell>
          <cell r="B179" t="str">
            <v>Snakeden</v>
          </cell>
        </row>
        <row r="180">
          <cell r="A180" t="str">
            <v>B910</v>
          </cell>
          <cell r="B180" t="str">
            <v>Snakeden</v>
          </cell>
        </row>
        <row r="181">
          <cell r="A181" t="str">
            <v>B853</v>
          </cell>
          <cell r="B181" t="str">
            <v>Snakeden</v>
          </cell>
        </row>
        <row r="182">
          <cell r="A182" t="str">
            <v>B346</v>
          </cell>
          <cell r="B182" t="str">
            <v>Snakeden</v>
          </cell>
        </row>
        <row r="183">
          <cell r="A183" t="str">
            <v>B274</v>
          </cell>
          <cell r="B183" t="str">
            <v>Snakeden</v>
          </cell>
        </row>
        <row r="184">
          <cell r="A184" t="str">
            <v>C416</v>
          </cell>
          <cell r="B184" t="str">
            <v>Snakeden</v>
          </cell>
        </row>
        <row r="185">
          <cell r="A185" t="str">
            <v>D187</v>
          </cell>
          <cell r="B185" t="str">
            <v>Snakeden</v>
          </cell>
        </row>
        <row r="186">
          <cell r="A186" t="str">
            <v>C035</v>
          </cell>
          <cell r="B186" t="str">
            <v>Snakeden</v>
          </cell>
        </row>
        <row r="187">
          <cell r="A187" t="str">
            <v>C714</v>
          </cell>
          <cell r="B187" t="str">
            <v>Snakeden</v>
          </cell>
        </row>
        <row r="188">
          <cell r="A188" t="str">
            <v>B453</v>
          </cell>
          <cell r="B188" t="str">
            <v>Snakeden</v>
          </cell>
        </row>
        <row r="189">
          <cell r="A189" t="str">
            <v>B706</v>
          </cell>
          <cell r="B189" t="str">
            <v>Snakeden</v>
          </cell>
        </row>
        <row r="190">
          <cell r="A190" t="str">
            <v>D756</v>
          </cell>
          <cell r="B190" t="str">
            <v>Snakeden</v>
          </cell>
        </row>
        <row r="191">
          <cell r="A191" t="str">
            <v>C828</v>
          </cell>
          <cell r="B191" t="str">
            <v>Snakeden</v>
          </cell>
        </row>
        <row r="192">
          <cell r="A192" t="str">
            <v>C046</v>
          </cell>
          <cell r="B192" t="str">
            <v>Snakeden</v>
          </cell>
        </row>
        <row r="193">
          <cell r="A193" t="str">
            <v>B205</v>
          </cell>
          <cell r="B193" t="str">
            <v>Snakeden</v>
          </cell>
        </row>
        <row r="194">
          <cell r="A194" t="str">
            <v>C180</v>
          </cell>
          <cell r="B194" t="str">
            <v>Snakeden</v>
          </cell>
        </row>
        <row r="195">
          <cell r="A195" t="str">
            <v>B574</v>
          </cell>
          <cell r="B195" t="str">
            <v>Snakeden</v>
          </cell>
        </row>
        <row r="196">
          <cell r="A196" t="str">
            <v>C244</v>
          </cell>
          <cell r="B196" t="str">
            <v>Snakeden</v>
          </cell>
        </row>
        <row r="197">
          <cell r="A197" t="str">
            <v>B338</v>
          </cell>
          <cell r="B197" t="str">
            <v>Snakeden</v>
          </cell>
        </row>
        <row r="198">
          <cell r="A198" t="str">
            <v>C099</v>
          </cell>
          <cell r="B198" t="str">
            <v>Snakeden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806D03-7E36-4430-B43B-C52B0B8B3D60}" name="Table1" displayName="Table1" ref="B3:G77" totalsRowShown="0" headerRowDxfId="190" headerRowBorderDxfId="189" tableBorderDxfId="188">
  <autoFilter ref="B3:G77" xr:uid="{40806D03-7E36-4430-B43B-C52B0B8B3D60}"/>
  <sortState xmlns:xlrd2="http://schemas.microsoft.com/office/spreadsheetml/2017/richdata2" ref="B4:G76">
    <sortCondition ref="B3:B76"/>
  </sortState>
  <tableColumns count="6">
    <tableColumn id="1" xr3:uid="{BE620320-D6BD-4A2E-8DA3-0E78D216DFEC}" name="Location Found" dataDxfId="187"/>
    <tableColumn id="2" xr3:uid="{4683B791-47AD-4553-8B48-E14BB0F4D3D4}" name="Tag Number" dataDxfId="186"/>
    <tableColumn id="3" xr3:uid="{87020995-739E-4460-9ACE-AF39784E4F85}" name="Length (mm)" dataDxfId="185"/>
    <tableColumn id="4" xr3:uid="{E2DC05D4-A114-446B-B29B-501DFDAB134C}" name="Status" dataDxfId="184"/>
    <tableColumn id="5" xr3:uid="{6903EB4D-C903-41EE-B0AA-2E559293AD7B}" name="Where Found" dataDxfId="183"/>
    <tableColumn id="6" xr3:uid="{0A88C258-EC99-4255-9255-099E30595C44}" name="Notes" dataDxfId="18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36FBBF-C4C0-4221-8F32-12195F04FE80}" name="Table2" displayName="Table2" ref="I3:N71" totalsRowShown="0" headerRowDxfId="181" dataDxfId="179" headerRowBorderDxfId="180" tableBorderDxfId="178">
  <autoFilter ref="I3:N71" xr:uid="{7D36FBBF-C4C0-4221-8F32-12195F04FE80}"/>
  <tableColumns count="6">
    <tableColumn id="1" xr3:uid="{32C6D443-831A-4D2A-993C-69E77EC053CB}" name="Location Found" dataDxfId="177"/>
    <tableColumn id="2" xr3:uid="{446FFFD3-D6A1-41D0-BA59-2387C00660EE}" name="Tag Number" dataDxfId="176"/>
    <tableColumn id="3" xr3:uid="{830E13FA-3509-4306-8791-5979CC76E210}" name="Length (mm)"/>
    <tableColumn id="4" xr3:uid="{5DD29FD4-FBEE-4306-BC11-997C44E74EE2}" name="Status" dataDxfId="175"/>
    <tableColumn id="5" xr3:uid="{BF5AE482-C084-479C-ACEC-D9FC487B7AC8}" name="Where Found" dataDxfId="174"/>
    <tableColumn id="6" xr3:uid="{62CEA12A-E33E-45FD-9D65-7CA3D52FE311}" name="Notes" dataDxfId="17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53B917-A65A-4C6D-809A-A6C1A595B813}" name="Table3" displayName="Table3" ref="P3:U77" totalsRowShown="0" headerRowDxfId="172" dataDxfId="170" headerRowBorderDxfId="171" tableBorderDxfId="169" totalsRowBorderDxfId="168">
  <autoFilter ref="P3:U77" xr:uid="{8853B917-A65A-4C6D-809A-A6C1A595B813}"/>
  <tableColumns count="6">
    <tableColumn id="1" xr3:uid="{9C86E8E3-DC57-444B-B507-BDD671ABA528}" name="Location Found" dataDxfId="167"/>
    <tableColumn id="2" xr3:uid="{DFDAD3EE-2B6F-44DA-A474-8B9AD7BB27B8}" name="Tag Number" dataDxfId="166"/>
    <tableColumn id="3" xr3:uid="{E6766707-E0DE-49F1-B7FD-47C6BF293719}" name="Length (mm)" dataDxfId="165"/>
    <tableColumn id="4" xr3:uid="{6676F71F-63ED-40E5-8211-81C4681D7DCC}" name="Status" dataDxfId="164"/>
    <tableColumn id="5" xr3:uid="{FE23D5F6-FC60-4513-85B2-AB6E02BFE2D0}" name="Where Found" dataDxfId="163"/>
    <tableColumn id="6" xr3:uid="{0EF02BC0-5852-4223-BAF6-3452732A1380}" name="Notes" dataDxfId="16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717FBD-3890-495D-BAB9-E23BD13FF54A}" name="Table4" displayName="Table4" ref="W3:AB65" totalsRowShown="0" headerRowDxfId="161" headerRowBorderDxfId="160" tableBorderDxfId="159">
  <autoFilter ref="W3:AB65" xr:uid="{BD717FBD-3890-495D-BAB9-E23BD13FF54A}"/>
  <tableColumns count="6">
    <tableColumn id="1" xr3:uid="{7675A04B-EABE-47AB-98FF-76D0FEA5924B}" name="Location Found" dataDxfId="158"/>
    <tableColumn id="2" xr3:uid="{8484DDE6-6227-4125-97D3-AAF71A63E9F4}" name="Tag Number"/>
    <tableColumn id="3" xr3:uid="{F64C098E-D642-4527-B5CF-8D8FD6E7C175}" name="Length (mm)"/>
    <tableColumn id="4" xr3:uid="{F2413457-9AD7-4711-BEAA-C2CA2D4F2895}" name="Status"/>
    <tableColumn id="5" xr3:uid="{14B7B486-461B-4501-A11D-D92831B36862}" name="Where Found"/>
    <tableColumn id="6" xr3:uid="{E1B6A041-8DB8-4D90-BAD6-C6599CFF5D01}" name="Notes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4AFD42E-F9D0-4490-B1D0-FEE7CB0014BF}" name="Table8" displayName="Table8" ref="B4:G301" totalsRowShown="0" headerRowDxfId="157" headerRowBorderDxfId="156" tableBorderDxfId="155">
  <autoFilter ref="B4:G301" xr:uid="{C4AFD42E-F9D0-4490-B1D0-FEE7CB0014BF}"/>
  <tableColumns count="6">
    <tableColumn id="1" xr3:uid="{115D7049-D633-4CC5-96C6-97B9BC61D8F3}" name="Location Found" dataDxfId="154"/>
    <tableColumn id="2" xr3:uid="{D5D95266-B6E9-4D99-AAC3-F5E0EE352AC7}" name="Tag Number" dataDxfId="153"/>
    <tableColumn id="3" xr3:uid="{C36C6488-14CC-47DF-83D4-2C8F569C446E}" name="Length (mm)" dataDxfId="152"/>
    <tableColumn id="4" xr3:uid="{C45E7C1C-8BEF-4CB4-BC6D-89130DB782F0}" name="Status" dataDxfId="151"/>
    <tableColumn id="5" xr3:uid="{B21F1949-0B74-4BBC-88B6-D24231404DF1}" name="Where Found" dataDxfId="150"/>
    <tableColumn id="6" xr3:uid="{18E0E6A9-8F69-45F4-9195-1C95622FD455}" name="Notes" dataDxfId="14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1D78DB9-EF1E-43F5-AC65-0B7333F05811}" name="Table9" displayName="Table9" ref="I4:N297" totalsRowShown="0" headerRowDxfId="148" dataDxfId="146" headerRowBorderDxfId="147" tableBorderDxfId="145" totalsRowBorderDxfId="144">
  <autoFilter ref="I4:N297" xr:uid="{71D78DB9-EF1E-43F5-AC65-0B7333F05811}"/>
  <tableColumns count="6">
    <tableColumn id="1" xr3:uid="{C61F1F3F-7C20-4438-B7C9-52C296ACAEAB}" name="Location Found" dataDxfId="143"/>
    <tableColumn id="2" xr3:uid="{A46B7CF9-4146-4401-B16E-E6F0F5FCD7BE}" name="Tag Number" dataDxfId="142"/>
    <tableColumn id="3" xr3:uid="{9073117D-A40D-40CA-A08D-AF0730BCF535}" name="Length (mm)" dataDxfId="141"/>
    <tableColumn id="4" xr3:uid="{79C09547-A762-4A8C-8AC1-331E37162E00}" name="Status" dataDxfId="140"/>
    <tableColumn id="5" xr3:uid="{037AD5AE-6D0D-4944-90C2-193D7007BA07}" name="Where Found" dataDxfId="139"/>
    <tableColumn id="6" xr3:uid="{DE3B4B3F-2C56-42B6-891D-6A08C931A29C}" name="Notes" dataDxfId="13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232F2E9-42E4-4722-B82E-488E31D47E5C}" name="Table10" displayName="Table10" ref="P4:U238" totalsRowShown="0" headerRowDxfId="137" dataDxfId="135" headerRowBorderDxfId="136" tableBorderDxfId="134">
  <autoFilter ref="P4:U238" xr:uid="{1232F2E9-42E4-4722-B82E-488E31D47E5C}"/>
  <tableColumns count="6">
    <tableColumn id="1" xr3:uid="{A489C1D8-AD0B-4777-9CD8-6DB6D27D0F9E}" name="Location Found" dataDxfId="133"/>
    <tableColumn id="2" xr3:uid="{4400F7C4-5907-4613-8F07-9BD359BA9CCF}" name="Tag Number" dataDxfId="132"/>
    <tableColumn id="3" xr3:uid="{54D1EE53-9B58-4B70-9B2B-D25E0FBB258D}" name="Length (mm)" dataDxfId="131"/>
    <tableColumn id="4" xr3:uid="{D840578D-DCDC-45C0-85B9-1C22F13B3AB3}" name="Status" dataDxfId="130"/>
    <tableColumn id="5" xr3:uid="{13589FDA-B2BD-47B8-815E-2199F0382DE4}" name="Where Found" dataDxfId="129"/>
    <tableColumn id="6" xr3:uid="{3AE40189-14A1-47DC-8435-A3A8EC9897A0}" name="Notes" dataDxfId="12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39B1AB2-E15E-4CBF-9AF7-7FE7AEAC47BA}" name="Table11" displayName="Table11" ref="W4:AB271" totalsRowShown="0" headerRowDxfId="127" headerRowBorderDxfId="126" tableBorderDxfId="125">
  <autoFilter ref="W4:AB271" xr:uid="{F39B1AB2-E15E-4CBF-9AF7-7FE7AEAC47BA}"/>
  <tableColumns count="6">
    <tableColumn id="1" xr3:uid="{DC815A06-9C1D-461C-9AA5-D4ED0CD07C5F}" name="Location Found" dataDxfId="124"/>
    <tableColumn id="2" xr3:uid="{49B42145-2327-4E0E-9480-7B8B7B236806}" name="Tag Number"/>
    <tableColumn id="3" xr3:uid="{2ADCEFF5-E503-4611-B9A5-2BA51A065E4D}" name="Length (mm)"/>
    <tableColumn id="4" xr3:uid="{25A83E79-8BC3-4DD8-BFDA-12E48DDE80B0}" name="Status"/>
    <tableColumn id="5" xr3:uid="{B21E6B86-583D-4D2A-9E43-918829EA3425}" name="Where Found"/>
    <tableColumn id="6" xr3:uid="{0A10BF3F-97E3-4CF5-A338-12FD3630684A}" name="Notes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2D8D4A-9709-4490-9D5C-5F08601BEEB7}" name="Table7" displayName="Table7" ref="R3:R3000" totalsRowShown="0">
  <autoFilter ref="R3:R3000" xr:uid="{C22D8D4A-9709-4490-9D5C-5F08601BEEB7}"/>
  <sortState xmlns:xlrd2="http://schemas.microsoft.com/office/spreadsheetml/2017/richdata2" ref="R4:R3000">
    <sortCondition descending="1" ref="R3:R3000"/>
  </sortState>
  <tableColumns count="1">
    <tableColumn id="1" xr3:uid="{4D4F5EC8-78DD-4AB6-84AA-CF07CFFE9A93}" name="Found in multiple passes">
      <calculatedColumnFormula>IF(G4&gt;1,A4)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2244F3E-862F-4243-8BEE-58483DBDD679}" name="Table713" displayName="Table713" ref="R3:R3000" totalsRowShown="0">
  <autoFilter ref="R3:R3000" xr:uid="{C22D8D4A-9709-4490-9D5C-5F08601BEEB7}"/>
  <sortState xmlns:xlrd2="http://schemas.microsoft.com/office/spreadsheetml/2017/richdata2" ref="R4:R3000">
    <sortCondition descending="1" ref="R3:R3000"/>
  </sortState>
  <tableColumns count="1">
    <tableColumn id="1" xr3:uid="{C3C6F3DB-0B48-4398-9F8A-229B9AC15DA0}" name="Found in multiple passes">
      <calculatedColumnFormula>IF(G4&gt;1,A4)</calculatedColumnFormula>
    </tableColumn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CE625DC-13EA-4FAF-B8CE-D1C1E2B75C1F}" name="Table96" displayName="Table96" ref="A1:H2936" totalsRowCount="1" tableBorderDxfId="209">
  <autoFilter ref="A1:H2935" xr:uid="{6EE122FB-621B-4901-A418-6690AEF9DD68}"/>
  <tableColumns count="8">
    <tableColumn id="1" xr3:uid="{33919F8D-01B7-4541-BB5C-986D540CF96A}" name="Tag # (red)" totalsRowDxfId="208"/>
    <tableColumn id="2" xr3:uid="{CB536F8F-2BB6-4AD5-85D5-486051482844}" name="Site Added To"/>
    <tableColumn id="3" xr3:uid="{F2F93712-CACA-495D-9445-BC0C888002F0}" name="Snakeden Pass 1:" dataDxfId="207" totalsRowDxfId="206">
      <calculatedColumnFormula>TRIM(CLEAN(TEXT(IFERROR(INDEX('Snakeden MR'!$B$4:$C$3028,MATCH($A2,'Snakeden MR'!$C$4:$C$3028,0),1),"-"),"@")))</calculatedColumnFormula>
    </tableColumn>
    <tableColumn id="4" xr3:uid="{0D1D2104-DD96-4711-AFB8-C352EFB277FC}" name="Snakeden Pass 2:" dataDxfId="205">
      <calculatedColumnFormula>TRIM(CLEAN(TEXT(IFERROR(INDEX('Snakeden MR'!$I$4:$J$3028,MATCH($A2,'Snakeden MR'!$J$4:$J$3028,0),1),"-"),"@")))</calculatedColumnFormula>
    </tableColumn>
    <tableColumn id="5" xr3:uid="{B2E56934-DE40-41FC-A580-D55A17819F38}" name="Snakeden Pass 3:" dataDxfId="204">
      <calculatedColumnFormula>TRIM(CLEAN(TEXT(IFERROR(INDEX('Snakeden MR'!$P$4:$Q$3028,MATCH($A2,'Snakeden MR'!$Q$4:$Q$3028,0),1),"-"),"@")))</calculatedColumnFormula>
    </tableColumn>
    <tableColumn id="7" xr3:uid="{D26D19C2-E6DF-4746-BC2C-C5798F566280}" name="Snakeden Pass 4:" dataDxfId="203">
      <calculatedColumnFormula>TRIM(CLEAN(TEXT(IFERROR(INDEX('Snakeden MR'!$W$4:$X$3028,MATCH($A2,'Snakeden MR'!$X$4:$X$3028,0),1),"-"),"@")))</calculatedColumnFormula>
    </tableColumn>
    <tableColumn id="6" xr3:uid="{D0455617-D95B-4A36-B336-3EA8F3D7E808}" name="Was it Found?" dataDxfId="202" totalsRowDxfId="201">
      <calculatedColumnFormula>IF(SUM(COUNTIF(C2:F2,"-"))=4,"Not Found","Found")</calculatedColumnFormula>
    </tableColumn>
    <tableColumn id="10" xr3:uid="{5C348CD6-3C6C-4C68-A038-69011984B26B}" name="Change Between MR Passes?" dataDxfId="200">
      <calculatedColumnFormula array="1">IF(SUMPRODUCT((TRIM(C2:F2)&lt;&gt;"-")*1)=0,
    "No Data",
    IF(COUNTIF(C2:F2,INDEX(_xlfn._xlws.FILTER(C2:F2,TRIM(C2:F2)&lt;&gt;"-"),1))=SUMPRODUCT((TRIM(C2:F2)&lt;&gt;"-")*1),
    "No Change",
    "Change"))</calculatedColumnFormula>
    </tableColumn>
  </tableColumns>
  <tableStyleInfo name="TableStyleLight1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299063-70EA-4C6D-9BD9-E1F15457BC92}" name="Table107" displayName="Table107" ref="L1:Q2936" totalsRowShown="0" headerRowDxfId="199" headerRowBorderDxfId="198" tableBorderDxfId="197">
  <autoFilter ref="L1:Q2936" xr:uid="{E6834D5B-70D1-4E01-B320-8222DBE5E9AB}"/>
  <tableColumns count="6">
    <tableColumn id="1" xr3:uid="{D35E09C0-214E-4642-973D-8753DC920726}" name="Glade Pass 1:" dataDxfId="196">
      <calculatedColumnFormula>TRIM(CLEAN(TEXT(IFERROR(INDEX('Glade MR'!$B$4:$C$3000,MATCH($A2,'Glade MR'!$C$4:$C$3000,0),1),"-"),"@")))</calculatedColumnFormula>
    </tableColumn>
    <tableColumn id="2" xr3:uid="{4087143F-233C-47DB-A83B-22EF00285B4B}" name="Glade Pass 2:" dataDxfId="195">
      <calculatedColumnFormula>TRIM(CLEAN(TEXT(IFERROR(INDEX('Glade MR'!$I$4:$J$3000,MATCH($A2,'Glade MR'!$J$4:$J$3000,0),1),"-"),"@")))</calculatedColumnFormula>
    </tableColumn>
    <tableColumn id="3" xr3:uid="{E58A51F7-4ADD-4794-A5B6-943745D31BA0}" name="Glade Pass 3:" dataDxfId="194">
      <calculatedColumnFormula>TRIM(CLEAN(TEXT(IFERROR(INDEX('Glade MR'!$P$4:$Q$3000,MATCH($A2,'Glade MR'!$Q$4:$Q$3000,0),1),"-"),"@")))</calculatedColumnFormula>
    </tableColumn>
    <tableColumn id="6" xr3:uid="{19A1AD67-1D99-4361-B022-19F6EBF27309}" name="Glade Pass 4:" dataDxfId="193">
      <calculatedColumnFormula>TRIM(CLEAN(TEXT(IFERROR(INDEX('Glade MR'!$W$4:$X$3000,MATCH($A2,'Glade MR'!$X$4:$X$3000,0),1),"-"),"@")))</calculatedColumnFormula>
    </tableColumn>
    <tableColumn id="4" xr3:uid="{9AC51C26-1D1C-4C13-9CA4-507416E4CC53}" name="Was it Found?" dataDxfId="192">
      <calculatedColumnFormula>IF(SUM(COUNTIF(L2:O2,"-"))=4,"Not Found","Found")</calculatedColumnFormula>
    </tableColumn>
    <tableColumn id="5" xr3:uid="{5998BA7C-BFBF-4ED3-8A51-08BD24EF1CA7}" name="Change?" dataDxfId="191">
      <calculatedColumnFormula array="1">IF(SUMPRODUCT((TRIM(L2:O2)&lt;&gt;"-")*1)=0,
    "No Data",
    IF(COUNTIF(L2:O2,INDEX(_xlfn._xlws.FILTER(L2:O2,TRIM(L2:O2)&lt;&gt;"-"),1))=SUMPRODUCT((TRIM(L2:O2)&lt;&gt;"-")*1),
    "No Change",
    "Change"))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5C2F7-001C-47EC-B220-951C223C1E86}">
  <dimension ref="A1:R70"/>
  <sheetViews>
    <sheetView topLeftCell="L1" workbookViewId="0">
      <selection activeCell="P11" sqref="P11"/>
    </sheetView>
  </sheetViews>
  <sheetFormatPr defaultRowHeight="14.4" x14ac:dyDescent="0.3"/>
  <cols>
    <col min="14" max="14" width="25.44140625" customWidth="1"/>
    <col min="15" max="15" width="9.5546875" bestFit="1" customWidth="1"/>
    <col min="16" max="16" width="10.5546875" bestFit="1" customWidth="1"/>
    <col min="17" max="17" width="25.5546875" customWidth="1"/>
  </cols>
  <sheetData>
    <row r="1" spans="1:18" ht="90.6" customHeight="1" x14ac:dyDescent="1.1000000000000001">
      <c r="A1" s="181" t="s">
        <v>3322</v>
      </c>
      <c r="B1" s="181"/>
      <c r="C1" s="181"/>
      <c r="D1" s="181"/>
      <c r="E1" s="181"/>
      <c r="F1" s="181"/>
      <c r="G1" s="181"/>
      <c r="H1" s="181"/>
      <c r="I1" s="181"/>
      <c r="J1" s="181"/>
    </row>
    <row r="5" spans="1:18" ht="18" x14ac:dyDescent="0.35">
      <c r="N5" s="179" t="s">
        <v>3323</v>
      </c>
      <c r="O5" s="180"/>
      <c r="Q5" s="179" t="s">
        <v>3324</v>
      </c>
      <c r="R5" s="180"/>
    </row>
    <row r="6" spans="1:18" x14ac:dyDescent="0.3">
      <c r="N6" s="109" t="s">
        <v>3289</v>
      </c>
      <c r="O6" s="110">
        <v>1578</v>
      </c>
      <c r="Q6" s="109" t="s">
        <v>3289</v>
      </c>
      <c r="R6" s="110">
        <v>1224</v>
      </c>
    </row>
    <row r="7" spans="1:18" x14ac:dyDescent="0.3">
      <c r="M7" s="111"/>
      <c r="N7" s="5" t="s">
        <v>1138</v>
      </c>
      <c r="O7" s="111">
        <f>'Where Found Snakeden'!K8</f>
        <v>74</v>
      </c>
      <c r="P7" s="5"/>
      <c r="Q7" s="111" t="s">
        <v>1138</v>
      </c>
      <c r="R7" s="111">
        <f>'Where Found Glade'!K9</f>
        <v>297</v>
      </c>
    </row>
    <row r="8" spans="1:18" x14ac:dyDescent="0.3">
      <c r="M8" s="111"/>
      <c r="N8" s="5" t="s">
        <v>1139</v>
      </c>
      <c r="O8" s="111">
        <f>'Where Found Snakeden'!L8</f>
        <v>68</v>
      </c>
      <c r="P8" s="5"/>
      <c r="Q8" s="111" t="s">
        <v>1139</v>
      </c>
      <c r="R8" s="111">
        <f>'Where Found Glade'!L9</f>
        <v>293</v>
      </c>
    </row>
    <row r="9" spans="1:18" x14ac:dyDescent="0.3">
      <c r="M9" s="111"/>
      <c r="N9" s="5" t="s">
        <v>1140</v>
      </c>
      <c r="O9" s="111">
        <f>'Where Found Snakeden'!M8</f>
        <v>74</v>
      </c>
      <c r="P9" s="5"/>
      <c r="Q9" s="111" t="s">
        <v>1140</v>
      </c>
      <c r="R9" s="111">
        <f>'Where Found Glade'!M9</f>
        <v>234</v>
      </c>
    </row>
    <row r="10" spans="1:18" x14ac:dyDescent="0.3">
      <c r="M10" s="111"/>
      <c r="N10" s="5" t="s">
        <v>1141</v>
      </c>
      <c r="O10" s="111">
        <f>'Where Found Snakeden'!N8</f>
        <v>62</v>
      </c>
      <c r="P10" s="5"/>
      <c r="Q10" s="111" t="s">
        <v>1141</v>
      </c>
      <c r="R10" s="111">
        <f>'Where Found Glade'!N9</f>
        <v>266</v>
      </c>
    </row>
    <row r="11" spans="1:18" x14ac:dyDescent="0.3">
      <c r="M11" s="111"/>
      <c r="N11" s="5" t="str">
        <f>[1]Summary!K6</f>
        <v>Total Observations:</v>
      </c>
      <c r="O11" s="111">
        <f>'Where Found Snakeden'!K27</f>
        <v>278</v>
      </c>
      <c r="P11" s="5"/>
      <c r="Q11" s="111" t="s">
        <v>3312</v>
      </c>
      <c r="R11" s="111">
        <f>'Where Found Glade'!K30</f>
        <v>1090</v>
      </c>
    </row>
    <row r="12" spans="1:18" x14ac:dyDescent="0.3">
      <c r="N12" s="5" t="s">
        <v>3311</v>
      </c>
      <c r="O12" s="111">
        <f>'Where Found Snakeden'!K26</f>
        <v>213</v>
      </c>
      <c r="Q12" s="5" t="s">
        <v>3311</v>
      </c>
      <c r="R12" s="111">
        <f>'Where Found Glade'!K29</f>
        <v>665</v>
      </c>
    </row>
    <row r="13" spans="1:18" x14ac:dyDescent="0.3">
      <c r="N13" s="5" t="s">
        <v>3290</v>
      </c>
      <c r="O13" s="111">
        <f>'Where Found Snakeden'!K28</f>
        <v>25</v>
      </c>
      <c r="Q13" s="5" t="s">
        <v>3290</v>
      </c>
      <c r="R13" s="111">
        <f>'Where Found Glade'!K31</f>
        <v>281</v>
      </c>
    </row>
    <row r="14" spans="1:18" x14ac:dyDescent="0.3">
      <c r="N14" s="5" t="str">
        <f>[1]Summary!K8</f>
        <v>Found outside of MR:</v>
      </c>
      <c r="O14" s="111">
        <v>0</v>
      </c>
      <c r="Q14" s="5" t="s">
        <v>3313</v>
      </c>
      <c r="R14" s="111">
        <v>0</v>
      </c>
    </row>
    <row r="15" spans="1:18" x14ac:dyDescent="0.3">
      <c r="N15" s="5" t="s">
        <v>3307</v>
      </c>
      <c r="O15" s="111" t="e">
        <f>'Where Found Snakeden'!#REF!</f>
        <v>#REF!</v>
      </c>
      <c r="Q15" s="5" t="s">
        <v>3307</v>
      </c>
      <c r="R15">
        <f>'Where Found Glade'!K37</f>
        <v>83</v>
      </c>
    </row>
    <row r="16" spans="1:18" x14ac:dyDescent="0.3">
      <c r="N16" s="5" t="s">
        <v>3308</v>
      </c>
      <c r="O16" s="111" t="e">
        <f>'Where Found Snakeden'!#REF!</f>
        <v>#REF!</v>
      </c>
      <c r="Q16" s="5" t="s">
        <v>3308</v>
      </c>
      <c r="R16" s="111">
        <f>'Where Found Glade'!K36</f>
        <v>1007</v>
      </c>
    </row>
    <row r="17" spans="14:18" x14ac:dyDescent="0.3">
      <c r="N17" s="5" t="s">
        <v>3309</v>
      </c>
      <c r="O17" s="111">
        <v>11</v>
      </c>
      <c r="Q17" s="5" t="s">
        <v>3309</v>
      </c>
      <c r="R17" s="111">
        <f>SUM('Where Found Glade'!K6:N6)</f>
        <v>3</v>
      </c>
    </row>
    <row r="18" spans="14:18" x14ac:dyDescent="0.3">
      <c r="N18" s="5" t="s">
        <v>3310</v>
      </c>
      <c r="O18" s="111">
        <v>1</v>
      </c>
      <c r="Q18" s="5" t="s">
        <v>3310</v>
      </c>
      <c r="R18" s="111">
        <v>0</v>
      </c>
    </row>
    <row r="19" spans="14:18" x14ac:dyDescent="0.3">
      <c r="N19" s="112" t="s">
        <v>3306</v>
      </c>
      <c r="O19" s="113">
        <f>SUM('Where Found Snakeden'!K7:N7)</f>
        <v>24</v>
      </c>
      <c r="Q19" s="112" t="s">
        <v>3306</v>
      </c>
      <c r="R19" s="113">
        <f>SUM('Where Found Glade'!K7:N7)</f>
        <v>2</v>
      </c>
    </row>
    <row r="20" spans="14:18" x14ac:dyDescent="0.3">
      <c r="N20" t="str">
        <f>'Where Found Snakeden'!J29</f>
        <v>Tagged Mussels Found only Once</v>
      </c>
      <c r="O20">
        <f>'Where Found Snakeden'!K29</f>
        <v>188</v>
      </c>
      <c r="Q20" t="str">
        <f>'Where Found Glade'!J32</f>
        <v>Tagged Mussels Found only Once</v>
      </c>
      <c r="R20">
        <f>'Where Found Glade'!K32</f>
        <v>384</v>
      </c>
    </row>
    <row r="21" spans="14:18" x14ac:dyDescent="0.3">
      <c r="N21" t="str">
        <f>'Where Found Snakeden'!J30</f>
        <v>Tagged Mussels Found Twice</v>
      </c>
      <c r="O21">
        <f>'Where Found Snakeden'!K30</f>
        <v>22</v>
      </c>
      <c r="Q21" t="str">
        <f>'Where Found Glade'!J33</f>
        <v>Tagged Mussels Found Twice</v>
      </c>
      <c r="R21">
        <f>'Where Found Glade'!K33</f>
        <v>177</v>
      </c>
    </row>
    <row r="22" spans="14:18" x14ac:dyDescent="0.3">
      <c r="N22" t="str">
        <f>'Where Found Snakeden'!J31</f>
        <v>Tagged Mussels Found Thrice</v>
      </c>
      <c r="O22">
        <f>'Where Found Snakeden'!K31</f>
        <v>3</v>
      </c>
      <c r="Q22" t="str">
        <f>'Where Found Glade'!J34</f>
        <v>Tagged Mussels Found Thrice</v>
      </c>
      <c r="R22">
        <f>'Where Found Glade'!K34</f>
        <v>77</v>
      </c>
    </row>
    <row r="23" spans="14:18" x14ac:dyDescent="0.3">
      <c r="N23" t="str">
        <f>'Where Found Snakeden'!J32</f>
        <v>Tagged Mussels Found 4 times</v>
      </c>
      <c r="O23">
        <f>'Where Found Snakeden'!K32</f>
        <v>0</v>
      </c>
      <c r="Q23" t="str">
        <f>'Where Found Glade'!J35</f>
        <v>Tagged Mussels Found 4 times</v>
      </c>
      <c r="R23">
        <f>'Where Found Glade'!K35</f>
        <v>27</v>
      </c>
    </row>
    <row r="26" spans="14:18" x14ac:dyDescent="0.3">
      <c r="Q26" t="str">
        <f>[1]Summary!W18</f>
        <v>Glade Initial Released</v>
      </c>
      <c r="R26">
        <v>1224</v>
      </c>
    </row>
    <row r="27" spans="14:18" x14ac:dyDescent="0.3">
      <c r="Q27" t="str">
        <f>[1]Summary!W19</f>
        <v>Snakeden Initial Released</v>
      </c>
      <c r="R27">
        <v>1578</v>
      </c>
    </row>
    <row r="28" spans="14:18" x14ac:dyDescent="0.3">
      <c r="Q28" t="str">
        <f>[1]Summary!W20</f>
        <v>Initial Released</v>
      </c>
      <c r="R28">
        <f>[1]Summary!X20</f>
        <v>2802</v>
      </c>
    </row>
    <row r="30" spans="14:18" x14ac:dyDescent="0.3">
      <c r="N30" t="s">
        <v>1145</v>
      </c>
      <c r="Q30" t="s">
        <v>1137</v>
      </c>
    </row>
    <row r="31" spans="14:18" x14ac:dyDescent="0.3">
      <c r="N31" t="str">
        <f>[1]Summary!K23</f>
        <v>Alive:</v>
      </c>
      <c r="Q31" t="str">
        <f>[1]Summary!W22</f>
        <v>Alive:</v>
      </c>
    </row>
    <row r="32" spans="14:18" x14ac:dyDescent="0.3">
      <c r="N32" t="str">
        <f>[1]Summary!K24</f>
        <v>Pass 1</v>
      </c>
      <c r="O32">
        <f>'Snakeden MR'!E79</f>
        <v>30</v>
      </c>
      <c r="Q32" t="str">
        <f>[1]Summary!W23</f>
        <v>Pass 1</v>
      </c>
      <c r="R32">
        <f>'Glade MR'!E303</f>
        <v>264</v>
      </c>
    </row>
    <row r="33" spans="14:18" x14ac:dyDescent="0.3">
      <c r="N33" t="str">
        <f>[1]Summary!K25</f>
        <v>Pass 2</v>
      </c>
      <c r="O33">
        <f>'Snakeden MR'!L73</f>
        <v>27</v>
      </c>
      <c r="Q33" t="str">
        <f>[1]Summary!W24</f>
        <v>Pass 2</v>
      </c>
      <c r="R33">
        <f>'Glade MR'!L303</f>
        <v>271</v>
      </c>
    </row>
    <row r="34" spans="14:18" x14ac:dyDescent="0.3">
      <c r="N34" t="str">
        <f>[1]Summary!K26</f>
        <v>Pass 3</v>
      </c>
      <c r="O34">
        <f>'Snakeden MR'!S79</f>
        <v>34</v>
      </c>
      <c r="Q34" t="str">
        <f>[1]Summary!W25</f>
        <v>Pass 3</v>
      </c>
      <c r="R34">
        <f>'Glade MR'!S240</f>
        <v>214</v>
      </c>
    </row>
    <row r="35" spans="14:18" x14ac:dyDescent="0.3">
      <c r="N35" t="str">
        <f>[1]Summary!K27</f>
        <v>Pass 4</v>
      </c>
      <c r="O35">
        <f>'Snakeden MR'!Z67</f>
        <v>43</v>
      </c>
      <c r="Q35" t="str">
        <f>[1]Summary!W26</f>
        <v>Pass 4</v>
      </c>
      <c r="R35">
        <f>'Glade MR'!Z273</f>
        <v>258</v>
      </c>
    </row>
    <row r="36" spans="14:18" x14ac:dyDescent="0.3">
      <c r="N36" t="str">
        <f>[1]Summary!K28</f>
        <v>Dead:</v>
      </c>
      <c r="Q36" t="str">
        <f>[1]Summary!W27</f>
        <v>Dead:</v>
      </c>
    </row>
    <row r="37" spans="14:18" x14ac:dyDescent="0.3">
      <c r="N37" t="str">
        <f>[1]Summary!K29</f>
        <v>Pass 1</v>
      </c>
      <c r="O37">
        <f>'Snakeden MR'!E80</f>
        <v>44</v>
      </c>
      <c r="Q37" t="str">
        <f>[1]Summary!W28</f>
        <v>Pass 1</v>
      </c>
      <c r="R37">
        <f>'Glade MR'!E304</f>
        <v>33</v>
      </c>
    </row>
    <row r="38" spans="14:18" x14ac:dyDescent="0.3">
      <c r="N38" t="str">
        <f>[1]Summary!K30</f>
        <v>Pass 2</v>
      </c>
      <c r="O38">
        <f>'Snakeden MR'!L74</f>
        <v>41</v>
      </c>
      <c r="Q38" t="str">
        <f>[1]Summary!W29</f>
        <v>Pass 2</v>
      </c>
      <c r="R38">
        <f>'Glade MR'!L304</f>
        <v>22</v>
      </c>
    </row>
    <row r="39" spans="14:18" x14ac:dyDescent="0.3">
      <c r="N39" t="str">
        <f>[1]Summary!K31</f>
        <v>Pass 3</v>
      </c>
      <c r="O39">
        <f>'Snakeden MR'!S80</f>
        <v>40</v>
      </c>
      <c r="Q39" t="str">
        <f>[1]Summary!W30</f>
        <v>Pass 3</v>
      </c>
      <c r="R39">
        <f>'Glade MR'!S241</f>
        <v>20</v>
      </c>
    </row>
    <row r="40" spans="14:18" x14ac:dyDescent="0.3">
      <c r="N40" t="str">
        <f>[1]Summary!K32</f>
        <v>Pass 4</v>
      </c>
      <c r="O40">
        <f>'Snakeden MR'!Z68</f>
        <v>19</v>
      </c>
      <c r="Q40" t="str">
        <f>[1]Summary!W31</f>
        <v>Pass 4</v>
      </c>
      <c r="R40">
        <f>'Glade MR'!Z274</f>
        <v>8</v>
      </c>
    </row>
    <row r="41" spans="14:18" x14ac:dyDescent="0.3">
      <c r="N41" t="str">
        <f>[1]Summary!K33</f>
        <v xml:space="preserve">% Found Alive </v>
      </c>
      <c r="Q41" t="str">
        <f>[1]Summary!W32</f>
        <v xml:space="preserve">% Found Alive </v>
      </c>
    </row>
    <row r="42" spans="14:18" x14ac:dyDescent="0.3">
      <c r="N42" t="str">
        <f>[1]Summary!K34</f>
        <v>Pass 1</v>
      </c>
      <c r="O42" s="130">
        <f>(O32/O7)</f>
        <v>0.40540540540540543</v>
      </c>
      <c r="Q42" t="str">
        <f>[1]Summary!W33</f>
        <v>Pass 1</v>
      </c>
      <c r="R42" s="130">
        <f>(R32/R7)</f>
        <v>0.88888888888888884</v>
      </c>
    </row>
    <row r="43" spans="14:18" x14ac:dyDescent="0.3">
      <c r="N43" t="str">
        <f>[1]Summary!K35</f>
        <v>Pass 2</v>
      </c>
      <c r="O43" s="130">
        <f>(O33/O8)</f>
        <v>0.39705882352941174</v>
      </c>
      <c r="Q43" t="str">
        <f>[1]Summary!W34</f>
        <v>Pass 2</v>
      </c>
      <c r="R43" s="130">
        <f>(R33/R8)</f>
        <v>0.92491467576791808</v>
      </c>
    </row>
    <row r="44" spans="14:18" x14ac:dyDescent="0.3">
      <c r="N44" t="str">
        <f>[1]Summary!K36</f>
        <v>Pass 3</v>
      </c>
      <c r="O44" s="130">
        <f>(O34/O9)</f>
        <v>0.45945945945945948</v>
      </c>
      <c r="Q44" t="str">
        <f>[1]Summary!W35</f>
        <v>Pass 3</v>
      </c>
      <c r="R44" s="130">
        <f>(R34/R9)</f>
        <v>0.9145299145299145</v>
      </c>
    </row>
    <row r="45" spans="14:18" x14ac:dyDescent="0.3">
      <c r="N45" t="str">
        <f>[1]Summary!K37</f>
        <v>Pass 4</v>
      </c>
      <c r="O45" s="130">
        <f>(O35/O10)</f>
        <v>0.69354838709677424</v>
      </c>
      <c r="Q45" t="str">
        <f>[1]Summary!W36</f>
        <v>Pass 4</v>
      </c>
      <c r="R45" s="130">
        <f>(R35/R10)</f>
        <v>0.96992481203007519</v>
      </c>
    </row>
    <row r="46" spans="14:18" x14ac:dyDescent="0.3">
      <c r="N46" t="str">
        <f>[1]Summary!K38</f>
        <v>% Found in each pass</v>
      </c>
      <c r="Q46" t="str">
        <f>[1]Summary!W37</f>
        <v>% Found in each pass</v>
      </c>
    </row>
    <row r="47" spans="14:18" x14ac:dyDescent="0.3">
      <c r="N47" t="str">
        <f>[1]Summary!K39</f>
        <v>Pass 1</v>
      </c>
      <c r="O47" s="130">
        <f>(O7/$O$6)</f>
        <v>4.6894803548795945E-2</v>
      </c>
      <c r="Q47" t="str">
        <f>[1]Summary!W38</f>
        <v>Pass 1</v>
      </c>
      <c r="R47" s="130">
        <f>(R7/$R$6)</f>
        <v>0.24264705882352941</v>
      </c>
    </row>
    <row r="48" spans="14:18" x14ac:dyDescent="0.3">
      <c r="N48" t="str">
        <f>[1]Summary!K40</f>
        <v>Pass 2</v>
      </c>
      <c r="O48" s="130">
        <f>(O8/$O$6)</f>
        <v>4.3092522179974654E-2</v>
      </c>
      <c r="Q48" t="str">
        <f>[1]Summary!W39</f>
        <v>Pass 2</v>
      </c>
      <c r="R48" s="130">
        <f>(R8/$R$6)</f>
        <v>0.23937908496732027</v>
      </c>
    </row>
    <row r="49" spans="13:18" x14ac:dyDescent="0.3">
      <c r="N49" t="str">
        <f>[1]Summary!K41</f>
        <v>Pass 3</v>
      </c>
      <c r="O49" s="130">
        <f>(O9/$O$6)</f>
        <v>4.6894803548795945E-2</v>
      </c>
      <c r="Q49" t="str">
        <f>[1]Summary!W40</f>
        <v>Pass 3</v>
      </c>
      <c r="R49" s="130">
        <f>(R9/$R$6)</f>
        <v>0.19117647058823528</v>
      </c>
    </row>
    <row r="50" spans="13:18" x14ac:dyDescent="0.3">
      <c r="N50" t="str">
        <f>[1]Summary!K42</f>
        <v>Pass 4</v>
      </c>
      <c r="O50" s="130">
        <f>(O10/$O$6)</f>
        <v>3.9290240811153357E-2</v>
      </c>
      <c r="Q50" t="str">
        <f>[1]Summary!W41</f>
        <v>Pass 4</v>
      </c>
      <c r="R50" s="130">
        <f>(R10/$R$6)</f>
        <v>0.2173202614379085</v>
      </c>
    </row>
    <row r="55" spans="13:18" x14ac:dyDescent="0.3">
      <c r="M55" s="114" t="s">
        <v>3282</v>
      </c>
      <c r="N55" s="114" t="s">
        <v>3283</v>
      </c>
      <c r="O55" s="114" t="s">
        <v>1083</v>
      </c>
      <c r="P55" s="114" t="s">
        <v>26</v>
      </c>
      <c r="Q55" s="114" t="s">
        <v>3284</v>
      </c>
      <c r="R55" s="114" t="s">
        <v>3285</v>
      </c>
    </row>
    <row r="56" spans="13:18" x14ac:dyDescent="0.3">
      <c r="M56" s="115" t="s">
        <v>1145</v>
      </c>
      <c r="N56" s="116" t="s">
        <v>1138</v>
      </c>
      <c r="O56" s="117">
        <f>O32</f>
        <v>30</v>
      </c>
      <c r="P56" s="117">
        <f>O37</f>
        <v>44</v>
      </c>
      <c r="Q56" s="127">
        <f>O42</f>
        <v>0.40540540540540543</v>
      </c>
      <c r="R56" s="131">
        <f>O47</f>
        <v>4.6894803548795945E-2</v>
      </c>
    </row>
    <row r="57" spans="13:18" x14ac:dyDescent="0.3">
      <c r="M57" s="118" t="s">
        <v>1145</v>
      </c>
      <c r="N57" s="119" t="s">
        <v>1139</v>
      </c>
      <c r="O57" s="120">
        <f t="shared" ref="O57:O59" si="0">O33</f>
        <v>27</v>
      </c>
      <c r="P57" s="120">
        <f t="shared" ref="P57:P59" si="1">O38</f>
        <v>41</v>
      </c>
      <c r="Q57" s="128">
        <f t="shared" ref="Q57:Q59" si="2">O43</f>
        <v>0.39705882352941174</v>
      </c>
      <c r="R57" s="132">
        <f t="shared" ref="R57:R59" si="3">O48</f>
        <v>4.3092522179974654E-2</v>
      </c>
    </row>
    <row r="58" spans="13:18" x14ac:dyDescent="0.3">
      <c r="M58" s="121" t="s">
        <v>1145</v>
      </c>
      <c r="N58" s="119" t="s">
        <v>1140</v>
      </c>
      <c r="O58" s="120">
        <f t="shared" si="0"/>
        <v>34</v>
      </c>
      <c r="P58" s="120">
        <f t="shared" si="1"/>
        <v>40</v>
      </c>
      <c r="Q58" s="128">
        <f t="shared" si="2"/>
        <v>0.45945945945945948</v>
      </c>
      <c r="R58" s="132">
        <f t="shared" si="3"/>
        <v>4.6894803548795945E-2</v>
      </c>
    </row>
    <row r="59" spans="13:18" x14ac:dyDescent="0.3">
      <c r="M59" s="122" t="s">
        <v>1145</v>
      </c>
      <c r="N59" s="123" t="s">
        <v>1141</v>
      </c>
      <c r="O59" s="124">
        <f t="shared" si="0"/>
        <v>43</v>
      </c>
      <c r="P59" s="124">
        <f t="shared" si="1"/>
        <v>19</v>
      </c>
      <c r="Q59" s="129">
        <f t="shared" si="2"/>
        <v>0.69354838709677424</v>
      </c>
      <c r="R59" s="133">
        <f t="shared" si="3"/>
        <v>3.9290240811153357E-2</v>
      </c>
    </row>
    <row r="60" spans="13:18" x14ac:dyDescent="0.3">
      <c r="M60" s="115" t="s">
        <v>1137</v>
      </c>
      <c r="N60" s="116" t="s">
        <v>1138</v>
      </c>
      <c r="O60">
        <f>R32</f>
        <v>264</v>
      </c>
      <c r="P60">
        <f>R37</f>
        <v>33</v>
      </c>
      <c r="Q60" s="127">
        <f>R42</f>
        <v>0.88888888888888884</v>
      </c>
      <c r="R60" s="131">
        <f>R47</f>
        <v>0.24264705882352941</v>
      </c>
    </row>
    <row r="61" spans="13:18" x14ac:dyDescent="0.3">
      <c r="M61" s="121" t="s">
        <v>1137</v>
      </c>
      <c r="N61" s="119" t="s">
        <v>1139</v>
      </c>
      <c r="O61">
        <f t="shared" ref="O61:O63" si="4">R33</f>
        <v>271</v>
      </c>
      <c r="P61">
        <f t="shared" ref="P61:P63" si="5">R38</f>
        <v>22</v>
      </c>
      <c r="Q61" s="128">
        <f t="shared" ref="Q61:Q63" si="6">R43</f>
        <v>0.92491467576791808</v>
      </c>
      <c r="R61" s="132">
        <f t="shared" ref="R61:R63" si="7">R48</f>
        <v>0.23937908496732027</v>
      </c>
    </row>
    <row r="62" spans="13:18" x14ac:dyDescent="0.3">
      <c r="M62" s="121" t="s">
        <v>1137</v>
      </c>
      <c r="N62" s="119" t="s">
        <v>1140</v>
      </c>
      <c r="O62">
        <f t="shared" si="4"/>
        <v>214</v>
      </c>
      <c r="P62">
        <f t="shared" si="5"/>
        <v>20</v>
      </c>
      <c r="Q62" s="128">
        <f t="shared" si="6"/>
        <v>0.9145299145299145</v>
      </c>
      <c r="R62" s="132">
        <f t="shared" si="7"/>
        <v>0.19117647058823528</v>
      </c>
    </row>
    <row r="63" spans="13:18" x14ac:dyDescent="0.3">
      <c r="M63" s="122" t="s">
        <v>1137</v>
      </c>
      <c r="N63" s="123" t="s">
        <v>1141</v>
      </c>
      <c r="O63" s="125">
        <f t="shared" si="4"/>
        <v>258</v>
      </c>
      <c r="P63" s="126">
        <f t="shared" si="5"/>
        <v>8</v>
      </c>
      <c r="Q63" s="129">
        <f t="shared" si="6"/>
        <v>0.96992481203007519</v>
      </c>
      <c r="R63" s="133">
        <f t="shared" si="7"/>
        <v>0.2173202614379085</v>
      </c>
    </row>
    <row r="66" spans="12:17" x14ac:dyDescent="0.3">
      <c r="N66" s="134" t="s">
        <v>1138</v>
      </c>
      <c r="O66" t="s">
        <v>1139</v>
      </c>
      <c r="P66" t="s">
        <v>1140</v>
      </c>
      <c r="Q66" t="s">
        <v>1141</v>
      </c>
    </row>
    <row r="67" spans="12:17" x14ac:dyDescent="0.3">
      <c r="L67">
        <v>2024</v>
      </c>
      <c r="M67" t="s">
        <v>1145</v>
      </c>
      <c r="N67" s="135">
        <v>45498</v>
      </c>
      <c r="O67" s="135">
        <v>45533</v>
      </c>
      <c r="P67" s="135">
        <v>45575</v>
      </c>
      <c r="Q67" s="135">
        <v>45728</v>
      </c>
    </row>
    <row r="68" spans="12:17" x14ac:dyDescent="0.3">
      <c r="L68">
        <v>2024</v>
      </c>
      <c r="M68" t="s">
        <v>1137</v>
      </c>
      <c r="N68" s="135">
        <v>45498</v>
      </c>
      <c r="O68" s="135">
        <v>45543</v>
      </c>
      <c r="P68" s="135">
        <v>45576</v>
      </c>
      <c r="Q68" s="135">
        <v>45728</v>
      </c>
    </row>
    <row r="69" spans="12:17" x14ac:dyDescent="0.3">
      <c r="L69">
        <v>2025</v>
      </c>
      <c r="M69" t="s">
        <v>1145</v>
      </c>
      <c r="N69" s="135">
        <v>45855</v>
      </c>
      <c r="O69" s="135">
        <v>45898</v>
      </c>
      <c r="P69" s="135">
        <v>45919</v>
      </c>
      <c r="Q69" t="s">
        <v>3303</v>
      </c>
    </row>
    <row r="70" spans="12:17" x14ac:dyDescent="0.3">
      <c r="L70">
        <v>2025</v>
      </c>
      <c r="M70" t="s">
        <v>1137</v>
      </c>
      <c r="N70" s="135">
        <v>45856</v>
      </c>
      <c r="O70" s="135">
        <v>45898</v>
      </c>
      <c r="P70" t="s">
        <v>3304</v>
      </c>
      <c r="Q70" t="s">
        <v>3305</v>
      </c>
    </row>
  </sheetData>
  <mergeCells count="3">
    <mergeCell ref="N5:O5"/>
    <mergeCell ref="Q5:R5"/>
    <mergeCell ref="A1:J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B661-0932-42AF-8F30-9A8A0672A01B}">
  <dimension ref="A1:AW85"/>
  <sheetViews>
    <sheetView topLeftCell="A15" zoomScale="40" zoomScaleNormal="40" workbookViewId="0">
      <selection activeCell="AW42" sqref="AW42"/>
    </sheetView>
  </sheetViews>
  <sheetFormatPr defaultRowHeight="14.4" x14ac:dyDescent="0.3"/>
  <cols>
    <col min="1" max="1" width="23.33203125" customWidth="1"/>
    <col min="2" max="2" width="16.21875" customWidth="1"/>
    <col min="3" max="3" width="13.6640625" customWidth="1"/>
    <col min="4" max="4" width="14.33203125" customWidth="1"/>
    <col min="5" max="5" width="13.6640625" customWidth="1"/>
    <col min="6" max="6" width="14.88671875" customWidth="1"/>
    <col min="7" max="8" width="13.6640625" customWidth="1"/>
    <col min="9" max="9" width="16.21875" customWidth="1"/>
    <col min="10" max="10" width="13.6640625" customWidth="1"/>
    <col min="11" max="11" width="14.33203125" customWidth="1"/>
    <col min="12" max="12" width="13.6640625" customWidth="1"/>
    <col min="13" max="13" width="14.88671875" customWidth="1"/>
    <col min="14" max="16" width="22.5546875" customWidth="1"/>
    <col min="17" max="17" width="13.6640625" customWidth="1"/>
    <col min="18" max="18" width="16.6640625" customWidth="1"/>
    <col min="20" max="20" width="14.88671875" customWidth="1"/>
    <col min="23" max="23" width="16.21875" customWidth="1"/>
    <col min="24" max="24" width="13.6640625" customWidth="1"/>
    <col min="25" max="25" width="16.88671875" customWidth="1"/>
    <col min="27" max="27" width="14.88671875" customWidth="1"/>
    <col min="32" max="32" width="16.6640625" customWidth="1"/>
    <col min="39" max="39" width="14.5546875" style="1" customWidth="1"/>
    <col min="53" max="53" width="13" customWidth="1"/>
  </cols>
  <sheetData>
    <row r="1" spans="1:49" ht="21.6" customHeight="1" thickBot="1" x14ac:dyDescent="0.4">
      <c r="A1" s="139" t="s">
        <v>3322</v>
      </c>
      <c r="B1" s="185" t="s">
        <v>0</v>
      </c>
      <c r="C1" s="186"/>
      <c r="D1" s="186"/>
      <c r="E1" s="186"/>
      <c r="F1" s="186"/>
      <c r="G1" s="187"/>
      <c r="H1" s="6"/>
      <c r="I1" s="185" t="s">
        <v>1</v>
      </c>
      <c r="J1" s="186"/>
      <c r="K1" s="186"/>
      <c r="L1" s="186"/>
      <c r="M1" s="186"/>
      <c r="N1" s="187"/>
      <c r="P1" s="185" t="s">
        <v>2</v>
      </c>
      <c r="Q1" s="186"/>
      <c r="R1" s="186"/>
      <c r="S1" s="186"/>
      <c r="T1" s="186"/>
      <c r="U1" s="187"/>
      <c r="W1" s="188" t="s">
        <v>3</v>
      </c>
      <c r="X1" s="188"/>
      <c r="Y1" s="188"/>
      <c r="Z1" s="188"/>
      <c r="AA1" s="188"/>
      <c r="AB1" s="188"/>
      <c r="AD1" s="185"/>
      <c r="AE1" s="186"/>
      <c r="AF1" s="186"/>
      <c r="AG1" s="186"/>
      <c r="AH1" s="186"/>
      <c r="AI1" s="187"/>
      <c r="AK1" s="23"/>
      <c r="AL1" s="24"/>
      <c r="AM1" s="24"/>
      <c r="AN1" s="24"/>
      <c r="AO1" s="24"/>
      <c r="AP1" s="31"/>
      <c r="AR1" s="23"/>
      <c r="AS1" s="24"/>
      <c r="AT1" s="24"/>
      <c r="AU1" s="24"/>
      <c r="AV1" s="24"/>
      <c r="AW1" s="24"/>
    </row>
    <row r="2" spans="1:49" ht="84.6" customHeight="1" thickBot="1" x14ac:dyDescent="0.35">
      <c r="B2" s="7" t="s">
        <v>5</v>
      </c>
      <c r="C2" s="182" t="s">
        <v>1102</v>
      </c>
      <c r="D2" s="183"/>
      <c r="E2" s="183"/>
      <c r="F2" s="183"/>
      <c r="G2" s="184"/>
      <c r="H2" s="6"/>
      <c r="I2" s="7" t="s">
        <v>5</v>
      </c>
      <c r="J2" s="182" t="s">
        <v>6</v>
      </c>
      <c r="K2" s="183"/>
      <c r="L2" s="183"/>
      <c r="M2" s="183"/>
      <c r="N2" s="184"/>
      <c r="P2" s="7" t="s">
        <v>5</v>
      </c>
      <c r="Q2" s="182" t="s">
        <v>1090</v>
      </c>
      <c r="R2" s="183"/>
      <c r="S2" s="183"/>
      <c r="T2" s="183"/>
      <c r="U2" s="184"/>
      <c r="W2" s="7" t="s">
        <v>5</v>
      </c>
      <c r="X2" s="182" t="s">
        <v>1086</v>
      </c>
      <c r="Y2" s="183"/>
      <c r="Z2" s="183"/>
      <c r="AA2" s="183"/>
      <c r="AB2" s="184"/>
      <c r="AD2" s="7" t="s">
        <v>5</v>
      </c>
      <c r="AE2" s="182"/>
      <c r="AF2" s="183"/>
      <c r="AG2" s="183"/>
      <c r="AH2" s="183"/>
      <c r="AI2" s="184"/>
      <c r="AK2" s="7" t="s">
        <v>5</v>
      </c>
      <c r="AL2" s="28"/>
      <c r="AM2" s="29"/>
      <c r="AN2" s="29"/>
      <c r="AO2" s="29"/>
      <c r="AP2" s="30"/>
      <c r="AR2" s="8" t="s">
        <v>5</v>
      </c>
      <c r="AS2" s="25"/>
      <c r="AT2" s="26"/>
      <c r="AU2" s="26"/>
      <c r="AV2" s="27"/>
      <c r="AW2" s="9"/>
    </row>
    <row r="3" spans="1:49" ht="31.95" customHeight="1" thickBot="1" x14ac:dyDescent="0.35">
      <c r="B3" s="62" t="s">
        <v>7</v>
      </c>
      <c r="C3" s="63" t="s">
        <v>8</v>
      </c>
      <c r="D3" s="63" t="s">
        <v>9</v>
      </c>
      <c r="E3" s="63" t="s">
        <v>10</v>
      </c>
      <c r="F3" s="64" t="s">
        <v>11</v>
      </c>
      <c r="G3" s="64" t="s">
        <v>12</v>
      </c>
      <c r="H3" s="60"/>
      <c r="I3" s="62" t="s">
        <v>7</v>
      </c>
      <c r="J3" s="63" t="s">
        <v>8</v>
      </c>
      <c r="K3" s="63" t="s">
        <v>9</v>
      </c>
      <c r="L3" s="63" t="s">
        <v>10</v>
      </c>
      <c r="M3" s="64" t="s">
        <v>11</v>
      </c>
      <c r="N3" s="64" t="s">
        <v>12</v>
      </c>
      <c r="O3" s="52" t="s">
        <v>13</v>
      </c>
      <c r="P3" s="62" t="s">
        <v>7</v>
      </c>
      <c r="Q3" s="63" t="s">
        <v>8</v>
      </c>
      <c r="R3" s="63" t="s">
        <v>9</v>
      </c>
      <c r="S3" s="63" t="s">
        <v>10</v>
      </c>
      <c r="T3" s="64" t="s">
        <v>11</v>
      </c>
      <c r="U3" s="64" t="s">
        <v>12</v>
      </c>
      <c r="W3" s="63" t="s">
        <v>7</v>
      </c>
      <c r="X3" s="63" t="s">
        <v>8</v>
      </c>
      <c r="Y3" s="63" t="s">
        <v>9</v>
      </c>
      <c r="Z3" s="63" t="s">
        <v>10</v>
      </c>
      <c r="AA3" s="64" t="s">
        <v>11</v>
      </c>
      <c r="AB3" s="64" t="s">
        <v>12</v>
      </c>
      <c r="AD3" s="10" t="s">
        <v>7</v>
      </c>
      <c r="AE3" s="10" t="s">
        <v>8</v>
      </c>
      <c r="AF3" s="10" t="s">
        <v>9</v>
      </c>
      <c r="AG3" s="10" t="s">
        <v>10</v>
      </c>
      <c r="AH3" s="11" t="s">
        <v>11</v>
      </c>
      <c r="AI3" s="11" t="s">
        <v>12</v>
      </c>
      <c r="AK3" s="10" t="s">
        <v>7</v>
      </c>
      <c r="AL3" s="10" t="s">
        <v>8</v>
      </c>
      <c r="AM3" s="10" t="s">
        <v>9</v>
      </c>
      <c r="AN3" s="10" t="s">
        <v>10</v>
      </c>
      <c r="AO3" s="11" t="s">
        <v>11</v>
      </c>
      <c r="AP3" s="11" t="s">
        <v>12</v>
      </c>
      <c r="AR3" s="10" t="s">
        <v>7</v>
      </c>
      <c r="AS3" s="10" t="s">
        <v>8</v>
      </c>
      <c r="AT3" s="10" t="s">
        <v>9</v>
      </c>
      <c r="AU3" s="10" t="s">
        <v>10</v>
      </c>
      <c r="AV3" s="10" t="s">
        <v>11</v>
      </c>
      <c r="AW3" s="12" t="s">
        <v>12</v>
      </c>
    </row>
    <row r="4" spans="1:49" ht="43.8" thickBot="1" x14ac:dyDescent="0.35">
      <c r="B4" s="60" t="s">
        <v>146</v>
      </c>
      <c r="C4" s="2" t="s">
        <v>15</v>
      </c>
      <c r="D4" s="13">
        <v>92.5</v>
      </c>
      <c r="E4" s="56" t="s">
        <v>1083</v>
      </c>
      <c r="F4" s="14" t="s">
        <v>17</v>
      </c>
      <c r="G4" s="14" t="s">
        <v>18</v>
      </c>
      <c r="H4" s="60"/>
      <c r="I4" s="101" t="s">
        <v>74</v>
      </c>
      <c r="J4" s="2" t="s">
        <v>20</v>
      </c>
      <c r="K4" s="15">
        <v>83.7</v>
      </c>
      <c r="L4" s="56" t="s">
        <v>1083</v>
      </c>
      <c r="M4" s="2"/>
      <c r="N4" s="2" t="s">
        <v>18</v>
      </c>
      <c r="O4" s="51" t="s">
        <v>21</v>
      </c>
      <c r="P4" s="60" t="s">
        <v>74</v>
      </c>
      <c r="Q4" s="4" t="s">
        <v>22</v>
      </c>
      <c r="R4" s="16" t="s">
        <v>1082</v>
      </c>
      <c r="S4" s="56" t="s">
        <v>26</v>
      </c>
      <c r="T4" s="4"/>
      <c r="U4" s="17"/>
      <c r="V4" t="s">
        <v>1085</v>
      </c>
      <c r="W4" s="1" t="s">
        <v>24</v>
      </c>
      <c r="X4" t="s">
        <v>114</v>
      </c>
      <c r="Y4" t="s">
        <v>1082</v>
      </c>
      <c r="Z4" t="s">
        <v>1083</v>
      </c>
      <c r="AD4" s="2"/>
      <c r="AE4" s="2"/>
      <c r="AF4" s="13"/>
      <c r="AG4" s="2"/>
      <c r="AH4" s="2"/>
      <c r="AI4" s="2"/>
      <c r="AK4" s="2"/>
      <c r="AL4" s="2"/>
      <c r="AM4" s="13"/>
      <c r="AN4" s="2"/>
      <c r="AO4" s="2"/>
      <c r="AP4" s="2"/>
      <c r="AR4" s="4"/>
      <c r="AS4" s="4"/>
      <c r="AT4" s="4"/>
      <c r="AU4" s="4"/>
      <c r="AV4" s="4"/>
      <c r="AW4" s="4"/>
    </row>
    <row r="5" spans="1:49" ht="29.4" thickBot="1" x14ac:dyDescent="0.35">
      <c r="B5" s="60" t="s">
        <v>146</v>
      </c>
      <c r="C5" s="2" t="s">
        <v>98</v>
      </c>
      <c r="D5" s="13" t="s">
        <v>1082</v>
      </c>
      <c r="E5" s="56" t="s">
        <v>26</v>
      </c>
      <c r="F5" s="14"/>
      <c r="G5" s="14"/>
      <c r="H5" s="60"/>
      <c r="I5" s="102" t="s">
        <v>49</v>
      </c>
      <c r="J5" s="3" t="s">
        <v>30</v>
      </c>
      <c r="K5" s="20" t="s">
        <v>1082</v>
      </c>
      <c r="L5" s="56" t="s">
        <v>26</v>
      </c>
      <c r="M5" s="3"/>
      <c r="N5" s="3"/>
      <c r="O5" s="53" t="s">
        <v>31</v>
      </c>
      <c r="P5" s="60" t="s">
        <v>35</v>
      </c>
      <c r="Q5" s="4" t="s">
        <v>33</v>
      </c>
      <c r="R5" s="16">
        <v>74.2</v>
      </c>
      <c r="S5" s="56" t="s">
        <v>1083</v>
      </c>
      <c r="T5" s="4"/>
      <c r="U5" s="4" t="s">
        <v>34</v>
      </c>
      <c r="W5" s="1" t="s">
        <v>35</v>
      </c>
      <c r="X5" t="s">
        <v>134</v>
      </c>
      <c r="Y5" s="1" t="s">
        <v>1082</v>
      </c>
      <c r="Z5" s="106" t="s">
        <v>26</v>
      </c>
      <c r="AD5" s="3"/>
      <c r="AE5" s="3"/>
      <c r="AF5" s="18"/>
      <c r="AG5" s="3"/>
      <c r="AH5" s="3"/>
      <c r="AI5" s="3"/>
      <c r="AK5" s="3"/>
      <c r="AL5" s="3"/>
      <c r="AM5" s="18"/>
      <c r="AN5" s="3"/>
      <c r="AO5" s="3"/>
      <c r="AP5" s="3"/>
      <c r="AR5" s="4"/>
      <c r="AS5" s="4"/>
      <c r="AT5" s="4"/>
      <c r="AU5" s="4"/>
      <c r="AV5" s="4"/>
      <c r="AW5" s="4"/>
    </row>
    <row r="6" spans="1:49" ht="15" thickBot="1" x14ac:dyDescent="0.35">
      <c r="B6" s="60" t="s">
        <v>146</v>
      </c>
      <c r="C6" s="18" t="s">
        <v>105</v>
      </c>
      <c r="D6" s="18" t="s">
        <v>1082</v>
      </c>
      <c r="E6" s="56" t="s">
        <v>26</v>
      </c>
      <c r="F6" s="19"/>
      <c r="G6" s="19"/>
      <c r="H6" s="60"/>
      <c r="I6" s="101" t="s">
        <v>35</v>
      </c>
      <c r="J6" s="2" t="s">
        <v>40</v>
      </c>
      <c r="K6" s="2">
        <v>74.3</v>
      </c>
      <c r="L6" s="56" t="s">
        <v>1083</v>
      </c>
      <c r="M6" s="2"/>
      <c r="N6" s="2"/>
      <c r="O6" s="52" t="s">
        <v>41</v>
      </c>
      <c r="P6" s="60" t="s">
        <v>35</v>
      </c>
      <c r="Q6" s="4" t="s">
        <v>42</v>
      </c>
      <c r="R6" s="16">
        <v>84.5</v>
      </c>
      <c r="S6" s="56" t="s">
        <v>1083</v>
      </c>
      <c r="T6" s="4"/>
      <c r="U6" s="4"/>
      <c r="W6" s="1" t="s">
        <v>35</v>
      </c>
      <c r="X6" t="s">
        <v>114</v>
      </c>
      <c r="Z6" t="s">
        <v>1083</v>
      </c>
      <c r="AB6" t="s">
        <v>43</v>
      </c>
      <c r="AD6" s="2"/>
      <c r="AE6" s="2"/>
      <c r="AF6" s="2"/>
      <c r="AG6" s="2"/>
      <c r="AH6" s="2"/>
      <c r="AI6" s="2"/>
      <c r="AK6" s="2"/>
      <c r="AL6" s="2"/>
      <c r="AM6" s="13"/>
      <c r="AN6" s="2"/>
      <c r="AO6" s="2"/>
      <c r="AP6" s="2"/>
      <c r="AR6" s="4"/>
      <c r="AS6" s="4"/>
      <c r="AT6" s="4"/>
      <c r="AU6" s="4"/>
      <c r="AV6" s="4"/>
      <c r="AW6" s="4"/>
    </row>
    <row r="7" spans="1:49" ht="29.4" thickBot="1" x14ac:dyDescent="0.35">
      <c r="B7" s="60" t="s">
        <v>146</v>
      </c>
      <c r="C7" s="2" t="s">
        <v>111</v>
      </c>
      <c r="D7" s="2">
        <v>86.7</v>
      </c>
      <c r="E7" s="2" t="s">
        <v>1083</v>
      </c>
      <c r="F7" s="14"/>
      <c r="G7" s="14"/>
      <c r="H7" s="60"/>
      <c r="I7" s="101" t="s">
        <v>35</v>
      </c>
      <c r="J7" s="3" t="s">
        <v>46</v>
      </c>
      <c r="K7" s="20">
        <v>71.5</v>
      </c>
      <c r="L7" s="56" t="s">
        <v>1083</v>
      </c>
      <c r="M7" s="3"/>
      <c r="N7" s="3"/>
      <c r="O7" s="53" t="s">
        <v>47</v>
      </c>
      <c r="P7" s="60" t="s">
        <v>35</v>
      </c>
      <c r="Q7" s="4" t="s">
        <v>48</v>
      </c>
      <c r="R7" s="16" t="s">
        <v>1082</v>
      </c>
      <c r="S7" s="56" t="s">
        <v>26</v>
      </c>
      <c r="T7" s="4"/>
      <c r="U7" s="4"/>
      <c r="W7" s="1" t="s">
        <v>49</v>
      </c>
      <c r="X7" t="s">
        <v>50</v>
      </c>
      <c r="Y7">
        <v>66.3</v>
      </c>
      <c r="Z7" s="106" t="s">
        <v>1083</v>
      </c>
      <c r="AD7" s="3"/>
      <c r="AE7" s="3"/>
      <c r="AF7" s="3"/>
      <c r="AG7" s="3"/>
      <c r="AH7" s="3"/>
      <c r="AI7" s="3"/>
      <c r="AK7" s="3"/>
      <c r="AL7" s="3"/>
      <c r="AM7" s="18"/>
      <c r="AN7" s="3"/>
      <c r="AO7" s="3"/>
      <c r="AP7" s="3"/>
      <c r="AR7" s="4"/>
      <c r="AS7" s="4"/>
      <c r="AT7" s="4"/>
      <c r="AU7" s="4"/>
      <c r="AV7" s="4"/>
      <c r="AW7" s="4"/>
    </row>
    <row r="8" spans="1:49" ht="29.4" thickBot="1" x14ac:dyDescent="0.35">
      <c r="B8" s="60" t="s">
        <v>146</v>
      </c>
      <c r="C8" s="3" t="s">
        <v>117</v>
      </c>
      <c r="D8" s="3">
        <v>82.7</v>
      </c>
      <c r="E8" s="3" t="s">
        <v>1083</v>
      </c>
      <c r="F8" s="19"/>
      <c r="G8" s="19"/>
      <c r="H8" s="60"/>
      <c r="I8" s="101" t="s">
        <v>35</v>
      </c>
      <c r="J8" s="2" t="s">
        <v>53</v>
      </c>
      <c r="K8" s="15" t="s">
        <v>1082</v>
      </c>
      <c r="L8" s="56" t="s">
        <v>26</v>
      </c>
      <c r="M8" s="2"/>
      <c r="N8" s="2"/>
      <c r="O8" s="35" t="s">
        <v>1084</v>
      </c>
      <c r="P8" s="60" t="s">
        <v>146</v>
      </c>
      <c r="Q8" s="4" t="s">
        <v>54</v>
      </c>
      <c r="R8" s="16">
        <f>O14*90.7+0.2</f>
        <v>89.651314142678345</v>
      </c>
      <c r="S8" s="56" t="s">
        <v>1083</v>
      </c>
      <c r="T8" s="4"/>
      <c r="U8" s="4" t="s">
        <v>55</v>
      </c>
      <c r="W8" s="1" t="s">
        <v>56</v>
      </c>
      <c r="X8" s="1" t="s">
        <v>114</v>
      </c>
      <c r="Z8" s="1" t="s">
        <v>1083</v>
      </c>
      <c r="AD8" s="2"/>
      <c r="AE8" s="2"/>
      <c r="AF8" s="2"/>
      <c r="AG8" s="2"/>
      <c r="AH8" s="2"/>
      <c r="AI8" s="2"/>
      <c r="AK8" s="2"/>
      <c r="AL8" s="2"/>
      <c r="AM8" s="13"/>
      <c r="AN8" s="2"/>
      <c r="AO8" s="2"/>
      <c r="AP8" s="2"/>
      <c r="AR8" s="4"/>
      <c r="AS8" s="4"/>
      <c r="AT8" s="4"/>
      <c r="AU8" s="4"/>
      <c r="AV8" s="4"/>
      <c r="AW8" s="4"/>
    </row>
    <row r="9" spans="1:49" ht="15" thickBot="1" x14ac:dyDescent="0.35">
      <c r="B9" s="60" t="s">
        <v>146</v>
      </c>
      <c r="C9" s="2" t="s">
        <v>122</v>
      </c>
      <c r="D9" s="13" t="s">
        <v>1082</v>
      </c>
      <c r="E9" s="56" t="s">
        <v>26</v>
      </c>
      <c r="F9" s="14"/>
      <c r="G9" s="14"/>
      <c r="H9" s="60"/>
      <c r="I9" s="101" t="s">
        <v>35</v>
      </c>
      <c r="J9" s="3" t="s">
        <v>59</v>
      </c>
      <c r="K9" s="20" t="s">
        <v>1082</v>
      </c>
      <c r="L9" s="56" t="s">
        <v>26</v>
      </c>
      <c r="M9" s="3"/>
      <c r="N9" s="3"/>
      <c r="P9" s="60" t="s">
        <v>146</v>
      </c>
      <c r="Q9" s="4" t="s">
        <v>60</v>
      </c>
      <c r="R9" s="16">
        <f>O14*75+0.2</f>
        <v>74.167459324155189</v>
      </c>
      <c r="S9" s="56" t="s">
        <v>1083</v>
      </c>
      <c r="T9" s="4"/>
      <c r="U9" s="4" t="s">
        <v>61</v>
      </c>
      <c r="W9" s="1" t="s">
        <v>62</v>
      </c>
      <c r="X9" t="s">
        <v>63</v>
      </c>
      <c r="Z9" s="106" t="s">
        <v>26</v>
      </c>
      <c r="AD9" s="3"/>
      <c r="AE9" s="3"/>
      <c r="AF9" s="3"/>
      <c r="AG9" s="3"/>
      <c r="AH9" s="3"/>
      <c r="AI9" s="3"/>
      <c r="AK9" s="3"/>
      <c r="AL9" s="3"/>
      <c r="AM9" s="18"/>
      <c r="AN9" s="3"/>
      <c r="AO9" s="3"/>
      <c r="AP9" s="3"/>
      <c r="AR9" s="4"/>
      <c r="AS9" s="4"/>
      <c r="AT9" s="4"/>
      <c r="AU9" s="4"/>
      <c r="AV9" s="4"/>
      <c r="AW9" s="4"/>
    </row>
    <row r="10" spans="1:49" ht="29.4" thickBot="1" x14ac:dyDescent="0.35">
      <c r="B10" s="60" t="s">
        <v>146</v>
      </c>
      <c r="C10" s="3" t="s">
        <v>127</v>
      </c>
      <c r="D10" s="18" t="s">
        <v>1082</v>
      </c>
      <c r="E10" s="56" t="s">
        <v>26</v>
      </c>
      <c r="F10" s="19"/>
      <c r="G10" s="19"/>
      <c r="H10" s="60"/>
      <c r="I10" s="58" t="s">
        <v>536</v>
      </c>
      <c r="J10" s="2" t="s">
        <v>134</v>
      </c>
      <c r="K10" s="15" t="s">
        <v>1082</v>
      </c>
      <c r="L10" s="56" t="s">
        <v>26</v>
      </c>
      <c r="M10" s="2"/>
      <c r="N10" s="2"/>
      <c r="O10" s="35" t="s">
        <v>1087</v>
      </c>
      <c r="P10" s="60" t="s">
        <v>210</v>
      </c>
      <c r="Q10" s="4" t="s">
        <v>68</v>
      </c>
      <c r="R10" s="21" t="s">
        <v>1082</v>
      </c>
      <c r="S10" s="56" t="s">
        <v>26</v>
      </c>
      <c r="T10" s="4"/>
      <c r="U10" s="4"/>
      <c r="W10" s="1" t="s">
        <v>69</v>
      </c>
      <c r="X10" t="s">
        <v>114</v>
      </c>
      <c r="Z10" t="s">
        <v>1083</v>
      </c>
      <c r="AD10" s="2"/>
      <c r="AE10" s="2"/>
      <c r="AF10" s="2"/>
      <c r="AG10" s="2"/>
      <c r="AH10" s="2"/>
      <c r="AI10" s="2"/>
      <c r="AK10" s="2"/>
      <c r="AL10" s="2"/>
      <c r="AM10" s="2"/>
      <c r="AN10" s="2"/>
      <c r="AO10" s="2"/>
      <c r="AP10" s="2"/>
      <c r="AR10" s="4"/>
      <c r="AS10" s="4"/>
      <c r="AT10" s="4"/>
      <c r="AU10" s="4"/>
      <c r="AV10" s="4"/>
      <c r="AW10" s="4"/>
    </row>
    <row r="11" spans="1:49" ht="15" thickBot="1" x14ac:dyDescent="0.35">
      <c r="B11" s="60" t="s">
        <v>146</v>
      </c>
      <c r="C11" s="2" t="s">
        <v>133</v>
      </c>
      <c r="D11" s="13" t="s">
        <v>1082</v>
      </c>
      <c r="E11" s="56" t="s">
        <v>26</v>
      </c>
      <c r="F11" s="14"/>
      <c r="G11" s="14"/>
      <c r="H11" s="60"/>
      <c r="I11" s="58" t="s">
        <v>536</v>
      </c>
      <c r="J11" s="3" t="s">
        <v>71</v>
      </c>
      <c r="K11" s="20" t="s">
        <v>1082</v>
      </c>
      <c r="L11" s="56" t="s">
        <v>26</v>
      </c>
      <c r="M11" s="3"/>
      <c r="N11" s="3"/>
      <c r="P11" s="60" t="s">
        <v>210</v>
      </c>
      <c r="Q11" s="4" t="s">
        <v>72</v>
      </c>
      <c r="R11" s="16">
        <v>87.284355444305376</v>
      </c>
      <c r="S11" s="56" t="s">
        <v>1083</v>
      </c>
      <c r="T11" s="4"/>
      <c r="U11" s="4" t="s">
        <v>73</v>
      </c>
      <c r="W11" s="1" t="s">
        <v>74</v>
      </c>
      <c r="X11" s="1" t="s">
        <v>114</v>
      </c>
      <c r="Z11" s="1" t="s">
        <v>1083</v>
      </c>
      <c r="AD11" s="3"/>
      <c r="AE11" s="3"/>
      <c r="AF11" s="3"/>
      <c r="AG11" s="3"/>
      <c r="AH11" s="3"/>
      <c r="AI11" s="3"/>
      <c r="AK11" s="3"/>
      <c r="AL11" s="3"/>
      <c r="AM11" s="3"/>
      <c r="AN11" s="3"/>
      <c r="AO11" s="3"/>
      <c r="AP11" s="3"/>
      <c r="AR11" s="4"/>
      <c r="AS11" s="4"/>
      <c r="AT11" s="4"/>
      <c r="AU11" s="4"/>
      <c r="AV11" s="4"/>
      <c r="AW11" s="4"/>
    </row>
    <row r="12" spans="1:49" ht="15" thickBot="1" x14ac:dyDescent="0.35">
      <c r="B12" s="60" t="s">
        <v>146</v>
      </c>
      <c r="C12" s="3" t="s">
        <v>138</v>
      </c>
      <c r="D12" s="18">
        <v>87.3</v>
      </c>
      <c r="E12" s="3" t="s">
        <v>1083</v>
      </c>
      <c r="F12" s="19"/>
      <c r="G12" s="19"/>
      <c r="H12" s="60"/>
      <c r="I12" s="58" t="s">
        <v>536</v>
      </c>
      <c r="J12" s="2" t="s">
        <v>78</v>
      </c>
      <c r="K12" s="2" t="s">
        <v>1082</v>
      </c>
      <c r="L12" s="56" t="s">
        <v>26</v>
      </c>
      <c r="M12" s="2"/>
      <c r="N12" s="2"/>
      <c r="O12" s="35" t="s">
        <v>1088</v>
      </c>
      <c r="P12" s="60" t="s">
        <v>210</v>
      </c>
      <c r="Q12" s="4" t="s">
        <v>79</v>
      </c>
      <c r="R12" s="16">
        <v>77.816520650813516</v>
      </c>
      <c r="S12" s="56" t="s">
        <v>1083</v>
      </c>
      <c r="T12" s="4"/>
      <c r="U12" s="4" t="s">
        <v>80</v>
      </c>
      <c r="W12" s="1" t="s">
        <v>81</v>
      </c>
      <c r="X12" s="1" t="s">
        <v>82</v>
      </c>
      <c r="Y12">
        <v>92</v>
      </c>
      <c r="Z12" s="106" t="s">
        <v>1083</v>
      </c>
      <c r="AD12" s="2"/>
      <c r="AE12" s="2"/>
      <c r="AF12" s="2"/>
      <c r="AG12" s="2"/>
      <c r="AH12" s="2"/>
      <c r="AI12" s="2"/>
      <c r="AK12" s="2"/>
      <c r="AL12" s="2"/>
      <c r="AM12" s="2"/>
      <c r="AN12" s="2"/>
      <c r="AO12" s="2"/>
      <c r="AP12" s="2"/>
      <c r="AR12" s="4"/>
      <c r="AS12" s="4"/>
      <c r="AT12" s="4"/>
      <c r="AU12" s="4"/>
      <c r="AV12" s="4"/>
      <c r="AW12" s="4"/>
    </row>
    <row r="13" spans="1:49" ht="15" thickBot="1" x14ac:dyDescent="0.35">
      <c r="B13" s="60" t="s">
        <v>146</v>
      </c>
      <c r="C13" s="2" t="s">
        <v>304</v>
      </c>
      <c r="D13" s="13">
        <v>84.7</v>
      </c>
      <c r="E13" s="56" t="s">
        <v>1083</v>
      </c>
      <c r="F13" s="14"/>
      <c r="G13" s="73"/>
      <c r="H13" s="60"/>
      <c r="I13" s="58" t="s">
        <v>536</v>
      </c>
      <c r="J13" s="3" t="s">
        <v>85</v>
      </c>
      <c r="K13" s="20" t="s">
        <v>1082</v>
      </c>
      <c r="L13" s="56" t="s">
        <v>26</v>
      </c>
      <c r="M13" s="3"/>
      <c r="N13" s="3"/>
      <c r="P13" s="60" t="s">
        <v>210</v>
      </c>
      <c r="Q13" s="4" t="s">
        <v>134</v>
      </c>
      <c r="R13" s="16" t="s">
        <v>1082</v>
      </c>
      <c r="S13" s="56" t="s">
        <v>26</v>
      </c>
      <c r="T13" s="4"/>
      <c r="U13" s="4"/>
      <c r="W13" t="s">
        <v>86</v>
      </c>
      <c r="X13" t="s">
        <v>87</v>
      </c>
      <c r="Z13" s="106" t="s">
        <v>26</v>
      </c>
      <c r="AD13" s="3"/>
      <c r="AE13" s="3"/>
      <c r="AF13" s="3"/>
      <c r="AG13" s="3"/>
      <c r="AH13" s="3"/>
      <c r="AI13" s="3"/>
      <c r="AK13" s="3"/>
      <c r="AL13" s="3"/>
      <c r="AM13" s="3"/>
      <c r="AN13" s="3"/>
      <c r="AO13" s="3"/>
      <c r="AP13" s="3"/>
      <c r="AR13" s="4"/>
      <c r="AS13" s="4"/>
      <c r="AT13" s="4"/>
      <c r="AU13" s="4"/>
      <c r="AV13" s="4"/>
      <c r="AW13" s="4"/>
    </row>
    <row r="14" spans="1:49" ht="29.4" thickBot="1" x14ac:dyDescent="0.35">
      <c r="B14" s="60" t="s">
        <v>146</v>
      </c>
      <c r="C14" s="3" t="s">
        <v>307</v>
      </c>
      <c r="D14" s="18">
        <v>77.900000000000006</v>
      </c>
      <c r="E14" s="3" t="s">
        <v>1083</v>
      </c>
      <c r="F14" s="19"/>
      <c r="G14" s="19"/>
      <c r="H14" s="60"/>
      <c r="I14" s="58" t="s">
        <v>536</v>
      </c>
      <c r="J14" s="2" t="s">
        <v>89</v>
      </c>
      <c r="K14" s="2" t="s">
        <v>1082</v>
      </c>
      <c r="L14" s="56" t="s">
        <v>26</v>
      </c>
      <c r="M14" s="2"/>
      <c r="N14" s="2"/>
      <c r="O14">
        <f>(79.1-0.3)/(80-0.1)</f>
        <v>0.98623279098873584</v>
      </c>
      <c r="P14" s="60" t="s">
        <v>1093</v>
      </c>
      <c r="Q14" s="4" t="s">
        <v>90</v>
      </c>
      <c r="R14" s="16">
        <v>78.605506883604505</v>
      </c>
      <c r="S14" s="56" t="s">
        <v>1083</v>
      </c>
      <c r="T14" s="4"/>
      <c r="U14" s="4" t="s">
        <v>91</v>
      </c>
      <c r="W14" t="s">
        <v>86</v>
      </c>
      <c r="X14" t="s">
        <v>92</v>
      </c>
      <c r="Y14">
        <v>64</v>
      </c>
      <c r="Z14" s="106" t="s">
        <v>1083</v>
      </c>
      <c r="AD14" s="2"/>
      <c r="AE14" s="2"/>
      <c r="AF14" s="2"/>
      <c r="AG14" s="2"/>
      <c r="AH14" s="2"/>
      <c r="AI14" s="2"/>
      <c r="AK14" s="2"/>
      <c r="AL14" s="2"/>
      <c r="AM14" s="2"/>
      <c r="AN14" s="2"/>
      <c r="AO14" s="2"/>
      <c r="AP14" s="2"/>
      <c r="AR14" s="4"/>
      <c r="AS14" s="4"/>
      <c r="AT14" s="4"/>
      <c r="AU14" s="4"/>
      <c r="AV14" s="4"/>
      <c r="AW14" s="4"/>
    </row>
    <row r="15" spans="1:49" ht="15" thickBot="1" x14ac:dyDescent="0.35">
      <c r="B15" s="60" t="s">
        <v>146</v>
      </c>
      <c r="C15" s="2" t="s">
        <v>309</v>
      </c>
      <c r="D15" s="13" t="s">
        <v>1082</v>
      </c>
      <c r="E15" s="56" t="s">
        <v>26</v>
      </c>
      <c r="F15" s="14"/>
      <c r="G15" s="14"/>
      <c r="H15" s="60"/>
      <c r="I15" s="58" t="s">
        <v>536</v>
      </c>
      <c r="J15" s="3" t="s">
        <v>94</v>
      </c>
      <c r="K15" s="3">
        <v>91.3</v>
      </c>
      <c r="L15" s="56" t="s">
        <v>1083</v>
      </c>
      <c r="M15" s="3"/>
      <c r="N15" s="3"/>
      <c r="O15" t="s">
        <v>1089</v>
      </c>
      <c r="P15" s="60" t="s">
        <v>1093</v>
      </c>
      <c r="Q15" s="4" t="s">
        <v>95</v>
      </c>
      <c r="R15" s="16">
        <v>62.628535669586981</v>
      </c>
      <c r="S15" s="56" t="s">
        <v>1083</v>
      </c>
      <c r="T15" s="4"/>
      <c r="U15" s="4" t="s">
        <v>96</v>
      </c>
      <c r="W15" t="s">
        <v>86</v>
      </c>
      <c r="X15" t="s">
        <v>97</v>
      </c>
      <c r="Y15">
        <v>77.2</v>
      </c>
      <c r="Z15" s="106" t="s">
        <v>26</v>
      </c>
      <c r="AD15" s="3"/>
      <c r="AE15" s="3"/>
      <c r="AF15" s="3"/>
      <c r="AG15" s="3"/>
      <c r="AH15" s="3"/>
      <c r="AI15" s="3"/>
      <c r="AK15" s="3"/>
      <c r="AL15" s="3"/>
      <c r="AM15" s="3"/>
      <c r="AN15" s="3"/>
      <c r="AO15" s="3"/>
      <c r="AP15" s="3"/>
      <c r="AR15" s="4"/>
      <c r="AS15" s="4"/>
      <c r="AT15" s="4"/>
      <c r="AU15" s="4"/>
      <c r="AV15" s="4"/>
      <c r="AW15" s="4"/>
    </row>
    <row r="16" spans="1:49" ht="15" thickBot="1" x14ac:dyDescent="0.35">
      <c r="B16" s="60" t="s">
        <v>24</v>
      </c>
      <c r="C16" s="2" t="s">
        <v>77</v>
      </c>
      <c r="D16" s="13" t="s">
        <v>1082</v>
      </c>
      <c r="E16" s="56" t="s">
        <v>26</v>
      </c>
      <c r="F16" s="14"/>
      <c r="G16" s="14"/>
      <c r="H16" s="60"/>
      <c r="I16" s="58" t="s">
        <v>210</v>
      </c>
      <c r="J16" s="2" t="s">
        <v>99</v>
      </c>
      <c r="K16" s="15">
        <v>96</v>
      </c>
      <c r="L16" s="56" t="s">
        <v>1083</v>
      </c>
      <c r="M16" s="2"/>
      <c r="N16" s="2"/>
      <c r="P16" s="60" t="s">
        <v>1093</v>
      </c>
      <c r="Q16" s="4" t="s">
        <v>100</v>
      </c>
      <c r="R16" s="16">
        <v>90.144430538172713</v>
      </c>
      <c r="S16" s="56" t="s">
        <v>1083</v>
      </c>
      <c r="T16" s="4"/>
      <c r="U16" s="4" t="s">
        <v>101</v>
      </c>
      <c r="W16" t="s">
        <v>86</v>
      </c>
      <c r="X16" t="s">
        <v>102</v>
      </c>
      <c r="Y16">
        <v>70.8</v>
      </c>
      <c r="Z16" t="s">
        <v>1083</v>
      </c>
      <c r="AD16" s="2"/>
      <c r="AE16" s="2"/>
      <c r="AF16" s="2"/>
      <c r="AG16" s="2"/>
      <c r="AH16" s="2"/>
      <c r="AI16" s="2"/>
      <c r="AK16" s="2"/>
      <c r="AL16" s="2"/>
      <c r="AM16" s="2"/>
      <c r="AN16" s="2"/>
      <c r="AO16" s="2"/>
      <c r="AP16" s="2"/>
      <c r="AR16" s="4"/>
      <c r="AS16" s="4"/>
      <c r="AT16" s="4"/>
      <c r="AU16" s="4"/>
      <c r="AV16" s="4"/>
      <c r="AW16" s="4"/>
    </row>
    <row r="17" spans="2:49" ht="15" thickBot="1" x14ac:dyDescent="0.35">
      <c r="B17" s="60" t="s">
        <v>24</v>
      </c>
      <c r="C17" s="3" t="s">
        <v>84</v>
      </c>
      <c r="D17" s="18" t="s">
        <v>1082</v>
      </c>
      <c r="E17" s="56" t="s">
        <v>26</v>
      </c>
      <c r="F17" s="19"/>
      <c r="G17" s="19"/>
      <c r="H17" s="60"/>
      <c r="I17" s="58" t="s">
        <v>210</v>
      </c>
      <c r="J17" s="3" t="s">
        <v>106</v>
      </c>
      <c r="K17" s="3">
        <v>80.5</v>
      </c>
      <c r="L17" s="56" t="s">
        <v>1083</v>
      </c>
      <c r="M17" s="3"/>
      <c r="N17" s="3"/>
      <c r="P17" s="60" t="s">
        <v>1093</v>
      </c>
      <c r="Q17" s="4" t="s">
        <v>107</v>
      </c>
      <c r="R17" s="16">
        <v>75.350938673341673</v>
      </c>
      <c r="S17" s="56" t="s">
        <v>1083</v>
      </c>
      <c r="T17" s="4"/>
      <c r="U17" s="4" t="s">
        <v>108</v>
      </c>
      <c r="W17" t="s">
        <v>86</v>
      </c>
      <c r="X17" t="s">
        <v>109</v>
      </c>
      <c r="Z17" s="106" t="s">
        <v>26</v>
      </c>
      <c r="AD17" s="3"/>
      <c r="AE17" s="3"/>
      <c r="AF17" s="3"/>
      <c r="AG17" s="3"/>
      <c r="AH17" s="3"/>
      <c r="AI17" s="3"/>
      <c r="AK17" s="3"/>
      <c r="AL17" s="3"/>
      <c r="AM17" s="3"/>
      <c r="AN17" s="3"/>
      <c r="AO17" s="3"/>
      <c r="AP17" s="3"/>
      <c r="AR17" s="4"/>
      <c r="AS17" s="4"/>
      <c r="AT17" s="4"/>
      <c r="AU17" s="4"/>
      <c r="AV17" s="4"/>
      <c r="AW17" s="4"/>
    </row>
    <row r="18" spans="2:49" ht="29.4" thickBot="1" x14ac:dyDescent="0.35">
      <c r="B18" s="60" t="s">
        <v>24</v>
      </c>
      <c r="C18" s="2" t="s">
        <v>88</v>
      </c>
      <c r="D18" s="13" t="s">
        <v>1082</v>
      </c>
      <c r="E18" s="56" t="s">
        <v>26</v>
      </c>
      <c r="F18" s="14"/>
      <c r="G18" s="14"/>
      <c r="H18" s="60"/>
      <c r="I18" s="58" t="s">
        <v>210</v>
      </c>
      <c r="J18" s="2" t="s">
        <v>112</v>
      </c>
      <c r="K18" s="15">
        <v>67.400000000000006</v>
      </c>
      <c r="L18" s="56" t="s">
        <v>1083</v>
      </c>
      <c r="M18" s="2"/>
      <c r="N18" s="2"/>
      <c r="P18" s="60" t="s">
        <v>1093</v>
      </c>
      <c r="Q18" s="4" t="s">
        <v>113</v>
      </c>
      <c r="R18" s="21" t="s">
        <v>1082</v>
      </c>
      <c r="S18" s="56" t="s">
        <v>26</v>
      </c>
      <c r="T18" s="4"/>
      <c r="U18" s="4"/>
      <c r="W18" t="s">
        <v>86</v>
      </c>
      <c r="X18" t="s">
        <v>114</v>
      </c>
      <c r="Z18" s="106" t="s">
        <v>26</v>
      </c>
      <c r="AB18" s="1" t="s">
        <v>115</v>
      </c>
      <c r="AD18" s="2"/>
      <c r="AE18" s="2"/>
      <c r="AF18" s="2"/>
      <c r="AG18" s="2"/>
      <c r="AH18" s="2"/>
      <c r="AI18" s="2"/>
      <c r="AK18" s="2"/>
      <c r="AL18" s="2"/>
      <c r="AM18" s="2"/>
      <c r="AN18" s="2"/>
      <c r="AO18" s="2"/>
      <c r="AP18" s="2"/>
      <c r="AR18" s="4"/>
      <c r="AS18" s="4"/>
      <c r="AT18" s="4"/>
      <c r="AU18" s="4"/>
      <c r="AV18" s="4"/>
      <c r="AW18" s="4"/>
    </row>
    <row r="19" spans="2:49" ht="29.4" thickBot="1" x14ac:dyDescent="0.35">
      <c r="B19" s="60" t="s">
        <v>24</v>
      </c>
      <c r="C19" s="3" t="s">
        <v>93</v>
      </c>
      <c r="D19" s="18" t="s">
        <v>1082</v>
      </c>
      <c r="E19" s="56" t="s">
        <v>26</v>
      </c>
      <c r="F19" s="19"/>
      <c r="G19" s="19"/>
      <c r="H19" s="60"/>
      <c r="I19" s="58" t="s">
        <v>210</v>
      </c>
      <c r="J19" s="3" t="s">
        <v>118</v>
      </c>
      <c r="K19" s="20">
        <v>80.900000000000006</v>
      </c>
      <c r="L19" s="56" t="s">
        <v>1083</v>
      </c>
      <c r="M19" s="3"/>
      <c r="N19" s="3"/>
      <c r="P19" s="60" t="s">
        <v>1093</v>
      </c>
      <c r="Q19" s="4" t="s">
        <v>119</v>
      </c>
      <c r="R19" s="16">
        <v>65.291364205256571</v>
      </c>
      <c r="S19" s="56" t="s">
        <v>1083</v>
      </c>
      <c r="T19" s="4"/>
      <c r="U19" s="4" t="s">
        <v>120</v>
      </c>
      <c r="W19" t="s">
        <v>86</v>
      </c>
      <c r="X19" t="s">
        <v>114</v>
      </c>
      <c r="Z19" s="106" t="s">
        <v>1083</v>
      </c>
      <c r="AB19" s="1" t="s">
        <v>115</v>
      </c>
      <c r="AD19" s="3"/>
      <c r="AE19" s="3"/>
      <c r="AF19" s="3"/>
      <c r="AG19" s="3"/>
      <c r="AH19" s="3"/>
      <c r="AI19" s="3"/>
      <c r="AK19" s="3"/>
      <c r="AL19" s="3"/>
      <c r="AM19" s="3"/>
      <c r="AN19" s="3"/>
      <c r="AO19" s="3"/>
      <c r="AP19" s="3"/>
      <c r="AR19" s="4"/>
      <c r="AS19" s="4"/>
      <c r="AT19" s="4"/>
      <c r="AU19" s="4"/>
      <c r="AV19" s="4"/>
      <c r="AW19" s="4"/>
    </row>
    <row r="20" spans="2:49" ht="29.4" thickBot="1" x14ac:dyDescent="0.35">
      <c r="B20" s="60" t="s">
        <v>24</v>
      </c>
      <c r="C20" s="2" t="s">
        <v>262</v>
      </c>
      <c r="D20" s="13">
        <v>64.7</v>
      </c>
      <c r="E20" s="2" t="s">
        <v>1083</v>
      </c>
      <c r="F20" s="14"/>
      <c r="G20" s="14"/>
      <c r="H20" s="60"/>
      <c r="I20" s="58" t="s">
        <v>210</v>
      </c>
      <c r="J20" s="2" t="s">
        <v>123</v>
      </c>
      <c r="K20" s="15">
        <v>93.7</v>
      </c>
      <c r="L20" s="56" t="s">
        <v>1083</v>
      </c>
      <c r="M20" s="2"/>
      <c r="N20" s="2"/>
      <c r="P20" s="60" t="s">
        <v>1093</v>
      </c>
      <c r="Q20" s="4" t="s">
        <v>124</v>
      </c>
      <c r="R20" s="16">
        <v>75.055068836045052</v>
      </c>
      <c r="S20" s="56" t="s">
        <v>1083</v>
      </c>
      <c r="T20" s="4"/>
      <c r="U20" s="4" t="s">
        <v>125</v>
      </c>
      <c r="W20" t="s">
        <v>86</v>
      </c>
      <c r="X20" t="s">
        <v>114</v>
      </c>
      <c r="Z20" s="106" t="s">
        <v>1083</v>
      </c>
      <c r="AB20" s="1" t="s">
        <v>115</v>
      </c>
      <c r="AD20" s="2"/>
      <c r="AE20" s="2"/>
      <c r="AF20" s="2"/>
      <c r="AG20" s="2"/>
      <c r="AH20" s="2"/>
      <c r="AI20" s="2"/>
      <c r="AK20" s="2"/>
      <c r="AL20" s="2"/>
      <c r="AM20" s="2"/>
      <c r="AN20" s="2"/>
      <c r="AO20" s="2"/>
      <c r="AP20" s="2"/>
      <c r="AR20" s="4"/>
      <c r="AS20" s="4"/>
      <c r="AT20" s="4"/>
      <c r="AU20" s="4"/>
      <c r="AV20" s="4"/>
      <c r="AW20" s="4"/>
    </row>
    <row r="21" spans="2:49" ht="15" thickBot="1" x14ac:dyDescent="0.35">
      <c r="B21" s="60" t="s">
        <v>24</v>
      </c>
      <c r="C21" s="3" t="s">
        <v>265</v>
      </c>
      <c r="D21" s="18">
        <v>66.7</v>
      </c>
      <c r="E21" s="3" t="s">
        <v>1083</v>
      </c>
      <c r="F21" s="19"/>
      <c r="G21" s="19"/>
      <c r="H21" s="60"/>
      <c r="I21" s="58" t="s">
        <v>210</v>
      </c>
      <c r="J21" s="3" t="s">
        <v>128</v>
      </c>
      <c r="K21" s="20" t="s">
        <v>1082</v>
      </c>
      <c r="L21" s="56" t="s">
        <v>26</v>
      </c>
      <c r="M21" s="3"/>
      <c r="N21" s="3"/>
      <c r="P21" s="60" t="s">
        <v>1093</v>
      </c>
      <c r="Q21" s="4" t="s">
        <v>129</v>
      </c>
      <c r="R21" s="16" t="s">
        <v>1082</v>
      </c>
      <c r="S21" s="56" t="s">
        <v>1083</v>
      </c>
      <c r="T21" s="4"/>
      <c r="U21" s="4" t="s">
        <v>130</v>
      </c>
      <c r="W21" s="1" t="s">
        <v>131</v>
      </c>
      <c r="X21" s="1" t="s">
        <v>114</v>
      </c>
      <c r="Z21" s="1" t="s">
        <v>1083</v>
      </c>
      <c r="AD21" s="3"/>
      <c r="AE21" s="3"/>
      <c r="AF21" s="3"/>
      <c r="AG21" s="3"/>
      <c r="AH21" s="3"/>
      <c r="AI21" s="3"/>
      <c r="AK21" s="3"/>
      <c r="AL21" s="3"/>
      <c r="AM21" s="3"/>
      <c r="AN21" s="3"/>
      <c r="AO21" s="3"/>
      <c r="AP21" s="3"/>
      <c r="AR21" s="4"/>
      <c r="AS21" s="4"/>
      <c r="AT21" s="4"/>
      <c r="AU21" s="4"/>
      <c r="AV21" s="4"/>
      <c r="AW21" s="4"/>
    </row>
    <row r="22" spans="2:49" ht="15" thickBot="1" x14ac:dyDescent="0.35">
      <c r="B22" s="60" t="s">
        <v>24</v>
      </c>
      <c r="C22" s="2" t="s">
        <v>268</v>
      </c>
      <c r="D22" s="13" t="s">
        <v>1082</v>
      </c>
      <c r="E22" s="56" t="s">
        <v>26</v>
      </c>
      <c r="F22" s="14"/>
      <c r="G22" s="14"/>
      <c r="H22" s="60"/>
      <c r="I22" s="58" t="s">
        <v>210</v>
      </c>
      <c r="J22" s="2" t="s">
        <v>134</v>
      </c>
      <c r="K22" s="15" t="s">
        <v>1082</v>
      </c>
      <c r="L22" s="56" t="s">
        <v>26</v>
      </c>
      <c r="M22" s="2"/>
      <c r="N22" s="2"/>
      <c r="P22" s="60" t="s">
        <v>1093</v>
      </c>
      <c r="Q22" s="4" t="s">
        <v>135</v>
      </c>
      <c r="R22" s="16">
        <v>83.043554443053807</v>
      </c>
      <c r="S22" s="56" t="s">
        <v>1083</v>
      </c>
      <c r="T22" s="4"/>
      <c r="U22" s="4" t="s">
        <v>136</v>
      </c>
      <c r="W22" s="1" t="s">
        <v>137</v>
      </c>
      <c r="X22" s="1" t="s">
        <v>114</v>
      </c>
      <c r="Z22" s="1" t="s">
        <v>1083</v>
      </c>
      <c r="AD22" s="2"/>
      <c r="AE22" s="2"/>
      <c r="AF22" s="2"/>
      <c r="AG22" s="2"/>
      <c r="AH22" s="2"/>
      <c r="AI22" s="2"/>
      <c r="AK22" s="2"/>
      <c r="AL22" s="2"/>
      <c r="AM22" s="2"/>
      <c r="AN22" s="2"/>
      <c r="AO22" s="2"/>
      <c r="AP22" s="2"/>
      <c r="AR22" s="4"/>
      <c r="AS22" s="4"/>
      <c r="AT22" s="4"/>
      <c r="AU22" s="4"/>
      <c r="AV22" s="4"/>
      <c r="AW22" s="4"/>
    </row>
    <row r="23" spans="2:49" ht="15" thickBot="1" x14ac:dyDescent="0.35">
      <c r="B23" s="60" t="s">
        <v>24</v>
      </c>
      <c r="C23" s="3" t="s">
        <v>271</v>
      </c>
      <c r="D23" s="18" t="s">
        <v>1082</v>
      </c>
      <c r="E23" s="56" t="s">
        <v>26</v>
      </c>
      <c r="F23" s="19"/>
      <c r="G23" s="19"/>
      <c r="H23" s="60"/>
      <c r="I23" s="58" t="s">
        <v>210</v>
      </c>
      <c r="J23" s="3" t="s">
        <v>139</v>
      </c>
      <c r="K23" s="20" t="s">
        <v>1082</v>
      </c>
      <c r="L23" s="56" t="s">
        <v>26</v>
      </c>
      <c r="M23" s="3"/>
      <c r="N23" s="3"/>
      <c r="P23" s="60" t="s">
        <v>1093</v>
      </c>
      <c r="Q23" s="4" t="s">
        <v>140</v>
      </c>
      <c r="R23" s="16" t="s">
        <v>1082</v>
      </c>
      <c r="S23" s="56" t="s">
        <v>26</v>
      </c>
      <c r="T23" s="4"/>
      <c r="U23" s="4"/>
      <c r="W23" s="1" t="s">
        <v>141</v>
      </c>
      <c r="X23" t="s">
        <v>114</v>
      </c>
      <c r="Z23" t="s">
        <v>1083</v>
      </c>
      <c r="AD23" s="3"/>
      <c r="AE23" s="3"/>
      <c r="AF23" s="3"/>
      <c r="AG23" s="3"/>
      <c r="AH23" s="3"/>
      <c r="AI23" s="3"/>
      <c r="AK23" s="3"/>
      <c r="AL23" s="3"/>
      <c r="AM23" s="3"/>
      <c r="AN23" s="3"/>
      <c r="AO23" s="3"/>
      <c r="AP23" s="3"/>
    </row>
    <row r="24" spans="2:49" ht="15" thickBot="1" x14ac:dyDescent="0.35">
      <c r="B24" s="60" t="s">
        <v>24</v>
      </c>
      <c r="C24" s="2" t="s">
        <v>275</v>
      </c>
      <c r="D24" s="13" t="s">
        <v>1082</v>
      </c>
      <c r="E24" s="56" t="s">
        <v>26</v>
      </c>
      <c r="F24" s="14"/>
      <c r="G24" s="14" t="s">
        <v>229</v>
      </c>
      <c r="H24" s="60"/>
      <c r="I24" s="58" t="s">
        <v>210</v>
      </c>
      <c r="J24" s="2" t="s">
        <v>143</v>
      </c>
      <c r="K24" s="15" t="s">
        <v>1082</v>
      </c>
      <c r="L24" s="56" t="s">
        <v>26</v>
      </c>
      <c r="M24" s="2"/>
      <c r="N24" s="2"/>
      <c r="P24" s="60" t="s">
        <v>276</v>
      </c>
      <c r="Q24" s="4" t="s">
        <v>144</v>
      </c>
      <c r="R24" s="21">
        <v>57.007008760951187</v>
      </c>
      <c r="S24" s="56" t="s">
        <v>1083</v>
      </c>
      <c r="T24" s="4"/>
      <c r="U24" s="4" t="s">
        <v>145</v>
      </c>
      <c r="W24" s="1" t="s">
        <v>146</v>
      </c>
      <c r="X24" t="s">
        <v>147</v>
      </c>
      <c r="Z24" s="106" t="s">
        <v>26</v>
      </c>
      <c r="AD24" s="2"/>
      <c r="AE24" s="2"/>
      <c r="AF24" s="2"/>
      <c r="AG24" s="2"/>
      <c r="AH24" s="2"/>
      <c r="AI24" s="2"/>
      <c r="AK24" s="2"/>
      <c r="AL24" s="2"/>
      <c r="AM24" s="2"/>
      <c r="AN24" s="2"/>
      <c r="AO24" s="2"/>
      <c r="AP24" s="2"/>
    </row>
    <row r="25" spans="2:49" ht="15" thickBot="1" x14ac:dyDescent="0.35">
      <c r="B25" s="60" t="s">
        <v>24</v>
      </c>
      <c r="C25" s="3" t="s">
        <v>279</v>
      </c>
      <c r="D25" s="18" t="s">
        <v>1082</v>
      </c>
      <c r="E25" s="56" t="s">
        <v>26</v>
      </c>
      <c r="F25" s="19"/>
      <c r="G25" s="19"/>
      <c r="H25" s="60"/>
      <c r="I25" s="58" t="s">
        <v>276</v>
      </c>
      <c r="J25" s="3" t="s">
        <v>148</v>
      </c>
      <c r="K25" s="20">
        <v>71</v>
      </c>
      <c r="L25" s="56" t="s">
        <v>1083</v>
      </c>
      <c r="M25" s="3"/>
      <c r="N25" s="3"/>
      <c r="P25" s="60" t="s">
        <v>222</v>
      </c>
      <c r="Q25" s="4" t="s">
        <v>149</v>
      </c>
      <c r="R25" s="21" t="s">
        <v>1082</v>
      </c>
      <c r="S25" s="56" t="s">
        <v>26</v>
      </c>
      <c r="T25" s="4"/>
      <c r="U25" s="4"/>
      <c r="W25" s="1" t="s">
        <v>146</v>
      </c>
      <c r="X25" t="s">
        <v>150</v>
      </c>
      <c r="Y25">
        <v>68</v>
      </c>
      <c r="Z25" s="106" t="s">
        <v>1083</v>
      </c>
      <c r="AD25" s="3"/>
      <c r="AE25" s="3"/>
      <c r="AF25" s="3"/>
      <c r="AG25" s="3"/>
      <c r="AH25" s="3"/>
      <c r="AI25" s="3"/>
      <c r="AK25" s="3"/>
      <c r="AL25" s="3"/>
      <c r="AM25" s="3"/>
      <c r="AN25" s="3"/>
      <c r="AO25" s="3"/>
      <c r="AP25" s="3"/>
    </row>
    <row r="26" spans="2:49" ht="15" thickBot="1" x14ac:dyDescent="0.35">
      <c r="B26" s="60" t="s">
        <v>24</v>
      </c>
      <c r="C26" s="2" t="s">
        <v>283</v>
      </c>
      <c r="D26" s="13" t="s">
        <v>1082</v>
      </c>
      <c r="E26" s="56" t="s">
        <v>26</v>
      </c>
      <c r="F26" s="14"/>
      <c r="G26" s="14"/>
      <c r="H26" s="60"/>
      <c r="I26" s="58" t="s">
        <v>276</v>
      </c>
      <c r="J26" s="2" t="s">
        <v>152</v>
      </c>
      <c r="K26" s="15" t="s">
        <v>1082</v>
      </c>
      <c r="L26" s="56" t="s">
        <v>26</v>
      </c>
      <c r="M26" s="2"/>
      <c r="N26" s="2"/>
      <c r="P26" s="60" t="s">
        <v>222</v>
      </c>
      <c r="Q26" s="4" t="s">
        <v>153</v>
      </c>
      <c r="R26" s="16" t="s">
        <v>1082</v>
      </c>
      <c r="S26" s="56" t="s">
        <v>26</v>
      </c>
      <c r="T26" s="4"/>
      <c r="U26" s="4"/>
      <c r="W26" s="1" t="s">
        <v>146</v>
      </c>
      <c r="X26" t="s">
        <v>154</v>
      </c>
      <c r="Y26">
        <v>65.5</v>
      </c>
      <c r="Z26" s="106" t="s">
        <v>1083</v>
      </c>
      <c r="AD26" s="2"/>
      <c r="AE26" s="2"/>
      <c r="AF26" s="2"/>
      <c r="AG26" s="2"/>
      <c r="AH26" s="2"/>
      <c r="AI26" s="2"/>
      <c r="AK26" s="2"/>
      <c r="AL26" s="2"/>
      <c r="AM26" s="2"/>
      <c r="AN26" s="2"/>
      <c r="AO26" s="2"/>
      <c r="AP26" s="2"/>
    </row>
    <row r="27" spans="2:49" ht="15" thickBot="1" x14ac:dyDescent="0.35">
      <c r="B27" s="60" t="s">
        <v>35</v>
      </c>
      <c r="C27" s="3" t="s">
        <v>53</v>
      </c>
      <c r="D27" s="18">
        <v>76.099999999999994</v>
      </c>
      <c r="E27" s="56" t="s">
        <v>1083</v>
      </c>
      <c r="F27" s="19" t="s">
        <v>17</v>
      </c>
      <c r="G27" s="19"/>
      <c r="H27" s="60"/>
      <c r="I27" s="58" t="s">
        <v>276</v>
      </c>
      <c r="J27" s="3" t="s">
        <v>156</v>
      </c>
      <c r="K27" s="20" t="s">
        <v>1082</v>
      </c>
      <c r="L27" s="56" t="s">
        <v>26</v>
      </c>
      <c r="M27" s="3"/>
      <c r="N27" s="3"/>
      <c r="P27" s="60" t="s">
        <v>222</v>
      </c>
      <c r="Q27" s="4" t="s">
        <v>134</v>
      </c>
      <c r="R27" s="16" t="s">
        <v>1082</v>
      </c>
      <c r="S27" s="56" t="s">
        <v>26</v>
      </c>
      <c r="T27" s="4"/>
      <c r="U27" s="4"/>
      <c r="W27" s="1" t="s">
        <v>146</v>
      </c>
      <c r="X27" t="s">
        <v>157</v>
      </c>
      <c r="Y27">
        <v>51</v>
      </c>
      <c r="Z27" s="106" t="s">
        <v>1083</v>
      </c>
      <c r="AD27" s="3"/>
      <c r="AE27" s="3"/>
      <c r="AF27" s="3"/>
      <c r="AG27" s="3"/>
      <c r="AH27" s="3"/>
      <c r="AI27" s="3"/>
      <c r="AK27" s="3"/>
      <c r="AL27" s="3"/>
      <c r="AM27" s="3"/>
      <c r="AN27" s="3"/>
      <c r="AO27" s="3"/>
      <c r="AP27" s="3"/>
    </row>
    <row r="28" spans="2:49" ht="15" thickBot="1" x14ac:dyDescent="0.35">
      <c r="B28" s="60" t="s">
        <v>35</v>
      </c>
      <c r="C28" s="3" t="s">
        <v>255</v>
      </c>
      <c r="D28" s="18" t="s">
        <v>1082</v>
      </c>
      <c r="E28" s="56" t="s">
        <v>26</v>
      </c>
      <c r="F28" s="19"/>
      <c r="G28" s="19"/>
      <c r="H28" s="60"/>
      <c r="I28" s="58" t="s">
        <v>1009</v>
      </c>
      <c r="J28" s="2" t="s">
        <v>160</v>
      </c>
      <c r="K28" s="15" t="s">
        <v>1082</v>
      </c>
      <c r="L28" s="56" t="s">
        <v>26</v>
      </c>
      <c r="M28" s="2"/>
      <c r="N28" s="2"/>
      <c r="P28" s="60" t="s">
        <v>161</v>
      </c>
      <c r="Q28" s="4" t="s">
        <v>162</v>
      </c>
      <c r="R28" s="16" t="s">
        <v>1082</v>
      </c>
      <c r="S28" s="56" t="s">
        <v>26</v>
      </c>
      <c r="T28" s="4"/>
      <c r="U28" s="4"/>
      <c r="W28" s="1" t="s">
        <v>146</v>
      </c>
      <c r="X28" t="s">
        <v>163</v>
      </c>
      <c r="Y28">
        <v>84</v>
      </c>
      <c r="Z28" s="106" t="s">
        <v>1083</v>
      </c>
      <c r="AD28" s="2"/>
      <c r="AE28" s="2"/>
      <c r="AF28" s="2"/>
      <c r="AG28" s="2"/>
      <c r="AH28" s="2"/>
      <c r="AI28" s="2"/>
      <c r="AK28" s="2"/>
      <c r="AL28" s="2"/>
      <c r="AM28" s="2"/>
      <c r="AN28" s="2"/>
      <c r="AO28" s="2"/>
      <c r="AP28" s="2"/>
    </row>
    <row r="29" spans="2:49" ht="15" thickBot="1" x14ac:dyDescent="0.35">
      <c r="B29" s="75" t="s">
        <v>35</v>
      </c>
      <c r="C29" s="2" t="s">
        <v>42</v>
      </c>
      <c r="D29" s="13">
        <v>86.5</v>
      </c>
      <c r="E29" s="2" t="s">
        <v>1083</v>
      </c>
      <c r="F29" s="14"/>
      <c r="G29" s="14"/>
      <c r="H29" s="60"/>
      <c r="I29" s="58" t="s">
        <v>1009</v>
      </c>
      <c r="J29" s="3" t="s">
        <v>166</v>
      </c>
      <c r="K29" s="20">
        <v>93.4</v>
      </c>
      <c r="L29" s="56" t="s">
        <v>1083</v>
      </c>
      <c r="M29" s="3"/>
      <c r="N29" s="3" t="s">
        <v>18</v>
      </c>
      <c r="P29" s="60" t="s">
        <v>161</v>
      </c>
      <c r="Q29" s="4" t="s">
        <v>87</v>
      </c>
      <c r="R29" s="16" t="s">
        <v>1082</v>
      </c>
      <c r="S29" s="56" t="s">
        <v>26</v>
      </c>
      <c r="T29" s="4"/>
      <c r="U29" s="4" t="s">
        <v>178</v>
      </c>
      <c r="W29" s="1" t="s">
        <v>146</v>
      </c>
      <c r="X29" t="s">
        <v>60</v>
      </c>
      <c r="Y29">
        <v>77</v>
      </c>
      <c r="Z29" s="106" t="s">
        <v>1083</v>
      </c>
      <c r="AD29" s="3"/>
      <c r="AE29" s="3"/>
      <c r="AF29" s="3"/>
      <c r="AG29" s="3"/>
      <c r="AH29" s="3"/>
      <c r="AI29" s="3"/>
      <c r="AK29" s="3"/>
      <c r="AL29" s="3"/>
      <c r="AM29" s="3"/>
      <c r="AN29" s="3"/>
      <c r="AO29" s="3"/>
      <c r="AP29" s="3"/>
    </row>
    <row r="30" spans="2:49" ht="15" thickBot="1" x14ac:dyDescent="0.35">
      <c r="B30" s="76" t="s">
        <v>49</v>
      </c>
      <c r="C30" s="3" t="s">
        <v>58</v>
      </c>
      <c r="D30" s="18" t="s">
        <v>1082</v>
      </c>
      <c r="E30" s="56" t="s">
        <v>26</v>
      </c>
      <c r="F30" s="19"/>
      <c r="G30" s="19"/>
      <c r="H30" s="60"/>
      <c r="I30" s="58" t="s">
        <v>1009</v>
      </c>
      <c r="J30" s="2" t="s">
        <v>168</v>
      </c>
      <c r="K30" s="15">
        <v>90.4</v>
      </c>
      <c r="L30" s="56" t="s">
        <v>1083</v>
      </c>
      <c r="M30" s="2"/>
      <c r="N30" s="2"/>
      <c r="P30" s="60" t="s">
        <v>161</v>
      </c>
      <c r="Q30" s="4" t="s">
        <v>169</v>
      </c>
      <c r="R30" s="16">
        <v>82.84630788485606</v>
      </c>
      <c r="S30" s="56" t="s">
        <v>1083</v>
      </c>
      <c r="T30" s="4"/>
      <c r="U30" s="4" t="s">
        <v>170</v>
      </c>
      <c r="W30" s="1" t="s">
        <v>146</v>
      </c>
      <c r="X30" t="s">
        <v>171</v>
      </c>
      <c r="Y30">
        <v>83</v>
      </c>
      <c r="Z30" s="106" t="s">
        <v>1083</v>
      </c>
      <c r="AD30" s="2"/>
      <c r="AE30" s="2"/>
      <c r="AF30" s="2"/>
      <c r="AG30" s="2"/>
      <c r="AH30" s="2"/>
      <c r="AI30" s="2"/>
      <c r="AK30" s="2"/>
      <c r="AL30" s="2"/>
      <c r="AM30" s="2"/>
      <c r="AN30" s="2"/>
      <c r="AO30" s="2"/>
      <c r="AP30" s="2"/>
    </row>
    <row r="31" spans="2:49" ht="15" thickBot="1" x14ac:dyDescent="0.35">
      <c r="B31" s="60" t="s">
        <v>56</v>
      </c>
      <c r="C31" s="2" t="s">
        <v>50</v>
      </c>
      <c r="D31" s="13">
        <v>66.599999999999994</v>
      </c>
      <c r="E31" s="56" t="s">
        <v>1083</v>
      </c>
      <c r="F31" s="14" t="s">
        <v>17</v>
      </c>
      <c r="G31" s="14"/>
      <c r="H31" s="60"/>
      <c r="I31" s="58" t="s">
        <v>1009</v>
      </c>
      <c r="J31" s="3" t="s">
        <v>173</v>
      </c>
      <c r="K31" s="20">
        <v>85</v>
      </c>
      <c r="L31" s="56" t="s">
        <v>1083</v>
      </c>
      <c r="M31" s="3"/>
      <c r="N31" s="3"/>
      <c r="P31" s="60" t="s">
        <v>161</v>
      </c>
      <c r="Q31" s="4" t="s">
        <v>174</v>
      </c>
      <c r="R31" s="16">
        <v>80.18347934918647</v>
      </c>
      <c r="S31" s="56" t="s">
        <v>1083</v>
      </c>
      <c r="T31" s="4"/>
      <c r="U31" s="4" t="s">
        <v>80</v>
      </c>
      <c r="W31" s="1" t="s">
        <v>146</v>
      </c>
      <c r="X31" t="s">
        <v>175</v>
      </c>
      <c r="Y31">
        <v>81</v>
      </c>
      <c r="Z31" s="106" t="s">
        <v>1083</v>
      </c>
      <c r="AD31" s="3"/>
      <c r="AE31" s="3"/>
      <c r="AF31" s="3"/>
      <c r="AG31" s="3"/>
      <c r="AH31" s="3"/>
      <c r="AI31" s="3"/>
      <c r="AK31" s="3"/>
      <c r="AL31" s="3"/>
      <c r="AM31" s="3"/>
      <c r="AN31" s="3"/>
      <c r="AO31" s="3"/>
      <c r="AP31" s="3"/>
    </row>
    <row r="32" spans="2:49" ht="15" thickBot="1" x14ac:dyDescent="0.35">
      <c r="B32" s="60" t="s">
        <v>74</v>
      </c>
      <c r="C32" s="3" t="s">
        <v>45</v>
      </c>
      <c r="D32" s="18" t="s">
        <v>1082</v>
      </c>
      <c r="E32" s="56" t="s">
        <v>26</v>
      </c>
      <c r="F32" s="19"/>
      <c r="G32" s="19"/>
      <c r="H32" s="60"/>
      <c r="I32" s="58" t="s">
        <v>280</v>
      </c>
      <c r="J32" s="2" t="s">
        <v>134</v>
      </c>
      <c r="K32" s="15" t="s">
        <v>1082</v>
      </c>
      <c r="L32" s="56" t="s">
        <v>26</v>
      </c>
      <c r="M32" s="2"/>
      <c r="N32" s="2" t="s">
        <v>178</v>
      </c>
      <c r="P32" s="60" t="s">
        <v>251</v>
      </c>
      <c r="Q32" s="4" t="s">
        <v>179</v>
      </c>
      <c r="R32" s="16" t="s">
        <v>1082</v>
      </c>
      <c r="S32" s="56" t="s">
        <v>26</v>
      </c>
      <c r="T32" s="4"/>
      <c r="U32" s="4"/>
      <c r="W32" s="1" t="s">
        <v>146</v>
      </c>
      <c r="X32" t="s">
        <v>180</v>
      </c>
      <c r="Y32">
        <v>84.2</v>
      </c>
      <c r="Z32" s="106" t="s">
        <v>1083</v>
      </c>
      <c r="AD32" s="2"/>
      <c r="AE32" s="2"/>
      <c r="AF32" s="2"/>
      <c r="AG32" s="2"/>
      <c r="AH32" s="2"/>
      <c r="AI32" s="2"/>
      <c r="AK32" s="2"/>
      <c r="AL32" s="2"/>
      <c r="AM32" s="2"/>
      <c r="AN32" s="2"/>
      <c r="AO32" s="2"/>
      <c r="AP32" s="2"/>
    </row>
    <row r="33" spans="2:28" ht="15" thickBot="1" x14ac:dyDescent="0.35">
      <c r="B33" s="60" t="s">
        <v>74</v>
      </c>
      <c r="C33" s="2" t="s">
        <v>52</v>
      </c>
      <c r="D33" s="13" t="s">
        <v>1082</v>
      </c>
      <c r="E33" s="56" t="s">
        <v>26</v>
      </c>
      <c r="F33" s="14"/>
      <c r="G33" s="14"/>
      <c r="H33" s="60"/>
      <c r="I33" s="58" t="s">
        <v>280</v>
      </c>
      <c r="J33" s="3" t="s">
        <v>134</v>
      </c>
      <c r="K33" s="20" t="s">
        <v>1082</v>
      </c>
      <c r="L33" s="56" t="s">
        <v>26</v>
      </c>
      <c r="M33" s="3"/>
      <c r="N33" s="3"/>
      <c r="P33" s="60" t="s">
        <v>176</v>
      </c>
      <c r="Q33" s="4" t="s">
        <v>182</v>
      </c>
      <c r="R33" s="16">
        <v>92.018272841051299</v>
      </c>
      <c r="S33" s="56" t="s">
        <v>1083</v>
      </c>
      <c r="T33" s="4"/>
      <c r="U33" s="4" t="s">
        <v>101</v>
      </c>
      <c r="W33" s="1" t="s">
        <v>146</v>
      </c>
      <c r="X33" t="s">
        <v>123</v>
      </c>
      <c r="Y33">
        <v>93.8</v>
      </c>
      <c r="Z33" s="106" t="s">
        <v>1083</v>
      </c>
    </row>
    <row r="34" spans="2:28" ht="15" thickBot="1" x14ac:dyDescent="0.35">
      <c r="B34" s="60" t="s">
        <v>161</v>
      </c>
      <c r="C34" s="2" t="s">
        <v>208</v>
      </c>
      <c r="D34" s="13">
        <v>69.5</v>
      </c>
      <c r="E34" s="2" t="s">
        <v>1083</v>
      </c>
      <c r="F34" s="14"/>
      <c r="G34" s="14"/>
      <c r="H34" s="60"/>
      <c r="I34" s="58" t="s">
        <v>280</v>
      </c>
      <c r="J34" s="2" t="s">
        <v>1515</v>
      </c>
      <c r="K34" s="15" t="s">
        <v>1082</v>
      </c>
      <c r="L34" s="56" t="s">
        <v>26</v>
      </c>
      <c r="M34" s="2"/>
      <c r="N34" s="2" t="s">
        <v>178</v>
      </c>
      <c r="P34" s="60" t="s">
        <v>176</v>
      </c>
      <c r="Q34" s="4" t="s">
        <v>184</v>
      </c>
      <c r="R34" s="21" t="s">
        <v>1082</v>
      </c>
      <c r="S34" s="56" t="s">
        <v>26</v>
      </c>
      <c r="T34" s="4"/>
      <c r="U34" s="4"/>
      <c r="W34" s="1" t="s">
        <v>146</v>
      </c>
      <c r="X34" t="s">
        <v>185</v>
      </c>
      <c r="Y34">
        <v>87.7</v>
      </c>
      <c r="Z34" s="106" t="s">
        <v>1083</v>
      </c>
    </row>
    <row r="35" spans="2:28" ht="15" thickBot="1" x14ac:dyDescent="0.35">
      <c r="B35" s="60" t="s">
        <v>161</v>
      </c>
      <c r="C35" s="3" t="s">
        <v>214</v>
      </c>
      <c r="D35" s="18" t="s">
        <v>1082</v>
      </c>
      <c r="E35" s="56" t="s">
        <v>26</v>
      </c>
      <c r="F35" s="19"/>
      <c r="G35" s="19"/>
      <c r="H35" s="60"/>
      <c r="I35" s="58" t="s">
        <v>280</v>
      </c>
      <c r="J35" s="3" t="s">
        <v>187</v>
      </c>
      <c r="K35" s="20" t="s">
        <v>1082</v>
      </c>
      <c r="L35" s="56" t="s">
        <v>26</v>
      </c>
      <c r="M35" s="3"/>
      <c r="N35" s="3"/>
      <c r="P35" s="60" t="s">
        <v>176</v>
      </c>
      <c r="Q35" s="4" t="s">
        <v>134</v>
      </c>
      <c r="R35" s="21" t="s">
        <v>1082</v>
      </c>
      <c r="S35" s="56" t="s">
        <v>26</v>
      </c>
      <c r="T35" s="4"/>
      <c r="U35" s="4" t="s">
        <v>178</v>
      </c>
      <c r="W35" s="1" t="s">
        <v>146</v>
      </c>
      <c r="X35" t="s">
        <v>188</v>
      </c>
      <c r="Y35">
        <v>102</v>
      </c>
      <c r="Z35" s="106" t="s">
        <v>1083</v>
      </c>
    </row>
    <row r="36" spans="2:28" ht="15" thickBot="1" x14ac:dyDescent="0.35">
      <c r="B36" s="60" t="s">
        <v>161</v>
      </c>
      <c r="C36" s="2" t="s">
        <v>219</v>
      </c>
      <c r="D36" s="13">
        <v>61</v>
      </c>
      <c r="E36" s="2" t="s">
        <v>1083</v>
      </c>
      <c r="F36" s="14"/>
      <c r="G36" s="14"/>
      <c r="H36" s="60"/>
      <c r="I36" s="58" t="s">
        <v>222</v>
      </c>
      <c r="J36" s="2" t="s">
        <v>190</v>
      </c>
      <c r="K36" s="15">
        <v>65</v>
      </c>
      <c r="L36" s="56" t="s">
        <v>1083</v>
      </c>
      <c r="M36" s="2"/>
      <c r="N36" s="2"/>
      <c r="P36" s="60" t="s">
        <v>176</v>
      </c>
      <c r="Q36" s="4" t="s">
        <v>191</v>
      </c>
      <c r="R36" s="16">
        <v>89.749937421777219</v>
      </c>
      <c r="S36" s="56" t="s">
        <v>1083</v>
      </c>
      <c r="T36" s="4"/>
      <c r="U36" s="4" t="s">
        <v>192</v>
      </c>
      <c r="W36" s="1" t="s">
        <v>146</v>
      </c>
      <c r="X36" s="1" t="s">
        <v>193</v>
      </c>
      <c r="Y36">
        <v>87.5</v>
      </c>
      <c r="Z36" s="106" t="s">
        <v>1083</v>
      </c>
    </row>
    <row r="37" spans="2:28" ht="15" thickBot="1" x14ac:dyDescent="0.35">
      <c r="B37" s="60" t="s">
        <v>161</v>
      </c>
      <c r="C37" s="3" t="s">
        <v>209</v>
      </c>
      <c r="D37" s="18">
        <v>85.2</v>
      </c>
      <c r="E37" s="57" t="s">
        <v>1083</v>
      </c>
      <c r="F37" s="71"/>
      <c r="G37" s="3"/>
      <c r="H37" s="60"/>
      <c r="I37" s="58" t="s">
        <v>222</v>
      </c>
      <c r="J37" s="3" t="s">
        <v>196</v>
      </c>
      <c r="K37" s="20">
        <v>81.7</v>
      </c>
      <c r="L37" s="56" t="s">
        <v>1083</v>
      </c>
      <c r="M37" s="3"/>
      <c r="N37" s="3"/>
      <c r="P37" s="60" t="s">
        <v>176</v>
      </c>
      <c r="Q37" s="4" t="s">
        <v>197</v>
      </c>
      <c r="R37" s="16" t="s">
        <v>1082</v>
      </c>
      <c r="S37" s="56" t="s">
        <v>26</v>
      </c>
      <c r="T37" s="4"/>
      <c r="U37" s="4"/>
      <c r="W37" s="1" t="s">
        <v>146</v>
      </c>
      <c r="X37" t="s">
        <v>54</v>
      </c>
      <c r="Y37">
        <v>93.5</v>
      </c>
      <c r="Z37" s="106" t="s">
        <v>1083</v>
      </c>
    </row>
    <row r="38" spans="2:28" ht="15" thickBot="1" x14ac:dyDescent="0.35">
      <c r="B38" s="60" t="s">
        <v>161</v>
      </c>
      <c r="C38" s="2" t="s">
        <v>313</v>
      </c>
      <c r="D38" s="13">
        <v>56.4</v>
      </c>
      <c r="E38" s="56" t="s">
        <v>1083</v>
      </c>
      <c r="F38" s="14"/>
      <c r="G38" s="14"/>
      <c r="H38" s="61" t="s">
        <v>199</v>
      </c>
      <c r="I38" s="58" t="s">
        <v>280</v>
      </c>
      <c r="J38" s="2" t="s">
        <v>200</v>
      </c>
      <c r="K38" s="15" t="s">
        <v>1082</v>
      </c>
      <c r="L38" s="56" t="s">
        <v>26</v>
      </c>
      <c r="M38" s="2"/>
      <c r="N38" s="2"/>
      <c r="P38" s="60" t="s">
        <v>176</v>
      </c>
      <c r="Q38" s="4" t="s">
        <v>201</v>
      </c>
      <c r="R38" s="16" t="s">
        <v>1082</v>
      </c>
      <c r="S38" s="56" t="s">
        <v>26</v>
      </c>
      <c r="T38" s="4"/>
      <c r="U38" s="4"/>
      <c r="W38" s="1" t="s">
        <v>146</v>
      </c>
      <c r="X38" t="s">
        <v>202</v>
      </c>
      <c r="Y38">
        <v>91.3</v>
      </c>
      <c r="Z38" s="106" t="s">
        <v>1083</v>
      </c>
    </row>
    <row r="39" spans="2:28" ht="15" thickBot="1" x14ac:dyDescent="0.35">
      <c r="B39" s="60" t="s">
        <v>161</v>
      </c>
      <c r="C39" s="3" t="s">
        <v>239</v>
      </c>
      <c r="D39" s="18">
        <v>92.8</v>
      </c>
      <c r="E39" s="56" t="s">
        <v>1083</v>
      </c>
      <c r="F39" s="19"/>
      <c r="G39" s="19"/>
      <c r="H39" s="60"/>
      <c r="I39" s="58" t="s">
        <v>280</v>
      </c>
      <c r="J39" s="3" t="s">
        <v>204</v>
      </c>
      <c r="K39" s="20" t="s">
        <v>1082</v>
      </c>
      <c r="L39" s="56" t="s">
        <v>26</v>
      </c>
      <c r="M39" s="3"/>
      <c r="N39" s="3"/>
      <c r="P39" s="60" t="s">
        <v>176</v>
      </c>
      <c r="Q39" s="4" t="s">
        <v>205</v>
      </c>
      <c r="R39" s="16" t="s">
        <v>1082</v>
      </c>
      <c r="S39" s="56" t="s">
        <v>26</v>
      </c>
      <c r="T39" s="4"/>
      <c r="U39" s="4"/>
      <c r="W39" s="1" t="s">
        <v>146</v>
      </c>
      <c r="X39" t="s">
        <v>206</v>
      </c>
      <c r="Y39">
        <v>78.5</v>
      </c>
      <c r="Z39" s="106" t="s">
        <v>1083</v>
      </c>
      <c r="AB39" t="s">
        <v>207</v>
      </c>
    </row>
    <row r="40" spans="2:28" ht="29.4" thickBot="1" x14ac:dyDescent="0.35">
      <c r="B40" s="60" t="s">
        <v>222</v>
      </c>
      <c r="C40" s="2" t="s">
        <v>177</v>
      </c>
      <c r="D40" s="13">
        <v>83</v>
      </c>
      <c r="E40" s="2" t="s">
        <v>1083</v>
      </c>
      <c r="F40" s="14"/>
      <c r="G40" s="14"/>
      <c r="H40" s="60"/>
      <c r="I40" s="58" t="s">
        <v>222</v>
      </c>
      <c r="J40" s="2" t="s">
        <v>209</v>
      </c>
      <c r="K40" s="15">
        <v>85</v>
      </c>
      <c r="L40" s="56" t="s">
        <v>1083</v>
      </c>
      <c r="M40" s="2"/>
      <c r="N40" s="2"/>
      <c r="P40" s="60" t="s">
        <v>67</v>
      </c>
      <c r="Q40" s="4" t="s">
        <v>211</v>
      </c>
      <c r="R40" s="16">
        <v>81.761451814768463</v>
      </c>
      <c r="S40" s="56" t="s">
        <v>1083</v>
      </c>
      <c r="T40" s="4"/>
      <c r="U40" s="4" t="s">
        <v>212</v>
      </c>
      <c r="W40" s="1" t="s">
        <v>536</v>
      </c>
      <c r="X40" t="s">
        <v>213</v>
      </c>
      <c r="Z40" s="106" t="s">
        <v>26</v>
      </c>
      <c r="AB40" t="s">
        <v>1126</v>
      </c>
    </row>
    <row r="41" spans="2:28" ht="15" thickBot="1" x14ac:dyDescent="0.35">
      <c r="B41" s="60" t="s">
        <v>222</v>
      </c>
      <c r="C41" s="3" t="s">
        <v>181</v>
      </c>
      <c r="D41" s="18" t="s">
        <v>1082</v>
      </c>
      <c r="E41" s="56" t="s">
        <v>26</v>
      </c>
      <c r="F41" s="19"/>
      <c r="G41" s="19"/>
      <c r="H41" s="60"/>
      <c r="I41" s="58" t="s">
        <v>222</v>
      </c>
      <c r="J41" s="3" t="s">
        <v>215</v>
      </c>
      <c r="K41" s="3" t="s">
        <v>1082</v>
      </c>
      <c r="L41" s="56" t="s">
        <v>26</v>
      </c>
      <c r="M41" s="3"/>
      <c r="N41" s="3"/>
      <c r="P41" s="60" t="s">
        <v>67</v>
      </c>
      <c r="Q41" s="4" t="s">
        <v>216</v>
      </c>
      <c r="R41" s="16">
        <v>67.855569461827272</v>
      </c>
      <c r="S41" s="56" t="s">
        <v>1083</v>
      </c>
      <c r="T41" s="4"/>
      <c r="U41" s="4" t="s">
        <v>217</v>
      </c>
      <c r="W41" s="1" t="s">
        <v>210</v>
      </c>
      <c r="X41" t="s">
        <v>218</v>
      </c>
      <c r="Y41">
        <v>82</v>
      </c>
      <c r="Z41" s="106" t="s">
        <v>1083</v>
      </c>
    </row>
    <row r="42" spans="2:28" ht="15" thickBot="1" x14ac:dyDescent="0.35">
      <c r="B42" s="60" t="s">
        <v>222</v>
      </c>
      <c r="C42" s="2" t="s">
        <v>183</v>
      </c>
      <c r="D42" s="13">
        <v>81.7</v>
      </c>
      <c r="E42" s="2" t="s">
        <v>1083</v>
      </c>
      <c r="F42" s="14"/>
      <c r="G42" s="14"/>
      <c r="H42" s="60"/>
      <c r="I42" s="58" t="s">
        <v>222</v>
      </c>
      <c r="J42" s="2" t="s">
        <v>219</v>
      </c>
      <c r="K42" s="2" t="s">
        <v>1082</v>
      </c>
      <c r="L42" s="56" t="s">
        <v>26</v>
      </c>
      <c r="M42" s="2"/>
      <c r="N42" s="2"/>
      <c r="P42" s="60" t="s">
        <v>67</v>
      </c>
      <c r="Q42" s="4" t="s">
        <v>220</v>
      </c>
      <c r="R42" s="16" t="s">
        <v>1082</v>
      </c>
      <c r="S42" s="56" t="s">
        <v>26</v>
      </c>
      <c r="T42" s="4"/>
      <c r="U42" s="4"/>
      <c r="W42" s="1" t="s">
        <v>210</v>
      </c>
      <c r="X42" t="s">
        <v>221</v>
      </c>
      <c r="Z42" s="106" t="s">
        <v>26</v>
      </c>
    </row>
    <row r="43" spans="2:28" ht="15" thickBot="1" x14ac:dyDescent="0.35">
      <c r="B43" s="60" t="s">
        <v>222</v>
      </c>
      <c r="C43" s="3" t="s">
        <v>186</v>
      </c>
      <c r="D43" s="18">
        <v>82.5</v>
      </c>
      <c r="E43" s="3" t="s">
        <v>1083</v>
      </c>
      <c r="F43" s="19"/>
      <c r="G43" s="19"/>
      <c r="H43" s="60"/>
      <c r="I43" s="58" t="s">
        <v>222</v>
      </c>
      <c r="J43" s="3" t="s">
        <v>224</v>
      </c>
      <c r="K43" s="20" t="s">
        <v>1082</v>
      </c>
      <c r="L43" s="56" t="s">
        <v>26</v>
      </c>
      <c r="M43" s="3"/>
      <c r="N43" s="3"/>
      <c r="P43" s="60" t="s">
        <v>67</v>
      </c>
      <c r="Q43" s="4" t="s">
        <v>225</v>
      </c>
      <c r="R43" s="16" t="s">
        <v>1082</v>
      </c>
      <c r="S43" s="56" t="s">
        <v>26</v>
      </c>
      <c r="T43" s="4"/>
      <c r="U43" s="4"/>
      <c r="W43" s="1" t="s">
        <v>210</v>
      </c>
      <c r="X43" t="s">
        <v>226</v>
      </c>
      <c r="Y43">
        <v>65.5</v>
      </c>
      <c r="Z43" s="106" t="s">
        <v>1083</v>
      </c>
    </row>
    <row r="44" spans="2:28" ht="15" thickBot="1" x14ac:dyDescent="0.35">
      <c r="B44" s="60" t="s">
        <v>222</v>
      </c>
      <c r="C44" s="2" t="s">
        <v>189</v>
      </c>
      <c r="D44" s="13">
        <v>67.400000000000006</v>
      </c>
      <c r="E44" s="2" t="s">
        <v>1083</v>
      </c>
      <c r="F44" s="14"/>
      <c r="G44" s="14"/>
      <c r="H44" s="60"/>
      <c r="I44" s="58" t="s">
        <v>251</v>
      </c>
      <c r="J44" s="2" t="s">
        <v>134</v>
      </c>
      <c r="K44" s="15" t="s">
        <v>1082</v>
      </c>
      <c r="L44" s="56" t="s">
        <v>26</v>
      </c>
      <c r="M44" t="s">
        <v>229</v>
      </c>
      <c r="N44" s="2"/>
      <c r="P44" s="60" t="s">
        <v>67</v>
      </c>
      <c r="Q44" s="4" t="s">
        <v>230</v>
      </c>
      <c r="R44" s="21" t="s">
        <v>1082</v>
      </c>
      <c r="S44" s="56" t="s">
        <v>26</v>
      </c>
      <c r="T44" s="4"/>
      <c r="U44" s="4"/>
      <c r="W44" s="1" t="s">
        <v>210</v>
      </c>
      <c r="X44" t="s">
        <v>231</v>
      </c>
      <c r="Z44" s="106" t="s">
        <v>26</v>
      </c>
    </row>
    <row r="45" spans="2:28" ht="15" thickBot="1" x14ac:dyDescent="0.35">
      <c r="B45" s="60" t="s">
        <v>222</v>
      </c>
      <c r="C45" s="3" t="s">
        <v>194</v>
      </c>
      <c r="D45" s="18">
        <v>91.9</v>
      </c>
      <c r="E45" s="3" t="s">
        <v>1083</v>
      </c>
      <c r="F45" s="70"/>
      <c r="G45" s="19" t="s">
        <v>195</v>
      </c>
      <c r="H45" s="60"/>
      <c r="I45" s="58" t="s">
        <v>251</v>
      </c>
      <c r="J45" s="3" t="s">
        <v>233</v>
      </c>
      <c r="K45" s="3">
        <v>52.7</v>
      </c>
      <c r="L45" s="56" t="s">
        <v>1083</v>
      </c>
      <c r="M45" s="3" t="s">
        <v>229</v>
      </c>
      <c r="N45" s="3"/>
      <c r="O45" s="38" t="s">
        <v>234</v>
      </c>
      <c r="P45" s="60" t="s">
        <v>74</v>
      </c>
      <c r="Q45" s="4" t="s">
        <v>134</v>
      </c>
      <c r="R45" s="16" t="s">
        <v>1082</v>
      </c>
      <c r="S45" s="56" t="s">
        <v>26</v>
      </c>
      <c r="T45" s="4"/>
      <c r="U45" s="4"/>
      <c r="W45" s="1" t="s">
        <v>210</v>
      </c>
      <c r="X45" t="s">
        <v>235</v>
      </c>
      <c r="Z45" s="106" t="s">
        <v>26</v>
      </c>
      <c r="AB45" t="s">
        <v>236</v>
      </c>
    </row>
    <row r="46" spans="2:28" ht="15" thickBot="1" x14ac:dyDescent="0.35">
      <c r="B46" s="60" t="s">
        <v>222</v>
      </c>
      <c r="C46" s="2" t="s">
        <v>198</v>
      </c>
      <c r="D46" s="13" t="s">
        <v>1082</v>
      </c>
      <c r="E46" s="56" t="s">
        <v>26</v>
      </c>
      <c r="F46" s="14"/>
      <c r="G46" s="14"/>
      <c r="H46" s="60"/>
      <c r="I46" s="58" t="s">
        <v>251</v>
      </c>
      <c r="J46" s="2" t="s">
        <v>134</v>
      </c>
      <c r="K46" s="2" t="s">
        <v>1082</v>
      </c>
      <c r="L46" s="56" t="s">
        <v>26</v>
      </c>
      <c r="M46" s="2"/>
      <c r="N46" s="2"/>
      <c r="P46" s="60" t="s">
        <v>1093</v>
      </c>
      <c r="Q46" s="4" t="s">
        <v>82</v>
      </c>
      <c r="R46" s="16">
        <v>92.4</v>
      </c>
      <c r="S46" s="56" t="s">
        <v>1083</v>
      </c>
      <c r="T46" s="4"/>
      <c r="U46" s="4" t="s">
        <v>207</v>
      </c>
      <c r="W46" s="1" t="s">
        <v>210</v>
      </c>
      <c r="X46" t="s">
        <v>135</v>
      </c>
      <c r="Y46">
        <v>85</v>
      </c>
      <c r="Z46" s="106" t="s">
        <v>1083</v>
      </c>
    </row>
    <row r="47" spans="2:28" ht="15" thickBot="1" x14ac:dyDescent="0.35">
      <c r="B47" s="60" t="s">
        <v>222</v>
      </c>
      <c r="C47" s="3" t="s">
        <v>203</v>
      </c>
      <c r="D47" s="18" t="s">
        <v>1082</v>
      </c>
      <c r="E47" s="3" t="s">
        <v>26</v>
      </c>
      <c r="F47" s="19"/>
      <c r="G47" s="19"/>
      <c r="H47" s="60"/>
      <c r="I47" s="58" t="s">
        <v>251</v>
      </c>
      <c r="J47" s="3" t="s">
        <v>239</v>
      </c>
      <c r="K47" s="3">
        <v>92.2</v>
      </c>
      <c r="L47" s="56" t="s">
        <v>1083</v>
      </c>
      <c r="M47" s="3"/>
      <c r="N47" s="3"/>
      <c r="P47" s="60" t="s">
        <v>146</v>
      </c>
      <c r="Q47" s="4" t="s">
        <v>114</v>
      </c>
      <c r="R47" s="16" t="s">
        <v>1082</v>
      </c>
      <c r="S47" s="56" t="s">
        <v>26</v>
      </c>
      <c r="T47" s="4"/>
      <c r="U47" s="4"/>
      <c r="W47" s="1" t="s">
        <v>241</v>
      </c>
      <c r="X47" t="s">
        <v>134</v>
      </c>
      <c r="Z47" s="106" t="s">
        <v>26</v>
      </c>
      <c r="AB47" t="s">
        <v>236</v>
      </c>
    </row>
    <row r="48" spans="2:28" ht="15" thickBot="1" x14ac:dyDescent="0.35">
      <c r="B48" s="60" t="s">
        <v>222</v>
      </c>
      <c r="C48" s="3" t="s">
        <v>286</v>
      </c>
      <c r="D48" s="18" t="s">
        <v>1082</v>
      </c>
      <c r="E48" s="56" t="s">
        <v>26</v>
      </c>
      <c r="F48" s="19"/>
      <c r="G48" s="19"/>
      <c r="H48" s="60"/>
      <c r="I48" s="58" t="s">
        <v>176</v>
      </c>
      <c r="J48" s="2" t="s">
        <v>243</v>
      </c>
      <c r="K48" s="2" t="s">
        <v>1082</v>
      </c>
      <c r="L48" s="56" t="s">
        <v>26</v>
      </c>
      <c r="M48" s="2"/>
      <c r="N48" s="2"/>
      <c r="P48" s="60" t="s">
        <v>1009</v>
      </c>
      <c r="Q48" s="4" t="s">
        <v>245</v>
      </c>
      <c r="R48" s="16" t="s">
        <v>1082</v>
      </c>
      <c r="S48" s="56" t="s">
        <v>26</v>
      </c>
      <c r="T48" s="4"/>
      <c r="U48" s="4"/>
      <c r="W48" s="1" t="s">
        <v>241</v>
      </c>
      <c r="X48" t="s">
        <v>246</v>
      </c>
      <c r="Y48">
        <v>72</v>
      </c>
      <c r="Z48" s="106" t="s">
        <v>1083</v>
      </c>
    </row>
    <row r="49" spans="2:26" ht="15" thickBot="1" x14ac:dyDescent="0.35">
      <c r="B49" s="60" t="s">
        <v>222</v>
      </c>
      <c r="C49" s="2" t="s">
        <v>290</v>
      </c>
      <c r="D49" s="13" t="s">
        <v>1082</v>
      </c>
      <c r="E49" s="56" t="s">
        <v>26</v>
      </c>
      <c r="F49" s="14"/>
      <c r="G49" s="14"/>
      <c r="H49" s="60"/>
      <c r="I49" s="58" t="s">
        <v>176</v>
      </c>
      <c r="J49" s="3" t="s">
        <v>248</v>
      </c>
      <c r="K49" s="3" t="s">
        <v>1082</v>
      </c>
      <c r="L49" s="56" t="s">
        <v>26</v>
      </c>
      <c r="M49" s="3"/>
      <c r="N49" s="3"/>
      <c r="P49" s="60" t="s">
        <v>536</v>
      </c>
      <c r="Q49" s="4" t="s">
        <v>249</v>
      </c>
      <c r="R49" s="16" t="s">
        <v>1082</v>
      </c>
      <c r="S49" s="56" t="s">
        <v>26</v>
      </c>
      <c r="T49" s="4"/>
      <c r="U49" s="4"/>
      <c r="W49" s="1" t="s">
        <v>241</v>
      </c>
      <c r="X49" t="s">
        <v>250</v>
      </c>
      <c r="Y49">
        <v>81.5</v>
      </c>
      <c r="Z49" s="106" t="s">
        <v>1083</v>
      </c>
    </row>
    <row r="50" spans="2:26" ht="15" thickBot="1" x14ac:dyDescent="0.35">
      <c r="B50" s="60" t="s">
        <v>222</v>
      </c>
      <c r="C50" s="3" t="s">
        <v>218</v>
      </c>
      <c r="D50" s="18">
        <v>82.2</v>
      </c>
      <c r="E50" s="56" t="s">
        <v>1083</v>
      </c>
      <c r="F50" s="71"/>
      <c r="G50" s="19"/>
      <c r="H50" s="60"/>
      <c r="I50" s="58" t="s">
        <v>176</v>
      </c>
      <c r="J50" s="2" t="s">
        <v>253</v>
      </c>
      <c r="K50" s="2" t="s">
        <v>1082</v>
      </c>
      <c r="L50" s="56" t="s">
        <v>26</v>
      </c>
      <c r="M50" s="2"/>
      <c r="N50" s="2"/>
      <c r="P50" s="60" t="s">
        <v>536</v>
      </c>
      <c r="Q50" s="4" t="s">
        <v>203</v>
      </c>
      <c r="R50" s="16" t="s">
        <v>1082</v>
      </c>
      <c r="S50" s="56" t="s">
        <v>26</v>
      </c>
      <c r="T50" s="4"/>
      <c r="U50" s="4"/>
      <c r="W50" s="1" t="s">
        <v>241</v>
      </c>
      <c r="X50" t="s">
        <v>254</v>
      </c>
      <c r="Z50" s="106" t="s">
        <v>26</v>
      </c>
    </row>
    <row r="51" spans="2:26" ht="15" thickBot="1" x14ac:dyDescent="0.35">
      <c r="B51" s="60" t="s">
        <v>222</v>
      </c>
      <c r="C51" s="2" t="s">
        <v>298</v>
      </c>
      <c r="D51" s="13" t="s">
        <v>1082</v>
      </c>
      <c r="E51" s="56" t="s">
        <v>26</v>
      </c>
      <c r="F51" s="14"/>
      <c r="G51" s="14"/>
      <c r="H51" s="60"/>
      <c r="I51" s="58" t="s">
        <v>176</v>
      </c>
      <c r="J51" s="3" t="s">
        <v>256</v>
      </c>
      <c r="K51" s="3">
        <v>93.2</v>
      </c>
      <c r="L51" s="56" t="s">
        <v>1083</v>
      </c>
      <c r="M51" s="3"/>
      <c r="N51" s="3"/>
      <c r="P51" s="60" t="s">
        <v>536</v>
      </c>
      <c r="Q51" s="4" t="s">
        <v>134</v>
      </c>
      <c r="R51" s="16" t="s">
        <v>1082</v>
      </c>
      <c r="S51" s="56" t="s">
        <v>26</v>
      </c>
      <c r="T51" s="4"/>
      <c r="U51" s="4" t="s">
        <v>178</v>
      </c>
      <c r="W51" s="1" t="s">
        <v>241</v>
      </c>
      <c r="X51" t="s">
        <v>119</v>
      </c>
      <c r="Y51">
        <v>67.099999999999994</v>
      </c>
      <c r="Z51" s="106" t="s">
        <v>1083</v>
      </c>
    </row>
    <row r="52" spans="2:26" ht="15" thickBot="1" x14ac:dyDescent="0.35">
      <c r="B52" s="60" t="s">
        <v>222</v>
      </c>
      <c r="C52" s="2" t="s">
        <v>315</v>
      </c>
      <c r="D52" s="13">
        <v>94.9</v>
      </c>
      <c r="E52" s="2" t="s">
        <v>1083</v>
      </c>
      <c r="F52" s="14"/>
      <c r="G52" s="14"/>
      <c r="H52" s="60"/>
      <c r="I52" s="58" t="s">
        <v>176</v>
      </c>
      <c r="J52" s="2" t="s">
        <v>257</v>
      </c>
      <c r="K52" s="2">
        <v>85</v>
      </c>
      <c r="L52" s="56" t="s">
        <v>1083</v>
      </c>
      <c r="M52" s="2"/>
      <c r="N52" s="2"/>
      <c r="P52" s="60" t="s">
        <v>536</v>
      </c>
      <c r="Q52" s="4" t="s">
        <v>258</v>
      </c>
      <c r="R52" s="16" t="s">
        <v>1082</v>
      </c>
      <c r="S52" s="56" t="s">
        <v>26</v>
      </c>
      <c r="T52" s="4"/>
      <c r="U52" s="4"/>
      <c r="W52" s="1" t="s">
        <v>241</v>
      </c>
      <c r="X52" t="s">
        <v>259</v>
      </c>
      <c r="Y52">
        <v>75.5</v>
      </c>
      <c r="Z52" s="106" t="s">
        <v>1083</v>
      </c>
    </row>
    <row r="53" spans="2:26" ht="15" thickBot="1" x14ac:dyDescent="0.35">
      <c r="B53" s="60" t="s">
        <v>222</v>
      </c>
      <c r="C53" s="3" t="s">
        <v>317</v>
      </c>
      <c r="D53" s="18" t="s">
        <v>1082</v>
      </c>
      <c r="E53" s="56" t="s">
        <v>26</v>
      </c>
      <c r="F53" s="19"/>
      <c r="G53" s="19"/>
      <c r="H53" s="60"/>
      <c r="I53" s="58" t="s">
        <v>176</v>
      </c>
      <c r="J53" s="3" t="s">
        <v>134</v>
      </c>
      <c r="K53" s="3" t="s">
        <v>1082</v>
      </c>
      <c r="L53" s="56" t="s">
        <v>26</v>
      </c>
      <c r="M53" s="3"/>
      <c r="N53" s="3"/>
      <c r="P53" s="60" t="s">
        <v>536</v>
      </c>
      <c r="Q53" s="4" t="s">
        <v>261</v>
      </c>
      <c r="R53" s="16" t="s">
        <v>1082</v>
      </c>
      <c r="S53" s="56" t="s">
        <v>26</v>
      </c>
      <c r="T53" s="4"/>
      <c r="U53" s="4"/>
      <c r="W53" s="1" t="s">
        <v>241</v>
      </c>
      <c r="X53" t="s">
        <v>129</v>
      </c>
      <c r="Y53">
        <v>91.5</v>
      </c>
      <c r="Z53" s="106" t="s">
        <v>1083</v>
      </c>
    </row>
    <row r="54" spans="2:26" ht="15" thickBot="1" x14ac:dyDescent="0.35">
      <c r="B54" s="60" t="s">
        <v>222</v>
      </c>
      <c r="C54" s="2" t="s">
        <v>318</v>
      </c>
      <c r="D54" s="13" t="s">
        <v>1082</v>
      </c>
      <c r="E54" s="56" t="s">
        <v>26</v>
      </c>
      <c r="F54" s="14"/>
      <c r="G54" s="14"/>
      <c r="H54" s="60"/>
      <c r="I54" s="58" t="s">
        <v>176</v>
      </c>
      <c r="J54" s="2" t="s">
        <v>263</v>
      </c>
      <c r="K54" s="2" t="s">
        <v>1082</v>
      </c>
      <c r="L54" s="56" t="s">
        <v>26</v>
      </c>
      <c r="M54" s="2"/>
      <c r="N54" s="2"/>
      <c r="P54" s="60" t="s">
        <v>536</v>
      </c>
      <c r="Q54" s="4" t="s">
        <v>150</v>
      </c>
      <c r="R54" s="16">
        <v>69.099999999999994</v>
      </c>
      <c r="S54" s="56" t="s">
        <v>1083</v>
      </c>
      <c r="T54" s="4"/>
      <c r="U54" s="4"/>
      <c r="W54" s="1" t="s">
        <v>222</v>
      </c>
      <c r="X54" t="s">
        <v>264</v>
      </c>
      <c r="Y54">
        <v>81</v>
      </c>
      <c r="Z54" s="106" t="s">
        <v>1083</v>
      </c>
    </row>
    <row r="55" spans="2:26" ht="15" thickBot="1" x14ac:dyDescent="0.35">
      <c r="B55" s="60" t="s">
        <v>222</v>
      </c>
      <c r="C55" s="3" t="s">
        <v>319</v>
      </c>
      <c r="D55" s="18" t="s">
        <v>1082</v>
      </c>
      <c r="E55" s="56" t="s">
        <v>26</v>
      </c>
      <c r="F55" s="19"/>
      <c r="G55" s="19"/>
      <c r="H55" s="60"/>
      <c r="I55" s="58" t="s">
        <v>176</v>
      </c>
      <c r="J55" s="3" t="s">
        <v>266</v>
      </c>
      <c r="K55" s="20" t="s">
        <v>1082</v>
      </c>
      <c r="L55" s="56" t="s">
        <v>26</v>
      </c>
      <c r="M55" s="3"/>
      <c r="N55" s="3"/>
      <c r="P55" s="60" t="s">
        <v>536</v>
      </c>
      <c r="Q55" s="4" t="s">
        <v>123</v>
      </c>
      <c r="R55" s="16">
        <v>93.5</v>
      </c>
      <c r="S55" s="56" t="s">
        <v>1083</v>
      </c>
      <c r="T55" s="4"/>
      <c r="U55" s="4"/>
      <c r="W55" s="1" t="s">
        <v>222</v>
      </c>
      <c r="X55" t="s">
        <v>267</v>
      </c>
      <c r="Y55">
        <v>90</v>
      </c>
      <c r="Z55" s="106" t="s">
        <v>1083</v>
      </c>
    </row>
    <row r="56" spans="2:26" ht="15" thickBot="1" x14ac:dyDescent="0.35">
      <c r="B56" s="60" t="s">
        <v>276</v>
      </c>
      <c r="C56" s="2" t="s">
        <v>38</v>
      </c>
      <c r="D56" s="13">
        <v>105</v>
      </c>
      <c r="E56" s="56" t="s">
        <v>1083</v>
      </c>
      <c r="F56" s="14" t="s">
        <v>39</v>
      </c>
      <c r="G56" s="14" t="s">
        <v>18</v>
      </c>
      <c r="H56" s="60"/>
      <c r="I56" s="58" t="s">
        <v>176</v>
      </c>
      <c r="J56" s="2" t="s">
        <v>269</v>
      </c>
      <c r="K56" s="2" t="s">
        <v>1082</v>
      </c>
      <c r="L56" s="56" t="s">
        <v>26</v>
      </c>
      <c r="M56" s="2"/>
      <c r="N56" s="2"/>
      <c r="P56" s="60" t="s">
        <v>536</v>
      </c>
      <c r="Q56" s="4" t="s">
        <v>193</v>
      </c>
      <c r="R56" s="16">
        <v>85.7</v>
      </c>
      <c r="S56" s="56" t="s">
        <v>1083</v>
      </c>
      <c r="T56" s="4"/>
      <c r="U56" s="4" t="s">
        <v>207</v>
      </c>
      <c r="W56" s="1" t="s">
        <v>222</v>
      </c>
      <c r="X56" t="s">
        <v>270</v>
      </c>
      <c r="Y56">
        <v>83</v>
      </c>
      <c r="Z56" s="106" t="s">
        <v>1083</v>
      </c>
    </row>
    <row r="57" spans="2:26" ht="43.8" thickBot="1" x14ac:dyDescent="0.35">
      <c r="B57" s="60" t="s">
        <v>276</v>
      </c>
      <c r="C57" s="2" t="s">
        <v>151</v>
      </c>
      <c r="D57" s="13">
        <v>74</v>
      </c>
      <c r="E57" s="2" t="s">
        <v>1083</v>
      </c>
      <c r="F57" s="14"/>
      <c r="G57" s="14"/>
      <c r="H57" s="60"/>
      <c r="I57" s="58" t="s">
        <v>176</v>
      </c>
      <c r="J57" s="3" t="s">
        <v>272</v>
      </c>
      <c r="K57" s="3" t="s">
        <v>1082</v>
      </c>
      <c r="L57" s="56" t="s">
        <v>26</v>
      </c>
      <c r="M57" s="3"/>
      <c r="N57" s="3"/>
      <c r="P57" s="60" t="s">
        <v>536</v>
      </c>
      <c r="Q57" s="4" t="s">
        <v>240</v>
      </c>
      <c r="R57" s="16">
        <v>84.2</v>
      </c>
      <c r="S57" s="56" t="s">
        <v>1083</v>
      </c>
      <c r="T57" s="4"/>
      <c r="U57" s="4" t="s">
        <v>273</v>
      </c>
      <c r="W57" s="1" t="s">
        <v>222</v>
      </c>
      <c r="X57" t="s">
        <v>274</v>
      </c>
      <c r="Y57">
        <v>78.5</v>
      </c>
      <c r="Z57" s="106" t="s">
        <v>1083</v>
      </c>
    </row>
    <row r="58" spans="2:26" ht="15" thickBot="1" x14ac:dyDescent="0.35">
      <c r="B58" s="60" t="s">
        <v>276</v>
      </c>
      <c r="C58" s="3" t="s">
        <v>155</v>
      </c>
      <c r="D58" s="18" t="s">
        <v>1082</v>
      </c>
      <c r="E58" s="56" t="s">
        <v>26</v>
      </c>
      <c r="F58" s="19"/>
      <c r="G58" s="19"/>
      <c r="H58" s="60"/>
      <c r="I58" s="58" t="s">
        <v>37</v>
      </c>
      <c r="J58" s="2" t="s">
        <v>277</v>
      </c>
      <c r="K58" s="15">
        <v>97.7</v>
      </c>
      <c r="L58" s="56" t="s">
        <v>1083</v>
      </c>
      <c r="M58" s="2"/>
      <c r="N58" s="2"/>
      <c r="P58" s="60" t="s">
        <v>536</v>
      </c>
      <c r="Q58" s="4" t="s">
        <v>202</v>
      </c>
      <c r="R58" s="16">
        <v>91.8</v>
      </c>
      <c r="S58" s="56" t="s">
        <v>1083</v>
      </c>
      <c r="T58" s="4"/>
      <c r="U58" s="4"/>
      <c r="W58" s="1" t="s">
        <v>222</v>
      </c>
      <c r="X58" t="s">
        <v>278</v>
      </c>
      <c r="Z58" s="106" t="s">
        <v>26</v>
      </c>
    </row>
    <row r="59" spans="2:26" ht="15" thickBot="1" x14ac:dyDescent="0.35">
      <c r="B59" s="60" t="s">
        <v>276</v>
      </c>
      <c r="C59" s="2" t="s">
        <v>158</v>
      </c>
      <c r="D59" s="13" t="s">
        <v>1082</v>
      </c>
      <c r="E59" s="56" t="s">
        <v>26</v>
      </c>
      <c r="F59" s="14"/>
      <c r="G59" s="14"/>
      <c r="H59" s="60"/>
      <c r="I59" s="58" t="s">
        <v>164</v>
      </c>
      <c r="J59" s="3" t="s">
        <v>281</v>
      </c>
      <c r="K59" s="3" t="s">
        <v>1082</v>
      </c>
      <c r="L59" s="56" t="s">
        <v>26</v>
      </c>
      <c r="M59" s="3" t="s">
        <v>229</v>
      </c>
      <c r="N59" s="3"/>
      <c r="P59" s="60" t="s">
        <v>210</v>
      </c>
      <c r="Q59" s="4" t="s">
        <v>282</v>
      </c>
      <c r="R59" s="16" t="s">
        <v>1082</v>
      </c>
      <c r="S59" s="56" t="s">
        <v>26</v>
      </c>
      <c r="T59" s="4"/>
      <c r="U59" s="4"/>
      <c r="W59" s="1" t="s">
        <v>222</v>
      </c>
      <c r="X59" t="s">
        <v>209</v>
      </c>
      <c r="Y59">
        <v>85</v>
      </c>
      <c r="Z59" s="106" t="s">
        <v>1083</v>
      </c>
    </row>
    <row r="60" spans="2:26" ht="15" thickBot="1" x14ac:dyDescent="0.35">
      <c r="B60" s="60" t="s">
        <v>536</v>
      </c>
      <c r="C60" s="2" t="s">
        <v>142</v>
      </c>
      <c r="D60" s="13" t="s">
        <v>1082</v>
      </c>
      <c r="E60" s="56" t="s">
        <v>26</v>
      </c>
      <c r="F60" s="14"/>
      <c r="G60" s="14"/>
      <c r="H60" s="60"/>
      <c r="I60" s="58" t="s">
        <v>67</v>
      </c>
      <c r="J60" s="2" t="s">
        <v>191</v>
      </c>
      <c r="K60" s="2">
        <v>92.4</v>
      </c>
      <c r="L60" s="56" t="s">
        <v>1083</v>
      </c>
      <c r="M60" s="2"/>
      <c r="N60" s="2"/>
      <c r="P60" s="60" t="s">
        <v>210</v>
      </c>
      <c r="Q60" s="4" t="s">
        <v>284</v>
      </c>
      <c r="R60" s="16" t="s">
        <v>1082</v>
      </c>
      <c r="S60" s="56" t="s">
        <v>26</v>
      </c>
      <c r="T60" s="4"/>
      <c r="U60" s="4"/>
      <c r="W60" s="1" t="s">
        <v>222</v>
      </c>
      <c r="X60" t="s">
        <v>285</v>
      </c>
      <c r="Z60" s="106" t="s">
        <v>26</v>
      </c>
    </row>
    <row r="61" spans="2:26" ht="15" thickBot="1" x14ac:dyDescent="0.35">
      <c r="B61" s="60" t="s">
        <v>536</v>
      </c>
      <c r="C61" s="3" t="s">
        <v>134</v>
      </c>
      <c r="D61" s="18" t="s">
        <v>1082</v>
      </c>
      <c r="E61" s="56" t="s">
        <v>26</v>
      </c>
      <c r="F61" s="19"/>
      <c r="G61" s="19"/>
      <c r="H61" s="60"/>
      <c r="I61" s="58" t="s">
        <v>67</v>
      </c>
      <c r="J61" s="3" t="s">
        <v>287</v>
      </c>
      <c r="K61" s="3">
        <v>81.7</v>
      </c>
      <c r="L61" s="56" t="s">
        <v>1083</v>
      </c>
      <c r="M61" s="3"/>
      <c r="N61" s="3"/>
      <c r="P61" s="60" t="s">
        <v>210</v>
      </c>
      <c r="Q61" s="4" t="s">
        <v>288</v>
      </c>
      <c r="R61" s="16" t="s">
        <v>1082</v>
      </c>
      <c r="S61" s="56" t="s">
        <v>26</v>
      </c>
      <c r="T61" s="4"/>
      <c r="U61" s="4"/>
      <c r="W61" s="1" t="s">
        <v>222</v>
      </c>
      <c r="X61" t="s">
        <v>289</v>
      </c>
      <c r="Z61" s="106" t="s">
        <v>26</v>
      </c>
    </row>
    <row r="62" spans="2:26" ht="15" thickBot="1" x14ac:dyDescent="0.35">
      <c r="B62" s="60" t="s">
        <v>66</v>
      </c>
      <c r="C62" s="3" t="s">
        <v>223</v>
      </c>
      <c r="D62" s="18" t="s">
        <v>1082</v>
      </c>
      <c r="E62" s="56" t="s">
        <v>26</v>
      </c>
      <c r="F62" s="19"/>
      <c r="G62" s="19"/>
      <c r="H62" s="60"/>
      <c r="I62" s="58" t="s">
        <v>67</v>
      </c>
      <c r="J62" s="2" t="s">
        <v>291</v>
      </c>
      <c r="K62" s="15" t="s">
        <v>1082</v>
      </c>
      <c r="L62" s="56" t="s">
        <v>26</v>
      </c>
      <c r="M62" s="2"/>
      <c r="N62" s="2"/>
      <c r="P62" s="60" t="s">
        <v>210</v>
      </c>
      <c r="Q62" s="4" t="s">
        <v>292</v>
      </c>
      <c r="R62" s="21">
        <v>68</v>
      </c>
      <c r="S62" s="56" t="s">
        <v>1083</v>
      </c>
      <c r="T62" s="4"/>
      <c r="U62" s="4"/>
      <c r="W62" s="1" t="s">
        <v>222</v>
      </c>
      <c r="X62" t="s">
        <v>293</v>
      </c>
      <c r="Z62" s="106" t="s">
        <v>26</v>
      </c>
    </row>
    <row r="63" spans="2:26" ht="15" thickBot="1" x14ac:dyDescent="0.35">
      <c r="B63" s="60" t="s">
        <v>66</v>
      </c>
      <c r="C63" s="2" t="s">
        <v>227</v>
      </c>
      <c r="D63" s="13" t="s">
        <v>1082</v>
      </c>
      <c r="E63" s="56" t="s">
        <v>26</v>
      </c>
      <c r="F63" s="14"/>
      <c r="G63" s="14"/>
      <c r="H63" s="60"/>
      <c r="I63" s="58" t="s">
        <v>67</v>
      </c>
      <c r="J63" s="3" t="s">
        <v>294</v>
      </c>
      <c r="K63" s="20" t="s">
        <v>1082</v>
      </c>
      <c r="L63" s="56" t="s">
        <v>26</v>
      </c>
      <c r="M63" s="3"/>
      <c r="N63" s="3"/>
      <c r="P63" s="60" t="s">
        <v>210</v>
      </c>
      <c r="Q63" s="4" t="s">
        <v>295</v>
      </c>
      <c r="R63" s="21">
        <v>83.2</v>
      </c>
      <c r="S63" s="56" t="s">
        <v>1083</v>
      </c>
      <c r="T63" s="4"/>
      <c r="U63" s="4" t="s">
        <v>296</v>
      </c>
      <c r="W63" s="1" t="s">
        <v>222</v>
      </c>
      <c r="X63" t="s">
        <v>297</v>
      </c>
      <c r="Z63" s="106" t="s">
        <v>26</v>
      </c>
    </row>
    <row r="64" spans="2:26" ht="15" thickBot="1" x14ac:dyDescent="0.35">
      <c r="B64" s="60" t="s">
        <v>66</v>
      </c>
      <c r="C64" s="3" t="s">
        <v>232</v>
      </c>
      <c r="D64" s="18" t="s">
        <v>1082</v>
      </c>
      <c r="E64" s="56" t="s">
        <v>26</v>
      </c>
      <c r="F64" s="19"/>
      <c r="G64" s="19"/>
      <c r="H64" s="60"/>
      <c r="I64" s="58" t="s">
        <v>67</v>
      </c>
      <c r="J64" s="2" t="s">
        <v>299</v>
      </c>
      <c r="K64" s="2">
        <v>76.3</v>
      </c>
      <c r="L64" s="56" t="s">
        <v>1083</v>
      </c>
      <c r="M64" s="2"/>
      <c r="N64" s="2"/>
      <c r="P64" s="60" t="s">
        <v>276</v>
      </c>
      <c r="Q64" s="4" t="s">
        <v>134</v>
      </c>
      <c r="R64" s="16" t="s">
        <v>1082</v>
      </c>
      <c r="S64" s="56" t="s">
        <v>26</v>
      </c>
      <c r="T64" s="4"/>
      <c r="U64" s="4" t="s">
        <v>178</v>
      </c>
      <c r="W64" s="1" t="s">
        <v>161</v>
      </c>
      <c r="X64" t="s">
        <v>300</v>
      </c>
      <c r="Z64" s="106" t="s">
        <v>26</v>
      </c>
    </row>
    <row r="65" spans="1:26" ht="15" thickBot="1" x14ac:dyDescent="0.35">
      <c r="B65" s="60" t="s">
        <v>66</v>
      </c>
      <c r="C65" s="2" t="s">
        <v>237</v>
      </c>
      <c r="D65" s="13">
        <v>85</v>
      </c>
      <c r="E65" s="2" t="s">
        <v>1083</v>
      </c>
      <c r="F65" s="14"/>
      <c r="G65" s="14"/>
      <c r="H65" s="60"/>
      <c r="I65" s="58" t="s">
        <v>67</v>
      </c>
      <c r="J65" s="3" t="s">
        <v>302</v>
      </c>
      <c r="K65" s="3" t="s">
        <v>1082</v>
      </c>
      <c r="L65" s="56" t="s">
        <v>26</v>
      </c>
      <c r="M65" s="3"/>
      <c r="N65" s="3"/>
      <c r="P65" s="60" t="s">
        <v>164</v>
      </c>
      <c r="Q65" s="4" t="s">
        <v>134</v>
      </c>
      <c r="R65" s="21" t="s">
        <v>1082</v>
      </c>
      <c r="S65" s="56" t="s">
        <v>26</v>
      </c>
      <c r="T65" s="4"/>
      <c r="U65" s="4"/>
      <c r="W65" s="1" t="s">
        <v>176</v>
      </c>
      <c r="X65" t="s">
        <v>303</v>
      </c>
      <c r="Y65">
        <v>43</v>
      </c>
      <c r="Z65" s="106" t="s">
        <v>1083</v>
      </c>
    </row>
    <row r="66" spans="1:26" ht="15" thickBot="1" x14ac:dyDescent="0.35">
      <c r="B66" s="60" t="s">
        <v>66</v>
      </c>
      <c r="C66" s="3" t="s">
        <v>238</v>
      </c>
      <c r="D66" s="18" t="s">
        <v>1082</v>
      </c>
      <c r="E66" s="56" t="s">
        <v>26</v>
      </c>
      <c r="F66" s="19"/>
      <c r="G66" s="3"/>
      <c r="H66" s="60"/>
      <c r="I66" s="58" t="s">
        <v>67</v>
      </c>
      <c r="J66" s="2" t="s">
        <v>305</v>
      </c>
      <c r="K66" s="2">
        <v>90.1</v>
      </c>
      <c r="L66" s="56" t="s">
        <v>1083</v>
      </c>
      <c r="M66" s="2"/>
      <c r="N66" s="2"/>
      <c r="P66" s="60" t="s">
        <v>164</v>
      </c>
      <c r="Q66" s="4" t="s">
        <v>306</v>
      </c>
      <c r="R66" s="16" t="s">
        <v>1082</v>
      </c>
      <c r="S66" s="56" t="s">
        <v>26</v>
      </c>
      <c r="T66" s="4"/>
      <c r="U66" s="4"/>
      <c r="W66" s="1"/>
    </row>
    <row r="67" spans="1:26" ht="15" thickBot="1" x14ac:dyDescent="0.35">
      <c r="B67" s="60" t="s">
        <v>66</v>
      </c>
      <c r="C67" s="2" t="s">
        <v>242</v>
      </c>
      <c r="D67" s="13" t="s">
        <v>1082</v>
      </c>
      <c r="E67" s="56" t="s">
        <v>26</v>
      </c>
      <c r="F67" s="14"/>
      <c r="G67" s="14"/>
      <c r="H67" s="60"/>
      <c r="I67" s="58" t="s">
        <v>67</v>
      </c>
      <c r="J67" s="3" t="s">
        <v>308</v>
      </c>
      <c r="K67" s="3">
        <v>70.3</v>
      </c>
      <c r="L67" s="56" t="s">
        <v>1083</v>
      </c>
      <c r="M67" s="3"/>
      <c r="N67" s="3"/>
      <c r="P67" s="60" t="s">
        <v>164</v>
      </c>
      <c r="Q67" s="4" t="s">
        <v>246</v>
      </c>
      <c r="R67" s="16">
        <v>70.900000000000006</v>
      </c>
      <c r="S67" s="56" t="s">
        <v>1083</v>
      </c>
      <c r="T67" s="4"/>
      <c r="U67" s="4" t="s">
        <v>217</v>
      </c>
      <c r="V67" t="s">
        <v>1146</v>
      </c>
      <c r="W67" s="1">
        <f>COUNTA(Table4[Location Found])</f>
        <v>62</v>
      </c>
      <c r="Y67" t="s">
        <v>16</v>
      </c>
      <c r="Z67">
        <f>COUNTIF(Z$4:Z$65,"Alive")</f>
        <v>43</v>
      </c>
    </row>
    <row r="68" spans="1:26" ht="15" thickBot="1" x14ac:dyDescent="0.35">
      <c r="B68" s="77" t="s">
        <v>66</v>
      </c>
      <c r="C68" s="3" t="s">
        <v>247</v>
      </c>
      <c r="D68" s="18" t="s">
        <v>1082</v>
      </c>
      <c r="E68" s="56" t="s">
        <v>26</v>
      </c>
      <c r="F68" s="19"/>
      <c r="G68" s="19"/>
      <c r="H68" s="60"/>
      <c r="I68" s="103" t="s">
        <v>67</v>
      </c>
      <c r="J68" s="65" t="s">
        <v>310</v>
      </c>
      <c r="K68" s="104">
        <v>84.7</v>
      </c>
      <c r="L68" s="107" t="s">
        <v>1083</v>
      </c>
      <c r="M68" s="65"/>
      <c r="N68" s="65"/>
      <c r="P68" s="60" t="s">
        <v>164</v>
      </c>
      <c r="Q68" s="4" t="s">
        <v>311</v>
      </c>
      <c r="R68" s="16">
        <v>92.5</v>
      </c>
      <c r="S68" s="56" t="s">
        <v>1083</v>
      </c>
      <c r="T68" s="4"/>
      <c r="U68" s="4"/>
      <c r="W68" s="1">
        <f>COUNTIF(Table4[Tag Number],"b*")</f>
        <v>21</v>
      </c>
      <c r="Y68" t="s">
        <v>26</v>
      </c>
      <c r="Z68">
        <f>COUNTIF(Z$4:Z$65,"Dead")</f>
        <v>19</v>
      </c>
    </row>
    <row r="69" spans="1:26" ht="15" thickBot="1" x14ac:dyDescent="0.35">
      <c r="B69" s="60" t="s">
        <v>66</v>
      </c>
      <c r="C69" s="2" t="s">
        <v>321</v>
      </c>
      <c r="D69" s="13" t="s">
        <v>1082</v>
      </c>
      <c r="E69" s="56" t="s">
        <v>26</v>
      </c>
      <c r="F69" s="14"/>
      <c r="G69" s="14"/>
      <c r="H69" s="60"/>
      <c r="I69" s="103" t="s">
        <v>536</v>
      </c>
      <c r="J69" s="65" t="s">
        <v>134</v>
      </c>
      <c r="K69" s="104" t="s">
        <v>1082</v>
      </c>
      <c r="L69" s="65" t="s">
        <v>26</v>
      </c>
      <c r="M69" s="65"/>
      <c r="N69" s="65"/>
      <c r="P69" s="60" t="s">
        <v>222</v>
      </c>
      <c r="Q69" s="4" t="s">
        <v>312</v>
      </c>
      <c r="R69" s="16" t="s">
        <v>1082</v>
      </c>
      <c r="S69" s="56" t="s">
        <v>26</v>
      </c>
      <c r="T69" s="4"/>
      <c r="U69" s="4"/>
      <c r="W69" s="1">
        <f>COUNTIF(Table4[Tag Number],"c*")</f>
        <v>14</v>
      </c>
    </row>
    <row r="70" spans="1:26" ht="15" thickBot="1" x14ac:dyDescent="0.35">
      <c r="B70" s="60" t="s">
        <v>159</v>
      </c>
      <c r="C70" s="2" t="s">
        <v>252</v>
      </c>
      <c r="D70" s="13" t="s">
        <v>1082</v>
      </c>
      <c r="E70" s="56" t="s">
        <v>26</v>
      </c>
      <c r="F70" s="70"/>
      <c r="G70" s="14" t="s">
        <v>229</v>
      </c>
      <c r="H70" s="60"/>
      <c r="I70" s="103" t="s">
        <v>536</v>
      </c>
      <c r="J70" s="65" t="s">
        <v>134</v>
      </c>
      <c r="K70" s="104" t="s">
        <v>1082</v>
      </c>
      <c r="L70" s="65" t="s">
        <v>26</v>
      </c>
      <c r="M70" s="65"/>
      <c r="N70" s="65"/>
      <c r="P70" s="60" t="s">
        <v>222</v>
      </c>
      <c r="Q70" s="4" t="s">
        <v>134</v>
      </c>
      <c r="R70" s="21" t="s">
        <v>1082</v>
      </c>
      <c r="S70" s="56" t="s">
        <v>26</v>
      </c>
      <c r="T70" s="4"/>
      <c r="U70" s="4" t="s">
        <v>178</v>
      </c>
      <c r="W70" s="1">
        <f>COUNTIF(Table4[Tag Number],"d*")</f>
        <v>10</v>
      </c>
    </row>
    <row r="71" spans="1:26" ht="15" thickBot="1" x14ac:dyDescent="0.35">
      <c r="B71" s="60" t="s">
        <v>280</v>
      </c>
      <c r="C71" s="3" t="s">
        <v>165</v>
      </c>
      <c r="D71" s="18">
        <v>82.4</v>
      </c>
      <c r="E71" s="3" t="s">
        <v>1083</v>
      </c>
      <c r="F71" s="19"/>
      <c r="G71" s="19"/>
      <c r="H71" s="60"/>
      <c r="I71" s="103" t="s">
        <v>251</v>
      </c>
      <c r="J71" s="65" t="s">
        <v>134</v>
      </c>
      <c r="K71" s="65" t="s">
        <v>1082</v>
      </c>
      <c r="L71" s="65" t="s">
        <v>26</v>
      </c>
      <c r="M71" s="65"/>
      <c r="N71" s="65"/>
      <c r="P71" s="60" t="s">
        <v>222</v>
      </c>
      <c r="Q71" s="4" t="s">
        <v>314</v>
      </c>
      <c r="R71" s="16" t="s">
        <v>1082</v>
      </c>
      <c r="S71" s="56" t="s">
        <v>26</v>
      </c>
      <c r="T71" s="4"/>
      <c r="U71" s="4"/>
      <c r="W71" s="1">
        <f>COUNTIF(Table4[Tag Number],"o*")</f>
        <v>3</v>
      </c>
    </row>
    <row r="72" spans="1:26" ht="15" thickBot="1" x14ac:dyDescent="0.35">
      <c r="B72" s="60" t="s">
        <v>280</v>
      </c>
      <c r="C72" s="2" t="s">
        <v>167</v>
      </c>
      <c r="D72" s="13" t="s">
        <v>1082</v>
      </c>
      <c r="E72" s="56" t="s">
        <v>26</v>
      </c>
      <c r="F72" s="14"/>
      <c r="G72" s="14"/>
      <c r="H72" s="60"/>
      <c r="I72" s="2"/>
      <c r="J72" s="2"/>
      <c r="K72" s="15"/>
      <c r="L72" s="2"/>
      <c r="M72" s="2"/>
      <c r="N72" s="2"/>
      <c r="P72" s="60" t="s">
        <v>222</v>
      </c>
      <c r="Q72" s="4" t="s">
        <v>316</v>
      </c>
      <c r="R72" s="16" t="s">
        <v>1082</v>
      </c>
      <c r="S72" s="56" t="s">
        <v>26</v>
      </c>
      <c r="T72" s="4"/>
      <c r="U72" s="4"/>
      <c r="V72" t="s">
        <v>3292</v>
      </c>
      <c r="W72" s="1">
        <f>SUM(W68:W71)</f>
        <v>48</v>
      </c>
    </row>
    <row r="73" spans="1:26" ht="15" thickBot="1" x14ac:dyDescent="0.35">
      <c r="B73" s="60" t="s">
        <v>280</v>
      </c>
      <c r="C73" s="3" t="s">
        <v>172</v>
      </c>
      <c r="D73" s="18">
        <v>91.5</v>
      </c>
      <c r="E73" s="3" t="s">
        <v>1083</v>
      </c>
      <c r="F73" s="19"/>
      <c r="G73" s="19"/>
      <c r="H73" s="60" t="s">
        <v>1146</v>
      </c>
      <c r="I73" s="2">
        <f>COUNTA(Table2[Location Found])</f>
        <v>68</v>
      </c>
      <c r="K73" t="s">
        <v>16</v>
      </c>
      <c r="L73">
        <f>COUNTIF(L$4:L$71,"Alive")</f>
        <v>27</v>
      </c>
      <c r="M73" s="3"/>
      <c r="N73" s="3"/>
      <c r="P73" s="60" t="s">
        <v>222</v>
      </c>
      <c r="Q73" s="4" t="s">
        <v>267</v>
      </c>
      <c r="R73" s="16">
        <v>90.8</v>
      </c>
      <c r="S73" s="56" t="s">
        <v>1083</v>
      </c>
      <c r="T73" s="4"/>
      <c r="U73" s="4"/>
      <c r="W73" s="1"/>
    </row>
    <row r="74" spans="1:26" ht="15" thickBot="1" x14ac:dyDescent="0.35">
      <c r="B74" s="60" t="s">
        <v>1092</v>
      </c>
      <c r="C74" s="3" t="s">
        <v>27</v>
      </c>
      <c r="D74" s="18">
        <v>83</v>
      </c>
      <c r="E74" s="56" t="s">
        <v>1083</v>
      </c>
      <c r="F74" s="19" t="s">
        <v>28</v>
      </c>
      <c r="G74" s="19" t="s">
        <v>18</v>
      </c>
      <c r="H74" s="60"/>
      <c r="I74" s="2">
        <f>COUNTIF(Table2[Tag Number],"a*")</f>
        <v>0</v>
      </c>
      <c r="K74" t="s">
        <v>26</v>
      </c>
      <c r="L74">
        <f>COUNTIF(L$4:L$71,"Dead")</f>
        <v>41</v>
      </c>
      <c r="M74" s="2"/>
      <c r="N74" s="2"/>
      <c r="P74" s="60" t="s">
        <v>222</v>
      </c>
      <c r="Q74" s="4" t="s">
        <v>270</v>
      </c>
      <c r="R74" s="16">
        <v>83.2</v>
      </c>
      <c r="S74" s="56" t="s">
        <v>1083</v>
      </c>
      <c r="T74" s="4"/>
      <c r="U74" s="4"/>
      <c r="W74" s="1"/>
    </row>
    <row r="75" spans="1:26" ht="15" thickBot="1" x14ac:dyDescent="0.35">
      <c r="B75" s="60" t="s">
        <v>1093</v>
      </c>
      <c r="C75" s="3" t="s">
        <v>260</v>
      </c>
      <c r="D75" s="18">
        <v>93.6</v>
      </c>
      <c r="E75" s="3" t="s">
        <v>1083</v>
      </c>
      <c r="F75" s="19"/>
      <c r="G75" s="19"/>
      <c r="H75" s="60"/>
      <c r="I75" s="2">
        <f>COUNTIF(Table2[Tag Number],"b*")</f>
        <v>23</v>
      </c>
      <c r="J75" s="3"/>
      <c r="K75" s="20"/>
      <c r="L75" s="2"/>
      <c r="M75" s="3"/>
      <c r="N75" s="3"/>
      <c r="P75" s="60" t="s">
        <v>251</v>
      </c>
      <c r="Q75" s="4" t="s">
        <v>320</v>
      </c>
      <c r="R75" s="16" t="s">
        <v>1082</v>
      </c>
      <c r="S75" s="56" t="s">
        <v>26</v>
      </c>
      <c r="T75" s="4"/>
      <c r="U75" s="4"/>
      <c r="W75" s="1"/>
    </row>
    <row r="76" spans="1:26" ht="15" thickBot="1" x14ac:dyDescent="0.35">
      <c r="B76" s="78" t="s">
        <v>114</v>
      </c>
      <c r="C76" s="68" t="s">
        <v>301</v>
      </c>
      <c r="D76" s="69" t="s">
        <v>1082</v>
      </c>
      <c r="E76" s="107" t="s">
        <v>26</v>
      </c>
      <c r="F76" s="72"/>
      <c r="G76" s="72"/>
      <c r="H76" s="60"/>
      <c r="I76" s="2">
        <f>COUNTIF(Table2[Tag Number],"c*")</f>
        <v>16</v>
      </c>
      <c r="J76" s="2"/>
      <c r="K76" s="15"/>
      <c r="L76" s="2"/>
      <c r="M76" s="2"/>
      <c r="N76" s="2"/>
      <c r="P76" s="78" t="s">
        <v>67</v>
      </c>
      <c r="Q76" s="42" t="s">
        <v>322</v>
      </c>
      <c r="R76" s="105">
        <v>96.7</v>
      </c>
      <c r="S76" s="107" t="s">
        <v>1083</v>
      </c>
      <c r="T76" s="42"/>
      <c r="U76" s="42"/>
      <c r="W76" s="1"/>
    </row>
    <row r="77" spans="1:26" ht="15" thickBot="1" x14ac:dyDescent="0.35">
      <c r="B77" t="s">
        <v>1092</v>
      </c>
      <c r="C77" s="65" t="s">
        <v>1104</v>
      </c>
      <c r="D77" s="66"/>
      <c r="E77" s="107" t="s">
        <v>26</v>
      </c>
      <c r="F77" s="67"/>
      <c r="G77" s="67"/>
      <c r="I77" s="2">
        <f>COUNTIF(Table2[Tag Number],"d*")</f>
        <v>17</v>
      </c>
      <c r="P77" s="78" t="s">
        <v>161</v>
      </c>
      <c r="Q77" s="42" t="s">
        <v>87</v>
      </c>
      <c r="R77" s="105" t="s">
        <v>1082</v>
      </c>
      <c r="S77" s="107" t="s">
        <v>26</v>
      </c>
      <c r="T77" s="42"/>
      <c r="U77" s="42" t="s">
        <v>178</v>
      </c>
    </row>
    <row r="78" spans="1:26" ht="15" thickBot="1" x14ac:dyDescent="0.35">
      <c r="I78" s="2">
        <f>COUNTIF(Table2[Tag Number],"o*")</f>
        <v>2</v>
      </c>
    </row>
    <row r="79" spans="1:26" ht="15" thickBot="1" x14ac:dyDescent="0.35">
      <c r="A79" t="s">
        <v>1146</v>
      </c>
      <c r="B79">
        <f>COUNTA(Table1[Location Found])</f>
        <v>74</v>
      </c>
      <c r="D79" t="s">
        <v>16</v>
      </c>
      <c r="E79">
        <f>COUNTIF(E4:E77,"Alive")</f>
        <v>30</v>
      </c>
      <c r="H79" t="s">
        <v>3291</v>
      </c>
      <c r="I79">
        <f>SUM(I74:I78)</f>
        <v>58</v>
      </c>
      <c r="O79" t="s">
        <v>1146</v>
      </c>
      <c r="P79">
        <f>COUNTA(Table3[Location Found])</f>
        <v>74</v>
      </c>
      <c r="R79" t="s">
        <v>16</v>
      </c>
      <c r="S79">
        <f>COUNTIF(S$4:S$77,"Alive")</f>
        <v>34</v>
      </c>
    </row>
    <row r="80" spans="1:26" ht="15" thickBot="1" x14ac:dyDescent="0.35">
      <c r="B80" s="2">
        <f>COUNTIF(Table1[Tag Number],"a*")</f>
        <v>0</v>
      </c>
      <c r="D80" t="s">
        <v>26</v>
      </c>
      <c r="E80">
        <f>COUNTIF(E4:E77,"Dead")</f>
        <v>44</v>
      </c>
      <c r="P80">
        <f>COUNTIF(Table3[Tag Number],"a*")</f>
        <v>0</v>
      </c>
      <c r="R80" t="s">
        <v>26</v>
      </c>
      <c r="S80">
        <f>COUNTIF(S$4:S$77,"Dead")</f>
        <v>40</v>
      </c>
    </row>
    <row r="81" spans="2:16" ht="15" thickBot="1" x14ac:dyDescent="0.35">
      <c r="B81" s="2">
        <f>COUNTIF(Table1[Tag Number],"b*")</f>
        <v>24</v>
      </c>
      <c r="P81">
        <f>COUNTIF(Table3[Tag Number],"b*")</f>
        <v>23</v>
      </c>
    </row>
    <row r="82" spans="2:16" ht="15" thickBot="1" x14ac:dyDescent="0.35">
      <c r="B82" s="2">
        <f>COUNTIF(Table1[Tag Number],"c*")</f>
        <v>30</v>
      </c>
      <c r="P82">
        <f>COUNTIF(Table3[Tag Number],"c*")</f>
        <v>24</v>
      </c>
    </row>
    <row r="83" spans="2:16" ht="15" thickBot="1" x14ac:dyDescent="0.35">
      <c r="B83" s="2">
        <f>COUNTIF(Table1[Tag Number],"d*")</f>
        <v>16</v>
      </c>
      <c r="P83">
        <f>COUNTIF(Table3[Tag Number],"d*")</f>
        <v>12</v>
      </c>
    </row>
    <row r="84" spans="2:16" ht="15" thickBot="1" x14ac:dyDescent="0.35">
      <c r="B84" s="2">
        <f>COUNTIF(Table1[Tag Number],"o*")</f>
        <v>3</v>
      </c>
      <c r="P84">
        <f>COUNTIF(Table3[Tag Number],"o*")</f>
        <v>4</v>
      </c>
    </row>
    <row r="85" spans="2:16" x14ac:dyDescent="0.3">
      <c r="B85">
        <f>SUM(B80:B84)</f>
        <v>73</v>
      </c>
      <c r="O85" t="s">
        <v>3291</v>
      </c>
      <c r="P85">
        <f>SUM(P80:P84)</f>
        <v>63</v>
      </c>
    </row>
  </sheetData>
  <mergeCells count="10">
    <mergeCell ref="J2:N2"/>
    <mergeCell ref="C2:G2"/>
    <mergeCell ref="Q2:U2"/>
    <mergeCell ref="AE2:AI2"/>
    <mergeCell ref="I1:N1"/>
    <mergeCell ref="B1:G1"/>
    <mergeCell ref="P1:U1"/>
    <mergeCell ref="AD1:AI1"/>
    <mergeCell ref="X2:AB2"/>
    <mergeCell ref="W1:AB1"/>
  </mergeCells>
  <phoneticPr fontId="3" type="noConversion"/>
  <conditionalFormatting sqref="C4:C27 C29:C67 C69:C76 C81:C323 D79:D80 C78">
    <cfRule type="duplicateValues" dxfId="123" priority="7"/>
  </conditionalFormatting>
  <conditionalFormatting sqref="C4:C77">
    <cfRule type="duplicateValues" dxfId="122" priority="5"/>
  </conditionalFormatting>
  <conditionalFormatting sqref="C77">
    <cfRule type="duplicateValues" dxfId="121" priority="6"/>
  </conditionalFormatting>
  <conditionalFormatting sqref="H1:H1048576 N2948:N1048576">
    <cfRule type="cellIs" dxfId="120" priority="11" operator="equal">
      <formula>"Dead"</formula>
    </cfRule>
  </conditionalFormatting>
  <conditionalFormatting sqref="J4:J71">
    <cfRule type="duplicateValues" dxfId="119" priority="1"/>
  </conditionalFormatting>
  <conditionalFormatting sqref="K73:K74">
    <cfRule type="duplicateValues" dxfId="118" priority="4"/>
  </conditionalFormatting>
  <conditionalFormatting sqref="Q4:Q78 Q81:Q195">
    <cfRule type="duplicateValues" dxfId="117" priority="37"/>
  </conditionalFormatting>
  <conditionalFormatting sqref="R79:R80">
    <cfRule type="duplicateValues" dxfId="116" priority="3"/>
  </conditionalFormatting>
  <conditionalFormatting sqref="X4:X11 Y12 X14:X66 Z8 Z11 Z21:Z22 X69:X81">
    <cfRule type="duplicateValues" dxfId="115" priority="8"/>
  </conditionalFormatting>
  <conditionalFormatting sqref="Y67:Y68">
    <cfRule type="duplicateValues" dxfId="114" priority="2"/>
  </conditionalFormatting>
  <pageMargins left="0.7" right="0.7" top="0.75" bottom="0.75" header="0.3" footer="0.3"/>
  <pageSetup orientation="portrait" horizontalDpi="1200" verticalDpi="1200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D25D-D95C-42AA-9181-F6BE5C19153D}">
  <dimension ref="A1:AP313"/>
  <sheetViews>
    <sheetView topLeftCell="C1" zoomScale="55" zoomScaleNormal="55" workbookViewId="0">
      <selection activeCell="T6" sqref="T6"/>
    </sheetView>
  </sheetViews>
  <sheetFormatPr defaultRowHeight="14.4" x14ac:dyDescent="0.3"/>
  <cols>
    <col min="1" max="1" width="23.33203125" customWidth="1"/>
    <col min="2" max="2" width="16.21875" customWidth="1"/>
    <col min="3" max="3" width="13.6640625" customWidth="1"/>
    <col min="4" max="4" width="14.33203125" customWidth="1"/>
    <col min="5" max="5" width="13.6640625" customWidth="1"/>
    <col min="6" max="6" width="14.88671875" customWidth="1"/>
    <col min="7" max="8" width="13.6640625" customWidth="1"/>
    <col min="9" max="9" width="16.21875" customWidth="1"/>
    <col min="10" max="10" width="13.6640625" customWidth="1"/>
    <col min="11" max="11" width="14.33203125" customWidth="1"/>
    <col min="12" max="12" width="13.6640625" customWidth="1"/>
    <col min="13" max="13" width="14.88671875" customWidth="1"/>
    <col min="14" max="16" width="22.5546875" customWidth="1"/>
    <col min="17" max="17" width="13.6640625" customWidth="1"/>
    <col min="18" max="18" width="16.6640625" customWidth="1"/>
    <col min="20" max="20" width="14.88671875" customWidth="1"/>
    <col min="21" max="21" width="14.5546875" customWidth="1"/>
    <col min="23" max="23" width="16.21875" customWidth="1"/>
    <col min="24" max="24" width="13.6640625" customWidth="1"/>
    <col min="25" max="25" width="16.88671875" customWidth="1"/>
    <col min="27" max="27" width="14.88671875" customWidth="1"/>
    <col min="32" max="32" width="16.6640625" customWidth="1"/>
    <col min="39" max="39" width="14.5546875" style="1" customWidth="1"/>
    <col min="53" max="53" width="13" customWidth="1"/>
  </cols>
  <sheetData>
    <row r="1" spans="1:42" ht="47.4" customHeight="1" thickBot="1" x14ac:dyDescent="0.35">
      <c r="A1" s="190" t="s">
        <v>1091</v>
      </c>
      <c r="B1" s="190"/>
      <c r="C1" s="190"/>
      <c r="D1" s="190"/>
      <c r="E1" s="190"/>
      <c r="F1" s="190"/>
      <c r="G1" s="190"/>
      <c r="H1" s="190"/>
      <c r="I1" s="190"/>
      <c r="J1" s="190"/>
    </row>
    <row r="2" spans="1:42" ht="15" customHeight="1" thickBot="1" x14ac:dyDescent="0.4">
      <c r="A2" s="139" t="s">
        <v>3322</v>
      </c>
      <c r="B2" s="185" t="s">
        <v>323</v>
      </c>
      <c r="C2" s="186"/>
      <c r="D2" s="186"/>
      <c r="E2" s="186"/>
      <c r="F2" s="186"/>
      <c r="G2" s="187"/>
      <c r="H2" s="6"/>
      <c r="I2" s="185" t="s">
        <v>1</v>
      </c>
      <c r="J2" s="186"/>
      <c r="K2" s="186"/>
      <c r="L2" s="186"/>
      <c r="M2" s="186"/>
      <c r="N2" s="187"/>
      <c r="P2" s="185" t="s">
        <v>324</v>
      </c>
      <c r="Q2" s="186"/>
      <c r="R2" s="186"/>
      <c r="S2" s="186"/>
      <c r="T2" s="186"/>
      <c r="U2" s="187"/>
      <c r="W2" s="188" t="s">
        <v>325</v>
      </c>
      <c r="X2" s="188"/>
      <c r="Y2" s="188"/>
      <c r="Z2" s="188"/>
      <c r="AA2" s="188"/>
      <c r="AB2" s="188"/>
      <c r="AD2" s="185"/>
      <c r="AE2" s="186"/>
      <c r="AF2" s="186"/>
      <c r="AG2" s="186"/>
      <c r="AH2" s="186"/>
      <c r="AI2" s="187"/>
      <c r="AK2" s="23" t="s">
        <v>4</v>
      </c>
      <c r="AL2" s="24"/>
      <c r="AM2" s="24"/>
      <c r="AN2" s="24"/>
      <c r="AO2" s="24"/>
      <c r="AP2" s="31"/>
    </row>
    <row r="3" spans="1:42" ht="84.6" customHeight="1" thickBot="1" x14ac:dyDescent="0.35">
      <c r="B3" s="7" t="s">
        <v>5</v>
      </c>
      <c r="C3" s="182" t="s">
        <v>1103</v>
      </c>
      <c r="D3" s="183"/>
      <c r="E3" s="183"/>
      <c r="F3" s="183"/>
      <c r="G3" s="184"/>
      <c r="H3" s="6"/>
      <c r="I3" s="7" t="s">
        <v>5</v>
      </c>
      <c r="J3" s="189" t="s">
        <v>326</v>
      </c>
      <c r="K3" s="183"/>
      <c r="L3" s="183"/>
      <c r="M3" s="183"/>
      <c r="N3" s="184"/>
      <c r="P3" s="7" t="s">
        <v>5</v>
      </c>
      <c r="Q3" s="182" t="s">
        <v>327</v>
      </c>
      <c r="R3" s="183"/>
      <c r="S3" s="183"/>
      <c r="T3" s="183"/>
      <c r="U3" s="184"/>
      <c r="W3" s="7" t="s">
        <v>5</v>
      </c>
      <c r="X3" s="182" t="s">
        <v>328</v>
      </c>
      <c r="Y3" s="183"/>
      <c r="Z3" s="183"/>
      <c r="AA3" s="183"/>
      <c r="AB3" s="184"/>
      <c r="AD3" s="7" t="s">
        <v>5</v>
      </c>
      <c r="AE3" s="182"/>
      <c r="AF3" s="183"/>
      <c r="AG3" s="183"/>
      <c r="AH3" s="183"/>
      <c r="AI3" s="184"/>
      <c r="AK3" s="7" t="s">
        <v>5</v>
      </c>
      <c r="AL3" s="28"/>
      <c r="AM3" s="29"/>
      <c r="AN3" s="29"/>
      <c r="AO3" s="29"/>
      <c r="AP3" s="30"/>
    </row>
    <row r="4" spans="1:42" ht="31.95" customHeight="1" thickBot="1" x14ac:dyDescent="0.35">
      <c r="B4" s="62" t="s">
        <v>7</v>
      </c>
      <c r="C4" s="63" t="s">
        <v>8</v>
      </c>
      <c r="D4" s="63" t="s">
        <v>9</v>
      </c>
      <c r="E4" s="63" t="s">
        <v>10</v>
      </c>
      <c r="F4" s="64" t="s">
        <v>11</v>
      </c>
      <c r="G4" s="64" t="s">
        <v>12</v>
      </c>
      <c r="H4" s="60"/>
      <c r="I4" s="62" t="s">
        <v>7</v>
      </c>
      <c r="J4" s="63" t="s">
        <v>8</v>
      </c>
      <c r="K4" s="63" t="s">
        <v>9</v>
      </c>
      <c r="L4" s="63" t="s">
        <v>10</v>
      </c>
      <c r="M4" s="64" t="s">
        <v>11</v>
      </c>
      <c r="N4" s="64" t="s">
        <v>12</v>
      </c>
      <c r="P4" s="62" t="s">
        <v>7</v>
      </c>
      <c r="Q4" s="63" t="s">
        <v>8</v>
      </c>
      <c r="R4" s="63" t="s">
        <v>9</v>
      </c>
      <c r="S4" s="63" t="s">
        <v>10</v>
      </c>
      <c r="T4" s="64" t="s">
        <v>11</v>
      </c>
      <c r="U4" s="64" t="s">
        <v>12</v>
      </c>
      <c r="W4" s="63" t="s">
        <v>7</v>
      </c>
      <c r="X4" s="63" t="s">
        <v>8</v>
      </c>
      <c r="Y4" s="63" t="s">
        <v>9</v>
      </c>
      <c r="Z4" s="63" t="s">
        <v>10</v>
      </c>
      <c r="AA4" s="64" t="s">
        <v>11</v>
      </c>
      <c r="AB4" s="64" t="s">
        <v>12</v>
      </c>
      <c r="AD4" s="10" t="s">
        <v>7</v>
      </c>
      <c r="AE4" s="10" t="s">
        <v>8</v>
      </c>
      <c r="AF4" s="10" t="s">
        <v>9</v>
      </c>
      <c r="AG4" s="10" t="s">
        <v>10</v>
      </c>
      <c r="AH4" s="11" t="s">
        <v>11</v>
      </c>
      <c r="AI4" s="11" t="s">
        <v>12</v>
      </c>
      <c r="AK4" s="10" t="s">
        <v>7</v>
      </c>
      <c r="AL4" s="10" t="s">
        <v>8</v>
      </c>
      <c r="AM4" s="10" t="s">
        <v>9</v>
      </c>
      <c r="AN4" s="10" t="s">
        <v>10</v>
      </c>
      <c r="AO4" s="11" t="s">
        <v>11</v>
      </c>
      <c r="AP4" s="11" t="s">
        <v>12</v>
      </c>
    </row>
    <row r="5" spans="1:42" ht="29.4" thickBot="1" x14ac:dyDescent="0.35">
      <c r="B5" s="58" t="s">
        <v>76</v>
      </c>
      <c r="C5" s="2" t="s">
        <v>329</v>
      </c>
      <c r="D5" s="13" t="s">
        <v>1082</v>
      </c>
      <c r="E5" s="2" t="s">
        <v>23</v>
      </c>
      <c r="F5" s="14"/>
      <c r="G5" s="14"/>
      <c r="H5" s="61" t="s">
        <v>330</v>
      </c>
      <c r="I5" s="58" t="s">
        <v>331</v>
      </c>
      <c r="J5" s="2" t="s">
        <v>332</v>
      </c>
      <c r="K5" s="15">
        <v>86.2</v>
      </c>
      <c r="L5" s="2" t="s">
        <v>16</v>
      </c>
      <c r="M5" s="2" t="s">
        <v>17</v>
      </c>
      <c r="N5" s="2"/>
      <c r="P5" s="60" t="s">
        <v>333</v>
      </c>
      <c r="Q5" s="4" t="s">
        <v>334</v>
      </c>
      <c r="R5" s="16">
        <v>91.5</v>
      </c>
      <c r="S5" s="4" t="s">
        <v>16</v>
      </c>
      <c r="T5" s="4"/>
      <c r="U5" s="17"/>
      <c r="W5" s="1" t="s">
        <v>335</v>
      </c>
      <c r="X5" t="s">
        <v>332</v>
      </c>
      <c r="Y5">
        <v>87</v>
      </c>
      <c r="Z5" t="s">
        <v>16</v>
      </c>
      <c r="AD5" s="2"/>
      <c r="AE5" s="2"/>
      <c r="AF5" s="13"/>
      <c r="AG5" s="2"/>
      <c r="AH5" s="2"/>
      <c r="AI5" s="2"/>
      <c r="AK5" s="2"/>
      <c r="AL5" s="2"/>
      <c r="AM5" s="13"/>
      <c r="AN5" s="2"/>
      <c r="AO5" s="2"/>
      <c r="AP5" s="2"/>
    </row>
    <row r="6" spans="1:42" ht="29.4" thickBot="1" x14ac:dyDescent="0.35">
      <c r="B6" s="59" t="s">
        <v>76</v>
      </c>
      <c r="C6" s="3" t="s">
        <v>336</v>
      </c>
      <c r="D6" s="18" t="s">
        <v>1082</v>
      </c>
      <c r="E6" s="3" t="s">
        <v>23</v>
      </c>
      <c r="F6" s="19"/>
      <c r="G6" s="19"/>
      <c r="H6" s="60"/>
      <c r="I6" s="58" t="s">
        <v>331</v>
      </c>
      <c r="J6" s="3" t="s">
        <v>337</v>
      </c>
      <c r="K6" s="20">
        <v>87.4</v>
      </c>
      <c r="L6" s="2" t="s">
        <v>16</v>
      </c>
      <c r="M6" s="3" t="s">
        <v>17</v>
      </c>
      <c r="N6" s="3"/>
      <c r="P6" s="60" t="s">
        <v>333</v>
      </c>
      <c r="Q6" s="4" t="s">
        <v>338</v>
      </c>
      <c r="R6" s="16">
        <v>92.9</v>
      </c>
      <c r="S6" s="4" t="s">
        <v>16</v>
      </c>
      <c r="T6" s="4"/>
      <c r="U6" s="4" t="s">
        <v>207</v>
      </c>
      <c r="W6" s="1" t="s">
        <v>335</v>
      </c>
      <c r="X6" t="s">
        <v>334</v>
      </c>
      <c r="Y6">
        <v>91.1</v>
      </c>
      <c r="Z6" t="s">
        <v>16</v>
      </c>
      <c r="AD6" s="3"/>
      <c r="AE6" s="3"/>
      <c r="AF6" s="18"/>
      <c r="AG6" s="3"/>
      <c r="AH6" s="3"/>
      <c r="AI6" s="3"/>
      <c r="AK6" s="3"/>
      <c r="AL6" s="3"/>
      <c r="AM6" s="18"/>
      <c r="AN6" s="3"/>
      <c r="AO6" s="3"/>
      <c r="AP6" s="3"/>
    </row>
    <row r="7" spans="1:42" ht="29.4" thickBot="1" x14ac:dyDescent="0.35">
      <c r="B7" s="59" t="s">
        <v>76</v>
      </c>
      <c r="C7" s="2" t="s">
        <v>339</v>
      </c>
      <c r="D7" s="13" t="s">
        <v>1082</v>
      </c>
      <c r="E7" s="2" t="s">
        <v>23</v>
      </c>
      <c r="F7" s="14"/>
      <c r="G7" s="14"/>
      <c r="H7" s="60"/>
      <c r="I7" s="58" t="s">
        <v>331</v>
      </c>
      <c r="J7" s="2" t="s">
        <v>340</v>
      </c>
      <c r="K7" s="2">
        <v>79.099999999999994</v>
      </c>
      <c r="L7" s="2" t="s">
        <v>16</v>
      </c>
      <c r="M7" s="2" t="s">
        <v>341</v>
      </c>
      <c r="N7" s="2"/>
      <c r="P7" s="60" t="s">
        <v>333</v>
      </c>
      <c r="Q7" s="4" t="s">
        <v>342</v>
      </c>
      <c r="R7" s="16">
        <v>92.9</v>
      </c>
      <c r="S7" s="4" t="s">
        <v>16</v>
      </c>
      <c r="T7" s="4"/>
      <c r="U7" s="4"/>
      <c r="W7" s="1" t="s">
        <v>335</v>
      </c>
      <c r="X7" t="s">
        <v>338</v>
      </c>
      <c r="Y7">
        <v>92.8</v>
      </c>
      <c r="Z7" t="s">
        <v>16</v>
      </c>
      <c r="AD7" s="2"/>
      <c r="AE7" s="2"/>
      <c r="AF7" s="2"/>
      <c r="AG7" s="2"/>
      <c r="AH7" s="2"/>
      <c r="AI7" s="2"/>
      <c r="AK7" s="2"/>
      <c r="AL7" s="2"/>
      <c r="AM7" s="13"/>
      <c r="AN7" s="2"/>
      <c r="AO7" s="2"/>
      <c r="AP7" s="2"/>
    </row>
    <row r="8" spans="1:42" ht="15" thickBot="1" x14ac:dyDescent="0.35">
      <c r="B8" s="59" t="s">
        <v>76</v>
      </c>
      <c r="C8" s="3" t="s">
        <v>343</v>
      </c>
      <c r="D8" s="18" t="s">
        <v>1082</v>
      </c>
      <c r="E8" s="3" t="s">
        <v>23</v>
      </c>
      <c r="F8" s="19"/>
      <c r="G8" s="19"/>
      <c r="H8" s="60"/>
      <c r="I8" s="59" t="s">
        <v>344</v>
      </c>
      <c r="J8" s="3" t="s">
        <v>345</v>
      </c>
      <c r="K8" s="20" t="s">
        <v>1082</v>
      </c>
      <c r="L8" s="2" t="s">
        <v>23</v>
      </c>
      <c r="M8" s="3"/>
      <c r="N8" s="3"/>
      <c r="P8" s="60" t="s">
        <v>333</v>
      </c>
      <c r="Q8" s="4" t="s">
        <v>346</v>
      </c>
      <c r="R8" s="16">
        <v>73.400000000000006</v>
      </c>
      <c r="S8" s="4" t="s">
        <v>16</v>
      </c>
      <c r="T8" s="4"/>
      <c r="U8" s="4"/>
      <c r="W8" s="1" t="s">
        <v>335</v>
      </c>
      <c r="X8" t="s">
        <v>337</v>
      </c>
      <c r="Y8">
        <v>88.4</v>
      </c>
      <c r="Z8" t="s">
        <v>16</v>
      </c>
      <c r="AD8" s="3"/>
      <c r="AE8" s="3"/>
      <c r="AF8" s="3"/>
      <c r="AG8" s="3"/>
      <c r="AH8" s="3"/>
      <c r="AI8" s="3"/>
      <c r="AK8" s="3"/>
      <c r="AL8" s="3"/>
      <c r="AM8" s="18"/>
      <c r="AN8" s="3"/>
      <c r="AO8" s="3"/>
      <c r="AP8" s="3"/>
    </row>
    <row r="9" spans="1:42" ht="15" thickBot="1" x14ac:dyDescent="0.35">
      <c r="B9" s="59" t="s">
        <v>76</v>
      </c>
      <c r="C9" s="2" t="s">
        <v>347</v>
      </c>
      <c r="D9" s="13" t="s">
        <v>1082</v>
      </c>
      <c r="E9" s="2" t="s">
        <v>23</v>
      </c>
      <c r="F9" s="14"/>
      <c r="G9" s="14"/>
      <c r="H9" s="60"/>
      <c r="I9" s="58" t="s">
        <v>76</v>
      </c>
      <c r="J9" s="2" t="s">
        <v>348</v>
      </c>
      <c r="K9" s="15" t="s">
        <v>1082</v>
      </c>
      <c r="L9" s="2" t="s">
        <v>23</v>
      </c>
      <c r="M9" s="2"/>
      <c r="N9" s="2"/>
      <c r="P9" s="60" t="s">
        <v>349</v>
      </c>
      <c r="Q9" s="4" t="s">
        <v>350</v>
      </c>
      <c r="R9" s="16">
        <v>60.5</v>
      </c>
      <c r="S9" s="4" t="s">
        <v>16</v>
      </c>
      <c r="T9" s="4"/>
      <c r="U9" s="4"/>
      <c r="W9" s="1" t="s">
        <v>146</v>
      </c>
      <c r="X9" t="s">
        <v>350</v>
      </c>
      <c r="Y9">
        <v>60.8</v>
      </c>
      <c r="Z9" t="s">
        <v>16</v>
      </c>
      <c r="AD9" s="2"/>
      <c r="AE9" s="2"/>
      <c r="AF9" s="2"/>
      <c r="AG9" s="2"/>
      <c r="AH9" s="2"/>
      <c r="AI9" s="2"/>
      <c r="AK9" s="2"/>
      <c r="AL9" s="2"/>
      <c r="AM9" s="13"/>
      <c r="AN9" s="2"/>
      <c r="AO9" s="2"/>
      <c r="AP9" s="2"/>
    </row>
    <row r="10" spans="1:42" ht="15" thickBot="1" x14ac:dyDescent="0.35">
      <c r="B10" s="59" t="s">
        <v>76</v>
      </c>
      <c r="C10" s="3" t="s">
        <v>351</v>
      </c>
      <c r="D10" s="18" t="s">
        <v>1082</v>
      </c>
      <c r="E10" s="3" t="s">
        <v>23</v>
      </c>
      <c r="F10" s="19"/>
      <c r="G10" s="19"/>
      <c r="H10" s="60"/>
      <c r="I10" s="58" t="s">
        <v>76</v>
      </c>
      <c r="J10" s="3" t="s">
        <v>352</v>
      </c>
      <c r="K10" s="20" t="s">
        <v>1082</v>
      </c>
      <c r="L10" s="2" t="s">
        <v>23</v>
      </c>
      <c r="M10" s="3"/>
      <c r="N10" s="3"/>
      <c r="P10" s="60" t="s">
        <v>76</v>
      </c>
      <c r="Q10" s="4" t="s">
        <v>353</v>
      </c>
      <c r="R10" s="16">
        <v>66.400000000000006</v>
      </c>
      <c r="S10" s="4" t="s">
        <v>16</v>
      </c>
      <c r="T10" s="4"/>
      <c r="U10" s="4"/>
      <c r="W10" s="1" t="s">
        <v>76</v>
      </c>
      <c r="X10" t="s">
        <v>354</v>
      </c>
      <c r="Y10">
        <v>86.8</v>
      </c>
      <c r="Z10" t="s">
        <v>16</v>
      </c>
      <c r="AD10" s="3"/>
      <c r="AE10" s="3"/>
      <c r="AF10" s="3"/>
      <c r="AG10" s="3"/>
      <c r="AH10" s="3"/>
      <c r="AI10" s="3"/>
      <c r="AK10" s="3"/>
      <c r="AL10" s="3"/>
      <c r="AM10" s="18"/>
      <c r="AN10" s="3"/>
      <c r="AO10" s="3"/>
      <c r="AP10" s="3"/>
    </row>
    <row r="11" spans="1:42" ht="15" thickBot="1" x14ac:dyDescent="0.35">
      <c r="B11" s="59" t="s">
        <v>76</v>
      </c>
      <c r="C11" s="2" t="s">
        <v>355</v>
      </c>
      <c r="D11" s="13" t="s">
        <v>1082</v>
      </c>
      <c r="E11" s="2" t="s">
        <v>23</v>
      </c>
      <c r="F11" s="14"/>
      <c r="G11" s="14"/>
      <c r="H11" s="60"/>
      <c r="I11" s="58" t="s">
        <v>76</v>
      </c>
      <c r="J11" s="2" t="s">
        <v>356</v>
      </c>
      <c r="K11" s="15" t="s">
        <v>1082</v>
      </c>
      <c r="L11" s="2" t="s">
        <v>23</v>
      </c>
      <c r="M11" s="2"/>
      <c r="N11" s="2"/>
      <c r="P11" s="60" t="s">
        <v>76</v>
      </c>
      <c r="Q11" s="4" t="s">
        <v>357</v>
      </c>
      <c r="R11" s="16">
        <v>74.400000000000006</v>
      </c>
      <c r="S11" s="4" t="s">
        <v>16</v>
      </c>
      <c r="T11" s="4"/>
      <c r="U11" s="4"/>
      <c r="W11" s="1" t="s">
        <v>76</v>
      </c>
      <c r="X11" t="s">
        <v>358</v>
      </c>
      <c r="Y11">
        <v>65.7</v>
      </c>
      <c r="Z11" t="s">
        <v>16</v>
      </c>
      <c r="AD11" s="2"/>
      <c r="AE11" s="2"/>
      <c r="AF11" s="2"/>
      <c r="AG11" s="2"/>
      <c r="AH11" s="2"/>
      <c r="AI11" s="2"/>
      <c r="AK11" s="2"/>
      <c r="AL11" s="2"/>
      <c r="AM11" s="2"/>
      <c r="AN11" s="2"/>
      <c r="AO11" s="2"/>
      <c r="AP11" s="2"/>
    </row>
    <row r="12" spans="1:42" ht="15" thickBot="1" x14ac:dyDescent="0.35">
      <c r="B12" s="59" t="s">
        <v>76</v>
      </c>
      <c r="C12" s="3" t="s">
        <v>359</v>
      </c>
      <c r="D12" s="18">
        <v>91.1</v>
      </c>
      <c r="E12" s="3" t="s">
        <v>16</v>
      </c>
      <c r="F12" s="19"/>
      <c r="G12" s="19"/>
      <c r="H12" s="60"/>
      <c r="I12" s="58" t="s">
        <v>76</v>
      </c>
      <c r="J12" s="3" t="s">
        <v>360</v>
      </c>
      <c r="K12" s="20">
        <v>75</v>
      </c>
      <c r="L12" s="2" t="s">
        <v>16</v>
      </c>
      <c r="M12" s="3"/>
      <c r="N12" s="3"/>
      <c r="P12" s="60" t="s">
        <v>76</v>
      </c>
      <c r="Q12" s="4" t="s">
        <v>361</v>
      </c>
      <c r="R12" s="16">
        <v>76.2</v>
      </c>
      <c r="S12" s="4" t="s">
        <v>16</v>
      </c>
      <c r="T12" s="4"/>
      <c r="U12" s="4"/>
      <c r="W12" s="1" t="s">
        <v>76</v>
      </c>
      <c r="X12" t="s">
        <v>362</v>
      </c>
      <c r="Y12">
        <v>63.1</v>
      </c>
      <c r="Z12" t="s">
        <v>16</v>
      </c>
      <c r="AD12" s="3"/>
      <c r="AE12" s="3"/>
      <c r="AF12" s="3"/>
      <c r="AG12" s="3"/>
      <c r="AH12" s="3"/>
      <c r="AI12" s="3"/>
      <c r="AK12" s="3"/>
      <c r="AL12" s="3"/>
      <c r="AM12" s="3"/>
      <c r="AN12" s="3"/>
      <c r="AO12" s="3"/>
      <c r="AP12" s="3"/>
    </row>
    <row r="13" spans="1:42" ht="15" thickBot="1" x14ac:dyDescent="0.35">
      <c r="B13" s="59" t="s">
        <v>76</v>
      </c>
      <c r="C13" s="2" t="s">
        <v>363</v>
      </c>
      <c r="D13" s="13">
        <v>70.3</v>
      </c>
      <c r="E13" s="2" t="s">
        <v>16</v>
      </c>
      <c r="F13" s="14"/>
      <c r="G13" s="14"/>
      <c r="H13" s="60"/>
      <c r="I13" s="58" t="s">
        <v>76</v>
      </c>
      <c r="J13" s="2" t="s">
        <v>361</v>
      </c>
      <c r="K13" s="2">
        <v>74</v>
      </c>
      <c r="L13" s="2" t="s">
        <v>16</v>
      </c>
      <c r="M13" s="2"/>
      <c r="N13" s="2"/>
      <c r="P13" s="60" t="s">
        <v>76</v>
      </c>
      <c r="Q13" s="4" t="s">
        <v>364</v>
      </c>
      <c r="R13" s="16">
        <v>58.4</v>
      </c>
      <c r="S13" s="4" t="s">
        <v>16</v>
      </c>
      <c r="T13" s="4"/>
      <c r="U13" s="4"/>
      <c r="W13" s="1" t="s">
        <v>76</v>
      </c>
      <c r="X13" t="s">
        <v>365</v>
      </c>
      <c r="Y13">
        <v>83</v>
      </c>
      <c r="Z13" t="s">
        <v>16</v>
      </c>
      <c r="AD13" s="2"/>
      <c r="AE13" s="2"/>
      <c r="AF13" s="2"/>
      <c r="AG13" s="2"/>
      <c r="AH13" s="2"/>
      <c r="AI13" s="2"/>
      <c r="AK13" s="2"/>
      <c r="AL13" s="2"/>
      <c r="AM13" s="2"/>
      <c r="AN13" s="2"/>
      <c r="AO13" s="2"/>
      <c r="AP13" s="2"/>
    </row>
    <row r="14" spans="1:42" ht="15" thickBot="1" x14ac:dyDescent="0.35">
      <c r="B14" s="59" t="s">
        <v>76</v>
      </c>
      <c r="C14" s="3" t="s">
        <v>366</v>
      </c>
      <c r="D14" s="18">
        <v>94</v>
      </c>
      <c r="E14" s="3" t="s">
        <v>16</v>
      </c>
      <c r="F14" s="19"/>
      <c r="G14" s="19"/>
      <c r="H14" s="60"/>
      <c r="I14" s="58" t="s">
        <v>76</v>
      </c>
      <c r="J14" s="3" t="s">
        <v>85</v>
      </c>
      <c r="K14" s="20">
        <v>84.4</v>
      </c>
      <c r="L14" s="2" t="s">
        <v>16</v>
      </c>
      <c r="M14" s="3"/>
      <c r="N14" s="3"/>
      <c r="P14" s="60" t="s">
        <v>76</v>
      </c>
      <c r="Q14" s="4" t="s">
        <v>367</v>
      </c>
      <c r="R14" s="16">
        <v>85.7</v>
      </c>
      <c r="S14" s="4" t="s">
        <v>16</v>
      </c>
      <c r="T14" s="4"/>
      <c r="U14" s="4"/>
      <c r="W14" s="1" t="s">
        <v>76</v>
      </c>
      <c r="X14" t="s">
        <v>368</v>
      </c>
      <c r="Y14">
        <v>80.5</v>
      </c>
      <c r="Z14" t="s">
        <v>16</v>
      </c>
      <c r="AD14" s="3"/>
      <c r="AE14" s="3"/>
      <c r="AF14" s="3"/>
      <c r="AG14" s="3"/>
      <c r="AH14" s="3"/>
      <c r="AI14" s="3"/>
      <c r="AK14" s="3"/>
      <c r="AL14" s="3"/>
      <c r="AM14" s="3"/>
      <c r="AN14" s="3"/>
      <c r="AO14" s="3"/>
      <c r="AP14" s="3"/>
    </row>
    <row r="15" spans="1:42" ht="15" thickBot="1" x14ac:dyDescent="0.35">
      <c r="B15" s="59" t="s">
        <v>76</v>
      </c>
      <c r="C15" s="2" t="s">
        <v>85</v>
      </c>
      <c r="D15" s="13">
        <v>85.5</v>
      </c>
      <c r="E15" s="2" t="s">
        <v>16</v>
      </c>
      <c r="F15" s="14"/>
      <c r="G15" s="14"/>
      <c r="H15" s="60"/>
      <c r="I15" s="58" t="s">
        <v>76</v>
      </c>
      <c r="J15" s="2" t="s">
        <v>369</v>
      </c>
      <c r="K15" s="2">
        <v>61.9</v>
      </c>
      <c r="L15" s="2" t="s">
        <v>16</v>
      </c>
      <c r="M15" s="2"/>
      <c r="N15" s="2"/>
      <c r="P15" s="60" t="s">
        <v>76</v>
      </c>
      <c r="Q15" s="4" t="s">
        <v>360</v>
      </c>
      <c r="R15" s="16">
        <v>75.400000000000006</v>
      </c>
      <c r="S15" s="4" t="s">
        <v>16</v>
      </c>
      <c r="T15" s="4"/>
      <c r="U15" s="4"/>
      <c r="W15" s="1" t="s">
        <v>76</v>
      </c>
      <c r="X15" t="s">
        <v>366</v>
      </c>
      <c r="Y15">
        <v>95.4</v>
      </c>
      <c r="Z15" t="s">
        <v>16</v>
      </c>
      <c r="AD15" s="2"/>
      <c r="AE15" s="2"/>
      <c r="AF15" s="2"/>
      <c r="AG15" s="2"/>
      <c r="AH15" s="2"/>
      <c r="AI15" s="2"/>
      <c r="AK15" s="2"/>
      <c r="AL15" s="2"/>
      <c r="AM15" s="2"/>
      <c r="AN15" s="2"/>
      <c r="AO15" s="2"/>
      <c r="AP15" s="2"/>
    </row>
    <row r="16" spans="1:42" ht="15" thickBot="1" x14ac:dyDescent="0.35">
      <c r="B16" s="59" t="s">
        <v>76</v>
      </c>
      <c r="C16" s="3" t="s">
        <v>370</v>
      </c>
      <c r="D16" s="18">
        <v>65</v>
      </c>
      <c r="E16" s="3" t="s">
        <v>16</v>
      </c>
      <c r="F16" s="19"/>
      <c r="G16" s="19"/>
      <c r="H16" s="60"/>
      <c r="I16" s="58" t="s">
        <v>76</v>
      </c>
      <c r="J16" s="3" t="s">
        <v>371</v>
      </c>
      <c r="K16" s="3">
        <v>78.2</v>
      </c>
      <c r="L16" s="2" t="s">
        <v>16</v>
      </c>
      <c r="M16" s="3"/>
      <c r="N16" s="3"/>
      <c r="P16" s="60" t="s">
        <v>76</v>
      </c>
      <c r="Q16" s="4" t="s">
        <v>372</v>
      </c>
      <c r="R16" s="16">
        <v>69.099999999999994</v>
      </c>
      <c r="S16" s="4" t="s">
        <v>16</v>
      </c>
      <c r="T16" s="4"/>
      <c r="U16" s="4"/>
      <c r="W16" s="1" t="s">
        <v>76</v>
      </c>
      <c r="X16" t="s">
        <v>373</v>
      </c>
      <c r="Y16" t="s">
        <v>1082</v>
      </c>
      <c r="Z16" t="s">
        <v>23</v>
      </c>
      <c r="AD16" s="3"/>
      <c r="AE16" s="3"/>
      <c r="AF16" s="3"/>
      <c r="AG16" s="3"/>
      <c r="AH16" s="3"/>
      <c r="AI16" s="3"/>
      <c r="AK16" s="3"/>
      <c r="AL16" s="3"/>
      <c r="AM16" s="3"/>
      <c r="AN16" s="3"/>
      <c r="AO16" s="3"/>
      <c r="AP16" s="3"/>
    </row>
    <row r="17" spans="2:42" ht="15" thickBot="1" x14ac:dyDescent="0.35">
      <c r="B17" s="59" t="s">
        <v>76</v>
      </c>
      <c r="C17" s="2" t="s">
        <v>374</v>
      </c>
      <c r="D17" s="13">
        <v>65</v>
      </c>
      <c r="E17" s="2" t="s">
        <v>16</v>
      </c>
      <c r="F17" s="14"/>
      <c r="G17" s="14"/>
      <c r="H17" s="60"/>
      <c r="I17" s="58" t="s">
        <v>14</v>
      </c>
      <c r="J17" s="2" t="s">
        <v>375</v>
      </c>
      <c r="K17" s="15">
        <v>84.2</v>
      </c>
      <c r="L17" s="2" t="s">
        <v>16</v>
      </c>
      <c r="M17" s="2"/>
      <c r="N17" s="2"/>
      <c r="P17" s="60" t="s">
        <v>76</v>
      </c>
      <c r="Q17" s="4" t="s">
        <v>376</v>
      </c>
      <c r="R17" s="16">
        <v>69.5</v>
      </c>
      <c r="S17" s="4" t="s">
        <v>16</v>
      </c>
      <c r="T17" s="4"/>
      <c r="U17" s="4"/>
      <c r="W17" s="1" t="s">
        <v>76</v>
      </c>
      <c r="X17" t="s">
        <v>361</v>
      </c>
      <c r="Y17" s="54" t="s">
        <v>377</v>
      </c>
      <c r="Z17" t="s">
        <v>16</v>
      </c>
      <c r="AD17" s="2"/>
      <c r="AE17" s="2"/>
      <c r="AF17" s="2"/>
      <c r="AG17" s="2"/>
      <c r="AH17" s="2"/>
      <c r="AI17" s="2"/>
      <c r="AK17" s="2"/>
      <c r="AL17" s="2"/>
      <c r="AM17" s="2"/>
      <c r="AN17" s="2"/>
      <c r="AO17" s="2"/>
      <c r="AP17" s="2"/>
    </row>
    <row r="18" spans="2:42" ht="15" thickBot="1" x14ac:dyDescent="0.35">
      <c r="B18" s="59" t="s">
        <v>76</v>
      </c>
      <c r="C18" s="18" t="s">
        <v>378</v>
      </c>
      <c r="D18" s="18" t="s">
        <v>1082</v>
      </c>
      <c r="E18" s="3" t="s">
        <v>23</v>
      </c>
      <c r="F18" s="19"/>
      <c r="G18" s="19"/>
      <c r="H18" s="60"/>
      <c r="I18" s="58" t="s">
        <v>14</v>
      </c>
      <c r="J18" s="3" t="s">
        <v>379</v>
      </c>
      <c r="K18" s="3">
        <v>102.7</v>
      </c>
      <c r="L18" s="2" t="s">
        <v>16</v>
      </c>
      <c r="M18" s="3"/>
      <c r="N18" s="3"/>
      <c r="P18" s="60" t="s">
        <v>76</v>
      </c>
      <c r="Q18" s="4" t="s">
        <v>380</v>
      </c>
      <c r="R18" s="16">
        <v>96.7</v>
      </c>
      <c r="S18" s="4" t="s">
        <v>16</v>
      </c>
      <c r="T18" s="4"/>
      <c r="U18" s="4"/>
      <c r="W18" s="1" t="s">
        <v>76</v>
      </c>
      <c r="X18" t="s">
        <v>381</v>
      </c>
      <c r="Y18">
        <v>92.2</v>
      </c>
      <c r="Z18" t="s">
        <v>16</v>
      </c>
    </row>
    <row r="19" spans="2:42" ht="15" thickBot="1" x14ac:dyDescent="0.35">
      <c r="B19" s="59" t="s">
        <v>76</v>
      </c>
      <c r="C19" s="2" t="s">
        <v>352</v>
      </c>
      <c r="D19" s="2">
        <v>69</v>
      </c>
      <c r="E19" s="2" t="s">
        <v>16</v>
      </c>
      <c r="F19" s="14"/>
      <c r="G19" s="14"/>
      <c r="H19" s="60"/>
      <c r="I19" s="58" t="s">
        <v>14</v>
      </c>
      <c r="J19" s="2" t="s">
        <v>382</v>
      </c>
      <c r="K19" s="15">
        <v>74</v>
      </c>
      <c r="L19" s="2" t="s">
        <v>16</v>
      </c>
      <c r="M19" s="2"/>
      <c r="N19" s="2"/>
      <c r="P19" s="60" t="s">
        <v>76</v>
      </c>
      <c r="Q19" s="4" t="s">
        <v>383</v>
      </c>
      <c r="R19" s="16">
        <v>82</v>
      </c>
      <c r="S19" s="4" t="s">
        <v>16</v>
      </c>
      <c r="T19" s="4"/>
      <c r="U19" s="4"/>
      <c r="W19" s="1" t="s">
        <v>76</v>
      </c>
      <c r="X19" t="s">
        <v>384</v>
      </c>
      <c r="Y19">
        <v>86.9</v>
      </c>
      <c r="Z19" t="s">
        <v>16</v>
      </c>
    </row>
    <row r="20" spans="2:42" ht="15" thickBot="1" x14ac:dyDescent="0.35">
      <c r="B20" s="59" t="s">
        <v>76</v>
      </c>
      <c r="C20" s="3" t="s">
        <v>385</v>
      </c>
      <c r="D20" s="3">
        <v>71</v>
      </c>
      <c r="E20" s="3" t="s">
        <v>16</v>
      </c>
      <c r="F20" s="19"/>
      <c r="G20" s="19"/>
      <c r="H20" s="60"/>
      <c r="I20" s="58" t="s">
        <v>14</v>
      </c>
      <c r="J20" s="3" t="s">
        <v>386</v>
      </c>
      <c r="K20" s="20">
        <v>85</v>
      </c>
      <c r="L20" s="2" t="s">
        <v>16</v>
      </c>
      <c r="M20" s="3"/>
      <c r="N20" s="3"/>
      <c r="P20" s="60" t="s">
        <v>76</v>
      </c>
      <c r="Q20" s="4" t="s">
        <v>387</v>
      </c>
      <c r="R20" s="16">
        <v>70.2</v>
      </c>
      <c r="S20" s="4" t="s">
        <v>16</v>
      </c>
      <c r="T20" s="4"/>
      <c r="U20" s="4"/>
      <c r="W20" s="1" t="s">
        <v>76</v>
      </c>
      <c r="X20" t="s">
        <v>357</v>
      </c>
      <c r="Y20">
        <v>74.5</v>
      </c>
      <c r="Z20" t="s">
        <v>16</v>
      </c>
    </row>
    <row r="21" spans="2:42" ht="15" thickBot="1" x14ac:dyDescent="0.35">
      <c r="B21" s="59" t="s">
        <v>76</v>
      </c>
      <c r="C21" s="2" t="s">
        <v>388</v>
      </c>
      <c r="D21" s="13">
        <v>87.4</v>
      </c>
      <c r="E21" s="2" t="s">
        <v>16</v>
      </c>
      <c r="F21" s="14"/>
      <c r="G21" s="14"/>
      <c r="H21" s="60"/>
      <c r="I21" s="58" t="s">
        <v>14</v>
      </c>
      <c r="J21" s="2" t="s">
        <v>389</v>
      </c>
      <c r="K21" s="15">
        <v>66.7</v>
      </c>
      <c r="L21" s="2" t="s">
        <v>16</v>
      </c>
      <c r="M21" s="2"/>
      <c r="N21" s="2"/>
      <c r="P21" s="60" t="s">
        <v>76</v>
      </c>
      <c r="Q21" s="4" t="s">
        <v>390</v>
      </c>
      <c r="R21" s="16">
        <v>85.6</v>
      </c>
      <c r="S21" s="4" t="s">
        <v>16</v>
      </c>
      <c r="T21" s="4"/>
      <c r="U21" s="4"/>
      <c r="W21" s="1" t="s">
        <v>76</v>
      </c>
      <c r="X21" t="s">
        <v>391</v>
      </c>
      <c r="Y21" t="s">
        <v>1082</v>
      </c>
      <c r="Z21" t="s">
        <v>23</v>
      </c>
    </row>
    <row r="22" spans="2:42" ht="15" thickBot="1" x14ac:dyDescent="0.35">
      <c r="B22" s="59" t="s">
        <v>76</v>
      </c>
      <c r="C22" s="3" t="s">
        <v>369</v>
      </c>
      <c r="D22" s="18">
        <v>61</v>
      </c>
      <c r="E22" s="3" t="s">
        <v>16</v>
      </c>
      <c r="F22" s="19"/>
      <c r="G22" s="19"/>
      <c r="H22" s="60"/>
      <c r="I22" s="58" t="s">
        <v>14</v>
      </c>
      <c r="J22" s="3" t="s">
        <v>392</v>
      </c>
      <c r="K22" s="20">
        <v>85</v>
      </c>
      <c r="L22" s="2" t="s">
        <v>16</v>
      </c>
      <c r="M22" s="3"/>
      <c r="N22" s="3"/>
      <c r="P22" s="60" t="s">
        <v>76</v>
      </c>
      <c r="Q22" s="4" t="s">
        <v>368</v>
      </c>
      <c r="R22" s="16">
        <v>80.5</v>
      </c>
      <c r="S22" s="4" t="s">
        <v>16</v>
      </c>
      <c r="T22" s="4"/>
      <c r="U22" s="4"/>
      <c r="W22" s="1" t="s">
        <v>76</v>
      </c>
      <c r="X22" t="s">
        <v>360</v>
      </c>
      <c r="Y22">
        <v>75.400000000000006</v>
      </c>
      <c r="Z22" t="s">
        <v>16</v>
      </c>
    </row>
    <row r="23" spans="2:42" ht="15" thickBot="1" x14ac:dyDescent="0.35">
      <c r="B23" s="59" t="s">
        <v>76</v>
      </c>
      <c r="C23" s="2" t="s">
        <v>371</v>
      </c>
      <c r="D23" s="13">
        <v>78.099999999999994</v>
      </c>
      <c r="E23" s="2" t="s">
        <v>16</v>
      </c>
      <c r="F23" s="14"/>
      <c r="G23" s="14"/>
      <c r="H23" s="60"/>
      <c r="I23" s="58" t="s">
        <v>14</v>
      </c>
      <c r="J23" s="2" t="s">
        <v>393</v>
      </c>
      <c r="K23" s="15">
        <v>80.3</v>
      </c>
      <c r="L23" s="2" t="s">
        <v>16</v>
      </c>
      <c r="M23" s="2"/>
      <c r="N23" s="2"/>
      <c r="P23" s="60" t="s">
        <v>76</v>
      </c>
      <c r="Q23" s="4" t="s">
        <v>394</v>
      </c>
      <c r="R23" s="16">
        <v>63</v>
      </c>
      <c r="S23" s="4" t="s">
        <v>16</v>
      </c>
      <c r="T23" s="4"/>
      <c r="U23" s="4"/>
      <c r="W23" s="1" t="s">
        <v>76</v>
      </c>
      <c r="X23" t="s">
        <v>395</v>
      </c>
      <c r="Y23">
        <v>90.1</v>
      </c>
      <c r="Z23" t="s">
        <v>16</v>
      </c>
    </row>
    <row r="24" spans="2:42" ht="15" thickBot="1" x14ac:dyDescent="0.35">
      <c r="B24" s="59" t="s">
        <v>76</v>
      </c>
      <c r="C24" s="3" t="s">
        <v>396</v>
      </c>
      <c r="D24" s="18">
        <v>91.9</v>
      </c>
      <c r="E24" s="3" t="s">
        <v>16</v>
      </c>
      <c r="F24" s="19"/>
      <c r="G24" s="19"/>
      <c r="H24" s="60"/>
      <c r="I24" s="59" t="s">
        <v>66</v>
      </c>
      <c r="J24" s="3" t="s">
        <v>397</v>
      </c>
      <c r="K24" s="20">
        <v>65.599999999999994</v>
      </c>
      <c r="L24" s="2" t="s">
        <v>16</v>
      </c>
      <c r="M24" s="3"/>
      <c r="N24" s="3"/>
      <c r="P24" s="60" t="s">
        <v>76</v>
      </c>
      <c r="Q24" s="4" t="s">
        <v>398</v>
      </c>
      <c r="R24" s="16">
        <v>64.7</v>
      </c>
      <c r="S24" s="4" t="s">
        <v>16</v>
      </c>
      <c r="T24" s="4"/>
      <c r="U24" s="4"/>
      <c r="W24" s="1" t="s">
        <v>76</v>
      </c>
      <c r="X24" t="s">
        <v>399</v>
      </c>
      <c r="Y24">
        <v>82.4</v>
      </c>
      <c r="Z24" t="s">
        <v>16</v>
      </c>
    </row>
    <row r="25" spans="2:42" ht="15" thickBot="1" x14ac:dyDescent="0.35">
      <c r="B25" s="59" t="s">
        <v>76</v>
      </c>
      <c r="C25" s="2" t="s">
        <v>360</v>
      </c>
      <c r="D25" s="13">
        <v>75</v>
      </c>
      <c r="E25" s="2" t="s">
        <v>16</v>
      </c>
      <c r="F25" s="14"/>
      <c r="G25" s="14"/>
      <c r="H25" s="60"/>
      <c r="I25" s="58" t="s">
        <v>67</v>
      </c>
      <c r="J25" s="2" t="s">
        <v>400</v>
      </c>
      <c r="K25" s="15" t="s">
        <v>1082</v>
      </c>
      <c r="L25" s="2" t="s">
        <v>23</v>
      </c>
      <c r="M25" s="2"/>
      <c r="N25" s="2"/>
      <c r="P25" s="60" t="s">
        <v>76</v>
      </c>
      <c r="Q25" s="4" t="s">
        <v>359</v>
      </c>
      <c r="R25" s="16">
        <v>91.7</v>
      </c>
      <c r="S25" s="4" t="s">
        <v>16</v>
      </c>
      <c r="T25" s="4"/>
      <c r="U25" s="4"/>
      <c r="W25" s="1" t="s">
        <v>76</v>
      </c>
      <c r="X25" t="s">
        <v>401</v>
      </c>
      <c r="Y25">
        <v>93.5</v>
      </c>
      <c r="Z25" t="s">
        <v>16</v>
      </c>
    </row>
    <row r="26" spans="2:42" ht="15" thickBot="1" x14ac:dyDescent="0.35">
      <c r="B26" s="59" t="s">
        <v>76</v>
      </c>
      <c r="C26" s="3" t="s">
        <v>380</v>
      </c>
      <c r="D26" s="18">
        <v>96.5</v>
      </c>
      <c r="E26" s="3" t="s">
        <v>16</v>
      </c>
      <c r="F26" s="19"/>
      <c r="G26" s="19"/>
      <c r="H26" s="60"/>
      <c r="I26" s="58" t="s">
        <v>67</v>
      </c>
      <c r="J26" s="3" t="s">
        <v>402</v>
      </c>
      <c r="K26" s="20" t="s">
        <v>1082</v>
      </c>
      <c r="L26" s="2" t="s">
        <v>23</v>
      </c>
      <c r="M26" s="3"/>
      <c r="N26" s="3"/>
      <c r="P26" s="60" t="s">
        <v>76</v>
      </c>
      <c r="Q26" s="4" t="s">
        <v>363</v>
      </c>
      <c r="R26" s="16">
        <v>70.400000000000006</v>
      </c>
      <c r="S26" s="4" t="s">
        <v>16</v>
      </c>
      <c r="T26" s="4"/>
      <c r="U26" s="4"/>
      <c r="W26" s="1" t="s">
        <v>76</v>
      </c>
      <c r="X26" t="s">
        <v>403</v>
      </c>
      <c r="Y26">
        <v>83.7</v>
      </c>
      <c r="Z26" t="s">
        <v>16</v>
      </c>
    </row>
    <row r="27" spans="2:42" ht="15" thickBot="1" x14ac:dyDescent="0.35">
      <c r="B27" s="59" t="s">
        <v>76</v>
      </c>
      <c r="C27" s="2" t="s">
        <v>114</v>
      </c>
      <c r="D27" s="13">
        <v>63.1</v>
      </c>
      <c r="E27" s="2" t="s">
        <v>16</v>
      </c>
      <c r="F27" s="14"/>
      <c r="G27" s="14"/>
      <c r="H27" s="60"/>
      <c r="I27" s="58" t="s">
        <v>67</v>
      </c>
      <c r="J27" s="2" t="s">
        <v>404</v>
      </c>
      <c r="K27" s="15">
        <v>96</v>
      </c>
      <c r="L27" s="2" t="s">
        <v>16</v>
      </c>
      <c r="M27" s="2"/>
      <c r="N27" s="2"/>
      <c r="P27" s="60" t="s">
        <v>76</v>
      </c>
      <c r="Q27" s="4" t="s">
        <v>371</v>
      </c>
      <c r="R27" s="16">
        <v>78.8</v>
      </c>
      <c r="S27" s="4" t="s">
        <v>16</v>
      </c>
      <c r="T27" s="4"/>
      <c r="U27" s="4"/>
      <c r="W27" s="1" t="s">
        <v>76</v>
      </c>
      <c r="X27" t="s">
        <v>405</v>
      </c>
      <c r="Y27">
        <v>67</v>
      </c>
      <c r="Z27" t="s">
        <v>16</v>
      </c>
    </row>
    <row r="28" spans="2:42" ht="15" thickBot="1" x14ac:dyDescent="0.35">
      <c r="B28" s="59" t="s">
        <v>76</v>
      </c>
      <c r="C28" s="3" t="s">
        <v>406</v>
      </c>
      <c r="D28" s="18">
        <v>63.5</v>
      </c>
      <c r="E28" s="3" t="s">
        <v>16</v>
      </c>
      <c r="F28" s="19"/>
      <c r="G28" s="19"/>
      <c r="H28" s="60"/>
      <c r="I28" s="58" t="s">
        <v>67</v>
      </c>
      <c r="J28" s="3" t="s">
        <v>407</v>
      </c>
      <c r="K28" s="20">
        <v>98.4</v>
      </c>
      <c r="L28" s="2" t="s">
        <v>16</v>
      </c>
      <c r="M28" s="3"/>
      <c r="N28" s="3"/>
      <c r="P28" s="60" t="s">
        <v>76</v>
      </c>
      <c r="Q28" s="4" t="s">
        <v>408</v>
      </c>
      <c r="R28" s="16">
        <v>89.2</v>
      </c>
      <c r="S28" s="4" t="s">
        <v>16</v>
      </c>
      <c r="T28" s="4"/>
      <c r="U28" s="4" t="s">
        <v>207</v>
      </c>
      <c r="W28" s="1" t="s">
        <v>76</v>
      </c>
      <c r="X28" t="s">
        <v>363</v>
      </c>
      <c r="Y28">
        <v>70</v>
      </c>
      <c r="Z28" t="s">
        <v>16</v>
      </c>
    </row>
    <row r="29" spans="2:42" ht="15" thickBot="1" x14ac:dyDescent="0.35">
      <c r="B29" s="59" t="s">
        <v>76</v>
      </c>
      <c r="C29" s="2" t="s">
        <v>387</v>
      </c>
      <c r="D29" s="13">
        <v>70.099999999999994</v>
      </c>
      <c r="E29" s="2" t="s">
        <v>16</v>
      </c>
      <c r="F29" s="14"/>
      <c r="G29" s="14"/>
      <c r="H29" s="60"/>
      <c r="I29" s="58" t="s">
        <v>67</v>
      </c>
      <c r="J29" s="2" t="s">
        <v>409</v>
      </c>
      <c r="K29" s="15">
        <v>84.1</v>
      </c>
      <c r="L29" s="2" t="s">
        <v>16</v>
      </c>
      <c r="M29" s="2"/>
      <c r="N29" s="2"/>
      <c r="P29" s="60" t="s">
        <v>76</v>
      </c>
      <c r="Q29" s="4" t="s">
        <v>396</v>
      </c>
      <c r="R29" s="16">
        <v>91.7</v>
      </c>
      <c r="S29" s="4" t="s">
        <v>16</v>
      </c>
      <c r="T29" s="4"/>
      <c r="U29" s="4"/>
      <c r="W29" s="1" t="s">
        <v>76</v>
      </c>
      <c r="X29" t="s">
        <v>376</v>
      </c>
      <c r="Y29">
        <v>69.599999999999994</v>
      </c>
      <c r="Z29" t="s">
        <v>16</v>
      </c>
    </row>
    <row r="30" spans="2:42" ht="15" thickBot="1" x14ac:dyDescent="0.35">
      <c r="B30" s="59" t="s">
        <v>76</v>
      </c>
      <c r="C30" s="3" t="s">
        <v>401</v>
      </c>
      <c r="D30" s="18">
        <v>63.1</v>
      </c>
      <c r="E30" s="3" t="s">
        <v>16</v>
      </c>
      <c r="F30" s="19"/>
      <c r="G30" s="19"/>
      <c r="H30" s="60"/>
      <c r="I30" s="58" t="s">
        <v>67</v>
      </c>
      <c r="J30" s="3" t="s">
        <v>410</v>
      </c>
      <c r="K30" s="20">
        <v>86.4</v>
      </c>
      <c r="L30" s="2" t="s">
        <v>16</v>
      </c>
      <c r="M30" s="3"/>
      <c r="N30" s="3"/>
      <c r="P30" s="60" t="s">
        <v>76</v>
      </c>
      <c r="Q30" s="4" t="s">
        <v>411</v>
      </c>
      <c r="R30" s="16">
        <v>66.2</v>
      </c>
      <c r="S30" s="4" t="s">
        <v>16</v>
      </c>
      <c r="T30" s="4"/>
      <c r="U30" s="4"/>
      <c r="W30" s="1" t="s">
        <v>76</v>
      </c>
      <c r="X30" t="s">
        <v>412</v>
      </c>
      <c r="Y30">
        <v>86</v>
      </c>
      <c r="Z30" t="s">
        <v>16</v>
      </c>
    </row>
    <row r="31" spans="2:42" ht="15" thickBot="1" x14ac:dyDescent="0.35">
      <c r="B31" s="59" t="s">
        <v>76</v>
      </c>
      <c r="C31" s="2" t="s">
        <v>372</v>
      </c>
      <c r="D31" s="13">
        <v>68.5</v>
      </c>
      <c r="E31" s="2" t="s">
        <v>16</v>
      </c>
      <c r="F31" s="14"/>
      <c r="G31" s="14"/>
      <c r="H31" s="60"/>
      <c r="I31" s="58" t="s">
        <v>67</v>
      </c>
      <c r="J31" s="2" t="s">
        <v>413</v>
      </c>
      <c r="K31" s="15">
        <v>84.6</v>
      </c>
      <c r="L31" s="2" t="s">
        <v>16</v>
      </c>
      <c r="M31" s="2"/>
      <c r="N31" s="2"/>
      <c r="P31" s="60" t="s">
        <v>76</v>
      </c>
      <c r="Q31" s="4" t="s">
        <v>381</v>
      </c>
      <c r="R31" s="16">
        <v>92.5</v>
      </c>
      <c r="S31" s="4" t="s">
        <v>16</v>
      </c>
      <c r="T31" s="4"/>
      <c r="U31" s="4"/>
      <c r="W31" s="1" t="s">
        <v>76</v>
      </c>
      <c r="X31" t="s">
        <v>398</v>
      </c>
      <c r="Y31">
        <v>64.599999999999994</v>
      </c>
      <c r="Z31" t="s">
        <v>16</v>
      </c>
    </row>
    <row r="32" spans="2:42" ht="15" thickBot="1" x14ac:dyDescent="0.35">
      <c r="B32" s="59" t="s">
        <v>76</v>
      </c>
      <c r="C32" s="3" t="s">
        <v>414</v>
      </c>
      <c r="D32" s="18" t="s">
        <v>1082</v>
      </c>
      <c r="E32" s="3" t="s">
        <v>23</v>
      </c>
      <c r="F32" s="19"/>
      <c r="G32" s="19"/>
      <c r="H32" s="60"/>
      <c r="I32" s="58" t="s">
        <v>67</v>
      </c>
      <c r="J32" s="3" t="s">
        <v>415</v>
      </c>
      <c r="K32" s="20">
        <v>91.1</v>
      </c>
      <c r="L32" s="2" t="s">
        <v>16</v>
      </c>
      <c r="M32" s="3"/>
      <c r="N32" s="3"/>
      <c r="P32" s="60" t="s">
        <v>14</v>
      </c>
      <c r="Q32" s="4" t="s">
        <v>416</v>
      </c>
      <c r="R32" s="16">
        <v>73.900000000000006</v>
      </c>
      <c r="S32" s="4" t="s">
        <v>16</v>
      </c>
      <c r="T32" s="4"/>
      <c r="U32" s="4"/>
      <c r="W32" s="1" t="s">
        <v>76</v>
      </c>
      <c r="X32" t="s">
        <v>417</v>
      </c>
      <c r="Y32">
        <v>69.099999999999994</v>
      </c>
      <c r="Z32" t="s">
        <v>16</v>
      </c>
    </row>
    <row r="33" spans="2:26" ht="15" thickBot="1" x14ac:dyDescent="0.35">
      <c r="B33" s="59" t="s">
        <v>76</v>
      </c>
      <c r="C33" s="2" t="s">
        <v>418</v>
      </c>
      <c r="D33" s="13">
        <v>95.3</v>
      </c>
      <c r="E33" s="2" t="s">
        <v>16</v>
      </c>
      <c r="F33" s="14"/>
      <c r="G33" s="14"/>
      <c r="H33" s="60"/>
      <c r="I33" s="58" t="s">
        <v>37</v>
      </c>
      <c r="J33" s="2" t="s">
        <v>419</v>
      </c>
      <c r="K33" s="15">
        <v>103</v>
      </c>
      <c r="L33" s="2" t="s">
        <v>16</v>
      </c>
      <c r="M33" s="2"/>
      <c r="N33" s="2"/>
      <c r="P33" s="60" t="s">
        <v>14</v>
      </c>
      <c r="Q33" s="4" t="s">
        <v>420</v>
      </c>
      <c r="R33" s="16">
        <v>91.4</v>
      </c>
      <c r="S33" s="4" t="s">
        <v>16</v>
      </c>
      <c r="T33" s="4"/>
      <c r="U33" s="4"/>
      <c r="W33" s="1" t="s">
        <v>76</v>
      </c>
      <c r="X33" t="s">
        <v>406</v>
      </c>
      <c r="Y33">
        <v>93.7</v>
      </c>
      <c r="Z33" t="s">
        <v>16</v>
      </c>
    </row>
    <row r="34" spans="2:26" ht="15" thickBot="1" x14ac:dyDescent="0.35">
      <c r="B34" s="59" t="s">
        <v>76</v>
      </c>
      <c r="C34" s="3" t="s">
        <v>421</v>
      </c>
      <c r="D34" s="18">
        <v>70.599999999999994</v>
      </c>
      <c r="E34" s="3" t="s">
        <v>16</v>
      </c>
      <c r="F34" s="19"/>
      <c r="G34" s="19"/>
      <c r="H34" s="60"/>
      <c r="I34" s="58" t="s">
        <v>37</v>
      </c>
      <c r="J34" s="3" t="s">
        <v>422</v>
      </c>
      <c r="K34" s="20">
        <v>74.599999999999994</v>
      </c>
      <c r="L34" s="2" t="s">
        <v>16</v>
      </c>
      <c r="M34" s="3"/>
      <c r="N34" s="3"/>
      <c r="P34" s="60" t="s">
        <v>14</v>
      </c>
      <c r="Q34" s="4" t="s">
        <v>423</v>
      </c>
      <c r="R34" s="16">
        <v>67.8</v>
      </c>
      <c r="S34" s="4" t="s">
        <v>16</v>
      </c>
      <c r="T34" s="4"/>
      <c r="U34" s="4"/>
      <c r="W34" s="1" t="s">
        <v>76</v>
      </c>
      <c r="X34" t="s">
        <v>390</v>
      </c>
      <c r="Y34">
        <v>85.7</v>
      </c>
      <c r="Z34" t="s">
        <v>16</v>
      </c>
    </row>
    <row r="35" spans="2:26" ht="15" thickBot="1" x14ac:dyDescent="0.35">
      <c r="B35" s="59" t="s">
        <v>76</v>
      </c>
      <c r="C35" s="2" t="s">
        <v>417</v>
      </c>
      <c r="D35" s="13">
        <v>68.900000000000006</v>
      </c>
      <c r="E35" s="2" t="s">
        <v>16</v>
      </c>
      <c r="F35" s="14"/>
      <c r="G35" s="14"/>
      <c r="H35" s="60"/>
      <c r="I35" s="58" t="s">
        <v>161</v>
      </c>
      <c r="J35" s="2" t="s">
        <v>424</v>
      </c>
      <c r="K35" s="15">
        <v>88.7</v>
      </c>
      <c r="L35" s="2" t="s">
        <v>16</v>
      </c>
      <c r="M35" s="2"/>
      <c r="N35" s="2"/>
      <c r="P35" s="60" t="s">
        <v>14</v>
      </c>
      <c r="Q35" s="4" t="s">
        <v>425</v>
      </c>
      <c r="R35" s="16">
        <v>77.400000000000006</v>
      </c>
      <c r="S35" s="4" t="s">
        <v>16</v>
      </c>
      <c r="T35" s="4"/>
      <c r="U35" s="37" t="s">
        <v>426</v>
      </c>
      <c r="W35" s="1" t="s">
        <v>76</v>
      </c>
      <c r="X35" t="s">
        <v>383</v>
      </c>
      <c r="Y35">
        <v>82.2</v>
      </c>
      <c r="Z35" t="s">
        <v>16</v>
      </c>
    </row>
    <row r="36" spans="2:26" ht="15" thickBot="1" x14ac:dyDescent="0.35">
      <c r="B36" s="59" t="s">
        <v>104</v>
      </c>
      <c r="C36" s="3" t="s">
        <v>427</v>
      </c>
      <c r="D36" s="18">
        <v>82.8</v>
      </c>
      <c r="E36" s="3" t="s">
        <v>16</v>
      </c>
      <c r="F36" s="19"/>
      <c r="G36" s="19"/>
      <c r="H36" s="60"/>
      <c r="I36" s="58" t="s">
        <v>161</v>
      </c>
      <c r="J36" s="3" t="s">
        <v>428</v>
      </c>
      <c r="K36" s="20">
        <v>83.6</v>
      </c>
      <c r="L36" s="2" t="s">
        <v>16</v>
      </c>
      <c r="M36" s="3"/>
      <c r="N36" s="3"/>
      <c r="P36" s="60" t="s">
        <v>14</v>
      </c>
      <c r="Q36" s="4" t="s">
        <v>429</v>
      </c>
      <c r="R36" s="16">
        <v>57.9</v>
      </c>
      <c r="S36" s="4" t="s">
        <v>16</v>
      </c>
      <c r="T36" s="4"/>
      <c r="U36" s="4"/>
      <c r="W36" s="1" t="s">
        <v>76</v>
      </c>
      <c r="X36" t="s">
        <v>374</v>
      </c>
      <c r="Y36" t="s">
        <v>1082</v>
      </c>
      <c r="Z36" t="s">
        <v>23</v>
      </c>
    </row>
    <row r="37" spans="2:26" x14ac:dyDescent="0.3">
      <c r="B37" s="59" t="s">
        <v>104</v>
      </c>
      <c r="C37" s="2" t="s">
        <v>382</v>
      </c>
      <c r="D37" s="13">
        <v>74.5</v>
      </c>
      <c r="E37" s="2" t="s">
        <v>16</v>
      </c>
      <c r="F37" s="14"/>
      <c r="G37" s="14"/>
      <c r="H37" s="60"/>
      <c r="I37" s="58" t="s">
        <v>161</v>
      </c>
      <c r="J37" s="2" t="s">
        <v>430</v>
      </c>
      <c r="K37" s="15">
        <v>80</v>
      </c>
      <c r="L37" s="2" t="s">
        <v>16</v>
      </c>
      <c r="M37" s="2"/>
      <c r="N37" s="2"/>
      <c r="P37" s="60" t="s">
        <v>14</v>
      </c>
      <c r="Q37" s="4" t="s">
        <v>379</v>
      </c>
      <c r="R37" s="16">
        <v>103.2</v>
      </c>
      <c r="S37" s="4" t="s">
        <v>16</v>
      </c>
      <c r="T37" s="4"/>
      <c r="U37" s="4"/>
      <c r="W37" s="1" t="s">
        <v>76</v>
      </c>
      <c r="X37" s="1" t="s">
        <v>431</v>
      </c>
      <c r="Y37">
        <v>94</v>
      </c>
      <c r="Z37" t="s">
        <v>16</v>
      </c>
    </row>
    <row r="38" spans="2:26" x14ac:dyDescent="0.3">
      <c r="B38" s="59" t="s">
        <v>104</v>
      </c>
      <c r="C38" s="3" t="s">
        <v>386</v>
      </c>
      <c r="D38" s="18">
        <v>85.9</v>
      </c>
      <c r="E38" s="55" t="s">
        <v>16</v>
      </c>
      <c r="G38" s="3"/>
      <c r="H38" s="60"/>
      <c r="I38" s="58" t="s">
        <v>161</v>
      </c>
      <c r="J38" s="3" t="s">
        <v>432</v>
      </c>
      <c r="K38" s="20">
        <v>93</v>
      </c>
      <c r="L38" s="2" t="s">
        <v>16</v>
      </c>
      <c r="M38" s="3"/>
      <c r="N38" s="3"/>
      <c r="P38" s="60" t="s">
        <v>14</v>
      </c>
      <c r="Q38" s="4" t="s">
        <v>433</v>
      </c>
      <c r="R38" s="16">
        <v>76.400000000000006</v>
      </c>
      <c r="S38" s="4" t="s">
        <v>16</v>
      </c>
      <c r="T38" s="4"/>
      <c r="U38" s="4"/>
      <c r="W38" s="1" t="s">
        <v>76</v>
      </c>
      <c r="X38" t="s">
        <v>434</v>
      </c>
      <c r="Y38">
        <v>91.5</v>
      </c>
      <c r="Z38" t="s">
        <v>16</v>
      </c>
    </row>
    <row r="39" spans="2:26" x14ac:dyDescent="0.3">
      <c r="B39" s="59" t="s">
        <v>104</v>
      </c>
      <c r="C39" s="2" t="s">
        <v>435</v>
      </c>
      <c r="D39" s="13">
        <v>86.2</v>
      </c>
      <c r="E39" s="2" t="s">
        <v>16</v>
      </c>
      <c r="F39" s="14"/>
      <c r="G39" s="14"/>
      <c r="H39" s="60"/>
      <c r="I39" s="58" t="s">
        <v>161</v>
      </c>
      <c r="J39" s="2" t="s">
        <v>436</v>
      </c>
      <c r="K39" s="15">
        <v>77.2</v>
      </c>
      <c r="L39" s="2" t="s">
        <v>16</v>
      </c>
      <c r="M39" s="2"/>
      <c r="N39" s="2"/>
      <c r="P39" s="60" t="s">
        <v>14</v>
      </c>
      <c r="Q39" s="4" t="s">
        <v>437</v>
      </c>
      <c r="R39" s="16">
        <v>110.3</v>
      </c>
      <c r="S39" s="4" t="s">
        <v>16</v>
      </c>
      <c r="T39" s="4"/>
      <c r="U39" s="4"/>
      <c r="W39" s="1" t="s">
        <v>76</v>
      </c>
      <c r="X39" t="s">
        <v>438</v>
      </c>
      <c r="Y39">
        <v>67.900000000000006</v>
      </c>
      <c r="Z39" t="s">
        <v>16</v>
      </c>
    </row>
    <row r="40" spans="2:26" x14ac:dyDescent="0.3">
      <c r="B40" s="59" t="s">
        <v>104</v>
      </c>
      <c r="C40" s="3" t="s">
        <v>379</v>
      </c>
      <c r="D40" s="18">
        <v>102.7</v>
      </c>
      <c r="E40" s="3" t="s">
        <v>16</v>
      </c>
      <c r="F40" s="19"/>
      <c r="G40" s="19"/>
      <c r="H40" s="60"/>
      <c r="I40" s="58" t="s">
        <v>161</v>
      </c>
      <c r="J40" s="3" t="s">
        <v>439</v>
      </c>
      <c r="K40" s="20">
        <v>72.3</v>
      </c>
      <c r="L40" s="2" t="s">
        <v>16</v>
      </c>
      <c r="M40" s="3"/>
      <c r="N40" s="3"/>
      <c r="P40" s="60" t="s">
        <v>14</v>
      </c>
      <c r="Q40" s="4" t="s">
        <v>440</v>
      </c>
      <c r="R40" s="16">
        <v>67</v>
      </c>
      <c r="S40" s="4" t="s">
        <v>16</v>
      </c>
      <c r="T40" s="4"/>
      <c r="U40" s="4"/>
      <c r="W40" s="1" t="s">
        <v>76</v>
      </c>
      <c r="X40" t="s">
        <v>380</v>
      </c>
      <c r="Y40">
        <v>96.9</v>
      </c>
      <c r="Z40" t="s">
        <v>16</v>
      </c>
    </row>
    <row r="41" spans="2:26" x14ac:dyDescent="0.3">
      <c r="B41" s="59" t="s">
        <v>104</v>
      </c>
      <c r="C41" s="2" t="s">
        <v>441</v>
      </c>
      <c r="D41" s="13">
        <v>84.8</v>
      </c>
      <c r="E41" s="2" t="s">
        <v>16</v>
      </c>
      <c r="F41" s="14"/>
      <c r="G41" s="14"/>
      <c r="H41" s="60"/>
      <c r="I41" s="58" t="s">
        <v>161</v>
      </c>
      <c r="J41" s="2" t="s">
        <v>442</v>
      </c>
      <c r="K41" s="15">
        <v>80</v>
      </c>
      <c r="L41" s="2" t="s">
        <v>16</v>
      </c>
      <c r="M41" s="2"/>
      <c r="N41" s="2"/>
      <c r="P41" s="60" t="s">
        <v>14</v>
      </c>
      <c r="Q41" s="4" t="s">
        <v>393</v>
      </c>
      <c r="R41" s="16">
        <v>81.5</v>
      </c>
      <c r="S41" s="4" t="s">
        <v>16</v>
      </c>
      <c r="T41" s="4"/>
      <c r="U41" s="4"/>
      <c r="W41" s="1" t="s">
        <v>76</v>
      </c>
      <c r="X41" t="s">
        <v>443</v>
      </c>
      <c r="Y41" t="s">
        <v>1082</v>
      </c>
      <c r="Z41" t="s">
        <v>23</v>
      </c>
    </row>
    <row r="42" spans="2:26" x14ac:dyDescent="0.3">
      <c r="B42" s="59" t="s">
        <v>104</v>
      </c>
      <c r="C42" s="3" t="s">
        <v>444</v>
      </c>
      <c r="D42" s="18">
        <v>62.5</v>
      </c>
      <c r="E42" s="3" t="s">
        <v>16</v>
      </c>
      <c r="F42" s="19"/>
      <c r="G42" s="19"/>
      <c r="H42" s="60"/>
      <c r="I42" s="59" t="s">
        <v>222</v>
      </c>
      <c r="J42" s="3" t="s">
        <v>445</v>
      </c>
      <c r="K42" s="3" t="s">
        <v>1082</v>
      </c>
      <c r="L42" s="2" t="s">
        <v>23</v>
      </c>
      <c r="M42" s="3"/>
      <c r="N42" s="3"/>
      <c r="P42" s="60" t="s">
        <v>14</v>
      </c>
      <c r="Q42" s="4" t="s">
        <v>446</v>
      </c>
      <c r="R42" s="16">
        <v>88.2</v>
      </c>
      <c r="S42" s="4" t="s">
        <v>16</v>
      </c>
      <c r="T42" s="4"/>
      <c r="U42" s="4"/>
      <c r="W42" s="1" t="s">
        <v>14</v>
      </c>
      <c r="X42" t="s">
        <v>447</v>
      </c>
      <c r="Y42">
        <v>83.9</v>
      </c>
      <c r="Z42" t="s">
        <v>16</v>
      </c>
    </row>
    <row r="43" spans="2:26" x14ac:dyDescent="0.3">
      <c r="B43" s="58" t="s">
        <v>66</v>
      </c>
      <c r="C43" s="2" t="s">
        <v>397</v>
      </c>
      <c r="D43" s="13">
        <v>66.8</v>
      </c>
      <c r="E43" s="2" t="s">
        <v>16</v>
      </c>
      <c r="F43" s="14"/>
      <c r="G43" s="14"/>
      <c r="H43" s="60"/>
      <c r="I43" s="59" t="s">
        <v>222</v>
      </c>
      <c r="J43" s="2" t="s">
        <v>448</v>
      </c>
      <c r="K43" s="2" t="s">
        <v>1082</v>
      </c>
      <c r="L43" s="2" t="s">
        <v>23</v>
      </c>
      <c r="M43" s="2"/>
      <c r="N43" s="2"/>
      <c r="P43" s="60" t="s">
        <v>14</v>
      </c>
      <c r="Q43" s="4" t="s">
        <v>449</v>
      </c>
      <c r="R43" s="16">
        <v>90.1</v>
      </c>
      <c r="S43" s="4" t="s">
        <v>16</v>
      </c>
      <c r="T43" s="4"/>
      <c r="U43" s="4" t="s">
        <v>207</v>
      </c>
      <c r="W43" s="1" t="s">
        <v>14</v>
      </c>
      <c r="X43" t="s">
        <v>382</v>
      </c>
      <c r="Y43" t="s">
        <v>1082</v>
      </c>
      <c r="Z43" t="s">
        <v>23</v>
      </c>
    </row>
    <row r="44" spans="2:26" x14ac:dyDescent="0.3">
      <c r="B44" s="58" t="s">
        <v>66</v>
      </c>
      <c r="C44" s="3" t="s">
        <v>450</v>
      </c>
      <c r="D44" s="18">
        <v>89</v>
      </c>
      <c r="E44" s="3" t="s">
        <v>16</v>
      </c>
      <c r="F44" s="19"/>
      <c r="G44" s="19"/>
      <c r="H44" s="60"/>
      <c r="I44" s="59" t="s">
        <v>222</v>
      </c>
      <c r="J44" s="3" t="s">
        <v>451</v>
      </c>
      <c r="K44" s="20">
        <v>100.2</v>
      </c>
      <c r="L44" s="2" t="s">
        <v>16</v>
      </c>
      <c r="M44" s="3"/>
      <c r="N44" s="3"/>
      <c r="P44" s="60" t="s">
        <v>244</v>
      </c>
      <c r="Q44" s="4" t="s">
        <v>452</v>
      </c>
      <c r="R44" s="16">
        <v>90.5</v>
      </c>
      <c r="S44" s="4" t="s">
        <v>16</v>
      </c>
      <c r="T44" s="4"/>
      <c r="U44" s="4" t="s">
        <v>453</v>
      </c>
      <c r="W44" s="1" t="s">
        <v>14</v>
      </c>
      <c r="X44" t="s">
        <v>435</v>
      </c>
      <c r="Y44">
        <v>87</v>
      </c>
      <c r="Z44" t="s">
        <v>16</v>
      </c>
    </row>
    <row r="45" spans="2:26" x14ac:dyDescent="0.3">
      <c r="B45" s="58" t="s">
        <v>66</v>
      </c>
      <c r="C45" s="2" t="s">
        <v>454</v>
      </c>
      <c r="D45" s="13">
        <v>99.7</v>
      </c>
      <c r="E45" s="2" t="s">
        <v>16</v>
      </c>
      <c r="F45" s="14"/>
      <c r="G45" s="14"/>
      <c r="H45" s="60"/>
      <c r="I45" s="59" t="s">
        <v>222</v>
      </c>
      <c r="J45" s="2" t="s">
        <v>455</v>
      </c>
      <c r="K45" s="15">
        <v>99</v>
      </c>
      <c r="L45" s="2" t="s">
        <v>16</v>
      </c>
      <c r="M45" s="2"/>
      <c r="N45" s="2"/>
      <c r="P45" s="60" t="s">
        <v>66</v>
      </c>
      <c r="Q45" s="4" t="s">
        <v>456</v>
      </c>
      <c r="R45" s="16">
        <v>88.2</v>
      </c>
      <c r="S45" s="4" t="s">
        <v>16</v>
      </c>
      <c r="T45" s="4"/>
      <c r="U45" s="4"/>
      <c r="W45" s="1" t="s">
        <v>14</v>
      </c>
      <c r="X45" t="s">
        <v>457</v>
      </c>
      <c r="Y45">
        <v>90.4</v>
      </c>
      <c r="Z45" t="s">
        <v>16</v>
      </c>
    </row>
    <row r="46" spans="2:26" x14ac:dyDescent="0.3">
      <c r="B46" s="59" t="s">
        <v>37</v>
      </c>
      <c r="C46" s="3" t="s">
        <v>419</v>
      </c>
      <c r="D46" s="18">
        <v>102.4</v>
      </c>
      <c r="E46" s="3" t="s">
        <v>16</v>
      </c>
      <c r="F46" s="19"/>
      <c r="G46" s="19"/>
      <c r="H46" s="60"/>
      <c r="I46" s="59" t="s">
        <v>222</v>
      </c>
      <c r="J46" s="3" t="s">
        <v>458</v>
      </c>
      <c r="K46" s="3">
        <v>80</v>
      </c>
      <c r="L46" s="2" t="s">
        <v>16</v>
      </c>
      <c r="M46" s="3"/>
      <c r="N46" s="3"/>
      <c r="P46" s="60" t="s">
        <v>66</v>
      </c>
      <c r="Q46" s="4" t="s">
        <v>450</v>
      </c>
      <c r="R46" s="16">
        <v>89.2</v>
      </c>
      <c r="S46" s="4" t="s">
        <v>16</v>
      </c>
      <c r="T46" s="4"/>
      <c r="U46" s="4"/>
      <c r="W46" s="1" t="s">
        <v>14</v>
      </c>
      <c r="X46" t="s">
        <v>459</v>
      </c>
      <c r="Y46">
        <v>77.8</v>
      </c>
      <c r="Z46" t="s">
        <v>16</v>
      </c>
    </row>
    <row r="47" spans="2:26" x14ac:dyDescent="0.3">
      <c r="B47" s="59" t="s">
        <v>37</v>
      </c>
      <c r="C47" s="2" t="s">
        <v>422</v>
      </c>
      <c r="D47" s="13">
        <v>74.400000000000006</v>
      </c>
      <c r="E47" s="2" t="s">
        <v>16</v>
      </c>
      <c r="F47" s="14"/>
      <c r="G47" s="14"/>
      <c r="H47" s="60"/>
      <c r="I47" s="59" t="s">
        <v>222</v>
      </c>
      <c r="J47" s="2" t="s">
        <v>460</v>
      </c>
      <c r="K47" s="2">
        <v>98.6</v>
      </c>
      <c r="L47" s="2" t="s">
        <v>16</v>
      </c>
      <c r="M47" s="2"/>
      <c r="N47" s="2"/>
      <c r="P47" s="60" t="s">
        <v>66</v>
      </c>
      <c r="Q47" s="4" t="s">
        <v>461</v>
      </c>
      <c r="R47" s="16" t="s">
        <v>1082</v>
      </c>
      <c r="S47" s="4" t="s">
        <v>23</v>
      </c>
      <c r="T47" s="4"/>
      <c r="U47" s="4"/>
      <c r="W47" s="1" t="s">
        <v>14</v>
      </c>
      <c r="X47" t="s">
        <v>440</v>
      </c>
      <c r="Y47">
        <v>67.099999999999994</v>
      </c>
      <c r="Z47" t="s">
        <v>16</v>
      </c>
    </row>
    <row r="48" spans="2:26" x14ac:dyDescent="0.3">
      <c r="B48" s="59" t="s">
        <v>37</v>
      </c>
      <c r="C48" s="3" t="s">
        <v>462</v>
      </c>
      <c r="D48" s="18">
        <v>70.3</v>
      </c>
      <c r="E48" s="3" t="s">
        <v>16</v>
      </c>
      <c r="F48" s="19"/>
      <c r="G48" s="19"/>
      <c r="H48" s="60"/>
      <c r="I48" s="59" t="s">
        <v>222</v>
      </c>
      <c r="J48" s="3" t="s">
        <v>463</v>
      </c>
      <c r="K48" s="3">
        <v>121</v>
      </c>
      <c r="L48" s="2" t="s">
        <v>16</v>
      </c>
      <c r="M48" s="3"/>
      <c r="N48" s="3"/>
      <c r="P48" s="60" t="s">
        <v>67</v>
      </c>
      <c r="Q48" s="4" t="s">
        <v>464</v>
      </c>
      <c r="R48" s="16">
        <v>103.5</v>
      </c>
      <c r="S48" s="4" t="s">
        <v>16</v>
      </c>
      <c r="T48" s="4"/>
      <c r="U48" s="4"/>
      <c r="W48" s="1" t="s">
        <v>14</v>
      </c>
      <c r="X48" t="s">
        <v>393</v>
      </c>
      <c r="Y48">
        <v>81.599999999999994</v>
      </c>
      <c r="Z48" t="s">
        <v>16</v>
      </c>
    </row>
    <row r="49" spans="2:26" x14ac:dyDescent="0.3">
      <c r="B49" s="59" t="s">
        <v>37</v>
      </c>
      <c r="C49" s="2" t="s">
        <v>465</v>
      </c>
      <c r="D49" s="13">
        <v>82</v>
      </c>
      <c r="E49" s="2" t="s">
        <v>16</v>
      </c>
      <c r="F49" s="14"/>
      <c r="G49" s="14"/>
      <c r="H49" s="60"/>
      <c r="I49" s="59" t="s">
        <v>222</v>
      </c>
      <c r="J49" s="2" t="s">
        <v>466</v>
      </c>
      <c r="K49" s="2">
        <v>91.5</v>
      </c>
      <c r="L49" s="2" t="s">
        <v>16</v>
      </c>
      <c r="M49" s="2"/>
      <c r="N49" s="2"/>
      <c r="P49" s="60" t="s">
        <v>67</v>
      </c>
      <c r="Q49" s="4" t="s">
        <v>467</v>
      </c>
      <c r="R49" s="16">
        <v>96.7</v>
      </c>
      <c r="S49" s="4" t="s">
        <v>16</v>
      </c>
      <c r="T49" s="4"/>
      <c r="U49" s="4"/>
      <c r="W49" s="1" t="s">
        <v>14</v>
      </c>
      <c r="X49" t="s">
        <v>446</v>
      </c>
      <c r="Y49">
        <v>88.5</v>
      </c>
      <c r="Z49" t="s">
        <v>16</v>
      </c>
    </row>
    <row r="50" spans="2:26" x14ac:dyDescent="0.3">
      <c r="B50" s="59" t="s">
        <v>251</v>
      </c>
      <c r="C50" s="3" t="s">
        <v>468</v>
      </c>
      <c r="D50" s="18">
        <v>84.5</v>
      </c>
      <c r="E50" s="3" t="s">
        <v>16</v>
      </c>
      <c r="F50" s="19"/>
      <c r="G50" s="19"/>
      <c r="H50" s="60"/>
      <c r="I50" s="59" t="s">
        <v>222</v>
      </c>
      <c r="J50" s="3" t="s">
        <v>469</v>
      </c>
      <c r="K50" s="3">
        <v>82.5</v>
      </c>
      <c r="L50" s="2" t="s">
        <v>16</v>
      </c>
      <c r="M50" s="3"/>
      <c r="N50" s="3"/>
      <c r="P50" s="60" t="s">
        <v>67</v>
      </c>
      <c r="Q50" s="4" t="s">
        <v>409</v>
      </c>
      <c r="R50" s="16">
        <v>84.6</v>
      </c>
      <c r="S50" s="4" t="s">
        <v>16</v>
      </c>
      <c r="T50" s="4"/>
      <c r="U50" s="4"/>
      <c r="W50" s="1" t="s">
        <v>14</v>
      </c>
      <c r="X50" t="s">
        <v>470</v>
      </c>
      <c r="Y50">
        <v>89.2</v>
      </c>
      <c r="Z50" t="s">
        <v>16</v>
      </c>
    </row>
    <row r="51" spans="2:26" x14ac:dyDescent="0.3">
      <c r="B51" s="59" t="s">
        <v>251</v>
      </c>
      <c r="C51" s="2" t="s">
        <v>471</v>
      </c>
      <c r="D51" s="13">
        <v>80.5</v>
      </c>
      <c r="E51" s="2" t="s">
        <v>16</v>
      </c>
      <c r="G51" s="14"/>
      <c r="H51" s="60"/>
      <c r="I51" s="59" t="s">
        <v>222</v>
      </c>
      <c r="J51" s="2" t="s">
        <v>472</v>
      </c>
      <c r="K51" s="2">
        <v>96</v>
      </c>
      <c r="L51" s="2" t="s">
        <v>16</v>
      </c>
      <c r="M51" s="2"/>
      <c r="N51" s="2"/>
      <c r="P51" s="60" t="s">
        <v>67</v>
      </c>
      <c r="Q51" s="4" t="s">
        <v>473</v>
      </c>
      <c r="R51" s="16">
        <v>67.3</v>
      </c>
      <c r="S51" s="4" t="s">
        <v>16</v>
      </c>
      <c r="T51" s="4"/>
      <c r="U51" s="4"/>
      <c r="W51" s="1" t="s">
        <v>14</v>
      </c>
      <c r="X51" t="s">
        <v>437</v>
      </c>
      <c r="Y51">
        <v>110.5</v>
      </c>
      <c r="Z51" t="s">
        <v>16</v>
      </c>
    </row>
    <row r="52" spans="2:26" x14ac:dyDescent="0.3">
      <c r="B52" s="59" t="s">
        <v>251</v>
      </c>
      <c r="C52" s="3" t="s">
        <v>474</v>
      </c>
      <c r="D52" s="18" t="s">
        <v>1082</v>
      </c>
      <c r="E52" s="3" t="s">
        <v>23</v>
      </c>
      <c r="F52" s="19"/>
      <c r="G52" s="19"/>
      <c r="H52" s="60"/>
      <c r="I52" s="59" t="s">
        <v>222</v>
      </c>
      <c r="J52" s="3" t="s">
        <v>475</v>
      </c>
      <c r="K52" s="3">
        <v>92</v>
      </c>
      <c r="L52" s="2" t="s">
        <v>16</v>
      </c>
      <c r="M52" s="3"/>
      <c r="N52" s="3"/>
      <c r="P52" s="60" t="s">
        <v>67</v>
      </c>
      <c r="Q52" s="4" t="s">
        <v>476</v>
      </c>
      <c r="R52" s="16">
        <v>87</v>
      </c>
      <c r="S52" s="4" t="s">
        <v>16</v>
      </c>
      <c r="T52" s="4"/>
      <c r="U52" s="4"/>
      <c r="W52" s="1" t="s">
        <v>14</v>
      </c>
      <c r="X52" t="s">
        <v>433</v>
      </c>
      <c r="Y52">
        <v>76.5</v>
      </c>
      <c r="Z52" t="s">
        <v>16</v>
      </c>
    </row>
    <row r="53" spans="2:26" x14ac:dyDescent="0.3">
      <c r="B53" s="58" t="s">
        <v>76</v>
      </c>
      <c r="C53" s="2" t="s">
        <v>477</v>
      </c>
      <c r="D53" s="13">
        <v>62.4</v>
      </c>
      <c r="E53" s="2" t="s">
        <v>16</v>
      </c>
      <c r="F53" s="14"/>
      <c r="G53" s="14"/>
      <c r="H53" s="60"/>
      <c r="I53" s="59" t="s">
        <v>222</v>
      </c>
      <c r="J53" s="2" t="s">
        <v>478</v>
      </c>
      <c r="K53" s="2">
        <v>97</v>
      </c>
      <c r="L53" s="2" t="s">
        <v>16</v>
      </c>
      <c r="M53" s="2"/>
      <c r="N53" s="2"/>
      <c r="P53" s="60" t="s">
        <v>67</v>
      </c>
      <c r="Q53" s="4" t="s">
        <v>479</v>
      </c>
      <c r="R53" s="16">
        <v>72.2</v>
      </c>
      <c r="S53" s="4" t="s">
        <v>16</v>
      </c>
      <c r="T53" s="4"/>
      <c r="U53" s="4"/>
      <c r="W53" s="1" t="s">
        <v>14</v>
      </c>
      <c r="X53" t="s">
        <v>480</v>
      </c>
      <c r="Y53" t="s">
        <v>1082</v>
      </c>
      <c r="Z53" t="s">
        <v>23</v>
      </c>
    </row>
    <row r="54" spans="2:26" x14ac:dyDescent="0.3">
      <c r="B54" s="58" t="s">
        <v>76</v>
      </c>
      <c r="C54" s="3" t="s">
        <v>356</v>
      </c>
      <c r="D54" s="18" t="s">
        <v>1082</v>
      </c>
      <c r="E54" s="3" t="s">
        <v>23</v>
      </c>
      <c r="F54" s="19"/>
      <c r="G54" s="19"/>
      <c r="H54" s="60"/>
      <c r="I54" s="59" t="s">
        <v>222</v>
      </c>
      <c r="J54" s="3" t="s">
        <v>481</v>
      </c>
      <c r="K54" s="3">
        <v>85.5</v>
      </c>
      <c r="L54" s="2" t="s">
        <v>16</v>
      </c>
      <c r="M54" s="3"/>
      <c r="N54" s="3"/>
      <c r="P54" s="60" t="s">
        <v>67</v>
      </c>
      <c r="Q54" s="4" t="s">
        <v>482</v>
      </c>
      <c r="R54" s="16">
        <v>79</v>
      </c>
      <c r="S54" s="4" t="s">
        <v>16</v>
      </c>
      <c r="T54" s="4"/>
      <c r="U54" s="4"/>
      <c r="W54" s="1" t="s">
        <v>14</v>
      </c>
      <c r="X54" t="s">
        <v>483</v>
      </c>
      <c r="Y54">
        <v>84.6</v>
      </c>
      <c r="Z54" t="s">
        <v>16</v>
      </c>
    </row>
    <row r="55" spans="2:26" x14ac:dyDescent="0.3">
      <c r="B55" s="58" t="s">
        <v>76</v>
      </c>
      <c r="C55" s="2" t="s">
        <v>384</v>
      </c>
      <c r="D55" s="13">
        <v>86.8</v>
      </c>
      <c r="E55" s="2" t="s">
        <v>16</v>
      </c>
      <c r="F55" s="14"/>
      <c r="G55" s="14"/>
      <c r="H55" s="60"/>
      <c r="I55" s="59" t="s">
        <v>222</v>
      </c>
      <c r="J55" s="2" t="s">
        <v>484</v>
      </c>
      <c r="K55" s="2">
        <v>76.400000000000006</v>
      </c>
      <c r="L55" s="2" t="s">
        <v>16</v>
      </c>
      <c r="M55" s="2"/>
      <c r="N55" s="2"/>
      <c r="P55" s="60" t="s">
        <v>67</v>
      </c>
      <c r="Q55" s="4" t="s">
        <v>485</v>
      </c>
      <c r="R55" s="16">
        <v>91.3</v>
      </c>
      <c r="S55" s="4" t="s">
        <v>16</v>
      </c>
      <c r="T55" s="4"/>
      <c r="U55" s="4"/>
      <c r="W55" s="1" t="s">
        <v>14</v>
      </c>
      <c r="X55" t="s">
        <v>486</v>
      </c>
      <c r="Y55">
        <v>83.2</v>
      </c>
      <c r="Z55" t="s">
        <v>16</v>
      </c>
    </row>
    <row r="56" spans="2:26" x14ac:dyDescent="0.3">
      <c r="B56" s="58" t="s">
        <v>76</v>
      </c>
      <c r="C56" s="3" t="s">
        <v>412</v>
      </c>
      <c r="D56" s="18">
        <v>86.4</v>
      </c>
      <c r="E56" s="3" t="s">
        <v>16</v>
      </c>
      <c r="F56" s="19"/>
      <c r="G56" s="19"/>
      <c r="H56" s="60"/>
      <c r="I56" s="59" t="s">
        <v>222</v>
      </c>
      <c r="J56" s="3" t="s">
        <v>487</v>
      </c>
      <c r="K56" s="20">
        <v>89</v>
      </c>
      <c r="L56" s="2" t="s">
        <v>16</v>
      </c>
      <c r="M56" s="3"/>
      <c r="N56" s="3"/>
      <c r="P56" s="60" t="s">
        <v>67</v>
      </c>
      <c r="Q56" s="4" t="s">
        <v>488</v>
      </c>
      <c r="R56" s="16">
        <v>62.7</v>
      </c>
      <c r="S56" s="4" t="s">
        <v>16</v>
      </c>
      <c r="T56" s="4"/>
      <c r="U56" s="4"/>
      <c r="W56" s="1" t="s">
        <v>14</v>
      </c>
      <c r="X56" t="s">
        <v>423</v>
      </c>
      <c r="Y56">
        <v>67.599999999999994</v>
      </c>
      <c r="Z56" t="s">
        <v>16</v>
      </c>
    </row>
    <row r="57" spans="2:26" x14ac:dyDescent="0.3">
      <c r="B57" s="58" t="s">
        <v>76</v>
      </c>
      <c r="C57" s="2" t="s">
        <v>365</v>
      </c>
      <c r="D57" s="13">
        <v>82.3</v>
      </c>
      <c r="E57" s="2" t="s">
        <v>16</v>
      </c>
      <c r="F57" s="14"/>
      <c r="G57" s="14"/>
      <c r="H57" s="60"/>
      <c r="I57" s="59" t="s">
        <v>489</v>
      </c>
      <c r="J57" s="2" t="s">
        <v>490</v>
      </c>
      <c r="K57" s="2" t="s">
        <v>1082</v>
      </c>
      <c r="L57" s="2" t="s">
        <v>23</v>
      </c>
      <c r="M57" s="2"/>
      <c r="N57" s="2"/>
      <c r="P57" s="60" t="s">
        <v>67</v>
      </c>
      <c r="Q57" s="4" t="s">
        <v>491</v>
      </c>
      <c r="R57" s="16">
        <v>74.900000000000006</v>
      </c>
      <c r="S57" s="4" t="s">
        <v>16</v>
      </c>
      <c r="T57" s="4"/>
      <c r="U57" s="4"/>
      <c r="W57" s="1" t="s">
        <v>14</v>
      </c>
      <c r="X57" t="s">
        <v>420</v>
      </c>
      <c r="Y57">
        <v>91</v>
      </c>
      <c r="Z57" t="s">
        <v>16</v>
      </c>
    </row>
    <row r="58" spans="2:26" x14ac:dyDescent="0.3">
      <c r="B58" s="58" t="s">
        <v>76</v>
      </c>
      <c r="C58" s="3" t="s">
        <v>361</v>
      </c>
      <c r="D58" s="18">
        <v>75.2</v>
      </c>
      <c r="E58" s="3" t="s">
        <v>16</v>
      </c>
      <c r="F58" s="19"/>
      <c r="G58" s="19"/>
      <c r="H58" s="60"/>
      <c r="I58" s="59" t="s">
        <v>489</v>
      </c>
      <c r="J58" s="3" t="s">
        <v>492</v>
      </c>
      <c r="K58" s="3">
        <v>85</v>
      </c>
      <c r="L58" s="2" t="s">
        <v>16</v>
      </c>
      <c r="M58" s="3"/>
      <c r="N58" s="3"/>
      <c r="P58" s="60" t="s">
        <v>67</v>
      </c>
      <c r="Q58" s="4" t="s">
        <v>493</v>
      </c>
      <c r="R58" s="16">
        <v>72.2</v>
      </c>
      <c r="S58" s="4" t="s">
        <v>16</v>
      </c>
      <c r="T58" s="4"/>
      <c r="U58" s="4"/>
      <c r="W58" s="1" t="s">
        <v>14</v>
      </c>
      <c r="X58" t="s">
        <v>494</v>
      </c>
      <c r="Y58">
        <v>88.8</v>
      </c>
      <c r="Z58" t="s">
        <v>16</v>
      </c>
    </row>
    <row r="59" spans="2:26" x14ac:dyDescent="0.3">
      <c r="B59" s="58" t="s">
        <v>76</v>
      </c>
      <c r="C59" s="2" t="s">
        <v>376</v>
      </c>
      <c r="D59" s="13">
        <v>69.7</v>
      </c>
      <c r="E59" s="2" t="s">
        <v>16</v>
      </c>
      <c r="F59" s="14"/>
      <c r="G59" s="14"/>
      <c r="H59" s="60"/>
      <c r="I59" s="59" t="s">
        <v>489</v>
      </c>
      <c r="J59" s="2" t="s">
        <v>471</v>
      </c>
      <c r="K59" s="15">
        <v>81.7</v>
      </c>
      <c r="L59" s="2" t="s">
        <v>16</v>
      </c>
      <c r="M59" s="2"/>
      <c r="N59" s="2"/>
      <c r="P59" s="60" t="s">
        <v>67</v>
      </c>
      <c r="Q59" s="4" t="s">
        <v>495</v>
      </c>
      <c r="R59" s="16">
        <v>96.1</v>
      </c>
      <c r="S59" s="4" t="s">
        <v>16</v>
      </c>
      <c r="T59" s="4"/>
      <c r="U59" s="4"/>
      <c r="W59" s="1" t="s">
        <v>66</v>
      </c>
      <c r="X59" t="s">
        <v>496</v>
      </c>
      <c r="Y59" t="s">
        <v>1082</v>
      </c>
      <c r="Z59" t="s">
        <v>23</v>
      </c>
    </row>
    <row r="60" spans="2:26" x14ac:dyDescent="0.3">
      <c r="B60" s="58" t="s">
        <v>76</v>
      </c>
      <c r="C60" s="3" t="s">
        <v>497</v>
      </c>
      <c r="D60" s="18">
        <v>63.3</v>
      </c>
      <c r="E60" s="3" t="s">
        <v>16</v>
      </c>
      <c r="F60" s="19"/>
      <c r="G60" s="19"/>
      <c r="H60" s="60"/>
      <c r="I60" s="58" t="s">
        <v>276</v>
      </c>
      <c r="J60" s="3" t="s">
        <v>498</v>
      </c>
      <c r="K60" s="3">
        <v>104</v>
      </c>
      <c r="L60" s="2" t="s">
        <v>16</v>
      </c>
      <c r="M60" s="3"/>
      <c r="N60" s="3"/>
      <c r="P60" s="60" t="s">
        <v>67</v>
      </c>
      <c r="Q60" s="4" t="s">
        <v>499</v>
      </c>
      <c r="R60" s="16">
        <v>85.5</v>
      </c>
      <c r="S60" s="4" t="s">
        <v>16</v>
      </c>
      <c r="T60" s="4"/>
      <c r="U60" s="4"/>
      <c r="W60" s="1" t="s">
        <v>67</v>
      </c>
      <c r="X60" t="s">
        <v>500</v>
      </c>
      <c r="Y60">
        <v>93.1</v>
      </c>
      <c r="Z60" t="s">
        <v>16</v>
      </c>
    </row>
    <row r="61" spans="2:26" x14ac:dyDescent="0.3">
      <c r="B61" s="58" t="s">
        <v>76</v>
      </c>
      <c r="C61" s="2" t="s">
        <v>354</v>
      </c>
      <c r="D61" s="13">
        <v>85.3</v>
      </c>
      <c r="E61" s="2" t="s">
        <v>16</v>
      </c>
      <c r="F61" s="14"/>
      <c r="G61" s="14"/>
      <c r="H61" s="60"/>
      <c r="I61" s="58" t="s">
        <v>276</v>
      </c>
      <c r="J61" s="2" t="s">
        <v>501</v>
      </c>
      <c r="K61" s="2">
        <v>83.5</v>
      </c>
      <c r="L61" s="2" t="s">
        <v>16</v>
      </c>
      <c r="M61" s="2"/>
      <c r="N61" s="2"/>
      <c r="P61" s="60" t="s">
        <v>67</v>
      </c>
      <c r="Q61" s="4" t="s">
        <v>502</v>
      </c>
      <c r="R61" s="16">
        <v>65.7</v>
      </c>
      <c r="S61" s="4" t="s">
        <v>16</v>
      </c>
      <c r="T61" s="4"/>
      <c r="U61" s="4"/>
      <c r="W61" s="1" t="s">
        <v>67</v>
      </c>
      <c r="X61" t="s">
        <v>503</v>
      </c>
      <c r="Y61">
        <v>88.2</v>
      </c>
      <c r="Z61" t="s">
        <v>16</v>
      </c>
    </row>
    <row r="62" spans="2:26" x14ac:dyDescent="0.3">
      <c r="B62" s="58" t="s">
        <v>76</v>
      </c>
      <c r="C62" s="3" t="s">
        <v>504</v>
      </c>
      <c r="D62" s="18">
        <v>69.2</v>
      </c>
      <c r="E62" s="3" t="s">
        <v>16</v>
      </c>
      <c r="F62" s="19"/>
      <c r="G62" s="19"/>
      <c r="H62" s="60"/>
      <c r="I62" s="58" t="s">
        <v>276</v>
      </c>
      <c r="J62" s="3" t="s">
        <v>505</v>
      </c>
      <c r="K62" s="3">
        <v>100.6</v>
      </c>
      <c r="L62" s="2" t="s">
        <v>16</v>
      </c>
      <c r="M62" s="3"/>
      <c r="N62" s="3"/>
      <c r="P62" s="60" t="s">
        <v>67</v>
      </c>
      <c r="Q62" s="4" t="s">
        <v>506</v>
      </c>
      <c r="R62" s="16">
        <v>81.3</v>
      </c>
      <c r="S62" s="4" t="s">
        <v>16</v>
      </c>
      <c r="T62" s="4"/>
      <c r="U62" s="4"/>
      <c r="W62" s="1" t="s">
        <v>67</v>
      </c>
      <c r="X62" t="s">
        <v>507</v>
      </c>
      <c r="Y62">
        <v>61.5</v>
      </c>
      <c r="Z62" t="s">
        <v>16</v>
      </c>
    </row>
    <row r="63" spans="2:26" ht="15" thickBot="1" x14ac:dyDescent="0.35">
      <c r="B63" s="58" t="s">
        <v>14</v>
      </c>
      <c r="C63" s="2" t="s">
        <v>508</v>
      </c>
      <c r="D63" s="13">
        <v>91.5</v>
      </c>
      <c r="E63" s="2" t="s">
        <v>16</v>
      </c>
      <c r="F63" s="14"/>
      <c r="G63" s="14"/>
      <c r="H63" s="60"/>
      <c r="I63" s="58" t="s">
        <v>276</v>
      </c>
      <c r="J63" s="2" t="s">
        <v>509</v>
      </c>
      <c r="K63" s="15">
        <v>95</v>
      </c>
      <c r="L63" s="2" t="s">
        <v>16</v>
      </c>
      <c r="M63" s="2"/>
      <c r="N63" s="2"/>
      <c r="P63" s="60" t="s">
        <v>67</v>
      </c>
      <c r="Q63" s="4" t="s">
        <v>510</v>
      </c>
      <c r="R63" s="16">
        <v>84.2</v>
      </c>
      <c r="S63" s="4" t="s">
        <v>16</v>
      </c>
      <c r="T63" s="4"/>
      <c r="U63" s="4"/>
      <c r="W63" s="1" t="s">
        <v>67</v>
      </c>
      <c r="X63" t="s">
        <v>495</v>
      </c>
      <c r="Y63">
        <v>96</v>
      </c>
      <c r="Z63" t="s">
        <v>16</v>
      </c>
    </row>
    <row r="64" spans="2:26" ht="15" thickBot="1" x14ac:dyDescent="0.35">
      <c r="B64" s="58" t="s">
        <v>14</v>
      </c>
      <c r="C64" s="3" t="s">
        <v>511</v>
      </c>
      <c r="D64" s="18">
        <v>96.5</v>
      </c>
      <c r="E64" s="3" t="s">
        <v>16</v>
      </c>
      <c r="F64" s="19"/>
      <c r="G64" s="19"/>
      <c r="H64" s="60"/>
      <c r="I64" s="59" t="s">
        <v>512</v>
      </c>
      <c r="J64" s="3" t="s">
        <v>513</v>
      </c>
      <c r="K64" s="20" t="s">
        <v>1082</v>
      </c>
      <c r="L64" s="2" t="s">
        <v>23</v>
      </c>
      <c r="M64" s="3"/>
      <c r="N64" s="3"/>
      <c r="P64" s="60" t="s">
        <v>67</v>
      </c>
      <c r="Q64" s="4" t="s">
        <v>514</v>
      </c>
      <c r="R64" s="16">
        <v>83.2</v>
      </c>
      <c r="S64" s="4" t="s">
        <v>16</v>
      </c>
      <c r="T64" s="4"/>
      <c r="U64" s="4"/>
      <c r="W64" s="1" t="s">
        <v>67</v>
      </c>
      <c r="X64" t="s">
        <v>515</v>
      </c>
      <c r="Y64">
        <v>86.2</v>
      </c>
      <c r="Z64" t="s">
        <v>16</v>
      </c>
    </row>
    <row r="65" spans="2:28" ht="15" thickBot="1" x14ac:dyDescent="0.35">
      <c r="B65" s="58" t="s">
        <v>14</v>
      </c>
      <c r="C65" s="2" t="s">
        <v>516</v>
      </c>
      <c r="D65" s="13">
        <v>78.099999999999994</v>
      </c>
      <c r="E65" s="2" t="s">
        <v>16</v>
      </c>
      <c r="F65" s="14"/>
      <c r="G65" s="14"/>
      <c r="H65" s="60"/>
      <c r="I65" s="59" t="s">
        <v>210</v>
      </c>
      <c r="J65" s="2" t="s">
        <v>517</v>
      </c>
      <c r="K65" s="2">
        <v>95.7</v>
      </c>
      <c r="L65" s="2" t="s">
        <v>16</v>
      </c>
      <c r="M65" s="2"/>
      <c r="N65" s="2"/>
      <c r="P65" s="60" t="s">
        <v>67</v>
      </c>
      <c r="Q65" s="4" t="s">
        <v>518</v>
      </c>
      <c r="R65" s="16">
        <v>87.8</v>
      </c>
      <c r="S65" s="4" t="s">
        <v>16</v>
      </c>
      <c r="T65" s="4"/>
      <c r="U65" s="4"/>
      <c r="W65" s="1" t="s">
        <v>67</v>
      </c>
      <c r="X65" t="s">
        <v>519</v>
      </c>
      <c r="Y65">
        <v>87.3</v>
      </c>
      <c r="Z65" t="s">
        <v>16</v>
      </c>
    </row>
    <row r="66" spans="2:28" ht="15" thickBot="1" x14ac:dyDescent="0.35">
      <c r="B66" s="58" t="s">
        <v>14</v>
      </c>
      <c r="C66" s="3" t="s">
        <v>520</v>
      </c>
      <c r="D66" s="18">
        <v>86.2</v>
      </c>
      <c r="E66" s="3" t="s">
        <v>16</v>
      </c>
      <c r="F66" s="19"/>
      <c r="G66" s="19"/>
      <c r="H66" s="60"/>
      <c r="I66" s="59" t="s">
        <v>210</v>
      </c>
      <c r="J66" s="3" t="s">
        <v>521</v>
      </c>
      <c r="K66" s="3">
        <v>89.7</v>
      </c>
      <c r="L66" s="2" t="s">
        <v>16</v>
      </c>
      <c r="M66" s="3"/>
      <c r="N66" s="3"/>
      <c r="P66" s="60" t="s">
        <v>67</v>
      </c>
      <c r="Q66" s="4" t="s">
        <v>522</v>
      </c>
      <c r="R66" s="16">
        <v>84.5</v>
      </c>
      <c r="S66" s="4" t="s">
        <v>16</v>
      </c>
      <c r="T66" s="4"/>
      <c r="U66" s="4"/>
      <c r="W66" s="1" t="s">
        <v>67</v>
      </c>
      <c r="X66" t="s">
        <v>485</v>
      </c>
      <c r="Y66">
        <v>91.2</v>
      </c>
      <c r="Z66" t="s">
        <v>16</v>
      </c>
    </row>
    <row r="67" spans="2:28" ht="15" thickBot="1" x14ac:dyDescent="0.35">
      <c r="B67" s="58" t="s">
        <v>14</v>
      </c>
      <c r="C67" s="2" t="s">
        <v>523</v>
      </c>
      <c r="D67" s="13">
        <v>76.7</v>
      </c>
      <c r="E67" s="2" t="s">
        <v>16</v>
      </c>
      <c r="F67" s="14"/>
      <c r="G67" s="22"/>
      <c r="H67" s="60"/>
      <c r="I67" s="59" t="s">
        <v>210</v>
      </c>
      <c r="J67" s="2" t="s">
        <v>524</v>
      </c>
      <c r="K67" s="2">
        <v>87.8</v>
      </c>
      <c r="L67" s="2" t="s">
        <v>16</v>
      </c>
      <c r="M67" s="2"/>
      <c r="N67" s="2"/>
      <c r="P67" s="60" t="s">
        <v>67</v>
      </c>
      <c r="Q67" s="4" t="s">
        <v>525</v>
      </c>
      <c r="R67" s="16">
        <v>82.8</v>
      </c>
      <c r="S67" s="4" t="s">
        <v>16</v>
      </c>
      <c r="T67" s="4"/>
      <c r="U67" s="4"/>
      <c r="W67" s="1" t="s">
        <v>67</v>
      </c>
      <c r="X67" t="s">
        <v>526</v>
      </c>
      <c r="Y67">
        <v>87.3</v>
      </c>
      <c r="Z67" t="s">
        <v>16</v>
      </c>
    </row>
    <row r="68" spans="2:28" ht="15" thickBot="1" x14ac:dyDescent="0.35">
      <c r="B68" s="58" t="s">
        <v>14</v>
      </c>
      <c r="C68" s="3" t="s">
        <v>527</v>
      </c>
      <c r="D68" s="18">
        <v>75.7</v>
      </c>
      <c r="E68" s="3" t="s">
        <v>16</v>
      </c>
      <c r="F68" s="19"/>
      <c r="G68" s="19"/>
      <c r="H68" s="60"/>
      <c r="I68" s="59" t="s">
        <v>210</v>
      </c>
      <c r="J68" s="3" t="s">
        <v>528</v>
      </c>
      <c r="K68" s="3">
        <v>87.7</v>
      </c>
      <c r="L68" s="2" t="s">
        <v>16</v>
      </c>
      <c r="M68" s="3"/>
      <c r="N68" s="3"/>
      <c r="P68" s="60" t="s">
        <v>67</v>
      </c>
      <c r="Q68" s="4" t="s">
        <v>529</v>
      </c>
      <c r="R68" s="16">
        <v>52.3</v>
      </c>
      <c r="S68" s="4" t="s">
        <v>16</v>
      </c>
      <c r="T68" s="4"/>
      <c r="U68" s="4"/>
      <c r="W68" s="1" t="s">
        <v>67</v>
      </c>
      <c r="X68" t="s">
        <v>530</v>
      </c>
      <c r="Y68">
        <v>82.1</v>
      </c>
      <c r="Z68" t="s">
        <v>16</v>
      </c>
    </row>
    <row r="69" spans="2:28" ht="15" thickBot="1" x14ac:dyDescent="0.35">
      <c r="B69" s="58" t="s">
        <v>14</v>
      </c>
      <c r="C69" s="2" t="s">
        <v>531</v>
      </c>
      <c r="D69" s="13">
        <v>90.8</v>
      </c>
      <c r="E69" s="2" t="s">
        <v>16</v>
      </c>
      <c r="F69" s="14"/>
      <c r="G69" s="14"/>
      <c r="H69" s="60"/>
      <c r="I69" s="59" t="s">
        <v>210</v>
      </c>
      <c r="J69" s="2" t="s">
        <v>532</v>
      </c>
      <c r="K69" s="15">
        <v>83.6</v>
      </c>
      <c r="L69" s="2" t="s">
        <v>16</v>
      </c>
      <c r="M69" s="2"/>
      <c r="N69" s="2"/>
      <c r="P69" s="60" t="s">
        <v>67</v>
      </c>
      <c r="Q69" s="4" t="s">
        <v>533</v>
      </c>
      <c r="R69" s="16">
        <v>102.5</v>
      </c>
      <c r="S69" s="4" t="s">
        <v>16</v>
      </c>
      <c r="T69" s="4"/>
      <c r="U69" s="4"/>
      <c r="W69" s="1" t="s">
        <v>67</v>
      </c>
      <c r="X69" t="s">
        <v>534</v>
      </c>
      <c r="Y69">
        <v>91.3</v>
      </c>
      <c r="Z69" t="s">
        <v>16</v>
      </c>
    </row>
    <row r="70" spans="2:28" ht="15" thickBot="1" x14ac:dyDescent="0.35">
      <c r="B70" s="59" t="s">
        <v>66</v>
      </c>
      <c r="C70" s="3" t="s">
        <v>535</v>
      </c>
      <c r="D70" s="18">
        <v>84.4</v>
      </c>
      <c r="E70" s="3" t="s">
        <v>16</v>
      </c>
      <c r="F70" s="19"/>
      <c r="G70" s="19"/>
      <c r="H70" s="60"/>
      <c r="I70" s="59" t="s">
        <v>536</v>
      </c>
      <c r="J70" s="3" t="s">
        <v>537</v>
      </c>
      <c r="K70" s="20">
        <v>80.599999999999994</v>
      </c>
      <c r="L70" s="2" t="s">
        <v>16</v>
      </c>
      <c r="M70" s="3"/>
      <c r="N70" s="3"/>
      <c r="P70" s="60" t="s">
        <v>67</v>
      </c>
      <c r="Q70" s="4" t="s">
        <v>538</v>
      </c>
      <c r="R70" s="16">
        <v>99.4</v>
      </c>
      <c r="S70" s="4" t="s">
        <v>16</v>
      </c>
      <c r="T70" s="4"/>
      <c r="U70" s="4"/>
      <c r="W70" s="1" t="s">
        <v>67</v>
      </c>
      <c r="X70" t="s">
        <v>539</v>
      </c>
      <c r="Y70">
        <v>91.7</v>
      </c>
      <c r="Z70" t="s">
        <v>16</v>
      </c>
    </row>
    <row r="71" spans="2:28" ht="15" thickBot="1" x14ac:dyDescent="0.35">
      <c r="B71" s="58" t="s">
        <v>67</v>
      </c>
      <c r="C71" s="2" t="s">
        <v>533</v>
      </c>
      <c r="D71" s="13">
        <v>103.3</v>
      </c>
      <c r="E71" s="2" t="s">
        <v>16</v>
      </c>
      <c r="F71" s="14"/>
      <c r="G71" s="14"/>
      <c r="H71" s="60"/>
      <c r="I71" s="59" t="s">
        <v>536</v>
      </c>
      <c r="J71" s="2" t="s">
        <v>540</v>
      </c>
      <c r="K71" s="15">
        <v>96.2</v>
      </c>
      <c r="L71" s="2" t="s">
        <v>16</v>
      </c>
      <c r="M71" s="2"/>
      <c r="N71" s="2"/>
      <c r="P71" s="60" t="s">
        <v>67</v>
      </c>
      <c r="Q71" s="4" t="s">
        <v>541</v>
      </c>
      <c r="R71" s="16">
        <v>95.6</v>
      </c>
      <c r="S71" s="4" t="s">
        <v>16</v>
      </c>
      <c r="T71" s="4"/>
      <c r="U71" s="4"/>
      <c r="W71" s="1" t="s">
        <v>67</v>
      </c>
      <c r="X71" t="s">
        <v>114</v>
      </c>
      <c r="Y71">
        <v>80.099999999999994</v>
      </c>
      <c r="Z71" t="s">
        <v>16</v>
      </c>
      <c r="AB71" s="54" t="s">
        <v>542</v>
      </c>
    </row>
    <row r="72" spans="2:28" ht="15" thickBot="1" x14ac:dyDescent="0.35">
      <c r="B72" s="58" t="s">
        <v>67</v>
      </c>
      <c r="C72" s="3" t="s">
        <v>543</v>
      </c>
      <c r="D72" s="18">
        <v>86</v>
      </c>
      <c r="E72" s="3" t="s">
        <v>16</v>
      </c>
      <c r="F72" s="19"/>
      <c r="G72" s="19"/>
      <c r="H72" s="60"/>
      <c r="I72" s="59" t="s">
        <v>536</v>
      </c>
      <c r="J72" s="3" t="s">
        <v>544</v>
      </c>
      <c r="K72" s="20">
        <v>97.2</v>
      </c>
      <c r="L72" s="2" t="s">
        <v>16</v>
      </c>
      <c r="M72" s="3"/>
      <c r="N72" s="3"/>
      <c r="P72" s="60" t="s">
        <v>67</v>
      </c>
      <c r="Q72" s="4" t="s">
        <v>545</v>
      </c>
      <c r="R72" s="16">
        <v>76.8</v>
      </c>
      <c r="S72" s="4" t="s">
        <v>16</v>
      </c>
      <c r="T72" s="4"/>
      <c r="U72" s="4"/>
      <c r="W72" s="1" t="s">
        <v>67</v>
      </c>
      <c r="X72" t="s">
        <v>546</v>
      </c>
      <c r="Y72">
        <v>69.8</v>
      </c>
      <c r="Z72" t="s">
        <v>16</v>
      </c>
    </row>
    <row r="73" spans="2:28" x14ac:dyDescent="0.3">
      <c r="B73" s="58" t="s">
        <v>67</v>
      </c>
      <c r="C73" s="2" t="s">
        <v>547</v>
      </c>
      <c r="D73" s="13">
        <v>82.5</v>
      </c>
      <c r="E73" s="2" t="s">
        <v>16</v>
      </c>
      <c r="F73" s="14"/>
      <c r="G73" s="14"/>
      <c r="H73" s="60"/>
      <c r="I73" s="59" t="s">
        <v>536</v>
      </c>
      <c r="J73" s="2" t="s">
        <v>548</v>
      </c>
      <c r="K73" s="15">
        <v>80.599999999999994</v>
      </c>
      <c r="L73" s="2" t="s">
        <v>16</v>
      </c>
      <c r="M73" s="2"/>
      <c r="N73" s="2"/>
      <c r="P73" s="60" t="s">
        <v>67</v>
      </c>
      <c r="Q73" s="4" t="s">
        <v>204</v>
      </c>
      <c r="R73" s="16">
        <v>74.599999999999994</v>
      </c>
      <c r="S73" s="4" t="s">
        <v>16</v>
      </c>
      <c r="T73" s="4"/>
      <c r="U73" s="4"/>
      <c r="W73" s="1" t="s">
        <v>67</v>
      </c>
      <c r="X73" t="s">
        <v>545</v>
      </c>
      <c r="Y73">
        <v>76.400000000000006</v>
      </c>
      <c r="Z73" t="s">
        <v>16</v>
      </c>
    </row>
    <row r="74" spans="2:28" ht="15" thickBot="1" x14ac:dyDescent="0.35">
      <c r="B74" s="58" t="s">
        <v>67</v>
      </c>
      <c r="C74" s="3" t="s">
        <v>549</v>
      </c>
      <c r="D74" s="18">
        <v>72.2</v>
      </c>
      <c r="E74" s="3" t="s">
        <v>16</v>
      </c>
      <c r="F74" s="19"/>
      <c r="G74" s="19"/>
      <c r="H74" s="108" t="s">
        <v>550</v>
      </c>
      <c r="I74" s="59" t="s">
        <v>536</v>
      </c>
      <c r="J74" s="3" t="s">
        <v>551</v>
      </c>
      <c r="K74" s="20" t="s">
        <v>1082</v>
      </c>
      <c r="L74" s="2" t="s">
        <v>23</v>
      </c>
      <c r="M74" s="3"/>
      <c r="N74" s="3"/>
      <c r="P74" s="60" t="s">
        <v>67</v>
      </c>
      <c r="Q74" s="4" t="s">
        <v>552</v>
      </c>
      <c r="R74" s="16">
        <v>93.6</v>
      </c>
      <c r="S74" s="4" t="s">
        <v>16</v>
      </c>
      <c r="T74" s="4"/>
      <c r="U74" s="4"/>
      <c r="W74" s="1" t="s">
        <v>67</v>
      </c>
      <c r="X74" t="s">
        <v>407</v>
      </c>
      <c r="Y74">
        <v>99.1</v>
      </c>
      <c r="Z74" t="s">
        <v>16</v>
      </c>
    </row>
    <row r="75" spans="2:28" ht="15" thickBot="1" x14ac:dyDescent="0.35">
      <c r="B75" s="58" t="s">
        <v>67</v>
      </c>
      <c r="C75" s="2" t="s">
        <v>553</v>
      </c>
      <c r="D75" s="13">
        <v>83.3</v>
      </c>
      <c r="E75" s="2" t="s">
        <v>16</v>
      </c>
      <c r="F75" s="14"/>
      <c r="G75" s="14"/>
      <c r="H75" s="60"/>
      <c r="I75" s="59" t="s">
        <v>536</v>
      </c>
      <c r="J75" s="2" t="s">
        <v>554</v>
      </c>
      <c r="K75" s="15" t="s">
        <v>1082</v>
      </c>
      <c r="L75" s="2" t="s">
        <v>23</v>
      </c>
      <c r="M75" s="2"/>
      <c r="N75" s="2"/>
      <c r="P75" s="60" t="s">
        <v>67</v>
      </c>
      <c r="Q75" s="4" t="s">
        <v>289</v>
      </c>
      <c r="R75" s="16">
        <v>86.2</v>
      </c>
      <c r="S75" s="4" t="s">
        <v>16</v>
      </c>
      <c r="T75" s="4"/>
      <c r="U75" s="4"/>
      <c r="W75" s="1" t="s">
        <v>67</v>
      </c>
      <c r="X75" t="s">
        <v>555</v>
      </c>
      <c r="Y75">
        <v>56.5</v>
      </c>
      <c r="Z75" t="s">
        <v>16</v>
      </c>
    </row>
    <row r="76" spans="2:28" ht="15" thickBot="1" x14ac:dyDescent="0.35">
      <c r="B76" s="58" t="s">
        <v>67</v>
      </c>
      <c r="C76" s="3" t="s">
        <v>556</v>
      </c>
      <c r="D76" s="18" t="s">
        <v>1082</v>
      </c>
      <c r="E76" s="3" t="s">
        <v>23</v>
      </c>
      <c r="F76" s="19"/>
      <c r="G76" s="19"/>
      <c r="H76" s="60"/>
      <c r="I76" s="59" t="s">
        <v>536</v>
      </c>
      <c r="J76" s="3" t="s">
        <v>557</v>
      </c>
      <c r="K76" s="20">
        <v>109.7</v>
      </c>
      <c r="L76" s="2" t="s">
        <v>16</v>
      </c>
      <c r="M76" s="3"/>
      <c r="N76" s="3"/>
      <c r="P76" s="60" t="s">
        <v>67</v>
      </c>
      <c r="Q76" s="4" t="s">
        <v>503</v>
      </c>
      <c r="R76" s="16">
        <v>88.2</v>
      </c>
      <c r="S76" s="4" t="s">
        <v>16</v>
      </c>
      <c r="T76" s="4"/>
      <c r="U76" s="4"/>
      <c r="W76" s="1" t="s">
        <v>67</v>
      </c>
      <c r="X76" t="s">
        <v>558</v>
      </c>
      <c r="Y76">
        <v>73.2</v>
      </c>
      <c r="Z76" t="s">
        <v>16</v>
      </c>
    </row>
    <row r="77" spans="2:28" ht="15" thickBot="1" x14ac:dyDescent="0.35">
      <c r="B77" s="58" t="s">
        <v>67</v>
      </c>
      <c r="C77" s="2" t="s">
        <v>559</v>
      </c>
      <c r="D77" s="13" t="s">
        <v>1082</v>
      </c>
      <c r="E77" s="2" t="s">
        <v>23</v>
      </c>
      <c r="F77" s="14"/>
      <c r="G77" s="14"/>
      <c r="H77" s="60"/>
      <c r="I77" s="59" t="s">
        <v>536</v>
      </c>
      <c r="J77" s="2" t="s">
        <v>560</v>
      </c>
      <c r="K77" s="15">
        <v>99.1</v>
      </c>
      <c r="L77" s="2" t="s">
        <v>16</v>
      </c>
      <c r="M77" s="2"/>
      <c r="N77" s="2"/>
      <c r="P77" s="60" t="s">
        <v>67</v>
      </c>
      <c r="Q77" s="4" t="s">
        <v>561</v>
      </c>
      <c r="R77" s="16">
        <v>95.5</v>
      </c>
      <c r="S77" s="4" t="s">
        <v>16</v>
      </c>
      <c r="T77" s="4"/>
      <c r="U77" s="4"/>
      <c r="W77" s="1" t="s">
        <v>67</v>
      </c>
      <c r="X77" t="s">
        <v>541</v>
      </c>
      <c r="Y77">
        <v>94.3</v>
      </c>
      <c r="Z77" t="s">
        <v>16</v>
      </c>
    </row>
    <row r="78" spans="2:28" ht="15" thickBot="1" x14ac:dyDescent="0.35">
      <c r="B78" s="58" t="s">
        <v>67</v>
      </c>
      <c r="C78" s="3" t="s">
        <v>562</v>
      </c>
      <c r="D78" s="18" t="s">
        <v>1082</v>
      </c>
      <c r="E78" s="3" t="s">
        <v>23</v>
      </c>
      <c r="F78" s="19"/>
      <c r="G78" s="19"/>
      <c r="H78" s="60"/>
      <c r="I78" s="59" t="s">
        <v>536</v>
      </c>
      <c r="J78" s="3" t="s">
        <v>563</v>
      </c>
      <c r="K78" s="20">
        <v>87.9</v>
      </c>
      <c r="L78" s="2" t="s">
        <v>16</v>
      </c>
      <c r="M78" s="3"/>
      <c r="N78" s="3"/>
      <c r="P78" s="60" t="s">
        <v>67</v>
      </c>
      <c r="Q78" s="4" t="s">
        <v>564</v>
      </c>
      <c r="R78" s="16">
        <v>77.8</v>
      </c>
      <c r="S78" s="4" t="s">
        <v>16</v>
      </c>
      <c r="T78" s="4"/>
      <c r="U78" s="4"/>
      <c r="W78" s="1" t="s">
        <v>67</v>
      </c>
      <c r="X78" t="s">
        <v>538</v>
      </c>
      <c r="Y78">
        <v>98.4</v>
      </c>
      <c r="Z78" t="s">
        <v>16</v>
      </c>
    </row>
    <row r="79" spans="2:28" ht="15" thickBot="1" x14ac:dyDescent="0.35">
      <c r="B79" s="58" t="s">
        <v>67</v>
      </c>
      <c r="C79" s="2" t="s">
        <v>565</v>
      </c>
      <c r="D79" s="13" t="s">
        <v>1082</v>
      </c>
      <c r="E79" s="2" t="s">
        <v>23</v>
      </c>
      <c r="F79" s="14"/>
      <c r="G79" s="14"/>
      <c r="H79" s="60"/>
      <c r="I79" s="59" t="s">
        <v>536</v>
      </c>
      <c r="J79" s="2" t="s">
        <v>566</v>
      </c>
      <c r="K79" s="15">
        <v>100.2</v>
      </c>
      <c r="L79" s="2" t="s">
        <v>16</v>
      </c>
      <c r="M79" s="2"/>
      <c r="N79" s="2"/>
      <c r="P79" s="60" t="s">
        <v>67</v>
      </c>
      <c r="Q79" s="4" t="s">
        <v>567</v>
      </c>
      <c r="R79" s="16">
        <v>90.7</v>
      </c>
      <c r="S79" s="4" t="s">
        <v>16</v>
      </c>
      <c r="T79" s="4"/>
      <c r="U79" s="4"/>
      <c r="W79" s="1" t="s">
        <v>67</v>
      </c>
      <c r="X79" t="s">
        <v>568</v>
      </c>
      <c r="Y79">
        <v>93.4</v>
      </c>
      <c r="Z79" t="s">
        <v>16</v>
      </c>
    </row>
    <row r="80" spans="2:28" ht="15" thickBot="1" x14ac:dyDescent="0.35">
      <c r="B80" s="58" t="s">
        <v>67</v>
      </c>
      <c r="C80" s="3" t="s">
        <v>569</v>
      </c>
      <c r="D80" s="18">
        <v>64.400000000000006</v>
      </c>
      <c r="E80" s="3" t="s">
        <v>16</v>
      </c>
      <c r="F80" s="19"/>
      <c r="G80" s="19"/>
      <c r="H80" s="60"/>
      <c r="I80" s="59" t="s">
        <v>536</v>
      </c>
      <c r="J80" s="3" t="s">
        <v>570</v>
      </c>
      <c r="K80" s="20">
        <v>110.1</v>
      </c>
      <c r="L80" s="2" t="s">
        <v>16</v>
      </c>
      <c r="M80" s="3"/>
      <c r="N80" s="3"/>
      <c r="P80" s="60" t="s">
        <v>67</v>
      </c>
      <c r="Q80" s="4" t="s">
        <v>539</v>
      </c>
      <c r="R80" s="16">
        <v>91.6</v>
      </c>
      <c r="S80" s="4" t="s">
        <v>16</v>
      </c>
      <c r="T80" s="4"/>
      <c r="U80" s="4"/>
      <c r="W80" s="1" t="s">
        <v>67</v>
      </c>
      <c r="X80" t="s">
        <v>571</v>
      </c>
      <c r="Y80">
        <v>86.1</v>
      </c>
      <c r="Z80" t="s">
        <v>16</v>
      </c>
    </row>
    <row r="81" spans="2:26" ht="15" thickBot="1" x14ac:dyDescent="0.35">
      <c r="B81" s="58" t="s">
        <v>67</v>
      </c>
      <c r="C81" s="2" t="s">
        <v>567</v>
      </c>
      <c r="D81" s="13">
        <v>90.6</v>
      </c>
      <c r="E81" s="2" t="s">
        <v>16</v>
      </c>
      <c r="F81" s="14"/>
      <c r="G81" s="14"/>
      <c r="H81" s="60"/>
      <c r="I81" s="59" t="s">
        <v>536</v>
      </c>
      <c r="J81" s="2" t="s">
        <v>572</v>
      </c>
      <c r="K81" s="15">
        <v>99</v>
      </c>
      <c r="L81" s="2" t="s">
        <v>16</v>
      </c>
      <c r="M81" s="2"/>
      <c r="N81" s="2"/>
      <c r="P81" s="60" t="s">
        <v>67</v>
      </c>
      <c r="Q81" s="4" t="s">
        <v>573</v>
      </c>
      <c r="R81" s="16">
        <v>71.7</v>
      </c>
      <c r="S81" s="4" t="s">
        <v>16</v>
      </c>
      <c r="T81" s="4"/>
      <c r="U81" s="4"/>
      <c r="W81" s="1" t="s">
        <v>67</v>
      </c>
      <c r="X81" t="s">
        <v>574</v>
      </c>
      <c r="Y81">
        <v>92</v>
      </c>
      <c r="Z81" t="s">
        <v>16</v>
      </c>
    </row>
    <row r="82" spans="2:26" ht="15" thickBot="1" x14ac:dyDescent="0.35">
      <c r="B82" s="59" t="s">
        <v>161</v>
      </c>
      <c r="C82" s="3" t="s">
        <v>575</v>
      </c>
      <c r="D82" s="18">
        <v>94.9</v>
      </c>
      <c r="E82" s="3" t="s">
        <v>16</v>
      </c>
      <c r="F82" s="19"/>
      <c r="G82" s="19"/>
      <c r="H82" s="60"/>
      <c r="I82" s="59" t="s">
        <v>536</v>
      </c>
      <c r="J82" s="3" t="s">
        <v>576</v>
      </c>
      <c r="K82" s="20">
        <v>105</v>
      </c>
      <c r="L82" s="2" t="s">
        <v>16</v>
      </c>
      <c r="M82" s="3"/>
      <c r="N82" s="3"/>
      <c r="P82" s="60" t="s">
        <v>67</v>
      </c>
      <c r="Q82" s="4" t="s">
        <v>577</v>
      </c>
      <c r="R82" s="16">
        <v>74</v>
      </c>
      <c r="S82" s="4" t="s">
        <v>16</v>
      </c>
      <c r="T82" s="4"/>
      <c r="U82" s="4"/>
      <c r="W82" s="1" t="s">
        <v>67</v>
      </c>
      <c r="X82" t="s">
        <v>578</v>
      </c>
      <c r="Y82">
        <v>71.7</v>
      </c>
      <c r="Z82" t="s">
        <v>16</v>
      </c>
    </row>
    <row r="83" spans="2:26" ht="15" thickBot="1" x14ac:dyDescent="0.35">
      <c r="B83" s="59" t="s">
        <v>161</v>
      </c>
      <c r="C83" s="2" t="s">
        <v>579</v>
      </c>
      <c r="D83" s="13">
        <v>102.6</v>
      </c>
      <c r="E83" s="2" t="s">
        <v>16</v>
      </c>
      <c r="F83" s="14"/>
      <c r="G83" s="14"/>
      <c r="H83" s="60"/>
      <c r="I83" s="59" t="s">
        <v>536</v>
      </c>
      <c r="J83" s="2" t="s">
        <v>580</v>
      </c>
      <c r="K83" s="15">
        <v>65</v>
      </c>
      <c r="L83" s="2" t="s">
        <v>16</v>
      </c>
      <c r="M83" s="2"/>
      <c r="N83" s="2" t="s">
        <v>581</v>
      </c>
      <c r="P83" s="60" t="s">
        <v>67</v>
      </c>
      <c r="Q83" s="4" t="s">
        <v>582</v>
      </c>
      <c r="R83" s="16">
        <v>62.4</v>
      </c>
      <c r="S83" s="4" t="s">
        <v>16</v>
      </c>
      <c r="T83" s="4"/>
      <c r="U83" s="4"/>
      <c r="W83" s="1" t="s">
        <v>67</v>
      </c>
      <c r="X83" t="s">
        <v>583</v>
      </c>
      <c r="Y83">
        <v>77.599999999999994</v>
      </c>
      <c r="Z83" t="s">
        <v>16</v>
      </c>
    </row>
    <row r="84" spans="2:26" ht="15" thickBot="1" x14ac:dyDescent="0.35">
      <c r="B84" s="59" t="s">
        <v>161</v>
      </c>
      <c r="C84" s="3" t="s">
        <v>584</v>
      </c>
      <c r="D84" s="18">
        <v>111.4</v>
      </c>
      <c r="E84" s="3" t="s">
        <v>16</v>
      </c>
      <c r="F84" s="19"/>
      <c r="G84" s="19"/>
      <c r="H84" s="60"/>
      <c r="I84" s="59" t="s">
        <v>536</v>
      </c>
      <c r="J84" s="3" t="s">
        <v>585</v>
      </c>
      <c r="K84" s="3">
        <v>84.4</v>
      </c>
      <c r="L84" s="2" t="s">
        <v>16</v>
      </c>
      <c r="M84" s="3"/>
      <c r="N84" s="2" t="s">
        <v>581</v>
      </c>
      <c r="P84" s="60" t="s">
        <v>67</v>
      </c>
      <c r="Q84" s="4" t="s">
        <v>568</v>
      </c>
      <c r="R84" s="16">
        <v>93.5</v>
      </c>
      <c r="S84" s="4" t="s">
        <v>16</v>
      </c>
      <c r="T84" s="4"/>
      <c r="U84" s="4"/>
      <c r="W84" s="1" t="s">
        <v>67</v>
      </c>
      <c r="X84" t="s">
        <v>573</v>
      </c>
      <c r="Y84">
        <v>71.400000000000006</v>
      </c>
      <c r="Z84" t="s">
        <v>16</v>
      </c>
    </row>
    <row r="85" spans="2:26" ht="15" thickBot="1" x14ac:dyDescent="0.35">
      <c r="B85" s="59" t="s">
        <v>161</v>
      </c>
      <c r="C85" s="2" t="s">
        <v>1253</v>
      </c>
      <c r="D85" s="13">
        <v>81.400000000000006</v>
      </c>
      <c r="E85" s="2" t="s">
        <v>16</v>
      </c>
      <c r="F85" s="14"/>
      <c r="G85" s="14" t="s">
        <v>3294</v>
      </c>
      <c r="H85" s="60"/>
      <c r="I85" s="59" t="s">
        <v>536</v>
      </c>
      <c r="J85" s="2" t="s">
        <v>586</v>
      </c>
      <c r="K85" s="2">
        <v>94</v>
      </c>
      <c r="L85" s="2" t="s">
        <v>16</v>
      </c>
      <c r="M85" s="2"/>
      <c r="N85" s="2" t="s">
        <v>581</v>
      </c>
      <c r="P85" s="60" t="s">
        <v>67</v>
      </c>
      <c r="Q85" s="4" t="s">
        <v>587</v>
      </c>
      <c r="R85" s="16">
        <v>72.3</v>
      </c>
      <c r="S85" s="4" t="s">
        <v>16</v>
      </c>
      <c r="T85" s="4"/>
      <c r="U85" s="4"/>
      <c r="W85" s="1" t="s">
        <v>67</v>
      </c>
      <c r="X85" t="s">
        <v>567</v>
      </c>
      <c r="Y85">
        <v>90.7</v>
      </c>
      <c r="Z85" t="s">
        <v>16</v>
      </c>
    </row>
    <row r="86" spans="2:26" ht="15" thickBot="1" x14ac:dyDescent="0.35">
      <c r="B86" s="59" t="s">
        <v>161</v>
      </c>
      <c r="C86" s="3" t="s">
        <v>588</v>
      </c>
      <c r="D86" s="18">
        <v>80.099999999999994</v>
      </c>
      <c r="E86" s="3" t="s">
        <v>16</v>
      </c>
      <c r="F86" s="19"/>
      <c r="G86" s="19"/>
      <c r="H86" s="60"/>
      <c r="I86" s="59" t="s">
        <v>536</v>
      </c>
      <c r="J86" s="3" t="s">
        <v>589</v>
      </c>
      <c r="K86" s="3">
        <v>91.5</v>
      </c>
      <c r="L86" s="2" t="s">
        <v>16</v>
      </c>
      <c r="M86" s="3"/>
      <c r="N86" s="2" t="s">
        <v>581</v>
      </c>
      <c r="P86" s="60" t="s">
        <v>67</v>
      </c>
      <c r="Q86" s="4" t="s">
        <v>590</v>
      </c>
      <c r="R86" s="16">
        <v>62.3</v>
      </c>
      <c r="S86" s="4" t="s">
        <v>16</v>
      </c>
      <c r="T86" s="4"/>
      <c r="U86" s="4"/>
      <c r="W86" s="1" t="s">
        <v>67</v>
      </c>
      <c r="X86" t="s">
        <v>493</v>
      </c>
      <c r="Y86">
        <v>71.900000000000006</v>
      </c>
      <c r="Z86" t="s">
        <v>16</v>
      </c>
    </row>
    <row r="87" spans="2:26" ht="15" thickBot="1" x14ac:dyDescent="0.35">
      <c r="B87" s="59" t="s">
        <v>161</v>
      </c>
      <c r="C87" s="2" t="s">
        <v>591</v>
      </c>
      <c r="D87" s="13">
        <v>99.4</v>
      </c>
      <c r="E87" s="2" t="s">
        <v>16</v>
      </c>
      <c r="F87" s="14"/>
      <c r="G87" s="14"/>
      <c r="H87" s="60"/>
      <c r="I87" s="59" t="s">
        <v>536</v>
      </c>
      <c r="J87" s="2" t="s">
        <v>592</v>
      </c>
      <c r="K87" s="2">
        <v>83.1</v>
      </c>
      <c r="L87" s="2" t="s">
        <v>16</v>
      </c>
      <c r="M87" s="2"/>
      <c r="N87" s="2" t="s">
        <v>581</v>
      </c>
      <c r="P87" s="60" t="s">
        <v>67</v>
      </c>
      <c r="Q87" s="4" t="s">
        <v>507</v>
      </c>
      <c r="R87" s="16">
        <v>61.5</v>
      </c>
      <c r="S87" s="4" t="s">
        <v>16</v>
      </c>
      <c r="T87" s="4"/>
      <c r="U87" s="4"/>
      <c r="W87" s="1" t="s">
        <v>67</v>
      </c>
      <c r="X87" t="s">
        <v>533</v>
      </c>
      <c r="Y87" s="54" t="s">
        <v>593</v>
      </c>
      <c r="Z87" t="s">
        <v>16</v>
      </c>
    </row>
    <row r="88" spans="2:26" ht="15" thickBot="1" x14ac:dyDescent="0.35">
      <c r="B88" s="59" t="s">
        <v>161</v>
      </c>
      <c r="C88" s="3" t="s">
        <v>594</v>
      </c>
      <c r="D88" s="18">
        <v>105.6</v>
      </c>
      <c r="E88" s="3" t="s">
        <v>16</v>
      </c>
      <c r="F88" s="19"/>
      <c r="G88" s="19"/>
      <c r="H88" s="60"/>
      <c r="I88" s="59" t="s">
        <v>536</v>
      </c>
      <c r="J88" s="4" t="s">
        <v>595</v>
      </c>
      <c r="K88" s="4">
        <v>71.3</v>
      </c>
      <c r="L88" s="2" t="s">
        <v>16</v>
      </c>
      <c r="M88" s="4"/>
      <c r="N88" s="2" t="s">
        <v>581</v>
      </c>
      <c r="P88" s="60" t="s">
        <v>67</v>
      </c>
      <c r="Q88" s="4" t="s">
        <v>555</v>
      </c>
      <c r="R88" s="16">
        <v>56.7</v>
      </c>
      <c r="S88" s="4" t="s">
        <v>16</v>
      </c>
      <c r="T88" s="4"/>
      <c r="U88" s="4"/>
      <c r="W88" s="1" t="s">
        <v>67</v>
      </c>
      <c r="X88" t="s">
        <v>564</v>
      </c>
      <c r="Y88">
        <v>76.400000000000006</v>
      </c>
      <c r="Z88" t="s">
        <v>16</v>
      </c>
    </row>
    <row r="89" spans="2:26" ht="15" thickBot="1" x14ac:dyDescent="0.35">
      <c r="B89" s="59" t="s">
        <v>161</v>
      </c>
      <c r="C89" s="2" t="s">
        <v>596</v>
      </c>
      <c r="D89" s="13">
        <v>79.8</v>
      </c>
      <c r="E89" s="2" t="s">
        <v>16</v>
      </c>
      <c r="F89" s="14"/>
      <c r="G89" s="14"/>
      <c r="H89" s="60"/>
      <c r="I89" s="59" t="s">
        <v>536</v>
      </c>
      <c r="J89" s="4" t="s">
        <v>597</v>
      </c>
      <c r="K89" s="4">
        <v>95.7</v>
      </c>
      <c r="L89" s="2" t="s">
        <v>16</v>
      </c>
      <c r="M89" s="4"/>
      <c r="N89" s="2" t="s">
        <v>581</v>
      </c>
      <c r="P89" s="60" t="s">
        <v>67</v>
      </c>
      <c r="Q89" s="4" t="s">
        <v>598</v>
      </c>
      <c r="R89" s="16" t="s">
        <v>1082</v>
      </c>
      <c r="S89" s="4" t="s">
        <v>23</v>
      </c>
      <c r="T89" s="4"/>
      <c r="U89" s="4"/>
      <c r="W89" s="1" t="s">
        <v>67</v>
      </c>
      <c r="X89" t="s">
        <v>499</v>
      </c>
      <c r="Y89">
        <v>84.9</v>
      </c>
      <c r="Z89" t="s">
        <v>16</v>
      </c>
    </row>
    <row r="90" spans="2:26" ht="15" thickBot="1" x14ac:dyDescent="0.35">
      <c r="B90" s="59" t="s">
        <v>161</v>
      </c>
      <c r="C90" s="3" t="s">
        <v>599</v>
      </c>
      <c r="D90" s="18">
        <v>91.1</v>
      </c>
      <c r="E90" s="3" t="s">
        <v>16</v>
      </c>
      <c r="F90" s="19"/>
      <c r="G90" s="19"/>
      <c r="H90" s="60"/>
      <c r="I90" s="59" t="s">
        <v>536</v>
      </c>
      <c r="J90" s="4" t="s">
        <v>600</v>
      </c>
      <c r="K90" s="4">
        <v>62.3</v>
      </c>
      <c r="L90" s="2" t="s">
        <v>16</v>
      </c>
      <c r="M90" s="4"/>
      <c r="N90" s="2" t="s">
        <v>581</v>
      </c>
      <c r="P90" s="60" t="s">
        <v>67</v>
      </c>
      <c r="Q90" s="4" t="s">
        <v>601</v>
      </c>
      <c r="R90" s="21" t="s">
        <v>1082</v>
      </c>
      <c r="S90" s="4" t="s">
        <v>23</v>
      </c>
      <c r="T90" s="4"/>
      <c r="U90" s="4"/>
      <c r="W90" s="1" t="s">
        <v>67</v>
      </c>
      <c r="X90" t="s">
        <v>473</v>
      </c>
      <c r="Y90">
        <v>67.2</v>
      </c>
      <c r="Z90" t="s">
        <v>16</v>
      </c>
    </row>
    <row r="91" spans="2:26" ht="15" thickBot="1" x14ac:dyDescent="0.35">
      <c r="B91" s="59" t="s">
        <v>161</v>
      </c>
      <c r="C91" s="2" t="s">
        <v>602</v>
      </c>
      <c r="D91" s="13">
        <v>91.4</v>
      </c>
      <c r="E91" s="2" t="s">
        <v>16</v>
      </c>
      <c r="F91" s="14"/>
      <c r="G91" s="14"/>
      <c r="H91" s="60"/>
      <c r="I91" s="59" t="s">
        <v>536</v>
      </c>
      <c r="J91" s="4" t="s">
        <v>603</v>
      </c>
      <c r="K91" s="4">
        <v>88.2</v>
      </c>
      <c r="L91" s="2" t="s">
        <v>16</v>
      </c>
      <c r="M91" s="4"/>
      <c r="N91" s="2" t="s">
        <v>581</v>
      </c>
      <c r="P91" s="60" t="s">
        <v>67</v>
      </c>
      <c r="Q91" s="4" t="s">
        <v>604</v>
      </c>
      <c r="R91" s="16" t="s">
        <v>1082</v>
      </c>
      <c r="S91" s="4" t="s">
        <v>23</v>
      </c>
      <c r="T91" s="4"/>
      <c r="U91" s="4"/>
      <c r="W91" s="1" t="s">
        <v>67</v>
      </c>
      <c r="X91" t="s">
        <v>582</v>
      </c>
      <c r="Y91">
        <v>62.3</v>
      </c>
      <c r="Z91" t="s">
        <v>16</v>
      </c>
    </row>
    <row r="92" spans="2:26" ht="15" thickBot="1" x14ac:dyDescent="0.35">
      <c r="B92" s="59" t="s">
        <v>161</v>
      </c>
      <c r="C92" s="3" t="s">
        <v>605</v>
      </c>
      <c r="D92" s="18">
        <v>105.4</v>
      </c>
      <c r="E92" s="3" t="s">
        <v>16</v>
      </c>
      <c r="F92" s="19"/>
      <c r="G92" s="19"/>
      <c r="H92" s="60"/>
      <c r="I92" s="59" t="s">
        <v>536</v>
      </c>
      <c r="J92" s="4" t="s">
        <v>606</v>
      </c>
      <c r="K92" s="4">
        <v>68.2</v>
      </c>
      <c r="L92" s="2" t="s">
        <v>16</v>
      </c>
      <c r="M92" s="4"/>
      <c r="N92" s="2" t="s">
        <v>581</v>
      </c>
      <c r="P92" s="60" t="s">
        <v>67</v>
      </c>
      <c r="Q92" s="4" t="s">
        <v>607</v>
      </c>
      <c r="R92" s="16" t="s">
        <v>1082</v>
      </c>
      <c r="S92" s="4" t="s">
        <v>23</v>
      </c>
      <c r="T92" s="4"/>
      <c r="U92" s="4"/>
      <c r="W92" s="1" t="s">
        <v>67</v>
      </c>
      <c r="X92" t="s">
        <v>608</v>
      </c>
      <c r="Y92">
        <v>91</v>
      </c>
      <c r="Z92" t="s">
        <v>16</v>
      </c>
    </row>
    <row r="93" spans="2:26" ht="15" thickBot="1" x14ac:dyDescent="0.35">
      <c r="B93" s="59" t="s">
        <v>161</v>
      </c>
      <c r="C93" s="2" t="s">
        <v>609</v>
      </c>
      <c r="D93" s="13">
        <v>93.1</v>
      </c>
      <c r="E93" s="2" t="s">
        <v>16</v>
      </c>
      <c r="F93" s="14"/>
      <c r="G93" s="14"/>
      <c r="H93" s="60"/>
      <c r="I93" s="59" t="s">
        <v>536</v>
      </c>
      <c r="J93" s="4" t="s">
        <v>610</v>
      </c>
      <c r="K93" s="4">
        <v>99.5</v>
      </c>
      <c r="L93" s="2" t="s">
        <v>16</v>
      </c>
      <c r="M93" s="4"/>
      <c r="N93" s="2" t="s">
        <v>581</v>
      </c>
      <c r="P93" s="60" t="s">
        <v>67</v>
      </c>
      <c r="Q93" s="4" t="s">
        <v>611</v>
      </c>
      <c r="R93" s="16" t="s">
        <v>1082</v>
      </c>
      <c r="S93" s="4" t="s">
        <v>23</v>
      </c>
      <c r="T93" s="4"/>
      <c r="U93" s="4"/>
      <c r="W93" s="1" t="s">
        <v>67</v>
      </c>
      <c r="X93" t="s">
        <v>612</v>
      </c>
      <c r="Y93">
        <v>78.8</v>
      </c>
      <c r="Z93" t="s">
        <v>16</v>
      </c>
    </row>
    <row r="94" spans="2:26" ht="15" thickBot="1" x14ac:dyDescent="0.35">
      <c r="B94" s="59" t="s">
        <v>161</v>
      </c>
      <c r="C94" s="3" t="s">
        <v>613</v>
      </c>
      <c r="D94" s="18">
        <v>73.5</v>
      </c>
      <c r="E94" s="3" t="s">
        <v>16</v>
      </c>
      <c r="F94" s="19"/>
      <c r="G94" s="19"/>
      <c r="H94" s="60"/>
      <c r="I94" s="59" t="s">
        <v>536</v>
      </c>
      <c r="J94" s="4" t="s">
        <v>614</v>
      </c>
      <c r="K94" s="4">
        <v>75.5</v>
      </c>
      <c r="L94" s="2" t="s">
        <v>16</v>
      </c>
      <c r="M94" s="4"/>
      <c r="N94" s="2" t="s">
        <v>581</v>
      </c>
      <c r="P94" s="60" t="s">
        <v>67</v>
      </c>
      <c r="Q94" s="4" t="s">
        <v>615</v>
      </c>
      <c r="R94" s="21" t="s">
        <v>1082</v>
      </c>
      <c r="S94" s="4" t="s">
        <v>23</v>
      </c>
      <c r="T94" s="4"/>
      <c r="U94" s="4"/>
      <c r="W94" s="1" t="s">
        <v>67</v>
      </c>
      <c r="X94" t="s">
        <v>561</v>
      </c>
      <c r="Y94">
        <v>95</v>
      </c>
      <c r="Z94" t="s">
        <v>16</v>
      </c>
    </row>
    <row r="95" spans="2:26" ht="15" thickBot="1" x14ac:dyDescent="0.35">
      <c r="B95" s="59" t="s">
        <v>161</v>
      </c>
      <c r="C95" s="2" t="s">
        <v>616</v>
      </c>
      <c r="D95" s="13">
        <v>75.8</v>
      </c>
      <c r="E95" s="2" t="s">
        <v>16</v>
      </c>
      <c r="F95" s="14"/>
      <c r="G95" s="14"/>
      <c r="H95" s="60"/>
      <c r="I95" s="59" t="s">
        <v>536</v>
      </c>
      <c r="J95" s="4" t="s">
        <v>617</v>
      </c>
      <c r="K95" s="4">
        <v>95</v>
      </c>
      <c r="L95" s="2" t="s">
        <v>16</v>
      </c>
      <c r="M95" s="4"/>
      <c r="N95" s="2" t="s">
        <v>581</v>
      </c>
      <c r="P95" s="60" t="s">
        <v>67</v>
      </c>
      <c r="Q95" s="4" t="s">
        <v>618</v>
      </c>
      <c r="R95" s="21" t="s">
        <v>1082</v>
      </c>
      <c r="S95" s="4" t="s">
        <v>23</v>
      </c>
      <c r="T95" s="4"/>
      <c r="U95" s="4"/>
      <c r="W95" s="1" t="s">
        <v>37</v>
      </c>
      <c r="X95" t="s">
        <v>419</v>
      </c>
      <c r="Y95">
        <v>102.8</v>
      </c>
      <c r="Z95" t="s">
        <v>16</v>
      </c>
    </row>
    <row r="96" spans="2:26" ht="15" thickBot="1" x14ac:dyDescent="0.35">
      <c r="B96" s="59" t="s">
        <v>161</v>
      </c>
      <c r="C96" s="3" t="s">
        <v>432</v>
      </c>
      <c r="D96" s="18">
        <v>93.4</v>
      </c>
      <c r="E96" s="3" t="s">
        <v>16</v>
      </c>
      <c r="F96" s="19"/>
      <c r="G96" s="19"/>
      <c r="H96" s="60"/>
      <c r="I96" s="59" t="s">
        <v>536</v>
      </c>
      <c r="J96" s="4" t="s">
        <v>619</v>
      </c>
      <c r="K96" s="4">
        <v>87.7</v>
      </c>
      <c r="L96" s="2" t="s">
        <v>16</v>
      </c>
      <c r="M96" s="4"/>
      <c r="N96" s="4"/>
      <c r="P96" s="60" t="s">
        <v>37</v>
      </c>
      <c r="Q96" s="4" t="s">
        <v>422</v>
      </c>
      <c r="R96" s="16">
        <v>75</v>
      </c>
      <c r="S96" s="4" t="s">
        <v>16</v>
      </c>
      <c r="T96" s="4"/>
      <c r="U96" s="4"/>
      <c r="W96" s="1" t="s">
        <v>37</v>
      </c>
      <c r="X96" t="s">
        <v>620</v>
      </c>
      <c r="Y96">
        <v>81.900000000000006</v>
      </c>
      <c r="Z96" t="s">
        <v>16</v>
      </c>
    </row>
    <row r="97" spans="2:28" ht="15" thickBot="1" x14ac:dyDescent="0.35">
      <c r="B97" s="59" t="s">
        <v>161</v>
      </c>
      <c r="C97" s="2" t="s">
        <v>621</v>
      </c>
      <c r="D97" s="13">
        <v>64.8</v>
      </c>
      <c r="E97" s="2" t="s">
        <v>16</v>
      </c>
      <c r="F97" s="14"/>
      <c r="G97" s="14"/>
      <c r="H97" s="60"/>
      <c r="I97" s="59" t="s">
        <v>536</v>
      </c>
      <c r="J97" s="4" t="s">
        <v>622</v>
      </c>
      <c r="K97" s="4">
        <v>89</v>
      </c>
      <c r="L97" s="2" t="s">
        <v>16</v>
      </c>
      <c r="M97" s="4"/>
      <c r="N97" s="4"/>
      <c r="P97" s="60" t="s">
        <v>37</v>
      </c>
      <c r="Q97" s="4" t="s">
        <v>623</v>
      </c>
      <c r="R97" s="16">
        <v>87.5</v>
      </c>
      <c r="S97" s="4" t="s">
        <v>16</v>
      </c>
      <c r="T97" s="4"/>
      <c r="U97" s="4"/>
      <c r="W97" s="1" t="s">
        <v>37</v>
      </c>
      <c r="X97" t="s">
        <v>624</v>
      </c>
      <c r="Y97">
        <v>94.8</v>
      </c>
      <c r="Z97" t="s">
        <v>16</v>
      </c>
    </row>
    <row r="98" spans="2:28" ht="15" thickBot="1" x14ac:dyDescent="0.35">
      <c r="B98" s="59" t="s">
        <v>161</v>
      </c>
      <c r="C98" s="3" t="s">
        <v>625</v>
      </c>
      <c r="D98" s="18">
        <v>72.900000000000006</v>
      </c>
      <c r="E98" s="3" t="s">
        <v>16</v>
      </c>
      <c r="F98" s="19"/>
      <c r="G98" s="19"/>
      <c r="H98" s="60"/>
      <c r="I98" s="59" t="s">
        <v>536</v>
      </c>
      <c r="J98" s="4" t="s">
        <v>479</v>
      </c>
      <c r="K98" s="4">
        <v>89</v>
      </c>
      <c r="L98" s="2" t="s">
        <v>16</v>
      </c>
      <c r="M98" s="4"/>
      <c r="N98" s="4"/>
      <c r="P98" s="60" t="s">
        <v>37</v>
      </c>
      <c r="Q98" s="4" t="s">
        <v>87</v>
      </c>
      <c r="R98" s="21" t="s">
        <v>1082</v>
      </c>
      <c r="S98" s="4" t="s">
        <v>23</v>
      </c>
      <c r="T98" s="4"/>
      <c r="U98" s="4" t="s">
        <v>178</v>
      </c>
      <c r="W98" s="1" t="s">
        <v>176</v>
      </c>
      <c r="X98" t="s">
        <v>626</v>
      </c>
      <c r="Y98">
        <v>80.5</v>
      </c>
      <c r="Z98" t="s">
        <v>16</v>
      </c>
    </row>
    <row r="99" spans="2:28" ht="15" thickBot="1" x14ac:dyDescent="0.35">
      <c r="B99" s="59" t="s">
        <v>161</v>
      </c>
      <c r="C99" s="2" t="s">
        <v>627</v>
      </c>
      <c r="D99" s="13">
        <v>69.8</v>
      </c>
      <c r="E99" s="2" t="s">
        <v>16</v>
      </c>
      <c r="F99" s="14"/>
      <c r="G99" s="14"/>
      <c r="H99" s="60"/>
      <c r="I99" s="59" t="s">
        <v>536</v>
      </c>
      <c r="J99" s="4" t="s">
        <v>589</v>
      </c>
      <c r="K99" s="4">
        <v>90.8</v>
      </c>
      <c r="L99" s="2" t="s">
        <v>16</v>
      </c>
      <c r="M99" s="4"/>
      <c r="N99" s="4"/>
      <c r="O99" s="39">
        <v>45919</v>
      </c>
      <c r="P99" s="60" t="s">
        <v>37</v>
      </c>
      <c r="Q99" s="4" t="s">
        <v>419</v>
      </c>
      <c r="R99" s="16">
        <v>103.4</v>
      </c>
      <c r="S99" s="4" t="s">
        <v>16</v>
      </c>
      <c r="T99" s="4"/>
      <c r="U99" s="4"/>
      <c r="W99" s="1" t="s">
        <v>176</v>
      </c>
      <c r="X99" t="s">
        <v>462</v>
      </c>
      <c r="Y99">
        <v>78.099999999999994</v>
      </c>
      <c r="Z99" t="s">
        <v>16</v>
      </c>
    </row>
    <row r="100" spans="2:28" ht="15" thickBot="1" x14ac:dyDescent="0.35">
      <c r="B100" s="59" t="s">
        <v>161</v>
      </c>
      <c r="C100" s="3" t="s">
        <v>628</v>
      </c>
      <c r="D100" s="18" t="s">
        <v>1082</v>
      </c>
      <c r="E100" s="3" t="s">
        <v>23</v>
      </c>
      <c r="F100" s="19"/>
      <c r="G100" s="19"/>
      <c r="H100" s="60"/>
      <c r="I100" s="59" t="s">
        <v>536</v>
      </c>
      <c r="J100" s="4" t="s">
        <v>629</v>
      </c>
      <c r="K100" s="4">
        <v>84.4</v>
      </c>
      <c r="L100" s="2" t="s">
        <v>16</v>
      </c>
      <c r="M100" s="4"/>
      <c r="N100" s="4"/>
      <c r="P100" s="60" t="s">
        <v>37</v>
      </c>
      <c r="Q100" s="4" t="s">
        <v>624</v>
      </c>
      <c r="R100" s="16">
        <v>94.7</v>
      </c>
      <c r="S100" s="4" t="s">
        <v>16</v>
      </c>
      <c r="T100" s="4"/>
      <c r="U100" s="4"/>
      <c r="W100" s="1" t="s">
        <v>176</v>
      </c>
      <c r="X100" t="s">
        <v>630</v>
      </c>
      <c r="Y100">
        <v>93.4</v>
      </c>
      <c r="Z100" t="s">
        <v>16</v>
      </c>
      <c r="AB100" t="s">
        <v>18</v>
      </c>
    </row>
    <row r="101" spans="2:28" ht="15" thickBot="1" x14ac:dyDescent="0.35">
      <c r="B101" s="59" t="s">
        <v>161</v>
      </c>
      <c r="C101" s="2" t="s">
        <v>631</v>
      </c>
      <c r="D101" s="13" t="s">
        <v>1082</v>
      </c>
      <c r="E101" s="2" t="s">
        <v>23</v>
      </c>
      <c r="F101" s="14"/>
      <c r="G101" s="14"/>
      <c r="H101" s="60"/>
      <c r="I101" s="59" t="s">
        <v>536</v>
      </c>
      <c r="J101" s="4" t="s">
        <v>632</v>
      </c>
      <c r="K101" s="4">
        <v>80</v>
      </c>
      <c r="L101" s="2" t="s">
        <v>16</v>
      </c>
      <c r="M101" s="4"/>
      <c r="N101" s="4"/>
      <c r="P101" s="60" t="s">
        <v>176</v>
      </c>
      <c r="Q101" s="4" t="s">
        <v>633</v>
      </c>
      <c r="R101" s="16">
        <v>83.9</v>
      </c>
      <c r="S101" s="4" t="s">
        <v>16</v>
      </c>
      <c r="T101" s="4"/>
      <c r="U101" s="4"/>
      <c r="W101" s="1" t="s">
        <v>161</v>
      </c>
      <c r="X101" t="s">
        <v>424</v>
      </c>
      <c r="Y101">
        <v>89.9</v>
      </c>
      <c r="Z101" t="s">
        <v>16</v>
      </c>
    </row>
    <row r="102" spans="2:28" ht="15" thickBot="1" x14ac:dyDescent="0.35">
      <c r="B102" s="59" t="s">
        <v>161</v>
      </c>
      <c r="C102" s="3" t="s">
        <v>634</v>
      </c>
      <c r="D102" s="18" t="s">
        <v>1082</v>
      </c>
      <c r="E102" s="3" t="s">
        <v>23</v>
      </c>
      <c r="F102" s="19"/>
      <c r="G102" s="19"/>
      <c r="H102" s="60"/>
      <c r="I102" s="59" t="s">
        <v>536</v>
      </c>
      <c r="J102" s="4" t="s">
        <v>635</v>
      </c>
      <c r="K102" s="4">
        <v>82.5</v>
      </c>
      <c r="L102" s="2" t="s">
        <v>16</v>
      </c>
      <c r="M102" s="4"/>
      <c r="N102" s="4" t="s">
        <v>581</v>
      </c>
      <c r="P102" s="60" t="s">
        <v>176</v>
      </c>
      <c r="Q102" s="4" t="s">
        <v>636</v>
      </c>
      <c r="R102" s="16">
        <v>89.5</v>
      </c>
      <c r="S102" s="4" t="s">
        <v>16</v>
      </c>
      <c r="T102" s="4"/>
      <c r="U102" s="4"/>
      <c r="W102" s="1" t="s">
        <v>161</v>
      </c>
      <c r="X102" t="s">
        <v>637</v>
      </c>
      <c r="Y102">
        <v>108.9</v>
      </c>
      <c r="Z102" t="s">
        <v>16</v>
      </c>
    </row>
    <row r="103" spans="2:28" ht="15" thickBot="1" x14ac:dyDescent="0.35">
      <c r="B103" s="59" t="s">
        <v>161</v>
      </c>
      <c r="C103" s="2" t="s">
        <v>638</v>
      </c>
      <c r="D103" s="13" t="s">
        <v>1082</v>
      </c>
      <c r="E103" s="2" t="s">
        <v>23</v>
      </c>
      <c r="F103" s="14"/>
      <c r="G103" s="14"/>
      <c r="H103" s="60"/>
      <c r="I103" s="59" t="s">
        <v>536</v>
      </c>
      <c r="J103" s="4" t="s">
        <v>639</v>
      </c>
      <c r="K103" s="4">
        <v>75.3</v>
      </c>
      <c r="L103" s="2" t="s">
        <v>16</v>
      </c>
      <c r="M103" s="4"/>
      <c r="N103" s="4" t="s">
        <v>581</v>
      </c>
      <c r="P103" s="60" t="s">
        <v>176</v>
      </c>
      <c r="Q103" s="4" t="s">
        <v>87</v>
      </c>
      <c r="R103" s="21" t="s">
        <v>1082</v>
      </c>
      <c r="S103" s="4" t="s">
        <v>23</v>
      </c>
      <c r="T103" s="4"/>
      <c r="U103" s="4" t="s">
        <v>178</v>
      </c>
      <c r="W103" s="1" t="s">
        <v>161</v>
      </c>
      <c r="X103" t="s">
        <v>602</v>
      </c>
      <c r="Y103">
        <v>92</v>
      </c>
      <c r="Z103" t="s">
        <v>16</v>
      </c>
    </row>
    <row r="104" spans="2:28" ht="15" thickBot="1" x14ac:dyDescent="0.35">
      <c r="B104" s="59" t="s">
        <v>161</v>
      </c>
      <c r="C104" s="3" t="s">
        <v>640</v>
      </c>
      <c r="D104" s="18" t="s">
        <v>1082</v>
      </c>
      <c r="E104" s="3" t="s">
        <v>23</v>
      </c>
      <c r="F104" s="19"/>
      <c r="G104" s="19"/>
      <c r="H104" s="60"/>
      <c r="I104" s="59" t="s">
        <v>536</v>
      </c>
      <c r="J104" s="4" t="s">
        <v>641</v>
      </c>
      <c r="K104" s="4">
        <v>80</v>
      </c>
      <c r="L104" s="2" t="s">
        <v>16</v>
      </c>
      <c r="M104" s="4"/>
      <c r="N104" s="4" t="s">
        <v>581</v>
      </c>
      <c r="P104" s="60" t="s">
        <v>161</v>
      </c>
      <c r="Q104" s="4" t="s">
        <v>616</v>
      </c>
      <c r="R104" s="21" t="s">
        <v>1082</v>
      </c>
      <c r="S104" s="4" t="s">
        <v>23</v>
      </c>
      <c r="T104" s="4"/>
      <c r="U104" s="4"/>
      <c r="W104" s="1" t="s">
        <v>161</v>
      </c>
      <c r="X104" t="s">
        <v>642</v>
      </c>
      <c r="Y104">
        <v>86.5</v>
      </c>
      <c r="Z104" t="s">
        <v>16</v>
      </c>
    </row>
    <row r="105" spans="2:28" ht="15" thickBot="1" x14ac:dyDescent="0.35">
      <c r="B105" s="58" t="s">
        <v>222</v>
      </c>
      <c r="C105" s="2" t="s">
        <v>643</v>
      </c>
      <c r="D105" s="13" t="s">
        <v>1082</v>
      </c>
      <c r="E105" s="2" t="s">
        <v>23</v>
      </c>
      <c r="F105" s="14"/>
      <c r="G105" s="14"/>
      <c r="H105" s="60"/>
      <c r="I105" s="59" t="s">
        <v>536</v>
      </c>
      <c r="J105" s="4" t="s">
        <v>644</v>
      </c>
      <c r="K105" s="4">
        <v>98.8</v>
      </c>
      <c r="L105" s="2" t="s">
        <v>16</v>
      </c>
      <c r="M105" s="4"/>
      <c r="N105" s="4" t="s">
        <v>581</v>
      </c>
      <c r="P105" s="60" t="s">
        <v>161</v>
      </c>
      <c r="Q105" s="4" t="s">
        <v>645</v>
      </c>
      <c r="R105" s="21" t="s">
        <v>1082</v>
      </c>
      <c r="S105" s="4" t="s">
        <v>23</v>
      </c>
      <c r="T105" s="4"/>
      <c r="U105" s="4"/>
      <c r="W105" s="1" t="s">
        <v>161</v>
      </c>
      <c r="X105" t="s">
        <v>579</v>
      </c>
      <c r="Y105">
        <v>102.3</v>
      </c>
      <c r="Z105" t="s">
        <v>16</v>
      </c>
    </row>
    <row r="106" spans="2:28" ht="15" thickBot="1" x14ac:dyDescent="0.35">
      <c r="B106" s="58" t="s">
        <v>222</v>
      </c>
      <c r="C106" s="3" t="s">
        <v>646</v>
      </c>
      <c r="D106" s="18" t="s">
        <v>1082</v>
      </c>
      <c r="E106" s="3" t="s">
        <v>23</v>
      </c>
      <c r="F106" s="19"/>
      <c r="G106" s="19"/>
      <c r="H106" s="60"/>
      <c r="I106" s="59" t="s">
        <v>536</v>
      </c>
      <c r="J106" s="4" t="s">
        <v>647</v>
      </c>
      <c r="K106" s="4">
        <v>89.3</v>
      </c>
      <c r="L106" s="2" t="s">
        <v>16</v>
      </c>
      <c r="M106" s="4"/>
      <c r="N106" s="4" t="s">
        <v>581</v>
      </c>
      <c r="P106" s="60" t="s">
        <v>161</v>
      </c>
      <c r="Q106" s="4" t="s">
        <v>648</v>
      </c>
      <c r="R106" s="21" t="s">
        <v>1082</v>
      </c>
      <c r="S106" s="4" t="s">
        <v>23</v>
      </c>
      <c r="T106" s="4"/>
      <c r="U106" s="4"/>
      <c r="W106" s="1" t="s">
        <v>161</v>
      </c>
      <c r="X106" t="s">
        <v>649</v>
      </c>
      <c r="Y106">
        <v>98.8</v>
      </c>
      <c r="Z106" t="s">
        <v>16</v>
      </c>
    </row>
    <row r="107" spans="2:28" ht="15" thickBot="1" x14ac:dyDescent="0.35">
      <c r="B107" s="58" t="s">
        <v>222</v>
      </c>
      <c r="C107" s="2" t="s">
        <v>650</v>
      </c>
      <c r="D107" s="13">
        <v>89.9</v>
      </c>
      <c r="E107" s="2" t="s">
        <v>16</v>
      </c>
      <c r="F107" s="14"/>
      <c r="G107" s="14"/>
      <c r="H107" s="60"/>
      <c r="I107" s="59" t="s">
        <v>536</v>
      </c>
      <c r="J107" s="4" t="s">
        <v>651</v>
      </c>
      <c r="K107" s="4">
        <v>78.8</v>
      </c>
      <c r="L107" s="2" t="s">
        <v>16</v>
      </c>
      <c r="M107" s="4"/>
      <c r="N107" s="4" t="s">
        <v>581</v>
      </c>
      <c r="P107" s="60" t="s">
        <v>161</v>
      </c>
      <c r="Q107" s="4" t="s">
        <v>652</v>
      </c>
      <c r="R107" s="16">
        <v>75.900000000000006</v>
      </c>
      <c r="S107" s="4" t="s">
        <v>16</v>
      </c>
      <c r="T107" s="4"/>
      <c r="U107" s="4"/>
      <c r="W107" s="1" t="s">
        <v>161</v>
      </c>
      <c r="X107" t="s">
        <v>653</v>
      </c>
      <c r="Y107">
        <v>79.7</v>
      </c>
      <c r="Z107" t="s">
        <v>16</v>
      </c>
    </row>
    <row r="108" spans="2:28" ht="15" thickBot="1" x14ac:dyDescent="0.35">
      <c r="B108" s="58" t="s">
        <v>222</v>
      </c>
      <c r="C108" s="3" t="s">
        <v>654</v>
      </c>
      <c r="D108" s="18">
        <v>87.9</v>
      </c>
      <c r="E108" s="3" t="s">
        <v>16</v>
      </c>
      <c r="F108" s="19"/>
      <c r="G108" s="19"/>
      <c r="H108" s="60"/>
      <c r="I108" s="59" t="s">
        <v>536</v>
      </c>
      <c r="J108" s="4" t="s">
        <v>655</v>
      </c>
      <c r="K108" s="4">
        <v>68</v>
      </c>
      <c r="L108" s="2" t="s">
        <v>16</v>
      </c>
      <c r="M108" s="4"/>
      <c r="N108" s="4" t="s">
        <v>581</v>
      </c>
      <c r="P108" s="60" t="s">
        <v>161</v>
      </c>
      <c r="Q108" s="4" t="s">
        <v>656</v>
      </c>
      <c r="R108" s="16">
        <v>76.2</v>
      </c>
      <c r="S108" s="4" t="s">
        <v>16</v>
      </c>
      <c r="T108" s="4"/>
      <c r="U108" s="4"/>
      <c r="W108" s="1" t="s">
        <v>161</v>
      </c>
      <c r="X108" t="s">
        <v>575</v>
      </c>
      <c r="Y108">
        <v>96.1</v>
      </c>
      <c r="Z108" t="s">
        <v>16</v>
      </c>
    </row>
    <row r="109" spans="2:28" ht="15" thickBot="1" x14ac:dyDescent="0.35">
      <c r="B109" s="58" t="s">
        <v>222</v>
      </c>
      <c r="C109" s="2" t="s">
        <v>657</v>
      </c>
      <c r="D109" s="13">
        <v>95.6</v>
      </c>
      <c r="E109" s="2" t="s">
        <v>16</v>
      </c>
      <c r="F109" s="14"/>
      <c r="G109" s="14"/>
      <c r="H109" s="60"/>
      <c r="I109" s="59" t="s">
        <v>536</v>
      </c>
      <c r="J109" s="4" t="s">
        <v>658</v>
      </c>
      <c r="K109" s="4">
        <v>70.599999999999994</v>
      </c>
      <c r="L109" s="2" t="s">
        <v>16</v>
      </c>
      <c r="M109" s="4"/>
      <c r="N109" s="4" t="s">
        <v>581</v>
      </c>
      <c r="P109" s="60" t="s">
        <v>161</v>
      </c>
      <c r="Q109" s="4" t="s">
        <v>591</v>
      </c>
      <c r="R109" s="16">
        <v>98.7</v>
      </c>
      <c r="S109" s="4" t="s">
        <v>16</v>
      </c>
      <c r="T109" s="4"/>
      <c r="U109" s="4"/>
      <c r="W109" s="1" t="s">
        <v>161</v>
      </c>
      <c r="X109" t="s">
        <v>659</v>
      </c>
      <c r="Y109">
        <v>101.6</v>
      </c>
      <c r="Z109" t="s">
        <v>16</v>
      </c>
    </row>
    <row r="110" spans="2:28" ht="28.8" x14ac:dyDescent="0.3">
      <c r="B110" s="58" t="s">
        <v>222</v>
      </c>
      <c r="C110" s="3" t="s">
        <v>660</v>
      </c>
      <c r="D110" s="18">
        <v>86.9</v>
      </c>
      <c r="E110" s="3" t="s">
        <v>16</v>
      </c>
      <c r="F110" s="19"/>
      <c r="G110" s="19"/>
      <c r="H110" s="60"/>
      <c r="I110" s="59" t="s">
        <v>536</v>
      </c>
      <c r="J110" s="4" t="s">
        <v>661</v>
      </c>
      <c r="K110" s="4">
        <v>91.6</v>
      </c>
      <c r="L110" s="2" t="s">
        <v>16</v>
      </c>
      <c r="M110" s="4"/>
      <c r="N110" s="4" t="s">
        <v>662</v>
      </c>
      <c r="P110" s="60" t="s">
        <v>161</v>
      </c>
      <c r="Q110" s="4" t="s">
        <v>663</v>
      </c>
      <c r="R110" s="16">
        <v>81.3</v>
      </c>
      <c r="S110" s="4" t="s">
        <v>16</v>
      </c>
      <c r="T110" s="4"/>
      <c r="U110" s="4"/>
      <c r="W110" s="1" t="s">
        <v>161</v>
      </c>
      <c r="X110" t="s">
        <v>664</v>
      </c>
      <c r="Y110">
        <v>95.5</v>
      </c>
      <c r="Z110" t="s">
        <v>16</v>
      </c>
    </row>
    <row r="111" spans="2:28" ht="15" thickBot="1" x14ac:dyDescent="0.35">
      <c r="B111" s="58" t="s">
        <v>222</v>
      </c>
      <c r="C111" s="2" t="s">
        <v>665</v>
      </c>
      <c r="D111" s="13">
        <v>91.6</v>
      </c>
      <c r="E111" s="2" t="s">
        <v>16</v>
      </c>
      <c r="F111" s="14"/>
      <c r="G111" s="14"/>
      <c r="H111" s="60"/>
      <c r="I111" s="60" t="s">
        <v>210</v>
      </c>
      <c r="J111" s="4" t="s">
        <v>666</v>
      </c>
      <c r="K111" s="4">
        <v>77.3</v>
      </c>
      <c r="L111" s="4" t="s">
        <v>16</v>
      </c>
      <c r="M111" s="4"/>
      <c r="N111" s="4"/>
      <c r="P111" s="60" t="s">
        <v>161</v>
      </c>
      <c r="Q111" s="4" t="s">
        <v>667</v>
      </c>
      <c r="R111" s="16">
        <v>89.6</v>
      </c>
      <c r="S111" s="4" t="s">
        <v>16</v>
      </c>
      <c r="T111" s="4"/>
      <c r="U111" s="4"/>
      <c r="W111" s="1" t="s">
        <v>161</v>
      </c>
      <c r="X111" s="54" t="s">
        <v>794</v>
      </c>
      <c r="Y111">
        <v>82.5</v>
      </c>
      <c r="Z111" t="s">
        <v>16</v>
      </c>
      <c r="AB111" t="s">
        <v>3279</v>
      </c>
    </row>
    <row r="112" spans="2:28" ht="15" thickBot="1" x14ac:dyDescent="0.35">
      <c r="B112" s="58" t="s">
        <v>222</v>
      </c>
      <c r="C112" s="3" t="s">
        <v>668</v>
      </c>
      <c r="D112" s="18">
        <v>85.1</v>
      </c>
      <c r="E112" s="3" t="s">
        <v>16</v>
      </c>
      <c r="F112" s="19"/>
      <c r="G112" s="19"/>
      <c r="H112" s="60"/>
      <c r="I112" s="60" t="s">
        <v>210</v>
      </c>
      <c r="J112" s="4" t="s">
        <v>669</v>
      </c>
      <c r="K112" s="4">
        <v>63</v>
      </c>
      <c r="L112" s="4" t="s">
        <v>16</v>
      </c>
      <c r="M112" s="4"/>
      <c r="N112" s="4" t="s">
        <v>581</v>
      </c>
      <c r="P112" s="60" t="s">
        <v>161</v>
      </c>
      <c r="Q112" s="4" t="s">
        <v>670</v>
      </c>
      <c r="R112" s="16">
        <v>80</v>
      </c>
      <c r="S112" s="4" t="s">
        <v>16</v>
      </c>
      <c r="T112" s="4"/>
      <c r="U112" s="4"/>
      <c r="W112" s="1" t="s">
        <v>161</v>
      </c>
      <c r="X112" t="s">
        <v>671</v>
      </c>
      <c r="Y112">
        <v>71.900000000000006</v>
      </c>
      <c r="Z112" t="s">
        <v>16</v>
      </c>
    </row>
    <row r="113" spans="2:26" ht="15" thickBot="1" x14ac:dyDescent="0.35">
      <c r="B113" s="58" t="s">
        <v>222</v>
      </c>
      <c r="C113" s="2" t="s">
        <v>672</v>
      </c>
      <c r="D113" s="13">
        <v>90.3</v>
      </c>
      <c r="E113" s="2" t="s">
        <v>16</v>
      </c>
      <c r="F113" s="14"/>
      <c r="G113" s="14"/>
      <c r="H113" s="60"/>
      <c r="I113" s="60" t="s">
        <v>210</v>
      </c>
      <c r="J113" s="4" t="s">
        <v>673</v>
      </c>
      <c r="K113" s="4">
        <v>79.2</v>
      </c>
      <c r="L113" s="4" t="s">
        <v>16</v>
      </c>
      <c r="M113" s="4"/>
      <c r="N113" s="4" t="s">
        <v>581</v>
      </c>
      <c r="P113" s="60" t="s">
        <v>161</v>
      </c>
      <c r="Q113" s="4" t="s">
        <v>674</v>
      </c>
      <c r="R113" s="16">
        <v>73</v>
      </c>
      <c r="S113" s="4" t="s">
        <v>16</v>
      </c>
      <c r="T113" s="4"/>
      <c r="U113" s="4"/>
      <c r="W113" s="1" t="s">
        <v>161</v>
      </c>
      <c r="X113" t="s">
        <v>675</v>
      </c>
      <c r="Y113">
        <v>80</v>
      </c>
      <c r="Z113" t="s">
        <v>16</v>
      </c>
    </row>
    <row r="114" spans="2:26" ht="15" thickBot="1" x14ac:dyDescent="0.35">
      <c r="B114" s="58" t="s">
        <v>222</v>
      </c>
      <c r="C114" s="2" t="s">
        <v>676</v>
      </c>
      <c r="D114" s="18">
        <v>88.7</v>
      </c>
      <c r="E114" s="3" t="s">
        <v>16</v>
      </c>
      <c r="F114" s="19"/>
      <c r="G114" s="19"/>
      <c r="H114" s="60"/>
      <c r="I114" s="60" t="s">
        <v>210</v>
      </c>
      <c r="J114" s="4" t="s">
        <v>677</v>
      </c>
      <c r="K114" s="4">
        <v>88</v>
      </c>
      <c r="L114" s="4" t="s">
        <v>16</v>
      </c>
      <c r="M114" s="4"/>
      <c r="N114" s="4" t="s">
        <v>581</v>
      </c>
      <c r="P114" s="60" t="s">
        <v>161</v>
      </c>
      <c r="Q114" s="4" t="s">
        <v>675</v>
      </c>
      <c r="R114" s="16">
        <v>79.400000000000006</v>
      </c>
      <c r="S114" s="4" t="s">
        <v>16</v>
      </c>
      <c r="T114" s="4"/>
      <c r="U114" s="4"/>
      <c r="W114" s="1" t="s">
        <v>161</v>
      </c>
      <c r="X114" t="s">
        <v>678</v>
      </c>
      <c r="Y114" s="54" t="s">
        <v>679</v>
      </c>
      <c r="Z114" t="s">
        <v>16</v>
      </c>
    </row>
    <row r="115" spans="2:26" ht="15" thickBot="1" x14ac:dyDescent="0.35">
      <c r="B115" s="58" t="s">
        <v>222</v>
      </c>
      <c r="C115" s="2" t="s">
        <v>337</v>
      </c>
      <c r="D115" s="13">
        <v>88.1</v>
      </c>
      <c r="E115" s="2" t="s">
        <v>16</v>
      </c>
      <c r="F115" s="14"/>
      <c r="G115" s="14"/>
      <c r="H115" s="60"/>
      <c r="I115" s="60" t="s">
        <v>210</v>
      </c>
      <c r="J115" s="4" t="s">
        <v>680</v>
      </c>
      <c r="K115" s="4">
        <v>81</v>
      </c>
      <c r="L115" s="4" t="s">
        <v>16</v>
      </c>
      <c r="M115" s="4"/>
      <c r="N115" s="4" t="s">
        <v>581</v>
      </c>
      <c r="P115" s="60" t="s">
        <v>161</v>
      </c>
      <c r="Q115" s="4" t="s">
        <v>681</v>
      </c>
      <c r="R115" s="16">
        <v>71</v>
      </c>
      <c r="S115" s="4" t="s">
        <v>16</v>
      </c>
      <c r="T115" s="4"/>
      <c r="U115" s="4"/>
      <c r="W115" s="1" t="s">
        <v>161</v>
      </c>
      <c r="X115" t="s">
        <v>682</v>
      </c>
      <c r="Y115">
        <v>77.900000000000006</v>
      </c>
      <c r="Z115" t="s">
        <v>16</v>
      </c>
    </row>
    <row r="116" spans="2:26" ht="15" thickBot="1" x14ac:dyDescent="0.35">
      <c r="B116" s="58" t="s">
        <v>222</v>
      </c>
      <c r="C116" s="3" t="s">
        <v>683</v>
      </c>
      <c r="D116" s="18">
        <v>89.2</v>
      </c>
      <c r="E116" s="3" t="s">
        <v>16</v>
      </c>
      <c r="F116" s="19"/>
      <c r="G116" s="19"/>
      <c r="H116" s="60"/>
      <c r="I116" s="60" t="s">
        <v>210</v>
      </c>
      <c r="J116" s="4" t="s">
        <v>684</v>
      </c>
      <c r="K116" s="4">
        <v>73.099999999999994</v>
      </c>
      <c r="L116" s="4" t="s">
        <v>16</v>
      </c>
      <c r="M116" s="4"/>
      <c r="N116" s="4" t="s">
        <v>581</v>
      </c>
      <c r="P116" s="60" t="s">
        <v>161</v>
      </c>
      <c r="Q116" s="4" t="s">
        <v>685</v>
      </c>
      <c r="R116" s="16">
        <v>84.3</v>
      </c>
      <c r="S116" s="4" t="s">
        <v>16</v>
      </c>
      <c r="T116" s="4"/>
      <c r="U116" s="4"/>
      <c r="W116" s="1" t="s">
        <v>161</v>
      </c>
      <c r="X116" t="s">
        <v>686</v>
      </c>
      <c r="Y116">
        <v>74.400000000000006</v>
      </c>
      <c r="Z116" t="s">
        <v>16</v>
      </c>
    </row>
    <row r="117" spans="2:26" ht="15" thickBot="1" x14ac:dyDescent="0.35">
      <c r="B117" s="58" t="s">
        <v>222</v>
      </c>
      <c r="C117" s="2" t="s">
        <v>687</v>
      </c>
      <c r="D117" s="13">
        <v>67.099999999999994</v>
      </c>
      <c r="E117" s="2" t="s">
        <v>16</v>
      </c>
      <c r="F117" s="14"/>
      <c r="G117" s="14"/>
      <c r="H117" s="60"/>
      <c r="I117" s="60" t="s">
        <v>210</v>
      </c>
      <c r="J117" s="4" t="s">
        <v>688</v>
      </c>
      <c r="K117" s="4">
        <v>93</v>
      </c>
      <c r="L117" s="4" t="s">
        <v>16</v>
      </c>
      <c r="M117" s="4"/>
      <c r="N117" s="4" t="s">
        <v>581</v>
      </c>
      <c r="P117" s="60" t="s">
        <v>161</v>
      </c>
      <c r="Q117" s="4" t="s">
        <v>596</v>
      </c>
      <c r="R117" s="16">
        <v>79.900000000000006</v>
      </c>
      <c r="S117" s="4" t="s">
        <v>16</v>
      </c>
      <c r="T117" s="4"/>
      <c r="U117" s="4"/>
      <c r="W117" s="1" t="s">
        <v>161</v>
      </c>
      <c r="X117" t="s">
        <v>689</v>
      </c>
      <c r="Y117">
        <v>87.9</v>
      </c>
      <c r="Z117" t="s">
        <v>16</v>
      </c>
    </row>
    <row r="118" spans="2:26" ht="15" thickBot="1" x14ac:dyDescent="0.35">
      <c r="B118" s="58" t="s">
        <v>222</v>
      </c>
      <c r="C118" s="3" t="s">
        <v>690</v>
      </c>
      <c r="D118" s="18">
        <v>92.4</v>
      </c>
      <c r="E118" s="3" t="s">
        <v>16</v>
      </c>
      <c r="F118" s="19"/>
      <c r="G118" s="19"/>
      <c r="H118" s="60"/>
      <c r="I118" s="60" t="s">
        <v>210</v>
      </c>
      <c r="J118" s="4" t="s">
        <v>691</v>
      </c>
      <c r="K118" s="4">
        <v>97</v>
      </c>
      <c r="L118" s="4" t="s">
        <v>16</v>
      </c>
      <c r="M118" s="4"/>
      <c r="N118" s="4" t="s">
        <v>581</v>
      </c>
      <c r="P118" s="60" t="s">
        <v>161</v>
      </c>
      <c r="Q118" s="4" t="s">
        <v>432</v>
      </c>
      <c r="R118" s="16">
        <v>93.3</v>
      </c>
      <c r="S118" s="4" t="s">
        <v>16</v>
      </c>
      <c r="T118" s="4"/>
      <c r="U118" s="4"/>
      <c r="W118" s="1" t="s">
        <v>161</v>
      </c>
      <c r="X118" t="s">
        <v>605</v>
      </c>
      <c r="Y118">
        <v>88.9</v>
      </c>
      <c r="Z118" t="s">
        <v>16</v>
      </c>
    </row>
    <row r="119" spans="2:26" ht="15" thickBot="1" x14ac:dyDescent="0.35">
      <c r="B119" s="58" t="s">
        <v>222</v>
      </c>
      <c r="C119" s="2" t="s">
        <v>460</v>
      </c>
      <c r="D119" s="13">
        <v>99</v>
      </c>
      <c r="E119" s="2" t="s">
        <v>16</v>
      </c>
      <c r="F119" s="14"/>
      <c r="G119" s="14"/>
      <c r="H119" s="60"/>
      <c r="I119" s="60" t="s">
        <v>210</v>
      </c>
      <c r="J119" s="4" t="s">
        <v>692</v>
      </c>
      <c r="K119" s="4">
        <v>74.5</v>
      </c>
      <c r="L119" s="4" t="s">
        <v>16</v>
      </c>
      <c r="M119" s="4"/>
      <c r="N119" s="4" t="s">
        <v>581</v>
      </c>
      <c r="P119" s="60" t="s">
        <v>161</v>
      </c>
      <c r="Q119" s="4" t="s">
        <v>693</v>
      </c>
      <c r="R119" s="16">
        <v>78</v>
      </c>
      <c r="S119" s="4" t="s">
        <v>16</v>
      </c>
      <c r="T119" s="4"/>
      <c r="U119" s="4"/>
      <c r="W119" s="1" t="s">
        <v>161</v>
      </c>
      <c r="X119" t="s">
        <v>694</v>
      </c>
      <c r="Y119">
        <v>80.099999999999994</v>
      </c>
      <c r="Z119" t="s">
        <v>16</v>
      </c>
    </row>
    <row r="120" spans="2:26" ht="15" thickBot="1" x14ac:dyDescent="0.35">
      <c r="B120" s="58" t="s">
        <v>222</v>
      </c>
      <c r="C120" s="3" t="s">
        <v>695</v>
      </c>
      <c r="D120" s="18">
        <v>81</v>
      </c>
      <c r="E120" s="3" t="s">
        <v>16</v>
      </c>
      <c r="F120" s="19"/>
      <c r="G120" s="19"/>
      <c r="H120" s="60"/>
      <c r="I120" s="60" t="s">
        <v>276</v>
      </c>
      <c r="J120" s="4" t="s">
        <v>696</v>
      </c>
      <c r="K120" s="4">
        <v>96.7</v>
      </c>
      <c r="L120" s="4" t="s">
        <v>16</v>
      </c>
      <c r="M120" s="4"/>
      <c r="N120" s="4"/>
      <c r="P120" s="60" t="s">
        <v>161</v>
      </c>
      <c r="Q120" s="4" t="s">
        <v>697</v>
      </c>
      <c r="R120" s="16">
        <v>70.099999999999994</v>
      </c>
      <c r="S120" s="4" t="s">
        <v>16</v>
      </c>
      <c r="T120" s="4"/>
      <c r="U120" s="4"/>
      <c r="W120" s="1" t="s">
        <v>161</v>
      </c>
      <c r="X120" t="s">
        <v>698</v>
      </c>
      <c r="Y120">
        <v>101.3</v>
      </c>
      <c r="Z120" t="s">
        <v>16</v>
      </c>
    </row>
    <row r="121" spans="2:26" ht="15" thickBot="1" x14ac:dyDescent="0.35">
      <c r="B121" s="58" t="s">
        <v>222</v>
      </c>
      <c r="C121" s="2" t="s">
        <v>455</v>
      </c>
      <c r="D121" s="13">
        <v>100.2</v>
      </c>
      <c r="E121" s="2" t="s">
        <v>16</v>
      </c>
      <c r="F121" s="14"/>
      <c r="G121" s="14"/>
      <c r="H121" s="60"/>
      <c r="I121" s="60" t="s">
        <v>276</v>
      </c>
      <c r="J121" s="4" t="s">
        <v>699</v>
      </c>
      <c r="K121" s="4">
        <v>73.599999999999994</v>
      </c>
      <c r="L121" s="4" t="s">
        <v>16</v>
      </c>
      <c r="M121" s="4"/>
      <c r="N121" s="4"/>
      <c r="P121" s="60" t="s">
        <v>161</v>
      </c>
      <c r="Q121" s="4" t="s">
        <v>700</v>
      </c>
      <c r="R121" s="16">
        <v>72.5</v>
      </c>
      <c r="S121" s="4" t="s">
        <v>16</v>
      </c>
      <c r="T121" s="4"/>
      <c r="U121" s="4"/>
      <c r="W121" s="1" t="s">
        <v>161</v>
      </c>
      <c r="X121" t="s">
        <v>701</v>
      </c>
      <c r="Y121">
        <v>74.3</v>
      </c>
      <c r="Z121" t="s">
        <v>16</v>
      </c>
    </row>
    <row r="122" spans="2:26" ht="15" thickBot="1" x14ac:dyDescent="0.35">
      <c r="B122" s="58" t="s">
        <v>222</v>
      </c>
      <c r="C122" s="3" t="s">
        <v>702</v>
      </c>
      <c r="D122" s="18">
        <v>81.900000000000006</v>
      </c>
      <c r="E122" s="3" t="s">
        <v>16</v>
      </c>
      <c r="F122" s="19"/>
      <c r="G122" s="19"/>
      <c r="H122" s="60"/>
      <c r="I122" s="60" t="s">
        <v>276</v>
      </c>
      <c r="J122" s="4" t="s">
        <v>2584</v>
      </c>
      <c r="K122" s="4">
        <v>97.5</v>
      </c>
      <c r="L122" s="4" t="s">
        <v>16</v>
      </c>
      <c r="M122" s="4"/>
      <c r="N122" s="4" t="s">
        <v>3279</v>
      </c>
      <c r="P122" s="60" t="s">
        <v>161</v>
      </c>
      <c r="Q122" s="4" t="s">
        <v>602</v>
      </c>
      <c r="R122" s="16">
        <v>92</v>
      </c>
      <c r="S122" s="4" t="s">
        <v>16</v>
      </c>
      <c r="T122" s="4"/>
      <c r="U122" s="4"/>
      <c r="W122" s="1" t="s">
        <v>161</v>
      </c>
      <c r="X122" t="s">
        <v>693</v>
      </c>
      <c r="Y122">
        <v>77.599999999999994</v>
      </c>
      <c r="Z122" t="s">
        <v>16</v>
      </c>
    </row>
    <row r="123" spans="2:26" ht="15" thickBot="1" x14ac:dyDescent="0.35">
      <c r="B123" s="58" t="s">
        <v>222</v>
      </c>
      <c r="C123" s="2" t="s">
        <v>703</v>
      </c>
      <c r="D123" s="13">
        <v>89.1</v>
      </c>
      <c r="E123" s="2" t="s">
        <v>16</v>
      </c>
      <c r="F123" s="14"/>
      <c r="G123" s="14"/>
      <c r="H123" s="60"/>
      <c r="I123" s="60" t="s">
        <v>276</v>
      </c>
      <c r="J123" s="4" t="s">
        <v>704</v>
      </c>
      <c r="K123" s="4">
        <v>64.7</v>
      </c>
      <c r="L123" s="4" t="s">
        <v>16</v>
      </c>
      <c r="M123" s="4"/>
      <c r="N123" s="4"/>
      <c r="P123" s="60" t="s">
        <v>161</v>
      </c>
      <c r="Q123" s="4" t="s">
        <v>637</v>
      </c>
      <c r="R123" s="16">
        <v>109.1</v>
      </c>
      <c r="S123" s="4" t="s">
        <v>16</v>
      </c>
      <c r="T123" s="4"/>
      <c r="U123" s="4"/>
      <c r="W123" s="1" t="s">
        <v>161</v>
      </c>
      <c r="X123" t="s">
        <v>428</v>
      </c>
      <c r="Y123">
        <v>83.5</v>
      </c>
      <c r="Z123" t="s">
        <v>16</v>
      </c>
    </row>
    <row r="124" spans="2:26" x14ac:dyDescent="0.3">
      <c r="B124" s="58" t="s">
        <v>222</v>
      </c>
      <c r="C124" s="3" t="s">
        <v>475</v>
      </c>
      <c r="D124" s="18">
        <v>91.6</v>
      </c>
      <c r="E124" s="3" t="s">
        <v>16</v>
      </c>
      <c r="F124" s="19"/>
      <c r="G124" s="19"/>
      <c r="H124" s="60"/>
      <c r="I124" s="60" t="s">
        <v>489</v>
      </c>
      <c r="J124" s="4" t="s">
        <v>468</v>
      </c>
      <c r="K124" s="4">
        <v>85.3</v>
      </c>
      <c r="L124" s="4" t="s">
        <v>16</v>
      </c>
      <c r="M124" s="4"/>
      <c r="N124" s="4" t="s">
        <v>581</v>
      </c>
      <c r="P124" s="60" t="s">
        <v>161</v>
      </c>
      <c r="Q124" s="4" t="s">
        <v>705</v>
      </c>
      <c r="R124" s="16">
        <v>84.7</v>
      </c>
      <c r="S124" s="4" t="s">
        <v>16</v>
      </c>
      <c r="T124" s="4"/>
      <c r="U124" s="4"/>
      <c r="W124" s="1" t="s">
        <v>161</v>
      </c>
      <c r="X124" t="s">
        <v>706</v>
      </c>
      <c r="Y124">
        <v>93.3</v>
      </c>
      <c r="Z124" t="s">
        <v>16</v>
      </c>
    </row>
    <row r="125" spans="2:26" ht="15" thickBot="1" x14ac:dyDescent="0.35">
      <c r="B125" s="58" t="s">
        <v>222</v>
      </c>
      <c r="C125" s="2" t="s">
        <v>707</v>
      </c>
      <c r="D125" s="13">
        <v>88.1</v>
      </c>
      <c r="E125" s="2" t="s">
        <v>16</v>
      </c>
      <c r="F125" s="14"/>
      <c r="G125" s="14"/>
      <c r="H125" s="60"/>
      <c r="I125" s="60" t="s">
        <v>222</v>
      </c>
      <c r="J125" s="4" t="s">
        <v>708</v>
      </c>
      <c r="K125" s="4">
        <v>83.4</v>
      </c>
      <c r="L125" s="4" t="s">
        <v>16</v>
      </c>
      <c r="M125" s="4"/>
      <c r="N125" s="4"/>
      <c r="P125" s="60" t="s">
        <v>161</v>
      </c>
      <c r="Q125" s="4" t="s">
        <v>575</v>
      </c>
      <c r="R125" s="16">
        <v>96</v>
      </c>
      <c r="S125" s="4" t="s">
        <v>16</v>
      </c>
      <c r="T125" s="4"/>
      <c r="U125" s="4"/>
      <c r="W125" s="1" t="s">
        <v>161</v>
      </c>
      <c r="X125" t="s">
        <v>709</v>
      </c>
      <c r="Y125">
        <v>87</v>
      </c>
      <c r="Z125" t="s">
        <v>16</v>
      </c>
    </row>
    <row r="126" spans="2:26" ht="15" thickBot="1" x14ac:dyDescent="0.35">
      <c r="B126" s="58" t="s">
        <v>222</v>
      </c>
      <c r="C126" s="3" t="s">
        <v>710</v>
      </c>
      <c r="D126" s="18">
        <v>74</v>
      </c>
      <c r="E126" s="3" t="s">
        <v>16</v>
      </c>
      <c r="F126" s="19"/>
      <c r="G126" s="19"/>
      <c r="H126" s="60"/>
      <c r="I126" s="60" t="s">
        <v>222</v>
      </c>
      <c r="J126" s="4" t="s">
        <v>665</v>
      </c>
      <c r="K126" s="4">
        <v>91.6</v>
      </c>
      <c r="L126" s="4" t="s">
        <v>16</v>
      </c>
      <c r="M126" s="4"/>
      <c r="N126" s="4"/>
      <c r="P126" s="60" t="s">
        <v>161</v>
      </c>
      <c r="Q126" s="4" t="s">
        <v>711</v>
      </c>
      <c r="R126" s="16">
        <v>92</v>
      </c>
      <c r="S126" s="4" t="s">
        <v>16</v>
      </c>
      <c r="T126" s="4"/>
      <c r="U126" s="4"/>
      <c r="W126" s="1" t="s">
        <v>161</v>
      </c>
      <c r="X126" t="s">
        <v>712</v>
      </c>
      <c r="Y126">
        <v>70.5</v>
      </c>
      <c r="Z126" t="s">
        <v>16</v>
      </c>
    </row>
    <row r="127" spans="2:26" ht="15" thickBot="1" x14ac:dyDescent="0.35">
      <c r="B127" s="58" t="s">
        <v>222</v>
      </c>
      <c r="C127" s="2" t="s">
        <v>713</v>
      </c>
      <c r="D127" s="13">
        <v>88</v>
      </c>
      <c r="E127" s="2" t="s">
        <v>16</v>
      </c>
      <c r="F127" s="14"/>
      <c r="G127" s="14"/>
      <c r="H127" s="60"/>
      <c r="I127" s="60" t="s">
        <v>222</v>
      </c>
      <c r="J127" s="4" t="s">
        <v>654</v>
      </c>
      <c r="K127" s="4">
        <v>98.3</v>
      </c>
      <c r="L127" s="4" t="s">
        <v>16</v>
      </c>
      <c r="M127" s="4"/>
      <c r="N127" s="4"/>
      <c r="P127" s="60" t="s">
        <v>161</v>
      </c>
      <c r="Q127" s="4" t="s">
        <v>714</v>
      </c>
      <c r="R127" s="16">
        <v>50.8</v>
      </c>
      <c r="S127" s="4" t="s">
        <v>16</v>
      </c>
      <c r="T127" s="4"/>
      <c r="U127" s="4"/>
      <c r="W127" s="1" t="s">
        <v>161</v>
      </c>
      <c r="X127" t="s">
        <v>715</v>
      </c>
      <c r="Y127">
        <v>85.2</v>
      </c>
      <c r="Z127" t="s">
        <v>16</v>
      </c>
    </row>
    <row r="128" spans="2:26" ht="15" thickBot="1" x14ac:dyDescent="0.35">
      <c r="B128" s="58" t="s">
        <v>222</v>
      </c>
      <c r="C128" s="3" t="s">
        <v>301</v>
      </c>
      <c r="D128" s="18">
        <v>87.5</v>
      </c>
      <c r="E128" s="3" t="s">
        <v>16</v>
      </c>
      <c r="F128" s="19"/>
      <c r="G128" s="19"/>
      <c r="H128" s="60"/>
      <c r="I128" s="60" t="s">
        <v>222</v>
      </c>
      <c r="J128" s="4" t="s">
        <v>716</v>
      </c>
      <c r="K128" s="4">
        <v>85.1</v>
      </c>
      <c r="L128" s="4" t="s">
        <v>16</v>
      </c>
      <c r="M128" s="4"/>
      <c r="N128" s="4"/>
      <c r="P128" s="60" t="s">
        <v>161</v>
      </c>
      <c r="Q128" s="4" t="s">
        <v>717</v>
      </c>
      <c r="R128" s="16">
        <v>107.5</v>
      </c>
      <c r="S128" s="4" t="s">
        <v>16</v>
      </c>
      <c r="T128" s="4"/>
      <c r="U128" s="4"/>
      <c r="W128" s="1" t="s">
        <v>161</v>
      </c>
      <c r="X128" t="s">
        <v>596</v>
      </c>
      <c r="Y128">
        <v>80.2</v>
      </c>
      <c r="Z128" t="s">
        <v>16</v>
      </c>
    </row>
    <row r="129" spans="2:26" ht="15" thickBot="1" x14ac:dyDescent="0.35">
      <c r="B129" s="58" t="s">
        <v>222</v>
      </c>
      <c r="C129" s="2" t="s">
        <v>718</v>
      </c>
      <c r="D129" s="13">
        <v>90.5</v>
      </c>
      <c r="E129" s="2" t="s">
        <v>16</v>
      </c>
      <c r="F129" s="14"/>
      <c r="G129" s="14"/>
      <c r="H129" s="60"/>
      <c r="I129" s="60" t="s">
        <v>222</v>
      </c>
      <c r="J129" s="4" t="s">
        <v>719</v>
      </c>
      <c r="K129" s="4">
        <v>82.5</v>
      </c>
      <c r="L129" s="4" t="s">
        <v>16</v>
      </c>
      <c r="M129" s="4"/>
      <c r="N129" s="4"/>
      <c r="P129" s="60" t="s">
        <v>161</v>
      </c>
      <c r="Q129" s="4" t="s">
        <v>428</v>
      </c>
      <c r="R129" s="16">
        <v>83.9</v>
      </c>
      <c r="S129" s="4" t="s">
        <v>16</v>
      </c>
      <c r="T129" s="4"/>
      <c r="U129" s="4"/>
      <c r="W129" s="1" t="s">
        <v>161</v>
      </c>
      <c r="X129" t="s">
        <v>720</v>
      </c>
      <c r="Y129">
        <v>74</v>
      </c>
      <c r="Z129" t="s">
        <v>16</v>
      </c>
    </row>
    <row r="130" spans="2:26" ht="15" thickBot="1" x14ac:dyDescent="0.35">
      <c r="B130" s="58" t="s">
        <v>222</v>
      </c>
      <c r="C130" s="3" t="s">
        <v>721</v>
      </c>
      <c r="D130" s="18">
        <v>93.3</v>
      </c>
      <c r="E130" s="3" t="s">
        <v>16</v>
      </c>
      <c r="F130" s="19"/>
      <c r="G130" s="19"/>
      <c r="H130" s="60"/>
      <c r="I130" s="60" t="s">
        <v>222</v>
      </c>
      <c r="J130" s="4" t="s">
        <v>672</v>
      </c>
      <c r="K130" s="4">
        <v>90.3</v>
      </c>
      <c r="L130" s="4" t="s">
        <v>16</v>
      </c>
      <c r="M130" s="4"/>
      <c r="N130" s="4"/>
      <c r="P130" s="60" t="s">
        <v>161</v>
      </c>
      <c r="Q130" s="4" t="s">
        <v>246</v>
      </c>
      <c r="R130" s="16">
        <v>98.8</v>
      </c>
      <c r="S130" s="4" t="s">
        <v>16</v>
      </c>
      <c r="T130" s="4"/>
      <c r="U130" s="4"/>
      <c r="W130" s="1" t="s">
        <v>161</v>
      </c>
      <c r="X130" t="s">
        <v>722</v>
      </c>
      <c r="Y130">
        <v>85.9</v>
      </c>
      <c r="Z130" t="s">
        <v>16</v>
      </c>
    </row>
    <row r="131" spans="2:26" ht="15" thickBot="1" x14ac:dyDescent="0.35">
      <c r="B131" s="58" t="s">
        <v>222</v>
      </c>
      <c r="C131" s="2" t="s">
        <v>723</v>
      </c>
      <c r="D131" s="13">
        <v>82.4</v>
      </c>
      <c r="E131" s="2" t="s">
        <v>16</v>
      </c>
      <c r="F131" s="14"/>
      <c r="G131" s="36" t="s">
        <v>724</v>
      </c>
      <c r="H131" s="60"/>
      <c r="I131" s="60" t="s">
        <v>222</v>
      </c>
      <c r="J131" s="4" t="s">
        <v>725</v>
      </c>
      <c r="K131" s="4">
        <v>76.599999999999994</v>
      </c>
      <c r="L131" s="4" t="s">
        <v>16</v>
      </c>
      <c r="M131" s="4"/>
      <c r="N131" s="4"/>
      <c r="P131" s="60" t="s">
        <v>161</v>
      </c>
      <c r="Q131" s="4" t="s">
        <v>678</v>
      </c>
      <c r="R131" s="16">
        <v>65.8</v>
      </c>
      <c r="S131" s="4" t="s">
        <v>16</v>
      </c>
      <c r="T131" s="4"/>
      <c r="U131" s="4"/>
      <c r="W131" s="1" t="s">
        <v>161</v>
      </c>
      <c r="X131" t="s">
        <v>674</v>
      </c>
      <c r="Y131">
        <v>73.3</v>
      </c>
      <c r="Z131" t="s">
        <v>16</v>
      </c>
    </row>
    <row r="132" spans="2:26" ht="15" thickBot="1" x14ac:dyDescent="0.35">
      <c r="B132" s="58" t="s">
        <v>222</v>
      </c>
      <c r="C132" s="3" t="s">
        <v>726</v>
      </c>
      <c r="D132" s="18">
        <v>99.7</v>
      </c>
      <c r="E132" s="3" t="s">
        <v>16</v>
      </c>
      <c r="F132" s="19"/>
      <c r="G132" s="19"/>
      <c r="H132" s="60"/>
      <c r="I132" s="60" t="s">
        <v>222</v>
      </c>
      <c r="J132" s="4" t="s">
        <v>727</v>
      </c>
      <c r="K132" s="4">
        <v>82.9</v>
      </c>
      <c r="L132" s="4" t="s">
        <v>16</v>
      </c>
      <c r="M132" s="4"/>
      <c r="N132" s="4"/>
      <c r="P132" s="60" t="s">
        <v>161</v>
      </c>
      <c r="Q132" s="4" t="s">
        <v>728</v>
      </c>
      <c r="R132" s="16">
        <v>67.8</v>
      </c>
      <c r="S132" s="4" t="s">
        <v>16</v>
      </c>
      <c r="T132" s="4"/>
      <c r="U132" s="4"/>
      <c r="W132" s="1" t="s">
        <v>161</v>
      </c>
      <c r="X132" t="s">
        <v>729</v>
      </c>
      <c r="Y132">
        <v>89.1</v>
      </c>
      <c r="Z132" t="s">
        <v>16</v>
      </c>
    </row>
    <row r="133" spans="2:26" ht="15" thickBot="1" x14ac:dyDescent="0.35">
      <c r="B133" s="58" t="s">
        <v>222</v>
      </c>
      <c r="C133" s="2" t="s">
        <v>730</v>
      </c>
      <c r="D133" s="13">
        <v>94.1</v>
      </c>
      <c r="E133" s="2" t="s">
        <v>16</v>
      </c>
      <c r="F133" s="14"/>
      <c r="G133" s="14"/>
      <c r="H133" s="60"/>
      <c r="I133" s="60" t="s">
        <v>222</v>
      </c>
      <c r="J133" s="4" t="s">
        <v>731</v>
      </c>
      <c r="K133" s="4">
        <v>97.3</v>
      </c>
      <c r="L133" s="4" t="s">
        <v>16</v>
      </c>
      <c r="M133" s="4"/>
      <c r="N133" s="4"/>
      <c r="P133" s="60" t="s">
        <v>161</v>
      </c>
      <c r="Q133" s="4" t="s">
        <v>729</v>
      </c>
      <c r="R133" s="16">
        <v>89.1</v>
      </c>
      <c r="S133" s="4" t="s">
        <v>16</v>
      </c>
      <c r="T133" s="4"/>
      <c r="U133" s="4"/>
      <c r="W133" s="1" t="s">
        <v>161</v>
      </c>
      <c r="X133" t="s">
        <v>432</v>
      </c>
      <c r="Y133">
        <v>93.6</v>
      </c>
      <c r="Z133" t="s">
        <v>16</v>
      </c>
    </row>
    <row r="134" spans="2:26" ht="15" thickBot="1" x14ac:dyDescent="0.35">
      <c r="B134" s="59" t="s">
        <v>276</v>
      </c>
      <c r="C134" s="3" t="s">
        <v>732</v>
      </c>
      <c r="D134" s="18" t="s">
        <v>1082</v>
      </c>
      <c r="E134" s="3" t="s">
        <v>23</v>
      </c>
      <c r="F134" s="19"/>
      <c r="G134" s="19"/>
      <c r="H134" s="60"/>
      <c r="I134" s="60" t="s">
        <v>222</v>
      </c>
      <c r="J134" s="4" t="s">
        <v>733</v>
      </c>
      <c r="K134" s="4">
        <v>65</v>
      </c>
      <c r="L134" s="4" t="s">
        <v>16</v>
      </c>
      <c r="M134" s="4"/>
      <c r="N134" s="4"/>
      <c r="P134" s="60" t="s">
        <v>161</v>
      </c>
      <c r="Q134" s="4" t="s">
        <v>709</v>
      </c>
      <c r="R134" s="16">
        <v>86.4</v>
      </c>
      <c r="S134" s="4" t="s">
        <v>16</v>
      </c>
      <c r="T134" s="4"/>
      <c r="U134" s="4"/>
      <c r="W134" s="1" t="s">
        <v>161</v>
      </c>
      <c r="X134" t="s">
        <v>734</v>
      </c>
      <c r="Y134">
        <v>78.400000000000006</v>
      </c>
      <c r="Z134" t="s">
        <v>16</v>
      </c>
    </row>
    <row r="135" spans="2:26" ht="15" thickBot="1" x14ac:dyDescent="0.35">
      <c r="B135" s="59" t="s">
        <v>276</v>
      </c>
      <c r="C135" s="2" t="s">
        <v>474</v>
      </c>
      <c r="D135" s="13" t="s">
        <v>1082</v>
      </c>
      <c r="E135" s="2" t="s">
        <v>23</v>
      </c>
      <c r="F135" s="14"/>
      <c r="G135" s="14"/>
      <c r="H135" s="60"/>
      <c r="I135" s="60" t="s">
        <v>222</v>
      </c>
      <c r="J135" s="4" t="s">
        <v>735</v>
      </c>
      <c r="K135" s="4">
        <v>86.7</v>
      </c>
      <c r="L135" s="4" t="s">
        <v>16</v>
      </c>
      <c r="M135" s="4"/>
      <c r="N135" s="4"/>
      <c r="P135" s="60" t="s">
        <v>161</v>
      </c>
      <c r="Q135" s="4" t="s">
        <v>701</v>
      </c>
      <c r="R135" s="16">
        <v>74.2</v>
      </c>
      <c r="S135" s="4" t="s">
        <v>16</v>
      </c>
      <c r="T135" s="4"/>
      <c r="U135" s="4"/>
      <c r="W135" s="1" t="s">
        <v>161</v>
      </c>
      <c r="X135" t="s">
        <v>736</v>
      </c>
      <c r="Y135">
        <v>70.2</v>
      </c>
      <c r="Z135" t="s">
        <v>16</v>
      </c>
    </row>
    <row r="136" spans="2:26" ht="15" thickBot="1" x14ac:dyDescent="0.35">
      <c r="B136" s="59" t="s">
        <v>276</v>
      </c>
      <c r="C136" s="3" t="s">
        <v>233</v>
      </c>
      <c r="D136" s="18">
        <v>60.2</v>
      </c>
      <c r="E136" s="3" t="s">
        <v>16</v>
      </c>
      <c r="F136" s="19"/>
      <c r="G136" s="19"/>
      <c r="H136" s="60"/>
      <c r="I136" s="60" t="s">
        <v>222</v>
      </c>
      <c r="J136" s="4" t="s">
        <v>737</v>
      </c>
      <c r="K136" s="4">
        <v>74.599999999999994</v>
      </c>
      <c r="L136" s="4" t="s">
        <v>16</v>
      </c>
      <c r="M136" s="4"/>
      <c r="N136" s="4"/>
      <c r="P136" s="60" t="s">
        <v>161</v>
      </c>
      <c r="Q136" s="4" t="s">
        <v>738</v>
      </c>
      <c r="R136" s="16">
        <v>66.2</v>
      </c>
      <c r="S136" s="4" t="s">
        <v>16</v>
      </c>
      <c r="T136" s="4"/>
      <c r="U136" s="4"/>
      <c r="W136" s="1" t="s">
        <v>161</v>
      </c>
      <c r="X136" t="s">
        <v>739</v>
      </c>
      <c r="Y136">
        <v>97.3</v>
      </c>
      <c r="Z136" t="s">
        <v>16</v>
      </c>
    </row>
    <row r="137" spans="2:26" ht="15" thickBot="1" x14ac:dyDescent="0.35">
      <c r="B137" s="59" t="s">
        <v>276</v>
      </c>
      <c r="C137" s="2" t="s">
        <v>740</v>
      </c>
      <c r="D137" s="13">
        <v>90.8</v>
      </c>
      <c r="E137" s="2" t="s">
        <v>16</v>
      </c>
      <c r="F137" s="14"/>
      <c r="G137" s="14"/>
      <c r="H137" s="60"/>
      <c r="I137" s="60" t="s">
        <v>222</v>
      </c>
      <c r="J137" s="4" t="s">
        <v>741</v>
      </c>
      <c r="K137" s="4">
        <v>87.4</v>
      </c>
      <c r="L137" s="4" t="s">
        <v>16</v>
      </c>
      <c r="M137" s="4"/>
      <c r="N137" s="4"/>
      <c r="P137" s="60" t="s">
        <v>161</v>
      </c>
      <c r="Q137" s="4" t="s">
        <v>742</v>
      </c>
      <c r="R137" s="16">
        <v>101.7</v>
      </c>
      <c r="S137" s="4" t="s">
        <v>16</v>
      </c>
      <c r="T137" s="4"/>
      <c r="U137" s="4"/>
      <c r="W137" s="1" t="s">
        <v>161</v>
      </c>
      <c r="X137" t="s">
        <v>594</v>
      </c>
      <c r="Y137">
        <v>105.4</v>
      </c>
      <c r="Z137" t="s">
        <v>16</v>
      </c>
    </row>
    <row r="138" spans="2:26" ht="15" thickBot="1" x14ac:dyDescent="0.35">
      <c r="B138" s="59" t="s">
        <v>276</v>
      </c>
      <c r="C138" s="3" t="s">
        <v>505</v>
      </c>
      <c r="D138" s="18">
        <v>90.4</v>
      </c>
      <c r="E138" s="3" t="s">
        <v>16</v>
      </c>
      <c r="F138" s="19"/>
      <c r="G138" s="19"/>
      <c r="H138" s="60"/>
      <c r="I138" s="60" t="s">
        <v>222</v>
      </c>
      <c r="J138" s="4" t="s">
        <v>743</v>
      </c>
      <c r="K138" s="4">
        <v>92.8</v>
      </c>
      <c r="L138" s="4" t="s">
        <v>16</v>
      </c>
      <c r="M138" s="4"/>
      <c r="N138" s="4"/>
      <c r="P138" s="60" t="s">
        <v>161</v>
      </c>
      <c r="Q138" s="4" t="s">
        <v>744</v>
      </c>
      <c r="R138" s="16">
        <v>85.9</v>
      </c>
      <c r="S138" s="4" t="s">
        <v>16</v>
      </c>
      <c r="T138" s="4"/>
      <c r="U138" s="4"/>
      <c r="W138" s="1" t="s">
        <v>161</v>
      </c>
      <c r="X138" t="s">
        <v>745</v>
      </c>
      <c r="Y138">
        <v>70.8</v>
      </c>
      <c r="Z138" t="s">
        <v>16</v>
      </c>
    </row>
    <row r="139" spans="2:26" ht="15" thickBot="1" x14ac:dyDescent="0.35">
      <c r="B139" s="59" t="s">
        <v>276</v>
      </c>
      <c r="C139" s="2" t="s">
        <v>509</v>
      </c>
      <c r="D139" s="13">
        <v>90</v>
      </c>
      <c r="E139" s="2" t="s">
        <v>16</v>
      </c>
      <c r="F139" s="14"/>
      <c r="G139" s="14"/>
      <c r="H139" s="60"/>
      <c r="I139" s="60" t="s">
        <v>222</v>
      </c>
      <c r="J139" s="4" t="s">
        <v>746</v>
      </c>
      <c r="K139" s="4">
        <v>87.5</v>
      </c>
      <c r="L139" s="4" t="s">
        <v>16</v>
      </c>
      <c r="M139" s="4"/>
      <c r="N139" s="4"/>
      <c r="P139" s="60" t="s">
        <v>161</v>
      </c>
      <c r="Q139" s="4" t="s">
        <v>747</v>
      </c>
      <c r="R139" s="16">
        <v>106.3</v>
      </c>
      <c r="S139" s="4" t="s">
        <v>16</v>
      </c>
      <c r="T139" s="4"/>
      <c r="U139" s="4"/>
      <c r="W139" s="1" t="s">
        <v>161</v>
      </c>
      <c r="X139" t="s">
        <v>748</v>
      </c>
      <c r="Y139">
        <v>92.5</v>
      </c>
      <c r="Z139" t="s">
        <v>16</v>
      </c>
    </row>
    <row r="140" spans="2:26" ht="15" thickBot="1" x14ac:dyDescent="0.35">
      <c r="B140" s="59" t="s">
        <v>276</v>
      </c>
      <c r="C140" s="3" t="s">
        <v>749</v>
      </c>
      <c r="D140" s="18">
        <v>98.2</v>
      </c>
      <c r="E140" s="3" t="s">
        <v>16</v>
      </c>
      <c r="F140" s="19"/>
      <c r="G140" s="19"/>
      <c r="H140" s="60"/>
      <c r="I140" s="60" t="s">
        <v>222</v>
      </c>
      <c r="J140" s="4" t="s">
        <v>750</v>
      </c>
      <c r="K140" s="4">
        <v>64.400000000000006</v>
      </c>
      <c r="L140" s="4" t="s">
        <v>16</v>
      </c>
      <c r="M140" s="4"/>
      <c r="N140" s="4"/>
      <c r="P140" s="60" t="s">
        <v>161</v>
      </c>
      <c r="Q140" s="4" t="s">
        <v>734</v>
      </c>
      <c r="R140" s="16">
        <v>77.8</v>
      </c>
      <c r="S140" s="4" t="s">
        <v>16</v>
      </c>
      <c r="T140" s="4"/>
      <c r="U140" s="4"/>
      <c r="W140" s="1" t="s">
        <v>161</v>
      </c>
      <c r="X140" t="s">
        <v>751</v>
      </c>
      <c r="Y140">
        <v>97.2</v>
      </c>
      <c r="Z140" t="s">
        <v>16</v>
      </c>
    </row>
    <row r="141" spans="2:26" ht="15" thickBot="1" x14ac:dyDescent="0.35">
      <c r="B141" s="59" t="s">
        <v>276</v>
      </c>
      <c r="C141" s="2" t="s">
        <v>699</v>
      </c>
      <c r="D141" s="13">
        <v>74.5</v>
      </c>
      <c r="E141" s="2" t="s">
        <v>16</v>
      </c>
      <c r="F141" s="14"/>
      <c r="G141" s="14"/>
      <c r="H141" s="60"/>
      <c r="I141" s="60" t="s">
        <v>222</v>
      </c>
      <c r="J141" s="4" t="s">
        <v>752</v>
      </c>
      <c r="K141" s="4">
        <v>83.5</v>
      </c>
      <c r="L141" s="4" t="s">
        <v>16</v>
      </c>
      <c r="M141" s="4"/>
      <c r="N141" s="4"/>
      <c r="P141" s="60" t="s">
        <v>161</v>
      </c>
      <c r="Q141" s="4" t="s">
        <v>745</v>
      </c>
      <c r="R141" s="16">
        <v>70.2</v>
      </c>
      <c r="S141" s="4" t="s">
        <v>16</v>
      </c>
      <c r="T141" s="4"/>
      <c r="U141" s="4"/>
      <c r="W141" s="1" t="s">
        <v>161</v>
      </c>
      <c r="X141" t="s">
        <v>742</v>
      </c>
      <c r="Y141">
        <v>101.8</v>
      </c>
      <c r="Z141" t="s">
        <v>16</v>
      </c>
    </row>
    <row r="142" spans="2:26" ht="15" thickBot="1" x14ac:dyDescent="0.35">
      <c r="B142" s="59" t="s">
        <v>276</v>
      </c>
      <c r="C142" s="2" t="s">
        <v>753</v>
      </c>
      <c r="D142" s="18">
        <v>96.2</v>
      </c>
      <c r="E142" s="3" t="s">
        <v>16</v>
      </c>
      <c r="F142" s="19"/>
      <c r="G142" s="19"/>
      <c r="H142" s="60"/>
      <c r="I142" s="60" t="s">
        <v>222</v>
      </c>
      <c r="J142" s="4" t="s">
        <v>754</v>
      </c>
      <c r="K142" s="4">
        <v>76.900000000000006</v>
      </c>
      <c r="L142" s="4" t="s">
        <v>16</v>
      </c>
      <c r="M142" s="4"/>
      <c r="N142" s="4"/>
      <c r="P142" s="60" t="s">
        <v>161</v>
      </c>
      <c r="Q142" s="4" t="s">
        <v>755</v>
      </c>
      <c r="R142" s="16">
        <v>105.8</v>
      </c>
      <c r="S142" s="4" t="s">
        <v>16</v>
      </c>
      <c r="T142" s="4"/>
      <c r="U142" s="4"/>
      <c r="W142" s="1" t="s">
        <v>161</v>
      </c>
      <c r="X142" t="s">
        <v>756</v>
      </c>
      <c r="Y142">
        <v>82.6</v>
      </c>
      <c r="Z142" t="s">
        <v>16</v>
      </c>
    </row>
    <row r="143" spans="2:26" ht="15" thickBot="1" x14ac:dyDescent="0.35">
      <c r="B143" s="59" t="s">
        <v>276</v>
      </c>
      <c r="C143" s="3" t="s">
        <v>501</v>
      </c>
      <c r="D143" s="13">
        <v>84.9</v>
      </c>
      <c r="E143" s="2" t="s">
        <v>16</v>
      </c>
      <c r="F143" s="14"/>
      <c r="G143" s="14"/>
      <c r="H143" s="60"/>
      <c r="I143" s="60" t="s">
        <v>222</v>
      </c>
      <c r="J143" s="4" t="s">
        <v>1967</v>
      </c>
      <c r="K143" s="4">
        <v>86.3</v>
      </c>
      <c r="L143" s="4" t="s">
        <v>16</v>
      </c>
      <c r="M143" s="4"/>
      <c r="N143" s="4" t="s">
        <v>3279</v>
      </c>
      <c r="P143" s="60" t="s">
        <v>161</v>
      </c>
      <c r="Q143" s="4" t="s">
        <v>757</v>
      </c>
      <c r="R143" s="16">
        <v>78.900000000000006</v>
      </c>
      <c r="S143" s="4" t="s">
        <v>16</v>
      </c>
      <c r="T143" s="4"/>
      <c r="U143" s="4"/>
      <c r="W143" s="1" t="s">
        <v>161</v>
      </c>
      <c r="X143" t="s">
        <v>758</v>
      </c>
      <c r="Y143">
        <v>81.2</v>
      </c>
      <c r="Z143" t="s">
        <v>16</v>
      </c>
    </row>
    <row r="144" spans="2:26" ht="15" thickBot="1" x14ac:dyDescent="0.35">
      <c r="B144" s="59" t="s">
        <v>276</v>
      </c>
      <c r="C144" s="2" t="s">
        <v>498</v>
      </c>
      <c r="D144" s="18">
        <v>105</v>
      </c>
      <c r="E144" s="3" t="s">
        <v>16</v>
      </c>
      <c r="F144" s="19"/>
      <c r="G144" s="19"/>
      <c r="H144" s="60"/>
      <c r="I144" s="60" t="s">
        <v>222</v>
      </c>
      <c r="J144" s="4" t="s">
        <v>759</v>
      </c>
      <c r="K144" s="4" t="s">
        <v>1082</v>
      </c>
      <c r="L144" s="4" t="s">
        <v>23</v>
      </c>
      <c r="M144" s="4"/>
      <c r="N144" s="4" t="s">
        <v>581</v>
      </c>
      <c r="P144" s="60" t="s">
        <v>161</v>
      </c>
      <c r="Q144" s="4" t="s">
        <v>751</v>
      </c>
      <c r="R144" s="16">
        <v>97.2</v>
      </c>
      <c r="S144" s="4" t="s">
        <v>16</v>
      </c>
      <c r="T144" s="4"/>
      <c r="U144" s="4"/>
      <c r="W144" s="1" t="s">
        <v>161</v>
      </c>
      <c r="X144" t="s">
        <v>436</v>
      </c>
      <c r="Y144">
        <v>77.3</v>
      </c>
      <c r="Z144" t="s">
        <v>16</v>
      </c>
    </row>
    <row r="145" spans="2:28" ht="15" thickBot="1" x14ac:dyDescent="0.35">
      <c r="B145" s="59" t="s">
        <v>276</v>
      </c>
      <c r="C145" s="3" t="s">
        <v>760</v>
      </c>
      <c r="D145" s="13">
        <v>76.400000000000006</v>
      </c>
      <c r="E145" s="2" t="s">
        <v>16</v>
      </c>
      <c r="F145" s="14"/>
      <c r="G145" s="14"/>
      <c r="H145" s="60"/>
      <c r="I145" s="60" t="s">
        <v>222</v>
      </c>
      <c r="J145" s="4" t="s">
        <v>723</v>
      </c>
      <c r="K145" s="4" t="s">
        <v>1082</v>
      </c>
      <c r="L145" s="4" t="s">
        <v>23</v>
      </c>
      <c r="M145" s="4"/>
      <c r="N145" s="4" t="s">
        <v>581</v>
      </c>
      <c r="P145" s="60" t="s">
        <v>161</v>
      </c>
      <c r="Q145" s="4" t="s">
        <v>722</v>
      </c>
      <c r="R145" s="16">
        <v>96</v>
      </c>
      <c r="S145" s="4" t="s">
        <v>16</v>
      </c>
      <c r="T145" s="4"/>
      <c r="U145" s="4"/>
      <c r="W145" s="1" t="s">
        <v>161</v>
      </c>
      <c r="X145" t="s">
        <v>755</v>
      </c>
      <c r="Y145">
        <v>106.3</v>
      </c>
      <c r="Z145" t="s">
        <v>16</v>
      </c>
    </row>
    <row r="146" spans="2:28" ht="15" thickBot="1" x14ac:dyDescent="0.35">
      <c r="B146" s="59" t="s">
        <v>276</v>
      </c>
      <c r="C146" s="2" t="s">
        <v>761</v>
      </c>
      <c r="D146" s="18">
        <v>89.2</v>
      </c>
      <c r="E146" s="3" t="s">
        <v>16</v>
      </c>
      <c r="F146" s="19"/>
      <c r="G146" s="19"/>
      <c r="H146" s="60"/>
      <c r="I146" s="60" t="s">
        <v>222</v>
      </c>
      <c r="J146" s="4" t="s">
        <v>762</v>
      </c>
      <c r="K146" s="4">
        <v>79.099999999999994</v>
      </c>
      <c r="L146" s="4" t="s">
        <v>16</v>
      </c>
      <c r="M146" s="4"/>
      <c r="N146" s="4" t="s">
        <v>581</v>
      </c>
      <c r="P146" s="60" t="s">
        <v>161</v>
      </c>
      <c r="Q146" s="4" t="s">
        <v>763</v>
      </c>
      <c r="R146" s="16">
        <v>72.3</v>
      </c>
      <c r="S146" s="4" t="s">
        <v>16</v>
      </c>
      <c r="T146" s="4"/>
      <c r="U146" s="4"/>
      <c r="W146" s="1" t="s">
        <v>161</v>
      </c>
      <c r="X146" t="s">
        <v>449</v>
      </c>
      <c r="Y146">
        <v>93.4</v>
      </c>
      <c r="Z146" t="s">
        <v>16</v>
      </c>
    </row>
    <row r="147" spans="2:28" ht="15" thickBot="1" x14ac:dyDescent="0.35">
      <c r="B147" s="59" t="s">
        <v>276</v>
      </c>
      <c r="C147" s="3" t="s">
        <v>764</v>
      </c>
      <c r="D147" s="13" t="s">
        <v>1082</v>
      </c>
      <c r="E147" s="2" t="s">
        <v>23</v>
      </c>
      <c r="F147" s="14"/>
      <c r="G147" s="14"/>
      <c r="H147" s="60"/>
      <c r="I147" s="60" t="s">
        <v>222</v>
      </c>
      <c r="J147" s="4" t="s">
        <v>765</v>
      </c>
      <c r="K147" s="4">
        <v>85.5</v>
      </c>
      <c r="L147" s="4" t="s">
        <v>16</v>
      </c>
      <c r="M147" s="4"/>
      <c r="N147" s="4" t="s">
        <v>581</v>
      </c>
      <c r="P147" s="60" t="s">
        <v>161</v>
      </c>
      <c r="Q147" s="4" t="s">
        <v>766</v>
      </c>
      <c r="R147" s="16">
        <v>80.099999999999994</v>
      </c>
      <c r="S147" s="4" t="s">
        <v>16</v>
      </c>
      <c r="T147" s="4"/>
      <c r="U147" s="4"/>
      <c r="W147" s="1" t="s">
        <v>161</v>
      </c>
      <c r="X147" t="s">
        <v>767</v>
      </c>
      <c r="Y147">
        <v>83.9</v>
      </c>
      <c r="Z147" t="s">
        <v>16</v>
      </c>
    </row>
    <row r="148" spans="2:28" ht="15" thickBot="1" x14ac:dyDescent="0.35">
      <c r="B148" s="59" t="s">
        <v>276</v>
      </c>
      <c r="C148" s="2" t="s">
        <v>451</v>
      </c>
      <c r="D148" s="18">
        <v>99.9</v>
      </c>
      <c r="E148" s="3" t="s">
        <v>16</v>
      </c>
      <c r="F148" s="19"/>
      <c r="G148" s="19"/>
      <c r="H148" s="60"/>
      <c r="I148" s="60" t="s">
        <v>222</v>
      </c>
      <c r="J148" s="4" t="s">
        <v>768</v>
      </c>
      <c r="K148" s="4">
        <v>98.7</v>
      </c>
      <c r="L148" s="4" t="s">
        <v>16</v>
      </c>
      <c r="M148" s="4"/>
      <c r="N148" s="4" t="s">
        <v>581</v>
      </c>
      <c r="P148" s="60" t="s">
        <v>161</v>
      </c>
      <c r="Q148" s="4" t="s">
        <v>769</v>
      </c>
      <c r="R148" s="16">
        <v>89.5</v>
      </c>
      <c r="S148" s="4" t="s">
        <v>16</v>
      </c>
      <c r="T148" s="4"/>
      <c r="U148" s="4"/>
      <c r="W148" s="1" t="s">
        <v>161</v>
      </c>
      <c r="X148" t="s">
        <v>770</v>
      </c>
      <c r="Y148">
        <v>66.400000000000006</v>
      </c>
      <c r="Z148" t="s">
        <v>16</v>
      </c>
    </row>
    <row r="149" spans="2:28" ht="15" thickBot="1" x14ac:dyDescent="0.35">
      <c r="B149" s="59" t="s">
        <v>276</v>
      </c>
      <c r="C149" s="3" t="s">
        <v>771</v>
      </c>
      <c r="D149" s="13">
        <v>76</v>
      </c>
      <c r="E149" s="2" t="s">
        <v>16</v>
      </c>
      <c r="F149" s="14"/>
      <c r="G149" s="14"/>
      <c r="H149" s="60"/>
      <c r="I149" s="60" t="s">
        <v>222</v>
      </c>
      <c r="J149" s="4" t="s">
        <v>772</v>
      </c>
      <c r="K149" s="4">
        <v>83.4</v>
      </c>
      <c r="L149" s="4" t="s">
        <v>16</v>
      </c>
      <c r="M149" s="4"/>
      <c r="N149" s="4" t="s">
        <v>581</v>
      </c>
      <c r="P149" s="60" t="s">
        <v>161</v>
      </c>
      <c r="Q149" s="4" t="s">
        <v>773</v>
      </c>
      <c r="R149" s="16">
        <v>70.400000000000006</v>
      </c>
      <c r="S149" s="4" t="s">
        <v>16</v>
      </c>
      <c r="T149" s="4"/>
      <c r="U149" s="4"/>
      <c r="W149" s="1" t="s">
        <v>161</v>
      </c>
      <c r="X149" t="s">
        <v>774</v>
      </c>
      <c r="Y149">
        <v>74.5</v>
      </c>
      <c r="Z149" t="s">
        <v>16</v>
      </c>
    </row>
    <row r="150" spans="2:28" ht="15" thickBot="1" x14ac:dyDescent="0.35">
      <c r="B150" s="59" t="s">
        <v>276</v>
      </c>
      <c r="C150" s="2" t="s">
        <v>775</v>
      </c>
      <c r="D150" s="18">
        <v>95.9</v>
      </c>
      <c r="E150" s="3" t="s">
        <v>16</v>
      </c>
      <c r="F150" s="19"/>
      <c r="G150" s="19"/>
      <c r="H150" s="60"/>
      <c r="I150" s="60" t="s">
        <v>222</v>
      </c>
      <c r="J150" s="4" t="s">
        <v>776</v>
      </c>
      <c r="K150" s="4">
        <v>77.2</v>
      </c>
      <c r="L150" s="4" t="s">
        <v>16</v>
      </c>
      <c r="M150" s="4"/>
      <c r="N150" s="4" t="s">
        <v>581</v>
      </c>
      <c r="P150" s="60" t="s">
        <v>161</v>
      </c>
      <c r="Q150" s="4" t="s">
        <v>739</v>
      </c>
      <c r="R150" s="16">
        <v>97.5</v>
      </c>
      <c r="S150" s="4" t="s">
        <v>16</v>
      </c>
      <c r="T150" s="4"/>
      <c r="U150" s="4"/>
      <c r="W150" s="1" t="s">
        <v>161</v>
      </c>
      <c r="X150" t="s">
        <v>769</v>
      </c>
      <c r="Y150">
        <v>89.7</v>
      </c>
      <c r="Z150" t="s">
        <v>16</v>
      </c>
    </row>
    <row r="151" spans="2:28" ht="15" thickBot="1" x14ac:dyDescent="0.35">
      <c r="B151" s="59" t="s">
        <v>276</v>
      </c>
      <c r="C151" s="3" t="s">
        <v>777</v>
      </c>
      <c r="D151" s="13">
        <v>83.5</v>
      </c>
      <c r="E151" s="2" t="s">
        <v>16</v>
      </c>
      <c r="F151" s="14"/>
      <c r="G151" s="14"/>
      <c r="H151" s="60"/>
      <c r="I151" s="60" t="s">
        <v>222</v>
      </c>
      <c r="J151" s="4" t="s">
        <v>749</v>
      </c>
      <c r="K151" s="4">
        <v>80</v>
      </c>
      <c r="L151" s="4" t="s">
        <v>16</v>
      </c>
      <c r="M151" s="4"/>
      <c r="N151" s="4" t="s">
        <v>581</v>
      </c>
      <c r="P151" s="60" t="s">
        <v>161</v>
      </c>
      <c r="Q151" s="4" t="s">
        <v>659</v>
      </c>
      <c r="R151" s="16">
        <v>102</v>
      </c>
      <c r="S151" s="4" t="s">
        <v>16</v>
      </c>
      <c r="T151" s="4"/>
      <c r="U151" s="4"/>
      <c r="W151" s="1" t="s">
        <v>161</v>
      </c>
      <c r="X151" t="s">
        <v>778</v>
      </c>
      <c r="Y151">
        <v>79.3</v>
      </c>
      <c r="Z151" t="s">
        <v>16</v>
      </c>
    </row>
    <row r="152" spans="2:28" ht="15" thickBot="1" x14ac:dyDescent="0.35">
      <c r="B152" s="59" t="s">
        <v>276</v>
      </c>
      <c r="C152" s="2" t="s">
        <v>779</v>
      </c>
      <c r="D152" s="18">
        <v>87.7</v>
      </c>
      <c r="E152" s="3" t="s">
        <v>16</v>
      </c>
      <c r="F152" s="19"/>
      <c r="G152" s="19"/>
      <c r="H152" s="60"/>
      <c r="I152" s="60" t="s">
        <v>222</v>
      </c>
      <c r="J152" s="4" t="s">
        <v>780</v>
      </c>
      <c r="K152" s="4">
        <v>96</v>
      </c>
      <c r="L152" s="4" t="s">
        <v>16</v>
      </c>
      <c r="M152" s="4"/>
      <c r="N152" s="4" t="s">
        <v>581</v>
      </c>
      <c r="P152" s="60" t="s">
        <v>161</v>
      </c>
      <c r="Q152" s="4" t="s">
        <v>605</v>
      </c>
      <c r="R152" s="16">
        <v>105.6</v>
      </c>
      <c r="S152" s="4" t="s">
        <v>16</v>
      </c>
      <c r="T152" s="4"/>
      <c r="U152" s="4"/>
      <c r="W152" s="1" t="s">
        <v>161</v>
      </c>
      <c r="X152" t="s">
        <v>757</v>
      </c>
      <c r="Y152">
        <v>78.5</v>
      </c>
      <c r="Z152" t="s">
        <v>16</v>
      </c>
    </row>
    <row r="153" spans="2:28" ht="15" thickBot="1" x14ac:dyDescent="0.35">
      <c r="B153" s="59" t="s">
        <v>276</v>
      </c>
      <c r="C153" s="3" t="s">
        <v>766</v>
      </c>
      <c r="D153" s="13">
        <v>89</v>
      </c>
      <c r="E153" s="2" t="s">
        <v>16</v>
      </c>
      <c r="F153" s="14"/>
      <c r="G153" s="14"/>
      <c r="H153" s="60"/>
      <c r="I153" s="60" t="s">
        <v>222</v>
      </c>
      <c r="J153" s="4" t="s">
        <v>781</v>
      </c>
      <c r="K153" s="4">
        <v>95.1</v>
      </c>
      <c r="L153" s="4" t="s">
        <v>16</v>
      </c>
      <c r="M153" s="4"/>
      <c r="N153" s="4" t="s">
        <v>581</v>
      </c>
      <c r="P153" s="60" t="s">
        <v>161</v>
      </c>
      <c r="Q153" s="4" t="s">
        <v>642</v>
      </c>
      <c r="R153" s="16">
        <v>86.6</v>
      </c>
      <c r="S153" s="4" t="s">
        <v>16</v>
      </c>
      <c r="T153" s="4"/>
      <c r="U153" s="4"/>
      <c r="W153" s="1" t="s">
        <v>161</v>
      </c>
      <c r="X153" t="s">
        <v>697</v>
      </c>
      <c r="Y153">
        <v>70.2</v>
      </c>
      <c r="Z153" t="s">
        <v>16</v>
      </c>
    </row>
    <row r="154" spans="2:28" ht="15" thickBot="1" x14ac:dyDescent="0.35">
      <c r="B154" s="59" t="s">
        <v>276</v>
      </c>
      <c r="C154" s="2" t="s">
        <v>782</v>
      </c>
      <c r="D154" s="18">
        <v>92.1</v>
      </c>
      <c r="E154" s="3" t="s">
        <v>16</v>
      </c>
      <c r="F154" s="19"/>
      <c r="G154" s="19"/>
      <c r="H154" s="60"/>
      <c r="I154" s="60" t="s">
        <v>222</v>
      </c>
      <c r="J154" s="4" t="s">
        <v>783</v>
      </c>
      <c r="K154" s="4">
        <v>91</v>
      </c>
      <c r="L154" s="4" t="s">
        <v>16</v>
      </c>
      <c r="M154" s="4"/>
      <c r="N154" s="4" t="s">
        <v>581</v>
      </c>
      <c r="P154" s="60" t="s">
        <v>161</v>
      </c>
      <c r="Q154" s="4" t="s">
        <v>698</v>
      </c>
      <c r="R154" s="16">
        <v>101.3</v>
      </c>
      <c r="S154" s="4" t="s">
        <v>16</v>
      </c>
      <c r="T154" s="4"/>
      <c r="U154" s="4"/>
      <c r="W154" s="1" t="s">
        <v>161</v>
      </c>
      <c r="X154" t="s">
        <v>784</v>
      </c>
      <c r="Y154">
        <v>90.6</v>
      </c>
      <c r="Z154" t="s">
        <v>16</v>
      </c>
    </row>
    <row r="155" spans="2:28" ht="28.8" x14ac:dyDescent="0.3">
      <c r="B155" s="59" t="s">
        <v>276</v>
      </c>
      <c r="C155" s="3" t="s">
        <v>785</v>
      </c>
      <c r="D155" s="13">
        <v>93.8</v>
      </c>
      <c r="E155" s="2" t="s">
        <v>16</v>
      </c>
      <c r="F155" s="14"/>
      <c r="G155" s="14"/>
      <c r="H155" s="60"/>
      <c r="I155" s="60" t="s">
        <v>222</v>
      </c>
      <c r="J155" s="4" t="s">
        <v>786</v>
      </c>
      <c r="K155" s="4">
        <v>83.5</v>
      </c>
      <c r="L155" s="4" t="s">
        <v>16</v>
      </c>
      <c r="M155" s="4"/>
      <c r="N155" s="4" t="s">
        <v>662</v>
      </c>
      <c r="P155" s="60" t="s">
        <v>161</v>
      </c>
      <c r="Q155" s="4" t="s">
        <v>787</v>
      </c>
      <c r="R155" s="16">
        <v>68.7</v>
      </c>
      <c r="S155" s="4" t="s">
        <v>16</v>
      </c>
      <c r="T155" s="4"/>
      <c r="U155" s="4"/>
      <c r="W155" s="1" t="s">
        <v>161</v>
      </c>
      <c r="X155" t="s">
        <v>788</v>
      </c>
      <c r="Y155">
        <v>75.400000000000006</v>
      </c>
      <c r="Z155" t="s">
        <v>16</v>
      </c>
    </row>
    <row r="156" spans="2:28" ht="15" thickBot="1" x14ac:dyDescent="0.35">
      <c r="B156" s="59" t="s">
        <v>276</v>
      </c>
      <c r="C156" s="2" t="s">
        <v>768</v>
      </c>
      <c r="D156" s="18">
        <v>94.1</v>
      </c>
      <c r="E156" s="3" t="s">
        <v>16</v>
      </c>
      <c r="F156" s="19"/>
      <c r="G156" s="19"/>
      <c r="H156" s="60"/>
      <c r="I156" s="60" t="s">
        <v>222</v>
      </c>
      <c r="J156" s="4" t="s">
        <v>789</v>
      </c>
      <c r="K156" s="4">
        <v>72.5</v>
      </c>
      <c r="L156" s="4" t="s">
        <v>16</v>
      </c>
      <c r="M156" s="4"/>
      <c r="N156" s="4" t="s">
        <v>581</v>
      </c>
      <c r="P156" s="60" t="s">
        <v>161</v>
      </c>
      <c r="Q156" s="4" t="s">
        <v>430</v>
      </c>
      <c r="R156" s="16">
        <v>80.3</v>
      </c>
      <c r="S156" s="4" t="s">
        <v>16</v>
      </c>
      <c r="T156" s="4"/>
      <c r="U156" s="37" t="s">
        <v>790</v>
      </c>
      <c r="W156" s="1" t="s">
        <v>161</v>
      </c>
      <c r="X156" t="s">
        <v>791</v>
      </c>
      <c r="Y156">
        <v>82.6</v>
      </c>
      <c r="Z156" t="s">
        <v>16</v>
      </c>
    </row>
    <row r="157" spans="2:28" ht="15" thickBot="1" x14ac:dyDescent="0.35">
      <c r="B157" s="59" t="s">
        <v>276</v>
      </c>
      <c r="C157" s="3" t="s">
        <v>792</v>
      </c>
      <c r="D157" s="13">
        <v>86.2</v>
      </c>
      <c r="E157" s="2" t="s">
        <v>16</v>
      </c>
      <c r="F157" s="14"/>
      <c r="G157" s="14"/>
      <c r="H157" s="60"/>
      <c r="I157" s="60" t="s">
        <v>222</v>
      </c>
      <c r="J157" s="4" t="s">
        <v>793</v>
      </c>
      <c r="K157" s="4">
        <v>79</v>
      </c>
      <c r="L157" s="4" t="s">
        <v>16</v>
      </c>
      <c r="M157" s="4"/>
      <c r="N157" s="4" t="s">
        <v>581</v>
      </c>
      <c r="P157" s="60" t="s">
        <v>161</v>
      </c>
      <c r="Q157" s="4" t="s">
        <v>794</v>
      </c>
      <c r="R157" s="16">
        <v>82.2</v>
      </c>
      <c r="S157" s="4" t="s">
        <v>16</v>
      </c>
      <c r="T157" s="4"/>
      <c r="U157" s="4"/>
      <c r="W157" s="1" t="s">
        <v>161</v>
      </c>
      <c r="X157" t="s">
        <v>795</v>
      </c>
      <c r="Y157">
        <v>74.8</v>
      </c>
      <c r="Z157" t="s">
        <v>16</v>
      </c>
    </row>
    <row r="158" spans="2:28" ht="15" thickBot="1" x14ac:dyDescent="0.35">
      <c r="B158" s="59" t="s">
        <v>276</v>
      </c>
      <c r="C158" s="2" t="s">
        <v>796</v>
      </c>
      <c r="D158" s="18">
        <v>91.5</v>
      </c>
      <c r="E158" s="3" t="s">
        <v>16</v>
      </c>
      <c r="F158" s="19"/>
      <c r="G158" s="19"/>
      <c r="H158" s="60"/>
      <c r="I158" s="60" t="s">
        <v>222</v>
      </c>
      <c r="J158" s="4" t="s">
        <v>797</v>
      </c>
      <c r="K158" s="4">
        <v>80.400000000000006</v>
      </c>
      <c r="L158" s="4" t="s">
        <v>16</v>
      </c>
      <c r="M158" s="4"/>
      <c r="N158" s="4" t="s">
        <v>581</v>
      </c>
      <c r="P158" s="60" t="s">
        <v>161</v>
      </c>
      <c r="Q158" s="4" t="s">
        <v>38</v>
      </c>
      <c r="R158" s="16">
        <v>92.9</v>
      </c>
      <c r="S158" s="4" t="s">
        <v>16</v>
      </c>
      <c r="T158" s="4"/>
      <c r="U158" s="4"/>
      <c r="W158" s="1" t="s">
        <v>161</v>
      </c>
      <c r="X158" t="s">
        <v>798</v>
      </c>
      <c r="Y158">
        <v>79.7</v>
      </c>
      <c r="Z158" t="s">
        <v>16</v>
      </c>
    </row>
    <row r="159" spans="2:28" ht="15" thickBot="1" x14ac:dyDescent="0.35">
      <c r="B159" s="59" t="s">
        <v>276</v>
      </c>
      <c r="C159" s="3" t="s">
        <v>799</v>
      </c>
      <c r="D159" s="13">
        <v>74</v>
      </c>
      <c r="E159" s="2" t="s">
        <v>16</v>
      </c>
      <c r="F159" s="14"/>
      <c r="G159" s="14"/>
      <c r="H159" s="60"/>
      <c r="I159" s="60" t="s">
        <v>222</v>
      </c>
      <c r="J159" s="4" t="s">
        <v>695</v>
      </c>
      <c r="K159" s="4">
        <v>80.3</v>
      </c>
      <c r="L159" s="4" t="s">
        <v>16</v>
      </c>
      <c r="M159" s="4"/>
      <c r="N159" s="4" t="s">
        <v>581</v>
      </c>
      <c r="P159" s="60" t="s">
        <v>222</v>
      </c>
      <c r="Q159" s="4" t="s">
        <v>800</v>
      </c>
      <c r="R159" s="16">
        <v>88.3</v>
      </c>
      <c r="S159" s="4" t="s">
        <v>16</v>
      </c>
      <c r="T159" s="4"/>
      <c r="U159" s="4"/>
      <c r="W159" s="1" t="s">
        <v>161</v>
      </c>
      <c r="X159" t="s">
        <v>801</v>
      </c>
      <c r="Y159">
        <v>86.1</v>
      </c>
      <c r="Z159" t="s">
        <v>16</v>
      </c>
      <c r="AB159" t="s">
        <v>18</v>
      </c>
    </row>
    <row r="160" spans="2:28" ht="15" thickBot="1" x14ac:dyDescent="0.35">
      <c r="B160" s="59" t="s">
        <v>210</v>
      </c>
      <c r="C160" s="2" t="s">
        <v>802</v>
      </c>
      <c r="D160" s="18">
        <v>97</v>
      </c>
      <c r="E160" s="3" t="s">
        <v>16</v>
      </c>
      <c r="F160" s="19"/>
      <c r="G160" s="19"/>
      <c r="H160" s="60"/>
      <c r="I160" s="60" t="s">
        <v>222</v>
      </c>
      <c r="J160" s="4" t="s">
        <v>803</v>
      </c>
      <c r="K160" s="4">
        <v>67.7</v>
      </c>
      <c r="L160" s="4" t="s">
        <v>16</v>
      </c>
      <c r="M160" s="4"/>
      <c r="N160" s="4" t="s">
        <v>581</v>
      </c>
      <c r="P160" s="60" t="s">
        <v>222</v>
      </c>
      <c r="Q160" s="4" t="s">
        <v>804</v>
      </c>
      <c r="R160" s="16">
        <v>58.9</v>
      </c>
      <c r="S160" s="4" t="s">
        <v>16</v>
      </c>
      <c r="T160" s="4"/>
      <c r="U160" s="4"/>
      <c r="W160" s="1" t="s">
        <v>161</v>
      </c>
      <c r="X160" s="54" t="s">
        <v>2490</v>
      </c>
      <c r="Y160">
        <v>61.4</v>
      </c>
      <c r="Z160" t="s">
        <v>16</v>
      </c>
      <c r="AB160" t="s">
        <v>3279</v>
      </c>
    </row>
    <row r="161" spans="2:26" ht="29.4" thickBot="1" x14ac:dyDescent="0.35">
      <c r="B161" s="59" t="s">
        <v>210</v>
      </c>
      <c r="C161" s="3" t="s">
        <v>528</v>
      </c>
      <c r="D161" s="13">
        <v>87.3</v>
      </c>
      <c r="E161" s="2" t="s">
        <v>16</v>
      </c>
      <c r="F161" s="14"/>
      <c r="G161" s="14"/>
      <c r="H161" s="60"/>
      <c r="I161" s="60" t="s">
        <v>222</v>
      </c>
      <c r="J161" s="4" t="s">
        <v>805</v>
      </c>
      <c r="K161" s="4">
        <v>94.9</v>
      </c>
      <c r="L161" s="4" t="s">
        <v>16</v>
      </c>
      <c r="M161" s="4"/>
      <c r="N161" s="4" t="s">
        <v>662</v>
      </c>
      <c r="P161" s="60" t="s">
        <v>222</v>
      </c>
      <c r="Q161" s="4" t="s">
        <v>803</v>
      </c>
      <c r="R161" s="16">
        <v>67.099999999999994</v>
      </c>
      <c r="S161" s="4" t="s">
        <v>16</v>
      </c>
      <c r="T161" s="4"/>
      <c r="U161" s="4"/>
      <c r="W161" s="1" t="s">
        <v>222</v>
      </c>
      <c r="X161" t="s">
        <v>806</v>
      </c>
      <c r="Y161">
        <v>81</v>
      </c>
      <c r="Z161" t="s">
        <v>16</v>
      </c>
    </row>
    <row r="162" spans="2:26" ht="15" thickBot="1" x14ac:dyDescent="0.35">
      <c r="B162" s="59" t="s">
        <v>210</v>
      </c>
      <c r="C162" s="2" t="s">
        <v>807</v>
      </c>
      <c r="D162" s="18">
        <v>94</v>
      </c>
      <c r="E162" s="3" t="s">
        <v>16</v>
      </c>
      <c r="F162" s="19"/>
      <c r="G162" s="19"/>
      <c r="H162" s="60"/>
      <c r="I162" s="60" t="s">
        <v>222</v>
      </c>
      <c r="J162" s="4" t="s">
        <v>808</v>
      </c>
      <c r="K162" s="4">
        <v>77.599999999999994</v>
      </c>
      <c r="L162" s="4" t="s">
        <v>16</v>
      </c>
      <c r="M162" s="4"/>
      <c r="N162" s="4" t="s">
        <v>581</v>
      </c>
      <c r="P162" s="60" t="s">
        <v>222</v>
      </c>
      <c r="Q162" s="4" t="s">
        <v>809</v>
      </c>
      <c r="R162" s="16">
        <v>77.7</v>
      </c>
      <c r="S162" s="4" t="s">
        <v>16</v>
      </c>
      <c r="T162" s="4"/>
      <c r="U162" s="4"/>
      <c r="W162" s="1" t="s">
        <v>222</v>
      </c>
      <c r="X162" t="s">
        <v>810</v>
      </c>
      <c r="Y162">
        <v>89</v>
      </c>
      <c r="Z162" t="s">
        <v>16</v>
      </c>
    </row>
    <row r="163" spans="2:26" ht="15" thickBot="1" x14ac:dyDescent="0.35">
      <c r="B163" s="59" t="s">
        <v>210</v>
      </c>
      <c r="C163" s="3" t="s">
        <v>677</v>
      </c>
      <c r="D163" s="13">
        <v>87.9</v>
      </c>
      <c r="E163" s="2" t="s">
        <v>16</v>
      </c>
      <c r="F163" s="14"/>
      <c r="G163" s="14"/>
      <c r="H163" s="60"/>
      <c r="I163" s="60" t="s">
        <v>222</v>
      </c>
      <c r="J163" s="4" t="s">
        <v>811</v>
      </c>
      <c r="K163" s="4">
        <v>73.099999999999994</v>
      </c>
      <c r="L163" s="4" t="s">
        <v>16</v>
      </c>
      <c r="M163" s="4"/>
      <c r="N163" s="4" t="s">
        <v>581</v>
      </c>
      <c r="P163" s="60" t="s">
        <v>222</v>
      </c>
      <c r="Q163" s="4" t="s">
        <v>812</v>
      </c>
      <c r="R163" s="16">
        <v>77.3</v>
      </c>
      <c r="S163" s="4" t="s">
        <v>16</v>
      </c>
      <c r="T163" s="4"/>
      <c r="U163" s="4"/>
      <c r="W163" s="1" t="s">
        <v>222</v>
      </c>
      <c r="X163" t="s">
        <v>813</v>
      </c>
      <c r="Y163">
        <v>66</v>
      </c>
      <c r="Z163" t="s">
        <v>16</v>
      </c>
    </row>
    <row r="164" spans="2:26" ht="15" thickBot="1" x14ac:dyDescent="0.35">
      <c r="B164" s="59" t="s">
        <v>210</v>
      </c>
      <c r="C164" s="2" t="s">
        <v>666</v>
      </c>
      <c r="D164" s="18">
        <v>77.8</v>
      </c>
      <c r="E164" s="3" t="s">
        <v>16</v>
      </c>
      <c r="F164" s="19"/>
      <c r="G164" s="19"/>
      <c r="H164" s="60"/>
      <c r="I164" s="60" t="s">
        <v>222</v>
      </c>
      <c r="J164" s="4" t="s">
        <v>814</v>
      </c>
      <c r="K164" s="4">
        <v>81.599999999999994</v>
      </c>
      <c r="L164" s="4" t="s">
        <v>16</v>
      </c>
      <c r="M164" s="4"/>
      <c r="N164" s="4" t="s">
        <v>581</v>
      </c>
      <c r="P164" s="60" t="s">
        <v>222</v>
      </c>
      <c r="Q164" s="4" t="s">
        <v>735</v>
      </c>
      <c r="R164" s="16">
        <v>87.7</v>
      </c>
      <c r="S164" s="4" t="s">
        <v>16</v>
      </c>
      <c r="T164" s="4"/>
      <c r="U164" s="4"/>
      <c r="W164" s="1" t="s">
        <v>222</v>
      </c>
      <c r="X164" t="s">
        <v>815</v>
      </c>
      <c r="Y164">
        <v>88</v>
      </c>
      <c r="Z164" t="s">
        <v>16</v>
      </c>
    </row>
    <row r="165" spans="2:26" ht="15" thickBot="1" x14ac:dyDescent="0.35">
      <c r="B165" s="59" t="s">
        <v>210</v>
      </c>
      <c r="C165" s="3" t="s">
        <v>688</v>
      </c>
      <c r="D165" s="13">
        <v>93.4</v>
      </c>
      <c r="E165" s="2" t="s">
        <v>16</v>
      </c>
      <c r="F165" s="14"/>
      <c r="G165" s="14"/>
      <c r="H165" s="60"/>
      <c r="I165" s="60" t="s">
        <v>222</v>
      </c>
      <c r="J165" s="4" t="s">
        <v>816</v>
      </c>
      <c r="K165" s="4">
        <v>78.900000000000006</v>
      </c>
      <c r="L165" s="4" t="s">
        <v>16</v>
      </c>
      <c r="M165" s="4"/>
      <c r="N165" s="4" t="s">
        <v>581</v>
      </c>
      <c r="P165" s="60" t="s">
        <v>222</v>
      </c>
      <c r="Q165" s="4" t="s">
        <v>817</v>
      </c>
      <c r="R165" s="16">
        <v>99.6</v>
      </c>
      <c r="S165" s="4" t="s">
        <v>16</v>
      </c>
      <c r="T165" s="4"/>
      <c r="U165" s="4"/>
      <c r="W165" s="1" t="s">
        <v>222</v>
      </c>
      <c r="X165" t="s">
        <v>727</v>
      </c>
      <c r="Y165">
        <v>83.5</v>
      </c>
      <c r="Z165" t="s">
        <v>16</v>
      </c>
    </row>
    <row r="166" spans="2:26" ht="15" thickBot="1" x14ac:dyDescent="0.35">
      <c r="B166" s="59" t="s">
        <v>210</v>
      </c>
      <c r="C166" s="2" t="s">
        <v>818</v>
      </c>
      <c r="D166" s="18">
        <v>72.3</v>
      </c>
      <c r="E166" s="3" t="s">
        <v>16</v>
      </c>
      <c r="F166" s="19"/>
      <c r="G166" s="19"/>
      <c r="H166" s="60"/>
      <c r="I166" s="60" t="s">
        <v>222</v>
      </c>
      <c r="J166" s="4" t="s">
        <v>799</v>
      </c>
      <c r="K166" s="4">
        <v>73.8</v>
      </c>
      <c r="L166" s="4" t="s">
        <v>16</v>
      </c>
      <c r="M166" s="4"/>
      <c r="N166" s="4" t="s">
        <v>581</v>
      </c>
      <c r="P166" s="60" t="s">
        <v>222</v>
      </c>
      <c r="Q166" s="4" t="s">
        <v>819</v>
      </c>
      <c r="R166" s="16">
        <v>100.7</v>
      </c>
      <c r="S166" s="4" t="s">
        <v>16</v>
      </c>
      <c r="T166" s="4"/>
      <c r="U166" s="4"/>
      <c r="W166" s="1" t="s">
        <v>222</v>
      </c>
      <c r="X166" t="s">
        <v>820</v>
      </c>
      <c r="Y166">
        <v>72</v>
      </c>
      <c r="Z166" t="s">
        <v>16</v>
      </c>
    </row>
    <row r="167" spans="2:26" ht="15" thickBot="1" x14ac:dyDescent="0.35">
      <c r="B167" s="59" t="s">
        <v>210</v>
      </c>
      <c r="C167" s="3" t="s">
        <v>821</v>
      </c>
      <c r="D167" s="13">
        <v>90.6</v>
      </c>
      <c r="E167" s="2" t="s">
        <v>16</v>
      </c>
      <c r="F167" s="14"/>
      <c r="G167" s="14"/>
      <c r="H167" s="60"/>
      <c r="I167" s="60" t="s">
        <v>222</v>
      </c>
      <c r="J167" s="4" t="s">
        <v>779</v>
      </c>
      <c r="K167" s="4">
        <v>80.400000000000006</v>
      </c>
      <c r="L167" s="4" t="s">
        <v>16</v>
      </c>
      <c r="M167" s="4"/>
      <c r="N167" s="4" t="s">
        <v>581</v>
      </c>
      <c r="P167" s="60" t="s">
        <v>222</v>
      </c>
      <c r="Q167" s="4" t="s">
        <v>805</v>
      </c>
      <c r="R167" s="16">
        <v>94.8</v>
      </c>
      <c r="S167" s="4" t="s">
        <v>16</v>
      </c>
      <c r="T167" s="4"/>
      <c r="U167" s="4"/>
      <c r="W167" s="1" t="s">
        <v>222</v>
      </c>
      <c r="X167" t="s">
        <v>822</v>
      </c>
      <c r="Y167">
        <v>70.5</v>
      </c>
      <c r="Z167" t="s">
        <v>16</v>
      </c>
    </row>
    <row r="168" spans="2:26" ht="15" thickBot="1" x14ac:dyDescent="0.35">
      <c r="B168" s="59" t="s">
        <v>210</v>
      </c>
      <c r="C168" s="2" t="s">
        <v>823</v>
      </c>
      <c r="D168" s="18">
        <v>86.2</v>
      </c>
      <c r="E168" s="3" t="s">
        <v>16</v>
      </c>
      <c r="F168" s="19"/>
      <c r="G168" s="19"/>
      <c r="H168" s="60"/>
      <c r="I168" s="60" t="s">
        <v>222</v>
      </c>
      <c r="J168" s="4" t="s">
        <v>824</v>
      </c>
      <c r="K168" s="4">
        <v>87.4</v>
      </c>
      <c r="L168" s="4" t="s">
        <v>16</v>
      </c>
      <c r="M168" s="4"/>
      <c r="N168" s="4" t="s">
        <v>581</v>
      </c>
      <c r="P168" s="60" t="s">
        <v>222</v>
      </c>
      <c r="Q168" s="4" t="s">
        <v>825</v>
      </c>
      <c r="R168" s="16" t="s">
        <v>1082</v>
      </c>
      <c r="S168" s="4" t="s">
        <v>23</v>
      </c>
      <c r="T168" s="4"/>
      <c r="U168" s="4"/>
      <c r="W168" s="1" t="s">
        <v>222</v>
      </c>
      <c r="X168" t="s">
        <v>826</v>
      </c>
      <c r="Y168">
        <v>72</v>
      </c>
      <c r="Z168" t="s">
        <v>16</v>
      </c>
    </row>
    <row r="169" spans="2:26" ht="29.4" thickBot="1" x14ac:dyDescent="0.35">
      <c r="B169" s="58" t="s">
        <v>536</v>
      </c>
      <c r="C169" s="3" t="s">
        <v>827</v>
      </c>
      <c r="D169" s="13" t="s">
        <v>1082</v>
      </c>
      <c r="E169" s="2" t="s">
        <v>23</v>
      </c>
      <c r="F169" s="14"/>
      <c r="G169" s="14"/>
      <c r="H169" s="60"/>
      <c r="I169" s="60" t="s">
        <v>222</v>
      </c>
      <c r="J169" s="4" t="s">
        <v>828</v>
      </c>
      <c r="K169" s="4">
        <v>92.3</v>
      </c>
      <c r="L169" s="4" t="s">
        <v>16</v>
      </c>
      <c r="M169" s="4"/>
      <c r="N169" s="4" t="s">
        <v>662</v>
      </c>
      <c r="P169" s="60" t="s">
        <v>222</v>
      </c>
      <c r="Q169" s="4" t="s">
        <v>829</v>
      </c>
      <c r="R169" s="16" t="s">
        <v>1082</v>
      </c>
      <c r="S169" s="4" t="s">
        <v>23</v>
      </c>
      <c r="T169" s="4"/>
      <c r="U169" s="4"/>
      <c r="W169" s="1" t="s">
        <v>222</v>
      </c>
      <c r="X169" t="s">
        <v>830</v>
      </c>
      <c r="Y169">
        <v>98</v>
      </c>
      <c r="Z169" t="s">
        <v>16</v>
      </c>
    </row>
    <row r="170" spans="2:26" ht="15" thickBot="1" x14ac:dyDescent="0.35">
      <c r="B170" s="58" t="s">
        <v>536</v>
      </c>
      <c r="C170" s="2" t="s">
        <v>831</v>
      </c>
      <c r="D170" s="18">
        <v>71</v>
      </c>
      <c r="E170" s="3" t="s">
        <v>16</v>
      </c>
      <c r="F170" s="19"/>
      <c r="G170" s="19"/>
      <c r="H170" s="60"/>
      <c r="I170" s="60" t="s">
        <v>222</v>
      </c>
      <c r="J170" s="4" t="s">
        <v>832</v>
      </c>
      <c r="K170" s="4">
        <v>101</v>
      </c>
      <c r="L170" s="4" t="s">
        <v>16</v>
      </c>
      <c r="M170" s="4"/>
      <c r="N170" s="4" t="s">
        <v>581</v>
      </c>
      <c r="P170" s="60" t="s">
        <v>222</v>
      </c>
      <c r="Q170" s="4" t="s">
        <v>833</v>
      </c>
      <c r="R170" s="16" t="s">
        <v>1082</v>
      </c>
      <c r="S170" s="4" t="s">
        <v>23</v>
      </c>
      <c r="T170" s="4"/>
      <c r="U170" s="4"/>
      <c r="W170" s="1" t="s">
        <v>222</v>
      </c>
      <c r="X170" t="s">
        <v>834</v>
      </c>
      <c r="Y170">
        <v>78.8</v>
      </c>
      <c r="Z170" t="s">
        <v>16</v>
      </c>
    </row>
    <row r="171" spans="2:26" ht="15" thickBot="1" x14ac:dyDescent="0.35">
      <c r="B171" s="58" t="s">
        <v>536</v>
      </c>
      <c r="C171" s="3" t="s">
        <v>563</v>
      </c>
      <c r="D171" s="13">
        <v>80</v>
      </c>
      <c r="E171" s="2" t="s">
        <v>16</v>
      </c>
      <c r="F171" s="14"/>
      <c r="G171" s="14"/>
      <c r="H171" s="60"/>
      <c r="I171" s="60" t="s">
        <v>222</v>
      </c>
      <c r="J171" s="4" t="s">
        <v>835</v>
      </c>
      <c r="K171" s="4">
        <v>83.6</v>
      </c>
      <c r="L171" s="4" t="s">
        <v>16</v>
      </c>
      <c r="M171" s="4"/>
      <c r="N171" s="4" t="s">
        <v>581</v>
      </c>
      <c r="P171" s="60" t="s">
        <v>222</v>
      </c>
      <c r="Q171" s="4" t="s">
        <v>657</v>
      </c>
      <c r="R171" s="16" t="s">
        <v>1082</v>
      </c>
      <c r="S171" s="4" t="s">
        <v>23</v>
      </c>
      <c r="T171" s="4"/>
      <c r="U171" s="4"/>
      <c r="W171" s="1" t="s">
        <v>222</v>
      </c>
      <c r="X171" t="s">
        <v>836</v>
      </c>
      <c r="Y171">
        <v>72.099999999999994</v>
      </c>
      <c r="Z171" t="s">
        <v>16</v>
      </c>
    </row>
    <row r="172" spans="2:26" ht="15" thickBot="1" x14ac:dyDescent="0.35">
      <c r="B172" s="58" t="s">
        <v>536</v>
      </c>
      <c r="C172" s="2" t="s">
        <v>837</v>
      </c>
      <c r="D172" s="18">
        <v>97.3</v>
      </c>
      <c r="E172" s="3" t="s">
        <v>16</v>
      </c>
      <c r="F172" s="19"/>
      <c r="G172" s="19"/>
      <c r="H172" s="60"/>
      <c r="I172" s="60" t="s">
        <v>222</v>
      </c>
      <c r="J172" s="4" t="s">
        <v>838</v>
      </c>
      <c r="K172" s="4">
        <v>85</v>
      </c>
      <c r="L172" s="4" t="s">
        <v>16</v>
      </c>
      <c r="M172" s="4"/>
      <c r="N172" s="4" t="s">
        <v>581</v>
      </c>
      <c r="P172" s="60" t="s">
        <v>222</v>
      </c>
      <c r="Q172" s="4" t="s">
        <v>839</v>
      </c>
      <c r="R172" s="16" t="s">
        <v>1082</v>
      </c>
      <c r="S172" s="4" t="s">
        <v>23</v>
      </c>
      <c r="T172" s="4"/>
      <c r="U172" s="4"/>
      <c r="W172" s="1" t="s">
        <v>222</v>
      </c>
      <c r="X172" t="s">
        <v>840</v>
      </c>
      <c r="Y172">
        <v>87</v>
      </c>
      <c r="Z172" t="s">
        <v>16</v>
      </c>
    </row>
    <row r="173" spans="2:26" ht="15" thickBot="1" x14ac:dyDescent="0.35">
      <c r="B173" s="58" t="s">
        <v>536</v>
      </c>
      <c r="C173" s="3" t="s">
        <v>841</v>
      </c>
      <c r="D173" s="13">
        <v>73.7</v>
      </c>
      <c r="E173" s="2" t="s">
        <v>16</v>
      </c>
      <c r="F173" s="14"/>
      <c r="G173" s="14"/>
      <c r="H173" s="60"/>
      <c r="I173" s="60" t="s">
        <v>222</v>
      </c>
      <c r="J173" s="4" t="s">
        <v>710</v>
      </c>
      <c r="K173" s="4">
        <v>74</v>
      </c>
      <c r="L173" s="4" t="s">
        <v>16</v>
      </c>
      <c r="M173" s="4"/>
      <c r="N173" s="4" t="s">
        <v>581</v>
      </c>
      <c r="P173" s="60" t="s">
        <v>222</v>
      </c>
      <c r="Q173" s="4" t="s">
        <v>842</v>
      </c>
      <c r="R173" s="16" t="s">
        <v>1082</v>
      </c>
      <c r="S173" s="4" t="s">
        <v>23</v>
      </c>
      <c r="T173" s="4"/>
      <c r="U173" s="4"/>
      <c r="W173" s="1" t="s">
        <v>222</v>
      </c>
      <c r="X173" t="s">
        <v>301</v>
      </c>
      <c r="Y173">
        <v>87.8</v>
      </c>
      <c r="Z173" t="s">
        <v>16</v>
      </c>
    </row>
    <row r="174" spans="2:26" ht="15" thickBot="1" x14ac:dyDescent="0.35">
      <c r="B174" s="58" t="s">
        <v>536</v>
      </c>
      <c r="C174" s="2" t="s">
        <v>572</v>
      </c>
      <c r="D174" s="18">
        <v>96.7</v>
      </c>
      <c r="E174" s="3" t="s">
        <v>16</v>
      </c>
      <c r="F174" s="19"/>
      <c r="G174" s="19"/>
      <c r="H174" s="60"/>
      <c r="I174" s="60" t="s">
        <v>222</v>
      </c>
      <c r="J174" s="4" t="s">
        <v>812</v>
      </c>
      <c r="K174" s="4">
        <v>79.2</v>
      </c>
      <c r="L174" s="4" t="s">
        <v>16</v>
      </c>
      <c r="M174" s="4"/>
      <c r="N174" s="4" t="s">
        <v>581</v>
      </c>
      <c r="P174" s="60" t="s">
        <v>222</v>
      </c>
      <c r="Q174" s="4" t="s">
        <v>843</v>
      </c>
      <c r="R174" s="16" t="s">
        <v>1082</v>
      </c>
      <c r="S174" s="4" t="s">
        <v>23</v>
      </c>
      <c r="T174" s="4"/>
      <c r="U174" s="4"/>
      <c r="W174" s="1" t="s">
        <v>222</v>
      </c>
      <c r="X174" t="s">
        <v>844</v>
      </c>
      <c r="Y174">
        <v>88.5</v>
      </c>
      <c r="Z174" t="s">
        <v>16</v>
      </c>
    </row>
    <row r="175" spans="2:26" ht="15" thickBot="1" x14ac:dyDescent="0.35">
      <c r="B175" s="58" t="s">
        <v>536</v>
      </c>
      <c r="C175" s="3" t="s">
        <v>576</v>
      </c>
      <c r="D175" s="13">
        <v>104.1</v>
      </c>
      <c r="E175" s="2" t="s">
        <v>16</v>
      </c>
      <c r="F175" s="14"/>
      <c r="G175" s="14"/>
      <c r="H175" s="60"/>
      <c r="I175" s="60" t="s">
        <v>161</v>
      </c>
      <c r="J175" s="4" t="s">
        <v>845</v>
      </c>
      <c r="K175" s="4" t="s">
        <v>1082</v>
      </c>
      <c r="L175" s="4" t="s">
        <v>23</v>
      </c>
      <c r="M175" s="4"/>
      <c r="N175" s="4" t="s">
        <v>581</v>
      </c>
      <c r="P175" s="60" t="s">
        <v>222</v>
      </c>
      <c r="Q175" s="42" t="s">
        <v>743</v>
      </c>
      <c r="R175" s="16">
        <v>93.5</v>
      </c>
      <c r="S175" s="4" t="s">
        <v>16</v>
      </c>
      <c r="T175" s="4"/>
      <c r="U175" s="4"/>
      <c r="W175" s="1" t="s">
        <v>222</v>
      </c>
      <c r="X175" t="s">
        <v>846</v>
      </c>
      <c r="Y175">
        <v>81.5</v>
      </c>
      <c r="Z175" t="s">
        <v>16</v>
      </c>
    </row>
    <row r="176" spans="2:26" ht="15" thickBot="1" x14ac:dyDescent="0.35">
      <c r="B176" s="58" t="s">
        <v>536</v>
      </c>
      <c r="C176" s="2" t="s">
        <v>639</v>
      </c>
      <c r="D176" s="18">
        <v>74.400000000000006</v>
      </c>
      <c r="E176" s="3" t="s">
        <v>16</v>
      </c>
      <c r="F176" s="19"/>
      <c r="G176" s="19"/>
      <c r="H176" s="60"/>
      <c r="I176" s="60" t="s">
        <v>161</v>
      </c>
      <c r="J176" s="4" t="s">
        <v>847</v>
      </c>
      <c r="K176" s="4" t="s">
        <v>1082</v>
      </c>
      <c r="L176" s="4" t="s">
        <v>23</v>
      </c>
      <c r="M176" s="4"/>
      <c r="N176" s="4" t="s">
        <v>581</v>
      </c>
      <c r="P176" s="60" t="s">
        <v>222</v>
      </c>
      <c r="Q176" s="40" t="s">
        <v>731</v>
      </c>
      <c r="R176" s="41">
        <v>98.1</v>
      </c>
      <c r="S176" s="4" t="s">
        <v>16</v>
      </c>
      <c r="T176" s="4"/>
      <c r="U176" s="4"/>
      <c r="W176" s="1" t="s">
        <v>222</v>
      </c>
      <c r="X176" t="s">
        <v>713</v>
      </c>
      <c r="Y176">
        <v>87.2</v>
      </c>
      <c r="Z176" t="s">
        <v>16</v>
      </c>
    </row>
    <row r="177" spans="2:26" ht="29.4" thickBot="1" x14ac:dyDescent="0.35">
      <c r="B177" s="58" t="s">
        <v>536</v>
      </c>
      <c r="C177" s="3" t="s">
        <v>644</v>
      </c>
      <c r="D177" s="13">
        <v>96.8</v>
      </c>
      <c r="E177" s="2" t="s">
        <v>16</v>
      </c>
      <c r="F177" s="14"/>
      <c r="G177" s="14"/>
      <c r="H177" s="60"/>
      <c r="I177" s="60" t="s">
        <v>161</v>
      </c>
      <c r="J177" s="4" t="s">
        <v>848</v>
      </c>
      <c r="K177" s="4">
        <v>87.7</v>
      </c>
      <c r="L177" s="4" t="s">
        <v>16</v>
      </c>
      <c r="M177" s="4"/>
      <c r="N177" s="4" t="s">
        <v>662</v>
      </c>
      <c r="P177" s="60" t="s">
        <v>222</v>
      </c>
      <c r="Q177" s="40" t="s">
        <v>475</v>
      </c>
      <c r="R177" s="41">
        <v>92</v>
      </c>
      <c r="S177" s="4" t="s">
        <v>16</v>
      </c>
      <c r="T177" s="4"/>
      <c r="U177" s="4"/>
      <c r="W177" s="1" t="s">
        <v>222</v>
      </c>
      <c r="X177" t="s">
        <v>463</v>
      </c>
      <c r="Y177">
        <v>121</v>
      </c>
      <c r="Z177" t="s">
        <v>16</v>
      </c>
    </row>
    <row r="178" spans="2:26" ht="15" thickBot="1" x14ac:dyDescent="0.35">
      <c r="B178" s="58" t="s">
        <v>536</v>
      </c>
      <c r="C178" s="2" t="s">
        <v>849</v>
      </c>
      <c r="D178" s="18">
        <v>64.8</v>
      </c>
      <c r="E178" s="3" t="s">
        <v>16</v>
      </c>
      <c r="F178" s="19"/>
      <c r="G178" s="19"/>
      <c r="H178" s="60"/>
      <c r="I178" s="60" t="s">
        <v>161</v>
      </c>
      <c r="J178" s="4" t="s">
        <v>742</v>
      </c>
      <c r="K178" s="4">
        <v>101.6</v>
      </c>
      <c r="L178" s="4" t="s">
        <v>16</v>
      </c>
      <c r="M178" s="4"/>
      <c r="N178" s="4" t="s">
        <v>581</v>
      </c>
      <c r="P178" s="60" t="s">
        <v>222</v>
      </c>
      <c r="Q178" s="40" t="s">
        <v>780</v>
      </c>
      <c r="R178" s="41">
        <v>96.2</v>
      </c>
      <c r="S178" s="4" t="s">
        <v>16</v>
      </c>
      <c r="T178" s="4"/>
      <c r="U178" s="4"/>
      <c r="W178" s="1" t="s">
        <v>222</v>
      </c>
      <c r="X178" t="s">
        <v>455</v>
      </c>
      <c r="Y178">
        <v>98.5</v>
      </c>
      <c r="Z178" t="s">
        <v>16</v>
      </c>
    </row>
    <row r="179" spans="2:26" ht="15" thickBot="1" x14ac:dyDescent="0.35">
      <c r="B179" s="58" t="s">
        <v>536</v>
      </c>
      <c r="C179" s="3" t="s">
        <v>850</v>
      </c>
      <c r="D179" s="13">
        <v>97.8</v>
      </c>
      <c r="E179" s="2" t="s">
        <v>16</v>
      </c>
      <c r="F179" s="14"/>
      <c r="G179" s="14"/>
      <c r="H179" s="60"/>
      <c r="I179" s="60" t="s">
        <v>161</v>
      </c>
      <c r="J179" s="4" t="s">
        <v>686</v>
      </c>
      <c r="K179" s="4">
        <v>74.400000000000006</v>
      </c>
      <c r="L179" s="4" t="s">
        <v>16</v>
      </c>
      <c r="M179" s="4"/>
      <c r="N179" s="4" t="s">
        <v>581</v>
      </c>
      <c r="P179" s="60" t="s">
        <v>222</v>
      </c>
      <c r="Q179" s="40" t="s">
        <v>768</v>
      </c>
      <c r="R179" s="41">
        <v>99.5</v>
      </c>
      <c r="S179" s="4" t="s">
        <v>16</v>
      </c>
      <c r="T179" s="4"/>
      <c r="U179" s="4"/>
      <c r="W179" s="1" t="s">
        <v>222</v>
      </c>
      <c r="X179" t="s">
        <v>814</v>
      </c>
      <c r="Y179">
        <v>82</v>
      </c>
      <c r="Z179" t="s">
        <v>16</v>
      </c>
    </row>
    <row r="180" spans="2:26" ht="15" thickBot="1" x14ac:dyDescent="0.35">
      <c r="B180" s="58" t="s">
        <v>536</v>
      </c>
      <c r="C180" s="2" t="s">
        <v>851</v>
      </c>
      <c r="D180" s="18">
        <v>86.7</v>
      </c>
      <c r="E180" s="3" t="s">
        <v>16</v>
      </c>
      <c r="F180" s="19"/>
      <c r="G180" s="19"/>
      <c r="H180" s="60"/>
      <c r="I180" s="60" t="s">
        <v>161</v>
      </c>
      <c r="J180" s="4" t="s">
        <v>697</v>
      </c>
      <c r="K180" s="4">
        <v>70</v>
      </c>
      <c r="L180" s="4" t="s">
        <v>16</v>
      </c>
      <c r="M180" s="4"/>
      <c r="N180" s="4" t="s">
        <v>581</v>
      </c>
      <c r="P180" s="60" t="s">
        <v>222</v>
      </c>
      <c r="Q180" s="40" t="s">
        <v>852</v>
      </c>
      <c r="R180" s="41">
        <v>81.8</v>
      </c>
      <c r="S180" s="4" t="s">
        <v>16</v>
      </c>
      <c r="T180" s="4"/>
      <c r="U180" s="4"/>
      <c r="W180" s="1" t="s">
        <v>222</v>
      </c>
      <c r="X180" t="s">
        <v>853</v>
      </c>
      <c r="Y180">
        <v>72</v>
      </c>
      <c r="Z180" t="s">
        <v>16</v>
      </c>
    </row>
    <row r="181" spans="2:26" ht="15" thickBot="1" x14ac:dyDescent="0.35">
      <c r="B181" s="58" t="s">
        <v>536</v>
      </c>
      <c r="C181" s="3" t="s">
        <v>570</v>
      </c>
      <c r="D181" s="13">
        <v>99.6</v>
      </c>
      <c r="E181" s="2" t="s">
        <v>16</v>
      </c>
      <c r="F181" s="14"/>
      <c r="G181" s="14"/>
      <c r="H181" s="60"/>
      <c r="I181" s="60" t="s">
        <v>161</v>
      </c>
      <c r="J181" s="4" t="s">
        <v>854</v>
      </c>
      <c r="K181" s="4">
        <v>92</v>
      </c>
      <c r="L181" s="4" t="s">
        <v>16</v>
      </c>
      <c r="M181" s="4"/>
      <c r="N181" s="4" t="s">
        <v>581</v>
      </c>
      <c r="P181" s="60" t="s">
        <v>222</v>
      </c>
      <c r="Q181" s="40" t="s">
        <v>855</v>
      </c>
      <c r="R181" s="41">
        <v>86.8</v>
      </c>
      <c r="S181" s="4" t="s">
        <v>16</v>
      </c>
      <c r="T181" s="4"/>
      <c r="U181" s="4"/>
      <c r="W181" s="1" t="s">
        <v>222</v>
      </c>
      <c r="X181" t="s">
        <v>856</v>
      </c>
      <c r="Y181">
        <v>91.2</v>
      </c>
      <c r="Z181" t="s">
        <v>16</v>
      </c>
    </row>
    <row r="182" spans="2:26" ht="15" thickBot="1" x14ac:dyDescent="0.35">
      <c r="B182" s="58" t="s">
        <v>536</v>
      </c>
      <c r="C182" s="2" t="s">
        <v>619</v>
      </c>
      <c r="D182" s="18">
        <v>88.2</v>
      </c>
      <c r="E182" s="3" t="s">
        <v>16</v>
      </c>
      <c r="F182" s="19"/>
      <c r="G182" s="19"/>
      <c r="H182" s="60"/>
      <c r="I182" s="60" t="s">
        <v>161</v>
      </c>
      <c r="J182" s="4" t="s">
        <v>432</v>
      </c>
      <c r="K182" s="4">
        <v>92.4</v>
      </c>
      <c r="L182" s="4" t="s">
        <v>16</v>
      </c>
      <c r="M182" s="4"/>
      <c r="N182" s="4" t="s">
        <v>581</v>
      </c>
      <c r="P182" s="60" t="s">
        <v>222</v>
      </c>
      <c r="Q182" s="40" t="s">
        <v>857</v>
      </c>
      <c r="R182" s="41">
        <v>76.900000000000006</v>
      </c>
      <c r="S182" s="4" t="s">
        <v>16</v>
      </c>
      <c r="T182" s="4"/>
      <c r="U182" s="4"/>
      <c r="W182" s="1" t="s">
        <v>222</v>
      </c>
      <c r="X182" t="s">
        <v>772</v>
      </c>
      <c r="Y182">
        <v>83.1</v>
      </c>
      <c r="Z182" t="s">
        <v>16</v>
      </c>
    </row>
    <row r="183" spans="2:26" ht="15" thickBot="1" x14ac:dyDescent="0.35">
      <c r="B183" s="58" t="s">
        <v>536</v>
      </c>
      <c r="C183" s="3" t="s">
        <v>858</v>
      </c>
      <c r="D183" s="13">
        <v>78.3</v>
      </c>
      <c r="E183" s="2" t="s">
        <v>16</v>
      </c>
      <c r="F183" s="14"/>
      <c r="G183" s="14"/>
      <c r="H183" s="60"/>
      <c r="I183" s="60" t="s">
        <v>161</v>
      </c>
      <c r="J183" s="4" t="s">
        <v>767</v>
      </c>
      <c r="K183" s="4">
        <v>84</v>
      </c>
      <c r="L183" s="4" t="s">
        <v>16</v>
      </c>
      <c r="M183" s="4"/>
      <c r="N183" s="4" t="s">
        <v>581</v>
      </c>
      <c r="P183" s="60" t="s">
        <v>222</v>
      </c>
      <c r="Q183" s="40" t="s">
        <v>859</v>
      </c>
      <c r="R183" s="41">
        <v>78.7</v>
      </c>
      <c r="S183" s="4" t="s">
        <v>16</v>
      </c>
      <c r="T183" s="4"/>
      <c r="U183" s="4"/>
      <c r="W183" s="1" t="s">
        <v>222</v>
      </c>
      <c r="X183" t="s">
        <v>860</v>
      </c>
      <c r="Y183">
        <v>67</v>
      </c>
      <c r="Z183" t="s">
        <v>16</v>
      </c>
    </row>
    <row r="184" spans="2:26" ht="15" thickBot="1" x14ac:dyDescent="0.35">
      <c r="B184" s="58" t="s">
        <v>536</v>
      </c>
      <c r="C184" s="2" t="s">
        <v>595</v>
      </c>
      <c r="D184" s="18">
        <v>71.5</v>
      </c>
      <c r="E184" s="3" t="s">
        <v>16</v>
      </c>
      <c r="F184" s="19"/>
      <c r="G184" s="19"/>
      <c r="H184" s="60"/>
      <c r="I184" s="60" t="s">
        <v>161</v>
      </c>
      <c r="J184" s="4" t="s">
        <v>637</v>
      </c>
      <c r="K184" s="4">
        <v>108.5</v>
      </c>
      <c r="L184" s="4" t="s">
        <v>16</v>
      </c>
      <c r="M184" s="4"/>
      <c r="N184" s="4" t="s">
        <v>581</v>
      </c>
      <c r="P184" s="60" t="s">
        <v>222</v>
      </c>
      <c r="Q184" s="40" t="s">
        <v>772</v>
      </c>
      <c r="R184" s="41">
        <v>83.7</v>
      </c>
      <c r="S184" s="4" t="s">
        <v>16</v>
      </c>
      <c r="T184" s="4"/>
      <c r="U184" s="4"/>
      <c r="W184" s="1" t="s">
        <v>222</v>
      </c>
      <c r="X184" t="s">
        <v>861</v>
      </c>
      <c r="Y184">
        <v>80</v>
      </c>
      <c r="Z184" t="s">
        <v>16</v>
      </c>
    </row>
    <row r="185" spans="2:26" ht="15" thickBot="1" x14ac:dyDescent="0.35">
      <c r="B185" s="58" t="s">
        <v>536</v>
      </c>
      <c r="C185" s="3" t="s">
        <v>603</v>
      </c>
      <c r="D185" s="13">
        <v>78.7</v>
      </c>
      <c r="E185" s="2" t="s">
        <v>16</v>
      </c>
      <c r="F185" s="14"/>
      <c r="G185" s="14"/>
      <c r="H185" s="60"/>
      <c r="I185" s="60" t="s">
        <v>161</v>
      </c>
      <c r="J185" s="4" t="s">
        <v>755</v>
      </c>
      <c r="K185" s="4">
        <v>106.3</v>
      </c>
      <c r="L185" s="4" t="s">
        <v>16</v>
      </c>
      <c r="M185" s="4"/>
      <c r="N185" s="4" t="s">
        <v>581</v>
      </c>
      <c r="P185" s="60" t="s">
        <v>222</v>
      </c>
      <c r="Q185" s="40" t="s">
        <v>797</v>
      </c>
      <c r="R185" s="41">
        <v>81.400000000000006</v>
      </c>
      <c r="S185" s="4" t="s">
        <v>16</v>
      </c>
      <c r="T185" s="4"/>
      <c r="U185" s="4"/>
      <c r="W185" s="1" t="s">
        <v>222</v>
      </c>
      <c r="X185" t="s">
        <v>797</v>
      </c>
      <c r="Y185">
        <v>81</v>
      </c>
      <c r="Z185" t="s">
        <v>16</v>
      </c>
    </row>
    <row r="186" spans="2:26" ht="15" thickBot="1" x14ac:dyDescent="0.35">
      <c r="B186" s="58" t="s">
        <v>536</v>
      </c>
      <c r="C186" s="2" t="s">
        <v>862</v>
      </c>
      <c r="D186" s="18" t="s">
        <v>1082</v>
      </c>
      <c r="E186" s="3" t="s">
        <v>23</v>
      </c>
      <c r="F186" s="19"/>
      <c r="G186" s="19"/>
      <c r="H186" s="60"/>
      <c r="I186" s="60" t="s">
        <v>161</v>
      </c>
      <c r="J186" s="4" t="s">
        <v>774</v>
      </c>
      <c r="K186" s="4">
        <v>74.099999999999994</v>
      </c>
      <c r="L186" s="4" t="s">
        <v>16</v>
      </c>
      <c r="M186" s="4"/>
      <c r="N186" s="4" t="s">
        <v>581</v>
      </c>
      <c r="P186" s="60" t="s">
        <v>222</v>
      </c>
      <c r="Q186" s="40" t="s">
        <v>796</v>
      </c>
      <c r="R186" s="41">
        <v>91.4</v>
      </c>
      <c r="S186" s="4" t="s">
        <v>16</v>
      </c>
      <c r="T186" s="4"/>
      <c r="U186" s="4"/>
      <c r="W186" s="1" t="s">
        <v>222</v>
      </c>
      <c r="X186" t="s">
        <v>796</v>
      </c>
      <c r="Y186">
        <v>91</v>
      </c>
      <c r="Z186" t="s">
        <v>16</v>
      </c>
    </row>
    <row r="187" spans="2:26" ht="15" thickBot="1" x14ac:dyDescent="0.35">
      <c r="B187" s="58" t="s">
        <v>536</v>
      </c>
      <c r="C187" s="3" t="s">
        <v>863</v>
      </c>
      <c r="D187" s="13">
        <v>60</v>
      </c>
      <c r="E187" s="2" t="s">
        <v>16</v>
      </c>
      <c r="F187" s="14"/>
      <c r="G187" s="14"/>
      <c r="H187" s="60"/>
      <c r="I187" s="60" t="s">
        <v>161</v>
      </c>
      <c r="J187" s="4" t="s">
        <v>709</v>
      </c>
      <c r="K187" s="4">
        <v>86.5</v>
      </c>
      <c r="L187" s="4" t="s">
        <v>16</v>
      </c>
      <c r="M187" s="4"/>
      <c r="N187" s="4" t="s">
        <v>581</v>
      </c>
      <c r="P187" s="60" t="s">
        <v>222</v>
      </c>
      <c r="Q187" s="40" t="s">
        <v>487</v>
      </c>
      <c r="R187" s="41">
        <v>89</v>
      </c>
      <c r="S187" s="4" t="s">
        <v>16</v>
      </c>
      <c r="T187" s="4"/>
      <c r="U187" s="4"/>
      <c r="W187" s="1" t="s">
        <v>222</v>
      </c>
      <c r="X187" t="s">
        <v>864</v>
      </c>
      <c r="Y187">
        <v>99</v>
      </c>
      <c r="Z187" t="s">
        <v>16</v>
      </c>
    </row>
    <row r="188" spans="2:26" ht="15" thickBot="1" x14ac:dyDescent="0.35">
      <c r="B188" s="58" t="s">
        <v>536</v>
      </c>
      <c r="C188" s="2" t="s">
        <v>865</v>
      </c>
      <c r="D188" s="18">
        <v>97.3</v>
      </c>
      <c r="E188" s="3" t="s">
        <v>16</v>
      </c>
      <c r="F188" s="19"/>
      <c r="G188" s="19"/>
      <c r="H188" s="60"/>
      <c r="I188" s="60" t="s">
        <v>161</v>
      </c>
      <c r="J188" s="4" t="s">
        <v>602</v>
      </c>
      <c r="K188" s="4">
        <v>91.7</v>
      </c>
      <c r="L188" s="4" t="s">
        <v>16</v>
      </c>
      <c r="M188" s="4"/>
      <c r="N188" s="4" t="s">
        <v>581</v>
      </c>
      <c r="P188" s="60" t="s">
        <v>222</v>
      </c>
      <c r="Q188" s="40" t="s">
        <v>844</v>
      </c>
      <c r="R188" s="41">
        <v>89</v>
      </c>
      <c r="S188" s="4" t="s">
        <v>16</v>
      </c>
      <c r="T188" s="4"/>
      <c r="U188" s="4"/>
      <c r="W188" s="1" t="s">
        <v>222</v>
      </c>
      <c r="X188" t="s">
        <v>866</v>
      </c>
      <c r="Y188">
        <v>72</v>
      </c>
      <c r="Z188" t="s">
        <v>16</v>
      </c>
    </row>
    <row r="189" spans="2:26" ht="29.4" thickBot="1" x14ac:dyDescent="0.35">
      <c r="B189" s="58" t="s">
        <v>536</v>
      </c>
      <c r="C189" s="3" t="s">
        <v>867</v>
      </c>
      <c r="D189" s="13">
        <v>83.5</v>
      </c>
      <c r="E189" s="2" t="s">
        <v>16</v>
      </c>
      <c r="F189" s="14"/>
      <c r="G189" s="14"/>
      <c r="H189" s="60"/>
      <c r="I189" s="60" t="s">
        <v>161</v>
      </c>
      <c r="J189" s="4" t="s">
        <v>791</v>
      </c>
      <c r="K189" s="4">
        <v>82.4</v>
      </c>
      <c r="L189" s="4" t="s">
        <v>16</v>
      </c>
      <c r="M189" s="4"/>
      <c r="N189" s="4" t="s">
        <v>662</v>
      </c>
      <c r="P189" s="60" t="s">
        <v>222</v>
      </c>
      <c r="Q189" s="48" t="s">
        <v>868</v>
      </c>
      <c r="R189" s="41">
        <v>83.5</v>
      </c>
      <c r="S189" s="4" t="s">
        <v>16</v>
      </c>
      <c r="T189" s="4"/>
      <c r="U189" s="4"/>
      <c r="W189" s="1" t="s">
        <v>222</v>
      </c>
      <c r="X189" t="s">
        <v>812</v>
      </c>
      <c r="Y189">
        <v>77.5</v>
      </c>
      <c r="Z189" t="s">
        <v>16</v>
      </c>
    </row>
    <row r="190" spans="2:26" ht="15" thickBot="1" x14ac:dyDescent="0.35">
      <c r="B190" s="58" t="s">
        <v>536</v>
      </c>
      <c r="C190" s="2" t="s">
        <v>592</v>
      </c>
      <c r="D190" s="18">
        <v>83.5</v>
      </c>
      <c r="E190" s="3" t="s">
        <v>16</v>
      </c>
      <c r="F190" s="19"/>
      <c r="G190" s="19"/>
      <c r="H190" s="60"/>
      <c r="I190" s="60" t="s">
        <v>161</v>
      </c>
      <c r="J190" s="4" t="s">
        <v>722</v>
      </c>
      <c r="K190" s="4">
        <v>95.5</v>
      </c>
      <c r="L190" s="4" t="s">
        <v>16</v>
      </c>
      <c r="M190" s="4"/>
      <c r="N190" s="4" t="s">
        <v>581</v>
      </c>
      <c r="P190" s="60" t="s">
        <v>222</v>
      </c>
      <c r="Q190" s="49" t="s">
        <v>458</v>
      </c>
      <c r="R190" s="41">
        <v>80.7</v>
      </c>
      <c r="S190" s="4" t="s">
        <v>16</v>
      </c>
      <c r="T190" s="4"/>
      <c r="U190" s="4"/>
      <c r="W190" s="1" t="s">
        <v>222</v>
      </c>
      <c r="X190" t="s">
        <v>819</v>
      </c>
      <c r="Y190">
        <v>100.2</v>
      </c>
      <c r="Z190" t="s">
        <v>16</v>
      </c>
    </row>
    <row r="191" spans="2:26" ht="15" thickBot="1" x14ac:dyDescent="0.35">
      <c r="B191" s="58" t="s">
        <v>536</v>
      </c>
      <c r="C191" s="3" t="s">
        <v>869</v>
      </c>
      <c r="D191" s="13">
        <v>88.2</v>
      </c>
      <c r="E191" s="2" t="s">
        <v>16</v>
      </c>
      <c r="F191" s="14"/>
      <c r="G191" s="14"/>
      <c r="H191" s="60"/>
      <c r="I191" s="60" t="s">
        <v>161</v>
      </c>
      <c r="J191" s="4" t="s">
        <v>656</v>
      </c>
      <c r="K191" s="4">
        <v>76.2</v>
      </c>
      <c r="L191" s="4" t="s">
        <v>16</v>
      </c>
      <c r="M191" s="4"/>
      <c r="N191" s="4" t="s">
        <v>581</v>
      </c>
      <c r="P191" s="60" t="s">
        <v>222</v>
      </c>
      <c r="Q191" s="40" t="s">
        <v>832</v>
      </c>
      <c r="R191" s="41">
        <v>100.1</v>
      </c>
      <c r="S191" s="4" t="s">
        <v>16</v>
      </c>
      <c r="T191" s="4"/>
      <c r="U191" s="4"/>
      <c r="W191" s="1" t="s">
        <v>222</v>
      </c>
      <c r="X191" t="s">
        <v>870</v>
      </c>
      <c r="Y191">
        <v>81.5</v>
      </c>
      <c r="Z191" t="s">
        <v>16</v>
      </c>
    </row>
    <row r="192" spans="2:26" ht="15" thickBot="1" x14ac:dyDescent="0.35">
      <c r="B192" s="58" t="s">
        <v>536</v>
      </c>
      <c r="C192" s="2" t="s">
        <v>871</v>
      </c>
      <c r="D192" s="18">
        <v>91.7</v>
      </c>
      <c r="E192" s="3" t="s">
        <v>16</v>
      </c>
      <c r="F192" s="19"/>
      <c r="G192" s="19"/>
      <c r="H192" s="60"/>
      <c r="I192" s="60" t="s">
        <v>161</v>
      </c>
      <c r="J192" s="4" t="s">
        <v>763</v>
      </c>
      <c r="K192" s="4">
        <v>71.900000000000006</v>
      </c>
      <c r="L192" s="4" t="s">
        <v>16</v>
      </c>
      <c r="M192" s="4"/>
      <c r="N192" s="4" t="s">
        <v>581</v>
      </c>
      <c r="P192" s="60" t="s">
        <v>222</v>
      </c>
      <c r="Q192" s="40" t="s">
        <v>741</v>
      </c>
      <c r="R192" s="41">
        <v>88.4</v>
      </c>
      <c r="S192" s="4" t="s">
        <v>16</v>
      </c>
      <c r="T192" s="4"/>
      <c r="U192" s="4"/>
      <c r="W192" s="1" t="s">
        <v>222</v>
      </c>
      <c r="X192" t="s">
        <v>808</v>
      </c>
      <c r="Y192">
        <v>78.5</v>
      </c>
      <c r="Z192" t="s">
        <v>16</v>
      </c>
    </row>
    <row r="193" spans="2:28" ht="15" thickBot="1" x14ac:dyDescent="0.35">
      <c r="B193" s="58" t="s">
        <v>536</v>
      </c>
      <c r="C193" s="3" t="s">
        <v>629</v>
      </c>
      <c r="D193" s="13">
        <v>85.6</v>
      </c>
      <c r="E193" s="2" t="s">
        <v>16</v>
      </c>
      <c r="F193" s="14"/>
      <c r="G193" s="14"/>
      <c r="H193" s="60"/>
      <c r="I193" s="60" t="s">
        <v>161</v>
      </c>
      <c r="J193" s="4" t="s">
        <v>579</v>
      </c>
      <c r="K193" s="4">
        <v>102.7</v>
      </c>
      <c r="L193" s="4" t="s">
        <v>16</v>
      </c>
      <c r="M193" s="4"/>
      <c r="N193" s="4" t="s">
        <v>581</v>
      </c>
      <c r="P193" s="60" t="s">
        <v>222</v>
      </c>
      <c r="Q193" s="40" t="s">
        <v>799</v>
      </c>
      <c r="R193" s="41">
        <v>74.3</v>
      </c>
      <c r="S193" s="4" t="s">
        <v>16</v>
      </c>
      <c r="T193" s="4"/>
      <c r="U193" s="4"/>
      <c r="W193" s="1" t="s">
        <v>222</v>
      </c>
      <c r="X193" t="s">
        <v>872</v>
      </c>
      <c r="Y193">
        <v>67.2</v>
      </c>
      <c r="Z193" t="s">
        <v>16</v>
      </c>
    </row>
    <row r="194" spans="2:28" ht="15" thickBot="1" x14ac:dyDescent="0.35">
      <c r="B194" s="58" t="s">
        <v>536</v>
      </c>
      <c r="C194" s="2" t="s">
        <v>647</v>
      </c>
      <c r="D194" s="18">
        <v>91.2</v>
      </c>
      <c r="E194" s="3" t="s">
        <v>16</v>
      </c>
      <c r="F194" s="19"/>
      <c r="G194" s="19"/>
      <c r="H194" s="60"/>
      <c r="I194" s="60" t="s">
        <v>161</v>
      </c>
      <c r="J194" s="4" t="s">
        <v>728</v>
      </c>
      <c r="K194" s="4">
        <v>67.400000000000006</v>
      </c>
      <c r="L194" s="4" t="s">
        <v>16</v>
      </c>
      <c r="M194" s="4"/>
      <c r="N194" s="4" t="s">
        <v>581</v>
      </c>
      <c r="P194" s="60" t="s">
        <v>222</v>
      </c>
      <c r="Q194" s="40" t="s">
        <v>873</v>
      </c>
      <c r="R194" s="41">
        <v>86.5</v>
      </c>
      <c r="S194" s="4" t="s">
        <v>16</v>
      </c>
      <c r="T194" s="4"/>
      <c r="U194" s="4"/>
      <c r="W194" s="1" t="s">
        <v>222</v>
      </c>
      <c r="X194" t="s">
        <v>832</v>
      </c>
      <c r="Y194">
        <v>100</v>
      </c>
      <c r="Z194" t="s">
        <v>16</v>
      </c>
    </row>
    <row r="195" spans="2:28" ht="15" thickBot="1" x14ac:dyDescent="0.35">
      <c r="B195" s="58" t="s">
        <v>536</v>
      </c>
      <c r="C195" s="3" t="s">
        <v>658</v>
      </c>
      <c r="D195" s="13">
        <v>70.099999999999994</v>
      </c>
      <c r="E195" s="2" t="s">
        <v>16</v>
      </c>
      <c r="F195" s="14"/>
      <c r="G195" s="14"/>
      <c r="H195" s="60"/>
      <c r="I195" s="60" t="s">
        <v>161</v>
      </c>
      <c r="J195" s="4" t="s">
        <v>663</v>
      </c>
      <c r="K195" s="4">
        <v>81.8</v>
      </c>
      <c r="L195" s="4" t="s">
        <v>16</v>
      </c>
      <c r="M195" s="4"/>
      <c r="N195" s="4" t="s">
        <v>581</v>
      </c>
      <c r="P195" s="60" t="s">
        <v>222</v>
      </c>
      <c r="Q195" s="40" t="s">
        <v>793</v>
      </c>
      <c r="R195" s="41">
        <v>79</v>
      </c>
      <c r="S195" s="4" t="s">
        <v>16</v>
      </c>
      <c r="T195" s="4"/>
      <c r="U195" s="4"/>
      <c r="W195" s="1" t="s">
        <v>222</v>
      </c>
      <c r="X195" t="s">
        <v>749</v>
      </c>
      <c r="Y195">
        <v>80</v>
      </c>
      <c r="Z195" t="s">
        <v>16</v>
      </c>
    </row>
    <row r="196" spans="2:28" ht="15" thickBot="1" x14ac:dyDescent="0.35">
      <c r="B196" s="58" t="s">
        <v>536</v>
      </c>
      <c r="C196" s="2" t="s">
        <v>651</v>
      </c>
      <c r="D196" s="18">
        <v>78.400000000000006</v>
      </c>
      <c r="E196" s="3" t="s">
        <v>16</v>
      </c>
      <c r="F196" s="19"/>
      <c r="G196" s="19"/>
      <c r="H196" s="60"/>
      <c r="I196" s="60" t="s">
        <v>161</v>
      </c>
      <c r="J196" s="4" t="s">
        <v>627</v>
      </c>
      <c r="K196" s="4">
        <v>70.3</v>
      </c>
      <c r="L196" s="4" t="s">
        <v>16</v>
      </c>
      <c r="M196" s="4"/>
      <c r="N196" s="4" t="s">
        <v>581</v>
      </c>
      <c r="P196" s="60" t="s">
        <v>222</v>
      </c>
      <c r="Q196" s="44" t="s">
        <v>786</v>
      </c>
      <c r="R196" s="45">
        <v>82.3</v>
      </c>
      <c r="S196" s="4" t="s">
        <v>16</v>
      </c>
      <c r="T196" s="42"/>
      <c r="U196" s="42"/>
      <c r="W196" s="1" t="s">
        <v>222</v>
      </c>
      <c r="X196" t="s">
        <v>874</v>
      </c>
      <c r="Y196">
        <v>83.2</v>
      </c>
      <c r="Z196" t="s">
        <v>16</v>
      </c>
    </row>
    <row r="197" spans="2:28" ht="15" thickBot="1" x14ac:dyDescent="0.35">
      <c r="B197" s="58" t="s">
        <v>536</v>
      </c>
      <c r="C197" s="3" t="s">
        <v>544</v>
      </c>
      <c r="D197" s="13">
        <v>97</v>
      </c>
      <c r="E197" s="2" t="s">
        <v>16</v>
      </c>
      <c r="F197" s="14"/>
      <c r="G197" s="14"/>
      <c r="H197" s="60"/>
      <c r="I197" s="60" t="s">
        <v>161</v>
      </c>
      <c r="J197" s="4" t="s">
        <v>659</v>
      </c>
      <c r="K197" s="4">
        <v>102</v>
      </c>
      <c r="L197" s="4" t="s">
        <v>16</v>
      </c>
      <c r="M197" s="4"/>
      <c r="N197" s="4" t="s">
        <v>581</v>
      </c>
      <c r="P197" s="60" t="s">
        <v>222</v>
      </c>
      <c r="Q197" s="47" t="s">
        <v>875</v>
      </c>
      <c r="R197" s="50">
        <v>80.5</v>
      </c>
      <c r="S197" s="4" t="s">
        <v>16</v>
      </c>
      <c r="T197" s="47"/>
      <c r="U197" s="47"/>
      <c r="W197" s="1" t="s">
        <v>222</v>
      </c>
      <c r="X197" t="s">
        <v>804</v>
      </c>
      <c r="Y197">
        <v>58.7</v>
      </c>
      <c r="Z197" t="s">
        <v>16</v>
      </c>
    </row>
    <row r="198" spans="2:28" ht="15" thickBot="1" x14ac:dyDescent="0.35">
      <c r="B198" s="58" t="s">
        <v>536</v>
      </c>
      <c r="C198" s="2" t="s">
        <v>876</v>
      </c>
      <c r="D198" s="18" t="s">
        <v>1082</v>
      </c>
      <c r="E198" s="3" t="s">
        <v>23</v>
      </c>
      <c r="F198" s="19"/>
      <c r="G198" s="19"/>
      <c r="H198" s="60"/>
      <c r="I198" s="60" t="s">
        <v>161</v>
      </c>
      <c r="J198" s="4" t="s">
        <v>674</v>
      </c>
      <c r="K198" s="4">
        <v>72.599999999999994</v>
      </c>
      <c r="L198" s="4" t="s">
        <v>16</v>
      </c>
      <c r="M198" s="4"/>
      <c r="N198" s="4" t="s">
        <v>581</v>
      </c>
      <c r="P198" s="60" t="s">
        <v>222</v>
      </c>
      <c r="Q198" s="43" t="s">
        <v>877</v>
      </c>
      <c r="R198" s="46">
        <v>86</v>
      </c>
      <c r="S198" s="4" t="s">
        <v>16</v>
      </c>
      <c r="T198" s="43"/>
      <c r="U198" s="43" t="s">
        <v>207</v>
      </c>
      <c r="W198" s="1" t="s">
        <v>222</v>
      </c>
      <c r="X198" t="s">
        <v>487</v>
      </c>
      <c r="Y198">
        <v>88</v>
      </c>
      <c r="Z198" t="s">
        <v>16</v>
      </c>
    </row>
    <row r="199" spans="2:28" ht="15" thickBot="1" x14ac:dyDescent="0.35">
      <c r="B199" s="58" t="s">
        <v>536</v>
      </c>
      <c r="C199" s="3" t="s">
        <v>878</v>
      </c>
      <c r="D199" s="13" t="s">
        <v>1082</v>
      </c>
      <c r="E199" s="2" t="s">
        <v>23</v>
      </c>
      <c r="F199" s="14"/>
      <c r="G199" s="14"/>
      <c r="H199" s="60"/>
      <c r="I199" s="60" t="s">
        <v>161</v>
      </c>
      <c r="J199" s="4" t="s">
        <v>757</v>
      </c>
      <c r="K199" s="4">
        <v>77.900000000000006</v>
      </c>
      <c r="L199" s="4" t="s">
        <v>16</v>
      </c>
      <c r="M199" s="4"/>
      <c r="N199" s="4" t="s">
        <v>581</v>
      </c>
      <c r="P199" s="60" t="s">
        <v>222</v>
      </c>
      <c r="Q199" s="4" t="s">
        <v>879</v>
      </c>
      <c r="R199" s="16">
        <v>94.5</v>
      </c>
      <c r="S199" s="4" t="s">
        <v>16</v>
      </c>
      <c r="T199" s="4"/>
      <c r="U199" s="4" t="s">
        <v>207</v>
      </c>
      <c r="W199" s="1" t="s">
        <v>222</v>
      </c>
      <c r="X199" t="s">
        <v>762</v>
      </c>
      <c r="Y199">
        <v>79.5</v>
      </c>
      <c r="Z199" t="s">
        <v>16</v>
      </c>
    </row>
    <row r="200" spans="2:28" ht="15" thickBot="1" x14ac:dyDescent="0.35">
      <c r="B200" s="58" t="s">
        <v>536</v>
      </c>
      <c r="C200" s="2" t="s">
        <v>548</v>
      </c>
      <c r="D200" s="18">
        <v>80.900000000000006</v>
      </c>
      <c r="E200" s="3" t="s">
        <v>16</v>
      </c>
      <c r="F200" s="19"/>
      <c r="G200" s="19"/>
      <c r="H200" s="60"/>
      <c r="I200" s="60" t="s">
        <v>161</v>
      </c>
      <c r="J200" s="4" t="s">
        <v>880</v>
      </c>
      <c r="K200" s="4">
        <v>84.7</v>
      </c>
      <c r="L200" s="4" t="s">
        <v>16</v>
      </c>
      <c r="M200" s="4"/>
      <c r="N200" s="4" t="s">
        <v>581</v>
      </c>
      <c r="P200" s="60" t="s">
        <v>222</v>
      </c>
      <c r="Q200" s="4" t="s">
        <v>872</v>
      </c>
      <c r="R200" s="16">
        <v>67.400000000000006</v>
      </c>
      <c r="S200" s="4" t="s">
        <v>16</v>
      </c>
      <c r="T200" s="4"/>
      <c r="U200" s="4" t="s">
        <v>207</v>
      </c>
      <c r="W200" s="1" t="s">
        <v>222</v>
      </c>
      <c r="X200" t="s">
        <v>746</v>
      </c>
      <c r="Y200">
        <v>88</v>
      </c>
      <c r="Z200" t="s">
        <v>16</v>
      </c>
    </row>
    <row r="201" spans="2:28" ht="15" thickBot="1" x14ac:dyDescent="0.35">
      <c r="B201" s="58" t="s">
        <v>536</v>
      </c>
      <c r="C201" s="3" t="s">
        <v>881</v>
      </c>
      <c r="D201" s="13">
        <v>88.5</v>
      </c>
      <c r="E201" s="2" t="s">
        <v>16</v>
      </c>
      <c r="F201" s="14"/>
      <c r="G201" s="14"/>
      <c r="H201" s="60"/>
      <c r="I201" s="60" t="s">
        <v>161</v>
      </c>
      <c r="J201" s="4" t="s">
        <v>882</v>
      </c>
      <c r="K201" s="4">
        <v>76</v>
      </c>
      <c r="L201" s="4" t="s">
        <v>16</v>
      </c>
      <c r="M201" s="4"/>
      <c r="N201" s="4" t="s">
        <v>581</v>
      </c>
      <c r="P201" s="60" t="s">
        <v>489</v>
      </c>
      <c r="Q201" s="4" t="s">
        <v>471</v>
      </c>
      <c r="R201" s="16">
        <v>82.3</v>
      </c>
      <c r="S201" s="4" t="s">
        <v>16</v>
      </c>
      <c r="T201" s="4"/>
      <c r="U201" s="4" t="s">
        <v>883</v>
      </c>
      <c r="W201" s="1" t="s">
        <v>222</v>
      </c>
      <c r="X201" t="s">
        <v>731</v>
      </c>
      <c r="Y201">
        <v>98</v>
      </c>
      <c r="Z201" t="s">
        <v>16</v>
      </c>
    </row>
    <row r="202" spans="2:28" ht="15" thickBot="1" x14ac:dyDescent="0.35">
      <c r="B202" s="58" t="s">
        <v>536</v>
      </c>
      <c r="C202" s="2" t="s">
        <v>572</v>
      </c>
      <c r="D202" s="18">
        <v>88.8</v>
      </c>
      <c r="E202" s="3" t="s">
        <v>16</v>
      </c>
      <c r="F202" s="19"/>
      <c r="G202" s="19"/>
      <c r="H202" s="60"/>
      <c r="I202" s="60" t="s">
        <v>161</v>
      </c>
      <c r="J202" s="4" t="s">
        <v>884</v>
      </c>
      <c r="K202" s="4">
        <v>80.599999999999994</v>
      </c>
      <c r="L202" s="4" t="s">
        <v>16</v>
      </c>
      <c r="M202" s="4"/>
      <c r="N202" s="4" t="s">
        <v>581</v>
      </c>
      <c r="P202" s="60" t="s">
        <v>276</v>
      </c>
      <c r="Q202" s="4" t="s">
        <v>505</v>
      </c>
      <c r="R202" s="16">
        <v>99.8</v>
      </c>
      <c r="S202" s="4" t="s">
        <v>16</v>
      </c>
      <c r="T202" s="4"/>
      <c r="U202" s="4"/>
      <c r="W202" s="1" t="s">
        <v>222</v>
      </c>
      <c r="X202" t="s">
        <v>885</v>
      </c>
      <c r="Y202">
        <v>80.5</v>
      </c>
      <c r="Z202" t="s">
        <v>16</v>
      </c>
    </row>
    <row r="203" spans="2:28" ht="15" thickBot="1" x14ac:dyDescent="0.35">
      <c r="B203" s="58" t="s">
        <v>536</v>
      </c>
      <c r="C203" s="3" t="s">
        <v>622</v>
      </c>
      <c r="D203" s="13">
        <v>89</v>
      </c>
      <c r="E203" s="2" t="s">
        <v>16</v>
      </c>
      <c r="F203" s="14"/>
      <c r="G203" s="14"/>
      <c r="H203" s="60"/>
      <c r="I203" s="60" t="s">
        <v>161</v>
      </c>
      <c r="J203" s="4" t="s">
        <v>745</v>
      </c>
      <c r="K203" s="4">
        <v>71.2</v>
      </c>
      <c r="L203" s="4" t="s">
        <v>16</v>
      </c>
      <c r="M203" s="4"/>
      <c r="N203" s="4" t="s">
        <v>581</v>
      </c>
      <c r="P203" s="60" t="s">
        <v>276</v>
      </c>
      <c r="Q203" s="4" t="s">
        <v>509</v>
      </c>
      <c r="R203" s="16">
        <v>94</v>
      </c>
      <c r="S203" s="4" t="s">
        <v>16</v>
      </c>
      <c r="T203" s="4"/>
      <c r="U203" s="4"/>
      <c r="W203" s="1" t="s">
        <v>222</v>
      </c>
      <c r="X203" t="s">
        <v>886</v>
      </c>
      <c r="Y203">
        <v>86.1</v>
      </c>
      <c r="Z203" t="s">
        <v>16</v>
      </c>
    </row>
    <row r="204" spans="2:28" ht="28.8" x14ac:dyDescent="0.3">
      <c r="B204" s="58" t="s">
        <v>536</v>
      </c>
      <c r="C204" s="2" t="s">
        <v>887</v>
      </c>
      <c r="D204" s="18">
        <v>78.2</v>
      </c>
      <c r="E204" s="3" t="s">
        <v>16</v>
      </c>
      <c r="F204" s="19"/>
      <c r="G204" s="19"/>
      <c r="H204" s="60"/>
      <c r="I204" s="60" t="s">
        <v>161</v>
      </c>
      <c r="J204" s="4" t="s">
        <v>888</v>
      </c>
      <c r="K204" s="4">
        <v>76.5</v>
      </c>
      <c r="L204" s="4" t="s">
        <v>16</v>
      </c>
      <c r="M204" s="4"/>
      <c r="N204" s="4" t="s">
        <v>662</v>
      </c>
      <c r="P204" s="60" t="s">
        <v>276</v>
      </c>
      <c r="Q204" s="4" t="s">
        <v>511</v>
      </c>
      <c r="R204" s="16">
        <v>98.4</v>
      </c>
      <c r="S204" s="4" t="s">
        <v>16</v>
      </c>
      <c r="T204" s="4"/>
      <c r="U204" s="4"/>
      <c r="W204" s="1" t="s">
        <v>222</v>
      </c>
      <c r="X204" t="s">
        <v>828</v>
      </c>
      <c r="Y204">
        <v>91.8</v>
      </c>
      <c r="Z204" t="s">
        <v>16</v>
      </c>
    </row>
    <row r="205" spans="2:28" ht="15" thickBot="1" x14ac:dyDescent="0.35">
      <c r="B205" s="58" t="s">
        <v>536</v>
      </c>
      <c r="C205" s="3" t="s">
        <v>889</v>
      </c>
      <c r="D205" s="13">
        <v>67.099999999999994</v>
      </c>
      <c r="E205" s="2" t="s">
        <v>16</v>
      </c>
      <c r="F205" s="14"/>
      <c r="G205" s="14"/>
      <c r="H205" s="60"/>
      <c r="I205" s="60" t="s">
        <v>161</v>
      </c>
      <c r="J205" s="4" t="s">
        <v>756</v>
      </c>
      <c r="K205" s="4">
        <v>82.6</v>
      </c>
      <c r="L205" s="4" t="s">
        <v>16</v>
      </c>
      <c r="M205" s="4"/>
      <c r="N205" s="4" t="s">
        <v>581</v>
      </c>
      <c r="P205" s="60" t="s">
        <v>276</v>
      </c>
      <c r="Q205" s="4" t="s">
        <v>890</v>
      </c>
      <c r="R205" s="16">
        <v>81.900000000000006</v>
      </c>
      <c r="S205" s="4" t="s">
        <v>16</v>
      </c>
      <c r="T205" s="4"/>
      <c r="U205" s="37" t="s">
        <v>426</v>
      </c>
      <c r="W205" s="1" t="s">
        <v>222</v>
      </c>
      <c r="X205" t="s">
        <v>451</v>
      </c>
      <c r="Y205">
        <v>100</v>
      </c>
      <c r="Z205" t="s">
        <v>16</v>
      </c>
    </row>
    <row r="206" spans="2:28" ht="15" thickBot="1" x14ac:dyDescent="0.35">
      <c r="B206" s="58" t="s">
        <v>536</v>
      </c>
      <c r="C206" s="2" t="s">
        <v>891</v>
      </c>
      <c r="D206" s="18">
        <v>87.8</v>
      </c>
      <c r="E206" s="3" t="s">
        <v>16</v>
      </c>
      <c r="F206" s="19"/>
      <c r="G206" s="19"/>
      <c r="H206" s="60"/>
      <c r="I206" s="60" t="s">
        <v>161</v>
      </c>
      <c r="J206" s="4" t="s">
        <v>892</v>
      </c>
      <c r="K206" s="4">
        <v>82.4</v>
      </c>
      <c r="L206" s="4" t="s">
        <v>16</v>
      </c>
      <c r="M206" s="4"/>
      <c r="N206" s="4" t="s">
        <v>581</v>
      </c>
      <c r="P206" s="60" t="s">
        <v>276</v>
      </c>
      <c r="Q206" s="4" t="s">
        <v>696</v>
      </c>
      <c r="R206" s="16">
        <v>97.6</v>
      </c>
      <c r="S206" s="4" t="s">
        <v>16</v>
      </c>
      <c r="T206" s="4"/>
      <c r="U206" s="4"/>
      <c r="W206" s="1" t="s">
        <v>222</v>
      </c>
      <c r="X206" t="s">
        <v>793</v>
      </c>
      <c r="Y206">
        <v>78.3</v>
      </c>
      <c r="Z206" t="s">
        <v>16</v>
      </c>
    </row>
    <row r="207" spans="2:28" ht="28.8" x14ac:dyDescent="0.3">
      <c r="B207" s="58" t="s">
        <v>536</v>
      </c>
      <c r="C207" s="3" t="s">
        <v>893</v>
      </c>
      <c r="D207" s="13">
        <v>83.2</v>
      </c>
      <c r="E207" s="2" t="s">
        <v>16</v>
      </c>
      <c r="F207" s="14"/>
      <c r="G207" s="14"/>
      <c r="H207" s="60"/>
      <c r="I207" s="60" t="s">
        <v>161</v>
      </c>
      <c r="J207" s="4" t="s">
        <v>734</v>
      </c>
      <c r="K207" s="4">
        <v>88.1</v>
      </c>
      <c r="L207" s="4" t="s">
        <v>16</v>
      </c>
      <c r="M207" s="4"/>
      <c r="N207" s="4" t="s">
        <v>581</v>
      </c>
      <c r="P207" s="60" t="s">
        <v>276</v>
      </c>
      <c r="Q207" s="4" t="s">
        <v>761</v>
      </c>
      <c r="R207" s="16">
        <v>89.1</v>
      </c>
      <c r="S207" s="4" t="s">
        <v>16</v>
      </c>
      <c r="T207" s="4"/>
      <c r="U207" s="4"/>
      <c r="W207" s="1" t="s">
        <v>222</v>
      </c>
      <c r="X207" t="s">
        <v>803</v>
      </c>
      <c r="Y207">
        <v>67.2</v>
      </c>
      <c r="Z207" t="s">
        <v>16</v>
      </c>
      <c r="AB207" s="1" t="s">
        <v>894</v>
      </c>
    </row>
    <row r="208" spans="2:28" ht="15" thickBot="1" x14ac:dyDescent="0.35">
      <c r="B208" s="58" t="s">
        <v>536</v>
      </c>
      <c r="C208" s="2" t="s">
        <v>895</v>
      </c>
      <c r="D208" s="18">
        <v>82.4</v>
      </c>
      <c r="E208" s="3" t="s">
        <v>16</v>
      </c>
      <c r="F208" s="19"/>
      <c r="G208" s="19"/>
      <c r="H208" s="60"/>
      <c r="I208" s="60" t="s">
        <v>161</v>
      </c>
      <c r="J208" s="4" t="s">
        <v>682</v>
      </c>
      <c r="K208" s="4">
        <v>77.5</v>
      </c>
      <c r="L208" s="4" t="s">
        <v>16</v>
      </c>
      <c r="M208" s="4"/>
      <c r="N208" s="4" t="s">
        <v>581</v>
      </c>
      <c r="P208" s="60" t="s">
        <v>276</v>
      </c>
      <c r="Q208" s="4" t="s">
        <v>699</v>
      </c>
      <c r="R208" s="16">
        <v>74.7</v>
      </c>
      <c r="S208" s="4" t="s">
        <v>16</v>
      </c>
      <c r="T208" s="4"/>
      <c r="U208" s="4"/>
      <c r="W208" s="1" t="s">
        <v>222</v>
      </c>
      <c r="X208" t="s">
        <v>896</v>
      </c>
      <c r="Y208" s="54" t="s">
        <v>897</v>
      </c>
      <c r="Z208" t="s">
        <v>16</v>
      </c>
    </row>
    <row r="209" spans="2:28" ht="15" thickBot="1" x14ac:dyDescent="0.35">
      <c r="B209" s="58" t="s">
        <v>536</v>
      </c>
      <c r="C209" s="3" t="s">
        <v>898</v>
      </c>
      <c r="D209" s="13">
        <v>84.1</v>
      </c>
      <c r="E209" s="2" t="s">
        <v>16</v>
      </c>
      <c r="F209" s="14"/>
      <c r="G209" s="14"/>
      <c r="H209" s="60"/>
      <c r="I209" s="60" t="s">
        <v>161</v>
      </c>
      <c r="J209" s="4" t="s">
        <v>700</v>
      </c>
      <c r="K209" s="4">
        <v>72.7</v>
      </c>
      <c r="L209" s="4" t="s">
        <v>16</v>
      </c>
      <c r="M209" s="4"/>
      <c r="N209" s="4" t="s">
        <v>581</v>
      </c>
      <c r="P209" s="60" t="s">
        <v>276</v>
      </c>
      <c r="Q209" s="4" t="s">
        <v>740</v>
      </c>
      <c r="R209" s="16">
        <v>104</v>
      </c>
      <c r="S209" s="4" t="s">
        <v>16</v>
      </c>
      <c r="T209" s="4"/>
      <c r="U209" s="4"/>
      <c r="W209" s="1" t="s">
        <v>222</v>
      </c>
      <c r="X209" t="s">
        <v>887</v>
      </c>
      <c r="Y209">
        <v>87.8</v>
      </c>
      <c r="Z209" t="s">
        <v>16</v>
      </c>
    </row>
    <row r="210" spans="2:28" ht="15" thickBot="1" x14ac:dyDescent="0.35">
      <c r="B210" s="58" t="s">
        <v>536</v>
      </c>
      <c r="C210" s="2" t="s">
        <v>606</v>
      </c>
      <c r="D210" s="18">
        <v>68.3</v>
      </c>
      <c r="E210" s="3" t="s">
        <v>16</v>
      </c>
      <c r="F210" s="19"/>
      <c r="G210" s="19"/>
      <c r="H210" s="60"/>
      <c r="I210" s="60" t="s">
        <v>161</v>
      </c>
      <c r="J210" s="4" t="s">
        <v>899</v>
      </c>
      <c r="K210" s="4">
        <v>86</v>
      </c>
      <c r="L210" s="4" t="s">
        <v>16</v>
      </c>
      <c r="M210" s="4"/>
      <c r="N210" s="4" t="s">
        <v>581</v>
      </c>
      <c r="P210" s="60" t="s">
        <v>276</v>
      </c>
      <c r="Q210" s="4" t="s">
        <v>498</v>
      </c>
      <c r="R210" s="16">
        <v>103.9</v>
      </c>
      <c r="S210" s="4" t="s">
        <v>16</v>
      </c>
      <c r="T210" s="4"/>
      <c r="U210" s="4"/>
      <c r="W210" s="1" t="s">
        <v>222</v>
      </c>
      <c r="X210" t="s">
        <v>484</v>
      </c>
      <c r="Y210">
        <v>76.599999999999994</v>
      </c>
      <c r="Z210" t="s">
        <v>16</v>
      </c>
    </row>
    <row r="211" spans="2:28" ht="15" thickBot="1" x14ac:dyDescent="0.35">
      <c r="B211" s="58" t="s">
        <v>536</v>
      </c>
      <c r="C211" s="3" t="s">
        <v>641</v>
      </c>
      <c r="D211" s="13">
        <v>80</v>
      </c>
      <c r="E211" s="2" t="s">
        <v>16</v>
      </c>
      <c r="F211" s="14"/>
      <c r="G211" s="14"/>
      <c r="H211" s="60"/>
      <c r="I211" s="60" t="s">
        <v>161</v>
      </c>
      <c r="J211" s="4" t="s">
        <v>712</v>
      </c>
      <c r="K211" s="4">
        <v>70.5</v>
      </c>
      <c r="L211" s="4" t="s">
        <v>16</v>
      </c>
      <c r="M211" s="4"/>
      <c r="N211" s="4" t="s">
        <v>581</v>
      </c>
      <c r="P211" s="60" t="s">
        <v>210</v>
      </c>
      <c r="Q211" s="4" t="s">
        <v>802</v>
      </c>
      <c r="R211" s="16">
        <v>97.3</v>
      </c>
      <c r="S211" s="4" t="s">
        <v>16</v>
      </c>
      <c r="T211" s="4"/>
      <c r="U211" s="4"/>
      <c r="W211" s="1" t="s">
        <v>222</v>
      </c>
      <c r="X211" t="s">
        <v>783</v>
      </c>
      <c r="Y211">
        <v>91</v>
      </c>
      <c r="Z211" t="s">
        <v>16</v>
      </c>
    </row>
    <row r="212" spans="2:28" ht="15" thickBot="1" x14ac:dyDescent="0.35">
      <c r="B212" s="58" t="s">
        <v>536</v>
      </c>
      <c r="C212" s="2" t="s">
        <v>900</v>
      </c>
      <c r="D212" s="18">
        <v>78.7</v>
      </c>
      <c r="E212" s="3" t="s">
        <v>16</v>
      </c>
      <c r="F212" s="19"/>
      <c r="G212" s="19"/>
      <c r="H212" s="60"/>
      <c r="I212" s="60" t="s">
        <v>161</v>
      </c>
      <c r="J212" s="4" t="s">
        <v>901</v>
      </c>
      <c r="K212" s="4">
        <v>96</v>
      </c>
      <c r="L212" s="4" t="s">
        <v>16</v>
      </c>
      <c r="M212" s="4"/>
      <c r="N212" s="4" t="s">
        <v>581</v>
      </c>
      <c r="P212" s="60" t="s">
        <v>210</v>
      </c>
      <c r="Q212" s="4" t="s">
        <v>532</v>
      </c>
      <c r="R212" s="16">
        <v>83.5</v>
      </c>
      <c r="S212" s="4" t="s">
        <v>16</v>
      </c>
      <c r="T212" s="4"/>
      <c r="U212" s="4"/>
      <c r="W212" s="1" t="s">
        <v>222</v>
      </c>
      <c r="X212" t="s">
        <v>654</v>
      </c>
      <c r="Y212">
        <v>88.7</v>
      </c>
      <c r="Z212" t="s">
        <v>16</v>
      </c>
    </row>
    <row r="213" spans="2:28" ht="15" thickBot="1" x14ac:dyDescent="0.35">
      <c r="B213" s="58" t="s">
        <v>536</v>
      </c>
      <c r="C213" s="3" t="s">
        <v>902</v>
      </c>
      <c r="D213" s="13">
        <v>84.8</v>
      </c>
      <c r="E213" s="2" t="s">
        <v>16</v>
      </c>
      <c r="F213" s="14"/>
      <c r="G213" s="14"/>
      <c r="H213" s="60"/>
      <c r="I213" s="60" t="s">
        <v>161</v>
      </c>
      <c r="J213" s="4" t="s">
        <v>694</v>
      </c>
      <c r="K213" s="4">
        <v>79.7</v>
      </c>
      <c r="L213" s="4" t="s">
        <v>16</v>
      </c>
      <c r="M213" s="4"/>
      <c r="N213" s="4" t="s">
        <v>581</v>
      </c>
      <c r="P213" s="60" t="s">
        <v>210</v>
      </c>
      <c r="Q213" s="4" t="s">
        <v>688</v>
      </c>
      <c r="R213" s="16">
        <v>92</v>
      </c>
      <c r="S213" s="4" t="s">
        <v>16</v>
      </c>
      <c r="T213" s="4"/>
      <c r="U213" s="4"/>
      <c r="W213" s="1" t="s">
        <v>222</v>
      </c>
      <c r="X213" t="s">
        <v>780</v>
      </c>
      <c r="Y213">
        <v>95.6</v>
      </c>
      <c r="Z213" t="s">
        <v>16</v>
      </c>
    </row>
    <row r="214" spans="2:28" ht="15" thickBot="1" x14ac:dyDescent="0.35">
      <c r="B214" s="58" t="s">
        <v>536</v>
      </c>
      <c r="C214" s="2" t="s">
        <v>586</v>
      </c>
      <c r="D214" s="18">
        <v>93.6</v>
      </c>
      <c r="E214" s="55" t="s">
        <v>16</v>
      </c>
      <c r="F214" s="19"/>
      <c r="G214" s="3" t="s">
        <v>87</v>
      </c>
      <c r="H214" s="60"/>
      <c r="I214" s="60" t="s">
        <v>161</v>
      </c>
      <c r="J214" s="4" t="s">
        <v>747</v>
      </c>
      <c r="K214" s="4">
        <v>105.3</v>
      </c>
      <c r="L214" s="4" t="s">
        <v>16</v>
      </c>
      <c r="M214" s="4"/>
      <c r="N214" s="4" t="s">
        <v>581</v>
      </c>
      <c r="P214" s="60" t="s">
        <v>210</v>
      </c>
      <c r="Q214" s="4" t="s">
        <v>903</v>
      </c>
      <c r="R214" s="16">
        <v>91.7</v>
      </c>
      <c r="S214" s="4" t="s">
        <v>16</v>
      </c>
      <c r="T214" s="4"/>
      <c r="U214" s="4"/>
      <c r="W214" s="1" t="s">
        <v>222</v>
      </c>
      <c r="X214" t="s">
        <v>824</v>
      </c>
      <c r="Y214">
        <v>88</v>
      </c>
      <c r="Z214" t="s">
        <v>16</v>
      </c>
    </row>
    <row r="215" spans="2:28" ht="15" thickBot="1" x14ac:dyDescent="0.35">
      <c r="B215" s="58" t="s">
        <v>536</v>
      </c>
      <c r="C215" s="3" t="s">
        <v>589</v>
      </c>
      <c r="D215" s="13">
        <v>90.4</v>
      </c>
      <c r="E215" s="35" t="s">
        <v>16</v>
      </c>
      <c r="F215" s="14"/>
      <c r="G215" s="2" t="s">
        <v>87</v>
      </c>
      <c r="H215" s="60"/>
      <c r="I215" s="60" t="s">
        <v>161</v>
      </c>
      <c r="J215" s="4" t="s">
        <v>798</v>
      </c>
      <c r="K215" s="4">
        <v>79.7</v>
      </c>
      <c r="L215" s="4" t="s">
        <v>16</v>
      </c>
      <c r="M215" s="4"/>
      <c r="N215" s="4" t="s">
        <v>581</v>
      </c>
      <c r="P215" s="60" t="s">
        <v>210</v>
      </c>
      <c r="Q215" s="4" t="s">
        <v>807</v>
      </c>
      <c r="R215" s="16">
        <v>94</v>
      </c>
      <c r="S215" s="4" t="s">
        <v>16</v>
      </c>
      <c r="T215" s="4"/>
      <c r="U215" s="4"/>
      <c r="W215" s="1" t="s">
        <v>222</v>
      </c>
      <c r="X215" t="s">
        <v>904</v>
      </c>
      <c r="Y215">
        <v>68.5</v>
      </c>
      <c r="Z215" t="s">
        <v>16</v>
      </c>
    </row>
    <row r="216" spans="2:28" ht="15" thickBot="1" x14ac:dyDescent="0.35">
      <c r="B216" s="58" t="s">
        <v>536</v>
      </c>
      <c r="C216" s="2" t="s">
        <v>905</v>
      </c>
      <c r="D216" s="18">
        <v>92.9</v>
      </c>
      <c r="E216" s="55" t="s">
        <v>16</v>
      </c>
      <c r="F216" s="19"/>
      <c r="G216" s="3" t="s">
        <v>87</v>
      </c>
      <c r="H216" s="60"/>
      <c r="I216" s="60" t="s">
        <v>161</v>
      </c>
      <c r="J216" s="4" t="s">
        <v>906</v>
      </c>
      <c r="K216" s="4">
        <v>73.5</v>
      </c>
      <c r="L216" s="4" t="s">
        <v>16</v>
      </c>
      <c r="M216" s="4"/>
      <c r="N216" s="4" t="s">
        <v>581</v>
      </c>
      <c r="P216" s="60" t="s">
        <v>210</v>
      </c>
      <c r="Q216" s="4" t="s">
        <v>556</v>
      </c>
      <c r="R216" s="16">
        <v>79.3</v>
      </c>
      <c r="S216" s="4" t="s">
        <v>16</v>
      </c>
      <c r="T216" s="4"/>
      <c r="U216" s="4" t="s">
        <v>907</v>
      </c>
      <c r="W216" s="1" t="s">
        <v>222</v>
      </c>
      <c r="X216" t="s">
        <v>908</v>
      </c>
      <c r="Y216">
        <v>74.5</v>
      </c>
      <c r="Z216" t="s">
        <v>16</v>
      </c>
    </row>
    <row r="217" spans="2:28" ht="15" thickBot="1" x14ac:dyDescent="0.35">
      <c r="B217" s="58" t="s">
        <v>536</v>
      </c>
      <c r="C217" s="3" t="s">
        <v>909</v>
      </c>
      <c r="D217" s="13">
        <v>73.599999999999994</v>
      </c>
      <c r="E217" s="35" t="s">
        <v>16</v>
      </c>
      <c r="F217" s="14"/>
      <c r="G217" s="2" t="s">
        <v>87</v>
      </c>
      <c r="H217" s="60"/>
      <c r="I217" s="60" t="s">
        <v>161</v>
      </c>
      <c r="J217" s="4" t="s">
        <v>769</v>
      </c>
      <c r="K217" s="4">
        <v>89.2</v>
      </c>
      <c r="L217" s="4" t="s">
        <v>16</v>
      </c>
      <c r="M217" s="4"/>
      <c r="N217" s="4" t="s">
        <v>581</v>
      </c>
      <c r="P217" s="60" t="s">
        <v>536</v>
      </c>
      <c r="Q217" s="4" t="s">
        <v>910</v>
      </c>
      <c r="R217" s="16">
        <v>62.3</v>
      </c>
      <c r="S217" s="4" t="s">
        <v>16</v>
      </c>
      <c r="T217" s="4"/>
      <c r="U217" s="4"/>
      <c r="W217" s="1" t="s">
        <v>222</v>
      </c>
      <c r="X217" t="s">
        <v>805</v>
      </c>
      <c r="Y217">
        <v>94.5</v>
      </c>
      <c r="Z217" t="s">
        <v>16</v>
      </c>
    </row>
    <row r="218" spans="2:28" ht="15" thickBot="1" x14ac:dyDescent="0.35">
      <c r="B218" s="59" t="s">
        <v>276</v>
      </c>
      <c r="C218" s="2" t="s">
        <v>911</v>
      </c>
      <c r="D218" s="18" t="s">
        <v>1082</v>
      </c>
      <c r="E218" s="3" t="s">
        <v>23</v>
      </c>
      <c r="F218" s="19"/>
      <c r="G218" s="19"/>
      <c r="H218" s="60"/>
      <c r="I218" s="60" t="s">
        <v>161</v>
      </c>
      <c r="J218" s="4" t="s">
        <v>912</v>
      </c>
      <c r="K218" s="4">
        <v>93</v>
      </c>
      <c r="L218" s="4" t="s">
        <v>16</v>
      </c>
      <c r="M218" s="4"/>
      <c r="N218" s="4" t="s">
        <v>581</v>
      </c>
      <c r="P218" s="60" t="s">
        <v>536</v>
      </c>
      <c r="Q218" s="4" t="s">
        <v>603</v>
      </c>
      <c r="R218" s="16">
        <v>86.8</v>
      </c>
      <c r="S218" s="4" t="s">
        <v>16</v>
      </c>
      <c r="T218" s="4"/>
      <c r="U218" s="4"/>
      <c r="W218" s="1" t="s">
        <v>222</v>
      </c>
      <c r="X218" t="s">
        <v>913</v>
      </c>
      <c r="Y218">
        <v>82.1</v>
      </c>
      <c r="Z218" t="s">
        <v>16</v>
      </c>
    </row>
    <row r="219" spans="2:28" ht="15" thickBot="1" x14ac:dyDescent="0.35">
      <c r="B219" s="59" t="s">
        <v>276</v>
      </c>
      <c r="C219" s="3" t="s">
        <v>914</v>
      </c>
      <c r="D219" s="13">
        <v>77.900000000000006</v>
      </c>
      <c r="E219" s="2" t="s">
        <v>16</v>
      </c>
      <c r="F219" s="14"/>
      <c r="G219" s="14"/>
      <c r="H219" s="60"/>
      <c r="I219" s="60" t="s">
        <v>161</v>
      </c>
      <c r="J219" s="4" t="s">
        <v>915</v>
      </c>
      <c r="K219" s="4">
        <v>66</v>
      </c>
      <c r="L219" s="4" t="s">
        <v>16</v>
      </c>
      <c r="M219" s="4"/>
      <c r="N219" s="4" t="s">
        <v>581</v>
      </c>
      <c r="P219" s="60" t="s">
        <v>536</v>
      </c>
      <c r="Q219" s="4" t="s">
        <v>479</v>
      </c>
      <c r="R219" s="16">
        <v>89.5</v>
      </c>
      <c r="S219" s="4" t="s">
        <v>16</v>
      </c>
      <c r="T219" s="4"/>
      <c r="U219" s="4"/>
      <c r="W219" s="1" t="s">
        <v>222</v>
      </c>
      <c r="X219" t="s">
        <v>916</v>
      </c>
      <c r="Y219">
        <v>61.7</v>
      </c>
      <c r="Z219" t="s">
        <v>16</v>
      </c>
    </row>
    <row r="220" spans="2:28" ht="15" thickBot="1" x14ac:dyDescent="0.35">
      <c r="B220" s="59" t="s">
        <v>276</v>
      </c>
      <c r="C220" s="2" t="s">
        <v>797</v>
      </c>
      <c r="D220" s="18">
        <v>81</v>
      </c>
      <c r="E220" s="3" t="s">
        <v>16</v>
      </c>
      <c r="F220" s="19"/>
      <c r="G220" s="19"/>
      <c r="H220" s="60"/>
      <c r="I220" s="60" t="s">
        <v>161</v>
      </c>
      <c r="J220" s="4" t="s">
        <v>917</v>
      </c>
      <c r="K220" s="4" t="s">
        <v>1082</v>
      </c>
      <c r="L220" s="4" t="s">
        <v>23</v>
      </c>
      <c r="M220" s="4"/>
      <c r="N220" s="4"/>
      <c r="P220" s="60" t="s">
        <v>536</v>
      </c>
      <c r="Q220" s="4" t="s">
        <v>918</v>
      </c>
      <c r="R220" s="16">
        <v>96.8</v>
      </c>
      <c r="S220" s="4" t="s">
        <v>16</v>
      </c>
      <c r="T220" s="4"/>
      <c r="U220" s="4"/>
      <c r="W220" s="1" t="s">
        <v>222</v>
      </c>
      <c r="X220" t="s">
        <v>781</v>
      </c>
      <c r="Y220">
        <v>94.5</v>
      </c>
      <c r="Z220" t="s">
        <v>16</v>
      </c>
    </row>
    <row r="221" spans="2:28" ht="15" thickBot="1" x14ac:dyDescent="0.35">
      <c r="B221" s="59" t="s">
        <v>276</v>
      </c>
      <c r="C221" s="3" t="s">
        <v>866</v>
      </c>
      <c r="D221" s="13">
        <v>71.5</v>
      </c>
      <c r="E221" s="2" t="s">
        <v>16</v>
      </c>
      <c r="F221" s="14"/>
      <c r="G221" s="14"/>
      <c r="H221" s="60"/>
      <c r="I221" s="60" t="s">
        <v>161</v>
      </c>
      <c r="J221" s="4" t="s">
        <v>605</v>
      </c>
      <c r="K221" s="4">
        <v>104.3</v>
      </c>
      <c r="L221" s="4" t="s">
        <v>16</v>
      </c>
      <c r="M221" s="4"/>
      <c r="N221" s="4"/>
      <c r="P221" s="60" t="s">
        <v>536</v>
      </c>
      <c r="Q221" s="4" t="s">
        <v>902</v>
      </c>
      <c r="R221" s="16">
        <v>84.6</v>
      </c>
      <c r="S221" s="4" t="s">
        <v>16</v>
      </c>
      <c r="T221" s="4"/>
      <c r="U221" s="4"/>
      <c r="W221" s="1" t="s">
        <v>222</v>
      </c>
      <c r="X221" t="s">
        <v>768</v>
      </c>
      <c r="Y221">
        <v>99</v>
      </c>
      <c r="Z221" t="s">
        <v>16</v>
      </c>
    </row>
    <row r="222" spans="2:28" ht="15" thickBot="1" x14ac:dyDescent="0.35">
      <c r="B222" s="59" t="s">
        <v>276</v>
      </c>
      <c r="C222" s="2" t="s">
        <v>809</v>
      </c>
      <c r="D222" s="18">
        <v>77.3</v>
      </c>
      <c r="E222" s="3" t="s">
        <v>16</v>
      </c>
      <c r="F222" s="19"/>
      <c r="G222" s="19"/>
      <c r="H222" s="60"/>
      <c r="I222" s="60" t="s">
        <v>161</v>
      </c>
      <c r="J222" s="4" t="s">
        <v>575</v>
      </c>
      <c r="K222" s="4">
        <v>95.6</v>
      </c>
      <c r="L222" s="4" t="s">
        <v>16</v>
      </c>
      <c r="M222" s="4"/>
      <c r="N222" s="4"/>
      <c r="P222" s="60" t="s">
        <v>536</v>
      </c>
      <c r="Q222" s="4" t="s">
        <v>849</v>
      </c>
      <c r="R222" s="16">
        <v>65</v>
      </c>
      <c r="S222" s="4" t="s">
        <v>16</v>
      </c>
      <c r="T222" s="4"/>
      <c r="U222" s="4"/>
      <c r="W222" s="1" t="s">
        <v>222</v>
      </c>
      <c r="X222" t="s">
        <v>875</v>
      </c>
      <c r="Y222">
        <v>94.1</v>
      </c>
      <c r="Z222" t="s">
        <v>16</v>
      </c>
    </row>
    <row r="223" spans="2:28" ht="15" thickBot="1" x14ac:dyDescent="0.35">
      <c r="B223" s="59" t="s">
        <v>276</v>
      </c>
      <c r="C223" s="3" t="s">
        <v>340</v>
      </c>
      <c r="D223" s="13">
        <v>80</v>
      </c>
      <c r="E223" s="2" t="s">
        <v>16</v>
      </c>
      <c r="F223" s="14"/>
      <c r="G223" s="14"/>
      <c r="H223" s="60"/>
      <c r="I223" s="60" t="s">
        <v>161</v>
      </c>
      <c r="J223" s="4" t="s">
        <v>642</v>
      </c>
      <c r="K223" s="4">
        <v>85.9</v>
      </c>
      <c r="L223" s="4" t="s">
        <v>16</v>
      </c>
      <c r="M223" s="4"/>
      <c r="N223" s="4"/>
      <c r="P223" s="60" t="s">
        <v>536</v>
      </c>
      <c r="Q223" s="4" t="s">
        <v>919</v>
      </c>
      <c r="R223" s="16">
        <v>82</v>
      </c>
      <c r="S223" s="4" t="s">
        <v>16</v>
      </c>
      <c r="T223" s="4"/>
      <c r="U223" s="4"/>
      <c r="W223" s="1" t="s">
        <v>222</v>
      </c>
      <c r="X223" t="s">
        <v>920</v>
      </c>
      <c r="Y223">
        <v>97</v>
      </c>
      <c r="Z223" t="s">
        <v>16</v>
      </c>
      <c r="AB223" t="s">
        <v>18</v>
      </c>
    </row>
    <row r="224" spans="2:28" ht="15" thickBot="1" x14ac:dyDescent="0.35">
      <c r="B224" s="59" t="s">
        <v>276</v>
      </c>
      <c r="C224" s="2" t="s">
        <v>921</v>
      </c>
      <c r="D224" s="18">
        <v>92.6</v>
      </c>
      <c r="E224" s="3" t="s">
        <v>16</v>
      </c>
      <c r="F224" s="19"/>
      <c r="G224" s="19"/>
      <c r="H224" s="60"/>
      <c r="I224" s="60" t="s">
        <v>161</v>
      </c>
      <c r="J224" s="4" t="s">
        <v>701</v>
      </c>
      <c r="K224" s="4">
        <v>74.2</v>
      </c>
      <c r="L224" s="4" t="s">
        <v>16</v>
      </c>
      <c r="M224" s="4"/>
      <c r="N224" s="4"/>
      <c r="P224" s="60" t="s">
        <v>536</v>
      </c>
      <c r="Q224" s="4" t="s">
        <v>863</v>
      </c>
      <c r="R224" s="16">
        <v>60.6</v>
      </c>
      <c r="S224" s="4" t="s">
        <v>16</v>
      </c>
      <c r="T224" s="4"/>
      <c r="U224" s="4"/>
      <c r="W224" s="1" t="s">
        <v>222</v>
      </c>
      <c r="X224" t="s">
        <v>922</v>
      </c>
      <c r="Y224">
        <v>84</v>
      </c>
      <c r="Z224" t="s">
        <v>16</v>
      </c>
      <c r="AB224" t="s">
        <v>18</v>
      </c>
    </row>
    <row r="225" spans="2:28" ht="15" thickBot="1" x14ac:dyDescent="0.35">
      <c r="B225" s="59" t="s">
        <v>276</v>
      </c>
      <c r="C225" s="3" t="s">
        <v>923</v>
      </c>
      <c r="D225" s="13">
        <v>78.599999999999994</v>
      </c>
      <c r="E225" s="2" t="s">
        <v>16</v>
      </c>
      <c r="F225" s="14"/>
      <c r="G225" s="14"/>
      <c r="H225" s="60"/>
      <c r="I225" s="60" t="s">
        <v>161</v>
      </c>
      <c r="J225" s="4" t="s">
        <v>924</v>
      </c>
      <c r="K225" s="4">
        <v>86</v>
      </c>
      <c r="L225" s="4" t="s">
        <v>16</v>
      </c>
      <c r="M225" s="4"/>
      <c r="N225" s="4"/>
      <c r="P225" s="60" t="s">
        <v>536</v>
      </c>
      <c r="Q225" s="4" t="s">
        <v>925</v>
      </c>
      <c r="R225" s="16">
        <v>96.8</v>
      </c>
      <c r="S225" s="4" t="s">
        <v>16</v>
      </c>
      <c r="T225" s="4"/>
      <c r="U225" s="4"/>
      <c r="W225" s="1" t="s">
        <v>276</v>
      </c>
      <c r="X225" t="s">
        <v>505</v>
      </c>
      <c r="Y225">
        <v>99.5</v>
      </c>
      <c r="Z225" t="s">
        <v>16</v>
      </c>
    </row>
    <row r="226" spans="2:28" ht="15" thickBot="1" x14ac:dyDescent="0.35">
      <c r="B226" s="59" t="s">
        <v>276</v>
      </c>
      <c r="C226" s="2" t="s">
        <v>926</v>
      </c>
      <c r="D226" s="18">
        <v>92.5</v>
      </c>
      <c r="E226" s="3" t="s">
        <v>16</v>
      </c>
      <c r="F226" s="19"/>
      <c r="G226" s="19"/>
      <c r="H226" s="60"/>
      <c r="I226" s="60" t="s">
        <v>161</v>
      </c>
      <c r="J226" s="4" t="s">
        <v>927</v>
      </c>
      <c r="K226" s="4">
        <v>89.8</v>
      </c>
      <c r="L226" s="4" t="s">
        <v>16</v>
      </c>
      <c r="M226" s="4"/>
      <c r="N226" s="4"/>
      <c r="P226" s="60" t="s">
        <v>536</v>
      </c>
      <c r="Q226" s="4" t="s">
        <v>585</v>
      </c>
      <c r="R226" s="16">
        <v>85.2</v>
      </c>
      <c r="S226" s="4" t="s">
        <v>16</v>
      </c>
      <c r="T226" s="4"/>
      <c r="U226" s="4"/>
      <c r="W226" s="1" t="s">
        <v>276</v>
      </c>
      <c r="X226" t="s">
        <v>498</v>
      </c>
      <c r="Y226">
        <v>104.4</v>
      </c>
      <c r="Z226" t="s">
        <v>16</v>
      </c>
    </row>
    <row r="227" spans="2:28" ht="15" thickBot="1" x14ac:dyDescent="0.35">
      <c r="B227" s="59" t="s">
        <v>276</v>
      </c>
      <c r="C227" s="3" t="s">
        <v>928</v>
      </c>
      <c r="D227" s="13">
        <v>86.6</v>
      </c>
      <c r="E227" s="2" t="s">
        <v>16</v>
      </c>
      <c r="F227" s="14"/>
      <c r="G227" s="14"/>
      <c r="H227" s="60"/>
      <c r="I227" s="60" t="s">
        <v>161</v>
      </c>
      <c r="J227" s="4" t="s">
        <v>729</v>
      </c>
      <c r="K227" s="4">
        <v>98.1</v>
      </c>
      <c r="L227" s="4" t="s">
        <v>16</v>
      </c>
      <c r="M227" s="4"/>
      <c r="N227" s="4"/>
      <c r="P227" s="60" t="s">
        <v>536</v>
      </c>
      <c r="Q227" s="4" t="s">
        <v>647</v>
      </c>
      <c r="R227" s="16">
        <v>90.9</v>
      </c>
      <c r="S227" s="4" t="s">
        <v>16</v>
      </c>
      <c r="T227" s="4"/>
      <c r="U227" s="4"/>
      <c r="W227" s="1" t="s">
        <v>276</v>
      </c>
      <c r="X227" t="s">
        <v>740</v>
      </c>
      <c r="Y227">
        <v>104.2</v>
      </c>
      <c r="Z227" t="s">
        <v>16</v>
      </c>
    </row>
    <row r="228" spans="2:28" ht="15" thickBot="1" x14ac:dyDescent="0.35">
      <c r="B228" s="59" t="s">
        <v>276</v>
      </c>
      <c r="C228" s="2" t="s">
        <v>929</v>
      </c>
      <c r="D228" s="18">
        <v>82.6</v>
      </c>
      <c r="E228" s="3" t="s">
        <v>16</v>
      </c>
      <c r="F228" s="19"/>
      <c r="G228" s="19"/>
      <c r="H228" s="60"/>
      <c r="I228" s="60" t="s">
        <v>161</v>
      </c>
      <c r="J228" s="4" t="s">
        <v>930</v>
      </c>
      <c r="K228" s="4">
        <v>72.7</v>
      </c>
      <c r="L228" s="4" t="s">
        <v>16</v>
      </c>
      <c r="M228" s="4"/>
      <c r="N228" s="4"/>
      <c r="P228" s="60" t="s">
        <v>536</v>
      </c>
      <c r="Q228" s="4" t="s">
        <v>931</v>
      </c>
      <c r="R228" s="4">
        <v>86</v>
      </c>
      <c r="S228" s="4" t="s">
        <v>16</v>
      </c>
      <c r="T228" s="4"/>
      <c r="U228" s="4"/>
      <c r="W228" s="1" t="s">
        <v>276</v>
      </c>
      <c r="X228" t="s">
        <v>932</v>
      </c>
      <c r="Y228">
        <v>83</v>
      </c>
      <c r="Z228" t="s">
        <v>16</v>
      </c>
    </row>
    <row r="229" spans="2:28" ht="15" thickBot="1" x14ac:dyDescent="0.35">
      <c r="B229" s="59" t="s">
        <v>276</v>
      </c>
      <c r="C229" s="3" t="s">
        <v>875</v>
      </c>
      <c r="D229" s="13">
        <v>94.9</v>
      </c>
      <c r="E229" s="2" t="s">
        <v>16</v>
      </c>
      <c r="F229" s="14"/>
      <c r="G229" s="14"/>
      <c r="H229" s="60"/>
      <c r="I229" s="60" t="s">
        <v>161</v>
      </c>
      <c r="J229" s="4" t="s">
        <v>751</v>
      </c>
      <c r="K229" s="4">
        <v>96.1</v>
      </c>
      <c r="L229" s="4" t="s">
        <v>16</v>
      </c>
      <c r="M229" s="4"/>
      <c r="N229" s="4"/>
      <c r="P229" s="60" t="s">
        <v>536</v>
      </c>
      <c r="Q229" s="4" t="s">
        <v>639</v>
      </c>
      <c r="R229" s="4">
        <v>74.8</v>
      </c>
      <c r="S229" s="4" t="s">
        <v>16</v>
      </c>
      <c r="T229" s="4"/>
      <c r="U229" s="4"/>
      <c r="W229" s="1" t="s">
        <v>276</v>
      </c>
      <c r="X229" t="s">
        <v>509</v>
      </c>
      <c r="Y229">
        <v>94.8</v>
      </c>
      <c r="Z229" t="s">
        <v>16</v>
      </c>
    </row>
    <row r="230" spans="2:28" ht="15" thickBot="1" x14ac:dyDescent="0.35">
      <c r="B230" s="59" t="s">
        <v>276</v>
      </c>
      <c r="C230" s="2" t="s">
        <v>933</v>
      </c>
      <c r="D230" s="18">
        <v>71.5</v>
      </c>
      <c r="E230" s="3" t="s">
        <v>16</v>
      </c>
      <c r="F230" s="19"/>
      <c r="G230" s="19"/>
      <c r="H230" s="60"/>
      <c r="I230" s="60" t="s">
        <v>161</v>
      </c>
      <c r="J230" s="4" t="s">
        <v>698</v>
      </c>
      <c r="K230" s="4">
        <v>100.5</v>
      </c>
      <c r="L230" s="4" t="s">
        <v>16</v>
      </c>
      <c r="M230" s="4"/>
      <c r="N230" s="4"/>
      <c r="P230" s="60" t="s">
        <v>536</v>
      </c>
      <c r="Q230" s="4" t="s">
        <v>905</v>
      </c>
      <c r="R230" s="4">
        <v>97.6</v>
      </c>
      <c r="S230" s="4" t="s">
        <v>16</v>
      </c>
      <c r="T230" s="4"/>
      <c r="U230" s="4"/>
      <c r="W230" s="1" t="s">
        <v>276</v>
      </c>
      <c r="X230" s="54" t="s">
        <v>3186</v>
      </c>
      <c r="Y230">
        <v>98</v>
      </c>
      <c r="Z230" t="s">
        <v>16</v>
      </c>
      <c r="AB230" t="s">
        <v>3281</v>
      </c>
    </row>
    <row r="231" spans="2:28" ht="15" thickBot="1" x14ac:dyDescent="0.35">
      <c r="B231" s="59" t="s">
        <v>276</v>
      </c>
      <c r="C231" s="3" t="s">
        <v>934</v>
      </c>
      <c r="D231" s="13">
        <v>91.6</v>
      </c>
      <c r="E231" s="2" t="s">
        <v>16</v>
      </c>
      <c r="F231" s="14"/>
      <c r="G231" s="14"/>
      <c r="H231" s="60"/>
      <c r="I231" s="60" t="s">
        <v>176</v>
      </c>
      <c r="J231" s="4" t="s">
        <v>935</v>
      </c>
      <c r="K231" s="4">
        <v>86.5</v>
      </c>
      <c r="L231" s="4" t="s">
        <v>16</v>
      </c>
      <c r="M231" s="4"/>
      <c r="N231" s="4" t="s">
        <v>581</v>
      </c>
      <c r="P231" s="60" t="s">
        <v>536</v>
      </c>
      <c r="Q231" s="4" t="s">
        <v>537</v>
      </c>
      <c r="R231" s="4">
        <v>80.400000000000006</v>
      </c>
      <c r="S231" s="4" t="s">
        <v>16</v>
      </c>
      <c r="T231" s="4"/>
      <c r="U231" s="4"/>
      <c r="W231" s="1" t="s">
        <v>276</v>
      </c>
      <c r="X231" t="s">
        <v>890</v>
      </c>
      <c r="Y231">
        <v>81.7</v>
      </c>
      <c r="Z231" t="s">
        <v>16</v>
      </c>
    </row>
    <row r="232" spans="2:28" ht="15" thickBot="1" x14ac:dyDescent="0.35">
      <c r="B232" s="59" t="s">
        <v>276</v>
      </c>
      <c r="C232" s="2" t="s">
        <v>100</v>
      </c>
      <c r="D232" s="18">
        <v>59.9</v>
      </c>
      <c r="E232" s="3" t="s">
        <v>16</v>
      </c>
      <c r="F232" s="19"/>
      <c r="G232" s="19"/>
      <c r="H232" s="60"/>
      <c r="I232" s="60" t="s">
        <v>176</v>
      </c>
      <c r="J232" s="4" t="s">
        <v>936</v>
      </c>
      <c r="K232" s="4">
        <v>75.3</v>
      </c>
      <c r="L232" s="4" t="s">
        <v>16</v>
      </c>
      <c r="M232" s="4"/>
      <c r="N232" s="4" t="s">
        <v>581</v>
      </c>
      <c r="P232" s="60" t="s">
        <v>536</v>
      </c>
      <c r="Q232" s="4" t="s">
        <v>597</v>
      </c>
      <c r="R232" s="4">
        <v>95.5</v>
      </c>
      <c r="S232" s="4" t="s">
        <v>16</v>
      </c>
      <c r="T232" s="4"/>
      <c r="U232" s="4"/>
      <c r="W232" s="1" t="s">
        <v>276</v>
      </c>
      <c r="X232" t="s">
        <v>937</v>
      </c>
      <c r="Y232">
        <v>84</v>
      </c>
      <c r="Z232" t="s">
        <v>16</v>
      </c>
    </row>
    <row r="233" spans="2:28" ht="15" thickBot="1" x14ac:dyDescent="0.35">
      <c r="B233" s="59" t="s">
        <v>276</v>
      </c>
      <c r="C233" s="2" t="s">
        <v>938</v>
      </c>
      <c r="D233" s="13">
        <v>73.099999999999994</v>
      </c>
      <c r="E233" s="2" t="s">
        <v>16</v>
      </c>
      <c r="F233" s="14"/>
      <c r="G233" s="14"/>
      <c r="H233" s="60"/>
      <c r="I233" s="60" t="s">
        <v>176</v>
      </c>
      <c r="J233" s="4" t="s">
        <v>939</v>
      </c>
      <c r="K233" s="4">
        <v>92.8</v>
      </c>
      <c r="L233" s="4" t="s">
        <v>16</v>
      </c>
      <c r="M233" s="4"/>
      <c r="N233" s="4" t="s">
        <v>581</v>
      </c>
      <c r="P233" s="60" t="s">
        <v>536</v>
      </c>
      <c r="Q233" s="4" t="s">
        <v>557</v>
      </c>
      <c r="R233" s="4">
        <v>92.6</v>
      </c>
      <c r="S233" s="4" t="s">
        <v>16</v>
      </c>
      <c r="T233" s="4"/>
      <c r="U233" s="4"/>
      <c r="W233" s="1" t="s">
        <v>210</v>
      </c>
      <c r="X233" t="s">
        <v>528</v>
      </c>
      <c r="Y233">
        <v>87.8</v>
      </c>
      <c r="Z233" t="s">
        <v>16</v>
      </c>
    </row>
    <row r="234" spans="2:28" ht="15" thickBot="1" x14ac:dyDescent="0.35">
      <c r="B234" s="59" t="s">
        <v>276</v>
      </c>
      <c r="C234" s="3" t="s">
        <v>940</v>
      </c>
      <c r="D234" s="18">
        <v>75</v>
      </c>
      <c r="E234" s="3" t="s">
        <v>16</v>
      </c>
      <c r="F234" s="19"/>
      <c r="G234" s="19"/>
      <c r="H234" s="60"/>
      <c r="I234" s="60" t="s">
        <v>37</v>
      </c>
      <c r="J234" s="4" t="s">
        <v>623</v>
      </c>
      <c r="K234" s="4">
        <v>87</v>
      </c>
      <c r="L234" s="4" t="s">
        <v>16</v>
      </c>
      <c r="M234" s="4"/>
      <c r="N234" s="4" t="s">
        <v>581</v>
      </c>
      <c r="P234" s="60" t="s">
        <v>536</v>
      </c>
      <c r="Q234" s="4" t="s">
        <v>895</v>
      </c>
      <c r="R234" s="4">
        <v>82.2</v>
      </c>
      <c r="S234" s="4" t="s">
        <v>16</v>
      </c>
      <c r="T234" s="4"/>
      <c r="U234" s="4"/>
      <c r="W234" s="1" t="s">
        <v>210</v>
      </c>
      <c r="X234" t="s">
        <v>941</v>
      </c>
      <c r="Y234">
        <v>82.6</v>
      </c>
      <c r="Z234" t="s">
        <v>16</v>
      </c>
    </row>
    <row r="235" spans="2:28" ht="15" thickBot="1" x14ac:dyDescent="0.35">
      <c r="B235" s="59" t="s">
        <v>276</v>
      </c>
      <c r="C235" s="2" t="s">
        <v>824</v>
      </c>
      <c r="D235" s="13">
        <v>87.9</v>
      </c>
      <c r="E235" s="2" t="s">
        <v>16</v>
      </c>
      <c r="F235" s="14"/>
      <c r="G235" s="14"/>
      <c r="H235" s="60"/>
      <c r="I235" s="60" t="s">
        <v>37</v>
      </c>
      <c r="J235" s="4" t="s">
        <v>624</v>
      </c>
      <c r="K235" s="4">
        <v>94</v>
      </c>
      <c r="L235" s="4" t="s">
        <v>16</v>
      </c>
      <c r="M235" s="4"/>
      <c r="N235" s="4" t="s">
        <v>581</v>
      </c>
      <c r="P235" s="60" t="s">
        <v>536</v>
      </c>
      <c r="Q235" s="4" t="s">
        <v>610</v>
      </c>
      <c r="R235" s="4">
        <v>97.9</v>
      </c>
      <c r="S235" s="4" t="s">
        <v>16</v>
      </c>
      <c r="T235" s="4"/>
      <c r="U235" s="4"/>
      <c r="W235" s="1" t="s">
        <v>210</v>
      </c>
      <c r="X235" t="s">
        <v>517</v>
      </c>
      <c r="Y235">
        <v>96.2</v>
      </c>
      <c r="Z235" t="s">
        <v>16</v>
      </c>
    </row>
    <row r="236" spans="2:28" ht="15" thickBot="1" x14ac:dyDescent="0.35">
      <c r="B236" s="59" t="s">
        <v>276</v>
      </c>
      <c r="C236" s="3" t="s">
        <v>942</v>
      </c>
      <c r="D236" s="18" t="s">
        <v>1082</v>
      </c>
      <c r="E236" s="3" t="s">
        <v>23</v>
      </c>
      <c r="F236" s="19"/>
      <c r="G236" s="19"/>
      <c r="H236" s="60"/>
      <c r="I236" s="60" t="s">
        <v>37</v>
      </c>
      <c r="J236" s="4" t="s">
        <v>943</v>
      </c>
      <c r="K236" s="4">
        <v>95</v>
      </c>
      <c r="L236" s="4" t="s">
        <v>16</v>
      </c>
      <c r="M236" s="4"/>
      <c r="N236" s="4" t="s">
        <v>581</v>
      </c>
      <c r="P236" s="60" t="s">
        <v>536</v>
      </c>
      <c r="Q236" s="4" t="s">
        <v>944</v>
      </c>
      <c r="R236" s="4">
        <v>72.8</v>
      </c>
      <c r="S236" s="4" t="s">
        <v>16</v>
      </c>
      <c r="T236" s="4"/>
      <c r="U236" s="37" t="s">
        <v>945</v>
      </c>
      <c r="W236" s="1" t="s">
        <v>210</v>
      </c>
      <c r="X236" t="s">
        <v>673</v>
      </c>
      <c r="Y236">
        <v>78.599999999999994</v>
      </c>
      <c r="Z236" t="s">
        <v>16</v>
      </c>
      <c r="AB236" t="s">
        <v>907</v>
      </c>
    </row>
    <row r="237" spans="2:28" ht="15" thickBot="1" x14ac:dyDescent="0.35">
      <c r="B237" s="59" t="s">
        <v>276</v>
      </c>
      <c r="C237" s="2" t="s">
        <v>946</v>
      </c>
      <c r="D237" s="13">
        <v>76.900000000000006</v>
      </c>
      <c r="E237" s="2" t="s">
        <v>16</v>
      </c>
      <c r="F237" s="14"/>
      <c r="G237" s="14"/>
      <c r="H237" s="60"/>
      <c r="I237" s="60" t="s">
        <v>67</v>
      </c>
      <c r="J237" s="4" t="s">
        <v>947</v>
      </c>
      <c r="K237" s="4" t="s">
        <v>1082</v>
      </c>
      <c r="L237" s="4" t="s">
        <v>23</v>
      </c>
      <c r="M237" s="4"/>
      <c r="N237" s="4"/>
      <c r="P237" s="60" t="s">
        <v>536</v>
      </c>
      <c r="Q237" s="4" t="s">
        <v>655</v>
      </c>
      <c r="R237" s="4">
        <v>67.2</v>
      </c>
      <c r="S237" s="4" t="s">
        <v>16</v>
      </c>
      <c r="T237" s="4"/>
      <c r="U237" s="4"/>
      <c r="W237" s="1" t="s">
        <v>210</v>
      </c>
      <c r="X237" t="s">
        <v>948</v>
      </c>
      <c r="Y237">
        <v>96.7</v>
      </c>
      <c r="Z237" t="s">
        <v>16</v>
      </c>
      <c r="AB237" t="s">
        <v>18</v>
      </c>
    </row>
    <row r="238" spans="2:28" ht="15" thickBot="1" x14ac:dyDescent="0.35">
      <c r="B238" s="59" t="s">
        <v>276</v>
      </c>
      <c r="C238" s="3" t="s">
        <v>949</v>
      </c>
      <c r="D238" s="18">
        <v>79</v>
      </c>
      <c r="E238" s="3" t="s">
        <v>16</v>
      </c>
      <c r="F238" s="19"/>
      <c r="G238" s="19"/>
      <c r="H238" s="60"/>
      <c r="I238" s="60" t="s">
        <v>67</v>
      </c>
      <c r="J238" s="4" t="s">
        <v>950</v>
      </c>
      <c r="K238" s="4">
        <v>70.8</v>
      </c>
      <c r="L238" s="4" t="s">
        <v>16</v>
      </c>
      <c r="M238" s="4"/>
      <c r="N238" s="4"/>
      <c r="P238" s="78" t="s">
        <v>536</v>
      </c>
      <c r="Q238" s="42" t="s">
        <v>898</v>
      </c>
      <c r="R238" s="42">
        <v>83.4</v>
      </c>
      <c r="S238" s="42" t="s">
        <v>16</v>
      </c>
      <c r="T238" s="42"/>
      <c r="U238" s="42"/>
      <c r="W238" s="1" t="s">
        <v>210</v>
      </c>
      <c r="X238" t="s">
        <v>951</v>
      </c>
      <c r="Y238">
        <v>87.2</v>
      </c>
      <c r="Z238" t="s">
        <v>16</v>
      </c>
    </row>
    <row r="239" spans="2:28" ht="15" thickBot="1" x14ac:dyDescent="0.35">
      <c r="B239" s="59" t="s">
        <v>276</v>
      </c>
      <c r="C239" s="2" t="s">
        <v>952</v>
      </c>
      <c r="D239" s="13">
        <v>78.099999999999994</v>
      </c>
      <c r="E239" s="2" t="s">
        <v>16</v>
      </c>
      <c r="F239" s="14"/>
      <c r="G239" s="14"/>
      <c r="H239" s="60"/>
      <c r="I239" s="60" t="s">
        <v>67</v>
      </c>
      <c r="J239" s="4" t="s">
        <v>953</v>
      </c>
      <c r="K239" s="4">
        <v>72.599999999999994</v>
      </c>
      <c r="L239" s="4" t="s">
        <v>16</v>
      </c>
      <c r="M239" s="4"/>
      <c r="N239" s="4"/>
      <c r="P239" s="4"/>
      <c r="Q239" s="4"/>
      <c r="R239" s="4"/>
      <c r="S239" s="4"/>
      <c r="T239" s="4"/>
      <c r="U239" s="4"/>
      <c r="W239" s="1" t="s">
        <v>210</v>
      </c>
      <c r="X239" t="s">
        <v>524</v>
      </c>
      <c r="Y239">
        <v>89.3</v>
      </c>
      <c r="Z239" t="s">
        <v>16</v>
      </c>
    </row>
    <row r="240" spans="2:28" ht="15" thickBot="1" x14ac:dyDescent="0.35">
      <c r="B240" s="59" t="s">
        <v>276</v>
      </c>
      <c r="C240" s="2" t="s">
        <v>954</v>
      </c>
      <c r="D240" s="18">
        <v>92.6</v>
      </c>
      <c r="E240" s="3" t="s">
        <v>16</v>
      </c>
      <c r="F240" s="19"/>
      <c r="G240" s="19"/>
      <c r="H240" s="60"/>
      <c r="I240" s="60" t="s">
        <v>67</v>
      </c>
      <c r="J240" s="4" t="s">
        <v>510</v>
      </c>
      <c r="K240" s="4">
        <v>83.5</v>
      </c>
      <c r="L240" s="4" t="s">
        <v>16</v>
      </c>
      <c r="M240" s="4"/>
      <c r="N240" s="4"/>
      <c r="R240" t="s">
        <v>1083</v>
      </c>
      <c r="S240">
        <f>COUNTIF(S5:S238,"alive")</f>
        <v>214</v>
      </c>
      <c r="T240" s="4"/>
      <c r="U240" s="4"/>
      <c r="W240" s="1" t="s">
        <v>210</v>
      </c>
      <c r="X240" t="s">
        <v>821</v>
      </c>
      <c r="Y240">
        <v>90.8</v>
      </c>
      <c r="Z240" t="s">
        <v>16</v>
      </c>
    </row>
    <row r="241" spans="2:28" ht="15" thickBot="1" x14ac:dyDescent="0.35">
      <c r="B241" s="58" t="s">
        <v>222</v>
      </c>
      <c r="C241" s="3" t="s">
        <v>955</v>
      </c>
      <c r="D241" s="13">
        <v>77.400000000000006</v>
      </c>
      <c r="E241" s="2" t="s">
        <v>16</v>
      </c>
      <c r="F241" s="14"/>
      <c r="G241" s="14"/>
      <c r="H241" s="60"/>
      <c r="I241" s="60" t="s">
        <v>67</v>
      </c>
      <c r="J241" s="4" t="s">
        <v>506</v>
      </c>
      <c r="K241" s="4">
        <v>80.5</v>
      </c>
      <c r="L241" s="4" t="s">
        <v>16</v>
      </c>
      <c r="M241" s="4"/>
      <c r="N241" s="4"/>
      <c r="R241" t="s">
        <v>26</v>
      </c>
      <c r="S241">
        <f>COUNTIF(S5:S238,"dead")</f>
        <v>20</v>
      </c>
      <c r="T241" s="4"/>
      <c r="U241" s="4"/>
      <c r="W241" s="1" t="s">
        <v>210</v>
      </c>
      <c r="X241" t="s">
        <v>688</v>
      </c>
      <c r="Y241">
        <v>92.2</v>
      </c>
      <c r="Z241" t="s">
        <v>16</v>
      </c>
    </row>
    <row r="242" spans="2:28" ht="15" thickBot="1" x14ac:dyDescent="0.35">
      <c r="B242" s="58" t="s">
        <v>222</v>
      </c>
      <c r="C242" s="2" t="s">
        <v>682</v>
      </c>
      <c r="D242" s="18">
        <v>77.900000000000006</v>
      </c>
      <c r="E242" s="3" t="s">
        <v>16</v>
      </c>
      <c r="F242" s="19"/>
      <c r="G242" s="19"/>
      <c r="H242" s="60"/>
      <c r="I242" s="60" t="s">
        <v>67</v>
      </c>
      <c r="J242" s="4" t="s">
        <v>533</v>
      </c>
      <c r="K242" s="4">
        <v>101.6</v>
      </c>
      <c r="L242" s="4" t="s">
        <v>16</v>
      </c>
      <c r="M242" s="4"/>
      <c r="N242" s="4"/>
      <c r="R242" s="4"/>
      <c r="S242" s="4"/>
      <c r="T242" s="4"/>
      <c r="U242" s="4"/>
      <c r="W242" s="1" t="s">
        <v>210</v>
      </c>
      <c r="X242" t="s">
        <v>956</v>
      </c>
      <c r="Y242">
        <v>59</v>
      </c>
      <c r="Z242" t="s">
        <v>16</v>
      </c>
    </row>
    <row r="243" spans="2:28" ht="15" thickBot="1" x14ac:dyDescent="0.35">
      <c r="B243" s="58" t="s">
        <v>222</v>
      </c>
      <c r="C243" s="3" t="s">
        <v>663</v>
      </c>
      <c r="D243" s="13">
        <v>82.3</v>
      </c>
      <c r="E243" s="2" t="s">
        <v>16</v>
      </c>
      <c r="F243" s="14"/>
      <c r="G243" s="14"/>
      <c r="H243" s="60"/>
      <c r="I243" s="60" t="s">
        <v>67</v>
      </c>
      <c r="J243" s="4" t="s">
        <v>336</v>
      </c>
      <c r="K243" s="4">
        <v>76.3</v>
      </c>
      <c r="L243" s="4" t="s">
        <v>16</v>
      </c>
      <c r="M243" s="4"/>
      <c r="N243" s="4"/>
      <c r="R243" s="4"/>
      <c r="S243" s="4"/>
      <c r="T243" s="4"/>
      <c r="U243" s="4"/>
      <c r="W243" s="1" t="s">
        <v>210</v>
      </c>
      <c r="X243" t="s">
        <v>957</v>
      </c>
      <c r="Y243">
        <v>63.2</v>
      </c>
      <c r="Z243" t="s">
        <v>16</v>
      </c>
    </row>
    <row r="244" spans="2:28" ht="15" thickBot="1" x14ac:dyDescent="0.35">
      <c r="B244" s="58" t="s">
        <v>222</v>
      </c>
      <c r="C244" s="2" t="s">
        <v>748</v>
      </c>
      <c r="D244" s="18">
        <v>92.1</v>
      </c>
      <c r="E244" s="3" t="s">
        <v>16</v>
      </c>
      <c r="F244" s="19"/>
      <c r="G244" s="19"/>
      <c r="H244" s="60"/>
      <c r="I244" s="60" t="s">
        <v>67</v>
      </c>
      <c r="J244" s="4" t="s">
        <v>499</v>
      </c>
      <c r="K244" s="4">
        <v>84.8</v>
      </c>
      <c r="L244" s="4" t="s">
        <v>16</v>
      </c>
      <c r="M244" s="4"/>
      <c r="N244" s="4"/>
      <c r="R244" t="s">
        <v>3293</v>
      </c>
      <c r="S244">
        <f>COUNTA(Table10[Location Found])</f>
        <v>234</v>
      </c>
      <c r="T244" s="4"/>
      <c r="U244" s="4"/>
      <c r="W244" s="1" t="s">
        <v>210</v>
      </c>
      <c r="X244" t="s">
        <v>958</v>
      </c>
      <c r="Y244">
        <v>93</v>
      </c>
      <c r="Z244" t="s">
        <v>23</v>
      </c>
    </row>
    <row r="245" spans="2:28" ht="15" thickBot="1" x14ac:dyDescent="0.35">
      <c r="B245" s="58" t="s">
        <v>222</v>
      </c>
      <c r="C245" s="2" t="s">
        <v>927</v>
      </c>
      <c r="D245" s="13">
        <v>80</v>
      </c>
      <c r="E245" s="2" t="s">
        <v>16</v>
      </c>
      <c r="F245" s="14"/>
      <c r="G245" s="14"/>
      <c r="H245" s="60"/>
      <c r="I245" s="60" t="s">
        <v>67</v>
      </c>
      <c r="J245" s="4" t="s">
        <v>959</v>
      </c>
      <c r="K245" s="4" t="s">
        <v>1082</v>
      </c>
      <c r="L245" s="4" t="s">
        <v>23</v>
      </c>
      <c r="M245" s="4"/>
      <c r="N245" s="4" t="s">
        <v>581</v>
      </c>
      <c r="S245">
        <f>COUNTIF(Table10[Tag Number],"a*")</f>
        <v>0</v>
      </c>
      <c r="T245" s="4"/>
      <c r="U245" s="4"/>
      <c r="W245" s="1"/>
    </row>
    <row r="246" spans="2:28" ht="15" thickBot="1" x14ac:dyDescent="0.35">
      <c r="B246" s="58" t="s">
        <v>222</v>
      </c>
      <c r="C246" s="3" t="s">
        <v>722</v>
      </c>
      <c r="D246" s="18">
        <v>95.4</v>
      </c>
      <c r="E246" s="3" t="s">
        <v>16</v>
      </c>
      <c r="F246" s="19"/>
      <c r="G246" s="19"/>
      <c r="H246" s="60"/>
      <c r="I246" s="60" t="s">
        <v>67</v>
      </c>
      <c r="J246" s="4" t="s">
        <v>539</v>
      </c>
      <c r="K246" s="4">
        <v>91.2</v>
      </c>
      <c r="L246" s="4" t="s">
        <v>16</v>
      </c>
      <c r="M246" s="4"/>
      <c r="N246" s="4" t="s">
        <v>581</v>
      </c>
      <c r="S246">
        <f>COUNTIF(Table10[Tag Number],"b*")</f>
        <v>72</v>
      </c>
      <c r="T246" s="4"/>
      <c r="U246" s="4"/>
      <c r="W246" s="1" t="s">
        <v>536</v>
      </c>
      <c r="X246" t="s">
        <v>557</v>
      </c>
      <c r="Y246">
        <v>99.1</v>
      </c>
      <c r="Z246" t="s">
        <v>16</v>
      </c>
    </row>
    <row r="247" spans="2:28" ht="15" thickBot="1" x14ac:dyDescent="0.35">
      <c r="B247" s="58" t="s">
        <v>222</v>
      </c>
      <c r="C247" s="2" t="s">
        <v>960</v>
      </c>
      <c r="D247" s="13">
        <v>51.6</v>
      </c>
      <c r="E247" s="2" t="s">
        <v>16</v>
      </c>
      <c r="F247" s="14"/>
      <c r="G247" s="14"/>
      <c r="H247" s="60"/>
      <c r="I247" s="60" t="s">
        <v>67</v>
      </c>
      <c r="J247" s="4" t="s">
        <v>503</v>
      </c>
      <c r="K247" s="4">
        <v>88.2</v>
      </c>
      <c r="L247" s="4" t="s">
        <v>16</v>
      </c>
      <c r="M247" s="4"/>
      <c r="N247" s="4" t="s">
        <v>581</v>
      </c>
      <c r="P247" s="4"/>
      <c r="Q247" s="4"/>
      <c r="S247">
        <f>COUNTIF(Table10[Tag Number],"c*")</f>
        <v>99</v>
      </c>
      <c r="T247" s="4"/>
      <c r="U247" s="4"/>
      <c r="W247" s="1" t="s">
        <v>536</v>
      </c>
      <c r="X247" t="s">
        <v>597</v>
      </c>
      <c r="Y247">
        <v>95.3</v>
      </c>
      <c r="Z247" t="s">
        <v>16</v>
      </c>
    </row>
    <row r="248" spans="2:28" ht="15" thickBot="1" x14ac:dyDescent="0.35">
      <c r="B248" s="58" t="s">
        <v>222</v>
      </c>
      <c r="C248" s="3" t="s">
        <v>670</v>
      </c>
      <c r="D248" s="18">
        <v>80.3</v>
      </c>
      <c r="E248" s="3" t="s">
        <v>16</v>
      </c>
      <c r="F248" s="19"/>
      <c r="G248" s="19"/>
      <c r="H248" s="60"/>
      <c r="I248" s="60" t="s">
        <v>67</v>
      </c>
      <c r="J248" s="4" t="s">
        <v>526</v>
      </c>
      <c r="K248" s="4">
        <v>87</v>
      </c>
      <c r="L248" s="4" t="s">
        <v>16</v>
      </c>
      <c r="M248" s="4"/>
      <c r="N248" s="4" t="s">
        <v>581</v>
      </c>
      <c r="P248" s="4"/>
      <c r="Q248" s="4"/>
      <c r="S248">
        <f>COUNTIF(Table10[Tag Number],"d*")</f>
        <v>48</v>
      </c>
      <c r="T248" s="4"/>
      <c r="U248" s="4"/>
      <c r="W248" s="1" t="s">
        <v>536</v>
      </c>
      <c r="X248" t="s">
        <v>537</v>
      </c>
      <c r="Y248">
        <v>80.5</v>
      </c>
      <c r="Z248" t="s">
        <v>16</v>
      </c>
    </row>
    <row r="249" spans="2:28" ht="15" thickBot="1" x14ac:dyDescent="0.35">
      <c r="B249" s="58" t="s">
        <v>222</v>
      </c>
      <c r="C249" s="3" t="s">
        <v>736</v>
      </c>
      <c r="D249" s="13">
        <v>70</v>
      </c>
      <c r="E249" s="2" t="s">
        <v>16</v>
      </c>
      <c r="F249" s="14"/>
      <c r="G249" s="14"/>
      <c r="H249" s="60"/>
      <c r="I249" s="60" t="s">
        <v>67</v>
      </c>
      <c r="J249" s="4" t="s">
        <v>547</v>
      </c>
      <c r="K249" s="4">
        <v>87.6</v>
      </c>
      <c r="L249" s="4" t="s">
        <v>16</v>
      </c>
      <c r="M249" s="4"/>
      <c r="N249" s="4" t="s">
        <v>581</v>
      </c>
      <c r="P249" s="4"/>
      <c r="Q249" s="4"/>
      <c r="S249">
        <f>COUNTIF(Table10[Tag Number],"o*")</f>
        <v>13</v>
      </c>
      <c r="T249" s="4"/>
      <c r="U249" s="4"/>
      <c r="W249" s="1" t="s">
        <v>536</v>
      </c>
      <c r="X249" t="s">
        <v>629</v>
      </c>
      <c r="Y249">
        <v>83.5</v>
      </c>
      <c r="Z249" t="s">
        <v>16</v>
      </c>
    </row>
    <row r="250" spans="2:28" ht="15" thickBot="1" x14ac:dyDescent="0.35">
      <c r="B250" s="58" t="s">
        <v>222</v>
      </c>
      <c r="C250" s="2" t="s">
        <v>758</v>
      </c>
      <c r="D250" s="18">
        <v>81.2</v>
      </c>
      <c r="E250" s="3" t="s">
        <v>16</v>
      </c>
      <c r="F250" s="19"/>
      <c r="G250" s="19"/>
      <c r="H250" s="60"/>
      <c r="I250" s="60" t="s">
        <v>67</v>
      </c>
      <c r="J250" s="4" t="s">
        <v>961</v>
      </c>
      <c r="K250" s="4">
        <v>87.5</v>
      </c>
      <c r="L250" s="4" t="s">
        <v>16</v>
      </c>
      <c r="M250" s="4"/>
      <c r="N250" s="4" t="s">
        <v>581</v>
      </c>
      <c r="P250" s="4"/>
      <c r="Q250" s="4"/>
      <c r="R250" t="s">
        <v>3295</v>
      </c>
      <c r="S250">
        <f>SUM(S245:S249)</f>
        <v>232</v>
      </c>
      <c r="T250" s="4"/>
      <c r="U250" s="4"/>
      <c r="W250" s="1" t="s">
        <v>536</v>
      </c>
      <c r="X250" t="s">
        <v>617</v>
      </c>
      <c r="Y250">
        <v>95</v>
      </c>
      <c r="Z250" t="s">
        <v>16</v>
      </c>
    </row>
    <row r="251" spans="2:28" ht="15" thickBot="1" x14ac:dyDescent="0.35">
      <c r="B251" s="58" t="s">
        <v>222</v>
      </c>
      <c r="C251" s="3" t="s">
        <v>962</v>
      </c>
      <c r="D251" s="13" t="s">
        <v>1082</v>
      </c>
      <c r="E251" s="2" t="s">
        <v>23</v>
      </c>
      <c r="F251" s="14"/>
      <c r="G251" s="14"/>
      <c r="H251" s="60"/>
      <c r="I251" s="60" t="s">
        <v>67</v>
      </c>
      <c r="J251" s="4" t="s">
        <v>963</v>
      </c>
      <c r="K251" s="4">
        <v>84.8</v>
      </c>
      <c r="L251" s="4" t="s">
        <v>16</v>
      </c>
      <c r="M251" s="4"/>
      <c r="N251" s="4" t="s">
        <v>581</v>
      </c>
      <c r="P251" s="4"/>
      <c r="Q251" s="4"/>
      <c r="R251" s="4"/>
      <c r="S251" s="4"/>
      <c r="T251" s="4"/>
      <c r="U251" s="4"/>
      <c r="W251" s="1" t="s">
        <v>536</v>
      </c>
      <c r="X251" t="s">
        <v>919</v>
      </c>
      <c r="Y251">
        <v>81</v>
      </c>
      <c r="Z251" t="s">
        <v>16</v>
      </c>
    </row>
    <row r="252" spans="2:28" ht="15" thickBot="1" x14ac:dyDescent="0.35">
      <c r="B252" s="58" t="s">
        <v>222</v>
      </c>
      <c r="C252" s="2" t="s">
        <v>798</v>
      </c>
      <c r="D252" s="18">
        <v>79.099999999999994</v>
      </c>
      <c r="E252" s="3" t="s">
        <v>16</v>
      </c>
      <c r="F252" s="19"/>
      <c r="G252" s="19"/>
      <c r="H252" s="60"/>
      <c r="I252" s="60" t="s">
        <v>67</v>
      </c>
      <c r="J252" s="4" t="s">
        <v>476</v>
      </c>
      <c r="K252" s="4">
        <v>86.5</v>
      </c>
      <c r="L252" s="4" t="s">
        <v>16</v>
      </c>
      <c r="M252" s="4"/>
      <c r="N252" s="4" t="s">
        <v>581</v>
      </c>
      <c r="P252" s="4"/>
      <c r="Q252" s="4"/>
      <c r="R252" s="4"/>
      <c r="S252" s="4"/>
      <c r="T252" s="4"/>
      <c r="U252" s="4"/>
      <c r="W252" s="1" t="s">
        <v>536</v>
      </c>
      <c r="X252" t="s">
        <v>964</v>
      </c>
      <c r="Y252">
        <v>95.3</v>
      </c>
      <c r="Z252" t="s">
        <v>16</v>
      </c>
      <c r="AB252" t="s">
        <v>18</v>
      </c>
    </row>
    <row r="253" spans="2:28" ht="28.8" x14ac:dyDescent="0.3">
      <c r="B253" s="58" t="s">
        <v>222</v>
      </c>
      <c r="C253" s="3" t="s">
        <v>965</v>
      </c>
      <c r="D253" s="13">
        <v>71</v>
      </c>
      <c r="E253" s="2" t="s">
        <v>16</v>
      </c>
      <c r="F253" s="14"/>
      <c r="G253" s="14"/>
      <c r="H253" s="60"/>
      <c r="I253" s="60" t="s">
        <v>67</v>
      </c>
      <c r="J253" s="4" t="s">
        <v>495</v>
      </c>
      <c r="K253" s="4">
        <v>95</v>
      </c>
      <c r="L253" s="4" t="s">
        <v>16</v>
      </c>
      <c r="M253" s="4"/>
      <c r="N253" s="4" t="s">
        <v>662</v>
      </c>
      <c r="P253" s="4"/>
      <c r="Q253" s="4"/>
      <c r="R253" s="4"/>
      <c r="S253" s="4"/>
      <c r="T253" s="4"/>
      <c r="U253" s="4"/>
      <c r="W253" s="1" t="s">
        <v>536</v>
      </c>
      <c r="X253" t="s">
        <v>655</v>
      </c>
      <c r="Y253">
        <v>67.599999999999994</v>
      </c>
      <c r="Z253" t="s">
        <v>16</v>
      </c>
    </row>
    <row r="254" spans="2:28" ht="15" thickBot="1" x14ac:dyDescent="0.35">
      <c r="B254" s="58" t="s">
        <v>222</v>
      </c>
      <c r="C254" s="2" t="s">
        <v>966</v>
      </c>
      <c r="D254" s="18">
        <v>92</v>
      </c>
      <c r="E254" s="3" t="s">
        <v>16</v>
      </c>
      <c r="F254" s="19"/>
      <c r="G254" s="19"/>
      <c r="H254" s="60"/>
      <c r="I254" s="60" t="s">
        <v>67</v>
      </c>
      <c r="J254" s="4" t="s">
        <v>541</v>
      </c>
      <c r="K254" s="4">
        <v>94.2</v>
      </c>
      <c r="L254" s="4" t="s">
        <v>16</v>
      </c>
      <c r="M254" s="4"/>
      <c r="N254" s="4" t="s">
        <v>581</v>
      </c>
      <c r="P254" s="4"/>
      <c r="Q254" s="4"/>
      <c r="R254" s="4"/>
      <c r="S254" s="4"/>
      <c r="T254" s="4"/>
      <c r="U254" s="4"/>
      <c r="W254" s="1" t="s">
        <v>536</v>
      </c>
      <c r="X254" t="s">
        <v>622</v>
      </c>
      <c r="Y254">
        <v>88.9</v>
      </c>
      <c r="Z254" t="s">
        <v>16</v>
      </c>
    </row>
    <row r="255" spans="2:28" ht="15" thickBot="1" x14ac:dyDescent="0.35">
      <c r="B255" s="58" t="s">
        <v>222</v>
      </c>
      <c r="C255" s="3" t="s">
        <v>787</v>
      </c>
      <c r="D255" s="13">
        <v>68.7</v>
      </c>
      <c r="E255" s="2" t="s">
        <v>16</v>
      </c>
      <c r="F255" s="14"/>
      <c r="G255" s="14"/>
      <c r="H255" s="60"/>
      <c r="I255" s="60" t="s">
        <v>67</v>
      </c>
      <c r="J255" s="4" t="s">
        <v>967</v>
      </c>
      <c r="K255" s="4">
        <v>73.099999999999994</v>
      </c>
      <c r="L255" s="4" t="s">
        <v>16</v>
      </c>
      <c r="M255" s="4"/>
      <c r="N255" s="4" t="s">
        <v>581</v>
      </c>
      <c r="P255" s="4"/>
      <c r="Q255" s="4"/>
      <c r="R255" s="4"/>
      <c r="S255" s="4"/>
      <c r="T255" s="4"/>
      <c r="U255" s="4"/>
      <c r="W255" s="1" t="s">
        <v>536</v>
      </c>
      <c r="X255" t="s">
        <v>576</v>
      </c>
      <c r="Y255">
        <v>105</v>
      </c>
      <c r="Z255" t="s">
        <v>16</v>
      </c>
    </row>
    <row r="256" spans="2:28" ht="15" thickBot="1" x14ac:dyDescent="0.35">
      <c r="B256" s="58" t="s">
        <v>222</v>
      </c>
      <c r="C256" s="2" t="s">
        <v>854</v>
      </c>
      <c r="D256" s="18">
        <v>92.1</v>
      </c>
      <c r="E256" s="3" t="s">
        <v>16</v>
      </c>
      <c r="F256" s="19"/>
      <c r="G256" s="19"/>
      <c r="H256" s="60"/>
      <c r="I256" s="60" t="s">
        <v>67</v>
      </c>
      <c r="J256" s="4" t="s">
        <v>482</v>
      </c>
      <c r="K256" s="4">
        <v>78.7</v>
      </c>
      <c r="L256" s="4" t="s">
        <v>16</v>
      </c>
      <c r="M256" s="4"/>
      <c r="N256" s="4" t="s">
        <v>581</v>
      </c>
      <c r="P256" s="4"/>
      <c r="Q256" s="4"/>
      <c r="R256" s="4"/>
      <c r="S256" s="4"/>
      <c r="T256" s="4"/>
      <c r="U256" s="4"/>
      <c r="W256" s="1" t="s">
        <v>536</v>
      </c>
      <c r="X256" t="s">
        <v>544</v>
      </c>
      <c r="Y256">
        <v>96.5</v>
      </c>
      <c r="Z256" t="s">
        <v>16</v>
      </c>
    </row>
    <row r="257" spans="2:28" ht="15" thickBot="1" x14ac:dyDescent="0.35">
      <c r="B257" s="58" t="s">
        <v>222</v>
      </c>
      <c r="C257" s="3" t="s">
        <v>693</v>
      </c>
      <c r="D257" s="13">
        <v>77.7</v>
      </c>
      <c r="E257" s="2" t="s">
        <v>16</v>
      </c>
      <c r="F257" s="14"/>
      <c r="G257" s="14"/>
      <c r="H257" s="60"/>
      <c r="I257" s="60" t="s">
        <v>67</v>
      </c>
      <c r="J257" s="4" t="s">
        <v>574</v>
      </c>
      <c r="K257" s="4">
        <v>92.3</v>
      </c>
      <c r="L257" s="4" t="s">
        <v>16</v>
      </c>
      <c r="M257" s="4"/>
      <c r="N257" s="4" t="s">
        <v>581</v>
      </c>
      <c r="P257" s="4"/>
      <c r="Q257" s="4"/>
      <c r="R257" s="4"/>
      <c r="S257" s="4"/>
      <c r="T257" s="4"/>
      <c r="U257" s="4"/>
      <c r="W257" s="1" t="s">
        <v>536</v>
      </c>
      <c r="X257" t="s">
        <v>595</v>
      </c>
      <c r="Y257">
        <v>71.2</v>
      </c>
      <c r="Z257" t="s">
        <v>16</v>
      </c>
    </row>
    <row r="258" spans="2:28" ht="15" thickBot="1" x14ac:dyDescent="0.35">
      <c r="B258" s="58" t="s">
        <v>222</v>
      </c>
      <c r="C258" s="3" t="s">
        <v>751</v>
      </c>
      <c r="D258" s="18">
        <v>97.3</v>
      </c>
      <c r="E258" s="3" t="s">
        <v>16</v>
      </c>
      <c r="F258" s="19"/>
      <c r="G258" s="19"/>
      <c r="H258" s="60"/>
      <c r="I258" s="60" t="s">
        <v>67</v>
      </c>
      <c r="J258" s="4" t="s">
        <v>289</v>
      </c>
      <c r="K258" s="4">
        <v>85.6</v>
      </c>
      <c r="L258" s="4" t="s">
        <v>16</v>
      </c>
      <c r="M258" s="4"/>
      <c r="N258" s="4" t="s">
        <v>581</v>
      </c>
      <c r="P258" s="4"/>
      <c r="Q258" s="4"/>
      <c r="R258" s="4"/>
      <c r="S258" s="4"/>
      <c r="T258" s="4"/>
      <c r="U258" s="4"/>
      <c r="W258" s="1" t="s">
        <v>536</v>
      </c>
      <c r="X258" t="s">
        <v>918</v>
      </c>
      <c r="Y258">
        <v>97</v>
      </c>
      <c r="Z258" t="s">
        <v>16</v>
      </c>
    </row>
    <row r="259" spans="2:28" ht="15" thickBot="1" x14ac:dyDescent="0.35">
      <c r="B259" s="58" t="s">
        <v>222</v>
      </c>
      <c r="C259" s="2" t="s">
        <v>968</v>
      </c>
      <c r="D259" s="13">
        <v>87.9</v>
      </c>
      <c r="E259" s="2" t="s">
        <v>16</v>
      </c>
      <c r="F259" s="14"/>
      <c r="G259" s="14"/>
      <c r="H259" s="60"/>
      <c r="I259" s="60" t="s">
        <v>67</v>
      </c>
      <c r="J259" s="4" t="s">
        <v>571</v>
      </c>
      <c r="K259" s="4">
        <v>85.7</v>
      </c>
      <c r="L259" s="4" t="s">
        <v>16</v>
      </c>
      <c r="M259" s="4"/>
      <c r="N259" s="4" t="s">
        <v>581</v>
      </c>
      <c r="P259" s="4"/>
      <c r="Q259" s="4"/>
      <c r="R259" s="4"/>
      <c r="S259" s="4"/>
      <c r="T259" s="4"/>
      <c r="U259" s="4"/>
      <c r="W259" s="1" t="s">
        <v>536</v>
      </c>
      <c r="X259" t="s">
        <v>858</v>
      </c>
      <c r="Y259">
        <v>78.2</v>
      </c>
      <c r="Z259" t="s">
        <v>16</v>
      </c>
    </row>
    <row r="260" spans="2:28" ht="15" thickBot="1" x14ac:dyDescent="0.35">
      <c r="B260" s="58" t="s">
        <v>222</v>
      </c>
      <c r="C260" s="3" t="s">
        <v>674</v>
      </c>
      <c r="D260" s="18">
        <v>73</v>
      </c>
      <c r="E260" s="3" t="s">
        <v>16</v>
      </c>
      <c r="F260" s="19"/>
      <c r="G260" s="19"/>
      <c r="H260" s="60"/>
      <c r="I260" s="60" t="s">
        <v>67</v>
      </c>
      <c r="J260" s="4" t="s">
        <v>969</v>
      </c>
      <c r="K260" s="4">
        <v>88</v>
      </c>
      <c r="L260" s="4" t="s">
        <v>16</v>
      </c>
      <c r="M260" s="4"/>
      <c r="N260" s="4" t="s">
        <v>581</v>
      </c>
      <c r="P260" s="4"/>
      <c r="Q260" s="4"/>
      <c r="R260" s="4"/>
      <c r="S260" s="4"/>
      <c r="T260" s="4"/>
      <c r="U260" s="4"/>
      <c r="W260" s="1" t="s">
        <v>536</v>
      </c>
      <c r="X260" t="s">
        <v>647</v>
      </c>
      <c r="Y260">
        <v>91</v>
      </c>
      <c r="Z260" t="s">
        <v>16</v>
      </c>
    </row>
    <row r="261" spans="2:28" ht="15" thickBot="1" x14ac:dyDescent="0.35">
      <c r="B261" s="58" t="s">
        <v>222</v>
      </c>
      <c r="C261" s="2" t="s">
        <v>742</v>
      </c>
      <c r="D261" s="13">
        <v>101.9</v>
      </c>
      <c r="E261" s="2" t="s">
        <v>16</v>
      </c>
      <c r="F261" s="14"/>
      <c r="G261" s="14"/>
      <c r="H261" s="60"/>
      <c r="I261" s="60" t="s">
        <v>66</v>
      </c>
      <c r="J261" s="4" t="s">
        <v>450</v>
      </c>
      <c r="K261" s="4">
        <v>88.5</v>
      </c>
      <c r="L261" s="4" t="s">
        <v>16</v>
      </c>
      <c r="M261" s="4"/>
      <c r="N261" s="4" t="s">
        <v>581</v>
      </c>
      <c r="P261" s="4"/>
      <c r="Q261" s="4"/>
      <c r="R261" s="4"/>
      <c r="S261" s="4"/>
      <c r="T261" s="4"/>
      <c r="U261" s="4"/>
      <c r="W261" s="1" t="s">
        <v>536</v>
      </c>
      <c r="X261" t="s">
        <v>563</v>
      </c>
      <c r="Y261">
        <v>87.8</v>
      </c>
      <c r="Z261" t="s">
        <v>16</v>
      </c>
    </row>
    <row r="262" spans="2:28" ht="15" thickBot="1" x14ac:dyDescent="0.35">
      <c r="B262" s="58" t="s">
        <v>222</v>
      </c>
      <c r="C262" s="3" t="s">
        <v>422</v>
      </c>
      <c r="D262" s="18">
        <v>109.1</v>
      </c>
      <c r="E262" s="3" t="s">
        <v>16</v>
      </c>
      <c r="F262" s="19"/>
      <c r="G262" s="19"/>
      <c r="H262" s="60"/>
      <c r="I262" s="60" t="s">
        <v>66</v>
      </c>
      <c r="J262" s="4" t="s">
        <v>970</v>
      </c>
      <c r="K262" s="4">
        <v>68.400000000000006</v>
      </c>
      <c r="L262" s="4" t="s">
        <v>16</v>
      </c>
      <c r="M262" s="4"/>
      <c r="N262" s="4"/>
      <c r="P262" s="4"/>
      <c r="Q262" s="4"/>
      <c r="R262" s="4"/>
      <c r="S262" s="4"/>
      <c r="T262" s="4"/>
      <c r="U262" s="4"/>
      <c r="W262" s="1" t="s">
        <v>536</v>
      </c>
      <c r="X262" t="s">
        <v>891</v>
      </c>
      <c r="Y262">
        <v>88.5</v>
      </c>
      <c r="Z262" t="s">
        <v>16</v>
      </c>
    </row>
    <row r="263" spans="2:28" ht="15" thickBot="1" x14ac:dyDescent="0.35">
      <c r="B263" s="58" t="s">
        <v>222</v>
      </c>
      <c r="C263" s="2" t="s">
        <v>971</v>
      </c>
      <c r="D263" s="13">
        <v>88.5</v>
      </c>
      <c r="E263" s="2" t="s">
        <v>16</v>
      </c>
      <c r="F263" s="14"/>
      <c r="G263" s="14"/>
      <c r="H263" s="60"/>
      <c r="I263" s="60" t="s">
        <v>66</v>
      </c>
      <c r="J263" s="4" t="s">
        <v>972</v>
      </c>
      <c r="K263" s="4">
        <v>84.2</v>
      </c>
      <c r="L263" s="4" t="s">
        <v>16</v>
      </c>
      <c r="M263" s="4"/>
      <c r="N263" s="4"/>
      <c r="P263" s="4"/>
      <c r="Q263" s="4"/>
      <c r="R263" s="4"/>
      <c r="S263" s="4"/>
      <c r="T263" s="4"/>
      <c r="U263" s="4"/>
      <c r="W263" s="1" t="s">
        <v>536</v>
      </c>
      <c r="X263" t="s">
        <v>973</v>
      </c>
      <c r="Y263">
        <v>77</v>
      </c>
      <c r="Z263" t="s">
        <v>16</v>
      </c>
    </row>
    <row r="264" spans="2:28" ht="15" thickBot="1" x14ac:dyDescent="0.35">
      <c r="B264" s="58" t="s">
        <v>222</v>
      </c>
      <c r="C264" s="3" t="s">
        <v>912</v>
      </c>
      <c r="D264" s="18">
        <v>92.9</v>
      </c>
      <c r="E264" s="3" t="s">
        <v>16</v>
      </c>
      <c r="F264" s="19"/>
      <c r="G264" s="19"/>
      <c r="H264" s="60"/>
      <c r="I264" s="60" t="s">
        <v>14</v>
      </c>
      <c r="J264" s="4" t="s">
        <v>974</v>
      </c>
      <c r="K264" s="4" t="s">
        <v>1082</v>
      </c>
      <c r="L264" s="4" t="s">
        <v>23</v>
      </c>
      <c r="M264" s="4"/>
      <c r="N264" s="4"/>
      <c r="P264" s="4"/>
      <c r="Q264" s="4"/>
      <c r="R264" s="4"/>
      <c r="S264" s="4"/>
      <c r="T264" s="4"/>
      <c r="U264" s="4"/>
      <c r="W264" s="1" t="s">
        <v>536</v>
      </c>
      <c r="X264" t="s">
        <v>975</v>
      </c>
      <c r="Y264">
        <v>63</v>
      </c>
      <c r="Z264" t="s">
        <v>16</v>
      </c>
    </row>
    <row r="265" spans="2:28" ht="15" thickBot="1" x14ac:dyDescent="0.35">
      <c r="B265" s="58" t="s">
        <v>222</v>
      </c>
      <c r="C265" s="2" t="s">
        <v>976</v>
      </c>
      <c r="D265" s="13" t="s">
        <v>1082</v>
      </c>
      <c r="E265" s="2" t="s">
        <v>23</v>
      </c>
      <c r="F265" s="14"/>
      <c r="G265" s="14"/>
      <c r="H265" s="60"/>
      <c r="I265" s="60" t="s">
        <v>14</v>
      </c>
      <c r="J265" s="4" t="s">
        <v>977</v>
      </c>
      <c r="K265" s="4">
        <v>91.2</v>
      </c>
      <c r="L265" s="4" t="s">
        <v>16</v>
      </c>
      <c r="M265" s="4"/>
      <c r="N265" s="4"/>
      <c r="P265" s="4"/>
      <c r="Q265" s="4"/>
      <c r="R265" s="4"/>
      <c r="S265" s="4"/>
      <c r="T265" s="4"/>
      <c r="U265" s="4"/>
      <c r="W265" s="1" t="s">
        <v>536</v>
      </c>
      <c r="X265" t="s">
        <v>898</v>
      </c>
      <c r="Y265">
        <v>84</v>
      </c>
      <c r="Z265" t="s">
        <v>16</v>
      </c>
    </row>
    <row r="266" spans="2:28" ht="15" thickBot="1" x14ac:dyDescent="0.35">
      <c r="B266" s="58" t="s">
        <v>222</v>
      </c>
      <c r="C266" s="3" t="s">
        <v>930</v>
      </c>
      <c r="D266" s="18">
        <v>73.5</v>
      </c>
      <c r="E266" s="3" t="s">
        <v>16</v>
      </c>
      <c r="F266" s="19"/>
      <c r="G266" s="19"/>
      <c r="H266" s="60"/>
      <c r="I266" s="60" t="s">
        <v>14</v>
      </c>
      <c r="J266" s="4" t="s">
        <v>437</v>
      </c>
      <c r="K266" s="4">
        <v>119.7</v>
      </c>
      <c r="L266" s="4" t="s">
        <v>16</v>
      </c>
      <c r="M266" s="4"/>
      <c r="N266" s="4"/>
      <c r="P266" s="4"/>
      <c r="Q266" s="4"/>
      <c r="R266" s="4"/>
      <c r="S266" s="4"/>
      <c r="T266" s="4"/>
      <c r="U266" s="4"/>
      <c r="W266" s="1" t="s">
        <v>536</v>
      </c>
      <c r="X266" t="s">
        <v>639</v>
      </c>
      <c r="Y266">
        <v>74.5</v>
      </c>
      <c r="Z266" t="s">
        <v>16</v>
      </c>
    </row>
    <row r="267" spans="2:28" ht="15" thickBot="1" x14ac:dyDescent="0.35">
      <c r="B267" s="58" t="s">
        <v>222</v>
      </c>
      <c r="C267" s="2" t="s">
        <v>678</v>
      </c>
      <c r="D267" s="13">
        <v>65.900000000000006</v>
      </c>
      <c r="E267" s="2" t="s">
        <v>16</v>
      </c>
      <c r="F267" s="14"/>
      <c r="G267" s="14"/>
      <c r="H267" s="60"/>
      <c r="I267" s="60" t="s">
        <v>14</v>
      </c>
      <c r="J267" s="4" t="s">
        <v>978</v>
      </c>
      <c r="K267" s="4">
        <v>71.7</v>
      </c>
      <c r="L267" s="4" t="s">
        <v>16</v>
      </c>
      <c r="M267" s="4"/>
      <c r="N267" s="4"/>
      <c r="P267" s="4"/>
      <c r="Q267" s="4"/>
      <c r="R267" s="4"/>
      <c r="S267" s="4"/>
      <c r="T267" s="4"/>
      <c r="U267" s="4"/>
      <c r="W267" s="1" t="s">
        <v>536</v>
      </c>
      <c r="X267" t="s">
        <v>661</v>
      </c>
      <c r="Y267">
        <v>93.2</v>
      </c>
      <c r="Z267" t="s">
        <v>16</v>
      </c>
    </row>
    <row r="268" spans="2:28" ht="15" thickBot="1" x14ac:dyDescent="0.35">
      <c r="B268" s="58" t="s">
        <v>222</v>
      </c>
      <c r="C268" s="3" t="s">
        <v>979</v>
      </c>
      <c r="D268" s="18">
        <v>79.5</v>
      </c>
      <c r="E268" s="3" t="s">
        <v>16</v>
      </c>
      <c r="F268" s="19"/>
      <c r="G268" s="19"/>
      <c r="H268" s="60"/>
      <c r="I268" s="60" t="s">
        <v>14</v>
      </c>
      <c r="J268" s="4" t="s">
        <v>980</v>
      </c>
      <c r="K268" s="4">
        <v>80.5</v>
      </c>
      <c r="L268" s="4" t="s">
        <v>16</v>
      </c>
      <c r="M268" s="4"/>
      <c r="N268" s="4"/>
      <c r="P268" s="4"/>
      <c r="Q268" s="4"/>
      <c r="R268" s="4"/>
      <c r="S268" s="4"/>
      <c r="T268" s="4"/>
      <c r="U268" s="4"/>
      <c r="W268" s="1" t="s">
        <v>536</v>
      </c>
      <c r="X268" t="s">
        <v>931</v>
      </c>
      <c r="Y268">
        <v>85.5</v>
      </c>
      <c r="Z268" t="s">
        <v>16</v>
      </c>
    </row>
    <row r="269" spans="2:28" ht="15" thickBot="1" x14ac:dyDescent="0.35">
      <c r="B269" s="58" t="s">
        <v>222</v>
      </c>
      <c r="C269" s="2" t="s">
        <v>981</v>
      </c>
      <c r="D269" s="13">
        <v>86</v>
      </c>
      <c r="E269" s="2" t="s">
        <v>16</v>
      </c>
      <c r="F269" s="14"/>
      <c r="G269" s="14"/>
      <c r="H269" s="60"/>
      <c r="I269" s="60" t="s">
        <v>14</v>
      </c>
      <c r="J269" s="4" t="s">
        <v>486</v>
      </c>
      <c r="K269" s="4">
        <v>82.6</v>
      </c>
      <c r="L269" s="4" t="s">
        <v>16</v>
      </c>
      <c r="M269" s="4"/>
      <c r="N269" s="4"/>
      <c r="P269" s="4"/>
      <c r="Q269" s="4"/>
      <c r="R269" s="4"/>
      <c r="S269" s="4"/>
      <c r="T269" s="4"/>
      <c r="U269" s="4"/>
      <c r="W269" s="1" t="s">
        <v>536</v>
      </c>
      <c r="X269" t="s">
        <v>610</v>
      </c>
      <c r="Y269">
        <v>78.099999999999994</v>
      </c>
      <c r="Z269" t="s">
        <v>16</v>
      </c>
    </row>
    <row r="270" spans="2:28" ht="15" thickBot="1" x14ac:dyDescent="0.35">
      <c r="B270" s="58" t="s">
        <v>222</v>
      </c>
      <c r="C270" s="3" t="s">
        <v>712</v>
      </c>
      <c r="D270" s="18">
        <v>70.099999999999994</v>
      </c>
      <c r="E270" s="3" t="s">
        <v>16</v>
      </c>
      <c r="F270" s="19"/>
      <c r="G270" s="19"/>
      <c r="H270" s="60"/>
      <c r="I270" s="60" t="s">
        <v>14</v>
      </c>
      <c r="J270" s="4" t="s">
        <v>508</v>
      </c>
      <c r="K270" s="4">
        <v>91.4</v>
      </c>
      <c r="L270" s="4" t="s">
        <v>16</v>
      </c>
      <c r="M270" s="4"/>
      <c r="N270" s="4"/>
      <c r="P270" s="4"/>
      <c r="Q270" s="4"/>
      <c r="R270" s="4"/>
      <c r="S270" s="4"/>
      <c r="T270" s="4"/>
      <c r="U270" s="4"/>
      <c r="W270" s="1" t="s">
        <v>536</v>
      </c>
      <c r="X270" s="54" t="s">
        <v>114</v>
      </c>
      <c r="Y270">
        <v>85</v>
      </c>
      <c r="Z270" t="s">
        <v>16</v>
      </c>
      <c r="AB270" t="s">
        <v>3280</v>
      </c>
    </row>
    <row r="271" spans="2:28" ht="15" thickBot="1" x14ac:dyDescent="0.35">
      <c r="B271" s="58" t="s">
        <v>222</v>
      </c>
      <c r="C271" s="2" t="s">
        <v>924</v>
      </c>
      <c r="D271" s="13">
        <v>87.7</v>
      </c>
      <c r="E271" s="2" t="s">
        <v>16</v>
      </c>
      <c r="F271" s="14"/>
      <c r="G271" s="14"/>
      <c r="H271" s="60"/>
      <c r="I271" s="60" t="s">
        <v>14</v>
      </c>
      <c r="J271" s="4" t="s">
        <v>982</v>
      </c>
      <c r="K271" s="4">
        <v>87.5</v>
      </c>
      <c r="L271" s="4" t="s">
        <v>16</v>
      </c>
      <c r="M271" s="4"/>
      <c r="N271" s="4"/>
      <c r="P271" s="4"/>
      <c r="Q271" s="4"/>
      <c r="R271" s="4"/>
      <c r="S271" s="4"/>
      <c r="T271" s="4"/>
      <c r="U271" s="4"/>
      <c r="W271" s="1" t="s">
        <v>536</v>
      </c>
      <c r="X271" t="s">
        <v>893</v>
      </c>
      <c r="Y271">
        <v>83.3</v>
      </c>
      <c r="Z271" t="s">
        <v>16</v>
      </c>
    </row>
    <row r="272" spans="2:28" ht="15" thickBot="1" x14ac:dyDescent="0.35">
      <c r="B272" s="58" t="s">
        <v>222</v>
      </c>
      <c r="C272" s="3" t="s">
        <v>697</v>
      </c>
      <c r="D272" s="18">
        <v>70</v>
      </c>
      <c r="E272" s="3" t="s">
        <v>16</v>
      </c>
      <c r="F272" s="19"/>
      <c r="G272" s="19"/>
      <c r="H272" s="60"/>
      <c r="I272" s="60" t="s">
        <v>14</v>
      </c>
      <c r="J272" s="4" t="s">
        <v>2304</v>
      </c>
      <c r="K272" s="4">
        <v>78.2</v>
      </c>
      <c r="L272" s="4" t="s">
        <v>16</v>
      </c>
      <c r="M272" s="4"/>
      <c r="N272" s="4" t="s">
        <v>3279</v>
      </c>
      <c r="P272" s="4"/>
      <c r="Q272" s="4"/>
      <c r="R272" s="4"/>
      <c r="S272" s="4"/>
      <c r="T272" s="4"/>
      <c r="U272" s="4"/>
      <c r="W272" s="1"/>
    </row>
    <row r="273" spans="2:26" ht="15" thickBot="1" x14ac:dyDescent="0.35">
      <c r="B273" s="58" t="s">
        <v>222</v>
      </c>
      <c r="C273" s="2" t="s">
        <v>642</v>
      </c>
      <c r="D273" s="13">
        <v>86.5</v>
      </c>
      <c r="E273" s="2" t="s">
        <v>16</v>
      </c>
      <c r="F273" s="14"/>
      <c r="G273" s="14"/>
      <c r="H273" s="60"/>
      <c r="I273" s="60" t="s">
        <v>14</v>
      </c>
      <c r="J273" s="4" t="s">
        <v>494</v>
      </c>
      <c r="K273" s="4">
        <v>88</v>
      </c>
      <c r="L273" s="4" t="s">
        <v>16</v>
      </c>
      <c r="M273" s="4"/>
      <c r="N273" s="4" t="s">
        <v>581</v>
      </c>
      <c r="P273" s="4"/>
      <c r="Q273" s="4"/>
      <c r="R273" s="4"/>
      <c r="S273" s="4"/>
      <c r="T273" s="4"/>
      <c r="U273" s="4"/>
      <c r="Y273" t="s">
        <v>1083</v>
      </c>
      <c r="Z273">
        <f>COUNTIF(Z5:Z271,"alive")</f>
        <v>258</v>
      </c>
    </row>
    <row r="274" spans="2:26" ht="15" thickBot="1" x14ac:dyDescent="0.35">
      <c r="B274" s="58" t="s">
        <v>222</v>
      </c>
      <c r="C274" s="3" t="s">
        <v>734</v>
      </c>
      <c r="D274" s="18">
        <v>77.400000000000006</v>
      </c>
      <c r="E274" s="3" t="s">
        <v>16</v>
      </c>
      <c r="F274" s="19"/>
      <c r="G274" s="19"/>
      <c r="H274" s="60"/>
      <c r="I274" s="60" t="s">
        <v>14</v>
      </c>
      <c r="J274" s="4" t="s">
        <v>427</v>
      </c>
      <c r="K274" s="4">
        <v>83</v>
      </c>
      <c r="L274" s="4" t="s">
        <v>16</v>
      </c>
      <c r="M274" s="4"/>
      <c r="N274" s="4" t="s">
        <v>581</v>
      </c>
      <c r="P274" s="4"/>
      <c r="Q274" s="4"/>
      <c r="R274" s="4"/>
      <c r="S274" s="4"/>
      <c r="T274" s="4"/>
      <c r="U274" s="4"/>
      <c r="Y274" t="s">
        <v>26</v>
      </c>
      <c r="Z274">
        <f>COUNTIF(Z5:Z271,"dead")</f>
        <v>8</v>
      </c>
    </row>
    <row r="275" spans="2:26" ht="15" thickBot="1" x14ac:dyDescent="0.35">
      <c r="B275" s="58" t="s">
        <v>222</v>
      </c>
      <c r="C275" s="2" t="s">
        <v>880</v>
      </c>
      <c r="D275" s="13">
        <v>85.2</v>
      </c>
      <c r="E275" s="2" t="s">
        <v>16</v>
      </c>
      <c r="F275" s="14"/>
      <c r="G275" s="14"/>
      <c r="H275" s="60"/>
      <c r="I275" s="60" t="s">
        <v>14</v>
      </c>
      <c r="J275" s="4" t="s">
        <v>983</v>
      </c>
      <c r="K275" s="4">
        <v>93.4</v>
      </c>
      <c r="L275" s="4" t="s">
        <v>16</v>
      </c>
      <c r="M275" s="4"/>
      <c r="N275" s="4" t="s">
        <v>581</v>
      </c>
      <c r="P275" s="4"/>
      <c r="Q275" s="4"/>
      <c r="R275" s="4"/>
      <c r="S275" s="4"/>
      <c r="T275" s="4"/>
      <c r="U275" s="4"/>
      <c r="Y275" t="s">
        <v>3288</v>
      </c>
      <c r="Z275">
        <v>256</v>
      </c>
    </row>
    <row r="276" spans="2:26" ht="29.4" thickBot="1" x14ac:dyDescent="0.35">
      <c r="B276" s="58" t="s">
        <v>222</v>
      </c>
      <c r="C276" s="3" t="s">
        <v>744</v>
      </c>
      <c r="D276" s="18">
        <v>85.4</v>
      </c>
      <c r="E276" s="3" t="s">
        <v>16</v>
      </c>
      <c r="F276" s="19"/>
      <c r="G276" s="19"/>
      <c r="H276" s="60"/>
      <c r="I276" s="60" t="s">
        <v>14</v>
      </c>
      <c r="J276" s="4" t="s">
        <v>984</v>
      </c>
      <c r="K276" s="4">
        <v>85.8</v>
      </c>
      <c r="L276" s="4" t="s">
        <v>16</v>
      </c>
      <c r="M276" s="4"/>
      <c r="N276" s="4" t="s">
        <v>662</v>
      </c>
      <c r="P276" s="4"/>
      <c r="Q276" s="4"/>
      <c r="R276" s="4"/>
      <c r="S276" s="4"/>
      <c r="T276" s="4"/>
      <c r="U276" s="4"/>
    </row>
    <row r="277" spans="2:26" ht="29.4" thickBot="1" x14ac:dyDescent="0.35">
      <c r="B277" s="58" t="s">
        <v>222</v>
      </c>
      <c r="C277" s="2" t="s">
        <v>773</v>
      </c>
      <c r="D277" s="13">
        <v>69.900000000000006</v>
      </c>
      <c r="E277" s="2" t="s">
        <v>16</v>
      </c>
      <c r="F277" s="14"/>
      <c r="G277" s="14"/>
      <c r="H277" s="60"/>
      <c r="I277" s="60" t="s">
        <v>14</v>
      </c>
      <c r="J277" s="4" t="s">
        <v>985</v>
      </c>
      <c r="K277" s="4">
        <v>88.6</v>
      </c>
      <c r="L277" s="4" t="s">
        <v>16</v>
      </c>
      <c r="M277" s="4"/>
      <c r="N277" s="4" t="s">
        <v>662</v>
      </c>
      <c r="P277" s="4"/>
      <c r="Q277" s="4"/>
      <c r="R277" s="4"/>
      <c r="S277" s="4"/>
      <c r="T277" s="4"/>
      <c r="U277" s="4"/>
    </row>
    <row r="278" spans="2:26" ht="15" thickBot="1" x14ac:dyDescent="0.35">
      <c r="B278" s="58" t="s">
        <v>222</v>
      </c>
      <c r="C278" s="3" t="s">
        <v>986</v>
      </c>
      <c r="D278" s="18">
        <v>74.599999999999994</v>
      </c>
      <c r="E278" s="3" t="s">
        <v>16</v>
      </c>
      <c r="F278" s="19"/>
      <c r="G278" s="19"/>
      <c r="H278" s="60"/>
      <c r="I278" s="60" t="s">
        <v>76</v>
      </c>
      <c r="J278" s="4" t="s">
        <v>987</v>
      </c>
      <c r="K278" s="4" t="s">
        <v>1082</v>
      </c>
      <c r="L278" s="4" t="s">
        <v>23</v>
      </c>
      <c r="M278" s="4"/>
      <c r="N278" s="4"/>
      <c r="P278" s="4"/>
      <c r="Q278" s="4"/>
      <c r="R278" s="4"/>
      <c r="S278" s="4"/>
      <c r="T278" s="4"/>
      <c r="U278" s="4"/>
    </row>
    <row r="279" spans="2:26" ht="15" thickBot="1" x14ac:dyDescent="0.35">
      <c r="B279" s="58" t="s">
        <v>222</v>
      </c>
      <c r="C279" s="2" t="s">
        <v>988</v>
      </c>
      <c r="D279" s="13">
        <v>77.2</v>
      </c>
      <c r="E279" s="2" t="s">
        <v>16</v>
      </c>
      <c r="F279" s="14"/>
      <c r="G279" s="14"/>
      <c r="H279" s="60"/>
      <c r="I279" s="60" t="s">
        <v>76</v>
      </c>
      <c r="J279" s="4" t="s">
        <v>989</v>
      </c>
      <c r="K279" s="4">
        <v>98.6</v>
      </c>
      <c r="L279" s="4" t="s">
        <v>16</v>
      </c>
      <c r="M279" s="4"/>
      <c r="N279" s="4"/>
      <c r="P279" s="4"/>
      <c r="Q279" s="4"/>
      <c r="R279" s="4"/>
      <c r="S279" s="4"/>
      <c r="T279" s="4"/>
      <c r="U279" s="4"/>
      <c r="Y279" t="s">
        <v>3293</v>
      </c>
      <c r="Z279">
        <f>COUNTA(Table11[Location Found])</f>
        <v>266</v>
      </c>
    </row>
    <row r="280" spans="2:26" ht="15" thickBot="1" x14ac:dyDescent="0.35">
      <c r="B280" s="58" t="s">
        <v>222</v>
      </c>
      <c r="C280" s="3" t="s">
        <v>788</v>
      </c>
      <c r="D280" s="18">
        <v>75.3</v>
      </c>
      <c r="E280" s="3" t="s">
        <v>16</v>
      </c>
      <c r="F280" s="19"/>
      <c r="G280" s="19"/>
      <c r="H280" s="60"/>
      <c r="I280" s="60" t="s">
        <v>76</v>
      </c>
      <c r="J280" s="4" t="s">
        <v>388</v>
      </c>
      <c r="K280" s="4">
        <v>85.1</v>
      </c>
      <c r="L280" s="4" t="s">
        <v>16</v>
      </c>
      <c r="M280" s="4"/>
      <c r="N280" s="4"/>
      <c r="P280" s="4"/>
      <c r="Q280" s="4"/>
      <c r="R280" s="4"/>
      <c r="S280" s="4"/>
      <c r="T280" s="4"/>
      <c r="U280" s="4"/>
      <c r="Z280">
        <f>COUNTIF(Table11[Tag Number],"a*")</f>
        <v>0</v>
      </c>
    </row>
    <row r="281" spans="2:26" ht="15" thickBot="1" x14ac:dyDescent="0.35">
      <c r="B281" s="58" t="s">
        <v>222</v>
      </c>
      <c r="C281" s="2" t="s">
        <v>990</v>
      </c>
      <c r="D281" s="13">
        <v>84.2</v>
      </c>
      <c r="E281" s="2" t="s">
        <v>16</v>
      </c>
      <c r="F281" s="14"/>
      <c r="G281" s="14"/>
      <c r="H281" s="60"/>
      <c r="I281" s="60" t="s">
        <v>76</v>
      </c>
      <c r="J281" s="4" t="s">
        <v>383</v>
      </c>
      <c r="K281" s="4">
        <v>80.8</v>
      </c>
      <c r="L281" s="4" t="s">
        <v>16</v>
      </c>
      <c r="M281" s="4"/>
      <c r="N281" s="4"/>
      <c r="P281" s="4"/>
      <c r="Q281" s="4"/>
      <c r="R281" s="4"/>
      <c r="S281" s="4"/>
      <c r="T281" s="4"/>
      <c r="U281" s="4"/>
      <c r="Z281">
        <f>COUNTIF(Table11[Tag Number],"b*")</f>
        <v>81</v>
      </c>
    </row>
    <row r="282" spans="2:26" ht="15" thickBot="1" x14ac:dyDescent="0.35">
      <c r="B282" s="58" t="s">
        <v>222</v>
      </c>
      <c r="C282" s="3" t="s">
        <v>778</v>
      </c>
      <c r="D282" s="18">
        <v>79.2</v>
      </c>
      <c r="E282" s="3" t="s">
        <v>16</v>
      </c>
      <c r="F282" s="19"/>
      <c r="G282" s="19"/>
      <c r="H282" s="60"/>
      <c r="I282" s="60" t="s">
        <v>76</v>
      </c>
      <c r="J282" s="4" t="s">
        <v>991</v>
      </c>
      <c r="K282" s="4">
        <v>98.2</v>
      </c>
      <c r="L282" s="4" t="s">
        <v>16</v>
      </c>
      <c r="M282" s="4"/>
      <c r="N282" s="4"/>
      <c r="P282" s="4"/>
      <c r="Q282" s="4"/>
      <c r="R282" s="4"/>
      <c r="S282" s="4"/>
      <c r="T282" s="4"/>
      <c r="U282" s="4"/>
      <c r="Z282">
        <f>COUNTIF(Table11[Tag Number],"c*")</f>
        <v>102</v>
      </c>
    </row>
    <row r="283" spans="2:26" ht="15" thickBot="1" x14ac:dyDescent="0.35">
      <c r="B283" s="58" t="s">
        <v>222</v>
      </c>
      <c r="C283" s="2" t="s">
        <v>424</v>
      </c>
      <c r="D283" s="13">
        <v>89.5</v>
      </c>
      <c r="E283" s="2" t="s">
        <v>16</v>
      </c>
      <c r="F283" s="14"/>
      <c r="G283" s="14"/>
      <c r="H283" s="60"/>
      <c r="I283" s="60" t="s">
        <v>76</v>
      </c>
      <c r="J283" s="4" t="s">
        <v>412</v>
      </c>
      <c r="K283" s="4">
        <v>85.3</v>
      </c>
      <c r="L283" s="4" t="s">
        <v>16</v>
      </c>
      <c r="M283" s="4"/>
      <c r="N283" s="4"/>
      <c r="P283" s="4"/>
      <c r="Q283" s="4"/>
      <c r="R283" s="4"/>
      <c r="S283" s="4"/>
      <c r="T283" s="4"/>
      <c r="U283" s="4"/>
      <c r="Z283">
        <f>COUNTIF(Table11[Tag Number],"d*")</f>
        <v>64</v>
      </c>
    </row>
    <row r="284" spans="2:26" ht="15" thickBot="1" x14ac:dyDescent="0.35">
      <c r="B284" s="58" t="s">
        <v>222</v>
      </c>
      <c r="C284" s="3" t="s">
        <v>698</v>
      </c>
      <c r="D284" s="18">
        <v>101.4</v>
      </c>
      <c r="E284" s="3" t="s">
        <v>16</v>
      </c>
      <c r="F284" s="19"/>
      <c r="G284" s="19"/>
      <c r="H284" s="60"/>
      <c r="I284" s="60" t="s">
        <v>76</v>
      </c>
      <c r="J284" s="4" t="s">
        <v>992</v>
      </c>
      <c r="K284" s="4">
        <v>86</v>
      </c>
      <c r="L284" s="4" t="s">
        <v>16</v>
      </c>
      <c r="M284" s="4"/>
      <c r="N284" s="4"/>
      <c r="P284" s="4"/>
      <c r="Q284" s="4"/>
      <c r="R284" s="4"/>
      <c r="S284" s="4"/>
      <c r="T284" s="4"/>
      <c r="U284" s="4"/>
      <c r="Z284">
        <f>COUNTIF(Table11[Tag Number],"o*")</f>
        <v>17</v>
      </c>
    </row>
    <row r="285" spans="2:26" ht="15" thickBot="1" x14ac:dyDescent="0.35">
      <c r="B285" s="58" t="s">
        <v>222</v>
      </c>
      <c r="C285" s="2" t="s">
        <v>993</v>
      </c>
      <c r="D285" s="13">
        <v>70.3</v>
      </c>
      <c r="E285" s="2" t="s">
        <v>16</v>
      </c>
      <c r="F285" s="14"/>
      <c r="G285" s="14"/>
      <c r="H285" s="60"/>
      <c r="I285" s="60" t="s">
        <v>76</v>
      </c>
      <c r="J285" s="4" t="s">
        <v>357</v>
      </c>
      <c r="K285" s="4">
        <v>73.599999999999994</v>
      </c>
      <c r="L285" s="4" t="s">
        <v>16</v>
      </c>
      <c r="M285" s="4"/>
      <c r="N285" s="4"/>
      <c r="P285" s="4"/>
      <c r="Q285" s="4"/>
      <c r="R285" s="4"/>
      <c r="S285" s="4"/>
      <c r="T285" s="4"/>
      <c r="U285" s="4"/>
      <c r="Y285" t="s">
        <v>3295</v>
      </c>
      <c r="Z285">
        <f>SUM(Z280:Z284)</f>
        <v>264</v>
      </c>
    </row>
    <row r="286" spans="2:26" ht="15" thickBot="1" x14ac:dyDescent="0.35">
      <c r="B286" s="58" t="s">
        <v>222</v>
      </c>
      <c r="C286" s="3" t="s">
        <v>648</v>
      </c>
      <c r="D286" s="18">
        <v>89.3</v>
      </c>
      <c r="E286" s="3" t="s">
        <v>16</v>
      </c>
      <c r="F286" s="19"/>
      <c r="G286" s="19"/>
      <c r="H286" s="60"/>
      <c r="I286" s="60" t="s">
        <v>76</v>
      </c>
      <c r="J286" s="4" t="s">
        <v>994</v>
      </c>
      <c r="K286" s="4" t="s">
        <v>1082</v>
      </c>
      <c r="L286" s="4" t="s">
        <v>23</v>
      </c>
      <c r="M286" s="4"/>
      <c r="N286" s="4" t="s">
        <v>581</v>
      </c>
      <c r="P286" s="4"/>
      <c r="Q286" s="4"/>
      <c r="R286" s="4"/>
      <c r="S286" s="4"/>
      <c r="T286" s="4"/>
      <c r="U286" s="4"/>
    </row>
    <row r="287" spans="2:26" ht="15" thickBot="1" x14ac:dyDescent="0.35">
      <c r="B287" s="58" t="s">
        <v>222</v>
      </c>
      <c r="C287" s="2" t="s">
        <v>995</v>
      </c>
      <c r="D287" s="13">
        <v>93.2</v>
      </c>
      <c r="E287" s="2" t="s">
        <v>16</v>
      </c>
      <c r="F287" s="14"/>
      <c r="G287" s="14"/>
      <c r="H287" s="60"/>
      <c r="I287" s="60" t="s">
        <v>76</v>
      </c>
      <c r="J287" s="4" t="s">
        <v>996</v>
      </c>
      <c r="K287" s="4">
        <v>70.7</v>
      </c>
      <c r="L287" s="4" t="s">
        <v>16</v>
      </c>
      <c r="M287" s="4"/>
      <c r="N287" s="4" t="s">
        <v>581</v>
      </c>
      <c r="P287" s="4"/>
      <c r="Q287" s="4"/>
      <c r="R287" s="4"/>
      <c r="S287" s="4"/>
      <c r="T287" s="4"/>
      <c r="U287" s="4"/>
    </row>
    <row r="288" spans="2:26" ht="15" thickBot="1" x14ac:dyDescent="0.35">
      <c r="B288" s="58" t="s">
        <v>222</v>
      </c>
      <c r="C288" s="3" t="s">
        <v>884</v>
      </c>
      <c r="D288" s="18">
        <v>80.900000000000006</v>
      </c>
      <c r="E288" s="3" t="s">
        <v>16</v>
      </c>
      <c r="F288" s="19"/>
      <c r="G288" s="19"/>
      <c r="H288" s="60"/>
      <c r="I288" s="60" t="s">
        <v>76</v>
      </c>
      <c r="J288" s="4" t="s">
        <v>385</v>
      </c>
      <c r="K288" s="4">
        <v>71</v>
      </c>
      <c r="L288" s="4" t="s">
        <v>16</v>
      </c>
      <c r="M288" s="4"/>
      <c r="N288" s="4" t="s">
        <v>581</v>
      </c>
      <c r="P288" s="4"/>
      <c r="Q288" s="4"/>
      <c r="R288" s="4"/>
      <c r="S288" s="4"/>
      <c r="T288" s="4"/>
      <c r="U288" s="4"/>
    </row>
    <row r="289" spans="1:21" ht="15" thickBot="1" x14ac:dyDescent="0.35">
      <c r="B289" s="58" t="s">
        <v>222</v>
      </c>
      <c r="C289" s="2" t="s">
        <v>745</v>
      </c>
      <c r="D289" s="13">
        <v>71.599999999999994</v>
      </c>
      <c r="E289" s="2" t="s">
        <v>16</v>
      </c>
      <c r="F289" s="14"/>
      <c r="G289" s="14"/>
      <c r="H289" s="60"/>
      <c r="I289" s="60" t="s">
        <v>76</v>
      </c>
      <c r="J289" s="4" t="s">
        <v>431</v>
      </c>
      <c r="K289" s="4">
        <v>92</v>
      </c>
      <c r="L289" s="4" t="s">
        <v>16</v>
      </c>
      <c r="M289" s="4"/>
      <c r="N289" s="4" t="s">
        <v>581</v>
      </c>
      <c r="P289" s="4"/>
      <c r="Q289" s="4"/>
      <c r="R289" s="4"/>
      <c r="S289" s="4"/>
      <c r="T289" s="4"/>
      <c r="U289" s="4"/>
    </row>
    <row r="290" spans="1:21" ht="15" thickBot="1" x14ac:dyDescent="0.35">
      <c r="B290" s="58" t="s">
        <v>222</v>
      </c>
      <c r="C290" s="3" t="s">
        <v>428</v>
      </c>
      <c r="D290" s="18">
        <v>84</v>
      </c>
      <c r="E290" s="3" t="s">
        <v>16</v>
      </c>
      <c r="F290" s="19"/>
      <c r="G290" s="19"/>
      <c r="H290" s="60"/>
      <c r="I290" s="60" t="s">
        <v>76</v>
      </c>
      <c r="J290" s="4" t="s">
        <v>997</v>
      </c>
      <c r="K290" s="4">
        <v>87.6</v>
      </c>
      <c r="L290" s="4" t="s">
        <v>16</v>
      </c>
      <c r="M290" s="4"/>
      <c r="N290" s="4" t="s">
        <v>581</v>
      </c>
      <c r="P290" s="4"/>
      <c r="Q290" s="4"/>
      <c r="R290" s="4"/>
      <c r="S290" s="4"/>
      <c r="T290" s="4"/>
      <c r="U290" s="4"/>
    </row>
    <row r="291" spans="1:21" ht="15" thickBot="1" x14ac:dyDescent="0.35">
      <c r="B291" s="58" t="s">
        <v>222</v>
      </c>
      <c r="C291" s="2" t="s">
        <v>767</v>
      </c>
      <c r="D291" s="13">
        <v>83.8</v>
      </c>
      <c r="E291" s="2" t="s">
        <v>16</v>
      </c>
      <c r="F291" s="14"/>
      <c r="G291" s="14"/>
      <c r="H291" s="60"/>
      <c r="I291" s="60" t="s">
        <v>76</v>
      </c>
      <c r="J291" s="4" t="s">
        <v>998</v>
      </c>
      <c r="K291" s="4">
        <v>64.8</v>
      </c>
      <c r="L291" s="4" t="s">
        <v>16</v>
      </c>
      <c r="M291" s="4"/>
      <c r="N291" s="4" t="s">
        <v>581</v>
      </c>
      <c r="P291" s="4"/>
      <c r="Q291" s="4"/>
      <c r="R291" s="4"/>
      <c r="S291" s="4"/>
      <c r="T291" s="4"/>
      <c r="U291" s="4"/>
    </row>
    <row r="292" spans="1:21" ht="15" thickBot="1" x14ac:dyDescent="0.35">
      <c r="B292" s="58" t="s">
        <v>222</v>
      </c>
      <c r="C292" s="3" t="s">
        <v>757</v>
      </c>
      <c r="D292" s="18">
        <v>77.599999999999994</v>
      </c>
      <c r="E292" s="3" t="s">
        <v>16</v>
      </c>
      <c r="F292" s="19"/>
      <c r="G292" s="19"/>
      <c r="H292" s="60"/>
      <c r="I292" s="60" t="s">
        <v>76</v>
      </c>
      <c r="J292" s="4" t="s">
        <v>365</v>
      </c>
      <c r="K292" s="4">
        <v>82.1</v>
      </c>
      <c r="L292" s="4" t="s">
        <v>16</v>
      </c>
      <c r="M292" s="4"/>
      <c r="N292" s="4" t="s">
        <v>581</v>
      </c>
      <c r="P292" s="4"/>
      <c r="Q292" s="4"/>
      <c r="R292" s="4"/>
      <c r="S292" s="4"/>
      <c r="T292" s="4"/>
      <c r="U292" s="4"/>
    </row>
    <row r="293" spans="1:21" ht="15" thickBot="1" x14ac:dyDescent="0.35">
      <c r="B293" s="58" t="s">
        <v>222</v>
      </c>
      <c r="C293" s="2" t="s">
        <v>999</v>
      </c>
      <c r="D293" s="13">
        <v>84.9</v>
      </c>
      <c r="E293" s="2" t="s">
        <v>16</v>
      </c>
      <c r="F293" s="14"/>
      <c r="G293" s="14"/>
      <c r="H293" s="60"/>
      <c r="I293" s="60" t="s">
        <v>76</v>
      </c>
      <c r="J293" s="4" t="s">
        <v>1000</v>
      </c>
      <c r="K293" s="4">
        <v>82.2</v>
      </c>
      <c r="L293" s="4" t="s">
        <v>16</v>
      </c>
      <c r="M293" s="4"/>
      <c r="N293" s="4" t="s">
        <v>581</v>
      </c>
      <c r="P293" s="4"/>
      <c r="Q293" s="4"/>
      <c r="R293" s="4"/>
      <c r="S293" s="4"/>
      <c r="T293" s="4"/>
      <c r="U293" s="4"/>
    </row>
    <row r="294" spans="1:21" ht="15" thickBot="1" x14ac:dyDescent="0.35">
      <c r="B294" s="58" t="s">
        <v>222</v>
      </c>
      <c r="C294" s="3" t="s">
        <v>1001</v>
      </c>
      <c r="D294" s="18">
        <v>68.5</v>
      </c>
      <c r="E294" s="3" t="s">
        <v>16</v>
      </c>
      <c r="F294" s="19"/>
      <c r="G294" s="19"/>
      <c r="H294" s="60"/>
      <c r="I294" s="60" t="s">
        <v>76</v>
      </c>
      <c r="J294" s="4" t="s">
        <v>421</v>
      </c>
      <c r="K294" s="4">
        <v>70.3</v>
      </c>
      <c r="L294" s="4" t="s">
        <v>16</v>
      </c>
      <c r="M294" s="4"/>
      <c r="N294" s="4" t="s">
        <v>581</v>
      </c>
      <c r="P294" s="4"/>
      <c r="Q294" s="4"/>
      <c r="R294" s="4"/>
      <c r="S294" s="4"/>
      <c r="T294" s="4"/>
      <c r="U294" s="4"/>
    </row>
    <row r="295" spans="1:21" ht="15" thickBot="1" x14ac:dyDescent="0.35">
      <c r="B295" s="58" t="s">
        <v>222</v>
      </c>
      <c r="C295" s="2" t="s">
        <v>1002</v>
      </c>
      <c r="D295" s="13">
        <v>89.2</v>
      </c>
      <c r="E295" s="2" t="s">
        <v>16</v>
      </c>
      <c r="F295" s="14"/>
      <c r="G295" s="14"/>
      <c r="H295" s="60"/>
      <c r="I295" s="60" t="s">
        <v>76</v>
      </c>
      <c r="J295" s="4" t="s">
        <v>401</v>
      </c>
      <c r="K295" s="4">
        <v>92.9</v>
      </c>
      <c r="L295" s="4" t="s">
        <v>16</v>
      </c>
      <c r="M295" s="4"/>
      <c r="N295" s="4" t="s">
        <v>581</v>
      </c>
      <c r="P295" s="4"/>
      <c r="Q295" s="4"/>
      <c r="R295" s="4"/>
      <c r="S295" s="4"/>
      <c r="T295" s="4"/>
      <c r="U295" s="4"/>
    </row>
    <row r="296" spans="1:21" ht="15" thickBot="1" x14ac:dyDescent="0.35">
      <c r="B296" s="58" t="s">
        <v>222</v>
      </c>
      <c r="C296" s="3" t="s">
        <v>1003</v>
      </c>
      <c r="D296" s="18">
        <v>87.6</v>
      </c>
      <c r="E296" s="3" t="s">
        <v>16</v>
      </c>
      <c r="F296" s="19"/>
      <c r="G296" s="19"/>
      <c r="H296" s="60"/>
      <c r="I296" s="60" t="s">
        <v>76</v>
      </c>
      <c r="J296" s="4" t="s">
        <v>366</v>
      </c>
      <c r="K296" s="4">
        <v>95.4</v>
      </c>
      <c r="L296" s="4" t="s">
        <v>16</v>
      </c>
      <c r="M296" s="4"/>
      <c r="N296" s="4" t="s">
        <v>581</v>
      </c>
      <c r="P296" s="4"/>
      <c r="Q296" s="4"/>
      <c r="R296" s="4"/>
      <c r="S296" s="4"/>
      <c r="T296" s="4"/>
      <c r="U296" s="4"/>
    </row>
    <row r="297" spans="1:21" ht="15" thickBot="1" x14ac:dyDescent="0.35">
      <c r="B297" s="58" t="s">
        <v>222</v>
      </c>
      <c r="C297" s="2" t="s">
        <v>1004</v>
      </c>
      <c r="D297" s="13">
        <v>72</v>
      </c>
      <c r="E297" s="2" t="s">
        <v>16</v>
      </c>
      <c r="F297" s="14"/>
      <c r="G297" s="14"/>
      <c r="H297" s="60"/>
      <c r="I297" s="78" t="s">
        <v>76</v>
      </c>
      <c r="J297" s="42" t="s">
        <v>1005</v>
      </c>
      <c r="K297" s="42">
        <v>74.7</v>
      </c>
      <c r="L297" s="42" t="s">
        <v>16</v>
      </c>
      <c r="M297" s="42"/>
      <c r="N297" s="42" t="s">
        <v>581</v>
      </c>
      <c r="P297" s="4"/>
      <c r="Q297" s="4"/>
      <c r="R297" s="4"/>
      <c r="S297" s="4"/>
      <c r="T297" s="4"/>
      <c r="U297" s="4"/>
    </row>
    <row r="298" spans="1:21" ht="15" thickBot="1" x14ac:dyDescent="0.35">
      <c r="B298" s="58" t="s">
        <v>222</v>
      </c>
      <c r="C298" s="3" t="s">
        <v>449</v>
      </c>
      <c r="D298" s="18">
        <v>93.6</v>
      </c>
      <c r="E298" s="3" t="s">
        <v>16</v>
      </c>
      <c r="F298" s="19"/>
      <c r="G298" s="19" t="s">
        <v>18</v>
      </c>
      <c r="H298" s="60"/>
      <c r="I298" s="4"/>
      <c r="J298" s="4"/>
      <c r="K298" s="4"/>
      <c r="L298" s="4"/>
      <c r="M298" s="4"/>
      <c r="N298" s="4"/>
      <c r="P298" s="4"/>
      <c r="Q298" s="4"/>
      <c r="R298" s="4"/>
      <c r="S298" s="4"/>
      <c r="T298" s="4"/>
      <c r="U298" s="4"/>
    </row>
    <row r="299" spans="1:21" ht="15" thickBot="1" x14ac:dyDescent="0.35">
      <c r="B299" s="58" t="s">
        <v>222</v>
      </c>
      <c r="C299" s="2" t="s">
        <v>1006</v>
      </c>
      <c r="D299" s="13">
        <v>98.7</v>
      </c>
      <c r="E299" s="2" t="s">
        <v>16</v>
      </c>
      <c r="F299" s="14"/>
      <c r="G299" s="14" t="s">
        <v>18</v>
      </c>
      <c r="H299" s="60"/>
      <c r="I299" s="4"/>
      <c r="J299" s="4"/>
      <c r="K299" s="4"/>
      <c r="L299" s="4"/>
      <c r="M299" s="4"/>
      <c r="N299" s="4"/>
      <c r="P299" s="4"/>
      <c r="Q299" s="4"/>
      <c r="R299" s="4"/>
      <c r="S299" s="4"/>
      <c r="T299" s="4"/>
      <c r="U299" s="4"/>
    </row>
    <row r="300" spans="1:21" ht="15" thickBot="1" x14ac:dyDescent="0.35">
      <c r="B300" s="58" t="s">
        <v>222</v>
      </c>
      <c r="C300" s="3" t="s">
        <v>1007</v>
      </c>
      <c r="D300" s="18">
        <v>103.8</v>
      </c>
      <c r="E300" s="3" t="s">
        <v>16</v>
      </c>
      <c r="F300" s="19"/>
      <c r="G300" s="19" t="s">
        <v>18</v>
      </c>
      <c r="H300" s="60"/>
      <c r="I300" s="4"/>
      <c r="J300" s="4"/>
      <c r="K300" s="4"/>
      <c r="L300" s="4"/>
      <c r="M300" s="4"/>
      <c r="N300" s="4"/>
      <c r="P300" s="4"/>
      <c r="Q300" s="4"/>
      <c r="R300" s="4"/>
      <c r="S300" s="4"/>
      <c r="T300" s="4"/>
      <c r="U300" s="4"/>
    </row>
    <row r="301" spans="1:21" ht="15" thickBot="1" x14ac:dyDescent="0.35">
      <c r="B301" s="103" t="s">
        <v>222</v>
      </c>
      <c r="C301" s="65" t="s">
        <v>1008</v>
      </c>
      <c r="D301" s="66">
        <v>65.400000000000006</v>
      </c>
      <c r="E301" s="65" t="s">
        <v>16</v>
      </c>
      <c r="F301" s="67"/>
      <c r="G301" s="67"/>
      <c r="H301" s="60"/>
      <c r="I301" s="4"/>
      <c r="J301" s="4"/>
      <c r="K301" s="4"/>
      <c r="L301" s="4"/>
      <c r="M301" s="4"/>
      <c r="N301" s="4"/>
      <c r="P301" s="4"/>
      <c r="Q301" s="4"/>
      <c r="R301" s="4"/>
      <c r="S301" s="4"/>
      <c r="T301" s="4"/>
      <c r="U301" s="4"/>
    </row>
    <row r="303" spans="1:21" x14ac:dyDescent="0.3">
      <c r="A303" t="s">
        <v>3293</v>
      </c>
      <c r="D303" t="s">
        <v>1083</v>
      </c>
      <c r="E303">
        <f>COUNTIF(E5:E301,"alive")</f>
        <v>264</v>
      </c>
      <c r="K303" t="s">
        <v>1083</v>
      </c>
      <c r="L303">
        <f>COUNTIF(L5:L297,"alive")</f>
        <v>271</v>
      </c>
    </row>
    <row r="304" spans="1:21" x14ac:dyDescent="0.3">
      <c r="D304" t="s">
        <v>26</v>
      </c>
      <c r="E304">
        <f>COUNTIF(E5:E301,"dead")</f>
        <v>33</v>
      </c>
      <c r="K304" t="s">
        <v>26</v>
      </c>
      <c r="L304">
        <f>COUNTIF(L5:L297,"dead")</f>
        <v>22</v>
      </c>
    </row>
    <row r="306" spans="1:12" x14ac:dyDescent="0.3">
      <c r="D306">
        <f>COUNTA(Table8[Location Found])</f>
        <v>297</v>
      </c>
    </row>
    <row r="307" spans="1:12" x14ac:dyDescent="0.3">
      <c r="D307">
        <f>COUNTIF(Table8[Tag Number],"a*")</f>
        <v>0</v>
      </c>
      <c r="K307" t="s">
        <v>3293</v>
      </c>
      <c r="L307">
        <f>COUNTA(Table9[Location Found])</f>
        <v>293</v>
      </c>
    </row>
    <row r="308" spans="1:12" x14ac:dyDescent="0.3">
      <c r="D308">
        <f>COUNTIF(Table8[Tag Number],"b*")</f>
        <v>99</v>
      </c>
      <c r="L308">
        <f>COUNTIF(Table9[Tag Number],"a*")</f>
        <v>0</v>
      </c>
    </row>
    <row r="309" spans="1:12" x14ac:dyDescent="0.3">
      <c r="A309" t="s">
        <v>3295</v>
      </c>
      <c r="D309">
        <f>COUNTIF(Table8[Tag Number],"c*")</f>
        <v>133</v>
      </c>
      <c r="L309">
        <f>COUNTIF(Table9[Tag Number],"b*")</f>
        <v>100</v>
      </c>
    </row>
    <row r="310" spans="1:12" x14ac:dyDescent="0.3">
      <c r="D310">
        <f>COUNTIF(Table8[Tag Number],"d*")</f>
        <v>52</v>
      </c>
      <c r="L310">
        <f>COUNTIF(Table9[Tag Number],"c*")</f>
        <v>126</v>
      </c>
    </row>
    <row r="311" spans="1:12" x14ac:dyDescent="0.3">
      <c r="D311">
        <f>COUNTIF(Table8[Tag Number],"o*")</f>
        <v>12</v>
      </c>
      <c r="L311">
        <f>COUNTIF(Table9[Tag Number],"d*")</f>
        <v>49</v>
      </c>
    </row>
    <row r="312" spans="1:12" x14ac:dyDescent="0.3">
      <c r="D312">
        <f>SUM(D307:D311)</f>
        <v>296</v>
      </c>
      <c r="L312">
        <f>COUNTIF(Table9[Tag Number],"o*")</f>
        <v>18</v>
      </c>
    </row>
    <row r="313" spans="1:12" x14ac:dyDescent="0.3">
      <c r="K313" t="s">
        <v>3295</v>
      </c>
      <c r="L313">
        <f>SUM(L308:L312)</f>
        <v>293</v>
      </c>
    </row>
  </sheetData>
  <mergeCells count="11">
    <mergeCell ref="A1:J1"/>
    <mergeCell ref="B2:G2"/>
    <mergeCell ref="I2:N2"/>
    <mergeCell ref="P2:U2"/>
    <mergeCell ref="W2:AB2"/>
    <mergeCell ref="AD2:AI2"/>
    <mergeCell ref="C3:G3"/>
    <mergeCell ref="J3:N3"/>
    <mergeCell ref="Q3:U3"/>
    <mergeCell ref="X3:AB3"/>
    <mergeCell ref="AE3:AI3"/>
  </mergeCells>
  <phoneticPr fontId="3" type="noConversion"/>
  <conditionalFormatting sqref="C5:C6 C8:C28 C30:C68 C70:C302 C310:C324 E306:E312">
    <cfRule type="duplicateValues" dxfId="113" priority="8"/>
  </conditionalFormatting>
  <conditionalFormatting sqref="H2:H1048576 N2949:N1048576">
    <cfRule type="cellIs" dxfId="112" priority="10" operator="equal">
      <formula>"Dead"</formula>
    </cfRule>
  </conditionalFormatting>
  <conditionalFormatting sqref="J5:J297">
    <cfRule type="duplicateValues" dxfId="111" priority="4"/>
  </conditionalFormatting>
  <conditionalFormatting sqref="Q5:Q238">
    <cfRule type="duplicateValues" dxfId="110" priority="3"/>
  </conditionalFormatting>
  <conditionalFormatting sqref="Q104:Q161">
    <cfRule type="duplicateValues" dxfId="109" priority="6"/>
  </conditionalFormatting>
  <conditionalFormatting sqref="Q138">
    <cfRule type="duplicateValues" dxfId="108" priority="7"/>
  </conditionalFormatting>
  <conditionalFormatting sqref="X5:X70 X72:X82 AB71">
    <cfRule type="duplicateValues" dxfId="107" priority="9"/>
  </conditionalFormatting>
  <conditionalFormatting sqref="X5:X70 X72:X271 AB71">
    <cfRule type="duplicateValues" dxfId="106" priority="2"/>
  </conditionalFormatting>
  <conditionalFormatting sqref="X5:X271">
    <cfRule type="duplicateValues" dxfId="105" priority="1"/>
  </conditionalFormatting>
  <pageMargins left="0.7" right="0.7" top="0.75" bottom="0.75" header="0.3" footer="0.3"/>
  <pageSetup orientation="portrait" horizontalDpi="1200" verticalDpi="1200"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4A17-17E3-437D-A4D5-074EB63A29EC}">
  <dimension ref="A1:R3001"/>
  <sheetViews>
    <sheetView topLeftCell="A3" workbookViewId="0">
      <selection activeCell="K53" sqref="K53"/>
    </sheetView>
  </sheetViews>
  <sheetFormatPr defaultRowHeight="14.4" x14ac:dyDescent="0.3"/>
  <cols>
    <col min="1" max="1" width="23.21875" customWidth="1"/>
    <col min="10" max="10" width="18.88671875" customWidth="1"/>
    <col min="11" max="11" width="8.33203125" customWidth="1"/>
    <col min="18" max="18" width="22.5546875" customWidth="1"/>
  </cols>
  <sheetData>
    <row r="1" spans="1:18" ht="18" x14ac:dyDescent="0.35">
      <c r="A1" s="139" t="s">
        <v>3322</v>
      </c>
    </row>
    <row r="2" spans="1:18" ht="15" thickBot="1" x14ac:dyDescent="0.35">
      <c r="A2" t="s">
        <v>1145</v>
      </c>
    </row>
    <row r="3" spans="1:18" ht="43.8" thickBot="1" x14ac:dyDescent="0.35">
      <c r="A3" s="79" t="s">
        <v>1127</v>
      </c>
      <c r="B3" s="79" t="s">
        <v>1128</v>
      </c>
      <c r="C3" s="80" t="s">
        <v>1129</v>
      </c>
      <c r="D3" s="81" t="s">
        <v>1130</v>
      </c>
      <c r="E3" s="82" t="s">
        <v>1131</v>
      </c>
      <c r="F3" s="82" t="s">
        <v>1132</v>
      </c>
      <c r="G3" s="83" t="s">
        <v>1133</v>
      </c>
      <c r="H3" s="83" t="s">
        <v>1134</v>
      </c>
      <c r="I3" s="80" t="s">
        <v>3338</v>
      </c>
      <c r="J3" s="80" t="s">
        <v>1135</v>
      </c>
      <c r="K3" s="81"/>
      <c r="L3" s="81"/>
      <c r="M3" s="81"/>
      <c r="N3" s="82"/>
      <c r="O3" s="83"/>
      <c r="R3" t="s">
        <v>3278</v>
      </c>
    </row>
    <row r="4" spans="1:18" ht="15" thickBot="1" x14ac:dyDescent="0.35">
      <c r="A4" s="2" t="s">
        <v>1136</v>
      </c>
      <c r="B4" s="2" t="s">
        <v>1137</v>
      </c>
      <c r="C4" s="84">
        <f>IF(COUNTIF(Table1[Tag Number], A4), 1, 0)</f>
        <v>0</v>
      </c>
      <c r="D4" s="85">
        <f>IF(COUNTIF(Table2[Tag Number], A4), 1, 0)</f>
        <v>0</v>
      </c>
      <c r="E4" s="86">
        <f>IF(COUNTIF(Table3[Tag Number], A4), 1, 0)</f>
        <v>0</v>
      </c>
      <c r="F4" s="86">
        <f>IF(COUNTIF(Table4[Tag Number], A4), 1, 0)</f>
        <v>0</v>
      </c>
      <c r="G4" s="87">
        <f>SUM(C4:F4)</f>
        <v>0</v>
      </c>
      <c r="H4" s="88" t="str" cm="1">
        <f t="array" ref="H4">_xlfn.IFS(OR(_xlfn.XLOOKUP(A4,Table1[Tag Number],Table1[Status],"-",0)="Dead",
        _xlfn.XLOOKUP(A4,Table2[Tag Number],Table2[Status],"-",0)="Dead",
        _xlfn.XLOOKUP(A4,Table3[Tag Number],Table3[Status],"-",0)="Dead",
        _xlfn.XLOOKUP(A4,Table4[Tag Number],Table4[Status],"-",0)="Dead"),"Dead",
     OR(_xlfn.XLOOKUP(A4,Table1[Tag Number],Table1[Status],"-",0)="Alive",
        _xlfn.XLOOKUP(A4,Table2[Tag Number],Table2[Status],"-",0)="Alive",
        _xlfn.XLOOKUP(A4,Table3[Tag Number],Table3[Status],"-",0)="Alive",
        _xlfn.XLOOKUP(A4,Table4[Tag Number],Table4[Status],"-",0)="Alive"),"Alive",
     OR(_xlfn.XLOOKUP(A4,Table1[Tag Number],Table1[Status],"-",0)="-",
        _xlfn.XLOOKUP(A4,Table2[Tag Number],Table2[Status],"-",0)="-",
        _xlfn.XLOOKUP(A4,Table3[Tag Number],Table3[Status],"-",0)="-",
        _xlfn.XLOOKUP(A4,Table4[Tag Number],Table4[Status],"-",0)="-"),
   "-")</f>
        <v>-</v>
      </c>
      <c r="I4" s="91"/>
      <c r="K4" t="s">
        <v>1138</v>
      </c>
      <c r="L4" t="s">
        <v>1139</v>
      </c>
      <c r="M4" t="s">
        <v>1140</v>
      </c>
      <c r="N4" t="s">
        <v>1141</v>
      </c>
      <c r="O4" s="88"/>
      <c r="R4" t="b">
        <f t="shared" ref="R4:R67" si="0">IF(G4&gt;1,A4)</f>
        <v>0</v>
      </c>
    </row>
    <row r="5" spans="1:18" ht="15" thickBot="1" x14ac:dyDescent="0.35">
      <c r="A5" s="3" t="s">
        <v>694</v>
      </c>
      <c r="B5" s="3" t="s">
        <v>1137</v>
      </c>
      <c r="C5" s="84">
        <f>IF(COUNTIF(Table1[Tag Number], A5), 1, 0)</f>
        <v>0</v>
      </c>
      <c r="D5" s="85">
        <f>IF(COUNTIF(Table2[Tag Number], A5), 1, 0)</f>
        <v>0</v>
      </c>
      <c r="E5" s="86">
        <f>IF(COUNTIF(Table3[Tag Number], A5), 1, 0)</f>
        <v>0</v>
      </c>
      <c r="F5" s="86">
        <f>IF(COUNTIF(Table4[Tag Number], A5), 1, 0)</f>
        <v>0</v>
      </c>
      <c r="G5" s="87">
        <f t="shared" ref="G5:G68" si="1">SUM(C5:F5)</f>
        <v>0</v>
      </c>
      <c r="H5" s="88" t="str" cm="1">
        <f t="array" ref="H5">_xlfn.IFS(OR(_xlfn.XLOOKUP(A5,Table1[Tag Number],Table1[Status],"-",0)="Dead",
        _xlfn.XLOOKUP(A5,Table2[Tag Number],Table2[Status],"-",0)="Dead",
        _xlfn.XLOOKUP(A5,Table3[Tag Number],Table3[Status],"-",0)="Dead",
        _xlfn.XLOOKUP(A5,Table4[Tag Number],Table4[Status],"-",0)="Dead"),"Dead",
     OR(_xlfn.XLOOKUP(A5,Table1[Tag Number],Table1[Status],"-",0)="Alive",
        _xlfn.XLOOKUP(A5,Table2[Tag Number],Table2[Status],"-",0)="Alive",
        _xlfn.XLOOKUP(A5,Table3[Tag Number],Table3[Status],"-",0)="Alive",
        _xlfn.XLOOKUP(A5,Table4[Tag Number],Table4[Status],"-",0)="Alive"),"Alive",
     OR(_xlfn.XLOOKUP(A5,Table1[Tag Number],Table1[Status],"-",0)="-",
        _xlfn.XLOOKUP(A5,Table2[Tag Number],Table2[Status],"-",0)="-",
        _xlfn.XLOOKUP(A5,Table3[Tag Number],Table3[Status],"-",0)="-",
        _xlfn.XLOOKUP(A5,Table4[Tag Number],Table4[Status],"-",0)="-"),
   "-")</f>
        <v>-</v>
      </c>
      <c r="I5" s="91"/>
      <c r="J5" t="s">
        <v>1142</v>
      </c>
      <c r="K5">
        <f>SUM(C4:C3000)</f>
        <v>73</v>
      </c>
      <c r="L5">
        <f>'Snakeden MR'!I79</f>
        <v>58</v>
      </c>
      <c r="M5">
        <f>SUM(E4:E3000)</f>
        <v>63</v>
      </c>
      <c r="N5">
        <f>SUM(F4:F3000)</f>
        <v>48</v>
      </c>
      <c r="O5" s="89"/>
      <c r="R5" t="b">
        <f t="shared" si="0"/>
        <v>0</v>
      </c>
    </row>
    <row r="6" spans="1:18" ht="15" thickBot="1" x14ac:dyDescent="0.35">
      <c r="A6" s="2" t="s">
        <v>1143</v>
      </c>
      <c r="B6" s="2" t="s">
        <v>1137</v>
      </c>
      <c r="C6" s="84">
        <f>IF(COUNTIF(Table1[Tag Number], A6), 1, 0)</f>
        <v>0</v>
      </c>
      <c r="D6" s="85">
        <f>IF(COUNTIF(Table2[Tag Number], A6), 1, 0)</f>
        <v>0</v>
      </c>
      <c r="E6" s="86">
        <f>IF(COUNTIF(Table3[Tag Number], A6), 1, 0)</f>
        <v>0</v>
      </c>
      <c r="F6" s="86">
        <f>IF(COUNTIF(Table4[Tag Number], A6), 1, 0)</f>
        <v>0</v>
      </c>
      <c r="G6" s="87">
        <f t="shared" si="1"/>
        <v>0</v>
      </c>
      <c r="H6" s="88" t="str" cm="1">
        <f t="array" ref="H6">_xlfn.IFS(OR(_xlfn.XLOOKUP(A6,Table1[Tag Number],Table1[Status],"-",0)="Dead",
        _xlfn.XLOOKUP(A6,Table2[Tag Number],Table2[Status],"-",0)="Dead",
        _xlfn.XLOOKUP(A6,Table3[Tag Number],Table3[Status],"-",0)="Dead",
        _xlfn.XLOOKUP(A6,Table4[Tag Number],Table4[Status],"-",0)="Dead"),"Dead",
     OR(_xlfn.XLOOKUP(A6,Table1[Tag Number],Table1[Status],"-",0)="Alive",
        _xlfn.XLOOKUP(A6,Table2[Tag Number],Table2[Status],"-",0)="Alive",
        _xlfn.XLOOKUP(A6,Table3[Tag Number],Table3[Status],"-",0)="Alive",
        _xlfn.XLOOKUP(A6,Table4[Tag Number],Table4[Status],"-",0)="Alive"),"Alive",
     OR(_xlfn.XLOOKUP(A6,Table1[Tag Number],Table1[Status],"-",0)="-",
        _xlfn.XLOOKUP(A6,Table2[Tag Number],Table2[Status],"-",0)="-",
        _xlfn.XLOOKUP(A6,Table3[Tag Number],Table3[Status],"-",0)="-",
        _xlfn.XLOOKUP(A6,Table4[Tag Number],Table4[Status],"-",0)="-"),
   "-")</f>
        <v>-</v>
      </c>
      <c r="I6" s="90"/>
      <c r="J6" s="90" t="s">
        <v>114</v>
      </c>
      <c r="K6" s="91" cm="1">
        <f t="array" ref="K6">MAX(SUM(COUNTIF(Table1[Tag Number],{"*Unknown*","*-*","*shell*"})),K8-(K7+K5))</f>
        <v>0</v>
      </c>
      <c r="L6" s="91" cm="1">
        <f t="array" ref="L6">MAX(SUM(COUNTIF(Table2[Tag Number],{"*Unknown*","*-*","*shell*"})),L8-(L5+L7))</f>
        <v>0</v>
      </c>
      <c r="M6" s="91" cm="1">
        <f t="array" ref="M6">MAX(SUM(COUNTIF(Table3[Tag Number],{"*Unknown*","*-*","*shell*"})),M8-(M5+M7))</f>
        <v>1</v>
      </c>
      <c r="N6" s="91" cm="1">
        <f t="array" ref="N6">MAX(SUM(COUNTIF(Table4[Tag Number],{"*Unknown*","*-*","*shell*"})),N8-(N7+N5))</f>
        <v>11</v>
      </c>
      <c r="O6" s="89"/>
      <c r="R6" t="b">
        <f t="shared" si="0"/>
        <v>0</v>
      </c>
    </row>
    <row r="7" spans="1:18" ht="15" thickBot="1" x14ac:dyDescent="0.35">
      <c r="A7" s="3" t="s">
        <v>809</v>
      </c>
      <c r="B7" s="3" t="s">
        <v>1137</v>
      </c>
      <c r="C7" s="84">
        <f>IF(COUNTIF(Table1[Tag Number], A7), 1, 0)</f>
        <v>0</v>
      </c>
      <c r="D7" s="85">
        <f>IF(COUNTIF(Table2[Tag Number], A7), 1, 0)</f>
        <v>0</v>
      </c>
      <c r="E7" s="86">
        <f>IF(COUNTIF(Table3[Tag Number], A7), 1, 0)</f>
        <v>0</v>
      </c>
      <c r="F7" s="86">
        <f>IF(COUNTIF(Table4[Tag Number], A7), 1, 0)</f>
        <v>0</v>
      </c>
      <c r="G7" s="87">
        <f t="shared" si="1"/>
        <v>0</v>
      </c>
      <c r="H7" s="88" t="str" cm="1">
        <f t="array" ref="H7">_xlfn.IFS(OR(_xlfn.XLOOKUP(A7,Table1[Tag Number],Table1[Status],"-",0)="Dead",
        _xlfn.XLOOKUP(A7,Table2[Tag Number],Table2[Status],"-",0)="Dead",
        _xlfn.XLOOKUP(A7,Table3[Tag Number],Table3[Status],"-",0)="Dead",
        _xlfn.XLOOKUP(A7,Table4[Tag Number],Table4[Status],"-",0)="Dead"),"Dead",
     OR(_xlfn.XLOOKUP(A7,Table1[Tag Number],Table1[Status],"-",0)="Alive",
        _xlfn.XLOOKUP(A7,Table2[Tag Number],Table2[Status],"-",0)="Alive",
        _xlfn.XLOOKUP(A7,Table3[Tag Number],Table3[Status],"-",0)="Alive",
        _xlfn.XLOOKUP(A7,Table4[Tag Number],Table4[Status],"-",0)="Alive"),"Alive",
     OR(_xlfn.XLOOKUP(A7,Table1[Tag Number],Table1[Status],"-",0)="-",
        _xlfn.XLOOKUP(A7,Table2[Tag Number],Table2[Status],"-",0)="-",
        _xlfn.XLOOKUP(A7,Table3[Tag Number],Table3[Status],"-",0)="-",
        _xlfn.XLOOKUP(A7,Table4[Tag Number],Table4[Status],"-",0)="-"),
   "-")</f>
        <v>-</v>
      </c>
      <c r="I7" s="90"/>
      <c r="J7" s="90" t="s">
        <v>87</v>
      </c>
      <c r="K7" s="91" cm="1">
        <f t="array" ref="K7">SUM(COUNTIF(Table1[Tag Number],{"Untagged*","UNO0*","UN O0*","New tag*","UN"}))</f>
        <v>1</v>
      </c>
      <c r="L7" s="91" cm="1">
        <f t="array" ref="L7">SUM(COUNTIF(Table2[Tag Number],{"Untagged*","UNO0*","UN O0*","New tag*","UN"}))</f>
        <v>10</v>
      </c>
      <c r="M7" s="91" cm="1">
        <f t="array" ref="M7">SUM(COUNTIF(Table3[Tag Number],{"Untagged*","UNO0*","UN O0*","New tag*","UN"}))</f>
        <v>10</v>
      </c>
      <c r="N7" s="91" cm="1">
        <f t="array" ref="N7">SUM(COUNTIF(Table4[Tag Number],{"Untagged*","UNO0*","UN O0*","New tag*","UN"}))</f>
        <v>3</v>
      </c>
      <c r="O7" s="89"/>
      <c r="R7" t="b">
        <f t="shared" si="0"/>
        <v>0</v>
      </c>
    </row>
    <row r="8" spans="1:18" ht="15" thickBot="1" x14ac:dyDescent="0.35">
      <c r="A8" s="2" t="s">
        <v>1144</v>
      </c>
      <c r="B8" s="2" t="s">
        <v>1145</v>
      </c>
      <c r="C8" s="84">
        <f>IF(COUNTIF(Table1[Tag Number], A8), 1, 0)</f>
        <v>0</v>
      </c>
      <c r="D8" s="85">
        <f>IF(COUNTIF(Table2[Tag Number], A8), 1, 0)</f>
        <v>0</v>
      </c>
      <c r="E8" s="86">
        <f>IF(COUNTIF(Table3[Tag Number], A8), 1, 0)</f>
        <v>0</v>
      </c>
      <c r="F8" s="86">
        <f>IF(COUNTIF(Table4[Tag Number], A8), 1, 0)</f>
        <v>0</v>
      </c>
      <c r="G8" s="87">
        <f t="shared" si="1"/>
        <v>0</v>
      </c>
      <c r="H8" s="88" t="str" cm="1">
        <f t="array" ref="H8">_xlfn.IFS(OR(_xlfn.XLOOKUP(A8,Table1[Tag Number],Table1[Status],"-",0)="Dead",
        _xlfn.XLOOKUP(A8,Table2[Tag Number],Table2[Status],"-",0)="Dead",
        _xlfn.XLOOKUP(A8,Table3[Tag Number],Table3[Status],"-",0)="Dead",
        _xlfn.XLOOKUP(A8,Table4[Tag Number],Table4[Status],"-",0)="Dead"),"Dead",
     OR(_xlfn.XLOOKUP(A8,Table1[Tag Number],Table1[Status],"-",0)="Alive",
        _xlfn.XLOOKUP(A8,Table2[Tag Number],Table2[Status],"-",0)="Alive",
        _xlfn.XLOOKUP(A8,Table3[Tag Number],Table3[Status],"-",0)="Alive",
        _xlfn.XLOOKUP(A8,Table4[Tag Number],Table4[Status],"-",0)="Alive"),"Alive",
     OR(_xlfn.XLOOKUP(A8,Table1[Tag Number],Table1[Status],"-",0)="-",
        _xlfn.XLOOKUP(A8,Table2[Tag Number],Table2[Status],"-",0)="-",
        _xlfn.XLOOKUP(A8,Table3[Tag Number],Table3[Status],"-",0)="-",
        _xlfn.XLOOKUP(A8,Table4[Tag Number],Table4[Status],"-",0)="-"),
   "-")</f>
        <v>-</v>
      </c>
      <c r="I8" s="91"/>
      <c r="J8" s="90" t="s">
        <v>1146</v>
      </c>
      <c r="K8" s="91">
        <f>'Snakeden MR'!B79</f>
        <v>74</v>
      </c>
      <c r="L8" s="91">
        <f>'Snakeden MR'!I73</f>
        <v>68</v>
      </c>
      <c r="M8" s="91">
        <f>'Snakeden MR'!P79</f>
        <v>74</v>
      </c>
      <c r="N8" s="91">
        <f>'Snakeden MR'!W67</f>
        <v>62</v>
      </c>
      <c r="O8" s="89"/>
      <c r="R8" t="b">
        <f t="shared" si="0"/>
        <v>0</v>
      </c>
    </row>
    <row r="9" spans="1:18" ht="15" thickBot="1" x14ac:dyDescent="0.35">
      <c r="A9" s="3" t="s">
        <v>902</v>
      </c>
      <c r="B9" s="3" t="s">
        <v>1137</v>
      </c>
      <c r="C9" s="84">
        <f>IF(COUNTIF(Table1[Tag Number], A9), 1, 0)</f>
        <v>0</v>
      </c>
      <c r="D9" s="85">
        <f>IF(COUNTIF(Table2[Tag Number], A9), 1, 0)</f>
        <v>0</v>
      </c>
      <c r="E9" s="86">
        <f>IF(COUNTIF(Table3[Tag Number], A9), 1, 0)</f>
        <v>0</v>
      </c>
      <c r="F9" s="86">
        <f>IF(COUNTIF(Table4[Tag Number], A9), 1, 0)</f>
        <v>0</v>
      </c>
      <c r="G9" s="87">
        <f t="shared" si="1"/>
        <v>0</v>
      </c>
      <c r="H9" s="88" t="str" cm="1">
        <f t="array" ref="H9">_xlfn.IFS(OR(_xlfn.XLOOKUP(A9,Table1[Tag Number],Table1[Status],"-",0)="Dead",
        _xlfn.XLOOKUP(A9,Table2[Tag Number],Table2[Status],"-",0)="Dead",
        _xlfn.XLOOKUP(A9,Table3[Tag Number],Table3[Status],"-",0)="Dead",
        _xlfn.XLOOKUP(A9,Table4[Tag Number],Table4[Status],"-",0)="Dead"),"Dead",
     OR(_xlfn.XLOOKUP(A9,Table1[Tag Number],Table1[Status],"-",0)="Alive",
        _xlfn.XLOOKUP(A9,Table2[Tag Number],Table2[Status],"-",0)="Alive",
        _xlfn.XLOOKUP(A9,Table3[Tag Number],Table3[Status],"-",0)="Alive",
        _xlfn.XLOOKUP(A9,Table4[Tag Number],Table4[Status],"-",0)="Alive"),"Alive",
     OR(_xlfn.XLOOKUP(A9,Table1[Tag Number],Table1[Status],"-",0)="-",
        _xlfn.XLOOKUP(A9,Table2[Tag Number],Table2[Status],"-",0)="-",
        _xlfn.XLOOKUP(A9,Table3[Tag Number],Table3[Status],"-",0)="-",
        _xlfn.XLOOKUP(A9,Table4[Tag Number],Table4[Status],"-",0)="-"),
   "-")</f>
        <v>-</v>
      </c>
      <c r="I9" s="90"/>
      <c r="O9" s="89"/>
      <c r="R9" t="b">
        <f t="shared" si="0"/>
        <v>0</v>
      </c>
    </row>
    <row r="10" spans="1:18" ht="15" thickBot="1" x14ac:dyDescent="0.35">
      <c r="A10" s="2" t="s">
        <v>1147</v>
      </c>
      <c r="B10" s="2" t="s">
        <v>1137</v>
      </c>
      <c r="C10" s="84">
        <f>IF(COUNTIF(Table1[Tag Number], A10), 1, 0)</f>
        <v>0</v>
      </c>
      <c r="D10" s="85">
        <f>IF(COUNTIF(Table2[Tag Number], A10), 1, 0)</f>
        <v>0</v>
      </c>
      <c r="E10" s="86">
        <f>IF(COUNTIF(Table3[Tag Number], A10), 1, 0)</f>
        <v>0</v>
      </c>
      <c r="F10" s="86">
        <f>IF(COUNTIF(Table4[Tag Number], A10), 1, 0)</f>
        <v>0</v>
      </c>
      <c r="G10" s="87">
        <f t="shared" si="1"/>
        <v>0</v>
      </c>
      <c r="H10" s="88" t="str" cm="1">
        <f t="array" ref="H10">_xlfn.IFS(OR(_xlfn.XLOOKUP(A10,Table1[Tag Number],Table1[Status],"-",0)="Dead",
        _xlfn.XLOOKUP(A10,Table2[Tag Number],Table2[Status],"-",0)="Dead",
        _xlfn.XLOOKUP(A10,Table3[Tag Number],Table3[Status],"-",0)="Dead",
        _xlfn.XLOOKUP(A10,Table4[Tag Number],Table4[Status],"-",0)="Dead"),"Dead",
     OR(_xlfn.XLOOKUP(A10,Table1[Tag Number],Table1[Status],"-",0)="Alive",
        _xlfn.XLOOKUP(A10,Table2[Tag Number],Table2[Status],"-",0)="Alive",
        _xlfn.XLOOKUP(A10,Table3[Tag Number],Table3[Status],"-",0)="Alive",
        _xlfn.XLOOKUP(A10,Table4[Tag Number],Table4[Status],"-",0)="Alive"),"Alive",
     OR(_xlfn.XLOOKUP(A10,Table1[Tag Number],Table1[Status],"-",0)="-",
        _xlfn.XLOOKUP(A10,Table2[Tag Number],Table2[Status],"-",0)="-",
        _xlfn.XLOOKUP(A10,Table3[Tag Number],Table3[Status],"-",0)="-",
        _xlfn.XLOOKUP(A10,Table4[Tag Number],Table4[Status],"-",0)="-"),
   "-")</f>
        <v>-</v>
      </c>
      <c r="I10" s="142"/>
      <c r="J10" s="143"/>
      <c r="K10" s="144" t="s">
        <v>1138</v>
      </c>
      <c r="L10" s="144" t="s">
        <v>1139</v>
      </c>
      <c r="M10" s="144" t="s">
        <v>1140</v>
      </c>
      <c r="N10" s="145" t="s">
        <v>1141</v>
      </c>
      <c r="O10" s="89"/>
      <c r="R10" t="b">
        <f t="shared" si="0"/>
        <v>0</v>
      </c>
    </row>
    <row r="11" spans="1:18" ht="15" customHeight="1" thickBot="1" x14ac:dyDescent="0.35">
      <c r="A11" s="3" t="s">
        <v>617</v>
      </c>
      <c r="B11" s="3" t="s">
        <v>1137</v>
      </c>
      <c r="C11" s="84">
        <f>IF(COUNTIF(Table1[Tag Number], A11), 1, 0)</f>
        <v>0</v>
      </c>
      <c r="D11" s="85">
        <f>IF(COUNTIF(Table2[Tag Number], A11), 1, 0)</f>
        <v>0</v>
      </c>
      <c r="E11" s="86">
        <f>IF(COUNTIF(Table3[Tag Number], A11), 1, 0)</f>
        <v>0</v>
      </c>
      <c r="F11" s="86">
        <f>IF(COUNTIF(Table4[Tag Number], A11), 1, 0)</f>
        <v>0</v>
      </c>
      <c r="G11" s="87">
        <f t="shared" si="1"/>
        <v>0</v>
      </c>
      <c r="H11" s="88" t="str" cm="1">
        <f t="array" ref="H11">_xlfn.IFS(OR(_xlfn.XLOOKUP(A11,Table1[Tag Number],Table1[Status],"-",0)="Dead",
        _xlfn.XLOOKUP(A11,Table2[Tag Number],Table2[Status],"-",0)="Dead",
        _xlfn.XLOOKUP(A11,Table3[Tag Number],Table3[Status],"-",0)="Dead",
        _xlfn.XLOOKUP(A11,Table4[Tag Number],Table4[Status],"-",0)="Dead"),"Dead",
     OR(_xlfn.XLOOKUP(A11,Table1[Tag Number],Table1[Status],"-",0)="Alive",
        _xlfn.XLOOKUP(A11,Table2[Tag Number],Table2[Status],"-",0)="Alive",
        _xlfn.XLOOKUP(A11,Table3[Tag Number],Table3[Status],"-",0)="Alive",
        _xlfn.XLOOKUP(A11,Table4[Tag Number],Table4[Status],"-",0)="Alive"),"Alive",
     OR(_xlfn.XLOOKUP(A11,Table1[Tag Number],Table1[Status],"-",0)="-",
        _xlfn.XLOOKUP(A11,Table2[Tag Number],Table2[Status],"-",0)="-",
        _xlfn.XLOOKUP(A11,Table3[Tag Number],Table3[Status],"-",0)="-",
        _xlfn.XLOOKUP(A11,Table4[Tag Number],Table4[Status],"-",0)="-"),
   "-")</f>
        <v>-</v>
      </c>
      <c r="I11" s="90"/>
      <c r="J11" s="146" t="s">
        <v>3340</v>
      </c>
      <c r="K11" s="147" cm="1">
        <f t="array" ref="K11">SUM(COUNTIFS(Table1[Tag Number],{"A*","B*","C*","D*"},Table1[Tag Number],{"&lt;&gt;*-*"},Table1[Status],"Alive"))</f>
        <v>27</v>
      </c>
      <c r="L11" s="147" cm="1">
        <f t="array" ref="L11">SUM(COUNTIFS(Table2[Tag Number],{"A*","B*","C*","D*"},Table2[Tag Number],{"&lt;&gt;*-*"},Table2[Status],"Alive"))</f>
        <v>25</v>
      </c>
      <c r="M11" s="147" cm="1">
        <f t="array" ref="M11">SUM(COUNTIFS(Table3[Tag Number],{"A*","B*","C*","D*"},Table3[Tag Number],{"&lt;&gt;*-*"},Table3[Status],"Alive"))</f>
        <v>30</v>
      </c>
      <c r="N11" s="110" cm="1">
        <f t="array" ref="N11">SUM(COUNTIFS(Table4[Tag Number],{"A*","B*","C*","D*"},Table4[Tag Number],{"&lt;&gt;*-*"},Table4[Status],"Alive"))</f>
        <v>30</v>
      </c>
      <c r="O11" s="89"/>
      <c r="R11" t="b">
        <f t="shared" si="0"/>
        <v>0</v>
      </c>
    </row>
    <row r="12" spans="1:18" ht="15" thickBot="1" x14ac:dyDescent="0.35">
      <c r="A12" s="2" t="s">
        <v>591</v>
      </c>
      <c r="B12" s="2" t="s">
        <v>1137</v>
      </c>
      <c r="C12" s="84">
        <f>IF(COUNTIF(Table1[Tag Number], A12), 1, 0)</f>
        <v>0</v>
      </c>
      <c r="D12" s="85">
        <f>IF(COUNTIF(Table2[Tag Number], A12), 1, 0)</f>
        <v>0</v>
      </c>
      <c r="E12" s="86">
        <f>IF(COUNTIF(Table3[Tag Number], A12), 1, 0)</f>
        <v>0</v>
      </c>
      <c r="F12" s="86">
        <f>IF(COUNTIF(Table4[Tag Number], A12), 1, 0)</f>
        <v>0</v>
      </c>
      <c r="G12" s="87">
        <f t="shared" si="1"/>
        <v>0</v>
      </c>
      <c r="H12" s="88" t="str" cm="1">
        <f t="array" ref="H12">_xlfn.IFS(OR(_xlfn.XLOOKUP(A12,Table1[Tag Number],Table1[Status],"-",0)="Dead",
        _xlfn.XLOOKUP(A12,Table2[Tag Number],Table2[Status],"-",0)="Dead",
        _xlfn.XLOOKUP(A12,Table3[Tag Number],Table3[Status],"-",0)="Dead",
        _xlfn.XLOOKUP(A12,Table4[Tag Number],Table4[Status],"-",0)="Dead"),"Dead",
     OR(_xlfn.XLOOKUP(A12,Table1[Tag Number],Table1[Status],"-",0)="Alive",
        _xlfn.XLOOKUP(A12,Table2[Tag Number],Table2[Status],"-",0)="Alive",
        _xlfn.XLOOKUP(A12,Table3[Tag Number],Table3[Status],"-",0)="Alive",
        _xlfn.XLOOKUP(A12,Table4[Tag Number],Table4[Status],"-",0)="Alive"),"Alive",
     OR(_xlfn.XLOOKUP(A12,Table1[Tag Number],Table1[Status],"-",0)="-",
        _xlfn.XLOOKUP(A12,Table2[Tag Number],Table2[Status],"-",0)="-",
        _xlfn.XLOOKUP(A12,Table3[Tag Number],Table3[Status],"-",0)="-",
        _xlfn.XLOOKUP(A12,Table4[Tag Number],Table4[Status],"-",0)="-"),
   "-")</f>
        <v>-</v>
      </c>
      <c r="I12" s="90"/>
      <c r="J12" s="148" t="s">
        <v>3341</v>
      </c>
      <c r="K12" cm="1">
        <f t="array" ref="K12">SUM(COUNTIFS(Table1[Tag Number],{"*Unknown*","*-*","*~?*"},Table1[Status],"Alive"))</f>
        <v>0</v>
      </c>
      <c r="L12" cm="1">
        <f t="array" ref="L12">SUM(COUNTIFS(Table2[Tag Number],{"*Unknown*","*-*"},Table2[Status],"Alive"))</f>
        <v>0</v>
      </c>
      <c r="M12" cm="1">
        <f t="array" ref="M12">SUM(COUNTIFS(Table3[Tag Number],{"*Unknown*","*-*"},Table3[Status],"Alive"))</f>
        <v>0</v>
      </c>
      <c r="N12" s="111" cm="1">
        <f t="array" ref="N12">SUM(COUNTIFS(Table4[Tag Number],{"*Unknown*","*-*"},Table4[Status],"Alive"))</f>
        <v>10</v>
      </c>
      <c r="O12" s="89"/>
      <c r="R12" t="b">
        <f t="shared" si="0"/>
        <v>0</v>
      </c>
    </row>
    <row r="13" spans="1:18" ht="15" thickBot="1" x14ac:dyDescent="0.35">
      <c r="A13" s="3" t="s">
        <v>584</v>
      </c>
      <c r="B13" s="3" t="s">
        <v>1137</v>
      </c>
      <c r="C13" s="84">
        <f>IF(COUNTIF(Table1[Tag Number], A13), 1, 0)</f>
        <v>0</v>
      </c>
      <c r="D13" s="85">
        <f>IF(COUNTIF(Table2[Tag Number], A13), 1, 0)</f>
        <v>0</v>
      </c>
      <c r="E13" s="86">
        <f>IF(COUNTIF(Table3[Tag Number], A13), 1, 0)</f>
        <v>0</v>
      </c>
      <c r="F13" s="86">
        <f>IF(COUNTIF(Table4[Tag Number], A13), 1, 0)</f>
        <v>0</v>
      </c>
      <c r="G13" s="87">
        <f t="shared" si="1"/>
        <v>0</v>
      </c>
      <c r="H13" s="88" t="str" cm="1">
        <f t="array" ref="H13">_xlfn.IFS(OR(_xlfn.XLOOKUP(A13,Table1[Tag Number],Table1[Status],"-",0)="Dead",
        _xlfn.XLOOKUP(A13,Table2[Tag Number],Table2[Status],"-",0)="Dead",
        _xlfn.XLOOKUP(A13,Table3[Tag Number],Table3[Status],"-",0)="Dead",
        _xlfn.XLOOKUP(A13,Table4[Tag Number],Table4[Status],"-",0)="Dead"),"Dead",
     OR(_xlfn.XLOOKUP(A13,Table1[Tag Number],Table1[Status],"-",0)="Alive",
        _xlfn.XLOOKUP(A13,Table2[Tag Number],Table2[Status],"-",0)="Alive",
        _xlfn.XLOOKUP(A13,Table3[Tag Number],Table3[Status],"-",0)="Alive",
        _xlfn.XLOOKUP(A13,Table4[Tag Number],Table4[Status],"-",0)="Alive"),"Alive",
     OR(_xlfn.XLOOKUP(A13,Table1[Tag Number],Table1[Status],"-",0)="-",
        _xlfn.XLOOKUP(A13,Table2[Tag Number],Table2[Status],"-",0)="-",
        _xlfn.XLOOKUP(A13,Table3[Tag Number],Table3[Status],"-",0)="-",
        _xlfn.XLOOKUP(A13,Table4[Tag Number],Table4[Status],"-",0)="-"),
   "-")</f>
        <v>-</v>
      </c>
      <c r="I13" s="90"/>
      <c r="J13" s="148" t="s">
        <v>3342</v>
      </c>
      <c r="K13" cm="1">
        <f t="array" ref="K13">SUM(COUNTIFS(Table1[Tag Number],{"Untagged*","*shell*","UN"},Table1[Status],"Alive"))</f>
        <v>0</v>
      </c>
      <c r="L13" cm="1">
        <f t="array" ref="L13">SUM(COUNTIFS(Table2[Tag Number],{"Untagged*","*shell*","UN"},Table2[Status],"Alive"))</f>
        <v>0</v>
      </c>
      <c r="M13" cm="1">
        <f t="array" ref="M13">SUM(COUNTIFS(Table3[Tag Number],{"Untagged*","*shell*","UN"},Table3[Status],"Alive"))</f>
        <v>0</v>
      </c>
      <c r="N13" s="111" cm="1">
        <f t="array" ref="N13">SUM(COUNTIFS(Table4[Tag Number],{"Untagged*","*shell*","UN"},Table4[Status],"Alive"))</f>
        <v>0</v>
      </c>
      <c r="O13" s="89"/>
      <c r="R13" t="b">
        <f t="shared" si="0"/>
        <v>0</v>
      </c>
    </row>
    <row r="14" spans="1:18" ht="15" thickBot="1" x14ac:dyDescent="0.35">
      <c r="A14" s="2" t="s">
        <v>1148</v>
      </c>
      <c r="B14" s="2" t="s">
        <v>1145</v>
      </c>
      <c r="C14" s="84">
        <f>IF(COUNTIF(Table1[Tag Number], A14), 1, 0)</f>
        <v>0</v>
      </c>
      <c r="D14" s="85">
        <f>IF(COUNTIF(Table2[Tag Number], A14), 1, 0)</f>
        <v>0</v>
      </c>
      <c r="E14" s="86">
        <f>IF(COUNTIF(Table3[Tag Number], A14), 1, 0)</f>
        <v>0</v>
      </c>
      <c r="F14" s="86">
        <f>IF(COUNTIF(Table4[Tag Number], A14), 1, 0)</f>
        <v>0</v>
      </c>
      <c r="G14" s="87">
        <f t="shared" si="1"/>
        <v>0</v>
      </c>
      <c r="H14" s="88" t="str" cm="1">
        <f t="array" ref="H14">_xlfn.IFS(OR(_xlfn.XLOOKUP(A14,Table1[Tag Number],Table1[Status],"-",0)="Dead",
        _xlfn.XLOOKUP(A14,Table2[Tag Number],Table2[Status],"-",0)="Dead",
        _xlfn.XLOOKUP(A14,Table3[Tag Number],Table3[Status],"-",0)="Dead",
        _xlfn.XLOOKUP(A14,Table4[Tag Number],Table4[Status],"-",0)="Dead"),"Dead",
     OR(_xlfn.XLOOKUP(A14,Table1[Tag Number],Table1[Status],"-",0)="Alive",
        _xlfn.XLOOKUP(A14,Table2[Tag Number],Table2[Status],"-",0)="Alive",
        _xlfn.XLOOKUP(A14,Table3[Tag Number],Table3[Status],"-",0)="Alive",
        _xlfn.XLOOKUP(A14,Table4[Tag Number],Table4[Status],"-",0)="Alive"),"Alive",
     OR(_xlfn.XLOOKUP(A14,Table1[Tag Number],Table1[Status],"-",0)="-",
        _xlfn.XLOOKUP(A14,Table2[Tag Number],Table2[Status],"-",0)="-",
        _xlfn.XLOOKUP(A14,Table3[Tag Number],Table3[Status],"-",0)="-",
        _xlfn.XLOOKUP(A14,Table4[Tag Number],Table4[Status],"-",0)="-"),
   "-")</f>
        <v>-</v>
      </c>
      <c r="I14" s="90"/>
      <c r="J14" s="149" t="s">
        <v>3343</v>
      </c>
      <c r="K14" s="126" cm="1">
        <f t="array" ref="K14">SUM(COUNTIFS(Table1[Tag Number],{"O*"},Table1[Status],"Alive"))</f>
        <v>3</v>
      </c>
      <c r="L14" s="126" cm="1">
        <f t="array" ref="L14">SUM(COUNTIFS(Table2[Tag Number],{"O*"},Table2[Status],"Alive"))</f>
        <v>2</v>
      </c>
      <c r="M14" s="126" cm="1">
        <f t="array" ref="M14">SUM(COUNTIFS(Table3[Tag Number],{"O*"},Table3[Status],"Alive"))</f>
        <v>4</v>
      </c>
      <c r="N14" s="113" cm="1">
        <f t="array" ref="N14">SUM(COUNTIFS(Table4[Tag Number],{"O*"},Table4[Status],"Alive"))</f>
        <v>3</v>
      </c>
      <c r="O14" s="89"/>
      <c r="R14" t="b">
        <f t="shared" si="0"/>
        <v>0</v>
      </c>
    </row>
    <row r="15" spans="1:18" ht="15" thickBot="1" x14ac:dyDescent="0.35">
      <c r="A15" s="3" t="s">
        <v>1149</v>
      </c>
      <c r="B15" s="3" t="s">
        <v>1137</v>
      </c>
      <c r="C15" s="84">
        <f>IF(COUNTIF(Table1[Tag Number], A15), 1, 0)</f>
        <v>0</v>
      </c>
      <c r="D15" s="85">
        <f>IF(COUNTIF(Table2[Tag Number], A15), 1, 0)</f>
        <v>0</v>
      </c>
      <c r="E15" s="86">
        <f>IF(COUNTIF(Table3[Tag Number], A15), 1, 0)</f>
        <v>0</v>
      </c>
      <c r="F15" s="86">
        <f>IF(COUNTIF(Table4[Tag Number], A15), 1, 0)</f>
        <v>0</v>
      </c>
      <c r="G15" s="87">
        <f t="shared" si="1"/>
        <v>0</v>
      </c>
      <c r="H15" s="88" t="str" cm="1">
        <f t="array" ref="H15">_xlfn.IFS(OR(_xlfn.XLOOKUP(A15,Table1[Tag Number],Table1[Status],"-",0)="Dead",
        _xlfn.XLOOKUP(A15,Table2[Tag Number],Table2[Status],"-",0)="Dead",
        _xlfn.XLOOKUP(A15,Table3[Tag Number],Table3[Status],"-",0)="Dead",
        _xlfn.XLOOKUP(A15,Table4[Tag Number],Table4[Status],"-",0)="Dead"),"Dead",
     OR(_xlfn.XLOOKUP(A15,Table1[Tag Number],Table1[Status],"-",0)="Alive",
        _xlfn.XLOOKUP(A15,Table2[Tag Number],Table2[Status],"-",0)="Alive",
        _xlfn.XLOOKUP(A15,Table3[Tag Number],Table3[Status],"-",0)="Alive",
        _xlfn.XLOOKUP(A15,Table4[Tag Number],Table4[Status],"-",0)="Alive"),"Alive",
     OR(_xlfn.XLOOKUP(A15,Table1[Tag Number],Table1[Status],"-",0)="-",
        _xlfn.XLOOKUP(A15,Table2[Tag Number],Table2[Status],"-",0)="-",
        _xlfn.XLOOKUP(A15,Table3[Tag Number],Table3[Status],"-",0)="-",
        _xlfn.XLOOKUP(A15,Table4[Tag Number],Table4[Status],"-",0)="-"),
   "-")</f>
        <v>-</v>
      </c>
      <c r="I15" s="90"/>
      <c r="J15" s="146" t="s">
        <v>3344</v>
      </c>
      <c r="K15" s="147" cm="1">
        <f t="array" ref="K15">SUM(COUNTIFS(Table1[Tag Number],{"A*","B*","C*","D*"},Table1[Tag Number],{"&lt;&gt;*-*"},Table1[Status],"Dead"))</f>
        <v>43</v>
      </c>
      <c r="L15" s="147" cm="1">
        <f t="array" ref="L15">SUM(COUNTIFS(Table2[Tag Number],{"A*","B*","C*","D*"},Table2[Tag Number],{"&lt;&gt;*-*"},Table2[Status],"Dead"))</f>
        <v>31</v>
      </c>
      <c r="M15" s="147" cm="1">
        <f t="array" ref="M15">SUM(COUNTIFS(Table3[Tag Number],{"A*","B*","C*","D*"},Table3[Tag Number],{"&lt;&gt;*-*"},Table3[Status],"Dead"))</f>
        <v>29</v>
      </c>
      <c r="N15" s="110" cm="1">
        <f t="array" ref="N15">SUM(COUNTIFS(Table4[Tag Number],{"A*","B*","C*","D*"},Table4[Tag Number],{"&lt;&gt;*-*"},Table4[Status],"Dead"))</f>
        <v>15</v>
      </c>
      <c r="O15" s="89"/>
      <c r="R15" t="b">
        <f t="shared" si="0"/>
        <v>0</v>
      </c>
    </row>
    <row r="16" spans="1:18" ht="15" thickBot="1" x14ac:dyDescent="0.35">
      <c r="A16" s="2" t="s">
        <v>1150</v>
      </c>
      <c r="B16" s="2" t="s">
        <v>1137</v>
      </c>
      <c r="C16" s="84">
        <f>IF(COUNTIF(Table1[Tag Number], A16), 1, 0)</f>
        <v>0</v>
      </c>
      <c r="D16" s="85">
        <f>IF(COUNTIF(Table2[Tag Number], A16), 1, 0)</f>
        <v>0</v>
      </c>
      <c r="E16" s="86">
        <f>IF(COUNTIF(Table3[Tag Number], A16), 1, 0)</f>
        <v>0</v>
      </c>
      <c r="F16" s="86">
        <f>IF(COUNTIF(Table4[Tag Number], A16), 1, 0)</f>
        <v>0</v>
      </c>
      <c r="G16" s="87">
        <f t="shared" si="1"/>
        <v>0</v>
      </c>
      <c r="H16" s="88" t="str" cm="1">
        <f t="array" ref="H16">_xlfn.IFS(OR(_xlfn.XLOOKUP(A16,Table1[Tag Number],Table1[Status],"-",0)="Dead",
        _xlfn.XLOOKUP(A16,Table2[Tag Number],Table2[Status],"-",0)="Dead",
        _xlfn.XLOOKUP(A16,Table3[Tag Number],Table3[Status],"-",0)="Dead",
        _xlfn.XLOOKUP(A16,Table4[Tag Number],Table4[Status],"-",0)="Dead"),"Dead",
     OR(_xlfn.XLOOKUP(A16,Table1[Tag Number],Table1[Status],"-",0)="Alive",
        _xlfn.XLOOKUP(A16,Table2[Tag Number],Table2[Status],"-",0)="Alive",
        _xlfn.XLOOKUP(A16,Table3[Tag Number],Table3[Status],"-",0)="Alive",
        _xlfn.XLOOKUP(A16,Table4[Tag Number],Table4[Status],"-",0)="Alive"),"Alive",
     OR(_xlfn.XLOOKUP(A16,Table1[Tag Number],Table1[Status],"-",0)="-",
        _xlfn.XLOOKUP(A16,Table2[Tag Number],Table2[Status],"-",0)="-",
        _xlfn.XLOOKUP(A16,Table3[Tag Number],Table3[Status],"-",0)="-",
        _xlfn.XLOOKUP(A16,Table4[Tag Number],Table4[Status],"-",0)="-"),
   "-")</f>
        <v>-</v>
      </c>
      <c r="I16" s="90"/>
      <c r="J16" s="148" t="s">
        <v>3345</v>
      </c>
      <c r="K16" cm="1">
        <f t="array" ref="K16">SUM(COUNTIFS(Table1[Tag Number],{"*Unknown*","*-*","*~?*"},Table1[Status],{"Dead"}))</f>
        <v>0</v>
      </c>
      <c r="L16" cm="1">
        <f t="array" ref="L16">SUM(COUNTIFS(Table2[Tag Number],{"*Unknown*","*-*"},Table2[Status],"Dead"))</f>
        <v>0</v>
      </c>
      <c r="M16" cm="1">
        <f t="array" ref="M16">SUM(COUNTIFS(Table3[Tag Number],{"*Unknown*","*-*"},Table3[Status],"Dead"))</f>
        <v>1</v>
      </c>
      <c r="N16" s="111" cm="1">
        <f t="array" ref="N16">SUM(COUNTIFS(Table4[Tag Number],{"*Unknown*","*-*"},Table4[Status],"Dead"))</f>
        <v>1</v>
      </c>
      <c r="O16" s="89"/>
      <c r="R16" t="b">
        <f t="shared" si="0"/>
        <v>0</v>
      </c>
    </row>
    <row r="17" spans="1:18" ht="15" thickBot="1" x14ac:dyDescent="0.35">
      <c r="A17" s="3" t="s">
        <v>432</v>
      </c>
      <c r="B17" s="3" t="s">
        <v>1137</v>
      </c>
      <c r="C17" s="84">
        <f>IF(COUNTIF(Table1[Tag Number], A17), 1, 0)</f>
        <v>0</v>
      </c>
      <c r="D17" s="85">
        <f>IF(COUNTIF(Table2[Tag Number], A17), 1, 0)</f>
        <v>0</v>
      </c>
      <c r="E17" s="86">
        <f>IF(COUNTIF(Table3[Tag Number], A17), 1, 0)</f>
        <v>0</v>
      </c>
      <c r="F17" s="86">
        <f>IF(COUNTIF(Table4[Tag Number], A17), 1, 0)</f>
        <v>0</v>
      </c>
      <c r="G17" s="87">
        <f t="shared" si="1"/>
        <v>0</v>
      </c>
      <c r="H17" s="88" t="str" cm="1">
        <f t="array" ref="H17">_xlfn.IFS(OR(_xlfn.XLOOKUP(A17,Table1[Tag Number],Table1[Status],"-",0)="Dead",
        _xlfn.XLOOKUP(A17,Table2[Tag Number],Table2[Status],"-",0)="Dead",
        _xlfn.XLOOKUP(A17,Table3[Tag Number],Table3[Status],"-",0)="Dead",
        _xlfn.XLOOKUP(A17,Table4[Tag Number],Table4[Status],"-",0)="Dead"),"Dead",
     OR(_xlfn.XLOOKUP(A17,Table1[Tag Number],Table1[Status],"-",0)="Alive",
        _xlfn.XLOOKUP(A17,Table2[Tag Number],Table2[Status],"-",0)="Alive",
        _xlfn.XLOOKUP(A17,Table3[Tag Number],Table3[Status],"-",0)="Alive",
        _xlfn.XLOOKUP(A17,Table4[Tag Number],Table4[Status],"-",0)="Alive"),"Alive",
     OR(_xlfn.XLOOKUP(A17,Table1[Tag Number],Table1[Status],"-",0)="-",
        _xlfn.XLOOKUP(A17,Table2[Tag Number],Table2[Status],"-",0)="-",
        _xlfn.XLOOKUP(A17,Table3[Tag Number],Table3[Status],"-",0)="-",
        _xlfn.XLOOKUP(A17,Table4[Tag Number],Table4[Status],"-",0)="-"),
   "-")</f>
        <v>-</v>
      </c>
      <c r="I17" s="90"/>
      <c r="J17" s="148" t="s">
        <v>3346</v>
      </c>
      <c r="K17" cm="1">
        <f t="array" ref="K17">SUM(COUNTIFS(Table1[Tag Number],{"Untagged*","*shell*","UN"},Table1[Status],"Dead"))</f>
        <v>1</v>
      </c>
      <c r="L17" cm="1">
        <f t="array" ref="L17">SUM(COUNTIFS(Table2[Tag Number],{"Untagged*","*shell*","UN"},Table2[Status],"Dead"))</f>
        <v>10</v>
      </c>
      <c r="M17" cm="1">
        <f t="array" ref="M17">SUM(COUNTIFS(Table3[Tag Number],{"Untagged*","*shell*","UN"},Table3[Status],"Dead"))</f>
        <v>10</v>
      </c>
      <c r="N17" s="111" cm="1">
        <f t="array" ref="N17">SUM(COUNTIFS(Table4[Tag Number],{"Untagged*","*shell*","UN"},Table4[Status],"Dead"))</f>
        <v>3</v>
      </c>
      <c r="O17" s="89"/>
      <c r="R17" t="b">
        <f t="shared" si="0"/>
        <v>0</v>
      </c>
    </row>
    <row r="18" spans="1:18" ht="15" thickBot="1" x14ac:dyDescent="0.35">
      <c r="A18" s="2" t="s">
        <v>1151</v>
      </c>
      <c r="B18" s="2" t="s">
        <v>1137</v>
      </c>
      <c r="C18" s="84">
        <f>IF(COUNTIF(Table1[Tag Number], A18), 1, 0)</f>
        <v>0</v>
      </c>
      <c r="D18" s="85">
        <f>IF(COUNTIF(Table2[Tag Number], A18), 1, 0)</f>
        <v>0</v>
      </c>
      <c r="E18" s="86">
        <f>IF(COUNTIF(Table3[Tag Number], A18), 1, 0)</f>
        <v>0</v>
      </c>
      <c r="F18" s="86">
        <f>IF(COUNTIF(Table4[Tag Number], A18), 1, 0)</f>
        <v>0</v>
      </c>
      <c r="G18" s="87">
        <f t="shared" si="1"/>
        <v>0</v>
      </c>
      <c r="H18" s="88" t="str" cm="1">
        <f t="array" ref="H18">_xlfn.IFS(OR(_xlfn.XLOOKUP(A18,Table1[Tag Number],Table1[Status],"-",0)="Dead",
        _xlfn.XLOOKUP(A18,Table2[Tag Number],Table2[Status],"-",0)="Dead",
        _xlfn.XLOOKUP(A18,Table3[Tag Number],Table3[Status],"-",0)="Dead",
        _xlfn.XLOOKUP(A18,Table4[Tag Number],Table4[Status],"-",0)="Dead"),"Dead",
     OR(_xlfn.XLOOKUP(A18,Table1[Tag Number],Table1[Status],"-",0)="Alive",
        _xlfn.XLOOKUP(A18,Table2[Tag Number],Table2[Status],"-",0)="Alive",
        _xlfn.XLOOKUP(A18,Table3[Tag Number],Table3[Status],"-",0)="Alive",
        _xlfn.XLOOKUP(A18,Table4[Tag Number],Table4[Status],"-",0)="Alive"),"Alive",
     OR(_xlfn.XLOOKUP(A18,Table1[Tag Number],Table1[Status],"-",0)="-",
        _xlfn.XLOOKUP(A18,Table2[Tag Number],Table2[Status],"-",0)="-",
        _xlfn.XLOOKUP(A18,Table3[Tag Number],Table3[Status],"-",0)="-",
        _xlfn.XLOOKUP(A18,Table4[Tag Number],Table4[Status],"-",0)="-"),
   "-")</f>
        <v>-</v>
      </c>
      <c r="I18" s="90"/>
      <c r="J18" s="149" t="s">
        <v>3357</v>
      </c>
      <c r="K18" s="126" cm="1">
        <f t="array" ref="K18">SUM(COUNTIFS(Table1[Tag Number],{"*O*"},Table1[Status],"Dead"))</f>
        <v>0</v>
      </c>
      <c r="L18" s="126" cm="1">
        <f t="array" ref="L18">SUM(COUNTIFS(Table2[Tag Number],{"O*"},Table2[Status],"Dead"))</f>
        <v>0</v>
      </c>
      <c r="M18" s="126" cm="1">
        <f t="array" ref="M18">SUM(COUNTIFS(Table3[Tag Number],{"O*"},Table3[Status],"Dead"))</f>
        <v>0</v>
      </c>
      <c r="N18" s="113" cm="1">
        <f t="array" ref="N18">SUM(COUNTIFS(Table4[Tag Number],{"O*"},Table4[Status],"Dead"))</f>
        <v>0</v>
      </c>
      <c r="O18" s="89"/>
      <c r="R18" t="b">
        <f t="shared" si="0"/>
        <v>0</v>
      </c>
    </row>
    <row r="19" spans="1:18" ht="15" thickBot="1" x14ac:dyDescent="0.35">
      <c r="A19" s="3" t="s">
        <v>739</v>
      </c>
      <c r="B19" s="3" t="s">
        <v>1137</v>
      </c>
      <c r="C19" s="84">
        <f>IF(COUNTIF(Table1[Tag Number], A19), 1, 0)</f>
        <v>0</v>
      </c>
      <c r="D19" s="85">
        <f>IF(COUNTIF(Table2[Tag Number], A19), 1, 0)</f>
        <v>0</v>
      </c>
      <c r="E19" s="86">
        <f>IF(COUNTIF(Table3[Tag Number], A19), 1, 0)</f>
        <v>0</v>
      </c>
      <c r="F19" s="86">
        <f>IF(COUNTIF(Table4[Tag Number], A19), 1, 0)</f>
        <v>0</v>
      </c>
      <c r="G19" s="87">
        <f t="shared" si="1"/>
        <v>0</v>
      </c>
      <c r="H19" s="88" t="str" cm="1">
        <f t="array" ref="H19">_xlfn.IFS(OR(_xlfn.XLOOKUP(A19,Table1[Tag Number],Table1[Status],"-",0)="Dead",
        _xlfn.XLOOKUP(A19,Table2[Tag Number],Table2[Status],"-",0)="Dead",
        _xlfn.XLOOKUP(A19,Table3[Tag Number],Table3[Status],"-",0)="Dead",
        _xlfn.XLOOKUP(A19,Table4[Tag Number],Table4[Status],"-",0)="Dead"),"Dead",
     OR(_xlfn.XLOOKUP(A19,Table1[Tag Number],Table1[Status],"-",0)="Alive",
        _xlfn.XLOOKUP(A19,Table2[Tag Number],Table2[Status],"-",0)="Alive",
        _xlfn.XLOOKUP(A19,Table3[Tag Number],Table3[Status],"-",0)="Alive",
        _xlfn.XLOOKUP(A19,Table4[Tag Number],Table4[Status],"-",0)="Alive"),"Alive",
     OR(_xlfn.XLOOKUP(A19,Table1[Tag Number],Table1[Status],"-",0)="-",
        _xlfn.XLOOKUP(A19,Table2[Tag Number],Table2[Status],"-",0)="-",
        _xlfn.XLOOKUP(A19,Table3[Tag Number],Table3[Status],"-",0)="-",
        _xlfn.XLOOKUP(A19,Table4[Tag Number],Table4[Status],"-",0)="-"),
   "-")</f>
        <v>-</v>
      </c>
      <c r="I19" s="90"/>
      <c r="J19" s="148" t="s">
        <v>3347</v>
      </c>
      <c r="K19">
        <f>SUM(K11:K18)</f>
        <v>74</v>
      </c>
      <c r="L19">
        <f t="shared" ref="L19:N19" si="2">SUM(L11:L18)</f>
        <v>68</v>
      </c>
      <c r="M19">
        <f t="shared" si="2"/>
        <v>74</v>
      </c>
      <c r="N19">
        <f t="shared" si="2"/>
        <v>62</v>
      </c>
      <c r="O19" s="89"/>
      <c r="R19" t="b">
        <f t="shared" si="0"/>
        <v>0</v>
      </c>
    </row>
    <row r="20" spans="1:18" ht="15" thickBot="1" x14ac:dyDescent="0.35">
      <c r="A20" s="2" t="s">
        <v>670</v>
      </c>
      <c r="B20" s="2" t="s">
        <v>1137</v>
      </c>
      <c r="C20" s="84">
        <f>IF(COUNTIF(Table1[Tag Number], A20), 1, 0)</f>
        <v>0</v>
      </c>
      <c r="D20" s="85">
        <f>IF(COUNTIF(Table2[Tag Number], A20), 1, 0)</f>
        <v>0</v>
      </c>
      <c r="E20" s="86">
        <f>IF(COUNTIF(Table3[Tag Number], A20), 1, 0)</f>
        <v>0</v>
      </c>
      <c r="F20" s="86">
        <f>IF(COUNTIF(Table4[Tag Number], A20), 1, 0)</f>
        <v>0</v>
      </c>
      <c r="G20" s="87">
        <f t="shared" si="1"/>
        <v>0</v>
      </c>
      <c r="H20" s="88" t="str" cm="1">
        <f t="array" ref="H20">_xlfn.IFS(OR(_xlfn.XLOOKUP(A20,Table1[Tag Number],Table1[Status],"-",0)="Dead",
        _xlfn.XLOOKUP(A20,Table2[Tag Number],Table2[Status],"-",0)="Dead",
        _xlfn.XLOOKUP(A20,Table3[Tag Number],Table3[Status],"-",0)="Dead",
        _xlfn.XLOOKUP(A20,Table4[Tag Number],Table4[Status],"-",0)="Dead"),"Dead",
     OR(_xlfn.XLOOKUP(A20,Table1[Tag Number],Table1[Status],"-",0)="Alive",
        _xlfn.XLOOKUP(A20,Table2[Tag Number],Table2[Status],"-",0)="Alive",
        _xlfn.XLOOKUP(A20,Table3[Tag Number],Table3[Status],"-",0)="Alive",
        _xlfn.XLOOKUP(A20,Table4[Tag Number],Table4[Status],"-",0)="Alive"),"Alive",
     OR(_xlfn.XLOOKUP(A20,Table1[Tag Number],Table1[Status],"-",0)="-",
        _xlfn.XLOOKUP(A20,Table2[Tag Number],Table2[Status],"-",0)="-",
        _xlfn.XLOOKUP(A20,Table3[Tag Number],Table3[Status],"-",0)="-",
        _xlfn.XLOOKUP(A20,Table4[Tag Number],Table4[Status],"-",0)="-"),
   "-")</f>
        <v>-</v>
      </c>
      <c r="I20" s="91"/>
      <c r="J20" s="5" t="s">
        <v>3350</v>
      </c>
      <c r="K20">
        <f>SUM(K15:N18)</f>
        <v>144</v>
      </c>
      <c r="O20" s="89"/>
      <c r="R20" t="b">
        <f t="shared" si="0"/>
        <v>0</v>
      </c>
    </row>
    <row r="21" spans="1:18" ht="15" thickBot="1" x14ac:dyDescent="0.35">
      <c r="A21" s="3" t="s">
        <v>614</v>
      </c>
      <c r="B21" s="3" t="s">
        <v>1137</v>
      </c>
      <c r="C21" s="84">
        <f>IF(COUNTIF(Table1[Tag Number], A21), 1, 0)</f>
        <v>0</v>
      </c>
      <c r="D21" s="85">
        <f>IF(COUNTIF(Table2[Tag Number], A21), 1, 0)</f>
        <v>0</v>
      </c>
      <c r="E21" s="86">
        <f>IF(COUNTIF(Table3[Tag Number], A21), 1, 0)</f>
        <v>0</v>
      </c>
      <c r="F21" s="86">
        <f>IF(COUNTIF(Table4[Tag Number], A21), 1, 0)</f>
        <v>0</v>
      </c>
      <c r="G21" s="87">
        <f t="shared" si="1"/>
        <v>0</v>
      </c>
      <c r="H21" s="88" t="str" cm="1">
        <f t="array" ref="H21">_xlfn.IFS(OR(_xlfn.XLOOKUP(A21,Table1[Tag Number],Table1[Status],"-",0)="Dead",
        _xlfn.XLOOKUP(A21,Table2[Tag Number],Table2[Status],"-",0)="Dead",
        _xlfn.XLOOKUP(A21,Table3[Tag Number],Table3[Status],"-",0)="Dead",
        _xlfn.XLOOKUP(A21,Table4[Tag Number],Table4[Status],"-",0)="Dead"),"Dead",
     OR(_xlfn.XLOOKUP(A21,Table1[Tag Number],Table1[Status],"-",0)="Alive",
        _xlfn.XLOOKUP(A21,Table2[Tag Number],Table2[Status],"-",0)="Alive",
        _xlfn.XLOOKUP(A21,Table3[Tag Number],Table3[Status],"-",0)="Alive",
        _xlfn.XLOOKUP(A21,Table4[Tag Number],Table4[Status],"-",0)="Alive"),"Alive",
     OR(_xlfn.XLOOKUP(A21,Table1[Tag Number],Table1[Status],"-",0)="-",
        _xlfn.XLOOKUP(A21,Table2[Tag Number],Table2[Status],"-",0)="-",
        _xlfn.XLOOKUP(A21,Table3[Tag Number],Table3[Status],"-",0)="-",
        _xlfn.XLOOKUP(A21,Table4[Tag Number],Table4[Status],"-",0)="-"),
   "-")</f>
        <v>-</v>
      </c>
      <c r="I21" s="91"/>
      <c r="O21" s="89"/>
      <c r="R21" t="b">
        <f t="shared" si="0"/>
        <v>0</v>
      </c>
    </row>
    <row r="22" spans="1:18" ht="15" thickBot="1" x14ac:dyDescent="0.35">
      <c r="A22" s="2" t="s">
        <v>1152</v>
      </c>
      <c r="B22" s="2" t="s">
        <v>1137</v>
      </c>
      <c r="C22" s="84">
        <f>IF(COUNTIF(Table1[Tag Number], A22), 1, 0)</f>
        <v>0</v>
      </c>
      <c r="D22" s="85">
        <f>IF(COUNTIF(Table2[Tag Number], A22), 1, 0)</f>
        <v>0</v>
      </c>
      <c r="E22" s="86">
        <f>IF(COUNTIF(Table3[Tag Number], A22), 1, 0)</f>
        <v>0</v>
      </c>
      <c r="F22" s="86">
        <f>IF(COUNTIF(Table4[Tag Number], A22), 1, 0)</f>
        <v>0</v>
      </c>
      <c r="G22" s="87">
        <f t="shared" si="1"/>
        <v>0</v>
      </c>
      <c r="H22" s="88" t="str" cm="1">
        <f t="array" ref="H22">_xlfn.IFS(OR(_xlfn.XLOOKUP(A22,Table1[Tag Number],Table1[Status],"-",0)="Dead",
        _xlfn.XLOOKUP(A22,Table2[Tag Number],Table2[Status],"-",0)="Dead",
        _xlfn.XLOOKUP(A22,Table3[Tag Number],Table3[Status],"-",0)="Dead",
        _xlfn.XLOOKUP(A22,Table4[Tag Number],Table4[Status],"-",0)="Dead"),"Dead",
     OR(_xlfn.XLOOKUP(A22,Table1[Tag Number],Table1[Status],"-",0)="Alive",
        _xlfn.XLOOKUP(A22,Table2[Tag Number],Table2[Status],"-",0)="Alive",
        _xlfn.XLOOKUP(A22,Table3[Tag Number],Table3[Status],"-",0)="Alive",
        _xlfn.XLOOKUP(A22,Table4[Tag Number],Table4[Status],"-",0)="Alive"),"Alive",
     OR(_xlfn.XLOOKUP(A22,Table1[Tag Number],Table1[Status],"-",0)="-",
        _xlfn.XLOOKUP(A22,Table2[Tag Number],Table2[Status],"-",0)="-",
        _xlfn.XLOOKUP(A22,Table3[Tag Number],Table3[Status],"-",0)="-",
        _xlfn.XLOOKUP(A22,Table4[Tag Number],Table4[Status],"-",0)="-"),
   "-")</f>
        <v>-</v>
      </c>
      <c r="I22" s="91"/>
      <c r="J22" s="150" t="s">
        <v>3353</v>
      </c>
      <c r="K22">
        <f>SUM(K12:N12)</f>
        <v>10</v>
      </c>
      <c r="O22" s="89"/>
      <c r="R22" t="b">
        <f t="shared" si="0"/>
        <v>0</v>
      </c>
    </row>
    <row r="23" spans="1:18" ht="15" thickBot="1" x14ac:dyDescent="0.35">
      <c r="A23" s="3" t="s">
        <v>510</v>
      </c>
      <c r="B23" s="3" t="s">
        <v>1137</v>
      </c>
      <c r="C23" s="84">
        <f>IF(COUNTIF(Table1[Tag Number], A23), 1, 0)</f>
        <v>0</v>
      </c>
      <c r="D23" s="85">
        <f>IF(COUNTIF(Table2[Tag Number], A23), 1, 0)</f>
        <v>0</v>
      </c>
      <c r="E23" s="86">
        <f>IF(COUNTIF(Table3[Tag Number], A23), 1, 0)</f>
        <v>0</v>
      </c>
      <c r="F23" s="86">
        <f>IF(COUNTIF(Table4[Tag Number], A23), 1, 0)</f>
        <v>0</v>
      </c>
      <c r="G23" s="87">
        <f t="shared" si="1"/>
        <v>0</v>
      </c>
      <c r="H23" s="88" t="str" cm="1">
        <f t="array" ref="H23">_xlfn.IFS(OR(_xlfn.XLOOKUP(A23,Table1[Tag Number],Table1[Status],"-",0)="Dead",
        _xlfn.XLOOKUP(A23,Table2[Tag Number],Table2[Status],"-",0)="Dead",
        _xlfn.XLOOKUP(A23,Table3[Tag Number],Table3[Status],"-",0)="Dead",
        _xlfn.XLOOKUP(A23,Table4[Tag Number],Table4[Status],"-",0)="Dead"),"Dead",
     OR(_xlfn.XLOOKUP(A23,Table1[Tag Number],Table1[Status],"-",0)="Alive",
        _xlfn.XLOOKUP(A23,Table2[Tag Number],Table2[Status],"-",0)="Alive",
        _xlfn.XLOOKUP(A23,Table3[Tag Number],Table3[Status],"-",0)="Alive",
        _xlfn.XLOOKUP(A23,Table4[Tag Number],Table4[Status],"-",0)="Alive"),"Alive",
     OR(_xlfn.XLOOKUP(A23,Table1[Tag Number],Table1[Status],"-",0)="-",
        _xlfn.XLOOKUP(A23,Table2[Tag Number],Table2[Status],"-",0)="-",
        _xlfn.XLOOKUP(A23,Table3[Tag Number],Table3[Status],"-",0)="-",
        _xlfn.XLOOKUP(A23,Table4[Tag Number],Table4[Status],"-",0)="-"),
   "-")</f>
        <v>-</v>
      </c>
      <c r="I23" s="91"/>
      <c r="O23" s="89"/>
      <c r="R23" t="b">
        <f t="shared" si="0"/>
        <v>0</v>
      </c>
    </row>
    <row r="24" spans="1:18" ht="15" thickBot="1" x14ac:dyDescent="0.35">
      <c r="A24" s="2" t="s">
        <v>476</v>
      </c>
      <c r="B24" s="2" t="s">
        <v>1145</v>
      </c>
      <c r="C24" s="84">
        <f>IF(COUNTIF(Table1[Tag Number], A24), 1, 0)</f>
        <v>0</v>
      </c>
      <c r="D24" s="85">
        <f>IF(COUNTIF(Table2[Tag Number], A24), 1, 0)</f>
        <v>0</v>
      </c>
      <c r="E24" s="86">
        <f>IF(COUNTIF(Table3[Tag Number], A24), 1, 0)</f>
        <v>0</v>
      </c>
      <c r="F24" s="86">
        <f>IF(COUNTIF(Table4[Tag Number], A24), 1, 0)</f>
        <v>0</v>
      </c>
      <c r="G24" s="87">
        <f t="shared" si="1"/>
        <v>0</v>
      </c>
      <c r="H24" s="88" t="str" cm="1">
        <f t="array" ref="H24">_xlfn.IFS(OR(_xlfn.XLOOKUP(A24,Table1[Tag Number],Table1[Status],"-",0)="Dead",
        _xlfn.XLOOKUP(A24,Table2[Tag Number],Table2[Status],"-",0)="Dead",
        _xlfn.XLOOKUP(A24,Table3[Tag Number],Table3[Status],"-",0)="Dead",
        _xlfn.XLOOKUP(A24,Table4[Tag Number],Table4[Status],"-",0)="Dead"),"Dead",
     OR(_xlfn.XLOOKUP(A24,Table1[Tag Number],Table1[Status],"-",0)="Alive",
        _xlfn.XLOOKUP(A24,Table2[Tag Number],Table2[Status],"-",0)="Alive",
        _xlfn.XLOOKUP(A24,Table3[Tag Number],Table3[Status],"-",0)="Alive",
        _xlfn.XLOOKUP(A24,Table4[Tag Number],Table4[Status],"-",0)="Alive"),"Alive",
     OR(_xlfn.XLOOKUP(A24,Table1[Tag Number],Table1[Status],"-",0)="-",
        _xlfn.XLOOKUP(A24,Table2[Tag Number],Table2[Status],"-",0)="-",
        _xlfn.XLOOKUP(A24,Table3[Tag Number],Table3[Status],"-",0)="-",
        _xlfn.XLOOKUP(A24,Table4[Tag Number],Table4[Status],"-",0)="-"),
   "-")</f>
        <v>-</v>
      </c>
      <c r="I24" s="90"/>
      <c r="O24" s="89"/>
      <c r="R24" t="b">
        <f t="shared" si="0"/>
        <v>0</v>
      </c>
    </row>
    <row r="25" spans="1:18" ht="29.4" customHeight="1" thickBot="1" x14ac:dyDescent="0.35">
      <c r="A25" s="3" t="s">
        <v>1153</v>
      </c>
      <c r="B25" s="3" t="s">
        <v>1145</v>
      </c>
      <c r="C25" s="84">
        <f>IF(COUNTIF(Table1[Tag Number], A25), 1, 0)</f>
        <v>0</v>
      </c>
      <c r="D25" s="85">
        <f>IF(COUNTIF(Table2[Tag Number], A25), 1, 0)</f>
        <v>0</v>
      </c>
      <c r="E25" s="86">
        <f>IF(COUNTIF(Table3[Tag Number], A25), 1, 0)</f>
        <v>0</v>
      </c>
      <c r="F25" s="86">
        <f>IF(COUNTIF(Table4[Tag Number], A25), 1, 0)</f>
        <v>0</v>
      </c>
      <c r="G25" s="87">
        <f t="shared" si="1"/>
        <v>0</v>
      </c>
      <c r="H25" s="88" t="str" cm="1">
        <f t="array" ref="H25">_xlfn.IFS(OR(_xlfn.XLOOKUP(A25,Table1[Tag Number],Table1[Status],"-",0)="Dead",
        _xlfn.XLOOKUP(A25,Table2[Tag Number],Table2[Status],"-",0)="Dead",
        _xlfn.XLOOKUP(A25,Table3[Tag Number],Table3[Status],"-",0)="Dead",
        _xlfn.XLOOKUP(A25,Table4[Tag Number],Table4[Status],"-",0)="Dead"),"Dead",
     OR(_xlfn.XLOOKUP(A25,Table1[Tag Number],Table1[Status],"-",0)="Alive",
        _xlfn.XLOOKUP(A25,Table2[Tag Number],Table2[Status],"-",0)="Alive",
        _xlfn.XLOOKUP(A25,Table3[Tag Number],Table3[Status],"-",0)="Alive",
        _xlfn.XLOOKUP(A25,Table4[Tag Number],Table4[Status],"-",0)="Alive"),"Alive",
     OR(_xlfn.XLOOKUP(A25,Table1[Tag Number],Table1[Status],"-",0)="-",
        _xlfn.XLOOKUP(A25,Table2[Tag Number],Table2[Status],"-",0)="-",
        _xlfn.XLOOKUP(A25,Table3[Tag Number],Table3[Status],"-",0)="-",
        _xlfn.XLOOKUP(A25,Table4[Tag Number],Table4[Status],"-",0)="-"),
   "-")</f>
        <v>-</v>
      </c>
      <c r="I25" s="90"/>
      <c r="J25" s="191" t="s">
        <v>3333</v>
      </c>
      <c r="K25" s="192"/>
      <c r="L25" s="91"/>
      <c r="M25" s="193" t="s">
        <v>3334</v>
      </c>
      <c r="N25" s="194"/>
      <c r="O25" s="89"/>
      <c r="R25" t="b">
        <f t="shared" si="0"/>
        <v>0</v>
      </c>
    </row>
    <row r="26" spans="1:18" ht="15" thickBot="1" x14ac:dyDescent="0.35">
      <c r="A26" s="2" t="s">
        <v>958</v>
      </c>
      <c r="B26" s="2" t="s">
        <v>1137</v>
      </c>
      <c r="C26" s="84">
        <f>IF(COUNTIF(Table1[Tag Number], A26), 1, 0)</f>
        <v>0</v>
      </c>
      <c r="D26" s="85">
        <f>IF(COUNTIF(Table2[Tag Number], A26), 1, 0)</f>
        <v>0</v>
      </c>
      <c r="E26" s="86">
        <f>IF(COUNTIF(Table3[Tag Number], A26), 1, 0)</f>
        <v>0</v>
      </c>
      <c r="F26" s="86">
        <f>IF(COUNTIF(Table4[Tag Number], A26), 1, 0)</f>
        <v>0</v>
      </c>
      <c r="G26" s="87">
        <f t="shared" si="1"/>
        <v>0</v>
      </c>
      <c r="H26" s="88" t="str" cm="1">
        <f t="array" ref="H26">_xlfn.IFS(OR(_xlfn.XLOOKUP(A26,Table1[Tag Number],Table1[Status],"-",0)="Dead",
        _xlfn.XLOOKUP(A26,Table2[Tag Number],Table2[Status],"-",0)="Dead",
        _xlfn.XLOOKUP(A26,Table3[Tag Number],Table3[Status],"-",0)="Dead",
        _xlfn.XLOOKUP(A26,Table4[Tag Number],Table4[Status],"-",0)="Dead"),"Dead",
     OR(_xlfn.XLOOKUP(A26,Table1[Tag Number],Table1[Status],"-",0)="Alive",
        _xlfn.XLOOKUP(A26,Table2[Tag Number],Table2[Status],"-",0)="Alive",
        _xlfn.XLOOKUP(A26,Table3[Tag Number],Table3[Status],"-",0)="Alive",
        _xlfn.XLOOKUP(A26,Table4[Tag Number],Table4[Status],"-",0)="Alive"),"Alive",
     OR(_xlfn.XLOOKUP(A26,Table1[Tag Number],Table1[Status],"-",0)="-",
        _xlfn.XLOOKUP(A26,Table2[Tag Number],Table2[Status],"-",0)="-",
        _xlfn.XLOOKUP(A26,Table3[Tag Number],Table3[Status],"-",0)="-",
        _xlfn.XLOOKUP(A26,Table4[Tag Number],Table4[Status],"-",0)="-"),
   "-")</f>
        <v>-</v>
      </c>
      <c r="I26" s="90"/>
      <c r="J26" s="90" t="s">
        <v>3287</v>
      </c>
      <c r="K26" s="91">
        <f>SUM(K29:K32)</f>
        <v>213</v>
      </c>
      <c r="L26" s="91"/>
      <c r="M26" s="90" t="s">
        <v>3287</v>
      </c>
      <c r="N26" s="91">
        <f>SUM(N29:N32)</f>
        <v>203</v>
      </c>
      <c r="O26" s="89"/>
      <c r="R26" t="b">
        <f t="shared" si="0"/>
        <v>0</v>
      </c>
    </row>
    <row r="27" spans="1:18" ht="15" thickBot="1" x14ac:dyDescent="0.35">
      <c r="A27" s="3" t="s">
        <v>1154</v>
      </c>
      <c r="B27" s="3" t="s">
        <v>1137</v>
      </c>
      <c r="C27" s="84">
        <f>IF(COUNTIF(Table1[Tag Number], A27), 1, 0)</f>
        <v>0</v>
      </c>
      <c r="D27" s="85">
        <f>IF(COUNTIF(Table2[Tag Number], A27), 1, 0)</f>
        <v>0</v>
      </c>
      <c r="E27" s="86">
        <f>IF(COUNTIF(Table3[Tag Number], A27), 1, 0)</f>
        <v>0</v>
      </c>
      <c r="F27" s="86">
        <f>IF(COUNTIF(Table4[Tag Number], A27), 1, 0)</f>
        <v>0</v>
      </c>
      <c r="G27" s="87">
        <f t="shared" si="1"/>
        <v>0</v>
      </c>
      <c r="H27" s="88" t="str" cm="1">
        <f t="array" ref="H27">_xlfn.IFS(OR(_xlfn.XLOOKUP(A27,Table1[Tag Number],Table1[Status],"-",0)="Dead",
        _xlfn.XLOOKUP(A27,Table2[Tag Number],Table2[Status],"-",0)="Dead",
        _xlfn.XLOOKUP(A27,Table3[Tag Number],Table3[Status],"-",0)="Dead",
        _xlfn.XLOOKUP(A27,Table4[Tag Number],Table4[Status],"-",0)="Dead"),"Dead",
     OR(_xlfn.XLOOKUP(A27,Table1[Tag Number],Table1[Status],"-",0)="Alive",
        _xlfn.XLOOKUP(A27,Table2[Tag Number],Table2[Status],"-",0)="Alive",
        _xlfn.XLOOKUP(A27,Table3[Tag Number],Table3[Status],"-",0)="Alive",
        _xlfn.XLOOKUP(A27,Table4[Tag Number],Table4[Status],"-",0)="Alive"),"Alive",
     OR(_xlfn.XLOOKUP(A27,Table1[Tag Number],Table1[Status],"-",0)="-",
        _xlfn.XLOOKUP(A27,Table2[Tag Number],Table2[Status],"-",0)="-",
        _xlfn.XLOOKUP(A27,Table3[Tag Number],Table3[Status],"-",0)="-",
        _xlfn.XLOOKUP(A27,Table4[Tag Number],Table4[Status],"-",0)="-"),
   "-")</f>
        <v>-</v>
      </c>
      <c r="I27" s="90"/>
      <c r="J27" s="90" t="s">
        <v>3286</v>
      </c>
      <c r="K27" s="91">
        <f>SUM(K8:N8)</f>
        <v>278</v>
      </c>
      <c r="L27" s="91"/>
      <c r="M27" s="90"/>
      <c r="N27" s="91"/>
      <c r="O27" s="89"/>
      <c r="R27" t="b">
        <f t="shared" si="0"/>
        <v>0</v>
      </c>
    </row>
    <row r="28" spans="1:18" ht="15" customHeight="1" thickBot="1" x14ac:dyDescent="0.35">
      <c r="A28" s="2" t="s">
        <v>1155</v>
      </c>
      <c r="B28" s="2" t="s">
        <v>1145</v>
      </c>
      <c r="C28" s="84">
        <f>IF(COUNTIF(Table1[Tag Number], A28), 1, 0)</f>
        <v>0</v>
      </c>
      <c r="D28" s="85">
        <f>IF(COUNTIF(Table2[Tag Number], A28), 1, 0)</f>
        <v>0</v>
      </c>
      <c r="E28" s="86">
        <f>IF(COUNTIF(Table3[Tag Number], A28), 1, 0)</f>
        <v>0</v>
      </c>
      <c r="F28" s="86">
        <f>IF(COUNTIF(Table4[Tag Number], A28), 1, 0)</f>
        <v>0</v>
      </c>
      <c r="G28" s="87">
        <f t="shared" si="1"/>
        <v>0</v>
      </c>
      <c r="H28" s="88" t="str" cm="1">
        <f t="array" ref="H28">_xlfn.IFS(OR(_xlfn.XLOOKUP(A28,Table1[Tag Number],Table1[Status],"-",0)="Dead",
        _xlfn.XLOOKUP(A28,Table2[Tag Number],Table2[Status],"-",0)="Dead",
        _xlfn.XLOOKUP(A28,Table3[Tag Number],Table3[Status],"-",0)="Dead",
        _xlfn.XLOOKUP(A28,Table4[Tag Number],Table4[Status],"-",0)="Dead"),"Dead",
     OR(_xlfn.XLOOKUP(A28,Table1[Tag Number],Table1[Status],"-",0)="Alive",
        _xlfn.XLOOKUP(A28,Table2[Tag Number],Table2[Status],"-",0)="Alive",
        _xlfn.XLOOKUP(A28,Table3[Tag Number],Table3[Status],"-",0)="Alive",
        _xlfn.XLOOKUP(A28,Table4[Tag Number],Table4[Status],"-",0)="Alive"),"Alive",
     OR(_xlfn.XLOOKUP(A28,Table1[Tag Number],Table1[Status],"-",0)="-",
        _xlfn.XLOOKUP(A28,Table2[Tag Number],Table2[Status],"-",0)="-",
        _xlfn.XLOOKUP(A28,Table3[Tag Number],Table3[Status],"-",0)="-",
        _xlfn.XLOOKUP(A28,Table4[Tag Number],Table4[Status],"-",0)="-"),
   "-")</f>
        <v>-</v>
      </c>
      <c r="I28" s="90"/>
      <c r="J28" s="90" t="s">
        <v>3278</v>
      </c>
      <c r="K28" s="91">
        <f>COUNTIF(G4:G2998,"&gt;1")</f>
        <v>25</v>
      </c>
      <c r="L28" s="91"/>
      <c r="M28" s="90" t="s">
        <v>3278</v>
      </c>
      <c r="N28" s="91">
        <f>COUNTIF(G4:G2805,"&gt;1")</f>
        <v>23</v>
      </c>
      <c r="O28" s="89"/>
      <c r="R28" t="b">
        <f t="shared" si="0"/>
        <v>0</v>
      </c>
    </row>
    <row r="29" spans="1:18" ht="15" thickBot="1" x14ac:dyDescent="0.35">
      <c r="A29" s="3" t="s">
        <v>615</v>
      </c>
      <c r="B29" s="3" t="s">
        <v>1137</v>
      </c>
      <c r="C29" s="84">
        <f>IF(COUNTIF(Table1[Tag Number], A29), 1, 0)</f>
        <v>0</v>
      </c>
      <c r="D29" s="85">
        <f>IF(COUNTIF(Table2[Tag Number], A29), 1, 0)</f>
        <v>0</v>
      </c>
      <c r="E29" s="86">
        <f>IF(COUNTIF(Table3[Tag Number], A29), 1, 0)</f>
        <v>0</v>
      </c>
      <c r="F29" s="86">
        <f>IF(COUNTIF(Table4[Tag Number], A29), 1, 0)</f>
        <v>0</v>
      </c>
      <c r="G29" s="87">
        <f t="shared" si="1"/>
        <v>0</v>
      </c>
      <c r="H29" s="88" t="str" cm="1">
        <f t="array" ref="H29">_xlfn.IFS(OR(_xlfn.XLOOKUP(A29,Table1[Tag Number],Table1[Status],"-",0)="Dead",
        _xlfn.XLOOKUP(A29,Table2[Tag Number],Table2[Status],"-",0)="Dead",
        _xlfn.XLOOKUP(A29,Table3[Tag Number],Table3[Status],"-",0)="Dead",
        _xlfn.XLOOKUP(A29,Table4[Tag Number],Table4[Status],"-",0)="Dead"),"Dead",
     OR(_xlfn.XLOOKUP(A29,Table1[Tag Number],Table1[Status],"-",0)="Alive",
        _xlfn.XLOOKUP(A29,Table2[Tag Number],Table2[Status],"-",0)="Alive",
        _xlfn.XLOOKUP(A29,Table3[Tag Number],Table3[Status],"-",0)="Alive",
        _xlfn.XLOOKUP(A29,Table4[Tag Number],Table4[Status],"-",0)="Alive"),"Alive",
     OR(_xlfn.XLOOKUP(A29,Table1[Tag Number],Table1[Status],"-",0)="-",
        _xlfn.XLOOKUP(A29,Table2[Tag Number],Table2[Status],"-",0)="-",
        _xlfn.XLOOKUP(A29,Table3[Tag Number],Table3[Status],"-",0)="-",
        _xlfn.XLOOKUP(A29,Table4[Tag Number],Table4[Status],"-",0)="-"),
   "-")</f>
        <v>-</v>
      </c>
      <c r="I29" s="91"/>
      <c r="J29" s="90" t="s">
        <v>3297</v>
      </c>
      <c r="K29">
        <f>COUNTIF(G4:G2998,"1")</f>
        <v>188</v>
      </c>
      <c r="L29" s="91"/>
      <c r="M29" s="90" t="s">
        <v>3297</v>
      </c>
      <c r="N29">
        <f>COUNTIF(G4:G2805,"1")</f>
        <v>180</v>
      </c>
      <c r="O29" s="89"/>
      <c r="R29" t="b">
        <f t="shared" si="0"/>
        <v>0</v>
      </c>
    </row>
    <row r="30" spans="1:18" ht="15" thickBot="1" x14ac:dyDescent="0.35">
      <c r="A30" s="2" t="s">
        <v>1156</v>
      </c>
      <c r="B30" s="2" t="s">
        <v>1137</v>
      </c>
      <c r="C30" s="84">
        <f>IF(COUNTIF(Table1[Tag Number], A30), 1, 0)</f>
        <v>0</v>
      </c>
      <c r="D30" s="85">
        <f>IF(COUNTIF(Table2[Tag Number], A30), 1, 0)</f>
        <v>0</v>
      </c>
      <c r="E30" s="86">
        <f>IF(COUNTIF(Table3[Tag Number], A30), 1, 0)</f>
        <v>0</v>
      </c>
      <c r="F30" s="86">
        <f>IF(COUNTIF(Table4[Tag Number], A30), 1, 0)</f>
        <v>0</v>
      </c>
      <c r="G30" s="87">
        <f t="shared" si="1"/>
        <v>0</v>
      </c>
      <c r="H30" s="88" t="str" cm="1">
        <f t="array" ref="H30">_xlfn.IFS(OR(_xlfn.XLOOKUP(A30,Table1[Tag Number],Table1[Status],"-",0)="Dead",
        _xlfn.XLOOKUP(A30,Table2[Tag Number],Table2[Status],"-",0)="Dead",
        _xlfn.XLOOKUP(A30,Table3[Tag Number],Table3[Status],"-",0)="Dead",
        _xlfn.XLOOKUP(A30,Table4[Tag Number],Table4[Status],"-",0)="Dead"),"Dead",
     OR(_xlfn.XLOOKUP(A30,Table1[Tag Number],Table1[Status],"-",0)="Alive",
        _xlfn.XLOOKUP(A30,Table2[Tag Number],Table2[Status],"-",0)="Alive",
        _xlfn.XLOOKUP(A30,Table3[Tag Number],Table3[Status],"-",0)="Alive",
        _xlfn.XLOOKUP(A30,Table4[Tag Number],Table4[Status],"-",0)="Alive"),"Alive",
     OR(_xlfn.XLOOKUP(A30,Table1[Tag Number],Table1[Status],"-",0)="-",
        _xlfn.XLOOKUP(A30,Table2[Tag Number],Table2[Status],"-",0)="-",
        _xlfn.XLOOKUP(A30,Table3[Tag Number],Table3[Status],"-",0)="-",
        _xlfn.XLOOKUP(A30,Table4[Tag Number],Table4[Status],"-",0)="-"),
   "-")</f>
        <v>-</v>
      </c>
      <c r="I30" s="91"/>
      <c r="J30" s="90" t="s">
        <v>3298</v>
      </c>
      <c r="K30" s="91">
        <f>COUNTIF(G4:G2998,"2")</f>
        <v>22</v>
      </c>
      <c r="L30" s="91"/>
      <c r="M30" s="90" t="s">
        <v>3298</v>
      </c>
      <c r="N30" s="91">
        <f>COUNTIF(G4:G2805,"2")</f>
        <v>20</v>
      </c>
      <c r="O30" s="89"/>
      <c r="R30" t="b">
        <f t="shared" si="0"/>
        <v>0</v>
      </c>
    </row>
    <row r="31" spans="1:18" ht="15" thickBot="1" x14ac:dyDescent="0.35">
      <c r="A31" s="3" t="s">
        <v>610</v>
      </c>
      <c r="B31" s="3" t="s">
        <v>1137</v>
      </c>
      <c r="C31" s="84">
        <f>IF(COUNTIF(Table1[Tag Number], A31), 1, 0)</f>
        <v>0</v>
      </c>
      <c r="D31" s="85">
        <f>IF(COUNTIF(Table2[Tag Number], A31), 1, 0)</f>
        <v>0</v>
      </c>
      <c r="E31" s="86">
        <f>IF(COUNTIF(Table3[Tag Number], A31), 1, 0)</f>
        <v>0</v>
      </c>
      <c r="F31" s="86">
        <f>IF(COUNTIF(Table4[Tag Number], A31), 1, 0)</f>
        <v>0</v>
      </c>
      <c r="G31" s="87">
        <f t="shared" si="1"/>
        <v>0</v>
      </c>
      <c r="H31" s="88" t="str" cm="1">
        <f t="array" ref="H31">_xlfn.IFS(OR(_xlfn.XLOOKUP(A31,Table1[Tag Number],Table1[Status],"-",0)="Dead",
        _xlfn.XLOOKUP(A31,Table2[Tag Number],Table2[Status],"-",0)="Dead",
        _xlfn.XLOOKUP(A31,Table3[Tag Number],Table3[Status],"-",0)="Dead",
        _xlfn.XLOOKUP(A31,Table4[Tag Number],Table4[Status],"-",0)="Dead"),"Dead",
     OR(_xlfn.XLOOKUP(A31,Table1[Tag Number],Table1[Status],"-",0)="Alive",
        _xlfn.XLOOKUP(A31,Table2[Tag Number],Table2[Status],"-",0)="Alive",
        _xlfn.XLOOKUP(A31,Table3[Tag Number],Table3[Status],"-",0)="Alive",
        _xlfn.XLOOKUP(A31,Table4[Tag Number],Table4[Status],"-",0)="Alive"),"Alive",
     OR(_xlfn.XLOOKUP(A31,Table1[Tag Number],Table1[Status],"-",0)="-",
        _xlfn.XLOOKUP(A31,Table2[Tag Number],Table2[Status],"-",0)="-",
        _xlfn.XLOOKUP(A31,Table3[Tag Number],Table3[Status],"-",0)="-",
        _xlfn.XLOOKUP(A31,Table4[Tag Number],Table4[Status],"-",0)="-"),
   "-")</f>
        <v>-</v>
      </c>
      <c r="I31" s="91"/>
      <c r="J31" s="90" t="s">
        <v>3299</v>
      </c>
      <c r="K31" s="91">
        <f>COUNTIF(G4:G2998,"3")</f>
        <v>3</v>
      </c>
      <c r="L31" s="91"/>
      <c r="M31" s="90" t="s">
        <v>3299</v>
      </c>
      <c r="N31" s="91">
        <f>COUNTIF(G4:G2805,"3")</f>
        <v>3</v>
      </c>
      <c r="O31" s="89"/>
      <c r="R31" t="b">
        <f t="shared" si="0"/>
        <v>0</v>
      </c>
    </row>
    <row r="32" spans="1:18" ht="15" thickBot="1" x14ac:dyDescent="0.35">
      <c r="A32" s="2" t="s">
        <v>498</v>
      </c>
      <c r="B32" s="2" t="s">
        <v>1137</v>
      </c>
      <c r="C32" s="84">
        <f>IF(COUNTIF(Table1[Tag Number], A32), 1, 0)</f>
        <v>0</v>
      </c>
      <c r="D32" s="85">
        <f>IF(COUNTIF(Table2[Tag Number], A32), 1, 0)</f>
        <v>0</v>
      </c>
      <c r="E32" s="86">
        <f>IF(COUNTIF(Table3[Tag Number], A32), 1, 0)</f>
        <v>0</v>
      </c>
      <c r="F32" s="86">
        <f>IF(COUNTIF(Table4[Tag Number], A32), 1, 0)</f>
        <v>0</v>
      </c>
      <c r="G32" s="87">
        <f t="shared" si="1"/>
        <v>0</v>
      </c>
      <c r="H32" s="88" t="str" cm="1">
        <f t="array" ref="H32">_xlfn.IFS(OR(_xlfn.XLOOKUP(A32,Table1[Tag Number],Table1[Status],"-",0)="Dead",
        _xlfn.XLOOKUP(A32,Table2[Tag Number],Table2[Status],"-",0)="Dead",
        _xlfn.XLOOKUP(A32,Table3[Tag Number],Table3[Status],"-",0)="Dead",
        _xlfn.XLOOKUP(A32,Table4[Tag Number],Table4[Status],"-",0)="Dead"),"Dead",
     OR(_xlfn.XLOOKUP(A32,Table1[Tag Number],Table1[Status],"-",0)="Alive",
        _xlfn.XLOOKUP(A32,Table2[Tag Number],Table2[Status],"-",0)="Alive",
        _xlfn.XLOOKUP(A32,Table3[Tag Number],Table3[Status],"-",0)="Alive",
        _xlfn.XLOOKUP(A32,Table4[Tag Number],Table4[Status],"-",0)="Alive"),"Alive",
     OR(_xlfn.XLOOKUP(A32,Table1[Tag Number],Table1[Status],"-",0)="-",
        _xlfn.XLOOKUP(A32,Table2[Tag Number],Table2[Status],"-",0)="-",
        _xlfn.XLOOKUP(A32,Table3[Tag Number],Table3[Status],"-",0)="-",
        _xlfn.XLOOKUP(A32,Table4[Tag Number],Table4[Status],"-",0)="-"),
   "-")</f>
        <v>-</v>
      </c>
      <c r="I32" s="91"/>
      <c r="J32" s="90" t="s">
        <v>3300</v>
      </c>
      <c r="K32" s="91">
        <f>COUNTIF(G4:G2998,"4")</f>
        <v>0</v>
      </c>
      <c r="L32" s="91"/>
      <c r="M32" s="90" t="s">
        <v>3300</v>
      </c>
      <c r="N32" s="91">
        <f>COUNTIF(G4:G2805,"4")</f>
        <v>0</v>
      </c>
      <c r="O32" s="89"/>
      <c r="R32" t="b">
        <f t="shared" si="0"/>
        <v>0</v>
      </c>
    </row>
    <row r="33" spans="1:18" ht="15" thickBot="1" x14ac:dyDescent="0.35">
      <c r="A33" s="3" t="s">
        <v>1157</v>
      </c>
      <c r="B33" s="3" t="s">
        <v>1145</v>
      </c>
      <c r="C33" s="84">
        <f>IF(COUNTIF(Table1[Tag Number], A33), 1, 0)</f>
        <v>0</v>
      </c>
      <c r="D33" s="85">
        <f>IF(COUNTIF(Table2[Tag Number], A33), 1, 0)</f>
        <v>0</v>
      </c>
      <c r="E33" s="86">
        <f>IF(COUNTIF(Table3[Tag Number], A33), 1, 0)</f>
        <v>0</v>
      </c>
      <c r="F33" s="86">
        <f>IF(COUNTIF(Table4[Tag Number], A33), 1, 0)</f>
        <v>0</v>
      </c>
      <c r="G33" s="87">
        <f t="shared" si="1"/>
        <v>0</v>
      </c>
      <c r="H33" s="88" t="str" cm="1">
        <f t="array" ref="H33">_xlfn.IFS(OR(_xlfn.XLOOKUP(A33,Table1[Tag Number],Table1[Status],"-",0)="Dead",
        _xlfn.XLOOKUP(A33,Table2[Tag Number],Table2[Status],"-",0)="Dead",
        _xlfn.XLOOKUP(A33,Table3[Tag Number],Table3[Status],"-",0)="Dead",
        _xlfn.XLOOKUP(A33,Table4[Tag Number],Table4[Status],"-",0)="Dead"),"Dead",
     OR(_xlfn.XLOOKUP(A33,Table1[Tag Number],Table1[Status],"-",0)="Alive",
        _xlfn.XLOOKUP(A33,Table2[Tag Number],Table2[Status],"-",0)="Alive",
        _xlfn.XLOOKUP(A33,Table3[Tag Number],Table3[Status],"-",0)="Alive",
        _xlfn.XLOOKUP(A33,Table4[Tag Number],Table4[Status],"-",0)="Alive"),"Alive",
     OR(_xlfn.XLOOKUP(A33,Table1[Tag Number],Table1[Status],"-",0)="-",
        _xlfn.XLOOKUP(A33,Table2[Tag Number],Table2[Status],"-",0)="-",
        _xlfn.XLOOKUP(A33,Table3[Tag Number],Table3[Status],"-",0)="-",
        _xlfn.XLOOKUP(A33,Table4[Tag Number],Table4[Status],"-",0)="-"),
   "-")</f>
        <v>-</v>
      </c>
      <c r="I33" s="91"/>
      <c r="J33" s="90" t="s">
        <v>3325</v>
      </c>
      <c r="K33" s="91">
        <f>COUNTIF(H4:H3000,"Alive")</f>
        <v>98</v>
      </c>
      <c r="L33" s="91"/>
      <c r="M33" s="90" t="s">
        <v>3335</v>
      </c>
      <c r="N33">
        <f>COUNTIF(H4:H2805,"Alive")</f>
        <v>88</v>
      </c>
      <c r="O33" s="89"/>
      <c r="R33" t="b">
        <f t="shared" si="0"/>
        <v>0</v>
      </c>
    </row>
    <row r="34" spans="1:18" ht="15" thickBot="1" x14ac:dyDescent="0.35">
      <c r="A34" s="2" t="s">
        <v>1158</v>
      </c>
      <c r="B34" s="2" t="s">
        <v>1137</v>
      </c>
      <c r="C34" s="84">
        <f>IF(COUNTIF(Table1[Tag Number], A34), 1, 0)</f>
        <v>0</v>
      </c>
      <c r="D34" s="85">
        <f>IF(COUNTIF(Table2[Tag Number], A34), 1, 0)</f>
        <v>0</v>
      </c>
      <c r="E34" s="86">
        <f>IF(COUNTIF(Table3[Tag Number], A34), 1, 0)</f>
        <v>0</v>
      </c>
      <c r="F34" s="86">
        <f>IF(COUNTIF(Table4[Tag Number], A34), 1, 0)</f>
        <v>0</v>
      </c>
      <c r="G34" s="87">
        <f t="shared" si="1"/>
        <v>0</v>
      </c>
      <c r="H34" s="88" t="str" cm="1">
        <f t="array" ref="H34">_xlfn.IFS(OR(_xlfn.XLOOKUP(A34,Table1[Tag Number],Table1[Status],"-",0)="Dead",
        _xlfn.XLOOKUP(A34,Table2[Tag Number],Table2[Status],"-",0)="Dead",
        _xlfn.XLOOKUP(A34,Table3[Tag Number],Table3[Status],"-",0)="Dead",
        _xlfn.XLOOKUP(A34,Table4[Tag Number],Table4[Status],"-",0)="Dead"),"Dead",
     OR(_xlfn.XLOOKUP(A34,Table1[Tag Number],Table1[Status],"-",0)="Alive",
        _xlfn.XLOOKUP(A34,Table2[Tag Number],Table2[Status],"-",0)="Alive",
        _xlfn.XLOOKUP(A34,Table3[Tag Number],Table3[Status],"-",0)="Alive",
        _xlfn.XLOOKUP(A34,Table4[Tag Number],Table4[Status],"-",0)="Alive"),"Alive",
     OR(_xlfn.XLOOKUP(A34,Table1[Tag Number],Table1[Status],"-",0)="-",
        _xlfn.XLOOKUP(A34,Table2[Tag Number],Table2[Status],"-",0)="-",
        _xlfn.XLOOKUP(A34,Table3[Tag Number],Table3[Status],"-",0)="-",
        _xlfn.XLOOKUP(A34,Table4[Tag Number],Table4[Status],"-",0)="-"),
   "-")</f>
        <v>-</v>
      </c>
      <c r="I34" s="91"/>
      <c r="J34" s="90" t="s">
        <v>3326</v>
      </c>
      <c r="K34" s="91">
        <f>COUNTIF(H4:H3000,"Dead")</f>
        <v>115</v>
      </c>
      <c r="L34" s="91"/>
      <c r="M34" s="90" t="s">
        <v>3336</v>
      </c>
      <c r="N34" s="91">
        <f>COUNTIF(H4:H2805,"Dead")</f>
        <v>115</v>
      </c>
      <c r="O34" s="89"/>
      <c r="R34" t="b">
        <f t="shared" si="0"/>
        <v>0</v>
      </c>
    </row>
    <row r="35" spans="1:18" ht="15" thickBot="1" x14ac:dyDescent="0.35">
      <c r="A35" s="3" t="s">
        <v>486</v>
      </c>
      <c r="B35" s="3" t="s">
        <v>1137</v>
      </c>
      <c r="C35" s="84">
        <f>IF(COUNTIF(Table1[Tag Number], A35), 1, 0)</f>
        <v>0</v>
      </c>
      <c r="D35" s="85">
        <f>IF(COUNTIF(Table2[Tag Number], A35), 1, 0)</f>
        <v>0</v>
      </c>
      <c r="E35" s="86">
        <f>IF(COUNTIF(Table3[Tag Number], A35), 1, 0)</f>
        <v>0</v>
      </c>
      <c r="F35" s="86">
        <f>IF(COUNTIF(Table4[Tag Number], A35), 1, 0)</f>
        <v>0</v>
      </c>
      <c r="G35" s="87">
        <f t="shared" si="1"/>
        <v>0</v>
      </c>
      <c r="H35" s="88" t="str" cm="1">
        <f t="array" ref="H35">_xlfn.IFS(OR(_xlfn.XLOOKUP(A35,Table1[Tag Number],Table1[Status],"-",0)="Dead",
        _xlfn.XLOOKUP(A35,Table2[Tag Number],Table2[Status],"-",0)="Dead",
        _xlfn.XLOOKUP(A35,Table3[Tag Number],Table3[Status],"-",0)="Dead",
        _xlfn.XLOOKUP(A35,Table4[Tag Number],Table4[Status],"-",0)="Dead"),"Dead",
     OR(_xlfn.XLOOKUP(A35,Table1[Tag Number],Table1[Status],"-",0)="Alive",
        _xlfn.XLOOKUP(A35,Table2[Tag Number],Table2[Status],"-",0)="Alive",
        _xlfn.XLOOKUP(A35,Table3[Tag Number],Table3[Status],"-",0)="Alive",
        _xlfn.XLOOKUP(A35,Table4[Tag Number],Table4[Status],"-",0)="Alive"),"Alive",
     OR(_xlfn.XLOOKUP(A35,Table1[Tag Number],Table1[Status],"-",0)="-",
        _xlfn.XLOOKUP(A35,Table2[Tag Number],Table2[Status],"-",0)="-",
        _xlfn.XLOOKUP(A35,Table3[Tag Number],Table3[Status],"-",0)="-",
        _xlfn.XLOOKUP(A35,Table4[Tag Number],Table4[Status],"-",0)="-"),
   "-")</f>
        <v>-</v>
      </c>
      <c r="I35" s="90"/>
      <c r="L35" s="91"/>
      <c r="M35" s="91"/>
      <c r="N35" s="92"/>
      <c r="O35" s="89"/>
      <c r="R35" t="b">
        <f t="shared" si="0"/>
        <v>0</v>
      </c>
    </row>
    <row r="36" spans="1:18" ht="15" thickBot="1" x14ac:dyDescent="0.35">
      <c r="A36" s="2" t="s">
        <v>1159</v>
      </c>
      <c r="B36" s="2" t="s">
        <v>1137</v>
      </c>
      <c r="C36" s="84">
        <f>IF(COUNTIF(Table1[Tag Number], A36), 1, 0)</f>
        <v>0</v>
      </c>
      <c r="D36" s="85">
        <f>IF(COUNTIF(Table2[Tag Number], A36), 1, 0)</f>
        <v>0</v>
      </c>
      <c r="E36" s="86">
        <f>IF(COUNTIF(Table3[Tag Number], A36), 1, 0)</f>
        <v>0</v>
      </c>
      <c r="F36" s="86">
        <f>IF(COUNTIF(Table4[Tag Number], A36), 1, 0)</f>
        <v>0</v>
      </c>
      <c r="G36" s="87">
        <f t="shared" si="1"/>
        <v>0</v>
      </c>
      <c r="H36" s="88" t="str" cm="1">
        <f t="array" ref="H36">_xlfn.IFS(OR(_xlfn.XLOOKUP(A36,Table1[Tag Number],Table1[Status],"-",0)="Dead",
        _xlfn.XLOOKUP(A36,Table2[Tag Number],Table2[Status],"-",0)="Dead",
        _xlfn.XLOOKUP(A36,Table3[Tag Number],Table3[Status],"-",0)="Dead",
        _xlfn.XLOOKUP(A36,Table4[Tag Number],Table4[Status],"-",0)="Dead"),"Dead",
     OR(_xlfn.XLOOKUP(A36,Table1[Tag Number],Table1[Status],"-",0)="Alive",
        _xlfn.XLOOKUP(A36,Table2[Tag Number],Table2[Status],"-",0)="Alive",
        _xlfn.XLOOKUP(A36,Table3[Tag Number],Table3[Status],"-",0)="Alive",
        _xlfn.XLOOKUP(A36,Table4[Tag Number],Table4[Status],"-",0)="Alive"),"Alive",
     OR(_xlfn.XLOOKUP(A36,Table1[Tag Number],Table1[Status],"-",0)="-",
        _xlfn.XLOOKUP(A36,Table2[Tag Number],Table2[Status],"-",0)="-",
        _xlfn.XLOOKUP(A36,Table3[Tag Number],Table3[Status],"-",0)="-",
        _xlfn.XLOOKUP(A36,Table4[Tag Number],Table4[Status],"-",0)="-"),
   "-")</f>
        <v>-</v>
      </c>
      <c r="I36" s="90"/>
      <c r="J36" s="90" t="s">
        <v>3351</v>
      </c>
      <c r="K36">
        <f>K20</f>
        <v>144</v>
      </c>
      <c r="L36" s="91"/>
      <c r="M36" s="91"/>
      <c r="N36" s="92"/>
      <c r="O36" s="89"/>
      <c r="R36" t="b">
        <f t="shared" si="0"/>
        <v>0</v>
      </c>
    </row>
    <row r="37" spans="1:18" ht="15" thickBot="1" x14ac:dyDescent="0.35">
      <c r="A37" s="3" t="s">
        <v>1160</v>
      </c>
      <c r="B37" s="3" t="s">
        <v>1137</v>
      </c>
      <c r="C37" s="84">
        <f>IF(COUNTIF(Table1[Tag Number], A37), 1, 0)</f>
        <v>0</v>
      </c>
      <c r="D37" s="85">
        <f>IF(COUNTIF(Table2[Tag Number], A37), 1, 0)</f>
        <v>0</v>
      </c>
      <c r="E37" s="86">
        <f>IF(COUNTIF(Table3[Tag Number], A37), 1, 0)</f>
        <v>0</v>
      </c>
      <c r="F37" s="86">
        <f>IF(COUNTIF(Table4[Tag Number], A37), 1, 0)</f>
        <v>0</v>
      </c>
      <c r="G37" s="87">
        <f t="shared" si="1"/>
        <v>0</v>
      </c>
      <c r="H37" s="88" t="str" cm="1">
        <f t="array" ref="H37">_xlfn.IFS(OR(_xlfn.XLOOKUP(A37,Table1[Tag Number],Table1[Status],"-",0)="Dead",
        _xlfn.XLOOKUP(A37,Table2[Tag Number],Table2[Status],"-",0)="Dead",
        _xlfn.XLOOKUP(A37,Table3[Tag Number],Table3[Status],"-",0)="Dead",
        _xlfn.XLOOKUP(A37,Table4[Tag Number],Table4[Status],"-",0)="Dead"),"Dead",
     OR(_xlfn.XLOOKUP(A37,Table1[Tag Number],Table1[Status],"-",0)="Alive",
        _xlfn.XLOOKUP(A37,Table2[Tag Number],Table2[Status],"-",0)="Alive",
        _xlfn.XLOOKUP(A37,Table3[Tag Number],Table3[Status],"-",0)="Alive",
        _xlfn.XLOOKUP(A37,Table4[Tag Number],Table4[Status],"-",0)="Alive"),"Alive",
     OR(_xlfn.XLOOKUP(A37,Table1[Tag Number],Table1[Status],"-",0)="-",
        _xlfn.XLOOKUP(A37,Table2[Tag Number],Table2[Status],"-",0)="-",
        _xlfn.XLOOKUP(A37,Table3[Tag Number],Table3[Status],"-",0)="-",
        _xlfn.XLOOKUP(A37,Table4[Tag Number],Table4[Status],"-",0)="-"),
   "-")</f>
        <v>-</v>
      </c>
      <c r="I37" s="90"/>
      <c r="J37" t="s">
        <v>3352</v>
      </c>
      <c r="K37">
        <f>SUM('Snakeden MR'!E80,'Snakeden MR'!L74,'Snakeden MR'!S80,'Snakeden MR'!Z68)</f>
        <v>144</v>
      </c>
      <c r="L37" s="91"/>
      <c r="M37" s="91"/>
      <c r="N37" s="92"/>
      <c r="O37" s="89"/>
      <c r="R37" t="b">
        <f t="shared" si="0"/>
        <v>0</v>
      </c>
    </row>
    <row r="38" spans="1:18" ht="15" thickBot="1" x14ac:dyDescent="0.35">
      <c r="A38" s="2" t="s">
        <v>1161</v>
      </c>
      <c r="B38" s="2" t="s">
        <v>1145</v>
      </c>
      <c r="C38" s="84">
        <f>IF(COUNTIF(Table1[Tag Number], A38), 1, 0)</f>
        <v>0</v>
      </c>
      <c r="D38" s="85">
        <f>IF(COUNTIF(Table2[Tag Number], A38), 1, 0)</f>
        <v>0</v>
      </c>
      <c r="E38" s="86">
        <f>IF(COUNTIF(Table3[Tag Number], A38), 1, 0)</f>
        <v>0</v>
      </c>
      <c r="F38" s="86">
        <f>IF(COUNTIF(Table4[Tag Number], A38), 1, 0)</f>
        <v>0</v>
      </c>
      <c r="G38" s="87">
        <f t="shared" si="1"/>
        <v>0</v>
      </c>
      <c r="H38" s="88" t="str" cm="1">
        <f t="array" ref="H38">_xlfn.IFS(OR(_xlfn.XLOOKUP(A38,Table1[Tag Number],Table1[Status],"-",0)="Dead",
        _xlfn.XLOOKUP(A38,Table2[Tag Number],Table2[Status],"-",0)="Dead",
        _xlfn.XLOOKUP(A38,Table3[Tag Number],Table3[Status],"-",0)="Dead",
        _xlfn.XLOOKUP(A38,Table4[Tag Number],Table4[Status],"-",0)="Dead"),"Dead",
     OR(_xlfn.XLOOKUP(A38,Table1[Tag Number],Table1[Status],"-",0)="Alive",
        _xlfn.XLOOKUP(A38,Table2[Tag Number],Table2[Status],"-",0)="Alive",
        _xlfn.XLOOKUP(A38,Table3[Tag Number],Table3[Status],"-",0)="Alive",
        _xlfn.XLOOKUP(A38,Table4[Tag Number],Table4[Status],"-",0)="Alive"),"Alive",
     OR(_xlfn.XLOOKUP(A38,Table1[Tag Number],Table1[Status],"-",0)="-",
        _xlfn.XLOOKUP(A38,Table2[Tag Number],Table2[Status],"-",0)="-",
        _xlfn.XLOOKUP(A38,Table3[Tag Number],Table3[Status],"-",0)="-",
        _xlfn.XLOOKUP(A38,Table4[Tag Number],Table4[Status],"-",0)="-"),
   "-")</f>
        <v>-</v>
      </c>
      <c r="I38" s="90"/>
      <c r="L38" s="91"/>
      <c r="M38" s="91"/>
      <c r="N38" s="92"/>
      <c r="O38" s="89"/>
      <c r="R38" t="b">
        <f t="shared" si="0"/>
        <v>0</v>
      </c>
    </row>
    <row r="39" spans="1:18" ht="15" thickBot="1" x14ac:dyDescent="0.35">
      <c r="A39" s="3" t="s">
        <v>729</v>
      </c>
      <c r="B39" s="3" t="s">
        <v>1137</v>
      </c>
      <c r="C39" s="84">
        <f>IF(COUNTIF(Table1[Tag Number], A39), 1, 0)</f>
        <v>0</v>
      </c>
      <c r="D39" s="85">
        <f>IF(COUNTIF(Table2[Tag Number], A39), 1, 0)</f>
        <v>0</v>
      </c>
      <c r="E39" s="86">
        <f>IF(COUNTIF(Table3[Tag Number], A39), 1, 0)</f>
        <v>0</v>
      </c>
      <c r="F39" s="86">
        <f>IF(COUNTIF(Table4[Tag Number], A39), 1, 0)</f>
        <v>0</v>
      </c>
      <c r="G39" s="87">
        <f t="shared" si="1"/>
        <v>0</v>
      </c>
      <c r="H39" s="88" t="str" cm="1">
        <f t="array" ref="H39">_xlfn.IFS(OR(_xlfn.XLOOKUP(A39,Table1[Tag Number],Table1[Status],"-",0)="Dead",
        _xlfn.XLOOKUP(A39,Table2[Tag Number],Table2[Status],"-",0)="Dead",
        _xlfn.XLOOKUP(A39,Table3[Tag Number],Table3[Status],"-",0)="Dead",
        _xlfn.XLOOKUP(A39,Table4[Tag Number],Table4[Status],"-",0)="Dead"),"Dead",
     OR(_xlfn.XLOOKUP(A39,Table1[Tag Number],Table1[Status],"-",0)="Alive",
        _xlfn.XLOOKUP(A39,Table2[Tag Number],Table2[Status],"-",0)="Alive",
        _xlfn.XLOOKUP(A39,Table3[Tag Number],Table3[Status],"-",0)="Alive",
        _xlfn.XLOOKUP(A39,Table4[Tag Number],Table4[Status],"-",0)="Alive"),"Alive",
     OR(_xlfn.XLOOKUP(A39,Table1[Tag Number],Table1[Status],"-",0)="-",
        _xlfn.XLOOKUP(A39,Table2[Tag Number],Table2[Status],"-",0)="-",
        _xlfn.XLOOKUP(A39,Table3[Tag Number],Table3[Status],"-",0)="-",
        _xlfn.XLOOKUP(A39,Table4[Tag Number],Table4[Status],"-",0)="-"),
   "-")</f>
        <v>-</v>
      </c>
      <c r="I39" s="90"/>
      <c r="J39" s="90"/>
      <c r="K39" s="91"/>
      <c r="L39" s="140"/>
      <c r="M39" s="91"/>
      <c r="N39" s="92"/>
      <c r="O39" s="89"/>
      <c r="R39" t="b">
        <f t="shared" si="0"/>
        <v>0</v>
      </c>
    </row>
    <row r="40" spans="1:18" ht="15" thickBot="1" x14ac:dyDescent="0.35">
      <c r="A40" s="2" t="s">
        <v>1162</v>
      </c>
      <c r="B40" s="2" t="s">
        <v>1137</v>
      </c>
      <c r="C40" s="84">
        <f>IF(COUNTIF(Table1[Tag Number], A40), 1, 0)</f>
        <v>0</v>
      </c>
      <c r="D40" s="85">
        <f>IF(COUNTIF(Table2[Tag Number], A40), 1, 0)</f>
        <v>0</v>
      </c>
      <c r="E40" s="86">
        <f>IF(COUNTIF(Table3[Tag Number], A40), 1, 0)</f>
        <v>0</v>
      </c>
      <c r="F40" s="86">
        <f>IF(COUNTIF(Table4[Tag Number], A40), 1, 0)</f>
        <v>0</v>
      </c>
      <c r="G40" s="87">
        <f t="shared" si="1"/>
        <v>0</v>
      </c>
      <c r="H40" s="88" t="str" cm="1">
        <f t="array" ref="H40">_xlfn.IFS(OR(_xlfn.XLOOKUP(A40,Table1[Tag Number],Table1[Status],"-",0)="Dead",
        _xlfn.XLOOKUP(A40,Table2[Tag Number],Table2[Status],"-",0)="Dead",
        _xlfn.XLOOKUP(A40,Table3[Tag Number],Table3[Status],"-",0)="Dead",
        _xlfn.XLOOKUP(A40,Table4[Tag Number],Table4[Status],"-",0)="Dead"),"Dead",
     OR(_xlfn.XLOOKUP(A40,Table1[Tag Number],Table1[Status],"-",0)="Alive",
        _xlfn.XLOOKUP(A40,Table2[Tag Number],Table2[Status],"-",0)="Alive",
        _xlfn.XLOOKUP(A40,Table3[Tag Number],Table3[Status],"-",0)="Alive",
        _xlfn.XLOOKUP(A40,Table4[Tag Number],Table4[Status],"-",0)="Alive"),"Alive",
     OR(_xlfn.XLOOKUP(A40,Table1[Tag Number],Table1[Status],"-",0)="-",
        _xlfn.XLOOKUP(A40,Table2[Tag Number],Table2[Status],"-",0)="-",
        _xlfn.XLOOKUP(A40,Table3[Tag Number],Table3[Status],"-",0)="-",
        _xlfn.XLOOKUP(A40,Table4[Tag Number],Table4[Status],"-",0)="-"),
   "-")</f>
        <v>-</v>
      </c>
      <c r="I40" s="90"/>
      <c r="J40" s="90"/>
      <c r="K40" s="91"/>
      <c r="L40" s="140"/>
      <c r="M40" s="91"/>
      <c r="N40" s="92"/>
      <c r="O40" s="89"/>
      <c r="R40" t="b">
        <f t="shared" si="0"/>
        <v>0</v>
      </c>
    </row>
    <row r="41" spans="1:18" ht="15" thickBot="1" x14ac:dyDescent="0.35">
      <c r="A41" s="3" t="s">
        <v>1163</v>
      </c>
      <c r="B41" s="3" t="s">
        <v>1137</v>
      </c>
      <c r="C41" s="84">
        <f>IF(COUNTIF(Table1[Tag Number], A41), 1, 0)</f>
        <v>0</v>
      </c>
      <c r="D41" s="85">
        <f>IF(COUNTIF(Table2[Tag Number], A41), 1, 0)</f>
        <v>0</v>
      </c>
      <c r="E41" s="86">
        <f>IF(COUNTIF(Table3[Tag Number], A41), 1, 0)</f>
        <v>0</v>
      </c>
      <c r="F41" s="86">
        <f>IF(COUNTIF(Table4[Tag Number], A41), 1, 0)</f>
        <v>0</v>
      </c>
      <c r="G41" s="87">
        <f t="shared" si="1"/>
        <v>0</v>
      </c>
      <c r="H41" s="88" t="str" cm="1">
        <f t="array" ref="H41">_xlfn.IFS(OR(_xlfn.XLOOKUP(A41,Table1[Tag Number],Table1[Status],"-",0)="Dead",
        _xlfn.XLOOKUP(A41,Table2[Tag Number],Table2[Status],"-",0)="Dead",
        _xlfn.XLOOKUP(A41,Table3[Tag Number],Table3[Status],"-",0)="Dead",
        _xlfn.XLOOKUP(A41,Table4[Tag Number],Table4[Status],"-",0)="Dead"),"Dead",
     OR(_xlfn.XLOOKUP(A41,Table1[Tag Number],Table1[Status],"-",0)="Alive",
        _xlfn.XLOOKUP(A41,Table2[Tag Number],Table2[Status],"-",0)="Alive",
        _xlfn.XLOOKUP(A41,Table3[Tag Number],Table3[Status],"-",0)="Alive",
        _xlfn.XLOOKUP(A41,Table4[Tag Number],Table4[Status],"-",0)="Alive"),"Alive",
     OR(_xlfn.XLOOKUP(A41,Table1[Tag Number],Table1[Status],"-",0)="-",
        _xlfn.XLOOKUP(A41,Table2[Tag Number],Table2[Status],"-",0)="-",
        _xlfn.XLOOKUP(A41,Table3[Tag Number],Table3[Status],"-",0)="-",
        _xlfn.XLOOKUP(A41,Table4[Tag Number],Table4[Status],"-",0)="-"),
   "-")</f>
        <v>-</v>
      </c>
      <c r="I41" s="90"/>
      <c r="J41" s="90"/>
      <c r="K41" s="91"/>
      <c r="L41" s="91"/>
      <c r="M41" s="91"/>
      <c r="N41" s="92"/>
      <c r="O41" s="89"/>
      <c r="R41" t="b">
        <f t="shared" si="0"/>
        <v>0</v>
      </c>
    </row>
    <row r="42" spans="1:18" ht="15" thickBot="1" x14ac:dyDescent="0.35">
      <c r="A42" s="2" t="s">
        <v>950</v>
      </c>
      <c r="B42" s="2" t="s">
        <v>1137</v>
      </c>
      <c r="C42" s="84">
        <f>IF(COUNTIF(Table1[Tag Number], A42), 1, 0)</f>
        <v>0</v>
      </c>
      <c r="D42" s="85">
        <f>IF(COUNTIF(Table2[Tag Number], A42), 1, 0)</f>
        <v>0</v>
      </c>
      <c r="E42" s="86">
        <f>IF(COUNTIF(Table3[Tag Number], A42), 1, 0)</f>
        <v>0</v>
      </c>
      <c r="F42" s="86">
        <f>IF(COUNTIF(Table4[Tag Number], A42), 1, 0)</f>
        <v>0</v>
      </c>
      <c r="G42" s="87">
        <f t="shared" si="1"/>
        <v>0</v>
      </c>
      <c r="H42" s="88" t="str" cm="1">
        <f t="array" ref="H42">_xlfn.IFS(OR(_xlfn.XLOOKUP(A42,Table1[Tag Number],Table1[Status],"-",0)="Dead",
        _xlfn.XLOOKUP(A42,Table2[Tag Number],Table2[Status],"-",0)="Dead",
        _xlfn.XLOOKUP(A42,Table3[Tag Number],Table3[Status],"-",0)="Dead",
        _xlfn.XLOOKUP(A42,Table4[Tag Number],Table4[Status],"-",0)="Dead"),"Dead",
     OR(_xlfn.XLOOKUP(A42,Table1[Tag Number],Table1[Status],"-",0)="Alive",
        _xlfn.XLOOKUP(A42,Table2[Tag Number],Table2[Status],"-",0)="Alive",
        _xlfn.XLOOKUP(A42,Table3[Tag Number],Table3[Status],"-",0)="Alive",
        _xlfn.XLOOKUP(A42,Table4[Tag Number],Table4[Status],"-",0)="Alive"),"Alive",
     OR(_xlfn.XLOOKUP(A42,Table1[Tag Number],Table1[Status],"-",0)="-",
        _xlfn.XLOOKUP(A42,Table2[Tag Number],Table2[Status],"-",0)="-",
        _xlfn.XLOOKUP(A42,Table3[Tag Number],Table3[Status],"-",0)="-",
        _xlfn.XLOOKUP(A42,Table4[Tag Number],Table4[Status],"-",0)="-"),
   "-")</f>
        <v>-</v>
      </c>
      <c r="I42" s="90"/>
      <c r="J42" s="90" t="s">
        <v>3355</v>
      </c>
      <c r="K42" s="91">
        <f>K33+K22</f>
        <v>108</v>
      </c>
      <c r="L42" s="91"/>
      <c r="M42" s="91"/>
      <c r="N42" s="92"/>
      <c r="O42" s="89"/>
      <c r="R42" t="b">
        <f t="shared" si="0"/>
        <v>0</v>
      </c>
    </row>
    <row r="43" spans="1:18" ht="29.4" thickBot="1" x14ac:dyDescent="0.35">
      <c r="A43" s="3" t="s">
        <v>1164</v>
      </c>
      <c r="B43" s="3" t="s">
        <v>1137</v>
      </c>
      <c r="C43" s="84">
        <f>IF(COUNTIF(Table1[Tag Number], A43), 1, 0)</f>
        <v>0</v>
      </c>
      <c r="D43" s="85">
        <f>IF(COUNTIF(Table2[Tag Number], A43), 1, 0)</f>
        <v>0</v>
      </c>
      <c r="E43" s="86">
        <f>IF(COUNTIF(Table3[Tag Number], A43), 1, 0)</f>
        <v>0</v>
      </c>
      <c r="F43" s="86">
        <f>IF(COUNTIF(Table4[Tag Number], A43), 1, 0)</f>
        <v>0</v>
      </c>
      <c r="G43" s="87">
        <f t="shared" si="1"/>
        <v>0</v>
      </c>
      <c r="H43" s="88" t="str" cm="1">
        <f t="array" ref="H43">_xlfn.IFS(OR(_xlfn.XLOOKUP(A43,Table1[Tag Number],Table1[Status],"-",0)="Dead",
        _xlfn.XLOOKUP(A43,Table2[Tag Number],Table2[Status],"-",0)="Dead",
        _xlfn.XLOOKUP(A43,Table3[Tag Number],Table3[Status],"-",0)="Dead",
        _xlfn.XLOOKUP(A43,Table4[Tag Number],Table4[Status],"-",0)="Dead"),"Dead",
     OR(_xlfn.XLOOKUP(A43,Table1[Tag Number],Table1[Status],"-",0)="Alive",
        _xlfn.XLOOKUP(A43,Table2[Tag Number],Table2[Status],"-",0)="Alive",
        _xlfn.XLOOKUP(A43,Table3[Tag Number],Table3[Status],"-",0)="Alive",
        _xlfn.XLOOKUP(A43,Table4[Tag Number],Table4[Status],"-",0)="Alive"),"Alive",
     OR(_xlfn.XLOOKUP(A43,Table1[Tag Number],Table1[Status],"-",0)="-",
        _xlfn.XLOOKUP(A43,Table2[Tag Number],Table2[Status],"-",0)="-",
        _xlfn.XLOOKUP(A43,Table3[Tag Number],Table3[Status],"-",0)="-",
        _xlfn.XLOOKUP(A43,Table4[Tag Number],Table4[Status],"-",0)="-"),
   "-")</f>
        <v>-</v>
      </c>
      <c r="I43" s="90"/>
      <c r="J43" s="141" t="s">
        <v>3337</v>
      </c>
      <c r="K43" s="140"/>
      <c r="L43" s="91"/>
      <c r="M43" s="91"/>
      <c r="N43" s="92"/>
      <c r="O43" s="89"/>
      <c r="R43" t="b">
        <f t="shared" si="0"/>
        <v>0</v>
      </c>
    </row>
    <row r="44" spans="1:18" ht="15" thickBot="1" x14ac:dyDescent="0.35">
      <c r="A44" s="2" t="s">
        <v>1165</v>
      </c>
      <c r="B44" s="2" t="s">
        <v>1137</v>
      </c>
      <c r="C44" s="84">
        <f>IF(COUNTIF(Table1[Tag Number], A44), 1, 0)</f>
        <v>0</v>
      </c>
      <c r="D44" s="85">
        <f>IF(COUNTIF(Table2[Tag Number], A44), 1, 0)</f>
        <v>0</v>
      </c>
      <c r="E44" s="86">
        <f>IF(COUNTIF(Table3[Tag Number], A44), 1, 0)</f>
        <v>0</v>
      </c>
      <c r="F44" s="86">
        <f>IF(COUNTIF(Table4[Tag Number], A44), 1, 0)</f>
        <v>0</v>
      </c>
      <c r="G44" s="87">
        <f t="shared" si="1"/>
        <v>0</v>
      </c>
      <c r="H44" s="88" t="str" cm="1">
        <f t="array" ref="H44">_xlfn.IFS(OR(_xlfn.XLOOKUP(A44,Table1[Tag Number],Table1[Status],"-",0)="Dead",
        _xlfn.XLOOKUP(A44,Table2[Tag Number],Table2[Status],"-",0)="Dead",
        _xlfn.XLOOKUP(A44,Table3[Tag Number],Table3[Status],"-",0)="Dead",
        _xlfn.XLOOKUP(A44,Table4[Tag Number],Table4[Status],"-",0)="Dead"),"Dead",
     OR(_xlfn.XLOOKUP(A44,Table1[Tag Number],Table1[Status],"-",0)="Alive",
        _xlfn.XLOOKUP(A44,Table2[Tag Number],Table2[Status],"-",0)="Alive",
        _xlfn.XLOOKUP(A44,Table3[Tag Number],Table3[Status],"-",0)="Alive",
        _xlfn.XLOOKUP(A44,Table4[Tag Number],Table4[Status],"-",0)="Alive"),"Alive",
     OR(_xlfn.XLOOKUP(A44,Table1[Tag Number],Table1[Status],"-",0)="-",
        _xlfn.XLOOKUP(A44,Table2[Tag Number],Table2[Status],"-",0)="-",
        _xlfn.XLOOKUP(A44,Table3[Tag Number],Table3[Status],"-",0)="-",
        _xlfn.XLOOKUP(A44,Table4[Tag Number],Table4[Status],"-",0)="-"),
   "-")</f>
        <v>-</v>
      </c>
      <c r="I44" s="90"/>
      <c r="J44" t="s">
        <v>3327</v>
      </c>
      <c r="K44">
        <f>COUNTIFS(G4:G2805,"1",H4:H2805,"Alive")</f>
        <v>69</v>
      </c>
      <c r="L44" s="91"/>
      <c r="M44" s="91"/>
      <c r="N44" s="92"/>
      <c r="O44" s="89"/>
      <c r="R44" t="b">
        <f t="shared" si="0"/>
        <v>0</v>
      </c>
    </row>
    <row r="45" spans="1:18" ht="15" thickBot="1" x14ac:dyDescent="0.35">
      <c r="A45" s="3" t="s">
        <v>1166</v>
      </c>
      <c r="B45" s="3" t="s">
        <v>1137</v>
      </c>
      <c r="C45" s="84">
        <f>IF(COUNTIF(Table1[Tag Number], A45), 1, 0)</f>
        <v>0</v>
      </c>
      <c r="D45" s="85">
        <f>IF(COUNTIF(Table2[Tag Number], A45), 1, 0)</f>
        <v>0</v>
      </c>
      <c r="E45" s="86">
        <f>IF(COUNTIF(Table3[Tag Number], A45), 1, 0)</f>
        <v>0</v>
      </c>
      <c r="F45" s="86">
        <f>IF(COUNTIF(Table4[Tag Number], A45), 1, 0)</f>
        <v>0</v>
      </c>
      <c r="G45" s="87">
        <f t="shared" si="1"/>
        <v>0</v>
      </c>
      <c r="H45" s="88" t="str" cm="1">
        <f t="array" ref="H45">_xlfn.IFS(OR(_xlfn.XLOOKUP(A45,Table1[Tag Number],Table1[Status],"-",0)="Dead",
        _xlfn.XLOOKUP(A45,Table2[Tag Number],Table2[Status],"-",0)="Dead",
        _xlfn.XLOOKUP(A45,Table3[Tag Number],Table3[Status],"-",0)="Dead",
        _xlfn.XLOOKUP(A45,Table4[Tag Number],Table4[Status],"-",0)="Dead"),"Dead",
     OR(_xlfn.XLOOKUP(A45,Table1[Tag Number],Table1[Status],"-",0)="Alive",
        _xlfn.XLOOKUP(A45,Table2[Tag Number],Table2[Status],"-",0)="Alive",
        _xlfn.XLOOKUP(A45,Table3[Tag Number],Table3[Status],"-",0)="Alive",
        _xlfn.XLOOKUP(A45,Table4[Tag Number],Table4[Status],"-",0)="Alive"),"Alive",
     OR(_xlfn.XLOOKUP(A45,Table1[Tag Number],Table1[Status],"-",0)="-",
        _xlfn.XLOOKUP(A45,Table2[Tag Number],Table2[Status],"-",0)="-",
        _xlfn.XLOOKUP(A45,Table3[Tag Number],Table3[Status],"-",0)="-",
        _xlfn.XLOOKUP(A45,Table4[Tag Number],Table4[Status],"-",0)="-"),
   "-")</f>
        <v>-</v>
      </c>
      <c r="I45" s="90"/>
      <c r="J45" t="s">
        <v>3328</v>
      </c>
      <c r="K45">
        <f>COUNTIFS(G4:G2805,"2",H4:H2805,"Alive")</f>
        <v>16</v>
      </c>
      <c r="L45" s="91"/>
      <c r="M45" s="91"/>
      <c r="N45" s="92"/>
      <c r="O45" s="89"/>
      <c r="R45" t="b">
        <f t="shared" si="0"/>
        <v>0</v>
      </c>
    </row>
    <row r="46" spans="1:18" ht="15" thickBot="1" x14ac:dyDescent="0.35">
      <c r="A46" s="2" t="s">
        <v>1167</v>
      </c>
      <c r="B46" s="2" t="s">
        <v>1137</v>
      </c>
      <c r="C46" s="84">
        <f>IF(COUNTIF(Table1[Tag Number], A46), 1, 0)</f>
        <v>0</v>
      </c>
      <c r="D46" s="85">
        <f>IF(COUNTIF(Table2[Tag Number], A46), 1, 0)</f>
        <v>0</v>
      </c>
      <c r="E46" s="86">
        <f>IF(COUNTIF(Table3[Tag Number], A46), 1, 0)</f>
        <v>0</v>
      </c>
      <c r="F46" s="86">
        <f>IF(COUNTIF(Table4[Tag Number], A46), 1, 0)</f>
        <v>0</v>
      </c>
      <c r="G46" s="87">
        <f t="shared" si="1"/>
        <v>0</v>
      </c>
      <c r="H46" s="88" t="str" cm="1">
        <f t="array" ref="H46">_xlfn.IFS(OR(_xlfn.XLOOKUP(A46,Table1[Tag Number],Table1[Status],"-",0)="Dead",
        _xlfn.XLOOKUP(A46,Table2[Tag Number],Table2[Status],"-",0)="Dead",
        _xlfn.XLOOKUP(A46,Table3[Tag Number],Table3[Status],"-",0)="Dead",
        _xlfn.XLOOKUP(A46,Table4[Tag Number],Table4[Status],"-",0)="Dead"),"Dead",
     OR(_xlfn.XLOOKUP(A46,Table1[Tag Number],Table1[Status],"-",0)="Alive",
        _xlfn.XLOOKUP(A46,Table2[Tag Number],Table2[Status],"-",0)="Alive",
        _xlfn.XLOOKUP(A46,Table3[Tag Number],Table3[Status],"-",0)="Alive",
        _xlfn.XLOOKUP(A46,Table4[Tag Number],Table4[Status],"-",0)="Alive"),"Alive",
     OR(_xlfn.XLOOKUP(A46,Table1[Tag Number],Table1[Status],"-",0)="-",
        _xlfn.XLOOKUP(A46,Table2[Tag Number],Table2[Status],"-",0)="-",
        _xlfn.XLOOKUP(A46,Table3[Tag Number],Table3[Status],"-",0)="-",
        _xlfn.XLOOKUP(A46,Table4[Tag Number],Table4[Status],"-",0)="-"),
   "-")</f>
        <v>-</v>
      </c>
      <c r="I46" s="90"/>
      <c r="J46" t="s">
        <v>3329</v>
      </c>
      <c r="K46" s="92">
        <f>COUNTIFS(G4:G2805,"3",H4:H2805,"Alive")</f>
        <v>3</v>
      </c>
      <c r="L46" s="91"/>
      <c r="M46" s="91"/>
      <c r="N46" s="92"/>
      <c r="O46" s="89"/>
      <c r="R46" t="b">
        <f t="shared" si="0"/>
        <v>0</v>
      </c>
    </row>
    <row r="47" spans="1:18" ht="15" thickBot="1" x14ac:dyDescent="0.35">
      <c r="A47" s="3" t="s">
        <v>609</v>
      </c>
      <c r="B47" s="3" t="s">
        <v>1137</v>
      </c>
      <c r="C47" s="84">
        <f>IF(COUNTIF(Table1[Tag Number], A47), 1, 0)</f>
        <v>0</v>
      </c>
      <c r="D47" s="85">
        <f>IF(COUNTIF(Table2[Tag Number], A47), 1, 0)</f>
        <v>0</v>
      </c>
      <c r="E47" s="86">
        <f>IF(COUNTIF(Table3[Tag Number], A47), 1, 0)</f>
        <v>0</v>
      </c>
      <c r="F47" s="86">
        <f>IF(COUNTIF(Table4[Tag Number], A47), 1, 0)</f>
        <v>0</v>
      </c>
      <c r="G47" s="87">
        <f t="shared" si="1"/>
        <v>0</v>
      </c>
      <c r="H47" s="88" t="str" cm="1">
        <f t="array" ref="H47">_xlfn.IFS(OR(_xlfn.XLOOKUP(A47,Table1[Tag Number],Table1[Status],"-",0)="Dead",
        _xlfn.XLOOKUP(A47,Table2[Tag Number],Table2[Status],"-",0)="Dead",
        _xlfn.XLOOKUP(A47,Table3[Tag Number],Table3[Status],"-",0)="Dead",
        _xlfn.XLOOKUP(A47,Table4[Tag Number],Table4[Status],"-",0)="Dead"),"Dead",
     OR(_xlfn.XLOOKUP(A47,Table1[Tag Number],Table1[Status],"-",0)="Alive",
        _xlfn.XLOOKUP(A47,Table2[Tag Number],Table2[Status],"-",0)="Alive",
        _xlfn.XLOOKUP(A47,Table3[Tag Number],Table3[Status],"-",0)="Alive",
        _xlfn.XLOOKUP(A47,Table4[Tag Number],Table4[Status],"-",0)="Alive"),"Alive",
     OR(_xlfn.XLOOKUP(A47,Table1[Tag Number],Table1[Status],"-",0)="-",
        _xlfn.XLOOKUP(A47,Table2[Tag Number],Table2[Status],"-",0)="-",
        _xlfn.XLOOKUP(A47,Table3[Tag Number],Table3[Status],"-",0)="-",
        _xlfn.XLOOKUP(A47,Table4[Tag Number],Table4[Status],"-",0)="-"),
   "-")</f>
        <v>-</v>
      </c>
      <c r="I47" s="90"/>
      <c r="J47" t="s">
        <v>3330</v>
      </c>
      <c r="K47" s="92">
        <f>COUNTIFS(G4:G2805,"4",H4:H2805,"Alive")</f>
        <v>0</v>
      </c>
      <c r="L47" s="91"/>
      <c r="M47" s="91"/>
      <c r="N47" s="92"/>
      <c r="O47" s="89"/>
      <c r="R47" t="b">
        <f t="shared" si="0"/>
        <v>0</v>
      </c>
    </row>
    <row r="48" spans="1:18" ht="15" thickBot="1" x14ac:dyDescent="0.35">
      <c r="A48" s="2" t="s">
        <v>626</v>
      </c>
      <c r="B48" s="2" t="s">
        <v>1137</v>
      </c>
      <c r="C48" s="84">
        <f>IF(COUNTIF(Table1[Tag Number], A48), 1, 0)</f>
        <v>0</v>
      </c>
      <c r="D48" s="85">
        <f>IF(COUNTIF(Table2[Tag Number], A48), 1, 0)</f>
        <v>0</v>
      </c>
      <c r="E48" s="86">
        <f>IF(COUNTIF(Table3[Tag Number], A48), 1, 0)</f>
        <v>0</v>
      </c>
      <c r="F48" s="86">
        <f>IF(COUNTIF(Table4[Tag Number], A48), 1, 0)</f>
        <v>0</v>
      </c>
      <c r="G48" s="87">
        <f t="shared" si="1"/>
        <v>0</v>
      </c>
      <c r="H48" s="88" t="str" cm="1">
        <f t="array" ref="H48">_xlfn.IFS(OR(_xlfn.XLOOKUP(A48,Table1[Tag Number],Table1[Status],"-",0)="Dead",
        _xlfn.XLOOKUP(A48,Table2[Tag Number],Table2[Status],"-",0)="Dead",
        _xlfn.XLOOKUP(A48,Table3[Tag Number],Table3[Status],"-",0)="Dead",
        _xlfn.XLOOKUP(A48,Table4[Tag Number],Table4[Status],"-",0)="Dead"),"Dead",
     OR(_xlfn.XLOOKUP(A48,Table1[Tag Number],Table1[Status],"-",0)="Alive",
        _xlfn.XLOOKUP(A48,Table2[Tag Number],Table2[Status],"-",0)="Alive",
        _xlfn.XLOOKUP(A48,Table3[Tag Number],Table3[Status],"-",0)="Alive",
        _xlfn.XLOOKUP(A48,Table4[Tag Number],Table4[Status],"-",0)="Alive"),"Alive",
     OR(_xlfn.XLOOKUP(A48,Table1[Tag Number],Table1[Status],"-",0)="-",
        _xlfn.XLOOKUP(A48,Table2[Tag Number],Table2[Status],"-",0)="-",
        _xlfn.XLOOKUP(A48,Table3[Tag Number],Table3[Status],"-",0)="-",
        _xlfn.XLOOKUP(A48,Table4[Tag Number],Table4[Status],"-",0)="-"),
   "-")</f>
        <v>-</v>
      </c>
      <c r="I48" s="90"/>
      <c r="J48" t="s">
        <v>3354</v>
      </c>
      <c r="K48" s="92">
        <f>1578-(K37+N33+K22)</f>
        <v>1336</v>
      </c>
      <c r="L48" s="91"/>
      <c r="M48" s="91"/>
      <c r="N48" s="92"/>
      <c r="O48" s="89"/>
      <c r="R48" t="b">
        <f t="shared" si="0"/>
        <v>0</v>
      </c>
    </row>
    <row r="49" spans="1:18" ht="15" thickBot="1" x14ac:dyDescent="0.35">
      <c r="A49" s="3" t="s">
        <v>961</v>
      </c>
      <c r="B49" s="3" t="s">
        <v>1137</v>
      </c>
      <c r="C49" s="84">
        <f>IF(COUNTIF(Table1[Tag Number], A49), 1, 0)</f>
        <v>0</v>
      </c>
      <c r="D49" s="85">
        <f>IF(COUNTIF(Table2[Tag Number], A49), 1, 0)</f>
        <v>0</v>
      </c>
      <c r="E49" s="86">
        <f>IF(COUNTIF(Table3[Tag Number], A49), 1, 0)</f>
        <v>0</v>
      </c>
      <c r="F49" s="86">
        <f>IF(COUNTIF(Table4[Tag Number], A49), 1, 0)</f>
        <v>0</v>
      </c>
      <c r="G49" s="87">
        <f t="shared" si="1"/>
        <v>0</v>
      </c>
      <c r="H49" s="88" t="str" cm="1">
        <f t="array" ref="H49">_xlfn.IFS(OR(_xlfn.XLOOKUP(A49,Table1[Tag Number],Table1[Status],"-",0)="Dead",
        _xlfn.XLOOKUP(A49,Table2[Tag Number],Table2[Status],"-",0)="Dead",
        _xlfn.XLOOKUP(A49,Table3[Tag Number],Table3[Status],"-",0)="Dead",
        _xlfn.XLOOKUP(A49,Table4[Tag Number],Table4[Status],"-",0)="Dead"),"Dead",
     OR(_xlfn.XLOOKUP(A49,Table1[Tag Number],Table1[Status],"-",0)="Alive",
        _xlfn.XLOOKUP(A49,Table2[Tag Number],Table2[Status],"-",0)="Alive",
        _xlfn.XLOOKUP(A49,Table3[Tag Number],Table3[Status],"-",0)="Alive",
        _xlfn.XLOOKUP(A49,Table4[Tag Number],Table4[Status],"-",0)="Alive"),"Alive",
     OR(_xlfn.XLOOKUP(A49,Table1[Tag Number],Table1[Status],"-",0)="-",
        _xlfn.XLOOKUP(A49,Table2[Tag Number],Table2[Status],"-",0)="-",
        _xlfn.XLOOKUP(A49,Table3[Tag Number],Table3[Status],"-",0)="-",
        _xlfn.XLOOKUP(A49,Table4[Tag Number],Table4[Status],"-",0)="-"),
   "-")</f>
        <v>-</v>
      </c>
      <c r="I49" s="90"/>
      <c r="J49" s="90"/>
      <c r="K49" s="91"/>
      <c r="L49" s="91"/>
      <c r="M49" s="91"/>
      <c r="N49" s="92"/>
      <c r="O49" s="89"/>
      <c r="R49" t="b">
        <f t="shared" si="0"/>
        <v>0</v>
      </c>
    </row>
    <row r="50" spans="1:18" ht="15" thickBot="1" x14ac:dyDescent="0.35">
      <c r="A50" s="2" t="s">
        <v>641</v>
      </c>
      <c r="B50" s="2" t="s">
        <v>1137</v>
      </c>
      <c r="C50" s="84">
        <f>IF(COUNTIF(Table1[Tag Number], A50), 1, 0)</f>
        <v>0</v>
      </c>
      <c r="D50" s="85">
        <f>IF(COUNTIF(Table2[Tag Number], A50), 1, 0)</f>
        <v>0</v>
      </c>
      <c r="E50" s="86">
        <f>IF(COUNTIF(Table3[Tag Number], A50), 1, 0)</f>
        <v>0</v>
      </c>
      <c r="F50" s="86">
        <f>IF(COUNTIF(Table4[Tag Number], A50), 1, 0)</f>
        <v>0</v>
      </c>
      <c r="G50" s="87">
        <f t="shared" si="1"/>
        <v>0</v>
      </c>
      <c r="H50" s="88" t="str" cm="1">
        <f t="array" ref="H50">_xlfn.IFS(OR(_xlfn.XLOOKUP(A50,Table1[Tag Number],Table1[Status],"-",0)="Dead",
        _xlfn.XLOOKUP(A50,Table2[Tag Number],Table2[Status],"-",0)="Dead",
        _xlfn.XLOOKUP(A50,Table3[Tag Number],Table3[Status],"-",0)="Dead",
        _xlfn.XLOOKUP(A50,Table4[Tag Number],Table4[Status],"-",0)="Dead"),"Dead",
     OR(_xlfn.XLOOKUP(A50,Table1[Tag Number],Table1[Status],"-",0)="Alive",
        _xlfn.XLOOKUP(A50,Table2[Tag Number],Table2[Status],"-",0)="Alive",
        _xlfn.XLOOKUP(A50,Table3[Tag Number],Table3[Status],"-",0)="Alive",
        _xlfn.XLOOKUP(A50,Table4[Tag Number],Table4[Status],"-",0)="Alive"),"Alive",
     OR(_xlfn.XLOOKUP(A50,Table1[Tag Number],Table1[Status],"-",0)="-",
        _xlfn.XLOOKUP(A50,Table2[Tag Number],Table2[Status],"-",0)="-",
        _xlfn.XLOOKUP(A50,Table3[Tag Number],Table3[Status],"-",0)="-",
        _xlfn.XLOOKUP(A50,Table4[Tag Number],Table4[Status],"-",0)="-"),
   "-")</f>
        <v>-</v>
      </c>
      <c r="I50" s="90"/>
      <c r="J50" s="90"/>
      <c r="K50" s="91"/>
      <c r="L50" s="91"/>
      <c r="M50" s="91"/>
      <c r="N50" s="92"/>
      <c r="O50" s="89"/>
      <c r="R50" t="b">
        <f t="shared" si="0"/>
        <v>0</v>
      </c>
    </row>
    <row r="51" spans="1:18" ht="15" thickBot="1" x14ac:dyDescent="0.35">
      <c r="A51" s="3" t="s">
        <v>715</v>
      </c>
      <c r="B51" s="3" t="s">
        <v>1137</v>
      </c>
      <c r="C51" s="84">
        <f>IF(COUNTIF(Table1[Tag Number], A51), 1, 0)</f>
        <v>0</v>
      </c>
      <c r="D51" s="85">
        <f>IF(COUNTIF(Table2[Tag Number], A51), 1, 0)</f>
        <v>0</v>
      </c>
      <c r="E51" s="86">
        <f>IF(COUNTIF(Table3[Tag Number], A51), 1, 0)</f>
        <v>0</v>
      </c>
      <c r="F51" s="86">
        <f>IF(COUNTIF(Table4[Tag Number], A51), 1, 0)</f>
        <v>0</v>
      </c>
      <c r="G51" s="87">
        <f t="shared" si="1"/>
        <v>0</v>
      </c>
      <c r="H51" s="88" t="str" cm="1">
        <f t="array" ref="H51">_xlfn.IFS(OR(_xlfn.XLOOKUP(A51,Table1[Tag Number],Table1[Status],"-",0)="Dead",
        _xlfn.XLOOKUP(A51,Table2[Tag Number],Table2[Status],"-",0)="Dead",
        _xlfn.XLOOKUP(A51,Table3[Tag Number],Table3[Status],"-",0)="Dead",
        _xlfn.XLOOKUP(A51,Table4[Tag Number],Table4[Status],"-",0)="Dead"),"Dead",
     OR(_xlfn.XLOOKUP(A51,Table1[Tag Number],Table1[Status],"-",0)="Alive",
        _xlfn.XLOOKUP(A51,Table2[Tag Number],Table2[Status],"-",0)="Alive",
        _xlfn.XLOOKUP(A51,Table3[Tag Number],Table3[Status],"-",0)="Alive",
        _xlfn.XLOOKUP(A51,Table4[Tag Number],Table4[Status],"-",0)="Alive"),"Alive",
     OR(_xlfn.XLOOKUP(A51,Table1[Tag Number],Table1[Status],"-",0)="-",
        _xlfn.XLOOKUP(A51,Table2[Tag Number],Table2[Status],"-",0)="-",
        _xlfn.XLOOKUP(A51,Table3[Tag Number],Table3[Status],"-",0)="-",
        _xlfn.XLOOKUP(A51,Table4[Tag Number],Table4[Status],"-",0)="-"),
   "-")</f>
        <v>-</v>
      </c>
      <c r="I51" s="90"/>
      <c r="J51" s="90"/>
      <c r="K51" s="91"/>
      <c r="L51" s="91"/>
      <c r="M51" s="91"/>
      <c r="N51" s="92"/>
      <c r="O51" s="89"/>
      <c r="R51" t="b">
        <f t="shared" si="0"/>
        <v>0</v>
      </c>
    </row>
    <row r="52" spans="1:18" ht="15" thickBot="1" x14ac:dyDescent="0.35">
      <c r="A52" s="2" t="s">
        <v>761</v>
      </c>
      <c r="B52" s="2" t="s">
        <v>1137</v>
      </c>
      <c r="C52" s="84">
        <f>IF(COUNTIF(Table1[Tag Number], A52), 1, 0)</f>
        <v>0</v>
      </c>
      <c r="D52" s="85">
        <f>IF(COUNTIF(Table2[Tag Number], A52), 1, 0)</f>
        <v>0</v>
      </c>
      <c r="E52" s="86">
        <f>IF(COUNTIF(Table3[Tag Number], A52), 1, 0)</f>
        <v>0</v>
      </c>
      <c r="F52" s="86">
        <f>IF(COUNTIF(Table4[Tag Number], A52), 1, 0)</f>
        <v>0</v>
      </c>
      <c r="G52" s="87">
        <f t="shared" si="1"/>
        <v>0</v>
      </c>
      <c r="H52" s="88" t="str" cm="1">
        <f t="array" ref="H52">_xlfn.IFS(OR(_xlfn.XLOOKUP(A52,Table1[Tag Number],Table1[Status],"-",0)="Dead",
        _xlfn.XLOOKUP(A52,Table2[Tag Number],Table2[Status],"-",0)="Dead",
        _xlfn.XLOOKUP(A52,Table3[Tag Number],Table3[Status],"-",0)="Dead",
        _xlfn.XLOOKUP(A52,Table4[Tag Number],Table4[Status],"-",0)="Dead"),"Dead",
     OR(_xlfn.XLOOKUP(A52,Table1[Tag Number],Table1[Status],"-",0)="Alive",
        _xlfn.XLOOKUP(A52,Table2[Tag Number],Table2[Status],"-",0)="Alive",
        _xlfn.XLOOKUP(A52,Table3[Tag Number],Table3[Status],"-",0)="Alive",
        _xlfn.XLOOKUP(A52,Table4[Tag Number],Table4[Status],"-",0)="Alive"),"Alive",
     OR(_xlfn.XLOOKUP(A52,Table1[Tag Number],Table1[Status],"-",0)="-",
        _xlfn.XLOOKUP(A52,Table2[Tag Number],Table2[Status],"-",0)="-",
        _xlfn.XLOOKUP(A52,Table3[Tag Number],Table3[Status],"-",0)="-",
        _xlfn.XLOOKUP(A52,Table4[Tag Number],Table4[Status],"-",0)="-"),
   "-")</f>
        <v>-</v>
      </c>
      <c r="I52" s="90"/>
      <c r="J52" s="90"/>
      <c r="K52" s="91"/>
      <c r="L52" s="91"/>
      <c r="M52" s="91"/>
      <c r="N52" s="92"/>
      <c r="O52" s="89"/>
      <c r="R52" t="b">
        <f t="shared" si="0"/>
        <v>0</v>
      </c>
    </row>
    <row r="53" spans="1:18" ht="15" thickBot="1" x14ac:dyDescent="0.35">
      <c r="A53" s="3" t="s">
        <v>1168</v>
      </c>
      <c r="B53" s="3" t="s">
        <v>1137</v>
      </c>
      <c r="C53" s="84">
        <f>IF(COUNTIF(Table1[Tag Number], A53), 1, 0)</f>
        <v>0</v>
      </c>
      <c r="D53" s="85">
        <f>IF(COUNTIF(Table2[Tag Number], A53), 1, 0)</f>
        <v>0</v>
      </c>
      <c r="E53" s="86">
        <f>IF(COUNTIF(Table3[Tag Number], A53), 1, 0)</f>
        <v>0</v>
      </c>
      <c r="F53" s="86">
        <f>IF(COUNTIF(Table4[Tag Number], A53), 1, 0)</f>
        <v>0</v>
      </c>
      <c r="G53" s="87">
        <f t="shared" si="1"/>
        <v>0</v>
      </c>
      <c r="H53" s="88" t="str" cm="1">
        <f t="array" ref="H53">_xlfn.IFS(OR(_xlfn.XLOOKUP(A53,Table1[Tag Number],Table1[Status],"-",0)="Dead",
        _xlfn.XLOOKUP(A53,Table2[Tag Number],Table2[Status],"-",0)="Dead",
        _xlfn.XLOOKUP(A53,Table3[Tag Number],Table3[Status],"-",0)="Dead",
        _xlfn.XLOOKUP(A53,Table4[Tag Number],Table4[Status],"-",0)="Dead"),"Dead",
     OR(_xlfn.XLOOKUP(A53,Table1[Tag Number],Table1[Status],"-",0)="Alive",
        _xlfn.XLOOKUP(A53,Table2[Tag Number],Table2[Status],"-",0)="Alive",
        _xlfn.XLOOKUP(A53,Table3[Tag Number],Table3[Status],"-",0)="Alive",
        _xlfn.XLOOKUP(A53,Table4[Tag Number],Table4[Status],"-",0)="Alive"),"Alive",
     OR(_xlfn.XLOOKUP(A53,Table1[Tag Number],Table1[Status],"-",0)="-",
        _xlfn.XLOOKUP(A53,Table2[Tag Number],Table2[Status],"-",0)="-",
        _xlfn.XLOOKUP(A53,Table3[Tag Number],Table3[Status],"-",0)="-",
        _xlfn.XLOOKUP(A53,Table4[Tag Number],Table4[Status],"-",0)="-"),
   "-")</f>
        <v>-</v>
      </c>
      <c r="I53" s="90"/>
      <c r="J53" s="90"/>
      <c r="K53" s="91"/>
      <c r="L53" s="91"/>
      <c r="M53" s="91"/>
      <c r="N53" s="92"/>
      <c r="O53" s="89"/>
      <c r="R53" t="b">
        <f t="shared" si="0"/>
        <v>0</v>
      </c>
    </row>
    <row r="54" spans="1:18" ht="15" thickBot="1" x14ac:dyDescent="0.35">
      <c r="A54" s="2" t="s">
        <v>1169</v>
      </c>
      <c r="B54" s="2" t="s">
        <v>1145</v>
      </c>
      <c r="C54" s="84">
        <f>IF(COUNTIF(Table1[Tag Number], A54), 1, 0)</f>
        <v>0</v>
      </c>
      <c r="D54" s="85">
        <f>IF(COUNTIF(Table2[Tag Number], A54), 1, 0)</f>
        <v>0</v>
      </c>
      <c r="E54" s="86">
        <f>IF(COUNTIF(Table3[Tag Number], A54), 1, 0)</f>
        <v>0</v>
      </c>
      <c r="F54" s="86">
        <f>IF(COUNTIF(Table4[Tag Number], A54), 1, 0)</f>
        <v>0</v>
      </c>
      <c r="G54" s="87">
        <f t="shared" si="1"/>
        <v>0</v>
      </c>
      <c r="H54" s="88" t="str" cm="1">
        <f t="array" ref="H54">_xlfn.IFS(OR(_xlfn.XLOOKUP(A54,Table1[Tag Number],Table1[Status],"-",0)="Dead",
        _xlfn.XLOOKUP(A54,Table2[Tag Number],Table2[Status],"-",0)="Dead",
        _xlfn.XLOOKUP(A54,Table3[Tag Number],Table3[Status],"-",0)="Dead",
        _xlfn.XLOOKUP(A54,Table4[Tag Number],Table4[Status],"-",0)="Dead"),"Dead",
     OR(_xlfn.XLOOKUP(A54,Table1[Tag Number],Table1[Status],"-",0)="Alive",
        _xlfn.XLOOKUP(A54,Table2[Tag Number],Table2[Status],"-",0)="Alive",
        _xlfn.XLOOKUP(A54,Table3[Tag Number],Table3[Status],"-",0)="Alive",
        _xlfn.XLOOKUP(A54,Table4[Tag Number],Table4[Status],"-",0)="Alive"),"Alive",
     OR(_xlfn.XLOOKUP(A54,Table1[Tag Number],Table1[Status],"-",0)="-",
        _xlfn.XLOOKUP(A54,Table2[Tag Number],Table2[Status],"-",0)="-",
        _xlfn.XLOOKUP(A54,Table3[Tag Number],Table3[Status],"-",0)="-",
        _xlfn.XLOOKUP(A54,Table4[Tag Number],Table4[Status],"-",0)="-"),
   "-")</f>
        <v>-</v>
      </c>
      <c r="I54" s="90"/>
      <c r="J54" s="90"/>
      <c r="K54" s="91"/>
      <c r="L54" s="91"/>
      <c r="M54" s="91"/>
      <c r="N54" s="92"/>
      <c r="O54" s="89"/>
      <c r="R54" t="b">
        <f t="shared" si="0"/>
        <v>0</v>
      </c>
    </row>
    <row r="55" spans="1:18" ht="15" thickBot="1" x14ac:dyDescent="0.35">
      <c r="A55" s="3" t="s">
        <v>1170</v>
      </c>
      <c r="B55" s="3" t="s">
        <v>1145</v>
      </c>
      <c r="C55" s="84">
        <f>IF(COUNTIF(Table1[Tag Number], A55), 1, 0)</f>
        <v>0</v>
      </c>
      <c r="D55" s="85">
        <f>IF(COUNTIF(Table2[Tag Number], A55), 1, 0)</f>
        <v>0</v>
      </c>
      <c r="E55" s="86">
        <f>IF(COUNTIF(Table3[Tag Number], A55), 1, 0)</f>
        <v>0</v>
      </c>
      <c r="F55" s="86">
        <f>IF(COUNTIF(Table4[Tag Number], A55), 1, 0)</f>
        <v>0</v>
      </c>
      <c r="G55" s="87">
        <f t="shared" si="1"/>
        <v>0</v>
      </c>
      <c r="H55" s="88" t="str" cm="1">
        <f t="array" ref="H55">_xlfn.IFS(OR(_xlfn.XLOOKUP(A55,Table1[Tag Number],Table1[Status],"-",0)="Dead",
        _xlfn.XLOOKUP(A55,Table2[Tag Number],Table2[Status],"-",0)="Dead",
        _xlfn.XLOOKUP(A55,Table3[Tag Number],Table3[Status],"-",0)="Dead",
        _xlfn.XLOOKUP(A55,Table4[Tag Number],Table4[Status],"-",0)="Dead"),"Dead",
     OR(_xlfn.XLOOKUP(A55,Table1[Tag Number],Table1[Status],"-",0)="Alive",
        _xlfn.XLOOKUP(A55,Table2[Tag Number],Table2[Status],"-",0)="Alive",
        _xlfn.XLOOKUP(A55,Table3[Tag Number],Table3[Status],"-",0)="Alive",
        _xlfn.XLOOKUP(A55,Table4[Tag Number],Table4[Status],"-",0)="Alive"),"Alive",
     OR(_xlfn.XLOOKUP(A55,Table1[Tag Number],Table1[Status],"-",0)="-",
        _xlfn.XLOOKUP(A55,Table2[Tag Number],Table2[Status],"-",0)="-",
        _xlfn.XLOOKUP(A55,Table3[Tag Number],Table3[Status],"-",0)="-",
        _xlfn.XLOOKUP(A55,Table4[Tag Number],Table4[Status],"-",0)="-"),
   "-")</f>
        <v>-</v>
      </c>
      <c r="I55" s="90"/>
      <c r="J55" s="90"/>
      <c r="K55" s="91"/>
      <c r="L55" s="91"/>
      <c r="M55" s="91"/>
      <c r="N55" s="92"/>
      <c r="O55" s="89"/>
      <c r="R55" t="b">
        <f t="shared" si="0"/>
        <v>0</v>
      </c>
    </row>
    <row r="56" spans="1:18" ht="15" thickBot="1" x14ac:dyDescent="0.35">
      <c r="A56" s="2" t="s">
        <v>1171</v>
      </c>
      <c r="B56" s="2" t="s">
        <v>1137</v>
      </c>
      <c r="C56" s="84">
        <f>IF(COUNTIF(Table1[Tag Number], A56), 1, 0)</f>
        <v>0</v>
      </c>
      <c r="D56" s="85">
        <f>IF(COUNTIF(Table2[Tag Number], A56), 1, 0)</f>
        <v>0</v>
      </c>
      <c r="E56" s="86">
        <f>IF(COUNTIF(Table3[Tag Number], A56), 1, 0)</f>
        <v>0</v>
      </c>
      <c r="F56" s="86">
        <f>IF(COUNTIF(Table4[Tag Number], A56), 1, 0)</f>
        <v>0</v>
      </c>
      <c r="G56" s="87">
        <f t="shared" si="1"/>
        <v>0</v>
      </c>
      <c r="H56" s="88" t="str" cm="1">
        <f t="array" ref="H56">_xlfn.IFS(OR(_xlfn.XLOOKUP(A56,Table1[Tag Number],Table1[Status],"-",0)="Dead",
        _xlfn.XLOOKUP(A56,Table2[Tag Number],Table2[Status],"-",0)="Dead",
        _xlfn.XLOOKUP(A56,Table3[Tag Number],Table3[Status],"-",0)="Dead",
        _xlfn.XLOOKUP(A56,Table4[Tag Number],Table4[Status],"-",0)="Dead"),"Dead",
     OR(_xlfn.XLOOKUP(A56,Table1[Tag Number],Table1[Status],"-",0)="Alive",
        _xlfn.XLOOKUP(A56,Table2[Tag Number],Table2[Status],"-",0)="Alive",
        _xlfn.XLOOKUP(A56,Table3[Tag Number],Table3[Status],"-",0)="Alive",
        _xlfn.XLOOKUP(A56,Table4[Tag Number],Table4[Status],"-",0)="Alive"),"Alive",
     OR(_xlfn.XLOOKUP(A56,Table1[Tag Number],Table1[Status],"-",0)="-",
        _xlfn.XLOOKUP(A56,Table2[Tag Number],Table2[Status],"-",0)="-",
        _xlfn.XLOOKUP(A56,Table3[Tag Number],Table3[Status],"-",0)="-",
        _xlfn.XLOOKUP(A56,Table4[Tag Number],Table4[Status],"-",0)="-"),
   "-")</f>
        <v>-</v>
      </c>
      <c r="I56" s="90"/>
      <c r="J56" s="90"/>
      <c r="K56" s="91"/>
      <c r="L56" s="91"/>
      <c r="M56" s="91"/>
      <c r="N56" s="92"/>
      <c r="O56" s="89"/>
      <c r="R56" t="b">
        <f t="shared" si="0"/>
        <v>0</v>
      </c>
    </row>
    <row r="57" spans="1:18" ht="15" thickBot="1" x14ac:dyDescent="0.35">
      <c r="A57" s="3" t="s">
        <v>778</v>
      </c>
      <c r="B57" s="3" t="s">
        <v>1137</v>
      </c>
      <c r="C57" s="84">
        <f>IF(COUNTIF(Table1[Tag Number], A57), 1, 0)</f>
        <v>0</v>
      </c>
      <c r="D57" s="85">
        <f>IF(COUNTIF(Table2[Tag Number], A57), 1, 0)</f>
        <v>0</v>
      </c>
      <c r="E57" s="86">
        <f>IF(COUNTIF(Table3[Tag Number], A57), 1, 0)</f>
        <v>0</v>
      </c>
      <c r="F57" s="86">
        <f>IF(COUNTIF(Table4[Tag Number], A57), 1, 0)</f>
        <v>0</v>
      </c>
      <c r="G57" s="87">
        <f t="shared" si="1"/>
        <v>0</v>
      </c>
      <c r="H57" s="88" t="str" cm="1">
        <f t="array" ref="H57">_xlfn.IFS(OR(_xlfn.XLOOKUP(A57,Table1[Tag Number],Table1[Status],"-",0)="Dead",
        _xlfn.XLOOKUP(A57,Table2[Tag Number],Table2[Status],"-",0)="Dead",
        _xlfn.XLOOKUP(A57,Table3[Tag Number],Table3[Status],"-",0)="Dead",
        _xlfn.XLOOKUP(A57,Table4[Tag Number],Table4[Status],"-",0)="Dead"),"Dead",
     OR(_xlfn.XLOOKUP(A57,Table1[Tag Number],Table1[Status],"-",0)="Alive",
        _xlfn.XLOOKUP(A57,Table2[Tag Number],Table2[Status],"-",0)="Alive",
        _xlfn.XLOOKUP(A57,Table3[Tag Number],Table3[Status],"-",0)="Alive",
        _xlfn.XLOOKUP(A57,Table4[Tag Number],Table4[Status],"-",0)="Alive"),"Alive",
     OR(_xlfn.XLOOKUP(A57,Table1[Tag Number],Table1[Status],"-",0)="-",
        _xlfn.XLOOKUP(A57,Table2[Tag Number],Table2[Status],"-",0)="-",
        _xlfn.XLOOKUP(A57,Table3[Tag Number],Table3[Status],"-",0)="-",
        _xlfn.XLOOKUP(A57,Table4[Tag Number],Table4[Status],"-",0)="-"),
   "-")</f>
        <v>-</v>
      </c>
      <c r="I57" s="90"/>
      <c r="J57" s="90"/>
      <c r="K57" s="91"/>
      <c r="L57" s="91"/>
      <c r="M57" s="91"/>
      <c r="N57" s="92"/>
      <c r="O57" s="89"/>
      <c r="R57" t="b">
        <f t="shared" si="0"/>
        <v>0</v>
      </c>
    </row>
    <row r="58" spans="1:18" ht="15" thickBot="1" x14ac:dyDescent="0.35">
      <c r="A58" s="2" t="s">
        <v>1172</v>
      </c>
      <c r="B58" s="2" t="s">
        <v>1137</v>
      </c>
      <c r="C58" s="84">
        <f>IF(COUNTIF(Table1[Tag Number], A58), 1, 0)</f>
        <v>0</v>
      </c>
      <c r="D58" s="85">
        <f>IF(COUNTIF(Table2[Tag Number], A58), 1, 0)</f>
        <v>0</v>
      </c>
      <c r="E58" s="86">
        <f>IF(COUNTIF(Table3[Tag Number], A58), 1, 0)</f>
        <v>0</v>
      </c>
      <c r="F58" s="86">
        <f>IF(COUNTIF(Table4[Tag Number], A58), 1, 0)</f>
        <v>0</v>
      </c>
      <c r="G58" s="87">
        <f t="shared" si="1"/>
        <v>0</v>
      </c>
      <c r="H58" s="88" t="str" cm="1">
        <f t="array" ref="H58">_xlfn.IFS(OR(_xlfn.XLOOKUP(A58,Table1[Tag Number],Table1[Status],"-",0)="Dead",
        _xlfn.XLOOKUP(A58,Table2[Tag Number],Table2[Status],"-",0)="Dead",
        _xlfn.XLOOKUP(A58,Table3[Tag Number],Table3[Status],"-",0)="Dead",
        _xlfn.XLOOKUP(A58,Table4[Tag Number],Table4[Status],"-",0)="Dead"),"Dead",
     OR(_xlfn.XLOOKUP(A58,Table1[Tag Number],Table1[Status],"-",0)="Alive",
        _xlfn.XLOOKUP(A58,Table2[Tag Number],Table2[Status],"-",0)="Alive",
        _xlfn.XLOOKUP(A58,Table3[Tag Number],Table3[Status],"-",0)="Alive",
        _xlfn.XLOOKUP(A58,Table4[Tag Number],Table4[Status],"-",0)="Alive"),"Alive",
     OR(_xlfn.XLOOKUP(A58,Table1[Tag Number],Table1[Status],"-",0)="-",
        _xlfn.XLOOKUP(A58,Table2[Tag Number],Table2[Status],"-",0)="-",
        _xlfn.XLOOKUP(A58,Table3[Tag Number],Table3[Status],"-",0)="-",
        _xlfn.XLOOKUP(A58,Table4[Tag Number],Table4[Status],"-",0)="-"),
   "-")</f>
        <v>-</v>
      </c>
      <c r="I58" s="90"/>
      <c r="J58" s="90"/>
      <c r="K58" s="91"/>
      <c r="L58" s="91"/>
      <c r="M58" s="91"/>
      <c r="N58" s="92"/>
      <c r="O58" s="89"/>
      <c r="R58" t="b">
        <f t="shared" si="0"/>
        <v>0</v>
      </c>
    </row>
    <row r="59" spans="1:18" ht="15" thickBot="1" x14ac:dyDescent="0.35">
      <c r="A59" s="3" t="s">
        <v>492</v>
      </c>
      <c r="B59" s="3" t="s">
        <v>1137</v>
      </c>
      <c r="C59" s="84">
        <f>IF(COUNTIF(Table1[Tag Number], A59), 1, 0)</f>
        <v>0</v>
      </c>
      <c r="D59" s="85">
        <f>IF(COUNTIF(Table2[Tag Number], A59), 1, 0)</f>
        <v>0</v>
      </c>
      <c r="E59" s="86">
        <f>IF(COUNTIF(Table3[Tag Number], A59), 1, 0)</f>
        <v>0</v>
      </c>
      <c r="F59" s="86">
        <f>IF(COUNTIF(Table4[Tag Number], A59), 1, 0)</f>
        <v>0</v>
      </c>
      <c r="G59" s="87">
        <f t="shared" si="1"/>
        <v>0</v>
      </c>
      <c r="H59" s="88" t="str" cm="1">
        <f t="array" ref="H59">_xlfn.IFS(OR(_xlfn.XLOOKUP(A59,Table1[Tag Number],Table1[Status],"-",0)="Dead",
        _xlfn.XLOOKUP(A59,Table2[Tag Number],Table2[Status],"-",0)="Dead",
        _xlfn.XLOOKUP(A59,Table3[Tag Number],Table3[Status],"-",0)="Dead",
        _xlfn.XLOOKUP(A59,Table4[Tag Number],Table4[Status],"-",0)="Dead"),"Dead",
     OR(_xlfn.XLOOKUP(A59,Table1[Tag Number],Table1[Status],"-",0)="Alive",
        _xlfn.XLOOKUP(A59,Table2[Tag Number],Table2[Status],"-",0)="Alive",
        _xlfn.XLOOKUP(A59,Table3[Tag Number],Table3[Status],"-",0)="Alive",
        _xlfn.XLOOKUP(A59,Table4[Tag Number],Table4[Status],"-",0)="Alive"),"Alive",
     OR(_xlfn.XLOOKUP(A59,Table1[Tag Number],Table1[Status],"-",0)="-",
        _xlfn.XLOOKUP(A59,Table2[Tag Number],Table2[Status],"-",0)="-",
        _xlfn.XLOOKUP(A59,Table3[Tag Number],Table3[Status],"-",0)="-",
        _xlfn.XLOOKUP(A59,Table4[Tag Number],Table4[Status],"-",0)="-"),
   "-")</f>
        <v>-</v>
      </c>
      <c r="I59" s="90"/>
      <c r="J59" s="90"/>
      <c r="K59" s="91"/>
      <c r="L59" s="91"/>
      <c r="M59" s="91"/>
      <c r="N59" s="92"/>
      <c r="O59" s="89"/>
      <c r="R59" t="b">
        <f t="shared" si="0"/>
        <v>0</v>
      </c>
    </row>
    <row r="60" spans="1:18" ht="15" thickBot="1" x14ac:dyDescent="0.35">
      <c r="A60" s="2" t="s">
        <v>1173</v>
      </c>
      <c r="B60" s="2" t="s">
        <v>1137</v>
      </c>
      <c r="C60" s="84">
        <f>IF(COUNTIF(Table1[Tag Number], A60), 1, 0)</f>
        <v>0</v>
      </c>
      <c r="D60" s="85">
        <f>IF(COUNTIF(Table2[Tag Number], A60), 1, 0)</f>
        <v>0</v>
      </c>
      <c r="E60" s="86">
        <f>IF(COUNTIF(Table3[Tag Number], A60), 1, 0)</f>
        <v>0</v>
      </c>
      <c r="F60" s="86">
        <f>IF(COUNTIF(Table4[Tag Number], A60), 1, 0)</f>
        <v>0</v>
      </c>
      <c r="G60" s="87">
        <f t="shared" si="1"/>
        <v>0</v>
      </c>
      <c r="H60" s="88" t="str" cm="1">
        <f t="array" ref="H60">_xlfn.IFS(OR(_xlfn.XLOOKUP(A60,Table1[Tag Number],Table1[Status],"-",0)="Dead",
        _xlfn.XLOOKUP(A60,Table2[Tag Number],Table2[Status],"-",0)="Dead",
        _xlfn.XLOOKUP(A60,Table3[Tag Number],Table3[Status],"-",0)="Dead",
        _xlfn.XLOOKUP(A60,Table4[Tag Number],Table4[Status],"-",0)="Dead"),"Dead",
     OR(_xlfn.XLOOKUP(A60,Table1[Tag Number],Table1[Status],"-",0)="Alive",
        _xlfn.XLOOKUP(A60,Table2[Tag Number],Table2[Status],"-",0)="Alive",
        _xlfn.XLOOKUP(A60,Table3[Tag Number],Table3[Status],"-",0)="Alive",
        _xlfn.XLOOKUP(A60,Table4[Tag Number],Table4[Status],"-",0)="Alive"),"Alive",
     OR(_xlfn.XLOOKUP(A60,Table1[Tag Number],Table1[Status],"-",0)="-",
        _xlfn.XLOOKUP(A60,Table2[Tag Number],Table2[Status],"-",0)="-",
        _xlfn.XLOOKUP(A60,Table3[Tag Number],Table3[Status],"-",0)="-",
        _xlfn.XLOOKUP(A60,Table4[Tag Number],Table4[Status],"-",0)="-"),
   "-")</f>
        <v>-</v>
      </c>
      <c r="I60" s="90"/>
      <c r="J60" s="90"/>
      <c r="K60" s="91"/>
      <c r="L60" s="91"/>
      <c r="M60" s="91"/>
      <c r="N60" s="92"/>
      <c r="O60" s="89"/>
      <c r="R60" t="b">
        <f t="shared" si="0"/>
        <v>0</v>
      </c>
    </row>
    <row r="61" spans="1:18" ht="15" thickBot="1" x14ac:dyDescent="0.35">
      <c r="A61" s="3" t="s">
        <v>675</v>
      </c>
      <c r="B61" s="3" t="s">
        <v>1137</v>
      </c>
      <c r="C61" s="84">
        <f>IF(COUNTIF(Table1[Tag Number], A61), 1, 0)</f>
        <v>0</v>
      </c>
      <c r="D61" s="85">
        <f>IF(COUNTIF(Table2[Tag Number], A61), 1, 0)</f>
        <v>0</v>
      </c>
      <c r="E61" s="86">
        <f>IF(COUNTIF(Table3[Tag Number], A61), 1, 0)</f>
        <v>0</v>
      </c>
      <c r="F61" s="86">
        <f>IF(COUNTIF(Table4[Tag Number], A61), 1, 0)</f>
        <v>0</v>
      </c>
      <c r="G61" s="87">
        <f t="shared" si="1"/>
        <v>0</v>
      </c>
      <c r="H61" s="88" t="str" cm="1">
        <f t="array" ref="H61">_xlfn.IFS(OR(_xlfn.XLOOKUP(A61,Table1[Tag Number],Table1[Status],"-",0)="Dead",
        _xlfn.XLOOKUP(A61,Table2[Tag Number],Table2[Status],"-",0)="Dead",
        _xlfn.XLOOKUP(A61,Table3[Tag Number],Table3[Status],"-",0)="Dead",
        _xlfn.XLOOKUP(A61,Table4[Tag Number],Table4[Status],"-",0)="Dead"),"Dead",
     OR(_xlfn.XLOOKUP(A61,Table1[Tag Number],Table1[Status],"-",0)="Alive",
        _xlfn.XLOOKUP(A61,Table2[Tag Number],Table2[Status],"-",0)="Alive",
        _xlfn.XLOOKUP(A61,Table3[Tag Number],Table3[Status],"-",0)="Alive",
        _xlfn.XLOOKUP(A61,Table4[Tag Number],Table4[Status],"-",0)="Alive"),"Alive",
     OR(_xlfn.XLOOKUP(A61,Table1[Tag Number],Table1[Status],"-",0)="-",
        _xlfn.XLOOKUP(A61,Table2[Tag Number],Table2[Status],"-",0)="-",
        _xlfn.XLOOKUP(A61,Table3[Tag Number],Table3[Status],"-",0)="-",
        _xlfn.XLOOKUP(A61,Table4[Tag Number],Table4[Status],"-",0)="-"),
   "-")</f>
        <v>-</v>
      </c>
      <c r="I61" s="90"/>
      <c r="J61" s="90"/>
      <c r="K61" s="91"/>
      <c r="L61" s="91"/>
      <c r="M61" s="91"/>
      <c r="N61" s="92"/>
      <c r="O61" s="89"/>
      <c r="R61" t="b">
        <f t="shared" si="0"/>
        <v>0</v>
      </c>
    </row>
    <row r="62" spans="1:18" ht="15" thickBot="1" x14ac:dyDescent="0.35">
      <c r="A62" s="2" t="s">
        <v>758</v>
      </c>
      <c r="B62" s="2" t="s">
        <v>1137</v>
      </c>
      <c r="C62" s="84">
        <f>IF(COUNTIF(Table1[Tag Number], A62), 1, 0)</f>
        <v>0</v>
      </c>
      <c r="D62" s="85">
        <f>IF(COUNTIF(Table2[Tag Number], A62), 1, 0)</f>
        <v>0</v>
      </c>
      <c r="E62" s="86">
        <f>IF(COUNTIF(Table3[Tag Number], A62), 1, 0)</f>
        <v>0</v>
      </c>
      <c r="F62" s="86">
        <f>IF(COUNTIF(Table4[Tag Number], A62), 1, 0)</f>
        <v>0</v>
      </c>
      <c r="G62" s="87">
        <f t="shared" si="1"/>
        <v>0</v>
      </c>
      <c r="H62" s="88" t="str" cm="1">
        <f t="array" ref="H62">_xlfn.IFS(OR(_xlfn.XLOOKUP(A62,Table1[Tag Number],Table1[Status],"-",0)="Dead",
        _xlfn.XLOOKUP(A62,Table2[Tag Number],Table2[Status],"-",0)="Dead",
        _xlfn.XLOOKUP(A62,Table3[Tag Number],Table3[Status],"-",0)="Dead",
        _xlfn.XLOOKUP(A62,Table4[Tag Number],Table4[Status],"-",0)="Dead"),"Dead",
     OR(_xlfn.XLOOKUP(A62,Table1[Tag Number],Table1[Status],"-",0)="Alive",
        _xlfn.XLOOKUP(A62,Table2[Tag Number],Table2[Status],"-",0)="Alive",
        _xlfn.XLOOKUP(A62,Table3[Tag Number],Table3[Status],"-",0)="Alive",
        _xlfn.XLOOKUP(A62,Table4[Tag Number],Table4[Status],"-",0)="Alive"),"Alive",
     OR(_xlfn.XLOOKUP(A62,Table1[Tag Number],Table1[Status],"-",0)="-",
        _xlfn.XLOOKUP(A62,Table2[Tag Number],Table2[Status],"-",0)="-",
        _xlfn.XLOOKUP(A62,Table3[Tag Number],Table3[Status],"-",0)="-",
        _xlfn.XLOOKUP(A62,Table4[Tag Number],Table4[Status],"-",0)="-"),
   "-")</f>
        <v>-</v>
      </c>
      <c r="I62" s="90"/>
      <c r="J62" s="90"/>
      <c r="K62" s="91"/>
      <c r="L62" s="91"/>
      <c r="M62" s="91"/>
      <c r="N62" s="92"/>
      <c r="O62" s="89"/>
      <c r="R62" t="b">
        <f t="shared" si="0"/>
        <v>0</v>
      </c>
    </row>
    <row r="63" spans="1:18" ht="15" thickBot="1" x14ac:dyDescent="0.35">
      <c r="A63" s="3" t="s">
        <v>876</v>
      </c>
      <c r="B63" s="3" t="s">
        <v>1137</v>
      </c>
      <c r="C63" s="84">
        <f>IF(COUNTIF(Table1[Tag Number], A63), 1, 0)</f>
        <v>0</v>
      </c>
      <c r="D63" s="85">
        <f>IF(COUNTIF(Table2[Tag Number], A63), 1, 0)</f>
        <v>0</v>
      </c>
      <c r="E63" s="86">
        <f>IF(COUNTIF(Table3[Tag Number], A63), 1, 0)</f>
        <v>0</v>
      </c>
      <c r="F63" s="86">
        <f>IF(COUNTIF(Table4[Tag Number], A63), 1, 0)</f>
        <v>0</v>
      </c>
      <c r="G63" s="87">
        <f t="shared" si="1"/>
        <v>0</v>
      </c>
      <c r="H63" s="88" t="str" cm="1">
        <f t="array" ref="H63">_xlfn.IFS(OR(_xlfn.XLOOKUP(A63,Table1[Tag Number],Table1[Status],"-",0)="Dead",
        _xlfn.XLOOKUP(A63,Table2[Tag Number],Table2[Status],"-",0)="Dead",
        _xlfn.XLOOKUP(A63,Table3[Tag Number],Table3[Status],"-",0)="Dead",
        _xlfn.XLOOKUP(A63,Table4[Tag Number],Table4[Status],"-",0)="Dead"),"Dead",
     OR(_xlfn.XLOOKUP(A63,Table1[Tag Number],Table1[Status],"-",0)="Alive",
        _xlfn.XLOOKUP(A63,Table2[Tag Number],Table2[Status],"-",0)="Alive",
        _xlfn.XLOOKUP(A63,Table3[Tag Number],Table3[Status],"-",0)="Alive",
        _xlfn.XLOOKUP(A63,Table4[Tag Number],Table4[Status],"-",0)="Alive"),"Alive",
     OR(_xlfn.XLOOKUP(A63,Table1[Tag Number],Table1[Status],"-",0)="-",
        _xlfn.XLOOKUP(A63,Table2[Tag Number],Table2[Status],"-",0)="-",
        _xlfn.XLOOKUP(A63,Table3[Tag Number],Table3[Status],"-",0)="-",
        _xlfn.XLOOKUP(A63,Table4[Tag Number],Table4[Status],"-",0)="-"),
   "-")</f>
        <v>-</v>
      </c>
      <c r="I63" s="90"/>
      <c r="J63" s="90"/>
      <c r="K63" s="91"/>
      <c r="L63" s="91"/>
      <c r="M63" s="91"/>
      <c r="N63" s="92"/>
      <c r="O63" s="89"/>
      <c r="R63" t="b">
        <f t="shared" si="0"/>
        <v>0</v>
      </c>
    </row>
    <row r="64" spans="1:18" ht="15" thickBot="1" x14ac:dyDescent="0.35">
      <c r="A64" s="2" t="s">
        <v>1174</v>
      </c>
      <c r="B64" s="2" t="s">
        <v>1137</v>
      </c>
      <c r="C64" s="84">
        <f>IF(COUNTIF(Table1[Tag Number], A64), 1, 0)</f>
        <v>0</v>
      </c>
      <c r="D64" s="85">
        <f>IF(COUNTIF(Table2[Tag Number], A64), 1, 0)</f>
        <v>0</v>
      </c>
      <c r="E64" s="86">
        <f>IF(COUNTIF(Table3[Tag Number], A64), 1, 0)</f>
        <v>0</v>
      </c>
      <c r="F64" s="86">
        <f>IF(COUNTIF(Table4[Tag Number], A64), 1, 0)</f>
        <v>0</v>
      </c>
      <c r="G64" s="87">
        <f t="shared" si="1"/>
        <v>0</v>
      </c>
      <c r="H64" s="88" t="str" cm="1">
        <f t="array" ref="H64">_xlfn.IFS(OR(_xlfn.XLOOKUP(A64,Table1[Tag Number],Table1[Status],"-",0)="Dead",
        _xlfn.XLOOKUP(A64,Table2[Tag Number],Table2[Status],"-",0)="Dead",
        _xlfn.XLOOKUP(A64,Table3[Tag Number],Table3[Status],"-",0)="Dead",
        _xlfn.XLOOKUP(A64,Table4[Tag Number],Table4[Status],"-",0)="Dead"),"Dead",
     OR(_xlfn.XLOOKUP(A64,Table1[Tag Number],Table1[Status],"-",0)="Alive",
        _xlfn.XLOOKUP(A64,Table2[Tag Number],Table2[Status],"-",0)="Alive",
        _xlfn.XLOOKUP(A64,Table3[Tag Number],Table3[Status],"-",0)="Alive",
        _xlfn.XLOOKUP(A64,Table4[Tag Number],Table4[Status],"-",0)="Alive"),"Alive",
     OR(_xlfn.XLOOKUP(A64,Table1[Tag Number],Table1[Status],"-",0)="-",
        _xlfn.XLOOKUP(A64,Table2[Tag Number],Table2[Status],"-",0)="-",
        _xlfn.XLOOKUP(A64,Table3[Tag Number],Table3[Status],"-",0)="-",
        _xlfn.XLOOKUP(A64,Table4[Tag Number],Table4[Status],"-",0)="-"),
   "-")</f>
        <v>-</v>
      </c>
      <c r="I64" s="90"/>
      <c r="J64" s="90"/>
      <c r="K64" s="91"/>
      <c r="L64" s="91"/>
      <c r="M64" s="91"/>
      <c r="N64" s="92"/>
      <c r="O64" s="89"/>
      <c r="R64" t="b">
        <f t="shared" si="0"/>
        <v>0</v>
      </c>
    </row>
    <row r="65" spans="1:18" ht="15" thickBot="1" x14ac:dyDescent="0.35">
      <c r="A65" s="3" t="s">
        <v>594</v>
      </c>
      <c r="B65" s="3" t="s">
        <v>1137</v>
      </c>
      <c r="C65" s="84">
        <f>IF(COUNTIF(Table1[Tag Number], A65), 1, 0)</f>
        <v>0</v>
      </c>
      <c r="D65" s="85">
        <f>IF(COUNTIF(Table2[Tag Number], A65), 1, 0)</f>
        <v>0</v>
      </c>
      <c r="E65" s="86">
        <f>IF(COUNTIF(Table3[Tag Number], A65), 1, 0)</f>
        <v>0</v>
      </c>
      <c r="F65" s="86">
        <f>IF(COUNTIF(Table4[Tag Number], A65), 1, 0)</f>
        <v>0</v>
      </c>
      <c r="G65" s="87">
        <f t="shared" si="1"/>
        <v>0</v>
      </c>
      <c r="H65" s="88" t="str" cm="1">
        <f t="array" ref="H65">_xlfn.IFS(OR(_xlfn.XLOOKUP(A65,Table1[Tag Number],Table1[Status],"-",0)="Dead",
        _xlfn.XLOOKUP(A65,Table2[Tag Number],Table2[Status],"-",0)="Dead",
        _xlfn.XLOOKUP(A65,Table3[Tag Number],Table3[Status],"-",0)="Dead",
        _xlfn.XLOOKUP(A65,Table4[Tag Number],Table4[Status],"-",0)="Dead"),"Dead",
     OR(_xlfn.XLOOKUP(A65,Table1[Tag Number],Table1[Status],"-",0)="Alive",
        _xlfn.XLOOKUP(A65,Table2[Tag Number],Table2[Status],"-",0)="Alive",
        _xlfn.XLOOKUP(A65,Table3[Tag Number],Table3[Status],"-",0)="Alive",
        _xlfn.XLOOKUP(A65,Table4[Tag Number],Table4[Status],"-",0)="Alive"),"Alive",
     OR(_xlfn.XLOOKUP(A65,Table1[Tag Number],Table1[Status],"-",0)="-",
        _xlfn.XLOOKUP(A65,Table2[Tag Number],Table2[Status],"-",0)="-",
        _xlfn.XLOOKUP(A65,Table3[Tag Number],Table3[Status],"-",0)="-",
        _xlfn.XLOOKUP(A65,Table4[Tag Number],Table4[Status],"-",0)="-"),
   "-")</f>
        <v>-</v>
      </c>
      <c r="I65" s="90"/>
      <c r="J65" s="90"/>
      <c r="K65" s="91"/>
      <c r="L65" s="91"/>
      <c r="M65" s="91"/>
      <c r="N65" s="92"/>
      <c r="O65" s="89"/>
      <c r="R65" t="b">
        <f t="shared" si="0"/>
        <v>0</v>
      </c>
    </row>
    <row r="66" spans="1:18" ht="15" thickBot="1" x14ac:dyDescent="0.35">
      <c r="A66" s="2" t="s">
        <v>1175</v>
      </c>
      <c r="B66" s="2" t="s">
        <v>1137</v>
      </c>
      <c r="C66" s="84">
        <f>IF(COUNTIF(Table1[Tag Number], A66), 1, 0)</f>
        <v>0</v>
      </c>
      <c r="D66" s="85">
        <f>IF(COUNTIF(Table2[Tag Number], A66), 1, 0)</f>
        <v>0</v>
      </c>
      <c r="E66" s="86">
        <f>IF(COUNTIF(Table3[Tag Number], A66), 1, 0)</f>
        <v>0</v>
      </c>
      <c r="F66" s="86">
        <f>IF(COUNTIF(Table4[Tag Number], A66), 1, 0)</f>
        <v>0</v>
      </c>
      <c r="G66" s="87">
        <f t="shared" si="1"/>
        <v>0</v>
      </c>
      <c r="H66" s="88" t="str" cm="1">
        <f t="array" ref="H66">_xlfn.IFS(OR(_xlfn.XLOOKUP(A66,Table1[Tag Number],Table1[Status],"-",0)="Dead",
        _xlfn.XLOOKUP(A66,Table2[Tag Number],Table2[Status],"-",0)="Dead",
        _xlfn.XLOOKUP(A66,Table3[Tag Number],Table3[Status],"-",0)="Dead",
        _xlfn.XLOOKUP(A66,Table4[Tag Number],Table4[Status],"-",0)="Dead"),"Dead",
     OR(_xlfn.XLOOKUP(A66,Table1[Tag Number],Table1[Status],"-",0)="Alive",
        _xlfn.XLOOKUP(A66,Table2[Tag Number],Table2[Status],"-",0)="Alive",
        _xlfn.XLOOKUP(A66,Table3[Tag Number],Table3[Status],"-",0)="Alive",
        _xlfn.XLOOKUP(A66,Table4[Tag Number],Table4[Status],"-",0)="Alive"),"Alive",
     OR(_xlfn.XLOOKUP(A66,Table1[Tag Number],Table1[Status],"-",0)="-",
        _xlfn.XLOOKUP(A66,Table2[Tag Number],Table2[Status],"-",0)="-",
        _xlfn.XLOOKUP(A66,Table3[Tag Number],Table3[Status],"-",0)="-",
        _xlfn.XLOOKUP(A66,Table4[Tag Number],Table4[Status],"-",0)="-"),
   "-")</f>
        <v>-</v>
      </c>
      <c r="I66" s="90"/>
      <c r="J66" s="90"/>
      <c r="K66" s="91"/>
      <c r="L66" s="91"/>
      <c r="M66" s="91"/>
      <c r="N66" s="92"/>
      <c r="O66" s="89"/>
      <c r="R66" t="b">
        <f t="shared" si="0"/>
        <v>0</v>
      </c>
    </row>
    <row r="67" spans="1:18" ht="15" thickBot="1" x14ac:dyDescent="0.35">
      <c r="A67" s="3" t="s">
        <v>995</v>
      </c>
      <c r="B67" s="3" t="s">
        <v>1137</v>
      </c>
      <c r="C67" s="84">
        <f>IF(COUNTIF(Table1[Tag Number], A67), 1, 0)</f>
        <v>0</v>
      </c>
      <c r="D67" s="85">
        <f>IF(COUNTIF(Table2[Tag Number], A67), 1, 0)</f>
        <v>0</v>
      </c>
      <c r="E67" s="86">
        <f>IF(COUNTIF(Table3[Tag Number], A67), 1, 0)</f>
        <v>0</v>
      </c>
      <c r="F67" s="86">
        <f>IF(COUNTIF(Table4[Tag Number], A67), 1, 0)</f>
        <v>0</v>
      </c>
      <c r="G67" s="87">
        <f t="shared" si="1"/>
        <v>0</v>
      </c>
      <c r="H67" s="88" t="str" cm="1">
        <f t="array" ref="H67">_xlfn.IFS(OR(_xlfn.XLOOKUP(A67,Table1[Tag Number],Table1[Status],"-",0)="Dead",
        _xlfn.XLOOKUP(A67,Table2[Tag Number],Table2[Status],"-",0)="Dead",
        _xlfn.XLOOKUP(A67,Table3[Tag Number],Table3[Status],"-",0)="Dead",
        _xlfn.XLOOKUP(A67,Table4[Tag Number],Table4[Status],"-",0)="Dead"),"Dead",
     OR(_xlfn.XLOOKUP(A67,Table1[Tag Number],Table1[Status],"-",0)="Alive",
        _xlfn.XLOOKUP(A67,Table2[Tag Number],Table2[Status],"-",0)="Alive",
        _xlfn.XLOOKUP(A67,Table3[Tag Number],Table3[Status],"-",0)="Alive",
        _xlfn.XLOOKUP(A67,Table4[Tag Number],Table4[Status],"-",0)="Alive"),"Alive",
     OR(_xlfn.XLOOKUP(A67,Table1[Tag Number],Table1[Status],"-",0)="-",
        _xlfn.XLOOKUP(A67,Table2[Tag Number],Table2[Status],"-",0)="-",
        _xlfn.XLOOKUP(A67,Table3[Tag Number],Table3[Status],"-",0)="-",
        _xlfn.XLOOKUP(A67,Table4[Tag Number],Table4[Status],"-",0)="-"),
   "-")</f>
        <v>-</v>
      </c>
      <c r="I67" s="90"/>
      <c r="J67" s="90"/>
      <c r="K67" s="91"/>
      <c r="L67" s="91"/>
      <c r="M67" s="91"/>
      <c r="N67" s="92"/>
      <c r="O67" s="89"/>
      <c r="R67" t="b">
        <f t="shared" si="0"/>
        <v>0</v>
      </c>
    </row>
    <row r="68" spans="1:18" ht="15" thickBot="1" x14ac:dyDescent="0.35">
      <c r="A68" s="2" t="s">
        <v>1176</v>
      </c>
      <c r="B68" s="2" t="s">
        <v>1137</v>
      </c>
      <c r="C68" s="84">
        <f>IF(COUNTIF(Table1[Tag Number], A68), 1, 0)</f>
        <v>0</v>
      </c>
      <c r="D68" s="85">
        <f>IF(COUNTIF(Table2[Tag Number], A68), 1, 0)</f>
        <v>0</v>
      </c>
      <c r="E68" s="86">
        <f>IF(COUNTIF(Table3[Tag Number], A68), 1, 0)</f>
        <v>0</v>
      </c>
      <c r="F68" s="86">
        <f>IF(COUNTIF(Table4[Tag Number], A68), 1, 0)</f>
        <v>0</v>
      </c>
      <c r="G68" s="87">
        <f t="shared" si="1"/>
        <v>0</v>
      </c>
      <c r="H68" s="88" t="str" cm="1">
        <f t="array" ref="H68">_xlfn.IFS(OR(_xlfn.XLOOKUP(A68,Table1[Tag Number],Table1[Status],"-",0)="Dead",
        _xlfn.XLOOKUP(A68,Table2[Tag Number],Table2[Status],"-",0)="Dead",
        _xlfn.XLOOKUP(A68,Table3[Tag Number],Table3[Status],"-",0)="Dead",
        _xlfn.XLOOKUP(A68,Table4[Tag Number],Table4[Status],"-",0)="Dead"),"Dead",
     OR(_xlfn.XLOOKUP(A68,Table1[Tag Number],Table1[Status],"-",0)="Alive",
        _xlfn.XLOOKUP(A68,Table2[Tag Number],Table2[Status],"-",0)="Alive",
        _xlfn.XLOOKUP(A68,Table3[Tag Number],Table3[Status],"-",0)="Alive",
        _xlfn.XLOOKUP(A68,Table4[Tag Number],Table4[Status],"-",0)="Alive"),"Alive",
     OR(_xlfn.XLOOKUP(A68,Table1[Tag Number],Table1[Status],"-",0)="-",
        _xlfn.XLOOKUP(A68,Table2[Tag Number],Table2[Status],"-",0)="-",
        _xlfn.XLOOKUP(A68,Table3[Tag Number],Table3[Status],"-",0)="-",
        _xlfn.XLOOKUP(A68,Table4[Tag Number],Table4[Status],"-",0)="-"),
   "-")</f>
        <v>-</v>
      </c>
      <c r="I68" s="90"/>
      <c r="J68" s="90"/>
      <c r="K68" s="91"/>
      <c r="L68" s="91"/>
      <c r="M68" s="91"/>
      <c r="N68" s="92"/>
      <c r="O68" s="89"/>
      <c r="R68" t="b">
        <f t="shared" ref="R68:R131" si="3">IF(G68&gt;1,A68)</f>
        <v>0</v>
      </c>
    </row>
    <row r="69" spans="1:18" ht="15" thickBot="1" x14ac:dyDescent="0.35">
      <c r="A69" s="3" t="s">
        <v>1177</v>
      </c>
      <c r="B69" s="3" t="s">
        <v>1137</v>
      </c>
      <c r="C69" s="84">
        <f>IF(COUNTIF(Table1[Tag Number], A69), 1, 0)</f>
        <v>0</v>
      </c>
      <c r="D69" s="85">
        <f>IF(COUNTIF(Table2[Tag Number], A69), 1, 0)</f>
        <v>0</v>
      </c>
      <c r="E69" s="86">
        <f>IF(COUNTIF(Table3[Tag Number], A69), 1, 0)</f>
        <v>0</v>
      </c>
      <c r="F69" s="86">
        <f>IF(COUNTIF(Table4[Tag Number], A69), 1, 0)</f>
        <v>0</v>
      </c>
      <c r="G69" s="87">
        <f t="shared" ref="G69:G132" si="4">SUM(C69:F69)</f>
        <v>0</v>
      </c>
      <c r="H69" s="88" t="str" cm="1">
        <f t="array" ref="H69">_xlfn.IFS(OR(_xlfn.XLOOKUP(A69,Table1[Tag Number],Table1[Status],"-",0)="Dead",
        _xlfn.XLOOKUP(A69,Table2[Tag Number],Table2[Status],"-",0)="Dead",
        _xlfn.XLOOKUP(A69,Table3[Tag Number],Table3[Status],"-",0)="Dead",
        _xlfn.XLOOKUP(A69,Table4[Tag Number],Table4[Status],"-",0)="Dead"),"Dead",
     OR(_xlfn.XLOOKUP(A69,Table1[Tag Number],Table1[Status],"-",0)="Alive",
        _xlfn.XLOOKUP(A69,Table2[Tag Number],Table2[Status],"-",0)="Alive",
        _xlfn.XLOOKUP(A69,Table3[Tag Number],Table3[Status],"-",0)="Alive",
        _xlfn.XLOOKUP(A69,Table4[Tag Number],Table4[Status],"-",0)="Alive"),"Alive",
     OR(_xlfn.XLOOKUP(A69,Table1[Tag Number],Table1[Status],"-",0)="-",
        _xlfn.XLOOKUP(A69,Table2[Tag Number],Table2[Status],"-",0)="-",
        _xlfn.XLOOKUP(A69,Table3[Tag Number],Table3[Status],"-",0)="-",
        _xlfn.XLOOKUP(A69,Table4[Tag Number],Table4[Status],"-",0)="-"),
   "-")</f>
        <v>-</v>
      </c>
      <c r="I69" s="90"/>
      <c r="J69" s="90"/>
      <c r="K69" s="91"/>
      <c r="L69" s="91"/>
      <c r="M69" s="91"/>
      <c r="N69" s="92"/>
      <c r="O69" s="89"/>
      <c r="R69" t="b">
        <f t="shared" si="3"/>
        <v>0</v>
      </c>
    </row>
    <row r="70" spans="1:18" ht="15" thickBot="1" x14ac:dyDescent="0.35">
      <c r="A70" s="2" t="s">
        <v>1178</v>
      </c>
      <c r="B70" s="2" t="s">
        <v>1137</v>
      </c>
      <c r="C70" s="84">
        <f>IF(COUNTIF(Table1[Tag Number], A70), 1, 0)</f>
        <v>0</v>
      </c>
      <c r="D70" s="85">
        <f>IF(COUNTIF(Table2[Tag Number], A70), 1, 0)</f>
        <v>0</v>
      </c>
      <c r="E70" s="86">
        <f>IF(COUNTIF(Table3[Tag Number], A70), 1, 0)</f>
        <v>0</v>
      </c>
      <c r="F70" s="86">
        <f>IF(COUNTIF(Table4[Tag Number], A70), 1, 0)</f>
        <v>0</v>
      </c>
      <c r="G70" s="87">
        <f t="shared" si="4"/>
        <v>0</v>
      </c>
      <c r="H70" s="88" t="str" cm="1">
        <f t="array" ref="H70">_xlfn.IFS(OR(_xlfn.XLOOKUP(A70,Table1[Tag Number],Table1[Status],"-",0)="Dead",
        _xlfn.XLOOKUP(A70,Table2[Tag Number],Table2[Status],"-",0)="Dead",
        _xlfn.XLOOKUP(A70,Table3[Tag Number],Table3[Status],"-",0)="Dead",
        _xlfn.XLOOKUP(A70,Table4[Tag Number],Table4[Status],"-",0)="Dead"),"Dead",
     OR(_xlfn.XLOOKUP(A70,Table1[Tag Number],Table1[Status],"-",0)="Alive",
        _xlfn.XLOOKUP(A70,Table2[Tag Number],Table2[Status],"-",0)="Alive",
        _xlfn.XLOOKUP(A70,Table3[Tag Number],Table3[Status],"-",0)="Alive",
        _xlfn.XLOOKUP(A70,Table4[Tag Number],Table4[Status],"-",0)="Alive"),"Alive",
     OR(_xlfn.XLOOKUP(A70,Table1[Tag Number],Table1[Status],"-",0)="-",
        _xlfn.XLOOKUP(A70,Table2[Tag Number],Table2[Status],"-",0)="-",
        _xlfn.XLOOKUP(A70,Table3[Tag Number],Table3[Status],"-",0)="-",
        _xlfn.XLOOKUP(A70,Table4[Tag Number],Table4[Status],"-",0)="-"),
   "-")</f>
        <v>-</v>
      </c>
      <c r="I70" s="90"/>
      <c r="J70" s="90"/>
      <c r="K70" s="91"/>
      <c r="L70" s="91"/>
      <c r="M70" s="91"/>
      <c r="N70" s="92"/>
      <c r="O70" s="89"/>
      <c r="R70" t="b">
        <f t="shared" si="3"/>
        <v>0</v>
      </c>
    </row>
    <row r="71" spans="1:18" ht="15" thickBot="1" x14ac:dyDescent="0.35">
      <c r="A71" s="3" t="s">
        <v>944</v>
      </c>
      <c r="B71" s="3" t="s">
        <v>1137</v>
      </c>
      <c r="C71" s="84">
        <f>IF(COUNTIF(Table1[Tag Number], A71), 1, 0)</f>
        <v>0</v>
      </c>
      <c r="D71" s="85">
        <f>IF(COUNTIF(Table2[Tag Number], A71), 1, 0)</f>
        <v>0</v>
      </c>
      <c r="E71" s="86">
        <f>IF(COUNTIF(Table3[Tag Number], A71), 1, 0)</f>
        <v>0</v>
      </c>
      <c r="F71" s="86">
        <f>IF(COUNTIF(Table4[Tag Number], A71), 1, 0)</f>
        <v>0</v>
      </c>
      <c r="G71" s="87">
        <f t="shared" si="4"/>
        <v>0</v>
      </c>
      <c r="H71" s="88" t="str" cm="1">
        <f t="array" ref="H71">_xlfn.IFS(OR(_xlfn.XLOOKUP(A71,Table1[Tag Number],Table1[Status],"-",0)="Dead",
        _xlfn.XLOOKUP(A71,Table2[Tag Number],Table2[Status],"-",0)="Dead",
        _xlfn.XLOOKUP(A71,Table3[Tag Number],Table3[Status],"-",0)="Dead",
        _xlfn.XLOOKUP(A71,Table4[Tag Number],Table4[Status],"-",0)="Dead"),"Dead",
     OR(_xlfn.XLOOKUP(A71,Table1[Tag Number],Table1[Status],"-",0)="Alive",
        _xlfn.XLOOKUP(A71,Table2[Tag Number],Table2[Status],"-",0)="Alive",
        _xlfn.XLOOKUP(A71,Table3[Tag Number],Table3[Status],"-",0)="Alive",
        _xlfn.XLOOKUP(A71,Table4[Tag Number],Table4[Status],"-",0)="Alive"),"Alive",
     OR(_xlfn.XLOOKUP(A71,Table1[Tag Number],Table1[Status],"-",0)="-",
        _xlfn.XLOOKUP(A71,Table2[Tag Number],Table2[Status],"-",0)="-",
        _xlfn.XLOOKUP(A71,Table3[Tag Number],Table3[Status],"-",0)="-",
        _xlfn.XLOOKUP(A71,Table4[Tag Number],Table4[Status],"-",0)="-"),
   "-")</f>
        <v>-</v>
      </c>
      <c r="I71" s="90"/>
      <c r="J71" s="90"/>
      <c r="K71" s="91"/>
      <c r="L71" s="91"/>
      <c r="M71" s="91"/>
      <c r="N71" s="92"/>
      <c r="O71" s="89"/>
      <c r="R71" t="b">
        <f t="shared" si="3"/>
        <v>0</v>
      </c>
    </row>
    <row r="72" spans="1:18" ht="15" thickBot="1" x14ac:dyDescent="0.35">
      <c r="A72" s="2" t="s">
        <v>1179</v>
      </c>
      <c r="B72" s="2" t="s">
        <v>1145</v>
      </c>
      <c r="C72" s="84">
        <f>IF(COUNTIF(Table1[Tag Number], A72), 1, 0)</f>
        <v>0</v>
      </c>
      <c r="D72" s="85">
        <f>IF(COUNTIF(Table2[Tag Number], A72), 1, 0)</f>
        <v>0</v>
      </c>
      <c r="E72" s="86">
        <f>IF(COUNTIF(Table3[Tag Number], A72), 1, 0)</f>
        <v>0</v>
      </c>
      <c r="F72" s="86">
        <f>IF(COUNTIF(Table4[Tag Number], A72), 1, 0)</f>
        <v>0</v>
      </c>
      <c r="G72" s="87">
        <f t="shared" si="4"/>
        <v>0</v>
      </c>
      <c r="H72" s="88" t="str" cm="1">
        <f t="array" ref="H72">_xlfn.IFS(OR(_xlfn.XLOOKUP(A72,Table1[Tag Number],Table1[Status],"-",0)="Dead",
        _xlfn.XLOOKUP(A72,Table2[Tag Number],Table2[Status],"-",0)="Dead",
        _xlfn.XLOOKUP(A72,Table3[Tag Number],Table3[Status],"-",0)="Dead",
        _xlfn.XLOOKUP(A72,Table4[Tag Number],Table4[Status],"-",0)="Dead"),"Dead",
     OR(_xlfn.XLOOKUP(A72,Table1[Tag Number],Table1[Status],"-",0)="Alive",
        _xlfn.XLOOKUP(A72,Table2[Tag Number],Table2[Status],"-",0)="Alive",
        _xlfn.XLOOKUP(A72,Table3[Tag Number],Table3[Status],"-",0)="Alive",
        _xlfn.XLOOKUP(A72,Table4[Tag Number],Table4[Status],"-",0)="Alive"),"Alive",
     OR(_xlfn.XLOOKUP(A72,Table1[Tag Number],Table1[Status],"-",0)="-",
        _xlfn.XLOOKUP(A72,Table2[Tag Number],Table2[Status],"-",0)="-",
        _xlfn.XLOOKUP(A72,Table3[Tag Number],Table3[Status],"-",0)="-",
        _xlfn.XLOOKUP(A72,Table4[Tag Number],Table4[Status],"-",0)="-"),
   "-")</f>
        <v>-</v>
      </c>
      <c r="I72" s="90"/>
      <c r="J72" s="90"/>
      <c r="K72" s="91"/>
      <c r="L72" s="91"/>
      <c r="M72" s="91"/>
      <c r="N72" s="92"/>
      <c r="O72" s="89"/>
      <c r="R72" t="b">
        <f t="shared" si="3"/>
        <v>0</v>
      </c>
    </row>
    <row r="73" spans="1:18" ht="15" thickBot="1" x14ac:dyDescent="0.35">
      <c r="A73" s="3" t="s">
        <v>1180</v>
      </c>
      <c r="B73" s="3" t="s">
        <v>1137</v>
      </c>
      <c r="C73" s="84">
        <f>IF(COUNTIF(Table1[Tag Number], A73), 1, 0)</f>
        <v>0</v>
      </c>
      <c r="D73" s="85">
        <f>IF(COUNTIF(Table2[Tag Number], A73), 1, 0)</f>
        <v>0</v>
      </c>
      <c r="E73" s="86">
        <f>IF(COUNTIF(Table3[Tag Number], A73), 1, 0)</f>
        <v>0</v>
      </c>
      <c r="F73" s="86">
        <f>IF(COUNTIF(Table4[Tag Number], A73), 1, 0)</f>
        <v>0</v>
      </c>
      <c r="G73" s="87">
        <f t="shared" si="4"/>
        <v>0</v>
      </c>
      <c r="H73" s="88" t="str" cm="1">
        <f t="array" ref="H73">_xlfn.IFS(OR(_xlfn.XLOOKUP(A73,Table1[Tag Number],Table1[Status],"-",0)="Dead",
        _xlfn.XLOOKUP(A73,Table2[Tag Number],Table2[Status],"-",0)="Dead",
        _xlfn.XLOOKUP(A73,Table3[Tag Number],Table3[Status],"-",0)="Dead",
        _xlfn.XLOOKUP(A73,Table4[Tag Number],Table4[Status],"-",0)="Dead"),"Dead",
     OR(_xlfn.XLOOKUP(A73,Table1[Tag Number],Table1[Status],"-",0)="Alive",
        _xlfn.XLOOKUP(A73,Table2[Tag Number],Table2[Status],"-",0)="Alive",
        _xlfn.XLOOKUP(A73,Table3[Tag Number],Table3[Status],"-",0)="Alive",
        _xlfn.XLOOKUP(A73,Table4[Tag Number],Table4[Status],"-",0)="Alive"),"Alive",
     OR(_xlfn.XLOOKUP(A73,Table1[Tag Number],Table1[Status],"-",0)="-",
        _xlfn.XLOOKUP(A73,Table2[Tag Number],Table2[Status],"-",0)="-",
        _xlfn.XLOOKUP(A73,Table3[Tag Number],Table3[Status],"-",0)="-",
        _xlfn.XLOOKUP(A73,Table4[Tag Number],Table4[Status],"-",0)="-"),
   "-")</f>
        <v>-</v>
      </c>
      <c r="I73" s="90"/>
      <c r="J73" s="90"/>
      <c r="K73" s="91"/>
      <c r="L73" s="91"/>
      <c r="M73" s="91"/>
      <c r="N73" s="92"/>
      <c r="O73" s="89"/>
      <c r="R73" t="b">
        <f t="shared" si="3"/>
        <v>0</v>
      </c>
    </row>
    <row r="74" spans="1:18" ht="15" thickBot="1" x14ac:dyDescent="0.35">
      <c r="A74" s="2" t="s">
        <v>1181</v>
      </c>
      <c r="B74" s="2" t="s">
        <v>1137</v>
      </c>
      <c r="C74" s="84">
        <f>IF(COUNTIF(Table1[Tag Number], A74), 1, 0)</f>
        <v>0</v>
      </c>
      <c r="D74" s="85">
        <f>IF(COUNTIF(Table2[Tag Number], A74), 1, 0)</f>
        <v>0</v>
      </c>
      <c r="E74" s="86">
        <f>IF(COUNTIF(Table3[Tag Number], A74), 1, 0)</f>
        <v>0</v>
      </c>
      <c r="F74" s="86">
        <f>IF(COUNTIF(Table4[Tag Number], A74), 1, 0)</f>
        <v>0</v>
      </c>
      <c r="G74" s="87">
        <f t="shared" si="4"/>
        <v>0</v>
      </c>
      <c r="H74" s="88" t="str" cm="1">
        <f t="array" ref="H74">_xlfn.IFS(OR(_xlfn.XLOOKUP(A74,Table1[Tag Number],Table1[Status],"-",0)="Dead",
        _xlfn.XLOOKUP(A74,Table2[Tag Number],Table2[Status],"-",0)="Dead",
        _xlfn.XLOOKUP(A74,Table3[Tag Number],Table3[Status],"-",0)="Dead",
        _xlfn.XLOOKUP(A74,Table4[Tag Number],Table4[Status],"-",0)="Dead"),"Dead",
     OR(_xlfn.XLOOKUP(A74,Table1[Tag Number],Table1[Status],"-",0)="Alive",
        _xlfn.XLOOKUP(A74,Table2[Tag Number],Table2[Status],"-",0)="Alive",
        _xlfn.XLOOKUP(A74,Table3[Tag Number],Table3[Status],"-",0)="Alive",
        _xlfn.XLOOKUP(A74,Table4[Tag Number],Table4[Status],"-",0)="Alive"),"Alive",
     OR(_xlfn.XLOOKUP(A74,Table1[Tag Number],Table1[Status],"-",0)="-",
        _xlfn.XLOOKUP(A74,Table2[Tag Number],Table2[Status],"-",0)="-",
        _xlfn.XLOOKUP(A74,Table3[Tag Number],Table3[Status],"-",0)="-",
        _xlfn.XLOOKUP(A74,Table4[Tag Number],Table4[Status],"-",0)="-"),
   "-")</f>
        <v>-</v>
      </c>
      <c r="I74" s="90"/>
      <c r="J74" s="90"/>
      <c r="K74" s="91"/>
      <c r="L74" s="91"/>
      <c r="M74" s="91"/>
      <c r="N74" s="92"/>
      <c r="O74" s="89"/>
      <c r="R74" t="b">
        <f t="shared" si="3"/>
        <v>0</v>
      </c>
    </row>
    <row r="75" spans="1:18" ht="15" thickBot="1" x14ac:dyDescent="0.35">
      <c r="A75" s="3" t="s">
        <v>36</v>
      </c>
      <c r="B75" s="3" t="s">
        <v>1137</v>
      </c>
      <c r="C75" s="84">
        <f>IF(COUNTIF(Table1[Tag Number], A75), 1, 0)</f>
        <v>0</v>
      </c>
      <c r="D75" s="85">
        <f>IF(COUNTIF(Table2[Tag Number], A75), 1, 0)</f>
        <v>0</v>
      </c>
      <c r="E75" s="86">
        <f>IF(COUNTIF(Table3[Tag Number], A75), 1, 0)</f>
        <v>0</v>
      </c>
      <c r="F75" s="86">
        <f>IF(COUNTIF(Table4[Tag Number], A75), 1, 0)</f>
        <v>0</v>
      </c>
      <c r="G75" s="87">
        <f t="shared" si="4"/>
        <v>0</v>
      </c>
      <c r="H75" s="88" t="str" cm="1">
        <f t="array" ref="H75">_xlfn.IFS(OR(_xlfn.XLOOKUP(A75,Table1[Tag Number],Table1[Status],"-",0)="Dead",
        _xlfn.XLOOKUP(A75,Table2[Tag Number],Table2[Status],"-",0)="Dead",
        _xlfn.XLOOKUP(A75,Table3[Tag Number],Table3[Status],"-",0)="Dead",
        _xlfn.XLOOKUP(A75,Table4[Tag Number],Table4[Status],"-",0)="Dead"),"Dead",
     OR(_xlfn.XLOOKUP(A75,Table1[Tag Number],Table1[Status],"-",0)="Alive",
        _xlfn.XLOOKUP(A75,Table2[Tag Number],Table2[Status],"-",0)="Alive",
        _xlfn.XLOOKUP(A75,Table3[Tag Number],Table3[Status],"-",0)="Alive",
        _xlfn.XLOOKUP(A75,Table4[Tag Number],Table4[Status],"-",0)="Alive"),"Alive",
     OR(_xlfn.XLOOKUP(A75,Table1[Tag Number],Table1[Status],"-",0)="-",
        _xlfn.XLOOKUP(A75,Table2[Tag Number],Table2[Status],"-",0)="-",
        _xlfn.XLOOKUP(A75,Table3[Tag Number],Table3[Status],"-",0)="-",
        _xlfn.XLOOKUP(A75,Table4[Tag Number],Table4[Status],"-",0)="-"),
   "-")</f>
        <v>-</v>
      </c>
      <c r="I75" s="90"/>
      <c r="J75" s="90"/>
      <c r="K75" s="91"/>
      <c r="L75" s="91"/>
      <c r="M75" s="91"/>
      <c r="N75" s="92"/>
      <c r="O75" s="89"/>
      <c r="R75" t="b">
        <f t="shared" si="3"/>
        <v>0</v>
      </c>
    </row>
    <row r="76" spans="1:18" ht="15" thickBot="1" x14ac:dyDescent="0.35">
      <c r="A76" s="2" t="s">
        <v>1182</v>
      </c>
      <c r="B76" s="2" t="s">
        <v>1137</v>
      </c>
      <c r="C76" s="84">
        <f>IF(COUNTIF(Table1[Tag Number], A76), 1, 0)</f>
        <v>0</v>
      </c>
      <c r="D76" s="85">
        <f>IF(COUNTIF(Table2[Tag Number], A76), 1, 0)</f>
        <v>0</v>
      </c>
      <c r="E76" s="86">
        <f>IF(COUNTIF(Table3[Tag Number], A76), 1, 0)</f>
        <v>0</v>
      </c>
      <c r="F76" s="86">
        <f>IF(COUNTIF(Table4[Tag Number], A76), 1, 0)</f>
        <v>0</v>
      </c>
      <c r="G76" s="87">
        <f t="shared" si="4"/>
        <v>0</v>
      </c>
      <c r="H76" s="88" t="str" cm="1">
        <f t="array" ref="H76">_xlfn.IFS(OR(_xlfn.XLOOKUP(A76,Table1[Tag Number],Table1[Status],"-",0)="Dead",
        _xlfn.XLOOKUP(A76,Table2[Tag Number],Table2[Status],"-",0)="Dead",
        _xlfn.XLOOKUP(A76,Table3[Tag Number],Table3[Status],"-",0)="Dead",
        _xlfn.XLOOKUP(A76,Table4[Tag Number],Table4[Status],"-",0)="Dead"),"Dead",
     OR(_xlfn.XLOOKUP(A76,Table1[Tag Number],Table1[Status],"-",0)="Alive",
        _xlfn.XLOOKUP(A76,Table2[Tag Number],Table2[Status],"-",0)="Alive",
        _xlfn.XLOOKUP(A76,Table3[Tag Number],Table3[Status],"-",0)="Alive",
        _xlfn.XLOOKUP(A76,Table4[Tag Number],Table4[Status],"-",0)="Alive"),"Alive",
     OR(_xlfn.XLOOKUP(A76,Table1[Tag Number],Table1[Status],"-",0)="-",
        _xlfn.XLOOKUP(A76,Table2[Tag Number],Table2[Status],"-",0)="-",
        _xlfn.XLOOKUP(A76,Table3[Tag Number],Table3[Status],"-",0)="-",
        _xlfn.XLOOKUP(A76,Table4[Tag Number],Table4[Status],"-",0)="-"),
   "-")</f>
        <v>-</v>
      </c>
      <c r="I76" s="90"/>
      <c r="J76" s="90"/>
      <c r="K76" s="91"/>
      <c r="L76" s="91"/>
      <c r="M76" s="91"/>
      <c r="N76" s="92"/>
      <c r="O76" s="89"/>
      <c r="R76" t="b">
        <f t="shared" si="3"/>
        <v>0</v>
      </c>
    </row>
    <row r="77" spans="1:18" ht="15" thickBot="1" x14ac:dyDescent="0.35">
      <c r="A77" s="3" t="s">
        <v>224</v>
      </c>
      <c r="B77" s="3" t="s">
        <v>1145</v>
      </c>
      <c r="C77" s="84">
        <f>IF(COUNTIF(Table1[Tag Number], A77), 1, 0)</f>
        <v>0</v>
      </c>
      <c r="D77" s="85">
        <f>IF(COUNTIF(Table2[Tag Number], A77), 1, 0)</f>
        <v>1</v>
      </c>
      <c r="E77" s="86">
        <f>IF(COUNTIF(Table3[Tag Number], A77), 1, 0)</f>
        <v>0</v>
      </c>
      <c r="F77" s="86">
        <f>IF(COUNTIF(Table4[Tag Number], A77), 1, 0)</f>
        <v>0</v>
      </c>
      <c r="G77" s="87">
        <f t="shared" si="4"/>
        <v>1</v>
      </c>
      <c r="H77" s="88" t="str" cm="1">
        <f t="array" ref="H77">_xlfn.IFS(OR(_xlfn.XLOOKUP(A77,Table1[Tag Number],Table1[Status],"-",0)="Dead",
        _xlfn.XLOOKUP(A77,Table2[Tag Number],Table2[Status],"-",0)="Dead",
        _xlfn.XLOOKUP(A77,Table3[Tag Number],Table3[Status],"-",0)="Dead",
        _xlfn.XLOOKUP(A77,Table4[Tag Number],Table4[Status],"-",0)="Dead"),"Dead",
     OR(_xlfn.XLOOKUP(A77,Table1[Tag Number],Table1[Status],"-",0)="Alive",
        _xlfn.XLOOKUP(A77,Table2[Tag Number],Table2[Status],"-",0)="Alive",
        _xlfn.XLOOKUP(A77,Table3[Tag Number],Table3[Status],"-",0)="Alive",
        _xlfn.XLOOKUP(A77,Table4[Tag Number],Table4[Status],"-",0)="Alive"),"Alive",
     OR(_xlfn.XLOOKUP(A77,Table1[Tag Number],Table1[Status],"-",0)="-",
        _xlfn.XLOOKUP(A77,Table2[Tag Number],Table2[Status],"-",0)="-",
        _xlfn.XLOOKUP(A77,Table3[Tag Number],Table3[Status],"-",0)="-",
        _xlfn.XLOOKUP(A77,Table4[Tag Number],Table4[Status],"-",0)="-"),
   "-")</f>
        <v>Dead</v>
      </c>
      <c r="I77" s="90"/>
      <c r="J77" s="90"/>
      <c r="K77" s="91"/>
      <c r="L77" s="91"/>
      <c r="M77" s="91"/>
      <c r="N77" s="92"/>
      <c r="O77" s="89"/>
      <c r="R77" t="b">
        <f t="shared" si="3"/>
        <v>0</v>
      </c>
    </row>
    <row r="78" spans="1:18" ht="15" thickBot="1" x14ac:dyDescent="0.35">
      <c r="A78" s="2" t="s">
        <v>659</v>
      </c>
      <c r="B78" s="2" t="s">
        <v>1145</v>
      </c>
      <c r="C78" s="84">
        <f>IF(COUNTIF(Table1[Tag Number], A78), 1, 0)</f>
        <v>0</v>
      </c>
      <c r="D78" s="85">
        <f>IF(COUNTIF(Table2[Tag Number], A78), 1, 0)</f>
        <v>0</v>
      </c>
      <c r="E78" s="86">
        <f>IF(COUNTIF(Table3[Tag Number], A78), 1, 0)</f>
        <v>0</v>
      </c>
      <c r="F78" s="86">
        <f>IF(COUNTIF(Table4[Tag Number], A78), 1, 0)</f>
        <v>0</v>
      </c>
      <c r="G78" s="87">
        <f t="shared" si="4"/>
        <v>0</v>
      </c>
      <c r="H78" s="88" t="str" cm="1">
        <f t="array" ref="H78">_xlfn.IFS(OR(_xlfn.XLOOKUP(A78,Table1[Tag Number],Table1[Status],"-",0)="Dead",
        _xlfn.XLOOKUP(A78,Table2[Tag Number],Table2[Status],"-",0)="Dead",
        _xlfn.XLOOKUP(A78,Table3[Tag Number],Table3[Status],"-",0)="Dead",
        _xlfn.XLOOKUP(A78,Table4[Tag Number],Table4[Status],"-",0)="Dead"),"Dead",
     OR(_xlfn.XLOOKUP(A78,Table1[Tag Number],Table1[Status],"-",0)="Alive",
        _xlfn.XLOOKUP(A78,Table2[Tag Number],Table2[Status],"-",0)="Alive",
        _xlfn.XLOOKUP(A78,Table3[Tag Number],Table3[Status],"-",0)="Alive",
        _xlfn.XLOOKUP(A78,Table4[Tag Number],Table4[Status],"-",0)="Alive"),"Alive",
     OR(_xlfn.XLOOKUP(A78,Table1[Tag Number],Table1[Status],"-",0)="-",
        _xlfn.XLOOKUP(A78,Table2[Tag Number],Table2[Status],"-",0)="-",
        _xlfn.XLOOKUP(A78,Table3[Tag Number],Table3[Status],"-",0)="-",
        _xlfn.XLOOKUP(A78,Table4[Tag Number],Table4[Status],"-",0)="-"),
   "-")</f>
        <v>-</v>
      </c>
      <c r="I78" s="90"/>
      <c r="J78" s="90"/>
      <c r="K78" s="91"/>
      <c r="L78" s="91"/>
      <c r="M78" s="91"/>
      <c r="N78" s="92"/>
      <c r="O78" s="89"/>
      <c r="R78" t="b">
        <f t="shared" si="3"/>
        <v>0</v>
      </c>
    </row>
    <row r="79" spans="1:18" ht="15" thickBot="1" x14ac:dyDescent="0.35">
      <c r="A79" s="3" t="s">
        <v>667</v>
      </c>
      <c r="B79" s="3" t="s">
        <v>1137</v>
      </c>
      <c r="C79" s="84">
        <f>IF(COUNTIF(Table1[Tag Number], A79), 1, 0)</f>
        <v>0</v>
      </c>
      <c r="D79" s="85">
        <f>IF(COUNTIF(Table2[Tag Number], A79), 1, 0)</f>
        <v>0</v>
      </c>
      <c r="E79" s="86">
        <f>IF(COUNTIF(Table3[Tag Number], A79), 1, 0)</f>
        <v>0</v>
      </c>
      <c r="F79" s="86">
        <f>IF(COUNTIF(Table4[Tag Number], A79), 1, 0)</f>
        <v>0</v>
      </c>
      <c r="G79" s="87">
        <f t="shared" si="4"/>
        <v>0</v>
      </c>
      <c r="H79" s="88" t="str" cm="1">
        <f t="array" ref="H79">_xlfn.IFS(OR(_xlfn.XLOOKUP(A79,Table1[Tag Number],Table1[Status],"-",0)="Dead",
        _xlfn.XLOOKUP(A79,Table2[Tag Number],Table2[Status],"-",0)="Dead",
        _xlfn.XLOOKUP(A79,Table3[Tag Number],Table3[Status],"-",0)="Dead",
        _xlfn.XLOOKUP(A79,Table4[Tag Number],Table4[Status],"-",0)="Dead"),"Dead",
     OR(_xlfn.XLOOKUP(A79,Table1[Tag Number],Table1[Status],"-",0)="Alive",
        _xlfn.XLOOKUP(A79,Table2[Tag Number],Table2[Status],"-",0)="Alive",
        _xlfn.XLOOKUP(A79,Table3[Tag Number],Table3[Status],"-",0)="Alive",
        _xlfn.XLOOKUP(A79,Table4[Tag Number],Table4[Status],"-",0)="Alive"),"Alive",
     OR(_xlfn.XLOOKUP(A79,Table1[Tag Number],Table1[Status],"-",0)="-",
        _xlfn.XLOOKUP(A79,Table2[Tag Number],Table2[Status],"-",0)="-",
        _xlfn.XLOOKUP(A79,Table3[Tag Number],Table3[Status],"-",0)="-",
        _xlfn.XLOOKUP(A79,Table4[Tag Number],Table4[Status],"-",0)="-"),
   "-")</f>
        <v>-</v>
      </c>
      <c r="I79" s="90"/>
      <c r="J79" s="90"/>
      <c r="K79" s="91"/>
      <c r="L79" s="91"/>
      <c r="M79" s="91"/>
      <c r="N79" s="92"/>
      <c r="O79" s="89"/>
      <c r="R79" t="b">
        <f t="shared" si="3"/>
        <v>0</v>
      </c>
    </row>
    <row r="80" spans="1:18" ht="15" thickBot="1" x14ac:dyDescent="0.35">
      <c r="A80" s="2" t="s">
        <v>1183</v>
      </c>
      <c r="B80" s="2" t="s">
        <v>1145</v>
      </c>
      <c r="C80" s="84">
        <f>IF(COUNTIF(Table1[Tag Number], A80), 1, 0)</f>
        <v>0</v>
      </c>
      <c r="D80" s="85">
        <f>IF(COUNTIF(Table2[Tag Number], A80), 1, 0)</f>
        <v>0</v>
      </c>
      <c r="E80" s="86">
        <f>IF(COUNTIF(Table3[Tag Number], A80), 1, 0)</f>
        <v>0</v>
      </c>
      <c r="F80" s="86">
        <f>IF(COUNTIF(Table4[Tag Number], A80), 1, 0)</f>
        <v>0</v>
      </c>
      <c r="G80" s="87">
        <f t="shared" si="4"/>
        <v>0</v>
      </c>
      <c r="H80" s="88" t="str" cm="1">
        <f t="array" ref="H80">_xlfn.IFS(OR(_xlfn.XLOOKUP(A80,Table1[Tag Number],Table1[Status],"-",0)="Dead",
        _xlfn.XLOOKUP(A80,Table2[Tag Number],Table2[Status],"-",0)="Dead",
        _xlfn.XLOOKUP(A80,Table3[Tag Number],Table3[Status],"-",0)="Dead",
        _xlfn.XLOOKUP(A80,Table4[Tag Number],Table4[Status],"-",0)="Dead"),"Dead",
     OR(_xlfn.XLOOKUP(A80,Table1[Tag Number],Table1[Status],"-",0)="Alive",
        _xlfn.XLOOKUP(A80,Table2[Tag Number],Table2[Status],"-",0)="Alive",
        _xlfn.XLOOKUP(A80,Table3[Tag Number],Table3[Status],"-",0)="Alive",
        _xlfn.XLOOKUP(A80,Table4[Tag Number],Table4[Status],"-",0)="Alive"),"Alive",
     OR(_xlfn.XLOOKUP(A80,Table1[Tag Number],Table1[Status],"-",0)="-",
        _xlfn.XLOOKUP(A80,Table2[Tag Number],Table2[Status],"-",0)="-",
        _xlfn.XLOOKUP(A80,Table3[Tag Number],Table3[Status],"-",0)="-",
        _xlfn.XLOOKUP(A80,Table4[Tag Number],Table4[Status],"-",0)="-"),
   "-")</f>
        <v>-</v>
      </c>
      <c r="I80" s="90"/>
      <c r="J80" s="90"/>
      <c r="K80" s="91"/>
      <c r="L80" s="91"/>
      <c r="M80" s="91"/>
      <c r="N80" s="92"/>
      <c r="O80" s="89"/>
      <c r="R80" t="b">
        <f t="shared" si="3"/>
        <v>0</v>
      </c>
    </row>
    <row r="81" spans="1:18" ht="15" thickBot="1" x14ac:dyDescent="0.35">
      <c r="A81" s="3" t="s">
        <v>780</v>
      </c>
      <c r="B81" s="3" t="s">
        <v>1137</v>
      </c>
      <c r="C81" s="84">
        <f>IF(COUNTIF(Table1[Tag Number], A81), 1, 0)</f>
        <v>0</v>
      </c>
      <c r="D81" s="85">
        <f>IF(COUNTIF(Table2[Tag Number], A81), 1, 0)</f>
        <v>0</v>
      </c>
      <c r="E81" s="86">
        <f>IF(COUNTIF(Table3[Tag Number], A81), 1, 0)</f>
        <v>0</v>
      </c>
      <c r="F81" s="86">
        <f>IF(COUNTIF(Table4[Tag Number], A81), 1, 0)</f>
        <v>0</v>
      </c>
      <c r="G81" s="87">
        <f t="shared" si="4"/>
        <v>0</v>
      </c>
      <c r="H81" s="88" t="str" cm="1">
        <f t="array" ref="H81">_xlfn.IFS(OR(_xlfn.XLOOKUP(A81,Table1[Tag Number],Table1[Status],"-",0)="Dead",
        _xlfn.XLOOKUP(A81,Table2[Tag Number],Table2[Status],"-",0)="Dead",
        _xlfn.XLOOKUP(A81,Table3[Tag Number],Table3[Status],"-",0)="Dead",
        _xlfn.XLOOKUP(A81,Table4[Tag Number],Table4[Status],"-",0)="Dead"),"Dead",
     OR(_xlfn.XLOOKUP(A81,Table1[Tag Number],Table1[Status],"-",0)="Alive",
        _xlfn.XLOOKUP(A81,Table2[Tag Number],Table2[Status],"-",0)="Alive",
        _xlfn.XLOOKUP(A81,Table3[Tag Number],Table3[Status],"-",0)="Alive",
        _xlfn.XLOOKUP(A81,Table4[Tag Number],Table4[Status],"-",0)="Alive"),"Alive",
     OR(_xlfn.XLOOKUP(A81,Table1[Tag Number],Table1[Status],"-",0)="-",
        _xlfn.XLOOKUP(A81,Table2[Tag Number],Table2[Status],"-",0)="-",
        _xlfn.XLOOKUP(A81,Table3[Tag Number],Table3[Status],"-",0)="-",
        _xlfn.XLOOKUP(A81,Table4[Tag Number],Table4[Status],"-",0)="-"),
   "-")</f>
        <v>-</v>
      </c>
      <c r="I81" s="90"/>
      <c r="J81" s="90"/>
      <c r="K81" s="91"/>
      <c r="L81" s="91"/>
      <c r="M81" s="91"/>
      <c r="N81" s="92"/>
      <c r="O81" s="89"/>
      <c r="R81" t="b">
        <f t="shared" si="3"/>
        <v>0</v>
      </c>
    </row>
    <row r="82" spans="1:18" ht="15" thickBot="1" x14ac:dyDescent="0.35">
      <c r="A82" s="2" t="s">
        <v>1184</v>
      </c>
      <c r="B82" s="2" t="s">
        <v>1137</v>
      </c>
      <c r="C82" s="84">
        <f>IF(COUNTIF(Table1[Tag Number], A82), 1, 0)</f>
        <v>0</v>
      </c>
      <c r="D82" s="85">
        <f>IF(COUNTIF(Table2[Tag Number], A82), 1, 0)</f>
        <v>0</v>
      </c>
      <c r="E82" s="86">
        <f>IF(COUNTIF(Table3[Tag Number], A82), 1, 0)</f>
        <v>0</v>
      </c>
      <c r="F82" s="86">
        <f>IF(COUNTIF(Table4[Tag Number], A82), 1, 0)</f>
        <v>0</v>
      </c>
      <c r="G82" s="87">
        <f t="shared" si="4"/>
        <v>0</v>
      </c>
      <c r="H82" s="88" t="str" cm="1">
        <f t="array" ref="H82">_xlfn.IFS(OR(_xlfn.XLOOKUP(A82,Table1[Tag Number],Table1[Status],"-",0)="Dead",
        _xlfn.XLOOKUP(A82,Table2[Tag Number],Table2[Status],"-",0)="Dead",
        _xlfn.XLOOKUP(A82,Table3[Tag Number],Table3[Status],"-",0)="Dead",
        _xlfn.XLOOKUP(A82,Table4[Tag Number],Table4[Status],"-",0)="Dead"),"Dead",
     OR(_xlfn.XLOOKUP(A82,Table1[Tag Number],Table1[Status],"-",0)="Alive",
        _xlfn.XLOOKUP(A82,Table2[Tag Number],Table2[Status],"-",0)="Alive",
        _xlfn.XLOOKUP(A82,Table3[Tag Number],Table3[Status],"-",0)="Alive",
        _xlfn.XLOOKUP(A82,Table4[Tag Number],Table4[Status],"-",0)="Alive"),"Alive",
     OR(_xlfn.XLOOKUP(A82,Table1[Tag Number],Table1[Status],"-",0)="-",
        _xlfn.XLOOKUP(A82,Table2[Tag Number],Table2[Status],"-",0)="-",
        _xlfn.XLOOKUP(A82,Table3[Tag Number],Table3[Status],"-",0)="-",
        _xlfn.XLOOKUP(A82,Table4[Tag Number],Table4[Status],"-",0)="-"),
   "-")</f>
        <v>-</v>
      </c>
      <c r="I82" s="90"/>
      <c r="J82" s="90"/>
      <c r="K82" s="91"/>
      <c r="L82" s="91"/>
      <c r="M82" s="91"/>
      <c r="N82" s="92"/>
      <c r="O82" s="89"/>
      <c r="R82" t="b">
        <f t="shared" si="3"/>
        <v>0</v>
      </c>
    </row>
    <row r="83" spans="1:18" ht="15" thickBot="1" x14ac:dyDescent="0.35">
      <c r="A83" s="3" t="s">
        <v>711</v>
      </c>
      <c r="B83" s="3" t="s">
        <v>1137</v>
      </c>
      <c r="C83" s="84">
        <f>IF(COUNTIF(Table1[Tag Number], A83), 1, 0)</f>
        <v>0</v>
      </c>
      <c r="D83" s="85">
        <f>IF(COUNTIF(Table2[Tag Number], A83), 1, 0)</f>
        <v>0</v>
      </c>
      <c r="E83" s="86">
        <f>IF(COUNTIF(Table3[Tag Number], A83), 1, 0)</f>
        <v>0</v>
      </c>
      <c r="F83" s="86">
        <f>IF(COUNTIF(Table4[Tag Number], A83), 1, 0)</f>
        <v>0</v>
      </c>
      <c r="G83" s="87">
        <f t="shared" si="4"/>
        <v>0</v>
      </c>
      <c r="H83" s="88" t="str" cm="1">
        <f t="array" ref="H83">_xlfn.IFS(OR(_xlfn.XLOOKUP(A83,Table1[Tag Number],Table1[Status],"-",0)="Dead",
        _xlfn.XLOOKUP(A83,Table2[Tag Number],Table2[Status],"-",0)="Dead",
        _xlfn.XLOOKUP(A83,Table3[Tag Number],Table3[Status],"-",0)="Dead",
        _xlfn.XLOOKUP(A83,Table4[Tag Number],Table4[Status],"-",0)="Dead"),"Dead",
     OR(_xlfn.XLOOKUP(A83,Table1[Tag Number],Table1[Status],"-",0)="Alive",
        _xlfn.XLOOKUP(A83,Table2[Tag Number],Table2[Status],"-",0)="Alive",
        _xlfn.XLOOKUP(A83,Table3[Tag Number],Table3[Status],"-",0)="Alive",
        _xlfn.XLOOKUP(A83,Table4[Tag Number],Table4[Status],"-",0)="Alive"),"Alive",
     OR(_xlfn.XLOOKUP(A83,Table1[Tag Number],Table1[Status],"-",0)="-",
        _xlfn.XLOOKUP(A83,Table2[Tag Number],Table2[Status],"-",0)="-",
        _xlfn.XLOOKUP(A83,Table3[Tag Number],Table3[Status],"-",0)="-",
        _xlfn.XLOOKUP(A83,Table4[Tag Number],Table4[Status],"-",0)="-"),
   "-")</f>
        <v>-</v>
      </c>
      <c r="I83" s="90"/>
      <c r="J83" s="90"/>
      <c r="K83" s="91"/>
      <c r="L83" s="91"/>
      <c r="M83" s="91"/>
      <c r="N83" s="92"/>
      <c r="O83" s="89"/>
      <c r="R83" t="b">
        <f t="shared" si="3"/>
        <v>0</v>
      </c>
    </row>
    <row r="84" spans="1:18" ht="15" thickBot="1" x14ac:dyDescent="0.35">
      <c r="A84" s="2" t="s">
        <v>1185</v>
      </c>
      <c r="B84" s="2" t="s">
        <v>1137</v>
      </c>
      <c r="C84" s="84">
        <f>IF(COUNTIF(Table1[Tag Number], A84), 1, 0)</f>
        <v>0</v>
      </c>
      <c r="D84" s="85">
        <f>IF(COUNTIF(Table2[Tag Number], A84), 1, 0)</f>
        <v>0</v>
      </c>
      <c r="E84" s="86">
        <f>IF(COUNTIF(Table3[Tag Number], A84), 1, 0)</f>
        <v>0</v>
      </c>
      <c r="F84" s="86">
        <f>IF(COUNTIF(Table4[Tag Number], A84), 1, 0)</f>
        <v>0</v>
      </c>
      <c r="G84" s="87">
        <f t="shared" si="4"/>
        <v>0</v>
      </c>
      <c r="H84" s="88" t="str" cm="1">
        <f t="array" ref="H84">_xlfn.IFS(OR(_xlfn.XLOOKUP(A84,Table1[Tag Number],Table1[Status],"-",0)="Dead",
        _xlfn.XLOOKUP(A84,Table2[Tag Number],Table2[Status],"-",0)="Dead",
        _xlfn.XLOOKUP(A84,Table3[Tag Number],Table3[Status],"-",0)="Dead",
        _xlfn.XLOOKUP(A84,Table4[Tag Number],Table4[Status],"-",0)="Dead"),"Dead",
     OR(_xlfn.XLOOKUP(A84,Table1[Tag Number],Table1[Status],"-",0)="Alive",
        _xlfn.XLOOKUP(A84,Table2[Tag Number],Table2[Status],"-",0)="Alive",
        _xlfn.XLOOKUP(A84,Table3[Tag Number],Table3[Status],"-",0)="Alive",
        _xlfn.XLOOKUP(A84,Table4[Tag Number],Table4[Status],"-",0)="Alive"),"Alive",
     OR(_xlfn.XLOOKUP(A84,Table1[Tag Number],Table1[Status],"-",0)="-",
        _xlfn.XLOOKUP(A84,Table2[Tag Number],Table2[Status],"-",0)="-",
        _xlfn.XLOOKUP(A84,Table3[Tag Number],Table3[Status],"-",0)="-",
        _xlfn.XLOOKUP(A84,Table4[Tag Number],Table4[Status],"-",0)="-"),
   "-")</f>
        <v>-</v>
      </c>
      <c r="I84" s="90"/>
      <c r="J84" s="90"/>
      <c r="K84" s="91"/>
      <c r="L84" s="91"/>
      <c r="M84" s="91"/>
      <c r="N84" s="92"/>
      <c r="O84" s="89"/>
      <c r="R84" t="b">
        <f t="shared" si="3"/>
        <v>0</v>
      </c>
    </row>
    <row r="85" spans="1:18" ht="15" thickBot="1" x14ac:dyDescent="0.35">
      <c r="A85" s="3" t="s">
        <v>757</v>
      </c>
      <c r="B85" s="3" t="s">
        <v>1137</v>
      </c>
      <c r="C85" s="84">
        <f>IF(COUNTIF(Table1[Tag Number], A85), 1, 0)</f>
        <v>0</v>
      </c>
      <c r="D85" s="85">
        <f>IF(COUNTIF(Table2[Tag Number], A85), 1, 0)</f>
        <v>0</v>
      </c>
      <c r="E85" s="86">
        <f>IF(COUNTIF(Table3[Tag Number], A85), 1, 0)</f>
        <v>0</v>
      </c>
      <c r="F85" s="86">
        <f>IF(COUNTIF(Table4[Tag Number], A85), 1, 0)</f>
        <v>0</v>
      </c>
      <c r="G85" s="87">
        <f t="shared" si="4"/>
        <v>0</v>
      </c>
      <c r="H85" s="88" t="str" cm="1">
        <f t="array" ref="H85">_xlfn.IFS(OR(_xlfn.XLOOKUP(A85,Table1[Tag Number],Table1[Status],"-",0)="Dead",
        _xlfn.XLOOKUP(A85,Table2[Tag Number],Table2[Status],"-",0)="Dead",
        _xlfn.XLOOKUP(A85,Table3[Tag Number],Table3[Status],"-",0)="Dead",
        _xlfn.XLOOKUP(A85,Table4[Tag Number],Table4[Status],"-",0)="Dead"),"Dead",
     OR(_xlfn.XLOOKUP(A85,Table1[Tag Number],Table1[Status],"-",0)="Alive",
        _xlfn.XLOOKUP(A85,Table2[Tag Number],Table2[Status],"-",0)="Alive",
        _xlfn.XLOOKUP(A85,Table3[Tag Number],Table3[Status],"-",0)="Alive",
        _xlfn.XLOOKUP(A85,Table4[Tag Number],Table4[Status],"-",0)="Alive"),"Alive",
     OR(_xlfn.XLOOKUP(A85,Table1[Tag Number],Table1[Status],"-",0)="-",
        _xlfn.XLOOKUP(A85,Table2[Tag Number],Table2[Status],"-",0)="-",
        _xlfn.XLOOKUP(A85,Table3[Tag Number],Table3[Status],"-",0)="-",
        _xlfn.XLOOKUP(A85,Table4[Tag Number],Table4[Status],"-",0)="-"),
   "-")</f>
        <v>-</v>
      </c>
      <c r="I85" s="90"/>
      <c r="J85" s="90"/>
      <c r="K85" s="91"/>
      <c r="L85" s="91"/>
      <c r="M85" s="91"/>
      <c r="N85" s="92"/>
      <c r="O85" s="89"/>
      <c r="R85" t="b">
        <f t="shared" si="3"/>
        <v>0</v>
      </c>
    </row>
    <row r="86" spans="1:18" ht="15" thickBot="1" x14ac:dyDescent="0.35">
      <c r="A86" s="2" t="s">
        <v>1186</v>
      </c>
      <c r="B86" s="2" t="s">
        <v>1137</v>
      </c>
      <c r="C86" s="84">
        <f>IF(COUNTIF(Table1[Tag Number], A86), 1, 0)</f>
        <v>0</v>
      </c>
      <c r="D86" s="85">
        <f>IF(COUNTIF(Table2[Tag Number], A86), 1, 0)</f>
        <v>0</v>
      </c>
      <c r="E86" s="86">
        <f>IF(COUNTIF(Table3[Tag Number], A86), 1, 0)</f>
        <v>0</v>
      </c>
      <c r="F86" s="86">
        <f>IF(COUNTIF(Table4[Tag Number], A86), 1, 0)</f>
        <v>0</v>
      </c>
      <c r="G86" s="87">
        <f t="shared" si="4"/>
        <v>0</v>
      </c>
      <c r="H86" s="88" t="str" cm="1">
        <f t="array" ref="H86">_xlfn.IFS(OR(_xlfn.XLOOKUP(A86,Table1[Tag Number],Table1[Status],"-",0)="Dead",
        _xlfn.XLOOKUP(A86,Table2[Tag Number],Table2[Status],"-",0)="Dead",
        _xlfn.XLOOKUP(A86,Table3[Tag Number],Table3[Status],"-",0)="Dead",
        _xlfn.XLOOKUP(A86,Table4[Tag Number],Table4[Status],"-",0)="Dead"),"Dead",
     OR(_xlfn.XLOOKUP(A86,Table1[Tag Number],Table1[Status],"-",0)="Alive",
        _xlfn.XLOOKUP(A86,Table2[Tag Number],Table2[Status],"-",0)="Alive",
        _xlfn.XLOOKUP(A86,Table3[Tag Number],Table3[Status],"-",0)="Alive",
        _xlfn.XLOOKUP(A86,Table4[Tag Number],Table4[Status],"-",0)="Alive"),"Alive",
     OR(_xlfn.XLOOKUP(A86,Table1[Tag Number],Table1[Status],"-",0)="-",
        _xlfn.XLOOKUP(A86,Table2[Tag Number],Table2[Status],"-",0)="-",
        _xlfn.XLOOKUP(A86,Table3[Tag Number],Table3[Status],"-",0)="-",
        _xlfn.XLOOKUP(A86,Table4[Tag Number],Table4[Status],"-",0)="-"),
   "-")</f>
        <v>-</v>
      </c>
      <c r="I86" s="90"/>
      <c r="J86" s="90"/>
      <c r="K86" s="91"/>
      <c r="L86" s="91"/>
      <c r="M86" s="91"/>
      <c r="N86" s="92"/>
      <c r="O86" s="89"/>
      <c r="R86" t="b">
        <f t="shared" si="3"/>
        <v>0</v>
      </c>
    </row>
    <row r="87" spans="1:18" ht="15" thickBot="1" x14ac:dyDescent="0.35">
      <c r="A87" s="3" t="s">
        <v>479</v>
      </c>
      <c r="B87" s="3" t="s">
        <v>1137</v>
      </c>
      <c r="C87" s="84">
        <f>IF(COUNTIF(Table1[Tag Number], A87), 1, 0)</f>
        <v>0</v>
      </c>
      <c r="D87" s="85">
        <f>IF(COUNTIF(Table2[Tag Number], A87), 1, 0)</f>
        <v>0</v>
      </c>
      <c r="E87" s="86">
        <f>IF(COUNTIF(Table3[Tag Number], A87), 1, 0)</f>
        <v>0</v>
      </c>
      <c r="F87" s="86">
        <f>IF(COUNTIF(Table4[Tag Number], A87), 1, 0)</f>
        <v>0</v>
      </c>
      <c r="G87" s="87">
        <f t="shared" si="4"/>
        <v>0</v>
      </c>
      <c r="H87" s="88" t="str" cm="1">
        <f t="array" ref="H87">_xlfn.IFS(OR(_xlfn.XLOOKUP(A87,Table1[Tag Number],Table1[Status],"-",0)="Dead",
        _xlfn.XLOOKUP(A87,Table2[Tag Number],Table2[Status],"-",0)="Dead",
        _xlfn.XLOOKUP(A87,Table3[Tag Number],Table3[Status],"-",0)="Dead",
        _xlfn.XLOOKUP(A87,Table4[Tag Number],Table4[Status],"-",0)="Dead"),"Dead",
     OR(_xlfn.XLOOKUP(A87,Table1[Tag Number],Table1[Status],"-",0)="Alive",
        _xlfn.XLOOKUP(A87,Table2[Tag Number],Table2[Status],"-",0)="Alive",
        _xlfn.XLOOKUP(A87,Table3[Tag Number],Table3[Status],"-",0)="Alive",
        _xlfn.XLOOKUP(A87,Table4[Tag Number],Table4[Status],"-",0)="Alive"),"Alive",
     OR(_xlfn.XLOOKUP(A87,Table1[Tag Number],Table1[Status],"-",0)="-",
        _xlfn.XLOOKUP(A87,Table2[Tag Number],Table2[Status],"-",0)="-",
        _xlfn.XLOOKUP(A87,Table3[Tag Number],Table3[Status],"-",0)="-",
        _xlfn.XLOOKUP(A87,Table4[Tag Number],Table4[Status],"-",0)="-"),
   "-")</f>
        <v>-</v>
      </c>
      <c r="I87" s="90"/>
      <c r="J87" s="90"/>
      <c r="K87" s="91"/>
      <c r="L87" s="91"/>
      <c r="M87" s="91"/>
      <c r="N87" s="92"/>
      <c r="O87" s="89"/>
      <c r="R87" t="b">
        <f t="shared" si="3"/>
        <v>0</v>
      </c>
    </row>
    <row r="88" spans="1:18" ht="15" thickBot="1" x14ac:dyDescent="0.35">
      <c r="A88" s="2" t="s">
        <v>1187</v>
      </c>
      <c r="B88" s="2" t="s">
        <v>1137</v>
      </c>
      <c r="C88" s="84">
        <f>IF(COUNTIF(Table1[Tag Number], A88), 1, 0)</f>
        <v>0</v>
      </c>
      <c r="D88" s="85">
        <f>IF(COUNTIF(Table2[Tag Number], A88), 1, 0)</f>
        <v>0</v>
      </c>
      <c r="E88" s="86">
        <f>IF(COUNTIF(Table3[Tag Number], A88), 1, 0)</f>
        <v>0</v>
      </c>
      <c r="F88" s="86">
        <f>IF(COUNTIF(Table4[Tag Number], A88), 1, 0)</f>
        <v>0</v>
      </c>
      <c r="G88" s="87">
        <f t="shared" si="4"/>
        <v>0</v>
      </c>
      <c r="H88" s="88" t="str" cm="1">
        <f t="array" ref="H88">_xlfn.IFS(OR(_xlfn.XLOOKUP(A88,Table1[Tag Number],Table1[Status],"-",0)="Dead",
        _xlfn.XLOOKUP(A88,Table2[Tag Number],Table2[Status],"-",0)="Dead",
        _xlfn.XLOOKUP(A88,Table3[Tag Number],Table3[Status],"-",0)="Dead",
        _xlfn.XLOOKUP(A88,Table4[Tag Number],Table4[Status],"-",0)="Dead"),"Dead",
     OR(_xlfn.XLOOKUP(A88,Table1[Tag Number],Table1[Status],"-",0)="Alive",
        _xlfn.XLOOKUP(A88,Table2[Tag Number],Table2[Status],"-",0)="Alive",
        _xlfn.XLOOKUP(A88,Table3[Tag Number],Table3[Status],"-",0)="Alive",
        _xlfn.XLOOKUP(A88,Table4[Tag Number],Table4[Status],"-",0)="Alive"),"Alive",
     OR(_xlfn.XLOOKUP(A88,Table1[Tag Number],Table1[Status],"-",0)="-",
        _xlfn.XLOOKUP(A88,Table2[Tag Number],Table2[Status],"-",0)="-",
        _xlfn.XLOOKUP(A88,Table3[Tag Number],Table3[Status],"-",0)="-",
        _xlfn.XLOOKUP(A88,Table4[Tag Number],Table4[Status],"-",0)="-"),
   "-")</f>
        <v>-</v>
      </c>
      <c r="I88" s="90"/>
      <c r="J88" s="90"/>
      <c r="K88" s="91"/>
      <c r="L88" s="91"/>
      <c r="M88" s="91"/>
      <c r="N88" s="92"/>
      <c r="O88" s="89"/>
      <c r="R88" t="b">
        <f t="shared" si="3"/>
        <v>0</v>
      </c>
    </row>
    <row r="89" spans="1:18" ht="15" thickBot="1" x14ac:dyDescent="0.35">
      <c r="A89" s="3" t="s">
        <v>1188</v>
      </c>
      <c r="B89" s="3" t="s">
        <v>1145</v>
      </c>
      <c r="C89" s="84">
        <f>IF(COUNTIF(Table1[Tag Number], A89), 1, 0)</f>
        <v>0</v>
      </c>
      <c r="D89" s="85">
        <f>IF(COUNTIF(Table2[Tag Number], A89), 1, 0)</f>
        <v>0</v>
      </c>
      <c r="E89" s="86">
        <f>IF(COUNTIF(Table3[Tag Number], A89), 1, 0)</f>
        <v>0</v>
      </c>
      <c r="F89" s="86">
        <f>IF(COUNTIF(Table4[Tag Number], A89), 1, 0)</f>
        <v>0</v>
      </c>
      <c r="G89" s="87">
        <f t="shared" si="4"/>
        <v>0</v>
      </c>
      <c r="H89" s="88" t="str" cm="1">
        <f t="array" ref="H89">_xlfn.IFS(OR(_xlfn.XLOOKUP(A89,Table1[Tag Number],Table1[Status],"-",0)="Dead",
        _xlfn.XLOOKUP(A89,Table2[Tag Number],Table2[Status],"-",0)="Dead",
        _xlfn.XLOOKUP(A89,Table3[Tag Number],Table3[Status],"-",0)="Dead",
        _xlfn.XLOOKUP(A89,Table4[Tag Number],Table4[Status],"-",0)="Dead"),"Dead",
     OR(_xlfn.XLOOKUP(A89,Table1[Tag Number],Table1[Status],"-",0)="Alive",
        _xlfn.XLOOKUP(A89,Table2[Tag Number],Table2[Status],"-",0)="Alive",
        _xlfn.XLOOKUP(A89,Table3[Tag Number],Table3[Status],"-",0)="Alive",
        _xlfn.XLOOKUP(A89,Table4[Tag Number],Table4[Status],"-",0)="Alive"),"Alive",
     OR(_xlfn.XLOOKUP(A89,Table1[Tag Number],Table1[Status],"-",0)="-",
        _xlfn.XLOOKUP(A89,Table2[Tag Number],Table2[Status],"-",0)="-",
        _xlfn.XLOOKUP(A89,Table3[Tag Number],Table3[Status],"-",0)="-",
        _xlfn.XLOOKUP(A89,Table4[Tag Number],Table4[Status],"-",0)="-"),
   "-")</f>
        <v>-</v>
      </c>
      <c r="I89" s="90"/>
      <c r="J89" s="90"/>
      <c r="K89" s="91"/>
      <c r="L89" s="91"/>
      <c r="M89" s="91"/>
      <c r="N89" s="92"/>
      <c r="O89" s="89"/>
      <c r="R89" t="b">
        <f t="shared" si="3"/>
        <v>0</v>
      </c>
    </row>
    <row r="90" spans="1:18" ht="15" thickBot="1" x14ac:dyDescent="0.35">
      <c r="A90" s="2" t="s">
        <v>1189</v>
      </c>
      <c r="B90" s="2" t="s">
        <v>1137</v>
      </c>
      <c r="C90" s="84">
        <f>IF(COUNTIF(Table1[Tag Number], A90), 1, 0)</f>
        <v>0</v>
      </c>
      <c r="D90" s="85">
        <f>IF(COUNTIF(Table2[Tag Number], A90), 1, 0)</f>
        <v>0</v>
      </c>
      <c r="E90" s="86">
        <f>IF(COUNTIF(Table3[Tag Number], A90), 1, 0)</f>
        <v>0</v>
      </c>
      <c r="F90" s="86">
        <f>IF(COUNTIF(Table4[Tag Number], A90), 1, 0)</f>
        <v>0</v>
      </c>
      <c r="G90" s="87">
        <f t="shared" si="4"/>
        <v>0</v>
      </c>
      <c r="H90" s="88" t="str" cm="1">
        <f t="array" ref="H90">_xlfn.IFS(OR(_xlfn.XLOOKUP(A90,Table1[Tag Number],Table1[Status],"-",0)="Dead",
        _xlfn.XLOOKUP(A90,Table2[Tag Number],Table2[Status],"-",0)="Dead",
        _xlfn.XLOOKUP(A90,Table3[Tag Number],Table3[Status],"-",0)="Dead",
        _xlfn.XLOOKUP(A90,Table4[Tag Number],Table4[Status],"-",0)="Dead"),"Dead",
     OR(_xlfn.XLOOKUP(A90,Table1[Tag Number],Table1[Status],"-",0)="Alive",
        _xlfn.XLOOKUP(A90,Table2[Tag Number],Table2[Status],"-",0)="Alive",
        _xlfn.XLOOKUP(A90,Table3[Tag Number],Table3[Status],"-",0)="Alive",
        _xlfn.XLOOKUP(A90,Table4[Tag Number],Table4[Status],"-",0)="Alive"),"Alive",
     OR(_xlfn.XLOOKUP(A90,Table1[Tag Number],Table1[Status],"-",0)="-",
        _xlfn.XLOOKUP(A90,Table2[Tag Number],Table2[Status],"-",0)="-",
        _xlfn.XLOOKUP(A90,Table3[Tag Number],Table3[Status],"-",0)="-",
        _xlfn.XLOOKUP(A90,Table4[Tag Number],Table4[Status],"-",0)="-"),
   "-")</f>
        <v>-</v>
      </c>
      <c r="I90" s="90"/>
      <c r="J90" s="90"/>
      <c r="K90" s="91"/>
      <c r="L90" s="91"/>
      <c r="M90" s="91"/>
      <c r="N90" s="92"/>
      <c r="O90" s="89"/>
      <c r="R90" t="b">
        <f t="shared" si="3"/>
        <v>0</v>
      </c>
    </row>
    <row r="91" spans="1:18" ht="15" thickBot="1" x14ac:dyDescent="0.35">
      <c r="A91" s="3" t="s">
        <v>1190</v>
      </c>
      <c r="B91" s="3" t="s">
        <v>1137</v>
      </c>
      <c r="C91" s="84">
        <f>IF(COUNTIF(Table1[Tag Number], A91), 1, 0)</f>
        <v>0</v>
      </c>
      <c r="D91" s="85">
        <f>IF(COUNTIF(Table2[Tag Number], A91), 1, 0)</f>
        <v>0</v>
      </c>
      <c r="E91" s="86">
        <f>IF(COUNTIF(Table3[Tag Number], A91), 1, 0)</f>
        <v>0</v>
      </c>
      <c r="F91" s="86">
        <f>IF(COUNTIF(Table4[Tag Number], A91), 1, 0)</f>
        <v>0</v>
      </c>
      <c r="G91" s="87">
        <f t="shared" si="4"/>
        <v>0</v>
      </c>
      <c r="H91" s="88" t="str" cm="1">
        <f t="array" ref="H91">_xlfn.IFS(OR(_xlfn.XLOOKUP(A91,Table1[Tag Number],Table1[Status],"-",0)="Dead",
        _xlfn.XLOOKUP(A91,Table2[Tag Number],Table2[Status],"-",0)="Dead",
        _xlfn.XLOOKUP(A91,Table3[Tag Number],Table3[Status],"-",0)="Dead",
        _xlfn.XLOOKUP(A91,Table4[Tag Number],Table4[Status],"-",0)="Dead"),"Dead",
     OR(_xlfn.XLOOKUP(A91,Table1[Tag Number],Table1[Status],"-",0)="Alive",
        _xlfn.XLOOKUP(A91,Table2[Tag Number],Table2[Status],"-",0)="Alive",
        _xlfn.XLOOKUP(A91,Table3[Tag Number],Table3[Status],"-",0)="Alive",
        _xlfn.XLOOKUP(A91,Table4[Tag Number],Table4[Status],"-",0)="Alive"),"Alive",
     OR(_xlfn.XLOOKUP(A91,Table1[Tag Number],Table1[Status],"-",0)="-",
        _xlfn.XLOOKUP(A91,Table2[Tag Number],Table2[Status],"-",0)="-",
        _xlfn.XLOOKUP(A91,Table3[Tag Number],Table3[Status],"-",0)="-",
        _xlfn.XLOOKUP(A91,Table4[Tag Number],Table4[Status],"-",0)="-"),
   "-")</f>
        <v>-</v>
      </c>
      <c r="I91" s="90"/>
      <c r="J91" s="90"/>
      <c r="K91" s="91"/>
      <c r="L91" s="91"/>
      <c r="M91" s="91"/>
      <c r="N91" s="92"/>
      <c r="O91" s="89"/>
      <c r="R91" t="b">
        <f t="shared" si="3"/>
        <v>0</v>
      </c>
    </row>
    <row r="92" spans="1:18" ht="15" thickBot="1" x14ac:dyDescent="0.35">
      <c r="A92" s="2" t="s">
        <v>914</v>
      </c>
      <c r="B92" s="2" t="s">
        <v>1137</v>
      </c>
      <c r="C92" s="84">
        <f>IF(COUNTIF(Table1[Tag Number], A92), 1, 0)</f>
        <v>0</v>
      </c>
      <c r="D92" s="85">
        <f>IF(COUNTIF(Table2[Tag Number], A92), 1, 0)</f>
        <v>0</v>
      </c>
      <c r="E92" s="86">
        <f>IF(COUNTIF(Table3[Tag Number], A92), 1, 0)</f>
        <v>0</v>
      </c>
      <c r="F92" s="86">
        <f>IF(COUNTIF(Table4[Tag Number], A92), 1, 0)</f>
        <v>0</v>
      </c>
      <c r="G92" s="87">
        <f t="shared" si="4"/>
        <v>0</v>
      </c>
      <c r="H92" s="88" t="str" cm="1">
        <f t="array" ref="H92">_xlfn.IFS(OR(_xlfn.XLOOKUP(A92,Table1[Tag Number],Table1[Status],"-",0)="Dead",
        _xlfn.XLOOKUP(A92,Table2[Tag Number],Table2[Status],"-",0)="Dead",
        _xlfn.XLOOKUP(A92,Table3[Tag Number],Table3[Status],"-",0)="Dead",
        _xlfn.XLOOKUP(A92,Table4[Tag Number],Table4[Status],"-",0)="Dead"),"Dead",
     OR(_xlfn.XLOOKUP(A92,Table1[Tag Number],Table1[Status],"-",0)="Alive",
        _xlfn.XLOOKUP(A92,Table2[Tag Number],Table2[Status],"-",0)="Alive",
        _xlfn.XLOOKUP(A92,Table3[Tag Number],Table3[Status],"-",0)="Alive",
        _xlfn.XLOOKUP(A92,Table4[Tag Number],Table4[Status],"-",0)="Alive"),"Alive",
     OR(_xlfn.XLOOKUP(A92,Table1[Tag Number],Table1[Status],"-",0)="-",
        _xlfn.XLOOKUP(A92,Table2[Tag Number],Table2[Status],"-",0)="-",
        _xlfn.XLOOKUP(A92,Table3[Tag Number],Table3[Status],"-",0)="-",
        _xlfn.XLOOKUP(A92,Table4[Tag Number],Table4[Status],"-",0)="-"),
   "-")</f>
        <v>-</v>
      </c>
      <c r="I92" s="90"/>
      <c r="J92" s="90"/>
      <c r="K92" s="91"/>
      <c r="L92" s="91"/>
      <c r="M92" s="91"/>
      <c r="N92" s="92"/>
      <c r="O92" s="89"/>
      <c r="R92" t="b">
        <f t="shared" si="3"/>
        <v>0</v>
      </c>
    </row>
    <row r="93" spans="1:18" ht="15" thickBot="1" x14ac:dyDescent="0.35">
      <c r="A93" s="3" t="s">
        <v>1191</v>
      </c>
      <c r="B93" s="3" t="s">
        <v>1145</v>
      </c>
      <c r="C93" s="84">
        <f>IF(COUNTIF(Table1[Tag Number], A93), 1, 0)</f>
        <v>0</v>
      </c>
      <c r="D93" s="85">
        <f>IF(COUNTIF(Table2[Tag Number], A93), 1, 0)</f>
        <v>0</v>
      </c>
      <c r="E93" s="86">
        <f>IF(COUNTIF(Table3[Tag Number], A93), 1, 0)</f>
        <v>0</v>
      </c>
      <c r="F93" s="86">
        <f>IF(COUNTIF(Table4[Tag Number], A93), 1, 0)</f>
        <v>0</v>
      </c>
      <c r="G93" s="87">
        <f t="shared" si="4"/>
        <v>0</v>
      </c>
      <c r="H93" s="88" t="str" cm="1">
        <f t="array" ref="H93">_xlfn.IFS(OR(_xlfn.XLOOKUP(A93,Table1[Tag Number],Table1[Status],"-",0)="Dead",
        _xlfn.XLOOKUP(A93,Table2[Tag Number],Table2[Status],"-",0)="Dead",
        _xlfn.XLOOKUP(A93,Table3[Tag Number],Table3[Status],"-",0)="Dead",
        _xlfn.XLOOKUP(A93,Table4[Tag Number],Table4[Status],"-",0)="Dead"),"Dead",
     OR(_xlfn.XLOOKUP(A93,Table1[Tag Number],Table1[Status],"-",0)="Alive",
        _xlfn.XLOOKUP(A93,Table2[Tag Number],Table2[Status],"-",0)="Alive",
        _xlfn.XLOOKUP(A93,Table3[Tag Number],Table3[Status],"-",0)="Alive",
        _xlfn.XLOOKUP(A93,Table4[Tag Number],Table4[Status],"-",0)="Alive"),"Alive",
     OR(_xlfn.XLOOKUP(A93,Table1[Tag Number],Table1[Status],"-",0)="-",
        _xlfn.XLOOKUP(A93,Table2[Tag Number],Table2[Status],"-",0)="-",
        _xlfn.XLOOKUP(A93,Table3[Tag Number],Table3[Status],"-",0)="-",
        _xlfn.XLOOKUP(A93,Table4[Tag Number],Table4[Status],"-",0)="-"),
   "-")</f>
        <v>-</v>
      </c>
      <c r="I93" s="90"/>
      <c r="J93" s="90"/>
      <c r="K93" s="91"/>
      <c r="L93" s="91"/>
      <c r="M93" s="91"/>
      <c r="N93" s="92"/>
      <c r="O93" s="89"/>
      <c r="R93" t="b">
        <f t="shared" si="3"/>
        <v>0</v>
      </c>
    </row>
    <row r="94" spans="1:18" ht="15" thickBot="1" x14ac:dyDescent="0.35">
      <c r="A94" s="2" t="s">
        <v>1192</v>
      </c>
      <c r="B94" s="2" t="s">
        <v>1137</v>
      </c>
      <c r="C94" s="84">
        <f>IF(COUNTIF(Table1[Tag Number], A94), 1, 0)</f>
        <v>0</v>
      </c>
      <c r="D94" s="85">
        <f>IF(COUNTIF(Table2[Tag Number], A94), 1, 0)</f>
        <v>0</v>
      </c>
      <c r="E94" s="86">
        <f>IF(COUNTIF(Table3[Tag Number], A94), 1, 0)</f>
        <v>0</v>
      </c>
      <c r="F94" s="86">
        <f>IF(COUNTIF(Table4[Tag Number], A94), 1, 0)</f>
        <v>0</v>
      </c>
      <c r="G94" s="87">
        <f t="shared" si="4"/>
        <v>0</v>
      </c>
      <c r="H94" s="88" t="str" cm="1">
        <f t="array" ref="H94">_xlfn.IFS(OR(_xlfn.XLOOKUP(A94,Table1[Tag Number],Table1[Status],"-",0)="Dead",
        _xlfn.XLOOKUP(A94,Table2[Tag Number],Table2[Status],"-",0)="Dead",
        _xlfn.XLOOKUP(A94,Table3[Tag Number],Table3[Status],"-",0)="Dead",
        _xlfn.XLOOKUP(A94,Table4[Tag Number],Table4[Status],"-",0)="Dead"),"Dead",
     OR(_xlfn.XLOOKUP(A94,Table1[Tag Number],Table1[Status],"-",0)="Alive",
        _xlfn.XLOOKUP(A94,Table2[Tag Number],Table2[Status],"-",0)="Alive",
        _xlfn.XLOOKUP(A94,Table3[Tag Number],Table3[Status],"-",0)="Alive",
        _xlfn.XLOOKUP(A94,Table4[Tag Number],Table4[Status],"-",0)="Alive"),"Alive",
     OR(_xlfn.XLOOKUP(A94,Table1[Tag Number],Table1[Status],"-",0)="-",
        _xlfn.XLOOKUP(A94,Table2[Tag Number],Table2[Status],"-",0)="-",
        _xlfn.XLOOKUP(A94,Table3[Tag Number],Table3[Status],"-",0)="-",
        _xlfn.XLOOKUP(A94,Table4[Tag Number],Table4[Status],"-",0)="-"),
   "-")</f>
        <v>-</v>
      </c>
      <c r="I94" s="90"/>
      <c r="J94" s="90"/>
      <c r="K94" s="91"/>
      <c r="L94" s="91"/>
      <c r="M94" s="91"/>
      <c r="N94" s="92"/>
      <c r="O94" s="89"/>
      <c r="R94" t="b">
        <f t="shared" si="3"/>
        <v>0</v>
      </c>
    </row>
    <row r="95" spans="1:18" ht="15" thickBot="1" x14ac:dyDescent="0.35">
      <c r="A95" s="3" t="s">
        <v>682</v>
      </c>
      <c r="B95" s="3" t="s">
        <v>1137</v>
      </c>
      <c r="C95" s="84">
        <f>IF(COUNTIF(Table1[Tag Number], A95), 1, 0)</f>
        <v>0</v>
      </c>
      <c r="D95" s="85">
        <f>IF(COUNTIF(Table2[Tag Number], A95), 1, 0)</f>
        <v>0</v>
      </c>
      <c r="E95" s="86">
        <f>IF(COUNTIF(Table3[Tag Number], A95), 1, 0)</f>
        <v>0</v>
      </c>
      <c r="F95" s="86">
        <f>IF(COUNTIF(Table4[Tag Number], A95), 1, 0)</f>
        <v>0</v>
      </c>
      <c r="G95" s="87">
        <f t="shared" si="4"/>
        <v>0</v>
      </c>
      <c r="H95" s="88" t="str" cm="1">
        <f t="array" ref="H95">_xlfn.IFS(OR(_xlfn.XLOOKUP(A95,Table1[Tag Number],Table1[Status],"-",0)="Dead",
        _xlfn.XLOOKUP(A95,Table2[Tag Number],Table2[Status],"-",0)="Dead",
        _xlfn.XLOOKUP(A95,Table3[Tag Number],Table3[Status],"-",0)="Dead",
        _xlfn.XLOOKUP(A95,Table4[Tag Number],Table4[Status],"-",0)="Dead"),"Dead",
     OR(_xlfn.XLOOKUP(A95,Table1[Tag Number],Table1[Status],"-",0)="Alive",
        _xlfn.XLOOKUP(A95,Table2[Tag Number],Table2[Status],"-",0)="Alive",
        _xlfn.XLOOKUP(A95,Table3[Tag Number],Table3[Status],"-",0)="Alive",
        _xlfn.XLOOKUP(A95,Table4[Tag Number],Table4[Status],"-",0)="Alive"),"Alive",
     OR(_xlfn.XLOOKUP(A95,Table1[Tag Number],Table1[Status],"-",0)="-",
        _xlfn.XLOOKUP(A95,Table2[Tag Number],Table2[Status],"-",0)="-",
        _xlfn.XLOOKUP(A95,Table3[Tag Number],Table3[Status],"-",0)="-",
        _xlfn.XLOOKUP(A95,Table4[Tag Number],Table4[Status],"-",0)="-"),
   "-")</f>
        <v>-</v>
      </c>
      <c r="I95" s="90"/>
      <c r="J95" s="90"/>
      <c r="K95" s="91"/>
      <c r="L95" s="91"/>
      <c r="M95" s="91"/>
      <c r="N95" s="92"/>
      <c r="O95" s="89"/>
      <c r="R95" t="b">
        <f t="shared" si="3"/>
        <v>0</v>
      </c>
    </row>
    <row r="96" spans="1:18" ht="15" thickBot="1" x14ac:dyDescent="0.35">
      <c r="A96" s="2" t="s">
        <v>1193</v>
      </c>
      <c r="B96" s="2" t="s">
        <v>1137</v>
      </c>
      <c r="C96" s="84">
        <f>IF(COUNTIF(Table1[Tag Number], A96), 1, 0)</f>
        <v>0</v>
      </c>
      <c r="D96" s="85">
        <f>IF(COUNTIF(Table2[Tag Number], A96), 1, 0)</f>
        <v>0</v>
      </c>
      <c r="E96" s="86">
        <f>IF(COUNTIF(Table3[Tag Number], A96), 1, 0)</f>
        <v>0</v>
      </c>
      <c r="F96" s="86">
        <f>IF(COUNTIF(Table4[Tag Number], A96), 1, 0)</f>
        <v>0</v>
      </c>
      <c r="G96" s="87">
        <f t="shared" si="4"/>
        <v>0</v>
      </c>
      <c r="H96" s="88" t="str" cm="1">
        <f t="array" ref="H96">_xlfn.IFS(OR(_xlfn.XLOOKUP(A96,Table1[Tag Number],Table1[Status],"-",0)="Dead",
        _xlfn.XLOOKUP(A96,Table2[Tag Number],Table2[Status],"-",0)="Dead",
        _xlfn.XLOOKUP(A96,Table3[Tag Number],Table3[Status],"-",0)="Dead",
        _xlfn.XLOOKUP(A96,Table4[Tag Number],Table4[Status],"-",0)="Dead"),"Dead",
     OR(_xlfn.XLOOKUP(A96,Table1[Tag Number],Table1[Status],"-",0)="Alive",
        _xlfn.XLOOKUP(A96,Table2[Tag Number],Table2[Status],"-",0)="Alive",
        _xlfn.XLOOKUP(A96,Table3[Tag Number],Table3[Status],"-",0)="Alive",
        _xlfn.XLOOKUP(A96,Table4[Tag Number],Table4[Status],"-",0)="Alive"),"Alive",
     OR(_xlfn.XLOOKUP(A96,Table1[Tag Number],Table1[Status],"-",0)="-",
        _xlfn.XLOOKUP(A96,Table2[Tag Number],Table2[Status],"-",0)="-",
        _xlfn.XLOOKUP(A96,Table3[Tag Number],Table3[Status],"-",0)="-",
        _xlfn.XLOOKUP(A96,Table4[Tag Number],Table4[Status],"-",0)="-"),
   "-")</f>
        <v>-</v>
      </c>
      <c r="I96" s="90"/>
      <c r="J96" s="90"/>
      <c r="K96" s="91"/>
      <c r="L96" s="91"/>
      <c r="M96" s="91"/>
      <c r="N96" s="92"/>
      <c r="O96" s="89"/>
      <c r="R96" t="b">
        <f t="shared" si="3"/>
        <v>0</v>
      </c>
    </row>
    <row r="97" spans="1:18" ht="15" thickBot="1" x14ac:dyDescent="0.35">
      <c r="A97" s="3" t="s">
        <v>893</v>
      </c>
      <c r="B97" s="3" t="s">
        <v>1137</v>
      </c>
      <c r="C97" s="84">
        <f>IF(COUNTIF(Table1[Tag Number], A97), 1, 0)</f>
        <v>0</v>
      </c>
      <c r="D97" s="85">
        <f>IF(COUNTIF(Table2[Tag Number], A97), 1, 0)</f>
        <v>0</v>
      </c>
      <c r="E97" s="86">
        <f>IF(COUNTIF(Table3[Tag Number], A97), 1, 0)</f>
        <v>0</v>
      </c>
      <c r="F97" s="86">
        <f>IF(COUNTIF(Table4[Tag Number], A97), 1, 0)</f>
        <v>0</v>
      </c>
      <c r="G97" s="87">
        <f t="shared" si="4"/>
        <v>0</v>
      </c>
      <c r="H97" s="88" t="str" cm="1">
        <f t="array" ref="H97">_xlfn.IFS(OR(_xlfn.XLOOKUP(A97,Table1[Tag Number],Table1[Status],"-",0)="Dead",
        _xlfn.XLOOKUP(A97,Table2[Tag Number],Table2[Status],"-",0)="Dead",
        _xlfn.XLOOKUP(A97,Table3[Tag Number],Table3[Status],"-",0)="Dead",
        _xlfn.XLOOKUP(A97,Table4[Tag Number],Table4[Status],"-",0)="Dead"),"Dead",
     OR(_xlfn.XLOOKUP(A97,Table1[Tag Number],Table1[Status],"-",0)="Alive",
        _xlfn.XLOOKUP(A97,Table2[Tag Number],Table2[Status],"-",0)="Alive",
        _xlfn.XLOOKUP(A97,Table3[Tag Number],Table3[Status],"-",0)="Alive",
        _xlfn.XLOOKUP(A97,Table4[Tag Number],Table4[Status],"-",0)="Alive"),"Alive",
     OR(_xlfn.XLOOKUP(A97,Table1[Tag Number],Table1[Status],"-",0)="-",
        _xlfn.XLOOKUP(A97,Table2[Tag Number],Table2[Status],"-",0)="-",
        _xlfn.XLOOKUP(A97,Table3[Tag Number],Table3[Status],"-",0)="-",
        _xlfn.XLOOKUP(A97,Table4[Tag Number],Table4[Status],"-",0)="-"),
   "-")</f>
        <v>-</v>
      </c>
      <c r="I97" s="90"/>
      <c r="J97" s="90"/>
      <c r="K97" s="91"/>
      <c r="L97" s="91"/>
      <c r="M97" s="91"/>
      <c r="N97" s="92"/>
      <c r="O97" s="89"/>
      <c r="R97" t="b">
        <f t="shared" si="3"/>
        <v>0</v>
      </c>
    </row>
    <row r="98" spans="1:18" ht="15" thickBot="1" x14ac:dyDescent="0.35">
      <c r="A98" s="2" t="s">
        <v>1194</v>
      </c>
      <c r="B98" s="2" t="s">
        <v>1145</v>
      </c>
      <c r="C98" s="84">
        <f>IF(COUNTIF(Table1[Tag Number], A98), 1, 0)</f>
        <v>0</v>
      </c>
      <c r="D98" s="85">
        <f>IF(COUNTIF(Table2[Tag Number], A98), 1, 0)</f>
        <v>0</v>
      </c>
      <c r="E98" s="86">
        <f>IF(COUNTIF(Table3[Tag Number], A98), 1, 0)</f>
        <v>0</v>
      </c>
      <c r="F98" s="86">
        <f>IF(COUNTIF(Table4[Tag Number], A98), 1, 0)</f>
        <v>0</v>
      </c>
      <c r="G98" s="87">
        <f t="shared" si="4"/>
        <v>0</v>
      </c>
      <c r="H98" s="88" t="str" cm="1">
        <f t="array" ref="H98">_xlfn.IFS(OR(_xlfn.XLOOKUP(A98,Table1[Tag Number],Table1[Status],"-",0)="Dead",
        _xlfn.XLOOKUP(A98,Table2[Tag Number],Table2[Status],"-",0)="Dead",
        _xlfn.XLOOKUP(A98,Table3[Tag Number],Table3[Status],"-",0)="Dead",
        _xlfn.XLOOKUP(A98,Table4[Tag Number],Table4[Status],"-",0)="Dead"),"Dead",
     OR(_xlfn.XLOOKUP(A98,Table1[Tag Number],Table1[Status],"-",0)="Alive",
        _xlfn.XLOOKUP(A98,Table2[Tag Number],Table2[Status],"-",0)="Alive",
        _xlfn.XLOOKUP(A98,Table3[Tag Number],Table3[Status],"-",0)="Alive",
        _xlfn.XLOOKUP(A98,Table4[Tag Number],Table4[Status],"-",0)="Alive"),"Alive",
     OR(_xlfn.XLOOKUP(A98,Table1[Tag Number],Table1[Status],"-",0)="-",
        _xlfn.XLOOKUP(A98,Table2[Tag Number],Table2[Status],"-",0)="-",
        _xlfn.XLOOKUP(A98,Table3[Tag Number],Table3[Status],"-",0)="-",
        _xlfn.XLOOKUP(A98,Table4[Tag Number],Table4[Status],"-",0)="-"),
   "-")</f>
        <v>-</v>
      </c>
      <c r="I98" s="90"/>
      <c r="J98" s="90"/>
      <c r="K98" s="91"/>
      <c r="L98" s="91"/>
      <c r="M98" s="91"/>
      <c r="N98" s="92"/>
      <c r="O98" s="89"/>
      <c r="R98" t="b">
        <f t="shared" si="3"/>
        <v>0</v>
      </c>
    </row>
    <row r="99" spans="1:18" ht="15" thickBot="1" x14ac:dyDescent="0.35">
      <c r="A99" s="3" t="s">
        <v>900</v>
      </c>
      <c r="B99" s="3" t="s">
        <v>1137</v>
      </c>
      <c r="C99" s="84">
        <f>IF(COUNTIF(Table1[Tag Number], A99), 1, 0)</f>
        <v>0</v>
      </c>
      <c r="D99" s="85">
        <f>IF(COUNTIF(Table2[Tag Number], A99), 1, 0)</f>
        <v>0</v>
      </c>
      <c r="E99" s="86">
        <f>IF(COUNTIF(Table3[Tag Number], A99), 1, 0)</f>
        <v>0</v>
      </c>
      <c r="F99" s="86">
        <f>IF(COUNTIF(Table4[Tag Number], A99), 1, 0)</f>
        <v>0</v>
      </c>
      <c r="G99" s="87">
        <f t="shared" si="4"/>
        <v>0</v>
      </c>
      <c r="H99" s="88" t="str" cm="1">
        <f t="array" ref="H99">_xlfn.IFS(OR(_xlfn.XLOOKUP(A99,Table1[Tag Number],Table1[Status],"-",0)="Dead",
        _xlfn.XLOOKUP(A99,Table2[Tag Number],Table2[Status],"-",0)="Dead",
        _xlfn.XLOOKUP(A99,Table3[Tag Number],Table3[Status],"-",0)="Dead",
        _xlfn.XLOOKUP(A99,Table4[Tag Number],Table4[Status],"-",0)="Dead"),"Dead",
     OR(_xlfn.XLOOKUP(A99,Table1[Tag Number],Table1[Status],"-",0)="Alive",
        _xlfn.XLOOKUP(A99,Table2[Tag Number],Table2[Status],"-",0)="Alive",
        _xlfn.XLOOKUP(A99,Table3[Tag Number],Table3[Status],"-",0)="Alive",
        _xlfn.XLOOKUP(A99,Table4[Tag Number],Table4[Status],"-",0)="Alive"),"Alive",
     OR(_xlfn.XLOOKUP(A99,Table1[Tag Number],Table1[Status],"-",0)="-",
        _xlfn.XLOOKUP(A99,Table2[Tag Number],Table2[Status],"-",0)="-",
        _xlfn.XLOOKUP(A99,Table3[Tag Number],Table3[Status],"-",0)="-",
        _xlfn.XLOOKUP(A99,Table4[Tag Number],Table4[Status],"-",0)="-"),
   "-")</f>
        <v>-</v>
      </c>
      <c r="I99" s="90"/>
      <c r="J99" s="90"/>
      <c r="K99" s="91"/>
      <c r="L99" s="91"/>
      <c r="M99" s="91"/>
      <c r="N99" s="92"/>
      <c r="O99" s="89"/>
      <c r="R99" t="b">
        <f t="shared" si="3"/>
        <v>0</v>
      </c>
    </row>
    <row r="100" spans="1:18" ht="15" thickBot="1" x14ac:dyDescent="0.35">
      <c r="A100" s="2" t="s">
        <v>1195</v>
      </c>
      <c r="B100" s="2" t="s">
        <v>1145</v>
      </c>
      <c r="C100" s="84">
        <f>IF(COUNTIF(Table1[Tag Number], A100), 1, 0)</f>
        <v>0</v>
      </c>
      <c r="D100" s="85">
        <f>IF(COUNTIF(Table2[Tag Number], A100), 1, 0)</f>
        <v>0</v>
      </c>
      <c r="E100" s="86">
        <f>IF(COUNTIF(Table3[Tag Number], A100), 1, 0)</f>
        <v>0</v>
      </c>
      <c r="F100" s="86">
        <f>IF(COUNTIF(Table4[Tag Number], A100), 1, 0)</f>
        <v>0</v>
      </c>
      <c r="G100" s="87">
        <f t="shared" si="4"/>
        <v>0</v>
      </c>
      <c r="H100" s="88" t="str" cm="1">
        <f t="array" ref="H100">_xlfn.IFS(OR(_xlfn.XLOOKUP(A100,Table1[Tag Number],Table1[Status],"-",0)="Dead",
        _xlfn.XLOOKUP(A100,Table2[Tag Number],Table2[Status],"-",0)="Dead",
        _xlfn.XLOOKUP(A100,Table3[Tag Number],Table3[Status],"-",0)="Dead",
        _xlfn.XLOOKUP(A100,Table4[Tag Number],Table4[Status],"-",0)="Dead"),"Dead",
     OR(_xlfn.XLOOKUP(A100,Table1[Tag Number],Table1[Status],"-",0)="Alive",
        _xlfn.XLOOKUP(A100,Table2[Tag Number],Table2[Status],"-",0)="Alive",
        _xlfn.XLOOKUP(A100,Table3[Tag Number],Table3[Status],"-",0)="Alive",
        _xlfn.XLOOKUP(A100,Table4[Tag Number],Table4[Status],"-",0)="Alive"),"Alive",
     OR(_xlfn.XLOOKUP(A100,Table1[Tag Number],Table1[Status],"-",0)="-",
        _xlfn.XLOOKUP(A100,Table2[Tag Number],Table2[Status],"-",0)="-",
        _xlfn.XLOOKUP(A100,Table3[Tag Number],Table3[Status],"-",0)="-",
        _xlfn.XLOOKUP(A100,Table4[Tag Number],Table4[Status],"-",0)="-"),
   "-")</f>
        <v>-</v>
      </c>
      <c r="I100" s="90"/>
      <c r="J100" s="90"/>
      <c r="K100" s="91"/>
      <c r="L100" s="91"/>
      <c r="M100" s="91"/>
      <c r="N100" s="92"/>
      <c r="O100" s="89"/>
      <c r="R100" t="b">
        <f t="shared" si="3"/>
        <v>0</v>
      </c>
    </row>
    <row r="101" spans="1:18" ht="15" thickBot="1" x14ac:dyDescent="0.35">
      <c r="A101" s="3" t="s">
        <v>597</v>
      </c>
      <c r="B101" s="3" t="s">
        <v>1137</v>
      </c>
      <c r="C101" s="84">
        <f>IF(COUNTIF(Table1[Tag Number], A101), 1, 0)</f>
        <v>0</v>
      </c>
      <c r="D101" s="85">
        <f>IF(COUNTIF(Table2[Tag Number], A101), 1, 0)</f>
        <v>0</v>
      </c>
      <c r="E101" s="86">
        <f>IF(COUNTIF(Table3[Tag Number], A101), 1, 0)</f>
        <v>0</v>
      </c>
      <c r="F101" s="86">
        <f>IF(COUNTIF(Table4[Tag Number], A101), 1, 0)</f>
        <v>0</v>
      </c>
      <c r="G101" s="87">
        <f t="shared" si="4"/>
        <v>0</v>
      </c>
      <c r="H101" s="88" t="str" cm="1">
        <f t="array" ref="H101">_xlfn.IFS(OR(_xlfn.XLOOKUP(A101,Table1[Tag Number],Table1[Status],"-",0)="Dead",
        _xlfn.XLOOKUP(A101,Table2[Tag Number],Table2[Status],"-",0)="Dead",
        _xlfn.XLOOKUP(A101,Table3[Tag Number],Table3[Status],"-",0)="Dead",
        _xlfn.XLOOKUP(A101,Table4[Tag Number],Table4[Status],"-",0)="Dead"),"Dead",
     OR(_xlfn.XLOOKUP(A101,Table1[Tag Number],Table1[Status],"-",0)="Alive",
        _xlfn.XLOOKUP(A101,Table2[Tag Number],Table2[Status],"-",0)="Alive",
        _xlfn.XLOOKUP(A101,Table3[Tag Number],Table3[Status],"-",0)="Alive",
        _xlfn.XLOOKUP(A101,Table4[Tag Number],Table4[Status],"-",0)="Alive"),"Alive",
     OR(_xlfn.XLOOKUP(A101,Table1[Tag Number],Table1[Status],"-",0)="-",
        _xlfn.XLOOKUP(A101,Table2[Tag Number],Table2[Status],"-",0)="-",
        _xlfn.XLOOKUP(A101,Table3[Tag Number],Table3[Status],"-",0)="-",
        _xlfn.XLOOKUP(A101,Table4[Tag Number],Table4[Status],"-",0)="-"),
   "-")</f>
        <v>-</v>
      </c>
      <c r="I101" s="90"/>
      <c r="J101" s="90"/>
      <c r="K101" s="91"/>
      <c r="L101" s="91"/>
      <c r="M101" s="91"/>
      <c r="N101" s="92"/>
      <c r="O101" s="89"/>
      <c r="R101" t="b">
        <f t="shared" si="3"/>
        <v>0</v>
      </c>
    </row>
    <row r="102" spans="1:18" ht="15" thickBot="1" x14ac:dyDescent="0.35">
      <c r="A102" s="2" t="s">
        <v>1196</v>
      </c>
      <c r="B102" s="2" t="s">
        <v>1137</v>
      </c>
      <c r="C102" s="84">
        <f>IF(COUNTIF(Table1[Tag Number], A102), 1, 0)</f>
        <v>0</v>
      </c>
      <c r="D102" s="85">
        <f>IF(COUNTIF(Table2[Tag Number], A102), 1, 0)</f>
        <v>0</v>
      </c>
      <c r="E102" s="86">
        <f>IF(COUNTIF(Table3[Tag Number], A102), 1, 0)</f>
        <v>0</v>
      </c>
      <c r="F102" s="86">
        <f>IF(COUNTIF(Table4[Tag Number], A102), 1, 0)</f>
        <v>0</v>
      </c>
      <c r="G102" s="87">
        <f t="shared" si="4"/>
        <v>0</v>
      </c>
      <c r="H102" s="88" t="str" cm="1">
        <f t="array" ref="H102">_xlfn.IFS(OR(_xlfn.XLOOKUP(A102,Table1[Tag Number],Table1[Status],"-",0)="Dead",
        _xlfn.XLOOKUP(A102,Table2[Tag Number],Table2[Status],"-",0)="Dead",
        _xlfn.XLOOKUP(A102,Table3[Tag Number],Table3[Status],"-",0)="Dead",
        _xlfn.XLOOKUP(A102,Table4[Tag Number],Table4[Status],"-",0)="Dead"),"Dead",
     OR(_xlfn.XLOOKUP(A102,Table1[Tag Number],Table1[Status],"-",0)="Alive",
        _xlfn.XLOOKUP(A102,Table2[Tag Number],Table2[Status],"-",0)="Alive",
        _xlfn.XLOOKUP(A102,Table3[Tag Number],Table3[Status],"-",0)="Alive",
        _xlfn.XLOOKUP(A102,Table4[Tag Number],Table4[Status],"-",0)="Alive"),"Alive",
     OR(_xlfn.XLOOKUP(A102,Table1[Tag Number],Table1[Status],"-",0)="-",
        _xlfn.XLOOKUP(A102,Table2[Tag Number],Table2[Status],"-",0)="-",
        _xlfn.XLOOKUP(A102,Table3[Tag Number],Table3[Status],"-",0)="-",
        _xlfn.XLOOKUP(A102,Table4[Tag Number],Table4[Status],"-",0)="-"),
   "-")</f>
        <v>-</v>
      </c>
      <c r="I102" s="90"/>
      <c r="J102" s="90"/>
      <c r="K102" s="91"/>
      <c r="L102" s="91"/>
      <c r="M102" s="91"/>
      <c r="N102" s="92"/>
      <c r="O102" s="89"/>
      <c r="R102" t="b">
        <f t="shared" si="3"/>
        <v>0</v>
      </c>
    </row>
    <row r="103" spans="1:18" ht="15" thickBot="1" x14ac:dyDescent="0.35">
      <c r="A103" s="3" t="s">
        <v>1197</v>
      </c>
      <c r="B103" s="3" t="s">
        <v>1145</v>
      </c>
      <c r="C103" s="84">
        <f>IF(COUNTIF(Table1[Tag Number], A103), 1, 0)</f>
        <v>0</v>
      </c>
      <c r="D103" s="85">
        <f>IF(COUNTIF(Table2[Tag Number], A103), 1, 0)</f>
        <v>0</v>
      </c>
      <c r="E103" s="86">
        <f>IF(COUNTIF(Table3[Tag Number], A103), 1, 0)</f>
        <v>0</v>
      </c>
      <c r="F103" s="86">
        <f>IF(COUNTIF(Table4[Tag Number], A103), 1, 0)</f>
        <v>0</v>
      </c>
      <c r="G103" s="87">
        <f t="shared" si="4"/>
        <v>0</v>
      </c>
      <c r="H103" s="88" t="str" cm="1">
        <f t="array" ref="H103">_xlfn.IFS(OR(_xlfn.XLOOKUP(A103,Table1[Tag Number],Table1[Status],"-",0)="Dead",
        _xlfn.XLOOKUP(A103,Table2[Tag Number],Table2[Status],"-",0)="Dead",
        _xlfn.XLOOKUP(A103,Table3[Tag Number],Table3[Status],"-",0)="Dead",
        _xlfn.XLOOKUP(A103,Table4[Tag Number],Table4[Status],"-",0)="Dead"),"Dead",
     OR(_xlfn.XLOOKUP(A103,Table1[Tag Number],Table1[Status],"-",0)="Alive",
        _xlfn.XLOOKUP(A103,Table2[Tag Number],Table2[Status],"-",0)="Alive",
        _xlfn.XLOOKUP(A103,Table3[Tag Number],Table3[Status],"-",0)="Alive",
        _xlfn.XLOOKUP(A103,Table4[Tag Number],Table4[Status],"-",0)="Alive"),"Alive",
     OR(_xlfn.XLOOKUP(A103,Table1[Tag Number],Table1[Status],"-",0)="-",
        _xlfn.XLOOKUP(A103,Table2[Tag Number],Table2[Status],"-",0)="-",
        _xlfn.XLOOKUP(A103,Table3[Tag Number],Table3[Status],"-",0)="-",
        _xlfn.XLOOKUP(A103,Table4[Tag Number],Table4[Status],"-",0)="-"),
   "-")</f>
        <v>-</v>
      </c>
      <c r="I103" s="90"/>
      <c r="J103" s="90"/>
      <c r="K103" s="91"/>
      <c r="L103" s="91"/>
      <c r="M103" s="91"/>
      <c r="N103" s="92"/>
      <c r="O103" s="89"/>
      <c r="R103" t="b">
        <f t="shared" si="3"/>
        <v>0</v>
      </c>
    </row>
    <row r="104" spans="1:18" ht="15" thickBot="1" x14ac:dyDescent="0.35">
      <c r="A104" s="2" t="s">
        <v>1198</v>
      </c>
      <c r="B104" s="2" t="s">
        <v>1137</v>
      </c>
      <c r="C104" s="84">
        <f>IF(COUNTIF(Table1[Tag Number], A104), 1, 0)</f>
        <v>0</v>
      </c>
      <c r="D104" s="85">
        <f>IF(COUNTIF(Table2[Tag Number], A104), 1, 0)</f>
        <v>0</v>
      </c>
      <c r="E104" s="86">
        <f>IF(COUNTIF(Table3[Tag Number], A104), 1, 0)</f>
        <v>0</v>
      </c>
      <c r="F104" s="86">
        <f>IF(COUNTIF(Table4[Tag Number], A104), 1, 0)</f>
        <v>0</v>
      </c>
      <c r="G104" s="87">
        <f t="shared" si="4"/>
        <v>0</v>
      </c>
      <c r="H104" s="88" t="str" cm="1">
        <f t="array" ref="H104">_xlfn.IFS(OR(_xlfn.XLOOKUP(A104,Table1[Tag Number],Table1[Status],"-",0)="Dead",
        _xlfn.XLOOKUP(A104,Table2[Tag Number],Table2[Status],"-",0)="Dead",
        _xlfn.XLOOKUP(A104,Table3[Tag Number],Table3[Status],"-",0)="Dead",
        _xlfn.XLOOKUP(A104,Table4[Tag Number],Table4[Status],"-",0)="Dead"),"Dead",
     OR(_xlfn.XLOOKUP(A104,Table1[Tag Number],Table1[Status],"-",0)="Alive",
        _xlfn.XLOOKUP(A104,Table2[Tag Number],Table2[Status],"-",0)="Alive",
        _xlfn.XLOOKUP(A104,Table3[Tag Number],Table3[Status],"-",0)="Alive",
        _xlfn.XLOOKUP(A104,Table4[Tag Number],Table4[Status],"-",0)="Alive"),"Alive",
     OR(_xlfn.XLOOKUP(A104,Table1[Tag Number],Table1[Status],"-",0)="-",
        _xlfn.XLOOKUP(A104,Table2[Tag Number],Table2[Status],"-",0)="-",
        _xlfn.XLOOKUP(A104,Table3[Tag Number],Table3[Status],"-",0)="-",
        _xlfn.XLOOKUP(A104,Table4[Tag Number],Table4[Status],"-",0)="-"),
   "-")</f>
        <v>-</v>
      </c>
      <c r="I104" s="90"/>
      <c r="J104" s="90"/>
      <c r="K104" s="91"/>
      <c r="L104" s="91"/>
      <c r="M104" s="91"/>
      <c r="N104" s="92"/>
      <c r="O104" s="89"/>
      <c r="R104" t="b">
        <f t="shared" si="3"/>
        <v>0</v>
      </c>
    </row>
    <row r="105" spans="1:18" ht="15" thickBot="1" x14ac:dyDescent="0.35">
      <c r="A105" s="3" t="s">
        <v>511</v>
      </c>
      <c r="B105" s="3" t="s">
        <v>1137</v>
      </c>
      <c r="C105" s="84">
        <f>IF(COUNTIF(Table1[Tag Number], A105), 1, 0)</f>
        <v>0</v>
      </c>
      <c r="D105" s="85">
        <f>IF(COUNTIF(Table2[Tag Number], A105), 1, 0)</f>
        <v>0</v>
      </c>
      <c r="E105" s="86">
        <f>IF(COUNTIF(Table3[Tag Number], A105), 1, 0)</f>
        <v>0</v>
      </c>
      <c r="F105" s="86">
        <f>IF(COUNTIF(Table4[Tag Number], A105), 1, 0)</f>
        <v>0</v>
      </c>
      <c r="G105" s="87">
        <f t="shared" si="4"/>
        <v>0</v>
      </c>
      <c r="H105" s="88" t="str" cm="1">
        <f t="array" ref="H105">_xlfn.IFS(OR(_xlfn.XLOOKUP(A105,Table1[Tag Number],Table1[Status],"-",0)="Dead",
        _xlfn.XLOOKUP(A105,Table2[Tag Number],Table2[Status],"-",0)="Dead",
        _xlfn.XLOOKUP(A105,Table3[Tag Number],Table3[Status],"-",0)="Dead",
        _xlfn.XLOOKUP(A105,Table4[Tag Number],Table4[Status],"-",0)="Dead"),"Dead",
     OR(_xlfn.XLOOKUP(A105,Table1[Tag Number],Table1[Status],"-",0)="Alive",
        _xlfn.XLOOKUP(A105,Table2[Tag Number],Table2[Status],"-",0)="Alive",
        _xlfn.XLOOKUP(A105,Table3[Tag Number],Table3[Status],"-",0)="Alive",
        _xlfn.XLOOKUP(A105,Table4[Tag Number],Table4[Status],"-",0)="Alive"),"Alive",
     OR(_xlfn.XLOOKUP(A105,Table1[Tag Number],Table1[Status],"-",0)="-",
        _xlfn.XLOOKUP(A105,Table2[Tag Number],Table2[Status],"-",0)="-",
        _xlfn.XLOOKUP(A105,Table3[Tag Number],Table3[Status],"-",0)="-",
        _xlfn.XLOOKUP(A105,Table4[Tag Number],Table4[Status],"-",0)="-"),
   "-")</f>
        <v>-</v>
      </c>
      <c r="I105" s="90"/>
      <c r="J105" s="90"/>
      <c r="K105" s="91"/>
      <c r="L105" s="91"/>
      <c r="M105" s="91"/>
      <c r="N105" s="92"/>
      <c r="O105" s="89"/>
      <c r="R105" t="b">
        <f t="shared" si="3"/>
        <v>0</v>
      </c>
    </row>
    <row r="106" spans="1:18" ht="15" thickBot="1" x14ac:dyDescent="0.35">
      <c r="A106" s="2" t="s">
        <v>1199</v>
      </c>
      <c r="B106" s="2" t="s">
        <v>1145</v>
      </c>
      <c r="C106" s="84">
        <f>IF(COUNTIF(Table1[Tag Number], A106), 1, 0)</f>
        <v>0</v>
      </c>
      <c r="D106" s="85">
        <f>IF(COUNTIF(Table2[Tag Number], A106), 1, 0)</f>
        <v>0</v>
      </c>
      <c r="E106" s="86">
        <f>IF(COUNTIF(Table3[Tag Number], A106), 1, 0)</f>
        <v>0</v>
      </c>
      <c r="F106" s="86">
        <f>IF(COUNTIF(Table4[Tag Number], A106), 1, 0)</f>
        <v>0</v>
      </c>
      <c r="G106" s="87">
        <f t="shared" si="4"/>
        <v>0</v>
      </c>
      <c r="H106" s="88" t="str" cm="1">
        <f t="array" ref="H106">_xlfn.IFS(OR(_xlfn.XLOOKUP(A106,Table1[Tag Number],Table1[Status],"-",0)="Dead",
        _xlfn.XLOOKUP(A106,Table2[Tag Number],Table2[Status],"-",0)="Dead",
        _xlfn.XLOOKUP(A106,Table3[Tag Number],Table3[Status],"-",0)="Dead",
        _xlfn.XLOOKUP(A106,Table4[Tag Number],Table4[Status],"-",0)="Dead"),"Dead",
     OR(_xlfn.XLOOKUP(A106,Table1[Tag Number],Table1[Status],"-",0)="Alive",
        _xlfn.XLOOKUP(A106,Table2[Tag Number],Table2[Status],"-",0)="Alive",
        _xlfn.XLOOKUP(A106,Table3[Tag Number],Table3[Status],"-",0)="Alive",
        _xlfn.XLOOKUP(A106,Table4[Tag Number],Table4[Status],"-",0)="Alive"),"Alive",
     OR(_xlfn.XLOOKUP(A106,Table1[Tag Number],Table1[Status],"-",0)="-",
        _xlfn.XLOOKUP(A106,Table2[Tag Number],Table2[Status],"-",0)="-",
        _xlfn.XLOOKUP(A106,Table3[Tag Number],Table3[Status],"-",0)="-",
        _xlfn.XLOOKUP(A106,Table4[Tag Number],Table4[Status],"-",0)="-"),
   "-")</f>
        <v>-</v>
      </c>
      <c r="I106" s="90"/>
      <c r="J106" s="90"/>
      <c r="K106" s="91"/>
      <c r="L106" s="91"/>
      <c r="M106" s="91"/>
      <c r="N106" s="92"/>
      <c r="O106" s="89"/>
      <c r="R106" t="b">
        <f t="shared" si="3"/>
        <v>0</v>
      </c>
    </row>
    <row r="107" spans="1:18" ht="15" thickBot="1" x14ac:dyDescent="0.35">
      <c r="A107" s="3" t="s">
        <v>437</v>
      </c>
      <c r="B107" s="3" t="s">
        <v>1137</v>
      </c>
      <c r="C107" s="84">
        <f>IF(COUNTIF(Table1[Tag Number], A107), 1, 0)</f>
        <v>0</v>
      </c>
      <c r="D107" s="85">
        <f>IF(COUNTIF(Table2[Tag Number], A107), 1, 0)</f>
        <v>0</v>
      </c>
      <c r="E107" s="86">
        <f>IF(COUNTIF(Table3[Tag Number], A107), 1, 0)</f>
        <v>0</v>
      </c>
      <c r="F107" s="86">
        <f>IF(COUNTIF(Table4[Tag Number], A107), 1, 0)</f>
        <v>0</v>
      </c>
      <c r="G107" s="87">
        <f t="shared" si="4"/>
        <v>0</v>
      </c>
      <c r="H107" s="88" t="str" cm="1">
        <f t="array" ref="H107">_xlfn.IFS(OR(_xlfn.XLOOKUP(A107,Table1[Tag Number],Table1[Status],"-",0)="Dead",
        _xlfn.XLOOKUP(A107,Table2[Tag Number],Table2[Status],"-",0)="Dead",
        _xlfn.XLOOKUP(A107,Table3[Tag Number],Table3[Status],"-",0)="Dead",
        _xlfn.XLOOKUP(A107,Table4[Tag Number],Table4[Status],"-",0)="Dead"),"Dead",
     OR(_xlfn.XLOOKUP(A107,Table1[Tag Number],Table1[Status],"-",0)="Alive",
        _xlfn.XLOOKUP(A107,Table2[Tag Number],Table2[Status],"-",0)="Alive",
        _xlfn.XLOOKUP(A107,Table3[Tag Number],Table3[Status],"-",0)="Alive",
        _xlfn.XLOOKUP(A107,Table4[Tag Number],Table4[Status],"-",0)="Alive"),"Alive",
     OR(_xlfn.XLOOKUP(A107,Table1[Tag Number],Table1[Status],"-",0)="-",
        _xlfn.XLOOKUP(A107,Table2[Tag Number],Table2[Status],"-",0)="-",
        _xlfn.XLOOKUP(A107,Table3[Tag Number],Table3[Status],"-",0)="-",
        _xlfn.XLOOKUP(A107,Table4[Tag Number],Table4[Status],"-",0)="-"),
   "-")</f>
        <v>-</v>
      </c>
      <c r="I107" s="90"/>
      <c r="J107" s="90"/>
      <c r="K107" s="91"/>
      <c r="L107" s="91"/>
      <c r="M107" s="91"/>
      <c r="N107" s="92"/>
      <c r="O107" s="89"/>
      <c r="R107" t="b">
        <f t="shared" si="3"/>
        <v>0</v>
      </c>
    </row>
    <row r="108" spans="1:18" ht="15" thickBot="1" x14ac:dyDescent="0.35">
      <c r="A108" s="2" t="s">
        <v>1200</v>
      </c>
      <c r="B108" s="2" t="s">
        <v>1137</v>
      </c>
      <c r="C108" s="84">
        <f>IF(COUNTIF(Table1[Tag Number], A108), 1, 0)</f>
        <v>0</v>
      </c>
      <c r="D108" s="85">
        <f>IF(COUNTIF(Table2[Tag Number], A108), 1, 0)</f>
        <v>0</v>
      </c>
      <c r="E108" s="86">
        <f>IF(COUNTIF(Table3[Tag Number], A108), 1, 0)</f>
        <v>0</v>
      </c>
      <c r="F108" s="86">
        <f>IF(COUNTIF(Table4[Tag Number], A108), 1, 0)</f>
        <v>0</v>
      </c>
      <c r="G108" s="87">
        <f t="shared" si="4"/>
        <v>0</v>
      </c>
      <c r="H108" s="88" t="str" cm="1">
        <f t="array" ref="H108">_xlfn.IFS(OR(_xlfn.XLOOKUP(A108,Table1[Tag Number],Table1[Status],"-",0)="Dead",
        _xlfn.XLOOKUP(A108,Table2[Tag Number],Table2[Status],"-",0)="Dead",
        _xlfn.XLOOKUP(A108,Table3[Tag Number],Table3[Status],"-",0)="Dead",
        _xlfn.XLOOKUP(A108,Table4[Tag Number],Table4[Status],"-",0)="Dead"),"Dead",
     OR(_xlfn.XLOOKUP(A108,Table1[Tag Number],Table1[Status],"-",0)="Alive",
        _xlfn.XLOOKUP(A108,Table2[Tag Number],Table2[Status],"-",0)="Alive",
        _xlfn.XLOOKUP(A108,Table3[Tag Number],Table3[Status],"-",0)="Alive",
        _xlfn.XLOOKUP(A108,Table4[Tag Number],Table4[Status],"-",0)="Alive"),"Alive",
     OR(_xlfn.XLOOKUP(A108,Table1[Tag Number],Table1[Status],"-",0)="-",
        _xlfn.XLOOKUP(A108,Table2[Tag Number],Table2[Status],"-",0)="-",
        _xlfn.XLOOKUP(A108,Table3[Tag Number],Table3[Status],"-",0)="-",
        _xlfn.XLOOKUP(A108,Table4[Tag Number],Table4[Status],"-",0)="-"),
   "-")</f>
        <v>-</v>
      </c>
      <c r="I108" s="90"/>
      <c r="J108" s="90"/>
      <c r="K108" s="91"/>
      <c r="L108" s="91"/>
      <c r="M108" s="91"/>
      <c r="N108" s="92"/>
      <c r="O108" s="89"/>
      <c r="R108" t="b">
        <f t="shared" si="3"/>
        <v>0</v>
      </c>
    </row>
    <row r="109" spans="1:18" ht="15" thickBot="1" x14ac:dyDescent="0.35">
      <c r="A109" s="3" t="s">
        <v>1201</v>
      </c>
      <c r="B109" s="3" t="s">
        <v>1145</v>
      </c>
      <c r="C109" s="84">
        <f>IF(COUNTIF(Table1[Tag Number], A109), 1, 0)</f>
        <v>0</v>
      </c>
      <c r="D109" s="85">
        <f>IF(COUNTIF(Table2[Tag Number], A109), 1, 0)</f>
        <v>0</v>
      </c>
      <c r="E109" s="86">
        <f>IF(COUNTIF(Table3[Tag Number], A109), 1, 0)</f>
        <v>0</v>
      </c>
      <c r="F109" s="86">
        <f>IF(COUNTIF(Table4[Tag Number], A109), 1, 0)</f>
        <v>0</v>
      </c>
      <c r="G109" s="87">
        <f t="shared" si="4"/>
        <v>0</v>
      </c>
      <c r="H109" s="88" t="str" cm="1">
        <f t="array" ref="H109">_xlfn.IFS(OR(_xlfn.XLOOKUP(A109,Table1[Tag Number],Table1[Status],"-",0)="Dead",
        _xlfn.XLOOKUP(A109,Table2[Tag Number],Table2[Status],"-",0)="Dead",
        _xlfn.XLOOKUP(A109,Table3[Tag Number],Table3[Status],"-",0)="Dead",
        _xlfn.XLOOKUP(A109,Table4[Tag Number],Table4[Status],"-",0)="Dead"),"Dead",
     OR(_xlfn.XLOOKUP(A109,Table1[Tag Number],Table1[Status],"-",0)="Alive",
        _xlfn.XLOOKUP(A109,Table2[Tag Number],Table2[Status],"-",0)="Alive",
        _xlfn.XLOOKUP(A109,Table3[Tag Number],Table3[Status],"-",0)="Alive",
        _xlfn.XLOOKUP(A109,Table4[Tag Number],Table4[Status],"-",0)="Alive"),"Alive",
     OR(_xlfn.XLOOKUP(A109,Table1[Tag Number],Table1[Status],"-",0)="-",
        _xlfn.XLOOKUP(A109,Table2[Tag Number],Table2[Status],"-",0)="-",
        _xlfn.XLOOKUP(A109,Table3[Tag Number],Table3[Status],"-",0)="-",
        _xlfn.XLOOKUP(A109,Table4[Tag Number],Table4[Status],"-",0)="-"),
   "-")</f>
        <v>-</v>
      </c>
      <c r="I109" s="90"/>
      <c r="J109" s="90"/>
      <c r="K109" s="91"/>
      <c r="L109" s="91"/>
      <c r="M109" s="91"/>
      <c r="N109" s="92"/>
      <c r="O109" s="89"/>
      <c r="R109" t="b">
        <f t="shared" si="3"/>
        <v>0</v>
      </c>
    </row>
    <row r="110" spans="1:18" ht="15" thickBot="1" x14ac:dyDescent="0.35">
      <c r="A110" s="2" t="s">
        <v>955</v>
      </c>
      <c r="B110" s="2" t="s">
        <v>1137</v>
      </c>
      <c r="C110" s="84">
        <f>IF(COUNTIF(Table1[Tag Number], A110), 1, 0)</f>
        <v>0</v>
      </c>
      <c r="D110" s="85">
        <f>IF(COUNTIF(Table2[Tag Number], A110), 1, 0)</f>
        <v>0</v>
      </c>
      <c r="E110" s="86">
        <f>IF(COUNTIF(Table3[Tag Number], A110), 1, 0)</f>
        <v>0</v>
      </c>
      <c r="F110" s="86">
        <f>IF(COUNTIF(Table4[Tag Number], A110), 1, 0)</f>
        <v>0</v>
      </c>
      <c r="G110" s="87">
        <f t="shared" si="4"/>
        <v>0</v>
      </c>
      <c r="H110" s="88" t="str" cm="1">
        <f t="array" ref="H110">_xlfn.IFS(OR(_xlfn.XLOOKUP(A110,Table1[Tag Number],Table1[Status],"-",0)="Dead",
        _xlfn.XLOOKUP(A110,Table2[Tag Number],Table2[Status],"-",0)="Dead",
        _xlfn.XLOOKUP(A110,Table3[Tag Number],Table3[Status],"-",0)="Dead",
        _xlfn.XLOOKUP(A110,Table4[Tag Number],Table4[Status],"-",0)="Dead"),"Dead",
     OR(_xlfn.XLOOKUP(A110,Table1[Tag Number],Table1[Status],"-",0)="Alive",
        _xlfn.XLOOKUP(A110,Table2[Tag Number],Table2[Status],"-",0)="Alive",
        _xlfn.XLOOKUP(A110,Table3[Tag Number],Table3[Status],"-",0)="Alive",
        _xlfn.XLOOKUP(A110,Table4[Tag Number],Table4[Status],"-",0)="Alive"),"Alive",
     OR(_xlfn.XLOOKUP(A110,Table1[Tag Number],Table1[Status],"-",0)="-",
        _xlfn.XLOOKUP(A110,Table2[Tag Number],Table2[Status],"-",0)="-",
        _xlfn.XLOOKUP(A110,Table3[Tag Number],Table3[Status],"-",0)="-",
        _xlfn.XLOOKUP(A110,Table4[Tag Number],Table4[Status],"-",0)="-"),
   "-")</f>
        <v>-</v>
      </c>
      <c r="I110" s="90"/>
      <c r="J110" s="90"/>
      <c r="K110" s="91"/>
      <c r="L110" s="91"/>
      <c r="M110" s="91"/>
      <c r="N110" s="92"/>
      <c r="O110" s="89"/>
      <c r="R110" t="b">
        <f t="shared" si="3"/>
        <v>0</v>
      </c>
    </row>
    <row r="111" spans="1:18" ht="15" thickBot="1" x14ac:dyDescent="0.35">
      <c r="A111" s="3" t="s">
        <v>1202</v>
      </c>
      <c r="B111" s="3" t="s">
        <v>1137</v>
      </c>
      <c r="C111" s="84">
        <f>IF(COUNTIF(Table1[Tag Number], A111), 1, 0)</f>
        <v>0</v>
      </c>
      <c r="D111" s="85">
        <f>IF(COUNTIF(Table2[Tag Number], A111), 1, 0)</f>
        <v>0</v>
      </c>
      <c r="E111" s="86">
        <f>IF(COUNTIF(Table3[Tag Number], A111), 1, 0)</f>
        <v>0</v>
      </c>
      <c r="F111" s="86">
        <f>IF(COUNTIF(Table4[Tag Number], A111), 1, 0)</f>
        <v>0</v>
      </c>
      <c r="G111" s="87">
        <f t="shared" si="4"/>
        <v>0</v>
      </c>
      <c r="H111" s="88" t="str" cm="1">
        <f t="array" ref="H111">_xlfn.IFS(OR(_xlfn.XLOOKUP(A111,Table1[Tag Number],Table1[Status],"-",0)="Dead",
        _xlfn.XLOOKUP(A111,Table2[Tag Number],Table2[Status],"-",0)="Dead",
        _xlfn.XLOOKUP(A111,Table3[Tag Number],Table3[Status],"-",0)="Dead",
        _xlfn.XLOOKUP(A111,Table4[Tag Number],Table4[Status],"-",0)="Dead"),"Dead",
     OR(_xlfn.XLOOKUP(A111,Table1[Tag Number],Table1[Status],"-",0)="Alive",
        _xlfn.XLOOKUP(A111,Table2[Tag Number],Table2[Status],"-",0)="Alive",
        _xlfn.XLOOKUP(A111,Table3[Tag Number],Table3[Status],"-",0)="Alive",
        _xlfn.XLOOKUP(A111,Table4[Tag Number],Table4[Status],"-",0)="Alive"),"Alive",
     OR(_xlfn.XLOOKUP(A111,Table1[Tag Number],Table1[Status],"-",0)="-",
        _xlfn.XLOOKUP(A111,Table2[Tag Number],Table2[Status],"-",0)="-",
        _xlfn.XLOOKUP(A111,Table3[Tag Number],Table3[Status],"-",0)="-",
        _xlfn.XLOOKUP(A111,Table4[Tag Number],Table4[Status],"-",0)="-"),
   "-")</f>
        <v>-</v>
      </c>
      <c r="I111" s="90"/>
      <c r="J111" s="90"/>
      <c r="K111" s="91"/>
      <c r="L111" s="91"/>
      <c r="M111" s="91"/>
      <c r="N111" s="92"/>
      <c r="O111" s="89"/>
      <c r="R111" t="b">
        <f t="shared" si="3"/>
        <v>0</v>
      </c>
    </row>
    <row r="112" spans="1:18" ht="15" thickBot="1" x14ac:dyDescent="0.35">
      <c r="A112" s="2" t="s">
        <v>1203</v>
      </c>
      <c r="B112" s="2" t="s">
        <v>1145</v>
      </c>
      <c r="C112" s="84">
        <f>IF(COUNTIF(Table1[Tag Number], A112), 1, 0)</f>
        <v>0</v>
      </c>
      <c r="D112" s="85">
        <f>IF(COUNTIF(Table2[Tag Number], A112), 1, 0)</f>
        <v>0</v>
      </c>
      <c r="E112" s="86">
        <f>IF(COUNTIF(Table3[Tag Number], A112), 1, 0)</f>
        <v>0</v>
      </c>
      <c r="F112" s="86">
        <f>IF(COUNTIF(Table4[Tag Number], A112), 1, 0)</f>
        <v>0</v>
      </c>
      <c r="G112" s="87">
        <f t="shared" si="4"/>
        <v>0</v>
      </c>
      <c r="H112" s="88" t="str" cm="1">
        <f t="array" ref="H112">_xlfn.IFS(OR(_xlfn.XLOOKUP(A112,Table1[Tag Number],Table1[Status],"-",0)="Dead",
        _xlfn.XLOOKUP(A112,Table2[Tag Number],Table2[Status],"-",0)="Dead",
        _xlfn.XLOOKUP(A112,Table3[Tag Number],Table3[Status],"-",0)="Dead",
        _xlfn.XLOOKUP(A112,Table4[Tag Number],Table4[Status],"-",0)="Dead"),"Dead",
     OR(_xlfn.XLOOKUP(A112,Table1[Tag Number],Table1[Status],"-",0)="Alive",
        _xlfn.XLOOKUP(A112,Table2[Tag Number],Table2[Status],"-",0)="Alive",
        _xlfn.XLOOKUP(A112,Table3[Tag Number],Table3[Status],"-",0)="Alive",
        _xlfn.XLOOKUP(A112,Table4[Tag Number],Table4[Status],"-",0)="Alive"),"Alive",
     OR(_xlfn.XLOOKUP(A112,Table1[Tag Number],Table1[Status],"-",0)="-",
        _xlfn.XLOOKUP(A112,Table2[Tag Number],Table2[Status],"-",0)="-",
        _xlfn.XLOOKUP(A112,Table3[Tag Number],Table3[Status],"-",0)="-",
        _xlfn.XLOOKUP(A112,Table4[Tag Number],Table4[Status],"-",0)="-"),
   "-")</f>
        <v>-</v>
      </c>
      <c r="I112" s="90"/>
      <c r="J112" s="90"/>
      <c r="K112" s="91"/>
      <c r="L112" s="91"/>
      <c r="M112" s="91"/>
      <c r="N112" s="92"/>
      <c r="O112" s="89"/>
      <c r="R112" t="b">
        <f t="shared" si="3"/>
        <v>0</v>
      </c>
    </row>
    <row r="113" spans="1:18" ht="15" thickBot="1" x14ac:dyDescent="0.35">
      <c r="A113" s="3" t="s">
        <v>1204</v>
      </c>
      <c r="B113" s="3" t="s">
        <v>1145</v>
      </c>
      <c r="C113" s="84">
        <f>IF(COUNTIF(Table1[Tag Number], A113), 1, 0)</f>
        <v>0</v>
      </c>
      <c r="D113" s="85">
        <f>IF(COUNTIF(Table2[Tag Number], A113), 1, 0)</f>
        <v>0</v>
      </c>
      <c r="E113" s="86">
        <f>IF(COUNTIF(Table3[Tag Number], A113), 1, 0)</f>
        <v>0</v>
      </c>
      <c r="F113" s="86">
        <f>IF(COUNTIF(Table4[Tag Number], A113), 1, 0)</f>
        <v>0</v>
      </c>
      <c r="G113" s="87">
        <f t="shared" si="4"/>
        <v>0</v>
      </c>
      <c r="H113" s="88" t="str" cm="1">
        <f t="array" ref="H113">_xlfn.IFS(OR(_xlfn.XLOOKUP(A113,Table1[Tag Number],Table1[Status],"-",0)="Dead",
        _xlfn.XLOOKUP(A113,Table2[Tag Number],Table2[Status],"-",0)="Dead",
        _xlfn.XLOOKUP(A113,Table3[Tag Number],Table3[Status],"-",0)="Dead",
        _xlfn.XLOOKUP(A113,Table4[Tag Number],Table4[Status],"-",0)="Dead"),"Dead",
     OR(_xlfn.XLOOKUP(A113,Table1[Tag Number],Table1[Status],"-",0)="Alive",
        _xlfn.XLOOKUP(A113,Table2[Tag Number],Table2[Status],"-",0)="Alive",
        _xlfn.XLOOKUP(A113,Table3[Tag Number],Table3[Status],"-",0)="Alive",
        _xlfn.XLOOKUP(A113,Table4[Tag Number],Table4[Status],"-",0)="Alive"),"Alive",
     OR(_xlfn.XLOOKUP(A113,Table1[Tag Number],Table1[Status],"-",0)="-",
        _xlfn.XLOOKUP(A113,Table2[Tag Number],Table2[Status],"-",0)="-",
        _xlfn.XLOOKUP(A113,Table3[Tag Number],Table3[Status],"-",0)="-",
        _xlfn.XLOOKUP(A113,Table4[Tag Number],Table4[Status],"-",0)="-"),
   "-")</f>
        <v>-</v>
      </c>
      <c r="I113" s="90"/>
      <c r="J113" s="90"/>
      <c r="K113" s="91"/>
      <c r="L113" s="91"/>
      <c r="M113" s="91"/>
      <c r="N113" s="92"/>
      <c r="O113" s="89"/>
      <c r="R113" t="b">
        <f t="shared" si="3"/>
        <v>0</v>
      </c>
    </row>
    <row r="114" spans="1:18" ht="15" thickBot="1" x14ac:dyDescent="0.35">
      <c r="A114" s="2" t="s">
        <v>1205</v>
      </c>
      <c r="B114" s="2" t="s">
        <v>1137</v>
      </c>
      <c r="C114" s="84">
        <f>IF(COUNTIF(Table1[Tag Number], A114), 1, 0)</f>
        <v>0</v>
      </c>
      <c r="D114" s="85">
        <f>IF(COUNTIF(Table2[Tag Number], A114), 1, 0)</f>
        <v>0</v>
      </c>
      <c r="E114" s="86">
        <f>IF(COUNTIF(Table3[Tag Number], A114), 1, 0)</f>
        <v>0</v>
      </c>
      <c r="F114" s="86">
        <f>IF(COUNTIF(Table4[Tag Number], A114), 1, 0)</f>
        <v>0</v>
      </c>
      <c r="G114" s="87">
        <f t="shared" si="4"/>
        <v>0</v>
      </c>
      <c r="H114" s="88" t="str" cm="1">
        <f t="array" ref="H114">_xlfn.IFS(OR(_xlfn.XLOOKUP(A114,Table1[Tag Number],Table1[Status],"-",0)="Dead",
        _xlfn.XLOOKUP(A114,Table2[Tag Number],Table2[Status],"-",0)="Dead",
        _xlfn.XLOOKUP(A114,Table3[Tag Number],Table3[Status],"-",0)="Dead",
        _xlfn.XLOOKUP(A114,Table4[Tag Number],Table4[Status],"-",0)="Dead"),"Dead",
     OR(_xlfn.XLOOKUP(A114,Table1[Tag Number],Table1[Status],"-",0)="Alive",
        _xlfn.XLOOKUP(A114,Table2[Tag Number],Table2[Status],"-",0)="Alive",
        _xlfn.XLOOKUP(A114,Table3[Tag Number],Table3[Status],"-",0)="Alive",
        _xlfn.XLOOKUP(A114,Table4[Tag Number],Table4[Status],"-",0)="Alive"),"Alive",
     OR(_xlfn.XLOOKUP(A114,Table1[Tag Number],Table1[Status],"-",0)="-",
        _xlfn.XLOOKUP(A114,Table2[Tag Number],Table2[Status],"-",0)="-",
        _xlfn.XLOOKUP(A114,Table3[Tag Number],Table3[Status],"-",0)="-",
        _xlfn.XLOOKUP(A114,Table4[Tag Number],Table4[Status],"-",0)="-"),
   "-")</f>
        <v>-</v>
      </c>
      <c r="I114" s="90"/>
      <c r="J114" s="90"/>
      <c r="K114" s="91"/>
      <c r="L114" s="91"/>
      <c r="M114" s="91"/>
      <c r="N114" s="92"/>
      <c r="O114" s="89"/>
      <c r="R114" t="b">
        <f t="shared" si="3"/>
        <v>0</v>
      </c>
    </row>
    <row r="115" spans="1:18" ht="15" thickBot="1" x14ac:dyDescent="0.35">
      <c r="A115" s="3" t="s">
        <v>925</v>
      </c>
      <c r="B115" s="3" t="s">
        <v>1137</v>
      </c>
      <c r="C115" s="84">
        <f>IF(COUNTIF(Table1[Tag Number], A115), 1, 0)</f>
        <v>0</v>
      </c>
      <c r="D115" s="85">
        <f>IF(COUNTIF(Table2[Tag Number], A115), 1, 0)</f>
        <v>0</v>
      </c>
      <c r="E115" s="86">
        <f>IF(COUNTIF(Table3[Tag Number], A115), 1, 0)</f>
        <v>0</v>
      </c>
      <c r="F115" s="86">
        <f>IF(COUNTIF(Table4[Tag Number], A115), 1, 0)</f>
        <v>0</v>
      </c>
      <c r="G115" s="87">
        <f t="shared" si="4"/>
        <v>0</v>
      </c>
      <c r="H115" s="88" t="str" cm="1">
        <f t="array" ref="H115">_xlfn.IFS(OR(_xlfn.XLOOKUP(A115,Table1[Tag Number],Table1[Status],"-",0)="Dead",
        _xlfn.XLOOKUP(A115,Table2[Tag Number],Table2[Status],"-",0)="Dead",
        _xlfn.XLOOKUP(A115,Table3[Tag Number],Table3[Status],"-",0)="Dead",
        _xlfn.XLOOKUP(A115,Table4[Tag Number],Table4[Status],"-",0)="Dead"),"Dead",
     OR(_xlfn.XLOOKUP(A115,Table1[Tag Number],Table1[Status],"-",0)="Alive",
        _xlfn.XLOOKUP(A115,Table2[Tag Number],Table2[Status],"-",0)="Alive",
        _xlfn.XLOOKUP(A115,Table3[Tag Number],Table3[Status],"-",0)="Alive",
        _xlfn.XLOOKUP(A115,Table4[Tag Number],Table4[Status],"-",0)="Alive"),"Alive",
     OR(_xlfn.XLOOKUP(A115,Table1[Tag Number],Table1[Status],"-",0)="-",
        _xlfn.XLOOKUP(A115,Table2[Tag Number],Table2[Status],"-",0)="-",
        _xlfn.XLOOKUP(A115,Table3[Tag Number],Table3[Status],"-",0)="-",
        _xlfn.XLOOKUP(A115,Table4[Tag Number],Table4[Status],"-",0)="-"),
   "-")</f>
        <v>-</v>
      </c>
      <c r="I115" s="90"/>
      <c r="J115" s="90"/>
      <c r="K115" s="91"/>
      <c r="L115" s="91"/>
      <c r="M115" s="91"/>
      <c r="N115" s="92"/>
      <c r="O115" s="89"/>
      <c r="R115" t="b">
        <f t="shared" si="3"/>
        <v>0</v>
      </c>
    </row>
    <row r="116" spans="1:18" ht="15" thickBot="1" x14ac:dyDescent="0.35">
      <c r="A116" s="2" t="s">
        <v>1206</v>
      </c>
      <c r="B116" s="2" t="s">
        <v>1145</v>
      </c>
      <c r="C116" s="84">
        <f>IF(COUNTIF(Table1[Tag Number], A116), 1, 0)</f>
        <v>0</v>
      </c>
      <c r="D116" s="85">
        <f>IF(COUNTIF(Table2[Tag Number], A116), 1, 0)</f>
        <v>0</v>
      </c>
      <c r="E116" s="86">
        <f>IF(COUNTIF(Table3[Tag Number], A116), 1, 0)</f>
        <v>0</v>
      </c>
      <c r="F116" s="86">
        <f>IF(COUNTIF(Table4[Tag Number], A116), 1, 0)</f>
        <v>0</v>
      </c>
      <c r="G116" s="87">
        <f t="shared" si="4"/>
        <v>0</v>
      </c>
      <c r="H116" s="88" t="str" cm="1">
        <f t="array" ref="H116">_xlfn.IFS(OR(_xlfn.XLOOKUP(A116,Table1[Tag Number],Table1[Status],"-",0)="Dead",
        _xlfn.XLOOKUP(A116,Table2[Tag Number],Table2[Status],"-",0)="Dead",
        _xlfn.XLOOKUP(A116,Table3[Tag Number],Table3[Status],"-",0)="Dead",
        _xlfn.XLOOKUP(A116,Table4[Tag Number],Table4[Status],"-",0)="Dead"),"Dead",
     OR(_xlfn.XLOOKUP(A116,Table1[Tag Number],Table1[Status],"-",0)="Alive",
        _xlfn.XLOOKUP(A116,Table2[Tag Number],Table2[Status],"-",0)="Alive",
        _xlfn.XLOOKUP(A116,Table3[Tag Number],Table3[Status],"-",0)="Alive",
        _xlfn.XLOOKUP(A116,Table4[Tag Number],Table4[Status],"-",0)="Alive"),"Alive",
     OR(_xlfn.XLOOKUP(A116,Table1[Tag Number],Table1[Status],"-",0)="-",
        _xlfn.XLOOKUP(A116,Table2[Tag Number],Table2[Status],"-",0)="-",
        _xlfn.XLOOKUP(A116,Table3[Tag Number],Table3[Status],"-",0)="-",
        _xlfn.XLOOKUP(A116,Table4[Tag Number],Table4[Status],"-",0)="-"),
   "-")</f>
        <v>-</v>
      </c>
      <c r="I116" s="90"/>
      <c r="J116" s="90"/>
      <c r="K116" s="91"/>
      <c r="L116" s="91"/>
      <c r="M116" s="91"/>
      <c r="N116" s="92"/>
      <c r="O116" s="89"/>
      <c r="R116" t="b">
        <f t="shared" si="3"/>
        <v>0</v>
      </c>
    </row>
    <row r="117" spans="1:18" ht="15" thickBot="1" x14ac:dyDescent="0.35">
      <c r="A117" s="3" t="s">
        <v>755</v>
      </c>
      <c r="B117" s="3" t="s">
        <v>1137</v>
      </c>
      <c r="C117" s="84">
        <f>IF(COUNTIF(Table1[Tag Number], A117), 1, 0)</f>
        <v>0</v>
      </c>
      <c r="D117" s="85">
        <f>IF(COUNTIF(Table2[Tag Number], A117), 1, 0)</f>
        <v>0</v>
      </c>
      <c r="E117" s="86">
        <f>IF(COUNTIF(Table3[Tag Number], A117), 1, 0)</f>
        <v>0</v>
      </c>
      <c r="F117" s="86">
        <f>IF(COUNTIF(Table4[Tag Number], A117), 1, 0)</f>
        <v>0</v>
      </c>
      <c r="G117" s="87">
        <f t="shared" si="4"/>
        <v>0</v>
      </c>
      <c r="H117" s="88" t="str" cm="1">
        <f t="array" ref="H117">_xlfn.IFS(OR(_xlfn.XLOOKUP(A117,Table1[Tag Number],Table1[Status],"-",0)="Dead",
        _xlfn.XLOOKUP(A117,Table2[Tag Number],Table2[Status],"-",0)="Dead",
        _xlfn.XLOOKUP(A117,Table3[Tag Number],Table3[Status],"-",0)="Dead",
        _xlfn.XLOOKUP(A117,Table4[Tag Number],Table4[Status],"-",0)="Dead"),"Dead",
     OR(_xlfn.XLOOKUP(A117,Table1[Tag Number],Table1[Status],"-",0)="Alive",
        _xlfn.XLOOKUP(A117,Table2[Tag Number],Table2[Status],"-",0)="Alive",
        _xlfn.XLOOKUP(A117,Table3[Tag Number],Table3[Status],"-",0)="Alive",
        _xlfn.XLOOKUP(A117,Table4[Tag Number],Table4[Status],"-",0)="Alive"),"Alive",
     OR(_xlfn.XLOOKUP(A117,Table1[Tag Number],Table1[Status],"-",0)="-",
        _xlfn.XLOOKUP(A117,Table2[Tag Number],Table2[Status],"-",0)="-",
        _xlfn.XLOOKUP(A117,Table3[Tag Number],Table3[Status],"-",0)="-",
        _xlfn.XLOOKUP(A117,Table4[Tag Number],Table4[Status],"-",0)="-"),
   "-")</f>
        <v>-</v>
      </c>
      <c r="I117" s="90"/>
      <c r="J117" s="90"/>
      <c r="K117" s="91"/>
      <c r="L117" s="91"/>
      <c r="M117" s="91"/>
      <c r="N117" s="92"/>
      <c r="O117" s="89"/>
      <c r="R117" t="b">
        <f t="shared" si="3"/>
        <v>0</v>
      </c>
    </row>
    <row r="118" spans="1:18" ht="15" thickBot="1" x14ac:dyDescent="0.35">
      <c r="A118" s="2" t="s">
        <v>540</v>
      </c>
      <c r="B118" s="2" t="s">
        <v>1137</v>
      </c>
      <c r="C118" s="84">
        <f>IF(COUNTIF(Table1[Tag Number], A118), 1, 0)</f>
        <v>0</v>
      </c>
      <c r="D118" s="85">
        <f>IF(COUNTIF(Table2[Tag Number], A118), 1, 0)</f>
        <v>0</v>
      </c>
      <c r="E118" s="86">
        <f>IF(COUNTIF(Table3[Tag Number], A118), 1, 0)</f>
        <v>0</v>
      </c>
      <c r="F118" s="86">
        <f>IF(COUNTIF(Table4[Tag Number], A118), 1, 0)</f>
        <v>0</v>
      </c>
      <c r="G118" s="87">
        <f t="shared" si="4"/>
        <v>0</v>
      </c>
      <c r="H118" s="88" t="str" cm="1">
        <f t="array" ref="H118">_xlfn.IFS(OR(_xlfn.XLOOKUP(A118,Table1[Tag Number],Table1[Status],"-",0)="Dead",
        _xlfn.XLOOKUP(A118,Table2[Tag Number],Table2[Status],"-",0)="Dead",
        _xlfn.XLOOKUP(A118,Table3[Tag Number],Table3[Status],"-",0)="Dead",
        _xlfn.XLOOKUP(A118,Table4[Tag Number],Table4[Status],"-",0)="Dead"),"Dead",
     OR(_xlfn.XLOOKUP(A118,Table1[Tag Number],Table1[Status],"-",0)="Alive",
        _xlfn.XLOOKUP(A118,Table2[Tag Number],Table2[Status],"-",0)="Alive",
        _xlfn.XLOOKUP(A118,Table3[Tag Number],Table3[Status],"-",0)="Alive",
        _xlfn.XLOOKUP(A118,Table4[Tag Number],Table4[Status],"-",0)="Alive"),"Alive",
     OR(_xlfn.XLOOKUP(A118,Table1[Tag Number],Table1[Status],"-",0)="-",
        _xlfn.XLOOKUP(A118,Table2[Tag Number],Table2[Status],"-",0)="-",
        _xlfn.XLOOKUP(A118,Table3[Tag Number],Table3[Status],"-",0)="-",
        _xlfn.XLOOKUP(A118,Table4[Tag Number],Table4[Status],"-",0)="-"),
   "-")</f>
        <v>-</v>
      </c>
      <c r="I118" s="90"/>
      <c r="J118" s="90"/>
      <c r="K118" s="91"/>
      <c r="L118" s="91"/>
      <c r="M118" s="91"/>
      <c r="N118" s="92"/>
      <c r="O118" s="89"/>
      <c r="R118" t="b">
        <f t="shared" si="3"/>
        <v>0</v>
      </c>
    </row>
    <row r="119" spans="1:18" ht="15" thickBot="1" x14ac:dyDescent="0.35">
      <c r="A119" s="3" t="s">
        <v>1207</v>
      </c>
      <c r="B119" s="3" t="s">
        <v>1145</v>
      </c>
      <c r="C119" s="84">
        <f>IF(COUNTIF(Table1[Tag Number], A119), 1, 0)</f>
        <v>0</v>
      </c>
      <c r="D119" s="85">
        <f>IF(COUNTIF(Table2[Tag Number], A119), 1, 0)</f>
        <v>0</v>
      </c>
      <c r="E119" s="86">
        <f>IF(COUNTIF(Table3[Tag Number], A119), 1, 0)</f>
        <v>0</v>
      </c>
      <c r="F119" s="86">
        <f>IF(COUNTIF(Table4[Tag Number], A119), 1, 0)</f>
        <v>0</v>
      </c>
      <c r="G119" s="87">
        <f t="shared" si="4"/>
        <v>0</v>
      </c>
      <c r="H119" s="88" t="str" cm="1">
        <f t="array" ref="H119">_xlfn.IFS(OR(_xlfn.XLOOKUP(A119,Table1[Tag Number],Table1[Status],"-",0)="Dead",
        _xlfn.XLOOKUP(A119,Table2[Tag Number],Table2[Status],"-",0)="Dead",
        _xlfn.XLOOKUP(A119,Table3[Tag Number],Table3[Status],"-",0)="Dead",
        _xlfn.XLOOKUP(A119,Table4[Tag Number],Table4[Status],"-",0)="Dead"),"Dead",
     OR(_xlfn.XLOOKUP(A119,Table1[Tag Number],Table1[Status],"-",0)="Alive",
        _xlfn.XLOOKUP(A119,Table2[Tag Number],Table2[Status],"-",0)="Alive",
        _xlfn.XLOOKUP(A119,Table3[Tag Number],Table3[Status],"-",0)="Alive",
        _xlfn.XLOOKUP(A119,Table4[Tag Number],Table4[Status],"-",0)="Alive"),"Alive",
     OR(_xlfn.XLOOKUP(A119,Table1[Tag Number],Table1[Status],"-",0)="-",
        _xlfn.XLOOKUP(A119,Table2[Tag Number],Table2[Status],"-",0)="-",
        _xlfn.XLOOKUP(A119,Table3[Tag Number],Table3[Status],"-",0)="-",
        _xlfn.XLOOKUP(A119,Table4[Tag Number],Table4[Status],"-",0)="-"),
   "-")</f>
        <v>-</v>
      </c>
      <c r="I119" s="90"/>
      <c r="J119" s="90"/>
      <c r="K119" s="91"/>
      <c r="L119" s="91"/>
      <c r="M119" s="91"/>
      <c r="N119" s="92"/>
      <c r="O119" s="89"/>
      <c r="R119" t="b">
        <f t="shared" si="3"/>
        <v>0</v>
      </c>
    </row>
    <row r="120" spans="1:18" ht="15" thickBot="1" x14ac:dyDescent="0.35">
      <c r="A120" s="2" t="s">
        <v>505</v>
      </c>
      <c r="B120" s="2" t="s">
        <v>1137</v>
      </c>
      <c r="C120" s="84">
        <f>IF(COUNTIF(Table1[Tag Number], A120), 1, 0)</f>
        <v>0</v>
      </c>
      <c r="D120" s="85">
        <f>IF(COUNTIF(Table2[Tag Number], A120), 1, 0)</f>
        <v>0</v>
      </c>
      <c r="E120" s="86">
        <f>IF(COUNTIF(Table3[Tag Number], A120), 1, 0)</f>
        <v>0</v>
      </c>
      <c r="F120" s="86">
        <f>IF(COUNTIF(Table4[Tag Number], A120), 1, 0)</f>
        <v>0</v>
      </c>
      <c r="G120" s="87">
        <f t="shared" si="4"/>
        <v>0</v>
      </c>
      <c r="H120" s="88" t="str" cm="1">
        <f t="array" ref="H120">_xlfn.IFS(OR(_xlfn.XLOOKUP(A120,Table1[Tag Number],Table1[Status],"-",0)="Dead",
        _xlfn.XLOOKUP(A120,Table2[Tag Number],Table2[Status],"-",0)="Dead",
        _xlfn.XLOOKUP(A120,Table3[Tag Number],Table3[Status],"-",0)="Dead",
        _xlfn.XLOOKUP(A120,Table4[Tag Number],Table4[Status],"-",0)="Dead"),"Dead",
     OR(_xlfn.XLOOKUP(A120,Table1[Tag Number],Table1[Status],"-",0)="Alive",
        _xlfn.XLOOKUP(A120,Table2[Tag Number],Table2[Status],"-",0)="Alive",
        _xlfn.XLOOKUP(A120,Table3[Tag Number],Table3[Status],"-",0)="Alive",
        _xlfn.XLOOKUP(A120,Table4[Tag Number],Table4[Status],"-",0)="Alive"),"Alive",
     OR(_xlfn.XLOOKUP(A120,Table1[Tag Number],Table1[Status],"-",0)="-",
        _xlfn.XLOOKUP(A120,Table2[Tag Number],Table2[Status],"-",0)="-",
        _xlfn.XLOOKUP(A120,Table3[Tag Number],Table3[Status],"-",0)="-",
        _xlfn.XLOOKUP(A120,Table4[Tag Number],Table4[Status],"-",0)="-"),
   "-")</f>
        <v>-</v>
      </c>
      <c r="I120" s="90"/>
      <c r="J120" s="90"/>
      <c r="K120" s="91"/>
      <c r="L120" s="91"/>
      <c r="M120" s="91"/>
      <c r="N120" s="92"/>
      <c r="O120" s="89"/>
      <c r="R120" t="b">
        <f t="shared" si="3"/>
        <v>0</v>
      </c>
    </row>
    <row r="121" spans="1:18" ht="15" thickBot="1" x14ac:dyDescent="0.35">
      <c r="A121" s="3" t="s">
        <v>1208</v>
      </c>
      <c r="B121" s="3" t="s">
        <v>1145</v>
      </c>
      <c r="C121" s="84">
        <f>IF(COUNTIF(Table1[Tag Number], A121), 1, 0)</f>
        <v>0</v>
      </c>
      <c r="D121" s="85">
        <f>IF(COUNTIF(Table2[Tag Number], A121), 1, 0)</f>
        <v>0</v>
      </c>
      <c r="E121" s="86">
        <f>IF(COUNTIF(Table3[Tag Number], A121), 1, 0)</f>
        <v>0</v>
      </c>
      <c r="F121" s="86">
        <f>IF(COUNTIF(Table4[Tag Number], A121), 1, 0)</f>
        <v>0</v>
      </c>
      <c r="G121" s="87">
        <f t="shared" si="4"/>
        <v>0</v>
      </c>
      <c r="H121" s="88" t="str" cm="1">
        <f t="array" ref="H121">_xlfn.IFS(OR(_xlfn.XLOOKUP(A121,Table1[Tag Number],Table1[Status],"-",0)="Dead",
        _xlfn.XLOOKUP(A121,Table2[Tag Number],Table2[Status],"-",0)="Dead",
        _xlfn.XLOOKUP(A121,Table3[Tag Number],Table3[Status],"-",0)="Dead",
        _xlfn.XLOOKUP(A121,Table4[Tag Number],Table4[Status],"-",0)="Dead"),"Dead",
     OR(_xlfn.XLOOKUP(A121,Table1[Tag Number],Table1[Status],"-",0)="Alive",
        _xlfn.XLOOKUP(A121,Table2[Tag Number],Table2[Status],"-",0)="Alive",
        _xlfn.XLOOKUP(A121,Table3[Tag Number],Table3[Status],"-",0)="Alive",
        _xlfn.XLOOKUP(A121,Table4[Tag Number],Table4[Status],"-",0)="Alive"),"Alive",
     OR(_xlfn.XLOOKUP(A121,Table1[Tag Number],Table1[Status],"-",0)="-",
        _xlfn.XLOOKUP(A121,Table2[Tag Number],Table2[Status],"-",0)="-",
        _xlfn.XLOOKUP(A121,Table3[Tag Number],Table3[Status],"-",0)="-",
        _xlfn.XLOOKUP(A121,Table4[Tag Number],Table4[Status],"-",0)="-"),
   "-")</f>
        <v>-</v>
      </c>
      <c r="I121" s="90"/>
      <c r="J121" s="90"/>
      <c r="K121" s="91"/>
      <c r="L121" s="91"/>
      <c r="M121" s="91"/>
      <c r="N121" s="92"/>
      <c r="O121" s="89"/>
      <c r="R121" t="b">
        <f t="shared" si="3"/>
        <v>0</v>
      </c>
    </row>
    <row r="122" spans="1:18" ht="15" thickBot="1" x14ac:dyDescent="0.35">
      <c r="A122" s="2" t="s">
        <v>1209</v>
      </c>
      <c r="B122" s="2" t="s">
        <v>1145</v>
      </c>
      <c r="C122" s="84">
        <f>IF(COUNTIF(Table1[Tag Number], A122), 1, 0)</f>
        <v>0</v>
      </c>
      <c r="D122" s="85">
        <f>IF(COUNTIF(Table2[Tag Number], A122), 1, 0)</f>
        <v>0</v>
      </c>
      <c r="E122" s="86">
        <f>IF(COUNTIF(Table3[Tag Number], A122), 1, 0)</f>
        <v>0</v>
      </c>
      <c r="F122" s="86">
        <f>IF(COUNTIF(Table4[Tag Number], A122), 1, 0)</f>
        <v>0</v>
      </c>
      <c r="G122" s="87">
        <f t="shared" si="4"/>
        <v>0</v>
      </c>
      <c r="H122" s="88" t="str" cm="1">
        <f t="array" ref="H122">_xlfn.IFS(OR(_xlfn.XLOOKUP(A122,Table1[Tag Number],Table1[Status],"-",0)="Dead",
        _xlfn.XLOOKUP(A122,Table2[Tag Number],Table2[Status],"-",0)="Dead",
        _xlfn.XLOOKUP(A122,Table3[Tag Number],Table3[Status],"-",0)="Dead",
        _xlfn.XLOOKUP(A122,Table4[Tag Number],Table4[Status],"-",0)="Dead"),"Dead",
     OR(_xlfn.XLOOKUP(A122,Table1[Tag Number],Table1[Status],"-",0)="Alive",
        _xlfn.XLOOKUP(A122,Table2[Tag Number],Table2[Status],"-",0)="Alive",
        _xlfn.XLOOKUP(A122,Table3[Tag Number],Table3[Status],"-",0)="Alive",
        _xlfn.XLOOKUP(A122,Table4[Tag Number],Table4[Status],"-",0)="Alive"),"Alive",
     OR(_xlfn.XLOOKUP(A122,Table1[Tag Number],Table1[Status],"-",0)="-",
        _xlfn.XLOOKUP(A122,Table2[Tag Number],Table2[Status],"-",0)="-",
        _xlfn.XLOOKUP(A122,Table3[Tag Number],Table3[Status],"-",0)="-",
        _xlfn.XLOOKUP(A122,Table4[Tag Number],Table4[Status],"-",0)="-"),
   "-")</f>
        <v>-</v>
      </c>
      <c r="I122" s="90"/>
      <c r="J122" s="90"/>
      <c r="K122" s="91"/>
      <c r="L122" s="91"/>
      <c r="M122" s="91"/>
      <c r="N122" s="92"/>
      <c r="O122" s="89"/>
      <c r="R122" t="b">
        <f t="shared" si="3"/>
        <v>0</v>
      </c>
    </row>
    <row r="123" spans="1:18" ht="15" thickBot="1" x14ac:dyDescent="0.35">
      <c r="A123" s="3" t="s">
        <v>1210</v>
      </c>
      <c r="B123" s="3" t="s">
        <v>1145</v>
      </c>
      <c r="C123" s="84">
        <f>IF(COUNTIF(Table1[Tag Number], A123), 1, 0)</f>
        <v>0</v>
      </c>
      <c r="D123" s="85">
        <f>IF(COUNTIF(Table2[Tag Number], A123), 1, 0)</f>
        <v>0</v>
      </c>
      <c r="E123" s="86">
        <f>IF(COUNTIF(Table3[Tag Number], A123), 1, 0)</f>
        <v>0</v>
      </c>
      <c r="F123" s="86">
        <f>IF(COUNTIF(Table4[Tag Number], A123), 1, 0)</f>
        <v>0</v>
      </c>
      <c r="G123" s="87">
        <f t="shared" si="4"/>
        <v>0</v>
      </c>
      <c r="H123" s="88" t="str" cm="1">
        <f t="array" ref="H123">_xlfn.IFS(OR(_xlfn.XLOOKUP(A123,Table1[Tag Number],Table1[Status],"-",0)="Dead",
        _xlfn.XLOOKUP(A123,Table2[Tag Number],Table2[Status],"-",0)="Dead",
        _xlfn.XLOOKUP(A123,Table3[Tag Number],Table3[Status],"-",0)="Dead",
        _xlfn.XLOOKUP(A123,Table4[Tag Number],Table4[Status],"-",0)="Dead"),"Dead",
     OR(_xlfn.XLOOKUP(A123,Table1[Tag Number],Table1[Status],"-",0)="Alive",
        _xlfn.XLOOKUP(A123,Table2[Tag Number],Table2[Status],"-",0)="Alive",
        _xlfn.XLOOKUP(A123,Table3[Tag Number],Table3[Status],"-",0)="Alive",
        _xlfn.XLOOKUP(A123,Table4[Tag Number],Table4[Status],"-",0)="Alive"),"Alive",
     OR(_xlfn.XLOOKUP(A123,Table1[Tag Number],Table1[Status],"-",0)="-",
        _xlfn.XLOOKUP(A123,Table2[Tag Number],Table2[Status],"-",0)="-",
        _xlfn.XLOOKUP(A123,Table3[Tag Number],Table3[Status],"-",0)="-",
        _xlfn.XLOOKUP(A123,Table4[Tag Number],Table4[Status],"-",0)="-"),
   "-")</f>
        <v>-</v>
      </c>
      <c r="I123" s="90"/>
      <c r="J123" s="90"/>
      <c r="K123" s="91"/>
      <c r="L123" s="91"/>
      <c r="M123" s="91"/>
      <c r="N123" s="92"/>
      <c r="O123" s="89"/>
      <c r="R123" t="b">
        <f t="shared" si="3"/>
        <v>0</v>
      </c>
    </row>
    <row r="124" spans="1:18" ht="15" thickBot="1" x14ac:dyDescent="0.35">
      <c r="A124" s="2" t="s">
        <v>605</v>
      </c>
      <c r="B124" s="2" t="s">
        <v>1137</v>
      </c>
      <c r="C124" s="84">
        <f>IF(COUNTIF(Table1[Tag Number], A124), 1, 0)</f>
        <v>0</v>
      </c>
      <c r="D124" s="85">
        <f>IF(COUNTIF(Table2[Tag Number], A124), 1, 0)</f>
        <v>0</v>
      </c>
      <c r="E124" s="86">
        <f>IF(COUNTIF(Table3[Tag Number], A124), 1, 0)</f>
        <v>0</v>
      </c>
      <c r="F124" s="86">
        <f>IF(COUNTIF(Table4[Tag Number], A124), 1, 0)</f>
        <v>0</v>
      </c>
      <c r="G124" s="87">
        <f t="shared" si="4"/>
        <v>0</v>
      </c>
      <c r="H124" s="88" t="str" cm="1">
        <f t="array" ref="H124">_xlfn.IFS(OR(_xlfn.XLOOKUP(A124,Table1[Tag Number],Table1[Status],"-",0)="Dead",
        _xlfn.XLOOKUP(A124,Table2[Tag Number],Table2[Status],"-",0)="Dead",
        _xlfn.XLOOKUP(A124,Table3[Tag Number],Table3[Status],"-",0)="Dead",
        _xlfn.XLOOKUP(A124,Table4[Tag Number],Table4[Status],"-",0)="Dead"),"Dead",
     OR(_xlfn.XLOOKUP(A124,Table1[Tag Number],Table1[Status],"-",0)="Alive",
        _xlfn.XLOOKUP(A124,Table2[Tag Number],Table2[Status],"-",0)="Alive",
        _xlfn.XLOOKUP(A124,Table3[Tag Number],Table3[Status],"-",0)="Alive",
        _xlfn.XLOOKUP(A124,Table4[Tag Number],Table4[Status],"-",0)="Alive"),"Alive",
     OR(_xlfn.XLOOKUP(A124,Table1[Tag Number],Table1[Status],"-",0)="-",
        _xlfn.XLOOKUP(A124,Table2[Tag Number],Table2[Status],"-",0)="-",
        _xlfn.XLOOKUP(A124,Table3[Tag Number],Table3[Status],"-",0)="-",
        _xlfn.XLOOKUP(A124,Table4[Tag Number],Table4[Status],"-",0)="-"),
   "-")</f>
        <v>-</v>
      </c>
      <c r="I124" s="90"/>
      <c r="J124" s="90"/>
      <c r="K124" s="91"/>
      <c r="L124" s="91"/>
      <c r="M124" s="91"/>
      <c r="N124" s="92"/>
      <c r="O124" s="89"/>
      <c r="R124" t="b">
        <f t="shared" si="3"/>
        <v>0</v>
      </c>
    </row>
    <row r="125" spans="1:18" ht="15" thickBot="1" x14ac:dyDescent="0.35">
      <c r="A125" s="3" t="s">
        <v>1211</v>
      </c>
      <c r="B125" s="3" t="s">
        <v>1145</v>
      </c>
      <c r="C125" s="84">
        <f>IF(COUNTIF(Table1[Tag Number], A125), 1, 0)</f>
        <v>0</v>
      </c>
      <c r="D125" s="85">
        <f>IF(COUNTIF(Table2[Tag Number], A125), 1, 0)</f>
        <v>0</v>
      </c>
      <c r="E125" s="86">
        <f>IF(COUNTIF(Table3[Tag Number], A125), 1, 0)</f>
        <v>0</v>
      </c>
      <c r="F125" s="86">
        <f>IF(COUNTIF(Table4[Tag Number], A125), 1, 0)</f>
        <v>0</v>
      </c>
      <c r="G125" s="87">
        <f t="shared" si="4"/>
        <v>0</v>
      </c>
      <c r="H125" s="88" t="str" cm="1">
        <f t="array" ref="H125">_xlfn.IFS(OR(_xlfn.XLOOKUP(A125,Table1[Tag Number],Table1[Status],"-",0)="Dead",
        _xlfn.XLOOKUP(A125,Table2[Tag Number],Table2[Status],"-",0)="Dead",
        _xlfn.XLOOKUP(A125,Table3[Tag Number],Table3[Status],"-",0)="Dead",
        _xlfn.XLOOKUP(A125,Table4[Tag Number],Table4[Status],"-",0)="Dead"),"Dead",
     OR(_xlfn.XLOOKUP(A125,Table1[Tag Number],Table1[Status],"-",0)="Alive",
        _xlfn.XLOOKUP(A125,Table2[Tag Number],Table2[Status],"-",0)="Alive",
        _xlfn.XLOOKUP(A125,Table3[Tag Number],Table3[Status],"-",0)="Alive",
        _xlfn.XLOOKUP(A125,Table4[Tag Number],Table4[Status],"-",0)="Alive"),"Alive",
     OR(_xlfn.XLOOKUP(A125,Table1[Tag Number],Table1[Status],"-",0)="-",
        _xlfn.XLOOKUP(A125,Table2[Tag Number],Table2[Status],"-",0)="-",
        _xlfn.XLOOKUP(A125,Table3[Tag Number],Table3[Status],"-",0)="-",
        _xlfn.XLOOKUP(A125,Table4[Tag Number],Table4[Status],"-",0)="-"),
   "-")</f>
        <v>-</v>
      </c>
      <c r="I125" s="90"/>
      <c r="J125" s="90"/>
      <c r="K125" s="91"/>
      <c r="L125" s="91"/>
      <c r="M125" s="91"/>
      <c r="N125" s="92"/>
      <c r="O125" s="89"/>
      <c r="R125" t="b">
        <f t="shared" si="3"/>
        <v>0</v>
      </c>
    </row>
    <row r="126" spans="1:18" ht="15" thickBot="1" x14ac:dyDescent="0.35">
      <c r="A126" s="2" t="s">
        <v>1212</v>
      </c>
      <c r="B126" s="2" t="s">
        <v>1145</v>
      </c>
      <c r="C126" s="84">
        <f>IF(COUNTIF(Table1[Tag Number], A126), 1, 0)</f>
        <v>0</v>
      </c>
      <c r="D126" s="85">
        <f>IF(COUNTIF(Table2[Tag Number], A126), 1, 0)</f>
        <v>0</v>
      </c>
      <c r="E126" s="86">
        <f>IF(COUNTIF(Table3[Tag Number], A126), 1, 0)</f>
        <v>0</v>
      </c>
      <c r="F126" s="86">
        <f>IF(COUNTIF(Table4[Tag Number], A126), 1, 0)</f>
        <v>0</v>
      </c>
      <c r="G126" s="87">
        <f t="shared" si="4"/>
        <v>0</v>
      </c>
      <c r="H126" s="88" t="str" cm="1">
        <f t="array" ref="H126">_xlfn.IFS(OR(_xlfn.XLOOKUP(A126,Table1[Tag Number],Table1[Status],"-",0)="Dead",
        _xlfn.XLOOKUP(A126,Table2[Tag Number],Table2[Status],"-",0)="Dead",
        _xlfn.XLOOKUP(A126,Table3[Tag Number],Table3[Status],"-",0)="Dead",
        _xlfn.XLOOKUP(A126,Table4[Tag Number],Table4[Status],"-",0)="Dead"),"Dead",
     OR(_xlfn.XLOOKUP(A126,Table1[Tag Number],Table1[Status],"-",0)="Alive",
        _xlfn.XLOOKUP(A126,Table2[Tag Number],Table2[Status],"-",0)="Alive",
        _xlfn.XLOOKUP(A126,Table3[Tag Number],Table3[Status],"-",0)="Alive",
        _xlfn.XLOOKUP(A126,Table4[Tag Number],Table4[Status],"-",0)="Alive"),"Alive",
     OR(_xlfn.XLOOKUP(A126,Table1[Tag Number],Table1[Status],"-",0)="-",
        _xlfn.XLOOKUP(A126,Table2[Tag Number],Table2[Status],"-",0)="-",
        _xlfn.XLOOKUP(A126,Table3[Tag Number],Table3[Status],"-",0)="-",
        _xlfn.XLOOKUP(A126,Table4[Tag Number],Table4[Status],"-",0)="-"),
   "-")</f>
        <v>-</v>
      </c>
      <c r="I126" s="90"/>
      <c r="J126" s="90"/>
      <c r="K126" s="91"/>
      <c r="L126" s="91"/>
      <c r="M126" s="91"/>
      <c r="N126" s="92"/>
      <c r="O126" s="89"/>
      <c r="R126" t="b">
        <f t="shared" si="3"/>
        <v>0</v>
      </c>
    </row>
    <row r="127" spans="1:18" ht="15" thickBot="1" x14ac:dyDescent="0.35">
      <c r="A127" s="3" t="s">
        <v>140</v>
      </c>
      <c r="B127" s="3" t="s">
        <v>1145</v>
      </c>
      <c r="C127" s="84">
        <f>IF(COUNTIF(Table1[Tag Number], A127), 1, 0)</f>
        <v>0</v>
      </c>
      <c r="D127" s="85">
        <f>IF(COUNTIF(Table2[Tag Number], A127), 1, 0)</f>
        <v>0</v>
      </c>
      <c r="E127" s="86">
        <f>IF(COUNTIF(Table3[Tag Number], A127), 1, 0)</f>
        <v>1</v>
      </c>
      <c r="F127" s="86">
        <f>IF(COUNTIF(Table4[Tag Number], A127), 1, 0)</f>
        <v>0</v>
      </c>
      <c r="G127" s="87">
        <f t="shared" si="4"/>
        <v>1</v>
      </c>
      <c r="H127" s="88" t="str" cm="1">
        <f t="array" ref="H127">_xlfn.IFS(OR(_xlfn.XLOOKUP(A127,Table1[Tag Number],Table1[Status],"-",0)="Dead",
        _xlfn.XLOOKUP(A127,Table2[Tag Number],Table2[Status],"-",0)="Dead",
        _xlfn.XLOOKUP(A127,Table3[Tag Number],Table3[Status],"-",0)="Dead",
        _xlfn.XLOOKUP(A127,Table4[Tag Number],Table4[Status],"-",0)="Dead"),"Dead",
     OR(_xlfn.XLOOKUP(A127,Table1[Tag Number],Table1[Status],"-",0)="Alive",
        _xlfn.XLOOKUP(A127,Table2[Tag Number],Table2[Status],"-",0)="Alive",
        _xlfn.XLOOKUP(A127,Table3[Tag Number],Table3[Status],"-",0)="Alive",
        _xlfn.XLOOKUP(A127,Table4[Tag Number],Table4[Status],"-",0)="Alive"),"Alive",
     OR(_xlfn.XLOOKUP(A127,Table1[Tag Number],Table1[Status],"-",0)="-",
        _xlfn.XLOOKUP(A127,Table2[Tag Number],Table2[Status],"-",0)="-",
        _xlfn.XLOOKUP(A127,Table3[Tag Number],Table3[Status],"-",0)="-",
        _xlfn.XLOOKUP(A127,Table4[Tag Number],Table4[Status],"-",0)="-"),
   "-")</f>
        <v>Dead</v>
      </c>
      <c r="I127" s="90"/>
      <c r="J127" s="90"/>
      <c r="K127" s="91"/>
      <c r="L127" s="91"/>
      <c r="M127" s="91"/>
      <c r="N127" s="92"/>
      <c r="O127" s="89"/>
      <c r="R127" t="b">
        <f t="shared" si="3"/>
        <v>0</v>
      </c>
    </row>
    <row r="128" spans="1:18" ht="15" thickBot="1" x14ac:dyDescent="0.35">
      <c r="A128" s="2" t="s">
        <v>1213</v>
      </c>
      <c r="B128" s="2" t="s">
        <v>1137</v>
      </c>
      <c r="C128" s="84">
        <f>IF(COUNTIF(Table1[Tag Number], A128), 1, 0)</f>
        <v>0</v>
      </c>
      <c r="D128" s="85">
        <f>IF(COUNTIF(Table2[Tag Number], A128), 1, 0)</f>
        <v>0</v>
      </c>
      <c r="E128" s="86">
        <f>IF(COUNTIF(Table3[Tag Number], A128), 1, 0)</f>
        <v>0</v>
      </c>
      <c r="F128" s="86">
        <f>IF(COUNTIF(Table4[Tag Number], A128), 1, 0)</f>
        <v>0</v>
      </c>
      <c r="G128" s="87">
        <f t="shared" si="4"/>
        <v>0</v>
      </c>
      <c r="H128" s="88" t="str" cm="1">
        <f t="array" ref="H128">_xlfn.IFS(OR(_xlfn.XLOOKUP(A128,Table1[Tag Number],Table1[Status],"-",0)="Dead",
        _xlfn.XLOOKUP(A128,Table2[Tag Number],Table2[Status],"-",0)="Dead",
        _xlfn.XLOOKUP(A128,Table3[Tag Number],Table3[Status],"-",0)="Dead",
        _xlfn.XLOOKUP(A128,Table4[Tag Number],Table4[Status],"-",0)="Dead"),"Dead",
     OR(_xlfn.XLOOKUP(A128,Table1[Tag Number],Table1[Status],"-",0)="Alive",
        _xlfn.XLOOKUP(A128,Table2[Tag Number],Table2[Status],"-",0)="Alive",
        _xlfn.XLOOKUP(A128,Table3[Tag Number],Table3[Status],"-",0)="Alive",
        _xlfn.XLOOKUP(A128,Table4[Tag Number],Table4[Status],"-",0)="Alive"),"Alive",
     OR(_xlfn.XLOOKUP(A128,Table1[Tag Number],Table1[Status],"-",0)="-",
        _xlfn.XLOOKUP(A128,Table2[Tag Number],Table2[Status],"-",0)="-",
        _xlfn.XLOOKUP(A128,Table3[Tag Number],Table3[Status],"-",0)="-",
        _xlfn.XLOOKUP(A128,Table4[Tag Number],Table4[Status],"-",0)="-"),
   "-")</f>
        <v>-</v>
      </c>
      <c r="I128" s="90"/>
      <c r="J128" s="90"/>
      <c r="K128" s="91"/>
      <c r="L128" s="91"/>
      <c r="M128" s="91"/>
      <c r="N128" s="92"/>
      <c r="O128" s="89"/>
      <c r="R128" t="b">
        <f t="shared" si="3"/>
        <v>0</v>
      </c>
    </row>
    <row r="129" spans="1:18" ht="15" thickBot="1" x14ac:dyDescent="0.35">
      <c r="A129" s="3" t="s">
        <v>752</v>
      </c>
      <c r="B129" s="3" t="s">
        <v>1137</v>
      </c>
      <c r="C129" s="84">
        <f>IF(COUNTIF(Table1[Tag Number], A129), 1, 0)</f>
        <v>0</v>
      </c>
      <c r="D129" s="85">
        <f>IF(COUNTIF(Table2[Tag Number], A129), 1, 0)</f>
        <v>0</v>
      </c>
      <c r="E129" s="86">
        <f>IF(COUNTIF(Table3[Tag Number], A129), 1, 0)</f>
        <v>0</v>
      </c>
      <c r="F129" s="86">
        <f>IF(COUNTIF(Table4[Tag Number], A129), 1, 0)</f>
        <v>0</v>
      </c>
      <c r="G129" s="87">
        <f t="shared" si="4"/>
        <v>0</v>
      </c>
      <c r="H129" s="88" t="str" cm="1">
        <f t="array" ref="H129">_xlfn.IFS(OR(_xlfn.XLOOKUP(A129,Table1[Tag Number],Table1[Status],"-",0)="Dead",
        _xlfn.XLOOKUP(A129,Table2[Tag Number],Table2[Status],"-",0)="Dead",
        _xlfn.XLOOKUP(A129,Table3[Tag Number],Table3[Status],"-",0)="Dead",
        _xlfn.XLOOKUP(A129,Table4[Tag Number],Table4[Status],"-",0)="Dead"),"Dead",
     OR(_xlfn.XLOOKUP(A129,Table1[Tag Number],Table1[Status],"-",0)="Alive",
        _xlfn.XLOOKUP(A129,Table2[Tag Number],Table2[Status],"-",0)="Alive",
        _xlfn.XLOOKUP(A129,Table3[Tag Number],Table3[Status],"-",0)="Alive",
        _xlfn.XLOOKUP(A129,Table4[Tag Number],Table4[Status],"-",0)="Alive"),"Alive",
     OR(_xlfn.XLOOKUP(A129,Table1[Tag Number],Table1[Status],"-",0)="-",
        _xlfn.XLOOKUP(A129,Table2[Tag Number],Table2[Status],"-",0)="-",
        _xlfn.XLOOKUP(A129,Table3[Tag Number],Table3[Status],"-",0)="-",
        _xlfn.XLOOKUP(A129,Table4[Tag Number],Table4[Status],"-",0)="-"),
   "-")</f>
        <v>-</v>
      </c>
      <c r="I129" s="90"/>
      <c r="J129" s="90"/>
      <c r="K129" s="91"/>
      <c r="L129" s="91"/>
      <c r="M129" s="91"/>
      <c r="N129" s="92"/>
      <c r="O129" s="89"/>
      <c r="R129" t="b">
        <f t="shared" si="3"/>
        <v>0</v>
      </c>
    </row>
    <row r="130" spans="1:18" ht="15" thickBot="1" x14ac:dyDescent="0.35">
      <c r="A130" s="2" t="s">
        <v>425</v>
      </c>
      <c r="B130" s="2" t="s">
        <v>1137</v>
      </c>
      <c r="C130" s="84">
        <f>IF(COUNTIF(Table1[Tag Number], A130), 1, 0)</f>
        <v>0</v>
      </c>
      <c r="D130" s="85">
        <f>IF(COUNTIF(Table2[Tag Number], A130), 1, 0)</f>
        <v>0</v>
      </c>
      <c r="E130" s="86">
        <f>IF(COUNTIF(Table3[Tag Number], A130), 1, 0)</f>
        <v>0</v>
      </c>
      <c r="F130" s="86">
        <f>IF(COUNTIF(Table4[Tag Number], A130), 1, 0)</f>
        <v>0</v>
      </c>
      <c r="G130" s="87">
        <f t="shared" si="4"/>
        <v>0</v>
      </c>
      <c r="H130" s="88" t="str" cm="1">
        <f t="array" ref="H130">_xlfn.IFS(OR(_xlfn.XLOOKUP(A130,Table1[Tag Number],Table1[Status],"-",0)="Dead",
        _xlfn.XLOOKUP(A130,Table2[Tag Number],Table2[Status],"-",0)="Dead",
        _xlfn.XLOOKUP(A130,Table3[Tag Number],Table3[Status],"-",0)="Dead",
        _xlfn.XLOOKUP(A130,Table4[Tag Number],Table4[Status],"-",0)="Dead"),"Dead",
     OR(_xlfn.XLOOKUP(A130,Table1[Tag Number],Table1[Status],"-",0)="Alive",
        _xlfn.XLOOKUP(A130,Table2[Tag Number],Table2[Status],"-",0)="Alive",
        _xlfn.XLOOKUP(A130,Table3[Tag Number],Table3[Status],"-",0)="Alive",
        _xlfn.XLOOKUP(A130,Table4[Tag Number],Table4[Status],"-",0)="Alive"),"Alive",
     OR(_xlfn.XLOOKUP(A130,Table1[Tag Number],Table1[Status],"-",0)="-",
        _xlfn.XLOOKUP(A130,Table2[Tag Number],Table2[Status],"-",0)="-",
        _xlfn.XLOOKUP(A130,Table3[Tag Number],Table3[Status],"-",0)="-",
        _xlfn.XLOOKUP(A130,Table4[Tag Number],Table4[Status],"-",0)="-"),
   "-")</f>
        <v>-</v>
      </c>
      <c r="I130" s="90"/>
      <c r="J130" s="90"/>
      <c r="K130" s="91"/>
      <c r="L130" s="91"/>
      <c r="M130" s="91"/>
      <c r="N130" s="92"/>
      <c r="O130" s="89"/>
      <c r="R130" t="b">
        <f t="shared" si="3"/>
        <v>0</v>
      </c>
    </row>
    <row r="131" spans="1:18" ht="15" thickBot="1" x14ac:dyDescent="0.35">
      <c r="A131" s="3" t="s">
        <v>1214</v>
      </c>
      <c r="B131" s="3" t="s">
        <v>1137</v>
      </c>
      <c r="C131" s="84">
        <f>IF(COUNTIF(Table1[Tag Number], A131), 1, 0)</f>
        <v>0</v>
      </c>
      <c r="D131" s="85">
        <f>IF(COUNTIF(Table2[Tag Number], A131), 1, 0)</f>
        <v>0</v>
      </c>
      <c r="E131" s="86">
        <f>IF(COUNTIF(Table3[Tag Number], A131), 1, 0)</f>
        <v>0</v>
      </c>
      <c r="F131" s="86">
        <f>IF(COUNTIF(Table4[Tag Number], A131), 1, 0)</f>
        <v>0</v>
      </c>
      <c r="G131" s="87">
        <f t="shared" si="4"/>
        <v>0</v>
      </c>
      <c r="H131" s="88" t="str" cm="1">
        <f t="array" ref="H131">_xlfn.IFS(OR(_xlfn.XLOOKUP(A131,Table1[Tag Number],Table1[Status],"-",0)="Dead",
        _xlfn.XLOOKUP(A131,Table2[Tag Number],Table2[Status],"-",0)="Dead",
        _xlfn.XLOOKUP(A131,Table3[Tag Number],Table3[Status],"-",0)="Dead",
        _xlfn.XLOOKUP(A131,Table4[Tag Number],Table4[Status],"-",0)="Dead"),"Dead",
     OR(_xlfn.XLOOKUP(A131,Table1[Tag Number],Table1[Status],"-",0)="Alive",
        _xlfn.XLOOKUP(A131,Table2[Tag Number],Table2[Status],"-",0)="Alive",
        _xlfn.XLOOKUP(A131,Table3[Tag Number],Table3[Status],"-",0)="Alive",
        _xlfn.XLOOKUP(A131,Table4[Tag Number],Table4[Status],"-",0)="Alive"),"Alive",
     OR(_xlfn.XLOOKUP(A131,Table1[Tag Number],Table1[Status],"-",0)="-",
        _xlfn.XLOOKUP(A131,Table2[Tag Number],Table2[Status],"-",0)="-",
        _xlfn.XLOOKUP(A131,Table3[Tag Number],Table3[Status],"-",0)="-",
        _xlfn.XLOOKUP(A131,Table4[Tag Number],Table4[Status],"-",0)="-"),
   "-")</f>
        <v>-</v>
      </c>
      <c r="I131" s="90"/>
      <c r="J131" s="90"/>
      <c r="K131" s="91"/>
      <c r="L131" s="91"/>
      <c r="M131" s="91"/>
      <c r="N131" s="92"/>
      <c r="O131" s="89"/>
      <c r="R131" t="b">
        <f t="shared" si="3"/>
        <v>0</v>
      </c>
    </row>
    <row r="132" spans="1:18" ht="15" thickBot="1" x14ac:dyDescent="0.35">
      <c r="A132" s="2" t="s">
        <v>1215</v>
      </c>
      <c r="B132" s="2" t="s">
        <v>1145</v>
      </c>
      <c r="C132" s="84">
        <f>IF(COUNTIF(Table1[Tag Number], A132), 1, 0)</f>
        <v>0</v>
      </c>
      <c r="D132" s="85">
        <f>IF(COUNTIF(Table2[Tag Number], A132), 1, 0)</f>
        <v>0</v>
      </c>
      <c r="E132" s="86">
        <f>IF(COUNTIF(Table3[Tag Number], A132), 1, 0)</f>
        <v>0</v>
      </c>
      <c r="F132" s="86">
        <f>IF(COUNTIF(Table4[Tag Number], A132), 1, 0)</f>
        <v>0</v>
      </c>
      <c r="G132" s="87">
        <f t="shared" si="4"/>
        <v>0</v>
      </c>
      <c r="H132" s="88" t="str" cm="1">
        <f t="array" ref="H132">_xlfn.IFS(OR(_xlfn.XLOOKUP(A132,Table1[Tag Number],Table1[Status],"-",0)="Dead",
        _xlfn.XLOOKUP(A132,Table2[Tag Number],Table2[Status],"-",0)="Dead",
        _xlfn.XLOOKUP(A132,Table3[Tag Number],Table3[Status],"-",0)="Dead",
        _xlfn.XLOOKUP(A132,Table4[Tag Number],Table4[Status],"-",0)="Dead"),"Dead",
     OR(_xlfn.XLOOKUP(A132,Table1[Tag Number],Table1[Status],"-",0)="Alive",
        _xlfn.XLOOKUP(A132,Table2[Tag Number],Table2[Status],"-",0)="Alive",
        _xlfn.XLOOKUP(A132,Table3[Tag Number],Table3[Status],"-",0)="Alive",
        _xlfn.XLOOKUP(A132,Table4[Tag Number],Table4[Status],"-",0)="Alive"),"Alive",
     OR(_xlfn.XLOOKUP(A132,Table1[Tag Number],Table1[Status],"-",0)="-",
        _xlfn.XLOOKUP(A132,Table2[Tag Number],Table2[Status],"-",0)="-",
        _xlfn.XLOOKUP(A132,Table3[Tag Number],Table3[Status],"-",0)="-",
        _xlfn.XLOOKUP(A132,Table4[Tag Number],Table4[Status],"-",0)="-"),
   "-")</f>
        <v>-</v>
      </c>
      <c r="I132" s="90"/>
      <c r="J132" s="90"/>
      <c r="K132" s="91"/>
      <c r="L132" s="91"/>
      <c r="M132" s="91"/>
      <c r="N132" s="92"/>
      <c r="O132" s="89"/>
      <c r="R132" t="b">
        <f t="shared" ref="R132:R195" si="5">IF(G132&gt;1,A132)</f>
        <v>0</v>
      </c>
    </row>
    <row r="133" spans="1:18" ht="15" thickBot="1" x14ac:dyDescent="0.35">
      <c r="A133" s="3" t="s">
        <v>924</v>
      </c>
      <c r="B133" s="3" t="s">
        <v>1137</v>
      </c>
      <c r="C133" s="84">
        <f>IF(COUNTIF(Table1[Tag Number], A133), 1, 0)</f>
        <v>0</v>
      </c>
      <c r="D133" s="85">
        <f>IF(COUNTIF(Table2[Tag Number], A133), 1, 0)</f>
        <v>0</v>
      </c>
      <c r="E133" s="86">
        <f>IF(COUNTIF(Table3[Tag Number], A133), 1, 0)</f>
        <v>0</v>
      </c>
      <c r="F133" s="86">
        <f>IF(COUNTIF(Table4[Tag Number], A133), 1, 0)</f>
        <v>0</v>
      </c>
      <c r="G133" s="87">
        <f t="shared" ref="G133:G196" si="6">SUM(C133:F133)</f>
        <v>0</v>
      </c>
      <c r="H133" s="88" t="str" cm="1">
        <f t="array" ref="H133">_xlfn.IFS(OR(_xlfn.XLOOKUP(A133,Table1[Tag Number],Table1[Status],"-",0)="Dead",
        _xlfn.XLOOKUP(A133,Table2[Tag Number],Table2[Status],"-",0)="Dead",
        _xlfn.XLOOKUP(A133,Table3[Tag Number],Table3[Status],"-",0)="Dead",
        _xlfn.XLOOKUP(A133,Table4[Tag Number],Table4[Status],"-",0)="Dead"),"Dead",
     OR(_xlfn.XLOOKUP(A133,Table1[Tag Number],Table1[Status],"-",0)="Alive",
        _xlfn.XLOOKUP(A133,Table2[Tag Number],Table2[Status],"-",0)="Alive",
        _xlfn.XLOOKUP(A133,Table3[Tag Number],Table3[Status],"-",0)="Alive",
        _xlfn.XLOOKUP(A133,Table4[Tag Number],Table4[Status],"-",0)="Alive"),"Alive",
     OR(_xlfn.XLOOKUP(A133,Table1[Tag Number],Table1[Status],"-",0)="-",
        _xlfn.XLOOKUP(A133,Table2[Tag Number],Table2[Status],"-",0)="-",
        _xlfn.XLOOKUP(A133,Table3[Tag Number],Table3[Status],"-",0)="-",
        _xlfn.XLOOKUP(A133,Table4[Tag Number],Table4[Status],"-",0)="-"),
   "-")</f>
        <v>-</v>
      </c>
      <c r="I133" s="90"/>
      <c r="J133" s="90"/>
      <c r="K133" s="91"/>
      <c r="L133" s="91"/>
      <c r="M133" s="91"/>
      <c r="N133" s="92"/>
      <c r="O133" s="89"/>
      <c r="R133" t="b">
        <f t="shared" si="5"/>
        <v>0</v>
      </c>
    </row>
    <row r="134" spans="1:18" ht="15" thickBot="1" x14ac:dyDescent="0.35">
      <c r="A134" s="2" t="s">
        <v>1216</v>
      </c>
      <c r="B134" s="2" t="s">
        <v>1145</v>
      </c>
      <c r="C134" s="84">
        <f>IF(COUNTIF(Table1[Tag Number], A134), 1, 0)</f>
        <v>0</v>
      </c>
      <c r="D134" s="85">
        <f>IF(COUNTIF(Table2[Tag Number], A134), 1, 0)</f>
        <v>0</v>
      </c>
      <c r="E134" s="86">
        <f>IF(COUNTIF(Table3[Tag Number], A134), 1, 0)</f>
        <v>0</v>
      </c>
      <c r="F134" s="86">
        <f>IF(COUNTIF(Table4[Tag Number], A134), 1, 0)</f>
        <v>0</v>
      </c>
      <c r="G134" s="87">
        <f t="shared" si="6"/>
        <v>0</v>
      </c>
      <c r="H134" s="88" t="str" cm="1">
        <f t="array" ref="H134">_xlfn.IFS(OR(_xlfn.XLOOKUP(A134,Table1[Tag Number],Table1[Status],"-",0)="Dead",
        _xlfn.XLOOKUP(A134,Table2[Tag Number],Table2[Status],"-",0)="Dead",
        _xlfn.XLOOKUP(A134,Table3[Tag Number],Table3[Status],"-",0)="Dead",
        _xlfn.XLOOKUP(A134,Table4[Tag Number],Table4[Status],"-",0)="Dead"),"Dead",
     OR(_xlfn.XLOOKUP(A134,Table1[Tag Number],Table1[Status],"-",0)="Alive",
        _xlfn.XLOOKUP(A134,Table2[Tag Number],Table2[Status],"-",0)="Alive",
        _xlfn.XLOOKUP(A134,Table3[Tag Number],Table3[Status],"-",0)="Alive",
        _xlfn.XLOOKUP(A134,Table4[Tag Number],Table4[Status],"-",0)="Alive"),"Alive",
     OR(_xlfn.XLOOKUP(A134,Table1[Tag Number],Table1[Status],"-",0)="-",
        _xlfn.XLOOKUP(A134,Table2[Tag Number],Table2[Status],"-",0)="-",
        _xlfn.XLOOKUP(A134,Table3[Tag Number],Table3[Status],"-",0)="-",
        _xlfn.XLOOKUP(A134,Table4[Tag Number],Table4[Status],"-",0)="-"),
   "-")</f>
        <v>-</v>
      </c>
      <c r="I134" s="90"/>
      <c r="J134" s="90"/>
      <c r="K134" s="91"/>
      <c r="L134" s="91"/>
      <c r="M134" s="91"/>
      <c r="N134" s="92"/>
      <c r="O134" s="89"/>
      <c r="R134" t="b">
        <f t="shared" si="5"/>
        <v>0</v>
      </c>
    </row>
    <row r="135" spans="1:18" ht="15" thickBot="1" x14ac:dyDescent="0.35">
      <c r="A135" s="3" t="s">
        <v>1217</v>
      </c>
      <c r="B135" s="3" t="s">
        <v>1145</v>
      </c>
      <c r="C135" s="84">
        <f>IF(COUNTIF(Table1[Tag Number], A135), 1, 0)</f>
        <v>0</v>
      </c>
      <c r="D135" s="85">
        <f>IF(COUNTIF(Table2[Tag Number], A135), 1, 0)</f>
        <v>0</v>
      </c>
      <c r="E135" s="86">
        <f>IF(COUNTIF(Table3[Tag Number], A135), 1, 0)</f>
        <v>0</v>
      </c>
      <c r="F135" s="86">
        <f>IF(COUNTIF(Table4[Tag Number], A135), 1, 0)</f>
        <v>0</v>
      </c>
      <c r="G135" s="87">
        <f t="shared" si="6"/>
        <v>0</v>
      </c>
      <c r="H135" s="88" t="str" cm="1">
        <f t="array" ref="H135">_xlfn.IFS(OR(_xlfn.XLOOKUP(A135,Table1[Tag Number],Table1[Status],"-",0)="Dead",
        _xlfn.XLOOKUP(A135,Table2[Tag Number],Table2[Status],"-",0)="Dead",
        _xlfn.XLOOKUP(A135,Table3[Tag Number],Table3[Status],"-",0)="Dead",
        _xlfn.XLOOKUP(A135,Table4[Tag Number],Table4[Status],"-",0)="Dead"),"Dead",
     OR(_xlfn.XLOOKUP(A135,Table1[Tag Number],Table1[Status],"-",0)="Alive",
        _xlfn.XLOOKUP(A135,Table2[Tag Number],Table2[Status],"-",0)="Alive",
        _xlfn.XLOOKUP(A135,Table3[Tag Number],Table3[Status],"-",0)="Alive",
        _xlfn.XLOOKUP(A135,Table4[Tag Number],Table4[Status],"-",0)="Alive"),"Alive",
     OR(_xlfn.XLOOKUP(A135,Table1[Tag Number],Table1[Status],"-",0)="-",
        _xlfn.XLOOKUP(A135,Table2[Tag Number],Table2[Status],"-",0)="-",
        _xlfn.XLOOKUP(A135,Table3[Tag Number],Table3[Status],"-",0)="-",
        _xlfn.XLOOKUP(A135,Table4[Tag Number],Table4[Status],"-",0)="-"),
   "-")</f>
        <v>-</v>
      </c>
      <c r="I135" s="90"/>
      <c r="J135" s="90"/>
      <c r="K135" s="91"/>
      <c r="L135" s="91"/>
      <c r="M135" s="91"/>
      <c r="N135" s="92"/>
      <c r="O135" s="89"/>
      <c r="R135" t="b">
        <f t="shared" si="5"/>
        <v>0</v>
      </c>
    </row>
    <row r="136" spans="1:18" ht="15" thickBot="1" x14ac:dyDescent="0.35">
      <c r="A136" s="2" t="s">
        <v>428</v>
      </c>
      <c r="B136" s="2" t="s">
        <v>1137</v>
      </c>
      <c r="C136" s="84">
        <f>IF(COUNTIF(Table1[Tag Number], A136), 1, 0)</f>
        <v>0</v>
      </c>
      <c r="D136" s="85">
        <f>IF(COUNTIF(Table2[Tag Number], A136), 1, 0)</f>
        <v>0</v>
      </c>
      <c r="E136" s="86">
        <f>IF(COUNTIF(Table3[Tag Number], A136), 1, 0)</f>
        <v>0</v>
      </c>
      <c r="F136" s="86">
        <f>IF(COUNTIF(Table4[Tag Number], A136), 1, 0)</f>
        <v>0</v>
      </c>
      <c r="G136" s="87">
        <f t="shared" si="6"/>
        <v>0</v>
      </c>
      <c r="H136" s="88" t="str" cm="1">
        <f t="array" ref="H136">_xlfn.IFS(OR(_xlfn.XLOOKUP(A136,Table1[Tag Number],Table1[Status],"-",0)="Dead",
        _xlfn.XLOOKUP(A136,Table2[Tag Number],Table2[Status],"-",0)="Dead",
        _xlfn.XLOOKUP(A136,Table3[Tag Number],Table3[Status],"-",0)="Dead",
        _xlfn.XLOOKUP(A136,Table4[Tag Number],Table4[Status],"-",0)="Dead"),"Dead",
     OR(_xlfn.XLOOKUP(A136,Table1[Tag Number],Table1[Status],"-",0)="Alive",
        _xlfn.XLOOKUP(A136,Table2[Tag Number],Table2[Status],"-",0)="Alive",
        _xlfn.XLOOKUP(A136,Table3[Tag Number],Table3[Status],"-",0)="Alive",
        _xlfn.XLOOKUP(A136,Table4[Tag Number],Table4[Status],"-",0)="Alive"),"Alive",
     OR(_xlfn.XLOOKUP(A136,Table1[Tag Number],Table1[Status],"-",0)="-",
        _xlfn.XLOOKUP(A136,Table2[Tag Number],Table2[Status],"-",0)="-",
        _xlfn.XLOOKUP(A136,Table3[Tag Number],Table3[Status],"-",0)="-",
        _xlfn.XLOOKUP(A136,Table4[Tag Number],Table4[Status],"-",0)="-"),
   "-")</f>
        <v>-</v>
      </c>
      <c r="I136" s="90"/>
      <c r="J136" s="90"/>
      <c r="K136" s="91"/>
      <c r="L136" s="91"/>
      <c r="M136" s="91"/>
      <c r="N136" s="92"/>
      <c r="O136" s="89"/>
      <c r="R136" t="b">
        <f t="shared" si="5"/>
        <v>0</v>
      </c>
    </row>
    <row r="137" spans="1:18" ht="15" thickBot="1" x14ac:dyDescent="0.35">
      <c r="A137" s="3" t="s">
        <v>696</v>
      </c>
      <c r="B137" s="3" t="s">
        <v>1137</v>
      </c>
      <c r="C137" s="84">
        <f>IF(COUNTIF(Table1[Tag Number], A137), 1, 0)</f>
        <v>0</v>
      </c>
      <c r="D137" s="85">
        <f>IF(COUNTIF(Table2[Tag Number], A137), 1, 0)</f>
        <v>0</v>
      </c>
      <c r="E137" s="86">
        <f>IF(COUNTIF(Table3[Tag Number], A137), 1, 0)</f>
        <v>0</v>
      </c>
      <c r="F137" s="86">
        <f>IF(COUNTIF(Table4[Tag Number], A137), 1, 0)</f>
        <v>0</v>
      </c>
      <c r="G137" s="87">
        <f t="shared" si="6"/>
        <v>0</v>
      </c>
      <c r="H137" s="88" t="str" cm="1">
        <f t="array" ref="H137">_xlfn.IFS(OR(_xlfn.XLOOKUP(A137,Table1[Tag Number],Table1[Status],"-",0)="Dead",
        _xlfn.XLOOKUP(A137,Table2[Tag Number],Table2[Status],"-",0)="Dead",
        _xlfn.XLOOKUP(A137,Table3[Tag Number],Table3[Status],"-",0)="Dead",
        _xlfn.XLOOKUP(A137,Table4[Tag Number],Table4[Status],"-",0)="Dead"),"Dead",
     OR(_xlfn.XLOOKUP(A137,Table1[Tag Number],Table1[Status],"-",0)="Alive",
        _xlfn.XLOOKUP(A137,Table2[Tag Number],Table2[Status],"-",0)="Alive",
        _xlfn.XLOOKUP(A137,Table3[Tag Number],Table3[Status],"-",0)="Alive",
        _xlfn.XLOOKUP(A137,Table4[Tag Number],Table4[Status],"-",0)="Alive"),"Alive",
     OR(_xlfn.XLOOKUP(A137,Table1[Tag Number],Table1[Status],"-",0)="-",
        _xlfn.XLOOKUP(A137,Table2[Tag Number],Table2[Status],"-",0)="-",
        _xlfn.XLOOKUP(A137,Table3[Tag Number],Table3[Status],"-",0)="-",
        _xlfn.XLOOKUP(A137,Table4[Tag Number],Table4[Status],"-",0)="-"),
   "-")</f>
        <v>-</v>
      </c>
      <c r="I137" s="90"/>
      <c r="J137" s="90"/>
      <c r="K137" s="91"/>
      <c r="L137" s="91"/>
      <c r="M137" s="91"/>
      <c r="N137" s="92"/>
      <c r="O137" s="89"/>
      <c r="R137" t="b">
        <f t="shared" si="5"/>
        <v>0</v>
      </c>
    </row>
    <row r="138" spans="1:18" ht="15" thickBot="1" x14ac:dyDescent="0.35">
      <c r="A138" s="2" t="s">
        <v>1218</v>
      </c>
      <c r="B138" s="2" t="s">
        <v>1137</v>
      </c>
      <c r="C138" s="84">
        <f>IF(COUNTIF(Table1[Tag Number], A138), 1, 0)</f>
        <v>0</v>
      </c>
      <c r="D138" s="85">
        <f>IF(COUNTIF(Table2[Tag Number], A138), 1, 0)</f>
        <v>0</v>
      </c>
      <c r="E138" s="86">
        <f>IF(COUNTIF(Table3[Tag Number], A138), 1, 0)</f>
        <v>0</v>
      </c>
      <c r="F138" s="86">
        <f>IF(COUNTIF(Table4[Tag Number], A138), 1, 0)</f>
        <v>0</v>
      </c>
      <c r="G138" s="87">
        <f t="shared" si="6"/>
        <v>0</v>
      </c>
      <c r="H138" s="88" t="str" cm="1">
        <f t="array" ref="H138">_xlfn.IFS(OR(_xlfn.XLOOKUP(A138,Table1[Tag Number],Table1[Status],"-",0)="Dead",
        _xlfn.XLOOKUP(A138,Table2[Tag Number],Table2[Status],"-",0)="Dead",
        _xlfn.XLOOKUP(A138,Table3[Tag Number],Table3[Status],"-",0)="Dead",
        _xlfn.XLOOKUP(A138,Table4[Tag Number],Table4[Status],"-",0)="Dead"),"Dead",
     OR(_xlfn.XLOOKUP(A138,Table1[Tag Number],Table1[Status],"-",0)="Alive",
        _xlfn.XLOOKUP(A138,Table2[Tag Number],Table2[Status],"-",0)="Alive",
        _xlfn.XLOOKUP(A138,Table3[Tag Number],Table3[Status],"-",0)="Alive",
        _xlfn.XLOOKUP(A138,Table4[Tag Number],Table4[Status],"-",0)="Alive"),"Alive",
     OR(_xlfn.XLOOKUP(A138,Table1[Tag Number],Table1[Status],"-",0)="-",
        _xlfn.XLOOKUP(A138,Table2[Tag Number],Table2[Status],"-",0)="-",
        _xlfn.XLOOKUP(A138,Table3[Tag Number],Table3[Status],"-",0)="-",
        _xlfn.XLOOKUP(A138,Table4[Tag Number],Table4[Status],"-",0)="-"),
   "-")</f>
        <v>-</v>
      </c>
      <c r="I138" s="90"/>
      <c r="J138" s="90"/>
      <c r="K138" s="91"/>
      <c r="L138" s="91"/>
      <c r="M138" s="91"/>
      <c r="N138" s="92"/>
      <c r="O138" s="89"/>
      <c r="R138" t="b">
        <f t="shared" si="5"/>
        <v>0</v>
      </c>
    </row>
    <row r="139" spans="1:18" ht="15" thickBot="1" x14ac:dyDescent="0.35">
      <c r="A139" s="3" t="s">
        <v>487</v>
      </c>
      <c r="B139" s="3" t="s">
        <v>1137</v>
      </c>
      <c r="C139" s="84">
        <f>IF(COUNTIF(Table1[Tag Number], A139), 1, 0)</f>
        <v>0</v>
      </c>
      <c r="D139" s="85">
        <f>IF(COUNTIF(Table2[Tag Number], A139), 1, 0)</f>
        <v>0</v>
      </c>
      <c r="E139" s="86">
        <f>IF(COUNTIF(Table3[Tag Number], A139), 1, 0)</f>
        <v>0</v>
      </c>
      <c r="F139" s="86">
        <f>IF(COUNTIF(Table4[Tag Number], A139), 1, 0)</f>
        <v>0</v>
      </c>
      <c r="G139" s="87">
        <f t="shared" si="6"/>
        <v>0</v>
      </c>
      <c r="H139" s="88" t="str" cm="1">
        <f t="array" ref="H139">_xlfn.IFS(OR(_xlfn.XLOOKUP(A139,Table1[Tag Number],Table1[Status],"-",0)="Dead",
        _xlfn.XLOOKUP(A139,Table2[Tag Number],Table2[Status],"-",0)="Dead",
        _xlfn.XLOOKUP(A139,Table3[Tag Number],Table3[Status],"-",0)="Dead",
        _xlfn.XLOOKUP(A139,Table4[Tag Number],Table4[Status],"-",0)="Dead"),"Dead",
     OR(_xlfn.XLOOKUP(A139,Table1[Tag Number],Table1[Status],"-",0)="Alive",
        _xlfn.XLOOKUP(A139,Table2[Tag Number],Table2[Status],"-",0)="Alive",
        _xlfn.XLOOKUP(A139,Table3[Tag Number],Table3[Status],"-",0)="Alive",
        _xlfn.XLOOKUP(A139,Table4[Tag Number],Table4[Status],"-",0)="Alive"),"Alive",
     OR(_xlfn.XLOOKUP(A139,Table1[Tag Number],Table1[Status],"-",0)="-",
        _xlfn.XLOOKUP(A139,Table2[Tag Number],Table2[Status],"-",0)="-",
        _xlfn.XLOOKUP(A139,Table3[Tag Number],Table3[Status],"-",0)="-",
        _xlfn.XLOOKUP(A139,Table4[Tag Number],Table4[Status],"-",0)="-"),
   "-")</f>
        <v>-</v>
      </c>
      <c r="I139" s="90"/>
      <c r="J139" s="90"/>
      <c r="K139" s="91"/>
      <c r="L139" s="91"/>
      <c r="M139" s="91"/>
      <c r="N139" s="92"/>
      <c r="O139" s="89"/>
      <c r="R139" t="b">
        <f t="shared" si="5"/>
        <v>0</v>
      </c>
    </row>
    <row r="140" spans="1:18" ht="15" thickBot="1" x14ac:dyDescent="0.35">
      <c r="A140" s="2" t="s">
        <v>1219</v>
      </c>
      <c r="B140" s="2" t="s">
        <v>1137</v>
      </c>
      <c r="C140" s="84">
        <f>IF(COUNTIF(Table1[Tag Number], A140), 1, 0)</f>
        <v>0</v>
      </c>
      <c r="D140" s="85">
        <f>IF(COUNTIF(Table2[Tag Number], A140), 1, 0)</f>
        <v>0</v>
      </c>
      <c r="E140" s="86">
        <f>IF(COUNTIF(Table3[Tag Number], A140), 1, 0)</f>
        <v>0</v>
      </c>
      <c r="F140" s="86">
        <f>IF(COUNTIF(Table4[Tag Number], A140), 1, 0)</f>
        <v>0</v>
      </c>
      <c r="G140" s="87">
        <f t="shared" si="6"/>
        <v>0</v>
      </c>
      <c r="H140" s="88" t="str" cm="1">
        <f t="array" ref="H140">_xlfn.IFS(OR(_xlfn.XLOOKUP(A140,Table1[Tag Number],Table1[Status],"-",0)="Dead",
        _xlfn.XLOOKUP(A140,Table2[Tag Number],Table2[Status],"-",0)="Dead",
        _xlfn.XLOOKUP(A140,Table3[Tag Number],Table3[Status],"-",0)="Dead",
        _xlfn.XLOOKUP(A140,Table4[Tag Number],Table4[Status],"-",0)="Dead"),"Dead",
     OR(_xlfn.XLOOKUP(A140,Table1[Tag Number],Table1[Status],"-",0)="Alive",
        _xlfn.XLOOKUP(A140,Table2[Tag Number],Table2[Status],"-",0)="Alive",
        _xlfn.XLOOKUP(A140,Table3[Tag Number],Table3[Status],"-",0)="Alive",
        _xlfn.XLOOKUP(A140,Table4[Tag Number],Table4[Status],"-",0)="Alive"),"Alive",
     OR(_xlfn.XLOOKUP(A140,Table1[Tag Number],Table1[Status],"-",0)="-",
        _xlfn.XLOOKUP(A140,Table2[Tag Number],Table2[Status],"-",0)="-",
        _xlfn.XLOOKUP(A140,Table3[Tag Number],Table3[Status],"-",0)="-",
        _xlfn.XLOOKUP(A140,Table4[Tag Number],Table4[Status],"-",0)="-"),
   "-")</f>
        <v>-</v>
      </c>
      <c r="I140" s="90"/>
      <c r="J140" s="90"/>
      <c r="K140" s="91"/>
      <c r="L140" s="91"/>
      <c r="M140" s="91"/>
      <c r="N140" s="92"/>
      <c r="O140" s="89"/>
      <c r="R140" t="b">
        <f t="shared" si="5"/>
        <v>0</v>
      </c>
    </row>
    <row r="141" spans="1:18" ht="15" thickBot="1" x14ac:dyDescent="0.35">
      <c r="A141" s="3" t="s">
        <v>1220</v>
      </c>
      <c r="B141" s="3" t="s">
        <v>1145</v>
      </c>
      <c r="C141" s="84">
        <f>IF(COUNTIF(Table1[Tag Number], A141), 1, 0)</f>
        <v>0</v>
      </c>
      <c r="D141" s="85">
        <f>IF(COUNTIF(Table2[Tag Number], A141), 1, 0)</f>
        <v>0</v>
      </c>
      <c r="E141" s="86">
        <f>IF(COUNTIF(Table3[Tag Number], A141), 1, 0)</f>
        <v>0</v>
      </c>
      <c r="F141" s="86">
        <f>IF(COUNTIF(Table4[Tag Number], A141), 1, 0)</f>
        <v>0</v>
      </c>
      <c r="G141" s="87">
        <f t="shared" si="6"/>
        <v>0</v>
      </c>
      <c r="H141" s="88" t="str" cm="1">
        <f t="array" ref="H141">_xlfn.IFS(OR(_xlfn.XLOOKUP(A141,Table1[Tag Number],Table1[Status],"-",0)="Dead",
        _xlfn.XLOOKUP(A141,Table2[Tag Number],Table2[Status],"-",0)="Dead",
        _xlfn.XLOOKUP(A141,Table3[Tag Number],Table3[Status],"-",0)="Dead",
        _xlfn.XLOOKUP(A141,Table4[Tag Number],Table4[Status],"-",0)="Dead"),"Dead",
     OR(_xlfn.XLOOKUP(A141,Table1[Tag Number],Table1[Status],"-",0)="Alive",
        _xlfn.XLOOKUP(A141,Table2[Tag Number],Table2[Status],"-",0)="Alive",
        _xlfn.XLOOKUP(A141,Table3[Tag Number],Table3[Status],"-",0)="Alive",
        _xlfn.XLOOKUP(A141,Table4[Tag Number],Table4[Status],"-",0)="Alive"),"Alive",
     OR(_xlfn.XLOOKUP(A141,Table1[Tag Number],Table1[Status],"-",0)="-",
        _xlfn.XLOOKUP(A141,Table2[Tag Number],Table2[Status],"-",0)="-",
        _xlfn.XLOOKUP(A141,Table3[Tag Number],Table3[Status],"-",0)="-",
        _xlfn.XLOOKUP(A141,Table4[Tag Number],Table4[Status],"-",0)="-"),
   "-")</f>
        <v>-</v>
      </c>
      <c r="I141" s="90"/>
      <c r="J141" s="90"/>
      <c r="K141" s="91"/>
      <c r="L141" s="91"/>
      <c r="M141" s="91"/>
      <c r="N141" s="92"/>
      <c r="O141" s="89"/>
      <c r="R141" t="b">
        <f t="shared" si="5"/>
        <v>0</v>
      </c>
    </row>
    <row r="142" spans="1:18" ht="15" thickBot="1" x14ac:dyDescent="0.35">
      <c r="A142" s="2" t="s">
        <v>1221</v>
      </c>
      <c r="B142" s="2" t="s">
        <v>1137</v>
      </c>
      <c r="C142" s="84">
        <f>IF(COUNTIF(Table1[Tag Number], A142), 1, 0)</f>
        <v>0</v>
      </c>
      <c r="D142" s="85">
        <f>IF(COUNTIF(Table2[Tag Number], A142), 1, 0)</f>
        <v>0</v>
      </c>
      <c r="E142" s="86">
        <f>IF(COUNTIF(Table3[Tag Number], A142), 1, 0)</f>
        <v>0</v>
      </c>
      <c r="F142" s="86">
        <f>IF(COUNTIF(Table4[Tag Number], A142), 1, 0)</f>
        <v>0</v>
      </c>
      <c r="G142" s="87">
        <f t="shared" si="6"/>
        <v>0</v>
      </c>
      <c r="H142" s="88" t="str" cm="1">
        <f t="array" ref="H142">_xlfn.IFS(OR(_xlfn.XLOOKUP(A142,Table1[Tag Number],Table1[Status],"-",0)="Dead",
        _xlfn.XLOOKUP(A142,Table2[Tag Number],Table2[Status],"-",0)="Dead",
        _xlfn.XLOOKUP(A142,Table3[Tag Number],Table3[Status],"-",0)="Dead",
        _xlfn.XLOOKUP(A142,Table4[Tag Number],Table4[Status],"-",0)="Dead"),"Dead",
     OR(_xlfn.XLOOKUP(A142,Table1[Tag Number],Table1[Status],"-",0)="Alive",
        _xlfn.XLOOKUP(A142,Table2[Tag Number],Table2[Status],"-",0)="Alive",
        _xlfn.XLOOKUP(A142,Table3[Tag Number],Table3[Status],"-",0)="Alive",
        _xlfn.XLOOKUP(A142,Table4[Tag Number],Table4[Status],"-",0)="Alive"),"Alive",
     OR(_xlfn.XLOOKUP(A142,Table1[Tag Number],Table1[Status],"-",0)="-",
        _xlfn.XLOOKUP(A142,Table2[Tag Number],Table2[Status],"-",0)="-",
        _xlfn.XLOOKUP(A142,Table3[Tag Number],Table3[Status],"-",0)="-",
        _xlfn.XLOOKUP(A142,Table4[Tag Number],Table4[Status],"-",0)="-"),
   "-")</f>
        <v>-</v>
      </c>
      <c r="I142" s="90"/>
      <c r="J142" s="90"/>
      <c r="K142" s="91"/>
      <c r="L142" s="91"/>
      <c r="M142" s="91"/>
      <c r="N142" s="92"/>
      <c r="O142" s="89"/>
      <c r="R142" t="b">
        <f t="shared" si="5"/>
        <v>0</v>
      </c>
    </row>
    <row r="143" spans="1:18" ht="15" thickBot="1" x14ac:dyDescent="0.35">
      <c r="A143" s="3" t="s">
        <v>1222</v>
      </c>
      <c r="B143" s="3" t="s">
        <v>1137</v>
      </c>
      <c r="C143" s="84">
        <f>IF(COUNTIF(Table1[Tag Number], A143), 1, 0)</f>
        <v>0</v>
      </c>
      <c r="D143" s="85">
        <f>IF(COUNTIF(Table2[Tag Number], A143), 1, 0)</f>
        <v>0</v>
      </c>
      <c r="E143" s="86">
        <f>IF(COUNTIF(Table3[Tag Number], A143), 1, 0)</f>
        <v>0</v>
      </c>
      <c r="F143" s="86">
        <f>IF(COUNTIF(Table4[Tag Number], A143), 1, 0)</f>
        <v>0</v>
      </c>
      <c r="G143" s="87">
        <f t="shared" si="6"/>
        <v>0</v>
      </c>
      <c r="H143" s="88" t="str" cm="1">
        <f t="array" ref="H143">_xlfn.IFS(OR(_xlfn.XLOOKUP(A143,Table1[Tag Number],Table1[Status],"-",0)="Dead",
        _xlfn.XLOOKUP(A143,Table2[Tag Number],Table2[Status],"-",0)="Dead",
        _xlfn.XLOOKUP(A143,Table3[Tag Number],Table3[Status],"-",0)="Dead",
        _xlfn.XLOOKUP(A143,Table4[Tag Number],Table4[Status],"-",0)="Dead"),"Dead",
     OR(_xlfn.XLOOKUP(A143,Table1[Tag Number],Table1[Status],"-",0)="Alive",
        _xlfn.XLOOKUP(A143,Table2[Tag Number],Table2[Status],"-",0)="Alive",
        _xlfn.XLOOKUP(A143,Table3[Tag Number],Table3[Status],"-",0)="Alive",
        _xlfn.XLOOKUP(A143,Table4[Tag Number],Table4[Status],"-",0)="Alive"),"Alive",
     OR(_xlfn.XLOOKUP(A143,Table1[Tag Number],Table1[Status],"-",0)="-",
        _xlfn.XLOOKUP(A143,Table2[Tag Number],Table2[Status],"-",0)="-",
        _xlfn.XLOOKUP(A143,Table3[Tag Number],Table3[Status],"-",0)="-",
        _xlfn.XLOOKUP(A143,Table4[Tag Number],Table4[Status],"-",0)="-"),
   "-")</f>
        <v>-</v>
      </c>
      <c r="I143" s="90"/>
      <c r="J143" s="90"/>
      <c r="K143" s="91"/>
      <c r="L143" s="91"/>
      <c r="M143" s="91"/>
      <c r="N143" s="92"/>
      <c r="O143" s="89"/>
      <c r="R143" t="b">
        <f t="shared" si="5"/>
        <v>0</v>
      </c>
    </row>
    <row r="144" spans="1:18" ht="15" thickBot="1" x14ac:dyDescent="0.35">
      <c r="A144" s="2" t="s">
        <v>1223</v>
      </c>
      <c r="B144" s="2" t="s">
        <v>1145</v>
      </c>
      <c r="C144" s="84">
        <f>IF(COUNTIF(Table1[Tag Number], A144), 1, 0)</f>
        <v>0</v>
      </c>
      <c r="D144" s="85">
        <f>IF(COUNTIF(Table2[Tag Number], A144), 1, 0)</f>
        <v>0</v>
      </c>
      <c r="E144" s="86">
        <f>IF(COUNTIF(Table3[Tag Number], A144), 1, 0)</f>
        <v>0</v>
      </c>
      <c r="F144" s="86">
        <f>IF(COUNTIF(Table4[Tag Number], A144), 1, 0)</f>
        <v>0</v>
      </c>
      <c r="G144" s="87">
        <f t="shared" si="6"/>
        <v>0</v>
      </c>
      <c r="H144" s="88" t="str" cm="1">
        <f t="array" ref="H144">_xlfn.IFS(OR(_xlfn.XLOOKUP(A144,Table1[Tag Number],Table1[Status],"-",0)="Dead",
        _xlfn.XLOOKUP(A144,Table2[Tag Number],Table2[Status],"-",0)="Dead",
        _xlfn.XLOOKUP(A144,Table3[Tag Number],Table3[Status],"-",0)="Dead",
        _xlfn.XLOOKUP(A144,Table4[Tag Number],Table4[Status],"-",0)="Dead"),"Dead",
     OR(_xlfn.XLOOKUP(A144,Table1[Tag Number],Table1[Status],"-",0)="Alive",
        _xlfn.XLOOKUP(A144,Table2[Tag Number],Table2[Status],"-",0)="Alive",
        _xlfn.XLOOKUP(A144,Table3[Tag Number],Table3[Status],"-",0)="Alive",
        _xlfn.XLOOKUP(A144,Table4[Tag Number],Table4[Status],"-",0)="Alive"),"Alive",
     OR(_xlfn.XLOOKUP(A144,Table1[Tag Number],Table1[Status],"-",0)="-",
        _xlfn.XLOOKUP(A144,Table2[Tag Number],Table2[Status],"-",0)="-",
        _xlfn.XLOOKUP(A144,Table3[Tag Number],Table3[Status],"-",0)="-",
        _xlfn.XLOOKUP(A144,Table4[Tag Number],Table4[Status],"-",0)="-"),
   "-")</f>
        <v>-</v>
      </c>
      <c r="I144" s="90"/>
      <c r="J144" s="90"/>
      <c r="K144" s="91"/>
      <c r="L144" s="91"/>
      <c r="M144" s="91"/>
      <c r="N144" s="92"/>
      <c r="O144" s="89"/>
      <c r="R144" t="b">
        <f t="shared" si="5"/>
        <v>0</v>
      </c>
    </row>
    <row r="145" spans="1:18" ht="15" thickBot="1" x14ac:dyDescent="0.35">
      <c r="A145" s="3" t="s">
        <v>1224</v>
      </c>
      <c r="B145" s="3" t="s">
        <v>1145</v>
      </c>
      <c r="C145" s="84">
        <f>IF(COUNTIF(Table1[Tag Number], A145), 1, 0)</f>
        <v>0</v>
      </c>
      <c r="D145" s="85">
        <f>IF(COUNTIF(Table2[Tag Number], A145), 1, 0)</f>
        <v>0</v>
      </c>
      <c r="E145" s="86">
        <f>IF(COUNTIF(Table3[Tag Number], A145), 1, 0)</f>
        <v>0</v>
      </c>
      <c r="F145" s="86">
        <f>IF(COUNTIF(Table4[Tag Number], A145), 1, 0)</f>
        <v>0</v>
      </c>
      <c r="G145" s="87">
        <f t="shared" si="6"/>
        <v>0</v>
      </c>
      <c r="H145" s="88" t="str" cm="1">
        <f t="array" ref="H145">_xlfn.IFS(OR(_xlfn.XLOOKUP(A145,Table1[Tag Number],Table1[Status],"-",0)="Dead",
        _xlfn.XLOOKUP(A145,Table2[Tag Number],Table2[Status],"-",0)="Dead",
        _xlfn.XLOOKUP(A145,Table3[Tag Number],Table3[Status],"-",0)="Dead",
        _xlfn.XLOOKUP(A145,Table4[Tag Number],Table4[Status],"-",0)="Dead"),"Dead",
     OR(_xlfn.XLOOKUP(A145,Table1[Tag Number],Table1[Status],"-",0)="Alive",
        _xlfn.XLOOKUP(A145,Table2[Tag Number],Table2[Status],"-",0)="Alive",
        _xlfn.XLOOKUP(A145,Table3[Tag Number],Table3[Status],"-",0)="Alive",
        _xlfn.XLOOKUP(A145,Table4[Tag Number],Table4[Status],"-",0)="Alive"),"Alive",
     OR(_xlfn.XLOOKUP(A145,Table1[Tag Number],Table1[Status],"-",0)="-",
        _xlfn.XLOOKUP(A145,Table2[Tag Number],Table2[Status],"-",0)="-",
        _xlfn.XLOOKUP(A145,Table3[Tag Number],Table3[Status],"-",0)="-",
        _xlfn.XLOOKUP(A145,Table4[Tag Number],Table4[Status],"-",0)="-"),
   "-")</f>
        <v>-</v>
      </c>
      <c r="I145" s="90"/>
      <c r="J145" s="90"/>
      <c r="K145" s="91"/>
      <c r="L145" s="91"/>
      <c r="M145" s="91"/>
      <c r="N145" s="92"/>
      <c r="O145" s="89"/>
      <c r="R145" t="b">
        <f t="shared" si="5"/>
        <v>0</v>
      </c>
    </row>
    <row r="146" spans="1:18" ht="15" thickBot="1" x14ac:dyDescent="0.35">
      <c r="A146" s="2" t="s">
        <v>1225</v>
      </c>
      <c r="B146" s="2" t="s">
        <v>1145</v>
      </c>
      <c r="C146" s="84">
        <f>IF(COUNTIF(Table1[Tag Number], A146), 1, 0)</f>
        <v>0</v>
      </c>
      <c r="D146" s="85">
        <f>IF(COUNTIF(Table2[Tag Number], A146), 1, 0)</f>
        <v>0</v>
      </c>
      <c r="E146" s="86">
        <f>IF(COUNTIF(Table3[Tag Number], A146), 1, 0)</f>
        <v>0</v>
      </c>
      <c r="F146" s="86">
        <f>IF(COUNTIF(Table4[Tag Number], A146), 1, 0)</f>
        <v>0</v>
      </c>
      <c r="G146" s="87">
        <f t="shared" si="6"/>
        <v>0</v>
      </c>
      <c r="H146" s="88" t="str" cm="1">
        <f t="array" ref="H146">_xlfn.IFS(OR(_xlfn.XLOOKUP(A146,Table1[Tag Number],Table1[Status],"-",0)="Dead",
        _xlfn.XLOOKUP(A146,Table2[Tag Number],Table2[Status],"-",0)="Dead",
        _xlfn.XLOOKUP(A146,Table3[Tag Number],Table3[Status],"-",0)="Dead",
        _xlfn.XLOOKUP(A146,Table4[Tag Number],Table4[Status],"-",0)="Dead"),"Dead",
     OR(_xlfn.XLOOKUP(A146,Table1[Tag Number],Table1[Status],"-",0)="Alive",
        _xlfn.XLOOKUP(A146,Table2[Tag Number],Table2[Status],"-",0)="Alive",
        _xlfn.XLOOKUP(A146,Table3[Tag Number],Table3[Status],"-",0)="Alive",
        _xlfn.XLOOKUP(A146,Table4[Tag Number],Table4[Status],"-",0)="Alive"),"Alive",
     OR(_xlfn.XLOOKUP(A146,Table1[Tag Number],Table1[Status],"-",0)="-",
        _xlfn.XLOOKUP(A146,Table2[Tag Number],Table2[Status],"-",0)="-",
        _xlfn.XLOOKUP(A146,Table3[Tag Number],Table3[Status],"-",0)="-",
        _xlfn.XLOOKUP(A146,Table4[Tag Number],Table4[Status],"-",0)="-"),
   "-")</f>
        <v>-</v>
      </c>
      <c r="I146" s="90"/>
      <c r="J146" s="90"/>
      <c r="K146" s="91"/>
      <c r="L146" s="91"/>
      <c r="M146" s="91"/>
      <c r="N146" s="92"/>
      <c r="O146" s="89"/>
      <c r="R146" t="b">
        <f t="shared" si="5"/>
        <v>0</v>
      </c>
    </row>
    <row r="147" spans="1:18" ht="15" thickBot="1" x14ac:dyDescent="0.35">
      <c r="A147" s="3" t="s">
        <v>1226</v>
      </c>
      <c r="B147" s="3" t="s">
        <v>1137</v>
      </c>
      <c r="C147" s="84">
        <f>IF(COUNTIF(Table1[Tag Number], A147), 1, 0)</f>
        <v>0</v>
      </c>
      <c r="D147" s="85">
        <f>IF(COUNTIF(Table2[Tag Number], A147), 1, 0)</f>
        <v>0</v>
      </c>
      <c r="E147" s="86">
        <f>IF(COUNTIF(Table3[Tag Number], A147), 1, 0)</f>
        <v>0</v>
      </c>
      <c r="F147" s="86">
        <f>IF(COUNTIF(Table4[Tag Number], A147), 1, 0)</f>
        <v>0</v>
      </c>
      <c r="G147" s="87">
        <f t="shared" si="6"/>
        <v>0</v>
      </c>
      <c r="H147" s="88" t="str" cm="1">
        <f t="array" ref="H147">_xlfn.IFS(OR(_xlfn.XLOOKUP(A147,Table1[Tag Number],Table1[Status],"-",0)="Dead",
        _xlfn.XLOOKUP(A147,Table2[Tag Number],Table2[Status],"-",0)="Dead",
        _xlfn.XLOOKUP(A147,Table3[Tag Number],Table3[Status],"-",0)="Dead",
        _xlfn.XLOOKUP(A147,Table4[Tag Number],Table4[Status],"-",0)="Dead"),"Dead",
     OR(_xlfn.XLOOKUP(A147,Table1[Tag Number],Table1[Status],"-",0)="Alive",
        _xlfn.XLOOKUP(A147,Table2[Tag Number],Table2[Status],"-",0)="Alive",
        _xlfn.XLOOKUP(A147,Table3[Tag Number],Table3[Status],"-",0)="Alive",
        _xlfn.XLOOKUP(A147,Table4[Tag Number],Table4[Status],"-",0)="Alive"),"Alive",
     OR(_xlfn.XLOOKUP(A147,Table1[Tag Number],Table1[Status],"-",0)="-",
        _xlfn.XLOOKUP(A147,Table2[Tag Number],Table2[Status],"-",0)="-",
        _xlfn.XLOOKUP(A147,Table3[Tag Number],Table3[Status],"-",0)="-",
        _xlfn.XLOOKUP(A147,Table4[Tag Number],Table4[Status],"-",0)="-"),
   "-")</f>
        <v>-</v>
      </c>
      <c r="I147" s="90"/>
      <c r="J147" s="90"/>
      <c r="K147" s="91"/>
      <c r="L147" s="91"/>
      <c r="M147" s="91"/>
      <c r="N147" s="92"/>
      <c r="O147" s="89"/>
      <c r="R147" t="b">
        <f t="shared" si="5"/>
        <v>0</v>
      </c>
    </row>
    <row r="148" spans="1:18" ht="15" thickBot="1" x14ac:dyDescent="0.35">
      <c r="A148" s="2" t="s">
        <v>446</v>
      </c>
      <c r="B148" s="2" t="s">
        <v>1137</v>
      </c>
      <c r="C148" s="84">
        <f>IF(COUNTIF(Table1[Tag Number], A148), 1, 0)</f>
        <v>0</v>
      </c>
      <c r="D148" s="85">
        <f>IF(COUNTIF(Table2[Tag Number], A148), 1, 0)</f>
        <v>0</v>
      </c>
      <c r="E148" s="86">
        <f>IF(COUNTIF(Table3[Tag Number], A148), 1, 0)</f>
        <v>0</v>
      </c>
      <c r="F148" s="86">
        <f>IF(COUNTIF(Table4[Tag Number], A148), 1, 0)</f>
        <v>0</v>
      </c>
      <c r="G148" s="87">
        <f t="shared" si="6"/>
        <v>0</v>
      </c>
      <c r="H148" s="88" t="str" cm="1">
        <f t="array" ref="H148">_xlfn.IFS(OR(_xlfn.XLOOKUP(A148,Table1[Tag Number],Table1[Status],"-",0)="Dead",
        _xlfn.XLOOKUP(A148,Table2[Tag Number],Table2[Status],"-",0)="Dead",
        _xlfn.XLOOKUP(A148,Table3[Tag Number],Table3[Status],"-",0)="Dead",
        _xlfn.XLOOKUP(A148,Table4[Tag Number],Table4[Status],"-",0)="Dead"),"Dead",
     OR(_xlfn.XLOOKUP(A148,Table1[Tag Number],Table1[Status],"-",0)="Alive",
        _xlfn.XLOOKUP(A148,Table2[Tag Number],Table2[Status],"-",0)="Alive",
        _xlfn.XLOOKUP(A148,Table3[Tag Number],Table3[Status],"-",0)="Alive",
        _xlfn.XLOOKUP(A148,Table4[Tag Number],Table4[Status],"-",0)="Alive"),"Alive",
     OR(_xlfn.XLOOKUP(A148,Table1[Tag Number],Table1[Status],"-",0)="-",
        _xlfn.XLOOKUP(A148,Table2[Tag Number],Table2[Status],"-",0)="-",
        _xlfn.XLOOKUP(A148,Table3[Tag Number],Table3[Status],"-",0)="-",
        _xlfn.XLOOKUP(A148,Table4[Tag Number],Table4[Status],"-",0)="-"),
   "-")</f>
        <v>-</v>
      </c>
      <c r="I148" s="90"/>
      <c r="J148" s="90"/>
      <c r="K148" s="91"/>
      <c r="L148" s="91"/>
      <c r="M148" s="91"/>
      <c r="N148" s="92"/>
      <c r="O148" s="89"/>
      <c r="R148" t="b">
        <f t="shared" si="5"/>
        <v>0</v>
      </c>
    </row>
    <row r="149" spans="1:18" ht="15" thickBot="1" x14ac:dyDescent="0.35">
      <c r="A149" s="3" t="s">
        <v>1227</v>
      </c>
      <c r="B149" s="3" t="s">
        <v>1137</v>
      </c>
      <c r="C149" s="84">
        <f>IF(COUNTIF(Table1[Tag Number], A149), 1, 0)</f>
        <v>0</v>
      </c>
      <c r="D149" s="85">
        <f>IF(COUNTIF(Table2[Tag Number], A149), 1, 0)</f>
        <v>0</v>
      </c>
      <c r="E149" s="86">
        <f>IF(COUNTIF(Table3[Tag Number], A149), 1, 0)</f>
        <v>0</v>
      </c>
      <c r="F149" s="86">
        <f>IF(COUNTIF(Table4[Tag Number], A149), 1, 0)</f>
        <v>0</v>
      </c>
      <c r="G149" s="87">
        <f t="shared" si="6"/>
        <v>0</v>
      </c>
      <c r="H149" s="88" t="str" cm="1">
        <f t="array" ref="H149">_xlfn.IFS(OR(_xlfn.XLOOKUP(A149,Table1[Tag Number],Table1[Status],"-",0)="Dead",
        _xlfn.XLOOKUP(A149,Table2[Tag Number],Table2[Status],"-",0)="Dead",
        _xlfn.XLOOKUP(A149,Table3[Tag Number],Table3[Status],"-",0)="Dead",
        _xlfn.XLOOKUP(A149,Table4[Tag Number],Table4[Status],"-",0)="Dead"),"Dead",
     OR(_xlfn.XLOOKUP(A149,Table1[Tag Number],Table1[Status],"-",0)="Alive",
        _xlfn.XLOOKUP(A149,Table2[Tag Number],Table2[Status],"-",0)="Alive",
        _xlfn.XLOOKUP(A149,Table3[Tag Number],Table3[Status],"-",0)="Alive",
        _xlfn.XLOOKUP(A149,Table4[Tag Number],Table4[Status],"-",0)="Alive"),"Alive",
     OR(_xlfn.XLOOKUP(A149,Table1[Tag Number],Table1[Status],"-",0)="-",
        _xlfn.XLOOKUP(A149,Table2[Tag Number],Table2[Status],"-",0)="-",
        _xlfn.XLOOKUP(A149,Table3[Tag Number],Table3[Status],"-",0)="-",
        _xlfn.XLOOKUP(A149,Table4[Tag Number],Table4[Status],"-",0)="-"),
   "-")</f>
        <v>-</v>
      </c>
      <c r="I149" s="90"/>
      <c r="J149" s="90"/>
      <c r="K149" s="91"/>
      <c r="L149" s="91"/>
      <c r="M149" s="91"/>
      <c r="N149" s="92"/>
      <c r="O149" s="89"/>
      <c r="R149" t="b">
        <f t="shared" si="5"/>
        <v>0</v>
      </c>
    </row>
    <row r="150" spans="1:18" ht="15" thickBot="1" x14ac:dyDescent="0.35">
      <c r="A150" s="2" t="s">
        <v>1228</v>
      </c>
      <c r="B150" s="2" t="s">
        <v>1145</v>
      </c>
      <c r="C150" s="84">
        <f>IF(COUNTIF(Table1[Tag Number], A150), 1, 0)</f>
        <v>0</v>
      </c>
      <c r="D150" s="85">
        <f>IF(COUNTIF(Table2[Tag Number], A150), 1, 0)</f>
        <v>0</v>
      </c>
      <c r="E150" s="86">
        <f>IF(COUNTIF(Table3[Tag Number], A150), 1, 0)</f>
        <v>0</v>
      </c>
      <c r="F150" s="86">
        <f>IF(COUNTIF(Table4[Tag Number], A150), 1, 0)</f>
        <v>0</v>
      </c>
      <c r="G150" s="87">
        <f t="shared" si="6"/>
        <v>0</v>
      </c>
      <c r="H150" s="88" t="str" cm="1">
        <f t="array" ref="H150">_xlfn.IFS(OR(_xlfn.XLOOKUP(A150,Table1[Tag Number],Table1[Status],"-",0)="Dead",
        _xlfn.XLOOKUP(A150,Table2[Tag Number],Table2[Status],"-",0)="Dead",
        _xlfn.XLOOKUP(A150,Table3[Tag Number],Table3[Status],"-",0)="Dead",
        _xlfn.XLOOKUP(A150,Table4[Tag Number],Table4[Status],"-",0)="Dead"),"Dead",
     OR(_xlfn.XLOOKUP(A150,Table1[Tag Number],Table1[Status],"-",0)="Alive",
        _xlfn.XLOOKUP(A150,Table2[Tag Number],Table2[Status],"-",0)="Alive",
        _xlfn.XLOOKUP(A150,Table3[Tag Number],Table3[Status],"-",0)="Alive",
        _xlfn.XLOOKUP(A150,Table4[Tag Number],Table4[Status],"-",0)="Alive"),"Alive",
     OR(_xlfn.XLOOKUP(A150,Table1[Tag Number],Table1[Status],"-",0)="-",
        _xlfn.XLOOKUP(A150,Table2[Tag Number],Table2[Status],"-",0)="-",
        _xlfn.XLOOKUP(A150,Table3[Tag Number],Table3[Status],"-",0)="-",
        _xlfn.XLOOKUP(A150,Table4[Tag Number],Table4[Status],"-",0)="-"),
   "-")</f>
        <v>-</v>
      </c>
      <c r="I150" s="90"/>
      <c r="J150" s="90"/>
      <c r="K150" s="91"/>
      <c r="L150" s="91"/>
      <c r="M150" s="91"/>
      <c r="N150" s="92"/>
      <c r="O150" s="89"/>
      <c r="R150" t="b">
        <f t="shared" si="5"/>
        <v>0</v>
      </c>
    </row>
    <row r="151" spans="1:18" ht="15" thickBot="1" x14ac:dyDescent="0.35">
      <c r="A151" s="3" t="s">
        <v>1229</v>
      </c>
      <c r="B151" s="3" t="s">
        <v>1145</v>
      </c>
      <c r="C151" s="84">
        <f>IF(COUNTIF(Table1[Tag Number], A151), 1, 0)</f>
        <v>0</v>
      </c>
      <c r="D151" s="85">
        <f>IF(COUNTIF(Table2[Tag Number], A151), 1, 0)</f>
        <v>0</v>
      </c>
      <c r="E151" s="86">
        <f>IF(COUNTIF(Table3[Tag Number], A151), 1, 0)</f>
        <v>0</v>
      </c>
      <c r="F151" s="86">
        <f>IF(COUNTIF(Table4[Tag Number], A151), 1, 0)</f>
        <v>0</v>
      </c>
      <c r="G151" s="87">
        <f t="shared" si="6"/>
        <v>0</v>
      </c>
      <c r="H151" s="88" t="str" cm="1">
        <f t="array" ref="H151">_xlfn.IFS(OR(_xlfn.XLOOKUP(A151,Table1[Tag Number],Table1[Status],"-",0)="Dead",
        _xlfn.XLOOKUP(A151,Table2[Tag Number],Table2[Status],"-",0)="Dead",
        _xlfn.XLOOKUP(A151,Table3[Tag Number],Table3[Status],"-",0)="Dead",
        _xlfn.XLOOKUP(A151,Table4[Tag Number],Table4[Status],"-",0)="Dead"),"Dead",
     OR(_xlfn.XLOOKUP(A151,Table1[Tag Number],Table1[Status],"-",0)="Alive",
        _xlfn.XLOOKUP(A151,Table2[Tag Number],Table2[Status],"-",0)="Alive",
        _xlfn.XLOOKUP(A151,Table3[Tag Number],Table3[Status],"-",0)="Alive",
        _xlfn.XLOOKUP(A151,Table4[Tag Number],Table4[Status],"-",0)="Alive"),"Alive",
     OR(_xlfn.XLOOKUP(A151,Table1[Tag Number],Table1[Status],"-",0)="-",
        _xlfn.XLOOKUP(A151,Table2[Tag Number],Table2[Status],"-",0)="-",
        _xlfn.XLOOKUP(A151,Table3[Tag Number],Table3[Status],"-",0)="-",
        _xlfn.XLOOKUP(A151,Table4[Tag Number],Table4[Status],"-",0)="-"),
   "-")</f>
        <v>-</v>
      </c>
      <c r="I151" s="90"/>
      <c r="J151" s="90"/>
      <c r="K151" s="91"/>
      <c r="L151" s="91"/>
      <c r="M151" s="91"/>
      <c r="N151" s="92"/>
      <c r="O151" s="89"/>
      <c r="R151" t="b">
        <f t="shared" si="5"/>
        <v>0</v>
      </c>
    </row>
    <row r="152" spans="1:18" ht="15" thickBot="1" x14ac:dyDescent="0.35">
      <c r="A152" s="2" t="s">
        <v>1230</v>
      </c>
      <c r="B152" s="2" t="s">
        <v>1145</v>
      </c>
      <c r="C152" s="84">
        <f>IF(COUNTIF(Table1[Tag Number], A152), 1, 0)</f>
        <v>0</v>
      </c>
      <c r="D152" s="85">
        <f>IF(COUNTIF(Table2[Tag Number], A152), 1, 0)</f>
        <v>0</v>
      </c>
      <c r="E152" s="86">
        <f>IF(COUNTIF(Table3[Tag Number], A152), 1, 0)</f>
        <v>0</v>
      </c>
      <c r="F152" s="86">
        <f>IF(COUNTIF(Table4[Tag Number], A152), 1, 0)</f>
        <v>0</v>
      </c>
      <c r="G152" s="87">
        <f t="shared" si="6"/>
        <v>0</v>
      </c>
      <c r="H152" s="88" t="str" cm="1">
        <f t="array" ref="H152">_xlfn.IFS(OR(_xlfn.XLOOKUP(A152,Table1[Tag Number],Table1[Status],"-",0)="Dead",
        _xlfn.XLOOKUP(A152,Table2[Tag Number],Table2[Status],"-",0)="Dead",
        _xlfn.XLOOKUP(A152,Table3[Tag Number],Table3[Status],"-",0)="Dead",
        _xlfn.XLOOKUP(A152,Table4[Tag Number],Table4[Status],"-",0)="Dead"),"Dead",
     OR(_xlfn.XLOOKUP(A152,Table1[Tag Number],Table1[Status],"-",0)="Alive",
        _xlfn.XLOOKUP(A152,Table2[Tag Number],Table2[Status],"-",0)="Alive",
        _xlfn.XLOOKUP(A152,Table3[Tag Number],Table3[Status],"-",0)="Alive",
        _xlfn.XLOOKUP(A152,Table4[Tag Number],Table4[Status],"-",0)="Alive"),"Alive",
     OR(_xlfn.XLOOKUP(A152,Table1[Tag Number],Table1[Status],"-",0)="-",
        _xlfn.XLOOKUP(A152,Table2[Tag Number],Table2[Status],"-",0)="-",
        _xlfn.XLOOKUP(A152,Table3[Tag Number],Table3[Status],"-",0)="-",
        _xlfn.XLOOKUP(A152,Table4[Tag Number],Table4[Status],"-",0)="-"),
   "-")</f>
        <v>-</v>
      </c>
      <c r="I152" s="90"/>
      <c r="J152" s="90"/>
      <c r="K152" s="91"/>
      <c r="L152" s="91"/>
      <c r="M152" s="91"/>
      <c r="N152" s="92"/>
      <c r="O152" s="89"/>
      <c r="R152" t="b">
        <f t="shared" si="5"/>
        <v>0</v>
      </c>
    </row>
    <row r="153" spans="1:18" ht="15" thickBot="1" x14ac:dyDescent="0.35">
      <c r="A153" s="3" t="s">
        <v>1231</v>
      </c>
      <c r="B153" s="3" t="s">
        <v>1137</v>
      </c>
      <c r="C153" s="84">
        <f>IF(COUNTIF(Table1[Tag Number], A153), 1, 0)</f>
        <v>0</v>
      </c>
      <c r="D153" s="85">
        <f>IF(COUNTIF(Table2[Tag Number], A153), 1, 0)</f>
        <v>0</v>
      </c>
      <c r="E153" s="86">
        <f>IF(COUNTIF(Table3[Tag Number], A153), 1, 0)</f>
        <v>0</v>
      </c>
      <c r="F153" s="86">
        <f>IF(COUNTIF(Table4[Tag Number], A153), 1, 0)</f>
        <v>0</v>
      </c>
      <c r="G153" s="87">
        <f t="shared" si="6"/>
        <v>0</v>
      </c>
      <c r="H153" s="88" t="str" cm="1">
        <f t="array" ref="H153">_xlfn.IFS(OR(_xlfn.XLOOKUP(A153,Table1[Tag Number],Table1[Status],"-",0)="Dead",
        _xlfn.XLOOKUP(A153,Table2[Tag Number],Table2[Status],"-",0)="Dead",
        _xlfn.XLOOKUP(A153,Table3[Tag Number],Table3[Status],"-",0)="Dead",
        _xlfn.XLOOKUP(A153,Table4[Tag Number],Table4[Status],"-",0)="Dead"),"Dead",
     OR(_xlfn.XLOOKUP(A153,Table1[Tag Number],Table1[Status],"-",0)="Alive",
        _xlfn.XLOOKUP(A153,Table2[Tag Number],Table2[Status],"-",0)="Alive",
        _xlfn.XLOOKUP(A153,Table3[Tag Number],Table3[Status],"-",0)="Alive",
        _xlfn.XLOOKUP(A153,Table4[Tag Number],Table4[Status],"-",0)="Alive"),"Alive",
     OR(_xlfn.XLOOKUP(A153,Table1[Tag Number],Table1[Status],"-",0)="-",
        _xlfn.XLOOKUP(A153,Table2[Tag Number],Table2[Status],"-",0)="-",
        _xlfn.XLOOKUP(A153,Table3[Tag Number],Table3[Status],"-",0)="-",
        _xlfn.XLOOKUP(A153,Table4[Tag Number],Table4[Status],"-",0)="-"),
   "-")</f>
        <v>-</v>
      </c>
      <c r="I153" s="90"/>
      <c r="J153" s="90"/>
      <c r="K153" s="91"/>
      <c r="L153" s="91"/>
      <c r="M153" s="91"/>
      <c r="N153" s="92"/>
      <c r="O153" s="89"/>
      <c r="R153" t="b">
        <f t="shared" si="5"/>
        <v>0</v>
      </c>
    </row>
    <row r="154" spans="1:18" ht="15" thickBot="1" x14ac:dyDescent="0.35">
      <c r="A154" s="2" t="s">
        <v>1232</v>
      </c>
      <c r="B154" s="2" t="s">
        <v>1137</v>
      </c>
      <c r="C154" s="84">
        <f>IF(COUNTIF(Table1[Tag Number], A154), 1, 0)</f>
        <v>0</v>
      </c>
      <c r="D154" s="85">
        <f>IF(COUNTIF(Table2[Tag Number], A154), 1, 0)</f>
        <v>0</v>
      </c>
      <c r="E154" s="86">
        <f>IF(COUNTIF(Table3[Tag Number], A154), 1, 0)</f>
        <v>0</v>
      </c>
      <c r="F154" s="86">
        <f>IF(COUNTIF(Table4[Tag Number], A154), 1, 0)</f>
        <v>0</v>
      </c>
      <c r="G154" s="87">
        <f t="shared" si="6"/>
        <v>0</v>
      </c>
      <c r="H154" s="88" t="str" cm="1">
        <f t="array" ref="H154">_xlfn.IFS(OR(_xlfn.XLOOKUP(A154,Table1[Tag Number],Table1[Status],"-",0)="Dead",
        _xlfn.XLOOKUP(A154,Table2[Tag Number],Table2[Status],"-",0)="Dead",
        _xlfn.XLOOKUP(A154,Table3[Tag Number],Table3[Status],"-",0)="Dead",
        _xlfn.XLOOKUP(A154,Table4[Tag Number],Table4[Status],"-",0)="Dead"),"Dead",
     OR(_xlfn.XLOOKUP(A154,Table1[Tag Number],Table1[Status],"-",0)="Alive",
        _xlfn.XLOOKUP(A154,Table2[Tag Number],Table2[Status],"-",0)="Alive",
        _xlfn.XLOOKUP(A154,Table3[Tag Number],Table3[Status],"-",0)="Alive",
        _xlfn.XLOOKUP(A154,Table4[Tag Number],Table4[Status],"-",0)="Alive"),"Alive",
     OR(_xlfn.XLOOKUP(A154,Table1[Tag Number],Table1[Status],"-",0)="-",
        _xlfn.XLOOKUP(A154,Table2[Tag Number],Table2[Status],"-",0)="-",
        _xlfn.XLOOKUP(A154,Table3[Tag Number],Table3[Status],"-",0)="-",
        _xlfn.XLOOKUP(A154,Table4[Tag Number],Table4[Status],"-",0)="-"),
   "-")</f>
        <v>-</v>
      </c>
      <c r="I154" s="90"/>
      <c r="J154" s="90"/>
      <c r="K154" s="91"/>
      <c r="L154" s="91"/>
      <c r="M154" s="91"/>
      <c r="N154" s="92"/>
      <c r="O154" s="89"/>
      <c r="R154" t="b">
        <f t="shared" si="5"/>
        <v>0</v>
      </c>
    </row>
    <row r="155" spans="1:18" ht="15" thickBot="1" x14ac:dyDescent="0.35">
      <c r="A155" s="3" t="s">
        <v>1233</v>
      </c>
      <c r="B155" s="3" t="s">
        <v>1137</v>
      </c>
      <c r="C155" s="84">
        <f>IF(COUNTIF(Table1[Tag Number], A155), 1, 0)</f>
        <v>0</v>
      </c>
      <c r="D155" s="85">
        <f>IF(COUNTIF(Table2[Tag Number], A155), 1, 0)</f>
        <v>0</v>
      </c>
      <c r="E155" s="86">
        <f>IF(COUNTIF(Table3[Tag Number], A155), 1, 0)</f>
        <v>0</v>
      </c>
      <c r="F155" s="86">
        <f>IF(COUNTIF(Table4[Tag Number], A155), 1, 0)</f>
        <v>0</v>
      </c>
      <c r="G155" s="87">
        <f t="shared" si="6"/>
        <v>0</v>
      </c>
      <c r="H155" s="88" t="str" cm="1">
        <f t="array" ref="H155">_xlfn.IFS(OR(_xlfn.XLOOKUP(A155,Table1[Tag Number],Table1[Status],"-",0)="Dead",
        _xlfn.XLOOKUP(A155,Table2[Tag Number],Table2[Status],"-",0)="Dead",
        _xlfn.XLOOKUP(A155,Table3[Tag Number],Table3[Status],"-",0)="Dead",
        _xlfn.XLOOKUP(A155,Table4[Tag Number],Table4[Status],"-",0)="Dead"),"Dead",
     OR(_xlfn.XLOOKUP(A155,Table1[Tag Number],Table1[Status],"-",0)="Alive",
        _xlfn.XLOOKUP(A155,Table2[Tag Number],Table2[Status],"-",0)="Alive",
        _xlfn.XLOOKUP(A155,Table3[Tag Number],Table3[Status],"-",0)="Alive",
        _xlfn.XLOOKUP(A155,Table4[Tag Number],Table4[Status],"-",0)="Alive"),"Alive",
     OR(_xlfn.XLOOKUP(A155,Table1[Tag Number],Table1[Status],"-",0)="-",
        _xlfn.XLOOKUP(A155,Table2[Tag Number],Table2[Status],"-",0)="-",
        _xlfn.XLOOKUP(A155,Table3[Tag Number],Table3[Status],"-",0)="-",
        _xlfn.XLOOKUP(A155,Table4[Tag Number],Table4[Status],"-",0)="-"),
   "-")</f>
        <v>-</v>
      </c>
      <c r="I155" s="90"/>
      <c r="J155" s="90"/>
      <c r="K155" s="91"/>
      <c r="L155" s="91"/>
      <c r="M155" s="91"/>
      <c r="N155" s="92"/>
      <c r="O155" s="89"/>
      <c r="R155" t="b">
        <f t="shared" si="5"/>
        <v>0</v>
      </c>
    </row>
    <row r="156" spans="1:18" ht="15" thickBot="1" x14ac:dyDescent="0.35">
      <c r="A156" s="2" t="s">
        <v>1234</v>
      </c>
      <c r="B156" s="2" t="s">
        <v>1145</v>
      </c>
      <c r="C156" s="84">
        <f>IF(COUNTIF(Table1[Tag Number], A156), 1, 0)</f>
        <v>0</v>
      </c>
      <c r="D156" s="85">
        <f>IF(COUNTIF(Table2[Tag Number], A156), 1, 0)</f>
        <v>0</v>
      </c>
      <c r="E156" s="86">
        <f>IF(COUNTIF(Table3[Tag Number], A156), 1, 0)</f>
        <v>0</v>
      </c>
      <c r="F156" s="86">
        <f>IF(COUNTIF(Table4[Tag Number], A156), 1, 0)</f>
        <v>0</v>
      </c>
      <c r="G156" s="87">
        <f t="shared" si="6"/>
        <v>0</v>
      </c>
      <c r="H156" s="88" t="str" cm="1">
        <f t="array" ref="H156">_xlfn.IFS(OR(_xlfn.XLOOKUP(A156,Table1[Tag Number],Table1[Status],"-",0)="Dead",
        _xlfn.XLOOKUP(A156,Table2[Tag Number],Table2[Status],"-",0)="Dead",
        _xlfn.XLOOKUP(A156,Table3[Tag Number],Table3[Status],"-",0)="Dead",
        _xlfn.XLOOKUP(A156,Table4[Tag Number],Table4[Status],"-",0)="Dead"),"Dead",
     OR(_xlfn.XLOOKUP(A156,Table1[Tag Number],Table1[Status],"-",0)="Alive",
        _xlfn.XLOOKUP(A156,Table2[Tag Number],Table2[Status],"-",0)="Alive",
        _xlfn.XLOOKUP(A156,Table3[Tag Number],Table3[Status],"-",0)="Alive",
        _xlfn.XLOOKUP(A156,Table4[Tag Number],Table4[Status],"-",0)="Alive"),"Alive",
     OR(_xlfn.XLOOKUP(A156,Table1[Tag Number],Table1[Status],"-",0)="-",
        _xlfn.XLOOKUP(A156,Table2[Tag Number],Table2[Status],"-",0)="-",
        _xlfn.XLOOKUP(A156,Table3[Tag Number],Table3[Status],"-",0)="-",
        _xlfn.XLOOKUP(A156,Table4[Tag Number],Table4[Status],"-",0)="-"),
   "-")</f>
        <v>-</v>
      </c>
      <c r="I156" s="90"/>
      <c r="J156" s="90"/>
      <c r="K156" s="91"/>
      <c r="L156" s="91"/>
      <c r="M156" s="91"/>
      <c r="N156" s="92"/>
      <c r="O156" s="89"/>
      <c r="R156" t="b">
        <f t="shared" si="5"/>
        <v>0</v>
      </c>
    </row>
    <row r="157" spans="1:18" ht="15" thickBot="1" x14ac:dyDescent="0.35">
      <c r="A157" s="3" t="s">
        <v>318</v>
      </c>
      <c r="B157" s="3" t="s">
        <v>1145</v>
      </c>
      <c r="C157" s="84">
        <f>IF(COUNTIF(Table1[Tag Number], A157), 1, 0)</f>
        <v>1</v>
      </c>
      <c r="D157" s="85">
        <f>IF(COUNTIF(Table2[Tag Number], A157), 1, 0)</f>
        <v>0</v>
      </c>
      <c r="E157" s="86">
        <f>IF(COUNTIF(Table3[Tag Number], A157), 1, 0)</f>
        <v>0</v>
      </c>
      <c r="F157" s="86">
        <f>IF(COUNTIF(Table4[Tag Number], A157), 1, 0)</f>
        <v>0</v>
      </c>
      <c r="G157" s="87">
        <f t="shared" si="6"/>
        <v>1</v>
      </c>
      <c r="H157" s="88" t="str" cm="1">
        <f t="array" ref="H157">_xlfn.IFS(OR(_xlfn.XLOOKUP(A157,Table1[Tag Number],Table1[Status],"-",0)="Dead",
        _xlfn.XLOOKUP(A157,Table2[Tag Number],Table2[Status],"-",0)="Dead",
        _xlfn.XLOOKUP(A157,Table3[Tag Number],Table3[Status],"-",0)="Dead",
        _xlfn.XLOOKUP(A157,Table4[Tag Number],Table4[Status],"-",0)="Dead"),"Dead",
     OR(_xlfn.XLOOKUP(A157,Table1[Tag Number],Table1[Status],"-",0)="Alive",
        _xlfn.XLOOKUP(A157,Table2[Tag Number],Table2[Status],"-",0)="Alive",
        _xlfn.XLOOKUP(A157,Table3[Tag Number],Table3[Status],"-",0)="Alive",
        _xlfn.XLOOKUP(A157,Table4[Tag Number],Table4[Status],"-",0)="Alive"),"Alive",
     OR(_xlfn.XLOOKUP(A157,Table1[Tag Number],Table1[Status],"-",0)="-",
        _xlfn.XLOOKUP(A157,Table2[Tag Number],Table2[Status],"-",0)="-",
        _xlfn.XLOOKUP(A157,Table3[Tag Number],Table3[Status],"-",0)="-",
        _xlfn.XLOOKUP(A157,Table4[Tag Number],Table4[Status],"-",0)="-"),
   "-")</f>
        <v>Dead</v>
      </c>
      <c r="I157" s="90"/>
      <c r="J157" s="90"/>
      <c r="K157" s="91"/>
      <c r="L157" s="91"/>
      <c r="M157" s="91"/>
      <c r="N157" s="92"/>
      <c r="O157" s="89"/>
      <c r="R157" t="b">
        <f t="shared" si="5"/>
        <v>0</v>
      </c>
    </row>
    <row r="158" spans="1:18" ht="15" thickBot="1" x14ac:dyDescent="0.35">
      <c r="A158" s="2" t="s">
        <v>1235</v>
      </c>
      <c r="B158" s="2" t="s">
        <v>1145</v>
      </c>
      <c r="C158" s="84">
        <f>IF(COUNTIF(Table1[Tag Number], A158), 1, 0)</f>
        <v>0</v>
      </c>
      <c r="D158" s="85">
        <f>IF(COUNTIF(Table2[Tag Number], A158), 1, 0)</f>
        <v>0</v>
      </c>
      <c r="E158" s="86">
        <f>IF(COUNTIF(Table3[Tag Number], A158), 1, 0)</f>
        <v>0</v>
      </c>
      <c r="F158" s="86">
        <f>IF(COUNTIF(Table4[Tag Number], A158), 1, 0)</f>
        <v>0</v>
      </c>
      <c r="G158" s="87">
        <f t="shared" si="6"/>
        <v>0</v>
      </c>
      <c r="H158" s="88" t="str" cm="1">
        <f t="array" ref="H158">_xlfn.IFS(OR(_xlfn.XLOOKUP(A158,Table1[Tag Number],Table1[Status],"-",0)="Dead",
        _xlfn.XLOOKUP(A158,Table2[Tag Number],Table2[Status],"-",0)="Dead",
        _xlfn.XLOOKUP(A158,Table3[Tag Number],Table3[Status],"-",0)="Dead",
        _xlfn.XLOOKUP(A158,Table4[Tag Number],Table4[Status],"-",0)="Dead"),"Dead",
     OR(_xlfn.XLOOKUP(A158,Table1[Tag Number],Table1[Status],"-",0)="Alive",
        _xlfn.XLOOKUP(A158,Table2[Tag Number],Table2[Status],"-",0)="Alive",
        _xlfn.XLOOKUP(A158,Table3[Tag Number],Table3[Status],"-",0)="Alive",
        _xlfn.XLOOKUP(A158,Table4[Tag Number],Table4[Status],"-",0)="Alive"),"Alive",
     OR(_xlfn.XLOOKUP(A158,Table1[Tag Number],Table1[Status],"-",0)="-",
        _xlfn.XLOOKUP(A158,Table2[Tag Number],Table2[Status],"-",0)="-",
        _xlfn.XLOOKUP(A158,Table3[Tag Number],Table3[Status],"-",0)="-",
        _xlfn.XLOOKUP(A158,Table4[Tag Number],Table4[Status],"-",0)="-"),
   "-")</f>
        <v>-</v>
      </c>
      <c r="I158" s="90"/>
      <c r="J158" s="90"/>
      <c r="K158" s="91"/>
      <c r="L158" s="91"/>
      <c r="M158" s="91"/>
      <c r="N158" s="92"/>
      <c r="O158" s="89"/>
      <c r="R158" t="b">
        <f t="shared" si="5"/>
        <v>0</v>
      </c>
    </row>
    <row r="159" spans="1:18" ht="15" thickBot="1" x14ac:dyDescent="0.35">
      <c r="A159" s="3" t="s">
        <v>1236</v>
      </c>
      <c r="B159" s="3" t="s">
        <v>1137</v>
      </c>
      <c r="C159" s="84">
        <f>IF(COUNTIF(Table1[Tag Number], A159), 1, 0)</f>
        <v>0</v>
      </c>
      <c r="D159" s="85">
        <f>IF(COUNTIF(Table2[Tag Number], A159), 1, 0)</f>
        <v>0</v>
      </c>
      <c r="E159" s="86">
        <f>IF(COUNTIF(Table3[Tag Number], A159), 1, 0)</f>
        <v>0</v>
      </c>
      <c r="F159" s="86">
        <f>IF(COUNTIF(Table4[Tag Number], A159), 1, 0)</f>
        <v>0</v>
      </c>
      <c r="G159" s="87">
        <f t="shared" si="6"/>
        <v>0</v>
      </c>
      <c r="H159" s="88" t="str" cm="1">
        <f t="array" ref="H159">_xlfn.IFS(OR(_xlfn.XLOOKUP(A159,Table1[Tag Number],Table1[Status],"-",0)="Dead",
        _xlfn.XLOOKUP(A159,Table2[Tag Number],Table2[Status],"-",0)="Dead",
        _xlfn.XLOOKUP(A159,Table3[Tag Number],Table3[Status],"-",0)="Dead",
        _xlfn.XLOOKUP(A159,Table4[Tag Number],Table4[Status],"-",0)="Dead"),"Dead",
     OR(_xlfn.XLOOKUP(A159,Table1[Tag Number],Table1[Status],"-",0)="Alive",
        _xlfn.XLOOKUP(A159,Table2[Tag Number],Table2[Status],"-",0)="Alive",
        _xlfn.XLOOKUP(A159,Table3[Tag Number],Table3[Status],"-",0)="Alive",
        _xlfn.XLOOKUP(A159,Table4[Tag Number],Table4[Status],"-",0)="Alive"),"Alive",
     OR(_xlfn.XLOOKUP(A159,Table1[Tag Number],Table1[Status],"-",0)="-",
        _xlfn.XLOOKUP(A159,Table2[Tag Number],Table2[Status],"-",0)="-",
        _xlfn.XLOOKUP(A159,Table3[Tag Number],Table3[Status],"-",0)="-",
        _xlfn.XLOOKUP(A159,Table4[Tag Number],Table4[Status],"-",0)="-"),
   "-")</f>
        <v>-</v>
      </c>
      <c r="I159" s="90"/>
      <c r="J159" s="90"/>
      <c r="K159" s="91"/>
      <c r="L159" s="91"/>
      <c r="M159" s="91"/>
      <c r="N159" s="92"/>
      <c r="O159" s="89"/>
      <c r="R159" t="b">
        <f t="shared" si="5"/>
        <v>0</v>
      </c>
    </row>
    <row r="160" spans="1:18" ht="15" thickBot="1" x14ac:dyDescent="0.35">
      <c r="A160" s="2" t="s">
        <v>463</v>
      </c>
      <c r="B160" s="2" t="s">
        <v>1137</v>
      </c>
      <c r="C160" s="84">
        <f>IF(COUNTIF(Table1[Tag Number], A160), 1, 0)</f>
        <v>0</v>
      </c>
      <c r="D160" s="85">
        <f>IF(COUNTIF(Table2[Tag Number], A160), 1, 0)</f>
        <v>0</v>
      </c>
      <c r="E160" s="86">
        <f>IF(COUNTIF(Table3[Tag Number], A160), 1, 0)</f>
        <v>0</v>
      </c>
      <c r="F160" s="86">
        <f>IF(COUNTIF(Table4[Tag Number], A160), 1, 0)</f>
        <v>0</v>
      </c>
      <c r="G160" s="87">
        <f t="shared" si="6"/>
        <v>0</v>
      </c>
      <c r="H160" s="88" t="str" cm="1">
        <f t="array" ref="H160">_xlfn.IFS(OR(_xlfn.XLOOKUP(A160,Table1[Tag Number],Table1[Status],"-",0)="Dead",
        _xlfn.XLOOKUP(A160,Table2[Tag Number],Table2[Status],"-",0)="Dead",
        _xlfn.XLOOKUP(A160,Table3[Tag Number],Table3[Status],"-",0)="Dead",
        _xlfn.XLOOKUP(A160,Table4[Tag Number],Table4[Status],"-",0)="Dead"),"Dead",
     OR(_xlfn.XLOOKUP(A160,Table1[Tag Number],Table1[Status],"-",0)="Alive",
        _xlfn.XLOOKUP(A160,Table2[Tag Number],Table2[Status],"-",0)="Alive",
        _xlfn.XLOOKUP(A160,Table3[Tag Number],Table3[Status],"-",0)="Alive",
        _xlfn.XLOOKUP(A160,Table4[Tag Number],Table4[Status],"-",0)="Alive"),"Alive",
     OR(_xlfn.XLOOKUP(A160,Table1[Tag Number],Table1[Status],"-",0)="-",
        _xlfn.XLOOKUP(A160,Table2[Tag Number],Table2[Status],"-",0)="-",
        _xlfn.XLOOKUP(A160,Table3[Tag Number],Table3[Status],"-",0)="-",
        _xlfn.XLOOKUP(A160,Table4[Tag Number],Table4[Status],"-",0)="-"),
   "-")</f>
        <v>-</v>
      </c>
      <c r="I160" s="90"/>
      <c r="J160" s="90"/>
      <c r="K160" s="91"/>
      <c r="L160" s="91"/>
      <c r="M160" s="91"/>
      <c r="N160" s="92"/>
      <c r="O160" s="89"/>
      <c r="R160" t="b">
        <f t="shared" si="5"/>
        <v>0</v>
      </c>
    </row>
    <row r="161" spans="1:18" ht="15" thickBot="1" x14ac:dyDescent="0.35">
      <c r="A161" s="3" t="s">
        <v>579</v>
      </c>
      <c r="B161" s="3" t="s">
        <v>1137</v>
      </c>
      <c r="C161" s="84">
        <f>IF(COUNTIF(Table1[Tag Number], A161), 1, 0)</f>
        <v>0</v>
      </c>
      <c r="D161" s="85">
        <f>IF(COUNTIF(Table2[Tag Number], A161), 1, 0)</f>
        <v>0</v>
      </c>
      <c r="E161" s="86">
        <f>IF(COUNTIF(Table3[Tag Number], A161), 1, 0)</f>
        <v>0</v>
      </c>
      <c r="F161" s="86">
        <f>IF(COUNTIF(Table4[Tag Number], A161), 1, 0)</f>
        <v>0</v>
      </c>
      <c r="G161" s="87">
        <f t="shared" si="6"/>
        <v>0</v>
      </c>
      <c r="H161" s="88" t="str" cm="1">
        <f t="array" ref="H161">_xlfn.IFS(OR(_xlfn.XLOOKUP(A161,Table1[Tag Number],Table1[Status],"-",0)="Dead",
        _xlfn.XLOOKUP(A161,Table2[Tag Number],Table2[Status],"-",0)="Dead",
        _xlfn.XLOOKUP(A161,Table3[Tag Number],Table3[Status],"-",0)="Dead",
        _xlfn.XLOOKUP(A161,Table4[Tag Number],Table4[Status],"-",0)="Dead"),"Dead",
     OR(_xlfn.XLOOKUP(A161,Table1[Tag Number],Table1[Status],"-",0)="Alive",
        _xlfn.XLOOKUP(A161,Table2[Tag Number],Table2[Status],"-",0)="Alive",
        _xlfn.XLOOKUP(A161,Table3[Tag Number],Table3[Status],"-",0)="Alive",
        _xlfn.XLOOKUP(A161,Table4[Tag Number],Table4[Status],"-",0)="Alive"),"Alive",
     OR(_xlfn.XLOOKUP(A161,Table1[Tag Number],Table1[Status],"-",0)="-",
        _xlfn.XLOOKUP(A161,Table2[Tag Number],Table2[Status],"-",0)="-",
        _xlfn.XLOOKUP(A161,Table3[Tag Number],Table3[Status],"-",0)="-",
        _xlfn.XLOOKUP(A161,Table4[Tag Number],Table4[Status],"-",0)="-"),
   "-")</f>
        <v>-</v>
      </c>
      <c r="I161" s="90"/>
      <c r="J161" s="90"/>
      <c r="K161" s="91"/>
      <c r="L161" s="91"/>
      <c r="M161" s="91"/>
      <c r="N161" s="92"/>
      <c r="O161" s="89"/>
      <c r="R161" t="b">
        <f t="shared" si="5"/>
        <v>0</v>
      </c>
    </row>
    <row r="162" spans="1:18" ht="15" thickBot="1" x14ac:dyDescent="0.35">
      <c r="A162" s="2" t="s">
        <v>781</v>
      </c>
      <c r="B162" s="2" t="s">
        <v>1137</v>
      </c>
      <c r="C162" s="84">
        <f>IF(COUNTIF(Table1[Tag Number], A162), 1, 0)</f>
        <v>0</v>
      </c>
      <c r="D162" s="85">
        <f>IF(COUNTIF(Table2[Tag Number], A162), 1, 0)</f>
        <v>0</v>
      </c>
      <c r="E162" s="86">
        <f>IF(COUNTIF(Table3[Tag Number], A162), 1, 0)</f>
        <v>0</v>
      </c>
      <c r="F162" s="86">
        <f>IF(COUNTIF(Table4[Tag Number], A162), 1, 0)</f>
        <v>0</v>
      </c>
      <c r="G162" s="87">
        <f t="shared" si="6"/>
        <v>0</v>
      </c>
      <c r="H162" s="88" t="str" cm="1">
        <f t="array" ref="H162">_xlfn.IFS(OR(_xlfn.XLOOKUP(A162,Table1[Tag Number],Table1[Status],"-",0)="Dead",
        _xlfn.XLOOKUP(A162,Table2[Tag Number],Table2[Status],"-",0)="Dead",
        _xlfn.XLOOKUP(A162,Table3[Tag Number],Table3[Status],"-",0)="Dead",
        _xlfn.XLOOKUP(A162,Table4[Tag Number],Table4[Status],"-",0)="Dead"),"Dead",
     OR(_xlfn.XLOOKUP(A162,Table1[Tag Number],Table1[Status],"-",0)="Alive",
        _xlfn.XLOOKUP(A162,Table2[Tag Number],Table2[Status],"-",0)="Alive",
        _xlfn.XLOOKUP(A162,Table3[Tag Number],Table3[Status],"-",0)="Alive",
        _xlfn.XLOOKUP(A162,Table4[Tag Number],Table4[Status],"-",0)="Alive"),"Alive",
     OR(_xlfn.XLOOKUP(A162,Table1[Tag Number],Table1[Status],"-",0)="-",
        _xlfn.XLOOKUP(A162,Table2[Tag Number],Table2[Status],"-",0)="-",
        _xlfn.XLOOKUP(A162,Table3[Tag Number],Table3[Status],"-",0)="-",
        _xlfn.XLOOKUP(A162,Table4[Tag Number],Table4[Status],"-",0)="-"),
   "-")</f>
        <v>-</v>
      </c>
      <c r="I162" s="90"/>
      <c r="J162" s="90"/>
      <c r="K162" s="91"/>
      <c r="L162" s="91"/>
      <c r="M162" s="91"/>
      <c r="N162" s="92"/>
      <c r="O162" s="89"/>
      <c r="R162" t="b">
        <f t="shared" si="5"/>
        <v>0</v>
      </c>
    </row>
    <row r="163" spans="1:18" ht="15" thickBot="1" x14ac:dyDescent="0.35">
      <c r="A163" s="3" t="s">
        <v>1237</v>
      </c>
      <c r="B163" s="3" t="s">
        <v>1145</v>
      </c>
      <c r="C163" s="84">
        <f>IF(COUNTIF(Table1[Tag Number], A163), 1, 0)</f>
        <v>0</v>
      </c>
      <c r="D163" s="85">
        <f>IF(COUNTIF(Table2[Tag Number], A163), 1, 0)</f>
        <v>0</v>
      </c>
      <c r="E163" s="86">
        <f>IF(COUNTIF(Table3[Tag Number], A163), 1, 0)</f>
        <v>0</v>
      </c>
      <c r="F163" s="86">
        <f>IF(COUNTIF(Table4[Tag Number], A163), 1, 0)</f>
        <v>0</v>
      </c>
      <c r="G163" s="87">
        <f t="shared" si="6"/>
        <v>0</v>
      </c>
      <c r="H163" s="88" t="str" cm="1">
        <f t="array" ref="H163">_xlfn.IFS(OR(_xlfn.XLOOKUP(A163,Table1[Tag Number],Table1[Status],"-",0)="Dead",
        _xlfn.XLOOKUP(A163,Table2[Tag Number],Table2[Status],"-",0)="Dead",
        _xlfn.XLOOKUP(A163,Table3[Tag Number],Table3[Status],"-",0)="Dead",
        _xlfn.XLOOKUP(A163,Table4[Tag Number],Table4[Status],"-",0)="Dead"),"Dead",
     OR(_xlfn.XLOOKUP(A163,Table1[Tag Number],Table1[Status],"-",0)="Alive",
        _xlfn.XLOOKUP(A163,Table2[Tag Number],Table2[Status],"-",0)="Alive",
        _xlfn.XLOOKUP(A163,Table3[Tag Number],Table3[Status],"-",0)="Alive",
        _xlfn.XLOOKUP(A163,Table4[Tag Number],Table4[Status],"-",0)="Alive"),"Alive",
     OR(_xlfn.XLOOKUP(A163,Table1[Tag Number],Table1[Status],"-",0)="-",
        _xlfn.XLOOKUP(A163,Table2[Tag Number],Table2[Status],"-",0)="-",
        _xlfn.XLOOKUP(A163,Table3[Tag Number],Table3[Status],"-",0)="-",
        _xlfn.XLOOKUP(A163,Table4[Tag Number],Table4[Status],"-",0)="-"),
   "-")</f>
        <v>-</v>
      </c>
      <c r="I163" s="90"/>
      <c r="J163" s="90"/>
      <c r="K163" s="91"/>
      <c r="L163" s="91"/>
      <c r="M163" s="91"/>
      <c r="N163" s="92"/>
      <c r="O163" s="89"/>
      <c r="R163" t="b">
        <f t="shared" si="5"/>
        <v>0</v>
      </c>
    </row>
    <row r="164" spans="1:18" ht="15" thickBot="1" x14ac:dyDescent="0.35">
      <c r="A164" s="2" t="s">
        <v>1238</v>
      </c>
      <c r="B164" s="2" t="s">
        <v>1137</v>
      </c>
      <c r="C164" s="84">
        <f>IF(COUNTIF(Table1[Tag Number], A164), 1, 0)</f>
        <v>0</v>
      </c>
      <c r="D164" s="85">
        <f>IF(COUNTIF(Table2[Tag Number], A164), 1, 0)</f>
        <v>0</v>
      </c>
      <c r="E164" s="86">
        <f>IF(COUNTIF(Table3[Tag Number], A164), 1, 0)</f>
        <v>0</v>
      </c>
      <c r="F164" s="86">
        <f>IF(COUNTIF(Table4[Tag Number], A164), 1, 0)</f>
        <v>0</v>
      </c>
      <c r="G164" s="87">
        <f t="shared" si="6"/>
        <v>0</v>
      </c>
      <c r="H164" s="88" t="str" cm="1">
        <f t="array" ref="H164">_xlfn.IFS(OR(_xlfn.XLOOKUP(A164,Table1[Tag Number],Table1[Status],"-",0)="Dead",
        _xlfn.XLOOKUP(A164,Table2[Tag Number],Table2[Status],"-",0)="Dead",
        _xlfn.XLOOKUP(A164,Table3[Tag Number],Table3[Status],"-",0)="Dead",
        _xlfn.XLOOKUP(A164,Table4[Tag Number],Table4[Status],"-",0)="Dead"),"Dead",
     OR(_xlfn.XLOOKUP(A164,Table1[Tag Number],Table1[Status],"-",0)="Alive",
        _xlfn.XLOOKUP(A164,Table2[Tag Number],Table2[Status],"-",0)="Alive",
        _xlfn.XLOOKUP(A164,Table3[Tag Number],Table3[Status],"-",0)="Alive",
        _xlfn.XLOOKUP(A164,Table4[Tag Number],Table4[Status],"-",0)="Alive"),"Alive",
     OR(_xlfn.XLOOKUP(A164,Table1[Tag Number],Table1[Status],"-",0)="-",
        _xlfn.XLOOKUP(A164,Table2[Tag Number],Table2[Status],"-",0)="-",
        _xlfn.XLOOKUP(A164,Table3[Tag Number],Table3[Status],"-",0)="-",
        _xlfn.XLOOKUP(A164,Table4[Tag Number],Table4[Status],"-",0)="-"),
   "-")</f>
        <v>-</v>
      </c>
      <c r="I164" s="90"/>
      <c r="J164" s="90"/>
      <c r="K164" s="91"/>
      <c r="L164" s="91"/>
      <c r="M164" s="91"/>
      <c r="N164" s="92"/>
      <c r="O164" s="89"/>
      <c r="R164" t="b">
        <f t="shared" si="5"/>
        <v>0</v>
      </c>
    </row>
    <row r="165" spans="1:18" ht="15" thickBot="1" x14ac:dyDescent="0.35">
      <c r="A165" s="3" t="s">
        <v>850</v>
      </c>
      <c r="B165" s="3" t="s">
        <v>1137</v>
      </c>
      <c r="C165" s="84">
        <f>IF(COUNTIF(Table1[Tag Number], A165), 1, 0)</f>
        <v>0</v>
      </c>
      <c r="D165" s="85">
        <f>IF(COUNTIF(Table2[Tag Number], A165), 1, 0)</f>
        <v>0</v>
      </c>
      <c r="E165" s="86">
        <f>IF(COUNTIF(Table3[Tag Number], A165), 1, 0)</f>
        <v>0</v>
      </c>
      <c r="F165" s="86">
        <f>IF(COUNTIF(Table4[Tag Number], A165), 1, 0)</f>
        <v>0</v>
      </c>
      <c r="G165" s="87">
        <f t="shared" si="6"/>
        <v>0</v>
      </c>
      <c r="H165" s="88" t="str" cm="1">
        <f t="array" ref="H165">_xlfn.IFS(OR(_xlfn.XLOOKUP(A165,Table1[Tag Number],Table1[Status],"-",0)="Dead",
        _xlfn.XLOOKUP(A165,Table2[Tag Number],Table2[Status],"-",0)="Dead",
        _xlfn.XLOOKUP(A165,Table3[Tag Number],Table3[Status],"-",0)="Dead",
        _xlfn.XLOOKUP(A165,Table4[Tag Number],Table4[Status],"-",0)="Dead"),"Dead",
     OR(_xlfn.XLOOKUP(A165,Table1[Tag Number],Table1[Status],"-",0)="Alive",
        _xlfn.XLOOKUP(A165,Table2[Tag Number],Table2[Status],"-",0)="Alive",
        _xlfn.XLOOKUP(A165,Table3[Tag Number],Table3[Status],"-",0)="Alive",
        _xlfn.XLOOKUP(A165,Table4[Tag Number],Table4[Status],"-",0)="Alive"),"Alive",
     OR(_xlfn.XLOOKUP(A165,Table1[Tag Number],Table1[Status],"-",0)="-",
        _xlfn.XLOOKUP(A165,Table2[Tag Number],Table2[Status],"-",0)="-",
        _xlfn.XLOOKUP(A165,Table3[Tag Number],Table3[Status],"-",0)="-",
        _xlfn.XLOOKUP(A165,Table4[Tag Number],Table4[Status],"-",0)="-"),
   "-")</f>
        <v>-</v>
      </c>
      <c r="I165" s="90"/>
      <c r="J165" s="90"/>
      <c r="K165" s="91"/>
      <c r="L165" s="91"/>
      <c r="M165" s="91"/>
      <c r="N165" s="92"/>
      <c r="O165" s="89"/>
      <c r="R165" t="b">
        <f t="shared" si="5"/>
        <v>0</v>
      </c>
    </row>
    <row r="166" spans="1:18" ht="15" thickBot="1" x14ac:dyDescent="0.35">
      <c r="A166" s="2" t="s">
        <v>756</v>
      </c>
      <c r="B166" s="2" t="s">
        <v>1137</v>
      </c>
      <c r="C166" s="84">
        <f>IF(COUNTIF(Table1[Tag Number], A166), 1, 0)</f>
        <v>0</v>
      </c>
      <c r="D166" s="85">
        <f>IF(COUNTIF(Table2[Tag Number], A166), 1, 0)</f>
        <v>0</v>
      </c>
      <c r="E166" s="86">
        <f>IF(COUNTIF(Table3[Tag Number], A166), 1, 0)</f>
        <v>0</v>
      </c>
      <c r="F166" s="86">
        <f>IF(COUNTIF(Table4[Tag Number], A166), 1, 0)</f>
        <v>0</v>
      </c>
      <c r="G166" s="87">
        <f t="shared" si="6"/>
        <v>0</v>
      </c>
      <c r="H166" s="88" t="str" cm="1">
        <f t="array" ref="H166">_xlfn.IFS(OR(_xlfn.XLOOKUP(A166,Table1[Tag Number],Table1[Status],"-",0)="Dead",
        _xlfn.XLOOKUP(A166,Table2[Tag Number],Table2[Status],"-",0)="Dead",
        _xlfn.XLOOKUP(A166,Table3[Tag Number],Table3[Status],"-",0)="Dead",
        _xlfn.XLOOKUP(A166,Table4[Tag Number],Table4[Status],"-",0)="Dead"),"Dead",
     OR(_xlfn.XLOOKUP(A166,Table1[Tag Number],Table1[Status],"-",0)="Alive",
        _xlfn.XLOOKUP(A166,Table2[Tag Number],Table2[Status],"-",0)="Alive",
        _xlfn.XLOOKUP(A166,Table3[Tag Number],Table3[Status],"-",0)="Alive",
        _xlfn.XLOOKUP(A166,Table4[Tag Number],Table4[Status],"-",0)="Alive"),"Alive",
     OR(_xlfn.XLOOKUP(A166,Table1[Tag Number],Table1[Status],"-",0)="-",
        _xlfn.XLOOKUP(A166,Table2[Tag Number],Table2[Status],"-",0)="-",
        _xlfn.XLOOKUP(A166,Table3[Tag Number],Table3[Status],"-",0)="-",
        _xlfn.XLOOKUP(A166,Table4[Tag Number],Table4[Status],"-",0)="-"),
   "-")</f>
        <v>-</v>
      </c>
      <c r="I166" s="90"/>
      <c r="J166" s="90"/>
      <c r="K166" s="91"/>
      <c r="L166" s="91"/>
      <c r="M166" s="91"/>
      <c r="N166" s="92"/>
      <c r="O166" s="89"/>
      <c r="R166" t="b">
        <f t="shared" si="5"/>
        <v>0</v>
      </c>
    </row>
    <row r="167" spans="1:18" ht="15" thickBot="1" x14ac:dyDescent="0.35">
      <c r="A167" s="3" t="s">
        <v>1239</v>
      </c>
      <c r="B167" s="3" t="s">
        <v>1145</v>
      </c>
      <c r="C167" s="84">
        <f>IF(COUNTIF(Table1[Tag Number], A167), 1, 0)</f>
        <v>0</v>
      </c>
      <c r="D167" s="85">
        <f>IF(COUNTIF(Table2[Tag Number], A167), 1, 0)</f>
        <v>0</v>
      </c>
      <c r="E167" s="86">
        <f>IF(COUNTIF(Table3[Tag Number], A167), 1, 0)</f>
        <v>0</v>
      </c>
      <c r="F167" s="86">
        <f>IF(COUNTIF(Table4[Tag Number], A167), 1, 0)</f>
        <v>0</v>
      </c>
      <c r="G167" s="87">
        <f t="shared" si="6"/>
        <v>0</v>
      </c>
      <c r="H167" s="88" t="str" cm="1">
        <f t="array" ref="H167">_xlfn.IFS(OR(_xlfn.XLOOKUP(A167,Table1[Tag Number],Table1[Status],"-",0)="Dead",
        _xlfn.XLOOKUP(A167,Table2[Tag Number],Table2[Status],"-",0)="Dead",
        _xlfn.XLOOKUP(A167,Table3[Tag Number],Table3[Status],"-",0)="Dead",
        _xlfn.XLOOKUP(A167,Table4[Tag Number],Table4[Status],"-",0)="Dead"),"Dead",
     OR(_xlfn.XLOOKUP(A167,Table1[Tag Number],Table1[Status],"-",0)="Alive",
        _xlfn.XLOOKUP(A167,Table2[Tag Number],Table2[Status],"-",0)="Alive",
        _xlfn.XLOOKUP(A167,Table3[Tag Number],Table3[Status],"-",0)="Alive",
        _xlfn.XLOOKUP(A167,Table4[Tag Number],Table4[Status],"-",0)="Alive"),"Alive",
     OR(_xlfn.XLOOKUP(A167,Table1[Tag Number],Table1[Status],"-",0)="-",
        _xlfn.XLOOKUP(A167,Table2[Tag Number],Table2[Status],"-",0)="-",
        _xlfn.XLOOKUP(A167,Table3[Tag Number],Table3[Status],"-",0)="-",
        _xlfn.XLOOKUP(A167,Table4[Tag Number],Table4[Status],"-",0)="-"),
   "-")</f>
        <v>-</v>
      </c>
      <c r="I167" s="90"/>
      <c r="J167" s="90"/>
      <c r="K167" s="91"/>
      <c r="L167" s="91"/>
      <c r="M167" s="91"/>
      <c r="N167" s="92"/>
      <c r="O167" s="89"/>
      <c r="R167" t="b">
        <f t="shared" si="5"/>
        <v>0</v>
      </c>
    </row>
    <row r="168" spans="1:18" ht="15" thickBot="1" x14ac:dyDescent="0.35">
      <c r="A168" s="2" t="s">
        <v>1240</v>
      </c>
      <c r="B168" s="2" t="s">
        <v>1145</v>
      </c>
      <c r="C168" s="84">
        <f>IF(COUNTIF(Table1[Tag Number], A168), 1, 0)</f>
        <v>0</v>
      </c>
      <c r="D168" s="85">
        <f>IF(COUNTIF(Table2[Tag Number], A168), 1, 0)</f>
        <v>0</v>
      </c>
      <c r="E168" s="86">
        <f>IF(COUNTIF(Table3[Tag Number], A168), 1, 0)</f>
        <v>0</v>
      </c>
      <c r="F168" s="86">
        <f>IF(COUNTIF(Table4[Tag Number], A168), 1, 0)</f>
        <v>0</v>
      </c>
      <c r="G168" s="87">
        <f t="shared" si="6"/>
        <v>0</v>
      </c>
      <c r="H168" s="88" t="str" cm="1">
        <f t="array" ref="H168">_xlfn.IFS(OR(_xlfn.XLOOKUP(A168,Table1[Tag Number],Table1[Status],"-",0)="Dead",
        _xlfn.XLOOKUP(A168,Table2[Tag Number],Table2[Status],"-",0)="Dead",
        _xlfn.XLOOKUP(A168,Table3[Tag Number],Table3[Status],"-",0)="Dead",
        _xlfn.XLOOKUP(A168,Table4[Tag Number],Table4[Status],"-",0)="Dead"),"Dead",
     OR(_xlfn.XLOOKUP(A168,Table1[Tag Number],Table1[Status],"-",0)="Alive",
        _xlfn.XLOOKUP(A168,Table2[Tag Number],Table2[Status],"-",0)="Alive",
        _xlfn.XLOOKUP(A168,Table3[Tag Number],Table3[Status],"-",0)="Alive",
        _xlfn.XLOOKUP(A168,Table4[Tag Number],Table4[Status],"-",0)="Alive"),"Alive",
     OR(_xlfn.XLOOKUP(A168,Table1[Tag Number],Table1[Status],"-",0)="-",
        _xlfn.XLOOKUP(A168,Table2[Tag Number],Table2[Status],"-",0)="-",
        _xlfn.XLOOKUP(A168,Table3[Tag Number],Table3[Status],"-",0)="-",
        _xlfn.XLOOKUP(A168,Table4[Tag Number],Table4[Status],"-",0)="-"),
   "-")</f>
        <v>-</v>
      </c>
      <c r="I168" s="90"/>
      <c r="J168" s="90"/>
      <c r="K168" s="91"/>
      <c r="L168" s="91"/>
      <c r="M168" s="91"/>
      <c r="N168" s="92"/>
      <c r="O168" s="89"/>
      <c r="R168" t="b">
        <f t="shared" si="5"/>
        <v>0</v>
      </c>
    </row>
    <row r="169" spans="1:18" ht="15" thickBot="1" x14ac:dyDescent="0.35">
      <c r="A169" s="3" t="s">
        <v>1241</v>
      </c>
      <c r="B169" s="3" t="s">
        <v>1137</v>
      </c>
      <c r="C169" s="84">
        <f>IF(COUNTIF(Table1[Tag Number], A169), 1, 0)</f>
        <v>0</v>
      </c>
      <c r="D169" s="85">
        <f>IF(COUNTIF(Table2[Tag Number], A169), 1, 0)</f>
        <v>0</v>
      </c>
      <c r="E169" s="86">
        <f>IF(COUNTIF(Table3[Tag Number], A169), 1, 0)</f>
        <v>0</v>
      </c>
      <c r="F169" s="86">
        <f>IF(COUNTIF(Table4[Tag Number], A169), 1, 0)</f>
        <v>0</v>
      </c>
      <c r="G169" s="87">
        <f t="shared" si="6"/>
        <v>0</v>
      </c>
      <c r="H169" s="88" t="str" cm="1">
        <f t="array" ref="H169">_xlfn.IFS(OR(_xlfn.XLOOKUP(A169,Table1[Tag Number],Table1[Status],"-",0)="Dead",
        _xlfn.XLOOKUP(A169,Table2[Tag Number],Table2[Status],"-",0)="Dead",
        _xlfn.XLOOKUP(A169,Table3[Tag Number],Table3[Status],"-",0)="Dead",
        _xlfn.XLOOKUP(A169,Table4[Tag Number],Table4[Status],"-",0)="Dead"),"Dead",
     OR(_xlfn.XLOOKUP(A169,Table1[Tag Number],Table1[Status],"-",0)="Alive",
        _xlfn.XLOOKUP(A169,Table2[Tag Number],Table2[Status],"-",0)="Alive",
        _xlfn.XLOOKUP(A169,Table3[Tag Number],Table3[Status],"-",0)="Alive",
        _xlfn.XLOOKUP(A169,Table4[Tag Number],Table4[Status],"-",0)="Alive"),"Alive",
     OR(_xlfn.XLOOKUP(A169,Table1[Tag Number],Table1[Status],"-",0)="-",
        _xlfn.XLOOKUP(A169,Table2[Tag Number],Table2[Status],"-",0)="-",
        _xlfn.XLOOKUP(A169,Table3[Tag Number],Table3[Status],"-",0)="-",
        _xlfn.XLOOKUP(A169,Table4[Tag Number],Table4[Status],"-",0)="-"),
   "-")</f>
        <v>-</v>
      </c>
      <c r="I169" s="90"/>
      <c r="J169" s="90"/>
      <c r="K169" s="91"/>
      <c r="L169" s="91"/>
      <c r="M169" s="91"/>
      <c r="N169" s="92"/>
      <c r="O169" s="89"/>
      <c r="R169" t="b">
        <f t="shared" si="5"/>
        <v>0</v>
      </c>
    </row>
    <row r="170" spans="1:18" ht="15" thickBot="1" x14ac:dyDescent="0.35">
      <c r="A170" s="2" t="s">
        <v>346</v>
      </c>
      <c r="B170" s="2" t="s">
        <v>1137</v>
      </c>
      <c r="C170" s="84">
        <f>IF(COUNTIF(Table1[Tag Number], A170), 1, 0)</f>
        <v>0</v>
      </c>
      <c r="D170" s="85">
        <f>IF(COUNTIF(Table2[Tag Number], A170), 1, 0)</f>
        <v>0</v>
      </c>
      <c r="E170" s="86">
        <f>IF(COUNTIF(Table3[Tag Number], A170), 1, 0)</f>
        <v>0</v>
      </c>
      <c r="F170" s="86">
        <f>IF(COUNTIF(Table4[Tag Number], A170), 1, 0)</f>
        <v>0</v>
      </c>
      <c r="G170" s="87">
        <f t="shared" si="6"/>
        <v>0</v>
      </c>
      <c r="H170" s="88" t="str" cm="1">
        <f t="array" ref="H170">_xlfn.IFS(OR(_xlfn.XLOOKUP(A170,Table1[Tag Number],Table1[Status],"-",0)="Dead",
        _xlfn.XLOOKUP(A170,Table2[Tag Number],Table2[Status],"-",0)="Dead",
        _xlfn.XLOOKUP(A170,Table3[Tag Number],Table3[Status],"-",0)="Dead",
        _xlfn.XLOOKUP(A170,Table4[Tag Number],Table4[Status],"-",0)="Dead"),"Dead",
     OR(_xlfn.XLOOKUP(A170,Table1[Tag Number],Table1[Status],"-",0)="Alive",
        _xlfn.XLOOKUP(A170,Table2[Tag Number],Table2[Status],"-",0)="Alive",
        _xlfn.XLOOKUP(A170,Table3[Tag Number],Table3[Status],"-",0)="Alive",
        _xlfn.XLOOKUP(A170,Table4[Tag Number],Table4[Status],"-",0)="Alive"),"Alive",
     OR(_xlfn.XLOOKUP(A170,Table1[Tag Number],Table1[Status],"-",0)="-",
        _xlfn.XLOOKUP(A170,Table2[Tag Number],Table2[Status],"-",0)="-",
        _xlfn.XLOOKUP(A170,Table3[Tag Number],Table3[Status],"-",0)="-",
        _xlfn.XLOOKUP(A170,Table4[Tag Number],Table4[Status],"-",0)="-"),
   "-")</f>
        <v>-</v>
      </c>
      <c r="I170" s="90"/>
      <c r="J170" s="90"/>
      <c r="K170" s="91"/>
      <c r="L170" s="91"/>
      <c r="M170" s="91"/>
      <c r="N170" s="92"/>
      <c r="O170" s="89"/>
      <c r="R170" t="b">
        <f t="shared" si="5"/>
        <v>0</v>
      </c>
    </row>
    <row r="171" spans="1:18" ht="15" thickBot="1" x14ac:dyDescent="0.35">
      <c r="A171" s="3" t="s">
        <v>1242</v>
      </c>
      <c r="B171" s="3" t="s">
        <v>1137</v>
      </c>
      <c r="C171" s="84">
        <f>IF(COUNTIF(Table1[Tag Number], A171), 1, 0)</f>
        <v>0</v>
      </c>
      <c r="D171" s="85">
        <f>IF(COUNTIF(Table2[Tag Number], A171), 1, 0)</f>
        <v>0</v>
      </c>
      <c r="E171" s="86">
        <f>IF(COUNTIF(Table3[Tag Number], A171), 1, 0)</f>
        <v>0</v>
      </c>
      <c r="F171" s="86">
        <f>IF(COUNTIF(Table4[Tag Number], A171), 1, 0)</f>
        <v>0</v>
      </c>
      <c r="G171" s="87">
        <f t="shared" si="6"/>
        <v>0</v>
      </c>
      <c r="H171" s="88" t="str" cm="1">
        <f t="array" ref="H171">_xlfn.IFS(OR(_xlfn.XLOOKUP(A171,Table1[Tag Number],Table1[Status],"-",0)="Dead",
        _xlfn.XLOOKUP(A171,Table2[Tag Number],Table2[Status],"-",0)="Dead",
        _xlfn.XLOOKUP(A171,Table3[Tag Number],Table3[Status],"-",0)="Dead",
        _xlfn.XLOOKUP(A171,Table4[Tag Number],Table4[Status],"-",0)="Dead"),"Dead",
     OR(_xlfn.XLOOKUP(A171,Table1[Tag Number],Table1[Status],"-",0)="Alive",
        _xlfn.XLOOKUP(A171,Table2[Tag Number],Table2[Status],"-",0)="Alive",
        _xlfn.XLOOKUP(A171,Table3[Tag Number],Table3[Status],"-",0)="Alive",
        _xlfn.XLOOKUP(A171,Table4[Tag Number],Table4[Status],"-",0)="Alive"),"Alive",
     OR(_xlfn.XLOOKUP(A171,Table1[Tag Number],Table1[Status],"-",0)="-",
        _xlfn.XLOOKUP(A171,Table2[Tag Number],Table2[Status],"-",0)="-",
        _xlfn.XLOOKUP(A171,Table3[Tag Number],Table3[Status],"-",0)="-",
        _xlfn.XLOOKUP(A171,Table4[Tag Number],Table4[Status],"-",0)="-"),
   "-")</f>
        <v>-</v>
      </c>
      <c r="I171" s="90"/>
      <c r="J171" s="90"/>
      <c r="K171" s="91"/>
      <c r="L171" s="91"/>
      <c r="M171" s="91"/>
      <c r="N171" s="92"/>
      <c r="O171" s="89"/>
      <c r="R171" t="b">
        <f t="shared" si="5"/>
        <v>0</v>
      </c>
    </row>
    <row r="172" spans="1:18" ht="15" thickBot="1" x14ac:dyDescent="0.35">
      <c r="A172" s="2" t="s">
        <v>537</v>
      </c>
      <c r="B172" s="2" t="s">
        <v>1137</v>
      </c>
      <c r="C172" s="84">
        <f>IF(COUNTIF(Table1[Tag Number], A172), 1, 0)</f>
        <v>0</v>
      </c>
      <c r="D172" s="85">
        <f>IF(COUNTIF(Table2[Tag Number], A172), 1, 0)</f>
        <v>0</v>
      </c>
      <c r="E172" s="86">
        <f>IF(COUNTIF(Table3[Tag Number], A172), 1, 0)</f>
        <v>0</v>
      </c>
      <c r="F172" s="86">
        <f>IF(COUNTIF(Table4[Tag Number], A172), 1, 0)</f>
        <v>0</v>
      </c>
      <c r="G172" s="87">
        <f t="shared" si="6"/>
        <v>0</v>
      </c>
      <c r="H172" s="88" t="str" cm="1">
        <f t="array" ref="H172">_xlfn.IFS(OR(_xlfn.XLOOKUP(A172,Table1[Tag Number],Table1[Status],"-",0)="Dead",
        _xlfn.XLOOKUP(A172,Table2[Tag Number],Table2[Status],"-",0)="Dead",
        _xlfn.XLOOKUP(A172,Table3[Tag Number],Table3[Status],"-",0)="Dead",
        _xlfn.XLOOKUP(A172,Table4[Tag Number],Table4[Status],"-",0)="Dead"),"Dead",
     OR(_xlfn.XLOOKUP(A172,Table1[Tag Number],Table1[Status],"-",0)="Alive",
        _xlfn.XLOOKUP(A172,Table2[Tag Number],Table2[Status],"-",0)="Alive",
        _xlfn.XLOOKUP(A172,Table3[Tag Number],Table3[Status],"-",0)="Alive",
        _xlfn.XLOOKUP(A172,Table4[Tag Number],Table4[Status],"-",0)="Alive"),"Alive",
     OR(_xlfn.XLOOKUP(A172,Table1[Tag Number],Table1[Status],"-",0)="-",
        _xlfn.XLOOKUP(A172,Table2[Tag Number],Table2[Status],"-",0)="-",
        _xlfn.XLOOKUP(A172,Table3[Tag Number],Table3[Status],"-",0)="-",
        _xlfn.XLOOKUP(A172,Table4[Tag Number],Table4[Status],"-",0)="-"),
   "-")</f>
        <v>-</v>
      </c>
      <c r="I172" s="90"/>
      <c r="J172" s="90"/>
      <c r="K172" s="91"/>
      <c r="L172" s="91"/>
      <c r="M172" s="91"/>
      <c r="N172" s="92"/>
      <c r="O172" s="89"/>
      <c r="R172" t="b">
        <f t="shared" si="5"/>
        <v>0</v>
      </c>
    </row>
    <row r="173" spans="1:18" ht="15" thickBot="1" x14ac:dyDescent="0.35">
      <c r="A173" s="3" t="s">
        <v>1243</v>
      </c>
      <c r="B173" s="3" t="s">
        <v>1137</v>
      </c>
      <c r="C173" s="84">
        <f>IF(COUNTIF(Table1[Tag Number], A173), 1, 0)</f>
        <v>0</v>
      </c>
      <c r="D173" s="85">
        <f>IF(COUNTIF(Table2[Tag Number], A173), 1, 0)</f>
        <v>0</v>
      </c>
      <c r="E173" s="86">
        <f>IF(COUNTIF(Table3[Tag Number], A173), 1, 0)</f>
        <v>0</v>
      </c>
      <c r="F173" s="86">
        <f>IF(COUNTIF(Table4[Tag Number], A173), 1, 0)</f>
        <v>0</v>
      </c>
      <c r="G173" s="87">
        <f t="shared" si="6"/>
        <v>0</v>
      </c>
      <c r="H173" s="88" t="str" cm="1">
        <f t="array" ref="H173">_xlfn.IFS(OR(_xlfn.XLOOKUP(A173,Table1[Tag Number],Table1[Status],"-",0)="Dead",
        _xlfn.XLOOKUP(A173,Table2[Tag Number],Table2[Status],"-",0)="Dead",
        _xlfn.XLOOKUP(A173,Table3[Tag Number],Table3[Status],"-",0)="Dead",
        _xlfn.XLOOKUP(A173,Table4[Tag Number],Table4[Status],"-",0)="Dead"),"Dead",
     OR(_xlfn.XLOOKUP(A173,Table1[Tag Number],Table1[Status],"-",0)="Alive",
        _xlfn.XLOOKUP(A173,Table2[Tag Number],Table2[Status],"-",0)="Alive",
        _xlfn.XLOOKUP(A173,Table3[Tag Number],Table3[Status],"-",0)="Alive",
        _xlfn.XLOOKUP(A173,Table4[Tag Number],Table4[Status],"-",0)="Alive"),"Alive",
     OR(_xlfn.XLOOKUP(A173,Table1[Tag Number],Table1[Status],"-",0)="-",
        _xlfn.XLOOKUP(A173,Table2[Tag Number],Table2[Status],"-",0)="-",
        _xlfn.XLOOKUP(A173,Table3[Tag Number],Table3[Status],"-",0)="-",
        _xlfn.XLOOKUP(A173,Table4[Tag Number],Table4[Status],"-",0)="-"),
   "-")</f>
        <v>-</v>
      </c>
      <c r="I173" s="90"/>
      <c r="J173" s="90"/>
      <c r="K173" s="91"/>
      <c r="L173" s="91"/>
      <c r="M173" s="91"/>
      <c r="N173" s="92"/>
      <c r="O173" s="89"/>
      <c r="R173" t="b">
        <f t="shared" si="5"/>
        <v>0</v>
      </c>
    </row>
    <row r="174" spans="1:18" ht="15" thickBot="1" x14ac:dyDescent="0.35">
      <c r="A174" s="2" t="s">
        <v>647</v>
      </c>
      <c r="B174" s="2" t="s">
        <v>1137</v>
      </c>
      <c r="C174" s="84">
        <f>IF(COUNTIF(Table1[Tag Number], A174), 1, 0)</f>
        <v>0</v>
      </c>
      <c r="D174" s="85">
        <f>IF(COUNTIF(Table2[Tag Number], A174), 1, 0)</f>
        <v>0</v>
      </c>
      <c r="E174" s="86">
        <f>IF(COUNTIF(Table3[Tag Number], A174), 1, 0)</f>
        <v>0</v>
      </c>
      <c r="F174" s="86">
        <f>IF(COUNTIF(Table4[Tag Number], A174), 1, 0)</f>
        <v>0</v>
      </c>
      <c r="G174" s="87">
        <f t="shared" si="6"/>
        <v>0</v>
      </c>
      <c r="H174" s="88" t="str" cm="1">
        <f t="array" ref="H174">_xlfn.IFS(OR(_xlfn.XLOOKUP(A174,Table1[Tag Number],Table1[Status],"-",0)="Dead",
        _xlfn.XLOOKUP(A174,Table2[Tag Number],Table2[Status],"-",0)="Dead",
        _xlfn.XLOOKUP(A174,Table3[Tag Number],Table3[Status],"-",0)="Dead",
        _xlfn.XLOOKUP(A174,Table4[Tag Number],Table4[Status],"-",0)="Dead"),"Dead",
     OR(_xlfn.XLOOKUP(A174,Table1[Tag Number],Table1[Status],"-",0)="Alive",
        _xlfn.XLOOKUP(A174,Table2[Tag Number],Table2[Status],"-",0)="Alive",
        _xlfn.XLOOKUP(A174,Table3[Tag Number],Table3[Status],"-",0)="Alive",
        _xlfn.XLOOKUP(A174,Table4[Tag Number],Table4[Status],"-",0)="Alive"),"Alive",
     OR(_xlfn.XLOOKUP(A174,Table1[Tag Number],Table1[Status],"-",0)="-",
        _xlfn.XLOOKUP(A174,Table2[Tag Number],Table2[Status],"-",0)="-",
        _xlfn.XLOOKUP(A174,Table3[Tag Number],Table3[Status],"-",0)="-",
        _xlfn.XLOOKUP(A174,Table4[Tag Number],Table4[Status],"-",0)="-"),
   "-")</f>
        <v>-</v>
      </c>
      <c r="I174" s="90"/>
      <c r="J174" s="90"/>
      <c r="K174" s="91"/>
      <c r="L174" s="91"/>
      <c r="M174" s="91"/>
      <c r="N174" s="92"/>
      <c r="O174" s="89"/>
      <c r="R174" t="b">
        <f t="shared" si="5"/>
        <v>0</v>
      </c>
    </row>
    <row r="175" spans="1:18" ht="15" thickBot="1" x14ac:dyDescent="0.35">
      <c r="A175" s="3" t="s">
        <v>651</v>
      </c>
      <c r="B175" s="3" t="s">
        <v>1137</v>
      </c>
      <c r="C175" s="84">
        <f>IF(COUNTIF(Table1[Tag Number], A175), 1, 0)</f>
        <v>0</v>
      </c>
      <c r="D175" s="85">
        <f>IF(COUNTIF(Table2[Tag Number], A175), 1, 0)</f>
        <v>0</v>
      </c>
      <c r="E175" s="86">
        <f>IF(COUNTIF(Table3[Tag Number], A175), 1, 0)</f>
        <v>0</v>
      </c>
      <c r="F175" s="86">
        <f>IF(COUNTIF(Table4[Tag Number], A175), 1, 0)</f>
        <v>0</v>
      </c>
      <c r="G175" s="87">
        <f t="shared" si="6"/>
        <v>0</v>
      </c>
      <c r="H175" s="88" t="str" cm="1">
        <f t="array" ref="H175">_xlfn.IFS(OR(_xlfn.XLOOKUP(A175,Table1[Tag Number],Table1[Status],"-",0)="Dead",
        _xlfn.XLOOKUP(A175,Table2[Tag Number],Table2[Status],"-",0)="Dead",
        _xlfn.XLOOKUP(A175,Table3[Tag Number],Table3[Status],"-",0)="Dead",
        _xlfn.XLOOKUP(A175,Table4[Tag Number],Table4[Status],"-",0)="Dead"),"Dead",
     OR(_xlfn.XLOOKUP(A175,Table1[Tag Number],Table1[Status],"-",0)="Alive",
        _xlfn.XLOOKUP(A175,Table2[Tag Number],Table2[Status],"-",0)="Alive",
        _xlfn.XLOOKUP(A175,Table3[Tag Number],Table3[Status],"-",0)="Alive",
        _xlfn.XLOOKUP(A175,Table4[Tag Number],Table4[Status],"-",0)="Alive"),"Alive",
     OR(_xlfn.XLOOKUP(A175,Table1[Tag Number],Table1[Status],"-",0)="-",
        _xlfn.XLOOKUP(A175,Table2[Tag Number],Table2[Status],"-",0)="-",
        _xlfn.XLOOKUP(A175,Table3[Tag Number],Table3[Status],"-",0)="-",
        _xlfn.XLOOKUP(A175,Table4[Tag Number],Table4[Status],"-",0)="-"),
   "-")</f>
        <v>-</v>
      </c>
      <c r="I175" s="90"/>
      <c r="J175" s="90"/>
      <c r="K175" s="91"/>
      <c r="L175" s="91"/>
      <c r="M175" s="91"/>
      <c r="N175" s="92"/>
      <c r="O175" s="89"/>
      <c r="R175" t="b">
        <f t="shared" si="5"/>
        <v>0</v>
      </c>
    </row>
    <row r="176" spans="1:18" ht="15" thickBot="1" x14ac:dyDescent="0.35">
      <c r="A176" s="2" t="s">
        <v>427</v>
      </c>
      <c r="B176" s="2" t="s">
        <v>1137</v>
      </c>
      <c r="C176" s="84">
        <f>IF(COUNTIF(Table1[Tag Number], A176), 1, 0)</f>
        <v>0</v>
      </c>
      <c r="D176" s="85">
        <f>IF(COUNTIF(Table2[Tag Number], A176), 1, 0)</f>
        <v>0</v>
      </c>
      <c r="E176" s="86">
        <f>IF(COUNTIF(Table3[Tag Number], A176), 1, 0)</f>
        <v>0</v>
      </c>
      <c r="F176" s="86">
        <f>IF(COUNTIF(Table4[Tag Number], A176), 1, 0)</f>
        <v>0</v>
      </c>
      <c r="G176" s="87">
        <f t="shared" si="6"/>
        <v>0</v>
      </c>
      <c r="H176" s="88" t="str" cm="1">
        <f t="array" ref="H176">_xlfn.IFS(OR(_xlfn.XLOOKUP(A176,Table1[Tag Number],Table1[Status],"-",0)="Dead",
        _xlfn.XLOOKUP(A176,Table2[Tag Number],Table2[Status],"-",0)="Dead",
        _xlfn.XLOOKUP(A176,Table3[Tag Number],Table3[Status],"-",0)="Dead",
        _xlfn.XLOOKUP(A176,Table4[Tag Number],Table4[Status],"-",0)="Dead"),"Dead",
     OR(_xlfn.XLOOKUP(A176,Table1[Tag Number],Table1[Status],"-",0)="Alive",
        _xlfn.XLOOKUP(A176,Table2[Tag Number],Table2[Status],"-",0)="Alive",
        _xlfn.XLOOKUP(A176,Table3[Tag Number],Table3[Status],"-",0)="Alive",
        _xlfn.XLOOKUP(A176,Table4[Tag Number],Table4[Status],"-",0)="Alive"),"Alive",
     OR(_xlfn.XLOOKUP(A176,Table1[Tag Number],Table1[Status],"-",0)="-",
        _xlfn.XLOOKUP(A176,Table2[Tag Number],Table2[Status],"-",0)="-",
        _xlfn.XLOOKUP(A176,Table3[Tag Number],Table3[Status],"-",0)="-",
        _xlfn.XLOOKUP(A176,Table4[Tag Number],Table4[Status],"-",0)="-"),
   "-")</f>
        <v>-</v>
      </c>
      <c r="I176" s="90"/>
      <c r="J176" s="90"/>
      <c r="K176" s="91"/>
      <c r="L176" s="91"/>
      <c r="M176" s="91"/>
      <c r="N176" s="92"/>
      <c r="O176" s="89"/>
      <c r="R176" t="b">
        <f t="shared" si="5"/>
        <v>0</v>
      </c>
    </row>
    <row r="177" spans="1:18" ht="15" thickBot="1" x14ac:dyDescent="0.35">
      <c r="A177" s="3" t="s">
        <v>1244</v>
      </c>
      <c r="B177" s="3" t="s">
        <v>1145</v>
      </c>
      <c r="C177" s="84">
        <f>IF(COUNTIF(Table1[Tag Number], A177), 1, 0)</f>
        <v>0</v>
      </c>
      <c r="D177" s="85">
        <f>IF(COUNTIF(Table2[Tag Number], A177), 1, 0)</f>
        <v>0</v>
      </c>
      <c r="E177" s="86">
        <f>IF(COUNTIF(Table3[Tag Number], A177), 1, 0)</f>
        <v>0</v>
      </c>
      <c r="F177" s="86">
        <f>IF(COUNTIF(Table4[Tag Number], A177), 1, 0)</f>
        <v>0</v>
      </c>
      <c r="G177" s="87">
        <f t="shared" si="6"/>
        <v>0</v>
      </c>
      <c r="H177" s="88" t="str" cm="1">
        <f t="array" ref="H177">_xlfn.IFS(OR(_xlfn.XLOOKUP(A177,Table1[Tag Number],Table1[Status],"-",0)="Dead",
        _xlfn.XLOOKUP(A177,Table2[Tag Number],Table2[Status],"-",0)="Dead",
        _xlfn.XLOOKUP(A177,Table3[Tag Number],Table3[Status],"-",0)="Dead",
        _xlfn.XLOOKUP(A177,Table4[Tag Number],Table4[Status],"-",0)="Dead"),"Dead",
     OR(_xlfn.XLOOKUP(A177,Table1[Tag Number],Table1[Status],"-",0)="Alive",
        _xlfn.XLOOKUP(A177,Table2[Tag Number],Table2[Status],"-",0)="Alive",
        _xlfn.XLOOKUP(A177,Table3[Tag Number],Table3[Status],"-",0)="Alive",
        _xlfn.XLOOKUP(A177,Table4[Tag Number],Table4[Status],"-",0)="Alive"),"Alive",
     OR(_xlfn.XLOOKUP(A177,Table1[Tag Number],Table1[Status],"-",0)="-",
        _xlfn.XLOOKUP(A177,Table2[Tag Number],Table2[Status],"-",0)="-",
        _xlfn.XLOOKUP(A177,Table3[Tag Number],Table3[Status],"-",0)="-",
        _xlfn.XLOOKUP(A177,Table4[Tag Number],Table4[Status],"-",0)="-"),
   "-")</f>
        <v>-</v>
      </c>
      <c r="I177" s="90"/>
      <c r="J177" s="90"/>
      <c r="K177" s="91"/>
      <c r="L177" s="91"/>
      <c r="M177" s="91"/>
      <c r="N177" s="92"/>
      <c r="O177" s="89"/>
      <c r="R177" t="b">
        <f t="shared" si="5"/>
        <v>0</v>
      </c>
    </row>
    <row r="178" spans="1:18" ht="15" thickBot="1" x14ac:dyDescent="0.35">
      <c r="A178" s="2" t="s">
        <v>1245</v>
      </c>
      <c r="B178" s="2" t="s">
        <v>1137</v>
      </c>
      <c r="C178" s="84">
        <f>IF(COUNTIF(Table1[Tag Number], A178), 1, 0)</f>
        <v>0</v>
      </c>
      <c r="D178" s="85">
        <f>IF(COUNTIF(Table2[Tag Number], A178), 1, 0)</f>
        <v>0</v>
      </c>
      <c r="E178" s="86">
        <f>IF(COUNTIF(Table3[Tag Number], A178), 1, 0)</f>
        <v>0</v>
      </c>
      <c r="F178" s="86">
        <f>IF(COUNTIF(Table4[Tag Number], A178), 1, 0)</f>
        <v>0</v>
      </c>
      <c r="G178" s="87">
        <f t="shared" si="6"/>
        <v>0</v>
      </c>
      <c r="H178" s="88" t="str" cm="1">
        <f t="array" ref="H178">_xlfn.IFS(OR(_xlfn.XLOOKUP(A178,Table1[Tag Number],Table1[Status],"-",0)="Dead",
        _xlfn.XLOOKUP(A178,Table2[Tag Number],Table2[Status],"-",0)="Dead",
        _xlfn.XLOOKUP(A178,Table3[Tag Number],Table3[Status],"-",0)="Dead",
        _xlfn.XLOOKUP(A178,Table4[Tag Number],Table4[Status],"-",0)="Dead"),"Dead",
     OR(_xlfn.XLOOKUP(A178,Table1[Tag Number],Table1[Status],"-",0)="Alive",
        _xlfn.XLOOKUP(A178,Table2[Tag Number],Table2[Status],"-",0)="Alive",
        _xlfn.XLOOKUP(A178,Table3[Tag Number],Table3[Status],"-",0)="Alive",
        _xlfn.XLOOKUP(A178,Table4[Tag Number],Table4[Status],"-",0)="Alive"),"Alive",
     OR(_xlfn.XLOOKUP(A178,Table1[Tag Number],Table1[Status],"-",0)="-",
        _xlfn.XLOOKUP(A178,Table2[Tag Number],Table2[Status],"-",0)="-",
        _xlfn.XLOOKUP(A178,Table3[Tag Number],Table3[Status],"-",0)="-",
        _xlfn.XLOOKUP(A178,Table4[Tag Number],Table4[Status],"-",0)="-"),
   "-")</f>
        <v>-</v>
      </c>
      <c r="I178" s="90"/>
      <c r="J178" s="90"/>
      <c r="K178" s="91"/>
      <c r="L178" s="91"/>
      <c r="M178" s="91"/>
      <c r="N178" s="92"/>
      <c r="O178" s="89"/>
      <c r="R178" t="b">
        <f t="shared" si="5"/>
        <v>0</v>
      </c>
    </row>
    <row r="179" spans="1:18" ht="15" thickBot="1" x14ac:dyDescent="0.35">
      <c r="A179" s="3" t="s">
        <v>514</v>
      </c>
      <c r="B179" s="3" t="s">
        <v>1137</v>
      </c>
      <c r="C179" s="84">
        <f>IF(COUNTIF(Table1[Tag Number], A179), 1, 0)</f>
        <v>0</v>
      </c>
      <c r="D179" s="85">
        <f>IF(COUNTIF(Table2[Tag Number], A179), 1, 0)</f>
        <v>0</v>
      </c>
      <c r="E179" s="86">
        <f>IF(COUNTIF(Table3[Tag Number], A179), 1, 0)</f>
        <v>0</v>
      </c>
      <c r="F179" s="86">
        <f>IF(COUNTIF(Table4[Tag Number], A179), 1, 0)</f>
        <v>0</v>
      </c>
      <c r="G179" s="87">
        <f t="shared" si="6"/>
        <v>0</v>
      </c>
      <c r="H179" s="88" t="str" cm="1">
        <f t="array" ref="H179">_xlfn.IFS(OR(_xlfn.XLOOKUP(A179,Table1[Tag Number],Table1[Status],"-",0)="Dead",
        _xlfn.XLOOKUP(A179,Table2[Tag Number],Table2[Status],"-",0)="Dead",
        _xlfn.XLOOKUP(A179,Table3[Tag Number],Table3[Status],"-",0)="Dead",
        _xlfn.XLOOKUP(A179,Table4[Tag Number],Table4[Status],"-",0)="Dead"),"Dead",
     OR(_xlfn.XLOOKUP(A179,Table1[Tag Number],Table1[Status],"-",0)="Alive",
        _xlfn.XLOOKUP(A179,Table2[Tag Number],Table2[Status],"-",0)="Alive",
        _xlfn.XLOOKUP(A179,Table3[Tag Number],Table3[Status],"-",0)="Alive",
        _xlfn.XLOOKUP(A179,Table4[Tag Number],Table4[Status],"-",0)="Alive"),"Alive",
     OR(_xlfn.XLOOKUP(A179,Table1[Tag Number],Table1[Status],"-",0)="-",
        _xlfn.XLOOKUP(A179,Table2[Tag Number],Table2[Status],"-",0)="-",
        _xlfn.XLOOKUP(A179,Table3[Tag Number],Table3[Status],"-",0)="-",
        _xlfn.XLOOKUP(A179,Table4[Tag Number],Table4[Status],"-",0)="-"),
   "-")</f>
        <v>-</v>
      </c>
      <c r="I179" s="90"/>
      <c r="J179" s="90"/>
      <c r="K179" s="91"/>
      <c r="L179" s="91"/>
      <c r="M179" s="91"/>
      <c r="N179" s="92"/>
      <c r="O179" s="89"/>
      <c r="R179" t="b">
        <f t="shared" si="5"/>
        <v>0</v>
      </c>
    </row>
    <row r="180" spans="1:18" ht="15" thickBot="1" x14ac:dyDescent="0.35">
      <c r="A180" s="2" t="s">
        <v>1246</v>
      </c>
      <c r="B180" s="2" t="s">
        <v>1145</v>
      </c>
      <c r="C180" s="84">
        <f>IF(COUNTIF(Table1[Tag Number], A180), 1, 0)</f>
        <v>0</v>
      </c>
      <c r="D180" s="85">
        <f>IF(COUNTIF(Table2[Tag Number], A180), 1, 0)</f>
        <v>0</v>
      </c>
      <c r="E180" s="86">
        <f>IF(COUNTIF(Table3[Tag Number], A180), 1, 0)</f>
        <v>0</v>
      </c>
      <c r="F180" s="86">
        <f>IF(COUNTIF(Table4[Tag Number], A180), 1, 0)</f>
        <v>0</v>
      </c>
      <c r="G180" s="87">
        <f t="shared" si="6"/>
        <v>0</v>
      </c>
      <c r="H180" s="88" t="str" cm="1">
        <f t="array" ref="H180">_xlfn.IFS(OR(_xlfn.XLOOKUP(A180,Table1[Tag Number],Table1[Status],"-",0)="Dead",
        _xlfn.XLOOKUP(A180,Table2[Tag Number],Table2[Status],"-",0)="Dead",
        _xlfn.XLOOKUP(A180,Table3[Tag Number],Table3[Status],"-",0)="Dead",
        _xlfn.XLOOKUP(A180,Table4[Tag Number],Table4[Status],"-",0)="Dead"),"Dead",
     OR(_xlfn.XLOOKUP(A180,Table1[Tag Number],Table1[Status],"-",0)="Alive",
        _xlfn.XLOOKUP(A180,Table2[Tag Number],Table2[Status],"-",0)="Alive",
        _xlfn.XLOOKUP(A180,Table3[Tag Number],Table3[Status],"-",0)="Alive",
        _xlfn.XLOOKUP(A180,Table4[Tag Number],Table4[Status],"-",0)="Alive"),"Alive",
     OR(_xlfn.XLOOKUP(A180,Table1[Tag Number],Table1[Status],"-",0)="-",
        _xlfn.XLOOKUP(A180,Table2[Tag Number],Table2[Status],"-",0)="-",
        _xlfn.XLOOKUP(A180,Table3[Tag Number],Table3[Status],"-",0)="-",
        _xlfn.XLOOKUP(A180,Table4[Tag Number],Table4[Status],"-",0)="-"),
   "-")</f>
        <v>-</v>
      </c>
      <c r="I180" s="90"/>
      <c r="J180" s="90"/>
      <c r="K180" s="91"/>
      <c r="L180" s="91"/>
      <c r="M180" s="91"/>
      <c r="N180" s="92"/>
      <c r="O180" s="89"/>
      <c r="R180" t="b">
        <f t="shared" si="5"/>
        <v>0</v>
      </c>
    </row>
    <row r="181" spans="1:18" ht="15" thickBot="1" x14ac:dyDescent="0.35">
      <c r="A181" s="3" t="s">
        <v>1247</v>
      </c>
      <c r="B181" s="3" t="s">
        <v>1145</v>
      </c>
      <c r="C181" s="84">
        <f>IF(COUNTIF(Table1[Tag Number], A181), 1, 0)</f>
        <v>0</v>
      </c>
      <c r="D181" s="85">
        <f>IF(COUNTIF(Table2[Tag Number], A181), 1, 0)</f>
        <v>0</v>
      </c>
      <c r="E181" s="86">
        <f>IF(COUNTIF(Table3[Tag Number], A181), 1, 0)</f>
        <v>0</v>
      </c>
      <c r="F181" s="86">
        <f>IF(COUNTIF(Table4[Tag Number], A181), 1, 0)</f>
        <v>0</v>
      </c>
      <c r="G181" s="87">
        <f t="shared" si="6"/>
        <v>0</v>
      </c>
      <c r="H181" s="88" t="str" cm="1">
        <f t="array" ref="H181">_xlfn.IFS(OR(_xlfn.XLOOKUP(A181,Table1[Tag Number],Table1[Status],"-",0)="Dead",
        _xlfn.XLOOKUP(A181,Table2[Tag Number],Table2[Status],"-",0)="Dead",
        _xlfn.XLOOKUP(A181,Table3[Tag Number],Table3[Status],"-",0)="Dead",
        _xlfn.XLOOKUP(A181,Table4[Tag Number],Table4[Status],"-",0)="Dead"),"Dead",
     OR(_xlfn.XLOOKUP(A181,Table1[Tag Number],Table1[Status],"-",0)="Alive",
        _xlfn.XLOOKUP(A181,Table2[Tag Number],Table2[Status],"-",0)="Alive",
        _xlfn.XLOOKUP(A181,Table3[Tag Number],Table3[Status],"-",0)="Alive",
        _xlfn.XLOOKUP(A181,Table4[Tag Number],Table4[Status],"-",0)="Alive"),"Alive",
     OR(_xlfn.XLOOKUP(A181,Table1[Tag Number],Table1[Status],"-",0)="-",
        _xlfn.XLOOKUP(A181,Table2[Tag Number],Table2[Status],"-",0)="-",
        _xlfn.XLOOKUP(A181,Table3[Tag Number],Table3[Status],"-",0)="-",
        _xlfn.XLOOKUP(A181,Table4[Tag Number],Table4[Status],"-",0)="-"),
   "-")</f>
        <v>-</v>
      </c>
      <c r="I181" s="90"/>
      <c r="J181" s="90"/>
      <c r="K181" s="91"/>
      <c r="L181" s="91"/>
      <c r="M181" s="91"/>
      <c r="N181" s="92"/>
      <c r="O181" s="89"/>
      <c r="R181" t="b">
        <f t="shared" si="5"/>
        <v>0</v>
      </c>
    </row>
    <row r="182" spans="1:18" ht="15" thickBot="1" x14ac:dyDescent="0.35">
      <c r="A182" s="2" t="s">
        <v>898</v>
      </c>
      <c r="B182" s="2" t="s">
        <v>1145</v>
      </c>
      <c r="C182" s="84">
        <f>IF(COUNTIF(Table1[Tag Number], A182), 1, 0)</f>
        <v>0</v>
      </c>
      <c r="D182" s="85">
        <f>IF(COUNTIF(Table2[Tag Number], A182), 1, 0)</f>
        <v>0</v>
      </c>
      <c r="E182" s="86">
        <f>IF(COUNTIF(Table3[Tag Number], A182), 1, 0)</f>
        <v>0</v>
      </c>
      <c r="F182" s="86">
        <f>IF(COUNTIF(Table4[Tag Number], A182), 1, 0)</f>
        <v>0</v>
      </c>
      <c r="G182" s="87">
        <f t="shared" si="6"/>
        <v>0</v>
      </c>
      <c r="H182" s="88" t="str" cm="1">
        <f t="array" ref="H182">_xlfn.IFS(OR(_xlfn.XLOOKUP(A182,Table1[Tag Number],Table1[Status],"-",0)="Dead",
        _xlfn.XLOOKUP(A182,Table2[Tag Number],Table2[Status],"-",0)="Dead",
        _xlfn.XLOOKUP(A182,Table3[Tag Number],Table3[Status],"-",0)="Dead",
        _xlfn.XLOOKUP(A182,Table4[Tag Number],Table4[Status],"-",0)="Dead"),"Dead",
     OR(_xlfn.XLOOKUP(A182,Table1[Tag Number],Table1[Status],"-",0)="Alive",
        _xlfn.XLOOKUP(A182,Table2[Tag Number],Table2[Status],"-",0)="Alive",
        _xlfn.XLOOKUP(A182,Table3[Tag Number],Table3[Status],"-",0)="Alive",
        _xlfn.XLOOKUP(A182,Table4[Tag Number],Table4[Status],"-",0)="Alive"),"Alive",
     OR(_xlfn.XLOOKUP(A182,Table1[Tag Number],Table1[Status],"-",0)="-",
        _xlfn.XLOOKUP(A182,Table2[Tag Number],Table2[Status],"-",0)="-",
        _xlfn.XLOOKUP(A182,Table3[Tag Number],Table3[Status],"-",0)="-",
        _xlfn.XLOOKUP(A182,Table4[Tag Number],Table4[Status],"-",0)="-"),
   "-")</f>
        <v>-</v>
      </c>
      <c r="I182" s="90"/>
      <c r="J182" s="90"/>
      <c r="K182" s="91"/>
      <c r="L182" s="91"/>
      <c r="M182" s="91"/>
      <c r="N182" s="92"/>
      <c r="O182" s="89"/>
      <c r="R182" t="b">
        <f t="shared" si="5"/>
        <v>0</v>
      </c>
    </row>
    <row r="183" spans="1:18" ht="15" thickBot="1" x14ac:dyDescent="0.35">
      <c r="A183" s="3" t="s">
        <v>1248</v>
      </c>
      <c r="B183" s="3" t="s">
        <v>1137</v>
      </c>
      <c r="C183" s="84">
        <f>IF(COUNTIF(Table1[Tag Number], A183), 1, 0)</f>
        <v>0</v>
      </c>
      <c r="D183" s="85">
        <f>IF(COUNTIF(Table2[Tag Number], A183), 1, 0)</f>
        <v>0</v>
      </c>
      <c r="E183" s="86">
        <f>IF(COUNTIF(Table3[Tag Number], A183), 1, 0)</f>
        <v>0</v>
      </c>
      <c r="F183" s="86">
        <f>IF(COUNTIF(Table4[Tag Number], A183), 1, 0)</f>
        <v>0</v>
      </c>
      <c r="G183" s="87">
        <f t="shared" si="6"/>
        <v>0</v>
      </c>
      <c r="H183" s="88" t="str" cm="1">
        <f t="array" ref="H183">_xlfn.IFS(OR(_xlfn.XLOOKUP(A183,Table1[Tag Number],Table1[Status],"-",0)="Dead",
        _xlfn.XLOOKUP(A183,Table2[Tag Number],Table2[Status],"-",0)="Dead",
        _xlfn.XLOOKUP(A183,Table3[Tag Number],Table3[Status],"-",0)="Dead",
        _xlfn.XLOOKUP(A183,Table4[Tag Number],Table4[Status],"-",0)="Dead"),"Dead",
     OR(_xlfn.XLOOKUP(A183,Table1[Tag Number],Table1[Status],"-",0)="Alive",
        _xlfn.XLOOKUP(A183,Table2[Tag Number],Table2[Status],"-",0)="Alive",
        _xlfn.XLOOKUP(A183,Table3[Tag Number],Table3[Status],"-",0)="Alive",
        _xlfn.XLOOKUP(A183,Table4[Tag Number],Table4[Status],"-",0)="Alive"),"Alive",
     OR(_xlfn.XLOOKUP(A183,Table1[Tag Number],Table1[Status],"-",0)="-",
        _xlfn.XLOOKUP(A183,Table2[Tag Number],Table2[Status],"-",0)="-",
        _xlfn.XLOOKUP(A183,Table3[Tag Number],Table3[Status],"-",0)="-",
        _xlfn.XLOOKUP(A183,Table4[Tag Number],Table4[Status],"-",0)="-"),
   "-")</f>
        <v>-</v>
      </c>
      <c r="I183" s="90"/>
      <c r="J183" s="90"/>
      <c r="K183" s="91"/>
      <c r="L183" s="91"/>
      <c r="M183" s="91"/>
      <c r="N183" s="92"/>
      <c r="O183" s="89"/>
      <c r="R183" t="b">
        <f t="shared" si="5"/>
        <v>0</v>
      </c>
    </row>
    <row r="184" spans="1:18" ht="15" thickBot="1" x14ac:dyDescent="0.35">
      <c r="A184" s="2" t="s">
        <v>1249</v>
      </c>
      <c r="B184" s="2" t="s">
        <v>1145</v>
      </c>
      <c r="C184" s="84">
        <f>IF(COUNTIF(Table1[Tag Number], A184), 1, 0)</f>
        <v>0</v>
      </c>
      <c r="D184" s="85">
        <f>IF(COUNTIF(Table2[Tag Number], A184), 1, 0)</f>
        <v>0</v>
      </c>
      <c r="E184" s="86">
        <f>IF(COUNTIF(Table3[Tag Number], A184), 1, 0)</f>
        <v>0</v>
      </c>
      <c r="F184" s="86">
        <f>IF(COUNTIF(Table4[Tag Number], A184), 1, 0)</f>
        <v>0</v>
      </c>
      <c r="G184" s="87">
        <f t="shared" si="6"/>
        <v>0</v>
      </c>
      <c r="H184" s="88" t="str" cm="1">
        <f t="array" ref="H184">_xlfn.IFS(OR(_xlfn.XLOOKUP(A184,Table1[Tag Number],Table1[Status],"-",0)="Dead",
        _xlfn.XLOOKUP(A184,Table2[Tag Number],Table2[Status],"-",0)="Dead",
        _xlfn.XLOOKUP(A184,Table3[Tag Number],Table3[Status],"-",0)="Dead",
        _xlfn.XLOOKUP(A184,Table4[Tag Number],Table4[Status],"-",0)="Dead"),"Dead",
     OR(_xlfn.XLOOKUP(A184,Table1[Tag Number],Table1[Status],"-",0)="Alive",
        _xlfn.XLOOKUP(A184,Table2[Tag Number],Table2[Status],"-",0)="Alive",
        _xlfn.XLOOKUP(A184,Table3[Tag Number],Table3[Status],"-",0)="Alive",
        _xlfn.XLOOKUP(A184,Table4[Tag Number],Table4[Status],"-",0)="Alive"),"Alive",
     OR(_xlfn.XLOOKUP(A184,Table1[Tag Number],Table1[Status],"-",0)="-",
        _xlfn.XLOOKUP(A184,Table2[Tag Number],Table2[Status],"-",0)="-",
        _xlfn.XLOOKUP(A184,Table3[Tag Number],Table3[Status],"-",0)="-",
        _xlfn.XLOOKUP(A184,Table4[Tag Number],Table4[Status],"-",0)="-"),
   "-")</f>
        <v>-</v>
      </c>
      <c r="I184" s="90"/>
      <c r="J184" s="90"/>
      <c r="K184" s="91"/>
      <c r="L184" s="91"/>
      <c r="M184" s="91"/>
      <c r="N184" s="92"/>
      <c r="O184" s="89"/>
      <c r="R184" t="b">
        <f t="shared" si="5"/>
        <v>0</v>
      </c>
    </row>
    <row r="185" spans="1:18" ht="15" thickBot="1" x14ac:dyDescent="0.35">
      <c r="A185" s="3" t="s">
        <v>1250</v>
      </c>
      <c r="B185" s="3" t="s">
        <v>1145</v>
      </c>
      <c r="C185" s="84">
        <f>IF(COUNTIF(Table1[Tag Number], A185), 1, 0)</f>
        <v>0</v>
      </c>
      <c r="D185" s="85">
        <f>IF(COUNTIF(Table2[Tag Number], A185), 1, 0)</f>
        <v>0</v>
      </c>
      <c r="E185" s="86">
        <f>IF(COUNTIF(Table3[Tag Number], A185), 1, 0)</f>
        <v>0</v>
      </c>
      <c r="F185" s="86">
        <f>IF(COUNTIF(Table4[Tag Number], A185), 1, 0)</f>
        <v>0</v>
      </c>
      <c r="G185" s="87">
        <f t="shared" si="6"/>
        <v>0</v>
      </c>
      <c r="H185" s="88" t="str" cm="1">
        <f t="array" ref="H185">_xlfn.IFS(OR(_xlfn.XLOOKUP(A185,Table1[Tag Number],Table1[Status],"-",0)="Dead",
        _xlfn.XLOOKUP(A185,Table2[Tag Number],Table2[Status],"-",0)="Dead",
        _xlfn.XLOOKUP(A185,Table3[Tag Number],Table3[Status],"-",0)="Dead",
        _xlfn.XLOOKUP(A185,Table4[Tag Number],Table4[Status],"-",0)="Dead"),"Dead",
     OR(_xlfn.XLOOKUP(A185,Table1[Tag Number],Table1[Status],"-",0)="Alive",
        _xlfn.XLOOKUP(A185,Table2[Tag Number],Table2[Status],"-",0)="Alive",
        _xlfn.XLOOKUP(A185,Table3[Tag Number],Table3[Status],"-",0)="Alive",
        _xlfn.XLOOKUP(A185,Table4[Tag Number],Table4[Status],"-",0)="Alive"),"Alive",
     OR(_xlfn.XLOOKUP(A185,Table1[Tag Number],Table1[Status],"-",0)="-",
        _xlfn.XLOOKUP(A185,Table2[Tag Number],Table2[Status],"-",0)="-",
        _xlfn.XLOOKUP(A185,Table3[Tag Number],Table3[Status],"-",0)="-",
        _xlfn.XLOOKUP(A185,Table4[Tag Number],Table4[Status],"-",0)="-"),
   "-")</f>
        <v>-</v>
      </c>
      <c r="I185" s="90"/>
      <c r="J185" s="90"/>
      <c r="K185" s="91"/>
      <c r="L185" s="91"/>
      <c r="M185" s="91"/>
      <c r="N185" s="92"/>
      <c r="O185" s="89"/>
      <c r="R185" t="b">
        <f t="shared" si="5"/>
        <v>0</v>
      </c>
    </row>
    <row r="186" spans="1:18" ht="15" thickBot="1" x14ac:dyDescent="0.35">
      <c r="A186" s="2" t="s">
        <v>788</v>
      </c>
      <c r="B186" s="2" t="s">
        <v>1137</v>
      </c>
      <c r="C186" s="84">
        <f>IF(COUNTIF(Table1[Tag Number], A186), 1, 0)</f>
        <v>0</v>
      </c>
      <c r="D186" s="85">
        <f>IF(COUNTIF(Table2[Tag Number], A186), 1, 0)</f>
        <v>0</v>
      </c>
      <c r="E186" s="86">
        <f>IF(COUNTIF(Table3[Tag Number], A186), 1, 0)</f>
        <v>0</v>
      </c>
      <c r="F186" s="86">
        <f>IF(COUNTIF(Table4[Tag Number], A186), 1, 0)</f>
        <v>0</v>
      </c>
      <c r="G186" s="87">
        <f t="shared" si="6"/>
        <v>0</v>
      </c>
      <c r="H186" s="88" t="str" cm="1">
        <f t="array" ref="H186">_xlfn.IFS(OR(_xlfn.XLOOKUP(A186,Table1[Tag Number],Table1[Status],"-",0)="Dead",
        _xlfn.XLOOKUP(A186,Table2[Tag Number],Table2[Status],"-",0)="Dead",
        _xlfn.XLOOKUP(A186,Table3[Tag Number],Table3[Status],"-",0)="Dead",
        _xlfn.XLOOKUP(A186,Table4[Tag Number],Table4[Status],"-",0)="Dead"),"Dead",
     OR(_xlfn.XLOOKUP(A186,Table1[Tag Number],Table1[Status],"-",0)="Alive",
        _xlfn.XLOOKUP(A186,Table2[Tag Number],Table2[Status],"-",0)="Alive",
        _xlfn.XLOOKUP(A186,Table3[Tag Number],Table3[Status],"-",0)="Alive",
        _xlfn.XLOOKUP(A186,Table4[Tag Number],Table4[Status],"-",0)="Alive"),"Alive",
     OR(_xlfn.XLOOKUP(A186,Table1[Tag Number],Table1[Status],"-",0)="-",
        _xlfn.XLOOKUP(A186,Table2[Tag Number],Table2[Status],"-",0)="-",
        _xlfn.XLOOKUP(A186,Table3[Tag Number],Table3[Status],"-",0)="-",
        _xlfn.XLOOKUP(A186,Table4[Tag Number],Table4[Status],"-",0)="-"),
   "-")</f>
        <v>-</v>
      </c>
      <c r="I186" s="90"/>
      <c r="J186" s="90"/>
      <c r="K186" s="91"/>
      <c r="L186" s="91"/>
      <c r="M186" s="91"/>
      <c r="N186" s="92"/>
      <c r="O186" s="89"/>
      <c r="R186" t="b">
        <f t="shared" si="5"/>
        <v>0</v>
      </c>
    </row>
    <row r="187" spans="1:18" ht="15" thickBot="1" x14ac:dyDescent="0.35">
      <c r="A187" s="3" t="s">
        <v>878</v>
      </c>
      <c r="B187" s="3" t="s">
        <v>1137</v>
      </c>
      <c r="C187" s="84">
        <f>IF(COUNTIF(Table1[Tag Number], A187), 1, 0)</f>
        <v>0</v>
      </c>
      <c r="D187" s="85">
        <f>IF(COUNTIF(Table2[Tag Number], A187), 1, 0)</f>
        <v>0</v>
      </c>
      <c r="E187" s="86">
        <f>IF(COUNTIF(Table3[Tag Number], A187), 1, 0)</f>
        <v>0</v>
      </c>
      <c r="F187" s="86">
        <f>IF(COUNTIF(Table4[Tag Number], A187), 1, 0)</f>
        <v>0</v>
      </c>
      <c r="G187" s="87">
        <f t="shared" si="6"/>
        <v>0</v>
      </c>
      <c r="H187" s="88" t="str" cm="1">
        <f t="array" ref="H187">_xlfn.IFS(OR(_xlfn.XLOOKUP(A187,Table1[Tag Number],Table1[Status],"-",0)="Dead",
        _xlfn.XLOOKUP(A187,Table2[Tag Number],Table2[Status],"-",0)="Dead",
        _xlfn.XLOOKUP(A187,Table3[Tag Number],Table3[Status],"-",0)="Dead",
        _xlfn.XLOOKUP(A187,Table4[Tag Number],Table4[Status],"-",0)="Dead"),"Dead",
     OR(_xlfn.XLOOKUP(A187,Table1[Tag Number],Table1[Status],"-",0)="Alive",
        _xlfn.XLOOKUP(A187,Table2[Tag Number],Table2[Status],"-",0)="Alive",
        _xlfn.XLOOKUP(A187,Table3[Tag Number],Table3[Status],"-",0)="Alive",
        _xlfn.XLOOKUP(A187,Table4[Tag Number],Table4[Status],"-",0)="Alive"),"Alive",
     OR(_xlfn.XLOOKUP(A187,Table1[Tag Number],Table1[Status],"-",0)="-",
        _xlfn.XLOOKUP(A187,Table2[Tag Number],Table2[Status],"-",0)="-",
        _xlfn.XLOOKUP(A187,Table3[Tag Number],Table3[Status],"-",0)="-",
        _xlfn.XLOOKUP(A187,Table4[Tag Number],Table4[Status],"-",0)="-"),
   "-")</f>
        <v>-</v>
      </c>
      <c r="I187" s="90"/>
      <c r="J187" s="90"/>
      <c r="K187" s="91"/>
      <c r="L187" s="91"/>
      <c r="M187" s="91"/>
      <c r="N187" s="92"/>
      <c r="O187" s="89"/>
      <c r="R187" t="b">
        <f t="shared" si="5"/>
        <v>0</v>
      </c>
    </row>
    <row r="188" spans="1:18" ht="15" thickBot="1" x14ac:dyDescent="0.35">
      <c r="A188" s="2" t="s">
        <v>760</v>
      </c>
      <c r="B188" s="2" t="s">
        <v>1137</v>
      </c>
      <c r="C188" s="84">
        <f>IF(COUNTIF(Table1[Tag Number], A188), 1, 0)</f>
        <v>0</v>
      </c>
      <c r="D188" s="85">
        <f>IF(COUNTIF(Table2[Tag Number], A188), 1, 0)</f>
        <v>0</v>
      </c>
      <c r="E188" s="86">
        <f>IF(COUNTIF(Table3[Tag Number], A188), 1, 0)</f>
        <v>0</v>
      </c>
      <c r="F188" s="86">
        <f>IF(COUNTIF(Table4[Tag Number], A188), 1, 0)</f>
        <v>0</v>
      </c>
      <c r="G188" s="87">
        <f t="shared" si="6"/>
        <v>0</v>
      </c>
      <c r="H188" s="88" t="str" cm="1">
        <f t="array" ref="H188">_xlfn.IFS(OR(_xlfn.XLOOKUP(A188,Table1[Tag Number],Table1[Status],"-",0)="Dead",
        _xlfn.XLOOKUP(A188,Table2[Tag Number],Table2[Status],"-",0)="Dead",
        _xlfn.XLOOKUP(A188,Table3[Tag Number],Table3[Status],"-",0)="Dead",
        _xlfn.XLOOKUP(A188,Table4[Tag Number],Table4[Status],"-",0)="Dead"),"Dead",
     OR(_xlfn.XLOOKUP(A188,Table1[Tag Number],Table1[Status],"-",0)="Alive",
        _xlfn.XLOOKUP(A188,Table2[Tag Number],Table2[Status],"-",0)="Alive",
        _xlfn.XLOOKUP(A188,Table3[Tag Number],Table3[Status],"-",0)="Alive",
        _xlfn.XLOOKUP(A188,Table4[Tag Number],Table4[Status],"-",0)="Alive"),"Alive",
     OR(_xlfn.XLOOKUP(A188,Table1[Tag Number],Table1[Status],"-",0)="-",
        _xlfn.XLOOKUP(A188,Table2[Tag Number],Table2[Status],"-",0)="-",
        _xlfn.XLOOKUP(A188,Table3[Tag Number],Table3[Status],"-",0)="-",
        _xlfn.XLOOKUP(A188,Table4[Tag Number],Table4[Status],"-",0)="-"),
   "-")</f>
        <v>-</v>
      </c>
      <c r="I188" s="90"/>
      <c r="J188" s="90"/>
      <c r="K188" s="91"/>
      <c r="L188" s="91"/>
      <c r="M188" s="91"/>
      <c r="N188" s="92"/>
      <c r="O188" s="89"/>
      <c r="R188" t="b">
        <f t="shared" si="5"/>
        <v>0</v>
      </c>
    </row>
    <row r="189" spans="1:18" ht="15" thickBot="1" x14ac:dyDescent="0.35">
      <c r="A189" s="3" t="s">
        <v>1251</v>
      </c>
      <c r="B189" s="3" t="s">
        <v>1145</v>
      </c>
      <c r="C189" s="84">
        <f>IF(COUNTIF(Table1[Tag Number], A189), 1, 0)</f>
        <v>0</v>
      </c>
      <c r="D189" s="85">
        <f>IF(COUNTIF(Table2[Tag Number], A189), 1, 0)</f>
        <v>0</v>
      </c>
      <c r="E189" s="86">
        <f>IF(COUNTIF(Table3[Tag Number], A189), 1, 0)</f>
        <v>0</v>
      </c>
      <c r="F189" s="86">
        <f>IF(COUNTIF(Table4[Tag Number], A189), 1, 0)</f>
        <v>0</v>
      </c>
      <c r="G189" s="87">
        <f t="shared" si="6"/>
        <v>0</v>
      </c>
      <c r="H189" s="88" t="str" cm="1">
        <f t="array" ref="H189">_xlfn.IFS(OR(_xlfn.XLOOKUP(A189,Table1[Tag Number],Table1[Status],"-",0)="Dead",
        _xlfn.XLOOKUP(A189,Table2[Tag Number],Table2[Status],"-",0)="Dead",
        _xlfn.XLOOKUP(A189,Table3[Tag Number],Table3[Status],"-",0)="Dead",
        _xlfn.XLOOKUP(A189,Table4[Tag Number],Table4[Status],"-",0)="Dead"),"Dead",
     OR(_xlfn.XLOOKUP(A189,Table1[Tag Number],Table1[Status],"-",0)="Alive",
        _xlfn.XLOOKUP(A189,Table2[Tag Number],Table2[Status],"-",0)="Alive",
        _xlfn.XLOOKUP(A189,Table3[Tag Number],Table3[Status],"-",0)="Alive",
        _xlfn.XLOOKUP(A189,Table4[Tag Number],Table4[Status],"-",0)="Alive"),"Alive",
     OR(_xlfn.XLOOKUP(A189,Table1[Tag Number],Table1[Status],"-",0)="-",
        _xlfn.XLOOKUP(A189,Table2[Tag Number],Table2[Status],"-",0)="-",
        _xlfn.XLOOKUP(A189,Table3[Tag Number],Table3[Status],"-",0)="-",
        _xlfn.XLOOKUP(A189,Table4[Tag Number],Table4[Status],"-",0)="-"),
   "-")</f>
        <v>-</v>
      </c>
      <c r="I189" s="90"/>
      <c r="J189" s="90"/>
      <c r="K189" s="91"/>
      <c r="L189" s="91"/>
      <c r="M189" s="91"/>
      <c r="N189" s="92"/>
      <c r="O189" s="89"/>
      <c r="R189" t="b">
        <f t="shared" si="5"/>
        <v>0</v>
      </c>
    </row>
    <row r="190" spans="1:18" ht="15" thickBot="1" x14ac:dyDescent="0.35">
      <c r="A190" s="2" t="s">
        <v>1252</v>
      </c>
      <c r="B190" s="2" t="s">
        <v>1137</v>
      </c>
      <c r="C190" s="84">
        <f>IF(COUNTIF(Table1[Tag Number], A190), 1, 0)</f>
        <v>0</v>
      </c>
      <c r="D190" s="85">
        <f>IF(COUNTIF(Table2[Tag Number], A190), 1, 0)</f>
        <v>0</v>
      </c>
      <c r="E190" s="86">
        <f>IF(COUNTIF(Table3[Tag Number], A190), 1, 0)</f>
        <v>0</v>
      </c>
      <c r="F190" s="86">
        <f>IF(COUNTIF(Table4[Tag Number], A190), 1, 0)</f>
        <v>0</v>
      </c>
      <c r="G190" s="87">
        <f t="shared" si="6"/>
        <v>0</v>
      </c>
      <c r="H190" s="88" t="str" cm="1">
        <f t="array" ref="H190">_xlfn.IFS(OR(_xlfn.XLOOKUP(A190,Table1[Tag Number],Table1[Status],"-",0)="Dead",
        _xlfn.XLOOKUP(A190,Table2[Tag Number],Table2[Status],"-",0)="Dead",
        _xlfn.XLOOKUP(A190,Table3[Tag Number],Table3[Status],"-",0)="Dead",
        _xlfn.XLOOKUP(A190,Table4[Tag Number],Table4[Status],"-",0)="Dead"),"Dead",
     OR(_xlfn.XLOOKUP(A190,Table1[Tag Number],Table1[Status],"-",0)="Alive",
        _xlfn.XLOOKUP(A190,Table2[Tag Number],Table2[Status],"-",0)="Alive",
        _xlfn.XLOOKUP(A190,Table3[Tag Number],Table3[Status],"-",0)="Alive",
        _xlfn.XLOOKUP(A190,Table4[Tag Number],Table4[Status],"-",0)="Alive"),"Alive",
     OR(_xlfn.XLOOKUP(A190,Table1[Tag Number],Table1[Status],"-",0)="-",
        _xlfn.XLOOKUP(A190,Table2[Tag Number],Table2[Status],"-",0)="-",
        _xlfn.XLOOKUP(A190,Table3[Tag Number],Table3[Status],"-",0)="-",
        _xlfn.XLOOKUP(A190,Table4[Tag Number],Table4[Status],"-",0)="-"),
   "-")</f>
        <v>-</v>
      </c>
      <c r="I190" s="90"/>
      <c r="J190" s="90"/>
      <c r="K190" s="91"/>
      <c r="L190" s="91"/>
      <c r="M190" s="91"/>
      <c r="N190" s="92"/>
      <c r="O190" s="89"/>
      <c r="R190" t="b">
        <f t="shared" si="5"/>
        <v>0</v>
      </c>
    </row>
    <row r="191" spans="1:18" ht="15" thickBot="1" x14ac:dyDescent="0.35">
      <c r="A191" s="3" t="s">
        <v>284</v>
      </c>
      <c r="B191" s="3" t="s">
        <v>1145</v>
      </c>
      <c r="C191" s="84">
        <f>IF(COUNTIF(Table1[Tag Number], A191), 1, 0)</f>
        <v>0</v>
      </c>
      <c r="D191" s="85">
        <f>IF(COUNTIF(Table2[Tag Number], A191), 1, 0)</f>
        <v>0</v>
      </c>
      <c r="E191" s="86">
        <f>IF(COUNTIF(Table3[Tag Number], A191), 1, 0)</f>
        <v>1</v>
      </c>
      <c r="F191" s="86">
        <f>IF(COUNTIF(Table4[Tag Number], A191), 1, 0)</f>
        <v>0</v>
      </c>
      <c r="G191" s="87">
        <f t="shared" si="6"/>
        <v>1</v>
      </c>
      <c r="H191" s="88" t="str" cm="1">
        <f t="array" ref="H191">_xlfn.IFS(OR(_xlfn.XLOOKUP(A191,Table1[Tag Number],Table1[Status],"-",0)="Dead",
        _xlfn.XLOOKUP(A191,Table2[Tag Number],Table2[Status],"-",0)="Dead",
        _xlfn.XLOOKUP(A191,Table3[Tag Number],Table3[Status],"-",0)="Dead",
        _xlfn.XLOOKUP(A191,Table4[Tag Number],Table4[Status],"-",0)="Dead"),"Dead",
     OR(_xlfn.XLOOKUP(A191,Table1[Tag Number],Table1[Status],"-",0)="Alive",
        _xlfn.XLOOKUP(A191,Table2[Tag Number],Table2[Status],"-",0)="Alive",
        _xlfn.XLOOKUP(A191,Table3[Tag Number],Table3[Status],"-",0)="Alive",
        _xlfn.XLOOKUP(A191,Table4[Tag Number],Table4[Status],"-",0)="Alive"),"Alive",
     OR(_xlfn.XLOOKUP(A191,Table1[Tag Number],Table1[Status],"-",0)="-",
        _xlfn.XLOOKUP(A191,Table2[Tag Number],Table2[Status],"-",0)="-",
        _xlfn.XLOOKUP(A191,Table3[Tag Number],Table3[Status],"-",0)="-",
        _xlfn.XLOOKUP(A191,Table4[Tag Number],Table4[Status],"-",0)="-"),
   "-")</f>
        <v>Dead</v>
      </c>
      <c r="I191" s="90"/>
      <c r="J191" s="90"/>
      <c r="K191" s="91"/>
      <c r="L191" s="91"/>
      <c r="M191" s="91"/>
      <c r="N191" s="92"/>
      <c r="O191" s="89"/>
      <c r="R191" t="b">
        <f t="shared" si="5"/>
        <v>0</v>
      </c>
    </row>
    <row r="192" spans="1:18" ht="15" thickBot="1" x14ac:dyDescent="0.35">
      <c r="A192" s="2" t="s">
        <v>557</v>
      </c>
      <c r="B192" s="2" t="s">
        <v>1137</v>
      </c>
      <c r="C192" s="84">
        <f>IF(COUNTIF(Table1[Tag Number], A192), 1, 0)</f>
        <v>0</v>
      </c>
      <c r="D192" s="85">
        <f>IF(COUNTIF(Table2[Tag Number], A192), 1, 0)</f>
        <v>0</v>
      </c>
      <c r="E192" s="86">
        <f>IF(COUNTIF(Table3[Tag Number], A192), 1, 0)</f>
        <v>0</v>
      </c>
      <c r="F192" s="86">
        <f>IF(COUNTIF(Table4[Tag Number], A192), 1, 0)</f>
        <v>0</v>
      </c>
      <c r="G192" s="87">
        <f t="shared" si="6"/>
        <v>0</v>
      </c>
      <c r="H192" s="88" t="str" cm="1">
        <f t="array" ref="H192">_xlfn.IFS(OR(_xlfn.XLOOKUP(A192,Table1[Tag Number],Table1[Status],"-",0)="Dead",
        _xlfn.XLOOKUP(A192,Table2[Tag Number],Table2[Status],"-",0)="Dead",
        _xlfn.XLOOKUP(A192,Table3[Tag Number],Table3[Status],"-",0)="Dead",
        _xlfn.XLOOKUP(A192,Table4[Tag Number],Table4[Status],"-",0)="Dead"),"Dead",
     OR(_xlfn.XLOOKUP(A192,Table1[Tag Number],Table1[Status],"-",0)="Alive",
        _xlfn.XLOOKUP(A192,Table2[Tag Number],Table2[Status],"-",0)="Alive",
        _xlfn.XLOOKUP(A192,Table3[Tag Number],Table3[Status],"-",0)="Alive",
        _xlfn.XLOOKUP(A192,Table4[Tag Number],Table4[Status],"-",0)="Alive"),"Alive",
     OR(_xlfn.XLOOKUP(A192,Table1[Tag Number],Table1[Status],"-",0)="-",
        _xlfn.XLOOKUP(A192,Table2[Tag Number],Table2[Status],"-",0)="-",
        _xlfn.XLOOKUP(A192,Table3[Tag Number],Table3[Status],"-",0)="-",
        _xlfn.XLOOKUP(A192,Table4[Tag Number],Table4[Status],"-",0)="-"),
   "-")</f>
        <v>-</v>
      </c>
      <c r="I192" s="90"/>
      <c r="J192" s="90"/>
      <c r="K192" s="91"/>
      <c r="L192" s="91"/>
      <c r="M192" s="91"/>
      <c r="N192" s="92"/>
      <c r="O192" s="89"/>
      <c r="R192" t="b">
        <f t="shared" si="5"/>
        <v>0</v>
      </c>
    </row>
    <row r="193" spans="1:18" ht="15" thickBot="1" x14ac:dyDescent="0.35">
      <c r="A193" s="3" t="s">
        <v>1253</v>
      </c>
      <c r="B193" s="3" t="s">
        <v>1145</v>
      </c>
      <c r="C193" s="84">
        <f>IF(COUNTIF(Table1[Tag Number], A193), 1, 0)</f>
        <v>0</v>
      </c>
      <c r="D193" s="85">
        <f>IF(COUNTIF(Table2[Tag Number], A193), 1, 0)</f>
        <v>0</v>
      </c>
      <c r="E193" s="86">
        <f>IF(COUNTIF(Table3[Tag Number], A193), 1, 0)</f>
        <v>0</v>
      </c>
      <c r="F193" s="86">
        <f>IF(COUNTIF(Table4[Tag Number], A193), 1, 0)</f>
        <v>0</v>
      </c>
      <c r="G193" s="87">
        <f t="shared" si="6"/>
        <v>0</v>
      </c>
      <c r="H193" s="88" t="str" cm="1">
        <f t="array" ref="H193">_xlfn.IFS(OR(_xlfn.XLOOKUP(A193,Table1[Tag Number],Table1[Status],"-",0)="Dead",
        _xlfn.XLOOKUP(A193,Table2[Tag Number],Table2[Status],"-",0)="Dead",
        _xlfn.XLOOKUP(A193,Table3[Tag Number],Table3[Status],"-",0)="Dead",
        _xlfn.XLOOKUP(A193,Table4[Tag Number],Table4[Status],"-",0)="Dead"),"Dead",
     OR(_xlfn.XLOOKUP(A193,Table1[Tag Number],Table1[Status],"-",0)="Alive",
        _xlfn.XLOOKUP(A193,Table2[Tag Number],Table2[Status],"-",0)="Alive",
        _xlfn.XLOOKUP(A193,Table3[Tag Number],Table3[Status],"-",0)="Alive",
        _xlfn.XLOOKUP(A193,Table4[Tag Number],Table4[Status],"-",0)="Alive"),"Alive",
     OR(_xlfn.XLOOKUP(A193,Table1[Tag Number],Table1[Status],"-",0)="-",
        _xlfn.XLOOKUP(A193,Table2[Tag Number],Table2[Status],"-",0)="-",
        _xlfn.XLOOKUP(A193,Table3[Tag Number],Table3[Status],"-",0)="-",
        _xlfn.XLOOKUP(A193,Table4[Tag Number],Table4[Status],"-",0)="-"),
   "-")</f>
        <v>-</v>
      </c>
      <c r="I193" s="90"/>
      <c r="J193" s="90"/>
      <c r="K193" s="91"/>
      <c r="L193" s="91"/>
      <c r="M193" s="91"/>
      <c r="N193" s="92"/>
      <c r="O193" s="89"/>
      <c r="R193" t="b">
        <f t="shared" si="5"/>
        <v>0</v>
      </c>
    </row>
    <row r="194" spans="1:18" ht="15" thickBot="1" x14ac:dyDescent="0.35">
      <c r="A194" s="2" t="s">
        <v>931</v>
      </c>
      <c r="B194" s="2" t="s">
        <v>1137</v>
      </c>
      <c r="C194" s="84">
        <f>IF(COUNTIF(Table1[Tag Number], A194), 1, 0)</f>
        <v>0</v>
      </c>
      <c r="D194" s="85">
        <f>IF(COUNTIF(Table2[Tag Number], A194), 1, 0)</f>
        <v>0</v>
      </c>
      <c r="E194" s="86">
        <f>IF(COUNTIF(Table3[Tag Number], A194), 1, 0)</f>
        <v>0</v>
      </c>
      <c r="F194" s="86">
        <f>IF(COUNTIF(Table4[Tag Number], A194), 1, 0)</f>
        <v>0</v>
      </c>
      <c r="G194" s="87">
        <f t="shared" si="6"/>
        <v>0</v>
      </c>
      <c r="H194" s="88" t="str" cm="1">
        <f t="array" ref="H194">_xlfn.IFS(OR(_xlfn.XLOOKUP(A194,Table1[Tag Number],Table1[Status],"-",0)="Dead",
        _xlfn.XLOOKUP(A194,Table2[Tag Number],Table2[Status],"-",0)="Dead",
        _xlfn.XLOOKUP(A194,Table3[Tag Number],Table3[Status],"-",0)="Dead",
        _xlfn.XLOOKUP(A194,Table4[Tag Number],Table4[Status],"-",0)="Dead"),"Dead",
     OR(_xlfn.XLOOKUP(A194,Table1[Tag Number],Table1[Status],"-",0)="Alive",
        _xlfn.XLOOKUP(A194,Table2[Tag Number],Table2[Status],"-",0)="Alive",
        _xlfn.XLOOKUP(A194,Table3[Tag Number],Table3[Status],"-",0)="Alive",
        _xlfn.XLOOKUP(A194,Table4[Tag Number],Table4[Status],"-",0)="Alive"),"Alive",
     OR(_xlfn.XLOOKUP(A194,Table1[Tag Number],Table1[Status],"-",0)="-",
        _xlfn.XLOOKUP(A194,Table2[Tag Number],Table2[Status],"-",0)="-",
        _xlfn.XLOOKUP(A194,Table3[Tag Number],Table3[Status],"-",0)="-",
        _xlfn.XLOOKUP(A194,Table4[Tag Number],Table4[Status],"-",0)="-"),
   "-")</f>
        <v>-</v>
      </c>
      <c r="I194" s="90"/>
      <c r="J194" s="90"/>
      <c r="K194" s="91"/>
      <c r="L194" s="91"/>
      <c r="M194" s="91"/>
      <c r="N194" s="92"/>
      <c r="O194" s="89"/>
      <c r="R194" t="b">
        <f t="shared" si="5"/>
        <v>0</v>
      </c>
    </row>
    <row r="195" spans="1:18" ht="15" thickBot="1" x14ac:dyDescent="0.35">
      <c r="A195" s="3" t="s">
        <v>462</v>
      </c>
      <c r="B195" s="3" t="s">
        <v>1137</v>
      </c>
      <c r="C195" s="84">
        <f>IF(COUNTIF(Table1[Tag Number], A195), 1, 0)</f>
        <v>0</v>
      </c>
      <c r="D195" s="85">
        <f>IF(COUNTIF(Table2[Tag Number], A195), 1, 0)</f>
        <v>0</v>
      </c>
      <c r="E195" s="86">
        <f>IF(COUNTIF(Table3[Tag Number], A195), 1, 0)</f>
        <v>0</v>
      </c>
      <c r="F195" s="86">
        <f>IF(COUNTIF(Table4[Tag Number], A195), 1, 0)</f>
        <v>0</v>
      </c>
      <c r="G195" s="87">
        <f t="shared" si="6"/>
        <v>0</v>
      </c>
      <c r="H195" s="88" t="str" cm="1">
        <f t="array" ref="H195">_xlfn.IFS(OR(_xlfn.XLOOKUP(A195,Table1[Tag Number],Table1[Status],"-",0)="Dead",
        _xlfn.XLOOKUP(A195,Table2[Tag Number],Table2[Status],"-",0)="Dead",
        _xlfn.XLOOKUP(A195,Table3[Tag Number],Table3[Status],"-",0)="Dead",
        _xlfn.XLOOKUP(A195,Table4[Tag Number],Table4[Status],"-",0)="Dead"),"Dead",
     OR(_xlfn.XLOOKUP(A195,Table1[Tag Number],Table1[Status],"-",0)="Alive",
        _xlfn.XLOOKUP(A195,Table2[Tag Number],Table2[Status],"-",0)="Alive",
        _xlfn.XLOOKUP(A195,Table3[Tag Number],Table3[Status],"-",0)="Alive",
        _xlfn.XLOOKUP(A195,Table4[Tag Number],Table4[Status],"-",0)="Alive"),"Alive",
     OR(_xlfn.XLOOKUP(A195,Table1[Tag Number],Table1[Status],"-",0)="-",
        _xlfn.XLOOKUP(A195,Table2[Tag Number],Table2[Status],"-",0)="-",
        _xlfn.XLOOKUP(A195,Table3[Tag Number],Table3[Status],"-",0)="-",
        _xlfn.XLOOKUP(A195,Table4[Tag Number],Table4[Status],"-",0)="-"),
   "-")</f>
        <v>-</v>
      </c>
      <c r="I195" s="90"/>
      <c r="J195" s="90"/>
      <c r="K195" s="91"/>
      <c r="L195" s="91"/>
      <c r="M195" s="91"/>
      <c r="N195" s="92"/>
      <c r="O195" s="89"/>
      <c r="R195" t="b">
        <f t="shared" si="5"/>
        <v>0</v>
      </c>
    </row>
    <row r="196" spans="1:18" ht="15" thickBot="1" x14ac:dyDescent="0.35">
      <c r="A196" s="2" t="s">
        <v>1254</v>
      </c>
      <c r="B196" s="2" t="s">
        <v>1145</v>
      </c>
      <c r="C196" s="84">
        <f>IF(COUNTIF(Table1[Tag Number], A196), 1, 0)</f>
        <v>0</v>
      </c>
      <c r="D196" s="85">
        <f>IF(COUNTIF(Table2[Tag Number], A196), 1, 0)</f>
        <v>0</v>
      </c>
      <c r="E196" s="86">
        <f>IF(COUNTIF(Table3[Tag Number], A196), 1, 0)</f>
        <v>0</v>
      </c>
      <c r="F196" s="86">
        <f>IF(COUNTIF(Table4[Tag Number], A196), 1, 0)</f>
        <v>0</v>
      </c>
      <c r="G196" s="87">
        <f t="shared" si="6"/>
        <v>0</v>
      </c>
      <c r="H196" s="88" t="str" cm="1">
        <f t="array" ref="H196">_xlfn.IFS(OR(_xlfn.XLOOKUP(A196,Table1[Tag Number],Table1[Status],"-",0)="Dead",
        _xlfn.XLOOKUP(A196,Table2[Tag Number],Table2[Status],"-",0)="Dead",
        _xlfn.XLOOKUP(A196,Table3[Tag Number],Table3[Status],"-",0)="Dead",
        _xlfn.XLOOKUP(A196,Table4[Tag Number],Table4[Status],"-",0)="Dead"),"Dead",
     OR(_xlfn.XLOOKUP(A196,Table1[Tag Number],Table1[Status],"-",0)="Alive",
        _xlfn.XLOOKUP(A196,Table2[Tag Number],Table2[Status],"-",0)="Alive",
        _xlfn.XLOOKUP(A196,Table3[Tag Number],Table3[Status],"-",0)="Alive",
        _xlfn.XLOOKUP(A196,Table4[Tag Number],Table4[Status],"-",0)="Alive"),"Alive",
     OR(_xlfn.XLOOKUP(A196,Table1[Tag Number],Table1[Status],"-",0)="-",
        _xlfn.XLOOKUP(A196,Table2[Tag Number],Table2[Status],"-",0)="-",
        _xlfn.XLOOKUP(A196,Table3[Tag Number],Table3[Status],"-",0)="-",
        _xlfn.XLOOKUP(A196,Table4[Tag Number],Table4[Status],"-",0)="-"),
   "-")</f>
        <v>-</v>
      </c>
      <c r="I196" s="90"/>
      <c r="J196" s="90"/>
      <c r="K196" s="91"/>
      <c r="L196" s="91"/>
      <c r="M196" s="91"/>
      <c r="N196" s="92"/>
      <c r="O196" s="89"/>
      <c r="R196" t="b">
        <f t="shared" ref="R196:R259" si="7">IF(G196&gt;1,A196)</f>
        <v>0</v>
      </c>
    </row>
    <row r="197" spans="1:18" ht="15" thickBot="1" x14ac:dyDescent="0.35">
      <c r="A197" s="3" t="s">
        <v>1255</v>
      </c>
      <c r="B197" s="3" t="s">
        <v>1145</v>
      </c>
      <c r="C197" s="84">
        <f>IF(COUNTIF(Table1[Tag Number], A197), 1, 0)</f>
        <v>0</v>
      </c>
      <c r="D197" s="85">
        <f>IF(COUNTIF(Table2[Tag Number], A197), 1, 0)</f>
        <v>0</v>
      </c>
      <c r="E197" s="86">
        <f>IF(COUNTIF(Table3[Tag Number], A197), 1, 0)</f>
        <v>0</v>
      </c>
      <c r="F197" s="86">
        <f>IF(COUNTIF(Table4[Tag Number], A197), 1, 0)</f>
        <v>0</v>
      </c>
      <c r="G197" s="87">
        <f t="shared" ref="G197:G260" si="8">SUM(C197:F197)</f>
        <v>0</v>
      </c>
      <c r="H197" s="88" t="str" cm="1">
        <f t="array" ref="H197">_xlfn.IFS(OR(_xlfn.XLOOKUP(A197,Table1[Tag Number],Table1[Status],"-",0)="Dead",
        _xlfn.XLOOKUP(A197,Table2[Tag Number],Table2[Status],"-",0)="Dead",
        _xlfn.XLOOKUP(A197,Table3[Tag Number],Table3[Status],"-",0)="Dead",
        _xlfn.XLOOKUP(A197,Table4[Tag Number],Table4[Status],"-",0)="Dead"),"Dead",
     OR(_xlfn.XLOOKUP(A197,Table1[Tag Number],Table1[Status],"-",0)="Alive",
        _xlfn.XLOOKUP(A197,Table2[Tag Number],Table2[Status],"-",0)="Alive",
        _xlfn.XLOOKUP(A197,Table3[Tag Number],Table3[Status],"-",0)="Alive",
        _xlfn.XLOOKUP(A197,Table4[Tag Number],Table4[Status],"-",0)="Alive"),"Alive",
     OR(_xlfn.XLOOKUP(A197,Table1[Tag Number],Table1[Status],"-",0)="-",
        _xlfn.XLOOKUP(A197,Table2[Tag Number],Table2[Status],"-",0)="-",
        _xlfn.XLOOKUP(A197,Table3[Tag Number],Table3[Status],"-",0)="-",
        _xlfn.XLOOKUP(A197,Table4[Tag Number],Table4[Status],"-",0)="-"),
   "-")</f>
        <v>-</v>
      </c>
      <c r="I197" s="90"/>
      <c r="J197" s="90"/>
      <c r="K197" s="91"/>
      <c r="L197" s="91"/>
      <c r="M197" s="91"/>
      <c r="N197" s="92"/>
      <c r="O197" s="89"/>
      <c r="R197" t="b">
        <f t="shared" si="7"/>
        <v>0</v>
      </c>
    </row>
    <row r="198" spans="1:18" ht="15" thickBot="1" x14ac:dyDescent="0.35">
      <c r="A198" s="2" t="s">
        <v>554</v>
      </c>
      <c r="B198" s="2" t="s">
        <v>1137</v>
      </c>
      <c r="C198" s="84">
        <f>IF(COUNTIF(Table1[Tag Number], A198), 1, 0)</f>
        <v>0</v>
      </c>
      <c r="D198" s="85">
        <f>IF(COUNTIF(Table2[Tag Number], A198), 1, 0)</f>
        <v>0</v>
      </c>
      <c r="E198" s="86">
        <f>IF(COUNTIF(Table3[Tag Number], A198), 1, 0)</f>
        <v>0</v>
      </c>
      <c r="F198" s="86">
        <f>IF(COUNTIF(Table4[Tag Number], A198), 1, 0)</f>
        <v>0</v>
      </c>
      <c r="G198" s="87">
        <f t="shared" si="8"/>
        <v>0</v>
      </c>
      <c r="H198" s="88" t="str" cm="1">
        <f t="array" ref="H198">_xlfn.IFS(OR(_xlfn.XLOOKUP(A198,Table1[Tag Number],Table1[Status],"-",0)="Dead",
        _xlfn.XLOOKUP(A198,Table2[Tag Number],Table2[Status],"-",0)="Dead",
        _xlfn.XLOOKUP(A198,Table3[Tag Number],Table3[Status],"-",0)="Dead",
        _xlfn.XLOOKUP(A198,Table4[Tag Number],Table4[Status],"-",0)="Dead"),"Dead",
     OR(_xlfn.XLOOKUP(A198,Table1[Tag Number],Table1[Status],"-",0)="Alive",
        _xlfn.XLOOKUP(A198,Table2[Tag Number],Table2[Status],"-",0)="Alive",
        _xlfn.XLOOKUP(A198,Table3[Tag Number],Table3[Status],"-",0)="Alive",
        _xlfn.XLOOKUP(A198,Table4[Tag Number],Table4[Status],"-",0)="Alive"),"Alive",
     OR(_xlfn.XLOOKUP(A198,Table1[Tag Number],Table1[Status],"-",0)="-",
        _xlfn.XLOOKUP(A198,Table2[Tag Number],Table2[Status],"-",0)="-",
        _xlfn.XLOOKUP(A198,Table3[Tag Number],Table3[Status],"-",0)="-",
        _xlfn.XLOOKUP(A198,Table4[Tag Number],Table4[Status],"-",0)="-"),
   "-")</f>
        <v>-</v>
      </c>
      <c r="I198" s="90"/>
      <c r="J198" s="90"/>
      <c r="K198" s="91"/>
      <c r="L198" s="91"/>
      <c r="M198" s="91"/>
      <c r="N198" s="92"/>
      <c r="O198" s="89"/>
      <c r="R198" t="b">
        <f t="shared" si="7"/>
        <v>0</v>
      </c>
    </row>
    <row r="199" spans="1:18" ht="15" thickBot="1" x14ac:dyDescent="0.35">
      <c r="A199" s="3" t="s">
        <v>250</v>
      </c>
      <c r="B199" s="3" t="s">
        <v>1145</v>
      </c>
      <c r="C199" s="84">
        <f>IF(COUNTIF(Table1[Tag Number], A199), 1, 0)</f>
        <v>1</v>
      </c>
      <c r="D199" s="85">
        <f>IF(COUNTIF(Table2[Tag Number], A199), 1, 0)</f>
        <v>0</v>
      </c>
      <c r="E199" s="86">
        <f>IF(COUNTIF(Table3[Tag Number], A199), 1, 0)</f>
        <v>0</v>
      </c>
      <c r="F199" s="86">
        <f>IF(COUNTIF(Table4[Tag Number], A199), 1, 0)</f>
        <v>1</v>
      </c>
      <c r="G199" s="87">
        <f t="shared" si="8"/>
        <v>2</v>
      </c>
      <c r="H199" s="88" t="str" cm="1">
        <f t="array" ref="H199">_xlfn.IFS(OR(_xlfn.XLOOKUP(A199,Table1[Tag Number],Table1[Status],"-",0)="Dead",
        _xlfn.XLOOKUP(A199,Table2[Tag Number],Table2[Status],"-",0)="Dead",
        _xlfn.XLOOKUP(A199,Table3[Tag Number],Table3[Status],"-",0)="Dead",
        _xlfn.XLOOKUP(A199,Table4[Tag Number],Table4[Status],"-",0)="Dead"),"Dead",
     OR(_xlfn.XLOOKUP(A199,Table1[Tag Number],Table1[Status],"-",0)="Alive",
        _xlfn.XLOOKUP(A199,Table2[Tag Number],Table2[Status],"-",0)="Alive",
        _xlfn.XLOOKUP(A199,Table3[Tag Number],Table3[Status],"-",0)="Alive",
        _xlfn.XLOOKUP(A199,Table4[Tag Number],Table4[Status],"-",0)="Alive"),"Alive",
     OR(_xlfn.XLOOKUP(A199,Table1[Tag Number],Table1[Status],"-",0)="-",
        _xlfn.XLOOKUP(A199,Table2[Tag Number],Table2[Status],"-",0)="-",
        _xlfn.XLOOKUP(A199,Table3[Tag Number],Table3[Status],"-",0)="-",
        _xlfn.XLOOKUP(A199,Table4[Tag Number],Table4[Status],"-",0)="-"),
   "-")</f>
        <v>Alive</v>
      </c>
      <c r="I199" s="90"/>
      <c r="J199" s="90"/>
      <c r="K199" s="91"/>
      <c r="L199" s="91"/>
      <c r="M199" s="91"/>
      <c r="N199" s="92"/>
      <c r="O199" s="89"/>
      <c r="R199" t="str">
        <f t="shared" si="7"/>
        <v>B199</v>
      </c>
    </row>
    <row r="200" spans="1:18" ht="15" thickBot="1" x14ac:dyDescent="0.35">
      <c r="A200" s="2" t="s">
        <v>1256</v>
      </c>
      <c r="B200" s="2" t="s">
        <v>1145</v>
      </c>
      <c r="C200" s="84">
        <f>IF(COUNTIF(Table1[Tag Number], A200), 1, 0)</f>
        <v>0</v>
      </c>
      <c r="D200" s="85">
        <f>IF(COUNTIF(Table2[Tag Number], A200), 1, 0)</f>
        <v>0</v>
      </c>
      <c r="E200" s="86">
        <f>IF(COUNTIF(Table3[Tag Number], A200), 1, 0)</f>
        <v>0</v>
      </c>
      <c r="F200" s="86">
        <f>IF(COUNTIF(Table4[Tag Number], A200), 1, 0)</f>
        <v>0</v>
      </c>
      <c r="G200" s="87">
        <f t="shared" si="8"/>
        <v>0</v>
      </c>
      <c r="H200" s="88" t="str" cm="1">
        <f t="array" ref="H200">_xlfn.IFS(OR(_xlfn.XLOOKUP(A200,Table1[Tag Number],Table1[Status],"-",0)="Dead",
        _xlfn.XLOOKUP(A200,Table2[Tag Number],Table2[Status],"-",0)="Dead",
        _xlfn.XLOOKUP(A200,Table3[Tag Number],Table3[Status],"-",0)="Dead",
        _xlfn.XLOOKUP(A200,Table4[Tag Number],Table4[Status],"-",0)="Dead"),"Dead",
     OR(_xlfn.XLOOKUP(A200,Table1[Tag Number],Table1[Status],"-",0)="Alive",
        _xlfn.XLOOKUP(A200,Table2[Tag Number],Table2[Status],"-",0)="Alive",
        _xlfn.XLOOKUP(A200,Table3[Tag Number],Table3[Status],"-",0)="Alive",
        _xlfn.XLOOKUP(A200,Table4[Tag Number],Table4[Status],"-",0)="Alive"),"Alive",
     OR(_xlfn.XLOOKUP(A200,Table1[Tag Number],Table1[Status],"-",0)="-",
        _xlfn.XLOOKUP(A200,Table2[Tag Number],Table2[Status],"-",0)="-",
        _xlfn.XLOOKUP(A200,Table3[Tag Number],Table3[Status],"-",0)="-",
        _xlfn.XLOOKUP(A200,Table4[Tag Number],Table4[Status],"-",0)="-"),
   "-")</f>
        <v>-</v>
      </c>
      <c r="I200" s="90"/>
      <c r="J200" s="90"/>
      <c r="K200" s="91"/>
      <c r="L200" s="91"/>
      <c r="M200" s="91"/>
      <c r="N200" s="92"/>
      <c r="O200" s="89"/>
      <c r="R200" t="b">
        <f t="shared" si="7"/>
        <v>0</v>
      </c>
    </row>
    <row r="201" spans="1:18" ht="15" thickBot="1" x14ac:dyDescent="0.35">
      <c r="A201" s="3" t="s">
        <v>1257</v>
      </c>
      <c r="B201" s="3" t="s">
        <v>1145</v>
      </c>
      <c r="C201" s="84">
        <f>IF(COUNTIF(Table1[Tag Number], A201), 1, 0)</f>
        <v>0</v>
      </c>
      <c r="D201" s="85">
        <f>IF(COUNTIF(Table2[Tag Number], A201), 1, 0)</f>
        <v>0</v>
      </c>
      <c r="E201" s="86">
        <f>IF(COUNTIF(Table3[Tag Number], A201), 1, 0)</f>
        <v>0</v>
      </c>
      <c r="F201" s="86">
        <f>IF(COUNTIF(Table4[Tag Number], A201), 1, 0)</f>
        <v>0</v>
      </c>
      <c r="G201" s="87">
        <f t="shared" si="8"/>
        <v>0</v>
      </c>
      <c r="H201" s="88" t="str" cm="1">
        <f t="array" ref="H201">_xlfn.IFS(OR(_xlfn.XLOOKUP(A201,Table1[Tag Number],Table1[Status],"-",0)="Dead",
        _xlfn.XLOOKUP(A201,Table2[Tag Number],Table2[Status],"-",0)="Dead",
        _xlfn.XLOOKUP(A201,Table3[Tag Number],Table3[Status],"-",0)="Dead",
        _xlfn.XLOOKUP(A201,Table4[Tag Number],Table4[Status],"-",0)="Dead"),"Dead",
     OR(_xlfn.XLOOKUP(A201,Table1[Tag Number],Table1[Status],"-",0)="Alive",
        _xlfn.XLOOKUP(A201,Table2[Tag Number],Table2[Status],"-",0)="Alive",
        _xlfn.XLOOKUP(A201,Table3[Tag Number],Table3[Status],"-",0)="Alive",
        _xlfn.XLOOKUP(A201,Table4[Tag Number],Table4[Status],"-",0)="Alive"),"Alive",
     OR(_xlfn.XLOOKUP(A201,Table1[Tag Number],Table1[Status],"-",0)="-",
        _xlfn.XLOOKUP(A201,Table2[Tag Number],Table2[Status],"-",0)="-",
        _xlfn.XLOOKUP(A201,Table3[Tag Number],Table3[Status],"-",0)="-",
        _xlfn.XLOOKUP(A201,Table4[Tag Number],Table4[Status],"-",0)="-"),
   "-")</f>
        <v>-</v>
      </c>
      <c r="I201" s="90"/>
      <c r="J201" s="90"/>
      <c r="K201" s="91"/>
      <c r="L201" s="91"/>
      <c r="M201" s="91"/>
      <c r="N201" s="92"/>
      <c r="O201" s="89"/>
      <c r="R201" t="b">
        <f t="shared" si="7"/>
        <v>0</v>
      </c>
    </row>
    <row r="202" spans="1:18" ht="15" thickBot="1" x14ac:dyDescent="0.35">
      <c r="A202" s="2" t="s">
        <v>1258</v>
      </c>
      <c r="B202" s="2" t="s">
        <v>1145</v>
      </c>
      <c r="C202" s="84">
        <f>IF(COUNTIF(Table1[Tag Number], A202), 1, 0)</f>
        <v>0</v>
      </c>
      <c r="D202" s="85">
        <f>IF(COUNTIF(Table2[Tag Number], A202), 1, 0)</f>
        <v>0</v>
      </c>
      <c r="E202" s="86">
        <f>IF(COUNTIF(Table3[Tag Number], A202), 1, 0)</f>
        <v>0</v>
      </c>
      <c r="F202" s="86">
        <f>IF(COUNTIF(Table4[Tag Number], A202), 1, 0)</f>
        <v>0</v>
      </c>
      <c r="G202" s="87">
        <f t="shared" si="8"/>
        <v>0</v>
      </c>
      <c r="H202" s="88" t="str" cm="1">
        <f t="array" ref="H202">_xlfn.IFS(OR(_xlfn.XLOOKUP(A202,Table1[Tag Number],Table1[Status],"-",0)="Dead",
        _xlfn.XLOOKUP(A202,Table2[Tag Number],Table2[Status],"-",0)="Dead",
        _xlfn.XLOOKUP(A202,Table3[Tag Number],Table3[Status],"-",0)="Dead",
        _xlfn.XLOOKUP(A202,Table4[Tag Number],Table4[Status],"-",0)="Dead"),"Dead",
     OR(_xlfn.XLOOKUP(A202,Table1[Tag Number],Table1[Status],"-",0)="Alive",
        _xlfn.XLOOKUP(A202,Table2[Tag Number],Table2[Status],"-",0)="Alive",
        _xlfn.XLOOKUP(A202,Table3[Tag Number],Table3[Status],"-",0)="Alive",
        _xlfn.XLOOKUP(A202,Table4[Tag Number],Table4[Status],"-",0)="Alive"),"Alive",
     OR(_xlfn.XLOOKUP(A202,Table1[Tag Number],Table1[Status],"-",0)="-",
        _xlfn.XLOOKUP(A202,Table2[Tag Number],Table2[Status],"-",0)="-",
        _xlfn.XLOOKUP(A202,Table3[Tag Number],Table3[Status],"-",0)="-",
        _xlfn.XLOOKUP(A202,Table4[Tag Number],Table4[Status],"-",0)="-"),
   "-")</f>
        <v>-</v>
      </c>
      <c r="I202" s="90"/>
      <c r="J202" s="90"/>
      <c r="K202" s="91"/>
      <c r="L202" s="91"/>
      <c r="M202" s="91"/>
      <c r="N202" s="92"/>
      <c r="O202" s="89"/>
      <c r="R202" t="b">
        <f t="shared" si="7"/>
        <v>0</v>
      </c>
    </row>
    <row r="203" spans="1:18" ht="15" thickBot="1" x14ac:dyDescent="0.35">
      <c r="A203" s="3" t="s">
        <v>1259</v>
      </c>
      <c r="B203" s="3" t="s">
        <v>1145</v>
      </c>
      <c r="C203" s="84">
        <f>IF(COUNTIF(Table1[Tag Number], A203), 1, 0)</f>
        <v>0</v>
      </c>
      <c r="D203" s="85">
        <f>IF(COUNTIF(Table2[Tag Number], A203), 1, 0)</f>
        <v>0</v>
      </c>
      <c r="E203" s="86">
        <f>IF(COUNTIF(Table3[Tag Number], A203), 1, 0)</f>
        <v>0</v>
      </c>
      <c r="F203" s="86">
        <f>IF(COUNTIF(Table4[Tag Number], A203), 1, 0)</f>
        <v>0</v>
      </c>
      <c r="G203" s="87">
        <f t="shared" si="8"/>
        <v>0</v>
      </c>
      <c r="H203" s="88" t="str" cm="1">
        <f t="array" ref="H203">_xlfn.IFS(OR(_xlfn.XLOOKUP(A203,Table1[Tag Number],Table1[Status],"-",0)="Dead",
        _xlfn.XLOOKUP(A203,Table2[Tag Number],Table2[Status],"-",0)="Dead",
        _xlfn.XLOOKUP(A203,Table3[Tag Number],Table3[Status],"-",0)="Dead",
        _xlfn.XLOOKUP(A203,Table4[Tag Number],Table4[Status],"-",0)="Dead"),"Dead",
     OR(_xlfn.XLOOKUP(A203,Table1[Tag Number],Table1[Status],"-",0)="Alive",
        _xlfn.XLOOKUP(A203,Table2[Tag Number],Table2[Status],"-",0)="Alive",
        _xlfn.XLOOKUP(A203,Table3[Tag Number],Table3[Status],"-",0)="Alive",
        _xlfn.XLOOKUP(A203,Table4[Tag Number],Table4[Status],"-",0)="Alive"),"Alive",
     OR(_xlfn.XLOOKUP(A203,Table1[Tag Number],Table1[Status],"-",0)="-",
        _xlfn.XLOOKUP(A203,Table2[Tag Number],Table2[Status],"-",0)="-",
        _xlfn.XLOOKUP(A203,Table3[Tag Number],Table3[Status],"-",0)="-",
        _xlfn.XLOOKUP(A203,Table4[Tag Number],Table4[Status],"-",0)="-"),
   "-")</f>
        <v>-</v>
      </c>
      <c r="I203" s="90"/>
      <c r="J203" s="90"/>
      <c r="K203" s="91"/>
      <c r="L203" s="91"/>
      <c r="M203" s="91"/>
      <c r="N203" s="92"/>
      <c r="O203" s="89"/>
      <c r="R203" t="b">
        <f t="shared" si="7"/>
        <v>0</v>
      </c>
    </row>
    <row r="204" spans="1:18" ht="15" thickBot="1" x14ac:dyDescent="0.35">
      <c r="A204" s="2" t="s">
        <v>1260</v>
      </c>
      <c r="B204" s="2" t="s">
        <v>1145</v>
      </c>
      <c r="C204" s="84">
        <f>IF(COUNTIF(Table1[Tag Number], A204), 1, 0)</f>
        <v>0</v>
      </c>
      <c r="D204" s="85">
        <f>IF(COUNTIF(Table2[Tag Number], A204), 1, 0)</f>
        <v>0</v>
      </c>
      <c r="E204" s="86">
        <f>IF(COUNTIF(Table3[Tag Number], A204), 1, 0)</f>
        <v>0</v>
      </c>
      <c r="F204" s="86">
        <f>IF(COUNTIF(Table4[Tag Number], A204), 1, 0)</f>
        <v>0</v>
      </c>
      <c r="G204" s="87">
        <f t="shared" si="8"/>
        <v>0</v>
      </c>
      <c r="H204" s="88" t="str" cm="1">
        <f t="array" ref="H204">_xlfn.IFS(OR(_xlfn.XLOOKUP(A204,Table1[Tag Number],Table1[Status],"-",0)="Dead",
        _xlfn.XLOOKUP(A204,Table2[Tag Number],Table2[Status],"-",0)="Dead",
        _xlfn.XLOOKUP(A204,Table3[Tag Number],Table3[Status],"-",0)="Dead",
        _xlfn.XLOOKUP(A204,Table4[Tag Number],Table4[Status],"-",0)="Dead"),"Dead",
     OR(_xlfn.XLOOKUP(A204,Table1[Tag Number],Table1[Status],"-",0)="Alive",
        _xlfn.XLOOKUP(A204,Table2[Tag Number],Table2[Status],"-",0)="Alive",
        _xlfn.XLOOKUP(A204,Table3[Tag Number],Table3[Status],"-",0)="Alive",
        _xlfn.XLOOKUP(A204,Table4[Tag Number],Table4[Status],"-",0)="Alive"),"Alive",
     OR(_xlfn.XLOOKUP(A204,Table1[Tag Number],Table1[Status],"-",0)="-",
        _xlfn.XLOOKUP(A204,Table2[Tag Number],Table2[Status],"-",0)="-",
        _xlfn.XLOOKUP(A204,Table3[Tag Number],Table3[Status],"-",0)="-",
        _xlfn.XLOOKUP(A204,Table4[Tag Number],Table4[Status],"-",0)="-"),
   "-")</f>
        <v>-</v>
      </c>
      <c r="I204" s="90"/>
      <c r="J204" s="90"/>
      <c r="K204" s="91"/>
      <c r="L204" s="91"/>
      <c r="M204" s="91"/>
      <c r="N204" s="92"/>
      <c r="O204" s="89"/>
      <c r="R204" t="b">
        <f t="shared" si="7"/>
        <v>0</v>
      </c>
    </row>
    <row r="205" spans="1:18" ht="15" thickBot="1" x14ac:dyDescent="0.35">
      <c r="A205" s="3" t="s">
        <v>1261</v>
      </c>
      <c r="B205" s="3" t="s">
        <v>1145</v>
      </c>
      <c r="C205" s="84">
        <f>IF(COUNTIF(Table1[Tag Number], A205), 1, 0)</f>
        <v>0</v>
      </c>
      <c r="D205" s="85">
        <f>IF(COUNTIF(Table2[Tag Number], A205), 1, 0)</f>
        <v>0</v>
      </c>
      <c r="E205" s="86">
        <f>IF(COUNTIF(Table3[Tag Number], A205), 1, 0)</f>
        <v>0</v>
      </c>
      <c r="F205" s="86">
        <f>IF(COUNTIF(Table4[Tag Number], A205), 1, 0)</f>
        <v>0</v>
      </c>
      <c r="G205" s="87">
        <f t="shared" si="8"/>
        <v>0</v>
      </c>
      <c r="H205" s="88" t="str" cm="1">
        <f t="array" ref="H205">_xlfn.IFS(OR(_xlfn.XLOOKUP(A205,Table1[Tag Number],Table1[Status],"-",0)="Dead",
        _xlfn.XLOOKUP(A205,Table2[Tag Number],Table2[Status],"-",0)="Dead",
        _xlfn.XLOOKUP(A205,Table3[Tag Number],Table3[Status],"-",0)="Dead",
        _xlfn.XLOOKUP(A205,Table4[Tag Number],Table4[Status],"-",0)="Dead"),"Dead",
     OR(_xlfn.XLOOKUP(A205,Table1[Tag Number],Table1[Status],"-",0)="Alive",
        _xlfn.XLOOKUP(A205,Table2[Tag Number],Table2[Status],"-",0)="Alive",
        _xlfn.XLOOKUP(A205,Table3[Tag Number],Table3[Status],"-",0)="Alive",
        _xlfn.XLOOKUP(A205,Table4[Tag Number],Table4[Status],"-",0)="Alive"),"Alive",
     OR(_xlfn.XLOOKUP(A205,Table1[Tag Number],Table1[Status],"-",0)="-",
        _xlfn.XLOOKUP(A205,Table2[Tag Number],Table2[Status],"-",0)="-",
        _xlfn.XLOOKUP(A205,Table3[Tag Number],Table3[Status],"-",0)="-",
        _xlfn.XLOOKUP(A205,Table4[Tag Number],Table4[Status],"-",0)="-"),
   "-")</f>
        <v>-</v>
      </c>
      <c r="I205" s="90"/>
      <c r="J205" s="90"/>
      <c r="K205" s="91"/>
      <c r="L205" s="91"/>
      <c r="M205" s="91"/>
      <c r="N205" s="92"/>
      <c r="O205" s="89"/>
      <c r="R205" t="b">
        <f t="shared" si="7"/>
        <v>0</v>
      </c>
    </row>
    <row r="206" spans="1:18" ht="15" thickBot="1" x14ac:dyDescent="0.35">
      <c r="A206" s="2" t="s">
        <v>1262</v>
      </c>
      <c r="B206" s="2" t="s">
        <v>1145</v>
      </c>
      <c r="C206" s="84">
        <f>IF(COUNTIF(Table1[Tag Number], A206), 1, 0)</f>
        <v>0</v>
      </c>
      <c r="D206" s="85">
        <f>IF(COUNTIF(Table2[Tag Number], A206), 1, 0)</f>
        <v>0</v>
      </c>
      <c r="E206" s="86">
        <f>IF(COUNTIF(Table3[Tag Number], A206), 1, 0)</f>
        <v>0</v>
      </c>
      <c r="F206" s="86">
        <f>IF(COUNTIF(Table4[Tag Number], A206), 1, 0)</f>
        <v>0</v>
      </c>
      <c r="G206" s="87">
        <f t="shared" si="8"/>
        <v>0</v>
      </c>
      <c r="H206" s="88" t="str" cm="1">
        <f t="array" ref="H206">_xlfn.IFS(OR(_xlfn.XLOOKUP(A206,Table1[Tag Number],Table1[Status],"-",0)="Dead",
        _xlfn.XLOOKUP(A206,Table2[Tag Number],Table2[Status],"-",0)="Dead",
        _xlfn.XLOOKUP(A206,Table3[Tag Number],Table3[Status],"-",0)="Dead",
        _xlfn.XLOOKUP(A206,Table4[Tag Number],Table4[Status],"-",0)="Dead"),"Dead",
     OR(_xlfn.XLOOKUP(A206,Table1[Tag Number],Table1[Status],"-",0)="Alive",
        _xlfn.XLOOKUP(A206,Table2[Tag Number],Table2[Status],"-",0)="Alive",
        _xlfn.XLOOKUP(A206,Table3[Tag Number],Table3[Status],"-",0)="Alive",
        _xlfn.XLOOKUP(A206,Table4[Tag Number],Table4[Status],"-",0)="Alive"),"Alive",
     OR(_xlfn.XLOOKUP(A206,Table1[Tag Number],Table1[Status],"-",0)="-",
        _xlfn.XLOOKUP(A206,Table2[Tag Number],Table2[Status],"-",0)="-",
        _xlfn.XLOOKUP(A206,Table3[Tag Number],Table3[Status],"-",0)="-",
        _xlfn.XLOOKUP(A206,Table4[Tag Number],Table4[Status],"-",0)="-"),
   "-")</f>
        <v>-</v>
      </c>
      <c r="I206" s="90"/>
      <c r="J206" s="90"/>
      <c r="K206" s="91"/>
      <c r="L206" s="91"/>
      <c r="M206" s="91"/>
      <c r="N206" s="92"/>
      <c r="O206" s="89"/>
      <c r="R206" t="b">
        <f t="shared" si="7"/>
        <v>0</v>
      </c>
    </row>
    <row r="207" spans="1:18" ht="15" thickBot="1" x14ac:dyDescent="0.35">
      <c r="A207" s="3" t="s">
        <v>1263</v>
      </c>
      <c r="B207" s="3" t="s">
        <v>1145</v>
      </c>
      <c r="C207" s="84">
        <f>IF(COUNTIF(Table1[Tag Number], A207), 1, 0)</f>
        <v>0</v>
      </c>
      <c r="D207" s="85">
        <f>IF(COUNTIF(Table2[Tag Number], A207), 1, 0)</f>
        <v>0</v>
      </c>
      <c r="E207" s="86">
        <f>IF(COUNTIF(Table3[Tag Number], A207), 1, 0)</f>
        <v>0</v>
      </c>
      <c r="F207" s="86">
        <f>IF(COUNTIF(Table4[Tag Number], A207), 1, 0)</f>
        <v>0</v>
      </c>
      <c r="G207" s="87">
        <f t="shared" si="8"/>
        <v>0</v>
      </c>
      <c r="H207" s="88" t="str" cm="1">
        <f t="array" ref="H207">_xlfn.IFS(OR(_xlfn.XLOOKUP(A207,Table1[Tag Number],Table1[Status],"-",0)="Dead",
        _xlfn.XLOOKUP(A207,Table2[Tag Number],Table2[Status],"-",0)="Dead",
        _xlfn.XLOOKUP(A207,Table3[Tag Number],Table3[Status],"-",0)="Dead",
        _xlfn.XLOOKUP(A207,Table4[Tag Number],Table4[Status],"-",0)="Dead"),"Dead",
     OR(_xlfn.XLOOKUP(A207,Table1[Tag Number],Table1[Status],"-",0)="Alive",
        _xlfn.XLOOKUP(A207,Table2[Tag Number],Table2[Status],"-",0)="Alive",
        _xlfn.XLOOKUP(A207,Table3[Tag Number],Table3[Status],"-",0)="Alive",
        _xlfn.XLOOKUP(A207,Table4[Tag Number],Table4[Status],"-",0)="Alive"),"Alive",
     OR(_xlfn.XLOOKUP(A207,Table1[Tag Number],Table1[Status],"-",0)="-",
        _xlfn.XLOOKUP(A207,Table2[Tag Number],Table2[Status],"-",0)="-",
        _xlfn.XLOOKUP(A207,Table3[Tag Number],Table3[Status],"-",0)="-",
        _xlfn.XLOOKUP(A207,Table4[Tag Number],Table4[Status],"-",0)="-"),
   "-")</f>
        <v>-</v>
      </c>
      <c r="I207" s="90"/>
      <c r="J207" s="90"/>
      <c r="K207" s="91"/>
      <c r="L207" s="91"/>
      <c r="M207" s="91"/>
      <c r="N207" s="92"/>
      <c r="O207" s="89"/>
      <c r="R207" t="b">
        <f t="shared" si="7"/>
        <v>0</v>
      </c>
    </row>
    <row r="208" spans="1:18" ht="15" thickBot="1" x14ac:dyDescent="0.35">
      <c r="A208" s="2" t="s">
        <v>1264</v>
      </c>
      <c r="B208" s="2" t="s">
        <v>1145</v>
      </c>
      <c r="C208" s="84">
        <f>IF(COUNTIF(Table1[Tag Number], A208), 1, 0)</f>
        <v>0</v>
      </c>
      <c r="D208" s="85">
        <f>IF(COUNTIF(Table2[Tag Number], A208), 1, 0)</f>
        <v>0</v>
      </c>
      <c r="E208" s="86">
        <f>IF(COUNTIF(Table3[Tag Number], A208), 1, 0)</f>
        <v>0</v>
      </c>
      <c r="F208" s="86">
        <f>IF(COUNTIF(Table4[Tag Number], A208), 1, 0)</f>
        <v>0</v>
      </c>
      <c r="G208" s="87">
        <f t="shared" si="8"/>
        <v>0</v>
      </c>
      <c r="H208" s="88" t="str" cm="1">
        <f t="array" ref="H208">_xlfn.IFS(OR(_xlfn.XLOOKUP(A208,Table1[Tag Number],Table1[Status],"-",0)="Dead",
        _xlfn.XLOOKUP(A208,Table2[Tag Number],Table2[Status],"-",0)="Dead",
        _xlfn.XLOOKUP(A208,Table3[Tag Number],Table3[Status],"-",0)="Dead",
        _xlfn.XLOOKUP(A208,Table4[Tag Number],Table4[Status],"-",0)="Dead"),"Dead",
     OR(_xlfn.XLOOKUP(A208,Table1[Tag Number],Table1[Status],"-",0)="Alive",
        _xlfn.XLOOKUP(A208,Table2[Tag Number],Table2[Status],"-",0)="Alive",
        _xlfn.XLOOKUP(A208,Table3[Tag Number],Table3[Status],"-",0)="Alive",
        _xlfn.XLOOKUP(A208,Table4[Tag Number],Table4[Status],"-",0)="Alive"),"Alive",
     OR(_xlfn.XLOOKUP(A208,Table1[Tag Number],Table1[Status],"-",0)="-",
        _xlfn.XLOOKUP(A208,Table2[Tag Number],Table2[Status],"-",0)="-",
        _xlfn.XLOOKUP(A208,Table3[Tag Number],Table3[Status],"-",0)="-",
        _xlfn.XLOOKUP(A208,Table4[Tag Number],Table4[Status],"-",0)="-"),
   "-")</f>
        <v>-</v>
      </c>
      <c r="I208" s="90"/>
      <c r="J208" s="90"/>
      <c r="K208" s="91"/>
      <c r="L208" s="91"/>
      <c r="M208" s="91"/>
      <c r="N208" s="92"/>
      <c r="O208" s="89"/>
      <c r="R208" t="b">
        <f t="shared" si="7"/>
        <v>0</v>
      </c>
    </row>
    <row r="209" spans="1:18" ht="15" thickBot="1" x14ac:dyDescent="0.35">
      <c r="A209" s="3" t="s">
        <v>1265</v>
      </c>
      <c r="B209" s="3" t="s">
        <v>1145</v>
      </c>
      <c r="C209" s="84">
        <f>IF(COUNTIF(Table1[Tag Number], A209), 1, 0)</f>
        <v>0</v>
      </c>
      <c r="D209" s="85">
        <f>IF(COUNTIF(Table2[Tag Number], A209), 1, 0)</f>
        <v>0</v>
      </c>
      <c r="E209" s="86">
        <f>IF(COUNTIF(Table3[Tag Number], A209), 1, 0)</f>
        <v>0</v>
      </c>
      <c r="F209" s="86">
        <f>IF(COUNTIF(Table4[Tag Number], A209), 1, 0)</f>
        <v>0</v>
      </c>
      <c r="G209" s="87">
        <f t="shared" si="8"/>
        <v>0</v>
      </c>
      <c r="H209" s="88" t="str" cm="1">
        <f t="array" ref="H209">_xlfn.IFS(OR(_xlfn.XLOOKUP(A209,Table1[Tag Number],Table1[Status],"-",0)="Dead",
        _xlfn.XLOOKUP(A209,Table2[Tag Number],Table2[Status],"-",0)="Dead",
        _xlfn.XLOOKUP(A209,Table3[Tag Number],Table3[Status],"-",0)="Dead",
        _xlfn.XLOOKUP(A209,Table4[Tag Number],Table4[Status],"-",0)="Dead"),"Dead",
     OR(_xlfn.XLOOKUP(A209,Table1[Tag Number],Table1[Status],"-",0)="Alive",
        _xlfn.XLOOKUP(A209,Table2[Tag Number],Table2[Status],"-",0)="Alive",
        _xlfn.XLOOKUP(A209,Table3[Tag Number],Table3[Status],"-",0)="Alive",
        _xlfn.XLOOKUP(A209,Table4[Tag Number],Table4[Status],"-",0)="Alive"),"Alive",
     OR(_xlfn.XLOOKUP(A209,Table1[Tag Number],Table1[Status],"-",0)="-",
        _xlfn.XLOOKUP(A209,Table2[Tag Number],Table2[Status],"-",0)="-",
        _xlfn.XLOOKUP(A209,Table3[Tag Number],Table3[Status],"-",0)="-",
        _xlfn.XLOOKUP(A209,Table4[Tag Number],Table4[Status],"-",0)="-"),
   "-")</f>
        <v>-</v>
      </c>
      <c r="I209" s="90"/>
      <c r="J209" s="90"/>
      <c r="K209" s="91"/>
      <c r="L209" s="91"/>
      <c r="M209" s="91"/>
      <c r="N209" s="92"/>
      <c r="O209" s="89"/>
      <c r="R209" t="b">
        <f t="shared" si="7"/>
        <v>0</v>
      </c>
    </row>
    <row r="210" spans="1:18" ht="15" thickBot="1" x14ac:dyDescent="0.35">
      <c r="A210" s="2" t="s">
        <v>1266</v>
      </c>
      <c r="B210" s="2" t="s">
        <v>1145</v>
      </c>
      <c r="C210" s="84">
        <f>IF(COUNTIF(Table1[Tag Number], A210), 1, 0)</f>
        <v>0</v>
      </c>
      <c r="D210" s="85">
        <f>IF(COUNTIF(Table2[Tag Number], A210), 1, 0)</f>
        <v>0</v>
      </c>
      <c r="E210" s="86">
        <f>IF(COUNTIF(Table3[Tag Number], A210), 1, 0)</f>
        <v>0</v>
      </c>
      <c r="F210" s="86">
        <f>IF(COUNTIF(Table4[Tag Number], A210), 1, 0)</f>
        <v>0</v>
      </c>
      <c r="G210" s="87">
        <f t="shared" si="8"/>
        <v>0</v>
      </c>
      <c r="H210" s="88" t="str" cm="1">
        <f t="array" ref="H210">_xlfn.IFS(OR(_xlfn.XLOOKUP(A210,Table1[Tag Number],Table1[Status],"-",0)="Dead",
        _xlfn.XLOOKUP(A210,Table2[Tag Number],Table2[Status],"-",0)="Dead",
        _xlfn.XLOOKUP(A210,Table3[Tag Number],Table3[Status],"-",0)="Dead",
        _xlfn.XLOOKUP(A210,Table4[Tag Number],Table4[Status],"-",0)="Dead"),"Dead",
     OR(_xlfn.XLOOKUP(A210,Table1[Tag Number],Table1[Status],"-",0)="Alive",
        _xlfn.XLOOKUP(A210,Table2[Tag Number],Table2[Status],"-",0)="Alive",
        _xlfn.XLOOKUP(A210,Table3[Tag Number],Table3[Status],"-",0)="Alive",
        _xlfn.XLOOKUP(A210,Table4[Tag Number],Table4[Status],"-",0)="Alive"),"Alive",
     OR(_xlfn.XLOOKUP(A210,Table1[Tag Number],Table1[Status],"-",0)="-",
        _xlfn.XLOOKUP(A210,Table2[Tag Number],Table2[Status],"-",0)="-",
        _xlfn.XLOOKUP(A210,Table3[Tag Number],Table3[Status],"-",0)="-",
        _xlfn.XLOOKUP(A210,Table4[Tag Number],Table4[Status],"-",0)="-"),
   "-")</f>
        <v>-</v>
      </c>
      <c r="I210" s="90"/>
      <c r="J210" s="90"/>
      <c r="K210" s="91"/>
      <c r="L210" s="91"/>
      <c r="M210" s="91"/>
      <c r="N210" s="92"/>
      <c r="O210" s="89"/>
      <c r="R210" t="b">
        <f t="shared" si="7"/>
        <v>0</v>
      </c>
    </row>
    <row r="211" spans="1:18" ht="15" thickBot="1" x14ac:dyDescent="0.35">
      <c r="A211" s="3" t="s">
        <v>1267</v>
      </c>
      <c r="B211" s="3" t="s">
        <v>1145</v>
      </c>
      <c r="C211" s="84">
        <f>IF(COUNTIF(Table1[Tag Number], A211), 1, 0)</f>
        <v>0</v>
      </c>
      <c r="D211" s="85">
        <f>IF(COUNTIF(Table2[Tag Number], A211), 1, 0)</f>
        <v>0</v>
      </c>
      <c r="E211" s="86">
        <f>IF(COUNTIF(Table3[Tag Number], A211), 1, 0)</f>
        <v>0</v>
      </c>
      <c r="F211" s="86">
        <f>IF(COUNTIF(Table4[Tag Number], A211), 1, 0)</f>
        <v>0</v>
      </c>
      <c r="G211" s="87">
        <f t="shared" si="8"/>
        <v>0</v>
      </c>
      <c r="H211" s="88" t="str" cm="1">
        <f t="array" ref="H211">_xlfn.IFS(OR(_xlfn.XLOOKUP(A211,Table1[Tag Number],Table1[Status],"-",0)="Dead",
        _xlfn.XLOOKUP(A211,Table2[Tag Number],Table2[Status],"-",0)="Dead",
        _xlfn.XLOOKUP(A211,Table3[Tag Number],Table3[Status],"-",0)="Dead",
        _xlfn.XLOOKUP(A211,Table4[Tag Number],Table4[Status],"-",0)="Dead"),"Dead",
     OR(_xlfn.XLOOKUP(A211,Table1[Tag Number],Table1[Status],"-",0)="Alive",
        _xlfn.XLOOKUP(A211,Table2[Tag Number],Table2[Status],"-",0)="Alive",
        _xlfn.XLOOKUP(A211,Table3[Tag Number],Table3[Status],"-",0)="Alive",
        _xlfn.XLOOKUP(A211,Table4[Tag Number],Table4[Status],"-",0)="Alive"),"Alive",
     OR(_xlfn.XLOOKUP(A211,Table1[Tag Number],Table1[Status],"-",0)="-",
        _xlfn.XLOOKUP(A211,Table2[Tag Number],Table2[Status],"-",0)="-",
        _xlfn.XLOOKUP(A211,Table3[Tag Number],Table3[Status],"-",0)="-",
        _xlfn.XLOOKUP(A211,Table4[Tag Number],Table4[Status],"-",0)="-"),
   "-")</f>
        <v>-</v>
      </c>
      <c r="I211" s="90"/>
      <c r="J211" s="90"/>
      <c r="K211" s="91"/>
      <c r="L211" s="91"/>
      <c r="M211" s="91"/>
      <c r="N211" s="92"/>
      <c r="O211" s="89"/>
      <c r="R211" t="b">
        <f t="shared" si="7"/>
        <v>0</v>
      </c>
    </row>
    <row r="212" spans="1:18" ht="15" thickBot="1" x14ac:dyDescent="0.35">
      <c r="A212" s="2" t="s">
        <v>1268</v>
      </c>
      <c r="B212" s="2" t="s">
        <v>1145</v>
      </c>
      <c r="C212" s="84">
        <f>IF(COUNTIF(Table1[Tag Number], A212), 1, 0)</f>
        <v>0</v>
      </c>
      <c r="D212" s="85">
        <f>IF(COUNTIF(Table2[Tag Number], A212), 1, 0)</f>
        <v>0</v>
      </c>
      <c r="E212" s="86">
        <f>IF(COUNTIF(Table3[Tag Number], A212), 1, 0)</f>
        <v>0</v>
      </c>
      <c r="F212" s="86">
        <f>IF(COUNTIF(Table4[Tag Number], A212), 1, 0)</f>
        <v>0</v>
      </c>
      <c r="G212" s="87">
        <f t="shared" si="8"/>
        <v>0</v>
      </c>
      <c r="H212" s="88" t="str" cm="1">
        <f t="array" ref="H212">_xlfn.IFS(OR(_xlfn.XLOOKUP(A212,Table1[Tag Number],Table1[Status],"-",0)="Dead",
        _xlfn.XLOOKUP(A212,Table2[Tag Number],Table2[Status],"-",0)="Dead",
        _xlfn.XLOOKUP(A212,Table3[Tag Number],Table3[Status],"-",0)="Dead",
        _xlfn.XLOOKUP(A212,Table4[Tag Number],Table4[Status],"-",0)="Dead"),"Dead",
     OR(_xlfn.XLOOKUP(A212,Table1[Tag Number],Table1[Status],"-",0)="Alive",
        _xlfn.XLOOKUP(A212,Table2[Tag Number],Table2[Status],"-",0)="Alive",
        _xlfn.XLOOKUP(A212,Table3[Tag Number],Table3[Status],"-",0)="Alive",
        _xlfn.XLOOKUP(A212,Table4[Tag Number],Table4[Status],"-",0)="Alive"),"Alive",
     OR(_xlfn.XLOOKUP(A212,Table1[Tag Number],Table1[Status],"-",0)="-",
        _xlfn.XLOOKUP(A212,Table2[Tag Number],Table2[Status],"-",0)="-",
        _xlfn.XLOOKUP(A212,Table3[Tag Number],Table3[Status],"-",0)="-",
        _xlfn.XLOOKUP(A212,Table4[Tag Number],Table4[Status],"-",0)="-"),
   "-")</f>
        <v>-</v>
      </c>
      <c r="I212" s="90"/>
      <c r="J212" s="90"/>
      <c r="K212" s="91"/>
      <c r="L212" s="91"/>
      <c r="M212" s="91"/>
      <c r="N212" s="92"/>
      <c r="O212" s="89"/>
      <c r="R212" t="b">
        <f t="shared" si="7"/>
        <v>0</v>
      </c>
    </row>
    <row r="213" spans="1:18" ht="15" thickBot="1" x14ac:dyDescent="0.35">
      <c r="A213" s="3" t="s">
        <v>1269</v>
      </c>
      <c r="B213" s="3" t="s">
        <v>1145</v>
      </c>
      <c r="C213" s="84">
        <f>IF(COUNTIF(Table1[Tag Number], A213), 1, 0)</f>
        <v>0</v>
      </c>
      <c r="D213" s="85">
        <f>IF(COUNTIF(Table2[Tag Number], A213), 1, 0)</f>
        <v>0</v>
      </c>
      <c r="E213" s="86">
        <f>IF(COUNTIF(Table3[Tag Number], A213), 1, 0)</f>
        <v>0</v>
      </c>
      <c r="F213" s="86">
        <f>IF(COUNTIF(Table4[Tag Number], A213), 1, 0)</f>
        <v>0</v>
      </c>
      <c r="G213" s="87">
        <f t="shared" si="8"/>
        <v>0</v>
      </c>
      <c r="H213" s="88" t="str" cm="1">
        <f t="array" ref="H213">_xlfn.IFS(OR(_xlfn.XLOOKUP(A213,Table1[Tag Number],Table1[Status],"-",0)="Dead",
        _xlfn.XLOOKUP(A213,Table2[Tag Number],Table2[Status],"-",0)="Dead",
        _xlfn.XLOOKUP(A213,Table3[Tag Number],Table3[Status],"-",0)="Dead",
        _xlfn.XLOOKUP(A213,Table4[Tag Number],Table4[Status],"-",0)="Dead"),"Dead",
     OR(_xlfn.XLOOKUP(A213,Table1[Tag Number],Table1[Status],"-",0)="Alive",
        _xlfn.XLOOKUP(A213,Table2[Tag Number],Table2[Status],"-",0)="Alive",
        _xlfn.XLOOKUP(A213,Table3[Tag Number],Table3[Status],"-",0)="Alive",
        _xlfn.XLOOKUP(A213,Table4[Tag Number],Table4[Status],"-",0)="Alive"),"Alive",
     OR(_xlfn.XLOOKUP(A213,Table1[Tag Number],Table1[Status],"-",0)="-",
        _xlfn.XLOOKUP(A213,Table2[Tag Number],Table2[Status],"-",0)="-",
        _xlfn.XLOOKUP(A213,Table3[Tag Number],Table3[Status],"-",0)="-",
        _xlfn.XLOOKUP(A213,Table4[Tag Number],Table4[Status],"-",0)="-"),
   "-")</f>
        <v>-</v>
      </c>
      <c r="I213" s="90"/>
      <c r="J213" s="90"/>
      <c r="K213" s="91"/>
      <c r="L213" s="91"/>
      <c r="M213" s="91"/>
      <c r="N213" s="92"/>
      <c r="O213" s="89"/>
      <c r="R213" t="b">
        <f t="shared" si="7"/>
        <v>0</v>
      </c>
    </row>
    <row r="214" spans="1:18" ht="15" thickBot="1" x14ac:dyDescent="0.35">
      <c r="A214" s="2" t="s">
        <v>263</v>
      </c>
      <c r="B214" s="2" t="s">
        <v>1145</v>
      </c>
      <c r="C214" s="84">
        <f>IF(COUNTIF(Table1[Tag Number], A214), 1, 0)</f>
        <v>0</v>
      </c>
      <c r="D214" s="85">
        <f>IF(COUNTIF(Table2[Tag Number], A214), 1, 0)</f>
        <v>1</v>
      </c>
      <c r="E214" s="86">
        <f>IF(COUNTIF(Table3[Tag Number], A214), 1, 0)</f>
        <v>0</v>
      </c>
      <c r="F214" s="86">
        <f>IF(COUNTIF(Table4[Tag Number], A214), 1, 0)</f>
        <v>0</v>
      </c>
      <c r="G214" s="87">
        <f t="shared" si="8"/>
        <v>1</v>
      </c>
      <c r="H214" s="88" t="str" cm="1">
        <f t="array" ref="H214">_xlfn.IFS(OR(_xlfn.XLOOKUP(A214,Table1[Tag Number],Table1[Status],"-",0)="Dead",
        _xlfn.XLOOKUP(A214,Table2[Tag Number],Table2[Status],"-",0)="Dead",
        _xlfn.XLOOKUP(A214,Table3[Tag Number],Table3[Status],"-",0)="Dead",
        _xlfn.XLOOKUP(A214,Table4[Tag Number],Table4[Status],"-",0)="Dead"),"Dead",
     OR(_xlfn.XLOOKUP(A214,Table1[Tag Number],Table1[Status],"-",0)="Alive",
        _xlfn.XLOOKUP(A214,Table2[Tag Number],Table2[Status],"-",0)="Alive",
        _xlfn.XLOOKUP(A214,Table3[Tag Number],Table3[Status],"-",0)="Alive",
        _xlfn.XLOOKUP(A214,Table4[Tag Number],Table4[Status],"-",0)="Alive"),"Alive",
     OR(_xlfn.XLOOKUP(A214,Table1[Tag Number],Table1[Status],"-",0)="-",
        _xlfn.XLOOKUP(A214,Table2[Tag Number],Table2[Status],"-",0)="-",
        _xlfn.XLOOKUP(A214,Table3[Tag Number],Table3[Status],"-",0)="-",
        _xlfn.XLOOKUP(A214,Table4[Tag Number],Table4[Status],"-",0)="-"),
   "-")</f>
        <v>Dead</v>
      </c>
      <c r="I214" s="90"/>
      <c r="J214" s="90"/>
      <c r="K214" s="91"/>
      <c r="L214" s="91"/>
      <c r="M214" s="91"/>
      <c r="N214" s="92"/>
      <c r="O214" s="89"/>
      <c r="R214" t="b">
        <f t="shared" si="7"/>
        <v>0</v>
      </c>
    </row>
    <row r="215" spans="1:18" ht="15" thickBot="1" x14ac:dyDescent="0.35">
      <c r="A215" s="3" t="s">
        <v>1270</v>
      </c>
      <c r="B215" s="3" t="s">
        <v>1145</v>
      </c>
      <c r="C215" s="84">
        <f>IF(COUNTIF(Table1[Tag Number], A215), 1, 0)</f>
        <v>0</v>
      </c>
      <c r="D215" s="85">
        <f>IF(COUNTIF(Table2[Tag Number], A215), 1, 0)</f>
        <v>0</v>
      </c>
      <c r="E215" s="86">
        <f>IF(COUNTIF(Table3[Tag Number], A215), 1, 0)</f>
        <v>0</v>
      </c>
      <c r="F215" s="86">
        <f>IF(COUNTIF(Table4[Tag Number], A215), 1, 0)</f>
        <v>0</v>
      </c>
      <c r="G215" s="87">
        <f t="shared" si="8"/>
        <v>0</v>
      </c>
      <c r="H215" s="88" t="str" cm="1">
        <f t="array" ref="H215">_xlfn.IFS(OR(_xlfn.XLOOKUP(A215,Table1[Tag Number],Table1[Status],"-",0)="Dead",
        _xlfn.XLOOKUP(A215,Table2[Tag Number],Table2[Status],"-",0)="Dead",
        _xlfn.XLOOKUP(A215,Table3[Tag Number],Table3[Status],"-",0)="Dead",
        _xlfn.XLOOKUP(A215,Table4[Tag Number],Table4[Status],"-",0)="Dead"),"Dead",
     OR(_xlfn.XLOOKUP(A215,Table1[Tag Number],Table1[Status],"-",0)="Alive",
        _xlfn.XLOOKUP(A215,Table2[Tag Number],Table2[Status],"-",0)="Alive",
        _xlfn.XLOOKUP(A215,Table3[Tag Number],Table3[Status],"-",0)="Alive",
        _xlfn.XLOOKUP(A215,Table4[Tag Number],Table4[Status],"-",0)="Alive"),"Alive",
     OR(_xlfn.XLOOKUP(A215,Table1[Tag Number],Table1[Status],"-",0)="-",
        _xlfn.XLOOKUP(A215,Table2[Tag Number],Table2[Status],"-",0)="-",
        _xlfn.XLOOKUP(A215,Table3[Tag Number],Table3[Status],"-",0)="-",
        _xlfn.XLOOKUP(A215,Table4[Tag Number],Table4[Status],"-",0)="-"),
   "-")</f>
        <v>-</v>
      </c>
      <c r="I215" s="90"/>
      <c r="J215" s="90"/>
      <c r="K215" s="91"/>
      <c r="L215" s="91"/>
      <c r="M215" s="91"/>
      <c r="N215" s="92"/>
      <c r="O215" s="89"/>
      <c r="R215" t="b">
        <f t="shared" si="7"/>
        <v>0</v>
      </c>
    </row>
    <row r="216" spans="1:18" ht="15" thickBot="1" x14ac:dyDescent="0.35">
      <c r="A216" s="2" t="s">
        <v>1271</v>
      </c>
      <c r="B216" s="2" t="s">
        <v>1145</v>
      </c>
      <c r="C216" s="84">
        <f>IF(COUNTIF(Table1[Tag Number], A216), 1, 0)</f>
        <v>0</v>
      </c>
      <c r="D216" s="85">
        <f>IF(COUNTIF(Table2[Tag Number], A216), 1, 0)</f>
        <v>0</v>
      </c>
      <c r="E216" s="86">
        <f>IF(COUNTIF(Table3[Tag Number], A216), 1, 0)</f>
        <v>0</v>
      </c>
      <c r="F216" s="86">
        <f>IF(COUNTIF(Table4[Tag Number], A216), 1, 0)</f>
        <v>0</v>
      </c>
      <c r="G216" s="87">
        <f t="shared" si="8"/>
        <v>0</v>
      </c>
      <c r="H216" s="88" t="str" cm="1">
        <f t="array" ref="H216">_xlfn.IFS(OR(_xlfn.XLOOKUP(A216,Table1[Tag Number],Table1[Status],"-",0)="Dead",
        _xlfn.XLOOKUP(A216,Table2[Tag Number],Table2[Status],"-",0)="Dead",
        _xlfn.XLOOKUP(A216,Table3[Tag Number],Table3[Status],"-",0)="Dead",
        _xlfn.XLOOKUP(A216,Table4[Tag Number],Table4[Status],"-",0)="Dead"),"Dead",
     OR(_xlfn.XLOOKUP(A216,Table1[Tag Number],Table1[Status],"-",0)="Alive",
        _xlfn.XLOOKUP(A216,Table2[Tag Number],Table2[Status],"-",0)="Alive",
        _xlfn.XLOOKUP(A216,Table3[Tag Number],Table3[Status],"-",0)="Alive",
        _xlfn.XLOOKUP(A216,Table4[Tag Number],Table4[Status],"-",0)="Alive"),"Alive",
     OR(_xlfn.XLOOKUP(A216,Table1[Tag Number],Table1[Status],"-",0)="-",
        _xlfn.XLOOKUP(A216,Table2[Tag Number],Table2[Status],"-",0)="-",
        _xlfn.XLOOKUP(A216,Table3[Tag Number],Table3[Status],"-",0)="-",
        _xlfn.XLOOKUP(A216,Table4[Tag Number],Table4[Status],"-",0)="-"),
   "-")</f>
        <v>-</v>
      </c>
      <c r="I216" s="90"/>
      <c r="J216" s="90"/>
      <c r="K216" s="91"/>
      <c r="L216" s="91"/>
      <c r="M216" s="91"/>
      <c r="N216" s="92"/>
      <c r="O216" s="89"/>
      <c r="R216" t="b">
        <f t="shared" si="7"/>
        <v>0</v>
      </c>
    </row>
    <row r="217" spans="1:18" ht="15" thickBot="1" x14ac:dyDescent="0.35">
      <c r="A217" s="3" t="s">
        <v>1272</v>
      </c>
      <c r="B217" s="3" t="s">
        <v>1145</v>
      </c>
      <c r="C217" s="84">
        <f>IF(COUNTIF(Table1[Tag Number], A217), 1, 0)</f>
        <v>0</v>
      </c>
      <c r="D217" s="85">
        <f>IF(COUNTIF(Table2[Tag Number], A217), 1, 0)</f>
        <v>0</v>
      </c>
      <c r="E217" s="86">
        <f>IF(COUNTIF(Table3[Tag Number], A217), 1, 0)</f>
        <v>0</v>
      </c>
      <c r="F217" s="86">
        <f>IF(COUNTIF(Table4[Tag Number], A217), 1, 0)</f>
        <v>0</v>
      </c>
      <c r="G217" s="87">
        <f t="shared" si="8"/>
        <v>0</v>
      </c>
      <c r="H217" s="88" t="str" cm="1">
        <f t="array" ref="H217">_xlfn.IFS(OR(_xlfn.XLOOKUP(A217,Table1[Tag Number],Table1[Status],"-",0)="Dead",
        _xlfn.XLOOKUP(A217,Table2[Tag Number],Table2[Status],"-",0)="Dead",
        _xlfn.XLOOKUP(A217,Table3[Tag Number],Table3[Status],"-",0)="Dead",
        _xlfn.XLOOKUP(A217,Table4[Tag Number],Table4[Status],"-",0)="Dead"),"Dead",
     OR(_xlfn.XLOOKUP(A217,Table1[Tag Number],Table1[Status],"-",0)="Alive",
        _xlfn.XLOOKUP(A217,Table2[Tag Number],Table2[Status],"-",0)="Alive",
        _xlfn.XLOOKUP(A217,Table3[Tag Number],Table3[Status],"-",0)="Alive",
        _xlfn.XLOOKUP(A217,Table4[Tag Number],Table4[Status],"-",0)="Alive"),"Alive",
     OR(_xlfn.XLOOKUP(A217,Table1[Tag Number],Table1[Status],"-",0)="-",
        _xlfn.XLOOKUP(A217,Table2[Tag Number],Table2[Status],"-",0)="-",
        _xlfn.XLOOKUP(A217,Table3[Tag Number],Table3[Status],"-",0)="-",
        _xlfn.XLOOKUP(A217,Table4[Tag Number],Table4[Status],"-",0)="-"),
   "-")</f>
        <v>-</v>
      </c>
      <c r="I217" s="90"/>
      <c r="J217" s="90"/>
      <c r="K217" s="91"/>
      <c r="L217" s="91"/>
      <c r="M217" s="91"/>
      <c r="N217" s="92"/>
      <c r="O217" s="89"/>
      <c r="R217" t="b">
        <f t="shared" si="7"/>
        <v>0</v>
      </c>
    </row>
    <row r="218" spans="1:18" ht="15" thickBot="1" x14ac:dyDescent="0.35">
      <c r="A218" s="2" t="s">
        <v>143</v>
      </c>
      <c r="B218" s="2" t="s">
        <v>1145</v>
      </c>
      <c r="C218" s="84">
        <f>IF(COUNTIF(Table1[Tag Number], A218), 1, 0)</f>
        <v>0</v>
      </c>
      <c r="D218" s="85">
        <f>IF(COUNTIF(Table2[Tag Number], A218), 1, 0)</f>
        <v>1</v>
      </c>
      <c r="E218" s="86">
        <f>IF(COUNTIF(Table3[Tag Number], A218), 1, 0)</f>
        <v>0</v>
      </c>
      <c r="F218" s="86">
        <f>IF(COUNTIF(Table4[Tag Number], A218), 1, 0)</f>
        <v>0</v>
      </c>
      <c r="G218" s="87">
        <f t="shared" si="8"/>
        <v>1</v>
      </c>
      <c r="H218" s="88" t="str" cm="1">
        <f t="array" ref="H218">_xlfn.IFS(OR(_xlfn.XLOOKUP(A218,Table1[Tag Number],Table1[Status],"-",0)="Dead",
        _xlfn.XLOOKUP(A218,Table2[Tag Number],Table2[Status],"-",0)="Dead",
        _xlfn.XLOOKUP(A218,Table3[Tag Number],Table3[Status],"-",0)="Dead",
        _xlfn.XLOOKUP(A218,Table4[Tag Number],Table4[Status],"-",0)="Dead"),"Dead",
     OR(_xlfn.XLOOKUP(A218,Table1[Tag Number],Table1[Status],"-",0)="Alive",
        _xlfn.XLOOKUP(A218,Table2[Tag Number],Table2[Status],"-",0)="Alive",
        _xlfn.XLOOKUP(A218,Table3[Tag Number],Table3[Status],"-",0)="Alive",
        _xlfn.XLOOKUP(A218,Table4[Tag Number],Table4[Status],"-",0)="Alive"),"Alive",
     OR(_xlfn.XLOOKUP(A218,Table1[Tag Number],Table1[Status],"-",0)="-",
        _xlfn.XLOOKUP(A218,Table2[Tag Number],Table2[Status],"-",0)="-",
        _xlfn.XLOOKUP(A218,Table3[Tag Number],Table3[Status],"-",0)="-",
        _xlfn.XLOOKUP(A218,Table4[Tag Number],Table4[Status],"-",0)="-"),
   "-")</f>
        <v>Dead</v>
      </c>
      <c r="I218" s="90"/>
      <c r="J218" s="90"/>
      <c r="K218" s="91"/>
      <c r="L218" s="91"/>
      <c r="M218" s="91"/>
      <c r="N218" s="92"/>
      <c r="O218" s="89"/>
      <c r="R218" t="b">
        <f t="shared" si="7"/>
        <v>0</v>
      </c>
    </row>
    <row r="219" spans="1:18" ht="15" thickBot="1" x14ac:dyDescent="0.35">
      <c r="A219" s="3" t="s">
        <v>1273</v>
      </c>
      <c r="B219" s="3" t="s">
        <v>1145</v>
      </c>
      <c r="C219" s="84">
        <f>IF(COUNTIF(Table1[Tag Number], A219), 1, 0)</f>
        <v>0</v>
      </c>
      <c r="D219" s="85">
        <f>IF(COUNTIF(Table2[Tag Number], A219), 1, 0)</f>
        <v>0</v>
      </c>
      <c r="E219" s="86">
        <f>IF(COUNTIF(Table3[Tag Number], A219), 1, 0)</f>
        <v>0</v>
      </c>
      <c r="F219" s="86">
        <f>IF(COUNTIF(Table4[Tag Number], A219), 1, 0)</f>
        <v>0</v>
      </c>
      <c r="G219" s="87">
        <f t="shared" si="8"/>
        <v>0</v>
      </c>
      <c r="H219" s="88" t="str" cm="1">
        <f t="array" ref="H219">_xlfn.IFS(OR(_xlfn.XLOOKUP(A219,Table1[Tag Number],Table1[Status],"-",0)="Dead",
        _xlfn.XLOOKUP(A219,Table2[Tag Number],Table2[Status],"-",0)="Dead",
        _xlfn.XLOOKUP(A219,Table3[Tag Number],Table3[Status],"-",0)="Dead",
        _xlfn.XLOOKUP(A219,Table4[Tag Number],Table4[Status],"-",0)="Dead"),"Dead",
     OR(_xlfn.XLOOKUP(A219,Table1[Tag Number],Table1[Status],"-",0)="Alive",
        _xlfn.XLOOKUP(A219,Table2[Tag Number],Table2[Status],"-",0)="Alive",
        _xlfn.XLOOKUP(A219,Table3[Tag Number],Table3[Status],"-",0)="Alive",
        _xlfn.XLOOKUP(A219,Table4[Tag Number],Table4[Status],"-",0)="Alive"),"Alive",
     OR(_xlfn.XLOOKUP(A219,Table1[Tag Number],Table1[Status],"-",0)="-",
        _xlfn.XLOOKUP(A219,Table2[Tag Number],Table2[Status],"-",0)="-",
        _xlfn.XLOOKUP(A219,Table3[Tag Number],Table3[Status],"-",0)="-",
        _xlfn.XLOOKUP(A219,Table4[Tag Number],Table4[Status],"-",0)="-"),
   "-")</f>
        <v>-</v>
      </c>
      <c r="I219" s="90"/>
      <c r="J219" s="90"/>
      <c r="K219" s="91"/>
      <c r="L219" s="91"/>
      <c r="M219" s="91"/>
      <c r="N219" s="92"/>
      <c r="O219" s="89"/>
      <c r="R219" t="b">
        <f t="shared" si="7"/>
        <v>0</v>
      </c>
    </row>
    <row r="220" spans="1:18" ht="15" thickBot="1" x14ac:dyDescent="0.35">
      <c r="A220" s="2" t="s">
        <v>1274</v>
      </c>
      <c r="B220" s="2" t="s">
        <v>1145</v>
      </c>
      <c r="C220" s="84">
        <f>IF(COUNTIF(Table1[Tag Number], A220), 1, 0)</f>
        <v>0</v>
      </c>
      <c r="D220" s="85">
        <f>IF(COUNTIF(Table2[Tag Number], A220), 1, 0)</f>
        <v>0</v>
      </c>
      <c r="E220" s="86">
        <f>IF(COUNTIF(Table3[Tag Number], A220), 1, 0)</f>
        <v>0</v>
      </c>
      <c r="F220" s="86">
        <f>IF(COUNTIF(Table4[Tag Number], A220), 1, 0)</f>
        <v>0</v>
      </c>
      <c r="G220" s="87">
        <f t="shared" si="8"/>
        <v>0</v>
      </c>
      <c r="H220" s="88" t="str" cm="1">
        <f t="array" ref="H220">_xlfn.IFS(OR(_xlfn.XLOOKUP(A220,Table1[Tag Number],Table1[Status],"-",0)="Dead",
        _xlfn.XLOOKUP(A220,Table2[Tag Number],Table2[Status],"-",0)="Dead",
        _xlfn.XLOOKUP(A220,Table3[Tag Number],Table3[Status],"-",0)="Dead",
        _xlfn.XLOOKUP(A220,Table4[Tag Number],Table4[Status],"-",0)="Dead"),"Dead",
     OR(_xlfn.XLOOKUP(A220,Table1[Tag Number],Table1[Status],"-",0)="Alive",
        _xlfn.XLOOKUP(A220,Table2[Tag Number],Table2[Status],"-",0)="Alive",
        _xlfn.XLOOKUP(A220,Table3[Tag Number],Table3[Status],"-",0)="Alive",
        _xlfn.XLOOKUP(A220,Table4[Tag Number],Table4[Status],"-",0)="Alive"),"Alive",
     OR(_xlfn.XLOOKUP(A220,Table1[Tag Number],Table1[Status],"-",0)="-",
        _xlfn.XLOOKUP(A220,Table2[Tag Number],Table2[Status],"-",0)="-",
        _xlfn.XLOOKUP(A220,Table3[Tag Number],Table3[Status],"-",0)="-",
        _xlfn.XLOOKUP(A220,Table4[Tag Number],Table4[Status],"-",0)="-"),
   "-")</f>
        <v>-</v>
      </c>
      <c r="I220" s="90"/>
      <c r="J220" s="90"/>
      <c r="K220" s="91"/>
      <c r="L220" s="91"/>
      <c r="M220" s="91"/>
      <c r="N220" s="92"/>
      <c r="O220" s="89"/>
      <c r="R220" t="b">
        <f t="shared" si="7"/>
        <v>0</v>
      </c>
    </row>
    <row r="221" spans="1:18" ht="15" thickBot="1" x14ac:dyDescent="0.35">
      <c r="A221" s="3" t="s">
        <v>269</v>
      </c>
      <c r="B221" s="3" t="s">
        <v>1145</v>
      </c>
      <c r="C221" s="84">
        <f>IF(COUNTIF(Table1[Tag Number], A221), 1, 0)</f>
        <v>0</v>
      </c>
      <c r="D221" s="85">
        <f>IF(COUNTIF(Table2[Tag Number], A221), 1, 0)</f>
        <v>1</v>
      </c>
      <c r="E221" s="86">
        <f>IF(COUNTIF(Table3[Tag Number], A221), 1, 0)</f>
        <v>0</v>
      </c>
      <c r="F221" s="86">
        <f>IF(COUNTIF(Table4[Tag Number], A221), 1, 0)</f>
        <v>0</v>
      </c>
      <c r="G221" s="87">
        <f t="shared" si="8"/>
        <v>1</v>
      </c>
      <c r="H221" s="88" t="str" cm="1">
        <f t="array" ref="H221">_xlfn.IFS(OR(_xlfn.XLOOKUP(A221,Table1[Tag Number],Table1[Status],"-",0)="Dead",
        _xlfn.XLOOKUP(A221,Table2[Tag Number],Table2[Status],"-",0)="Dead",
        _xlfn.XLOOKUP(A221,Table3[Tag Number],Table3[Status],"-",0)="Dead",
        _xlfn.XLOOKUP(A221,Table4[Tag Number],Table4[Status],"-",0)="Dead"),"Dead",
     OR(_xlfn.XLOOKUP(A221,Table1[Tag Number],Table1[Status],"-",0)="Alive",
        _xlfn.XLOOKUP(A221,Table2[Tag Number],Table2[Status],"-",0)="Alive",
        _xlfn.XLOOKUP(A221,Table3[Tag Number],Table3[Status],"-",0)="Alive",
        _xlfn.XLOOKUP(A221,Table4[Tag Number],Table4[Status],"-",0)="Alive"),"Alive",
     OR(_xlfn.XLOOKUP(A221,Table1[Tag Number],Table1[Status],"-",0)="-",
        _xlfn.XLOOKUP(A221,Table2[Tag Number],Table2[Status],"-",0)="-",
        _xlfn.XLOOKUP(A221,Table3[Tag Number],Table3[Status],"-",0)="-",
        _xlfn.XLOOKUP(A221,Table4[Tag Number],Table4[Status],"-",0)="-"),
   "-")</f>
        <v>Dead</v>
      </c>
      <c r="I221" s="90"/>
      <c r="J221" s="90"/>
      <c r="K221" s="91"/>
      <c r="L221" s="91"/>
      <c r="M221" s="91"/>
      <c r="N221" s="92"/>
      <c r="O221" s="89"/>
      <c r="R221" t="b">
        <f t="shared" si="7"/>
        <v>0</v>
      </c>
    </row>
    <row r="222" spans="1:18" ht="15" thickBot="1" x14ac:dyDescent="0.35">
      <c r="A222" s="2" t="s">
        <v>1275</v>
      </c>
      <c r="B222" s="2" t="s">
        <v>1145</v>
      </c>
      <c r="C222" s="84">
        <f>IF(COUNTIF(Table1[Tag Number], A222), 1, 0)</f>
        <v>0</v>
      </c>
      <c r="D222" s="85">
        <f>IF(COUNTIF(Table2[Tag Number], A222), 1, 0)</f>
        <v>0</v>
      </c>
      <c r="E222" s="86">
        <f>IF(COUNTIF(Table3[Tag Number], A222), 1, 0)</f>
        <v>0</v>
      </c>
      <c r="F222" s="86">
        <f>IF(COUNTIF(Table4[Tag Number], A222), 1, 0)</f>
        <v>0</v>
      </c>
      <c r="G222" s="87">
        <f t="shared" si="8"/>
        <v>0</v>
      </c>
      <c r="H222" s="88" t="str" cm="1">
        <f t="array" ref="H222">_xlfn.IFS(OR(_xlfn.XLOOKUP(A222,Table1[Tag Number],Table1[Status],"-",0)="Dead",
        _xlfn.XLOOKUP(A222,Table2[Tag Number],Table2[Status],"-",0)="Dead",
        _xlfn.XLOOKUP(A222,Table3[Tag Number],Table3[Status],"-",0)="Dead",
        _xlfn.XLOOKUP(A222,Table4[Tag Number],Table4[Status],"-",0)="Dead"),"Dead",
     OR(_xlfn.XLOOKUP(A222,Table1[Tag Number],Table1[Status],"-",0)="Alive",
        _xlfn.XLOOKUP(A222,Table2[Tag Number],Table2[Status],"-",0)="Alive",
        _xlfn.XLOOKUP(A222,Table3[Tag Number],Table3[Status],"-",0)="Alive",
        _xlfn.XLOOKUP(A222,Table4[Tag Number],Table4[Status],"-",0)="Alive"),"Alive",
     OR(_xlfn.XLOOKUP(A222,Table1[Tag Number],Table1[Status],"-",0)="-",
        _xlfn.XLOOKUP(A222,Table2[Tag Number],Table2[Status],"-",0)="-",
        _xlfn.XLOOKUP(A222,Table3[Tag Number],Table3[Status],"-",0)="-",
        _xlfn.XLOOKUP(A222,Table4[Tag Number],Table4[Status],"-",0)="-"),
   "-")</f>
        <v>-</v>
      </c>
      <c r="I222" s="90"/>
      <c r="J222" s="90"/>
      <c r="K222" s="91"/>
      <c r="L222" s="91"/>
      <c r="M222" s="91"/>
      <c r="N222" s="92"/>
      <c r="O222" s="89"/>
      <c r="R222" t="b">
        <f t="shared" si="7"/>
        <v>0</v>
      </c>
    </row>
    <row r="223" spans="1:18" ht="15" thickBot="1" x14ac:dyDescent="0.35">
      <c r="A223" s="3" t="s">
        <v>1276</v>
      </c>
      <c r="B223" s="3" t="s">
        <v>1145</v>
      </c>
      <c r="C223" s="84">
        <f>IF(COUNTIF(Table1[Tag Number], A223), 1, 0)</f>
        <v>0</v>
      </c>
      <c r="D223" s="85">
        <f>IF(COUNTIF(Table2[Tag Number], A223), 1, 0)</f>
        <v>0</v>
      </c>
      <c r="E223" s="86">
        <f>IF(COUNTIF(Table3[Tag Number], A223), 1, 0)</f>
        <v>0</v>
      </c>
      <c r="F223" s="86">
        <f>IF(COUNTIF(Table4[Tag Number], A223), 1, 0)</f>
        <v>0</v>
      </c>
      <c r="G223" s="87">
        <f t="shared" si="8"/>
        <v>0</v>
      </c>
      <c r="H223" s="88" t="str" cm="1">
        <f t="array" ref="H223">_xlfn.IFS(OR(_xlfn.XLOOKUP(A223,Table1[Tag Number],Table1[Status],"-",0)="Dead",
        _xlfn.XLOOKUP(A223,Table2[Tag Number],Table2[Status],"-",0)="Dead",
        _xlfn.XLOOKUP(A223,Table3[Tag Number],Table3[Status],"-",0)="Dead",
        _xlfn.XLOOKUP(A223,Table4[Tag Number],Table4[Status],"-",0)="Dead"),"Dead",
     OR(_xlfn.XLOOKUP(A223,Table1[Tag Number],Table1[Status],"-",0)="Alive",
        _xlfn.XLOOKUP(A223,Table2[Tag Number],Table2[Status],"-",0)="Alive",
        _xlfn.XLOOKUP(A223,Table3[Tag Number],Table3[Status],"-",0)="Alive",
        _xlfn.XLOOKUP(A223,Table4[Tag Number],Table4[Status],"-",0)="Alive"),"Alive",
     OR(_xlfn.XLOOKUP(A223,Table1[Tag Number],Table1[Status],"-",0)="-",
        _xlfn.XLOOKUP(A223,Table2[Tag Number],Table2[Status],"-",0)="-",
        _xlfn.XLOOKUP(A223,Table3[Tag Number],Table3[Status],"-",0)="-",
        _xlfn.XLOOKUP(A223,Table4[Tag Number],Table4[Status],"-",0)="-"),
   "-")</f>
        <v>-</v>
      </c>
      <c r="I223" s="90"/>
      <c r="J223" s="90"/>
      <c r="K223" s="91"/>
      <c r="L223" s="91"/>
      <c r="M223" s="91"/>
      <c r="N223" s="92"/>
      <c r="O223" s="89"/>
      <c r="R223" t="b">
        <f t="shared" si="7"/>
        <v>0</v>
      </c>
    </row>
    <row r="224" spans="1:18" ht="15" thickBot="1" x14ac:dyDescent="0.35">
      <c r="A224" s="2" t="s">
        <v>1277</v>
      </c>
      <c r="B224" s="2" t="s">
        <v>1145</v>
      </c>
      <c r="C224" s="84">
        <f>IF(COUNTIF(Table1[Tag Number], A224), 1, 0)</f>
        <v>0</v>
      </c>
      <c r="D224" s="85">
        <f>IF(COUNTIF(Table2[Tag Number], A224), 1, 0)</f>
        <v>0</v>
      </c>
      <c r="E224" s="86">
        <f>IF(COUNTIF(Table3[Tag Number], A224), 1, 0)</f>
        <v>0</v>
      </c>
      <c r="F224" s="86">
        <f>IF(COUNTIF(Table4[Tag Number], A224), 1, 0)</f>
        <v>0</v>
      </c>
      <c r="G224" s="87">
        <f t="shared" si="8"/>
        <v>0</v>
      </c>
      <c r="H224" s="88" t="str" cm="1">
        <f t="array" ref="H224">_xlfn.IFS(OR(_xlfn.XLOOKUP(A224,Table1[Tag Number],Table1[Status],"-",0)="Dead",
        _xlfn.XLOOKUP(A224,Table2[Tag Number],Table2[Status],"-",0)="Dead",
        _xlfn.XLOOKUP(A224,Table3[Tag Number],Table3[Status],"-",0)="Dead",
        _xlfn.XLOOKUP(A224,Table4[Tag Number],Table4[Status],"-",0)="Dead"),"Dead",
     OR(_xlfn.XLOOKUP(A224,Table1[Tag Number],Table1[Status],"-",0)="Alive",
        _xlfn.XLOOKUP(A224,Table2[Tag Number],Table2[Status],"-",0)="Alive",
        _xlfn.XLOOKUP(A224,Table3[Tag Number],Table3[Status],"-",0)="Alive",
        _xlfn.XLOOKUP(A224,Table4[Tag Number],Table4[Status],"-",0)="Alive"),"Alive",
     OR(_xlfn.XLOOKUP(A224,Table1[Tag Number],Table1[Status],"-",0)="-",
        _xlfn.XLOOKUP(A224,Table2[Tag Number],Table2[Status],"-",0)="-",
        _xlfn.XLOOKUP(A224,Table3[Tag Number],Table3[Status],"-",0)="-",
        _xlfn.XLOOKUP(A224,Table4[Tag Number],Table4[Status],"-",0)="-"),
   "-")</f>
        <v>-</v>
      </c>
      <c r="I224" s="90"/>
      <c r="J224" s="90"/>
      <c r="K224" s="91"/>
      <c r="L224" s="91"/>
      <c r="M224" s="91"/>
      <c r="N224" s="92"/>
      <c r="O224" s="89"/>
      <c r="R224" t="b">
        <f t="shared" si="7"/>
        <v>0</v>
      </c>
    </row>
    <row r="225" spans="1:18" ht="15" thickBot="1" x14ac:dyDescent="0.35">
      <c r="A225" s="3" t="s">
        <v>1278</v>
      </c>
      <c r="B225" s="3" t="s">
        <v>1145</v>
      </c>
      <c r="C225" s="84">
        <f>IF(COUNTIF(Table1[Tag Number], A225), 1, 0)</f>
        <v>0</v>
      </c>
      <c r="D225" s="85">
        <f>IF(COUNTIF(Table2[Tag Number], A225), 1, 0)</f>
        <v>0</v>
      </c>
      <c r="E225" s="86">
        <f>IF(COUNTIF(Table3[Tag Number], A225), 1, 0)</f>
        <v>0</v>
      </c>
      <c r="F225" s="86">
        <f>IF(COUNTIF(Table4[Tag Number], A225), 1, 0)</f>
        <v>0</v>
      </c>
      <c r="G225" s="87">
        <f t="shared" si="8"/>
        <v>0</v>
      </c>
      <c r="H225" s="88" t="str" cm="1">
        <f t="array" ref="H225">_xlfn.IFS(OR(_xlfn.XLOOKUP(A225,Table1[Tag Number],Table1[Status],"-",0)="Dead",
        _xlfn.XLOOKUP(A225,Table2[Tag Number],Table2[Status],"-",0)="Dead",
        _xlfn.XLOOKUP(A225,Table3[Tag Number],Table3[Status],"-",0)="Dead",
        _xlfn.XLOOKUP(A225,Table4[Tag Number],Table4[Status],"-",0)="Dead"),"Dead",
     OR(_xlfn.XLOOKUP(A225,Table1[Tag Number],Table1[Status],"-",0)="Alive",
        _xlfn.XLOOKUP(A225,Table2[Tag Number],Table2[Status],"-",0)="Alive",
        _xlfn.XLOOKUP(A225,Table3[Tag Number],Table3[Status],"-",0)="Alive",
        _xlfn.XLOOKUP(A225,Table4[Tag Number],Table4[Status],"-",0)="Alive"),"Alive",
     OR(_xlfn.XLOOKUP(A225,Table1[Tag Number],Table1[Status],"-",0)="-",
        _xlfn.XLOOKUP(A225,Table2[Tag Number],Table2[Status],"-",0)="-",
        _xlfn.XLOOKUP(A225,Table3[Tag Number],Table3[Status],"-",0)="-",
        _xlfn.XLOOKUP(A225,Table4[Tag Number],Table4[Status],"-",0)="-"),
   "-")</f>
        <v>-</v>
      </c>
      <c r="I225" s="90"/>
      <c r="J225" s="90"/>
      <c r="K225" s="91"/>
      <c r="L225" s="91"/>
      <c r="M225" s="91"/>
      <c r="N225" s="92"/>
      <c r="O225" s="89"/>
      <c r="R225" t="b">
        <f t="shared" si="7"/>
        <v>0</v>
      </c>
    </row>
    <row r="226" spans="1:18" ht="15" thickBot="1" x14ac:dyDescent="0.35">
      <c r="A226" s="2" t="s">
        <v>50</v>
      </c>
      <c r="B226" s="2" t="s">
        <v>1145</v>
      </c>
      <c r="C226" s="84">
        <f>IF(COUNTIF(Table1[Tag Number], A226), 1, 0)</f>
        <v>1</v>
      </c>
      <c r="D226" s="85">
        <f>IF(COUNTIF(Table2[Tag Number], A226), 1, 0)</f>
        <v>0</v>
      </c>
      <c r="E226" s="86">
        <f>IF(COUNTIF(Table3[Tag Number], A226), 1, 0)</f>
        <v>0</v>
      </c>
      <c r="F226" s="86">
        <f>IF(COUNTIF(Table4[Tag Number], A226), 1, 0)</f>
        <v>1</v>
      </c>
      <c r="G226" s="87">
        <f t="shared" si="8"/>
        <v>2</v>
      </c>
      <c r="H226" s="88" t="str" cm="1">
        <f t="array" ref="H226">_xlfn.IFS(OR(_xlfn.XLOOKUP(A226,Table1[Tag Number],Table1[Status],"-",0)="Dead",
        _xlfn.XLOOKUP(A226,Table2[Tag Number],Table2[Status],"-",0)="Dead",
        _xlfn.XLOOKUP(A226,Table3[Tag Number],Table3[Status],"-",0)="Dead",
        _xlfn.XLOOKUP(A226,Table4[Tag Number],Table4[Status],"-",0)="Dead"),"Dead",
     OR(_xlfn.XLOOKUP(A226,Table1[Tag Number],Table1[Status],"-",0)="Alive",
        _xlfn.XLOOKUP(A226,Table2[Tag Number],Table2[Status],"-",0)="Alive",
        _xlfn.XLOOKUP(A226,Table3[Tag Number],Table3[Status],"-",0)="Alive",
        _xlfn.XLOOKUP(A226,Table4[Tag Number],Table4[Status],"-",0)="Alive"),"Alive",
     OR(_xlfn.XLOOKUP(A226,Table1[Tag Number],Table1[Status],"-",0)="-",
        _xlfn.XLOOKUP(A226,Table2[Tag Number],Table2[Status],"-",0)="-",
        _xlfn.XLOOKUP(A226,Table3[Tag Number],Table3[Status],"-",0)="-",
        _xlfn.XLOOKUP(A226,Table4[Tag Number],Table4[Status],"-",0)="-"),
   "-")</f>
        <v>Alive</v>
      </c>
      <c r="I226" s="90"/>
      <c r="J226" s="90"/>
      <c r="K226" s="91"/>
      <c r="L226" s="91"/>
      <c r="M226" s="91"/>
      <c r="N226" s="92"/>
      <c r="O226" s="89"/>
      <c r="R226" t="str">
        <f t="shared" si="7"/>
        <v>B226</v>
      </c>
    </row>
    <row r="227" spans="1:18" ht="15" thickBot="1" x14ac:dyDescent="0.35">
      <c r="A227" s="3" t="s">
        <v>1279</v>
      </c>
      <c r="B227" s="3" t="s">
        <v>1145</v>
      </c>
      <c r="C227" s="84">
        <f>IF(COUNTIF(Table1[Tag Number], A227), 1, 0)</f>
        <v>0</v>
      </c>
      <c r="D227" s="85">
        <f>IF(COUNTIF(Table2[Tag Number], A227), 1, 0)</f>
        <v>0</v>
      </c>
      <c r="E227" s="86">
        <f>IF(COUNTIF(Table3[Tag Number], A227), 1, 0)</f>
        <v>0</v>
      </c>
      <c r="F227" s="86">
        <f>IF(COUNTIF(Table4[Tag Number], A227), 1, 0)</f>
        <v>0</v>
      </c>
      <c r="G227" s="87">
        <f t="shared" si="8"/>
        <v>0</v>
      </c>
      <c r="H227" s="88" t="str" cm="1">
        <f t="array" ref="H227">_xlfn.IFS(OR(_xlfn.XLOOKUP(A227,Table1[Tag Number],Table1[Status],"-",0)="Dead",
        _xlfn.XLOOKUP(A227,Table2[Tag Number],Table2[Status],"-",0)="Dead",
        _xlfn.XLOOKUP(A227,Table3[Tag Number],Table3[Status],"-",0)="Dead",
        _xlfn.XLOOKUP(A227,Table4[Tag Number],Table4[Status],"-",0)="Dead"),"Dead",
     OR(_xlfn.XLOOKUP(A227,Table1[Tag Number],Table1[Status],"-",0)="Alive",
        _xlfn.XLOOKUP(A227,Table2[Tag Number],Table2[Status],"-",0)="Alive",
        _xlfn.XLOOKUP(A227,Table3[Tag Number],Table3[Status],"-",0)="Alive",
        _xlfn.XLOOKUP(A227,Table4[Tag Number],Table4[Status],"-",0)="Alive"),"Alive",
     OR(_xlfn.XLOOKUP(A227,Table1[Tag Number],Table1[Status],"-",0)="-",
        _xlfn.XLOOKUP(A227,Table2[Tag Number],Table2[Status],"-",0)="-",
        _xlfn.XLOOKUP(A227,Table3[Tag Number],Table3[Status],"-",0)="-",
        _xlfn.XLOOKUP(A227,Table4[Tag Number],Table4[Status],"-",0)="-"),
   "-")</f>
        <v>-</v>
      </c>
      <c r="I227" s="90"/>
      <c r="J227" s="90"/>
      <c r="K227" s="91"/>
      <c r="L227" s="91"/>
      <c r="M227" s="91"/>
      <c r="N227" s="92"/>
      <c r="O227" s="89"/>
      <c r="R227" t="b">
        <f t="shared" si="7"/>
        <v>0</v>
      </c>
    </row>
    <row r="228" spans="1:18" ht="15" thickBot="1" x14ac:dyDescent="0.35">
      <c r="A228" s="2" t="s">
        <v>1280</v>
      </c>
      <c r="B228" s="2" t="s">
        <v>1145</v>
      </c>
      <c r="C228" s="84">
        <f>IF(COUNTIF(Table1[Tag Number], A228), 1, 0)</f>
        <v>0</v>
      </c>
      <c r="D228" s="85">
        <f>IF(COUNTIF(Table2[Tag Number], A228), 1, 0)</f>
        <v>0</v>
      </c>
      <c r="E228" s="86">
        <f>IF(COUNTIF(Table3[Tag Number], A228), 1, 0)</f>
        <v>0</v>
      </c>
      <c r="F228" s="86">
        <f>IF(COUNTIF(Table4[Tag Number], A228), 1, 0)</f>
        <v>0</v>
      </c>
      <c r="G228" s="87">
        <f t="shared" si="8"/>
        <v>0</v>
      </c>
      <c r="H228" s="88" t="str" cm="1">
        <f t="array" ref="H228">_xlfn.IFS(OR(_xlfn.XLOOKUP(A228,Table1[Tag Number],Table1[Status],"-",0)="Dead",
        _xlfn.XLOOKUP(A228,Table2[Tag Number],Table2[Status],"-",0)="Dead",
        _xlfn.XLOOKUP(A228,Table3[Tag Number],Table3[Status],"-",0)="Dead",
        _xlfn.XLOOKUP(A228,Table4[Tag Number],Table4[Status],"-",0)="Dead"),"Dead",
     OR(_xlfn.XLOOKUP(A228,Table1[Tag Number],Table1[Status],"-",0)="Alive",
        _xlfn.XLOOKUP(A228,Table2[Tag Number],Table2[Status],"-",0)="Alive",
        _xlfn.XLOOKUP(A228,Table3[Tag Number],Table3[Status],"-",0)="Alive",
        _xlfn.XLOOKUP(A228,Table4[Tag Number],Table4[Status],"-",0)="Alive"),"Alive",
     OR(_xlfn.XLOOKUP(A228,Table1[Tag Number],Table1[Status],"-",0)="-",
        _xlfn.XLOOKUP(A228,Table2[Tag Number],Table2[Status],"-",0)="-",
        _xlfn.XLOOKUP(A228,Table3[Tag Number],Table3[Status],"-",0)="-",
        _xlfn.XLOOKUP(A228,Table4[Tag Number],Table4[Status],"-",0)="-"),
   "-")</f>
        <v>-</v>
      </c>
      <c r="I228" s="90"/>
      <c r="J228" s="90"/>
      <c r="K228" s="91"/>
      <c r="L228" s="91"/>
      <c r="M228" s="91"/>
      <c r="N228" s="92"/>
      <c r="O228" s="89"/>
      <c r="R228" t="b">
        <f t="shared" si="7"/>
        <v>0</v>
      </c>
    </row>
    <row r="229" spans="1:18" ht="15" thickBot="1" x14ac:dyDescent="0.35">
      <c r="A229" s="3" t="s">
        <v>1281</v>
      </c>
      <c r="B229" s="3" t="s">
        <v>1145</v>
      </c>
      <c r="C229" s="84">
        <f>IF(COUNTIF(Table1[Tag Number], A229), 1, 0)</f>
        <v>0</v>
      </c>
      <c r="D229" s="85">
        <f>IF(COUNTIF(Table2[Tag Number], A229), 1, 0)</f>
        <v>0</v>
      </c>
      <c r="E229" s="86">
        <f>IF(COUNTIF(Table3[Tag Number], A229), 1, 0)</f>
        <v>0</v>
      </c>
      <c r="F229" s="86">
        <f>IF(COUNTIF(Table4[Tag Number], A229), 1, 0)</f>
        <v>0</v>
      </c>
      <c r="G229" s="87">
        <f t="shared" si="8"/>
        <v>0</v>
      </c>
      <c r="H229" s="88" t="str" cm="1">
        <f t="array" ref="H229">_xlfn.IFS(OR(_xlfn.XLOOKUP(A229,Table1[Tag Number],Table1[Status],"-",0)="Dead",
        _xlfn.XLOOKUP(A229,Table2[Tag Number],Table2[Status],"-",0)="Dead",
        _xlfn.XLOOKUP(A229,Table3[Tag Number],Table3[Status],"-",0)="Dead",
        _xlfn.XLOOKUP(A229,Table4[Tag Number],Table4[Status],"-",0)="Dead"),"Dead",
     OR(_xlfn.XLOOKUP(A229,Table1[Tag Number],Table1[Status],"-",0)="Alive",
        _xlfn.XLOOKUP(A229,Table2[Tag Number],Table2[Status],"-",0)="Alive",
        _xlfn.XLOOKUP(A229,Table3[Tag Number],Table3[Status],"-",0)="Alive",
        _xlfn.XLOOKUP(A229,Table4[Tag Number],Table4[Status],"-",0)="Alive"),"Alive",
     OR(_xlfn.XLOOKUP(A229,Table1[Tag Number],Table1[Status],"-",0)="-",
        _xlfn.XLOOKUP(A229,Table2[Tag Number],Table2[Status],"-",0)="-",
        _xlfn.XLOOKUP(A229,Table3[Tag Number],Table3[Status],"-",0)="-",
        _xlfn.XLOOKUP(A229,Table4[Tag Number],Table4[Status],"-",0)="-"),
   "-")</f>
        <v>-</v>
      </c>
      <c r="I229" s="90"/>
      <c r="J229" s="90"/>
      <c r="K229" s="91"/>
      <c r="L229" s="91"/>
      <c r="M229" s="91"/>
      <c r="N229" s="92"/>
      <c r="O229" s="89"/>
      <c r="R229" t="b">
        <f t="shared" si="7"/>
        <v>0</v>
      </c>
    </row>
    <row r="230" spans="1:18" ht="15" thickBot="1" x14ac:dyDescent="0.35">
      <c r="A230" s="2" t="s">
        <v>1282</v>
      </c>
      <c r="B230" s="2" t="s">
        <v>1145</v>
      </c>
      <c r="C230" s="84">
        <f>IF(COUNTIF(Table1[Tag Number], A230), 1, 0)</f>
        <v>0</v>
      </c>
      <c r="D230" s="85">
        <f>IF(COUNTIF(Table2[Tag Number], A230), 1, 0)</f>
        <v>0</v>
      </c>
      <c r="E230" s="86">
        <f>IF(COUNTIF(Table3[Tag Number], A230), 1, 0)</f>
        <v>0</v>
      </c>
      <c r="F230" s="86">
        <f>IF(COUNTIF(Table4[Tag Number], A230), 1, 0)</f>
        <v>0</v>
      </c>
      <c r="G230" s="87">
        <f t="shared" si="8"/>
        <v>0</v>
      </c>
      <c r="H230" s="88" t="str" cm="1">
        <f t="array" ref="H230">_xlfn.IFS(OR(_xlfn.XLOOKUP(A230,Table1[Tag Number],Table1[Status],"-",0)="Dead",
        _xlfn.XLOOKUP(A230,Table2[Tag Number],Table2[Status],"-",0)="Dead",
        _xlfn.XLOOKUP(A230,Table3[Tag Number],Table3[Status],"-",0)="Dead",
        _xlfn.XLOOKUP(A230,Table4[Tag Number],Table4[Status],"-",0)="Dead"),"Dead",
     OR(_xlfn.XLOOKUP(A230,Table1[Tag Number],Table1[Status],"-",0)="Alive",
        _xlfn.XLOOKUP(A230,Table2[Tag Number],Table2[Status],"-",0)="Alive",
        _xlfn.XLOOKUP(A230,Table3[Tag Number],Table3[Status],"-",0)="Alive",
        _xlfn.XLOOKUP(A230,Table4[Tag Number],Table4[Status],"-",0)="Alive"),"Alive",
     OR(_xlfn.XLOOKUP(A230,Table1[Tag Number],Table1[Status],"-",0)="-",
        _xlfn.XLOOKUP(A230,Table2[Tag Number],Table2[Status],"-",0)="-",
        _xlfn.XLOOKUP(A230,Table3[Tag Number],Table3[Status],"-",0)="-",
        _xlfn.XLOOKUP(A230,Table4[Tag Number],Table4[Status],"-",0)="-"),
   "-")</f>
        <v>-</v>
      </c>
      <c r="I230" s="90"/>
      <c r="J230" s="90"/>
      <c r="K230" s="91"/>
      <c r="L230" s="91"/>
      <c r="M230" s="91"/>
      <c r="N230" s="92"/>
      <c r="O230" s="89"/>
      <c r="R230" t="b">
        <f t="shared" si="7"/>
        <v>0</v>
      </c>
    </row>
    <row r="231" spans="1:18" ht="15" thickBot="1" x14ac:dyDescent="0.35">
      <c r="A231" s="3" t="s">
        <v>1283</v>
      </c>
      <c r="B231" s="3" t="s">
        <v>1145</v>
      </c>
      <c r="C231" s="84">
        <f>IF(COUNTIF(Table1[Tag Number], A231), 1, 0)</f>
        <v>0</v>
      </c>
      <c r="D231" s="85">
        <f>IF(COUNTIF(Table2[Tag Number], A231), 1, 0)</f>
        <v>0</v>
      </c>
      <c r="E231" s="86">
        <f>IF(COUNTIF(Table3[Tag Number], A231), 1, 0)</f>
        <v>0</v>
      </c>
      <c r="F231" s="86">
        <f>IF(COUNTIF(Table4[Tag Number], A231), 1, 0)</f>
        <v>0</v>
      </c>
      <c r="G231" s="87">
        <f t="shared" si="8"/>
        <v>0</v>
      </c>
      <c r="H231" s="88" t="str" cm="1">
        <f t="array" ref="H231">_xlfn.IFS(OR(_xlfn.XLOOKUP(A231,Table1[Tag Number],Table1[Status],"-",0)="Dead",
        _xlfn.XLOOKUP(A231,Table2[Tag Number],Table2[Status],"-",0)="Dead",
        _xlfn.XLOOKUP(A231,Table3[Tag Number],Table3[Status],"-",0)="Dead",
        _xlfn.XLOOKUP(A231,Table4[Tag Number],Table4[Status],"-",0)="Dead"),"Dead",
     OR(_xlfn.XLOOKUP(A231,Table1[Tag Number],Table1[Status],"-",0)="Alive",
        _xlfn.XLOOKUP(A231,Table2[Tag Number],Table2[Status],"-",0)="Alive",
        _xlfn.XLOOKUP(A231,Table3[Tag Number],Table3[Status],"-",0)="Alive",
        _xlfn.XLOOKUP(A231,Table4[Tag Number],Table4[Status],"-",0)="Alive"),"Alive",
     OR(_xlfn.XLOOKUP(A231,Table1[Tag Number],Table1[Status],"-",0)="-",
        _xlfn.XLOOKUP(A231,Table2[Tag Number],Table2[Status],"-",0)="-",
        _xlfn.XLOOKUP(A231,Table3[Tag Number],Table3[Status],"-",0)="-",
        _xlfn.XLOOKUP(A231,Table4[Tag Number],Table4[Status],"-",0)="-"),
   "-")</f>
        <v>-</v>
      </c>
      <c r="I231" s="90"/>
      <c r="J231" s="90"/>
      <c r="K231" s="91"/>
      <c r="L231" s="91"/>
      <c r="M231" s="91"/>
      <c r="N231" s="92"/>
      <c r="O231" s="89"/>
      <c r="R231" t="b">
        <f t="shared" si="7"/>
        <v>0</v>
      </c>
    </row>
    <row r="232" spans="1:18" ht="15" thickBot="1" x14ac:dyDescent="0.35">
      <c r="A232" s="2" t="s">
        <v>1284</v>
      </c>
      <c r="B232" s="2" t="s">
        <v>1145</v>
      </c>
      <c r="C232" s="84">
        <f>IF(COUNTIF(Table1[Tag Number], A232), 1, 0)</f>
        <v>0</v>
      </c>
      <c r="D232" s="85">
        <f>IF(COUNTIF(Table2[Tag Number], A232), 1, 0)</f>
        <v>0</v>
      </c>
      <c r="E232" s="86">
        <f>IF(COUNTIF(Table3[Tag Number], A232), 1, 0)</f>
        <v>0</v>
      </c>
      <c r="F232" s="86">
        <f>IF(COUNTIF(Table4[Tag Number], A232), 1, 0)</f>
        <v>0</v>
      </c>
      <c r="G232" s="87">
        <f t="shared" si="8"/>
        <v>0</v>
      </c>
      <c r="H232" s="88" t="str" cm="1">
        <f t="array" ref="H232">_xlfn.IFS(OR(_xlfn.XLOOKUP(A232,Table1[Tag Number],Table1[Status],"-",0)="Dead",
        _xlfn.XLOOKUP(A232,Table2[Tag Number],Table2[Status],"-",0)="Dead",
        _xlfn.XLOOKUP(A232,Table3[Tag Number],Table3[Status],"-",0)="Dead",
        _xlfn.XLOOKUP(A232,Table4[Tag Number],Table4[Status],"-",0)="Dead"),"Dead",
     OR(_xlfn.XLOOKUP(A232,Table1[Tag Number],Table1[Status],"-",0)="Alive",
        _xlfn.XLOOKUP(A232,Table2[Tag Number],Table2[Status],"-",0)="Alive",
        _xlfn.XLOOKUP(A232,Table3[Tag Number],Table3[Status],"-",0)="Alive",
        _xlfn.XLOOKUP(A232,Table4[Tag Number],Table4[Status],"-",0)="Alive"),"Alive",
     OR(_xlfn.XLOOKUP(A232,Table1[Tag Number],Table1[Status],"-",0)="-",
        _xlfn.XLOOKUP(A232,Table2[Tag Number],Table2[Status],"-",0)="-",
        _xlfn.XLOOKUP(A232,Table3[Tag Number],Table3[Status],"-",0)="-",
        _xlfn.XLOOKUP(A232,Table4[Tag Number],Table4[Status],"-",0)="-"),
   "-")</f>
        <v>-</v>
      </c>
      <c r="I232" s="90"/>
      <c r="J232" s="90"/>
      <c r="K232" s="91"/>
      <c r="L232" s="91"/>
      <c r="M232" s="91"/>
      <c r="N232" s="92"/>
      <c r="O232" s="89"/>
      <c r="R232" t="b">
        <f t="shared" si="7"/>
        <v>0</v>
      </c>
    </row>
    <row r="233" spans="1:18" ht="15" thickBot="1" x14ac:dyDescent="0.35">
      <c r="A233" s="3" t="s">
        <v>1285</v>
      </c>
      <c r="B233" s="3" t="s">
        <v>1145</v>
      </c>
      <c r="C233" s="84">
        <f>IF(COUNTIF(Table1[Tag Number], A233), 1, 0)</f>
        <v>0</v>
      </c>
      <c r="D233" s="85">
        <f>IF(COUNTIF(Table2[Tag Number], A233), 1, 0)</f>
        <v>0</v>
      </c>
      <c r="E233" s="86">
        <f>IF(COUNTIF(Table3[Tag Number], A233), 1, 0)</f>
        <v>0</v>
      </c>
      <c r="F233" s="86">
        <f>IF(COUNTIF(Table4[Tag Number], A233), 1, 0)</f>
        <v>0</v>
      </c>
      <c r="G233" s="87">
        <f t="shared" si="8"/>
        <v>0</v>
      </c>
      <c r="H233" s="88" t="str" cm="1">
        <f t="array" ref="H233">_xlfn.IFS(OR(_xlfn.XLOOKUP(A233,Table1[Tag Number],Table1[Status],"-",0)="Dead",
        _xlfn.XLOOKUP(A233,Table2[Tag Number],Table2[Status],"-",0)="Dead",
        _xlfn.XLOOKUP(A233,Table3[Tag Number],Table3[Status],"-",0)="Dead",
        _xlfn.XLOOKUP(A233,Table4[Tag Number],Table4[Status],"-",0)="Dead"),"Dead",
     OR(_xlfn.XLOOKUP(A233,Table1[Tag Number],Table1[Status],"-",0)="Alive",
        _xlfn.XLOOKUP(A233,Table2[Tag Number],Table2[Status],"-",0)="Alive",
        _xlfn.XLOOKUP(A233,Table3[Tag Number],Table3[Status],"-",0)="Alive",
        _xlfn.XLOOKUP(A233,Table4[Tag Number],Table4[Status],"-",0)="Alive"),"Alive",
     OR(_xlfn.XLOOKUP(A233,Table1[Tag Number],Table1[Status],"-",0)="-",
        _xlfn.XLOOKUP(A233,Table2[Tag Number],Table2[Status],"-",0)="-",
        _xlfn.XLOOKUP(A233,Table3[Tag Number],Table3[Status],"-",0)="-",
        _xlfn.XLOOKUP(A233,Table4[Tag Number],Table4[Status],"-",0)="-"),
   "-")</f>
        <v>-</v>
      </c>
      <c r="I233" s="90"/>
      <c r="J233" s="90"/>
      <c r="K233" s="91"/>
      <c r="L233" s="91"/>
      <c r="M233" s="91"/>
      <c r="N233" s="92"/>
      <c r="O233" s="89"/>
      <c r="R233" t="b">
        <f t="shared" si="7"/>
        <v>0</v>
      </c>
    </row>
    <row r="234" spans="1:18" ht="15" thickBot="1" x14ac:dyDescent="0.35">
      <c r="A234" s="2" t="s">
        <v>1286</v>
      </c>
      <c r="B234" s="2" t="s">
        <v>1145</v>
      </c>
      <c r="C234" s="84">
        <f>IF(COUNTIF(Table1[Tag Number], A234), 1, 0)</f>
        <v>0</v>
      </c>
      <c r="D234" s="85">
        <f>IF(COUNTIF(Table2[Tag Number], A234), 1, 0)</f>
        <v>0</v>
      </c>
      <c r="E234" s="86">
        <f>IF(COUNTIF(Table3[Tag Number], A234), 1, 0)</f>
        <v>0</v>
      </c>
      <c r="F234" s="86">
        <f>IF(COUNTIF(Table4[Tag Number], A234), 1, 0)</f>
        <v>0</v>
      </c>
      <c r="G234" s="87">
        <f t="shared" si="8"/>
        <v>0</v>
      </c>
      <c r="H234" s="88" t="str" cm="1">
        <f t="array" ref="H234">_xlfn.IFS(OR(_xlfn.XLOOKUP(A234,Table1[Tag Number],Table1[Status],"-",0)="Dead",
        _xlfn.XLOOKUP(A234,Table2[Tag Number],Table2[Status],"-",0)="Dead",
        _xlfn.XLOOKUP(A234,Table3[Tag Number],Table3[Status],"-",0)="Dead",
        _xlfn.XLOOKUP(A234,Table4[Tag Number],Table4[Status],"-",0)="Dead"),"Dead",
     OR(_xlfn.XLOOKUP(A234,Table1[Tag Number],Table1[Status],"-",0)="Alive",
        _xlfn.XLOOKUP(A234,Table2[Tag Number],Table2[Status],"-",0)="Alive",
        _xlfn.XLOOKUP(A234,Table3[Tag Number],Table3[Status],"-",0)="Alive",
        _xlfn.XLOOKUP(A234,Table4[Tag Number],Table4[Status],"-",0)="Alive"),"Alive",
     OR(_xlfn.XLOOKUP(A234,Table1[Tag Number],Table1[Status],"-",0)="-",
        _xlfn.XLOOKUP(A234,Table2[Tag Number],Table2[Status],"-",0)="-",
        _xlfn.XLOOKUP(A234,Table3[Tag Number],Table3[Status],"-",0)="-",
        _xlfn.XLOOKUP(A234,Table4[Tag Number],Table4[Status],"-",0)="-"),
   "-")</f>
        <v>-</v>
      </c>
      <c r="I234" s="90"/>
      <c r="J234" s="90"/>
      <c r="K234" s="91"/>
      <c r="L234" s="91"/>
      <c r="M234" s="91"/>
      <c r="N234" s="92"/>
      <c r="O234" s="89"/>
      <c r="R234" t="b">
        <f t="shared" si="7"/>
        <v>0</v>
      </c>
    </row>
    <row r="235" spans="1:18" ht="15" thickBot="1" x14ac:dyDescent="0.35">
      <c r="A235" s="3" t="s">
        <v>1287</v>
      </c>
      <c r="B235" s="3" t="s">
        <v>1145</v>
      </c>
      <c r="C235" s="84">
        <f>IF(COUNTIF(Table1[Tag Number], A235), 1, 0)</f>
        <v>0</v>
      </c>
      <c r="D235" s="85">
        <f>IF(COUNTIF(Table2[Tag Number], A235), 1, 0)</f>
        <v>0</v>
      </c>
      <c r="E235" s="86">
        <f>IF(COUNTIF(Table3[Tag Number], A235), 1, 0)</f>
        <v>0</v>
      </c>
      <c r="F235" s="86">
        <f>IF(COUNTIF(Table4[Tag Number], A235), 1, 0)</f>
        <v>0</v>
      </c>
      <c r="G235" s="87">
        <f t="shared" si="8"/>
        <v>0</v>
      </c>
      <c r="H235" s="88" t="str" cm="1">
        <f t="array" ref="H235">_xlfn.IFS(OR(_xlfn.XLOOKUP(A235,Table1[Tag Number],Table1[Status],"-",0)="Dead",
        _xlfn.XLOOKUP(A235,Table2[Tag Number],Table2[Status],"-",0)="Dead",
        _xlfn.XLOOKUP(A235,Table3[Tag Number],Table3[Status],"-",0)="Dead",
        _xlfn.XLOOKUP(A235,Table4[Tag Number],Table4[Status],"-",0)="Dead"),"Dead",
     OR(_xlfn.XLOOKUP(A235,Table1[Tag Number],Table1[Status],"-",0)="Alive",
        _xlfn.XLOOKUP(A235,Table2[Tag Number],Table2[Status],"-",0)="Alive",
        _xlfn.XLOOKUP(A235,Table3[Tag Number],Table3[Status],"-",0)="Alive",
        _xlfn.XLOOKUP(A235,Table4[Tag Number],Table4[Status],"-",0)="Alive"),"Alive",
     OR(_xlfn.XLOOKUP(A235,Table1[Tag Number],Table1[Status],"-",0)="-",
        _xlfn.XLOOKUP(A235,Table2[Tag Number],Table2[Status],"-",0)="-",
        _xlfn.XLOOKUP(A235,Table3[Tag Number],Table3[Status],"-",0)="-",
        _xlfn.XLOOKUP(A235,Table4[Tag Number],Table4[Status],"-",0)="-"),
   "-")</f>
        <v>-</v>
      </c>
      <c r="I235" s="90"/>
      <c r="J235" s="90"/>
      <c r="K235" s="91"/>
      <c r="L235" s="91"/>
      <c r="M235" s="91"/>
      <c r="N235" s="92"/>
      <c r="O235" s="89"/>
      <c r="R235" t="b">
        <f t="shared" si="7"/>
        <v>0</v>
      </c>
    </row>
    <row r="236" spans="1:18" ht="15" thickBot="1" x14ac:dyDescent="0.35">
      <c r="A236" s="2" t="s">
        <v>208</v>
      </c>
      <c r="B236" s="2" t="s">
        <v>1145</v>
      </c>
      <c r="C236" s="84">
        <f>IF(COUNTIF(Table1[Tag Number], A236), 1, 0)</f>
        <v>1</v>
      </c>
      <c r="D236" s="85">
        <f>IF(COUNTIF(Table2[Tag Number], A236), 1, 0)</f>
        <v>0</v>
      </c>
      <c r="E236" s="86">
        <f>IF(COUNTIF(Table3[Tag Number], A236), 1, 0)</f>
        <v>0</v>
      </c>
      <c r="F236" s="86">
        <f>IF(COUNTIF(Table4[Tag Number], A236), 1, 0)</f>
        <v>0</v>
      </c>
      <c r="G236" s="87">
        <f t="shared" si="8"/>
        <v>1</v>
      </c>
      <c r="H236" s="88" t="str" cm="1">
        <f t="array" ref="H236">_xlfn.IFS(OR(_xlfn.XLOOKUP(A236,Table1[Tag Number],Table1[Status],"-",0)="Dead",
        _xlfn.XLOOKUP(A236,Table2[Tag Number],Table2[Status],"-",0)="Dead",
        _xlfn.XLOOKUP(A236,Table3[Tag Number],Table3[Status],"-",0)="Dead",
        _xlfn.XLOOKUP(A236,Table4[Tag Number],Table4[Status],"-",0)="Dead"),"Dead",
     OR(_xlfn.XLOOKUP(A236,Table1[Tag Number],Table1[Status],"-",0)="Alive",
        _xlfn.XLOOKUP(A236,Table2[Tag Number],Table2[Status],"-",0)="Alive",
        _xlfn.XLOOKUP(A236,Table3[Tag Number],Table3[Status],"-",0)="Alive",
        _xlfn.XLOOKUP(A236,Table4[Tag Number],Table4[Status],"-",0)="Alive"),"Alive",
     OR(_xlfn.XLOOKUP(A236,Table1[Tag Number],Table1[Status],"-",0)="-",
        _xlfn.XLOOKUP(A236,Table2[Tag Number],Table2[Status],"-",0)="-",
        _xlfn.XLOOKUP(A236,Table3[Tag Number],Table3[Status],"-",0)="-",
        _xlfn.XLOOKUP(A236,Table4[Tag Number],Table4[Status],"-",0)="-"),
   "-")</f>
        <v>Alive</v>
      </c>
      <c r="I236" s="90"/>
      <c r="J236" s="90"/>
      <c r="K236" s="91"/>
      <c r="L236" s="91"/>
      <c r="M236" s="91"/>
      <c r="N236" s="92"/>
      <c r="O236" s="89"/>
      <c r="R236" t="b">
        <f t="shared" si="7"/>
        <v>0</v>
      </c>
    </row>
    <row r="237" spans="1:18" ht="15" thickBot="1" x14ac:dyDescent="0.35">
      <c r="A237" s="3" t="s">
        <v>1288</v>
      </c>
      <c r="B237" s="3" t="s">
        <v>1145</v>
      </c>
      <c r="C237" s="84">
        <f>IF(COUNTIF(Table1[Tag Number], A237), 1, 0)</f>
        <v>1</v>
      </c>
      <c r="D237" s="85">
        <f>IF(COUNTIF(Table2[Tag Number], A237), 1, 0)</f>
        <v>0</v>
      </c>
      <c r="E237" s="86">
        <f>IF(COUNTIF(Table3[Tag Number], A237), 1, 0)</f>
        <v>0</v>
      </c>
      <c r="F237" s="86">
        <f>IF(COUNTIF(Table4[Tag Number], A237), 1, 0)</f>
        <v>0</v>
      </c>
      <c r="G237" s="87">
        <f t="shared" si="8"/>
        <v>1</v>
      </c>
      <c r="H237" s="88" t="str" cm="1">
        <f t="array" ref="H237">_xlfn.IFS(OR(_xlfn.XLOOKUP(A237,Table1[Tag Number],Table1[Status],"-",0)="Dead",
        _xlfn.XLOOKUP(A237,Table2[Tag Number],Table2[Status],"-",0)="Dead",
        _xlfn.XLOOKUP(A237,Table3[Tag Number],Table3[Status],"-",0)="Dead",
        _xlfn.XLOOKUP(A237,Table4[Tag Number],Table4[Status],"-",0)="Dead"),"Dead",
     OR(_xlfn.XLOOKUP(A237,Table1[Tag Number],Table1[Status],"-",0)="Alive",
        _xlfn.XLOOKUP(A237,Table2[Tag Number],Table2[Status],"-",0)="Alive",
        _xlfn.XLOOKUP(A237,Table3[Tag Number],Table3[Status],"-",0)="Alive",
        _xlfn.XLOOKUP(A237,Table4[Tag Number],Table4[Status],"-",0)="Alive"),"Alive",
     OR(_xlfn.XLOOKUP(A237,Table1[Tag Number],Table1[Status],"-",0)="-",
        _xlfn.XLOOKUP(A237,Table2[Tag Number],Table2[Status],"-",0)="-",
        _xlfn.XLOOKUP(A237,Table3[Tag Number],Table3[Status],"-",0)="-",
        _xlfn.XLOOKUP(A237,Table4[Tag Number],Table4[Status],"-",0)="-"),
   "-")</f>
        <v>Alive</v>
      </c>
      <c r="I237" s="90"/>
      <c r="J237" s="90"/>
      <c r="K237" s="91"/>
      <c r="L237" s="91"/>
      <c r="M237" s="91"/>
      <c r="N237" s="92"/>
      <c r="O237" s="89"/>
      <c r="R237" t="b">
        <f t="shared" si="7"/>
        <v>0</v>
      </c>
    </row>
    <row r="238" spans="1:18" ht="15" thickBot="1" x14ac:dyDescent="0.35">
      <c r="A238" s="2" t="s">
        <v>1289</v>
      </c>
      <c r="B238" s="2" t="s">
        <v>1145</v>
      </c>
      <c r="C238" s="84">
        <f>IF(COUNTIF(Table1[Tag Number], A238), 1, 0)</f>
        <v>0</v>
      </c>
      <c r="D238" s="85">
        <f>IF(COUNTIF(Table2[Tag Number], A238), 1, 0)</f>
        <v>0</v>
      </c>
      <c r="E238" s="86">
        <f>IF(COUNTIF(Table3[Tag Number], A238), 1, 0)</f>
        <v>0</v>
      </c>
      <c r="F238" s="86">
        <f>IF(COUNTIF(Table4[Tag Number], A238), 1, 0)</f>
        <v>0</v>
      </c>
      <c r="G238" s="87">
        <f t="shared" si="8"/>
        <v>0</v>
      </c>
      <c r="H238" s="88" t="str" cm="1">
        <f t="array" ref="H238">_xlfn.IFS(OR(_xlfn.XLOOKUP(A238,Table1[Tag Number],Table1[Status],"-",0)="Dead",
        _xlfn.XLOOKUP(A238,Table2[Tag Number],Table2[Status],"-",0)="Dead",
        _xlfn.XLOOKUP(A238,Table3[Tag Number],Table3[Status],"-",0)="Dead",
        _xlfn.XLOOKUP(A238,Table4[Tag Number],Table4[Status],"-",0)="Dead"),"Dead",
     OR(_xlfn.XLOOKUP(A238,Table1[Tag Number],Table1[Status],"-",0)="Alive",
        _xlfn.XLOOKUP(A238,Table2[Tag Number],Table2[Status],"-",0)="Alive",
        _xlfn.XLOOKUP(A238,Table3[Tag Number],Table3[Status],"-",0)="Alive",
        _xlfn.XLOOKUP(A238,Table4[Tag Number],Table4[Status],"-",0)="Alive"),"Alive",
     OR(_xlfn.XLOOKUP(A238,Table1[Tag Number],Table1[Status],"-",0)="-",
        _xlfn.XLOOKUP(A238,Table2[Tag Number],Table2[Status],"-",0)="-",
        _xlfn.XLOOKUP(A238,Table3[Tag Number],Table3[Status],"-",0)="-",
        _xlfn.XLOOKUP(A238,Table4[Tag Number],Table4[Status],"-",0)="-"),
   "-")</f>
        <v>-</v>
      </c>
      <c r="I238" s="90"/>
      <c r="J238" s="90"/>
      <c r="K238" s="91"/>
      <c r="L238" s="91"/>
      <c r="M238" s="91"/>
      <c r="N238" s="92"/>
      <c r="O238" s="89"/>
      <c r="R238" t="b">
        <f t="shared" si="7"/>
        <v>0</v>
      </c>
    </row>
    <row r="239" spans="1:18" ht="15" thickBot="1" x14ac:dyDescent="0.35">
      <c r="A239" s="3" t="s">
        <v>1290</v>
      </c>
      <c r="B239" s="3" t="s">
        <v>1145</v>
      </c>
      <c r="C239" s="84">
        <f>IF(COUNTIF(Table1[Tag Number], A239), 1, 0)</f>
        <v>0</v>
      </c>
      <c r="D239" s="85">
        <f>IF(COUNTIF(Table2[Tag Number], A239), 1, 0)</f>
        <v>0</v>
      </c>
      <c r="E239" s="86">
        <f>IF(COUNTIF(Table3[Tag Number], A239), 1, 0)</f>
        <v>0</v>
      </c>
      <c r="F239" s="86">
        <f>IF(COUNTIF(Table4[Tag Number], A239), 1, 0)</f>
        <v>0</v>
      </c>
      <c r="G239" s="87">
        <f t="shared" si="8"/>
        <v>0</v>
      </c>
      <c r="H239" s="88" t="str" cm="1">
        <f t="array" ref="H239">_xlfn.IFS(OR(_xlfn.XLOOKUP(A239,Table1[Tag Number],Table1[Status],"-",0)="Dead",
        _xlfn.XLOOKUP(A239,Table2[Tag Number],Table2[Status],"-",0)="Dead",
        _xlfn.XLOOKUP(A239,Table3[Tag Number],Table3[Status],"-",0)="Dead",
        _xlfn.XLOOKUP(A239,Table4[Tag Number],Table4[Status],"-",0)="Dead"),"Dead",
     OR(_xlfn.XLOOKUP(A239,Table1[Tag Number],Table1[Status],"-",0)="Alive",
        _xlfn.XLOOKUP(A239,Table2[Tag Number],Table2[Status],"-",0)="Alive",
        _xlfn.XLOOKUP(A239,Table3[Tag Number],Table3[Status],"-",0)="Alive",
        _xlfn.XLOOKUP(A239,Table4[Tag Number],Table4[Status],"-",0)="Alive"),"Alive",
     OR(_xlfn.XLOOKUP(A239,Table1[Tag Number],Table1[Status],"-",0)="-",
        _xlfn.XLOOKUP(A239,Table2[Tag Number],Table2[Status],"-",0)="-",
        _xlfn.XLOOKUP(A239,Table3[Tag Number],Table3[Status],"-",0)="-",
        _xlfn.XLOOKUP(A239,Table4[Tag Number],Table4[Status],"-",0)="-"),
   "-")</f>
        <v>-</v>
      </c>
      <c r="I239" s="90"/>
      <c r="J239" s="90"/>
      <c r="K239" s="91"/>
      <c r="L239" s="91"/>
      <c r="M239" s="91"/>
      <c r="N239" s="92"/>
      <c r="O239" s="89"/>
      <c r="R239" t="b">
        <f t="shared" si="7"/>
        <v>0</v>
      </c>
    </row>
    <row r="240" spans="1:18" ht="15" thickBot="1" x14ac:dyDescent="0.35">
      <c r="A240" s="2" t="s">
        <v>680</v>
      </c>
      <c r="B240" s="2" t="s">
        <v>1137</v>
      </c>
      <c r="C240" s="84">
        <f>IF(COUNTIF(Table1[Tag Number], A240), 1, 0)</f>
        <v>0</v>
      </c>
      <c r="D240" s="85">
        <f>IF(COUNTIF(Table2[Tag Number], A240), 1, 0)</f>
        <v>0</v>
      </c>
      <c r="E240" s="86">
        <f>IF(COUNTIF(Table3[Tag Number], A240), 1, 0)</f>
        <v>0</v>
      </c>
      <c r="F240" s="86">
        <f>IF(COUNTIF(Table4[Tag Number], A240), 1, 0)</f>
        <v>0</v>
      </c>
      <c r="G240" s="87">
        <f t="shared" si="8"/>
        <v>0</v>
      </c>
      <c r="H240" s="88" t="str" cm="1">
        <f t="array" ref="H240">_xlfn.IFS(OR(_xlfn.XLOOKUP(A240,Table1[Tag Number],Table1[Status],"-",0)="Dead",
        _xlfn.XLOOKUP(A240,Table2[Tag Number],Table2[Status],"-",0)="Dead",
        _xlfn.XLOOKUP(A240,Table3[Tag Number],Table3[Status],"-",0)="Dead",
        _xlfn.XLOOKUP(A240,Table4[Tag Number],Table4[Status],"-",0)="Dead"),"Dead",
     OR(_xlfn.XLOOKUP(A240,Table1[Tag Number],Table1[Status],"-",0)="Alive",
        _xlfn.XLOOKUP(A240,Table2[Tag Number],Table2[Status],"-",0)="Alive",
        _xlfn.XLOOKUP(A240,Table3[Tag Number],Table3[Status],"-",0)="Alive",
        _xlfn.XLOOKUP(A240,Table4[Tag Number],Table4[Status],"-",0)="Alive"),"Alive",
     OR(_xlfn.XLOOKUP(A240,Table1[Tag Number],Table1[Status],"-",0)="-",
        _xlfn.XLOOKUP(A240,Table2[Tag Number],Table2[Status],"-",0)="-",
        _xlfn.XLOOKUP(A240,Table3[Tag Number],Table3[Status],"-",0)="-",
        _xlfn.XLOOKUP(A240,Table4[Tag Number],Table4[Status],"-",0)="-"),
   "-")</f>
        <v>-</v>
      </c>
      <c r="I240" s="90"/>
      <c r="J240" s="90"/>
      <c r="K240" s="91"/>
      <c r="L240" s="91"/>
      <c r="M240" s="91"/>
      <c r="N240" s="92"/>
      <c r="O240" s="89"/>
      <c r="R240" t="b">
        <f t="shared" si="7"/>
        <v>0</v>
      </c>
    </row>
    <row r="241" spans="1:18" ht="15" thickBot="1" x14ac:dyDescent="0.35">
      <c r="A241" s="3" t="s">
        <v>1291</v>
      </c>
      <c r="B241" s="3" t="s">
        <v>1145</v>
      </c>
      <c r="C241" s="84">
        <f>IF(COUNTIF(Table1[Tag Number], A241), 1, 0)</f>
        <v>0</v>
      </c>
      <c r="D241" s="85">
        <f>IF(COUNTIF(Table2[Tag Number], A241), 1, 0)</f>
        <v>0</v>
      </c>
      <c r="E241" s="86">
        <f>IF(COUNTIF(Table3[Tag Number], A241), 1, 0)</f>
        <v>0</v>
      </c>
      <c r="F241" s="86">
        <f>IF(COUNTIF(Table4[Tag Number], A241), 1, 0)</f>
        <v>0</v>
      </c>
      <c r="G241" s="87">
        <f t="shared" si="8"/>
        <v>0</v>
      </c>
      <c r="H241" s="88" t="str" cm="1">
        <f t="array" ref="H241">_xlfn.IFS(OR(_xlfn.XLOOKUP(A241,Table1[Tag Number],Table1[Status],"-",0)="Dead",
        _xlfn.XLOOKUP(A241,Table2[Tag Number],Table2[Status],"-",0)="Dead",
        _xlfn.XLOOKUP(A241,Table3[Tag Number],Table3[Status],"-",0)="Dead",
        _xlfn.XLOOKUP(A241,Table4[Tag Number],Table4[Status],"-",0)="Dead"),"Dead",
     OR(_xlfn.XLOOKUP(A241,Table1[Tag Number],Table1[Status],"-",0)="Alive",
        _xlfn.XLOOKUP(A241,Table2[Tag Number],Table2[Status],"-",0)="Alive",
        _xlfn.XLOOKUP(A241,Table3[Tag Number],Table3[Status],"-",0)="Alive",
        _xlfn.XLOOKUP(A241,Table4[Tag Number],Table4[Status],"-",0)="Alive"),"Alive",
     OR(_xlfn.XLOOKUP(A241,Table1[Tag Number],Table1[Status],"-",0)="-",
        _xlfn.XLOOKUP(A241,Table2[Tag Number],Table2[Status],"-",0)="-",
        _xlfn.XLOOKUP(A241,Table3[Tag Number],Table3[Status],"-",0)="-",
        _xlfn.XLOOKUP(A241,Table4[Tag Number],Table4[Status],"-",0)="-"),
   "-")</f>
        <v>-</v>
      </c>
      <c r="I241" s="90"/>
      <c r="J241" s="90"/>
      <c r="K241" s="91"/>
      <c r="L241" s="91"/>
      <c r="M241" s="91"/>
      <c r="N241" s="92"/>
      <c r="O241" s="89"/>
      <c r="R241" t="b">
        <f t="shared" si="7"/>
        <v>0</v>
      </c>
    </row>
    <row r="242" spans="1:18" ht="15" thickBot="1" x14ac:dyDescent="0.35">
      <c r="A242" s="2" t="s">
        <v>1292</v>
      </c>
      <c r="B242" s="2" t="s">
        <v>1145</v>
      </c>
      <c r="C242" s="84">
        <f>IF(COUNTIF(Table1[Tag Number], A242), 1, 0)</f>
        <v>0</v>
      </c>
      <c r="D242" s="85">
        <f>IF(COUNTIF(Table2[Tag Number], A242), 1, 0)</f>
        <v>0</v>
      </c>
      <c r="E242" s="86">
        <f>IF(COUNTIF(Table3[Tag Number], A242), 1, 0)</f>
        <v>0</v>
      </c>
      <c r="F242" s="86">
        <f>IF(COUNTIF(Table4[Tag Number], A242), 1, 0)</f>
        <v>0</v>
      </c>
      <c r="G242" s="87">
        <f t="shared" si="8"/>
        <v>0</v>
      </c>
      <c r="H242" s="88" t="str" cm="1">
        <f t="array" ref="H242">_xlfn.IFS(OR(_xlfn.XLOOKUP(A242,Table1[Tag Number],Table1[Status],"-",0)="Dead",
        _xlfn.XLOOKUP(A242,Table2[Tag Number],Table2[Status],"-",0)="Dead",
        _xlfn.XLOOKUP(A242,Table3[Tag Number],Table3[Status],"-",0)="Dead",
        _xlfn.XLOOKUP(A242,Table4[Tag Number],Table4[Status],"-",0)="Dead"),"Dead",
     OR(_xlfn.XLOOKUP(A242,Table1[Tag Number],Table1[Status],"-",0)="Alive",
        _xlfn.XLOOKUP(A242,Table2[Tag Number],Table2[Status],"-",0)="Alive",
        _xlfn.XLOOKUP(A242,Table3[Tag Number],Table3[Status],"-",0)="Alive",
        _xlfn.XLOOKUP(A242,Table4[Tag Number],Table4[Status],"-",0)="Alive"),"Alive",
     OR(_xlfn.XLOOKUP(A242,Table1[Tag Number],Table1[Status],"-",0)="-",
        _xlfn.XLOOKUP(A242,Table2[Tag Number],Table2[Status],"-",0)="-",
        _xlfn.XLOOKUP(A242,Table3[Tag Number],Table3[Status],"-",0)="-",
        _xlfn.XLOOKUP(A242,Table4[Tag Number],Table4[Status],"-",0)="-"),
   "-")</f>
        <v>-</v>
      </c>
      <c r="I242" s="90"/>
      <c r="J242" s="90"/>
      <c r="K242" s="91"/>
      <c r="L242" s="91"/>
      <c r="M242" s="91"/>
      <c r="N242" s="92"/>
      <c r="O242" s="89"/>
      <c r="R242" t="b">
        <f t="shared" si="7"/>
        <v>0</v>
      </c>
    </row>
    <row r="243" spans="1:18" ht="15" thickBot="1" x14ac:dyDescent="0.35">
      <c r="A243" s="3" t="s">
        <v>60</v>
      </c>
      <c r="B243" s="3" t="s">
        <v>1145</v>
      </c>
      <c r="C243" s="84">
        <f>IF(COUNTIF(Table1[Tag Number], A243), 1, 0)</f>
        <v>0</v>
      </c>
      <c r="D243" s="85">
        <f>IF(COUNTIF(Table2[Tag Number], A243), 1, 0)</f>
        <v>0</v>
      </c>
      <c r="E243" s="86">
        <f>IF(COUNTIF(Table3[Tag Number], A243), 1, 0)</f>
        <v>1</v>
      </c>
      <c r="F243" s="86">
        <f>IF(COUNTIF(Table4[Tag Number], A243), 1, 0)</f>
        <v>1</v>
      </c>
      <c r="G243" s="87">
        <f t="shared" si="8"/>
        <v>2</v>
      </c>
      <c r="H243" s="88" t="str" cm="1">
        <f t="array" ref="H243">_xlfn.IFS(OR(_xlfn.XLOOKUP(A243,Table1[Tag Number],Table1[Status],"-",0)="Dead",
        _xlfn.XLOOKUP(A243,Table2[Tag Number],Table2[Status],"-",0)="Dead",
        _xlfn.XLOOKUP(A243,Table3[Tag Number],Table3[Status],"-",0)="Dead",
        _xlfn.XLOOKUP(A243,Table4[Tag Number],Table4[Status],"-",0)="Dead"),"Dead",
     OR(_xlfn.XLOOKUP(A243,Table1[Tag Number],Table1[Status],"-",0)="Alive",
        _xlfn.XLOOKUP(A243,Table2[Tag Number],Table2[Status],"-",0)="Alive",
        _xlfn.XLOOKUP(A243,Table3[Tag Number],Table3[Status],"-",0)="Alive",
        _xlfn.XLOOKUP(A243,Table4[Tag Number],Table4[Status],"-",0)="Alive"),"Alive",
     OR(_xlfn.XLOOKUP(A243,Table1[Tag Number],Table1[Status],"-",0)="-",
        _xlfn.XLOOKUP(A243,Table2[Tag Number],Table2[Status],"-",0)="-",
        _xlfn.XLOOKUP(A243,Table3[Tag Number],Table3[Status],"-",0)="-",
        _xlfn.XLOOKUP(A243,Table4[Tag Number],Table4[Status],"-",0)="-"),
   "-")</f>
        <v>Alive</v>
      </c>
      <c r="I243" s="90"/>
      <c r="J243" s="90"/>
      <c r="K243" s="91"/>
      <c r="L243" s="91"/>
      <c r="M243" s="91"/>
      <c r="N243" s="92"/>
      <c r="O243" s="89"/>
      <c r="R243" t="str">
        <f t="shared" si="7"/>
        <v>B243</v>
      </c>
    </row>
    <row r="244" spans="1:18" ht="15" thickBot="1" x14ac:dyDescent="0.35">
      <c r="A244" s="2" t="s">
        <v>1293</v>
      </c>
      <c r="B244" s="2" t="s">
        <v>1145</v>
      </c>
      <c r="C244" s="84">
        <f>IF(COUNTIF(Table1[Tag Number], A244), 1, 0)</f>
        <v>0</v>
      </c>
      <c r="D244" s="85">
        <f>IF(COUNTIF(Table2[Tag Number], A244), 1, 0)</f>
        <v>0</v>
      </c>
      <c r="E244" s="86">
        <f>IF(COUNTIF(Table3[Tag Number], A244), 1, 0)</f>
        <v>0</v>
      </c>
      <c r="F244" s="86">
        <f>IF(COUNTIF(Table4[Tag Number], A244), 1, 0)</f>
        <v>0</v>
      </c>
      <c r="G244" s="87">
        <f t="shared" si="8"/>
        <v>0</v>
      </c>
      <c r="H244" s="88" t="str" cm="1">
        <f t="array" ref="H244">_xlfn.IFS(OR(_xlfn.XLOOKUP(A244,Table1[Tag Number],Table1[Status],"-",0)="Dead",
        _xlfn.XLOOKUP(A244,Table2[Tag Number],Table2[Status],"-",0)="Dead",
        _xlfn.XLOOKUP(A244,Table3[Tag Number],Table3[Status],"-",0)="Dead",
        _xlfn.XLOOKUP(A244,Table4[Tag Number],Table4[Status],"-",0)="Dead"),"Dead",
     OR(_xlfn.XLOOKUP(A244,Table1[Tag Number],Table1[Status],"-",0)="Alive",
        _xlfn.XLOOKUP(A244,Table2[Tag Number],Table2[Status],"-",0)="Alive",
        _xlfn.XLOOKUP(A244,Table3[Tag Number],Table3[Status],"-",0)="Alive",
        _xlfn.XLOOKUP(A244,Table4[Tag Number],Table4[Status],"-",0)="Alive"),"Alive",
     OR(_xlfn.XLOOKUP(A244,Table1[Tag Number],Table1[Status],"-",0)="-",
        _xlfn.XLOOKUP(A244,Table2[Tag Number],Table2[Status],"-",0)="-",
        _xlfn.XLOOKUP(A244,Table3[Tag Number],Table3[Status],"-",0)="-",
        _xlfn.XLOOKUP(A244,Table4[Tag Number],Table4[Status],"-",0)="-"),
   "-")</f>
        <v>-</v>
      </c>
      <c r="I244" s="90"/>
      <c r="J244" s="90"/>
      <c r="K244" s="91"/>
      <c r="L244" s="91"/>
      <c r="M244" s="91"/>
      <c r="N244" s="92"/>
      <c r="O244" s="89"/>
      <c r="R244" t="b">
        <f t="shared" si="7"/>
        <v>0</v>
      </c>
    </row>
    <row r="245" spans="1:18" ht="15" thickBot="1" x14ac:dyDescent="0.35">
      <c r="A245" s="3" t="s">
        <v>1294</v>
      </c>
      <c r="B245" s="3" t="s">
        <v>1145</v>
      </c>
      <c r="C245" s="84">
        <f>IF(COUNTIF(Table1[Tag Number], A245), 1, 0)</f>
        <v>0</v>
      </c>
      <c r="D245" s="85">
        <f>IF(COUNTIF(Table2[Tag Number], A245), 1, 0)</f>
        <v>0</v>
      </c>
      <c r="E245" s="86">
        <f>IF(COUNTIF(Table3[Tag Number], A245), 1, 0)</f>
        <v>0</v>
      </c>
      <c r="F245" s="86">
        <f>IF(COUNTIF(Table4[Tag Number], A245), 1, 0)</f>
        <v>0</v>
      </c>
      <c r="G245" s="87">
        <f t="shared" si="8"/>
        <v>0</v>
      </c>
      <c r="H245" s="88" t="str" cm="1">
        <f t="array" ref="H245">_xlfn.IFS(OR(_xlfn.XLOOKUP(A245,Table1[Tag Number],Table1[Status],"-",0)="Dead",
        _xlfn.XLOOKUP(A245,Table2[Tag Number],Table2[Status],"-",0)="Dead",
        _xlfn.XLOOKUP(A245,Table3[Tag Number],Table3[Status],"-",0)="Dead",
        _xlfn.XLOOKUP(A245,Table4[Tag Number],Table4[Status],"-",0)="Dead"),"Dead",
     OR(_xlfn.XLOOKUP(A245,Table1[Tag Number],Table1[Status],"-",0)="Alive",
        _xlfn.XLOOKUP(A245,Table2[Tag Number],Table2[Status],"-",0)="Alive",
        _xlfn.XLOOKUP(A245,Table3[Tag Number],Table3[Status],"-",0)="Alive",
        _xlfn.XLOOKUP(A245,Table4[Tag Number],Table4[Status],"-",0)="Alive"),"Alive",
     OR(_xlfn.XLOOKUP(A245,Table1[Tag Number],Table1[Status],"-",0)="-",
        _xlfn.XLOOKUP(A245,Table2[Tag Number],Table2[Status],"-",0)="-",
        _xlfn.XLOOKUP(A245,Table3[Tag Number],Table3[Status],"-",0)="-",
        _xlfn.XLOOKUP(A245,Table4[Tag Number],Table4[Status],"-",0)="-"),
   "-")</f>
        <v>-</v>
      </c>
      <c r="I245" s="90"/>
      <c r="J245" s="90"/>
      <c r="K245" s="91"/>
      <c r="L245" s="91"/>
      <c r="M245" s="91"/>
      <c r="N245" s="92"/>
      <c r="O245" s="89"/>
      <c r="R245" t="b">
        <f t="shared" si="7"/>
        <v>0</v>
      </c>
    </row>
    <row r="246" spans="1:18" ht="15" thickBot="1" x14ac:dyDescent="0.35">
      <c r="A246" s="2" t="s">
        <v>271</v>
      </c>
      <c r="B246" s="2" t="s">
        <v>1145</v>
      </c>
      <c r="C246" s="84">
        <f>IF(COUNTIF(Table1[Tag Number], A246), 1, 0)</f>
        <v>1</v>
      </c>
      <c r="D246" s="85">
        <f>IF(COUNTIF(Table2[Tag Number], A246), 1, 0)</f>
        <v>0</v>
      </c>
      <c r="E246" s="86">
        <f>IF(COUNTIF(Table3[Tag Number], A246), 1, 0)</f>
        <v>0</v>
      </c>
      <c r="F246" s="86">
        <f>IF(COUNTIF(Table4[Tag Number], A246), 1, 0)</f>
        <v>0</v>
      </c>
      <c r="G246" s="87">
        <f t="shared" si="8"/>
        <v>1</v>
      </c>
      <c r="H246" s="88" t="str" cm="1">
        <f t="array" ref="H246">_xlfn.IFS(OR(_xlfn.XLOOKUP(A246,Table1[Tag Number],Table1[Status],"-",0)="Dead",
        _xlfn.XLOOKUP(A246,Table2[Tag Number],Table2[Status],"-",0)="Dead",
        _xlfn.XLOOKUP(A246,Table3[Tag Number],Table3[Status],"-",0)="Dead",
        _xlfn.XLOOKUP(A246,Table4[Tag Number],Table4[Status],"-",0)="Dead"),"Dead",
     OR(_xlfn.XLOOKUP(A246,Table1[Tag Number],Table1[Status],"-",0)="Alive",
        _xlfn.XLOOKUP(A246,Table2[Tag Number],Table2[Status],"-",0)="Alive",
        _xlfn.XLOOKUP(A246,Table3[Tag Number],Table3[Status],"-",0)="Alive",
        _xlfn.XLOOKUP(A246,Table4[Tag Number],Table4[Status],"-",0)="Alive"),"Alive",
     OR(_xlfn.XLOOKUP(A246,Table1[Tag Number],Table1[Status],"-",0)="-",
        _xlfn.XLOOKUP(A246,Table2[Tag Number],Table2[Status],"-",0)="-",
        _xlfn.XLOOKUP(A246,Table3[Tag Number],Table3[Status],"-",0)="-",
        _xlfn.XLOOKUP(A246,Table4[Tag Number],Table4[Status],"-",0)="-"),
   "-")</f>
        <v>Dead</v>
      </c>
      <c r="I246" s="90"/>
      <c r="J246" s="90"/>
      <c r="K246" s="91"/>
      <c r="L246" s="91"/>
      <c r="M246" s="91"/>
      <c r="N246" s="92"/>
      <c r="O246" s="89"/>
      <c r="R246" t="b">
        <f t="shared" si="7"/>
        <v>0</v>
      </c>
    </row>
    <row r="247" spans="1:18" ht="15" thickBot="1" x14ac:dyDescent="0.35">
      <c r="A247" s="3" t="s">
        <v>1295</v>
      </c>
      <c r="B247" s="3" t="s">
        <v>1145</v>
      </c>
      <c r="C247" s="84">
        <f>IF(COUNTIF(Table1[Tag Number], A247), 1, 0)</f>
        <v>0</v>
      </c>
      <c r="D247" s="85">
        <f>IF(COUNTIF(Table2[Tag Number], A247), 1, 0)</f>
        <v>0</v>
      </c>
      <c r="E247" s="86">
        <f>IF(COUNTIF(Table3[Tag Number], A247), 1, 0)</f>
        <v>0</v>
      </c>
      <c r="F247" s="86">
        <f>IF(COUNTIF(Table4[Tag Number], A247), 1, 0)</f>
        <v>0</v>
      </c>
      <c r="G247" s="87">
        <f t="shared" si="8"/>
        <v>0</v>
      </c>
      <c r="H247" s="88" t="str" cm="1">
        <f t="array" ref="H247">_xlfn.IFS(OR(_xlfn.XLOOKUP(A247,Table1[Tag Number],Table1[Status],"-",0)="Dead",
        _xlfn.XLOOKUP(A247,Table2[Tag Number],Table2[Status],"-",0)="Dead",
        _xlfn.XLOOKUP(A247,Table3[Tag Number],Table3[Status],"-",0)="Dead",
        _xlfn.XLOOKUP(A247,Table4[Tag Number],Table4[Status],"-",0)="Dead"),"Dead",
     OR(_xlfn.XLOOKUP(A247,Table1[Tag Number],Table1[Status],"-",0)="Alive",
        _xlfn.XLOOKUP(A247,Table2[Tag Number],Table2[Status],"-",0)="Alive",
        _xlfn.XLOOKUP(A247,Table3[Tag Number],Table3[Status],"-",0)="Alive",
        _xlfn.XLOOKUP(A247,Table4[Tag Number],Table4[Status],"-",0)="Alive"),"Alive",
     OR(_xlfn.XLOOKUP(A247,Table1[Tag Number],Table1[Status],"-",0)="-",
        _xlfn.XLOOKUP(A247,Table2[Tag Number],Table2[Status],"-",0)="-",
        _xlfn.XLOOKUP(A247,Table3[Tag Number],Table3[Status],"-",0)="-",
        _xlfn.XLOOKUP(A247,Table4[Tag Number],Table4[Status],"-",0)="-"),
   "-")</f>
        <v>-</v>
      </c>
      <c r="I247" s="90"/>
      <c r="J247" s="90"/>
      <c r="K247" s="91"/>
      <c r="L247" s="91"/>
      <c r="M247" s="91"/>
      <c r="N247" s="92"/>
      <c r="O247" s="89"/>
      <c r="R247" t="b">
        <f t="shared" si="7"/>
        <v>0</v>
      </c>
    </row>
    <row r="248" spans="1:18" ht="15" thickBot="1" x14ac:dyDescent="0.35">
      <c r="A248" s="2" t="s">
        <v>1296</v>
      </c>
      <c r="B248" s="2" t="s">
        <v>1145</v>
      </c>
      <c r="C248" s="84">
        <f>IF(COUNTIF(Table1[Tag Number], A248), 1, 0)</f>
        <v>0</v>
      </c>
      <c r="D248" s="85">
        <f>IF(COUNTIF(Table2[Tag Number], A248), 1, 0)</f>
        <v>0</v>
      </c>
      <c r="E248" s="86">
        <f>IF(COUNTIF(Table3[Tag Number], A248), 1, 0)</f>
        <v>0</v>
      </c>
      <c r="F248" s="86">
        <f>IF(COUNTIF(Table4[Tag Number], A248), 1, 0)</f>
        <v>0</v>
      </c>
      <c r="G248" s="87">
        <f t="shared" si="8"/>
        <v>0</v>
      </c>
      <c r="H248" s="88" t="str" cm="1">
        <f t="array" ref="H248">_xlfn.IFS(OR(_xlfn.XLOOKUP(A248,Table1[Tag Number],Table1[Status],"-",0)="Dead",
        _xlfn.XLOOKUP(A248,Table2[Tag Number],Table2[Status],"-",0)="Dead",
        _xlfn.XLOOKUP(A248,Table3[Tag Number],Table3[Status],"-",0)="Dead",
        _xlfn.XLOOKUP(A248,Table4[Tag Number],Table4[Status],"-",0)="Dead"),"Dead",
     OR(_xlfn.XLOOKUP(A248,Table1[Tag Number],Table1[Status],"-",0)="Alive",
        _xlfn.XLOOKUP(A248,Table2[Tag Number],Table2[Status],"-",0)="Alive",
        _xlfn.XLOOKUP(A248,Table3[Tag Number],Table3[Status],"-",0)="Alive",
        _xlfn.XLOOKUP(A248,Table4[Tag Number],Table4[Status],"-",0)="Alive"),"Alive",
     OR(_xlfn.XLOOKUP(A248,Table1[Tag Number],Table1[Status],"-",0)="-",
        _xlfn.XLOOKUP(A248,Table2[Tag Number],Table2[Status],"-",0)="-",
        _xlfn.XLOOKUP(A248,Table3[Tag Number],Table3[Status],"-",0)="-",
        _xlfn.XLOOKUP(A248,Table4[Tag Number],Table4[Status],"-",0)="-"),
   "-")</f>
        <v>-</v>
      </c>
      <c r="I248" s="90"/>
      <c r="J248" s="90"/>
      <c r="K248" s="91"/>
      <c r="L248" s="91"/>
      <c r="M248" s="91"/>
      <c r="N248" s="92"/>
      <c r="O248" s="89"/>
      <c r="R248" t="b">
        <f t="shared" si="7"/>
        <v>0</v>
      </c>
    </row>
    <row r="249" spans="1:18" ht="15" thickBot="1" x14ac:dyDescent="0.35">
      <c r="A249" s="3" t="s">
        <v>1297</v>
      </c>
      <c r="B249" s="3" t="s">
        <v>1145</v>
      </c>
      <c r="C249" s="84">
        <f>IF(COUNTIF(Table1[Tag Number], A249), 1, 0)</f>
        <v>0</v>
      </c>
      <c r="D249" s="85">
        <f>IF(COUNTIF(Table2[Tag Number], A249), 1, 0)</f>
        <v>0</v>
      </c>
      <c r="E249" s="86">
        <f>IF(COUNTIF(Table3[Tag Number], A249), 1, 0)</f>
        <v>0</v>
      </c>
      <c r="F249" s="86">
        <f>IF(COUNTIF(Table4[Tag Number], A249), 1, 0)</f>
        <v>0</v>
      </c>
      <c r="G249" s="87">
        <f t="shared" si="8"/>
        <v>0</v>
      </c>
      <c r="H249" s="88" t="str" cm="1">
        <f t="array" ref="H249">_xlfn.IFS(OR(_xlfn.XLOOKUP(A249,Table1[Tag Number],Table1[Status],"-",0)="Dead",
        _xlfn.XLOOKUP(A249,Table2[Tag Number],Table2[Status],"-",0)="Dead",
        _xlfn.XLOOKUP(A249,Table3[Tag Number],Table3[Status],"-",0)="Dead",
        _xlfn.XLOOKUP(A249,Table4[Tag Number],Table4[Status],"-",0)="Dead"),"Dead",
     OR(_xlfn.XLOOKUP(A249,Table1[Tag Number],Table1[Status],"-",0)="Alive",
        _xlfn.XLOOKUP(A249,Table2[Tag Number],Table2[Status],"-",0)="Alive",
        _xlfn.XLOOKUP(A249,Table3[Tag Number],Table3[Status],"-",0)="Alive",
        _xlfn.XLOOKUP(A249,Table4[Tag Number],Table4[Status],"-",0)="Alive"),"Alive",
     OR(_xlfn.XLOOKUP(A249,Table1[Tag Number],Table1[Status],"-",0)="-",
        _xlfn.XLOOKUP(A249,Table2[Tag Number],Table2[Status],"-",0)="-",
        _xlfn.XLOOKUP(A249,Table3[Tag Number],Table3[Status],"-",0)="-",
        _xlfn.XLOOKUP(A249,Table4[Tag Number],Table4[Status],"-",0)="-"),
   "-")</f>
        <v>-</v>
      </c>
      <c r="I249" s="90"/>
      <c r="J249" s="90"/>
      <c r="K249" s="91"/>
      <c r="L249" s="91"/>
      <c r="M249" s="91"/>
      <c r="N249" s="92"/>
      <c r="O249" s="89"/>
      <c r="R249" t="b">
        <f t="shared" si="7"/>
        <v>0</v>
      </c>
    </row>
    <row r="250" spans="1:18" ht="15" thickBot="1" x14ac:dyDescent="0.35">
      <c r="A250" s="2" t="s">
        <v>1298</v>
      </c>
      <c r="B250" s="2" t="s">
        <v>1145</v>
      </c>
      <c r="C250" s="84">
        <f>IF(COUNTIF(Table1[Tag Number], A250), 1, 0)</f>
        <v>0</v>
      </c>
      <c r="D250" s="85">
        <f>IF(COUNTIF(Table2[Tag Number], A250), 1, 0)</f>
        <v>0</v>
      </c>
      <c r="E250" s="86">
        <f>IF(COUNTIF(Table3[Tag Number], A250), 1, 0)</f>
        <v>0</v>
      </c>
      <c r="F250" s="86">
        <f>IF(COUNTIF(Table4[Tag Number], A250), 1, 0)</f>
        <v>0</v>
      </c>
      <c r="G250" s="87">
        <f t="shared" si="8"/>
        <v>0</v>
      </c>
      <c r="H250" s="88" t="str" cm="1">
        <f t="array" ref="H250">_xlfn.IFS(OR(_xlfn.XLOOKUP(A250,Table1[Tag Number],Table1[Status],"-",0)="Dead",
        _xlfn.XLOOKUP(A250,Table2[Tag Number],Table2[Status],"-",0)="Dead",
        _xlfn.XLOOKUP(A250,Table3[Tag Number],Table3[Status],"-",0)="Dead",
        _xlfn.XLOOKUP(A250,Table4[Tag Number],Table4[Status],"-",0)="Dead"),"Dead",
     OR(_xlfn.XLOOKUP(A250,Table1[Tag Number],Table1[Status],"-",0)="Alive",
        _xlfn.XLOOKUP(A250,Table2[Tag Number],Table2[Status],"-",0)="Alive",
        _xlfn.XLOOKUP(A250,Table3[Tag Number],Table3[Status],"-",0)="Alive",
        _xlfn.XLOOKUP(A250,Table4[Tag Number],Table4[Status],"-",0)="Alive"),"Alive",
     OR(_xlfn.XLOOKUP(A250,Table1[Tag Number],Table1[Status],"-",0)="-",
        _xlfn.XLOOKUP(A250,Table2[Tag Number],Table2[Status],"-",0)="-",
        _xlfn.XLOOKUP(A250,Table3[Tag Number],Table3[Status],"-",0)="-",
        _xlfn.XLOOKUP(A250,Table4[Tag Number],Table4[Status],"-",0)="-"),
   "-")</f>
        <v>-</v>
      </c>
      <c r="I250" s="90"/>
      <c r="J250" s="90"/>
      <c r="K250" s="91"/>
      <c r="L250" s="91"/>
      <c r="M250" s="91"/>
      <c r="N250" s="92"/>
      <c r="O250" s="89"/>
      <c r="R250" t="b">
        <f t="shared" si="7"/>
        <v>0</v>
      </c>
    </row>
    <row r="251" spans="1:18" ht="15" thickBot="1" x14ac:dyDescent="0.35">
      <c r="A251" s="3" t="s">
        <v>1299</v>
      </c>
      <c r="B251" s="3" t="s">
        <v>1145</v>
      </c>
      <c r="C251" s="84">
        <f>IF(COUNTIF(Table1[Tag Number], A251), 1, 0)</f>
        <v>0</v>
      </c>
      <c r="D251" s="85">
        <f>IF(COUNTIF(Table2[Tag Number], A251), 1, 0)</f>
        <v>0</v>
      </c>
      <c r="E251" s="86">
        <f>IF(COUNTIF(Table3[Tag Number], A251), 1, 0)</f>
        <v>0</v>
      </c>
      <c r="F251" s="86">
        <f>IF(COUNTIF(Table4[Tag Number], A251), 1, 0)</f>
        <v>0</v>
      </c>
      <c r="G251" s="87">
        <f t="shared" si="8"/>
        <v>0</v>
      </c>
      <c r="H251" s="88" t="str" cm="1">
        <f t="array" ref="H251">_xlfn.IFS(OR(_xlfn.XLOOKUP(A251,Table1[Tag Number],Table1[Status],"-",0)="Dead",
        _xlfn.XLOOKUP(A251,Table2[Tag Number],Table2[Status],"-",0)="Dead",
        _xlfn.XLOOKUP(A251,Table3[Tag Number],Table3[Status],"-",0)="Dead",
        _xlfn.XLOOKUP(A251,Table4[Tag Number],Table4[Status],"-",0)="Dead"),"Dead",
     OR(_xlfn.XLOOKUP(A251,Table1[Tag Number],Table1[Status],"-",0)="Alive",
        _xlfn.XLOOKUP(A251,Table2[Tag Number],Table2[Status],"-",0)="Alive",
        _xlfn.XLOOKUP(A251,Table3[Tag Number],Table3[Status],"-",0)="Alive",
        _xlfn.XLOOKUP(A251,Table4[Tag Number],Table4[Status],"-",0)="Alive"),"Alive",
     OR(_xlfn.XLOOKUP(A251,Table1[Tag Number],Table1[Status],"-",0)="-",
        _xlfn.XLOOKUP(A251,Table2[Tag Number],Table2[Status],"-",0)="-",
        _xlfn.XLOOKUP(A251,Table3[Tag Number],Table3[Status],"-",0)="-",
        _xlfn.XLOOKUP(A251,Table4[Tag Number],Table4[Status],"-",0)="-"),
   "-")</f>
        <v>-</v>
      </c>
      <c r="I251" s="90"/>
      <c r="J251" s="90"/>
      <c r="K251" s="91"/>
      <c r="L251" s="91"/>
      <c r="M251" s="91"/>
      <c r="N251" s="92"/>
      <c r="O251" s="89"/>
      <c r="R251" t="b">
        <f t="shared" si="7"/>
        <v>0</v>
      </c>
    </row>
    <row r="252" spans="1:18" ht="15" thickBot="1" x14ac:dyDescent="0.35">
      <c r="A252" s="2" t="s">
        <v>1300</v>
      </c>
      <c r="B252" s="2" t="s">
        <v>1145</v>
      </c>
      <c r="C252" s="84">
        <f>IF(COUNTIF(Table1[Tag Number], A252), 1, 0)</f>
        <v>0</v>
      </c>
      <c r="D252" s="85">
        <f>IF(COUNTIF(Table2[Tag Number], A252), 1, 0)</f>
        <v>0</v>
      </c>
      <c r="E252" s="86">
        <f>IF(COUNTIF(Table3[Tag Number], A252), 1, 0)</f>
        <v>0</v>
      </c>
      <c r="F252" s="86">
        <f>IF(COUNTIF(Table4[Tag Number], A252), 1, 0)</f>
        <v>0</v>
      </c>
      <c r="G252" s="87">
        <f t="shared" si="8"/>
        <v>0</v>
      </c>
      <c r="H252" s="88" t="str" cm="1">
        <f t="array" ref="H252">_xlfn.IFS(OR(_xlfn.XLOOKUP(A252,Table1[Tag Number],Table1[Status],"-",0)="Dead",
        _xlfn.XLOOKUP(A252,Table2[Tag Number],Table2[Status],"-",0)="Dead",
        _xlfn.XLOOKUP(A252,Table3[Tag Number],Table3[Status],"-",0)="Dead",
        _xlfn.XLOOKUP(A252,Table4[Tag Number],Table4[Status],"-",0)="Dead"),"Dead",
     OR(_xlfn.XLOOKUP(A252,Table1[Tag Number],Table1[Status],"-",0)="Alive",
        _xlfn.XLOOKUP(A252,Table2[Tag Number],Table2[Status],"-",0)="Alive",
        _xlfn.XLOOKUP(A252,Table3[Tag Number],Table3[Status],"-",0)="Alive",
        _xlfn.XLOOKUP(A252,Table4[Tag Number],Table4[Status],"-",0)="Alive"),"Alive",
     OR(_xlfn.XLOOKUP(A252,Table1[Tag Number],Table1[Status],"-",0)="-",
        _xlfn.XLOOKUP(A252,Table2[Tag Number],Table2[Status],"-",0)="-",
        _xlfn.XLOOKUP(A252,Table3[Tag Number],Table3[Status],"-",0)="-",
        _xlfn.XLOOKUP(A252,Table4[Tag Number],Table4[Status],"-",0)="-"),
   "-")</f>
        <v>-</v>
      </c>
      <c r="I252" s="90"/>
      <c r="J252" s="90"/>
      <c r="K252" s="91"/>
      <c r="L252" s="91"/>
      <c r="M252" s="91"/>
      <c r="N252" s="92"/>
      <c r="O252" s="89"/>
      <c r="R252" t="b">
        <f t="shared" si="7"/>
        <v>0</v>
      </c>
    </row>
    <row r="253" spans="1:18" ht="15" thickBot="1" x14ac:dyDescent="0.35">
      <c r="A253" s="3" t="s">
        <v>1301</v>
      </c>
      <c r="B253" s="3" t="s">
        <v>1145</v>
      </c>
      <c r="C253" s="84">
        <f>IF(COUNTIF(Table1[Tag Number], A253), 1, 0)</f>
        <v>0</v>
      </c>
      <c r="D253" s="85">
        <f>IF(COUNTIF(Table2[Tag Number], A253), 1, 0)</f>
        <v>0</v>
      </c>
      <c r="E253" s="86">
        <f>IF(COUNTIF(Table3[Tag Number], A253), 1, 0)</f>
        <v>0</v>
      </c>
      <c r="F253" s="86">
        <f>IF(COUNTIF(Table4[Tag Number], A253), 1, 0)</f>
        <v>0</v>
      </c>
      <c r="G253" s="87">
        <f t="shared" si="8"/>
        <v>0</v>
      </c>
      <c r="H253" s="88" t="str" cm="1">
        <f t="array" ref="H253">_xlfn.IFS(OR(_xlfn.XLOOKUP(A253,Table1[Tag Number],Table1[Status],"-",0)="Dead",
        _xlfn.XLOOKUP(A253,Table2[Tag Number],Table2[Status],"-",0)="Dead",
        _xlfn.XLOOKUP(A253,Table3[Tag Number],Table3[Status],"-",0)="Dead",
        _xlfn.XLOOKUP(A253,Table4[Tag Number],Table4[Status],"-",0)="Dead"),"Dead",
     OR(_xlfn.XLOOKUP(A253,Table1[Tag Number],Table1[Status],"-",0)="Alive",
        _xlfn.XLOOKUP(A253,Table2[Tag Number],Table2[Status],"-",0)="Alive",
        _xlfn.XLOOKUP(A253,Table3[Tag Number],Table3[Status],"-",0)="Alive",
        _xlfn.XLOOKUP(A253,Table4[Tag Number],Table4[Status],"-",0)="Alive"),"Alive",
     OR(_xlfn.XLOOKUP(A253,Table1[Tag Number],Table1[Status],"-",0)="-",
        _xlfn.XLOOKUP(A253,Table2[Tag Number],Table2[Status],"-",0)="-",
        _xlfn.XLOOKUP(A253,Table3[Tag Number],Table3[Status],"-",0)="-",
        _xlfn.XLOOKUP(A253,Table4[Tag Number],Table4[Status],"-",0)="-"),
   "-")</f>
        <v>-</v>
      </c>
      <c r="I253" s="90"/>
      <c r="J253" s="90"/>
      <c r="K253" s="91"/>
      <c r="L253" s="91"/>
      <c r="M253" s="91"/>
      <c r="N253" s="92"/>
      <c r="O253" s="89"/>
      <c r="R253" t="b">
        <f t="shared" si="7"/>
        <v>0</v>
      </c>
    </row>
    <row r="254" spans="1:18" ht="15" thickBot="1" x14ac:dyDescent="0.35">
      <c r="A254" s="2" t="s">
        <v>1302</v>
      </c>
      <c r="B254" s="2" t="s">
        <v>1145</v>
      </c>
      <c r="C254" s="84">
        <f>IF(COUNTIF(Table1[Tag Number], A254), 1, 0)</f>
        <v>0</v>
      </c>
      <c r="D254" s="85">
        <f>IF(COUNTIF(Table2[Tag Number], A254), 1, 0)</f>
        <v>0</v>
      </c>
      <c r="E254" s="86">
        <f>IF(COUNTIF(Table3[Tag Number], A254), 1, 0)</f>
        <v>0</v>
      </c>
      <c r="F254" s="86">
        <f>IF(COUNTIF(Table4[Tag Number], A254), 1, 0)</f>
        <v>0</v>
      </c>
      <c r="G254" s="87">
        <f t="shared" si="8"/>
        <v>0</v>
      </c>
      <c r="H254" s="88" t="str" cm="1">
        <f t="array" ref="H254">_xlfn.IFS(OR(_xlfn.XLOOKUP(A254,Table1[Tag Number],Table1[Status],"-",0)="Dead",
        _xlfn.XLOOKUP(A254,Table2[Tag Number],Table2[Status],"-",0)="Dead",
        _xlfn.XLOOKUP(A254,Table3[Tag Number],Table3[Status],"-",0)="Dead",
        _xlfn.XLOOKUP(A254,Table4[Tag Number],Table4[Status],"-",0)="Dead"),"Dead",
     OR(_xlfn.XLOOKUP(A254,Table1[Tag Number],Table1[Status],"-",0)="Alive",
        _xlfn.XLOOKUP(A254,Table2[Tag Number],Table2[Status],"-",0)="Alive",
        _xlfn.XLOOKUP(A254,Table3[Tag Number],Table3[Status],"-",0)="Alive",
        _xlfn.XLOOKUP(A254,Table4[Tag Number],Table4[Status],"-",0)="Alive"),"Alive",
     OR(_xlfn.XLOOKUP(A254,Table1[Tag Number],Table1[Status],"-",0)="-",
        _xlfn.XLOOKUP(A254,Table2[Tag Number],Table2[Status],"-",0)="-",
        _xlfn.XLOOKUP(A254,Table3[Tag Number],Table3[Status],"-",0)="-",
        _xlfn.XLOOKUP(A254,Table4[Tag Number],Table4[Status],"-",0)="-"),
   "-")</f>
        <v>-</v>
      </c>
      <c r="I254" s="90"/>
      <c r="J254" s="90"/>
      <c r="K254" s="91"/>
      <c r="L254" s="91"/>
      <c r="M254" s="91"/>
      <c r="N254" s="92"/>
      <c r="O254" s="89"/>
      <c r="R254" t="b">
        <f t="shared" si="7"/>
        <v>0</v>
      </c>
    </row>
    <row r="255" spans="1:18" ht="15" thickBot="1" x14ac:dyDescent="0.35">
      <c r="A255" s="3" t="s">
        <v>1303</v>
      </c>
      <c r="B255" s="3" t="s">
        <v>1145</v>
      </c>
      <c r="C255" s="84">
        <f>IF(COUNTIF(Table1[Tag Number], A255), 1, 0)</f>
        <v>0</v>
      </c>
      <c r="D255" s="85">
        <f>IF(COUNTIF(Table2[Tag Number], A255), 1, 0)</f>
        <v>0</v>
      </c>
      <c r="E255" s="86">
        <f>IF(COUNTIF(Table3[Tag Number], A255), 1, 0)</f>
        <v>0</v>
      </c>
      <c r="F255" s="86">
        <f>IF(COUNTIF(Table4[Tag Number], A255), 1, 0)</f>
        <v>0</v>
      </c>
      <c r="G255" s="87">
        <f t="shared" si="8"/>
        <v>0</v>
      </c>
      <c r="H255" s="88" t="str" cm="1">
        <f t="array" ref="H255">_xlfn.IFS(OR(_xlfn.XLOOKUP(A255,Table1[Tag Number],Table1[Status],"-",0)="Dead",
        _xlfn.XLOOKUP(A255,Table2[Tag Number],Table2[Status],"-",0)="Dead",
        _xlfn.XLOOKUP(A255,Table3[Tag Number],Table3[Status],"-",0)="Dead",
        _xlfn.XLOOKUP(A255,Table4[Tag Number],Table4[Status],"-",0)="Dead"),"Dead",
     OR(_xlfn.XLOOKUP(A255,Table1[Tag Number],Table1[Status],"-",0)="Alive",
        _xlfn.XLOOKUP(A255,Table2[Tag Number],Table2[Status],"-",0)="Alive",
        _xlfn.XLOOKUP(A255,Table3[Tag Number],Table3[Status],"-",0)="Alive",
        _xlfn.XLOOKUP(A255,Table4[Tag Number],Table4[Status],"-",0)="Alive"),"Alive",
     OR(_xlfn.XLOOKUP(A255,Table1[Tag Number],Table1[Status],"-",0)="-",
        _xlfn.XLOOKUP(A255,Table2[Tag Number],Table2[Status],"-",0)="-",
        _xlfn.XLOOKUP(A255,Table3[Tag Number],Table3[Status],"-",0)="-",
        _xlfn.XLOOKUP(A255,Table4[Tag Number],Table4[Status],"-",0)="-"),
   "-")</f>
        <v>-</v>
      </c>
      <c r="I255" s="90"/>
      <c r="J255" s="90"/>
      <c r="K255" s="91"/>
      <c r="L255" s="91"/>
      <c r="M255" s="91"/>
      <c r="N255" s="92"/>
      <c r="O255" s="89"/>
      <c r="R255" t="b">
        <f t="shared" si="7"/>
        <v>0</v>
      </c>
    </row>
    <row r="256" spans="1:18" ht="15" thickBot="1" x14ac:dyDescent="0.35">
      <c r="A256" s="2" t="s">
        <v>1304</v>
      </c>
      <c r="B256" s="2" t="s">
        <v>1145</v>
      </c>
      <c r="C256" s="84">
        <f>IF(COUNTIF(Table1[Tag Number], A256), 1, 0)</f>
        <v>0</v>
      </c>
      <c r="D256" s="85">
        <f>IF(COUNTIF(Table2[Tag Number], A256), 1, 0)</f>
        <v>0</v>
      </c>
      <c r="E256" s="86">
        <f>IF(COUNTIF(Table3[Tag Number], A256), 1, 0)</f>
        <v>0</v>
      </c>
      <c r="F256" s="86">
        <f>IF(COUNTIF(Table4[Tag Number], A256), 1, 0)</f>
        <v>0</v>
      </c>
      <c r="G256" s="87">
        <f t="shared" si="8"/>
        <v>0</v>
      </c>
      <c r="H256" s="88" t="str" cm="1">
        <f t="array" ref="H256">_xlfn.IFS(OR(_xlfn.XLOOKUP(A256,Table1[Tag Number],Table1[Status],"-",0)="Dead",
        _xlfn.XLOOKUP(A256,Table2[Tag Number],Table2[Status],"-",0)="Dead",
        _xlfn.XLOOKUP(A256,Table3[Tag Number],Table3[Status],"-",0)="Dead",
        _xlfn.XLOOKUP(A256,Table4[Tag Number],Table4[Status],"-",0)="Dead"),"Dead",
     OR(_xlfn.XLOOKUP(A256,Table1[Tag Number],Table1[Status],"-",0)="Alive",
        _xlfn.XLOOKUP(A256,Table2[Tag Number],Table2[Status],"-",0)="Alive",
        _xlfn.XLOOKUP(A256,Table3[Tag Number],Table3[Status],"-",0)="Alive",
        _xlfn.XLOOKUP(A256,Table4[Tag Number],Table4[Status],"-",0)="Alive"),"Alive",
     OR(_xlfn.XLOOKUP(A256,Table1[Tag Number],Table1[Status],"-",0)="-",
        _xlfn.XLOOKUP(A256,Table2[Tag Number],Table2[Status],"-",0)="-",
        _xlfn.XLOOKUP(A256,Table3[Tag Number],Table3[Status],"-",0)="-",
        _xlfn.XLOOKUP(A256,Table4[Tag Number],Table4[Status],"-",0)="-"),
   "-")</f>
        <v>-</v>
      </c>
      <c r="I256" s="90"/>
      <c r="J256" s="90"/>
      <c r="K256" s="91"/>
      <c r="L256" s="91"/>
      <c r="M256" s="91"/>
      <c r="N256" s="92"/>
      <c r="O256" s="89"/>
      <c r="R256" t="b">
        <f t="shared" si="7"/>
        <v>0</v>
      </c>
    </row>
    <row r="257" spans="1:18" ht="15" thickBot="1" x14ac:dyDescent="0.35">
      <c r="A257" s="3" t="s">
        <v>1305</v>
      </c>
      <c r="B257" s="3" t="s">
        <v>1145</v>
      </c>
      <c r="C257" s="84">
        <f>IF(COUNTIF(Table1[Tag Number], A257), 1, 0)</f>
        <v>0</v>
      </c>
      <c r="D257" s="85">
        <f>IF(COUNTIF(Table2[Tag Number], A257), 1, 0)</f>
        <v>0</v>
      </c>
      <c r="E257" s="86">
        <f>IF(COUNTIF(Table3[Tag Number], A257), 1, 0)</f>
        <v>0</v>
      </c>
      <c r="F257" s="86">
        <f>IF(COUNTIF(Table4[Tag Number], A257), 1, 0)</f>
        <v>0</v>
      </c>
      <c r="G257" s="87">
        <f t="shared" si="8"/>
        <v>0</v>
      </c>
      <c r="H257" s="88" t="str" cm="1">
        <f t="array" ref="H257">_xlfn.IFS(OR(_xlfn.XLOOKUP(A257,Table1[Tag Number],Table1[Status],"-",0)="Dead",
        _xlfn.XLOOKUP(A257,Table2[Tag Number],Table2[Status],"-",0)="Dead",
        _xlfn.XLOOKUP(A257,Table3[Tag Number],Table3[Status],"-",0)="Dead",
        _xlfn.XLOOKUP(A257,Table4[Tag Number],Table4[Status],"-",0)="Dead"),"Dead",
     OR(_xlfn.XLOOKUP(A257,Table1[Tag Number],Table1[Status],"-",0)="Alive",
        _xlfn.XLOOKUP(A257,Table2[Tag Number],Table2[Status],"-",0)="Alive",
        _xlfn.XLOOKUP(A257,Table3[Tag Number],Table3[Status],"-",0)="Alive",
        _xlfn.XLOOKUP(A257,Table4[Tag Number],Table4[Status],"-",0)="Alive"),"Alive",
     OR(_xlfn.XLOOKUP(A257,Table1[Tag Number],Table1[Status],"-",0)="-",
        _xlfn.XLOOKUP(A257,Table2[Tag Number],Table2[Status],"-",0)="-",
        _xlfn.XLOOKUP(A257,Table3[Tag Number],Table3[Status],"-",0)="-",
        _xlfn.XLOOKUP(A257,Table4[Tag Number],Table4[Status],"-",0)="-"),
   "-")</f>
        <v>-</v>
      </c>
      <c r="I257" s="90"/>
      <c r="J257" s="90"/>
      <c r="K257" s="91"/>
      <c r="L257" s="91"/>
      <c r="M257" s="91"/>
      <c r="N257" s="92"/>
      <c r="O257" s="89"/>
      <c r="R257" t="b">
        <f t="shared" si="7"/>
        <v>0</v>
      </c>
    </row>
    <row r="258" spans="1:18" ht="15" thickBot="1" x14ac:dyDescent="0.35">
      <c r="A258" s="2" t="s">
        <v>1306</v>
      </c>
      <c r="B258" s="2" t="s">
        <v>1145</v>
      </c>
      <c r="C258" s="84">
        <f>IF(COUNTIF(Table1[Tag Number], A258), 1, 0)</f>
        <v>0</v>
      </c>
      <c r="D258" s="85">
        <f>IF(COUNTIF(Table2[Tag Number], A258), 1, 0)</f>
        <v>0</v>
      </c>
      <c r="E258" s="86">
        <f>IF(COUNTIF(Table3[Tag Number], A258), 1, 0)</f>
        <v>0</v>
      </c>
      <c r="F258" s="86">
        <f>IF(COUNTIF(Table4[Tag Number], A258), 1, 0)</f>
        <v>0</v>
      </c>
      <c r="G258" s="87">
        <f t="shared" si="8"/>
        <v>0</v>
      </c>
      <c r="H258" s="88" t="str" cm="1">
        <f t="array" ref="H258">_xlfn.IFS(OR(_xlfn.XLOOKUP(A258,Table1[Tag Number],Table1[Status],"-",0)="Dead",
        _xlfn.XLOOKUP(A258,Table2[Tag Number],Table2[Status],"-",0)="Dead",
        _xlfn.XLOOKUP(A258,Table3[Tag Number],Table3[Status],"-",0)="Dead",
        _xlfn.XLOOKUP(A258,Table4[Tag Number],Table4[Status],"-",0)="Dead"),"Dead",
     OR(_xlfn.XLOOKUP(A258,Table1[Tag Number],Table1[Status],"-",0)="Alive",
        _xlfn.XLOOKUP(A258,Table2[Tag Number],Table2[Status],"-",0)="Alive",
        _xlfn.XLOOKUP(A258,Table3[Tag Number],Table3[Status],"-",0)="Alive",
        _xlfn.XLOOKUP(A258,Table4[Tag Number],Table4[Status],"-",0)="Alive"),"Alive",
     OR(_xlfn.XLOOKUP(A258,Table1[Tag Number],Table1[Status],"-",0)="-",
        _xlfn.XLOOKUP(A258,Table2[Tag Number],Table2[Status],"-",0)="-",
        _xlfn.XLOOKUP(A258,Table3[Tag Number],Table3[Status],"-",0)="-",
        _xlfn.XLOOKUP(A258,Table4[Tag Number],Table4[Status],"-",0)="-"),
   "-")</f>
        <v>-</v>
      </c>
      <c r="I258" s="90"/>
      <c r="J258" s="90"/>
      <c r="K258" s="91"/>
      <c r="L258" s="91"/>
      <c r="M258" s="91"/>
      <c r="N258" s="92"/>
      <c r="O258" s="89"/>
      <c r="R258" t="b">
        <f t="shared" si="7"/>
        <v>0</v>
      </c>
    </row>
    <row r="259" spans="1:18" ht="15" thickBot="1" x14ac:dyDescent="0.35">
      <c r="A259" s="3" t="s">
        <v>1307</v>
      </c>
      <c r="B259" s="3" t="s">
        <v>1145</v>
      </c>
      <c r="C259" s="84">
        <f>IF(COUNTIF(Table1[Tag Number], A259), 1, 0)</f>
        <v>0</v>
      </c>
      <c r="D259" s="85">
        <f>IF(COUNTIF(Table2[Tag Number], A259), 1, 0)</f>
        <v>0</v>
      </c>
      <c r="E259" s="86">
        <f>IF(COUNTIF(Table3[Tag Number], A259), 1, 0)</f>
        <v>0</v>
      </c>
      <c r="F259" s="86">
        <f>IF(COUNTIF(Table4[Tag Number], A259), 1, 0)</f>
        <v>0</v>
      </c>
      <c r="G259" s="87">
        <f t="shared" si="8"/>
        <v>0</v>
      </c>
      <c r="H259" s="88" t="str" cm="1">
        <f t="array" ref="H259">_xlfn.IFS(OR(_xlfn.XLOOKUP(A259,Table1[Tag Number],Table1[Status],"-",0)="Dead",
        _xlfn.XLOOKUP(A259,Table2[Tag Number],Table2[Status],"-",0)="Dead",
        _xlfn.XLOOKUP(A259,Table3[Tag Number],Table3[Status],"-",0)="Dead",
        _xlfn.XLOOKUP(A259,Table4[Tag Number],Table4[Status],"-",0)="Dead"),"Dead",
     OR(_xlfn.XLOOKUP(A259,Table1[Tag Number],Table1[Status],"-",0)="Alive",
        _xlfn.XLOOKUP(A259,Table2[Tag Number],Table2[Status],"-",0)="Alive",
        _xlfn.XLOOKUP(A259,Table3[Tag Number],Table3[Status],"-",0)="Alive",
        _xlfn.XLOOKUP(A259,Table4[Tag Number],Table4[Status],"-",0)="Alive"),"Alive",
     OR(_xlfn.XLOOKUP(A259,Table1[Tag Number],Table1[Status],"-",0)="-",
        _xlfn.XLOOKUP(A259,Table2[Tag Number],Table2[Status],"-",0)="-",
        _xlfn.XLOOKUP(A259,Table3[Tag Number],Table3[Status],"-",0)="-",
        _xlfn.XLOOKUP(A259,Table4[Tag Number],Table4[Status],"-",0)="-"),
   "-")</f>
        <v>-</v>
      </c>
      <c r="I259" s="90"/>
      <c r="J259" s="90"/>
      <c r="K259" s="91"/>
      <c r="L259" s="91"/>
      <c r="M259" s="91"/>
      <c r="N259" s="92"/>
      <c r="O259" s="89"/>
      <c r="R259" t="b">
        <f t="shared" si="7"/>
        <v>0</v>
      </c>
    </row>
    <row r="260" spans="1:18" ht="15" thickBot="1" x14ac:dyDescent="0.35">
      <c r="A260" s="2" t="s">
        <v>1308</v>
      </c>
      <c r="B260" s="2" t="s">
        <v>1145</v>
      </c>
      <c r="C260" s="84">
        <f>IF(COUNTIF(Table1[Tag Number], A260), 1, 0)</f>
        <v>0</v>
      </c>
      <c r="D260" s="85">
        <f>IF(COUNTIF(Table2[Tag Number], A260), 1, 0)</f>
        <v>0</v>
      </c>
      <c r="E260" s="86">
        <f>IF(COUNTIF(Table3[Tag Number], A260), 1, 0)</f>
        <v>0</v>
      </c>
      <c r="F260" s="86">
        <f>IF(COUNTIF(Table4[Tag Number], A260), 1, 0)</f>
        <v>0</v>
      </c>
      <c r="G260" s="87">
        <f t="shared" si="8"/>
        <v>0</v>
      </c>
      <c r="H260" s="88" t="str" cm="1">
        <f t="array" ref="H260">_xlfn.IFS(OR(_xlfn.XLOOKUP(A260,Table1[Tag Number],Table1[Status],"-",0)="Dead",
        _xlfn.XLOOKUP(A260,Table2[Tag Number],Table2[Status],"-",0)="Dead",
        _xlfn.XLOOKUP(A260,Table3[Tag Number],Table3[Status],"-",0)="Dead",
        _xlfn.XLOOKUP(A260,Table4[Tag Number],Table4[Status],"-",0)="Dead"),"Dead",
     OR(_xlfn.XLOOKUP(A260,Table1[Tag Number],Table1[Status],"-",0)="Alive",
        _xlfn.XLOOKUP(A260,Table2[Tag Number],Table2[Status],"-",0)="Alive",
        _xlfn.XLOOKUP(A260,Table3[Tag Number],Table3[Status],"-",0)="Alive",
        _xlfn.XLOOKUP(A260,Table4[Tag Number],Table4[Status],"-",0)="Alive"),"Alive",
     OR(_xlfn.XLOOKUP(A260,Table1[Tag Number],Table1[Status],"-",0)="-",
        _xlfn.XLOOKUP(A260,Table2[Tag Number],Table2[Status],"-",0)="-",
        _xlfn.XLOOKUP(A260,Table3[Tag Number],Table3[Status],"-",0)="-",
        _xlfn.XLOOKUP(A260,Table4[Tag Number],Table4[Status],"-",0)="-"),
   "-")</f>
        <v>-</v>
      </c>
      <c r="I260" s="90"/>
      <c r="J260" s="90"/>
      <c r="K260" s="91"/>
      <c r="L260" s="91"/>
      <c r="M260" s="91"/>
      <c r="N260" s="92"/>
      <c r="O260" s="89"/>
      <c r="R260" t="b">
        <f t="shared" ref="R260:R323" si="9">IF(G260&gt;1,A260)</f>
        <v>0</v>
      </c>
    </row>
    <row r="261" spans="1:18" ht="15" thickBot="1" x14ac:dyDescent="0.35">
      <c r="A261" s="3" t="s">
        <v>94</v>
      </c>
      <c r="B261" s="3" t="s">
        <v>1145</v>
      </c>
      <c r="C261" s="84">
        <f>IF(COUNTIF(Table1[Tag Number], A261), 1, 0)</f>
        <v>0</v>
      </c>
      <c r="D261" s="85">
        <f>IF(COUNTIF(Table2[Tag Number], A261), 1, 0)</f>
        <v>1</v>
      </c>
      <c r="E261" s="86">
        <f>IF(COUNTIF(Table3[Tag Number], A261), 1, 0)</f>
        <v>0</v>
      </c>
      <c r="F261" s="86">
        <f>IF(COUNTIF(Table4[Tag Number], A261), 1, 0)</f>
        <v>0</v>
      </c>
      <c r="G261" s="87">
        <f t="shared" ref="G261:G324" si="10">SUM(C261:F261)</f>
        <v>1</v>
      </c>
      <c r="H261" s="88" t="str" cm="1">
        <f t="array" ref="H261">_xlfn.IFS(OR(_xlfn.XLOOKUP(A261,Table1[Tag Number],Table1[Status],"-",0)="Dead",
        _xlfn.XLOOKUP(A261,Table2[Tag Number],Table2[Status],"-",0)="Dead",
        _xlfn.XLOOKUP(A261,Table3[Tag Number],Table3[Status],"-",0)="Dead",
        _xlfn.XLOOKUP(A261,Table4[Tag Number],Table4[Status],"-",0)="Dead"),"Dead",
     OR(_xlfn.XLOOKUP(A261,Table1[Tag Number],Table1[Status],"-",0)="Alive",
        _xlfn.XLOOKUP(A261,Table2[Tag Number],Table2[Status],"-",0)="Alive",
        _xlfn.XLOOKUP(A261,Table3[Tag Number],Table3[Status],"-",0)="Alive",
        _xlfn.XLOOKUP(A261,Table4[Tag Number],Table4[Status],"-",0)="Alive"),"Alive",
     OR(_xlfn.XLOOKUP(A261,Table1[Tag Number],Table1[Status],"-",0)="-",
        _xlfn.XLOOKUP(A261,Table2[Tag Number],Table2[Status],"-",0)="-",
        _xlfn.XLOOKUP(A261,Table3[Tag Number],Table3[Status],"-",0)="-",
        _xlfn.XLOOKUP(A261,Table4[Tag Number],Table4[Status],"-",0)="-"),
   "-")</f>
        <v>Alive</v>
      </c>
      <c r="I261" s="90"/>
      <c r="J261" s="90"/>
      <c r="K261" s="91"/>
      <c r="L261" s="91"/>
      <c r="M261" s="91"/>
      <c r="N261" s="92"/>
      <c r="O261" s="89"/>
      <c r="R261" t="b">
        <f t="shared" si="9"/>
        <v>0</v>
      </c>
    </row>
    <row r="262" spans="1:18" ht="15" thickBot="1" x14ac:dyDescent="0.35">
      <c r="A262" s="2" t="s">
        <v>1309</v>
      </c>
      <c r="B262" s="2" t="s">
        <v>1145</v>
      </c>
      <c r="C262" s="84">
        <f>IF(COUNTIF(Table1[Tag Number], A262), 1, 0)</f>
        <v>0</v>
      </c>
      <c r="D262" s="85">
        <f>IF(COUNTIF(Table2[Tag Number], A262), 1, 0)</f>
        <v>0</v>
      </c>
      <c r="E262" s="86">
        <f>IF(COUNTIF(Table3[Tag Number], A262), 1, 0)</f>
        <v>0</v>
      </c>
      <c r="F262" s="86">
        <f>IF(COUNTIF(Table4[Tag Number], A262), 1, 0)</f>
        <v>0</v>
      </c>
      <c r="G262" s="87">
        <f t="shared" si="10"/>
        <v>0</v>
      </c>
      <c r="H262" s="88" t="str" cm="1">
        <f t="array" ref="H262">_xlfn.IFS(OR(_xlfn.XLOOKUP(A262,Table1[Tag Number],Table1[Status],"-",0)="Dead",
        _xlfn.XLOOKUP(A262,Table2[Tag Number],Table2[Status],"-",0)="Dead",
        _xlfn.XLOOKUP(A262,Table3[Tag Number],Table3[Status],"-",0)="Dead",
        _xlfn.XLOOKUP(A262,Table4[Tag Number],Table4[Status],"-",0)="Dead"),"Dead",
     OR(_xlfn.XLOOKUP(A262,Table1[Tag Number],Table1[Status],"-",0)="Alive",
        _xlfn.XLOOKUP(A262,Table2[Tag Number],Table2[Status],"-",0)="Alive",
        _xlfn.XLOOKUP(A262,Table3[Tag Number],Table3[Status],"-",0)="Alive",
        _xlfn.XLOOKUP(A262,Table4[Tag Number],Table4[Status],"-",0)="Alive"),"Alive",
     OR(_xlfn.XLOOKUP(A262,Table1[Tag Number],Table1[Status],"-",0)="-",
        _xlfn.XLOOKUP(A262,Table2[Tag Number],Table2[Status],"-",0)="-",
        _xlfn.XLOOKUP(A262,Table3[Tag Number],Table3[Status],"-",0)="-",
        _xlfn.XLOOKUP(A262,Table4[Tag Number],Table4[Status],"-",0)="-"),
   "-")</f>
        <v>-</v>
      </c>
      <c r="I262" s="90"/>
      <c r="J262" s="90"/>
      <c r="K262" s="91"/>
      <c r="L262" s="91"/>
      <c r="M262" s="91"/>
      <c r="N262" s="92"/>
      <c r="O262" s="89"/>
      <c r="R262" t="b">
        <f t="shared" si="9"/>
        <v>0</v>
      </c>
    </row>
    <row r="263" spans="1:18" ht="15" thickBot="1" x14ac:dyDescent="0.35">
      <c r="A263" s="3" t="s">
        <v>1310</v>
      </c>
      <c r="B263" s="3" t="s">
        <v>1145</v>
      </c>
      <c r="C263" s="84">
        <f>IF(COUNTIF(Table1[Tag Number], A263), 1, 0)</f>
        <v>0</v>
      </c>
      <c r="D263" s="85">
        <f>IF(COUNTIF(Table2[Tag Number], A263), 1, 0)</f>
        <v>0</v>
      </c>
      <c r="E263" s="86">
        <f>IF(COUNTIF(Table3[Tag Number], A263), 1, 0)</f>
        <v>0</v>
      </c>
      <c r="F263" s="86">
        <f>IF(COUNTIF(Table4[Tag Number], A263), 1, 0)</f>
        <v>0</v>
      </c>
      <c r="G263" s="87">
        <f t="shared" si="10"/>
        <v>0</v>
      </c>
      <c r="H263" s="88" t="str" cm="1">
        <f t="array" ref="H263">_xlfn.IFS(OR(_xlfn.XLOOKUP(A263,Table1[Tag Number],Table1[Status],"-",0)="Dead",
        _xlfn.XLOOKUP(A263,Table2[Tag Number],Table2[Status],"-",0)="Dead",
        _xlfn.XLOOKUP(A263,Table3[Tag Number],Table3[Status],"-",0)="Dead",
        _xlfn.XLOOKUP(A263,Table4[Tag Number],Table4[Status],"-",0)="Dead"),"Dead",
     OR(_xlfn.XLOOKUP(A263,Table1[Tag Number],Table1[Status],"-",0)="Alive",
        _xlfn.XLOOKUP(A263,Table2[Tag Number],Table2[Status],"-",0)="Alive",
        _xlfn.XLOOKUP(A263,Table3[Tag Number],Table3[Status],"-",0)="Alive",
        _xlfn.XLOOKUP(A263,Table4[Tag Number],Table4[Status],"-",0)="Alive"),"Alive",
     OR(_xlfn.XLOOKUP(A263,Table1[Tag Number],Table1[Status],"-",0)="-",
        _xlfn.XLOOKUP(A263,Table2[Tag Number],Table2[Status],"-",0)="-",
        _xlfn.XLOOKUP(A263,Table3[Tag Number],Table3[Status],"-",0)="-",
        _xlfn.XLOOKUP(A263,Table4[Tag Number],Table4[Status],"-",0)="-"),
   "-")</f>
        <v>-</v>
      </c>
      <c r="I263" s="90"/>
      <c r="J263" s="90"/>
      <c r="K263" s="91"/>
      <c r="L263" s="91"/>
      <c r="M263" s="91"/>
      <c r="N263" s="92"/>
      <c r="O263" s="89"/>
      <c r="R263" t="b">
        <f t="shared" si="9"/>
        <v>0</v>
      </c>
    </row>
    <row r="264" spans="1:18" ht="15" thickBot="1" x14ac:dyDescent="0.35">
      <c r="A264" s="2" t="s">
        <v>1311</v>
      </c>
      <c r="B264" s="2" t="s">
        <v>1145</v>
      </c>
      <c r="C264" s="84">
        <f>IF(COUNTIF(Table1[Tag Number], A264), 1, 0)</f>
        <v>0</v>
      </c>
      <c r="D264" s="85">
        <f>IF(COUNTIF(Table2[Tag Number], A264), 1, 0)</f>
        <v>0</v>
      </c>
      <c r="E264" s="86">
        <f>IF(COUNTIF(Table3[Tag Number], A264), 1, 0)</f>
        <v>0</v>
      </c>
      <c r="F264" s="86">
        <f>IF(COUNTIF(Table4[Tag Number], A264), 1, 0)</f>
        <v>0</v>
      </c>
      <c r="G264" s="87">
        <f t="shared" si="10"/>
        <v>0</v>
      </c>
      <c r="H264" s="88" t="str" cm="1">
        <f t="array" ref="H264">_xlfn.IFS(OR(_xlfn.XLOOKUP(A264,Table1[Tag Number],Table1[Status],"-",0)="Dead",
        _xlfn.XLOOKUP(A264,Table2[Tag Number],Table2[Status],"-",0)="Dead",
        _xlfn.XLOOKUP(A264,Table3[Tag Number],Table3[Status],"-",0)="Dead",
        _xlfn.XLOOKUP(A264,Table4[Tag Number],Table4[Status],"-",0)="Dead"),"Dead",
     OR(_xlfn.XLOOKUP(A264,Table1[Tag Number],Table1[Status],"-",0)="Alive",
        _xlfn.XLOOKUP(A264,Table2[Tag Number],Table2[Status],"-",0)="Alive",
        _xlfn.XLOOKUP(A264,Table3[Tag Number],Table3[Status],"-",0)="Alive",
        _xlfn.XLOOKUP(A264,Table4[Tag Number],Table4[Status],"-",0)="Alive"),"Alive",
     OR(_xlfn.XLOOKUP(A264,Table1[Tag Number],Table1[Status],"-",0)="-",
        _xlfn.XLOOKUP(A264,Table2[Tag Number],Table2[Status],"-",0)="-",
        _xlfn.XLOOKUP(A264,Table3[Tag Number],Table3[Status],"-",0)="-",
        _xlfn.XLOOKUP(A264,Table4[Tag Number],Table4[Status],"-",0)="-"),
   "-")</f>
        <v>-</v>
      </c>
      <c r="I264" s="90"/>
      <c r="J264" s="90"/>
      <c r="K264" s="91"/>
      <c r="L264" s="91"/>
      <c r="M264" s="91"/>
      <c r="N264" s="92"/>
      <c r="O264" s="89"/>
      <c r="R264" t="b">
        <f t="shared" si="9"/>
        <v>0</v>
      </c>
    </row>
    <row r="265" spans="1:18" ht="15" thickBot="1" x14ac:dyDescent="0.35">
      <c r="A265" s="3" t="s">
        <v>1312</v>
      </c>
      <c r="B265" s="3" t="s">
        <v>1145</v>
      </c>
      <c r="C265" s="84">
        <f>IF(COUNTIF(Table1[Tag Number], A265), 1, 0)</f>
        <v>0</v>
      </c>
      <c r="D265" s="85">
        <f>IF(COUNTIF(Table2[Tag Number], A265), 1, 0)</f>
        <v>0</v>
      </c>
      <c r="E265" s="86">
        <f>IF(COUNTIF(Table3[Tag Number], A265), 1, 0)</f>
        <v>0</v>
      </c>
      <c r="F265" s="86">
        <f>IF(COUNTIF(Table4[Tag Number], A265), 1, 0)</f>
        <v>0</v>
      </c>
      <c r="G265" s="87">
        <f t="shared" si="10"/>
        <v>0</v>
      </c>
      <c r="H265" s="88" t="str" cm="1">
        <f t="array" ref="H265">_xlfn.IFS(OR(_xlfn.XLOOKUP(A265,Table1[Tag Number],Table1[Status],"-",0)="Dead",
        _xlfn.XLOOKUP(A265,Table2[Tag Number],Table2[Status],"-",0)="Dead",
        _xlfn.XLOOKUP(A265,Table3[Tag Number],Table3[Status],"-",0)="Dead",
        _xlfn.XLOOKUP(A265,Table4[Tag Number],Table4[Status],"-",0)="Dead"),"Dead",
     OR(_xlfn.XLOOKUP(A265,Table1[Tag Number],Table1[Status],"-",0)="Alive",
        _xlfn.XLOOKUP(A265,Table2[Tag Number],Table2[Status],"-",0)="Alive",
        _xlfn.XLOOKUP(A265,Table3[Tag Number],Table3[Status],"-",0)="Alive",
        _xlfn.XLOOKUP(A265,Table4[Tag Number],Table4[Status],"-",0)="Alive"),"Alive",
     OR(_xlfn.XLOOKUP(A265,Table1[Tag Number],Table1[Status],"-",0)="-",
        _xlfn.XLOOKUP(A265,Table2[Tag Number],Table2[Status],"-",0)="-",
        _xlfn.XLOOKUP(A265,Table3[Tag Number],Table3[Status],"-",0)="-",
        _xlfn.XLOOKUP(A265,Table4[Tag Number],Table4[Status],"-",0)="-"),
   "-")</f>
        <v>-</v>
      </c>
      <c r="I265" s="90"/>
      <c r="J265" s="90"/>
      <c r="K265" s="91"/>
      <c r="L265" s="91"/>
      <c r="M265" s="91"/>
      <c r="N265" s="92"/>
      <c r="O265" s="89"/>
      <c r="R265" t="b">
        <f t="shared" si="9"/>
        <v>0</v>
      </c>
    </row>
    <row r="266" spans="1:18" ht="15" thickBot="1" x14ac:dyDescent="0.35">
      <c r="A266" s="2" t="s">
        <v>1313</v>
      </c>
      <c r="B266" s="2" t="s">
        <v>1145</v>
      </c>
      <c r="C266" s="84">
        <f>IF(COUNTIF(Table1[Tag Number], A266), 1, 0)</f>
        <v>0</v>
      </c>
      <c r="D266" s="85">
        <f>IF(COUNTIF(Table2[Tag Number], A266), 1, 0)</f>
        <v>0</v>
      </c>
      <c r="E266" s="86">
        <f>IF(COUNTIF(Table3[Tag Number], A266), 1, 0)</f>
        <v>0</v>
      </c>
      <c r="F266" s="86">
        <f>IF(COUNTIF(Table4[Tag Number], A266), 1, 0)</f>
        <v>0</v>
      </c>
      <c r="G266" s="87">
        <f t="shared" si="10"/>
        <v>0</v>
      </c>
      <c r="H266" s="88" t="str" cm="1">
        <f t="array" ref="H266">_xlfn.IFS(OR(_xlfn.XLOOKUP(A266,Table1[Tag Number],Table1[Status],"-",0)="Dead",
        _xlfn.XLOOKUP(A266,Table2[Tag Number],Table2[Status],"-",0)="Dead",
        _xlfn.XLOOKUP(A266,Table3[Tag Number],Table3[Status],"-",0)="Dead",
        _xlfn.XLOOKUP(A266,Table4[Tag Number],Table4[Status],"-",0)="Dead"),"Dead",
     OR(_xlfn.XLOOKUP(A266,Table1[Tag Number],Table1[Status],"-",0)="Alive",
        _xlfn.XLOOKUP(A266,Table2[Tag Number],Table2[Status],"-",0)="Alive",
        _xlfn.XLOOKUP(A266,Table3[Tag Number],Table3[Status],"-",0)="Alive",
        _xlfn.XLOOKUP(A266,Table4[Tag Number],Table4[Status],"-",0)="Alive"),"Alive",
     OR(_xlfn.XLOOKUP(A266,Table1[Tag Number],Table1[Status],"-",0)="-",
        _xlfn.XLOOKUP(A266,Table2[Tag Number],Table2[Status],"-",0)="-",
        _xlfn.XLOOKUP(A266,Table3[Tag Number],Table3[Status],"-",0)="-",
        _xlfn.XLOOKUP(A266,Table4[Tag Number],Table4[Status],"-",0)="-"),
   "-")</f>
        <v>-</v>
      </c>
      <c r="I266" s="90"/>
      <c r="J266" s="90"/>
      <c r="K266" s="91"/>
      <c r="L266" s="91"/>
      <c r="M266" s="91"/>
      <c r="N266" s="92"/>
      <c r="O266" s="89"/>
      <c r="R266" t="b">
        <f t="shared" si="9"/>
        <v>0</v>
      </c>
    </row>
    <row r="267" spans="1:18" ht="15" thickBot="1" x14ac:dyDescent="0.35">
      <c r="A267" s="3" t="s">
        <v>1314</v>
      </c>
      <c r="B267" s="3" t="s">
        <v>1145</v>
      </c>
      <c r="C267" s="84">
        <f>IF(COUNTIF(Table1[Tag Number], A267), 1, 0)</f>
        <v>0</v>
      </c>
      <c r="D267" s="85">
        <f>IF(COUNTIF(Table2[Tag Number], A267), 1, 0)</f>
        <v>0</v>
      </c>
      <c r="E267" s="86">
        <f>IF(COUNTIF(Table3[Tag Number], A267), 1, 0)</f>
        <v>0</v>
      </c>
      <c r="F267" s="86">
        <f>IF(COUNTIF(Table4[Tag Number], A267), 1, 0)</f>
        <v>0</v>
      </c>
      <c r="G267" s="87">
        <f t="shared" si="10"/>
        <v>0</v>
      </c>
      <c r="H267" s="88" t="str" cm="1">
        <f t="array" ref="H267">_xlfn.IFS(OR(_xlfn.XLOOKUP(A267,Table1[Tag Number],Table1[Status],"-",0)="Dead",
        _xlfn.XLOOKUP(A267,Table2[Tag Number],Table2[Status],"-",0)="Dead",
        _xlfn.XLOOKUP(A267,Table3[Tag Number],Table3[Status],"-",0)="Dead",
        _xlfn.XLOOKUP(A267,Table4[Tag Number],Table4[Status],"-",0)="Dead"),"Dead",
     OR(_xlfn.XLOOKUP(A267,Table1[Tag Number],Table1[Status],"-",0)="Alive",
        _xlfn.XLOOKUP(A267,Table2[Tag Number],Table2[Status],"-",0)="Alive",
        _xlfn.XLOOKUP(A267,Table3[Tag Number],Table3[Status],"-",0)="Alive",
        _xlfn.XLOOKUP(A267,Table4[Tag Number],Table4[Status],"-",0)="Alive"),"Alive",
     OR(_xlfn.XLOOKUP(A267,Table1[Tag Number],Table1[Status],"-",0)="-",
        _xlfn.XLOOKUP(A267,Table2[Tag Number],Table2[Status],"-",0)="-",
        _xlfn.XLOOKUP(A267,Table3[Tag Number],Table3[Status],"-",0)="-",
        _xlfn.XLOOKUP(A267,Table4[Tag Number],Table4[Status],"-",0)="-"),
   "-")</f>
        <v>-</v>
      </c>
      <c r="I267" s="90"/>
      <c r="J267" s="90"/>
      <c r="K267" s="91"/>
      <c r="L267" s="91"/>
      <c r="M267" s="91"/>
      <c r="N267" s="92"/>
      <c r="O267" s="89"/>
      <c r="R267" t="b">
        <f t="shared" si="9"/>
        <v>0</v>
      </c>
    </row>
    <row r="268" spans="1:18" ht="15" thickBot="1" x14ac:dyDescent="0.35">
      <c r="A268" s="2" t="s">
        <v>1315</v>
      </c>
      <c r="B268" s="2" t="s">
        <v>1145</v>
      </c>
      <c r="C268" s="84">
        <f>IF(COUNTIF(Table1[Tag Number], A268), 1, 0)</f>
        <v>0</v>
      </c>
      <c r="D268" s="85">
        <f>IF(COUNTIF(Table2[Tag Number], A268), 1, 0)</f>
        <v>0</v>
      </c>
      <c r="E268" s="86">
        <f>IF(COUNTIF(Table3[Tag Number], A268), 1, 0)</f>
        <v>0</v>
      </c>
      <c r="F268" s="86">
        <f>IF(COUNTIF(Table4[Tag Number], A268), 1, 0)</f>
        <v>0</v>
      </c>
      <c r="G268" s="87">
        <f t="shared" si="10"/>
        <v>0</v>
      </c>
      <c r="H268" s="88" t="str" cm="1">
        <f t="array" ref="H268">_xlfn.IFS(OR(_xlfn.XLOOKUP(A268,Table1[Tag Number],Table1[Status],"-",0)="Dead",
        _xlfn.XLOOKUP(A268,Table2[Tag Number],Table2[Status],"-",0)="Dead",
        _xlfn.XLOOKUP(A268,Table3[Tag Number],Table3[Status],"-",0)="Dead",
        _xlfn.XLOOKUP(A268,Table4[Tag Number],Table4[Status],"-",0)="Dead"),"Dead",
     OR(_xlfn.XLOOKUP(A268,Table1[Tag Number],Table1[Status],"-",0)="Alive",
        _xlfn.XLOOKUP(A268,Table2[Tag Number],Table2[Status],"-",0)="Alive",
        _xlfn.XLOOKUP(A268,Table3[Tag Number],Table3[Status],"-",0)="Alive",
        _xlfn.XLOOKUP(A268,Table4[Tag Number],Table4[Status],"-",0)="Alive"),"Alive",
     OR(_xlfn.XLOOKUP(A268,Table1[Tag Number],Table1[Status],"-",0)="-",
        _xlfn.XLOOKUP(A268,Table2[Tag Number],Table2[Status],"-",0)="-",
        _xlfn.XLOOKUP(A268,Table3[Tag Number],Table3[Status],"-",0)="-",
        _xlfn.XLOOKUP(A268,Table4[Tag Number],Table4[Status],"-",0)="-"),
   "-")</f>
        <v>-</v>
      </c>
      <c r="I268" s="90"/>
      <c r="J268" s="90"/>
      <c r="K268" s="91"/>
      <c r="L268" s="91"/>
      <c r="M268" s="91"/>
      <c r="N268" s="92"/>
      <c r="O268" s="89"/>
      <c r="R268" t="b">
        <f t="shared" si="9"/>
        <v>0</v>
      </c>
    </row>
    <row r="269" spans="1:18" ht="15" thickBot="1" x14ac:dyDescent="0.35">
      <c r="A269" s="3" t="s">
        <v>1316</v>
      </c>
      <c r="B269" s="3" t="s">
        <v>1145</v>
      </c>
      <c r="C269" s="84">
        <f>IF(COUNTIF(Table1[Tag Number], A269), 1, 0)</f>
        <v>0</v>
      </c>
      <c r="D269" s="85">
        <f>IF(COUNTIF(Table2[Tag Number], A269), 1, 0)</f>
        <v>0</v>
      </c>
      <c r="E269" s="86">
        <f>IF(COUNTIF(Table3[Tag Number], A269), 1, 0)</f>
        <v>0</v>
      </c>
      <c r="F269" s="86">
        <f>IF(COUNTIF(Table4[Tag Number], A269), 1, 0)</f>
        <v>0</v>
      </c>
      <c r="G269" s="87">
        <f t="shared" si="10"/>
        <v>0</v>
      </c>
      <c r="H269" s="88" t="str" cm="1">
        <f t="array" ref="H269">_xlfn.IFS(OR(_xlfn.XLOOKUP(A269,Table1[Tag Number],Table1[Status],"-",0)="Dead",
        _xlfn.XLOOKUP(A269,Table2[Tag Number],Table2[Status],"-",0)="Dead",
        _xlfn.XLOOKUP(A269,Table3[Tag Number],Table3[Status],"-",0)="Dead",
        _xlfn.XLOOKUP(A269,Table4[Tag Number],Table4[Status],"-",0)="Dead"),"Dead",
     OR(_xlfn.XLOOKUP(A269,Table1[Tag Number],Table1[Status],"-",0)="Alive",
        _xlfn.XLOOKUP(A269,Table2[Tag Number],Table2[Status],"-",0)="Alive",
        _xlfn.XLOOKUP(A269,Table3[Tag Number],Table3[Status],"-",0)="Alive",
        _xlfn.XLOOKUP(A269,Table4[Tag Number],Table4[Status],"-",0)="Alive"),"Alive",
     OR(_xlfn.XLOOKUP(A269,Table1[Tag Number],Table1[Status],"-",0)="-",
        _xlfn.XLOOKUP(A269,Table2[Tag Number],Table2[Status],"-",0)="-",
        _xlfn.XLOOKUP(A269,Table3[Tag Number],Table3[Status],"-",0)="-",
        _xlfn.XLOOKUP(A269,Table4[Tag Number],Table4[Status],"-",0)="-"),
   "-")</f>
        <v>-</v>
      </c>
      <c r="I269" s="90"/>
      <c r="J269" s="90"/>
      <c r="K269" s="91"/>
      <c r="L269" s="91"/>
      <c r="M269" s="91"/>
      <c r="N269" s="92"/>
      <c r="O269" s="89"/>
      <c r="R269" t="b">
        <f t="shared" si="9"/>
        <v>0</v>
      </c>
    </row>
    <row r="270" spans="1:18" ht="15" thickBot="1" x14ac:dyDescent="0.35">
      <c r="A270" s="2" t="s">
        <v>1317</v>
      </c>
      <c r="B270" s="2" t="s">
        <v>1145</v>
      </c>
      <c r="C270" s="84">
        <f>IF(COUNTIF(Table1[Tag Number], A270), 1, 0)</f>
        <v>0</v>
      </c>
      <c r="D270" s="85">
        <f>IF(COUNTIF(Table2[Tag Number], A270), 1, 0)</f>
        <v>0</v>
      </c>
      <c r="E270" s="86">
        <f>IF(COUNTIF(Table3[Tag Number], A270), 1, 0)</f>
        <v>0</v>
      </c>
      <c r="F270" s="86">
        <f>IF(COUNTIF(Table4[Tag Number], A270), 1, 0)</f>
        <v>0</v>
      </c>
      <c r="G270" s="87">
        <f t="shared" si="10"/>
        <v>0</v>
      </c>
      <c r="H270" s="88" t="str" cm="1">
        <f t="array" ref="H270">_xlfn.IFS(OR(_xlfn.XLOOKUP(A270,Table1[Tag Number],Table1[Status],"-",0)="Dead",
        _xlfn.XLOOKUP(A270,Table2[Tag Number],Table2[Status],"-",0)="Dead",
        _xlfn.XLOOKUP(A270,Table3[Tag Number],Table3[Status],"-",0)="Dead",
        _xlfn.XLOOKUP(A270,Table4[Tag Number],Table4[Status],"-",0)="Dead"),"Dead",
     OR(_xlfn.XLOOKUP(A270,Table1[Tag Number],Table1[Status],"-",0)="Alive",
        _xlfn.XLOOKUP(A270,Table2[Tag Number],Table2[Status],"-",0)="Alive",
        _xlfn.XLOOKUP(A270,Table3[Tag Number],Table3[Status],"-",0)="Alive",
        _xlfn.XLOOKUP(A270,Table4[Tag Number],Table4[Status],"-",0)="Alive"),"Alive",
     OR(_xlfn.XLOOKUP(A270,Table1[Tag Number],Table1[Status],"-",0)="-",
        _xlfn.XLOOKUP(A270,Table2[Tag Number],Table2[Status],"-",0)="-",
        _xlfn.XLOOKUP(A270,Table3[Tag Number],Table3[Status],"-",0)="-",
        _xlfn.XLOOKUP(A270,Table4[Tag Number],Table4[Status],"-",0)="-"),
   "-")</f>
        <v>-</v>
      </c>
      <c r="I270" s="90"/>
      <c r="J270" s="90"/>
      <c r="K270" s="91"/>
      <c r="L270" s="91"/>
      <c r="M270" s="91"/>
      <c r="N270" s="92"/>
      <c r="O270" s="89"/>
      <c r="R270" t="b">
        <f t="shared" si="9"/>
        <v>0</v>
      </c>
    </row>
    <row r="271" spans="1:18" ht="15" thickBot="1" x14ac:dyDescent="0.35">
      <c r="A271" s="3" t="s">
        <v>1318</v>
      </c>
      <c r="B271" s="3" t="s">
        <v>1145</v>
      </c>
      <c r="C271" s="84">
        <f>IF(COUNTIF(Table1[Tag Number], A271), 1, 0)</f>
        <v>0</v>
      </c>
      <c r="D271" s="85">
        <f>IF(COUNTIF(Table2[Tag Number], A271), 1, 0)</f>
        <v>0</v>
      </c>
      <c r="E271" s="86">
        <f>IF(COUNTIF(Table3[Tag Number], A271), 1, 0)</f>
        <v>0</v>
      </c>
      <c r="F271" s="86">
        <f>IF(COUNTIF(Table4[Tag Number], A271), 1, 0)</f>
        <v>0</v>
      </c>
      <c r="G271" s="87">
        <f t="shared" si="10"/>
        <v>0</v>
      </c>
      <c r="H271" s="88" t="str" cm="1">
        <f t="array" ref="H271">_xlfn.IFS(OR(_xlfn.XLOOKUP(A271,Table1[Tag Number],Table1[Status],"-",0)="Dead",
        _xlfn.XLOOKUP(A271,Table2[Tag Number],Table2[Status],"-",0)="Dead",
        _xlfn.XLOOKUP(A271,Table3[Tag Number],Table3[Status],"-",0)="Dead",
        _xlfn.XLOOKUP(A271,Table4[Tag Number],Table4[Status],"-",0)="Dead"),"Dead",
     OR(_xlfn.XLOOKUP(A271,Table1[Tag Number],Table1[Status],"-",0)="Alive",
        _xlfn.XLOOKUP(A271,Table2[Tag Number],Table2[Status],"-",0)="Alive",
        _xlfn.XLOOKUP(A271,Table3[Tag Number],Table3[Status],"-",0)="Alive",
        _xlfn.XLOOKUP(A271,Table4[Tag Number],Table4[Status],"-",0)="Alive"),"Alive",
     OR(_xlfn.XLOOKUP(A271,Table1[Tag Number],Table1[Status],"-",0)="-",
        _xlfn.XLOOKUP(A271,Table2[Tag Number],Table2[Status],"-",0)="-",
        _xlfn.XLOOKUP(A271,Table3[Tag Number],Table3[Status],"-",0)="-",
        _xlfn.XLOOKUP(A271,Table4[Tag Number],Table4[Status],"-",0)="-"),
   "-")</f>
        <v>-</v>
      </c>
      <c r="I271" s="90"/>
      <c r="J271" s="90"/>
      <c r="K271" s="91"/>
      <c r="L271" s="91"/>
      <c r="M271" s="91"/>
      <c r="N271" s="92"/>
      <c r="O271" s="89"/>
      <c r="R271" t="b">
        <f t="shared" si="9"/>
        <v>0</v>
      </c>
    </row>
    <row r="272" spans="1:18" ht="15" thickBot="1" x14ac:dyDescent="0.35">
      <c r="A272" s="2" t="s">
        <v>1319</v>
      </c>
      <c r="B272" s="2" t="s">
        <v>1145</v>
      </c>
      <c r="C272" s="84">
        <f>IF(COUNTIF(Table1[Tag Number], A272), 1, 0)</f>
        <v>0</v>
      </c>
      <c r="D272" s="85">
        <f>IF(COUNTIF(Table2[Tag Number], A272), 1, 0)</f>
        <v>0</v>
      </c>
      <c r="E272" s="86">
        <f>IF(COUNTIF(Table3[Tag Number], A272), 1, 0)</f>
        <v>0</v>
      </c>
      <c r="F272" s="86">
        <f>IF(COUNTIF(Table4[Tag Number], A272), 1, 0)</f>
        <v>0</v>
      </c>
      <c r="G272" s="87">
        <f t="shared" si="10"/>
        <v>0</v>
      </c>
      <c r="H272" s="88" t="str" cm="1">
        <f t="array" ref="H272">_xlfn.IFS(OR(_xlfn.XLOOKUP(A272,Table1[Tag Number],Table1[Status],"-",0)="Dead",
        _xlfn.XLOOKUP(A272,Table2[Tag Number],Table2[Status],"-",0)="Dead",
        _xlfn.XLOOKUP(A272,Table3[Tag Number],Table3[Status],"-",0)="Dead",
        _xlfn.XLOOKUP(A272,Table4[Tag Number],Table4[Status],"-",0)="Dead"),"Dead",
     OR(_xlfn.XLOOKUP(A272,Table1[Tag Number],Table1[Status],"-",0)="Alive",
        _xlfn.XLOOKUP(A272,Table2[Tag Number],Table2[Status],"-",0)="Alive",
        _xlfn.XLOOKUP(A272,Table3[Tag Number],Table3[Status],"-",0)="Alive",
        _xlfn.XLOOKUP(A272,Table4[Tag Number],Table4[Status],"-",0)="Alive"),"Alive",
     OR(_xlfn.XLOOKUP(A272,Table1[Tag Number],Table1[Status],"-",0)="-",
        _xlfn.XLOOKUP(A272,Table2[Tag Number],Table2[Status],"-",0)="-",
        _xlfn.XLOOKUP(A272,Table3[Tag Number],Table3[Status],"-",0)="-",
        _xlfn.XLOOKUP(A272,Table4[Tag Number],Table4[Status],"-",0)="-"),
   "-")</f>
        <v>-</v>
      </c>
      <c r="I272" s="90"/>
      <c r="J272" s="90"/>
      <c r="K272" s="91"/>
      <c r="L272" s="91"/>
      <c r="M272" s="91"/>
      <c r="N272" s="92"/>
      <c r="O272" s="89"/>
      <c r="R272" t="b">
        <f t="shared" si="9"/>
        <v>0</v>
      </c>
    </row>
    <row r="273" spans="1:18" ht="15" thickBot="1" x14ac:dyDescent="0.35">
      <c r="A273" s="3" t="s">
        <v>240</v>
      </c>
      <c r="B273" s="3" t="s">
        <v>1145</v>
      </c>
      <c r="C273" s="84">
        <f>IF(COUNTIF(Table1[Tag Number], A273), 1, 0)</f>
        <v>0</v>
      </c>
      <c r="D273" s="85">
        <f>IF(COUNTIF(Table2[Tag Number], A273), 1, 0)</f>
        <v>0</v>
      </c>
      <c r="E273" s="86">
        <f>IF(COUNTIF(Table3[Tag Number], A273), 1, 0)</f>
        <v>1</v>
      </c>
      <c r="F273" s="86">
        <f>IF(COUNTIF(Table4[Tag Number], A273), 1, 0)</f>
        <v>0</v>
      </c>
      <c r="G273" s="87">
        <f t="shared" si="10"/>
        <v>1</v>
      </c>
      <c r="H273" s="88" t="str" cm="1">
        <f t="array" ref="H273">_xlfn.IFS(OR(_xlfn.XLOOKUP(A273,Table1[Tag Number],Table1[Status],"-",0)="Dead",
        _xlfn.XLOOKUP(A273,Table2[Tag Number],Table2[Status],"-",0)="Dead",
        _xlfn.XLOOKUP(A273,Table3[Tag Number],Table3[Status],"-",0)="Dead",
        _xlfn.XLOOKUP(A273,Table4[Tag Number],Table4[Status],"-",0)="Dead"),"Dead",
     OR(_xlfn.XLOOKUP(A273,Table1[Tag Number],Table1[Status],"-",0)="Alive",
        _xlfn.XLOOKUP(A273,Table2[Tag Number],Table2[Status],"-",0)="Alive",
        _xlfn.XLOOKUP(A273,Table3[Tag Number],Table3[Status],"-",0)="Alive",
        _xlfn.XLOOKUP(A273,Table4[Tag Number],Table4[Status],"-",0)="Alive"),"Alive",
     OR(_xlfn.XLOOKUP(A273,Table1[Tag Number],Table1[Status],"-",0)="-",
        _xlfn.XLOOKUP(A273,Table2[Tag Number],Table2[Status],"-",0)="-",
        _xlfn.XLOOKUP(A273,Table3[Tag Number],Table3[Status],"-",0)="-",
        _xlfn.XLOOKUP(A273,Table4[Tag Number],Table4[Status],"-",0)="-"),
   "-")</f>
        <v>Alive</v>
      </c>
      <c r="I273" s="90"/>
      <c r="J273" s="90"/>
      <c r="K273" s="91"/>
      <c r="L273" s="91"/>
      <c r="M273" s="91"/>
      <c r="N273" s="92"/>
      <c r="O273" s="89"/>
      <c r="R273" t="b">
        <f t="shared" si="9"/>
        <v>0</v>
      </c>
    </row>
    <row r="274" spans="1:18" ht="15" thickBot="1" x14ac:dyDescent="0.35">
      <c r="A274" s="2" t="s">
        <v>1320</v>
      </c>
      <c r="B274" s="2" t="s">
        <v>1145</v>
      </c>
      <c r="C274" s="84">
        <f>IF(COUNTIF(Table1[Tag Number], A274), 1, 0)</f>
        <v>0</v>
      </c>
      <c r="D274" s="85">
        <f>IF(COUNTIF(Table2[Tag Number], A274), 1, 0)</f>
        <v>0</v>
      </c>
      <c r="E274" s="86">
        <f>IF(COUNTIF(Table3[Tag Number], A274), 1, 0)</f>
        <v>0</v>
      </c>
      <c r="F274" s="86">
        <f>IF(COUNTIF(Table4[Tag Number], A274), 1, 0)</f>
        <v>0</v>
      </c>
      <c r="G274" s="87">
        <f t="shared" si="10"/>
        <v>0</v>
      </c>
      <c r="H274" s="88" t="str" cm="1">
        <f t="array" ref="H274">_xlfn.IFS(OR(_xlfn.XLOOKUP(A274,Table1[Tag Number],Table1[Status],"-",0)="Dead",
        _xlfn.XLOOKUP(A274,Table2[Tag Number],Table2[Status],"-",0)="Dead",
        _xlfn.XLOOKUP(A274,Table3[Tag Number],Table3[Status],"-",0)="Dead",
        _xlfn.XLOOKUP(A274,Table4[Tag Number],Table4[Status],"-",0)="Dead"),"Dead",
     OR(_xlfn.XLOOKUP(A274,Table1[Tag Number],Table1[Status],"-",0)="Alive",
        _xlfn.XLOOKUP(A274,Table2[Tag Number],Table2[Status],"-",0)="Alive",
        _xlfn.XLOOKUP(A274,Table3[Tag Number],Table3[Status],"-",0)="Alive",
        _xlfn.XLOOKUP(A274,Table4[Tag Number],Table4[Status],"-",0)="Alive"),"Alive",
     OR(_xlfn.XLOOKUP(A274,Table1[Tag Number],Table1[Status],"-",0)="-",
        _xlfn.XLOOKUP(A274,Table2[Tag Number],Table2[Status],"-",0)="-",
        _xlfn.XLOOKUP(A274,Table3[Tag Number],Table3[Status],"-",0)="-",
        _xlfn.XLOOKUP(A274,Table4[Tag Number],Table4[Status],"-",0)="-"),
   "-")</f>
        <v>-</v>
      </c>
      <c r="I274" s="90"/>
      <c r="J274" s="90"/>
      <c r="K274" s="91"/>
      <c r="L274" s="91"/>
      <c r="M274" s="91"/>
      <c r="N274" s="92"/>
      <c r="O274" s="89"/>
      <c r="R274" t="b">
        <f t="shared" si="9"/>
        <v>0</v>
      </c>
    </row>
    <row r="275" spans="1:18" ht="15" thickBot="1" x14ac:dyDescent="0.35">
      <c r="A275" s="3" t="s">
        <v>283</v>
      </c>
      <c r="B275" s="3" t="s">
        <v>1145</v>
      </c>
      <c r="C275" s="84">
        <f>IF(COUNTIF(Table1[Tag Number], A275), 1, 0)</f>
        <v>1</v>
      </c>
      <c r="D275" s="85">
        <f>IF(COUNTIF(Table2[Tag Number], A275), 1, 0)</f>
        <v>0</v>
      </c>
      <c r="E275" s="86">
        <f>IF(COUNTIF(Table3[Tag Number], A275), 1, 0)</f>
        <v>0</v>
      </c>
      <c r="F275" s="86">
        <f>IF(COUNTIF(Table4[Tag Number], A275), 1, 0)</f>
        <v>0</v>
      </c>
      <c r="G275" s="87">
        <f t="shared" si="10"/>
        <v>1</v>
      </c>
      <c r="H275" s="88" t="str" cm="1">
        <f t="array" ref="H275">_xlfn.IFS(OR(_xlfn.XLOOKUP(A275,Table1[Tag Number],Table1[Status],"-",0)="Dead",
        _xlfn.XLOOKUP(A275,Table2[Tag Number],Table2[Status],"-",0)="Dead",
        _xlfn.XLOOKUP(A275,Table3[Tag Number],Table3[Status],"-",0)="Dead",
        _xlfn.XLOOKUP(A275,Table4[Tag Number],Table4[Status],"-",0)="Dead"),"Dead",
     OR(_xlfn.XLOOKUP(A275,Table1[Tag Number],Table1[Status],"-",0)="Alive",
        _xlfn.XLOOKUP(A275,Table2[Tag Number],Table2[Status],"-",0)="Alive",
        _xlfn.XLOOKUP(A275,Table3[Tag Number],Table3[Status],"-",0)="Alive",
        _xlfn.XLOOKUP(A275,Table4[Tag Number],Table4[Status],"-",0)="Alive"),"Alive",
     OR(_xlfn.XLOOKUP(A275,Table1[Tag Number],Table1[Status],"-",0)="-",
        _xlfn.XLOOKUP(A275,Table2[Tag Number],Table2[Status],"-",0)="-",
        _xlfn.XLOOKUP(A275,Table3[Tag Number],Table3[Status],"-",0)="-",
        _xlfn.XLOOKUP(A275,Table4[Tag Number],Table4[Status],"-",0)="-"),
   "-")</f>
        <v>Dead</v>
      </c>
      <c r="I275" s="90"/>
      <c r="J275" s="90"/>
      <c r="K275" s="91"/>
      <c r="L275" s="91"/>
      <c r="M275" s="91"/>
      <c r="N275" s="92"/>
      <c r="O275" s="89"/>
      <c r="R275" t="b">
        <f t="shared" si="9"/>
        <v>0</v>
      </c>
    </row>
    <row r="276" spans="1:18" ht="15" thickBot="1" x14ac:dyDescent="0.35">
      <c r="A276" s="2" t="s">
        <v>1321</v>
      </c>
      <c r="B276" s="2" t="s">
        <v>1145</v>
      </c>
      <c r="C276" s="84">
        <f>IF(COUNTIF(Table1[Tag Number], A276), 1, 0)</f>
        <v>0</v>
      </c>
      <c r="D276" s="85">
        <f>IF(COUNTIF(Table2[Tag Number], A276), 1, 0)</f>
        <v>0</v>
      </c>
      <c r="E276" s="86">
        <f>IF(COUNTIF(Table3[Tag Number], A276), 1, 0)</f>
        <v>0</v>
      </c>
      <c r="F276" s="86">
        <f>IF(COUNTIF(Table4[Tag Number], A276), 1, 0)</f>
        <v>0</v>
      </c>
      <c r="G276" s="87">
        <f t="shared" si="10"/>
        <v>0</v>
      </c>
      <c r="H276" s="88" t="str" cm="1">
        <f t="array" ref="H276">_xlfn.IFS(OR(_xlfn.XLOOKUP(A276,Table1[Tag Number],Table1[Status],"-",0)="Dead",
        _xlfn.XLOOKUP(A276,Table2[Tag Number],Table2[Status],"-",0)="Dead",
        _xlfn.XLOOKUP(A276,Table3[Tag Number],Table3[Status],"-",0)="Dead",
        _xlfn.XLOOKUP(A276,Table4[Tag Number],Table4[Status],"-",0)="Dead"),"Dead",
     OR(_xlfn.XLOOKUP(A276,Table1[Tag Number],Table1[Status],"-",0)="Alive",
        _xlfn.XLOOKUP(A276,Table2[Tag Number],Table2[Status],"-",0)="Alive",
        _xlfn.XLOOKUP(A276,Table3[Tag Number],Table3[Status],"-",0)="Alive",
        _xlfn.XLOOKUP(A276,Table4[Tag Number],Table4[Status],"-",0)="Alive"),"Alive",
     OR(_xlfn.XLOOKUP(A276,Table1[Tag Number],Table1[Status],"-",0)="-",
        _xlfn.XLOOKUP(A276,Table2[Tag Number],Table2[Status],"-",0)="-",
        _xlfn.XLOOKUP(A276,Table3[Tag Number],Table3[Status],"-",0)="-",
        _xlfn.XLOOKUP(A276,Table4[Tag Number],Table4[Status],"-",0)="-"),
   "-")</f>
        <v>-</v>
      </c>
      <c r="I276" s="90"/>
      <c r="J276" s="90"/>
      <c r="K276" s="91"/>
      <c r="L276" s="91"/>
      <c r="M276" s="91"/>
      <c r="N276" s="92"/>
      <c r="O276" s="89"/>
      <c r="R276" t="b">
        <f t="shared" si="9"/>
        <v>0</v>
      </c>
    </row>
    <row r="277" spans="1:18" ht="15" thickBot="1" x14ac:dyDescent="0.35">
      <c r="A277" s="3" t="s">
        <v>1322</v>
      </c>
      <c r="B277" s="3" t="s">
        <v>1145</v>
      </c>
      <c r="C277" s="84">
        <f>IF(COUNTIF(Table1[Tag Number], A277), 1, 0)</f>
        <v>0</v>
      </c>
      <c r="D277" s="85">
        <f>IF(COUNTIF(Table2[Tag Number], A277), 1, 0)</f>
        <v>0</v>
      </c>
      <c r="E277" s="86">
        <f>IF(COUNTIF(Table3[Tag Number], A277), 1, 0)</f>
        <v>0</v>
      </c>
      <c r="F277" s="86">
        <f>IF(COUNTIF(Table4[Tag Number], A277), 1, 0)</f>
        <v>0</v>
      </c>
      <c r="G277" s="87">
        <f t="shared" si="10"/>
        <v>0</v>
      </c>
      <c r="H277" s="88" t="str" cm="1">
        <f t="array" ref="H277">_xlfn.IFS(OR(_xlfn.XLOOKUP(A277,Table1[Tag Number],Table1[Status],"-",0)="Dead",
        _xlfn.XLOOKUP(A277,Table2[Tag Number],Table2[Status],"-",0)="Dead",
        _xlfn.XLOOKUP(A277,Table3[Tag Number],Table3[Status],"-",0)="Dead",
        _xlfn.XLOOKUP(A277,Table4[Tag Number],Table4[Status],"-",0)="Dead"),"Dead",
     OR(_xlfn.XLOOKUP(A277,Table1[Tag Number],Table1[Status],"-",0)="Alive",
        _xlfn.XLOOKUP(A277,Table2[Tag Number],Table2[Status],"-",0)="Alive",
        _xlfn.XLOOKUP(A277,Table3[Tag Number],Table3[Status],"-",0)="Alive",
        _xlfn.XLOOKUP(A277,Table4[Tag Number],Table4[Status],"-",0)="Alive"),"Alive",
     OR(_xlfn.XLOOKUP(A277,Table1[Tag Number],Table1[Status],"-",0)="-",
        _xlfn.XLOOKUP(A277,Table2[Tag Number],Table2[Status],"-",0)="-",
        _xlfn.XLOOKUP(A277,Table3[Tag Number],Table3[Status],"-",0)="-",
        _xlfn.XLOOKUP(A277,Table4[Tag Number],Table4[Status],"-",0)="-"),
   "-")</f>
        <v>-</v>
      </c>
      <c r="I277" s="90"/>
      <c r="J277" s="90"/>
      <c r="K277" s="91"/>
      <c r="L277" s="91"/>
      <c r="M277" s="91"/>
      <c r="N277" s="92"/>
      <c r="O277" s="89"/>
      <c r="R277" t="b">
        <f t="shared" si="9"/>
        <v>0</v>
      </c>
    </row>
    <row r="278" spans="1:18" ht="15" thickBot="1" x14ac:dyDescent="0.35">
      <c r="A278" s="2" t="s">
        <v>163</v>
      </c>
      <c r="B278" s="2" t="s">
        <v>1145</v>
      </c>
      <c r="C278" s="84">
        <f>IF(COUNTIF(Table1[Tag Number], A278), 1, 0)</f>
        <v>1</v>
      </c>
      <c r="D278" s="85">
        <f>IF(COUNTIF(Table2[Tag Number], A278), 1, 0)</f>
        <v>0</v>
      </c>
      <c r="E278" s="86">
        <f>IF(COUNTIF(Table3[Tag Number], A278), 1, 0)</f>
        <v>0</v>
      </c>
      <c r="F278" s="86">
        <f>IF(COUNTIF(Table4[Tag Number], A278), 1, 0)</f>
        <v>1</v>
      </c>
      <c r="G278" s="87">
        <f t="shared" si="10"/>
        <v>2</v>
      </c>
      <c r="H278" s="88" t="str" cm="1">
        <f t="array" ref="H278">_xlfn.IFS(OR(_xlfn.XLOOKUP(A278,Table1[Tag Number],Table1[Status],"-",0)="Dead",
        _xlfn.XLOOKUP(A278,Table2[Tag Number],Table2[Status],"-",0)="Dead",
        _xlfn.XLOOKUP(A278,Table3[Tag Number],Table3[Status],"-",0)="Dead",
        _xlfn.XLOOKUP(A278,Table4[Tag Number],Table4[Status],"-",0)="Dead"),"Dead",
     OR(_xlfn.XLOOKUP(A278,Table1[Tag Number],Table1[Status],"-",0)="Alive",
        _xlfn.XLOOKUP(A278,Table2[Tag Number],Table2[Status],"-",0)="Alive",
        _xlfn.XLOOKUP(A278,Table3[Tag Number],Table3[Status],"-",0)="Alive",
        _xlfn.XLOOKUP(A278,Table4[Tag Number],Table4[Status],"-",0)="Alive"),"Alive",
     OR(_xlfn.XLOOKUP(A278,Table1[Tag Number],Table1[Status],"-",0)="-",
        _xlfn.XLOOKUP(A278,Table2[Tag Number],Table2[Status],"-",0)="-",
        _xlfn.XLOOKUP(A278,Table3[Tag Number],Table3[Status],"-",0)="-",
        _xlfn.XLOOKUP(A278,Table4[Tag Number],Table4[Status],"-",0)="-"),
   "-")</f>
        <v>Alive</v>
      </c>
      <c r="I278" s="90"/>
      <c r="J278" s="90"/>
      <c r="K278" s="91"/>
      <c r="L278" s="91"/>
      <c r="M278" s="91"/>
      <c r="N278" s="92"/>
      <c r="O278" s="89"/>
      <c r="R278" t="str">
        <f t="shared" si="9"/>
        <v>B278</v>
      </c>
    </row>
    <row r="279" spans="1:18" ht="15" thickBot="1" x14ac:dyDescent="0.35">
      <c r="A279" s="3" t="s">
        <v>1323</v>
      </c>
      <c r="B279" s="3" t="s">
        <v>1145</v>
      </c>
      <c r="C279" s="84">
        <f>IF(COUNTIF(Table1[Tag Number], A279), 1, 0)</f>
        <v>0</v>
      </c>
      <c r="D279" s="85">
        <f>IF(COUNTIF(Table2[Tag Number], A279), 1, 0)</f>
        <v>0</v>
      </c>
      <c r="E279" s="86">
        <f>IF(COUNTIF(Table3[Tag Number], A279), 1, 0)</f>
        <v>0</v>
      </c>
      <c r="F279" s="86">
        <f>IF(COUNTIF(Table4[Tag Number], A279), 1, 0)</f>
        <v>0</v>
      </c>
      <c r="G279" s="87">
        <f t="shared" si="10"/>
        <v>0</v>
      </c>
      <c r="H279" s="88" t="str" cm="1">
        <f t="array" ref="H279">_xlfn.IFS(OR(_xlfn.XLOOKUP(A279,Table1[Tag Number],Table1[Status],"-",0)="Dead",
        _xlfn.XLOOKUP(A279,Table2[Tag Number],Table2[Status],"-",0)="Dead",
        _xlfn.XLOOKUP(A279,Table3[Tag Number],Table3[Status],"-",0)="Dead",
        _xlfn.XLOOKUP(A279,Table4[Tag Number],Table4[Status],"-",0)="Dead"),"Dead",
     OR(_xlfn.XLOOKUP(A279,Table1[Tag Number],Table1[Status],"-",0)="Alive",
        _xlfn.XLOOKUP(A279,Table2[Tag Number],Table2[Status],"-",0)="Alive",
        _xlfn.XLOOKUP(A279,Table3[Tag Number],Table3[Status],"-",0)="Alive",
        _xlfn.XLOOKUP(A279,Table4[Tag Number],Table4[Status],"-",0)="Alive"),"Alive",
     OR(_xlfn.XLOOKUP(A279,Table1[Tag Number],Table1[Status],"-",0)="-",
        _xlfn.XLOOKUP(A279,Table2[Tag Number],Table2[Status],"-",0)="-",
        _xlfn.XLOOKUP(A279,Table3[Tag Number],Table3[Status],"-",0)="-",
        _xlfn.XLOOKUP(A279,Table4[Tag Number],Table4[Status],"-",0)="-"),
   "-")</f>
        <v>-</v>
      </c>
      <c r="I279" s="90"/>
      <c r="J279" s="90"/>
      <c r="K279" s="91"/>
      <c r="L279" s="91"/>
      <c r="M279" s="91"/>
      <c r="N279" s="92"/>
      <c r="O279" s="89"/>
      <c r="R279" t="b">
        <f t="shared" si="9"/>
        <v>0</v>
      </c>
    </row>
    <row r="280" spans="1:18" ht="15" thickBot="1" x14ac:dyDescent="0.35">
      <c r="A280" s="93" t="s">
        <v>1324</v>
      </c>
      <c r="B280" s="93" t="s">
        <v>1145</v>
      </c>
      <c r="C280" s="84">
        <f>IF(COUNTIF(Table1[Tag Number], A280), 1, 0)</f>
        <v>0</v>
      </c>
      <c r="D280" s="85">
        <f>IF(COUNTIF(Table2[Tag Number], A280), 1, 0)</f>
        <v>0</v>
      </c>
      <c r="E280" s="86">
        <f>IF(COUNTIF(Table3[Tag Number], A280), 1, 0)</f>
        <v>0</v>
      </c>
      <c r="F280" s="86">
        <f>IF(COUNTIF(Table4[Tag Number], A280), 1, 0)</f>
        <v>0</v>
      </c>
      <c r="G280" s="87">
        <f t="shared" si="10"/>
        <v>0</v>
      </c>
      <c r="H280" s="88" t="str" cm="1">
        <f t="array" ref="H280">_xlfn.IFS(OR(_xlfn.XLOOKUP(A280,Table1[Tag Number],Table1[Status],"-",0)="Dead",
        _xlfn.XLOOKUP(A280,Table2[Tag Number],Table2[Status],"-",0)="Dead",
        _xlfn.XLOOKUP(A280,Table3[Tag Number],Table3[Status],"-",0)="Dead",
        _xlfn.XLOOKUP(A280,Table4[Tag Number],Table4[Status],"-",0)="Dead"),"Dead",
     OR(_xlfn.XLOOKUP(A280,Table1[Tag Number],Table1[Status],"-",0)="Alive",
        _xlfn.XLOOKUP(A280,Table2[Tag Number],Table2[Status],"-",0)="Alive",
        _xlfn.XLOOKUP(A280,Table3[Tag Number],Table3[Status],"-",0)="Alive",
        _xlfn.XLOOKUP(A280,Table4[Tag Number],Table4[Status],"-",0)="Alive"),"Alive",
     OR(_xlfn.XLOOKUP(A280,Table1[Tag Number],Table1[Status],"-",0)="-",
        _xlfn.XLOOKUP(A280,Table2[Tag Number],Table2[Status],"-",0)="-",
        _xlfn.XLOOKUP(A280,Table3[Tag Number],Table3[Status],"-",0)="-",
        _xlfn.XLOOKUP(A280,Table4[Tag Number],Table4[Status],"-",0)="-"),
   "-")</f>
        <v>-</v>
      </c>
      <c r="I280" s="90"/>
      <c r="J280" s="90"/>
      <c r="K280" s="91"/>
      <c r="L280" s="91"/>
      <c r="M280" s="91"/>
      <c r="N280" s="92"/>
      <c r="O280" s="89"/>
      <c r="R280" t="b">
        <f t="shared" si="9"/>
        <v>0</v>
      </c>
    </row>
    <row r="281" spans="1:18" ht="15" thickBot="1" x14ac:dyDescent="0.35">
      <c r="A281" s="3" t="s">
        <v>1325</v>
      </c>
      <c r="B281" s="3" t="s">
        <v>1145</v>
      </c>
      <c r="C281" s="84">
        <f>IF(COUNTIF(Table1[Tag Number], A281), 1, 0)</f>
        <v>1</v>
      </c>
      <c r="D281" s="85">
        <f>IF(COUNTIF(Table2[Tag Number], A281), 1, 0)</f>
        <v>0</v>
      </c>
      <c r="E281" s="86">
        <f>IF(COUNTIF(Table3[Tag Number], A281), 1, 0)</f>
        <v>0</v>
      </c>
      <c r="F281" s="86">
        <f>IF(COUNTIF(Table4[Tag Number], A281), 1, 0)</f>
        <v>0</v>
      </c>
      <c r="G281" s="87">
        <f t="shared" si="10"/>
        <v>1</v>
      </c>
      <c r="H281" s="88" t="str" cm="1">
        <f t="array" ref="H281">_xlfn.IFS(OR(_xlfn.XLOOKUP(A281,Table1[Tag Number],Table1[Status],"-",0)="Dead",
        _xlfn.XLOOKUP(A281,Table2[Tag Number],Table2[Status],"-",0)="Dead",
        _xlfn.XLOOKUP(A281,Table3[Tag Number],Table3[Status],"-",0)="Dead",
        _xlfn.XLOOKUP(A281,Table4[Tag Number],Table4[Status],"-",0)="Dead"),"Dead",
     OR(_xlfn.XLOOKUP(A281,Table1[Tag Number],Table1[Status],"-",0)="Alive",
        _xlfn.XLOOKUP(A281,Table2[Tag Number],Table2[Status],"-",0)="Alive",
        _xlfn.XLOOKUP(A281,Table3[Tag Number],Table3[Status],"-",0)="Alive",
        _xlfn.XLOOKUP(A281,Table4[Tag Number],Table4[Status],"-",0)="Alive"),"Alive",
     OR(_xlfn.XLOOKUP(A281,Table1[Tag Number],Table1[Status],"-",0)="-",
        _xlfn.XLOOKUP(A281,Table2[Tag Number],Table2[Status],"-",0)="-",
        _xlfn.XLOOKUP(A281,Table3[Tag Number],Table3[Status],"-",0)="-",
        _xlfn.XLOOKUP(A281,Table4[Tag Number],Table4[Status],"-",0)="-"),
   "-")</f>
        <v>Dead</v>
      </c>
      <c r="I281" s="90"/>
      <c r="J281" s="90"/>
      <c r="K281" s="91"/>
      <c r="L281" s="91"/>
      <c r="M281" s="91"/>
      <c r="N281" s="92"/>
      <c r="O281" s="89"/>
      <c r="R281" t="b">
        <f t="shared" si="9"/>
        <v>0</v>
      </c>
    </row>
    <row r="282" spans="1:18" ht="15" thickBot="1" x14ac:dyDescent="0.35">
      <c r="A282" s="2" t="s">
        <v>1326</v>
      </c>
      <c r="B282" s="2" t="s">
        <v>1145</v>
      </c>
      <c r="C282" s="84">
        <f>IF(COUNTIF(Table1[Tag Number], A282), 1, 0)</f>
        <v>0</v>
      </c>
      <c r="D282" s="85">
        <f>IF(COUNTIF(Table2[Tag Number], A282), 1, 0)</f>
        <v>0</v>
      </c>
      <c r="E282" s="86">
        <f>IF(COUNTIF(Table3[Tag Number], A282), 1, 0)</f>
        <v>0</v>
      </c>
      <c r="F282" s="86">
        <f>IF(COUNTIF(Table4[Tag Number], A282), 1, 0)</f>
        <v>0</v>
      </c>
      <c r="G282" s="87">
        <f t="shared" si="10"/>
        <v>0</v>
      </c>
      <c r="H282" s="88" t="str" cm="1">
        <f t="array" ref="H282">_xlfn.IFS(OR(_xlfn.XLOOKUP(A282,Table1[Tag Number],Table1[Status],"-",0)="Dead",
        _xlfn.XLOOKUP(A282,Table2[Tag Number],Table2[Status],"-",0)="Dead",
        _xlfn.XLOOKUP(A282,Table3[Tag Number],Table3[Status],"-",0)="Dead",
        _xlfn.XLOOKUP(A282,Table4[Tag Number],Table4[Status],"-",0)="Dead"),"Dead",
     OR(_xlfn.XLOOKUP(A282,Table1[Tag Number],Table1[Status],"-",0)="Alive",
        _xlfn.XLOOKUP(A282,Table2[Tag Number],Table2[Status],"-",0)="Alive",
        _xlfn.XLOOKUP(A282,Table3[Tag Number],Table3[Status],"-",0)="Alive",
        _xlfn.XLOOKUP(A282,Table4[Tag Number],Table4[Status],"-",0)="Alive"),"Alive",
     OR(_xlfn.XLOOKUP(A282,Table1[Tag Number],Table1[Status],"-",0)="-",
        _xlfn.XLOOKUP(A282,Table2[Tag Number],Table2[Status],"-",0)="-",
        _xlfn.XLOOKUP(A282,Table3[Tag Number],Table3[Status],"-",0)="-",
        _xlfn.XLOOKUP(A282,Table4[Tag Number],Table4[Status],"-",0)="-"),
   "-")</f>
        <v>-</v>
      </c>
      <c r="I282" s="90"/>
      <c r="J282" s="90"/>
      <c r="K282" s="91"/>
      <c r="L282" s="91"/>
      <c r="M282" s="91"/>
      <c r="N282" s="92"/>
      <c r="O282" s="89"/>
      <c r="R282" t="b">
        <f t="shared" si="9"/>
        <v>0</v>
      </c>
    </row>
    <row r="283" spans="1:18" ht="15" thickBot="1" x14ac:dyDescent="0.35">
      <c r="A283" s="3" t="s">
        <v>1327</v>
      </c>
      <c r="B283" s="3" t="s">
        <v>1145</v>
      </c>
      <c r="C283" s="84">
        <f>IF(COUNTIF(Table1[Tag Number], A283), 1, 0)</f>
        <v>0</v>
      </c>
      <c r="D283" s="85">
        <f>IF(COUNTIF(Table2[Tag Number], A283), 1, 0)</f>
        <v>0</v>
      </c>
      <c r="E283" s="86">
        <f>IF(COUNTIF(Table3[Tag Number], A283), 1, 0)</f>
        <v>0</v>
      </c>
      <c r="F283" s="86">
        <f>IF(COUNTIF(Table4[Tag Number], A283), 1, 0)</f>
        <v>0</v>
      </c>
      <c r="G283" s="87">
        <f t="shared" si="10"/>
        <v>0</v>
      </c>
      <c r="H283" s="88" t="str" cm="1">
        <f t="array" ref="H283">_xlfn.IFS(OR(_xlfn.XLOOKUP(A283,Table1[Tag Number],Table1[Status],"-",0)="Dead",
        _xlfn.XLOOKUP(A283,Table2[Tag Number],Table2[Status],"-",0)="Dead",
        _xlfn.XLOOKUP(A283,Table3[Tag Number],Table3[Status],"-",0)="Dead",
        _xlfn.XLOOKUP(A283,Table4[Tag Number],Table4[Status],"-",0)="Dead"),"Dead",
     OR(_xlfn.XLOOKUP(A283,Table1[Tag Number],Table1[Status],"-",0)="Alive",
        _xlfn.XLOOKUP(A283,Table2[Tag Number],Table2[Status],"-",0)="Alive",
        _xlfn.XLOOKUP(A283,Table3[Tag Number],Table3[Status],"-",0)="Alive",
        _xlfn.XLOOKUP(A283,Table4[Tag Number],Table4[Status],"-",0)="Alive"),"Alive",
     OR(_xlfn.XLOOKUP(A283,Table1[Tag Number],Table1[Status],"-",0)="-",
        _xlfn.XLOOKUP(A283,Table2[Tag Number],Table2[Status],"-",0)="-",
        _xlfn.XLOOKUP(A283,Table3[Tag Number],Table3[Status],"-",0)="-",
        _xlfn.XLOOKUP(A283,Table4[Tag Number],Table4[Status],"-",0)="-"),
   "-")</f>
        <v>-</v>
      </c>
      <c r="I283" s="90"/>
      <c r="J283" s="90"/>
      <c r="K283" s="91"/>
      <c r="L283" s="91"/>
      <c r="M283" s="91"/>
      <c r="N283" s="92"/>
      <c r="O283" s="89"/>
      <c r="R283" t="b">
        <f t="shared" si="9"/>
        <v>0</v>
      </c>
    </row>
    <row r="284" spans="1:18" ht="15" thickBot="1" x14ac:dyDescent="0.35">
      <c r="A284" s="2" t="s">
        <v>1328</v>
      </c>
      <c r="B284" s="2" t="s">
        <v>1145</v>
      </c>
      <c r="C284" s="84">
        <f>IF(COUNTIF(Table1[Tag Number], A284), 1, 0)</f>
        <v>0</v>
      </c>
      <c r="D284" s="85">
        <f>IF(COUNTIF(Table2[Tag Number], A284), 1, 0)</f>
        <v>0</v>
      </c>
      <c r="E284" s="86">
        <f>IF(COUNTIF(Table3[Tag Number], A284), 1, 0)</f>
        <v>0</v>
      </c>
      <c r="F284" s="86">
        <f>IF(COUNTIF(Table4[Tag Number], A284), 1, 0)</f>
        <v>0</v>
      </c>
      <c r="G284" s="87">
        <f t="shared" si="10"/>
        <v>0</v>
      </c>
      <c r="H284" s="88" t="str" cm="1">
        <f t="array" ref="H284">_xlfn.IFS(OR(_xlfn.XLOOKUP(A284,Table1[Tag Number],Table1[Status],"-",0)="Dead",
        _xlfn.XLOOKUP(A284,Table2[Tag Number],Table2[Status],"-",0)="Dead",
        _xlfn.XLOOKUP(A284,Table3[Tag Number],Table3[Status],"-",0)="Dead",
        _xlfn.XLOOKUP(A284,Table4[Tag Number],Table4[Status],"-",0)="Dead"),"Dead",
     OR(_xlfn.XLOOKUP(A284,Table1[Tag Number],Table1[Status],"-",0)="Alive",
        _xlfn.XLOOKUP(A284,Table2[Tag Number],Table2[Status],"-",0)="Alive",
        _xlfn.XLOOKUP(A284,Table3[Tag Number],Table3[Status],"-",0)="Alive",
        _xlfn.XLOOKUP(A284,Table4[Tag Number],Table4[Status],"-",0)="Alive"),"Alive",
     OR(_xlfn.XLOOKUP(A284,Table1[Tag Number],Table1[Status],"-",0)="-",
        _xlfn.XLOOKUP(A284,Table2[Tag Number],Table2[Status],"-",0)="-",
        _xlfn.XLOOKUP(A284,Table3[Tag Number],Table3[Status],"-",0)="-",
        _xlfn.XLOOKUP(A284,Table4[Tag Number],Table4[Status],"-",0)="-"),
   "-")</f>
        <v>-</v>
      </c>
      <c r="I284" s="90"/>
      <c r="J284" s="90"/>
      <c r="K284" s="91"/>
      <c r="L284" s="91"/>
      <c r="M284" s="91"/>
      <c r="N284" s="92"/>
      <c r="O284" s="89"/>
      <c r="R284" t="b">
        <f t="shared" si="9"/>
        <v>0</v>
      </c>
    </row>
    <row r="285" spans="1:18" ht="15" thickBot="1" x14ac:dyDescent="0.35">
      <c r="A285" s="3" t="s">
        <v>129</v>
      </c>
      <c r="B285" s="3" t="s">
        <v>1145</v>
      </c>
      <c r="C285" s="84">
        <f>IF(COUNTIF(Table1[Tag Number], A285), 1, 0)</f>
        <v>1</v>
      </c>
      <c r="D285" s="85">
        <f>IF(COUNTIF(Table2[Tag Number], A285), 1, 0)</f>
        <v>0</v>
      </c>
      <c r="E285" s="86">
        <f>IF(COUNTIF(Table3[Tag Number], A285), 1, 0)</f>
        <v>1</v>
      </c>
      <c r="F285" s="86">
        <f>IF(COUNTIF(Table4[Tag Number], A285), 1, 0)</f>
        <v>1</v>
      </c>
      <c r="G285" s="87">
        <f t="shared" si="10"/>
        <v>3</v>
      </c>
      <c r="H285" s="88" t="str" cm="1">
        <f t="array" ref="H285">_xlfn.IFS(OR(_xlfn.XLOOKUP(A285,Table1[Tag Number],Table1[Status],"-",0)="Dead",
        _xlfn.XLOOKUP(A285,Table2[Tag Number],Table2[Status],"-",0)="Dead",
        _xlfn.XLOOKUP(A285,Table3[Tag Number],Table3[Status],"-",0)="Dead",
        _xlfn.XLOOKUP(A285,Table4[Tag Number],Table4[Status],"-",0)="Dead"),"Dead",
     OR(_xlfn.XLOOKUP(A285,Table1[Tag Number],Table1[Status],"-",0)="Alive",
        _xlfn.XLOOKUP(A285,Table2[Tag Number],Table2[Status],"-",0)="Alive",
        _xlfn.XLOOKUP(A285,Table3[Tag Number],Table3[Status],"-",0)="Alive",
        _xlfn.XLOOKUP(A285,Table4[Tag Number],Table4[Status],"-",0)="Alive"),"Alive",
     OR(_xlfn.XLOOKUP(A285,Table1[Tag Number],Table1[Status],"-",0)="-",
        _xlfn.XLOOKUP(A285,Table2[Tag Number],Table2[Status],"-",0)="-",
        _xlfn.XLOOKUP(A285,Table3[Tag Number],Table3[Status],"-",0)="-",
        _xlfn.XLOOKUP(A285,Table4[Tag Number],Table4[Status],"-",0)="-"),
   "-")</f>
        <v>Alive</v>
      </c>
      <c r="I285" s="90"/>
      <c r="J285" s="90"/>
      <c r="K285" s="91"/>
      <c r="L285" s="91"/>
      <c r="M285" s="91"/>
      <c r="N285" s="92"/>
      <c r="O285" s="89"/>
      <c r="R285" t="str">
        <f t="shared" si="9"/>
        <v>B285</v>
      </c>
    </row>
    <row r="286" spans="1:18" ht="15" thickBot="1" x14ac:dyDescent="0.35">
      <c r="A286" s="2" t="s">
        <v>1329</v>
      </c>
      <c r="B286" s="2" t="s">
        <v>1145</v>
      </c>
      <c r="C286" s="84">
        <f>IF(COUNTIF(Table1[Tag Number], A286), 1, 0)</f>
        <v>0</v>
      </c>
      <c r="D286" s="85">
        <f>IF(COUNTIF(Table2[Tag Number], A286), 1, 0)</f>
        <v>0</v>
      </c>
      <c r="E286" s="86">
        <f>IF(COUNTIF(Table3[Tag Number], A286), 1, 0)</f>
        <v>0</v>
      </c>
      <c r="F286" s="86">
        <f>IF(COUNTIF(Table4[Tag Number], A286), 1, 0)</f>
        <v>0</v>
      </c>
      <c r="G286" s="87">
        <f t="shared" si="10"/>
        <v>0</v>
      </c>
      <c r="H286" s="88" t="str" cm="1">
        <f t="array" ref="H286">_xlfn.IFS(OR(_xlfn.XLOOKUP(A286,Table1[Tag Number],Table1[Status],"-",0)="Dead",
        _xlfn.XLOOKUP(A286,Table2[Tag Number],Table2[Status],"-",0)="Dead",
        _xlfn.XLOOKUP(A286,Table3[Tag Number],Table3[Status],"-",0)="Dead",
        _xlfn.XLOOKUP(A286,Table4[Tag Number],Table4[Status],"-",0)="Dead"),"Dead",
     OR(_xlfn.XLOOKUP(A286,Table1[Tag Number],Table1[Status],"-",0)="Alive",
        _xlfn.XLOOKUP(A286,Table2[Tag Number],Table2[Status],"-",0)="Alive",
        _xlfn.XLOOKUP(A286,Table3[Tag Number],Table3[Status],"-",0)="Alive",
        _xlfn.XLOOKUP(A286,Table4[Tag Number],Table4[Status],"-",0)="Alive"),"Alive",
     OR(_xlfn.XLOOKUP(A286,Table1[Tag Number],Table1[Status],"-",0)="-",
        _xlfn.XLOOKUP(A286,Table2[Tag Number],Table2[Status],"-",0)="-",
        _xlfn.XLOOKUP(A286,Table3[Tag Number],Table3[Status],"-",0)="-",
        _xlfn.XLOOKUP(A286,Table4[Tag Number],Table4[Status],"-",0)="-"),
   "-")</f>
        <v>-</v>
      </c>
      <c r="I286" s="90"/>
      <c r="J286" s="90"/>
      <c r="K286" s="91"/>
      <c r="L286" s="91"/>
      <c r="M286" s="91"/>
      <c r="N286" s="92"/>
      <c r="O286" s="89"/>
      <c r="R286" t="b">
        <f t="shared" si="9"/>
        <v>0</v>
      </c>
    </row>
    <row r="287" spans="1:18" ht="15" thickBot="1" x14ac:dyDescent="0.35">
      <c r="A287" s="3" t="s">
        <v>1330</v>
      </c>
      <c r="B287" s="3" t="s">
        <v>1145</v>
      </c>
      <c r="C287" s="84">
        <f>IF(COUNTIF(Table1[Tag Number], A287), 1, 0)</f>
        <v>0</v>
      </c>
      <c r="D287" s="85">
        <f>IF(COUNTIF(Table2[Tag Number], A287), 1, 0)</f>
        <v>0</v>
      </c>
      <c r="E287" s="86">
        <f>IF(COUNTIF(Table3[Tag Number], A287), 1, 0)</f>
        <v>0</v>
      </c>
      <c r="F287" s="86">
        <f>IF(COUNTIF(Table4[Tag Number], A287), 1, 0)</f>
        <v>0</v>
      </c>
      <c r="G287" s="87">
        <f t="shared" si="10"/>
        <v>0</v>
      </c>
      <c r="H287" s="88" t="str" cm="1">
        <f t="array" ref="H287">_xlfn.IFS(OR(_xlfn.XLOOKUP(A287,Table1[Tag Number],Table1[Status],"-",0)="Dead",
        _xlfn.XLOOKUP(A287,Table2[Tag Number],Table2[Status],"-",0)="Dead",
        _xlfn.XLOOKUP(A287,Table3[Tag Number],Table3[Status],"-",0)="Dead",
        _xlfn.XLOOKUP(A287,Table4[Tag Number],Table4[Status],"-",0)="Dead"),"Dead",
     OR(_xlfn.XLOOKUP(A287,Table1[Tag Number],Table1[Status],"-",0)="Alive",
        _xlfn.XLOOKUP(A287,Table2[Tag Number],Table2[Status],"-",0)="Alive",
        _xlfn.XLOOKUP(A287,Table3[Tag Number],Table3[Status],"-",0)="Alive",
        _xlfn.XLOOKUP(A287,Table4[Tag Number],Table4[Status],"-",0)="Alive"),"Alive",
     OR(_xlfn.XLOOKUP(A287,Table1[Tag Number],Table1[Status],"-",0)="-",
        _xlfn.XLOOKUP(A287,Table2[Tag Number],Table2[Status],"-",0)="-",
        _xlfn.XLOOKUP(A287,Table3[Tag Number],Table3[Status],"-",0)="-",
        _xlfn.XLOOKUP(A287,Table4[Tag Number],Table4[Status],"-",0)="-"),
   "-")</f>
        <v>-</v>
      </c>
      <c r="I287" s="90"/>
      <c r="J287" s="90"/>
      <c r="K287" s="91"/>
      <c r="L287" s="91"/>
      <c r="M287" s="91"/>
      <c r="N287" s="92"/>
      <c r="O287" s="89"/>
      <c r="R287" t="b">
        <f t="shared" si="9"/>
        <v>0</v>
      </c>
    </row>
    <row r="288" spans="1:18" ht="15" thickBot="1" x14ac:dyDescent="0.35">
      <c r="A288" s="2" t="s">
        <v>1331</v>
      </c>
      <c r="B288" s="2" t="s">
        <v>1145</v>
      </c>
      <c r="C288" s="84">
        <f>IF(COUNTIF(Table1[Tag Number], A288), 1, 0)</f>
        <v>0</v>
      </c>
      <c r="D288" s="85">
        <f>IF(COUNTIF(Table2[Tag Number], A288), 1, 0)</f>
        <v>0</v>
      </c>
      <c r="E288" s="86">
        <f>IF(COUNTIF(Table3[Tag Number], A288), 1, 0)</f>
        <v>0</v>
      </c>
      <c r="F288" s="86">
        <f>IF(COUNTIF(Table4[Tag Number], A288), 1, 0)</f>
        <v>0</v>
      </c>
      <c r="G288" s="87">
        <f t="shared" si="10"/>
        <v>0</v>
      </c>
      <c r="H288" s="88" t="str" cm="1">
        <f t="array" ref="H288">_xlfn.IFS(OR(_xlfn.XLOOKUP(A288,Table1[Tag Number],Table1[Status],"-",0)="Dead",
        _xlfn.XLOOKUP(A288,Table2[Tag Number],Table2[Status],"-",0)="Dead",
        _xlfn.XLOOKUP(A288,Table3[Tag Number],Table3[Status],"-",0)="Dead",
        _xlfn.XLOOKUP(A288,Table4[Tag Number],Table4[Status],"-",0)="Dead"),"Dead",
     OR(_xlfn.XLOOKUP(A288,Table1[Tag Number],Table1[Status],"-",0)="Alive",
        _xlfn.XLOOKUP(A288,Table2[Tag Number],Table2[Status],"-",0)="Alive",
        _xlfn.XLOOKUP(A288,Table3[Tag Number],Table3[Status],"-",0)="Alive",
        _xlfn.XLOOKUP(A288,Table4[Tag Number],Table4[Status],"-",0)="Alive"),"Alive",
     OR(_xlfn.XLOOKUP(A288,Table1[Tag Number],Table1[Status],"-",0)="-",
        _xlfn.XLOOKUP(A288,Table2[Tag Number],Table2[Status],"-",0)="-",
        _xlfn.XLOOKUP(A288,Table3[Tag Number],Table3[Status],"-",0)="-",
        _xlfn.XLOOKUP(A288,Table4[Tag Number],Table4[Status],"-",0)="-"),
   "-")</f>
        <v>-</v>
      </c>
      <c r="I288" s="90"/>
      <c r="J288" s="90"/>
      <c r="K288" s="91"/>
      <c r="L288" s="91"/>
      <c r="M288" s="91"/>
      <c r="N288" s="92"/>
      <c r="O288" s="89"/>
      <c r="R288" t="b">
        <f t="shared" si="9"/>
        <v>0</v>
      </c>
    </row>
    <row r="289" spans="1:18" ht="15" thickBot="1" x14ac:dyDescent="0.35">
      <c r="A289" s="3" t="s">
        <v>1332</v>
      </c>
      <c r="B289" s="3" t="s">
        <v>1145</v>
      </c>
      <c r="C289" s="84">
        <f>IF(COUNTIF(Table1[Tag Number], A289), 1, 0)</f>
        <v>0</v>
      </c>
      <c r="D289" s="85">
        <f>IF(COUNTIF(Table2[Tag Number], A289), 1, 0)</f>
        <v>0</v>
      </c>
      <c r="E289" s="86">
        <f>IF(COUNTIF(Table3[Tag Number], A289), 1, 0)</f>
        <v>0</v>
      </c>
      <c r="F289" s="86">
        <f>IF(COUNTIF(Table4[Tag Number], A289), 1, 0)</f>
        <v>0</v>
      </c>
      <c r="G289" s="87">
        <f t="shared" si="10"/>
        <v>0</v>
      </c>
      <c r="H289" s="88" t="str" cm="1">
        <f t="array" ref="H289">_xlfn.IFS(OR(_xlfn.XLOOKUP(A289,Table1[Tag Number],Table1[Status],"-",0)="Dead",
        _xlfn.XLOOKUP(A289,Table2[Tag Number],Table2[Status],"-",0)="Dead",
        _xlfn.XLOOKUP(A289,Table3[Tag Number],Table3[Status],"-",0)="Dead",
        _xlfn.XLOOKUP(A289,Table4[Tag Number],Table4[Status],"-",0)="Dead"),"Dead",
     OR(_xlfn.XLOOKUP(A289,Table1[Tag Number],Table1[Status],"-",0)="Alive",
        _xlfn.XLOOKUP(A289,Table2[Tag Number],Table2[Status],"-",0)="Alive",
        _xlfn.XLOOKUP(A289,Table3[Tag Number],Table3[Status],"-",0)="Alive",
        _xlfn.XLOOKUP(A289,Table4[Tag Number],Table4[Status],"-",0)="Alive"),"Alive",
     OR(_xlfn.XLOOKUP(A289,Table1[Tag Number],Table1[Status],"-",0)="-",
        _xlfn.XLOOKUP(A289,Table2[Tag Number],Table2[Status],"-",0)="-",
        _xlfn.XLOOKUP(A289,Table3[Tag Number],Table3[Status],"-",0)="-",
        _xlfn.XLOOKUP(A289,Table4[Tag Number],Table4[Status],"-",0)="-"),
   "-")</f>
        <v>-</v>
      </c>
      <c r="I289" s="90"/>
      <c r="J289" s="90"/>
      <c r="K289" s="91"/>
      <c r="L289" s="91"/>
      <c r="M289" s="91"/>
      <c r="N289" s="92"/>
      <c r="O289" s="89"/>
      <c r="R289" t="b">
        <f t="shared" si="9"/>
        <v>0</v>
      </c>
    </row>
    <row r="290" spans="1:18" ht="15" thickBot="1" x14ac:dyDescent="0.35">
      <c r="A290" s="2" t="s">
        <v>1333</v>
      </c>
      <c r="B290" s="2" t="s">
        <v>1145</v>
      </c>
      <c r="C290" s="84">
        <f>IF(COUNTIF(Table1[Tag Number], A290), 1, 0)</f>
        <v>0</v>
      </c>
      <c r="D290" s="85">
        <f>IF(COUNTIF(Table2[Tag Number], A290), 1, 0)</f>
        <v>0</v>
      </c>
      <c r="E290" s="86">
        <f>IF(COUNTIF(Table3[Tag Number], A290), 1, 0)</f>
        <v>0</v>
      </c>
      <c r="F290" s="86">
        <f>IF(COUNTIF(Table4[Tag Number], A290), 1, 0)</f>
        <v>0</v>
      </c>
      <c r="G290" s="87">
        <f t="shared" si="10"/>
        <v>0</v>
      </c>
      <c r="H290" s="88" t="str" cm="1">
        <f t="array" ref="H290">_xlfn.IFS(OR(_xlfn.XLOOKUP(A290,Table1[Tag Number],Table1[Status],"-",0)="Dead",
        _xlfn.XLOOKUP(A290,Table2[Tag Number],Table2[Status],"-",0)="Dead",
        _xlfn.XLOOKUP(A290,Table3[Tag Number],Table3[Status],"-",0)="Dead",
        _xlfn.XLOOKUP(A290,Table4[Tag Number],Table4[Status],"-",0)="Dead"),"Dead",
     OR(_xlfn.XLOOKUP(A290,Table1[Tag Number],Table1[Status],"-",0)="Alive",
        _xlfn.XLOOKUP(A290,Table2[Tag Number],Table2[Status],"-",0)="Alive",
        _xlfn.XLOOKUP(A290,Table3[Tag Number],Table3[Status],"-",0)="Alive",
        _xlfn.XLOOKUP(A290,Table4[Tag Number],Table4[Status],"-",0)="Alive"),"Alive",
     OR(_xlfn.XLOOKUP(A290,Table1[Tag Number],Table1[Status],"-",0)="-",
        _xlfn.XLOOKUP(A290,Table2[Tag Number],Table2[Status],"-",0)="-",
        _xlfn.XLOOKUP(A290,Table3[Tag Number],Table3[Status],"-",0)="-",
        _xlfn.XLOOKUP(A290,Table4[Tag Number],Table4[Status],"-",0)="-"),
   "-")</f>
        <v>-</v>
      </c>
      <c r="I290" s="90"/>
      <c r="J290" s="90"/>
      <c r="K290" s="91"/>
      <c r="L290" s="91"/>
      <c r="M290" s="91"/>
      <c r="N290" s="92"/>
      <c r="O290" s="89"/>
      <c r="R290" t="b">
        <f t="shared" si="9"/>
        <v>0</v>
      </c>
    </row>
    <row r="291" spans="1:18" ht="15" thickBot="1" x14ac:dyDescent="0.35">
      <c r="A291" s="3" t="s">
        <v>1334</v>
      </c>
      <c r="B291" s="3" t="s">
        <v>1145</v>
      </c>
      <c r="C291" s="84">
        <f>IF(COUNTIF(Table1[Tag Number], A291), 1, 0)</f>
        <v>0</v>
      </c>
      <c r="D291" s="85">
        <f>IF(COUNTIF(Table2[Tag Number], A291), 1, 0)</f>
        <v>0</v>
      </c>
      <c r="E291" s="86">
        <f>IF(COUNTIF(Table3[Tag Number], A291), 1, 0)</f>
        <v>0</v>
      </c>
      <c r="F291" s="86">
        <f>IF(COUNTIF(Table4[Tag Number], A291), 1, 0)</f>
        <v>0</v>
      </c>
      <c r="G291" s="87">
        <f t="shared" si="10"/>
        <v>0</v>
      </c>
      <c r="H291" s="88" t="str" cm="1">
        <f t="array" ref="H291">_xlfn.IFS(OR(_xlfn.XLOOKUP(A291,Table1[Tag Number],Table1[Status],"-",0)="Dead",
        _xlfn.XLOOKUP(A291,Table2[Tag Number],Table2[Status],"-",0)="Dead",
        _xlfn.XLOOKUP(A291,Table3[Tag Number],Table3[Status],"-",0)="Dead",
        _xlfn.XLOOKUP(A291,Table4[Tag Number],Table4[Status],"-",0)="Dead"),"Dead",
     OR(_xlfn.XLOOKUP(A291,Table1[Tag Number],Table1[Status],"-",0)="Alive",
        _xlfn.XLOOKUP(A291,Table2[Tag Number],Table2[Status],"-",0)="Alive",
        _xlfn.XLOOKUP(A291,Table3[Tag Number],Table3[Status],"-",0)="Alive",
        _xlfn.XLOOKUP(A291,Table4[Tag Number],Table4[Status],"-",0)="Alive"),"Alive",
     OR(_xlfn.XLOOKUP(A291,Table1[Tag Number],Table1[Status],"-",0)="-",
        _xlfn.XLOOKUP(A291,Table2[Tag Number],Table2[Status],"-",0)="-",
        _xlfn.XLOOKUP(A291,Table3[Tag Number],Table3[Status],"-",0)="-",
        _xlfn.XLOOKUP(A291,Table4[Tag Number],Table4[Status],"-",0)="-"),
   "-")</f>
        <v>-</v>
      </c>
      <c r="I291" s="90"/>
      <c r="J291" s="90"/>
      <c r="K291" s="91"/>
      <c r="L291" s="91"/>
      <c r="M291" s="91"/>
      <c r="N291" s="92"/>
      <c r="O291" s="89"/>
      <c r="R291" t="b">
        <f t="shared" si="9"/>
        <v>0</v>
      </c>
    </row>
    <row r="292" spans="1:18" ht="15" thickBot="1" x14ac:dyDescent="0.35">
      <c r="A292" s="2" t="s">
        <v>1335</v>
      </c>
      <c r="B292" s="2" t="s">
        <v>1145</v>
      </c>
      <c r="C292" s="84">
        <f>IF(COUNTIF(Table1[Tag Number], A292), 1, 0)</f>
        <v>0</v>
      </c>
      <c r="D292" s="85">
        <f>IF(COUNTIF(Table2[Tag Number], A292), 1, 0)</f>
        <v>0</v>
      </c>
      <c r="E292" s="86">
        <f>IF(COUNTIF(Table3[Tag Number], A292), 1, 0)</f>
        <v>0</v>
      </c>
      <c r="F292" s="86">
        <f>IF(COUNTIF(Table4[Tag Number], A292), 1, 0)</f>
        <v>0</v>
      </c>
      <c r="G292" s="87">
        <f t="shared" si="10"/>
        <v>0</v>
      </c>
      <c r="H292" s="88" t="str" cm="1">
        <f t="array" ref="H292">_xlfn.IFS(OR(_xlfn.XLOOKUP(A292,Table1[Tag Number],Table1[Status],"-",0)="Dead",
        _xlfn.XLOOKUP(A292,Table2[Tag Number],Table2[Status],"-",0)="Dead",
        _xlfn.XLOOKUP(A292,Table3[Tag Number],Table3[Status],"-",0)="Dead",
        _xlfn.XLOOKUP(A292,Table4[Tag Number],Table4[Status],"-",0)="Dead"),"Dead",
     OR(_xlfn.XLOOKUP(A292,Table1[Tag Number],Table1[Status],"-",0)="Alive",
        _xlfn.XLOOKUP(A292,Table2[Tag Number],Table2[Status],"-",0)="Alive",
        _xlfn.XLOOKUP(A292,Table3[Tag Number],Table3[Status],"-",0)="Alive",
        _xlfn.XLOOKUP(A292,Table4[Tag Number],Table4[Status],"-",0)="Alive"),"Alive",
     OR(_xlfn.XLOOKUP(A292,Table1[Tag Number],Table1[Status],"-",0)="-",
        _xlfn.XLOOKUP(A292,Table2[Tag Number],Table2[Status],"-",0)="-",
        _xlfn.XLOOKUP(A292,Table3[Tag Number],Table3[Status],"-",0)="-",
        _xlfn.XLOOKUP(A292,Table4[Tag Number],Table4[Status],"-",0)="-"),
   "-")</f>
        <v>-</v>
      </c>
      <c r="I292" s="90"/>
      <c r="J292" s="90"/>
      <c r="K292" s="91"/>
      <c r="L292" s="91"/>
      <c r="M292" s="91"/>
      <c r="N292" s="92"/>
      <c r="O292" s="89"/>
      <c r="R292" t="b">
        <f t="shared" si="9"/>
        <v>0</v>
      </c>
    </row>
    <row r="293" spans="1:18" ht="15" thickBot="1" x14ac:dyDescent="0.35">
      <c r="A293" s="3" t="s">
        <v>68</v>
      </c>
      <c r="B293" s="3" t="s">
        <v>1145</v>
      </c>
      <c r="C293" s="84">
        <f>IF(COUNTIF(Table1[Tag Number], A293), 1, 0)</f>
        <v>0</v>
      </c>
      <c r="D293" s="85">
        <f>IF(COUNTIF(Table2[Tag Number], A293), 1, 0)</f>
        <v>0</v>
      </c>
      <c r="E293" s="86">
        <f>IF(COUNTIF(Table3[Tag Number], A293), 1, 0)</f>
        <v>1</v>
      </c>
      <c r="F293" s="86">
        <f>IF(COUNTIF(Table4[Tag Number], A293), 1, 0)</f>
        <v>0</v>
      </c>
      <c r="G293" s="87">
        <f t="shared" si="10"/>
        <v>1</v>
      </c>
      <c r="H293" s="88" t="str" cm="1">
        <f t="array" ref="H293">_xlfn.IFS(OR(_xlfn.XLOOKUP(A293,Table1[Tag Number],Table1[Status],"-",0)="Dead",
        _xlfn.XLOOKUP(A293,Table2[Tag Number],Table2[Status],"-",0)="Dead",
        _xlfn.XLOOKUP(A293,Table3[Tag Number],Table3[Status],"-",0)="Dead",
        _xlfn.XLOOKUP(A293,Table4[Tag Number],Table4[Status],"-",0)="Dead"),"Dead",
     OR(_xlfn.XLOOKUP(A293,Table1[Tag Number],Table1[Status],"-",0)="Alive",
        _xlfn.XLOOKUP(A293,Table2[Tag Number],Table2[Status],"-",0)="Alive",
        _xlfn.XLOOKUP(A293,Table3[Tag Number],Table3[Status],"-",0)="Alive",
        _xlfn.XLOOKUP(A293,Table4[Tag Number],Table4[Status],"-",0)="Alive"),"Alive",
     OR(_xlfn.XLOOKUP(A293,Table1[Tag Number],Table1[Status],"-",0)="-",
        _xlfn.XLOOKUP(A293,Table2[Tag Number],Table2[Status],"-",0)="-",
        _xlfn.XLOOKUP(A293,Table3[Tag Number],Table3[Status],"-",0)="-",
        _xlfn.XLOOKUP(A293,Table4[Tag Number],Table4[Status],"-",0)="-"),
   "-")</f>
        <v>Dead</v>
      </c>
      <c r="I293" s="90"/>
      <c r="J293" s="90"/>
      <c r="K293" s="91"/>
      <c r="L293" s="91"/>
      <c r="M293" s="91"/>
      <c r="N293" s="92"/>
      <c r="O293" s="89"/>
      <c r="R293" t="b">
        <f t="shared" si="9"/>
        <v>0</v>
      </c>
    </row>
    <row r="294" spans="1:18" ht="15" thickBot="1" x14ac:dyDescent="0.35">
      <c r="A294" s="2" t="s">
        <v>1336</v>
      </c>
      <c r="B294" s="2" t="s">
        <v>1145</v>
      </c>
      <c r="C294" s="84">
        <f>IF(COUNTIF(Table1[Tag Number], A294), 1, 0)</f>
        <v>0</v>
      </c>
      <c r="D294" s="85">
        <f>IF(COUNTIF(Table2[Tag Number], A294), 1, 0)</f>
        <v>0</v>
      </c>
      <c r="E294" s="86">
        <f>IF(COUNTIF(Table3[Tag Number], A294), 1, 0)</f>
        <v>0</v>
      </c>
      <c r="F294" s="86">
        <f>IF(COUNTIF(Table4[Tag Number], A294), 1, 0)</f>
        <v>0</v>
      </c>
      <c r="G294" s="87">
        <f t="shared" si="10"/>
        <v>0</v>
      </c>
      <c r="H294" s="88" t="str" cm="1">
        <f t="array" ref="H294">_xlfn.IFS(OR(_xlfn.XLOOKUP(A294,Table1[Tag Number],Table1[Status],"-",0)="Dead",
        _xlfn.XLOOKUP(A294,Table2[Tag Number],Table2[Status],"-",0)="Dead",
        _xlfn.XLOOKUP(A294,Table3[Tag Number],Table3[Status],"-",0)="Dead",
        _xlfn.XLOOKUP(A294,Table4[Tag Number],Table4[Status],"-",0)="Dead"),"Dead",
     OR(_xlfn.XLOOKUP(A294,Table1[Tag Number],Table1[Status],"-",0)="Alive",
        _xlfn.XLOOKUP(A294,Table2[Tag Number],Table2[Status],"-",0)="Alive",
        _xlfn.XLOOKUP(A294,Table3[Tag Number],Table3[Status],"-",0)="Alive",
        _xlfn.XLOOKUP(A294,Table4[Tag Number],Table4[Status],"-",0)="Alive"),"Alive",
     OR(_xlfn.XLOOKUP(A294,Table1[Tag Number],Table1[Status],"-",0)="-",
        _xlfn.XLOOKUP(A294,Table2[Tag Number],Table2[Status],"-",0)="-",
        _xlfn.XLOOKUP(A294,Table3[Tag Number],Table3[Status],"-",0)="-",
        _xlfn.XLOOKUP(A294,Table4[Tag Number],Table4[Status],"-",0)="-"),
   "-")</f>
        <v>-</v>
      </c>
      <c r="I294" s="90"/>
      <c r="J294" s="90"/>
      <c r="K294" s="91"/>
      <c r="L294" s="91"/>
      <c r="M294" s="91"/>
      <c r="N294" s="92"/>
      <c r="O294" s="89"/>
      <c r="R294" t="b">
        <f t="shared" si="9"/>
        <v>0</v>
      </c>
    </row>
    <row r="295" spans="1:18" ht="15" thickBot="1" x14ac:dyDescent="0.35">
      <c r="A295" s="3" t="s">
        <v>1337</v>
      </c>
      <c r="B295" s="3" t="s">
        <v>1145</v>
      </c>
      <c r="C295" s="84">
        <f>IF(COUNTIF(Table1[Tag Number], A295), 1, 0)</f>
        <v>0</v>
      </c>
      <c r="D295" s="85">
        <f>IF(COUNTIF(Table2[Tag Number], A295), 1, 0)</f>
        <v>0</v>
      </c>
      <c r="E295" s="86">
        <f>IF(COUNTIF(Table3[Tag Number], A295), 1, 0)</f>
        <v>0</v>
      </c>
      <c r="F295" s="86">
        <f>IF(COUNTIF(Table4[Tag Number], A295), 1, 0)</f>
        <v>0</v>
      </c>
      <c r="G295" s="87">
        <f t="shared" si="10"/>
        <v>0</v>
      </c>
      <c r="H295" s="88" t="str" cm="1">
        <f t="array" ref="H295">_xlfn.IFS(OR(_xlfn.XLOOKUP(A295,Table1[Tag Number],Table1[Status],"-",0)="Dead",
        _xlfn.XLOOKUP(A295,Table2[Tag Number],Table2[Status],"-",0)="Dead",
        _xlfn.XLOOKUP(A295,Table3[Tag Number],Table3[Status],"-",0)="Dead",
        _xlfn.XLOOKUP(A295,Table4[Tag Number],Table4[Status],"-",0)="Dead"),"Dead",
     OR(_xlfn.XLOOKUP(A295,Table1[Tag Number],Table1[Status],"-",0)="Alive",
        _xlfn.XLOOKUP(A295,Table2[Tag Number],Table2[Status],"-",0)="Alive",
        _xlfn.XLOOKUP(A295,Table3[Tag Number],Table3[Status],"-",0)="Alive",
        _xlfn.XLOOKUP(A295,Table4[Tag Number],Table4[Status],"-",0)="Alive"),"Alive",
     OR(_xlfn.XLOOKUP(A295,Table1[Tag Number],Table1[Status],"-",0)="-",
        _xlfn.XLOOKUP(A295,Table2[Tag Number],Table2[Status],"-",0)="-",
        _xlfn.XLOOKUP(A295,Table3[Tag Number],Table3[Status],"-",0)="-",
        _xlfn.XLOOKUP(A295,Table4[Tag Number],Table4[Status],"-",0)="-"),
   "-")</f>
        <v>-</v>
      </c>
      <c r="I295" s="90"/>
      <c r="J295" s="90"/>
      <c r="K295" s="91"/>
      <c r="L295" s="91"/>
      <c r="M295" s="91"/>
      <c r="N295" s="92"/>
      <c r="O295" s="89"/>
      <c r="R295" t="b">
        <f t="shared" si="9"/>
        <v>0</v>
      </c>
    </row>
    <row r="296" spans="1:18" ht="15" thickBot="1" x14ac:dyDescent="0.35">
      <c r="A296" s="2" t="s">
        <v>1338</v>
      </c>
      <c r="B296" s="2" t="s">
        <v>1145</v>
      </c>
      <c r="C296" s="84">
        <f>IF(COUNTIF(Table1[Tag Number], A296), 1, 0)</f>
        <v>0</v>
      </c>
      <c r="D296" s="85">
        <f>IF(COUNTIF(Table2[Tag Number], A296), 1, 0)</f>
        <v>0</v>
      </c>
      <c r="E296" s="86">
        <f>IF(COUNTIF(Table3[Tag Number], A296), 1, 0)</f>
        <v>0</v>
      </c>
      <c r="F296" s="86">
        <f>IF(COUNTIF(Table4[Tag Number], A296), 1, 0)</f>
        <v>0</v>
      </c>
      <c r="G296" s="87">
        <f t="shared" si="10"/>
        <v>0</v>
      </c>
      <c r="H296" s="88" t="str" cm="1">
        <f t="array" ref="H296">_xlfn.IFS(OR(_xlfn.XLOOKUP(A296,Table1[Tag Number],Table1[Status],"-",0)="Dead",
        _xlfn.XLOOKUP(A296,Table2[Tag Number],Table2[Status],"-",0)="Dead",
        _xlfn.XLOOKUP(A296,Table3[Tag Number],Table3[Status],"-",0)="Dead",
        _xlfn.XLOOKUP(A296,Table4[Tag Number],Table4[Status],"-",0)="Dead"),"Dead",
     OR(_xlfn.XLOOKUP(A296,Table1[Tag Number],Table1[Status],"-",0)="Alive",
        _xlfn.XLOOKUP(A296,Table2[Tag Number],Table2[Status],"-",0)="Alive",
        _xlfn.XLOOKUP(A296,Table3[Tag Number],Table3[Status],"-",0)="Alive",
        _xlfn.XLOOKUP(A296,Table4[Tag Number],Table4[Status],"-",0)="Alive"),"Alive",
     OR(_xlfn.XLOOKUP(A296,Table1[Tag Number],Table1[Status],"-",0)="-",
        _xlfn.XLOOKUP(A296,Table2[Tag Number],Table2[Status],"-",0)="-",
        _xlfn.XLOOKUP(A296,Table3[Tag Number],Table3[Status],"-",0)="-",
        _xlfn.XLOOKUP(A296,Table4[Tag Number],Table4[Status],"-",0)="-"),
   "-")</f>
        <v>-</v>
      </c>
      <c r="I296" s="90"/>
      <c r="J296" s="90"/>
      <c r="K296" s="91"/>
      <c r="L296" s="91"/>
      <c r="M296" s="91"/>
      <c r="N296" s="92"/>
      <c r="O296" s="89"/>
      <c r="R296" t="b">
        <f t="shared" si="9"/>
        <v>0</v>
      </c>
    </row>
    <row r="297" spans="1:18" ht="15" thickBot="1" x14ac:dyDescent="0.35">
      <c r="A297" s="3" t="s">
        <v>1339</v>
      </c>
      <c r="B297" s="3" t="s">
        <v>1145</v>
      </c>
      <c r="C297" s="84">
        <f>IF(COUNTIF(Table1[Tag Number], A297), 1, 0)</f>
        <v>0</v>
      </c>
      <c r="D297" s="85">
        <f>IF(COUNTIF(Table2[Tag Number], A297), 1, 0)</f>
        <v>0</v>
      </c>
      <c r="E297" s="86">
        <f>IF(COUNTIF(Table3[Tag Number], A297), 1, 0)</f>
        <v>0</v>
      </c>
      <c r="F297" s="86">
        <f>IF(COUNTIF(Table4[Tag Number], A297), 1, 0)</f>
        <v>0</v>
      </c>
      <c r="G297" s="87">
        <f t="shared" si="10"/>
        <v>0</v>
      </c>
      <c r="H297" s="88" t="str" cm="1">
        <f t="array" ref="H297">_xlfn.IFS(OR(_xlfn.XLOOKUP(A297,Table1[Tag Number],Table1[Status],"-",0)="Dead",
        _xlfn.XLOOKUP(A297,Table2[Tag Number],Table2[Status],"-",0)="Dead",
        _xlfn.XLOOKUP(A297,Table3[Tag Number],Table3[Status],"-",0)="Dead",
        _xlfn.XLOOKUP(A297,Table4[Tag Number],Table4[Status],"-",0)="Dead"),"Dead",
     OR(_xlfn.XLOOKUP(A297,Table1[Tag Number],Table1[Status],"-",0)="Alive",
        _xlfn.XLOOKUP(A297,Table2[Tag Number],Table2[Status],"-",0)="Alive",
        _xlfn.XLOOKUP(A297,Table3[Tag Number],Table3[Status],"-",0)="Alive",
        _xlfn.XLOOKUP(A297,Table4[Tag Number],Table4[Status],"-",0)="Alive"),"Alive",
     OR(_xlfn.XLOOKUP(A297,Table1[Tag Number],Table1[Status],"-",0)="-",
        _xlfn.XLOOKUP(A297,Table2[Tag Number],Table2[Status],"-",0)="-",
        _xlfn.XLOOKUP(A297,Table3[Tag Number],Table3[Status],"-",0)="-",
        _xlfn.XLOOKUP(A297,Table4[Tag Number],Table4[Status],"-",0)="-"),
   "-")</f>
        <v>-</v>
      </c>
      <c r="I297" s="90"/>
      <c r="J297" s="90"/>
      <c r="K297" s="91"/>
      <c r="L297" s="91"/>
      <c r="M297" s="91"/>
      <c r="N297" s="92"/>
      <c r="O297" s="89"/>
      <c r="R297" t="b">
        <f t="shared" si="9"/>
        <v>0</v>
      </c>
    </row>
    <row r="298" spans="1:18" ht="15" thickBot="1" x14ac:dyDescent="0.35">
      <c r="A298" s="2" t="s">
        <v>1340</v>
      </c>
      <c r="B298" s="2" t="s">
        <v>1145</v>
      </c>
      <c r="C298" s="84">
        <f>IF(COUNTIF(Table1[Tag Number], A298), 1, 0)</f>
        <v>0</v>
      </c>
      <c r="D298" s="85">
        <f>IF(COUNTIF(Table2[Tag Number], A298), 1, 0)</f>
        <v>0</v>
      </c>
      <c r="E298" s="86">
        <f>IF(COUNTIF(Table3[Tag Number], A298), 1, 0)</f>
        <v>0</v>
      </c>
      <c r="F298" s="86">
        <f>IF(COUNTIF(Table4[Tag Number], A298), 1, 0)</f>
        <v>0</v>
      </c>
      <c r="G298" s="87">
        <f t="shared" si="10"/>
        <v>0</v>
      </c>
      <c r="H298" s="88" t="str" cm="1">
        <f t="array" ref="H298">_xlfn.IFS(OR(_xlfn.XLOOKUP(A298,Table1[Tag Number],Table1[Status],"-",0)="Dead",
        _xlfn.XLOOKUP(A298,Table2[Tag Number],Table2[Status],"-",0)="Dead",
        _xlfn.XLOOKUP(A298,Table3[Tag Number],Table3[Status],"-",0)="Dead",
        _xlfn.XLOOKUP(A298,Table4[Tag Number],Table4[Status],"-",0)="Dead"),"Dead",
     OR(_xlfn.XLOOKUP(A298,Table1[Tag Number],Table1[Status],"-",0)="Alive",
        _xlfn.XLOOKUP(A298,Table2[Tag Number],Table2[Status],"-",0)="Alive",
        _xlfn.XLOOKUP(A298,Table3[Tag Number],Table3[Status],"-",0)="Alive",
        _xlfn.XLOOKUP(A298,Table4[Tag Number],Table4[Status],"-",0)="Alive"),"Alive",
     OR(_xlfn.XLOOKUP(A298,Table1[Tag Number],Table1[Status],"-",0)="-",
        _xlfn.XLOOKUP(A298,Table2[Tag Number],Table2[Status],"-",0)="-",
        _xlfn.XLOOKUP(A298,Table3[Tag Number],Table3[Status],"-",0)="-",
        _xlfn.XLOOKUP(A298,Table4[Tag Number],Table4[Status],"-",0)="-"),
   "-")</f>
        <v>-</v>
      </c>
      <c r="I298" s="90"/>
      <c r="J298" s="90"/>
      <c r="K298" s="91"/>
      <c r="L298" s="91"/>
      <c r="M298" s="91"/>
      <c r="N298" s="92"/>
      <c r="O298" s="89"/>
      <c r="R298" t="b">
        <f t="shared" si="9"/>
        <v>0</v>
      </c>
    </row>
    <row r="299" spans="1:18" ht="15" thickBot="1" x14ac:dyDescent="0.35">
      <c r="A299" s="3" t="s">
        <v>1341</v>
      </c>
      <c r="B299" s="3" t="s">
        <v>1145</v>
      </c>
      <c r="C299" s="84">
        <f>IF(COUNTIF(Table1[Tag Number], A299), 1, 0)</f>
        <v>0</v>
      </c>
      <c r="D299" s="85">
        <f>IF(COUNTIF(Table2[Tag Number], A299), 1, 0)</f>
        <v>0</v>
      </c>
      <c r="E299" s="86">
        <f>IF(COUNTIF(Table3[Tag Number], A299), 1, 0)</f>
        <v>0</v>
      </c>
      <c r="F299" s="86">
        <f>IF(COUNTIF(Table4[Tag Number], A299), 1, 0)</f>
        <v>0</v>
      </c>
      <c r="G299" s="87">
        <f t="shared" si="10"/>
        <v>0</v>
      </c>
      <c r="H299" s="88" t="str" cm="1">
        <f t="array" ref="H299">_xlfn.IFS(OR(_xlfn.XLOOKUP(A299,Table1[Tag Number],Table1[Status],"-",0)="Dead",
        _xlfn.XLOOKUP(A299,Table2[Tag Number],Table2[Status],"-",0)="Dead",
        _xlfn.XLOOKUP(A299,Table3[Tag Number],Table3[Status],"-",0)="Dead",
        _xlfn.XLOOKUP(A299,Table4[Tag Number],Table4[Status],"-",0)="Dead"),"Dead",
     OR(_xlfn.XLOOKUP(A299,Table1[Tag Number],Table1[Status],"-",0)="Alive",
        _xlfn.XLOOKUP(A299,Table2[Tag Number],Table2[Status],"-",0)="Alive",
        _xlfn.XLOOKUP(A299,Table3[Tag Number],Table3[Status],"-",0)="Alive",
        _xlfn.XLOOKUP(A299,Table4[Tag Number],Table4[Status],"-",0)="Alive"),"Alive",
     OR(_xlfn.XLOOKUP(A299,Table1[Tag Number],Table1[Status],"-",0)="-",
        _xlfn.XLOOKUP(A299,Table2[Tag Number],Table2[Status],"-",0)="-",
        _xlfn.XLOOKUP(A299,Table3[Tag Number],Table3[Status],"-",0)="-",
        _xlfn.XLOOKUP(A299,Table4[Tag Number],Table4[Status],"-",0)="-"),
   "-")</f>
        <v>-</v>
      </c>
      <c r="I299" s="90"/>
      <c r="J299" s="90"/>
      <c r="K299" s="91"/>
      <c r="L299" s="91"/>
      <c r="M299" s="91"/>
      <c r="N299" s="92"/>
      <c r="O299" s="89"/>
      <c r="R299" t="b">
        <f t="shared" si="9"/>
        <v>0</v>
      </c>
    </row>
    <row r="300" spans="1:18" ht="15" thickBot="1" x14ac:dyDescent="0.35">
      <c r="A300" s="2" t="s">
        <v>1342</v>
      </c>
      <c r="B300" s="2" t="s">
        <v>1145</v>
      </c>
      <c r="C300" s="84">
        <f>IF(COUNTIF(Table1[Tag Number], A300), 1, 0)</f>
        <v>0</v>
      </c>
      <c r="D300" s="85">
        <f>IF(COUNTIF(Table2[Tag Number], A300), 1, 0)</f>
        <v>0</v>
      </c>
      <c r="E300" s="86">
        <f>IF(COUNTIF(Table3[Tag Number], A300), 1, 0)</f>
        <v>0</v>
      </c>
      <c r="F300" s="86">
        <f>IF(COUNTIF(Table4[Tag Number], A300), 1, 0)</f>
        <v>0</v>
      </c>
      <c r="G300" s="87">
        <f t="shared" si="10"/>
        <v>0</v>
      </c>
      <c r="H300" s="88" t="str" cm="1">
        <f t="array" ref="H300">_xlfn.IFS(OR(_xlfn.XLOOKUP(A300,Table1[Tag Number],Table1[Status],"-",0)="Dead",
        _xlfn.XLOOKUP(A300,Table2[Tag Number],Table2[Status],"-",0)="Dead",
        _xlfn.XLOOKUP(A300,Table3[Tag Number],Table3[Status],"-",0)="Dead",
        _xlfn.XLOOKUP(A300,Table4[Tag Number],Table4[Status],"-",0)="Dead"),"Dead",
     OR(_xlfn.XLOOKUP(A300,Table1[Tag Number],Table1[Status],"-",0)="Alive",
        _xlfn.XLOOKUP(A300,Table2[Tag Number],Table2[Status],"-",0)="Alive",
        _xlfn.XLOOKUP(A300,Table3[Tag Number],Table3[Status],"-",0)="Alive",
        _xlfn.XLOOKUP(A300,Table4[Tag Number],Table4[Status],"-",0)="Alive"),"Alive",
     OR(_xlfn.XLOOKUP(A300,Table1[Tag Number],Table1[Status],"-",0)="-",
        _xlfn.XLOOKUP(A300,Table2[Tag Number],Table2[Status],"-",0)="-",
        _xlfn.XLOOKUP(A300,Table3[Tag Number],Table3[Status],"-",0)="-",
        _xlfn.XLOOKUP(A300,Table4[Tag Number],Table4[Status],"-",0)="-"),
   "-")</f>
        <v>-</v>
      </c>
      <c r="I300" s="90"/>
      <c r="J300" s="90"/>
      <c r="K300" s="91"/>
      <c r="L300" s="91"/>
      <c r="M300" s="91"/>
      <c r="N300" s="92"/>
      <c r="O300" s="89"/>
      <c r="R300" t="b">
        <f t="shared" si="9"/>
        <v>0</v>
      </c>
    </row>
    <row r="301" spans="1:18" ht="15" thickBot="1" x14ac:dyDescent="0.35">
      <c r="A301" s="3" t="s">
        <v>1343</v>
      </c>
      <c r="B301" s="3" t="s">
        <v>1145</v>
      </c>
      <c r="C301" s="84">
        <f>IF(COUNTIF(Table1[Tag Number], A301), 1, 0)</f>
        <v>0</v>
      </c>
      <c r="D301" s="85">
        <f>IF(COUNTIF(Table2[Tag Number], A301), 1, 0)</f>
        <v>0</v>
      </c>
      <c r="E301" s="86">
        <f>IF(COUNTIF(Table3[Tag Number], A301), 1, 0)</f>
        <v>0</v>
      </c>
      <c r="F301" s="86">
        <f>IF(COUNTIF(Table4[Tag Number], A301), 1, 0)</f>
        <v>0</v>
      </c>
      <c r="G301" s="87">
        <f t="shared" si="10"/>
        <v>0</v>
      </c>
      <c r="H301" s="88" t="str" cm="1">
        <f t="array" ref="H301">_xlfn.IFS(OR(_xlfn.XLOOKUP(A301,Table1[Tag Number],Table1[Status],"-",0)="Dead",
        _xlfn.XLOOKUP(A301,Table2[Tag Number],Table2[Status],"-",0)="Dead",
        _xlfn.XLOOKUP(A301,Table3[Tag Number],Table3[Status],"-",0)="Dead",
        _xlfn.XLOOKUP(A301,Table4[Tag Number],Table4[Status],"-",0)="Dead"),"Dead",
     OR(_xlfn.XLOOKUP(A301,Table1[Tag Number],Table1[Status],"-",0)="Alive",
        _xlfn.XLOOKUP(A301,Table2[Tag Number],Table2[Status],"-",0)="Alive",
        _xlfn.XLOOKUP(A301,Table3[Tag Number],Table3[Status],"-",0)="Alive",
        _xlfn.XLOOKUP(A301,Table4[Tag Number],Table4[Status],"-",0)="Alive"),"Alive",
     OR(_xlfn.XLOOKUP(A301,Table1[Tag Number],Table1[Status],"-",0)="-",
        _xlfn.XLOOKUP(A301,Table2[Tag Number],Table2[Status],"-",0)="-",
        _xlfn.XLOOKUP(A301,Table3[Tag Number],Table3[Status],"-",0)="-",
        _xlfn.XLOOKUP(A301,Table4[Tag Number],Table4[Status],"-",0)="-"),
   "-")</f>
        <v>-</v>
      </c>
      <c r="I301" s="90"/>
      <c r="J301" s="90"/>
      <c r="K301" s="91"/>
      <c r="L301" s="91"/>
      <c r="M301" s="91"/>
      <c r="N301" s="92"/>
      <c r="O301" s="89"/>
      <c r="R301" t="b">
        <f t="shared" si="9"/>
        <v>0</v>
      </c>
    </row>
    <row r="302" spans="1:18" ht="15" thickBot="1" x14ac:dyDescent="0.35">
      <c r="A302" s="2" t="s">
        <v>1344</v>
      </c>
      <c r="B302" s="2" t="s">
        <v>1145</v>
      </c>
      <c r="C302" s="84">
        <f>IF(COUNTIF(Table1[Tag Number], A302), 1, 0)</f>
        <v>0</v>
      </c>
      <c r="D302" s="85">
        <f>IF(COUNTIF(Table2[Tag Number], A302), 1, 0)</f>
        <v>0</v>
      </c>
      <c r="E302" s="86">
        <f>IF(COUNTIF(Table3[Tag Number], A302), 1, 0)</f>
        <v>0</v>
      </c>
      <c r="F302" s="86">
        <f>IF(COUNTIF(Table4[Tag Number], A302), 1, 0)</f>
        <v>0</v>
      </c>
      <c r="G302" s="87">
        <f t="shared" si="10"/>
        <v>0</v>
      </c>
      <c r="H302" s="88" t="str" cm="1">
        <f t="array" ref="H302">_xlfn.IFS(OR(_xlfn.XLOOKUP(A302,Table1[Tag Number],Table1[Status],"-",0)="Dead",
        _xlfn.XLOOKUP(A302,Table2[Tag Number],Table2[Status],"-",0)="Dead",
        _xlfn.XLOOKUP(A302,Table3[Tag Number],Table3[Status],"-",0)="Dead",
        _xlfn.XLOOKUP(A302,Table4[Tag Number],Table4[Status],"-",0)="Dead"),"Dead",
     OR(_xlfn.XLOOKUP(A302,Table1[Tag Number],Table1[Status],"-",0)="Alive",
        _xlfn.XLOOKUP(A302,Table2[Tag Number],Table2[Status],"-",0)="Alive",
        _xlfn.XLOOKUP(A302,Table3[Tag Number],Table3[Status],"-",0)="Alive",
        _xlfn.XLOOKUP(A302,Table4[Tag Number],Table4[Status],"-",0)="Alive"),"Alive",
     OR(_xlfn.XLOOKUP(A302,Table1[Tag Number],Table1[Status],"-",0)="-",
        _xlfn.XLOOKUP(A302,Table2[Tag Number],Table2[Status],"-",0)="-",
        _xlfn.XLOOKUP(A302,Table3[Tag Number],Table3[Status],"-",0)="-",
        _xlfn.XLOOKUP(A302,Table4[Tag Number],Table4[Status],"-",0)="-"),
   "-")</f>
        <v>-</v>
      </c>
      <c r="I302" s="90"/>
      <c r="J302" s="90"/>
      <c r="K302" s="91"/>
      <c r="L302" s="91"/>
      <c r="M302" s="91"/>
      <c r="N302" s="92"/>
      <c r="O302" s="89"/>
      <c r="R302" t="b">
        <f t="shared" si="9"/>
        <v>0</v>
      </c>
    </row>
    <row r="303" spans="1:18" ht="15" thickBot="1" x14ac:dyDescent="0.35">
      <c r="A303" s="3" t="s">
        <v>1345</v>
      </c>
      <c r="B303" s="3" t="s">
        <v>1145</v>
      </c>
      <c r="C303" s="84">
        <f>IF(COUNTIF(Table1[Tag Number], A303), 1, 0)</f>
        <v>0</v>
      </c>
      <c r="D303" s="85">
        <f>IF(COUNTIF(Table2[Tag Number], A303), 1, 0)</f>
        <v>0</v>
      </c>
      <c r="E303" s="86">
        <f>IF(COUNTIF(Table3[Tag Number], A303), 1, 0)</f>
        <v>0</v>
      </c>
      <c r="F303" s="86">
        <f>IF(COUNTIF(Table4[Tag Number], A303), 1, 0)</f>
        <v>0</v>
      </c>
      <c r="G303" s="87">
        <f t="shared" si="10"/>
        <v>0</v>
      </c>
      <c r="H303" s="88" t="str" cm="1">
        <f t="array" ref="H303">_xlfn.IFS(OR(_xlfn.XLOOKUP(A303,Table1[Tag Number],Table1[Status],"-",0)="Dead",
        _xlfn.XLOOKUP(A303,Table2[Tag Number],Table2[Status],"-",0)="Dead",
        _xlfn.XLOOKUP(A303,Table3[Tag Number],Table3[Status],"-",0)="Dead",
        _xlfn.XLOOKUP(A303,Table4[Tag Number],Table4[Status],"-",0)="Dead"),"Dead",
     OR(_xlfn.XLOOKUP(A303,Table1[Tag Number],Table1[Status],"-",0)="Alive",
        _xlfn.XLOOKUP(A303,Table2[Tag Number],Table2[Status],"-",0)="Alive",
        _xlfn.XLOOKUP(A303,Table3[Tag Number],Table3[Status],"-",0)="Alive",
        _xlfn.XLOOKUP(A303,Table4[Tag Number],Table4[Status],"-",0)="Alive"),"Alive",
     OR(_xlfn.XLOOKUP(A303,Table1[Tag Number],Table1[Status],"-",0)="-",
        _xlfn.XLOOKUP(A303,Table2[Tag Number],Table2[Status],"-",0)="-",
        _xlfn.XLOOKUP(A303,Table3[Tag Number],Table3[Status],"-",0)="-",
        _xlfn.XLOOKUP(A303,Table4[Tag Number],Table4[Status],"-",0)="-"),
   "-")</f>
        <v>-</v>
      </c>
      <c r="I303" s="90"/>
      <c r="J303" s="90"/>
      <c r="K303" s="91"/>
      <c r="L303" s="91"/>
      <c r="M303" s="91"/>
      <c r="N303" s="92"/>
      <c r="O303" s="89"/>
      <c r="R303" t="b">
        <f t="shared" si="9"/>
        <v>0</v>
      </c>
    </row>
    <row r="304" spans="1:18" ht="15" thickBot="1" x14ac:dyDescent="0.35">
      <c r="A304" s="2" t="s">
        <v>1346</v>
      </c>
      <c r="B304" s="2" t="s">
        <v>1145</v>
      </c>
      <c r="C304" s="84">
        <f>IF(COUNTIF(Table1[Tag Number], A304), 1, 0)</f>
        <v>0</v>
      </c>
      <c r="D304" s="85">
        <f>IF(COUNTIF(Table2[Tag Number], A304), 1, 0)</f>
        <v>0</v>
      </c>
      <c r="E304" s="86">
        <f>IF(COUNTIF(Table3[Tag Number], A304), 1, 0)</f>
        <v>0</v>
      </c>
      <c r="F304" s="86">
        <f>IF(COUNTIF(Table4[Tag Number], A304), 1, 0)</f>
        <v>0</v>
      </c>
      <c r="G304" s="87">
        <f t="shared" si="10"/>
        <v>0</v>
      </c>
      <c r="H304" s="88" t="str" cm="1">
        <f t="array" ref="H304">_xlfn.IFS(OR(_xlfn.XLOOKUP(A304,Table1[Tag Number],Table1[Status],"-",0)="Dead",
        _xlfn.XLOOKUP(A304,Table2[Tag Number],Table2[Status],"-",0)="Dead",
        _xlfn.XLOOKUP(A304,Table3[Tag Number],Table3[Status],"-",0)="Dead",
        _xlfn.XLOOKUP(A304,Table4[Tag Number],Table4[Status],"-",0)="Dead"),"Dead",
     OR(_xlfn.XLOOKUP(A304,Table1[Tag Number],Table1[Status],"-",0)="Alive",
        _xlfn.XLOOKUP(A304,Table2[Tag Number],Table2[Status],"-",0)="Alive",
        _xlfn.XLOOKUP(A304,Table3[Tag Number],Table3[Status],"-",0)="Alive",
        _xlfn.XLOOKUP(A304,Table4[Tag Number],Table4[Status],"-",0)="Alive"),"Alive",
     OR(_xlfn.XLOOKUP(A304,Table1[Tag Number],Table1[Status],"-",0)="-",
        _xlfn.XLOOKUP(A304,Table2[Tag Number],Table2[Status],"-",0)="-",
        _xlfn.XLOOKUP(A304,Table3[Tag Number],Table3[Status],"-",0)="-",
        _xlfn.XLOOKUP(A304,Table4[Tag Number],Table4[Status],"-",0)="-"),
   "-")</f>
        <v>-</v>
      </c>
      <c r="I304" s="90"/>
      <c r="J304" s="90"/>
      <c r="K304" s="91"/>
      <c r="L304" s="91"/>
      <c r="M304" s="91"/>
      <c r="N304" s="92"/>
      <c r="O304" s="89"/>
      <c r="R304" t="b">
        <f t="shared" si="9"/>
        <v>0</v>
      </c>
    </row>
    <row r="305" spans="1:18" ht="15" thickBot="1" x14ac:dyDescent="0.35">
      <c r="A305" s="3" t="s">
        <v>128</v>
      </c>
      <c r="B305" s="3" t="s">
        <v>1145</v>
      </c>
      <c r="C305" s="84">
        <f>IF(COUNTIF(Table1[Tag Number], A305), 1, 0)</f>
        <v>0</v>
      </c>
      <c r="D305" s="85">
        <f>IF(COUNTIF(Table2[Tag Number], A305), 1, 0)</f>
        <v>1</v>
      </c>
      <c r="E305" s="86">
        <f>IF(COUNTIF(Table3[Tag Number], A305), 1, 0)</f>
        <v>0</v>
      </c>
      <c r="F305" s="86">
        <f>IF(COUNTIF(Table4[Tag Number], A305), 1, 0)</f>
        <v>0</v>
      </c>
      <c r="G305" s="87">
        <f t="shared" si="10"/>
        <v>1</v>
      </c>
      <c r="H305" s="88" t="str" cm="1">
        <f t="array" ref="H305">_xlfn.IFS(OR(_xlfn.XLOOKUP(A305,Table1[Tag Number],Table1[Status],"-",0)="Dead",
        _xlfn.XLOOKUP(A305,Table2[Tag Number],Table2[Status],"-",0)="Dead",
        _xlfn.XLOOKUP(A305,Table3[Tag Number],Table3[Status],"-",0)="Dead",
        _xlfn.XLOOKUP(A305,Table4[Tag Number],Table4[Status],"-",0)="Dead"),"Dead",
     OR(_xlfn.XLOOKUP(A305,Table1[Tag Number],Table1[Status],"-",0)="Alive",
        _xlfn.XLOOKUP(A305,Table2[Tag Number],Table2[Status],"-",0)="Alive",
        _xlfn.XLOOKUP(A305,Table3[Tag Number],Table3[Status],"-",0)="Alive",
        _xlfn.XLOOKUP(A305,Table4[Tag Number],Table4[Status],"-",0)="Alive"),"Alive",
     OR(_xlfn.XLOOKUP(A305,Table1[Tag Number],Table1[Status],"-",0)="-",
        _xlfn.XLOOKUP(A305,Table2[Tag Number],Table2[Status],"-",0)="-",
        _xlfn.XLOOKUP(A305,Table3[Tag Number],Table3[Status],"-",0)="-",
        _xlfn.XLOOKUP(A305,Table4[Tag Number],Table4[Status],"-",0)="-"),
   "-")</f>
        <v>Dead</v>
      </c>
      <c r="I305" s="90"/>
      <c r="J305" s="90"/>
      <c r="K305" s="91"/>
      <c r="L305" s="91"/>
      <c r="M305" s="91"/>
      <c r="N305" s="92"/>
      <c r="O305" s="89"/>
      <c r="R305" t="b">
        <f t="shared" si="9"/>
        <v>0</v>
      </c>
    </row>
    <row r="306" spans="1:18" ht="15" thickBot="1" x14ac:dyDescent="0.35">
      <c r="A306" s="2" t="s">
        <v>980</v>
      </c>
      <c r="B306" s="2" t="s">
        <v>1137</v>
      </c>
      <c r="C306" s="84">
        <f>IF(COUNTIF(Table1[Tag Number], A306), 1, 0)</f>
        <v>0</v>
      </c>
      <c r="D306" s="85">
        <f>IF(COUNTIF(Table2[Tag Number], A306), 1, 0)</f>
        <v>0</v>
      </c>
      <c r="E306" s="86">
        <f>IF(COUNTIF(Table3[Tag Number], A306), 1, 0)</f>
        <v>0</v>
      </c>
      <c r="F306" s="86">
        <f>IF(COUNTIF(Table4[Tag Number], A306), 1, 0)</f>
        <v>0</v>
      </c>
      <c r="G306" s="87">
        <f t="shared" si="10"/>
        <v>0</v>
      </c>
      <c r="H306" s="88" t="str" cm="1">
        <f t="array" ref="H306">_xlfn.IFS(OR(_xlfn.XLOOKUP(A306,Table1[Tag Number],Table1[Status],"-",0)="Dead",
        _xlfn.XLOOKUP(A306,Table2[Tag Number],Table2[Status],"-",0)="Dead",
        _xlfn.XLOOKUP(A306,Table3[Tag Number],Table3[Status],"-",0)="Dead",
        _xlfn.XLOOKUP(A306,Table4[Tag Number],Table4[Status],"-",0)="Dead"),"Dead",
     OR(_xlfn.XLOOKUP(A306,Table1[Tag Number],Table1[Status],"-",0)="Alive",
        _xlfn.XLOOKUP(A306,Table2[Tag Number],Table2[Status],"-",0)="Alive",
        _xlfn.XLOOKUP(A306,Table3[Tag Number],Table3[Status],"-",0)="Alive",
        _xlfn.XLOOKUP(A306,Table4[Tag Number],Table4[Status],"-",0)="Alive"),"Alive",
     OR(_xlfn.XLOOKUP(A306,Table1[Tag Number],Table1[Status],"-",0)="-",
        _xlfn.XLOOKUP(A306,Table2[Tag Number],Table2[Status],"-",0)="-",
        _xlfn.XLOOKUP(A306,Table3[Tag Number],Table3[Status],"-",0)="-",
        _xlfn.XLOOKUP(A306,Table4[Tag Number],Table4[Status],"-",0)="-"),
   "-")</f>
        <v>-</v>
      </c>
      <c r="I306" s="90"/>
      <c r="J306" s="90"/>
      <c r="K306" s="91"/>
      <c r="L306" s="91"/>
      <c r="M306" s="91"/>
      <c r="N306" s="92"/>
      <c r="O306" s="89"/>
      <c r="R306" t="b">
        <f t="shared" si="9"/>
        <v>0</v>
      </c>
    </row>
    <row r="307" spans="1:18" ht="15" thickBot="1" x14ac:dyDescent="0.35">
      <c r="A307" s="3" t="s">
        <v>1347</v>
      </c>
      <c r="B307" s="3" t="s">
        <v>1145</v>
      </c>
      <c r="C307" s="84">
        <f>IF(COUNTIF(Table1[Tag Number], A307), 1, 0)</f>
        <v>0</v>
      </c>
      <c r="D307" s="85">
        <f>IF(COUNTIF(Table2[Tag Number], A307), 1, 0)</f>
        <v>0</v>
      </c>
      <c r="E307" s="86">
        <f>IF(COUNTIF(Table3[Tag Number], A307), 1, 0)</f>
        <v>0</v>
      </c>
      <c r="F307" s="86">
        <f>IF(COUNTIF(Table4[Tag Number], A307), 1, 0)</f>
        <v>0</v>
      </c>
      <c r="G307" s="87">
        <f t="shared" si="10"/>
        <v>0</v>
      </c>
      <c r="H307" s="88" t="str" cm="1">
        <f t="array" ref="H307">_xlfn.IFS(OR(_xlfn.XLOOKUP(A307,Table1[Tag Number],Table1[Status],"-",0)="Dead",
        _xlfn.XLOOKUP(A307,Table2[Tag Number],Table2[Status],"-",0)="Dead",
        _xlfn.XLOOKUP(A307,Table3[Tag Number],Table3[Status],"-",0)="Dead",
        _xlfn.XLOOKUP(A307,Table4[Tag Number],Table4[Status],"-",0)="Dead"),"Dead",
     OR(_xlfn.XLOOKUP(A307,Table1[Tag Number],Table1[Status],"-",0)="Alive",
        _xlfn.XLOOKUP(A307,Table2[Tag Number],Table2[Status],"-",0)="Alive",
        _xlfn.XLOOKUP(A307,Table3[Tag Number],Table3[Status],"-",0)="Alive",
        _xlfn.XLOOKUP(A307,Table4[Tag Number],Table4[Status],"-",0)="Alive"),"Alive",
     OR(_xlfn.XLOOKUP(A307,Table1[Tag Number],Table1[Status],"-",0)="-",
        _xlfn.XLOOKUP(A307,Table2[Tag Number],Table2[Status],"-",0)="-",
        _xlfn.XLOOKUP(A307,Table3[Tag Number],Table3[Status],"-",0)="-",
        _xlfn.XLOOKUP(A307,Table4[Tag Number],Table4[Status],"-",0)="-"),
   "-")</f>
        <v>-</v>
      </c>
      <c r="I307" s="90"/>
      <c r="J307" s="90"/>
      <c r="K307" s="91"/>
      <c r="L307" s="91"/>
      <c r="M307" s="91"/>
      <c r="N307" s="92"/>
      <c r="O307" s="89"/>
      <c r="R307" t="b">
        <f t="shared" si="9"/>
        <v>0</v>
      </c>
    </row>
    <row r="308" spans="1:18" ht="15" thickBot="1" x14ac:dyDescent="0.35">
      <c r="A308" s="2" t="s">
        <v>1348</v>
      </c>
      <c r="B308" s="2" t="s">
        <v>1145</v>
      </c>
      <c r="C308" s="84">
        <f>IF(COUNTIF(Table1[Tag Number], A308), 1, 0)</f>
        <v>0</v>
      </c>
      <c r="D308" s="85">
        <f>IF(COUNTIF(Table2[Tag Number], A308), 1, 0)</f>
        <v>0</v>
      </c>
      <c r="E308" s="86">
        <f>IF(COUNTIF(Table3[Tag Number], A308), 1, 0)</f>
        <v>0</v>
      </c>
      <c r="F308" s="86">
        <f>IF(COUNTIF(Table4[Tag Number], A308), 1, 0)</f>
        <v>0</v>
      </c>
      <c r="G308" s="87">
        <f t="shared" si="10"/>
        <v>0</v>
      </c>
      <c r="H308" s="88" t="str" cm="1">
        <f t="array" ref="H308">_xlfn.IFS(OR(_xlfn.XLOOKUP(A308,Table1[Tag Number],Table1[Status],"-",0)="Dead",
        _xlfn.XLOOKUP(A308,Table2[Tag Number],Table2[Status],"-",0)="Dead",
        _xlfn.XLOOKUP(A308,Table3[Tag Number],Table3[Status],"-",0)="Dead",
        _xlfn.XLOOKUP(A308,Table4[Tag Number],Table4[Status],"-",0)="Dead"),"Dead",
     OR(_xlfn.XLOOKUP(A308,Table1[Tag Number],Table1[Status],"-",0)="Alive",
        _xlfn.XLOOKUP(A308,Table2[Tag Number],Table2[Status],"-",0)="Alive",
        _xlfn.XLOOKUP(A308,Table3[Tag Number],Table3[Status],"-",0)="Alive",
        _xlfn.XLOOKUP(A308,Table4[Tag Number],Table4[Status],"-",0)="Alive"),"Alive",
     OR(_xlfn.XLOOKUP(A308,Table1[Tag Number],Table1[Status],"-",0)="-",
        _xlfn.XLOOKUP(A308,Table2[Tag Number],Table2[Status],"-",0)="-",
        _xlfn.XLOOKUP(A308,Table3[Tag Number],Table3[Status],"-",0)="-",
        _xlfn.XLOOKUP(A308,Table4[Tag Number],Table4[Status],"-",0)="-"),
   "-")</f>
        <v>-</v>
      </c>
      <c r="I308" s="90"/>
      <c r="J308" s="90"/>
      <c r="K308" s="91"/>
      <c r="L308" s="91"/>
      <c r="M308" s="91"/>
      <c r="N308" s="92"/>
      <c r="O308" s="89"/>
      <c r="R308" t="b">
        <f t="shared" si="9"/>
        <v>0</v>
      </c>
    </row>
    <row r="309" spans="1:18" ht="15" thickBot="1" x14ac:dyDescent="0.35">
      <c r="A309" s="3" t="s">
        <v>1349</v>
      </c>
      <c r="B309" s="3" t="s">
        <v>1137</v>
      </c>
      <c r="C309" s="84">
        <f>IF(COUNTIF(Table1[Tag Number], A309), 1, 0)</f>
        <v>0</v>
      </c>
      <c r="D309" s="85">
        <f>IF(COUNTIF(Table2[Tag Number], A309), 1, 0)</f>
        <v>0</v>
      </c>
      <c r="E309" s="86">
        <f>IF(COUNTIF(Table3[Tag Number], A309), 1, 0)</f>
        <v>0</v>
      </c>
      <c r="F309" s="86">
        <f>IF(COUNTIF(Table4[Tag Number], A309), 1, 0)</f>
        <v>0</v>
      </c>
      <c r="G309" s="87">
        <f t="shared" si="10"/>
        <v>0</v>
      </c>
      <c r="H309" s="88" t="str" cm="1">
        <f t="array" ref="H309">_xlfn.IFS(OR(_xlfn.XLOOKUP(A309,Table1[Tag Number],Table1[Status],"-",0)="Dead",
        _xlfn.XLOOKUP(A309,Table2[Tag Number],Table2[Status],"-",0)="Dead",
        _xlfn.XLOOKUP(A309,Table3[Tag Number],Table3[Status],"-",0)="Dead",
        _xlfn.XLOOKUP(A309,Table4[Tag Number],Table4[Status],"-",0)="Dead"),"Dead",
     OR(_xlfn.XLOOKUP(A309,Table1[Tag Number],Table1[Status],"-",0)="Alive",
        _xlfn.XLOOKUP(A309,Table2[Tag Number],Table2[Status],"-",0)="Alive",
        _xlfn.XLOOKUP(A309,Table3[Tag Number],Table3[Status],"-",0)="Alive",
        _xlfn.XLOOKUP(A309,Table4[Tag Number],Table4[Status],"-",0)="Alive"),"Alive",
     OR(_xlfn.XLOOKUP(A309,Table1[Tag Number],Table1[Status],"-",0)="-",
        _xlfn.XLOOKUP(A309,Table2[Tag Number],Table2[Status],"-",0)="-",
        _xlfn.XLOOKUP(A309,Table3[Tag Number],Table3[Status],"-",0)="-",
        _xlfn.XLOOKUP(A309,Table4[Tag Number],Table4[Status],"-",0)="-"),
   "-")</f>
        <v>-</v>
      </c>
      <c r="I309" s="90"/>
      <c r="J309" s="90"/>
      <c r="K309" s="91"/>
      <c r="L309" s="91"/>
      <c r="M309" s="91"/>
      <c r="N309" s="92"/>
      <c r="O309" s="89"/>
      <c r="R309" t="b">
        <f t="shared" si="9"/>
        <v>0</v>
      </c>
    </row>
    <row r="310" spans="1:18" ht="15" thickBot="1" x14ac:dyDescent="0.35">
      <c r="A310" s="2" t="s">
        <v>1350</v>
      </c>
      <c r="B310" s="2" t="s">
        <v>1145</v>
      </c>
      <c r="C310" s="84">
        <f>IF(COUNTIF(Table1[Tag Number], A310), 1, 0)</f>
        <v>0</v>
      </c>
      <c r="D310" s="85">
        <f>IF(COUNTIF(Table2[Tag Number], A310), 1, 0)</f>
        <v>0</v>
      </c>
      <c r="E310" s="86">
        <f>IF(COUNTIF(Table3[Tag Number], A310), 1, 0)</f>
        <v>0</v>
      </c>
      <c r="F310" s="86">
        <f>IF(COUNTIF(Table4[Tag Number], A310), 1, 0)</f>
        <v>0</v>
      </c>
      <c r="G310" s="87">
        <f t="shared" si="10"/>
        <v>0</v>
      </c>
      <c r="H310" s="88" t="str" cm="1">
        <f t="array" ref="H310">_xlfn.IFS(OR(_xlfn.XLOOKUP(A310,Table1[Tag Number],Table1[Status],"-",0)="Dead",
        _xlfn.XLOOKUP(A310,Table2[Tag Number],Table2[Status],"-",0)="Dead",
        _xlfn.XLOOKUP(A310,Table3[Tag Number],Table3[Status],"-",0)="Dead",
        _xlfn.XLOOKUP(A310,Table4[Tag Number],Table4[Status],"-",0)="Dead"),"Dead",
     OR(_xlfn.XLOOKUP(A310,Table1[Tag Number],Table1[Status],"-",0)="Alive",
        _xlfn.XLOOKUP(A310,Table2[Tag Number],Table2[Status],"-",0)="Alive",
        _xlfn.XLOOKUP(A310,Table3[Tag Number],Table3[Status],"-",0)="Alive",
        _xlfn.XLOOKUP(A310,Table4[Tag Number],Table4[Status],"-",0)="Alive"),"Alive",
     OR(_xlfn.XLOOKUP(A310,Table1[Tag Number],Table1[Status],"-",0)="-",
        _xlfn.XLOOKUP(A310,Table2[Tag Number],Table2[Status],"-",0)="-",
        _xlfn.XLOOKUP(A310,Table3[Tag Number],Table3[Status],"-",0)="-",
        _xlfn.XLOOKUP(A310,Table4[Tag Number],Table4[Status],"-",0)="-"),
   "-")</f>
        <v>-</v>
      </c>
      <c r="I310" s="90"/>
      <c r="J310" s="90"/>
      <c r="K310" s="91"/>
      <c r="L310" s="91"/>
      <c r="M310" s="91"/>
      <c r="N310" s="92"/>
      <c r="O310" s="89"/>
      <c r="R310" t="b">
        <f t="shared" si="9"/>
        <v>0</v>
      </c>
    </row>
    <row r="311" spans="1:18" ht="15" thickBot="1" x14ac:dyDescent="0.35">
      <c r="A311" s="3" t="s">
        <v>1351</v>
      </c>
      <c r="B311" s="3" t="s">
        <v>1145</v>
      </c>
      <c r="C311" s="84">
        <f>IF(COUNTIF(Table1[Tag Number], A311), 1, 0)</f>
        <v>0</v>
      </c>
      <c r="D311" s="85">
        <f>IF(COUNTIF(Table2[Tag Number], A311), 1, 0)</f>
        <v>0</v>
      </c>
      <c r="E311" s="86">
        <f>IF(COUNTIF(Table3[Tag Number], A311), 1, 0)</f>
        <v>0</v>
      </c>
      <c r="F311" s="86">
        <f>IF(COUNTIF(Table4[Tag Number], A311), 1, 0)</f>
        <v>0</v>
      </c>
      <c r="G311" s="87">
        <f t="shared" si="10"/>
        <v>0</v>
      </c>
      <c r="H311" s="88" t="str" cm="1">
        <f t="array" ref="H311">_xlfn.IFS(OR(_xlfn.XLOOKUP(A311,Table1[Tag Number],Table1[Status],"-",0)="Dead",
        _xlfn.XLOOKUP(A311,Table2[Tag Number],Table2[Status],"-",0)="Dead",
        _xlfn.XLOOKUP(A311,Table3[Tag Number],Table3[Status],"-",0)="Dead",
        _xlfn.XLOOKUP(A311,Table4[Tag Number],Table4[Status],"-",0)="Dead"),"Dead",
     OR(_xlfn.XLOOKUP(A311,Table1[Tag Number],Table1[Status],"-",0)="Alive",
        _xlfn.XLOOKUP(A311,Table2[Tag Number],Table2[Status],"-",0)="Alive",
        _xlfn.XLOOKUP(A311,Table3[Tag Number],Table3[Status],"-",0)="Alive",
        _xlfn.XLOOKUP(A311,Table4[Tag Number],Table4[Status],"-",0)="Alive"),"Alive",
     OR(_xlfn.XLOOKUP(A311,Table1[Tag Number],Table1[Status],"-",0)="-",
        _xlfn.XLOOKUP(A311,Table2[Tag Number],Table2[Status],"-",0)="-",
        _xlfn.XLOOKUP(A311,Table3[Tag Number],Table3[Status],"-",0)="-",
        _xlfn.XLOOKUP(A311,Table4[Tag Number],Table4[Status],"-",0)="-"),
   "-")</f>
        <v>-</v>
      </c>
      <c r="I311" s="90"/>
      <c r="J311" s="90"/>
      <c r="K311" s="91"/>
      <c r="L311" s="91"/>
      <c r="M311" s="91"/>
      <c r="N311" s="92"/>
      <c r="O311" s="89"/>
      <c r="R311" t="b">
        <f t="shared" si="9"/>
        <v>0</v>
      </c>
    </row>
    <row r="312" spans="1:18" ht="15" thickBot="1" x14ac:dyDescent="0.35">
      <c r="A312" s="2" t="s">
        <v>1352</v>
      </c>
      <c r="B312" s="2" t="s">
        <v>1145</v>
      </c>
      <c r="C312" s="84">
        <f>IF(COUNTIF(Table1[Tag Number], A312), 1, 0)</f>
        <v>0</v>
      </c>
      <c r="D312" s="85">
        <f>IF(COUNTIF(Table2[Tag Number], A312), 1, 0)</f>
        <v>0</v>
      </c>
      <c r="E312" s="86">
        <f>IF(COUNTIF(Table3[Tag Number], A312), 1, 0)</f>
        <v>0</v>
      </c>
      <c r="F312" s="86">
        <f>IF(COUNTIF(Table4[Tag Number], A312), 1, 0)</f>
        <v>0</v>
      </c>
      <c r="G312" s="87">
        <f t="shared" si="10"/>
        <v>0</v>
      </c>
      <c r="H312" s="88" t="str" cm="1">
        <f t="array" ref="H312">_xlfn.IFS(OR(_xlfn.XLOOKUP(A312,Table1[Tag Number],Table1[Status],"-",0)="Dead",
        _xlfn.XLOOKUP(A312,Table2[Tag Number],Table2[Status],"-",0)="Dead",
        _xlfn.XLOOKUP(A312,Table3[Tag Number],Table3[Status],"-",0)="Dead",
        _xlfn.XLOOKUP(A312,Table4[Tag Number],Table4[Status],"-",0)="Dead"),"Dead",
     OR(_xlfn.XLOOKUP(A312,Table1[Tag Number],Table1[Status],"-",0)="Alive",
        _xlfn.XLOOKUP(A312,Table2[Tag Number],Table2[Status],"-",0)="Alive",
        _xlfn.XLOOKUP(A312,Table3[Tag Number],Table3[Status],"-",0)="Alive",
        _xlfn.XLOOKUP(A312,Table4[Tag Number],Table4[Status],"-",0)="Alive"),"Alive",
     OR(_xlfn.XLOOKUP(A312,Table1[Tag Number],Table1[Status],"-",0)="-",
        _xlfn.XLOOKUP(A312,Table2[Tag Number],Table2[Status],"-",0)="-",
        _xlfn.XLOOKUP(A312,Table3[Tag Number],Table3[Status],"-",0)="-",
        _xlfn.XLOOKUP(A312,Table4[Tag Number],Table4[Status],"-",0)="-"),
   "-")</f>
        <v>-</v>
      </c>
      <c r="I312" s="90"/>
      <c r="J312" s="90"/>
      <c r="K312" s="91"/>
      <c r="L312" s="91"/>
      <c r="M312" s="91"/>
      <c r="N312" s="92"/>
      <c r="O312" s="89"/>
      <c r="R312" t="b">
        <f t="shared" si="9"/>
        <v>0</v>
      </c>
    </row>
    <row r="313" spans="1:18" ht="15" thickBot="1" x14ac:dyDescent="0.35">
      <c r="A313" s="3" t="s">
        <v>1353</v>
      </c>
      <c r="B313" s="3" t="s">
        <v>1145</v>
      </c>
      <c r="C313" s="84">
        <f>IF(COUNTIF(Table1[Tag Number], A313), 1, 0)</f>
        <v>0</v>
      </c>
      <c r="D313" s="85">
        <f>IF(COUNTIF(Table2[Tag Number], A313), 1, 0)</f>
        <v>0</v>
      </c>
      <c r="E313" s="86">
        <f>IF(COUNTIF(Table3[Tag Number], A313), 1, 0)</f>
        <v>0</v>
      </c>
      <c r="F313" s="86">
        <f>IF(COUNTIF(Table4[Tag Number], A313), 1, 0)</f>
        <v>0</v>
      </c>
      <c r="G313" s="87">
        <f t="shared" si="10"/>
        <v>0</v>
      </c>
      <c r="H313" s="88" t="str" cm="1">
        <f t="array" ref="H313">_xlfn.IFS(OR(_xlfn.XLOOKUP(A313,Table1[Tag Number],Table1[Status],"-",0)="Dead",
        _xlfn.XLOOKUP(A313,Table2[Tag Number],Table2[Status],"-",0)="Dead",
        _xlfn.XLOOKUP(A313,Table3[Tag Number],Table3[Status],"-",0)="Dead",
        _xlfn.XLOOKUP(A313,Table4[Tag Number],Table4[Status],"-",0)="Dead"),"Dead",
     OR(_xlfn.XLOOKUP(A313,Table1[Tag Number],Table1[Status],"-",0)="Alive",
        _xlfn.XLOOKUP(A313,Table2[Tag Number],Table2[Status],"-",0)="Alive",
        _xlfn.XLOOKUP(A313,Table3[Tag Number],Table3[Status],"-",0)="Alive",
        _xlfn.XLOOKUP(A313,Table4[Tag Number],Table4[Status],"-",0)="Alive"),"Alive",
     OR(_xlfn.XLOOKUP(A313,Table1[Tag Number],Table1[Status],"-",0)="-",
        _xlfn.XLOOKUP(A313,Table2[Tag Number],Table2[Status],"-",0)="-",
        _xlfn.XLOOKUP(A313,Table3[Tag Number],Table3[Status],"-",0)="-",
        _xlfn.XLOOKUP(A313,Table4[Tag Number],Table4[Status],"-",0)="-"),
   "-")</f>
        <v>-</v>
      </c>
      <c r="I313" s="90"/>
      <c r="J313" s="90"/>
      <c r="K313" s="91"/>
      <c r="L313" s="91"/>
      <c r="M313" s="91"/>
      <c r="N313" s="92"/>
      <c r="O313" s="89"/>
      <c r="R313" t="b">
        <f t="shared" si="9"/>
        <v>0</v>
      </c>
    </row>
    <row r="314" spans="1:18" ht="15" thickBot="1" x14ac:dyDescent="0.35">
      <c r="A314" s="2" t="s">
        <v>1354</v>
      </c>
      <c r="B314" s="2" t="s">
        <v>1145</v>
      </c>
      <c r="C314" s="84">
        <f>IF(COUNTIF(Table1[Tag Number], A314), 1, 0)</f>
        <v>0</v>
      </c>
      <c r="D314" s="85">
        <f>IF(COUNTIF(Table2[Tag Number], A314), 1, 0)</f>
        <v>0</v>
      </c>
      <c r="E314" s="86">
        <f>IF(COUNTIF(Table3[Tag Number], A314), 1, 0)</f>
        <v>0</v>
      </c>
      <c r="F314" s="86">
        <f>IF(COUNTIF(Table4[Tag Number], A314), 1, 0)</f>
        <v>0</v>
      </c>
      <c r="G314" s="87">
        <f t="shared" si="10"/>
        <v>0</v>
      </c>
      <c r="H314" s="88" t="str" cm="1">
        <f t="array" ref="H314">_xlfn.IFS(OR(_xlfn.XLOOKUP(A314,Table1[Tag Number],Table1[Status],"-",0)="Dead",
        _xlfn.XLOOKUP(A314,Table2[Tag Number],Table2[Status],"-",0)="Dead",
        _xlfn.XLOOKUP(A314,Table3[Tag Number],Table3[Status],"-",0)="Dead",
        _xlfn.XLOOKUP(A314,Table4[Tag Number],Table4[Status],"-",0)="Dead"),"Dead",
     OR(_xlfn.XLOOKUP(A314,Table1[Tag Number],Table1[Status],"-",0)="Alive",
        _xlfn.XLOOKUP(A314,Table2[Tag Number],Table2[Status],"-",0)="Alive",
        _xlfn.XLOOKUP(A314,Table3[Tag Number],Table3[Status],"-",0)="Alive",
        _xlfn.XLOOKUP(A314,Table4[Tag Number],Table4[Status],"-",0)="Alive"),"Alive",
     OR(_xlfn.XLOOKUP(A314,Table1[Tag Number],Table1[Status],"-",0)="-",
        _xlfn.XLOOKUP(A314,Table2[Tag Number],Table2[Status],"-",0)="-",
        _xlfn.XLOOKUP(A314,Table3[Tag Number],Table3[Status],"-",0)="-",
        _xlfn.XLOOKUP(A314,Table4[Tag Number],Table4[Status],"-",0)="-"),
   "-")</f>
        <v>-</v>
      </c>
      <c r="I314" s="90"/>
      <c r="J314" s="90"/>
      <c r="K314" s="91"/>
      <c r="L314" s="91"/>
      <c r="M314" s="91"/>
      <c r="N314" s="92"/>
      <c r="O314" s="89"/>
      <c r="R314" t="b">
        <f t="shared" si="9"/>
        <v>0</v>
      </c>
    </row>
    <row r="315" spans="1:18" ht="15" thickBot="1" x14ac:dyDescent="0.35">
      <c r="A315" s="3" t="s">
        <v>1355</v>
      </c>
      <c r="B315" s="3" t="s">
        <v>1145</v>
      </c>
      <c r="C315" s="84">
        <f>IF(COUNTIF(Table1[Tag Number], A315), 1, 0)</f>
        <v>0</v>
      </c>
      <c r="D315" s="85">
        <f>IF(COUNTIF(Table2[Tag Number], A315), 1, 0)</f>
        <v>0</v>
      </c>
      <c r="E315" s="86">
        <f>IF(COUNTIF(Table3[Tag Number], A315), 1, 0)</f>
        <v>0</v>
      </c>
      <c r="F315" s="86">
        <f>IF(COUNTIF(Table4[Tag Number], A315), 1, 0)</f>
        <v>0</v>
      </c>
      <c r="G315" s="87">
        <f t="shared" si="10"/>
        <v>0</v>
      </c>
      <c r="H315" s="88" t="str" cm="1">
        <f t="array" ref="H315">_xlfn.IFS(OR(_xlfn.XLOOKUP(A315,Table1[Tag Number],Table1[Status],"-",0)="Dead",
        _xlfn.XLOOKUP(A315,Table2[Tag Number],Table2[Status],"-",0)="Dead",
        _xlfn.XLOOKUP(A315,Table3[Tag Number],Table3[Status],"-",0)="Dead",
        _xlfn.XLOOKUP(A315,Table4[Tag Number],Table4[Status],"-",0)="Dead"),"Dead",
     OR(_xlfn.XLOOKUP(A315,Table1[Tag Number],Table1[Status],"-",0)="Alive",
        _xlfn.XLOOKUP(A315,Table2[Tag Number],Table2[Status],"-",0)="Alive",
        _xlfn.XLOOKUP(A315,Table3[Tag Number],Table3[Status],"-",0)="Alive",
        _xlfn.XLOOKUP(A315,Table4[Tag Number],Table4[Status],"-",0)="Alive"),"Alive",
     OR(_xlfn.XLOOKUP(A315,Table1[Tag Number],Table1[Status],"-",0)="-",
        _xlfn.XLOOKUP(A315,Table2[Tag Number],Table2[Status],"-",0)="-",
        _xlfn.XLOOKUP(A315,Table3[Tag Number],Table3[Status],"-",0)="-",
        _xlfn.XLOOKUP(A315,Table4[Tag Number],Table4[Status],"-",0)="-"),
   "-")</f>
        <v>-</v>
      </c>
      <c r="I315" s="90"/>
      <c r="J315" s="90"/>
      <c r="K315" s="91"/>
      <c r="L315" s="91"/>
      <c r="M315" s="91"/>
      <c r="N315" s="92"/>
      <c r="O315" s="89"/>
      <c r="R315" t="b">
        <f t="shared" si="9"/>
        <v>0</v>
      </c>
    </row>
    <row r="316" spans="1:18" ht="15" thickBot="1" x14ac:dyDescent="0.35">
      <c r="A316" s="2" t="s">
        <v>1356</v>
      </c>
      <c r="B316" s="2" t="s">
        <v>1145</v>
      </c>
      <c r="C316" s="84">
        <f>IF(COUNTIF(Table1[Tag Number], A316), 1, 0)</f>
        <v>0</v>
      </c>
      <c r="D316" s="85">
        <f>IF(COUNTIF(Table2[Tag Number], A316), 1, 0)</f>
        <v>0</v>
      </c>
      <c r="E316" s="86">
        <f>IF(COUNTIF(Table3[Tag Number], A316), 1, 0)</f>
        <v>0</v>
      </c>
      <c r="F316" s="86">
        <f>IF(COUNTIF(Table4[Tag Number], A316), 1, 0)</f>
        <v>0</v>
      </c>
      <c r="G316" s="87">
        <f t="shared" si="10"/>
        <v>0</v>
      </c>
      <c r="H316" s="88" t="str" cm="1">
        <f t="array" ref="H316">_xlfn.IFS(OR(_xlfn.XLOOKUP(A316,Table1[Tag Number],Table1[Status],"-",0)="Dead",
        _xlfn.XLOOKUP(A316,Table2[Tag Number],Table2[Status],"-",0)="Dead",
        _xlfn.XLOOKUP(A316,Table3[Tag Number],Table3[Status],"-",0)="Dead",
        _xlfn.XLOOKUP(A316,Table4[Tag Number],Table4[Status],"-",0)="Dead"),"Dead",
     OR(_xlfn.XLOOKUP(A316,Table1[Tag Number],Table1[Status],"-",0)="Alive",
        _xlfn.XLOOKUP(A316,Table2[Tag Number],Table2[Status],"-",0)="Alive",
        _xlfn.XLOOKUP(A316,Table3[Tag Number],Table3[Status],"-",0)="Alive",
        _xlfn.XLOOKUP(A316,Table4[Tag Number],Table4[Status],"-",0)="Alive"),"Alive",
     OR(_xlfn.XLOOKUP(A316,Table1[Tag Number],Table1[Status],"-",0)="-",
        _xlfn.XLOOKUP(A316,Table2[Tag Number],Table2[Status],"-",0)="-",
        _xlfn.XLOOKUP(A316,Table3[Tag Number],Table3[Status],"-",0)="-",
        _xlfn.XLOOKUP(A316,Table4[Tag Number],Table4[Status],"-",0)="-"),
   "-")</f>
        <v>-</v>
      </c>
      <c r="I316" s="90"/>
      <c r="J316" s="90"/>
      <c r="K316" s="91"/>
      <c r="L316" s="91"/>
      <c r="M316" s="91"/>
      <c r="N316" s="92"/>
      <c r="O316" s="89"/>
      <c r="R316" t="b">
        <f t="shared" si="9"/>
        <v>0</v>
      </c>
    </row>
    <row r="317" spans="1:18" ht="15" thickBot="1" x14ac:dyDescent="0.35">
      <c r="A317" s="3" t="s">
        <v>1357</v>
      </c>
      <c r="B317" s="3" t="s">
        <v>1145</v>
      </c>
      <c r="C317" s="84">
        <f>IF(COUNTIF(Table1[Tag Number], A317), 1, 0)</f>
        <v>0</v>
      </c>
      <c r="D317" s="85">
        <f>IF(COUNTIF(Table2[Tag Number], A317), 1, 0)</f>
        <v>0</v>
      </c>
      <c r="E317" s="86">
        <f>IF(COUNTIF(Table3[Tag Number], A317), 1, 0)</f>
        <v>0</v>
      </c>
      <c r="F317" s="86">
        <f>IF(COUNTIF(Table4[Tag Number], A317), 1, 0)</f>
        <v>0</v>
      </c>
      <c r="G317" s="87">
        <f t="shared" si="10"/>
        <v>0</v>
      </c>
      <c r="H317" s="88" t="str" cm="1">
        <f t="array" ref="H317">_xlfn.IFS(OR(_xlfn.XLOOKUP(A317,Table1[Tag Number],Table1[Status],"-",0)="Dead",
        _xlfn.XLOOKUP(A317,Table2[Tag Number],Table2[Status],"-",0)="Dead",
        _xlfn.XLOOKUP(A317,Table3[Tag Number],Table3[Status],"-",0)="Dead",
        _xlfn.XLOOKUP(A317,Table4[Tag Number],Table4[Status],"-",0)="Dead"),"Dead",
     OR(_xlfn.XLOOKUP(A317,Table1[Tag Number],Table1[Status],"-",0)="Alive",
        _xlfn.XLOOKUP(A317,Table2[Tag Number],Table2[Status],"-",0)="Alive",
        _xlfn.XLOOKUP(A317,Table3[Tag Number],Table3[Status],"-",0)="Alive",
        _xlfn.XLOOKUP(A317,Table4[Tag Number],Table4[Status],"-",0)="Alive"),"Alive",
     OR(_xlfn.XLOOKUP(A317,Table1[Tag Number],Table1[Status],"-",0)="-",
        _xlfn.XLOOKUP(A317,Table2[Tag Number],Table2[Status],"-",0)="-",
        _xlfn.XLOOKUP(A317,Table3[Tag Number],Table3[Status],"-",0)="-",
        _xlfn.XLOOKUP(A317,Table4[Tag Number],Table4[Status],"-",0)="-"),
   "-")</f>
        <v>-</v>
      </c>
      <c r="I317" s="90"/>
      <c r="J317" s="90"/>
      <c r="K317" s="91"/>
      <c r="L317" s="91"/>
      <c r="M317" s="91"/>
      <c r="N317" s="92"/>
      <c r="O317" s="89"/>
      <c r="R317" t="b">
        <f t="shared" si="9"/>
        <v>0</v>
      </c>
    </row>
    <row r="318" spans="1:18" ht="15" thickBot="1" x14ac:dyDescent="0.35">
      <c r="A318" s="2" t="s">
        <v>274</v>
      </c>
      <c r="B318" s="2" t="s">
        <v>1137</v>
      </c>
      <c r="C318" s="84">
        <f>IF(COUNTIF(Table1[Tag Number], A318), 1, 0)</f>
        <v>0</v>
      </c>
      <c r="D318" s="85">
        <f>IF(COUNTIF(Table2[Tag Number], A318), 1, 0)</f>
        <v>0</v>
      </c>
      <c r="E318" s="86">
        <f>IF(COUNTIF(Table3[Tag Number], A318), 1, 0)</f>
        <v>0</v>
      </c>
      <c r="F318" s="86">
        <f>IF(COUNTIF(Table4[Tag Number], A318), 1, 0)</f>
        <v>1</v>
      </c>
      <c r="G318" s="87">
        <f t="shared" si="10"/>
        <v>1</v>
      </c>
      <c r="H318" s="88" t="str" cm="1">
        <f t="array" ref="H318">_xlfn.IFS(OR(_xlfn.XLOOKUP(A318,Table1[Tag Number],Table1[Status],"-",0)="Dead",
        _xlfn.XLOOKUP(A318,Table2[Tag Number],Table2[Status],"-",0)="Dead",
        _xlfn.XLOOKUP(A318,Table3[Tag Number],Table3[Status],"-",0)="Dead",
        _xlfn.XLOOKUP(A318,Table4[Tag Number],Table4[Status],"-",0)="Dead"),"Dead",
     OR(_xlfn.XLOOKUP(A318,Table1[Tag Number],Table1[Status],"-",0)="Alive",
        _xlfn.XLOOKUP(A318,Table2[Tag Number],Table2[Status],"-",0)="Alive",
        _xlfn.XLOOKUP(A318,Table3[Tag Number],Table3[Status],"-",0)="Alive",
        _xlfn.XLOOKUP(A318,Table4[Tag Number],Table4[Status],"-",0)="Alive"),"Alive",
     OR(_xlfn.XLOOKUP(A318,Table1[Tag Number],Table1[Status],"-",0)="-",
        _xlfn.XLOOKUP(A318,Table2[Tag Number],Table2[Status],"-",0)="-",
        _xlfn.XLOOKUP(A318,Table3[Tag Number],Table3[Status],"-",0)="-",
        _xlfn.XLOOKUP(A318,Table4[Tag Number],Table4[Status],"-",0)="-"),
   "-")</f>
        <v>Alive</v>
      </c>
      <c r="I318" s="90"/>
      <c r="J318" s="90"/>
      <c r="K318" s="91"/>
      <c r="L318" s="91"/>
      <c r="M318" s="91"/>
      <c r="N318" s="92"/>
      <c r="O318" s="89"/>
      <c r="R318" t="b">
        <f t="shared" si="9"/>
        <v>0</v>
      </c>
    </row>
    <row r="319" spans="1:18" ht="15" thickBot="1" x14ac:dyDescent="0.35">
      <c r="A319" s="3" t="s">
        <v>1358</v>
      </c>
      <c r="B319" s="3" t="s">
        <v>1145</v>
      </c>
      <c r="C319" s="84">
        <f>IF(COUNTIF(Table1[Tag Number], A319), 1, 0)</f>
        <v>0</v>
      </c>
      <c r="D319" s="85">
        <f>IF(COUNTIF(Table2[Tag Number], A319), 1, 0)</f>
        <v>0</v>
      </c>
      <c r="E319" s="86">
        <f>IF(COUNTIF(Table3[Tag Number], A319), 1, 0)</f>
        <v>0</v>
      </c>
      <c r="F319" s="86">
        <f>IF(COUNTIF(Table4[Tag Number], A319), 1, 0)</f>
        <v>0</v>
      </c>
      <c r="G319" s="87">
        <f t="shared" si="10"/>
        <v>0</v>
      </c>
      <c r="H319" s="88" t="str" cm="1">
        <f t="array" ref="H319">_xlfn.IFS(OR(_xlfn.XLOOKUP(A319,Table1[Tag Number],Table1[Status],"-",0)="Dead",
        _xlfn.XLOOKUP(A319,Table2[Tag Number],Table2[Status],"-",0)="Dead",
        _xlfn.XLOOKUP(A319,Table3[Tag Number],Table3[Status],"-",0)="Dead",
        _xlfn.XLOOKUP(A319,Table4[Tag Number],Table4[Status],"-",0)="Dead"),"Dead",
     OR(_xlfn.XLOOKUP(A319,Table1[Tag Number],Table1[Status],"-",0)="Alive",
        _xlfn.XLOOKUP(A319,Table2[Tag Number],Table2[Status],"-",0)="Alive",
        _xlfn.XLOOKUP(A319,Table3[Tag Number],Table3[Status],"-",0)="Alive",
        _xlfn.XLOOKUP(A319,Table4[Tag Number],Table4[Status],"-",0)="Alive"),"Alive",
     OR(_xlfn.XLOOKUP(A319,Table1[Tag Number],Table1[Status],"-",0)="-",
        _xlfn.XLOOKUP(A319,Table2[Tag Number],Table2[Status],"-",0)="-",
        _xlfn.XLOOKUP(A319,Table3[Tag Number],Table3[Status],"-",0)="-",
        _xlfn.XLOOKUP(A319,Table4[Tag Number],Table4[Status],"-",0)="-"),
   "-")</f>
        <v>-</v>
      </c>
      <c r="I319" s="90"/>
      <c r="J319" s="90"/>
      <c r="K319" s="91"/>
      <c r="L319" s="91"/>
      <c r="M319" s="91"/>
      <c r="N319" s="92"/>
      <c r="O319" s="89"/>
      <c r="R319" t="b">
        <f t="shared" si="9"/>
        <v>0</v>
      </c>
    </row>
    <row r="320" spans="1:18" ht="15" thickBot="1" x14ac:dyDescent="0.35">
      <c r="A320" s="2" t="s">
        <v>153</v>
      </c>
      <c r="B320" s="2" t="s">
        <v>1145</v>
      </c>
      <c r="C320" s="84">
        <f>IF(COUNTIF(Table1[Tag Number], A320), 1, 0)</f>
        <v>0</v>
      </c>
      <c r="D320" s="85">
        <f>IF(COUNTIF(Table2[Tag Number], A320), 1, 0)</f>
        <v>0</v>
      </c>
      <c r="E320" s="86">
        <f>IF(COUNTIF(Table3[Tag Number], A320), 1, 0)</f>
        <v>1</v>
      </c>
      <c r="F320" s="86">
        <f>IF(COUNTIF(Table4[Tag Number], A320), 1, 0)</f>
        <v>0</v>
      </c>
      <c r="G320" s="87">
        <f t="shared" si="10"/>
        <v>1</v>
      </c>
      <c r="H320" s="88" t="str" cm="1">
        <f t="array" ref="H320">_xlfn.IFS(OR(_xlfn.XLOOKUP(A320,Table1[Tag Number],Table1[Status],"-",0)="Dead",
        _xlfn.XLOOKUP(A320,Table2[Tag Number],Table2[Status],"-",0)="Dead",
        _xlfn.XLOOKUP(A320,Table3[Tag Number],Table3[Status],"-",0)="Dead",
        _xlfn.XLOOKUP(A320,Table4[Tag Number],Table4[Status],"-",0)="Dead"),"Dead",
     OR(_xlfn.XLOOKUP(A320,Table1[Tag Number],Table1[Status],"-",0)="Alive",
        _xlfn.XLOOKUP(A320,Table2[Tag Number],Table2[Status],"-",0)="Alive",
        _xlfn.XLOOKUP(A320,Table3[Tag Number],Table3[Status],"-",0)="Alive",
        _xlfn.XLOOKUP(A320,Table4[Tag Number],Table4[Status],"-",0)="Alive"),"Alive",
     OR(_xlfn.XLOOKUP(A320,Table1[Tag Number],Table1[Status],"-",0)="-",
        _xlfn.XLOOKUP(A320,Table2[Tag Number],Table2[Status],"-",0)="-",
        _xlfn.XLOOKUP(A320,Table3[Tag Number],Table3[Status],"-",0)="-",
        _xlfn.XLOOKUP(A320,Table4[Tag Number],Table4[Status],"-",0)="-"),
   "-")</f>
        <v>Dead</v>
      </c>
      <c r="I320" s="90"/>
      <c r="J320" s="90"/>
      <c r="K320" s="91"/>
      <c r="L320" s="91"/>
      <c r="M320" s="91"/>
      <c r="N320" s="92"/>
      <c r="O320" s="89"/>
      <c r="R320" t="b">
        <f t="shared" si="9"/>
        <v>0</v>
      </c>
    </row>
    <row r="321" spans="1:18" ht="15" thickBot="1" x14ac:dyDescent="0.35">
      <c r="A321" s="3" t="s">
        <v>1359</v>
      </c>
      <c r="B321" s="3" t="s">
        <v>1145</v>
      </c>
      <c r="C321" s="84">
        <f>IF(COUNTIF(Table1[Tag Number], A321), 1, 0)</f>
        <v>0</v>
      </c>
      <c r="D321" s="85">
        <f>IF(COUNTIF(Table2[Tag Number], A321), 1, 0)</f>
        <v>0</v>
      </c>
      <c r="E321" s="86">
        <f>IF(COUNTIF(Table3[Tag Number], A321), 1, 0)</f>
        <v>0</v>
      </c>
      <c r="F321" s="86">
        <f>IF(COUNTIF(Table4[Tag Number], A321), 1, 0)</f>
        <v>0</v>
      </c>
      <c r="G321" s="87">
        <f t="shared" si="10"/>
        <v>0</v>
      </c>
      <c r="H321" s="88" t="str" cm="1">
        <f t="array" ref="H321">_xlfn.IFS(OR(_xlfn.XLOOKUP(A321,Table1[Tag Number],Table1[Status],"-",0)="Dead",
        _xlfn.XLOOKUP(A321,Table2[Tag Number],Table2[Status],"-",0)="Dead",
        _xlfn.XLOOKUP(A321,Table3[Tag Number],Table3[Status],"-",0)="Dead",
        _xlfn.XLOOKUP(A321,Table4[Tag Number],Table4[Status],"-",0)="Dead"),"Dead",
     OR(_xlfn.XLOOKUP(A321,Table1[Tag Number],Table1[Status],"-",0)="Alive",
        _xlfn.XLOOKUP(A321,Table2[Tag Number],Table2[Status],"-",0)="Alive",
        _xlfn.XLOOKUP(A321,Table3[Tag Number],Table3[Status],"-",0)="Alive",
        _xlfn.XLOOKUP(A321,Table4[Tag Number],Table4[Status],"-",0)="Alive"),"Alive",
     OR(_xlfn.XLOOKUP(A321,Table1[Tag Number],Table1[Status],"-",0)="-",
        _xlfn.XLOOKUP(A321,Table2[Tag Number],Table2[Status],"-",0)="-",
        _xlfn.XLOOKUP(A321,Table3[Tag Number],Table3[Status],"-",0)="-",
        _xlfn.XLOOKUP(A321,Table4[Tag Number],Table4[Status],"-",0)="-"),
   "-")</f>
        <v>-</v>
      </c>
      <c r="I321" s="90"/>
      <c r="J321" s="90"/>
      <c r="K321" s="91"/>
      <c r="L321" s="91"/>
      <c r="M321" s="91"/>
      <c r="N321" s="92"/>
      <c r="O321" s="89"/>
      <c r="R321" t="b">
        <f t="shared" si="9"/>
        <v>0</v>
      </c>
    </row>
    <row r="322" spans="1:18" ht="15" thickBot="1" x14ac:dyDescent="0.35">
      <c r="A322" s="2" t="s">
        <v>1360</v>
      </c>
      <c r="B322" s="2" t="s">
        <v>1145</v>
      </c>
      <c r="C322" s="84">
        <f>IF(COUNTIF(Table1[Tag Number], A322), 1, 0)</f>
        <v>0</v>
      </c>
      <c r="D322" s="85">
        <f>IF(COUNTIF(Table2[Tag Number], A322), 1, 0)</f>
        <v>0</v>
      </c>
      <c r="E322" s="86">
        <f>IF(COUNTIF(Table3[Tag Number], A322), 1, 0)</f>
        <v>0</v>
      </c>
      <c r="F322" s="86">
        <f>IF(COUNTIF(Table4[Tag Number], A322), 1, 0)</f>
        <v>0</v>
      </c>
      <c r="G322" s="87">
        <f t="shared" si="10"/>
        <v>0</v>
      </c>
      <c r="H322" s="88" t="str" cm="1">
        <f t="array" ref="H322">_xlfn.IFS(OR(_xlfn.XLOOKUP(A322,Table1[Tag Number],Table1[Status],"-",0)="Dead",
        _xlfn.XLOOKUP(A322,Table2[Tag Number],Table2[Status],"-",0)="Dead",
        _xlfn.XLOOKUP(A322,Table3[Tag Number],Table3[Status],"-",0)="Dead",
        _xlfn.XLOOKUP(A322,Table4[Tag Number],Table4[Status],"-",0)="Dead"),"Dead",
     OR(_xlfn.XLOOKUP(A322,Table1[Tag Number],Table1[Status],"-",0)="Alive",
        _xlfn.XLOOKUP(A322,Table2[Tag Number],Table2[Status],"-",0)="Alive",
        _xlfn.XLOOKUP(A322,Table3[Tag Number],Table3[Status],"-",0)="Alive",
        _xlfn.XLOOKUP(A322,Table4[Tag Number],Table4[Status],"-",0)="Alive"),"Alive",
     OR(_xlfn.XLOOKUP(A322,Table1[Tag Number],Table1[Status],"-",0)="-",
        _xlfn.XLOOKUP(A322,Table2[Tag Number],Table2[Status],"-",0)="-",
        _xlfn.XLOOKUP(A322,Table3[Tag Number],Table3[Status],"-",0)="-",
        _xlfn.XLOOKUP(A322,Table4[Tag Number],Table4[Status],"-",0)="-"),
   "-")</f>
        <v>-</v>
      </c>
      <c r="I322" s="90"/>
      <c r="J322" s="90"/>
      <c r="K322" s="91"/>
      <c r="L322" s="91"/>
      <c r="M322" s="91"/>
      <c r="N322" s="92"/>
      <c r="O322" s="89"/>
      <c r="R322" t="b">
        <f t="shared" si="9"/>
        <v>0</v>
      </c>
    </row>
    <row r="323" spans="1:18" ht="15" thickBot="1" x14ac:dyDescent="0.35">
      <c r="A323" s="3" t="s">
        <v>599</v>
      </c>
      <c r="B323" s="3" t="s">
        <v>1137</v>
      </c>
      <c r="C323" s="84">
        <f>IF(COUNTIF(Table1[Tag Number], A323), 1, 0)</f>
        <v>0</v>
      </c>
      <c r="D323" s="85">
        <f>IF(COUNTIF(Table2[Tag Number], A323), 1, 0)</f>
        <v>0</v>
      </c>
      <c r="E323" s="86">
        <f>IF(COUNTIF(Table3[Tag Number], A323), 1, 0)</f>
        <v>0</v>
      </c>
      <c r="F323" s="86">
        <f>IF(COUNTIF(Table4[Tag Number], A323), 1, 0)</f>
        <v>0</v>
      </c>
      <c r="G323" s="87">
        <f t="shared" si="10"/>
        <v>0</v>
      </c>
      <c r="H323" s="88" t="str" cm="1">
        <f t="array" ref="H323">_xlfn.IFS(OR(_xlfn.XLOOKUP(A323,Table1[Tag Number],Table1[Status],"-",0)="Dead",
        _xlfn.XLOOKUP(A323,Table2[Tag Number],Table2[Status],"-",0)="Dead",
        _xlfn.XLOOKUP(A323,Table3[Tag Number],Table3[Status],"-",0)="Dead",
        _xlfn.XLOOKUP(A323,Table4[Tag Number],Table4[Status],"-",0)="Dead"),"Dead",
     OR(_xlfn.XLOOKUP(A323,Table1[Tag Number],Table1[Status],"-",0)="Alive",
        _xlfn.XLOOKUP(A323,Table2[Tag Number],Table2[Status],"-",0)="Alive",
        _xlfn.XLOOKUP(A323,Table3[Tag Number],Table3[Status],"-",0)="Alive",
        _xlfn.XLOOKUP(A323,Table4[Tag Number],Table4[Status],"-",0)="Alive"),"Alive",
     OR(_xlfn.XLOOKUP(A323,Table1[Tag Number],Table1[Status],"-",0)="-",
        _xlfn.XLOOKUP(A323,Table2[Tag Number],Table2[Status],"-",0)="-",
        _xlfn.XLOOKUP(A323,Table3[Tag Number],Table3[Status],"-",0)="-",
        _xlfn.XLOOKUP(A323,Table4[Tag Number],Table4[Status],"-",0)="-"),
   "-")</f>
        <v>-</v>
      </c>
      <c r="I323" s="90"/>
      <c r="J323" s="90"/>
      <c r="K323" s="91"/>
      <c r="L323" s="91"/>
      <c r="M323" s="91"/>
      <c r="N323" s="92"/>
      <c r="O323" s="89"/>
      <c r="R323" t="b">
        <f t="shared" si="9"/>
        <v>0</v>
      </c>
    </row>
    <row r="324" spans="1:18" ht="15" thickBot="1" x14ac:dyDescent="0.35">
      <c r="A324" s="2" t="s">
        <v>1361</v>
      </c>
      <c r="B324" s="2" t="s">
        <v>1145</v>
      </c>
      <c r="C324" s="84">
        <f>IF(COUNTIF(Table1[Tag Number], A324), 1, 0)</f>
        <v>0</v>
      </c>
      <c r="D324" s="85">
        <f>IF(COUNTIF(Table2[Tag Number], A324), 1, 0)</f>
        <v>0</v>
      </c>
      <c r="E324" s="86">
        <f>IF(COUNTIF(Table3[Tag Number], A324), 1, 0)</f>
        <v>0</v>
      </c>
      <c r="F324" s="86">
        <f>IF(COUNTIF(Table4[Tag Number], A324), 1, 0)</f>
        <v>0</v>
      </c>
      <c r="G324" s="87">
        <f t="shared" si="10"/>
        <v>0</v>
      </c>
      <c r="H324" s="88" t="str" cm="1">
        <f t="array" ref="H324">_xlfn.IFS(OR(_xlfn.XLOOKUP(A324,Table1[Tag Number],Table1[Status],"-",0)="Dead",
        _xlfn.XLOOKUP(A324,Table2[Tag Number],Table2[Status],"-",0)="Dead",
        _xlfn.XLOOKUP(A324,Table3[Tag Number],Table3[Status],"-",0)="Dead",
        _xlfn.XLOOKUP(A324,Table4[Tag Number],Table4[Status],"-",0)="Dead"),"Dead",
     OR(_xlfn.XLOOKUP(A324,Table1[Tag Number],Table1[Status],"-",0)="Alive",
        _xlfn.XLOOKUP(A324,Table2[Tag Number],Table2[Status],"-",0)="Alive",
        _xlfn.XLOOKUP(A324,Table3[Tag Number],Table3[Status],"-",0)="Alive",
        _xlfn.XLOOKUP(A324,Table4[Tag Number],Table4[Status],"-",0)="Alive"),"Alive",
     OR(_xlfn.XLOOKUP(A324,Table1[Tag Number],Table1[Status],"-",0)="-",
        _xlfn.XLOOKUP(A324,Table2[Tag Number],Table2[Status],"-",0)="-",
        _xlfn.XLOOKUP(A324,Table3[Tag Number],Table3[Status],"-",0)="-",
        _xlfn.XLOOKUP(A324,Table4[Tag Number],Table4[Status],"-",0)="-"),
   "-")</f>
        <v>-</v>
      </c>
      <c r="I324" s="90"/>
      <c r="J324" s="90"/>
      <c r="K324" s="91"/>
      <c r="L324" s="91"/>
      <c r="M324" s="91"/>
      <c r="N324" s="92"/>
      <c r="O324" s="89"/>
      <c r="R324" t="b">
        <f t="shared" ref="R324:R387" si="11">IF(G324&gt;1,A324)</f>
        <v>0</v>
      </c>
    </row>
    <row r="325" spans="1:18" ht="15" thickBot="1" x14ac:dyDescent="0.35">
      <c r="A325" s="3" t="s">
        <v>1362</v>
      </c>
      <c r="B325" s="3" t="s">
        <v>1145</v>
      </c>
      <c r="C325" s="84">
        <f>IF(COUNTIF(Table1[Tag Number], A325), 1, 0)</f>
        <v>0</v>
      </c>
      <c r="D325" s="85">
        <f>IF(COUNTIF(Table2[Tag Number], A325), 1, 0)</f>
        <v>0</v>
      </c>
      <c r="E325" s="86">
        <f>IF(COUNTIF(Table3[Tag Number], A325), 1, 0)</f>
        <v>0</v>
      </c>
      <c r="F325" s="86">
        <f>IF(COUNTIF(Table4[Tag Number], A325), 1, 0)</f>
        <v>0</v>
      </c>
      <c r="G325" s="87">
        <f t="shared" ref="G325:G388" si="12">SUM(C325:F325)</f>
        <v>0</v>
      </c>
      <c r="H325" s="88" t="str" cm="1">
        <f t="array" ref="H325">_xlfn.IFS(OR(_xlfn.XLOOKUP(A325,Table1[Tag Number],Table1[Status],"-",0)="Dead",
        _xlfn.XLOOKUP(A325,Table2[Tag Number],Table2[Status],"-",0)="Dead",
        _xlfn.XLOOKUP(A325,Table3[Tag Number],Table3[Status],"-",0)="Dead",
        _xlfn.XLOOKUP(A325,Table4[Tag Number],Table4[Status],"-",0)="Dead"),"Dead",
     OR(_xlfn.XLOOKUP(A325,Table1[Tag Number],Table1[Status],"-",0)="Alive",
        _xlfn.XLOOKUP(A325,Table2[Tag Number],Table2[Status],"-",0)="Alive",
        _xlfn.XLOOKUP(A325,Table3[Tag Number],Table3[Status],"-",0)="Alive",
        _xlfn.XLOOKUP(A325,Table4[Tag Number],Table4[Status],"-",0)="Alive"),"Alive",
     OR(_xlfn.XLOOKUP(A325,Table1[Tag Number],Table1[Status],"-",0)="-",
        _xlfn.XLOOKUP(A325,Table2[Tag Number],Table2[Status],"-",0)="-",
        _xlfn.XLOOKUP(A325,Table3[Tag Number],Table3[Status],"-",0)="-",
        _xlfn.XLOOKUP(A325,Table4[Tag Number],Table4[Status],"-",0)="-"),
   "-")</f>
        <v>-</v>
      </c>
      <c r="I325" s="90"/>
      <c r="J325" s="90"/>
      <c r="K325" s="91"/>
      <c r="L325" s="91"/>
      <c r="M325" s="91"/>
      <c r="N325" s="92"/>
      <c r="O325" s="89"/>
      <c r="R325" t="b">
        <f t="shared" si="11"/>
        <v>0</v>
      </c>
    </row>
    <row r="326" spans="1:18" ht="15" thickBot="1" x14ac:dyDescent="0.35">
      <c r="A326" s="2" t="s">
        <v>1363</v>
      </c>
      <c r="B326" s="2" t="s">
        <v>1145</v>
      </c>
      <c r="C326" s="84">
        <f>IF(COUNTIF(Table1[Tag Number], A326), 1, 0)</f>
        <v>0</v>
      </c>
      <c r="D326" s="85">
        <f>IF(COUNTIF(Table2[Tag Number], A326), 1, 0)</f>
        <v>0</v>
      </c>
      <c r="E326" s="86">
        <f>IF(COUNTIF(Table3[Tag Number], A326), 1, 0)</f>
        <v>0</v>
      </c>
      <c r="F326" s="86">
        <f>IF(COUNTIF(Table4[Tag Number], A326), 1, 0)</f>
        <v>0</v>
      </c>
      <c r="G326" s="87">
        <f t="shared" si="12"/>
        <v>0</v>
      </c>
      <c r="H326" s="88" t="str" cm="1">
        <f t="array" ref="H326">_xlfn.IFS(OR(_xlfn.XLOOKUP(A326,Table1[Tag Number],Table1[Status],"-",0)="Dead",
        _xlfn.XLOOKUP(A326,Table2[Tag Number],Table2[Status],"-",0)="Dead",
        _xlfn.XLOOKUP(A326,Table3[Tag Number],Table3[Status],"-",0)="Dead",
        _xlfn.XLOOKUP(A326,Table4[Tag Number],Table4[Status],"-",0)="Dead"),"Dead",
     OR(_xlfn.XLOOKUP(A326,Table1[Tag Number],Table1[Status],"-",0)="Alive",
        _xlfn.XLOOKUP(A326,Table2[Tag Number],Table2[Status],"-",0)="Alive",
        _xlfn.XLOOKUP(A326,Table3[Tag Number],Table3[Status],"-",0)="Alive",
        _xlfn.XLOOKUP(A326,Table4[Tag Number],Table4[Status],"-",0)="Alive"),"Alive",
     OR(_xlfn.XLOOKUP(A326,Table1[Tag Number],Table1[Status],"-",0)="-",
        _xlfn.XLOOKUP(A326,Table2[Tag Number],Table2[Status],"-",0)="-",
        _xlfn.XLOOKUP(A326,Table3[Tag Number],Table3[Status],"-",0)="-",
        _xlfn.XLOOKUP(A326,Table4[Tag Number],Table4[Status],"-",0)="-"),
   "-")</f>
        <v>-</v>
      </c>
      <c r="I326" s="90"/>
      <c r="J326" s="90"/>
      <c r="K326" s="91"/>
      <c r="L326" s="91"/>
      <c r="M326" s="91"/>
      <c r="N326" s="92"/>
      <c r="O326" s="89"/>
      <c r="R326" t="b">
        <f t="shared" si="11"/>
        <v>0</v>
      </c>
    </row>
    <row r="327" spans="1:18" ht="15" thickBot="1" x14ac:dyDescent="0.35">
      <c r="A327" s="3" t="s">
        <v>1364</v>
      </c>
      <c r="B327" s="3" t="s">
        <v>1145</v>
      </c>
      <c r="C327" s="84">
        <f>IF(COUNTIF(Table1[Tag Number], A327), 1, 0)</f>
        <v>0</v>
      </c>
      <c r="D327" s="85">
        <f>IF(COUNTIF(Table2[Tag Number], A327), 1, 0)</f>
        <v>0</v>
      </c>
      <c r="E327" s="86">
        <f>IF(COUNTIF(Table3[Tag Number], A327), 1, 0)</f>
        <v>0</v>
      </c>
      <c r="F327" s="86">
        <f>IF(COUNTIF(Table4[Tag Number], A327), 1, 0)</f>
        <v>0</v>
      </c>
      <c r="G327" s="87">
        <f t="shared" si="12"/>
        <v>0</v>
      </c>
      <c r="H327" s="88" t="str" cm="1">
        <f t="array" ref="H327">_xlfn.IFS(OR(_xlfn.XLOOKUP(A327,Table1[Tag Number],Table1[Status],"-",0)="Dead",
        _xlfn.XLOOKUP(A327,Table2[Tag Number],Table2[Status],"-",0)="Dead",
        _xlfn.XLOOKUP(A327,Table3[Tag Number],Table3[Status],"-",0)="Dead",
        _xlfn.XLOOKUP(A327,Table4[Tag Number],Table4[Status],"-",0)="Dead"),"Dead",
     OR(_xlfn.XLOOKUP(A327,Table1[Tag Number],Table1[Status],"-",0)="Alive",
        _xlfn.XLOOKUP(A327,Table2[Tag Number],Table2[Status],"-",0)="Alive",
        _xlfn.XLOOKUP(A327,Table3[Tag Number],Table3[Status],"-",0)="Alive",
        _xlfn.XLOOKUP(A327,Table4[Tag Number],Table4[Status],"-",0)="Alive"),"Alive",
     OR(_xlfn.XLOOKUP(A327,Table1[Tag Number],Table1[Status],"-",0)="-",
        _xlfn.XLOOKUP(A327,Table2[Tag Number],Table2[Status],"-",0)="-",
        _xlfn.XLOOKUP(A327,Table3[Tag Number],Table3[Status],"-",0)="-",
        _xlfn.XLOOKUP(A327,Table4[Tag Number],Table4[Status],"-",0)="-"),
   "-")</f>
        <v>-</v>
      </c>
      <c r="I327" s="90"/>
      <c r="J327" s="90"/>
      <c r="K327" s="91"/>
      <c r="L327" s="91"/>
      <c r="M327" s="91"/>
      <c r="N327" s="92"/>
      <c r="O327" s="89"/>
      <c r="R327" t="b">
        <f t="shared" si="11"/>
        <v>0</v>
      </c>
    </row>
    <row r="328" spans="1:18" ht="15" thickBot="1" x14ac:dyDescent="0.35">
      <c r="A328" s="2" t="s">
        <v>1365</v>
      </c>
      <c r="B328" s="2" t="s">
        <v>1137</v>
      </c>
      <c r="C328" s="84">
        <f>IF(COUNTIF(Table1[Tag Number], A328), 1, 0)</f>
        <v>0</v>
      </c>
      <c r="D328" s="85">
        <f>IF(COUNTIF(Table2[Tag Number], A328), 1, 0)</f>
        <v>0</v>
      </c>
      <c r="E328" s="86">
        <f>IF(COUNTIF(Table3[Tag Number], A328), 1, 0)</f>
        <v>0</v>
      </c>
      <c r="F328" s="86">
        <f>IF(COUNTIF(Table4[Tag Number], A328), 1, 0)</f>
        <v>0</v>
      </c>
      <c r="G328" s="87">
        <f t="shared" si="12"/>
        <v>0</v>
      </c>
      <c r="H328" s="88" t="str" cm="1">
        <f t="array" ref="H328">_xlfn.IFS(OR(_xlfn.XLOOKUP(A328,Table1[Tag Number],Table1[Status],"-",0)="Dead",
        _xlfn.XLOOKUP(A328,Table2[Tag Number],Table2[Status],"-",0)="Dead",
        _xlfn.XLOOKUP(A328,Table3[Tag Number],Table3[Status],"-",0)="Dead",
        _xlfn.XLOOKUP(A328,Table4[Tag Number],Table4[Status],"-",0)="Dead"),"Dead",
     OR(_xlfn.XLOOKUP(A328,Table1[Tag Number],Table1[Status],"-",0)="Alive",
        _xlfn.XLOOKUP(A328,Table2[Tag Number],Table2[Status],"-",0)="Alive",
        _xlfn.XLOOKUP(A328,Table3[Tag Number],Table3[Status],"-",0)="Alive",
        _xlfn.XLOOKUP(A328,Table4[Tag Number],Table4[Status],"-",0)="Alive"),"Alive",
     OR(_xlfn.XLOOKUP(A328,Table1[Tag Number],Table1[Status],"-",0)="-",
        _xlfn.XLOOKUP(A328,Table2[Tag Number],Table2[Status],"-",0)="-",
        _xlfn.XLOOKUP(A328,Table3[Tag Number],Table3[Status],"-",0)="-",
        _xlfn.XLOOKUP(A328,Table4[Tag Number],Table4[Status],"-",0)="-"),
   "-")</f>
        <v>-</v>
      </c>
      <c r="I328" s="90"/>
      <c r="J328" s="90"/>
      <c r="K328" s="91"/>
      <c r="L328" s="91"/>
      <c r="M328" s="91"/>
      <c r="N328" s="92"/>
      <c r="O328" s="89"/>
      <c r="R328" t="b">
        <f t="shared" si="11"/>
        <v>0</v>
      </c>
    </row>
    <row r="329" spans="1:18" ht="15" thickBot="1" x14ac:dyDescent="0.35">
      <c r="A329" s="3" t="s">
        <v>1366</v>
      </c>
      <c r="B329" s="3" t="s">
        <v>1145</v>
      </c>
      <c r="C329" s="84">
        <f>IF(COUNTIF(Table1[Tag Number], A329), 1, 0)</f>
        <v>0</v>
      </c>
      <c r="D329" s="85">
        <f>IF(COUNTIF(Table2[Tag Number], A329), 1, 0)</f>
        <v>0</v>
      </c>
      <c r="E329" s="86">
        <f>IF(COUNTIF(Table3[Tag Number], A329), 1, 0)</f>
        <v>0</v>
      </c>
      <c r="F329" s="86">
        <f>IF(COUNTIF(Table4[Tag Number], A329), 1, 0)</f>
        <v>0</v>
      </c>
      <c r="G329" s="87">
        <f t="shared" si="12"/>
        <v>0</v>
      </c>
      <c r="H329" s="88" t="str" cm="1">
        <f t="array" ref="H329">_xlfn.IFS(OR(_xlfn.XLOOKUP(A329,Table1[Tag Number],Table1[Status],"-",0)="Dead",
        _xlfn.XLOOKUP(A329,Table2[Tag Number],Table2[Status],"-",0)="Dead",
        _xlfn.XLOOKUP(A329,Table3[Tag Number],Table3[Status],"-",0)="Dead",
        _xlfn.XLOOKUP(A329,Table4[Tag Number],Table4[Status],"-",0)="Dead"),"Dead",
     OR(_xlfn.XLOOKUP(A329,Table1[Tag Number],Table1[Status],"-",0)="Alive",
        _xlfn.XLOOKUP(A329,Table2[Tag Number],Table2[Status],"-",0)="Alive",
        _xlfn.XLOOKUP(A329,Table3[Tag Number],Table3[Status],"-",0)="Alive",
        _xlfn.XLOOKUP(A329,Table4[Tag Number],Table4[Status],"-",0)="Alive"),"Alive",
     OR(_xlfn.XLOOKUP(A329,Table1[Tag Number],Table1[Status],"-",0)="-",
        _xlfn.XLOOKUP(A329,Table2[Tag Number],Table2[Status],"-",0)="-",
        _xlfn.XLOOKUP(A329,Table3[Tag Number],Table3[Status],"-",0)="-",
        _xlfn.XLOOKUP(A329,Table4[Tag Number],Table4[Status],"-",0)="-"),
   "-")</f>
        <v>-</v>
      </c>
      <c r="I329" s="90"/>
      <c r="J329" s="90"/>
      <c r="K329" s="91"/>
      <c r="L329" s="91"/>
      <c r="M329" s="91"/>
      <c r="N329" s="92"/>
      <c r="O329" s="89"/>
      <c r="R329" t="b">
        <f t="shared" si="11"/>
        <v>0</v>
      </c>
    </row>
    <row r="330" spans="1:18" ht="15" thickBot="1" x14ac:dyDescent="0.35">
      <c r="A330" s="2" t="s">
        <v>1367</v>
      </c>
      <c r="B330" s="2" t="s">
        <v>1145</v>
      </c>
      <c r="C330" s="84">
        <f>IF(COUNTIF(Table1[Tag Number], A330), 1, 0)</f>
        <v>0</v>
      </c>
      <c r="D330" s="85">
        <f>IF(COUNTIF(Table2[Tag Number], A330), 1, 0)</f>
        <v>0</v>
      </c>
      <c r="E330" s="86">
        <f>IF(COUNTIF(Table3[Tag Number], A330), 1, 0)</f>
        <v>0</v>
      </c>
      <c r="F330" s="86">
        <f>IF(COUNTIF(Table4[Tag Number], A330), 1, 0)</f>
        <v>0</v>
      </c>
      <c r="G330" s="87">
        <f t="shared" si="12"/>
        <v>0</v>
      </c>
      <c r="H330" s="88" t="str" cm="1">
        <f t="array" ref="H330">_xlfn.IFS(OR(_xlfn.XLOOKUP(A330,Table1[Tag Number],Table1[Status],"-",0)="Dead",
        _xlfn.XLOOKUP(A330,Table2[Tag Number],Table2[Status],"-",0)="Dead",
        _xlfn.XLOOKUP(A330,Table3[Tag Number],Table3[Status],"-",0)="Dead",
        _xlfn.XLOOKUP(A330,Table4[Tag Number],Table4[Status],"-",0)="Dead"),"Dead",
     OR(_xlfn.XLOOKUP(A330,Table1[Tag Number],Table1[Status],"-",0)="Alive",
        _xlfn.XLOOKUP(A330,Table2[Tag Number],Table2[Status],"-",0)="Alive",
        _xlfn.XLOOKUP(A330,Table3[Tag Number],Table3[Status],"-",0)="Alive",
        _xlfn.XLOOKUP(A330,Table4[Tag Number],Table4[Status],"-",0)="Alive"),"Alive",
     OR(_xlfn.XLOOKUP(A330,Table1[Tag Number],Table1[Status],"-",0)="-",
        _xlfn.XLOOKUP(A330,Table2[Tag Number],Table2[Status],"-",0)="-",
        _xlfn.XLOOKUP(A330,Table3[Tag Number],Table3[Status],"-",0)="-",
        _xlfn.XLOOKUP(A330,Table4[Tag Number],Table4[Status],"-",0)="-"),
   "-")</f>
        <v>-</v>
      </c>
      <c r="I330" s="90"/>
      <c r="J330" s="90"/>
      <c r="K330" s="91"/>
      <c r="L330" s="91"/>
      <c r="M330" s="91"/>
      <c r="N330" s="92"/>
      <c r="O330" s="89"/>
      <c r="R330" t="b">
        <f t="shared" si="11"/>
        <v>0</v>
      </c>
    </row>
    <row r="331" spans="1:18" ht="15" thickBot="1" x14ac:dyDescent="0.35">
      <c r="A331" s="3" t="s">
        <v>1368</v>
      </c>
      <c r="B331" s="3" t="s">
        <v>1145</v>
      </c>
      <c r="C331" s="84">
        <f>IF(COUNTIF(Table1[Tag Number], A331), 1, 0)</f>
        <v>0</v>
      </c>
      <c r="D331" s="85">
        <f>IF(COUNTIF(Table2[Tag Number], A331), 1, 0)</f>
        <v>0</v>
      </c>
      <c r="E331" s="86">
        <f>IF(COUNTIF(Table3[Tag Number], A331), 1, 0)</f>
        <v>0</v>
      </c>
      <c r="F331" s="86">
        <f>IF(COUNTIF(Table4[Tag Number], A331), 1, 0)</f>
        <v>0</v>
      </c>
      <c r="G331" s="87">
        <f t="shared" si="12"/>
        <v>0</v>
      </c>
      <c r="H331" s="88" t="str" cm="1">
        <f t="array" ref="H331">_xlfn.IFS(OR(_xlfn.XLOOKUP(A331,Table1[Tag Number],Table1[Status],"-",0)="Dead",
        _xlfn.XLOOKUP(A331,Table2[Tag Number],Table2[Status],"-",0)="Dead",
        _xlfn.XLOOKUP(A331,Table3[Tag Number],Table3[Status],"-",0)="Dead",
        _xlfn.XLOOKUP(A331,Table4[Tag Number],Table4[Status],"-",0)="Dead"),"Dead",
     OR(_xlfn.XLOOKUP(A331,Table1[Tag Number],Table1[Status],"-",0)="Alive",
        _xlfn.XLOOKUP(A331,Table2[Tag Number],Table2[Status],"-",0)="Alive",
        _xlfn.XLOOKUP(A331,Table3[Tag Number],Table3[Status],"-",0)="Alive",
        _xlfn.XLOOKUP(A331,Table4[Tag Number],Table4[Status],"-",0)="Alive"),"Alive",
     OR(_xlfn.XLOOKUP(A331,Table1[Tag Number],Table1[Status],"-",0)="-",
        _xlfn.XLOOKUP(A331,Table2[Tag Number],Table2[Status],"-",0)="-",
        _xlfn.XLOOKUP(A331,Table3[Tag Number],Table3[Status],"-",0)="-",
        _xlfn.XLOOKUP(A331,Table4[Tag Number],Table4[Status],"-",0)="-"),
   "-")</f>
        <v>-</v>
      </c>
      <c r="I331" s="90"/>
      <c r="J331" s="90"/>
      <c r="K331" s="91"/>
      <c r="L331" s="91"/>
      <c r="M331" s="91"/>
      <c r="N331" s="92"/>
      <c r="O331" s="89"/>
      <c r="R331" t="b">
        <f t="shared" si="11"/>
        <v>0</v>
      </c>
    </row>
    <row r="332" spans="1:18" ht="15" thickBot="1" x14ac:dyDescent="0.35">
      <c r="A332" s="2" t="s">
        <v>1369</v>
      </c>
      <c r="B332" s="2" t="s">
        <v>1145</v>
      </c>
      <c r="C332" s="84">
        <f>IF(COUNTIF(Table1[Tag Number], A332), 1, 0)</f>
        <v>0</v>
      </c>
      <c r="D332" s="85">
        <f>IF(COUNTIF(Table2[Tag Number], A332), 1, 0)</f>
        <v>0</v>
      </c>
      <c r="E332" s="86">
        <f>IF(COUNTIF(Table3[Tag Number], A332), 1, 0)</f>
        <v>0</v>
      </c>
      <c r="F332" s="86">
        <f>IF(COUNTIF(Table4[Tag Number], A332), 1, 0)</f>
        <v>0</v>
      </c>
      <c r="G332" s="87">
        <f t="shared" si="12"/>
        <v>0</v>
      </c>
      <c r="H332" s="88" t="str" cm="1">
        <f t="array" ref="H332">_xlfn.IFS(OR(_xlfn.XLOOKUP(A332,Table1[Tag Number],Table1[Status],"-",0)="Dead",
        _xlfn.XLOOKUP(A332,Table2[Tag Number],Table2[Status],"-",0)="Dead",
        _xlfn.XLOOKUP(A332,Table3[Tag Number],Table3[Status],"-",0)="Dead",
        _xlfn.XLOOKUP(A332,Table4[Tag Number],Table4[Status],"-",0)="Dead"),"Dead",
     OR(_xlfn.XLOOKUP(A332,Table1[Tag Number],Table1[Status],"-",0)="Alive",
        _xlfn.XLOOKUP(A332,Table2[Tag Number],Table2[Status],"-",0)="Alive",
        _xlfn.XLOOKUP(A332,Table3[Tag Number],Table3[Status],"-",0)="Alive",
        _xlfn.XLOOKUP(A332,Table4[Tag Number],Table4[Status],"-",0)="Alive"),"Alive",
     OR(_xlfn.XLOOKUP(A332,Table1[Tag Number],Table1[Status],"-",0)="-",
        _xlfn.XLOOKUP(A332,Table2[Tag Number],Table2[Status],"-",0)="-",
        _xlfn.XLOOKUP(A332,Table3[Tag Number],Table3[Status],"-",0)="-",
        _xlfn.XLOOKUP(A332,Table4[Tag Number],Table4[Status],"-",0)="-"),
   "-")</f>
        <v>-</v>
      </c>
      <c r="I332" s="90"/>
      <c r="J332" s="90"/>
      <c r="K332" s="91"/>
      <c r="L332" s="91"/>
      <c r="M332" s="91"/>
      <c r="N332" s="92"/>
      <c r="O332" s="89"/>
      <c r="R332" t="b">
        <f t="shared" si="11"/>
        <v>0</v>
      </c>
    </row>
    <row r="333" spans="1:18" ht="15" thickBot="1" x14ac:dyDescent="0.35">
      <c r="A333" s="3" t="s">
        <v>1370</v>
      </c>
      <c r="B333" s="3" t="s">
        <v>1145</v>
      </c>
      <c r="C333" s="84">
        <f>IF(COUNTIF(Table1[Tag Number], A333), 1, 0)</f>
        <v>0</v>
      </c>
      <c r="D333" s="85">
        <f>IF(COUNTIF(Table2[Tag Number], A333), 1, 0)</f>
        <v>0</v>
      </c>
      <c r="E333" s="86">
        <f>IF(COUNTIF(Table3[Tag Number], A333), 1, 0)</f>
        <v>0</v>
      </c>
      <c r="F333" s="86">
        <f>IF(COUNTIF(Table4[Tag Number], A333), 1, 0)</f>
        <v>0</v>
      </c>
      <c r="G333" s="87">
        <f t="shared" si="12"/>
        <v>0</v>
      </c>
      <c r="H333" s="88" t="str" cm="1">
        <f t="array" ref="H333">_xlfn.IFS(OR(_xlfn.XLOOKUP(A333,Table1[Tag Number],Table1[Status],"-",0)="Dead",
        _xlfn.XLOOKUP(A333,Table2[Tag Number],Table2[Status],"-",0)="Dead",
        _xlfn.XLOOKUP(A333,Table3[Tag Number],Table3[Status],"-",0)="Dead",
        _xlfn.XLOOKUP(A333,Table4[Tag Number],Table4[Status],"-",0)="Dead"),"Dead",
     OR(_xlfn.XLOOKUP(A333,Table1[Tag Number],Table1[Status],"-",0)="Alive",
        _xlfn.XLOOKUP(A333,Table2[Tag Number],Table2[Status],"-",0)="Alive",
        _xlfn.XLOOKUP(A333,Table3[Tag Number],Table3[Status],"-",0)="Alive",
        _xlfn.XLOOKUP(A333,Table4[Tag Number],Table4[Status],"-",0)="Alive"),"Alive",
     OR(_xlfn.XLOOKUP(A333,Table1[Tag Number],Table1[Status],"-",0)="-",
        _xlfn.XLOOKUP(A333,Table2[Tag Number],Table2[Status],"-",0)="-",
        _xlfn.XLOOKUP(A333,Table3[Tag Number],Table3[Status],"-",0)="-",
        _xlfn.XLOOKUP(A333,Table4[Tag Number],Table4[Status],"-",0)="-"),
   "-")</f>
        <v>-</v>
      </c>
      <c r="I333" s="90"/>
      <c r="J333" s="90"/>
      <c r="K333" s="91"/>
      <c r="L333" s="91"/>
      <c r="M333" s="91"/>
      <c r="N333" s="92"/>
      <c r="O333" s="89"/>
      <c r="R333" t="b">
        <f t="shared" si="11"/>
        <v>0</v>
      </c>
    </row>
    <row r="334" spans="1:18" ht="15" thickBot="1" x14ac:dyDescent="0.35">
      <c r="A334" s="2" t="s">
        <v>1371</v>
      </c>
      <c r="B334" s="2" t="s">
        <v>1145</v>
      </c>
      <c r="C334" s="84">
        <f>IF(COUNTIF(Table1[Tag Number], A334), 1, 0)</f>
        <v>0</v>
      </c>
      <c r="D334" s="85">
        <f>IF(COUNTIF(Table2[Tag Number], A334), 1, 0)</f>
        <v>0</v>
      </c>
      <c r="E334" s="86">
        <f>IF(COUNTIF(Table3[Tag Number], A334), 1, 0)</f>
        <v>0</v>
      </c>
      <c r="F334" s="86">
        <f>IF(COUNTIF(Table4[Tag Number], A334), 1, 0)</f>
        <v>0</v>
      </c>
      <c r="G334" s="87">
        <f t="shared" si="12"/>
        <v>0</v>
      </c>
      <c r="H334" s="88" t="str" cm="1">
        <f t="array" ref="H334">_xlfn.IFS(OR(_xlfn.XLOOKUP(A334,Table1[Tag Number],Table1[Status],"-",0)="Dead",
        _xlfn.XLOOKUP(A334,Table2[Tag Number],Table2[Status],"-",0)="Dead",
        _xlfn.XLOOKUP(A334,Table3[Tag Number],Table3[Status],"-",0)="Dead",
        _xlfn.XLOOKUP(A334,Table4[Tag Number],Table4[Status],"-",0)="Dead"),"Dead",
     OR(_xlfn.XLOOKUP(A334,Table1[Tag Number],Table1[Status],"-",0)="Alive",
        _xlfn.XLOOKUP(A334,Table2[Tag Number],Table2[Status],"-",0)="Alive",
        _xlfn.XLOOKUP(A334,Table3[Tag Number],Table3[Status],"-",0)="Alive",
        _xlfn.XLOOKUP(A334,Table4[Tag Number],Table4[Status],"-",0)="Alive"),"Alive",
     OR(_xlfn.XLOOKUP(A334,Table1[Tag Number],Table1[Status],"-",0)="-",
        _xlfn.XLOOKUP(A334,Table2[Tag Number],Table2[Status],"-",0)="-",
        _xlfn.XLOOKUP(A334,Table3[Tag Number],Table3[Status],"-",0)="-",
        _xlfn.XLOOKUP(A334,Table4[Tag Number],Table4[Status],"-",0)="-"),
   "-")</f>
        <v>-</v>
      </c>
      <c r="I334" s="90"/>
      <c r="J334" s="90"/>
      <c r="K334" s="91"/>
      <c r="L334" s="91"/>
      <c r="M334" s="91"/>
      <c r="N334" s="92"/>
      <c r="O334" s="89"/>
      <c r="R334" t="b">
        <f t="shared" si="11"/>
        <v>0</v>
      </c>
    </row>
    <row r="335" spans="1:18" ht="15" thickBot="1" x14ac:dyDescent="0.35">
      <c r="A335" s="93" t="s">
        <v>1372</v>
      </c>
      <c r="B335" s="93" t="s">
        <v>1145</v>
      </c>
      <c r="C335" s="84">
        <f>IF(COUNTIF(Table1[Tag Number], A335), 1, 0)</f>
        <v>0</v>
      </c>
      <c r="D335" s="85">
        <f>IF(COUNTIF(Table2[Tag Number], A335), 1, 0)</f>
        <v>0</v>
      </c>
      <c r="E335" s="86">
        <f>IF(COUNTIF(Table3[Tag Number], A335), 1, 0)</f>
        <v>0</v>
      </c>
      <c r="F335" s="86">
        <f>IF(COUNTIF(Table4[Tag Number], A335), 1, 0)</f>
        <v>0</v>
      </c>
      <c r="G335" s="87">
        <f t="shared" si="12"/>
        <v>0</v>
      </c>
      <c r="H335" s="88" t="str" cm="1">
        <f t="array" ref="H335">_xlfn.IFS(OR(_xlfn.XLOOKUP(A335,Table1[Tag Number],Table1[Status],"-",0)="Dead",
        _xlfn.XLOOKUP(A335,Table2[Tag Number],Table2[Status],"-",0)="Dead",
        _xlfn.XLOOKUP(A335,Table3[Tag Number],Table3[Status],"-",0)="Dead",
        _xlfn.XLOOKUP(A335,Table4[Tag Number],Table4[Status],"-",0)="Dead"),"Dead",
     OR(_xlfn.XLOOKUP(A335,Table1[Tag Number],Table1[Status],"-",0)="Alive",
        _xlfn.XLOOKUP(A335,Table2[Tag Number],Table2[Status],"-",0)="Alive",
        _xlfn.XLOOKUP(A335,Table3[Tag Number],Table3[Status],"-",0)="Alive",
        _xlfn.XLOOKUP(A335,Table4[Tag Number],Table4[Status],"-",0)="Alive"),"Alive",
     OR(_xlfn.XLOOKUP(A335,Table1[Tag Number],Table1[Status],"-",0)="-",
        _xlfn.XLOOKUP(A335,Table2[Tag Number],Table2[Status],"-",0)="-",
        _xlfn.XLOOKUP(A335,Table3[Tag Number],Table3[Status],"-",0)="-",
        _xlfn.XLOOKUP(A335,Table4[Tag Number],Table4[Status],"-",0)="-"),
   "-")</f>
        <v>-</v>
      </c>
      <c r="I335" s="90"/>
      <c r="J335" s="90"/>
      <c r="K335" s="91"/>
      <c r="L335" s="91"/>
      <c r="M335" s="91"/>
      <c r="N335" s="92"/>
      <c r="O335" s="89"/>
      <c r="R335" t="b">
        <f t="shared" si="11"/>
        <v>0</v>
      </c>
    </row>
    <row r="336" spans="1:18" ht="15" thickBot="1" x14ac:dyDescent="0.35">
      <c r="A336" s="2" t="s">
        <v>1373</v>
      </c>
      <c r="B336" s="2" t="s">
        <v>1145</v>
      </c>
      <c r="C336" s="84">
        <f>IF(COUNTIF(Table1[Tag Number], A336), 1, 0)</f>
        <v>0</v>
      </c>
      <c r="D336" s="85">
        <f>IF(COUNTIF(Table2[Tag Number], A336), 1, 0)</f>
        <v>0</v>
      </c>
      <c r="E336" s="86">
        <f>IF(COUNTIF(Table3[Tag Number], A336), 1, 0)</f>
        <v>0</v>
      </c>
      <c r="F336" s="86">
        <f>IF(COUNTIF(Table4[Tag Number], A336), 1, 0)</f>
        <v>0</v>
      </c>
      <c r="G336" s="87">
        <f t="shared" si="12"/>
        <v>0</v>
      </c>
      <c r="H336" s="88" t="str" cm="1">
        <f t="array" ref="H336">_xlfn.IFS(OR(_xlfn.XLOOKUP(A336,Table1[Tag Number],Table1[Status],"-",0)="Dead",
        _xlfn.XLOOKUP(A336,Table2[Tag Number],Table2[Status],"-",0)="Dead",
        _xlfn.XLOOKUP(A336,Table3[Tag Number],Table3[Status],"-",0)="Dead",
        _xlfn.XLOOKUP(A336,Table4[Tag Number],Table4[Status],"-",0)="Dead"),"Dead",
     OR(_xlfn.XLOOKUP(A336,Table1[Tag Number],Table1[Status],"-",0)="Alive",
        _xlfn.XLOOKUP(A336,Table2[Tag Number],Table2[Status],"-",0)="Alive",
        _xlfn.XLOOKUP(A336,Table3[Tag Number],Table3[Status],"-",0)="Alive",
        _xlfn.XLOOKUP(A336,Table4[Tag Number],Table4[Status],"-",0)="Alive"),"Alive",
     OR(_xlfn.XLOOKUP(A336,Table1[Tag Number],Table1[Status],"-",0)="-",
        _xlfn.XLOOKUP(A336,Table2[Tag Number],Table2[Status],"-",0)="-",
        _xlfn.XLOOKUP(A336,Table3[Tag Number],Table3[Status],"-",0)="-",
        _xlfn.XLOOKUP(A336,Table4[Tag Number],Table4[Status],"-",0)="-"),
   "-")</f>
        <v>-</v>
      </c>
      <c r="I336" s="90"/>
      <c r="J336" s="90"/>
      <c r="K336" s="91"/>
      <c r="L336" s="91"/>
      <c r="M336" s="91"/>
      <c r="N336" s="92"/>
      <c r="O336" s="89"/>
      <c r="R336" t="b">
        <f t="shared" si="11"/>
        <v>0</v>
      </c>
    </row>
    <row r="337" spans="1:18" ht="15" thickBot="1" x14ac:dyDescent="0.35">
      <c r="A337" s="3" t="s">
        <v>1374</v>
      </c>
      <c r="B337" s="3" t="s">
        <v>1145</v>
      </c>
      <c r="C337" s="84">
        <f>IF(COUNTIF(Table1[Tag Number], A337), 1, 0)</f>
        <v>0</v>
      </c>
      <c r="D337" s="85">
        <f>IF(COUNTIF(Table2[Tag Number], A337), 1, 0)</f>
        <v>0</v>
      </c>
      <c r="E337" s="86">
        <f>IF(COUNTIF(Table3[Tag Number], A337), 1, 0)</f>
        <v>0</v>
      </c>
      <c r="F337" s="86">
        <f>IF(COUNTIF(Table4[Tag Number], A337), 1, 0)</f>
        <v>0</v>
      </c>
      <c r="G337" s="87">
        <f t="shared" si="12"/>
        <v>0</v>
      </c>
      <c r="H337" s="88" t="str" cm="1">
        <f t="array" ref="H337">_xlfn.IFS(OR(_xlfn.XLOOKUP(A337,Table1[Tag Number],Table1[Status],"-",0)="Dead",
        _xlfn.XLOOKUP(A337,Table2[Tag Number],Table2[Status],"-",0)="Dead",
        _xlfn.XLOOKUP(A337,Table3[Tag Number],Table3[Status],"-",0)="Dead",
        _xlfn.XLOOKUP(A337,Table4[Tag Number],Table4[Status],"-",0)="Dead"),"Dead",
     OR(_xlfn.XLOOKUP(A337,Table1[Tag Number],Table1[Status],"-",0)="Alive",
        _xlfn.XLOOKUP(A337,Table2[Tag Number],Table2[Status],"-",0)="Alive",
        _xlfn.XLOOKUP(A337,Table3[Tag Number],Table3[Status],"-",0)="Alive",
        _xlfn.XLOOKUP(A337,Table4[Tag Number],Table4[Status],"-",0)="Alive"),"Alive",
     OR(_xlfn.XLOOKUP(A337,Table1[Tag Number],Table1[Status],"-",0)="-",
        _xlfn.XLOOKUP(A337,Table2[Tag Number],Table2[Status],"-",0)="-",
        _xlfn.XLOOKUP(A337,Table3[Tag Number],Table3[Status],"-",0)="-",
        _xlfn.XLOOKUP(A337,Table4[Tag Number],Table4[Status],"-",0)="-"),
   "-")</f>
        <v>-</v>
      </c>
      <c r="I337" s="90"/>
      <c r="J337" s="90"/>
      <c r="K337" s="91"/>
      <c r="L337" s="91"/>
      <c r="M337" s="91"/>
      <c r="N337" s="92"/>
      <c r="O337" s="89"/>
      <c r="R337" t="b">
        <f t="shared" si="11"/>
        <v>0</v>
      </c>
    </row>
    <row r="338" spans="1:18" ht="15" thickBot="1" x14ac:dyDescent="0.35">
      <c r="A338" s="2" t="s">
        <v>1375</v>
      </c>
      <c r="B338" s="2" t="s">
        <v>1145</v>
      </c>
      <c r="C338" s="84">
        <f>IF(COUNTIF(Table1[Tag Number], A338), 1, 0)</f>
        <v>0</v>
      </c>
      <c r="D338" s="85">
        <f>IF(COUNTIF(Table2[Tag Number], A338), 1, 0)</f>
        <v>0</v>
      </c>
      <c r="E338" s="86">
        <f>IF(COUNTIF(Table3[Tag Number], A338), 1, 0)</f>
        <v>0</v>
      </c>
      <c r="F338" s="86">
        <f>IF(COUNTIF(Table4[Tag Number], A338), 1, 0)</f>
        <v>0</v>
      </c>
      <c r="G338" s="87">
        <f t="shared" si="12"/>
        <v>0</v>
      </c>
      <c r="H338" s="88" t="str" cm="1">
        <f t="array" ref="H338">_xlfn.IFS(OR(_xlfn.XLOOKUP(A338,Table1[Tag Number],Table1[Status],"-",0)="Dead",
        _xlfn.XLOOKUP(A338,Table2[Tag Number],Table2[Status],"-",0)="Dead",
        _xlfn.XLOOKUP(A338,Table3[Tag Number],Table3[Status],"-",0)="Dead",
        _xlfn.XLOOKUP(A338,Table4[Tag Number],Table4[Status],"-",0)="Dead"),"Dead",
     OR(_xlfn.XLOOKUP(A338,Table1[Tag Number],Table1[Status],"-",0)="Alive",
        _xlfn.XLOOKUP(A338,Table2[Tag Number],Table2[Status],"-",0)="Alive",
        _xlfn.XLOOKUP(A338,Table3[Tag Number],Table3[Status],"-",0)="Alive",
        _xlfn.XLOOKUP(A338,Table4[Tag Number],Table4[Status],"-",0)="Alive"),"Alive",
     OR(_xlfn.XLOOKUP(A338,Table1[Tag Number],Table1[Status],"-",0)="-",
        _xlfn.XLOOKUP(A338,Table2[Tag Number],Table2[Status],"-",0)="-",
        _xlfn.XLOOKUP(A338,Table3[Tag Number],Table3[Status],"-",0)="-",
        _xlfn.XLOOKUP(A338,Table4[Tag Number],Table4[Status],"-",0)="-"),
   "-")</f>
        <v>-</v>
      </c>
      <c r="I338" s="90"/>
      <c r="J338" s="90"/>
      <c r="K338" s="91"/>
      <c r="L338" s="91"/>
      <c r="M338" s="91"/>
      <c r="N338" s="92"/>
      <c r="O338" s="89"/>
      <c r="R338" t="b">
        <f t="shared" si="11"/>
        <v>0</v>
      </c>
    </row>
    <row r="339" spans="1:18" ht="15" thickBot="1" x14ac:dyDescent="0.35">
      <c r="A339" s="3" t="s">
        <v>1376</v>
      </c>
      <c r="B339" s="3" t="s">
        <v>1145</v>
      </c>
      <c r="C339" s="84">
        <f>IF(COUNTIF(Table1[Tag Number], A339), 1, 0)</f>
        <v>0</v>
      </c>
      <c r="D339" s="85">
        <f>IF(COUNTIF(Table2[Tag Number], A339), 1, 0)</f>
        <v>0</v>
      </c>
      <c r="E339" s="86">
        <f>IF(COUNTIF(Table3[Tag Number], A339), 1, 0)</f>
        <v>0</v>
      </c>
      <c r="F339" s="86">
        <f>IF(COUNTIF(Table4[Tag Number], A339), 1, 0)</f>
        <v>0</v>
      </c>
      <c r="G339" s="87">
        <f t="shared" si="12"/>
        <v>0</v>
      </c>
      <c r="H339" s="88" t="str" cm="1">
        <f t="array" ref="H339">_xlfn.IFS(OR(_xlfn.XLOOKUP(A339,Table1[Tag Number],Table1[Status],"-",0)="Dead",
        _xlfn.XLOOKUP(A339,Table2[Tag Number],Table2[Status],"-",0)="Dead",
        _xlfn.XLOOKUP(A339,Table3[Tag Number],Table3[Status],"-",0)="Dead",
        _xlfn.XLOOKUP(A339,Table4[Tag Number],Table4[Status],"-",0)="Dead"),"Dead",
     OR(_xlfn.XLOOKUP(A339,Table1[Tag Number],Table1[Status],"-",0)="Alive",
        _xlfn.XLOOKUP(A339,Table2[Tag Number],Table2[Status],"-",0)="Alive",
        _xlfn.XLOOKUP(A339,Table3[Tag Number],Table3[Status],"-",0)="Alive",
        _xlfn.XLOOKUP(A339,Table4[Tag Number],Table4[Status],"-",0)="Alive"),"Alive",
     OR(_xlfn.XLOOKUP(A339,Table1[Tag Number],Table1[Status],"-",0)="-",
        _xlfn.XLOOKUP(A339,Table2[Tag Number],Table2[Status],"-",0)="-",
        _xlfn.XLOOKUP(A339,Table3[Tag Number],Table3[Status],"-",0)="-",
        _xlfn.XLOOKUP(A339,Table4[Tag Number],Table4[Status],"-",0)="-"),
   "-")</f>
        <v>-</v>
      </c>
      <c r="I339" s="90"/>
      <c r="J339" s="90"/>
      <c r="K339" s="91"/>
      <c r="L339" s="91"/>
      <c r="M339" s="91"/>
      <c r="N339" s="92"/>
      <c r="O339" s="89"/>
      <c r="R339" t="b">
        <f t="shared" si="11"/>
        <v>0</v>
      </c>
    </row>
    <row r="340" spans="1:18" ht="15" thickBot="1" x14ac:dyDescent="0.35">
      <c r="A340" s="2" t="s">
        <v>1377</v>
      </c>
      <c r="B340" s="2" t="s">
        <v>1145</v>
      </c>
      <c r="C340" s="84">
        <f>IF(COUNTIF(Table1[Tag Number], A340), 1, 0)</f>
        <v>0</v>
      </c>
      <c r="D340" s="85">
        <f>IF(COUNTIF(Table2[Tag Number], A340), 1, 0)</f>
        <v>0</v>
      </c>
      <c r="E340" s="86">
        <f>IF(COUNTIF(Table3[Tag Number], A340), 1, 0)</f>
        <v>0</v>
      </c>
      <c r="F340" s="86">
        <f>IF(COUNTIF(Table4[Tag Number], A340), 1, 0)</f>
        <v>0</v>
      </c>
      <c r="G340" s="87">
        <f t="shared" si="12"/>
        <v>0</v>
      </c>
      <c r="H340" s="88" t="str" cm="1">
        <f t="array" ref="H340">_xlfn.IFS(OR(_xlfn.XLOOKUP(A340,Table1[Tag Number],Table1[Status],"-",0)="Dead",
        _xlfn.XLOOKUP(A340,Table2[Tag Number],Table2[Status],"-",0)="Dead",
        _xlfn.XLOOKUP(A340,Table3[Tag Number],Table3[Status],"-",0)="Dead",
        _xlfn.XLOOKUP(A340,Table4[Tag Number],Table4[Status],"-",0)="Dead"),"Dead",
     OR(_xlfn.XLOOKUP(A340,Table1[Tag Number],Table1[Status],"-",0)="Alive",
        _xlfn.XLOOKUP(A340,Table2[Tag Number],Table2[Status],"-",0)="Alive",
        _xlfn.XLOOKUP(A340,Table3[Tag Number],Table3[Status],"-",0)="Alive",
        _xlfn.XLOOKUP(A340,Table4[Tag Number],Table4[Status],"-",0)="Alive"),"Alive",
     OR(_xlfn.XLOOKUP(A340,Table1[Tag Number],Table1[Status],"-",0)="-",
        _xlfn.XLOOKUP(A340,Table2[Tag Number],Table2[Status],"-",0)="-",
        _xlfn.XLOOKUP(A340,Table3[Tag Number],Table3[Status],"-",0)="-",
        _xlfn.XLOOKUP(A340,Table4[Tag Number],Table4[Status],"-",0)="-"),
   "-")</f>
        <v>-</v>
      </c>
      <c r="I340" s="90"/>
      <c r="J340" s="90"/>
      <c r="K340" s="91"/>
      <c r="L340" s="91"/>
      <c r="M340" s="91"/>
      <c r="N340" s="92"/>
      <c r="O340" s="89"/>
      <c r="R340" t="b">
        <f t="shared" si="11"/>
        <v>0</v>
      </c>
    </row>
    <row r="341" spans="1:18" ht="15" thickBot="1" x14ac:dyDescent="0.35">
      <c r="A341" s="3" t="s">
        <v>1378</v>
      </c>
      <c r="B341" s="3" t="s">
        <v>1145</v>
      </c>
      <c r="C341" s="84">
        <f>IF(COUNTIF(Table1[Tag Number], A341), 1, 0)</f>
        <v>0</v>
      </c>
      <c r="D341" s="85">
        <f>IF(COUNTIF(Table2[Tag Number], A341), 1, 0)</f>
        <v>0</v>
      </c>
      <c r="E341" s="86">
        <f>IF(COUNTIF(Table3[Tag Number], A341), 1, 0)</f>
        <v>0</v>
      </c>
      <c r="F341" s="86">
        <f>IF(COUNTIF(Table4[Tag Number], A341), 1, 0)</f>
        <v>0</v>
      </c>
      <c r="G341" s="87">
        <f t="shared" si="12"/>
        <v>0</v>
      </c>
      <c r="H341" s="88" t="str" cm="1">
        <f t="array" ref="H341">_xlfn.IFS(OR(_xlfn.XLOOKUP(A341,Table1[Tag Number],Table1[Status],"-",0)="Dead",
        _xlfn.XLOOKUP(A341,Table2[Tag Number],Table2[Status],"-",0)="Dead",
        _xlfn.XLOOKUP(A341,Table3[Tag Number],Table3[Status],"-",0)="Dead",
        _xlfn.XLOOKUP(A341,Table4[Tag Number],Table4[Status],"-",0)="Dead"),"Dead",
     OR(_xlfn.XLOOKUP(A341,Table1[Tag Number],Table1[Status],"-",0)="Alive",
        _xlfn.XLOOKUP(A341,Table2[Tag Number],Table2[Status],"-",0)="Alive",
        _xlfn.XLOOKUP(A341,Table3[Tag Number],Table3[Status],"-",0)="Alive",
        _xlfn.XLOOKUP(A341,Table4[Tag Number],Table4[Status],"-",0)="Alive"),"Alive",
     OR(_xlfn.XLOOKUP(A341,Table1[Tag Number],Table1[Status],"-",0)="-",
        _xlfn.XLOOKUP(A341,Table2[Tag Number],Table2[Status],"-",0)="-",
        _xlfn.XLOOKUP(A341,Table3[Tag Number],Table3[Status],"-",0)="-",
        _xlfn.XLOOKUP(A341,Table4[Tag Number],Table4[Status],"-",0)="-"),
   "-")</f>
        <v>-</v>
      </c>
      <c r="I341" s="90"/>
      <c r="J341" s="90"/>
      <c r="K341" s="91"/>
      <c r="L341" s="91"/>
      <c r="M341" s="91"/>
      <c r="N341" s="92"/>
      <c r="O341" s="89"/>
      <c r="R341" t="b">
        <f t="shared" si="11"/>
        <v>0</v>
      </c>
    </row>
    <row r="342" spans="1:18" ht="15" thickBot="1" x14ac:dyDescent="0.35">
      <c r="A342" s="2" t="s">
        <v>895</v>
      </c>
      <c r="B342" s="2" t="s">
        <v>1137</v>
      </c>
      <c r="C342" s="84">
        <f>IF(COUNTIF(Table1[Tag Number], A342), 1, 0)</f>
        <v>0</v>
      </c>
      <c r="D342" s="85">
        <f>IF(COUNTIF(Table2[Tag Number], A342), 1, 0)</f>
        <v>0</v>
      </c>
      <c r="E342" s="86">
        <f>IF(COUNTIF(Table3[Tag Number], A342), 1, 0)</f>
        <v>0</v>
      </c>
      <c r="F342" s="86">
        <f>IF(COUNTIF(Table4[Tag Number], A342), 1, 0)</f>
        <v>0</v>
      </c>
      <c r="G342" s="87">
        <f t="shared" si="12"/>
        <v>0</v>
      </c>
      <c r="H342" s="88" t="str" cm="1">
        <f t="array" ref="H342">_xlfn.IFS(OR(_xlfn.XLOOKUP(A342,Table1[Tag Number],Table1[Status],"-",0)="Dead",
        _xlfn.XLOOKUP(A342,Table2[Tag Number],Table2[Status],"-",0)="Dead",
        _xlfn.XLOOKUP(A342,Table3[Tag Number],Table3[Status],"-",0)="Dead",
        _xlfn.XLOOKUP(A342,Table4[Tag Number],Table4[Status],"-",0)="Dead"),"Dead",
     OR(_xlfn.XLOOKUP(A342,Table1[Tag Number],Table1[Status],"-",0)="Alive",
        _xlfn.XLOOKUP(A342,Table2[Tag Number],Table2[Status],"-",0)="Alive",
        _xlfn.XLOOKUP(A342,Table3[Tag Number],Table3[Status],"-",0)="Alive",
        _xlfn.XLOOKUP(A342,Table4[Tag Number],Table4[Status],"-",0)="Alive"),"Alive",
     OR(_xlfn.XLOOKUP(A342,Table1[Tag Number],Table1[Status],"-",0)="-",
        _xlfn.XLOOKUP(A342,Table2[Tag Number],Table2[Status],"-",0)="-",
        _xlfn.XLOOKUP(A342,Table3[Tag Number],Table3[Status],"-",0)="-",
        _xlfn.XLOOKUP(A342,Table4[Tag Number],Table4[Status],"-",0)="-"),
   "-")</f>
        <v>-</v>
      </c>
      <c r="I342" s="90"/>
      <c r="J342" s="90"/>
      <c r="K342" s="91"/>
      <c r="L342" s="91"/>
      <c r="M342" s="91"/>
      <c r="N342" s="92"/>
      <c r="O342" s="89"/>
      <c r="R342" t="b">
        <f t="shared" si="11"/>
        <v>0</v>
      </c>
    </row>
    <row r="343" spans="1:18" ht="15" thickBot="1" x14ac:dyDescent="0.35">
      <c r="A343" s="3" t="s">
        <v>570</v>
      </c>
      <c r="B343" s="3" t="s">
        <v>1137</v>
      </c>
      <c r="C343" s="84">
        <f>IF(COUNTIF(Table1[Tag Number], A343), 1, 0)</f>
        <v>0</v>
      </c>
      <c r="D343" s="85">
        <f>IF(COUNTIF(Table2[Tag Number], A343), 1, 0)</f>
        <v>0</v>
      </c>
      <c r="E343" s="86">
        <f>IF(COUNTIF(Table3[Tag Number], A343), 1, 0)</f>
        <v>0</v>
      </c>
      <c r="F343" s="86">
        <f>IF(COUNTIF(Table4[Tag Number], A343), 1, 0)</f>
        <v>0</v>
      </c>
      <c r="G343" s="87">
        <f t="shared" si="12"/>
        <v>0</v>
      </c>
      <c r="H343" s="88" t="str" cm="1">
        <f t="array" ref="H343">_xlfn.IFS(OR(_xlfn.XLOOKUP(A343,Table1[Tag Number],Table1[Status],"-",0)="Dead",
        _xlfn.XLOOKUP(A343,Table2[Tag Number],Table2[Status],"-",0)="Dead",
        _xlfn.XLOOKUP(A343,Table3[Tag Number],Table3[Status],"-",0)="Dead",
        _xlfn.XLOOKUP(A343,Table4[Tag Number],Table4[Status],"-",0)="Dead"),"Dead",
     OR(_xlfn.XLOOKUP(A343,Table1[Tag Number],Table1[Status],"-",0)="Alive",
        _xlfn.XLOOKUP(A343,Table2[Tag Number],Table2[Status],"-",0)="Alive",
        _xlfn.XLOOKUP(A343,Table3[Tag Number],Table3[Status],"-",0)="Alive",
        _xlfn.XLOOKUP(A343,Table4[Tag Number],Table4[Status],"-",0)="Alive"),"Alive",
     OR(_xlfn.XLOOKUP(A343,Table1[Tag Number],Table1[Status],"-",0)="-",
        _xlfn.XLOOKUP(A343,Table2[Tag Number],Table2[Status],"-",0)="-",
        _xlfn.XLOOKUP(A343,Table3[Tag Number],Table3[Status],"-",0)="-",
        _xlfn.XLOOKUP(A343,Table4[Tag Number],Table4[Status],"-",0)="-"),
   "-")</f>
        <v>-</v>
      </c>
      <c r="I343" s="90"/>
      <c r="J343" s="90"/>
      <c r="K343" s="91"/>
      <c r="L343" s="91"/>
      <c r="M343" s="91"/>
      <c r="N343" s="92"/>
      <c r="O343" s="89"/>
      <c r="R343" t="b">
        <f t="shared" si="11"/>
        <v>0</v>
      </c>
    </row>
    <row r="344" spans="1:18" ht="15" thickBot="1" x14ac:dyDescent="0.35">
      <c r="A344" s="2" t="s">
        <v>1379</v>
      </c>
      <c r="B344" s="2" t="s">
        <v>1145</v>
      </c>
      <c r="C344" s="84">
        <f>IF(COUNTIF(Table1[Tag Number], A344), 1, 0)</f>
        <v>0</v>
      </c>
      <c r="D344" s="85">
        <f>IF(COUNTIF(Table2[Tag Number], A344), 1, 0)</f>
        <v>0</v>
      </c>
      <c r="E344" s="86">
        <f>IF(COUNTIF(Table3[Tag Number], A344), 1, 0)</f>
        <v>0</v>
      </c>
      <c r="F344" s="86">
        <f>IF(COUNTIF(Table4[Tag Number], A344), 1, 0)</f>
        <v>0</v>
      </c>
      <c r="G344" s="87">
        <f t="shared" si="12"/>
        <v>0</v>
      </c>
      <c r="H344" s="88" t="str" cm="1">
        <f t="array" ref="H344">_xlfn.IFS(OR(_xlfn.XLOOKUP(A344,Table1[Tag Number],Table1[Status],"-",0)="Dead",
        _xlfn.XLOOKUP(A344,Table2[Tag Number],Table2[Status],"-",0)="Dead",
        _xlfn.XLOOKUP(A344,Table3[Tag Number],Table3[Status],"-",0)="Dead",
        _xlfn.XLOOKUP(A344,Table4[Tag Number],Table4[Status],"-",0)="Dead"),"Dead",
     OR(_xlfn.XLOOKUP(A344,Table1[Tag Number],Table1[Status],"-",0)="Alive",
        _xlfn.XLOOKUP(A344,Table2[Tag Number],Table2[Status],"-",0)="Alive",
        _xlfn.XLOOKUP(A344,Table3[Tag Number],Table3[Status],"-",0)="Alive",
        _xlfn.XLOOKUP(A344,Table4[Tag Number],Table4[Status],"-",0)="Alive"),"Alive",
     OR(_xlfn.XLOOKUP(A344,Table1[Tag Number],Table1[Status],"-",0)="-",
        _xlfn.XLOOKUP(A344,Table2[Tag Number],Table2[Status],"-",0)="-",
        _xlfn.XLOOKUP(A344,Table3[Tag Number],Table3[Status],"-",0)="-",
        _xlfn.XLOOKUP(A344,Table4[Tag Number],Table4[Status],"-",0)="-"),
   "-")</f>
        <v>-</v>
      </c>
      <c r="I344" s="90"/>
      <c r="J344" s="90"/>
      <c r="K344" s="91"/>
      <c r="L344" s="91"/>
      <c r="M344" s="91"/>
      <c r="N344" s="92"/>
      <c r="O344" s="89"/>
      <c r="R344" t="b">
        <f t="shared" si="11"/>
        <v>0</v>
      </c>
    </row>
    <row r="345" spans="1:18" ht="15" thickBot="1" x14ac:dyDescent="0.35">
      <c r="A345" s="3" t="s">
        <v>563</v>
      </c>
      <c r="B345" s="3" t="s">
        <v>1137</v>
      </c>
      <c r="C345" s="84">
        <f>IF(COUNTIF(Table1[Tag Number], A345), 1, 0)</f>
        <v>0</v>
      </c>
      <c r="D345" s="85">
        <f>IF(COUNTIF(Table2[Tag Number], A345), 1, 0)</f>
        <v>0</v>
      </c>
      <c r="E345" s="86">
        <f>IF(COUNTIF(Table3[Tag Number], A345), 1, 0)</f>
        <v>0</v>
      </c>
      <c r="F345" s="86">
        <f>IF(COUNTIF(Table4[Tag Number], A345), 1, 0)</f>
        <v>0</v>
      </c>
      <c r="G345" s="87">
        <f t="shared" si="12"/>
        <v>0</v>
      </c>
      <c r="H345" s="88" t="str" cm="1">
        <f t="array" ref="H345">_xlfn.IFS(OR(_xlfn.XLOOKUP(A345,Table1[Tag Number],Table1[Status],"-",0)="Dead",
        _xlfn.XLOOKUP(A345,Table2[Tag Number],Table2[Status],"-",0)="Dead",
        _xlfn.XLOOKUP(A345,Table3[Tag Number],Table3[Status],"-",0)="Dead",
        _xlfn.XLOOKUP(A345,Table4[Tag Number],Table4[Status],"-",0)="Dead"),"Dead",
     OR(_xlfn.XLOOKUP(A345,Table1[Tag Number],Table1[Status],"-",0)="Alive",
        _xlfn.XLOOKUP(A345,Table2[Tag Number],Table2[Status],"-",0)="Alive",
        _xlfn.XLOOKUP(A345,Table3[Tag Number],Table3[Status],"-",0)="Alive",
        _xlfn.XLOOKUP(A345,Table4[Tag Number],Table4[Status],"-",0)="Alive"),"Alive",
     OR(_xlfn.XLOOKUP(A345,Table1[Tag Number],Table1[Status],"-",0)="-",
        _xlfn.XLOOKUP(A345,Table2[Tag Number],Table2[Status],"-",0)="-",
        _xlfn.XLOOKUP(A345,Table3[Tag Number],Table3[Status],"-",0)="-",
        _xlfn.XLOOKUP(A345,Table4[Tag Number],Table4[Status],"-",0)="-"),
   "-")</f>
        <v>-</v>
      </c>
      <c r="I345" s="90"/>
      <c r="J345" s="90"/>
      <c r="K345" s="91"/>
      <c r="L345" s="91"/>
      <c r="M345" s="91"/>
      <c r="N345" s="92"/>
      <c r="O345" s="89"/>
      <c r="R345" t="b">
        <f t="shared" si="11"/>
        <v>0</v>
      </c>
    </row>
    <row r="346" spans="1:18" ht="15" thickBot="1" x14ac:dyDescent="0.35">
      <c r="A346" s="2" t="s">
        <v>1380</v>
      </c>
      <c r="B346" s="2" t="s">
        <v>1145</v>
      </c>
      <c r="C346" s="84">
        <f>IF(COUNTIF(Table1[Tag Number], A346), 1, 0)</f>
        <v>0</v>
      </c>
      <c r="D346" s="85">
        <f>IF(COUNTIF(Table2[Tag Number], A346), 1, 0)</f>
        <v>0</v>
      </c>
      <c r="E346" s="86">
        <f>IF(COUNTIF(Table3[Tag Number], A346), 1, 0)</f>
        <v>0</v>
      </c>
      <c r="F346" s="86">
        <f>IF(COUNTIF(Table4[Tag Number], A346), 1, 0)</f>
        <v>0</v>
      </c>
      <c r="G346" s="87">
        <f t="shared" si="12"/>
        <v>0</v>
      </c>
      <c r="H346" s="88" t="str" cm="1">
        <f t="array" ref="H346">_xlfn.IFS(OR(_xlfn.XLOOKUP(A346,Table1[Tag Number],Table1[Status],"-",0)="Dead",
        _xlfn.XLOOKUP(A346,Table2[Tag Number],Table2[Status],"-",0)="Dead",
        _xlfn.XLOOKUP(A346,Table3[Tag Number],Table3[Status],"-",0)="Dead",
        _xlfn.XLOOKUP(A346,Table4[Tag Number],Table4[Status],"-",0)="Dead"),"Dead",
     OR(_xlfn.XLOOKUP(A346,Table1[Tag Number],Table1[Status],"-",0)="Alive",
        _xlfn.XLOOKUP(A346,Table2[Tag Number],Table2[Status],"-",0)="Alive",
        _xlfn.XLOOKUP(A346,Table3[Tag Number],Table3[Status],"-",0)="Alive",
        _xlfn.XLOOKUP(A346,Table4[Tag Number],Table4[Status],"-",0)="Alive"),"Alive",
     OR(_xlfn.XLOOKUP(A346,Table1[Tag Number],Table1[Status],"-",0)="-",
        _xlfn.XLOOKUP(A346,Table2[Tag Number],Table2[Status],"-",0)="-",
        _xlfn.XLOOKUP(A346,Table3[Tag Number],Table3[Status],"-",0)="-",
        _xlfn.XLOOKUP(A346,Table4[Tag Number],Table4[Status],"-",0)="-"),
   "-")</f>
        <v>-</v>
      </c>
      <c r="I346" s="90"/>
      <c r="J346" s="90"/>
      <c r="K346" s="91"/>
      <c r="L346" s="91"/>
      <c r="M346" s="91"/>
      <c r="N346" s="92"/>
      <c r="O346" s="89"/>
      <c r="R346" t="b">
        <f t="shared" si="11"/>
        <v>0</v>
      </c>
    </row>
    <row r="347" spans="1:18" ht="15" thickBot="1" x14ac:dyDescent="0.35">
      <c r="A347" s="3" t="s">
        <v>1381</v>
      </c>
      <c r="B347" s="3" t="s">
        <v>1145</v>
      </c>
      <c r="C347" s="84">
        <f>IF(COUNTIF(Table1[Tag Number], A347), 1, 0)</f>
        <v>0</v>
      </c>
      <c r="D347" s="85">
        <f>IF(COUNTIF(Table2[Tag Number], A347), 1, 0)</f>
        <v>0</v>
      </c>
      <c r="E347" s="86">
        <f>IF(COUNTIF(Table3[Tag Number], A347), 1, 0)</f>
        <v>0</v>
      </c>
      <c r="F347" s="86">
        <f>IF(COUNTIF(Table4[Tag Number], A347), 1, 0)</f>
        <v>0</v>
      </c>
      <c r="G347" s="87">
        <f t="shared" si="12"/>
        <v>0</v>
      </c>
      <c r="H347" s="88" t="str" cm="1">
        <f t="array" ref="H347">_xlfn.IFS(OR(_xlfn.XLOOKUP(A347,Table1[Tag Number],Table1[Status],"-",0)="Dead",
        _xlfn.XLOOKUP(A347,Table2[Tag Number],Table2[Status],"-",0)="Dead",
        _xlfn.XLOOKUP(A347,Table3[Tag Number],Table3[Status],"-",0)="Dead",
        _xlfn.XLOOKUP(A347,Table4[Tag Number],Table4[Status],"-",0)="Dead"),"Dead",
     OR(_xlfn.XLOOKUP(A347,Table1[Tag Number],Table1[Status],"-",0)="Alive",
        _xlfn.XLOOKUP(A347,Table2[Tag Number],Table2[Status],"-",0)="Alive",
        _xlfn.XLOOKUP(A347,Table3[Tag Number],Table3[Status],"-",0)="Alive",
        _xlfn.XLOOKUP(A347,Table4[Tag Number],Table4[Status],"-",0)="Alive"),"Alive",
     OR(_xlfn.XLOOKUP(A347,Table1[Tag Number],Table1[Status],"-",0)="-",
        _xlfn.XLOOKUP(A347,Table2[Tag Number],Table2[Status],"-",0)="-",
        _xlfn.XLOOKUP(A347,Table3[Tag Number],Table3[Status],"-",0)="-",
        _xlfn.XLOOKUP(A347,Table4[Tag Number],Table4[Status],"-",0)="-"),
   "-")</f>
        <v>-</v>
      </c>
      <c r="I347" s="90"/>
      <c r="J347" s="90"/>
      <c r="K347" s="91"/>
      <c r="L347" s="91"/>
      <c r="M347" s="91"/>
      <c r="N347" s="92"/>
      <c r="O347" s="89"/>
      <c r="R347" t="b">
        <f t="shared" si="11"/>
        <v>0</v>
      </c>
    </row>
    <row r="348" spans="1:18" ht="15" thickBot="1" x14ac:dyDescent="0.35">
      <c r="A348" s="2" t="s">
        <v>1382</v>
      </c>
      <c r="B348" s="2" t="s">
        <v>1145</v>
      </c>
      <c r="C348" s="84">
        <f>IF(COUNTIF(Table1[Tag Number], A348), 1, 0)</f>
        <v>1</v>
      </c>
      <c r="D348" s="85">
        <f>IF(COUNTIF(Table2[Tag Number], A348), 1, 0)</f>
        <v>0</v>
      </c>
      <c r="E348" s="86">
        <f>IF(COUNTIF(Table3[Tag Number], A348), 1, 0)</f>
        <v>0</v>
      </c>
      <c r="F348" s="86">
        <f>IF(COUNTIF(Table4[Tag Number], A348), 1, 0)</f>
        <v>0</v>
      </c>
      <c r="G348" s="87">
        <f t="shared" si="12"/>
        <v>1</v>
      </c>
      <c r="H348" s="88" t="str" cm="1">
        <f t="array" ref="H348">_xlfn.IFS(OR(_xlfn.XLOOKUP(A348,Table1[Tag Number],Table1[Status],"-",0)="Dead",
        _xlfn.XLOOKUP(A348,Table2[Tag Number],Table2[Status],"-",0)="Dead",
        _xlfn.XLOOKUP(A348,Table3[Tag Number],Table3[Status],"-",0)="Dead",
        _xlfn.XLOOKUP(A348,Table4[Tag Number],Table4[Status],"-",0)="Dead"),"Dead",
     OR(_xlfn.XLOOKUP(A348,Table1[Tag Number],Table1[Status],"-",0)="Alive",
        _xlfn.XLOOKUP(A348,Table2[Tag Number],Table2[Status],"-",0)="Alive",
        _xlfn.XLOOKUP(A348,Table3[Tag Number],Table3[Status],"-",0)="Alive",
        _xlfn.XLOOKUP(A348,Table4[Tag Number],Table4[Status],"-",0)="Alive"),"Alive",
     OR(_xlfn.XLOOKUP(A348,Table1[Tag Number],Table1[Status],"-",0)="-",
        _xlfn.XLOOKUP(A348,Table2[Tag Number],Table2[Status],"-",0)="-",
        _xlfn.XLOOKUP(A348,Table3[Tag Number],Table3[Status],"-",0)="-",
        _xlfn.XLOOKUP(A348,Table4[Tag Number],Table4[Status],"-",0)="-"),
   "-")</f>
        <v>Dead</v>
      </c>
      <c r="I348" s="90"/>
      <c r="J348" s="90"/>
      <c r="K348" s="91"/>
      <c r="L348" s="91"/>
      <c r="M348" s="91"/>
      <c r="N348" s="92"/>
      <c r="O348" s="89"/>
      <c r="R348" t="b">
        <f t="shared" si="11"/>
        <v>0</v>
      </c>
    </row>
    <row r="349" spans="1:18" ht="15" thickBot="1" x14ac:dyDescent="0.35">
      <c r="A349" s="3" t="s">
        <v>1383</v>
      </c>
      <c r="B349" s="3" t="s">
        <v>1145</v>
      </c>
      <c r="C349" s="84">
        <f>IF(COUNTIF(Table1[Tag Number], A349), 1, 0)</f>
        <v>0</v>
      </c>
      <c r="D349" s="85">
        <f>IF(COUNTIF(Table2[Tag Number], A349), 1, 0)</f>
        <v>0</v>
      </c>
      <c r="E349" s="86">
        <f>IF(COUNTIF(Table3[Tag Number], A349), 1, 0)</f>
        <v>0</v>
      </c>
      <c r="F349" s="86">
        <f>IF(COUNTIF(Table4[Tag Number], A349), 1, 0)</f>
        <v>0</v>
      </c>
      <c r="G349" s="87">
        <f t="shared" si="12"/>
        <v>0</v>
      </c>
      <c r="H349" s="88" t="str" cm="1">
        <f t="array" ref="H349">_xlfn.IFS(OR(_xlfn.XLOOKUP(A349,Table1[Tag Number],Table1[Status],"-",0)="Dead",
        _xlfn.XLOOKUP(A349,Table2[Tag Number],Table2[Status],"-",0)="Dead",
        _xlfn.XLOOKUP(A349,Table3[Tag Number],Table3[Status],"-",0)="Dead",
        _xlfn.XLOOKUP(A349,Table4[Tag Number],Table4[Status],"-",0)="Dead"),"Dead",
     OR(_xlfn.XLOOKUP(A349,Table1[Tag Number],Table1[Status],"-",0)="Alive",
        _xlfn.XLOOKUP(A349,Table2[Tag Number],Table2[Status],"-",0)="Alive",
        _xlfn.XLOOKUP(A349,Table3[Tag Number],Table3[Status],"-",0)="Alive",
        _xlfn.XLOOKUP(A349,Table4[Tag Number],Table4[Status],"-",0)="Alive"),"Alive",
     OR(_xlfn.XLOOKUP(A349,Table1[Tag Number],Table1[Status],"-",0)="-",
        _xlfn.XLOOKUP(A349,Table2[Tag Number],Table2[Status],"-",0)="-",
        _xlfn.XLOOKUP(A349,Table3[Tag Number],Table3[Status],"-",0)="-",
        _xlfn.XLOOKUP(A349,Table4[Tag Number],Table4[Status],"-",0)="-"),
   "-")</f>
        <v>-</v>
      </c>
      <c r="I349" s="90"/>
      <c r="J349" s="90"/>
      <c r="K349" s="91"/>
      <c r="L349" s="91"/>
      <c r="M349" s="91"/>
      <c r="N349" s="92"/>
      <c r="O349" s="89"/>
      <c r="R349" t="b">
        <f t="shared" si="11"/>
        <v>0</v>
      </c>
    </row>
    <row r="350" spans="1:18" ht="15" thickBot="1" x14ac:dyDescent="0.35">
      <c r="A350" s="2" t="s">
        <v>1384</v>
      </c>
      <c r="B350" s="2" t="s">
        <v>1145</v>
      </c>
      <c r="C350" s="84">
        <f>IF(COUNTIF(Table1[Tag Number], A350), 1, 0)</f>
        <v>0</v>
      </c>
      <c r="D350" s="85">
        <f>IF(COUNTIF(Table2[Tag Number], A350), 1, 0)</f>
        <v>0</v>
      </c>
      <c r="E350" s="86">
        <f>IF(COUNTIF(Table3[Tag Number], A350), 1, 0)</f>
        <v>0</v>
      </c>
      <c r="F350" s="86">
        <f>IF(COUNTIF(Table4[Tag Number], A350), 1, 0)</f>
        <v>0</v>
      </c>
      <c r="G350" s="87">
        <f t="shared" si="12"/>
        <v>0</v>
      </c>
      <c r="H350" s="88" t="str" cm="1">
        <f t="array" ref="H350">_xlfn.IFS(OR(_xlfn.XLOOKUP(A350,Table1[Tag Number],Table1[Status],"-",0)="Dead",
        _xlfn.XLOOKUP(A350,Table2[Tag Number],Table2[Status],"-",0)="Dead",
        _xlfn.XLOOKUP(A350,Table3[Tag Number],Table3[Status],"-",0)="Dead",
        _xlfn.XLOOKUP(A350,Table4[Tag Number],Table4[Status],"-",0)="Dead"),"Dead",
     OR(_xlfn.XLOOKUP(A350,Table1[Tag Number],Table1[Status],"-",0)="Alive",
        _xlfn.XLOOKUP(A350,Table2[Tag Number],Table2[Status],"-",0)="Alive",
        _xlfn.XLOOKUP(A350,Table3[Tag Number],Table3[Status],"-",0)="Alive",
        _xlfn.XLOOKUP(A350,Table4[Tag Number],Table4[Status],"-",0)="Alive"),"Alive",
     OR(_xlfn.XLOOKUP(A350,Table1[Tag Number],Table1[Status],"-",0)="-",
        _xlfn.XLOOKUP(A350,Table2[Tag Number],Table2[Status],"-",0)="-",
        _xlfn.XLOOKUP(A350,Table3[Tag Number],Table3[Status],"-",0)="-",
        _xlfn.XLOOKUP(A350,Table4[Tag Number],Table4[Status],"-",0)="-"),
   "-")</f>
        <v>-</v>
      </c>
      <c r="I350" s="90"/>
      <c r="J350" s="90"/>
      <c r="K350" s="91"/>
      <c r="L350" s="91"/>
      <c r="M350" s="91"/>
      <c r="N350" s="92"/>
      <c r="O350" s="89"/>
      <c r="R350" t="b">
        <f t="shared" si="11"/>
        <v>0</v>
      </c>
    </row>
    <row r="351" spans="1:18" ht="15" thickBot="1" x14ac:dyDescent="0.35">
      <c r="A351" s="3" t="s">
        <v>1385</v>
      </c>
      <c r="B351" s="3" t="s">
        <v>1145</v>
      </c>
      <c r="C351" s="84">
        <f>IF(COUNTIF(Table1[Tag Number], A351), 1, 0)</f>
        <v>0</v>
      </c>
      <c r="D351" s="85">
        <f>IF(COUNTIF(Table2[Tag Number], A351), 1, 0)</f>
        <v>0</v>
      </c>
      <c r="E351" s="86">
        <f>IF(COUNTIF(Table3[Tag Number], A351), 1, 0)</f>
        <v>0</v>
      </c>
      <c r="F351" s="86">
        <f>IF(COUNTIF(Table4[Tag Number], A351), 1, 0)</f>
        <v>0</v>
      </c>
      <c r="G351" s="87">
        <f t="shared" si="12"/>
        <v>0</v>
      </c>
      <c r="H351" s="88" t="str" cm="1">
        <f t="array" ref="H351">_xlfn.IFS(OR(_xlfn.XLOOKUP(A351,Table1[Tag Number],Table1[Status],"-",0)="Dead",
        _xlfn.XLOOKUP(A351,Table2[Tag Number],Table2[Status],"-",0)="Dead",
        _xlfn.XLOOKUP(A351,Table3[Tag Number],Table3[Status],"-",0)="Dead",
        _xlfn.XLOOKUP(A351,Table4[Tag Number],Table4[Status],"-",0)="Dead"),"Dead",
     OR(_xlfn.XLOOKUP(A351,Table1[Tag Number],Table1[Status],"-",0)="Alive",
        _xlfn.XLOOKUP(A351,Table2[Tag Number],Table2[Status],"-",0)="Alive",
        _xlfn.XLOOKUP(A351,Table3[Tag Number],Table3[Status],"-",0)="Alive",
        _xlfn.XLOOKUP(A351,Table4[Tag Number],Table4[Status],"-",0)="Alive"),"Alive",
     OR(_xlfn.XLOOKUP(A351,Table1[Tag Number],Table1[Status],"-",0)="-",
        _xlfn.XLOOKUP(A351,Table2[Tag Number],Table2[Status],"-",0)="-",
        _xlfn.XLOOKUP(A351,Table3[Tag Number],Table3[Status],"-",0)="-",
        _xlfn.XLOOKUP(A351,Table4[Tag Number],Table4[Status],"-",0)="-"),
   "-")</f>
        <v>-</v>
      </c>
      <c r="I351" s="90"/>
      <c r="J351" s="90"/>
      <c r="K351" s="91"/>
      <c r="L351" s="91"/>
      <c r="M351" s="91"/>
      <c r="N351" s="92"/>
      <c r="O351" s="89"/>
      <c r="R351" t="b">
        <f t="shared" si="11"/>
        <v>0</v>
      </c>
    </row>
    <row r="352" spans="1:18" ht="15" thickBot="1" x14ac:dyDescent="0.35">
      <c r="A352" s="2" t="s">
        <v>1386</v>
      </c>
      <c r="B352" s="2" t="s">
        <v>1145</v>
      </c>
      <c r="C352" s="84">
        <f>IF(COUNTIF(Table1[Tag Number], A352), 1, 0)</f>
        <v>0</v>
      </c>
      <c r="D352" s="85">
        <f>IF(COUNTIF(Table2[Tag Number], A352), 1, 0)</f>
        <v>0</v>
      </c>
      <c r="E352" s="86">
        <f>IF(COUNTIF(Table3[Tag Number], A352), 1, 0)</f>
        <v>0</v>
      </c>
      <c r="F352" s="86">
        <f>IF(COUNTIF(Table4[Tag Number], A352), 1, 0)</f>
        <v>0</v>
      </c>
      <c r="G352" s="87">
        <f t="shared" si="12"/>
        <v>0</v>
      </c>
      <c r="H352" s="88" t="str" cm="1">
        <f t="array" ref="H352">_xlfn.IFS(OR(_xlfn.XLOOKUP(A352,Table1[Tag Number],Table1[Status],"-",0)="Dead",
        _xlfn.XLOOKUP(A352,Table2[Tag Number],Table2[Status],"-",0)="Dead",
        _xlfn.XLOOKUP(A352,Table3[Tag Number],Table3[Status],"-",0)="Dead",
        _xlfn.XLOOKUP(A352,Table4[Tag Number],Table4[Status],"-",0)="Dead"),"Dead",
     OR(_xlfn.XLOOKUP(A352,Table1[Tag Number],Table1[Status],"-",0)="Alive",
        _xlfn.XLOOKUP(A352,Table2[Tag Number],Table2[Status],"-",0)="Alive",
        _xlfn.XLOOKUP(A352,Table3[Tag Number],Table3[Status],"-",0)="Alive",
        _xlfn.XLOOKUP(A352,Table4[Tag Number],Table4[Status],"-",0)="Alive"),"Alive",
     OR(_xlfn.XLOOKUP(A352,Table1[Tag Number],Table1[Status],"-",0)="-",
        _xlfn.XLOOKUP(A352,Table2[Tag Number],Table2[Status],"-",0)="-",
        _xlfn.XLOOKUP(A352,Table3[Tag Number],Table3[Status],"-",0)="-",
        _xlfn.XLOOKUP(A352,Table4[Tag Number],Table4[Status],"-",0)="-"),
   "-")</f>
        <v>-</v>
      </c>
      <c r="I352" s="90"/>
      <c r="J352" s="90"/>
      <c r="K352" s="91"/>
      <c r="L352" s="91"/>
      <c r="M352" s="91"/>
      <c r="N352" s="92"/>
      <c r="O352" s="89"/>
      <c r="R352" t="b">
        <f t="shared" si="11"/>
        <v>0</v>
      </c>
    </row>
    <row r="353" spans="1:18" ht="15" thickBot="1" x14ac:dyDescent="0.35">
      <c r="A353" s="3" t="s">
        <v>1387</v>
      </c>
      <c r="B353" s="3" t="s">
        <v>1145</v>
      </c>
      <c r="C353" s="84">
        <f>IF(COUNTIF(Table1[Tag Number], A353), 1, 0)</f>
        <v>0</v>
      </c>
      <c r="D353" s="85">
        <f>IF(COUNTIF(Table2[Tag Number], A353), 1, 0)</f>
        <v>0</v>
      </c>
      <c r="E353" s="86">
        <f>IF(COUNTIF(Table3[Tag Number], A353), 1, 0)</f>
        <v>0</v>
      </c>
      <c r="F353" s="86">
        <f>IF(COUNTIF(Table4[Tag Number], A353), 1, 0)</f>
        <v>0</v>
      </c>
      <c r="G353" s="87">
        <f t="shared" si="12"/>
        <v>0</v>
      </c>
      <c r="H353" s="88" t="str" cm="1">
        <f t="array" ref="H353">_xlfn.IFS(OR(_xlfn.XLOOKUP(A353,Table1[Tag Number],Table1[Status],"-",0)="Dead",
        _xlfn.XLOOKUP(A353,Table2[Tag Number],Table2[Status],"-",0)="Dead",
        _xlfn.XLOOKUP(A353,Table3[Tag Number],Table3[Status],"-",0)="Dead",
        _xlfn.XLOOKUP(A353,Table4[Tag Number],Table4[Status],"-",0)="Dead"),"Dead",
     OR(_xlfn.XLOOKUP(A353,Table1[Tag Number],Table1[Status],"-",0)="Alive",
        _xlfn.XLOOKUP(A353,Table2[Tag Number],Table2[Status],"-",0)="Alive",
        _xlfn.XLOOKUP(A353,Table3[Tag Number],Table3[Status],"-",0)="Alive",
        _xlfn.XLOOKUP(A353,Table4[Tag Number],Table4[Status],"-",0)="Alive"),"Alive",
     OR(_xlfn.XLOOKUP(A353,Table1[Tag Number],Table1[Status],"-",0)="-",
        _xlfn.XLOOKUP(A353,Table2[Tag Number],Table2[Status],"-",0)="-",
        _xlfn.XLOOKUP(A353,Table3[Tag Number],Table3[Status],"-",0)="-",
        _xlfn.XLOOKUP(A353,Table4[Tag Number],Table4[Status],"-",0)="-"),
   "-")</f>
        <v>-</v>
      </c>
      <c r="I353" s="90"/>
      <c r="J353" s="90"/>
      <c r="K353" s="91"/>
      <c r="L353" s="91"/>
      <c r="M353" s="91"/>
      <c r="N353" s="92"/>
      <c r="O353" s="89"/>
      <c r="R353" t="b">
        <f t="shared" si="11"/>
        <v>0</v>
      </c>
    </row>
    <row r="354" spans="1:18" ht="15" thickBot="1" x14ac:dyDescent="0.35">
      <c r="A354" s="2" t="s">
        <v>1388</v>
      </c>
      <c r="B354" s="2" t="s">
        <v>1145</v>
      </c>
      <c r="C354" s="84">
        <f>IF(COUNTIF(Table1[Tag Number], A354), 1, 0)</f>
        <v>0</v>
      </c>
      <c r="D354" s="85">
        <f>IF(COUNTIF(Table2[Tag Number], A354), 1, 0)</f>
        <v>0</v>
      </c>
      <c r="E354" s="86">
        <f>IF(COUNTIF(Table3[Tag Number], A354), 1, 0)</f>
        <v>0</v>
      </c>
      <c r="F354" s="86">
        <f>IF(COUNTIF(Table4[Tag Number], A354), 1, 0)</f>
        <v>0</v>
      </c>
      <c r="G354" s="87">
        <f t="shared" si="12"/>
        <v>0</v>
      </c>
      <c r="H354" s="88" t="str" cm="1">
        <f t="array" ref="H354">_xlfn.IFS(OR(_xlfn.XLOOKUP(A354,Table1[Tag Number],Table1[Status],"-",0)="Dead",
        _xlfn.XLOOKUP(A354,Table2[Tag Number],Table2[Status],"-",0)="Dead",
        _xlfn.XLOOKUP(A354,Table3[Tag Number],Table3[Status],"-",0)="Dead",
        _xlfn.XLOOKUP(A354,Table4[Tag Number],Table4[Status],"-",0)="Dead"),"Dead",
     OR(_xlfn.XLOOKUP(A354,Table1[Tag Number],Table1[Status],"-",0)="Alive",
        _xlfn.XLOOKUP(A354,Table2[Tag Number],Table2[Status],"-",0)="Alive",
        _xlfn.XLOOKUP(A354,Table3[Tag Number],Table3[Status],"-",0)="Alive",
        _xlfn.XLOOKUP(A354,Table4[Tag Number],Table4[Status],"-",0)="Alive"),"Alive",
     OR(_xlfn.XLOOKUP(A354,Table1[Tag Number],Table1[Status],"-",0)="-",
        _xlfn.XLOOKUP(A354,Table2[Tag Number],Table2[Status],"-",0)="-",
        _xlfn.XLOOKUP(A354,Table3[Tag Number],Table3[Status],"-",0)="-",
        _xlfn.XLOOKUP(A354,Table4[Tag Number],Table4[Status],"-",0)="-"),
   "-")</f>
        <v>-</v>
      </c>
      <c r="I354" s="90"/>
      <c r="J354" s="90"/>
      <c r="K354" s="91"/>
      <c r="L354" s="91"/>
      <c r="M354" s="91"/>
      <c r="N354" s="92"/>
      <c r="O354" s="89"/>
      <c r="R354" t="b">
        <f t="shared" si="11"/>
        <v>0</v>
      </c>
    </row>
    <row r="355" spans="1:18" ht="15" thickBot="1" x14ac:dyDescent="0.35">
      <c r="A355" s="3" t="s">
        <v>1389</v>
      </c>
      <c r="B355" s="3" t="s">
        <v>1145</v>
      </c>
      <c r="C355" s="84">
        <f>IF(COUNTIF(Table1[Tag Number], A355), 1, 0)</f>
        <v>0</v>
      </c>
      <c r="D355" s="85">
        <f>IF(COUNTIF(Table2[Tag Number], A355), 1, 0)</f>
        <v>0</v>
      </c>
      <c r="E355" s="86">
        <f>IF(COUNTIF(Table3[Tag Number], A355), 1, 0)</f>
        <v>0</v>
      </c>
      <c r="F355" s="86">
        <f>IF(COUNTIF(Table4[Tag Number], A355), 1, 0)</f>
        <v>0</v>
      </c>
      <c r="G355" s="87">
        <f t="shared" si="12"/>
        <v>0</v>
      </c>
      <c r="H355" s="88" t="str" cm="1">
        <f t="array" ref="H355">_xlfn.IFS(OR(_xlfn.XLOOKUP(A355,Table1[Tag Number],Table1[Status],"-",0)="Dead",
        _xlfn.XLOOKUP(A355,Table2[Tag Number],Table2[Status],"-",0)="Dead",
        _xlfn.XLOOKUP(A355,Table3[Tag Number],Table3[Status],"-",0)="Dead",
        _xlfn.XLOOKUP(A355,Table4[Tag Number],Table4[Status],"-",0)="Dead"),"Dead",
     OR(_xlfn.XLOOKUP(A355,Table1[Tag Number],Table1[Status],"-",0)="Alive",
        _xlfn.XLOOKUP(A355,Table2[Tag Number],Table2[Status],"-",0)="Alive",
        _xlfn.XLOOKUP(A355,Table3[Tag Number],Table3[Status],"-",0)="Alive",
        _xlfn.XLOOKUP(A355,Table4[Tag Number],Table4[Status],"-",0)="Alive"),"Alive",
     OR(_xlfn.XLOOKUP(A355,Table1[Tag Number],Table1[Status],"-",0)="-",
        _xlfn.XLOOKUP(A355,Table2[Tag Number],Table2[Status],"-",0)="-",
        _xlfn.XLOOKUP(A355,Table3[Tag Number],Table3[Status],"-",0)="-",
        _xlfn.XLOOKUP(A355,Table4[Tag Number],Table4[Status],"-",0)="-"),
   "-")</f>
        <v>-</v>
      </c>
      <c r="I355" s="90"/>
      <c r="J355" s="90"/>
      <c r="K355" s="91"/>
      <c r="L355" s="91"/>
      <c r="M355" s="91"/>
      <c r="N355" s="92"/>
      <c r="O355" s="89"/>
      <c r="R355" t="b">
        <f t="shared" si="11"/>
        <v>0</v>
      </c>
    </row>
    <row r="356" spans="1:18" ht="15" thickBot="1" x14ac:dyDescent="0.35">
      <c r="A356" s="2" t="s">
        <v>1390</v>
      </c>
      <c r="B356" s="2" t="s">
        <v>1145</v>
      </c>
      <c r="C356" s="84">
        <f>IF(COUNTIF(Table1[Tag Number], A356), 1, 0)</f>
        <v>0</v>
      </c>
      <c r="D356" s="85">
        <f>IF(COUNTIF(Table2[Tag Number], A356), 1, 0)</f>
        <v>0</v>
      </c>
      <c r="E356" s="86">
        <f>IF(COUNTIF(Table3[Tag Number], A356), 1, 0)</f>
        <v>0</v>
      </c>
      <c r="F356" s="86">
        <f>IF(COUNTIF(Table4[Tag Number], A356), 1, 0)</f>
        <v>0</v>
      </c>
      <c r="G356" s="87">
        <f t="shared" si="12"/>
        <v>0</v>
      </c>
      <c r="H356" s="88" t="str" cm="1">
        <f t="array" ref="H356">_xlfn.IFS(OR(_xlfn.XLOOKUP(A356,Table1[Tag Number],Table1[Status],"-",0)="Dead",
        _xlfn.XLOOKUP(A356,Table2[Tag Number],Table2[Status],"-",0)="Dead",
        _xlfn.XLOOKUP(A356,Table3[Tag Number],Table3[Status],"-",0)="Dead",
        _xlfn.XLOOKUP(A356,Table4[Tag Number],Table4[Status],"-",0)="Dead"),"Dead",
     OR(_xlfn.XLOOKUP(A356,Table1[Tag Number],Table1[Status],"-",0)="Alive",
        _xlfn.XLOOKUP(A356,Table2[Tag Number],Table2[Status],"-",0)="Alive",
        _xlfn.XLOOKUP(A356,Table3[Tag Number],Table3[Status],"-",0)="Alive",
        _xlfn.XLOOKUP(A356,Table4[Tag Number],Table4[Status],"-",0)="Alive"),"Alive",
     OR(_xlfn.XLOOKUP(A356,Table1[Tag Number],Table1[Status],"-",0)="-",
        _xlfn.XLOOKUP(A356,Table2[Tag Number],Table2[Status],"-",0)="-",
        _xlfn.XLOOKUP(A356,Table3[Tag Number],Table3[Status],"-",0)="-",
        _xlfn.XLOOKUP(A356,Table4[Tag Number],Table4[Status],"-",0)="-"),
   "-")</f>
        <v>-</v>
      </c>
      <c r="I356" s="90"/>
      <c r="J356" s="90"/>
      <c r="K356" s="91"/>
      <c r="L356" s="91"/>
      <c r="M356" s="91"/>
      <c r="N356" s="92"/>
      <c r="O356" s="89"/>
      <c r="R356" t="b">
        <f t="shared" si="11"/>
        <v>0</v>
      </c>
    </row>
    <row r="357" spans="1:18" ht="15" thickBot="1" x14ac:dyDescent="0.35">
      <c r="A357" s="3" t="s">
        <v>937</v>
      </c>
      <c r="B357" s="3" t="s">
        <v>1137</v>
      </c>
      <c r="C357" s="84">
        <f>IF(COUNTIF(Table1[Tag Number], A357), 1, 0)</f>
        <v>0</v>
      </c>
      <c r="D357" s="85">
        <f>IF(COUNTIF(Table2[Tag Number], A357), 1, 0)</f>
        <v>0</v>
      </c>
      <c r="E357" s="86">
        <f>IF(COUNTIF(Table3[Tag Number], A357), 1, 0)</f>
        <v>0</v>
      </c>
      <c r="F357" s="86">
        <f>IF(COUNTIF(Table4[Tag Number], A357), 1, 0)</f>
        <v>0</v>
      </c>
      <c r="G357" s="87">
        <f t="shared" si="12"/>
        <v>0</v>
      </c>
      <c r="H357" s="88" t="str" cm="1">
        <f t="array" ref="H357">_xlfn.IFS(OR(_xlfn.XLOOKUP(A357,Table1[Tag Number],Table1[Status],"-",0)="Dead",
        _xlfn.XLOOKUP(A357,Table2[Tag Number],Table2[Status],"-",0)="Dead",
        _xlfn.XLOOKUP(A357,Table3[Tag Number],Table3[Status],"-",0)="Dead",
        _xlfn.XLOOKUP(A357,Table4[Tag Number],Table4[Status],"-",0)="Dead"),"Dead",
     OR(_xlfn.XLOOKUP(A357,Table1[Tag Number],Table1[Status],"-",0)="Alive",
        _xlfn.XLOOKUP(A357,Table2[Tag Number],Table2[Status],"-",0)="Alive",
        _xlfn.XLOOKUP(A357,Table3[Tag Number],Table3[Status],"-",0)="Alive",
        _xlfn.XLOOKUP(A357,Table4[Tag Number],Table4[Status],"-",0)="Alive"),"Alive",
     OR(_xlfn.XLOOKUP(A357,Table1[Tag Number],Table1[Status],"-",0)="-",
        _xlfn.XLOOKUP(A357,Table2[Tag Number],Table2[Status],"-",0)="-",
        _xlfn.XLOOKUP(A357,Table3[Tag Number],Table3[Status],"-",0)="-",
        _xlfn.XLOOKUP(A357,Table4[Tag Number],Table4[Status],"-",0)="-"),
   "-")</f>
        <v>-</v>
      </c>
      <c r="I357" s="90"/>
      <c r="J357" s="90"/>
      <c r="K357" s="91"/>
      <c r="L357" s="91"/>
      <c r="M357" s="91"/>
      <c r="N357" s="92"/>
      <c r="O357" s="89"/>
      <c r="R357" t="b">
        <f t="shared" si="11"/>
        <v>0</v>
      </c>
    </row>
    <row r="358" spans="1:18" ht="15" thickBot="1" x14ac:dyDescent="0.35">
      <c r="A358" s="2" t="s">
        <v>1391</v>
      </c>
      <c r="B358" s="2" t="s">
        <v>1137</v>
      </c>
      <c r="C358" s="84">
        <f>IF(COUNTIF(Table1[Tag Number], A358), 1, 0)</f>
        <v>0</v>
      </c>
      <c r="D358" s="85">
        <f>IF(COUNTIF(Table2[Tag Number], A358), 1, 0)</f>
        <v>0</v>
      </c>
      <c r="E358" s="86">
        <f>IF(COUNTIF(Table3[Tag Number], A358), 1, 0)</f>
        <v>0</v>
      </c>
      <c r="F358" s="86">
        <f>IF(COUNTIF(Table4[Tag Number], A358), 1, 0)</f>
        <v>0</v>
      </c>
      <c r="G358" s="87">
        <f t="shared" si="12"/>
        <v>0</v>
      </c>
      <c r="H358" s="88" t="str" cm="1">
        <f t="array" ref="H358">_xlfn.IFS(OR(_xlfn.XLOOKUP(A358,Table1[Tag Number],Table1[Status],"-",0)="Dead",
        _xlfn.XLOOKUP(A358,Table2[Tag Number],Table2[Status],"-",0)="Dead",
        _xlfn.XLOOKUP(A358,Table3[Tag Number],Table3[Status],"-",0)="Dead",
        _xlfn.XLOOKUP(A358,Table4[Tag Number],Table4[Status],"-",0)="Dead"),"Dead",
     OR(_xlfn.XLOOKUP(A358,Table1[Tag Number],Table1[Status],"-",0)="Alive",
        _xlfn.XLOOKUP(A358,Table2[Tag Number],Table2[Status],"-",0)="Alive",
        _xlfn.XLOOKUP(A358,Table3[Tag Number],Table3[Status],"-",0)="Alive",
        _xlfn.XLOOKUP(A358,Table4[Tag Number],Table4[Status],"-",0)="Alive"),"Alive",
     OR(_xlfn.XLOOKUP(A358,Table1[Tag Number],Table1[Status],"-",0)="-",
        _xlfn.XLOOKUP(A358,Table2[Tag Number],Table2[Status],"-",0)="-",
        _xlfn.XLOOKUP(A358,Table3[Tag Number],Table3[Status],"-",0)="-",
        _xlfn.XLOOKUP(A358,Table4[Tag Number],Table4[Status],"-",0)="-"),
   "-")</f>
        <v>-</v>
      </c>
      <c r="I358" s="90"/>
      <c r="J358" s="90"/>
      <c r="K358" s="91"/>
      <c r="L358" s="91"/>
      <c r="M358" s="91"/>
      <c r="N358" s="92"/>
      <c r="O358" s="89"/>
      <c r="R358" t="b">
        <f t="shared" si="11"/>
        <v>0</v>
      </c>
    </row>
    <row r="359" spans="1:18" ht="15" thickBot="1" x14ac:dyDescent="0.35">
      <c r="A359" s="3" t="s">
        <v>811</v>
      </c>
      <c r="B359" s="3" t="s">
        <v>1145</v>
      </c>
      <c r="C359" s="84">
        <f>IF(COUNTIF(Table1[Tag Number], A359), 1, 0)</f>
        <v>0</v>
      </c>
      <c r="D359" s="85">
        <f>IF(COUNTIF(Table2[Tag Number], A359), 1, 0)</f>
        <v>0</v>
      </c>
      <c r="E359" s="86">
        <f>IF(COUNTIF(Table3[Tag Number], A359), 1, 0)</f>
        <v>0</v>
      </c>
      <c r="F359" s="86">
        <f>IF(COUNTIF(Table4[Tag Number], A359), 1, 0)</f>
        <v>0</v>
      </c>
      <c r="G359" s="87">
        <f t="shared" si="12"/>
        <v>0</v>
      </c>
      <c r="H359" s="88" t="str" cm="1">
        <f t="array" ref="H359">_xlfn.IFS(OR(_xlfn.XLOOKUP(A359,Table1[Tag Number],Table1[Status],"-",0)="Dead",
        _xlfn.XLOOKUP(A359,Table2[Tag Number],Table2[Status],"-",0)="Dead",
        _xlfn.XLOOKUP(A359,Table3[Tag Number],Table3[Status],"-",0)="Dead",
        _xlfn.XLOOKUP(A359,Table4[Tag Number],Table4[Status],"-",0)="Dead"),"Dead",
     OR(_xlfn.XLOOKUP(A359,Table1[Tag Number],Table1[Status],"-",0)="Alive",
        _xlfn.XLOOKUP(A359,Table2[Tag Number],Table2[Status],"-",0)="Alive",
        _xlfn.XLOOKUP(A359,Table3[Tag Number],Table3[Status],"-",0)="Alive",
        _xlfn.XLOOKUP(A359,Table4[Tag Number],Table4[Status],"-",0)="Alive"),"Alive",
     OR(_xlfn.XLOOKUP(A359,Table1[Tag Number],Table1[Status],"-",0)="-",
        _xlfn.XLOOKUP(A359,Table2[Tag Number],Table2[Status],"-",0)="-",
        _xlfn.XLOOKUP(A359,Table3[Tag Number],Table3[Status],"-",0)="-",
        _xlfn.XLOOKUP(A359,Table4[Tag Number],Table4[Status],"-",0)="-"),
   "-")</f>
        <v>-</v>
      </c>
      <c r="I359" s="90"/>
      <c r="J359" s="90"/>
      <c r="K359" s="91"/>
      <c r="L359" s="91"/>
      <c r="M359" s="91"/>
      <c r="N359" s="92"/>
      <c r="O359" s="89"/>
      <c r="R359" t="b">
        <f t="shared" si="11"/>
        <v>0</v>
      </c>
    </row>
    <row r="360" spans="1:18" ht="15" thickBot="1" x14ac:dyDescent="0.35">
      <c r="A360" s="2" t="s">
        <v>1392</v>
      </c>
      <c r="B360" s="2" t="s">
        <v>1145</v>
      </c>
      <c r="C360" s="84">
        <f>IF(COUNTIF(Table1[Tag Number], A360), 1, 0)</f>
        <v>0</v>
      </c>
      <c r="D360" s="85">
        <f>IF(COUNTIF(Table2[Tag Number], A360), 1, 0)</f>
        <v>0</v>
      </c>
      <c r="E360" s="86">
        <f>IF(COUNTIF(Table3[Tag Number], A360), 1, 0)</f>
        <v>0</v>
      </c>
      <c r="F360" s="86">
        <f>IF(COUNTIF(Table4[Tag Number], A360), 1, 0)</f>
        <v>0</v>
      </c>
      <c r="G360" s="87">
        <f t="shared" si="12"/>
        <v>0</v>
      </c>
      <c r="H360" s="88" t="str" cm="1">
        <f t="array" ref="H360">_xlfn.IFS(OR(_xlfn.XLOOKUP(A360,Table1[Tag Number],Table1[Status],"-",0)="Dead",
        _xlfn.XLOOKUP(A360,Table2[Tag Number],Table2[Status],"-",0)="Dead",
        _xlfn.XLOOKUP(A360,Table3[Tag Number],Table3[Status],"-",0)="Dead",
        _xlfn.XLOOKUP(A360,Table4[Tag Number],Table4[Status],"-",0)="Dead"),"Dead",
     OR(_xlfn.XLOOKUP(A360,Table1[Tag Number],Table1[Status],"-",0)="Alive",
        _xlfn.XLOOKUP(A360,Table2[Tag Number],Table2[Status],"-",0)="Alive",
        _xlfn.XLOOKUP(A360,Table3[Tag Number],Table3[Status],"-",0)="Alive",
        _xlfn.XLOOKUP(A360,Table4[Tag Number],Table4[Status],"-",0)="Alive"),"Alive",
     OR(_xlfn.XLOOKUP(A360,Table1[Tag Number],Table1[Status],"-",0)="-",
        _xlfn.XLOOKUP(A360,Table2[Tag Number],Table2[Status],"-",0)="-",
        _xlfn.XLOOKUP(A360,Table3[Tag Number],Table3[Status],"-",0)="-",
        _xlfn.XLOOKUP(A360,Table4[Tag Number],Table4[Status],"-",0)="-"),
   "-")</f>
        <v>-</v>
      </c>
      <c r="I360" s="90"/>
      <c r="J360" s="90"/>
      <c r="K360" s="91"/>
      <c r="L360" s="91"/>
      <c r="M360" s="91"/>
      <c r="N360" s="92"/>
      <c r="O360" s="89"/>
      <c r="R360" t="b">
        <f t="shared" si="11"/>
        <v>0</v>
      </c>
    </row>
    <row r="361" spans="1:18" ht="15" thickBot="1" x14ac:dyDescent="0.35">
      <c r="A361" s="3" t="s">
        <v>521</v>
      </c>
      <c r="B361" s="3" t="s">
        <v>1137</v>
      </c>
      <c r="C361" s="84">
        <f>IF(COUNTIF(Table1[Tag Number], A361), 1, 0)</f>
        <v>0</v>
      </c>
      <c r="D361" s="85">
        <f>IF(COUNTIF(Table2[Tag Number], A361), 1, 0)</f>
        <v>0</v>
      </c>
      <c r="E361" s="86">
        <f>IF(COUNTIF(Table3[Tag Number], A361), 1, 0)</f>
        <v>0</v>
      </c>
      <c r="F361" s="86">
        <f>IF(COUNTIF(Table4[Tag Number], A361), 1, 0)</f>
        <v>0</v>
      </c>
      <c r="G361" s="87">
        <f t="shared" si="12"/>
        <v>0</v>
      </c>
      <c r="H361" s="88" t="str" cm="1">
        <f t="array" ref="H361">_xlfn.IFS(OR(_xlfn.XLOOKUP(A361,Table1[Tag Number],Table1[Status],"-",0)="Dead",
        _xlfn.XLOOKUP(A361,Table2[Tag Number],Table2[Status],"-",0)="Dead",
        _xlfn.XLOOKUP(A361,Table3[Tag Number],Table3[Status],"-",0)="Dead",
        _xlfn.XLOOKUP(A361,Table4[Tag Number],Table4[Status],"-",0)="Dead"),"Dead",
     OR(_xlfn.XLOOKUP(A361,Table1[Tag Number],Table1[Status],"-",0)="Alive",
        _xlfn.XLOOKUP(A361,Table2[Tag Number],Table2[Status],"-",0)="Alive",
        _xlfn.XLOOKUP(A361,Table3[Tag Number],Table3[Status],"-",0)="Alive",
        _xlfn.XLOOKUP(A361,Table4[Tag Number],Table4[Status],"-",0)="Alive"),"Alive",
     OR(_xlfn.XLOOKUP(A361,Table1[Tag Number],Table1[Status],"-",0)="-",
        _xlfn.XLOOKUP(A361,Table2[Tag Number],Table2[Status],"-",0)="-",
        _xlfn.XLOOKUP(A361,Table3[Tag Number],Table3[Status],"-",0)="-",
        _xlfn.XLOOKUP(A361,Table4[Tag Number],Table4[Status],"-",0)="-"),
   "-")</f>
        <v>-</v>
      </c>
      <c r="I361" s="90"/>
      <c r="J361" s="90"/>
      <c r="K361" s="91"/>
      <c r="L361" s="91"/>
      <c r="M361" s="91"/>
      <c r="N361" s="92"/>
      <c r="O361" s="89"/>
      <c r="R361" t="b">
        <f t="shared" si="11"/>
        <v>0</v>
      </c>
    </row>
    <row r="362" spans="1:18" ht="15" thickBot="1" x14ac:dyDescent="0.35">
      <c r="A362" s="2" t="s">
        <v>1393</v>
      </c>
      <c r="B362" s="2" t="s">
        <v>1145</v>
      </c>
      <c r="C362" s="84">
        <f>IF(COUNTIF(Table1[Tag Number], A362), 1, 0)</f>
        <v>0</v>
      </c>
      <c r="D362" s="85">
        <f>IF(COUNTIF(Table2[Tag Number], A362), 1, 0)</f>
        <v>0</v>
      </c>
      <c r="E362" s="86">
        <f>IF(COUNTIF(Table3[Tag Number], A362), 1, 0)</f>
        <v>0</v>
      </c>
      <c r="F362" s="86">
        <f>IF(COUNTIF(Table4[Tag Number], A362), 1, 0)</f>
        <v>0</v>
      </c>
      <c r="G362" s="87">
        <f t="shared" si="12"/>
        <v>0</v>
      </c>
      <c r="H362" s="88" t="str" cm="1">
        <f t="array" ref="H362">_xlfn.IFS(OR(_xlfn.XLOOKUP(A362,Table1[Tag Number],Table1[Status],"-",0)="Dead",
        _xlfn.XLOOKUP(A362,Table2[Tag Number],Table2[Status],"-",0)="Dead",
        _xlfn.XLOOKUP(A362,Table3[Tag Number],Table3[Status],"-",0)="Dead",
        _xlfn.XLOOKUP(A362,Table4[Tag Number],Table4[Status],"-",0)="Dead"),"Dead",
     OR(_xlfn.XLOOKUP(A362,Table1[Tag Number],Table1[Status],"-",0)="Alive",
        _xlfn.XLOOKUP(A362,Table2[Tag Number],Table2[Status],"-",0)="Alive",
        _xlfn.XLOOKUP(A362,Table3[Tag Number],Table3[Status],"-",0)="Alive",
        _xlfn.XLOOKUP(A362,Table4[Tag Number],Table4[Status],"-",0)="Alive"),"Alive",
     OR(_xlfn.XLOOKUP(A362,Table1[Tag Number],Table1[Status],"-",0)="-",
        _xlfn.XLOOKUP(A362,Table2[Tag Number],Table2[Status],"-",0)="-",
        _xlfn.XLOOKUP(A362,Table3[Tag Number],Table3[Status],"-",0)="-",
        _xlfn.XLOOKUP(A362,Table4[Tag Number],Table4[Status],"-",0)="-"),
   "-")</f>
        <v>-</v>
      </c>
      <c r="I362" s="90"/>
      <c r="J362" s="90"/>
      <c r="K362" s="91"/>
      <c r="L362" s="91"/>
      <c r="M362" s="91"/>
      <c r="N362" s="92"/>
      <c r="O362" s="89"/>
      <c r="R362" t="b">
        <f t="shared" si="11"/>
        <v>0</v>
      </c>
    </row>
    <row r="363" spans="1:18" ht="15" thickBot="1" x14ac:dyDescent="0.35">
      <c r="A363" s="3" t="s">
        <v>1394</v>
      </c>
      <c r="B363" s="3" t="s">
        <v>1137</v>
      </c>
      <c r="C363" s="84">
        <f>IF(COUNTIF(Table1[Tag Number], A363), 1, 0)</f>
        <v>0</v>
      </c>
      <c r="D363" s="85">
        <f>IF(COUNTIF(Table2[Tag Number], A363), 1, 0)</f>
        <v>0</v>
      </c>
      <c r="E363" s="86">
        <f>IF(COUNTIF(Table3[Tag Number], A363), 1, 0)</f>
        <v>0</v>
      </c>
      <c r="F363" s="86">
        <f>IF(COUNTIF(Table4[Tag Number], A363), 1, 0)</f>
        <v>0</v>
      </c>
      <c r="G363" s="87">
        <f t="shared" si="12"/>
        <v>0</v>
      </c>
      <c r="H363" s="88" t="str" cm="1">
        <f t="array" ref="H363">_xlfn.IFS(OR(_xlfn.XLOOKUP(A363,Table1[Tag Number],Table1[Status],"-",0)="Dead",
        _xlfn.XLOOKUP(A363,Table2[Tag Number],Table2[Status],"-",0)="Dead",
        _xlfn.XLOOKUP(A363,Table3[Tag Number],Table3[Status],"-",0)="Dead",
        _xlfn.XLOOKUP(A363,Table4[Tag Number],Table4[Status],"-",0)="Dead"),"Dead",
     OR(_xlfn.XLOOKUP(A363,Table1[Tag Number],Table1[Status],"-",0)="Alive",
        _xlfn.XLOOKUP(A363,Table2[Tag Number],Table2[Status],"-",0)="Alive",
        _xlfn.XLOOKUP(A363,Table3[Tag Number],Table3[Status],"-",0)="Alive",
        _xlfn.XLOOKUP(A363,Table4[Tag Number],Table4[Status],"-",0)="Alive"),"Alive",
     OR(_xlfn.XLOOKUP(A363,Table1[Tag Number],Table1[Status],"-",0)="-",
        _xlfn.XLOOKUP(A363,Table2[Tag Number],Table2[Status],"-",0)="-",
        _xlfn.XLOOKUP(A363,Table3[Tag Number],Table3[Status],"-",0)="-",
        _xlfn.XLOOKUP(A363,Table4[Tag Number],Table4[Status],"-",0)="-"),
   "-")</f>
        <v>-</v>
      </c>
      <c r="I363" s="90"/>
      <c r="J363" s="90"/>
      <c r="K363" s="91"/>
      <c r="L363" s="91"/>
      <c r="M363" s="91"/>
      <c r="N363" s="92"/>
      <c r="O363" s="89"/>
      <c r="R363" t="b">
        <f t="shared" si="11"/>
        <v>0</v>
      </c>
    </row>
    <row r="364" spans="1:18" ht="15" thickBot="1" x14ac:dyDescent="0.35">
      <c r="A364" s="2" t="s">
        <v>42</v>
      </c>
      <c r="B364" s="2" t="s">
        <v>1145</v>
      </c>
      <c r="C364" s="84">
        <f>IF(COUNTIF(Table1[Tag Number], A364), 1, 0)</f>
        <v>1</v>
      </c>
      <c r="D364" s="85">
        <f>IF(COUNTIF(Table2[Tag Number], A364), 1, 0)</f>
        <v>0</v>
      </c>
      <c r="E364" s="86">
        <f>IF(COUNTIF(Table3[Tag Number], A364), 1, 0)</f>
        <v>1</v>
      </c>
      <c r="F364" s="86">
        <f>IF(COUNTIF(Table4[Tag Number], A364), 1, 0)</f>
        <v>0</v>
      </c>
      <c r="G364" s="87">
        <f t="shared" si="12"/>
        <v>2</v>
      </c>
      <c r="H364" s="88" t="str" cm="1">
        <f t="array" ref="H364">_xlfn.IFS(OR(_xlfn.XLOOKUP(A364,Table1[Tag Number],Table1[Status],"-",0)="Dead",
        _xlfn.XLOOKUP(A364,Table2[Tag Number],Table2[Status],"-",0)="Dead",
        _xlfn.XLOOKUP(A364,Table3[Tag Number],Table3[Status],"-",0)="Dead",
        _xlfn.XLOOKUP(A364,Table4[Tag Number],Table4[Status],"-",0)="Dead"),"Dead",
     OR(_xlfn.XLOOKUP(A364,Table1[Tag Number],Table1[Status],"-",0)="Alive",
        _xlfn.XLOOKUP(A364,Table2[Tag Number],Table2[Status],"-",0)="Alive",
        _xlfn.XLOOKUP(A364,Table3[Tag Number],Table3[Status],"-",0)="Alive",
        _xlfn.XLOOKUP(A364,Table4[Tag Number],Table4[Status],"-",0)="Alive"),"Alive",
     OR(_xlfn.XLOOKUP(A364,Table1[Tag Number],Table1[Status],"-",0)="-",
        _xlfn.XLOOKUP(A364,Table2[Tag Number],Table2[Status],"-",0)="-",
        _xlfn.XLOOKUP(A364,Table3[Tag Number],Table3[Status],"-",0)="-",
        _xlfn.XLOOKUP(A364,Table4[Tag Number],Table4[Status],"-",0)="-"),
   "-")</f>
        <v>Alive</v>
      </c>
      <c r="I364" s="90"/>
      <c r="J364" s="90"/>
      <c r="K364" s="91"/>
      <c r="L364" s="91"/>
      <c r="M364" s="91"/>
      <c r="N364" s="92"/>
      <c r="O364" s="89"/>
      <c r="R364" t="str">
        <f t="shared" si="11"/>
        <v>B364</v>
      </c>
    </row>
    <row r="365" spans="1:18" ht="15" thickBot="1" x14ac:dyDescent="0.35">
      <c r="A365" s="3" t="s">
        <v>171</v>
      </c>
      <c r="B365" s="3" t="s">
        <v>1145</v>
      </c>
      <c r="C365" s="84">
        <f>IF(COUNTIF(Table1[Tag Number], A365), 1, 0)</f>
        <v>0</v>
      </c>
      <c r="D365" s="85">
        <f>IF(COUNTIF(Table2[Tag Number], A365), 1, 0)</f>
        <v>0</v>
      </c>
      <c r="E365" s="86">
        <f>IF(COUNTIF(Table3[Tag Number], A365), 1, 0)</f>
        <v>0</v>
      </c>
      <c r="F365" s="86">
        <f>IF(COUNTIF(Table4[Tag Number], A365), 1, 0)</f>
        <v>1</v>
      </c>
      <c r="G365" s="87">
        <f t="shared" si="12"/>
        <v>1</v>
      </c>
      <c r="H365" s="88" t="str" cm="1">
        <f t="array" ref="H365">_xlfn.IFS(OR(_xlfn.XLOOKUP(A365,Table1[Tag Number],Table1[Status],"-",0)="Dead",
        _xlfn.XLOOKUP(A365,Table2[Tag Number],Table2[Status],"-",0)="Dead",
        _xlfn.XLOOKUP(A365,Table3[Tag Number],Table3[Status],"-",0)="Dead",
        _xlfn.XLOOKUP(A365,Table4[Tag Number],Table4[Status],"-",0)="Dead"),"Dead",
     OR(_xlfn.XLOOKUP(A365,Table1[Tag Number],Table1[Status],"-",0)="Alive",
        _xlfn.XLOOKUP(A365,Table2[Tag Number],Table2[Status],"-",0)="Alive",
        _xlfn.XLOOKUP(A365,Table3[Tag Number],Table3[Status],"-",0)="Alive",
        _xlfn.XLOOKUP(A365,Table4[Tag Number],Table4[Status],"-",0)="Alive"),"Alive",
     OR(_xlfn.XLOOKUP(A365,Table1[Tag Number],Table1[Status],"-",0)="-",
        _xlfn.XLOOKUP(A365,Table2[Tag Number],Table2[Status],"-",0)="-",
        _xlfn.XLOOKUP(A365,Table3[Tag Number],Table3[Status],"-",0)="-",
        _xlfn.XLOOKUP(A365,Table4[Tag Number],Table4[Status],"-",0)="-"),
   "-")</f>
        <v>Alive</v>
      </c>
      <c r="I365" s="90"/>
      <c r="J365" s="90"/>
      <c r="K365" s="91"/>
      <c r="L365" s="91"/>
      <c r="M365" s="91"/>
      <c r="N365" s="92"/>
      <c r="O365" s="89"/>
      <c r="R365" t="b">
        <f t="shared" si="11"/>
        <v>0</v>
      </c>
    </row>
    <row r="366" spans="1:18" ht="15" thickBot="1" x14ac:dyDescent="0.35">
      <c r="A366" s="2" t="s">
        <v>1395</v>
      </c>
      <c r="B366" s="2" t="s">
        <v>1145</v>
      </c>
      <c r="C366" s="84">
        <f>IF(COUNTIF(Table1[Tag Number], A366), 1, 0)</f>
        <v>0</v>
      </c>
      <c r="D366" s="85">
        <f>IF(COUNTIF(Table2[Tag Number], A366), 1, 0)</f>
        <v>0</v>
      </c>
      <c r="E366" s="86">
        <f>IF(COUNTIF(Table3[Tag Number], A366), 1, 0)</f>
        <v>0</v>
      </c>
      <c r="F366" s="86">
        <f>IF(COUNTIF(Table4[Tag Number], A366), 1, 0)</f>
        <v>0</v>
      </c>
      <c r="G366" s="87">
        <f t="shared" si="12"/>
        <v>0</v>
      </c>
      <c r="H366" s="88" t="str" cm="1">
        <f t="array" ref="H366">_xlfn.IFS(OR(_xlfn.XLOOKUP(A366,Table1[Tag Number],Table1[Status],"-",0)="Dead",
        _xlfn.XLOOKUP(A366,Table2[Tag Number],Table2[Status],"-",0)="Dead",
        _xlfn.XLOOKUP(A366,Table3[Tag Number],Table3[Status],"-",0)="Dead",
        _xlfn.XLOOKUP(A366,Table4[Tag Number],Table4[Status],"-",0)="Dead"),"Dead",
     OR(_xlfn.XLOOKUP(A366,Table1[Tag Number],Table1[Status],"-",0)="Alive",
        _xlfn.XLOOKUP(A366,Table2[Tag Number],Table2[Status],"-",0)="Alive",
        _xlfn.XLOOKUP(A366,Table3[Tag Number],Table3[Status],"-",0)="Alive",
        _xlfn.XLOOKUP(A366,Table4[Tag Number],Table4[Status],"-",0)="Alive"),"Alive",
     OR(_xlfn.XLOOKUP(A366,Table1[Tag Number],Table1[Status],"-",0)="-",
        _xlfn.XLOOKUP(A366,Table2[Tag Number],Table2[Status],"-",0)="-",
        _xlfn.XLOOKUP(A366,Table3[Tag Number],Table3[Status],"-",0)="-",
        _xlfn.XLOOKUP(A366,Table4[Tag Number],Table4[Status],"-",0)="-"),
   "-")</f>
        <v>-</v>
      </c>
      <c r="I366" s="90"/>
      <c r="J366" s="90"/>
      <c r="K366" s="91"/>
      <c r="L366" s="91"/>
      <c r="M366" s="91"/>
      <c r="N366" s="92"/>
      <c r="O366" s="89"/>
      <c r="R366" t="b">
        <f t="shared" si="11"/>
        <v>0</v>
      </c>
    </row>
    <row r="367" spans="1:18" ht="15" thickBot="1" x14ac:dyDescent="0.35">
      <c r="A367" s="3" t="s">
        <v>1396</v>
      </c>
      <c r="B367" s="3" t="s">
        <v>1145</v>
      </c>
      <c r="C367" s="84">
        <f>IF(COUNTIF(Table1[Tag Number], A367), 1, 0)</f>
        <v>0</v>
      </c>
      <c r="D367" s="85">
        <f>IF(COUNTIF(Table2[Tag Number], A367), 1, 0)</f>
        <v>0</v>
      </c>
      <c r="E367" s="86">
        <f>IF(COUNTIF(Table3[Tag Number], A367), 1, 0)</f>
        <v>0</v>
      </c>
      <c r="F367" s="86">
        <f>IF(COUNTIF(Table4[Tag Number], A367), 1, 0)</f>
        <v>0</v>
      </c>
      <c r="G367" s="87">
        <f t="shared" si="12"/>
        <v>0</v>
      </c>
      <c r="H367" s="88" t="str" cm="1">
        <f t="array" ref="H367">_xlfn.IFS(OR(_xlfn.XLOOKUP(A367,Table1[Tag Number],Table1[Status],"-",0)="Dead",
        _xlfn.XLOOKUP(A367,Table2[Tag Number],Table2[Status],"-",0)="Dead",
        _xlfn.XLOOKUP(A367,Table3[Tag Number],Table3[Status],"-",0)="Dead",
        _xlfn.XLOOKUP(A367,Table4[Tag Number],Table4[Status],"-",0)="Dead"),"Dead",
     OR(_xlfn.XLOOKUP(A367,Table1[Tag Number],Table1[Status],"-",0)="Alive",
        _xlfn.XLOOKUP(A367,Table2[Tag Number],Table2[Status],"-",0)="Alive",
        _xlfn.XLOOKUP(A367,Table3[Tag Number],Table3[Status],"-",0)="Alive",
        _xlfn.XLOOKUP(A367,Table4[Tag Number],Table4[Status],"-",0)="Alive"),"Alive",
     OR(_xlfn.XLOOKUP(A367,Table1[Tag Number],Table1[Status],"-",0)="-",
        _xlfn.XLOOKUP(A367,Table2[Tag Number],Table2[Status],"-",0)="-",
        _xlfn.XLOOKUP(A367,Table3[Tag Number],Table3[Status],"-",0)="-",
        _xlfn.XLOOKUP(A367,Table4[Tag Number],Table4[Status],"-",0)="-"),
   "-")</f>
        <v>-</v>
      </c>
      <c r="I367" s="90"/>
      <c r="J367" s="90"/>
      <c r="K367" s="91"/>
      <c r="L367" s="91"/>
      <c r="M367" s="91"/>
      <c r="N367" s="92"/>
      <c r="O367" s="89"/>
      <c r="R367" t="b">
        <f t="shared" si="11"/>
        <v>0</v>
      </c>
    </row>
    <row r="368" spans="1:18" ht="15" thickBot="1" x14ac:dyDescent="0.35">
      <c r="A368" s="2" t="s">
        <v>1397</v>
      </c>
      <c r="B368" s="2" t="s">
        <v>1145</v>
      </c>
      <c r="C368" s="84">
        <f>IF(COUNTIF(Table1[Tag Number], A368), 1, 0)</f>
        <v>0</v>
      </c>
      <c r="D368" s="85">
        <f>IF(COUNTIF(Table2[Tag Number], A368), 1, 0)</f>
        <v>0</v>
      </c>
      <c r="E368" s="86">
        <f>IF(COUNTIF(Table3[Tag Number], A368), 1, 0)</f>
        <v>0</v>
      </c>
      <c r="F368" s="86">
        <f>IF(COUNTIF(Table4[Tag Number], A368), 1, 0)</f>
        <v>0</v>
      </c>
      <c r="G368" s="87">
        <f t="shared" si="12"/>
        <v>0</v>
      </c>
      <c r="H368" s="88" t="str" cm="1">
        <f t="array" ref="H368">_xlfn.IFS(OR(_xlfn.XLOOKUP(A368,Table1[Tag Number],Table1[Status],"-",0)="Dead",
        _xlfn.XLOOKUP(A368,Table2[Tag Number],Table2[Status],"-",0)="Dead",
        _xlfn.XLOOKUP(A368,Table3[Tag Number],Table3[Status],"-",0)="Dead",
        _xlfn.XLOOKUP(A368,Table4[Tag Number],Table4[Status],"-",0)="Dead"),"Dead",
     OR(_xlfn.XLOOKUP(A368,Table1[Tag Number],Table1[Status],"-",0)="Alive",
        _xlfn.XLOOKUP(A368,Table2[Tag Number],Table2[Status],"-",0)="Alive",
        _xlfn.XLOOKUP(A368,Table3[Tag Number],Table3[Status],"-",0)="Alive",
        _xlfn.XLOOKUP(A368,Table4[Tag Number],Table4[Status],"-",0)="Alive"),"Alive",
     OR(_xlfn.XLOOKUP(A368,Table1[Tag Number],Table1[Status],"-",0)="-",
        _xlfn.XLOOKUP(A368,Table2[Tag Number],Table2[Status],"-",0)="-",
        _xlfn.XLOOKUP(A368,Table3[Tag Number],Table3[Status],"-",0)="-",
        _xlfn.XLOOKUP(A368,Table4[Tag Number],Table4[Status],"-",0)="-"),
   "-")</f>
        <v>-</v>
      </c>
      <c r="I368" s="90"/>
      <c r="J368" s="90"/>
      <c r="K368" s="91"/>
      <c r="L368" s="91"/>
      <c r="M368" s="91"/>
      <c r="N368" s="92"/>
      <c r="O368" s="89"/>
      <c r="R368" t="b">
        <f t="shared" si="11"/>
        <v>0</v>
      </c>
    </row>
    <row r="369" spans="1:18" ht="15" thickBot="1" x14ac:dyDescent="0.35">
      <c r="A369" s="3" t="s">
        <v>1398</v>
      </c>
      <c r="B369" s="3" t="s">
        <v>1145</v>
      </c>
      <c r="C369" s="84">
        <f>IF(COUNTIF(Table1[Tag Number], A369), 1, 0)</f>
        <v>0</v>
      </c>
      <c r="D369" s="85">
        <f>IF(COUNTIF(Table2[Tag Number], A369), 1, 0)</f>
        <v>0</v>
      </c>
      <c r="E369" s="86">
        <f>IF(COUNTIF(Table3[Tag Number], A369), 1, 0)</f>
        <v>0</v>
      </c>
      <c r="F369" s="86">
        <f>IF(COUNTIF(Table4[Tag Number], A369), 1, 0)</f>
        <v>0</v>
      </c>
      <c r="G369" s="87">
        <f t="shared" si="12"/>
        <v>0</v>
      </c>
      <c r="H369" s="88" t="str" cm="1">
        <f t="array" ref="H369">_xlfn.IFS(OR(_xlfn.XLOOKUP(A369,Table1[Tag Number],Table1[Status],"-",0)="Dead",
        _xlfn.XLOOKUP(A369,Table2[Tag Number],Table2[Status],"-",0)="Dead",
        _xlfn.XLOOKUP(A369,Table3[Tag Number],Table3[Status],"-",0)="Dead",
        _xlfn.XLOOKUP(A369,Table4[Tag Number],Table4[Status],"-",0)="Dead"),"Dead",
     OR(_xlfn.XLOOKUP(A369,Table1[Tag Number],Table1[Status],"-",0)="Alive",
        _xlfn.XLOOKUP(A369,Table2[Tag Number],Table2[Status],"-",0)="Alive",
        _xlfn.XLOOKUP(A369,Table3[Tag Number],Table3[Status],"-",0)="Alive",
        _xlfn.XLOOKUP(A369,Table4[Tag Number],Table4[Status],"-",0)="Alive"),"Alive",
     OR(_xlfn.XLOOKUP(A369,Table1[Tag Number],Table1[Status],"-",0)="-",
        _xlfn.XLOOKUP(A369,Table2[Tag Number],Table2[Status],"-",0)="-",
        _xlfn.XLOOKUP(A369,Table3[Tag Number],Table3[Status],"-",0)="-",
        _xlfn.XLOOKUP(A369,Table4[Tag Number],Table4[Status],"-",0)="-"),
   "-")</f>
        <v>-</v>
      </c>
      <c r="I369" s="90"/>
      <c r="J369" s="90"/>
      <c r="K369" s="91"/>
      <c r="L369" s="91"/>
      <c r="M369" s="91"/>
      <c r="N369" s="92"/>
      <c r="O369" s="89"/>
      <c r="R369" t="b">
        <f t="shared" si="11"/>
        <v>0</v>
      </c>
    </row>
    <row r="370" spans="1:18" ht="15" thickBot="1" x14ac:dyDescent="0.35">
      <c r="A370" s="2" t="s">
        <v>1399</v>
      </c>
      <c r="B370" s="2" t="s">
        <v>1145</v>
      </c>
      <c r="C370" s="84">
        <f>IF(COUNTIF(Table1[Tag Number], A370), 1, 0)</f>
        <v>0</v>
      </c>
      <c r="D370" s="85">
        <f>IF(COUNTIF(Table2[Tag Number], A370), 1, 0)</f>
        <v>0</v>
      </c>
      <c r="E370" s="86">
        <f>IF(COUNTIF(Table3[Tag Number], A370), 1, 0)</f>
        <v>0</v>
      </c>
      <c r="F370" s="86">
        <f>IF(COUNTIF(Table4[Tag Number], A370), 1, 0)</f>
        <v>0</v>
      </c>
      <c r="G370" s="87">
        <f t="shared" si="12"/>
        <v>0</v>
      </c>
      <c r="H370" s="88" t="str" cm="1">
        <f t="array" ref="H370">_xlfn.IFS(OR(_xlfn.XLOOKUP(A370,Table1[Tag Number],Table1[Status],"-",0)="Dead",
        _xlfn.XLOOKUP(A370,Table2[Tag Number],Table2[Status],"-",0)="Dead",
        _xlfn.XLOOKUP(A370,Table3[Tag Number],Table3[Status],"-",0)="Dead",
        _xlfn.XLOOKUP(A370,Table4[Tag Number],Table4[Status],"-",0)="Dead"),"Dead",
     OR(_xlfn.XLOOKUP(A370,Table1[Tag Number],Table1[Status],"-",0)="Alive",
        _xlfn.XLOOKUP(A370,Table2[Tag Number],Table2[Status],"-",0)="Alive",
        _xlfn.XLOOKUP(A370,Table3[Tag Number],Table3[Status],"-",0)="Alive",
        _xlfn.XLOOKUP(A370,Table4[Tag Number],Table4[Status],"-",0)="Alive"),"Alive",
     OR(_xlfn.XLOOKUP(A370,Table1[Tag Number],Table1[Status],"-",0)="-",
        _xlfn.XLOOKUP(A370,Table2[Tag Number],Table2[Status],"-",0)="-",
        _xlfn.XLOOKUP(A370,Table3[Tag Number],Table3[Status],"-",0)="-",
        _xlfn.XLOOKUP(A370,Table4[Tag Number],Table4[Status],"-",0)="-"),
   "-")</f>
        <v>-</v>
      </c>
      <c r="I370" s="90"/>
      <c r="J370" s="90"/>
      <c r="K370" s="91"/>
      <c r="L370" s="91"/>
      <c r="M370" s="91"/>
      <c r="N370" s="92"/>
      <c r="O370" s="89"/>
      <c r="R370" t="b">
        <f t="shared" si="11"/>
        <v>0</v>
      </c>
    </row>
    <row r="371" spans="1:18" ht="15" thickBot="1" x14ac:dyDescent="0.35">
      <c r="A371" s="3" t="s">
        <v>1400</v>
      </c>
      <c r="B371" s="3" t="s">
        <v>1145</v>
      </c>
      <c r="C371" s="84">
        <f>IF(COUNTIF(Table1[Tag Number], A371), 1, 0)</f>
        <v>0</v>
      </c>
      <c r="D371" s="85">
        <f>IF(COUNTIF(Table2[Tag Number], A371), 1, 0)</f>
        <v>0</v>
      </c>
      <c r="E371" s="86">
        <f>IF(COUNTIF(Table3[Tag Number], A371), 1, 0)</f>
        <v>0</v>
      </c>
      <c r="F371" s="86">
        <f>IF(COUNTIF(Table4[Tag Number], A371), 1, 0)</f>
        <v>0</v>
      </c>
      <c r="G371" s="87">
        <f t="shared" si="12"/>
        <v>0</v>
      </c>
      <c r="H371" s="88" t="str" cm="1">
        <f t="array" ref="H371">_xlfn.IFS(OR(_xlfn.XLOOKUP(A371,Table1[Tag Number],Table1[Status],"-",0)="Dead",
        _xlfn.XLOOKUP(A371,Table2[Tag Number],Table2[Status],"-",0)="Dead",
        _xlfn.XLOOKUP(A371,Table3[Tag Number],Table3[Status],"-",0)="Dead",
        _xlfn.XLOOKUP(A371,Table4[Tag Number],Table4[Status],"-",0)="Dead"),"Dead",
     OR(_xlfn.XLOOKUP(A371,Table1[Tag Number],Table1[Status],"-",0)="Alive",
        _xlfn.XLOOKUP(A371,Table2[Tag Number],Table2[Status],"-",0)="Alive",
        _xlfn.XLOOKUP(A371,Table3[Tag Number],Table3[Status],"-",0)="Alive",
        _xlfn.XLOOKUP(A371,Table4[Tag Number],Table4[Status],"-",0)="Alive"),"Alive",
     OR(_xlfn.XLOOKUP(A371,Table1[Tag Number],Table1[Status],"-",0)="-",
        _xlfn.XLOOKUP(A371,Table2[Tag Number],Table2[Status],"-",0)="-",
        _xlfn.XLOOKUP(A371,Table3[Tag Number],Table3[Status],"-",0)="-",
        _xlfn.XLOOKUP(A371,Table4[Tag Number],Table4[Status],"-",0)="-"),
   "-")</f>
        <v>-</v>
      </c>
      <c r="I371" s="90"/>
      <c r="J371" s="90"/>
      <c r="K371" s="91"/>
      <c r="L371" s="91"/>
      <c r="M371" s="91"/>
      <c r="N371" s="92"/>
      <c r="O371" s="89"/>
      <c r="R371" t="b">
        <f t="shared" si="11"/>
        <v>0</v>
      </c>
    </row>
    <row r="372" spans="1:18" ht="15" thickBot="1" x14ac:dyDescent="0.35">
      <c r="A372" s="2" t="s">
        <v>1401</v>
      </c>
      <c r="B372" s="2" t="s">
        <v>1145</v>
      </c>
      <c r="C372" s="84">
        <f>IF(COUNTIF(Table1[Tag Number], A372), 1, 0)</f>
        <v>0</v>
      </c>
      <c r="D372" s="85">
        <f>IF(COUNTIF(Table2[Tag Number], A372), 1, 0)</f>
        <v>0</v>
      </c>
      <c r="E372" s="86">
        <f>IF(COUNTIF(Table3[Tag Number], A372), 1, 0)</f>
        <v>0</v>
      </c>
      <c r="F372" s="86">
        <f>IF(COUNTIF(Table4[Tag Number], A372), 1, 0)</f>
        <v>0</v>
      </c>
      <c r="G372" s="87">
        <f t="shared" si="12"/>
        <v>0</v>
      </c>
      <c r="H372" s="88" t="str" cm="1">
        <f t="array" ref="H372">_xlfn.IFS(OR(_xlfn.XLOOKUP(A372,Table1[Tag Number],Table1[Status],"-",0)="Dead",
        _xlfn.XLOOKUP(A372,Table2[Tag Number],Table2[Status],"-",0)="Dead",
        _xlfn.XLOOKUP(A372,Table3[Tag Number],Table3[Status],"-",0)="Dead",
        _xlfn.XLOOKUP(A372,Table4[Tag Number],Table4[Status],"-",0)="Dead"),"Dead",
     OR(_xlfn.XLOOKUP(A372,Table1[Tag Number],Table1[Status],"-",0)="Alive",
        _xlfn.XLOOKUP(A372,Table2[Tag Number],Table2[Status],"-",0)="Alive",
        _xlfn.XLOOKUP(A372,Table3[Tag Number],Table3[Status],"-",0)="Alive",
        _xlfn.XLOOKUP(A372,Table4[Tag Number],Table4[Status],"-",0)="Alive"),"Alive",
     OR(_xlfn.XLOOKUP(A372,Table1[Tag Number],Table1[Status],"-",0)="-",
        _xlfn.XLOOKUP(A372,Table2[Tag Number],Table2[Status],"-",0)="-",
        _xlfn.XLOOKUP(A372,Table3[Tag Number],Table3[Status],"-",0)="-",
        _xlfn.XLOOKUP(A372,Table4[Tag Number],Table4[Status],"-",0)="-"),
   "-")</f>
        <v>-</v>
      </c>
      <c r="I372" s="90"/>
      <c r="J372" s="90"/>
      <c r="K372" s="91"/>
      <c r="L372" s="91"/>
      <c r="M372" s="91"/>
      <c r="N372" s="92"/>
      <c r="O372" s="89"/>
      <c r="R372" t="b">
        <f t="shared" si="11"/>
        <v>0</v>
      </c>
    </row>
    <row r="373" spans="1:18" ht="15" thickBot="1" x14ac:dyDescent="0.35">
      <c r="A373" s="3" t="s">
        <v>1402</v>
      </c>
      <c r="B373" s="3" t="s">
        <v>1145</v>
      </c>
      <c r="C373" s="84">
        <f>IF(COUNTIF(Table1[Tag Number], A373), 1, 0)</f>
        <v>0</v>
      </c>
      <c r="D373" s="85">
        <f>IF(COUNTIF(Table2[Tag Number], A373), 1, 0)</f>
        <v>0</v>
      </c>
      <c r="E373" s="86">
        <f>IF(COUNTIF(Table3[Tag Number], A373), 1, 0)</f>
        <v>0</v>
      </c>
      <c r="F373" s="86">
        <f>IF(COUNTIF(Table4[Tag Number], A373), 1, 0)</f>
        <v>0</v>
      </c>
      <c r="G373" s="87">
        <f t="shared" si="12"/>
        <v>0</v>
      </c>
      <c r="H373" s="88" t="str" cm="1">
        <f t="array" ref="H373">_xlfn.IFS(OR(_xlfn.XLOOKUP(A373,Table1[Tag Number],Table1[Status],"-",0)="Dead",
        _xlfn.XLOOKUP(A373,Table2[Tag Number],Table2[Status],"-",0)="Dead",
        _xlfn.XLOOKUP(A373,Table3[Tag Number],Table3[Status],"-",0)="Dead",
        _xlfn.XLOOKUP(A373,Table4[Tag Number],Table4[Status],"-",0)="Dead"),"Dead",
     OR(_xlfn.XLOOKUP(A373,Table1[Tag Number],Table1[Status],"-",0)="Alive",
        _xlfn.XLOOKUP(A373,Table2[Tag Number],Table2[Status],"-",0)="Alive",
        _xlfn.XLOOKUP(A373,Table3[Tag Number],Table3[Status],"-",0)="Alive",
        _xlfn.XLOOKUP(A373,Table4[Tag Number],Table4[Status],"-",0)="Alive"),"Alive",
     OR(_xlfn.XLOOKUP(A373,Table1[Tag Number],Table1[Status],"-",0)="-",
        _xlfn.XLOOKUP(A373,Table2[Tag Number],Table2[Status],"-",0)="-",
        _xlfn.XLOOKUP(A373,Table3[Tag Number],Table3[Status],"-",0)="-",
        _xlfn.XLOOKUP(A373,Table4[Tag Number],Table4[Status],"-",0)="-"),
   "-")</f>
        <v>-</v>
      </c>
      <c r="I373" s="90"/>
      <c r="J373" s="90"/>
      <c r="K373" s="91"/>
      <c r="L373" s="91"/>
      <c r="M373" s="91"/>
      <c r="N373" s="92"/>
      <c r="O373" s="89"/>
      <c r="R373" t="b">
        <f t="shared" si="11"/>
        <v>0</v>
      </c>
    </row>
    <row r="374" spans="1:18" ht="15" thickBot="1" x14ac:dyDescent="0.35">
      <c r="A374" s="2" t="s">
        <v>1403</v>
      </c>
      <c r="B374" s="2" t="s">
        <v>1145</v>
      </c>
      <c r="C374" s="84">
        <f>IF(COUNTIF(Table1[Tag Number], A374), 1, 0)</f>
        <v>0</v>
      </c>
      <c r="D374" s="85">
        <f>IF(COUNTIF(Table2[Tag Number], A374), 1, 0)</f>
        <v>0</v>
      </c>
      <c r="E374" s="86">
        <f>IF(COUNTIF(Table3[Tag Number], A374), 1, 0)</f>
        <v>0</v>
      </c>
      <c r="F374" s="86">
        <f>IF(COUNTIF(Table4[Tag Number], A374), 1, 0)</f>
        <v>0</v>
      </c>
      <c r="G374" s="87">
        <f t="shared" si="12"/>
        <v>0</v>
      </c>
      <c r="H374" s="88" t="str" cm="1">
        <f t="array" ref="H374">_xlfn.IFS(OR(_xlfn.XLOOKUP(A374,Table1[Tag Number],Table1[Status],"-",0)="Dead",
        _xlfn.XLOOKUP(A374,Table2[Tag Number],Table2[Status],"-",0)="Dead",
        _xlfn.XLOOKUP(A374,Table3[Tag Number],Table3[Status],"-",0)="Dead",
        _xlfn.XLOOKUP(A374,Table4[Tag Number],Table4[Status],"-",0)="Dead"),"Dead",
     OR(_xlfn.XLOOKUP(A374,Table1[Tag Number],Table1[Status],"-",0)="Alive",
        _xlfn.XLOOKUP(A374,Table2[Tag Number],Table2[Status],"-",0)="Alive",
        _xlfn.XLOOKUP(A374,Table3[Tag Number],Table3[Status],"-",0)="Alive",
        _xlfn.XLOOKUP(A374,Table4[Tag Number],Table4[Status],"-",0)="Alive"),"Alive",
     OR(_xlfn.XLOOKUP(A374,Table1[Tag Number],Table1[Status],"-",0)="-",
        _xlfn.XLOOKUP(A374,Table2[Tag Number],Table2[Status],"-",0)="-",
        _xlfn.XLOOKUP(A374,Table3[Tag Number],Table3[Status],"-",0)="-",
        _xlfn.XLOOKUP(A374,Table4[Tag Number],Table4[Status],"-",0)="-"),
   "-")</f>
        <v>-</v>
      </c>
      <c r="I374" s="90"/>
      <c r="J374" s="90"/>
      <c r="K374" s="91"/>
      <c r="L374" s="91"/>
      <c r="M374" s="91"/>
      <c r="N374" s="92"/>
      <c r="O374" s="89"/>
      <c r="R374" t="b">
        <f t="shared" si="11"/>
        <v>0</v>
      </c>
    </row>
    <row r="375" spans="1:18" ht="15" thickBot="1" x14ac:dyDescent="0.35">
      <c r="A375" s="3" t="s">
        <v>1404</v>
      </c>
      <c r="B375" s="3" t="s">
        <v>1145</v>
      </c>
      <c r="C375" s="84">
        <f>IF(COUNTIF(Table1[Tag Number], A375), 1, 0)</f>
        <v>0</v>
      </c>
      <c r="D375" s="85">
        <f>IF(COUNTIF(Table2[Tag Number], A375), 1, 0)</f>
        <v>0</v>
      </c>
      <c r="E375" s="86">
        <f>IF(COUNTIF(Table3[Tag Number], A375), 1, 0)</f>
        <v>0</v>
      </c>
      <c r="F375" s="86">
        <f>IF(COUNTIF(Table4[Tag Number], A375), 1, 0)</f>
        <v>0</v>
      </c>
      <c r="G375" s="87">
        <f t="shared" si="12"/>
        <v>0</v>
      </c>
      <c r="H375" s="88" t="str" cm="1">
        <f t="array" ref="H375">_xlfn.IFS(OR(_xlfn.XLOOKUP(A375,Table1[Tag Number],Table1[Status],"-",0)="Dead",
        _xlfn.XLOOKUP(A375,Table2[Tag Number],Table2[Status],"-",0)="Dead",
        _xlfn.XLOOKUP(A375,Table3[Tag Number],Table3[Status],"-",0)="Dead",
        _xlfn.XLOOKUP(A375,Table4[Tag Number],Table4[Status],"-",0)="Dead"),"Dead",
     OR(_xlfn.XLOOKUP(A375,Table1[Tag Number],Table1[Status],"-",0)="Alive",
        _xlfn.XLOOKUP(A375,Table2[Tag Number],Table2[Status],"-",0)="Alive",
        _xlfn.XLOOKUP(A375,Table3[Tag Number],Table3[Status],"-",0)="Alive",
        _xlfn.XLOOKUP(A375,Table4[Tag Number],Table4[Status],"-",0)="Alive"),"Alive",
     OR(_xlfn.XLOOKUP(A375,Table1[Tag Number],Table1[Status],"-",0)="-",
        _xlfn.XLOOKUP(A375,Table2[Tag Number],Table2[Status],"-",0)="-",
        _xlfn.XLOOKUP(A375,Table3[Tag Number],Table3[Status],"-",0)="-",
        _xlfn.XLOOKUP(A375,Table4[Tag Number],Table4[Status],"-",0)="-"),
   "-")</f>
        <v>-</v>
      </c>
      <c r="I375" s="90"/>
      <c r="J375" s="90"/>
      <c r="K375" s="91"/>
      <c r="L375" s="91"/>
      <c r="M375" s="91"/>
      <c r="N375" s="92"/>
      <c r="O375" s="89"/>
      <c r="R375" t="b">
        <f t="shared" si="11"/>
        <v>0</v>
      </c>
    </row>
    <row r="376" spans="1:18" ht="15" thickBot="1" x14ac:dyDescent="0.35">
      <c r="A376" s="2" t="s">
        <v>1405</v>
      </c>
      <c r="B376" s="2" t="s">
        <v>1145</v>
      </c>
      <c r="C376" s="84">
        <f>IF(COUNTIF(Table1[Tag Number], A376), 1, 0)</f>
        <v>0</v>
      </c>
      <c r="D376" s="85">
        <f>IF(COUNTIF(Table2[Tag Number], A376), 1, 0)</f>
        <v>0</v>
      </c>
      <c r="E376" s="86">
        <f>IF(COUNTIF(Table3[Tag Number], A376), 1, 0)</f>
        <v>0</v>
      </c>
      <c r="F376" s="86">
        <f>IF(COUNTIF(Table4[Tag Number], A376), 1, 0)</f>
        <v>0</v>
      </c>
      <c r="G376" s="87">
        <f t="shared" si="12"/>
        <v>0</v>
      </c>
      <c r="H376" s="88" t="str" cm="1">
        <f t="array" ref="H376">_xlfn.IFS(OR(_xlfn.XLOOKUP(A376,Table1[Tag Number],Table1[Status],"-",0)="Dead",
        _xlfn.XLOOKUP(A376,Table2[Tag Number],Table2[Status],"-",0)="Dead",
        _xlfn.XLOOKUP(A376,Table3[Tag Number],Table3[Status],"-",0)="Dead",
        _xlfn.XLOOKUP(A376,Table4[Tag Number],Table4[Status],"-",0)="Dead"),"Dead",
     OR(_xlfn.XLOOKUP(A376,Table1[Tag Number],Table1[Status],"-",0)="Alive",
        _xlfn.XLOOKUP(A376,Table2[Tag Number],Table2[Status],"-",0)="Alive",
        _xlfn.XLOOKUP(A376,Table3[Tag Number],Table3[Status],"-",0)="Alive",
        _xlfn.XLOOKUP(A376,Table4[Tag Number],Table4[Status],"-",0)="Alive"),"Alive",
     OR(_xlfn.XLOOKUP(A376,Table1[Tag Number],Table1[Status],"-",0)="-",
        _xlfn.XLOOKUP(A376,Table2[Tag Number],Table2[Status],"-",0)="-",
        _xlfn.XLOOKUP(A376,Table3[Tag Number],Table3[Status],"-",0)="-",
        _xlfn.XLOOKUP(A376,Table4[Tag Number],Table4[Status],"-",0)="-"),
   "-")</f>
        <v>-</v>
      </c>
      <c r="I376" s="90"/>
      <c r="J376" s="90"/>
      <c r="K376" s="91"/>
      <c r="L376" s="91"/>
      <c r="M376" s="91"/>
      <c r="N376" s="92"/>
      <c r="O376" s="89"/>
      <c r="R376" t="b">
        <f t="shared" si="11"/>
        <v>0</v>
      </c>
    </row>
    <row r="377" spans="1:18" ht="15" thickBot="1" x14ac:dyDescent="0.35">
      <c r="A377" s="3" t="s">
        <v>1406</v>
      </c>
      <c r="B377" s="3" t="s">
        <v>1145</v>
      </c>
      <c r="C377" s="84">
        <f>IF(COUNTIF(Table1[Tag Number], A377), 1, 0)</f>
        <v>0</v>
      </c>
      <c r="D377" s="85">
        <f>IF(COUNTIF(Table2[Tag Number], A377), 1, 0)</f>
        <v>0</v>
      </c>
      <c r="E377" s="86">
        <f>IF(COUNTIF(Table3[Tag Number], A377), 1, 0)</f>
        <v>0</v>
      </c>
      <c r="F377" s="86">
        <f>IF(COUNTIF(Table4[Tag Number], A377), 1, 0)</f>
        <v>0</v>
      </c>
      <c r="G377" s="87">
        <f t="shared" si="12"/>
        <v>0</v>
      </c>
      <c r="H377" s="88" t="str" cm="1">
        <f t="array" ref="H377">_xlfn.IFS(OR(_xlfn.XLOOKUP(A377,Table1[Tag Number],Table1[Status],"-",0)="Dead",
        _xlfn.XLOOKUP(A377,Table2[Tag Number],Table2[Status],"-",0)="Dead",
        _xlfn.XLOOKUP(A377,Table3[Tag Number],Table3[Status],"-",0)="Dead",
        _xlfn.XLOOKUP(A377,Table4[Tag Number],Table4[Status],"-",0)="Dead"),"Dead",
     OR(_xlfn.XLOOKUP(A377,Table1[Tag Number],Table1[Status],"-",0)="Alive",
        _xlfn.XLOOKUP(A377,Table2[Tag Number],Table2[Status],"-",0)="Alive",
        _xlfn.XLOOKUP(A377,Table3[Tag Number],Table3[Status],"-",0)="Alive",
        _xlfn.XLOOKUP(A377,Table4[Tag Number],Table4[Status],"-",0)="Alive"),"Alive",
     OR(_xlfn.XLOOKUP(A377,Table1[Tag Number],Table1[Status],"-",0)="-",
        _xlfn.XLOOKUP(A377,Table2[Tag Number],Table2[Status],"-",0)="-",
        _xlfn.XLOOKUP(A377,Table3[Tag Number],Table3[Status],"-",0)="-",
        _xlfn.XLOOKUP(A377,Table4[Tag Number],Table4[Status],"-",0)="-"),
   "-")</f>
        <v>-</v>
      </c>
      <c r="I377" s="90"/>
      <c r="J377" s="90"/>
      <c r="K377" s="91"/>
      <c r="L377" s="91"/>
      <c r="M377" s="91"/>
      <c r="N377" s="92"/>
      <c r="O377" s="89"/>
      <c r="R377" t="b">
        <f t="shared" si="11"/>
        <v>0</v>
      </c>
    </row>
    <row r="378" spans="1:18" ht="15" thickBot="1" x14ac:dyDescent="0.35">
      <c r="A378" s="2" t="s">
        <v>1407</v>
      </c>
      <c r="B378" s="2" t="s">
        <v>1145</v>
      </c>
      <c r="C378" s="84">
        <f>IF(COUNTIF(Table1[Tag Number], A378), 1, 0)</f>
        <v>0</v>
      </c>
      <c r="D378" s="85">
        <f>IF(COUNTIF(Table2[Tag Number], A378), 1, 0)</f>
        <v>0</v>
      </c>
      <c r="E378" s="86">
        <f>IF(COUNTIF(Table3[Tag Number], A378), 1, 0)</f>
        <v>0</v>
      </c>
      <c r="F378" s="86">
        <f>IF(COUNTIF(Table4[Tag Number], A378), 1, 0)</f>
        <v>0</v>
      </c>
      <c r="G378" s="87">
        <f t="shared" si="12"/>
        <v>0</v>
      </c>
      <c r="H378" s="88" t="str" cm="1">
        <f t="array" ref="H378">_xlfn.IFS(OR(_xlfn.XLOOKUP(A378,Table1[Tag Number],Table1[Status],"-",0)="Dead",
        _xlfn.XLOOKUP(A378,Table2[Tag Number],Table2[Status],"-",0)="Dead",
        _xlfn.XLOOKUP(A378,Table3[Tag Number],Table3[Status],"-",0)="Dead",
        _xlfn.XLOOKUP(A378,Table4[Tag Number],Table4[Status],"-",0)="Dead"),"Dead",
     OR(_xlfn.XLOOKUP(A378,Table1[Tag Number],Table1[Status],"-",0)="Alive",
        _xlfn.XLOOKUP(A378,Table2[Tag Number],Table2[Status],"-",0)="Alive",
        _xlfn.XLOOKUP(A378,Table3[Tag Number],Table3[Status],"-",0)="Alive",
        _xlfn.XLOOKUP(A378,Table4[Tag Number],Table4[Status],"-",0)="Alive"),"Alive",
     OR(_xlfn.XLOOKUP(A378,Table1[Tag Number],Table1[Status],"-",0)="-",
        _xlfn.XLOOKUP(A378,Table2[Tag Number],Table2[Status],"-",0)="-",
        _xlfn.XLOOKUP(A378,Table3[Tag Number],Table3[Status],"-",0)="-",
        _xlfn.XLOOKUP(A378,Table4[Tag Number],Table4[Status],"-",0)="-"),
   "-")</f>
        <v>-</v>
      </c>
      <c r="I378" s="90"/>
      <c r="J378" s="90"/>
      <c r="K378" s="91"/>
      <c r="L378" s="91"/>
      <c r="M378" s="91"/>
      <c r="N378" s="92"/>
      <c r="O378" s="89"/>
      <c r="R378" t="b">
        <f t="shared" si="11"/>
        <v>0</v>
      </c>
    </row>
    <row r="379" spans="1:18" ht="15" thickBot="1" x14ac:dyDescent="0.35">
      <c r="A379" s="3" t="s">
        <v>1408</v>
      </c>
      <c r="B379" s="3" t="s">
        <v>1145</v>
      </c>
      <c r="C379" s="84">
        <f>IF(COUNTIF(Table1[Tag Number], A379), 1, 0)</f>
        <v>0</v>
      </c>
      <c r="D379" s="85">
        <f>IF(COUNTIF(Table2[Tag Number], A379), 1, 0)</f>
        <v>0</v>
      </c>
      <c r="E379" s="86">
        <f>IF(COUNTIF(Table3[Tag Number], A379), 1, 0)</f>
        <v>0</v>
      </c>
      <c r="F379" s="86">
        <f>IF(COUNTIF(Table4[Tag Number], A379), 1, 0)</f>
        <v>0</v>
      </c>
      <c r="G379" s="87">
        <f t="shared" si="12"/>
        <v>0</v>
      </c>
      <c r="H379" s="88" t="str" cm="1">
        <f t="array" ref="H379">_xlfn.IFS(OR(_xlfn.XLOOKUP(A379,Table1[Tag Number],Table1[Status],"-",0)="Dead",
        _xlfn.XLOOKUP(A379,Table2[Tag Number],Table2[Status],"-",0)="Dead",
        _xlfn.XLOOKUP(A379,Table3[Tag Number],Table3[Status],"-",0)="Dead",
        _xlfn.XLOOKUP(A379,Table4[Tag Number],Table4[Status],"-",0)="Dead"),"Dead",
     OR(_xlfn.XLOOKUP(A379,Table1[Tag Number],Table1[Status],"-",0)="Alive",
        _xlfn.XLOOKUP(A379,Table2[Tag Number],Table2[Status],"-",0)="Alive",
        _xlfn.XLOOKUP(A379,Table3[Tag Number],Table3[Status],"-",0)="Alive",
        _xlfn.XLOOKUP(A379,Table4[Tag Number],Table4[Status],"-",0)="Alive"),"Alive",
     OR(_xlfn.XLOOKUP(A379,Table1[Tag Number],Table1[Status],"-",0)="-",
        _xlfn.XLOOKUP(A379,Table2[Tag Number],Table2[Status],"-",0)="-",
        _xlfn.XLOOKUP(A379,Table3[Tag Number],Table3[Status],"-",0)="-",
        _xlfn.XLOOKUP(A379,Table4[Tag Number],Table4[Status],"-",0)="-"),
   "-")</f>
        <v>-</v>
      </c>
      <c r="I379" s="90"/>
      <c r="J379" s="90"/>
      <c r="K379" s="91"/>
      <c r="L379" s="91"/>
      <c r="M379" s="91"/>
      <c r="N379" s="92"/>
      <c r="O379" s="89"/>
      <c r="R379" t="b">
        <f t="shared" si="11"/>
        <v>0</v>
      </c>
    </row>
    <row r="380" spans="1:18" ht="15" thickBot="1" x14ac:dyDescent="0.35">
      <c r="A380" s="2" t="s">
        <v>1409</v>
      </c>
      <c r="B380" s="2" t="s">
        <v>1145</v>
      </c>
      <c r="C380" s="84">
        <f>IF(COUNTIF(Table1[Tag Number], A380), 1, 0)</f>
        <v>0</v>
      </c>
      <c r="D380" s="85">
        <f>IF(COUNTIF(Table2[Tag Number], A380), 1, 0)</f>
        <v>0</v>
      </c>
      <c r="E380" s="86">
        <f>IF(COUNTIF(Table3[Tag Number], A380), 1, 0)</f>
        <v>0</v>
      </c>
      <c r="F380" s="86">
        <f>IF(COUNTIF(Table4[Tag Number], A380), 1, 0)</f>
        <v>0</v>
      </c>
      <c r="G380" s="87">
        <f t="shared" si="12"/>
        <v>0</v>
      </c>
      <c r="H380" s="88" t="str" cm="1">
        <f t="array" ref="H380">_xlfn.IFS(OR(_xlfn.XLOOKUP(A380,Table1[Tag Number],Table1[Status],"-",0)="Dead",
        _xlfn.XLOOKUP(A380,Table2[Tag Number],Table2[Status],"-",0)="Dead",
        _xlfn.XLOOKUP(A380,Table3[Tag Number],Table3[Status],"-",0)="Dead",
        _xlfn.XLOOKUP(A380,Table4[Tag Number],Table4[Status],"-",0)="Dead"),"Dead",
     OR(_xlfn.XLOOKUP(A380,Table1[Tag Number],Table1[Status],"-",0)="Alive",
        _xlfn.XLOOKUP(A380,Table2[Tag Number],Table2[Status],"-",0)="Alive",
        _xlfn.XLOOKUP(A380,Table3[Tag Number],Table3[Status],"-",0)="Alive",
        _xlfn.XLOOKUP(A380,Table4[Tag Number],Table4[Status],"-",0)="Alive"),"Alive",
     OR(_xlfn.XLOOKUP(A380,Table1[Tag Number],Table1[Status],"-",0)="-",
        _xlfn.XLOOKUP(A380,Table2[Tag Number],Table2[Status],"-",0)="-",
        _xlfn.XLOOKUP(A380,Table3[Tag Number],Table3[Status],"-",0)="-",
        _xlfn.XLOOKUP(A380,Table4[Tag Number],Table4[Status],"-",0)="-"),
   "-")</f>
        <v>-</v>
      </c>
      <c r="I380" s="90"/>
      <c r="J380" s="90"/>
      <c r="K380" s="91"/>
      <c r="L380" s="91"/>
      <c r="M380" s="91"/>
      <c r="N380" s="92"/>
      <c r="O380" s="89"/>
      <c r="R380" t="b">
        <f t="shared" si="11"/>
        <v>0</v>
      </c>
    </row>
    <row r="381" spans="1:18" ht="15" thickBot="1" x14ac:dyDescent="0.35">
      <c r="A381" s="3" t="s">
        <v>1410</v>
      </c>
      <c r="B381" s="3" t="s">
        <v>1145</v>
      </c>
      <c r="C381" s="84">
        <f>IF(COUNTIF(Table1[Tag Number], A381), 1, 0)</f>
        <v>0</v>
      </c>
      <c r="D381" s="85">
        <f>IF(COUNTIF(Table2[Tag Number], A381), 1, 0)</f>
        <v>0</v>
      </c>
      <c r="E381" s="86">
        <f>IF(COUNTIF(Table3[Tag Number], A381), 1, 0)</f>
        <v>0</v>
      </c>
      <c r="F381" s="86">
        <f>IF(COUNTIF(Table4[Tag Number], A381), 1, 0)</f>
        <v>0</v>
      </c>
      <c r="G381" s="87">
        <f t="shared" si="12"/>
        <v>0</v>
      </c>
      <c r="H381" s="88" t="str" cm="1">
        <f t="array" ref="H381">_xlfn.IFS(OR(_xlfn.XLOOKUP(A381,Table1[Tag Number],Table1[Status],"-",0)="Dead",
        _xlfn.XLOOKUP(A381,Table2[Tag Number],Table2[Status],"-",0)="Dead",
        _xlfn.XLOOKUP(A381,Table3[Tag Number],Table3[Status],"-",0)="Dead",
        _xlfn.XLOOKUP(A381,Table4[Tag Number],Table4[Status],"-",0)="Dead"),"Dead",
     OR(_xlfn.XLOOKUP(A381,Table1[Tag Number],Table1[Status],"-",0)="Alive",
        _xlfn.XLOOKUP(A381,Table2[Tag Number],Table2[Status],"-",0)="Alive",
        _xlfn.XLOOKUP(A381,Table3[Tag Number],Table3[Status],"-",0)="Alive",
        _xlfn.XLOOKUP(A381,Table4[Tag Number],Table4[Status],"-",0)="Alive"),"Alive",
     OR(_xlfn.XLOOKUP(A381,Table1[Tag Number],Table1[Status],"-",0)="-",
        _xlfn.XLOOKUP(A381,Table2[Tag Number],Table2[Status],"-",0)="-",
        _xlfn.XLOOKUP(A381,Table3[Tag Number],Table3[Status],"-",0)="-",
        _xlfn.XLOOKUP(A381,Table4[Tag Number],Table4[Status],"-",0)="-"),
   "-")</f>
        <v>-</v>
      </c>
      <c r="I381" s="90"/>
      <c r="J381" s="90"/>
      <c r="K381" s="91"/>
      <c r="L381" s="91"/>
      <c r="M381" s="91"/>
      <c r="N381" s="92"/>
      <c r="O381" s="89"/>
      <c r="R381" t="b">
        <f t="shared" si="11"/>
        <v>0</v>
      </c>
    </row>
    <row r="382" spans="1:18" ht="15" thickBot="1" x14ac:dyDescent="0.35">
      <c r="A382" s="2" t="s">
        <v>1411</v>
      </c>
      <c r="B382" s="2" t="s">
        <v>1137</v>
      </c>
      <c r="C382" s="84">
        <f>IF(COUNTIF(Table1[Tag Number], A382), 1, 0)</f>
        <v>0</v>
      </c>
      <c r="D382" s="85">
        <f>IF(COUNTIF(Table2[Tag Number], A382), 1, 0)</f>
        <v>0</v>
      </c>
      <c r="E382" s="86">
        <f>IF(COUNTIF(Table3[Tag Number], A382), 1, 0)</f>
        <v>0</v>
      </c>
      <c r="F382" s="86">
        <f>IF(COUNTIF(Table4[Tag Number], A382), 1, 0)</f>
        <v>0</v>
      </c>
      <c r="G382" s="87">
        <f t="shared" si="12"/>
        <v>0</v>
      </c>
      <c r="H382" s="88" t="str" cm="1">
        <f t="array" ref="H382">_xlfn.IFS(OR(_xlfn.XLOOKUP(A382,Table1[Tag Number],Table1[Status],"-",0)="Dead",
        _xlfn.XLOOKUP(A382,Table2[Tag Number],Table2[Status],"-",0)="Dead",
        _xlfn.XLOOKUP(A382,Table3[Tag Number],Table3[Status],"-",0)="Dead",
        _xlfn.XLOOKUP(A382,Table4[Tag Number],Table4[Status],"-",0)="Dead"),"Dead",
     OR(_xlfn.XLOOKUP(A382,Table1[Tag Number],Table1[Status],"-",0)="Alive",
        _xlfn.XLOOKUP(A382,Table2[Tag Number],Table2[Status],"-",0)="Alive",
        _xlfn.XLOOKUP(A382,Table3[Tag Number],Table3[Status],"-",0)="Alive",
        _xlfn.XLOOKUP(A382,Table4[Tag Number],Table4[Status],"-",0)="Alive"),"Alive",
     OR(_xlfn.XLOOKUP(A382,Table1[Tag Number],Table1[Status],"-",0)="-",
        _xlfn.XLOOKUP(A382,Table2[Tag Number],Table2[Status],"-",0)="-",
        _xlfn.XLOOKUP(A382,Table3[Tag Number],Table3[Status],"-",0)="-",
        _xlfn.XLOOKUP(A382,Table4[Tag Number],Table4[Status],"-",0)="-"),
   "-")</f>
        <v>-</v>
      </c>
      <c r="I382" s="90"/>
      <c r="J382" s="90"/>
      <c r="K382" s="91"/>
      <c r="L382" s="91"/>
      <c r="M382" s="91"/>
      <c r="N382" s="92"/>
      <c r="O382" s="89"/>
      <c r="R382" t="b">
        <f t="shared" si="11"/>
        <v>0</v>
      </c>
    </row>
    <row r="383" spans="1:18" ht="15" thickBot="1" x14ac:dyDescent="0.35">
      <c r="A383" s="3" t="s">
        <v>1412</v>
      </c>
      <c r="B383" s="3" t="s">
        <v>1145</v>
      </c>
      <c r="C383" s="84">
        <f>IF(COUNTIF(Table1[Tag Number], A383), 1, 0)</f>
        <v>0</v>
      </c>
      <c r="D383" s="85">
        <f>IF(COUNTIF(Table2[Tag Number], A383), 1, 0)</f>
        <v>0</v>
      </c>
      <c r="E383" s="86">
        <f>IF(COUNTIF(Table3[Tag Number], A383), 1, 0)</f>
        <v>0</v>
      </c>
      <c r="F383" s="86">
        <f>IF(COUNTIF(Table4[Tag Number], A383), 1, 0)</f>
        <v>0</v>
      </c>
      <c r="G383" s="87">
        <f t="shared" si="12"/>
        <v>0</v>
      </c>
      <c r="H383" s="88" t="str" cm="1">
        <f t="array" ref="H383">_xlfn.IFS(OR(_xlfn.XLOOKUP(A383,Table1[Tag Number],Table1[Status],"-",0)="Dead",
        _xlfn.XLOOKUP(A383,Table2[Tag Number],Table2[Status],"-",0)="Dead",
        _xlfn.XLOOKUP(A383,Table3[Tag Number],Table3[Status],"-",0)="Dead",
        _xlfn.XLOOKUP(A383,Table4[Tag Number],Table4[Status],"-",0)="Dead"),"Dead",
     OR(_xlfn.XLOOKUP(A383,Table1[Tag Number],Table1[Status],"-",0)="Alive",
        _xlfn.XLOOKUP(A383,Table2[Tag Number],Table2[Status],"-",0)="Alive",
        _xlfn.XLOOKUP(A383,Table3[Tag Number],Table3[Status],"-",0)="Alive",
        _xlfn.XLOOKUP(A383,Table4[Tag Number],Table4[Status],"-",0)="Alive"),"Alive",
     OR(_xlfn.XLOOKUP(A383,Table1[Tag Number],Table1[Status],"-",0)="-",
        _xlfn.XLOOKUP(A383,Table2[Tag Number],Table2[Status],"-",0)="-",
        _xlfn.XLOOKUP(A383,Table3[Tag Number],Table3[Status],"-",0)="-",
        _xlfn.XLOOKUP(A383,Table4[Tag Number],Table4[Status],"-",0)="-"),
   "-")</f>
        <v>-</v>
      </c>
      <c r="I383" s="90"/>
      <c r="J383" s="90"/>
      <c r="K383" s="91"/>
      <c r="L383" s="91"/>
      <c r="M383" s="91"/>
      <c r="N383" s="92"/>
      <c r="O383" s="89"/>
      <c r="R383" t="b">
        <f t="shared" si="11"/>
        <v>0</v>
      </c>
    </row>
    <row r="384" spans="1:18" ht="15" thickBot="1" x14ac:dyDescent="0.35">
      <c r="A384" s="2" t="s">
        <v>1413</v>
      </c>
      <c r="B384" s="2" t="s">
        <v>1145</v>
      </c>
      <c r="C384" s="84">
        <f>IF(COUNTIF(Table1[Tag Number], A384), 1, 0)</f>
        <v>0</v>
      </c>
      <c r="D384" s="85">
        <f>IF(COUNTIF(Table2[Tag Number], A384), 1, 0)</f>
        <v>0</v>
      </c>
      <c r="E384" s="86">
        <f>IF(COUNTIF(Table3[Tag Number], A384), 1, 0)</f>
        <v>0</v>
      </c>
      <c r="F384" s="86">
        <f>IF(COUNTIF(Table4[Tag Number], A384), 1, 0)</f>
        <v>0</v>
      </c>
      <c r="G384" s="87">
        <f t="shared" si="12"/>
        <v>0</v>
      </c>
      <c r="H384" s="88" t="str" cm="1">
        <f t="array" ref="H384">_xlfn.IFS(OR(_xlfn.XLOOKUP(A384,Table1[Tag Number],Table1[Status],"-",0)="Dead",
        _xlfn.XLOOKUP(A384,Table2[Tag Number],Table2[Status],"-",0)="Dead",
        _xlfn.XLOOKUP(A384,Table3[Tag Number],Table3[Status],"-",0)="Dead",
        _xlfn.XLOOKUP(A384,Table4[Tag Number],Table4[Status],"-",0)="Dead"),"Dead",
     OR(_xlfn.XLOOKUP(A384,Table1[Tag Number],Table1[Status],"-",0)="Alive",
        _xlfn.XLOOKUP(A384,Table2[Tag Number],Table2[Status],"-",0)="Alive",
        _xlfn.XLOOKUP(A384,Table3[Tag Number],Table3[Status],"-",0)="Alive",
        _xlfn.XLOOKUP(A384,Table4[Tag Number],Table4[Status],"-",0)="Alive"),"Alive",
     OR(_xlfn.XLOOKUP(A384,Table1[Tag Number],Table1[Status],"-",0)="-",
        _xlfn.XLOOKUP(A384,Table2[Tag Number],Table2[Status],"-",0)="-",
        _xlfn.XLOOKUP(A384,Table3[Tag Number],Table3[Status],"-",0)="-",
        _xlfn.XLOOKUP(A384,Table4[Tag Number],Table4[Status],"-",0)="-"),
   "-")</f>
        <v>-</v>
      </c>
      <c r="I384" s="90"/>
      <c r="J384" s="90"/>
      <c r="K384" s="91"/>
      <c r="L384" s="91"/>
      <c r="M384" s="91"/>
      <c r="N384" s="92"/>
      <c r="O384" s="89"/>
      <c r="R384" t="b">
        <f t="shared" si="11"/>
        <v>0</v>
      </c>
    </row>
    <row r="385" spans="1:18" ht="15" thickBot="1" x14ac:dyDescent="0.35">
      <c r="A385" s="3" t="s">
        <v>1414</v>
      </c>
      <c r="B385" s="3" t="s">
        <v>1145</v>
      </c>
      <c r="C385" s="84">
        <f>IF(COUNTIF(Table1[Tag Number], A385), 1, 0)</f>
        <v>0</v>
      </c>
      <c r="D385" s="85">
        <f>IF(COUNTIF(Table2[Tag Number], A385), 1, 0)</f>
        <v>0</v>
      </c>
      <c r="E385" s="86">
        <f>IF(COUNTIF(Table3[Tag Number], A385), 1, 0)</f>
        <v>0</v>
      </c>
      <c r="F385" s="86">
        <f>IF(COUNTIF(Table4[Tag Number], A385), 1, 0)</f>
        <v>0</v>
      </c>
      <c r="G385" s="87">
        <f t="shared" si="12"/>
        <v>0</v>
      </c>
      <c r="H385" s="88" t="str" cm="1">
        <f t="array" ref="H385">_xlfn.IFS(OR(_xlfn.XLOOKUP(A385,Table1[Tag Number],Table1[Status],"-",0)="Dead",
        _xlfn.XLOOKUP(A385,Table2[Tag Number],Table2[Status],"-",0)="Dead",
        _xlfn.XLOOKUP(A385,Table3[Tag Number],Table3[Status],"-",0)="Dead",
        _xlfn.XLOOKUP(A385,Table4[Tag Number],Table4[Status],"-",0)="Dead"),"Dead",
     OR(_xlfn.XLOOKUP(A385,Table1[Tag Number],Table1[Status],"-",0)="Alive",
        _xlfn.XLOOKUP(A385,Table2[Tag Number],Table2[Status],"-",0)="Alive",
        _xlfn.XLOOKUP(A385,Table3[Tag Number],Table3[Status],"-",0)="Alive",
        _xlfn.XLOOKUP(A385,Table4[Tag Number],Table4[Status],"-",0)="Alive"),"Alive",
     OR(_xlfn.XLOOKUP(A385,Table1[Tag Number],Table1[Status],"-",0)="-",
        _xlfn.XLOOKUP(A385,Table2[Tag Number],Table2[Status],"-",0)="-",
        _xlfn.XLOOKUP(A385,Table3[Tag Number],Table3[Status],"-",0)="-",
        _xlfn.XLOOKUP(A385,Table4[Tag Number],Table4[Status],"-",0)="-"),
   "-")</f>
        <v>-</v>
      </c>
      <c r="I385" s="90"/>
      <c r="J385" s="90"/>
      <c r="K385" s="91"/>
      <c r="L385" s="91"/>
      <c r="M385" s="91"/>
      <c r="N385" s="92"/>
      <c r="O385" s="89"/>
      <c r="R385" t="b">
        <f t="shared" si="11"/>
        <v>0</v>
      </c>
    </row>
    <row r="386" spans="1:18" ht="15" thickBot="1" x14ac:dyDescent="0.35">
      <c r="A386" s="2" t="s">
        <v>1415</v>
      </c>
      <c r="B386" s="2" t="s">
        <v>1145</v>
      </c>
      <c r="C386" s="84">
        <f>IF(COUNTIF(Table1[Tag Number], A386), 1, 0)</f>
        <v>0</v>
      </c>
      <c r="D386" s="85">
        <f>IF(COUNTIF(Table2[Tag Number], A386), 1, 0)</f>
        <v>0</v>
      </c>
      <c r="E386" s="86">
        <f>IF(COUNTIF(Table3[Tag Number], A386), 1, 0)</f>
        <v>0</v>
      </c>
      <c r="F386" s="86">
        <f>IF(COUNTIF(Table4[Tag Number], A386), 1, 0)</f>
        <v>0</v>
      </c>
      <c r="G386" s="87">
        <f t="shared" si="12"/>
        <v>0</v>
      </c>
      <c r="H386" s="88" t="str" cm="1">
        <f t="array" ref="H386">_xlfn.IFS(OR(_xlfn.XLOOKUP(A386,Table1[Tag Number],Table1[Status],"-",0)="Dead",
        _xlfn.XLOOKUP(A386,Table2[Tag Number],Table2[Status],"-",0)="Dead",
        _xlfn.XLOOKUP(A386,Table3[Tag Number],Table3[Status],"-",0)="Dead",
        _xlfn.XLOOKUP(A386,Table4[Tag Number],Table4[Status],"-",0)="Dead"),"Dead",
     OR(_xlfn.XLOOKUP(A386,Table1[Tag Number],Table1[Status],"-",0)="Alive",
        _xlfn.XLOOKUP(A386,Table2[Tag Number],Table2[Status],"-",0)="Alive",
        _xlfn.XLOOKUP(A386,Table3[Tag Number],Table3[Status],"-",0)="Alive",
        _xlfn.XLOOKUP(A386,Table4[Tag Number],Table4[Status],"-",0)="Alive"),"Alive",
     OR(_xlfn.XLOOKUP(A386,Table1[Tag Number],Table1[Status],"-",0)="-",
        _xlfn.XLOOKUP(A386,Table2[Tag Number],Table2[Status],"-",0)="-",
        _xlfn.XLOOKUP(A386,Table3[Tag Number],Table3[Status],"-",0)="-",
        _xlfn.XLOOKUP(A386,Table4[Tag Number],Table4[Status],"-",0)="-"),
   "-")</f>
        <v>-</v>
      </c>
      <c r="I386" s="90"/>
      <c r="J386" s="90"/>
      <c r="K386" s="91"/>
      <c r="L386" s="91"/>
      <c r="M386" s="91"/>
      <c r="N386" s="92"/>
      <c r="O386" s="89"/>
      <c r="R386" t="b">
        <f t="shared" si="11"/>
        <v>0</v>
      </c>
    </row>
    <row r="387" spans="1:18" ht="15" thickBot="1" x14ac:dyDescent="0.35">
      <c r="A387" s="3" t="s">
        <v>1416</v>
      </c>
      <c r="B387" s="3" t="s">
        <v>1137</v>
      </c>
      <c r="C387" s="84">
        <f>IF(COUNTIF(Table1[Tag Number], A387), 1, 0)</f>
        <v>0</v>
      </c>
      <c r="D387" s="85">
        <f>IF(COUNTIF(Table2[Tag Number], A387), 1, 0)</f>
        <v>0</v>
      </c>
      <c r="E387" s="86">
        <f>IF(COUNTIF(Table3[Tag Number], A387), 1, 0)</f>
        <v>0</v>
      </c>
      <c r="F387" s="86">
        <f>IF(COUNTIF(Table4[Tag Number], A387), 1, 0)</f>
        <v>0</v>
      </c>
      <c r="G387" s="87">
        <f t="shared" si="12"/>
        <v>0</v>
      </c>
      <c r="H387" s="88" t="str" cm="1">
        <f t="array" ref="H387">_xlfn.IFS(OR(_xlfn.XLOOKUP(A387,Table1[Tag Number],Table1[Status],"-",0)="Dead",
        _xlfn.XLOOKUP(A387,Table2[Tag Number],Table2[Status],"-",0)="Dead",
        _xlfn.XLOOKUP(A387,Table3[Tag Number],Table3[Status],"-",0)="Dead",
        _xlfn.XLOOKUP(A387,Table4[Tag Number],Table4[Status],"-",0)="Dead"),"Dead",
     OR(_xlfn.XLOOKUP(A387,Table1[Tag Number],Table1[Status],"-",0)="Alive",
        _xlfn.XLOOKUP(A387,Table2[Tag Number],Table2[Status],"-",0)="Alive",
        _xlfn.XLOOKUP(A387,Table3[Tag Number],Table3[Status],"-",0)="Alive",
        _xlfn.XLOOKUP(A387,Table4[Tag Number],Table4[Status],"-",0)="Alive"),"Alive",
     OR(_xlfn.XLOOKUP(A387,Table1[Tag Number],Table1[Status],"-",0)="-",
        _xlfn.XLOOKUP(A387,Table2[Tag Number],Table2[Status],"-",0)="-",
        _xlfn.XLOOKUP(A387,Table3[Tag Number],Table3[Status],"-",0)="-",
        _xlfn.XLOOKUP(A387,Table4[Tag Number],Table4[Status],"-",0)="-"),
   "-")</f>
        <v>-</v>
      </c>
      <c r="I387" s="90"/>
      <c r="J387" s="90"/>
      <c r="K387" s="91"/>
      <c r="L387" s="91"/>
      <c r="M387" s="91"/>
      <c r="N387" s="92"/>
      <c r="O387" s="89"/>
      <c r="R387" t="b">
        <f t="shared" si="11"/>
        <v>0</v>
      </c>
    </row>
    <row r="388" spans="1:18" ht="15" thickBot="1" x14ac:dyDescent="0.35">
      <c r="A388" s="2" t="s">
        <v>1417</v>
      </c>
      <c r="B388" s="2" t="s">
        <v>1145</v>
      </c>
      <c r="C388" s="84">
        <f>IF(COUNTIF(Table1[Tag Number], A388), 1, 0)</f>
        <v>0</v>
      </c>
      <c r="D388" s="85">
        <f>IF(COUNTIF(Table2[Tag Number], A388), 1, 0)</f>
        <v>0</v>
      </c>
      <c r="E388" s="86">
        <f>IF(COUNTIF(Table3[Tag Number], A388), 1, 0)</f>
        <v>0</v>
      </c>
      <c r="F388" s="86">
        <f>IF(COUNTIF(Table4[Tag Number], A388), 1, 0)</f>
        <v>0</v>
      </c>
      <c r="G388" s="87">
        <f t="shared" si="12"/>
        <v>0</v>
      </c>
      <c r="H388" s="88" t="str" cm="1">
        <f t="array" ref="H388">_xlfn.IFS(OR(_xlfn.XLOOKUP(A388,Table1[Tag Number],Table1[Status],"-",0)="Dead",
        _xlfn.XLOOKUP(A388,Table2[Tag Number],Table2[Status],"-",0)="Dead",
        _xlfn.XLOOKUP(A388,Table3[Tag Number],Table3[Status],"-",0)="Dead",
        _xlfn.XLOOKUP(A388,Table4[Tag Number],Table4[Status],"-",0)="Dead"),"Dead",
     OR(_xlfn.XLOOKUP(A388,Table1[Tag Number],Table1[Status],"-",0)="Alive",
        _xlfn.XLOOKUP(A388,Table2[Tag Number],Table2[Status],"-",0)="Alive",
        _xlfn.XLOOKUP(A388,Table3[Tag Number],Table3[Status],"-",0)="Alive",
        _xlfn.XLOOKUP(A388,Table4[Tag Number],Table4[Status],"-",0)="Alive"),"Alive",
     OR(_xlfn.XLOOKUP(A388,Table1[Tag Number],Table1[Status],"-",0)="-",
        _xlfn.XLOOKUP(A388,Table2[Tag Number],Table2[Status],"-",0)="-",
        _xlfn.XLOOKUP(A388,Table3[Tag Number],Table3[Status],"-",0)="-",
        _xlfn.XLOOKUP(A388,Table4[Tag Number],Table4[Status],"-",0)="-"),
   "-")</f>
        <v>-</v>
      </c>
      <c r="I388" s="90"/>
      <c r="J388" s="90"/>
      <c r="K388" s="91"/>
      <c r="L388" s="91"/>
      <c r="M388" s="91"/>
      <c r="N388" s="92"/>
      <c r="O388" s="89"/>
      <c r="R388" t="b">
        <f t="shared" ref="R388:R451" si="13">IF(G388&gt;1,A388)</f>
        <v>0</v>
      </c>
    </row>
    <row r="389" spans="1:18" ht="15" thickBot="1" x14ac:dyDescent="0.35">
      <c r="A389" s="3" t="s">
        <v>1418</v>
      </c>
      <c r="B389" s="3" t="s">
        <v>1145</v>
      </c>
      <c r="C389" s="84">
        <f>IF(COUNTIF(Table1[Tag Number], A389), 1, 0)</f>
        <v>0</v>
      </c>
      <c r="D389" s="85">
        <f>IF(COUNTIF(Table2[Tag Number], A389), 1, 0)</f>
        <v>0</v>
      </c>
      <c r="E389" s="86">
        <f>IF(COUNTIF(Table3[Tag Number], A389), 1, 0)</f>
        <v>0</v>
      </c>
      <c r="F389" s="86">
        <f>IF(COUNTIF(Table4[Tag Number], A389), 1, 0)</f>
        <v>0</v>
      </c>
      <c r="G389" s="87">
        <f t="shared" ref="G389:G452" si="14">SUM(C389:F389)</f>
        <v>0</v>
      </c>
      <c r="H389" s="88" t="str" cm="1">
        <f t="array" ref="H389">_xlfn.IFS(OR(_xlfn.XLOOKUP(A389,Table1[Tag Number],Table1[Status],"-",0)="Dead",
        _xlfn.XLOOKUP(A389,Table2[Tag Number],Table2[Status],"-",0)="Dead",
        _xlfn.XLOOKUP(A389,Table3[Tag Number],Table3[Status],"-",0)="Dead",
        _xlfn.XLOOKUP(A389,Table4[Tag Number],Table4[Status],"-",0)="Dead"),"Dead",
     OR(_xlfn.XLOOKUP(A389,Table1[Tag Number],Table1[Status],"-",0)="Alive",
        _xlfn.XLOOKUP(A389,Table2[Tag Number],Table2[Status],"-",0)="Alive",
        _xlfn.XLOOKUP(A389,Table3[Tag Number],Table3[Status],"-",0)="Alive",
        _xlfn.XLOOKUP(A389,Table4[Tag Number],Table4[Status],"-",0)="Alive"),"Alive",
     OR(_xlfn.XLOOKUP(A389,Table1[Tag Number],Table1[Status],"-",0)="-",
        _xlfn.XLOOKUP(A389,Table2[Tag Number],Table2[Status],"-",0)="-",
        _xlfn.XLOOKUP(A389,Table3[Tag Number],Table3[Status],"-",0)="-",
        _xlfn.XLOOKUP(A389,Table4[Tag Number],Table4[Status],"-",0)="-"),
   "-")</f>
        <v>-</v>
      </c>
      <c r="I389" s="90"/>
      <c r="J389" s="90"/>
      <c r="K389" s="91"/>
      <c r="L389" s="91"/>
      <c r="M389" s="91"/>
      <c r="N389" s="92"/>
      <c r="O389" s="89"/>
      <c r="R389" t="b">
        <f t="shared" si="13"/>
        <v>0</v>
      </c>
    </row>
    <row r="390" spans="1:18" ht="15" thickBot="1" x14ac:dyDescent="0.35">
      <c r="A390" s="2" t="s">
        <v>1419</v>
      </c>
      <c r="B390" s="2" t="s">
        <v>1145</v>
      </c>
      <c r="C390" s="84">
        <f>IF(COUNTIF(Table1[Tag Number], A390), 1, 0)</f>
        <v>0</v>
      </c>
      <c r="D390" s="85">
        <f>IF(COUNTIF(Table2[Tag Number], A390), 1, 0)</f>
        <v>0</v>
      </c>
      <c r="E390" s="86">
        <f>IF(COUNTIF(Table3[Tag Number], A390), 1, 0)</f>
        <v>0</v>
      </c>
      <c r="F390" s="86">
        <f>IF(COUNTIF(Table4[Tag Number], A390), 1, 0)</f>
        <v>0</v>
      </c>
      <c r="G390" s="87">
        <f t="shared" si="14"/>
        <v>0</v>
      </c>
      <c r="H390" s="88" t="str" cm="1">
        <f t="array" ref="H390">_xlfn.IFS(OR(_xlfn.XLOOKUP(A390,Table1[Tag Number],Table1[Status],"-",0)="Dead",
        _xlfn.XLOOKUP(A390,Table2[Tag Number],Table2[Status],"-",0)="Dead",
        _xlfn.XLOOKUP(A390,Table3[Tag Number],Table3[Status],"-",0)="Dead",
        _xlfn.XLOOKUP(A390,Table4[Tag Number],Table4[Status],"-",0)="Dead"),"Dead",
     OR(_xlfn.XLOOKUP(A390,Table1[Tag Number],Table1[Status],"-",0)="Alive",
        _xlfn.XLOOKUP(A390,Table2[Tag Number],Table2[Status],"-",0)="Alive",
        _xlfn.XLOOKUP(A390,Table3[Tag Number],Table3[Status],"-",0)="Alive",
        _xlfn.XLOOKUP(A390,Table4[Tag Number],Table4[Status],"-",0)="Alive"),"Alive",
     OR(_xlfn.XLOOKUP(A390,Table1[Tag Number],Table1[Status],"-",0)="-",
        _xlfn.XLOOKUP(A390,Table2[Tag Number],Table2[Status],"-",0)="-",
        _xlfn.XLOOKUP(A390,Table3[Tag Number],Table3[Status],"-",0)="-",
        _xlfn.XLOOKUP(A390,Table4[Tag Number],Table4[Status],"-",0)="-"),
   "-")</f>
        <v>-</v>
      </c>
      <c r="I390" s="90"/>
      <c r="J390" s="90"/>
      <c r="K390" s="91"/>
      <c r="L390" s="91"/>
      <c r="M390" s="91"/>
      <c r="N390" s="92"/>
      <c r="O390" s="89"/>
      <c r="R390" t="b">
        <f t="shared" si="13"/>
        <v>0</v>
      </c>
    </row>
    <row r="391" spans="1:18" ht="15" thickBot="1" x14ac:dyDescent="0.35">
      <c r="A391" s="3" t="s">
        <v>1420</v>
      </c>
      <c r="B391" s="3" t="s">
        <v>1145</v>
      </c>
      <c r="C391" s="84">
        <f>IF(COUNTIF(Table1[Tag Number], A391), 1, 0)</f>
        <v>0</v>
      </c>
      <c r="D391" s="85">
        <f>IF(COUNTIF(Table2[Tag Number], A391), 1, 0)</f>
        <v>0</v>
      </c>
      <c r="E391" s="86">
        <f>IF(COUNTIF(Table3[Tag Number], A391), 1, 0)</f>
        <v>0</v>
      </c>
      <c r="F391" s="86">
        <f>IF(COUNTIF(Table4[Tag Number], A391), 1, 0)</f>
        <v>0</v>
      </c>
      <c r="G391" s="87">
        <f t="shared" si="14"/>
        <v>0</v>
      </c>
      <c r="H391" s="88" t="str" cm="1">
        <f t="array" ref="H391">_xlfn.IFS(OR(_xlfn.XLOOKUP(A391,Table1[Tag Number],Table1[Status],"-",0)="Dead",
        _xlfn.XLOOKUP(A391,Table2[Tag Number],Table2[Status],"-",0)="Dead",
        _xlfn.XLOOKUP(A391,Table3[Tag Number],Table3[Status],"-",0)="Dead",
        _xlfn.XLOOKUP(A391,Table4[Tag Number],Table4[Status],"-",0)="Dead"),"Dead",
     OR(_xlfn.XLOOKUP(A391,Table1[Tag Number],Table1[Status],"-",0)="Alive",
        _xlfn.XLOOKUP(A391,Table2[Tag Number],Table2[Status],"-",0)="Alive",
        _xlfn.XLOOKUP(A391,Table3[Tag Number],Table3[Status],"-",0)="Alive",
        _xlfn.XLOOKUP(A391,Table4[Tag Number],Table4[Status],"-",0)="Alive"),"Alive",
     OR(_xlfn.XLOOKUP(A391,Table1[Tag Number],Table1[Status],"-",0)="-",
        _xlfn.XLOOKUP(A391,Table2[Tag Number],Table2[Status],"-",0)="-",
        _xlfn.XLOOKUP(A391,Table3[Tag Number],Table3[Status],"-",0)="-",
        _xlfn.XLOOKUP(A391,Table4[Tag Number],Table4[Status],"-",0)="-"),
   "-")</f>
        <v>-</v>
      </c>
      <c r="I391" s="90"/>
      <c r="J391" s="90"/>
      <c r="K391" s="91"/>
      <c r="L391" s="91"/>
      <c r="M391" s="91"/>
      <c r="N391" s="92"/>
      <c r="O391" s="89"/>
      <c r="R391" t="b">
        <f t="shared" si="13"/>
        <v>0</v>
      </c>
    </row>
    <row r="392" spans="1:18" ht="15" thickBot="1" x14ac:dyDescent="0.35">
      <c r="A392" s="2" t="s">
        <v>1003</v>
      </c>
      <c r="B392" s="2" t="s">
        <v>1137</v>
      </c>
      <c r="C392" s="84">
        <f>IF(COUNTIF(Table1[Tag Number], A392), 1, 0)</f>
        <v>0</v>
      </c>
      <c r="D392" s="85">
        <f>IF(COUNTIF(Table2[Tag Number], A392), 1, 0)</f>
        <v>0</v>
      </c>
      <c r="E392" s="86">
        <f>IF(COUNTIF(Table3[Tag Number], A392), 1, 0)</f>
        <v>0</v>
      </c>
      <c r="F392" s="86">
        <f>IF(COUNTIF(Table4[Tag Number], A392), 1, 0)</f>
        <v>0</v>
      </c>
      <c r="G392" s="87">
        <f t="shared" si="14"/>
        <v>0</v>
      </c>
      <c r="H392" s="88" t="str" cm="1">
        <f t="array" ref="H392">_xlfn.IFS(OR(_xlfn.XLOOKUP(A392,Table1[Tag Number],Table1[Status],"-",0)="Dead",
        _xlfn.XLOOKUP(A392,Table2[Tag Number],Table2[Status],"-",0)="Dead",
        _xlfn.XLOOKUP(A392,Table3[Tag Number],Table3[Status],"-",0)="Dead",
        _xlfn.XLOOKUP(A392,Table4[Tag Number],Table4[Status],"-",0)="Dead"),"Dead",
     OR(_xlfn.XLOOKUP(A392,Table1[Tag Number],Table1[Status],"-",0)="Alive",
        _xlfn.XLOOKUP(A392,Table2[Tag Number],Table2[Status],"-",0)="Alive",
        _xlfn.XLOOKUP(A392,Table3[Tag Number],Table3[Status],"-",0)="Alive",
        _xlfn.XLOOKUP(A392,Table4[Tag Number],Table4[Status],"-",0)="Alive"),"Alive",
     OR(_xlfn.XLOOKUP(A392,Table1[Tag Number],Table1[Status],"-",0)="-",
        _xlfn.XLOOKUP(A392,Table2[Tag Number],Table2[Status],"-",0)="-",
        _xlfn.XLOOKUP(A392,Table3[Tag Number],Table3[Status],"-",0)="-",
        _xlfn.XLOOKUP(A392,Table4[Tag Number],Table4[Status],"-",0)="-"),
   "-")</f>
        <v>-</v>
      </c>
      <c r="I392" s="90"/>
      <c r="J392" s="90"/>
      <c r="K392" s="91"/>
      <c r="L392" s="91"/>
      <c r="M392" s="91"/>
      <c r="N392" s="92"/>
      <c r="O392" s="89"/>
      <c r="R392" t="b">
        <f t="shared" si="13"/>
        <v>0</v>
      </c>
    </row>
    <row r="393" spans="1:18" ht="15" thickBot="1" x14ac:dyDescent="0.35">
      <c r="A393" s="3" t="s">
        <v>1421</v>
      </c>
      <c r="B393" s="3" t="s">
        <v>1145</v>
      </c>
      <c r="C393" s="84">
        <f>IF(COUNTIF(Table1[Tag Number], A393), 1, 0)</f>
        <v>0</v>
      </c>
      <c r="D393" s="85">
        <f>IF(COUNTIF(Table2[Tag Number], A393), 1, 0)</f>
        <v>0</v>
      </c>
      <c r="E393" s="86">
        <f>IF(COUNTIF(Table3[Tag Number], A393), 1, 0)</f>
        <v>0</v>
      </c>
      <c r="F393" s="86">
        <f>IF(COUNTIF(Table4[Tag Number], A393), 1, 0)</f>
        <v>0</v>
      </c>
      <c r="G393" s="87">
        <f t="shared" si="14"/>
        <v>0</v>
      </c>
      <c r="H393" s="88" t="str" cm="1">
        <f t="array" ref="H393">_xlfn.IFS(OR(_xlfn.XLOOKUP(A393,Table1[Tag Number],Table1[Status],"-",0)="Dead",
        _xlfn.XLOOKUP(A393,Table2[Tag Number],Table2[Status],"-",0)="Dead",
        _xlfn.XLOOKUP(A393,Table3[Tag Number],Table3[Status],"-",0)="Dead",
        _xlfn.XLOOKUP(A393,Table4[Tag Number],Table4[Status],"-",0)="Dead"),"Dead",
     OR(_xlfn.XLOOKUP(A393,Table1[Tag Number],Table1[Status],"-",0)="Alive",
        _xlfn.XLOOKUP(A393,Table2[Tag Number],Table2[Status],"-",0)="Alive",
        _xlfn.XLOOKUP(A393,Table3[Tag Number],Table3[Status],"-",0)="Alive",
        _xlfn.XLOOKUP(A393,Table4[Tag Number],Table4[Status],"-",0)="Alive"),"Alive",
     OR(_xlfn.XLOOKUP(A393,Table1[Tag Number],Table1[Status],"-",0)="-",
        _xlfn.XLOOKUP(A393,Table2[Tag Number],Table2[Status],"-",0)="-",
        _xlfn.XLOOKUP(A393,Table3[Tag Number],Table3[Status],"-",0)="-",
        _xlfn.XLOOKUP(A393,Table4[Tag Number],Table4[Status],"-",0)="-"),
   "-")</f>
        <v>-</v>
      </c>
      <c r="I393" s="90"/>
      <c r="J393" s="90"/>
      <c r="K393" s="91"/>
      <c r="L393" s="91"/>
      <c r="M393" s="91"/>
      <c r="N393" s="92"/>
      <c r="O393" s="89"/>
      <c r="R393" t="b">
        <f t="shared" si="13"/>
        <v>0</v>
      </c>
    </row>
    <row r="394" spans="1:18" ht="15" thickBot="1" x14ac:dyDescent="0.35">
      <c r="A394" s="2" t="s">
        <v>1422</v>
      </c>
      <c r="B394" s="2" t="s">
        <v>1145</v>
      </c>
      <c r="C394" s="84">
        <f>IF(COUNTIF(Table1[Tag Number], A394), 1, 0)</f>
        <v>0</v>
      </c>
      <c r="D394" s="85">
        <f>IF(COUNTIF(Table2[Tag Number], A394), 1, 0)</f>
        <v>0</v>
      </c>
      <c r="E394" s="86">
        <f>IF(COUNTIF(Table3[Tag Number], A394), 1, 0)</f>
        <v>0</v>
      </c>
      <c r="F394" s="86">
        <f>IF(COUNTIF(Table4[Tag Number], A394), 1, 0)</f>
        <v>0</v>
      </c>
      <c r="G394" s="87">
        <f t="shared" si="14"/>
        <v>0</v>
      </c>
      <c r="H394" s="88" t="str" cm="1">
        <f t="array" ref="H394">_xlfn.IFS(OR(_xlfn.XLOOKUP(A394,Table1[Tag Number],Table1[Status],"-",0)="Dead",
        _xlfn.XLOOKUP(A394,Table2[Tag Number],Table2[Status],"-",0)="Dead",
        _xlfn.XLOOKUP(A394,Table3[Tag Number],Table3[Status],"-",0)="Dead",
        _xlfn.XLOOKUP(A394,Table4[Tag Number],Table4[Status],"-",0)="Dead"),"Dead",
     OR(_xlfn.XLOOKUP(A394,Table1[Tag Number],Table1[Status],"-",0)="Alive",
        _xlfn.XLOOKUP(A394,Table2[Tag Number],Table2[Status],"-",0)="Alive",
        _xlfn.XLOOKUP(A394,Table3[Tag Number],Table3[Status],"-",0)="Alive",
        _xlfn.XLOOKUP(A394,Table4[Tag Number],Table4[Status],"-",0)="Alive"),"Alive",
     OR(_xlfn.XLOOKUP(A394,Table1[Tag Number],Table1[Status],"-",0)="-",
        _xlfn.XLOOKUP(A394,Table2[Tag Number],Table2[Status],"-",0)="-",
        _xlfn.XLOOKUP(A394,Table3[Tag Number],Table3[Status],"-",0)="-",
        _xlfn.XLOOKUP(A394,Table4[Tag Number],Table4[Status],"-",0)="-"),
   "-")</f>
        <v>-</v>
      </c>
      <c r="I394" s="90"/>
      <c r="J394" s="90"/>
      <c r="K394" s="91"/>
      <c r="L394" s="91"/>
      <c r="M394" s="91"/>
      <c r="N394" s="92"/>
      <c r="O394" s="89"/>
      <c r="R394" t="b">
        <f t="shared" si="13"/>
        <v>0</v>
      </c>
    </row>
    <row r="395" spans="1:18" ht="15" thickBot="1" x14ac:dyDescent="0.35">
      <c r="A395" s="3" t="s">
        <v>1423</v>
      </c>
      <c r="B395" s="3" t="s">
        <v>1145</v>
      </c>
      <c r="C395" s="84">
        <f>IF(COUNTIF(Table1[Tag Number], A395), 1, 0)</f>
        <v>0</v>
      </c>
      <c r="D395" s="85">
        <f>IF(COUNTIF(Table2[Tag Number], A395), 1, 0)</f>
        <v>0</v>
      </c>
      <c r="E395" s="86">
        <f>IF(COUNTIF(Table3[Tag Number], A395), 1, 0)</f>
        <v>0</v>
      </c>
      <c r="F395" s="86">
        <f>IF(COUNTIF(Table4[Tag Number], A395), 1, 0)</f>
        <v>0</v>
      </c>
      <c r="G395" s="87">
        <f t="shared" si="14"/>
        <v>0</v>
      </c>
      <c r="H395" s="88" t="str" cm="1">
        <f t="array" ref="H395">_xlfn.IFS(OR(_xlfn.XLOOKUP(A395,Table1[Tag Number],Table1[Status],"-",0)="Dead",
        _xlfn.XLOOKUP(A395,Table2[Tag Number],Table2[Status],"-",0)="Dead",
        _xlfn.XLOOKUP(A395,Table3[Tag Number],Table3[Status],"-",0)="Dead",
        _xlfn.XLOOKUP(A395,Table4[Tag Number],Table4[Status],"-",0)="Dead"),"Dead",
     OR(_xlfn.XLOOKUP(A395,Table1[Tag Number],Table1[Status],"-",0)="Alive",
        _xlfn.XLOOKUP(A395,Table2[Tag Number],Table2[Status],"-",0)="Alive",
        _xlfn.XLOOKUP(A395,Table3[Tag Number],Table3[Status],"-",0)="Alive",
        _xlfn.XLOOKUP(A395,Table4[Tag Number],Table4[Status],"-",0)="Alive"),"Alive",
     OR(_xlfn.XLOOKUP(A395,Table1[Tag Number],Table1[Status],"-",0)="-",
        _xlfn.XLOOKUP(A395,Table2[Tag Number],Table2[Status],"-",0)="-",
        _xlfn.XLOOKUP(A395,Table3[Tag Number],Table3[Status],"-",0)="-",
        _xlfn.XLOOKUP(A395,Table4[Tag Number],Table4[Status],"-",0)="-"),
   "-")</f>
        <v>-</v>
      </c>
      <c r="I395" s="90"/>
      <c r="J395" s="90"/>
      <c r="K395" s="91"/>
      <c r="L395" s="91"/>
      <c r="M395" s="91"/>
      <c r="N395" s="92"/>
      <c r="O395" s="89"/>
      <c r="R395" t="b">
        <f t="shared" si="13"/>
        <v>0</v>
      </c>
    </row>
    <row r="396" spans="1:18" ht="15" thickBot="1" x14ac:dyDescent="0.35">
      <c r="A396" s="2" t="s">
        <v>1424</v>
      </c>
      <c r="B396" s="2" t="s">
        <v>1145</v>
      </c>
      <c r="C396" s="84">
        <f>IF(COUNTIF(Table1[Tag Number], A396), 1, 0)</f>
        <v>0</v>
      </c>
      <c r="D396" s="85">
        <f>IF(COUNTIF(Table2[Tag Number], A396), 1, 0)</f>
        <v>0</v>
      </c>
      <c r="E396" s="86">
        <f>IF(COUNTIF(Table3[Tag Number], A396), 1, 0)</f>
        <v>0</v>
      </c>
      <c r="F396" s="86">
        <f>IF(COUNTIF(Table4[Tag Number], A396), 1, 0)</f>
        <v>0</v>
      </c>
      <c r="G396" s="87">
        <f t="shared" si="14"/>
        <v>0</v>
      </c>
      <c r="H396" s="88" t="str" cm="1">
        <f t="array" ref="H396">_xlfn.IFS(OR(_xlfn.XLOOKUP(A396,Table1[Tag Number],Table1[Status],"-",0)="Dead",
        _xlfn.XLOOKUP(A396,Table2[Tag Number],Table2[Status],"-",0)="Dead",
        _xlfn.XLOOKUP(A396,Table3[Tag Number],Table3[Status],"-",0)="Dead",
        _xlfn.XLOOKUP(A396,Table4[Tag Number],Table4[Status],"-",0)="Dead"),"Dead",
     OR(_xlfn.XLOOKUP(A396,Table1[Tag Number],Table1[Status],"-",0)="Alive",
        _xlfn.XLOOKUP(A396,Table2[Tag Number],Table2[Status],"-",0)="Alive",
        _xlfn.XLOOKUP(A396,Table3[Tag Number],Table3[Status],"-",0)="Alive",
        _xlfn.XLOOKUP(A396,Table4[Tag Number],Table4[Status],"-",0)="Alive"),"Alive",
     OR(_xlfn.XLOOKUP(A396,Table1[Tag Number],Table1[Status],"-",0)="-",
        _xlfn.XLOOKUP(A396,Table2[Tag Number],Table2[Status],"-",0)="-",
        _xlfn.XLOOKUP(A396,Table3[Tag Number],Table3[Status],"-",0)="-",
        _xlfn.XLOOKUP(A396,Table4[Tag Number],Table4[Status],"-",0)="-"),
   "-")</f>
        <v>-</v>
      </c>
      <c r="I396" s="90"/>
      <c r="J396" s="90"/>
      <c r="K396" s="91"/>
      <c r="L396" s="91"/>
      <c r="M396" s="91"/>
      <c r="N396" s="92"/>
      <c r="O396" s="89"/>
      <c r="R396" t="b">
        <f t="shared" si="13"/>
        <v>0</v>
      </c>
    </row>
    <row r="397" spans="1:18" ht="15" thickBot="1" x14ac:dyDescent="0.35">
      <c r="A397" s="3" t="s">
        <v>1425</v>
      </c>
      <c r="B397" s="3" t="s">
        <v>1145</v>
      </c>
      <c r="C397" s="84">
        <f>IF(COUNTIF(Table1[Tag Number], A397), 1, 0)</f>
        <v>0</v>
      </c>
      <c r="D397" s="85">
        <f>IF(COUNTIF(Table2[Tag Number], A397), 1, 0)</f>
        <v>0</v>
      </c>
      <c r="E397" s="86">
        <f>IF(COUNTIF(Table3[Tag Number], A397), 1, 0)</f>
        <v>0</v>
      </c>
      <c r="F397" s="86">
        <f>IF(COUNTIF(Table4[Tag Number], A397), 1, 0)</f>
        <v>0</v>
      </c>
      <c r="G397" s="87">
        <f t="shared" si="14"/>
        <v>0</v>
      </c>
      <c r="H397" s="88" t="str" cm="1">
        <f t="array" ref="H397">_xlfn.IFS(OR(_xlfn.XLOOKUP(A397,Table1[Tag Number],Table1[Status],"-",0)="Dead",
        _xlfn.XLOOKUP(A397,Table2[Tag Number],Table2[Status],"-",0)="Dead",
        _xlfn.XLOOKUP(A397,Table3[Tag Number],Table3[Status],"-",0)="Dead",
        _xlfn.XLOOKUP(A397,Table4[Tag Number],Table4[Status],"-",0)="Dead"),"Dead",
     OR(_xlfn.XLOOKUP(A397,Table1[Tag Number],Table1[Status],"-",0)="Alive",
        _xlfn.XLOOKUP(A397,Table2[Tag Number],Table2[Status],"-",0)="Alive",
        _xlfn.XLOOKUP(A397,Table3[Tag Number],Table3[Status],"-",0)="Alive",
        _xlfn.XLOOKUP(A397,Table4[Tag Number],Table4[Status],"-",0)="Alive"),"Alive",
     OR(_xlfn.XLOOKUP(A397,Table1[Tag Number],Table1[Status],"-",0)="-",
        _xlfn.XLOOKUP(A397,Table2[Tag Number],Table2[Status],"-",0)="-",
        _xlfn.XLOOKUP(A397,Table3[Tag Number],Table3[Status],"-",0)="-",
        _xlfn.XLOOKUP(A397,Table4[Tag Number],Table4[Status],"-",0)="-"),
   "-")</f>
        <v>-</v>
      </c>
      <c r="I397" s="90"/>
      <c r="J397" s="90"/>
      <c r="K397" s="91"/>
      <c r="L397" s="91"/>
      <c r="M397" s="91"/>
      <c r="N397" s="92"/>
      <c r="O397" s="89"/>
      <c r="R397" t="b">
        <f t="shared" si="13"/>
        <v>0</v>
      </c>
    </row>
    <row r="398" spans="1:18" ht="15" thickBot="1" x14ac:dyDescent="0.35">
      <c r="A398" s="2" t="s">
        <v>1426</v>
      </c>
      <c r="B398" s="2" t="s">
        <v>1145</v>
      </c>
      <c r="C398" s="84">
        <f>IF(COUNTIF(Table1[Tag Number], A398), 1, 0)</f>
        <v>0</v>
      </c>
      <c r="D398" s="85">
        <f>IF(COUNTIF(Table2[Tag Number], A398), 1, 0)</f>
        <v>0</v>
      </c>
      <c r="E398" s="86">
        <f>IF(COUNTIF(Table3[Tag Number], A398), 1, 0)</f>
        <v>0</v>
      </c>
      <c r="F398" s="86">
        <f>IF(COUNTIF(Table4[Tag Number], A398), 1, 0)</f>
        <v>0</v>
      </c>
      <c r="G398" s="87">
        <f t="shared" si="14"/>
        <v>0</v>
      </c>
      <c r="H398" s="88" t="str" cm="1">
        <f t="array" ref="H398">_xlfn.IFS(OR(_xlfn.XLOOKUP(A398,Table1[Tag Number],Table1[Status],"-",0)="Dead",
        _xlfn.XLOOKUP(A398,Table2[Tag Number],Table2[Status],"-",0)="Dead",
        _xlfn.XLOOKUP(A398,Table3[Tag Number],Table3[Status],"-",0)="Dead",
        _xlfn.XLOOKUP(A398,Table4[Tag Number],Table4[Status],"-",0)="Dead"),"Dead",
     OR(_xlfn.XLOOKUP(A398,Table1[Tag Number],Table1[Status],"-",0)="Alive",
        _xlfn.XLOOKUP(A398,Table2[Tag Number],Table2[Status],"-",0)="Alive",
        _xlfn.XLOOKUP(A398,Table3[Tag Number],Table3[Status],"-",0)="Alive",
        _xlfn.XLOOKUP(A398,Table4[Tag Number],Table4[Status],"-",0)="Alive"),"Alive",
     OR(_xlfn.XLOOKUP(A398,Table1[Tag Number],Table1[Status],"-",0)="-",
        _xlfn.XLOOKUP(A398,Table2[Tag Number],Table2[Status],"-",0)="-",
        _xlfn.XLOOKUP(A398,Table3[Tag Number],Table3[Status],"-",0)="-",
        _xlfn.XLOOKUP(A398,Table4[Tag Number],Table4[Status],"-",0)="-"),
   "-")</f>
        <v>-</v>
      </c>
      <c r="I398" s="90"/>
      <c r="J398" s="90"/>
      <c r="K398" s="91"/>
      <c r="L398" s="91"/>
      <c r="M398" s="91"/>
      <c r="N398" s="92"/>
      <c r="O398" s="89"/>
      <c r="R398" t="b">
        <f t="shared" si="13"/>
        <v>0</v>
      </c>
    </row>
    <row r="399" spans="1:18" ht="15" thickBot="1" x14ac:dyDescent="0.35">
      <c r="A399" s="3" t="s">
        <v>531</v>
      </c>
      <c r="B399" s="3" t="s">
        <v>1137</v>
      </c>
      <c r="C399" s="84">
        <f>IF(COUNTIF(Table1[Tag Number], A399), 1, 0)</f>
        <v>0</v>
      </c>
      <c r="D399" s="85">
        <f>IF(COUNTIF(Table2[Tag Number], A399), 1, 0)</f>
        <v>0</v>
      </c>
      <c r="E399" s="86">
        <f>IF(COUNTIF(Table3[Tag Number], A399), 1, 0)</f>
        <v>0</v>
      </c>
      <c r="F399" s="86">
        <f>IF(COUNTIF(Table4[Tag Number], A399), 1, 0)</f>
        <v>0</v>
      </c>
      <c r="G399" s="87">
        <f t="shared" si="14"/>
        <v>0</v>
      </c>
      <c r="H399" s="88" t="str" cm="1">
        <f t="array" ref="H399">_xlfn.IFS(OR(_xlfn.XLOOKUP(A399,Table1[Tag Number],Table1[Status],"-",0)="Dead",
        _xlfn.XLOOKUP(A399,Table2[Tag Number],Table2[Status],"-",0)="Dead",
        _xlfn.XLOOKUP(A399,Table3[Tag Number],Table3[Status],"-",0)="Dead",
        _xlfn.XLOOKUP(A399,Table4[Tag Number],Table4[Status],"-",0)="Dead"),"Dead",
     OR(_xlfn.XLOOKUP(A399,Table1[Tag Number],Table1[Status],"-",0)="Alive",
        _xlfn.XLOOKUP(A399,Table2[Tag Number],Table2[Status],"-",0)="Alive",
        _xlfn.XLOOKUP(A399,Table3[Tag Number],Table3[Status],"-",0)="Alive",
        _xlfn.XLOOKUP(A399,Table4[Tag Number],Table4[Status],"-",0)="Alive"),"Alive",
     OR(_xlfn.XLOOKUP(A399,Table1[Tag Number],Table1[Status],"-",0)="-",
        _xlfn.XLOOKUP(A399,Table2[Tag Number],Table2[Status],"-",0)="-",
        _xlfn.XLOOKUP(A399,Table3[Tag Number],Table3[Status],"-",0)="-",
        _xlfn.XLOOKUP(A399,Table4[Tag Number],Table4[Status],"-",0)="-"),
   "-")</f>
        <v>-</v>
      </c>
      <c r="I399" s="90"/>
      <c r="J399" s="90"/>
      <c r="K399" s="91"/>
      <c r="L399" s="91"/>
      <c r="M399" s="91"/>
      <c r="N399" s="92"/>
      <c r="O399" s="89"/>
      <c r="R399" t="b">
        <f t="shared" si="13"/>
        <v>0</v>
      </c>
    </row>
    <row r="400" spans="1:18" ht="15" thickBot="1" x14ac:dyDescent="0.35">
      <c r="A400" s="2" t="s">
        <v>1427</v>
      </c>
      <c r="B400" s="2" t="s">
        <v>1145</v>
      </c>
      <c r="C400" s="84">
        <f>IF(COUNTIF(Table1[Tag Number], A400), 1, 0)</f>
        <v>0</v>
      </c>
      <c r="D400" s="85">
        <f>IF(COUNTIF(Table2[Tag Number], A400), 1, 0)</f>
        <v>0</v>
      </c>
      <c r="E400" s="86">
        <f>IF(COUNTIF(Table3[Tag Number], A400), 1, 0)</f>
        <v>0</v>
      </c>
      <c r="F400" s="86">
        <f>IF(COUNTIF(Table4[Tag Number], A400), 1, 0)</f>
        <v>0</v>
      </c>
      <c r="G400" s="87">
        <f t="shared" si="14"/>
        <v>0</v>
      </c>
      <c r="H400" s="88" t="str" cm="1">
        <f t="array" ref="H400">_xlfn.IFS(OR(_xlfn.XLOOKUP(A400,Table1[Tag Number],Table1[Status],"-",0)="Dead",
        _xlfn.XLOOKUP(A400,Table2[Tag Number],Table2[Status],"-",0)="Dead",
        _xlfn.XLOOKUP(A400,Table3[Tag Number],Table3[Status],"-",0)="Dead",
        _xlfn.XLOOKUP(A400,Table4[Tag Number],Table4[Status],"-",0)="Dead"),"Dead",
     OR(_xlfn.XLOOKUP(A400,Table1[Tag Number],Table1[Status],"-",0)="Alive",
        _xlfn.XLOOKUP(A400,Table2[Tag Number],Table2[Status],"-",0)="Alive",
        _xlfn.XLOOKUP(A400,Table3[Tag Number],Table3[Status],"-",0)="Alive",
        _xlfn.XLOOKUP(A400,Table4[Tag Number],Table4[Status],"-",0)="Alive"),"Alive",
     OR(_xlfn.XLOOKUP(A400,Table1[Tag Number],Table1[Status],"-",0)="-",
        _xlfn.XLOOKUP(A400,Table2[Tag Number],Table2[Status],"-",0)="-",
        _xlfn.XLOOKUP(A400,Table3[Tag Number],Table3[Status],"-",0)="-",
        _xlfn.XLOOKUP(A400,Table4[Tag Number],Table4[Status],"-",0)="-"),
   "-")</f>
        <v>-</v>
      </c>
      <c r="I400" s="90"/>
      <c r="J400" s="90"/>
      <c r="K400" s="91"/>
      <c r="L400" s="91"/>
      <c r="M400" s="91"/>
      <c r="N400" s="92"/>
      <c r="O400" s="89"/>
      <c r="R400" t="b">
        <f t="shared" si="13"/>
        <v>0</v>
      </c>
    </row>
    <row r="401" spans="1:18" ht="15" thickBot="1" x14ac:dyDescent="0.35">
      <c r="A401" s="3" t="s">
        <v>1428</v>
      </c>
      <c r="B401" s="3" t="s">
        <v>1145</v>
      </c>
      <c r="C401" s="84">
        <f>IF(COUNTIF(Table1[Tag Number], A401), 1, 0)</f>
        <v>0</v>
      </c>
      <c r="D401" s="85">
        <f>IF(COUNTIF(Table2[Tag Number], A401), 1, 0)</f>
        <v>0</v>
      </c>
      <c r="E401" s="86">
        <f>IF(COUNTIF(Table3[Tag Number], A401), 1, 0)</f>
        <v>0</v>
      </c>
      <c r="F401" s="86">
        <f>IF(COUNTIF(Table4[Tag Number], A401), 1, 0)</f>
        <v>0</v>
      </c>
      <c r="G401" s="87">
        <f t="shared" si="14"/>
        <v>0</v>
      </c>
      <c r="H401" s="88" t="str" cm="1">
        <f t="array" ref="H401">_xlfn.IFS(OR(_xlfn.XLOOKUP(A401,Table1[Tag Number],Table1[Status],"-",0)="Dead",
        _xlfn.XLOOKUP(A401,Table2[Tag Number],Table2[Status],"-",0)="Dead",
        _xlfn.XLOOKUP(A401,Table3[Tag Number],Table3[Status],"-",0)="Dead",
        _xlfn.XLOOKUP(A401,Table4[Tag Number],Table4[Status],"-",0)="Dead"),"Dead",
     OR(_xlfn.XLOOKUP(A401,Table1[Tag Number],Table1[Status],"-",0)="Alive",
        _xlfn.XLOOKUP(A401,Table2[Tag Number],Table2[Status],"-",0)="Alive",
        _xlfn.XLOOKUP(A401,Table3[Tag Number],Table3[Status],"-",0)="Alive",
        _xlfn.XLOOKUP(A401,Table4[Tag Number],Table4[Status],"-",0)="Alive"),"Alive",
     OR(_xlfn.XLOOKUP(A401,Table1[Tag Number],Table1[Status],"-",0)="-",
        _xlfn.XLOOKUP(A401,Table2[Tag Number],Table2[Status],"-",0)="-",
        _xlfn.XLOOKUP(A401,Table3[Tag Number],Table3[Status],"-",0)="-",
        _xlfn.XLOOKUP(A401,Table4[Tag Number],Table4[Status],"-",0)="-"),
   "-")</f>
        <v>-</v>
      </c>
      <c r="I401" s="90"/>
      <c r="J401" s="90"/>
      <c r="K401" s="91"/>
      <c r="L401" s="91"/>
      <c r="M401" s="91"/>
      <c r="N401" s="92"/>
      <c r="O401" s="89"/>
      <c r="R401" t="b">
        <f t="shared" si="13"/>
        <v>0</v>
      </c>
    </row>
    <row r="402" spans="1:18" ht="15" thickBot="1" x14ac:dyDescent="0.35">
      <c r="A402" s="2" t="s">
        <v>817</v>
      </c>
      <c r="B402" s="2" t="s">
        <v>1145</v>
      </c>
      <c r="C402" s="84">
        <f>IF(COUNTIF(Table1[Tag Number], A402), 1, 0)</f>
        <v>0</v>
      </c>
      <c r="D402" s="85">
        <f>IF(COUNTIF(Table2[Tag Number], A402), 1, 0)</f>
        <v>0</v>
      </c>
      <c r="E402" s="86">
        <f>IF(COUNTIF(Table3[Tag Number], A402), 1, 0)</f>
        <v>0</v>
      </c>
      <c r="F402" s="86">
        <f>IF(COUNTIF(Table4[Tag Number], A402), 1, 0)</f>
        <v>0</v>
      </c>
      <c r="G402" s="87">
        <f t="shared" si="14"/>
        <v>0</v>
      </c>
      <c r="H402" s="88" t="str" cm="1">
        <f t="array" ref="H402">_xlfn.IFS(OR(_xlfn.XLOOKUP(A402,Table1[Tag Number],Table1[Status],"-",0)="Dead",
        _xlfn.XLOOKUP(A402,Table2[Tag Number],Table2[Status],"-",0)="Dead",
        _xlfn.XLOOKUP(A402,Table3[Tag Number],Table3[Status],"-",0)="Dead",
        _xlfn.XLOOKUP(A402,Table4[Tag Number],Table4[Status],"-",0)="Dead"),"Dead",
     OR(_xlfn.XLOOKUP(A402,Table1[Tag Number],Table1[Status],"-",0)="Alive",
        _xlfn.XLOOKUP(A402,Table2[Tag Number],Table2[Status],"-",0)="Alive",
        _xlfn.XLOOKUP(A402,Table3[Tag Number],Table3[Status],"-",0)="Alive",
        _xlfn.XLOOKUP(A402,Table4[Tag Number],Table4[Status],"-",0)="Alive"),"Alive",
     OR(_xlfn.XLOOKUP(A402,Table1[Tag Number],Table1[Status],"-",0)="-",
        _xlfn.XLOOKUP(A402,Table2[Tag Number],Table2[Status],"-",0)="-",
        _xlfn.XLOOKUP(A402,Table3[Tag Number],Table3[Status],"-",0)="-",
        _xlfn.XLOOKUP(A402,Table4[Tag Number],Table4[Status],"-",0)="-"),
   "-")</f>
        <v>-</v>
      </c>
      <c r="I402" s="90"/>
      <c r="J402" s="90"/>
      <c r="K402" s="91"/>
      <c r="L402" s="91"/>
      <c r="M402" s="91"/>
      <c r="N402" s="92"/>
      <c r="O402" s="89"/>
      <c r="R402" t="b">
        <f t="shared" si="13"/>
        <v>0</v>
      </c>
    </row>
    <row r="403" spans="1:18" ht="15" thickBot="1" x14ac:dyDescent="0.35">
      <c r="A403" s="3" t="s">
        <v>106</v>
      </c>
      <c r="B403" s="3" t="s">
        <v>1145</v>
      </c>
      <c r="C403" s="84">
        <f>IF(COUNTIF(Table1[Tag Number], A403), 1, 0)</f>
        <v>0</v>
      </c>
      <c r="D403" s="85">
        <f>IF(COUNTIF(Table2[Tag Number], A403), 1, 0)</f>
        <v>1</v>
      </c>
      <c r="E403" s="86">
        <f>IF(COUNTIF(Table3[Tag Number], A403), 1, 0)</f>
        <v>0</v>
      </c>
      <c r="F403" s="86">
        <f>IF(COUNTIF(Table4[Tag Number], A403), 1, 0)</f>
        <v>0</v>
      </c>
      <c r="G403" s="87">
        <f t="shared" si="14"/>
        <v>1</v>
      </c>
      <c r="H403" s="88" t="str" cm="1">
        <f t="array" ref="H403">_xlfn.IFS(OR(_xlfn.XLOOKUP(A403,Table1[Tag Number],Table1[Status],"-",0)="Dead",
        _xlfn.XLOOKUP(A403,Table2[Tag Number],Table2[Status],"-",0)="Dead",
        _xlfn.XLOOKUP(A403,Table3[Tag Number],Table3[Status],"-",0)="Dead",
        _xlfn.XLOOKUP(A403,Table4[Tag Number],Table4[Status],"-",0)="Dead"),"Dead",
     OR(_xlfn.XLOOKUP(A403,Table1[Tag Number],Table1[Status],"-",0)="Alive",
        _xlfn.XLOOKUP(A403,Table2[Tag Number],Table2[Status],"-",0)="Alive",
        _xlfn.XLOOKUP(A403,Table3[Tag Number],Table3[Status],"-",0)="Alive",
        _xlfn.XLOOKUP(A403,Table4[Tag Number],Table4[Status],"-",0)="Alive"),"Alive",
     OR(_xlfn.XLOOKUP(A403,Table1[Tag Number],Table1[Status],"-",0)="-",
        _xlfn.XLOOKUP(A403,Table2[Tag Number],Table2[Status],"-",0)="-",
        _xlfn.XLOOKUP(A403,Table3[Tag Number],Table3[Status],"-",0)="-",
        _xlfn.XLOOKUP(A403,Table4[Tag Number],Table4[Status],"-",0)="-"),
   "-")</f>
        <v>Alive</v>
      </c>
      <c r="I403" s="90"/>
      <c r="J403" s="90"/>
      <c r="K403" s="91"/>
      <c r="L403" s="91"/>
      <c r="M403" s="91"/>
      <c r="N403" s="92"/>
      <c r="O403" s="89"/>
      <c r="R403" t="b">
        <f t="shared" si="13"/>
        <v>0</v>
      </c>
    </row>
    <row r="404" spans="1:18" ht="15" thickBot="1" x14ac:dyDescent="0.35">
      <c r="A404" s="2" t="s">
        <v>1429</v>
      </c>
      <c r="B404" s="2" t="s">
        <v>1145</v>
      </c>
      <c r="C404" s="84">
        <f>IF(COUNTIF(Table1[Tag Number], A404), 1, 0)</f>
        <v>0</v>
      </c>
      <c r="D404" s="85">
        <f>IF(COUNTIF(Table2[Tag Number], A404), 1, 0)</f>
        <v>0</v>
      </c>
      <c r="E404" s="86">
        <f>IF(COUNTIF(Table3[Tag Number], A404), 1, 0)</f>
        <v>0</v>
      </c>
      <c r="F404" s="86">
        <f>IF(COUNTIF(Table4[Tag Number], A404), 1, 0)</f>
        <v>0</v>
      </c>
      <c r="G404" s="87">
        <f t="shared" si="14"/>
        <v>0</v>
      </c>
      <c r="H404" s="88" t="str" cm="1">
        <f t="array" ref="H404">_xlfn.IFS(OR(_xlfn.XLOOKUP(A404,Table1[Tag Number],Table1[Status],"-",0)="Dead",
        _xlfn.XLOOKUP(A404,Table2[Tag Number],Table2[Status],"-",0)="Dead",
        _xlfn.XLOOKUP(A404,Table3[Tag Number],Table3[Status],"-",0)="Dead",
        _xlfn.XLOOKUP(A404,Table4[Tag Number],Table4[Status],"-",0)="Dead"),"Dead",
     OR(_xlfn.XLOOKUP(A404,Table1[Tag Number],Table1[Status],"-",0)="Alive",
        _xlfn.XLOOKUP(A404,Table2[Tag Number],Table2[Status],"-",0)="Alive",
        _xlfn.XLOOKUP(A404,Table3[Tag Number],Table3[Status],"-",0)="Alive",
        _xlfn.XLOOKUP(A404,Table4[Tag Number],Table4[Status],"-",0)="Alive"),"Alive",
     OR(_xlfn.XLOOKUP(A404,Table1[Tag Number],Table1[Status],"-",0)="-",
        _xlfn.XLOOKUP(A404,Table2[Tag Number],Table2[Status],"-",0)="-",
        _xlfn.XLOOKUP(A404,Table3[Tag Number],Table3[Status],"-",0)="-",
        _xlfn.XLOOKUP(A404,Table4[Tag Number],Table4[Status],"-",0)="-"),
   "-")</f>
        <v>-</v>
      </c>
      <c r="I404" s="90"/>
      <c r="J404" s="90"/>
      <c r="K404" s="91"/>
      <c r="L404" s="91"/>
      <c r="M404" s="91"/>
      <c r="N404" s="92"/>
      <c r="O404" s="89"/>
      <c r="R404" t="b">
        <f t="shared" si="13"/>
        <v>0</v>
      </c>
    </row>
    <row r="405" spans="1:18" ht="15" thickBot="1" x14ac:dyDescent="0.35">
      <c r="A405" s="3" t="s">
        <v>63</v>
      </c>
      <c r="B405" s="3" t="s">
        <v>1145</v>
      </c>
      <c r="C405" s="84">
        <f>IF(COUNTIF(Table1[Tag Number], A405), 1, 0)</f>
        <v>0</v>
      </c>
      <c r="D405" s="85">
        <f>IF(COUNTIF(Table2[Tag Number], A405), 1, 0)</f>
        <v>0</v>
      </c>
      <c r="E405" s="86">
        <f>IF(COUNTIF(Table3[Tag Number], A405), 1, 0)</f>
        <v>0</v>
      </c>
      <c r="F405" s="86">
        <f>IF(COUNTIF(Table4[Tag Number], A405), 1, 0)</f>
        <v>1</v>
      </c>
      <c r="G405" s="87">
        <f t="shared" si="14"/>
        <v>1</v>
      </c>
      <c r="H405" s="88" t="str" cm="1">
        <f t="array" ref="H405">_xlfn.IFS(OR(_xlfn.XLOOKUP(A405,Table1[Tag Number],Table1[Status],"-",0)="Dead",
        _xlfn.XLOOKUP(A405,Table2[Tag Number],Table2[Status],"-",0)="Dead",
        _xlfn.XLOOKUP(A405,Table3[Tag Number],Table3[Status],"-",0)="Dead",
        _xlfn.XLOOKUP(A405,Table4[Tag Number],Table4[Status],"-",0)="Dead"),"Dead",
     OR(_xlfn.XLOOKUP(A405,Table1[Tag Number],Table1[Status],"-",0)="Alive",
        _xlfn.XLOOKUP(A405,Table2[Tag Number],Table2[Status],"-",0)="Alive",
        _xlfn.XLOOKUP(A405,Table3[Tag Number],Table3[Status],"-",0)="Alive",
        _xlfn.XLOOKUP(A405,Table4[Tag Number],Table4[Status],"-",0)="Alive"),"Alive",
     OR(_xlfn.XLOOKUP(A405,Table1[Tag Number],Table1[Status],"-",0)="-",
        _xlfn.XLOOKUP(A405,Table2[Tag Number],Table2[Status],"-",0)="-",
        _xlfn.XLOOKUP(A405,Table3[Tag Number],Table3[Status],"-",0)="-",
        _xlfn.XLOOKUP(A405,Table4[Tag Number],Table4[Status],"-",0)="-"),
   "-")</f>
        <v>Dead</v>
      </c>
      <c r="I405" s="90"/>
      <c r="J405" s="90"/>
      <c r="K405" s="91"/>
      <c r="L405" s="91"/>
      <c r="M405" s="91"/>
      <c r="N405" s="92"/>
      <c r="O405" s="89"/>
      <c r="R405" t="b">
        <f t="shared" si="13"/>
        <v>0</v>
      </c>
    </row>
    <row r="406" spans="1:18" ht="15" thickBot="1" x14ac:dyDescent="0.35">
      <c r="A406" s="2" t="s">
        <v>1430</v>
      </c>
      <c r="B406" s="2" t="s">
        <v>1137</v>
      </c>
      <c r="C406" s="84">
        <f>IF(COUNTIF(Table1[Tag Number], A406), 1, 0)</f>
        <v>0</v>
      </c>
      <c r="D406" s="85">
        <f>IF(COUNTIF(Table2[Tag Number], A406), 1, 0)</f>
        <v>0</v>
      </c>
      <c r="E406" s="86">
        <f>IF(COUNTIF(Table3[Tag Number], A406), 1, 0)</f>
        <v>0</v>
      </c>
      <c r="F406" s="86">
        <f>IF(COUNTIF(Table4[Tag Number], A406), 1, 0)</f>
        <v>0</v>
      </c>
      <c r="G406" s="87">
        <f t="shared" si="14"/>
        <v>0</v>
      </c>
      <c r="H406" s="88" t="str" cm="1">
        <f t="array" ref="H406">_xlfn.IFS(OR(_xlfn.XLOOKUP(A406,Table1[Tag Number],Table1[Status],"-",0)="Dead",
        _xlfn.XLOOKUP(A406,Table2[Tag Number],Table2[Status],"-",0)="Dead",
        _xlfn.XLOOKUP(A406,Table3[Tag Number],Table3[Status],"-",0)="Dead",
        _xlfn.XLOOKUP(A406,Table4[Tag Number],Table4[Status],"-",0)="Dead"),"Dead",
     OR(_xlfn.XLOOKUP(A406,Table1[Tag Number],Table1[Status],"-",0)="Alive",
        _xlfn.XLOOKUP(A406,Table2[Tag Number],Table2[Status],"-",0)="Alive",
        _xlfn.XLOOKUP(A406,Table3[Tag Number],Table3[Status],"-",0)="Alive",
        _xlfn.XLOOKUP(A406,Table4[Tag Number],Table4[Status],"-",0)="Alive"),"Alive",
     OR(_xlfn.XLOOKUP(A406,Table1[Tag Number],Table1[Status],"-",0)="-",
        _xlfn.XLOOKUP(A406,Table2[Tag Number],Table2[Status],"-",0)="-",
        _xlfn.XLOOKUP(A406,Table3[Tag Number],Table3[Status],"-",0)="-",
        _xlfn.XLOOKUP(A406,Table4[Tag Number],Table4[Status],"-",0)="-"),
   "-")</f>
        <v>-</v>
      </c>
      <c r="I406" s="90"/>
      <c r="J406" s="90"/>
      <c r="K406" s="91"/>
      <c r="L406" s="91"/>
      <c r="M406" s="91"/>
      <c r="N406" s="92"/>
      <c r="O406" s="89"/>
      <c r="R406" t="b">
        <f t="shared" si="13"/>
        <v>0</v>
      </c>
    </row>
    <row r="407" spans="1:18" ht="15" thickBot="1" x14ac:dyDescent="0.35">
      <c r="A407" s="3" t="s">
        <v>1431</v>
      </c>
      <c r="B407" s="3" t="s">
        <v>1137</v>
      </c>
      <c r="C407" s="84">
        <f>IF(COUNTIF(Table1[Tag Number], A407), 1, 0)</f>
        <v>0</v>
      </c>
      <c r="D407" s="85">
        <f>IF(COUNTIF(Table2[Tag Number], A407), 1, 0)</f>
        <v>0</v>
      </c>
      <c r="E407" s="86">
        <f>IF(COUNTIF(Table3[Tag Number], A407), 1, 0)</f>
        <v>0</v>
      </c>
      <c r="F407" s="86">
        <f>IF(COUNTIF(Table4[Tag Number], A407), 1, 0)</f>
        <v>0</v>
      </c>
      <c r="G407" s="87">
        <f t="shared" si="14"/>
        <v>0</v>
      </c>
      <c r="H407" s="88" t="str" cm="1">
        <f t="array" ref="H407">_xlfn.IFS(OR(_xlfn.XLOOKUP(A407,Table1[Tag Number],Table1[Status],"-",0)="Dead",
        _xlfn.XLOOKUP(A407,Table2[Tag Number],Table2[Status],"-",0)="Dead",
        _xlfn.XLOOKUP(A407,Table3[Tag Number],Table3[Status],"-",0)="Dead",
        _xlfn.XLOOKUP(A407,Table4[Tag Number],Table4[Status],"-",0)="Dead"),"Dead",
     OR(_xlfn.XLOOKUP(A407,Table1[Tag Number],Table1[Status],"-",0)="Alive",
        _xlfn.XLOOKUP(A407,Table2[Tag Number],Table2[Status],"-",0)="Alive",
        _xlfn.XLOOKUP(A407,Table3[Tag Number],Table3[Status],"-",0)="Alive",
        _xlfn.XLOOKUP(A407,Table4[Tag Number],Table4[Status],"-",0)="Alive"),"Alive",
     OR(_xlfn.XLOOKUP(A407,Table1[Tag Number],Table1[Status],"-",0)="-",
        _xlfn.XLOOKUP(A407,Table2[Tag Number],Table2[Status],"-",0)="-",
        _xlfn.XLOOKUP(A407,Table3[Tag Number],Table3[Status],"-",0)="-",
        _xlfn.XLOOKUP(A407,Table4[Tag Number],Table4[Status],"-",0)="-"),
   "-")</f>
        <v>-</v>
      </c>
      <c r="I407" s="90"/>
      <c r="J407" s="90"/>
      <c r="K407" s="91"/>
      <c r="L407" s="91"/>
      <c r="M407" s="91"/>
      <c r="N407" s="92"/>
      <c r="O407" s="89"/>
      <c r="R407" t="b">
        <f t="shared" si="13"/>
        <v>0</v>
      </c>
    </row>
    <row r="408" spans="1:18" ht="15" thickBot="1" x14ac:dyDescent="0.35">
      <c r="A408" s="2" t="s">
        <v>1432</v>
      </c>
      <c r="B408" s="2" t="s">
        <v>1137</v>
      </c>
      <c r="C408" s="84">
        <f>IF(COUNTIF(Table1[Tag Number], A408), 1, 0)</f>
        <v>0</v>
      </c>
      <c r="D408" s="85">
        <f>IF(COUNTIF(Table2[Tag Number], A408), 1, 0)</f>
        <v>0</v>
      </c>
      <c r="E408" s="86">
        <f>IF(COUNTIF(Table3[Tag Number], A408), 1, 0)</f>
        <v>0</v>
      </c>
      <c r="F408" s="86">
        <f>IF(COUNTIF(Table4[Tag Number], A408), 1, 0)</f>
        <v>0</v>
      </c>
      <c r="G408" s="87">
        <f t="shared" si="14"/>
        <v>0</v>
      </c>
      <c r="H408" s="88" t="str" cm="1">
        <f t="array" ref="H408">_xlfn.IFS(OR(_xlfn.XLOOKUP(A408,Table1[Tag Number],Table1[Status],"-",0)="Dead",
        _xlfn.XLOOKUP(A408,Table2[Tag Number],Table2[Status],"-",0)="Dead",
        _xlfn.XLOOKUP(A408,Table3[Tag Number],Table3[Status],"-",0)="Dead",
        _xlfn.XLOOKUP(A408,Table4[Tag Number],Table4[Status],"-",0)="Dead"),"Dead",
     OR(_xlfn.XLOOKUP(A408,Table1[Tag Number],Table1[Status],"-",0)="Alive",
        _xlfn.XLOOKUP(A408,Table2[Tag Number],Table2[Status],"-",0)="Alive",
        _xlfn.XLOOKUP(A408,Table3[Tag Number],Table3[Status],"-",0)="Alive",
        _xlfn.XLOOKUP(A408,Table4[Tag Number],Table4[Status],"-",0)="Alive"),"Alive",
     OR(_xlfn.XLOOKUP(A408,Table1[Tag Number],Table1[Status],"-",0)="-",
        _xlfn.XLOOKUP(A408,Table2[Tag Number],Table2[Status],"-",0)="-",
        _xlfn.XLOOKUP(A408,Table3[Tag Number],Table3[Status],"-",0)="-",
        _xlfn.XLOOKUP(A408,Table4[Tag Number],Table4[Status],"-",0)="-"),
   "-")</f>
        <v>-</v>
      </c>
      <c r="I408" s="90"/>
      <c r="J408" s="90"/>
      <c r="K408" s="91"/>
      <c r="L408" s="91"/>
      <c r="M408" s="91"/>
      <c r="N408" s="92"/>
      <c r="O408" s="89"/>
      <c r="R408" t="b">
        <f t="shared" si="13"/>
        <v>0</v>
      </c>
    </row>
    <row r="409" spans="1:18" ht="15" thickBot="1" x14ac:dyDescent="0.35">
      <c r="A409" s="3" t="s">
        <v>1433</v>
      </c>
      <c r="B409" s="3" t="s">
        <v>1145</v>
      </c>
      <c r="C409" s="84">
        <f>IF(COUNTIF(Table1[Tag Number], A409), 1, 0)</f>
        <v>0</v>
      </c>
      <c r="D409" s="85">
        <f>IF(COUNTIF(Table2[Tag Number], A409), 1, 0)</f>
        <v>0</v>
      </c>
      <c r="E409" s="86">
        <f>IF(COUNTIF(Table3[Tag Number], A409), 1, 0)</f>
        <v>0</v>
      </c>
      <c r="F409" s="86">
        <f>IF(COUNTIF(Table4[Tag Number], A409), 1, 0)</f>
        <v>0</v>
      </c>
      <c r="G409" s="87">
        <f t="shared" si="14"/>
        <v>0</v>
      </c>
      <c r="H409" s="88" t="str" cm="1">
        <f t="array" ref="H409">_xlfn.IFS(OR(_xlfn.XLOOKUP(A409,Table1[Tag Number],Table1[Status],"-",0)="Dead",
        _xlfn.XLOOKUP(A409,Table2[Tag Number],Table2[Status],"-",0)="Dead",
        _xlfn.XLOOKUP(A409,Table3[Tag Number],Table3[Status],"-",0)="Dead",
        _xlfn.XLOOKUP(A409,Table4[Tag Number],Table4[Status],"-",0)="Dead"),"Dead",
     OR(_xlfn.XLOOKUP(A409,Table1[Tag Number],Table1[Status],"-",0)="Alive",
        _xlfn.XLOOKUP(A409,Table2[Tag Number],Table2[Status],"-",0)="Alive",
        _xlfn.XLOOKUP(A409,Table3[Tag Number],Table3[Status],"-",0)="Alive",
        _xlfn.XLOOKUP(A409,Table4[Tag Number],Table4[Status],"-",0)="Alive"),"Alive",
     OR(_xlfn.XLOOKUP(A409,Table1[Tag Number],Table1[Status],"-",0)="-",
        _xlfn.XLOOKUP(A409,Table2[Tag Number],Table2[Status],"-",0)="-",
        _xlfn.XLOOKUP(A409,Table3[Tag Number],Table3[Status],"-",0)="-",
        _xlfn.XLOOKUP(A409,Table4[Tag Number],Table4[Status],"-",0)="-"),
   "-")</f>
        <v>-</v>
      </c>
      <c r="I409" s="90"/>
      <c r="J409" s="90"/>
      <c r="K409" s="91"/>
      <c r="L409" s="91"/>
      <c r="M409" s="91"/>
      <c r="N409" s="92"/>
      <c r="O409" s="89"/>
      <c r="R409" t="b">
        <f t="shared" si="13"/>
        <v>0</v>
      </c>
    </row>
    <row r="410" spans="1:18" ht="15" thickBot="1" x14ac:dyDescent="0.35">
      <c r="A410" s="2" t="s">
        <v>1434</v>
      </c>
      <c r="B410" s="2" t="s">
        <v>1145</v>
      </c>
      <c r="C410" s="84">
        <f>IF(COUNTIF(Table1[Tag Number], A410), 1, 0)</f>
        <v>0</v>
      </c>
      <c r="D410" s="85">
        <f>IF(COUNTIF(Table2[Tag Number], A410), 1, 0)</f>
        <v>0</v>
      </c>
      <c r="E410" s="86">
        <f>IF(COUNTIF(Table3[Tag Number], A410), 1, 0)</f>
        <v>0</v>
      </c>
      <c r="F410" s="86">
        <f>IF(COUNTIF(Table4[Tag Number], A410), 1, 0)</f>
        <v>0</v>
      </c>
      <c r="G410" s="87">
        <f t="shared" si="14"/>
        <v>0</v>
      </c>
      <c r="H410" s="88" t="str" cm="1">
        <f t="array" ref="H410">_xlfn.IFS(OR(_xlfn.XLOOKUP(A410,Table1[Tag Number],Table1[Status],"-",0)="Dead",
        _xlfn.XLOOKUP(A410,Table2[Tag Number],Table2[Status],"-",0)="Dead",
        _xlfn.XLOOKUP(A410,Table3[Tag Number],Table3[Status],"-",0)="Dead",
        _xlfn.XLOOKUP(A410,Table4[Tag Number],Table4[Status],"-",0)="Dead"),"Dead",
     OR(_xlfn.XLOOKUP(A410,Table1[Tag Number],Table1[Status],"-",0)="Alive",
        _xlfn.XLOOKUP(A410,Table2[Tag Number],Table2[Status],"-",0)="Alive",
        _xlfn.XLOOKUP(A410,Table3[Tag Number],Table3[Status],"-",0)="Alive",
        _xlfn.XLOOKUP(A410,Table4[Tag Number],Table4[Status],"-",0)="Alive"),"Alive",
     OR(_xlfn.XLOOKUP(A410,Table1[Tag Number],Table1[Status],"-",0)="-",
        _xlfn.XLOOKUP(A410,Table2[Tag Number],Table2[Status],"-",0)="-",
        _xlfn.XLOOKUP(A410,Table3[Tag Number],Table3[Status],"-",0)="-",
        _xlfn.XLOOKUP(A410,Table4[Tag Number],Table4[Status],"-",0)="-"),
   "-")</f>
        <v>-</v>
      </c>
      <c r="I410" s="90"/>
      <c r="J410" s="90"/>
      <c r="K410" s="91"/>
      <c r="L410" s="91"/>
      <c r="M410" s="91"/>
      <c r="N410" s="92"/>
      <c r="O410" s="89"/>
      <c r="R410" t="b">
        <f t="shared" si="13"/>
        <v>0</v>
      </c>
    </row>
    <row r="411" spans="1:18" ht="15" thickBot="1" x14ac:dyDescent="0.35">
      <c r="A411" s="3" t="s">
        <v>1435</v>
      </c>
      <c r="B411" s="3" t="s">
        <v>1145</v>
      </c>
      <c r="C411" s="84">
        <f>IF(COUNTIF(Table1[Tag Number], A411), 1, 0)</f>
        <v>0</v>
      </c>
      <c r="D411" s="85">
        <f>IF(COUNTIF(Table2[Tag Number], A411), 1, 0)</f>
        <v>0</v>
      </c>
      <c r="E411" s="86">
        <f>IF(COUNTIF(Table3[Tag Number], A411), 1, 0)</f>
        <v>0</v>
      </c>
      <c r="F411" s="86">
        <f>IF(COUNTIF(Table4[Tag Number], A411), 1, 0)</f>
        <v>0</v>
      </c>
      <c r="G411" s="87">
        <f t="shared" si="14"/>
        <v>0</v>
      </c>
      <c r="H411" s="88" t="str" cm="1">
        <f t="array" ref="H411">_xlfn.IFS(OR(_xlfn.XLOOKUP(A411,Table1[Tag Number],Table1[Status],"-",0)="Dead",
        _xlfn.XLOOKUP(A411,Table2[Tag Number],Table2[Status],"-",0)="Dead",
        _xlfn.XLOOKUP(A411,Table3[Tag Number],Table3[Status],"-",0)="Dead",
        _xlfn.XLOOKUP(A411,Table4[Tag Number],Table4[Status],"-",0)="Dead"),"Dead",
     OR(_xlfn.XLOOKUP(A411,Table1[Tag Number],Table1[Status],"-",0)="Alive",
        _xlfn.XLOOKUP(A411,Table2[Tag Number],Table2[Status],"-",0)="Alive",
        _xlfn.XLOOKUP(A411,Table3[Tag Number],Table3[Status],"-",0)="Alive",
        _xlfn.XLOOKUP(A411,Table4[Tag Number],Table4[Status],"-",0)="Alive"),"Alive",
     OR(_xlfn.XLOOKUP(A411,Table1[Tag Number],Table1[Status],"-",0)="-",
        _xlfn.XLOOKUP(A411,Table2[Tag Number],Table2[Status],"-",0)="-",
        _xlfn.XLOOKUP(A411,Table3[Tag Number],Table3[Status],"-",0)="-",
        _xlfn.XLOOKUP(A411,Table4[Tag Number],Table4[Status],"-",0)="-"),
   "-")</f>
        <v>-</v>
      </c>
      <c r="I411" s="90"/>
      <c r="J411" s="90"/>
      <c r="K411" s="91"/>
      <c r="L411" s="91"/>
      <c r="M411" s="91"/>
      <c r="N411" s="92"/>
      <c r="O411" s="89"/>
      <c r="R411" t="b">
        <f t="shared" si="13"/>
        <v>0</v>
      </c>
    </row>
    <row r="412" spans="1:18" ht="15" thickBot="1" x14ac:dyDescent="0.35">
      <c r="A412" s="2" t="s">
        <v>1436</v>
      </c>
      <c r="B412" s="2" t="s">
        <v>1145</v>
      </c>
      <c r="C412" s="84">
        <f>IF(COUNTIF(Table1[Tag Number], A412), 1, 0)</f>
        <v>0</v>
      </c>
      <c r="D412" s="85">
        <f>IF(COUNTIF(Table2[Tag Number], A412), 1, 0)</f>
        <v>0</v>
      </c>
      <c r="E412" s="86">
        <f>IF(COUNTIF(Table3[Tag Number], A412), 1, 0)</f>
        <v>0</v>
      </c>
      <c r="F412" s="86">
        <f>IF(COUNTIF(Table4[Tag Number], A412), 1, 0)</f>
        <v>0</v>
      </c>
      <c r="G412" s="87">
        <f t="shared" si="14"/>
        <v>0</v>
      </c>
      <c r="H412" s="88" t="str" cm="1">
        <f t="array" ref="H412">_xlfn.IFS(OR(_xlfn.XLOOKUP(A412,Table1[Tag Number],Table1[Status],"-",0)="Dead",
        _xlfn.XLOOKUP(A412,Table2[Tag Number],Table2[Status],"-",0)="Dead",
        _xlfn.XLOOKUP(A412,Table3[Tag Number],Table3[Status],"-",0)="Dead",
        _xlfn.XLOOKUP(A412,Table4[Tag Number],Table4[Status],"-",0)="Dead"),"Dead",
     OR(_xlfn.XLOOKUP(A412,Table1[Tag Number],Table1[Status],"-",0)="Alive",
        _xlfn.XLOOKUP(A412,Table2[Tag Number],Table2[Status],"-",0)="Alive",
        _xlfn.XLOOKUP(A412,Table3[Tag Number],Table3[Status],"-",0)="Alive",
        _xlfn.XLOOKUP(A412,Table4[Tag Number],Table4[Status],"-",0)="Alive"),"Alive",
     OR(_xlfn.XLOOKUP(A412,Table1[Tag Number],Table1[Status],"-",0)="-",
        _xlfn.XLOOKUP(A412,Table2[Tag Number],Table2[Status],"-",0)="-",
        _xlfn.XLOOKUP(A412,Table3[Tag Number],Table3[Status],"-",0)="-",
        _xlfn.XLOOKUP(A412,Table4[Tag Number],Table4[Status],"-",0)="-"),
   "-")</f>
        <v>-</v>
      </c>
      <c r="I412" s="90"/>
      <c r="J412" s="90"/>
      <c r="K412" s="91"/>
      <c r="L412" s="91"/>
      <c r="M412" s="91"/>
      <c r="N412" s="92"/>
      <c r="O412" s="89"/>
      <c r="R412" t="b">
        <f t="shared" si="13"/>
        <v>0</v>
      </c>
    </row>
    <row r="413" spans="1:18" ht="15" thickBot="1" x14ac:dyDescent="0.35">
      <c r="A413" s="3" t="s">
        <v>1437</v>
      </c>
      <c r="B413" s="3" t="s">
        <v>1145</v>
      </c>
      <c r="C413" s="84">
        <f>IF(COUNTIF(Table1[Tag Number], A413), 1, 0)</f>
        <v>0</v>
      </c>
      <c r="D413" s="85">
        <f>IF(COUNTIF(Table2[Tag Number], A413), 1, 0)</f>
        <v>0</v>
      </c>
      <c r="E413" s="86">
        <f>IF(COUNTIF(Table3[Tag Number], A413), 1, 0)</f>
        <v>0</v>
      </c>
      <c r="F413" s="86">
        <f>IF(COUNTIF(Table4[Tag Number], A413), 1, 0)</f>
        <v>0</v>
      </c>
      <c r="G413" s="87">
        <f t="shared" si="14"/>
        <v>0</v>
      </c>
      <c r="H413" s="88" t="str" cm="1">
        <f t="array" ref="H413">_xlfn.IFS(OR(_xlfn.XLOOKUP(A413,Table1[Tag Number],Table1[Status],"-",0)="Dead",
        _xlfn.XLOOKUP(A413,Table2[Tag Number],Table2[Status],"-",0)="Dead",
        _xlfn.XLOOKUP(A413,Table3[Tag Number],Table3[Status],"-",0)="Dead",
        _xlfn.XLOOKUP(A413,Table4[Tag Number],Table4[Status],"-",0)="Dead"),"Dead",
     OR(_xlfn.XLOOKUP(A413,Table1[Tag Number],Table1[Status],"-",0)="Alive",
        _xlfn.XLOOKUP(A413,Table2[Tag Number],Table2[Status],"-",0)="Alive",
        _xlfn.XLOOKUP(A413,Table3[Tag Number],Table3[Status],"-",0)="Alive",
        _xlfn.XLOOKUP(A413,Table4[Tag Number],Table4[Status],"-",0)="Alive"),"Alive",
     OR(_xlfn.XLOOKUP(A413,Table1[Tag Number],Table1[Status],"-",0)="-",
        _xlfn.XLOOKUP(A413,Table2[Tag Number],Table2[Status],"-",0)="-",
        _xlfn.XLOOKUP(A413,Table3[Tag Number],Table3[Status],"-",0)="-",
        _xlfn.XLOOKUP(A413,Table4[Tag Number],Table4[Status],"-",0)="-"),
   "-")</f>
        <v>-</v>
      </c>
      <c r="I413" s="90"/>
      <c r="J413" s="90"/>
      <c r="K413" s="91"/>
      <c r="L413" s="91"/>
      <c r="M413" s="91"/>
      <c r="N413" s="92"/>
      <c r="O413" s="89"/>
      <c r="R413" t="b">
        <f t="shared" si="13"/>
        <v>0</v>
      </c>
    </row>
    <row r="414" spans="1:18" ht="15" thickBot="1" x14ac:dyDescent="0.35">
      <c r="A414" s="2" t="s">
        <v>845</v>
      </c>
      <c r="B414" s="2" t="s">
        <v>1137</v>
      </c>
      <c r="C414" s="84">
        <f>IF(COUNTIF(Table1[Tag Number], A414), 1, 0)</f>
        <v>0</v>
      </c>
      <c r="D414" s="85">
        <f>IF(COUNTIF(Table2[Tag Number], A414), 1, 0)</f>
        <v>0</v>
      </c>
      <c r="E414" s="86">
        <f>IF(COUNTIF(Table3[Tag Number], A414), 1, 0)</f>
        <v>0</v>
      </c>
      <c r="F414" s="86">
        <f>IF(COUNTIF(Table4[Tag Number], A414), 1, 0)</f>
        <v>0</v>
      </c>
      <c r="G414" s="87">
        <f t="shared" si="14"/>
        <v>0</v>
      </c>
      <c r="H414" s="88" t="str" cm="1">
        <f t="array" ref="H414">_xlfn.IFS(OR(_xlfn.XLOOKUP(A414,Table1[Tag Number],Table1[Status],"-",0)="Dead",
        _xlfn.XLOOKUP(A414,Table2[Tag Number],Table2[Status],"-",0)="Dead",
        _xlfn.XLOOKUP(A414,Table3[Tag Number],Table3[Status],"-",0)="Dead",
        _xlfn.XLOOKUP(A414,Table4[Tag Number],Table4[Status],"-",0)="Dead"),"Dead",
     OR(_xlfn.XLOOKUP(A414,Table1[Tag Number],Table1[Status],"-",0)="Alive",
        _xlfn.XLOOKUP(A414,Table2[Tag Number],Table2[Status],"-",0)="Alive",
        _xlfn.XLOOKUP(A414,Table3[Tag Number],Table3[Status],"-",0)="Alive",
        _xlfn.XLOOKUP(A414,Table4[Tag Number],Table4[Status],"-",0)="Alive"),"Alive",
     OR(_xlfn.XLOOKUP(A414,Table1[Tag Number],Table1[Status],"-",0)="-",
        _xlfn.XLOOKUP(A414,Table2[Tag Number],Table2[Status],"-",0)="-",
        _xlfn.XLOOKUP(A414,Table3[Tag Number],Table3[Status],"-",0)="-",
        _xlfn.XLOOKUP(A414,Table4[Tag Number],Table4[Status],"-",0)="-"),
   "-")</f>
        <v>-</v>
      </c>
      <c r="I414" s="90"/>
      <c r="J414" s="90"/>
      <c r="K414" s="91"/>
      <c r="L414" s="91"/>
      <c r="M414" s="91"/>
      <c r="N414" s="92"/>
      <c r="O414" s="89"/>
      <c r="R414" t="b">
        <f t="shared" si="13"/>
        <v>0</v>
      </c>
    </row>
    <row r="415" spans="1:18" ht="15" thickBot="1" x14ac:dyDescent="0.35">
      <c r="A415" s="3" t="s">
        <v>1438</v>
      </c>
      <c r="B415" s="3" t="s">
        <v>1145</v>
      </c>
      <c r="C415" s="84">
        <f>IF(COUNTIF(Table1[Tag Number], A415), 1, 0)</f>
        <v>0</v>
      </c>
      <c r="D415" s="85">
        <f>IF(COUNTIF(Table2[Tag Number], A415), 1, 0)</f>
        <v>0</v>
      </c>
      <c r="E415" s="86">
        <f>IF(COUNTIF(Table3[Tag Number], A415), 1, 0)</f>
        <v>0</v>
      </c>
      <c r="F415" s="86">
        <f>IF(COUNTIF(Table4[Tag Number], A415), 1, 0)</f>
        <v>0</v>
      </c>
      <c r="G415" s="87">
        <f t="shared" si="14"/>
        <v>0</v>
      </c>
      <c r="H415" s="88" t="str" cm="1">
        <f t="array" ref="H415">_xlfn.IFS(OR(_xlfn.XLOOKUP(A415,Table1[Tag Number],Table1[Status],"-",0)="Dead",
        _xlfn.XLOOKUP(A415,Table2[Tag Number],Table2[Status],"-",0)="Dead",
        _xlfn.XLOOKUP(A415,Table3[Tag Number],Table3[Status],"-",0)="Dead",
        _xlfn.XLOOKUP(A415,Table4[Tag Number],Table4[Status],"-",0)="Dead"),"Dead",
     OR(_xlfn.XLOOKUP(A415,Table1[Tag Number],Table1[Status],"-",0)="Alive",
        _xlfn.XLOOKUP(A415,Table2[Tag Number],Table2[Status],"-",0)="Alive",
        _xlfn.XLOOKUP(A415,Table3[Tag Number],Table3[Status],"-",0)="Alive",
        _xlfn.XLOOKUP(A415,Table4[Tag Number],Table4[Status],"-",0)="Alive"),"Alive",
     OR(_xlfn.XLOOKUP(A415,Table1[Tag Number],Table1[Status],"-",0)="-",
        _xlfn.XLOOKUP(A415,Table2[Tag Number],Table2[Status],"-",0)="-",
        _xlfn.XLOOKUP(A415,Table3[Tag Number],Table3[Status],"-",0)="-",
        _xlfn.XLOOKUP(A415,Table4[Tag Number],Table4[Status],"-",0)="-"),
   "-")</f>
        <v>-</v>
      </c>
      <c r="I415" s="90"/>
      <c r="J415" s="90"/>
      <c r="K415" s="91"/>
      <c r="L415" s="91"/>
      <c r="M415" s="91"/>
      <c r="N415" s="92"/>
      <c r="O415" s="89"/>
      <c r="R415" t="b">
        <f t="shared" si="13"/>
        <v>0</v>
      </c>
    </row>
    <row r="416" spans="1:18" ht="15" thickBot="1" x14ac:dyDescent="0.35">
      <c r="A416" s="2" t="s">
        <v>436</v>
      </c>
      <c r="B416" s="2" t="s">
        <v>1137</v>
      </c>
      <c r="C416" s="84">
        <f>IF(COUNTIF(Table1[Tag Number], A416), 1, 0)</f>
        <v>0</v>
      </c>
      <c r="D416" s="85">
        <f>IF(COUNTIF(Table2[Tag Number], A416), 1, 0)</f>
        <v>0</v>
      </c>
      <c r="E416" s="86">
        <f>IF(COUNTIF(Table3[Tag Number], A416), 1, 0)</f>
        <v>0</v>
      </c>
      <c r="F416" s="86">
        <f>IF(COUNTIF(Table4[Tag Number], A416), 1, 0)</f>
        <v>0</v>
      </c>
      <c r="G416" s="87">
        <f t="shared" si="14"/>
        <v>0</v>
      </c>
      <c r="H416" s="88" t="str" cm="1">
        <f t="array" ref="H416">_xlfn.IFS(OR(_xlfn.XLOOKUP(A416,Table1[Tag Number],Table1[Status],"-",0)="Dead",
        _xlfn.XLOOKUP(A416,Table2[Tag Number],Table2[Status],"-",0)="Dead",
        _xlfn.XLOOKUP(A416,Table3[Tag Number],Table3[Status],"-",0)="Dead",
        _xlfn.XLOOKUP(A416,Table4[Tag Number],Table4[Status],"-",0)="Dead"),"Dead",
     OR(_xlfn.XLOOKUP(A416,Table1[Tag Number],Table1[Status],"-",0)="Alive",
        _xlfn.XLOOKUP(A416,Table2[Tag Number],Table2[Status],"-",0)="Alive",
        _xlfn.XLOOKUP(A416,Table3[Tag Number],Table3[Status],"-",0)="Alive",
        _xlfn.XLOOKUP(A416,Table4[Tag Number],Table4[Status],"-",0)="Alive"),"Alive",
     OR(_xlfn.XLOOKUP(A416,Table1[Tag Number],Table1[Status],"-",0)="-",
        _xlfn.XLOOKUP(A416,Table2[Tag Number],Table2[Status],"-",0)="-",
        _xlfn.XLOOKUP(A416,Table3[Tag Number],Table3[Status],"-",0)="-",
        _xlfn.XLOOKUP(A416,Table4[Tag Number],Table4[Status],"-",0)="-"),
   "-")</f>
        <v>-</v>
      </c>
      <c r="I416" s="90"/>
      <c r="J416" s="90"/>
      <c r="K416" s="91"/>
      <c r="L416" s="91"/>
      <c r="M416" s="91"/>
      <c r="N416" s="92"/>
      <c r="O416" s="89"/>
      <c r="R416" t="b">
        <f t="shared" si="13"/>
        <v>0</v>
      </c>
    </row>
    <row r="417" spans="1:18" ht="15" thickBot="1" x14ac:dyDescent="0.35">
      <c r="A417" s="3" t="s">
        <v>1439</v>
      </c>
      <c r="B417" s="3" t="s">
        <v>1137</v>
      </c>
      <c r="C417" s="84">
        <f>IF(COUNTIF(Table1[Tag Number], A417), 1, 0)</f>
        <v>0</v>
      </c>
      <c r="D417" s="85">
        <f>IF(COUNTIF(Table2[Tag Number], A417), 1, 0)</f>
        <v>0</v>
      </c>
      <c r="E417" s="86">
        <f>IF(COUNTIF(Table3[Tag Number], A417), 1, 0)</f>
        <v>0</v>
      </c>
      <c r="F417" s="86">
        <f>IF(COUNTIF(Table4[Tag Number], A417), 1, 0)</f>
        <v>0</v>
      </c>
      <c r="G417" s="87">
        <f t="shared" si="14"/>
        <v>0</v>
      </c>
      <c r="H417" s="88" t="str" cm="1">
        <f t="array" ref="H417">_xlfn.IFS(OR(_xlfn.XLOOKUP(A417,Table1[Tag Number],Table1[Status],"-",0)="Dead",
        _xlfn.XLOOKUP(A417,Table2[Tag Number],Table2[Status],"-",0)="Dead",
        _xlfn.XLOOKUP(A417,Table3[Tag Number],Table3[Status],"-",0)="Dead",
        _xlfn.XLOOKUP(A417,Table4[Tag Number],Table4[Status],"-",0)="Dead"),"Dead",
     OR(_xlfn.XLOOKUP(A417,Table1[Tag Number],Table1[Status],"-",0)="Alive",
        _xlfn.XLOOKUP(A417,Table2[Tag Number],Table2[Status],"-",0)="Alive",
        _xlfn.XLOOKUP(A417,Table3[Tag Number],Table3[Status],"-",0)="Alive",
        _xlfn.XLOOKUP(A417,Table4[Tag Number],Table4[Status],"-",0)="Alive"),"Alive",
     OR(_xlfn.XLOOKUP(A417,Table1[Tag Number],Table1[Status],"-",0)="-",
        _xlfn.XLOOKUP(A417,Table2[Tag Number],Table2[Status],"-",0)="-",
        _xlfn.XLOOKUP(A417,Table3[Tag Number],Table3[Status],"-",0)="-",
        _xlfn.XLOOKUP(A417,Table4[Tag Number],Table4[Status],"-",0)="-"),
   "-")</f>
        <v>-</v>
      </c>
      <c r="I417" s="90"/>
      <c r="J417" s="90"/>
      <c r="K417" s="91"/>
      <c r="L417" s="91"/>
      <c r="M417" s="91"/>
      <c r="N417" s="92"/>
      <c r="O417" s="89"/>
      <c r="R417" t="b">
        <f t="shared" si="13"/>
        <v>0</v>
      </c>
    </row>
    <row r="418" spans="1:18" ht="15" thickBot="1" x14ac:dyDescent="0.35">
      <c r="A418" s="2" t="s">
        <v>837</v>
      </c>
      <c r="B418" s="2" t="s">
        <v>1137</v>
      </c>
      <c r="C418" s="84">
        <f>IF(COUNTIF(Table1[Tag Number], A418), 1, 0)</f>
        <v>0</v>
      </c>
      <c r="D418" s="85">
        <f>IF(COUNTIF(Table2[Tag Number], A418), 1, 0)</f>
        <v>0</v>
      </c>
      <c r="E418" s="86">
        <f>IF(COUNTIF(Table3[Tag Number], A418), 1, 0)</f>
        <v>0</v>
      </c>
      <c r="F418" s="86">
        <f>IF(COUNTIF(Table4[Tag Number], A418), 1, 0)</f>
        <v>0</v>
      </c>
      <c r="G418" s="87">
        <f t="shared" si="14"/>
        <v>0</v>
      </c>
      <c r="H418" s="88" t="str" cm="1">
        <f t="array" ref="H418">_xlfn.IFS(OR(_xlfn.XLOOKUP(A418,Table1[Tag Number],Table1[Status],"-",0)="Dead",
        _xlfn.XLOOKUP(A418,Table2[Tag Number],Table2[Status],"-",0)="Dead",
        _xlfn.XLOOKUP(A418,Table3[Tag Number],Table3[Status],"-",0)="Dead",
        _xlfn.XLOOKUP(A418,Table4[Tag Number],Table4[Status],"-",0)="Dead"),"Dead",
     OR(_xlfn.XLOOKUP(A418,Table1[Tag Number],Table1[Status],"-",0)="Alive",
        _xlfn.XLOOKUP(A418,Table2[Tag Number],Table2[Status],"-",0)="Alive",
        _xlfn.XLOOKUP(A418,Table3[Tag Number],Table3[Status],"-",0)="Alive",
        _xlfn.XLOOKUP(A418,Table4[Tag Number],Table4[Status],"-",0)="Alive"),"Alive",
     OR(_xlfn.XLOOKUP(A418,Table1[Tag Number],Table1[Status],"-",0)="-",
        _xlfn.XLOOKUP(A418,Table2[Tag Number],Table2[Status],"-",0)="-",
        _xlfn.XLOOKUP(A418,Table3[Tag Number],Table3[Status],"-",0)="-",
        _xlfn.XLOOKUP(A418,Table4[Tag Number],Table4[Status],"-",0)="-"),
   "-")</f>
        <v>-</v>
      </c>
      <c r="I418" s="90"/>
      <c r="J418" s="90"/>
      <c r="K418" s="91"/>
      <c r="L418" s="91"/>
      <c r="M418" s="91"/>
      <c r="N418" s="92"/>
      <c r="O418" s="89"/>
      <c r="R418" t="b">
        <f t="shared" si="13"/>
        <v>0</v>
      </c>
    </row>
    <row r="419" spans="1:18" ht="15" thickBot="1" x14ac:dyDescent="0.35">
      <c r="A419" s="3" t="s">
        <v>1440</v>
      </c>
      <c r="B419" s="3" t="s">
        <v>1145</v>
      </c>
      <c r="C419" s="84">
        <f>IF(COUNTIF(Table1[Tag Number], A419), 1, 0)</f>
        <v>0</v>
      </c>
      <c r="D419" s="85">
        <f>IF(COUNTIF(Table2[Tag Number], A419), 1, 0)</f>
        <v>0</v>
      </c>
      <c r="E419" s="86">
        <f>IF(COUNTIF(Table3[Tag Number], A419), 1, 0)</f>
        <v>0</v>
      </c>
      <c r="F419" s="86">
        <f>IF(COUNTIF(Table4[Tag Number], A419), 1, 0)</f>
        <v>0</v>
      </c>
      <c r="G419" s="87">
        <f t="shared" si="14"/>
        <v>0</v>
      </c>
      <c r="H419" s="88" t="str" cm="1">
        <f t="array" ref="H419">_xlfn.IFS(OR(_xlfn.XLOOKUP(A419,Table1[Tag Number],Table1[Status],"-",0)="Dead",
        _xlfn.XLOOKUP(A419,Table2[Tag Number],Table2[Status],"-",0)="Dead",
        _xlfn.XLOOKUP(A419,Table3[Tag Number],Table3[Status],"-",0)="Dead",
        _xlfn.XLOOKUP(A419,Table4[Tag Number],Table4[Status],"-",0)="Dead"),"Dead",
     OR(_xlfn.XLOOKUP(A419,Table1[Tag Number],Table1[Status],"-",0)="Alive",
        _xlfn.XLOOKUP(A419,Table2[Tag Number],Table2[Status],"-",0)="Alive",
        _xlfn.XLOOKUP(A419,Table3[Tag Number],Table3[Status],"-",0)="Alive",
        _xlfn.XLOOKUP(A419,Table4[Tag Number],Table4[Status],"-",0)="Alive"),"Alive",
     OR(_xlfn.XLOOKUP(A419,Table1[Tag Number],Table1[Status],"-",0)="-",
        _xlfn.XLOOKUP(A419,Table2[Tag Number],Table2[Status],"-",0)="-",
        _xlfn.XLOOKUP(A419,Table3[Tag Number],Table3[Status],"-",0)="-",
        _xlfn.XLOOKUP(A419,Table4[Tag Number],Table4[Status],"-",0)="-"),
   "-")</f>
        <v>-</v>
      </c>
      <c r="I419" s="90"/>
      <c r="J419" s="90"/>
      <c r="K419" s="91"/>
      <c r="L419" s="91"/>
      <c r="M419" s="91"/>
      <c r="N419" s="92"/>
      <c r="O419" s="89"/>
      <c r="R419" t="b">
        <f t="shared" si="13"/>
        <v>0</v>
      </c>
    </row>
    <row r="420" spans="1:18" ht="15" thickBot="1" x14ac:dyDescent="0.35">
      <c r="A420" s="2" t="s">
        <v>747</v>
      </c>
      <c r="B420" s="2" t="s">
        <v>1137</v>
      </c>
      <c r="C420" s="84">
        <f>IF(COUNTIF(Table1[Tag Number], A420), 1, 0)</f>
        <v>0</v>
      </c>
      <c r="D420" s="85">
        <f>IF(COUNTIF(Table2[Tag Number], A420), 1, 0)</f>
        <v>0</v>
      </c>
      <c r="E420" s="86">
        <f>IF(COUNTIF(Table3[Tag Number], A420), 1, 0)</f>
        <v>0</v>
      </c>
      <c r="F420" s="86">
        <f>IF(COUNTIF(Table4[Tag Number], A420), 1, 0)</f>
        <v>0</v>
      </c>
      <c r="G420" s="87">
        <f t="shared" si="14"/>
        <v>0</v>
      </c>
      <c r="H420" s="88" t="str" cm="1">
        <f t="array" ref="H420">_xlfn.IFS(OR(_xlfn.XLOOKUP(A420,Table1[Tag Number],Table1[Status],"-",0)="Dead",
        _xlfn.XLOOKUP(A420,Table2[Tag Number],Table2[Status],"-",0)="Dead",
        _xlfn.XLOOKUP(A420,Table3[Tag Number],Table3[Status],"-",0)="Dead",
        _xlfn.XLOOKUP(A420,Table4[Tag Number],Table4[Status],"-",0)="Dead"),"Dead",
     OR(_xlfn.XLOOKUP(A420,Table1[Tag Number],Table1[Status],"-",0)="Alive",
        _xlfn.XLOOKUP(A420,Table2[Tag Number],Table2[Status],"-",0)="Alive",
        _xlfn.XLOOKUP(A420,Table3[Tag Number],Table3[Status],"-",0)="Alive",
        _xlfn.XLOOKUP(A420,Table4[Tag Number],Table4[Status],"-",0)="Alive"),"Alive",
     OR(_xlfn.XLOOKUP(A420,Table1[Tag Number],Table1[Status],"-",0)="-",
        _xlfn.XLOOKUP(A420,Table2[Tag Number],Table2[Status],"-",0)="-",
        _xlfn.XLOOKUP(A420,Table3[Tag Number],Table3[Status],"-",0)="-",
        _xlfn.XLOOKUP(A420,Table4[Tag Number],Table4[Status],"-",0)="-"),
   "-")</f>
        <v>-</v>
      </c>
      <c r="I420" s="90"/>
      <c r="J420" s="90"/>
      <c r="K420" s="91"/>
      <c r="L420" s="91"/>
      <c r="M420" s="91"/>
      <c r="N420" s="92"/>
      <c r="O420" s="89"/>
      <c r="R420" t="b">
        <f t="shared" si="13"/>
        <v>0</v>
      </c>
    </row>
    <row r="421" spans="1:18" ht="15" thickBot="1" x14ac:dyDescent="0.35">
      <c r="A421" s="3" t="s">
        <v>1441</v>
      </c>
      <c r="B421" s="3" t="s">
        <v>1145</v>
      </c>
      <c r="C421" s="84">
        <f>IF(COUNTIF(Table1[Tag Number], A421), 1, 0)</f>
        <v>0</v>
      </c>
      <c r="D421" s="85">
        <f>IF(COUNTIF(Table2[Tag Number], A421), 1, 0)</f>
        <v>0</v>
      </c>
      <c r="E421" s="86">
        <f>IF(COUNTIF(Table3[Tag Number], A421), 1, 0)</f>
        <v>0</v>
      </c>
      <c r="F421" s="86">
        <f>IF(COUNTIF(Table4[Tag Number], A421), 1, 0)</f>
        <v>0</v>
      </c>
      <c r="G421" s="87">
        <f t="shared" si="14"/>
        <v>0</v>
      </c>
      <c r="H421" s="88" t="str" cm="1">
        <f t="array" ref="H421">_xlfn.IFS(OR(_xlfn.XLOOKUP(A421,Table1[Tag Number],Table1[Status],"-",0)="Dead",
        _xlfn.XLOOKUP(A421,Table2[Tag Number],Table2[Status],"-",0)="Dead",
        _xlfn.XLOOKUP(A421,Table3[Tag Number],Table3[Status],"-",0)="Dead",
        _xlfn.XLOOKUP(A421,Table4[Tag Number],Table4[Status],"-",0)="Dead"),"Dead",
     OR(_xlfn.XLOOKUP(A421,Table1[Tag Number],Table1[Status],"-",0)="Alive",
        _xlfn.XLOOKUP(A421,Table2[Tag Number],Table2[Status],"-",0)="Alive",
        _xlfn.XLOOKUP(A421,Table3[Tag Number],Table3[Status],"-",0)="Alive",
        _xlfn.XLOOKUP(A421,Table4[Tag Number],Table4[Status],"-",0)="Alive"),"Alive",
     OR(_xlfn.XLOOKUP(A421,Table1[Tag Number],Table1[Status],"-",0)="-",
        _xlfn.XLOOKUP(A421,Table2[Tag Number],Table2[Status],"-",0)="-",
        _xlfn.XLOOKUP(A421,Table3[Tag Number],Table3[Status],"-",0)="-",
        _xlfn.XLOOKUP(A421,Table4[Tag Number],Table4[Status],"-",0)="-"),
   "-")</f>
        <v>-</v>
      </c>
      <c r="I421" s="90"/>
      <c r="J421" s="90"/>
      <c r="K421" s="91"/>
      <c r="L421" s="91"/>
      <c r="M421" s="91"/>
      <c r="N421" s="92"/>
      <c r="O421" s="89"/>
      <c r="R421" t="b">
        <f t="shared" si="13"/>
        <v>0</v>
      </c>
    </row>
    <row r="422" spans="1:18" ht="15" thickBot="1" x14ac:dyDescent="0.35">
      <c r="A422" s="2" t="s">
        <v>1442</v>
      </c>
      <c r="B422" s="2" t="s">
        <v>1137</v>
      </c>
      <c r="C422" s="84">
        <f>IF(COUNTIF(Table1[Tag Number], A422), 1, 0)</f>
        <v>0</v>
      </c>
      <c r="D422" s="85">
        <f>IF(COUNTIF(Table2[Tag Number], A422), 1, 0)</f>
        <v>0</v>
      </c>
      <c r="E422" s="86">
        <f>IF(COUNTIF(Table3[Tag Number], A422), 1, 0)</f>
        <v>0</v>
      </c>
      <c r="F422" s="86">
        <f>IF(COUNTIF(Table4[Tag Number], A422), 1, 0)</f>
        <v>0</v>
      </c>
      <c r="G422" s="87">
        <f t="shared" si="14"/>
        <v>0</v>
      </c>
      <c r="H422" s="88" t="str" cm="1">
        <f t="array" ref="H422">_xlfn.IFS(OR(_xlfn.XLOOKUP(A422,Table1[Tag Number],Table1[Status],"-",0)="Dead",
        _xlfn.XLOOKUP(A422,Table2[Tag Number],Table2[Status],"-",0)="Dead",
        _xlfn.XLOOKUP(A422,Table3[Tag Number],Table3[Status],"-",0)="Dead",
        _xlfn.XLOOKUP(A422,Table4[Tag Number],Table4[Status],"-",0)="Dead"),"Dead",
     OR(_xlfn.XLOOKUP(A422,Table1[Tag Number],Table1[Status],"-",0)="Alive",
        _xlfn.XLOOKUP(A422,Table2[Tag Number],Table2[Status],"-",0)="Alive",
        _xlfn.XLOOKUP(A422,Table3[Tag Number],Table3[Status],"-",0)="Alive",
        _xlfn.XLOOKUP(A422,Table4[Tag Number],Table4[Status],"-",0)="Alive"),"Alive",
     OR(_xlfn.XLOOKUP(A422,Table1[Tag Number],Table1[Status],"-",0)="-",
        _xlfn.XLOOKUP(A422,Table2[Tag Number],Table2[Status],"-",0)="-",
        _xlfn.XLOOKUP(A422,Table3[Tag Number],Table3[Status],"-",0)="-",
        _xlfn.XLOOKUP(A422,Table4[Tag Number],Table4[Status],"-",0)="-"),
   "-")</f>
        <v>-</v>
      </c>
      <c r="I422" s="90"/>
      <c r="J422" s="90"/>
      <c r="K422" s="91"/>
      <c r="L422" s="91"/>
      <c r="M422" s="91"/>
      <c r="N422" s="92"/>
      <c r="O422" s="89"/>
      <c r="R422" t="b">
        <f t="shared" si="13"/>
        <v>0</v>
      </c>
    </row>
    <row r="423" spans="1:18" ht="15" thickBot="1" x14ac:dyDescent="0.35">
      <c r="A423" s="3" t="s">
        <v>1443</v>
      </c>
      <c r="B423" s="3" t="s">
        <v>1145</v>
      </c>
      <c r="C423" s="84">
        <f>IF(COUNTIF(Table1[Tag Number], A423), 1, 0)</f>
        <v>0</v>
      </c>
      <c r="D423" s="85">
        <f>IF(COUNTIF(Table2[Tag Number], A423), 1, 0)</f>
        <v>0</v>
      </c>
      <c r="E423" s="86">
        <f>IF(COUNTIF(Table3[Tag Number], A423), 1, 0)</f>
        <v>0</v>
      </c>
      <c r="F423" s="86">
        <f>IF(COUNTIF(Table4[Tag Number], A423), 1, 0)</f>
        <v>0</v>
      </c>
      <c r="G423" s="87">
        <f t="shared" si="14"/>
        <v>0</v>
      </c>
      <c r="H423" s="88" t="str" cm="1">
        <f t="array" ref="H423">_xlfn.IFS(OR(_xlfn.XLOOKUP(A423,Table1[Tag Number],Table1[Status],"-",0)="Dead",
        _xlfn.XLOOKUP(A423,Table2[Tag Number],Table2[Status],"-",0)="Dead",
        _xlfn.XLOOKUP(A423,Table3[Tag Number],Table3[Status],"-",0)="Dead",
        _xlfn.XLOOKUP(A423,Table4[Tag Number],Table4[Status],"-",0)="Dead"),"Dead",
     OR(_xlfn.XLOOKUP(A423,Table1[Tag Number],Table1[Status],"-",0)="Alive",
        _xlfn.XLOOKUP(A423,Table2[Tag Number],Table2[Status],"-",0)="Alive",
        _xlfn.XLOOKUP(A423,Table3[Tag Number],Table3[Status],"-",0)="Alive",
        _xlfn.XLOOKUP(A423,Table4[Tag Number],Table4[Status],"-",0)="Alive"),"Alive",
     OR(_xlfn.XLOOKUP(A423,Table1[Tag Number],Table1[Status],"-",0)="-",
        _xlfn.XLOOKUP(A423,Table2[Tag Number],Table2[Status],"-",0)="-",
        _xlfn.XLOOKUP(A423,Table3[Tag Number],Table3[Status],"-",0)="-",
        _xlfn.XLOOKUP(A423,Table4[Tag Number],Table4[Status],"-",0)="-"),
   "-")</f>
        <v>-</v>
      </c>
      <c r="I423" s="90"/>
      <c r="J423" s="90"/>
      <c r="K423" s="91"/>
      <c r="L423" s="91"/>
      <c r="M423" s="91"/>
      <c r="N423" s="92"/>
      <c r="O423" s="89"/>
      <c r="R423" t="b">
        <f t="shared" si="13"/>
        <v>0</v>
      </c>
    </row>
    <row r="424" spans="1:18" ht="15" thickBot="1" x14ac:dyDescent="0.35">
      <c r="A424" s="2" t="s">
        <v>1444</v>
      </c>
      <c r="B424" s="2" t="s">
        <v>1137</v>
      </c>
      <c r="C424" s="84">
        <f>IF(COUNTIF(Table1[Tag Number], A424), 1, 0)</f>
        <v>0</v>
      </c>
      <c r="D424" s="85">
        <f>IF(COUNTIF(Table2[Tag Number], A424), 1, 0)</f>
        <v>0</v>
      </c>
      <c r="E424" s="86">
        <f>IF(COUNTIF(Table3[Tag Number], A424), 1, 0)</f>
        <v>0</v>
      </c>
      <c r="F424" s="86">
        <f>IF(COUNTIF(Table4[Tag Number], A424), 1, 0)</f>
        <v>0</v>
      </c>
      <c r="G424" s="87">
        <f t="shared" si="14"/>
        <v>0</v>
      </c>
      <c r="H424" s="88" t="str" cm="1">
        <f t="array" ref="H424">_xlfn.IFS(OR(_xlfn.XLOOKUP(A424,Table1[Tag Number],Table1[Status],"-",0)="Dead",
        _xlfn.XLOOKUP(A424,Table2[Tag Number],Table2[Status],"-",0)="Dead",
        _xlfn.XLOOKUP(A424,Table3[Tag Number],Table3[Status],"-",0)="Dead",
        _xlfn.XLOOKUP(A424,Table4[Tag Number],Table4[Status],"-",0)="Dead"),"Dead",
     OR(_xlfn.XLOOKUP(A424,Table1[Tag Number],Table1[Status],"-",0)="Alive",
        _xlfn.XLOOKUP(A424,Table2[Tag Number],Table2[Status],"-",0)="Alive",
        _xlfn.XLOOKUP(A424,Table3[Tag Number],Table3[Status],"-",0)="Alive",
        _xlfn.XLOOKUP(A424,Table4[Tag Number],Table4[Status],"-",0)="Alive"),"Alive",
     OR(_xlfn.XLOOKUP(A424,Table1[Tag Number],Table1[Status],"-",0)="-",
        _xlfn.XLOOKUP(A424,Table2[Tag Number],Table2[Status],"-",0)="-",
        _xlfn.XLOOKUP(A424,Table3[Tag Number],Table3[Status],"-",0)="-",
        _xlfn.XLOOKUP(A424,Table4[Tag Number],Table4[Status],"-",0)="-"),
   "-")</f>
        <v>-</v>
      </c>
      <c r="I424" s="90"/>
      <c r="J424" s="90"/>
      <c r="K424" s="91"/>
      <c r="L424" s="91"/>
      <c r="M424" s="91"/>
      <c r="N424" s="92"/>
      <c r="O424" s="89"/>
      <c r="R424" t="b">
        <f t="shared" si="13"/>
        <v>0</v>
      </c>
    </row>
    <row r="425" spans="1:18" ht="15" thickBot="1" x14ac:dyDescent="0.35">
      <c r="A425" s="3" t="s">
        <v>1445</v>
      </c>
      <c r="B425" s="3" t="s">
        <v>1145</v>
      </c>
      <c r="C425" s="84">
        <f>IF(COUNTIF(Table1[Tag Number], A425), 1, 0)</f>
        <v>0</v>
      </c>
      <c r="D425" s="85">
        <f>IF(COUNTIF(Table2[Tag Number], A425), 1, 0)</f>
        <v>0</v>
      </c>
      <c r="E425" s="86">
        <f>IF(COUNTIF(Table3[Tag Number], A425), 1, 0)</f>
        <v>0</v>
      </c>
      <c r="F425" s="86">
        <f>IF(COUNTIF(Table4[Tag Number], A425), 1, 0)</f>
        <v>0</v>
      </c>
      <c r="G425" s="87">
        <f t="shared" si="14"/>
        <v>0</v>
      </c>
      <c r="H425" s="88" t="str" cm="1">
        <f t="array" ref="H425">_xlfn.IFS(OR(_xlfn.XLOOKUP(A425,Table1[Tag Number],Table1[Status],"-",0)="Dead",
        _xlfn.XLOOKUP(A425,Table2[Tag Number],Table2[Status],"-",0)="Dead",
        _xlfn.XLOOKUP(A425,Table3[Tag Number],Table3[Status],"-",0)="Dead",
        _xlfn.XLOOKUP(A425,Table4[Tag Number],Table4[Status],"-",0)="Dead"),"Dead",
     OR(_xlfn.XLOOKUP(A425,Table1[Tag Number],Table1[Status],"-",0)="Alive",
        _xlfn.XLOOKUP(A425,Table2[Tag Number],Table2[Status],"-",0)="Alive",
        _xlfn.XLOOKUP(A425,Table3[Tag Number],Table3[Status],"-",0)="Alive",
        _xlfn.XLOOKUP(A425,Table4[Tag Number],Table4[Status],"-",0)="Alive"),"Alive",
     OR(_xlfn.XLOOKUP(A425,Table1[Tag Number],Table1[Status],"-",0)="-",
        _xlfn.XLOOKUP(A425,Table2[Tag Number],Table2[Status],"-",0)="-",
        _xlfn.XLOOKUP(A425,Table3[Tag Number],Table3[Status],"-",0)="-",
        _xlfn.XLOOKUP(A425,Table4[Tag Number],Table4[Status],"-",0)="-"),
   "-")</f>
        <v>-</v>
      </c>
      <c r="I425" s="90"/>
      <c r="J425" s="90"/>
      <c r="K425" s="91"/>
      <c r="L425" s="91"/>
      <c r="M425" s="91"/>
      <c r="N425" s="92"/>
      <c r="O425" s="89"/>
      <c r="R425" t="b">
        <f t="shared" si="13"/>
        <v>0</v>
      </c>
    </row>
    <row r="426" spans="1:18" ht="15" thickBot="1" x14ac:dyDescent="0.35">
      <c r="A426" s="2" t="s">
        <v>1446</v>
      </c>
      <c r="B426" s="2" t="s">
        <v>1145</v>
      </c>
      <c r="C426" s="84">
        <f>IF(COUNTIF(Table1[Tag Number], A426), 1, 0)</f>
        <v>0</v>
      </c>
      <c r="D426" s="85">
        <f>IF(COUNTIF(Table2[Tag Number], A426), 1, 0)</f>
        <v>0</v>
      </c>
      <c r="E426" s="86">
        <f>IF(COUNTIF(Table3[Tag Number], A426), 1, 0)</f>
        <v>0</v>
      </c>
      <c r="F426" s="86">
        <f>IF(COUNTIF(Table4[Tag Number], A426), 1, 0)</f>
        <v>0</v>
      </c>
      <c r="G426" s="87">
        <f t="shared" si="14"/>
        <v>0</v>
      </c>
      <c r="H426" s="88" t="str" cm="1">
        <f t="array" ref="H426">_xlfn.IFS(OR(_xlfn.XLOOKUP(A426,Table1[Tag Number],Table1[Status],"-",0)="Dead",
        _xlfn.XLOOKUP(A426,Table2[Tag Number],Table2[Status],"-",0)="Dead",
        _xlfn.XLOOKUP(A426,Table3[Tag Number],Table3[Status],"-",0)="Dead",
        _xlfn.XLOOKUP(A426,Table4[Tag Number],Table4[Status],"-",0)="Dead"),"Dead",
     OR(_xlfn.XLOOKUP(A426,Table1[Tag Number],Table1[Status],"-",0)="Alive",
        _xlfn.XLOOKUP(A426,Table2[Tag Number],Table2[Status],"-",0)="Alive",
        _xlfn.XLOOKUP(A426,Table3[Tag Number],Table3[Status],"-",0)="Alive",
        _xlfn.XLOOKUP(A426,Table4[Tag Number],Table4[Status],"-",0)="Alive"),"Alive",
     OR(_xlfn.XLOOKUP(A426,Table1[Tag Number],Table1[Status],"-",0)="-",
        _xlfn.XLOOKUP(A426,Table2[Tag Number],Table2[Status],"-",0)="-",
        _xlfn.XLOOKUP(A426,Table3[Tag Number],Table3[Status],"-",0)="-",
        _xlfn.XLOOKUP(A426,Table4[Tag Number],Table4[Status],"-",0)="-"),
   "-")</f>
        <v>-</v>
      </c>
      <c r="I426" s="90"/>
      <c r="J426" s="90"/>
      <c r="K426" s="91"/>
      <c r="L426" s="91"/>
      <c r="M426" s="91"/>
      <c r="N426" s="92"/>
      <c r="O426" s="89"/>
      <c r="R426" t="b">
        <f t="shared" si="13"/>
        <v>0</v>
      </c>
    </row>
    <row r="427" spans="1:18" ht="15" thickBot="1" x14ac:dyDescent="0.35">
      <c r="A427" s="3" t="s">
        <v>1447</v>
      </c>
      <c r="B427" s="3" t="s">
        <v>1145</v>
      </c>
      <c r="C427" s="84">
        <f>IF(COUNTIF(Table1[Tag Number], A427), 1, 0)</f>
        <v>0</v>
      </c>
      <c r="D427" s="85">
        <f>IF(COUNTIF(Table2[Tag Number], A427), 1, 0)</f>
        <v>0</v>
      </c>
      <c r="E427" s="86">
        <f>IF(COUNTIF(Table3[Tag Number], A427), 1, 0)</f>
        <v>0</v>
      </c>
      <c r="F427" s="86">
        <f>IF(COUNTIF(Table4[Tag Number], A427), 1, 0)</f>
        <v>0</v>
      </c>
      <c r="G427" s="87">
        <f t="shared" si="14"/>
        <v>0</v>
      </c>
      <c r="H427" s="88" t="str" cm="1">
        <f t="array" ref="H427">_xlfn.IFS(OR(_xlfn.XLOOKUP(A427,Table1[Tag Number],Table1[Status],"-",0)="Dead",
        _xlfn.XLOOKUP(A427,Table2[Tag Number],Table2[Status],"-",0)="Dead",
        _xlfn.XLOOKUP(A427,Table3[Tag Number],Table3[Status],"-",0)="Dead",
        _xlfn.XLOOKUP(A427,Table4[Tag Number],Table4[Status],"-",0)="Dead"),"Dead",
     OR(_xlfn.XLOOKUP(A427,Table1[Tag Number],Table1[Status],"-",0)="Alive",
        _xlfn.XLOOKUP(A427,Table2[Tag Number],Table2[Status],"-",0)="Alive",
        _xlfn.XLOOKUP(A427,Table3[Tag Number],Table3[Status],"-",0)="Alive",
        _xlfn.XLOOKUP(A427,Table4[Tag Number],Table4[Status],"-",0)="Alive"),"Alive",
     OR(_xlfn.XLOOKUP(A427,Table1[Tag Number],Table1[Status],"-",0)="-",
        _xlfn.XLOOKUP(A427,Table2[Tag Number],Table2[Status],"-",0)="-",
        _xlfn.XLOOKUP(A427,Table3[Tag Number],Table3[Status],"-",0)="-",
        _xlfn.XLOOKUP(A427,Table4[Tag Number],Table4[Status],"-",0)="-"),
   "-")</f>
        <v>-</v>
      </c>
      <c r="I427" s="90"/>
      <c r="J427" s="90"/>
      <c r="K427" s="91"/>
      <c r="L427" s="91"/>
      <c r="M427" s="91"/>
      <c r="N427" s="92"/>
      <c r="O427" s="89"/>
      <c r="R427" t="b">
        <f t="shared" si="13"/>
        <v>0</v>
      </c>
    </row>
    <row r="428" spans="1:18" ht="15" thickBot="1" x14ac:dyDescent="0.35">
      <c r="A428" s="2" t="s">
        <v>1448</v>
      </c>
      <c r="B428" s="2" t="s">
        <v>1145</v>
      </c>
      <c r="C428" s="84">
        <f>IF(COUNTIF(Table1[Tag Number], A428), 1, 0)</f>
        <v>0</v>
      </c>
      <c r="D428" s="85">
        <f>IF(COUNTIF(Table2[Tag Number], A428), 1, 0)</f>
        <v>0</v>
      </c>
      <c r="E428" s="86">
        <f>IF(COUNTIF(Table3[Tag Number], A428), 1, 0)</f>
        <v>0</v>
      </c>
      <c r="F428" s="86">
        <f>IF(COUNTIF(Table4[Tag Number], A428), 1, 0)</f>
        <v>0</v>
      </c>
      <c r="G428" s="87">
        <f t="shared" si="14"/>
        <v>0</v>
      </c>
      <c r="H428" s="88" t="str" cm="1">
        <f t="array" ref="H428">_xlfn.IFS(OR(_xlfn.XLOOKUP(A428,Table1[Tag Number],Table1[Status],"-",0)="Dead",
        _xlfn.XLOOKUP(A428,Table2[Tag Number],Table2[Status],"-",0)="Dead",
        _xlfn.XLOOKUP(A428,Table3[Tag Number],Table3[Status],"-",0)="Dead",
        _xlfn.XLOOKUP(A428,Table4[Tag Number],Table4[Status],"-",0)="Dead"),"Dead",
     OR(_xlfn.XLOOKUP(A428,Table1[Tag Number],Table1[Status],"-",0)="Alive",
        _xlfn.XLOOKUP(A428,Table2[Tag Number],Table2[Status],"-",0)="Alive",
        _xlfn.XLOOKUP(A428,Table3[Tag Number],Table3[Status],"-",0)="Alive",
        _xlfn.XLOOKUP(A428,Table4[Tag Number],Table4[Status],"-",0)="Alive"),"Alive",
     OR(_xlfn.XLOOKUP(A428,Table1[Tag Number],Table1[Status],"-",0)="-",
        _xlfn.XLOOKUP(A428,Table2[Tag Number],Table2[Status],"-",0)="-",
        _xlfn.XLOOKUP(A428,Table3[Tag Number],Table3[Status],"-",0)="-",
        _xlfn.XLOOKUP(A428,Table4[Tag Number],Table4[Status],"-",0)="-"),
   "-")</f>
        <v>-</v>
      </c>
      <c r="I428" s="90"/>
      <c r="J428" s="90"/>
      <c r="K428" s="91"/>
      <c r="L428" s="91"/>
      <c r="M428" s="91"/>
      <c r="N428" s="92"/>
      <c r="O428" s="89"/>
      <c r="R428" t="b">
        <f t="shared" si="13"/>
        <v>0</v>
      </c>
    </row>
    <row r="429" spans="1:18" ht="15" thickBot="1" x14ac:dyDescent="0.35">
      <c r="A429" s="3" t="s">
        <v>742</v>
      </c>
      <c r="B429" s="3" t="s">
        <v>1137</v>
      </c>
      <c r="C429" s="84">
        <f>IF(COUNTIF(Table1[Tag Number], A429), 1, 0)</f>
        <v>0</v>
      </c>
      <c r="D429" s="85">
        <f>IF(COUNTIF(Table2[Tag Number], A429), 1, 0)</f>
        <v>0</v>
      </c>
      <c r="E429" s="86">
        <f>IF(COUNTIF(Table3[Tag Number], A429), 1, 0)</f>
        <v>0</v>
      </c>
      <c r="F429" s="86">
        <f>IF(COUNTIF(Table4[Tag Number], A429), 1, 0)</f>
        <v>0</v>
      </c>
      <c r="G429" s="87">
        <f t="shared" si="14"/>
        <v>0</v>
      </c>
      <c r="H429" s="88" t="str" cm="1">
        <f t="array" ref="H429">_xlfn.IFS(OR(_xlfn.XLOOKUP(A429,Table1[Tag Number],Table1[Status],"-",0)="Dead",
        _xlfn.XLOOKUP(A429,Table2[Tag Number],Table2[Status],"-",0)="Dead",
        _xlfn.XLOOKUP(A429,Table3[Tag Number],Table3[Status],"-",0)="Dead",
        _xlfn.XLOOKUP(A429,Table4[Tag Number],Table4[Status],"-",0)="Dead"),"Dead",
     OR(_xlfn.XLOOKUP(A429,Table1[Tag Number],Table1[Status],"-",0)="Alive",
        _xlfn.XLOOKUP(A429,Table2[Tag Number],Table2[Status],"-",0)="Alive",
        _xlfn.XLOOKUP(A429,Table3[Tag Number],Table3[Status],"-",0)="Alive",
        _xlfn.XLOOKUP(A429,Table4[Tag Number],Table4[Status],"-",0)="Alive"),"Alive",
     OR(_xlfn.XLOOKUP(A429,Table1[Tag Number],Table1[Status],"-",0)="-",
        _xlfn.XLOOKUP(A429,Table2[Tag Number],Table2[Status],"-",0)="-",
        _xlfn.XLOOKUP(A429,Table3[Tag Number],Table3[Status],"-",0)="-",
        _xlfn.XLOOKUP(A429,Table4[Tag Number],Table4[Status],"-",0)="-"),
   "-")</f>
        <v>-</v>
      </c>
      <c r="I429" s="90"/>
      <c r="J429" s="90"/>
      <c r="K429" s="91"/>
      <c r="L429" s="91"/>
      <c r="M429" s="91"/>
      <c r="N429" s="92"/>
      <c r="O429" s="89"/>
      <c r="R429" t="b">
        <f t="shared" si="13"/>
        <v>0</v>
      </c>
    </row>
    <row r="430" spans="1:18" ht="15" thickBot="1" x14ac:dyDescent="0.35">
      <c r="A430" s="2" t="s">
        <v>1449</v>
      </c>
      <c r="B430" s="2" t="s">
        <v>1145</v>
      </c>
      <c r="C430" s="84">
        <f>IF(COUNTIF(Table1[Tag Number], A430), 1, 0)</f>
        <v>0</v>
      </c>
      <c r="D430" s="85">
        <f>IF(COUNTIF(Table2[Tag Number], A430), 1, 0)</f>
        <v>0</v>
      </c>
      <c r="E430" s="86">
        <f>IF(COUNTIF(Table3[Tag Number], A430), 1, 0)</f>
        <v>0</v>
      </c>
      <c r="F430" s="86">
        <f>IF(COUNTIF(Table4[Tag Number], A430), 1, 0)</f>
        <v>0</v>
      </c>
      <c r="G430" s="87">
        <f t="shared" si="14"/>
        <v>0</v>
      </c>
      <c r="H430" s="88" t="str" cm="1">
        <f t="array" ref="H430">_xlfn.IFS(OR(_xlfn.XLOOKUP(A430,Table1[Tag Number],Table1[Status],"-",0)="Dead",
        _xlfn.XLOOKUP(A430,Table2[Tag Number],Table2[Status],"-",0)="Dead",
        _xlfn.XLOOKUP(A430,Table3[Tag Number],Table3[Status],"-",0)="Dead",
        _xlfn.XLOOKUP(A430,Table4[Tag Number],Table4[Status],"-",0)="Dead"),"Dead",
     OR(_xlfn.XLOOKUP(A430,Table1[Tag Number],Table1[Status],"-",0)="Alive",
        _xlfn.XLOOKUP(A430,Table2[Tag Number],Table2[Status],"-",0)="Alive",
        _xlfn.XLOOKUP(A430,Table3[Tag Number],Table3[Status],"-",0)="Alive",
        _xlfn.XLOOKUP(A430,Table4[Tag Number],Table4[Status],"-",0)="Alive"),"Alive",
     OR(_xlfn.XLOOKUP(A430,Table1[Tag Number],Table1[Status],"-",0)="-",
        _xlfn.XLOOKUP(A430,Table2[Tag Number],Table2[Status],"-",0)="-",
        _xlfn.XLOOKUP(A430,Table3[Tag Number],Table3[Status],"-",0)="-",
        _xlfn.XLOOKUP(A430,Table4[Tag Number],Table4[Status],"-",0)="-"),
   "-")</f>
        <v>-</v>
      </c>
      <c r="I430" s="90"/>
      <c r="J430" s="90"/>
      <c r="K430" s="91"/>
      <c r="L430" s="91"/>
      <c r="M430" s="91"/>
      <c r="N430" s="92"/>
      <c r="O430" s="89"/>
      <c r="R430" t="b">
        <f t="shared" si="13"/>
        <v>0</v>
      </c>
    </row>
    <row r="431" spans="1:18" ht="15" thickBot="1" x14ac:dyDescent="0.35">
      <c r="A431" s="3" t="s">
        <v>1450</v>
      </c>
      <c r="B431" s="3" t="s">
        <v>1145</v>
      </c>
      <c r="C431" s="84">
        <f>IF(COUNTIF(Table1[Tag Number], A431), 1, 0)</f>
        <v>0</v>
      </c>
      <c r="D431" s="85">
        <f>IF(COUNTIF(Table2[Tag Number], A431), 1, 0)</f>
        <v>0</v>
      </c>
      <c r="E431" s="86">
        <f>IF(COUNTIF(Table3[Tag Number], A431), 1, 0)</f>
        <v>0</v>
      </c>
      <c r="F431" s="86">
        <f>IF(COUNTIF(Table4[Tag Number], A431), 1, 0)</f>
        <v>0</v>
      </c>
      <c r="G431" s="87">
        <f t="shared" si="14"/>
        <v>0</v>
      </c>
      <c r="H431" s="88" t="str" cm="1">
        <f t="array" ref="H431">_xlfn.IFS(OR(_xlfn.XLOOKUP(A431,Table1[Tag Number],Table1[Status],"-",0)="Dead",
        _xlfn.XLOOKUP(A431,Table2[Tag Number],Table2[Status],"-",0)="Dead",
        _xlfn.XLOOKUP(A431,Table3[Tag Number],Table3[Status],"-",0)="Dead",
        _xlfn.XLOOKUP(A431,Table4[Tag Number],Table4[Status],"-",0)="Dead"),"Dead",
     OR(_xlfn.XLOOKUP(A431,Table1[Tag Number],Table1[Status],"-",0)="Alive",
        _xlfn.XLOOKUP(A431,Table2[Tag Number],Table2[Status],"-",0)="Alive",
        _xlfn.XLOOKUP(A431,Table3[Tag Number],Table3[Status],"-",0)="Alive",
        _xlfn.XLOOKUP(A431,Table4[Tag Number],Table4[Status],"-",0)="Alive"),"Alive",
     OR(_xlfn.XLOOKUP(A431,Table1[Tag Number],Table1[Status],"-",0)="-",
        _xlfn.XLOOKUP(A431,Table2[Tag Number],Table2[Status],"-",0)="-",
        _xlfn.XLOOKUP(A431,Table3[Tag Number],Table3[Status],"-",0)="-",
        _xlfn.XLOOKUP(A431,Table4[Tag Number],Table4[Status],"-",0)="-"),
   "-")</f>
        <v>-</v>
      </c>
      <c r="I431" s="90"/>
      <c r="J431" s="90"/>
      <c r="K431" s="91"/>
      <c r="L431" s="91"/>
      <c r="M431" s="91"/>
      <c r="N431" s="92"/>
      <c r="O431" s="89"/>
      <c r="R431" t="b">
        <f t="shared" si="13"/>
        <v>0</v>
      </c>
    </row>
    <row r="432" spans="1:18" ht="15" thickBot="1" x14ac:dyDescent="0.35">
      <c r="A432" s="2" t="s">
        <v>847</v>
      </c>
      <c r="B432" s="2" t="s">
        <v>1137</v>
      </c>
      <c r="C432" s="84">
        <f>IF(COUNTIF(Table1[Tag Number], A432), 1, 0)</f>
        <v>0</v>
      </c>
      <c r="D432" s="85">
        <f>IF(COUNTIF(Table2[Tag Number], A432), 1, 0)</f>
        <v>0</v>
      </c>
      <c r="E432" s="86">
        <f>IF(COUNTIF(Table3[Tag Number], A432), 1, 0)</f>
        <v>0</v>
      </c>
      <c r="F432" s="86">
        <f>IF(COUNTIF(Table4[Tag Number], A432), 1, 0)</f>
        <v>0</v>
      </c>
      <c r="G432" s="87">
        <f t="shared" si="14"/>
        <v>0</v>
      </c>
      <c r="H432" s="88" t="str" cm="1">
        <f t="array" ref="H432">_xlfn.IFS(OR(_xlfn.XLOOKUP(A432,Table1[Tag Number],Table1[Status],"-",0)="Dead",
        _xlfn.XLOOKUP(A432,Table2[Tag Number],Table2[Status],"-",0)="Dead",
        _xlfn.XLOOKUP(A432,Table3[Tag Number],Table3[Status],"-",0)="Dead",
        _xlfn.XLOOKUP(A432,Table4[Tag Number],Table4[Status],"-",0)="Dead"),"Dead",
     OR(_xlfn.XLOOKUP(A432,Table1[Tag Number],Table1[Status],"-",0)="Alive",
        _xlfn.XLOOKUP(A432,Table2[Tag Number],Table2[Status],"-",0)="Alive",
        _xlfn.XLOOKUP(A432,Table3[Tag Number],Table3[Status],"-",0)="Alive",
        _xlfn.XLOOKUP(A432,Table4[Tag Number],Table4[Status],"-",0)="Alive"),"Alive",
     OR(_xlfn.XLOOKUP(A432,Table1[Tag Number],Table1[Status],"-",0)="-",
        _xlfn.XLOOKUP(A432,Table2[Tag Number],Table2[Status],"-",0)="-",
        _xlfn.XLOOKUP(A432,Table3[Tag Number],Table3[Status],"-",0)="-",
        _xlfn.XLOOKUP(A432,Table4[Tag Number],Table4[Status],"-",0)="-"),
   "-")</f>
        <v>-</v>
      </c>
      <c r="I432" s="90"/>
      <c r="J432" s="90"/>
      <c r="K432" s="91"/>
      <c r="L432" s="91"/>
      <c r="M432" s="91"/>
      <c r="N432" s="92"/>
      <c r="O432" s="89"/>
      <c r="R432" t="b">
        <f t="shared" si="13"/>
        <v>0</v>
      </c>
    </row>
    <row r="433" spans="1:18" ht="15" thickBot="1" x14ac:dyDescent="0.35">
      <c r="A433" s="3" t="s">
        <v>1451</v>
      </c>
      <c r="B433" s="3" t="s">
        <v>1137</v>
      </c>
      <c r="C433" s="84">
        <f>IF(COUNTIF(Table1[Tag Number], A433), 1, 0)</f>
        <v>0</v>
      </c>
      <c r="D433" s="85">
        <f>IF(COUNTIF(Table2[Tag Number], A433), 1, 0)</f>
        <v>0</v>
      </c>
      <c r="E433" s="86">
        <f>IF(COUNTIF(Table3[Tag Number], A433), 1, 0)</f>
        <v>0</v>
      </c>
      <c r="F433" s="86">
        <f>IF(COUNTIF(Table4[Tag Number], A433), 1, 0)</f>
        <v>0</v>
      </c>
      <c r="G433" s="87">
        <f t="shared" si="14"/>
        <v>0</v>
      </c>
      <c r="H433" s="88" t="str" cm="1">
        <f t="array" ref="H433">_xlfn.IFS(OR(_xlfn.XLOOKUP(A433,Table1[Tag Number],Table1[Status],"-",0)="Dead",
        _xlfn.XLOOKUP(A433,Table2[Tag Number],Table2[Status],"-",0)="Dead",
        _xlfn.XLOOKUP(A433,Table3[Tag Number],Table3[Status],"-",0)="Dead",
        _xlfn.XLOOKUP(A433,Table4[Tag Number],Table4[Status],"-",0)="Dead"),"Dead",
     OR(_xlfn.XLOOKUP(A433,Table1[Tag Number],Table1[Status],"-",0)="Alive",
        _xlfn.XLOOKUP(A433,Table2[Tag Number],Table2[Status],"-",0)="Alive",
        _xlfn.XLOOKUP(A433,Table3[Tag Number],Table3[Status],"-",0)="Alive",
        _xlfn.XLOOKUP(A433,Table4[Tag Number],Table4[Status],"-",0)="Alive"),"Alive",
     OR(_xlfn.XLOOKUP(A433,Table1[Tag Number],Table1[Status],"-",0)="-",
        _xlfn.XLOOKUP(A433,Table2[Tag Number],Table2[Status],"-",0)="-",
        _xlfn.XLOOKUP(A433,Table3[Tag Number],Table3[Status],"-",0)="-",
        _xlfn.XLOOKUP(A433,Table4[Tag Number],Table4[Status],"-",0)="-"),
   "-")</f>
        <v>-</v>
      </c>
      <c r="I433" s="90"/>
      <c r="J433" s="90"/>
      <c r="K433" s="91"/>
      <c r="L433" s="91"/>
      <c r="M433" s="91"/>
      <c r="N433" s="92"/>
      <c r="O433" s="89"/>
      <c r="R433" t="b">
        <f t="shared" si="13"/>
        <v>0</v>
      </c>
    </row>
    <row r="434" spans="1:18" ht="15" thickBot="1" x14ac:dyDescent="0.35">
      <c r="A434" s="2" t="s">
        <v>1452</v>
      </c>
      <c r="B434" s="2" t="s">
        <v>1137</v>
      </c>
      <c r="C434" s="84">
        <f>IF(COUNTIF(Table1[Tag Number], A434), 1, 0)</f>
        <v>0</v>
      </c>
      <c r="D434" s="85">
        <f>IF(COUNTIF(Table2[Tag Number], A434), 1, 0)</f>
        <v>0</v>
      </c>
      <c r="E434" s="86">
        <f>IF(COUNTIF(Table3[Tag Number], A434), 1, 0)</f>
        <v>0</v>
      </c>
      <c r="F434" s="86">
        <f>IF(COUNTIF(Table4[Tag Number], A434), 1, 0)</f>
        <v>0</v>
      </c>
      <c r="G434" s="87">
        <f t="shared" si="14"/>
        <v>0</v>
      </c>
      <c r="H434" s="88" t="str" cm="1">
        <f t="array" ref="H434">_xlfn.IFS(OR(_xlfn.XLOOKUP(A434,Table1[Tag Number],Table1[Status],"-",0)="Dead",
        _xlfn.XLOOKUP(A434,Table2[Tag Number],Table2[Status],"-",0)="Dead",
        _xlfn.XLOOKUP(A434,Table3[Tag Number],Table3[Status],"-",0)="Dead",
        _xlfn.XLOOKUP(A434,Table4[Tag Number],Table4[Status],"-",0)="Dead"),"Dead",
     OR(_xlfn.XLOOKUP(A434,Table1[Tag Number],Table1[Status],"-",0)="Alive",
        _xlfn.XLOOKUP(A434,Table2[Tag Number],Table2[Status],"-",0)="Alive",
        _xlfn.XLOOKUP(A434,Table3[Tag Number],Table3[Status],"-",0)="Alive",
        _xlfn.XLOOKUP(A434,Table4[Tag Number],Table4[Status],"-",0)="Alive"),"Alive",
     OR(_xlfn.XLOOKUP(A434,Table1[Tag Number],Table1[Status],"-",0)="-",
        _xlfn.XLOOKUP(A434,Table2[Tag Number],Table2[Status],"-",0)="-",
        _xlfn.XLOOKUP(A434,Table3[Tag Number],Table3[Status],"-",0)="-",
        _xlfn.XLOOKUP(A434,Table4[Tag Number],Table4[Status],"-",0)="-"),
   "-")</f>
        <v>-</v>
      </c>
      <c r="I434" s="90"/>
      <c r="J434" s="90"/>
      <c r="K434" s="91"/>
      <c r="L434" s="91"/>
      <c r="M434" s="91"/>
      <c r="N434" s="92"/>
      <c r="O434" s="89"/>
      <c r="R434" t="b">
        <f t="shared" si="13"/>
        <v>0</v>
      </c>
    </row>
    <row r="435" spans="1:18" ht="15" thickBot="1" x14ac:dyDescent="0.35">
      <c r="A435" s="3" t="s">
        <v>1453</v>
      </c>
      <c r="B435" s="3" t="s">
        <v>1145</v>
      </c>
      <c r="C435" s="84">
        <f>IF(COUNTIF(Table1[Tag Number], A435), 1, 0)</f>
        <v>0</v>
      </c>
      <c r="D435" s="85">
        <f>IF(COUNTIF(Table2[Tag Number], A435), 1, 0)</f>
        <v>0</v>
      </c>
      <c r="E435" s="86">
        <f>IF(COUNTIF(Table3[Tag Number], A435), 1, 0)</f>
        <v>0</v>
      </c>
      <c r="F435" s="86">
        <f>IF(COUNTIF(Table4[Tag Number], A435), 1, 0)</f>
        <v>0</v>
      </c>
      <c r="G435" s="87">
        <f t="shared" si="14"/>
        <v>0</v>
      </c>
      <c r="H435" s="88" t="str" cm="1">
        <f t="array" ref="H435">_xlfn.IFS(OR(_xlfn.XLOOKUP(A435,Table1[Tag Number],Table1[Status],"-",0)="Dead",
        _xlfn.XLOOKUP(A435,Table2[Tag Number],Table2[Status],"-",0)="Dead",
        _xlfn.XLOOKUP(A435,Table3[Tag Number],Table3[Status],"-",0)="Dead",
        _xlfn.XLOOKUP(A435,Table4[Tag Number],Table4[Status],"-",0)="Dead"),"Dead",
     OR(_xlfn.XLOOKUP(A435,Table1[Tag Number],Table1[Status],"-",0)="Alive",
        _xlfn.XLOOKUP(A435,Table2[Tag Number],Table2[Status],"-",0)="Alive",
        _xlfn.XLOOKUP(A435,Table3[Tag Number],Table3[Status],"-",0)="Alive",
        _xlfn.XLOOKUP(A435,Table4[Tag Number],Table4[Status],"-",0)="Alive"),"Alive",
     OR(_xlfn.XLOOKUP(A435,Table1[Tag Number],Table1[Status],"-",0)="-",
        _xlfn.XLOOKUP(A435,Table2[Tag Number],Table2[Status],"-",0)="-",
        _xlfn.XLOOKUP(A435,Table3[Tag Number],Table3[Status],"-",0)="-",
        _xlfn.XLOOKUP(A435,Table4[Tag Number],Table4[Status],"-",0)="-"),
   "-")</f>
        <v>-</v>
      </c>
      <c r="I435" s="90"/>
      <c r="J435" s="90"/>
      <c r="K435" s="91"/>
      <c r="L435" s="91"/>
      <c r="M435" s="91"/>
      <c r="N435" s="92"/>
      <c r="O435" s="89"/>
      <c r="R435" t="b">
        <f t="shared" si="13"/>
        <v>0</v>
      </c>
    </row>
    <row r="436" spans="1:18" ht="15" thickBot="1" x14ac:dyDescent="0.35">
      <c r="A436" s="2" t="s">
        <v>1454</v>
      </c>
      <c r="B436" s="2" t="s">
        <v>1145</v>
      </c>
      <c r="C436" s="84">
        <f>IF(COUNTIF(Table1[Tag Number], A436), 1, 0)</f>
        <v>0</v>
      </c>
      <c r="D436" s="85">
        <f>IF(COUNTIF(Table2[Tag Number], A436), 1, 0)</f>
        <v>0</v>
      </c>
      <c r="E436" s="86">
        <f>IF(COUNTIF(Table3[Tag Number], A436), 1, 0)</f>
        <v>0</v>
      </c>
      <c r="F436" s="86">
        <f>IF(COUNTIF(Table4[Tag Number], A436), 1, 0)</f>
        <v>0</v>
      </c>
      <c r="G436" s="87">
        <f t="shared" si="14"/>
        <v>0</v>
      </c>
      <c r="H436" s="88" t="str" cm="1">
        <f t="array" ref="H436">_xlfn.IFS(OR(_xlfn.XLOOKUP(A436,Table1[Tag Number],Table1[Status],"-",0)="Dead",
        _xlfn.XLOOKUP(A436,Table2[Tag Number],Table2[Status],"-",0)="Dead",
        _xlfn.XLOOKUP(A436,Table3[Tag Number],Table3[Status],"-",0)="Dead",
        _xlfn.XLOOKUP(A436,Table4[Tag Number],Table4[Status],"-",0)="Dead"),"Dead",
     OR(_xlfn.XLOOKUP(A436,Table1[Tag Number],Table1[Status],"-",0)="Alive",
        _xlfn.XLOOKUP(A436,Table2[Tag Number],Table2[Status],"-",0)="Alive",
        _xlfn.XLOOKUP(A436,Table3[Tag Number],Table3[Status],"-",0)="Alive",
        _xlfn.XLOOKUP(A436,Table4[Tag Number],Table4[Status],"-",0)="Alive"),"Alive",
     OR(_xlfn.XLOOKUP(A436,Table1[Tag Number],Table1[Status],"-",0)="-",
        _xlfn.XLOOKUP(A436,Table2[Tag Number],Table2[Status],"-",0)="-",
        _xlfn.XLOOKUP(A436,Table3[Tag Number],Table3[Status],"-",0)="-",
        _xlfn.XLOOKUP(A436,Table4[Tag Number],Table4[Status],"-",0)="-"),
   "-")</f>
        <v>-</v>
      </c>
      <c r="I436" s="90"/>
      <c r="J436" s="90"/>
      <c r="K436" s="91"/>
      <c r="L436" s="91"/>
      <c r="M436" s="91"/>
      <c r="N436" s="92"/>
      <c r="O436" s="89"/>
      <c r="R436" t="b">
        <f t="shared" si="13"/>
        <v>0</v>
      </c>
    </row>
    <row r="437" spans="1:18" ht="15" thickBot="1" x14ac:dyDescent="0.35">
      <c r="A437" s="3" t="s">
        <v>882</v>
      </c>
      <c r="B437" s="3" t="s">
        <v>1137</v>
      </c>
      <c r="C437" s="84">
        <f>IF(COUNTIF(Table1[Tag Number], A437), 1, 0)</f>
        <v>0</v>
      </c>
      <c r="D437" s="85">
        <f>IF(COUNTIF(Table2[Tag Number], A437), 1, 0)</f>
        <v>0</v>
      </c>
      <c r="E437" s="86">
        <f>IF(COUNTIF(Table3[Tag Number], A437), 1, 0)</f>
        <v>0</v>
      </c>
      <c r="F437" s="86">
        <f>IF(COUNTIF(Table4[Tag Number], A437), 1, 0)</f>
        <v>0</v>
      </c>
      <c r="G437" s="87">
        <f t="shared" si="14"/>
        <v>0</v>
      </c>
      <c r="H437" s="88" t="str" cm="1">
        <f t="array" ref="H437">_xlfn.IFS(OR(_xlfn.XLOOKUP(A437,Table1[Tag Number],Table1[Status],"-",0)="Dead",
        _xlfn.XLOOKUP(A437,Table2[Tag Number],Table2[Status],"-",0)="Dead",
        _xlfn.XLOOKUP(A437,Table3[Tag Number],Table3[Status],"-",0)="Dead",
        _xlfn.XLOOKUP(A437,Table4[Tag Number],Table4[Status],"-",0)="Dead"),"Dead",
     OR(_xlfn.XLOOKUP(A437,Table1[Tag Number],Table1[Status],"-",0)="Alive",
        _xlfn.XLOOKUP(A437,Table2[Tag Number],Table2[Status],"-",0)="Alive",
        _xlfn.XLOOKUP(A437,Table3[Tag Number],Table3[Status],"-",0)="Alive",
        _xlfn.XLOOKUP(A437,Table4[Tag Number],Table4[Status],"-",0)="Alive"),"Alive",
     OR(_xlfn.XLOOKUP(A437,Table1[Tag Number],Table1[Status],"-",0)="-",
        _xlfn.XLOOKUP(A437,Table2[Tag Number],Table2[Status],"-",0)="-",
        _xlfn.XLOOKUP(A437,Table3[Tag Number],Table3[Status],"-",0)="-",
        _xlfn.XLOOKUP(A437,Table4[Tag Number],Table4[Status],"-",0)="-"),
   "-")</f>
        <v>-</v>
      </c>
      <c r="I437" s="90"/>
      <c r="J437" s="90"/>
      <c r="K437" s="91"/>
      <c r="L437" s="91"/>
      <c r="M437" s="91"/>
      <c r="N437" s="92"/>
      <c r="O437" s="89"/>
      <c r="R437" t="b">
        <f t="shared" si="13"/>
        <v>0</v>
      </c>
    </row>
    <row r="438" spans="1:18" ht="15" thickBot="1" x14ac:dyDescent="0.35">
      <c r="A438" s="2" t="s">
        <v>293</v>
      </c>
      <c r="B438" s="2" t="s">
        <v>1145</v>
      </c>
      <c r="C438" s="84">
        <f>IF(COUNTIF(Table1[Tag Number], A438), 1, 0)</f>
        <v>0</v>
      </c>
      <c r="D438" s="85">
        <f>IF(COUNTIF(Table2[Tag Number], A438), 1, 0)</f>
        <v>0</v>
      </c>
      <c r="E438" s="86">
        <f>IF(COUNTIF(Table3[Tag Number], A438), 1, 0)</f>
        <v>0</v>
      </c>
      <c r="F438" s="86">
        <f>IF(COUNTIF(Table4[Tag Number], A438), 1, 0)</f>
        <v>1</v>
      </c>
      <c r="G438" s="87">
        <f t="shared" si="14"/>
        <v>1</v>
      </c>
      <c r="H438" s="88" t="str" cm="1">
        <f t="array" ref="H438">_xlfn.IFS(OR(_xlfn.XLOOKUP(A438,Table1[Tag Number],Table1[Status],"-",0)="Dead",
        _xlfn.XLOOKUP(A438,Table2[Tag Number],Table2[Status],"-",0)="Dead",
        _xlfn.XLOOKUP(A438,Table3[Tag Number],Table3[Status],"-",0)="Dead",
        _xlfn.XLOOKUP(A438,Table4[Tag Number],Table4[Status],"-",0)="Dead"),"Dead",
     OR(_xlfn.XLOOKUP(A438,Table1[Tag Number],Table1[Status],"-",0)="Alive",
        _xlfn.XLOOKUP(A438,Table2[Tag Number],Table2[Status],"-",0)="Alive",
        _xlfn.XLOOKUP(A438,Table3[Tag Number],Table3[Status],"-",0)="Alive",
        _xlfn.XLOOKUP(A438,Table4[Tag Number],Table4[Status],"-",0)="Alive"),"Alive",
     OR(_xlfn.XLOOKUP(A438,Table1[Tag Number],Table1[Status],"-",0)="-",
        _xlfn.XLOOKUP(A438,Table2[Tag Number],Table2[Status],"-",0)="-",
        _xlfn.XLOOKUP(A438,Table3[Tag Number],Table3[Status],"-",0)="-",
        _xlfn.XLOOKUP(A438,Table4[Tag Number],Table4[Status],"-",0)="-"),
   "-")</f>
        <v>Dead</v>
      </c>
      <c r="I438" s="90"/>
      <c r="J438" s="90"/>
      <c r="K438" s="91"/>
      <c r="L438" s="91"/>
      <c r="M438" s="91"/>
      <c r="N438" s="92"/>
      <c r="O438" s="89"/>
      <c r="R438" t="b">
        <f t="shared" si="13"/>
        <v>0</v>
      </c>
    </row>
    <row r="439" spans="1:18" ht="15" thickBot="1" x14ac:dyDescent="0.35">
      <c r="A439" s="3" t="s">
        <v>1455</v>
      </c>
      <c r="B439" s="3" t="s">
        <v>1145</v>
      </c>
      <c r="C439" s="84">
        <f>IF(COUNTIF(Table1[Tag Number], A439), 1, 0)</f>
        <v>0</v>
      </c>
      <c r="D439" s="85">
        <f>IF(COUNTIF(Table2[Tag Number], A439), 1, 0)</f>
        <v>0</v>
      </c>
      <c r="E439" s="86">
        <f>IF(COUNTIF(Table3[Tag Number], A439), 1, 0)</f>
        <v>0</v>
      </c>
      <c r="F439" s="86">
        <f>IF(COUNTIF(Table4[Tag Number], A439), 1, 0)</f>
        <v>0</v>
      </c>
      <c r="G439" s="87">
        <f t="shared" si="14"/>
        <v>0</v>
      </c>
      <c r="H439" s="88" t="str" cm="1">
        <f t="array" ref="H439">_xlfn.IFS(OR(_xlfn.XLOOKUP(A439,Table1[Tag Number],Table1[Status],"-",0)="Dead",
        _xlfn.XLOOKUP(A439,Table2[Tag Number],Table2[Status],"-",0)="Dead",
        _xlfn.XLOOKUP(A439,Table3[Tag Number],Table3[Status],"-",0)="Dead",
        _xlfn.XLOOKUP(A439,Table4[Tag Number],Table4[Status],"-",0)="Dead"),"Dead",
     OR(_xlfn.XLOOKUP(A439,Table1[Tag Number],Table1[Status],"-",0)="Alive",
        _xlfn.XLOOKUP(A439,Table2[Tag Number],Table2[Status],"-",0)="Alive",
        _xlfn.XLOOKUP(A439,Table3[Tag Number],Table3[Status],"-",0)="Alive",
        _xlfn.XLOOKUP(A439,Table4[Tag Number],Table4[Status],"-",0)="Alive"),"Alive",
     OR(_xlfn.XLOOKUP(A439,Table1[Tag Number],Table1[Status],"-",0)="-",
        _xlfn.XLOOKUP(A439,Table2[Tag Number],Table2[Status],"-",0)="-",
        _xlfn.XLOOKUP(A439,Table3[Tag Number],Table3[Status],"-",0)="-",
        _xlfn.XLOOKUP(A439,Table4[Tag Number],Table4[Status],"-",0)="-"),
   "-")</f>
        <v>-</v>
      </c>
      <c r="I439" s="90"/>
      <c r="J439" s="90"/>
      <c r="K439" s="91"/>
      <c r="L439" s="91"/>
      <c r="M439" s="91"/>
      <c r="N439" s="92"/>
      <c r="O439" s="89"/>
      <c r="R439" t="b">
        <f t="shared" si="13"/>
        <v>0</v>
      </c>
    </row>
    <row r="440" spans="1:18" ht="15" thickBot="1" x14ac:dyDescent="0.35">
      <c r="A440" s="2" t="s">
        <v>674</v>
      </c>
      <c r="B440" s="2" t="s">
        <v>1137</v>
      </c>
      <c r="C440" s="84">
        <f>IF(COUNTIF(Table1[Tag Number], A440), 1, 0)</f>
        <v>0</v>
      </c>
      <c r="D440" s="85">
        <f>IF(COUNTIF(Table2[Tag Number], A440), 1, 0)</f>
        <v>0</v>
      </c>
      <c r="E440" s="86">
        <f>IF(COUNTIF(Table3[Tag Number], A440), 1, 0)</f>
        <v>0</v>
      </c>
      <c r="F440" s="86">
        <f>IF(COUNTIF(Table4[Tag Number], A440), 1, 0)</f>
        <v>0</v>
      </c>
      <c r="G440" s="87">
        <f t="shared" si="14"/>
        <v>0</v>
      </c>
      <c r="H440" s="88" t="str" cm="1">
        <f t="array" ref="H440">_xlfn.IFS(OR(_xlfn.XLOOKUP(A440,Table1[Tag Number],Table1[Status],"-",0)="Dead",
        _xlfn.XLOOKUP(A440,Table2[Tag Number],Table2[Status],"-",0)="Dead",
        _xlfn.XLOOKUP(A440,Table3[Tag Number],Table3[Status],"-",0)="Dead",
        _xlfn.XLOOKUP(A440,Table4[Tag Number],Table4[Status],"-",0)="Dead"),"Dead",
     OR(_xlfn.XLOOKUP(A440,Table1[Tag Number],Table1[Status],"-",0)="Alive",
        _xlfn.XLOOKUP(A440,Table2[Tag Number],Table2[Status],"-",0)="Alive",
        _xlfn.XLOOKUP(A440,Table3[Tag Number],Table3[Status],"-",0)="Alive",
        _xlfn.XLOOKUP(A440,Table4[Tag Number],Table4[Status],"-",0)="Alive"),"Alive",
     OR(_xlfn.XLOOKUP(A440,Table1[Tag Number],Table1[Status],"-",0)="-",
        _xlfn.XLOOKUP(A440,Table2[Tag Number],Table2[Status],"-",0)="-",
        _xlfn.XLOOKUP(A440,Table3[Tag Number],Table3[Status],"-",0)="-",
        _xlfn.XLOOKUP(A440,Table4[Tag Number],Table4[Status],"-",0)="-"),
   "-")</f>
        <v>-</v>
      </c>
      <c r="I440" s="90"/>
      <c r="J440" s="90"/>
      <c r="K440" s="91"/>
      <c r="L440" s="91"/>
      <c r="M440" s="91"/>
      <c r="N440" s="92"/>
      <c r="O440" s="89"/>
      <c r="R440" t="b">
        <f t="shared" si="13"/>
        <v>0</v>
      </c>
    </row>
    <row r="441" spans="1:18" ht="15" thickBot="1" x14ac:dyDescent="0.35">
      <c r="A441" s="3" t="s">
        <v>1456</v>
      </c>
      <c r="B441" s="3" t="s">
        <v>1145</v>
      </c>
      <c r="C441" s="84">
        <f>IF(COUNTIF(Table1[Tag Number], A441), 1, 0)</f>
        <v>0</v>
      </c>
      <c r="D441" s="85">
        <f>IF(COUNTIF(Table2[Tag Number], A441), 1, 0)</f>
        <v>0</v>
      </c>
      <c r="E441" s="86">
        <f>IF(COUNTIF(Table3[Tag Number], A441), 1, 0)</f>
        <v>0</v>
      </c>
      <c r="F441" s="86">
        <f>IF(COUNTIF(Table4[Tag Number], A441), 1, 0)</f>
        <v>0</v>
      </c>
      <c r="G441" s="87">
        <f t="shared" si="14"/>
        <v>0</v>
      </c>
      <c r="H441" s="88" t="str" cm="1">
        <f t="array" ref="H441">_xlfn.IFS(OR(_xlfn.XLOOKUP(A441,Table1[Tag Number],Table1[Status],"-",0)="Dead",
        _xlfn.XLOOKUP(A441,Table2[Tag Number],Table2[Status],"-",0)="Dead",
        _xlfn.XLOOKUP(A441,Table3[Tag Number],Table3[Status],"-",0)="Dead",
        _xlfn.XLOOKUP(A441,Table4[Tag Number],Table4[Status],"-",0)="Dead"),"Dead",
     OR(_xlfn.XLOOKUP(A441,Table1[Tag Number],Table1[Status],"-",0)="Alive",
        _xlfn.XLOOKUP(A441,Table2[Tag Number],Table2[Status],"-",0)="Alive",
        _xlfn.XLOOKUP(A441,Table3[Tag Number],Table3[Status],"-",0)="Alive",
        _xlfn.XLOOKUP(A441,Table4[Tag Number],Table4[Status],"-",0)="Alive"),"Alive",
     OR(_xlfn.XLOOKUP(A441,Table1[Tag Number],Table1[Status],"-",0)="-",
        _xlfn.XLOOKUP(A441,Table2[Tag Number],Table2[Status],"-",0)="-",
        _xlfn.XLOOKUP(A441,Table3[Tag Number],Table3[Status],"-",0)="-",
        _xlfn.XLOOKUP(A441,Table4[Tag Number],Table4[Status],"-",0)="-"),
   "-")</f>
        <v>-</v>
      </c>
      <c r="I441" s="90"/>
      <c r="J441" s="90"/>
      <c r="K441" s="91"/>
      <c r="L441" s="91"/>
      <c r="M441" s="91"/>
      <c r="N441" s="92"/>
      <c r="O441" s="89"/>
      <c r="R441" t="b">
        <f t="shared" si="13"/>
        <v>0</v>
      </c>
    </row>
    <row r="442" spans="1:18" ht="15" thickBot="1" x14ac:dyDescent="0.35">
      <c r="A442" s="2" t="s">
        <v>1457</v>
      </c>
      <c r="B442" s="2" t="s">
        <v>1137</v>
      </c>
      <c r="C442" s="84">
        <f>IF(COUNTIF(Table1[Tag Number], A442), 1, 0)</f>
        <v>0</v>
      </c>
      <c r="D442" s="85">
        <f>IF(COUNTIF(Table2[Tag Number], A442), 1, 0)</f>
        <v>0</v>
      </c>
      <c r="E442" s="86">
        <f>IF(COUNTIF(Table3[Tag Number], A442), 1, 0)</f>
        <v>0</v>
      </c>
      <c r="F442" s="86">
        <f>IF(COUNTIF(Table4[Tag Number], A442), 1, 0)</f>
        <v>0</v>
      </c>
      <c r="G442" s="87">
        <f t="shared" si="14"/>
        <v>0</v>
      </c>
      <c r="H442" s="88" t="str" cm="1">
        <f t="array" ref="H442">_xlfn.IFS(OR(_xlfn.XLOOKUP(A442,Table1[Tag Number],Table1[Status],"-",0)="Dead",
        _xlfn.XLOOKUP(A442,Table2[Tag Number],Table2[Status],"-",0)="Dead",
        _xlfn.XLOOKUP(A442,Table3[Tag Number],Table3[Status],"-",0)="Dead",
        _xlfn.XLOOKUP(A442,Table4[Tag Number],Table4[Status],"-",0)="Dead"),"Dead",
     OR(_xlfn.XLOOKUP(A442,Table1[Tag Number],Table1[Status],"-",0)="Alive",
        _xlfn.XLOOKUP(A442,Table2[Tag Number],Table2[Status],"-",0)="Alive",
        _xlfn.XLOOKUP(A442,Table3[Tag Number],Table3[Status],"-",0)="Alive",
        _xlfn.XLOOKUP(A442,Table4[Tag Number],Table4[Status],"-",0)="Alive"),"Alive",
     OR(_xlfn.XLOOKUP(A442,Table1[Tag Number],Table1[Status],"-",0)="-",
        _xlfn.XLOOKUP(A442,Table2[Tag Number],Table2[Status],"-",0)="-",
        _xlfn.XLOOKUP(A442,Table3[Tag Number],Table3[Status],"-",0)="-",
        _xlfn.XLOOKUP(A442,Table4[Tag Number],Table4[Status],"-",0)="-"),
   "-")</f>
        <v>-</v>
      </c>
      <c r="I442" s="90"/>
      <c r="J442" s="90"/>
      <c r="K442" s="91"/>
      <c r="L442" s="91"/>
      <c r="M442" s="91"/>
      <c r="N442" s="92"/>
      <c r="O442" s="89"/>
      <c r="R442" t="b">
        <f t="shared" si="13"/>
        <v>0</v>
      </c>
    </row>
    <row r="443" spans="1:18" ht="15" thickBot="1" x14ac:dyDescent="0.35">
      <c r="A443" s="3" t="s">
        <v>572</v>
      </c>
      <c r="B443" s="3" t="s">
        <v>1137</v>
      </c>
      <c r="C443" s="84">
        <f>IF(COUNTIF(Table1[Tag Number], A443), 1, 0)</f>
        <v>0</v>
      </c>
      <c r="D443" s="85">
        <f>IF(COUNTIF(Table2[Tag Number], A443), 1, 0)</f>
        <v>0</v>
      </c>
      <c r="E443" s="86">
        <f>IF(COUNTIF(Table3[Tag Number], A443), 1, 0)</f>
        <v>0</v>
      </c>
      <c r="F443" s="86">
        <f>IF(COUNTIF(Table4[Tag Number], A443), 1, 0)</f>
        <v>0</v>
      </c>
      <c r="G443" s="87">
        <f t="shared" si="14"/>
        <v>0</v>
      </c>
      <c r="H443" s="88" t="str" cm="1">
        <f t="array" ref="H443">_xlfn.IFS(OR(_xlfn.XLOOKUP(A443,Table1[Tag Number],Table1[Status],"-",0)="Dead",
        _xlfn.XLOOKUP(A443,Table2[Tag Number],Table2[Status],"-",0)="Dead",
        _xlfn.XLOOKUP(A443,Table3[Tag Number],Table3[Status],"-",0)="Dead",
        _xlfn.XLOOKUP(A443,Table4[Tag Number],Table4[Status],"-",0)="Dead"),"Dead",
     OR(_xlfn.XLOOKUP(A443,Table1[Tag Number],Table1[Status],"-",0)="Alive",
        _xlfn.XLOOKUP(A443,Table2[Tag Number],Table2[Status],"-",0)="Alive",
        _xlfn.XLOOKUP(A443,Table3[Tag Number],Table3[Status],"-",0)="Alive",
        _xlfn.XLOOKUP(A443,Table4[Tag Number],Table4[Status],"-",0)="Alive"),"Alive",
     OR(_xlfn.XLOOKUP(A443,Table1[Tag Number],Table1[Status],"-",0)="-",
        _xlfn.XLOOKUP(A443,Table2[Tag Number],Table2[Status],"-",0)="-",
        _xlfn.XLOOKUP(A443,Table3[Tag Number],Table3[Status],"-",0)="-",
        _xlfn.XLOOKUP(A443,Table4[Tag Number],Table4[Status],"-",0)="-"),
   "-")</f>
        <v>-</v>
      </c>
      <c r="I443" s="90"/>
      <c r="J443" s="90"/>
      <c r="K443" s="91"/>
      <c r="L443" s="91"/>
      <c r="M443" s="91"/>
      <c r="N443" s="92"/>
      <c r="O443" s="89"/>
      <c r="R443" t="b">
        <f t="shared" si="13"/>
        <v>0</v>
      </c>
    </row>
    <row r="444" spans="1:18" ht="15" thickBot="1" x14ac:dyDescent="0.35">
      <c r="A444" s="2" t="s">
        <v>1458</v>
      </c>
      <c r="B444" s="2" t="s">
        <v>1145</v>
      </c>
      <c r="C444" s="84">
        <f>IF(COUNTIF(Table1[Tag Number], A444), 1, 0)</f>
        <v>0</v>
      </c>
      <c r="D444" s="85">
        <f>IF(COUNTIF(Table2[Tag Number], A444), 1, 0)</f>
        <v>0</v>
      </c>
      <c r="E444" s="86">
        <f>IF(COUNTIF(Table3[Tag Number], A444), 1, 0)</f>
        <v>0</v>
      </c>
      <c r="F444" s="86">
        <f>IF(COUNTIF(Table4[Tag Number], A444), 1, 0)</f>
        <v>0</v>
      </c>
      <c r="G444" s="87">
        <f t="shared" si="14"/>
        <v>0</v>
      </c>
      <c r="H444" s="88" t="str" cm="1">
        <f t="array" ref="H444">_xlfn.IFS(OR(_xlfn.XLOOKUP(A444,Table1[Tag Number],Table1[Status],"-",0)="Dead",
        _xlfn.XLOOKUP(A444,Table2[Tag Number],Table2[Status],"-",0)="Dead",
        _xlfn.XLOOKUP(A444,Table3[Tag Number],Table3[Status],"-",0)="Dead",
        _xlfn.XLOOKUP(A444,Table4[Tag Number],Table4[Status],"-",0)="Dead"),"Dead",
     OR(_xlfn.XLOOKUP(A444,Table1[Tag Number],Table1[Status],"-",0)="Alive",
        _xlfn.XLOOKUP(A444,Table2[Tag Number],Table2[Status],"-",0)="Alive",
        _xlfn.XLOOKUP(A444,Table3[Tag Number],Table3[Status],"-",0)="Alive",
        _xlfn.XLOOKUP(A444,Table4[Tag Number],Table4[Status],"-",0)="Alive"),"Alive",
     OR(_xlfn.XLOOKUP(A444,Table1[Tag Number],Table1[Status],"-",0)="-",
        _xlfn.XLOOKUP(A444,Table2[Tag Number],Table2[Status],"-",0)="-",
        _xlfn.XLOOKUP(A444,Table3[Tag Number],Table3[Status],"-",0)="-",
        _xlfn.XLOOKUP(A444,Table4[Tag Number],Table4[Status],"-",0)="-"),
   "-")</f>
        <v>-</v>
      </c>
      <c r="I444" s="90"/>
      <c r="J444" s="90"/>
      <c r="K444" s="91"/>
      <c r="L444" s="91"/>
      <c r="M444" s="91"/>
      <c r="N444" s="92"/>
      <c r="O444" s="89"/>
      <c r="R444" t="b">
        <f t="shared" si="13"/>
        <v>0</v>
      </c>
    </row>
    <row r="445" spans="1:18" ht="15" thickBot="1" x14ac:dyDescent="0.35">
      <c r="A445" s="93" t="s">
        <v>1459</v>
      </c>
      <c r="B445" s="93" t="s">
        <v>1145</v>
      </c>
      <c r="C445" s="84">
        <f>IF(COUNTIF(Table1[Tag Number], A445), 1, 0)</f>
        <v>0</v>
      </c>
      <c r="D445" s="85">
        <f>IF(COUNTIF(Table2[Tag Number], A445), 1, 0)</f>
        <v>0</v>
      </c>
      <c r="E445" s="86">
        <f>IF(COUNTIF(Table3[Tag Number], A445), 1, 0)</f>
        <v>0</v>
      </c>
      <c r="F445" s="86">
        <f>IF(COUNTIF(Table4[Tag Number], A445), 1, 0)</f>
        <v>0</v>
      </c>
      <c r="G445" s="87">
        <f t="shared" si="14"/>
        <v>0</v>
      </c>
      <c r="H445" s="88" t="str" cm="1">
        <f t="array" ref="H445">_xlfn.IFS(OR(_xlfn.XLOOKUP(A445,Table1[Tag Number],Table1[Status],"-",0)="Dead",
        _xlfn.XLOOKUP(A445,Table2[Tag Number],Table2[Status],"-",0)="Dead",
        _xlfn.XLOOKUP(A445,Table3[Tag Number],Table3[Status],"-",0)="Dead",
        _xlfn.XLOOKUP(A445,Table4[Tag Number],Table4[Status],"-",0)="Dead"),"Dead",
     OR(_xlfn.XLOOKUP(A445,Table1[Tag Number],Table1[Status],"-",0)="Alive",
        _xlfn.XLOOKUP(A445,Table2[Tag Number],Table2[Status],"-",0)="Alive",
        _xlfn.XLOOKUP(A445,Table3[Tag Number],Table3[Status],"-",0)="Alive",
        _xlfn.XLOOKUP(A445,Table4[Tag Number],Table4[Status],"-",0)="Alive"),"Alive",
     OR(_xlfn.XLOOKUP(A445,Table1[Tag Number],Table1[Status],"-",0)="-",
        _xlfn.XLOOKUP(A445,Table2[Tag Number],Table2[Status],"-",0)="-",
        _xlfn.XLOOKUP(A445,Table3[Tag Number],Table3[Status],"-",0)="-",
        _xlfn.XLOOKUP(A445,Table4[Tag Number],Table4[Status],"-",0)="-"),
   "-")</f>
        <v>-</v>
      </c>
      <c r="I445" s="90"/>
      <c r="J445" s="90"/>
      <c r="K445" s="91"/>
      <c r="L445" s="91"/>
      <c r="M445" s="91"/>
      <c r="N445" s="92"/>
      <c r="O445" s="89"/>
      <c r="R445" t="b">
        <f t="shared" si="13"/>
        <v>0</v>
      </c>
    </row>
    <row r="446" spans="1:18" ht="15" thickBot="1" x14ac:dyDescent="0.35">
      <c r="A446" s="2" t="s">
        <v>295</v>
      </c>
      <c r="B446" s="2" t="s">
        <v>1145</v>
      </c>
      <c r="C446" s="84">
        <f>IF(COUNTIF(Table1[Tag Number], A446), 1, 0)</f>
        <v>0</v>
      </c>
      <c r="D446" s="85">
        <f>IF(COUNTIF(Table2[Tag Number], A446), 1, 0)</f>
        <v>0</v>
      </c>
      <c r="E446" s="86">
        <f>IF(COUNTIF(Table3[Tag Number], A446), 1, 0)</f>
        <v>1</v>
      </c>
      <c r="F446" s="86">
        <f>IF(COUNTIF(Table4[Tag Number], A446), 1, 0)</f>
        <v>0</v>
      </c>
      <c r="G446" s="87">
        <f t="shared" si="14"/>
        <v>1</v>
      </c>
      <c r="H446" s="88" t="str" cm="1">
        <f t="array" ref="H446">_xlfn.IFS(OR(_xlfn.XLOOKUP(A446,Table1[Tag Number],Table1[Status],"-",0)="Dead",
        _xlfn.XLOOKUP(A446,Table2[Tag Number],Table2[Status],"-",0)="Dead",
        _xlfn.XLOOKUP(A446,Table3[Tag Number],Table3[Status],"-",0)="Dead",
        _xlfn.XLOOKUP(A446,Table4[Tag Number],Table4[Status],"-",0)="Dead"),"Dead",
     OR(_xlfn.XLOOKUP(A446,Table1[Tag Number],Table1[Status],"-",0)="Alive",
        _xlfn.XLOOKUP(A446,Table2[Tag Number],Table2[Status],"-",0)="Alive",
        _xlfn.XLOOKUP(A446,Table3[Tag Number],Table3[Status],"-",0)="Alive",
        _xlfn.XLOOKUP(A446,Table4[Tag Number],Table4[Status],"-",0)="Alive"),"Alive",
     OR(_xlfn.XLOOKUP(A446,Table1[Tag Number],Table1[Status],"-",0)="-",
        _xlfn.XLOOKUP(A446,Table2[Tag Number],Table2[Status],"-",0)="-",
        _xlfn.XLOOKUP(A446,Table3[Tag Number],Table3[Status],"-",0)="-",
        _xlfn.XLOOKUP(A446,Table4[Tag Number],Table4[Status],"-",0)="-"),
   "-")</f>
        <v>Alive</v>
      </c>
      <c r="I446" s="90"/>
      <c r="J446" s="90"/>
      <c r="K446" s="91"/>
      <c r="L446" s="91"/>
      <c r="M446" s="91"/>
      <c r="N446" s="92"/>
      <c r="O446" s="89"/>
      <c r="R446" t="b">
        <f t="shared" si="13"/>
        <v>0</v>
      </c>
    </row>
    <row r="447" spans="1:18" ht="15" thickBot="1" x14ac:dyDescent="0.35">
      <c r="A447" s="3" t="s">
        <v>1460</v>
      </c>
      <c r="B447" s="3" t="s">
        <v>1145</v>
      </c>
      <c r="C447" s="84">
        <f>IF(COUNTIF(Table1[Tag Number], A447), 1, 0)</f>
        <v>0</v>
      </c>
      <c r="D447" s="85">
        <f>IF(COUNTIF(Table2[Tag Number], A447), 1, 0)</f>
        <v>0</v>
      </c>
      <c r="E447" s="86">
        <f>IF(COUNTIF(Table3[Tag Number], A447), 1, 0)</f>
        <v>0</v>
      </c>
      <c r="F447" s="86">
        <f>IF(COUNTIF(Table4[Tag Number], A447), 1, 0)</f>
        <v>0</v>
      </c>
      <c r="G447" s="87">
        <f t="shared" si="14"/>
        <v>0</v>
      </c>
      <c r="H447" s="88" t="str" cm="1">
        <f t="array" ref="H447">_xlfn.IFS(OR(_xlfn.XLOOKUP(A447,Table1[Tag Number],Table1[Status],"-",0)="Dead",
        _xlfn.XLOOKUP(A447,Table2[Tag Number],Table2[Status],"-",0)="Dead",
        _xlfn.XLOOKUP(A447,Table3[Tag Number],Table3[Status],"-",0)="Dead",
        _xlfn.XLOOKUP(A447,Table4[Tag Number],Table4[Status],"-",0)="Dead"),"Dead",
     OR(_xlfn.XLOOKUP(A447,Table1[Tag Number],Table1[Status],"-",0)="Alive",
        _xlfn.XLOOKUP(A447,Table2[Tag Number],Table2[Status],"-",0)="Alive",
        _xlfn.XLOOKUP(A447,Table3[Tag Number],Table3[Status],"-",0)="Alive",
        _xlfn.XLOOKUP(A447,Table4[Tag Number],Table4[Status],"-",0)="Alive"),"Alive",
     OR(_xlfn.XLOOKUP(A447,Table1[Tag Number],Table1[Status],"-",0)="-",
        _xlfn.XLOOKUP(A447,Table2[Tag Number],Table2[Status],"-",0)="-",
        _xlfn.XLOOKUP(A447,Table3[Tag Number],Table3[Status],"-",0)="-",
        _xlfn.XLOOKUP(A447,Table4[Tag Number],Table4[Status],"-",0)="-"),
   "-")</f>
        <v>-</v>
      </c>
      <c r="I447" s="90"/>
      <c r="J447" s="90"/>
      <c r="K447" s="91"/>
      <c r="L447" s="91"/>
      <c r="M447" s="91"/>
      <c r="N447" s="92"/>
      <c r="O447" s="89"/>
      <c r="R447" t="b">
        <f t="shared" si="13"/>
        <v>0</v>
      </c>
    </row>
    <row r="448" spans="1:18" ht="15" thickBot="1" x14ac:dyDescent="0.35">
      <c r="A448" s="2" t="s">
        <v>718</v>
      </c>
      <c r="B448" s="2" t="s">
        <v>1137</v>
      </c>
      <c r="C448" s="84">
        <f>IF(COUNTIF(Table1[Tag Number], A448), 1, 0)</f>
        <v>0</v>
      </c>
      <c r="D448" s="85">
        <f>IF(COUNTIF(Table2[Tag Number], A448), 1, 0)</f>
        <v>0</v>
      </c>
      <c r="E448" s="86">
        <f>IF(COUNTIF(Table3[Tag Number], A448), 1, 0)</f>
        <v>0</v>
      </c>
      <c r="F448" s="86">
        <f>IF(COUNTIF(Table4[Tag Number], A448), 1, 0)</f>
        <v>0</v>
      </c>
      <c r="G448" s="87">
        <f t="shared" si="14"/>
        <v>0</v>
      </c>
      <c r="H448" s="88" t="str" cm="1">
        <f t="array" ref="H448">_xlfn.IFS(OR(_xlfn.XLOOKUP(A448,Table1[Tag Number],Table1[Status],"-",0)="Dead",
        _xlfn.XLOOKUP(A448,Table2[Tag Number],Table2[Status],"-",0)="Dead",
        _xlfn.XLOOKUP(A448,Table3[Tag Number],Table3[Status],"-",0)="Dead",
        _xlfn.XLOOKUP(A448,Table4[Tag Number],Table4[Status],"-",0)="Dead"),"Dead",
     OR(_xlfn.XLOOKUP(A448,Table1[Tag Number],Table1[Status],"-",0)="Alive",
        _xlfn.XLOOKUP(A448,Table2[Tag Number],Table2[Status],"-",0)="Alive",
        _xlfn.XLOOKUP(A448,Table3[Tag Number],Table3[Status],"-",0)="Alive",
        _xlfn.XLOOKUP(A448,Table4[Tag Number],Table4[Status],"-",0)="Alive"),"Alive",
     OR(_xlfn.XLOOKUP(A448,Table1[Tag Number],Table1[Status],"-",0)="-",
        _xlfn.XLOOKUP(A448,Table2[Tag Number],Table2[Status],"-",0)="-",
        _xlfn.XLOOKUP(A448,Table3[Tag Number],Table3[Status],"-",0)="-",
        _xlfn.XLOOKUP(A448,Table4[Tag Number],Table4[Status],"-",0)="-"),
   "-")</f>
        <v>-</v>
      </c>
      <c r="I448" s="90"/>
      <c r="J448" s="90"/>
      <c r="K448" s="91"/>
      <c r="L448" s="91"/>
      <c r="M448" s="91"/>
      <c r="N448" s="92"/>
      <c r="O448" s="89"/>
      <c r="R448" t="b">
        <f t="shared" si="13"/>
        <v>0</v>
      </c>
    </row>
    <row r="449" spans="1:18" ht="15" thickBot="1" x14ac:dyDescent="0.35">
      <c r="A449" s="3" t="s">
        <v>1461</v>
      </c>
      <c r="B449" s="3" t="s">
        <v>1137</v>
      </c>
      <c r="C449" s="84">
        <f>IF(COUNTIF(Table1[Tag Number], A449), 1, 0)</f>
        <v>0</v>
      </c>
      <c r="D449" s="85">
        <f>IF(COUNTIF(Table2[Tag Number], A449), 1, 0)</f>
        <v>0</v>
      </c>
      <c r="E449" s="86">
        <f>IF(COUNTIF(Table3[Tag Number], A449), 1, 0)</f>
        <v>0</v>
      </c>
      <c r="F449" s="86">
        <f>IF(COUNTIF(Table4[Tag Number], A449), 1, 0)</f>
        <v>0</v>
      </c>
      <c r="G449" s="87">
        <f t="shared" si="14"/>
        <v>0</v>
      </c>
      <c r="H449" s="88" t="str" cm="1">
        <f t="array" ref="H449">_xlfn.IFS(OR(_xlfn.XLOOKUP(A449,Table1[Tag Number],Table1[Status],"-",0)="Dead",
        _xlfn.XLOOKUP(A449,Table2[Tag Number],Table2[Status],"-",0)="Dead",
        _xlfn.XLOOKUP(A449,Table3[Tag Number],Table3[Status],"-",0)="Dead",
        _xlfn.XLOOKUP(A449,Table4[Tag Number],Table4[Status],"-",0)="Dead"),"Dead",
     OR(_xlfn.XLOOKUP(A449,Table1[Tag Number],Table1[Status],"-",0)="Alive",
        _xlfn.XLOOKUP(A449,Table2[Tag Number],Table2[Status],"-",0)="Alive",
        _xlfn.XLOOKUP(A449,Table3[Tag Number],Table3[Status],"-",0)="Alive",
        _xlfn.XLOOKUP(A449,Table4[Tag Number],Table4[Status],"-",0)="Alive"),"Alive",
     OR(_xlfn.XLOOKUP(A449,Table1[Tag Number],Table1[Status],"-",0)="-",
        _xlfn.XLOOKUP(A449,Table2[Tag Number],Table2[Status],"-",0)="-",
        _xlfn.XLOOKUP(A449,Table3[Tag Number],Table3[Status],"-",0)="-",
        _xlfn.XLOOKUP(A449,Table4[Tag Number],Table4[Status],"-",0)="-"),
   "-")</f>
        <v>-</v>
      </c>
      <c r="I449" s="90"/>
      <c r="J449" s="90"/>
      <c r="K449" s="91"/>
      <c r="L449" s="91"/>
      <c r="M449" s="91"/>
      <c r="N449" s="92"/>
      <c r="O449" s="89"/>
      <c r="R449" t="b">
        <f t="shared" si="13"/>
        <v>0</v>
      </c>
    </row>
    <row r="450" spans="1:18" ht="15" thickBot="1" x14ac:dyDescent="0.35">
      <c r="A450" s="2" t="s">
        <v>1462</v>
      </c>
      <c r="B450" s="2" t="s">
        <v>1145</v>
      </c>
      <c r="C450" s="84">
        <f>IF(COUNTIF(Table1[Tag Number], A450), 1, 0)</f>
        <v>0</v>
      </c>
      <c r="D450" s="85">
        <f>IF(COUNTIF(Table2[Tag Number], A450), 1, 0)</f>
        <v>0</v>
      </c>
      <c r="E450" s="86">
        <f>IF(COUNTIF(Table3[Tag Number], A450), 1, 0)</f>
        <v>0</v>
      </c>
      <c r="F450" s="86">
        <f>IF(COUNTIF(Table4[Tag Number], A450), 1, 0)</f>
        <v>0</v>
      </c>
      <c r="G450" s="87">
        <f t="shared" si="14"/>
        <v>0</v>
      </c>
      <c r="H450" s="88" t="str" cm="1">
        <f t="array" ref="H450">_xlfn.IFS(OR(_xlfn.XLOOKUP(A450,Table1[Tag Number],Table1[Status],"-",0)="Dead",
        _xlfn.XLOOKUP(A450,Table2[Tag Number],Table2[Status],"-",0)="Dead",
        _xlfn.XLOOKUP(A450,Table3[Tag Number],Table3[Status],"-",0)="Dead",
        _xlfn.XLOOKUP(A450,Table4[Tag Number],Table4[Status],"-",0)="Dead"),"Dead",
     OR(_xlfn.XLOOKUP(A450,Table1[Tag Number],Table1[Status],"-",0)="Alive",
        _xlfn.XLOOKUP(A450,Table2[Tag Number],Table2[Status],"-",0)="Alive",
        _xlfn.XLOOKUP(A450,Table3[Tag Number],Table3[Status],"-",0)="Alive",
        _xlfn.XLOOKUP(A450,Table4[Tag Number],Table4[Status],"-",0)="Alive"),"Alive",
     OR(_xlfn.XLOOKUP(A450,Table1[Tag Number],Table1[Status],"-",0)="-",
        _xlfn.XLOOKUP(A450,Table2[Tag Number],Table2[Status],"-",0)="-",
        _xlfn.XLOOKUP(A450,Table3[Tag Number],Table3[Status],"-",0)="-",
        _xlfn.XLOOKUP(A450,Table4[Tag Number],Table4[Status],"-",0)="-"),
   "-")</f>
        <v>-</v>
      </c>
      <c r="I450" s="90"/>
      <c r="J450" s="90"/>
      <c r="K450" s="91"/>
      <c r="L450" s="91"/>
      <c r="M450" s="91"/>
      <c r="N450" s="92"/>
      <c r="O450" s="89"/>
      <c r="R450" t="b">
        <f t="shared" si="13"/>
        <v>0</v>
      </c>
    </row>
    <row r="451" spans="1:18" ht="15" thickBot="1" x14ac:dyDescent="0.35">
      <c r="A451" s="3" t="s">
        <v>1463</v>
      </c>
      <c r="B451" s="3" t="s">
        <v>1145</v>
      </c>
      <c r="C451" s="84">
        <f>IF(COUNTIF(Table1[Tag Number], A451), 1, 0)</f>
        <v>0</v>
      </c>
      <c r="D451" s="85">
        <f>IF(COUNTIF(Table2[Tag Number], A451), 1, 0)</f>
        <v>0</v>
      </c>
      <c r="E451" s="86">
        <f>IF(COUNTIF(Table3[Tag Number], A451), 1, 0)</f>
        <v>0</v>
      </c>
      <c r="F451" s="86">
        <f>IF(COUNTIF(Table4[Tag Number], A451), 1, 0)</f>
        <v>0</v>
      </c>
      <c r="G451" s="87">
        <f t="shared" si="14"/>
        <v>0</v>
      </c>
      <c r="H451" s="88" t="str" cm="1">
        <f t="array" ref="H451">_xlfn.IFS(OR(_xlfn.XLOOKUP(A451,Table1[Tag Number],Table1[Status],"-",0)="Dead",
        _xlfn.XLOOKUP(A451,Table2[Tag Number],Table2[Status],"-",0)="Dead",
        _xlfn.XLOOKUP(A451,Table3[Tag Number],Table3[Status],"-",0)="Dead",
        _xlfn.XLOOKUP(A451,Table4[Tag Number],Table4[Status],"-",0)="Dead"),"Dead",
     OR(_xlfn.XLOOKUP(A451,Table1[Tag Number],Table1[Status],"-",0)="Alive",
        _xlfn.XLOOKUP(A451,Table2[Tag Number],Table2[Status],"-",0)="Alive",
        _xlfn.XLOOKUP(A451,Table3[Tag Number],Table3[Status],"-",0)="Alive",
        _xlfn.XLOOKUP(A451,Table4[Tag Number],Table4[Status],"-",0)="Alive"),"Alive",
     OR(_xlfn.XLOOKUP(A451,Table1[Tag Number],Table1[Status],"-",0)="-",
        _xlfn.XLOOKUP(A451,Table2[Tag Number],Table2[Status],"-",0)="-",
        _xlfn.XLOOKUP(A451,Table3[Tag Number],Table3[Status],"-",0)="-",
        _xlfn.XLOOKUP(A451,Table4[Tag Number],Table4[Status],"-",0)="-"),
   "-")</f>
        <v>-</v>
      </c>
      <c r="I451" s="90"/>
      <c r="J451" s="90"/>
      <c r="K451" s="91"/>
      <c r="L451" s="91"/>
      <c r="M451" s="91"/>
      <c r="N451" s="92"/>
      <c r="O451" s="89"/>
      <c r="R451" t="b">
        <f t="shared" si="13"/>
        <v>0</v>
      </c>
    </row>
    <row r="452" spans="1:18" ht="15" thickBot="1" x14ac:dyDescent="0.35">
      <c r="A452" s="2" t="s">
        <v>1464</v>
      </c>
      <c r="B452" s="2" t="s">
        <v>1145</v>
      </c>
      <c r="C452" s="84">
        <f>IF(COUNTIF(Table1[Tag Number], A452), 1, 0)</f>
        <v>0</v>
      </c>
      <c r="D452" s="85">
        <f>IF(COUNTIF(Table2[Tag Number], A452), 1, 0)</f>
        <v>0</v>
      </c>
      <c r="E452" s="86">
        <f>IF(COUNTIF(Table3[Tag Number], A452), 1, 0)</f>
        <v>0</v>
      </c>
      <c r="F452" s="86">
        <f>IF(COUNTIF(Table4[Tag Number], A452), 1, 0)</f>
        <v>0</v>
      </c>
      <c r="G452" s="87">
        <f t="shared" si="14"/>
        <v>0</v>
      </c>
      <c r="H452" s="88" t="str" cm="1">
        <f t="array" ref="H452">_xlfn.IFS(OR(_xlfn.XLOOKUP(A452,Table1[Tag Number],Table1[Status],"-",0)="Dead",
        _xlfn.XLOOKUP(A452,Table2[Tag Number],Table2[Status],"-",0)="Dead",
        _xlfn.XLOOKUP(A452,Table3[Tag Number],Table3[Status],"-",0)="Dead",
        _xlfn.XLOOKUP(A452,Table4[Tag Number],Table4[Status],"-",0)="Dead"),"Dead",
     OR(_xlfn.XLOOKUP(A452,Table1[Tag Number],Table1[Status],"-",0)="Alive",
        _xlfn.XLOOKUP(A452,Table2[Tag Number],Table2[Status],"-",0)="Alive",
        _xlfn.XLOOKUP(A452,Table3[Tag Number],Table3[Status],"-",0)="Alive",
        _xlfn.XLOOKUP(A452,Table4[Tag Number],Table4[Status],"-",0)="Alive"),"Alive",
     OR(_xlfn.XLOOKUP(A452,Table1[Tag Number],Table1[Status],"-",0)="-",
        _xlfn.XLOOKUP(A452,Table2[Tag Number],Table2[Status],"-",0)="-",
        _xlfn.XLOOKUP(A452,Table3[Tag Number],Table3[Status],"-",0)="-",
        _xlfn.XLOOKUP(A452,Table4[Tag Number],Table4[Status],"-",0)="-"),
   "-")</f>
        <v>-</v>
      </c>
      <c r="I452" s="90"/>
      <c r="J452" s="90"/>
      <c r="K452" s="91"/>
      <c r="L452" s="91"/>
      <c r="M452" s="91"/>
      <c r="N452" s="92"/>
      <c r="O452" s="89"/>
      <c r="R452" t="b">
        <f t="shared" ref="R452:R515" si="15">IF(G452&gt;1,A452)</f>
        <v>0</v>
      </c>
    </row>
    <row r="453" spans="1:18" ht="15" thickBot="1" x14ac:dyDescent="0.35">
      <c r="A453" s="3" t="s">
        <v>1465</v>
      </c>
      <c r="B453" s="3" t="s">
        <v>1145</v>
      </c>
      <c r="C453" s="84">
        <f>IF(COUNTIF(Table1[Tag Number], A453), 1, 0)</f>
        <v>0</v>
      </c>
      <c r="D453" s="85">
        <f>IF(COUNTIF(Table2[Tag Number], A453), 1, 0)</f>
        <v>0</v>
      </c>
      <c r="E453" s="86">
        <f>IF(COUNTIF(Table3[Tag Number], A453), 1, 0)</f>
        <v>0</v>
      </c>
      <c r="F453" s="86">
        <f>IF(COUNTIF(Table4[Tag Number], A453), 1, 0)</f>
        <v>0</v>
      </c>
      <c r="G453" s="87">
        <f t="shared" ref="G453:G516" si="16">SUM(C453:F453)</f>
        <v>0</v>
      </c>
      <c r="H453" s="88" t="str" cm="1">
        <f t="array" ref="H453">_xlfn.IFS(OR(_xlfn.XLOOKUP(A453,Table1[Tag Number],Table1[Status],"-",0)="Dead",
        _xlfn.XLOOKUP(A453,Table2[Tag Number],Table2[Status],"-",0)="Dead",
        _xlfn.XLOOKUP(A453,Table3[Tag Number],Table3[Status],"-",0)="Dead",
        _xlfn.XLOOKUP(A453,Table4[Tag Number],Table4[Status],"-",0)="Dead"),"Dead",
     OR(_xlfn.XLOOKUP(A453,Table1[Tag Number],Table1[Status],"-",0)="Alive",
        _xlfn.XLOOKUP(A453,Table2[Tag Number],Table2[Status],"-",0)="Alive",
        _xlfn.XLOOKUP(A453,Table3[Tag Number],Table3[Status],"-",0)="Alive",
        _xlfn.XLOOKUP(A453,Table4[Tag Number],Table4[Status],"-",0)="Alive"),"Alive",
     OR(_xlfn.XLOOKUP(A453,Table1[Tag Number],Table1[Status],"-",0)="-",
        _xlfn.XLOOKUP(A453,Table2[Tag Number],Table2[Status],"-",0)="-",
        _xlfn.XLOOKUP(A453,Table3[Tag Number],Table3[Status],"-",0)="-",
        _xlfn.XLOOKUP(A453,Table4[Tag Number],Table4[Status],"-",0)="-"),
   "-")</f>
        <v>-</v>
      </c>
      <c r="I453" s="90"/>
      <c r="J453" s="90"/>
      <c r="K453" s="91"/>
      <c r="L453" s="91"/>
      <c r="M453" s="91"/>
      <c r="N453" s="92"/>
      <c r="O453" s="89"/>
      <c r="R453" t="b">
        <f t="shared" si="15"/>
        <v>0</v>
      </c>
    </row>
    <row r="454" spans="1:18" ht="15" thickBot="1" x14ac:dyDescent="0.35">
      <c r="A454" s="2" t="s">
        <v>702</v>
      </c>
      <c r="B454" s="2" t="s">
        <v>1145</v>
      </c>
      <c r="C454" s="84">
        <f>IF(COUNTIF(Table1[Tag Number], A454), 1, 0)</f>
        <v>0</v>
      </c>
      <c r="D454" s="85">
        <f>IF(COUNTIF(Table2[Tag Number], A454), 1, 0)</f>
        <v>0</v>
      </c>
      <c r="E454" s="86">
        <f>IF(COUNTIF(Table3[Tag Number], A454), 1, 0)</f>
        <v>0</v>
      </c>
      <c r="F454" s="86">
        <f>IF(COUNTIF(Table4[Tag Number], A454), 1, 0)</f>
        <v>0</v>
      </c>
      <c r="G454" s="87">
        <f t="shared" si="16"/>
        <v>0</v>
      </c>
      <c r="H454" s="88" t="str" cm="1">
        <f t="array" ref="H454">_xlfn.IFS(OR(_xlfn.XLOOKUP(A454,Table1[Tag Number],Table1[Status],"-",0)="Dead",
        _xlfn.XLOOKUP(A454,Table2[Tag Number],Table2[Status],"-",0)="Dead",
        _xlfn.XLOOKUP(A454,Table3[Tag Number],Table3[Status],"-",0)="Dead",
        _xlfn.XLOOKUP(A454,Table4[Tag Number],Table4[Status],"-",0)="Dead"),"Dead",
     OR(_xlfn.XLOOKUP(A454,Table1[Tag Number],Table1[Status],"-",0)="Alive",
        _xlfn.XLOOKUP(A454,Table2[Tag Number],Table2[Status],"-",0)="Alive",
        _xlfn.XLOOKUP(A454,Table3[Tag Number],Table3[Status],"-",0)="Alive",
        _xlfn.XLOOKUP(A454,Table4[Tag Number],Table4[Status],"-",0)="Alive"),"Alive",
     OR(_xlfn.XLOOKUP(A454,Table1[Tag Number],Table1[Status],"-",0)="-",
        _xlfn.XLOOKUP(A454,Table2[Tag Number],Table2[Status],"-",0)="-",
        _xlfn.XLOOKUP(A454,Table3[Tag Number],Table3[Status],"-",0)="-",
        _xlfn.XLOOKUP(A454,Table4[Tag Number],Table4[Status],"-",0)="-"),
   "-")</f>
        <v>-</v>
      </c>
      <c r="I454" s="90"/>
      <c r="J454" s="90"/>
      <c r="K454" s="91"/>
      <c r="L454" s="91"/>
      <c r="M454" s="91"/>
      <c r="N454" s="92"/>
      <c r="O454" s="89"/>
      <c r="R454" t="b">
        <f t="shared" si="15"/>
        <v>0</v>
      </c>
    </row>
    <row r="455" spans="1:18" ht="15" thickBot="1" x14ac:dyDescent="0.35">
      <c r="A455" s="3" t="s">
        <v>1466</v>
      </c>
      <c r="B455" s="3" t="s">
        <v>1145</v>
      </c>
      <c r="C455" s="84">
        <f>IF(COUNTIF(Table1[Tag Number], A455), 1, 0)</f>
        <v>0</v>
      </c>
      <c r="D455" s="85">
        <f>IF(COUNTIF(Table2[Tag Number], A455), 1, 0)</f>
        <v>0</v>
      </c>
      <c r="E455" s="86">
        <f>IF(COUNTIF(Table3[Tag Number], A455), 1, 0)</f>
        <v>0</v>
      </c>
      <c r="F455" s="86">
        <f>IF(COUNTIF(Table4[Tag Number], A455), 1, 0)</f>
        <v>0</v>
      </c>
      <c r="G455" s="87">
        <f t="shared" si="16"/>
        <v>0</v>
      </c>
      <c r="H455" s="88" t="str" cm="1">
        <f t="array" ref="H455">_xlfn.IFS(OR(_xlfn.XLOOKUP(A455,Table1[Tag Number],Table1[Status],"-",0)="Dead",
        _xlfn.XLOOKUP(A455,Table2[Tag Number],Table2[Status],"-",0)="Dead",
        _xlfn.XLOOKUP(A455,Table3[Tag Number],Table3[Status],"-",0)="Dead",
        _xlfn.XLOOKUP(A455,Table4[Tag Number],Table4[Status],"-",0)="Dead"),"Dead",
     OR(_xlfn.XLOOKUP(A455,Table1[Tag Number],Table1[Status],"-",0)="Alive",
        _xlfn.XLOOKUP(A455,Table2[Tag Number],Table2[Status],"-",0)="Alive",
        _xlfn.XLOOKUP(A455,Table3[Tag Number],Table3[Status],"-",0)="Alive",
        _xlfn.XLOOKUP(A455,Table4[Tag Number],Table4[Status],"-",0)="Alive"),"Alive",
     OR(_xlfn.XLOOKUP(A455,Table1[Tag Number],Table1[Status],"-",0)="-",
        _xlfn.XLOOKUP(A455,Table2[Tag Number],Table2[Status],"-",0)="-",
        _xlfn.XLOOKUP(A455,Table3[Tag Number],Table3[Status],"-",0)="-",
        _xlfn.XLOOKUP(A455,Table4[Tag Number],Table4[Status],"-",0)="-"),
   "-")</f>
        <v>-</v>
      </c>
      <c r="I455" s="90"/>
      <c r="J455" s="90"/>
      <c r="K455" s="91"/>
      <c r="L455" s="91"/>
      <c r="M455" s="91"/>
      <c r="N455" s="92"/>
      <c r="O455" s="89"/>
      <c r="R455" t="b">
        <f t="shared" si="15"/>
        <v>0</v>
      </c>
    </row>
    <row r="456" spans="1:18" ht="15" thickBot="1" x14ac:dyDescent="0.35">
      <c r="A456" s="2" t="s">
        <v>1467</v>
      </c>
      <c r="B456" s="2" t="s">
        <v>1145</v>
      </c>
      <c r="C456" s="84">
        <f>IF(COUNTIF(Table1[Tag Number], A456), 1, 0)</f>
        <v>0</v>
      </c>
      <c r="D456" s="85">
        <f>IF(COUNTIF(Table2[Tag Number], A456), 1, 0)</f>
        <v>0</v>
      </c>
      <c r="E456" s="86">
        <f>IF(COUNTIF(Table3[Tag Number], A456), 1, 0)</f>
        <v>0</v>
      </c>
      <c r="F456" s="86">
        <f>IF(COUNTIF(Table4[Tag Number], A456), 1, 0)</f>
        <v>0</v>
      </c>
      <c r="G456" s="87">
        <f t="shared" si="16"/>
        <v>0</v>
      </c>
      <c r="H456" s="88" t="str" cm="1">
        <f t="array" ref="H456">_xlfn.IFS(OR(_xlfn.XLOOKUP(A456,Table1[Tag Number],Table1[Status],"-",0)="Dead",
        _xlfn.XLOOKUP(A456,Table2[Tag Number],Table2[Status],"-",0)="Dead",
        _xlfn.XLOOKUP(A456,Table3[Tag Number],Table3[Status],"-",0)="Dead",
        _xlfn.XLOOKUP(A456,Table4[Tag Number],Table4[Status],"-",0)="Dead"),"Dead",
     OR(_xlfn.XLOOKUP(A456,Table1[Tag Number],Table1[Status],"-",0)="Alive",
        _xlfn.XLOOKUP(A456,Table2[Tag Number],Table2[Status],"-",0)="Alive",
        _xlfn.XLOOKUP(A456,Table3[Tag Number],Table3[Status],"-",0)="Alive",
        _xlfn.XLOOKUP(A456,Table4[Tag Number],Table4[Status],"-",0)="Alive"),"Alive",
     OR(_xlfn.XLOOKUP(A456,Table1[Tag Number],Table1[Status],"-",0)="-",
        _xlfn.XLOOKUP(A456,Table2[Tag Number],Table2[Status],"-",0)="-",
        _xlfn.XLOOKUP(A456,Table3[Tag Number],Table3[Status],"-",0)="-",
        _xlfn.XLOOKUP(A456,Table4[Tag Number],Table4[Status],"-",0)="-"),
   "-")</f>
        <v>-</v>
      </c>
      <c r="I456" s="90"/>
      <c r="J456" s="90"/>
      <c r="K456" s="91"/>
      <c r="L456" s="91"/>
      <c r="M456" s="91"/>
      <c r="N456" s="92"/>
      <c r="O456" s="89"/>
      <c r="R456" t="b">
        <f t="shared" si="15"/>
        <v>0</v>
      </c>
    </row>
    <row r="457" spans="1:18" ht="15" thickBot="1" x14ac:dyDescent="0.35">
      <c r="A457" s="3" t="s">
        <v>1468</v>
      </c>
      <c r="B457" s="3" t="s">
        <v>1145</v>
      </c>
      <c r="C457" s="84">
        <f>IF(COUNTIF(Table1[Tag Number], A457), 1, 0)</f>
        <v>0</v>
      </c>
      <c r="D457" s="85">
        <f>IF(COUNTIF(Table2[Tag Number], A457), 1, 0)</f>
        <v>0</v>
      </c>
      <c r="E457" s="86">
        <f>IF(COUNTIF(Table3[Tag Number], A457), 1, 0)</f>
        <v>0</v>
      </c>
      <c r="F457" s="86">
        <f>IF(COUNTIF(Table4[Tag Number], A457), 1, 0)</f>
        <v>0</v>
      </c>
      <c r="G457" s="87">
        <f t="shared" si="16"/>
        <v>0</v>
      </c>
      <c r="H457" s="88" t="str" cm="1">
        <f t="array" ref="H457">_xlfn.IFS(OR(_xlfn.XLOOKUP(A457,Table1[Tag Number],Table1[Status],"-",0)="Dead",
        _xlfn.XLOOKUP(A457,Table2[Tag Number],Table2[Status],"-",0)="Dead",
        _xlfn.XLOOKUP(A457,Table3[Tag Number],Table3[Status],"-",0)="Dead",
        _xlfn.XLOOKUP(A457,Table4[Tag Number],Table4[Status],"-",0)="Dead"),"Dead",
     OR(_xlfn.XLOOKUP(A457,Table1[Tag Number],Table1[Status],"-",0)="Alive",
        _xlfn.XLOOKUP(A457,Table2[Tag Number],Table2[Status],"-",0)="Alive",
        _xlfn.XLOOKUP(A457,Table3[Tag Number],Table3[Status],"-",0)="Alive",
        _xlfn.XLOOKUP(A457,Table4[Tag Number],Table4[Status],"-",0)="Alive"),"Alive",
     OR(_xlfn.XLOOKUP(A457,Table1[Tag Number],Table1[Status],"-",0)="-",
        _xlfn.XLOOKUP(A457,Table2[Tag Number],Table2[Status],"-",0)="-",
        _xlfn.XLOOKUP(A457,Table3[Tag Number],Table3[Status],"-",0)="-",
        _xlfn.XLOOKUP(A457,Table4[Tag Number],Table4[Status],"-",0)="-"),
   "-")</f>
        <v>-</v>
      </c>
      <c r="I457" s="90"/>
      <c r="J457" s="90"/>
      <c r="K457" s="91"/>
      <c r="L457" s="91"/>
      <c r="M457" s="91"/>
      <c r="N457" s="92"/>
      <c r="O457" s="89"/>
      <c r="R457" t="b">
        <f t="shared" si="15"/>
        <v>0</v>
      </c>
    </row>
    <row r="458" spans="1:18" ht="15" thickBot="1" x14ac:dyDescent="0.35">
      <c r="A458" s="2" t="s">
        <v>1469</v>
      </c>
      <c r="B458" s="2" t="s">
        <v>1145</v>
      </c>
      <c r="C458" s="84">
        <f>IF(COUNTIF(Table1[Tag Number], A458), 1, 0)</f>
        <v>0</v>
      </c>
      <c r="D458" s="85">
        <f>IF(COUNTIF(Table2[Tag Number], A458), 1, 0)</f>
        <v>0</v>
      </c>
      <c r="E458" s="86">
        <f>IF(COUNTIF(Table3[Tag Number], A458), 1, 0)</f>
        <v>0</v>
      </c>
      <c r="F458" s="86">
        <f>IF(COUNTIF(Table4[Tag Number], A458), 1, 0)</f>
        <v>0</v>
      </c>
      <c r="G458" s="87">
        <f t="shared" si="16"/>
        <v>0</v>
      </c>
      <c r="H458" s="88" t="str" cm="1">
        <f t="array" ref="H458">_xlfn.IFS(OR(_xlfn.XLOOKUP(A458,Table1[Tag Number],Table1[Status],"-",0)="Dead",
        _xlfn.XLOOKUP(A458,Table2[Tag Number],Table2[Status],"-",0)="Dead",
        _xlfn.XLOOKUP(A458,Table3[Tag Number],Table3[Status],"-",0)="Dead",
        _xlfn.XLOOKUP(A458,Table4[Tag Number],Table4[Status],"-",0)="Dead"),"Dead",
     OR(_xlfn.XLOOKUP(A458,Table1[Tag Number],Table1[Status],"-",0)="Alive",
        _xlfn.XLOOKUP(A458,Table2[Tag Number],Table2[Status],"-",0)="Alive",
        _xlfn.XLOOKUP(A458,Table3[Tag Number],Table3[Status],"-",0)="Alive",
        _xlfn.XLOOKUP(A458,Table4[Tag Number],Table4[Status],"-",0)="Alive"),"Alive",
     OR(_xlfn.XLOOKUP(A458,Table1[Tag Number],Table1[Status],"-",0)="-",
        _xlfn.XLOOKUP(A458,Table2[Tag Number],Table2[Status],"-",0)="-",
        _xlfn.XLOOKUP(A458,Table3[Tag Number],Table3[Status],"-",0)="-",
        _xlfn.XLOOKUP(A458,Table4[Tag Number],Table4[Status],"-",0)="-"),
   "-")</f>
        <v>-</v>
      </c>
      <c r="I458" s="90"/>
      <c r="J458" s="90"/>
      <c r="K458" s="91"/>
      <c r="L458" s="91"/>
      <c r="M458" s="91"/>
      <c r="N458" s="92"/>
      <c r="O458" s="89"/>
      <c r="R458" t="b">
        <f t="shared" si="15"/>
        <v>0</v>
      </c>
    </row>
    <row r="459" spans="1:18" ht="15" thickBot="1" x14ac:dyDescent="0.35">
      <c r="A459" s="3" t="s">
        <v>971</v>
      </c>
      <c r="B459" s="3" t="s">
        <v>1145</v>
      </c>
      <c r="C459" s="84">
        <f>IF(COUNTIF(Table1[Tag Number], A459), 1, 0)</f>
        <v>0</v>
      </c>
      <c r="D459" s="85">
        <f>IF(COUNTIF(Table2[Tag Number], A459), 1, 0)</f>
        <v>0</v>
      </c>
      <c r="E459" s="86">
        <f>IF(COUNTIF(Table3[Tag Number], A459), 1, 0)</f>
        <v>0</v>
      </c>
      <c r="F459" s="86">
        <f>IF(COUNTIF(Table4[Tag Number], A459), 1, 0)</f>
        <v>0</v>
      </c>
      <c r="G459" s="87">
        <f t="shared" si="16"/>
        <v>0</v>
      </c>
      <c r="H459" s="88" t="str" cm="1">
        <f t="array" ref="H459">_xlfn.IFS(OR(_xlfn.XLOOKUP(A459,Table1[Tag Number],Table1[Status],"-",0)="Dead",
        _xlfn.XLOOKUP(A459,Table2[Tag Number],Table2[Status],"-",0)="Dead",
        _xlfn.XLOOKUP(A459,Table3[Tag Number],Table3[Status],"-",0)="Dead",
        _xlfn.XLOOKUP(A459,Table4[Tag Number],Table4[Status],"-",0)="Dead"),"Dead",
     OR(_xlfn.XLOOKUP(A459,Table1[Tag Number],Table1[Status],"-",0)="Alive",
        _xlfn.XLOOKUP(A459,Table2[Tag Number],Table2[Status],"-",0)="Alive",
        _xlfn.XLOOKUP(A459,Table3[Tag Number],Table3[Status],"-",0)="Alive",
        _xlfn.XLOOKUP(A459,Table4[Tag Number],Table4[Status],"-",0)="Alive"),"Alive",
     OR(_xlfn.XLOOKUP(A459,Table1[Tag Number],Table1[Status],"-",0)="-",
        _xlfn.XLOOKUP(A459,Table2[Tag Number],Table2[Status],"-",0)="-",
        _xlfn.XLOOKUP(A459,Table3[Tag Number],Table3[Status],"-",0)="-",
        _xlfn.XLOOKUP(A459,Table4[Tag Number],Table4[Status],"-",0)="-"),
   "-")</f>
        <v>-</v>
      </c>
      <c r="I459" s="90"/>
      <c r="J459" s="90"/>
      <c r="K459" s="91"/>
      <c r="L459" s="91"/>
      <c r="M459" s="91"/>
      <c r="N459" s="92"/>
      <c r="O459" s="89"/>
      <c r="R459" t="b">
        <f t="shared" si="15"/>
        <v>0</v>
      </c>
    </row>
    <row r="460" spans="1:18" ht="15" thickBot="1" x14ac:dyDescent="0.35">
      <c r="A460" s="2" t="s">
        <v>692</v>
      </c>
      <c r="B460" s="2" t="s">
        <v>1137</v>
      </c>
      <c r="C460" s="84">
        <f>IF(COUNTIF(Table1[Tag Number], A460), 1, 0)</f>
        <v>0</v>
      </c>
      <c r="D460" s="85">
        <f>IF(COUNTIF(Table2[Tag Number], A460), 1, 0)</f>
        <v>0</v>
      </c>
      <c r="E460" s="86">
        <f>IF(COUNTIF(Table3[Tag Number], A460), 1, 0)</f>
        <v>0</v>
      </c>
      <c r="F460" s="86">
        <f>IF(COUNTIF(Table4[Tag Number], A460), 1, 0)</f>
        <v>0</v>
      </c>
      <c r="G460" s="87">
        <f t="shared" si="16"/>
        <v>0</v>
      </c>
      <c r="H460" s="88" t="str" cm="1">
        <f t="array" ref="H460">_xlfn.IFS(OR(_xlfn.XLOOKUP(A460,Table1[Tag Number],Table1[Status],"-",0)="Dead",
        _xlfn.XLOOKUP(A460,Table2[Tag Number],Table2[Status],"-",0)="Dead",
        _xlfn.XLOOKUP(A460,Table3[Tag Number],Table3[Status],"-",0)="Dead",
        _xlfn.XLOOKUP(A460,Table4[Tag Number],Table4[Status],"-",0)="Dead"),"Dead",
     OR(_xlfn.XLOOKUP(A460,Table1[Tag Number],Table1[Status],"-",0)="Alive",
        _xlfn.XLOOKUP(A460,Table2[Tag Number],Table2[Status],"-",0)="Alive",
        _xlfn.XLOOKUP(A460,Table3[Tag Number],Table3[Status],"-",0)="Alive",
        _xlfn.XLOOKUP(A460,Table4[Tag Number],Table4[Status],"-",0)="Alive"),"Alive",
     OR(_xlfn.XLOOKUP(A460,Table1[Tag Number],Table1[Status],"-",0)="-",
        _xlfn.XLOOKUP(A460,Table2[Tag Number],Table2[Status],"-",0)="-",
        _xlfn.XLOOKUP(A460,Table3[Tag Number],Table3[Status],"-",0)="-",
        _xlfn.XLOOKUP(A460,Table4[Tag Number],Table4[Status],"-",0)="-"),
   "-")</f>
        <v>-</v>
      </c>
      <c r="I460" s="90"/>
      <c r="J460" s="90"/>
      <c r="K460" s="91"/>
      <c r="L460" s="91"/>
      <c r="M460" s="91"/>
      <c r="N460" s="92"/>
      <c r="O460" s="89"/>
      <c r="R460" t="b">
        <f t="shared" si="15"/>
        <v>0</v>
      </c>
    </row>
    <row r="461" spans="1:18" ht="15" thickBot="1" x14ac:dyDescent="0.35">
      <c r="A461" s="3" t="s">
        <v>864</v>
      </c>
      <c r="B461" s="3" t="s">
        <v>1137</v>
      </c>
      <c r="C461" s="84">
        <f>IF(COUNTIF(Table1[Tag Number], A461), 1, 0)</f>
        <v>0</v>
      </c>
      <c r="D461" s="85">
        <f>IF(COUNTIF(Table2[Tag Number], A461), 1, 0)</f>
        <v>0</v>
      </c>
      <c r="E461" s="86">
        <f>IF(COUNTIF(Table3[Tag Number], A461), 1, 0)</f>
        <v>0</v>
      </c>
      <c r="F461" s="86">
        <f>IF(COUNTIF(Table4[Tag Number], A461), 1, 0)</f>
        <v>0</v>
      </c>
      <c r="G461" s="87">
        <f t="shared" si="16"/>
        <v>0</v>
      </c>
      <c r="H461" s="88" t="str" cm="1">
        <f t="array" ref="H461">_xlfn.IFS(OR(_xlfn.XLOOKUP(A461,Table1[Tag Number],Table1[Status],"-",0)="Dead",
        _xlfn.XLOOKUP(A461,Table2[Tag Number],Table2[Status],"-",0)="Dead",
        _xlfn.XLOOKUP(A461,Table3[Tag Number],Table3[Status],"-",0)="Dead",
        _xlfn.XLOOKUP(A461,Table4[Tag Number],Table4[Status],"-",0)="Dead"),"Dead",
     OR(_xlfn.XLOOKUP(A461,Table1[Tag Number],Table1[Status],"-",0)="Alive",
        _xlfn.XLOOKUP(A461,Table2[Tag Number],Table2[Status],"-",0)="Alive",
        _xlfn.XLOOKUP(A461,Table3[Tag Number],Table3[Status],"-",0)="Alive",
        _xlfn.XLOOKUP(A461,Table4[Tag Number],Table4[Status],"-",0)="Alive"),"Alive",
     OR(_xlfn.XLOOKUP(A461,Table1[Tag Number],Table1[Status],"-",0)="-",
        _xlfn.XLOOKUP(A461,Table2[Tag Number],Table2[Status],"-",0)="-",
        _xlfn.XLOOKUP(A461,Table3[Tag Number],Table3[Status],"-",0)="-",
        _xlfn.XLOOKUP(A461,Table4[Tag Number],Table4[Status],"-",0)="-"),
   "-")</f>
        <v>-</v>
      </c>
      <c r="I461" s="90"/>
      <c r="J461" s="90"/>
      <c r="K461" s="91"/>
      <c r="L461" s="91"/>
      <c r="M461" s="91"/>
      <c r="N461" s="92"/>
      <c r="O461" s="89"/>
      <c r="R461" t="b">
        <f t="shared" si="15"/>
        <v>0</v>
      </c>
    </row>
    <row r="462" spans="1:18" ht="15" thickBot="1" x14ac:dyDescent="0.35">
      <c r="A462" s="2" t="s">
        <v>884</v>
      </c>
      <c r="B462" s="2" t="s">
        <v>1137</v>
      </c>
      <c r="C462" s="84">
        <f>IF(COUNTIF(Table1[Tag Number], A462), 1, 0)</f>
        <v>0</v>
      </c>
      <c r="D462" s="85">
        <f>IF(COUNTIF(Table2[Tag Number], A462), 1, 0)</f>
        <v>0</v>
      </c>
      <c r="E462" s="86">
        <f>IF(COUNTIF(Table3[Tag Number], A462), 1, 0)</f>
        <v>0</v>
      </c>
      <c r="F462" s="86">
        <f>IF(COUNTIF(Table4[Tag Number], A462), 1, 0)</f>
        <v>0</v>
      </c>
      <c r="G462" s="87">
        <f t="shared" si="16"/>
        <v>0</v>
      </c>
      <c r="H462" s="88" t="str" cm="1">
        <f t="array" ref="H462">_xlfn.IFS(OR(_xlfn.XLOOKUP(A462,Table1[Tag Number],Table1[Status],"-",0)="Dead",
        _xlfn.XLOOKUP(A462,Table2[Tag Number],Table2[Status],"-",0)="Dead",
        _xlfn.XLOOKUP(A462,Table3[Tag Number],Table3[Status],"-",0)="Dead",
        _xlfn.XLOOKUP(A462,Table4[Tag Number],Table4[Status],"-",0)="Dead"),"Dead",
     OR(_xlfn.XLOOKUP(A462,Table1[Tag Number],Table1[Status],"-",0)="Alive",
        _xlfn.XLOOKUP(A462,Table2[Tag Number],Table2[Status],"-",0)="Alive",
        _xlfn.XLOOKUP(A462,Table3[Tag Number],Table3[Status],"-",0)="Alive",
        _xlfn.XLOOKUP(A462,Table4[Tag Number],Table4[Status],"-",0)="Alive"),"Alive",
     OR(_xlfn.XLOOKUP(A462,Table1[Tag Number],Table1[Status],"-",0)="-",
        _xlfn.XLOOKUP(A462,Table2[Tag Number],Table2[Status],"-",0)="-",
        _xlfn.XLOOKUP(A462,Table3[Tag Number],Table3[Status],"-",0)="-",
        _xlfn.XLOOKUP(A462,Table4[Tag Number],Table4[Status],"-",0)="-"),
   "-")</f>
        <v>-</v>
      </c>
      <c r="I462" s="90"/>
      <c r="J462" s="90"/>
      <c r="K462" s="91"/>
      <c r="L462" s="91"/>
      <c r="M462" s="91"/>
      <c r="N462" s="92"/>
      <c r="O462" s="89"/>
      <c r="R462" t="b">
        <f t="shared" si="15"/>
        <v>0</v>
      </c>
    </row>
    <row r="463" spans="1:18" ht="15" thickBot="1" x14ac:dyDescent="0.35">
      <c r="A463" s="3" t="s">
        <v>1470</v>
      </c>
      <c r="B463" s="3" t="s">
        <v>1145</v>
      </c>
      <c r="C463" s="84">
        <f>IF(COUNTIF(Table1[Tag Number], A463), 1, 0)</f>
        <v>0</v>
      </c>
      <c r="D463" s="85">
        <f>IF(COUNTIF(Table2[Tag Number], A463), 1, 0)</f>
        <v>0</v>
      </c>
      <c r="E463" s="86">
        <f>IF(COUNTIF(Table3[Tag Number], A463), 1, 0)</f>
        <v>0</v>
      </c>
      <c r="F463" s="86">
        <f>IF(COUNTIF(Table4[Tag Number], A463), 1, 0)</f>
        <v>0</v>
      </c>
      <c r="G463" s="87">
        <f t="shared" si="16"/>
        <v>0</v>
      </c>
      <c r="H463" s="88" t="str" cm="1">
        <f t="array" ref="H463">_xlfn.IFS(OR(_xlfn.XLOOKUP(A463,Table1[Tag Number],Table1[Status],"-",0)="Dead",
        _xlfn.XLOOKUP(A463,Table2[Tag Number],Table2[Status],"-",0)="Dead",
        _xlfn.XLOOKUP(A463,Table3[Tag Number],Table3[Status],"-",0)="Dead",
        _xlfn.XLOOKUP(A463,Table4[Tag Number],Table4[Status],"-",0)="Dead"),"Dead",
     OR(_xlfn.XLOOKUP(A463,Table1[Tag Number],Table1[Status],"-",0)="Alive",
        _xlfn.XLOOKUP(A463,Table2[Tag Number],Table2[Status],"-",0)="Alive",
        _xlfn.XLOOKUP(A463,Table3[Tag Number],Table3[Status],"-",0)="Alive",
        _xlfn.XLOOKUP(A463,Table4[Tag Number],Table4[Status],"-",0)="Alive"),"Alive",
     OR(_xlfn.XLOOKUP(A463,Table1[Tag Number],Table1[Status],"-",0)="-",
        _xlfn.XLOOKUP(A463,Table2[Tag Number],Table2[Status],"-",0)="-",
        _xlfn.XLOOKUP(A463,Table3[Tag Number],Table3[Status],"-",0)="-",
        _xlfn.XLOOKUP(A463,Table4[Tag Number],Table4[Status],"-",0)="-"),
   "-")</f>
        <v>-</v>
      </c>
      <c r="I463" s="90"/>
      <c r="J463" s="90"/>
      <c r="K463" s="91"/>
      <c r="L463" s="91"/>
      <c r="M463" s="91"/>
      <c r="N463" s="92"/>
      <c r="O463" s="89"/>
      <c r="R463" t="b">
        <f t="shared" si="15"/>
        <v>0</v>
      </c>
    </row>
    <row r="464" spans="1:18" ht="15" thickBot="1" x14ac:dyDescent="0.35">
      <c r="A464" s="2" t="s">
        <v>1471</v>
      </c>
      <c r="B464" s="2" t="s">
        <v>1137</v>
      </c>
      <c r="C464" s="84">
        <f>IF(COUNTIF(Table1[Tag Number], A464), 1, 0)</f>
        <v>0</v>
      </c>
      <c r="D464" s="85">
        <f>IF(COUNTIF(Table2[Tag Number], A464), 1, 0)</f>
        <v>0</v>
      </c>
      <c r="E464" s="86">
        <f>IF(COUNTIF(Table3[Tag Number], A464), 1, 0)</f>
        <v>0</v>
      </c>
      <c r="F464" s="86">
        <f>IF(COUNTIF(Table4[Tag Number], A464), 1, 0)</f>
        <v>0</v>
      </c>
      <c r="G464" s="87">
        <f t="shared" si="16"/>
        <v>0</v>
      </c>
      <c r="H464" s="88" t="str" cm="1">
        <f t="array" ref="H464">_xlfn.IFS(OR(_xlfn.XLOOKUP(A464,Table1[Tag Number],Table1[Status],"-",0)="Dead",
        _xlfn.XLOOKUP(A464,Table2[Tag Number],Table2[Status],"-",0)="Dead",
        _xlfn.XLOOKUP(A464,Table3[Tag Number],Table3[Status],"-",0)="Dead",
        _xlfn.XLOOKUP(A464,Table4[Tag Number],Table4[Status],"-",0)="Dead"),"Dead",
     OR(_xlfn.XLOOKUP(A464,Table1[Tag Number],Table1[Status],"-",0)="Alive",
        _xlfn.XLOOKUP(A464,Table2[Tag Number],Table2[Status],"-",0)="Alive",
        _xlfn.XLOOKUP(A464,Table3[Tag Number],Table3[Status],"-",0)="Alive",
        _xlfn.XLOOKUP(A464,Table4[Tag Number],Table4[Status],"-",0)="Alive"),"Alive",
     OR(_xlfn.XLOOKUP(A464,Table1[Tag Number],Table1[Status],"-",0)="-",
        _xlfn.XLOOKUP(A464,Table2[Tag Number],Table2[Status],"-",0)="-",
        _xlfn.XLOOKUP(A464,Table3[Tag Number],Table3[Status],"-",0)="-",
        _xlfn.XLOOKUP(A464,Table4[Tag Number],Table4[Status],"-",0)="-"),
   "-")</f>
        <v>-</v>
      </c>
      <c r="I464" s="90"/>
      <c r="J464" s="90"/>
      <c r="K464" s="91"/>
      <c r="L464" s="91"/>
      <c r="M464" s="91"/>
      <c r="N464" s="92"/>
      <c r="O464" s="89"/>
      <c r="R464" t="b">
        <f t="shared" si="15"/>
        <v>0</v>
      </c>
    </row>
    <row r="465" spans="1:18" ht="15" thickBot="1" x14ac:dyDescent="0.35">
      <c r="A465" s="3" t="s">
        <v>1472</v>
      </c>
      <c r="B465" s="3" t="s">
        <v>1145</v>
      </c>
      <c r="C465" s="84">
        <f>IF(COUNTIF(Table1[Tag Number], A465), 1, 0)</f>
        <v>0</v>
      </c>
      <c r="D465" s="85">
        <f>IF(COUNTIF(Table2[Tag Number], A465), 1, 0)</f>
        <v>0</v>
      </c>
      <c r="E465" s="86">
        <f>IF(COUNTIF(Table3[Tag Number], A465), 1, 0)</f>
        <v>0</v>
      </c>
      <c r="F465" s="86">
        <f>IF(COUNTIF(Table4[Tag Number], A465), 1, 0)</f>
        <v>0</v>
      </c>
      <c r="G465" s="87">
        <f t="shared" si="16"/>
        <v>0</v>
      </c>
      <c r="H465" s="88" t="str" cm="1">
        <f t="array" ref="H465">_xlfn.IFS(OR(_xlfn.XLOOKUP(A465,Table1[Tag Number],Table1[Status],"-",0)="Dead",
        _xlfn.XLOOKUP(A465,Table2[Tag Number],Table2[Status],"-",0)="Dead",
        _xlfn.XLOOKUP(A465,Table3[Tag Number],Table3[Status],"-",0)="Dead",
        _xlfn.XLOOKUP(A465,Table4[Tag Number],Table4[Status],"-",0)="Dead"),"Dead",
     OR(_xlfn.XLOOKUP(A465,Table1[Tag Number],Table1[Status],"-",0)="Alive",
        _xlfn.XLOOKUP(A465,Table2[Tag Number],Table2[Status],"-",0)="Alive",
        _xlfn.XLOOKUP(A465,Table3[Tag Number],Table3[Status],"-",0)="Alive",
        _xlfn.XLOOKUP(A465,Table4[Tag Number],Table4[Status],"-",0)="Alive"),"Alive",
     OR(_xlfn.XLOOKUP(A465,Table1[Tag Number],Table1[Status],"-",0)="-",
        _xlfn.XLOOKUP(A465,Table2[Tag Number],Table2[Status],"-",0)="-",
        _xlfn.XLOOKUP(A465,Table3[Tag Number],Table3[Status],"-",0)="-",
        _xlfn.XLOOKUP(A465,Table4[Tag Number],Table4[Status],"-",0)="-"),
   "-")</f>
        <v>-</v>
      </c>
      <c r="I465" s="90"/>
      <c r="J465" s="90"/>
      <c r="K465" s="91"/>
      <c r="L465" s="91"/>
      <c r="M465" s="91"/>
      <c r="N465" s="92"/>
      <c r="O465" s="89"/>
      <c r="R465" t="b">
        <f t="shared" si="15"/>
        <v>0</v>
      </c>
    </row>
    <row r="466" spans="1:18" ht="15" thickBot="1" x14ac:dyDescent="0.35">
      <c r="A466" s="2" t="s">
        <v>1473</v>
      </c>
      <c r="B466" s="2" t="s">
        <v>1145</v>
      </c>
      <c r="C466" s="84">
        <f>IF(COUNTIF(Table1[Tag Number], A466), 1, 0)</f>
        <v>0</v>
      </c>
      <c r="D466" s="85">
        <f>IF(COUNTIF(Table2[Tag Number], A466), 1, 0)</f>
        <v>0</v>
      </c>
      <c r="E466" s="86">
        <f>IF(COUNTIF(Table3[Tag Number], A466), 1, 0)</f>
        <v>0</v>
      </c>
      <c r="F466" s="86">
        <f>IF(COUNTIF(Table4[Tag Number], A466), 1, 0)</f>
        <v>0</v>
      </c>
      <c r="G466" s="87">
        <f t="shared" si="16"/>
        <v>0</v>
      </c>
      <c r="H466" s="88" t="str" cm="1">
        <f t="array" ref="H466">_xlfn.IFS(OR(_xlfn.XLOOKUP(A466,Table1[Tag Number],Table1[Status],"-",0)="Dead",
        _xlfn.XLOOKUP(A466,Table2[Tag Number],Table2[Status],"-",0)="Dead",
        _xlfn.XLOOKUP(A466,Table3[Tag Number],Table3[Status],"-",0)="Dead",
        _xlfn.XLOOKUP(A466,Table4[Tag Number],Table4[Status],"-",0)="Dead"),"Dead",
     OR(_xlfn.XLOOKUP(A466,Table1[Tag Number],Table1[Status],"-",0)="Alive",
        _xlfn.XLOOKUP(A466,Table2[Tag Number],Table2[Status],"-",0)="Alive",
        _xlfn.XLOOKUP(A466,Table3[Tag Number],Table3[Status],"-",0)="Alive",
        _xlfn.XLOOKUP(A466,Table4[Tag Number],Table4[Status],"-",0)="Alive"),"Alive",
     OR(_xlfn.XLOOKUP(A466,Table1[Tag Number],Table1[Status],"-",0)="-",
        _xlfn.XLOOKUP(A466,Table2[Tag Number],Table2[Status],"-",0)="-",
        _xlfn.XLOOKUP(A466,Table3[Tag Number],Table3[Status],"-",0)="-",
        _xlfn.XLOOKUP(A466,Table4[Tag Number],Table4[Status],"-",0)="-"),
   "-")</f>
        <v>-</v>
      </c>
      <c r="I466" s="90"/>
      <c r="J466" s="90"/>
      <c r="K466" s="91"/>
      <c r="L466" s="91"/>
      <c r="M466" s="91"/>
      <c r="N466" s="92"/>
      <c r="O466" s="89"/>
      <c r="R466" t="b">
        <f t="shared" si="15"/>
        <v>0</v>
      </c>
    </row>
    <row r="467" spans="1:18" ht="15" thickBot="1" x14ac:dyDescent="0.35">
      <c r="A467" s="3" t="s">
        <v>1474</v>
      </c>
      <c r="B467" s="3" t="s">
        <v>1145</v>
      </c>
      <c r="C467" s="84">
        <f>IF(COUNTIF(Table1[Tag Number], A467), 1, 0)</f>
        <v>0</v>
      </c>
      <c r="D467" s="85">
        <f>IF(COUNTIF(Table2[Tag Number], A467), 1, 0)</f>
        <v>0</v>
      </c>
      <c r="E467" s="86">
        <f>IF(COUNTIF(Table3[Tag Number], A467), 1, 0)</f>
        <v>0</v>
      </c>
      <c r="F467" s="86">
        <f>IF(COUNTIF(Table4[Tag Number], A467), 1, 0)</f>
        <v>0</v>
      </c>
      <c r="G467" s="87">
        <f t="shared" si="16"/>
        <v>0</v>
      </c>
      <c r="H467" s="88" t="str" cm="1">
        <f t="array" ref="H467">_xlfn.IFS(OR(_xlfn.XLOOKUP(A467,Table1[Tag Number],Table1[Status],"-",0)="Dead",
        _xlfn.XLOOKUP(A467,Table2[Tag Number],Table2[Status],"-",0)="Dead",
        _xlfn.XLOOKUP(A467,Table3[Tag Number],Table3[Status],"-",0)="Dead",
        _xlfn.XLOOKUP(A467,Table4[Tag Number],Table4[Status],"-",0)="Dead"),"Dead",
     OR(_xlfn.XLOOKUP(A467,Table1[Tag Number],Table1[Status],"-",0)="Alive",
        _xlfn.XLOOKUP(A467,Table2[Tag Number],Table2[Status],"-",0)="Alive",
        _xlfn.XLOOKUP(A467,Table3[Tag Number],Table3[Status],"-",0)="Alive",
        _xlfn.XLOOKUP(A467,Table4[Tag Number],Table4[Status],"-",0)="Alive"),"Alive",
     OR(_xlfn.XLOOKUP(A467,Table1[Tag Number],Table1[Status],"-",0)="-",
        _xlfn.XLOOKUP(A467,Table2[Tag Number],Table2[Status],"-",0)="-",
        _xlfn.XLOOKUP(A467,Table3[Tag Number],Table3[Status],"-",0)="-",
        _xlfn.XLOOKUP(A467,Table4[Tag Number],Table4[Status],"-",0)="-"),
   "-")</f>
        <v>-</v>
      </c>
      <c r="I467" s="90"/>
      <c r="J467" s="90"/>
      <c r="K467" s="91"/>
      <c r="L467" s="91"/>
      <c r="M467" s="91"/>
      <c r="N467" s="92"/>
      <c r="O467" s="89"/>
      <c r="R467" t="b">
        <f t="shared" si="15"/>
        <v>0</v>
      </c>
    </row>
    <row r="468" spans="1:18" ht="15" thickBot="1" x14ac:dyDescent="0.35">
      <c r="A468" s="2" t="s">
        <v>1475</v>
      </c>
      <c r="B468" s="2" t="s">
        <v>1137</v>
      </c>
      <c r="C468" s="84">
        <f>IF(COUNTIF(Table1[Tag Number], A468), 1, 0)</f>
        <v>0</v>
      </c>
      <c r="D468" s="85">
        <f>IF(COUNTIF(Table2[Tag Number], A468), 1, 0)</f>
        <v>0</v>
      </c>
      <c r="E468" s="86">
        <f>IF(COUNTIF(Table3[Tag Number], A468), 1, 0)</f>
        <v>0</v>
      </c>
      <c r="F468" s="86">
        <f>IF(COUNTIF(Table4[Tag Number], A468), 1, 0)</f>
        <v>0</v>
      </c>
      <c r="G468" s="87">
        <f t="shared" si="16"/>
        <v>0</v>
      </c>
      <c r="H468" s="88" t="str" cm="1">
        <f t="array" ref="H468">_xlfn.IFS(OR(_xlfn.XLOOKUP(A468,Table1[Tag Number],Table1[Status],"-",0)="Dead",
        _xlfn.XLOOKUP(A468,Table2[Tag Number],Table2[Status],"-",0)="Dead",
        _xlfn.XLOOKUP(A468,Table3[Tag Number],Table3[Status],"-",0)="Dead",
        _xlfn.XLOOKUP(A468,Table4[Tag Number],Table4[Status],"-",0)="Dead"),"Dead",
     OR(_xlfn.XLOOKUP(A468,Table1[Tag Number],Table1[Status],"-",0)="Alive",
        _xlfn.XLOOKUP(A468,Table2[Tag Number],Table2[Status],"-",0)="Alive",
        _xlfn.XLOOKUP(A468,Table3[Tag Number],Table3[Status],"-",0)="Alive",
        _xlfn.XLOOKUP(A468,Table4[Tag Number],Table4[Status],"-",0)="Alive"),"Alive",
     OR(_xlfn.XLOOKUP(A468,Table1[Tag Number],Table1[Status],"-",0)="-",
        _xlfn.XLOOKUP(A468,Table2[Tag Number],Table2[Status],"-",0)="-",
        _xlfn.XLOOKUP(A468,Table3[Tag Number],Table3[Status],"-",0)="-",
        _xlfn.XLOOKUP(A468,Table4[Tag Number],Table4[Status],"-",0)="-"),
   "-")</f>
        <v>-</v>
      </c>
      <c r="I468" s="90"/>
      <c r="J468" s="90"/>
      <c r="K468" s="91"/>
      <c r="L468" s="91"/>
      <c r="M468" s="91"/>
      <c r="N468" s="92"/>
      <c r="O468" s="89"/>
      <c r="R468" t="b">
        <f t="shared" si="15"/>
        <v>0</v>
      </c>
    </row>
    <row r="469" spans="1:18" ht="15" thickBot="1" x14ac:dyDescent="0.35">
      <c r="A469" s="3" t="s">
        <v>191</v>
      </c>
      <c r="B469" s="3" t="s">
        <v>1145</v>
      </c>
      <c r="C469" s="84">
        <f>IF(COUNTIF(Table1[Tag Number], A469), 1, 0)</f>
        <v>0</v>
      </c>
      <c r="D469" s="85">
        <f>IF(COUNTIF(Table2[Tag Number], A469), 1, 0)</f>
        <v>1</v>
      </c>
      <c r="E469" s="86">
        <f>IF(COUNTIF(Table3[Tag Number], A469), 1, 0)</f>
        <v>1</v>
      </c>
      <c r="F469" s="86">
        <f>IF(COUNTIF(Table4[Tag Number], A469), 1, 0)</f>
        <v>0</v>
      </c>
      <c r="G469" s="87">
        <f t="shared" si="16"/>
        <v>2</v>
      </c>
      <c r="H469" s="88" t="str" cm="1">
        <f t="array" ref="H469">_xlfn.IFS(OR(_xlfn.XLOOKUP(A469,Table1[Tag Number],Table1[Status],"-",0)="Dead",
        _xlfn.XLOOKUP(A469,Table2[Tag Number],Table2[Status],"-",0)="Dead",
        _xlfn.XLOOKUP(A469,Table3[Tag Number],Table3[Status],"-",0)="Dead",
        _xlfn.XLOOKUP(A469,Table4[Tag Number],Table4[Status],"-",0)="Dead"),"Dead",
     OR(_xlfn.XLOOKUP(A469,Table1[Tag Number],Table1[Status],"-",0)="Alive",
        _xlfn.XLOOKUP(A469,Table2[Tag Number],Table2[Status],"-",0)="Alive",
        _xlfn.XLOOKUP(A469,Table3[Tag Number],Table3[Status],"-",0)="Alive",
        _xlfn.XLOOKUP(A469,Table4[Tag Number],Table4[Status],"-",0)="Alive"),"Alive",
     OR(_xlfn.XLOOKUP(A469,Table1[Tag Number],Table1[Status],"-",0)="-",
        _xlfn.XLOOKUP(A469,Table2[Tag Number],Table2[Status],"-",0)="-",
        _xlfn.XLOOKUP(A469,Table3[Tag Number],Table3[Status],"-",0)="-",
        _xlfn.XLOOKUP(A469,Table4[Tag Number],Table4[Status],"-",0)="-"),
   "-")</f>
        <v>Alive</v>
      </c>
      <c r="I469" s="90"/>
      <c r="J469" s="90"/>
      <c r="K469" s="91"/>
      <c r="L469" s="91"/>
      <c r="M469" s="91"/>
      <c r="N469" s="92"/>
      <c r="O469" s="89"/>
      <c r="R469" t="str">
        <f t="shared" si="15"/>
        <v>B471</v>
      </c>
    </row>
    <row r="470" spans="1:18" ht="15" thickBot="1" x14ac:dyDescent="0.35">
      <c r="A470" s="2" t="s">
        <v>1476</v>
      </c>
      <c r="B470" s="2" t="s">
        <v>1145</v>
      </c>
      <c r="C470" s="84">
        <f>IF(COUNTIF(Table1[Tag Number], A470), 1, 0)</f>
        <v>0</v>
      </c>
      <c r="D470" s="85">
        <f>IF(COUNTIF(Table2[Tag Number], A470), 1, 0)</f>
        <v>0</v>
      </c>
      <c r="E470" s="86">
        <f>IF(COUNTIF(Table3[Tag Number], A470), 1, 0)</f>
        <v>0</v>
      </c>
      <c r="F470" s="86">
        <f>IF(COUNTIF(Table4[Tag Number], A470), 1, 0)</f>
        <v>0</v>
      </c>
      <c r="G470" s="87">
        <f t="shared" si="16"/>
        <v>0</v>
      </c>
      <c r="H470" s="88" t="str" cm="1">
        <f t="array" ref="H470">_xlfn.IFS(OR(_xlfn.XLOOKUP(A470,Table1[Tag Number],Table1[Status],"-",0)="Dead",
        _xlfn.XLOOKUP(A470,Table2[Tag Number],Table2[Status],"-",0)="Dead",
        _xlfn.XLOOKUP(A470,Table3[Tag Number],Table3[Status],"-",0)="Dead",
        _xlfn.XLOOKUP(A470,Table4[Tag Number],Table4[Status],"-",0)="Dead"),"Dead",
     OR(_xlfn.XLOOKUP(A470,Table1[Tag Number],Table1[Status],"-",0)="Alive",
        _xlfn.XLOOKUP(A470,Table2[Tag Number],Table2[Status],"-",0)="Alive",
        _xlfn.XLOOKUP(A470,Table3[Tag Number],Table3[Status],"-",0)="Alive",
        _xlfn.XLOOKUP(A470,Table4[Tag Number],Table4[Status],"-",0)="Alive"),"Alive",
     OR(_xlfn.XLOOKUP(A470,Table1[Tag Number],Table1[Status],"-",0)="-",
        _xlfn.XLOOKUP(A470,Table2[Tag Number],Table2[Status],"-",0)="-",
        _xlfn.XLOOKUP(A470,Table3[Tag Number],Table3[Status],"-",0)="-",
        _xlfn.XLOOKUP(A470,Table4[Tag Number],Table4[Status],"-",0)="-"),
   "-")</f>
        <v>-</v>
      </c>
      <c r="I470" s="90"/>
      <c r="J470" s="90"/>
      <c r="K470" s="91"/>
      <c r="L470" s="91"/>
      <c r="M470" s="91"/>
      <c r="N470" s="92"/>
      <c r="O470" s="89"/>
      <c r="R470" t="b">
        <f t="shared" si="15"/>
        <v>0</v>
      </c>
    </row>
    <row r="471" spans="1:18" ht="15" thickBot="1" x14ac:dyDescent="0.35">
      <c r="A471" s="3" t="s">
        <v>986</v>
      </c>
      <c r="B471" s="3" t="s">
        <v>1137</v>
      </c>
      <c r="C471" s="84">
        <f>IF(COUNTIF(Table1[Tag Number], A471), 1, 0)</f>
        <v>0</v>
      </c>
      <c r="D471" s="85">
        <f>IF(COUNTIF(Table2[Tag Number], A471), 1, 0)</f>
        <v>0</v>
      </c>
      <c r="E471" s="86">
        <f>IF(COUNTIF(Table3[Tag Number], A471), 1, 0)</f>
        <v>0</v>
      </c>
      <c r="F471" s="86">
        <f>IF(COUNTIF(Table4[Tag Number], A471), 1, 0)</f>
        <v>0</v>
      </c>
      <c r="G471" s="87">
        <f t="shared" si="16"/>
        <v>0</v>
      </c>
      <c r="H471" s="88" t="str" cm="1">
        <f t="array" ref="H471">_xlfn.IFS(OR(_xlfn.XLOOKUP(A471,Table1[Tag Number],Table1[Status],"-",0)="Dead",
        _xlfn.XLOOKUP(A471,Table2[Tag Number],Table2[Status],"-",0)="Dead",
        _xlfn.XLOOKUP(A471,Table3[Tag Number],Table3[Status],"-",0)="Dead",
        _xlfn.XLOOKUP(A471,Table4[Tag Number],Table4[Status],"-",0)="Dead"),"Dead",
     OR(_xlfn.XLOOKUP(A471,Table1[Tag Number],Table1[Status],"-",0)="Alive",
        _xlfn.XLOOKUP(A471,Table2[Tag Number],Table2[Status],"-",0)="Alive",
        _xlfn.XLOOKUP(A471,Table3[Tag Number],Table3[Status],"-",0)="Alive",
        _xlfn.XLOOKUP(A471,Table4[Tag Number],Table4[Status],"-",0)="Alive"),"Alive",
     OR(_xlfn.XLOOKUP(A471,Table1[Tag Number],Table1[Status],"-",0)="-",
        _xlfn.XLOOKUP(A471,Table2[Tag Number],Table2[Status],"-",0)="-",
        _xlfn.XLOOKUP(A471,Table3[Tag Number],Table3[Status],"-",0)="-",
        _xlfn.XLOOKUP(A471,Table4[Tag Number],Table4[Status],"-",0)="-"),
   "-")</f>
        <v>-</v>
      </c>
      <c r="I471" s="90"/>
      <c r="J471" s="90"/>
      <c r="K471" s="91"/>
      <c r="L471" s="91"/>
      <c r="M471" s="91"/>
      <c r="N471" s="92"/>
      <c r="O471" s="89"/>
      <c r="R471" t="b">
        <f t="shared" si="15"/>
        <v>0</v>
      </c>
    </row>
    <row r="472" spans="1:18" ht="15" thickBot="1" x14ac:dyDescent="0.35">
      <c r="A472" s="2" t="s">
        <v>1477</v>
      </c>
      <c r="B472" s="2" t="s">
        <v>1145</v>
      </c>
      <c r="C472" s="84">
        <f>IF(COUNTIF(Table1[Tag Number], A472), 1, 0)</f>
        <v>0</v>
      </c>
      <c r="D472" s="85">
        <f>IF(COUNTIF(Table2[Tag Number], A472), 1, 0)</f>
        <v>0</v>
      </c>
      <c r="E472" s="86">
        <f>IF(COUNTIF(Table3[Tag Number], A472), 1, 0)</f>
        <v>0</v>
      </c>
      <c r="F472" s="86">
        <f>IF(COUNTIF(Table4[Tag Number], A472), 1, 0)</f>
        <v>0</v>
      </c>
      <c r="G472" s="87">
        <f t="shared" si="16"/>
        <v>0</v>
      </c>
      <c r="H472" s="88" t="str" cm="1">
        <f t="array" ref="H472">_xlfn.IFS(OR(_xlfn.XLOOKUP(A472,Table1[Tag Number],Table1[Status],"-",0)="Dead",
        _xlfn.XLOOKUP(A472,Table2[Tag Number],Table2[Status],"-",0)="Dead",
        _xlfn.XLOOKUP(A472,Table3[Tag Number],Table3[Status],"-",0)="Dead",
        _xlfn.XLOOKUP(A472,Table4[Tag Number],Table4[Status],"-",0)="Dead"),"Dead",
     OR(_xlfn.XLOOKUP(A472,Table1[Tag Number],Table1[Status],"-",0)="Alive",
        _xlfn.XLOOKUP(A472,Table2[Tag Number],Table2[Status],"-",0)="Alive",
        _xlfn.XLOOKUP(A472,Table3[Tag Number],Table3[Status],"-",0)="Alive",
        _xlfn.XLOOKUP(A472,Table4[Tag Number],Table4[Status],"-",0)="Alive"),"Alive",
     OR(_xlfn.XLOOKUP(A472,Table1[Tag Number],Table1[Status],"-",0)="-",
        _xlfn.XLOOKUP(A472,Table2[Tag Number],Table2[Status],"-",0)="-",
        _xlfn.XLOOKUP(A472,Table3[Tag Number],Table3[Status],"-",0)="-",
        _xlfn.XLOOKUP(A472,Table4[Tag Number],Table4[Status],"-",0)="-"),
   "-")</f>
        <v>-</v>
      </c>
      <c r="I472" s="90"/>
      <c r="J472" s="90"/>
      <c r="K472" s="91"/>
      <c r="L472" s="91"/>
      <c r="M472" s="91"/>
      <c r="N472" s="92"/>
      <c r="O472" s="89"/>
      <c r="R472" t="b">
        <f t="shared" si="15"/>
        <v>0</v>
      </c>
    </row>
    <row r="473" spans="1:18" ht="15" thickBot="1" x14ac:dyDescent="0.35">
      <c r="A473" s="3" t="s">
        <v>1478</v>
      </c>
      <c r="B473" s="3" t="s">
        <v>1137</v>
      </c>
      <c r="C473" s="84">
        <f>IF(COUNTIF(Table1[Tag Number], A473), 1, 0)</f>
        <v>0</v>
      </c>
      <c r="D473" s="85">
        <f>IF(COUNTIF(Table2[Tag Number], A473), 1, 0)</f>
        <v>0</v>
      </c>
      <c r="E473" s="86">
        <f>IF(COUNTIF(Table3[Tag Number], A473), 1, 0)</f>
        <v>0</v>
      </c>
      <c r="F473" s="86">
        <f>IF(COUNTIF(Table4[Tag Number], A473), 1, 0)</f>
        <v>0</v>
      </c>
      <c r="G473" s="87">
        <f t="shared" si="16"/>
        <v>0</v>
      </c>
      <c r="H473" s="88" t="str" cm="1">
        <f t="array" ref="H473">_xlfn.IFS(OR(_xlfn.XLOOKUP(A473,Table1[Tag Number],Table1[Status],"-",0)="Dead",
        _xlfn.XLOOKUP(A473,Table2[Tag Number],Table2[Status],"-",0)="Dead",
        _xlfn.XLOOKUP(A473,Table3[Tag Number],Table3[Status],"-",0)="Dead",
        _xlfn.XLOOKUP(A473,Table4[Tag Number],Table4[Status],"-",0)="Dead"),"Dead",
     OR(_xlfn.XLOOKUP(A473,Table1[Tag Number],Table1[Status],"-",0)="Alive",
        _xlfn.XLOOKUP(A473,Table2[Tag Number],Table2[Status],"-",0)="Alive",
        _xlfn.XLOOKUP(A473,Table3[Tag Number],Table3[Status],"-",0)="Alive",
        _xlfn.XLOOKUP(A473,Table4[Tag Number],Table4[Status],"-",0)="Alive"),"Alive",
     OR(_xlfn.XLOOKUP(A473,Table1[Tag Number],Table1[Status],"-",0)="-",
        _xlfn.XLOOKUP(A473,Table2[Tag Number],Table2[Status],"-",0)="-",
        _xlfn.XLOOKUP(A473,Table3[Tag Number],Table3[Status],"-",0)="-",
        _xlfn.XLOOKUP(A473,Table4[Tag Number],Table4[Status],"-",0)="-"),
   "-")</f>
        <v>-</v>
      </c>
      <c r="I473" s="90"/>
      <c r="J473" s="90"/>
      <c r="K473" s="91"/>
      <c r="L473" s="91"/>
      <c r="M473" s="91"/>
      <c r="N473" s="92"/>
      <c r="O473" s="89"/>
      <c r="R473" t="b">
        <f t="shared" si="15"/>
        <v>0</v>
      </c>
    </row>
    <row r="474" spans="1:18" ht="15" thickBot="1" x14ac:dyDescent="0.35">
      <c r="A474" s="2" t="s">
        <v>70</v>
      </c>
      <c r="B474" s="2" t="s">
        <v>1145</v>
      </c>
      <c r="C474" s="84">
        <f>IF(COUNTIF(Table1[Tag Number], A474), 1, 0)</f>
        <v>0</v>
      </c>
      <c r="D474" s="85">
        <f>IF(COUNTIF(Table2[Tag Number], A474), 1, 0)</f>
        <v>0</v>
      </c>
      <c r="E474" s="86">
        <f>IF(COUNTIF(Table3[Tag Number], A474), 1, 0)</f>
        <v>0</v>
      </c>
      <c r="F474" s="86">
        <f>IF(COUNTIF(Table4[Tag Number], A474), 1, 0)</f>
        <v>0</v>
      </c>
      <c r="G474" s="87">
        <f t="shared" si="16"/>
        <v>0</v>
      </c>
      <c r="H474" s="88" t="str" cm="1">
        <f t="array" ref="H474">_xlfn.IFS(OR(_xlfn.XLOOKUP(A474,Table1[Tag Number],Table1[Status],"-",0)="Dead",
        _xlfn.XLOOKUP(A474,Table2[Tag Number],Table2[Status],"-",0)="Dead",
        _xlfn.XLOOKUP(A474,Table3[Tag Number],Table3[Status],"-",0)="Dead",
        _xlfn.XLOOKUP(A474,Table4[Tag Number],Table4[Status],"-",0)="Dead"),"Dead",
     OR(_xlfn.XLOOKUP(A474,Table1[Tag Number],Table1[Status],"-",0)="Alive",
        _xlfn.XLOOKUP(A474,Table2[Tag Number],Table2[Status],"-",0)="Alive",
        _xlfn.XLOOKUP(A474,Table3[Tag Number],Table3[Status],"-",0)="Alive",
        _xlfn.XLOOKUP(A474,Table4[Tag Number],Table4[Status],"-",0)="Alive"),"Alive",
     OR(_xlfn.XLOOKUP(A474,Table1[Tag Number],Table1[Status],"-",0)="-",
        _xlfn.XLOOKUP(A474,Table2[Tag Number],Table2[Status],"-",0)="-",
        _xlfn.XLOOKUP(A474,Table3[Tag Number],Table3[Status],"-",0)="-",
        _xlfn.XLOOKUP(A474,Table4[Tag Number],Table4[Status],"-",0)="-"),
   "-")</f>
        <v>-</v>
      </c>
      <c r="I474" s="90"/>
      <c r="J474" s="90"/>
      <c r="K474" s="91"/>
      <c r="L474" s="91"/>
      <c r="M474" s="91"/>
      <c r="N474" s="92"/>
      <c r="O474" s="89"/>
      <c r="R474" t="b">
        <f t="shared" si="15"/>
        <v>0</v>
      </c>
    </row>
    <row r="475" spans="1:18" ht="15" thickBot="1" x14ac:dyDescent="0.35">
      <c r="A475" s="3" t="s">
        <v>1479</v>
      </c>
      <c r="B475" s="3" t="s">
        <v>1137</v>
      </c>
      <c r="C475" s="84">
        <f>IF(COUNTIF(Table1[Tag Number], A475), 1, 0)</f>
        <v>0</v>
      </c>
      <c r="D475" s="85">
        <f>IF(COUNTIF(Table2[Tag Number], A475), 1, 0)</f>
        <v>0</v>
      </c>
      <c r="E475" s="86">
        <f>IF(COUNTIF(Table3[Tag Number], A475), 1, 0)</f>
        <v>0</v>
      </c>
      <c r="F475" s="86">
        <f>IF(COUNTIF(Table4[Tag Number], A475), 1, 0)</f>
        <v>0</v>
      </c>
      <c r="G475" s="87">
        <f t="shared" si="16"/>
        <v>0</v>
      </c>
      <c r="H475" s="88" t="str" cm="1">
        <f t="array" ref="H475">_xlfn.IFS(OR(_xlfn.XLOOKUP(A475,Table1[Tag Number],Table1[Status],"-",0)="Dead",
        _xlfn.XLOOKUP(A475,Table2[Tag Number],Table2[Status],"-",0)="Dead",
        _xlfn.XLOOKUP(A475,Table3[Tag Number],Table3[Status],"-",0)="Dead",
        _xlfn.XLOOKUP(A475,Table4[Tag Number],Table4[Status],"-",0)="Dead"),"Dead",
     OR(_xlfn.XLOOKUP(A475,Table1[Tag Number],Table1[Status],"-",0)="Alive",
        _xlfn.XLOOKUP(A475,Table2[Tag Number],Table2[Status],"-",0)="Alive",
        _xlfn.XLOOKUP(A475,Table3[Tag Number],Table3[Status],"-",0)="Alive",
        _xlfn.XLOOKUP(A475,Table4[Tag Number],Table4[Status],"-",0)="Alive"),"Alive",
     OR(_xlfn.XLOOKUP(A475,Table1[Tag Number],Table1[Status],"-",0)="-",
        _xlfn.XLOOKUP(A475,Table2[Tag Number],Table2[Status],"-",0)="-",
        _xlfn.XLOOKUP(A475,Table3[Tag Number],Table3[Status],"-",0)="-",
        _xlfn.XLOOKUP(A475,Table4[Tag Number],Table4[Status],"-",0)="-"),
   "-")</f>
        <v>-</v>
      </c>
      <c r="I475" s="90"/>
      <c r="J475" s="90"/>
      <c r="K475" s="91"/>
      <c r="L475" s="91"/>
      <c r="M475" s="91"/>
      <c r="N475" s="92"/>
      <c r="O475" s="89"/>
      <c r="R475" t="b">
        <f t="shared" si="15"/>
        <v>0</v>
      </c>
    </row>
    <row r="476" spans="1:18" ht="15" thickBot="1" x14ac:dyDescent="0.35">
      <c r="A476" s="2" t="s">
        <v>1480</v>
      </c>
      <c r="B476" s="2" t="s">
        <v>1145</v>
      </c>
      <c r="C476" s="84">
        <f>IF(COUNTIF(Table1[Tag Number], A476), 1, 0)</f>
        <v>0</v>
      </c>
      <c r="D476" s="85">
        <f>IF(COUNTIF(Table2[Tag Number], A476), 1, 0)</f>
        <v>0</v>
      </c>
      <c r="E476" s="86">
        <f>IF(COUNTIF(Table3[Tag Number], A476), 1, 0)</f>
        <v>0</v>
      </c>
      <c r="F476" s="86">
        <f>IF(COUNTIF(Table4[Tag Number], A476), 1, 0)</f>
        <v>0</v>
      </c>
      <c r="G476" s="87">
        <f t="shared" si="16"/>
        <v>0</v>
      </c>
      <c r="H476" s="88" t="str" cm="1">
        <f t="array" ref="H476">_xlfn.IFS(OR(_xlfn.XLOOKUP(A476,Table1[Tag Number],Table1[Status],"-",0)="Dead",
        _xlfn.XLOOKUP(A476,Table2[Tag Number],Table2[Status],"-",0)="Dead",
        _xlfn.XLOOKUP(A476,Table3[Tag Number],Table3[Status],"-",0)="Dead",
        _xlfn.XLOOKUP(A476,Table4[Tag Number],Table4[Status],"-",0)="Dead"),"Dead",
     OR(_xlfn.XLOOKUP(A476,Table1[Tag Number],Table1[Status],"-",0)="Alive",
        _xlfn.XLOOKUP(A476,Table2[Tag Number],Table2[Status],"-",0)="Alive",
        _xlfn.XLOOKUP(A476,Table3[Tag Number],Table3[Status],"-",0)="Alive",
        _xlfn.XLOOKUP(A476,Table4[Tag Number],Table4[Status],"-",0)="Alive"),"Alive",
     OR(_xlfn.XLOOKUP(A476,Table1[Tag Number],Table1[Status],"-",0)="-",
        _xlfn.XLOOKUP(A476,Table2[Tag Number],Table2[Status],"-",0)="-",
        _xlfn.XLOOKUP(A476,Table3[Tag Number],Table3[Status],"-",0)="-",
        _xlfn.XLOOKUP(A476,Table4[Tag Number],Table4[Status],"-",0)="-"),
   "-")</f>
        <v>-</v>
      </c>
      <c r="I476" s="90"/>
      <c r="J476" s="90"/>
      <c r="K476" s="91"/>
      <c r="L476" s="91"/>
      <c r="M476" s="91"/>
      <c r="N476" s="92"/>
      <c r="O476" s="89"/>
      <c r="R476" t="b">
        <f t="shared" si="15"/>
        <v>0</v>
      </c>
    </row>
    <row r="477" spans="1:18" ht="15" thickBot="1" x14ac:dyDescent="0.35">
      <c r="A477" s="3" t="s">
        <v>1481</v>
      </c>
      <c r="B477" s="3" t="s">
        <v>1145</v>
      </c>
      <c r="C477" s="84">
        <f>IF(COUNTIF(Table1[Tag Number], A477), 1, 0)</f>
        <v>0</v>
      </c>
      <c r="D477" s="85">
        <f>IF(COUNTIF(Table2[Tag Number], A477), 1, 0)</f>
        <v>0</v>
      </c>
      <c r="E477" s="86">
        <f>IF(COUNTIF(Table3[Tag Number], A477), 1, 0)</f>
        <v>0</v>
      </c>
      <c r="F477" s="86">
        <f>IF(COUNTIF(Table4[Tag Number], A477), 1, 0)</f>
        <v>0</v>
      </c>
      <c r="G477" s="87">
        <f t="shared" si="16"/>
        <v>0</v>
      </c>
      <c r="H477" s="88" t="str" cm="1">
        <f t="array" ref="H477">_xlfn.IFS(OR(_xlfn.XLOOKUP(A477,Table1[Tag Number],Table1[Status],"-",0)="Dead",
        _xlfn.XLOOKUP(A477,Table2[Tag Number],Table2[Status],"-",0)="Dead",
        _xlfn.XLOOKUP(A477,Table3[Tag Number],Table3[Status],"-",0)="Dead",
        _xlfn.XLOOKUP(A477,Table4[Tag Number],Table4[Status],"-",0)="Dead"),"Dead",
     OR(_xlfn.XLOOKUP(A477,Table1[Tag Number],Table1[Status],"-",0)="Alive",
        _xlfn.XLOOKUP(A477,Table2[Tag Number],Table2[Status],"-",0)="Alive",
        _xlfn.XLOOKUP(A477,Table3[Tag Number],Table3[Status],"-",0)="Alive",
        _xlfn.XLOOKUP(A477,Table4[Tag Number],Table4[Status],"-",0)="Alive"),"Alive",
     OR(_xlfn.XLOOKUP(A477,Table1[Tag Number],Table1[Status],"-",0)="-",
        _xlfn.XLOOKUP(A477,Table2[Tag Number],Table2[Status],"-",0)="-",
        _xlfn.XLOOKUP(A477,Table3[Tag Number],Table3[Status],"-",0)="-",
        _xlfn.XLOOKUP(A477,Table4[Tag Number],Table4[Status],"-",0)="-"),
   "-")</f>
        <v>-</v>
      </c>
      <c r="I477" s="90"/>
      <c r="J477" s="90"/>
      <c r="K477" s="91"/>
      <c r="L477" s="91"/>
      <c r="M477" s="91"/>
      <c r="N477" s="92"/>
      <c r="O477" s="89"/>
      <c r="R477" t="b">
        <f t="shared" si="15"/>
        <v>0</v>
      </c>
    </row>
    <row r="478" spans="1:18" ht="15" thickBot="1" x14ac:dyDescent="0.35">
      <c r="A478" s="2" t="s">
        <v>1482</v>
      </c>
      <c r="B478" s="2" t="s">
        <v>1137</v>
      </c>
      <c r="C478" s="84">
        <f>IF(COUNTIF(Table1[Tag Number], A478), 1, 0)</f>
        <v>0</v>
      </c>
      <c r="D478" s="85">
        <f>IF(COUNTIF(Table2[Tag Number], A478), 1, 0)</f>
        <v>0</v>
      </c>
      <c r="E478" s="86">
        <f>IF(COUNTIF(Table3[Tag Number], A478), 1, 0)</f>
        <v>0</v>
      </c>
      <c r="F478" s="86">
        <f>IF(COUNTIF(Table4[Tag Number], A478), 1, 0)</f>
        <v>0</v>
      </c>
      <c r="G478" s="87">
        <f t="shared" si="16"/>
        <v>0</v>
      </c>
      <c r="H478" s="88" t="str" cm="1">
        <f t="array" ref="H478">_xlfn.IFS(OR(_xlfn.XLOOKUP(A478,Table1[Tag Number],Table1[Status],"-",0)="Dead",
        _xlfn.XLOOKUP(A478,Table2[Tag Number],Table2[Status],"-",0)="Dead",
        _xlfn.XLOOKUP(A478,Table3[Tag Number],Table3[Status],"-",0)="Dead",
        _xlfn.XLOOKUP(A478,Table4[Tag Number],Table4[Status],"-",0)="Dead"),"Dead",
     OR(_xlfn.XLOOKUP(A478,Table1[Tag Number],Table1[Status],"-",0)="Alive",
        _xlfn.XLOOKUP(A478,Table2[Tag Number],Table2[Status],"-",0)="Alive",
        _xlfn.XLOOKUP(A478,Table3[Tag Number],Table3[Status],"-",0)="Alive",
        _xlfn.XLOOKUP(A478,Table4[Tag Number],Table4[Status],"-",0)="Alive"),"Alive",
     OR(_xlfn.XLOOKUP(A478,Table1[Tag Number],Table1[Status],"-",0)="-",
        _xlfn.XLOOKUP(A478,Table2[Tag Number],Table2[Status],"-",0)="-",
        _xlfn.XLOOKUP(A478,Table3[Tag Number],Table3[Status],"-",0)="-",
        _xlfn.XLOOKUP(A478,Table4[Tag Number],Table4[Status],"-",0)="-"),
   "-")</f>
        <v>-</v>
      </c>
      <c r="I478" s="90"/>
      <c r="J478" s="90"/>
      <c r="K478" s="91"/>
      <c r="L478" s="91"/>
      <c r="M478" s="91"/>
      <c r="N478" s="92"/>
      <c r="O478" s="89"/>
      <c r="R478" t="b">
        <f t="shared" si="15"/>
        <v>0</v>
      </c>
    </row>
    <row r="479" spans="1:18" ht="15" thickBot="1" x14ac:dyDescent="0.35">
      <c r="A479" s="3" t="s">
        <v>1483</v>
      </c>
      <c r="B479" s="3" t="s">
        <v>1145</v>
      </c>
      <c r="C479" s="84">
        <f>IF(COUNTIF(Table1[Tag Number], A479), 1, 0)</f>
        <v>0</v>
      </c>
      <c r="D479" s="85">
        <f>IF(COUNTIF(Table2[Tag Number], A479), 1, 0)</f>
        <v>0</v>
      </c>
      <c r="E479" s="86">
        <f>IF(COUNTIF(Table3[Tag Number], A479), 1, 0)</f>
        <v>0</v>
      </c>
      <c r="F479" s="86">
        <f>IF(COUNTIF(Table4[Tag Number], A479), 1, 0)</f>
        <v>0</v>
      </c>
      <c r="G479" s="87">
        <f t="shared" si="16"/>
        <v>0</v>
      </c>
      <c r="H479" s="88" t="str" cm="1">
        <f t="array" ref="H479">_xlfn.IFS(OR(_xlfn.XLOOKUP(A479,Table1[Tag Number],Table1[Status],"-",0)="Dead",
        _xlfn.XLOOKUP(A479,Table2[Tag Number],Table2[Status],"-",0)="Dead",
        _xlfn.XLOOKUP(A479,Table3[Tag Number],Table3[Status],"-",0)="Dead",
        _xlfn.XLOOKUP(A479,Table4[Tag Number],Table4[Status],"-",0)="Dead"),"Dead",
     OR(_xlfn.XLOOKUP(A479,Table1[Tag Number],Table1[Status],"-",0)="Alive",
        _xlfn.XLOOKUP(A479,Table2[Tag Number],Table2[Status],"-",0)="Alive",
        _xlfn.XLOOKUP(A479,Table3[Tag Number],Table3[Status],"-",0)="Alive",
        _xlfn.XLOOKUP(A479,Table4[Tag Number],Table4[Status],"-",0)="Alive"),"Alive",
     OR(_xlfn.XLOOKUP(A479,Table1[Tag Number],Table1[Status],"-",0)="-",
        _xlfn.XLOOKUP(A479,Table2[Tag Number],Table2[Status],"-",0)="-",
        _xlfn.XLOOKUP(A479,Table3[Tag Number],Table3[Status],"-",0)="-",
        _xlfn.XLOOKUP(A479,Table4[Tag Number],Table4[Status],"-",0)="-"),
   "-")</f>
        <v>-</v>
      </c>
      <c r="I479" s="90"/>
      <c r="J479" s="90"/>
      <c r="K479" s="91"/>
      <c r="L479" s="91"/>
      <c r="M479" s="91"/>
      <c r="N479" s="92"/>
      <c r="O479" s="89"/>
      <c r="R479" t="b">
        <f t="shared" si="15"/>
        <v>0</v>
      </c>
    </row>
    <row r="480" spans="1:18" ht="15" thickBot="1" x14ac:dyDescent="0.35">
      <c r="A480" s="2" t="s">
        <v>1484</v>
      </c>
      <c r="B480" s="2" t="s">
        <v>1145</v>
      </c>
      <c r="C480" s="84">
        <f>IF(COUNTIF(Table1[Tag Number], A480), 1, 0)</f>
        <v>0</v>
      </c>
      <c r="D480" s="85">
        <f>IF(COUNTIF(Table2[Tag Number], A480), 1, 0)</f>
        <v>0</v>
      </c>
      <c r="E480" s="86">
        <f>IF(COUNTIF(Table3[Tag Number], A480), 1, 0)</f>
        <v>0</v>
      </c>
      <c r="F480" s="86">
        <f>IF(COUNTIF(Table4[Tag Number], A480), 1, 0)</f>
        <v>0</v>
      </c>
      <c r="G480" s="87">
        <f t="shared" si="16"/>
        <v>0</v>
      </c>
      <c r="H480" s="88" t="str" cm="1">
        <f t="array" ref="H480">_xlfn.IFS(OR(_xlfn.XLOOKUP(A480,Table1[Tag Number],Table1[Status],"-",0)="Dead",
        _xlfn.XLOOKUP(A480,Table2[Tag Number],Table2[Status],"-",0)="Dead",
        _xlfn.XLOOKUP(A480,Table3[Tag Number],Table3[Status],"-",0)="Dead",
        _xlfn.XLOOKUP(A480,Table4[Tag Number],Table4[Status],"-",0)="Dead"),"Dead",
     OR(_xlfn.XLOOKUP(A480,Table1[Tag Number],Table1[Status],"-",0)="Alive",
        _xlfn.XLOOKUP(A480,Table2[Tag Number],Table2[Status],"-",0)="Alive",
        _xlfn.XLOOKUP(A480,Table3[Tag Number],Table3[Status],"-",0)="Alive",
        _xlfn.XLOOKUP(A480,Table4[Tag Number],Table4[Status],"-",0)="Alive"),"Alive",
     OR(_xlfn.XLOOKUP(A480,Table1[Tag Number],Table1[Status],"-",0)="-",
        _xlfn.XLOOKUP(A480,Table2[Tag Number],Table2[Status],"-",0)="-",
        _xlfn.XLOOKUP(A480,Table3[Tag Number],Table3[Status],"-",0)="-",
        _xlfn.XLOOKUP(A480,Table4[Tag Number],Table4[Status],"-",0)="-"),
   "-")</f>
        <v>-</v>
      </c>
      <c r="I480" s="90"/>
      <c r="J480" s="90"/>
      <c r="K480" s="91"/>
      <c r="L480" s="91"/>
      <c r="M480" s="91"/>
      <c r="N480" s="92"/>
      <c r="O480" s="89"/>
      <c r="R480" t="b">
        <f t="shared" si="15"/>
        <v>0</v>
      </c>
    </row>
    <row r="481" spans="1:18" ht="15" thickBot="1" x14ac:dyDescent="0.35">
      <c r="A481" s="3" t="s">
        <v>175</v>
      </c>
      <c r="B481" s="3" t="s">
        <v>1145</v>
      </c>
      <c r="C481" s="84">
        <f>IF(COUNTIF(Table1[Tag Number], A481), 1, 0)</f>
        <v>0</v>
      </c>
      <c r="D481" s="85">
        <f>IF(COUNTIF(Table2[Tag Number], A481), 1, 0)</f>
        <v>0</v>
      </c>
      <c r="E481" s="86">
        <f>IF(COUNTIF(Table3[Tag Number], A481), 1, 0)</f>
        <v>0</v>
      </c>
      <c r="F481" s="86">
        <f>IF(COUNTIF(Table4[Tag Number], A481), 1, 0)</f>
        <v>1</v>
      </c>
      <c r="G481" s="87">
        <f t="shared" si="16"/>
        <v>1</v>
      </c>
      <c r="H481" s="88" t="str" cm="1">
        <f t="array" ref="H481">_xlfn.IFS(OR(_xlfn.XLOOKUP(A481,Table1[Tag Number],Table1[Status],"-",0)="Dead",
        _xlfn.XLOOKUP(A481,Table2[Tag Number],Table2[Status],"-",0)="Dead",
        _xlfn.XLOOKUP(A481,Table3[Tag Number],Table3[Status],"-",0)="Dead",
        _xlfn.XLOOKUP(A481,Table4[Tag Number],Table4[Status],"-",0)="Dead"),"Dead",
     OR(_xlfn.XLOOKUP(A481,Table1[Tag Number],Table1[Status],"-",0)="Alive",
        _xlfn.XLOOKUP(A481,Table2[Tag Number],Table2[Status],"-",0)="Alive",
        _xlfn.XLOOKUP(A481,Table3[Tag Number],Table3[Status],"-",0)="Alive",
        _xlfn.XLOOKUP(A481,Table4[Tag Number],Table4[Status],"-",0)="Alive"),"Alive",
     OR(_xlfn.XLOOKUP(A481,Table1[Tag Number],Table1[Status],"-",0)="-",
        _xlfn.XLOOKUP(A481,Table2[Tag Number],Table2[Status],"-",0)="-",
        _xlfn.XLOOKUP(A481,Table3[Tag Number],Table3[Status],"-",0)="-",
        _xlfn.XLOOKUP(A481,Table4[Tag Number],Table4[Status],"-",0)="-"),
   "-")</f>
        <v>Alive</v>
      </c>
      <c r="I481" s="90"/>
      <c r="J481" s="90"/>
      <c r="K481" s="91"/>
      <c r="L481" s="91"/>
      <c r="M481" s="91"/>
      <c r="N481" s="92"/>
      <c r="O481" s="89"/>
      <c r="R481" t="b">
        <f t="shared" si="15"/>
        <v>0</v>
      </c>
    </row>
    <row r="482" spans="1:18" ht="15" thickBot="1" x14ac:dyDescent="0.35">
      <c r="A482" s="2" t="s">
        <v>1485</v>
      </c>
      <c r="B482" s="2" t="s">
        <v>1145</v>
      </c>
      <c r="C482" s="84">
        <f>IF(COUNTIF(Table1[Tag Number], A482), 1, 0)</f>
        <v>0</v>
      </c>
      <c r="D482" s="85">
        <f>IF(COUNTIF(Table2[Tag Number], A482), 1, 0)</f>
        <v>0</v>
      </c>
      <c r="E482" s="86">
        <f>IF(COUNTIF(Table3[Tag Number], A482), 1, 0)</f>
        <v>0</v>
      </c>
      <c r="F482" s="86">
        <f>IF(COUNTIF(Table4[Tag Number], A482), 1, 0)</f>
        <v>0</v>
      </c>
      <c r="G482" s="87">
        <f t="shared" si="16"/>
        <v>0</v>
      </c>
      <c r="H482" s="88" t="str" cm="1">
        <f t="array" ref="H482">_xlfn.IFS(OR(_xlfn.XLOOKUP(A482,Table1[Tag Number],Table1[Status],"-",0)="Dead",
        _xlfn.XLOOKUP(A482,Table2[Tag Number],Table2[Status],"-",0)="Dead",
        _xlfn.XLOOKUP(A482,Table3[Tag Number],Table3[Status],"-",0)="Dead",
        _xlfn.XLOOKUP(A482,Table4[Tag Number],Table4[Status],"-",0)="Dead"),"Dead",
     OR(_xlfn.XLOOKUP(A482,Table1[Tag Number],Table1[Status],"-",0)="Alive",
        _xlfn.XLOOKUP(A482,Table2[Tag Number],Table2[Status],"-",0)="Alive",
        _xlfn.XLOOKUP(A482,Table3[Tag Number],Table3[Status],"-",0)="Alive",
        _xlfn.XLOOKUP(A482,Table4[Tag Number],Table4[Status],"-",0)="Alive"),"Alive",
     OR(_xlfn.XLOOKUP(A482,Table1[Tag Number],Table1[Status],"-",0)="-",
        _xlfn.XLOOKUP(A482,Table2[Tag Number],Table2[Status],"-",0)="-",
        _xlfn.XLOOKUP(A482,Table3[Tag Number],Table3[Status],"-",0)="-",
        _xlfn.XLOOKUP(A482,Table4[Tag Number],Table4[Status],"-",0)="-"),
   "-")</f>
        <v>-</v>
      </c>
      <c r="I482" s="90"/>
      <c r="J482" s="90"/>
      <c r="K482" s="91"/>
      <c r="L482" s="91"/>
      <c r="M482" s="91"/>
      <c r="N482" s="92"/>
      <c r="O482" s="89"/>
      <c r="R482" t="b">
        <f t="shared" si="15"/>
        <v>0</v>
      </c>
    </row>
    <row r="483" spans="1:18" ht="15" thickBot="1" x14ac:dyDescent="0.35">
      <c r="A483" s="3" t="s">
        <v>1486</v>
      </c>
      <c r="B483" s="3" t="s">
        <v>1145</v>
      </c>
      <c r="C483" s="84">
        <f>IF(COUNTIF(Table1[Tag Number], A483), 1, 0)</f>
        <v>0</v>
      </c>
      <c r="D483" s="85">
        <f>IF(COUNTIF(Table2[Tag Number], A483), 1, 0)</f>
        <v>0</v>
      </c>
      <c r="E483" s="86">
        <f>IF(COUNTIF(Table3[Tag Number], A483), 1, 0)</f>
        <v>0</v>
      </c>
      <c r="F483" s="86">
        <f>IF(COUNTIF(Table4[Tag Number], A483), 1, 0)</f>
        <v>0</v>
      </c>
      <c r="G483" s="87">
        <f t="shared" si="16"/>
        <v>0</v>
      </c>
      <c r="H483" s="88" t="str" cm="1">
        <f t="array" ref="H483">_xlfn.IFS(OR(_xlfn.XLOOKUP(A483,Table1[Tag Number],Table1[Status],"-",0)="Dead",
        _xlfn.XLOOKUP(A483,Table2[Tag Number],Table2[Status],"-",0)="Dead",
        _xlfn.XLOOKUP(A483,Table3[Tag Number],Table3[Status],"-",0)="Dead",
        _xlfn.XLOOKUP(A483,Table4[Tag Number],Table4[Status],"-",0)="Dead"),"Dead",
     OR(_xlfn.XLOOKUP(A483,Table1[Tag Number],Table1[Status],"-",0)="Alive",
        _xlfn.XLOOKUP(A483,Table2[Tag Number],Table2[Status],"-",0)="Alive",
        _xlfn.XLOOKUP(A483,Table3[Tag Number],Table3[Status],"-",0)="Alive",
        _xlfn.XLOOKUP(A483,Table4[Tag Number],Table4[Status],"-",0)="Alive"),"Alive",
     OR(_xlfn.XLOOKUP(A483,Table1[Tag Number],Table1[Status],"-",0)="-",
        _xlfn.XLOOKUP(A483,Table2[Tag Number],Table2[Status],"-",0)="-",
        _xlfn.XLOOKUP(A483,Table3[Tag Number],Table3[Status],"-",0)="-",
        _xlfn.XLOOKUP(A483,Table4[Tag Number],Table4[Status],"-",0)="-"),
   "-")</f>
        <v>-</v>
      </c>
      <c r="I483" s="90"/>
      <c r="J483" s="90"/>
      <c r="K483" s="91"/>
      <c r="L483" s="91"/>
      <c r="M483" s="91"/>
      <c r="N483" s="92"/>
      <c r="O483" s="89"/>
      <c r="R483" t="b">
        <f t="shared" si="15"/>
        <v>0</v>
      </c>
    </row>
    <row r="484" spans="1:18" ht="15" thickBot="1" x14ac:dyDescent="0.35">
      <c r="A484" s="2" t="s">
        <v>1487</v>
      </c>
      <c r="B484" s="2" t="s">
        <v>1145</v>
      </c>
      <c r="C484" s="84">
        <f>IF(COUNTIF(Table1[Tag Number], A484), 1, 0)</f>
        <v>0</v>
      </c>
      <c r="D484" s="85">
        <f>IF(COUNTIF(Table2[Tag Number], A484), 1, 0)</f>
        <v>0</v>
      </c>
      <c r="E484" s="86">
        <f>IF(COUNTIF(Table3[Tag Number], A484), 1, 0)</f>
        <v>0</v>
      </c>
      <c r="F484" s="86">
        <f>IF(COUNTIF(Table4[Tag Number], A484), 1, 0)</f>
        <v>0</v>
      </c>
      <c r="G484" s="87">
        <f t="shared" si="16"/>
        <v>0</v>
      </c>
      <c r="H484" s="88" t="str" cm="1">
        <f t="array" ref="H484">_xlfn.IFS(OR(_xlfn.XLOOKUP(A484,Table1[Tag Number],Table1[Status],"-",0)="Dead",
        _xlfn.XLOOKUP(A484,Table2[Tag Number],Table2[Status],"-",0)="Dead",
        _xlfn.XLOOKUP(A484,Table3[Tag Number],Table3[Status],"-",0)="Dead",
        _xlfn.XLOOKUP(A484,Table4[Tag Number],Table4[Status],"-",0)="Dead"),"Dead",
     OR(_xlfn.XLOOKUP(A484,Table1[Tag Number],Table1[Status],"-",0)="Alive",
        _xlfn.XLOOKUP(A484,Table2[Tag Number],Table2[Status],"-",0)="Alive",
        _xlfn.XLOOKUP(A484,Table3[Tag Number],Table3[Status],"-",0)="Alive",
        _xlfn.XLOOKUP(A484,Table4[Tag Number],Table4[Status],"-",0)="Alive"),"Alive",
     OR(_xlfn.XLOOKUP(A484,Table1[Tag Number],Table1[Status],"-",0)="-",
        _xlfn.XLOOKUP(A484,Table2[Tag Number],Table2[Status],"-",0)="-",
        _xlfn.XLOOKUP(A484,Table3[Tag Number],Table3[Status],"-",0)="-",
        _xlfn.XLOOKUP(A484,Table4[Tag Number],Table4[Status],"-",0)="-"),
   "-")</f>
        <v>-</v>
      </c>
      <c r="I484" s="90"/>
      <c r="J484" s="90"/>
      <c r="K484" s="91"/>
      <c r="L484" s="91"/>
      <c r="M484" s="91"/>
      <c r="N484" s="92"/>
      <c r="O484" s="89"/>
      <c r="R484" t="b">
        <f t="shared" si="15"/>
        <v>0</v>
      </c>
    </row>
    <row r="485" spans="1:18" ht="15" thickBot="1" x14ac:dyDescent="0.35">
      <c r="A485" s="3" t="s">
        <v>1488</v>
      </c>
      <c r="B485" s="3" t="s">
        <v>1145</v>
      </c>
      <c r="C485" s="84">
        <f>IF(COUNTIF(Table1[Tag Number], A485), 1, 0)</f>
        <v>0</v>
      </c>
      <c r="D485" s="85">
        <f>IF(COUNTIF(Table2[Tag Number], A485), 1, 0)</f>
        <v>0</v>
      </c>
      <c r="E485" s="86">
        <f>IF(COUNTIF(Table3[Tag Number], A485), 1, 0)</f>
        <v>0</v>
      </c>
      <c r="F485" s="86">
        <f>IF(COUNTIF(Table4[Tag Number], A485), 1, 0)</f>
        <v>0</v>
      </c>
      <c r="G485" s="87">
        <f t="shared" si="16"/>
        <v>0</v>
      </c>
      <c r="H485" s="88" t="str" cm="1">
        <f t="array" ref="H485">_xlfn.IFS(OR(_xlfn.XLOOKUP(A485,Table1[Tag Number],Table1[Status],"-",0)="Dead",
        _xlfn.XLOOKUP(A485,Table2[Tag Number],Table2[Status],"-",0)="Dead",
        _xlfn.XLOOKUP(A485,Table3[Tag Number],Table3[Status],"-",0)="Dead",
        _xlfn.XLOOKUP(A485,Table4[Tag Number],Table4[Status],"-",0)="Dead"),"Dead",
     OR(_xlfn.XLOOKUP(A485,Table1[Tag Number],Table1[Status],"-",0)="Alive",
        _xlfn.XLOOKUP(A485,Table2[Tag Number],Table2[Status],"-",0)="Alive",
        _xlfn.XLOOKUP(A485,Table3[Tag Number],Table3[Status],"-",0)="Alive",
        _xlfn.XLOOKUP(A485,Table4[Tag Number],Table4[Status],"-",0)="Alive"),"Alive",
     OR(_xlfn.XLOOKUP(A485,Table1[Tag Number],Table1[Status],"-",0)="-",
        _xlfn.XLOOKUP(A485,Table2[Tag Number],Table2[Status],"-",0)="-",
        _xlfn.XLOOKUP(A485,Table3[Tag Number],Table3[Status],"-",0)="-",
        _xlfn.XLOOKUP(A485,Table4[Tag Number],Table4[Status],"-",0)="-"),
   "-")</f>
        <v>-</v>
      </c>
      <c r="I485" s="90"/>
      <c r="J485" s="90"/>
      <c r="K485" s="91"/>
      <c r="L485" s="91"/>
      <c r="M485" s="91"/>
      <c r="N485" s="92"/>
      <c r="O485" s="89"/>
      <c r="R485" t="b">
        <f t="shared" si="15"/>
        <v>0</v>
      </c>
    </row>
    <row r="486" spans="1:18" ht="15" thickBot="1" x14ac:dyDescent="0.35">
      <c r="A486" s="2" t="s">
        <v>205</v>
      </c>
      <c r="B486" s="2" t="s">
        <v>1145</v>
      </c>
      <c r="C486" s="84">
        <f>IF(COUNTIF(Table1[Tag Number], A486), 1, 0)</f>
        <v>0</v>
      </c>
      <c r="D486" s="85">
        <f>IF(COUNTIF(Table2[Tag Number], A486), 1, 0)</f>
        <v>0</v>
      </c>
      <c r="E486" s="86">
        <f>IF(COUNTIF(Table3[Tag Number], A486), 1, 0)</f>
        <v>1</v>
      </c>
      <c r="F486" s="86">
        <f>IF(COUNTIF(Table4[Tag Number], A486), 1, 0)</f>
        <v>0</v>
      </c>
      <c r="G486" s="87">
        <f t="shared" si="16"/>
        <v>1</v>
      </c>
      <c r="H486" s="88" t="str" cm="1">
        <f t="array" ref="H486">_xlfn.IFS(OR(_xlfn.XLOOKUP(A486,Table1[Tag Number],Table1[Status],"-",0)="Dead",
        _xlfn.XLOOKUP(A486,Table2[Tag Number],Table2[Status],"-",0)="Dead",
        _xlfn.XLOOKUP(A486,Table3[Tag Number],Table3[Status],"-",0)="Dead",
        _xlfn.XLOOKUP(A486,Table4[Tag Number],Table4[Status],"-",0)="Dead"),"Dead",
     OR(_xlfn.XLOOKUP(A486,Table1[Tag Number],Table1[Status],"-",0)="Alive",
        _xlfn.XLOOKUP(A486,Table2[Tag Number],Table2[Status],"-",0)="Alive",
        _xlfn.XLOOKUP(A486,Table3[Tag Number],Table3[Status],"-",0)="Alive",
        _xlfn.XLOOKUP(A486,Table4[Tag Number],Table4[Status],"-",0)="Alive"),"Alive",
     OR(_xlfn.XLOOKUP(A486,Table1[Tag Number],Table1[Status],"-",0)="-",
        _xlfn.XLOOKUP(A486,Table2[Tag Number],Table2[Status],"-",0)="-",
        _xlfn.XLOOKUP(A486,Table3[Tag Number],Table3[Status],"-",0)="-",
        _xlfn.XLOOKUP(A486,Table4[Tag Number],Table4[Status],"-",0)="-"),
   "-")</f>
        <v>Dead</v>
      </c>
      <c r="I486" s="90"/>
      <c r="J486" s="90"/>
      <c r="K486" s="91"/>
      <c r="L486" s="91"/>
      <c r="M486" s="91"/>
      <c r="N486" s="92"/>
      <c r="O486" s="89"/>
      <c r="R486" t="b">
        <f t="shared" si="15"/>
        <v>0</v>
      </c>
    </row>
    <row r="487" spans="1:18" ht="15" thickBot="1" x14ac:dyDescent="0.35">
      <c r="A487" s="3" t="s">
        <v>1489</v>
      </c>
      <c r="B487" s="3" t="s">
        <v>1145</v>
      </c>
      <c r="C487" s="84">
        <f>IF(COUNTIF(Table1[Tag Number], A487), 1, 0)</f>
        <v>0</v>
      </c>
      <c r="D487" s="85">
        <f>IF(COUNTIF(Table2[Tag Number], A487), 1, 0)</f>
        <v>0</v>
      </c>
      <c r="E487" s="86">
        <f>IF(COUNTIF(Table3[Tag Number], A487), 1, 0)</f>
        <v>0</v>
      </c>
      <c r="F487" s="86">
        <f>IF(COUNTIF(Table4[Tag Number], A487), 1, 0)</f>
        <v>0</v>
      </c>
      <c r="G487" s="87">
        <f t="shared" si="16"/>
        <v>0</v>
      </c>
      <c r="H487" s="88" t="str" cm="1">
        <f t="array" ref="H487">_xlfn.IFS(OR(_xlfn.XLOOKUP(A487,Table1[Tag Number],Table1[Status],"-",0)="Dead",
        _xlfn.XLOOKUP(A487,Table2[Tag Number],Table2[Status],"-",0)="Dead",
        _xlfn.XLOOKUP(A487,Table3[Tag Number],Table3[Status],"-",0)="Dead",
        _xlfn.XLOOKUP(A487,Table4[Tag Number],Table4[Status],"-",0)="Dead"),"Dead",
     OR(_xlfn.XLOOKUP(A487,Table1[Tag Number],Table1[Status],"-",0)="Alive",
        _xlfn.XLOOKUP(A487,Table2[Tag Number],Table2[Status],"-",0)="Alive",
        _xlfn.XLOOKUP(A487,Table3[Tag Number],Table3[Status],"-",0)="Alive",
        _xlfn.XLOOKUP(A487,Table4[Tag Number],Table4[Status],"-",0)="Alive"),"Alive",
     OR(_xlfn.XLOOKUP(A487,Table1[Tag Number],Table1[Status],"-",0)="-",
        _xlfn.XLOOKUP(A487,Table2[Tag Number],Table2[Status],"-",0)="-",
        _xlfn.XLOOKUP(A487,Table3[Tag Number],Table3[Status],"-",0)="-",
        _xlfn.XLOOKUP(A487,Table4[Tag Number],Table4[Status],"-",0)="-"),
   "-")</f>
        <v>-</v>
      </c>
      <c r="I487" s="90"/>
      <c r="J487" s="90"/>
      <c r="K487" s="91"/>
      <c r="L487" s="91"/>
      <c r="M487" s="91"/>
      <c r="N487" s="92"/>
      <c r="O487" s="89"/>
      <c r="R487" t="b">
        <f t="shared" si="15"/>
        <v>0</v>
      </c>
    </row>
    <row r="488" spans="1:18" ht="15" thickBot="1" x14ac:dyDescent="0.35">
      <c r="A488" s="2" t="s">
        <v>1490</v>
      </c>
      <c r="B488" s="2" t="s">
        <v>1145</v>
      </c>
      <c r="C488" s="84">
        <f>IF(COUNTIF(Table1[Tag Number], A488), 1, 0)</f>
        <v>0</v>
      </c>
      <c r="D488" s="85">
        <f>IF(COUNTIF(Table2[Tag Number], A488), 1, 0)</f>
        <v>0</v>
      </c>
      <c r="E488" s="86">
        <f>IF(COUNTIF(Table3[Tag Number], A488), 1, 0)</f>
        <v>0</v>
      </c>
      <c r="F488" s="86">
        <f>IF(COUNTIF(Table4[Tag Number], A488), 1, 0)</f>
        <v>0</v>
      </c>
      <c r="G488" s="87">
        <f t="shared" si="16"/>
        <v>0</v>
      </c>
      <c r="H488" s="88" t="str" cm="1">
        <f t="array" ref="H488">_xlfn.IFS(OR(_xlfn.XLOOKUP(A488,Table1[Tag Number],Table1[Status],"-",0)="Dead",
        _xlfn.XLOOKUP(A488,Table2[Tag Number],Table2[Status],"-",0)="Dead",
        _xlfn.XLOOKUP(A488,Table3[Tag Number],Table3[Status],"-",0)="Dead",
        _xlfn.XLOOKUP(A488,Table4[Tag Number],Table4[Status],"-",0)="Dead"),"Dead",
     OR(_xlfn.XLOOKUP(A488,Table1[Tag Number],Table1[Status],"-",0)="Alive",
        _xlfn.XLOOKUP(A488,Table2[Tag Number],Table2[Status],"-",0)="Alive",
        _xlfn.XLOOKUP(A488,Table3[Tag Number],Table3[Status],"-",0)="Alive",
        _xlfn.XLOOKUP(A488,Table4[Tag Number],Table4[Status],"-",0)="Alive"),"Alive",
     OR(_xlfn.XLOOKUP(A488,Table1[Tag Number],Table1[Status],"-",0)="-",
        _xlfn.XLOOKUP(A488,Table2[Tag Number],Table2[Status],"-",0)="-",
        _xlfn.XLOOKUP(A488,Table3[Tag Number],Table3[Status],"-",0)="-",
        _xlfn.XLOOKUP(A488,Table4[Tag Number],Table4[Status],"-",0)="-"),
   "-")</f>
        <v>-</v>
      </c>
      <c r="I488" s="90"/>
      <c r="J488" s="90"/>
      <c r="K488" s="91"/>
      <c r="L488" s="91"/>
      <c r="M488" s="91"/>
      <c r="N488" s="92"/>
      <c r="O488" s="89"/>
      <c r="R488" t="b">
        <f t="shared" si="15"/>
        <v>0</v>
      </c>
    </row>
    <row r="489" spans="1:18" ht="15" thickBot="1" x14ac:dyDescent="0.35">
      <c r="A489" s="3" t="s">
        <v>1491</v>
      </c>
      <c r="B489" s="3" t="s">
        <v>1145</v>
      </c>
      <c r="C489" s="84">
        <f>IF(COUNTIF(Table1[Tag Number], A489), 1, 0)</f>
        <v>0</v>
      </c>
      <c r="D489" s="85">
        <f>IF(COUNTIF(Table2[Tag Number], A489), 1, 0)</f>
        <v>0</v>
      </c>
      <c r="E489" s="86">
        <f>IF(COUNTIF(Table3[Tag Number], A489), 1, 0)</f>
        <v>0</v>
      </c>
      <c r="F489" s="86">
        <f>IF(COUNTIF(Table4[Tag Number], A489), 1, 0)</f>
        <v>0</v>
      </c>
      <c r="G489" s="87">
        <f t="shared" si="16"/>
        <v>0</v>
      </c>
      <c r="H489" s="88" t="str" cm="1">
        <f t="array" ref="H489">_xlfn.IFS(OR(_xlfn.XLOOKUP(A489,Table1[Tag Number],Table1[Status],"-",0)="Dead",
        _xlfn.XLOOKUP(A489,Table2[Tag Number],Table2[Status],"-",0)="Dead",
        _xlfn.XLOOKUP(A489,Table3[Tag Number],Table3[Status],"-",0)="Dead",
        _xlfn.XLOOKUP(A489,Table4[Tag Number],Table4[Status],"-",0)="Dead"),"Dead",
     OR(_xlfn.XLOOKUP(A489,Table1[Tag Number],Table1[Status],"-",0)="Alive",
        _xlfn.XLOOKUP(A489,Table2[Tag Number],Table2[Status],"-",0)="Alive",
        _xlfn.XLOOKUP(A489,Table3[Tag Number],Table3[Status],"-",0)="Alive",
        _xlfn.XLOOKUP(A489,Table4[Tag Number],Table4[Status],"-",0)="Alive"),"Alive",
     OR(_xlfn.XLOOKUP(A489,Table1[Tag Number],Table1[Status],"-",0)="-",
        _xlfn.XLOOKUP(A489,Table2[Tag Number],Table2[Status],"-",0)="-",
        _xlfn.XLOOKUP(A489,Table3[Tag Number],Table3[Status],"-",0)="-",
        _xlfn.XLOOKUP(A489,Table4[Tag Number],Table4[Status],"-",0)="-"),
   "-")</f>
        <v>-</v>
      </c>
      <c r="I489" s="90"/>
      <c r="J489" s="90"/>
      <c r="K489" s="91"/>
      <c r="L489" s="91"/>
      <c r="M489" s="91"/>
      <c r="N489" s="92"/>
      <c r="O489" s="89"/>
      <c r="R489" t="b">
        <f t="shared" si="15"/>
        <v>0</v>
      </c>
    </row>
    <row r="490" spans="1:18" ht="15" thickBot="1" x14ac:dyDescent="0.35">
      <c r="A490" s="2" t="s">
        <v>1492</v>
      </c>
      <c r="B490" s="2" t="s">
        <v>1145</v>
      </c>
      <c r="C490" s="84">
        <f>IF(COUNTIF(Table1[Tag Number], A490), 1, 0)</f>
        <v>0</v>
      </c>
      <c r="D490" s="85">
        <f>IF(COUNTIF(Table2[Tag Number], A490), 1, 0)</f>
        <v>0</v>
      </c>
      <c r="E490" s="86">
        <f>IF(COUNTIF(Table3[Tag Number], A490), 1, 0)</f>
        <v>0</v>
      </c>
      <c r="F490" s="86">
        <f>IF(COUNTIF(Table4[Tag Number], A490), 1, 0)</f>
        <v>0</v>
      </c>
      <c r="G490" s="87">
        <f t="shared" si="16"/>
        <v>0</v>
      </c>
      <c r="H490" s="88" t="str" cm="1">
        <f t="array" ref="H490">_xlfn.IFS(OR(_xlfn.XLOOKUP(A490,Table1[Tag Number],Table1[Status],"-",0)="Dead",
        _xlfn.XLOOKUP(A490,Table2[Tag Number],Table2[Status],"-",0)="Dead",
        _xlfn.XLOOKUP(A490,Table3[Tag Number],Table3[Status],"-",0)="Dead",
        _xlfn.XLOOKUP(A490,Table4[Tag Number],Table4[Status],"-",0)="Dead"),"Dead",
     OR(_xlfn.XLOOKUP(A490,Table1[Tag Number],Table1[Status],"-",0)="Alive",
        _xlfn.XLOOKUP(A490,Table2[Tag Number],Table2[Status],"-",0)="Alive",
        _xlfn.XLOOKUP(A490,Table3[Tag Number],Table3[Status],"-",0)="Alive",
        _xlfn.XLOOKUP(A490,Table4[Tag Number],Table4[Status],"-",0)="Alive"),"Alive",
     OR(_xlfn.XLOOKUP(A490,Table1[Tag Number],Table1[Status],"-",0)="-",
        _xlfn.XLOOKUP(A490,Table2[Tag Number],Table2[Status],"-",0)="-",
        _xlfn.XLOOKUP(A490,Table3[Tag Number],Table3[Status],"-",0)="-",
        _xlfn.XLOOKUP(A490,Table4[Tag Number],Table4[Status],"-",0)="-"),
   "-")</f>
        <v>-</v>
      </c>
      <c r="I490" s="90"/>
      <c r="J490" s="90"/>
      <c r="K490" s="91"/>
      <c r="L490" s="91"/>
      <c r="M490" s="91"/>
      <c r="N490" s="92"/>
      <c r="O490" s="89"/>
      <c r="R490" t="b">
        <f t="shared" si="15"/>
        <v>0</v>
      </c>
    </row>
    <row r="491" spans="1:18" ht="15" thickBot="1" x14ac:dyDescent="0.35">
      <c r="A491" s="3" t="s">
        <v>930</v>
      </c>
      <c r="B491" s="3" t="s">
        <v>1137</v>
      </c>
      <c r="C491" s="84">
        <f>IF(COUNTIF(Table1[Tag Number], A491), 1, 0)</f>
        <v>0</v>
      </c>
      <c r="D491" s="85">
        <f>IF(COUNTIF(Table2[Tag Number], A491), 1, 0)</f>
        <v>0</v>
      </c>
      <c r="E491" s="86">
        <f>IF(COUNTIF(Table3[Tag Number], A491), 1, 0)</f>
        <v>0</v>
      </c>
      <c r="F491" s="86">
        <f>IF(COUNTIF(Table4[Tag Number], A491), 1, 0)</f>
        <v>0</v>
      </c>
      <c r="G491" s="87">
        <f t="shared" si="16"/>
        <v>0</v>
      </c>
      <c r="H491" s="88" t="str" cm="1">
        <f t="array" ref="H491">_xlfn.IFS(OR(_xlfn.XLOOKUP(A491,Table1[Tag Number],Table1[Status],"-",0)="Dead",
        _xlfn.XLOOKUP(A491,Table2[Tag Number],Table2[Status],"-",0)="Dead",
        _xlfn.XLOOKUP(A491,Table3[Tag Number],Table3[Status],"-",0)="Dead",
        _xlfn.XLOOKUP(A491,Table4[Tag Number],Table4[Status],"-",0)="Dead"),"Dead",
     OR(_xlfn.XLOOKUP(A491,Table1[Tag Number],Table1[Status],"-",0)="Alive",
        _xlfn.XLOOKUP(A491,Table2[Tag Number],Table2[Status],"-",0)="Alive",
        _xlfn.XLOOKUP(A491,Table3[Tag Number],Table3[Status],"-",0)="Alive",
        _xlfn.XLOOKUP(A491,Table4[Tag Number],Table4[Status],"-",0)="Alive"),"Alive",
     OR(_xlfn.XLOOKUP(A491,Table1[Tag Number],Table1[Status],"-",0)="-",
        _xlfn.XLOOKUP(A491,Table2[Tag Number],Table2[Status],"-",0)="-",
        _xlfn.XLOOKUP(A491,Table3[Tag Number],Table3[Status],"-",0)="-",
        _xlfn.XLOOKUP(A491,Table4[Tag Number],Table4[Status],"-",0)="-"),
   "-")</f>
        <v>-</v>
      </c>
      <c r="I491" s="90"/>
      <c r="J491" s="90"/>
      <c r="K491" s="91"/>
      <c r="L491" s="91"/>
      <c r="M491" s="91"/>
      <c r="N491" s="92"/>
      <c r="O491" s="89"/>
      <c r="R491" t="b">
        <f t="shared" si="15"/>
        <v>0</v>
      </c>
    </row>
    <row r="492" spans="1:18" ht="15" thickBot="1" x14ac:dyDescent="0.35">
      <c r="A492" s="2" t="s">
        <v>1493</v>
      </c>
      <c r="B492" s="2" t="s">
        <v>1145</v>
      </c>
      <c r="C492" s="84">
        <f>IF(COUNTIF(Table1[Tag Number], A492), 1, 0)</f>
        <v>0</v>
      </c>
      <c r="D492" s="85">
        <f>IF(COUNTIF(Table2[Tag Number], A492), 1, 0)</f>
        <v>0</v>
      </c>
      <c r="E492" s="86">
        <f>IF(COUNTIF(Table3[Tag Number], A492), 1, 0)</f>
        <v>0</v>
      </c>
      <c r="F492" s="86">
        <f>IF(COUNTIF(Table4[Tag Number], A492), 1, 0)</f>
        <v>0</v>
      </c>
      <c r="G492" s="87">
        <f t="shared" si="16"/>
        <v>0</v>
      </c>
      <c r="H492" s="88" t="str" cm="1">
        <f t="array" ref="H492">_xlfn.IFS(OR(_xlfn.XLOOKUP(A492,Table1[Tag Number],Table1[Status],"-",0)="Dead",
        _xlfn.XLOOKUP(A492,Table2[Tag Number],Table2[Status],"-",0)="Dead",
        _xlfn.XLOOKUP(A492,Table3[Tag Number],Table3[Status],"-",0)="Dead",
        _xlfn.XLOOKUP(A492,Table4[Tag Number],Table4[Status],"-",0)="Dead"),"Dead",
     OR(_xlfn.XLOOKUP(A492,Table1[Tag Number],Table1[Status],"-",0)="Alive",
        _xlfn.XLOOKUP(A492,Table2[Tag Number],Table2[Status],"-",0)="Alive",
        _xlfn.XLOOKUP(A492,Table3[Tag Number],Table3[Status],"-",0)="Alive",
        _xlfn.XLOOKUP(A492,Table4[Tag Number],Table4[Status],"-",0)="Alive"),"Alive",
     OR(_xlfn.XLOOKUP(A492,Table1[Tag Number],Table1[Status],"-",0)="-",
        _xlfn.XLOOKUP(A492,Table2[Tag Number],Table2[Status],"-",0)="-",
        _xlfn.XLOOKUP(A492,Table3[Tag Number],Table3[Status],"-",0)="-",
        _xlfn.XLOOKUP(A492,Table4[Tag Number],Table4[Status],"-",0)="-"),
   "-")</f>
        <v>-</v>
      </c>
      <c r="I492" s="90"/>
      <c r="J492" s="90"/>
      <c r="K492" s="91"/>
      <c r="L492" s="91"/>
      <c r="M492" s="91"/>
      <c r="N492" s="92"/>
      <c r="O492" s="89"/>
      <c r="R492" t="b">
        <f t="shared" si="15"/>
        <v>0</v>
      </c>
    </row>
    <row r="493" spans="1:18" ht="15" thickBot="1" x14ac:dyDescent="0.35">
      <c r="A493" s="3" t="s">
        <v>468</v>
      </c>
      <c r="B493" s="3" t="s">
        <v>1137</v>
      </c>
      <c r="C493" s="84">
        <f>IF(COUNTIF(Table1[Tag Number], A493), 1, 0)</f>
        <v>0</v>
      </c>
      <c r="D493" s="85">
        <f>IF(COUNTIF(Table2[Tag Number], A493), 1, 0)</f>
        <v>0</v>
      </c>
      <c r="E493" s="86">
        <f>IF(COUNTIF(Table3[Tag Number], A493), 1, 0)</f>
        <v>0</v>
      </c>
      <c r="F493" s="86">
        <f>IF(COUNTIF(Table4[Tag Number], A493), 1, 0)</f>
        <v>0</v>
      </c>
      <c r="G493" s="87">
        <f t="shared" si="16"/>
        <v>0</v>
      </c>
      <c r="H493" s="88" t="str" cm="1">
        <f t="array" ref="H493">_xlfn.IFS(OR(_xlfn.XLOOKUP(A493,Table1[Tag Number],Table1[Status],"-",0)="Dead",
        _xlfn.XLOOKUP(A493,Table2[Tag Number],Table2[Status],"-",0)="Dead",
        _xlfn.XLOOKUP(A493,Table3[Tag Number],Table3[Status],"-",0)="Dead",
        _xlfn.XLOOKUP(A493,Table4[Tag Number],Table4[Status],"-",0)="Dead"),"Dead",
     OR(_xlfn.XLOOKUP(A493,Table1[Tag Number],Table1[Status],"-",0)="Alive",
        _xlfn.XLOOKUP(A493,Table2[Tag Number],Table2[Status],"-",0)="Alive",
        _xlfn.XLOOKUP(A493,Table3[Tag Number],Table3[Status],"-",0)="Alive",
        _xlfn.XLOOKUP(A493,Table4[Tag Number],Table4[Status],"-",0)="Alive"),"Alive",
     OR(_xlfn.XLOOKUP(A493,Table1[Tag Number],Table1[Status],"-",0)="-",
        _xlfn.XLOOKUP(A493,Table2[Tag Number],Table2[Status],"-",0)="-",
        _xlfn.XLOOKUP(A493,Table3[Tag Number],Table3[Status],"-",0)="-",
        _xlfn.XLOOKUP(A493,Table4[Tag Number],Table4[Status],"-",0)="-"),
   "-")</f>
        <v>-</v>
      </c>
      <c r="I493" s="90"/>
      <c r="J493" s="90"/>
      <c r="K493" s="91"/>
      <c r="L493" s="91"/>
      <c r="M493" s="91"/>
      <c r="N493" s="92"/>
      <c r="O493" s="89"/>
      <c r="R493" t="b">
        <f t="shared" si="15"/>
        <v>0</v>
      </c>
    </row>
    <row r="494" spans="1:18" ht="15" thickBot="1" x14ac:dyDescent="0.35">
      <c r="A494" s="2" t="s">
        <v>890</v>
      </c>
      <c r="B494" s="2" t="s">
        <v>1137</v>
      </c>
      <c r="C494" s="84">
        <f>IF(COUNTIF(Table1[Tag Number], A494), 1, 0)</f>
        <v>0</v>
      </c>
      <c r="D494" s="85">
        <f>IF(COUNTIF(Table2[Tag Number], A494), 1, 0)</f>
        <v>0</v>
      </c>
      <c r="E494" s="86">
        <f>IF(COUNTIF(Table3[Tag Number], A494), 1, 0)</f>
        <v>0</v>
      </c>
      <c r="F494" s="86">
        <f>IF(COUNTIF(Table4[Tag Number], A494), 1, 0)</f>
        <v>0</v>
      </c>
      <c r="G494" s="87">
        <f t="shared" si="16"/>
        <v>0</v>
      </c>
      <c r="H494" s="88" t="str" cm="1">
        <f t="array" ref="H494">_xlfn.IFS(OR(_xlfn.XLOOKUP(A494,Table1[Tag Number],Table1[Status],"-",0)="Dead",
        _xlfn.XLOOKUP(A494,Table2[Tag Number],Table2[Status],"-",0)="Dead",
        _xlfn.XLOOKUP(A494,Table3[Tag Number],Table3[Status],"-",0)="Dead",
        _xlfn.XLOOKUP(A494,Table4[Tag Number],Table4[Status],"-",0)="Dead"),"Dead",
     OR(_xlfn.XLOOKUP(A494,Table1[Tag Number],Table1[Status],"-",0)="Alive",
        _xlfn.XLOOKUP(A494,Table2[Tag Number],Table2[Status],"-",0)="Alive",
        _xlfn.XLOOKUP(A494,Table3[Tag Number],Table3[Status],"-",0)="Alive",
        _xlfn.XLOOKUP(A494,Table4[Tag Number],Table4[Status],"-",0)="Alive"),"Alive",
     OR(_xlfn.XLOOKUP(A494,Table1[Tag Number],Table1[Status],"-",0)="-",
        _xlfn.XLOOKUP(A494,Table2[Tag Number],Table2[Status],"-",0)="-",
        _xlfn.XLOOKUP(A494,Table3[Tag Number],Table3[Status],"-",0)="-",
        _xlfn.XLOOKUP(A494,Table4[Tag Number],Table4[Status],"-",0)="-"),
   "-")</f>
        <v>-</v>
      </c>
      <c r="I494" s="90"/>
      <c r="J494" s="90"/>
      <c r="K494" s="91"/>
      <c r="L494" s="91"/>
      <c r="M494" s="91"/>
      <c r="N494" s="92"/>
      <c r="O494" s="89"/>
      <c r="R494" t="b">
        <f t="shared" si="15"/>
        <v>0</v>
      </c>
    </row>
    <row r="495" spans="1:18" ht="15" thickBot="1" x14ac:dyDescent="0.35">
      <c r="A495" s="3" t="s">
        <v>215</v>
      </c>
      <c r="B495" s="3" t="s">
        <v>1145</v>
      </c>
      <c r="C495" s="84">
        <f>IF(COUNTIF(Table1[Tag Number], A495), 1, 0)</f>
        <v>0</v>
      </c>
      <c r="D495" s="85">
        <f>IF(COUNTIF(Table2[Tag Number], A495), 1, 0)</f>
        <v>1</v>
      </c>
      <c r="E495" s="86">
        <f>IF(COUNTIF(Table3[Tag Number], A495), 1, 0)</f>
        <v>0</v>
      </c>
      <c r="F495" s="86">
        <f>IF(COUNTIF(Table4[Tag Number], A495), 1, 0)</f>
        <v>0</v>
      </c>
      <c r="G495" s="87">
        <f t="shared" si="16"/>
        <v>1</v>
      </c>
      <c r="H495" s="88" t="str" cm="1">
        <f t="array" ref="H495">_xlfn.IFS(OR(_xlfn.XLOOKUP(A495,Table1[Tag Number],Table1[Status],"-",0)="Dead",
        _xlfn.XLOOKUP(A495,Table2[Tag Number],Table2[Status],"-",0)="Dead",
        _xlfn.XLOOKUP(A495,Table3[Tag Number],Table3[Status],"-",0)="Dead",
        _xlfn.XLOOKUP(A495,Table4[Tag Number],Table4[Status],"-",0)="Dead"),"Dead",
     OR(_xlfn.XLOOKUP(A495,Table1[Tag Number],Table1[Status],"-",0)="Alive",
        _xlfn.XLOOKUP(A495,Table2[Tag Number],Table2[Status],"-",0)="Alive",
        _xlfn.XLOOKUP(A495,Table3[Tag Number],Table3[Status],"-",0)="Alive",
        _xlfn.XLOOKUP(A495,Table4[Tag Number],Table4[Status],"-",0)="Alive"),"Alive",
     OR(_xlfn.XLOOKUP(A495,Table1[Tag Number],Table1[Status],"-",0)="-",
        _xlfn.XLOOKUP(A495,Table2[Tag Number],Table2[Status],"-",0)="-",
        _xlfn.XLOOKUP(A495,Table3[Tag Number],Table3[Status],"-",0)="-",
        _xlfn.XLOOKUP(A495,Table4[Tag Number],Table4[Status],"-",0)="-"),
   "-")</f>
        <v>Dead</v>
      </c>
      <c r="I495" s="90"/>
      <c r="J495" s="90"/>
      <c r="K495" s="91"/>
      <c r="L495" s="91"/>
      <c r="M495" s="91"/>
      <c r="N495" s="92"/>
      <c r="O495" s="89"/>
      <c r="R495" t="b">
        <f t="shared" si="15"/>
        <v>0</v>
      </c>
    </row>
    <row r="496" spans="1:18" ht="15" thickBot="1" x14ac:dyDescent="0.35">
      <c r="A496" s="2" t="s">
        <v>1494</v>
      </c>
      <c r="B496" s="2" t="s">
        <v>1145</v>
      </c>
      <c r="C496" s="84">
        <f>IF(COUNTIF(Table1[Tag Number], A496), 1, 0)</f>
        <v>0</v>
      </c>
      <c r="D496" s="85">
        <f>IF(COUNTIF(Table2[Tag Number], A496), 1, 0)</f>
        <v>0</v>
      </c>
      <c r="E496" s="86">
        <f>IF(COUNTIF(Table3[Tag Number], A496), 1, 0)</f>
        <v>0</v>
      </c>
      <c r="F496" s="86">
        <f>IF(COUNTIF(Table4[Tag Number], A496), 1, 0)</f>
        <v>0</v>
      </c>
      <c r="G496" s="87">
        <f t="shared" si="16"/>
        <v>0</v>
      </c>
      <c r="H496" s="88" t="str" cm="1">
        <f t="array" ref="H496">_xlfn.IFS(OR(_xlfn.XLOOKUP(A496,Table1[Tag Number],Table1[Status],"-",0)="Dead",
        _xlfn.XLOOKUP(A496,Table2[Tag Number],Table2[Status],"-",0)="Dead",
        _xlfn.XLOOKUP(A496,Table3[Tag Number],Table3[Status],"-",0)="Dead",
        _xlfn.XLOOKUP(A496,Table4[Tag Number],Table4[Status],"-",0)="Dead"),"Dead",
     OR(_xlfn.XLOOKUP(A496,Table1[Tag Number],Table1[Status],"-",0)="Alive",
        _xlfn.XLOOKUP(A496,Table2[Tag Number],Table2[Status],"-",0)="Alive",
        _xlfn.XLOOKUP(A496,Table3[Tag Number],Table3[Status],"-",0)="Alive",
        _xlfn.XLOOKUP(A496,Table4[Tag Number],Table4[Status],"-",0)="Alive"),"Alive",
     OR(_xlfn.XLOOKUP(A496,Table1[Tag Number],Table1[Status],"-",0)="-",
        _xlfn.XLOOKUP(A496,Table2[Tag Number],Table2[Status],"-",0)="-",
        _xlfn.XLOOKUP(A496,Table3[Tag Number],Table3[Status],"-",0)="-",
        _xlfn.XLOOKUP(A496,Table4[Tag Number],Table4[Status],"-",0)="-"),
   "-")</f>
        <v>-</v>
      </c>
      <c r="I496" s="90"/>
      <c r="J496" s="90"/>
      <c r="K496" s="91"/>
      <c r="L496" s="91"/>
      <c r="M496" s="91"/>
      <c r="N496" s="92"/>
      <c r="O496" s="89"/>
      <c r="R496" t="b">
        <f t="shared" si="15"/>
        <v>0</v>
      </c>
    </row>
    <row r="497" spans="1:18" ht="15" thickBot="1" x14ac:dyDescent="0.35">
      <c r="A497" s="93" t="s">
        <v>1495</v>
      </c>
      <c r="B497" s="93" t="s">
        <v>1145</v>
      </c>
      <c r="C497" s="84">
        <f>IF(COUNTIF(Table1[Tag Number], A497), 1, 0)</f>
        <v>0</v>
      </c>
      <c r="D497" s="85">
        <f>IF(COUNTIF(Table2[Tag Number], A497), 1, 0)</f>
        <v>0</v>
      </c>
      <c r="E497" s="86">
        <f>IF(COUNTIF(Table3[Tag Number], A497), 1, 0)</f>
        <v>0</v>
      </c>
      <c r="F497" s="86">
        <f>IF(COUNTIF(Table4[Tag Number], A497), 1, 0)</f>
        <v>0</v>
      </c>
      <c r="G497" s="87">
        <f t="shared" si="16"/>
        <v>0</v>
      </c>
      <c r="H497" s="88" t="str" cm="1">
        <f t="array" ref="H497">_xlfn.IFS(OR(_xlfn.XLOOKUP(A497,Table1[Tag Number],Table1[Status],"-",0)="Dead",
        _xlfn.XLOOKUP(A497,Table2[Tag Number],Table2[Status],"-",0)="Dead",
        _xlfn.XLOOKUP(A497,Table3[Tag Number],Table3[Status],"-",0)="Dead",
        _xlfn.XLOOKUP(A497,Table4[Tag Number],Table4[Status],"-",0)="Dead"),"Dead",
     OR(_xlfn.XLOOKUP(A497,Table1[Tag Number],Table1[Status],"-",0)="Alive",
        _xlfn.XLOOKUP(A497,Table2[Tag Number],Table2[Status],"-",0)="Alive",
        _xlfn.XLOOKUP(A497,Table3[Tag Number],Table3[Status],"-",0)="Alive",
        _xlfn.XLOOKUP(A497,Table4[Tag Number],Table4[Status],"-",0)="Alive"),"Alive",
     OR(_xlfn.XLOOKUP(A497,Table1[Tag Number],Table1[Status],"-",0)="-",
        _xlfn.XLOOKUP(A497,Table2[Tag Number],Table2[Status],"-",0)="-",
        _xlfn.XLOOKUP(A497,Table3[Tag Number],Table3[Status],"-",0)="-",
        _xlfn.XLOOKUP(A497,Table4[Tag Number],Table4[Status],"-",0)="-"),
   "-")</f>
        <v>-</v>
      </c>
      <c r="I497" s="90"/>
      <c r="J497" s="90"/>
      <c r="K497" s="91"/>
      <c r="L497" s="91"/>
      <c r="M497" s="91"/>
      <c r="N497" s="92"/>
      <c r="O497" s="89"/>
      <c r="R497" t="b">
        <f t="shared" si="15"/>
        <v>0</v>
      </c>
    </row>
    <row r="498" spans="1:18" ht="15" thickBot="1" x14ac:dyDescent="0.35">
      <c r="A498" s="2" t="s">
        <v>1496</v>
      </c>
      <c r="B498" s="2" t="s">
        <v>1145</v>
      </c>
      <c r="C498" s="84">
        <f>IF(COUNTIF(Table1[Tag Number], A498), 1, 0)</f>
        <v>0</v>
      </c>
      <c r="D498" s="85">
        <f>IF(COUNTIF(Table2[Tag Number], A498), 1, 0)</f>
        <v>0</v>
      </c>
      <c r="E498" s="86">
        <f>IF(COUNTIF(Table3[Tag Number], A498), 1, 0)</f>
        <v>0</v>
      </c>
      <c r="F498" s="86">
        <f>IF(COUNTIF(Table4[Tag Number], A498), 1, 0)</f>
        <v>0</v>
      </c>
      <c r="G498" s="87">
        <f t="shared" si="16"/>
        <v>0</v>
      </c>
      <c r="H498" s="88" t="str" cm="1">
        <f t="array" ref="H498">_xlfn.IFS(OR(_xlfn.XLOOKUP(A498,Table1[Tag Number],Table1[Status],"-",0)="Dead",
        _xlfn.XLOOKUP(A498,Table2[Tag Number],Table2[Status],"-",0)="Dead",
        _xlfn.XLOOKUP(A498,Table3[Tag Number],Table3[Status],"-",0)="Dead",
        _xlfn.XLOOKUP(A498,Table4[Tag Number],Table4[Status],"-",0)="Dead"),"Dead",
     OR(_xlfn.XLOOKUP(A498,Table1[Tag Number],Table1[Status],"-",0)="Alive",
        _xlfn.XLOOKUP(A498,Table2[Tag Number],Table2[Status],"-",0)="Alive",
        _xlfn.XLOOKUP(A498,Table3[Tag Number],Table3[Status],"-",0)="Alive",
        _xlfn.XLOOKUP(A498,Table4[Tag Number],Table4[Status],"-",0)="Alive"),"Alive",
     OR(_xlfn.XLOOKUP(A498,Table1[Tag Number],Table1[Status],"-",0)="-",
        _xlfn.XLOOKUP(A498,Table2[Tag Number],Table2[Status],"-",0)="-",
        _xlfn.XLOOKUP(A498,Table3[Tag Number],Table3[Status],"-",0)="-",
        _xlfn.XLOOKUP(A498,Table4[Tag Number],Table4[Status],"-",0)="-"),
   "-")</f>
        <v>-</v>
      </c>
      <c r="I498" s="90"/>
      <c r="J498" s="90"/>
      <c r="K498" s="91"/>
      <c r="L498" s="91"/>
      <c r="M498" s="91"/>
      <c r="N498" s="92"/>
      <c r="O498" s="89"/>
      <c r="R498" t="b">
        <f t="shared" si="15"/>
        <v>0</v>
      </c>
    </row>
    <row r="499" spans="1:18" ht="15" thickBot="1" x14ac:dyDescent="0.35">
      <c r="A499" s="3" t="s">
        <v>1497</v>
      </c>
      <c r="B499" s="3" t="s">
        <v>1145</v>
      </c>
      <c r="C499" s="84">
        <f>IF(COUNTIF(Table1[Tag Number], A499), 1, 0)</f>
        <v>0</v>
      </c>
      <c r="D499" s="85">
        <f>IF(COUNTIF(Table2[Tag Number], A499), 1, 0)</f>
        <v>0</v>
      </c>
      <c r="E499" s="86">
        <f>IF(COUNTIF(Table3[Tag Number], A499), 1, 0)</f>
        <v>0</v>
      </c>
      <c r="F499" s="86">
        <f>IF(COUNTIF(Table4[Tag Number], A499), 1, 0)</f>
        <v>0</v>
      </c>
      <c r="G499" s="87">
        <f t="shared" si="16"/>
        <v>0</v>
      </c>
      <c r="H499" s="88" t="str" cm="1">
        <f t="array" ref="H499">_xlfn.IFS(OR(_xlfn.XLOOKUP(A499,Table1[Tag Number],Table1[Status],"-",0)="Dead",
        _xlfn.XLOOKUP(A499,Table2[Tag Number],Table2[Status],"-",0)="Dead",
        _xlfn.XLOOKUP(A499,Table3[Tag Number],Table3[Status],"-",0)="Dead",
        _xlfn.XLOOKUP(A499,Table4[Tag Number],Table4[Status],"-",0)="Dead"),"Dead",
     OR(_xlfn.XLOOKUP(A499,Table1[Tag Number],Table1[Status],"-",0)="Alive",
        _xlfn.XLOOKUP(A499,Table2[Tag Number],Table2[Status],"-",0)="Alive",
        _xlfn.XLOOKUP(A499,Table3[Tag Number],Table3[Status],"-",0)="Alive",
        _xlfn.XLOOKUP(A499,Table4[Tag Number],Table4[Status],"-",0)="Alive"),"Alive",
     OR(_xlfn.XLOOKUP(A499,Table1[Tag Number],Table1[Status],"-",0)="-",
        _xlfn.XLOOKUP(A499,Table2[Tag Number],Table2[Status],"-",0)="-",
        _xlfn.XLOOKUP(A499,Table3[Tag Number],Table3[Status],"-",0)="-",
        _xlfn.XLOOKUP(A499,Table4[Tag Number],Table4[Status],"-",0)="-"),
   "-")</f>
        <v>-</v>
      </c>
      <c r="I499" s="90"/>
      <c r="J499" s="90"/>
      <c r="K499" s="91"/>
      <c r="L499" s="91"/>
      <c r="M499" s="91"/>
      <c r="N499" s="92"/>
      <c r="O499" s="89"/>
      <c r="R499" t="b">
        <f t="shared" si="15"/>
        <v>0</v>
      </c>
    </row>
    <row r="500" spans="1:18" ht="15" thickBot="1" x14ac:dyDescent="0.35">
      <c r="A500" s="2" t="s">
        <v>1498</v>
      </c>
      <c r="B500" s="2" t="s">
        <v>1145</v>
      </c>
      <c r="C500" s="84">
        <f>IF(COUNTIF(Table1[Tag Number], A500), 1, 0)</f>
        <v>0</v>
      </c>
      <c r="D500" s="85">
        <f>IF(COUNTIF(Table2[Tag Number], A500), 1, 0)</f>
        <v>0</v>
      </c>
      <c r="E500" s="86">
        <f>IF(COUNTIF(Table3[Tag Number], A500), 1, 0)</f>
        <v>0</v>
      </c>
      <c r="F500" s="86">
        <f>IF(COUNTIF(Table4[Tag Number], A500), 1, 0)</f>
        <v>0</v>
      </c>
      <c r="G500" s="87">
        <f t="shared" si="16"/>
        <v>0</v>
      </c>
      <c r="H500" s="88" t="str" cm="1">
        <f t="array" ref="H500">_xlfn.IFS(OR(_xlfn.XLOOKUP(A500,Table1[Tag Number],Table1[Status],"-",0)="Dead",
        _xlfn.XLOOKUP(A500,Table2[Tag Number],Table2[Status],"-",0)="Dead",
        _xlfn.XLOOKUP(A500,Table3[Tag Number],Table3[Status],"-",0)="Dead",
        _xlfn.XLOOKUP(A500,Table4[Tag Number],Table4[Status],"-",0)="Dead"),"Dead",
     OR(_xlfn.XLOOKUP(A500,Table1[Tag Number],Table1[Status],"-",0)="Alive",
        _xlfn.XLOOKUP(A500,Table2[Tag Number],Table2[Status],"-",0)="Alive",
        _xlfn.XLOOKUP(A500,Table3[Tag Number],Table3[Status],"-",0)="Alive",
        _xlfn.XLOOKUP(A500,Table4[Tag Number],Table4[Status],"-",0)="Alive"),"Alive",
     OR(_xlfn.XLOOKUP(A500,Table1[Tag Number],Table1[Status],"-",0)="-",
        _xlfn.XLOOKUP(A500,Table2[Tag Number],Table2[Status],"-",0)="-",
        _xlfn.XLOOKUP(A500,Table3[Tag Number],Table3[Status],"-",0)="-",
        _xlfn.XLOOKUP(A500,Table4[Tag Number],Table4[Status],"-",0)="-"),
   "-")</f>
        <v>-</v>
      </c>
      <c r="I500" s="90"/>
      <c r="J500" s="90"/>
      <c r="K500" s="91"/>
      <c r="L500" s="91"/>
      <c r="M500" s="91"/>
      <c r="N500" s="92"/>
      <c r="O500" s="89"/>
      <c r="R500" t="b">
        <f t="shared" si="15"/>
        <v>0</v>
      </c>
    </row>
    <row r="501" spans="1:18" ht="15" thickBot="1" x14ac:dyDescent="0.35">
      <c r="A501" s="3" t="s">
        <v>1499</v>
      </c>
      <c r="B501" s="3" t="s">
        <v>1145</v>
      </c>
      <c r="C501" s="84">
        <f>IF(COUNTIF(Table1[Tag Number], A501), 1, 0)</f>
        <v>0</v>
      </c>
      <c r="D501" s="85">
        <f>IF(COUNTIF(Table2[Tag Number], A501), 1, 0)</f>
        <v>0</v>
      </c>
      <c r="E501" s="86">
        <f>IF(COUNTIF(Table3[Tag Number], A501), 1, 0)</f>
        <v>0</v>
      </c>
      <c r="F501" s="86">
        <f>IF(COUNTIF(Table4[Tag Number], A501), 1, 0)</f>
        <v>0</v>
      </c>
      <c r="G501" s="87">
        <f t="shared" si="16"/>
        <v>0</v>
      </c>
      <c r="H501" s="88" t="str" cm="1">
        <f t="array" ref="H501">_xlfn.IFS(OR(_xlfn.XLOOKUP(A501,Table1[Tag Number],Table1[Status],"-",0)="Dead",
        _xlfn.XLOOKUP(A501,Table2[Tag Number],Table2[Status],"-",0)="Dead",
        _xlfn.XLOOKUP(A501,Table3[Tag Number],Table3[Status],"-",0)="Dead",
        _xlfn.XLOOKUP(A501,Table4[Tag Number],Table4[Status],"-",0)="Dead"),"Dead",
     OR(_xlfn.XLOOKUP(A501,Table1[Tag Number],Table1[Status],"-",0)="Alive",
        _xlfn.XLOOKUP(A501,Table2[Tag Number],Table2[Status],"-",0)="Alive",
        _xlfn.XLOOKUP(A501,Table3[Tag Number],Table3[Status],"-",0)="Alive",
        _xlfn.XLOOKUP(A501,Table4[Tag Number],Table4[Status],"-",0)="Alive"),"Alive",
     OR(_xlfn.XLOOKUP(A501,Table1[Tag Number],Table1[Status],"-",0)="-",
        _xlfn.XLOOKUP(A501,Table2[Tag Number],Table2[Status],"-",0)="-",
        _xlfn.XLOOKUP(A501,Table3[Tag Number],Table3[Status],"-",0)="-",
        _xlfn.XLOOKUP(A501,Table4[Tag Number],Table4[Status],"-",0)="-"),
   "-")</f>
        <v>-</v>
      </c>
      <c r="I501" s="90"/>
      <c r="J501" s="90"/>
      <c r="K501" s="91"/>
      <c r="L501" s="91"/>
      <c r="M501" s="91"/>
      <c r="N501" s="92"/>
      <c r="O501" s="89"/>
      <c r="R501" t="b">
        <f t="shared" si="15"/>
        <v>0</v>
      </c>
    </row>
    <row r="502" spans="1:18" ht="15" thickBot="1" x14ac:dyDescent="0.35">
      <c r="A502" s="2" t="s">
        <v>592</v>
      </c>
      <c r="B502" s="2" t="s">
        <v>1137</v>
      </c>
      <c r="C502" s="84">
        <f>IF(COUNTIF(Table1[Tag Number], A502), 1, 0)</f>
        <v>0</v>
      </c>
      <c r="D502" s="85">
        <f>IF(COUNTIF(Table2[Tag Number], A502), 1, 0)</f>
        <v>0</v>
      </c>
      <c r="E502" s="86">
        <f>IF(COUNTIF(Table3[Tag Number], A502), 1, 0)</f>
        <v>0</v>
      </c>
      <c r="F502" s="86">
        <f>IF(COUNTIF(Table4[Tag Number], A502), 1, 0)</f>
        <v>0</v>
      </c>
      <c r="G502" s="87">
        <f t="shared" si="16"/>
        <v>0</v>
      </c>
      <c r="H502" s="88" t="str" cm="1">
        <f t="array" ref="H502">_xlfn.IFS(OR(_xlfn.XLOOKUP(A502,Table1[Tag Number],Table1[Status],"-",0)="Dead",
        _xlfn.XLOOKUP(A502,Table2[Tag Number],Table2[Status],"-",0)="Dead",
        _xlfn.XLOOKUP(A502,Table3[Tag Number],Table3[Status],"-",0)="Dead",
        _xlfn.XLOOKUP(A502,Table4[Tag Number],Table4[Status],"-",0)="Dead"),"Dead",
     OR(_xlfn.XLOOKUP(A502,Table1[Tag Number],Table1[Status],"-",0)="Alive",
        _xlfn.XLOOKUP(A502,Table2[Tag Number],Table2[Status],"-",0)="Alive",
        _xlfn.XLOOKUP(A502,Table3[Tag Number],Table3[Status],"-",0)="Alive",
        _xlfn.XLOOKUP(A502,Table4[Tag Number],Table4[Status],"-",0)="Alive"),"Alive",
     OR(_xlfn.XLOOKUP(A502,Table1[Tag Number],Table1[Status],"-",0)="-",
        _xlfn.XLOOKUP(A502,Table2[Tag Number],Table2[Status],"-",0)="-",
        _xlfn.XLOOKUP(A502,Table3[Tag Number],Table3[Status],"-",0)="-",
        _xlfn.XLOOKUP(A502,Table4[Tag Number],Table4[Status],"-",0)="-"),
   "-")</f>
        <v>-</v>
      </c>
      <c r="I502" s="90"/>
      <c r="J502" s="90"/>
      <c r="K502" s="91"/>
      <c r="L502" s="91"/>
      <c r="M502" s="91"/>
      <c r="N502" s="92"/>
      <c r="O502" s="89"/>
      <c r="R502" t="b">
        <f t="shared" si="15"/>
        <v>0</v>
      </c>
    </row>
    <row r="503" spans="1:18" ht="15" thickBot="1" x14ac:dyDescent="0.35">
      <c r="A503" s="3" t="s">
        <v>113</v>
      </c>
      <c r="B503" s="3" t="s">
        <v>1137</v>
      </c>
      <c r="C503" s="84">
        <f>IF(COUNTIF(Table1[Tag Number], A503), 1, 0)</f>
        <v>0</v>
      </c>
      <c r="D503" s="85">
        <f>IF(COUNTIF(Table2[Tag Number], A503), 1, 0)</f>
        <v>0</v>
      </c>
      <c r="E503" s="86">
        <f>IF(COUNTIF(Table3[Tag Number], A503), 1, 0)</f>
        <v>1</v>
      </c>
      <c r="F503" s="86">
        <f>IF(COUNTIF(Table4[Tag Number], A503), 1, 0)</f>
        <v>0</v>
      </c>
      <c r="G503" s="87">
        <f t="shared" si="16"/>
        <v>1</v>
      </c>
      <c r="H503" s="88" t="str" cm="1">
        <f t="array" ref="H503">_xlfn.IFS(OR(_xlfn.XLOOKUP(A503,Table1[Tag Number],Table1[Status],"-",0)="Dead",
        _xlfn.XLOOKUP(A503,Table2[Tag Number],Table2[Status],"-",0)="Dead",
        _xlfn.XLOOKUP(A503,Table3[Tag Number],Table3[Status],"-",0)="Dead",
        _xlfn.XLOOKUP(A503,Table4[Tag Number],Table4[Status],"-",0)="Dead"),"Dead",
     OR(_xlfn.XLOOKUP(A503,Table1[Tag Number],Table1[Status],"-",0)="Alive",
        _xlfn.XLOOKUP(A503,Table2[Tag Number],Table2[Status],"-",0)="Alive",
        _xlfn.XLOOKUP(A503,Table3[Tag Number],Table3[Status],"-",0)="Alive",
        _xlfn.XLOOKUP(A503,Table4[Tag Number],Table4[Status],"-",0)="Alive"),"Alive",
     OR(_xlfn.XLOOKUP(A503,Table1[Tag Number],Table1[Status],"-",0)="-",
        _xlfn.XLOOKUP(A503,Table2[Tag Number],Table2[Status],"-",0)="-",
        _xlfn.XLOOKUP(A503,Table3[Tag Number],Table3[Status],"-",0)="-",
        _xlfn.XLOOKUP(A503,Table4[Tag Number],Table4[Status],"-",0)="-"),
   "-")</f>
        <v>Dead</v>
      </c>
      <c r="I503" s="90"/>
      <c r="J503" s="90"/>
      <c r="K503" s="91"/>
      <c r="L503" s="91"/>
      <c r="M503" s="91"/>
      <c r="N503" s="92"/>
      <c r="O503" s="89"/>
      <c r="R503" t="b">
        <f t="shared" si="15"/>
        <v>0</v>
      </c>
    </row>
    <row r="504" spans="1:18" ht="15" thickBot="1" x14ac:dyDescent="0.35">
      <c r="A504" s="2" t="s">
        <v>1500</v>
      </c>
      <c r="B504" s="2" t="s">
        <v>1145</v>
      </c>
      <c r="C504" s="84">
        <f>IF(COUNTIF(Table1[Tag Number], A504), 1, 0)</f>
        <v>0</v>
      </c>
      <c r="D504" s="85">
        <f>IF(COUNTIF(Table2[Tag Number], A504), 1, 0)</f>
        <v>0</v>
      </c>
      <c r="E504" s="86">
        <f>IF(COUNTIF(Table3[Tag Number], A504), 1, 0)</f>
        <v>0</v>
      </c>
      <c r="F504" s="86">
        <f>IF(COUNTIF(Table4[Tag Number], A504), 1, 0)</f>
        <v>0</v>
      </c>
      <c r="G504" s="87">
        <f t="shared" si="16"/>
        <v>0</v>
      </c>
      <c r="H504" s="88" t="str" cm="1">
        <f t="array" ref="H504">_xlfn.IFS(OR(_xlfn.XLOOKUP(A504,Table1[Tag Number],Table1[Status],"-",0)="Dead",
        _xlfn.XLOOKUP(A504,Table2[Tag Number],Table2[Status],"-",0)="Dead",
        _xlfn.XLOOKUP(A504,Table3[Tag Number],Table3[Status],"-",0)="Dead",
        _xlfn.XLOOKUP(A504,Table4[Tag Number],Table4[Status],"-",0)="Dead"),"Dead",
     OR(_xlfn.XLOOKUP(A504,Table1[Tag Number],Table1[Status],"-",0)="Alive",
        _xlfn.XLOOKUP(A504,Table2[Tag Number],Table2[Status],"-",0)="Alive",
        _xlfn.XLOOKUP(A504,Table3[Tag Number],Table3[Status],"-",0)="Alive",
        _xlfn.XLOOKUP(A504,Table4[Tag Number],Table4[Status],"-",0)="Alive"),"Alive",
     OR(_xlfn.XLOOKUP(A504,Table1[Tag Number],Table1[Status],"-",0)="-",
        _xlfn.XLOOKUP(A504,Table2[Tag Number],Table2[Status],"-",0)="-",
        _xlfn.XLOOKUP(A504,Table3[Tag Number],Table3[Status],"-",0)="-",
        _xlfn.XLOOKUP(A504,Table4[Tag Number],Table4[Status],"-",0)="-"),
   "-")</f>
        <v>-</v>
      </c>
      <c r="I504" s="90"/>
      <c r="J504" s="90"/>
      <c r="K504" s="91"/>
      <c r="L504" s="91"/>
      <c r="M504" s="91"/>
      <c r="N504" s="92"/>
      <c r="O504" s="89"/>
      <c r="R504" t="b">
        <f t="shared" si="15"/>
        <v>0</v>
      </c>
    </row>
    <row r="505" spans="1:18" ht="15" thickBot="1" x14ac:dyDescent="0.35">
      <c r="A505" s="3" t="s">
        <v>1501</v>
      </c>
      <c r="B505" s="3" t="s">
        <v>1145</v>
      </c>
      <c r="C505" s="84">
        <f>IF(COUNTIF(Table1[Tag Number], A505), 1, 0)</f>
        <v>0</v>
      </c>
      <c r="D505" s="85">
        <f>IF(COUNTIF(Table2[Tag Number], A505), 1, 0)</f>
        <v>0</v>
      </c>
      <c r="E505" s="86">
        <f>IF(COUNTIF(Table3[Tag Number], A505), 1, 0)</f>
        <v>0</v>
      </c>
      <c r="F505" s="86">
        <f>IF(COUNTIF(Table4[Tag Number], A505), 1, 0)</f>
        <v>0</v>
      </c>
      <c r="G505" s="87">
        <f t="shared" si="16"/>
        <v>0</v>
      </c>
      <c r="H505" s="88" t="str" cm="1">
        <f t="array" ref="H505">_xlfn.IFS(OR(_xlfn.XLOOKUP(A505,Table1[Tag Number],Table1[Status],"-",0)="Dead",
        _xlfn.XLOOKUP(A505,Table2[Tag Number],Table2[Status],"-",0)="Dead",
        _xlfn.XLOOKUP(A505,Table3[Tag Number],Table3[Status],"-",0)="Dead",
        _xlfn.XLOOKUP(A505,Table4[Tag Number],Table4[Status],"-",0)="Dead"),"Dead",
     OR(_xlfn.XLOOKUP(A505,Table1[Tag Number],Table1[Status],"-",0)="Alive",
        _xlfn.XLOOKUP(A505,Table2[Tag Number],Table2[Status],"-",0)="Alive",
        _xlfn.XLOOKUP(A505,Table3[Tag Number],Table3[Status],"-",0)="Alive",
        _xlfn.XLOOKUP(A505,Table4[Tag Number],Table4[Status],"-",0)="Alive"),"Alive",
     OR(_xlfn.XLOOKUP(A505,Table1[Tag Number],Table1[Status],"-",0)="-",
        _xlfn.XLOOKUP(A505,Table2[Tag Number],Table2[Status],"-",0)="-",
        _xlfn.XLOOKUP(A505,Table3[Tag Number],Table3[Status],"-",0)="-",
        _xlfn.XLOOKUP(A505,Table4[Tag Number],Table4[Status],"-",0)="-"),
   "-")</f>
        <v>-</v>
      </c>
      <c r="I505" s="90"/>
      <c r="J505" s="90"/>
      <c r="K505" s="91"/>
      <c r="L505" s="91"/>
      <c r="M505" s="91"/>
      <c r="N505" s="92"/>
      <c r="O505" s="89"/>
      <c r="R505" t="b">
        <f t="shared" si="15"/>
        <v>0</v>
      </c>
    </row>
    <row r="506" spans="1:18" ht="15" thickBot="1" x14ac:dyDescent="0.35">
      <c r="A506" s="2" t="s">
        <v>225</v>
      </c>
      <c r="B506" s="2" t="s">
        <v>1145</v>
      </c>
      <c r="C506" s="84">
        <f>IF(COUNTIF(Table1[Tag Number], A506), 1, 0)</f>
        <v>0</v>
      </c>
      <c r="D506" s="85">
        <f>IF(COUNTIF(Table2[Tag Number], A506), 1, 0)</f>
        <v>0</v>
      </c>
      <c r="E506" s="86">
        <f>IF(COUNTIF(Table3[Tag Number], A506), 1, 0)</f>
        <v>1</v>
      </c>
      <c r="F506" s="86">
        <f>IF(COUNTIF(Table4[Tag Number], A506), 1, 0)</f>
        <v>0</v>
      </c>
      <c r="G506" s="87">
        <f t="shared" si="16"/>
        <v>1</v>
      </c>
      <c r="H506" s="88" t="str" cm="1">
        <f t="array" ref="H506">_xlfn.IFS(OR(_xlfn.XLOOKUP(A506,Table1[Tag Number],Table1[Status],"-",0)="Dead",
        _xlfn.XLOOKUP(A506,Table2[Tag Number],Table2[Status],"-",0)="Dead",
        _xlfn.XLOOKUP(A506,Table3[Tag Number],Table3[Status],"-",0)="Dead",
        _xlfn.XLOOKUP(A506,Table4[Tag Number],Table4[Status],"-",0)="Dead"),"Dead",
     OR(_xlfn.XLOOKUP(A506,Table1[Tag Number],Table1[Status],"-",0)="Alive",
        _xlfn.XLOOKUP(A506,Table2[Tag Number],Table2[Status],"-",0)="Alive",
        _xlfn.XLOOKUP(A506,Table3[Tag Number],Table3[Status],"-",0)="Alive",
        _xlfn.XLOOKUP(A506,Table4[Tag Number],Table4[Status],"-",0)="Alive"),"Alive",
     OR(_xlfn.XLOOKUP(A506,Table1[Tag Number],Table1[Status],"-",0)="-",
        _xlfn.XLOOKUP(A506,Table2[Tag Number],Table2[Status],"-",0)="-",
        _xlfn.XLOOKUP(A506,Table3[Tag Number],Table3[Status],"-",0)="-",
        _xlfn.XLOOKUP(A506,Table4[Tag Number],Table4[Status],"-",0)="-"),
   "-")</f>
        <v>Dead</v>
      </c>
      <c r="I506" s="90"/>
      <c r="J506" s="90"/>
      <c r="K506" s="91"/>
      <c r="L506" s="91"/>
      <c r="M506" s="91"/>
      <c r="N506" s="92"/>
      <c r="O506" s="89"/>
      <c r="R506" t="b">
        <f t="shared" si="15"/>
        <v>0</v>
      </c>
    </row>
    <row r="507" spans="1:18" ht="15" thickBot="1" x14ac:dyDescent="0.35">
      <c r="A507" s="3" t="s">
        <v>1502</v>
      </c>
      <c r="B507" s="3" t="s">
        <v>1145</v>
      </c>
      <c r="C507" s="84">
        <f>IF(COUNTIF(Table1[Tag Number], A507), 1, 0)</f>
        <v>0</v>
      </c>
      <c r="D507" s="85">
        <f>IF(COUNTIF(Table2[Tag Number], A507), 1, 0)</f>
        <v>0</v>
      </c>
      <c r="E507" s="86">
        <f>IF(COUNTIF(Table3[Tag Number], A507), 1, 0)</f>
        <v>0</v>
      </c>
      <c r="F507" s="86">
        <f>IF(COUNTIF(Table4[Tag Number], A507), 1, 0)</f>
        <v>0</v>
      </c>
      <c r="G507" s="87">
        <f t="shared" si="16"/>
        <v>0</v>
      </c>
      <c r="H507" s="88" t="str" cm="1">
        <f t="array" ref="H507">_xlfn.IFS(OR(_xlfn.XLOOKUP(A507,Table1[Tag Number],Table1[Status],"-",0)="Dead",
        _xlfn.XLOOKUP(A507,Table2[Tag Number],Table2[Status],"-",0)="Dead",
        _xlfn.XLOOKUP(A507,Table3[Tag Number],Table3[Status],"-",0)="Dead",
        _xlfn.XLOOKUP(A507,Table4[Tag Number],Table4[Status],"-",0)="Dead"),"Dead",
     OR(_xlfn.XLOOKUP(A507,Table1[Tag Number],Table1[Status],"-",0)="Alive",
        _xlfn.XLOOKUP(A507,Table2[Tag Number],Table2[Status],"-",0)="Alive",
        _xlfn.XLOOKUP(A507,Table3[Tag Number],Table3[Status],"-",0)="Alive",
        _xlfn.XLOOKUP(A507,Table4[Tag Number],Table4[Status],"-",0)="Alive"),"Alive",
     OR(_xlfn.XLOOKUP(A507,Table1[Tag Number],Table1[Status],"-",0)="-",
        _xlfn.XLOOKUP(A507,Table2[Tag Number],Table2[Status],"-",0)="-",
        _xlfn.XLOOKUP(A507,Table3[Tag Number],Table3[Status],"-",0)="-",
        _xlfn.XLOOKUP(A507,Table4[Tag Number],Table4[Status],"-",0)="-"),
   "-")</f>
        <v>-</v>
      </c>
      <c r="I507" s="90"/>
      <c r="J507" s="90"/>
      <c r="K507" s="91"/>
      <c r="L507" s="91"/>
      <c r="M507" s="91"/>
      <c r="N507" s="92"/>
      <c r="O507" s="89"/>
      <c r="R507" t="b">
        <f t="shared" si="15"/>
        <v>0</v>
      </c>
    </row>
    <row r="508" spans="1:18" ht="15" thickBot="1" x14ac:dyDescent="0.35">
      <c r="A508" s="2" t="s">
        <v>1503</v>
      </c>
      <c r="B508" s="2" t="s">
        <v>1145</v>
      </c>
      <c r="C508" s="84">
        <f>IF(COUNTIF(Table1[Tag Number], A508), 1, 0)</f>
        <v>0</v>
      </c>
      <c r="D508" s="85">
        <f>IF(COUNTIF(Table2[Tag Number], A508), 1, 0)</f>
        <v>0</v>
      </c>
      <c r="E508" s="86">
        <f>IF(COUNTIF(Table3[Tag Number], A508), 1, 0)</f>
        <v>0</v>
      </c>
      <c r="F508" s="86">
        <f>IF(COUNTIF(Table4[Tag Number], A508), 1, 0)</f>
        <v>0</v>
      </c>
      <c r="G508" s="87">
        <f t="shared" si="16"/>
        <v>0</v>
      </c>
      <c r="H508" s="88" t="str" cm="1">
        <f t="array" ref="H508">_xlfn.IFS(OR(_xlfn.XLOOKUP(A508,Table1[Tag Number],Table1[Status],"-",0)="Dead",
        _xlfn.XLOOKUP(A508,Table2[Tag Number],Table2[Status],"-",0)="Dead",
        _xlfn.XLOOKUP(A508,Table3[Tag Number],Table3[Status],"-",0)="Dead",
        _xlfn.XLOOKUP(A508,Table4[Tag Number],Table4[Status],"-",0)="Dead"),"Dead",
     OR(_xlfn.XLOOKUP(A508,Table1[Tag Number],Table1[Status],"-",0)="Alive",
        _xlfn.XLOOKUP(A508,Table2[Tag Number],Table2[Status],"-",0)="Alive",
        _xlfn.XLOOKUP(A508,Table3[Tag Number],Table3[Status],"-",0)="Alive",
        _xlfn.XLOOKUP(A508,Table4[Tag Number],Table4[Status],"-",0)="Alive"),"Alive",
     OR(_xlfn.XLOOKUP(A508,Table1[Tag Number],Table1[Status],"-",0)="-",
        _xlfn.XLOOKUP(A508,Table2[Tag Number],Table2[Status],"-",0)="-",
        _xlfn.XLOOKUP(A508,Table3[Tag Number],Table3[Status],"-",0)="-",
        _xlfn.XLOOKUP(A508,Table4[Tag Number],Table4[Status],"-",0)="-"),
   "-")</f>
        <v>-</v>
      </c>
      <c r="I508" s="90"/>
      <c r="J508" s="90"/>
      <c r="K508" s="91"/>
      <c r="L508" s="91"/>
      <c r="M508" s="91"/>
      <c r="N508" s="92"/>
      <c r="O508" s="89"/>
      <c r="R508" t="b">
        <f t="shared" si="15"/>
        <v>0</v>
      </c>
    </row>
    <row r="509" spans="1:18" ht="15" thickBot="1" x14ac:dyDescent="0.35">
      <c r="A509" s="3" t="s">
        <v>1504</v>
      </c>
      <c r="B509" s="3" t="s">
        <v>1145</v>
      </c>
      <c r="C509" s="84">
        <f>IF(COUNTIF(Table1[Tag Number], A509), 1, 0)</f>
        <v>0</v>
      </c>
      <c r="D509" s="85">
        <f>IF(COUNTIF(Table2[Tag Number], A509), 1, 0)</f>
        <v>0</v>
      </c>
      <c r="E509" s="86">
        <f>IF(COUNTIF(Table3[Tag Number], A509), 1, 0)</f>
        <v>0</v>
      </c>
      <c r="F509" s="86">
        <f>IF(COUNTIF(Table4[Tag Number], A509), 1, 0)</f>
        <v>0</v>
      </c>
      <c r="G509" s="87">
        <f t="shared" si="16"/>
        <v>0</v>
      </c>
      <c r="H509" s="88" t="str" cm="1">
        <f t="array" ref="H509">_xlfn.IFS(OR(_xlfn.XLOOKUP(A509,Table1[Tag Number],Table1[Status],"-",0)="Dead",
        _xlfn.XLOOKUP(A509,Table2[Tag Number],Table2[Status],"-",0)="Dead",
        _xlfn.XLOOKUP(A509,Table3[Tag Number],Table3[Status],"-",0)="Dead",
        _xlfn.XLOOKUP(A509,Table4[Tag Number],Table4[Status],"-",0)="Dead"),"Dead",
     OR(_xlfn.XLOOKUP(A509,Table1[Tag Number],Table1[Status],"-",0)="Alive",
        _xlfn.XLOOKUP(A509,Table2[Tag Number],Table2[Status],"-",0)="Alive",
        _xlfn.XLOOKUP(A509,Table3[Tag Number],Table3[Status],"-",0)="Alive",
        _xlfn.XLOOKUP(A509,Table4[Tag Number],Table4[Status],"-",0)="Alive"),"Alive",
     OR(_xlfn.XLOOKUP(A509,Table1[Tag Number],Table1[Status],"-",0)="-",
        _xlfn.XLOOKUP(A509,Table2[Tag Number],Table2[Status],"-",0)="-",
        _xlfn.XLOOKUP(A509,Table3[Tag Number],Table3[Status],"-",0)="-",
        _xlfn.XLOOKUP(A509,Table4[Tag Number],Table4[Status],"-",0)="-"),
   "-")</f>
        <v>-</v>
      </c>
      <c r="I509" s="90"/>
      <c r="J509" s="90"/>
      <c r="K509" s="91"/>
      <c r="L509" s="91"/>
      <c r="M509" s="91"/>
      <c r="N509" s="92"/>
      <c r="O509" s="89"/>
      <c r="R509" t="b">
        <f t="shared" si="15"/>
        <v>0</v>
      </c>
    </row>
    <row r="510" spans="1:18" ht="15" thickBot="1" x14ac:dyDescent="0.35">
      <c r="A510" s="2" t="s">
        <v>1505</v>
      </c>
      <c r="B510" s="2" t="s">
        <v>1145</v>
      </c>
      <c r="C510" s="84">
        <f>IF(COUNTIF(Table1[Tag Number], A510), 1, 0)</f>
        <v>0</v>
      </c>
      <c r="D510" s="85">
        <f>IF(COUNTIF(Table2[Tag Number], A510), 1, 0)</f>
        <v>0</v>
      </c>
      <c r="E510" s="86">
        <f>IF(COUNTIF(Table3[Tag Number], A510), 1, 0)</f>
        <v>0</v>
      </c>
      <c r="F510" s="86">
        <f>IF(COUNTIF(Table4[Tag Number], A510), 1, 0)</f>
        <v>0</v>
      </c>
      <c r="G510" s="87">
        <f t="shared" si="16"/>
        <v>0</v>
      </c>
      <c r="H510" s="88" t="str" cm="1">
        <f t="array" ref="H510">_xlfn.IFS(OR(_xlfn.XLOOKUP(A510,Table1[Tag Number],Table1[Status],"-",0)="Dead",
        _xlfn.XLOOKUP(A510,Table2[Tag Number],Table2[Status],"-",0)="Dead",
        _xlfn.XLOOKUP(A510,Table3[Tag Number],Table3[Status],"-",0)="Dead",
        _xlfn.XLOOKUP(A510,Table4[Tag Number],Table4[Status],"-",0)="Dead"),"Dead",
     OR(_xlfn.XLOOKUP(A510,Table1[Tag Number],Table1[Status],"-",0)="Alive",
        _xlfn.XLOOKUP(A510,Table2[Tag Number],Table2[Status],"-",0)="Alive",
        _xlfn.XLOOKUP(A510,Table3[Tag Number],Table3[Status],"-",0)="Alive",
        _xlfn.XLOOKUP(A510,Table4[Tag Number],Table4[Status],"-",0)="Alive"),"Alive",
     OR(_xlfn.XLOOKUP(A510,Table1[Tag Number],Table1[Status],"-",0)="-",
        _xlfn.XLOOKUP(A510,Table2[Tag Number],Table2[Status],"-",0)="-",
        _xlfn.XLOOKUP(A510,Table3[Tag Number],Table3[Status],"-",0)="-",
        _xlfn.XLOOKUP(A510,Table4[Tag Number],Table4[Status],"-",0)="-"),
   "-")</f>
        <v>-</v>
      </c>
      <c r="I510" s="90"/>
      <c r="J510" s="90"/>
      <c r="K510" s="91"/>
      <c r="L510" s="91"/>
      <c r="M510" s="91"/>
      <c r="N510" s="92"/>
      <c r="O510" s="89"/>
      <c r="R510" t="b">
        <f t="shared" si="15"/>
        <v>0</v>
      </c>
    </row>
    <row r="511" spans="1:18" ht="15" thickBot="1" x14ac:dyDescent="0.35">
      <c r="A511" s="3" t="s">
        <v>1506</v>
      </c>
      <c r="B511" s="3" t="s">
        <v>1145</v>
      </c>
      <c r="C511" s="84">
        <f>IF(COUNTIF(Table1[Tag Number], A511), 1, 0)</f>
        <v>0</v>
      </c>
      <c r="D511" s="85">
        <f>IF(COUNTIF(Table2[Tag Number], A511), 1, 0)</f>
        <v>0</v>
      </c>
      <c r="E511" s="86">
        <f>IF(COUNTIF(Table3[Tag Number], A511), 1, 0)</f>
        <v>0</v>
      </c>
      <c r="F511" s="86">
        <f>IF(COUNTIF(Table4[Tag Number], A511), 1, 0)</f>
        <v>0</v>
      </c>
      <c r="G511" s="87">
        <f t="shared" si="16"/>
        <v>0</v>
      </c>
      <c r="H511" s="88" t="str" cm="1">
        <f t="array" ref="H511">_xlfn.IFS(OR(_xlfn.XLOOKUP(A511,Table1[Tag Number],Table1[Status],"-",0)="Dead",
        _xlfn.XLOOKUP(A511,Table2[Tag Number],Table2[Status],"-",0)="Dead",
        _xlfn.XLOOKUP(A511,Table3[Tag Number],Table3[Status],"-",0)="Dead",
        _xlfn.XLOOKUP(A511,Table4[Tag Number],Table4[Status],"-",0)="Dead"),"Dead",
     OR(_xlfn.XLOOKUP(A511,Table1[Tag Number],Table1[Status],"-",0)="Alive",
        _xlfn.XLOOKUP(A511,Table2[Tag Number],Table2[Status],"-",0)="Alive",
        _xlfn.XLOOKUP(A511,Table3[Tag Number],Table3[Status],"-",0)="Alive",
        _xlfn.XLOOKUP(A511,Table4[Tag Number],Table4[Status],"-",0)="Alive"),"Alive",
     OR(_xlfn.XLOOKUP(A511,Table1[Tag Number],Table1[Status],"-",0)="-",
        _xlfn.XLOOKUP(A511,Table2[Tag Number],Table2[Status],"-",0)="-",
        _xlfn.XLOOKUP(A511,Table3[Tag Number],Table3[Status],"-",0)="-",
        _xlfn.XLOOKUP(A511,Table4[Tag Number],Table4[Status],"-",0)="-"),
   "-")</f>
        <v>-</v>
      </c>
      <c r="I511" s="90"/>
      <c r="J511" s="90"/>
      <c r="K511" s="91"/>
      <c r="L511" s="91"/>
      <c r="M511" s="91"/>
      <c r="N511" s="92"/>
      <c r="O511" s="89"/>
      <c r="R511" t="b">
        <f t="shared" si="15"/>
        <v>0</v>
      </c>
    </row>
    <row r="512" spans="1:18" ht="15" thickBot="1" x14ac:dyDescent="0.35">
      <c r="A512" s="2" t="s">
        <v>1507</v>
      </c>
      <c r="B512" s="2" t="s">
        <v>1145</v>
      </c>
      <c r="C512" s="84">
        <f>IF(COUNTIF(Table1[Tag Number], A512), 1, 0)</f>
        <v>0</v>
      </c>
      <c r="D512" s="85">
        <f>IF(COUNTIF(Table2[Tag Number], A512), 1, 0)</f>
        <v>0</v>
      </c>
      <c r="E512" s="86">
        <f>IF(COUNTIF(Table3[Tag Number], A512), 1, 0)</f>
        <v>0</v>
      </c>
      <c r="F512" s="86">
        <f>IF(COUNTIF(Table4[Tag Number], A512), 1, 0)</f>
        <v>0</v>
      </c>
      <c r="G512" s="87">
        <f t="shared" si="16"/>
        <v>0</v>
      </c>
      <c r="H512" s="88" t="str" cm="1">
        <f t="array" ref="H512">_xlfn.IFS(OR(_xlfn.XLOOKUP(A512,Table1[Tag Number],Table1[Status],"-",0)="Dead",
        _xlfn.XLOOKUP(A512,Table2[Tag Number],Table2[Status],"-",0)="Dead",
        _xlfn.XLOOKUP(A512,Table3[Tag Number],Table3[Status],"-",0)="Dead",
        _xlfn.XLOOKUP(A512,Table4[Tag Number],Table4[Status],"-",0)="Dead"),"Dead",
     OR(_xlfn.XLOOKUP(A512,Table1[Tag Number],Table1[Status],"-",0)="Alive",
        _xlfn.XLOOKUP(A512,Table2[Tag Number],Table2[Status],"-",0)="Alive",
        _xlfn.XLOOKUP(A512,Table3[Tag Number],Table3[Status],"-",0)="Alive",
        _xlfn.XLOOKUP(A512,Table4[Tag Number],Table4[Status],"-",0)="Alive"),"Alive",
     OR(_xlfn.XLOOKUP(A512,Table1[Tag Number],Table1[Status],"-",0)="-",
        _xlfn.XLOOKUP(A512,Table2[Tag Number],Table2[Status],"-",0)="-",
        _xlfn.XLOOKUP(A512,Table3[Tag Number],Table3[Status],"-",0)="-",
        _xlfn.XLOOKUP(A512,Table4[Tag Number],Table4[Status],"-",0)="-"),
   "-")</f>
        <v>-</v>
      </c>
      <c r="I512" s="90"/>
      <c r="J512" s="90"/>
      <c r="K512" s="91"/>
      <c r="L512" s="91"/>
      <c r="M512" s="91"/>
      <c r="N512" s="92"/>
      <c r="O512" s="89"/>
      <c r="R512" t="b">
        <f t="shared" si="15"/>
        <v>0</v>
      </c>
    </row>
    <row r="513" spans="1:18" ht="15" thickBot="1" x14ac:dyDescent="0.35">
      <c r="A513" s="3" t="s">
        <v>1508</v>
      </c>
      <c r="B513" s="3" t="s">
        <v>1145</v>
      </c>
      <c r="C513" s="84">
        <f>IF(COUNTIF(Table1[Tag Number], A513), 1, 0)</f>
        <v>0</v>
      </c>
      <c r="D513" s="85">
        <f>IF(COUNTIF(Table2[Tag Number], A513), 1, 0)</f>
        <v>0</v>
      </c>
      <c r="E513" s="86">
        <f>IF(COUNTIF(Table3[Tag Number], A513), 1, 0)</f>
        <v>0</v>
      </c>
      <c r="F513" s="86">
        <f>IF(COUNTIF(Table4[Tag Number], A513), 1, 0)</f>
        <v>0</v>
      </c>
      <c r="G513" s="87">
        <f t="shared" si="16"/>
        <v>0</v>
      </c>
      <c r="H513" s="88" t="str" cm="1">
        <f t="array" ref="H513">_xlfn.IFS(OR(_xlfn.XLOOKUP(A513,Table1[Tag Number],Table1[Status],"-",0)="Dead",
        _xlfn.XLOOKUP(A513,Table2[Tag Number],Table2[Status],"-",0)="Dead",
        _xlfn.XLOOKUP(A513,Table3[Tag Number],Table3[Status],"-",0)="Dead",
        _xlfn.XLOOKUP(A513,Table4[Tag Number],Table4[Status],"-",0)="Dead"),"Dead",
     OR(_xlfn.XLOOKUP(A513,Table1[Tag Number],Table1[Status],"-",0)="Alive",
        _xlfn.XLOOKUP(A513,Table2[Tag Number],Table2[Status],"-",0)="Alive",
        _xlfn.XLOOKUP(A513,Table3[Tag Number],Table3[Status],"-",0)="Alive",
        _xlfn.XLOOKUP(A513,Table4[Tag Number],Table4[Status],"-",0)="Alive"),"Alive",
     OR(_xlfn.XLOOKUP(A513,Table1[Tag Number],Table1[Status],"-",0)="-",
        _xlfn.XLOOKUP(A513,Table2[Tag Number],Table2[Status],"-",0)="-",
        _xlfn.XLOOKUP(A513,Table3[Tag Number],Table3[Status],"-",0)="-",
        _xlfn.XLOOKUP(A513,Table4[Tag Number],Table4[Status],"-",0)="-"),
   "-")</f>
        <v>-</v>
      </c>
      <c r="I513" s="90"/>
      <c r="J513" s="90"/>
      <c r="K513" s="91"/>
      <c r="L513" s="91"/>
      <c r="M513" s="91"/>
      <c r="N513" s="92"/>
      <c r="O513" s="89"/>
      <c r="R513" t="b">
        <f t="shared" si="15"/>
        <v>0</v>
      </c>
    </row>
    <row r="514" spans="1:18" ht="15" thickBot="1" x14ac:dyDescent="0.35">
      <c r="A514" s="2" t="s">
        <v>917</v>
      </c>
      <c r="B514" s="2" t="s">
        <v>1137</v>
      </c>
      <c r="C514" s="84">
        <f>IF(COUNTIF(Table1[Tag Number], A514), 1, 0)</f>
        <v>0</v>
      </c>
      <c r="D514" s="85">
        <f>IF(COUNTIF(Table2[Tag Number], A514), 1, 0)</f>
        <v>0</v>
      </c>
      <c r="E514" s="86">
        <f>IF(COUNTIF(Table3[Tag Number], A514), 1, 0)</f>
        <v>0</v>
      </c>
      <c r="F514" s="86">
        <f>IF(COUNTIF(Table4[Tag Number], A514), 1, 0)</f>
        <v>0</v>
      </c>
      <c r="G514" s="87">
        <f t="shared" si="16"/>
        <v>0</v>
      </c>
      <c r="H514" s="88" t="str" cm="1">
        <f t="array" ref="H514">_xlfn.IFS(OR(_xlfn.XLOOKUP(A514,Table1[Tag Number],Table1[Status],"-",0)="Dead",
        _xlfn.XLOOKUP(A514,Table2[Tag Number],Table2[Status],"-",0)="Dead",
        _xlfn.XLOOKUP(A514,Table3[Tag Number],Table3[Status],"-",0)="Dead",
        _xlfn.XLOOKUP(A514,Table4[Tag Number],Table4[Status],"-",0)="Dead"),"Dead",
     OR(_xlfn.XLOOKUP(A514,Table1[Tag Number],Table1[Status],"-",0)="Alive",
        _xlfn.XLOOKUP(A514,Table2[Tag Number],Table2[Status],"-",0)="Alive",
        _xlfn.XLOOKUP(A514,Table3[Tag Number],Table3[Status],"-",0)="Alive",
        _xlfn.XLOOKUP(A514,Table4[Tag Number],Table4[Status],"-",0)="Alive"),"Alive",
     OR(_xlfn.XLOOKUP(A514,Table1[Tag Number],Table1[Status],"-",0)="-",
        _xlfn.XLOOKUP(A514,Table2[Tag Number],Table2[Status],"-",0)="-",
        _xlfn.XLOOKUP(A514,Table3[Tag Number],Table3[Status],"-",0)="-",
        _xlfn.XLOOKUP(A514,Table4[Tag Number],Table4[Status],"-",0)="-"),
   "-")</f>
        <v>-</v>
      </c>
      <c r="I514" s="90"/>
      <c r="J514" s="90"/>
      <c r="K514" s="91"/>
      <c r="L514" s="91"/>
      <c r="M514" s="91"/>
      <c r="N514" s="92"/>
      <c r="O514" s="89"/>
      <c r="R514" t="b">
        <f t="shared" si="15"/>
        <v>0</v>
      </c>
    </row>
    <row r="515" spans="1:18" ht="15" thickBot="1" x14ac:dyDescent="0.35">
      <c r="A515" s="3" t="s">
        <v>1509</v>
      </c>
      <c r="B515" s="3" t="s">
        <v>1145</v>
      </c>
      <c r="C515" s="84">
        <f>IF(COUNTIF(Table1[Tag Number], A515), 1, 0)</f>
        <v>0</v>
      </c>
      <c r="D515" s="85">
        <f>IF(COUNTIF(Table2[Tag Number], A515), 1, 0)</f>
        <v>0</v>
      </c>
      <c r="E515" s="86">
        <f>IF(COUNTIF(Table3[Tag Number], A515), 1, 0)</f>
        <v>0</v>
      </c>
      <c r="F515" s="86">
        <f>IF(COUNTIF(Table4[Tag Number], A515), 1, 0)</f>
        <v>0</v>
      </c>
      <c r="G515" s="87">
        <f t="shared" si="16"/>
        <v>0</v>
      </c>
      <c r="H515" s="88" t="str" cm="1">
        <f t="array" ref="H515">_xlfn.IFS(OR(_xlfn.XLOOKUP(A515,Table1[Tag Number],Table1[Status],"-",0)="Dead",
        _xlfn.XLOOKUP(A515,Table2[Tag Number],Table2[Status],"-",0)="Dead",
        _xlfn.XLOOKUP(A515,Table3[Tag Number],Table3[Status],"-",0)="Dead",
        _xlfn.XLOOKUP(A515,Table4[Tag Number],Table4[Status],"-",0)="Dead"),"Dead",
     OR(_xlfn.XLOOKUP(A515,Table1[Tag Number],Table1[Status],"-",0)="Alive",
        _xlfn.XLOOKUP(A515,Table2[Tag Number],Table2[Status],"-",0)="Alive",
        _xlfn.XLOOKUP(A515,Table3[Tag Number],Table3[Status],"-",0)="Alive",
        _xlfn.XLOOKUP(A515,Table4[Tag Number],Table4[Status],"-",0)="Alive"),"Alive",
     OR(_xlfn.XLOOKUP(A515,Table1[Tag Number],Table1[Status],"-",0)="-",
        _xlfn.XLOOKUP(A515,Table2[Tag Number],Table2[Status],"-",0)="-",
        _xlfn.XLOOKUP(A515,Table3[Tag Number],Table3[Status],"-",0)="-",
        _xlfn.XLOOKUP(A515,Table4[Tag Number],Table4[Status],"-",0)="-"),
   "-")</f>
        <v>-</v>
      </c>
      <c r="I515" s="90"/>
      <c r="J515" s="90"/>
      <c r="K515" s="91"/>
      <c r="L515" s="91"/>
      <c r="M515" s="91"/>
      <c r="N515" s="92"/>
      <c r="O515" s="89"/>
      <c r="R515" t="b">
        <f t="shared" si="15"/>
        <v>0</v>
      </c>
    </row>
    <row r="516" spans="1:18" ht="15" thickBot="1" x14ac:dyDescent="0.35">
      <c r="A516" s="2" t="s">
        <v>196</v>
      </c>
      <c r="B516" s="2" t="s">
        <v>1145</v>
      </c>
      <c r="C516" s="84">
        <f>IF(COUNTIF(Table1[Tag Number], A516), 1, 0)</f>
        <v>0</v>
      </c>
      <c r="D516" s="85">
        <f>IF(COUNTIF(Table2[Tag Number], A516), 1, 0)</f>
        <v>1</v>
      </c>
      <c r="E516" s="86">
        <f>IF(COUNTIF(Table3[Tag Number], A516), 1, 0)</f>
        <v>0</v>
      </c>
      <c r="F516" s="86">
        <f>IF(COUNTIF(Table4[Tag Number], A516), 1, 0)</f>
        <v>0</v>
      </c>
      <c r="G516" s="87">
        <f t="shared" si="16"/>
        <v>1</v>
      </c>
      <c r="H516" s="88" t="str" cm="1">
        <f t="array" ref="H516">_xlfn.IFS(OR(_xlfn.XLOOKUP(A516,Table1[Tag Number],Table1[Status],"-",0)="Dead",
        _xlfn.XLOOKUP(A516,Table2[Tag Number],Table2[Status],"-",0)="Dead",
        _xlfn.XLOOKUP(A516,Table3[Tag Number],Table3[Status],"-",0)="Dead",
        _xlfn.XLOOKUP(A516,Table4[Tag Number],Table4[Status],"-",0)="Dead"),"Dead",
     OR(_xlfn.XLOOKUP(A516,Table1[Tag Number],Table1[Status],"-",0)="Alive",
        _xlfn.XLOOKUP(A516,Table2[Tag Number],Table2[Status],"-",0)="Alive",
        _xlfn.XLOOKUP(A516,Table3[Tag Number],Table3[Status],"-",0)="Alive",
        _xlfn.XLOOKUP(A516,Table4[Tag Number],Table4[Status],"-",0)="Alive"),"Alive",
     OR(_xlfn.XLOOKUP(A516,Table1[Tag Number],Table1[Status],"-",0)="-",
        _xlfn.XLOOKUP(A516,Table2[Tag Number],Table2[Status],"-",0)="-",
        _xlfn.XLOOKUP(A516,Table3[Tag Number],Table3[Status],"-",0)="-",
        _xlfn.XLOOKUP(A516,Table4[Tag Number],Table4[Status],"-",0)="-"),
   "-")</f>
        <v>Alive</v>
      </c>
      <c r="I516" s="90"/>
      <c r="J516" s="90"/>
      <c r="K516" s="91"/>
      <c r="L516" s="91"/>
      <c r="M516" s="91"/>
      <c r="N516" s="92"/>
      <c r="O516" s="89"/>
      <c r="R516" t="b">
        <f t="shared" ref="R516:R579" si="17">IF(G516&gt;1,A516)</f>
        <v>0</v>
      </c>
    </row>
    <row r="517" spans="1:18" ht="15" thickBot="1" x14ac:dyDescent="0.35">
      <c r="A517" s="3" t="s">
        <v>1510</v>
      </c>
      <c r="B517" s="3" t="s">
        <v>1145</v>
      </c>
      <c r="C517" s="84">
        <f>IF(COUNTIF(Table1[Tag Number], A517), 1, 0)</f>
        <v>0</v>
      </c>
      <c r="D517" s="85">
        <f>IF(COUNTIF(Table2[Tag Number], A517), 1, 0)</f>
        <v>0</v>
      </c>
      <c r="E517" s="86">
        <f>IF(COUNTIF(Table3[Tag Number], A517), 1, 0)</f>
        <v>0</v>
      </c>
      <c r="F517" s="86">
        <f>IF(COUNTIF(Table4[Tag Number], A517), 1, 0)</f>
        <v>0</v>
      </c>
      <c r="G517" s="87">
        <f t="shared" ref="G517:G580" si="18">SUM(C517:F517)</f>
        <v>0</v>
      </c>
      <c r="H517" s="88" t="str" cm="1">
        <f t="array" ref="H517">_xlfn.IFS(OR(_xlfn.XLOOKUP(A517,Table1[Tag Number],Table1[Status],"-",0)="Dead",
        _xlfn.XLOOKUP(A517,Table2[Tag Number],Table2[Status],"-",0)="Dead",
        _xlfn.XLOOKUP(A517,Table3[Tag Number],Table3[Status],"-",0)="Dead",
        _xlfn.XLOOKUP(A517,Table4[Tag Number],Table4[Status],"-",0)="Dead"),"Dead",
     OR(_xlfn.XLOOKUP(A517,Table1[Tag Number],Table1[Status],"-",0)="Alive",
        _xlfn.XLOOKUP(A517,Table2[Tag Number],Table2[Status],"-",0)="Alive",
        _xlfn.XLOOKUP(A517,Table3[Tag Number],Table3[Status],"-",0)="Alive",
        _xlfn.XLOOKUP(A517,Table4[Tag Number],Table4[Status],"-",0)="Alive"),"Alive",
     OR(_xlfn.XLOOKUP(A517,Table1[Tag Number],Table1[Status],"-",0)="-",
        _xlfn.XLOOKUP(A517,Table2[Tag Number],Table2[Status],"-",0)="-",
        _xlfn.XLOOKUP(A517,Table3[Tag Number],Table3[Status],"-",0)="-",
        _xlfn.XLOOKUP(A517,Table4[Tag Number],Table4[Status],"-",0)="-"),
   "-")</f>
        <v>-</v>
      </c>
      <c r="I517" s="90"/>
      <c r="J517" s="90"/>
      <c r="K517" s="91"/>
      <c r="L517" s="91"/>
      <c r="M517" s="91"/>
      <c r="N517" s="92"/>
      <c r="O517" s="89"/>
      <c r="R517" t="b">
        <f t="shared" si="17"/>
        <v>0</v>
      </c>
    </row>
    <row r="518" spans="1:18" ht="15" thickBot="1" x14ac:dyDescent="0.35">
      <c r="A518" s="2" t="s">
        <v>1511</v>
      </c>
      <c r="B518" s="2" t="s">
        <v>1145</v>
      </c>
      <c r="C518" s="84">
        <f>IF(COUNTIF(Table1[Tag Number], A518), 1, 0)</f>
        <v>0</v>
      </c>
      <c r="D518" s="85">
        <f>IF(COUNTIF(Table2[Tag Number], A518), 1, 0)</f>
        <v>0</v>
      </c>
      <c r="E518" s="86">
        <f>IF(COUNTIF(Table3[Tag Number], A518), 1, 0)</f>
        <v>0</v>
      </c>
      <c r="F518" s="86">
        <f>IF(COUNTIF(Table4[Tag Number], A518), 1, 0)</f>
        <v>0</v>
      </c>
      <c r="G518" s="87">
        <f t="shared" si="18"/>
        <v>0</v>
      </c>
      <c r="H518" s="88" t="str" cm="1">
        <f t="array" ref="H518">_xlfn.IFS(OR(_xlfn.XLOOKUP(A518,Table1[Tag Number],Table1[Status],"-",0)="Dead",
        _xlfn.XLOOKUP(A518,Table2[Tag Number],Table2[Status],"-",0)="Dead",
        _xlfn.XLOOKUP(A518,Table3[Tag Number],Table3[Status],"-",0)="Dead",
        _xlfn.XLOOKUP(A518,Table4[Tag Number],Table4[Status],"-",0)="Dead"),"Dead",
     OR(_xlfn.XLOOKUP(A518,Table1[Tag Number],Table1[Status],"-",0)="Alive",
        _xlfn.XLOOKUP(A518,Table2[Tag Number],Table2[Status],"-",0)="Alive",
        _xlfn.XLOOKUP(A518,Table3[Tag Number],Table3[Status],"-",0)="Alive",
        _xlfn.XLOOKUP(A518,Table4[Tag Number],Table4[Status],"-",0)="Alive"),"Alive",
     OR(_xlfn.XLOOKUP(A518,Table1[Tag Number],Table1[Status],"-",0)="-",
        _xlfn.XLOOKUP(A518,Table2[Tag Number],Table2[Status],"-",0)="-",
        _xlfn.XLOOKUP(A518,Table3[Tag Number],Table3[Status],"-",0)="-",
        _xlfn.XLOOKUP(A518,Table4[Tag Number],Table4[Status],"-",0)="-"),
   "-")</f>
        <v>-</v>
      </c>
      <c r="I518" s="90"/>
      <c r="J518" s="90"/>
      <c r="K518" s="91"/>
      <c r="L518" s="91"/>
      <c r="M518" s="91"/>
      <c r="N518" s="92"/>
      <c r="O518" s="89"/>
      <c r="R518" t="b">
        <f t="shared" si="17"/>
        <v>0</v>
      </c>
    </row>
    <row r="519" spans="1:18" ht="15" thickBot="1" x14ac:dyDescent="0.35">
      <c r="A519" s="3" t="s">
        <v>1512</v>
      </c>
      <c r="B519" s="3" t="s">
        <v>1145</v>
      </c>
      <c r="C519" s="84">
        <f>IF(COUNTIF(Table1[Tag Number], A519), 1, 0)</f>
        <v>0</v>
      </c>
      <c r="D519" s="85">
        <f>IF(COUNTIF(Table2[Tag Number], A519), 1, 0)</f>
        <v>0</v>
      </c>
      <c r="E519" s="86">
        <f>IF(COUNTIF(Table3[Tag Number], A519), 1, 0)</f>
        <v>0</v>
      </c>
      <c r="F519" s="86">
        <f>IF(COUNTIF(Table4[Tag Number], A519), 1, 0)</f>
        <v>0</v>
      </c>
      <c r="G519" s="87">
        <f t="shared" si="18"/>
        <v>0</v>
      </c>
      <c r="H519" s="88" t="str" cm="1">
        <f t="array" ref="H519">_xlfn.IFS(OR(_xlfn.XLOOKUP(A519,Table1[Tag Number],Table1[Status],"-",0)="Dead",
        _xlfn.XLOOKUP(A519,Table2[Tag Number],Table2[Status],"-",0)="Dead",
        _xlfn.XLOOKUP(A519,Table3[Tag Number],Table3[Status],"-",0)="Dead",
        _xlfn.XLOOKUP(A519,Table4[Tag Number],Table4[Status],"-",0)="Dead"),"Dead",
     OR(_xlfn.XLOOKUP(A519,Table1[Tag Number],Table1[Status],"-",0)="Alive",
        _xlfn.XLOOKUP(A519,Table2[Tag Number],Table2[Status],"-",0)="Alive",
        _xlfn.XLOOKUP(A519,Table3[Tag Number],Table3[Status],"-",0)="Alive",
        _xlfn.XLOOKUP(A519,Table4[Tag Number],Table4[Status],"-",0)="Alive"),"Alive",
     OR(_xlfn.XLOOKUP(A519,Table1[Tag Number],Table1[Status],"-",0)="-",
        _xlfn.XLOOKUP(A519,Table2[Tag Number],Table2[Status],"-",0)="-",
        _xlfn.XLOOKUP(A519,Table3[Tag Number],Table3[Status],"-",0)="-",
        _xlfn.XLOOKUP(A519,Table4[Tag Number],Table4[Status],"-",0)="-"),
   "-")</f>
        <v>-</v>
      </c>
      <c r="I519" s="90"/>
      <c r="J519" s="90"/>
      <c r="K519" s="91"/>
      <c r="L519" s="91"/>
      <c r="M519" s="91"/>
      <c r="N519" s="92"/>
      <c r="O519" s="89"/>
      <c r="R519" t="b">
        <f t="shared" si="17"/>
        <v>0</v>
      </c>
    </row>
    <row r="520" spans="1:18" ht="15" thickBot="1" x14ac:dyDescent="0.35">
      <c r="A520" s="2" t="s">
        <v>1513</v>
      </c>
      <c r="B520" s="2" t="s">
        <v>1145</v>
      </c>
      <c r="C520" s="84">
        <f>IF(COUNTIF(Table1[Tag Number], A520), 1, 0)</f>
        <v>0</v>
      </c>
      <c r="D520" s="85">
        <f>IF(COUNTIF(Table2[Tag Number], A520), 1, 0)</f>
        <v>0</v>
      </c>
      <c r="E520" s="86">
        <f>IF(COUNTIF(Table3[Tag Number], A520), 1, 0)</f>
        <v>0</v>
      </c>
      <c r="F520" s="86">
        <f>IF(COUNTIF(Table4[Tag Number], A520), 1, 0)</f>
        <v>0</v>
      </c>
      <c r="G520" s="87">
        <f t="shared" si="18"/>
        <v>0</v>
      </c>
      <c r="H520" s="88" t="str" cm="1">
        <f t="array" ref="H520">_xlfn.IFS(OR(_xlfn.XLOOKUP(A520,Table1[Tag Number],Table1[Status],"-",0)="Dead",
        _xlfn.XLOOKUP(A520,Table2[Tag Number],Table2[Status],"-",0)="Dead",
        _xlfn.XLOOKUP(A520,Table3[Tag Number],Table3[Status],"-",0)="Dead",
        _xlfn.XLOOKUP(A520,Table4[Tag Number],Table4[Status],"-",0)="Dead"),"Dead",
     OR(_xlfn.XLOOKUP(A520,Table1[Tag Number],Table1[Status],"-",0)="Alive",
        _xlfn.XLOOKUP(A520,Table2[Tag Number],Table2[Status],"-",0)="Alive",
        _xlfn.XLOOKUP(A520,Table3[Tag Number],Table3[Status],"-",0)="Alive",
        _xlfn.XLOOKUP(A520,Table4[Tag Number],Table4[Status],"-",0)="Alive"),"Alive",
     OR(_xlfn.XLOOKUP(A520,Table1[Tag Number],Table1[Status],"-",0)="-",
        _xlfn.XLOOKUP(A520,Table2[Tag Number],Table2[Status],"-",0)="-",
        _xlfn.XLOOKUP(A520,Table3[Tag Number],Table3[Status],"-",0)="-",
        _xlfn.XLOOKUP(A520,Table4[Tag Number],Table4[Status],"-",0)="-"),
   "-")</f>
        <v>-</v>
      </c>
      <c r="I520" s="90"/>
      <c r="J520" s="90"/>
      <c r="K520" s="91"/>
      <c r="L520" s="91"/>
      <c r="M520" s="91"/>
      <c r="N520" s="92"/>
      <c r="O520" s="89"/>
      <c r="R520" t="b">
        <f t="shared" si="17"/>
        <v>0</v>
      </c>
    </row>
    <row r="521" spans="1:18" ht="15" thickBot="1" x14ac:dyDescent="0.35">
      <c r="A521" s="3" t="s">
        <v>268</v>
      </c>
      <c r="B521" s="3" t="s">
        <v>1145</v>
      </c>
      <c r="C521" s="84">
        <f>IF(COUNTIF(Table1[Tag Number], A521), 1, 0)</f>
        <v>1</v>
      </c>
      <c r="D521" s="85">
        <f>IF(COUNTIF(Table2[Tag Number], A521), 1, 0)</f>
        <v>0</v>
      </c>
      <c r="E521" s="86">
        <f>IF(COUNTIF(Table3[Tag Number], A521), 1, 0)</f>
        <v>0</v>
      </c>
      <c r="F521" s="86">
        <f>IF(COUNTIF(Table4[Tag Number], A521), 1, 0)</f>
        <v>0</v>
      </c>
      <c r="G521" s="87">
        <f t="shared" si="18"/>
        <v>1</v>
      </c>
      <c r="H521" s="88" t="str" cm="1">
        <f t="array" ref="H521">_xlfn.IFS(OR(_xlfn.XLOOKUP(A521,Table1[Tag Number],Table1[Status],"-",0)="Dead",
        _xlfn.XLOOKUP(A521,Table2[Tag Number],Table2[Status],"-",0)="Dead",
        _xlfn.XLOOKUP(A521,Table3[Tag Number],Table3[Status],"-",0)="Dead",
        _xlfn.XLOOKUP(A521,Table4[Tag Number],Table4[Status],"-",0)="Dead"),"Dead",
     OR(_xlfn.XLOOKUP(A521,Table1[Tag Number],Table1[Status],"-",0)="Alive",
        _xlfn.XLOOKUP(A521,Table2[Tag Number],Table2[Status],"-",0)="Alive",
        _xlfn.XLOOKUP(A521,Table3[Tag Number],Table3[Status],"-",0)="Alive",
        _xlfn.XLOOKUP(A521,Table4[Tag Number],Table4[Status],"-",0)="Alive"),"Alive",
     OR(_xlfn.XLOOKUP(A521,Table1[Tag Number],Table1[Status],"-",0)="-",
        _xlfn.XLOOKUP(A521,Table2[Tag Number],Table2[Status],"-",0)="-",
        _xlfn.XLOOKUP(A521,Table3[Tag Number],Table3[Status],"-",0)="-",
        _xlfn.XLOOKUP(A521,Table4[Tag Number],Table4[Status],"-",0)="-"),
   "-")</f>
        <v>Dead</v>
      </c>
      <c r="I521" s="90"/>
      <c r="J521" s="90"/>
      <c r="K521" s="91"/>
      <c r="L521" s="91"/>
      <c r="M521" s="91"/>
      <c r="N521" s="92"/>
      <c r="O521" s="89"/>
      <c r="R521" t="b">
        <f t="shared" si="17"/>
        <v>0</v>
      </c>
    </row>
    <row r="522" spans="1:18" ht="15" thickBot="1" x14ac:dyDescent="0.35">
      <c r="A522" s="2" t="s">
        <v>1514</v>
      </c>
      <c r="B522" s="2" t="s">
        <v>1137</v>
      </c>
      <c r="C522" s="84">
        <f>IF(COUNTIF(Table1[Tag Number], A522), 1, 0)</f>
        <v>0</v>
      </c>
      <c r="D522" s="85">
        <f>IF(COUNTIF(Table2[Tag Number], A522), 1, 0)</f>
        <v>0</v>
      </c>
      <c r="E522" s="86">
        <f>IF(COUNTIF(Table3[Tag Number], A522), 1, 0)</f>
        <v>0</v>
      </c>
      <c r="F522" s="86">
        <f>IF(COUNTIF(Table4[Tag Number], A522), 1, 0)</f>
        <v>0</v>
      </c>
      <c r="G522" s="87">
        <f t="shared" si="18"/>
        <v>0</v>
      </c>
      <c r="H522" s="88" t="str" cm="1">
        <f t="array" ref="H522">_xlfn.IFS(OR(_xlfn.XLOOKUP(A522,Table1[Tag Number],Table1[Status],"-",0)="Dead",
        _xlfn.XLOOKUP(A522,Table2[Tag Number],Table2[Status],"-",0)="Dead",
        _xlfn.XLOOKUP(A522,Table3[Tag Number],Table3[Status],"-",0)="Dead",
        _xlfn.XLOOKUP(A522,Table4[Tag Number],Table4[Status],"-",0)="Dead"),"Dead",
     OR(_xlfn.XLOOKUP(A522,Table1[Tag Number],Table1[Status],"-",0)="Alive",
        _xlfn.XLOOKUP(A522,Table2[Tag Number],Table2[Status],"-",0)="Alive",
        _xlfn.XLOOKUP(A522,Table3[Tag Number],Table3[Status],"-",0)="Alive",
        _xlfn.XLOOKUP(A522,Table4[Tag Number],Table4[Status],"-",0)="Alive"),"Alive",
     OR(_xlfn.XLOOKUP(A522,Table1[Tag Number],Table1[Status],"-",0)="-",
        _xlfn.XLOOKUP(A522,Table2[Tag Number],Table2[Status],"-",0)="-",
        _xlfn.XLOOKUP(A522,Table3[Tag Number],Table3[Status],"-",0)="-",
        _xlfn.XLOOKUP(A522,Table4[Tag Number],Table4[Status],"-",0)="-"),
   "-")</f>
        <v>-</v>
      </c>
      <c r="I522" s="90"/>
      <c r="J522" s="90"/>
      <c r="K522" s="91"/>
      <c r="L522" s="91"/>
      <c r="M522" s="91"/>
      <c r="N522" s="92"/>
      <c r="O522" s="89"/>
      <c r="R522" t="b">
        <f t="shared" si="17"/>
        <v>0</v>
      </c>
    </row>
    <row r="523" spans="1:18" ht="15" thickBot="1" x14ac:dyDescent="0.35">
      <c r="A523" s="3" t="s">
        <v>1515</v>
      </c>
      <c r="B523" s="3" t="s">
        <v>1145</v>
      </c>
      <c r="C523" s="84">
        <f>IF(COUNTIF(Table1[Tag Number], A523), 1, 0)</f>
        <v>0</v>
      </c>
      <c r="D523" s="85">
        <f>IF(COUNTIF(Table2[Tag Number], A523), 1, 0)</f>
        <v>1</v>
      </c>
      <c r="E523" s="86">
        <f>IF(COUNTIF(Table3[Tag Number], A523), 1, 0)</f>
        <v>0</v>
      </c>
      <c r="F523" s="86">
        <f>IF(COUNTIF(Table4[Tag Number], A523), 1, 0)</f>
        <v>0</v>
      </c>
      <c r="G523" s="87">
        <f t="shared" si="18"/>
        <v>1</v>
      </c>
      <c r="H523" s="88" t="str" cm="1">
        <f t="array" ref="H523">_xlfn.IFS(OR(_xlfn.XLOOKUP(A523,Table1[Tag Number],Table1[Status],"-",0)="Dead",
        _xlfn.XLOOKUP(A523,Table2[Tag Number],Table2[Status],"-",0)="Dead",
        _xlfn.XLOOKUP(A523,Table3[Tag Number],Table3[Status],"-",0)="Dead",
        _xlfn.XLOOKUP(A523,Table4[Tag Number],Table4[Status],"-",0)="Dead"),"Dead",
     OR(_xlfn.XLOOKUP(A523,Table1[Tag Number],Table1[Status],"-",0)="Alive",
        _xlfn.XLOOKUP(A523,Table2[Tag Number],Table2[Status],"-",0)="Alive",
        _xlfn.XLOOKUP(A523,Table3[Tag Number],Table3[Status],"-",0)="Alive",
        _xlfn.XLOOKUP(A523,Table4[Tag Number],Table4[Status],"-",0)="Alive"),"Alive",
     OR(_xlfn.XLOOKUP(A523,Table1[Tag Number],Table1[Status],"-",0)="-",
        _xlfn.XLOOKUP(A523,Table2[Tag Number],Table2[Status],"-",0)="-",
        _xlfn.XLOOKUP(A523,Table3[Tag Number],Table3[Status],"-",0)="-",
        _xlfn.XLOOKUP(A523,Table4[Tag Number],Table4[Status],"-",0)="-"),
   "-")</f>
        <v>Dead</v>
      </c>
      <c r="I523" s="90"/>
      <c r="J523" s="90"/>
      <c r="K523" s="91"/>
      <c r="L523" s="91"/>
      <c r="M523" s="91"/>
      <c r="N523" s="92"/>
      <c r="O523" s="89"/>
      <c r="R523" t="b">
        <f t="shared" si="17"/>
        <v>0</v>
      </c>
    </row>
    <row r="524" spans="1:18" ht="15" thickBot="1" x14ac:dyDescent="0.35">
      <c r="A524" s="2" t="s">
        <v>1516</v>
      </c>
      <c r="B524" s="2" t="s">
        <v>1145</v>
      </c>
      <c r="C524" s="84">
        <f>IF(COUNTIF(Table1[Tag Number], A524), 1, 0)</f>
        <v>0</v>
      </c>
      <c r="D524" s="85">
        <f>IF(COUNTIF(Table2[Tag Number], A524), 1, 0)</f>
        <v>0</v>
      </c>
      <c r="E524" s="86">
        <f>IF(COUNTIF(Table3[Tag Number], A524), 1, 0)</f>
        <v>0</v>
      </c>
      <c r="F524" s="86">
        <f>IF(COUNTIF(Table4[Tag Number], A524), 1, 0)</f>
        <v>0</v>
      </c>
      <c r="G524" s="87">
        <f t="shared" si="18"/>
        <v>0</v>
      </c>
      <c r="H524" s="88" t="str" cm="1">
        <f t="array" ref="H524">_xlfn.IFS(OR(_xlfn.XLOOKUP(A524,Table1[Tag Number],Table1[Status],"-",0)="Dead",
        _xlfn.XLOOKUP(A524,Table2[Tag Number],Table2[Status],"-",0)="Dead",
        _xlfn.XLOOKUP(A524,Table3[Tag Number],Table3[Status],"-",0)="Dead",
        _xlfn.XLOOKUP(A524,Table4[Tag Number],Table4[Status],"-",0)="Dead"),"Dead",
     OR(_xlfn.XLOOKUP(A524,Table1[Tag Number],Table1[Status],"-",0)="Alive",
        _xlfn.XLOOKUP(A524,Table2[Tag Number],Table2[Status],"-",0)="Alive",
        _xlfn.XLOOKUP(A524,Table3[Tag Number],Table3[Status],"-",0)="Alive",
        _xlfn.XLOOKUP(A524,Table4[Tag Number],Table4[Status],"-",0)="Alive"),"Alive",
     OR(_xlfn.XLOOKUP(A524,Table1[Tag Number],Table1[Status],"-",0)="-",
        _xlfn.XLOOKUP(A524,Table2[Tag Number],Table2[Status],"-",0)="-",
        _xlfn.XLOOKUP(A524,Table3[Tag Number],Table3[Status],"-",0)="-",
        _xlfn.XLOOKUP(A524,Table4[Tag Number],Table4[Status],"-",0)="-"),
   "-")</f>
        <v>-</v>
      </c>
      <c r="I524" s="90"/>
      <c r="J524" s="90"/>
      <c r="K524" s="91"/>
      <c r="L524" s="91"/>
      <c r="M524" s="91"/>
      <c r="N524" s="92"/>
      <c r="O524" s="89"/>
      <c r="R524" t="b">
        <f t="shared" si="17"/>
        <v>0</v>
      </c>
    </row>
    <row r="525" spans="1:18" ht="15" thickBot="1" x14ac:dyDescent="0.35">
      <c r="A525" s="3" t="s">
        <v>288</v>
      </c>
      <c r="B525" s="3" t="s">
        <v>1145</v>
      </c>
      <c r="C525" s="84">
        <f>IF(COUNTIF(Table1[Tag Number], A525), 1, 0)</f>
        <v>0</v>
      </c>
      <c r="D525" s="85">
        <f>IF(COUNTIF(Table2[Tag Number], A525), 1, 0)</f>
        <v>0</v>
      </c>
      <c r="E525" s="86">
        <f>IF(COUNTIF(Table3[Tag Number], A525), 1, 0)</f>
        <v>1</v>
      </c>
      <c r="F525" s="86">
        <f>IF(COUNTIF(Table4[Tag Number], A525), 1, 0)</f>
        <v>0</v>
      </c>
      <c r="G525" s="87">
        <f t="shared" si="18"/>
        <v>1</v>
      </c>
      <c r="H525" s="88" t="str" cm="1">
        <f t="array" ref="H525">_xlfn.IFS(OR(_xlfn.XLOOKUP(A525,Table1[Tag Number],Table1[Status],"-",0)="Dead",
        _xlfn.XLOOKUP(A525,Table2[Tag Number],Table2[Status],"-",0)="Dead",
        _xlfn.XLOOKUP(A525,Table3[Tag Number],Table3[Status],"-",0)="Dead",
        _xlfn.XLOOKUP(A525,Table4[Tag Number],Table4[Status],"-",0)="Dead"),"Dead",
     OR(_xlfn.XLOOKUP(A525,Table1[Tag Number],Table1[Status],"-",0)="Alive",
        _xlfn.XLOOKUP(A525,Table2[Tag Number],Table2[Status],"-",0)="Alive",
        _xlfn.XLOOKUP(A525,Table3[Tag Number],Table3[Status],"-",0)="Alive",
        _xlfn.XLOOKUP(A525,Table4[Tag Number],Table4[Status],"-",0)="Alive"),"Alive",
     OR(_xlfn.XLOOKUP(A525,Table1[Tag Number],Table1[Status],"-",0)="-",
        _xlfn.XLOOKUP(A525,Table2[Tag Number],Table2[Status],"-",0)="-",
        _xlfn.XLOOKUP(A525,Table3[Tag Number],Table3[Status],"-",0)="-",
        _xlfn.XLOOKUP(A525,Table4[Tag Number],Table4[Status],"-",0)="-"),
   "-")</f>
        <v>Dead</v>
      </c>
      <c r="I525" s="90"/>
      <c r="J525" s="90"/>
      <c r="K525" s="91"/>
      <c r="L525" s="91"/>
      <c r="M525" s="91"/>
      <c r="N525" s="92"/>
      <c r="O525" s="89"/>
      <c r="R525" t="b">
        <f t="shared" si="17"/>
        <v>0</v>
      </c>
    </row>
    <row r="526" spans="1:18" ht="15" thickBot="1" x14ac:dyDescent="0.35">
      <c r="A526" s="2" t="s">
        <v>1517</v>
      </c>
      <c r="B526" s="2" t="s">
        <v>1145</v>
      </c>
      <c r="C526" s="84">
        <f>IF(COUNTIF(Table1[Tag Number], A526), 1, 0)</f>
        <v>0</v>
      </c>
      <c r="D526" s="85">
        <f>IF(COUNTIF(Table2[Tag Number], A526), 1, 0)</f>
        <v>0</v>
      </c>
      <c r="E526" s="86">
        <f>IF(COUNTIF(Table3[Tag Number], A526), 1, 0)</f>
        <v>0</v>
      </c>
      <c r="F526" s="86">
        <f>IF(COUNTIF(Table4[Tag Number], A526), 1, 0)</f>
        <v>0</v>
      </c>
      <c r="G526" s="87">
        <f t="shared" si="18"/>
        <v>0</v>
      </c>
      <c r="H526" s="88" t="str" cm="1">
        <f t="array" ref="H526">_xlfn.IFS(OR(_xlfn.XLOOKUP(A526,Table1[Tag Number],Table1[Status],"-",0)="Dead",
        _xlfn.XLOOKUP(A526,Table2[Tag Number],Table2[Status],"-",0)="Dead",
        _xlfn.XLOOKUP(A526,Table3[Tag Number],Table3[Status],"-",0)="Dead",
        _xlfn.XLOOKUP(A526,Table4[Tag Number],Table4[Status],"-",0)="Dead"),"Dead",
     OR(_xlfn.XLOOKUP(A526,Table1[Tag Number],Table1[Status],"-",0)="Alive",
        _xlfn.XLOOKUP(A526,Table2[Tag Number],Table2[Status],"-",0)="Alive",
        _xlfn.XLOOKUP(A526,Table3[Tag Number],Table3[Status],"-",0)="Alive",
        _xlfn.XLOOKUP(A526,Table4[Tag Number],Table4[Status],"-",0)="Alive"),"Alive",
     OR(_xlfn.XLOOKUP(A526,Table1[Tag Number],Table1[Status],"-",0)="-",
        _xlfn.XLOOKUP(A526,Table2[Tag Number],Table2[Status],"-",0)="-",
        _xlfn.XLOOKUP(A526,Table3[Tag Number],Table3[Status],"-",0)="-",
        _xlfn.XLOOKUP(A526,Table4[Tag Number],Table4[Status],"-",0)="-"),
   "-")</f>
        <v>-</v>
      </c>
      <c r="I526" s="90"/>
      <c r="J526" s="90"/>
      <c r="K526" s="91"/>
      <c r="L526" s="91"/>
      <c r="M526" s="91"/>
      <c r="N526" s="92"/>
      <c r="O526" s="89"/>
      <c r="R526" t="b">
        <f t="shared" si="17"/>
        <v>0</v>
      </c>
    </row>
    <row r="527" spans="1:18" ht="15" thickBot="1" x14ac:dyDescent="0.35">
      <c r="A527" s="3" t="s">
        <v>784</v>
      </c>
      <c r="B527" s="3" t="s">
        <v>1137</v>
      </c>
      <c r="C527" s="84">
        <f>IF(COUNTIF(Table1[Tag Number], A527), 1, 0)</f>
        <v>0</v>
      </c>
      <c r="D527" s="85">
        <f>IF(COUNTIF(Table2[Tag Number], A527), 1, 0)</f>
        <v>0</v>
      </c>
      <c r="E527" s="86">
        <f>IF(COUNTIF(Table3[Tag Number], A527), 1, 0)</f>
        <v>0</v>
      </c>
      <c r="F527" s="86">
        <f>IF(COUNTIF(Table4[Tag Number], A527), 1, 0)</f>
        <v>0</v>
      </c>
      <c r="G527" s="87">
        <f t="shared" si="18"/>
        <v>0</v>
      </c>
      <c r="H527" s="88" t="str" cm="1">
        <f t="array" ref="H527">_xlfn.IFS(OR(_xlfn.XLOOKUP(A527,Table1[Tag Number],Table1[Status],"-",0)="Dead",
        _xlfn.XLOOKUP(A527,Table2[Tag Number],Table2[Status],"-",0)="Dead",
        _xlfn.XLOOKUP(A527,Table3[Tag Number],Table3[Status],"-",0)="Dead",
        _xlfn.XLOOKUP(A527,Table4[Tag Number],Table4[Status],"-",0)="Dead"),"Dead",
     OR(_xlfn.XLOOKUP(A527,Table1[Tag Number],Table1[Status],"-",0)="Alive",
        _xlfn.XLOOKUP(A527,Table2[Tag Number],Table2[Status],"-",0)="Alive",
        _xlfn.XLOOKUP(A527,Table3[Tag Number],Table3[Status],"-",0)="Alive",
        _xlfn.XLOOKUP(A527,Table4[Tag Number],Table4[Status],"-",0)="Alive"),"Alive",
     OR(_xlfn.XLOOKUP(A527,Table1[Tag Number],Table1[Status],"-",0)="-",
        _xlfn.XLOOKUP(A527,Table2[Tag Number],Table2[Status],"-",0)="-",
        _xlfn.XLOOKUP(A527,Table3[Tag Number],Table3[Status],"-",0)="-",
        _xlfn.XLOOKUP(A527,Table4[Tag Number],Table4[Status],"-",0)="-"),
   "-")</f>
        <v>-</v>
      </c>
      <c r="I527" s="90"/>
      <c r="J527" s="90"/>
      <c r="K527" s="91"/>
      <c r="L527" s="91"/>
      <c r="M527" s="91"/>
      <c r="N527" s="92"/>
      <c r="O527" s="89"/>
      <c r="R527" t="b">
        <f t="shared" si="17"/>
        <v>0</v>
      </c>
    </row>
    <row r="528" spans="1:18" ht="15" thickBot="1" x14ac:dyDescent="0.35">
      <c r="A528" s="3" t="s">
        <v>1518</v>
      </c>
      <c r="B528" s="3" t="s">
        <v>1145</v>
      </c>
      <c r="C528" s="84">
        <f>IF(COUNTIF(Table1[Tag Number], A528), 1, 0)</f>
        <v>0</v>
      </c>
      <c r="D528" s="85">
        <f>IF(COUNTIF(Table2[Tag Number], A528), 1, 0)</f>
        <v>0</v>
      </c>
      <c r="E528" s="86">
        <f>IF(COUNTIF(Table3[Tag Number], A528), 1, 0)</f>
        <v>0</v>
      </c>
      <c r="F528" s="86">
        <f>IF(COUNTIF(Table4[Tag Number], A528), 1, 0)</f>
        <v>0</v>
      </c>
      <c r="G528" s="87">
        <f t="shared" si="18"/>
        <v>0</v>
      </c>
      <c r="H528" s="88" t="str" cm="1">
        <f t="array" ref="H528">_xlfn.IFS(OR(_xlfn.XLOOKUP(A528,Table1[Tag Number],Table1[Status],"-",0)="Dead",
        _xlfn.XLOOKUP(A528,Table2[Tag Number],Table2[Status],"-",0)="Dead",
        _xlfn.XLOOKUP(A528,Table3[Tag Number],Table3[Status],"-",0)="Dead",
        _xlfn.XLOOKUP(A528,Table4[Tag Number],Table4[Status],"-",0)="Dead"),"Dead",
     OR(_xlfn.XLOOKUP(A528,Table1[Tag Number],Table1[Status],"-",0)="Alive",
        _xlfn.XLOOKUP(A528,Table2[Tag Number],Table2[Status],"-",0)="Alive",
        _xlfn.XLOOKUP(A528,Table3[Tag Number],Table3[Status],"-",0)="Alive",
        _xlfn.XLOOKUP(A528,Table4[Tag Number],Table4[Status],"-",0)="Alive"),"Alive",
     OR(_xlfn.XLOOKUP(A528,Table1[Tag Number],Table1[Status],"-",0)="-",
        _xlfn.XLOOKUP(A528,Table2[Tag Number],Table2[Status],"-",0)="-",
        _xlfn.XLOOKUP(A528,Table3[Tag Number],Table3[Status],"-",0)="-",
        _xlfn.XLOOKUP(A528,Table4[Tag Number],Table4[Status],"-",0)="-"),
   "-")</f>
        <v>-</v>
      </c>
      <c r="I528" s="90"/>
      <c r="J528" s="90"/>
      <c r="K528" s="91"/>
      <c r="L528" s="91"/>
      <c r="M528" s="91"/>
      <c r="N528" s="92"/>
      <c r="O528" s="89"/>
      <c r="R528" t="b">
        <f t="shared" si="17"/>
        <v>0</v>
      </c>
    </row>
    <row r="529" spans="1:18" ht="15" thickBot="1" x14ac:dyDescent="0.35">
      <c r="A529" s="2" t="s">
        <v>1519</v>
      </c>
      <c r="B529" s="2" t="s">
        <v>1145</v>
      </c>
      <c r="C529" s="84">
        <f>IF(COUNTIF(Table1[Tag Number], A529), 1, 0)</f>
        <v>0</v>
      </c>
      <c r="D529" s="85">
        <f>IF(COUNTIF(Table2[Tag Number], A529), 1, 0)</f>
        <v>0</v>
      </c>
      <c r="E529" s="86">
        <f>IF(COUNTIF(Table3[Tag Number], A529), 1, 0)</f>
        <v>0</v>
      </c>
      <c r="F529" s="86">
        <f>IF(COUNTIF(Table4[Tag Number], A529), 1, 0)</f>
        <v>0</v>
      </c>
      <c r="G529" s="87">
        <f t="shared" si="18"/>
        <v>0</v>
      </c>
      <c r="H529" s="88" t="str" cm="1">
        <f t="array" ref="H529">_xlfn.IFS(OR(_xlfn.XLOOKUP(A529,Table1[Tag Number],Table1[Status],"-",0)="Dead",
        _xlfn.XLOOKUP(A529,Table2[Tag Number],Table2[Status],"-",0)="Dead",
        _xlfn.XLOOKUP(A529,Table3[Tag Number],Table3[Status],"-",0)="Dead",
        _xlfn.XLOOKUP(A529,Table4[Tag Number],Table4[Status],"-",0)="Dead"),"Dead",
     OR(_xlfn.XLOOKUP(A529,Table1[Tag Number],Table1[Status],"-",0)="Alive",
        _xlfn.XLOOKUP(A529,Table2[Tag Number],Table2[Status],"-",0)="Alive",
        _xlfn.XLOOKUP(A529,Table3[Tag Number],Table3[Status],"-",0)="Alive",
        _xlfn.XLOOKUP(A529,Table4[Tag Number],Table4[Status],"-",0)="Alive"),"Alive",
     OR(_xlfn.XLOOKUP(A529,Table1[Tag Number],Table1[Status],"-",0)="-",
        _xlfn.XLOOKUP(A529,Table2[Tag Number],Table2[Status],"-",0)="-",
        _xlfn.XLOOKUP(A529,Table3[Tag Number],Table3[Status],"-",0)="-",
        _xlfn.XLOOKUP(A529,Table4[Tag Number],Table4[Status],"-",0)="-"),
   "-")</f>
        <v>-</v>
      </c>
      <c r="I529" s="90"/>
      <c r="J529" s="90"/>
      <c r="K529" s="91"/>
      <c r="L529" s="91"/>
      <c r="M529" s="91"/>
      <c r="N529" s="92"/>
      <c r="O529" s="89"/>
      <c r="R529" t="b">
        <f t="shared" si="17"/>
        <v>0</v>
      </c>
    </row>
    <row r="530" spans="1:18" ht="15" thickBot="1" x14ac:dyDescent="0.35">
      <c r="A530" s="3" t="s">
        <v>1520</v>
      </c>
      <c r="B530" s="3" t="s">
        <v>1145</v>
      </c>
      <c r="C530" s="84">
        <f>IF(COUNTIF(Table1[Tag Number], A530), 1, 0)</f>
        <v>0</v>
      </c>
      <c r="D530" s="85">
        <f>IF(COUNTIF(Table2[Tag Number], A530), 1, 0)</f>
        <v>0</v>
      </c>
      <c r="E530" s="86">
        <f>IF(COUNTIF(Table3[Tag Number], A530), 1, 0)</f>
        <v>0</v>
      </c>
      <c r="F530" s="86">
        <f>IF(COUNTIF(Table4[Tag Number], A530), 1, 0)</f>
        <v>0</v>
      </c>
      <c r="G530" s="87">
        <f t="shared" si="18"/>
        <v>0</v>
      </c>
      <c r="H530" s="88" t="str" cm="1">
        <f t="array" ref="H530">_xlfn.IFS(OR(_xlfn.XLOOKUP(A530,Table1[Tag Number],Table1[Status],"-",0)="Dead",
        _xlfn.XLOOKUP(A530,Table2[Tag Number],Table2[Status],"-",0)="Dead",
        _xlfn.XLOOKUP(A530,Table3[Tag Number],Table3[Status],"-",0)="Dead",
        _xlfn.XLOOKUP(A530,Table4[Tag Number],Table4[Status],"-",0)="Dead"),"Dead",
     OR(_xlfn.XLOOKUP(A530,Table1[Tag Number],Table1[Status],"-",0)="Alive",
        _xlfn.XLOOKUP(A530,Table2[Tag Number],Table2[Status],"-",0)="Alive",
        _xlfn.XLOOKUP(A530,Table3[Tag Number],Table3[Status],"-",0)="Alive",
        _xlfn.XLOOKUP(A530,Table4[Tag Number],Table4[Status],"-",0)="Alive"),"Alive",
     OR(_xlfn.XLOOKUP(A530,Table1[Tag Number],Table1[Status],"-",0)="-",
        _xlfn.XLOOKUP(A530,Table2[Tag Number],Table2[Status],"-",0)="-",
        _xlfn.XLOOKUP(A530,Table3[Tag Number],Table3[Status],"-",0)="-",
        _xlfn.XLOOKUP(A530,Table4[Tag Number],Table4[Status],"-",0)="-"),
   "-")</f>
        <v>-</v>
      </c>
      <c r="I530" s="90"/>
      <c r="J530" s="90"/>
      <c r="K530" s="91"/>
      <c r="L530" s="91"/>
      <c r="M530" s="91"/>
      <c r="N530" s="92"/>
      <c r="O530" s="89"/>
      <c r="R530" t="b">
        <f t="shared" si="17"/>
        <v>0</v>
      </c>
    </row>
    <row r="531" spans="1:18" ht="15" thickBot="1" x14ac:dyDescent="0.35">
      <c r="A531" s="2" t="s">
        <v>1521</v>
      </c>
      <c r="B531" s="2" t="s">
        <v>1145</v>
      </c>
      <c r="C531" s="84">
        <f>IF(COUNTIF(Table1[Tag Number], A531), 1, 0)</f>
        <v>0</v>
      </c>
      <c r="D531" s="85">
        <f>IF(COUNTIF(Table2[Tag Number], A531), 1, 0)</f>
        <v>0</v>
      </c>
      <c r="E531" s="86">
        <f>IF(COUNTIF(Table3[Tag Number], A531), 1, 0)</f>
        <v>0</v>
      </c>
      <c r="F531" s="86">
        <f>IF(COUNTIF(Table4[Tag Number], A531), 1, 0)</f>
        <v>0</v>
      </c>
      <c r="G531" s="87">
        <f t="shared" si="18"/>
        <v>0</v>
      </c>
      <c r="H531" s="88" t="str" cm="1">
        <f t="array" ref="H531">_xlfn.IFS(OR(_xlfn.XLOOKUP(A531,Table1[Tag Number],Table1[Status],"-",0)="Dead",
        _xlfn.XLOOKUP(A531,Table2[Tag Number],Table2[Status],"-",0)="Dead",
        _xlfn.XLOOKUP(A531,Table3[Tag Number],Table3[Status],"-",0)="Dead",
        _xlfn.XLOOKUP(A531,Table4[Tag Number],Table4[Status],"-",0)="Dead"),"Dead",
     OR(_xlfn.XLOOKUP(A531,Table1[Tag Number],Table1[Status],"-",0)="Alive",
        _xlfn.XLOOKUP(A531,Table2[Tag Number],Table2[Status],"-",0)="Alive",
        _xlfn.XLOOKUP(A531,Table3[Tag Number],Table3[Status],"-",0)="Alive",
        _xlfn.XLOOKUP(A531,Table4[Tag Number],Table4[Status],"-",0)="Alive"),"Alive",
     OR(_xlfn.XLOOKUP(A531,Table1[Tag Number],Table1[Status],"-",0)="-",
        _xlfn.XLOOKUP(A531,Table2[Tag Number],Table2[Status],"-",0)="-",
        _xlfn.XLOOKUP(A531,Table3[Tag Number],Table3[Status],"-",0)="-",
        _xlfn.XLOOKUP(A531,Table4[Tag Number],Table4[Status],"-",0)="-"),
   "-")</f>
        <v>-</v>
      </c>
      <c r="I531" s="90"/>
      <c r="J531" s="90"/>
      <c r="K531" s="91"/>
      <c r="L531" s="91"/>
      <c r="M531" s="91"/>
      <c r="N531" s="92"/>
      <c r="O531" s="89"/>
      <c r="R531" t="b">
        <f t="shared" si="17"/>
        <v>0</v>
      </c>
    </row>
    <row r="532" spans="1:18" ht="15" thickBot="1" x14ac:dyDescent="0.35">
      <c r="A532" s="3" t="s">
        <v>1522</v>
      </c>
      <c r="B532" s="3" t="s">
        <v>1137</v>
      </c>
      <c r="C532" s="84">
        <f>IF(COUNTIF(Table1[Tag Number], A532), 1, 0)</f>
        <v>0</v>
      </c>
      <c r="D532" s="85">
        <f>IF(COUNTIF(Table2[Tag Number], A532), 1, 0)</f>
        <v>0</v>
      </c>
      <c r="E532" s="86">
        <f>IF(COUNTIF(Table3[Tag Number], A532), 1, 0)</f>
        <v>0</v>
      </c>
      <c r="F532" s="86">
        <f>IF(COUNTIF(Table4[Tag Number], A532), 1, 0)</f>
        <v>0</v>
      </c>
      <c r="G532" s="87">
        <f t="shared" si="18"/>
        <v>0</v>
      </c>
      <c r="H532" s="88" t="str" cm="1">
        <f t="array" ref="H532">_xlfn.IFS(OR(_xlfn.XLOOKUP(A532,Table1[Tag Number],Table1[Status],"-",0)="Dead",
        _xlfn.XLOOKUP(A532,Table2[Tag Number],Table2[Status],"-",0)="Dead",
        _xlfn.XLOOKUP(A532,Table3[Tag Number],Table3[Status],"-",0)="Dead",
        _xlfn.XLOOKUP(A532,Table4[Tag Number],Table4[Status],"-",0)="Dead"),"Dead",
     OR(_xlfn.XLOOKUP(A532,Table1[Tag Number],Table1[Status],"-",0)="Alive",
        _xlfn.XLOOKUP(A532,Table2[Tag Number],Table2[Status],"-",0)="Alive",
        _xlfn.XLOOKUP(A532,Table3[Tag Number],Table3[Status],"-",0)="Alive",
        _xlfn.XLOOKUP(A532,Table4[Tag Number],Table4[Status],"-",0)="Alive"),"Alive",
     OR(_xlfn.XLOOKUP(A532,Table1[Tag Number],Table1[Status],"-",0)="-",
        _xlfn.XLOOKUP(A532,Table2[Tag Number],Table2[Status],"-",0)="-",
        _xlfn.XLOOKUP(A532,Table3[Tag Number],Table3[Status],"-",0)="-",
        _xlfn.XLOOKUP(A532,Table4[Tag Number],Table4[Status],"-",0)="-"),
   "-")</f>
        <v>-</v>
      </c>
      <c r="I532" s="90"/>
      <c r="J532" s="90"/>
      <c r="K532" s="91"/>
      <c r="L532" s="91"/>
      <c r="M532" s="91"/>
      <c r="N532" s="92"/>
      <c r="O532" s="89"/>
      <c r="R532" t="b">
        <f t="shared" si="17"/>
        <v>0</v>
      </c>
    </row>
    <row r="533" spans="1:18" ht="15" thickBot="1" x14ac:dyDescent="0.35">
      <c r="A533" s="2" t="s">
        <v>1523</v>
      </c>
      <c r="B533" s="2" t="s">
        <v>1145</v>
      </c>
      <c r="C533" s="84">
        <f>IF(COUNTIF(Table1[Tag Number], A533), 1, 0)</f>
        <v>0</v>
      </c>
      <c r="D533" s="85">
        <f>IF(COUNTIF(Table2[Tag Number], A533), 1, 0)</f>
        <v>0</v>
      </c>
      <c r="E533" s="86">
        <f>IF(COUNTIF(Table3[Tag Number], A533), 1, 0)</f>
        <v>0</v>
      </c>
      <c r="F533" s="86">
        <f>IF(COUNTIF(Table4[Tag Number], A533), 1, 0)</f>
        <v>0</v>
      </c>
      <c r="G533" s="87">
        <f t="shared" si="18"/>
        <v>0</v>
      </c>
      <c r="H533" s="88" t="str" cm="1">
        <f t="array" ref="H533">_xlfn.IFS(OR(_xlfn.XLOOKUP(A533,Table1[Tag Number],Table1[Status],"-",0)="Dead",
        _xlfn.XLOOKUP(A533,Table2[Tag Number],Table2[Status],"-",0)="Dead",
        _xlfn.XLOOKUP(A533,Table3[Tag Number],Table3[Status],"-",0)="Dead",
        _xlfn.XLOOKUP(A533,Table4[Tag Number],Table4[Status],"-",0)="Dead"),"Dead",
     OR(_xlfn.XLOOKUP(A533,Table1[Tag Number],Table1[Status],"-",0)="Alive",
        _xlfn.XLOOKUP(A533,Table2[Tag Number],Table2[Status],"-",0)="Alive",
        _xlfn.XLOOKUP(A533,Table3[Tag Number],Table3[Status],"-",0)="Alive",
        _xlfn.XLOOKUP(A533,Table4[Tag Number],Table4[Status],"-",0)="Alive"),"Alive",
     OR(_xlfn.XLOOKUP(A533,Table1[Tag Number],Table1[Status],"-",0)="-",
        _xlfn.XLOOKUP(A533,Table2[Tag Number],Table2[Status],"-",0)="-",
        _xlfn.XLOOKUP(A533,Table3[Tag Number],Table3[Status],"-",0)="-",
        _xlfn.XLOOKUP(A533,Table4[Tag Number],Table4[Status],"-",0)="-"),
   "-")</f>
        <v>-</v>
      </c>
      <c r="I533" s="90"/>
      <c r="J533" s="90"/>
      <c r="K533" s="91"/>
      <c r="L533" s="91"/>
      <c r="M533" s="91"/>
      <c r="N533" s="92"/>
      <c r="O533" s="89"/>
      <c r="R533" t="b">
        <f t="shared" si="17"/>
        <v>0</v>
      </c>
    </row>
    <row r="534" spans="1:18" ht="15" thickBot="1" x14ac:dyDescent="0.35">
      <c r="A534" s="3" t="s">
        <v>1524</v>
      </c>
      <c r="B534" s="3" t="s">
        <v>1145</v>
      </c>
      <c r="C534" s="84">
        <f>IF(COUNTIF(Table1[Tag Number], A534), 1, 0)</f>
        <v>0</v>
      </c>
      <c r="D534" s="85">
        <f>IF(COUNTIF(Table2[Tag Number], A534), 1, 0)</f>
        <v>0</v>
      </c>
      <c r="E534" s="86">
        <f>IF(COUNTIF(Table3[Tag Number], A534), 1, 0)</f>
        <v>0</v>
      </c>
      <c r="F534" s="86">
        <f>IF(COUNTIF(Table4[Tag Number], A534), 1, 0)</f>
        <v>0</v>
      </c>
      <c r="G534" s="87">
        <f t="shared" si="18"/>
        <v>0</v>
      </c>
      <c r="H534" s="88" t="str" cm="1">
        <f t="array" ref="H534">_xlfn.IFS(OR(_xlfn.XLOOKUP(A534,Table1[Tag Number],Table1[Status],"-",0)="Dead",
        _xlfn.XLOOKUP(A534,Table2[Tag Number],Table2[Status],"-",0)="Dead",
        _xlfn.XLOOKUP(A534,Table3[Tag Number],Table3[Status],"-",0)="Dead",
        _xlfn.XLOOKUP(A534,Table4[Tag Number],Table4[Status],"-",0)="Dead"),"Dead",
     OR(_xlfn.XLOOKUP(A534,Table1[Tag Number],Table1[Status],"-",0)="Alive",
        _xlfn.XLOOKUP(A534,Table2[Tag Number],Table2[Status],"-",0)="Alive",
        _xlfn.XLOOKUP(A534,Table3[Tag Number],Table3[Status],"-",0)="Alive",
        _xlfn.XLOOKUP(A534,Table4[Tag Number],Table4[Status],"-",0)="Alive"),"Alive",
     OR(_xlfn.XLOOKUP(A534,Table1[Tag Number],Table1[Status],"-",0)="-",
        _xlfn.XLOOKUP(A534,Table2[Tag Number],Table2[Status],"-",0)="-",
        _xlfn.XLOOKUP(A534,Table3[Tag Number],Table3[Status],"-",0)="-",
        _xlfn.XLOOKUP(A534,Table4[Tag Number],Table4[Status],"-",0)="-"),
   "-")</f>
        <v>-</v>
      </c>
      <c r="I534" s="90"/>
      <c r="J534" s="90"/>
      <c r="K534" s="91"/>
      <c r="L534" s="91"/>
      <c r="M534" s="91"/>
      <c r="N534" s="92"/>
      <c r="O534" s="89"/>
      <c r="R534" t="b">
        <f t="shared" si="17"/>
        <v>0</v>
      </c>
    </row>
    <row r="535" spans="1:18" ht="15" thickBot="1" x14ac:dyDescent="0.35">
      <c r="A535" s="2" t="s">
        <v>1525</v>
      </c>
      <c r="B535" s="2" t="s">
        <v>1145</v>
      </c>
      <c r="C535" s="84">
        <f>IF(COUNTIF(Table1[Tag Number], A535), 1, 0)</f>
        <v>0</v>
      </c>
      <c r="D535" s="85">
        <f>IF(COUNTIF(Table2[Tag Number], A535), 1, 0)</f>
        <v>0</v>
      </c>
      <c r="E535" s="86">
        <f>IF(COUNTIF(Table3[Tag Number], A535), 1, 0)</f>
        <v>0</v>
      </c>
      <c r="F535" s="86">
        <f>IF(COUNTIF(Table4[Tag Number], A535), 1, 0)</f>
        <v>0</v>
      </c>
      <c r="G535" s="87">
        <f t="shared" si="18"/>
        <v>0</v>
      </c>
      <c r="H535" s="88" t="str" cm="1">
        <f t="array" ref="H535">_xlfn.IFS(OR(_xlfn.XLOOKUP(A535,Table1[Tag Number],Table1[Status],"-",0)="Dead",
        _xlfn.XLOOKUP(A535,Table2[Tag Number],Table2[Status],"-",0)="Dead",
        _xlfn.XLOOKUP(A535,Table3[Tag Number],Table3[Status],"-",0)="Dead",
        _xlfn.XLOOKUP(A535,Table4[Tag Number],Table4[Status],"-",0)="Dead"),"Dead",
     OR(_xlfn.XLOOKUP(A535,Table1[Tag Number],Table1[Status],"-",0)="Alive",
        _xlfn.XLOOKUP(A535,Table2[Tag Number],Table2[Status],"-",0)="Alive",
        _xlfn.XLOOKUP(A535,Table3[Tag Number],Table3[Status],"-",0)="Alive",
        _xlfn.XLOOKUP(A535,Table4[Tag Number],Table4[Status],"-",0)="Alive"),"Alive",
     OR(_xlfn.XLOOKUP(A535,Table1[Tag Number],Table1[Status],"-",0)="-",
        _xlfn.XLOOKUP(A535,Table2[Tag Number],Table2[Status],"-",0)="-",
        _xlfn.XLOOKUP(A535,Table3[Tag Number],Table3[Status],"-",0)="-",
        _xlfn.XLOOKUP(A535,Table4[Tag Number],Table4[Status],"-",0)="-"),
   "-")</f>
        <v>-</v>
      </c>
      <c r="I535" s="90"/>
      <c r="J535" s="90"/>
      <c r="K535" s="91"/>
      <c r="L535" s="91"/>
      <c r="M535" s="91"/>
      <c r="N535" s="92"/>
      <c r="O535" s="89"/>
      <c r="R535" t="b">
        <f t="shared" si="17"/>
        <v>0</v>
      </c>
    </row>
    <row r="536" spans="1:18" ht="15" thickBot="1" x14ac:dyDescent="0.35">
      <c r="A536" s="3" t="s">
        <v>1526</v>
      </c>
      <c r="B536" s="3" t="s">
        <v>1145</v>
      </c>
      <c r="C536" s="84">
        <f>IF(COUNTIF(Table1[Tag Number], A536), 1, 0)</f>
        <v>0</v>
      </c>
      <c r="D536" s="85">
        <f>IF(COUNTIF(Table2[Tag Number], A536), 1, 0)</f>
        <v>0</v>
      </c>
      <c r="E536" s="86">
        <f>IF(COUNTIF(Table3[Tag Number], A536), 1, 0)</f>
        <v>0</v>
      </c>
      <c r="F536" s="86">
        <f>IF(COUNTIF(Table4[Tag Number], A536), 1, 0)</f>
        <v>0</v>
      </c>
      <c r="G536" s="87">
        <f t="shared" si="18"/>
        <v>0</v>
      </c>
      <c r="H536" s="88" t="str" cm="1">
        <f t="array" ref="H536">_xlfn.IFS(OR(_xlfn.XLOOKUP(A536,Table1[Tag Number],Table1[Status],"-",0)="Dead",
        _xlfn.XLOOKUP(A536,Table2[Tag Number],Table2[Status],"-",0)="Dead",
        _xlfn.XLOOKUP(A536,Table3[Tag Number],Table3[Status],"-",0)="Dead",
        _xlfn.XLOOKUP(A536,Table4[Tag Number],Table4[Status],"-",0)="Dead"),"Dead",
     OR(_xlfn.XLOOKUP(A536,Table1[Tag Number],Table1[Status],"-",0)="Alive",
        _xlfn.XLOOKUP(A536,Table2[Tag Number],Table2[Status],"-",0)="Alive",
        _xlfn.XLOOKUP(A536,Table3[Tag Number],Table3[Status],"-",0)="Alive",
        _xlfn.XLOOKUP(A536,Table4[Tag Number],Table4[Status],"-",0)="Alive"),"Alive",
     OR(_xlfn.XLOOKUP(A536,Table1[Tag Number],Table1[Status],"-",0)="-",
        _xlfn.XLOOKUP(A536,Table2[Tag Number],Table2[Status],"-",0)="-",
        _xlfn.XLOOKUP(A536,Table3[Tag Number],Table3[Status],"-",0)="-",
        _xlfn.XLOOKUP(A536,Table4[Tag Number],Table4[Status],"-",0)="-"),
   "-")</f>
        <v>-</v>
      </c>
      <c r="I536" s="90"/>
      <c r="J536" s="90"/>
      <c r="K536" s="91"/>
      <c r="L536" s="91"/>
      <c r="M536" s="91"/>
      <c r="N536" s="92"/>
      <c r="O536" s="89"/>
      <c r="R536" t="b">
        <f t="shared" si="17"/>
        <v>0</v>
      </c>
    </row>
    <row r="537" spans="1:18" ht="15" thickBot="1" x14ac:dyDescent="0.35">
      <c r="A537" s="2" t="s">
        <v>307</v>
      </c>
      <c r="B537" s="2" t="s">
        <v>1145</v>
      </c>
      <c r="C537" s="84">
        <f>IF(COUNTIF(Table1[Tag Number], A537), 1, 0)</f>
        <v>1</v>
      </c>
      <c r="D537" s="85">
        <f>IF(COUNTIF(Table2[Tag Number], A537), 1, 0)</f>
        <v>0</v>
      </c>
      <c r="E537" s="86">
        <f>IF(COUNTIF(Table3[Tag Number], A537), 1, 0)</f>
        <v>0</v>
      </c>
      <c r="F537" s="86">
        <f>IF(COUNTIF(Table4[Tag Number], A537), 1, 0)</f>
        <v>0</v>
      </c>
      <c r="G537" s="87">
        <f t="shared" si="18"/>
        <v>1</v>
      </c>
      <c r="H537" s="88" t="str" cm="1">
        <f t="array" ref="H537">_xlfn.IFS(OR(_xlfn.XLOOKUP(A537,Table1[Tag Number],Table1[Status],"-",0)="Dead",
        _xlfn.XLOOKUP(A537,Table2[Tag Number],Table2[Status],"-",0)="Dead",
        _xlfn.XLOOKUP(A537,Table3[Tag Number],Table3[Status],"-",0)="Dead",
        _xlfn.XLOOKUP(A537,Table4[Tag Number],Table4[Status],"-",0)="Dead"),"Dead",
     OR(_xlfn.XLOOKUP(A537,Table1[Tag Number],Table1[Status],"-",0)="Alive",
        _xlfn.XLOOKUP(A537,Table2[Tag Number],Table2[Status],"-",0)="Alive",
        _xlfn.XLOOKUP(A537,Table3[Tag Number],Table3[Status],"-",0)="Alive",
        _xlfn.XLOOKUP(A537,Table4[Tag Number],Table4[Status],"-",0)="Alive"),"Alive",
     OR(_xlfn.XLOOKUP(A537,Table1[Tag Number],Table1[Status],"-",0)="-",
        _xlfn.XLOOKUP(A537,Table2[Tag Number],Table2[Status],"-",0)="-",
        _xlfn.XLOOKUP(A537,Table3[Tag Number],Table3[Status],"-",0)="-",
        _xlfn.XLOOKUP(A537,Table4[Tag Number],Table4[Status],"-",0)="-"),
   "-")</f>
        <v>Alive</v>
      </c>
      <c r="I537" s="90"/>
      <c r="J537" s="90"/>
      <c r="K537" s="91"/>
      <c r="L537" s="91"/>
      <c r="M537" s="91"/>
      <c r="N537" s="92"/>
      <c r="O537" s="89"/>
      <c r="R537" t="b">
        <f t="shared" si="17"/>
        <v>0</v>
      </c>
    </row>
    <row r="538" spans="1:18" ht="15" thickBot="1" x14ac:dyDescent="0.35">
      <c r="A538" s="3" t="s">
        <v>1527</v>
      </c>
      <c r="B538" s="3" t="s">
        <v>1145</v>
      </c>
      <c r="C538" s="84">
        <f>IF(COUNTIF(Table1[Tag Number], A538), 1, 0)</f>
        <v>0</v>
      </c>
      <c r="D538" s="85">
        <f>IF(COUNTIF(Table2[Tag Number], A538), 1, 0)</f>
        <v>0</v>
      </c>
      <c r="E538" s="86">
        <f>IF(COUNTIF(Table3[Tag Number], A538), 1, 0)</f>
        <v>0</v>
      </c>
      <c r="F538" s="86">
        <f>IF(COUNTIF(Table4[Tag Number], A538), 1, 0)</f>
        <v>0</v>
      </c>
      <c r="G538" s="87">
        <f t="shared" si="18"/>
        <v>0</v>
      </c>
      <c r="H538" s="88" t="str" cm="1">
        <f t="array" ref="H538">_xlfn.IFS(OR(_xlfn.XLOOKUP(A538,Table1[Tag Number],Table1[Status],"-",0)="Dead",
        _xlfn.XLOOKUP(A538,Table2[Tag Number],Table2[Status],"-",0)="Dead",
        _xlfn.XLOOKUP(A538,Table3[Tag Number],Table3[Status],"-",0)="Dead",
        _xlfn.XLOOKUP(A538,Table4[Tag Number],Table4[Status],"-",0)="Dead"),"Dead",
     OR(_xlfn.XLOOKUP(A538,Table1[Tag Number],Table1[Status],"-",0)="Alive",
        _xlfn.XLOOKUP(A538,Table2[Tag Number],Table2[Status],"-",0)="Alive",
        _xlfn.XLOOKUP(A538,Table3[Tag Number],Table3[Status],"-",0)="Alive",
        _xlfn.XLOOKUP(A538,Table4[Tag Number],Table4[Status],"-",0)="Alive"),"Alive",
     OR(_xlfn.XLOOKUP(A538,Table1[Tag Number],Table1[Status],"-",0)="-",
        _xlfn.XLOOKUP(A538,Table2[Tag Number],Table2[Status],"-",0)="-",
        _xlfn.XLOOKUP(A538,Table3[Tag Number],Table3[Status],"-",0)="-",
        _xlfn.XLOOKUP(A538,Table4[Tag Number],Table4[Status],"-",0)="-"),
   "-")</f>
        <v>-</v>
      </c>
      <c r="I538" s="90"/>
      <c r="J538" s="90"/>
      <c r="K538" s="91"/>
      <c r="L538" s="91"/>
      <c r="M538" s="91"/>
      <c r="N538" s="92"/>
      <c r="O538" s="89"/>
      <c r="R538" t="b">
        <f t="shared" si="17"/>
        <v>0</v>
      </c>
    </row>
    <row r="539" spans="1:18" ht="15" thickBot="1" x14ac:dyDescent="0.35">
      <c r="A539" s="2" t="s">
        <v>1528</v>
      </c>
      <c r="B539" s="2" t="s">
        <v>1145</v>
      </c>
      <c r="C539" s="84">
        <f>IF(COUNTIF(Table1[Tag Number], A539), 1, 0)</f>
        <v>0</v>
      </c>
      <c r="D539" s="85">
        <f>IF(COUNTIF(Table2[Tag Number], A539), 1, 0)</f>
        <v>0</v>
      </c>
      <c r="E539" s="86">
        <f>IF(COUNTIF(Table3[Tag Number], A539), 1, 0)</f>
        <v>0</v>
      </c>
      <c r="F539" s="86">
        <f>IF(COUNTIF(Table4[Tag Number], A539), 1, 0)</f>
        <v>0</v>
      </c>
      <c r="G539" s="87">
        <f t="shared" si="18"/>
        <v>0</v>
      </c>
      <c r="H539" s="88" t="str" cm="1">
        <f t="array" ref="H539">_xlfn.IFS(OR(_xlfn.XLOOKUP(A539,Table1[Tag Number],Table1[Status],"-",0)="Dead",
        _xlfn.XLOOKUP(A539,Table2[Tag Number],Table2[Status],"-",0)="Dead",
        _xlfn.XLOOKUP(A539,Table3[Tag Number],Table3[Status],"-",0)="Dead",
        _xlfn.XLOOKUP(A539,Table4[Tag Number],Table4[Status],"-",0)="Dead"),"Dead",
     OR(_xlfn.XLOOKUP(A539,Table1[Tag Number],Table1[Status],"-",0)="Alive",
        _xlfn.XLOOKUP(A539,Table2[Tag Number],Table2[Status],"-",0)="Alive",
        _xlfn.XLOOKUP(A539,Table3[Tag Number],Table3[Status],"-",0)="Alive",
        _xlfn.XLOOKUP(A539,Table4[Tag Number],Table4[Status],"-",0)="Alive"),"Alive",
     OR(_xlfn.XLOOKUP(A539,Table1[Tag Number],Table1[Status],"-",0)="-",
        _xlfn.XLOOKUP(A539,Table2[Tag Number],Table2[Status],"-",0)="-",
        _xlfn.XLOOKUP(A539,Table3[Tag Number],Table3[Status],"-",0)="-",
        _xlfn.XLOOKUP(A539,Table4[Tag Number],Table4[Status],"-",0)="-"),
   "-")</f>
        <v>-</v>
      </c>
      <c r="I539" s="90"/>
      <c r="J539" s="90"/>
      <c r="K539" s="91"/>
      <c r="L539" s="91"/>
      <c r="M539" s="91"/>
      <c r="N539" s="92"/>
      <c r="O539" s="89"/>
      <c r="R539" t="b">
        <f t="shared" si="17"/>
        <v>0</v>
      </c>
    </row>
    <row r="540" spans="1:18" ht="15" thickBot="1" x14ac:dyDescent="0.35">
      <c r="A540" s="3" t="s">
        <v>148</v>
      </c>
      <c r="B540" s="3" t="s">
        <v>1145</v>
      </c>
      <c r="C540" s="84">
        <f>IF(COUNTIF(Table1[Tag Number], A540), 1, 0)</f>
        <v>0</v>
      </c>
      <c r="D540" s="85">
        <f>IF(COUNTIF(Table2[Tag Number], A540), 1, 0)</f>
        <v>1</v>
      </c>
      <c r="E540" s="86">
        <f>IF(COUNTIF(Table3[Tag Number], A540), 1, 0)</f>
        <v>0</v>
      </c>
      <c r="F540" s="86">
        <f>IF(COUNTIF(Table4[Tag Number], A540), 1, 0)</f>
        <v>0</v>
      </c>
      <c r="G540" s="87">
        <f t="shared" si="18"/>
        <v>1</v>
      </c>
      <c r="H540" s="88" t="str" cm="1">
        <f t="array" ref="H540">_xlfn.IFS(OR(_xlfn.XLOOKUP(A540,Table1[Tag Number],Table1[Status],"-",0)="Dead",
        _xlfn.XLOOKUP(A540,Table2[Tag Number],Table2[Status],"-",0)="Dead",
        _xlfn.XLOOKUP(A540,Table3[Tag Number],Table3[Status],"-",0)="Dead",
        _xlfn.XLOOKUP(A540,Table4[Tag Number],Table4[Status],"-",0)="Dead"),"Dead",
     OR(_xlfn.XLOOKUP(A540,Table1[Tag Number],Table1[Status],"-",0)="Alive",
        _xlfn.XLOOKUP(A540,Table2[Tag Number],Table2[Status],"-",0)="Alive",
        _xlfn.XLOOKUP(A540,Table3[Tag Number],Table3[Status],"-",0)="Alive",
        _xlfn.XLOOKUP(A540,Table4[Tag Number],Table4[Status],"-",0)="Alive"),"Alive",
     OR(_xlfn.XLOOKUP(A540,Table1[Tag Number],Table1[Status],"-",0)="-",
        _xlfn.XLOOKUP(A540,Table2[Tag Number],Table2[Status],"-",0)="-",
        _xlfn.XLOOKUP(A540,Table3[Tag Number],Table3[Status],"-",0)="-",
        _xlfn.XLOOKUP(A540,Table4[Tag Number],Table4[Status],"-",0)="-"),
   "-")</f>
        <v>Alive</v>
      </c>
      <c r="I540" s="90"/>
      <c r="J540" s="90"/>
      <c r="K540" s="91"/>
      <c r="L540" s="91"/>
      <c r="M540" s="91"/>
      <c r="N540" s="92"/>
      <c r="O540" s="89"/>
      <c r="R540" t="b">
        <f t="shared" si="17"/>
        <v>0</v>
      </c>
    </row>
    <row r="541" spans="1:18" ht="15" thickBot="1" x14ac:dyDescent="0.35">
      <c r="A541" s="2" t="s">
        <v>317</v>
      </c>
      <c r="B541" s="2" t="s">
        <v>1145</v>
      </c>
      <c r="C541" s="84">
        <f>IF(COUNTIF(Table1[Tag Number], A541), 1, 0)</f>
        <v>1</v>
      </c>
      <c r="D541" s="85">
        <f>IF(COUNTIF(Table2[Tag Number], A541), 1, 0)</f>
        <v>0</v>
      </c>
      <c r="E541" s="86">
        <f>IF(COUNTIF(Table3[Tag Number], A541), 1, 0)</f>
        <v>0</v>
      </c>
      <c r="F541" s="86">
        <f>IF(COUNTIF(Table4[Tag Number], A541), 1, 0)</f>
        <v>0</v>
      </c>
      <c r="G541" s="87">
        <f t="shared" si="18"/>
        <v>1</v>
      </c>
      <c r="H541" s="88" t="str" cm="1">
        <f t="array" ref="H541">_xlfn.IFS(OR(_xlfn.XLOOKUP(A541,Table1[Tag Number],Table1[Status],"-",0)="Dead",
        _xlfn.XLOOKUP(A541,Table2[Tag Number],Table2[Status],"-",0)="Dead",
        _xlfn.XLOOKUP(A541,Table3[Tag Number],Table3[Status],"-",0)="Dead",
        _xlfn.XLOOKUP(A541,Table4[Tag Number],Table4[Status],"-",0)="Dead"),"Dead",
     OR(_xlfn.XLOOKUP(A541,Table1[Tag Number],Table1[Status],"-",0)="Alive",
        _xlfn.XLOOKUP(A541,Table2[Tag Number],Table2[Status],"-",0)="Alive",
        _xlfn.XLOOKUP(A541,Table3[Tag Number],Table3[Status],"-",0)="Alive",
        _xlfn.XLOOKUP(A541,Table4[Tag Number],Table4[Status],"-",0)="Alive"),"Alive",
     OR(_xlfn.XLOOKUP(A541,Table1[Tag Number],Table1[Status],"-",0)="-",
        _xlfn.XLOOKUP(A541,Table2[Tag Number],Table2[Status],"-",0)="-",
        _xlfn.XLOOKUP(A541,Table3[Tag Number],Table3[Status],"-",0)="-",
        _xlfn.XLOOKUP(A541,Table4[Tag Number],Table4[Status],"-",0)="-"),
   "-")</f>
        <v>Dead</v>
      </c>
      <c r="I541" s="90"/>
      <c r="J541" s="90"/>
      <c r="K541" s="91"/>
      <c r="L541" s="91"/>
      <c r="M541" s="91"/>
      <c r="N541" s="92"/>
      <c r="O541" s="89"/>
      <c r="R541" t="b">
        <f t="shared" si="17"/>
        <v>0</v>
      </c>
    </row>
    <row r="542" spans="1:18" ht="15" thickBot="1" x14ac:dyDescent="0.35">
      <c r="A542" s="3" t="s">
        <v>1529</v>
      </c>
      <c r="B542" s="3" t="s">
        <v>1145</v>
      </c>
      <c r="C542" s="84">
        <f>IF(COUNTIF(Table1[Tag Number], A542), 1, 0)</f>
        <v>0</v>
      </c>
      <c r="D542" s="85">
        <f>IF(COUNTIF(Table2[Tag Number], A542), 1, 0)</f>
        <v>0</v>
      </c>
      <c r="E542" s="86">
        <f>IF(COUNTIF(Table3[Tag Number], A542), 1, 0)</f>
        <v>0</v>
      </c>
      <c r="F542" s="86">
        <f>IF(COUNTIF(Table4[Tag Number], A542), 1, 0)</f>
        <v>0</v>
      </c>
      <c r="G542" s="87">
        <f t="shared" si="18"/>
        <v>0</v>
      </c>
      <c r="H542" s="88" t="str" cm="1">
        <f t="array" ref="H542">_xlfn.IFS(OR(_xlfn.XLOOKUP(A542,Table1[Tag Number],Table1[Status],"-",0)="Dead",
        _xlfn.XLOOKUP(A542,Table2[Tag Number],Table2[Status],"-",0)="Dead",
        _xlfn.XLOOKUP(A542,Table3[Tag Number],Table3[Status],"-",0)="Dead",
        _xlfn.XLOOKUP(A542,Table4[Tag Number],Table4[Status],"-",0)="Dead"),"Dead",
     OR(_xlfn.XLOOKUP(A542,Table1[Tag Number],Table1[Status],"-",0)="Alive",
        _xlfn.XLOOKUP(A542,Table2[Tag Number],Table2[Status],"-",0)="Alive",
        _xlfn.XLOOKUP(A542,Table3[Tag Number],Table3[Status],"-",0)="Alive",
        _xlfn.XLOOKUP(A542,Table4[Tag Number],Table4[Status],"-",0)="Alive"),"Alive",
     OR(_xlfn.XLOOKUP(A542,Table1[Tag Number],Table1[Status],"-",0)="-",
        _xlfn.XLOOKUP(A542,Table2[Tag Number],Table2[Status],"-",0)="-",
        _xlfn.XLOOKUP(A542,Table3[Tag Number],Table3[Status],"-",0)="-",
        _xlfn.XLOOKUP(A542,Table4[Tag Number],Table4[Status],"-",0)="-"),
   "-")</f>
        <v>-</v>
      </c>
      <c r="I542" s="90"/>
      <c r="J542" s="90"/>
      <c r="K542" s="91"/>
      <c r="L542" s="91"/>
      <c r="M542" s="91"/>
      <c r="N542" s="92"/>
      <c r="O542" s="89"/>
      <c r="R542" t="b">
        <f t="shared" si="17"/>
        <v>0</v>
      </c>
    </row>
    <row r="543" spans="1:18" ht="15" thickBot="1" x14ac:dyDescent="0.35">
      <c r="A543" s="2" t="s">
        <v>1530</v>
      </c>
      <c r="B543" s="2" t="s">
        <v>1145</v>
      </c>
      <c r="C543" s="84">
        <f>IF(COUNTIF(Table1[Tag Number], A543), 1, 0)</f>
        <v>0</v>
      </c>
      <c r="D543" s="85">
        <f>IF(COUNTIF(Table2[Tag Number], A543), 1, 0)</f>
        <v>0</v>
      </c>
      <c r="E543" s="86">
        <f>IF(COUNTIF(Table3[Tag Number], A543), 1, 0)</f>
        <v>0</v>
      </c>
      <c r="F543" s="86">
        <f>IF(COUNTIF(Table4[Tag Number], A543), 1, 0)</f>
        <v>0</v>
      </c>
      <c r="G543" s="87">
        <f t="shared" si="18"/>
        <v>0</v>
      </c>
      <c r="H543" s="88" t="str" cm="1">
        <f t="array" ref="H543">_xlfn.IFS(OR(_xlfn.XLOOKUP(A543,Table1[Tag Number],Table1[Status],"-",0)="Dead",
        _xlfn.XLOOKUP(A543,Table2[Tag Number],Table2[Status],"-",0)="Dead",
        _xlfn.XLOOKUP(A543,Table3[Tag Number],Table3[Status],"-",0)="Dead",
        _xlfn.XLOOKUP(A543,Table4[Tag Number],Table4[Status],"-",0)="Dead"),"Dead",
     OR(_xlfn.XLOOKUP(A543,Table1[Tag Number],Table1[Status],"-",0)="Alive",
        _xlfn.XLOOKUP(A543,Table2[Tag Number],Table2[Status],"-",0)="Alive",
        _xlfn.XLOOKUP(A543,Table3[Tag Number],Table3[Status],"-",0)="Alive",
        _xlfn.XLOOKUP(A543,Table4[Tag Number],Table4[Status],"-",0)="Alive"),"Alive",
     OR(_xlfn.XLOOKUP(A543,Table1[Tag Number],Table1[Status],"-",0)="-",
        _xlfn.XLOOKUP(A543,Table2[Tag Number],Table2[Status],"-",0)="-",
        _xlfn.XLOOKUP(A543,Table3[Tag Number],Table3[Status],"-",0)="-",
        _xlfn.XLOOKUP(A543,Table4[Tag Number],Table4[Status],"-",0)="-"),
   "-")</f>
        <v>-</v>
      </c>
      <c r="I543" s="90"/>
      <c r="J543" s="90"/>
      <c r="K543" s="91"/>
      <c r="L543" s="91"/>
      <c r="M543" s="91"/>
      <c r="N543" s="92"/>
      <c r="O543" s="89"/>
      <c r="R543" t="b">
        <f t="shared" si="17"/>
        <v>0</v>
      </c>
    </row>
    <row r="544" spans="1:18" ht="15" thickBot="1" x14ac:dyDescent="0.35">
      <c r="A544" s="3" t="s">
        <v>1531</v>
      </c>
      <c r="B544" s="3" t="s">
        <v>1145</v>
      </c>
      <c r="C544" s="84">
        <f>IF(COUNTIF(Table1[Tag Number], A544), 1, 0)</f>
        <v>0</v>
      </c>
      <c r="D544" s="85">
        <f>IF(COUNTIF(Table2[Tag Number], A544), 1, 0)</f>
        <v>0</v>
      </c>
      <c r="E544" s="86">
        <f>IF(COUNTIF(Table3[Tag Number], A544), 1, 0)</f>
        <v>0</v>
      </c>
      <c r="F544" s="86">
        <f>IF(COUNTIF(Table4[Tag Number], A544), 1, 0)</f>
        <v>0</v>
      </c>
      <c r="G544" s="87">
        <f t="shared" si="18"/>
        <v>0</v>
      </c>
      <c r="H544" s="88" t="str" cm="1">
        <f t="array" ref="H544">_xlfn.IFS(OR(_xlfn.XLOOKUP(A544,Table1[Tag Number],Table1[Status],"-",0)="Dead",
        _xlfn.XLOOKUP(A544,Table2[Tag Number],Table2[Status],"-",0)="Dead",
        _xlfn.XLOOKUP(A544,Table3[Tag Number],Table3[Status],"-",0)="Dead",
        _xlfn.XLOOKUP(A544,Table4[Tag Number],Table4[Status],"-",0)="Dead"),"Dead",
     OR(_xlfn.XLOOKUP(A544,Table1[Tag Number],Table1[Status],"-",0)="Alive",
        _xlfn.XLOOKUP(A544,Table2[Tag Number],Table2[Status],"-",0)="Alive",
        _xlfn.XLOOKUP(A544,Table3[Tag Number],Table3[Status],"-",0)="Alive",
        _xlfn.XLOOKUP(A544,Table4[Tag Number],Table4[Status],"-",0)="Alive"),"Alive",
     OR(_xlfn.XLOOKUP(A544,Table1[Tag Number],Table1[Status],"-",0)="-",
        _xlfn.XLOOKUP(A544,Table2[Tag Number],Table2[Status],"-",0)="-",
        _xlfn.XLOOKUP(A544,Table3[Tag Number],Table3[Status],"-",0)="-",
        _xlfn.XLOOKUP(A544,Table4[Tag Number],Table4[Status],"-",0)="-"),
   "-")</f>
        <v>-</v>
      </c>
      <c r="I544" s="90"/>
      <c r="J544" s="90"/>
      <c r="K544" s="91"/>
      <c r="L544" s="91"/>
      <c r="M544" s="91"/>
      <c r="N544" s="92"/>
      <c r="O544" s="89"/>
      <c r="R544" t="b">
        <f t="shared" si="17"/>
        <v>0</v>
      </c>
    </row>
    <row r="545" spans="1:18" ht="15" thickBot="1" x14ac:dyDescent="0.35">
      <c r="A545" s="2" t="s">
        <v>1532</v>
      </c>
      <c r="B545" s="2" t="s">
        <v>1145</v>
      </c>
      <c r="C545" s="84">
        <f>IF(COUNTIF(Table1[Tag Number], A545), 1, 0)</f>
        <v>0</v>
      </c>
      <c r="D545" s="85">
        <f>IF(COUNTIF(Table2[Tag Number], A545), 1, 0)</f>
        <v>0</v>
      </c>
      <c r="E545" s="86">
        <f>IF(COUNTIF(Table3[Tag Number], A545), 1, 0)</f>
        <v>0</v>
      </c>
      <c r="F545" s="86">
        <f>IF(COUNTIF(Table4[Tag Number], A545), 1, 0)</f>
        <v>0</v>
      </c>
      <c r="G545" s="87">
        <f t="shared" si="18"/>
        <v>0</v>
      </c>
      <c r="H545" s="88" t="str" cm="1">
        <f t="array" ref="H545">_xlfn.IFS(OR(_xlfn.XLOOKUP(A545,Table1[Tag Number],Table1[Status],"-",0)="Dead",
        _xlfn.XLOOKUP(A545,Table2[Tag Number],Table2[Status],"-",0)="Dead",
        _xlfn.XLOOKUP(A545,Table3[Tag Number],Table3[Status],"-",0)="Dead",
        _xlfn.XLOOKUP(A545,Table4[Tag Number],Table4[Status],"-",0)="Dead"),"Dead",
     OR(_xlfn.XLOOKUP(A545,Table1[Tag Number],Table1[Status],"-",0)="Alive",
        _xlfn.XLOOKUP(A545,Table2[Tag Number],Table2[Status],"-",0)="Alive",
        _xlfn.XLOOKUP(A545,Table3[Tag Number],Table3[Status],"-",0)="Alive",
        _xlfn.XLOOKUP(A545,Table4[Tag Number],Table4[Status],"-",0)="Alive"),"Alive",
     OR(_xlfn.XLOOKUP(A545,Table1[Tag Number],Table1[Status],"-",0)="-",
        _xlfn.XLOOKUP(A545,Table2[Tag Number],Table2[Status],"-",0)="-",
        _xlfn.XLOOKUP(A545,Table3[Tag Number],Table3[Status],"-",0)="-",
        _xlfn.XLOOKUP(A545,Table4[Tag Number],Table4[Status],"-",0)="-"),
   "-")</f>
        <v>-</v>
      </c>
      <c r="I545" s="90"/>
      <c r="J545" s="90"/>
      <c r="K545" s="91"/>
      <c r="L545" s="91"/>
      <c r="M545" s="91"/>
      <c r="N545" s="92"/>
      <c r="O545" s="89"/>
      <c r="R545" t="b">
        <f t="shared" si="17"/>
        <v>0</v>
      </c>
    </row>
    <row r="546" spans="1:18" ht="15" thickBot="1" x14ac:dyDescent="0.35">
      <c r="A546" s="3" t="s">
        <v>1533</v>
      </c>
      <c r="B546" s="3" t="s">
        <v>1145</v>
      </c>
      <c r="C546" s="84">
        <f>IF(COUNTIF(Table1[Tag Number], A546), 1, 0)</f>
        <v>0</v>
      </c>
      <c r="D546" s="85">
        <f>IF(COUNTIF(Table2[Tag Number], A546), 1, 0)</f>
        <v>0</v>
      </c>
      <c r="E546" s="86">
        <f>IF(COUNTIF(Table3[Tag Number], A546), 1, 0)</f>
        <v>0</v>
      </c>
      <c r="F546" s="86">
        <f>IF(COUNTIF(Table4[Tag Number], A546), 1, 0)</f>
        <v>0</v>
      </c>
      <c r="G546" s="87">
        <f t="shared" si="18"/>
        <v>0</v>
      </c>
      <c r="H546" s="88" t="str" cm="1">
        <f t="array" ref="H546">_xlfn.IFS(OR(_xlfn.XLOOKUP(A546,Table1[Tag Number],Table1[Status],"-",0)="Dead",
        _xlfn.XLOOKUP(A546,Table2[Tag Number],Table2[Status],"-",0)="Dead",
        _xlfn.XLOOKUP(A546,Table3[Tag Number],Table3[Status],"-",0)="Dead",
        _xlfn.XLOOKUP(A546,Table4[Tag Number],Table4[Status],"-",0)="Dead"),"Dead",
     OR(_xlfn.XLOOKUP(A546,Table1[Tag Number],Table1[Status],"-",0)="Alive",
        _xlfn.XLOOKUP(A546,Table2[Tag Number],Table2[Status],"-",0)="Alive",
        _xlfn.XLOOKUP(A546,Table3[Tag Number],Table3[Status],"-",0)="Alive",
        _xlfn.XLOOKUP(A546,Table4[Tag Number],Table4[Status],"-",0)="Alive"),"Alive",
     OR(_xlfn.XLOOKUP(A546,Table1[Tag Number],Table1[Status],"-",0)="-",
        _xlfn.XLOOKUP(A546,Table2[Tag Number],Table2[Status],"-",0)="-",
        _xlfn.XLOOKUP(A546,Table3[Tag Number],Table3[Status],"-",0)="-",
        _xlfn.XLOOKUP(A546,Table4[Tag Number],Table4[Status],"-",0)="-"),
   "-")</f>
        <v>-</v>
      </c>
      <c r="I546" s="90"/>
      <c r="J546" s="90"/>
      <c r="K546" s="91"/>
      <c r="L546" s="91"/>
      <c r="M546" s="91"/>
      <c r="N546" s="92"/>
      <c r="O546" s="89"/>
      <c r="R546" t="b">
        <f t="shared" si="17"/>
        <v>0</v>
      </c>
    </row>
    <row r="547" spans="1:18" ht="15" thickBot="1" x14ac:dyDescent="0.35">
      <c r="A547" s="2" t="s">
        <v>1534</v>
      </c>
      <c r="B547" s="2" t="s">
        <v>1145</v>
      </c>
      <c r="C547" s="84">
        <f>IF(COUNTIF(Table1[Tag Number], A547), 1, 0)</f>
        <v>0</v>
      </c>
      <c r="D547" s="85">
        <f>IF(COUNTIF(Table2[Tag Number], A547), 1, 0)</f>
        <v>0</v>
      </c>
      <c r="E547" s="86">
        <f>IF(COUNTIF(Table3[Tag Number], A547), 1, 0)</f>
        <v>0</v>
      </c>
      <c r="F547" s="86">
        <f>IF(COUNTIF(Table4[Tag Number], A547), 1, 0)</f>
        <v>0</v>
      </c>
      <c r="G547" s="87">
        <f t="shared" si="18"/>
        <v>0</v>
      </c>
      <c r="H547" s="88" t="str" cm="1">
        <f t="array" ref="H547">_xlfn.IFS(OR(_xlfn.XLOOKUP(A547,Table1[Tag Number],Table1[Status],"-",0)="Dead",
        _xlfn.XLOOKUP(A547,Table2[Tag Number],Table2[Status],"-",0)="Dead",
        _xlfn.XLOOKUP(A547,Table3[Tag Number],Table3[Status],"-",0)="Dead",
        _xlfn.XLOOKUP(A547,Table4[Tag Number],Table4[Status],"-",0)="Dead"),"Dead",
     OR(_xlfn.XLOOKUP(A547,Table1[Tag Number],Table1[Status],"-",0)="Alive",
        _xlfn.XLOOKUP(A547,Table2[Tag Number],Table2[Status],"-",0)="Alive",
        _xlfn.XLOOKUP(A547,Table3[Tag Number],Table3[Status],"-",0)="Alive",
        _xlfn.XLOOKUP(A547,Table4[Tag Number],Table4[Status],"-",0)="Alive"),"Alive",
     OR(_xlfn.XLOOKUP(A547,Table1[Tag Number],Table1[Status],"-",0)="-",
        _xlfn.XLOOKUP(A547,Table2[Tag Number],Table2[Status],"-",0)="-",
        _xlfn.XLOOKUP(A547,Table3[Tag Number],Table3[Status],"-",0)="-",
        _xlfn.XLOOKUP(A547,Table4[Tag Number],Table4[Status],"-",0)="-"),
   "-")</f>
        <v>-</v>
      </c>
      <c r="I547" s="90"/>
      <c r="J547" s="90"/>
      <c r="K547" s="91"/>
      <c r="L547" s="91"/>
      <c r="M547" s="91"/>
      <c r="N547" s="92"/>
      <c r="O547" s="89"/>
      <c r="R547" t="b">
        <f t="shared" si="17"/>
        <v>0</v>
      </c>
    </row>
    <row r="548" spans="1:18" ht="15" thickBot="1" x14ac:dyDescent="0.35">
      <c r="A548" s="3" t="s">
        <v>1535</v>
      </c>
      <c r="B548" s="3" t="s">
        <v>1145</v>
      </c>
      <c r="C548" s="84">
        <f>IF(COUNTIF(Table1[Tag Number], A548), 1, 0)</f>
        <v>0</v>
      </c>
      <c r="D548" s="85">
        <f>IF(COUNTIF(Table2[Tag Number], A548), 1, 0)</f>
        <v>0</v>
      </c>
      <c r="E548" s="86">
        <f>IF(COUNTIF(Table3[Tag Number], A548), 1, 0)</f>
        <v>0</v>
      </c>
      <c r="F548" s="86">
        <f>IF(COUNTIF(Table4[Tag Number], A548), 1, 0)</f>
        <v>0</v>
      </c>
      <c r="G548" s="87">
        <f t="shared" si="18"/>
        <v>0</v>
      </c>
      <c r="H548" s="88" t="str" cm="1">
        <f t="array" ref="H548">_xlfn.IFS(OR(_xlfn.XLOOKUP(A548,Table1[Tag Number],Table1[Status],"-",0)="Dead",
        _xlfn.XLOOKUP(A548,Table2[Tag Number],Table2[Status],"-",0)="Dead",
        _xlfn.XLOOKUP(A548,Table3[Tag Number],Table3[Status],"-",0)="Dead",
        _xlfn.XLOOKUP(A548,Table4[Tag Number],Table4[Status],"-",0)="Dead"),"Dead",
     OR(_xlfn.XLOOKUP(A548,Table1[Tag Number],Table1[Status],"-",0)="Alive",
        _xlfn.XLOOKUP(A548,Table2[Tag Number],Table2[Status],"-",0)="Alive",
        _xlfn.XLOOKUP(A548,Table3[Tag Number],Table3[Status],"-",0)="Alive",
        _xlfn.XLOOKUP(A548,Table4[Tag Number],Table4[Status],"-",0)="Alive"),"Alive",
     OR(_xlfn.XLOOKUP(A548,Table1[Tag Number],Table1[Status],"-",0)="-",
        _xlfn.XLOOKUP(A548,Table2[Tag Number],Table2[Status],"-",0)="-",
        _xlfn.XLOOKUP(A548,Table3[Tag Number],Table3[Status],"-",0)="-",
        _xlfn.XLOOKUP(A548,Table4[Tag Number],Table4[Status],"-",0)="-"),
   "-")</f>
        <v>-</v>
      </c>
      <c r="I548" s="90"/>
      <c r="J548" s="90"/>
      <c r="K548" s="91"/>
      <c r="L548" s="91"/>
      <c r="M548" s="91"/>
      <c r="N548" s="92"/>
      <c r="O548" s="89"/>
      <c r="R548" t="b">
        <f t="shared" si="17"/>
        <v>0</v>
      </c>
    </row>
    <row r="549" spans="1:18" ht="15" thickBot="1" x14ac:dyDescent="0.35">
      <c r="A549" s="2" t="s">
        <v>1536</v>
      </c>
      <c r="B549" s="2" t="s">
        <v>1145</v>
      </c>
      <c r="C549" s="84">
        <f>IF(COUNTIF(Table1[Tag Number], A549), 1, 0)</f>
        <v>0</v>
      </c>
      <c r="D549" s="85">
        <f>IF(COUNTIF(Table2[Tag Number], A549), 1, 0)</f>
        <v>0</v>
      </c>
      <c r="E549" s="86">
        <f>IF(COUNTIF(Table3[Tag Number], A549), 1, 0)</f>
        <v>0</v>
      </c>
      <c r="F549" s="86">
        <f>IF(COUNTIF(Table4[Tag Number], A549), 1, 0)</f>
        <v>0</v>
      </c>
      <c r="G549" s="87">
        <f t="shared" si="18"/>
        <v>0</v>
      </c>
      <c r="H549" s="88" t="str" cm="1">
        <f t="array" ref="H549">_xlfn.IFS(OR(_xlfn.XLOOKUP(A549,Table1[Tag Number],Table1[Status],"-",0)="Dead",
        _xlfn.XLOOKUP(A549,Table2[Tag Number],Table2[Status],"-",0)="Dead",
        _xlfn.XLOOKUP(A549,Table3[Tag Number],Table3[Status],"-",0)="Dead",
        _xlfn.XLOOKUP(A549,Table4[Tag Number],Table4[Status],"-",0)="Dead"),"Dead",
     OR(_xlfn.XLOOKUP(A549,Table1[Tag Number],Table1[Status],"-",0)="Alive",
        _xlfn.XLOOKUP(A549,Table2[Tag Number],Table2[Status],"-",0)="Alive",
        _xlfn.XLOOKUP(A549,Table3[Tag Number],Table3[Status],"-",0)="Alive",
        _xlfn.XLOOKUP(A549,Table4[Tag Number],Table4[Status],"-",0)="Alive"),"Alive",
     OR(_xlfn.XLOOKUP(A549,Table1[Tag Number],Table1[Status],"-",0)="-",
        _xlfn.XLOOKUP(A549,Table2[Tag Number],Table2[Status],"-",0)="-",
        _xlfn.XLOOKUP(A549,Table3[Tag Number],Table3[Status],"-",0)="-",
        _xlfn.XLOOKUP(A549,Table4[Tag Number],Table4[Status],"-",0)="-"),
   "-")</f>
        <v>-</v>
      </c>
      <c r="I549" s="90"/>
      <c r="J549" s="90"/>
      <c r="K549" s="91"/>
      <c r="L549" s="91"/>
      <c r="M549" s="91"/>
      <c r="N549" s="92"/>
      <c r="O549" s="89"/>
      <c r="R549" t="b">
        <f t="shared" si="17"/>
        <v>0</v>
      </c>
    </row>
    <row r="550" spans="1:18" ht="15" thickBot="1" x14ac:dyDescent="0.35">
      <c r="A550" s="3" t="s">
        <v>197</v>
      </c>
      <c r="B550" s="3" t="s">
        <v>1145</v>
      </c>
      <c r="C550" s="84">
        <f>IF(COUNTIF(Table1[Tag Number], A550), 1, 0)</f>
        <v>0</v>
      </c>
      <c r="D550" s="85">
        <f>IF(COUNTIF(Table2[Tag Number], A550), 1, 0)</f>
        <v>0</v>
      </c>
      <c r="E550" s="86">
        <f>IF(COUNTIF(Table3[Tag Number], A550), 1, 0)</f>
        <v>1</v>
      </c>
      <c r="F550" s="86">
        <f>IF(COUNTIF(Table4[Tag Number], A550), 1, 0)</f>
        <v>0</v>
      </c>
      <c r="G550" s="87">
        <f t="shared" si="18"/>
        <v>1</v>
      </c>
      <c r="H550" s="88" t="str" cm="1">
        <f t="array" ref="H550">_xlfn.IFS(OR(_xlfn.XLOOKUP(A550,Table1[Tag Number],Table1[Status],"-",0)="Dead",
        _xlfn.XLOOKUP(A550,Table2[Tag Number],Table2[Status],"-",0)="Dead",
        _xlfn.XLOOKUP(A550,Table3[Tag Number],Table3[Status],"-",0)="Dead",
        _xlfn.XLOOKUP(A550,Table4[Tag Number],Table4[Status],"-",0)="Dead"),"Dead",
     OR(_xlfn.XLOOKUP(A550,Table1[Tag Number],Table1[Status],"-",0)="Alive",
        _xlfn.XLOOKUP(A550,Table2[Tag Number],Table2[Status],"-",0)="Alive",
        _xlfn.XLOOKUP(A550,Table3[Tag Number],Table3[Status],"-",0)="Alive",
        _xlfn.XLOOKUP(A550,Table4[Tag Number],Table4[Status],"-",0)="Alive"),"Alive",
     OR(_xlfn.XLOOKUP(A550,Table1[Tag Number],Table1[Status],"-",0)="-",
        _xlfn.XLOOKUP(A550,Table2[Tag Number],Table2[Status],"-",0)="-",
        _xlfn.XLOOKUP(A550,Table3[Tag Number],Table3[Status],"-",0)="-",
        _xlfn.XLOOKUP(A550,Table4[Tag Number],Table4[Status],"-",0)="-"),
   "-")</f>
        <v>Dead</v>
      </c>
      <c r="I550" s="90"/>
      <c r="J550" s="90"/>
      <c r="K550" s="91"/>
      <c r="L550" s="91"/>
      <c r="M550" s="91"/>
      <c r="N550" s="92"/>
      <c r="O550" s="89"/>
      <c r="R550" t="b">
        <f t="shared" si="17"/>
        <v>0</v>
      </c>
    </row>
    <row r="551" spans="1:18" ht="15" thickBot="1" x14ac:dyDescent="0.35">
      <c r="A551" s="2" t="s">
        <v>1537</v>
      </c>
      <c r="B551" s="2" t="s">
        <v>1145</v>
      </c>
      <c r="C551" s="84">
        <f>IF(COUNTIF(Table1[Tag Number], A551), 1, 0)</f>
        <v>0</v>
      </c>
      <c r="D551" s="85">
        <f>IF(COUNTIF(Table2[Tag Number], A551), 1, 0)</f>
        <v>0</v>
      </c>
      <c r="E551" s="86">
        <f>IF(COUNTIF(Table3[Tag Number], A551), 1, 0)</f>
        <v>0</v>
      </c>
      <c r="F551" s="86">
        <f>IF(COUNTIF(Table4[Tag Number], A551), 1, 0)</f>
        <v>0</v>
      </c>
      <c r="G551" s="87">
        <f t="shared" si="18"/>
        <v>0</v>
      </c>
      <c r="H551" s="88" t="str" cm="1">
        <f t="array" ref="H551">_xlfn.IFS(OR(_xlfn.XLOOKUP(A551,Table1[Tag Number],Table1[Status],"-",0)="Dead",
        _xlfn.XLOOKUP(A551,Table2[Tag Number],Table2[Status],"-",0)="Dead",
        _xlfn.XLOOKUP(A551,Table3[Tag Number],Table3[Status],"-",0)="Dead",
        _xlfn.XLOOKUP(A551,Table4[Tag Number],Table4[Status],"-",0)="Dead"),"Dead",
     OR(_xlfn.XLOOKUP(A551,Table1[Tag Number],Table1[Status],"-",0)="Alive",
        _xlfn.XLOOKUP(A551,Table2[Tag Number],Table2[Status],"-",0)="Alive",
        _xlfn.XLOOKUP(A551,Table3[Tag Number],Table3[Status],"-",0)="Alive",
        _xlfn.XLOOKUP(A551,Table4[Tag Number],Table4[Status],"-",0)="Alive"),"Alive",
     OR(_xlfn.XLOOKUP(A551,Table1[Tag Number],Table1[Status],"-",0)="-",
        _xlfn.XLOOKUP(A551,Table2[Tag Number],Table2[Status],"-",0)="-",
        _xlfn.XLOOKUP(A551,Table3[Tag Number],Table3[Status],"-",0)="-",
        _xlfn.XLOOKUP(A551,Table4[Tag Number],Table4[Status],"-",0)="-"),
   "-")</f>
        <v>-</v>
      </c>
      <c r="I551" s="90"/>
      <c r="J551" s="90"/>
      <c r="K551" s="91"/>
      <c r="L551" s="91"/>
      <c r="M551" s="91"/>
      <c r="N551" s="92"/>
      <c r="O551" s="89"/>
      <c r="R551" t="b">
        <f t="shared" si="17"/>
        <v>0</v>
      </c>
    </row>
    <row r="552" spans="1:18" ht="15" thickBot="1" x14ac:dyDescent="0.35">
      <c r="A552" s="3" t="s">
        <v>1538</v>
      </c>
      <c r="B552" s="3" t="s">
        <v>1145</v>
      </c>
      <c r="C552" s="84">
        <f>IF(COUNTIF(Table1[Tag Number], A552), 1, 0)</f>
        <v>0</v>
      </c>
      <c r="D552" s="85">
        <f>IF(COUNTIF(Table2[Tag Number], A552), 1, 0)</f>
        <v>0</v>
      </c>
      <c r="E552" s="86">
        <f>IF(COUNTIF(Table3[Tag Number], A552), 1, 0)</f>
        <v>0</v>
      </c>
      <c r="F552" s="86">
        <f>IF(COUNTIF(Table4[Tag Number], A552), 1, 0)</f>
        <v>0</v>
      </c>
      <c r="G552" s="87">
        <f t="shared" si="18"/>
        <v>0</v>
      </c>
      <c r="H552" s="88" t="str" cm="1">
        <f t="array" ref="H552">_xlfn.IFS(OR(_xlfn.XLOOKUP(A552,Table1[Tag Number],Table1[Status],"-",0)="Dead",
        _xlfn.XLOOKUP(A552,Table2[Tag Number],Table2[Status],"-",0)="Dead",
        _xlfn.XLOOKUP(A552,Table3[Tag Number],Table3[Status],"-",0)="Dead",
        _xlfn.XLOOKUP(A552,Table4[Tag Number],Table4[Status],"-",0)="Dead"),"Dead",
     OR(_xlfn.XLOOKUP(A552,Table1[Tag Number],Table1[Status],"-",0)="Alive",
        _xlfn.XLOOKUP(A552,Table2[Tag Number],Table2[Status],"-",0)="Alive",
        _xlfn.XLOOKUP(A552,Table3[Tag Number],Table3[Status],"-",0)="Alive",
        _xlfn.XLOOKUP(A552,Table4[Tag Number],Table4[Status],"-",0)="Alive"),"Alive",
     OR(_xlfn.XLOOKUP(A552,Table1[Tag Number],Table1[Status],"-",0)="-",
        _xlfn.XLOOKUP(A552,Table2[Tag Number],Table2[Status],"-",0)="-",
        _xlfn.XLOOKUP(A552,Table3[Tag Number],Table3[Status],"-",0)="-",
        _xlfn.XLOOKUP(A552,Table4[Tag Number],Table4[Status],"-",0)="-"),
   "-")</f>
        <v>-</v>
      </c>
      <c r="I552" s="90"/>
      <c r="J552" s="90"/>
      <c r="K552" s="91"/>
      <c r="L552" s="91"/>
      <c r="M552" s="91"/>
      <c r="N552" s="92"/>
      <c r="O552" s="89"/>
      <c r="R552" t="b">
        <f t="shared" si="17"/>
        <v>0</v>
      </c>
    </row>
    <row r="553" spans="1:18" ht="15" thickBot="1" x14ac:dyDescent="0.35">
      <c r="A553" s="2" t="s">
        <v>1539</v>
      </c>
      <c r="B553" s="2" t="s">
        <v>1145</v>
      </c>
      <c r="C553" s="84">
        <f>IF(COUNTIF(Table1[Tag Number], A553), 1, 0)</f>
        <v>0</v>
      </c>
      <c r="D553" s="85">
        <f>IF(COUNTIF(Table2[Tag Number], A553), 1, 0)</f>
        <v>0</v>
      </c>
      <c r="E553" s="86">
        <f>IF(COUNTIF(Table3[Tag Number], A553), 1, 0)</f>
        <v>0</v>
      </c>
      <c r="F553" s="86">
        <f>IF(COUNTIF(Table4[Tag Number], A553), 1, 0)</f>
        <v>0</v>
      </c>
      <c r="G553" s="87">
        <f t="shared" si="18"/>
        <v>0</v>
      </c>
      <c r="H553" s="88" t="str" cm="1">
        <f t="array" ref="H553">_xlfn.IFS(OR(_xlfn.XLOOKUP(A553,Table1[Tag Number],Table1[Status],"-",0)="Dead",
        _xlfn.XLOOKUP(A553,Table2[Tag Number],Table2[Status],"-",0)="Dead",
        _xlfn.XLOOKUP(A553,Table3[Tag Number],Table3[Status],"-",0)="Dead",
        _xlfn.XLOOKUP(A553,Table4[Tag Number],Table4[Status],"-",0)="Dead"),"Dead",
     OR(_xlfn.XLOOKUP(A553,Table1[Tag Number],Table1[Status],"-",0)="Alive",
        _xlfn.XLOOKUP(A553,Table2[Tag Number],Table2[Status],"-",0)="Alive",
        _xlfn.XLOOKUP(A553,Table3[Tag Number],Table3[Status],"-",0)="Alive",
        _xlfn.XLOOKUP(A553,Table4[Tag Number],Table4[Status],"-",0)="Alive"),"Alive",
     OR(_xlfn.XLOOKUP(A553,Table1[Tag Number],Table1[Status],"-",0)="-",
        _xlfn.XLOOKUP(A553,Table2[Tag Number],Table2[Status],"-",0)="-",
        _xlfn.XLOOKUP(A553,Table3[Tag Number],Table3[Status],"-",0)="-",
        _xlfn.XLOOKUP(A553,Table4[Tag Number],Table4[Status],"-",0)="-"),
   "-")</f>
        <v>-</v>
      </c>
      <c r="I553" s="90"/>
      <c r="J553" s="90"/>
      <c r="K553" s="91"/>
      <c r="L553" s="91"/>
      <c r="M553" s="91"/>
      <c r="N553" s="92"/>
      <c r="O553" s="89"/>
      <c r="R553" t="b">
        <f t="shared" si="17"/>
        <v>0</v>
      </c>
    </row>
    <row r="554" spans="1:18" ht="15" thickBot="1" x14ac:dyDescent="0.35">
      <c r="A554" s="3" t="s">
        <v>1540</v>
      </c>
      <c r="B554" s="3" t="s">
        <v>1145</v>
      </c>
      <c r="C554" s="84">
        <f>IF(COUNTIF(Table1[Tag Number], A554), 1, 0)</f>
        <v>0</v>
      </c>
      <c r="D554" s="85">
        <f>IF(COUNTIF(Table2[Tag Number], A554), 1, 0)</f>
        <v>0</v>
      </c>
      <c r="E554" s="86">
        <f>IF(COUNTIF(Table3[Tag Number], A554), 1, 0)</f>
        <v>0</v>
      </c>
      <c r="F554" s="86">
        <f>IF(COUNTIF(Table4[Tag Number], A554), 1, 0)</f>
        <v>0</v>
      </c>
      <c r="G554" s="87">
        <f t="shared" si="18"/>
        <v>0</v>
      </c>
      <c r="H554" s="88" t="str" cm="1">
        <f t="array" ref="H554">_xlfn.IFS(OR(_xlfn.XLOOKUP(A554,Table1[Tag Number],Table1[Status],"-",0)="Dead",
        _xlfn.XLOOKUP(A554,Table2[Tag Number],Table2[Status],"-",0)="Dead",
        _xlfn.XLOOKUP(A554,Table3[Tag Number],Table3[Status],"-",0)="Dead",
        _xlfn.XLOOKUP(A554,Table4[Tag Number],Table4[Status],"-",0)="Dead"),"Dead",
     OR(_xlfn.XLOOKUP(A554,Table1[Tag Number],Table1[Status],"-",0)="Alive",
        _xlfn.XLOOKUP(A554,Table2[Tag Number],Table2[Status],"-",0)="Alive",
        _xlfn.XLOOKUP(A554,Table3[Tag Number],Table3[Status],"-",0)="Alive",
        _xlfn.XLOOKUP(A554,Table4[Tag Number],Table4[Status],"-",0)="Alive"),"Alive",
     OR(_xlfn.XLOOKUP(A554,Table1[Tag Number],Table1[Status],"-",0)="-",
        _xlfn.XLOOKUP(A554,Table2[Tag Number],Table2[Status],"-",0)="-",
        _xlfn.XLOOKUP(A554,Table3[Tag Number],Table3[Status],"-",0)="-",
        _xlfn.XLOOKUP(A554,Table4[Tag Number],Table4[Status],"-",0)="-"),
   "-")</f>
        <v>-</v>
      </c>
      <c r="I554" s="90"/>
      <c r="J554" s="90"/>
      <c r="K554" s="91"/>
      <c r="L554" s="91"/>
      <c r="M554" s="91"/>
      <c r="N554" s="92"/>
      <c r="O554" s="89"/>
      <c r="R554" t="b">
        <f t="shared" si="17"/>
        <v>0</v>
      </c>
    </row>
    <row r="555" spans="1:18" ht="15" thickBot="1" x14ac:dyDescent="0.35">
      <c r="A555" s="2" t="s">
        <v>1541</v>
      </c>
      <c r="B555" s="2" t="s">
        <v>1145</v>
      </c>
      <c r="C555" s="84">
        <f>IF(COUNTIF(Table1[Tag Number], A555), 1, 0)</f>
        <v>0</v>
      </c>
      <c r="D555" s="85">
        <f>IF(COUNTIF(Table2[Tag Number], A555), 1, 0)</f>
        <v>0</v>
      </c>
      <c r="E555" s="86">
        <f>IF(COUNTIF(Table3[Tag Number], A555), 1, 0)</f>
        <v>0</v>
      </c>
      <c r="F555" s="86">
        <f>IF(COUNTIF(Table4[Tag Number], A555), 1, 0)</f>
        <v>0</v>
      </c>
      <c r="G555" s="87">
        <f t="shared" si="18"/>
        <v>0</v>
      </c>
      <c r="H555" s="88" t="str" cm="1">
        <f t="array" ref="H555">_xlfn.IFS(OR(_xlfn.XLOOKUP(A555,Table1[Tag Number],Table1[Status],"-",0)="Dead",
        _xlfn.XLOOKUP(A555,Table2[Tag Number],Table2[Status],"-",0)="Dead",
        _xlfn.XLOOKUP(A555,Table3[Tag Number],Table3[Status],"-",0)="Dead",
        _xlfn.XLOOKUP(A555,Table4[Tag Number],Table4[Status],"-",0)="Dead"),"Dead",
     OR(_xlfn.XLOOKUP(A555,Table1[Tag Number],Table1[Status],"-",0)="Alive",
        _xlfn.XLOOKUP(A555,Table2[Tag Number],Table2[Status],"-",0)="Alive",
        _xlfn.XLOOKUP(A555,Table3[Tag Number],Table3[Status],"-",0)="Alive",
        _xlfn.XLOOKUP(A555,Table4[Tag Number],Table4[Status],"-",0)="Alive"),"Alive",
     OR(_xlfn.XLOOKUP(A555,Table1[Tag Number],Table1[Status],"-",0)="-",
        _xlfn.XLOOKUP(A555,Table2[Tag Number],Table2[Status],"-",0)="-",
        _xlfn.XLOOKUP(A555,Table3[Tag Number],Table3[Status],"-",0)="-",
        _xlfn.XLOOKUP(A555,Table4[Tag Number],Table4[Status],"-",0)="-"),
   "-")</f>
        <v>-</v>
      </c>
      <c r="I555" s="90"/>
      <c r="J555" s="90"/>
      <c r="K555" s="91"/>
      <c r="L555" s="91"/>
      <c r="M555" s="91"/>
      <c r="N555" s="92"/>
      <c r="O555" s="89"/>
      <c r="R555" t="b">
        <f t="shared" si="17"/>
        <v>0</v>
      </c>
    </row>
    <row r="556" spans="1:18" ht="15" thickBot="1" x14ac:dyDescent="0.35">
      <c r="A556" s="3" t="s">
        <v>1542</v>
      </c>
      <c r="B556" s="3" t="s">
        <v>1145</v>
      </c>
      <c r="C556" s="84">
        <f>IF(COUNTIF(Table1[Tag Number], A556), 1, 0)</f>
        <v>0</v>
      </c>
      <c r="D556" s="85">
        <f>IF(COUNTIF(Table2[Tag Number], A556), 1, 0)</f>
        <v>0</v>
      </c>
      <c r="E556" s="86">
        <f>IF(COUNTIF(Table3[Tag Number], A556), 1, 0)</f>
        <v>0</v>
      </c>
      <c r="F556" s="86">
        <f>IF(COUNTIF(Table4[Tag Number], A556), 1, 0)</f>
        <v>0</v>
      </c>
      <c r="G556" s="87">
        <f t="shared" si="18"/>
        <v>0</v>
      </c>
      <c r="H556" s="88" t="str" cm="1">
        <f t="array" ref="H556">_xlfn.IFS(OR(_xlfn.XLOOKUP(A556,Table1[Tag Number],Table1[Status],"-",0)="Dead",
        _xlfn.XLOOKUP(A556,Table2[Tag Number],Table2[Status],"-",0)="Dead",
        _xlfn.XLOOKUP(A556,Table3[Tag Number],Table3[Status],"-",0)="Dead",
        _xlfn.XLOOKUP(A556,Table4[Tag Number],Table4[Status],"-",0)="Dead"),"Dead",
     OR(_xlfn.XLOOKUP(A556,Table1[Tag Number],Table1[Status],"-",0)="Alive",
        _xlfn.XLOOKUP(A556,Table2[Tag Number],Table2[Status],"-",0)="Alive",
        _xlfn.XLOOKUP(A556,Table3[Tag Number],Table3[Status],"-",0)="Alive",
        _xlfn.XLOOKUP(A556,Table4[Tag Number],Table4[Status],"-",0)="Alive"),"Alive",
     OR(_xlfn.XLOOKUP(A556,Table1[Tag Number],Table1[Status],"-",0)="-",
        _xlfn.XLOOKUP(A556,Table2[Tag Number],Table2[Status],"-",0)="-",
        _xlfn.XLOOKUP(A556,Table3[Tag Number],Table3[Status],"-",0)="-",
        _xlfn.XLOOKUP(A556,Table4[Tag Number],Table4[Status],"-",0)="-"),
   "-")</f>
        <v>-</v>
      </c>
      <c r="I556" s="90"/>
      <c r="J556" s="90"/>
      <c r="K556" s="91"/>
      <c r="L556" s="91"/>
      <c r="M556" s="91"/>
      <c r="N556" s="92"/>
      <c r="O556" s="89"/>
      <c r="R556" t="b">
        <f t="shared" si="17"/>
        <v>0</v>
      </c>
    </row>
    <row r="557" spans="1:18" ht="15" thickBot="1" x14ac:dyDescent="0.35">
      <c r="A557" s="2" t="s">
        <v>126</v>
      </c>
      <c r="B557" s="2" t="s">
        <v>1145</v>
      </c>
      <c r="C557" s="84">
        <f>IF(COUNTIF(Table1[Tag Number], A557), 1, 0)</f>
        <v>0</v>
      </c>
      <c r="D557" s="85">
        <f>IF(COUNTIF(Table2[Tag Number], A557), 1, 0)</f>
        <v>0</v>
      </c>
      <c r="E557" s="86">
        <f>IF(COUNTIF(Table3[Tag Number], A557), 1, 0)</f>
        <v>0</v>
      </c>
      <c r="F557" s="86">
        <f>IF(COUNTIF(Table4[Tag Number], A557), 1, 0)</f>
        <v>0</v>
      </c>
      <c r="G557" s="87">
        <f t="shared" si="18"/>
        <v>0</v>
      </c>
      <c r="H557" s="88" t="str" cm="1">
        <f t="array" ref="H557">_xlfn.IFS(OR(_xlfn.XLOOKUP(A557,Table1[Tag Number],Table1[Status],"-",0)="Dead",
        _xlfn.XLOOKUP(A557,Table2[Tag Number],Table2[Status],"-",0)="Dead",
        _xlfn.XLOOKUP(A557,Table3[Tag Number],Table3[Status],"-",0)="Dead",
        _xlfn.XLOOKUP(A557,Table4[Tag Number],Table4[Status],"-",0)="Dead"),"Dead",
     OR(_xlfn.XLOOKUP(A557,Table1[Tag Number],Table1[Status],"-",0)="Alive",
        _xlfn.XLOOKUP(A557,Table2[Tag Number],Table2[Status],"-",0)="Alive",
        _xlfn.XLOOKUP(A557,Table3[Tag Number],Table3[Status],"-",0)="Alive",
        _xlfn.XLOOKUP(A557,Table4[Tag Number],Table4[Status],"-",0)="Alive"),"Alive",
     OR(_xlfn.XLOOKUP(A557,Table1[Tag Number],Table1[Status],"-",0)="-",
        _xlfn.XLOOKUP(A557,Table2[Tag Number],Table2[Status],"-",0)="-",
        _xlfn.XLOOKUP(A557,Table3[Tag Number],Table3[Status],"-",0)="-",
        _xlfn.XLOOKUP(A557,Table4[Tag Number],Table4[Status],"-",0)="-"),
   "-")</f>
        <v>-</v>
      </c>
      <c r="I557" s="90"/>
      <c r="J557" s="90"/>
      <c r="K557" s="91"/>
      <c r="L557" s="91"/>
      <c r="M557" s="91"/>
      <c r="N557" s="92"/>
      <c r="O557" s="89"/>
      <c r="R557" t="b">
        <f t="shared" si="17"/>
        <v>0</v>
      </c>
    </row>
    <row r="558" spans="1:18" ht="15" thickBot="1" x14ac:dyDescent="0.35">
      <c r="A558" s="3" t="s">
        <v>858</v>
      </c>
      <c r="B558" s="3" t="s">
        <v>1137</v>
      </c>
      <c r="C558" s="84">
        <f>IF(COUNTIF(Table1[Tag Number], A558), 1, 0)</f>
        <v>0</v>
      </c>
      <c r="D558" s="85">
        <f>IF(COUNTIF(Table2[Tag Number], A558), 1, 0)</f>
        <v>0</v>
      </c>
      <c r="E558" s="86">
        <f>IF(COUNTIF(Table3[Tag Number], A558), 1, 0)</f>
        <v>0</v>
      </c>
      <c r="F558" s="86">
        <f>IF(COUNTIF(Table4[Tag Number], A558), 1, 0)</f>
        <v>0</v>
      </c>
      <c r="G558" s="87">
        <f t="shared" si="18"/>
        <v>0</v>
      </c>
      <c r="H558" s="88" t="str" cm="1">
        <f t="array" ref="H558">_xlfn.IFS(OR(_xlfn.XLOOKUP(A558,Table1[Tag Number],Table1[Status],"-",0)="Dead",
        _xlfn.XLOOKUP(A558,Table2[Tag Number],Table2[Status],"-",0)="Dead",
        _xlfn.XLOOKUP(A558,Table3[Tag Number],Table3[Status],"-",0)="Dead",
        _xlfn.XLOOKUP(A558,Table4[Tag Number],Table4[Status],"-",0)="Dead"),"Dead",
     OR(_xlfn.XLOOKUP(A558,Table1[Tag Number],Table1[Status],"-",0)="Alive",
        _xlfn.XLOOKUP(A558,Table2[Tag Number],Table2[Status],"-",0)="Alive",
        _xlfn.XLOOKUP(A558,Table3[Tag Number],Table3[Status],"-",0)="Alive",
        _xlfn.XLOOKUP(A558,Table4[Tag Number],Table4[Status],"-",0)="Alive"),"Alive",
     OR(_xlfn.XLOOKUP(A558,Table1[Tag Number],Table1[Status],"-",0)="-",
        _xlfn.XLOOKUP(A558,Table2[Tag Number],Table2[Status],"-",0)="-",
        _xlfn.XLOOKUP(A558,Table3[Tag Number],Table3[Status],"-",0)="-",
        _xlfn.XLOOKUP(A558,Table4[Tag Number],Table4[Status],"-",0)="-"),
   "-")</f>
        <v>-</v>
      </c>
      <c r="I558" s="90"/>
      <c r="J558" s="90"/>
      <c r="K558" s="91"/>
      <c r="L558" s="91"/>
      <c r="M558" s="91"/>
      <c r="N558" s="92"/>
      <c r="O558" s="89"/>
      <c r="R558" t="b">
        <f t="shared" si="17"/>
        <v>0</v>
      </c>
    </row>
    <row r="559" spans="1:18" ht="15" thickBot="1" x14ac:dyDescent="0.35">
      <c r="A559" s="2" t="s">
        <v>232</v>
      </c>
      <c r="B559" s="2" t="s">
        <v>1145</v>
      </c>
      <c r="C559" s="84">
        <f>IF(COUNTIF(Table1[Tag Number], A559), 1, 0)</f>
        <v>1</v>
      </c>
      <c r="D559" s="85">
        <f>IF(COUNTIF(Table2[Tag Number], A559), 1, 0)</f>
        <v>0</v>
      </c>
      <c r="E559" s="86">
        <f>IF(COUNTIF(Table3[Tag Number], A559), 1, 0)</f>
        <v>0</v>
      </c>
      <c r="F559" s="86">
        <f>IF(COUNTIF(Table4[Tag Number], A559), 1, 0)</f>
        <v>0</v>
      </c>
      <c r="G559" s="87">
        <f t="shared" si="18"/>
        <v>1</v>
      </c>
      <c r="H559" s="88" t="str" cm="1">
        <f t="array" ref="H559">_xlfn.IFS(OR(_xlfn.XLOOKUP(A559,Table1[Tag Number],Table1[Status],"-",0)="Dead",
        _xlfn.XLOOKUP(A559,Table2[Tag Number],Table2[Status],"-",0)="Dead",
        _xlfn.XLOOKUP(A559,Table3[Tag Number],Table3[Status],"-",0)="Dead",
        _xlfn.XLOOKUP(A559,Table4[Tag Number],Table4[Status],"-",0)="Dead"),"Dead",
     OR(_xlfn.XLOOKUP(A559,Table1[Tag Number],Table1[Status],"-",0)="Alive",
        _xlfn.XLOOKUP(A559,Table2[Tag Number],Table2[Status],"-",0)="Alive",
        _xlfn.XLOOKUP(A559,Table3[Tag Number],Table3[Status],"-",0)="Alive",
        _xlfn.XLOOKUP(A559,Table4[Tag Number],Table4[Status],"-",0)="Alive"),"Alive",
     OR(_xlfn.XLOOKUP(A559,Table1[Tag Number],Table1[Status],"-",0)="-",
        _xlfn.XLOOKUP(A559,Table2[Tag Number],Table2[Status],"-",0)="-",
        _xlfn.XLOOKUP(A559,Table3[Tag Number],Table3[Status],"-",0)="-",
        _xlfn.XLOOKUP(A559,Table4[Tag Number],Table4[Status],"-",0)="-"),
   "-")</f>
        <v>Dead</v>
      </c>
      <c r="I559" s="90"/>
      <c r="J559" s="90"/>
      <c r="K559" s="91"/>
      <c r="L559" s="91"/>
      <c r="M559" s="91"/>
      <c r="N559" s="92"/>
      <c r="O559" s="89"/>
      <c r="R559" t="b">
        <f t="shared" si="17"/>
        <v>0</v>
      </c>
    </row>
    <row r="560" spans="1:18" ht="15" thickBot="1" x14ac:dyDescent="0.35">
      <c r="A560" s="3" t="s">
        <v>1543</v>
      </c>
      <c r="B560" s="3" t="s">
        <v>1145</v>
      </c>
      <c r="C560" s="84">
        <f>IF(COUNTIF(Table1[Tag Number], A560), 1, 0)</f>
        <v>0</v>
      </c>
      <c r="D560" s="85">
        <f>IF(COUNTIF(Table2[Tag Number], A560), 1, 0)</f>
        <v>0</v>
      </c>
      <c r="E560" s="86">
        <f>IF(COUNTIF(Table3[Tag Number], A560), 1, 0)</f>
        <v>0</v>
      </c>
      <c r="F560" s="86">
        <f>IF(COUNTIF(Table4[Tag Number], A560), 1, 0)</f>
        <v>0</v>
      </c>
      <c r="G560" s="87">
        <f t="shared" si="18"/>
        <v>0</v>
      </c>
      <c r="H560" s="88" t="str" cm="1">
        <f t="array" ref="H560">_xlfn.IFS(OR(_xlfn.XLOOKUP(A560,Table1[Tag Number],Table1[Status],"-",0)="Dead",
        _xlfn.XLOOKUP(A560,Table2[Tag Number],Table2[Status],"-",0)="Dead",
        _xlfn.XLOOKUP(A560,Table3[Tag Number],Table3[Status],"-",0)="Dead",
        _xlfn.XLOOKUP(A560,Table4[Tag Number],Table4[Status],"-",0)="Dead"),"Dead",
     OR(_xlfn.XLOOKUP(A560,Table1[Tag Number],Table1[Status],"-",0)="Alive",
        _xlfn.XLOOKUP(A560,Table2[Tag Number],Table2[Status],"-",0)="Alive",
        _xlfn.XLOOKUP(A560,Table3[Tag Number],Table3[Status],"-",0)="Alive",
        _xlfn.XLOOKUP(A560,Table4[Tag Number],Table4[Status],"-",0)="Alive"),"Alive",
     OR(_xlfn.XLOOKUP(A560,Table1[Tag Number],Table1[Status],"-",0)="-",
        _xlfn.XLOOKUP(A560,Table2[Tag Number],Table2[Status],"-",0)="-",
        _xlfn.XLOOKUP(A560,Table3[Tag Number],Table3[Status],"-",0)="-",
        _xlfn.XLOOKUP(A560,Table4[Tag Number],Table4[Status],"-",0)="-"),
   "-")</f>
        <v>-</v>
      </c>
      <c r="I560" s="90"/>
      <c r="J560" s="90"/>
      <c r="K560" s="91"/>
      <c r="L560" s="91"/>
      <c r="M560" s="91"/>
      <c r="N560" s="92"/>
      <c r="O560" s="89"/>
      <c r="R560" t="b">
        <f t="shared" si="17"/>
        <v>0</v>
      </c>
    </row>
    <row r="561" spans="1:18" ht="15" thickBot="1" x14ac:dyDescent="0.35">
      <c r="A561" s="2" t="s">
        <v>213</v>
      </c>
      <c r="B561" s="2" t="s">
        <v>1145</v>
      </c>
      <c r="C561" s="84">
        <f>IF(COUNTIF(Table1[Tag Number], A561), 1, 0)</f>
        <v>0</v>
      </c>
      <c r="D561" s="85">
        <f>IF(COUNTIF(Table2[Tag Number], A561), 1, 0)</f>
        <v>0</v>
      </c>
      <c r="E561" s="86">
        <f>IF(COUNTIF(Table3[Tag Number], A561), 1, 0)</f>
        <v>0</v>
      </c>
      <c r="F561" s="86">
        <f>IF(COUNTIF(Table4[Tag Number], A561), 1, 0)</f>
        <v>1</v>
      </c>
      <c r="G561" s="87">
        <f t="shared" si="18"/>
        <v>1</v>
      </c>
      <c r="H561" s="88" t="str" cm="1">
        <f t="array" ref="H561">_xlfn.IFS(OR(_xlfn.XLOOKUP(A561,Table1[Tag Number],Table1[Status],"-",0)="Dead",
        _xlfn.XLOOKUP(A561,Table2[Tag Number],Table2[Status],"-",0)="Dead",
        _xlfn.XLOOKUP(A561,Table3[Tag Number],Table3[Status],"-",0)="Dead",
        _xlfn.XLOOKUP(A561,Table4[Tag Number],Table4[Status],"-",0)="Dead"),"Dead",
     OR(_xlfn.XLOOKUP(A561,Table1[Tag Number],Table1[Status],"-",0)="Alive",
        _xlfn.XLOOKUP(A561,Table2[Tag Number],Table2[Status],"-",0)="Alive",
        _xlfn.XLOOKUP(A561,Table3[Tag Number],Table3[Status],"-",0)="Alive",
        _xlfn.XLOOKUP(A561,Table4[Tag Number],Table4[Status],"-",0)="Alive"),"Alive",
     OR(_xlfn.XLOOKUP(A561,Table1[Tag Number],Table1[Status],"-",0)="-",
        _xlfn.XLOOKUP(A561,Table2[Tag Number],Table2[Status],"-",0)="-",
        _xlfn.XLOOKUP(A561,Table3[Tag Number],Table3[Status],"-",0)="-",
        _xlfn.XLOOKUP(A561,Table4[Tag Number],Table4[Status],"-",0)="-"),
   "-")</f>
        <v>Dead</v>
      </c>
      <c r="I561" s="90"/>
      <c r="J561" s="90"/>
      <c r="K561" s="91"/>
      <c r="L561" s="91"/>
      <c r="M561" s="91"/>
      <c r="N561" s="92"/>
      <c r="O561" s="89"/>
      <c r="R561" t="b">
        <f t="shared" si="17"/>
        <v>0</v>
      </c>
    </row>
    <row r="562" spans="1:18" ht="15" thickBot="1" x14ac:dyDescent="0.35">
      <c r="A562" s="3" t="s">
        <v>1544</v>
      </c>
      <c r="B562" s="3" t="s">
        <v>1145</v>
      </c>
      <c r="C562" s="84">
        <f>IF(COUNTIF(Table1[Tag Number], A562), 1, 0)</f>
        <v>0</v>
      </c>
      <c r="D562" s="85">
        <f>IF(COUNTIF(Table2[Tag Number], A562), 1, 0)</f>
        <v>0</v>
      </c>
      <c r="E562" s="86">
        <f>IF(COUNTIF(Table3[Tag Number], A562), 1, 0)</f>
        <v>0</v>
      </c>
      <c r="F562" s="86">
        <f>IF(COUNTIF(Table4[Tag Number], A562), 1, 0)</f>
        <v>0</v>
      </c>
      <c r="G562" s="87">
        <f t="shared" si="18"/>
        <v>0</v>
      </c>
      <c r="H562" s="88" t="str" cm="1">
        <f t="array" ref="H562">_xlfn.IFS(OR(_xlfn.XLOOKUP(A562,Table1[Tag Number],Table1[Status],"-",0)="Dead",
        _xlfn.XLOOKUP(A562,Table2[Tag Number],Table2[Status],"-",0)="Dead",
        _xlfn.XLOOKUP(A562,Table3[Tag Number],Table3[Status],"-",0)="Dead",
        _xlfn.XLOOKUP(A562,Table4[Tag Number],Table4[Status],"-",0)="Dead"),"Dead",
     OR(_xlfn.XLOOKUP(A562,Table1[Tag Number],Table1[Status],"-",0)="Alive",
        _xlfn.XLOOKUP(A562,Table2[Tag Number],Table2[Status],"-",0)="Alive",
        _xlfn.XLOOKUP(A562,Table3[Tag Number],Table3[Status],"-",0)="Alive",
        _xlfn.XLOOKUP(A562,Table4[Tag Number],Table4[Status],"-",0)="Alive"),"Alive",
     OR(_xlfn.XLOOKUP(A562,Table1[Tag Number],Table1[Status],"-",0)="-",
        _xlfn.XLOOKUP(A562,Table2[Tag Number],Table2[Status],"-",0)="-",
        _xlfn.XLOOKUP(A562,Table3[Tag Number],Table3[Status],"-",0)="-",
        _xlfn.XLOOKUP(A562,Table4[Tag Number],Table4[Status],"-",0)="-"),
   "-")</f>
        <v>-</v>
      </c>
      <c r="I562" s="90"/>
      <c r="J562" s="90"/>
      <c r="K562" s="91"/>
      <c r="L562" s="91"/>
      <c r="M562" s="91"/>
      <c r="N562" s="92"/>
      <c r="O562" s="89"/>
      <c r="R562" t="b">
        <f t="shared" si="17"/>
        <v>0</v>
      </c>
    </row>
    <row r="563" spans="1:18" ht="15" thickBot="1" x14ac:dyDescent="0.35">
      <c r="A563" s="2" t="s">
        <v>1545</v>
      </c>
      <c r="B563" s="2" t="s">
        <v>1145</v>
      </c>
      <c r="C563" s="84">
        <f>IF(COUNTIF(Table1[Tag Number], A563), 1, 0)</f>
        <v>0</v>
      </c>
      <c r="D563" s="85">
        <f>IF(COUNTIF(Table2[Tag Number], A563), 1, 0)</f>
        <v>0</v>
      </c>
      <c r="E563" s="86">
        <f>IF(COUNTIF(Table3[Tag Number], A563), 1, 0)</f>
        <v>0</v>
      </c>
      <c r="F563" s="86">
        <f>IF(COUNTIF(Table4[Tag Number], A563), 1, 0)</f>
        <v>0</v>
      </c>
      <c r="G563" s="87">
        <f t="shared" si="18"/>
        <v>0</v>
      </c>
      <c r="H563" s="88" t="str" cm="1">
        <f t="array" ref="H563">_xlfn.IFS(OR(_xlfn.XLOOKUP(A563,Table1[Tag Number],Table1[Status],"-",0)="Dead",
        _xlfn.XLOOKUP(A563,Table2[Tag Number],Table2[Status],"-",0)="Dead",
        _xlfn.XLOOKUP(A563,Table3[Tag Number],Table3[Status],"-",0)="Dead",
        _xlfn.XLOOKUP(A563,Table4[Tag Number],Table4[Status],"-",0)="Dead"),"Dead",
     OR(_xlfn.XLOOKUP(A563,Table1[Tag Number],Table1[Status],"-",0)="Alive",
        _xlfn.XLOOKUP(A563,Table2[Tag Number],Table2[Status],"-",0)="Alive",
        _xlfn.XLOOKUP(A563,Table3[Tag Number],Table3[Status],"-",0)="Alive",
        _xlfn.XLOOKUP(A563,Table4[Tag Number],Table4[Status],"-",0)="Alive"),"Alive",
     OR(_xlfn.XLOOKUP(A563,Table1[Tag Number],Table1[Status],"-",0)="-",
        _xlfn.XLOOKUP(A563,Table2[Tag Number],Table2[Status],"-",0)="-",
        _xlfn.XLOOKUP(A563,Table3[Tag Number],Table3[Status],"-",0)="-",
        _xlfn.XLOOKUP(A563,Table4[Tag Number],Table4[Status],"-",0)="-"),
   "-")</f>
        <v>-</v>
      </c>
      <c r="I563" s="90"/>
      <c r="J563" s="90"/>
      <c r="K563" s="91"/>
      <c r="L563" s="91"/>
      <c r="M563" s="91"/>
      <c r="N563" s="92"/>
      <c r="O563" s="89"/>
      <c r="R563" t="b">
        <f t="shared" si="17"/>
        <v>0</v>
      </c>
    </row>
    <row r="564" spans="1:18" ht="15" thickBot="1" x14ac:dyDescent="0.35">
      <c r="A564" s="3" t="s">
        <v>1546</v>
      </c>
      <c r="B564" s="3" t="s">
        <v>1145</v>
      </c>
      <c r="C564" s="84">
        <f>IF(COUNTIF(Table1[Tag Number], A564), 1, 0)</f>
        <v>0</v>
      </c>
      <c r="D564" s="85">
        <f>IF(COUNTIF(Table2[Tag Number], A564), 1, 0)</f>
        <v>0</v>
      </c>
      <c r="E564" s="86">
        <f>IF(COUNTIF(Table3[Tag Number], A564), 1, 0)</f>
        <v>0</v>
      </c>
      <c r="F564" s="86">
        <f>IF(COUNTIF(Table4[Tag Number], A564), 1, 0)</f>
        <v>0</v>
      </c>
      <c r="G564" s="87">
        <f t="shared" si="18"/>
        <v>0</v>
      </c>
      <c r="H564" s="88" t="str" cm="1">
        <f t="array" ref="H564">_xlfn.IFS(OR(_xlfn.XLOOKUP(A564,Table1[Tag Number],Table1[Status],"-",0)="Dead",
        _xlfn.XLOOKUP(A564,Table2[Tag Number],Table2[Status],"-",0)="Dead",
        _xlfn.XLOOKUP(A564,Table3[Tag Number],Table3[Status],"-",0)="Dead",
        _xlfn.XLOOKUP(A564,Table4[Tag Number],Table4[Status],"-",0)="Dead"),"Dead",
     OR(_xlfn.XLOOKUP(A564,Table1[Tag Number],Table1[Status],"-",0)="Alive",
        _xlfn.XLOOKUP(A564,Table2[Tag Number],Table2[Status],"-",0)="Alive",
        _xlfn.XLOOKUP(A564,Table3[Tag Number],Table3[Status],"-",0)="Alive",
        _xlfn.XLOOKUP(A564,Table4[Tag Number],Table4[Status],"-",0)="Alive"),"Alive",
     OR(_xlfn.XLOOKUP(A564,Table1[Tag Number],Table1[Status],"-",0)="-",
        _xlfn.XLOOKUP(A564,Table2[Tag Number],Table2[Status],"-",0)="-",
        _xlfn.XLOOKUP(A564,Table3[Tag Number],Table3[Status],"-",0)="-",
        _xlfn.XLOOKUP(A564,Table4[Tag Number],Table4[Status],"-",0)="-"),
   "-")</f>
        <v>-</v>
      </c>
      <c r="I564" s="90"/>
      <c r="J564" s="90"/>
      <c r="K564" s="91"/>
      <c r="L564" s="91"/>
      <c r="M564" s="91"/>
      <c r="N564" s="92"/>
      <c r="O564" s="89"/>
      <c r="R564" t="b">
        <f t="shared" si="17"/>
        <v>0</v>
      </c>
    </row>
    <row r="565" spans="1:18" ht="15" thickBot="1" x14ac:dyDescent="0.35">
      <c r="A565" s="2" t="s">
        <v>1547</v>
      </c>
      <c r="B565" s="2" t="s">
        <v>1145</v>
      </c>
      <c r="C565" s="84">
        <f>IF(COUNTIF(Table1[Tag Number], A565), 1, 0)</f>
        <v>0</v>
      </c>
      <c r="D565" s="85">
        <f>IF(COUNTIF(Table2[Tag Number], A565), 1, 0)</f>
        <v>0</v>
      </c>
      <c r="E565" s="86">
        <f>IF(COUNTIF(Table3[Tag Number], A565), 1, 0)</f>
        <v>0</v>
      </c>
      <c r="F565" s="86">
        <f>IF(COUNTIF(Table4[Tag Number], A565), 1, 0)</f>
        <v>0</v>
      </c>
      <c r="G565" s="87">
        <f t="shared" si="18"/>
        <v>0</v>
      </c>
      <c r="H565" s="88" t="str" cm="1">
        <f t="array" ref="H565">_xlfn.IFS(OR(_xlfn.XLOOKUP(A565,Table1[Tag Number],Table1[Status],"-",0)="Dead",
        _xlfn.XLOOKUP(A565,Table2[Tag Number],Table2[Status],"-",0)="Dead",
        _xlfn.XLOOKUP(A565,Table3[Tag Number],Table3[Status],"-",0)="Dead",
        _xlfn.XLOOKUP(A565,Table4[Tag Number],Table4[Status],"-",0)="Dead"),"Dead",
     OR(_xlfn.XLOOKUP(A565,Table1[Tag Number],Table1[Status],"-",0)="Alive",
        _xlfn.XLOOKUP(A565,Table2[Tag Number],Table2[Status],"-",0)="Alive",
        _xlfn.XLOOKUP(A565,Table3[Tag Number],Table3[Status],"-",0)="Alive",
        _xlfn.XLOOKUP(A565,Table4[Tag Number],Table4[Status],"-",0)="Alive"),"Alive",
     OR(_xlfn.XLOOKUP(A565,Table1[Tag Number],Table1[Status],"-",0)="-",
        _xlfn.XLOOKUP(A565,Table2[Tag Number],Table2[Status],"-",0)="-",
        _xlfn.XLOOKUP(A565,Table3[Tag Number],Table3[Status],"-",0)="-",
        _xlfn.XLOOKUP(A565,Table4[Tag Number],Table4[Status],"-",0)="-"),
   "-")</f>
        <v>-</v>
      </c>
      <c r="I565" s="90"/>
      <c r="J565" s="90"/>
      <c r="K565" s="91"/>
      <c r="L565" s="91"/>
      <c r="M565" s="91"/>
      <c r="N565" s="92"/>
      <c r="O565" s="89"/>
      <c r="R565" t="b">
        <f t="shared" si="17"/>
        <v>0</v>
      </c>
    </row>
    <row r="566" spans="1:18" ht="15" thickBot="1" x14ac:dyDescent="0.35">
      <c r="A566" s="93" t="s">
        <v>1548</v>
      </c>
      <c r="B566" s="93" t="s">
        <v>1145</v>
      </c>
      <c r="C566" s="84">
        <f>IF(COUNTIF(Table1[Tag Number], A566), 1, 0)</f>
        <v>0</v>
      </c>
      <c r="D566" s="85">
        <f>IF(COUNTIF(Table2[Tag Number], A566), 1, 0)</f>
        <v>0</v>
      </c>
      <c r="E566" s="86">
        <f>IF(COUNTIF(Table3[Tag Number], A566), 1, 0)</f>
        <v>0</v>
      </c>
      <c r="F566" s="86">
        <f>IF(COUNTIF(Table4[Tag Number], A566), 1, 0)</f>
        <v>0</v>
      </c>
      <c r="G566" s="87">
        <f t="shared" si="18"/>
        <v>0</v>
      </c>
      <c r="H566" s="88" t="str" cm="1">
        <f t="array" ref="H566">_xlfn.IFS(OR(_xlfn.XLOOKUP(A566,Table1[Tag Number],Table1[Status],"-",0)="Dead",
        _xlfn.XLOOKUP(A566,Table2[Tag Number],Table2[Status],"-",0)="Dead",
        _xlfn.XLOOKUP(A566,Table3[Tag Number],Table3[Status],"-",0)="Dead",
        _xlfn.XLOOKUP(A566,Table4[Tag Number],Table4[Status],"-",0)="Dead"),"Dead",
     OR(_xlfn.XLOOKUP(A566,Table1[Tag Number],Table1[Status],"-",0)="Alive",
        _xlfn.XLOOKUP(A566,Table2[Tag Number],Table2[Status],"-",0)="Alive",
        _xlfn.XLOOKUP(A566,Table3[Tag Number],Table3[Status],"-",0)="Alive",
        _xlfn.XLOOKUP(A566,Table4[Tag Number],Table4[Status],"-",0)="Alive"),"Alive",
     OR(_xlfn.XLOOKUP(A566,Table1[Tag Number],Table1[Status],"-",0)="-",
        _xlfn.XLOOKUP(A566,Table2[Tag Number],Table2[Status],"-",0)="-",
        _xlfn.XLOOKUP(A566,Table3[Tag Number],Table3[Status],"-",0)="-",
        _xlfn.XLOOKUP(A566,Table4[Tag Number],Table4[Status],"-",0)="-"),
   "-")</f>
        <v>-</v>
      </c>
      <c r="I566" s="90"/>
      <c r="J566" s="90"/>
      <c r="K566" s="91"/>
      <c r="L566" s="91"/>
      <c r="M566" s="91"/>
      <c r="N566" s="92"/>
      <c r="O566" s="89"/>
      <c r="R566" t="b">
        <f t="shared" si="17"/>
        <v>0</v>
      </c>
    </row>
    <row r="567" spans="1:18" ht="15" thickBot="1" x14ac:dyDescent="0.35">
      <c r="A567" s="2" t="s">
        <v>1549</v>
      </c>
      <c r="B567" s="2" t="s">
        <v>1145</v>
      </c>
      <c r="C567" s="84">
        <f>IF(COUNTIF(Table1[Tag Number], A567), 1, 0)</f>
        <v>0</v>
      </c>
      <c r="D567" s="85">
        <f>IF(COUNTIF(Table2[Tag Number], A567), 1, 0)</f>
        <v>0</v>
      </c>
      <c r="E567" s="86">
        <f>IF(COUNTIF(Table3[Tag Number], A567), 1, 0)</f>
        <v>0</v>
      </c>
      <c r="F567" s="86">
        <f>IF(COUNTIF(Table4[Tag Number], A567), 1, 0)</f>
        <v>0</v>
      </c>
      <c r="G567" s="87">
        <f t="shared" si="18"/>
        <v>0</v>
      </c>
      <c r="H567" s="88" t="str" cm="1">
        <f t="array" ref="H567">_xlfn.IFS(OR(_xlfn.XLOOKUP(A567,Table1[Tag Number],Table1[Status],"-",0)="Dead",
        _xlfn.XLOOKUP(A567,Table2[Tag Number],Table2[Status],"-",0)="Dead",
        _xlfn.XLOOKUP(A567,Table3[Tag Number],Table3[Status],"-",0)="Dead",
        _xlfn.XLOOKUP(A567,Table4[Tag Number],Table4[Status],"-",0)="Dead"),"Dead",
     OR(_xlfn.XLOOKUP(A567,Table1[Tag Number],Table1[Status],"-",0)="Alive",
        _xlfn.XLOOKUP(A567,Table2[Tag Number],Table2[Status],"-",0)="Alive",
        _xlfn.XLOOKUP(A567,Table3[Tag Number],Table3[Status],"-",0)="Alive",
        _xlfn.XLOOKUP(A567,Table4[Tag Number],Table4[Status],"-",0)="Alive"),"Alive",
     OR(_xlfn.XLOOKUP(A567,Table1[Tag Number],Table1[Status],"-",0)="-",
        _xlfn.XLOOKUP(A567,Table2[Tag Number],Table2[Status],"-",0)="-",
        _xlfn.XLOOKUP(A567,Table3[Tag Number],Table3[Status],"-",0)="-",
        _xlfn.XLOOKUP(A567,Table4[Tag Number],Table4[Status],"-",0)="-"),
   "-")</f>
        <v>-</v>
      </c>
      <c r="I567" s="90"/>
      <c r="J567" s="90"/>
      <c r="K567" s="91"/>
      <c r="L567" s="91"/>
      <c r="M567" s="91"/>
      <c r="N567" s="92"/>
      <c r="O567" s="89"/>
      <c r="R567" t="b">
        <f t="shared" si="17"/>
        <v>0</v>
      </c>
    </row>
    <row r="568" spans="1:18" ht="15" thickBot="1" x14ac:dyDescent="0.35">
      <c r="A568" s="3" t="s">
        <v>1550</v>
      </c>
      <c r="B568" s="3" t="s">
        <v>1145</v>
      </c>
      <c r="C568" s="84">
        <f>IF(COUNTIF(Table1[Tag Number], A568), 1, 0)</f>
        <v>0</v>
      </c>
      <c r="D568" s="85">
        <f>IF(COUNTIF(Table2[Tag Number], A568), 1, 0)</f>
        <v>0</v>
      </c>
      <c r="E568" s="86">
        <f>IF(COUNTIF(Table3[Tag Number], A568), 1, 0)</f>
        <v>0</v>
      </c>
      <c r="F568" s="86">
        <f>IF(COUNTIF(Table4[Tag Number], A568), 1, 0)</f>
        <v>0</v>
      </c>
      <c r="G568" s="87">
        <f t="shared" si="18"/>
        <v>0</v>
      </c>
      <c r="H568" s="88" t="str" cm="1">
        <f t="array" ref="H568">_xlfn.IFS(OR(_xlfn.XLOOKUP(A568,Table1[Tag Number],Table1[Status],"-",0)="Dead",
        _xlfn.XLOOKUP(A568,Table2[Tag Number],Table2[Status],"-",0)="Dead",
        _xlfn.XLOOKUP(A568,Table3[Tag Number],Table3[Status],"-",0)="Dead",
        _xlfn.XLOOKUP(A568,Table4[Tag Number],Table4[Status],"-",0)="Dead"),"Dead",
     OR(_xlfn.XLOOKUP(A568,Table1[Tag Number],Table1[Status],"-",0)="Alive",
        _xlfn.XLOOKUP(A568,Table2[Tag Number],Table2[Status],"-",0)="Alive",
        _xlfn.XLOOKUP(A568,Table3[Tag Number],Table3[Status],"-",0)="Alive",
        _xlfn.XLOOKUP(A568,Table4[Tag Number],Table4[Status],"-",0)="Alive"),"Alive",
     OR(_xlfn.XLOOKUP(A568,Table1[Tag Number],Table1[Status],"-",0)="-",
        _xlfn.XLOOKUP(A568,Table2[Tag Number],Table2[Status],"-",0)="-",
        _xlfn.XLOOKUP(A568,Table3[Tag Number],Table3[Status],"-",0)="-",
        _xlfn.XLOOKUP(A568,Table4[Tag Number],Table4[Status],"-",0)="-"),
   "-")</f>
        <v>-</v>
      </c>
      <c r="I568" s="90"/>
      <c r="J568" s="90"/>
      <c r="K568" s="91"/>
      <c r="L568" s="91"/>
      <c r="M568" s="91"/>
      <c r="N568" s="92"/>
      <c r="O568" s="89"/>
      <c r="R568" t="b">
        <f t="shared" si="17"/>
        <v>0</v>
      </c>
    </row>
    <row r="569" spans="1:18" ht="15" thickBot="1" x14ac:dyDescent="0.35">
      <c r="A569" s="2" t="s">
        <v>1551</v>
      </c>
      <c r="B569" s="2" t="s">
        <v>1137</v>
      </c>
      <c r="C569" s="84">
        <f>IF(COUNTIF(Table1[Tag Number], A569), 1, 0)</f>
        <v>0</v>
      </c>
      <c r="D569" s="85">
        <f>IF(COUNTIF(Table2[Tag Number], A569), 1, 0)</f>
        <v>0</v>
      </c>
      <c r="E569" s="86">
        <f>IF(COUNTIF(Table3[Tag Number], A569), 1, 0)</f>
        <v>0</v>
      </c>
      <c r="F569" s="86">
        <f>IF(COUNTIF(Table4[Tag Number], A569), 1, 0)</f>
        <v>0</v>
      </c>
      <c r="G569" s="87">
        <f t="shared" si="18"/>
        <v>0</v>
      </c>
      <c r="H569" s="88" t="str" cm="1">
        <f t="array" ref="H569">_xlfn.IFS(OR(_xlfn.XLOOKUP(A569,Table1[Tag Number],Table1[Status],"-",0)="Dead",
        _xlfn.XLOOKUP(A569,Table2[Tag Number],Table2[Status],"-",0)="Dead",
        _xlfn.XLOOKUP(A569,Table3[Tag Number],Table3[Status],"-",0)="Dead",
        _xlfn.XLOOKUP(A569,Table4[Tag Number],Table4[Status],"-",0)="Dead"),"Dead",
     OR(_xlfn.XLOOKUP(A569,Table1[Tag Number],Table1[Status],"-",0)="Alive",
        _xlfn.XLOOKUP(A569,Table2[Tag Number],Table2[Status],"-",0)="Alive",
        _xlfn.XLOOKUP(A569,Table3[Tag Number],Table3[Status],"-",0)="Alive",
        _xlfn.XLOOKUP(A569,Table4[Tag Number],Table4[Status],"-",0)="Alive"),"Alive",
     OR(_xlfn.XLOOKUP(A569,Table1[Tag Number],Table1[Status],"-",0)="-",
        _xlfn.XLOOKUP(A569,Table2[Tag Number],Table2[Status],"-",0)="-",
        _xlfn.XLOOKUP(A569,Table3[Tag Number],Table3[Status],"-",0)="-",
        _xlfn.XLOOKUP(A569,Table4[Tag Number],Table4[Status],"-",0)="-"),
   "-")</f>
        <v>-</v>
      </c>
      <c r="I569" s="90"/>
      <c r="J569" s="90"/>
      <c r="K569" s="91"/>
      <c r="L569" s="91"/>
      <c r="M569" s="91"/>
      <c r="N569" s="92"/>
      <c r="O569" s="89"/>
      <c r="R569" t="b">
        <f t="shared" si="17"/>
        <v>0</v>
      </c>
    </row>
    <row r="570" spans="1:18" ht="15" thickBot="1" x14ac:dyDescent="0.35">
      <c r="A570" s="3" t="s">
        <v>1552</v>
      </c>
      <c r="B570" s="3" t="s">
        <v>1145</v>
      </c>
      <c r="C570" s="84">
        <f>IF(COUNTIF(Table1[Tag Number], A570), 1, 0)</f>
        <v>1</v>
      </c>
      <c r="D570" s="85">
        <f>IF(COUNTIF(Table2[Tag Number], A570), 1, 0)</f>
        <v>0</v>
      </c>
      <c r="E570" s="86">
        <f>IF(COUNTIF(Table3[Tag Number], A570), 1, 0)</f>
        <v>0</v>
      </c>
      <c r="F570" s="86">
        <f>IF(COUNTIF(Table4[Tag Number], A570), 1, 0)</f>
        <v>0</v>
      </c>
      <c r="G570" s="87">
        <f t="shared" si="18"/>
        <v>1</v>
      </c>
      <c r="H570" s="88" t="str" cm="1">
        <f t="array" ref="H570">_xlfn.IFS(OR(_xlfn.XLOOKUP(A570,Table1[Tag Number],Table1[Status],"-",0)="Dead",
        _xlfn.XLOOKUP(A570,Table2[Tag Number],Table2[Status],"-",0)="Dead",
        _xlfn.XLOOKUP(A570,Table3[Tag Number],Table3[Status],"-",0)="Dead",
        _xlfn.XLOOKUP(A570,Table4[Tag Number],Table4[Status],"-",0)="Dead"),"Dead",
     OR(_xlfn.XLOOKUP(A570,Table1[Tag Number],Table1[Status],"-",0)="Alive",
        _xlfn.XLOOKUP(A570,Table2[Tag Number],Table2[Status],"-",0)="Alive",
        _xlfn.XLOOKUP(A570,Table3[Tag Number],Table3[Status],"-",0)="Alive",
        _xlfn.XLOOKUP(A570,Table4[Tag Number],Table4[Status],"-",0)="Alive"),"Alive",
     OR(_xlfn.XLOOKUP(A570,Table1[Tag Number],Table1[Status],"-",0)="-",
        _xlfn.XLOOKUP(A570,Table2[Tag Number],Table2[Status],"-",0)="-",
        _xlfn.XLOOKUP(A570,Table3[Tag Number],Table3[Status],"-",0)="-",
        _xlfn.XLOOKUP(A570,Table4[Tag Number],Table4[Status],"-",0)="-"),
   "-")</f>
        <v>Dead</v>
      </c>
      <c r="I570" s="90"/>
      <c r="J570" s="90"/>
      <c r="K570" s="91"/>
      <c r="L570" s="91"/>
      <c r="M570" s="91"/>
      <c r="N570" s="92"/>
      <c r="O570" s="89"/>
      <c r="R570" t="b">
        <f t="shared" si="17"/>
        <v>0</v>
      </c>
    </row>
    <row r="571" spans="1:18" ht="15" thickBot="1" x14ac:dyDescent="0.35">
      <c r="A571" s="2" t="s">
        <v>1553</v>
      </c>
      <c r="B571" s="2" t="s">
        <v>1145</v>
      </c>
      <c r="C571" s="84">
        <f>IF(COUNTIF(Table1[Tag Number], A571), 1, 0)</f>
        <v>0</v>
      </c>
      <c r="D571" s="85">
        <f>IF(COUNTIF(Table2[Tag Number], A571), 1, 0)</f>
        <v>0</v>
      </c>
      <c r="E571" s="86">
        <f>IF(COUNTIF(Table3[Tag Number], A571), 1, 0)</f>
        <v>0</v>
      </c>
      <c r="F571" s="86">
        <f>IF(COUNTIF(Table4[Tag Number], A571), 1, 0)</f>
        <v>0</v>
      </c>
      <c r="G571" s="87">
        <f t="shared" si="18"/>
        <v>0</v>
      </c>
      <c r="H571" s="88" t="str" cm="1">
        <f t="array" ref="H571">_xlfn.IFS(OR(_xlfn.XLOOKUP(A571,Table1[Tag Number],Table1[Status],"-",0)="Dead",
        _xlfn.XLOOKUP(A571,Table2[Tag Number],Table2[Status],"-",0)="Dead",
        _xlfn.XLOOKUP(A571,Table3[Tag Number],Table3[Status],"-",0)="Dead",
        _xlfn.XLOOKUP(A571,Table4[Tag Number],Table4[Status],"-",0)="Dead"),"Dead",
     OR(_xlfn.XLOOKUP(A571,Table1[Tag Number],Table1[Status],"-",0)="Alive",
        _xlfn.XLOOKUP(A571,Table2[Tag Number],Table2[Status],"-",0)="Alive",
        _xlfn.XLOOKUP(A571,Table3[Tag Number],Table3[Status],"-",0)="Alive",
        _xlfn.XLOOKUP(A571,Table4[Tag Number],Table4[Status],"-",0)="Alive"),"Alive",
     OR(_xlfn.XLOOKUP(A571,Table1[Tag Number],Table1[Status],"-",0)="-",
        _xlfn.XLOOKUP(A571,Table2[Tag Number],Table2[Status],"-",0)="-",
        _xlfn.XLOOKUP(A571,Table3[Tag Number],Table3[Status],"-",0)="-",
        _xlfn.XLOOKUP(A571,Table4[Tag Number],Table4[Status],"-",0)="-"),
   "-")</f>
        <v>-</v>
      </c>
      <c r="I571" s="90"/>
      <c r="J571" s="90"/>
      <c r="K571" s="91"/>
      <c r="L571" s="91"/>
      <c r="M571" s="91"/>
      <c r="N571" s="92"/>
      <c r="O571" s="89"/>
      <c r="R571" t="b">
        <f t="shared" si="17"/>
        <v>0</v>
      </c>
    </row>
    <row r="572" spans="1:18" ht="15" thickBot="1" x14ac:dyDescent="0.35">
      <c r="A572" s="3" t="s">
        <v>1554</v>
      </c>
      <c r="B572" s="3" t="s">
        <v>1145</v>
      </c>
      <c r="C572" s="84">
        <f>IF(COUNTIF(Table1[Tag Number], A572), 1, 0)</f>
        <v>0</v>
      </c>
      <c r="D572" s="85">
        <f>IF(COUNTIF(Table2[Tag Number], A572), 1, 0)</f>
        <v>0</v>
      </c>
      <c r="E572" s="86">
        <f>IF(COUNTIF(Table3[Tag Number], A572), 1, 0)</f>
        <v>0</v>
      </c>
      <c r="F572" s="86">
        <f>IF(COUNTIF(Table4[Tag Number], A572), 1, 0)</f>
        <v>0</v>
      </c>
      <c r="G572" s="87">
        <f t="shared" si="18"/>
        <v>0</v>
      </c>
      <c r="H572" s="88" t="str" cm="1">
        <f t="array" ref="H572">_xlfn.IFS(OR(_xlfn.XLOOKUP(A572,Table1[Tag Number],Table1[Status],"-",0)="Dead",
        _xlfn.XLOOKUP(A572,Table2[Tag Number],Table2[Status],"-",0)="Dead",
        _xlfn.XLOOKUP(A572,Table3[Tag Number],Table3[Status],"-",0)="Dead",
        _xlfn.XLOOKUP(A572,Table4[Tag Number],Table4[Status],"-",0)="Dead"),"Dead",
     OR(_xlfn.XLOOKUP(A572,Table1[Tag Number],Table1[Status],"-",0)="Alive",
        _xlfn.XLOOKUP(A572,Table2[Tag Number],Table2[Status],"-",0)="Alive",
        _xlfn.XLOOKUP(A572,Table3[Tag Number],Table3[Status],"-",0)="Alive",
        _xlfn.XLOOKUP(A572,Table4[Tag Number],Table4[Status],"-",0)="Alive"),"Alive",
     OR(_xlfn.XLOOKUP(A572,Table1[Tag Number],Table1[Status],"-",0)="-",
        _xlfn.XLOOKUP(A572,Table2[Tag Number],Table2[Status],"-",0)="-",
        _xlfn.XLOOKUP(A572,Table3[Tag Number],Table3[Status],"-",0)="-",
        _xlfn.XLOOKUP(A572,Table4[Tag Number],Table4[Status],"-",0)="-"),
   "-")</f>
        <v>-</v>
      </c>
      <c r="I572" s="90"/>
      <c r="J572" s="90"/>
      <c r="K572" s="91"/>
      <c r="L572" s="91"/>
      <c r="M572" s="91"/>
      <c r="N572" s="92"/>
      <c r="O572" s="89"/>
      <c r="R572" t="b">
        <f t="shared" si="17"/>
        <v>0</v>
      </c>
    </row>
    <row r="573" spans="1:18" ht="15" thickBot="1" x14ac:dyDescent="0.35">
      <c r="A573" s="2" t="s">
        <v>1555</v>
      </c>
      <c r="B573" s="2" t="s">
        <v>1145</v>
      </c>
      <c r="C573" s="84">
        <f>IF(COUNTIF(Table1[Tag Number], A573), 1, 0)</f>
        <v>0</v>
      </c>
      <c r="D573" s="85">
        <f>IF(COUNTIF(Table2[Tag Number], A573), 1, 0)</f>
        <v>0</v>
      </c>
      <c r="E573" s="86">
        <f>IF(COUNTIF(Table3[Tag Number], A573), 1, 0)</f>
        <v>0</v>
      </c>
      <c r="F573" s="86">
        <f>IF(COUNTIF(Table4[Tag Number], A573), 1, 0)</f>
        <v>0</v>
      </c>
      <c r="G573" s="87">
        <f t="shared" si="18"/>
        <v>0</v>
      </c>
      <c r="H573" s="88" t="str" cm="1">
        <f t="array" ref="H573">_xlfn.IFS(OR(_xlfn.XLOOKUP(A573,Table1[Tag Number],Table1[Status],"-",0)="Dead",
        _xlfn.XLOOKUP(A573,Table2[Tag Number],Table2[Status],"-",0)="Dead",
        _xlfn.XLOOKUP(A573,Table3[Tag Number],Table3[Status],"-",0)="Dead",
        _xlfn.XLOOKUP(A573,Table4[Tag Number],Table4[Status],"-",0)="Dead"),"Dead",
     OR(_xlfn.XLOOKUP(A573,Table1[Tag Number],Table1[Status],"-",0)="Alive",
        _xlfn.XLOOKUP(A573,Table2[Tag Number],Table2[Status],"-",0)="Alive",
        _xlfn.XLOOKUP(A573,Table3[Tag Number],Table3[Status],"-",0)="Alive",
        _xlfn.XLOOKUP(A573,Table4[Tag Number],Table4[Status],"-",0)="Alive"),"Alive",
     OR(_xlfn.XLOOKUP(A573,Table1[Tag Number],Table1[Status],"-",0)="-",
        _xlfn.XLOOKUP(A573,Table2[Tag Number],Table2[Status],"-",0)="-",
        _xlfn.XLOOKUP(A573,Table3[Tag Number],Table3[Status],"-",0)="-",
        _xlfn.XLOOKUP(A573,Table4[Tag Number],Table4[Status],"-",0)="-"),
   "-")</f>
        <v>-</v>
      </c>
      <c r="I573" s="90"/>
      <c r="J573" s="90"/>
      <c r="K573" s="91"/>
      <c r="L573" s="91"/>
      <c r="M573" s="91"/>
      <c r="N573" s="92"/>
      <c r="O573" s="89"/>
      <c r="R573" t="b">
        <f t="shared" si="17"/>
        <v>0</v>
      </c>
    </row>
    <row r="574" spans="1:18" ht="15" thickBot="1" x14ac:dyDescent="0.35">
      <c r="A574" s="3" t="s">
        <v>1556</v>
      </c>
      <c r="B574" s="3" t="s">
        <v>1137</v>
      </c>
      <c r="C574" s="84">
        <f>IF(COUNTIF(Table1[Tag Number], A574), 1, 0)</f>
        <v>0</v>
      </c>
      <c r="D574" s="85">
        <f>IF(COUNTIF(Table2[Tag Number], A574), 1, 0)</f>
        <v>0</v>
      </c>
      <c r="E574" s="86">
        <f>IF(COUNTIF(Table3[Tag Number], A574), 1, 0)</f>
        <v>0</v>
      </c>
      <c r="F574" s="86">
        <f>IF(COUNTIF(Table4[Tag Number], A574), 1, 0)</f>
        <v>0</v>
      </c>
      <c r="G574" s="87">
        <f t="shared" si="18"/>
        <v>0</v>
      </c>
      <c r="H574" s="88" t="str" cm="1">
        <f t="array" ref="H574">_xlfn.IFS(OR(_xlfn.XLOOKUP(A574,Table1[Tag Number],Table1[Status],"-",0)="Dead",
        _xlfn.XLOOKUP(A574,Table2[Tag Number],Table2[Status],"-",0)="Dead",
        _xlfn.XLOOKUP(A574,Table3[Tag Number],Table3[Status],"-",0)="Dead",
        _xlfn.XLOOKUP(A574,Table4[Tag Number],Table4[Status],"-",0)="Dead"),"Dead",
     OR(_xlfn.XLOOKUP(A574,Table1[Tag Number],Table1[Status],"-",0)="Alive",
        _xlfn.XLOOKUP(A574,Table2[Tag Number],Table2[Status],"-",0)="Alive",
        _xlfn.XLOOKUP(A574,Table3[Tag Number],Table3[Status],"-",0)="Alive",
        _xlfn.XLOOKUP(A574,Table4[Tag Number],Table4[Status],"-",0)="Alive"),"Alive",
     OR(_xlfn.XLOOKUP(A574,Table1[Tag Number],Table1[Status],"-",0)="-",
        _xlfn.XLOOKUP(A574,Table2[Tag Number],Table2[Status],"-",0)="-",
        _xlfn.XLOOKUP(A574,Table3[Tag Number],Table3[Status],"-",0)="-",
        _xlfn.XLOOKUP(A574,Table4[Tag Number],Table4[Status],"-",0)="-"),
   "-")</f>
        <v>-</v>
      </c>
      <c r="I574" s="90"/>
      <c r="J574" s="90"/>
      <c r="K574" s="91"/>
      <c r="L574" s="91"/>
      <c r="M574" s="91"/>
      <c r="N574" s="92"/>
      <c r="O574" s="89"/>
      <c r="R574" t="b">
        <f t="shared" si="17"/>
        <v>0</v>
      </c>
    </row>
    <row r="575" spans="1:18" ht="15" thickBot="1" x14ac:dyDescent="0.35">
      <c r="A575" s="2" t="s">
        <v>1557</v>
      </c>
      <c r="B575" s="2" t="s">
        <v>1145</v>
      </c>
      <c r="C575" s="84">
        <f>IF(COUNTIF(Table1[Tag Number], A575), 1, 0)</f>
        <v>0</v>
      </c>
      <c r="D575" s="85">
        <f>IF(COUNTIF(Table2[Tag Number], A575), 1, 0)</f>
        <v>0</v>
      </c>
      <c r="E575" s="86">
        <f>IF(COUNTIF(Table3[Tag Number], A575), 1, 0)</f>
        <v>0</v>
      </c>
      <c r="F575" s="86">
        <f>IF(COUNTIF(Table4[Tag Number], A575), 1, 0)</f>
        <v>0</v>
      </c>
      <c r="G575" s="87">
        <f t="shared" si="18"/>
        <v>0</v>
      </c>
      <c r="H575" s="88" t="str" cm="1">
        <f t="array" ref="H575">_xlfn.IFS(OR(_xlfn.XLOOKUP(A575,Table1[Tag Number],Table1[Status],"-",0)="Dead",
        _xlfn.XLOOKUP(A575,Table2[Tag Number],Table2[Status],"-",0)="Dead",
        _xlfn.XLOOKUP(A575,Table3[Tag Number],Table3[Status],"-",0)="Dead",
        _xlfn.XLOOKUP(A575,Table4[Tag Number],Table4[Status],"-",0)="Dead"),"Dead",
     OR(_xlfn.XLOOKUP(A575,Table1[Tag Number],Table1[Status],"-",0)="Alive",
        _xlfn.XLOOKUP(A575,Table2[Tag Number],Table2[Status],"-",0)="Alive",
        _xlfn.XLOOKUP(A575,Table3[Tag Number],Table3[Status],"-",0)="Alive",
        _xlfn.XLOOKUP(A575,Table4[Tag Number],Table4[Status],"-",0)="Alive"),"Alive",
     OR(_xlfn.XLOOKUP(A575,Table1[Tag Number],Table1[Status],"-",0)="-",
        _xlfn.XLOOKUP(A575,Table2[Tag Number],Table2[Status],"-",0)="-",
        _xlfn.XLOOKUP(A575,Table3[Tag Number],Table3[Status],"-",0)="-",
        _xlfn.XLOOKUP(A575,Table4[Tag Number],Table4[Status],"-",0)="-"),
   "-")</f>
        <v>-</v>
      </c>
      <c r="I575" s="90"/>
      <c r="J575" s="90"/>
      <c r="K575" s="91"/>
      <c r="L575" s="91"/>
      <c r="M575" s="91"/>
      <c r="N575" s="92"/>
      <c r="O575" s="89"/>
      <c r="R575" t="b">
        <f t="shared" si="17"/>
        <v>0</v>
      </c>
    </row>
    <row r="576" spans="1:18" ht="15" thickBot="1" x14ac:dyDescent="0.35">
      <c r="A576" s="3" t="s">
        <v>1558</v>
      </c>
      <c r="B576" s="3" t="s">
        <v>1145</v>
      </c>
      <c r="C576" s="84">
        <f>IF(COUNTIF(Table1[Tag Number], A576), 1, 0)</f>
        <v>0</v>
      </c>
      <c r="D576" s="85">
        <f>IF(COUNTIF(Table2[Tag Number], A576), 1, 0)</f>
        <v>0</v>
      </c>
      <c r="E576" s="86">
        <f>IF(COUNTIF(Table3[Tag Number], A576), 1, 0)</f>
        <v>0</v>
      </c>
      <c r="F576" s="86">
        <f>IF(COUNTIF(Table4[Tag Number], A576), 1, 0)</f>
        <v>0</v>
      </c>
      <c r="G576" s="87">
        <f t="shared" si="18"/>
        <v>0</v>
      </c>
      <c r="H576" s="88" t="str" cm="1">
        <f t="array" ref="H576">_xlfn.IFS(OR(_xlfn.XLOOKUP(A576,Table1[Tag Number],Table1[Status],"-",0)="Dead",
        _xlfn.XLOOKUP(A576,Table2[Tag Number],Table2[Status],"-",0)="Dead",
        _xlfn.XLOOKUP(A576,Table3[Tag Number],Table3[Status],"-",0)="Dead",
        _xlfn.XLOOKUP(A576,Table4[Tag Number],Table4[Status],"-",0)="Dead"),"Dead",
     OR(_xlfn.XLOOKUP(A576,Table1[Tag Number],Table1[Status],"-",0)="Alive",
        _xlfn.XLOOKUP(A576,Table2[Tag Number],Table2[Status],"-",0)="Alive",
        _xlfn.XLOOKUP(A576,Table3[Tag Number],Table3[Status],"-",0)="Alive",
        _xlfn.XLOOKUP(A576,Table4[Tag Number],Table4[Status],"-",0)="Alive"),"Alive",
     OR(_xlfn.XLOOKUP(A576,Table1[Tag Number],Table1[Status],"-",0)="-",
        _xlfn.XLOOKUP(A576,Table2[Tag Number],Table2[Status],"-",0)="-",
        _xlfn.XLOOKUP(A576,Table3[Tag Number],Table3[Status],"-",0)="-",
        _xlfn.XLOOKUP(A576,Table4[Tag Number],Table4[Status],"-",0)="-"),
   "-")</f>
        <v>-</v>
      </c>
      <c r="I576" s="90"/>
      <c r="J576" s="90"/>
      <c r="K576" s="91"/>
      <c r="L576" s="91"/>
      <c r="M576" s="91"/>
      <c r="N576" s="92"/>
      <c r="O576" s="89"/>
      <c r="R576" t="b">
        <f t="shared" si="17"/>
        <v>0</v>
      </c>
    </row>
    <row r="577" spans="1:18" ht="15" thickBot="1" x14ac:dyDescent="0.35">
      <c r="A577" s="2" t="s">
        <v>1559</v>
      </c>
      <c r="B577" s="2" t="s">
        <v>1145</v>
      </c>
      <c r="C577" s="84">
        <f>IF(COUNTIF(Table1[Tag Number], A577), 1, 0)</f>
        <v>0</v>
      </c>
      <c r="D577" s="85">
        <f>IF(COUNTIF(Table2[Tag Number], A577), 1, 0)</f>
        <v>0</v>
      </c>
      <c r="E577" s="86">
        <f>IF(COUNTIF(Table3[Tag Number], A577), 1, 0)</f>
        <v>0</v>
      </c>
      <c r="F577" s="86">
        <f>IF(COUNTIF(Table4[Tag Number], A577), 1, 0)</f>
        <v>0</v>
      </c>
      <c r="G577" s="87">
        <f t="shared" si="18"/>
        <v>0</v>
      </c>
      <c r="H577" s="88" t="str" cm="1">
        <f t="array" ref="H577">_xlfn.IFS(OR(_xlfn.XLOOKUP(A577,Table1[Tag Number],Table1[Status],"-",0)="Dead",
        _xlfn.XLOOKUP(A577,Table2[Tag Number],Table2[Status],"-",0)="Dead",
        _xlfn.XLOOKUP(A577,Table3[Tag Number],Table3[Status],"-",0)="Dead",
        _xlfn.XLOOKUP(A577,Table4[Tag Number],Table4[Status],"-",0)="Dead"),"Dead",
     OR(_xlfn.XLOOKUP(A577,Table1[Tag Number],Table1[Status],"-",0)="Alive",
        _xlfn.XLOOKUP(A577,Table2[Tag Number],Table2[Status],"-",0)="Alive",
        _xlfn.XLOOKUP(A577,Table3[Tag Number],Table3[Status],"-",0)="Alive",
        _xlfn.XLOOKUP(A577,Table4[Tag Number],Table4[Status],"-",0)="Alive"),"Alive",
     OR(_xlfn.XLOOKUP(A577,Table1[Tag Number],Table1[Status],"-",0)="-",
        _xlfn.XLOOKUP(A577,Table2[Tag Number],Table2[Status],"-",0)="-",
        _xlfn.XLOOKUP(A577,Table3[Tag Number],Table3[Status],"-",0)="-",
        _xlfn.XLOOKUP(A577,Table4[Tag Number],Table4[Status],"-",0)="-"),
   "-")</f>
        <v>-</v>
      </c>
      <c r="I577" s="90"/>
      <c r="J577" s="90"/>
      <c r="K577" s="91"/>
      <c r="L577" s="91"/>
      <c r="M577" s="91"/>
      <c r="N577" s="92"/>
      <c r="O577" s="89"/>
      <c r="R577" t="b">
        <f t="shared" si="17"/>
        <v>0</v>
      </c>
    </row>
    <row r="578" spans="1:18" ht="15" thickBot="1" x14ac:dyDescent="0.35">
      <c r="A578" s="3" t="s">
        <v>1560</v>
      </c>
      <c r="B578" s="3" t="s">
        <v>1145</v>
      </c>
      <c r="C578" s="84">
        <f>IF(COUNTIF(Table1[Tag Number], A578), 1, 0)</f>
        <v>0</v>
      </c>
      <c r="D578" s="85">
        <f>IF(COUNTIF(Table2[Tag Number], A578), 1, 0)</f>
        <v>0</v>
      </c>
      <c r="E578" s="86">
        <f>IF(COUNTIF(Table3[Tag Number], A578), 1, 0)</f>
        <v>0</v>
      </c>
      <c r="F578" s="86">
        <f>IF(COUNTIF(Table4[Tag Number], A578), 1, 0)</f>
        <v>0</v>
      </c>
      <c r="G578" s="87">
        <f t="shared" si="18"/>
        <v>0</v>
      </c>
      <c r="H578" s="88" t="str" cm="1">
        <f t="array" ref="H578">_xlfn.IFS(OR(_xlfn.XLOOKUP(A578,Table1[Tag Number],Table1[Status],"-",0)="Dead",
        _xlfn.XLOOKUP(A578,Table2[Tag Number],Table2[Status],"-",0)="Dead",
        _xlfn.XLOOKUP(A578,Table3[Tag Number],Table3[Status],"-",0)="Dead",
        _xlfn.XLOOKUP(A578,Table4[Tag Number],Table4[Status],"-",0)="Dead"),"Dead",
     OR(_xlfn.XLOOKUP(A578,Table1[Tag Number],Table1[Status],"-",0)="Alive",
        _xlfn.XLOOKUP(A578,Table2[Tag Number],Table2[Status],"-",0)="Alive",
        _xlfn.XLOOKUP(A578,Table3[Tag Number],Table3[Status],"-",0)="Alive",
        _xlfn.XLOOKUP(A578,Table4[Tag Number],Table4[Status],"-",0)="Alive"),"Alive",
     OR(_xlfn.XLOOKUP(A578,Table1[Tag Number],Table1[Status],"-",0)="-",
        _xlfn.XLOOKUP(A578,Table2[Tag Number],Table2[Status],"-",0)="-",
        _xlfn.XLOOKUP(A578,Table3[Tag Number],Table3[Status],"-",0)="-",
        _xlfn.XLOOKUP(A578,Table4[Tag Number],Table4[Status],"-",0)="-"),
   "-")</f>
        <v>-</v>
      </c>
      <c r="I578" s="90"/>
      <c r="J578" s="90"/>
      <c r="K578" s="91"/>
      <c r="L578" s="91"/>
      <c r="M578" s="91"/>
      <c r="N578" s="92"/>
      <c r="O578" s="89"/>
      <c r="R578" t="b">
        <f t="shared" si="17"/>
        <v>0</v>
      </c>
    </row>
    <row r="579" spans="1:18" ht="15" thickBot="1" x14ac:dyDescent="0.35">
      <c r="A579" s="2" t="s">
        <v>1561</v>
      </c>
      <c r="B579" s="2" t="s">
        <v>1145</v>
      </c>
      <c r="C579" s="84">
        <f>IF(COUNTIF(Table1[Tag Number], A579), 1, 0)</f>
        <v>0</v>
      </c>
      <c r="D579" s="85">
        <f>IF(COUNTIF(Table2[Tag Number], A579), 1, 0)</f>
        <v>0</v>
      </c>
      <c r="E579" s="86">
        <f>IF(COUNTIF(Table3[Tag Number], A579), 1, 0)</f>
        <v>0</v>
      </c>
      <c r="F579" s="86">
        <f>IF(COUNTIF(Table4[Tag Number], A579), 1, 0)</f>
        <v>0</v>
      </c>
      <c r="G579" s="87">
        <f t="shared" si="18"/>
        <v>0</v>
      </c>
      <c r="H579" s="88" t="str" cm="1">
        <f t="array" ref="H579">_xlfn.IFS(OR(_xlfn.XLOOKUP(A579,Table1[Tag Number],Table1[Status],"-",0)="Dead",
        _xlfn.XLOOKUP(A579,Table2[Tag Number],Table2[Status],"-",0)="Dead",
        _xlfn.XLOOKUP(A579,Table3[Tag Number],Table3[Status],"-",0)="Dead",
        _xlfn.XLOOKUP(A579,Table4[Tag Number],Table4[Status],"-",0)="Dead"),"Dead",
     OR(_xlfn.XLOOKUP(A579,Table1[Tag Number],Table1[Status],"-",0)="Alive",
        _xlfn.XLOOKUP(A579,Table2[Tag Number],Table2[Status],"-",0)="Alive",
        _xlfn.XLOOKUP(A579,Table3[Tag Number],Table3[Status],"-",0)="Alive",
        _xlfn.XLOOKUP(A579,Table4[Tag Number],Table4[Status],"-",0)="Alive"),"Alive",
     OR(_xlfn.XLOOKUP(A579,Table1[Tag Number],Table1[Status],"-",0)="-",
        _xlfn.XLOOKUP(A579,Table2[Tag Number],Table2[Status],"-",0)="-",
        _xlfn.XLOOKUP(A579,Table3[Tag Number],Table3[Status],"-",0)="-",
        _xlfn.XLOOKUP(A579,Table4[Tag Number],Table4[Status],"-",0)="-"),
   "-")</f>
        <v>-</v>
      </c>
      <c r="I579" s="90"/>
      <c r="J579" s="90"/>
      <c r="K579" s="91"/>
      <c r="L579" s="91"/>
      <c r="M579" s="91"/>
      <c r="N579" s="92"/>
      <c r="O579" s="89"/>
      <c r="R579" t="b">
        <f t="shared" si="17"/>
        <v>0</v>
      </c>
    </row>
    <row r="580" spans="1:18" ht="15" thickBot="1" x14ac:dyDescent="0.35">
      <c r="A580" s="3" t="s">
        <v>1562</v>
      </c>
      <c r="B580" s="3" t="s">
        <v>1137</v>
      </c>
      <c r="C580" s="84">
        <f>IF(COUNTIF(Table1[Tag Number], A580), 1, 0)</f>
        <v>0</v>
      </c>
      <c r="D580" s="85">
        <f>IF(COUNTIF(Table2[Tag Number], A580), 1, 0)</f>
        <v>0</v>
      </c>
      <c r="E580" s="86">
        <f>IF(COUNTIF(Table3[Tag Number], A580), 1, 0)</f>
        <v>0</v>
      </c>
      <c r="F580" s="86">
        <f>IF(COUNTIF(Table4[Tag Number], A580), 1, 0)</f>
        <v>0</v>
      </c>
      <c r="G580" s="87">
        <f t="shared" si="18"/>
        <v>0</v>
      </c>
      <c r="H580" s="88" t="str" cm="1">
        <f t="array" ref="H580">_xlfn.IFS(OR(_xlfn.XLOOKUP(A580,Table1[Tag Number],Table1[Status],"-",0)="Dead",
        _xlfn.XLOOKUP(A580,Table2[Tag Number],Table2[Status],"-",0)="Dead",
        _xlfn.XLOOKUP(A580,Table3[Tag Number],Table3[Status],"-",0)="Dead",
        _xlfn.XLOOKUP(A580,Table4[Tag Number],Table4[Status],"-",0)="Dead"),"Dead",
     OR(_xlfn.XLOOKUP(A580,Table1[Tag Number],Table1[Status],"-",0)="Alive",
        _xlfn.XLOOKUP(A580,Table2[Tag Number],Table2[Status],"-",0)="Alive",
        _xlfn.XLOOKUP(A580,Table3[Tag Number],Table3[Status],"-",0)="Alive",
        _xlfn.XLOOKUP(A580,Table4[Tag Number],Table4[Status],"-",0)="Alive"),"Alive",
     OR(_xlfn.XLOOKUP(A580,Table1[Tag Number],Table1[Status],"-",0)="-",
        _xlfn.XLOOKUP(A580,Table2[Tag Number],Table2[Status],"-",0)="-",
        _xlfn.XLOOKUP(A580,Table3[Tag Number],Table3[Status],"-",0)="-",
        _xlfn.XLOOKUP(A580,Table4[Tag Number],Table4[Status],"-",0)="-"),
   "-")</f>
        <v>-</v>
      </c>
      <c r="I580" s="90"/>
      <c r="J580" s="90"/>
      <c r="K580" s="91"/>
      <c r="L580" s="91"/>
      <c r="M580" s="91"/>
      <c r="N580" s="92"/>
      <c r="O580" s="89"/>
      <c r="R580" t="b">
        <f t="shared" ref="R580:R643" si="19">IF(G580&gt;1,A580)</f>
        <v>0</v>
      </c>
    </row>
    <row r="581" spans="1:18" ht="15" thickBot="1" x14ac:dyDescent="0.35">
      <c r="A581" s="2" t="s">
        <v>1563</v>
      </c>
      <c r="B581" s="2" t="s">
        <v>1145</v>
      </c>
      <c r="C581" s="84">
        <f>IF(COUNTIF(Table1[Tag Number], A581), 1, 0)</f>
        <v>0</v>
      </c>
      <c r="D581" s="85">
        <f>IF(COUNTIF(Table2[Tag Number], A581), 1, 0)</f>
        <v>0</v>
      </c>
      <c r="E581" s="86">
        <f>IF(COUNTIF(Table3[Tag Number], A581), 1, 0)</f>
        <v>0</v>
      </c>
      <c r="F581" s="86">
        <f>IF(COUNTIF(Table4[Tag Number], A581), 1, 0)</f>
        <v>0</v>
      </c>
      <c r="G581" s="87">
        <f t="shared" ref="G581:G644" si="20">SUM(C581:F581)</f>
        <v>0</v>
      </c>
      <c r="H581" s="88" t="str" cm="1">
        <f t="array" ref="H581">_xlfn.IFS(OR(_xlfn.XLOOKUP(A581,Table1[Tag Number],Table1[Status],"-",0)="Dead",
        _xlfn.XLOOKUP(A581,Table2[Tag Number],Table2[Status],"-",0)="Dead",
        _xlfn.XLOOKUP(A581,Table3[Tag Number],Table3[Status],"-",0)="Dead",
        _xlfn.XLOOKUP(A581,Table4[Tag Number],Table4[Status],"-",0)="Dead"),"Dead",
     OR(_xlfn.XLOOKUP(A581,Table1[Tag Number],Table1[Status],"-",0)="Alive",
        _xlfn.XLOOKUP(A581,Table2[Tag Number],Table2[Status],"-",0)="Alive",
        _xlfn.XLOOKUP(A581,Table3[Tag Number],Table3[Status],"-",0)="Alive",
        _xlfn.XLOOKUP(A581,Table4[Tag Number],Table4[Status],"-",0)="Alive"),"Alive",
     OR(_xlfn.XLOOKUP(A581,Table1[Tag Number],Table1[Status],"-",0)="-",
        _xlfn.XLOOKUP(A581,Table2[Tag Number],Table2[Status],"-",0)="-",
        _xlfn.XLOOKUP(A581,Table3[Tag Number],Table3[Status],"-",0)="-",
        _xlfn.XLOOKUP(A581,Table4[Tag Number],Table4[Status],"-",0)="-"),
   "-")</f>
        <v>-</v>
      </c>
      <c r="I581" s="90"/>
      <c r="J581" s="90"/>
      <c r="K581" s="91"/>
      <c r="L581" s="91"/>
      <c r="M581" s="91"/>
      <c r="N581" s="92"/>
      <c r="O581" s="89"/>
      <c r="R581" t="b">
        <f t="shared" si="19"/>
        <v>0</v>
      </c>
    </row>
    <row r="582" spans="1:18" ht="15" thickBot="1" x14ac:dyDescent="0.35">
      <c r="A582" s="3" t="s">
        <v>1564</v>
      </c>
      <c r="B582" s="3" t="s">
        <v>1137</v>
      </c>
      <c r="C582" s="84">
        <f>IF(COUNTIF(Table1[Tag Number], A582), 1, 0)</f>
        <v>0</v>
      </c>
      <c r="D582" s="85">
        <f>IF(COUNTIF(Table2[Tag Number], A582), 1, 0)</f>
        <v>0</v>
      </c>
      <c r="E582" s="86">
        <f>IF(COUNTIF(Table3[Tag Number], A582), 1, 0)</f>
        <v>0</v>
      </c>
      <c r="F582" s="86">
        <f>IF(COUNTIF(Table4[Tag Number], A582), 1, 0)</f>
        <v>0</v>
      </c>
      <c r="G582" s="87">
        <f t="shared" si="20"/>
        <v>0</v>
      </c>
      <c r="H582" s="88" t="str" cm="1">
        <f t="array" ref="H582">_xlfn.IFS(OR(_xlfn.XLOOKUP(A582,Table1[Tag Number],Table1[Status],"-",0)="Dead",
        _xlfn.XLOOKUP(A582,Table2[Tag Number],Table2[Status],"-",0)="Dead",
        _xlfn.XLOOKUP(A582,Table3[Tag Number],Table3[Status],"-",0)="Dead",
        _xlfn.XLOOKUP(A582,Table4[Tag Number],Table4[Status],"-",0)="Dead"),"Dead",
     OR(_xlfn.XLOOKUP(A582,Table1[Tag Number],Table1[Status],"-",0)="Alive",
        _xlfn.XLOOKUP(A582,Table2[Tag Number],Table2[Status],"-",0)="Alive",
        _xlfn.XLOOKUP(A582,Table3[Tag Number],Table3[Status],"-",0)="Alive",
        _xlfn.XLOOKUP(A582,Table4[Tag Number],Table4[Status],"-",0)="Alive"),"Alive",
     OR(_xlfn.XLOOKUP(A582,Table1[Tag Number],Table1[Status],"-",0)="-",
        _xlfn.XLOOKUP(A582,Table2[Tag Number],Table2[Status],"-",0)="-",
        _xlfn.XLOOKUP(A582,Table3[Tag Number],Table3[Status],"-",0)="-",
        _xlfn.XLOOKUP(A582,Table4[Tag Number],Table4[Status],"-",0)="-"),
   "-")</f>
        <v>-</v>
      </c>
      <c r="I582" s="90"/>
      <c r="J582" s="90"/>
      <c r="K582" s="91"/>
      <c r="L582" s="91"/>
      <c r="M582" s="91"/>
      <c r="N582" s="92"/>
      <c r="O582" s="89"/>
      <c r="R582" t="b">
        <f t="shared" si="19"/>
        <v>0</v>
      </c>
    </row>
    <row r="583" spans="1:18" ht="15" thickBot="1" x14ac:dyDescent="0.35">
      <c r="A583" s="2" t="s">
        <v>1565</v>
      </c>
      <c r="B583" s="2" t="s">
        <v>1137</v>
      </c>
      <c r="C583" s="84">
        <f>IF(COUNTIF(Table1[Tag Number], A583), 1, 0)</f>
        <v>0</v>
      </c>
      <c r="D583" s="85">
        <f>IF(COUNTIF(Table2[Tag Number], A583), 1, 0)</f>
        <v>0</v>
      </c>
      <c r="E583" s="86">
        <f>IF(COUNTIF(Table3[Tag Number], A583), 1, 0)</f>
        <v>0</v>
      </c>
      <c r="F583" s="86">
        <f>IF(COUNTIF(Table4[Tag Number], A583), 1, 0)</f>
        <v>0</v>
      </c>
      <c r="G583" s="87">
        <f t="shared" si="20"/>
        <v>0</v>
      </c>
      <c r="H583" s="88" t="str" cm="1">
        <f t="array" ref="H583">_xlfn.IFS(OR(_xlfn.XLOOKUP(A583,Table1[Tag Number],Table1[Status],"-",0)="Dead",
        _xlfn.XLOOKUP(A583,Table2[Tag Number],Table2[Status],"-",0)="Dead",
        _xlfn.XLOOKUP(A583,Table3[Tag Number],Table3[Status],"-",0)="Dead",
        _xlfn.XLOOKUP(A583,Table4[Tag Number],Table4[Status],"-",0)="Dead"),"Dead",
     OR(_xlfn.XLOOKUP(A583,Table1[Tag Number],Table1[Status],"-",0)="Alive",
        _xlfn.XLOOKUP(A583,Table2[Tag Number],Table2[Status],"-",0)="Alive",
        _xlfn.XLOOKUP(A583,Table3[Tag Number],Table3[Status],"-",0)="Alive",
        _xlfn.XLOOKUP(A583,Table4[Tag Number],Table4[Status],"-",0)="Alive"),"Alive",
     OR(_xlfn.XLOOKUP(A583,Table1[Tag Number],Table1[Status],"-",0)="-",
        _xlfn.XLOOKUP(A583,Table2[Tag Number],Table2[Status],"-",0)="-",
        _xlfn.XLOOKUP(A583,Table3[Tag Number],Table3[Status],"-",0)="-",
        _xlfn.XLOOKUP(A583,Table4[Tag Number],Table4[Status],"-",0)="-"),
   "-")</f>
        <v>-</v>
      </c>
      <c r="I583" s="90"/>
      <c r="J583" s="90"/>
      <c r="K583" s="91"/>
      <c r="L583" s="91"/>
      <c r="M583" s="91"/>
      <c r="N583" s="92"/>
      <c r="O583" s="89"/>
      <c r="R583" t="b">
        <f t="shared" si="19"/>
        <v>0</v>
      </c>
    </row>
    <row r="584" spans="1:18" ht="15" thickBot="1" x14ac:dyDescent="0.35">
      <c r="A584" s="3" t="s">
        <v>1566</v>
      </c>
      <c r="B584" s="3" t="s">
        <v>1145</v>
      </c>
      <c r="C584" s="84">
        <f>IF(COUNTIF(Table1[Tag Number], A584), 1, 0)</f>
        <v>0</v>
      </c>
      <c r="D584" s="85">
        <f>IF(COUNTIF(Table2[Tag Number], A584), 1, 0)</f>
        <v>0</v>
      </c>
      <c r="E584" s="86">
        <f>IF(COUNTIF(Table3[Tag Number], A584), 1, 0)</f>
        <v>0</v>
      </c>
      <c r="F584" s="86">
        <f>IF(COUNTIF(Table4[Tag Number], A584), 1, 0)</f>
        <v>0</v>
      </c>
      <c r="G584" s="87">
        <f t="shared" si="20"/>
        <v>0</v>
      </c>
      <c r="H584" s="88" t="str" cm="1">
        <f t="array" ref="H584">_xlfn.IFS(OR(_xlfn.XLOOKUP(A584,Table1[Tag Number],Table1[Status],"-",0)="Dead",
        _xlfn.XLOOKUP(A584,Table2[Tag Number],Table2[Status],"-",0)="Dead",
        _xlfn.XLOOKUP(A584,Table3[Tag Number],Table3[Status],"-",0)="Dead",
        _xlfn.XLOOKUP(A584,Table4[Tag Number],Table4[Status],"-",0)="Dead"),"Dead",
     OR(_xlfn.XLOOKUP(A584,Table1[Tag Number],Table1[Status],"-",0)="Alive",
        _xlfn.XLOOKUP(A584,Table2[Tag Number],Table2[Status],"-",0)="Alive",
        _xlfn.XLOOKUP(A584,Table3[Tag Number],Table3[Status],"-",0)="Alive",
        _xlfn.XLOOKUP(A584,Table4[Tag Number],Table4[Status],"-",0)="Alive"),"Alive",
     OR(_xlfn.XLOOKUP(A584,Table1[Tag Number],Table1[Status],"-",0)="-",
        _xlfn.XLOOKUP(A584,Table2[Tag Number],Table2[Status],"-",0)="-",
        _xlfn.XLOOKUP(A584,Table3[Tag Number],Table3[Status],"-",0)="-",
        _xlfn.XLOOKUP(A584,Table4[Tag Number],Table4[Status],"-",0)="-"),
   "-")</f>
        <v>-</v>
      </c>
      <c r="I584" s="90"/>
      <c r="J584" s="90"/>
      <c r="K584" s="91"/>
      <c r="L584" s="91"/>
      <c r="M584" s="91"/>
      <c r="N584" s="92"/>
      <c r="O584" s="89"/>
      <c r="R584" t="b">
        <f t="shared" si="19"/>
        <v>0</v>
      </c>
    </row>
    <row r="585" spans="1:18" ht="15" thickBot="1" x14ac:dyDescent="0.35">
      <c r="A585" s="2" t="s">
        <v>1567</v>
      </c>
      <c r="B585" s="2" t="s">
        <v>1145</v>
      </c>
      <c r="C585" s="84">
        <f>IF(COUNTIF(Table1[Tag Number], A585), 1, 0)</f>
        <v>0</v>
      </c>
      <c r="D585" s="85">
        <f>IF(COUNTIF(Table2[Tag Number], A585), 1, 0)</f>
        <v>0</v>
      </c>
      <c r="E585" s="86">
        <f>IF(COUNTIF(Table3[Tag Number], A585), 1, 0)</f>
        <v>0</v>
      </c>
      <c r="F585" s="86">
        <f>IF(COUNTIF(Table4[Tag Number], A585), 1, 0)</f>
        <v>0</v>
      </c>
      <c r="G585" s="87">
        <f t="shared" si="20"/>
        <v>0</v>
      </c>
      <c r="H585" s="88" t="str" cm="1">
        <f t="array" ref="H585">_xlfn.IFS(OR(_xlfn.XLOOKUP(A585,Table1[Tag Number],Table1[Status],"-",0)="Dead",
        _xlfn.XLOOKUP(A585,Table2[Tag Number],Table2[Status],"-",0)="Dead",
        _xlfn.XLOOKUP(A585,Table3[Tag Number],Table3[Status],"-",0)="Dead",
        _xlfn.XLOOKUP(A585,Table4[Tag Number],Table4[Status],"-",0)="Dead"),"Dead",
     OR(_xlfn.XLOOKUP(A585,Table1[Tag Number],Table1[Status],"-",0)="Alive",
        _xlfn.XLOOKUP(A585,Table2[Tag Number],Table2[Status],"-",0)="Alive",
        _xlfn.XLOOKUP(A585,Table3[Tag Number],Table3[Status],"-",0)="Alive",
        _xlfn.XLOOKUP(A585,Table4[Tag Number],Table4[Status],"-",0)="Alive"),"Alive",
     OR(_xlfn.XLOOKUP(A585,Table1[Tag Number],Table1[Status],"-",0)="-",
        _xlfn.XLOOKUP(A585,Table2[Tag Number],Table2[Status],"-",0)="-",
        _xlfn.XLOOKUP(A585,Table3[Tag Number],Table3[Status],"-",0)="-",
        _xlfn.XLOOKUP(A585,Table4[Tag Number],Table4[Status],"-",0)="-"),
   "-")</f>
        <v>-</v>
      </c>
      <c r="I585" s="90"/>
      <c r="J585" s="90"/>
      <c r="K585" s="91"/>
      <c r="L585" s="91"/>
      <c r="M585" s="91"/>
      <c r="N585" s="92"/>
      <c r="O585" s="89"/>
      <c r="R585" t="b">
        <f t="shared" si="19"/>
        <v>0</v>
      </c>
    </row>
    <row r="586" spans="1:18" ht="15" thickBot="1" x14ac:dyDescent="0.35">
      <c r="A586" s="3" t="s">
        <v>949</v>
      </c>
      <c r="B586" s="3" t="s">
        <v>1137</v>
      </c>
      <c r="C586" s="84">
        <f>IF(COUNTIF(Table1[Tag Number], A586), 1, 0)</f>
        <v>0</v>
      </c>
      <c r="D586" s="85">
        <f>IF(COUNTIF(Table2[Tag Number], A586), 1, 0)</f>
        <v>0</v>
      </c>
      <c r="E586" s="86">
        <f>IF(COUNTIF(Table3[Tag Number], A586), 1, 0)</f>
        <v>0</v>
      </c>
      <c r="F586" s="86">
        <f>IF(COUNTIF(Table4[Tag Number], A586), 1, 0)</f>
        <v>0</v>
      </c>
      <c r="G586" s="87">
        <f t="shared" si="20"/>
        <v>0</v>
      </c>
      <c r="H586" s="88" t="str" cm="1">
        <f t="array" ref="H586">_xlfn.IFS(OR(_xlfn.XLOOKUP(A586,Table1[Tag Number],Table1[Status],"-",0)="Dead",
        _xlfn.XLOOKUP(A586,Table2[Tag Number],Table2[Status],"-",0)="Dead",
        _xlfn.XLOOKUP(A586,Table3[Tag Number],Table3[Status],"-",0)="Dead",
        _xlfn.XLOOKUP(A586,Table4[Tag Number],Table4[Status],"-",0)="Dead"),"Dead",
     OR(_xlfn.XLOOKUP(A586,Table1[Tag Number],Table1[Status],"-",0)="Alive",
        _xlfn.XLOOKUP(A586,Table2[Tag Number],Table2[Status],"-",0)="Alive",
        _xlfn.XLOOKUP(A586,Table3[Tag Number],Table3[Status],"-",0)="Alive",
        _xlfn.XLOOKUP(A586,Table4[Tag Number],Table4[Status],"-",0)="Alive"),"Alive",
     OR(_xlfn.XLOOKUP(A586,Table1[Tag Number],Table1[Status],"-",0)="-",
        _xlfn.XLOOKUP(A586,Table2[Tag Number],Table2[Status],"-",0)="-",
        _xlfn.XLOOKUP(A586,Table3[Tag Number],Table3[Status],"-",0)="-",
        _xlfn.XLOOKUP(A586,Table4[Tag Number],Table4[Status],"-",0)="-"),
   "-")</f>
        <v>-</v>
      </c>
      <c r="I586" s="90"/>
      <c r="J586" s="90"/>
      <c r="K586" s="91"/>
      <c r="L586" s="91"/>
      <c r="M586" s="91"/>
      <c r="N586" s="92"/>
      <c r="O586" s="89"/>
      <c r="R586" t="b">
        <f t="shared" si="19"/>
        <v>0</v>
      </c>
    </row>
    <row r="587" spans="1:18" ht="15" thickBot="1" x14ac:dyDescent="0.35">
      <c r="A587" s="2" t="s">
        <v>1568</v>
      </c>
      <c r="B587" s="2" t="s">
        <v>1137</v>
      </c>
      <c r="C587" s="84">
        <f>IF(COUNTIF(Table1[Tag Number], A587), 1, 0)</f>
        <v>0</v>
      </c>
      <c r="D587" s="85">
        <f>IF(COUNTIF(Table2[Tag Number], A587), 1, 0)</f>
        <v>0</v>
      </c>
      <c r="E587" s="86">
        <f>IF(COUNTIF(Table3[Tag Number], A587), 1, 0)</f>
        <v>0</v>
      </c>
      <c r="F587" s="86">
        <f>IF(COUNTIF(Table4[Tag Number], A587), 1, 0)</f>
        <v>0</v>
      </c>
      <c r="G587" s="87">
        <f t="shared" si="20"/>
        <v>0</v>
      </c>
      <c r="H587" s="88" t="str" cm="1">
        <f t="array" ref="H587">_xlfn.IFS(OR(_xlfn.XLOOKUP(A587,Table1[Tag Number],Table1[Status],"-",0)="Dead",
        _xlfn.XLOOKUP(A587,Table2[Tag Number],Table2[Status],"-",0)="Dead",
        _xlfn.XLOOKUP(A587,Table3[Tag Number],Table3[Status],"-",0)="Dead",
        _xlfn.XLOOKUP(A587,Table4[Tag Number],Table4[Status],"-",0)="Dead"),"Dead",
     OR(_xlfn.XLOOKUP(A587,Table1[Tag Number],Table1[Status],"-",0)="Alive",
        _xlfn.XLOOKUP(A587,Table2[Tag Number],Table2[Status],"-",0)="Alive",
        _xlfn.XLOOKUP(A587,Table3[Tag Number],Table3[Status],"-",0)="Alive",
        _xlfn.XLOOKUP(A587,Table4[Tag Number],Table4[Status],"-",0)="Alive"),"Alive",
     OR(_xlfn.XLOOKUP(A587,Table1[Tag Number],Table1[Status],"-",0)="-",
        _xlfn.XLOOKUP(A587,Table2[Tag Number],Table2[Status],"-",0)="-",
        _xlfn.XLOOKUP(A587,Table3[Tag Number],Table3[Status],"-",0)="-",
        _xlfn.XLOOKUP(A587,Table4[Tag Number],Table4[Status],"-",0)="-"),
   "-")</f>
        <v>-</v>
      </c>
      <c r="I587" s="90"/>
      <c r="J587" s="90"/>
      <c r="K587" s="91"/>
      <c r="L587" s="91"/>
      <c r="M587" s="91"/>
      <c r="N587" s="92"/>
      <c r="O587" s="89"/>
      <c r="R587" t="b">
        <f t="shared" si="19"/>
        <v>0</v>
      </c>
    </row>
    <row r="588" spans="1:18" ht="15" thickBot="1" x14ac:dyDescent="0.35">
      <c r="A588" s="3" t="s">
        <v>1569</v>
      </c>
      <c r="B588" s="3" t="s">
        <v>1145</v>
      </c>
      <c r="C588" s="84">
        <f>IF(COUNTIF(Table1[Tag Number], A588), 1, 0)</f>
        <v>0</v>
      </c>
      <c r="D588" s="85">
        <f>IF(COUNTIF(Table2[Tag Number], A588), 1, 0)</f>
        <v>0</v>
      </c>
      <c r="E588" s="86">
        <f>IF(COUNTIF(Table3[Tag Number], A588), 1, 0)</f>
        <v>0</v>
      </c>
      <c r="F588" s="86">
        <f>IF(COUNTIF(Table4[Tag Number], A588), 1, 0)</f>
        <v>0</v>
      </c>
      <c r="G588" s="87">
        <f t="shared" si="20"/>
        <v>0</v>
      </c>
      <c r="H588" s="88" t="str" cm="1">
        <f t="array" ref="H588">_xlfn.IFS(OR(_xlfn.XLOOKUP(A588,Table1[Tag Number],Table1[Status],"-",0)="Dead",
        _xlfn.XLOOKUP(A588,Table2[Tag Number],Table2[Status],"-",0)="Dead",
        _xlfn.XLOOKUP(A588,Table3[Tag Number],Table3[Status],"-",0)="Dead",
        _xlfn.XLOOKUP(A588,Table4[Tag Number],Table4[Status],"-",0)="Dead"),"Dead",
     OR(_xlfn.XLOOKUP(A588,Table1[Tag Number],Table1[Status],"-",0)="Alive",
        _xlfn.XLOOKUP(A588,Table2[Tag Number],Table2[Status],"-",0)="Alive",
        _xlfn.XLOOKUP(A588,Table3[Tag Number],Table3[Status],"-",0)="Alive",
        _xlfn.XLOOKUP(A588,Table4[Tag Number],Table4[Status],"-",0)="Alive"),"Alive",
     OR(_xlfn.XLOOKUP(A588,Table1[Tag Number],Table1[Status],"-",0)="-",
        _xlfn.XLOOKUP(A588,Table2[Tag Number],Table2[Status],"-",0)="-",
        _xlfn.XLOOKUP(A588,Table3[Tag Number],Table3[Status],"-",0)="-",
        _xlfn.XLOOKUP(A588,Table4[Tag Number],Table4[Status],"-",0)="-"),
   "-")</f>
        <v>-</v>
      </c>
      <c r="I588" s="90"/>
      <c r="J588" s="90"/>
      <c r="K588" s="91"/>
      <c r="L588" s="91"/>
      <c r="M588" s="91"/>
      <c r="N588" s="92"/>
      <c r="O588" s="89"/>
      <c r="R588" t="b">
        <f t="shared" si="19"/>
        <v>0</v>
      </c>
    </row>
    <row r="589" spans="1:18" ht="15" thickBot="1" x14ac:dyDescent="0.35">
      <c r="A589" s="2" t="s">
        <v>835</v>
      </c>
      <c r="B589" s="2" t="s">
        <v>1137</v>
      </c>
      <c r="C589" s="84">
        <f>IF(COUNTIF(Table1[Tag Number], A589), 1, 0)</f>
        <v>0</v>
      </c>
      <c r="D589" s="85">
        <f>IF(COUNTIF(Table2[Tag Number], A589), 1, 0)</f>
        <v>0</v>
      </c>
      <c r="E589" s="86">
        <f>IF(COUNTIF(Table3[Tag Number], A589), 1, 0)</f>
        <v>0</v>
      </c>
      <c r="F589" s="86">
        <f>IF(COUNTIF(Table4[Tag Number], A589), 1, 0)</f>
        <v>0</v>
      </c>
      <c r="G589" s="87">
        <f t="shared" si="20"/>
        <v>0</v>
      </c>
      <c r="H589" s="88" t="str" cm="1">
        <f t="array" ref="H589">_xlfn.IFS(OR(_xlfn.XLOOKUP(A589,Table1[Tag Number],Table1[Status],"-",0)="Dead",
        _xlfn.XLOOKUP(A589,Table2[Tag Number],Table2[Status],"-",0)="Dead",
        _xlfn.XLOOKUP(A589,Table3[Tag Number],Table3[Status],"-",0)="Dead",
        _xlfn.XLOOKUP(A589,Table4[Tag Number],Table4[Status],"-",0)="Dead"),"Dead",
     OR(_xlfn.XLOOKUP(A589,Table1[Tag Number],Table1[Status],"-",0)="Alive",
        _xlfn.XLOOKUP(A589,Table2[Tag Number],Table2[Status],"-",0)="Alive",
        _xlfn.XLOOKUP(A589,Table3[Tag Number],Table3[Status],"-",0)="Alive",
        _xlfn.XLOOKUP(A589,Table4[Tag Number],Table4[Status],"-",0)="Alive"),"Alive",
     OR(_xlfn.XLOOKUP(A589,Table1[Tag Number],Table1[Status],"-",0)="-",
        _xlfn.XLOOKUP(A589,Table2[Tag Number],Table2[Status],"-",0)="-",
        _xlfn.XLOOKUP(A589,Table3[Tag Number],Table3[Status],"-",0)="-",
        _xlfn.XLOOKUP(A589,Table4[Tag Number],Table4[Status],"-",0)="-"),
   "-")</f>
        <v>-</v>
      </c>
      <c r="I589" s="90"/>
      <c r="J589" s="90"/>
      <c r="K589" s="91"/>
      <c r="L589" s="91"/>
      <c r="M589" s="91"/>
      <c r="N589" s="92"/>
      <c r="O589" s="89"/>
      <c r="R589" t="b">
        <f t="shared" si="19"/>
        <v>0</v>
      </c>
    </row>
    <row r="590" spans="1:18" ht="15" thickBot="1" x14ac:dyDescent="0.35">
      <c r="A590" s="3" t="s">
        <v>1570</v>
      </c>
      <c r="B590" s="3" t="s">
        <v>1145</v>
      </c>
      <c r="C590" s="84">
        <f>IF(COUNTIF(Table1[Tag Number], A590), 1, 0)</f>
        <v>0</v>
      </c>
      <c r="D590" s="85">
        <f>IF(COUNTIF(Table2[Tag Number], A590), 1, 0)</f>
        <v>0</v>
      </c>
      <c r="E590" s="86">
        <f>IF(COUNTIF(Table3[Tag Number], A590), 1, 0)</f>
        <v>0</v>
      </c>
      <c r="F590" s="86">
        <f>IF(COUNTIF(Table4[Tag Number], A590), 1, 0)</f>
        <v>0</v>
      </c>
      <c r="G590" s="87">
        <f t="shared" si="20"/>
        <v>0</v>
      </c>
      <c r="H590" s="88" t="str" cm="1">
        <f t="array" ref="H590">_xlfn.IFS(OR(_xlfn.XLOOKUP(A590,Table1[Tag Number],Table1[Status],"-",0)="Dead",
        _xlfn.XLOOKUP(A590,Table2[Tag Number],Table2[Status],"-",0)="Dead",
        _xlfn.XLOOKUP(A590,Table3[Tag Number],Table3[Status],"-",0)="Dead",
        _xlfn.XLOOKUP(A590,Table4[Tag Number],Table4[Status],"-",0)="Dead"),"Dead",
     OR(_xlfn.XLOOKUP(A590,Table1[Tag Number],Table1[Status],"-",0)="Alive",
        _xlfn.XLOOKUP(A590,Table2[Tag Number],Table2[Status],"-",0)="Alive",
        _xlfn.XLOOKUP(A590,Table3[Tag Number],Table3[Status],"-",0)="Alive",
        _xlfn.XLOOKUP(A590,Table4[Tag Number],Table4[Status],"-",0)="Alive"),"Alive",
     OR(_xlfn.XLOOKUP(A590,Table1[Tag Number],Table1[Status],"-",0)="-",
        _xlfn.XLOOKUP(A590,Table2[Tag Number],Table2[Status],"-",0)="-",
        _xlfn.XLOOKUP(A590,Table3[Tag Number],Table3[Status],"-",0)="-",
        _xlfn.XLOOKUP(A590,Table4[Tag Number],Table4[Status],"-",0)="-"),
   "-")</f>
        <v>-</v>
      </c>
      <c r="I590" s="90"/>
      <c r="J590" s="90"/>
      <c r="K590" s="91"/>
      <c r="L590" s="91"/>
      <c r="M590" s="91"/>
      <c r="N590" s="92"/>
      <c r="O590" s="89"/>
      <c r="R590" t="b">
        <f t="shared" si="19"/>
        <v>0</v>
      </c>
    </row>
    <row r="591" spans="1:18" ht="15" thickBot="1" x14ac:dyDescent="0.35">
      <c r="A591" s="2" t="s">
        <v>871</v>
      </c>
      <c r="B591" s="2" t="s">
        <v>1137</v>
      </c>
      <c r="C591" s="84">
        <f>IF(COUNTIF(Table1[Tag Number], A591), 1, 0)</f>
        <v>0</v>
      </c>
      <c r="D591" s="85">
        <f>IF(COUNTIF(Table2[Tag Number], A591), 1, 0)</f>
        <v>0</v>
      </c>
      <c r="E591" s="86">
        <f>IF(COUNTIF(Table3[Tag Number], A591), 1, 0)</f>
        <v>0</v>
      </c>
      <c r="F591" s="86">
        <f>IF(COUNTIF(Table4[Tag Number], A591), 1, 0)</f>
        <v>0</v>
      </c>
      <c r="G591" s="87">
        <f t="shared" si="20"/>
        <v>0</v>
      </c>
      <c r="H591" s="88" t="str" cm="1">
        <f t="array" ref="H591">_xlfn.IFS(OR(_xlfn.XLOOKUP(A591,Table1[Tag Number],Table1[Status],"-",0)="Dead",
        _xlfn.XLOOKUP(A591,Table2[Tag Number],Table2[Status],"-",0)="Dead",
        _xlfn.XLOOKUP(A591,Table3[Tag Number],Table3[Status],"-",0)="Dead",
        _xlfn.XLOOKUP(A591,Table4[Tag Number],Table4[Status],"-",0)="Dead"),"Dead",
     OR(_xlfn.XLOOKUP(A591,Table1[Tag Number],Table1[Status],"-",0)="Alive",
        _xlfn.XLOOKUP(A591,Table2[Tag Number],Table2[Status],"-",0)="Alive",
        _xlfn.XLOOKUP(A591,Table3[Tag Number],Table3[Status],"-",0)="Alive",
        _xlfn.XLOOKUP(A591,Table4[Tag Number],Table4[Status],"-",0)="Alive"),"Alive",
     OR(_xlfn.XLOOKUP(A591,Table1[Tag Number],Table1[Status],"-",0)="-",
        _xlfn.XLOOKUP(A591,Table2[Tag Number],Table2[Status],"-",0)="-",
        _xlfn.XLOOKUP(A591,Table3[Tag Number],Table3[Status],"-",0)="-",
        _xlfn.XLOOKUP(A591,Table4[Tag Number],Table4[Status],"-",0)="-"),
   "-")</f>
        <v>-</v>
      </c>
      <c r="I591" s="90"/>
      <c r="J591" s="90"/>
      <c r="K591" s="91"/>
      <c r="L591" s="91"/>
      <c r="M591" s="91"/>
      <c r="N591" s="92"/>
      <c r="O591" s="89"/>
      <c r="R591" t="b">
        <f t="shared" si="19"/>
        <v>0</v>
      </c>
    </row>
    <row r="592" spans="1:18" ht="15" thickBot="1" x14ac:dyDescent="0.35">
      <c r="A592" s="3" t="s">
        <v>1571</v>
      </c>
      <c r="B592" s="3" t="s">
        <v>1137</v>
      </c>
      <c r="C592" s="84">
        <f>IF(COUNTIF(Table1[Tag Number], A592), 1, 0)</f>
        <v>0</v>
      </c>
      <c r="D592" s="85">
        <f>IF(COUNTIF(Table2[Tag Number], A592), 1, 0)</f>
        <v>0</v>
      </c>
      <c r="E592" s="86">
        <f>IF(COUNTIF(Table3[Tag Number], A592), 1, 0)</f>
        <v>0</v>
      </c>
      <c r="F592" s="86">
        <f>IF(COUNTIF(Table4[Tag Number], A592), 1, 0)</f>
        <v>0</v>
      </c>
      <c r="G592" s="87">
        <f t="shared" si="20"/>
        <v>0</v>
      </c>
      <c r="H592" s="88" t="str" cm="1">
        <f t="array" ref="H592">_xlfn.IFS(OR(_xlfn.XLOOKUP(A592,Table1[Tag Number],Table1[Status],"-",0)="Dead",
        _xlfn.XLOOKUP(A592,Table2[Tag Number],Table2[Status],"-",0)="Dead",
        _xlfn.XLOOKUP(A592,Table3[Tag Number],Table3[Status],"-",0)="Dead",
        _xlfn.XLOOKUP(A592,Table4[Tag Number],Table4[Status],"-",0)="Dead"),"Dead",
     OR(_xlfn.XLOOKUP(A592,Table1[Tag Number],Table1[Status],"-",0)="Alive",
        _xlfn.XLOOKUP(A592,Table2[Tag Number],Table2[Status],"-",0)="Alive",
        _xlfn.XLOOKUP(A592,Table3[Tag Number],Table3[Status],"-",0)="Alive",
        _xlfn.XLOOKUP(A592,Table4[Tag Number],Table4[Status],"-",0)="Alive"),"Alive",
     OR(_xlfn.XLOOKUP(A592,Table1[Tag Number],Table1[Status],"-",0)="-",
        _xlfn.XLOOKUP(A592,Table2[Tag Number],Table2[Status],"-",0)="-",
        _xlfn.XLOOKUP(A592,Table3[Tag Number],Table3[Status],"-",0)="-",
        _xlfn.XLOOKUP(A592,Table4[Tag Number],Table4[Status],"-",0)="-"),
   "-")</f>
        <v>-</v>
      </c>
      <c r="I592" s="90"/>
      <c r="J592" s="90"/>
      <c r="K592" s="91"/>
      <c r="L592" s="91"/>
      <c r="M592" s="91"/>
      <c r="N592" s="92"/>
      <c r="O592" s="89"/>
      <c r="R592" t="b">
        <f t="shared" si="19"/>
        <v>0</v>
      </c>
    </row>
    <row r="593" spans="1:18" ht="15" thickBot="1" x14ac:dyDescent="0.35">
      <c r="A593" s="2" t="s">
        <v>731</v>
      </c>
      <c r="B593" s="2" t="s">
        <v>1137</v>
      </c>
      <c r="C593" s="84">
        <f>IF(COUNTIF(Table1[Tag Number], A593), 1, 0)</f>
        <v>0</v>
      </c>
      <c r="D593" s="85">
        <f>IF(COUNTIF(Table2[Tag Number], A593), 1, 0)</f>
        <v>0</v>
      </c>
      <c r="E593" s="86">
        <f>IF(COUNTIF(Table3[Tag Number], A593), 1, 0)</f>
        <v>0</v>
      </c>
      <c r="F593" s="86">
        <f>IF(COUNTIF(Table4[Tag Number], A593), 1, 0)</f>
        <v>0</v>
      </c>
      <c r="G593" s="87">
        <f t="shared" si="20"/>
        <v>0</v>
      </c>
      <c r="H593" s="88" t="str" cm="1">
        <f t="array" ref="H593">_xlfn.IFS(OR(_xlfn.XLOOKUP(A593,Table1[Tag Number],Table1[Status],"-",0)="Dead",
        _xlfn.XLOOKUP(A593,Table2[Tag Number],Table2[Status],"-",0)="Dead",
        _xlfn.XLOOKUP(A593,Table3[Tag Number],Table3[Status],"-",0)="Dead",
        _xlfn.XLOOKUP(A593,Table4[Tag Number],Table4[Status],"-",0)="Dead"),"Dead",
     OR(_xlfn.XLOOKUP(A593,Table1[Tag Number],Table1[Status],"-",0)="Alive",
        _xlfn.XLOOKUP(A593,Table2[Tag Number],Table2[Status],"-",0)="Alive",
        _xlfn.XLOOKUP(A593,Table3[Tag Number],Table3[Status],"-",0)="Alive",
        _xlfn.XLOOKUP(A593,Table4[Tag Number],Table4[Status],"-",0)="Alive"),"Alive",
     OR(_xlfn.XLOOKUP(A593,Table1[Tag Number],Table1[Status],"-",0)="-",
        _xlfn.XLOOKUP(A593,Table2[Tag Number],Table2[Status],"-",0)="-",
        _xlfn.XLOOKUP(A593,Table3[Tag Number],Table3[Status],"-",0)="-",
        _xlfn.XLOOKUP(A593,Table4[Tag Number],Table4[Status],"-",0)="-"),
   "-")</f>
        <v>-</v>
      </c>
      <c r="I593" s="90"/>
      <c r="J593" s="90"/>
      <c r="K593" s="91"/>
      <c r="L593" s="91"/>
      <c r="M593" s="91"/>
      <c r="N593" s="92"/>
      <c r="O593" s="89"/>
      <c r="R593" t="b">
        <f t="shared" si="19"/>
        <v>0</v>
      </c>
    </row>
    <row r="594" spans="1:18" ht="15" thickBot="1" x14ac:dyDescent="0.35">
      <c r="A594" s="93" t="s">
        <v>1572</v>
      </c>
      <c r="B594" s="93" t="s">
        <v>1145</v>
      </c>
      <c r="C594" s="84">
        <f>IF(COUNTIF(Table1[Tag Number], A594), 1, 0)</f>
        <v>0</v>
      </c>
      <c r="D594" s="85">
        <f>IF(COUNTIF(Table2[Tag Number], A594), 1, 0)</f>
        <v>0</v>
      </c>
      <c r="E594" s="86">
        <f>IF(COUNTIF(Table3[Tag Number], A594), 1, 0)</f>
        <v>0</v>
      </c>
      <c r="F594" s="86">
        <f>IF(COUNTIF(Table4[Tag Number], A594), 1, 0)</f>
        <v>0</v>
      </c>
      <c r="G594" s="87">
        <f t="shared" si="20"/>
        <v>0</v>
      </c>
      <c r="H594" s="88" t="str" cm="1">
        <f t="array" ref="H594">_xlfn.IFS(OR(_xlfn.XLOOKUP(A594,Table1[Tag Number],Table1[Status],"-",0)="Dead",
        _xlfn.XLOOKUP(A594,Table2[Tag Number],Table2[Status],"-",0)="Dead",
        _xlfn.XLOOKUP(A594,Table3[Tag Number],Table3[Status],"-",0)="Dead",
        _xlfn.XLOOKUP(A594,Table4[Tag Number],Table4[Status],"-",0)="Dead"),"Dead",
     OR(_xlfn.XLOOKUP(A594,Table1[Tag Number],Table1[Status],"-",0)="Alive",
        _xlfn.XLOOKUP(A594,Table2[Tag Number],Table2[Status],"-",0)="Alive",
        _xlfn.XLOOKUP(A594,Table3[Tag Number],Table3[Status],"-",0)="Alive",
        _xlfn.XLOOKUP(A594,Table4[Tag Number],Table4[Status],"-",0)="Alive"),"Alive",
     OR(_xlfn.XLOOKUP(A594,Table1[Tag Number],Table1[Status],"-",0)="-",
        _xlfn.XLOOKUP(A594,Table2[Tag Number],Table2[Status],"-",0)="-",
        _xlfn.XLOOKUP(A594,Table3[Tag Number],Table3[Status],"-",0)="-",
        _xlfn.XLOOKUP(A594,Table4[Tag Number],Table4[Status],"-",0)="-"),
   "-")</f>
        <v>-</v>
      </c>
      <c r="I594" s="90"/>
      <c r="J594" s="90"/>
      <c r="K594" s="91"/>
      <c r="L594" s="91"/>
      <c r="M594" s="91"/>
      <c r="N594" s="92"/>
      <c r="O594" s="89"/>
      <c r="R594" t="b">
        <f t="shared" si="19"/>
        <v>0</v>
      </c>
    </row>
    <row r="595" spans="1:18" ht="15" thickBot="1" x14ac:dyDescent="0.35">
      <c r="A595" s="2" t="s">
        <v>717</v>
      </c>
      <c r="B595" s="2" t="s">
        <v>1137</v>
      </c>
      <c r="C595" s="84">
        <f>IF(COUNTIF(Table1[Tag Number], A595), 1, 0)</f>
        <v>0</v>
      </c>
      <c r="D595" s="85">
        <f>IF(COUNTIF(Table2[Tag Number], A595), 1, 0)</f>
        <v>0</v>
      </c>
      <c r="E595" s="86">
        <f>IF(COUNTIF(Table3[Tag Number], A595), 1, 0)</f>
        <v>0</v>
      </c>
      <c r="F595" s="86">
        <f>IF(COUNTIF(Table4[Tag Number], A595), 1, 0)</f>
        <v>0</v>
      </c>
      <c r="G595" s="87">
        <f t="shared" si="20"/>
        <v>0</v>
      </c>
      <c r="H595" s="88" t="str" cm="1">
        <f t="array" ref="H595">_xlfn.IFS(OR(_xlfn.XLOOKUP(A595,Table1[Tag Number],Table1[Status],"-",0)="Dead",
        _xlfn.XLOOKUP(A595,Table2[Tag Number],Table2[Status],"-",0)="Dead",
        _xlfn.XLOOKUP(A595,Table3[Tag Number],Table3[Status],"-",0)="Dead",
        _xlfn.XLOOKUP(A595,Table4[Tag Number],Table4[Status],"-",0)="Dead"),"Dead",
     OR(_xlfn.XLOOKUP(A595,Table1[Tag Number],Table1[Status],"-",0)="Alive",
        _xlfn.XLOOKUP(A595,Table2[Tag Number],Table2[Status],"-",0)="Alive",
        _xlfn.XLOOKUP(A595,Table3[Tag Number],Table3[Status],"-",0)="Alive",
        _xlfn.XLOOKUP(A595,Table4[Tag Number],Table4[Status],"-",0)="Alive"),"Alive",
     OR(_xlfn.XLOOKUP(A595,Table1[Tag Number],Table1[Status],"-",0)="-",
        _xlfn.XLOOKUP(A595,Table2[Tag Number],Table2[Status],"-",0)="-",
        _xlfn.XLOOKUP(A595,Table3[Tag Number],Table3[Status],"-",0)="-",
        _xlfn.XLOOKUP(A595,Table4[Tag Number],Table4[Status],"-",0)="-"),
   "-")</f>
        <v>-</v>
      </c>
      <c r="I595" s="90"/>
      <c r="J595" s="90"/>
      <c r="K595" s="91"/>
      <c r="L595" s="91"/>
      <c r="M595" s="91"/>
      <c r="N595" s="92"/>
      <c r="O595" s="89"/>
      <c r="R595" t="b">
        <f t="shared" si="19"/>
        <v>0</v>
      </c>
    </row>
    <row r="596" spans="1:18" ht="15" thickBot="1" x14ac:dyDescent="0.35">
      <c r="A596" s="3" t="s">
        <v>604</v>
      </c>
      <c r="B596" s="3" t="s">
        <v>1137</v>
      </c>
      <c r="C596" s="84">
        <f>IF(COUNTIF(Table1[Tag Number], A596), 1, 0)</f>
        <v>0</v>
      </c>
      <c r="D596" s="85">
        <f>IF(COUNTIF(Table2[Tag Number], A596), 1, 0)</f>
        <v>0</v>
      </c>
      <c r="E596" s="86">
        <f>IF(COUNTIF(Table3[Tag Number], A596), 1, 0)</f>
        <v>0</v>
      </c>
      <c r="F596" s="86">
        <f>IF(COUNTIF(Table4[Tag Number], A596), 1, 0)</f>
        <v>0</v>
      </c>
      <c r="G596" s="87">
        <f t="shared" si="20"/>
        <v>0</v>
      </c>
      <c r="H596" s="88" t="str" cm="1">
        <f t="array" ref="H596">_xlfn.IFS(OR(_xlfn.XLOOKUP(A596,Table1[Tag Number],Table1[Status],"-",0)="Dead",
        _xlfn.XLOOKUP(A596,Table2[Tag Number],Table2[Status],"-",0)="Dead",
        _xlfn.XLOOKUP(A596,Table3[Tag Number],Table3[Status],"-",0)="Dead",
        _xlfn.XLOOKUP(A596,Table4[Tag Number],Table4[Status],"-",0)="Dead"),"Dead",
     OR(_xlfn.XLOOKUP(A596,Table1[Tag Number],Table1[Status],"-",0)="Alive",
        _xlfn.XLOOKUP(A596,Table2[Tag Number],Table2[Status],"-",0)="Alive",
        _xlfn.XLOOKUP(A596,Table3[Tag Number],Table3[Status],"-",0)="Alive",
        _xlfn.XLOOKUP(A596,Table4[Tag Number],Table4[Status],"-",0)="Alive"),"Alive",
     OR(_xlfn.XLOOKUP(A596,Table1[Tag Number],Table1[Status],"-",0)="-",
        _xlfn.XLOOKUP(A596,Table2[Tag Number],Table2[Status],"-",0)="-",
        _xlfn.XLOOKUP(A596,Table3[Tag Number],Table3[Status],"-",0)="-",
        _xlfn.XLOOKUP(A596,Table4[Tag Number],Table4[Status],"-",0)="-"),
   "-")</f>
        <v>-</v>
      </c>
      <c r="I596" s="90"/>
      <c r="J596" s="90"/>
      <c r="K596" s="91"/>
      <c r="L596" s="91"/>
      <c r="M596" s="91"/>
      <c r="N596" s="92"/>
      <c r="O596" s="89"/>
      <c r="R596" t="b">
        <f t="shared" si="19"/>
        <v>0</v>
      </c>
    </row>
    <row r="597" spans="1:18" ht="15" thickBot="1" x14ac:dyDescent="0.35">
      <c r="A597" s="2" t="s">
        <v>982</v>
      </c>
      <c r="B597" s="2" t="s">
        <v>1137</v>
      </c>
      <c r="C597" s="84">
        <f>IF(COUNTIF(Table1[Tag Number], A597), 1, 0)</f>
        <v>0</v>
      </c>
      <c r="D597" s="85">
        <f>IF(COUNTIF(Table2[Tag Number], A597), 1, 0)</f>
        <v>0</v>
      </c>
      <c r="E597" s="86">
        <f>IF(COUNTIF(Table3[Tag Number], A597), 1, 0)</f>
        <v>0</v>
      </c>
      <c r="F597" s="86">
        <f>IF(COUNTIF(Table4[Tag Number], A597), 1, 0)</f>
        <v>0</v>
      </c>
      <c r="G597" s="87">
        <f t="shared" si="20"/>
        <v>0</v>
      </c>
      <c r="H597" s="88" t="str" cm="1">
        <f t="array" ref="H597">_xlfn.IFS(OR(_xlfn.XLOOKUP(A597,Table1[Tag Number],Table1[Status],"-",0)="Dead",
        _xlfn.XLOOKUP(A597,Table2[Tag Number],Table2[Status],"-",0)="Dead",
        _xlfn.XLOOKUP(A597,Table3[Tag Number],Table3[Status],"-",0)="Dead",
        _xlfn.XLOOKUP(A597,Table4[Tag Number],Table4[Status],"-",0)="Dead"),"Dead",
     OR(_xlfn.XLOOKUP(A597,Table1[Tag Number],Table1[Status],"-",0)="Alive",
        _xlfn.XLOOKUP(A597,Table2[Tag Number],Table2[Status],"-",0)="Alive",
        _xlfn.XLOOKUP(A597,Table3[Tag Number],Table3[Status],"-",0)="Alive",
        _xlfn.XLOOKUP(A597,Table4[Tag Number],Table4[Status],"-",0)="Alive"),"Alive",
     OR(_xlfn.XLOOKUP(A597,Table1[Tag Number],Table1[Status],"-",0)="-",
        _xlfn.XLOOKUP(A597,Table2[Tag Number],Table2[Status],"-",0)="-",
        _xlfn.XLOOKUP(A597,Table3[Tag Number],Table3[Status],"-",0)="-",
        _xlfn.XLOOKUP(A597,Table4[Tag Number],Table4[Status],"-",0)="-"),
   "-")</f>
        <v>-</v>
      </c>
      <c r="I597" s="90"/>
      <c r="J597" s="90"/>
      <c r="K597" s="91"/>
      <c r="L597" s="91"/>
      <c r="M597" s="91"/>
      <c r="N597" s="92"/>
      <c r="O597" s="89"/>
      <c r="R597" t="b">
        <f t="shared" si="19"/>
        <v>0</v>
      </c>
    </row>
    <row r="598" spans="1:18" ht="15" thickBot="1" x14ac:dyDescent="0.35">
      <c r="A598" s="3" t="s">
        <v>766</v>
      </c>
      <c r="B598" s="3" t="s">
        <v>1137</v>
      </c>
      <c r="C598" s="84">
        <f>IF(COUNTIF(Table1[Tag Number], A598), 1, 0)</f>
        <v>0</v>
      </c>
      <c r="D598" s="85">
        <f>IF(COUNTIF(Table2[Tag Number], A598), 1, 0)</f>
        <v>0</v>
      </c>
      <c r="E598" s="86">
        <f>IF(COUNTIF(Table3[Tag Number], A598), 1, 0)</f>
        <v>0</v>
      </c>
      <c r="F598" s="86">
        <f>IF(COUNTIF(Table4[Tag Number], A598), 1, 0)</f>
        <v>0</v>
      </c>
      <c r="G598" s="87">
        <f t="shared" si="20"/>
        <v>0</v>
      </c>
      <c r="H598" s="88" t="str" cm="1">
        <f t="array" ref="H598">_xlfn.IFS(OR(_xlfn.XLOOKUP(A598,Table1[Tag Number],Table1[Status],"-",0)="Dead",
        _xlfn.XLOOKUP(A598,Table2[Tag Number],Table2[Status],"-",0)="Dead",
        _xlfn.XLOOKUP(A598,Table3[Tag Number],Table3[Status],"-",0)="Dead",
        _xlfn.XLOOKUP(A598,Table4[Tag Number],Table4[Status],"-",0)="Dead"),"Dead",
     OR(_xlfn.XLOOKUP(A598,Table1[Tag Number],Table1[Status],"-",0)="Alive",
        _xlfn.XLOOKUP(A598,Table2[Tag Number],Table2[Status],"-",0)="Alive",
        _xlfn.XLOOKUP(A598,Table3[Tag Number],Table3[Status],"-",0)="Alive",
        _xlfn.XLOOKUP(A598,Table4[Tag Number],Table4[Status],"-",0)="Alive"),"Alive",
     OR(_xlfn.XLOOKUP(A598,Table1[Tag Number],Table1[Status],"-",0)="-",
        _xlfn.XLOOKUP(A598,Table2[Tag Number],Table2[Status],"-",0)="-",
        _xlfn.XLOOKUP(A598,Table3[Tag Number],Table3[Status],"-",0)="-",
        _xlfn.XLOOKUP(A598,Table4[Tag Number],Table4[Status],"-",0)="-"),
   "-")</f>
        <v>-</v>
      </c>
      <c r="I598" s="90"/>
      <c r="J598" s="90"/>
      <c r="K598" s="91"/>
      <c r="L598" s="91"/>
      <c r="M598" s="91"/>
      <c r="N598" s="92"/>
      <c r="O598" s="89"/>
      <c r="R598" t="b">
        <f t="shared" si="19"/>
        <v>0</v>
      </c>
    </row>
    <row r="599" spans="1:18" ht="15" thickBot="1" x14ac:dyDescent="0.35">
      <c r="A599" s="2" t="s">
        <v>628</v>
      </c>
      <c r="B599" s="2" t="s">
        <v>1137</v>
      </c>
      <c r="C599" s="84">
        <f>IF(COUNTIF(Table1[Tag Number], A599), 1, 0)</f>
        <v>0</v>
      </c>
      <c r="D599" s="85">
        <f>IF(COUNTIF(Table2[Tag Number], A599), 1, 0)</f>
        <v>0</v>
      </c>
      <c r="E599" s="86">
        <f>IF(COUNTIF(Table3[Tag Number], A599), 1, 0)</f>
        <v>0</v>
      </c>
      <c r="F599" s="86">
        <f>IF(COUNTIF(Table4[Tag Number], A599), 1, 0)</f>
        <v>0</v>
      </c>
      <c r="G599" s="87">
        <f t="shared" si="20"/>
        <v>0</v>
      </c>
      <c r="H599" s="88" t="str" cm="1">
        <f t="array" ref="H599">_xlfn.IFS(OR(_xlfn.XLOOKUP(A599,Table1[Tag Number],Table1[Status],"-",0)="Dead",
        _xlfn.XLOOKUP(A599,Table2[Tag Number],Table2[Status],"-",0)="Dead",
        _xlfn.XLOOKUP(A599,Table3[Tag Number],Table3[Status],"-",0)="Dead",
        _xlfn.XLOOKUP(A599,Table4[Tag Number],Table4[Status],"-",0)="Dead"),"Dead",
     OR(_xlfn.XLOOKUP(A599,Table1[Tag Number],Table1[Status],"-",0)="Alive",
        _xlfn.XLOOKUP(A599,Table2[Tag Number],Table2[Status],"-",0)="Alive",
        _xlfn.XLOOKUP(A599,Table3[Tag Number],Table3[Status],"-",0)="Alive",
        _xlfn.XLOOKUP(A599,Table4[Tag Number],Table4[Status],"-",0)="Alive"),"Alive",
     OR(_xlfn.XLOOKUP(A599,Table1[Tag Number],Table1[Status],"-",0)="-",
        _xlfn.XLOOKUP(A599,Table2[Tag Number],Table2[Status],"-",0)="-",
        _xlfn.XLOOKUP(A599,Table3[Tag Number],Table3[Status],"-",0)="-",
        _xlfn.XLOOKUP(A599,Table4[Tag Number],Table4[Status],"-",0)="-"),
   "-")</f>
        <v>-</v>
      </c>
      <c r="I599" s="90"/>
      <c r="J599" s="90"/>
      <c r="K599" s="91"/>
      <c r="L599" s="91"/>
      <c r="M599" s="91"/>
      <c r="N599" s="92"/>
      <c r="O599" s="89"/>
      <c r="R599" t="b">
        <f t="shared" si="19"/>
        <v>0</v>
      </c>
    </row>
    <row r="600" spans="1:18" ht="15" thickBot="1" x14ac:dyDescent="0.35">
      <c r="A600" s="3" t="s">
        <v>927</v>
      </c>
      <c r="B600" s="3" t="s">
        <v>1137</v>
      </c>
      <c r="C600" s="84">
        <f>IF(COUNTIF(Table1[Tag Number], A600), 1, 0)</f>
        <v>0</v>
      </c>
      <c r="D600" s="85">
        <f>IF(COUNTIF(Table2[Tag Number], A600), 1, 0)</f>
        <v>0</v>
      </c>
      <c r="E600" s="86">
        <f>IF(COUNTIF(Table3[Tag Number], A600), 1, 0)</f>
        <v>0</v>
      </c>
      <c r="F600" s="86">
        <f>IF(COUNTIF(Table4[Tag Number], A600), 1, 0)</f>
        <v>0</v>
      </c>
      <c r="G600" s="87">
        <f t="shared" si="20"/>
        <v>0</v>
      </c>
      <c r="H600" s="88" t="str" cm="1">
        <f t="array" ref="H600">_xlfn.IFS(OR(_xlfn.XLOOKUP(A600,Table1[Tag Number],Table1[Status],"-",0)="Dead",
        _xlfn.XLOOKUP(A600,Table2[Tag Number],Table2[Status],"-",0)="Dead",
        _xlfn.XLOOKUP(A600,Table3[Tag Number],Table3[Status],"-",0)="Dead",
        _xlfn.XLOOKUP(A600,Table4[Tag Number],Table4[Status],"-",0)="Dead"),"Dead",
     OR(_xlfn.XLOOKUP(A600,Table1[Tag Number],Table1[Status],"-",0)="Alive",
        _xlfn.XLOOKUP(A600,Table2[Tag Number],Table2[Status],"-",0)="Alive",
        _xlfn.XLOOKUP(A600,Table3[Tag Number],Table3[Status],"-",0)="Alive",
        _xlfn.XLOOKUP(A600,Table4[Tag Number],Table4[Status],"-",0)="Alive"),"Alive",
     OR(_xlfn.XLOOKUP(A600,Table1[Tag Number],Table1[Status],"-",0)="-",
        _xlfn.XLOOKUP(A600,Table2[Tag Number],Table2[Status],"-",0)="-",
        _xlfn.XLOOKUP(A600,Table3[Tag Number],Table3[Status],"-",0)="-",
        _xlfn.XLOOKUP(A600,Table4[Tag Number],Table4[Status],"-",0)="-"),
   "-")</f>
        <v>-</v>
      </c>
      <c r="I600" s="90"/>
      <c r="J600" s="90"/>
      <c r="K600" s="91"/>
      <c r="L600" s="91"/>
      <c r="M600" s="91"/>
      <c r="N600" s="92"/>
      <c r="O600" s="89"/>
      <c r="R600" t="b">
        <f t="shared" si="19"/>
        <v>0</v>
      </c>
    </row>
    <row r="601" spans="1:18" ht="15" thickBot="1" x14ac:dyDescent="0.35">
      <c r="A601" s="2" t="s">
        <v>1573</v>
      </c>
      <c r="B601" s="2" t="s">
        <v>1137</v>
      </c>
      <c r="C601" s="84">
        <f>IF(COUNTIF(Table1[Tag Number], A601), 1, 0)</f>
        <v>0</v>
      </c>
      <c r="D601" s="85">
        <f>IF(COUNTIF(Table2[Tag Number], A601), 1, 0)</f>
        <v>0</v>
      </c>
      <c r="E601" s="86">
        <f>IF(COUNTIF(Table3[Tag Number], A601), 1, 0)</f>
        <v>0</v>
      </c>
      <c r="F601" s="86">
        <f>IF(COUNTIF(Table4[Tag Number], A601), 1, 0)</f>
        <v>0</v>
      </c>
      <c r="G601" s="87">
        <f t="shared" si="20"/>
        <v>0</v>
      </c>
      <c r="H601" s="88" t="str" cm="1">
        <f t="array" ref="H601">_xlfn.IFS(OR(_xlfn.XLOOKUP(A601,Table1[Tag Number],Table1[Status],"-",0)="Dead",
        _xlfn.XLOOKUP(A601,Table2[Tag Number],Table2[Status],"-",0)="Dead",
        _xlfn.XLOOKUP(A601,Table3[Tag Number],Table3[Status],"-",0)="Dead",
        _xlfn.XLOOKUP(A601,Table4[Tag Number],Table4[Status],"-",0)="Dead"),"Dead",
     OR(_xlfn.XLOOKUP(A601,Table1[Tag Number],Table1[Status],"-",0)="Alive",
        _xlfn.XLOOKUP(A601,Table2[Tag Number],Table2[Status],"-",0)="Alive",
        _xlfn.XLOOKUP(A601,Table3[Tag Number],Table3[Status],"-",0)="Alive",
        _xlfn.XLOOKUP(A601,Table4[Tag Number],Table4[Status],"-",0)="Alive"),"Alive",
     OR(_xlfn.XLOOKUP(A601,Table1[Tag Number],Table1[Status],"-",0)="-",
        _xlfn.XLOOKUP(A601,Table2[Tag Number],Table2[Status],"-",0)="-",
        _xlfn.XLOOKUP(A601,Table3[Tag Number],Table3[Status],"-",0)="-",
        _xlfn.XLOOKUP(A601,Table4[Tag Number],Table4[Status],"-",0)="-"),
   "-")</f>
        <v>-</v>
      </c>
      <c r="I601" s="90"/>
      <c r="J601" s="90"/>
      <c r="K601" s="91"/>
      <c r="L601" s="91"/>
      <c r="M601" s="91"/>
      <c r="N601" s="92"/>
      <c r="O601" s="89"/>
      <c r="R601" t="b">
        <f t="shared" si="19"/>
        <v>0</v>
      </c>
    </row>
    <row r="602" spans="1:18" ht="15" thickBot="1" x14ac:dyDescent="0.35">
      <c r="A602" s="3" t="s">
        <v>337</v>
      </c>
      <c r="B602" s="3" t="s">
        <v>1137</v>
      </c>
      <c r="C602" s="84">
        <f>IF(COUNTIF(Table1[Tag Number], A602), 1, 0)</f>
        <v>0</v>
      </c>
      <c r="D602" s="85">
        <f>IF(COUNTIF(Table2[Tag Number], A602), 1, 0)</f>
        <v>0</v>
      </c>
      <c r="E602" s="86">
        <f>IF(COUNTIF(Table3[Tag Number], A602), 1, 0)</f>
        <v>0</v>
      </c>
      <c r="F602" s="86">
        <f>IF(COUNTIF(Table4[Tag Number], A602), 1, 0)</f>
        <v>0</v>
      </c>
      <c r="G602" s="87">
        <f t="shared" si="20"/>
        <v>0</v>
      </c>
      <c r="H602" s="88" t="str" cm="1">
        <f t="array" ref="H602">_xlfn.IFS(OR(_xlfn.XLOOKUP(A602,Table1[Tag Number],Table1[Status],"-",0)="Dead",
        _xlfn.XLOOKUP(A602,Table2[Tag Number],Table2[Status],"-",0)="Dead",
        _xlfn.XLOOKUP(A602,Table3[Tag Number],Table3[Status],"-",0)="Dead",
        _xlfn.XLOOKUP(A602,Table4[Tag Number],Table4[Status],"-",0)="Dead"),"Dead",
     OR(_xlfn.XLOOKUP(A602,Table1[Tag Number],Table1[Status],"-",0)="Alive",
        _xlfn.XLOOKUP(A602,Table2[Tag Number],Table2[Status],"-",0)="Alive",
        _xlfn.XLOOKUP(A602,Table3[Tag Number],Table3[Status],"-",0)="Alive",
        _xlfn.XLOOKUP(A602,Table4[Tag Number],Table4[Status],"-",0)="Alive"),"Alive",
     OR(_xlfn.XLOOKUP(A602,Table1[Tag Number],Table1[Status],"-",0)="-",
        _xlfn.XLOOKUP(A602,Table2[Tag Number],Table2[Status],"-",0)="-",
        _xlfn.XLOOKUP(A602,Table3[Tag Number],Table3[Status],"-",0)="-",
        _xlfn.XLOOKUP(A602,Table4[Tag Number],Table4[Status],"-",0)="-"),
   "-")</f>
        <v>-</v>
      </c>
      <c r="I602" s="90"/>
      <c r="J602" s="90"/>
      <c r="K602" s="91"/>
      <c r="L602" s="91"/>
      <c r="M602" s="91"/>
      <c r="N602" s="92"/>
      <c r="O602" s="89"/>
      <c r="R602" t="b">
        <f t="shared" si="19"/>
        <v>0</v>
      </c>
    </row>
    <row r="603" spans="1:18" ht="15" thickBot="1" x14ac:dyDescent="0.35">
      <c r="A603" s="2" t="s">
        <v>1574</v>
      </c>
      <c r="B603" s="2" t="s">
        <v>1145</v>
      </c>
      <c r="C603" s="84">
        <f>IF(COUNTIF(Table1[Tag Number], A603), 1, 0)</f>
        <v>0</v>
      </c>
      <c r="D603" s="85">
        <f>IF(COUNTIF(Table2[Tag Number], A603), 1, 0)</f>
        <v>0</v>
      </c>
      <c r="E603" s="86">
        <f>IF(COUNTIF(Table3[Tag Number], A603), 1, 0)</f>
        <v>0</v>
      </c>
      <c r="F603" s="86">
        <f>IF(COUNTIF(Table4[Tag Number], A603), 1, 0)</f>
        <v>0</v>
      </c>
      <c r="G603" s="87">
        <f t="shared" si="20"/>
        <v>0</v>
      </c>
      <c r="H603" s="88" t="str" cm="1">
        <f t="array" ref="H603">_xlfn.IFS(OR(_xlfn.XLOOKUP(A603,Table1[Tag Number],Table1[Status],"-",0)="Dead",
        _xlfn.XLOOKUP(A603,Table2[Tag Number],Table2[Status],"-",0)="Dead",
        _xlfn.XLOOKUP(A603,Table3[Tag Number],Table3[Status],"-",0)="Dead",
        _xlfn.XLOOKUP(A603,Table4[Tag Number],Table4[Status],"-",0)="Dead"),"Dead",
     OR(_xlfn.XLOOKUP(A603,Table1[Tag Number],Table1[Status],"-",0)="Alive",
        _xlfn.XLOOKUP(A603,Table2[Tag Number],Table2[Status],"-",0)="Alive",
        _xlfn.XLOOKUP(A603,Table3[Tag Number],Table3[Status],"-",0)="Alive",
        _xlfn.XLOOKUP(A603,Table4[Tag Number],Table4[Status],"-",0)="Alive"),"Alive",
     OR(_xlfn.XLOOKUP(A603,Table1[Tag Number],Table1[Status],"-",0)="-",
        _xlfn.XLOOKUP(A603,Table2[Tag Number],Table2[Status],"-",0)="-",
        _xlfn.XLOOKUP(A603,Table3[Tag Number],Table3[Status],"-",0)="-",
        _xlfn.XLOOKUP(A603,Table4[Tag Number],Table4[Status],"-",0)="-"),
   "-")</f>
        <v>-</v>
      </c>
      <c r="I603" s="90"/>
      <c r="J603" s="90"/>
      <c r="K603" s="91"/>
      <c r="L603" s="91"/>
      <c r="M603" s="91"/>
      <c r="N603" s="92"/>
      <c r="O603" s="89"/>
      <c r="R603" t="b">
        <f t="shared" si="19"/>
        <v>0</v>
      </c>
    </row>
    <row r="604" spans="1:18" ht="15" thickBot="1" x14ac:dyDescent="0.35">
      <c r="A604" s="3" t="s">
        <v>1575</v>
      </c>
      <c r="B604" s="3" t="s">
        <v>1137</v>
      </c>
      <c r="C604" s="84">
        <f>IF(COUNTIF(Table1[Tag Number], A604), 1, 0)</f>
        <v>0</v>
      </c>
      <c r="D604" s="85">
        <f>IF(COUNTIF(Table2[Tag Number], A604), 1, 0)</f>
        <v>0</v>
      </c>
      <c r="E604" s="86">
        <f>IF(COUNTIF(Table3[Tag Number], A604), 1, 0)</f>
        <v>0</v>
      </c>
      <c r="F604" s="86">
        <f>IF(COUNTIF(Table4[Tag Number], A604), 1, 0)</f>
        <v>0</v>
      </c>
      <c r="G604" s="87">
        <f t="shared" si="20"/>
        <v>0</v>
      </c>
      <c r="H604" s="88" t="str" cm="1">
        <f t="array" ref="H604">_xlfn.IFS(OR(_xlfn.XLOOKUP(A604,Table1[Tag Number],Table1[Status],"-",0)="Dead",
        _xlfn.XLOOKUP(A604,Table2[Tag Number],Table2[Status],"-",0)="Dead",
        _xlfn.XLOOKUP(A604,Table3[Tag Number],Table3[Status],"-",0)="Dead",
        _xlfn.XLOOKUP(A604,Table4[Tag Number],Table4[Status],"-",0)="Dead"),"Dead",
     OR(_xlfn.XLOOKUP(A604,Table1[Tag Number],Table1[Status],"-",0)="Alive",
        _xlfn.XLOOKUP(A604,Table2[Tag Number],Table2[Status],"-",0)="Alive",
        _xlfn.XLOOKUP(A604,Table3[Tag Number],Table3[Status],"-",0)="Alive",
        _xlfn.XLOOKUP(A604,Table4[Tag Number],Table4[Status],"-",0)="Alive"),"Alive",
     OR(_xlfn.XLOOKUP(A604,Table1[Tag Number],Table1[Status],"-",0)="-",
        _xlfn.XLOOKUP(A604,Table2[Tag Number],Table2[Status],"-",0)="-",
        _xlfn.XLOOKUP(A604,Table3[Tag Number],Table3[Status],"-",0)="-",
        _xlfn.XLOOKUP(A604,Table4[Tag Number],Table4[Status],"-",0)="-"),
   "-")</f>
        <v>-</v>
      </c>
      <c r="I604" s="90"/>
      <c r="J604" s="90"/>
      <c r="K604" s="91"/>
      <c r="L604" s="91"/>
      <c r="M604" s="91"/>
      <c r="N604" s="92"/>
      <c r="O604" s="89"/>
      <c r="R604" t="b">
        <f t="shared" si="19"/>
        <v>0</v>
      </c>
    </row>
    <row r="605" spans="1:18" ht="15" thickBot="1" x14ac:dyDescent="0.35">
      <c r="A605" s="2" t="s">
        <v>783</v>
      </c>
      <c r="B605" s="2" t="s">
        <v>1137</v>
      </c>
      <c r="C605" s="84">
        <f>IF(COUNTIF(Table1[Tag Number], A605), 1, 0)</f>
        <v>0</v>
      </c>
      <c r="D605" s="85">
        <f>IF(COUNTIF(Table2[Tag Number], A605), 1, 0)</f>
        <v>0</v>
      </c>
      <c r="E605" s="86">
        <f>IF(COUNTIF(Table3[Tag Number], A605), 1, 0)</f>
        <v>0</v>
      </c>
      <c r="F605" s="86">
        <f>IF(COUNTIF(Table4[Tag Number], A605), 1, 0)</f>
        <v>0</v>
      </c>
      <c r="G605" s="87">
        <f t="shared" si="20"/>
        <v>0</v>
      </c>
      <c r="H605" s="88" t="str" cm="1">
        <f t="array" ref="H605">_xlfn.IFS(OR(_xlfn.XLOOKUP(A605,Table1[Tag Number],Table1[Status],"-",0)="Dead",
        _xlfn.XLOOKUP(A605,Table2[Tag Number],Table2[Status],"-",0)="Dead",
        _xlfn.XLOOKUP(A605,Table3[Tag Number],Table3[Status],"-",0)="Dead",
        _xlfn.XLOOKUP(A605,Table4[Tag Number],Table4[Status],"-",0)="Dead"),"Dead",
     OR(_xlfn.XLOOKUP(A605,Table1[Tag Number],Table1[Status],"-",0)="Alive",
        _xlfn.XLOOKUP(A605,Table2[Tag Number],Table2[Status],"-",0)="Alive",
        _xlfn.XLOOKUP(A605,Table3[Tag Number],Table3[Status],"-",0)="Alive",
        _xlfn.XLOOKUP(A605,Table4[Tag Number],Table4[Status],"-",0)="Alive"),"Alive",
     OR(_xlfn.XLOOKUP(A605,Table1[Tag Number],Table1[Status],"-",0)="-",
        _xlfn.XLOOKUP(A605,Table2[Tag Number],Table2[Status],"-",0)="-",
        _xlfn.XLOOKUP(A605,Table3[Tag Number],Table3[Status],"-",0)="-",
        _xlfn.XLOOKUP(A605,Table4[Tag Number],Table4[Status],"-",0)="-"),
   "-")</f>
        <v>-</v>
      </c>
      <c r="I605" s="90"/>
      <c r="J605" s="90"/>
      <c r="K605" s="91"/>
      <c r="L605" s="91"/>
      <c r="M605" s="91"/>
      <c r="N605" s="92"/>
      <c r="O605" s="89"/>
      <c r="R605" t="b">
        <f t="shared" si="19"/>
        <v>0</v>
      </c>
    </row>
    <row r="606" spans="1:18" ht="15" thickBot="1" x14ac:dyDescent="0.35">
      <c r="A606" s="3" t="s">
        <v>1576</v>
      </c>
      <c r="B606" s="3" t="s">
        <v>1145</v>
      </c>
      <c r="C606" s="84">
        <f>IF(COUNTIF(Table1[Tag Number], A606), 1, 0)</f>
        <v>0</v>
      </c>
      <c r="D606" s="85">
        <f>IF(COUNTIF(Table2[Tag Number], A606), 1, 0)</f>
        <v>0</v>
      </c>
      <c r="E606" s="86">
        <f>IF(COUNTIF(Table3[Tag Number], A606), 1, 0)</f>
        <v>0</v>
      </c>
      <c r="F606" s="86">
        <f>IF(COUNTIF(Table4[Tag Number], A606), 1, 0)</f>
        <v>0</v>
      </c>
      <c r="G606" s="87">
        <f t="shared" si="20"/>
        <v>0</v>
      </c>
      <c r="H606" s="88" t="str" cm="1">
        <f t="array" ref="H606">_xlfn.IFS(OR(_xlfn.XLOOKUP(A606,Table1[Tag Number],Table1[Status],"-",0)="Dead",
        _xlfn.XLOOKUP(A606,Table2[Tag Number],Table2[Status],"-",0)="Dead",
        _xlfn.XLOOKUP(A606,Table3[Tag Number],Table3[Status],"-",0)="Dead",
        _xlfn.XLOOKUP(A606,Table4[Tag Number],Table4[Status],"-",0)="Dead"),"Dead",
     OR(_xlfn.XLOOKUP(A606,Table1[Tag Number],Table1[Status],"-",0)="Alive",
        _xlfn.XLOOKUP(A606,Table2[Tag Number],Table2[Status],"-",0)="Alive",
        _xlfn.XLOOKUP(A606,Table3[Tag Number],Table3[Status],"-",0)="Alive",
        _xlfn.XLOOKUP(A606,Table4[Tag Number],Table4[Status],"-",0)="Alive"),"Alive",
     OR(_xlfn.XLOOKUP(A606,Table1[Tag Number],Table1[Status],"-",0)="-",
        _xlfn.XLOOKUP(A606,Table2[Tag Number],Table2[Status],"-",0)="-",
        _xlfn.XLOOKUP(A606,Table3[Tag Number],Table3[Status],"-",0)="-",
        _xlfn.XLOOKUP(A606,Table4[Tag Number],Table4[Status],"-",0)="-"),
   "-")</f>
        <v>-</v>
      </c>
      <c r="I606" s="90"/>
      <c r="J606" s="90"/>
      <c r="K606" s="91"/>
      <c r="L606" s="91"/>
      <c r="M606" s="91"/>
      <c r="N606" s="92"/>
      <c r="O606" s="89"/>
      <c r="R606" t="b">
        <f t="shared" si="19"/>
        <v>0</v>
      </c>
    </row>
    <row r="607" spans="1:18" ht="15" thickBot="1" x14ac:dyDescent="0.35">
      <c r="A607" s="2" t="s">
        <v>1577</v>
      </c>
      <c r="B607" s="2" t="s">
        <v>1145</v>
      </c>
      <c r="C607" s="84">
        <f>IF(COUNTIF(Table1[Tag Number], A607), 1, 0)</f>
        <v>0</v>
      </c>
      <c r="D607" s="85">
        <f>IF(COUNTIF(Table2[Tag Number], A607), 1, 0)</f>
        <v>0</v>
      </c>
      <c r="E607" s="86">
        <f>IF(COUNTIF(Table3[Tag Number], A607), 1, 0)</f>
        <v>0</v>
      </c>
      <c r="F607" s="86">
        <f>IF(COUNTIF(Table4[Tag Number], A607), 1, 0)</f>
        <v>0</v>
      </c>
      <c r="G607" s="87">
        <f t="shared" si="20"/>
        <v>0</v>
      </c>
      <c r="H607" s="88" t="str" cm="1">
        <f t="array" ref="H607">_xlfn.IFS(OR(_xlfn.XLOOKUP(A607,Table1[Tag Number],Table1[Status],"-",0)="Dead",
        _xlfn.XLOOKUP(A607,Table2[Tag Number],Table2[Status],"-",0)="Dead",
        _xlfn.XLOOKUP(A607,Table3[Tag Number],Table3[Status],"-",0)="Dead",
        _xlfn.XLOOKUP(A607,Table4[Tag Number],Table4[Status],"-",0)="Dead"),"Dead",
     OR(_xlfn.XLOOKUP(A607,Table1[Tag Number],Table1[Status],"-",0)="Alive",
        _xlfn.XLOOKUP(A607,Table2[Tag Number],Table2[Status],"-",0)="Alive",
        _xlfn.XLOOKUP(A607,Table3[Tag Number],Table3[Status],"-",0)="Alive",
        _xlfn.XLOOKUP(A607,Table4[Tag Number],Table4[Status],"-",0)="Alive"),"Alive",
     OR(_xlfn.XLOOKUP(A607,Table1[Tag Number],Table1[Status],"-",0)="-",
        _xlfn.XLOOKUP(A607,Table2[Tag Number],Table2[Status],"-",0)="-",
        _xlfn.XLOOKUP(A607,Table3[Tag Number],Table3[Status],"-",0)="-",
        _xlfn.XLOOKUP(A607,Table4[Tag Number],Table4[Status],"-",0)="-"),
   "-")</f>
        <v>-</v>
      </c>
      <c r="I607" s="90"/>
      <c r="J607" s="90"/>
      <c r="K607" s="91"/>
      <c r="L607" s="91"/>
      <c r="M607" s="91"/>
      <c r="N607" s="92"/>
      <c r="O607" s="89"/>
      <c r="R607" t="b">
        <f t="shared" si="19"/>
        <v>0</v>
      </c>
    </row>
    <row r="608" spans="1:18" ht="15" thickBot="1" x14ac:dyDescent="0.35">
      <c r="A608" s="3" t="s">
        <v>64</v>
      </c>
      <c r="B608" s="3" t="s">
        <v>1145</v>
      </c>
      <c r="C608" s="84">
        <f>IF(COUNTIF(Table1[Tag Number], A608), 1, 0)</f>
        <v>0</v>
      </c>
      <c r="D608" s="85">
        <f>IF(COUNTIF(Table2[Tag Number], A608), 1, 0)</f>
        <v>0</v>
      </c>
      <c r="E608" s="86">
        <f>IF(COUNTIF(Table3[Tag Number], A608), 1, 0)</f>
        <v>0</v>
      </c>
      <c r="F608" s="86">
        <f>IF(COUNTIF(Table4[Tag Number], A608), 1, 0)</f>
        <v>0</v>
      </c>
      <c r="G608" s="87">
        <f t="shared" si="20"/>
        <v>0</v>
      </c>
      <c r="H608" s="88" t="str" cm="1">
        <f t="array" ref="H608">_xlfn.IFS(OR(_xlfn.XLOOKUP(A608,Table1[Tag Number],Table1[Status],"-",0)="Dead",
        _xlfn.XLOOKUP(A608,Table2[Tag Number],Table2[Status],"-",0)="Dead",
        _xlfn.XLOOKUP(A608,Table3[Tag Number],Table3[Status],"-",0)="Dead",
        _xlfn.XLOOKUP(A608,Table4[Tag Number],Table4[Status],"-",0)="Dead"),"Dead",
     OR(_xlfn.XLOOKUP(A608,Table1[Tag Number],Table1[Status],"-",0)="Alive",
        _xlfn.XLOOKUP(A608,Table2[Tag Number],Table2[Status],"-",0)="Alive",
        _xlfn.XLOOKUP(A608,Table3[Tag Number],Table3[Status],"-",0)="Alive",
        _xlfn.XLOOKUP(A608,Table4[Tag Number],Table4[Status],"-",0)="Alive"),"Alive",
     OR(_xlfn.XLOOKUP(A608,Table1[Tag Number],Table1[Status],"-",0)="-",
        _xlfn.XLOOKUP(A608,Table2[Tag Number],Table2[Status],"-",0)="-",
        _xlfn.XLOOKUP(A608,Table3[Tag Number],Table3[Status],"-",0)="-",
        _xlfn.XLOOKUP(A608,Table4[Tag Number],Table4[Status],"-",0)="-"),
   "-")</f>
        <v>-</v>
      </c>
      <c r="I608" s="90"/>
      <c r="J608" s="90"/>
      <c r="K608" s="91"/>
      <c r="L608" s="91"/>
      <c r="M608" s="91"/>
      <c r="N608" s="92"/>
      <c r="O608" s="89"/>
      <c r="R608" t="b">
        <f t="shared" si="19"/>
        <v>0</v>
      </c>
    </row>
    <row r="609" spans="1:18" ht="15" thickBot="1" x14ac:dyDescent="0.35">
      <c r="A609" s="2" t="s">
        <v>608</v>
      </c>
      <c r="B609" s="2" t="s">
        <v>1137</v>
      </c>
      <c r="C609" s="84">
        <f>IF(COUNTIF(Table1[Tag Number], A609), 1, 0)</f>
        <v>0</v>
      </c>
      <c r="D609" s="85">
        <f>IF(COUNTIF(Table2[Tag Number], A609), 1, 0)</f>
        <v>0</v>
      </c>
      <c r="E609" s="86">
        <f>IF(COUNTIF(Table3[Tag Number], A609), 1, 0)</f>
        <v>0</v>
      </c>
      <c r="F609" s="86">
        <f>IF(COUNTIF(Table4[Tag Number], A609), 1, 0)</f>
        <v>0</v>
      </c>
      <c r="G609" s="87">
        <f t="shared" si="20"/>
        <v>0</v>
      </c>
      <c r="H609" s="88" t="str" cm="1">
        <f t="array" ref="H609">_xlfn.IFS(OR(_xlfn.XLOOKUP(A609,Table1[Tag Number],Table1[Status],"-",0)="Dead",
        _xlfn.XLOOKUP(A609,Table2[Tag Number],Table2[Status],"-",0)="Dead",
        _xlfn.XLOOKUP(A609,Table3[Tag Number],Table3[Status],"-",0)="Dead",
        _xlfn.XLOOKUP(A609,Table4[Tag Number],Table4[Status],"-",0)="Dead"),"Dead",
     OR(_xlfn.XLOOKUP(A609,Table1[Tag Number],Table1[Status],"-",0)="Alive",
        _xlfn.XLOOKUP(A609,Table2[Tag Number],Table2[Status],"-",0)="Alive",
        _xlfn.XLOOKUP(A609,Table3[Tag Number],Table3[Status],"-",0)="Alive",
        _xlfn.XLOOKUP(A609,Table4[Tag Number],Table4[Status],"-",0)="Alive"),"Alive",
     OR(_xlfn.XLOOKUP(A609,Table1[Tag Number],Table1[Status],"-",0)="-",
        _xlfn.XLOOKUP(A609,Table2[Tag Number],Table2[Status],"-",0)="-",
        _xlfn.XLOOKUP(A609,Table3[Tag Number],Table3[Status],"-",0)="-",
        _xlfn.XLOOKUP(A609,Table4[Tag Number],Table4[Status],"-",0)="-"),
   "-")</f>
        <v>-</v>
      </c>
      <c r="I609" s="90"/>
      <c r="J609" s="90"/>
      <c r="K609" s="91"/>
      <c r="L609" s="91"/>
      <c r="M609" s="91"/>
      <c r="N609" s="92"/>
      <c r="O609" s="89"/>
      <c r="R609" t="b">
        <f t="shared" si="19"/>
        <v>0</v>
      </c>
    </row>
    <row r="610" spans="1:18" ht="15" thickBot="1" x14ac:dyDescent="0.35">
      <c r="A610" s="3" t="s">
        <v>135</v>
      </c>
      <c r="B610" s="3" t="s">
        <v>1145</v>
      </c>
      <c r="C610" s="84">
        <f>IF(COUNTIF(Table1[Tag Number], A610), 1, 0)</f>
        <v>0</v>
      </c>
      <c r="D610" s="85">
        <f>IF(COUNTIF(Table2[Tag Number], A610), 1, 0)</f>
        <v>0</v>
      </c>
      <c r="E610" s="86">
        <f>IF(COUNTIF(Table3[Tag Number], A610), 1, 0)</f>
        <v>1</v>
      </c>
      <c r="F610" s="86">
        <f>IF(COUNTIF(Table4[Tag Number], A610), 1, 0)</f>
        <v>1</v>
      </c>
      <c r="G610" s="87">
        <f t="shared" si="20"/>
        <v>2</v>
      </c>
      <c r="H610" s="88" t="str" cm="1">
        <f t="array" ref="H610">_xlfn.IFS(OR(_xlfn.XLOOKUP(A610,Table1[Tag Number],Table1[Status],"-",0)="Dead",
        _xlfn.XLOOKUP(A610,Table2[Tag Number],Table2[Status],"-",0)="Dead",
        _xlfn.XLOOKUP(A610,Table3[Tag Number],Table3[Status],"-",0)="Dead",
        _xlfn.XLOOKUP(A610,Table4[Tag Number],Table4[Status],"-",0)="Dead"),"Dead",
     OR(_xlfn.XLOOKUP(A610,Table1[Tag Number],Table1[Status],"-",0)="Alive",
        _xlfn.XLOOKUP(A610,Table2[Tag Number],Table2[Status],"-",0)="Alive",
        _xlfn.XLOOKUP(A610,Table3[Tag Number],Table3[Status],"-",0)="Alive",
        _xlfn.XLOOKUP(A610,Table4[Tag Number],Table4[Status],"-",0)="Alive"),"Alive",
     OR(_xlfn.XLOOKUP(A610,Table1[Tag Number],Table1[Status],"-",0)="-",
        _xlfn.XLOOKUP(A610,Table2[Tag Number],Table2[Status],"-",0)="-",
        _xlfn.XLOOKUP(A610,Table3[Tag Number],Table3[Status],"-",0)="-",
        _xlfn.XLOOKUP(A610,Table4[Tag Number],Table4[Status],"-",0)="-"),
   "-")</f>
        <v>Alive</v>
      </c>
      <c r="I610" s="90"/>
      <c r="J610" s="90"/>
      <c r="K610" s="91"/>
      <c r="L610" s="91"/>
      <c r="M610" s="91"/>
      <c r="N610" s="92"/>
      <c r="O610" s="89"/>
      <c r="R610" t="str">
        <f t="shared" si="19"/>
        <v>B613</v>
      </c>
    </row>
    <row r="611" spans="1:18" ht="15" thickBot="1" x14ac:dyDescent="0.35">
      <c r="A611" s="2" t="s">
        <v>494</v>
      </c>
      <c r="B611" s="2" t="s">
        <v>1137</v>
      </c>
      <c r="C611" s="84">
        <f>IF(COUNTIF(Table1[Tag Number], A611), 1, 0)</f>
        <v>0</v>
      </c>
      <c r="D611" s="85">
        <f>IF(COUNTIF(Table2[Tag Number], A611), 1, 0)</f>
        <v>0</v>
      </c>
      <c r="E611" s="86">
        <f>IF(COUNTIF(Table3[Tag Number], A611), 1, 0)</f>
        <v>0</v>
      </c>
      <c r="F611" s="86">
        <f>IF(COUNTIF(Table4[Tag Number], A611), 1, 0)</f>
        <v>0</v>
      </c>
      <c r="G611" s="87">
        <f t="shared" si="20"/>
        <v>0</v>
      </c>
      <c r="H611" s="88" t="str" cm="1">
        <f t="array" ref="H611">_xlfn.IFS(OR(_xlfn.XLOOKUP(A611,Table1[Tag Number],Table1[Status],"-",0)="Dead",
        _xlfn.XLOOKUP(A611,Table2[Tag Number],Table2[Status],"-",0)="Dead",
        _xlfn.XLOOKUP(A611,Table3[Tag Number],Table3[Status],"-",0)="Dead",
        _xlfn.XLOOKUP(A611,Table4[Tag Number],Table4[Status],"-",0)="Dead"),"Dead",
     OR(_xlfn.XLOOKUP(A611,Table1[Tag Number],Table1[Status],"-",0)="Alive",
        _xlfn.XLOOKUP(A611,Table2[Tag Number],Table2[Status],"-",0)="Alive",
        _xlfn.XLOOKUP(A611,Table3[Tag Number],Table3[Status],"-",0)="Alive",
        _xlfn.XLOOKUP(A611,Table4[Tag Number],Table4[Status],"-",0)="Alive"),"Alive",
     OR(_xlfn.XLOOKUP(A611,Table1[Tag Number],Table1[Status],"-",0)="-",
        _xlfn.XLOOKUP(A611,Table2[Tag Number],Table2[Status],"-",0)="-",
        _xlfn.XLOOKUP(A611,Table3[Tag Number],Table3[Status],"-",0)="-",
        _xlfn.XLOOKUP(A611,Table4[Tag Number],Table4[Status],"-",0)="-"),
   "-")</f>
        <v>-</v>
      </c>
      <c r="I611" s="90"/>
      <c r="J611" s="90"/>
      <c r="K611" s="91"/>
      <c r="L611" s="91"/>
      <c r="M611" s="91"/>
      <c r="N611" s="92"/>
      <c r="O611" s="89"/>
      <c r="R611" t="b">
        <f t="shared" si="19"/>
        <v>0</v>
      </c>
    </row>
    <row r="612" spans="1:18" ht="15" thickBot="1" x14ac:dyDescent="0.35">
      <c r="A612" s="3" t="s">
        <v>1578</v>
      </c>
      <c r="B612" s="3" t="s">
        <v>1145</v>
      </c>
      <c r="C612" s="84">
        <f>IF(COUNTIF(Table1[Tag Number], A612), 1, 0)</f>
        <v>0</v>
      </c>
      <c r="D612" s="85">
        <f>IF(COUNTIF(Table2[Tag Number], A612), 1, 0)</f>
        <v>0</v>
      </c>
      <c r="E612" s="86">
        <f>IF(COUNTIF(Table3[Tag Number], A612), 1, 0)</f>
        <v>0</v>
      </c>
      <c r="F612" s="86">
        <f>IF(COUNTIF(Table4[Tag Number], A612), 1, 0)</f>
        <v>0</v>
      </c>
      <c r="G612" s="87">
        <f t="shared" si="20"/>
        <v>0</v>
      </c>
      <c r="H612" s="88" t="str" cm="1">
        <f t="array" ref="H612">_xlfn.IFS(OR(_xlfn.XLOOKUP(A612,Table1[Tag Number],Table1[Status],"-",0)="Dead",
        _xlfn.XLOOKUP(A612,Table2[Tag Number],Table2[Status],"-",0)="Dead",
        _xlfn.XLOOKUP(A612,Table3[Tag Number],Table3[Status],"-",0)="Dead",
        _xlfn.XLOOKUP(A612,Table4[Tag Number],Table4[Status],"-",0)="Dead"),"Dead",
     OR(_xlfn.XLOOKUP(A612,Table1[Tag Number],Table1[Status],"-",0)="Alive",
        _xlfn.XLOOKUP(A612,Table2[Tag Number],Table2[Status],"-",0)="Alive",
        _xlfn.XLOOKUP(A612,Table3[Tag Number],Table3[Status],"-",0)="Alive",
        _xlfn.XLOOKUP(A612,Table4[Tag Number],Table4[Status],"-",0)="Alive"),"Alive",
     OR(_xlfn.XLOOKUP(A612,Table1[Tag Number],Table1[Status],"-",0)="-",
        _xlfn.XLOOKUP(A612,Table2[Tag Number],Table2[Status],"-",0)="-",
        _xlfn.XLOOKUP(A612,Table3[Tag Number],Table3[Status],"-",0)="-",
        _xlfn.XLOOKUP(A612,Table4[Tag Number],Table4[Status],"-",0)="-"),
   "-")</f>
        <v>-</v>
      </c>
      <c r="I612" s="90"/>
      <c r="J612" s="90"/>
      <c r="K612" s="91"/>
      <c r="L612" s="91"/>
      <c r="M612" s="91"/>
      <c r="N612" s="92"/>
      <c r="O612" s="89"/>
      <c r="R612" t="b">
        <f t="shared" si="19"/>
        <v>0</v>
      </c>
    </row>
    <row r="613" spans="1:18" ht="15" thickBot="1" x14ac:dyDescent="0.35">
      <c r="A613" s="2" t="s">
        <v>1579</v>
      </c>
      <c r="B613" s="2" t="s">
        <v>1137</v>
      </c>
      <c r="C613" s="84">
        <f>IF(COUNTIF(Table1[Tag Number], A613), 1, 0)</f>
        <v>0</v>
      </c>
      <c r="D613" s="85">
        <f>IF(COUNTIF(Table2[Tag Number], A613), 1, 0)</f>
        <v>0</v>
      </c>
      <c r="E613" s="86">
        <f>IF(COUNTIF(Table3[Tag Number], A613), 1, 0)</f>
        <v>0</v>
      </c>
      <c r="F613" s="86">
        <f>IF(COUNTIF(Table4[Tag Number], A613), 1, 0)</f>
        <v>0</v>
      </c>
      <c r="G613" s="87">
        <f t="shared" si="20"/>
        <v>0</v>
      </c>
      <c r="H613" s="88" t="str" cm="1">
        <f t="array" ref="H613">_xlfn.IFS(OR(_xlfn.XLOOKUP(A613,Table1[Tag Number],Table1[Status],"-",0)="Dead",
        _xlfn.XLOOKUP(A613,Table2[Tag Number],Table2[Status],"-",0)="Dead",
        _xlfn.XLOOKUP(A613,Table3[Tag Number],Table3[Status],"-",0)="Dead",
        _xlfn.XLOOKUP(A613,Table4[Tag Number],Table4[Status],"-",0)="Dead"),"Dead",
     OR(_xlfn.XLOOKUP(A613,Table1[Tag Number],Table1[Status],"-",0)="Alive",
        _xlfn.XLOOKUP(A613,Table2[Tag Number],Table2[Status],"-",0)="Alive",
        _xlfn.XLOOKUP(A613,Table3[Tag Number],Table3[Status],"-",0)="Alive",
        _xlfn.XLOOKUP(A613,Table4[Tag Number],Table4[Status],"-",0)="Alive"),"Alive",
     OR(_xlfn.XLOOKUP(A613,Table1[Tag Number],Table1[Status],"-",0)="-",
        _xlfn.XLOOKUP(A613,Table2[Tag Number],Table2[Status],"-",0)="-",
        _xlfn.XLOOKUP(A613,Table3[Tag Number],Table3[Status],"-",0)="-",
        _xlfn.XLOOKUP(A613,Table4[Tag Number],Table4[Status],"-",0)="-"),
   "-")</f>
        <v>-</v>
      </c>
      <c r="I613" s="90"/>
      <c r="J613" s="90"/>
      <c r="K613" s="91"/>
      <c r="L613" s="91"/>
      <c r="M613" s="91"/>
      <c r="N613" s="92"/>
      <c r="O613" s="89"/>
      <c r="R613" t="b">
        <f t="shared" si="19"/>
        <v>0</v>
      </c>
    </row>
    <row r="614" spans="1:18" ht="15" thickBot="1" x14ac:dyDescent="0.35">
      <c r="A614" s="3" t="s">
        <v>983</v>
      </c>
      <c r="B614" s="3" t="s">
        <v>1137</v>
      </c>
      <c r="C614" s="84">
        <f>IF(COUNTIF(Table1[Tag Number], A614), 1, 0)</f>
        <v>0</v>
      </c>
      <c r="D614" s="85">
        <f>IF(COUNTIF(Table2[Tag Number], A614), 1, 0)</f>
        <v>0</v>
      </c>
      <c r="E614" s="86">
        <f>IF(COUNTIF(Table3[Tag Number], A614), 1, 0)</f>
        <v>0</v>
      </c>
      <c r="F614" s="86">
        <f>IF(COUNTIF(Table4[Tag Number], A614), 1, 0)</f>
        <v>0</v>
      </c>
      <c r="G614" s="87">
        <f t="shared" si="20"/>
        <v>0</v>
      </c>
      <c r="H614" s="88" t="str" cm="1">
        <f t="array" ref="H614">_xlfn.IFS(OR(_xlfn.XLOOKUP(A614,Table1[Tag Number],Table1[Status],"-",0)="Dead",
        _xlfn.XLOOKUP(A614,Table2[Tag Number],Table2[Status],"-",0)="Dead",
        _xlfn.XLOOKUP(A614,Table3[Tag Number],Table3[Status],"-",0)="Dead",
        _xlfn.XLOOKUP(A614,Table4[Tag Number],Table4[Status],"-",0)="Dead"),"Dead",
     OR(_xlfn.XLOOKUP(A614,Table1[Tag Number],Table1[Status],"-",0)="Alive",
        _xlfn.XLOOKUP(A614,Table2[Tag Number],Table2[Status],"-",0)="Alive",
        _xlfn.XLOOKUP(A614,Table3[Tag Number],Table3[Status],"-",0)="Alive",
        _xlfn.XLOOKUP(A614,Table4[Tag Number],Table4[Status],"-",0)="Alive"),"Alive",
     OR(_xlfn.XLOOKUP(A614,Table1[Tag Number],Table1[Status],"-",0)="-",
        _xlfn.XLOOKUP(A614,Table2[Tag Number],Table2[Status],"-",0)="-",
        _xlfn.XLOOKUP(A614,Table3[Tag Number],Table3[Status],"-",0)="-",
        _xlfn.XLOOKUP(A614,Table4[Tag Number],Table4[Status],"-",0)="-"),
   "-")</f>
        <v>-</v>
      </c>
      <c r="I614" s="90"/>
      <c r="J614" s="90"/>
      <c r="K614" s="91"/>
      <c r="L614" s="91"/>
      <c r="M614" s="91"/>
      <c r="N614" s="92"/>
      <c r="O614" s="89"/>
      <c r="R614" t="b">
        <f t="shared" si="19"/>
        <v>0</v>
      </c>
    </row>
    <row r="615" spans="1:18" ht="15" thickBot="1" x14ac:dyDescent="0.35">
      <c r="A615" s="2" t="s">
        <v>1580</v>
      </c>
      <c r="B615" s="2" t="s">
        <v>1137</v>
      </c>
      <c r="C615" s="84">
        <f>IF(COUNTIF(Table1[Tag Number], A615), 1, 0)</f>
        <v>0</v>
      </c>
      <c r="D615" s="85">
        <f>IF(COUNTIF(Table2[Tag Number], A615), 1, 0)</f>
        <v>0</v>
      </c>
      <c r="E615" s="86">
        <f>IF(COUNTIF(Table3[Tag Number], A615), 1, 0)</f>
        <v>0</v>
      </c>
      <c r="F615" s="86">
        <f>IF(COUNTIF(Table4[Tag Number], A615), 1, 0)</f>
        <v>0</v>
      </c>
      <c r="G615" s="87">
        <f t="shared" si="20"/>
        <v>0</v>
      </c>
      <c r="H615" s="88" t="str" cm="1">
        <f t="array" ref="H615">_xlfn.IFS(OR(_xlfn.XLOOKUP(A615,Table1[Tag Number],Table1[Status],"-",0)="Dead",
        _xlfn.XLOOKUP(A615,Table2[Tag Number],Table2[Status],"-",0)="Dead",
        _xlfn.XLOOKUP(A615,Table3[Tag Number],Table3[Status],"-",0)="Dead",
        _xlfn.XLOOKUP(A615,Table4[Tag Number],Table4[Status],"-",0)="Dead"),"Dead",
     OR(_xlfn.XLOOKUP(A615,Table1[Tag Number],Table1[Status],"-",0)="Alive",
        _xlfn.XLOOKUP(A615,Table2[Tag Number],Table2[Status],"-",0)="Alive",
        _xlfn.XLOOKUP(A615,Table3[Tag Number],Table3[Status],"-",0)="Alive",
        _xlfn.XLOOKUP(A615,Table4[Tag Number],Table4[Status],"-",0)="Alive"),"Alive",
     OR(_xlfn.XLOOKUP(A615,Table1[Tag Number],Table1[Status],"-",0)="-",
        _xlfn.XLOOKUP(A615,Table2[Tag Number],Table2[Status],"-",0)="-",
        _xlfn.XLOOKUP(A615,Table3[Tag Number],Table3[Status],"-",0)="-",
        _xlfn.XLOOKUP(A615,Table4[Tag Number],Table4[Status],"-",0)="-"),
   "-")</f>
        <v>-</v>
      </c>
      <c r="I615" s="90"/>
      <c r="J615" s="90"/>
      <c r="K615" s="91"/>
      <c r="L615" s="91"/>
      <c r="M615" s="91"/>
      <c r="N615" s="92"/>
      <c r="O615" s="89"/>
      <c r="R615" t="b">
        <f t="shared" si="19"/>
        <v>0</v>
      </c>
    </row>
    <row r="616" spans="1:18" ht="15" thickBot="1" x14ac:dyDescent="0.35">
      <c r="A616" s="3" t="s">
        <v>1581</v>
      </c>
      <c r="B616" s="3" t="s">
        <v>1145</v>
      </c>
      <c r="C616" s="84">
        <f>IF(COUNTIF(Table1[Tag Number], A616), 1, 0)</f>
        <v>0</v>
      </c>
      <c r="D616" s="85">
        <f>IF(COUNTIF(Table2[Tag Number], A616), 1, 0)</f>
        <v>0</v>
      </c>
      <c r="E616" s="86">
        <f>IF(COUNTIF(Table3[Tag Number], A616), 1, 0)</f>
        <v>0</v>
      </c>
      <c r="F616" s="86">
        <f>IF(COUNTIF(Table4[Tag Number], A616), 1, 0)</f>
        <v>0</v>
      </c>
      <c r="G616" s="87">
        <f t="shared" si="20"/>
        <v>0</v>
      </c>
      <c r="H616" s="88" t="str" cm="1">
        <f t="array" ref="H616">_xlfn.IFS(OR(_xlfn.XLOOKUP(A616,Table1[Tag Number],Table1[Status],"-",0)="Dead",
        _xlfn.XLOOKUP(A616,Table2[Tag Number],Table2[Status],"-",0)="Dead",
        _xlfn.XLOOKUP(A616,Table3[Tag Number],Table3[Status],"-",0)="Dead",
        _xlfn.XLOOKUP(A616,Table4[Tag Number],Table4[Status],"-",0)="Dead"),"Dead",
     OR(_xlfn.XLOOKUP(A616,Table1[Tag Number],Table1[Status],"-",0)="Alive",
        _xlfn.XLOOKUP(A616,Table2[Tag Number],Table2[Status],"-",0)="Alive",
        _xlfn.XLOOKUP(A616,Table3[Tag Number],Table3[Status],"-",0)="Alive",
        _xlfn.XLOOKUP(A616,Table4[Tag Number],Table4[Status],"-",0)="Alive"),"Alive",
     OR(_xlfn.XLOOKUP(A616,Table1[Tag Number],Table1[Status],"-",0)="-",
        _xlfn.XLOOKUP(A616,Table2[Tag Number],Table2[Status],"-",0)="-",
        _xlfn.XLOOKUP(A616,Table3[Tag Number],Table3[Status],"-",0)="-",
        _xlfn.XLOOKUP(A616,Table4[Tag Number],Table4[Status],"-",0)="-"),
   "-")</f>
        <v>-</v>
      </c>
      <c r="I616" s="90"/>
      <c r="J616" s="90"/>
      <c r="K616" s="91"/>
      <c r="L616" s="91"/>
      <c r="M616" s="91"/>
      <c r="N616" s="92"/>
      <c r="O616" s="89"/>
      <c r="R616" t="b">
        <f t="shared" si="19"/>
        <v>0</v>
      </c>
    </row>
    <row r="617" spans="1:18" ht="15" thickBot="1" x14ac:dyDescent="0.35">
      <c r="A617" s="2" t="s">
        <v>706</v>
      </c>
      <c r="B617" s="2" t="s">
        <v>1137</v>
      </c>
      <c r="C617" s="84">
        <f>IF(COUNTIF(Table1[Tag Number], A617), 1, 0)</f>
        <v>0</v>
      </c>
      <c r="D617" s="85">
        <f>IF(COUNTIF(Table2[Tag Number], A617), 1, 0)</f>
        <v>0</v>
      </c>
      <c r="E617" s="86">
        <f>IF(COUNTIF(Table3[Tag Number], A617), 1, 0)</f>
        <v>0</v>
      </c>
      <c r="F617" s="86">
        <f>IF(COUNTIF(Table4[Tag Number], A617), 1, 0)</f>
        <v>0</v>
      </c>
      <c r="G617" s="87">
        <f t="shared" si="20"/>
        <v>0</v>
      </c>
      <c r="H617" s="88" t="str" cm="1">
        <f t="array" ref="H617">_xlfn.IFS(OR(_xlfn.XLOOKUP(A617,Table1[Tag Number],Table1[Status],"-",0)="Dead",
        _xlfn.XLOOKUP(A617,Table2[Tag Number],Table2[Status],"-",0)="Dead",
        _xlfn.XLOOKUP(A617,Table3[Tag Number],Table3[Status],"-",0)="Dead",
        _xlfn.XLOOKUP(A617,Table4[Tag Number],Table4[Status],"-",0)="Dead"),"Dead",
     OR(_xlfn.XLOOKUP(A617,Table1[Tag Number],Table1[Status],"-",0)="Alive",
        _xlfn.XLOOKUP(A617,Table2[Tag Number],Table2[Status],"-",0)="Alive",
        _xlfn.XLOOKUP(A617,Table3[Tag Number],Table3[Status],"-",0)="Alive",
        _xlfn.XLOOKUP(A617,Table4[Tag Number],Table4[Status],"-",0)="Alive"),"Alive",
     OR(_xlfn.XLOOKUP(A617,Table1[Tag Number],Table1[Status],"-",0)="-",
        _xlfn.XLOOKUP(A617,Table2[Tag Number],Table2[Status],"-",0)="-",
        _xlfn.XLOOKUP(A617,Table3[Tag Number],Table3[Status],"-",0)="-",
        _xlfn.XLOOKUP(A617,Table4[Tag Number],Table4[Status],"-",0)="-"),
   "-")</f>
        <v>-</v>
      </c>
      <c r="I617" s="90"/>
      <c r="J617" s="90"/>
      <c r="K617" s="91"/>
      <c r="L617" s="91"/>
      <c r="M617" s="91"/>
      <c r="N617" s="92"/>
      <c r="O617" s="89"/>
      <c r="R617" t="b">
        <f t="shared" si="19"/>
        <v>0</v>
      </c>
    </row>
    <row r="618" spans="1:18" ht="15" thickBot="1" x14ac:dyDescent="0.35">
      <c r="A618" s="3" t="s">
        <v>1582</v>
      </c>
      <c r="B618" s="3" t="s">
        <v>1145</v>
      </c>
      <c r="C618" s="84">
        <f>IF(COUNTIF(Table1[Tag Number], A618), 1, 0)</f>
        <v>0</v>
      </c>
      <c r="D618" s="85">
        <f>IF(COUNTIF(Table2[Tag Number], A618), 1, 0)</f>
        <v>0</v>
      </c>
      <c r="E618" s="86">
        <f>IF(COUNTIF(Table3[Tag Number], A618), 1, 0)</f>
        <v>0</v>
      </c>
      <c r="F618" s="86">
        <f>IF(COUNTIF(Table4[Tag Number], A618), 1, 0)</f>
        <v>0</v>
      </c>
      <c r="G618" s="87">
        <f t="shared" si="20"/>
        <v>0</v>
      </c>
      <c r="H618" s="88" t="str" cm="1">
        <f t="array" ref="H618">_xlfn.IFS(OR(_xlfn.XLOOKUP(A618,Table1[Tag Number],Table1[Status],"-",0)="Dead",
        _xlfn.XLOOKUP(A618,Table2[Tag Number],Table2[Status],"-",0)="Dead",
        _xlfn.XLOOKUP(A618,Table3[Tag Number],Table3[Status],"-",0)="Dead",
        _xlfn.XLOOKUP(A618,Table4[Tag Number],Table4[Status],"-",0)="Dead"),"Dead",
     OR(_xlfn.XLOOKUP(A618,Table1[Tag Number],Table1[Status],"-",0)="Alive",
        _xlfn.XLOOKUP(A618,Table2[Tag Number],Table2[Status],"-",0)="Alive",
        _xlfn.XLOOKUP(A618,Table3[Tag Number],Table3[Status],"-",0)="Alive",
        _xlfn.XLOOKUP(A618,Table4[Tag Number],Table4[Status],"-",0)="Alive"),"Alive",
     OR(_xlfn.XLOOKUP(A618,Table1[Tag Number],Table1[Status],"-",0)="-",
        _xlfn.XLOOKUP(A618,Table2[Tag Number],Table2[Status],"-",0)="-",
        _xlfn.XLOOKUP(A618,Table3[Tag Number],Table3[Status],"-",0)="-",
        _xlfn.XLOOKUP(A618,Table4[Tag Number],Table4[Status],"-",0)="-"),
   "-")</f>
        <v>-</v>
      </c>
      <c r="I618" s="90"/>
      <c r="J618" s="90"/>
      <c r="K618" s="91"/>
      <c r="L618" s="91"/>
      <c r="M618" s="91"/>
      <c r="N618" s="92"/>
      <c r="O618" s="89"/>
      <c r="R618" t="b">
        <f t="shared" si="19"/>
        <v>0</v>
      </c>
    </row>
    <row r="619" spans="1:18" ht="15" thickBot="1" x14ac:dyDescent="0.35">
      <c r="A619" s="2" t="s">
        <v>1583</v>
      </c>
      <c r="B619" s="2" t="s">
        <v>1137</v>
      </c>
      <c r="C619" s="84">
        <f>IF(COUNTIF(Table1[Tag Number], A619), 1, 0)</f>
        <v>0</v>
      </c>
      <c r="D619" s="85">
        <f>IF(COUNTIF(Table2[Tag Number], A619), 1, 0)</f>
        <v>0</v>
      </c>
      <c r="E619" s="86">
        <f>IF(COUNTIF(Table3[Tag Number], A619), 1, 0)</f>
        <v>0</v>
      </c>
      <c r="F619" s="86">
        <f>IF(COUNTIF(Table4[Tag Number], A619), 1, 0)</f>
        <v>0</v>
      </c>
      <c r="G619" s="87">
        <f t="shared" si="20"/>
        <v>0</v>
      </c>
      <c r="H619" s="88" t="str" cm="1">
        <f t="array" ref="H619">_xlfn.IFS(OR(_xlfn.XLOOKUP(A619,Table1[Tag Number],Table1[Status],"-",0)="Dead",
        _xlfn.XLOOKUP(A619,Table2[Tag Number],Table2[Status],"-",0)="Dead",
        _xlfn.XLOOKUP(A619,Table3[Tag Number],Table3[Status],"-",0)="Dead",
        _xlfn.XLOOKUP(A619,Table4[Tag Number],Table4[Status],"-",0)="Dead"),"Dead",
     OR(_xlfn.XLOOKUP(A619,Table1[Tag Number],Table1[Status],"-",0)="Alive",
        _xlfn.XLOOKUP(A619,Table2[Tag Number],Table2[Status],"-",0)="Alive",
        _xlfn.XLOOKUP(A619,Table3[Tag Number],Table3[Status],"-",0)="Alive",
        _xlfn.XLOOKUP(A619,Table4[Tag Number],Table4[Status],"-",0)="Alive"),"Alive",
     OR(_xlfn.XLOOKUP(A619,Table1[Tag Number],Table1[Status],"-",0)="-",
        _xlfn.XLOOKUP(A619,Table2[Tag Number],Table2[Status],"-",0)="-",
        _xlfn.XLOOKUP(A619,Table3[Tag Number],Table3[Status],"-",0)="-",
        _xlfn.XLOOKUP(A619,Table4[Tag Number],Table4[Status],"-",0)="-"),
   "-")</f>
        <v>-</v>
      </c>
      <c r="I619" s="90"/>
      <c r="J619" s="90"/>
      <c r="K619" s="91"/>
      <c r="L619" s="91"/>
      <c r="M619" s="91"/>
      <c r="N619" s="92"/>
      <c r="O619" s="89"/>
      <c r="R619" t="b">
        <f t="shared" si="19"/>
        <v>0</v>
      </c>
    </row>
    <row r="620" spans="1:18" ht="15" thickBot="1" x14ac:dyDescent="0.35">
      <c r="A620" s="3" t="s">
        <v>1584</v>
      </c>
      <c r="B620" s="3" t="s">
        <v>1137</v>
      </c>
      <c r="C620" s="84">
        <f>IF(COUNTIF(Table1[Tag Number], A620), 1, 0)</f>
        <v>0</v>
      </c>
      <c r="D620" s="85">
        <f>IF(COUNTIF(Table2[Tag Number], A620), 1, 0)</f>
        <v>0</v>
      </c>
      <c r="E620" s="86">
        <f>IF(COUNTIF(Table3[Tag Number], A620), 1, 0)</f>
        <v>0</v>
      </c>
      <c r="F620" s="86">
        <f>IF(COUNTIF(Table4[Tag Number], A620), 1, 0)</f>
        <v>0</v>
      </c>
      <c r="G620" s="87">
        <f t="shared" si="20"/>
        <v>0</v>
      </c>
      <c r="H620" s="88" t="str" cm="1">
        <f t="array" ref="H620">_xlfn.IFS(OR(_xlfn.XLOOKUP(A620,Table1[Tag Number],Table1[Status],"-",0)="Dead",
        _xlfn.XLOOKUP(A620,Table2[Tag Number],Table2[Status],"-",0)="Dead",
        _xlfn.XLOOKUP(A620,Table3[Tag Number],Table3[Status],"-",0)="Dead",
        _xlfn.XLOOKUP(A620,Table4[Tag Number],Table4[Status],"-",0)="Dead"),"Dead",
     OR(_xlfn.XLOOKUP(A620,Table1[Tag Number],Table1[Status],"-",0)="Alive",
        _xlfn.XLOOKUP(A620,Table2[Tag Number],Table2[Status],"-",0)="Alive",
        _xlfn.XLOOKUP(A620,Table3[Tag Number],Table3[Status],"-",0)="Alive",
        _xlfn.XLOOKUP(A620,Table4[Tag Number],Table4[Status],"-",0)="Alive"),"Alive",
     OR(_xlfn.XLOOKUP(A620,Table1[Tag Number],Table1[Status],"-",0)="-",
        _xlfn.XLOOKUP(A620,Table2[Tag Number],Table2[Status],"-",0)="-",
        _xlfn.XLOOKUP(A620,Table3[Tag Number],Table3[Status],"-",0)="-",
        _xlfn.XLOOKUP(A620,Table4[Tag Number],Table4[Status],"-",0)="-"),
   "-")</f>
        <v>-</v>
      </c>
      <c r="I620" s="90"/>
      <c r="J620" s="90"/>
      <c r="K620" s="91"/>
      <c r="L620" s="91"/>
      <c r="M620" s="91"/>
      <c r="N620" s="92"/>
      <c r="O620" s="89"/>
      <c r="R620" t="b">
        <f t="shared" si="19"/>
        <v>0</v>
      </c>
    </row>
    <row r="621" spans="1:18" ht="15" thickBot="1" x14ac:dyDescent="0.35">
      <c r="A621" s="2" t="s">
        <v>1585</v>
      </c>
      <c r="B621" s="2" t="s">
        <v>1145</v>
      </c>
      <c r="C621" s="84">
        <f>IF(COUNTIF(Table1[Tag Number], A621), 1, 0)</f>
        <v>0</v>
      </c>
      <c r="D621" s="85">
        <f>IF(COUNTIF(Table2[Tag Number], A621), 1, 0)</f>
        <v>0</v>
      </c>
      <c r="E621" s="86">
        <f>IF(COUNTIF(Table3[Tag Number], A621), 1, 0)</f>
        <v>0</v>
      </c>
      <c r="F621" s="86">
        <f>IF(COUNTIF(Table4[Tag Number], A621), 1, 0)</f>
        <v>0</v>
      </c>
      <c r="G621" s="87">
        <f t="shared" si="20"/>
        <v>0</v>
      </c>
      <c r="H621" s="88" t="str" cm="1">
        <f t="array" ref="H621">_xlfn.IFS(OR(_xlfn.XLOOKUP(A621,Table1[Tag Number],Table1[Status],"-",0)="Dead",
        _xlfn.XLOOKUP(A621,Table2[Tag Number],Table2[Status],"-",0)="Dead",
        _xlfn.XLOOKUP(A621,Table3[Tag Number],Table3[Status],"-",0)="Dead",
        _xlfn.XLOOKUP(A621,Table4[Tag Number],Table4[Status],"-",0)="Dead"),"Dead",
     OR(_xlfn.XLOOKUP(A621,Table1[Tag Number],Table1[Status],"-",0)="Alive",
        _xlfn.XLOOKUP(A621,Table2[Tag Number],Table2[Status],"-",0)="Alive",
        _xlfn.XLOOKUP(A621,Table3[Tag Number],Table3[Status],"-",0)="Alive",
        _xlfn.XLOOKUP(A621,Table4[Tag Number],Table4[Status],"-",0)="Alive"),"Alive",
     OR(_xlfn.XLOOKUP(A621,Table1[Tag Number],Table1[Status],"-",0)="-",
        _xlfn.XLOOKUP(A621,Table2[Tag Number],Table2[Status],"-",0)="-",
        _xlfn.XLOOKUP(A621,Table3[Tag Number],Table3[Status],"-",0)="-",
        _xlfn.XLOOKUP(A621,Table4[Tag Number],Table4[Status],"-",0)="-"),
   "-")</f>
        <v>-</v>
      </c>
      <c r="I621" s="90"/>
      <c r="J621" s="90"/>
      <c r="K621" s="91"/>
      <c r="L621" s="91"/>
      <c r="M621" s="91"/>
      <c r="N621" s="92"/>
      <c r="O621" s="89"/>
      <c r="R621" t="b">
        <f t="shared" si="19"/>
        <v>0</v>
      </c>
    </row>
    <row r="622" spans="1:18" ht="15" thickBot="1" x14ac:dyDescent="0.35">
      <c r="A622" s="3" t="s">
        <v>1586</v>
      </c>
      <c r="B622" s="3" t="s">
        <v>1137</v>
      </c>
      <c r="C622" s="84">
        <f>IF(COUNTIF(Table1[Tag Number], A622), 1, 0)</f>
        <v>0</v>
      </c>
      <c r="D622" s="85">
        <f>IF(COUNTIF(Table2[Tag Number], A622), 1, 0)</f>
        <v>0</v>
      </c>
      <c r="E622" s="86">
        <f>IF(COUNTIF(Table3[Tag Number], A622), 1, 0)</f>
        <v>0</v>
      </c>
      <c r="F622" s="86">
        <f>IF(COUNTIF(Table4[Tag Number], A622), 1, 0)</f>
        <v>0</v>
      </c>
      <c r="G622" s="87">
        <f t="shared" si="20"/>
        <v>0</v>
      </c>
      <c r="H622" s="88" t="str" cm="1">
        <f t="array" ref="H622">_xlfn.IFS(OR(_xlfn.XLOOKUP(A622,Table1[Tag Number],Table1[Status],"-",0)="Dead",
        _xlfn.XLOOKUP(A622,Table2[Tag Number],Table2[Status],"-",0)="Dead",
        _xlfn.XLOOKUP(A622,Table3[Tag Number],Table3[Status],"-",0)="Dead",
        _xlfn.XLOOKUP(A622,Table4[Tag Number],Table4[Status],"-",0)="Dead"),"Dead",
     OR(_xlfn.XLOOKUP(A622,Table1[Tag Number],Table1[Status],"-",0)="Alive",
        _xlfn.XLOOKUP(A622,Table2[Tag Number],Table2[Status],"-",0)="Alive",
        _xlfn.XLOOKUP(A622,Table3[Tag Number],Table3[Status],"-",0)="Alive",
        _xlfn.XLOOKUP(A622,Table4[Tag Number],Table4[Status],"-",0)="Alive"),"Alive",
     OR(_xlfn.XLOOKUP(A622,Table1[Tag Number],Table1[Status],"-",0)="-",
        _xlfn.XLOOKUP(A622,Table2[Tag Number],Table2[Status],"-",0)="-",
        _xlfn.XLOOKUP(A622,Table3[Tag Number],Table3[Status],"-",0)="-",
        _xlfn.XLOOKUP(A622,Table4[Tag Number],Table4[Status],"-",0)="-"),
   "-")</f>
        <v>-</v>
      </c>
      <c r="I622" s="90"/>
      <c r="J622" s="90"/>
      <c r="K622" s="91"/>
      <c r="L622" s="91"/>
      <c r="M622" s="91"/>
      <c r="N622" s="92"/>
      <c r="O622" s="89"/>
      <c r="R622" t="b">
        <f t="shared" si="19"/>
        <v>0</v>
      </c>
    </row>
    <row r="623" spans="1:18" ht="15" thickBot="1" x14ac:dyDescent="0.35">
      <c r="A623" s="2" t="s">
        <v>1587</v>
      </c>
      <c r="B623" s="2" t="s">
        <v>1137</v>
      </c>
      <c r="C623" s="84">
        <f>IF(COUNTIF(Table1[Tag Number], A623), 1, 0)</f>
        <v>0</v>
      </c>
      <c r="D623" s="85">
        <f>IF(COUNTIF(Table2[Tag Number], A623), 1, 0)</f>
        <v>0</v>
      </c>
      <c r="E623" s="86">
        <f>IF(COUNTIF(Table3[Tag Number], A623), 1, 0)</f>
        <v>0</v>
      </c>
      <c r="F623" s="86">
        <f>IF(COUNTIF(Table4[Tag Number], A623), 1, 0)</f>
        <v>0</v>
      </c>
      <c r="G623" s="87">
        <f t="shared" si="20"/>
        <v>0</v>
      </c>
      <c r="H623" s="88" t="str" cm="1">
        <f t="array" ref="H623">_xlfn.IFS(OR(_xlfn.XLOOKUP(A623,Table1[Tag Number],Table1[Status],"-",0)="Dead",
        _xlfn.XLOOKUP(A623,Table2[Tag Number],Table2[Status],"-",0)="Dead",
        _xlfn.XLOOKUP(A623,Table3[Tag Number],Table3[Status],"-",0)="Dead",
        _xlfn.XLOOKUP(A623,Table4[Tag Number],Table4[Status],"-",0)="Dead"),"Dead",
     OR(_xlfn.XLOOKUP(A623,Table1[Tag Number],Table1[Status],"-",0)="Alive",
        _xlfn.XLOOKUP(A623,Table2[Tag Number],Table2[Status],"-",0)="Alive",
        _xlfn.XLOOKUP(A623,Table3[Tag Number],Table3[Status],"-",0)="Alive",
        _xlfn.XLOOKUP(A623,Table4[Tag Number],Table4[Status],"-",0)="Alive"),"Alive",
     OR(_xlfn.XLOOKUP(A623,Table1[Tag Number],Table1[Status],"-",0)="-",
        _xlfn.XLOOKUP(A623,Table2[Tag Number],Table2[Status],"-",0)="-",
        _xlfn.XLOOKUP(A623,Table3[Tag Number],Table3[Status],"-",0)="-",
        _xlfn.XLOOKUP(A623,Table4[Tag Number],Table4[Status],"-",0)="-"),
   "-")</f>
        <v>-</v>
      </c>
      <c r="I623" s="90"/>
      <c r="J623" s="90"/>
      <c r="K623" s="91"/>
      <c r="L623" s="91"/>
      <c r="M623" s="91"/>
      <c r="N623" s="92"/>
      <c r="O623" s="89"/>
      <c r="R623" t="b">
        <f t="shared" si="19"/>
        <v>0</v>
      </c>
    </row>
    <row r="624" spans="1:18" ht="15" thickBot="1" x14ac:dyDescent="0.35">
      <c r="A624" s="3" t="s">
        <v>1588</v>
      </c>
      <c r="B624" s="3" t="s">
        <v>1145</v>
      </c>
      <c r="C624" s="84">
        <f>IF(COUNTIF(Table1[Tag Number], A624), 1, 0)</f>
        <v>0</v>
      </c>
      <c r="D624" s="85">
        <f>IF(COUNTIF(Table2[Tag Number], A624), 1, 0)</f>
        <v>0</v>
      </c>
      <c r="E624" s="86">
        <f>IF(COUNTIF(Table3[Tag Number], A624), 1, 0)</f>
        <v>0</v>
      </c>
      <c r="F624" s="86">
        <f>IF(COUNTIF(Table4[Tag Number], A624), 1, 0)</f>
        <v>0</v>
      </c>
      <c r="G624" s="87">
        <f t="shared" si="20"/>
        <v>0</v>
      </c>
      <c r="H624" s="88" t="str" cm="1">
        <f t="array" ref="H624">_xlfn.IFS(OR(_xlfn.XLOOKUP(A624,Table1[Tag Number],Table1[Status],"-",0)="Dead",
        _xlfn.XLOOKUP(A624,Table2[Tag Number],Table2[Status],"-",0)="Dead",
        _xlfn.XLOOKUP(A624,Table3[Tag Number],Table3[Status],"-",0)="Dead",
        _xlfn.XLOOKUP(A624,Table4[Tag Number],Table4[Status],"-",0)="Dead"),"Dead",
     OR(_xlfn.XLOOKUP(A624,Table1[Tag Number],Table1[Status],"-",0)="Alive",
        _xlfn.XLOOKUP(A624,Table2[Tag Number],Table2[Status],"-",0)="Alive",
        _xlfn.XLOOKUP(A624,Table3[Tag Number],Table3[Status],"-",0)="Alive",
        _xlfn.XLOOKUP(A624,Table4[Tag Number],Table4[Status],"-",0)="Alive"),"Alive",
     OR(_xlfn.XLOOKUP(A624,Table1[Tag Number],Table1[Status],"-",0)="-",
        _xlfn.XLOOKUP(A624,Table2[Tag Number],Table2[Status],"-",0)="-",
        _xlfn.XLOOKUP(A624,Table3[Tag Number],Table3[Status],"-",0)="-",
        _xlfn.XLOOKUP(A624,Table4[Tag Number],Table4[Status],"-",0)="-"),
   "-")</f>
        <v>-</v>
      </c>
      <c r="I624" s="90"/>
      <c r="J624" s="90"/>
      <c r="K624" s="91"/>
      <c r="L624" s="91"/>
      <c r="M624" s="91"/>
      <c r="N624" s="92"/>
      <c r="O624" s="89"/>
      <c r="R624" t="b">
        <f t="shared" si="19"/>
        <v>0</v>
      </c>
    </row>
    <row r="625" spans="1:18" ht="15" thickBot="1" x14ac:dyDescent="0.35">
      <c r="A625" s="2" t="s">
        <v>1589</v>
      </c>
      <c r="B625" s="2" t="s">
        <v>1137</v>
      </c>
      <c r="C625" s="84">
        <f>IF(COUNTIF(Table1[Tag Number], A625), 1, 0)</f>
        <v>0</v>
      </c>
      <c r="D625" s="85">
        <f>IF(COUNTIF(Table2[Tag Number], A625), 1, 0)</f>
        <v>0</v>
      </c>
      <c r="E625" s="86">
        <f>IF(COUNTIF(Table3[Tag Number], A625), 1, 0)</f>
        <v>0</v>
      </c>
      <c r="F625" s="86">
        <f>IF(COUNTIF(Table4[Tag Number], A625), 1, 0)</f>
        <v>0</v>
      </c>
      <c r="G625" s="87">
        <f t="shared" si="20"/>
        <v>0</v>
      </c>
      <c r="H625" s="88" t="str" cm="1">
        <f t="array" ref="H625">_xlfn.IFS(OR(_xlfn.XLOOKUP(A625,Table1[Tag Number],Table1[Status],"-",0)="Dead",
        _xlfn.XLOOKUP(A625,Table2[Tag Number],Table2[Status],"-",0)="Dead",
        _xlfn.XLOOKUP(A625,Table3[Tag Number],Table3[Status],"-",0)="Dead",
        _xlfn.XLOOKUP(A625,Table4[Tag Number],Table4[Status],"-",0)="Dead"),"Dead",
     OR(_xlfn.XLOOKUP(A625,Table1[Tag Number],Table1[Status],"-",0)="Alive",
        _xlfn.XLOOKUP(A625,Table2[Tag Number],Table2[Status],"-",0)="Alive",
        _xlfn.XLOOKUP(A625,Table3[Tag Number],Table3[Status],"-",0)="Alive",
        _xlfn.XLOOKUP(A625,Table4[Tag Number],Table4[Status],"-",0)="Alive"),"Alive",
     OR(_xlfn.XLOOKUP(A625,Table1[Tag Number],Table1[Status],"-",0)="-",
        _xlfn.XLOOKUP(A625,Table2[Tag Number],Table2[Status],"-",0)="-",
        _xlfn.XLOOKUP(A625,Table3[Tag Number],Table3[Status],"-",0)="-",
        _xlfn.XLOOKUP(A625,Table4[Tag Number],Table4[Status],"-",0)="-"),
   "-")</f>
        <v>-</v>
      </c>
      <c r="I625" s="90"/>
      <c r="J625" s="90"/>
      <c r="K625" s="91"/>
      <c r="L625" s="91"/>
      <c r="M625" s="91"/>
      <c r="N625" s="92"/>
      <c r="O625" s="89"/>
      <c r="R625" t="b">
        <f t="shared" si="19"/>
        <v>0</v>
      </c>
    </row>
    <row r="626" spans="1:18" ht="15" thickBot="1" x14ac:dyDescent="0.35">
      <c r="A626" s="3" t="s">
        <v>1590</v>
      </c>
      <c r="B626" s="3" t="s">
        <v>1137</v>
      </c>
      <c r="C626" s="84">
        <f>IF(COUNTIF(Table1[Tag Number], A626), 1, 0)</f>
        <v>0</v>
      </c>
      <c r="D626" s="85">
        <f>IF(COUNTIF(Table2[Tag Number], A626), 1, 0)</f>
        <v>0</v>
      </c>
      <c r="E626" s="86">
        <f>IF(COUNTIF(Table3[Tag Number], A626), 1, 0)</f>
        <v>0</v>
      </c>
      <c r="F626" s="86">
        <f>IF(COUNTIF(Table4[Tag Number], A626), 1, 0)</f>
        <v>0</v>
      </c>
      <c r="G626" s="87">
        <f t="shared" si="20"/>
        <v>0</v>
      </c>
      <c r="H626" s="88" t="str" cm="1">
        <f t="array" ref="H626">_xlfn.IFS(OR(_xlfn.XLOOKUP(A626,Table1[Tag Number],Table1[Status],"-",0)="Dead",
        _xlfn.XLOOKUP(A626,Table2[Tag Number],Table2[Status],"-",0)="Dead",
        _xlfn.XLOOKUP(A626,Table3[Tag Number],Table3[Status],"-",0)="Dead",
        _xlfn.XLOOKUP(A626,Table4[Tag Number],Table4[Status],"-",0)="Dead"),"Dead",
     OR(_xlfn.XLOOKUP(A626,Table1[Tag Number],Table1[Status],"-",0)="Alive",
        _xlfn.XLOOKUP(A626,Table2[Tag Number],Table2[Status],"-",0)="Alive",
        _xlfn.XLOOKUP(A626,Table3[Tag Number],Table3[Status],"-",0)="Alive",
        _xlfn.XLOOKUP(A626,Table4[Tag Number],Table4[Status],"-",0)="Alive"),"Alive",
     OR(_xlfn.XLOOKUP(A626,Table1[Tag Number],Table1[Status],"-",0)="-",
        _xlfn.XLOOKUP(A626,Table2[Tag Number],Table2[Status],"-",0)="-",
        _xlfn.XLOOKUP(A626,Table3[Tag Number],Table3[Status],"-",0)="-",
        _xlfn.XLOOKUP(A626,Table4[Tag Number],Table4[Status],"-",0)="-"),
   "-")</f>
        <v>-</v>
      </c>
      <c r="I626" s="90"/>
      <c r="J626" s="90"/>
      <c r="K626" s="91"/>
      <c r="L626" s="91"/>
      <c r="M626" s="91"/>
      <c r="N626" s="92"/>
      <c r="O626" s="89"/>
      <c r="R626" t="b">
        <f t="shared" si="19"/>
        <v>0</v>
      </c>
    </row>
    <row r="627" spans="1:18" ht="15" thickBot="1" x14ac:dyDescent="0.35">
      <c r="A627" s="2" t="s">
        <v>1591</v>
      </c>
      <c r="B627" s="2" t="s">
        <v>1145</v>
      </c>
      <c r="C627" s="84">
        <f>IF(COUNTIF(Table1[Tag Number], A627), 1, 0)</f>
        <v>0</v>
      </c>
      <c r="D627" s="85">
        <f>IF(COUNTIF(Table2[Tag Number], A627), 1, 0)</f>
        <v>0</v>
      </c>
      <c r="E627" s="86">
        <f>IF(COUNTIF(Table3[Tag Number], A627), 1, 0)</f>
        <v>0</v>
      </c>
      <c r="F627" s="86">
        <f>IF(COUNTIF(Table4[Tag Number], A627), 1, 0)</f>
        <v>0</v>
      </c>
      <c r="G627" s="87">
        <f t="shared" si="20"/>
        <v>0</v>
      </c>
      <c r="H627" s="88" t="str" cm="1">
        <f t="array" ref="H627">_xlfn.IFS(OR(_xlfn.XLOOKUP(A627,Table1[Tag Number],Table1[Status],"-",0)="Dead",
        _xlfn.XLOOKUP(A627,Table2[Tag Number],Table2[Status],"-",0)="Dead",
        _xlfn.XLOOKUP(A627,Table3[Tag Number],Table3[Status],"-",0)="Dead",
        _xlfn.XLOOKUP(A627,Table4[Tag Number],Table4[Status],"-",0)="Dead"),"Dead",
     OR(_xlfn.XLOOKUP(A627,Table1[Tag Number],Table1[Status],"-",0)="Alive",
        _xlfn.XLOOKUP(A627,Table2[Tag Number],Table2[Status],"-",0)="Alive",
        _xlfn.XLOOKUP(A627,Table3[Tag Number],Table3[Status],"-",0)="Alive",
        _xlfn.XLOOKUP(A627,Table4[Tag Number],Table4[Status],"-",0)="Alive"),"Alive",
     OR(_xlfn.XLOOKUP(A627,Table1[Tag Number],Table1[Status],"-",0)="-",
        _xlfn.XLOOKUP(A627,Table2[Tag Number],Table2[Status],"-",0)="-",
        _xlfn.XLOOKUP(A627,Table3[Tag Number],Table3[Status],"-",0)="-",
        _xlfn.XLOOKUP(A627,Table4[Tag Number],Table4[Status],"-",0)="-"),
   "-")</f>
        <v>-</v>
      </c>
      <c r="I627" s="90"/>
      <c r="J627" s="90"/>
      <c r="K627" s="91"/>
      <c r="L627" s="91"/>
      <c r="M627" s="91"/>
      <c r="N627" s="92"/>
      <c r="O627" s="89"/>
      <c r="R627" t="b">
        <f t="shared" si="19"/>
        <v>0</v>
      </c>
    </row>
    <row r="628" spans="1:18" ht="15" thickBot="1" x14ac:dyDescent="0.35">
      <c r="A628" s="3" t="s">
        <v>855</v>
      </c>
      <c r="B628" s="3" t="s">
        <v>1137</v>
      </c>
      <c r="C628" s="84">
        <f>IF(COUNTIF(Table1[Tag Number], A628), 1, 0)</f>
        <v>0</v>
      </c>
      <c r="D628" s="85">
        <f>IF(COUNTIF(Table2[Tag Number], A628), 1, 0)</f>
        <v>0</v>
      </c>
      <c r="E628" s="86">
        <f>IF(COUNTIF(Table3[Tag Number], A628), 1, 0)</f>
        <v>0</v>
      </c>
      <c r="F628" s="86">
        <f>IF(COUNTIF(Table4[Tag Number], A628), 1, 0)</f>
        <v>0</v>
      </c>
      <c r="G628" s="87">
        <f t="shared" si="20"/>
        <v>0</v>
      </c>
      <c r="H628" s="88" t="str" cm="1">
        <f t="array" ref="H628">_xlfn.IFS(OR(_xlfn.XLOOKUP(A628,Table1[Tag Number],Table1[Status],"-",0)="Dead",
        _xlfn.XLOOKUP(A628,Table2[Tag Number],Table2[Status],"-",0)="Dead",
        _xlfn.XLOOKUP(A628,Table3[Tag Number],Table3[Status],"-",0)="Dead",
        _xlfn.XLOOKUP(A628,Table4[Tag Number],Table4[Status],"-",0)="Dead"),"Dead",
     OR(_xlfn.XLOOKUP(A628,Table1[Tag Number],Table1[Status],"-",0)="Alive",
        _xlfn.XLOOKUP(A628,Table2[Tag Number],Table2[Status],"-",0)="Alive",
        _xlfn.XLOOKUP(A628,Table3[Tag Number],Table3[Status],"-",0)="Alive",
        _xlfn.XLOOKUP(A628,Table4[Tag Number],Table4[Status],"-",0)="Alive"),"Alive",
     OR(_xlfn.XLOOKUP(A628,Table1[Tag Number],Table1[Status],"-",0)="-",
        _xlfn.XLOOKUP(A628,Table2[Tag Number],Table2[Status],"-",0)="-",
        _xlfn.XLOOKUP(A628,Table3[Tag Number],Table3[Status],"-",0)="-",
        _xlfn.XLOOKUP(A628,Table4[Tag Number],Table4[Status],"-",0)="-"),
   "-")</f>
        <v>-</v>
      </c>
      <c r="I628" s="90"/>
      <c r="J628" s="90"/>
      <c r="K628" s="91"/>
      <c r="L628" s="91"/>
      <c r="M628" s="91"/>
      <c r="N628" s="92"/>
      <c r="O628" s="89"/>
      <c r="R628" t="b">
        <f t="shared" si="19"/>
        <v>0</v>
      </c>
    </row>
    <row r="629" spans="1:18" ht="15" thickBot="1" x14ac:dyDescent="0.35">
      <c r="A629" s="2" t="s">
        <v>1592</v>
      </c>
      <c r="B629" s="2" t="s">
        <v>1145</v>
      </c>
      <c r="C629" s="84">
        <f>IF(COUNTIF(Table1[Tag Number], A629), 1, 0)</f>
        <v>0</v>
      </c>
      <c r="D629" s="85">
        <f>IF(COUNTIF(Table2[Tag Number], A629), 1, 0)</f>
        <v>0</v>
      </c>
      <c r="E629" s="86">
        <f>IF(COUNTIF(Table3[Tag Number], A629), 1, 0)</f>
        <v>0</v>
      </c>
      <c r="F629" s="86">
        <f>IF(COUNTIF(Table4[Tag Number], A629), 1, 0)</f>
        <v>0</v>
      </c>
      <c r="G629" s="87">
        <f t="shared" si="20"/>
        <v>0</v>
      </c>
      <c r="H629" s="88" t="str" cm="1">
        <f t="array" ref="H629">_xlfn.IFS(OR(_xlfn.XLOOKUP(A629,Table1[Tag Number],Table1[Status],"-",0)="Dead",
        _xlfn.XLOOKUP(A629,Table2[Tag Number],Table2[Status],"-",0)="Dead",
        _xlfn.XLOOKUP(A629,Table3[Tag Number],Table3[Status],"-",0)="Dead",
        _xlfn.XLOOKUP(A629,Table4[Tag Number],Table4[Status],"-",0)="Dead"),"Dead",
     OR(_xlfn.XLOOKUP(A629,Table1[Tag Number],Table1[Status],"-",0)="Alive",
        _xlfn.XLOOKUP(A629,Table2[Tag Number],Table2[Status],"-",0)="Alive",
        _xlfn.XLOOKUP(A629,Table3[Tag Number],Table3[Status],"-",0)="Alive",
        _xlfn.XLOOKUP(A629,Table4[Tag Number],Table4[Status],"-",0)="Alive"),"Alive",
     OR(_xlfn.XLOOKUP(A629,Table1[Tag Number],Table1[Status],"-",0)="-",
        _xlfn.XLOOKUP(A629,Table2[Tag Number],Table2[Status],"-",0)="-",
        _xlfn.XLOOKUP(A629,Table3[Tag Number],Table3[Status],"-",0)="-",
        _xlfn.XLOOKUP(A629,Table4[Tag Number],Table4[Status],"-",0)="-"),
   "-")</f>
        <v>-</v>
      </c>
      <c r="I629" s="90"/>
      <c r="J629" s="90"/>
      <c r="K629" s="91"/>
      <c r="L629" s="91"/>
      <c r="M629" s="91"/>
      <c r="N629" s="92"/>
      <c r="O629" s="89"/>
      <c r="R629" t="b">
        <f t="shared" si="19"/>
        <v>0</v>
      </c>
    </row>
    <row r="630" spans="1:18" ht="15" thickBot="1" x14ac:dyDescent="0.35">
      <c r="A630" s="3" t="s">
        <v>1593</v>
      </c>
      <c r="B630" s="3" t="s">
        <v>1137</v>
      </c>
      <c r="C630" s="84">
        <f>IF(COUNTIF(Table1[Tag Number], A630), 1, 0)</f>
        <v>0</v>
      </c>
      <c r="D630" s="85">
        <f>IF(COUNTIF(Table2[Tag Number], A630), 1, 0)</f>
        <v>0</v>
      </c>
      <c r="E630" s="86">
        <f>IF(COUNTIF(Table3[Tag Number], A630), 1, 0)</f>
        <v>0</v>
      </c>
      <c r="F630" s="86">
        <f>IF(COUNTIF(Table4[Tag Number], A630), 1, 0)</f>
        <v>0</v>
      </c>
      <c r="G630" s="87">
        <f t="shared" si="20"/>
        <v>0</v>
      </c>
      <c r="H630" s="88" t="str" cm="1">
        <f t="array" ref="H630">_xlfn.IFS(OR(_xlfn.XLOOKUP(A630,Table1[Tag Number],Table1[Status],"-",0)="Dead",
        _xlfn.XLOOKUP(A630,Table2[Tag Number],Table2[Status],"-",0)="Dead",
        _xlfn.XLOOKUP(A630,Table3[Tag Number],Table3[Status],"-",0)="Dead",
        _xlfn.XLOOKUP(A630,Table4[Tag Number],Table4[Status],"-",0)="Dead"),"Dead",
     OR(_xlfn.XLOOKUP(A630,Table1[Tag Number],Table1[Status],"-",0)="Alive",
        _xlfn.XLOOKUP(A630,Table2[Tag Number],Table2[Status],"-",0)="Alive",
        _xlfn.XLOOKUP(A630,Table3[Tag Number],Table3[Status],"-",0)="Alive",
        _xlfn.XLOOKUP(A630,Table4[Tag Number],Table4[Status],"-",0)="Alive"),"Alive",
     OR(_xlfn.XLOOKUP(A630,Table1[Tag Number],Table1[Status],"-",0)="-",
        _xlfn.XLOOKUP(A630,Table2[Tag Number],Table2[Status],"-",0)="-",
        _xlfn.XLOOKUP(A630,Table3[Tag Number],Table3[Status],"-",0)="-",
        _xlfn.XLOOKUP(A630,Table4[Tag Number],Table4[Status],"-",0)="-"),
   "-")</f>
        <v>-</v>
      </c>
      <c r="I630" s="90"/>
      <c r="J630" s="90"/>
      <c r="K630" s="91"/>
      <c r="L630" s="91"/>
      <c r="M630" s="91"/>
      <c r="N630" s="92"/>
      <c r="O630" s="89"/>
      <c r="R630" t="b">
        <f t="shared" si="19"/>
        <v>0</v>
      </c>
    </row>
    <row r="631" spans="1:18" ht="15" thickBot="1" x14ac:dyDescent="0.35">
      <c r="A631" s="2" t="s">
        <v>999</v>
      </c>
      <c r="B631" s="2" t="s">
        <v>1137</v>
      </c>
      <c r="C631" s="84">
        <f>IF(COUNTIF(Table1[Tag Number], A631), 1, 0)</f>
        <v>0</v>
      </c>
      <c r="D631" s="85">
        <f>IF(COUNTIF(Table2[Tag Number], A631), 1, 0)</f>
        <v>0</v>
      </c>
      <c r="E631" s="86">
        <f>IF(COUNTIF(Table3[Tag Number], A631), 1, 0)</f>
        <v>0</v>
      </c>
      <c r="F631" s="86">
        <f>IF(COUNTIF(Table4[Tag Number], A631), 1, 0)</f>
        <v>0</v>
      </c>
      <c r="G631" s="87">
        <f t="shared" si="20"/>
        <v>0</v>
      </c>
      <c r="H631" s="88" t="str" cm="1">
        <f t="array" ref="H631">_xlfn.IFS(OR(_xlfn.XLOOKUP(A631,Table1[Tag Number],Table1[Status],"-",0)="Dead",
        _xlfn.XLOOKUP(A631,Table2[Tag Number],Table2[Status],"-",0)="Dead",
        _xlfn.XLOOKUP(A631,Table3[Tag Number],Table3[Status],"-",0)="Dead",
        _xlfn.XLOOKUP(A631,Table4[Tag Number],Table4[Status],"-",0)="Dead"),"Dead",
     OR(_xlfn.XLOOKUP(A631,Table1[Tag Number],Table1[Status],"-",0)="Alive",
        _xlfn.XLOOKUP(A631,Table2[Tag Number],Table2[Status],"-",0)="Alive",
        _xlfn.XLOOKUP(A631,Table3[Tag Number],Table3[Status],"-",0)="Alive",
        _xlfn.XLOOKUP(A631,Table4[Tag Number],Table4[Status],"-",0)="Alive"),"Alive",
     OR(_xlfn.XLOOKUP(A631,Table1[Tag Number],Table1[Status],"-",0)="-",
        _xlfn.XLOOKUP(A631,Table2[Tag Number],Table2[Status],"-",0)="-",
        _xlfn.XLOOKUP(A631,Table3[Tag Number],Table3[Status],"-",0)="-",
        _xlfn.XLOOKUP(A631,Table4[Tag Number],Table4[Status],"-",0)="-"),
   "-")</f>
        <v>-</v>
      </c>
      <c r="I631" s="90"/>
      <c r="J631" s="90"/>
      <c r="K631" s="91"/>
      <c r="L631" s="91"/>
      <c r="M631" s="91"/>
      <c r="N631" s="92"/>
      <c r="O631" s="89"/>
      <c r="R631" t="b">
        <f t="shared" si="19"/>
        <v>0</v>
      </c>
    </row>
    <row r="632" spans="1:18" ht="15" thickBot="1" x14ac:dyDescent="0.35">
      <c r="A632" s="3" t="s">
        <v>1594</v>
      </c>
      <c r="B632" s="3" t="s">
        <v>1137</v>
      </c>
      <c r="C632" s="84">
        <f>IF(COUNTIF(Table1[Tag Number], A632), 1, 0)</f>
        <v>0</v>
      </c>
      <c r="D632" s="85">
        <f>IF(COUNTIF(Table2[Tag Number], A632), 1, 0)</f>
        <v>0</v>
      </c>
      <c r="E632" s="86">
        <f>IF(COUNTIF(Table3[Tag Number], A632), 1, 0)</f>
        <v>0</v>
      </c>
      <c r="F632" s="86">
        <f>IF(COUNTIF(Table4[Tag Number], A632), 1, 0)</f>
        <v>0</v>
      </c>
      <c r="G632" s="87">
        <f t="shared" si="20"/>
        <v>0</v>
      </c>
      <c r="H632" s="88" t="str" cm="1">
        <f t="array" ref="H632">_xlfn.IFS(OR(_xlfn.XLOOKUP(A632,Table1[Tag Number],Table1[Status],"-",0)="Dead",
        _xlfn.XLOOKUP(A632,Table2[Tag Number],Table2[Status],"-",0)="Dead",
        _xlfn.XLOOKUP(A632,Table3[Tag Number],Table3[Status],"-",0)="Dead",
        _xlfn.XLOOKUP(A632,Table4[Tag Number],Table4[Status],"-",0)="Dead"),"Dead",
     OR(_xlfn.XLOOKUP(A632,Table1[Tag Number],Table1[Status],"-",0)="Alive",
        _xlfn.XLOOKUP(A632,Table2[Tag Number],Table2[Status],"-",0)="Alive",
        _xlfn.XLOOKUP(A632,Table3[Tag Number],Table3[Status],"-",0)="Alive",
        _xlfn.XLOOKUP(A632,Table4[Tag Number],Table4[Status],"-",0)="Alive"),"Alive",
     OR(_xlfn.XLOOKUP(A632,Table1[Tag Number],Table1[Status],"-",0)="-",
        _xlfn.XLOOKUP(A632,Table2[Tag Number],Table2[Status],"-",0)="-",
        _xlfn.XLOOKUP(A632,Table3[Tag Number],Table3[Status],"-",0)="-",
        _xlfn.XLOOKUP(A632,Table4[Tag Number],Table4[Status],"-",0)="-"),
   "-")</f>
        <v>-</v>
      </c>
      <c r="I632" s="90"/>
      <c r="J632" s="90"/>
      <c r="K632" s="91"/>
      <c r="L632" s="91"/>
      <c r="M632" s="91"/>
      <c r="N632" s="92"/>
      <c r="O632" s="89"/>
      <c r="R632" t="b">
        <f t="shared" si="19"/>
        <v>0</v>
      </c>
    </row>
    <row r="633" spans="1:18" ht="15" thickBot="1" x14ac:dyDescent="0.35">
      <c r="A633" s="2" t="s">
        <v>1595</v>
      </c>
      <c r="B633" s="2" t="s">
        <v>1137</v>
      </c>
      <c r="C633" s="84">
        <f>IF(COUNTIF(Table1[Tag Number], A633), 1, 0)</f>
        <v>0</v>
      </c>
      <c r="D633" s="85">
        <f>IF(COUNTIF(Table2[Tag Number], A633), 1, 0)</f>
        <v>0</v>
      </c>
      <c r="E633" s="86">
        <f>IF(COUNTIF(Table3[Tag Number], A633), 1, 0)</f>
        <v>0</v>
      </c>
      <c r="F633" s="86">
        <f>IF(COUNTIF(Table4[Tag Number], A633), 1, 0)</f>
        <v>0</v>
      </c>
      <c r="G633" s="87">
        <f t="shared" si="20"/>
        <v>0</v>
      </c>
      <c r="H633" s="88" t="str" cm="1">
        <f t="array" ref="H633">_xlfn.IFS(OR(_xlfn.XLOOKUP(A633,Table1[Tag Number],Table1[Status],"-",0)="Dead",
        _xlfn.XLOOKUP(A633,Table2[Tag Number],Table2[Status],"-",0)="Dead",
        _xlfn.XLOOKUP(A633,Table3[Tag Number],Table3[Status],"-",0)="Dead",
        _xlfn.XLOOKUP(A633,Table4[Tag Number],Table4[Status],"-",0)="Dead"),"Dead",
     OR(_xlfn.XLOOKUP(A633,Table1[Tag Number],Table1[Status],"-",0)="Alive",
        _xlfn.XLOOKUP(A633,Table2[Tag Number],Table2[Status],"-",0)="Alive",
        _xlfn.XLOOKUP(A633,Table3[Tag Number],Table3[Status],"-",0)="Alive",
        _xlfn.XLOOKUP(A633,Table4[Tag Number],Table4[Status],"-",0)="Alive"),"Alive",
     OR(_xlfn.XLOOKUP(A633,Table1[Tag Number],Table1[Status],"-",0)="-",
        _xlfn.XLOOKUP(A633,Table2[Tag Number],Table2[Status],"-",0)="-",
        _xlfn.XLOOKUP(A633,Table3[Tag Number],Table3[Status],"-",0)="-",
        _xlfn.XLOOKUP(A633,Table4[Tag Number],Table4[Status],"-",0)="-"),
   "-")</f>
        <v>-</v>
      </c>
      <c r="I633" s="90"/>
      <c r="J633" s="90"/>
      <c r="K633" s="91"/>
      <c r="L633" s="91"/>
      <c r="M633" s="91"/>
      <c r="N633" s="92"/>
      <c r="O633" s="89"/>
      <c r="R633" t="b">
        <f t="shared" si="19"/>
        <v>0</v>
      </c>
    </row>
    <row r="634" spans="1:18" ht="15" thickBot="1" x14ac:dyDescent="0.35">
      <c r="A634" s="3" t="s">
        <v>1596</v>
      </c>
      <c r="B634" s="3" t="s">
        <v>1145</v>
      </c>
      <c r="C634" s="84">
        <f>IF(COUNTIF(Table1[Tag Number], A634), 1, 0)</f>
        <v>0</v>
      </c>
      <c r="D634" s="85">
        <f>IF(COUNTIF(Table2[Tag Number], A634), 1, 0)</f>
        <v>0</v>
      </c>
      <c r="E634" s="86">
        <f>IF(COUNTIF(Table3[Tag Number], A634), 1, 0)</f>
        <v>0</v>
      </c>
      <c r="F634" s="86">
        <f>IF(COUNTIF(Table4[Tag Number], A634), 1, 0)</f>
        <v>0</v>
      </c>
      <c r="G634" s="87">
        <f t="shared" si="20"/>
        <v>0</v>
      </c>
      <c r="H634" s="88" t="str" cm="1">
        <f t="array" ref="H634">_xlfn.IFS(OR(_xlfn.XLOOKUP(A634,Table1[Tag Number],Table1[Status],"-",0)="Dead",
        _xlfn.XLOOKUP(A634,Table2[Tag Number],Table2[Status],"-",0)="Dead",
        _xlfn.XLOOKUP(A634,Table3[Tag Number],Table3[Status],"-",0)="Dead",
        _xlfn.XLOOKUP(A634,Table4[Tag Number],Table4[Status],"-",0)="Dead"),"Dead",
     OR(_xlfn.XLOOKUP(A634,Table1[Tag Number],Table1[Status],"-",0)="Alive",
        _xlfn.XLOOKUP(A634,Table2[Tag Number],Table2[Status],"-",0)="Alive",
        _xlfn.XLOOKUP(A634,Table3[Tag Number],Table3[Status],"-",0)="Alive",
        _xlfn.XLOOKUP(A634,Table4[Tag Number],Table4[Status],"-",0)="Alive"),"Alive",
     OR(_xlfn.XLOOKUP(A634,Table1[Tag Number],Table1[Status],"-",0)="-",
        _xlfn.XLOOKUP(A634,Table2[Tag Number],Table2[Status],"-",0)="-",
        _xlfn.XLOOKUP(A634,Table3[Tag Number],Table3[Status],"-",0)="-",
        _xlfn.XLOOKUP(A634,Table4[Tag Number],Table4[Status],"-",0)="-"),
   "-")</f>
        <v>-</v>
      </c>
      <c r="I634" s="90"/>
      <c r="J634" s="90"/>
      <c r="K634" s="91"/>
      <c r="L634" s="91"/>
      <c r="M634" s="91"/>
      <c r="N634" s="92"/>
      <c r="O634" s="89"/>
      <c r="R634" t="b">
        <f t="shared" si="19"/>
        <v>0</v>
      </c>
    </row>
    <row r="635" spans="1:18" ht="15" thickBot="1" x14ac:dyDescent="0.35">
      <c r="A635" s="2" t="s">
        <v>1597</v>
      </c>
      <c r="B635" s="2" t="s">
        <v>1137</v>
      </c>
      <c r="C635" s="84">
        <f>IF(COUNTIF(Table1[Tag Number], A635), 1, 0)</f>
        <v>0</v>
      </c>
      <c r="D635" s="85">
        <f>IF(COUNTIF(Table2[Tag Number], A635), 1, 0)</f>
        <v>0</v>
      </c>
      <c r="E635" s="86">
        <f>IF(COUNTIF(Table3[Tag Number], A635), 1, 0)</f>
        <v>0</v>
      </c>
      <c r="F635" s="86">
        <f>IF(COUNTIF(Table4[Tag Number], A635), 1, 0)</f>
        <v>0</v>
      </c>
      <c r="G635" s="87">
        <f t="shared" si="20"/>
        <v>0</v>
      </c>
      <c r="H635" s="88" t="str" cm="1">
        <f t="array" ref="H635">_xlfn.IFS(OR(_xlfn.XLOOKUP(A635,Table1[Tag Number],Table1[Status],"-",0)="Dead",
        _xlfn.XLOOKUP(A635,Table2[Tag Number],Table2[Status],"-",0)="Dead",
        _xlfn.XLOOKUP(A635,Table3[Tag Number],Table3[Status],"-",0)="Dead",
        _xlfn.XLOOKUP(A635,Table4[Tag Number],Table4[Status],"-",0)="Dead"),"Dead",
     OR(_xlfn.XLOOKUP(A635,Table1[Tag Number],Table1[Status],"-",0)="Alive",
        _xlfn.XLOOKUP(A635,Table2[Tag Number],Table2[Status],"-",0)="Alive",
        _xlfn.XLOOKUP(A635,Table3[Tag Number],Table3[Status],"-",0)="Alive",
        _xlfn.XLOOKUP(A635,Table4[Tag Number],Table4[Status],"-",0)="Alive"),"Alive",
     OR(_xlfn.XLOOKUP(A635,Table1[Tag Number],Table1[Status],"-",0)="-",
        _xlfn.XLOOKUP(A635,Table2[Tag Number],Table2[Status],"-",0)="-",
        _xlfn.XLOOKUP(A635,Table3[Tag Number],Table3[Status],"-",0)="-",
        _xlfn.XLOOKUP(A635,Table4[Tag Number],Table4[Status],"-",0)="-"),
   "-")</f>
        <v>-</v>
      </c>
      <c r="I635" s="90"/>
      <c r="J635" s="90"/>
      <c r="K635" s="91"/>
      <c r="L635" s="91"/>
      <c r="M635" s="91"/>
      <c r="N635" s="92"/>
      <c r="O635" s="89"/>
      <c r="R635" t="b">
        <f t="shared" si="19"/>
        <v>0</v>
      </c>
    </row>
    <row r="636" spans="1:18" ht="15" thickBot="1" x14ac:dyDescent="0.35">
      <c r="A636" s="3" t="s">
        <v>1598</v>
      </c>
      <c r="B636" s="3" t="s">
        <v>1145</v>
      </c>
      <c r="C636" s="84">
        <f>IF(COUNTIF(Table1[Tag Number], A636), 1, 0)</f>
        <v>0</v>
      </c>
      <c r="D636" s="85">
        <f>IF(COUNTIF(Table2[Tag Number], A636), 1, 0)</f>
        <v>0</v>
      </c>
      <c r="E636" s="86">
        <f>IF(COUNTIF(Table3[Tag Number], A636), 1, 0)</f>
        <v>0</v>
      </c>
      <c r="F636" s="86">
        <f>IF(COUNTIF(Table4[Tag Number], A636), 1, 0)</f>
        <v>0</v>
      </c>
      <c r="G636" s="87">
        <f t="shared" si="20"/>
        <v>0</v>
      </c>
      <c r="H636" s="88" t="str" cm="1">
        <f t="array" ref="H636">_xlfn.IFS(OR(_xlfn.XLOOKUP(A636,Table1[Tag Number],Table1[Status],"-",0)="Dead",
        _xlfn.XLOOKUP(A636,Table2[Tag Number],Table2[Status],"-",0)="Dead",
        _xlfn.XLOOKUP(A636,Table3[Tag Number],Table3[Status],"-",0)="Dead",
        _xlfn.XLOOKUP(A636,Table4[Tag Number],Table4[Status],"-",0)="Dead"),"Dead",
     OR(_xlfn.XLOOKUP(A636,Table1[Tag Number],Table1[Status],"-",0)="Alive",
        _xlfn.XLOOKUP(A636,Table2[Tag Number],Table2[Status],"-",0)="Alive",
        _xlfn.XLOOKUP(A636,Table3[Tag Number],Table3[Status],"-",0)="Alive",
        _xlfn.XLOOKUP(A636,Table4[Tag Number],Table4[Status],"-",0)="Alive"),"Alive",
     OR(_xlfn.XLOOKUP(A636,Table1[Tag Number],Table1[Status],"-",0)="-",
        _xlfn.XLOOKUP(A636,Table2[Tag Number],Table2[Status],"-",0)="-",
        _xlfn.XLOOKUP(A636,Table3[Tag Number],Table3[Status],"-",0)="-",
        _xlfn.XLOOKUP(A636,Table4[Tag Number],Table4[Status],"-",0)="-"),
   "-")</f>
        <v>-</v>
      </c>
      <c r="I636" s="90"/>
      <c r="J636" s="90"/>
      <c r="K636" s="91"/>
      <c r="L636" s="91"/>
      <c r="M636" s="91"/>
      <c r="N636" s="92"/>
      <c r="O636" s="89"/>
      <c r="R636" t="b">
        <f t="shared" si="19"/>
        <v>0</v>
      </c>
    </row>
    <row r="637" spans="1:18" ht="15" thickBot="1" x14ac:dyDescent="0.35">
      <c r="A637" s="2" t="s">
        <v>1599</v>
      </c>
      <c r="B637" s="2" t="s">
        <v>1137</v>
      </c>
      <c r="C637" s="84">
        <f>IF(COUNTIF(Table1[Tag Number], A637), 1, 0)</f>
        <v>0</v>
      </c>
      <c r="D637" s="85">
        <f>IF(COUNTIF(Table2[Tag Number], A637), 1, 0)</f>
        <v>0</v>
      </c>
      <c r="E637" s="86">
        <f>IF(COUNTIF(Table3[Tag Number], A637), 1, 0)</f>
        <v>0</v>
      </c>
      <c r="F637" s="86">
        <f>IF(COUNTIF(Table4[Tag Number], A637), 1, 0)</f>
        <v>0</v>
      </c>
      <c r="G637" s="87">
        <f t="shared" si="20"/>
        <v>0</v>
      </c>
      <c r="H637" s="88" t="str" cm="1">
        <f t="array" ref="H637">_xlfn.IFS(OR(_xlfn.XLOOKUP(A637,Table1[Tag Number],Table1[Status],"-",0)="Dead",
        _xlfn.XLOOKUP(A637,Table2[Tag Number],Table2[Status],"-",0)="Dead",
        _xlfn.XLOOKUP(A637,Table3[Tag Number],Table3[Status],"-",0)="Dead",
        _xlfn.XLOOKUP(A637,Table4[Tag Number],Table4[Status],"-",0)="Dead"),"Dead",
     OR(_xlfn.XLOOKUP(A637,Table1[Tag Number],Table1[Status],"-",0)="Alive",
        _xlfn.XLOOKUP(A637,Table2[Tag Number],Table2[Status],"-",0)="Alive",
        _xlfn.XLOOKUP(A637,Table3[Tag Number],Table3[Status],"-",0)="Alive",
        _xlfn.XLOOKUP(A637,Table4[Tag Number],Table4[Status],"-",0)="Alive"),"Alive",
     OR(_xlfn.XLOOKUP(A637,Table1[Tag Number],Table1[Status],"-",0)="-",
        _xlfn.XLOOKUP(A637,Table2[Tag Number],Table2[Status],"-",0)="-",
        _xlfn.XLOOKUP(A637,Table3[Tag Number],Table3[Status],"-",0)="-",
        _xlfn.XLOOKUP(A637,Table4[Tag Number],Table4[Status],"-",0)="-"),
   "-")</f>
        <v>-</v>
      </c>
      <c r="I637" s="90"/>
      <c r="J637" s="90"/>
      <c r="K637" s="91"/>
      <c r="L637" s="91"/>
      <c r="M637" s="91"/>
      <c r="N637" s="92"/>
      <c r="O637" s="89"/>
      <c r="R637" t="b">
        <f t="shared" si="19"/>
        <v>0</v>
      </c>
    </row>
    <row r="638" spans="1:18" ht="15" thickBot="1" x14ac:dyDescent="0.35">
      <c r="A638" s="3" t="s">
        <v>844</v>
      </c>
      <c r="B638" s="3" t="s">
        <v>1137</v>
      </c>
      <c r="C638" s="84">
        <f>IF(COUNTIF(Table1[Tag Number], A638), 1, 0)</f>
        <v>0</v>
      </c>
      <c r="D638" s="85">
        <f>IF(COUNTIF(Table2[Tag Number], A638), 1, 0)</f>
        <v>0</v>
      </c>
      <c r="E638" s="86">
        <f>IF(COUNTIF(Table3[Tag Number], A638), 1, 0)</f>
        <v>0</v>
      </c>
      <c r="F638" s="86">
        <f>IF(COUNTIF(Table4[Tag Number], A638), 1, 0)</f>
        <v>0</v>
      </c>
      <c r="G638" s="87">
        <f t="shared" si="20"/>
        <v>0</v>
      </c>
      <c r="H638" s="88" t="str" cm="1">
        <f t="array" ref="H638">_xlfn.IFS(OR(_xlfn.XLOOKUP(A638,Table1[Tag Number],Table1[Status],"-",0)="Dead",
        _xlfn.XLOOKUP(A638,Table2[Tag Number],Table2[Status],"-",0)="Dead",
        _xlfn.XLOOKUP(A638,Table3[Tag Number],Table3[Status],"-",0)="Dead",
        _xlfn.XLOOKUP(A638,Table4[Tag Number],Table4[Status],"-",0)="Dead"),"Dead",
     OR(_xlfn.XLOOKUP(A638,Table1[Tag Number],Table1[Status],"-",0)="Alive",
        _xlfn.XLOOKUP(A638,Table2[Tag Number],Table2[Status],"-",0)="Alive",
        _xlfn.XLOOKUP(A638,Table3[Tag Number],Table3[Status],"-",0)="Alive",
        _xlfn.XLOOKUP(A638,Table4[Tag Number],Table4[Status],"-",0)="Alive"),"Alive",
     OR(_xlfn.XLOOKUP(A638,Table1[Tag Number],Table1[Status],"-",0)="-",
        _xlfn.XLOOKUP(A638,Table2[Tag Number],Table2[Status],"-",0)="-",
        _xlfn.XLOOKUP(A638,Table3[Tag Number],Table3[Status],"-",0)="-",
        _xlfn.XLOOKUP(A638,Table4[Tag Number],Table4[Status],"-",0)="-"),
   "-")</f>
        <v>-</v>
      </c>
      <c r="I638" s="90"/>
      <c r="J638" s="90"/>
      <c r="K638" s="91"/>
      <c r="L638" s="91"/>
      <c r="M638" s="91"/>
      <c r="N638" s="92"/>
      <c r="O638" s="89"/>
      <c r="R638" t="b">
        <f t="shared" si="19"/>
        <v>0</v>
      </c>
    </row>
    <row r="639" spans="1:18" ht="15" thickBot="1" x14ac:dyDescent="0.35">
      <c r="A639" s="2" t="s">
        <v>1600</v>
      </c>
      <c r="B639" s="2" t="s">
        <v>1145</v>
      </c>
      <c r="C639" s="84">
        <f>IF(COUNTIF(Table1[Tag Number], A639), 1, 0)</f>
        <v>0</v>
      </c>
      <c r="D639" s="85">
        <f>IF(COUNTIF(Table2[Tag Number], A639), 1, 0)</f>
        <v>0</v>
      </c>
      <c r="E639" s="86">
        <f>IF(COUNTIF(Table3[Tag Number], A639), 1, 0)</f>
        <v>0</v>
      </c>
      <c r="F639" s="86">
        <f>IF(COUNTIF(Table4[Tag Number], A639), 1, 0)</f>
        <v>0</v>
      </c>
      <c r="G639" s="87">
        <f t="shared" si="20"/>
        <v>0</v>
      </c>
      <c r="H639" s="88" t="str" cm="1">
        <f t="array" ref="H639">_xlfn.IFS(OR(_xlfn.XLOOKUP(A639,Table1[Tag Number],Table1[Status],"-",0)="Dead",
        _xlfn.XLOOKUP(A639,Table2[Tag Number],Table2[Status],"-",0)="Dead",
        _xlfn.XLOOKUP(A639,Table3[Tag Number],Table3[Status],"-",0)="Dead",
        _xlfn.XLOOKUP(A639,Table4[Tag Number],Table4[Status],"-",0)="Dead"),"Dead",
     OR(_xlfn.XLOOKUP(A639,Table1[Tag Number],Table1[Status],"-",0)="Alive",
        _xlfn.XLOOKUP(A639,Table2[Tag Number],Table2[Status],"-",0)="Alive",
        _xlfn.XLOOKUP(A639,Table3[Tag Number],Table3[Status],"-",0)="Alive",
        _xlfn.XLOOKUP(A639,Table4[Tag Number],Table4[Status],"-",0)="Alive"),"Alive",
     OR(_xlfn.XLOOKUP(A639,Table1[Tag Number],Table1[Status],"-",0)="-",
        _xlfn.XLOOKUP(A639,Table2[Tag Number],Table2[Status],"-",0)="-",
        _xlfn.XLOOKUP(A639,Table3[Tag Number],Table3[Status],"-",0)="-",
        _xlfn.XLOOKUP(A639,Table4[Tag Number],Table4[Status],"-",0)="-"),
   "-")</f>
        <v>-</v>
      </c>
      <c r="I639" s="90"/>
      <c r="J639" s="90"/>
      <c r="K639" s="91"/>
      <c r="L639" s="91"/>
      <c r="M639" s="91"/>
      <c r="N639" s="92"/>
      <c r="O639" s="89"/>
      <c r="R639" t="b">
        <f t="shared" si="19"/>
        <v>0</v>
      </c>
    </row>
    <row r="640" spans="1:18" ht="15" thickBot="1" x14ac:dyDescent="0.35">
      <c r="A640" s="3" t="s">
        <v>921</v>
      </c>
      <c r="B640" s="3" t="s">
        <v>1137</v>
      </c>
      <c r="C640" s="84">
        <f>IF(COUNTIF(Table1[Tag Number], A640), 1, 0)</f>
        <v>0</v>
      </c>
      <c r="D640" s="85">
        <f>IF(COUNTIF(Table2[Tag Number], A640), 1, 0)</f>
        <v>0</v>
      </c>
      <c r="E640" s="86">
        <f>IF(COUNTIF(Table3[Tag Number], A640), 1, 0)</f>
        <v>0</v>
      </c>
      <c r="F640" s="86">
        <f>IF(COUNTIF(Table4[Tag Number], A640), 1, 0)</f>
        <v>0</v>
      </c>
      <c r="G640" s="87">
        <f t="shared" si="20"/>
        <v>0</v>
      </c>
      <c r="H640" s="88" t="str" cm="1">
        <f t="array" ref="H640">_xlfn.IFS(OR(_xlfn.XLOOKUP(A640,Table1[Tag Number],Table1[Status],"-",0)="Dead",
        _xlfn.XLOOKUP(A640,Table2[Tag Number],Table2[Status],"-",0)="Dead",
        _xlfn.XLOOKUP(A640,Table3[Tag Number],Table3[Status],"-",0)="Dead",
        _xlfn.XLOOKUP(A640,Table4[Tag Number],Table4[Status],"-",0)="Dead"),"Dead",
     OR(_xlfn.XLOOKUP(A640,Table1[Tag Number],Table1[Status],"-",0)="Alive",
        _xlfn.XLOOKUP(A640,Table2[Tag Number],Table2[Status],"-",0)="Alive",
        _xlfn.XLOOKUP(A640,Table3[Tag Number],Table3[Status],"-",0)="Alive",
        _xlfn.XLOOKUP(A640,Table4[Tag Number],Table4[Status],"-",0)="Alive"),"Alive",
     OR(_xlfn.XLOOKUP(A640,Table1[Tag Number],Table1[Status],"-",0)="-",
        _xlfn.XLOOKUP(A640,Table2[Tag Number],Table2[Status],"-",0)="-",
        _xlfn.XLOOKUP(A640,Table3[Tag Number],Table3[Status],"-",0)="-",
        _xlfn.XLOOKUP(A640,Table4[Tag Number],Table4[Status],"-",0)="-"),
   "-")</f>
        <v>-</v>
      </c>
      <c r="I640" s="90"/>
      <c r="J640" s="90"/>
      <c r="K640" s="91"/>
      <c r="L640" s="91"/>
      <c r="M640" s="91"/>
      <c r="N640" s="92"/>
      <c r="O640" s="89"/>
      <c r="R640" t="b">
        <f t="shared" si="19"/>
        <v>0</v>
      </c>
    </row>
    <row r="641" spans="1:18" ht="15" thickBot="1" x14ac:dyDescent="0.35">
      <c r="A641" s="2" t="s">
        <v>1601</v>
      </c>
      <c r="B641" s="2" t="s">
        <v>1145</v>
      </c>
      <c r="C641" s="84">
        <f>IF(COUNTIF(Table1[Tag Number], A641), 1, 0)</f>
        <v>0</v>
      </c>
      <c r="D641" s="85">
        <f>IF(COUNTIF(Table2[Tag Number], A641), 1, 0)</f>
        <v>0</v>
      </c>
      <c r="E641" s="86">
        <f>IF(COUNTIF(Table3[Tag Number], A641), 1, 0)</f>
        <v>0</v>
      </c>
      <c r="F641" s="86">
        <f>IF(COUNTIF(Table4[Tag Number], A641), 1, 0)</f>
        <v>0</v>
      </c>
      <c r="G641" s="87">
        <f t="shared" si="20"/>
        <v>0</v>
      </c>
      <c r="H641" s="88" t="str" cm="1">
        <f t="array" ref="H641">_xlfn.IFS(OR(_xlfn.XLOOKUP(A641,Table1[Tag Number],Table1[Status],"-",0)="Dead",
        _xlfn.XLOOKUP(A641,Table2[Tag Number],Table2[Status],"-",0)="Dead",
        _xlfn.XLOOKUP(A641,Table3[Tag Number],Table3[Status],"-",0)="Dead",
        _xlfn.XLOOKUP(A641,Table4[Tag Number],Table4[Status],"-",0)="Dead"),"Dead",
     OR(_xlfn.XLOOKUP(A641,Table1[Tag Number],Table1[Status],"-",0)="Alive",
        _xlfn.XLOOKUP(A641,Table2[Tag Number],Table2[Status],"-",0)="Alive",
        _xlfn.XLOOKUP(A641,Table3[Tag Number],Table3[Status],"-",0)="Alive",
        _xlfn.XLOOKUP(A641,Table4[Tag Number],Table4[Status],"-",0)="Alive"),"Alive",
     OR(_xlfn.XLOOKUP(A641,Table1[Tag Number],Table1[Status],"-",0)="-",
        _xlfn.XLOOKUP(A641,Table2[Tag Number],Table2[Status],"-",0)="-",
        _xlfn.XLOOKUP(A641,Table3[Tag Number],Table3[Status],"-",0)="-",
        _xlfn.XLOOKUP(A641,Table4[Tag Number],Table4[Status],"-",0)="-"),
   "-")</f>
        <v>-</v>
      </c>
      <c r="I641" s="90"/>
      <c r="J641" s="90"/>
      <c r="K641" s="91"/>
      <c r="L641" s="91"/>
      <c r="M641" s="91"/>
      <c r="N641" s="92"/>
      <c r="O641" s="89"/>
      <c r="R641" t="b">
        <f t="shared" si="19"/>
        <v>0</v>
      </c>
    </row>
    <row r="642" spans="1:18" ht="15" thickBot="1" x14ac:dyDescent="0.35">
      <c r="A642" s="3" t="s">
        <v>1602</v>
      </c>
      <c r="B642" s="3" t="s">
        <v>1145</v>
      </c>
      <c r="C642" s="84">
        <f>IF(COUNTIF(Table1[Tag Number], A642), 1, 0)</f>
        <v>0</v>
      </c>
      <c r="D642" s="85">
        <f>IF(COUNTIF(Table2[Tag Number], A642), 1, 0)</f>
        <v>0</v>
      </c>
      <c r="E642" s="86">
        <f>IF(COUNTIF(Table3[Tag Number], A642), 1, 0)</f>
        <v>0</v>
      </c>
      <c r="F642" s="86">
        <f>IF(COUNTIF(Table4[Tag Number], A642), 1, 0)</f>
        <v>0</v>
      </c>
      <c r="G642" s="87">
        <f t="shared" si="20"/>
        <v>0</v>
      </c>
      <c r="H642" s="88" t="str" cm="1">
        <f t="array" ref="H642">_xlfn.IFS(OR(_xlfn.XLOOKUP(A642,Table1[Tag Number],Table1[Status],"-",0)="Dead",
        _xlfn.XLOOKUP(A642,Table2[Tag Number],Table2[Status],"-",0)="Dead",
        _xlfn.XLOOKUP(A642,Table3[Tag Number],Table3[Status],"-",0)="Dead",
        _xlfn.XLOOKUP(A642,Table4[Tag Number],Table4[Status],"-",0)="Dead"),"Dead",
     OR(_xlfn.XLOOKUP(A642,Table1[Tag Number],Table1[Status],"-",0)="Alive",
        _xlfn.XLOOKUP(A642,Table2[Tag Number],Table2[Status],"-",0)="Alive",
        _xlfn.XLOOKUP(A642,Table3[Tag Number],Table3[Status],"-",0)="Alive",
        _xlfn.XLOOKUP(A642,Table4[Tag Number],Table4[Status],"-",0)="Alive"),"Alive",
     OR(_xlfn.XLOOKUP(A642,Table1[Tag Number],Table1[Status],"-",0)="-",
        _xlfn.XLOOKUP(A642,Table2[Tag Number],Table2[Status],"-",0)="-",
        _xlfn.XLOOKUP(A642,Table3[Tag Number],Table3[Status],"-",0)="-",
        _xlfn.XLOOKUP(A642,Table4[Tag Number],Table4[Status],"-",0)="-"),
   "-")</f>
        <v>-</v>
      </c>
      <c r="I642" s="90"/>
      <c r="J642" s="90"/>
      <c r="K642" s="91"/>
      <c r="L642" s="91"/>
      <c r="M642" s="91"/>
      <c r="N642" s="92"/>
      <c r="O642" s="89"/>
      <c r="R642" t="b">
        <f t="shared" si="19"/>
        <v>0</v>
      </c>
    </row>
    <row r="643" spans="1:18" ht="15" thickBot="1" x14ac:dyDescent="0.35">
      <c r="A643" s="2" t="s">
        <v>869</v>
      </c>
      <c r="B643" s="2" t="s">
        <v>1137</v>
      </c>
      <c r="C643" s="84">
        <f>IF(COUNTIF(Table1[Tag Number], A643), 1, 0)</f>
        <v>0</v>
      </c>
      <c r="D643" s="85">
        <f>IF(COUNTIF(Table2[Tag Number], A643), 1, 0)</f>
        <v>0</v>
      </c>
      <c r="E643" s="86">
        <f>IF(COUNTIF(Table3[Tag Number], A643), 1, 0)</f>
        <v>0</v>
      </c>
      <c r="F643" s="86">
        <f>IF(COUNTIF(Table4[Tag Number], A643), 1, 0)</f>
        <v>0</v>
      </c>
      <c r="G643" s="87">
        <f t="shared" si="20"/>
        <v>0</v>
      </c>
      <c r="H643" s="88" t="str" cm="1">
        <f t="array" ref="H643">_xlfn.IFS(OR(_xlfn.XLOOKUP(A643,Table1[Tag Number],Table1[Status],"-",0)="Dead",
        _xlfn.XLOOKUP(A643,Table2[Tag Number],Table2[Status],"-",0)="Dead",
        _xlfn.XLOOKUP(A643,Table3[Tag Number],Table3[Status],"-",0)="Dead",
        _xlfn.XLOOKUP(A643,Table4[Tag Number],Table4[Status],"-",0)="Dead"),"Dead",
     OR(_xlfn.XLOOKUP(A643,Table1[Tag Number],Table1[Status],"-",0)="Alive",
        _xlfn.XLOOKUP(A643,Table2[Tag Number],Table2[Status],"-",0)="Alive",
        _xlfn.XLOOKUP(A643,Table3[Tag Number],Table3[Status],"-",0)="Alive",
        _xlfn.XLOOKUP(A643,Table4[Tag Number],Table4[Status],"-",0)="Alive"),"Alive",
     OR(_xlfn.XLOOKUP(A643,Table1[Tag Number],Table1[Status],"-",0)="-",
        _xlfn.XLOOKUP(A643,Table2[Tag Number],Table2[Status],"-",0)="-",
        _xlfn.XLOOKUP(A643,Table3[Tag Number],Table3[Status],"-",0)="-",
        _xlfn.XLOOKUP(A643,Table4[Tag Number],Table4[Status],"-",0)="-"),
   "-")</f>
        <v>-</v>
      </c>
      <c r="I643" s="90"/>
      <c r="J643" s="90"/>
      <c r="K643" s="91"/>
      <c r="L643" s="91"/>
      <c r="M643" s="91"/>
      <c r="N643" s="92"/>
      <c r="O643" s="89"/>
      <c r="R643" t="b">
        <f t="shared" si="19"/>
        <v>0</v>
      </c>
    </row>
    <row r="644" spans="1:18" ht="15" thickBot="1" x14ac:dyDescent="0.35">
      <c r="A644" s="3" t="s">
        <v>1603</v>
      </c>
      <c r="B644" s="3" t="s">
        <v>1145</v>
      </c>
      <c r="C644" s="84">
        <f>IF(COUNTIF(Table1[Tag Number], A644), 1, 0)</f>
        <v>0</v>
      </c>
      <c r="D644" s="85">
        <f>IF(COUNTIF(Table2[Tag Number], A644), 1, 0)</f>
        <v>0</v>
      </c>
      <c r="E644" s="86">
        <f>IF(COUNTIF(Table3[Tag Number], A644), 1, 0)</f>
        <v>0</v>
      </c>
      <c r="F644" s="86">
        <f>IF(COUNTIF(Table4[Tag Number], A644), 1, 0)</f>
        <v>0</v>
      </c>
      <c r="G644" s="87">
        <f t="shared" si="20"/>
        <v>0</v>
      </c>
      <c r="H644" s="88" t="str" cm="1">
        <f t="array" ref="H644">_xlfn.IFS(OR(_xlfn.XLOOKUP(A644,Table1[Tag Number],Table1[Status],"-",0)="Dead",
        _xlfn.XLOOKUP(A644,Table2[Tag Number],Table2[Status],"-",0)="Dead",
        _xlfn.XLOOKUP(A644,Table3[Tag Number],Table3[Status],"-",0)="Dead",
        _xlfn.XLOOKUP(A644,Table4[Tag Number],Table4[Status],"-",0)="Dead"),"Dead",
     OR(_xlfn.XLOOKUP(A644,Table1[Tag Number],Table1[Status],"-",0)="Alive",
        _xlfn.XLOOKUP(A644,Table2[Tag Number],Table2[Status],"-",0)="Alive",
        _xlfn.XLOOKUP(A644,Table3[Tag Number],Table3[Status],"-",0)="Alive",
        _xlfn.XLOOKUP(A644,Table4[Tag Number],Table4[Status],"-",0)="Alive"),"Alive",
     OR(_xlfn.XLOOKUP(A644,Table1[Tag Number],Table1[Status],"-",0)="-",
        _xlfn.XLOOKUP(A644,Table2[Tag Number],Table2[Status],"-",0)="-",
        _xlfn.XLOOKUP(A644,Table3[Tag Number],Table3[Status],"-",0)="-",
        _xlfn.XLOOKUP(A644,Table4[Tag Number],Table4[Status],"-",0)="-"),
   "-")</f>
        <v>-</v>
      </c>
      <c r="I644" s="90"/>
      <c r="J644" s="90"/>
      <c r="K644" s="91"/>
      <c r="L644" s="91"/>
      <c r="M644" s="91"/>
      <c r="N644" s="92"/>
      <c r="O644" s="89"/>
      <c r="R644" t="b">
        <f t="shared" ref="R644:R707" si="21">IF(G644&gt;1,A644)</f>
        <v>0</v>
      </c>
    </row>
    <row r="645" spans="1:18" ht="15" thickBot="1" x14ac:dyDescent="0.35">
      <c r="A645" s="2" t="s">
        <v>664</v>
      </c>
      <c r="B645" s="2" t="s">
        <v>1137</v>
      </c>
      <c r="C645" s="84">
        <f>IF(COUNTIF(Table1[Tag Number], A645), 1, 0)</f>
        <v>0</v>
      </c>
      <c r="D645" s="85">
        <f>IF(COUNTIF(Table2[Tag Number], A645), 1, 0)</f>
        <v>0</v>
      </c>
      <c r="E645" s="86">
        <f>IF(COUNTIF(Table3[Tag Number], A645), 1, 0)</f>
        <v>0</v>
      </c>
      <c r="F645" s="86">
        <f>IF(COUNTIF(Table4[Tag Number], A645), 1, 0)</f>
        <v>0</v>
      </c>
      <c r="G645" s="87">
        <f t="shared" ref="G645:G708" si="22">SUM(C645:F645)</f>
        <v>0</v>
      </c>
      <c r="H645" s="88" t="str" cm="1">
        <f t="array" ref="H645">_xlfn.IFS(OR(_xlfn.XLOOKUP(A645,Table1[Tag Number],Table1[Status],"-",0)="Dead",
        _xlfn.XLOOKUP(A645,Table2[Tag Number],Table2[Status],"-",0)="Dead",
        _xlfn.XLOOKUP(A645,Table3[Tag Number],Table3[Status],"-",0)="Dead",
        _xlfn.XLOOKUP(A645,Table4[Tag Number],Table4[Status],"-",0)="Dead"),"Dead",
     OR(_xlfn.XLOOKUP(A645,Table1[Tag Number],Table1[Status],"-",0)="Alive",
        _xlfn.XLOOKUP(A645,Table2[Tag Number],Table2[Status],"-",0)="Alive",
        _xlfn.XLOOKUP(A645,Table3[Tag Number],Table3[Status],"-",0)="Alive",
        _xlfn.XLOOKUP(A645,Table4[Tag Number],Table4[Status],"-",0)="Alive"),"Alive",
     OR(_xlfn.XLOOKUP(A645,Table1[Tag Number],Table1[Status],"-",0)="-",
        _xlfn.XLOOKUP(A645,Table2[Tag Number],Table2[Status],"-",0)="-",
        _xlfn.XLOOKUP(A645,Table3[Tag Number],Table3[Status],"-",0)="-",
        _xlfn.XLOOKUP(A645,Table4[Tag Number],Table4[Status],"-",0)="-"),
   "-")</f>
        <v>-</v>
      </c>
      <c r="I645" s="90"/>
      <c r="J645" s="90"/>
      <c r="K645" s="91"/>
      <c r="L645" s="91"/>
      <c r="M645" s="91"/>
      <c r="N645" s="92"/>
      <c r="O645" s="89"/>
      <c r="R645" t="b">
        <f t="shared" si="21"/>
        <v>0</v>
      </c>
    </row>
    <row r="646" spans="1:18" ht="15" thickBot="1" x14ac:dyDescent="0.35">
      <c r="A646" s="3" t="s">
        <v>762</v>
      </c>
      <c r="B646" s="3" t="s">
        <v>1137</v>
      </c>
      <c r="C646" s="84">
        <f>IF(COUNTIF(Table1[Tag Number], A646), 1, 0)</f>
        <v>0</v>
      </c>
      <c r="D646" s="85">
        <f>IF(COUNTIF(Table2[Tag Number], A646), 1, 0)</f>
        <v>0</v>
      </c>
      <c r="E646" s="86">
        <f>IF(COUNTIF(Table3[Tag Number], A646), 1, 0)</f>
        <v>0</v>
      </c>
      <c r="F646" s="86">
        <f>IF(COUNTIF(Table4[Tag Number], A646), 1, 0)</f>
        <v>0</v>
      </c>
      <c r="G646" s="87">
        <f t="shared" si="22"/>
        <v>0</v>
      </c>
      <c r="H646" s="88" t="str" cm="1">
        <f t="array" ref="H646">_xlfn.IFS(OR(_xlfn.XLOOKUP(A646,Table1[Tag Number],Table1[Status],"-",0)="Dead",
        _xlfn.XLOOKUP(A646,Table2[Tag Number],Table2[Status],"-",0)="Dead",
        _xlfn.XLOOKUP(A646,Table3[Tag Number],Table3[Status],"-",0)="Dead",
        _xlfn.XLOOKUP(A646,Table4[Tag Number],Table4[Status],"-",0)="Dead"),"Dead",
     OR(_xlfn.XLOOKUP(A646,Table1[Tag Number],Table1[Status],"-",0)="Alive",
        _xlfn.XLOOKUP(A646,Table2[Tag Number],Table2[Status],"-",0)="Alive",
        _xlfn.XLOOKUP(A646,Table3[Tag Number],Table3[Status],"-",0)="Alive",
        _xlfn.XLOOKUP(A646,Table4[Tag Number],Table4[Status],"-",0)="Alive"),"Alive",
     OR(_xlfn.XLOOKUP(A646,Table1[Tag Number],Table1[Status],"-",0)="-",
        _xlfn.XLOOKUP(A646,Table2[Tag Number],Table2[Status],"-",0)="-",
        _xlfn.XLOOKUP(A646,Table3[Tag Number],Table3[Status],"-",0)="-",
        _xlfn.XLOOKUP(A646,Table4[Tag Number],Table4[Status],"-",0)="-"),
   "-")</f>
        <v>-</v>
      </c>
      <c r="I646" s="90"/>
      <c r="J646" s="90"/>
      <c r="K646" s="91"/>
      <c r="L646" s="91"/>
      <c r="M646" s="91"/>
      <c r="N646" s="92"/>
      <c r="O646" s="89"/>
      <c r="R646" t="b">
        <f t="shared" si="21"/>
        <v>0</v>
      </c>
    </row>
    <row r="647" spans="1:18" ht="15" thickBot="1" x14ac:dyDescent="0.35">
      <c r="A647" s="2" t="s">
        <v>1604</v>
      </c>
      <c r="B647" s="2" t="s">
        <v>1137</v>
      </c>
      <c r="C647" s="84">
        <f>IF(COUNTIF(Table1[Tag Number], A647), 1, 0)</f>
        <v>0</v>
      </c>
      <c r="D647" s="85">
        <f>IF(COUNTIF(Table2[Tag Number], A647), 1, 0)</f>
        <v>0</v>
      </c>
      <c r="E647" s="86">
        <f>IF(COUNTIF(Table3[Tag Number], A647), 1, 0)</f>
        <v>0</v>
      </c>
      <c r="F647" s="86">
        <f>IF(COUNTIF(Table4[Tag Number], A647), 1, 0)</f>
        <v>0</v>
      </c>
      <c r="G647" s="87">
        <f t="shared" si="22"/>
        <v>0</v>
      </c>
      <c r="H647" s="88" t="str" cm="1">
        <f t="array" ref="H647">_xlfn.IFS(OR(_xlfn.XLOOKUP(A647,Table1[Tag Number],Table1[Status],"-",0)="Dead",
        _xlfn.XLOOKUP(A647,Table2[Tag Number],Table2[Status],"-",0)="Dead",
        _xlfn.XLOOKUP(A647,Table3[Tag Number],Table3[Status],"-",0)="Dead",
        _xlfn.XLOOKUP(A647,Table4[Tag Number],Table4[Status],"-",0)="Dead"),"Dead",
     OR(_xlfn.XLOOKUP(A647,Table1[Tag Number],Table1[Status],"-",0)="Alive",
        _xlfn.XLOOKUP(A647,Table2[Tag Number],Table2[Status],"-",0)="Alive",
        _xlfn.XLOOKUP(A647,Table3[Tag Number],Table3[Status],"-",0)="Alive",
        _xlfn.XLOOKUP(A647,Table4[Tag Number],Table4[Status],"-",0)="Alive"),"Alive",
     OR(_xlfn.XLOOKUP(A647,Table1[Tag Number],Table1[Status],"-",0)="-",
        _xlfn.XLOOKUP(A647,Table2[Tag Number],Table2[Status],"-",0)="-",
        _xlfn.XLOOKUP(A647,Table3[Tag Number],Table3[Status],"-",0)="-",
        _xlfn.XLOOKUP(A647,Table4[Tag Number],Table4[Status],"-",0)="-"),
   "-")</f>
        <v>-</v>
      </c>
      <c r="I647" s="90"/>
      <c r="J647" s="90"/>
      <c r="K647" s="91"/>
      <c r="L647" s="91"/>
      <c r="M647" s="91"/>
      <c r="N647" s="92"/>
      <c r="O647" s="89"/>
      <c r="R647" t="b">
        <f t="shared" si="21"/>
        <v>0</v>
      </c>
    </row>
    <row r="648" spans="1:18" ht="15" thickBot="1" x14ac:dyDescent="0.35">
      <c r="A648" s="3" t="s">
        <v>54</v>
      </c>
      <c r="B648" s="3" t="s">
        <v>1145</v>
      </c>
      <c r="C648" s="84">
        <f>IF(COUNTIF(Table1[Tag Number], A648), 1, 0)</f>
        <v>0</v>
      </c>
      <c r="D648" s="85">
        <f>IF(COUNTIF(Table2[Tag Number], A648), 1, 0)</f>
        <v>0</v>
      </c>
      <c r="E648" s="86">
        <f>IF(COUNTIF(Table3[Tag Number], A648), 1, 0)</f>
        <v>1</v>
      </c>
      <c r="F648" s="86">
        <f>IF(COUNTIF(Table4[Tag Number], A648), 1, 0)</f>
        <v>1</v>
      </c>
      <c r="G648" s="87">
        <f t="shared" si="22"/>
        <v>2</v>
      </c>
      <c r="H648" s="88" t="str" cm="1">
        <f t="array" ref="H648">_xlfn.IFS(OR(_xlfn.XLOOKUP(A648,Table1[Tag Number],Table1[Status],"-",0)="Dead",
        _xlfn.XLOOKUP(A648,Table2[Tag Number],Table2[Status],"-",0)="Dead",
        _xlfn.XLOOKUP(A648,Table3[Tag Number],Table3[Status],"-",0)="Dead",
        _xlfn.XLOOKUP(A648,Table4[Tag Number],Table4[Status],"-",0)="Dead"),"Dead",
     OR(_xlfn.XLOOKUP(A648,Table1[Tag Number],Table1[Status],"-",0)="Alive",
        _xlfn.XLOOKUP(A648,Table2[Tag Number],Table2[Status],"-",0)="Alive",
        _xlfn.XLOOKUP(A648,Table3[Tag Number],Table3[Status],"-",0)="Alive",
        _xlfn.XLOOKUP(A648,Table4[Tag Number],Table4[Status],"-",0)="Alive"),"Alive",
     OR(_xlfn.XLOOKUP(A648,Table1[Tag Number],Table1[Status],"-",0)="-",
        _xlfn.XLOOKUP(A648,Table2[Tag Number],Table2[Status],"-",0)="-",
        _xlfn.XLOOKUP(A648,Table3[Tag Number],Table3[Status],"-",0)="-",
        _xlfn.XLOOKUP(A648,Table4[Tag Number],Table4[Status],"-",0)="-"),
   "-")</f>
        <v>Alive</v>
      </c>
      <c r="I648" s="90"/>
      <c r="J648" s="90"/>
      <c r="K648" s="91"/>
      <c r="L648" s="91"/>
      <c r="M648" s="91"/>
      <c r="N648" s="92"/>
      <c r="O648" s="89"/>
      <c r="R648" t="str">
        <f t="shared" si="21"/>
        <v>B652</v>
      </c>
    </row>
    <row r="649" spans="1:18" ht="15" thickBot="1" x14ac:dyDescent="0.35">
      <c r="A649" s="2" t="s">
        <v>1605</v>
      </c>
      <c r="B649" s="2" t="s">
        <v>1137</v>
      </c>
      <c r="C649" s="84">
        <f>IF(COUNTIF(Table1[Tag Number], A649), 1, 0)</f>
        <v>0</v>
      </c>
      <c r="D649" s="85">
        <f>IF(COUNTIF(Table2[Tag Number], A649), 1, 0)</f>
        <v>0</v>
      </c>
      <c r="E649" s="86">
        <f>IF(COUNTIF(Table3[Tag Number], A649), 1, 0)</f>
        <v>0</v>
      </c>
      <c r="F649" s="86">
        <f>IF(COUNTIF(Table4[Tag Number], A649), 1, 0)</f>
        <v>0</v>
      </c>
      <c r="G649" s="87">
        <f t="shared" si="22"/>
        <v>0</v>
      </c>
      <c r="H649" s="88" t="str" cm="1">
        <f t="array" ref="H649">_xlfn.IFS(OR(_xlfn.XLOOKUP(A649,Table1[Tag Number],Table1[Status],"-",0)="Dead",
        _xlfn.XLOOKUP(A649,Table2[Tag Number],Table2[Status],"-",0)="Dead",
        _xlfn.XLOOKUP(A649,Table3[Tag Number],Table3[Status],"-",0)="Dead",
        _xlfn.XLOOKUP(A649,Table4[Tag Number],Table4[Status],"-",0)="Dead"),"Dead",
     OR(_xlfn.XLOOKUP(A649,Table1[Tag Number],Table1[Status],"-",0)="Alive",
        _xlfn.XLOOKUP(A649,Table2[Tag Number],Table2[Status],"-",0)="Alive",
        _xlfn.XLOOKUP(A649,Table3[Tag Number],Table3[Status],"-",0)="Alive",
        _xlfn.XLOOKUP(A649,Table4[Tag Number],Table4[Status],"-",0)="Alive"),"Alive",
     OR(_xlfn.XLOOKUP(A649,Table1[Tag Number],Table1[Status],"-",0)="-",
        _xlfn.XLOOKUP(A649,Table2[Tag Number],Table2[Status],"-",0)="-",
        _xlfn.XLOOKUP(A649,Table3[Tag Number],Table3[Status],"-",0)="-",
        _xlfn.XLOOKUP(A649,Table4[Tag Number],Table4[Status],"-",0)="-"),
   "-")</f>
        <v>-</v>
      </c>
      <c r="I649" s="90"/>
      <c r="J649" s="90"/>
      <c r="K649" s="91"/>
      <c r="L649" s="91"/>
      <c r="M649" s="91"/>
      <c r="N649" s="92"/>
      <c r="O649" s="89"/>
      <c r="R649" t="b">
        <f t="shared" si="21"/>
        <v>0</v>
      </c>
    </row>
    <row r="650" spans="1:18" ht="15" thickBot="1" x14ac:dyDescent="0.35">
      <c r="A650" s="3" t="s">
        <v>830</v>
      </c>
      <c r="B650" s="3" t="s">
        <v>1137</v>
      </c>
      <c r="C650" s="84">
        <f>IF(COUNTIF(Table1[Tag Number], A650), 1, 0)</f>
        <v>0</v>
      </c>
      <c r="D650" s="85">
        <f>IF(COUNTIF(Table2[Tag Number], A650), 1, 0)</f>
        <v>0</v>
      </c>
      <c r="E650" s="86">
        <f>IF(COUNTIF(Table3[Tag Number], A650), 1, 0)</f>
        <v>0</v>
      </c>
      <c r="F650" s="86">
        <f>IF(COUNTIF(Table4[Tag Number], A650), 1, 0)</f>
        <v>0</v>
      </c>
      <c r="G650" s="87">
        <f t="shared" si="22"/>
        <v>0</v>
      </c>
      <c r="H650" s="88" t="str" cm="1">
        <f t="array" ref="H650">_xlfn.IFS(OR(_xlfn.XLOOKUP(A650,Table1[Tag Number],Table1[Status],"-",0)="Dead",
        _xlfn.XLOOKUP(A650,Table2[Tag Number],Table2[Status],"-",0)="Dead",
        _xlfn.XLOOKUP(A650,Table3[Tag Number],Table3[Status],"-",0)="Dead",
        _xlfn.XLOOKUP(A650,Table4[Tag Number],Table4[Status],"-",0)="Dead"),"Dead",
     OR(_xlfn.XLOOKUP(A650,Table1[Tag Number],Table1[Status],"-",0)="Alive",
        _xlfn.XLOOKUP(A650,Table2[Tag Number],Table2[Status],"-",0)="Alive",
        _xlfn.XLOOKUP(A650,Table3[Tag Number],Table3[Status],"-",0)="Alive",
        _xlfn.XLOOKUP(A650,Table4[Tag Number],Table4[Status],"-",0)="Alive"),"Alive",
     OR(_xlfn.XLOOKUP(A650,Table1[Tag Number],Table1[Status],"-",0)="-",
        _xlfn.XLOOKUP(A650,Table2[Tag Number],Table2[Status],"-",0)="-",
        _xlfn.XLOOKUP(A650,Table3[Tag Number],Table3[Status],"-",0)="-",
        _xlfn.XLOOKUP(A650,Table4[Tag Number],Table4[Status],"-",0)="-"),
   "-")</f>
        <v>-</v>
      </c>
      <c r="I650" s="90"/>
      <c r="J650" s="90"/>
      <c r="K650" s="91"/>
      <c r="L650" s="91"/>
      <c r="M650" s="91"/>
      <c r="N650" s="92"/>
      <c r="O650" s="89"/>
      <c r="R650" t="b">
        <f t="shared" si="21"/>
        <v>0</v>
      </c>
    </row>
    <row r="651" spans="1:18" ht="15" thickBot="1" x14ac:dyDescent="0.35">
      <c r="A651" s="2" t="s">
        <v>1606</v>
      </c>
      <c r="B651" s="2" t="s">
        <v>1145</v>
      </c>
      <c r="C651" s="84">
        <f>IF(COUNTIF(Table1[Tag Number], A651), 1, 0)</f>
        <v>0</v>
      </c>
      <c r="D651" s="85">
        <f>IF(COUNTIF(Table2[Tag Number], A651), 1, 0)</f>
        <v>0</v>
      </c>
      <c r="E651" s="86">
        <f>IF(COUNTIF(Table3[Tag Number], A651), 1, 0)</f>
        <v>0</v>
      </c>
      <c r="F651" s="86">
        <f>IF(COUNTIF(Table4[Tag Number], A651), 1, 0)</f>
        <v>0</v>
      </c>
      <c r="G651" s="87">
        <f t="shared" si="22"/>
        <v>0</v>
      </c>
      <c r="H651" s="88" t="str" cm="1">
        <f t="array" ref="H651">_xlfn.IFS(OR(_xlfn.XLOOKUP(A651,Table1[Tag Number],Table1[Status],"-",0)="Dead",
        _xlfn.XLOOKUP(A651,Table2[Tag Number],Table2[Status],"-",0)="Dead",
        _xlfn.XLOOKUP(A651,Table3[Tag Number],Table3[Status],"-",0)="Dead",
        _xlfn.XLOOKUP(A651,Table4[Tag Number],Table4[Status],"-",0)="Dead"),"Dead",
     OR(_xlfn.XLOOKUP(A651,Table1[Tag Number],Table1[Status],"-",0)="Alive",
        _xlfn.XLOOKUP(A651,Table2[Tag Number],Table2[Status],"-",0)="Alive",
        _xlfn.XLOOKUP(A651,Table3[Tag Number],Table3[Status],"-",0)="Alive",
        _xlfn.XLOOKUP(A651,Table4[Tag Number],Table4[Status],"-",0)="Alive"),"Alive",
     OR(_xlfn.XLOOKUP(A651,Table1[Tag Number],Table1[Status],"-",0)="-",
        _xlfn.XLOOKUP(A651,Table2[Tag Number],Table2[Status],"-",0)="-",
        _xlfn.XLOOKUP(A651,Table3[Tag Number],Table3[Status],"-",0)="-",
        _xlfn.XLOOKUP(A651,Table4[Tag Number],Table4[Status],"-",0)="-"),
   "-")</f>
        <v>-</v>
      </c>
      <c r="I651" s="90"/>
      <c r="J651" s="90"/>
      <c r="K651" s="91"/>
      <c r="L651" s="91"/>
      <c r="M651" s="91"/>
      <c r="N651" s="92"/>
      <c r="O651" s="89"/>
      <c r="R651" t="b">
        <f t="shared" si="21"/>
        <v>0</v>
      </c>
    </row>
    <row r="652" spans="1:18" ht="15" thickBot="1" x14ac:dyDescent="0.35">
      <c r="A652" s="3" t="s">
        <v>719</v>
      </c>
      <c r="B652" s="3" t="s">
        <v>1137</v>
      </c>
      <c r="C652" s="84">
        <f>IF(COUNTIF(Table1[Tag Number], A652), 1, 0)</f>
        <v>0</v>
      </c>
      <c r="D652" s="85">
        <f>IF(COUNTIF(Table2[Tag Number], A652), 1, 0)</f>
        <v>0</v>
      </c>
      <c r="E652" s="86">
        <f>IF(COUNTIF(Table3[Tag Number], A652), 1, 0)</f>
        <v>0</v>
      </c>
      <c r="F652" s="86">
        <f>IF(COUNTIF(Table4[Tag Number], A652), 1, 0)</f>
        <v>0</v>
      </c>
      <c r="G652" s="87">
        <f t="shared" si="22"/>
        <v>0</v>
      </c>
      <c r="H652" s="88" t="str" cm="1">
        <f t="array" ref="H652">_xlfn.IFS(OR(_xlfn.XLOOKUP(A652,Table1[Tag Number],Table1[Status],"-",0)="Dead",
        _xlfn.XLOOKUP(A652,Table2[Tag Number],Table2[Status],"-",0)="Dead",
        _xlfn.XLOOKUP(A652,Table3[Tag Number],Table3[Status],"-",0)="Dead",
        _xlfn.XLOOKUP(A652,Table4[Tag Number],Table4[Status],"-",0)="Dead"),"Dead",
     OR(_xlfn.XLOOKUP(A652,Table1[Tag Number],Table1[Status],"-",0)="Alive",
        _xlfn.XLOOKUP(A652,Table2[Tag Number],Table2[Status],"-",0)="Alive",
        _xlfn.XLOOKUP(A652,Table3[Tag Number],Table3[Status],"-",0)="Alive",
        _xlfn.XLOOKUP(A652,Table4[Tag Number],Table4[Status],"-",0)="Alive"),"Alive",
     OR(_xlfn.XLOOKUP(A652,Table1[Tag Number],Table1[Status],"-",0)="-",
        _xlfn.XLOOKUP(A652,Table2[Tag Number],Table2[Status],"-",0)="-",
        _xlfn.XLOOKUP(A652,Table3[Tag Number],Table3[Status],"-",0)="-",
        _xlfn.XLOOKUP(A652,Table4[Tag Number],Table4[Status],"-",0)="-"),
   "-")</f>
        <v>-</v>
      </c>
      <c r="I652" s="90"/>
      <c r="J652" s="90"/>
      <c r="K652" s="91"/>
      <c r="L652" s="91"/>
      <c r="M652" s="91"/>
      <c r="N652" s="92"/>
      <c r="O652" s="89"/>
      <c r="R652" t="b">
        <f t="shared" si="21"/>
        <v>0</v>
      </c>
    </row>
    <row r="653" spans="1:18" ht="15" thickBot="1" x14ac:dyDescent="0.35">
      <c r="A653" s="2" t="s">
        <v>567</v>
      </c>
      <c r="B653" s="2" t="s">
        <v>1137</v>
      </c>
      <c r="C653" s="84">
        <f>IF(COUNTIF(Table1[Tag Number], A653), 1, 0)</f>
        <v>0</v>
      </c>
      <c r="D653" s="85">
        <f>IF(COUNTIF(Table2[Tag Number], A653), 1, 0)</f>
        <v>0</v>
      </c>
      <c r="E653" s="86">
        <f>IF(COUNTIF(Table3[Tag Number], A653), 1, 0)</f>
        <v>0</v>
      </c>
      <c r="F653" s="86">
        <f>IF(COUNTIF(Table4[Tag Number], A653), 1, 0)</f>
        <v>0</v>
      </c>
      <c r="G653" s="87">
        <f t="shared" si="22"/>
        <v>0</v>
      </c>
      <c r="H653" s="88" t="str" cm="1">
        <f t="array" ref="H653">_xlfn.IFS(OR(_xlfn.XLOOKUP(A653,Table1[Tag Number],Table1[Status],"-",0)="Dead",
        _xlfn.XLOOKUP(A653,Table2[Tag Number],Table2[Status],"-",0)="Dead",
        _xlfn.XLOOKUP(A653,Table3[Tag Number],Table3[Status],"-",0)="Dead",
        _xlfn.XLOOKUP(A653,Table4[Tag Number],Table4[Status],"-",0)="Dead"),"Dead",
     OR(_xlfn.XLOOKUP(A653,Table1[Tag Number],Table1[Status],"-",0)="Alive",
        _xlfn.XLOOKUP(A653,Table2[Tag Number],Table2[Status],"-",0)="Alive",
        _xlfn.XLOOKUP(A653,Table3[Tag Number],Table3[Status],"-",0)="Alive",
        _xlfn.XLOOKUP(A653,Table4[Tag Number],Table4[Status],"-",0)="Alive"),"Alive",
     OR(_xlfn.XLOOKUP(A653,Table1[Tag Number],Table1[Status],"-",0)="-",
        _xlfn.XLOOKUP(A653,Table2[Tag Number],Table2[Status],"-",0)="-",
        _xlfn.XLOOKUP(A653,Table3[Tag Number],Table3[Status],"-",0)="-",
        _xlfn.XLOOKUP(A653,Table4[Tag Number],Table4[Status],"-",0)="-"),
   "-")</f>
        <v>-</v>
      </c>
      <c r="I653" s="90"/>
      <c r="J653" s="90"/>
      <c r="K653" s="91"/>
      <c r="L653" s="91"/>
      <c r="M653" s="91"/>
      <c r="N653" s="92"/>
      <c r="O653" s="89"/>
      <c r="R653" t="b">
        <f t="shared" si="21"/>
        <v>0</v>
      </c>
    </row>
    <row r="654" spans="1:18" ht="15" thickBot="1" x14ac:dyDescent="0.35">
      <c r="A654" s="3" t="s">
        <v>1607</v>
      </c>
      <c r="B654" s="3" t="s">
        <v>1137</v>
      </c>
      <c r="C654" s="84">
        <f>IF(COUNTIF(Table1[Tag Number], A654), 1, 0)</f>
        <v>0</v>
      </c>
      <c r="D654" s="85">
        <f>IF(COUNTIF(Table2[Tag Number], A654), 1, 0)</f>
        <v>0</v>
      </c>
      <c r="E654" s="86">
        <f>IF(COUNTIF(Table3[Tag Number], A654), 1, 0)</f>
        <v>0</v>
      </c>
      <c r="F654" s="86">
        <f>IF(COUNTIF(Table4[Tag Number], A654), 1, 0)</f>
        <v>0</v>
      </c>
      <c r="G654" s="87">
        <f t="shared" si="22"/>
        <v>0</v>
      </c>
      <c r="H654" s="88" t="str" cm="1">
        <f t="array" ref="H654">_xlfn.IFS(OR(_xlfn.XLOOKUP(A654,Table1[Tag Number],Table1[Status],"-",0)="Dead",
        _xlfn.XLOOKUP(A654,Table2[Tag Number],Table2[Status],"-",0)="Dead",
        _xlfn.XLOOKUP(A654,Table3[Tag Number],Table3[Status],"-",0)="Dead",
        _xlfn.XLOOKUP(A654,Table4[Tag Number],Table4[Status],"-",0)="Dead"),"Dead",
     OR(_xlfn.XLOOKUP(A654,Table1[Tag Number],Table1[Status],"-",0)="Alive",
        _xlfn.XLOOKUP(A654,Table2[Tag Number],Table2[Status],"-",0)="Alive",
        _xlfn.XLOOKUP(A654,Table3[Tag Number],Table3[Status],"-",0)="Alive",
        _xlfn.XLOOKUP(A654,Table4[Tag Number],Table4[Status],"-",0)="Alive"),"Alive",
     OR(_xlfn.XLOOKUP(A654,Table1[Tag Number],Table1[Status],"-",0)="-",
        _xlfn.XLOOKUP(A654,Table2[Tag Number],Table2[Status],"-",0)="-",
        _xlfn.XLOOKUP(A654,Table3[Tag Number],Table3[Status],"-",0)="-",
        _xlfn.XLOOKUP(A654,Table4[Tag Number],Table4[Status],"-",0)="-"),
   "-")</f>
        <v>-</v>
      </c>
      <c r="I654" s="90"/>
      <c r="J654" s="90"/>
      <c r="K654" s="91"/>
      <c r="L654" s="91"/>
      <c r="M654" s="91"/>
      <c r="N654" s="92"/>
      <c r="O654" s="89"/>
      <c r="R654" t="b">
        <f t="shared" si="21"/>
        <v>0</v>
      </c>
    </row>
    <row r="655" spans="1:18" ht="15" thickBot="1" x14ac:dyDescent="0.35">
      <c r="A655" s="2" t="s">
        <v>690</v>
      </c>
      <c r="B655" s="2" t="s">
        <v>1137</v>
      </c>
      <c r="C655" s="84">
        <f>IF(COUNTIF(Table1[Tag Number], A655), 1, 0)</f>
        <v>0</v>
      </c>
      <c r="D655" s="85">
        <f>IF(COUNTIF(Table2[Tag Number], A655), 1, 0)</f>
        <v>0</v>
      </c>
      <c r="E655" s="86">
        <f>IF(COUNTIF(Table3[Tag Number], A655), 1, 0)</f>
        <v>0</v>
      </c>
      <c r="F655" s="86">
        <f>IF(COUNTIF(Table4[Tag Number], A655), 1, 0)</f>
        <v>0</v>
      </c>
      <c r="G655" s="87">
        <f t="shared" si="22"/>
        <v>0</v>
      </c>
      <c r="H655" s="88" t="str" cm="1">
        <f t="array" ref="H655">_xlfn.IFS(OR(_xlfn.XLOOKUP(A655,Table1[Tag Number],Table1[Status],"-",0)="Dead",
        _xlfn.XLOOKUP(A655,Table2[Tag Number],Table2[Status],"-",0)="Dead",
        _xlfn.XLOOKUP(A655,Table3[Tag Number],Table3[Status],"-",0)="Dead",
        _xlfn.XLOOKUP(A655,Table4[Tag Number],Table4[Status],"-",0)="Dead"),"Dead",
     OR(_xlfn.XLOOKUP(A655,Table1[Tag Number],Table1[Status],"-",0)="Alive",
        _xlfn.XLOOKUP(A655,Table2[Tag Number],Table2[Status],"-",0)="Alive",
        _xlfn.XLOOKUP(A655,Table3[Tag Number],Table3[Status],"-",0)="Alive",
        _xlfn.XLOOKUP(A655,Table4[Tag Number],Table4[Status],"-",0)="Alive"),"Alive",
     OR(_xlfn.XLOOKUP(A655,Table1[Tag Number],Table1[Status],"-",0)="-",
        _xlfn.XLOOKUP(A655,Table2[Tag Number],Table2[Status],"-",0)="-",
        _xlfn.XLOOKUP(A655,Table3[Tag Number],Table3[Status],"-",0)="-",
        _xlfn.XLOOKUP(A655,Table4[Tag Number],Table4[Status],"-",0)="-"),
   "-")</f>
        <v>-</v>
      </c>
      <c r="I655" s="90"/>
      <c r="J655" s="90"/>
      <c r="K655" s="91"/>
      <c r="L655" s="91"/>
      <c r="M655" s="91"/>
      <c r="N655" s="92"/>
      <c r="O655" s="89"/>
      <c r="R655" t="b">
        <f t="shared" si="21"/>
        <v>0</v>
      </c>
    </row>
    <row r="656" spans="1:18" ht="15" thickBot="1" x14ac:dyDescent="0.35">
      <c r="A656" s="3" t="s">
        <v>1608</v>
      </c>
      <c r="B656" s="3" t="s">
        <v>1137</v>
      </c>
      <c r="C656" s="84">
        <f>IF(COUNTIF(Table1[Tag Number], A656), 1, 0)</f>
        <v>0</v>
      </c>
      <c r="D656" s="85">
        <f>IF(COUNTIF(Table2[Tag Number], A656), 1, 0)</f>
        <v>0</v>
      </c>
      <c r="E656" s="86">
        <f>IF(COUNTIF(Table3[Tag Number], A656), 1, 0)</f>
        <v>0</v>
      </c>
      <c r="F656" s="86">
        <f>IF(COUNTIF(Table4[Tag Number], A656), 1, 0)</f>
        <v>0</v>
      </c>
      <c r="G656" s="87">
        <f t="shared" si="22"/>
        <v>0</v>
      </c>
      <c r="H656" s="88" t="str" cm="1">
        <f t="array" ref="H656">_xlfn.IFS(OR(_xlfn.XLOOKUP(A656,Table1[Tag Number],Table1[Status],"-",0)="Dead",
        _xlfn.XLOOKUP(A656,Table2[Tag Number],Table2[Status],"-",0)="Dead",
        _xlfn.XLOOKUP(A656,Table3[Tag Number],Table3[Status],"-",0)="Dead",
        _xlfn.XLOOKUP(A656,Table4[Tag Number],Table4[Status],"-",0)="Dead"),"Dead",
     OR(_xlfn.XLOOKUP(A656,Table1[Tag Number],Table1[Status],"-",0)="Alive",
        _xlfn.XLOOKUP(A656,Table2[Tag Number],Table2[Status],"-",0)="Alive",
        _xlfn.XLOOKUP(A656,Table3[Tag Number],Table3[Status],"-",0)="Alive",
        _xlfn.XLOOKUP(A656,Table4[Tag Number],Table4[Status],"-",0)="Alive"),"Alive",
     OR(_xlfn.XLOOKUP(A656,Table1[Tag Number],Table1[Status],"-",0)="-",
        _xlfn.XLOOKUP(A656,Table2[Tag Number],Table2[Status],"-",0)="-",
        _xlfn.XLOOKUP(A656,Table3[Tag Number],Table3[Status],"-",0)="-",
        _xlfn.XLOOKUP(A656,Table4[Tag Number],Table4[Status],"-",0)="-"),
   "-")</f>
        <v>-</v>
      </c>
      <c r="I656" s="90"/>
      <c r="J656" s="90"/>
      <c r="K656" s="91"/>
      <c r="L656" s="91"/>
      <c r="M656" s="91"/>
      <c r="N656" s="92"/>
      <c r="O656" s="89"/>
      <c r="R656" t="b">
        <f t="shared" si="21"/>
        <v>0</v>
      </c>
    </row>
    <row r="657" spans="1:18" ht="15" thickBot="1" x14ac:dyDescent="0.35">
      <c r="A657" s="2" t="s">
        <v>1609</v>
      </c>
      <c r="B657" s="2" t="s">
        <v>1137</v>
      </c>
      <c r="C657" s="84">
        <f>IF(COUNTIF(Table1[Tag Number], A657), 1, 0)</f>
        <v>0</v>
      </c>
      <c r="D657" s="85">
        <f>IF(COUNTIF(Table2[Tag Number], A657), 1, 0)</f>
        <v>0</v>
      </c>
      <c r="E657" s="86">
        <f>IF(COUNTIF(Table3[Tag Number], A657), 1, 0)</f>
        <v>0</v>
      </c>
      <c r="F657" s="86">
        <f>IF(COUNTIF(Table4[Tag Number], A657), 1, 0)</f>
        <v>0</v>
      </c>
      <c r="G657" s="87">
        <f t="shared" si="22"/>
        <v>0</v>
      </c>
      <c r="H657" s="88" t="str" cm="1">
        <f t="array" ref="H657">_xlfn.IFS(OR(_xlfn.XLOOKUP(A657,Table1[Tag Number],Table1[Status],"-",0)="Dead",
        _xlfn.XLOOKUP(A657,Table2[Tag Number],Table2[Status],"-",0)="Dead",
        _xlfn.XLOOKUP(A657,Table3[Tag Number],Table3[Status],"-",0)="Dead",
        _xlfn.XLOOKUP(A657,Table4[Tag Number],Table4[Status],"-",0)="Dead"),"Dead",
     OR(_xlfn.XLOOKUP(A657,Table1[Tag Number],Table1[Status],"-",0)="Alive",
        _xlfn.XLOOKUP(A657,Table2[Tag Number],Table2[Status],"-",0)="Alive",
        _xlfn.XLOOKUP(A657,Table3[Tag Number],Table3[Status],"-",0)="Alive",
        _xlfn.XLOOKUP(A657,Table4[Tag Number],Table4[Status],"-",0)="Alive"),"Alive",
     OR(_xlfn.XLOOKUP(A657,Table1[Tag Number],Table1[Status],"-",0)="-",
        _xlfn.XLOOKUP(A657,Table2[Tag Number],Table2[Status],"-",0)="-",
        _xlfn.XLOOKUP(A657,Table3[Tag Number],Table3[Status],"-",0)="-",
        _xlfn.XLOOKUP(A657,Table4[Tag Number],Table4[Status],"-",0)="-"),
   "-")</f>
        <v>-</v>
      </c>
      <c r="I657" s="90"/>
      <c r="J657" s="90"/>
      <c r="K657" s="91"/>
      <c r="L657" s="91"/>
      <c r="M657" s="91"/>
      <c r="N657" s="92"/>
      <c r="O657" s="89"/>
      <c r="R657" t="b">
        <f t="shared" si="21"/>
        <v>0</v>
      </c>
    </row>
    <row r="658" spans="1:18" ht="15" thickBot="1" x14ac:dyDescent="0.35">
      <c r="A658" s="3" t="s">
        <v>334</v>
      </c>
      <c r="B658" s="3" t="s">
        <v>1137</v>
      </c>
      <c r="C658" s="84">
        <f>IF(COUNTIF(Table1[Tag Number], A658), 1, 0)</f>
        <v>0</v>
      </c>
      <c r="D658" s="85">
        <f>IF(COUNTIF(Table2[Tag Number], A658), 1, 0)</f>
        <v>0</v>
      </c>
      <c r="E658" s="86">
        <f>IF(COUNTIF(Table3[Tag Number], A658), 1, 0)</f>
        <v>0</v>
      </c>
      <c r="F658" s="86">
        <f>IF(COUNTIF(Table4[Tag Number], A658), 1, 0)</f>
        <v>0</v>
      </c>
      <c r="G658" s="87">
        <f t="shared" si="22"/>
        <v>0</v>
      </c>
      <c r="H658" s="88" t="str" cm="1">
        <f t="array" ref="H658">_xlfn.IFS(OR(_xlfn.XLOOKUP(A658,Table1[Tag Number],Table1[Status],"-",0)="Dead",
        _xlfn.XLOOKUP(A658,Table2[Tag Number],Table2[Status],"-",0)="Dead",
        _xlfn.XLOOKUP(A658,Table3[Tag Number],Table3[Status],"-",0)="Dead",
        _xlfn.XLOOKUP(A658,Table4[Tag Number],Table4[Status],"-",0)="Dead"),"Dead",
     OR(_xlfn.XLOOKUP(A658,Table1[Tag Number],Table1[Status],"-",0)="Alive",
        _xlfn.XLOOKUP(A658,Table2[Tag Number],Table2[Status],"-",0)="Alive",
        _xlfn.XLOOKUP(A658,Table3[Tag Number],Table3[Status],"-",0)="Alive",
        _xlfn.XLOOKUP(A658,Table4[Tag Number],Table4[Status],"-",0)="Alive"),"Alive",
     OR(_xlfn.XLOOKUP(A658,Table1[Tag Number],Table1[Status],"-",0)="-",
        _xlfn.XLOOKUP(A658,Table2[Tag Number],Table2[Status],"-",0)="-",
        _xlfn.XLOOKUP(A658,Table3[Tag Number],Table3[Status],"-",0)="-",
        _xlfn.XLOOKUP(A658,Table4[Tag Number],Table4[Status],"-",0)="-"),
   "-")</f>
        <v>-</v>
      </c>
      <c r="I658" s="90"/>
      <c r="J658" s="90"/>
      <c r="K658" s="91"/>
      <c r="L658" s="91"/>
      <c r="M658" s="91"/>
      <c r="N658" s="92"/>
      <c r="O658" s="89"/>
      <c r="R658" t="b">
        <f t="shared" si="21"/>
        <v>0</v>
      </c>
    </row>
    <row r="659" spans="1:18" ht="15" thickBot="1" x14ac:dyDescent="0.35">
      <c r="A659" s="2" t="s">
        <v>1610</v>
      </c>
      <c r="B659" s="2" t="s">
        <v>1145</v>
      </c>
      <c r="C659" s="84">
        <f>IF(COUNTIF(Table1[Tag Number], A659), 1, 0)</f>
        <v>0</v>
      </c>
      <c r="D659" s="85">
        <f>IF(COUNTIF(Table2[Tag Number], A659), 1, 0)</f>
        <v>0</v>
      </c>
      <c r="E659" s="86">
        <f>IF(COUNTIF(Table3[Tag Number], A659), 1, 0)</f>
        <v>0</v>
      </c>
      <c r="F659" s="86">
        <f>IF(COUNTIF(Table4[Tag Number], A659), 1, 0)</f>
        <v>0</v>
      </c>
      <c r="G659" s="87">
        <f t="shared" si="22"/>
        <v>0</v>
      </c>
      <c r="H659" s="88" t="str" cm="1">
        <f t="array" ref="H659">_xlfn.IFS(OR(_xlfn.XLOOKUP(A659,Table1[Tag Number],Table1[Status],"-",0)="Dead",
        _xlfn.XLOOKUP(A659,Table2[Tag Number],Table2[Status],"-",0)="Dead",
        _xlfn.XLOOKUP(A659,Table3[Tag Number],Table3[Status],"-",0)="Dead",
        _xlfn.XLOOKUP(A659,Table4[Tag Number],Table4[Status],"-",0)="Dead"),"Dead",
     OR(_xlfn.XLOOKUP(A659,Table1[Tag Number],Table1[Status],"-",0)="Alive",
        _xlfn.XLOOKUP(A659,Table2[Tag Number],Table2[Status],"-",0)="Alive",
        _xlfn.XLOOKUP(A659,Table3[Tag Number],Table3[Status],"-",0)="Alive",
        _xlfn.XLOOKUP(A659,Table4[Tag Number],Table4[Status],"-",0)="Alive"),"Alive",
     OR(_xlfn.XLOOKUP(A659,Table1[Tag Number],Table1[Status],"-",0)="-",
        _xlfn.XLOOKUP(A659,Table2[Tag Number],Table2[Status],"-",0)="-",
        _xlfn.XLOOKUP(A659,Table3[Tag Number],Table3[Status],"-",0)="-",
        _xlfn.XLOOKUP(A659,Table4[Tag Number],Table4[Status],"-",0)="-"),
   "-")</f>
        <v>-</v>
      </c>
      <c r="I659" s="90"/>
      <c r="J659" s="90"/>
      <c r="K659" s="91"/>
      <c r="L659" s="91"/>
      <c r="M659" s="91"/>
      <c r="N659" s="92"/>
      <c r="O659" s="89"/>
      <c r="R659" t="b">
        <f t="shared" si="21"/>
        <v>0</v>
      </c>
    </row>
    <row r="660" spans="1:18" ht="15" thickBot="1" x14ac:dyDescent="0.35">
      <c r="A660" s="3" t="s">
        <v>1611</v>
      </c>
      <c r="B660" s="3" t="s">
        <v>1137</v>
      </c>
      <c r="C660" s="84">
        <f>IF(COUNTIF(Table1[Tag Number], A660), 1, 0)</f>
        <v>0</v>
      </c>
      <c r="D660" s="85">
        <f>IF(COUNTIF(Table2[Tag Number], A660), 1, 0)</f>
        <v>0</v>
      </c>
      <c r="E660" s="86">
        <f>IF(COUNTIF(Table3[Tag Number], A660), 1, 0)</f>
        <v>0</v>
      </c>
      <c r="F660" s="86">
        <f>IF(COUNTIF(Table4[Tag Number], A660), 1, 0)</f>
        <v>0</v>
      </c>
      <c r="G660" s="87">
        <f t="shared" si="22"/>
        <v>0</v>
      </c>
      <c r="H660" s="88" t="str" cm="1">
        <f t="array" ref="H660">_xlfn.IFS(OR(_xlfn.XLOOKUP(A660,Table1[Tag Number],Table1[Status],"-",0)="Dead",
        _xlfn.XLOOKUP(A660,Table2[Tag Number],Table2[Status],"-",0)="Dead",
        _xlfn.XLOOKUP(A660,Table3[Tag Number],Table3[Status],"-",0)="Dead",
        _xlfn.XLOOKUP(A660,Table4[Tag Number],Table4[Status],"-",0)="Dead"),"Dead",
     OR(_xlfn.XLOOKUP(A660,Table1[Tag Number],Table1[Status],"-",0)="Alive",
        _xlfn.XLOOKUP(A660,Table2[Tag Number],Table2[Status],"-",0)="Alive",
        _xlfn.XLOOKUP(A660,Table3[Tag Number],Table3[Status],"-",0)="Alive",
        _xlfn.XLOOKUP(A660,Table4[Tag Number],Table4[Status],"-",0)="Alive"),"Alive",
     OR(_xlfn.XLOOKUP(A660,Table1[Tag Number],Table1[Status],"-",0)="-",
        _xlfn.XLOOKUP(A660,Table2[Tag Number],Table2[Status],"-",0)="-",
        _xlfn.XLOOKUP(A660,Table3[Tag Number],Table3[Status],"-",0)="-",
        _xlfn.XLOOKUP(A660,Table4[Tag Number],Table4[Status],"-",0)="-"),
   "-")</f>
        <v>-</v>
      </c>
      <c r="I660" s="90"/>
      <c r="J660" s="90"/>
      <c r="K660" s="91"/>
      <c r="L660" s="91"/>
      <c r="M660" s="91"/>
      <c r="N660" s="92"/>
      <c r="O660" s="89"/>
      <c r="R660" t="b">
        <f t="shared" si="21"/>
        <v>0</v>
      </c>
    </row>
    <row r="661" spans="1:18" ht="15" thickBot="1" x14ac:dyDescent="0.35">
      <c r="A661" s="2" t="s">
        <v>1612</v>
      </c>
      <c r="B661" s="2" t="s">
        <v>1137</v>
      </c>
      <c r="C661" s="84">
        <f>IF(COUNTIF(Table1[Tag Number], A661), 1, 0)</f>
        <v>0</v>
      </c>
      <c r="D661" s="85">
        <f>IF(COUNTIF(Table2[Tag Number], A661), 1, 0)</f>
        <v>0</v>
      </c>
      <c r="E661" s="86">
        <f>IF(COUNTIF(Table3[Tag Number], A661), 1, 0)</f>
        <v>0</v>
      </c>
      <c r="F661" s="86">
        <f>IF(COUNTIF(Table4[Tag Number], A661), 1, 0)</f>
        <v>0</v>
      </c>
      <c r="G661" s="87">
        <f t="shared" si="22"/>
        <v>0</v>
      </c>
      <c r="H661" s="88" t="str" cm="1">
        <f t="array" ref="H661">_xlfn.IFS(OR(_xlfn.XLOOKUP(A661,Table1[Tag Number],Table1[Status],"-",0)="Dead",
        _xlfn.XLOOKUP(A661,Table2[Tag Number],Table2[Status],"-",0)="Dead",
        _xlfn.XLOOKUP(A661,Table3[Tag Number],Table3[Status],"-",0)="Dead",
        _xlfn.XLOOKUP(A661,Table4[Tag Number],Table4[Status],"-",0)="Dead"),"Dead",
     OR(_xlfn.XLOOKUP(A661,Table1[Tag Number],Table1[Status],"-",0)="Alive",
        _xlfn.XLOOKUP(A661,Table2[Tag Number],Table2[Status],"-",0)="Alive",
        _xlfn.XLOOKUP(A661,Table3[Tag Number],Table3[Status],"-",0)="Alive",
        _xlfn.XLOOKUP(A661,Table4[Tag Number],Table4[Status],"-",0)="Alive"),"Alive",
     OR(_xlfn.XLOOKUP(A661,Table1[Tag Number],Table1[Status],"-",0)="-",
        _xlfn.XLOOKUP(A661,Table2[Tag Number],Table2[Status],"-",0)="-",
        _xlfn.XLOOKUP(A661,Table3[Tag Number],Table3[Status],"-",0)="-",
        _xlfn.XLOOKUP(A661,Table4[Tag Number],Table4[Status],"-",0)="-"),
   "-")</f>
        <v>-</v>
      </c>
      <c r="I661" s="90"/>
      <c r="J661" s="90"/>
      <c r="K661" s="91"/>
      <c r="L661" s="91"/>
      <c r="M661" s="91"/>
      <c r="N661" s="92"/>
      <c r="O661" s="89"/>
      <c r="R661" t="b">
        <f t="shared" si="21"/>
        <v>0</v>
      </c>
    </row>
    <row r="662" spans="1:18" ht="15" thickBot="1" x14ac:dyDescent="0.35">
      <c r="A662" s="3" t="s">
        <v>750</v>
      </c>
      <c r="B662" s="3" t="s">
        <v>1137</v>
      </c>
      <c r="C662" s="84">
        <f>IF(COUNTIF(Table1[Tag Number], A662), 1, 0)</f>
        <v>0</v>
      </c>
      <c r="D662" s="85">
        <f>IF(COUNTIF(Table2[Tag Number], A662), 1, 0)</f>
        <v>0</v>
      </c>
      <c r="E662" s="86">
        <f>IF(COUNTIF(Table3[Tag Number], A662), 1, 0)</f>
        <v>0</v>
      </c>
      <c r="F662" s="86">
        <f>IF(COUNTIF(Table4[Tag Number], A662), 1, 0)</f>
        <v>0</v>
      </c>
      <c r="G662" s="87">
        <f t="shared" si="22"/>
        <v>0</v>
      </c>
      <c r="H662" s="88" t="str" cm="1">
        <f t="array" ref="H662">_xlfn.IFS(OR(_xlfn.XLOOKUP(A662,Table1[Tag Number],Table1[Status],"-",0)="Dead",
        _xlfn.XLOOKUP(A662,Table2[Tag Number],Table2[Status],"-",0)="Dead",
        _xlfn.XLOOKUP(A662,Table3[Tag Number],Table3[Status],"-",0)="Dead",
        _xlfn.XLOOKUP(A662,Table4[Tag Number],Table4[Status],"-",0)="Dead"),"Dead",
     OR(_xlfn.XLOOKUP(A662,Table1[Tag Number],Table1[Status],"-",0)="Alive",
        _xlfn.XLOOKUP(A662,Table2[Tag Number],Table2[Status],"-",0)="Alive",
        _xlfn.XLOOKUP(A662,Table3[Tag Number],Table3[Status],"-",0)="Alive",
        _xlfn.XLOOKUP(A662,Table4[Tag Number],Table4[Status],"-",0)="Alive"),"Alive",
     OR(_xlfn.XLOOKUP(A662,Table1[Tag Number],Table1[Status],"-",0)="-",
        _xlfn.XLOOKUP(A662,Table2[Tag Number],Table2[Status],"-",0)="-",
        _xlfn.XLOOKUP(A662,Table3[Tag Number],Table3[Status],"-",0)="-",
        _xlfn.XLOOKUP(A662,Table4[Tag Number],Table4[Status],"-",0)="-"),
   "-")</f>
        <v>-</v>
      </c>
      <c r="I662" s="90"/>
      <c r="J662" s="90"/>
      <c r="K662" s="91"/>
      <c r="L662" s="91"/>
      <c r="M662" s="91"/>
      <c r="N662" s="92"/>
      <c r="O662" s="89"/>
      <c r="R662" t="b">
        <f t="shared" si="21"/>
        <v>0</v>
      </c>
    </row>
    <row r="663" spans="1:18" ht="15" thickBot="1" x14ac:dyDescent="0.35">
      <c r="A663" s="2" t="s">
        <v>1613</v>
      </c>
      <c r="B663" s="2" t="s">
        <v>1145</v>
      </c>
      <c r="C663" s="84">
        <f>IF(COUNTIF(Table1[Tag Number], A663), 1, 0)</f>
        <v>0</v>
      </c>
      <c r="D663" s="85">
        <f>IF(COUNTIF(Table2[Tag Number], A663), 1, 0)</f>
        <v>0</v>
      </c>
      <c r="E663" s="86">
        <f>IF(COUNTIF(Table3[Tag Number], A663), 1, 0)</f>
        <v>0</v>
      </c>
      <c r="F663" s="86">
        <f>IF(COUNTIF(Table4[Tag Number], A663), 1, 0)</f>
        <v>0</v>
      </c>
      <c r="G663" s="87">
        <f t="shared" si="22"/>
        <v>0</v>
      </c>
      <c r="H663" s="88" t="str" cm="1">
        <f t="array" ref="H663">_xlfn.IFS(OR(_xlfn.XLOOKUP(A663,Table1[Tag Number],Table1[Status],"-",0)="Dead",
        _xlfn.XLOOKUP(A663,Table2[Tag Number],Table2[Status],"-",0)="Dead",
        _xlfn.XLOOKUP(A663,Table3[Tag Number],Table3[Status],"-",0)="Dead",
        _xlfn.XLOOKUP(A663,Table4[Tag Number],Table4[Status],"-",0)="Dead"),"Dead",
     OR(_xlfn.XLOOKUP(A663,Table1[Tag Number],Table1[Status],"-",0)="Alive",
        _xlfn.XLOOKUP(A663,Table2[Tag Number],Table2[Status],"-",0)="Alive",
        _xlfn.XLOOKUP(A663,Table3[Tag Number],Table3[Status],"-",0)="Alive",
        _xlfn.XLOOKUP(A663,Table4[Tag Number],Table4[Status],"-",0)="Alive"),"Alive",
     OR(_xlfn.XLOOKUP(A663,Table1[Tag Number],Table1[Status],"-",0)="-",
        _xlfn.XLOOKUP(A663,Table2[Tag Number],Table2[Status],"-",0)="-",
        _xlfn.XLOOKUP(A663,Table3[Tag Number],Table3[Status],"-",0)="-",
        _xlfn.XLOOKUP(A663,Table4[Tag Number],Table4[Status],"-",0)="-"),
   "-")</f>
        <v>-</v>
      </c>
      <c r="I663" s="90"/>
      <c r="J663" s="90"/>
      <c r="K663" s="91"/>
      <c r="L663" s="91"/>
      <c r="M663" s="91"/>
      <c r="N663" s="92"/>
      <c r="O663" s="89"/>
      <c r="R663" t="b">
        <f t="shared" si="21"/>
        <v>0</v>
      </c>
    </row>
    <row r="664" spans="1:18" ht="15" thickBot="1" x14ac:dyDescent="0.35">
      <c r="A664" s="3" t="s">
        <v>375</v>
      </c>
      <c r="B664" s="3" t="s">
        <v>1137</v>
      </c>
      <c r="C664" s="84">
        <f>IF(COUNTIF(Table1[Tag Number], A664), 1, 0)</f>
        <v>0</v>
      </c>
      <c r="D664" s="85">
        <f>IF(COUNTIF(Table2[Tag Number], A664), 1, 0)</f>
        <v>0</v>
      </c>
      <c r="E664" s="86">
        <f>IF(COUNTIF(Table3[Tag Number], A664), 1, 0)</f>
        <v>0</v>
      </c>
      <c r="F664" s="86">
        <f>IF(COUNTIF(Table4[Tag Number], A664), 1, 0)</f>
        <v>0</v>
      </c>
      <c r="G664" s="87">
        <f t="shared" si="22"/>
        <v>0</v>
      </c>
      <c r="H664" s="88" t="str" cm="1">
        <f t="array" ref="H664">_xlfn.IFS(OR(_xlfn.XLOOKUP(A664,Table1[Tag Number],Table1[Status],"-",0)="Dead",
        _xlfn.XLOOKUP(A664,Table2[Tag Number],Table2[Status],"-",0)="Dead",
        _xlfn.XLOOKUP(A664,Table3[Tag Number],Table3[Status],"-",0)="Dead",
        _xlfn.XLOOKUP(A664,Table4[Tag Number],Table4[Status],"-",0)="Dead"),"Dead",
     OR(_xlfn.XLOOKUP(A664,Table1[Tag Number],Table1[Status],"-",0)="Alive",
        _xlfn.XLOOKUP(A664,Table2[Tag Number],Table2[Status],"-",0)="Alive",
        _xlfn.XLOOKUP(A664,Table3[Tag Number],Table3[Status],"-",0)="Alive",
        _xlfn.XLOOKUP(A664,Table4[Tag Number],Table4[Status],"-",0)="Alive"),"Alive",
     OR(_xlfn.XLOOKUP(A664,Table1[Tag Number],Table1[Status],"-",0)="-",
        _xlfn.XLOOKUP(A664,Table2[Tag Number],Table2[Status],"-",0)="-",
        _xlfn.XLOOKUP(A664,Table3[Tag Number],Table3[Status],"-",0)="-",
        _xlfn.XLOOKUP(A664,Table4[Tag Number],Table4[Status],"-",0)="-"),
   "-")</f>
        <v>-</v>
      </c>
      <c r="I664" s="90"/>
      <c r="J664" s="90"/>
      <c r="K664" s="91"/>
      <c r="L664" s="91"/>
      <c r="M664" s="91"/>
      <c r="N664" s="92"/>
      <c r="O664" s="89"/>
      <c r="R664" t="b">
        <f t="shared" si="21"/>
        <v>0</v>
      </c>
    </row>
    <row r="665" spans="1:18" ht="15" thickBot="1" x14ac:dyDescent="0.35">
      <c r="A665" s="2" t="s">
        <v>1614</v>
      </c>
      <c r="B665" s="2" t="s">
        <v>1137</v>
      </c>
      <c r="C665" s="84">
        <f>IF(COUNTIF(Table1[Tag Number], A665), 1, 0)</f>
        <v>0</v>
      </c>
      <c r="D665" s="85">
        <f>IF(COUNTIF(Table2[Tag Number], A665), 1, 0)</f>
        <v>0</v>
      </c>
      <c r="E665" s="86">
        <f>IF(COUNTIF(Table3[Tag Number], A665), 1, 0)</f>
        <v>0</v>
      </c>
      <c r="F665" s="86">
        <f>IF(COUNTIF(Table4[Tag Number], A665), 1, 0)</f>
        <v>0</v>
      </c>
      <c r="G665" s="87">
        <f t="shared" si="22"/>
        <v>0</v>
      </c>
      <c r="H665" s="88" t="str" cm="1">
        <f t="array" ref="H665">_xlfn.IFS(OR(_xlfn.XLOOKUP(A665,Table1[Tag Number],Table1[Status],"-",0)="Dead",
        _xlfn.XLOOKUP(A665,Table2[Tag Number],Table2[Status],"-",0)="Dead",
        _xlfn.XLOOKUP(A665,Table3[Tag Number],Table3[Status],"-",0)="Dead",
        _xlfn.XLOOKUP(A665,Table4[Tag Number],Table4[Status],"-",0)="Dead"),"Dead",
     OR(_xlfn.XLOOKUP(A665,Table1[Tag Number],Table1[Status],"-",0)="Alive",
        _xlfn.XLOOKUP(A665,Table2[Tag Number],Table2[Status],"-",0)="Alive",
        _xlfn.XLOOKUP(A665,Table3[Tag Number],Table3[Status],"-",0)="Alive",
        _xlfn.XLOOKUP(A665,Table4[Tag Number],Table4[Status],"-",0)="Alive"),"Alive",
     OR(_xlfn.XLOOKUP(A665,Table1[Tag Number],Table1[Status],"-",0)="-",
        _xlfn.XLOOKUP(A665,Table2[Tag Number],Table2[Status],"-",0)="-",
        _xlfn.XLOOKUP(A665,Table3[Tag Number],Table3[Status],"-",0)="-",
        _xlfn.XLOOKUP(A665,Table4[Tag Number],Table4[Status],"-",0)="-"),
   "-")</f>
        <v>-</v>
      </c>
      <c r="I665" s="90"/>
      <c r="J665" s="90"/>
      <c r="K665" s="91"/>
      <c r="L665" s="91"/>
      <c r="M665" s="91"/>
      <c r="N665" s="92"/>
      <c r="O665" s="89"/>
      <c r="R665" t="b">
        <f t="shared" si="21"/>
        <v>0</v>
      </c>
    </row>
    <row r="666" spans="1:18" ht="15" thickBot="1" x14ac:dyDescent="0.35">
      <c r="A666" s="3" t="s">
        <v>1615</v>
      </c>
      <c r="B666" s="3" t="s">
        <v>1145</v>
      </c>
      <c r="C666" s="84">
        <f>IF(COUNTIF(Table1[Tag Number], A666), 1, 0)</f>
        <v>0</v>
      </c>
      <c r="D666" s="85">
        <f>IF(COUNTIF(Table2[Tag Number], A666), 1, 0)</f>
        <v>0</v>
      </c>
      <c r="E666" s="86">
        <f>IF(COUNTIF(Table3[Tag Number], A666), 1, 0)</f>
        <v>0</v>
      </c>
      <c r="F666" s="86">
        <f>IF(COUNTIF(Table4[Tag Number], A666), 1, 0)</f>
        <v>0</v>
      </c>
      <c r="G666" s="87">
        <f t="shared" si="22"/>
        <v>0</v>
      </c>
      <c r="H666" s="88" t="str" cm="1">
        <f t="array" ref="H666">_xlfn.IFS(OR(_xlfn.XLOOKUP(A666,Table1[Tag Number],Table1[Status],"-",0)="Dead",
        _xlfn.XLOOKUP(A666,Table2[Tag Number],Table2[Status],"-",0)="Dead",
        _xlfn.XLOOKUP(A666,Table3[Tag Number],Table3[Status],"-",0)="Dead",
        _xlfn.XLOOKUP(A666,Table4[Tag Number],Table4[Status],"-",0)="Dead"),"Dead",
     OR(_xlfn.XLOOKUP(A666,Table1[Tag Number],Table1[Status],"-",0)="Alive",
        _xlfn.XLOOKUP(A666,Table2[Tag Number],Table2[Status],"-",0)="Alive",
        _xlfn.XLOOKUP(A666,Table3[Tag Number],Table3[Status],"-",0)="Alive",
        _xlfn.XLOOKUP(A666,Table4[Tag Number],Table4[Status],"-",0)="Alive"),"Alive",
     OR(_xlfn.XLOOKUP(A666,Table1[Tag Number],Table1[Status],"-",0)="-",
        _xlfn.XLOOKUP(A666,Table2[Tag Number],Table2[Status],"-",0)="-",
        _xlfn.XLOOKUP(A666,Table3[Tag Number],Table3[Status],"-",0)="-",
        _xlfn.XLOOKUP(A666,Table4[Tag Number],Table4[Status],"-",0)="-"),
   "-")</f>
        <v>-</v>
      </c>
      <c r="I666" s="90"/>
      <c r="J666" s="90"/>
      <c r="K666" s="91"/>
      <c r="L666" s="91"/>
      <c r="M666" s="91"/>
      <c r="N666" s="92"/>
      <c r="O666" s="89"/>
      <c r="R666" t="b">
        <f t="shared" si="21"/>
        <v>0</v>
      </c>
    </row>
    <row r="667" spans="1:18" ht="15" thickBot="1" x14ac:dyDescent="0.35">
      <c r="A667" s="2" t="s">
        <v>1616</v>
      </c>
      <c r="B667" s="2" t="s">
        <v>1137</v>
      </c>
      <c r="C667" s="84">
        <f>IF(COUNTIF(Table1[Tag Number], A667), 1, 0)</f>
        <v>0</v>
      </c>
      <c r="D667" s="85">
        <f>IF(COUNTIF(Table2[Tag Number], A667), 1, 0)</f>
        <v>0</v>
      </c>
      <c r="E667" s="86">
        <f>IF(COUNTIF(Table3[Tag Number], A667), 1, 0)</f>
        <v>0</v>
      </c>
      <c r="F667" s="86">
        <f>IF(COUNTIF(Table4[Tag Number], A667), 1, 0)</f>
        <v>0</v>
      </c>
      <c r="G667" s="87">
        <f t="shared" si="22"/>
        <v>0</v>
      </c>
      <c r="H667" s="88" t="str" cm="1">
        <f t="array" ref="H667">_xlfn.IFS(OR(_xlfn.XLOOKUP(A667,Table1[Tag Number],Table1[Status],"-",0)="Dead",
        _xlfn.XLOOKUP(A667,Table2[Tag Number],Table2[Status],"-",0)="Dead",
        _xlfn.XLOOKUP(A667,Table3[Tag Number],Table3[Status],"-",0)="Dead",
        _xlfn.XLOOKUP(A667,Table4[Tag Number],Table4[Status],"-",0)="Dead"),"Dead",
     OR(_xlfn.XLOOKUP(A667,Table1[Tag Number],Table1[Status],"-",0)="Alive",
        _xlfn.XLOOKUP(A667,Table2[Tag Number],Table2[Status],"-",0)="Alive",
        _xlfn.XLOOKUP(A667,Table3[Tag Number],Table3[Status],"-",0)="Alive",
        _xlfn.XLOOKUP(A667,Table4[Tag Number],Table4[Status],"-",0)="Alive"),"Alive",
     OR(_xlfn.XLOOKUP(A667,Table1[Tag Number],Table1[Status],"-",0)="-",
        _xlfn.XLOOKUP(A667,Table2[Tag Number],Table2[Status],"-",0)="-",
        _xlfn.XLOOKUP(A667,Table3[Tag Number],Table3[Status],"-",0)="-",
        _xlfn.XLOOKUP(A667,Table4[Tag Number],Table4[Status],"-",0)="-"),
   "-")</f>
        <v>-</v>
      </c>
      <c r="I667" s="90"/>
      <c r="J667" s="90"/>
      <c r="K667" s="91"/>
      <c r="L667" s="91"/>
      <c r="M667" s="91"/>
      <c r="N667" s="92"/>
      <c r="O667" s="89"/>
      <c r="R667" t="b">
        <f t="shared" si="21"/>
        <v>0</v>
      </c>
    </row>
    <row r="668" spans="1:18" ht="15" thickBot="1" x14ac:dyDescent="0.35">
      <c r="A668" s="3" t="s">
        <v>1617</v>
      </c>
      <c r="B668" s="3" t="s">
        <v>1145</v>
      </c>
      <c r="C668" s="84">
        <f>IF(COUNTIF(Table1[Tag Number], A668), 1, 0)</f>
        <v>0</v>
      </c>
      <c r="D668" s="85">
        <f>IF(COUNTIF(Table2[Tag Number], A668), 1, 0)</f>
        <v>0</v>
      </c>
      <c r="E668" s="86">
        <f>IF(COUNTIF(Table3[Tag Number], A668), 1, 0)</f>
        <v>0</v>
      </c>
      <c r="F668" s="86">
        <f>IF(COUNTIF(Table4[Tag Number], A668), 1, 0)</f>
        <v>0</v>
      </c>
      <c r="G668" s="87">
        <f t="shared" si="22"/>
        <v>0</v>
      </c>
      <c r="H668" s="88" t="str" cm="1">
        <f t="array" ref="H668">_xlfn.IFS(OR(_xlfn.XLOOKUP(A668,Table1[Tag Number],Table1[Status],"-",0)="Dead",
        _xlfn.XLOOKUP(A668,Table2[Tag Number],Table2[Status],"-",0)="Dead",
        _xlfn.XLOOKUP(A668,Table3[Tag Number],Table3[Status],"-",0)="Dead",
        _xlfn.XLOOKUP(A668,Table4[Tag Number],Table4[Status],"-",0)="Dead"),"Dead",
     OR(_xlfn.XLOOKUP(A668,Table1[Tag Number],Table1[Status],"-",0)="Alive",
        _xlfn.XLOOKUP(A668,Table2[Tag Number],Table2[Status],"-",0)="Alive",
        _xlfn.XLOOKUP(A668,Table3[Tag Number],Table3[Status],"-",0)="Alive",
        _xlfn.XLOOKUP(A668,Table4[Tag Number],Table4[Status],"-",0)="Alive"),"Alive",
     OR(_xlfn.XLOOKUP(A668,Table1[Tag Number],Table1[Status],"-",0)="-",
        _xlfn.XLOOKUP(A668,Table2[Tag Number],Table2[Status],"-",0)="-",
        _xlfn.XLOOKUP(A668,Table3[Tag Number],Table3[Status],"-",0)="-",
        _xlfn.XLOOKUP(A668,Table4[Tag Number],Table4[Status],"-",0)="-"),
   "-")</f>
        <v>-</v>
      </c>
      <c r="I668" s="90"/>
      <c r="J668" s="90"/>
      <c r="K668" s="91"/>
      <c r="L668" s="91"/>
      <c r="M668" s="91"/>
      <c r="N668" s="92"/>
      <c r="O668" s="89"/>
      <c r="R668" t="b">
        <f t="shared" si="21"/>
        <v>0</v>
      </c>
    </row>
    <row r="669" spans="1:18" ht="15" thickBot="1" x14ac:dyDescent="0.35">
      <c r="A669" s="2" t="s">
        <v>1618</v>
      </c>
      <c r="B669" s="2" t="s">
        <v>1145</v>
      </c>
      <c r="C669" s="84">
        <f>IF(COUNTIF(Table1[Tag Number], A669), 1, 0)</f>
        <v>0</v>
      </c>
      <c r="D669" s="85">
        <f>IF(COUNTIF(Table2[Tag Number], A669), 1, 0)</f>
        <v>0</v>
      </c>
      <c r="E669" s="86">
        <f>IF(COUNTIF(Table3[Tag Number], A669), 1, 0)</f>
        <v>0</v>
      </c>
      <c r="F669" s="86">
        <f>IF(COUNTIF(Table4[Tag Number], A669), 1, 0)</f>
        <v>0</v>
      </c>
      <c r="G669" s="87">
        <f t="shared" si="22"/>
        <v>0</v>
      </c>
      <c r="H669" s="88" t="str" cm="1">
        <f t="array" ref="H669">_xlfn.IFS(OR(_xlfn.XLOOKUP(A669,Table1[Tag Number],Table1[Status],"-",0)="Dead",
        _xlfn.XLOOKUP(A669,Table2[Tag Number],Table2[Status],"-",0)="Dead",
        _xlfn.XLOOKUP(A669,Table3[Tag Number],Table3[Status],"-",0)="Dead",
        _xlfn.XLOOKUP(A669,Table4[Tag Number],Table4[Status],"-",0)="Dead"),"Dead",
     OR(_xlfn.XLOOKUP(A669,Table1[Tag Number],Table1[Status],"-",0)="Alive",
        _xlfn.XLOOKUP(A669,Table2[Tag Number],Table2[Status],"-",0)="Alive",
        _xlfn.XLOOKUP(A669,Table3[Tag Number],Table3[Status],"-",0)="Alive",
        _xlfn.XLOOKUP(A669,Table4[Tag Number],Table4[Status],"-",0)="Alive"),"Alive",
     OR(_xlfn.XLOOKUP(A669,Table1[Tag Number],Table1[Status],"-",0)="-",
        _xlfn.XLOOKUP(A669,Table2[Tag Number],Table2[Status],"-",0)="-",
        _xlfn.XLOOKUP(A669,Table3[Tag Number],Table3[Status],"-",0)="-",
        _xlfn.XLOOKUP(A669,Table4[Tag Number],Table4[Status],"-",0)="-"),
   "-")</f>
        <v>-</v>
      </c>
      <c r="I669" s="90"/>
      <c r="J669" s="90"/>
      <c r="K669" s="91"/>
      <c r="L669" s="91"/>
      <c r="M669" s="91"/>
      <c r="N669" s="92"/>
      <c r="O669" s="89"/>
      <c r="R669" t="b">
        <f t="shared" si="21"/>
        <v>0</v>
      </c>
    </row>
    <row r="670" spans="1:18" ht="15" thickBot="1" x14ac:dyDescent="0.35">
      <c r="A670" s="3" t="s">
        <v>1619</v>
      </c>
      <c r="B670" s="3" t="s">
        <v>1145</v>
      </c>
      <c r="C670" s="84">
        <f>IF(COUNTIF(Table1[Tag Number], A670), 1, 0)</f>
        <v>0</v>
      </c>
      <c r="D670" s="85">
        <f>IF(COUNTIF(Table2[Tag Number], A670), 1, 0)</f>
        <v>0</v>
      </c>
      <c r="E670" s="86">
        <f>IF(COUNTIF(Table3[Tag Number], A670), 1, 0)</f>
        <v>0</v>
      </c>
      <c r="F670" s="86">
        <f>IF(COUNTIF(Table4[Tag Number], A670), 1, 0)</f>
        <v>0</v>
      </c>
      <c r="G670" s="87">
        <f t="shared" si="22"/>
        <v>0</v>
      </c>
      <c r="H670" s="88" t="str" cm="1">
        <f t="array" ref="H670">_xlfn.IFS(OR(_xlfn.XLOOKUP(A670,Table1[Tag Number],Table1[Status],"-",0)="Dead",
        _xlfn.XLOOKUP(A670,Table2[Tag Number],Table2[Status],"-",0)="Dead",
        _xlfn.XLOOKUP(A670,Table3[Tag Number],Table3[Status],"-",0)="Dead",
        _xlfn.XLOOKUP(A670,Table4[Tag Number],Table4[Status],"-",0)="Dead"),"Dead",
     OR(_xlfn.XLOOKUP(A670,Table1[Tag Number],Table1[Status],"-",0)="Alive",
        _xlfn.XLOOKUP(A670,Table2[Tag Number],Table2[Status],"-",0)="Alive",
        _xlfn.XLOOKUP(A670,Table3[Tag Number],Table3[Status],"-",0)="Alive",
        _xlfn.XLOOKUP(A670,Table4[Tag Number],Table4[Status],"-",0)="Alive"),"Alive",
     OR(_xlfn.XLOOKUP(A670,Table1[Tag Number],Table1[Status],"-",0)="-",
        _xlfn.XLOOKUP(A670,Table2[Tag Number],Table2[Status],"-",0)="-",
        _xlfn.XLOOKUP(A670,Table3[Tag Number],Table3[Status],"-",0)="-",
        _xlfn.XLOOKUP(A670,Table4[Tag Number],Table4[Status],"-",0)="-"),
   "-")</f>
        <v>-</v>
      </c>
      <c r="I670" s="90"/>
      <c r="J670" s="90"/>
      <c r="K670" s="91"/>
      <c r="L670" s="91"/>
      <c r="M670" s="91"/>
      <c r="N670" s="92"/>
      <c r="O670" s="89"/>
      <c r="R670" t="b">
        <f t="shared" si="21"/>
        <v>0</v>
      </c>
    </row>
    <row r="671" spans="1:18" ht="15" thickBot="1" x14ac:dyDescent="0.35">
      <c r="A671" s="2" t="s">
        <v>1620</v>
      </c>
      <c r="B671" s="2" t="s">
        <v>1137</v>
      </c>
      <c r="C671" s="84">
        <f>IF(COUNTIF(Table1[Tag Number], A671), 1, 0)</f>
        <v>0</v>
      </c>
      <c r="D671" s="85">
        <f>IF(COUNTIF(Table2[Tag Number], A671), 1, 0)</f>
        <v>0</v>
      </c>
      <c r="E671" s="86">
        <f>IF(COUNTIF(Table3[Tag Number], A671), 1, 0)</f>
        <v>0</v>
      </c>
      <c r="F671" s="86">
        <f>IF(COUNTIF(Table4[Tag Number], A671), 1, 0)</f>
        <v>0</v>
      </c>
      <c r="G671" s="87">
        <f t="shared" si="22"/>
        <v>0</v>
      </c>
      <c r="H671" s="88" t="str" cm="1">
        <f t="array" ref="H671">_xlfn.IFS(OR(_xlfn.XLOOKUP(A671,Table1[Tag Number],Table1[Status],"-",0)="Dead",
        _xlfn.XLOOKUP(A671,Table2[Tag Number],Table2[Status],"-",0)="Dead",
        _xlfn.XLOOKUP(A671,Table3[Tag Number],Table3[Status],"-",0)="Dead",
        _xlfn.XLOOKUP(A671,Table4[Tag Number],Table4[Status],"-",0)="Dead"),"Dead",
     OR(_xlfn.XLOOKUP(A671,Table1[Tag Number],Table1[Status],"-",0)="Alive",
        _xlfn.XLOOKUP(A671,Table2[Tag Number],Table2[Status],"-",0)="Alive",
        _xlfn.XLOOKUP(A671,Table3[Tag Number],Table3[Status],"-",0)="Alive",
        _xlfn.XLOOKUP(A671,Table4[Tag Number],Table4[Status],"-",0)="Alive"),"Alive",
     OR(_xlfn.XLOOKUP(A671,Table1[Tag Number],Table1[Status],"-",0)="-",
        _xlfn.XLOOKUP(A671,Table2[Tag Number],Table2[Status],"-",0)="-",
        _xlfn.XLOOKUP(A671,Table3[Tag Number],Table3[Status],"-",0)="-",
        _xlfn.XLOOKUP(A671,Table4[Tag Number],Table4[Status],"-",0)="-"),
   "-")</f>
        <v>-</v>
      </c>
      <c r="I671" s="90"/>
      <c r="J671" s="90"/>
      <c r="K671" s="91"/>
      <c r="L671" s="91"/>
      <c r="M671" s="91"/>
      <c r="N671" s="92"/>
      <c r="O671" s="89"/>
      <c r="R671" t="b">
        <f t="shared" si="21"/>
        <v>0</v>
      </c>
    </row>
    <row r="672" spans="1:18" ht="15" thickBot="1" x14ac:dyDescent="0.35">
      <c r="A672" s="3" t="s">
        <v>1621</v>
      </c>
      <c r="B672" s="3" t="s">
        <v>1145</v>
      </c>
      <c r="C672" s="84">
        <f>IF(COUNTIF(Table1[Tag Number], A672), 1, 0)</f>
        <v>0</v>
      </c>
      <c r="D672" s="85">
        <f>IF(COUNTIF(Table2[Tag Number], A672), 1, 0)</f>
        <v>0</v>
      </c>
      <c r="E672" s="86">
        <f>IF(COUNTIF(Table3[Tag Number], A672), 1, 0)</f>
        <v>0</v>
      </c>
      <c r="F672" s="86">
        <f>IF(COUNTIF(Table4[Tag Number], A672), 1, 0)</f>
        <v>0</v>
      </c>
      <c r="G672" s="87">
        <f t="shared" si="22"/>
        <v>0</v>
      </c>
      <c r="H672" s="88" t="str" cm="1">
        <f t="array" ref="H672">_xlfn.IFS(OR(_xlfn.XLOOKUP(A672,Table1[Tag Number],Table1[Status],"-",0)="Dead",
        _xlfn.XLOOKUP(A672,Table2[Tag Number],Table2[Status],"-",0)="Dead",
        _xlfn.XLOOKUP(A672,Table3[Tag Number],Table3[Status],"-",0)="Dead",
        _xlfn.XLOOKUP(A672,Table4[Tag Number],Table4[Status],"-",0)="Dead"),"Dead",
     OR(_xlfn.XLOOKUP(A672,Table1[Tag Number],Table1[Status],"-",0)="Alive",
        _xlfn.XLOOKUP(A672,Table2[Tag Number],Table2[Status],"-",0)="Alive",
        _xlfn.XLOOKUP(A672,Table3[Tag Number],Table3[Status],"-",0)="Alive",
        _xlfn.XLOOKUP(A672,Table4[Tag Number],Table4[Status],"-",0)="Alive"),"Alive",
     OR(_xlfn.XLOOKUP(A672,Table1[Tag Number],Table1[Status],"-",0)="-",
        _xlfn.XLOOKUP(A672,Table2[Tag Number],Table2[Status],"-",0)="-",
        _xlfn.XLOOKUP(A672,Table3[Tag Number],Table3[Status],"-",0)="-",
        _xlfn.XLOOKUP(A672,Table4[Tag Number],Table4[Status],"-",0)="-"),
   "-")</f>
        <v>-</v>
      </c>
      <c r="I672" s="90"/>
      <c r="J672" s="90"/>
      <c r="K672" s="91"/>
      <c r="L672" s="91"/>
      <c r="M672" s="91"/>
      <c r="N672" s="92"/>
      <c r="O672" s="89"/>
      <c r="R672" t="b">
        <f t="shared" si="21"/>
        <v>0</v>
      </c>
    </row>
    <row r="673" spans="1:18" ht="15" thickBot="1" x14ac:dyDescent="0.35">
      <c r="A673" s="2" t="s">
        <v>1001</v>
      </c>
      <c r="B673" s="2" t="s">
        <v>1137</v>
      </c>
      <c r="C673" s="84">
        <f>IF(COUNTIF(Table1[Tag Number], A673), 1, 0)</f>
        <v>0</v>
      </c>
      <c r="D673" s="85">
        <f>IF(COUNTIF(Table2[Tag Number], A673), 1, 0)</f>
        <v>0</v>
      </c>
      <c r="E673" s="86">
        <f>IF(COUNTIF(Table3[Tag Number], A673), 1, 0)</f>
        <v>0</v>
      </c>
      <c r="F673" s="86">
        <f>IF(COUNTIF(Table4[Tag Number], A673), 1, 0)</f>
        <v>0</v>
      </c>
      <c r="G673" s="87">
        <f t="shared" si="22"/>
        <v>0</v>
      </c>
      <c r="H673" s="88" t="str" cm="1">
        <f t="array" ref="H673">_xlfn.IFS(OR(_xlfn.XLOOKUP(A673,Table1[Tag Number],Table1[Status],"-",0)="Dead",
        _xlfn.XLOOKUP(A673,Table2[Tag Number],Table2[Status],"-",0)="Dead",
        _xlfn.XLOOKUP(A673,Table3[Tag Number],Table3[Status],"-",0)="Dead",
        _xlfn.XLOOKUP(A673,Table4[Tag Number],Table4[Status],"-",0)="Dead"),"Dead",
     OR(_xlfn.XLOOKUP(A673,Table1[Tag Number],Table1[Status],"-",0)="Alive",
        _xlfn.XLOOKUP(A673,Table2[Tag Number],Table2[Status],"-",0)="Alive",
        _xlfn.XLOOKUP(A673,Table3[Tag Number],Table3[Status],"-",0)="Alive",
        _xlfn.XLOOKUP(A673,Table4[Tag Number],Table4[Status],"-",0)="Alive"),"Alive",
     OR(_xlfn.XLOOKUP(A673,Table1[Tag Number],Table1[Status],"-",0)="-",
        _xlfn.XLOOKUP(A673,Table2[Tag Number],Table2[Status],"-",0)="-",
        _xlfn.XLOOKUP(A673,Table3[Tag Number],Table3[Status],"-",0)="-",
        _xlfn.XLOOKUP(A673,Table4[Tag Number],Table4[Status],"-",0)="-"),
   "-")</f>
        <v>-</v>
      </c>
      <c r="I673" s="90"/>
      <c r="J673" s="90"/>
      <c r="K673" s="91"/>
      <c r="L673" s="91"/>
      <c r="M673" s="91"/>
      <c r="N673" s="92"/>
      <c r="O673" s="89"/>
      <c r="R673" t="b">
        <f t="shared" si="21"/>
        <v>0</v>
      </c>
    </row>
    <row r="674" spans="1:18" ht="15" thickBot="1" x14ac:dyDescent="0.35">
      <c r="A674" s="3" t="s">
        <v>1622</v>
      </c>
      <c r="B674" s="3" t="s">
        <v>1145</v>
      </c>
      <c r="C674" s="84">
        <f>IF(COUNTIF(Table1[Tag Number], A674), 1, 0)</f>
        <v>0</v>
      </c>
      <c r="D674" s="85">
        <f>IF(COUNTIF(Table2[Tag Number], A674), 1, 0)</f>
        <v>0</v>
      </c>
      <c r="E674" s="86">
        <f>IF(COUNTIF(Table3[Tag Number], A674), 1, 0)</f>
        <v>0</v>
      </c>
      <c r="F674" s="86">
        <f>IF(COUNTIF(Table4[Tag Number], A674), 1, 0)</f>
        <v>0</v>
      </c>
      <c r="G674" s="87">
        <f t="shared" si="22"/>
        <v>0</v>
      </c>
      <c r="H674" s="88" t="str" cm="1">
        <f t="array" ref="H674">_xlfn.IFS(OR(_xlfn.XLOOKUP(A674,Table1[Tag Number],Table1[Status],"-",0)="Dead",
        _xlfn.XLOOKUP(A674,Table2[Tag Number],Table2[Status],"-",0)="Dead",
        _xlfn.XLOOKUP(A674,Table3[Tag Number],Table3[Status],"-",0)="Dead",
        _xlfn.XLOOKUP(A674,Table4[Tag Number],Table4[Status],"-",0)="Dead"),"Dead",
     OR(_xlfn.XLOOKUP(A674,Table1[Tag Number],Table1[Status],"-",0)="Alive",
        _xlfn.XLOOKUP(A674,Table2[Tag Number],Table2[Status],"-",0)="Alive",
        _xlfn.XLOOKUP(A674,Table3[Tag Number],Table3[Status],"-",0)="Alive",
        _xlfn.XLOOKUP(A674,Table4[Tag Number],Table4[Status],"-",0)="Alive"),"Alive",
     OR(_xlfn.XLOOKUP(A674,Table1[Tag Number],Table1[Status],"-",0)="-",
        _xlfn.XLOOKUP(A674,Table2[Tag Number],Table2[Status],"-",0)="-",
        _xlfn.XLOOKUP(A674,Table3[Tag Number],Table3[Status],"-",0)="-",
        _xlfn.XLOOKUP(A674,Table4[Tag Number],Table4[Status],"-",0)="-"),
   "-")</f>
        <v>-</v>
      </c>
      <c r="I674" s="90"/>
      <c r="J674" s="90"/>
      <c r="K674" s="91"/>
      <c r="L674" s="91"/>
      <c r="M674" s="91"/>
      <c r="N674" s="92"/>
      <c r="O674" s="89"/>
      <c r="R674" t="b">
        <f t="shared" si="21"/>
        <v>0</v>
      </c>
    </row>
    <row r="675" spans="1:18" ht="15" thickBot="1" x14ac:dyDescent="0.35">
      <c r="A675" s="2" t="s">
        <v>407</v>
      </c>
      <c r="B675" s="2" t="s">
        <v>1137</v>
      </c>
      <c r="C675" s="84">
        <f>IF(COUNTIF(Table1[Tag Number], A675), 1, 0)</f>
        <v>0</v>
      </c>
      <c r="D675" s="85">
        <f>IF(COUNTIF(Table2[Tag Number], A675), 1, 0)</f>
        <v>0</v>
      </c>
      <c r="E675" s="86">
        <f>IF(COUNTIF(Table3[Tag Number], A675), 1, 0)</f>
        <v>0</v>
      </c>
      <c r="F675" s="86">
        <f>IF(COUNTIF(Table4[Tag Number], A675), 1, 0)</f>
        <v>0</v>
      </c>
      <c r="G675" s="87">
        <f t="shared" si="22"/>
        <v>0</v>
      </c>
      <c r="H675" s="88" t="str" cm="1">
        <f t="array" ref="H675">_xlfn.IFS(OR(_xlfn.XLOOKUP(A675,Table1[Tag Number],Table1[Status],"-",0)="Dead",
        _xlfn.XLOOKUP(A675,Table2[Tag Number],Table2[Status],"-",0)="Dead",
        _xlfn.XLOOKUP(A675,Table3[Tag Number],Table3[Status],"-",0)="Dead",
        _xlfn.XLOOKUP(A675,Table4[Tag Number],Table4[Status],"-",0)="Dead"),"Dead",
     OR(_xlfn.XLOOKUP(A675,Table1[Tag Number],Table1[Status],"-",0)="Alive",
        _xlfn.XLOOKUP(A675,Table2[Tag Number],Table2[Status],"-",0)="Alive",
        _xlfn.XLOOKUP(A675,Table3[Tag Number],Table3[Status],"-",0)="Alive",
        _xlfn.XLOOKUP(A675,Table4[Tag Number],Table4[Status],"-",0)="Alive"),"Alive",
     OR(_xlfn.XLOOKUP(A675,Table1[Tag Number],Table1[Status],"-",0)="-",
        _xlfn.XLOOKUP(A675,Table2[Tag Number],Table2[Status],"-",0)="-",
        _xlfn.XLOOKUP(A675,Table3[Tag Number],Table3[Status],"-",0)="-",
        _xlfn.XLOOKUP(A675,Table4[Tag Number],Table4[Status],"-",0)="-"),
   "-")</f>
        <v>-</v>
      </c>
      <c r="I675" s="90"/>
      <c r="J675" s="90"/>
      <c r="K675" s="91"/>
      <c r="L675" s="91"/>
      <c r="M675" s="91"/>
      <c r="N675" s="92"/>
      <c r="O675" s="89"/>
      <c r="R675" t="b">
        <f t="shared" si="21"/>
        <v>0</v>
      </c>
    </row>
    <row r="676" spans="1:18" ht="15" thickBot="1" x14ac:dyDescent="0.35">
      <c r="A676" s="3" t="s">
        <v>601</v>
      </c>
      <c r="B676" s="3" t="s">
        <v>1137</v>
      </c>
      <c r="C676" s="84">
        <f>IF(COUNTIF(Table1[Tag Number], A676), 1, 0)</f>
        <v>0</v>
      </c>
      <c r="D676" s="85">
        <f>IF(COUNTIF(Table2[Tag Number], A676), 1, 0)</f>
        <v>0</v>
      </c>
      <c r="E676" s="86">
        <f>IF(COUNTIF(Table3[Tag Number], A676), 1, 0)</f>
        <v>0</v>
      </c>
      <c r="F676" s="86">
        <f>IF(COUNTIF(Table4[Tag Number], A676), 1, 0)</f>
        <v>0</v>
      </c>
      <c r="G676" s="87">
        <f t="shared" si="22"/>
        <v>0</v>
      </c>
      <c r="H676" s="88" t="str" cm="1">
        <f t="array" ref="H676">_xlfn.IFS(OR(_xlfn.XLOOKUP(A676,Table1[Tag Number],Table1[Status],"-",0)="Dead",
        _xlfn.XLOOKUP(A676,Table2[Tag Number],Table2[Status],"-",0)="Dead",
        _xlfn.XLOOKUP(A676,Table3[Tag Number],Table3[Status],"-",0)="Dead",
        _xlfn.XLOOKUP(A676,Table4[Tag Number],Table4[Status],"-",0)="Dead"),"Dead",
     OR(_xlfn.XLOOKUP(A676,Table1[Tag Number],Table1[Status],"-",0)="Alive",
        _xlfn.XLOOKUP(A676,Table2[Tag Number],Table2[Status],"-",0)="Alive",
        _xlfn.XLOOKUP(A676,Table3[Tag Number],Table3[Status],"-",0)="Alive",
        _xlfn.XLOOKUP(A676,Table4[Tag Number],Table4[Status],"-",0)="Alive"),"Alive",
     OR(_xlfn.XLOOKUP(A676,Table1[Tag Number],Table1[Status],"-",0)="-",
        _xlfn.XLOOKUP(A676,Table2[Tag Number],Table2[Status],"-",0)="-",
        _xlfn.XLOOKUP(A676,Table3[Tag Number],Table3[Status],"-",0)="-",
        _xlfn.XLOOKUP(A676,Table4[Tag Number],Table4[Status],"-",0)="-"),
   "-")</f>
        <v>-</v>
      </c>
      <c r="I676" s="90"/>
      <c r="J676" s="90"/>
      <c r="K676" s="91"/>
      <c r="L676" s="91"/>
      <c r="M676" s="91"/>
      <c r="N676" s="92"/>
      <c r="O676" s="89"/>
      <c r="R676" t="b">
        <f t="shared" si="21"/>
        <v>0</v>
      </c>
    </row>
    <row r="677" spans="1:18" ht="15" thickBot="1" x14ac:dyDescent="0.35">
      <c r="A677" s="2" t="s">
        <v>1623</v>
      </c>
      <c r="B677" s="2" t="s">
        <v>1145</v>
      </c>
      <c r="C677" s="84">
        <f>IF(COUNTIF(Table1[Tag Number], A677), 1, 0)</f>
        <v>0</v>
      </c>
      <c r="D677" s="85">
        <f>IF(COUNTIF(Table2[Tag Number], A677), 1, 0)</f>
        <v>0</v>
      </c>
      <c r="E677" s="86">
        <f>IF(COUNTIF(Table3[Tag Number], A677), 1, 0)</f>
        <v>0</v>
      </c>
      <c r="F677" s="86">
        <f>IF(COUNTIF(Table4[Tag Number], A677), 1, 0)</f>
        <v>0</v>
      </c>
      <c r="G677" s="87">
        <f t="shared" si="22"/>
        <v>0</v>
      </c>
      <c r="H677" s="88" t="str" cm="1">
        <f t="array" ref="H677">_xlfn.IFS(OR(_xlfn.XLOOKUP(A677,Table1[Tag Number],Table1[Status],"-",0)="Dead",
        _xlfn.XLOOKUP(A677,Table2[Tag Number],Table2[Status],"-",0)="Dead",
        _xlfn.XLOOKUP(A677,Table3[Tag Number],Table3[Status],"-",0)="Dead",
        _xlfn.XLOOKUP(A677,Table4[Tag Number],Table4[Status],"-",0)="Dead"),"Dead",
     OR(_xlfn.XLOOKUP(A677,Table1[Tag Number],Table1[Status],"-",0)="Alive",
        _xlfn.XLOOKUP(A677,Table2[Tag Number],Table2[Status],"-",0)="Alive",
        _xlfn.XLOOKUP(A677,Table3[Tag Number],Table3[Status],"-",0)="Alive",
        _xlfn.XLOOKUP(A677,Table4[Tag Number],Table4[Status],"-",0)="Alive"),"Alive",
     OR(_xlfn.XLOOKUP(A677,Table1[Tag Number],Table1[Status],"-",0)="-",
        _xlfn.XLOOKUP(A677,Table2[Tag Number],Table2[Status],"-",0)="-",
        _xlfn.XLOOKUP(A677,Table3[Tag Number],Table3[Status],"-",0)="-",
        _xlfn.XLOOKUP(A677,Table4[Tag Number],Table4[Status],"-",0)="-"),
   "-")</f>
        <v>-</v>
      </c>
      <c r="I677" s="90"/>
      <c r="J677" s="90"/>
      <c r="K677" s="91"/>
      <c r="L677" s="91"/>
      <c r="M677" s="91"/>
      <c r="N677" s="92"/>
      <c r="O677" s="89"/>
      <c r="R677" t="b">
        <f t="shared" si="21"/>
        <v>0</v>
      </c>
    </row>
    <row r="678" spans="1:18" ht="15" thickBot="1" x14ac:dyDescent="0.35">
      <c r="A678" s="3" t="s">
        <v>1624</v>
      </c>
      <c r="B678" s="3" t="s">
        <v>1137</v>
      </c>
      <c r="C678" s="84">
        <f>IF(COUNTIF(Table1[Tag Number], A678), 1, 0)</f>
        <v>0</v>
      </c>
      <c r="D678" s="85">
        <f>IF(COUNTIF(Table2[Tag Number], A678), 1, 0)</f>
        <v>0</v>
      </c>
      <c r="E678" s="86">
        <f>IF(COUNTIF(Table3[Tag Number], A678), 1, 0)</f>
        <v>0</v>
      </c>
      <c r="F678" s="86">
        <f>IF(COUNTIF(Table4[Tag Number], A678), 1, 0)</f>
        <v>0</v>
      </c>
      <c r="G678" s="87">
        <f t="shared" si="22"/>
        <v>0</v>
      </c>
      <c r="H678" s="88" t="str" cm="1">
        <f t="array" ref="H678">_xlfn.IFS(OR(_xlfn.XLOOKUP(A678,Table1[Tag Number],Table1[Status],"-",0)="Dead",
        _xlfn.XLOOKUP(A678,Table2[Tag Number],Table2[Status],"-",0)="Dead",
        _xlfn.XLOOKUP(A678,Table3[Tag Number],Table3[Status],"-",0)="Dead",
        _xlfn.XLOOKUP(A678,Table4[Tag Number],Table4[Status],"-",0)="Dead"),"Dead",
     OR(_xlfn.XLOOKUP(A678,Table1[Tag Number],Table1[Status],"-",0)="Alive",
        _xlfn.XLOOKUP(A678,Table2[Tag Number],Table2[Status],"-",0)="Alive",
        _xlfn.XLOOKUP(A678,Table3[Tag Number],Table3[Status],"-",0)="Alive",
        _xlfn.XLOOKUP(A678,Table4[Tag Number],Table4[Status],"-",0)="Alive"),"Alive",
     OR(_xlfn.XLOOKUP(A678,Table1[Tag Number],Table1[Status],"-",0)="-",
        _xlfn.XLOOKUP(A678,Table2[Tag Number],Table2[Status],"-",0)="-",
        _xlfn.XLOOKUP(A678,Table3[Tag Number],Table3[Status],"-",0)="-",
        _xlfn.XLOOKUP(A678,Table4[Tag Number],Table4[Status],"-",0)="-"),
   "-")</f>
        <v>-</v>
      </c>
      <c r="I678" s="90"/>
      <c r="J678" s="90"/>
      <c r="K678" s="91"/>
      <c r="L678" s="91"/>
      <c r="M678" s="91"/>
      <c r="N678" s="92"/>
      <c r="O678" s="89"/>
      <c r="R678" t="b">
        <f t="shared" si="21"/>
        <v>0</v>
      </c>
    </row>
    <row r="679" spans="1:18" ht="15" thickBot="1" x14ac:dyDescent="0.35">
      <c r="A679" s="2" t="s">
        <v>168</v>
      </c>
      <c r="B679" s="2" t="s">
        <v>1145</v>
      </c>
      <c r="C679" s="84">
        <f>IF(COUNTIF(Table1[Tag Number], A679), 1, 0)</f>
        <v>0</v>
      </c>
      <c r="D679" s="85">
        <f>IF(COUNTIF(Table2[Tag Number], A679), 1, 0)</f>
        <v>1</v>
      </c>
      <c r="E679" s="86">
        <f>IF(COUNTIF(Table3[Tag Number], A679), 1, 0)</f>
        <v>0</v>
      </c>
      <c r="F679" s="86">
        <f>IF(COUNTIF(Table4[Tag Number], A679), 1, 0)</f>
        <v>0</v>
      </c>
      <c r="G679" s="87">
        <f t="shared" si="22"/>
        <v>1</v>
      </c>
      <c r="H679" s="88" t="str" cm="1">
        <f t="array" ref="H679">_xlfn.IFS(OR(_xlfn.XLOOKUP(A679,Table1[Tag Number],Table1[Status],"-",0)="Dead",
        _xlfn.XLOOKUP(A679,Table2[Tag Number],Table2[Status],"-",0)="Dead",
        _xlfn.XLOOKUP(A679,Table3[Tag Number],Table3[Status],"-",0)="Dead",
        _xlfn.XLOOKUP(A679,Table4[Tag Number],Table4[Status],"-",0)="Dead"),"Dead",
     OR(_xlfn.XLOOKUP(A679,Table1[Tag Number],Table1[Status],"-",0)="Alive",
        _xlfn.XLOOKUP(A679,Table2[Tag Number],Table2[Status],"-",0)="Alive",
        _xlfn.XLOOKUP(A679,Table3[Tag Number],Table3[Status],"-",0)="Alive",
        _xlfn.XLOOKUP(A679,Table4[Tag Number],Table4[Status],"-",0)="Alive"),"Alive",
     OR(_xlfn.XLOOKUP(A679,Table1[Tag Number],Table1[Status],"-",0)="-",
        _xlfn.XLOOKUP(A679,Table2[Tag Number],Table2[Status],"-",0)="-",
        _xlfn.XLOOKUP(A679,Table3[Tag Number],Table3[Status],"-",0)="-",
        _xlfn.XLOOKUP(A679,Table4[Tag Number],Table4[Status],"-",0)="-"),
   "-")</f>
        <v>Alive</v>
      </c>
      <c r="I679" s="90"/>
      <c r="J679" s="90"/>
      <c r="K679" s="91"/>
      <c r="L679" s="91"/>
      <c r="M679" s="91"/>
      <c r="N679" s="92"/>
      <c r="O679" s="89"/>
      <c r="R679" t="b">
        <f t="shared" si="21"/>
        <v>0</v>
      </c>
    </row>
    <row r="680" spans="1:18" ht="15" thickBot="1" x14ac:dyDescent="0.35">
      <c r="A680" s="3" t="s">
        <v>1625</v>
      </c>
      <c r="B680" s="3" t="s">
        <v>1145</v>
      </c>
      <c r="C680" s="84">
        <f>IF(COUNTIF(Table1[Tag Number], A680), 1, 0)</f>
        <v>0</v>
      </c>
      <c r="D680" s="85">
        <f>IF(COUNTIF(Table2[Tag Number], A680), 1, 0)</f>
        <v>0</v>
      </c>
      <c r="E680" s="86">
        <f>IF(COUNTIF(Table3[Tag Number], A680), 1, 0)</f>
        <v>0</v>
      </c>
      <c r="F680" s="86">
        <f>IF(COUNTIF(Table4[Tag Number], A680), 1, 0)</f>
        <v>0</v>
      </c>
      <c r="G680" s="87">
        <f t="shared" si="22"/>
        <v>0</v>
      </c>
      <c r="H680" s="88" t="str" cm="1">
        <f t="array" ref="H680">_xlfn.IFS(OR(_xlfn.XLOOKUP(A680,Table1[Tag Number],Table1[Status],"-",0)="Dead",
        _xlfn.XLOOKUP(A680,Table2[Tag Number],Table2[Status],"-",0)="Dead",
        _xlfn.XLOOKUP(A680,Table3[Tag Number],Table3[Status],"-",0)="Dead",
        _xlfn.XLOOKUP(A680,Table4[Tag Number],Table4[Status],"-",0)="Dead"),"Dead",
     OR(_xlfn.XLOOKUP(A680,Table1[Tag Number],Table1[Status],"-",0)="Alive",
        _xlfn.XLOOKUP(A680,Table2[Tag Number],Table2[Status],"-",0)="Alive",
        _xlfn.XLOOKUP(A680,Table3[Tag Number],Table3[Status],"-",0)="Alive",
        _xlfn.XLOOKUP(A680,Table4[Tag Number],Table4[Status],"-",0)="Alive"),"Alive",
     OR(_xlfn.XLOOKUP(A680,Table1[Tag Number],Table1[Status],"-",0)="-",
        _xlfn.XLOOKUP(A680,Table2[Tag Number],Table2[Status],"-",0)="-",
        _xlfn.XLOOKUP(A680,Table3[Tag Number],Table3[Status],"-",0)="-",
        _xlfn.XLOOKUP(A680,Table4[Tag Number],Table4[Status],"-",0)="-"),
   "-")</f>
        <v>-</v>
      </c>
      <c r="I680" s="90"/>
      <c r="J680" s="90"/>
      <c r="K680" s="91"/>
      <c r="L680" s="91"/>
      <c r="M680" s="91"/>
      <c r="N680" s="92"/>
      <c r="O680" s="89"/>
      <c r="R680" t="b">
        <f t="shared" si="21"/>
        <v>0</v>
      </c>
    </row>
    <row r="681" spans="1:18" ht="15" thickBot="1" x14ac:dyDescent="0.35">
      <c r="A681" s="2" t="s">
        <v>1626</v>
      </c>
      <c r="B681" s="2" t="s">
        <v>1145</v>
      </c>
      <c r="C681" s="84">
        <f>IF(COUNTIF(Table1[Tag Number], A681), 1, 0)</f>
        <v>0</v>
      </c>
      <c r="D681" s="85">
        <f>IF(COUNTIF(Table2[Tag Number], A681), 1, 0)</f>
        <v>0</v>
      </c>
      <c r="E681" s="86">
        <f>IF(COUNTIF(Table3[Tag Number], A681), 1, 0)</f>
        <v>0</v>
      </c>
      <c r="F681" s="86">
        <f>IF(COUNTIF(Table4[Tag Number], A681), 1, 0)</f>
        <v>0</v>
      </c>
      <c r="G681" s="87">
        <f t="shared" si="22"/>
        <v>0</v>
      </c>
      <c r="H681" s="88" t="str" cm="1">
        <f t="array" ref="H681">_xlfn.IFS(OR(_xlfn.XLOOKUP(A681,Table1[Tag Number],Table1[Status],"-",0)="Dead",
        _xlfn.XLOOKUP(A681,Table2[Tag Number],Table2[Status],"-",0)="Dead",
        _xlfn.XLOOKUP(A681,Table3[Tag Number],Table3[Status],"-",0)="Dead",
        _xlfn.XLOOKUP(A681,Table4[Tag Number],Table4[Status],"-",0)="Dead"),"Dead",
     OR(_xlfn.XLOOKUP(A681,Table1[Tag Number],Table1[Status],"-",0)="Alive",
        _xlfn.XLOOKUP(A681,Table2[Tag Number],Table2[Status],"-",0)="Alive",
        _xlfn.XLOOKUP(A681,Table3[Tag Number],Table3[Status],"-",0)="Alive",
        _xlfn.XLOOKUP(A681,Table4[Tag Number],Table4[Status],"-",0)="Alive"),"Alive",
     OR(_xlfn.XLOOKUP(A681,Table1[Tag Number],Table1[Status],"-",0)="-",
        _xlfn.XLOOKUP(A681,Table2[Tag Number],Table2[Status],"-",0)="-",
        _xlfn.XLOOKUP(A681,Table3[Tag Number],Table3[Status],"-",0)="-",
        _xlfn.XLOOKUP(A681,Table4[Tag Number],Table4[Status],"-",0)="-"),
   "-")</f>
        <v>-</v>
      </c>
      <c r="I681" s="90"/>
      <c r="J681" s="90"/>
      <c r="K681" s="91"/>
      <c r="L681" s="91"/>
      <c r="M681" s="91"/>
      <c r="N681" s="92"/>
      <c r="O681" s="89"/>
      <c r="R681" t="b">
        <f t="shared" si="21"/>
        <v>0</v>
      </c>
    </row>
    <row r="682" spans="1:18" ht="15" thickBot="1" x14ac:dyDescent="0.35">
      <c r="A682" s="3" t="s">
        <v>1627</v>
      </c>
      <c r="B682" s="3" t="s">
        <v>1145</v>
      </c>
      <c r="C682" s="84">
        <f>IF(COUNTIF(Table1[Tag Number], A682), 1, 0)</f>
        <v>0</v>
      </c>
      <c r="D682" s="85">
        <f>IF(COUNTIF(Table2[Tag Number], A682), 1, 0)</f>
        <v>0</v>
      </c>
      <c r="E682" s="86">
        <f>IF(COUNTIF(Table3[Tag Number], A682), 1, 0)</f>
        <v>0</v>
      </c>
      <c r="F682" s="86">
        <f>IF(COUNTIF(Table4[Tag Number], A682), 1, 0)</f>
        <v>0</v>
      </c>
      <c r="G682" s="87">
        <f t="shared" si="22"/>
        <v>0</v>
      </c>
      <c r="H682" s="88" t="str" cm="1">
        <f t="array" ref="H682">_xlfn.IFS(OR(_xlfn.XLOOKUP(A682,Table1[Tag Number],Table1[Status],"-",0)="Dead",
        _xlfn.XLOOKUP(A682,Table2[Tag Number],Table2[Status],"-",0)="Dead",
        _xlfn.XLOOKUP(A682,Table3[Tag Number],Table3[Status],"-",0)="Dead",
        _xlfn.XLOOKUP(A682,Table4[Tag Number],Table4[Status],"-",0)="Dead"),"Dead",
     OR(_xlfn.XLOOKUP(A682,Table1[Tag Number],Table1[Status],"-",0)="Alive",
        _xlfn.XLOOKUP(A682,Table2[Tag Number],Table2[Status],"-",0)="Alive",
        _xlfn.XLOOKUP(A682,Table3[Tag Number],Table3[Status],"-",0)="Alive",
        _xlfn.XLOOKUP(A682,Table4[Tag Number],Table4[Status],"-",0)="Alive"),"Alive",
     OR(_xlfn.XLOOKUP(A682,Table1[Tag Number],Table1[Status],"-",0)="-",
        _xlfn.XLOOKUP(A682,Table2[Tag Number],Table2[Status],"-",0)="-",
        _xlfn.XLOOKUP(A682,Table3[Tag Number],Table3[Status],"-",0)="-",
        _xlfn.XLOOKUP(A682,Table4[Tag Number],Table4[Status],"-",0)="-"),
   "-")</f>
        <v>-</v>
      </c>
      <c r="I682" s="90"/>
      <c r="J682" s="90"/>
      <c r="K682" s="91"/>
      <c r="L682" s="91"/>
      <c r="M682" s="91"/>
      <c r="N682" s="92"/>
      <c r="O682" s="89"/>
      <c r="R682" t="b">
        <f t="shared" si="21"/>
        <v>0</v>
      </c>
    </row>
    <row r="683" spans="1:18" ht="15" thickBot="1" x14ac:dyDescent="0.35">
      <c r="A683" s="2" t="s">
        <v>1628</v>
      </c>
      <c r="B683" s="2" t="s">
        <v>1145</v>
      </c>
      <c r="C683" s="84">
        <f>IF(COUNTIF(Table1[Tag Number], A683), 1, 0)</f>
        <v>0</v>
      </c>
      <c r="D683" s="85">
        <f>IF(COUNTIF(Table2[Tag Number], A683), 1, 0)</f>
        <v>0</v>
      </c>
      <c r="E683" s="86">
        <f>IF(COUNTIF(Table3[Tag Number], A683), 1, 0)</f>
        <v>0</v>
      </c>
      <c r="F683" s="86">
        <f>IF(COUNTIF(Table4[Tag Number], A683), 1, 0)</f>
        <v>0</v>
      </c>
      <c r="G683" s="87">
        <f t="shared" si="22"/>
        <v>0</v>
      </c>
      <c r="H683" s="88" t="str" cm="1">
        <f t="array" ref="H683">_xlfn.IFS(OR(_xlfn.XLOOKUP(A683,Table1[Tag Number],Table1[Status],"-",0)="Dead",
        _xlfn.XLOOKUP(A683,Table2[Tag Number],Table2[Status],"-",0)="Dead",
        _xlfn.XLOOKUP(A683,Table3[Tag Number],Table3[Status],"-",0)="Dead",
        _xlfn.XLOOKUP(A683,Table4[Tag Number],Table4[Status],"-",0)="Dead"),"Dead",
     OR(_xlfn.XLOOKUP(A683,Table1[Tag Number],Table1[Status],"-",0)="Alive",
        _xlfn.XLOOKUP(A683,Table2[Tag Number],Table2[Status],"-",0)="Alive",
        _xlfn.XLOOKUP(A683,Table3[Tag Number],Table3[Status],"-",0)="Alive",
        _xlfn.XLOOKUP(A683,Table4[Tag Number],Table4[Status],"-",0)="Alive"),"Alive",
     OR(_xlfn.XLOOKUP(A683,Table1[Tag Number],Table1[Status],"-",0)="-",
        _xlfn.XLOOKUP(A683,Table2[Tag Number],Table2[Status],"-",0)="-",
        _xlfn.XLOOKUP(A683,Table3[Tag Number],Table3[Status],"-",0)="-",
        _xlfn.XLOOKUP(A683,Table4[Tag Number],Table4[Status],"-",0)="-"),
   "-")</f>
        <v>-</v>
      </c>
      <c r="I683" s="90"/>
      <c r="J683" s="90"/>
      <c r="K683" s="91"/>
      <c r="L683" s="91"/>
      <c r="M683" s="91"/>
      <c r="N683" s="92"/>
      <c r="O683" s="89"/>
      <c r="R683" t="b">
        <f t="shared" si="21"/>
        <v>0</v>
      </c>
    </row>
    <row r="684" spans="1:18" ht="15" thickBot="1" x14ac:dyDescent="0.35">
      <c r="A684" s="3" t="s">
        <v>1629</v>
      </c>
      <c r="B684" s="3" t="s">
        <v>1145</v>
      </c>
      <c r="C684" s="84">
        <f>IF(COUNTIF(Table1[Tag Number], A684), 1, 0)</f>
        <v>0</v>
      </c>
      <c r="D684" s="85">
        <f>IF(COUNTIF(Table2[Tag Number], A684), 1, 0)</f>
        <v>0</v>
      </c>
      <c r="E684" s="86">
        <f>IF(COUNTIF(Table3[Tag Number], A684), 1, 0)</f>
        <v>0</v>
      </c>
      <c r="F684" s="86">
        <f>IF(COUNTIF(Table4[Tag Number], A684), 1, 0)</f>
        <v>0</v>
      </c>
      <c r="G684" s="87">
        <f t="shared" si="22"/>
        <v>0</v>
      </c>
      <c r="H684" s="88" t="str" cm="1">
        <f t="array" ref="H684">_xlfn.IFS(OR(_xlfn.XLOOKUP(A684,Table1[Tag Number],Table1[Status],"-",0)="Dead",
        _xlfn.XLOOKUP(A684,Table2[Tag Number],Table2[Status],"-",0)="Dead",
        _xlfn.XLOOKUP(A684,Table3[Tag Number],Table3[Status],"-",0)="Dead",
        _xlfn.XLOOKUP(A684,Table4[Tag Number],Table4[Status],"-",0)="Dead"),"Dead",
     OR(_xlfn.XLOOKUP(A684,Table1[Tag Number],Table1[Status],"-",0)="Alive",
        _xlfn.XLOOKUP(A684,Table2[Tag Number],Table2[Status],"-",0)="Alive",
        _xlfn.XLOOKUP(A684,Table3[Tag Number],Table3[Status],"-",0)="Alive",
        _xlfn.XLOOKUP(A684,Table4[Tag Number],Table4[Status],"-",0)="Alive"),"Alive",
     OR(_xlfn.XLOOKUP(A684,Table1[Tag Number],Table1[Status],"-",0)="-",
        _xlfn.XLOOKUP(A684,Table2[Tag Number],Table2[Status],"-",0)="-",
        _xlfn.XLOOKUP(A684,Table3[Tag Number],Table3[Status],"-",0)="-",
        _xlfn.XLOOKUP(A684,Table4[Tag Number],Table4[Status],"-",0)="-"),
   "-")</f>
        <v>-</v>
      </c>
      <c r="I684" s="90"/>
      <c r="J684" s="90"/>
      <c r="K684" s="91"/>
      <c r="L684" s="91"/>
      <c r="M684" s="91"/>
      <c r="N684" s="92"/>
      <c r="O684" s="89"/>
      <c r="R684" t="b">
        <f t="shared" si="21"/>
        <v>0</v>
      </c>
    </row>
    <row r="685" spans="1:18" ht="15" thickBot="1" x14ac:dyDescent="0.35">
      <c r="A685" s="2" t="s">
        <v>1630</v>
      </c>
      <c r="B685" s="2" t="s">
        <v>1145</v>
      </c>
      <c r="C685" s="84">
        <f>IF(COUNTIF(Table1[Tag Number], A685), 1, 0)</f>
        <v>0</v>
      </c>
      <c r="D685" s="85">
        <f>IF(COUNTIF(Table2[Tag Number], A685), 1, 0)</f>
        <v>0</v>
      </c>
      <c r="E685" s="86">
        <f>IF(COUNTIF(Table3[Tag Number], A685), 1, 0)</f>
        <v>0</v>
      </c>
      <c r="F685" s="86">
        <f>IF(COUNTIF(Table4[Tag Number], A685), 1, 0)</f>
        <v>0</v>
      </c>
      <c r="G685" s="87">
        <f t="shared" si="22"/>
        <v>0</v>
      </c>
      <c r="H685" s="88" t="str" cm="1">
        <f t="array" ref="H685">_xlfn.IFS(OR(_xlfn.XLOOKUP(A685,Table1[Tag Number],Table1[Status],"-",0)="Dead",
        _xlfn.XLOOKUP(A685,Table2[Tag Number],Table2[Status],"-",0)="Dead",
        _xlfn.XLOOKUP(A685,Table3[Tag Number],Table3[Status],"-",0)="Dead",
        _xlfn.XLOOKUP(A685,Table4[Tag Number],Table4[Status],"-",0)="Dead"),"Dead",
     OR(_xlfn.XLOOKUP(A685,Table1[Tag Number],Table1[Status],"-",0)="Alive",
        _xlfn.XLOOKUP(A685,Table2[Tag Number],Table2[Status],"-",0)="Alive",
        _xlfn.XLOOKUP(A685,Table3[Tag Number],Table3[Status],"-",0)="Alive",
        _xlfn.XLOOKUP(A685,Table4[Tag Number],Table4[Status],"-",0)="Alive"),"Alive",
     OR(_xlfn.XLOOKUP(A685,Table1[Tag Number],Table1[Status],"-",0)="-",
        _xlfn.XLOOKUP(A685,Table2[Tag Number],Table2[Status],"-",0)="-",
        _xlfn.XLOOKUP(A685,Table3[Tag Number],Table3[Status],"-",0)="-",
        _xlfn.XLOOKUP(A685,Table4[Tag Number],Table4[Status],"-",0)="-"),
   "-")</f>
        <v>-</v>
      </c>
      <c r="I685" s="90"/>
      <c r="J685" s="90"/>
      <c r="K685" s="91"/>
      <c r="L685" s="91"/>
      <c r="M685" s="91"/>
      <c r="N685" s="92"/>
      <c r="O685" s="89"/>
      <c r="R685" t="b">
        <f t="shared" si="21"/>
        <v>0</v>
      </c>
    </row>
    <row r="686" spans="1:18" ht="15" thickBot="1" x14ac:dyDescent="0.35">
      <c r="A686" s="3" t="s">
        <v>1631</v>
      </c>
      <c r="B686" s="3" t="s">
        <v>1145</v>
      </c>
      <c r="C686" s="84">
        <f>IF(COUNTIF(Table1[Tag Number], A686), 1, 0)</f>
        <v>0</v>
      </c>
      <c r="D686" s="85">
        <f>IF(COUNTIF(Table2[Tag Number], A686), 1, 0)</f>
        <v>0</v>
      </c>
      <c r="E686" s="86">
        <f>IF(COUNTIF(Table3[Tag Number], A686), 1, 0)</f>
        <v>0</v>
      </c>
      <c r="F686" s="86">
        <f>IF(COUNTIF(Table4[Tag Number], A686), 1, 0)</f>
        <v>0</v>
      </c>
      <c r="G686" s="87">
        <f t="shared" si="22"/>
        <v>0</v>
      </c>
      <c r="H686" s="88" t="str" cm="1">
        <f t="array" ref="H686">_xlfn.IFS(OR(_xlfn.XLOOKUP(A686,Table1[Tag Number],Table1[Status],"-",0)="Dead",
        _xlfn.XLOOKUP(A686,Table2[Tag Number],Table2[Status],"-",0)="Dead",
        _xlfn.XLOOKUP(A686,Table3[Tag Number],Table3[Status],"-",0)="Dead",
        _xlfn.XLOOKUP(A686,Table4[Tag Number],Table4[Status],"-",0)="Dead"),"Dead",
     OR(_xlfn.XLOOKUP(A686,Table1[Tag Number],Table1[Status],"-",0)="Alive",
        _xlfn.XLOOKUP(A686,Table2[Tag Number],Table2[Status],"-",0)="Alive",
        _xlfn.XLOOKUP(A686,Table3[Tag Number],Table3[Status],"-",0)="Alive",
        _xlfn.XLOOKUP(A686,Table4[Tag Number],Table4[Status],"-",0)="Alive"),"Alive",
     OR(_xlfn.XLOOKUP(A686,Table1[Tag Number],Table1[Status],"-",0)="-",
        _xlfn.XLOOKUP(A686,Table2[Tag Number],Table2[Status],"-",0)="-",
        _xlfn.XLOOKUP(A686,Table3[Tag Number],Table3[Status],"-",0)="-",
        _xlfn.XLOOKUP(A686,Table4[Tag Number],Table4[Status],"-",0)="-"),
   "-")</f>
        <v>-</v>
      </c>
      <c r="I686" s="90"/>
      <c r="J686" s="90"/>
      <c r="K686" s="91"/>
      <c r="L686" s="91"/>
      <c r="M686" s="91"/>
      <c r="N686" s="92"/>
      <c r="O686" s="89"/>
      <c r="R686" t="b">
        <f t="shared" si="21"/>
        <v>0</v>
      </c>
    </row>
    <row r="687" spans="1:18" ht="15" thickBot="1" x14ac:dyDescent="0.35">
      <c r="A687" s="2" t="s">
        <v>1632</v>
      </c>
      <c r="B687" s="2" t="s">
        <v>1137</v>
      </c>
      <c r="C687" s="84">
        <f>IF(COUNTIF(Table1[Tag Number], A687), 1, 0)</f>
        <v>0</v>
      </c>
      <c r="D687" s="85">
        <f>IF(COUNTIF(Table2[Tag Number], A687), 1, 0)</f>
        <v>0</v>
      </c>
      <c r="E687" s="86">
        <f>IF(COUNTIF(Table3[Tag Number], A687), 1, 0)</f>
        <v>0</v>
      </c>
      <c r="F687" s="86">
        <f>IF(COUNTIF(Table4[Tag Number], A687), 1, 0)</f>
        <v>0</v>
      </c>
      <c r="G687" s="87">
        <f t="shared" si="22"/>
        <v>0</v>
      </c>
      <c r="H687" s="88" t="str" cm="1">
        <f t="array" ref="H687">_xlfn.IFS(OR(_xlfn.XLOOKUP(A687,Table1[Tag Number],Table1[Status],"-",0)="Dead",
        _xlfn.XLOOKUP(A687,Table2[Tag Number],Table2[Status],"-",0)="Dead",
        _xlfn.XLOOKUP(A687,Table3[Tag Number],Table3[Status],"-",0)="Dead",
        _xlfn.XLOOKUP(A687,Table4[Tag Number],Table4[Status],"-",0)="Dead"),"Dead",
     OR(_xlfn.XLOOKUP(A687,Table1[Tag Number],Table1[Status],"-",0)="Alive",
        _xlfn.XLOOKUP(A687,Table2[Tag Number],Table2[Status],"-",0)="Alive",
        _xlfn.XLOOKUP(A687,Table3[Tag Number],Table3[Status],"-",0)="Alive",
        _xlfn.XLOOKUP(A687,Table4[Tag Number],Table4[Status],"-",0)="Alive"),"Alive",
     OR(_xlfn.XLOOKUP(A687,Table1[Tag Number],Table1[Status],"-",0)="-",
        _xlfn.XLOOKUP(A687,Table2[Tag Number],Table2[Status],"-",0)="-",
        _xlfn.XLOOKUP(A687,Table3[Tag Number],Table3[Status],"-",0)="-",
        _xlfn.XLOOKUP(A687,Table4[Tag Number],Table4[Status],"-",0)="-"),
   "-")</f>
        <v>-</v>
      </c>
      <c r="I687" s="90"/>
      <c r="J687" s="90"/>
      <c r="K687" s="91"/>
      <c r="L687" s="91"/>
      <c r="M687" s="91"/>
      <c r="N687" s="92"/>
      <c r="O687" s="89"/>
      <c r="R687" t="b">
        <f t="shared" si="21"/>
        <v>0</v>
      </c>
    </row>
    <row r="688" spans="1:18" ht="15" thickBot="1" x14ac:dyDescent="0.35">
      <c r="A688" s="3" t="s">
        <v>1633</v>
      </c>
      <c r="B688" s="3" t="s">
        <v>1145</v>
      </c>
      <c r="C688" s="84">
        <f>IF(COUNTIF(Table1[Tag Number], A688), 1, 0)</f>
        <v>0</v>
      </c>
      <c r="D688" s="85">
        <f>IF(COUNTIF(Table2[Tag Number], A688), 1, 0)</f>
        <v>0</v>
      </c>
      <c r="E688" s="86">
        <f>IF(COUNTIF(Table3[Tag Number], A688), 1, 0)</f>
        <v>0</v>
      </c>
      <c r="F688" s="86">
        <f>IF(COUNTIF(Table4[Tag Number], A688), 1, 0)</f>
        <v>0</v>
      </c>
      <c r="G688" s="87">
        <f t="shared" si="22"/>
        <v>0</v>
      </c>
      <c r="H688" s="88" t="str" cm="1">
        <f t="array" ref="H688">_xlfn.IFS(OR(_xlfn.XLOOKUP(A688,Table1[Tag Number],Table1[Status],"-",0)="Dead",
        _xlfn.XLOOKUP(A688,Table2[Tag Number],Table2[Status],"-",0)="Dead",
        _xlfn.XLOOKUP(A688,Table3[Tag Number],Table3[Status],"-",0)="Dead",
        _xlfn.XLOOKUP(A688,Table4[Tag Number],Table4[Status],"-",0)="Dead"),"Dead",
     OR(_xlfn.XLOOKUP(A688,Table1[Tag Number],Table1[Status],"-",0)="Alive",
        _xlfn.XLOOKUP(A688,Table2[Tag Number],Table2[Status],"-",0)="Alive",
        _xlfn.XLOOKUP(A688,Table3[Tag Number],Table3[Status],"-",0)="Alive",
        _xlfn.XLOOKUP(A688,Table4[Tag Number],Table4[Status],"-",0)="Alive"),"Alive",
     OR(_xlfn.XLOOKUP(A688,Table1[Tag Number],Table1[Status],"-",0)="-",
        _xlfn.XLOOKUP(A688,Table2[Tag Number],Table2[Status],"-",0)="-",
        _xlfn.XLOOKUP(A688,Table3[Tag Number],Table3[Status],"-",0)="-",
        _xlfn.XLOOKUP(A688,Table4[Tag Number],Table4[Status],"-",0)="-"),
   "-")</f>
        <v>-</v>
      </c>
      <c r="I688" s="90"/>
      <c r="J688" s="90"/>
      <c r="K688" s="91"/>
      <c r="L688" s="91"/>
      <c r="M688" s="91"/>
      <c r="N688" s="92"/>
      <c r="O688" s="89"/>
      <c r="R688" t="b">
        <f t="shared" si="21"/>
        <v>0</v>
      </c>
    </row>
    <row r="689" spans="1:18" ht="15" thickBot="1" x14ac:dyDescent="0.35">
      <c r="A689" s="2" t="s">
        <v>1634</v>
      </c>
      <c r="B689" s="2" t="s">
        <v>1145</v>
      </c>
      <c r="C689" s="84">
        <f>IF(COUNTIF(Table1[Tag Number], A689), 1, 0)</f>
        <v>0</v>
      </c>
      <c r="D689" s="85">
        <f>IF(COUNTIF(Table2[Tag Number], A689), 1, 0)</f>
        <v>0</v>
      </c>
      <c r="E689" s="86">
        <f>IF(COUNTIF(Table3[Tag Number], A689), 1, 0)</f>
        <v>0</v>
      </c>
      <c r="F689" s="86">
        <f>IF(COUNTIF(Table4[Tag Number], A689), 1, 0)</f>
        <v>0</v>
      </c>
      <c r="G689" s="87">
        <f t="shared" si="22"/>
        <v>0</v>
      </c>
      <c r="H689" s="88" t="str" cm="1">
        <f t="array" ref="H689">_xlfn.IFS(OR(_xlfn.XLOOKUP(A689,Table1[Tag Number],Table1[Status],"-",0)="Dead",
        _xlfn.XLOOKUP(A689,Table2[Tag Number],Table2[Status],"-",0)="Dead",
        _xlfn.XLOOKUP(A689,Table3[Tag Number],Table3[Status],"-",0)="Dead",
        _xlfn.XLOOKUP(A689,Table4[Tag Number],Table4[Status],"-",0)="Dead"),"Dead",
     OR(_xlfn.XLOOKUP(A689,Table1[Tag Number],Table1[Status],"-",0)="Alive",
        _xlfn.XLOOKUP(A689,Table2[Tag Number],Table2[Status],"-",0)="Alive",
        _xlfn.XLOOKUP(A689,Table3[Tag Number],Table3[Status],"-",0)="Alive",
        _xlfn.XLOOKUP(A689,Table4[Tag Number],Table4[Status],"-",0)="Alive"),"Alive",
     OR(_xlfn.XLOOKUP(A689,Table1[Tag Number],Table1[Status],"-",0)="-",
        _xlfn.XLOOKUP(A689,Table2[Tag Number],Table2[Status],"-",0)="-",
        _xlfn.XLOOKUP(A689,Table3[Tag Number],Table3[Status],"-",0)="-",
        _xlfn.XLOOKUP(A689,Table4[Tag Number],Table4[Status],"-",0)="-"),
   "-")</f>
        <v>-</v>
      </c>
      <c r="I689" s="90"/>
      <c r="J689" s="90"/>
      <c r="K689" s="91"/>
      <c r="L689" s="91"/>
      <c r="M689" s="91"/>
      <c r="N689" s="92"/>
      <c r="O689" s="89"/>
      <c r="R689" t="b">
        <f t="shared" si="21"/>
        <v>0</v>
      </c>
    </row>
    <row r="690" spans="1:18" ht="15" thickBot="1" x14ac:dyDescent="0.35">
      <c r="A690" s="3" t="s">
        <v>1635</v>
      </c>
      <c r="B690" s="3" t="s">
        <v>1145</v>
      </c>
      <c r="C690" s="84">
        <f>IF(COUNTIF(Table1[Tag Number], A690), 1, 0)</f>
        <v>0</v>
      </c>
      <c r="D690" s="85">
        <f>IF(COUNTIF(Table2[Tag Number], A690), 1, 0)</f>
        <v>0</v>
      </c>
      <c r="E690" s="86">
        <f>IF(COUNTIF(Table3[Tag Number], A690), 1, 0)</f>
        <v>0</v>
      </c>
      <c r="F690" s="86">
        <f>IF(COUNTIF(Table4[Tag Number], A690), 1, 0)</f>
        <v>0</v>
      </c>
      <c r="G690" s="87">
        <f t="shared" si="22"/>
        <v>0</v>
      </c>
      <c r="H690" s="88" t="str" cm="1">
        <f t="array" ref="H690">_xlfn.IFS(OR(_xlfn.XLOOKUP(A690,Table1[Tag Number],Table1[Status],"-",0)="Dead",
        _xlfn.XLOOKUP(A690,Table2[Tag Number],Table2[Status],"-",0)="Dead",
        _xlfn.XLOOKUP(A690,Table3[Tag Number],Table3[Status],"-",0)="Dead",
        _xlfn.XLOOKUP(A690,Table4[Tag Number],Table4[Status],"-",0)="Dead"),"Dead",
     OR(_xlfn.XLOOKUP(A690,Table1[Tag Number],Table1[Status],"-",0)="Alive",
        _xlfn.XLOOKUP(A690,Table2[Tag Number],Table2[Status],"-",0)="Alive",
        _xlfn.XLOOKUP(A690,Table3[Tag Number],Table3[Status],"-",0)="Alive",
        _xlfn.XLOOKUP(A690,Table4[Tag Number],Table4[Status],"-",0)="Alive"),"Alive",
     OR(_xlfn.XLOOKUP(A690,Table1[Tag Number],Table1[Status],"-",0)="-",
        _xlfn.XLOOKUP(A690,Table2[Tag Number],Table2[Status],"-",0)="-",
        _xlfn.XLOOKUP(A690,Table3[Tag Number],Table3[Status],"-",0)="-",
        _xlfn.XLOOKUP(A690,Table4[Tag Number],Table4[Status],"-",0)="-"),
   "-")</f>
        <v>-</v>
      </c>
      <c r="I690" s="90"/>
      <c r="J690" s="90"/>
      <c r="K690" s="91"/>
      <c r="L690" s="91"/>
      <c r="M690" s="91"/>
      <c r="N690" s="92"/>
      <c r="O690" s="89"/>
      <c r="R690" t="b">
        <f t="shared" si="21"/>
        <v>0</v>
      </c>
    </row>
    <row r="691" spans="1:18" ht="15" thickBot="1" x14ac:dyDescent="0.35">
      <c r="A691" s="2" t="s">
        <v>1636</v>
      </c>
      <c r="B691" s="2" t="s">
        <v>1145</v>
      </c>
      <c r="C691" s="84">
        <f>IF(COUNTIF(Table1[Tag Number], A691), 1, 0)</f>
        <v>0</v>
      </c>
      <c r="D691" s="85">
        <f>IF(COUNTIF(Table2[Tag Number], A691), 1, 0)</f>
        <v>0</v>
      </c>
      <c r="E691" s="86">
        <f>IF(COUNTIF(Table3[Tag Number], A691), 1, 0)</f>
        <v>0</v>
      </c>
      <c r="F691" s="86">
        <f>IF(COUNTIF(Table4[Tag Number], A691), 1, 0)</f>
        <v>0</v>
      </c>
      <c r="G691" s="87">
        <f t="shared" si="22"/>
        <v>0</v>
      </c>
      <c r="H691" s="88" t="str" cm="1">
        <f t="array" ref="H691">_xlfn.IFS(OR(_xlfn.XLOOKUP(A691,Table1[Tag Number],Table1[Status],"-",0)="Dead",
        _xlfn.XLOOKUP(A691,Table2[Tag Number],Table2[Status],"-",0)="Dead",
        _xlfn.XLOOKUP(A691,Table3[Tag Number],Table3[Status],"-",0)="Dead",
        _xlfn.XLOOKUP(A691,Table4[Tag Number],Table4[Status],"-",0)="Dead"),"Dead",
     OR(_xlfn.XLOOKUP(A691,Table1[Tag Number],Table1[Status],"-",0)="Alive",
        _xlfn.XLOOKUP(A691,Table2[Tag Number],Table2[Status],"-",0)="Alive",
        _xlfn.XLOOKUP(A691,Table3[Tag Number],Table3[Status],"-",0)="Alive",
        _xlfn.XLOOKUP(A691,Table4[Tag Number],Table4[Status],"-",0)="Alive"),"Alive",
     OR(_xlfn.XLOOKUP(A691,Table1[Tag Number],Table1[Status],"-",0)="-",
        _xlfn.XLOOKUP(A691,Table2[Tag Number],Table2[Status],"-",0)="-",
        _xlfn.XLOOKUP(A691,Table3[Tag Number],Table3[Status],"-",0)="-",
        _xlfn.XLOOKUP(A691,Table4[Tag Number],Table4[Status],"-",0)="-"),
   "-")</f>
        <v>-</v>
      </c>
      <c r="I691" s="90"/>
      <c r="J691" s="90"/>
      <c r="K691" s="91"/>
      <c r="L691" s="91"/>
      <c r="M691" s="91"/>
      <c r="N691" s="92"/>
      <c r="O691" s="89"/>
      <c r="R691" t="b">
        <f t="shared" si="21"/>
        <v>0</v>
      </c>
    </row>
    <row r="692" spans="1:18" ht="15" thickBot="1" x14ac:dyDescent="0.35">
      <c r="A692" s="93" t="s">
        <v>1637</v>
      </c>
      <c r="B692" s="93" t="s">
        <v>1145</v>
      </c>
      <c r="C692" s="84">
        <f>IF(COUNTIF(Table1[Tag Number], A692), 1, 0)</f>
        <v>0</v>
      </c>
      <c r="D692" s="85">
        <f>IF(COUNTIF(Table2[Tag Number], A692), 1, 0)</f>
        <v>0</v>
      </c>
      <c r="E692" s="86">
        <f>IF(COUNTIF(Table3[Tag Number], A692), 1, 0)</f>
        <v>0</v>
      </c>
      <c r="F692" s="86">
        <f>IF(COUNTIF(Table4[Tag Number], A692), 1, 0)</f>
        <v>0</v>
      </c>
      <c r="G692" s="87">
        <f t="shared" si="22"/>
        <v>0</v>
      </c>
      <c r="H692" s="88" t="str" cm="1">
        <f t="array" ref="H692">_xlfn.IFS(OR(_xlfn.XLOOKUP(A692,Table1[Tag Number],Table1[Status],"-",0)="Dead",
        _xlfn.XLOOKUP(A692,Table2[Tag Number],Table2[Status],"-",0)="Dead",
        _xlfn.XLOOKUP(A692,Table3[Tag Number],Table3[Status],"-",0)="Dead",
        _xlfn.XLOOKUP(A692,Table4[Tag Number],Table4[Status],"-",0)="Dead"),"Dead",
     OR(_xlfn.XLOOKUP(A692,Table1[Tag Number],Table1[Status],"-",0)="Alive",
        _xlfn.XLOOKUP(A692,Table2[Tag Number],Table2[Status],"-",0)="Alive",
        _xlfn.XLOOKUP(A692,Table3[Tag Number],Table3[Status],"-",0)="Alive",
        _xlfn.XLOOKUP(A692,Table4[Tag Number],Table4[Status],"-",0)="Alive"),"Alive",
     OR(_xlfn.XLOOKUP(A692,Table1[Tag Number],Table1[Status],"-",0)="-",
        _xlfn.XLOOKUP(A692,Table2[Tag Number],Table2[Status],"-",0)="-",
        _xlfn.XLOOKUP(A692,Table3[Tag Number],Table3[Status],"-",0)="-",
        _xlfn.XLOOKUP(A692,Table4[Tag Number],Table4[Status],"-",0)="-"),
   "-")</f>
        <v>-</v>
      </c>
      <c r="I692" s="90"/>
      <c r="J692" s="90"/>
      <c r="K692" s="91"/>
      <c r="L692" s="91"/>
      <c r="M692" s="91"/>
      <c r="N692" s="92"/>
      <c r="O692" s="89"/>
      <c r="R692" t="b">
        <f t="shared" si="21"/>
        <v>0</v>
      </c>
    </row>
    <row r="693" spans="1:18" ht="15" thickBot="1" x14ac:dyDescent="0.35">
      <c r="A693" s="2" t="s">
        <v>1638</v>
      </c>
      <c r="B693" s="2" t="s">
        <v>1145</v>
      </c>
      <c r="C693" s="84">
        <f>IF(COUNTIF(Table1[Tag Number], A693), 1, 0)</f>
        <v>0</v>
      </c>
      <c r="D693" s="85">
        <f>IF(COUNTIF(Table2[Tag Number], A693), 1, 0)</f>
        <v>0</v>
      </c>
      <c r="E693" s="86">
        <f>IF(COUNTIF(Table3[Tag Number], A693), 1, 0)</f>
        <v>0</v>
      </c>
      <c r="F693" s="86">
        <f>IF(COUNTIF(Table4[Tag Number], A693), 1, 0)</f>
        <v>0</v>
      </c>
      <c r="G693" s="87">
        <f t="shared" si="22"/>
        <v>0</v>
      </c>
      <c r="H693" s="88" t="str" cm="1">
        <f t="array" ref="H693">_xlfn.IFS(OR(_xlfn.XLOOKUP(A693,Table1[Tag Number],Table1[Status],"-",0)="Dead",
        _xlfn.XLOOKUP(A693,Table2[Tag Number],Table2[Status],"-",0)="Dead",
        _xlfn.XLOOKUP(A693,Table3[Tag Number],Table3[Status],"-",0)="Dead",
        _xlfn.XLOOKUP(A693,Table4[Tag Number],Table4[Status],"-",0)="Dead"),"Dead",
     OR(_xlfn.XLOOKUP(A693,Table1[Tag Number],Table1[Status],"-",0)="Alive",
        _xlfn.XLOOKUP(A693,Table2[Tag Number],Table2[Status],"-",0)="Alive",
        _xlfn.XLOOKUP(A693,Table3[Tag Number],Table3[Status],"-",0)="Alive",
        _xlfn.XLOOKUP(A693,Table4[Tag Number],Table4[Status],"-",0)="Alive"),"Alive",
     OR(_xlfn.XLOOKUP(A693,Table1[Tag Number],Table1[Status],"-",0)="-",
        _xlfn.XLOOKUP(A693,Table2[Tag Number],Table2[Status],"-",0)="-",
        _xlfn.XLOOKUP(A693,Table3[Tag Number],Table3[Status],"-",0)="-",
        _xlfn.XLOOKUP(A693,Table4[Tag Number],Table4[Status],"-",0)="-"),
   "-")</f>
        <v>-</v>
      </c>
      <c r="I693" s="90"/>
      <c r="J693" s="90"/>
      <c r="K693" s="91"/>
      <c r="L693" s="91"/>
      <c r="M693" s="91"/>
      <c r="N693" s="92"/>
      <c r="O693" s="89"/>
      <c r="R693" t="b">
        <f t="shared" si="21"/>
        <v>0</v>
      </c>
    </row>
    <row r="694" spans="1:18" ht="15" thickBot="1" x14ac:dyDescent="0.35">
      <c r="A694" s="3" t="s">
        <v>226</v>
      </c>
      <c r="B694" s="3" t="s">
        <v>1145</v>
      </c>
      <c r="C694" s="84">
        <f>IF(COUNTIF(Table1[Tag Number], A694), 1, 0)</f>
        <v>0</v>
      </c>
      <c r="D694" s="85">
        <f>IF(COUNTIF(Table2[Tag Number], A694), 1, 0)</f>
        <v>0</v>
      </c>
      <c r="E694" s="86">
        <f>IF(COUNTIF(Table3[Tag Number], A694), 1, 0)</f>
        <v>0</v>
      </c>
      <c r="F694" s="86">
        <f>IF(COUNTIF(Table4[Tag Number], A694), 1, 0)</f>
        <v>1</v>
      </c>
      <c r="G694" s="87">
        <f t="shared" si="22"/>
        <v>1</v>
      </c>
      <c r="H694" s="88" t="str" cm="1">
        <f t="array" ref="H694">_xlfn.IFS(OR(_xlfn.XLOOKUP(A694,Table1[Tag Number],Table1[Status],"-",0)="Dead",
        _xlfn.XLOOKUP(A694,Table2[Tag Number],Table2[Status],"-",0)="Dead",
        _xlfn.XLOOKUP(A694,Table3[Tag Number],Table3[Status],"-",0)="Dead",
        _xlfn.XLOOKUP(A694,Table4[Tag Number],Table4[Status],"-",0)="Dead"),"Dead",
     OR(_xlfn.XLOOKUP(A694,Table1[Tag Number],Table1[Status],"-",0)="Alive",
        _xlfn.XLOOKUP(A694,Table2[Tag Number],Table2[Status],"-",0)="Alive",
        _xlfn.XLOOKUP(A694,Table3[Tag Number],Table3[Status],"-",0)="Alive",
        _xlfn.XLOOKUP(A694,Table4[Tag Number],Table4[Status],"-",0)="Alive"),"Alive",
     OR(_xlfn.XLOOKUP(A694,Table1[Tag Number],Table1[Status],"-",0)="-",
        _xlfn.XLOOKUP(A694,Table2[Tag Number],Table2[Status],"-",0)="-",
        _xlfn.XLOOKUP(A694,Table3[Tag Number],Table3[Status],"-",0)="-",
        _xlfn.XLOOKUP(A694,Table4[Tag Number],Table4[Status],"-",0)="-"),
   "-")</f>
        <v>Alive</v>
      </c>
      <c r="I694" s="90"/>
      <c r="J694" s="90"/>
      <c r="K694" s="91"/>
      <c r="L694" s="91"/>
      <c r="M694" s="91"/>
      <c r="N694" s="92"/>
      <c r="O694" s="89"/>
      <c r="R694" t="b">
        <f t="shared" si="21"/>
        <v>0</v>
      </c>
    </row>
    <row r="695" spans="1:18" ht="15" thickBot="1" x14ac:dyDescent="0.35">
      <c r="A695" s="2" t="s">
        <v>1639</v>
      </c>
      <c r="B695" s="2" t="s">
        <v>1145</v>
      </c>
      <c r="C695" s="84">
        <f>IF(COUNTIF(Table1[Tag Number], A695), 1, 0)</f>
        <v>0</v>
      </c>
      <c r="D695" s="85">
        <f>IF(COUNTIF(Table2[Tag Number], A695), 1, 0)</f>
        <v>0</v>
      </c>
      <c r="E695" s="86">
        <f>IF(COUNTIF(Table3[Tag Number], A695), 1, 0)</f>
        <v>0</v>
      </c>
      <c r="F695" s="86">
        <f>IF(COUNTIF(Table4[Tag Number], A695), 1, 0)</f>
        <v>0</v>
      </c>
      <c r="G695" s="87">
        <f t="shared" si="22"/>
        <v>0</v>
      </c>
      <c r="H695" s="88" t="str" cm="1">
        <f t="array" ref="H695">_xlfn.IFS(OR(_xlfn.XLOOKUP(A695,Table1[Tag Number],Table1[Status],"-",0)="Dead",
        _xlfn.XLOOKUP(A695,Table2[Tag Number],Table2[Status],"-",0)="Dead",
        _xlfn.XLOOKUP(A695,Table3[Tag Number],Table3[Status],"-",0)="Dead",
        _xlfn.XLOOKUP(A695,Table4[Tag Number],Table4[Status],"-",0)="Dead"),"Dead",
     OR(_xlfn.XLOOKUP(A695,Table1[Tag Number],Table1[Status],"-",0)="Alive",
        _xlfn.XLOOKUP(A695,Table2[Tag Number],Table2[Status],"-",0)="Alive",
        _xlfn.XLOOKUP(A695,Table3[Tag Number],Table3[Status],"-",0)="Alive",
        _xlfn.XLOOKUP(A695,Table4[Tag Number],Table4[Status],"-",0)="Alive"),"Alive",
     OR(_xlfn.XLOOKUP(A695,Table1[Tag Number],Table1[Status],"-",0)="-",
        _xlfn.XLOOKUP(A695,Table2[Tag Number],Table2[Status],"-",0)="-",
        _xlfn.XLOOKUP(A695,Table3[Tag Number],Table3[Status],"-",0)="-",
        _xlfn.XLOOKUP(A695,Table4[Tag Number],Table4[Status],"-",0)="-"),
   "-")</f>
        <v>-</v>
      </c>
      <c r="I695" s="90"/>
      <c r="J695" s="90"/>
      <c r="K695" s="91"/>
      <c r="L695" s="91"/>
      <c r="M695" s="91"/>
      <c r="N695" s="92"/>
      <c r="O695" s="89"/>
      <c r="R695" t="b">
        <f t="shared" si="21"/>
        <v>0</v>
      </c>
    </row>
    <row r="696" spans="1:18" ht="15" thickBot="1" x14ac:dyDescent="0.35">
      <c r="A696" s="3" t="s">
        <v>278</v>
      </c>
      <c r="B696" s="3" t="s">
        <v>1145</v>
      </c>
      <c r="C696" s="84">
        <f>IF(COUNTIF(Table1[Tag Number], A696), 1, 0)</f>
        <v>0</v>
      </c>
      <c r="D696" s="85">
        <f>IF(COUNTIF(Table2[Tag Number], A696), 1, 0)</f>
        <v>0</v>
      </c>
      <c r="E696" s="86">
        <f>IF(COUNTIF(Table3[Tag Number], A696), 1, 0)</f>
        <v>0</v>
      </c>
      <c r="F696" s="86">
        <f>IF(COUNTIF(Table4[Tag Number], A696), 1, 0)</f>
        <v>1</v>
      </c>
      <c r="G696" s="87">
        <f t="shared" si="22"/>
        <v>1</v>
      </c>
      <c r="H696" s="88" t="str" cm="1">
        <f t="array" ref="H696">_xlfn.IFS(OR(_xlfn.XLOOKUP(A696,Table1[Tag Number],Table1[Status],"-",0)="Dead",
        _xlfn.XLOOKUP(A696,Table2[Tag Number],Table2[Status],"-",0)="Dead",
        _xlfn.XLOOKUP(A696,Table3[Tag Number],Table3[Status],"-",0)="Dead",
        _xlfn.XLOOKUP(A696,Table4[Tag Number],Table4[Status],"-",0)="Dead"),"Dead",
     OR(_xlfn.XLOOKUP(A696,Table1[Tag Number],Table1[Status],"-",0)="Alive",
        _xlfn.XLOOKUP(A696,Table2[Tag Number],Table2[Status],"-",0)="Alive",
        _xlfn.XLOOKUP(A696,Table3[Tag Number],Table3[Status],"-",0)="Alive",
        _xlfn.XLOOKUP(A696,Table4[Tag Number],Table4[Status],"-",0)="Alive"),"Alive",
     OR(_xlfn.XLOOKUP(A696,Table1[Tag Number],Table1[Status],"-",0)="-",
        _xlfn.XLOOKUP(A696,Table2[Tag Number],Table2[Status],"-",0)="-",
        _xlfn.XLOOKUP(A696,Table3[Tag Number],Table3[Status],"-",0)="-",
        _xlfn.XLOOKUP(A696,Table4[Tag Number],Table4[Status],"-",0)="-"),
   "-")</f>
        <v>Dead</v>
      </c>
      <c r="I696" s="90"/>
      <c r="J696" s="90"/>
      <c r="K696" s="91"/>
      <c r="L696" s="91"/>
      <c r="M696" s="91"/>
      <c r="N696" s="92"/>
      <c r="O696" s="89"/>
      <c r="R696" t="b">
        <f t="shared" si="21"/>
        <v>0</v>
      </c>
    </row>
    <row r="697" spans="1:18" ht="15" thickBot="1" x14ac:dyDescent="0.35">
      <c r="A697" s="2" t="s">
        <v>1640</v>
      </c>
      <c r="B697" s="2" t="s">
        <v>1145</v>
      </c>
      <c r="C697" s="84">
        <f>IF(COUNTIF(Table1[Tag Number], A697), 1, 0)</f>
        <v>0</v>
      </c>
      <c r="D697" s="85">
        <f>IF(COUNTIF(Table2[Tag Number], A697), 1, 0)</f>
        <v>0</v>
      </c>
      <c r="E697" s="86">
        <f>IF(COUNTIF(Table3[Tag Number], A697), 1, 0)</f>
        <v>0</v>
      </c>
      <c r="F697" s="86">
        <f>IF(COUNTIF(Table4[Tag Number], A697), 1, 0)</f>
        <v>0</v>
      </c>
      <c r="G697" s="87">
        <f t="shared" si="22"/>
        <v>0</v>
      </c>
      <c r="H697" s="88" t="str" cm="1">
        <f t="array" ref="H697">_xlfn.IFS(OR(_xlfn.XLOOKUP(A697,Table1[Tag Number],Table1[Status],"-",0)="Dead",
        _xlfn.XLOOKUP(A697,Table2[Tag Number],Table2[Status],"-",0)="Dead",
        _xlfn.XLOOKUP(A697,Table3[Tag Number],Table3[Status],"-",0)="Dead",
        _xlfn.XLOOKUP(A697,Table4[Tag Number],Table4[Status],"-",0)="Dead"),"Dead",
     OR(_xlfn.XLOOKUP(A697,Table1[Tag Number],Table1[Status],"-",0)="Alive",
        _xlfn.XLOOKUP(A697,Table2[Tag Number],Table2[Status],"-",0)="Alive",
        _xlfn.XLOOKUP(A697,Table3[Tag Number],Table3[Status],"-",0)="Alive",
        _xlfn.XLOOKUP(A697,Table4[Tag Number],Table4[Status],"-",0)="Alive"),"Alive",
     OR(_xlfn.XLOOKUP(A697,Table1[Tag Number],Table1[Status],"-",0)="-",
        _xlfn.XLOOKUP(A697,Table2[Tag Number],Table2[Status],"-",0)="-",
        _xlfn.XLOOKUP(A697,Table3[Tag Number],Table3[Status],"-",0)="-",
        _xlfn.XLOOKUP(A697,Table4[Tag Number],Table4[Status],"-",0)="-"),
   "-")</f>
        <v>-</v>
      </c>
      <c r="I697" s="90"/>
      <c r="J697" s="90"/>
      <c r="K697" s="91"/>
      <c r="L697" s="91"/>
      <c r="M697" s="91"/>
      <c r="N697" s="92"/>
      <c r="O697" s="89"/>
      <c r="R697" t="b">
        <f t="shared" si="21"/>
        <v>0</v>
      </c>
    </row>
    <row r="698" spans="1:18" ht="15" thickBot="1" x14ac:dyDescent="0.35">
      <c r="A698" s="3" t="s">
        <v>305</v>
      </c>
      <c r="B698" s="3" t="s">
        <v>1145</v>
      </c>
      <c r="C698" s="84">
        <f>IF(COUNTIF(Table1[Tag Number], A698), 1, 0)</f>
        <v>0</v>
      </c>
      <c r="D698" s="85">
        <f>IF(COUNTIF(Table2[Tag Number], A698), 1, 0)</f>
        <v>1</v>
      </c>
      <c r="E698" s="86">
        <f>IF(COUNTIF(Table3[Tag Number], A698), 1, 0)</f>
        <v>0</v>
      </c>
      <c r="F698" s="86">
        <f>IF(COUNTIF(Table4[Tag Number], A698), 1, 0)</f>
        <v>0</v>
      </c>
      <c r="G698" s="87">
        <f t="shared" si="22"/>
        <v>1</v>
      </c>
      <c r="H698" s="88" t="str" cm="1">
        <f t="array" ref="H698">_xlfn.IFS(OR(_xlfn.XLOOKUP(A698,Table1[Tag Number],Table1[Status],"-",0)="Dead",
        _xlfn.XLOOKUP(A698,Table2[Tag Number],Table2[Status],"-",0)="Dead",
        _xlfn.XLOOKUP(A698,Table3[Tag Number],Table3[Status],"-",0)="Dead",
        _xlfn.XLOOKUP(A698,Table4[Tag Number],Table4[Status],"-",0)="Dead"),"Dead",
     OR(_xlfn.XLOOKUP(A698,Table1[Tag Number],Table1[Status],"-",0)="Alive",
        _xlfn.XLOOKUP(A698,Table2[Tag Number],Table2[Status],"-",0)="Alive",
        _xlfn.XLOOKUP(A698,Table3[Tag Number],Table3[Status],"-",0)="Alive",
        _xlfn.XLOOKUP(A698,Table4[Tag Number],Table4[Status],"-",0)="Alive"),"Alive",
     OR(_xlfn.XLOOKUP(A698,Table1[Tag Number],Table1[Status],"-",0)="-",
        _xlfn.XLOOKUP(A698,Table2[Tag Number],Table2[Status],"-",0)="-",
        _xlfn.XLOOKUP(A698,Table3[Tag Number],Table3[Status],"-",0)="-",
        _xlfn.XLOOKUP(A698,Table4[Tag Number],Table4[Status],"-",0)="-"),
   "-")</f>
        <v>Alive</v>
      </c>
      <c r="I698" s="90"/>
      <c r="J698" s="90"/>
      <c r="K698" s="91"/>
      <c r="L698" s="91"/>
      <c r="M698" s="91"/>
      <c r="N698" s="92"/>
      <c r="O698" s="89"/>
      <c r="R698" t="b">
        <f t="shared" si="21"/>
        <v>0</v>
      </c>
    </row>
    <row r="699" spans="1:18" ht="15" thickBot="1" x14ac:dyDescent="0.35">
      <c r="A699" s="2" t="s">
        <v>1641</v>
      </c>
      <c r="B699" s="2" t="s">
        <v>1137</v>
      </c>
      <c r="C699" s="84">
        <f>IF(COUNTIF(Table1[Tag Number], A699), 1, 0)</f>
        <v>0</v>
      </c>
      <c r="D699" s="85">
        <f>IF(COUNTIF(Table2[Tag Number], A699), 1, 0)</f>
        <v>0</v>
      </c>
      <c r="E699" s="86">
        <f>IF(COUNTIF(Table3[Tag Number], A699), 1, 0)</f>
        <v>0</v>
      </c>
      <c r="F699" s="86">
        <f>IF(COUNTIF(Table4[Tag Number], A699), 1, 0)</f>
        <v>0</v>
      </c>
      <c r="G699" s="87">
        <f t="shared" si="22"/>
        <v>0</v>
      </c>
      <c r="H699" s="88" t="str" cm="1">
        <f t="array" ref="H699">_xlfn.IFS(OR(_xlfn.XLOOKUP(A699,Table1[Tag Number],Table1[Status],"-",0)="Dead",
        _xlfn.XLOOKUP(A699,Table2[Tag Number],Table2[Status],"-",0)="Dead",
        _xlfn.XLOOKUP(A699,Table3[Tag Number],Table3[Status],"-",0)="Dead",
        _xlfn.XLOOKUP(A699,Table4[Tag Number],Table4[Status],"-",0)="Dead"),"Dead",
     OR(_xlfn.XLOOKUP(A699,Table1[Tag Number],Table1[Status],"-",0)="Alive",
        _xlfn.XLOOKUP(A699,Table2[Tag Number],Table2[Status],"-",0)="Alive",
        _xlfn.XLOOKUP(A699,Table3[Tag Number],Table3[Status],"-",0)="Alive",
        _xlfn.XLOOKUP(A699,Table4[Tag Number],Table4[Status],"-",0)="Alive"),"Alive",
     OR(_xlfn.XLOOKUP(A699,Table1[Tag Number],Table1[Status],"-",0)="-",
        _xlfn.XLOOKUP(A699,Table2[Tag Number],Table2[Status],"-",0)="-",
        _xlfn.XLOOKUP(A699,Table3[Tag Number],Table3[Status],"-",0)="-",
        _xlfn.XLOOKUP(A699,Table4[Tag Number],Table4[Status],"-",0)="-"),
   "-")</f>
        <v>-</v>
      </c>
      <c r="I699" s="90"/>
      <c r="J699" s="90"/>
      <c r="K699" s="91"/>
      <c r="L699" s="91"/>
      <c r="M699" s="91"/>
      <c r="N699" s="92"/>
      <c r="O699" s="89"/>
      <c r="R699" t="b">
        <f t="shared" si="21"/>
        <v>0</v>
      </c>
    </row>
    <row r="700" spans="1:18" ht="15" thickBot="1" x14ac:dyDescent="0.35">
      <c r="A700" s="3" t="s">
        <v>1642</v>
      </c>
      <c r="B700" s="3" t="s">
        <v>1145</v>
      </c>
      <c r="C700" s="84">
        <f>IF(COUNTIF(Table1[Tag Number], A700), 1, 0)</f>
        <v>0</v>
      </c>
      <c r="D700" s="85">
        <f>IF(COUNTIF(Table2[Tag Number], A700), 1, 0)</f>
        <v>0</v>
      </c>
      <c r="E700" s="86">
        <f>IF(COUNTIF(Table3[Tag Number], A700), 1, 0)</f>
        <v>0</v>
      </c>
      <c r="F700" s="86">
        <f>IF(COUNTIF(Table4[Tag Number], A700), 1, 0)</f>
        <v>0</v>
      </c>
      <c r="G700" s="87">
        <f t="shared" si="22"/>
        <v>0</v>
      </c>
      <c r="H700" s="88" t="str" cm="1">
        <f t="array" ref="H700">_xlfn.IFS(OR(_xlfn.XLOOKUP(A700,Table1[Tag Number],Table1[Status],"-",0)="Dead",
        _xlfn.XLOOKUP(A700,Table2[Tag Number],Table2[Status],"-",0)="Dead",
        _xlfn.XLOOKUP(A700,Table3[Tag Number],Table3[Status],"-",0)="Dead",
        _xlfn.XLOOKUP(A700,Table4[Tag Number],Table4[Status],"-",0)="Dead"),"Dead",
     OR(_xlfn.XLOOKUP(A700,Table1[Tag Number],Table1[Status],"-",0)="Alive",
        _xlfn.XLOOKUP(A700,Table2[Tag Number],Table2[Status],"-",0)="Alive",
        _xlfn.XLOOKUP(A700,Table3[Tag Number],Table3[Status],"-",0)="Alive",
        _xlfn.XLOOKUP(A700,Table4[Tag Number],Table4[Status],"-",0)="Alive"),"Alive",
     OR(_xlfn.XLOOKUP(A700,Table1[Tag Number],Table1[Status],"-",0)="-",
        _xlfn.XLOOKUP(A700,Table2[Tag Number],Table2[Status],"-",0)="-",
        _xlfn.XLOOKUP(A700,Table3[Tag Number],Table3[Status],"-",0)="-",
        _xlfn.XLOOKUP(A700,Table4[Tag Number],Table4[Status],"-",0)="-"),
   "-")</f>
        <v>-</v>
      </c>
      <c r="I700" s="90"/>
      <c r="J700" s="90"/>
      <c r="K700" s="91"/>
      <c r="L700" s="91"/>
      <c r="M700" s="91"/>
      <c r="N700" s="92"/>
      <c r="O700" s="89"/>
      <c r="R700" t="b">
        <f t="shared" si="21"/>
        <v>0</v>
      </c>
    </row>
    <row r="701" spans="1:18" ht="15" thickBot="1" x14ac:dyDescent="0.35">
      <c r="A701" s="2" t="s">
        <v>1643</v>
      </c>
      <c r="B701" s="2" t="s">
        <v>1145</v>
      </c>
      <c r="C701" s="84">
        <f>IF(COUNTIF(Table1[Tag Number], A701), 1, 0)</f>
        <v>0</v>
      </c>
      <c r="D701" s="85">
        <f>IF(COUNTIF(Table2[Tag Number], A701), 1, 0)</f>
        <v>0</v>
      </c>
      <c r="E701" s="86">
        <f>IF(COUNTIF(Table3[Tag Number], A701), 1, 0)</f>
        <v>0</v>
      </c>
      <c r="F701" s="86">
        <f>IF(COUNTIF(Table4[Tag Number], A701), 1, 0)</f>
        <v>0</v>
      </c>
      <c r="G701" s="87">
        <f t="shared" si="22"/>
        <v>0</v>
      </c>
      <c r="H701" s="88" t="str" cm="1">
        <f t="array" ref="H701">_xlfn.IFS(OR(_xlfn.XLOOKUP(A701,Table1[Tag Number],Table1[Status],"-",0)="Dead",
        _xlfn.XLOOKUP(A701,Table2[Tag Number],Table2[Status],"-",0)="Dead",
        _xlfn.XLOOKUP(A701,Table3[Tag Number],Table3[Status],"-",0)="Dead",
        _xlfn.XLOOKUP(A701,Table4[Tag Number],Table4[Status],"-",0)="Dead"),"Dead",
     OR(_xlfn.XLOOKUP(A701,Table1[Tag Number],Table1[Status],"-",0)="Alive",
        _xlfn.XLOOKUP(A701,Table2[Tag Number],Table2[Status],"-",0)="Alive",
        _xlfn.XLOOKUP(A701,Table3[Tag Number],Table3[Status],"-",0)="Alive",
        _xlfn.XLOOKUP(A701,Table4[Tag Number],Table4[Status],"-",0)="Alive"),"Alive",
     OR(_xlfn.XLOOKUP(A701,Table1[Tag Number],Table1[Status],"-",0)="-",
        _xlfn.XLOOKUP(A701,Table2[Tag Number],Table2[Status],"-",0)="-",
        _xlfn.XLOOKUP(A701,Table3[Tag Number],Table3[Status],"-",0)="-",
        _xlfn.XLOOKUP(A701,Table4[Tag Number],Table4[Status],"-",0)="-"),
   "-")</f>
        <v>-</v>
      </c>
      <c r="I701" s="90"/>
      <c r="J701" s="90"/>
      <c r="K701" s="91"/>
      <c r="L701" s="91"/>
      <c r="M701" s="91"/>
      <c r="N701" s="92"/>
      <c r="O701" s="89"/>
      <c r="R701" t="b">
        <f t="shared" si="21"/>
        <v>0</v>
      </c>
    </row>
    <row r="702" spans="1:18" ht="15" thickBot="1" x14ac:dyDescent="0.35">
      <c r="A702" s="3" t="s">
        <v>245</v>
      </c>
      <c r="B702" s="3" t="s">
        <v>1145</v>
      </c>
      <c r="C702" s="84">
        <f>IF(COUNTIF(Table1[Tag Number], A702), 1, 0)</f>
        <v>0</v>
      </c>
      <c r="D702" s="85">
        <f>IF(COUNTIF(Table2[Tag Number], A702), 1, 0)</f>
        <v>0</v>
      </c>
      <c r="E702" s="86">
        <f>IF(COUNTIF(Table3[Tag Number], A702), 1, 0)</f>
        <v>1</v>
      </c>
      <c r="F702" s="86">
        <f>IF(COUNTIF(Table4[Tag Number], A702), 1, 0)</f>
        <v>0</v>
      </c>
      <c r="G702" s="87">
        <f t="shared" si="22"/>
        <v>1</v>
      </c>
      <c r="H702" s="88" t="str" cm="1">
        <f t="array" ref="H702">_xlfn.IFS(OR(_xlfn.XLOOKUP(A702,Table1[Tag Number],Table1[Status],"-",0)="Dead",
        _xlfn.XLOOKUP(A702,Table2[Tag Number],Table2[Status],"-",0)="Dead",
        _xlfn.XLOOKUP(A702,Table3[Tag Number],Table3[Status],"-",0)="Dead",
        _xlfn.XLOOKUP(A702,Table4[Tag Number],Table4[Status],"-",0)="Dead"),"Dead",
     OR(_xlfn.XLOOKUP(A702,Table1[Tag Number],Table1[Status],"-",0)="Alive",
        _xlfn.XLOOKUP(A702,Table2[Tag Number],Table2[Status],"-",0)="Alive",
        _xlfn.XLOOKUP(A702,Table3[Tag Number],Table3[Status],"-",0)="Alive",
        _xlfn.XLOOKUP(A702,Table4[Tag Number],Table4[Status],"-",0)="Alive"),"Alive",
     OR(_xlfn.XLOOKUP(A702,Table1[Tag Number],Table1[Status],"-",0)="-",
        _xlfn.XLOOKUP(A702,Table2[Tag Number],Table2[Status],"-",0)="-",
        _xlfn.XLOOKUP(A702,Table3[Tag Number],Table3[Status],"-",0)="-",
        _xlfn.XLOOKUP(A702,Table4[Tag Number],Table4[Status],"-",0)="-"),
   "-")</f>
        <v>Dead</v>
      </c>
      <c r="I702" s="90"/>
      <c r="J702" s="90"/>
      <c r="K702" s="91"/>
      <c r="L702" s="91"/>
      <c r="M702" s="91"/>
      <c r="N702" s="92"/>
      <c r="O702" s="89"/>
      <c r="R702" t="b">
        <f t="shared" si="21"/>
        <v>0</v>
      </c>
    </row>
    <row r="703" spans="1:18" ht="15" thickBot="1" x14ac:dyDescent="0.35">
      <c r="A703" s="2" t="s">
        <v>1644</v>
      </c>
      <c r="B703" s="2" t="s">
        <v>1145</v>
      </c>
      <c r="C703" s="84">
        <f>IF(COUNTIF(Table1[Tag Number], A703), 1, 0)</f>
        <v>0</v>
      </c>
      <c r="D703" s="85">
        <f>IF(COUNTIF(Table2[Tag Number], A703), 1, 0)</f>
        <v>0</v>
      </c>
      <c r="E703" s="86">
        <f>IF(COUNTIF(Table3[Tag Number], A703), 1, 0)</f>
        <v>0</v>
      </c>
      <c r="F703" s="86">
        <f>IF(COUNTIF(Table4[Tag Number], A703), 1, 0)</f>
        <v>0</v>
      </c>
      <c r="G703" s="87">
        <f t="shared" si="22"/>
        <v>0</v>
      </c>
      <c r="H703" s="88" t="str" cm="1">
        <f t="array" ref="H703">_xlfn.IFS(OR(_xlfn.XLOOKUP(A703,Table1[Tag Number],Table1[Status],"-",0)="Dead",
        _xlfn.XLOOKUP(A703,Table2[Tag Number],Table2[Status],"-",0)="Dead",
        _xlfn.XLOOKUP(A703,Table3[Tag Number],Table3[Status],"-",0)="Dead",
        _xlfn.XLOOKUP(A703,Table4[Tag Number],Table4[Status],"-",0)="Dead"),"Dead",
     OR(_xlfn.XLOOKUP(A703,Table1[Tag Number],Table1[Status],"-",0)="Alive",
        _xlfn.XLOOKUP(A703,Table2[Tag Number],Table2[Status],"-",0)="Alive",
        _xlfn.XLOOKUP(A703,Table3[Tag Number],Table3[Status],"-",0)="Alive",
        _xlfn.XLOOKUP(A703,Table4[Tag Number],Table4[Status],"-",0)="Alive"),"Alive",
     OR(_xlfn.XLOOKUP(A703,Table1[Tag Number],Table1[Status],"-",0)="-",
        _xlfn.XLOOKUP(A703,Table2[Tag Number],Table2[Status],"-",0)="-",
        _xlfn.XLOOKUP(A703,Table3[Tag Number],Table3[Status],"-",0)="-",
        _xlfn.XLOOKUP(A703,Table4[Tag Number],Table4[Status],"-",0)="-"),
   "-")</f>
        <v>-</v>
      </c>
      <c r="I703" s="90"/>
      <c r="J703" s="90"/>
      <c r="K703" s="91"/>
      <c r="L703" s="91"/>
      <c r="M703" s="91"/>
      <c r="N703" s="92"/>
      <c r="O703" s="89"/>
      <c r="R703" t="b">
        <f t="shared" si="21"/>
        <v>0</v>
      </c>
    </row>
    <row r="704" spans="1:18" ht="15" thickBot="1" x14ac:dyDescent="0.35">
      <c r="A704" s="3" t="s">
        <v>1645</v>
      </c>
      <c r="B704" s="3" t="s">
        <v>1145</v>
      </c>
      <c r="C704" s="84">
        <f>IF(COUNTIF(Table1[Tag Number], A704), 1, 0)</f>
        <v>0</v>
      </c>
      <c r="D704" s="85">
        <f>IF(COUNTIF(Table2[Tag Number], A704), 1, 0)</f>
        <v>0</v>
      </c>
      <c r="E704" s="86">
        <f>IF(COUNTIF(Table3[Tag Number], A704), 1, 0)</f>
        <v>0</v>
      </c>
      <c r="F704" s="86">
        <f>IF(COUNTIF(Table4[Tag Number], A704), 1, 0)</f>
        <v>0</v>
      </c>
      <c r="G704" s="87">
        <f t="shared" si="22"/>
        <v>0</v>
      </c>
      <c r="H704" s="88" t="str" cm="1">
        <f t="array" ref="H704">_xlfn.IFS(OR(_xlfn.XLOOKUP(A704,Table1[Tag Number],Table1[Status],"-",0)="Dead",
        _xlfn.XLOOKUP(A704,Table2[Tag Number],Table2[Status],"-",0)="Dead",
        _xlfn.XLOOKUP(A704,Table3[Tag Number],Table3[Status],"-",0)="Dead",
        _xlfn.XLOOKUP(A704,Table4[Tag Number],Table4[Status],"-",0)="Dead"),"Dead",
     OR(_xlfn.XLOOKUP(A704,Table1[Tag Number],Table1[Status],"-",0)="Alive",
        _xlfn.XLOOKUP(A704,Table2[Tag Number],Table2[Status],"-",0)="Alive",
        _xlfn.XLOOKUP(A704,Table3[Tag Number],Table3[Status],"-",0)="Alive",
        _xlfn.XLOOKUP(A704,Table4[Tag Number],Table4[Status],"-",0)="Alive"),"Alive",
     OR(_xlfn.XLOOKUP(A704,Table1[Tag Number],Table1[Status],"-",0)="-",
        _xlfn.XLOOKUP(A704,Table2[Tag Number],Table2[Status],"-",0)="-",
        _xlfn.XLOOKUP(A704,Table3[Tag Number],Table3[Status],"-",0)="-",
        _xlfn.XLOOKUP(A704,Table4[Tag Number],Table4[Status],"-",0)="-"),
   "-")</f>
        <v>-</v>
      </c>
      <c r="I704" s="90"/>
      <c r="J704" s="90"/>
      <c r="K704" s="91"/>
      <c r="L704" s="91"/>
      <c r="M704" s="91"/>
      <c r="N704" s="92"/>
      <c r="O704" s="89"/>
      <c r="R704" t="b">
        <f t="shared" si="21"/>
        <v>0</v>
      </c>
    </row>
    <row r="705" spans="1:18" ht="15" thickBot="1" x14ac:dyDescent="0.35">
      <c r="A705" s="2" t="s">
        <v>1646</v>
      </c>
      <c r="B705" s="2" t="s">
        <v>1145</v>
      </c>
      <c r="C705" s="84">
        <f>IF(COUNTIF(Table1[Tag Number], A705), 1, 0)</f>
        <v>0</v>
      </c>
      <c r="D705" s="85">
        <f>IF(COUNTIF(Table2[Tag Number], A705), 1, 0)</f>
        <v>0</v>
      </c>
      <c r="E705" s="86">
        <f>IF(COUNTIF(Table3[Tag Number], A705), 1, 0)</f>
        <v>0</v>
      </c>
      <c r="F705" s="86">
        <f>IF(COUNTIF(Table4[Tag Number], A705), 1, 0)</f>
        <v>0</v>
      </c>
      <c r="G705" s="87">
        <f t="shared" si="22"/>
        <v>0</v>
      </c>
      <c r="H705" s="88" t="str" cm="1">
        <f t="array" ref="H705">_xlfn.IFS(OR(_xlfn.XLOOKUP(A705,Table1[Tag Number],Table1[Status],"-",0)="Dead",
        _xlfn.XLOOKUP(A705,Table2[Tag Number],Table2[Status],"-",0)="Dead",
        _xlfn.XLOOKUP(A705,Table3[Tag Number],Table3[Status],"-",0)="Dead",
        _xlfn.XLOOKUP(A705,Table4[Tag Number],Table4[Status],"-",0)="Dead"),"Dead",
     OR(_xlfn.XLOOKUP(A705,Table1[Tag Number],Table1[Status],"-",0)="Alive",
        _xlfn.XLOOKUP(A705,Table2[Tag Number],Table2[Status],"-",0)="Alive",
        _xlfn.XLOOKUP(A705,Table3[Tag Number],Table3[Status],"-",0)="Alive",
        _xlfn.XLOOKUP(A705,Table4[Tag Number],Table4[Status],"-",0)="Alive"),"Alive",
     OR(_xlfn.XLOOKUP(A705,Table1[Tag Number],Table1[Status],"-",0)="-",
        _xlfn.XLOOKUP(A705,Table2[Tag Number],Table2[Status],"-",0)="-",
        _xlfn.XLOOKUP(A705,Table3[Tag Number],Table3[Status],"-",0)="-",
        _xlfn.XLOOKUP(A705,Table4[Tag Number],Table4[Status],"-",0)="-"),
   "-")</f>
        <v>-</v>
      </c>
      <c r="I705" s="90"/>
      <c r="J705" s="90"/>
      <c r="K705" s="91"/>
      <c r="L705" s="91"/>
      <c r="M705" s="91"/>
      <c r="N705" s="92"/>
      <c r="O705" s="89"/>
      <c r="R705" t="b">
        <f t="shared" si="21"/>
        <v>0</v>
      </c>
    </row>
    <row r="706" spans="1:18" ht="15" thickBot="1" x14ac:dyDescent="0.35">
      <c r="A706" s="3" t="s">
        <v>1647</v>
      </c>
      <c r="B706" s="3" t="s">
        <v>1145</v>
      </c>
      <c r="C706" s="84">
        <f>IF(COUNTIF(Table1[Tag Number], A706), 1, 0)</f>
        <v>0</v>
      </c>
      <c r="D706" s="85">
        <f>IF(COUNTIF(Table2[Tag Number], A706), 1, 0)</f>
        <v>0</v>
      </c>
      <c r="E706" s="86">
        <f>IF(COUNTIF(Table3[Tag Number], A706), 1, 0)</f>
        <v>0</v>
      </c>
      <c r="F706" s="86">
        <f>IF(COUNTIF(Table4[Tag Number], A706), 1, 0)</f>
        <v>0</v>
      </c>
      <c r="G706" s="87">
        <f t="shared" si="22"/>
        <v>0</v>
      </c>
      <c r="H706" s="88" t="str" cm="1">
        <f t="array" ref="H706">_xlfn.IFS(OR(_xlfn.XLOOKUP(A706,Table1[Tag Number],Table1[Status],"-",0)="Dead",
        _xlfn.XLOOKUP(A706,Table2[Tag Number],Table2[Status],"-",0)="Dead",
        _xlfn.XLOOKUP(A706,Table3[Tag Number],Table3[Status],"-",0)="Dead",
        _xlfn.XLOOKUP(A706,Table4[Tag Number],Table4[Status],"-",0)="Dead"),"Dead",
     OR(_xlfn.XLOOKUP(A706,Table1[Tag Number],Table1[Status],"-",0)="Alive",
        _xlfn.XLOOKUP(A706,Table2[Tag Number],Table2[Status],"-",0)="Alive",
        _xlfn.XLOOKUP(A706,Table3[Tag Number],Table3[Status],"-",0)="Alive",
        _xlfn.XLOOKUP(A706,Table4[Tag Number],Table4[Status],"-",0)="Alive"),"Alive",
     OR(_xlfn.XLOOKUP(A706,Table1[Tag Number],Table1[Status],"-",0)="-",
        _xlfn.XLOOKUP(A706,Table2[Tag Number],Table2[Status],"-",0)="-",
        _xlfn.XLOOKUP(A706,Table3[Tag Number],Table3[Status],"-",0)="-",
        _xlfn.XLOOKUP(A706,Table4[Tag Number],Table4[Status],"-",0)="-"),
   "-")</f>
        <v>-</v>
      </c>
      <c r="I706" s="90"/>
      <c r="J706" s="90"/>
      <c r="K706" s="91"/>
      <c r="L706" s="91"/>
      <c r="M706" s="91"/>
      <c r="N706" s="92"/>
      <c r="O706" s="89"/>
      <c r="R706" t="b">
        <f t="shared" si="21"/>
        <v>0</v>
      </c>
    </row>
    <row r="707" spans="1:18" ht="15" thickBot="1" x14ac:dyDescent="0.35">
      <c r="A707" s="2" t="s">
        <v>1648</v>
      </c>
      <c r="B707" s="2" t="s">
        <v>1145</v>
      </c>
      <c r="C707" s="84">
        <f>IF(COUNTIF(Table1[Tag Number], A707), 1, 0)</f>
        <v>0</v>
      </c>
      <c r="D707" s="85">
        <f>IF(COUNTIF(Table2[Tag Number], A707), 1, 0)</f>
        <v>0</v>
      </c>
      <c r="E707" s="86">
        <f>IF(COUNTIF(Table3[Tag Number], A707), 1, 0)</f>
        <v>0</v>
      </c>
      <c r="F707" s="86">
        <f>IF(COUNTIF(Table4[Tag Number], A707), 1, 0)</f>
        <v>0</v>
      </c>
      <c r="G707" s="87">
        <f t="shared" si="22"/>
        <v>0</v>
      </c>
      <c r="H707" s="88" t="str" cm="1">
        <f t="array" ref="H707">_xlfn.IFS(OR(_xlfn.XLOOKUP(A707,Table1[Tag Number],Table1[Status],"-",0)="Dead",
        _xlfn.XLOOKUP(A707,Table2[Tag Number],Table2[Status],"-",0)="Dead",
        _xlfn.XLOOKUP(A707,Table3[Tag Number],Table3[Status],"-",0)="Dead",
        _xlfn.XLOOKUP(A707,Table4[Tag Number],Table4[Status],"-",0)="Dead"),"Dead",
     OR(_xlfn.XLOOKUP(A707,Table1[Tag Number],Table1[Status],"-",0)="Alive",
        _xlfn.XLOOKUP(A707,Table2[Tag Number],Table2[Status],"-",0)="Alive",
        _xlfn.XLOOKUP(A707,Table3[Tag Number],Table3[Status],"-",0)="Alive",
        _xlfn.XLOOKUP(A707,Table4[Tag Number],Table4[Status],"-",0)="Alive"),"Alive",
     OR(_xlfn.XLOOKUP(A707,Table1[Tag Number],Table1[Status],"-",0)="-",
        _xlfn.XLOOKUP(A707,Table2[Tag Number],Table2[Status],"-",0)="-",
        _xlfn.XLOOKUP(A707,Table3[Tag Number],Table3[Status],"-",0)="-",
        _xlfn.XLOOKUP(A707,Table4[Tag Number],Table4[Status],"-",0)="-"),
   "-")</f>
        <v>-</v>
      </c>
      <c r="I707" s="90"/>
      <c r="J707" s="90"/>
      <c r="K707" s="91"/>
      <c r="L707" s="91"/>
      <c r="M707" s="91"/>
      <c r="N707" s="92"/>
      <c r="O707" s="89"/>
      <c r="R707" t="b">
        <f t="shared" si="21"/>
        <v>0</v>
      </c>
    </row>
    <row r="708" spans="1:18" ht="15" thickBot="1" x14ac:dyDescent="0.35">
      <c r="A708" s="3" t="s">
        <v>1649</v>
      </c>
      <c r="B708" s="3" t="s">
        <v>1145</v>
      </c>
      <c r="C708" s="84">
        <f>IF(COUNTIF(Table1[Tag Number], A708), 1, 0)</f>
        <v>0</v>
      </c>
      <c r="D708" s="85">
        <f>IF(COUNTIF(Table2[Tag Number], A708), 1, 0)</f>
        <v>0</v>
      </c>
      <c r="E708" s="86">
        <f>IF(COUNTIF(Table3[Tag Number], A708), 1, 0)</f>
        <v>0</v>
      </c>
      <c r="F708" s="86">
        <f>IF(COUNTIF(Table4[Tag Number], A708), 1, 0)</f>
        <v>0</v>
      </c>
      <c r="G708" s="87">
        <f t="shared" si="22"/>
        <v>0</v>
      </c>
      <c r="H708" s="88" t="str" cm="1">
        <f t="array" ref="H708">_xlfn.IFS(OR(_xlfn.XLOOKUP(A708,Table1[Tag Number],Table1[Status],"-",0)="Dead",
        _xlfn.XLOOKUP(A708,Table2[Tag Number],Table2[Status],"-",0)="Dead",
        _xlfn.XLOOKUP(A708,Table3[Tag Number],Table3[Status],"-",0)="Dead",
        _xlfn.XLOOKUP(A708,Table4[Tag Number],Table4[Status],"-",0)="Dead"),"Dead",
     OR(_xlfn.XLOOKUP(A708,Table1[Tag Number],Table1[Status],"-",0)="Alive",
        _xlfn.XLOOKUP(A708,Table2[Tag Number],Table2[Status],"-",0)="Alive",
        _xlfn.XLOOKUP(A708,Table3[Tag Number],Table3[Status],"-",0)="Alive",
        _xlfn.XLOOKUP(A708,Table4[Tag Number],Table4[Status],"-",0)="Alive"),"Alive",
     OR(_xlfn.XLOOKUP(A708,Table1[Tag Number],Table1[Status],"-",0)="-",
        _xlfn.XLOOKUP(A708,Table2[Tag Number],Table2[Status],"-",0)="-",
        _xlfn.XLOOKUP(A708,Table3[Tag Number],Table3[Status],"-",0)="-",
        _xlfn.XLOOKUP(A708,Table4[Tag Number],Table4[Status],"-",0)="-"),
   "-")</f>
        <v>-</v>
      </c>
      <c r="I708" s="90"/>
      <c r="J708" s="90"/>
      <c r="K708" s="91"/>
      <c r="L708" s="91"/>
      <c r="M708" s="91"/>
      <c r="N708" s="92"/>
      <c r="O708" s="89"/>
      <c r="R708" t="b">
        <f t="shared" ref="R708:R771" si="23">IF(G708&gt;1,A708)</f>
        <v>0</v>
      </c>
    </row>
    <row r="709" spans="1:18" ht="15" thickBot="1" x14ac:dyDescent="0.35">
      <c r="A709" s="2" t="s">
        <v>1650</v>
      </c>
      <c r="B709" s="2" t="s">
        <v>1145</v>
      </c>
      <c r="C709" s="84">
        <f>IF(COUNTIF(Table1[Tag Number], A709), 1, 0)</f>
        <v>0</v>
      </c>
      <c r="D709" s="85">
        <f>IF(COUNTIF(Table2[Tag Number], A709), 1, 0)</f>
        <v>0</v>
      </c>
      <c r="E709" s="86">
        <f>IF(COUNTIF(Table3[Tag Number], A709), 1, 0)</f>
        <v>0</v>
      </c>
      <c r="F709" s="86">
        <f>IF(COUNTIF(Table4[Tag Number], A709), 1, 0)</f>
        <v>0</v>
      </c>
      <c r="G709" s="87">
        <f t="shared" ref="G709:G772" si="24">SUM(C709:F709)</f>
        <v>0</v>
      </c>
      <c r="H709" s="88" t="str" cm="1">
        <f t="array" ref="H709">_xlfn.IFS(OR(_xlfn.XLOOKUP(A709,Table1[Tag Number],Table1[Status],"-",0)="Dead",
        _xlfn.XLOOKUP(A709,Table2[Tag Number],Table2[Status],"-",0)="Dead",
        _xlfn.XLOOKUP(A709,Table3[Tag Number],Table3[Status],"-",0)="Dead",
        _xlfn.XLOOKUP(A709,Table4[Tag Number],Table4[Status],"-",0)="Dead"),"Dead",
     OR(_xlfn.XLOOKUP(A709,Table1[Tag Number],Table1[Status],"-",0)="Alive",
        _xlfn.XLOOKUP(A709,Table2[Tag Number],Table2[Status],"-",0)="Alive",
        _xlfn.XLOOKUP(A709,Table3[Tag Number],Table3[Status],"-",0)="Alive",
        _xlfn.XLOOKUP(A709,Table4[Tag Number],Table4[Status],"-",0)="Alive"),"Alive",
     OR(_xlfn.XLOOKUP(A709,Table1[Tag Number],Table1[Status],"-",0)="-",
        _xlfn.XLOOKUP(A709,Table2[Tag Number],Table2[Status],"-",0)="-",
        _xlfn.XLOOKUP(A709,Table3[Tag Number],Table3[Status],"-",0)="-",
        _xlfn.XLOOKUP(A709,Table4[Tag Number],Table4[Status],"-",0)="-"),
   "-")</f>
        <v>-</v>
      </c>
      <c r="I709" s="90"/>
      <c r="J709" s="90"/>
      <c r="K709" s="91"/>
      <c r="L709" s="91"/>
      <c r="M709" s="91"/>
      <c r="N709" s="92"/>
      <c r="O709" s="89"/>
      <c r="R709" t="b">
        <f t="shared" si="23"/>
        <v>0</v>
      </c>
    </row>
    <row r="710" spans="1:18" ht="15" thickBot="1" x14ac:dyDescent="0.35">
      <c r="A710" s="3" t="s">
        <v>1651</v>
      </c>
      <c r="B710" s="3" t="s">
        <v>1145</v>
      </c>
      <c r="C710" s="84">
        <f>IF(COUNTIF(Table1[Tag Number], A710), 1, 0)</f>
        <v>0</v>
      </c>
      <c r="D710" s="85">
        <f>IF(COUNTIF(Table2[Tag Number], A710), 1, 0)</f>
        <v>0</v>
      </c>
      <c r="E710" s="86">
        <f>IF(COUNTIF(Table3[Tag Number], A710), 1, 0)</f>
        <v>0</v>
      </c>
      <c r="F710" s="86">
        <f>IF(COUNTIF(Table4[Tag Number], A710), 1, 0)</f>
        <v>0</v>
      </c>
      <c r="G710" s="87">
        <f t="shared" si="24"/>
        <v>0</v>
      </c>
      <c r="H710" s="88" t="str" cm="1">
        <f t="array" ref="H710">_xlfn.IFS(OR(_xlfn.XLOOKUP(A710,Table1[Tag Number],Table1[Status],"-",0)="Dead",
        _xlfn.XLOOKUP(A710,Table2[Tag Number],Table2[Status],"-",0)="Dead",
        _xlfn.XLOOKUP(A710,Table3[Tag Number],Table3[Status],"-",0)="Dead",
        _xlfn.XLOOKUP(A710,Table4[Tag Number],Table4[Status],"-",0)="Dead"),"Dead",
     OR(_xlfn.XLOOKUP(A710,Table1[Tag Number],Table1[Status],"-",0)="Alive",
        _xlfn.XLOOKUP(A710,Table2[Tag Number],Table2[Status],"-",0)="Alive",
        _xlfn.XLOOKUP(A710,Table3[Tag Number],Table3[Status],"-",0)="Alive",
        _xlfn.XLOOKUP(A710,Table4[Tag Number],Table4[Status],"-",0)="Alive"),"Alive",
     OR(_xlfn.XLOOKUP(A710,Table1[Tag Number],Table1[Status],"-",0)="-",
        _xlfn.XLOOKUP(A710,Table2[Tag Number],Table2[Status],"-",0)="-",
        _xlfn.XLOOKUP(A710,Table3[Tag Number],Table3[Status],"-",0)="-",
        _xlfn.XLOOKUP(A710,Table4[Tag Number],Table4[Status],"-",0)="-"),
   "-")</f>
        <v>-</v>
      </c>
      <c r="I710" s="90"/>
      <c r="J710" s="90"/>
      <c r="K710" s="91"/>
      <c r="L710" s="91"/>
      <c r="M710" s="91"/>
      <c r="N710" s="92"/>
      <c r="O710" s="89"/>
      <c r="R710" t="b">
        <f t="shared" si="23"/>
        <v>0</v>
      </c>
    </row>
    <row r="711" spans="1:18" ht="15" thickBot="1" x14ac:dyDescent="0.35">
      <c r="A711" s="2" t="s">
        <v>1652</v>
      </c>
      <c r="B711" s="2" t="s">
        <v>1145</v>
      </c>
      <c r="C711" s="84">
        <f>IF(COUNTIF(Table1[Tag Number], A711), 1, 0)</f>
        <v>0</v>
      </c>
      <c r="D711" s="85">
        <f>IF(COUNTIF(Table2[Tag Number], A711), 1, 0)</f>
        <v>0</v>
      </c>
      <c r="E711" s="86">
        <f>IF(COUNTIF(Table3[Tag Number], A711), 1, 0)</f>
        <v>0</v>
      </c>
      <c r="F711" s="86">
        <f>IF(COUNTIF(Table4[Tag Number], A711), 1, 0)</f>
        <v>0</v>
      </c>
      <c r="G711" s="87">
        <f t="shared" si="24"/>
        <v>0</v>
      </c>
      <c r="H711" s="88" t="str" cm="1">
        <f t="array" ref="H711">_xlfn.IFS(OR(_xlfn.XLOOKUP(A711,Table1[Tag Number],Table1[Status],"-",0)="Dead",
        _xlfn.XLOOKUP(A711,Table2[Tag Number],Table2[Status],"-",0)="Dead",
        _xlfn.XLOOKUP(A711,Table3[Tag Number],Table3[Status],"-",0)="Dead",
        _xlfn.XLOOKUP(A711,Table4[Tag Number],Table4[Status],"-",0)="Dead"),"Dead",
     OR(_xlfn.XLOOKUP(A711,Table1[Tag Number],Table1[Status],"-",0)="Alive",
        _xlfn.XLOOKUP(A711,Table2[Tag Number],Table2[Status],"-",0)="Alive",
        _xlfn.XLOOKUP(A711,Table3[Tag Number],Table3[Status],"-",0)="Alive",
        _xlfn.XLOOKUP(A711,Table4[Tag Number],Table4[Status],"-",0)="Alive"),"Alive",
     OR(_xlfn.XLOOKUP(A711,Table1[Tag Number],Table1[Status],"-",0)="-",
        _xlfn.XLOOKUP(A711,Table2[Tag Number],Table2[Status],"-",0)="-",
        _xlfn.XLOOKUP(A711,Table3[Tag Number],Table3[Status],"-",0)="-",
        _xlfn.XLOOKUP(A711,Table4[Tag Number],Table4[Status],"-",0)="-"),
   "-")</f>
        <v>-</v>
      </c>
      <c r="I711" s="90"/>
      <c r="J711" s="90"/>
      <c r="K711" s="91"/>
      <c r="L711" s="91"/>
      <c r="M711" s="91"/>
      <c r="N711" s="92"/>
      <c r="O711" s="89"/>
      <c r="R711" t="b">
        <f t="shared" si="23"/>
        <v>0</v>
      </c>
    </row>
    <row r="712" spans="1:18" ht="15" thickBot="1" x14ac:dyDescent="0.35">
      <c r="A712" s="3" t="s">
        <v>1653</v>
      </c>
      <c r="B712" s="3" t="s">
        <v>1145</v>
      </c>
      <c r="C712" s="84">
        <f>IF(COUNTIF(Table1[Tag Number], A712), 1, 0)</f>
        <v>0</v>
      </c>
      <c r="D712" s="85">
        <f>IF(COUNTIF(Table2[Tag Number], A712), 1, 0)</f>
        <v>0</v>
      </c>
      <c r="E712" s="86">
        <f>IF(COUNTIF(Table3[Tag Number], A712), 1, 0)</f>
        <v>0</v>
      </c>
      <c r="F712" s="86">
        <f>IF(COUNTIF(Table4[Tag Number], A712), 1, 0)</f>
        <v>0</v>
      </c>
      <c r="G712" s="87">
        <f t="shared" si="24"/>
        <v>0</v>
      </c>
      <c r="H712" s="88" t="str" cm="1">
        <f t="array" ref="H712">_xlfn.IFS(OR(_xlfn.XLOOKUP(A712,Table1[Tag Number],Table1[Status],"-",0)="Dead",
        _xlfn.XLOOKUP(A712,Table2[Tag Number],Table2[Status],"-",0)="Dead",
        _xlfn.XLOOKUP(A712,Table3[Tag Number],Table3[Status],"-",0)="Dead",
        _xlfn.XLOOKUP(A712,Table4[Tag Number],Table4[Status],"-",0)="Dead"),"Dead",
     OR(_xlfn.XLOOKUP(A712,Table1[Tag Number],Table1[Status],"-",0)="Alive",
        _xlfn.XLOOKUP(A712,Table2[Tag Number],Table2[Status],"-",0)="Alive",
        _xlfn.XLOOKUP(A712,Table3[Tag Number],Table3[Status],"-",0)="Alive",
        _xlfn.XLOOKUP(A712,Table4[Tag Number],Table4[Status],"-",0)="Alive"),"Alive",
     OR(_xlfn.XLOOKUP(A712,Table1[Tag Number],Table1[Status],"-",0)="-",
        _xlfn.XLOOKUP(A712,Table2[Tag Number],Table2[Status],"-",0)="-",
        _xlfn.XLOOKUP(A712,Table3[Tag Number],Table3[Status],"-",0)="-",
        _xlfn.XLOOKUP(A712,Table4[Tag Number],Table4[Status],"-",0)="-"),
   "-")</f>
        <v>-</v>
      </c>
      <c r="I712" s="90"/>
      <c r="J712" s="90"/>
      <c r="K712" s="91"/>
      <c r="L712" s="91"/>
      <c r="M712" s="91"/>
      <c r="N712" s="92"/>
      <c r="O712" s="89"/>
      <c r="R712" t="b">
        <f t="shared" si="23"/>
        <v>0</v>
      </c>
    </row>
    <row r="713" spans="1:18" ht="15" thickBot="1" x14ac:dyDescent="0.35">
      <c r="A713" s="2" t="s">
        <v>1654</v>
      </c>
      <c r="B713" s="2" t="s">
        <v>1145</v>
      </c>
      <c r="C713" s="84">
        <f>IF(COUNTIF(Table1[Tag Number], A713), 1, 0)</f>
        <v>0</v>
      </c>
      <c r="D713" s="85">
        <f>IF(COUNTIF(Table2[Tag Number], A713), 1, 0)</f>
        <v>0</v>
      </c>
      <c r="E713" s="86">
        <f>IF(COUNTIF(Table3[Tag Number], A713), 1, 0)</f>
        <v>0</v>
      </c>
      <c r="F713" s="86">
        <f>IF(COUNTIF(Table4[Tag Number], A713), 1, 0)</f>
        <v>0</v>
      </c>
      <c r="G713" s="87">
        <f t="shared" si="24"/>
        <v>0</v>
      </c>
      <c r="H713" s="88" t="str" cm="1">
        <f t="array" ref="H713">_xlfn.IFS(OR(_xlfn.XLOOKUP(A713,Table1[Tag Number],Table1[Status],"-",0)="Dead",
        _xlfn.XLOOKUP(A713,Table2[Tag Number],Table2[Status],"-",0)="Dead",
        _xlfn.XLOOKUP(A713,Table3[Tag Number],Table3[Status],"-",0)="Dead",
        _xlfn.XLOOKUP(A713,Table4[Tag Number],Table4[Status],"-",0)="Dead"),"Dead",
     OR(_xlfn.XLOOKUP(A713,Table1[Tag Number],Table1[Status],"-",0)="Alive",
        _xlfn.XLOOKUP(A713,Table2[Tag Number],Table2[Status],"-",0)="Alive",
        _xlfn.XLOOKUP(A713,Table3[Tag Number],Table3[Status],"-",0)="Alive",
        _xlfn.XLOOKUP(A713,Table4[Tag Number],Table4[Status],"-",0)="Alive"),"Alive",
     OR(_xlfn.XLOOKUP(A713,Table1[Tag Number],Table1[Status],"-",0)="-",
        _xlfn.XLOOKUP(A713,Table2[Tag Number],Table2[Status],"-",0)="-",
        _xlfn.XLOOKUP(A713,Table3[Tag Number],Table3[Status],"-",0)="-",
        _xlfn.XLOOKUP(A713,Table4[Tag Number],Table4[Status],"-",0)="-"),
   "-")</f>
        <v>-</v>
      </c>
      <c r="I713" s="90"/>
      <c r="J713" s="90"/>
      <c r="K713" s="91"/>
      <c r="L713" s="91"/>
      <c r="M713" s="91"/>
      <c r="N713" s="92"/>
      <c r="O713" s="89"/>
      <c r="R713" t="b">
        <f t="shared" si="23"/>
        <v>0</v>
      </c>
    </row>
    <row r="714" spans="1:18" ht="15" thickBot="1" x14ac:dyDescent="0.35">
      <c r="A714" s="3" t="s">
        <v>1655</v>
      </c>
      <c r="B714" s="3" t="s">
        <v>1145</v>
      </c>
      <c r="C714" s="84">
        <f>IF(COUNTIF(Table1[Tag Number], A714), 1, 0)</f>
        <v>0</v>
      </c>
      <c r="D714" s="85">
        <f>IF(COUNTIF(Table2[Tag Number], A714), 1, 0)</f>
        <v>0</v>
      </c>
      <c r="E714" s="86">
        <f>IF(COUNTIF(Table3[Tag Number], A714), 1, 0)</f>
        <v>0</v>
      </c>
      <c r="F714" s="86">
        <f>IF(COUNTIF(Table4[Tag Number], A714), 1, 0)</f>
        <v>0</v>
      </c>
      <c r="G714" s="87">
        <f t="shared" si="24"/>
        <v>0</v>
      </c>
      <c r="H714" s="88" t="str" cm="1">
        <f t="array" ref="H714">_xlfn.IFS(OR(_xlfn.XLOOKUP(A714,Table1[Tag Number],Table1[Status],"-",0)="Dead",
        _xlfn.XLOOKUP(A714,Table2[Tag Number],Table2[Status],"-",0)="Dead",
        _xlfn.XLOOKUP(A714,Table3[Tag Number],Table3[Status],"-",0)="Dead",
        _xlfn.XLOOKUP(A714,Table4[Tag Number],Table4[Status],"-",0)="Dead"),"Dead",
     OR(_xlfn.XLOOKUP(A714,Table1[Tag Number],Table1[Status],"-",0)="Alive",
        _xlfn.XLOOKUP(A714,Table2[Tag Number],Table2[Status],"-",0)="Alive",
        _xlfn.XLOOKUP(A714,Table3[Tag Number],Table3[Status],"-",0)="Alive",
        _xlfn.XLOOKUP(A714,Table4[Tag Number],Table4[Status],"-",0)="Alive"),"Alive",
     OR(_xlfn.XLOOKUP(A714,Table1[Tag Number],Table1[Status],"-",0)="-",
        _xlfn.XLOOKUP(A714,Table2[Tag Number],Table2[Status],"-",0)="-",
        _xlfn.XLOOKUP(A714,Table3[Tag Number],Table3[Status],"-",0)="-",
        _xlfn.XLOOKUP(A714,Table4[Tag Number],Table4[Status],"-",0)="-"),
   "-")</f>
        <v>-</v>
      </c>
      <c r="I714" s="90"/>
      <c r="J714" s="90"/>
      <c r="K714" s="91"/>
      <c r="L714" s="91"/>
      <c r="M714" s="91"/>
      <c r="N714" s="92"/>
      <c r="O714" s="89"/>
      <c r="R714" t="b">
        <f t="shared" si="23"/>
        <v>0</v>
      </c>
    </row>
    <row r="715" spans="1:18" ht="15" thickBot="1" x14ac:dyDescent="0.35">
      <c r="A715" s="2" t="s">
        <v>1656</v>
      </c>
      <c r="B715" s="2" t="s">
        <v>1145</v>
      </c>
      <c r="C715" s="84">
        <f>IF(COUNTIF(Table1[Tag Number], A715), 1, 0)</f>
        <v>0</v>
      </c>
      <c r="D715" s="85">
        <f>IF(COUNTIF(Table2[Tag Number], A715), 1, 0)</f>
        <v>0</v>
      </c>
      <c r="E715" s="86">
        <f>IF(COUNTIF(Table3[Tag Number], A715), 1, 0)</f>
        <v>0</v>
      </c>
      <c r="F715" s="86">
        <f>IF(COUNTIF(Table4[Tag Number], A715), 1, 0)</f>
        <v>0</v>
      </c>
      <c r="G715" s="87">
        <f t="shared" si="24"/>
        <v>0</v>
      </c>
      <c r="H715" s="88" t="str" cm="1">
        <f t="array" ref="H715">_xlfn.IFS(OR(_xlfn.XLOOKUP(A715,Table1[Tag Number],Table1[Status],"-",0)="Dead",
        _xlfn.XLOOKUP(A715,Table2[Tag Number],Table2[Status],"-",0)="Dead",
        _xlfn.XLOOKUP(A715,Table3[Tag Number],Table3[Status],"-",0)="Dead",
        _xlfn.XLOOKUP(A715,Table4[Tag Number],Table4[Status],"-",0)="Dead"),"Dead",
     OR(_xlfn.XLOOKUP(A715,Table1[Tag Number],Table1[Status],"-",0)="Alive",
        _xlfn.XLOOKUP(A715,Table2[Tag Number],Table2[Status],"-",0)="Alive",
        _xlfn.XLOOKUP(A715,Table3[Tag Number],Table3[Status],"-",0)="Alive",
        _xlfn.XLOOKUP(A715,Table4[Tag Number],Table4[Status],"-",0)="Alive"),"Alive",
     OR(_xlfn.XLOOKUP(A715,Table1[Tag Number],Table1[Status],"-",0)="-",
        _xlfn.XLOOKUP(A715,Table2[Tag Number],Table2[Status],"-",0)="-",
        _xlfn.XLOOKUP(A715,Table3[Tag Number],Table3[Status],"-",0)="-",
        _xlfn.XLOOKUP(A715,Table4[Tag Number],Table4[Status],"-",0)="-"),
   "-")</f>
        <v>-</v>
      </c>
      <c r="I715" s="90"/>
      <c r="J715" s="90"/>
      <c r="K715" s="91"/>
      <c r="L715" s="91"/>
      <c r="M715" s="91"/>
      <c r="N715" s="92"/>
      <c r="O715" s="89"/>
      <c r="R715" t="b">
        <f t="shared" si="23"/>
        <v>0</v>
      </c>
    </row>
    <row r="716" spans="1:18" ht="15" thickBot="1" x14ac:dyDescent="0.35">
      <c r="A716" s="3" t="s">
        <v>277</v>
      </c>
      <c r="B716" s="3" t="s">
        <v>1145</v>
      </c>
      <c r="C716" s="84">
        <f>IF(COUNTIF(Table1[Tag Number], A716), 1, 0)</f>
        <v>0</v>
      </c>
      <c r="D716" s="85">
        <f>IF(COUNTIF(Table2[Tag Number], A716), 1, 0)</f>
        <v>1</v>
      </c>
      <c r="E716" s="86">
        <f>IF(COUNTIF(Table3[Tag Number], A716), 1, 0)</f>
        <v>0</v>
      </c>
      <c r="F716" s="86">
        <f>IF(COUNTIF(Table4[Tag Number], A716), 1, 0)</f>
        <v>0</v>
      </c>
      <c r="G716" s="87">
        <f t="shared" si="24"/>
        <v>1</v>
      </c>
      <c r="H716" s="88" t="str" cm="1">
        <f t="array" ref="H716">_xlfn.IFS(OR(_xlfn.XLOOKUP(A716,Table1[Tag Number],Table1[Status],"-",0)="Dead",
        _xlfn.XLOOKUP(A716,Table2[Tag Number],Table2[Status],"-",0)="Dead",
        _xlfn.XLOOKUP(A716,Table3[Tag Number],Table3[Status],"-",0)="Dead",
        _xlfn.XLOOKUP(A716,Table4[Tag Number],Table4[Status],"-",0)="Dead"),"Dead",
     OR(_xlfn.XLOOKUP(A716,Table1[Tag Number],Table1[Status],"-",0)="Alive",
        _xlfn.XLOOKUP(A716,Table2[Tag Number],Table2[Status],"-",0)="Alive",
        _xlfn.XLOOKUP(A716,Table3[Tag Number],Table3[Status],"-",0)="Alive",
        _xlfn.XLOOKUP(A716,Table4[Tag Number],Table4[Status],"-",0)="Alive"),"Alive",
     OR(_xlfn.XLOOKUP(A716,Table1[Tag Number],Table1[Status],"-",0)="-",
        _xlfn.XLOOKUP(A716,Table2[Tag Number],Table2[Status],"-",0)="-",
        _xlfn.XLOOKUP(A716,Table3[Tag Number],Table3[Status],"-",0)="-",
        _xlfn.XLOOKUP(A716,Table4[Tag Number],Table4[Status],"-",0)="-"),
   "-")</f>
        <v>Alive</v>
      </c>
      <c r="I716" s="90"/>
      <c r="J716" s="90"/>
      <c r="K716" s="91"/>
      <c r="L716" s="91"/>
      <c r="M716" s="91"/>
      <c r="N716" s="92"/>
      <c r="O716" s="89"/>
      <c r="R716" t="b">
        <f t="shared" si="23"/>
        <v>0</v>
      </c>
    </row>
    <row r="717" spans="1:18" ht="15" thickBot="1" x14ac:dyDescent="0.35">
      <c r="A717" s="2" t="s">
        <v>1657</v>
      </c>
      <c r="B717" s="2" t="s">
        <v>1145</v>
      </c>
      <c r="C717" s="84">
        <f>IF(COUNTIF(Table1[Tag Number], A717), 1, 0)</f>
        <v>0</v>
      </c>
      <c r="D717" s="85">
        <f>IF(COUNTIF(Table2[Tag Number], A717), 1, 0)</f>
        <v>0</v>
      </c>
      <c r="E717" s="86">
        <f>IF(COUNTIF(Table3[Tag Number], A717), 1, 0)</f>
        <v>0</v>
      </c>
      <c r="F717" s="86">
        <f>IF(COUNTIF(Table4[Tag Number], A717), 1, 0)</f>
        <v>0</v>
      </c>
      <c r="G717" s="87">
        <f t="shared" si="24"/>
        <v>0</v>
      </c>
      <c r="H717" s="88" t="str" cm="1">
        <f t="array" ref="H717">_xlfn.IFS(OR(_xlfn.XLOOKUP(A717,Table1[Tag Number],Table1[Status],"-",0)="Dead",
        _xlfn.XLOOKUP(A717,Table2[Tag Number],Table2[Status],"-",0)="Dead",
        _xlfn.XLOOKUP(A717,Table3[Tag Number],Table3[Status],"-",0)="Dead",
        _xlfn.XLOOKUP(A717,Table4[Tag Number],Table4[Status],"-",0)="Dead"),"Dead",
     OR(_xlfn.XLOOKUP(A717,Table1[Tag Number],Table1[Status],"-",0)="Alive",
        _xlfn.XLOOKUP(A717,Table2[Tag Number],Table2[Status],"-",0)="Alive",
        _xlfn.XLOOKUP(A717,Table3[Tag Number],Table3[Status],"-",0)="Alive",
        _xlfn.XLOOKUP(A717,Table4[Tag Number],Table4[Status],"-",0)="Alive"),"Alive",
     OR(_xlfn.XLOOKUP(A717,Table1[Tag Number],Table1[Status],"-",0)="-",
        _xlfn.XLOOKUP(A717,Table2[Tag Number],Table2[Status],"-",0)="-",
        _xlfn.XLOOKUP(A717,Table3[Tag Number],Table3[Status],"-",0)="-",
        _xlfn.XLOOKUP(A717,Table4[Tag Number],Table4[Status],"-",0)="-"),
   "-")</f>
        <v>-</v>
      </c>
      <c r="I717" s="90"/>
      <c r="J717" s="90"/>
      <c r="K717" s="91"/>
      <c r="L717" s="91"/>
      <c r="M717" s="91"/>
      <c r="N717" s="92"/>
      <c r="O717" s="89"/>
      <c r="R717" t="b">
        <f t="shared" si="23"/>
        <v>0</v>
      </c>
    </row>
    <row r="718" spans="1:18" ht="15" thickBot="1" x14ac:dyDescent="0.35">
      <c r="A718" s="3" t="s">
        <v>1658</v>
      </c>
      <c r="B718" s="3" t="s">
        <v>1145</v>
      </c>
      <c r="C718" s="84">
        <f>IF(COUNTIF(Table1[Tag Number], A718), 1, 0)</f>
        <v>0</v>
      </c>
      <c r="D718" s="85">
        <f>IF(COUNTIF(Table2[Tag Number], A718), 1, 0)</f>
        <v>0</v>
      </c>
      <c r="E718" s="86">
        <f>IF(COUNTIF(Table3[Tag Number], A718), 1, 0)</f>
        <v>0</v>
      </c>
      <c r="F718" s="86">
        <f>IF(COUNTIF(Table4[Tag Number], A718), 1, 0)</f>
        <v>0</v>
      </c>
      <c r="G718" s="87">
        <f t="shared" si="24"/>
        <v>0</v>
      </c>
      <c r="H718" s="88" t="str" cm="1">
        <f t="array" ref="H718">_xlfn.IFS(OR(_xlfn.XLOOKUP(A718,Table1[Tag Number],Table1[Status],"-",0)="Dead",
        _xlfn.XLOOKUP(A718,Table2[Tag Number],Table2[Status],"-",0)="Dead",
        _xlfn.XLOOKUP(A718,Table3[Tag Number],Table3[Status],"-",0)="Dead",
        _xlfn.XLOOKUP(A718,Table4[Tag Number],Table4[Status],"-",0)="Dead"),"Dead",
     OR(_xlfn.XLOOKUP(A718,Table1[Tag Number],Table1[Status],"-",0)="Alive",
        _xlfn.XLOOKUP(A718,Table2[Tag Number],Table2[Status],"-",0)="Alive",
        _xlfn.XLOOKUP(A718,Table3[Tag Number],Table3[Status],"-",0)="Alive",
        _xlfn.XLOOKUP(A718,Table4[Tag Number],Table4[Status],"-",0)="Alive"),"Alive",
     OR(_xlfn.XLOOKUP(A718,Table1[Tag Number],Table1[Status],"-",0)="-",
        _xlfn.XLOOKUP(A718,Table2[Tag Number],Table2[Status],"-",0)="-",
        _xlfn.XLOOKUP(A718,Table3[Tag Number],Table3[Status],"-",0)="-",
        _xlfn.XLOOKUP(A718,Table4[Tag Number],Table4[Status],"-",0)="-"),
   "-")</f>
        <v>-</v>
      </c>
      <c r="I718" s="90"/>
      <c r="J718" s="90"/>
      <c r="K718" s="91"/>
      <c r="L718" s="91"/>
      <c r="M718" s="91"/>
      <c r="N718" s="92"/>
      <c r="O718" s="89"/>
      <c r="R718" t="b">
        <f t="shared" si="23"/>
        <v>0</v>
      </c>
    </row>
    <row r="719" spans="1:18" ht="15" thickBot="1" x14ac:dyDescent="0.35">
      <c r="A719" s="2" t="s">
        <v>1659</v>
      </c>
      <c r="B719" s="2" t="s">
        <v>1145</v>
      </c>
      <c r="C719" s="84">
        <f>IF(COUNTIF(Table1[Tag Number], A719), 1, 0)</f>
        <v>0</v>
      </c>
      <c r="D719" s="85">
        <f>IF(COUNTIF(Table2[Tag Number], A719), 1, 0)</f>
        <v>0</v>
      </c>
      <c r="E719" s="86">
        <f>IF(COUNTIF(Table3[Tag Number], A719), 1, 0)</f>
        <v>0</v>
      </c>
      <c r="F719" s="86">
        <f>IF(COUNTIF(Table4[Tag Number], A719), 1, 0)</f>
        <v>0</v>
      </c>
      <c r="G719" s="87">
        <f t="shared" si="24"/>
        <v>0</v>
      </c>
      <c r="H719" s="88" t="str" cm="1">
        <f t="array" ref="H719">_xlfn.IFS(OR(_xlfn.XLOOKUP(A719,Table1[Tag Number],Table1[Status],"-",0)="Dead",
        _xlfn.XLOOKUP(A719,Table2[Tag Number],Table2[Status],"-",0)="Dead",
        _xlfn.XLOOKUP(A719,Table3[Tag Number],Table3[Status],"-",0)="Dead",
        _xlfn.XLOOKUP(A719,Table4[Tag Number],Table4[Status],"-",0)="Dead"),"Dead",
     OR(_xlfn.XLOOKUP(A719,Table1[Tag Number],Table1[Status],"-",0)="Alive",
        _xlfn.XLOOKUP(A719,Table2[Tag Number],Table2[Status],"-",0)="Alive",
        _xlfn.XLOOKUP(A719,Table3[Tag Number],Table3[Status],"-",0)="Alive",
        _xlfn.XLOOKUP(A719,Table4[Tag Number],Table4[Status],"-",0)="Alive"),"Alive",
     OR(_xlfn.XLOOKUP(A719,Table1[Tag Number],Table1[Status],"-",0)="-",
        _xlfn.XLOOKUP(A719,Table2[Tag Number],Table2[Status],"-",0)="-",
        _xlfn.XLOOKUP(A719,Table3[Tag Number],Table3[Status],"-",0)="-",
        _xlfn.XLOOKUP(A719,Table4[Tag Number],Table4[Status],"-",0)="-"),
   "-")</f>
        <v>-</v>
      </c>
      <c r="I719" s="90"/>
      <c r="J719" s="90"/>
      <c r="K719" s="91"/>
      <c r="L719" s="91"/>
      <c r="M719" s="91"/>
      <c r="N719" s="92"/>
      <c r="O719" s="89"/>
      <c r="R719" t="b">
        <f t="shared" si="23"/>
        <v>0</v>
      </c>
    </row>
    <row r="720" spans="1:18" ht="15" thickBot="1" x14ac:dyDescent="0.35">
      <c r="A720" s="3" t="s">
        <v>1660</v>
      </c>
      <c r="B720" s="3" t="s">
        <v>1145</v>
      </c>
      <c r="C720" s="84">
        <f>IF(COUNTIF(Table1[Tag Number], A720), 1, 0)</f>
        <v>0</v>
      </c>
      <c r="D720" s="85">
        <f>IF(COUNTIF(Table2[Tag Number], A720), 1, 0)</f>
        <v>0</v>
      </c>
      <c r="E720" s="86">
        <f>IF(COUNTIF(Table3[Tag Number], A720), 1, 0)</f>
        <v>0</v>
      </c>
      <c r="F720" s="86">
        <f>IF(COUNTIF(Table4[Tag Number], A720), 1, 0)</f>
        <v>0</v>
      </c>
      <c r="G720" s="87">
        <f t="shared" si="24"/>
        <v>0</v>
      </c>
      <c r="H720" s="88" t="str" cm="1">
        <f t="array" ref="H720">_xlfn.IFS(OR(_xlfn.XLOOKUP(A720,Table1[Tag Number],Table1[Status],"-",0)="Dead",
        _xlfn.XLOOKUP(A720,Table2[Tag Number],Table2[Status],"-",0)="Dead",
        _xlfn.XLOOKUP(A720,Table3[Tag Number],Table3[Status],"-",0)="Dead",
        _xlfn.XLOOKUP(A720,Table4[Tag Number],Table4[Status],"-",0)="Dead"),"Dead",
     OR(_xlfn.XLOOKUP(A720,Table1[Tag Number],Table1[Status],"-",0)="Alive",
        _xlfn.XLOOKUP(A720,Table2[Tag Number],Table2[Status],"-",0)="Alive",
        _xlfn.XLOOKUP(A720,Table3[Tag Number],Table3[Status],"-",0)="Alive",
        _xlfn.XLOOKUP(A720,Table4[Tag Number],Table4[Status],"-",0)="Alive"),"Alive",
     OR(_xlfn.XLOOKUP(A720,Table1[Tag Number],Table1[Status],"-",0)="-",
        _xlfn.XLOOKUP(A720,Table2[Tag Number],Table2[Status],"-",0)="-",
        _xlfn.XLOOKUP(A720,Table3[Tag Number],Table3[Status],"-",0)="-",
        _xlfn.XLOOKUP(A720,Table4[Tag Number],Table4[Status],"-",0)="-"),
   "-")</f>
        <v>-</v>
      </c>
      <c r="I720" s="90"/>
      <c r="J720" s="90"/>
      <c r="K720" s="91"/>
      <c r="L720" s="91"/>
      <c r="M720" s="91"/>
      <c r="N720" s="92"/>
      <c r="O720" s="89"/>
      <c r="R720" t="b">
        <f t="shared" si="23"/>
        <v>0</v>
      </c>
    </row>
    <row r="721" spans="1:18" ht="15" thickBot="1" x14ac:dyDescent="0.35">
      <c r="A721" s="2" t="s">
        <v>1661</v>
      </c>
      <c r="B721" s="2" t="s">
        <v>1145</v>
      </c>
      <c r="C721" s="84">
        <f>IF(COUNTIF(Table1[Tag Number], A721), 1, 0)</f>
        <v>0</v>
      </c>
      <c r="D721" s="85">
        <f>IF(COUNTIF(Table2[Tag Number], A721), 1, 0)</f>
        <v>0</v>
      </c>
      <c r="E721" s="86">
        <f>IF(COUNTIF(Table3[Tag Number], A721), 1, 0)</f>
        <v>0</v>
      </c>
      <c r="F721" s="86">
        <f>IF(COUNTIF(Table4[Tag Number], A721), 1, 0)</f>
        <v>0</v>
      </c>
      <c r="G721" s="87">
        <f t="shared" si="24"/>
        <v>0</v>
      </c>
      <c r="H721" s="88" t="str" cm="1">
        <f t="array" ref="H721">_xlfn.IFS(OR(_xlfn.XLOOKUP(A721,Table1[Tag Number],Table1[Status],"-",0)="Dead",
        _xlfn.XLOOKUP(A721,Table2[Tag Number],Table2[Status],"-",0)="Dead",
        _xlfn.XLOOKUP(A721,Table3[Tag Number],Table3[Status],"-",0)="Dead",
        _xlfn.XLOOKUP(A721,Table4[Tag Number],Table4[Status],"-",0)="Dead"),"Dead",
     OR(_xlfn.XLOOKUP(A721,Table1[Tag Number],Table1[Status],"-",0)="Alive",
        _xlfn.XLOOKUP(A721,Table2[Tag Number],Table2[Status],"-",0)="Alive",
        _xlfn.XLOOKUP(A721,Table3[Tag Number],Table3[Status],"-",0)="Alive",
        _xlfn.XLOOKUP(A721,Table4[Tag Number],Table4[Status],"-",0)="Alive"),"Alive",
     OR(_xlfn.XLOOKUP(A721,Table1[Tag Number],Table1[Status],"-",0)="-",
        _xlfn.XLOOKUP(A721,Table2[Tag Number],Table2[Status],"-",0)="-",
        _xlfn.XLOOKUP(A721,Table3[Tag Number],Table3[Status],"-",0)="-",
        _xlfn.XLOOKUP(A721,Table4[Tag Number],Table4[Status],"-",0)="-"),
   "-")</f>
        <v>-</v>
      </c>
      <c r="I721" s="90"/>
      <c r="J721" s="90"/>
      <c r="K721" s="91"/>
      <c r="L721" s="91"/>
      <c r="M721" s="91"/>
      <c r="N721" s="92"/>
      <c r="O721" s="89"/>
      <c r="R721" t="b">
        <f t="shared" si="23"/>
        <v>0</v>
      </c>
    </row>
    <row r="722" spans="1:18" ht="15" thickBot="1" x14ac:dyDescent="0.35">
      <c r="A722" s="3" t="s">
        <v>1662</v>
      </c>
      <c r="B722" s="3" t="s">
        <v>1145</v>
      </c>
      <c r="C722" s="84">
        <f>IF(COUNTIF(Table1[Tag Number], A722), 1, 0)</f>
        <v>0</v>
      </c>
      <c r="D722" s="85">
        <f>IF(COUNTIF(Table2[Tag Number], A722), 1, 0)</f>
        <v>0</v>
      </c>
      <c r="E722" s="86">
        <f>IF(COUNTIF(Table3[Tag Number], A722), 1, 0)</f>
        <v>0</v>
      </c>
      <c r="F722" s="86">
        <f>IF(COUNTIF(Table4[Tag Number], A722), 1, 0)</f>
        <v>0</v>
      </c>
      <c r="G722" s="87">
        <f t="shared" si="24"/>
        <v>0</v>
      </c>
      <c r="H722" s="88" t="str" cm="1">
        <f t="array" ref="H722">_xlfn.IFS(OR(_xlfn.XLOOKUP(A722,Table1[Tag Number],Table1[Status],"-",0)="Dead",
        _xlfn.XLOOKUP(A722,Table2[Tag Number],Table2[Status],"-",0)="Dead",
        _xlfn.XLOOKUP(A722,Table3[Tag Number],Table3[Status],"-",0)="Dead",
        _xlfn.XLOOKUP(A722,Table4[Tag Number],Table4[Status],"-",0)="Dead"),"Dead",
     OR(_xlfn.XLOOKUP(A722,Table1[Tag Number],Table1[Status],"-",0)="Alive",
        _xlfn.XLOOKUP(A722,Table2[Tag Number],Table2[Status],"-",0)="Alive",
        _xlfn.XLOOKUP(A722,Table3[Tag Number],Table3[Status],"-",0)="Alive",
        _xlfn.XLOOKUP(A722,Table4[Tag Number],Table4[Status],"-",0)="Alive"),"Alive",
     OR(_xlfn.XLOOKUP(A722,Table1[Tag Number],Table1[Status],"-",0)="-",
        _xlfn.XLOOKUP(A722,Table2[Tag Number],Table2[Status],"-",0)="-",
        _xlfn.XLOOKUP(A722,Table3[Tag Number],Table3[Status],"-",0)="-",
        _xlfn.XLOOKUP(A722,Table4[Tag Number],Table4[Status],"-",0)="-"),
   "-")</f>
        <v>-</v>
      </c>
      <c r="I722" s="90"/>
      <c r="J722" s="90"/>
      <c r="K722" s="91"/>
      <c r="L722" s="91"/>
      <c r="M722" s="91"/>
      <c r="N722" s="92"/>
      <c r="O722" s="89"/>
      <c r="R722" t="b">
        <f t="shared" si="23"/>
        <v>0</v>
      </c>
    </row>
    <row r="723" spans="1:18" ht="15" thickBot="1" x14ac:dyDescent="0.35">
      <c r="A723" s="2" t="s">
        <v>1663</v>
      </c>
      <c r="B723" s="2" t="s">
        <v>1145</v>
      </c>
      <c r="C723" s="84">
        <f>IF(COUNTIF(Table1[Tag Number], A723), 1, 0)</f>
        <v>0</v>
      </c>
      <c r="D723" s="85">
        <f>IF(COUNTIF(Table2[Tag Number], A723), 1, 0)</f>
        <v>0</v>
      </c>
      <c r="E723" s="86">
        <f>IF(COUNTIF(Table3[Tag Number], A723), 1, 0)</f>
        <v>0</v>
      </c>
      <c r="F723" s="86">
        <f>IF(COUNTIF(Table4[Tag Number], A723), 1, 0)</f>
        <v>0</v>
      </c>
      <c r="G723" s="87">
        <f t="shared" si="24"/>
        <v>0</v>
      </c>
      <c r="H723" s="88" t="str" cm="1">
        <f t="array" ref="H723">_xlfn.IFS(OR(_xlfn.XLOOKUP(A723,Table1[Tag Number],Table1[Status],"-",0)="Dead",
        _xlfn.XLOOKUP(A723,Table2[Tag Number],Table2[Status],"-",0)="Dead",
        _xlfn.XLOOKUP(A723,Table3[Tag Number],Table3[Status],"-",0)="Dead",
        _xlfn.XLOOKUP(A723,Table4[Tag Number],Table4[Status],"-",0)="Dead"),"Dead",
     OR(_xlfn.XLOOKUP(A723,Table1[Tag Number],Table1[Status],"-",0)="Alive",
        _xlfn.XLOOKUP(A723,Table2[Tag Number],Table2[Status],"-",0)="Alive",
        _xlfn.XLOOKUP(A723,Table3[Tag Number],Table3[Status],"-",0)="Alive",
        _xlfn.XLOOKUP(A723,Table4[Tag Number],Table4[Status],"-",0)="Alive"),"Alive",
     OR(_xlfn.XLOOKUP(A723,Table1[Tag Number],Table1[Status],"-",0)="-",
        _xlfn.XLOOKUP(A723,Table2[Tag Number],Table2[Status],"-",0)="-",
        _xlfn.XLOOKUP(A723,Table3[Tag Number],Table3[Status],"-",0)="-",
        _xlfn.XLOOKUP(A723,Table4[Tag Number],Table4[Status],"-",0)="-"),
   "-")</f>
        <v>-</v>
      </c>
      <c r="I723" s="90"/>
      <c r="J723" s="90"/>
      <c r="K723" s="91"/>
      <c r="L723" s="91"/>
      <c r="M723" s="91"/>
      <c r="N723" s="92"/>
      <c r="O723" s="89"/>
      <c r="R723" t="b">
        <f t="shared" si="23"/>
        <v>0</v>
      </c>
    </row>
    <row r="724" spans="1:18" ht="15" thickBot="1" x14ac:dyDescent="0.35">
      <c r="A724" s="3" t="s">
        <v>1664</v>
      </c>
      <c r="B724" s="3" t="s">
        <v>1145</v>
      </c>
      <c r="C724" s="84">
        <f>IF(COUNTIF(Table1[Tag Number], A724), 1, 0)</f>
        <v>0</v>
      </c>
      <c r="D724" s="85">
        <f>IF(COUNTIF(Table2[Tag Number], A724), 1, 0)</f>
        <v>0</v>
      </c>
      <c r="E724" s="86">
        <f>IF(COUNTIF(Table3[Tag Number], A724), 1, 0)</f>
        <v>0</v>
      </c>
      <c r="F724" s="86">
        <f>IF(COUNTIF(Table4[Tag Number], A724), 1, 0)</f>
        <v>0</v>
      </c>
      <c r="G724" s="87">
        <f t="shared" si="24"/>
        <v>0</v>
      </c>
      <c r="H724" s="88" t="str" cm="1">
        <f t="array" ref="H724">_xlfn.IFS(OR(_xlfn.XLOOKUP(A724,Table1[Tag Number],Table1[Status],"-",0)="Dead",
        _xlfn.XLOOKUP(A724,Table2[Tag Number],Table2[Status],"-",0)="Dead",
        _xlfn.XLOOKUP(A724,Table3[Tag Number],Table3[Status],"-",0)="Dead",
        _xlfn.XLOOKUP(A724,Table4[Tag Number],Table4[Status],"-",0)="Dead"),"Dead",
     OR(_xlfn.XLOOKUP(A724,Table1[Tag Number],Table1[Status],"-",0)="Alive",
        _xlfn.XLOOKUP(A724,Table2[Tag Number],Table2[Status],"-",0)="Alive",
        _xlfn.XLOOKUP(A724,Table3[Tag Number],Table3[Status],"-",0)="Alive",
        _xlfn.XLOOKUP(A724,Table4[Tag Number],Table4[Status],"-",0)="Alive"),"Alive",
     OR(_xlfn.XLOOKUP(A724,Table1[Tag Number],Table1[Status],"-",0)="-",
        _xlfn.XLOOKUP(A724,Table2[Tag Number],Table2[Status],"-",0)="-",
        _xlfn.XLOOKUP(A724,Table3[Tag Number],Table3[Status],"-",0)="-",
        _xlfn.XLOOKUP(A724,Table4[Tag Number],Table4[Status],"-",0)="-"),
   "-")</f>
        <v>-</v>
      </c>
      <c r="I724" s="90"/>
      <c r="J724" s="90"/>
      <c r="K724" s="91"/>
      <c r="L724" s="91"/>
      <c r="M724" s="91"/>
      <c r="N724" s="92"/>
      <c r="O724" s="89"/>
      <c r="R724" t="b">
        <f t="shared" si="23"/>
        <v>0</v>
      </c>
    </row>
    <row r="725" spans="1:18" ht="15" thickBot="1" x14ac:dyDescent="0.35">
      <c r="A725" s="2" t="s">
        <v>1665</v>
      </c>
      <c r="B725" s="2" t="s">
        <v>1145</v>
      </c>
      <c r="C725" s="84">
        <f>IF(COUNTIF(Table1[Tag Number], A725), 1, 0)</f>
        <v>0</v>
      </c>
      <c r="D725" s="85">
        <f>IF(COUNTIF(Table2[Tag Number], A725), 1, 0)</f>
        <v>0</v>
      </c>
      <c r="E725" s="86">
        <f>IF(COUNTIF(Table3[Tag Number], A725), 1, 0)</f>
        <v>0</v>
      </c>
      <c r="F725" s="86">
        <f>IF(COUNTIF(Table4[Tag Number], A725), 1, 0)</f>
        <v>0</v>
      </c>
      <c r="G725" s="87">
        <f t="shared" si="24"/>
        <v>0</v>
      </c>
      <c r="H725" s="88" t="str" cm="1">
        <f t="array" ref="H725">_xlfn.IFS(OR(_xlfn.XLOOKUP(A725,Table1[Tag Number],Table1[Status],"-",0)="Dead",
        _xlfn.XLOOKUP(A725,Table2[Tag Number],Table2[Status],"-",0)="Dead",
        _xlfn.XLOOKUP(A725,Table3[Tag Number],Table3[Status],"-",0)="Dead",
        _xlfn.XLOOKUP(A725,Table4[Tag Number],Table4[Status],"-",0)="Dead"),"Dead",
     OR(_xlfn.XLOOKUP(A725,Table1[Tag Number],Table1[Status],"-",0)="Alive",
        _xlfn.XLOOKUP(A725,Table2[Tag Number],Table2[Status],"-",0)="Alive",
        _xlfn.XLOOKUP(A725,Table3[Tag Number],Table3[Status],"-",0)="Alive",
        _xlfn.XLOOKUP(A725,Table4[Tag Number],Table4[Status],"-",0)="Alive"),"Alive",
     OR(_xlfn.XLOOKUP(A725,Table1[Tag Number],Table1[Status],"-",0)="-",
        _xlfn.XLOOKUP(A725,Table2[Tag Number],Table2[Status],"-",0)="-",
        _xlfn.XLOOKUP(A725,Table3[Tag Number],Table3[Status],"-",0)="-",
        _xlfn.XLOOKUP(A725,Table4[Tag Number],Table4[Status],"-",0)="-"),
   "-")</f>
        <v>-</v>
      </c>
      <c r="I725" s="90"/>
      <c r="J725" s="90"/>
      <c r="K725" s="91"/>
      <c r="L725" s="91"/>
      <c r="M725" s="91"/>
      <c r="N725" s="92"/>
      <c r="O725" s="89"/>
      <c r="R725" t="b">
        <f t="shared" si="23"/>
        <v>0</v>
      </c>
    </row>
    <row r="726" spans="1:18" ht="15" thickBot="1" x14ac:dyDescent="0.35">
      <c r="A726" s="3" t="s">
        <v>1666</v>
      </c>
      <c r="B726" s="3" t="s">
        <v>1145</v>
      </c>
      <c r="C726" s="84">
        <f>IF(COUNTIF(Table1[Tag Number], A726), 1, 0)</f>
        <v>0</v>
      </c>
      <c r="D726" s="85">
        <f>IF(COUNTIF(Table2[Tag Number], A726), 1, 0)</f>
        <v>0</v>
      </c>
      <c r="E726" s="86">
        <f>IF(COUNTIF(Table3[Tag Number], A726), 1, 0)</f>
        <v>0</v>
      </c>
      <c r="F726" s="86">
        <f>IF(COUNTIF(Table4[Tag Number], A726), 1, 0)</f>
        <v>0</v>
      </c>
      <c r="G726" s="87">
        <f t="shared" si="24"/>
        <v>0</v>
      </c>
      <c r="H726" s="88" t="str" cm="1">
        <f t="array" ref="H726">_xlfn.IFS(OR(_xlfn.XLOOKUP(A726,Table1[Tag Number],Table1[Status],"-",0)="Dead",
        _xlfn.XLOOKUP(A726,Table2[Tag Number],Table2[Status],"-",0)="Dead",
        _xlfn.XLOOKUP(A726,Table3[Tag Number],Table3[Status],"-",0)="Dead",
        _xlfn.XLOOKUP(A726,Table4[Tag Number],Table4[Status],"-",0)="Dead"),"Dead",
     OR(_xlfn.XLOOKUP(A726,Table1[Tag Number],Table1[Status],"-",0)="Alive",
        _xlfn.XLOOKUP(A726,Table2[Tag Number],Table2[Status],"-",0)="Alive",
        _xlfn.XLOOKUP(A726,Table3[Tag Number],Table3[Status],"-",0)="Alive",
        _xlfn.XLOOKUP(A726,Table4[Tag Number],Table4[Status],"-",0)="Alive"),"Alive",
     OR(_xlfn.XLOOKUP(A726,Table1[Tag Number],Table1[Status],"-",0)="-",
        _xlfn.XLOOKUP(A726,Table2[Tag Number],Table2[Status],"-",0)="-",
        _xlfn.XLOOKUP(A726,Table3[Tag Number],Table3[Status],"-",0)="-",
        _xlfn.XLOOKUP(A726,Table4[Tag Number],Table4[Status],"-",0)="-"),
   "-")</f>
        <v>-</v>
      </c>
      <c r="I726" s="90"/>
      <c r="J726" s="90"/>
      <c r="K726" s="91"/>
      <c r="L726" s="91"/>
      <c r="M726" s="91"/>
      <c r="N726" s="92"/>
      <c r="O726" s="89"/>
      <c r="R726" t="b">
        <f t="shared" si="23"/>
        <v>0</v>
      </c>
    </row>
    <row r="727" spans="1:18" ht="15" thickBot="1" x14ac:dyDescent="0.35">
      <c r="A727" s="2" t="s">
        <v>1667</v>
      </c>
      <c r="B727" s="2" t="s">
        <v>1145</v>
      </c>
      <c r="C727" s="84">
        <f>IF(COUNTIF(Table1[Tag Number], A727), 1, 0)</f>
        <v>0</v>
      </c>
      <c r="D727" s="85">
        <f>IF(COUNTIF(Table2[Tag Number], A727), 1, 0)</f>
        <v>0</v>
      </c>
      <c r="E727" s="86">
        <f>IF(COUNTIF(Table3[Tag Number], A727), 1, 0)</f>
        <v>0</v>
      </c>
      <c r="F727" s="86">
        <f>IF(COUNTIF(Table4[Tag Number], A727), 1, 0)</f>
        <v>0</v>
      </c>
      <c r="G727" s="87">
        <f t="shared" si="24"/>
        <v>0</v>
      </c>
      <c r="H727" s="88" t="str" cm="1">
        <f t="array" ref="H727">_xlfn.IFS(OR(_xlfn.XLOOKUP(A727,Table1[Tag Number],Table1[Status],"-",0)="Dead",
        _xlfn.XLOOKUP(A727,Table2[Tag Number],Table2[Status],"-",0)="Dead",
        _xlfn.XLOOKUP(A727,Table3[Tag Number],Table3[Status],"-",0)="Dead",
        _xlfn.XLOOKUP(A727,Table4[Tag Number],Table4[Status],"-",0)="Dead"),"Dead",
     OR(_xlfn.XLOOKUP(A727,Table1[Tag Number],Table1[Status],"-",0)="Alive",
        _xlfn.XLOOKUP(A727,Table2[Tag Number],Table2[Status],"-",0)="Alive",
        _xlfn.XLOOKUP(A727,Table3[Tag Number],Table3[Status],"-",0)="Alive",
        _xlfn.XLOOKUP(A727,Table4[Tag Number],Table4[Status],"-",0)="Alive"),"Alive",
     OR(_xlfn.XLOOKUP(A727,Table1[Tag Number],Table1[Status],"-",0)="-",
        _xlfn.XLOOKUP(A727,Table2[Tag Number],Table2[Status],"-",0)="-",
        _xlfn.XLOOKUP(A727,Table3[Tag Number],Table3[Status],"-",0)="-",
        _xlfn.XLOOKUP(A727,Table4[Tag Number],Table4[Status],"-",0)="-"),
   "-")</f>
        <v>-</v>
      </c>
      <c r="I727" s="90"/>
      <c r="J727" s="90"/>
      <c r="K727" s="91"/>
      <c r="L727" s="91"/>
      <c r="M727" s="91"/>
      <c r="N727" s="92"/>
      <c r="O727" s="89"/>
      <c r="R727" t="b">
        <f t="shared" si="23"/>
        <v>0</v>
      </c>
    </row>
    <row r="728" spans="1:18" ht="15" thickBot="1" x14ac:dyDescent="0.35">
      <c r="A728" s="3" t="s">
        <v>1668</v>
      </c>
      <c r="B728" s="3" t="s">
        <v>1145</v>
      </c>
      <c r="C728" s="84">
        <f>IF(COUNTIF(Table1[Tag Number], A728), 1, 0)</f>
        <v>0</v>
      </c>
      <c r="D728" s="85">
        <f>IF(COUNTIF(Table2[Tag Number], A728), 1, 0)</f>
        <v>0</v>
      </c>
      <c r="E728" s="86">
        <f>IF(COUNTIF(Table3[Tag Number], A728), 1, 0)</f>
        <v>0</v>
      </c>
      <c r="F728" s="86">
        <f>IF(COUNTIF(Table4[Tag Number], A728), 1, 0)</f>
        <v>0</v>
      </c>
      <c r="G728" s="87">
        <f t="shared" si="24"/>
        <v>0</v>
      </c>
      <c r="H728" s="88" t="str" cm="1">
        <f t="array" ref="H728">_xlfn.IFS(OR(_xlfn.XLOOKUP(A728,Table1[Tag Number],Table1[Status],"-",0)="Dead",
        _xlfn.XLOOKUP(A728,Table2[Tag Number],Table2[Status],"-",0)="Dead",
        _xlfn.XLOOKUP(A728,Table3[Tag Number],Table3[Status],"-",0)="Dead",
        _xlfn.XLOOKUP(A728,Table4[Tag Number],Table4[Status],"-",0)="Dead"),"Dead",
     OR(_xlfn.XLOOKUP(A728,Table1[Tag Number],Table1[Status],"-",0)="Alive",
        _xlfn.XLOOKUP(A728,Table2[Tag Number],Table2[Status],"-",0)="Alive",
        _xlfn.XLOOKUP(A728,Table3[Tag Number],Table3[Status],"-",0)="Alive",
        _xlfn.XLOOKUP(A728,Table4[Tag Number],Table4[Status],"-",0)="Alive"),"Alive",
     OR(_xlfn.XLOOKUP(A728,Table1[Tag Number],Table1[Status],"-",0)="-",
        _xlfn.XLOOKUP(A728,Table2[Tag Number],Table2[Status],"-",0)="-",
        _xlfn.XLOOKUP(A728,Table3[Tag Number],Table3[Status],"-",0)="-",
        _xlfn.XLOOKUP(A728,Table4[Tag Number],Table4[Status],"-",0)="-"),
   "-")</f>
        <v>-</v>
      </c>
      <c r="I728" s="90"/>
      <c r="J728" s="90"/>
      <c r="K728" s="91"/>
      <c r="L728" s="91"/>
      <c r="M728" s="91"/>
      <c r="N728" s="92"/>
      <c r="O728" s="89"/>
      <c r="R728" t="b">
        <f t="shared" si="23"/>
        <v>0</v>
      </c>
    </row>
    <row r="729" spans="1:18" ht="15" thickBot="1" x14ac:dyDescent="0.35">
      <c r="A729" s="2" t="s">
        <v>1669</v>
      </c>
      <c r="B729" s="2" t="s">
        <v>1145</v>
      </c>
      <c r="C729" s="84">
        <f>IF(COUNTIF(Table1[Tag Number], A729), 1, 0)</f>
        <v>0</v>
      </c>
      <c r="D729" s="85">
        <f>IF(COUNTIF(Table2[Tag Number], A729), 1, 0)</f>
        <v>0</v>
      </c>
      <c r="E729" s="86">
        <f>IF(COUNTIF(Table3[Tag Number], A729), 1, 0)</f>
        <v>0</v>
      </c>
      <c r="F729" s="86">
        <f>IF(COUNTIF(Table4[Tag Number], A729), 1, 0)</f>
        <v>0</v>
      </c>
      <c r="G729" s="87">
        <f t="shared" si="24"/>
        <v>0</v>
      </c>
      <c r="H729" s="88" t="str" cm="1">
        <f t="array" ref="H729">_xlfn.IFS(OR(_xlfn.XLOOKUP(A729,Table1[Tag Number],Table1[Status],"-",0)="Dead",
        _xlfn.XLOOKUP(A729,Table2[Tag Number],Table2[Status],"-",0)="Dead",
        _xlfn.XLOOKUP(A729,Table3[Tag Number],Table3[Status],"-",0)="Dead",
        _xlfn.XLOOKUP(A729,Table4[Tag Number],Table4[Status],"-",0)="Dead"),"Dead",
     OR(_xlfn.XLOOKUP(A729,Table1[Tag Number],Table1[Status],"-",0)="Alive",
        _xlfn.XLOOKUP(A729,Table2[Tag Number],Table2[Status],"-",0)="Alive",
        _xlfn.XLOOKUP(A729,Table3[Tag Number],Table3[Status],"-",0)="Alive",
        _xlfn.XLOOKUP(A729,Table4[Tag Number],Table4[Status],"-",0)="Alive"),"Alive",
     OR(_xlfn.XLOOKUP(A729,Table1[Tag Number],Table1[Status],"-",0)="-",
        _xlfn.XLOOKUP(A729,Table2[Tag Number],Table2[Status],"-",0)="-",
        _xlfn.XLOOKUP(A729,Table3[Tag Number],Table3[Status],"-",0)="-",
        _xlfn.XLOOKUP(A729,Table4[Tag Number],Table4[Status],"-",0)="-"),
   "-")</f>
        <v>-</v>
      </c>
      <c r="I729" s="90"/>
      <c r="J729" s="90"/>
      <c r="K729" s="91"/>
      <c r="L729" s="91"/>
      <c r="M729" s="91"/>
      <c r="N729" s="92"/>
      <c r="O729" s="89"/>
      <c r="R729" t="b">
        <f t="shared" si="23"/>
        <v>0</v>
      </c>
    </row>
    <row r="730" spans="1:18" ht="15" thickBot="1" x14ac:dyDescent="0.35">
      <c r="A730" s="3" t="s">
        <v>44</v>
      </c>
      <c r="B730" s="3" t="s">
        <v>1145</v>
      </c>
      <c r="C730" s="84">
        <f>IF(COUNTIF(Table1[Tag Number], A730), 1, 0)</f>
        <v>0</v>
      </c>
      <c r="D730" s="85">
        <f>IF(COUNTIF(Table2[Tag Number], A730), 1, 0)</f>
        <v>0</v>
      </c>
      <c r="E730" s="86">
        <f>IF(COUNTIF(Table3[Tag Number], A730), 1, 0)</f>
        <v>0</v>
      </c>
      <c r="F730" s="86">
        <f>IF(COUNTIF(Table4[Tag Number], A730), 1, 0)</f>
        <v>0</v>
      </c>
      <c r="G730" s="87">
        <f t="shared" si="24"/>
        <v>0</v>
      </c>
      <c r="H730" s="88" t="str" cm="1">
        <f t="array" ref="H730">_xlfn.IFS(OR(_xlfn.XLOOKUP(A730,Table1[Tag Number],Table1[Status],"-",0)="Dead",
        _xlfn.XLOOKUP(A730,Table2[Tag Number],Table2[Status],"-",0)="Dead",
        _xlfn.XLOOKUP(A730,Table3[Tag Number],Table3[Status],"-",0)="Dead",
        _xlfn.XLOOKUP(A730,Table4[Tag Number],Table4[Status],"-",0)="Dead"),"Dead",
     OR(_xlfn.XLOOKUP(A730,Table1[Tag Number],Table1[Status],"-",0)="Alive",
        _xlfn.XLOOKUP(A730,Table2[Tag Number],Table2[Status],"-",0)="Alive",
        _xlfn.XLOOKUP(A730,Table3[Tag Number],Table3[Status],"-",0)="Alive",
        _xlfn.XLOOKUP(A730,Table4[Tag Number],Table4[Status],"-",0)="Alive"),"Alive",
     OR(_xlfn.XLOOKUP(A730,Table1[Tag Number],Table1[Status],"-",0)="-",
        _xlfn.XLOOKUP(A730,Table2[Tag Number],Table2[Status],"-",0)="-",
        _xlfn.XLOOKUP(A730,Table3[Tag Number],Table3[Status],"-",0)="-",
        _xlfn.XLOOKUP(A730,Table4[Tag Number],Table4[Status],"-",0)="-"),
   "-")</f>
        <v>-</v>
      </c>
      <c r="I730" s="90"/>
      <c r="J730" s="90"/>
      <c r="K730" s="91"/>
      <c r="L730" s="91"/>
      <c r="M730" s="91"/>
      <c r="N730" s="92"/>
      <c r="O730" s="89"/>
      <c r="R730" t="b">
        <f t="shared" si="23"/>
        <v>0</v>
      </c>
    </row>
    <row r="731" spans="1:18" ht="15" thickBot="1" x14ac:dyDescent="0.35">
      <c r="A731" s="2" t="s">
        <v>1670</v>
      </c>
      <c r="B731" s="2" t="s">
        <v>1145</v>
      </c>
      <c r="C731" s="84">
        <f>IF(COUNTIF(Table1[Tag Number], A731), 1, 0)</f>
        <v>0</v>
      </c>
      <c r="D731" s="85">
        <f>IF(COUNTIF(Table2[Tag Number], A731), 1, 0)</f>
        <v>0</v>
      </c>
      <c r="E731" s="86">
        <f>IF(COUNTIF(Table3[Tag Number], A731), 1, 0)</f>
        <v>0</v>
      </c>
      <c r="F731" s="86">
        <f>IF(COUNTIF(Table4[Tag Number], A731), 1, 0)</f>
        <v>0</v>
      </c>
      <c r="G731" s="87">
        <f t="shared" si="24"/>
        <v>0</v>
      </c>
      <c r="H731" s="88" t="str" cm="1">
        <f t="array" ref="H731">_xlfn.IFS(OR(_xlfn.XLOOKUP(A731,Table1[Tag Number],Table1[Status],"-",0)="Dead",
        _xlfn.XLOOKUP(A731,Table2[Tag Number],Table2[Status],"-",0)="Dead",
        _xlfn.XLOOKUP(A731,Table3[Tag Number],Table3[Status],"-",0)="Dead",
        _xlfn.XLOOKUP(A731,Table4[Tag Number],Table4[Status],"-",0)="Dead"),"Dead",
     OR(_xlfn.XLOOKUP(A731,Table1[Tag Number],Table1[Status],"-",0)="Alive",
        _xlfn.XLOOKUP(A731,Table2[Tag Number],Table2[Status],"-",0)="Alive",
        _xlfn.XLOOKUP(A731,Table3[Tag Number],Table3[Status],"-",0)="Alive",
        _xlfn.XLOOKUP(A731,Table4[Tag Number],Table4[Status],"-",0)="Alive"),"Alive",
     OR(_xlfn.XLOOKUP(A731,Table1[Tag Number],Table1[Status],"-",0)="-",
        _xlfn.XLOOKUP(A731,Table2[Tag Number],Table2[Status],"-",0)="-",
        _xlfn.XLOOKUP(A731,Table3[Tag Number],Table3[Status],"-",0)="-",
        _xlfn.XLOOKUP(A731,Table4[Tag Number],Table4[Status],"-",0)="-"),
   "-")</f>
        <v>-</v>
      </c>
      <c r="I731" s="90"/>
      <c r="J731" s="90"/>
      <c r="K731" s="91"/>
      <c r="L731" s="91"/>
      <c r="M731" s="91"/>
      <c r="N731" s="92"/>
      <c r="O731" s="89"/>
      <c r="R731" t="b">
        <f t="shared" si="23"/>
        <v>0</v>
      </c>
    </row>
    <row r="732" spans="1:18" ht="15" thickBot="1" x14ac:dyDescent="0.35">
      <c r="A732" s="3" t="s">
        <v>1671</v>
      </c>
      <c r="B732" s="3" t="s">
        <v>1145</v>
      </c>
      <c r="C732" s="84">
        <f>IF(COUNTIF(Table1[Tag Number], A732), 1, 0)</f>
        <v>0</v>
      </c>
      <c r="D732" s="85">
        <f>IF(COUNTIF(Table2[Tag Number], A732), 1, 0)</f>
        <v>0</v>
      </c>
      <c r="E732" s="86">
        <f>IF(COUNTIF(Table3[Tag Number], A732), 1, 0)</f>
        <v>0</v>
      </c>
      <c r="F732" s="86">
        <f>IF(COUNTIF(Table4[Tag Number], A732), 1, 0)</f>
        <v>0</v>
      </c>
      <c r="G732" s="87">
        <f t="shared" si="24"/>
        <v>0</v>
      </c>
      <c r="H732" s="88" t="str" cm="1">
        <f t="array" ref="H732">_xlfn.IFS(OR(_xlfn.XLOOKUP(A732,Table1[Tag Number],Table1[Status],"-",0)="Dead",
        _xlfn.XLOOKUP(A732,Table2[Tag Number],Table2[Status],"-",0)="Dead",
        _xlfn.XLOOKUP(A732,Table3[Tag Number],Table3[Status],"-",0)="Dead",
        _xlfn.XLOOKUP(A732,Table4[Tag Number],Table4[Status],"-",0)="Dead"),"Dead",
     OR(_xlfn.XLOOKUP(A732,Table1[Tag Number],Table1[Status],"-",0)="Alive",
        _xlfn.XLOOKUP(A732,Table2[Tag Number],Table2[Status],"-",0)="Alive",
        _xlfn.XLOOKUP(A732,Table3[Tag Number],Table3[Status],"-",0)="Alive",
        _xlfn.XLOOKUP(A732,Table4[Tag Number],Table4[Status],"-",0)="Alive"),"Alive",
     OR(_xlfn.XLOOKUP(A732,Table1[Tag Number],Table1[Status],"-",0)="-",
        _xlfn.XLOOKUP(A732,Table2[Tag Number],Table2[Status],"-",0)="-",
        _xlfn.XLOOKUP(A732,Table3[Tag Number],Table3[Status],"-",0)="-",
        _xlfn.XLOOKUP(A732,Table4[Tag Number],Table4[Status],"-",0)="-"),
   "-")</f>
        <v>-</v>
      </c>
      <c r="I732" s="90"/>
      <c r="J732" s="90"/>
      <c r="K732" s="91"/>
      <c r="L732" s="91"/>
      <c r="M732" s="91"/>
      <c r="N732" s="92"/>
      <c r="O732" s="89"/>
      <c r="R732" t="b">
        <f t="shared" si="23"/>
        <v>0</v>
      </c>
    </row>
    <row r="733" spans="1:18" ht="15" thickBot="1" x14ac:dyDescent="0.35">
      <c r="A733" s="2" t="s">
        <v>1672</v>
      </c>
      <c r="B733" s="2" t="s">
        <v>1145</v>
      </c>
      <c r="C733" s="84">
        <f>IF(COUNTIF(Table1[Tag Number], A733), 1, 0)</f>
        <v>0</v>
      </c>
      <c r="D733" s="85">
        <f>IF(COUNTIF(Table2[Tag Number], A733), 1, 0)</f>
        <v>0</v>
      </c>
      <c r="E733" s="86">
        <f>IF(COUNTIF(Table3[Tag Number], A733), 1, 0)</f>
        <v>0</v>
      </c>
      <c r="F733" s="86">
        <f>IF(COUNTIF(Table4[Tag Number], A733), 1, 0)</f>
        <v>0</v>
      </c>
      <c r="G733" s="87">
        <f t="shared" si="24"/>
        <v>0</v>
      </c>
      <c r="H733" s="88" t="str" cm="1">
        <f t="array" ref="H733">_xlfn.IFS(OR(_xlfn.XLOOKUP(A733,Table1[Tag Number],Table1[Status],"-",0)="Dead",
        _xlfn.XLOOKUP(A733,Table2[Tag Number],Table2[Status],"-",0)="Dead",
        _xlfn.XLOOKUP(A733,Table3[Tag Number],Table3[Status],"-",0)="Dead",
        _xlfn.XLOOKUP(A733,Table4[Tag Number],Table4[Status],"-",0)="Dead"),"Dead",
     OR(_xlfn.XLOOKUP(A733,Table1[Tag Number],Table1[Status],"-",0)="Alive",
        _xlfn.XLOOKUP(A733,Table2[Tag Number],Table2[Status],"-",0)="Alive",
        _xlfn.XLOOKUP(A733,Table3[Tag Number],Table3[Status],"-",0)="Alive",
        _xlfn.XLOOKUP(A733,Table4[Tag Number],Table4[Status],"-",0)="Alive"),"Alive",
     OR(_xlfn.XLOOKUP(A733,Table1[Tag Number],Table1[Status],"-",0)="-",
        _xlfn.XLOOKUP(A733,Table2[Tag Number],Table2[Status],"-",0)="-",
        _xlfn.XLOOKUP(A733,Table3[Tag Number],Table3[Status],"-",0)="-",
        _xlfn.XLOOKUP(A733,Table4[Tag Number],Table4[Status],"-",0)="-"),
   "-")</f>
        <v>-</v>
      </c>
      <c r="I733" s="90"/>
      <c r="J733" s="90"/>
      <c r="K733" s="91"/>
      <c r="L733" s="91"/>
      <c r="M733" s="91"/>
      <c r="N733" s="92"/>
      <c r="O733" s="89"/>
      <c r="R733" t="b">
        <f t="shared" si="23"/>
        <v>0</v>
      </c>
    </row>
    <row r="734" spans="1:18" ht="15" thickBot="1" x14ac:dyDescent="0.35">
      <c r="A734" s="3" t="s">
        <v>1673</v>
      </c>
      <c r="B734" s="3" t="s">
        <v>1145</v>
      </c>
      <c r="C734" s="84">
        <f>IF(COUNTIF(Table1[Tag Number], A734), 1, 0)</f>
        <v>0</v>
      </c>
      <c r="D734" s="85">
        <f>IF(COUNTIF(Table2[Tag Number], A734), 1, 0)</f>
        <v>0</v>
      </c>
      <c r="E734" s="86">
        <f>IF(COUNTIF(Table3[Tag Number], A734), 1, 0)</f>
        <v>0</v>
      </c>
      <c r="F734" s="86">
        <f>IF(COUNTIF(Table4[Tag Number], A734), 1, 0)</f>
        <v>0</v>
      </c>
      <c r="G734" s="87">
        <f t="shared" si="24"/>
        <v>0</v>
      </c>
      <c r="H734" s="88" t="str" cm="1">
        <f t="array" ref="H734">_xlfn.IFS(OR(_xlfn.XLOOKUP(A734,Table1[Tag Number],Table1[Status],"-",0)="Dead",
        _xlfn.XLOOKUP(A734,Table2[Tag Number],Table2[Status],"-",0)="Dead",
        _xlfn.XLOOKUP(A734,Table3[Tag Number],Table3[Status],"-",0)="Dead",
        _xlfn.XLOOKUP(A734,Table4[Tag Number],Table4[Status],"-",0)="Dead"),"Dead",
     OR(_xlfn.XLOOKUP(A734,Table1[Tag Number],Table1[Status],"-",0)="Alive",
        _xlfn.XLOOKUP(A734,Table2[Tag Number],Table2[Status],"-",0)="Alive",
        _xlfn.XLOOKUP(A734,Table3[Tag Number],Table3[Status],"-",0)="Alive",
        _xlfn.XLOOKUP(A734,Table4[Tag Number],Table4[Status],"-",0)="Alive"),"Alive",
     OR(_xlfn.XLOOKUP(A734,Table1[Tag Number],Table1[Status],"-",0)="-",
        _xlfn.XLOOKUP(A734,Table2[Tag Number],Table2[Status],"-",0)="-",
        _xlfn.XLOOKUP(A734,Table3[Tag Number],Table3[Status],"-",0)="-",
        _xlfn.XLOOKUP(A734,Table4[Tag Number],Table4[Status],"-",0)="-"),
   "-")</f>
        <v>-</v>
      </c>
      <c r="I734" s="90"/>
      <c r="J734" s="90"/>
      <c r="K734" s="91"/>
      <c r="L734" s="91"/>
      <c r="M734" s="91"/>
      <c r="N734" s="92"/>
      <c r="O734" s="89"/>
      <c r="R734" t="b">
        <f t="shared" si="23"/>
        <v>0</v>
      </c>
    </row>
    <row r="735" spans="1:18" ht="15" thickBot="1" x14ac:dyDescent="0.35">
      <c r="A735" s="2" t="s">
        <v>1674</v>
      </c>
      <c r="B735" s="2" t="s">
        <v>1145</v>
      </c>
      <c r="C735" s="84">
        <f>IF(COUNTIF(Table1[Tag Number], A735), 1, 0)</f>
        <v>0</v>
      </c>
      <c r="D735" s="85">
        <f>IF(COUNTIF(Table2[Tag Number], A735), 1, 0)</f>
        <v>0</v>
      </c>
      <c r="E735" s="86">
        <f>IF(COUNTIF(Table3[Tag Number], A735), 1, 0)</f>
        <v>0</v>
      </c>
      <c r="F735" s="86">
        <f>IF(COUNTIF(Table4[Tag Number], A735), 1, 0)</f>
        <v>0</v>
      </c>
      <c r="G735" s="87">
        <f t="shared" si="24"/>
        <v>0</v>
      </c>
      <c r="H735" s="88" t="str" cm="1">
        <f t="array" ref="H735">_xlfn.IFS(OR(_xlfn.XLOOKUP(A735,Table1[Tag Number],Table1[Status],"-",0)="Dead",
        _xlfn.XLOOKUP(A735,Table2[Tag Number],Table2[Status],"-",0)="Dead",
        _xlfn.XLOOKUP(A735,Table3[Tag Number],Table3[Status],"-",0)="Dead",
        _xlfn.XLOOKUP(A735,Table4[Tag Number],Table4[Status],"-",0)="Dead"),"Dead",
     OR(_xlfn.XLOOKUP(A735,Table1[Tag Number],Table1[Status],"-",0)="Alive",
        _xlfn.XLOOKUP(A735,Table2[Tag Number],Table2[Status],"-",0)="Alive",
        _xlfn.XLOOKUP(A735,Table3[Tag Number],Table3[Status],"-",0)="Alive",
        _xlfn.XLOOKUP(A735,Table4[Tag Number],Table4[Status],"-",0)="Alive"),"Alive",
     OR(_xlfn.XLOOKUP(A735,Table1[Tag Number],Table1[Status],"-",0)="-",
        _xlfn.XLOOKUP(A735,Table2[Tag Number],Table2[Status],"-",0)="-",
        _xlfn.XLOOKUP(A735,Table3[Tag Number],Table3[Status],"-",0)="-",
        _xlfn.XLOOKUP(A735,Table4[Tag Number],Table4[Status],"-",0)="-"),
   "-")</f>
        <v>-</v>
      </c>
      <c r="I735" s="90"/>
      <c r="J735" s="90"/>
      <c r="K735" s="91"/>
      <c r="L735" s="91"/>
      <c r="M735" s="91"/>
      <c r="N735" s="92"/>
      <c r="O735" s="89"/>
      <c r="R735" t="b">
        <f t="shared" si="23"/>
        <v>0</v>
      </c>
    </row>
    <row r="736" spans="1:18" ht="15" thickBot="1" x14ac:dyDescent="0.35">
      <c r="A736" s="3" t="s">
        <v>1675</v>
      </c>
      <c r="B736" s="3" t="s">
        <v>1145</v>
      </c>
      <c r="C736" s="84">
        <f>IF(COUNTIF(Table1[Tag Number], A736), 1, 0)</f>
        <v>0</v>
      </c>
      <c r="D736" s="85">
        <f>IF(COUNTIF(Table2[Tag Number], A736), 1, 0)</f>
        <v>0</v>
      </c>
      <c r="E736" s="86">
        <f>IF(COUNTIF(Table3[Tag Number], A736), 1, 0)</f>
        <v>0</v>
      </c>
      <c r="F736" s="86">
        <f>IF(COUNTIF(Table4[Tag Number], A736), 1, 0)</f>
        <v>0</v>
      </c>
      <c r="G736" s="87">
        <f t="shared" si="24"/>
        <v>0</v>
      </c>
      <c r="H736" s="88" t="str" cm="1">
        <f t="array" ref="H736">_xlfn.IFS(OR(_xlfn.XLOOKUP(A736,Table1[Tag Number],Table1[Status],"-",0)="Dead",
        _xlfn.XLOOKUP(A736,Table2[Tag Number],Table2[Status],"-",0)="Dead",
        _xlfn.XLOOKUP(A736,Table3[Tag Number],Table3[Status],"-",0)="Dead",
        _xlfn.XLOOKUP(A736,Table4[Tag Number],Table4[Status],"-",0)="Dead"),"Dead",
     OR(_xlfn.XLOOKUP(A736,Table1[Tag Number],Table1[Status],"-",0)="Alive",
        _xlfn.XLOOKUP(A736,Table2[Tag Number],Table2[Status],"-",0)="Alive",
        _xlfn.XLOOKUP(A736,Table3[Tag Number],Table3[Status],"-",0)="Alive",
        _xlfn.XLOOKUP(A736,Table4[Tag Number],Table4[Status],"-",0)="Alive"),"Alive",
     OR(_xlfn.XLOOKUP(A736,Table1[Tag Number],Table1[Status],"-",0)="-",
        _xlfn.XLOOKUP(A736,Table2[Tag Number],Table2[Status],"-",0)="-",
        _xlfn.XLOOKUP(A736,Table3[Tag Number],Table3[Status],"-",0)="-",
        _xlfn.XLOOKUP(A736,Table4[Tag Number],Table4[Status],"-",0)="-"),
   "-")</f>
        <v>-</v>
      </c>
      <c r="I736" s="90"/>
      <c r="J736" s="90"/>
      <c r="K736" s="91"/>
      <c r="L736" s="91"/>
      <c r="M736" s="91"/>
      <c r="N736" s="92"/>
      <c r="O736" s="89"/>
      <c r="R736" t="b">
        <f t="shared" si="23"/>
        <v>0</v>
      </c>
    </row>
    <row r="737" spans="1:18" ht="15" thickBot="1" x14ac:dyDescent="0.35">
      <c r="A737" s="2" t="s">
        <v>1676</v>
      </c>
      <c r="B737" s="2" t="s">
        <v>1145</v>
      </c>
      <c r="C737" s="84">
        <f>IF(COUNTIF(Table1[Tag Number], A737), 1, 0)</f>
        <v>0</v>
      </c>
      <c r="D737" s="85">
        <f>IF(COUNTIF(Table2[Tag Number], A737), 1, 0)</f>
        <v>0</v>
      </c>
      <c r="E737" s="86">
        <f>IF(COUNTIF(Table3[Tag Number], A737), 1, 0)</f>
        <v>0</v>
      </c>
      <c r="F737" s="86">
        <f>IF(COUNTIF(Table4[Tag Number], A737), 1, 0)</f>
        <v>0</v>
      </c>
      <c r="G737" s="87">
        <f t="shared" si="24"/>
        <v>0</v>
      </c>
      <c r="H737" s="88" t="str" cm="1">
        <f t="array" ref="H737">_xlfn.IFS(OR(_xlfn.XLOOKUP(A737,Table1[Tag Number],Table1[Status],"-",0)="Dead",
        _xlfn.XLOOKUP(A737,Table2[Tag Number],Table2[Status],"-",0)="Dead",
        _xlfn.XLOOKUP(A737,Table3[Tag Number],Table3[Status],"-",0)="Dead",
        _xlfn.XLOOKUP(A737,Table4[Tag Number],Table4[Status],"-",0)="Dead"),"Dead",
     OR(_xlfn.XLOOKUP(A737,Table1[Tag Number],Table1[Status],"-",0)="Alive",
        _xlfn.XLOOKUP(A737,Table2[Tag Number],Table2[Status],"-",0)="Alive",
        _xlfn.XLOOKUP(A737,Table3[Tag Number],Table3[Status],"-",0)="Alive",
        _xlfn.XLOOKUP(A737,Table4[Tag Number],Table4[Status],"-",0)="Alive"),"Alive",
     OR(_xlfn.XLOOKUP(A737,Table1[Tag Number],Table1[Status],"-",0)="-",
        _xlfn.XLOOKUP(A737,Table2[Tag Number],Table2[Status],"-",0)="-",
        _xlfn.XLOOKUP(A737,Table3[Tag Number],Table3[Status],"-",0)="-",
        _xlfn.XLOOKUP(A737,Table4[Tag Number],Table4[Status],"-",0)="-"),
   "-")</f>
        <v>-</v>
      </c>
      <c r="I737" s="90"/>
      <c r="J737" s="90"/>
      <c r="K737" s="91"/>
      <c r="L737" s="91"/>
      <c r="M737" s="91"/>
      <c r="N737" s="92"/>
      <c r="O737" s="89"/>
      <c r="R737" t="b">
        <f t="shared" si="23"/>
        <v>0</v>
      </c>
    </row>
    <row r="738" spans="1:18" ht="15" thickBot="1" x14ac:dyDescent="0.35">
      <c r="A738" s="3" t="s">
        <v>1677</v>
      </c>
      <c r="B738" s="3" t="s">
        <v>1145</v>
      </c>
      <c r="C738" s="84">
        <f>IF(COUNTIF(Table1[Tag Number], A738), 1, 0)</f>
        <v>0</v>
      </c>
      <c r="D738" s="85">
        <f>IF(COUNTIF(Table2[Tag Number], A738), 1, 0)</f>
        <v>0</v>
      </c>
      <c r="E738" s="86">
        <f>IF(COUNTIF(Table3[Tag Number], A738), 1, 0)</f>
        <v>0</v>
      </c>
      <c r="F738" s="86">
        <f>IF(COUNTIF(Table4[Tag Number], A738), 1, 0)</f>
        <v>0</v>
      </c>
      <c r="G738" s="87">
        <f t="shared" si="24"/>
        <v>0</v>
      </c>
      <c r="H738" s="88" t="str" cm="1">
        <f t="array" ref="H738">_xlfn.IFS(OR(_xlfn.XLOOKUP(A738,Table1[Tag Number],Table1[Status],"-",0)="Dead",
        _xlfn.XLOOKUP(A738,Table2[Tag Number],Table2[Status],"-",0)="Dead",
        _xlfn.XLOOKUP(A738,Table3[Tag Number],Table3[Status],"-",0)="Dead",
        _xlfn.XLOOKUP(A738,Table4[Tag Number],Table4[Status],"-",0)="Dead"),"Dead",
     OR(_xlfn.XLOOKUP(A738,Table1[Tag Number],Table1[Status],"-",0)="Alive",
        _xlfn.XLOOKUP(A738,Table2[Tag Number],Table2[Status],"-",0)="Alive",
        _xlfn.XLOOKUP(A738,Table3[Tag Number],Table3[Status],"-",0)="Alive",
        _xlfn.XLOOKUP(A738,Table4[Tag Number],Table4[Status],"-",0)="Alive"),"Alive",
     OR(_xlfn.XLOOKUP(A738,Table1[Tag Number],Table1[Status],"-",0)="-",
        _xlfn.XLOOKUP(A738,Table2[Tag Number],Table2[Status],"-",0)="-",
        _xlfn.XLOOKUP(A738,Table3[Tag Number],Table3[Status],"-",0)="-",
        _xlfn.XLOOKUP(A738,Table4[Tag Number],Table4[Status],"-",0)="-"),
   "-")</f>
        <v>-</v>
      </c>
      <c r="I738" s="90"/>
      <c r="J738" s="90"/>
      <c r="K738" s="91"/>
      <c r="L738" s="91"/>
      <c r="M738" s="91"/>
      <c r="N738" s="92"/>
      <c r="O738" s="89"/>
      <c r="R738" t="b">
        <f t="shared" si="23"/>
        <v>0</v>
      </c>
    </row>
    <row r="739" spans="1:18" ht="15" thickBot="1" x14ac:dyDescent="0.35">
      <c r="A739" s="2" t="s">
        <v>285</v>
      </c>
      <c r="B739" s="2" t="s">
        <v>1145</v>
      </c>
      <c r="C739" s="84">
        <f>IF(COUNTIF(Table1[Tag Number], A739), 1, 0)</f>
        <v>1</v>
      </c>
      <c r="D739" s="85">
        <f>IF(COUNTIF(Table2[Tag Number], A739), 1, 0)</f>
        <v>0</v>
      </c>
      <c r="E739" s="86">
        <f>IF(COUNTIF(Table3[Tag Number], A739), 1, 0)</f>
        <v>0</v>
      </c>
      <c r="F739" s="86">
        <f>IF(COUNTIF(Table4[Tag Number], A739), 1, 0)</f>
        <v>1</v>
      </c>
      <c r="G739" s="87">
        <f t="shared" si="24"/>
        <v>2</v>
      </c>
      <c r="H739" s="88" t="str" cm="1">
        <f t="array" ref="H739">_xlfn.IFS(OR(_xlfn.XLOOKUP(A739,Table1[Tag Number],Table1[Status],"-",0)="Dead",
        _xlfn.XLOOKUP(A739,Table2[Tag Number],Table2[Status],"-",0)="Dead",
        _xlfn.XLOOKUP(A739,Table3[Tag Number],Table3[Status],"-",0)="Dead",
        _xlfn.XLOOKUP(A739,Table4[Tag Number],Table4[Status],"-",0)="Dead"),"Dead",
     OR(_xlfn.XLOOKUP(A739,Table1[Tag Number],Table1[Status],"-",0)="Alive",
        _xlfn.XLOOKUP(A739,Table2[Tag Number],Table2[Status],"-",0)="Alive",
        _xlfn.XLOOKUP(A739,Table3[Tag Number],Table3[Status],"-",0)="Alive",
        _xlfn.XLOOKUP(A739,Table4[Tag Number],Table4[Status],"-",0)="Alive"),"Alive",
     OR(_xlfn.XLOOKUP(A739,Table1[Tag Number],Table1[Status],"-",0)="-",
        _xlfn.XLOOKUP(A739,Table2[Tag Number],Table2[Status],"-",0)="-",
        _xlfn.XLOOKUP(A739,Table3[Tag Number],Table3[Status],"-",0)="-",
        _xlfn.XLOOKUP(A739,Table4[Tag Number],Table4[Status],"-",0)="-"),
   "-")</f>
        <v>Dead</v>
      </c>
      <c r="I739" s="90"/>
      <c r="J739" s="90"/>
      <c r="K739" s="91"/>
      <c r="L739" s="91"/>
      <c r="M739" s="91"/>
      <c r="N739" s="92"/>
      <c r="O739" s="89"/>
      <c r="R739" t="str">
        <f t="shared" si="23"/>
        <v>B744</v>
      </c>
    </row>
    <row r="740" spans="1:18" ht="15" thickBot="1" x14ac:dyDescent="0.35">
      <c r="A740" s="3" t="s">
        <v>1678</v>
      </c>
      <c r="B740" s="3" t="s">
        <v>1145</v>
      </c>
      <c r="C740" s="84">
        <f>IF(COUNTIF(Table1[Tag Number], A740), 1, 0)</f>
        <v>0</v>
      </c>
      <c r="D740" s="85">
        <f>IF(COUNTIF(Table2[Tag Number], A740), 1, 0)</f>
        <v>0</v>
      </c>
      <c r="E740" s="86">
        <f>IF(COUNTIF(Table3[Tag Number], A740), 1, 0)</f>
        <v>0</v>
      </c>
      <c r="F740" s="86">
        <f>IF(COUNTIF(Table4[Tag Number], A740), 1, 0)</f>
        <v>0</v>
      </c>
      <c r="G740" s="87">
        <f t="shared" si="24"/>
        <v>0</v>
      </c>
      <c r="H740" s="88" t="str" cm="1">
        <f t="array" ref="H740">_xlfn.IFS(OR(_xlfn.XLOOKUP(A740,Table1[Tag Number],Table1[Status],"-",0)="Dead",
        _xlfn.XLOOKUP(A740,Table2[Tag Number],Table2[Status],"-",0)="Dead",
        _xlfn.XLOOKUP(A740,Table3[Tag Number],Table3[Status],"-",0)="Dead",
        _xlfn.XLOOKUP(A740,Table4[Tag Number],Table4[Status],"-",0)="Dead"),"Dead",
     OR(_xlfn.XLOOKUP(A740,Table1[Tag Number],Table1[Status],"-",0)="Alive",
        _xlfn.XLOOKUP(A740,Table2[Tag Number],Table2[Status],"-",0)="Alive",
        _xlfn.XLOOKUP(A740,Table3[Tag Number],Table3[Status],"-",0)="Alive",
        _xlfn.XLOOKUP(A740,Table4[Tag Number],Table4[Status],"-",0)="Alive"),"Alive",
     OR(_xlfn.XLOOKUP(A740,Table1[Tag Number],Table1[Status],"-",0)="-",
        _xlfn.XLOOKUP(A740,Table2[Tag Number],Table2[Status],"-",0)="-",
        _xlfn.XLOOKUP(A740,Table3[Tag Number],Table3[Status],"-",0)="-",
        _xlfn.XLOOKUP(A740,Table4[Tag Number],Table4[Status],"-",0)="-"),
   "-")</f>
        <v>-</v>
      </c>
      <c r="I740" s="90"/>
      <c r="J740" s="90"/>
      <c r="K740" s="91"/>
      <c r="L740" s="91"/>
      <c r="M740" s="91"/>
      <c r="N740" s="92"/>
      <c r="O740" s="89"/>
      <c r="R740" t="b">
        <f t="shared" si="23"/>
        <v>0</v>
      </c>
    </row>
    <row r="741" spans="1:18" ht="15" thickBot="1" x14ac:dyDescent="0.35">
      <c r="A741" s="2" t="s">
        <v>1679</v>
      </c>
      <c r="B741" s="2" t="s">
        <v>1145</v>
      </c>
      <c r="C741" s="84">
        <f>IF(COUNTIF(Table1[Tag Number], A741), 1, 0)</f>
        <v>0</v>
      </c>
      <c r="D741" s="85">
        <f>IF(COUNTIF(Table2[Tag Number], A741), 1, 0)</f>
        <v>0</v>
      </c>
      <c r="E741" s="86">
        <f>IF(COUNTIF(Table3[Tag Number], A741), 1, 0)</f>
        <v>0</v>
      </c>
      <c r="F741" s="86">
        <f>IF(COUNTIF(Table4[Tag Number], A741), 1, 0)</f>
        <v>0</v>
      </c>
      <c r="G741" s="87">
        <f t="shared" si="24"/>
        <v>0</v>
      </c>
      <c r="H741" s="88" t="str" cm="1">
        <f t="array" ref="H741">_xlfn.IFS(OR(_xlfn.XLOOKUP(A741,Table1[Tag Number],Table1[Status],"-",0)="Dead",
        _xlfn.XLOOKUP(A741,Table2[Tag Number],Table2[Status],"-",0)="Dead",
        _xlfn.XLOOKUP(A741,Table3[Tag Number],Table3[Status],"-",0)="Dead",
        _xlfn.XLOOKUP(A741,Table4[Tag Number],Table4[Status],"-",0)="Dead"),"Dead",
     OR(_xlfn.XLOOKUP(A741,Table1[Tag Number],Table1[Status],"-",0)="Alive",
        _xlfn.XLOOKUP(A741,Table2[Tag Number],Table2[Status],"-",0)="Alive",
        _xlfn.XLOOKUP(A741,Table3[Tag Number],Table3[Status],"-",0)="Alive",
        _xlfn.XLOOKUP(A741,Table4[Tag Number],Table4[Status],"-",0)="Alive"),"Alive",
     OR(_xlfn.XLOOKUP(A741,Table1[Tag Number],Table1[Status],"-",0)="-",
        _xlfn.XLOOKUP(A741,Table2[Tag Number],Table2[Status],"-",0)="-",
        _xlfn.XLOOKUP(A741,Table3[Tag Number],Table3[Status],"-",0)="-",
        _xlfn.XLOOKUP(A741,Table4[Tag Number],Table4[Status],"-",0)="-"),
   "-")</f>
        <v>-</v>
      </c>
      <c r="I741" s="90"/>
      <c r="J741" s="90"/>
      <c r="K741" s="91"/>
      <c r="L741" s="91"/>
      <c r="M741" s="91"/>
      <c r="N741" s="92"/>
      <c r="O741" s="89"/>
      <c r="R741" t="b">
        <f t="shared" si="23"/>
        <v>0</v>
      </c>
    </row>
    <row r="742" spans="1:18" ht="15" thickBot="1" x14ac:dyDescent="0.35">
      <c r="A742" s="3" t="s">
        <v>1680</v>
      </c>
      <c r="B742" s="3" t="s">
        <v>1145</v>
      </c>
      <c r="C742" s="84">
        <f>IF(COUNTIF(Table1[Tag Number], A742), 1, 0)</f>
        <v>0</v>
      </c>
      <c r="D742" s="85">
        <f>IF(COUNTIF(Table2[Tag Number], A742), 1, 0)</f>
        <v>0</v>
      </c>
      <c r="E742" s="86">
        <f>IF(COUNTIF(Table3[Tag Number], A742), 1, 0)</f>
        <v>0</v>
      </c>
      <c r="F742" s="86">
        <f>IF(COUNTIF(Table4[Tag Number], A742), 1, 0)</f>
        <v>0</v>
      </c>
      <c r="G742" s="87">
        <f t="shared" si="24"/>
        <v>0</v>
      </c>
      <c r="H742" s="88" t="str" cm="1">
        <f t="array" ref="H742">_xlfn.IFS(OR(_xlfn.XLOOKUP(A742,Table1[Tag Number],Table1[Status],"-",0)="Dead",
        _xlfn.XLOOKUP(A742,Table2[Tag Number],Table2[Status],"-",0)="Dead",
        _xlfn.XLOOKUP(A742,Table3[Tag Number],Table3[Status],"-",0)="Dead",
        _xlfn.XLOOKUP(A742,Table4[Tag Number],Table4[Status],"-",0)="Dead"),"Dead",
     OR(_xlfn.XLOOKUP(A742,Table1[Tag Number],Table1[Status],"-",0)="Alive",
        _xlfn.XLOOKUP(A742,Table2[Tag Number],Table2[Status],"-",0)="Alive",
        _xlfn.XLOOKUP(A742,Table3[Tag Number],Table3[Status],"-",0)="Alive",
        _xlfn.XLOOKUP(A742,Table4[Tag Number],Table4[Status],"-",0)="Alive"),"Alive",
     OR(_xlfn.XLOOKUP(A742,Table1[Tag Number],Table1[Status],"-",0)="-",
        _xlfn.XLOOKUP(A742,Table2[Tag Number],Table2[Status],"-",0)="-",
        _xlfn.XLOOKUP(A742,Table3[Tag Number],Table3[Status],"-",0)="-",
        _xlfn.XLOOKUP(A742,Table4[Tag Number],Table4[Status],"-",0)="-"),
   "-")</f>
        <v>-</v>
      </c>
      <c r="I742" s="90"/>
      <c r="J742" s="90"/>
      <c r="K742" s="91"/>
      <c r="L742" s="91"/>
      <c r="M742" s="91"/>
      <c r="N742" s="92"/>
      <c r="O742" s="89"/>
      <c r="R742" t="b">
        <f t="shared" si="23"/>
        <v>0</v>
      </c>
    </row>
    <row r="743" spans="1:18" ht="15" thickBot="1" x14ac:dyDescent="0.35">
      <c r="A743" s="93" t="s">
        <v>1681</v>
      </c>
      <c r="B743" s="93" t="s">
        <v>1145</v>
      </c>
      <c r="C743" s="84">
        <f>IF(COUNTIF(Table1[Tag Number], A743), 1, 0)</f>
        <v>0</v>
      </c>
      <c r="D743" s="85">
        <f>IF(COUNTIF(Table2[Tag Number], A743), 1, 0)</f>
        <v>0</v>
      </c>
      <c r="E743" s="86">
        <f>IF(COUNTIF(Table3[Tag Number], A743), 1, 0)</f>
        <v>0</v>
      </c>
      <c r="F743" s="86">
        <f>IF(COUNTIF(Table4[Tag Number], A743), 1, 0)</f>
        <v>0</v>
      </c>
      <c r="G743" s="87">
        <f t="shared" si="24"/>
        <v>0</v>
      </c>
      <c r="H743" s="88" t="str" cm="1">
        <f t="array" ref="H743">_xlfn.IFS(OR(_xlfn.XLOOKUP(A743,Table1[Tag Number],Table1[Status],"-",0)="Dead",
        _xlfn.XLOOKUP(A743,Table2[Tag Number],Table2[Status],"-",0)="Dead",
        _xlfn.XLOOKUP(A743,Table3[Tag Number],Table3[Status],"-",0)="Dead",
        _xlfn.XLOOKUP(A743,Table4[Tag Number],Table4[Status],"-",0)="Dead"),"Dead",
     OR(_xlfn.XLOOKUP(A743,Table1[Tag Number],Table1[Status],"-",0)="Alive",
        _xlfn.XLOOKUP(A743,Table2[Tag Number],Table2[Status],"-",0)="Alive",
        _xlfn.XLOOKUP(A743,Table3[Tag Number],Table3[Status],"-",0)="Alive",
        _xlfn.XLOOKUP(A743,Table4[Tag Number],Table4[Status],"-",0)="Alive"),"Alive",
     OR(_xlfn.XLOOKUP(A743,Table1[Tag Number],Table1[Status],"-",0)="-",
        _xlfn.XLOOKUP(A743,Table2[Tag Number],Table2[Status],"-",0)="-",
        _xlfn.XLOOKUP(A743,Table3[Tag Number],Table3[Status],"-",0)="-",
        _xlfn.XLOOKUP(A743,Table4[Tag Number],Table4[Status],"-",0)="-"),
   "-")</f>
        <v>-</v>
      </c>
      <c r="I743" s="90"/>
      <c r="J743" s="90"/>
      <c r="K743" s="91"/>
      <c r="L743" s="91"/>
      <c r="M743" s="91"/>
      <c r="N743" s="92"/>
      <c r="O743" s="89"/>
      <c r="R743" t="b">
        <f t="shared" si="23"/>
        <v>0</v>
      </c>
    </row>
    <row r="744" spans="1:18" ht="15" thickBot="1" x14ac:dyDescent="0.35">
      <c r="A744" s="3" t="s">
        <v>1682</v>
      </c>
      <c r="B744" s="3" t="s">
        <v>1145</v>
      </c>
      <c r="C744" s="84">
        <f>IF(COUNTIF(Table1[Tag Number], A744), 1, 0)</f>
        <v>0</v>
      </c>
      <c r="D744" s="85">
        <f>IF(COUNTIF(Table2[Tag Number], A744), 1, 0)</f>
        <v>0</v>
      </c>
      <c r="E744" s="86">
        <f>IF(COUNTIF(Table3[Tag Number], A744), 1, 0)</f>
        <v>0</v>
      </c>
      <c r="F744" s="86">
        <f>IF(COUNTIF(Table4[Tag Number], A744), 1, 0)</f>
        <v>0</v>
      </c>
      <c r="G744" s="87">
        <f t="shared" si="24"/>
        <v>0</v>
      </c>
      <c r="H744" s="88" t="str" cm="1">
        <f t="array" ref="H744">_xlfn.IFS(OR(_xlfn.XLOOKUP(A744,Table1[Tag Number],Table1[Status],"-",0)="Dead",
        _xlfn.XLOOKUP(A744,Table2[Tag Number],Table2[Status],"-",0)="Dead",
        _xlfn.XLOOKUP(A744,Table3[Tag Number],Table3[Status],"-",0)="Dead",
        _xlfn.XLOOKUP(A744,Table4[Tag Number],Table4[Status],"-",0)="Dead"),"Dead",
     OR(_xlfn.XLOOKUP(A744,Table1[Tag Number],Table1[Status],"-",0)="Alive",
        _xlfn.XLOOKUP(A744,Table2[Tag Number],Table2[Status],"-",0)="Alive",
        _xlfn.XLOOKUP(A744,Table3[Tag Number],Table3[Status],"-",0)="Alive",
        _xlfn.XLOOKUP(A744,Table4[Tag Number],Table4[Status],"-",0)="Alive"),"Alive",
     OR(_xlfn.XLOOKUP(A744,Table1[Tag Number],Table1[Status],"-",0)="-",
        _xlfn.XLOOKUP(A744,Table2[Tag Number],Table2[Status],"-",0)="-",
        _xlfn.XLOOKUP(A744,Table3[Tag Number],Table3[Status],"-",0)="-",
        _xlfn.XLOOKUP(A744,Table4[Tag Number],Table4[Status],"-",0)="-"),
   "-")</f>
        <v>-</v>
      </c>
      <c r="I744" s="90"/>
      <c r="J744" s="90"/>
      <c r="K744" s="91"/>
      <c r="L744" s="91"/>
      <c r="M744" s="91"/>
      <c r="N744" s="92"/>
      <c r="O744" s="89"/>
      <c r="R744" t="b">
        <f t="shared" si="23"/>
        <v>0</v>
      </c>
    </row>
    <row r="745" spans="1:18" ht="15" thickBot="1" x14ac:dyDescent="0.35">
      <c r="A745" s="2" t="s">
        <v>1683</v>
      </c>
      <c r="B745" s="2" t="s">
        <v>1145</v>
      </c>
      <c r="C745" s="84">
        <f>IF(COUNTIF(Table1[Tag Number], A745), 1, 0)</f>
        <v>0</v>
      </c>
      <c r="D745" s="85">
        <f>IF(COUNTIF(Table2[Tag Number], A745), 1, 0)</f>
        <v>0</v>
      </c>
      <c r="E745" s="86">
        <f>IF(COUNTIF(Table3[Tag Number], A745), 1, 0)</f>
        <v>0</v>
      </c>
      <c r="F745" s="86">
        <f>IF(COUNTIF(Table4[Tag Number], A745), 1, 0)</f>
        <v>0</v>
      </c>
      <c r="G745" s="87">
        <f t="shared" si="24"/>
        <v>0</v>
      </c>
      <c r="H745" s="88" t="str" cm="1">
        <f t="array" ref="H745">_xlfn.IFS(OR(_xlfn.XLOOKUP(A745,Table1[Tag Number],Table1[Status],"-",0)="Dead",
        _xlfn.XLOOKUP(A745,Table2[Tag Number],Table2[Status],"-",0)="Dead",
        _xlfn.XLOOKUP(A745,Table3[Tag Number],Table3[Status],"-",0)="Dead",
        _xlfn.XLOOKUP(A745,Table4[Tag Number],Table4[Status],"-",0)="Dead"),"Dead",
     OR(_xlfn.XLOOKUP(A745,Table1[Tag Number],Table1[Status],"-",0)="Alive",
        _xlfn.XLOOKUP(A745,Table2[Tag Number],Table2[Status],"-",0)="Alive",
        _xlfn.XLOOKUP(A745,Table3[Tag Number],Table3[Status],"-",0)="Alive",
        _xlfn.XLOOKUP(A745,Table4[Tag Number],Table4[Status],"-",0)="Alive"),"Alive",
     OR(_xlfn.XLOOKUP(A745,Table1[Tag Number],Table1[Status],"-",0)="-",
        _xlfn.XLOOKUP(A745,Table2[Tag Number],Table2[Status],"-",0)="-",
        _xlfn.XLOOKUP(A745,Table3[Tag Number],Table3[Status],"-",0)="-",
        _xlfn.XLOOKUP(A745,Table4[Tag Number],Table4[Status],"-",0)="-"),
   "-")</f>
        <v>-</v>
      </c>
      <c r="I745" s="90"/>
      <c r="J745" s="90"/>
      <c r="K745" s="91"/>
      <c r="L745" s="91"/>
      <c r="M745" s="91"/>
      <c r="N745" s="92"/>
      <c r="O745" s="89"/>
      <c r="R745" t="b">
        <f t="shared" si="23"/>
        <v>0</v>
      </c>
    </row>
    <row r="746" spans="1:18" ht="15" thickBot="1" x14ac:dyDescent="0.35">
      <c r="A746" s="3" t="s">
        <v>1684</v>
      </c>
      <c r="B746" s="3" t="s">
        <v>1145</v>
      </c>
      <c r="C746" s="84">
        <f>IF(COUNTIF(Table1[Tag Number], A746), 1, 0)</f>
        <v>0</v>
      </c>
      <c r="D746" s="85">
        <f>IF(COUNTIF(Table2[Tag Number], A746), 1, 0)</f>
        <v>0</v>
      </c>
      <c r="E746" s="86">
        <f>IF(COUNTIF(Table3[Tag Number], A746), 1, 0)</f>
        <v>0</v>
      </c>
      <c r="F746" s="86">
        <f>IF(COUNTIF(Table4[Tag Number], A746), 1, 0)</f>
        <v>0</v>
      </c>
      <c r="G746" s="87">
        <f t="shared" si="24"/>
        <v>0</v>
      </c>
      <c r="H746" s="88" t="str" cm="1">
        <f t="array" ref="H746">_xlfn.IFS(OR(_xlfn.XLOOKUP(A746,Table1[Tag Number],Table1[Status],"-",0)="Dead",
        _xlfn.XLOOKUP(A746,Table2[Tag Number],Table2[Status],"-",0)="Dead",
        _xlfn.XLOOKUP(A746,Table3[Tag Number],Table3[Status],"-",0)="Dead",
        _xlfn.XLOOKUP(A746,Table4[Tag Number],Table4[Status],"-",0)="Dead"),"Dead",
     OR(_xlfn.XLOOKUP(A746,Table1[Tag Number],Table1[Status],"-",0)="Alive",
        _xlfn.XLOOKUP(A746,Table2[Tag Number],Table2[Status],"-",0)="Alive",
        _xlfn.XLOOKUP(A746,Table3[Tag Number],Table3[Status],"-",0)="Alive",
        _xlfn.XLOOKUP(A746,Table4[Tag Number],Table4[Status],"-",0)="Alive"),"Alive",
     OR(_xlfn.XLOOKUP(A746,Table1[Tag Number],Table1[Status],"-",0)="-",
        _xlfn.XLOOKUP(A746,Table2[Tag Number],Table2[Status],"-",0)="-",
        _xlfn.XLOOKUP(A746,Table3[Tag Number],Table3[Status],"-",0)="-",
        _xlfn.XLOOKUP(A746,Table4[Tag Number],Table4[Status],"-",0)="-"),
   "-")</f>
        <v>-</v>
      </c>
      <c r="I746" s="90"/>
      <c r="J746" s="90"/>
      <c r="K746" s="91"/>
      <c r="L746" s="91"/>
      <c r="M746" s="91"/>
      <c r="N746" s="92"/>
      <c r="O746" s="89"/>
      <c r="R746" t="b">
        <f t="shared" si="23"/>
        <v>0</v>
      </c>
    </row>
    <row r="747" spans="1:18" ht="15" thickBot="1" x14ac:dyDescent="0.35">
      <c r="A747" s="2" t="s">
        <v>254</v>
      </c>
      <c r="B747" s="2" t="s">
        <v>1145</v>
      </c>
      <c r="C747" s="84">
        <f>IF(COUNTIF(Table1[Tag Number], A747), 1, 0)</f>
        <v>0</v>
      </c>
      <c r="D747" s="85">
        <f>IF(COUNTIF(Table2[Tag Number], A747), 1, 0)</f>
        <v>0</v>
      </c>
      <c r="E747" s="86">
        <f>IF(COUNTIF(Table3[Tag Number], A747), 1, 0)</f>
        <v>0</v>
      </c>
      <c r="F747" s="86">
        <f>IF(COUNTIF(Table4[Tag Number], A747), 1, 0)</f>
        <v>1</v>
      </c>
      <c r="G747" s="87">
        <f t="shared" si="24"/>
        <v>1</v>
      </c>
      <c r="H747" s="88" t="str" cm="1">
        <f t="array" ref="H747">_xlfn.IFS(OR(_xlfn.XLOOKUP(A747,Table1[Tag Number],Table1[Status],"-",0)="Dead",
        _xlfn.XLOOKUP(A747,Table2[Tag Number],Table2[Status],"-",0)="Dead",
        _xlfn.XLOOKUP(A747,Table3[Tag Number],Table3[Status],"-",0)="Dead",
        _xlfn.XLOOKUP(A747,Table4[Tag Number],Table4[Status],"-",0)="Dead"),"Dead",
     OR(_xlfn.XLOOKUP(A747,Table1[Tag Number],Table1[Status],"-",0)="Alive",
        _xlfn.XLOOKUP(A747,Table2[Tag Number],Table2[Status],"-",0)="Alive",
        _xlfn.XLOOKUP(A747,Table3[Tag Number],Table3[Status],"-",0)="Alive",
        _xlfn.XLOOKUP(A747,Table4[Tag Number],Table4[Status],"-",0)="Alive"),"Alive",
     OR(_xlfn.XLOOKUP(A747,Table1[Tag Number],Table1[Status],"-",0)="-",
        _xlfn.XLOOKUP(A747,Table2[Tag Number],Table2[Status],"-",0)="-",
        _xlfn.XLOOKUP(A747,Table3[Tag Number],Table3[Status],"-",0)="-",
        _xlfn.XLOOKUP(A747,Table4[Tag Number],Table4[Status],"-",0)="-"),
   "-")</f>
        <v>Dead</v>
      </c>
      <c r="I747" s="90"/>
      <c r="J747" s="90"/>
      <c r="K747" s="91"/>
      <c r="L747" s="91"/>
      <c r="M747" s="91"/>
      <c r="N747" s="92"/>
      <c r="O747" s="89"/>
      <c r="R747" t="b">
        <f t="shared" si="23"/>
        <v>0</v>
      </c>
    </row>
    <row r="748" spans="1:18" ht="15" thickBot="1" x14ac:dyDescent="0.35">
      <c r="A748" s="3" t="s">
        <v>1685</v>
      </c>
      <c r="B748" s="3" t="s">
        <v>1145</v>
      </c>
      <c r="C748" s="84">
        <f>IF(COUNTIF(Table1[Tag Number], A748), 1, 0)</f>
        <v>0</v>
      </c>
      <c r="D748" s="85">
        <f>IF(COUNTIF(Table2[Tag Number], A748), 1, 0)</f>
        <v>0</v>
      </c>
      <c r="E748" s="86">
        <f>IF(COUNTIF(Table3[Tag Number], A748), 1, 0)</f>
        <v>0</v>
      </c>
      <c r="F748" s="86">
        <f>IF(COUNTIF(Table4[Tag Number], A748), 1, 0)</f>
        <v>0</v>
      </c>
      <c r="G748" s="87">
        <f t="shared" si="24"/>
        <v>0</v>
      </c>
      <c r="H748" s="88" t="str" cm="1">
        <f t="array" ref="H748">_xlfn.IFS(OR(_xlfn.XLOOKUP(A748,Table1[Tag Number],Table1[Status],"-",0)="Dead",
        _xlfn.XLOOKUP(A748,Table2[Tag Number],Table2[Status],"-",0)="Dead",
        _xlfn.XLOOKUP(A748,Table3[Tag Number],Table3[Status],"-",0)="Dead",
        _xlfn.XLOOKUP(A748,Table4[Tag Number],Table4[Status],"-",0)="Dead"),"Dead",
     OR(_xlfn.XLOOKUP(A748,Table1[Tag Number],Table1[Status],"-",0)="Alive",
        _xlfn.XLOOKUP(A748,Table2[Tag Number],Table2[Status],"-",0)="Alive",
        _xlfn.XLOOKUP(A748,Table3[Tag Number],Table3[Status],"-",0)="Alive",
        _xlfn.XLOOKUP(A748,Table4[Tag Number],Table4[Status],"-",0)="Alive"),"Alive",
     OR(_xlfn.XLOOKUP(A748,Table1[Tag Number],Table1[Status],"-",0)="-",
        _xlfn.XLOOKUP(A748,Table2[Tag Number],Table2[Status],"-",0)="-",
        _xlfn.XLOOKUP(A748,Table3[Tag Number],Table3[Status],"-",0)="-",
        _xlfn.XLOOKUP(A748,Table4[Tag Number],Table4[Status],"-",0)="-"),
   "-")</f>
        <v>-</v>
      </c>
      <c r="I748" s="90"/>
      <c r="J748" s="90"/>
      <c r="K748" s="91"/>
      <c r="L748" s="91"/>
      <c r="M748" s="91"/>
      <c r="N748" s="92"/>
      <c r="O748" s="89"/>
      <c r="R748" t="b">
        <f t="shared" si="23"/>
        <v>0</v>
      </c>
    </row>
    <row r="749" spans="1:18" ht="15" thickBot="1" x14ac:dyDescent="0.35">
      <c r="A749" s="2" t="s">
        <v>1004</v>
      </c>
      <c r="B749" s="2" t="s">
        <v>1137</v>
      </c>
      <c r="C749" s="84">
        <f>IF(COUNTIF(Table1[Tag Number], A749), 1, 0)</f>
        <v>0</v>
      </c>
      <c r="D749" s="85">
        <f>IF(COUNTIF(Table2[Tag Number], A749), 1, 0)</f>
        <v>0</v>
      </c>
      <c r="E749" s="86">
        <f>IF(COUNTIF(Table3[Tag Number], A749), 1, 0)</f>
        <v>0</v>
      </c>
      <c r="F749" s="86">
        <f>IF(COUNTIF(Table4[Tag Number], A749), 1, 0)</f>
        <v>0</v>
      </c>
      <c r="G749" s="87">
        <f t="shared" si="24"/>
        <v>0</v>
      </c>
      <c r="H749" s="88" t="str" cm="1">
        <f t="array" ref="H749">_xlfn.IFS(OR(_xlfn.XLOOKUP(A749,Table1[Tag Number],Table1[Status],"-",0)="Dead",
        _xlfn.XLOOKUP(A749,Table2[Tag Number],Table2[Status],"-",0)="Dead",
        _xlfn.XLOOKUP(A749,Table3[Tag Number],Table3[Status],"-",0)="Dead",
        _xlfn.XLOOKUP(A749,Table4[Tag Number],Table4[Status],"-",0)="Dead"),"Dead",
     OR(_xlfn.XLOOKUP(A749,Table1[Tag Number],Table1[Status],"-",0)="Alive",
        _xlfn.XLOOKUP(A749,Table2[Tag Number],Table2[Status],"-",0)="Alive",
        _xlfn.XLOOKUP(A749,Table3[Tag Number],Table3[Status],"-",0)="Alive",
        _xlfn.XLOOKUP(A749,Table4[Tag Number],Table4[Status],"-",0)="Alive"),"Alive",
     OR(_xlfn.XLOOKUP(A749,Table1[Tag Number],Table1[Status],"-",0)="-",
        _xlfn.XLOOKUP(A749,Table2[Tag Number],Table2[Status],"-",0)="-",
        _xlfn.XLOOKUP(A749,Table3[Tag Number],Table3[Status],"-",0)="-",
        _xlfn.XLOOKUP(A749,Table4[Tag Number],Table4[Status],"-",0)="-"),
   "-")</f>
        <v>-</v>
      </c>
      <c r="I749" s="90"/>
      <c r="J749" s="90"/>
      <c r="K749" s="91"/>
      <c r="L749" s="91"/>
      <c r="M749" s="91"/>
      <c r="N749" s="92"/>
      <c r="O749" s="89"/>
      <c r="R749" t="b">
        <f t="shared" si="23"/>
        <v>0</v>
      </c>
    </row>
    <row r="750" spans="1:18" ht="15" thickBot="1" x14ac:dyDescent="0.35">
      <c r="A750" s="3" t="s">
        <v>1686</v>
      </c>
      <c r="B750" s="3" t="s">
        <v>1145</v>
      </c>
      <c r="C750" s="84">
        <f>IF(COUNTIF(Table1[Tag Number], A750), 1, 0)</f>
        <v>0</v>
      </c>
      <c r="D750" s="85">
        <f>IF(COUNTIF(Table2[Tag Number], A750), 1, 0)</f>
        <v>0</v>
      </c>
      <c r="E750" s="86">
        <f>IF(COUNTIF(Table3[Tag Number], A750), 1, 0)</f>
        <v>0</v>
      </c>
      <c r="F750" s="86">
        <f>IF(COUNTIF(Table4[Tag Number], A750), 1, 0)</f>
        <v>0</v>
      </c>
      <c r="G750" s="87">
        <f t="shared" si="24"/>
        <v>0</v>
      </c>
      <c r="H750" s="88" t="str" cm="1">
        <f t="array" ref="H750">_xlfn.IFS(OR(_xlfn.XLOOKUP(A750,Table1[Tag Number],Table1[Status],"-",0)="Dead",
        _xlfn.XLOOKUP(A750,Table2[Tag Number],Table2[Status],"-",0)="Dead",
        _xlfn.XLOOKUP(A750,Table3[Tag Number],Table3[Status],"-",0)="Dead",
        _xlfn.XLOOKUP(A750,Table4[Tag Number],Table4[Status],"-",0)="Dead"),"Dead",
     OR(_xlfn.XLOOKUP(A750,Table1[Tag Number],Table1[Status],"-",0)="Alive",
        _xlfn.XLOOKUP(A750,Table2[Tag Number],Table2[Status],"-",0)="Alive",
        _xlfn.XLOOKUP(A750,Table3[Tag Number],Table3[Status],"-",0)="Alive",
        _xlfn.XLOOKUP(A750,Table4[Tag Number],Table4[Status],"-",0)="Alive"),"Alive",
     OR(_xlfn.XLOOKUP(A750,Table1[Tag Number],Table1[Status],"-",0)="-",
        _xlfn.XLOOKUP(A750,Table2[Tag Number],Table2[Status],"-",0)="-",
        _xlfn.XLOOKUP(A750,Table3[Tag Number],Table3[Status],"-",0)="-",
        _xlfn.XLOOKUP(A750,Table4[Tag Number],Table4[Status],"-",0)="-"),
   "-")</f>
        <v>-</v>
      </c>
      <c r="I750" s="90"/>
      <c r="J750" s="90"/>
      <c r="K750" s="91"/>
      <c r="L750" s="91"/>
      <c r="M750" s="91"/>
      <c r="N750" s="92"/>
      <c r="O750" s="89"/>
      <c r="R750" t="b">
        <f t="shared" si="23"/>
        <v>0</v>
      </c>
    </row>
    <row r="751" spans="1:18" ht="15" thickBot="1" x14ac:dyDescent="0.35">
      <c r="A751" s="2" t="s">
        <v>1687</v>
      </c>
      <c r="B751" s="2" t="s">
        <v>1145</v>
      </c>
      <c r="C751" s="84">
        <f>IF(COUNTIF(Table1[Tag Number], A751), 1, 0)</f>
        <v>0</v>
      </c>
      <c r="D751" s="85">
        <f>IF(COUNTIF(Table2[Tag Number], A751), 1, 0)</f>
        <v>0</v>
      </c>
      <c r="E751" s="86">
        <f>IF(COUNTIF(Table3[Tag Number], A751), 1, 0)</f>
        <v>0</v>
      </c>
      <c r="F751" s="86">
        <f>IF(COUNTIF(Table4[Tag Number], A751), 1, 0)</f>
        <v>0</v>
      </c>
      <c r="G751" s="87">
        <f t="shared" si="24"/>
        <v>0</v>
      </c>
      <c r="H751" s="88" t="str" cm="1">
        <f t="array" ref="H751">_xlfn.IFS(OR(_xlfn.XLOOKUP(A751,Table1[Tag Number],Table1[Status],"-",0)="Dead",
        _xlfn.XLOOKUP(A751,Table2[Tag Number],Table2[Status],"-",0)="Dead",
        _xlfn.XLOOKUP(A751,Table3[Tag Number],Table3[Status],"-",0)="Dead",
        _xlfn.XLOOKUP(A751,Table4[Tag Number],Table4[Status],"-",0)="Dead"),"Dead",
     OR(_xlfn.XLOOKUP(A751,Table1[Tag Number],Table1[Status],"-",0)="Alive",
        _xlfn.XLOOKUP(A751,Table2[Tag Number],Table2[Status],"-",0)="Alive",
        _xlfn.XLOOKUP(A751,Table3[Tag Number],Table3[Status],"-",0)="Alive",
        _xlfn.XLOOKUP(A751,Table4[Tag Number],Table4[Status],"-",0)="Alive"),"Alive",
     OR(_xlfn.XLOOKUP(A751,Table1[Tag Number],Table1[Status],"-",0)="-",
        _xlfn.XLOOKUP(A751,Table2[Tag Number],Table2[Status],"-",0)="-",
        _xlfn.XLOOKUP(A751,Table3[Tag Number],Table3[Status],"-",0)="-",
        _xlfn.XLOOKUP(A751,Table4[Tag Number],Table4[Status],"-",0)="-"),
   "-")</f>
        <v>-</v>
      </c>
      <c r="I751" s="90"/>
      <c r="J751" s="90"/>
      <c r="K751" s="91"/>
      <c r="L751" s="91"/>
      <c r="M751" s="91"/>
      <c r="N751" s="92"/>
      <c r="O751" s="89"/>
      <c r="R751" t="b">
        <f t="shared" si="23"/>
        <v>0</v>
      </c>
    </row>
    <row r="752" spans="1:18" ht="15" thickBot="1" x14ac:dyDescent="0.35">
      <c r="A752" s="3" t="s">
        <v>1688</v>
      </c>
      <c r="B752" s="3" t="s">
        <v>1145</v>
      </c>
      <c r="C752" s="84">
        <f>IF(COUNTIF(Table1[Tag Number], A752), 1, 0)</f>
        <v>0</v>
      </c>
      <c r="D752" s="85">
        <f>IF(COUNTIF(Table2[Tag Number], A752), 1, 0)</f>
        <v>0</v>
      </c>
      <c r="E752" s="86">
        <f>IF(COUNTIF(Table3[Tag Number], A752), 1, 0)</f>
        <v>0</v>
      </c>
      <c r="F752" s="86">
        <f>IF(COUNTIF(Table4[Tag Number], A752), 1, 0)</f>
        <v>0</v>
      </c>
      <c r="G752" s="87">
        <f t="shared" si="24"/>
        <v>0</v>
      </c>
      <c r="H752" s="88" t="str" cm="1">
        <f t="array" ref="H752">_xlfn.IFS(OR(_xlfn.XLOOKUP(A752,Table1[Tag Number],Table1[Status],"-",0)="Dead",
        _xlfn.XLOOKUP(A752,Table2[Tag Number],Table2[Status],"-",0)="Dead",
        _xlfn.XLOOKUP(A752,Table3[Tag Number],Table3[Status],"-",0)="Dead",
        _xlfn.XLOOKUP(A752,Table4[Tag Number],Table4[Status],"-",0)="Dead"),"Dead",
     OR(_xlfn.XLOOKUP(A752,Table1[Tag Number],Table1[Status],"-",0)="Alive",
        _xlfn.XLOOKUP(A752,Table2[Tag Number],Table2[Status],"-",0)="Alive",
        _xlfn.XLOOKUP(A752,Table3[Tag Number],Table3[Status],"-",0)="Alive",
        _xlfn.XLOOKUP(A752,Table4[Tag Number],Table4[Status],"-",0)="Alive"),"Alive",
     OR(_xlfn.XLOOKUP(A752,Table1[Tag Number],Table1[Status],"-",0)="-",
        _xlfn.XLOOKUP(A752,Table2[Tag Number],Table2[Status],"-",0)="-",
        _xlfn.XLOOKUP(A752,Table3[Tag Number],Table3[Status],"-",0)="-",
        _xlfn.XLOOKUP(A752,Table4[Tag Number],Table4[Status],"-",0)="-"),
   "-")</f>
        <v>-</v>
      </c>
      <c r="I752" s="90"/>
      <c r="J752" s="90"/>
      <c r="K752" s="91"/>
      <c r="L752" s="91"/>
      <c r="M752" s="91"/>
      <c r="N752" s="92"/>
      <c r="O752" s="89"/>
      <c r="R752" t="b">
        <f t="shared" si="23"/>
        <v>0</v>
      </c>
    </row>
    <row r="753" spans="1:18" ht="15" thickBot="1" x14ac:dyDescent="0.35">
      <c r="A753" s="2" t="s">
        <v>321</v>
      </c>
      <c r="B753" s="2" t="s">
        <v>1145</v>
      </c>
      <c r="C753" s="84">
        <f>IF(COUNTIF(Table1[Tag Number], A753), 1, 0)</f>
        <v>1</v>
      </c>
      <c r="D753" s="85">
        <f>IF(COUNTIF(Table2[Tag Number], A753), 1, 0)</f>
        <v>0</v>
      </c>
      <c r="E753" s="86">
        <f>IF(COUNTIF(Table3[Tag Number], A753), 1, 0)</f>
        <v>0</v>
      </c>
      <c r="F753" s="86">
        <f>IF(COUNTIF(Table4[Tag Number], A753), 1, 0)</f>
        <v>0</v>
      </c>
      <c r="G753" s="87">
        <f t="shared" si="24"/>
        <v>1</v>
      </c>
      <c r="H753" s="88" t="str" cm="1">
        <f t="array" ref="H753">_xlfn.IFS(OR(_xlfn.XLOOKUP(A753,Table1[Tag Number],Table1[Status],"-",0)="Dead",
        _xlfn.XLOOKUP(A753,Table2[Tag Number],Table2[Status],"-",0)="Dead",
        _xlfn.XLOOKUP(A753,Table3[Tag Number],Table3[Status],"-",0)="Dead",
        _xlfn.XLOOKUP(A753,Table4[Tag Number],Table4[Status],"-",0)="Dead"),"Dead",
     OR(_xlfn.XLOOKUP(A753,Table1[Tag Number],Table1[Status],"-",0)="Alive",
        _xlfn.XLOOKUP(A753,Table2[Tag Number],Table2[Status],"-",0)="Alive",
        _xlfn.XLOOKUP(A753,Table3[Tag Number],Table3[Status],"-",0)="Alive",
        _xlfn.XLOOKUP(A753,Table4[Tag Number],Table4[Status],"-",0)="Alive"),"Alive",
     OR(_xlfn.XLOOKUP(A753,Table1[Tag Number],Table1[Status],"-",0)="-",
        _xlfn.XLOOKUP(A753,Table2[Tag Number],Table2[Status],"-",0)="-",
        _xlfn.XLOOKUP(A753,Table3[Tag Number],Table3[Status],"-",0)="-",
        _xlfn.XLOOKUP(A753,Table4[Tag Number],Table4[Status],"-",0)="-"),
   "-")</f>
        <v>Dead</v>
      </c>
      <c r="I753" s="90"/>
      <c r="J753" s="90"/>
      <c r="K753" s="91"/>
      <c r="L753" s="91"/>
      <c r="M753" s="91"/>
      <c r="N753" s="92"/>
      <c r="O753" s="89"/>
      <c r="R753" t="b">
        <f t="shared" si="23"/>
        <v>0</v>
      </c>
    </row>
    <row r="754" spans="1:18" ht="15" thickBot="1" x14ac:dyDescent="0.35">
      <c r="A754" s="3" t="s">
        <v>1689</v>
      </c>
      <c r="B754" s="3" t="s">
        <v>1137</v>
      </c>
      <c r="C754" s="84">
        <f>IF(COUNTIF(Table1[Tag Number], A754), 1, 0)</f>
        <v>0</v>
      </c>
      <c r="D754" s="85">
        <f>IF(COUNTIF(Table2[Tag Number], A754), 1, 0)</f>
        <v>0</v>
      </c>
      <c r="E754" s="86">
        <f>IF(COUNTIF(Table3[Tag Number], A754), 1, 0)</f>
        <v>0</v>
      </c>
      <c r="F754" s="86">
        <f>IF(COUNTIF(Table4[Tag Number], A754), 1, 0)</f>
        <v>0</v>
      </c>
      <c r="G754" s="87">
        <f t="shared" si="24"/>
        <v>0</v>
      </c>
      <c r="H754" s="88" t="str" cm="1">
        <f t="array" ref="H754">_xlfn.IFS(OR(_xlfn.XLOOKUP(A754,Table1[Tag Number],Table1[Status],"-",0)="Dead",
        _xlfn.XLOOKUP(A754,Table2[Tag Number],Table2[Status],"-",0)="Dead",
        _xlfn.XLOOKUP(A754,Table3[Tag Number],Table3[Status],"-",0)="Dead",
        _xlfn.XLOOKUP(A754,Table4[Tag Number],Table4[Status],"-",0)="Dead"),"Dead",
     OR(_xlfn.XLOOKUP(A754,Table1[Tag Number],Table1[Status],"-",0)="Alive",
        _xlfn.XLOOKUP(A754,Table2[Tag Number],Table2[Status],"-",0)="Alive",
        _xlfn.XLOOKUP(A754,Table3[Tag Number],Table3[Status],"-",0)="Alive",
        _xlfn.XLOOKUP(A754,Table4[Tag Number],Table4[Status],"-",0)="Alive"),"Alive",
     OR(_xlfn.XLOOKUP(A754,Table1[Tag Number],Table1[Status],"-",0)="-",
        _xlfn.XLOOKUP(A754,Table2[Tag Number],Table2[Status],"-",0)="-",
        _xlfn.XLOOKUP(A754,Table3[Tag Number],Table3[Status],"-",0)="-",
        _xlfn.XLOOKUP(A754,Table4[Tag Number],Table4[Status],"-",0)="-"),
   "-")</f>
        <v>-</v>
      </c>
      <c r="I754" s="90"/>
      <c r="J754" s="90"/>
      <c r="K754" s="91"/>
      <c r="L754" s="91"/>
      <c r="M754" s="91"/>
      <c r="N754" s="92"/>
      <c r="O754" s="89"/>
      <c r="R754" t="b">
        <f t="shared" si="23"/>
        <v>0</v>
      </c>
    </row>
    <row r="755" spans="1:18" ht="15" thickBot="1" x14ac:dyDescent="0.35">
      <c r="A755" s="2" t="s">
        <v>1690</v>
      </c>
      <c r="B755" s="2" t="s">
        <v>1145</v>
      </c>
      <c r="C755" s="84">
        <f>IF(COUNTIF(Table1[Tag Number], A755), 1, 0)</f>
        <v>0</v>
      </c>
      <c r="D755" s="85">
        <f>IF(COUNTIF(Table2[Tag Number], A755), 1, 0)</f>
        <v>0</v>
      </c>
      <c r="E755" s="86">
        <f>IF(COUNTIF(Table3[Tag Number], A755), 1, 0)</f>
        <v>0</v>
      </c>
      <c r="F755" s="86">
        <f>IF(COUNTIF(Table4[Tag Number], A755), 1, 0)</f>
        <v>0</v>
      </c>
      <c r="G755" s="87">
        <f t="shared" si="24"/>
        <v>0</v>
      </c>
      <c r="H755" s="88" t="str" cm="1">
        <f t="array" ref="H755">_xlfn.IFS(OR(_xlfn.XLOOKUP(A755,Table1[Tag Number],Table1[Status],"-",0)="Dead",
        _xlfn.XLOOKUP(A755,Table2[Tag Number],Table2[Status],"-",0)="Dead",
        _xlfn.XLOOKUP(A755,Table3[Tag Number],Table3[Status],"-",0)="Dead",
        _xlfn.XLOOKUP(A755,Table4[Tag Number],Table4[Status],"-",0)="Dead"),"Dead",
     OR(_xlfn.XLOOKUP(A755,Table1[Tag Number],Table1[Status],"-",0)="Alive",
        _xlfn.XLOOKUP(A755,Table2[Tag Number],Table2[Status],"-",0)="Alive",
        _xlfn.XLOOKUP(A755,Table3[Tag Number],Table3[Status],"-",0)="Alive",
        _xlfn.XLOOKUP(A755,Table4[Tag Number],Table4[Status],"-",0)="Alive"),"Alive",
     OR(_xlfn.XLOOKUP(A755,Table1[Tag Number],Table1[Status],"-",0)="-",
        _xlfn.XLOOKUP(A755,Table2[Tag Number],Table2[Status],"-",0)="-",
        _xlfn.XLOOKUP(A755,Table3[Tag Number],Table3[Status],"-",0)="-",
        _xlfn.XLOOKUP(A755,Table4[Tag Number],Table4[Status],"-",0)="-"),
   "-")</f>
        <v>-</v>
      </c>
      <c r="I755" s="90"/>
      <c r="J755" s="90"/>
      <c r="K755" s="91"/>
      <c r="L755" s="91"/>
      <c r="M755" s="91"/>
      <c r="N755" s="92"/>
      <c r="O755" s="89"/>
      <c r="R755" t="b">
        <f t="shared" si="23"/>
        <v>0</v>
      </c>
    </row>
    <row r="756" spans="1:18" ht="15" thickBot="1" x14ac:dyDescent="0.35">
      <c r="A756" s="3" t="s">
        <v>1691</v>
      </c>
      <c r="B756" s="3" t="s">
        <v>1145</v>
      </c>
      <c r="C756" s="84">
        <f>IF(COUNTIF(Table1[Tag Number], A756), 1, 0)</f>
        <v>0</v>
      </c>
      <c r="D756" s="85">
        <f>IF(COUNTIF(Table2[Tag Number], A756), 1, 0)</f>
        <v>0</v>
      </c>
      <c r="E756" s="86">
        <f>IF(COUNTIF(Table3[Tag Number], A756), 1, 0)</f>
        <v>0</v>
      </c>
      <c r="F756" s="86">
        <f>IF(COUNTIF(Table4[Tag Number], A756), 1, 0)</f>
        <v>0</v>
      </c>
      <c r="G756" s="87">
        <f t="shared" si="24"/>
        <v>0</v>
      </c>
      <c r="H756" s="88" t="str" cm="1">
        <f t="array" ref="H756">_xlfn.IFS(OR(_xlfn.XLOOKUP(A756,Table1[Tag Number],Table1[Status],"-",0)="Dead",
        _xlfn.XLOOKUP(A756,Table2[Tag Number],Table2[Status],"-",0)="Dead",
        _xlfn.XLOOKUP(A756,Table3[Tag Number],Table3[Status],"-",0)="Dead",
        _xlfn.XLOOKUP(A756,Table4[Tag Number],Table4[Status],"-",0)="Dead"),"Dead",
     OR(_xlfn.XLOOKUP(A756,Table1[Tag Number],Table1[Status],"-",0)="Alive",
        _xlfn.XLOOKUP(A756,Table2[Tag Number],Table2[Status],"-",0)="Alive",
        _xlfn.XLOOKUP(A756,Table3[Tag Number],Table3[Status],"-",0)="Alive",
        _xlfn.XLOOKUP(A756,Table4[Tag Number],Table4[Status],"-",0)="Alive"),"Alive",
     OR(_xlfn.XLOOKUP(A756,Table1[Tag Number],Table1[Status],"-",0)="-",
        _xlfn.XLOOKUP(A756,Table2[Tag Number],Table2[Status],"-",0)="-",
        _xlfn.XLOOKUP(A756,Table3[Tag Number],Table3[Status],"-",0)="-",
        _xlfn.XLOOKUP(A756,Table4[Tag Number],Table4[Status],"-",0)="-"),
   "-")</f>
        <v>-</v>
      </c>
      <c r="I756" s="90"/>
      <c r="J756" s="90"/>
      <c r="K756" s="91"/>
      <c r="L756" s="91"/>
      <c r="M756" s="91"/>
      <c r="N756" s="92"/>
      <c r="O756" s="89"/>
      <c r="R756" t="b">
        <f t="shared" si="23"/>
        <v>0</v>
      </c>
    </row>
    <row r="757" spans="1:18" ht="15" thickBot="1" x14ac:dyDescent="0.35">
      <c r="A757" s="2" t="s">
        <v>1692</v>
      </c>
      <c r="B757" s="2" t="s">
        <v>1145</v>
      </c>
      <c r="C757" s="84">
        <f>IF(COUNTIF(Table1[Tag Number], A757), 1, 0)</f>
        <v>0</v>
      </c>
      <c r="D757" s="85">
        <f>IF(COUNTIF(Table2[Tag Number], A757), 1, 0)</f>
        <v>0</v>
      </c>
      <c r="E757" s="86">
        <f>IF(COUNTIF(Table3[Tag Number], A757), 1, 0)</f>
        <v>0</v>
      </c>
      <c r="F757" s="86">
        <f>IF(COUNTIF(Table4[Tag Number], A757), 1, 0)</f>
        <v>0</v>
      </c>
      <c r="G757" s="87">
        <f t="shared" si="24"/>
        <v>0</v>
      </c>
      <c r="H757" s="88" t="str" cm="1">
        <f t="array" ref="H757">_xlfn.IFS(OR(_xlfn.XLOOKUP(A757,Table1[Tag Number],Table1[Status],"-",0)="Dead",
        _xlfn.XLOOKUP(A757,Table2[Tag Number],Table2[Status],"-",0)="Dead",
        _xlfn.XLOOKUP(A757,Table3[Tag Number],Table3[Status],"-",0)="Dead",
        _xlfn.XLOOKUP(A757,Table4[Tag Number],Table4[Status],"-",0)="Dead"),"Dead",
     OR(_xlfn.XLOOKUP(A757,Table1[Tag Number],Table1[Status],"-",0)="Alive",
        _xlfn.XLOOKUP(A757,Table2[Tag Number],Table2[Status],"-",0)="Alive",
        _xlfn.XLOOKUP(A757,Table3[Tag Number],Table3[Status],"-",0)="Alive",
        _xlfn.XLOOKUP(A757,Table4[Tag Number],Table4[Status],"-",0)="Alive"),"Alive",
     OR(_xlfn.XLOOKUP(A757,Table1[Tag Number],Table1[Status],"-",0)="-",
        _xlfn.XLOOKUP(A757,Table2[Tag Number],Table2[Status],"-",0)="-",
        _xlfn.XLOOKUP(A757,Table3[Tag Number],Table3[Status],"-",0)="-",
        _xlfn.XLOOKUP(A757,Table4[Tag Number],Table4[Status],"-",0)="-"),
   "-")</f>
        <v>-</v>
      </c>
      <c r="I757" s="90"/>
      <c r="J757" s="90"/>
      <c r="K757" s="91"/>
      <c r="L757" s="91"/>
      <c r="M757" s="91"/>
      <c r="N757" s="92"/>
      <c r="O757" s="89"/>
      <c r="R757" t="b">
        <f t="shared" si="23"/>
        <v>0</v>
      </c>
    </row>
    <row r="758" spans="1:18" ht="15" thickBot="1" x14ac:dyDescent="0.35">
      <c r="A758" s="3" t="s">
        <v>1693</v>
      </c>
      <c r="B758" s="3" t="s">
        <v>1145</v>
      </c>
      <c r="C758" s="84">
        <f>IF(COUNTIF(Table1[Tag Number], A758), 1, 0)</f>
        <v>0</v>
      </c>
      <c r="D758" s="85">
        <f>IF(COUNTIF(Table2[Tag Number], A758), 1, 0)</f>
        <v>0</v>
      </c>
      <c r="E758" s="86">
        <f>IF(COUNTIF(Table3[Tag Number], A758), 1, 0)</f>
        <v>0</v>
      </c>
      <c r="F758" s="86">
        <f>IF(COUNTIF(Table4[Tag Number], A758), 1, 0)</f>
        <v>0</v>
      </c>
      <c r="G758" s="87">
        <f t="shared" si="24"/>
        <v>0</v>
      </c>
      <c r="H758" s="88" t="str" cm="1">
        <f t="array" ref="H758">_xlfn.IFS(OR(_xlfn.XLOOKUP(A758,Table1[Tag Number],Table1[Status],"-",0)="Dead",
        _xlfn.XLOOKUP(A758,Table2[Tag Number],Table2[Status],"-",0)="Dead",
        _xlfn.XLOOKUP(A758,Table3[Tag Number],Table3[Status],"-",0)="Dead",
        _xlfn.XLOOKUP(A758,Table4[Tag Number],Table4[Status],"-",0)="Dead"),"Dead",
     OR(_xlfn.XLOOKUP(A758,Table1[Tag Number],Table1[Status],"-",0)="Alive",
        _xlfn.XLOOKUP(A758,Table2[Tag Number],Table2[Status],"-",0)="Alive",
        _xlfn.XLOOKUP(A758,Table3[Tag Number],Table3[Status],"-",0)="Alive",
        _xlfn.XLOOKUP(A758,Table4[Tag Number],Table4[Status],"-",0)="Alive"),"Alive",
     OR(_xlfn.XLOOKUP(A758,Table1[Tag Number],Table1[Status],"-",0)="-",
        _xlfn.XLOOKUP(A758,Table2[Tag Number],Table2[Status],"-",0)="-",
        _xlfn.XLOOKUP(A758,Table3[Tag Number],Table3[Status],"-",0)="-",
        _xlfn.XLOOKUP(A758,Table4[Tag Number],Table4[Status],"-",0)="-"),
   "-")</f>
        <v>-</v>
      </c>
      <c r="I758" s="90"/>
      <c r="J758" s="90"/>
      <c r="K758" s="91"/>
      <c r="L758" s="91"/>
      <c r="M758" s="91"/>
      <c r="N758" s="92"/>
      <c r="O758" s="89"/>
      <c r="R758" t="b">
        <f t="shared" si="23"/>
        <v>0</v>
      </c>
    </row>
    <row r="759" spans="1:18" ht="15" thickBot="1" x14ac:dyDescent="0.35">
      <c r="A759" s="2" t="s">
        <v>1694</v>
      </c>
      <c r="B759" s="2" t="s">
        <v>1145</v>
      </c>
      <c r="C759" s="84">
        <f>IF(COUNTIF(Table1[Tag Number], A759), 1, 0)</f>
        <v>0</v>
      </c>
      <c r="D759" s="85">
        <f>IF(COUNTIF(Table2[Tag Number], A759), 1, 0)</f>
        <v>0</v>
      </c>
      <c r="E759" s="86">
        <f>IF(COUNTIF(Table3[Tag Number], A759), 1, 0)</f>
        <v>0</v>
      </c>
      <c r="F759" s="86">
        <f>IF(COUNTIF(Table4[Tag Number], A759), 1, 0)</f>
        <v>0</v>
      </c>
      <c r="G759" s="87">
        <f t="shared" si="24"/>
        <v>0</v>
      </c>
      <c r="H759" s="88" t="str" cm="1">
        <f t="array" ref="H759">_xlfn.IFS(OR(_xlfn.XLOOKUP(A759,Table1[Tag Number],Table1[Status],"-",0)="Dead",
        _xlfn.XLOOKUP(A759,Table2[Tag Number],Table2[Status],"-",0)="Dead",
        _xlfn.XLOOKUP(A759,Table3[Tag Number],Table3[Status],"-",0)="Dead",
        _xlfn.XLOOKUP(A759,Table4[Tag Number],Table4[Status],"-",0)="Dead"),"Dead",
     OR(_xlfn.XLOOKUP(A759,Table1[Tag Number],Table1[Status],"-",0)="Alive",
        _xlfn.XLOOKUP(A759,Table2[Tag Number],Table2[Status],"-",0)="Alive",
        _xlfn.XLOOKUP(A759,Table3[Tag Number],Table3[Status],"-",0)="Alive",
        _xlfn.XLOOKUP(A759,Table4[Tag Number],Table4[Status],"-",0)="Alive"),"Alive",
     OR(_xlfn.XLOOKUP(A759,Table1[Tag Number],Table1[Status],"-",0)="-",
        _xlfn.XLOOKUP(A759,Table2[Tag Number],Table2[Status],"-",0)="-",
        _xlfn.XLOOKUP(A759,Table3[Tag Number],Table3[Status],"-",0)="-",
        _xlfn.XLOOKUP(A759,Table4[Tag Number],Table4[Status],"-",0)="-"),
   "-")</f>
        <v>-</v>
      </c>
      <c r="I759" s="90"/>
      <c r="J759" s="90"/>
      <c r="K759" s="91"/>
      <c r="L759" s="91"/>
      <c r="M759" s="91"/>
      <c r="N759" s="92"/>
      <c r="O759" s="89"/>
      <c r="R759" t="b">
        <f t="shared" si="23"/>
        <v>0</v>
      </c>
    </row>
    <row r="760" spans="1:18" ht="15" thickBot="1" x14ac:dyDescent="0.35">
      <c r="A760" s="3" t="s">
        <v>1695</v>
      </c>
      <c r="B760" s="3" t="s">
        <v>1145</v>
      </c>
      <c r="C760" s="84">
        <f>IF(COUNTIF(Table1[Tag Number], A760), 1, 0)</f>
        <v>0</v>
      </c>
      <c r="D760" s="85">
        <f>IF(COUNTIF(Table2[Tag Number], A760), 1, 0)</f>
        <v>0</v>
      </c>
      <c r="E760" s="86">
        <f>IF(COUNTIF(Table3[Tag Number], A760), 1, 0)</f>
        <v>0</v>
      </c>
      <c r="F760" s="86">
        <f>IF(COUNTIF(Table4[Tag Number], A760), 1, 0)</f>
        <v>0</v>
      </c>
      <c r="G760" s="87">
        <f t="shared" si="24"/>
        <v>0</v>
      </c>
      <c r="H760" s="88" t="str" cm="1">
        <f t="array" ref="H760">_xlfn.IFS(OR(_xlfn.XLOOKUP(A760,Table1[Tag Number],Table1[Status],"-",0)="Dead",
        _xlfn.XLOOKUP(A760,Table2[Tag Number],Table2[Status],"-",0)="Dead",
        _xlfn.XLOOKUP(A760,Table3[Tag Number],Table3[Status],"-",0)="Dead",
        _xlfn.XLOOKUP(A760,Table4[Tag Number],Table4[Status],"-",0)="Dead"),"Dead",
     OR(_xlfn.XLOOKUP(A760,Table1[Tag Number],Table1[Status],"-",0)="Alive",
        _xlfn.XLOOKUP(A760,Table2[Tag Number],Table2[Status],"-",0)="Alive",
        _xlfn.XLOOKUP(A760,Table3[Tag Number],Table3[Status],"-",0)="Alive",
        _xlfn.XLOOKUP(A760,Table4[Tag Number],Table4[Status],"-",0)="Alive"),"Alive",
     OR(_xlfn.XLOOKUP(A760,Table1[Tag Number],Table1[Status],"-",0)="-",
        _xlfn.XLOOKUP(A760,Table2[Tag Number],Table2[Status],"-",0)="-",
        _xlfn.XLOOKUP(A760,Table3[Tag Number],Table3[Status],"-",0)="-",
        _xlfn.XLOOKUP(A760,Table4[Tag Number],Table4[Status],"-",0)="-"),
   "-")</f>
        <v>-</v>
      </c>
      <c r="I760" s="90"/>
      <c r="J760" s="90"/>
      <c r="K760" s="91"/>
      <c r="L760" s="91"/>
      <c r="M760" s="91"/>
      <c r="N760" s="92"/>
      <c r="O760" s="89"/>
      <c r="R760" t="b">
        <f t="shared" si="23"/>
        <v>0</v>
      </c>
    </row>
    <row r="761" spans="1:18" ht="15" thickBot="1" x14ac:dyDescent="0.35">
      <c r="A761" s="2" t="s">
        <v>173</v>
      </c>
      <c r="B761" s="2" t="s">
        <v>1145</v>
      </c>
      <c r="C761" s="84">
        <f>IF(COUNTIF(Table1[Tag Number], A761), 1, 0)</f>
        <v>0</v>
      </c>
      <c r="D761" s="85">
        <f>IF(COUNTIF(Table2[Tag Number], A761), 1, 0)</f>
        <v>1</v>
      </c>
      <c r="E761" s="86">
        <f>IF(COUNTIF(Table3[Tag Number], A761), 1, 0)</f>
        <v>0</v>
      </c>
      <c r="F761" s="86">
        <f>IF(COUNTIF(Table4[Tag Number], A761), 1, 0)</f>
        <v>0</v>
      </c>
      <c r="G761" s="87">
        <f t="shared" si="24"/>
        <v>1</v>
      </c>
      <c r="H761" s="88" t="str" cm="1">
        <f t="array" ref="H761">_xlfn.IFS(OR(_xlfn.XLOOKUP(A761,Table1[Tag Number],Table1[Status],"-",0)="Dead",
        _xlfn.XLOOKUP(A761,Table2[Tag Number],Table2[Status],"-",0)="Dead",
        _xlfn.XLOOKUP(A761,Table3[Tag Number],Table3[Status],"-",0)="Dead",
        _xlfn.XLOOKUP(A761,Table4[Tag Number],Table4[Status],"-",0)="Dead"),"Dead",
     OR(_xlfn.XLOOKUP(A761,Table1[Tag Number],Table1[Status],"-",0)="Alive",
        _xlfn.XLOOKUP(A761,Table2[Tag Number],Table2[Status],"-",0)="Alive",
        _xlfn.XLOOKUP(A761,Table3[Tag Number],Table3[Status],"-",0)="Alive",
        _xlfn.XLOOKUP(A761,Table4[Tag Number],Table4[Status],"-",0)="Alive"),"Alive",
     OR(_xlfn.XLOOKUP(A761,Table1[Tag Number],Table1[Status],"-",0)="-",
        _xlfn.XLOOKUP(A761,Table2[Tag Number],Table2[Status],"-",0)="-",
        _xlfn.XLOOKUP(A761,Table3[Tag Number],Table3[Status],"-",0)="-",
        _xlfn.XLOOKUP(A761,Table4[Tag Number],Table4[Status],"-",0)="-"),
   "-")</f>
        <v>Alive</v>
      </c>
      <c r="I761" s="90"/>
      <c r="J761" s="90"/>
      <c r="K761" s="91"/>
      <c r="L761" s="91"/>
      <c r="M761" s="91"/>
      <c r="N761" s="92"/>
      <c r="O761" s="89"/>
      <c r="R761" t="b">
        <f t="shared" si="23"/>
        <v>0</v>
      </c>
    </row>
    <row r="762" spans="1:18" ht="15" thickBot="1" x14ac:dyDescent="0.35">
      <c r="A762" s="3" t="s">
        <v>1696</v>
      </c>
      <c r="B762" s="3" t="s">
        <v>1145</v>
      </c>
      <c r="C762" s="84">
        <f>IF(COUNTIF(Table1[Tag Number], A762), 1, 0)</f>
        <v>0</v>
      </c>
      <c r="D762" s="85">
        <f>IF(COUNTIF(Table2[Tag Number], A762), 1, 0)</f>
        <v>0</v>
      </c>
      <c r="E762" s="86">
        <f>IF(COUNTIF(Table3[Tag Number], A762), 1, 0)</f>
        <v>0</v>
      </c>
      <c r="F762" s="86">
        <f>IF(COUNTIF(Table4[Tag Number], A762), 1, 0)</f>
        <v>0</v>
      </c>
      <c r="G762" s="87">
        <f t="shared" si="24"/>
        <v>0</v>
      </c>
      <c r="H762" s="88" t="str" cm="1">
        <f t="array" ref="H762">_xlfn.IFS(OR(_xlfn.XLOOKUP(A762,Table1[Tag Number],Table1[Status],"-",0)="Dead",
        _xlfn.XLOOKUP(A762,Table2[Tag Number],Table2[Status],"-",0)="Dead",
        _xlfn.XLOOKUP(A762,Table3[Tag Number],Table3[Status],"-",0)="Dead",
        _xlfn.XLOOKUP(A762,Table4[Tag Number],Table4[Status],"-",0)="Dead"),"Dead",
     OR(_xlfn.XLOOKUP(A762,Table1[Tag Number],Table1[Status],"-",0)="Alive",
        _xlfn.XLOOKUP(A762,Table2[Tag Number],Table2[Status],"-",0)="Alive",
        _xlfn.XLOOKUP(A762,Table3[Tag Number],Table3[Status],"-",0)="Alive",
        _xlfn.XLOOKUP(A762,Table4[Tag Number],Table4[Status],"-",0)="Alive"),"Alive",
     OR(_xlfn.XLOOKUP(A762,Table1[Tag Number],Table1[Status],"-",0)="-",
        _xlfn.XLOOKUP(A762,Table2[Tag Number],Table2[Status],"-",0)="-",
        _xlfn.XLOOKUP(A762,Table3[Tag Number],Table3[Status],"-",0)="-",
        _xlfn.XLOOKUP(A762,Table4[Tag Number],Table4[Status],"-",0)="-"),
   "-")</f>
        <v>-</v>
      </c>
      <c r="I762" s="90"/>
      <c r="J762" s="90"/>
      <c r="K762" s="91"/>
      <c r="L762" s="91"/>
      <c r="M762" s="91"/>
      <c r="N762" s="92"/>
      <c r="O762" s="89"/>
      <c r="R762" t="b">
        <f t="shared" si="23"/>
        <v>0</v>
      </c>
    </row>
    <row r="763" spans="1:18" ht="15" thickBot="1" x14ac:dyDescent="0.35">
      <c r="A763" s="2" t="s">
        <v>577</v>
      </c>
      <c r="B763" s="2" t="s">
        <v>1137</v>
      </c>
      <c r="C763" s="84">
        <f>IF(COUNTIF(Table1[Tag Number], A763), 1, 0)</f>
        <v>0</v>
      </c>
      <c r="D763" s="85">
        <f>IF(COUNTIF(Table2[Tag Number], A763), 1, 0)</f>
        <v>0</v>
      </c>
      <c r="E763" s="86">
        <f>IF(COUNTIF(Table3[Tag Number], A763), 1, 0)</f>
        <v>0</v>
      </c>
      <c r="F763" s="86">
        <f>IF(COUNTIF(Table4[Tag Number], A763), 1, 0)</f>
        <v>0</v>
      </c>
      <c r="G763" s="87">
        <f t="shared" si="24"/>
        <v>0</v>
      </c>
      <c r="H763" s="88" t="str" cm="1">
        <f t="array" ref="H763">_xlfn.IFS(OR(_xlfn.XLOOKUP(A763,Table1[Tag Number],Table1[Status],"-",0)="Dead",
        _xlfn.XLOOKUP(A763,Table2[Tag Number],Table2[Status],"-",0)="Dead",
        _xlfn.XLOOKUP(A763,Table3[Tag Number],Table3[Status],"-",0)="Dead",
        _xlfn.XLOOKUP(A763,Table4[Tag Number],Table4[Status],"-",0)="Dead"),"Dead",
     OR(_xlfn.XLOOKUP(A763,Table1[Tag Number],Table1[Status],"-",0)="Alive",
        _xlfn.XLOOKUP(A763,Table2[Tag Number],Table2[Status],"-",0)="Alive",
        _xlfn.XLOOKUP(A763,Table3[Tag Number],Table3[Status],"-",0)="Alive",
        _xlfn.XLOOKUP(A763,Table4[Tag Number],Table4[Status],"-",0)="Alive"),"Alive",
     OR(_xlfn.XLOOKUP(A763,Table1[Tag Number],Table1[Status],"-",0)="-",
        _xlfn.XLOOKUP(A763,Table2[Tag Number],Table2[Status],"-",0)="-",
        _xlfn.XLOOKUP(A763,Table3[Tag Number],Table3[Status],"-",0)="-",
        _xlfn.XLOOKUP(A763,Table4[Tag Number],Table4[Status],"-",0)="-"),
   "-")</f>
        <v>-</v>
      </c>
      <c r="I763" s="90"/>
      <c r="J763" s="90"/>
      <c r="K763" s="91"/>
      <c r="L763" s="91"/>
      <c r="M763" s="91"/>
      <c r="N763" s="92"/>
      <c r="O763" s="89"/>
      <c r="R763" t="b">
        <f t="shared" si="23"/>
        <v>0</v>
      </c>
    </row>
    <row r="764" spans="1:18" ht="15" thickBot="1" x14ac:dyDescent="0.35">
      <c r="A764" s="2" t="s">
        <v>1697</v>
      </c>
      <c r="B764" s="2" t="s">
        <v>1145</v>
      </c>
      <c r="C764" s="84">
        <f>IF(COUNTIF(Table1[Tag Number], A764), 1, 0)</f>
        <v>0</v>
      </c>
      <c r="D764" s="85">
        <f>IF(COUNTIF(Table2[Tag Number], A764), 1, 0)</f>
        <v>0</v>
      </c>
      <c r="E764" s="86">
        <f>IF(COUNTIF(Table3[Tag Number], A764), 1, 0)</f>
        <v>0</v>
      </c>
      <c r="F764" s="86">
        <f>IF(COUNTIF(Table4[Tag Number], A764), 1, 0)</f>
        <v>0</v>
      </c>
      <c r="G764" s="87">
        <f t="shared" si="24"/>
        <v>0</v>
      </c>
      <c r="H764" s="88" t="str" cm="1">
        <f t="array" ref="H764">_xlfn.IFS(OR(_xlfn.XLOOKUP(A764,Table1[Tag Number],Table1[Status],"-",0)="Dead",
        _xlfn.XLOOKUP(A764,Table2[Tag Number],Table2[Status],"-",0)="Dead",
        _xlfn.XLOOKUP(A764,Table3[Tag Number],Table3[Status],"-",0)="Dead",
        _xlfn.XLOOKUP(A764,Table4[Tag Number],Table4[Status],"-",0)="Dead"),"Dead",
     OR(_xlfn.XLOOKUP(A764,Table1[Tag Number],Table1[Status],"-",0)="Alive",
        _xlfn.XLOOKUP(A764,Table2[Tag Number],Table2[Status],"-",0)="Alive",
        _xlfn.XLOOKUP(A764,Table3[Tag Number],Table3[Status],"-",0)="Alive",
        _xlfn.XLOOKUP(A764,Table4[Tag Number],Table4[Status],"-",0)="Alive"),"Alive",
     OR(_xlfn.XLOOKUP(A764,Table1[Tag Number],Table1[Status],"-",0)="-",
        _xlfn.XLOOKUP(A764,Table2[Tag Number],Table2[Status],"-",0)="-",
        _xlfn.XLOOKUP(A764,Table3[Tag Number],Table3[Status],"-",0)="-",
        _xlfn.XLOOKUP(A764,Table4[Tag Number],Table4[Status],"-",0)="-"),
   "-")</f>
        <v>-</v>
      </c>
      <c r="I764" s="90"/>
      <c r="J764" s="90"/>
      <c r="K764" s="91"/>
      <c r="L764" s="91"/>
      <c r="M764" s="91"/>
      <c r="N764" s="92"/>
      <c r="O764" s="89"/>
      <c r="R764" t="b">
        <f t="shared" si="23"/>
        <v>0</v>
      </c>
    </row>
    <row r="765" spans="1:18" ht="15" thickBot="1" x14ac:dyDescent="0.35">
      <c r="A765" s="3" t="s">
        <v>1698</v>
      </c>
      <c r="B765" s="3" t="s">
        <v>1145</v>
      </c>
      <c r="C765" s="84">
        <f>IF(COUNTIF(Table1[Tag Number], A765), 1, 0)</f>
        <v>0</v>
      </c>
      <c r="D765" s="85">
        <f>IF(COUNTIF(Table2[Tag Number], A765), 1, 0)</f>
        <v>0</v>
      </c>
      <c r="E765" s="86">
        <f>IF(COUNTIF(Table3[Tag Number], A765), 1, 0)</f>
        <v>0</v>
      </c>
      <c r="F765" s="86">
        <f>IF(COUNTIF(Table4[Tag Number], A765), 1, 0)</f>
        <v>0</v>
      </c>
      <c r="G765" s="87">
        <f t="shared" si="24"/>
        <v>0</v>
      </c>
      <c r="H765" s="88" t="str" cm="1">
        <f t="array" ref="H765">_xlfn.IFS(OR(_xlfn.XLOOKUP(A765,Table1[Tag Number],Table1[Status],"-",0)="Dead",
        _xlfn.XLOOKUP(A765,Table2[Tag Number],Table2[Status],"-",0)="Dead",
        _xlfn.XLOOKUP(A765,Table3[Tag Number],Table3[Status],"-",0)="Dead",
        _xlfn.XLOOKUP(A765,Table4[Tag Number],Table4[Status],"-",0)="Dead"),"Dead",
     OR(_xlfn.XLOOKUP(A765,Table1[Tag Number],Table1[Status],"-",0)="Alive",
        _xlfn.XLOOKUP(A765,Table2[Tag Number],Table2[Status],"-",0)="Alive",
        _xlfn.XLOOKUP(A765,Table3[Tag Number],Table3[Status],"-",0)="Alive",
        _xlfn.XLOOKUP(A765,Table4[Tag Number],Table4[Status],"-",0)="Alive"),"Alive",
     OR(_xlfn.XLOOKUP(A765,Table1[Tag Number],Table1[Status],"-",0)="-",
        _xlfn.XLOOKUP(A765,Table2[Tag Number],Table2[Status],"-",0)="-",
        _xlfn.XLOOKUP(A765,Table3[Tag Number],Table3[Status],"-",0)="-",
        _xlfn.XLOOKUP(A765,Table4[Tag Number],Table4[Status],"-",0)="-"),
   "-")</f>
        <v>-</v>
      </c>
      <c r="I765" s="90"/>
      <c r="J765" s="90"/>
      <c r="K765" s="91"/>
      <c r="L765" s="91"/>
      <c r="M765" s="91"/>
      <c r="N765" s="92"/>
      <c r="O765" s="89"/>
      <c r="R765" t="b">
        <f t="shared" si="23"/>
        <v>0</v>
      </c>
    </row>
    <row r="766" spans="1:18" ht="15" thickBot="1" x14ac:dyDescent="0.35">
      <c r="A766" s="2" t="s">
        <v>1699</v>
      </c>
      <c r="B766" s="2" t="s">
        <v>1145</v>
      </c>
      <c r="C766" s="84">
        <f>IF(COUNTIF(Table1[Tag Number], A766), 1, 0)</f>
        <v>0</v>
      </c>
      <c r="D766" s="85">
        <f>IF(COUNTIF(Table2[Tag Number], A766), 1, 0)</f>
        <v>0</v>
      </c>
      <c r="E766" s="86">
        <f>IF(COUNTIF(Table3[Tag Number], A766), 1, 0)</f>
        <v>0</v>
      </c>
      <c r="F766" s="86">
        <f>IF(COUNTIF(Table4[Tag Number], A766), 1, 0)</f>
        <v>0</v>
      </c>
      <c r="G766" s="87">
        <f t="shared" si="24"/>
        <v>0</v>
      </c>
      <c r="H766" s="88" t="str" cm="1">
        <f t="array" ref="H766">_xlfn.IFS(OR(_xlfn.XLOOKUP(A766,Table1[Tag Number],Table1[Status],"-",0)="Dead",
        _xlfn.XLOOKUP(A766,Table2[Tag Number],Table2[Status],"-",0)="Dead",
        _xlfn.XLOOKUP(A766,Table3[Tag Number],Table3[Status],"-",0)="Dead",
        _xlfn.XLOOKUP(A766,Table4[Tag Number],Table4[Status],"-",0)="Dead"),"Dead",
     OR(_xlfn.XLOOKUP(A766,Table1[Tag Number],Table1[Status],"-",0)="Alive",
        _xlfn.XLOOKUP(A766,Table2[Tag Number],Table2[Status],"-",0)="Alive",
        _xlfn.XLOOKUP(A766,Table3[Tag Number],Table3[Status],"-",0)="Alive",
        _xlfn.XLOOKUP(A766,Table4[Tag Number],Table4[Status],"-",0)="Alive"),"Alive",
     OR(_xlfn.XLOOKUP(A766,Table1[Tag Number],Table1[Status],"-",0)="-",
        _xlfn.XLOOKUP(A766,Table2[Tag Number],Table2[Status],"-",0)="-",
        _xlfn.XLOOKUP(A766,Table3[Tag Number],Table3[Status],"-",0)="-",
        _xlfn.XLOOKUP(A766,Table4[Tag Number],Table4[Status],"-",0)="-"),
   "-")</f>
        <v>-</v>
      </c>
      <c r="I766" s="90"/>
      <c r="J766" s="90"/>
      <c r="K766" s="91"/>
      <c r="L766" s="91"/>
      <c r="M766" s="91"/>
      <c r="N766" s="92"/>
      <c r="O766" s="89"/>
      <c r="R766" t="b">
        <f t="shared" si="23"/>
        <v>0</v>
      </c>
    </row>
    <row r="767" spans="1:18" ht="15" thickBot="1" x14ac:dyDescent="0.35">
      <c r="A767" s="3" t="s">
        <v>1700</v>
      </c>
      <c r="B767" s="3" t="s">
        <v>1145</v>
      </c>
      <c r="C767" s="84">
        <f>IF(COUNTIF(Table1[Tag Number], A767), 1, 0)</f>
        <v>0</v>
      </c>
      <c r="D767" s="85">
        <f>IF(COUNTIF(Table2[Tag Number], A767), 1, 0)</f>
        <v>0</v>
      </c>
      <c r="E767" s="86">
        <f>IF(COUNTIF(Table3[Tag Number], A767), 1, 0)</f>
        <v>0</v>
      </c>
      <c r="F767" s="86">
        <f>IF(COUNTIF(Table4[Tag Number], A767), 1, 0)</f>
        <v>0</v>
      </c>
      <c r="G767" s="87">
        <f t="shared" si="24"/>
        <v>0</v>
      </c>
      <c r="H767" s="88" t="str" cm="1">
        <f t="array" ref="H767">_xlfn.IFS(OR(_xlfn.XLOOKUP(A767,Table1[Tag Number],Table1[Status],"-",0)="Dead",
        _xlfn.XLOOKUP(A767,Table2[Tag Number],Table2[Status],"-",0)="Dead",
        _xlfn.XLOOKUP(A767,Table3[Tag Number],Table3[Status],"-",0)="Dead",
        _xlfn.XLOOKUP(A767,Table4[Tag Number],Table4[Status],"-",0)="Dead"),"Dead",
     OR(_xlfn.XLOOKUP(A767,Table1[Tag Number],Table1[Status],"-",0)="Alive",
        _xlfn.XLOOKUP(A767,Table2[Tag Number],Table2[Status],"-",0)="Alive",
        _xlfn.XLOOKUP(A767,Table3[Tag Number],Table3[Status],"-",0)="Alive",
        _xlfn.XLOOKUP(A767,Table4[Tag Number],Table4[Status],"-",0)="Alive"),"Alive",
     OR(_xlfn.XLOOKUP(A767,Table1[Tag Number],Table1[Status],"-",0)="-",
        _xlfn.XLOOKUP(A767,Table2[Tag Number],Table2[Status],"-",0)="-",
        _xlfn.XLOOKUP(A767,Table3[Tag Number],Table3[Status],"-",0)="-",
        _xlfn.XLOOKUP(A767,Table4[Tag Number],Table4[Status],"-",0)="-"),
   "-")</f>
        <v>-</v>
      </c>
      <c r="I767" s="90"/>
      <c r="J767" s="90"/>
      <c r="K767" s="91"/>
      <c r="L767" s="91"/>
      <c r="M767" s="91"/>
      <c r="N767" s="92"/>
      <c r="O767" s="89"/>
      <c r="R767" t="b">
        <f t="shared" si="23"/>
        <v>0</v>
      </c>
    </row>
    <row r="768" spans="1:18" ht="15" thickBot="1" x14ac:dyDescent="0.35">
      <c r="A768" s="2" t="s">
        <v>1701</v>
      </c>
      <c r="B768" s="2" t="s">
        <v>1145</v>
      </c>
      <c r="C768" s="84">
        <f>IF(COUNTIF(Table1[Tag Number], A768), 1, 0)</f>
        <v>0</v>
      </c>
      <c r="D768" s="85">
        <f>IF(COUNTIF(Table2[Tag Number], A768), 1, 0)</f>
        <v>0</v>
      </c>
      <c r="E768" s="86">
        <f>IF(COUNTIF(Table3[Tag Number], A768), 1, 0)</f>
        <v>0</v>
      </c>
      <c r="F768" s="86">
        <f>IF(COUNTIF(Table4[Tag Number], A768), 1, 0)</f>
        <v>0</v>
      </c>
      <c r="G768" s="87">
        <f t="shared" si="24"/>
        <v>0</v>
      </c>
      <c r="H768" s="88" t="str" cm="1">
        <f t="array" ref="H768">_xlfn.IFS(OR(_xlfn.XLOOKUP(A768,Table1[Tag Number],Table1[Status],"-",0)="Dead",
        _xlfn.XLOOKUP(A768,Table2[Tag Number],Table2[Status],"-",0)="Dead",
        _xlfn.XLOOKUP(A768,Table3[Tag Number],Table3[Status],"-",0)="Dead",
        _xlfn.XLOOKUP(A768,Table4[Tag Number],Table4[Status],"-",0)="Dead"),"Dead",
     OR(_xlfn.XLOOKUP(A768,Table1[Tag Number],Table1[Status],"-",0)="Alive",
        _xlfn.XLOOKUP(A768,Table2[Tag Number],Table2[Status],"-",0)="Alive",
        _xlfn.XLOOKUP(A768,Table3[Tag Number],Table3[Status],"-",0)="Alive",
        _xlfn.XLOOKUP(A768,Table4[Tag Number],Table4[Status],"-",0)="Alive"),"Alive",
     OR(_xlfn.XLOOKUP(A768,Table1[Tag Number],Table1[Status],"-",0)="-",
        _xlfn.XLOOKUP(A768,Table2[Tag Number],Table2[Status],"-",0)="-",
        _xlfn.XLOOKUP(A768,Table3[Tag Number],Table3[Status],"-",0)="-",
        _xlfn.XLOOKUP(A768,Table4[Tag Number],Table4[Status],"-",0)="-"),
   "-")</f>
        <v>-</v>
      </c>
      <c r="I768" s="90"/>
      <c r="J768" s="90"/>
      <c r="K768" s="91"/>
      <c r="L768" s="91"/>
      <c r="M768" s="91"/>
      <c r="N768" s="92"/>
      <c r="O768" s="89"/>
      <c r="R768" t="b">
        <f t="shared" si="23"/>
        <v>0</v>
      </c>
    </row>
    <row r="769" spans="1:18" ht="15" thickBot="1" x14ac:dyDescent="0.35">
      <c r="A769" s="3" t="s">
        <v>1702</v>
      </c>
      <c r="B769" s="3" t="s">
        <v>1145</v>
      </c>
      <c r="C769" s="84">
        <f>IF(COUNTIF(Table1[Tag Number], A769), 1, 0)</f>
        <v>0</v>
      </c>
      <c r="D769" s="85">
        <f>IF(COUNTIF(Table2[Tag Number], A769), 1, 0)</f>
        <v>0</v>
      </c>
      <c r="E769" s="86">
        <f>IF(COUNTIF(Table3[Tag Number], A769), 1, 0)</f>
        <v>0</v>
      </c>
      <c r="F769" s="86">
        <f>IF(COUNTIF(Table4[Tag Number], A769), 1, 0)</f>
        <v>0</v>
      </c>
      <c r="G769" s="87">
        <f t="shared" si="24"/>
        <v>0</v>
      </c>
      <c r="H769" s="88" t="str" cm="1">
        <f t="array" ref="H769">_xlfn.IFS(OR(_xlfn.XLOOKUP(A769,Table1[Tag Number],Table1[Status],"-",0)="Dead",
        _xlfn.XLOOKUP(A769,Table2[Tag Number],Table2[Status],"-",0)="Dead",
        _xlfn.XLOOKUP(A769,Table3[Tag Number],Table3[Status],"-",0)="Dead",
        _xlfn.XLOOKUP(A769,Table4[Tag Number],Table4[Status],"-",0)="Dead"),"Dead",
     OR(_xlfn.XLOOKUP(A769,Table1[Tag Number],Table1[Status],"-",0)="Alive",
        _xlfn.XLOOKUP(A769,Table2[Tag Number],Table2[Status],"-",0)="Alive",
        _xlfn.XLOOKUP(A769,Table3[Tag Number],Table3[Status],"-",0)="Alive",
        _xlfn.XLOOKUP(A769,Table4[Tag Number],Table4[Status],"-",0)="Alive"),"Alive",
     OR(_xlfn.XLOOKUP(A769,Table1[Tag Number],Table1[Status],"-",0)="-",
        _xlfn.XLOOKUP(A769,Table2[Tag Number],Table2[Status],"-",0)="-",
        _xlfn.XLOOKUP(A769,Table3[Tag Number],Table3[Status],"-",0)="-",
        _xlfn.XLOOKUP(A769,Table4[Tag Number],Table4[Status],"-",0)="-"),
   "-")</f>
        <v>-</v>
      </c>
      <c r="I769" s="90"/>
      <c r="J769" s="90"/>
      <c r="K769" s="91"/>
      <c r="L769" s="91"/>
      <c r="M769" s="91"/>
      <c r="N769" s="92"/>
      <c r="O769" s="89"/>
      <c r="R769" t="b">
        <f t="shared" si="23"/>
        <v>0</v>
      </c>
    </row>
    <row r="770" spans="1:18" ht="15" thickBot="1" x14ac:dyDescent="0.35">
      <c r="A770" s="2" t="s">
        <v>1703</v>
      </c>
      <c r="B770" s="2" t="s">
        <v>1145</v>
      </c>
      <c r="C770" s="84">
        <f>IF(COUNTIF(Table1[Tag Number], A770), 1, 0)</f>
        <v>0</v>
      </c>
      <c r="D770" s="85">
        <f>IF(COUNTIF(Table2[Tag Number], A770), 1, 0)</f>
        <v>0</v>
      </c>
      <c r="E770" s="86">
        <f>IF(COUNTIF(Table3[Tag Number], A770), 1, 0)</f>
        <v>0</v>
      </c>
      <c r="F770" s="86">
        <f>IF(COUNTIF(Table4[Tag Number], A770), 1, 0)</f>
        <v>0</v>
      </c>
      <c r="G770" s="87">
        <f t="shared" si="24"/>
        <v>0</v>
      </c>
      <c r="H770" s="88" t="str" cm="1">
        <f t="array" ref="H770">_xlfn.IFS(OR(_xlfn.XLOOKUP(A770,Table1[Tag Number],Table1[Status],"-",0)="Dead",
        _xlfn.XLOOKUP(A770,Table2[Tag Number],Table2[Status],"-",0)="Dead",
        _xlfn.XLOOKUP(A770,Table3[Tag Number],Table3[Status],"-",0)="Dead",
        _xlfn.XLOOKUP(A770,Table4[Tag Number],Table4[Status],"-",0)="Dead"),"Dead",
     OR(_xlfn.XLOOKUP(A770,Table1[Tag Number],Table1[Status],"-",0)="Alive",
        _xlfn.XLOOKUP(A770,Table2[Tag Number],Table2[Status],"-",0)="Alive",
        _xlfn.XLOOKUP(A770,Table3[Tag Number],Table3[Status],"-",0)="Alive",
        _xlfn.XLOOKUP(A770,Table4[Tag Number],Table4[Status],"-",0)="Alive"),"Alive",
     OR(_xlfn.XLOOKUP(A770,Table1[Tag Number],Table1[Status],"-",0)="-",
        _xlfn.XLOOKUP(A770,Table2[Tag Number],Table2[Status],"-",0)="-",
        _xlfn.XLOOKUP(A770,Table3[Tag Number],Table3[Status],"-",0)="-",
        _xlfn.XLOOKUP(A770,Table4[Tag Number],Table4[Status],"-",0)="-"),
   "-")</f>
        <v>-</v>
      </c>
      <c r="I770" s="90"/>
      <c r="J770" s="90"/>
      <c r="K770" s="91"/>
      <c r="L770" s="91"/>
      <c r="M770" s="91"/>
      <c r="N770" s="92"/>
      <c r="O770" s="89"/>
      <c r="R770" t="b">
        <f t="shared" si="23"/>
        <v>0</v>
      </c>
    </row>
    <row r="771" spans="1:18" ht="15" thickBot="1" x14ac:dyDescent="0.35">
      <c r="A771" s="3" t="s">
        <v>1704</v>
      </c>
      <c r="B771" s="3" t="s">
        <v>1145</v>
      </c>
      <c r="C771" s="84">
        <f>IF(COUNTIF(Table1[Tag Number], A771), 1, 0)</f>
        <v>0</v>
      </c>
      <c r="D771" s="85">
        <f>IF(COUNTIF(Table2[Tag Number], A771), 1, 0)</f>
        <v>0</v>
      </c>
      <c r="E771" s="86">
        <f>IF(COUNTIF(Table3[Tag Number], A771), 1, 0)</f>
        <v>0</v>
      </c>
      <c r="F771" s="86">
        <f>IF(COUNTIF(Table4[Tag Number], A771), 1, 0)</f>
        <v>0</v>
      </c>
      <c r="G771" s="87">
        <f t="shared" si="24"/>
        <v>0</v>
      </c>
      <c r="H771" s="88" t="str" cm="1">
        <f t="array" ref="H771">_xlfn.IFS(OR(_xlfn.XLOOKUP(A771,Table1[Tag Number],Table1[Status],"-",0)="Dead",
        _xlfn.XLOOKUP(A771,Table2[Tag Number],Table2[Status],"-",0)="Dead",
        _xlfn.XLOOKUP(A771,Table3[Tag Number],Table3[Status],"-",0)="Dead",
        _xlfn.XLOOKUP(A771,Table4[Tag Number],Table4[Status],"-",0)="Dead"),"Dead",
     OR(_xlfn.XLOOKUP(A771,Table1[Tag Number],Table1[Status],"-",0)="Alive",
        _xlfn.XLOOKUP(A771,Table2[Tag Number],Table2[Status],"-",0)="Alive",
        _xlfn.XLOOKUP(A771,Table3[Tag Number],Table3[Status],"-",0)="Alive",
        _xlfn.XLOOKUP(A771,Table4[Tag Number],Table4[Status],"-",0)="Alive"),"Alive",
     OR(_xlfn.XLOOKUP(A771,Table1[Tag Number],Table1[Status],"-",0)="-",
        _xlfn.XLOOKUP(A771,Table2[Tag Number],Table2[Status],"-",0)="-",
        _xlfn.XLOOKUP(A771,Table3[Tag Number],Table3[Status],"-",0)="-",
        _xlfn.XLOOKUP(A771,Table4[Tag Number],Table4[Status],"-",0)="-"),
   "-")</f>
        <v>-</v>
      </c>
      <c r="I771" s="90"/>
      <c r="J771" s="90"/>
      <c r="K771" s="91"/>
      <c r="L771" s="91"/>
      <c r="M771" s="91"/>
      <c r="N771" s="92"/>
      <c r="O771" s="89"/>
      <c r="R771" t="b">
        <f t="shared" si="23"/>
        <v>0</v>
      </c>
    </row>
    <row r="772" spans="1:18" ht="15" thickBot="1" x14ac:dyDescent="0.35">
      <c r="A772" s="2" t="s">
        <v>1705</v>
      </c>
      <c r="B772" s="2" t="s">
        <v>1145</v>
      </c>
      <c r="C772" s="84">
        <f>IF(COUNTIF(Table1[Tag Number], A772), 1, 0)</f>
        <v>0</v>
      </c>
      <c r="D772" s="85">
        <f>IF(COUNTIF(Table2[Tag Number], A772), 1, 0)</f>
        <v>0</v>
      </c>
      <c r="E772" s="86">
        <f>IF(COUNTIF(Table3[Tag Number], A772), 1, 0)</f>
        <v>0</v>
      </c>
      <c r="F772" s="86">
        <f>IF(COUNTIF(Table4[Tag Number], A772), 1, 0)</f>
        <v>0</v>
      </c>
      <c r="G772" s="87">
        <f t="shared" si="24"/>
        <v>0</v>
      </c>
      <c r="H772" s="88" t="str" cm="1">
        <f t="array" ref="H772">_xlfn.IFS(OR(_xlfn.XLOOKUP(A772,Table1[Tag Number],Table1[Status],"-",0)="Dead",
        _xlfn.XLOOKUP(A772,Table2[Tag Number],Table2[Status],"-",0)="Dead",
        _xlfn.XLOOKUP(A772,Table3[Tag Number],Table3[Status],"-",0)="Dead",
        _xlfn.XLOOKUP(A772,Table4[Tag Number],Table4[Status],"-",0)="Dead"),"Dead",
     OR(_xlfn.XLOOKUP(A772,Table1[Tag Number],Table1[Status],"-",0)="Alive",
        _xlfn.XLOOKUP(A772,Table2[Tag Number],Table2[Status],"-",0)="Alive",
        _xlfn.XLOOKUP(A772,Table3[Tag Number],Table3[Status],"-",0)="Alive",
        _xlfn.XLOOKUP(A772,Table4[Tag Number],Table4[Status],"-",0)="Alive"),"Alive",
     OR(_xlfn.XLOOKUP(A772,Table1[Tag Number],Table1[Status],"-",0)="-",
        _xlfn.XLOOKUP(A772,Table2[Tag Number],Table2[Status],"-",0)="-",
        _xlfn.XLOOKUP(A772,Table3[Tag Number],Table3[Status],"-",0)="-",
        _xlfn.XLOOKUP(A772,Table4[Tag Number],Table4[Status],"-",0)="-"),
   "-")</f>
        <v>-</v>
      </c>
      <c r="I772" s="90"/>
      <c r="J772" s="90"/>
      <c r="K772" s="91"/>
      <c r="L772" s="91"/>
      <c r="M772" s="91"/>
      <c r="N772" s="92"/>
      <c r="O772" s="89"/>
      <c r="R772" t="b">
        <f t="shared" ref="R772:R835" si="25">IF(G772&gt;1,A772)</f>
        <v>0</v>
      </c>
    </row>
    <row r="773" spans="1:18" ht="15" thickBot="1" x14ac:dyDescent="0.35">
      <c r="A773" s="3" t="s">
        <v>1706</v>
      </c>
      <c r="B773" s="3" t="s">
        <v>1145</v>
      </c>
      <c r="C773" s="84">
        <f>IF(COUNTIF(Table1[Tag Number], A773), 1, 0)</f>
        <v>0</v>
      </c>
      <c r="D773" s="85">
        <f>IF(COUNTIF(Table2[Tag Number], A773), 1, 0)</f>
        <v>0</v>
      </c>
      <c r="E773" s="86">
        <f>IF(COUNTIF(Table3[Tag Number], A773), 1, 0)</f>
        <v>0</v>
      </c>
      <c r="F773" s="86">
        <f>IF(COUNTIF(Table4[Tag Number], A773), 1, 0)</f>
        <v>0</v>
      </c>
      <c r="G773" s="87">
        <f t="shared" ref="G773:G836" si="26">SUM(C773:F773)</f>
        <v>0</v>
      </c>
      <c r="H773" s="88" t="str" cm="1">
        <f t="array" ref="H773">_xlfn.IFS(OR(_xlfn.XLOOKUP(A773,Table1[Tag Number],Table1[Status],"-",0)="Dead",
        _xlfn.XLOOKUP(A773,Table2[Tag Number],Table2[Status],"-",0)="Dead",
        _xlfn.XLOOKUP(A773,Table3[Tag Number],Table3[Status],"-",0)="Dead",
        _xlfn.XLOOKUP(A773,Table4[Tag Number],Table4[Status],"-",0)="Dead"),"Dead",
     OR(_xlfn.XLOOKUP(A773,Table1[Tag Number],Table1[Status],"-",0)="Alive",
        _xlfn.XLOOKUP(A773,Table2[Tag Number],Table2[Status],"-",0)="Alive",
        _xlfn.XLOOKUP(A773,Table3[Tag Number],Table3[Status],"-",0)="Alive",
        _xlfn.XLOOKUP(A773,Table4[Tag Number],Table4[Status],"-",0)="Alive"),"Alive",
     OR(_xlfn.XLOOKUP(A773,Table1[Tag Number],Table1[Status],"-",0)="-",
        _xlfn.XLOOKUP(A773,Table2[Tag Number],Table2[Status],"-",0)="-",
        _xlfn.XLOOKUP(A773,Table3[Tag Number],Table3[Status],"-",0)="-",
        _xlfn.XLOOKUP(A773,Table4[Tag Number],Table4[Status],"-",0)="-"),
   "-")</f>
        <v>-</v>
      </c>
      <c r="I773" s="90"/>
      <c r="J773" s="90"/>
      <c r="K773" s="91"/>
      <c r="L773" s="91"/>
      <c r="M773" s="91"/>
      <c r="N773" s="92"/>
      <c r="O773" s="89"/>
      <c r="R773" t="b">
        <f t="shared" si="25"/>
        <v>0</v>
      </c>
    </row>
    <row r="774" spans="1:18" ht="15" thickBot="1" x14ac:dyDescent="0.35">
      <c r="A774" s="2" t="s">
        <v>456</v>
      </c>
      <c r="B774" s="2" t="s">
        <v>1145</v>
      </c>
      <c r="C774" s="84">
        <f>IF(COUNTIF(Table1[Tag Number], A774), 1, 0)</f>
        <v>0</v>
      </c>
      <c r="D774" s="85">
        <f>IF(COUNTIF(Table2[Tag Number], A774), 1, 0)</f>
        <v>0</v>
      </c>
      <c r="E774" s="86">
        <f>IF(COUNTIF(Table3[Tag Number], A774), 1, 0)</f>
        <v>0</v>
      </c>
      <c r="F774" s="86">
        <f>IF(COUNTIF(Table4[Tag Number], A774), 1, 0)</f>
        <v>0</v>
      </c>
      <c r="G774" s="87">
        <f t="shared" si="26"/>
        <v>0</v>
      </c>
      <c r="H774" s="88" t="str" cm="1">
        <f t="array" ref="H774">_xlfn.IFS(OR(_xlfn.XLOOKUP(A774,Table1[Tag Number],Table1[Status],"-",0)="Dead",
        _xlfn.XLOOKUP(A774,Table2[Tag Number],Table2[Status],"-",0)="Dead",
        _xlfn.XLOOKUP(A774,Table3[Tag Number],Table3[Status],"-",0)="Dead",
        _xlfn.XLOOKUP(A774,Table4[Tag Number],Table4[Status],"-",0)="Dead"),"Dead",
     OR(_xlfn.XLOOKUP(A774,Table1[Tag Number],Table1[Status],"-",0)="Alive",
        _xlfn.XLOOKUP(A774,Table2[Tag Number],Table2[Status],"-",0)="Alive",
        _xlfn.XLOOKUP(A774,Table3[Tag Number],Table3[Status],"-",0)="Alive",
        _xlfn.XLOOKUP(A774,Table4[Tag Number],Table4[Status],"-",0)="Alive"),"Alive",
     OR(_xlfn.XLOOKUP(A774,Table1[Tag Number],Table1[Status],"-",0)="-",
        _xlfn.XLOOKUP(A774,Table2[Tag Number],Table2[Status],"-",0)="-",
        _xlfn.XLOOKUP(A774,Table3[Tag Number],Table3[Status],"-",0)="-",
        _xlfn.XLOOKUP(A774,Table4[Tag Number],Table4[Status],"-",0)="-"),
   "-")</f>
        <v>-</v>
      </c>
      <c r="I774" s="90"/>
      <c r="J774" s="90"/>
      <c r="K774" s="91"/>
      <c r="L774" s="91"/>
      <c r="M774" s="91"/>
      <c r="N774" s="92"/>
      <c r="O774" s="89"/>
      <c r="R774" t="b">
        <f t="shared" si="25"/>
        <v>0</v>
      </c>
    </row>
    <row r="775" spans="1:18" ht="15" thickBot="1" x14ac:dyDescent="0.35">
      <c r="A775" s="3" t="s">
        <v>1707</v>
      </c>
      <c r="B775" s="3" t="s">
        <v>1145</v>
      </c>
      <c r="C775" s="84">
        <f>IF(COUNTIF(Table1[Tag Number], A775), 1, 0)</f>
        <v>0</v>
      </c>
      <c r="D775" s="85">
        <f>IF(COUNTIF(Table2[Tag Number], A775), 1, 0)</f>
        <v>0</v>
      </c>
      <c r="E775" s="86">
        <f>IF(COUNTIF(Table3[Tag Number], A775), 1, 0)</f>
        <v>0</v>
      </c>
      <c r="F775" s="86">
        <f>IF(COUNTIF(Table4[Tag Number], A775), 1, 0)</f>
        <v>0</v>
      </c>
      <c r="G775" s="87">
        <f t="shared" si="26"/>
        <v>0</v>
      </c>
      <c r="H775" s="88" t="str" cm="1">
        <f t="array" ref="H775">_xlfn.IFS(OR(_xlfn.XLOOKUP(A775,Table1[Tag Number],Table1[Status],"-",0)="Dead",
        _xlfn.XLOOKUP(A775,Table2[Tag Number],Table2[Status],"-",0)="Dead",
        _xlfn.XLOOKUP(A775,Table3[Tag Number],Table3[Status],"-",0)="Dead",
        _xlfn.XLOOKUP(A775,Table4[Tag Number],Table4[Status],"-",0)="Dead"),"Dead",
     OR(_xlfn.XLOOKUP(A775,Table1[Tag Number],Table1[Status],"-",0)="Alive",
        _xlfn.XLOOKUP(A775,Table2[Tag Number],Table2[Status],"-",0)="Alive",
        _xlfn.XLOOKUP(A775,Table3[Tag Number],Table3[Status],"-",0)="Alive",
        _xlfn.XLOOKUP(A775,Table4[Tag Number],Table4[Status],"-",0)="Alive"),"Alive",
     OR(_xlfn.XLOOKUP(A775,Table1[Tag Number],Table1[Status],"-",0)="-",
        _xlfn.XLOOKUP(A775,Table2[Tag Number],Table2[Status],"-",0)="-",
        _xlfn.XLOOKUP(A775,Table3[Tag Number],Table3[Status],"-",0)="-",
        _xlfn.XLOOKUP(A775,Table4[Tag Number],Table4[Status],"-",0)="-"),
   "-")</f>
        <v>-</v>
      </c>
      <c r="I775" s="90"/>
      <c r="J775" s="90"/>
      <c r="K775" s="91"/>
      <c r="L775" s="91"/>
      <c r="M775" s="91"/>
      <c r="N775" s="92"/>
      <c r="O775" s="89"/>
      <c r="R775" t="b">
        <f t="shared" si="25"/>
        <v>0</v>
      </c>
    </row>
    <row r="776" spans="1:18" ht="15" thickBot="1" x14ac:dyDescent="0.35">
      <c r="A776" s="2" t="s">
        <v>1708</v>
      </c>
      <c r="B776" s="2" t="s">
        <v>1145</v>
      </c>
      <c r="C776" s="84">
        <f>IF(COUNTIF(Table1[Tag Number], A776), 1, 0)</f>
        <v>0</v>
      </c>
      <c r="D776" s="85">
        <f>IF(COUNTIF(Table2[Tag Number], A776), 1, 0)</f>
        <v>0</v>
      </c>
      <c r="E776" s="86">
        <f>IF(COUNTIF(Table3[Tag Number], A776), 1, 0)</f>
        <v>0</v>
      </c>
      <c r="F776" s="86">
        <f>IF(COUNTIF(Table4[Tag Number], A776), 1, 0)</f>
        <v>0</v>
      </c>
      <c r="G776" s="87">
        <f t="shared" si="26"/>
        <v>0</v>
      </c>
      <c r="H776" s="88" t="str" cm="1">
        <f t="array" ref="H776">_xlfn.IFS(OR(_xlfn.XLOOKUP(A776,Table1[Tag Number],Table1[Status],"-",0)="Dead",
        _xlfn.XLOOKUP(A776,Table2[Tag Number],Table2[Status],"-",0)="Dead",
        _xlfn.XLOOKUP(A776,Table3[Tag Number],Table3[Status],"-",0)="Dead",
        _xlfn.XLOOKUP(A776,Table4[Tag Number],Table4[Status],"-",0)="Dead"),"Dead",
     OR(_xlfn.XLOOKUP(A776,Table1[Tag Number],Table1[Status],"-",0)="Alive",
        _xlfn.XLOOKUP(A776,Table2[Tag Number],Table2[Status],"-",0)="Alive",
        _xlfn.XLOOKUP(A776,Table3[Tag Number],Table3[Status],"-",0)="Alive",
        _xlfn.XLOOKUP(A776,Table4[Tag Number],Table4[Status],"-",0)="Alive"),"Alive",
     OR(_xlfn.XLOOKUP(A776,Table1[Tag Number],Table1[Status],"-",0)="-",
        _xlfn.XLOOKUP(A776,Table2[Tag Number],Table2[Status],"-",0)="-",
        _xlfn.XLOOKUP(A776,Table3[Tag Number],Table3[Status],"-",0)="-",
        _xlfn.XLOOKUP(A776,Table4[Tag Number],Table4[Status],"-",0)="-"),
   "-")</f>
        <v>-</v>
      </c>
      <c r="I776" s="90"/>
      <c r="J776" s="90"/>
      <c r="K776" s="91"/>
      <c r="L776" s="91"/>
      <c r="M776" s="91"/>
      <c r="N776" s="92"/>
      <c r="O776" s="89"/>
      <c r="R776" t="b">
        <f t="shared" si="25"/>
        <v>0</v>
      </c>
    </row>
    <row r="777" spans="1:18" ht="15" thickBot="1" x14ac:dyDescent="0.35">
      <c r="A777" s="3" t="s">
        <v>1709</v>
      </c>
      <c r="B777" s="3" t="s">
        <v>1145</v>
      </c>
      <c r="C777" s="84">
        <f>IF(COUNTIF(Table1[Tag Number], A777), 1, 0)</f>
        <v>1</v>
      </c>
      <c r="D777" s="85">
        <f>IF(COUNTIF(Table2[Tag Number], A777), 1, 0)</f>
        <v>0</v>
      </c>
      <c r="E777" s="86">
        <f>IF(COUNTIF(Table3[Tag Number], A777), 1, 0)</f>
        <v>0</v>
      </c>
      <c r="F777" s="86">
        <f>IF(COUNTIF(Table4[Tag Number], A777), 1, 0)</f>
        <v>0</v>
      </c>
      <c r="G777" s="87">
        <f t="shared" si="26"/>
        <v>1</v>
      </c>
      <c r="H777" s="88" t="str" cm="1">
        <f t="array" ref="H777">_xlfn.IFS(OR(_xlfn.XLOOKUP(A777,Table1[Tag Number],Table1[Status],"-",0)="Dead",
        _xlfn.XLOOKUP(A777,Table2[Tag Number],Table2[Status],"-",0)="Dead",
        _xlfn.XLOOKUP(A777,Table3[Tag Number],Table3[Status],"-",0)="Dead",
        _xlfn.XLOOKUP(A777,Table4[Tag Number],Table4[Status],"-",0)="Dead"),"Dead",
     OR(_xlfn.XLOOKUP(A777,Table1[Tag Number],Table1[Status],"-",0)="Alive",
        _xlfn.XLOOKUP(A777,Table2[Tag Number],Table2[Status],"-",0)="Alive",
        _xlfn.XLOOKUP(A777,Table3[Tag Number],Table3[Status],"-",0)="Alive",
        _xlfn.XLOOKUP(A777,Table4[Tag Number],Table4[Status],"-",0)="Alive"),"Alive",
     OR(_xlfn.XLOOKUP(A777,Table1[Tag Number],Table1[Status],"-",0)="-",
        _xlfn.XLOOKUP(A777,Table2[Tag Number],Table2[Status],"-",0)="-",
        _xlfn.XLOOKUP(A777,Table3[Tag Number],Table3[Status],"-",0)="-",
        _xlfn.XLOOKUP(A777,Table4[Tag Number],Table4[Status],"-",0)="-"),
   "-")</f>
        <v>Alive</v>
      </c>
      <c r="I777" s="90"/>
      <c r="J777" s="90"/>
      <c r="K777" s="91"/>
      <c r="L777" s="91"/>
      <c r="M777" s="91"/>
      <c r="N777" s="92"/>
      <c r="O777" s="89"/>
      <c r="R777" t="b">
        <f t="shared" si="25"/>
        <v>0</v>
      </c>
    </row>
    <row r="778" spans="1:18" ht="15" thickBot="1" x14ac:dyDescent="0.35">
      <c r="A778" s="2" t="s">
        <v>1710</v>
      </c>
      <c r="B778" s="2" t="s">
        <v>1137</v>
      </c>
      <c r="C778" s="84">
        <f>IF(COUNTIF(Table1[Tag Number], A778), 1, 0)</f>
        <v>0</v>
      </c>
      <c r="D778" s="85">
        <f>IF(COUNTIF(Table2[Tag Number], A778), 1, 0)</f>
        <v>0</v>
      </c>
      <c r="E778" s="86">
        <f>IF(COUNTIF(Table3[Tag Number], A778), 1, 0)</f>
        <v>0</v>
      </c>
      <c r="F778" s="86">
        <f>IF(COUNTIF(Table4[Tag Number], A778), 1, 0)</f>
        <v>0</v>
      </c>
      <c r="G778" s="87">
        <f t="shared" si="26"/>
        <v>0</v>
      </c>
      <c r="H778" s="88" t="str" cm="1">
        <f t="array" ref="H778">_xlfn.IFS(OR(_xlfn.XLOOKUP(A778,Table1[Tag Number],Table1[Status],"-",0)="Dead",
        _xlfn.XLOOKUP(A778,Table2[Tag Number],Table2[Status],"-",0)="Dead",
        _xlfn.XLOOKUP(A778,Table3[Tag Number],Table3[Status],"-",0)="Dead",
        _xlfn.XLOOKUP(A778,Table4[Tag Number],Table4[Status],"-",0)="Dead"),"Dead",
     OR(_xlfn.XLOOKUP(A778,Table1[Tag Number],Table1[Status],"-",0)="Alive",
        _xlfn.XLOOKUP(A778,Table2[Tag Number],Table2[Status],"-",0)="Alive",
        _xlfn.XLOOKUP(A778,Table3[Tag Number],Table3[Status],"-",0)="Alive",
        _xlfn.XLOOKUP(A778,Table4[Tag Number],Table4[Status],"-",0)="Alive"),"Alive",
     OR(_xlfn.XLOOKUP(A778,Table1[Tag Number],Table1[Status],"-",0)="-",
        _xlfn.XLOOKUP(A778,Table2[Tag Number],Table2[Status],"-",0)="-",
        _xlfn.XLOOKUP(A778,Table3[Tag Number],Table3[Status],"-",0)="-",
        _xlfn.XLOOKUP(A778,Table4[Tag Number],Table4[Status],"-",0)="-"),
   "-")</f>
        <v>-</v>
      </c>
      <c r="I778" s="90"/>
      <c r="J778" s="90"/>
      <c r="K778" s="91"/>
      <c r="L778" s="91"/>
      <c r="M778" s="91"/>
      <c r="N778" s="92"/>
      <c r="O778" s="89"/>
      <c r="R778" t="b">
        <f t="shared" si="25"/>
        <v>0</v>
      </c>
    </row>
    <row r="779" spans="1:18" ht="15" thickBot="1" x14ac:dyDescent="0.35">
      <c r="A779" s="3" t="s">
        <v>413</v>
      </c>
      <c r="B779" s="3" t="s">
        <v>1137</v>
      </c>
      <c r="C779" s="84">
        <f>IF(COUNTIF(Table1[Tag Number], A779), 1, 0)</f>
        <v>0</v>
      </c>
      <c r="D779" s="85">
        <f>IF(COUNTIF(Table2[Tag Number], A779), 1, 0)</f>
        <v>0</v>
      </c>
      <c r="E779" s="86">
        <f>IF(COUNTIF(Table3[Tag Number], A779), 1, 0)</f>
        <v>0</v>
      </c>
      <c r="F779" s="86">
        <f>IF(COUNTIF(Table4[Tag Number], A779), 1, 0)</f>
        <v>0</v>
      </c>
      <c r="G779" s="87">
        <f t="shared" si="26"/>
        <v>0</v>
      </c>
      <c r="H779" s="88" t="str" cm="1">
        <f t="array" ref="H779">_xlfn.IFS(OR(_xlfn.XLOOKUP(A779,Table1[Tag Number],Table1[Status],"-",0)="Dead",
        _xlfn.XLOOKUP(A779,Table2[Tag Number],Table2[Status],"-",0)="Dead",
        _xlfn.XLOOKUP(A779,Table3[Tag Number],Table3[Status],"-",0)="Dead",
        _xlfn.XLOOKUP(A779,Table4[Tag Number],Table4[Status],"-",0)="Dead"),"Dead",
     OR(_xlfn.XLOOKUP(A779,Table1[Tag Number],Table1[Status],"-",0)="Alive",
        _xlfn.XLOOKUP(A779,Table2[Tag Number],Table2[Status],"-",0)="Alive",
        _xlfn.XLOOKUP(A779,Table3[Tag Number],Table3[Status],"-",0)="Alive",
        _xlfn.XLOOKUP(A779,Table4[Tag Number],Table4[Status],"-",0)="Alive"),"Alive",
     OR(_xlfn.XLOOKUP(A779,Table1[Tag Number],Table1[Status],"-",0)="-",
        _xlfn.XLOOKUP(A779,Table2[Tag Number],Table2[Status],"-",0)="-",
        _xlfn.XLOOKUP(A779,Table3[Tag Number],Table3[Status],"-",0)="-",
        _xlfn.XLOOKUP(A779,Table4[Tag Number],Table4[Status],"-",0)="-"),
   "-")</f>
        <v>-</v>
      </c>
      <c r="I779" s="90"/>
      <c r="J779" s="90"/>
      <c r="K779" s="91"/>
      <c r="L779" s="91"/>
      <c r="M779" s="91"/>
      <c r="N779" s="92"/>
      <c r="O779" s="89"/>
      <c r="R779" t="b">
        <f t="shared" si="25"/>
        <v>0</v>
      </c>
    </row>
    <row r="780" spans="1:18" ht="15" thickBot="1" x14ac:dyDescent="0.35">
      <c r="A780" s="2" t="s">
        <v>1711</v>
      </c>
      <c r="B780" s="2" t="s">
        <v>1145</v>
      </c>
      <c r="C780" s="84">
        <f>IF(COUNTIF(Table1[Tag Number], A780), 1, 0)</f>
        <v>0</v>
      </c>
      <c r="D780" s="85">
        <f>IF(COUNTIF(Table2[Tag Number], A780), 1, 0)</f>
        <v>0</v>
      </c>
      <c r="E780" s="86">
        <f>IF(COUNTIF(Table3[Tag Number], A780), 1, 0)</f>
        <v>0</v>
      </c>
      <c r="F780" s="86">
        <f>IF(COUNTIF(Table4[Tag Number], A780), 1, 0)</f>
        <v>0</v>
      </c>
      <c r="G780" s="87">
        <f t="shared" si="26"/>
        <v>0</v>
      </c>
      <c r="H780" s="88" t="str" cm="1">
        <f t="array" ref="H780">_xlfn.IFS(OR(_xlfn.XLOOKUP(A780,Table1[Tag Number],Table1[Status],"-",0)="Dead",
        _xlfn.XLOOKUP(A780,Table2[Tag Number],Table2[Status],"-",0)="Dead",
        _xlfn.XLOOKUP(A780,Table3[Tag Number],Table3[Status],"-",0)="Dead",
        _xlfn.XLOOKUP(A780,Table4[Tag Number],Table4[Status],"-",0)="Dead"),"Dead",
     OR(_xlfn.XLOOKUP(A780,Table1[Tag Number],Table1[Status],"-",0)="Alive",
        _xlfn.XLOOKUP(A780,Table2[Tag Number],Table2[Status],"-",0)="Alive",
        _xlfn.XLOOKUP(A780,Table3[Tag Number],Table3[Status],"-",0)="Alive",
        _xlfn.XLOOKUP(A780,Table4[Tag Number],Table4[Status],"-",0)="Alive"),"Alive",
     OR(_xlfn.XLOOKUP(A780,Table1[Tag Number],Table1[Status],"-",0)="-",
        _xlfn.XLOOKUP(A780,Table2[Tag Number],Table2[Status],"-",0)="-",
        _xlfn.XLOOKUP(A780,Table3[Tag Number],Table3[Status],"-",0)="-",
        _xlfn.XLOOKUP(A780,Table4[Tag Number],Table4[Status],"-",0)="-"),
   "-")</f>
        <v>-</v>
      </c>
      <c r="I780" s="90"/>
      <c r="J780" s="90"/>
      <c r="K780" s="91"/>
      <c r="L780" s="91"/>
      <c r="M780" s="91"/>
      <c r="N780" s="92"/>
      <c r="O780" s="89"/>
      <c r="R780" t="b">
        <f t="shared" si="25"/>
        <v>0</v>
      </c>
    </row>
    <row r="781" spans="1:18" ht="15" thickBot="1" x14ac:dyDescent="0.35">
      <c r="A781" s="3" t="s">
        <v>1712</v>
      </c>
      <c r="B781" s="3" t="s">
        <v>1145</v>
      </c>
      <c r="C781" s="84">
        <f>IF(COUNTIF(Table1[Tag Number], A781), 1, 0)</f>
        <v>0</v>
      </c>
      <c r="D781" s="85">
        <f>IF(COUNTIF(Table2[Tag Number], A781), 1, 0)</f>
        <v>0</v>
      </c>
      <c r="E781" s="86">
        <f>IF(COUNTIF(Table3[Tag Number], A781), 1, 0)</f>
        <v>0</v>
      </c>
      <c r="F781" s="86">
        <f>IF(COUNTIF(Table4[Tag Number], A781), 1, 0)</f>
        <v>0</v>
      </c>
      <c r="G781" s="87">
        <f t="shared" si="26"/>
        <v>0</v>
      </c>
      <c r="H781" s="88" t="str" cm="1">
        <f t="array" ref="H781">_xlfn.IFS(OR(_xlfn.XLOOKUP(A781,Table1[Tag Number],Table1[Status],"-",0)="Dead",
        _xlfn.XLOOKUP(A781,Table2[Tag Number],Table2[Status],"-",0)="Dead",
        _xlfn.XLOOKUP(A781,Table3[Tag Number],Table3[Status],"-",0)="Dead",
        _xlfn.XLOOKUP(A781,Table4[Tag Number],Table4[Status],"-",0)="Dead"),"Dead",
     OR(_xlfn.XLOOKUP(A781,Table1[Tag Number],Table1[Status],"-",0)="Alive",
        _xlfn.XLOOKUP(A781,Table2[Tag Number],Table2[Status],"-",0)="Alive",
        _xlfn.XLOOKUP(A781,Table3[Tag Number],Table3[Status],"-",0)="Alive",
        _xlfn.XLOOKUP(A781,Table4[Tag Number],Table4[Status],"-",0)="Alive"),"Alive",
     OR(_xlfn.XLOOKUP(A781,Table1[Tag Number],Table1[Status],"-",0)="-",
        _xlfn.XLOOKUP(A781,Table2[Tag Number],Table2[Status],"-",0)="-",
        _xlfn.XLOOKUP(A781,Table3[Tag Number],Table3[Status],"-",0)="-",
        _xlfn.XLOOKUP(A781,Table4[Tag Number],Table4[Status],"-",0)="-"),
   "-")</f>
        <v>-</v>
      </c>
      <c r="I781" s="90"/>
      <c r="J781" s="90"/>
      <c r="K781" s="91"/>
      <c r="L781" s="91"/>
      <c r="M781" s="91"/>
      <c r="N781" s="92"/>
      <c r="O781" s="89"/>
      <c r="R781" t="b">
        <f t="shared" si="25"/>
        <v>0</v>
      </c>
    </row>
    <row r="782" spans="1:18" ht="15" thickBot="1" x14ac:dyDescent="0.35">
      <c r="A782" s="2" t="s">
        <v>1713</v>
      </c>
      <c r="B782" s="2" t="s">
        <v>1145</v>
      </c>
      <c r="C782" s="84">
        <f>IF(COUNTIF(Table1[Tag Number], A782), 1, 0)</f>
        <v>0</v>
      </c>
      <c r="D782" s="85">
        <f>IF(COUNTIF(Table2[Tag Number], A782), 1, 0)</f>
        <v>0</v>
      </c>
      <c r="E782" s="86">
        <f>IF(COUNTIF(Table3[Tag Number], A782), 1, 0)</f>
        <v>0</v>
      </c>
      <c r="F782" s="86">
        <f>IF(COUNTIF(Table4[Tag Number], A782), 1, 0)</f>
        <v>0</v>
      </c>
      <c r="G782" s="87">
        <f t="shared" si="26"/>
        <v>0</v>
      </c>
      <c r="H782" s="88" t="str" cm="1">
        <f t="array" ref="H782">_xlfn.IFS(OR(_xlfn.XLOOKUP(A782,Table1[Tag Number],Table1[Status],"-",0)="Dead",
        _xlfn.XLOOKUP(A782,Table2[Tag Number],Table2[Status],"-",0)="Dead",
        _xlfn.XLOOKUP(A782,Table3[Tag Number],Table3[Status],"-",0)="Dead",
        _xlfn.XLOOKUP(A782,Table4[Tag Number],Table4[Status],"-",0)="Dead"),"Dead",
     OR(_xlfn.XLOOKUP(A782,Table1[Tag Number],Table1[Status],"-",0)="Alive",
        _xlfn.XLOOKUP(A782,Table2[Tag Number],Table2[Status],"-",0)="Alive",
        _xlfn.XLOOKUP(A782,Table3[Tag Number],Table3[Status],"-",0)="Alive",
        _xlfn.XLOOKUP(A782,Table4[Tag Number],Table4[Status],"-",0)="Alive"),"Alive",
     OR(_xlfn.XLOOKUP(A782,Table1[Tag Number],Table1[Status],"-",0)="-",
        _xlfn.XLOOKUP(A782,Table2[Tag Number],Table2[Status],"-",0)="-",
        _xlfn.XLOOKUP(A782,Table3[Tag Number],Table3[Status],"-",0)="-",
        _xlfn.XLOOKUP(A782,Table4[Tag Number],Table4[Status],"-",0)="-"),
   "-")</f>
        <v>-</v>
      </c>
      <c r="I782" s="90"/>
      <c r="J782" s="90"/>
      <c r="K782" s="91"/>
      <c r="L782" s="91"/>
      <c r="M782" s="91"/>
      <c r="N782" s="92"/>
      <c r="O782" s="89"/>
      <c r="R782" t="b">
        <f t="shared" si="25"/>
        <v>0</v>
      </c>
    </row>
    <row r="783" spans="1:18" ht="15" thickBot="1" x14ac:dyDescent="0.35">
      <c r="A783" s="3" t="s">
        <v>1714</v>
      </c>
      <c r="B783" s="3" t="s">
        <v>1137</v>
      </c>
      <c r="C783" s="84">
        <f>IF(COUNTIF(Table1[Tag Number], A783), 1, 0)</f>
        <v>0</v>
      </c>
      <c r="D783" s="85">
        <f>IF(COUNTIF(Table2[Tag Number], A783), 1, 0)</f>
        <v>0</v>
      </c>
      <c r="E783" s="86">
        <f>IF(COUNTIF(Table3[Tag Number], A783), 1, 0)</f>
        <v>0</v>
      </c>
      <c r="F783" s="86">
        <f>IF(COUNTIF(Table4[Tag Number], A783), 1, 0)</f>
        <v>0</v>
      </c>
      <c r="G783" s="87">
        <f t="shared" si="26"/>
        <v>0</v>
      </c>
      <c r="H783" s="88" t="str" cm="1">
        <f t="array" ref="H783">_xlfn.IFS(OR(_xlfn.XLOOKUP(A783,Table1[Tag Number],Table1[Status],"-",0)="Dead",
        _xlfn.XLOOKUP(A783,Table2[Tag Number],Table2[Status],"-",0)="Dead",
        _xlfn.XLOOKUP(A783,Table3[Tag Number],Table3[Status],"-",0)="Dead",
        _xlfn.XLOOKUP(A783,Table4[Tag Number],Table4[Status],"-",0)="Dead"),"Dead",
     OR(_xlfn.XLOOKUP(A783,Table1[Tag Number],Table1[Status],"-",0)="Alive",
        _xlfn.XLOOKUP(A783,Table2[Tag Number],Table2[Status],"-",0)="Alive",
        _xlfn.XLOOKUP(A783,Table3[Tag Number],Table3[Status],"-",0)="Alive",
        _xlfn.XLOOKUP(A783,Table4[Tag Number],Table4[Status],"-",0)="Alive"),"Alive",
     OR(_xlfn.XLOOKUP(A783,Table1[Tag Number],Table1[Status],"-",0)="-",
        _xlfn.XLOOKUP(A783,Table2[Tag Number],Table2[Status],"-",0)="-",
        _xlfn.XLOOKUP(A783,Table3[Tag Number],Table3[Status],"-",0)="-",
        _xlfn.XLOOKUP(A783,Table4[Tag Number],Table4[Status],"-",0)="-"),
   "-")</f>
        <v>-</v>
      </c>
      <c r="I783" s="90"/>
      <c r="J783" s="90"/>
      <c r="K783" s="91"/>
      <c r="L783" s="91"/>
      <c r="M783" s="91"/>
      <c r="N783" s="92"/>
      <c r="O783" s="89"/>
      <c r="R783" t="b">
        <f t="shared" si="25"/>
        <v>0</v>
      </c>
    </row>
    <row r="784" spans="1:18" ht="15" thickBot="1" x14ac:dyDescent="0.35">
      <c r="A784" s="2" t="s">
        <v>1715</v>
      </c>
      <c r="B784" s="2" t="s">
        <v>1145</v>
      </c>
      <c r="C784" s="84">
        <f>IF(COUNTIF(Table1[Tag Number], A784), 1, 0)</f>
        <v>0</v>
      </c>
      <c r="D784" s="85">
        <f>IF(COUNTIF(Table2[Tag Number], A784), 1, 0)</f>
        <v>0</v>
      </c>
      <c r="E784" s="86">
        <f>IF(COUNTIF(Table3[Tag Number], A784), 1, 0)</f>
        <v>0</v>
      </c>
      <c r="F784" s="86">
        <f>IF(COUNTIF(Table4[Tag Number], A784), 1, 0)</f>
        <v>0</v>
      </c>
      <c r="G784" s="87">
        <f t="shared" si="26"/>
        <v>0</v>
      </c>
      <c r="H784" s="88" t="str" cm="1">
        <f t="array" ref="H784">_xlfn.IFS(OR(_xlfn.XLOOKUP(A784,Table1[Tag Number],Table1[Status],"-",0)="Dead",
        _xlfn.XLOOKUP(A784,Table2[Tag Number],Table2[Status],"-",0)="Dead",
        _xlfn.XLOOKUP(A784,Table3[Tag Number],Table3[Status],"-",0)="Dead",
        _xlfn.XLOOKUP(A784,Table4[Tag Number],Table4[Status],"-",0)="Dead"),"Dead",
     OR(_xlfn.XLOOKUP(A784,Table1[Tag Number],Table1[Status],"-",0)="Alive",
        _xlfn.XLOOKUP(A784,Table2[Tag Number],Table2[Status],"-",0)="Alive",
        _xlfn.XLOOKUP(A784,Table3[Tag Number],Table3[Status],"-",0)="Alive",
        _xlfn.XLOOKUP(A784,Table4[Tag Number],Table4[Status],"-",0)="Alive"),"Alive",
     OR(_xlfn.XLOOKUP(A784,Table1[Tag Number],Table1[Status],"-",0)="-",
        _xlfn.XLOOKUP(A784,Table2[Tag Number],Table2[Status],"-",0)="-",
        _xlfn.XLOOKUP(A784,Table3[Tag Number],Table3[Status],"-",0)="-",
        _xlfn.XLOOKUP(A784,Table4[Tag Number],Table4[Status],"-",0)="-"),
   "-")</f>
        <v>-</v>
      </c>
      <c r="I784" s="90"/>
      <c r="J784" s="90"/>
      <c r="K784" s="91"/>
      <c r="L784" s="91"/>
      <c r="M784" s="91"/>
      <c r="N784" s="92"/>
      <c r="O784" s="89"/>
      <c r="R784" t="b">
        <f t="shared" si="25"/>
        <v>0</v>
      </c>
    </row>
    <row r="785" spans="1:18" ht="15" thickBot="1" x14ac:dyDescent="0.35">
      <c r="A785" s="3" t="s">
        <v>1716</v>
      </c>
      <c r="B785" s="3" t="s">
        <v>1137</v>
      </c>
      <c r="C785" s="84">
        <f>IF(COUNTIF(Table1[Tag Number], A785), 1, 0)</f>
        <v>0</v>
      </c>
      <c r="D785" s="85">
        <f>IF(COUNTIF(Table2[Tag Number], A785), 1, 0)</f>
        <v>0</v>
      </c>
      <c r="E785" s="86">
        <f>IF(COUNTIF(Table3[Tag Number], A785), 1, 0)</f>
        <v>0</v>
      </c>
      <c r="F785" s="86">
        <f>IF(COUNTIF(Table4[Tag Number], A785), 1, 0)</f>
        <v>0</v>
      </c>
      <c r="G785" s="87">
        <f t="shared" si="26"/>
        <v>0</v>
      </c>
      <c r="H785" s="88" t="str" cm="1">
        <f t="array" ref="H785">_xlfn.IFS(OR(_xlfn.XLOOKUP(A785,Table1[Tag Number],Table1[Status],"-",0)="Dead",
        _xlfn.XLOOKUP(A785,Table2[Tag Number],Table2[Status],"-",0)="Dead",
        _xlfn.XLOOKUP(A785,Table3[Tag Number],Table3[Status],"-",0)="Dead",
        _xlfn.XLOOKUP(A785,Table4[Tag Number],Table4[Status],"-",0)="Dead"),"Dead",
     OR(_xlfn.XLOOKUP(A785,Table1[Tag Number],Table1[Status],"-",0)="Alive",
        _xlfn.XLOOKUP(A785,Table2[Tag Number],Table2[Status],"-",0)="Alive",
        _xlfn.XLOOKUP(A785,Table3[Tag Number],Table3[Status],"-",0)="Alive",
        _xlfn.XLOOKUP(A785,Table4[Tag Number],Table4[Status],"-",0)="Alive"),"Alive",
     OR(_xlfn.XLOOKUP(A785,Table1[Tag Number],Table1[Status],"-",0)="-",
        _xlfn.XLOOKUP(A785,Table2[Tag Number],Table2[Status],"-",0)="-",
        _xlfn.XLOOKUP(A785,Table3[Tag Number],Table3[Status],"-",0)="-",
        _xlfn.XLOOKUP(A785,Table4[Tag Number],Table4[Status],"-",0)="-"),
   "-")</f>
        <v>-</v>
      </c>
      <c r="I785" s="90"/>
      <c r="J785" s="90"/>
      <c r="K785" s="91"/>
      <c r="L785" s="91"/>
      <c r="M785" s="91"/>
      <c r="N785" s="92"/>
      <c r="O785" s="89"/>
      <c r="R785" t="b">
        <f t="shared" si="25"/>
        <v>0</v>
      </c>
    </row>
    <row r="786" spans="1:18" ht="15" thickBot="1" x14ac:dyDescent="0.35">
      <c r="A786" s="2" t="s">
        <v>1717</v>
      </c>
      <c r="B786" s="2" t="s">
        <v>1145</v>
      </c>
      <c r="C786" s="84">
        <f>IF(COUNTIF(Table1[Tag Number], A786), 1, 0)</f>
        <v>0</v>
      </c>
      <c r="D786" s="85">
        <f>IF(COUNTIF(Table2[Tag Number], A786), 1, 0)</f>
        <v>0</v>
      </c>
      <c r="E786" s="86">
        <f>IF(COUNTIF(Table3[Tag Number], A786), 1, 0)</f>
        <v>0</v>
      </c>
      <c r="F786" s="86">
        <f>IF(COUNTIF(Table4[Tag Number], A786), 1, 0)</f>
        <v>0</v>
      </c>
      <c r="G786" s="87">
        <f t="shared" si="26"/>
        <v>0</v>
      </c>
      <c r="H786" s="88" t="str" cm="1">
        <f t="array" ref="H786">_xlfn.IFS(OR(_xlfn.XLOOKUP(A786,Table1[Tag Number],Table1[Status],"-",0)="Dead",
        _xlfn.XLOOKUP(A786,Table2[Tag Number],Table2[Status],"-",0)="Dead",
        _xlfn.XLOOKUP(A786,Table3[Tag Number],Table3[Status],"-",0)="Dead",
        _xlfn.XLOOKUP(A786,Table4[Tag Number],Table4[Status],"-",0)="Dead"),"Dead",
     OR(_xlfn.XLOOKUP(A786,Table1[Tag Number],Table1[Status],"-",0)="Alive",
        _xlfn.XLOOKUP(A786,Table2[Tag Number],Table2[Status],"-",0)="Alive",
        _xlfn.XLOOKUP(A786,Table3[Tag Number],Table3[Status],"-",0)="Alive",
        _xlfn.XLOOKUP(A786,Table4[Tag Number],Table4[Status],"-",0)="Alive"),"Alive",
     OR(_xlfn.XLOOKUP(A786,Table1[Tag Number],Table1[Status],"-",0)="-",
        _xlfn.XLOOKUP(A786,Table2[Tag Number],Table2[Status],"-",0)="-",
        _xlfn.XLOOKUP(A786,Table3[Tag Number],Table3[Status],"-",0)="-",
        _xlfn.XLOOKUP(A786,Table4[Tag Number],Table4[Status],"-",0)="-"),
   "-")</f>
        <v>-</v>
      </c>
      <c r="I786" s="90"/>
      <c r="J786" s="90"/>
      <c r="K786" s="91"/>
      <c r="L786" s="91"/>
      <c r="M786" s="91"/>
      <c r="N786" s="92"/>
      <c r="O786" s="89"/>
      <c r="R786" t="b">
        <f t="shared" si="25"/>
        <v>0</v>
      </c>
    </row>
    <row r="787" spans="1:18" ht="15" thickBot="1" x14ac:dyDescent="0.35">
      <c r="A787" s="3" t="s">
        <v>1718</v>
      </c>
      <c r="B787" s="3" t="s">
        <v>1137</v>
      </c>
      <c r="C787" s="84">
        <f>IF(COUNTIF(Table1[Tag Number], A787), 1, 0)</f>
        <v>0</v>
      </c>
      <c r="D787" s="85">
        <f>IF(COUNTIF(Table2[Tag Number], A787), 1, 0)</f>
        <v>0</v>
      </c>
      <c r="E787" s="86">
        <f>IF(COUNTIF(Table3[Tag Number], A787), 1, 0)</f>
        <v>0</v>
      </c>
      <c r="F787" s="86">
        <f>IF(COUNTIF(Table4[Tag Number], A787), 1, 0)</f>
        <v>0</v>
      </c>
      <c r="G787" s="87">
        <f t="shared" si="26"/>
        <v>0</v>
      </c>
      <c r="H787" s="88" t="str" cm="1">
        <f t="array" ref="H787">_xlfn.IFS(OR(_xlfn.XLOOKUP(A787,Table1[Tag Number],Table1[Status],"-",0)="Dead",
        _xlfn.XLOOKUP(A787,Table2[Tag Number],Table2[Status],"-",0)="Dead",
        _xlfn.XLOOKUP(A787,Table3[Tag Number],Table3[Status],"-",0)="Dead",
        _xlfn.XLOOKUP(A787,Table4[Tag Number],Table4[Status],"-",0)="Dead"),"Dead",
     OR(_xlfn.XLOOKUP(A787,Table1[Tag Number],Table1[Status],"-",0)="Alive",
        _xlfn.XLOOKUP(A787,Table2[Tag Number],Table2[Status],"-",0)="Alive",
        _xlfn.XLOOKUP(A787,Table3[Tag Number],Table3[Status],"-",0)="Alive",
        _xlfn.XLOOKUP(A787,Table4[Tag Number],Table4[Status],"-",0)="Alive"),"Alive",
     OR(_xlfn.XLOOKUP(A787,Table1[Tag Number],Table1[Status],"-",0)="-",
        _xlfn.XLOOKUP(A787,Table2[Tag Number],Table2[Status],"-",0)="-",
        _xlfn.XLOOKUP(A787,Table3[Tag Number],Table3[Status],"-",0)="-",
        _xlfn.XLOOKUP(A787,Table4[Tag Number],Table4[Status],"-",0)="-"),
   "-")</f>
        <v>-</v>
      </c>
      <c r="I787" s="90"/>
      <c r="J787" s="90"/>
      <c r="K787" s="91"/>
      <c r="L787" s="91"/>
      <c r="M787" s="91"/>
      <c r="N787" s="92"/>
      <c r="O787" s="89"/>
      <c r="R787" t="b">
        <f t="shared" si="25"/>
        <v>0</v>
      </c>
    </row>
    <row r="788" spans="1:18" ht="15" thickBot="1" x14ac:dyDescent="0.35">
      <c r="A788" s="2" t="s">
        <v>1719</v>
      </c>
      <c r="B788" s="2" t="s">
        <v>1145</v>
      </c>
      <c r="C788" s="84">
        <f>IF(COUNTIF(Table1[Tag Number], A788), 1, 0)</f>
        <v>0</v>
      </c>
      <c r="D788" s="85">
        <f>IF(COUNTIF(Table2[Tag Number], A788), 1, 0)</f>
        <v>0</v>
      </c>
      <c r="E788" s="86">
        <f>IF(COUNTIF(Table3[Tag Number], A788), 1, 0)</f>
        <v>0</v>
      </c>
      <c r="F788" s="86">
        <f>IF(COUNTIF(Table4[Tag Number], A788), 1, 0)</f>
        <v>0</v>
      </c>
      <c r="G788" s="87">
        <f t="shared" si="26"/>
        <v>0</v>
      </c>
      <c r="H788" s="88" t="str" cm="1">
        <f t="array" ref="H788">_xlfn.IFS(OR(_xlfn.XLOOKUP(A788,Table1[Tag Number],Table1[Status],"-",0)="Dead",
        _xlfn.XLOOKUP(A788,Table2[Tag Number],Table2[Status],"-",0)="Dead",
        _xlfn.XLOOKUP(A788,Table3[Tag Number],Table3[Status],"-",0)="Dead",
        _xlfn.XLOOKUP(A788,Table4[Tag Number],Table4[Status],"-",0)="Dead"),"Dead",
     OR(_xlfn.XLOOKUP(A788,Table1[Tag Number],Table1[Status],"-",0)="Alive",
        _xlfn.XLOOKUP(A788,Table2[Tag Number],Table2[Status],"-",0)="Alive",
        _xlfn.XLOOKUP(A788,Table3[Tag Number],Table3[Status],"-",0)="Alive",
        _xlfn.XLOOKUP(A788,Table4[Tag Number],Table4[Status],"-",0)="Alive"),"Alive",
     OR(_xlfn.XLOOKUP(A788,Table1[Tag Number],Table1[Status],"-",0)="-",
        _xlfn.XLOOKUP(A788,Table2[Tag Number],Table2[Status],"-",0)="-",
        _xlfn.XLOOKUP(A788,Table3[Tag Number],Table3[Status],"-",0)="-",
        _xlfn.XLOOKUP(A788,Table4[Tag Number],Table4[Status],"-",0)="-"),
   "-")</f>
        <v>-</v>
      </c>
      <c r="I788" s="90"/>
      <c r="J788" s="90"/>
      <c r="K788" s="91"/>
      <c r="L788" s="91"/>
      <c r="M788" s="91"/>
      <c r="N788" s="92"/>
      <c r="O788" s="89"/>
      <c r="R788" t="b">
        <f t="shared" si="25"/>
        <v>0</v>
      </c>
    </row>
    <row r="789" spans="1:18" ht="15" thickBot="1" x14ac:dyDescent="0.35">
      <c r="A789" s="3" t="s">
        <v>1720</v>
      </c>
      <c r="B789" s="3" t="s">
        <v>1145</v>
      </c>
      <c r="C789" s="84">
        <f>IF(COUNTIF(Table1[Tag Number], A789), 1, 0)</f>
        <v>0</v>
      </c>
      <c r="D789" s="85">
        <f>IF(COUNTIF(Table2[Tag Number], A789), 1, 0)</f>
        <v>0</v>
      </c>
      <c r="E789" s="86">
        <f>IF(COUNTIF(Table3[Tag Number], A789), 1, 0)</f>
        <v>0</v>
      </c>
      <c r="F789" s="86">
        <f>IF(COUNTIF(Table4[Tag Number], A789), 1, 0)</f>
        <v>0</v>
      </c>
      <c r="G789" s="87">
        <f t="shared" si="26"/>
        <v>0</v>
      </c>
      <c r="H789" s="88" t="str" cm="1">
        <f t="array" ref="H789">_xlfn.IFS(OR(_xlfn.XLOOKUP(A789,Table1[Tag Number],Table1[Status],"-",0)="Dead",
        _xlfn.XLOOKUP(A789,Table2[Tag Number],Table2[Status],"-",0)="Dead",
        _xlfn.XLOOKUP(A789,Table3[Tag Number],Table3[Status],"-",0)="Dead",
        _xlfn.XLOOKUP(A789,Table4[Tag Number],Table4[Status],"-",0)="Dead"),"Dead",
     OR(_xlfn.XLOOKUP(A789,Table1[Tag Number],Table1[Status],"-",0)="Alive",
        _xlfn.XLOOKUP(A789,Table2[Tag Number],Table2[Status],"-",0)="Alive",
        _xlfn.XLOOKUP(A789,Table3[Tag Number],Table3[Status],"-",0)="Alive",
        _xlfn.XLOOKUP(A789,Table4[Tag Number],Table4[Status],"-",0)="Alive"),"Alive",
     OR(_xlfn.XLOOKUP(A789,Table1[Tag Number],Table1[Status],"-",0)="-",
        _xlfn.XLOOKUP(A789,Table2[Tag Number],Table2[Status],"-",0)="-",
        _xlfn.XLOOKUP(A789,Table3[Tag Number],Table3[Status],"-",0)="-",
        _xlfn.XLOOKUP(A789,Table4[Tag Number],Table4[Status],"-",0)="-"),
   "-")</f>
        <v>-</v>
      </c>
      <c r="I789" s="90"/>
      <c r="J789" s="90"/>
      <c r="K789" s="91"/>
      <c r="L789" s="91"/>
      <c r="M789" s="91"/>
      <c r="N789" s="92"/>
      <c r="O789" s="89"/>
      <c r="R789" t="b">
        <f t="shared" si="25"/>
        <v>0</v>
      </c>
    </row>
    <row r="790" spans="1:18" ht="15" thickBot="1" x14ac:dyDescent="0.35">
      <c r="A790" s="2" t="s">
        <v>1721</v>
      </c>
      <c r="B790" s="2" t="s">
        <v>1145</v>
      </c>
      <c r="C790" s="84">
        <f>IF(COUNTIF(Table1[Tag Number], A790), 1, 0)</f>
        <v>0</v>
      </c>
      <c r="D790" s="85">
        <f>IF(COUNTIF(Table2[Tag Number], A790), 1, 0)</f>
        <v>0</v>
      </c>
      <c r="E790" s="86">
        <f>IF(COUNTIF(Table3[Tag Number], A790), 1, 0)</f>
        <v>0</v>
      </c>
      <c r="F790" s="86">
        <f>IF(COUNTIF(Table4[Tag Number], A790), 1, 0)</f>
        <v>0</v>
      </c>
      <c r="G790" s="87">
        <f t="shared" si="26"/>
        <v>0</v>
      </c>
      <c r="H790" s="88" t="str" cm="1">
        <f t="array" ref="H790">_xlfn.IFS(OR(_xlfn.XLOOKUP(A790,Table1[Tag Number],Table1[Status],"-",0)="Dead",
        _xlfn.XLOOKUP(A790,Table2[Tag Number],Table2[Status],"-",0)="Dead",
        _xlfn.XLOOKUP(A790,Table3[Tag Number],Table3[Status],"-",0)="Dead",
        _xlfn.XLOOKUP(A790,Table4[Tag Number],Table4[Status],"-",0)="Dead"),"Dead",
     OR(_xlfn.XLOOKUP(A790,Table1[Tag Number],Table1[Status],"-",0)="Alive",
        _xlfn.XLOOKUP(A790,Table2[Tag Number],Table2[Status],"-",0)="Alive",
        _xlfn.XLOOKUP(A790,Table3[Tag Number],Table3[Status],"-",0)="Alive",
        _xlfn.XLOOKUP(A790,Table4[Tag Number],Table4[Status],"-",0)="Alive"),"Alive",
     OR(_xlfn.XLOOKUP(A790,Table1[Tag Number],Table1[Status],"-",0)="-",
        _xlfn.XLOOKUP(A790,Table2[Tag Number],Table2[Status],"-",0)="-",
        _xlfn.XLOOKUP(A790,Table3[Tag Number],Table3[Status],"-",0)="-",
        _xlfn.XLOOKUP(A790,Table4[Tag Number],Table4[Status],"-",0)="-"),
   "-")</f>
        <v>-</v>
      </c>
      <c r="I790" s="90"/>
      <c r="J790" s="90"/>
      <c r="K790" s="91"/>
      <c r="L790" s="91"/>
      <c r="M790" s="91"/>
      <c r="N790" s="92"/>
      <c r="O790" s="89"/>
      <c r="R790" t="b">
        <f t="shared" si="25"/>
        <v>0</v>
      </c>
    </row>
    <row r="791" spans="1:18" ht="15" thickBot="1" x14ac:dyDescent="0.35">
      <c r="A791" s="3" t="s">
        <v>1722</v>
      </c>
      <c r="B791" s="3" t="s">
        <v>1145</v>
      </c>
      <c r="C791" s="84">
        <f>IF(COUNTIF(Table1[Tag Number], A791), 1, 0)</f>
        <v>0</v>
      </c>
      <c r="D791" s="85">
        <f>IF(COUNTIF(Table2[Tag Number], A791), 1, 0)</f>
        <v>0</v>
      </c>
      <c r="E791" s="86">
        <f>IF(COUNTIF(Table3[Tag Number], A791), 1, 0)</f>
        <v>0</v>
      </c>
      <c r="F791" s="86">
        <f>IF(COUNTIF(Table4[Tag Number], A791), 1, 0)</f>
        <v>0</v>
      </c>
      <c r="G791" s="87">
        <f t="shared" si="26"/>
        <v>0</v>
      </c>
      <c r="H791" s="88" t="str" cm="1">
        <f t="array" ref="H791">_xlfn.IFS(OR(_xlfn.XLOOKUP(A791,Table1[Tag Number],Table1[Status],"-",0)="Dead",
        _xlfn.XLOOKUP(A791,Table2[Tag Number],Table2[Status],"-",0)="Dead",
        _xlfn.XLOOKUP(A791,Table3[Tag Number],Table3[Status],"-",0)="Dead",
        _xlfn.XLOOKUP(A791,Table4[Tag Number],Table4[Status],"-",0)="Dead"),"Dead",
     OR(_xlfn.XLOOKUP(A791,Table1[Tag Number],Table1[Status],"-",0)="Alive",
        _xlfn.XLOOKUP(A791,Table2[Tag Number],Table2[Status],"-",0)="Alive",
        _xlfn.XLOOKUP(A791,Table3[Tag Number],Table3[Status],"-",0)="Alive",
        _xlfn.XLOOKUP(A791,Table4[Tag Number],Table4[Status],"-",0)="Alive"),"Alive",
     OR(_xlfn.XLOOKUP(A791,Table1[Tag Number],Table1[Status],"-",0)="-",
        _xlfn.XLOOKUP(A791,Table2[Tag Number],Table2[Status],"-",0)="-",
        _xlfn.XLOOKUP(A791,Table3[Tag Number],Table3[Status],"-",0)="-",
        _xlfn.XLOOKUP(A791,Table4[Tag Number],Table4[Status],"-",0)="-"),
   "-")</f>
        <v>-</v>
      </c>
      <c r="I791" s="90"/>
      <c r="J791" s="90"/>
      <c r="K791" s="91"/>
      <c r="L791" s="91"/>
      <c r="M791" s="91"/>
      <c r="N791" s="92"/>
      <c r="O791" s="89"/>
      <c r="R791" t="b">
        <f t="shared" si="25"/>
        <v>0</v>
      </c>
    </row>
    <row r="792" spans="1:18" ht="15" thickBot="1" x14ac:dyDescent="0.35">
      <c r="A792" s="2" t="s">
        <v>1723</v>
      </c>
      <c r="B792" s="2" t="s">
        <v>1145</v>
      </c>
      <c r="C792" s="84">
        <f>IF(COUNTIF(Table1[Tag Number], A792), 1, 0)</f>
        <v>0</v>
      </c>
      <c r="D792" s="85">
        <f>IF(COUNTIF(Table2[Tag Number], A792), 1, 0)</f>
        <v>0</v>
      </c>
      <c r="E792" s="86">
        <f>IF(COUNTIF(Table3[Tag Number], A792), 1, 0)</f>
        <v>0</v>
      </c>
      <c r="F792" s="86">
        <f>IF(COUNTIF(Table4[Tag Number], A792), 1, 0)</f>
        <v>0</v>
      </c>
      <c r="G792" s="87">
        <f t="shared" si="26"/>
        <v>0</v>
      </c>
      <c r="H792" s="88" t="str" cm="1">
        <f t="array" ref="H792">_xlfn.IFS(OR(_xlfn.XLOOKUP(A792,Table1[Tag Number],Table1[Status],"-",0)="Dead",
        _xlfn.XLOOKUP(A792,Table2[Tag Number],Table2[Status],"-",0)="Dead",
        _xlfn.XLOOKUP(A792,Table3[Tag Number],Table3[Status],"-",0)="Dead",
        _xlfn.XLOOKUP(A792,Table4[Tag Number],Table4[Status],"-",0)="Dead"),"Dead",
     OR(_xlfn.XLOOKUP(A792,Table1[Tag Number],Table1[Status],"-",0)="Alive",
        _xlfn.XLOOKUP(A792,Table2[Tag Number],Table2[Status],"-",0)="Alive",
        _xlfn.XLOOKUP(A792,Table3[Tag Number],Table3[Status],"-",0)="Alive",
        _xlfn.XLOOKUP(A792,Table4[Tag Number],Table4[Status],"-",0)="Alive"),"Alive",
     OR(_xlfn.XLOOKUP(A792,Table1[Tag Number],Table1[Status],"-",0)="-",
        _xlfn.XLOOKUP(A792,Table2[Tag Number],Table2[Status],"-",0)="-",
        _xlfn.XLOOKUP(A792,Table3[Tag Number],Table3[Status],"-",0)="-",
        _xlfn.XLOOKUP(A792,Table4[Tag Number],Table4[Status],"-",0)="-"),
   "-")</f>
        <v>-</v>
      </c>
      <c r="I792" s="90"/>
      <c r="J792" s="90"/>
      <c r="K792" s="91"/>
      <c r="L792" s="91"/>
      <c r="M792" s="91"/>
      <c r="N792" s="92"/>
      <c r="O792" s="89"/>
      <c r="R792" t="b">
        <f t="shared" si="25"/>
        <v>0</v>
      </c>
    </row>
    <row r="793" spans="1:18" ht="15" thickBot="1" x14ac:dyDescent="0.35">
      <c r="A793" s="3" t="s">
        <v>1724</v>
      </c>
      <c r="B793" s="3" t="s">
        <v>1145</v>
      </c>
      <c r="C793" s="84">
        <f>IF(COUNTIF(Table1[Tag Number], A793), 1, 0)</f>
        <v>0</v>
      </c>
      <c r="D793" s="85">
        <f>IF(COUNTIF(Table2[Tag Number], A793), 1, 0)</f>
        <v>0</v>
      </c>
      <c r="E793" s="86">
        <f>IF(COUNTIF(Table3[Tag Number], A793), 1, 0)</f>
        <v>0</v>
      </c>
      <c r="F793" s="86">
        <f>IF(COUNTIF(Table4[Tag Number], A793), 1, 0)</f>
        <v>0</v>
      </c>
      <c r="G793" s="87">
        <f t="shared" si="26"/>
        <v>0</v>
      </c>
      <c r="H793" s="88" t="str" cm="1">
        <f t="array" ref="H793">_xlfn.IFS(OR(_xlfn.XLOOKUP(A793,Table1[Tag Number],Table1[Status],"-",0)="Dead",
        _xlfn.XLOOKUP(A793,Table2[Tag Number],Table2[Status],"-",0)="Dead",
        _xlfn.XLOOKUP(A793,Table3[Tag Number],Table3[Status],"-",0)="Dead",
        _xlfn.XLOOKUP(A793,Table4[Tag Number],Table4[Status],"-",0)="Dead"),"Dead",
     OR(_xlfn.XLOOKUP(A793,Table1[Tag Number],Table1[Status],"-",0)="Alive",
        _xlfn.XLOOKUP(A793,Table2[Tag Number],Table2[Status],"-",0)="Alive",
        _xlfn.XLOOKUP(A793,Table3[Tag Number],Table3[Status],"-",0)="Alive",
        _xlfn.XLOOKUP(A793,Table4[Tag Number],Table4[Status],"-",0)="Alive"),"Alive",
     OR(_xlfn.XLOOKUP(A793,Table1[Tag Number],Table1[Status],"-",0)="-",
        _xlfn.XLOOKUP(A793,Table2[Tag Number],Table2[Status],"-",0)="-",
        _xlfn.XLOOKUP(A793,Table3[Tag Number],Table3[Status],"-",0)="-",
        _xlfn.XLOOKUP(A793,Table4[Tag Number],Table4[Status],"-",0)="-"),
   "-")</f>
        <v>-</v>
      </c>
      <c r="I793" s="90"/>
      <c r="J793" s="90"/>
      <c r="K793" s="91"/>
      <c r="L793" s="91"/>
      <c r="M793" s="91"/>
      <c r="N793" s="92"/>
      <c r="O793" s="89"/>
      <c r="R793" t="b">
        <f t="shared" si="25"/>
        <v>0</v>
      </c>
    </row>
    <row r="794" spans="1:18" ht="15" thickBot="1" x14ac:dyDescent="0.35">
      <c r="A794" s="2" t="s">
        <v>1725</v>
      </c>
      <c r="B794" s="2" t="s">
        <v>1145</v>
      </c>
      <c r="C794" s="84">
        <f>IF(COUNTIF(Table1[Tag Number], A794), 1, 0)</f>
        <v>0</v>
      </c>
      <c r="D794" s="85">
        <f>IF(COUNTIF(Table2[Tag Number], A794), 1, 0)</f>
        <v>0</v>
      </c>
      <c r="E794" s="86">
        <f>IF(COUNTIF(Table3[Tag Number], A794), 1, 0)</f>
        <v>0</v>
      </c>
      <c r="F794" s="86">
        <f>IF(COUNTIF(Table4[Tag Number], A794), 1, 0)</f>
        <v>0</v>
      </c>
      <c r="G794" s="87">
        <f t="shared" si="26"/>
        <v>0</v>
      </c>
      <c r="H794" s="88" t="str" cm="1">
        <f t="array" ref="H794">_xlfn.IFS(OR(_xlfn.XLOOKUP(A794,Table1[Tag Number],Table1[Status],"-",0)="Dead",
        _xlfn.XLOOKUP(A794,Table2[Tag Number],Table2[Status],"-",0)="Dead",
        _xlfn.XLOOKUP(A794,Table3[Tag Number],Table3[Status],"-",0)="Dead",
        _xlfn.XLOOKUP(A794,Table4[Tag Number],Table4[Status],"-",0)="Dead"),"Dead",
     OR(_xlfn.XLOOKUP(A794,Table1[Tag Number],Table1[Status],"-",0)="Alive",
        _xlfn.XLOOKUP(A794,Table2[Tag Number],Table2[Status],"-",0)="Alive",
        _xlfn.XLOOKUP(A794,Table3[Tag Number],Table3[Status],"-",0)="Alive",
        _xlfn.XLOOKUP(A794,Table4[Tag Number],Table4[Status],"-",0)="Alive"),"Alive",
     OR(_xlfn.XLOOKUP(A794,Table1[Tag Number],Table1[Status],"-",0)="-",
        _xlfn.XLOOKUP(A794,Table2[Tag Number],Table2[Status],"-",0)="-",
        _xlfn.XLOOKUP(A794,Table3[Tag Number],Table3[Status],"-",0)="-",
        _xlfn.XLOOKUP(A794,Table4[Tag Number],Table4[Status],"-",0)="-"),
   "-")</f>
        <v>-</v>
      </c>
      <c r="I794" s="90"/>
      <c r="J794" s="90"/>
      <c r="K794" s="91"/>
      <c r="L794" s="91"/>
      <c r="M794" s="91"/>
      <c r="N794" s="92"/>
      <c r="O794" s="89"/>
      <c r="R794" t="b">
        <f t="shared" si="25"/>
        <v>0</v>
      </c>
    </row>
    <row r="795" spans="1:18" ht="15" thickBot="1" x14ac:dyDescent="0.35">
      <c r="A795" s="3" t="s">
        <v>1726</v>
      </c>
      <c r="B795" s="3" t="s">
        <v>1145</v>
      </c>
      <c r="C795" s="84">
        <f>IF(COUNTIF(Table1[Tag Number], A795), 1, 0)</f>
        <v>0</v>
      </c>
      <c r="D795" s="85">
        <f>IF(COUNTIF(Table2[Tag Number], A795), 1, 0)</f>
        <v>0</v>
      </c>
      <c r="E795" s="86">
        <f>IF(COUNTIF(Table3[Tag Number], A795), 1, 0)</f>
        <v>0</v>
      </c>
      <c r="F795" s="86">
        <f>IF(COUNTIF(Table4[Tag Number], A795), 1, 0)</f>
        <v>0</v>
      </c>
      <c r="G795" s="87">
        <f t="shared" si="26"/>
        <v>0</v>
      </c>
      <c r="H795" s="88" t="str" cm="1">
        <f t="array" ref="H795">_xlfn.IFS(OR(_xlfn.XLOOKUP(A795,Table1[Tag Number],Table1[Status],"-",0)="Dead",
        _xlfn.XLOOKUP(A795,Table2[Tag Number],Table2[Status],"-",0)="Dead",
        _xlfn.XLOOKUP(A795,Table3[Tag Number],Table3[Status],"-",0)="Dead",
        _xlfn.XLOOKUP(A795,Table4[Tag Number],Table4[Status],"-",0)="Dead"),"Dead",
     OR(_xlfn.XLOOKUP(A795,Table1[Tag Number],Table1[Status],"-",0)="Alive",
        _xlfn.XLOOKUP(A795,Table2[Tag Number],Table2[Status],"-",0)="Alive",
        _xlfn.XLOOKUP(A795,Table3[Tag Number],Table3[Status],"-",0)="Alive",
        _xlfn.XLOOKUP(A795,Table4[Tag Number],Table4[Status],"-",0)="Alive"),"Alive",
     OR(_xlfn.XLOOKUP(A795,Table1[Tag Number],Table1[Status],"-",0)="-",
        _xlfn.XLOOKUP(A795,Table2[Tag Number],Table2[Status],"-",0)="-",
        _xlfn.XLOOKUP(A795,Table3[Tag Number],Table3[Status],"-",0)="-",
        _xlfn.XLOOKUP(A795,Table4[Tag Number],Table4[Status],"-",0)="-"),
   "-")</f>
        <v>-</v>
      </c>
      <c r="I795" s="90"/>
      <c r="J795" s="90"/>
      <c r="K795" s="91"/>
      <c r="L795" s="91"/>
      <c r="M795" s="91"/>
      <c r="N795" s="92"/>
      <c r="O795" s="89"/>
      <c r="R795" t="b">
        <f t="shared" si="25"/>
        <v>0</v>
      </c>
    </row>
    <row r="796" spans="1:18" ht="15" thickBot="1" x14ac:dyDescent="0.35">
      <c r="A796" s="2" t="s">
        <v>1727</v>
      </c>
      <c r="B796" s="2" t="s">
        <v>1145</v>
      </c>
      <c r="C796" s="84">
        <f>IF(COUNTIF(Table1[Tag Number], A796), 1, 0)</f>
        <v>0</v>
      </c>
      <c r="D796" s="85">
        <f>IF(COUNTIF(Table2[Tag Number], A796), 1, 0)</f>
        <v>0</v>
      </c>
      <c r="E796" s="86">
        <f>IF(COUNTIF(Table3[Tag Number], A796), 1, 0)</f>
        <v>0</v>
      </c>
      <c r="F796" s="86">
        <f>IF(COUNTIF(Table4[Tag Number], A796), 1, 0)</f>
        <v>0</v>
      </c>
      <c r="G796" s="87">
        <f t="shared" si="26"/>
        <v>0</v>
      </c>
      <c r="H796" s="88" t="str" cm="1">
        <f t="array" ref="H796">_xlfn.IFS(OR(_xlfn.XLOOKUP(A796,Table1[Tag Number],Table1[Status],"-",0)="Dead",
        _xlfn.XLOOKUP(A796,Table2[Tag Number],Table2[Status],"-",0)="Dead",
        _xlfn.XLOOKUP(A796,Table3[Tag Number],Table3[Status],"-",0)="Dead",
        _xlfn.XLOOKUP(A796,Table4[Tag Number],Table4[Status],"-",0)="Dead"),"Dead",
     OR(_xlfn.XLOOKUP(A796,Table1[Tag Number],Table1[Status],"-",0)="Alive",
        _xlfn.XLOOKUP(A796,Table2[Tag Number],Table2[Status],"-",0)="Alive",
        _xlfn.XLOOKUP(A796,Table3[Tag Number],Table3[Status],"-",0)="Alive",
        _xlfn.XLOOKUP(A796,Table4[Tag Number],Table4[Status],"-",0)="Alive"),"Alive",
     OR(_xlfn.XLOOKUP(A796,Table1[Tag Number],Table1[Status],"-",0)="-",
        _xlfn.XLOOKUP(A796,Table2[Tag Number],Table2[Status],"-",0)="-",
        _xlfn.XLOOKUP(A796,Table3[Tag Number],Table3[Status],"-",0)="-",
        _xlfn.XLOOKUP(A796,Table4[Tag Number],Table4[Status],"-",0)="-"),
   "-")</f>
        <v>-</v>
      </c>
      <c r="I796" s="90"/>
      <c r="J796" s="90"/>
      <c r="K796" s="91"/>
      <c r="L796" s="91"/>
      <c r="M796" s="91"/>
      <c r="N796" s="92"/>
      <c r="O796" s="89"/>
      <c r="R796" t="b">
        <f t="shared" si="25"/>
        <v>0</v>
      </c>
    </row>
    <row r="797" spans="1:18" ht="15" thickBot="1" x14ac:dyDescent="0.35">
      <c r="A797" s="3" t="s">
        <v>179</v>
      </c>
      <c r="B797" s="3" t="s">
        <v>1145</v>
      </c>
      <c r="C797" s="84">
        <f>IF(COUNTIF(Table1[Tag Number], A797), 1, 0)</f>
        <v>0</v>
      </c>
      <c r="D797" s="85">
        <f>IF(COUNTIF(Table2[Tag Number], A797), 1, 0)</f>
        <v>0</v>
      </c>
      <c r="E797" s="86">
        <f>IF(COUNTIF(Table3[Tag Number], A797), 1, 0)</f>
        <v>1</v>
      </c>
      <c r="F797" s="86">
        <f>IF(COUNTIF(Table4[Tag Number], A797), 1, 0)</f>
        <v>0</v>
      </c>
      <c r="G797" s="87">
        <f t="shared" si="26"/>
        <v>1</v>
      </c>
      <c r="H797" s="88" t="str" cm="1">
        <f t="array" ref="H797">_xlfn.IFS(OR(_xlfn.XLOOKUP(A797,Table1[Tag Number],Table1[Status],"-",0)="Dead",
        _xlfn.XLOOKUP(A797,Table2[Tag Number],Table2[Status],"-",0)="Dead",
        _xlfn.XLOOKUP(A797,Table3[Tag Number],Table3[Status],"-",0)="Dead",
        _xlfn.XLOOKUP(A797,Table4[Tag Number],Table4[Status],"-",0)="Dead"),"Dead",
     OR(_xlfn.XLOOKUP(A797,Table1[Tag Number],Table1[Status],"-",0)="Alive",
        _xlfn.XLOOKUP(A797,Table2[Tag Number],Table2[Status],"-",0)="Alive",
        _xlfn.XLOOKUP(A797,Table3[Tag Number],Table3[Status],"-",0)="Alive",
        _xlfn.XLOOKUP(A797,Table4[Tag Number],Table4[Status],"-",0)="Alive"),"Alive",
     OR(_xlfn.XLOOKUP(A797,Table1[Tag Number],Table1[Status],"-",0)="-",
        _xlfn.XLOOKUP(A797,Table2[Tag Number],Table2[Status],"-",0)="-",
        _xlfn.XLOOKUP(A797,Table3[Tag Number],Table3[Status],"-",0)="-",
        _xlfn.XLOOKUP(A797,Table4[Tag Number],Table4[Status],"-",0)="-"),
   "-")</f>
        <v>Dead</v>
      </c>
      <c r="I797" s="90"/>
      <c r="J797" s="90"/>
      <c r="K797" s="91"/>
      <c r="L797" s="91"/>
      <c r="M797" s="91"/>
      <c r="N797" s="92"/>
      <c r="O797" s="89"/>
      <c r="R797" t="b">
        <f t="shared" si="25"/>
        <v>0</v>
      </c>
    </row>
    <row r="798" spans="1:18" ht="15" thickBot="1" x14ac:dyDescent="0.35">
      <c r="A798" s="2" t="s">
        <v>1728</v>
      </c>
      <c r="B798" s="2" t="s">
        <v>1145</v>
      </c>
      <c r="C798" s="84">
        <f>IF(COUNTIF(Table1[Tag Number], A798), 1, 0)</f>
        <v>0</v>
      </c>
      <c r="D798" s="85">
        <f>IF(COUNTIF(Table2[Tag Number], A798), 1, 0)</f>
        <v>0</v>
      </c>
      <c r="E798" s="86">
        <f>IF(COUNTIF(Table3[Tag Number], A798), 1, 0)</f>
        <v>0</v>
      </c>
      <c r="F798" s="86">
        <f>IF(COUNTIF(Table4[Tag Number], A798), 1, 0)</f>
        <v>0</v>
      </c>
      <c r="G798" s="87">
        <f t="shared" si="26"/>
        <v>0</v>
      </c>
      <c r="H798" s="88" t="str" cm="1">
        <f t="array" ref="H798">_xlfn.IFS(OR(_xlfn.XLOOKUP(A798,Table1[Tag Number],Table1[Status],"-",0)="Dead",
        _xlfn.XLOOKUP(A798,Table2[Tag Number],Table2[Status],"-",0)="Dead",
        _xlfn.XLOOKUP(A798,Table3[Tag Number],Table3[Status],"-",0)="Dead",
        _xlfn.XLOOKUP(A798,Table4[Tag Number],Table4[Status],"-",0)="Dead"),"Dead",
     OR(_xlfn.XLOOKUP(A798,Table1[Tag Number],Table1[Status],"-",0)="Alive",
        _xlfn.XLOOKUP(A798,Table2[Tag Number],Table2[Status],"-",0)="Alive",
        _xlfn.XLOOKUP(A798,Table3[Tag Number],Table3[Status],"-",0)="Alive",
        _xlfn.XLOOKUP(A798,Table4[Tag Number],Table4[Status],"-",0)="Alive"),"Alive",
     OR(_xlfn.XLOOKUP(A798,Table1[Tag Number],Table1[Status],"-",0)="-",
        _xlfn.XLOOKUP(A798,Table2[Tag Number],Table2[Status],"-",0)="-",
        _xlfn.XLOOKUP(A798,Table3[Tag Number],Table3[Status],"-",0)="-",
        _xlfn.XLOOKUP(A798,Table4[Tag Number],Table4[Status],"-",0)="-"),
   "-")</f>
        <v>-</v>
      </c>
      <c r="I798" s="90"/>
      <c r="J798" s="90"/>
      <c r="K798" s="91"/>
      <c r="L798" s="91"/>
      <c r="M798" s="91"/>
      <c r="N798" s="92"/>
      <c r="O798" s="89"/>
      <c r="R798" t="b">
        <f t="shared" si="25"/>
        <v>0</v>
      </c>
    </row>
    <row r="799" spans="1:18" ht="15" thickBot="1" x14ac:dyDescent="0.35">
      <c r="A799" s="3" t="s">
        <v>30</v>
      </c>
      <c r="B799" s="3" t="s">
        <v>1145</v>
      </c>
      <c r="C799" s="84">
        <f>IF(COUNTIF(Table1[Tag Number], A799), 1, 0)</f>
        <v>0</v>
      </c>
      <c r="D799" s="85">
        <f>IF(COUNTIF(Table2[Tag Number], A799), 1, 0)</f>
        <v>1</v>
      </c>
      <c r="E799" s="86">
        <f>IF(COUNTIF(Table3[Tag Number], A799), 1, 0)</f>
        <v>0</v>
      </c>
      <c r="F799" s="86">
        <f>IF(COUNTIF(Table4[Tag Number], A799), 1, 0)</f>
        <v>0</v>
      </c>
      <c r="G799" s="87">
        <f t="shared" si="26"/>
        <v>1</v>
      </c>
      <c r="H799" s="88" t="str" cm="1">
        <f t="array" ref="H799">_xlfn.IFS(OR(_xlfn.XLOOKUP(A799,Table1[Tag Number],Table1[Status],"-",0)="Dead",
        _xlfn.XLOOKUP(A799,Table2[Tag Number],Table2[Status],"-",0)="Dead",
        _xlfn.XLOOKUP(A799,Table3[Tag Number],Table3[Status],"-",0)="Dead",
        _xlfn.XLOOKUP(A799,Table4[Tag Number],Table4[Status],"-",0)="Dead"),"Dead",
     OR(_xlfn.XLOOKUP(A799,Table1[Tag Number],Table1[Status],"-",0)="Alive",
        _xlfn.XLOOKUP(A799,Table2[Tag Number],Table2[Status],"-",0)="Alive",
        _xlfn.XLOOKUP(A799,Table3[Tag Number],Table3[Status],"-",0)="Alive",
        _xlfn.XLOOKUP(A799,Table4[Tag Number],Table4[Status],"-",0)="Alive"),"Alive",
     OR(_xlfn.XLOOKUP(A799,Table1[Tag Number],Table1[Status],"-",0)="-",
        _xlfn.XLOOKUP(A799,Table2[Tag Number],Table2[Status],"-",0)="-",
        _xlfn.XLOOKUP(A799,Table3[Tag Number],Table3[Status],"-",0)="-",
        _xlfn.XLOOKUP(A799,Table4[Tag Number],Table4[Status],"-",0)="-"),
   "-")</f>
        <v>Dead</v>
      </c>
      <c r="I799" s="90"/>
      <c r="J799" s="90"/>
      <c r="K799" s="91"/>
      <c r="L799" s="91"/>
      <c r="M799" s="91"/>
      <c r="N799" s="92"/>
      <c r="O799" s="89"/>
      <c r="R799" t="b">
        <f t="shared" si="25"/>
        <v>0</v>
      </c>
    </row>
    <row r="800" spans="1:18" ht="15" thickBot="1" x14ac:dyDescent="0.35">
      <c r="A800" s="2" t="s">
        <v>1729</v>
      </c>
      <c r="B800" s="2" t="s">
        <v>1145</v>
      </c>
      <c r="C800" s="84">
        <f>IF(COUNTIF(Table1[Tag Number], A800), 1, 0)</f>
        <v>0</v>
      </c>
      <c r="D800" s="85">
        <f>IF(COUNTIF(Table2[Tag Number], A800), 1, 0)</f>
        <v>0</v>
      </c>
      <c r="E800" s="86">
        <f>IF(COUNTIF(Table3[Tag Number], A800), 1, 0)</f>
        <v>0</v>
      </c>
      <c r="F800" s="86">
        <f>IF(COUNTIF(Table4[Tag Number], A800), 1, 0)</f>
        <v>0</v>
      </c>
      <c r="G800" s="87">
        <f t="shared" si="26"/>
        <v>0</v>
      </c>
      <c r="H800" s="88" t="str" cm="1">
        <f t="array" ref="H800">_xlfn.IFS(OR(_xlfn.XLOOKUP(A800,Table1[Tag Number],Table1[Status],"-",0)="Dead",
        _xlfn.XLOOKUP(A800,Table2[Tag Number],Table2[Status],"-",0)="Dead",
        _xlfn.XLOOKUP(A800,Table3[Tag Number],Table3[Status],"-",0)="Dead",
        _xlfn.XLOOKUP(A800,Table4[Tag Number],Table4[Status],"-",0)="Dead"),"Dead",
     OR(_xlfn.XLOOKUP(A800,Table1[Tag Number],Table1[Status],"-",0)="Alive",
        _xlfn.XLOOKUP(A800,Table2[Tag Number],Table2[Status],"-",0)="Alive",
        _xlfn.XLOOKUP(A800,Table3[Tag Number],Table3[Status],"-",0)="Alive",
        _xlfn.XLOOKUP(A800,Table4[Tag Number],Table4[Status],"-",0)="Alive"),"Alive",
     OR(_xlfn.XLOOKUP(A800,Table1[Tag Number],Table1[Status],"-",0)="-",
        _xlfn.XLOOKUP(A800,Table2[Tag Number],Table2[Status],"-",0)="-",
        _xlfn.XLOOKUP(A800,Table3[Tag Number],Table3[Status],"-",0)="-",
        _xlfn.XLOOKUP(A800,Table4[Tag Number],Table4[Status],"-",0)="-"),
   "-")</f>
        <v>-</v>
      </c>
      <c r="I800" s="90"/>
      <c r="J800" s="90"/>
      <c r="K800" s="91"/>
      <c r="L800" s="91"/>
      <c r="M800" s="91"/>
      <c r="N800" s="92"/>
      <c r="O800" s="89"/>
      <c r="R800" t="b">
        <f t="shared" si="25"/>
        <v>0</v>
      </c>
    </row>
    <row r="801" spans="1:18" ht="15" thickBot="1" x14ac:dyDescent="0.35">
      <c r="A801" s="3" t="s">
        <v>1730</v>
      </c>
      <c r="B801" s="3" t="s">
        <v>1145</v>
      </c>
      <c r="C801" s="84">
        <f>IF(COUNTIF(Table1[Tag Number], A801), 1, 0)</f>
        <v>0</v>
      </c>
      <c r="D801" s="85">
        <f>IF(COUNTIF(Table2[Tag Number], A801), 1, 0)</f>
        <v>0</v>
      </c>
      <c r="E801" s="86">
        <f>IF(COUNTIF(Table3[Tag Number], A801), 1, 0)</f>
        <v>0</v>
      </c>
      <c r="F801" s="86">
        <f>IF(COUNTIF(Table4[Tag Number], A801), 1, 0)</f>
        <v>0</v>
      </c>
      <c r="G801" s="87">
        <f t="shared" si="26"/>
        <v>0</v>
      </c>
      <c r="H801" s="88" t="str" cm="1">
        <f t="array" ref="H801">_xlfn.IFS(OR(_xlfn.XLOOKUP(A801,Table1[Tag Number],Table1[Status],"-",0)="Dead",
        _xlfn.XLOOKUP(A801,Table2[Tag Number],Table2[Status],"-",0)="Dead",
        _xlfn.XLOOKUP(A801,Table3[Tag Number],Table3[Status],"-",0)="Dead",
        _xlfn.XLOOKUP(A801,Table4[Tag Number],Table4[Status],"-",0)="Dead"),"Dead",
     OR(_xlfn.XLOOKUP(A801,Table1[Tag Number],Table1[Status],"-",0)="Alive",
        _xlfn.XLOOKUP(A801,Table2[Tag Number],Table2[Status],"-",0)="Alive",
        _xlfn.XLOOKUP(A801,Table3[Tag Number],Table3[Status],"-",0)="Alive",
        _xlfn.XLOOKUP(A801,Table4[Tag Number],Table4[Status],"-",0)="Alive"),"Alive",
     OR(_xlfn.XLOOKUP(A801,Table1[Tag Number],Table1[Status],"-",0)="-",
        _xlfn.XLOOKUP(A801,Table2[Tag Number],Table2[Status],"-",0)="-",
        _xlfn.XLOOKUP(A801,Table3[Tag Number],Table3[Status],"-",0)="-",
        _xlfn.XLOOKUP(A801,Table4[Tag Number],Table4[Status],"-",0)="-"),
   "-")</f>
        <v>-</v>
      </c>
      <c r="I801" s="90"/>
      <c r="J801" s="90"/>
      <c r="K801" s="91"/>
      <c r="L801" s="91"/>
      <c r="M801" s="91"/>
      <c r="N801" s="92"/>
      <c r="O801" s="89"/>
      <c r="R801" t="b">
        <f t="shared" si="25"/>
        <v>0</v>
      </c>
    </row>
    <row r="802" spans="1:18" ht="15" thickBot="1" x14ac:dyDescent="0.35">
      <c r="A802" s="2" t="s">
        <v>1731</v>
      </c>
      <c r="B802" s="2" t="s">
        <v>1145</v>
      </c>
      <c r="C802" s="84">
        <f>IF(COUNTIF(Table1[Tag Number], A802), 1, 0)</f>
        <v>0</v>
      </c>
      <c r="D802" s="85">
        <f>IF(COUNTIF(Table2[Tag Number], A802), 1, 0)</f>
        <v>0</v>
      </c>
      <c r="E802" s="86">
        <f>IF(COUNTIF(Table3[Tag Number], A802), 1, 0)</f>
        <v>0</v>
      </c>
      <c r="F802" s="86">
        <f>IF(COUNTIF(Table4[Tag Number], A802), 1, 0)</f>
        <v>0</v>
      </c>
      <c r="G802" s="87">
        <f t="shared" si="26"/>
        <v>0</v>
      </c>
      <c r="H802" s="88" t="str" cm="1">
        <f t="array" ref="H802">_xlfn.IFS(OR(_xlfn.XLOOKUP(A802,Table1[Tag Number],Table1[Status],"-",0)="Dead",
        _xlfn.XLOOKUP(A802,Table2[Tag Number],Table2[Status],"-",0)="Dead",
        _xlfn.XLOOKUP(A802,Table3[Tag Number],Table3[Status],"-",0)="Dead",
        _xlfn.XLOOKUP(A802,Table4[Tag Number],Table4[Status],"-",0)="Dead"),"Dead",
     OR(_xlfn.XLOOKUP(A802,Table1[Tag Number],Table1[Status],"-",0)="Alive",
        _xlfn.XLOOKUP(A802,Table2[Tag Number],Table2[Status],"-",0)="Alive",
        _xlfn.XLOOKUP(A802,Table3[Tag Number],Table3[Status],"-",0)="Alive",
        _xlfn.XLOOKUP(A802,Table4[Tag Number],Table4[Status],"-",0)="Alive"),"Alive",
     OR(_xlfn.XLOOKUP(A802,Table1[Tag Number],Table1[Status],"-",0)="-",
        _xlfn.XLOOKUP(A802,Table2[Tag Number],Table2[Status],"-",0)="-",
        _xlfn.XLOOKUP(A802,Table3[Tag Number],Table3[Status],"-",0)="-",
        _xlfn.XLOOKUP(A802,Table4[Tag Number],Table4[Status],"-",0)="-"),
   "-")</f>
        <v>-</v>
      </c>
      <c r="I802" s="90"/>
      <c r="J802" s="90"/>
      <c r="K802" s="91"/>
      <c r="L802" s="91"/>
      <c r="M802" s="91"/>
      <c r="N802" s="92"/>
      <c r="O802" s="89"/>
      <c r="R802" t="b">
        <f t="shared" si="25"/>
        <v>0</v>
      </c>
    </row>
    <row r="803" spans="1:18" ht="15" thickBot="1" x14ac:dyDescent="0.35">
      <c r="A803" s="3" t="s">
        <v>1732</v>
      </c>
      <c r="B803" s="3" t="s">
        <v>1137</v>
      </c>
      <c r="C803" s="84">
        <f>IF(COUNTIF(Table1[Tag Number], A803), 1, 0)</f>
        <v>0</v>
      </c>
      <c r="D803" s="85">
        <f>IF(COUNTIF(Table2[Tag Number], A803), 1, 0)</f>
        <v>0</v>
      </c>
      <c r="E803" s="86">
        <f>IF(COUNTIF(Table3[Tag Number], A803), 1, 0)</f>
        <v>0</v>
      </c>
      <c r="F803" s="86">
        <f>IF(COUNTIF(Table4[Tag Number], A803), 1, 0)</f>
        <v>0</v>
      </c>
      <c r="G803" s="87">
        <f t="shared" si="26"/>
        <v>0</v>
      </c>
      <c r="H803" s="88" t="str" cm="1">
        <f t="array" ref="H803">_xlfn.IFS(OR(_xlfn.XLOOKUP(A803,Table1[Tag Number],Table1[Status],"-",0)="Dead",
        _xlfn.XLOOKUP(A803,Table2[Tag Number],Table2[Status],"-",0)="Dead",
        _xlfn.XLOOKUP(A803,Table3[Tag Number],Table3[Status],"-",0)="Dead",
        _xlfn.XLOOKUP(A803,Table4[Tag Number],Table4[Status],"-",0)="Dead"),"Dead",
     OR(_xlfn.XLOOKUP(A803,Table1[Tag Number],Table1[Status],"-",0)="Alive",
        _xlfn.XLOOKUP(A803,Table2[Tag Number],Table2[Status],"-",0)="Alive",
        _xlfn.XLOOKUP(A803,Table3[Tag Number],Table3[Status],"-",0)="Alive",
        _xlfn.XLOOKUP(A803,Table4[Tag Number],Table4[Status],"-",0)="Alive"),"Alive",
     OR(_xlfn.XLOOKUP(A803,Table1[Tag Number],Table1[Status],"-",0)="-",
        _xlfn.XLOOKUP(A803,Table2[Tag Number],Table2[Status],"-",0)="-",
        _xlfn.XLOOKUP(A803,Table3[Tag Number],Table3[Status],"-",0)="-",
        _xlfn.XLOOKUP(A803,Table4[Tag Number],Table4[Status],"-",0)="-"),
   "-")</f>
        <v>-</v>
      </c>
      <c r="I803" s="90"/>
      <c r="J803" s="90"/>
      <c r="K803" s="91"/>
      <c r="L803" s="91"/>
      <c r="M803" s="91"/>
      <c r="N803" s="92"/>
      <c r="O803" s="89"/>
      <c r="R803" t="b">
        <f t="shared" si="25"/>
        <v>0</v>
      </c>
    </row>
    <row r="804" spans="1:18" ht="15" thickBot="1" x14ac:dyDescent="0.35">
      <c r="A804" s="2" t="s">
        <v>1733</v>
      </c>
      <c r="B804" s="2" t="s">
        <v>1145</v>
      </c>
      <c r="C804" s="84">
        <f>IF(COUNTIF(Table1[Tag Number], A804), 1, 0)</f>
        <v>0</v>
      </c>
      <c r="D804" s="85">
        <f>IF(COUNTIF(Table2[Tag Number], A804), 1, 0)</f>
        <v>0</v>
      </c>
      <c r="E804" s="86">
        <f>IF(COUNTIF(Table3[Tag Number], A804), 1, 0)</f>
        <v>0</v>
      </c>
      <c r="F804" s="86">
        <f>IF(COUNTIF(Table4[Tag Number], A804), 1, 0)</f>
        <v>0</v>
      </c>
      <c r="G804" s="87">
        <f t="shared" si="26"/>
        <v>0</v>
      </c>
      <c r="H804" s="88" t="str" cm="1">
        <f t="array" ref="H804">_xlfn.IFS(OR(_xlfn.XLOOKUP(A804,Table1[Tag Number],Table1[Status],"-",0)="Dead",
        _xlfn.XLOOKUP(A804,Table2[Tag Number],Table2[Status],"-",0)="Dead",
        _xlfn.XLOOKUP(A804,Table3[Tag Number],Table3[Status],"-",0)="Dead",
        _xlfn.XLOOKUP(A804,Table4[Tag Number],Table4[Status],"-",0)="Dead"),"Dead",
     OR(_xlfn.XLOOKUP(A804,Table1[Tag Number],Table1[Status],"-",0)="Alive",
        _xlfn.XLOOKUP(A804,Table2[Tag Number],Table2[Status],"-",0)="Alive",
        _xlfn.XLOOKUP(A804,Table3[Tag Number],Table3[Status],"-",0)="Alive",
        _xlfn.XLOOKUP(A804,Table4[Tag Number],Table4[Status],"-",0)="Alive"),"Alive",
     OR(_xlfn.XLOOKUP(A804,Table1[Tag Number],Table1[Status],"-",0)="-",
        _xlfn.XLOOKUP(A804,Table2[Tag Number],Table2[Status],"-",0)="-",
        _xlfn.XLOOKUP(A804,Table3[Tag Number],Table3[Status],"-",0)="-",
        _xlfn.XLOOKUP(A804,Table4[Tag Number],Table4[Status],"-",0)="-"),
   "-")</f>
        <v>-</v>
      </c>
      <c r="I804" s="90"/>
      <c r="J804" s="90"/>
      <c r="K804" s="91"/>
      <c r="L804" s="91"/>
      <c r="M804" s="91"/>
      <c r="N804" s="92"/>
      <c r="O804" s="89"/>
      <c r="R804" t="b">
        <f t="shared" si="25"/>
        <v>0</v>
      </c>
    </row>
    <row r="805" spans="1:18" ht="15" thickBot="1" x14ac:dyDescent="0.35">
      <c r="A805" s="3" t="s">
        <v>1734</v>
      </c>
      <c r="B805" s="3" t="s">
        <v>1145</v>
      </c>
      <c r="C805" s="84">
        <f>IF(COUNTIF(Table1[Tag Number], A805), 1, 0)</f>
        <v>0</v>
      </c>
      <c r="D805" s="85">
        <f>IF(COUNTIF(Table2[Tag Number], A805), 1, 0)</f>
        <v>0</v>
      </c>
      <c r="E805" s="86">
        <f>IF(COUNTIF(Table3[Tag Number], A805), 1, 0)</f>
        <v>0</v>
      </c>
      <c r="F805" s="86">
        <f>IF(COUNTIF(Table4[Tag Number], A805), 1, 0)</f>
        <v>0</v>
      </c>
      <c r="G805" s="87">
        <f t="shared" si="26"/>
        <v>0</v>
      </c>
      <c r="H805" s="88" t="str" cm="1">
        <f t="array" ref="H805">_xlfn.IFS(OR(_xlfn.XLOOKUP(A805,Table1[Tag Number],Table1[Status],"-",0)="Dead",
        _xlfn.XLOOKUP(A805,Table2[Tag Number],Table2[Status],"-",0)="Dead",
        _xlfn.XLOOKUP(A805,Table3[Tag Number],Table3[Status],"-",0)="Dead",
        _xlfn.XLOOKUP(A805,Table4[Tag Number],Table4[Status],"-",0)="Dead"),"Dead",
     OR(_xlfn.XLOOKUP(A805,Table1[Tag Number],Table1[Status],"-",0)="Alive",
        _xlfn.XLOOKUP(A805,Table2[Tag Number],Table2[Status],"-",0)="Alive",
        _xlfn.XLOOKUP(A805,Table3[Tag Number],Table3[Status],"-",0)="Alive",
        _xlfn.XLOOKUP(A805,Table4[Tag Number],Table4[Status],"-",0)="Alive"),"Alive",
     OR(_xlfn.XLOOKUP(A805,Table1[Tag Number],Table1[Status],"-",0)="-",
        _xlfn.XLOOKUP(A805,Table2[Tag Number],Table2[Status],"-",0)="-",
        _xlfn.XLOOKUP(A805,Table3[Tag Number],Table3[Status],"-",0)="-",
        _xlfn.XLOOKUP(A805,Table4[Tag Number],Table4[Status],"-",0)="-"),
   "-")</f>
        <v>-</v>
      </c>
      <c r="I805" s="90"/>
      <c r="J805" s="90"/>
      <c r="K805" s="91"/>
      <c r="L805" s="91"/>
      <c r="M805" s="91"/>
      <c r="N805" s="92"/>
      <c r="O805" s="89"/>
      <c r="R805" t="b">
        <f t="shared" si="25"/>
        <v>0</v>
      </c>
    </row>
    <row r="806" spans="1:18" ht="15" thickBot="1" x14ac:dyDescent="0.35">
      <c r="A806" s="2" t="s">
        <v>1735</v>
      </c>
      <c r="B806" s="2" t="s">
        <v>1137</v>
      </c>
      <c r="C806" s="84">
        <f>IF(COUNTIF(Table1[Tag Number], A806), 1, 0)</f>
        <v>0</v>
      </c>
      <c r="D806" s="85">
        <f>IF(COUNTIF(Table2[Tag Number], A806), 1, 0)</f>
        <v>0</v>
      </c>
      <c r="E806" s="86">
        <f>IF(COUNTIF(Table3[Tag Number], A806), 1, 0)</f>
        <v>0</v>
      </c>
      <c r="F806" s="86">
        <f>IF(COUNTIF(Table4[Tag Number], A806), 1, 0)</f>
        <v>0</v>
      </c>
      <c r="G806" s="87">
        <f t="shared" si="26"/>
        <v>0</v>
      </c>
      <c r="H806" s="88" t="str" cm="1">
        <f t="array" ref="H806">_xlfn.IFS(OR(_xlfn.XLOOKUP(A806,Table1[Tag Number],Table1[Status],"-",0)="Dead",
        _xlfn.XLOOKUP(A806,Table2[Tag Number],Table2[Status],"-",0)="Dead",
        _xlfn.XLOOKUP(A806,Table3[Tag Number],Table3[Status],"-",0)="Dead",
        _xlfn.XLOOKUP(A806,Table4[Tag Number],Table4[Status],"-",0)="Dead"),"Dead",
     OR(_xlfn.XLOOKUP(A806,Table1[Tag Number],Table1[Status],"-",0)="Alive",
        _xlfn.XLOOKUP(A806,Table2[Tag Number],Table2[Status],"-",0)="Alive",
        _xlfn.XLOOKUP(A806,Table3[Tag Number],Table3[Status],"-",0)="Alive",
        _xlfn.XLOOKUP(A806,Table4[Tag Number],Table4[Status],"-",0)="Alive"),"Alive",
     OR(_xlfn.XLOOKUP(A806,Table1[Tag Number],Table1[Status],"-",0)="-",
        _xlfn.XLOOKUP(A806,Table2[Tag Number],Table2[Status],"-",0)="-",
        _xlfn.XLOOKUP(A806,Table3[Tag Number],Table3[Status],"-",0)="-",
        _xlfn.XLOOKUP(A806,Table4[Tag Number],Table4[Status],"-",0)="-"),
   "-")</f>
        <v>-</v>
      </c>
      <c r="I806" s="90"/>
      <c r="J806" s="90"/>
      <c r="K806" s="91"/>
      <c r="L806" s="91"/>
      <c r="M806" s="91"/>
      <c r="N806" s="92"/>
      <c r="O806" s="89"/>
      <c r="R806" t="b">
        <f t="shared" si="25"/>
        <v>0</v>
      </c>
    </row>
    <row r="807" spans="1:18" ht="15" thickBot="1" x14ac:dyDescent="0.35">
      <c r="A807" s="3" t="s">
        <v>256</v>
      </c>
      <c r="B807" s="3" t="s">
        <v>1145</v>
      </c>
      <c r="C807" s="84">
        <f>IF(COUNTIF(Table1[Tag Number], A807), 1, 0)</f>
        <v>0</v>
      </c>
      <c r="D807" s="85">
        <f>IF(COUNTIF(Table2[Tag Number], A807), 1, 0)</f>
        <v>1</v>
      </c>
      <c r="E807" s="86">
        <f>IF(COUNTIF(Table3[Tag Number], A807), 1, 0)</f>
        <v>0</v>
      </c>
      <c r="F807" s="86">
        <f>IF(COUNTIF(Table4[Tag Number], A807), 1, 0)</f>
        <v>0</v>
      </c>
      <c r="G807" s="87">
        <f t="shared" si="26"/>
        <v>1</v>
      </c>
      <c r="H807" s="88" t="str" cm="1">
        <f t="array" ref="H807">_xlfn.IFS(OR(_xlfn.XLOOKUP(A807,Table1[Tag Number],Table1[Status],"-",0)="Dead",
        _xlfn.XLOOKUP(A807,Table2[Tag Number],Table2[Status],"-",0)="Dead",
        _xlfn.XLOOKUP(A807,Table3[Tag Number],Table3[Status],"-",0)="Dead",
        _xlfn.XLOOKUP(A807,Table4[Tag Number],Table4[Status],"-",0)="Dead"),"Dead",
     OR(_xlfn.XLOOKUP(A807,Table1[Tag Number],Table1[Status],"-",0)="Alive",
        _xlfn.XLOOKUP(A807,Table2[Tag Number],Table2[Status],"-",0)="Alive",
        _xlfn.XLOOKUP(A807,Table3[Tag Number],Table3[Status],"-",0)="Alive",
        _xlfn.XLOOKUP(A807,Table4[Tag Number],Table4[Status],"-",0)="Alive"),"Alive",
     OR(_xlfn.XLOOKUP(A807,Table1[Tag Number],Table1[Status],"-",0)="-",
        _xlfn.XLOOKUP(A807,Table2[Tag Number],Table2[Status],"-",0)="-",
        _xlfn.XLOOKUP(A807,Table3[Tag Number],Table3[Status],"-",0)="-",
        _xlfn.XLOOKUP(A807,Table4[Tag Number],Table4[Status],"-",0)="-"),
   "-")</f>
        <v>Alive</v>
      </c>
      <c r="I807" s="90"/>
      <c r="J807" s="90"/>
      <c r="K807" s="91"/>
      <c r="L807" s="91"/>
      <c r="M807" s="91"/>
      <c r="N807" s="92"/>
      <c r="O807" s="89"/>
      <c r="R807" t="b">
        <f t="shared" si="25"/>
        <v>0</v>
      </c>
    </row>
    <row r="808" spans="1:18" ht="15" thickBot="1" x14ac:dyDescent="0.35">
      <c r="A808" s="2" t="s">
        <v>1736</v>
      </c>
      <c r="B808" s="2" t="s">
        <v>1145</v>
      </c>
      <c r="C808" s="84">
        <f>IF(COUNTIF(Table1[Tag Number], A808), 1, 0)</f>
        <v>0</v>
      </c>
      <c r="D808" s="85">
        <f>IF(COUNTIF(Table2[Tag Number], A808), 1, 0)</f>
        <v>0</v>
      </c>
      <c r="E808" s="86">
        <f>IF(COUNTIF(Table3[Tag Number], A808), 1, 0)</f>
        <v>0</v>
      </c>
      <c r="F808" s="86">
        <f>IF(COUNTIF(Table4[Tag Number], A808), 1, 0)</f>
        <v>0</v>
      </c>
      <c r="G808" s="87">
        <f t="shared" si="26"/>
        <v>0</v>
      </c>
      <c r="H808" s="88" t="str" cm="1">
        <f t="array" ref="H808">_xlfn.IFS(OR(_xlfn.XLOOKUP(A808,Table1[Tag Number],Table1[Status],"-",0)="Dead",
        _xlfn.XLOOKUP(A808,Table2[Tag Number],Table2[Status],"-",0)="Dead",
        _xlfn.XLOOKUP(A808,Table3[Tag Number],Table3[Status],"-",0)="Dead",
        _xlfn.XLOOKUP(A808,Table4[Tag Number],Table4[Status],"-",0)="Dead"),"Dead",
     OR(_xlfn.XLOOKUP(A808,Table1[Tag Number],Table1[Status],"-",0)="Alive",
        _xlfn.XLOOKUP(A808,Table2[Tag Number],Table2[Status],"-",0)="Alive",
        _xlfn.XLOOKUP(A808,Table3[Tag Number],Table3[Status],"-",0)="Alive",
        _xlfn.XLOOKUP(A808,Table4[Tag Number],Table4[Status],"-",0)="Alive"),"Alive",
     OR(_xlfn.XLOOKUP(A808,Table1[Tag Number],Table1[Status],"-",0)="-",
        _xlfn.XLOOKUP(A808,Table2[Tag Number],Table2[Status],"-",0)="-",
        _xlfn.XLOOKUP(A808,Table3[Tag Number],Table3[Status],"-",0)="-",
        _xlfn.XLOOKUP(A808,Table4[Tag Number],Table4[Status],"-",0)="-"),
   "-")</f>
        <v>-</v>
      </c>
      <c r="I808" s="90"/>
      <c r="J808" s="90"/>
      <c r="K808" s="91"/>
      <c r="L808" s="91"/>
      <c r="M808" s="91"/>
      <c r="N808" s="92"/>
      <c r="O808" s="89"/>
      <c r="R808" t="b">
        <f t="shared" si="25"/>
        <v>0</v>
      </c>
    </row>
    <row r="809" spans="1:18" ht="15" thickBot="1" x14ac:dyDescent="0.35">
      <c r="A809" s="3" t="s">
        <v>1737</v>
      </c>
      <c r="B809" s="3" t="s">
        <v>1145</v>
      </c>
      <c r="C809" s="84">
        <f>IF(COUNTIF(Table1[Tag Number], A809), 1, 0)</f>
        <v>0</v>
      </c>
      <c r="D809" s="85">
        <f>IF(COUNTIF(Table2[Tag Number], A809), 1, 0)</f>
        <v>0</v>
      </c>
      <c r="E809" s="86">
        <f>IF(COUNTIF(Table3[Tag Number], A809), 1, 0)</f>
        <v>0</v>
      </c>
      <c r="F809" s="86">
        <f>IF(COUNTIF(Table4[Tag Number], A809), 1, 0)</f>
        <v>0</v>
      </c>
      <c r="G809" s="87">
        <f t="shared" si="26"/>
        <v>0</v>
      </c>
      <c r="H809" s="88" t="str" cm="1">
        <f t="array" ref="H809">_xlfn.IFS(OR(_xlfn.XLOOKUP(A809,Table1[Tag Number],Table1[Status],"-",0)="Dead",
        _xlfn.XLOOKUP(A809,Table2[Tag Number],Table2[Status],"-",0)="Dead",
        _xlfn.XLOOKUP(A809,Table3[Tag Number],Table3[Status],"-",0)="Dead",
        _xlfn.XLOOKUP(A809,Table4[Tag Number],Table4[Status],"-",0)="Dead"),"Dead",
     OR(_xlfn.XLOOKUP(A809,Table1[Tag Number],Table1[Status],"-",0)="Alive",
        _xlfn.XLOOKUP(A809,Table2[Tag Number],Table2[Status],"-",0)="Alive",
        _xlfn.XLOOKUP(A809,Table3[Tag Number],Table3[Status],"-",0)="Alive",
        _xlfn.XLOOKUP(A809,Table4[Tag Number],Table4[Status],"-",0)="Alive"),"Alive",
     OR(_xlfn.XLOOKUP(A809,Table1[Tag Number],Table1[Status],"-",0)="-",
        _xlfn.XLOOKUP(A809,Table2[Tag Number],Table2[Status],"-",0)="-",
        _xlfn.XLOOKUP(A809,Table3[Tag Number],Table3[Status],"-",0)="-",
        _xlfn.XLOOKUP(A809,Table4[Tag Number],Table4[Status],"-",0)="-"),
   "-")</f>
        <v>-</v>
      </c>
      <c r="I809" s="90"/>
      <c r="J809" s="90"/>
      <c r="K809" s="91"/>
      <c r="L809" s="91"/>
      <c r="M809" s="91"/>
      <c r="N809" s="92"/>
      <c r="O809" s="89"/>
      <c r="R809" t="b">
        <f t="shared" si="25"/>
        <v>0</v>
      </c>
    </row>
    <row r="810" spans="1:18" ht="15" thickBot="1" x14ac:dyDescent="0.35">
      <c r="A810" s="2" t="s">
        <v>1738</v>
      </c>
      <c r="B810" s="2" t="s">
        <v>1145</v>
      </c>
      <c r="C810" s="84">
        <f>IF(COUNTIF(Table1[Tag Number], A810), 1, 0)</f>
        <v>0</v>
      </c>
      <c r="D810" s="85">
        <f>IF(COUNTIF(Table2[Tag Number], A810), 1, 0)</f>
        <v>0</v>
      </c>
      <c r="E810" s="86">
        <f>IF(COUNTIF(Table3[Tag Number], A810), 1, 0)</f>
        <v>0</v>
      </c>
      <c r="F810" s="86">
        <f>IF(COUNTIF(Table4[Tag Number], A810), 1, 0)</f>
        <v>0</v>
      </c>
      <c r="G810" s="87">
        <f t="shared" si="26"/>
        <v>0</v>
      </c>
      <c r="H810" s="88" t="str" cm="1">
        <f t="array" ref="H810">_xlfn.IFS(OR(_xlfn.XLOOKUP(A810,Table1[Tag Number],Table1[Status],"-",0)="Dead",
        _xlfn.XLOOKUP(A810,Table2[Tag Number],Table2[Status],"-",0)="Dead",
        _xlfn.XLOOKUP(A810,Table3[Tag Number],Table3[Status],"-",0)="Dead",
        _xlfn.XLOOKUP(A810,Table4[Tag Number],Table4[Status],"-",0)="Dead"),"Dead",
     OR(_xlfn.XLOOKUP(A810,Table1[Tag Number],Table1[Status],"-",0)="Alive",
        _xlfn.XLOOKUP(A810,Table2[Tag Number],Table2[Status],"-",0)="Alive",
        _xlfn.XLOOKUP(A810,Table3[Tag Number],Table3[Status],"-",0)="Alive",
        _xlfn.XLOOKUP(A810,Table4[Tag Number],Table4[Status],"-",0)="Alive"),"Alive",
     OR(_xlfn.XLOOKUP(A810,Table1[Tag Number],Table1[Status],"-",0)="-",
        _xlfn.XLOOKUP(A810,Table2[Tag Number],Table2[Status],"-",0)="-",
        _xlfn.XLOOKUP(A810,Table3[Tag Number],Table3[Status],"-",0)="-",
        _xlfn.XLOOKUP(A810,Table4[Tag Number],Table4[Status],"-",0)="-"),
   "-")</f>
        <v>-</v>
      </c>
      <c r="I810" s="90"/>
      <c r="J810" s="90"/>
      <c r="K810" s="91"/>
      <c r="L810" s="91"/>
      <c r="M810" s="91"/>
      <c r="N810" s="92"/>
      <c r="O810" s="89"/>
      <c r="R810" t="b">
        <f t="shared" si="25"/>
        <v>0</v>
      </c>
    </row>
    <row r="811" spans="1:18" ht="15" thickBot="1" x14ac:dyDescent="0.35">
      <c r="A811" s="3" t="s">
        <v>1739</v>
      </c>
      <c r="B811" s="3" t="s">
        <v>1145</v>
      </c>
      <c r="C811" s="84">
        <f>IF(COUNTIF(Table1[Tag Number], A811), 1, 0)</f>
        <v>0</v>
      </c>
      <c r="D811" s="85">
        <f>IF(COUNTIF(Table2[Tag Number], A811), 1, 0)</f>
        <v>0</v>
      </c>
      <c r="E811" s="86">
        <f>IF(COUNTIF(Table3[Tag Number], A811), 1, 0)</f>
        <v>0</v>
      </c>
      <c r="F811" s="86">
        <f>IF(COUNTIF(Table4[Tag Number], A811), 1, 0)</f>
        <v>0</v>
      </c>
      <c r="G811" s="87">
        <f t="shared" si="26"/>
        <v>0</v>
      </c>
      <c r="H811" s="88" t="str" cm="1">
        <f t="array" ref="H811">_xlfn.IFS(OR(_xlfn.XLOOKUP(A811,Table1[Tag Number],Table1[Status],"-",0)="Dead",
        _xlfn.XLOOKUP(A811,Table2[Tag Number],Table2[Status],"-",0)="Dead",
        _xlfn.XLOOKUP(A811,Table3[Tag Number],Table3[Status],"-",0)="Dead",
        _xlfn.XLOOKUP(A811,Table4[Tag Number],Table4[Status],"-",0)="Dead"),"Dead",
     OR(_xlfn.XLOOKUP(A811,Table1[Tag Number],Table1[Status],"-",0)="Alive",
        _xlfn.XLOOKUP(A811,Table2[Tag Number],Table2[Status],"-",0)="Alive",
        _xlfn.XLOOKUP(A811,Table3[Tag Number],Table3[Status],"-",0)="Alive",
        _xlfn.XLOOKUP(A811,Table4[Tag Number],Table4[Status],"-",0)="Alive"),"Alive",
     OR(_xlfn.XLOOKUP(A811,Table1[Tag Number],Table1[Status],"-",0)="-",
        _xlfn.XLOOKUP(A811,Table2[Tag Number],Table2[Status],"-",0)="-",
        _xlfn.XLOOKUP(A811,Table3[Tag Number],Table3[Status],"-",0)="-",
        _xlfn.XLOOKUP(A811,Table4[Tag Number],Table4[Status],"-",0)="-"),
   "-")</f>
        <v>-</v>
      </c>
      <c r="I811" s="90"/>
      <c r="J811" s="90"/>
      <c r="K811" s="91"/>
      <c r="L811" s="91"/>
      <c r="M811" s="91"/>
      <c r="N811" s="92"/>
      <c r="O811" s="89"/>
      <c r="R811" t="b">
        <f t="shared" si="25"/>
        <v>0</v>
      </c>
    </row>
    <row r="812" spans="1:18" ht="15" thickBot="1" x14ac:dyDescent="0.35">
      <c r="A812" s="2" t="s">
        <v>1740</v>
      </c>
      <c r="B812" s="2" t="s">
        <v>1137</v>
      </c>
      <c r="C812" s="84">
        <f>IF(COUNTIF(Table1[Tag Number], A812), 1, 0)</f>
        <v>0</v>
      </c>
      <c r="D812" s="85">
        <f>IF(COUNTIF(Table2[Tag Number], A812), 1, 0)</f>
        <v>0</v>
      </c>
      <c r="E812" s="86">
        <f>IF(COUNTIF(Table3[Tag Number], A812), 1, 0)</f>
        <v>0</v>
      </c>
      <c r="F812" s="86">
        <f>IF(COUNTIF(Table4[Tag Number], A812), 1, 0)</f>
        <v>0</v>
      </c>
      <c r="G812" s="87">
        <f t="shared" si="26"/>
        <v>0</v>
      </c>
      <c r="H812" s="88" t="str" cm="1">
        <f t="array" ref="H812">_xlfn.IFS(OR(_xlfn.XLOOKUP(A812,Table1[Tag Number],Table1[Status],"-",0)="Dead",
        _xlfn.XLOOKUP(A812,Table2[Tag Number],Table2[Status],"-",0)="Dead",
        _xlfn.XLOOKUP(A812,Table3[Tag Number],Table3[Status],"-",0)="Dead",
        _xlfn.XLOOKUP(A812,Table4[Tag Number],Table4[Status],"-",0)="Dead"),"Dead",
     OR(_xlfn.XLOOKUP(A812,Table1[Tag Number],Table1[Status],"-",0)="Alive",
        _xlfn.XLOOKUP(A812,Table2[Tag Number],Table2[Status],"-",0)="Alive",
        _xlfn.XLOOKUP(A812,Table3[Tag Number],Table3[Status],"-",0)="Alive",
        _xlfn.XLOOKUP(A812,Table4[Tag Number],Table4[Status],"-",0)="Alive"),"Alive",
     OR(_xlfn.XLOOKUP(A812,Table1[Tag Number],Table1[Status],"-",0)="-",
        _xlfn.XLOOKUP(A812,Table2[Tag Number],Table2[Status],"-",0)="-",
        _xlfn.XLOOKUP(A812,Table3[Tag Number],Table3[Status],"-",0)="-",
        _xlfn.XLOOKUP(A812,Table4[Tag Number],Table4[Status],"-",0)="-"),
   "-")</f>
        <v>-</v>
      </c>
      <c r="I812" s="90"/>
      <c r="J812" s="90"/>
      <c r="K812" s="91"/>
      <c r="L812" s="91"/>
      <c r="M812" s="91"/>
      <c r="N812" s="92"/>
      <c r="O812" s="89"/>
      <c r="R812" t="b">
        <f t="shared" si="25"/>
        <v>0</v>
      </c>
    </row>
    <row r="813" spans="1:18" ht="15" thickBot="1" x14ac:dyDescent="0.35">
      <c r="A813" s="3" t="s">
        <v>1741</v>
      </c>
      <c r="B813" s="3" t="s">
        <v>1145</v>
      </c>
      <c r="C813" s="84">
        <f>IF(COUNTIF(Table1[Tag Number], A813), 1, 0)</f>
        <v>0</v>
      </c>
      <c r="D813" s="85">
        <f>IF(COUNTIF(Table2[Tag Number], A813), 1, 0)</f>
        <v>0</v>
      </c>
      <c r="E813" s="86">
        <f>IF(COUNTIF(Table3[Tag Number], A813), 1, 0)</f>
        <v>0</v>
      </c>
      <c r="F813" s="86">
        <f>IF(COUNTIF(Table4[Tag Number], A813), 1, 0)</f>
        <v>0</v>
      </c>
      <c r="G813" s="87">
        <f t="shared" si="26"/>
        <v>0</v>
      </c>
      <c r="H813" s="88" t="str" cm="1">
        <f t="array" ref="H813">_xlfn.IFS(OR(_xlfn.XLOOKUP(A813,Table1[Tag Number],Table1[Status],"-",0)="Dead",
        _xlfn.XLOOKUP(A813,Table2[Tag Number],Table2[Status],"-",0)="Dead",
        _xlfn.XLOOKUP(A813,Table3[Tag Number],Table3[Status],"-",0)="Dead",
        _xlfn.XLOOKUP(A813,Table4[Tag Number],Table4[Status],"-",0)="Dead"),"Dead",
     OR(_xlfn.XLOOKUP(A813,Table1[Tag Number],Table1[Status],"-",0)="Alive",
        _xlfn.XLOOKUP(A813,Table2[Tag Number],Table2[Status],"-",0)="Alive",
        _xlfn.XLOOKUP(A813,Table3[Tag Number],Table3[Status],"-",0)="Alive",
        _xlfn.XLOOKUP(A813,Table4[Tag Number],Table4[Status],"-",0)="Alive"),"Alive",
     OR(_xlfn.XLOOKUP(A813,Table1[Tag Number],Table1[Status],"-",0)="-",
        _xlfn.XLOOKUP(A813,Table2[Tag Number],Table2[Status],"-",0)="-",
        _xlfn.XLOOKUP(A813,Table3[Tag Number],Table3[Status],"-",0)="-",
        _xlfn.XLOOKUP(A813,Table4[Tag Number],Table4[Status],"-",0)="-"),
   "-")</f>
        <v>-</v>
      </c>
      <c r="I813" s="90"/>
      <c r="J813" s="90"/>
      <c r="K813" s="91"/>
      <c r="L813" s="91"/>
      <c r="M813" s="91"/>
      <c r="N813" s="92"/>
      <c r="O813" s="89"/>
      <c r="R813" t="b">
        <f t="shared" si="25"/>
        <v>0</v>
      </c>
    </row>
    <row r="814" spans="1:18" ht="15" thickBot="1" x14ac:dyDescent="0.35">
      <c r="A814" s="2" t="s">
        <v>1742</v>
      </c>
      <c r="B814" s="2" t="s">
        <v>1137</v>
      </c>
      <c r="C814" s="84">
        <f>IF(COUNTIF(Table1[Tag Number], A814), 1, 0)</f>
        <v>0</v>
      </c>
      <c r="D814" s="85">
        <f>IF(COUNTIF(Table2[Tag Number], A814), 1, 0)</f>
        <v>0</v>
      </c>
      <c r="E814" s="86">
        <f>IF(COUNTIF(Table3[Tag Number], A814), 1, 0)</f>
        <v>0</v>
      </c>
      <c r="F814" s="86">
        <f>IF(COUNTIF(Table4[Tag Number], A814), 1, 0)</f>
        <v>0</v>
      </c>
      <c r="G814" s="87">
        <f t="shared" si="26"/>
        <v>0</v>
      </c>
      <c r="H814" s="88" t="str" cm="1">
        <f t="array" ref="H814">_xlfn.IFS(OR(_xlfn.XLOOKUP(A814,Table1[Tag Number],Table1[Status],"-",0)="Dead",
        _xlfn.XLOOKUP(A814,Table2[Tag Number],Table2[Status],"-",0)="Dead",
        _xlfn.XLOOKUP(A814,Table3[Tag Number],Table3[Status],"-",0)="Dead",
        _xlfn.XLOOKUP(A814,Table4[Tag Number],Table4[Status],"-",0)="Dead"),"Dead",
     OR(_xlfn.XLOOKUP(A814,Table1[Tag Number],Table1[Status],"-",0)="Alive",
        _xlfn.XLOOKUP(A814,Table2[Tag Number],Table2[Status],"-",0)="Alive",
        _xlfn.XLOOKUP(A814,Table3[Tag Number],Table3[Status],"-",0)="Alive",
        _xlfn.XLOOKUP(A814,Table4[Tag Number],Table4[Status],"-",0)="Alive"),"Alive",
     OR(_xlfn.XLOOKUP(A814,Table1[Tag Number],Table1[Status],"-",0)="-",
        _xlfn.XLOOKUP(A814,Table2[Tag Number],Table2[Status],"-",0)="-",
        _xlfn.XLOOKUP(A814,Table3[Tag Number],Table3[Status],"-",0)="-",
        _xlfn.XLOOKUP(A814,Table4[Tag Number],Table4[Status],"-",0)="-"),
   "-")</f>
        <v>-</v>
      </c>
      <c r="I814" s="90"/>
      <c r="J814" s="90"/>
      <c r="K814" s="91"/>
      <c r="L814" s="91"/>
      <c r="M814" s="91"/>
      <c r="N814" s="92"/>
      <c r="O814" s="89"/>
      <c r="R814" t="b">
        <f t="shared" si="25"/>
        <v>0</v>
      </c>
    </row>
    <row r="815" spans="1:18" ht="15" thickBot="1" x14ac:dyDescent="0.35">
      <c r="A815" s="3" t="s">
        <v>1743</v>
      </c>
      <c r="B815" s="3" t="s">
        <v>1145</v>
      </c>
      <c r="C815" s="84">
        <f>IF(COUNTIF(Table1[Tag Number], A815), 1, 0)</f>
        <v>0</v>
      </c>
      <c r="D815" s="85">
        <f>IF(COUNTIF(Table2[Tag Number], A815), 1, 0)</f>
        <v>0</v>
      </c>
      <c r="E815" s="86">
        <f>IF(COUNTIF(Table3[Tag Number], A815), 1, 0)</f>
        <v>0</v>
      </c>
      <c r="F815" s="86">
        <f>IF(COUNTIF(Table4[Tag Number], A815), 1, 0)</f>
        <v>0</v>
      </c>
      <c r="G815" s="87">
        <f t="shared" si="26"/>
        <v>0</v>
      </c>
      <c r="H815" s="88" t="str" cm="1">
        <f t="array" ref="H815">_xlfn.IFS(OR(_xlfn.XLOOKUP(A815,Table1[Tag Number],Table1[Status],"-",0)="Dead",
        _xlfn.XLOOKUP(A815,Table2[Tag Number],Table2[Status],"-",0)="Dead",
        _xlfn.XLOOKUP(A815,Table3[Tag Number],Table3[Status],"-",0)="Dead",
        _xlfn.XLOOKUP(A815,Table4[Tag Number],Table4[Status],"-",0)="Dead"),"Dead",
     OR(_xlfn.XLOOKUP(A815,Table1[Tag Number],Table1[Status],"-",0)="Alive",
        _xlfn.XLOOKUP(A815,Table2[Tag Number],Table2[Status],"-",0)="Alive",
        _xlfn.XLOOKUP(A815,Table3[Tag Number],Table3[Status],"-",0)="Alive",
        _xlfn.XLOOKUP(A815,Table4[Tag Number],Table4[Status],"-",0)="Alive"),"Alive",
     OR(_xlfn.XLOOKUP(A815,Table1[Tag Number],Table1[Status],"-",0)="-",
        _xlfn.XLOOKUP(A815,Table2[Tag Number],Table2[Status],"-",0)="-",
        _xlfn.XLOOKUP(A815,Table3[Tag Number],Table3[Status],"-",0)="-",
        _xlfn.XLOOKUP(A815,Table4[Tag Number],Table4[Status],"-",0)="-"),
   "-")</f>
        <v>-</v>
      </c>
      <c r="I815" s="90"/>
      <c r="J815" s="90"/>
      <c r="K815" s="91"/>
      <c r="L815" s="91"/>
      <c r="M815" s="91"/>
      <c r="N815" s="92"/>
      <c r="O815" s="89"/>
      <c r="R815" t="b">
        <f t="shared" si="25"/>
        <v>0</v>
      </c>
    </row>
    <row r="816" spans="1:18" ht="15" thickBot="1" x14ac:dyDescent="0.35">
      <c r="A816" s="2" t="s">
        <v>452</v>
      </c>
      <c r="B816" s="2" t="s">
        <v>1145</v>
      </c>
      <c r="C816" s="84">
        <f>IF(COUNTIF(Table1[Tag Number], A816), 1, 0)</f>
        <v>0</v>
      </c>
      <c r="D816" s="85">
        <f>IF(COUNTIF(Table2[Tag Number], A816), 1, 0)</f>
        <v>0</v>
      </c>
      <c r="E816" s="86">
        <f>IF(COUNTIF(Table3[Tag Number], A816), 1, 0)</f>
        <v>0</v>
      </c>
      <c r="F816" s="86">
        <f>IF(COUNTIF(Table4[Tag Number], A816), 1, 0)</f>
        <v>0</v>
      </c>
      <c r="G816" s="87">
        <f t="shared" si="26"/>
        <v>0</v>
      </c>
      <c r="H816" s="88" t="str" cm="1">
        <f t="array" ref="H816">_xlfn.IFS(OR(_xlfn.XLOOKUP(A816,Table1[Tag Number],Table1[Status],"-",0)="Dead",
        _xlfn.XLOOKUP(A816,Table2[Tag Number],Table2[Status],"-",0)="Dead",
        _xlfn.XLOOKUP(A816,Table3[Tag Number],Table3[Status],"-",0)="Dead",
        _xlfn.XLOOKUP(A816,Table4[Tag Number],Table4[Status],"-",0)="Dead"),"Dead",
     OR(_xlfn.XLOOKUP(A816,Table1[Tag Number],Table1[Status],"-",0)="Alive",
        _xlfn.XLOOKUP(A816,Table2[Tag Number],Table2[Status],"-",0)="Alive",
        _xlfn.XLOOKUP(A816,Table3[Tag Number],Table3[Status],"-",0)="Alive",
        _xlfn.XLOOKUP(A816,Table4[Tag Number],Table4[Status],"-",0)="Alive"),"Alive",
     OR(_xlfn.XLOOKUP(A816,Table1[Tag Number],Table1[Status],"-",0)="-",
        _xlfn.XLOOKUP(A816,Table2[Tag Number],Table2[Status],"-",0)="-",
        _xlfn.XLOOKUP(A816,Table3[Tag Number],Table3[Status],"-",0)="-",
        _xlfn.XLOOKUP(A816,Table4[Tag Number],Table4[Status],"-",0)="-"),
   "-")</f>
        <v>-</v>
      </c>
      <c r="I816" s="90"/>
      <c r="J816" s="90"/>
      <c r="K816" s="91"/>
      <c r="L816" s="91"/>
      <c r="M816" s="91"/>
      <c r="N816" s="92"/>
      <c r="O816" s="89"/>
      <c r="R816" t="b">
        <f t="shared" si="25"/>
        <v>0</v>
      </c>
    </row>
    <row r="817" spans="1:18" ht="15" thickBot="1" x14ac:dyDescent="0.35">
      <c r="A817" s="3" t="s">
        <v>508</v>
      </c>
      <c r="B817" s="3" t="s">
        <v>1137</v>
      </c>
      <c r="C817" s="84">
        <f>IF(COUNTIF(Table1[Tag Number], A817), 1, 0)</f>
        <v>0</v>
      </c>
      <c r="D817" s="85">
        <f>IF(COUNTIF(Table2[Tag Number], A817), 1, 0)</f>
        <v>0</v>
      </c>
      <c r="E817" s="86">
        <f>IF(COUNTIF(Table3[Tag Number], A817), 1, 0)</f>
        <v>0</v>
      </c>
      <c r="F817" s="86">
        <f>IF(COUNTIF(Table4[Tag Number], A817), 1, 0)</f>
        <v>0</v>
      </c>
      <c r="G817" s="87">
        <f t="shared" si="26"/>
        <v>0</v>
      </c>
      <c r="H817" s="88" t="str" cm="1">
        <f t="array" ref="H817">_xlfn.IFS(OR(_xlfn.XLOOKUP(A817,Table1[Tag Number],Table1[Status],"-",0)="Dead",
        _xlfn.XLOOKUP(A817,Table2[Tag Number],Table2[Status],"-",0)="Dead",
        _xlfn.XLOOKUP(A817,Table3[Tag Number],Table3[Status],"-",0)="Dead",
        _xlfn.XLOOKUP(A817,Table4[Tag Number],Table4[Status],"-",0)="Dead"),"Dead",
     OR(_xlfn.XLOOKUP(A817,Table1[Tag Number],Table1[Status],"-",0)="Alive",
        _xlfn.XLOOKUP(A817,Table2[Tag Number],Table2[Status],"-",0)="Alive",
        _xlfn.XLOOKUP(A817,Table3[Tag Number],Table3[Status],"-",0)="Alive",
        _xlfn.XLOOKUP(A817,Table4[Tag Number],Table4[Status],"-",0)="Alive"),"Alive",
     OR(_xlfn.XLOOKUP(A817,Table1[Tag Number],Table1[Status],"-",0)="-",
        _xlfn.XLOOKUP(A817,Table2[Tag Number],Table2[Status],"-",0)="-",
        _xlfn.XLOOKUP(A817,Table3[Tag Number],Table3[Status],"-",0)="-",
        _xlfn.XLOOKUP(A817,Table4[Tag Number],Table4[Status],"-",0)="-"),
   "-")</f>
        <v>-</v>
      </c>
      <c r="I817" s="90"/>
      <c r="J817" s="90"/>
      <c r="K817" s="91"/>
      <c r="L817" s="91"/>
      <c r="M817" s="91"/>
      <c r="N817" s="92"/>
      <c r="O817" s="89"/>
      <c r="R817" t="b">
        <f t="shared" si="25"/>
        <v>0</v>
      </c>
    </row>
    <row r="818" spans="1:18" ht="15" thickBot="1" x14ac:dyDescent="0.35">
      <c r="A818" s="2" t="s">
        <v>1744</v>
      </c>
      <c r="B818" s="2" t="s">
        <v>1145</v>
      </c>
      <c r="C818" s="84">
        <f>IF(COUNTIF(Table1[Tag Number], A818), 1, 0)</f>
        <v>0</v>
      </c>
      <c r="D818" s="85">
        <f>IF(COUNTIF(Table2[Tag Number], A818), 1, 0)</f>
        <v>0</v>
      </c>
      <c r="E818" s="86">
        <f>IF(COUNTIF(Table3[Tag Number], A818), 1, 0)</f>
        <v>0</v>
      </c>
      <c r="F818" s="86">
        <f>IF(COUNTIF(Table4[Tag Number], A818), 1, 0)</f>
        <v>0</v>
      </c>
      <c r="G818" s="87">
        <f t="shared" si="26"/>
        <v>0</v>
      </c>
      <c r="H818" s="88" t="str" cm="1">
        <f t="array" ref="H818">_xlfn.IFS(OR(_xlfn.XLOOKUP(A818,Table1[Tag Number],Table1[Status],"-",0)="Dead",
        _xlfn.XLOOKUP(A818,Table2[Tag Number],Table2[Status],"-",0)="Dead",
        _xlfn.XLOOKUP(A818,Table3[Tag Number],Table3[Status],"-",0)="Dead",
        _xlfn.XLOOKUP(A818,Table4[Tag Number],Table4[Status],"-",0)="Dead"),"Dead",
     OR(_xlfn.XLOOKUP(A818,Table1[Tag Number],Table1[Status],"-",0)="Alive",
        _xlfn.XLOOKUP(A818,Table2[Tag Number],Table2[Status],"-",0)="Alive",
        _xlfn.XLOOKUP(A818,Table3[Tag Number],Table3[Status],"-",0)="Alive",
        _xlfn.XLOOKUP(A818,Table4[Tag Number],Table4[Status],"-",0)="Alive"),"Alive",
     OR(_xlfn.XLOOKUP(A818,Table1[Tag Number],Table1[Status],"-",0)="-",
        _xlfn.XLOOKUP(A818,Table2[Tag Number],Table2[Status],"-",0)="-",
        _xlfn.XLOOKUP(A818,Table3[Tag Number],Table3[Status],"-",0)="-",
        _xlfn.XLOOKUP(A818,Table4[Tag Number],Table4[Status],"-",0)="-"),
   "-")</f>
        <v>-</v>
      </c>
      <c r="I818" s="90"/>
      <c r="J818" s="90"/>
      <c r="K818" s="91"/>
      <c r="L818" s="91"/>
      <c r="M818" s="91"/>
      <c r="N818" s="92"/>
      <c r="O818" s="89"/>
      <c r="R818" t="b">
        <f t="shared" si="25"/>
        <v>0</v>
      </c>
    </row>
    <row r="819" spans="1:18" ht="15" thickBot="1" x14ac:dyDescent="0.35">
      <c r="A819" s="3" t="s">
        <v>1745</v>
      </c>
      <c r="B819" s="3" t="s">
        <v>1137</v>
      </c>
      <c r="C819" s="84">
        <f>IF(COUNTIF(Table1[Tag Number], A819), 1, 0)</f>
        <v>0</v>
      </c>
      <c r="D819" s="85">
        <f>IF(COUNTIF(Table2[Tag Number], A819), 1, 0)</f>
        <v>0</v>
      </c>
      <c r="E819" s="86">
        <f>IF(COUNTIF(Table3[Tag Number], A819), 1, 0)</f>
        <v>0</v>
      </c>
      <c r="F819" s="86">
        <f>IF(COUNTIF(Table4[Tag Number], A819), 1, 0)</f>
        <v>0</v>
      </c>
      <c r="G819" s="87">
        <f t="shared" si="26"/>
        <v>0</v>
      </c>
      <c r="H819" s="88" t="str" cm="1">
        <f t="array" ref="H819">_xlfn.IFS(OR(_xlfn.XLOOKUP(A819,Table1[Tag Number],Table1[Status],"-",0)="Dead",
        _xlfn.XLOOKUP(A819,Table2[Tag Number],Table2[Status],"-",0)="Dead",
        _xlfn.XLOOKUP(A819,Table3[Tag Number],Table3[Status],"-",0)="Dead",
        _xlfn.XLOOKUP(A819,Table4[Tag Number],Table4[Status],"-",0)="Dead"),"Dead",
     OR(_xlfn.XLOOKUP(A819,Table1[Tag Number],Table1[Status],"-",0)="Alive",
        _xlfn.XLOOKUP(A819,Table2[Tag Number],Table2[Status],"-",0)="Alive",
        _xlfn.XLOOKUP(A819,Table3[Tag Number],Table3[Status],"-",0)="Alive",
        _xlfn.XLOOKUP(A819,Table4[Tag Number],Table4[Status],"-",0)="Alive"),"Alive",
     OR(_xlfn.XLOOKUP(A819,Table1[Tag Number],Table1[Status],"-",0)="-",
        _xlfn.XLOOKUP(A819,Table2[Tag Number],Table2[Status],"-",0)="-",
        _xlfn.XLOOKUP(A819,Table3[Tag Number],Table3[Status],"-",0)="-",
        _xlfn.XLOOKUP(A819,Table4[Tag Number],Table4[Status],"-",0)="-"),
   "-")</f>
        <v>-</v>
      </c>
      <c r="I819" s="90"/>
      <c r="J819" s="90"/>
      <c r="K819" s="91"/>
      <c r="L819" s="91"/>
      <c r="M819" s="91"/>
      <c r="N819" s="92"/>
      <c r="O819" s="89"/>
      <c r="R819" t="b">
        <f t="shared" si="25"/>
        <v>0</v>
      </c>
    </row>
    <row r="820" spans="1:18" ht="15" thickBot="1" x14ac:dyDescent="0.35">
      <c r="A820" s="2" t="s">
        <v>1746</v>
      </c>
      <c r="B820" s="2" t="s">
        <v>1145</v>
      </c>
      <c r="C820" s="84">
        <f>IF(COUNTIF(Table1[Tag Number], A820), 1, 0)</f>
        <v>0</v>
      </c>
      <c r="D820" s="85">
        <f>IF(COUNTIF(Table2[Tag Number], A820), 1, 0)</f>
        <v>0</v>
      </c>
      <c r="E820" s="86">
        <f>IF(COUNTIF(Table3[Tag Number], A820), 1, 0)</f>
        <v>0</v>
      </c>
      <c r="F820" s="86">
        <f>IF(COUNTIF(Table4[Tag Number], A820), 1, 0)</f>
        <v>0</v>
      </c>
      <c r="G820" s="87">
        <f t="shared" si="26"/>
        <v>0</v>
      </c>
      <c r="H820" s="88" t="str" cm="1">
        <f t="array" ref="H820">_xlfn.IFS(OR(_xlfn.XLOOKUP(A820,Table1[Tag Number],Table1[Status],"-",0)="Dead",
        _xlfn.XLOOKUP(A820,Table2[Tag Number],Table2[Status],"-",0)="Dead",
        _xlfn.XLOOKUP(A820,Table3[Tag Number],Table3[Status],"-",0)="Dead",
        _xlfn.XLOOKUP(A820,Table4[Tag Number],Table4[Status],"-",0)="Dead"),"Dead",
     OR(_xlfn.XLOOKUP(A820,Table1[Tag Number],Table1[Status],"-",0)="Alive",
        _xlfn.XLOOKUP(A820,Table2[Tag Number],Table2[Status],"-",0)="Alive",
        _xlfn.XLOOKUP(A820,Table3[Tag Number],Table3[Status],"-",0)="Alive",
        _xlfn.XLOOKUP(A820,Table4[Tag Number],Table4[Status],"-",0)="Alive"),"Alive",
     OR(_xlfn.XLOOKUP(A820,Table1[Tag Number],Table1[Status],"-",0)="-",
        _xlfn.XLOOKUP(A820,Table2[Tag Number],Table2[Status],"-",0)="-",
        _xlfn.XLOOKUP(A820,Table3[Tag Number],Table3[Status],"-",0)="-",
        _xlfn.XLOOKUP(A820,Table4[Tag Number],Table4[Status],"-",0)="-"),
   "-")</f>
        <v>-</v>
      </c>
      <c r="I820" s="90"/>
      <c r="J820" s="90"/>
      <c r="K820" s="91"/>
      <c r="L820" s="91"/>
      <c r="M820" s="91"/>
      <c r="N820" s="92"/>
      <c r="O820" s="89"/>
      <c r="R820" t="b">
        <f t="shared" si="25"/>
        <v>0</v>
      </c>
    </row>
    <row r="821" spans="1:18" ht="15" thickBot="1" x14ac:dyDescent="0.35">
      <c r="A821" s="3" t="s">
        <v>472</v>
      </c>
      <c r="B821" s="3" t="s">
        <v>1137</v>
      </c>
      <c r="C821" s="84">
        <f>IF(COUNTIF(Table1[Tag Number], A821), 1, 0)</f>
        <v>0</v>
      </c>
      <c r="D821" s="85">
        <f>IF(COUNTIF(Table2[Tag Number], A821), 1, 0)</f>
        <v>0</v>
      </c>
      <c r="E821" s="86">
        <f>IF(COUNTIF(Table3[Tag Number], A821), 1, 0)</f>
        <v>0</v>
      </c>
      <c r="F821" s="86">
        <f>IF(COUNTIF(Table4[Tag Number], A821), 1, 0)</f>
        <v>0</v>
      </c>
      <c r="G821" s="87">
        <f t="shared" si="26"/>
        <v>0</v>
      </c>
      <c r="H821" s="88" t="str" cm="1">
        <f t="array" ref="H821">_xlfn.IFS(OR(_xlfn.XLOOKUP(A821,Table1[Tag Number],Table1[Status],"-",0)="Dead",
        _xlfn.XLOOKUP(A821,Table2[Tag Number],Table2[Status],"-",0)="Dead",
        _xlfn.XLOOKUP(A821,Table3[Tag Number],Table3[Status],"-",0)="Dead",
        _xlfn.XLOOKUP(A821,Table4[Tag Number],Table4[Status],"-",0)="Dead"),"Dead",
     OR(_xlfn.XLOOKUP(A821,Table1[Tag Number],Table1[Status],"-",0)="Alive",
        _xlfn.XLOOKUP(A821,Table2[Tag Number],Table2[Status],"-",0)="Alive",
        _xlfn.XLOOKUP(A821,Table3[Tag Number],Table3[Status],"-",0)="Alive",
        _xlfn.XLOOKUP(A821,Table4[Tag Number],Table4[Status],"-",0)="Alive"),"Alive",
     OR(_xlfn.XLOOKUP(A821,Table1[Tag Number],Table1[Status],"-",0)="-",
        _xlfn.XLOOKUP(A821,Table2[Tag Number],Table2[Status],"-",0)="-",
        _xlfn.XLOOKUP(A821,Table3[Tag Number],Table3[Status],"-",0)="-",
        _xlfn.XLOOKUP(A821,Table4[Tag Number],Table4[Status],"-",0)="-"),
   "-")</f>
        <v>-</v>
      </c>
      <c r="I821" s="90"/>
      <c r="J821" s="90"/>
      <c r="K821" s="91"/>
      <c r="L821" s="91"/>
      <c r="M821" s="91"/>
      <c r="N821" s="92"/>
      <c r="O821" s="89"/>
      <c r="R821" t="b">
        <f t="shared" si="25"/>
        <v>0</v>
      </c>
    </row>
    <row r="822" spans="1:18" ht="15" thickBot="1" x14ac:dyDescent="0.35">
      <c r="A822" s="2" t="s">
        <v>1747</v>
      </c>
      <c r="B822" s="2" t="s">
        <v>1145</v>
      </c>
      <c r="C822" s="84">
        <f>IF(COUNTIF(Table1[Tag Number], A822), 1, 0)</f>
        <v>0</v>
      </c>
      <c r="D822" s="85">
        <f>IF(COUNTIF(Table2[Tag Number], A822), 1, 0)</f>
        <v>0</v>
      </c>
      <c r="E822" s="86">
        <f>IF(COUNTIF(Table3[Tag Number], A822), 1, 0)</f>
        <v>0</v>
      </c>
      <c r="F822" s="86">
        <f>IF(COUNTIF(Table4[Tag Number], A822), 1, 0)</f>
        <v>0</v>
      </c>
      <c r="G822" s="87">
        <f t="shared" si="26"/>
        <v>0</v>
      </c>
      <c r="H822" s="88" t="str" cm="1">
        <f t="array" ref="H822">_xlfn.IFS(OR(_xlfn.XLOOKUP(A822,Table1[Tag Number],Table1[Status],"-",0)="Dead",
        _xlfn.XLOOKUP(A822,Table2[Tag Number],Table2[Status],"-",0)="Dead",
        _xlfn.XLOOKUP(A822,Table3[Tag Number],Table3[Status],"-",0)="Dead",
        _xlfn.XLOOKUP(A822,Table4[Tag Number],Table4[Status],"-",0)="Dead"),"Dead",
     OR(_xlfn.XLOOKUP(A822,Table1[Tag Number],Table1[Status],"-",0)="Alive",
        _xlfn.XLOOKUP(A822,Table2[Tag Number],Table2[Status],"-",0)="Alive",
        _xlfn.XLOOKUP(A822,Table3[Tag Number],Table3[Status],"-",0)="Alive",
        _xlfn.XLOOKUP(A822,Table4[Tag Number],Table4[Status],"-",0)="Alive"),"Alive",
     OR(_xlfn.XLOOKUP(A822,Table1[Tag Number],Table1[Status],"-",0)="-",
        _xlfn.XLOOKUP(A822,Table2[Tag Number],Table2[Status],"-",0)="-",
        _xlfn.XLOOKUP(A822,Table3[Tag Number],Table3[Status],"-",0)="-",
        _xlfn.XLOOKUP(A822,Table4[Tag Number],Table4[Status],"-",0)="-"),
   "-")</f>
        <v>-</v>
      </c>
      <c r="I822" s="90"/>
      <c r="J822" s="90"/>
      <c r="K822" s="91"/>
      <c r="L822" s="91"/>
      <c r="M822" s="91"/>
      <c r="N822" s="92"/>
      <c r="O822" s="89"/>
      <c r="R822" t="b">
        <f t="shared" si="25"/>
        <v>0</v>
      </c>
    </row>
    <row r="823" spans="1:18" ht="15" thickBot="1" x14ac:dyDescent="0.35">
      <c r="A823" s="3" t="s">
        <v>1748</v>
      </c>
      <c r="B823" s="3" t="s">
        <v>1145</v>
      </c>
      <c r="C823" s="84">
        <f>IF(COUNTIF(Table1[Tag Number], A823), 1, 0)</f>
        <v>0</v>
      </c>
      <c r="D823" s="85">
        <f>IF(COUNTIF(Table2[Tag Number], A823), 1, 0)</f>
        <v>0</v>
      </c>
      <c r="E823" s="86">
        <f>IF(COUNTIF(Table3[Tag Number], A823), 1, 0)</f>
        <v>0</v>
      </c>
      <c r="F823" s="86">
        <f>IF(COUNTIF(Table4[Tag Number], A823), 1, 0)</f>
        <v>0</v>
      </c>
      <c r="G823" s="87">
        <f t="shared" si="26"/>
        <v>0</v>
      </c>
      <c r="H823" s="88" t="str" cm="1">
        <f t="array" ref="H823">_xlfn.IFS(OR(_xlfn.XLOOKUP(A823,Table1[Tag Number],Table1[Status],"-",0)="Dead",
        _xlfn.XLOOKUP(A823,Table2[Tag Number],Table2[Status],"-",0)="Dead",
        _xlfn.XLOOKUP(A823,Table3[Tag Number],Table3[Status],"-",0)="Dead",
        _xlfn.XLOOKUP(A823,Table4[Tag Number],Table4[Status],"-",0)="Dead"),"Dead",
     OR(_xlfn.XLOOKUP(A823,Table1[Tag Number],Table1[Status],"-",0)="Alive",
        _xlfn.XLOOKUP(A823,Table2[Tag Number],Table2[Status],"-",0)="Alive",
        _xlfn.XLOOKUP(A823,Table3[Tag Number],Table3[Status],"-",0)="Alive",
        _xlfn.XLOOKUP(A823,Table4[Tag Number],Table4[Status],"-",0)="Alive"),"Alive",
     OR(_xlfn.XLOOKUP(A823,Table1[Tag Number],Table1[Status],"-",0)="-",
        _xlfn.XLOOKUP(A823,Table2[Tag Number],Table2[Status],"-",0)="-",
        _xlfn.XLOOKUP(A823,Table3[Tag Number],Table3[Status],"-",0)="-",
        _xlfn.XLOOKUP(A823,Table4[Tag Number],Table4[Status],"-",0)="-"),
   "-")</f>
        <v>-</v>
      </c>
      <c r="I823" s="90"/>
      <c r="J823" s="90"/>
      <c r="K823" s="91"/>
      <c r="L823" s="91"/>
      <c r="M823" s="91"/>
      <c r="N823" s="92"/>
      <c r="O823" s="89"/>
      <c r="R823" t="b">
        <f t="shared" si="25"/>
        <v>0</v>
      </c>
    </row>
    <row r="824" spans="1:18" ht="15" thickBot="1" x14ac:dyDescent="0.35">
      <c r="A824" s="2" t="s">
        <v>1749</v>
      </c>
      <c r="B824" s="2" t="s">
        <v>1145</v>
      </c>
      <c r="C824" s="84">
        <f>IF(COUNTIF(Table1[Tag Number], A824), 1, 0)</f>
        <v>0</v>
      </c>
      <c r="D824" s="85">
        <f>IF(COUNTIF(Table2[Tag Number], A824), 1, 0)</f>
        <v>0</v>
      </c>
      <c r="E824" s="86">
        <f>IF(COUNTIF(Table3[Tag Number], A824), 1, 0)</f>
        <v>0</v>
      </c>
      <c r="F824" s="86">
        <f>IF(COUNTIF(Table4[Tag Number], A824), 1, 0)</f>
        <v>0</v>
      </c>
      <c r="G824" s="87">
        <f t="shared" si="26"/>
        <v>0</v>
      </c>
      <c r="H824" s="88" t="str" cm="1">
        <f t="array" ref="H824">_xlfn.IFS(OR(_xlfn.XLOOKUP(A824,Table1[Tag Number],Table1[Status],"-",0)="Dead",
        _xlfn.XLOOKUP(A824,Table2[Tag Number],Table2[Status],"-",0)="Dead",
        _xlfn.XLOOKUP(A824,Table3[Tag Number],Table3[Status],"-",0)="Dead",
        _xlfn.XLOOKUP(A824,Table4[Tag Number],Table4[Status],"-",0)="Dead"),"Dead",
     OR(_xlfn.XLOOKUP(A824,Table1[Tag Number],Table1[Status],"-",0)="Alive",
        _xlfn.XLOOKUP(A824,Table2[Tag Number],Table2[Status],"-",0)="Alive",
        _xlfn.XLOOKUP(A824,Table3[Tag Number],Table3[Status],"-",0)="Alive",
        _xlfn.XLOOKUP(A824,Table4[Tag Number],Table4[Status],"-",0)="Alive"),"Alive",
     OR(_xlfn.XLOOKUP(A824,Table1[Tag Number],Table1[Status],"-",0)="-",
        _xlfn.XLOOKUP(A824,Table2[Tag Number],Table2[Status],"-",0)="-",
        _xlfn.XLOOKUP(A824,Table3[Tag Number],Table3[Status],"-",0)="-",
        _xlfn.XLOOKUP(A824,Table4[Tag Number],Table4[Status],"-",0)="-"),
   "-")</f>
        <v>-</v>
      </c>
      <c r="I824" s="90"/>
      <c r="J824" s="90"/>
      <c r="K824" s="91"/>
      <c r="L824" s="91"/>
      <c r="M824" s="91"/>
      <c r="N824" s="92"/>
      <c r="O824" s="89"/>
      <c r="R824" t="b">
        <f t="shared" si="25"/>
        <v>0</v>
      </c>
    </row>
    <row r="825" spans="1:18" ht="15" thickBot="1" x14ac:dyDescent="0.35">
      <c r="A825" s="3" t="s">
        <v>1750</v>
      </c>
      <c r="B825" s="3" t="s">
        <v>1145</v>
      </c>
      <c r="C825" s="84">
        <f>IF(COUNTIF(Table1[Tag Number], A825), 1, 0)</f>
        <v>0</v>
      </c>
      <c r="D825" s="85">
        <f>IF(COUNTIF(Table2[Tag Number], A825), 1, 0)</f>
        <v>0</v>
      </c>
      <c r="E825" s="86">
        <f>IF(COUNTIF(Table3[Tag Number], A825), 1, 0)</f>
        <v>0</v>
      </c>
      <c r="F825" s="86">
        <f>IF(COUNTIF(Table4[Tag Number], A825), 1, 0)</f>
        <v>0</v>
      </c>
      <c r="G825" s="87">
        <f t="shared" si="26"/>
        <v>0</v>
      </c>
      <c r="H825" s="88" t="str" cm="1">
        <f t="array" ref="H825">_xlfn.IFS(OR(_xlfn.XLOOKUP(A825,Table1[Tag Number],Table1[Status],"-",0)="Dead",
        _xlfn.XLOOKUP(A825,Table2[Tag Number],Table2[Status],"-",0)="Dead",
        _xlfn.XLOOKUP(A825,Table3[Tag Number],Table3[Status],"-",0)="Dead",
        _xlfn.XLOOKUP(A825,Table4[Tag Number],Table4[Status],"-",0)="Dead"),"Dead",
     OR(_xlfn.XLOOKUP(A825,Table1[Tag Number],Table1[Status],"-",0)="Alive",
        _xlfn.XLOOKUP(A825,Table2[Tag Number],Table2[Status],"-",0)="Alive",
        _xlfn.XLOOKUP(A825,Table3[Tag Number],Table3[Status],"-",0)="Alive",
        _xlfn.XLOOKUP(A825,Table4[Tag Number],Table4[Status],"-",0)="Alive"),"Alive",
     OR(_xlfn.XLOOKUP(A825,Table1[Tag Number],Table1[Status],"-",0)="-",
        _xlfn.XLOOKUP(A825,Table2[Tag Number],Table2[Status],"-",0)="-",
        _xlfn.XLOOKUP(A825,Table3[Tag Number],Table3[Status],"-",0)="-",
        _xlfn.XLOOKUP(A825,Table4[Tag Number],Table4[Status],"-",0)="-"),
   "-")</f>
        <v>-</v>
      </c>
      <c r="I825" s="90"/>
      <c r="J825" s="90"/>
      <c r="K825" s="91"/>
      <c r="L825" s="91"/>
      <c r="M825" s="91"/>
      <c r="N825" s="92"/>
      <c r="O825" s="89"/>
      <c r="R825" t="b">
        <f t="shared" si="25"/>
        <v>0</v>
      </c>
    </row>
    <row r="826" spans="1:18" ht="15" thickBot="1" x14ac:dyDescent="0.35">
      <c r="A826" s="2" t="s">
        <v>1751</v>
      </c>
      <c r="B826" s="2" t="s">
        <v>1145</v>
      </c>
      <c r="C826" s="84">
        <f>IF(COUNTIF(Table1[Tag Number], A826), 1, 0)</f>
        <v>0</v>
      </c>
      <c r="D826" s="85">
        <f>IF(COUNTIF(Table2[Tag Number], A826), 1, 0)</f>
        <v>0</v>
      </c>
      <c r="E826" s="86">
        <f>IF(COUNTIF(Table3[Tag Number], A826), 1, 0)</f>
        <v>0</v>
      </c>
      <c r="F826" s="86">
        <f>IF(COUNTIF(Table4[Tag Number], A826), 1, 0)</f>
        <v>0</v>
      </c>
      <c r="G826" s="87">
        <f t="shared" si="26"/>
        <v>0</v>
      </c>
      <c r="H826" s="88" t="str" cm="1">
        <f t="array" ref="H826">_xlfn.IFS(OR(_xlfn.XLOOKUP(A826,Table1[Tag Number],Table1[Status],"-",0)="Dead",
        _xlfn.XLOOKUP(A826,Table2[Tag Number],Table2[Status],"-",0)="Dead",
        _xlfn.XLOOKUP(A826,Table3[Tag Number],Table3[Status],"-",0)="Dead",
        _xlfn.XLOOKUP(A826,Table4[Tag Number],Table4[Status],"-",0)="Dead"),"Dead",
     OR(_xlfn.XLOOKUP(A826,Table1[Tag Number],Table1[Status],"-",0)="Alive",
        _xlfn.XLOOKUP(A826,Table2[Tag Number],Table2[Status],"-",0)="Alive",
        _xlfn.XLOOKUP(A826,Table3[Tag Number],Table3[Status],"-",0)="Alive",
        _xlfn.XLOOKUP(A826,Table4[Tag Number],Table4[Status],"-",0)="Alive"),"Alive",
     OR(_xlfn.XLOOKUP(A826,Table1[Tag Number],Table1[Status],"-",0)="-",
        _xlfn.XLOOKUP(A826,Table2[Tag Number],Table2[Status],"-",0)="-",
        _xlfn.XLOOKUP(A826,Table3[Tag Number],Table3[Status],"-",0)="-",
        _xlfn.XLOOKUP(A826,Table4[Tag Number],Table4[Status],"-",0)="-"),
   "-")</f>
        <v>-</v>
      </c>
      <c r="I826" s="90"/>
      <c r="J826" s="90"/>
      <c r="K826" s="91"/>
      <c r="L826" s="91"/>
      <c r="M826" s="91"/>
      <c r="N826" s="92"/>
      <c r="O826" s="89"/>
      <c r="R826" t="b">
        <f t="shared" si="25"/>
        <v>0</v>
      </c>
    </row>
    <row r="827" spans="1:18" ht="15" thickBot="1" x14ac:dyDescent="0.35">
      <c r="A827" s="3" t="s">
        <v>1752</v>
      </c>
      <c r="B827" s="3" t="s">
        <v>1137</v>
      </c>
      <c r="C827" s="84">
        <f>IF(COUNTIF(Table1[Tag Number], A827), 1, 0)</f>
        <v>0</v>
      </c>
      <c r="D827" s="85">
        <f>IF(COUNTIF(Table2[Tag Number], A827), 1, 0)</f>
        <v>0</v>
      </c>
      <c r="E827" s="86">
        <f>IF(COUNTIF(Table3[Tag Number], A827), 1, 0)</f>
        <v>0</v>
      </c>
      <c r="F827" s="86">
        <f>IF(COUNTIF(Table4[Tag Number], A827), 1, 0)</f>
        <v>0</v>
      </c>
      <c r="G827" s="87">
        <f t="shared" si="26"/>
        <v>0</v>
      </c>
      <c r="H827" s="88" t="str" cm="1">
        <f t="array" ref="H827">_xlfn.IFS(OR(_xlfn.XLOOKUP(A827,Table1[Tag Number],Table1[Status],"-",0)="Dead",
        _xlfn.XLOOKUP(A827,Table2[Tag Number],Table2[Status],"-",0)="Dead",
        _xlfn.XLOOKUP(A827,Table3[Tag Number],Table3[Status],"-",0)="Dead",
        _xlfn.XLOOKUP(A827,Table4[Tag Number],Table4[Status],"-",0)="Dead"),"Dead",
     OR(_xlfn.XLOOKUP(A827,Table1[Tag Number],Table1[Status],"-",0)="Alive",
        _xlfn.XLOOKUP(A827,Table2[Tag Number],Table2[Status],"-",0)="Alive",
        _xlfn.XLOOKUP(A827,Table3[Tag Number],Table3[Status],"-",0)="Alive",
        _xlfn.XLOOKUP(A827,Table4[Tag Number],Table4[Status],"-",0)="Alive"),"Alive",
     OR(_xlfn.XLOOKUP(A827,Table1[Tag Number],Table1[Status],"-",0)="-",
        _xlfn.XLOOKUP(A827,Table2[Tag Number],Table2[Status],"-",0)="-",
        _xlfn.XLOOKUP(A827,Table3[Tag Number],Table3[Status],"-",0)="-",
        _xlfn.XLOOKUP(A827,Table4[Tag Number],Table4[Status],"-",0)="-"),
   "-")</f>
        <v>-</v>
      </c>
      <c r="I827" s="90"/>
      <c r="J827" s="90"/>
      <c r="K827" s="91"/>
      <c r="L827" s="91"/>
      <c r="M827" s="91"/>
      <c r="N827" s="92"/>
      <c r="O827" s="89"/>
      <c r="R827" t="b">
        <f t="shared" si="25"/>
        <v>0</v>
      </c>
    </row>
    <row r="828" spans="1:18" ht="15" thickBot="1" x14ac:dyDescent="0.35">
      <c r="A828" s="2" t="s">
        <v>1753</v>
      </c>
      <c r="B828" s="2" t="s">
        <v>1145</v>
      </c>
      <c r="C828" s="84">
        <f>IF(COUNTIF(Table1[Tag Number], A828), 1, 0)</f>
        <v>0</v>
      </c>
      <c r="D828" s="85">
        <f>IF(COUNTIF(Table2[Tag Number], A828), 1, 0)</f>
        <v>0</v>
      </c>
      <c r="E828" s="86">
        <f>IF(COUNTIF(Table3[Tag Number], A828), 1, 0)</f>
        <v>0</v>
      </c>
      <c r="F828" s="86">
        <f>IF(COUNTIF(Table4[Tag Number], A828), 1, 0)</f>
        <v>0</v>
      </c>
      <c r="G828" s="87">
        <f t="shared" si="26"/>
        <v>0</v>
      </c>
      <c r="H828" s="88" t="str" cm="1">
        <f t="array" ref="H828">_xlfn.IFS(OR(_xlfn.XLOOKUP(A828,Table1[Tag Number],Table1[Status],"-",0)="Dead",
        _xlfn.XLOOKUP(A828,Table2[Tag Number],Table2[Status],"-",0)="Dead",
        _xlfn.XLOOKUP(A828,Table3[Tag Number],Table3[Status],"-",0)="Dead",
        _xlfn.XLOOKUP(A828,Table4[Tag Number],Table4[Status],"-",0)="Dead"),"Dead",
     OR(_xlfn.XLOOKUP(A828,Table1[Tag Number],Table1[Status],"-",0)="Alive",
        _xlfn.XLOOKUP(A828,Table2[Tag Number],Table2[Status],"-",0)="Alive",
        _xlfn.XLOOKUP(A828,Table3[Tag Number],Table3[Status],"-",0)="Alive",
        _xlfn.XLOOKUP(A828,Table4[Tag Number],Table4[Status],"-",0)="Alive"),"Alive",
     OR(_xlfn.XLOOKUP(A828,Table1[Tag Number],Table1[Status],"-",0)="-",
        _xlfn.XLOOKUP(A828,Table2[Tag Number],Table2[Status],"-",0)="-",
        _xlfn.XLOOKUP(A828,Table3[Tag Number],Table3[Status],"-",0)="-",
        _xlfn.XLOOKUP(A828,Table4[Tag Number],Table4[Status],"-",0)="-"),
   "-")</f>
        <v>-</v>
      </c>
      <c r="I828" s="90"/>
      <c r="J828" s="90"/>
      <c r="K828" s="91"/>
      <c r="L828" s="91"/>
      <c r="M828" s="91"/>
      <c r="N828" s="92"/>
      <c r="O828" s="89"/>
      <c r="R828" t="b">
        <f t="shared" si="25"/>
        <v>0</v>
      </c>
    </row>
    <row r="829" spans="1:18" ht="15" thickBot="1" x14ac:dyDescent="0.35">
      <c r="A829" s="3" t="s">
        <v>1754</v>
      </c>
      <c r="B829" s="3" t="s">
        <v>1137</v>
      </c>
      <c r="C829" s="84">
        <f>IF(COUNTIF(Table1[Tag Number], A829), 1, 0)</f>
        <v>0</v>
      </c>
      <c r="D829" s="85">
        <f>IF(COUNTIF(Table2[Tag Number], A829), 1, 0)</f>
        <v>0</v>
      </c>
      <c r="E829" s="86">
        <f>IF(COUNTIF(Table3[Tag Number], A829), 1, 0)</f>
        <v>0</v>
      </c>
      <c r="F829" s="86">
        <f>IF(COUNTIF(Table4[Tag Number], A829), 1, 0)</f>
        <v>0</v>
      </c>
      <c r="G829" s="87">
        <f t="shared" si="26"/>
        <v>0</v>
      </c>
      <c r="H829" s="88" t="str" cm="1">
        <f t="array" ref="H829">_xlfn.IFS(OR(_xlfn.XLOOKUP(A829,Table1[Tag Number],Table1[Status],"-",0)="Dead",
        _xlfn.XLOOKUP(A829,Table2[Tag Number],Table2[Status],"-",0)="Dead",
        _xlfn.XLOOKUP(A829,Table3[Tag Number],Table3[Status],"-",0)="Dead",
        _xlfn.XLOOKUP(A829,Table4[Tag Number],Table4[Status],"-",0)="Dead"),"Dead",
     OR(_xlfn.XLOOKUP(A829,Table1[Tag Number],Table1[Status],"-",0)="Alive",
        _xlfn.XLOOKUP(A829,Table2[Tag Number],Table2[Status],"-",0)="Alive",
        _xlfn.XLOOKUP(A829,Table3[Tag Number],Table3[Status],"-",0)="Alive",
        _xlfn.XLOOKUP(A829,Table4[Tag Number],Table4[Status],"-",0)="Alive"),"Alive",
     OR(_xlfn.XLOOKUP(A829,Table1[Tag Number],Table1[Status],"-",0)="-",
        _xlfn.XLOOKUP(A829,Table2[Tag Number],Table2[Status],"-",0)="-",
        _xlfn.XLOOKUP(A829,Table3[Tag Number],Table3[Status],"-",0)="-",
        _xlfn.XLOOKUP(A829,Table4[Tag Number],Table4[Status],"-",0)="-"),
   "-")</f>
        <v>-</v>
      </c>
      <c r="I829" s="90"/>
      <c r="J829" s="90"/>
      <c r="K829" s="91"/>
      <c r="L829" s="91"/>
      <c r="M829" s="91"/>
      <c r="N829" s="92"/>
      <c r="O829" s="89"/>
      <c r="R829" t="b">
        <f t="shared" si="25"/>
        <v>0</v>
      </c>
    </row>
    <row r="830" spans="1:18" ht="15" thickBot="1" x14ac:dyDescent="0.35">
      <c r="A830" s="2" t="s">
        <v>808</v>
      </c>
      <c r="B830" s="2" t="s">
        <v>1137</v>
      </c>
      <c r="C830" s="84">
        <f>IF(COUNTIF(Table1[Tag Number], A830), 1, 0)</f>
        <v>0</v>
      </c>
      <c r="D830" s="85">
        <f>IF(COUNTIF(Table2[Tag Number], A830), 1, 0)</f>
        <v>0</v>
      </c>
      <c r="E830" s="86">
        <f>IF(COUNTIF(Table3[Tag Number], A830), 1, 0)</f>
        <v>0</v>
      </c>
      <c r="F830" s="86">
        <f>IF(COUNTIF(Table4[Tag Number], A830), 1, 0)</f>
        <v>0</v>
      </c>
      <c r="G830" s="87">
        <f t="shared" si="26"/>
        <v>0</v>
      </c>
      <c r="H830" s="88" t="str" cm="1">
        <f t="array" ref="H830">_xlfn.IFS(OR(_xlfn.XLOOKUP(A830,Table1[Tag Number],Table1[Status],"-",0)="Dead",
        _xlfn.XLOOKUP(A830,Table2[Tag Number],Table2[Status],"-",0)="Dead",
        _xlfn.XLOOKUP(A830,Table3[Tag Number],Table3[Status],"-",0)="Dead",
        _xlfn.XLOOKUP(A830,Table4[Tag Number],Table4[Status],"-",0)="Dead"),"Dead",
     OR(_xlfn.XLOOKUP(A830,Table1[Tag Number],Table1[Status],"-",0)="Alive",
        _xlfn.XLOOKUP(A830,Table2[Tag Number],Table2[Status],"-",0)="Alive",
        _xlfn.XLOOKUP(A830,Table3[Tag Number],Table3[Status],"-",0)="Alive",
        _xlfn.XLOOKUP(A830,Table4[Tag Number],Table4[Status],"-",0)="Alive"),"Alive",
     OR(_xlfn.XLOOKUP(A830,Table1[Tag Number],Table1[Status],"-",0)="-",
        _xlfn.XLOOKUP(A830,Table2[Tag Number],Table2[Status],"-",0)="-",
        _xlfn.XLOOKUP(A830,Table3[Tag Number],Table3[Status],"-",0)="-",
        _xlfn.XLOOKUP(A830,Table4[Tag Number],Table4[Status],"-",0)="-"),
   "-")</f>
        <v>-</v>
      </c>
      <c r="I830" s="90"/>
      <c r="J830" s="90"/>
      <c r="K830" s="91"/>
      <c r="L830" s="91"/>
      <c r="M830" s="91"/>
      <c r="N830" s="92"/>
      <c r="O830" s="89"/>
      <c r="R830" t="b">
        <f t="shared" si="25"/>
        <v>0</v>
      </c>
    </row>
    <row r="831" spans="1:18" ht="15" thickBot="1" x14ac:dyDescent="0.35">
      <c r="A831" s="3" t="s">
        <v>1755</v>
      </c>
      <c r="B831" s="3" t="s">
        <v>1145</v>
      </c>
      <c r="C831" s="84">
        <f>IF(COUNTIF(Table1[Tag Number], A831), 1, 0)</f>
        <v>0</v>
      </c>
      <c r="D831" s="85">
        <f>IF(COUNTIF(Table2[Tag Number], A831), 1, 0)</f>
        <v>0</v>
      </c>
      <c r="E831" s="86">
        <f>IF(COUNTIF(Table3[Tag Number], A831), 1, 0)</f>
        <v>0</v>
      </c>
      <c r="F831" s="86">
        <f>IF(COUNTIF(Table4[Tag Number], A831), 1, 0)</f>
        <v>0</v>
      </c>
      <c r="G831" s="87">
        <f t="shared" si="26"/>
        <v>0</v>
      </c>
      <c r="H831" s="88" t="str" cm="1">
        <f t="array" ref="H831">_xlfn.IFS(OR(_xlfn.XLOOKUP(A831,Table1[Tag Number],Table1[Status],"-",0)="Dead",
        _xlfn.XLOOKUP(A831,Table2[Tag Number],Table2[Status],"-",0)="Dead",
        _xlfn.XLOOKUP(A831,Table3[Tag Number],Table3[Status],"-",0)="Dead",
        _xlfn.XLOOKUP(A831,Table4[Tag Number],Table4[Status],"-",0)="Dead"),"Dead",
     OR(_xlfn.XLOOKUP(A831,Table1[Tag Number],Table1[Status],"-",0)="Alive",
        _xlfn.XLOOKUP(A831,Table2[Tag Number],Table2[Status],"-",0)="Alive",
        _xlfn.XLOOKUP(A831,Table3[Tag Number],Table3[Status],"-",0)="Alive",
        _xlfn.XLOOKUP(A831,Table4[Tag Number],Table4[Status],"-",0)="Alive"),"Alive",
     OR(_xlfn.XLOOKUP(A831,Table1[Tag Number],Table1[Status],"-",0)="-",
        _xlfn.XLOOKUP(A831,Table2[Tag Number],Table2[Status],"-",0)="-",
        _xlfn.XLOOKUP(A831,Table3[Tag Number],Table3[Status],"-",0)="-",
        _xlfn.XLOOKUP(A831,Table4[Tag Number],Table4[Status],"-",0)="-"),
   "-")</f>
        <v>-</v>
      </c>
      <c r="I831" s="90"/>
      <c r="J831" s="90"/>
      <c r="K831" s="91"/>
      <c r="L831" s="91"/>
      <c r="M831" s="91"/>
      <c r="N831" s="92"/>
      <c r="O831" s="89"/>
      <c r="R831" t="b">
        <f t="shared" si="25"/>
        <v>0</v>
      </c>
    </row>
    <row r="832" spans="1:18" ht="15" thickBot="1" x14ac:dyDescent="0.35">
      <c r="A832" s="2" t="s">
        <v>1756</v>
      </c>
      <c r="B832" s="2" t="s">
        <v>1145</v>
      </c>
      <c r="C832" s="84">
        <f>IF(COUNTIF(Table1[Tag Number], A832), 1, 0)</f>
        <v>0</v>
      </c>
      <c r="D832" s="85">
        <f>IF(COUNTIF(Table2[Tag Number], A832), 1, 0)</f>
        <v>0</v>
      </c>
      <c r="E832" s="86">
        <f>IF(COUNTIF(Table3[Tag Number], A832), 1, 0)</f>
        <v>0</v>
      </c>
      <c r="F832" s="86">
        <f>IF(COUNTIF(Table4[Tag Number], A832), 1, 0)</f>
        <v>0</v>
      </c>
      <c r="G832" s="87">
        <f t="shared" si="26"/>
        <v>0</v>
      </c>
      <c r="H832" s="88" t="str" cm="1">
        <f t="array" ref="H832">_xlfn.IFS(OR(_xlfn.XLOOKUP(A832,Table1[Tag Number],Table1[Status],"-",0)="Dead",
        _xlfn.XLOOKUP(A832,Table2[Tag Number],Table2[Status],"-",0)="Dead",
        _xlfn.XLOOKUP(A832,Table3[Tag Number],Table3[Status],"-",0)="Dead",
        _xlfn.XLOOKUP(A832,Table4[Tag Number],Table4[Status],"-",0)="Dead"),"Dead",
     OR(_xlfn.XLOOKUP(A832,Table1[Tag Number],Table1[Status],"-",0)="Alive",
        _xlfn.XLOOKUP(A832,Table2[Tag Number],Table2[Status],"-",0)="Alive",
        _xlfn.XLOOKUP(A832,Table3[Tag Number],Table3[Status],"-",0)="Alive",
        _xlfn.XLOOKUP(A832,Table4[Tag Number],Table4[Status],"-",0)="Alive"),"Alive",
     OR(_xlfn.XLOOKUP(A832,Table1[Tag Number],Table1[Status],"-",0)="-",
        _xlfn.XLOOKUP(A832,Table2[Tag Number],Table2[Status],"-",0)="-",
        _xlfn.XLOOKUP(A832,Table3[Tag Number],Table3[Status],"-",0)="-",
        _xlfn.XLOOKUP(A832,Table4[Tag Number],Table4[Status],"-",0)="-"),
   "-")</f>
        <v>-</v>
      </c>
      <c r="I832" s="90"/>
      <c r="J832" s="90"/>
      <c r="K832" s="91"/>
      <c r="L832" s="91"/>
      <c r="M832" s="91"/>
      <c r="N832" s="92"/>
      <c r="O832" s="89"/>
      <c r="R832" t="b">
        <f t="shared" si="25"/>
        <v>0</v>
      </c>
    </row>
    <row r="833" spans="1:18" ht="15" thickBot="1" x14ac:dyDescent="0.35">
      <c r="A833" s="3" t="s">
        <v>1757</v>
      </c>
      <c r="B833" s="3" t="s">
        <v>1145</v>
      </c>
      <c r="C833" s="84">
        <f>IF(COUNTIF(Table1[Tag Number], A833), 1, 0)</f>
        <v>0</v>
      </c>
      <c r="D833" s="85">
        <f>IF(COUNTIF(Table2[Tag Number], A833), 1, 0)</f>
        <v>0</v>
      </c>
      <c r="E833" s="86">
        <f>IF(COUNTIF(Table3[Tag Number], A833), 1, 0)</f>
        <v>0</v>
      </c>
      <c r="F833" s="86">
        <f>IF(COUNTIF(Table4[Tag Number], A833), 1, 0)</f>
        <v>0</v>
      </c>
      <c r="G833" s="87">
        <f t="shared" si="26"/>
        <v>0</v>
      </c>
      <c r="H833" s="88" t="str" cm="1">
        <f t="array" ref="H833">_xlfn.IFS(OR(_xlfn.XLOOKUP(A833,Table1[Tag Number],Table1[Status],"-",0)="Dead",
        _xlfn.XLOOKUP(A833,Table2[Tag Number],Table2[Status],"-",0)="Dead",
        _xlfn.XLOOKUP(A833,Table3[Tag Number],Table3[Status],"-",0)="Dead",
        _xlfn.XLOOKUP(A833,Table4[Tag Number],Table4[Status],"-",0)="Dead"),"Dead",
     OR(_xlfn.XLOOKUP(A833,Table1[Tag Number],Table1[Status],"-",0)="Alive",
        _xlfn.XLOOKUP(A833,Table2[Tag Number],Table2[Status],"-",0)="Alive",
        _xlfn.XLOOKUP(A833,Table3[Tag Number],Table3[Status],"-",0)="Alive",
        _xlfn.XLOOKUP(A833,Table4[Tag Number],Table4[Status],"-",0)="Alive"),"Alive",
     OR(_xlfn.XLOOKUP(A833,Table1[Tag Number],Table1[Status],"-",0)="-",
        _xlfn.XLOOKUP(A833,Table2[Tag Number],Table2[Status],"-",0)="-",
        _xlfn.XLOOKUP(A833,Table3[Tag Number],Table3[Status],"-",0)="-",
        _xlfn.XLOOKUP(A833,Table4[Tag Number],Table4[Status],"-",0)="-"),
   "-")</f>
        <v>-</v>
      </c>
      <c r="I833" s="90"/>
      <c r="J833" s="90"/>
      <c r="K833" s="91"/>
      <c r="L833" s="91"/>
      <c r="M833" s="91"/>
      <c r="N833" s="92"/>
      <c r="O833" s="89"/>
      <c r="R833" t="b">
        <f t="shared" si="25"/>
        <v>0</v>
      </c>
    </row>
    <row r="834" spans="1:18" ht="15" thickBot="1" x14ac:dyDescent="0.35">
      <c r="A834" s="2" t="s">
        <v>1758</v>
      </c>
      <c r="B834" s="2" t="s">
        <v>1137</v>
      </c>
      <c r="C834" s="84">
        <f>IF(COUNTIF(Table1[Tag Number], A834), 1, 0)</f>
        <v>0</v>
      </c>
      <c r="D834" s="85">
        <f>IF(COUNTIF(Table2[Tag Number], A834), 1, 0)</f>
        <v>0</v>
      </c>
      <c r="E834" s="86">
        <f>IF(COUNTIF(Table3[Tag Number], A834), 1, 0)</f>
        <v>0</v>
      </c>
      <c r="F834" s="86">
        <f>IF(COUNTIF(Table4[Tag Number], A834), 1, 0)</f>
        <v>0</v>
      </c>
      <c r="G834" s="87">
        <f t="shared" si="26"/>
        <v>0</v>
      </c>
      <c r="H834" s="88" t="str" cm="1">
        <f t="array" ref="H834">_xlfn.IFS(OR(_xlfn.XLOOKUP(A834,Table1[Tag Number],Table1[Status],"-",0)="Dead",
        _xlfn.XLOOKUP(A834,Table2[Tag Number],Table2[Status],"-",0)="Dead",
        _xlfn.XLOOKUP(A834,Table3[Tag Number],Table3[Status],"-",0)="Dead",
        _xlfn.XLOOKUP(A834,Table4[Tag Number],Table4[Status],"-",0)="Dead"),"Dead",
     OR(_xlfn.XLOOKUP(A834,Table1[Tag Number],Table1[Status],"-",0)="Alive",
        _xlfn.XLOOKUP(A834,Table2[Tag Number],Table2[Status],"-",0)="Alive",
        _xlfn.XLOOKUP(A834,Table3[Tag Number],Table3[Status],"-",0)="Alive",
        _xlfn.XLOOKUP(A834,Table4[Tag Number],Table4[Status],"-",0)="Alive"),"Alive",
     OR(_xlfn.XLOOKUP(A834,Table1[Tag Number],Table1[Status],"-",0)="-",
        _xlfn.XLOOKUP(A834,Table2[Tag Number],Table2[Status],"-",0)="-",
        _xlfn.XLOOKUP(A834,Table3[Tag Number],Table3[Status],"-",0)="-",
        _xlfn.XLOOKUP(A834,Table4[Tag Number],Table4[Status],"-",0)="-"),
   "-")</f>
        <v>-</v>
      </c>
      <c r="I834" s="90"/>
      <c r="J834" s="90"/>
      <c r="K834" s="91"/>
      <c r="L834" s="91"/>
      <c r="M834" s="91"/>
      <c r="N834" s="92"/>
      <c r="O834" s="89"/>
      <c r="R834" t="b">
        <f t="shared" si="25"/>
        <v>0</v>
      </c>
    </row>
    <row r="835" spans="1:18" ht="15" thickBot="1" x14ac:dyDescent="0.35">
      <c r="A835" s="93" t="s">
        <v>1759</v>
      </c>
      <c r="B835" s="93" t="s">
        <v>1137</v>
      </c>
      <c r="C835" s="84">
        <f>IF(COUNTIF(Table1[Tag Number], A835), 1, 0)</f>
        <v>0</v>
      </c>
      <c r="D835" s="85">
        <f>IF(COUNTIF(Table2[Tag Number], A835), 1, 0)</f>
        <v>0</v>
      </c>
      <c r="E835" s="86">
        <f>IF(COUNTIF(Table3[Tag Number], A835), 1, 0)</f>
        <v>0</v>
      </c>
      <c r="F835" s="86">
        <f>IF(COUNTIF(Table4[Tag Number], A835), 1, 0)</f>
        <v>0</v>
      </c>
      <c r="G835" s="87">
        <f t="shared" si="26"/>
        <v>0</v>
      </c>
      <c r="H835" s="88" t="str" cm="1">
        <f t="array" ref="H835">_xlfn.IFS(OR(_xlfn.XLOOKUP(A835,Table1[Tag Number],Table1[Status],"-",0)="Dead",
        _xlfn.XLOOKUP(A835,Table2[Tag Number],Table2[Status],"-",0)="Dead",
        _xlfn.XLOOKUP(A835,Table3[Tag Number],Table3[Status],"-",0)="Dead",
        _xlfn.XLOOKUP(A835,Table4[Tag Number],Table4[Status],"-",0)="Dead"),"Dead",
     OR(_xlfn.XLOOKUP(A835,Table1[Tag Number],Table1[Status],"-",0)="Alive",
        _xlfn.XLOOKUP(A835,Table2[Tag Number],Table2[Status],"-",0)="Alive",
        _xlfn.XLOOKUP(A835,Table3[Tag Number],Table3[Status],"-",0)="Alive",
        _xlfn.XLOOKUP(A835,Table4[Tag Number],Table4[Status],"-",0)="Alive"),"Alive",
     OR(_xlfn.XLOOKUP(A835,Table1[Tag Number],Table1[Status],"-",0)="-",
        _xlfn.XLOOKUP(A835,Table2[Tag Number],Table2[Status],"-",0)="-",
        _xlfn.XLOOKUP(A835,Table3[Tag Number],Table3[Status],"-",0)="-",
        _xlfn.XLOOKUP(A835,Table4[Tag Number],Table4[Status],"-",0)="-"),
   "-")</f>
        <v>-</v>
      </c>
      <c r="I835" s="90"/>
      <c r="J835" s="90"/>
      <c r="K835" s="91"/>
      <c r="L835" s="91"/>
      <c r="M835" s="91"/>
      <c r="N835" s="92"/>
      <c r="O835" s="89"/>
      <c r="R835" t="b">
        <f t="shared" si="25"/>
        <v>0</v>
      </c>
    </row>
    <row r="836" spans="1:18" ht="15" thickBot="1" x14ac:dyDescent="0.35">
      <c r="A836" s="2" t="s">
        <v>1760</v>
      </c>
      <c r="B836" s="2" t="s">
        <v>1145</v>
      </c>
      <c r="C836" s="84">
        <f>IF(COUNTIF(Table1[Tag Number], A836), 1, 0)</f>
        <v>0</v>
      </c>
      <c r="D836" s="85">
        <f>IF(COUNTIF(Table2[Tag Number], A836), 1, 0)</f>
        <v>0</v>
      </c>
      <c r="E836" s="86">
        <f>IF(COUNTIF(Table3[Tag Number], A836), 1, 0)</f>
        <v>0</v>
      </c>
      <c r="F836" s="86">
        <f>IF(COUNTIF(Table4[Tag Number], A836), 1, 0)</f>
        <v>0</v>
      </c>
      <c r="G836" s="87">
        <f t="shared" si="26"/>
        <v>0</v>
      </c>
      <c r="H836" s="88" t="str" cm="1">
        <f t="array" ref="H836">_xlfn.IFS(OR(_xlfn.XLOOKUP(A836,Table1[Tag Number],Table1[Status],"-",0)="Dead",
        _xlfn.XLOOKUP(A836,Table2[Tag Number],Table2[Status],"-",0)="Dead",
        _xlfn.XLOOKUP(A836,Table3[Tag Number],Table3[Status],"-",0)="Dead",
        _xlfn.XLOOKUP(A836,Table4[Tag Number],Table4[Status],"-",0)="Dead"),"Dead",
     OR(_xlfn.XLOOKUP(A836,Table1[Tag Number],Table1[Status],"-",0)="Alive",
        _xlfn.XLOOKUP(A836,Table2[Tag Number],Table2[Status],"-",0)="Alive",
        _xlfn.XLOOKUP(A836,Table3[Tag Number],Table3[Status],"-",0)="Alive",
        _xlfn.XLOOKUP(A836,Table4[Tag Number],Table4[Status],"-",0)="Alive"),"Alive",
     OR(_xlfn.XLOOKUP(A836,Table1[Tag Number],Table1[Status],"-",0)="-",
        _xlfn.XLOOKUP(A836,Table2[Tag Number],Table2[Status],"-",0)="-",
        _xlfn.XLOOKUP(A836,Table3[Tag Number],Table3[Status],"-",0)="-",
        _xlfn.XLOOKUP(A836,Table4[Tag Number],Table4[Status],"-",0)="-"),
   "-")</f>
        <v>-</v>
      </c>
      <c r="I836" s="90"/>
      <c r="J836" s="90"/>
      <c r="K836" s="91"/>
      <c r="L836" s="91"/>
      <c r="M836" s="91"/>
      <c r="N836" s="92"/>
      <c r="O836" s="89"/>
      <c r="R836" t="b">
        <f t="shared" ref="R836:R899" si="27">IF(G836&gt;1,A836)</f>
        <v>0</v>
      </c>
    </row>
    <row r="837" spans="1:18" ht="15" thickBot="1" x14ac:dyDescent="0.35">
      <c r="A837" s="3" t="s">
        <v>160</v>
      </c>
      <c r="B837" s="3" t="s">
        <v>1145</v>
      </c>
      <c r="C837" s="84">
        <f>IF(COUNTIF(Table1[Tag Number], A837), 1, 0)</f>
        <v>0</v>
      </c>
      <c r="D837" s="85">
        <f>IF(COUNTIF(Table2[Tag Number], A837), 1, 0)</f>
        <v>1</v>
      </c>
      <c r="E837" s="86">
        <f>IF(COUNTIF(Table3[Tag Number], A837), 1, 0)</f>
        <v>0</v>
      </c>
      <c r="F837" s="86">
        <f>IF(COUNTIF(Table4[Tag Number], A837), 1, 0)</f>
        <v>0</v>
      </c>
      <c r="G837" s="87">
        <f t="shared" ref="G837:G900" si="28">SUM(C837:F837)</f>
        <v>1</v>
      </c>
      <c r="H837" s="88" t="str" cm="1">
        <f t="array" ref="H837">_xlfn.IFS(OR(_xlfn.XLOOKUP(A837,Table1[Tag Number],Table1[Status],"-",0)="Dead",
        _xlfn.XLOOKUP(A837,Table2[Tag Number],Table2[Status],"-",0)="Dead",
        _xlfn.XLOOKUP(A837,Table3[Tag Number],Table3[Status],"-",0)="Dead",
        _xlfn.XLOOKUP(A837,Table4[Tag Number],Table4[Status],"-",0)="Dead"),"Dead",
     OR(_xlfn.XLOOKUP(A837,Table1[Tag Number],Table1[Status],"-",0)="Alive",
        _xlfn.XLOOKUP(A837,Table2[Tag Number],Table2[Status],"-",0)="Alive",
        _xlfn.XLOOKUP(A837,Table3[Tag Number],Table3[Status],"-",0)="Alive",
        _xlfn.XLOOKUP(A837,Table4[Tag Number],Table4[Status],"-",0)="Alive"),"Alive",
     OR(_xlfn.XLOOKUP(A837,Table1[Tag Number],Table1[Status],"-",0)="-",
        _xlfn.XLOOKUP(A837,Table2[Tag Number],Table2[Status],"-",0)="-",
        _xlfn.XLOOKUP(A837,Table3[Tag Number],Table3[Status],"-",0)="-",
        _xlfn.XLOOKUP(A837,Table4[Tag Number],Table4[Status],"-",0)="-"),
   "-")</f>
        <v>Dead</v>
      </c>
      <c r="I837" s="90"/>
      <c r="J837" s="90"/>
      <c r="K837" s="91"/>
      <c r="L837" s="91"/>
      <c r="M837" s="91"/>
      <c r="N837" s="92"/>
      <c r="O837" s="89"/>
      <c r="R837" t="b">
        <f t="shared" si="27"/>
        <v>0</v>
      </c>
    </row>
    <row r="838" spans="1:18" ht="15" thickBot="1" x14ac:dyDescent="0.35">
      <c r="A838" s="2" t="s">
        <v>1761</v>
      </c>
      <c r="B838" s="2" t="s">
        <v>1145</v>
      </c>
      <c r="C838" s="84">
        <f>IF(COUNTIF(Table1[Tag Number], A838), 1, 0)</f>
        <v>0</v>
      </c>
      <c r="D838" s="85">
        <f>IF(COUNTIF(Table2[Tag Number], A838), 1, 0)</f>
        <v>0</v>
      </c>
      <c r="E838" s="86">
        <f>IF(COUNTIF(Table3[Tag Number], A838), 1, 0)</f>
        <v>0</v>
      </c>
      <c r="F838" s="86">
        <f>IF(COUNTIF(Table4[Tag Number], A838), 1, 0)</f>
        <v>0</v>
      </c>
      <c r="G838" s="87">
        <f t="shared" si="28"/>
        <v>0</v>
      </c>
      <c r="H838" s="88" t="str" cm="1">
        <f t="array" ref="H838">_xlfn.IFS(OR(_xlfn.XLOOKUP(A838,Table1[Tag Number],Table1[Status],"-",0)="Dead",
        _xlfn.XLOOKUP(A838,Table2[Tag Number],Table2[Status],"-",0)="Dead",
        _xlfn.XLOOKUP(A838,Table3[Tag Number],Table3[Status],"-",0)="Dead",
        _xlfn.XLOOKUP(A838,Table4[Tag Number],Table4[Status],"-",0)="Dead"),"Dead",
     OR(_xlfn.XLOOKUP(A838,Table1[Tag Number],Table1[Status],"-",0)="Alive",
        _xlfn.XLOOKUP(A838,Table2[Tag Number],Table2[Status],"-",0)="Alive",
        _xlfn.XLOOKUP(A838,Table3[Tag Number],Table3[Status],"-",0)="Alive",
        _xlfn.XLOOKUP(A838,Table4[Tag Number],Table4[Status],"-",0)="Alive"),"Alive",
     OR(_xlfn.XLOOKUP(A838,Table1[Tag Number],Table1[Status],"-",0)="-",
        _xlfn.XLOOKUP(A838,Table2[Tag Number],Table2[Status],"-",0)="-",
        _xlfn.XLOOKUP(A838,Table3[Tag Number],Table3[Status],"-",0)="-",
        _xlfn.XLOOKUP(A838,Table4[Tag Number],Table4[Status],"-",0)="-"),
   "-")</f>
        <v>-</v>
      </c>
      <c r="I838" s="90"/>
      <c r="J838" s="90"/>
      <c r="K838" s="91"/>
      <c r="L838" s="91"/>
      <c r="M838" s="91"/>
      <c r="N838" s="92"/>
      <c r="O838" s="89"/>
      <c r="R838" t="b">
        <f t="shared" si="27"/>
        <v>0</v>
      </c>
    </row>
    <row r="839" spans="1:18" ht="15" thickBot="1" x14ac:dyDescent="0.35">
      <c r="A839" s="3" t="s">
        <v>1762</v>
      </c>
      <c r="B839" s="3" t="s">
        <v>1145</v>
      </c>
      <c r="C839" s="84">
        <f>IF(COUNTIF(Table1[Tag Number], A839), 1, 0)</f>
        <v>0</v>
      </c>
      <c r="D839" s="85">
        <f>IF(COUNTIF(Table2[Tag Number], A839), 1, 0)</f>
        <v>0</v>
      </c>
      <c r="E839" s="86">
        <f>IF(COUNTIF(Table3[Tag Number], A839), 1, 0)</f>
        <v>0</v>
      </c>
      <c r="F839" s="86">
        <f>IF(COUNTIF(Table4[Tag Number], A839), 1, 0)</f>
        <v>0</v>
      </c>
      <c r="G839" s="87">
        <f t="shared" si="28"/>
        <v>0</v>
      </c>
      <c r="H839" s="88" t="str" cm="1">
        <f t="array" ref="H839">_xlfn.IFS(OR(_xlfn.XLOOKUP(A839,Table1[Tag Number],Table1[Status],"-",0)="Dead",
        _xlfn.XLOOKUP(A839,Table2[Tag Number],Table2[Status],"-",0)="Dead",
        _xlfn.XLOOKUP(A839,Table3[Tag Number],Table3[Status],"-",0)="Dead",
        _xlfn.XLOOKUP(A839,Table4[Tag Number],Table4[Status],"-",0)="Dead"),"Dead",
     OR(_xlfn.XLOOKUP(A839,Table1[Tag Number],Table1[Status],"-",0)="Alive",
        _xlfn.XLOOKUP(A839,Table2[Tag Number],Table2[Status],"-",0)="Alive",
        _xlfn.XLOOKUP(A839,Table3[Tag Number],Table3[Status],"-",0)="Alive",
        _xlfn.XLOOKUP(A839,Table4[Tag Number],Table4[Status],"-",0)="Alive"),"Alive",
     OR(_xlfn.XLOOKUP(A839,Table1[Tag Number],Table1[Status],"-",0)="-",
        _xlfn.XLOOKUP(A839,Table2[Tag Number],Table2[Status],"-",0)="-",
        _xlfn.XLOOKUP(A839,Table3[Tag Number],Table3[Status],"-",0)="-",
        _xlfn.XLOOKUP(A839,Table4[Tag Number],Table4[Status],"-",0)="-"),
   "-")</f>
        <v>-</v>
      </c>
      <c r="I839" s="90"/>
      <c r="J839" s="90"/>
      <c r="K839" s="91"/>
      <c r="L839" s="91"/>
      <c r="M839" s="91"/>
      <c r="N839" s="92"/>
      <c r="O839" s="89"/>
      <c r="R839" t="b">
        <f t="shared" si="27"/>
        <v>0</v>
      </c>
    </row>
    <row r="840" spans="1:18" ht="15" thickBot="1" x14ac:dyDescent="0.35">
      <c r="A840" s="2" t="s">
        <v>1763</v>
      </c>
      <c r="B840" s="2" t="s">
        <v>1145</v>
      </c>
      <c r="C840" s="84">
        <f>IF(COUNTIF(Table1[Tag Number], A840), 1, 0)</f>
        <v>0</v>
      </c>
      <c r="D840" s="85">
        <f>IF(COUNTIF(Table2[Tag Number], A840), 1, 0)</f>
        <v>0</v>
      </c>
      <c r="E840" s="86">
        <f>IF(COUNTIF(Table3[Tag Number], A840), 1, 0)</f>
        <v>0</v>
      </c>
      <c r="F840" s="86">
        <f>IF(COUNTIF(Table4[Tag Number], A840), 1, 0)</f>
        <v>0</v>
      </c>
      <c r="G840" s="87">
        <f t="shared" si="28"/>
        <v>0</v>
      </c>
      <c r="H840" s="88" t="str" cm="1">
        <f t="array" ref="H840">_xlfn.IFS(OR(_xlfn.XLOOKUP(A840,Table1[Tag Number],Table1[Status],"-",0)="Dead",
        _xlfn.XLOOKUP(A840,Table2[Tag Number],Table2[Status],"-",0)="Dead",
        _xlfn.XLOOKUP(A840,Table3[Tag Number],Table3[Status],"-",0)="Dead",
        _xlfn.XLOOKUP(A840,Table4[Tag Number],Table4[Status],"-",0)="Dead"),"Dead",
     OR(_xlfn.XLOOKUP(A840,Table1[Tag Number],Table1[Status],"-",0)="Alive",
        _xlfn.XLOOKUP(A840,Table2[Tag Number],Table2[Status],"-",0)="Alive",
        _xlfn.XLOOKUP(A840,Table3[Tag Number],Table3[Status],"-",0)="Alive",
        _xlfn.XLOOKUP(A840,Table4[Tag Number],Table4[Status],"-",0)="Alive"),"Alive",
     OR(_xlfn.XLOOKUP(A840,Table1[Tag Number],Table1[Status],"-",0)="-",
        _xlfn.XLOOKUP(A840,Table2[Tag Number],Table2[Status],"-",0)="-",
        _xlfn.XLOOKUP(A840,Table3[Tag Number],Table3[Status],"-",0)="-",
        _xlfn.XLOOKUP(A840,Table4[Tag Number],Table4[Status],"-",0)="-"),
   "-")</f>
        <v>-</v>
      </c>
      <c r="I840" s="90"/>
      <c r="J840" s="90"/>
      <c r="K840" s="91"/>
      <c r="L840" s="91"/>
      <c r="M840" s="91"/>
      <c r="N840" s="92"/>
      <c r="O840" s="89"/>
      <c r="R840" t="b">
        <f t="shared" si="27"/>
        <v>0</v>
      </c>
    </row>
    <row r="841" spans="1:18" ht="15" thickBot="1" x14ac:dyDescent="0.35">
      <c r="A841" s="3" t="s">
        <v>1764</v>
      </c>
      <c r="B841" s="3" t="s">
        <v>1145</v>
      </c>
      <c r="C841" s="84">
        <f>IF(COUNTIF(Table1[Tag Number], A841), 1, 0)</f>
        <v>0</v>
      </c>
      <c r="D841" s="85">
        <f>IF(COUNTIF(Table2[Tag Number], A841), 1, 0)</f>
        <v>0</v>
      </c>
      <c r="E841" s="86">
        <f>IF(COUNTIF(Table3[Tag Number], A841), 1, 0)</f>
        <v>0</v>
      </c>
      <c r="F841" s="86">
        <f>IF(COUNTIF(Table4[Tag Number], A841), 1, 0)</f>
        <v>0</v>
      </c>
      <c r="G841" s="87">
        <f t="shared" si="28"/>
        <v>0</v>
      </c>
      <c r="H841" s="88" t="str" cm="1">
        <f t="array" ref="H841">_xlfn.IFS(OR(_xlfn.XLOOKUP(A841,Table1[Tag Number],Table1[Status],"-",0)="Dead",
        _xlfn.XLOOKUP(A841,Table2[Tag Number],Table2[Status],"-",0)="Dead",
        _xlfn.XLOOKUP(A841,Table3[Tag Number],Table3[Status],"-",0)="Dead",
        _xlfn.XLOOKUP(A841,Table4[Tag Number],Table4[Status],"-",0)="Dead"),"Dead",
     OR(_xlfn.XLOOKUP(A841,Table1[Tag Number],Table1[Status],"-",0)="Alive",
        _xlfn.XLOOKUP(A841,Table2[Tag Number],Table2[Status],"-",0)="Alive",
        _xlfn.XLOOKUP(A841,Table3[Tag Number],Table3[Status],"-",0)="Alive",
        _xlfn.XLOOKUP(A841,Table4[Tag Number],Table4[Status],"-",0)="Alive"),"Alive",
     OR(_xlfn.XLOOKUP(A841,Table1[Tag Number],Table1[Status],"-",0)="-",
        _xlfn.XLOOKUP(A841,Table2[Tag Number],Table2[Status],"-",0)="-",
        _xlfn.XLOOKUP(A841,Table3[Tag Number],Table3[Status],"-",0)="-",
        _xlfn.XLOOKUP(A841,Table4[Tag Number],Table4[Status],"-",0)="-"),
   "-")</f>
        <v>-</v>
      </c>
      <c r="I841" s="90"/>
      <c r="J841" s="90"/>
      <c r="K841" s="91"/>
      <c r="L841" s="91"/>
      <c r="M841" s="91"/>
      <c r="N841" s="92"/>
      <c r="O841" s="89"/>
      <c r="R841" t="b">
        <f t="shared" si="27"/>
        <v>0</v>
      </c>
    </row>
    <row r="842" spans="1:18" ht="15" thickBot="1" x14ac:dyDescent="0.35">
      <c r="A842" s="2" t="s">
        <v>1765</v>
      </c>
      <c r="B842" s="2" t="s">
        <v>1145</v>
      </c>
      <c r="C842" s="84">
        <f>IF(COUNTIF(Table1[Tag Number], A842), 1, 0)</f>
        <v>0</v>
      </c>
      <c r="D842" s="85">
        <f>IF(COUNTIF(Table2[Tag Number], A842), 1, 0)</f>
        <v>0</v>
      </c>
      <c r="E842" s="86">
        <f>IF(COUNTIF(Table3[Tag Number], A842), 1, 0)</f>
        <v>0</v>
      </c>
      <c r="F842" s="86">
        <f>IF(COUNTIF(Table4[Tag Number], A842), 1, 0)</f>
        <v>0</v>
      </c>
      <c r="G842" s="87">
        <f t="shared" si="28"/>
        <v>0</v>
      </c>
      <c r="H842" s="88" t="str" cm="1">
        <f t="array" ref="H842">_xlfn.IFS(OR(_xlfn.XLOOKUP(A842,Table1[Tag Number],Table1[Status],"-",0)="Dead",
        _xlfn.XLOOKUP(A842,Table2[Tag Number],Table2[Status],"-",0)="Dead",
        _xlfn.XLOOKUP(A842,Table3[Tag Number],Table3[Status],"-",0)="Dead",
        _xlfn.XLOOKUP(A842,Table4[Tag Number],Table4[Status],"-",0)="Dead"),"Dead",
     OR(_xlfn.XLOOKUP(A842,Table1[Tag Number],Table1[Status],"-",0)="Alive",
        _xlfn.XLOOKUP(A842,Table2[Tag Number],Table2[Status],"-",0)="Alive",
        _xlfn.XLOOKUP(A842,Table3[Tag Number],Table3[Status],"-",0)="Alive",
        _xlfn.XLOOKUP(A842,Table4[Tag Number],Table4[Status],"-",0)="Alive"),"Alive",
     OR(_xlfn.XLOOKUP(A842,Table1[Tag Number],Table1[Status],"-",0)="-",
        _xlfn.XLOOKUP(A842,Table2[Tag Number],Table2[Status],"-",0)="-",
        _xlfn.XLOOKUP(A842,Table3[Tag Number],Table3[Status],"-",0)="-",
        _xlfn.XLOOKUP(A842,Table4[Tag Number],Table4[Status],"-",0)="-"),
   "-")</f>
        <v>-</v>
      </c>
      <c r="I842" s="90"/>
      <c r="J842" s="90"/>
      <c r="K842" s="91"/>
      <c r="L842" s="91"/>
      <c r="M842" s="91"/>
      <c r="N842" s="92"/>
      <c r="O842" s="89"/>
      <c r="R842" t="b">
        <f t="shared" si="27"/>
        <v>0</v>
      </c>
    </row>
    <row r="843" spans="1:18" ht="15" thickBot="1" x14ac:dyDescent="0.35">
      <c r="A843" s="3" t="s">
        <v>311</v>
      </c>
      <c r="B843" s="3" t="s">
        <v>1145</v>
      </c>
      <c r="C843" s="84">
        <f>IF(COUNTIF(Table1[Tag Number], A843), 1, 0)</f>
        <v>0</v>
      </c>
      <c r="D843" s="85">
        <f>IF(COUNTIF(Table2[Tag Number], A843), 1, 0)</f>
        <v>0</v>
      </c>
      <c r="E843" s="86">
        <f>IF(COUNTIF(Table3[Tag Number], A843), 1, 0)</f>
        <v>1</v>
      </c>
      <c r="F843" s="86">
        <f>IF(COUNTIF(Table4[Tag Number], A843), 1, 0)</f>
        <v>0</v>
      </c>
      <c r="G843" s="87">
        <f t="shared" si="28"/>
        <v>1</v>
      </c>
      <c r="H843" s="88" t="str" cm="1">
        <f t="array" ref="H843">_xlfn.IFS(OR(_xlfn.XLOOKUP(A843,Table1[Tag Number],Table1[Status],"-",0)="Dead",
        _xlfn.XLOOKUP(A843,Table2[Tag Number],Table2[Status],"-",0)="Dead",
        _xlfn.XLOOKUP(A843,Table3[Tag Number],Table3[Status],"-",0)="Dead",
        _xlfn.XLOOKUP(A843,Table4[Tag Number],Table4[Status],"-",0)="Dead"),"Dead",
     OR(_xlfn.XLOOKUP(A843,Table1[Tag Number],Table1[Status],"-",0)="Alive",
        _xlfn.XLOOKUP(A843,Table2[Tag Number],Table2[Status],"-",0)="Alive",
        _xlfn.XLOOKUP(A843,Table3[Tag Number],Table3[Status],"-",0)="Alive",
        _xlfn.XLOOKUP(A843,Table4[Tag Number],Table4[Status],"-",0)="Alive"),"Alive",
     OR(_xlfn.XLOOKUP(A843,Table1[Tag Number],Table1[Status],"-",0)="-",
        _xlfn.XLOOKUP(A843,Table2[Tag Number],Table2[Status],"-",0)="-",
        _xlfn.XLOOKUP(A843,Table3[Tag Number],Table3[Status],"-",0)="-",
        _xlfn.XLOOKUP(A843,Table4[Tag Number],Table4[Status],"-",0)="-"),
   "-")</f>
        <v>Alive</v>
      </c>
      <c r="I843" s="90"/>
      <c r="J843" s="90"/>
      <c r="K843" s="91"/>
      <c r="L843" s="91"/>
      <c r="M843" s="91"/>
      <c r="N843" s="92"/>
      <c r="O843" s="89"/>
      <c r="R843" t="b">
        <f t="shared" si="27"/>
        <v>0</v>
      </c>
    </row>
    <row r="844" spans="1:18" ht="15" thickBot="1" x14ac:dyDescent="0.35">
      <c r="A844" s="2" t="s">
        <v>267</v>
      </c>
      <c r="B844" s="2" t="s">
        <v>1145</v>
      </c>
      <c r="C844" s="84">
        <f>IF(COUNTIF(Table1[Tag Number], A844), 1, 0)</f>
        <v>0</v>
      </c>
      <c r="D844" s="85">
        <f>IF(COUNTIF(Table2[Tag Number], A844), 1, 0)</f>
        <v>0</v>
      </c>
      <c r="E844" s="86">
        <f>IF(COUNTIF(Table3[Tag Number], A844), 1, 0)</f>
        <v>1</v>
      </c>
      <c r="F844" s="86">
        <f>IF(COUNTIF(Table4[Tag Number], A844), 1, 0)</f>
        <v>1</v>
      </c>
      <c r="G844" s="87">
        <f t="shared" si="28"/>
        <v>2</v>
      </c>
      <c r="H844" s="88" t="str" cm="1">
        <f t="array" ref="H844">_xlfn.IFS(OR(_xlfn.XLOOKUP(A844,Table1[Tag Number],Table1[Status],"-",0)="Dead",
        _xlfn.XLOOKUP(A844,Table2[Tag Number],Table2[Status],"-",0)="Dead",
        _xlfn.XLOOKUP(A844,Table3[Tag Number],Table3[Status],"-",0)="Dead",
        _xlfn.XLOOKUP(A844,Table4[Tag Number],Table4[Status],"-",0)="Dead"),"Dead",
     OR(_xlfn.XLOOKUP(A844,Table1[Tag Number],Table1[Status],"-",0)="Alive",
        _xlfn.XLOOKUP(A844,Table2[Tag Number],Table2[Status],"-",0)="Alive",
        _xlfn.XLOOKUP(A844,Table3[Tag Number],Table3[Status],"-",0)="Alive",
        _xlfn.XLOOKUP(A844,Table4[Tag Number],Table4[Status],"-",0)="Alive"),"Alive",
     OR(_xlfn.XLOOKUP(A844,Table1[Tag Number],Table1[Status],"-",0)="-",
        _xlfn.XLOOKUP(A844,Table2[Tag Number],Table2[Status],"-",0)="-",
        _xlfn.XLOOKUP(A844,Table3[Tag Number],Table3[Status],"-",0)="-",
        _xlfn.XLOOKUP(A844,Table4[Tag Number],Table4[Status],"-",0)="-"),
   "-")</f>
        <v>Alive</v>
      </c>
      <c r="I844" s="90"/>
      <c r="J844" s="90"/>
      <c r="K844" s="91"/>
      <c r="L844" s="91"/>
      <c r="M844" s="91"/>
      <c r="N844" s="92"/>
      <c r="O844" s="89"/>
      <c r="R844" t="str">
        <f t="shared" si="27"/>
        <v>B850</v>
      </c>
    </row>
    <row r="845" spans="1:18" ht="15" thickBot="1" x14ac:dyDescent="0.35">
      <c r="A845" s="3" t="s">
        <v>1766</v>
      </c>
      <c r="B845" s="3" t="s">
        <v>1145</v>
      </c>
      <c r="C845" s="84">
        <f>IF(COUNTIF(Table1[Tag Number], A845), 1, 0)</f>
        <v>0</v>
      </c>
      <c r="D845" s="85">
        <f>IF(COUNTIF(Table2[Tag Number], A845), 1, 0)</f>
        <v>0</v>
      </c>
      <c r="E845" s="86">
        <f>IF(COUNTIF(Table3[Tag Number], A845), 1, 0)</f>
        <v>0</v>
      </c>
      <c r="F845" s="86">
        <f>IF(COUNTIF(Table4[Tag Number], A845), 1, 0)</f>
        <v>0</v>
      </c>
      <c r="G845" s="87">
        <f t="shared" si="28"/>
        <v>0</v>
      </c>
      <c r="H845" s="88" t="str" cm="1">
        <f t="array" ref="H845">_xlfn.IFS(OR(_xlfn.XLOOKUP(A845,Table1[Tag Number],Table1[Status],"-",0)="Dead",
        _xlfn.XLOOKUP(A845,Table2[Tag Number],Table2[Status],"-",0)="Dead",
        _xlfn.XLOOKUP(A845,Table3[Tag Number],Table3[Status],"-",0)="Dead",
        _xlfn.XLOOKUP(A845,Table4[Tag Number],Table4[Status],"-",0)="Dead"),"Dead",
     OR(_xlfn.XLOOKUP(A845,Table1[Tag Number],Table1[Status],"-",0)="Alive",
        _xlfn.XLOOKUP(A845,Table2[Tag Number],Table2[Status],"-",0)="Alive",
        _xlfn.XLOOKUP(A845,Table3[Tag Number],Table3[Status],"-",0)="Alive",
        _xlfn.XLOOKUP(A845,Table4[Tag Number],Table4[Status],"-",0)="Alive"),"Alive",
     OR(_xlfn.XLOOKUP(A845,Table1[Tag Number],Table1[Status],"-",0)="-",
        _xlfn.XLOOKUP(A845,Table2[Tag Number],Table2[Status],"-",0)="-",
        _xlfn.XLOOKUP(A845,Table3[Tag Number],Table3[Status],"-",0)="-",
        _xlfn.XLOOKUP(A845,Table4[Tag Number],Table4[Status],"-",0)="-"),
   "-")</f>
        <v>-</v>
      </c>
      <c r="I845" s="90"/>
      <c r="J845" s="90"/>
      <c r="K845" s="91"/>
      <c r="L845" s="91"/>
      <c r="M845" s="91"/>
      <c r="N845" s="92"/>
      <c r="O845" s="89"/>
      <c r="R845" t="b">
        <f t="shared" si="27"/>
        <v>0</v>
      </c>
    </row>
    <row r="846" spans="1:18" ht="15" thickBot="1" x14ac:dyDescent="0.35">
      <c r="A846" s="2" t="s">
        <v>1767</v>
      </c>
      <c r="B846" s="2" t="s">
        <v>1145</v>
      </c>
      <c r="C846" s="84">
        <f>IF(COUNTIF(Table1[Tag Number], A846), 1, 0)</f>
        <v>0</v>
      </c>
      <c r="D846" s="85">
        <f>IF(COUNTIF(Table2[Tag Number], A846), 1, 0)</f>
        <v>0</v>
      </c>
      <c r="E846" s="86">
        <f>IF(COUNTIF(Table3[Tag Number], A846), 1, 0)</f>
        <v>0</v>
      </c>
      <c r="F846" s="86">
        <f>IF(COUNTIF(Table4[Tag Number], A846), 1, 0)</f>
        <v>0</v>
      </c>
      <c r="G846" s="87">
        <f t="shared" si="28"/>
        <v>0</v>
      </c>
      <c r="H846" s="88" t="str" cm="1">
        <f t="array" ref="H846">_xlfn.IFS(OR(_xlfn.XLOOKUP(A846,Table1[Tag Number],Table1[Status],"-",0)="Dead",
        _xlfn.XLOOKUP(A846,Table2[Tag Number],Table2[Status],"-",0)="Dead",
        _xlfn.XLOOKUP(A846,Table3[Tag Number],Table3[Status],"-",0)="Dead",
        _xlfn.XLOOKUP(A846,Table4[Tag Number],Table4[Status],"-",0)="Dead"),"Dead",
     OR(_xlfn.XLOOKUP(A846,Table1[Tag Number],Table1[Status],"-",0)="Alive",
        _xlfn.XLOOKUP(A846,Table2[Tag Number],Table2[Status],"-",0)="Alive",
        _xlfn.XLOOKUP(A846,Table3[Tag Number],Table3[Status],"-",0)="Alive",
        _xlfn.XLOOKUP(A846,Table4[Tag Number],Table4[Status],"-",0)="Alive"),"Alive",
     OR(_xlfn.XLOOKUP(A846,Table1[Tag Number],Table1[Status],"-",0)="-",
        _xlfn.XLOOKUP(A846,Table2[Tag Number],Table2[Status],"-",0)="-",
        _xlfn.XLOOKUP(A846,Table3[Tag Number],Table3[Status],"-",0)="-",
        _xlfn.XLOOKUP(A846,Table4[Tag Number],Table4[Status],"-",0)="-"),
   "-")</f>
        <v>-</v>
      </c>
      <c r="I846" s="90"/>
      <c r="J846" s="90"/>
      <c r="K846" s="91"/>
      <c r="L846" s="91"/>
      <c r="M846" s="91"/>
      <c r="N846" s="92"/>
      <c r="O846" s="89"/>
      <c r="R846" t="b">
        <f t="shared" si="27"/>
        <v>0</v>
      </c>
    </row>
    <row r="847" spans="1:18" ht="15" thickBot="1" x14ac:dyDescent="0.35">
      <c r="A847" s="3" t="s">
        <v>1768</v>
      </c>
      <c r="B847" s="3" t="s">
        <v>1145</v>
      </c>
      <c r="C847" s="84">
        <f>IF(COUNTIF(Table1[Tag Number], A847), 1, 0)</f>
        <v>0</v>
      </c>
      <c r="D847" s="85">
        <f>IF(COUNTIF(Table2[Tag Number], A847), 1, 0)</f>
        <v>0</v>
      </c>
      <c r="E847" s="86">
        <f>IF(COUNTIF(Table3[Tag Number], A847), 1, 0)</f>
        <v>0</v>
      </c>
      <c r="F847" s="86">
        <f>IF(COUNTIF(Table4[Tag Number], A847), 1, 0)</f>
        <v>0</v>
      </c>
      <c r="G847" s="87">
        <f t="shared" si="28"/>
        <v>0</v>
      </c>
      <c r="H847" s="88" t="str" cm="1">
        <f t="array" ref="H847">_xlfn.IFS(OR(_xlfn.XLOOKUP(A847,Table1[Tag Number],Table1[Status],"-",0)="Dead",
        _xlfn.XLOOKUP(A847,Table2[Tag Number],Table2[Status],"-",0)="Dead",
        _xlfn.XLOOKUP(A847,Table3[Tag Number],Table3[Status],"-",0)="Dead",
        _xlfn.XLOOKUP(A847,Table4[Tag Number],Table4[Status],"-",0)="Dead"),"Dead",
     OR(_xlfn.XLOOKUP(A847,Table1[Tag Number],Table1[Status],"-",0)="Alive",
        _xlfn.XLOOKUP(A847,Table2[Tag Number],Table2[Status],"-",0)="Alive",
        _xlfn.XLOOKUP(A847,Table3[Tag Number],Table3[Status],"-",0)="Alive",
        _xlfn.XLOOKUP(A847,Table4[Tag Number],Table4[Status],"-",0)="Alive"),"Alive",
     OR(_xlfn.XLOOKUP(A847,Table1[Tag Number],Table1[Status],"-",0)="-",
        _xlfn.XLOOKUP(A847,Table2[Tag Number],Table2[Status],"-",0)="-",
        _xlfn.XLOOKUP(A847,Table3[Tag Number],Table3[Status],"-",0)="-",
        _xlfn.XLOOKUP(A847,Table4[Tag Number],Table4[Status],"-",0)="-"),
   "-")</f>
        <v>-</v>
      </c>
      <c r="I847" s="90"/>
      <c r="J847" s="90"/>
      <c r="K847" s="91"/>
      <c r="L847" s="91"/>
      <c r="M847" s="91"/>
      <c r="N847" s="92"/>
      <c r="O847" s="89"/>
      <c r="R847" t="b">
        <f t="shared" si="27"/>
        <v>0</v>
      </c>
    </row>
    <row r="848" spans="1:18" ht="15" thickBot="1" x14ac:dyDescent="0.35">
      <c r="A848" s="2" t="s">
        <v>1769</v>
      </c>
      <c r="B848" s="2" t="s">
        <v>1145</v>
      </c>
      <c r="C848" s="84">
        <f>IF(COUNTIF(Table1[Tag Number], A848), 1, 0)</f>
        <v>0</v>
      </c>
      <c r="D848" s="85">
        <f>IF(COUNTIF(Table2[Tag Number], A848), 1, 0)</f>
        <v>0</v>
      </c>
      <c r="E848" s="86">
        <f>IF(COUNTIF(Table3[Tag Number], A848), 1, 0)</f>
        <v>0</v>
      </c>
      <c r="F848" s="86">
        <f>IF(COUNTIF(Table4[Tag Number], A848), 1, 0)</f>
        <v>0</v>
      </c>
      <c r="G848" s="87">
        <f t="shared" si="28"/>
        <v>0</v>
      </c>
      <c r="H848" s="88" t="str" cm="1">
        <f t="array" ref="H848">_xlfn.IFS(OR(_xlfn.XLOOKUP(A848,Table1[Tag Number],Table1[Status],"-",0)="Dead",
        _xlfn.XLOOKUP(A848,Table2[Tag Number],Table2[Status],"-",0)="Dead",
        _xlfn.XLOOKUP(A848,Table3[Tag Number],Table3[Status],"-",0)="Dead",
        _xlfn.XLOOKUP(A848,Table4[Tag Number],Table4[Status],"-",0)="Dead"),"Dead",
     OR(_xlfn.XLOOKUP(A848,Table1[Tag Number],Table1[Status],"-",0)="Alive",
        _xlfn.XLOOKUP(A848,Table2[Tag Number],Table2[Status],"-",0)="Alive",
        _xlfn.XLOOKUP(A848,Table3[Tag Number],Table3[Status],"-",0)="Alive",
        _xlfn.XLOOKUP(A848,Table4[Tag Number],Table4[Status],"-",0)="Alive"),"Alive",
     OR(_xlfn.XLOOKUP(A848,Table1[Tag Number],Table1[Status],"-",0)="-",
        _xlfn.XLOOKUP(A848,Table2[Tag Number],Table2[Status],"-",0)="-",
        _xlfn.XLOOKUP(A848,Table3[Tag Number],Table3[Status],"-",0)="-",
        _xlfn.XLOOKUP(A848,Table4[Tag Number],Table4[Status],"-",0)="-"),
   "-")</f>
        <v>-</v>
      </c>
      <c r="I848" s="90"/>
      <c r="J848" s="90"/>
      <c r="K848" s="91"/>
      <c r="L848" s="91"/>
      <c r="M848" s="91"/>
      <c r="N848" s="92"/>
      <c r="O848" s="89"/>
      <c r="R848" t="b">
        <f t="shared" si="27"/>
        <v>0</v>
      </c>
    </row>
    <row r="849" spans="1:18" ht="15" thickBot="1" x14ac:dyDescent="0.35">
      <c r="A849" s="3" t="s">
        <v>972</v>
      </c>
      <c r="B849" s="3" t="s">
        <v>1137</v>
      </c>
      <c r="C849" s="84">
        <f>IF(COUNTIF(Table1[Tag Number], A849), 1, 0)</f>
        <v>0</v>
      </c>
      <c r="D849" s="85">
        <f>IF(COUNTIF(Table2[Tag Number], A849), 1, 0)</f>
        <v>0</v>
      </c>
      <c r="E849" s="86">
        <f>IF(COUNTIF(Table3[Tag Number], A849), 1, 0)</f>
        <v>0</v>
      </c>
      <c r="F849" s="86">
        <f>IF(COUNTIF(Table4[Tag Number], A849), 1, 0)</f>
        <v>0</v>
      </c>
      <c r="G849" s="87">
        <f t="shared" si="28"/>
        <v>0</v>
      </c>
      <c r="H849" s="88" t="str" cm="1">
        <f t="array" ref="H849">_xlfn.IFS(OR(_xlfn.XLOOKUP(A849,Table1[Tag Number],Table1[Status],"-",0)="Dead",
        _xlfn.XLOOKUP(A849,Table2[Tag Number],Table2[Status],"-",0)="Dead",
        _xlfn.XLOOKUP(A849,Table3[Tag Number],Table3[Status],"-",0)="Dead",
        _xlfn.XLOOKUP(A849,Table4[Tag Number],Table4[Status],"-",0)="Dead"),"Dead",
     OR(_xlfn.XLOOKUP(A849,Table1[Tag Number],Table1[Status],"-",0)="Alive",
        _xlfn.XLOOKUP(A849,Table2[Tag Number],Table2[Status],"-",0)="Alive",
        _xlfn.XLOOKUP(A849,Table3[Tag Number],Table3[Status],"-",0)="Alive",
        _xlfn.XLOOKUP(A849,Table4[Tag Number],Table4[Status],"-",0)="Alive"),"Alive",
     OR(_xlfn.XLOOKUP(A849,Table1[Tag Number],Table1[Status],"-",0)="-",
        _xlfn.XLOOKUP(A849,Table2[Tag Number],Table2[Status],"-",0)="-",
        _xlfn.XLOOKUP(A849,Table3[Tag Number],Table3[Status],"-",0)="-",
        _xlfn.XLOOKUP(A849,Table4[Tag Number],Table4[Status],"-",0)="-"),
   "-")</f>
        <v>-</v>
      </c>
      <c r="I849" s="90"/>
      <c r="J849" s="90"/>
      <c r="K849" s="91"/>
      <c r="L849" s="91"/>
      <c r="M849" s="91"/>
      <c r="N849" s="92"/>
      <c r="O849" s="89"/>
      <c r="R849" t="b">
        <f t="shared" si="27"/>
        <v>0</v>
      </c>
    </row>
    <row r="850" spans="1:18" ht="15" thickBot="1" x14ac:dyDescent="0.35">
      <c r="A850" s="2" t="s">
        <v>765</v>
      </c>
      <c r="B850" s="2" t="s">
        <v>1137</v>
      </c>
      <c r="C850" s="84">
        <f>IF(COUNTIF(Table1[Tag Number], A850), 1, 0)</f>
        <v>0</v>
      </c>
      <c r="D850" s="85">
        <f>IF(COUNTIF(Table2[Tag Number], A850), 1, 0)</f>
        <v>0</v>
      </c>
      <c r="E850" s="86">
        <f>IF(COUNTIF(Table3[Tag Number], A850), 1, 0)</f>
        <v>0</v>
      </c>
      <c r="F850" s="86">
        <f>IF(COUNTIF(Table4[Tag Number], A850), 1, 0)</f>
        <v>0</v>
      </c>
      <c r="G850" s="87">
        <f t="shared" si="28"/>
        <v>0</v>
      </c>
      <c r="H850" s="88" t="str" cm="1">
        <f t="array" ref="H850">_xlfn.IFS(OR(_xlfn.XLOOKUP(A850,Table1[Tag Number],Table1[Status],"-",0)="Dead",
        _xlfn.XLOOKUP(A850,Table2[Tag Number],Table2[Status],"-",0)="Dead",
        _xlfn.XLOOKUP(A850,Table3[Tag Number],Table3[Status],"-",0)="Dead",
        _xlfn.XLOOKUP(A850,Table4[Tag Number],Table4[Status],"-",0)="Dead"),"Dead",
     OR(_xlfn.XLOOKUP(A850,Table1[Tag Number],Table1[Status],"-",0)="Alive",
        _xlfn.XLOOKUP(A850,Table2[Tag Number],Table2[Status],"-",0)="Alive",
        _xlfn.XLOOKUP(A850,Table3[Tag Number],Table3[Status],"-",0)="Alive",
        _xlfn.XLOOKUP(A850,Table4[Tag Number],Table4[Status],"-",0)="Alive"),"Alive",
     OR(_xlfn.XLOOKUP(A850,Table1[Tag Number],Table1[Status],"-",0)="-",
        _xlfn.XLOOKUP(A850,Table2[Tag Number],Table2[Status],"-",0)="-",
        _xlfn.XLOOKUP(A850,Table3[Tag Number],Table3[Status],"-",0)="-",
        _xlfn.XLOOKUP(A850,Table4[Tag Number],Table4[Status],"-",0)="-"),
   "-")</f>
        <v>-</v>
      </c>
      <c r="I850" s="90"/>
      <c r="J850" s="90"/>
      <c r="K850" s="91"/>
      <c r="L850" s="91"/>
      <c r="M850" s="91"/>
      <c r="N850" s="92"/>
      <c r="O850" s="89"/>
      <c r="R850" t="b">
        <f t="shared" si="27"/>
        <v>0</v>
      </c>
    </row>
    <row r="851" spans="1:18" ht="15" thickBot="1" x14ac:dyDescent="0.35">
      <c r="A851" s="3" t="s">
        <v>419</v>
      </c>
      <c r="B851" s="3" t="s">
        <v>1137</v>
      </c>
      <c r="C851" s="84">
        <f>IF(COUNTIF(Table1[Tag Number], A851), 1, 0)</f>
        <v>0</v>
      </c>
      <c r="D851" s="85">
        <f>IF(COUNTIF(Table2[Tag Number], A851), 1, 0)</f>
        <v>0</v>
      </c>
      <c r="E851" s="86">
        <f>IF(COUNTIF(Table3[Tag Number], A851), 1, 0)</f>
        <v>0</v>
      </c>
      <c r="F851" s="86">
        <f>IF(COUNTIF(Table4[Tag Number], A851), 1, 0)</f>
        <v>0</v>
      </c>
      <c r="G851" s="87">
        <f t="shared" si="28"/>
        <v>0</v>
      </c>
      <c r="H851" s="88" t="str" cm="1">
        <f t="array" ref="H851">_xlfn.IFS(OR(_xlfn.XLOOKUP(A851,Table1[Tag Number],Table1[Status],"-",0)="Dead",
        _xlfn.XLOOKUP(A851,Table2[Tag Number],Table2[Status],"-",0)="Dead",
        _xlfn.XLOOKUP(A851,Table3[Tag Number],Table3[Status],"-",0)="Dead",
        _xlfn.XLOOKUP(A851,Table4[Tag Number],Table4[Status],"-",0)="Dead"),"Dead",
     OR(_xlfn.XLOOKUP(A851,Table1[Tag Number],Table1[Status],"-",0)="Alive",
        _xlfn.XLOOKUP(A851,Table2[Tag Number],Table2[Status],"-",0)="Alive",
        _xlfn.XLOOKUP(A851,Table3[Tag Number],Table3[Status],"-",0)="Alive",
        _xlfn.XLOOKUP(A851,Table4[Tag Number],Table4[Status],"-",0)="Alive"),"Alive",
     OR(_xlfn.XLOOKUP(A851,Table1[Tag Number],Table1[Status],"-",0)="-",
        _xlfn.XLOOKUP(A851,Table2[Tag Number],Table2[Status],"-",0)="-",
        _xlfn.XLOOKUP(A851,Table3[Tag Number],Table3[Status],"-",0)="-",
        _xlfn.XLOOKUP(A851,Table4[Tag Number],Table4[Status],"-",0)="-"),
   "-")</f>
        <v>-</v>
      </c>
      <c r="I851" s="90"/>
      <c r="J851" s="90"/>
      <c r="K851" s="91"/>
      <c r="L851" s="91"/>
      <c r="M851" s="91"/>
      <c r="N851" s="92"/>
      <c r="O851" s="89"/>
      <c r="R851" t="b">
        <f t="shared" si="27"/>
        <v>0</v>
      </c>
    </row>
    <row r="852" spans="1:18" ht="15" thickBot="1" x14ac:dyDescent="0.35">
      <c r="A852" s="2" t="s">
        <v>571</v>
      </c>
      <c r="B852" s="2" t="s">
        <v>1137</v>
      </c>
      <c r="C852" s="84">
        <f>IF(COUNTIF(Table1[Tag Number], A852), 1, 0)</f>
        <v>0</v>
      </c>
      <c r="D852" s="85">
        <f>IF(COUNTIF(Table2[Tag Number], A852), 1, 0)</f>
        <v>0</v>
      </c>
      <c r="E852" s="86">
        <f>IF(COUNTIF(Table3[Tag Number], A852), 1, 0)</f>
        <v>0</v>
      </c>
      <c r="F852" s="86">
        <f>IF(COUNTIF(Table4[Tag Number], A852), 1, 0)</f>
        <v>0</v>
      </c>
      <c r="G852" s="87">
        <f t="shared" si="28"/>
        <v>0</v>
      </c>
      <c r="H852" s="88" t="str" cm="1">
        <f t="array" ref="H852">_xlfn.IFS(OR(_xlfn.XLOOKUP(A852,Table1[Tag Number],Table1[Status],"-",0)="Dead",
        _xlfn.XLOOKUP(A852,Table2[Tag Number],Table2[Status],"-",0)="Dead",
        _xlfn.XLOOKUP(A852,Table3[Tag Number],Table3[Status],"-",0)="Dead",
        _xlfn.XLOOKUP(A852,Table4[Tag Number],Table4[Status],"-",0)="Dead"),"Dead",
     OR(_xlfn.XLOOKUP(A852,Table1[Tag Number],Table1[Status],"-",0)="Alive",
        _xlfn.XLOOKUP(A852,Table2[Tag Number],Table2[Status],"-",0)="Alive",
        _xlfn.XLOOKUP(A852,Table3[Tag Number],Table3[Status],"-",0)="Alive",
        _xlfn.XLOOKUP(A852,Table4[Tag Number],Table4[Status],"-",0)="Alive"),"Alive",
     OR(_xlfn.XLOOKUP(A852,Table1[Tag Number],Table1[Status],"-",0)="-",
        _xlfn.XLOOKUP(A852,Table2[Tag Number],Table2[Status],"-",0)="-",
        _xlfn.XLOOKUP(A852,Table3[Tag Number],Table3[Status],"-",0)="-",
        _xlfn.XLOOKUP(A852,Table4[Tag Number],Table4[Status],"-",0)="-"),
   "-")</f>
        <v>-</v>
      </c>
      <c r="I852" s="90"/>
      <c r="J852" s="90"/>
      <c r="K852" s="91"/>
      <c r="L852" s="91"/>
      <c r="M852" s="91"/>
      <c r="N852" s="92"/>
      <c r="O852" s="89"/>
      <c r="R852" t="b">
        <f t="shared" si="27"/>
        <v>0</v>
      </c>
    </row>
    <row r="853" spans="1:18" ht="15" thickBot="1" x14ac:dyDescent="0.35">
      <c r="A853" s="3" t="s">
        <v>1770</v>
      </c>
      <c r="B853" s="3" t="s">
        <v>1145</v>
      </c>
      <c r="C853" s="84">
        <f>IF(COUNTIF(Table1[Tag Number], A853), 1, 0)</f>
        <v>0</v>
      </c>
      <c r="D853" s="85">
        <f>IF(COUNTIF(Table2[Tag Number], A853), 1, 0)</f>
        <v>0</v>
      </c>
      <c r="E853" s="86">
        <f>IF(COUNTIF(Table3[Tag Number], A853), 1, 0)</f>
        <v>0</v>
      </c>
      <c r="F853" s="86">
        <f>IF(COUNTIF(Table4[Tag Number], A853), 1, 0)</f>
        <v>0</v>
      </c>
      <c r="G853" s="87">
        <f t="shared" si="28"/>
        <v>0</v>
      </c>
      <c r="H853" s="88" t="str" cm="1">
        <f t="array" ref="H853">_xlfn.IFS(OR(_xlfn.XLOOKUP(A853,Table1[Tag Number],Table1[Status],"-",0)="Dead",
        _xlfn.XLOOKUP(A853,Table2[Tag Number],Table2[Status],"-",0)="Dead",
        _xlfn.XLOOKUP(A853,Table3[Tag Number],Table3[Status],"-",0)="Dead",
        _xlfn.XLOOKUP(A853,Table4[Tag Number],Table4[Status],"-",0)="Dead"),"Dead",
     OR(_xlfn.XLOOKUP(A853,Table1[Tag Number],Table1[Status],"-",0)="Alive",
        _xlfn.XLOOKUP(A853,Table2[Tag Number],Table2[Status],"-",0)="Alive",
        _xlfn.XLOOKUP(A853,Table3[Tag Number],Table3[Status],"-",0)="Alive",
        _xlfn.XLOOKUP(A853,Table4[Tag Number],Table4[Status],"-",0)="Alive"),"Alive",
     OR(_xlfn.XLOOKUP(A853,Table1[Tag Number],Table1[Status],"-",0)="-",
        _xlfn.XLOOKUP(A853,Table2[Tag Number],Table2[Status],"-",0)="-",
        _xlfn.XLOOKUP(A853,Table3[Tag Number],Table3[Status],"-",0)="-",
        _xlfn.XLOOKUP(A853,Table4[Tag Number],Table4[Status],"-",0)="-"),
   "-")</f>
        <v>-</v>
      </c>
      <c r="I853" s="90"/>
      <c r="J853" s="90"/>
      <c r="K853" s="91"/>
      <c r="L853" s="91"/>
      <c r="M853" s="91"/>
      <c r="N853" s="92"/>
      <c r="O853" s="89"/>
      <c r="R853" t="b">
        <f t="shared" si="27"/>
        <v>0</v>
      </c>
    </row>
    <row r="854" spans="1:18" ht="15" thickBot="1" x14ac:dyDescent="0.35">
      <c r="A854" s="2" t="s">
        <v>1771</v>
      </c>
      <c r="B854" s="2" t="s">
        <v>1137</v>
      </c>
      <c r="C854" s="84">
        <f>IF(COUNTIF(Table1[Tag Number], A854), 1, 0)</f>
        <v>0</v>
      </c>
      <c r="D854" s="85">
        <f>IF(COUNTIF(Table2[Tag Number], A854), 1, 0)</f>
        <v>0</v>
      </c>
      <c r="E854" s="86">
        <f>IF(COUNTIF(Table3[Tag Number], A854), 1, 0)</f>
        <v>0</v>
      </c>
      <c r="F854" s="86">
        <f>IF(COUNTIF(Table4[Tag Number], A854), 1, 0)</f>
        <v>0</v>
      </c>
      <c r="G854" s="87">
        <f t="shared" si="28"/>
        <v>0</v>
      </c>
      <c r="H854" s="88" t="str" cm="1">
        <f t="array" ref="H854">_xlfn.IFS(OR(_xlfn.XLOOKUP(A854,Table1[Tag Number],Table1[Status],"-",0)="Dead",
        _xlfn.XLOOKUP(A854,Table2[Tag Number],Table2[Status],"-",0)="Dead",
        _xlfn.XLOOKUP(A854,Table3[Tag Number],Table3[Status],"-",0)="Dead",
        _xlfn.XLOOKUP(A854,Table4[Tag Number],Table4[Status],"-",0)="Dead"),"Dead",
     OR(_xlfn.XLOOKUP(A854,Table1[Tag Number],Table1[Status],"-",0)="Alive",
        _xlfn.XLOOKUP(A854,Table2[Tag Number],Table2[Status],"-",0)="Alive",
        _xlfn.XLOOKUP(A854,Table3[Tag Number],Table3[Status],"-",0)="Alive",
        _xlfn.XLOOKUP(A854,Table4[Tag Number],Table4[Status],"-",0)="Alive"),"Alive",
     OR(_xlfn.XLOOKUP(A854,Table1[Tag Number],Table1[Status],"-",0)="-",
        _xlfn.XLOOKUP(A854,Table2[Tag Number],Table2[Status],"-",0)="-",
        _xlfn.XLOOKUP(A854,Table3[Tag Number],Table3[Status],"-",0)="-",
        _xlfn.XLOOKUP(A854,Table4[Tag Number],Table4[Status],"-",0)="-"),
   "-")</f>
        <v>-</v>
      </c>
      <c r="I854" s="90"/>
      <c r="J854" s="90"/>
      <c r="K854" s="91"/>
      <c r="L854" s="91"/>
      <c r="M854" s="91"/>
      <c r="N854" s="92"/>
      <c r="O854" s="89"/>
      <c r="R854" t="b">
        <f t="shared" si="27"/>
        <v>0</v>
      </c>
    </row>
    <row r="855" spans="1:18" ht="15" thickBot="1" x14ac:dyDescent="0.35">
      <c r="A855" s="3" t="s">
        <v>1772</v>
      </c>
      <c r="B855" s="3" t="s">
        <v>1145</v>
      </c>
      <c r="C855" s="84">
        <f>IF(COUNTIF(Table1[Tag Number], A855), 1, 0)</f>
        <v>0</v>
      </c>
      <c r="D855" s="85">
        <f>IF(COUNTIF(Table2[Tag Number], A855), 1, 0)</f>
        <v>0</v>
      </c>
      <c r="E855" s="86">
        <f>IF(COUNTIF(Table3[Tag Number], A855), 1, 0)</f>
        <v>0</v>
      </c>
      <c r="F855" s="86">
        <f>IF(COUNTIF(Table4[Tag Number], A855), 1, 0)</f>
        <v>0</v>
      </c>
      <c r="G855" s="87">
        <f t="shared" si="28"/>
        <v>0</v>
      </c>
      <c r="H855" s="88" t="str" cm="1">
        <f t="array" ref="H855">_xlfn.IFS(OR(_xlfn.XLOOKUP(A855,Table1[Tag Number],Table1[Status],"-",0)="Dead",
        _xlfn.XLOOKUP(A855,Table2[Tag Number],Table2[Status],"-",0)="Dead",
        _xlfn.XLOOKUP(A855,Table3[Tag Number],Table3[Status],"-",0)="Dead",
        _xlfn.XLOOKUP(A855,Table4[Tag Number],Table4[Status],"-",0)="Dead"),"Dead",
     OR(_xlfn.XLOOKUP(A855,Table1[Tag Number],Table1[Status],"-",0)="Alive",
        _xlfn.XLOOKUP(A855,Table2[Tag Number],Table2[Status],"-",0)="Alive",
        _xlfn.XLOOKUP(A855,Table3[Tag Number],Table3[Status],"-",0)="Alive",
        _xlfn.XLOOKUP(A855,Table4[Tag Number],Table4[Status],"-",0)="Alive"),"Alive",
     OR(_xlfn.XLOOKUP(A855,Table1[Tag Number],Table1[Status],"-",0)="-",
        _xlfn.XLOOKUP(A855,Table2[Tag Number],Table2[Status],"-",0)="-",
        _xlfn.XLOOKUP(A855,Table3[Tag Number],Table3[Status],"-",0)="-",
        _xlfn.XLOOKUP(A855,Table4[Tag Number],Table4[Status],"-",0)="-"),
   "-")</f>
        <v>-</v>
      </c>
      <c r="I855" s="90"/>
      <c r="J855" s="90"/>
      <c r="K855" s="91"/>
      <c r="L855" s="91"/>
      <c r="M855" s="91"/>
      <c r="N855" s="92"/>
      <c r="O855" s="89"/>
      <c r="R855" t="b">
        <f t="shared" si="27"/>
        <v>0</v>
      </c>
    </row>
    <row r="856" spans="1:18" ht="15" thickBot="1" x14ac:dyDescent="0.35">
      <c r="A856" s="2" t="s">
        <v>538</v>
      </c>
      <c r="B856" s="2" t="s">
        <v>1137</v>
      </c>
      <c r="C856" s="84">
        <f>IF(COUNTIF(Table1[Tag Number], A856), 1, 0)</f>
        <v>0</v>
      </c>
      <c r="D856" s="85">
        <f>IF(COUNTIF(Table2[Tag Number], A856), 1, 0)</f>
        <v>0</v>
      </c>
      <c r="E856" s="86">
        <f>IF(COUNTIF(Table3[Tag Number], A856), 1, 0)</f>
        <v>0</v>
      </c>
      <c r="F856" s="86">
        <f>IF(COUNTIF(Table4[Tag Number], A856), 1, 0)</f>
        <v>0</v>
      </c>
      <c r="G856" s="87">
        <f t="shared" si="28"/>
        <v>0</v>
      </c>
      <c r="H856" s="88" t="str" cm="1">
        <f t="array" ref="H856">_xlfn.IFS(OR(_xlfn.XLOOKUP(A856,Table1[Tag Number],Table1[Status],"-",0)="Dead",
        _xlfn.XLOOKUP(A856,Table2[Tag Number],Table2[Status],"-",0)="Dead",
        _xlfn.XLOOKUP(A856,Table3[Tag Number],Table3[Status],"-",0)="Dead",
        _xlfn.XLOOKUP(A856,Table4[Tag Number],Table4[Status],"-",0)="Dead"),"Dead",
     OR(_xlfn.XLOOKUP(A856,Table1[Tag Number],Table1[Status],"-",0)="Alive",
        _xlfn.XLOOKUP(A856,Table2[Tag Number],Table2[Status],"-",0)="Alive",
        _xlfn.XLOOKUP(A856,Table3[Tag Number],Table3[Status],"-",0)="Alive",
        _xlfn.XLOOKUP(A856,Table4[Tag Number],Table4[Status],"-",0)="Alive"),"Alive",
     OR(_xlfn.XLOOKUP(A856,Table1[Tag Number],Table1[Status],"-",0)="-",
        _xlfn.XLOOKUP(A856,Table2[Tag Number],Table2[Status],"-",0)="-",
        _xlfn.XLOOKUP(A856,Table3[Tag Number],Table3[Status],"-",0)="-",
        _xlfn.XLOOKUP(A856,Table4[Tag Number],Table4[Status],"-",0)="-"),
   "-")</f>
        <v>-</v>
      </c>
      <c r="I856" s="90"/>
      <c r="J856" s="90"/>
      <c r="K856" s="91"/>
      <c r="L856" s="91"/>
      <c r="M856" s="91"/>
      <c r="N856" s="92"/>
      <c r="O856" s="89"/>
      <c r="R856" t="b">
        <f t="shared" si="27"/>
        <v>0</v>
      </c>
    </row>
    <row r="857" spans="1:18" ht="15" thickBot="1" x14ac:dyDescent="0.35">
      <c r="A857" s="3" t="s">
        <v>1773</v>
      </c>
      <c r="B857" s="3" t="s">
        <v>1145</v>
      </c>
      <c r="C857" s="84">
        <f>IF(COUNTIF(Table1[Tag Number], A857), 1, 0)</f>
        <v>0</v>
      </c>
      <c r="D857" s="85">
        <f>IF(COUNTIF(Table2[Tag Number], A857), 1, 0)</f>
        <v>0</v>
      </c>
      <c r="E857" s="86">
        <f>IF(COUNTIF(Table3[Tag Number], A857), 1, 0)</f>
        <v>0</v>
      </c>
      <c r="F857" s="86">
        <f>IF(COUNTIF(Table4[Tag Number], A857), 1, 0)</f>
        <v>0</v>
      </c>
      <c r="G857" s="87">
        <f t="shared" si="28"/>
        <v>0</v>
      </c>
      <c r="H857" s="88" t="str" cm="1">
        <f t="array" ref="H857">_xlfn.IFS(OR(_xlfn.XLOOKUP(A857,Table1[Tag Number],Table1[Status],"-",0)="Dead",
        _xlfn.XLOOKUP(A857,Table2[Tag Number],Table2[Status],"-",0)="Dead",
        _xlfn.XLOOKUP(A857,Table3[Tag Number],Table3[Status],"-",0)="Dead",
        _xlfn.XLOOKUP(A857,Table4[Tag Number],Table4[Status],"-",0)="Dead"),"Dead",
     OR(_xlfn.XLOOKUP(A857,Table1[Tag Number],Table1[Status],"-",0)="Alive",
        _xlfn.XLOOKUP(A857,Table2[Tag Number],Table2[Status],"-",0)="Alive",
        _xlfn.XLOOKUP(A857,Table3[Tag Number],Table3[Status],"-",0)="Alive",
        _xlfn.XLOOKUP(A857,Table4[Tag Number],Table4[Status],"-",0)="Alive"),"Alive",
     OR(_xlfn.XLOOKUP(A857,Table1[Tag Number],Table1[Status],"-",0)="-",
        _xlfn.XLOOKUP(A857,Table2[Tag Number],Table2[Status],"-",0)="-",
        _xlfn.XLOOKUP(A857,Table3[Tag Number],Table3[Status],"-",0)="-",
        _xlfn.XLOOKUP(A857,Table4[Tag Number],Table4[Status],"-",0)="-"),
   "-")</f>
        <v>-</v>
      </c>
      <c r="I857" s="90"/>
      <c r="J857" s="90"/>
      <c r="K857" s="91"/>
      <c r="L857" s="91"/>
      <c r="M857" s="91"/>
      <c r="N857" s="92"/>
      <c r="O857" s="89"/>
      <c r="R857" t="b">
        <f t="shared" si="27"/>
        <v>0</v>
      </c>
    </row>
    <row r="858" spans="1:18" ht="15" thickBot="1" x14ac:dyDescent="0.35">
      <c r="A858" s="2" t="s">
        <v>840</v>
      </c>
      <c r="B858" s="2" t="s">
        <v>1137</v>
      </c>
      <c r="C858" s="84">
        <f>IF(COUNTIF(Table1[Tag Number], A858), 1, 0)</f>
        <v>0</v>
      </c>
      <c r="D858" s="85">
        <f>IF(COUNTIF(Table2[Tag Number], A858), 1, 0)</f>
        <v>0</v>
      </c>
      <c r="E858" s="86">
        <f>IF(COUNTIF(Table3[Tag Number], A858), 1, 0)</f>
        <v>0</v>
      </c>
      <c r="F858" s="86">
        <f>IF(COUNTIF(Table4[Tag Number], A858), 1, 0)</f>
        <v>0</v>
      </c>
      <c r="G858" s="87">
        <f t="shared" si="28"/>
        <v>0</v>
      </c>
      <c r="H858" s="88" t="str" cm="1">
        <f t="array" ref="H858">_xlfn.IFS(OR(_xlfn.XLOOKUP(A858,Table1[Tag Number],Table1[Status],"-",0)="Dead",
        _xlfn.XLOOKUP(A858,Table2[Tag Number],Table2[Status],"-",0)="Dead",
        _xlfn.XLOOKUP(A858,Table3[Tag Number],Table3[Status],"-",0)="Dead",
        _xlfn.XLOOKUP(A858,Table4[Tag Number],Table4[Status],"-",0)="Dead"),"Dead",
     OR(_xlfn.XLOOKUP(A858,Table1[Tag Number],Table1[Status],"-",0)="Alive",
        _xlfn.XLOOKUP(A858,Table2[Tag Number],Table2[Status],"-",0)="Alive",
        _xlfn.XLOOKUP(A858,Table3[Tag Number],Table3[Status],"-",0)="Alive",
        _xlfn.XLOOKUP(A858,Table4[Tag Number],Table4[Status],"-",0)="Alive"),"Alive",
     OR(_xlfn.XLOOKUP(A858,Table1[Tag Number],Table1[Status],"-",0)="-",
        _xlfn.XLOOKUP(A858,Table2[Tag Number],Table2[Status],"-",0)="-",
        _xlfn.XLOOKUP(A858,Table3[Tag Number],Table3[Status],"-",0)="-",
        _xlfn.XLOOKUP(A858,Table4[Tag Number],Table4[Status],"-",0)="-"),
   "-")</f>
        <v>-</v>
      </c>
      <c r="I858" s="90"/>
      <c r="J858" s="90"/>
      <c r="K858" s="91"/>
      <c r="L858" s="91"/>
      <c r="M858" s="91"/>
      <c r="N858" s="92"/>
      <c r="O858" s="89"/>
      <c r="R858" t="b">
        <f t="shared" si="27"/>
        <v>0</v>
      </c>
    </row>
    <row r="859" spans="1:18" ht="15" thickBot="1" x14ac:dyDescent="0.35">
      <c r="A859" s="3" t="s">
        <v>397</v>
      </c>
      <c r="B859" s="3" t="s">
        <v>1137</v>
      </c>
      <c r="C859" s="84">
        <f>IF(COUNTIF(Table1[Tag Number], A859), 1, 0)</f>
        <v>0</v>
      </c>
      <c r="D859" s="85">
        <f>IF(COUNTIF(Table2[Tag Number], A859), 1, 0)</f>
        <v>0</v>
      </c>
      <c r="E859" s="86">
        <f>IF(COUNTIF(Table3[Tag Number], A859), 1, 0)</f>
        <v>0</v>
      </c>
      <c r="F859" s="86">
        <f>IF(COUNTIF(Table4[Tag Number], A859), 1, 0)</f>
        <v>0</v>
      </c>
      <c r="G859" s="87">
        <f t="shared" si="28"/>
        <v>0</v>
      </c>
      <c r="H859" s="88" t="str" cm="1">
        <f t="array" ref="H859">_xlfn.IFS(OR(_xlfn.XLOOKUP(A859,Table1[Tag Number],Table1[Status],"-",0)="Dead",
        _xlfn.XLOOKUP(A859,Table2[Tag Number],Table2[Status],"-",0)="Dead",
        _xlfn.XLOOKUP(A859,Table3[Tag Number],Table3[Status],"-",0)="Dead",
        _xlfn.XLOOKUP(A859,Table4[Tag Number],Table4[Status],"-",0)="Dead"),"Dead",
     OR(_xlfn.XLOOKUP(A859,Table1[Tag Number],Table1[Status],"-",0)="Alive",
        _xlfn.XLOOKUP(A859,Table2[Tag Number],Table2[Status],"-",0)="Alive",
        _xlfn.XLOOKUP(A859,Table3[Tag Number],Table3[Status],"-",0)="Alive",
        _xlfn.XLOOKUP(A859,Table4[Tag Number],Table4[Status],"-",0)="Alive"),"Alive",
     OR(_xlfn.XLOOKUP(A859,Table1[Tag Number],Table1[Status],"-",0)="-",
        _xlfn.XLOOKUP(A859,Table2[Tag Number],Table2[Status],"-",0)="-",
        _xlfn.XLOOKUP(A859,Table3[Tag Number],Table3[Status],"-",0)="-",
        _xlfn.XLOOKUP(A859,Table4[Tag Number],Table4[Status],"-",0)="-"),
   "-")</f>
        <v>-</v>
      </c>
      <c r="I859" s="90"/>
      <c r="J859" s="90"/>
      <c r="K859" s="91"/>
      <c r="L859" s="91"/>
      <c r="M859" s="91"/>
      <c r="N859" s="92"/>
      <c r="O859" s="89"/>
      <c r="R859" t="b">
        <f t="shared" si="27"/>
        <v>0</v>
      </c>
    </row>
    <row r="860" spans="1:18" ht="15" thickBot="1" x14ac:dyDescent="0.35">
      <c r="A860" s="2" t="s">
        <v>1774</v>
      </c>
      <c r="B860" s="2" t="s">
        <v>1137</v>
      </c>
      <c r="C860" s="84">
        <f>IF(COUNTIF(Table1[Tag Number], A860), 1, 0)</f>
        <v>0</v>
      </c>
      <c r="D860" s="85">
        <f>IF(COUNTIF(Table2[Tag Number], A860), 1, 0)</f>
        <v>0</v>
      </c>
      <c r="E860" s="86">
        <f>IF(COUNTIF(Table3[Tag Number], A860), 1, 0)</f>
        <v>0</v>
      </c>
      <c r="F860" s="86">
        <f>IF(COUNTIF(Table4[Tag Number], A860), 1, 0)</f>
        <v>0</v>
      </c>
      <c r="G860" s="87">
        <f t="shared" si="28"/>
        <v>0</v>
      </c>
      <c r="H860" s="88" t="str" cm="1">
        <f t="array" ref="H860">_xlfn.IFS(OR(_xlfn.XLOOKUP(A860,Table1[Tag Number],Table1[Status],"-",0)="Dead",
        _xlfn.XLOOKUP(A860,Table2[Tag Number],Table2[Status],"-",0)="Dead",
        _xlfn.XLOOKUP(A860,Table3[Tag Number],Table3[Status],"-",0)="Dead",
        _xlfn.XLOOKUP(A860,Table4[Tag Number],Table4[Status],"-",0)="Dead"),"Dead",
     OR(_xlfn.XLOOKUP(A860,Table1[Tag Number],Table1[Status],"-",0)="Alive",
        _xlfn.XLOOKUP(A860,Table2[Tag Number],Table2[Status],"-",0)="Alive",
        _xlfn.XLOOKUP(A860,Table3[Tag Number],Table3[Status],"-",0)="Alive",
        _xlfn.XLOOKUP(A860,Table4[Tag Number],Table4[Status],"-",0)="Alive"),"Alive",
     OR(_xlfn.XLOOKUP(A860,Table1[Tag Number],Table1[Status],"-",0)="-",
        _xlfn.XLOOKUP(A860,Table2[Tag Number],Table2[Status],"-",0)="-",
        _xlfn.XLOOKUP(A860,Table3[Tag Number],Table3[Status],"-",0)="-",
        _xlfn.XLOOKUP(A860,Table4[Tag Number],Table4[Status],"-",0)="-"),
   "-")</f>
        <v>-</v>
      </c>
      <c r="I860" s="90"/>
      <c r="J860" s="90"/>
      <c r="K860" s="91"/>
      <c r="L860" s="91"/>
      <c r="M860" s="91"/>
      <c r="N860" s="92"/>
      <c r="O860" s="89"/>
      <c r="R860" t="b">
        <f t="shared" si="27"/>
        <v>0</v>
      </c>
    </row>
    <row r="861" spans="1:18" ht="15" thickBot="1" x14ac:dyDescent="0.35">
      <c r="A861" s="3" t="s">
        <v>1775</v>
      </c>
      <c r="B861" s="3" t="s">
        <v>1145</v>
      </c>
      <c r="C861" s="84">
        <f>IF(COUNTIF(Table1[Tag Number], A861), 1, 0)</f>
        <v>0</v>
      </c>
      <c r="D861" s="85">
        <f>IF(COUNTIF(Table2[Tag Number], A861), 1, 0)</f>
        <v>0</v>
      </c>
      <c r="E861" s="86">
        <f>IF(COUNTIF(Table3[Tag Number], A861), 1, 0)</f>
        <v>0</v>
      </c>
      <c r="F861" s="86">
        <f>IF(COUNTIF(Table4[Tag Number], A861), 1, 0)</f>
        <v>0</v>
      </c>
      <c r="G861" s="87">
        <f t="shared" si="28"/>
        <v>0</v>
      </c>
      <c r="H861" s="88" t="str" cm="1">
        <f t="array" ref="H861">_xlfn.IFS(OR(_xlfn.XLOOKUP(A861,Table1[Tag Number],Table1[Status],"-",0)="Dead",
        _xlfn.XLOOKUP(A861,Table2[Tag Number],Table2[Status],"-",0)="Dead",
        _xlfn.XLOOKUP(A861,Table3[Tag Number],Table3[Status],"-",0)="Dead",
        _xlfn.XLOOKUP(A861,Table4[Tag Number],Table4[Status],"-",0)="Dead"),"Dead",
     OR(_xlfn.XLOOKUP(A861,Table1[Tag Number],Table1[Status],"-",0)="Alive",
        _xlfn.XLOOKUP(A861,Table2[Tag Number],Table2[Status],"-",0)="Alive",
        _xlfn.XLOOKUP(A861,Table3[Tag Number],Table3[Status],"-",0)="Alive",
        _xlfn.XLOOKUP(A861,Table4[Tag Number],Table4[Status],"-",0)="Alive"),"Alive",
     OR(_xlfn.XLOOKUP(A861,Table1[Tag Number],Table1[Status],"-",0)="-",
        _xlfn.XLOOKUP(A861,Table2[Tag Number],Table2[Status],"-",0)="-",
        _xlfn.XLOOKUP(A861,Table3[Tag Number],Table3[Status],"-",0)="-",
        _xlfn.XLOOKUP(A861,Table4[Tag Number],Table4[Status],"-",0)="-"),
   "-")</f>
        <v>-</v>
      </c>
      <c r="I861" s="90"/>
      <c r="J861" s="90"/>
      <c r="K861" s="91"/>
      <c r="L861" s="91"/>
      <c r="M861" s="91"/>
      <c r="N861" s="92"/>
      <c r="O861" s="89"/>
      <c r="R861" t="b">
        <f t="shared" si="27"/>
        <v>0</v>
      </c>
    </row>
    <row r="862" spans="1:18" ht="15" thickBot="1" x14ac:dyDescent="0.35">
      <c r="A862" s="2" t="s">
        <v>624</v>
      </c>
      <c r="B862" s="2" t="s">
        <v>1137</v>
      </c>
      <c r="C862" s="84">
        <f>IF(COUNTIF(Table1[Tag Number], A862), 1, 0)</f>
        <v>0</v>
      </c>
      <c r="D862" s="85">
        <f>IF(COUNTIF(Table2[Tag Number], A862), 1, 0)</f>
        <v>0</v>
      </c>
      <c r="E862" s="86">
        <f>IF(COUNTIF(Table3[Tag Number], A862), 1, 0)</f>
        <v>0</v>
      </c>
      <c r="F862" s="86">
        <f>IF(COUNTIF(Table4[Tag Number], A862), 1, 0)</f>
        <v>0</v>
      </c>
      <c r="G862" s="87">
        <f t="shared" si="28"/>
        <v>0</v>
      </c>
      <c r="H862" s="88" t="str" cm="1">
        <f t="array" ref="H862">_xlfn.IFS(OR(_xlfn.XLOOKUP(A862,Table1[Tag Number],Table1[Status],"-",0)="Dead",
        _xlfn.XLOOKUP(A862,Table2[Tag Number],Table2[Status],"-",0)="Dead",
        _xlfn.XLOOKUP(A862,Table3[Tag Number],Table3[Status],"-",0)="Dead",
        _xlfn.XLOOKUP(A862,Table4[Tag Number],Table4[Status],"-",0)="Dead"),"Dead",
     OR(_xlfn.XLOOKUP(A862,Table1[Tag Number],Table1[Status],"-",0)="Alive",
        _xlfn.XLOOKUP(A862,Table2[Tag Number],Table2[Status],"-",0)="Alive",
        _xlfn.XLOOKUP(A862,Table3[Tag Number],Table3[Status],"-",0)="Alive",
        _xlfn.XLOOKUP(A862,Table4[Tag Number],Table4[Status],"-",0)="Alive"),"Alive",
     OR(_xlfn.XLOOKUP(A862,Table1[Tag Number],Table1[Status],"-",0)="-",
        _xlfn.XLOOKUP(A862,Table2[Tag Number],Table2[Status],"-",0)="-",
        _xlfn.XLOOKUP(A862,Table3[Tag Number],Table3[Status],"-",0)="-",
        _xlfn.XLOOKUP(A862,Table4[Tag Number],Table4[Status],"-",0)="-"),
   "-")</f>
        <v>-</v>
      </c>
      <c r="I862" s="90"/>
      <c r="J862" s="90"/>
      <c r="K862" s="91"/>
      <c r="L862" s="91"/>
      <c r="M862" s="91"/>
      <c r="N862" s="92"/>
      <c r="O862" s="89"/>
      <c r="R862" t="b">
        <f t="shared" si="27"/>
        <v>0</v>
      </c>
    </row>
    <row r="863" spans="1:18" ht="15" thickBot="1" x14ac:dyDescent="0.35">
      <c r="A863" s="3" t="s">
        <v>962</v>
      </c>
      <c r="B863" s="3" t="s">
        <v>1137</v>
      </c>
      <c r="C863" s="84">
        <f>IF(COUNTIF(Table1[Tag Number], A863), 1, 0)</f>
        <v>0</v>
      </c>
      <c r="D863" s="85">
        <f>IF(COUNTIF(Table2[Tag Number], A863), 1, 0)</f>
        <v>0</v>
      </c>
      <c r="E863" s="86">
        <f>IF(COUNTIF(Table3[Tag Number], A863), 1, 0)</f>
        <v>0</v>
      </c>
      <c r="F863" s="86">
        <f>IF(COUNTIF(Table4[Tag Number], A863), 1, 0)</f>
        <v>0</v>
      </c>
      <c r="G863" s="87">
        <f t="shared" si="28"/>
        <v>0</v>
      </c>
      <c r="H863" s="88" t="str" cm="1">
        <f t="array" ref="H863">_xlfn.IFS(OR(_xlfn.XLOOKUP(A863,Table1[Tag Number],Table1[Status],"-",0)="Dead",
        _xlfn.XLOOKUP(A863,Table2[Tag Number],Table2[Status],"-",0)="Dead",
        _xlfn.XLOOKUP(A863,Table3[Tag Number],Table3[Status],"-",0)="Dead",
        _xlfn.XLOOKUP(A863,Table4[Tag Number],Table4[Status],"-",0)="Dead"),"Dead",
     OR(_xlfn.XLOOKUP(A863,Table1[Tag Number],Table1[Status],"-",0)="Alive",
        _xlfn.XLOOKUP(A863,Table2[Tag Number],Table2[Status],"-",0)="Alive",
        _xlfn.XLOOKUP(A863,Table3[Tag Number],Table3[Status],"-",0)="Alive",
        _xlfn.XLOOKUP(A863,Table4[Tag Number],Table4[Status],"-",0)="Alive"),"Alive",
     OR(_xlfn.XLOOKUP(A863,Table1[Tag Number],Table1[Status],"-",0)="-",
        _xlfn.XLOOKUP(A863,Table2[Tag Number],Table2[Status],"-",0)="-",
        _xlfn.XLOOKUP(A863,Table3[Tag Number],Table3[Status],"-",0)="-",
        _xlfn.XLOOKUP(A863,Table4[Tag Number],Table4[Status],"-",0)="-"),
   "-")</f>
        <v>-</v>
      </c>
      <c r="I863" s="90"/>
      <c r="J863" s="90"/>
      <c r="K863" s="91"/>
      <c r="L863" s="91"/>
      <c r="M863" s="91"/>
      <c r="N863" s="92"/>
      <c r="O863" s="89"/>
      <c r="R863" t="b">
        <f t="shared" si="27"/>
        <v>0</v>
      </c>
    </row>
    <row r="864" spans="1:18" ht="15" thickBot="1" x14ac:dyDescent="0.35">
      <c r="A864" s="2" t="s">
        <v>1776</v>
      </c>
      <c r="B864" s="2" t="s">
        <v>1137</v>
      </c>
      <c r="C864" s="84">
        <f>IF(COUNTIF(Table1[Tag Number], A864), 1, 0)</f>
        <v>0</v>
      </c>
      <c r="D864" s="85">
        <f>IF(COUNTIF(Table2[Tag Number], A864), 1, 0)</f>
        <v>0</v>
      </c>
      <c r="E864" s="86">
        <f>IF(COUNTIF(Table3[Tag Number], A864), 1, 0)</f>
        <v>0</v>
      </c>
      <c r="F864" s="86">
        <f>IF(COUNTIF(Table4[Tag Number], A864), 1, 0)</f>
        <v>0</v>
      </c>
      <c r="G864" s="87">
        <f t="shared" si="28"/>
        <v>0</v>
      </c>
      <c r="H864" s="88" t="str" cm="1">
        <f t="array" ref="H864">_xlfn.IFS(OR(_xlfn.XLOOKUP(A864,Table1[Tag Number],Table1[Status],"-",0)="Dead",
        _xlfn.XLOOKUP(A864,Table2[Tag Number],Table2[Status],"-",0)="Dead",
        _xlfn.XLOOKUP(A864,Table3[Tag Number],Table3[Status],"-",0)="Dead",
        _xlfn.XLOOKUP(A864,Table4[Tag Number],Table4[Status],"-",0)="Dead"),"Dead",
     OR(_xlfn.XLOOKUP(A864,Table1[Tag Number],Table1[Status],"-",0)="Alive",
        _xlfn.XLOOKUP(A864,Table2[Tag Number],Table2[Status],"-",0)="Alive",
        _xlfn.XLOOKUP(A864,Table3[Tag Number],Table3[Status],"-",0)="Alive",
        _xlfn.XLOOKUP(A864,Table4[Tag Number],Table4[Status],"-",0)="Alive"),"Alive",
     OR(_xlfn.XLOOKUP(A864,Table1[Tag Number],Table1[Status],"-",0)="-",
        _xlfn.XLOOKUP(A864,Table2[Tag Number],Table2[Status],"-",0)="-",
        _xlfn.XLOOKUP(A864,Table3[Tag Number],Table3[Status],"-",0)="-",
        _xlfn.XLOOKUP(A864,Table4[Tag Number],Table4[Status],"-",0)="-"),
   "-")</f>
        <v>-</v>
      </c>
      <c r="I864" s="90"/>
      <c r="J864" s="90"/>
      <c r="K864" s="91"/>
      <c r="L864" s="91"/>
      <c r="M864" s="91"/>
      <c r="N864" s="92"/>
      <c r="O864" s="89"/>
      <c r="R864" t="b">
        <f t="shared" si="27"/>
        <v>0</v>
      </c>
    </row>
    <row r="865" spans="1:18" ht="15" thickBot="1" x14ac:dyDescent="0.35">
      <c r="A865" s="3" t="s">
        <v>1777</v>
      </c>
      <c r="B865" s="3" t="s">
        <v>1145</v>
      </c>
      <c r="C865" s="84">
        <f>IF(COUNTIF(Table1[Tag Number], A865), 1, 0)</f>
        <v>0</v>
      </c>
      <c r="D865" s="85">
        <f>IF(COUNTIF(Table2[Tag Number], A865), 1, 0)</f>
        <v>0</v>
      </c>
      <c r="E865" s="86">
        <f>IF(COUNTIF(Table3[Tag Number], A865), 1, 0)</f>
        <v>0</v>
      </c>
      <c r="F865" s="86">
        <f>IF(COUNTIF(Table4[Tag Number], A865), 1, 0)</f>
        <v>0</v>
      </c>
      <c r="G865" s="87">
        <f t="shared" si="28"/>
        <v>0</v>
      </c>
      <c r="H865" s="88" t="str" cm="1">
        <f t="array" ref="H865">_xlfn.IFS(OR(_xlfn.XLOOKUP(A865,Table1[Tag Number],Table1[Status],"-",0)="Dead",
        _xlfn.XLOOKUP(A865,Table2[Tag Number],Table2[Status],"-",0)="Dead",
        _xlfn.XLOOKUP(A865,Table3[Tag Number],Table3[Status],"-",0)="Dead",
        _xlfn.XLOOKUP(A865,Table4[Tag Number],Table4[Status],"-",0)="Dead"),"Dead",
     OR(_xlfn.XLOOKUP(A865,Table1[Tag Number],Table1[Status],"-",0)="Alive",
        _xlfn.XLOOKUP(A865,Table2[Tag Number],Table2[Status],"-",0)="Alive",
        _xlfn.XLOOKUP(A865,Table3[Tag Number],Table3[Status],"-",0)="Alive",
        _xlfn.XLOOKUP(A865,Table4[Tag Number],Table4[Status],"-",0)="Alive"),"Alive",
     OR(_xlfn.XLOOKUP(A865,Table1[Tag Number],Table1[Status],"-",0)="-",
        _xlfn.XLOOKUP(A865,Table2[Tag Number],Table2[Status],"-",0)="-",
        _xlfn.XLOOKUP(A865,Table3[Tag Number],Table3[Status],"-",0)="-",
        _xlfn.XLOOKUP(A865,Table4[Tag Number],Table4[Status],"-",0)="-"),
   "-")</f>
        <v>-</v>
      </c>
      <c r="I865" s="90"/>
      <c r="J865" s="90"/>
      <c r="K865" s="91"/>
      <c r="L865" s="91"/>
      <c r="M865" s="91"/>
      <c r="N865" s="92"/>
      <c r="O865" s="89"/>
      <c r="R865" t="b">
        <f t="shared" si="27"/>
        <v>0</v>
      </c>
    </row>
    <row r="866" spans="1:18" ht="15" thickBot="1" x14ac:dyDescent="0.35">
      <c r="A866" s="2" t="s">
        <v>1778</v>
      </c>
      <c r="B866" s="2" t="s">
        <v>1137</v>
      </c>
      <c r="C866" s="84">
        <f>IF(COUNTIF(Table1[Tag Number], A866), 1, 0)</f>
        <v>0</v>
      </c>
      <c r="D866" s="85">
        <f>IF(COUNTIF(Table2[Tag Number], A866), 1, 0)</f>
        <v>0</v>
      </c>
      <c r="E866" s="86">
        <f>IF(COUNTIF(Table3[Tag Number], A866), 1, 0)</f>
        <v>0</v>
      </c>
      <c r="F866" s="86">
        <f>IF(COUNTIF(Table4[Tag Number], A866), 1, 0)</f>
        <v>0</v>
      </c>
      <c r="G866" s="87">
        <f t="shared" si="28"/>
        <v>0</v>
      </c>
      <c r="H866" s="88" t="str" cm="1">
        <f t="array" ref="H866">_xlfn.IFS(OR(_xlfn.XLOOKUP(A866,Table1[Tag Number],Table1[Status],"-",0)="Dead",
        _xlfn.XLOOKUP(A866,Table2[Tag Number],Table2[Status],"-",0)="Dead",
        _xlfn.XLOOKUP(A866,Table3[Tag Number],Table3[Status],"-",0)="Dead",
        _xlfn.XLOOKUP(A866,Table4[Tag Number],Table4[Status],"-",0)="Dead"),"Dead",
     OR(_xlfn.XLOOKUP(A866,Table1[Tag Number],Table1[Status],"-",0)="Alive",
        _xlfn.XLOOKUP(A866,Table2[Tag Number],Table2[Status],"-",0)="Alive",
        _xlfn.XLOOKUP(A866,Table3[Tag Number],Table3[Status],"-",0)="Alive",
        _xlfn.XLOOKUP(A866,Table4[Tag Number],Table4[Status],"-",0)="Alive"),"Alive",
     OR(_xlfn.XLOOKUP(A866,Table1[Tag Number],Table1[Status],"-",0)="-",
        _xlfn.XLOOKUP(A866,Table2[Tag Number],Table2[Status],"-",0)="-",
        _xlfn.XLOOKUP(A866,Table3[Tag Number],Table3[Status],"-",0)="-",
        _xlfn.XLOOKUP(A866,Table4[Tag Number],Table4[Status],"-",0)="-"),
   "-")</f>
        <v>-</v>
      </c>
      <c r="I866" s="90"/>
      <c r="J866" s="90"/>
      <c r="K866" s="91"/>
      <c r="L866" s="91"/>
      <c r="M866" s="91"/>
      <c r="N866" s="92"/>
      <c r="O866" s="89"/>
      <c r="R866" t="b">
        <f t="shared" si="27"/>
        <v>0</v>
      </c>
    </row>
    <row r="867" spans="1:18" ht="15" thickBot="1" x14ac:dyDescent="0.35">
      <c r="A867" s="3" t="s">
        <v>1779</v>
      </c>
      <c r="B867" s="3" t="s">
        <v>1145</v>
      </c>
      <c r="C867" s="84">
        <f>IF(COUNTIF(Table1[Tag Number], A867), 1, 0)</f>
        <v>0</v>
      </c>
      <c r="D867" s="85">
        <f>IF(COUNTIF(Table2[Tag Number], A867), 1, 0)</f>
        <v>0</v>
      </c>
      <c r="E867" s="86">
        <f>IF(COUNTIF(Table3[Tag Number], A867), 1, 0)</f>
        <v>0</v>
      </c>
      <c r="F867" s="86">
        <f>IF(COUNTIF(Table4[Tag Number], A867), 1, 0)</f>
        <v>0</v>
      </c>
      <c r="G867" s="87">
        <f t="shared" si="28"/>
        <v>0</v>
      </c>
      <c r="H867" s="88" t="str" cm="1">
        <f t="array" ref="H867">_xlfn.IFS(OR(_xlfn.XLOOKUP(A867,Table1[Tag Number],Table1[Status],"-",0)="Dead",
        _xlfn.XLOOKUP(A867,Table2[Tag Number],Table2[Status],"-",0)="Dead",
        _xlfn.XLOOKUP(A867,Table3[Tag Number],Table3[Status],"-",0)="Dead",
        _xlfn.XLOOKUP(A867,Table4[Tag Number],Table4[Status],"-",0)="Dead"),"Dead",
     OR(_xlfn.XLOOKUP(A867,Table1[Tag Number],Table1[Status],"-",0)="Alive",
        _xlfn.XLOOKUP(A867,Table2[Tag Number],Table2[Status],"-",0)="Alive",
        _xlfn.XLOOKUP(A867,Table3[Tag Number],Table3[Status],"-",0)="Alive",
        _xlfn.XLOOKUP(A867,Table4[Tag Number],Table4[Status],"-",0)="Alive"),"Alive",
     OR(_xlfn.XLOOKUP(A867,Table1[Tag Number],Table1[Status],"-",0)="-",
        _xlfn.XLOOKUP(A867,Table2[Tag Number],Table2[Status],"-",0)="-",
        _xlfn.XLOOKUP(A867,Table3[Tag Number],Table3[Status],"-",0)="-",
        _xlfn.XLOOKUP(A867,Table4[Tag Number],Table4[Status],"-",0)="-"),
   "-")</f>
        <v>-</v>
      </c>
      <c r="I867" s="90"/>
      <c r="J867" s="90"/>
      <c r="K867" s="91"/>
      <c r="L867" s="91"/>
      <c r="M867" s="91"/>
      <c r="N867" s="92"/>
      <c r="O867" s="89"/>
      <c r="R867" t="b">
        <f t="shared" si="27"/>
        <v>0</v>
      </c>
    </row>
    <row r="868" spans="1:18" ht="15" thickBot="1" x14ac:dyDescent="0.35">
      <c r="A868" s="2" t="s">
        <v>264</v>
      </c>
      <c r="B868" s="2" t="s">
        <v>1145</v>
      </c>
      <c r="C868" s="84">
        <f>IF(COUNTIF(Table1[Tag Number], A868), 1, 0)</f>
        <v>0</v>
      </c>
      <c r="D868" s="85">
        <f>IF(COUNTIF(Table2[Tag Number], A868), 1, 0)</f>
        <v>0</v>
      </c>
      <c r="E868" s="86">
        <f>IF(COUNTIF(Table3[Tag Number], A868), 1, 0)</f>
        <v>0</v>
      </c>
      <c r="F868" s="86">
        <f>IF(COUNTIF(Table4[Tag Number], A868), 1, 0)</f>
        <v>1</v>
      </c>
      <c r="G868" s="87">
        <f t="shared" si="28"/>
        <v>1</v>
      </c>
      <c r="H868" s="88" t="str" cm="1">
        <f t="array" ref="H868">_xlfn.IFS(OR(_xlfn.XLOOKUP(A868,Table1[Tag Number],Table1[Status],"-",0)="Dead",
        _xlfn.XLOOKUP(A868,Table2[Tag Number],Table2[Status],"-",0)="Dead",
        _xlfn.XLOOKUP(A868,Table3[Tag Number],Table3[Status],"-",0)="Dead",
        _xlfn.XLOOKUP(A868,Table4[Tag Number],Table4[Status],"-",0)="Dead"),"Dead",
     OR(_xlfn.XLOOKUP(A868,Table1[Tag Number],Table1[Status],"-",0)="Alive",
        _xlfn.XLOOKUP(A868,Table2[Tag Number],Table2[Status],"-",0)="Alive",
        _xlfn.XLOOKUP(A868,Table3[Tag Number],Table3[Status],"-",0)="Alive",
        _xlfn.XLOOKUP(A868,Table4[Tag Number],Table4[Status],"-",0)="Alive"),"Alive",
     OR(_xlfn.XLOOKUP(A868,Table1[Tag Number],Table1[Status],"-",0)="-",
        _xlfn.XLOOKUP(A868,Table2[Tag Number],Table2[Status],"-",0)="-",
        _xlfn.XLOOKUP(A868,Table3[Tag Number],Table3[Status],"-",0)="-",
        _xlfn.XLOOKUP(A868,Table4[Tag Number],Table4[Status],"-",0)="-"),
   "-")</f>
        <v>Alive</v>
      </c>
      <c r="I868" s="90"/>
      <c r="J868" s="90"/>
      <c r="K868" s="91"/>
      <c r="L868" s="91"/>
      <c r="M868" s="91"/>
      <c r="N868" s="92"/>
      <c r="O868" s="89"/>
      <c r="R868" t="b">
        <f t="shared" si="27"/>
        <v>0</v>
      </c>
    </row>
    <row r="869" spans="1:18" ht="15" thickBot="1" x14ac:dyDescent="0.35">
      <c r="A869" s="93" t="s">
        <v>1780</v>
      </c>
      <c r="B869" s="93" t="s">
        <v>1145</v>
      </c>
      <c r="C869" s="84">
        <f>IF(COUNTIF(Table1[Tag Number], A869), 1, 0)</f>
        <v>0</v>
      </c>
      <c r="D869" s="85">
        <f>IF(COUNTIF(Table2[Tag Number], A869), 1, 0)</f>
        <v>0</v>
      </c>
      <c r="E869" s="86">
        <f>IF(COUNTIF(Table3[Tag Number], A869), 1, 0)</f>
        <v>0</v>
      </c>
      <c r="F869" s="86">
        <f>IF(COUNTIF(Table4[Tag Number], A869), 1, 0)</f>
        <v>0</v>
      </c>
      <c r="G869" s="87">
        <f t="shared" si="28"/>
        <v>0</v>
      </c>
      <c r="H869" s="88" t="str" cm="1">
        <f t="array" ref="H869">_xlfn.IFS(OR(_xlfn.XLOOKUP(A869,Table1[Tag Number],Table1[Status],"-",0)="Dead",
        _xlfn.XLOOKUP(A869,Table2[Tag Number],Table2[Status],"-",0)="Dead",
        _xlfn.XLOOKUP(A869,Table3[Tag Number],Table3[Status],"-",0)="Dead",
        _xlfn.XLOOKUP(A869,Table4[Tag Number],Table4[Status],"-",0)="Dead"),"Dead",
     OR(_xlfn.XLOOKUP(A869,Table1[Tag Number],Table1[Status],"-",0)="Alive",
        _xlfn.XLOOKUP(A869,Table2[Tag Number],Table2[Status],"-",0)="Alive",
        _xlfn.XLOOKUP(A869,Table3[Tag Number],Table3[Status],"-",0)="Alive",
        _xlfn.XLOOKUP(A869,Table4[Tag Number],Table4[Status],"-",0)="Alive"),"Alive",
     OR(_xlfn.XLOOKUP(A869,Table1[Tag Number],Table1[Status],"-",0)="-",
        _xlfn.XLOOKUP(A869,Table2[Tag Number],Table2[Status],"-",0)="-",
        _xlfn.XLOOKUP(A869,Table3[Tag Number],Table3[Status],"-",0)="-",
        _xlfn.XLOOKUP(A869,Table4[Tag Number],Table4[Status],"-",0)="-"),
   "-")</f>
        <v>-</v>
      </c>
      <c r="I869" s="90"/>
      <c r="J869" s="90"/>
      <c r="K869" s="91"/>
      <c r="L869" s="91"/>
      <c r="M869" s="91"/>
      <c r="N869" s="92"/>
      <c r="O869" s="89"/>
      <c r="R869" t="b">
        <f t="shared" si="27"/>
        <v>0</v>
      </c>
    </row>
    <row r="870" spans="1:18" ht="15" thickBot="1" x14ac:dyDescent="0.35">
      <c r="A870" s="2" t="s">
        <v>1781</v>
      </c>
      <c r="B870" s="2" t="s">
        <v>1145</v>
      </c>
      <c r="C870" s="84">
        <f>IF(COUNTIF(Table1[Tag Number], A870), 1, 0)</f>
        <v>0</v>
      </c>
      <c r="D870" s="85">
        <f>IF(COUNTIF(Table2[Tag Number], A870), 1, 0)</f>
        <v>0</v>
      </c>
      <c r="E870" s="86">
        <f>IF(COUNTIF(Table3[Tag Number], A870), 1, 0)</f>
        <v>0</v>
      </c>
      <c r="F870" s="86">
        <f>IF(COUNTIF(Table4[Tag Number], A870), 1, 0)</f>
        <v>0</v>
      </c>
      <c r="G870" s="87">
        <f t="shared" si="28"/>
        <v>0</v>
      </c>
      <c r="H870" s="88" t="str" cm="1">
        <f t="array" ref="H870">_xlfn.IFS(OR(_xlfn.XLOOKUP(A870,Table1[Tag Number],Table1[Status],"-",0)="Dead",
        _xlfn.XLOOKUP(A870,Table2[Tag Number],Table2[Status],"-",0)="Dead",
        _xlfn.XLOOKUP(A870,Table3[Tag Number],Table3[Status],"-",0)="Dead",
        _xlfn.XLOOKUP(A870,Table4[Tag Number],Table4[Status],"-",0)="Dead"),"Dead",
     OR(_xlfn.XLOOKUP(A870,Table1[Tag Number],Table1[Status],"-",0)="Alive",
        _xlfn.XLOOKUP(A870,Table2[Tag Number],Table2[Status],"-",0)="Alive",
        _xlfn.XLOOKUP(A870,Table3[Tag Number],Table3[Status],"-",0)="Alive",
        _xlfn.XLOOKUP(A870,Table4[Tag Number],Table4[Status],"-",0)="Alive"),"Alive",
     OR(_xlfn.XLOOKUP(A870,Table1[Tag Number],Table1[Status],"-",0)="-",
        _xlfn.XLOOKUP(A870,Table2[Tag Number],Table2[Status],"-",0)="-",
        _xlfn.XLOOKUP(A870,Table3[Tag Number],Table3[Status],"-",0)="-",
        _xlfn.XLOOKUP(A870,Table4[Tag Number],Table4[Status],"-",0)="-"),
   "-")</f>
        <v>-</v>
      </c>
      <c r="I870" s="90"/>
      <c r="J870" s="90"/>
      <c r="K870" s="91"/>
      <c r="L870" s="91"/>
      <c r="M870" s="91"/>
      <c r="N870" s="92"/>
      <c r="O870" s="89"/>
      <c r="R870" t="b">
        <f t="shared" si="27"/>
        <v>0</v>
      </c>
    </row>
    <row r="871" spans="1:18" ht="15" thickBot="1" x14ac:dyDescent="0.35">
      <c r="A871" s="3" t="s">
        <v>1782</v>
      </c>
      <c r="B871" s="3" t="s">
        <v>1145</v>
      </c>
      <c r="C871" s="84">
        <f>IF(COUNTIF(Table1[Tag Number], A871), 1, 0)</f>
        <v>0</v>
      </c>
      <c r="D871" s="85">
        <f>IF(COUNTIF(Table2[Tag Number], A871), 1, 0)</f>
        <v>0</v>
      </c>
      <c r="E871" s="86">
        <f>IF(COUNTIF(Table3[Tag Number], A871), 1, 0)</f>
        <v>0</v>
      </c>
      <c r="F871" s="86">
        <f>IF(COUNTIF(Table4[Tag Number], A871), 1, 0)</f>
        <v>0</v>
      </c>
      <c r="G871" s="87">
        <f t="shared" si="28"/>
        <v>0</v>
      </c>
      <c r="H871" s="88" t="str" cm="1">
        <f t="array" ref="H871">_xlfn.IFS(OR(_xlfn.XLOOKUP(A871,Table1[Tag Number],Table1[Status],"-",0)="Dead",
        _xlfn.XLOOKUP(A871,Table2[Tag Number],Table2[Status],"-",0)="Dead",
        _xlfn.XLOOKUP(A871,Table3[Tag Number],Table3[Status],"-",0)="Dead",
        _xlfn.XLOOKUP(A871,Table4[Tag Number],Table4[Status],"-",0)="Dead"),"Dead",
     OR(_xlfn.XLOOKUP(A871,Table1[Tag Number],Table1[Status],"-",0)="Alive",
        _xlfn.XLOOKUP(A871,Table2[Tag Number],Table2[Status],"-",0)="Alive",
        _xlfn.XLOOKUP(A871,Table3[Tag Number],Table3[Status],"-",0)="Alive",
        _xlfn.XLOOKUP(A871,Table4[Tag Number],Table4[Status],"-",0)="Alive"),"Alive",
     OR(_xlfn.XLOOKUP(A871,Table1[Tag Number],Table1[Status],"-",0)="-",
        _xlfn.XLOOKUP(A871,Table2[Tag Number],Table2[Status],"-",0)="-",
        _xlfn.XLOOKUP(A871,Table3[Tag Number],Table3[Status],"-",0)="-",
        _xlfn.XLOOKUP(A871,Table4[Tag Number],Table4[Status],"-",0)="-"),
   "-")</f>
        <v>-</v>
      </c>
      <c r="I871" s="90"/>
      <c r="J871" s="90"/>
      <c r="K871" s="91"/>
      <c r="L871" s="91"/>
      <c r="M871" s="91"/>
      <c r="N871" s="92"/>
      <c r="O871" s="89"/>
      <c r="R871" t="b">
        <f t="shared" si="27"/>
        <v>0</v>
      </c>
    </row>
    <row r="872" spans="1:18" ht="15" thickBot="1" x14ac:dyDescent="0.35">
      <c r="A872" s="2" t="s">
        <v>1783</v>
      </c>
      <c r="B872" s="2" t="s">
        <v>1145</v>
      </c>
      <c r="C872" s="84">
        <f>IF(COUNTIF(Table1[Tag Number], A872), 1, 0)</f>
        <v>0</v>
      </c>
      <c r="D872" s="85">
        <f>IF(COUNTIF(Table2[Tag Number], A872), 1, 0)</f>
        <v>0</v>
      </c>
      <c r="E872" s="86">
        <f>IF(COUNTIF(Table3[Tag Number], A872), 1, 0)</f>
        <v>0</v>
      </c>
      <c r="F872" s="86">
        <f>IF(COUNTIF(Table4[Tag Number], A872), 1, 0)</f>
        <v>0</v>
      </c>
      <c r="G872" s="87">
        <f t="shared" si="28"/>
        <v>0</v>
      </c>
      <c r="H872" s="88" t="str" cm="1">
        <f t="array" ref="H872">_xlfn.IFS(OR(_xlfn.XLOOKUP(A872,Table1[Tag Number],Table1[Status],"-",0)="Dead",
        _xlfn.XLOOKUP(A872,Table2[Tag Number],Table2[Status],"-",0)="Dead",
        _xlfn.XLOOKUP(A872,Table3[Tag Number],Table3[Status],"-",0)="Dead",
        _xlfn.XLOOKUP(A872,Table4[Tag Number],Table4[Status],"-",0)="Dead"),"Dead",
     OR(_xlfn.XLOOKUP(A872,Table1[Tag Number],Table1[Status],"-",0)="Alive",
        _xlfn.XLOOKUP(A872,Table2[Tag Number],Table2[Status],"-",0)="Alive",
        _xlfn.XLOOKUP(A872,Table3[Tag Number],Table3[Status],"-",0)="Alive",
        _xlfn.XLOOKUP(A872,Table4[Tag Number],Table4[Status],"-",0)="Alive"),"Alive",
     OR(_xlfn.XLOOKUP(A872,Table1[Tag Number],Table1[Status],"-",0)="-",
        _xlfn.XLOOKUP(A872,Table2[Tag Number],Table2[Status],"-",0)="-",
        _xlfn.XLOOKUP(A872,Table3[Tag Number],Table3[Status],"-",0)="-",
        _xlfn.XLOOKUP(A872,Table4[Tag Number],Table4[Status],"-",0)="-"),
   "-")</f>
        <v>-</v>
      </c>
      <c r="I872" s="90"/>
      <c r="J872" s="90"/>
      <c r="K872" s="91"/>
      <c r="L872" s="91"/>
      <c r="M872" s="91"/>
      <c r="N872" s="92"/>
      <c r="O872" s="89"/>
      <c r="R872" t="b">
        <f t="shared" si="27"/>
        <v>0</v>
      </c>
    </row>
    <row r="873" spans="1:18" ht="15" thickBot="1" x14ac:dyDescent="0.35">
      <c r="A873" s="3" t="s">
        <v>1784</v>
      </c>
      <c r="B873" s="3" t="s">
        <v>1145</v>
      </c>
      <c r="C873" s="84">
        <f>IF(COUNTIF(Table1[Tag Number], A873), 1, 0)</f>
        <v>0</v>
      </c>
      <c r="D873" s="85">
        <f>IF(COUNTIF(Table2[Tag Number], A873), 1, 0)</f>
        <v>0</v>
      </c>
      <c r="E873" s="86">
        <f>IF(COUNTIF(Table3[Tag Number], A873), 1, 0)</f>
        <v>0</v>
      </c>
      <c r="F873" s="86">
        <f>IF(COUNTIF(Table4[Tag Number], A873), 1, 0)</f>
        <v>0</v>
      </c>
      <c r="G873" s="87">
        <f t="shared" si="28"/>
        <v>0</v>
      </c>
      <c r="H873" s="88" t="str" cm="1">
        <f t="array" ref="H873">_xlfn.IFS(OR(_xlfn.XLOOKUP(A873,Table1[Tag Number],Table1[Status],"-",0)="Dead",
        _xlfn.XLOOKUP(A873,Table2[Tag Number],Table2[Status],"-",0)="Dead",
        _xlfn.XLOOKUP(A873,Table3[Tag Number],Table3[Status],"-",0)="Dead",
        _xlfn.XLOOKUP(A873,Table4[Tag Number],Table4[Status],"-",0)="Dead"),"Dead",
     OR(_xlfn.XLOOKUP(A873,Table1[Tag Number],Table1[Status],"-",0)="Alive",
        _xlfn.XLOOKUP(A873,Table2[Tag Number],Table2[Status],"-",0)="Alive",
        _xlfn.XLOOKUP(A873,Table3[Tag Number],Table3[Status],"-",0)="Alive",
        _xlfn.XLOOKUP(A873,Table4[Tag Number],Table4[Status],"-",0)="Alive"),"Alive",
     OR(_xlfn.XLOOKUP(A873,Table1[Tag Number],Table1[Status],"-",0)="-",
        _xlfn.XLOOKUP(A873,Table2[Tag Number],Table2[Status],"-",0)="-",
        _xlfn.XLOOKUP(A873,Table3[Tag Number],Table3[Status],"-",0)="-",
        _xlfn.XLOOKUP(A873,Table4[Tag Number],Table4[Status],"-",0)="-"),
   "-")</f>
        <v>-</v>
      </c>
      <c r="I873" s="90"/>
      <c r="J873" s="90"/>
      <c r="K873" s="91"/>
      <c r="L873" s="91"/>
      <c r="M873" s="91"/>
      <c r="N873" s="92"/>
      <c r="O873" s="89"/>
      <c r="R873" t="b">
        <f t="shared" si="27"/>
        <v>0</v>
      </c>
    </row>
    <row r="874" spans="1:18" ht="15" thickBot="1" x14ac:dyDescent="0.35">
      <c r="A874" s="2" t="s">
        <v>1785</v>
      </c>
      <c r="B874" s="2" t="s">
        <v>1137</v>
      </c>
      <c r="C874" s="84">
        <f>IF(COUNTIF(Table1[Tag Number], A874), 1, 0)</f>
        <v>0</v>
      </c>
      <c r="D874" s="85">
        <f>IF(COUNTIF(Table2[Tag Number], A874), 1, 0)</f>
        <v>0</v>
      </c>
      <c r="E874" s="86">
        <f>IF(COUNTIF(Table3[Tag Number], A874), 1, 0)</f>
        <v>0</v>
      </c>
      <c r="F874" s="86">
        <f>IF(COUNTIF(Table4[Tag Number], A874), 1, 0)</f>
        <v>0</v>
      </c>
      <c r="G874" s="87">
        <f t="shared" si="28"/>
        <v>0</v>
      </c>
      <c r="H874" s="88" t="str" cm="1">
        <f t="array" ref="H874">_xlfn.IFS(OR(_xlfn.XLOOKUP(A874,Table1[Tag Number],Table1[Status],"-",0)="Dead",
        _xlfn.XLOOKUP(A874,Table2[Tag Number],Table2[Status],"-",0)="Dead",
        _xlfn.XLOOKUP(A874,Table3[Tag Number],Table3[Status],"-",0)="Dead",
        _xlfn.XLOOKUP(A874,Table4[Tag Number],Table4[Status],"-",0)="Dead"),"Dead",
     OR(_xlfn.XLOOKUP(A874,Table1[Tag Number],Table1[Status],"-",0)="Alive",
        _xlfn.XLOOKUP(A874,Table2[Tag Number],Table2[Status],"-",0)="Alive",
        _xlfn.XLOOKUP(A874,Table3[Tag Number],Table3[Status],"-",0)="Alive",
        _xlfn.XLOOKUP(A874,Table4[Tag Number],Table4[Status],"-",0)="Alive"),"Alive",
     OR(_xlfn.XLOOKUP(A874,Table1[Tag Number],Table1[Status],"-",0)="-",
        _xlfn.XLOOKUP(A874,Table2[Tag Number],Table2[Status],"-",0)="-",
        _xlfn.XLOOKUP(A874,Table3[Tag Number],Table3[Status],"-",0)="-",
        _xlfn.XLOOKUP(A874,Table4[Tag Number],Table4[Status],"-",0)="-"),
   "-")</f>
        <v>-</v>
      </c>
      <c r="I874" s="90"/>
      <c r="J874" s="90"/>
      <c r="K874" s="91"/>
      <c r="L874" s="91"/>
      <c r="M874" s="91"/>
      <c r="N874" s="92"/>
      <c r="O874" s="89"/>
      <c r="R874" t="b">
        <f t="shared" si="27"/>
        <v>0</v>
      </c>
    </row>
    <row r="875" spans="1:18" ht="15" thickBot="1" x14ac:dyDescent="0.35">
      <c r="A875" s="3" t="s">
        <v>257</v>
      </c>
      <c r="B875" s="3" t="s">
        <v>1145</v>
      </c>
      <c r="C875" s="84">
        <f>IF(COUNTIF(Table1[Tag Number], A875), 1, 0)</f>
        <v>0</v>
      </c>
      <c r="D875" s="85">
        <f>IF(COUNTIF(Table2[Tag Number], A875), 1, 0)</f>
        <v>1</v>
      </c>
      <c r="E875" s="86">
        <f>IF(COUNTIF(Table3[Tag Number], A875), 1, 0)</f>
        <v>0</v>
      </c>
      <c r="F875" s="86">
        <f>IF(COUNTIF(Table4[Tag Number], A875), 1, 0)</f>
        <v>0</v>
      </c>
      <c r="G875" s="87">
        <f t="shared" si="28"/>
        <v>1</v>
      </c>
      <c r="H875" s="88" t="str" cm="1">
        <f t="array" ref="H875">_xlfn.IFS(OR(_xlfn.XLOOKUP(A875,Table1[Tag Number],Table1[Status],"-",0)="Dead",
        _xlfn.XLOOKUP(A875,Table2[Tag Number],Table2[Status],"-",0)="Dead",
        _xlfn.XLOOKUP(A875,Table3[Tag Number],Table3[Status],"-",0)="Dead",
        _xlfn.XLOOKUP(A875,Table4[Tag Number],Table4[Status],"-",0)="Dead"),"Dead",
     OR(_xlfn.XLOOKUP(A875,Table1[Tag Number],Table1[Status],"-",0)="Alive",
        _xlfn.XLOOKUP(A875,Table2[Tag Number],Table2[Status],"-",0)="Alive",
        _xlfn.XLOOKUP(A875,Table3[Tag Number],Table3[Status],"-",0)="Alive",
        _xlfn.XLOOKUP(A875,Table4[Tag Number],Table4[Status],"-",0)="Alive"),"Alive",
     OR(_xlfn.XLOOKUP(A875,Table1[Tag Number],Table1[Status],"-",0)="-",
        _xlfn.XLOOKUP(A875,Table2[Tag Number],Table2[Status],"-",0)="-",
        _xlfn.XLOOKUP(A875,Table3[Tag Number],Table3[Status],"-",0)="-",
        _xlfn.XLOOKUP(A875,Table4[Tag Number],Table4[Status],"-",0)="-"),
   "-")</f>
        <v>Alive</v>
      </c>
      <c r="I875" s="90"/>
      <c r="J875" s="90"/>
      <c r="K875" s="91"/>
      <c r="L875" s="91"/>
      <c r="M875" s="91"/>
      <c r="N875" s="92"/>
      <c r="O875" s="89"/>
      <c r="R875" t="b">
        <f t="shared" si="27"/>
        <v>0</v>
      </c>
    </row>
    <row r="876" spans="1:18" ht="15" thickBot="1" x14ac:dyDescent="0.35">
      <c r="A876" s="2" t="s">
        <v>1786</v>
      </c>
      <c r="B876" s="2" t="s">
        <v>1145</v>
      </c>
      <c r="C876" s="84">
        <f>IF(COUNTIF(Table1[Tag Number], A876), 1, 0)</f>
        <v>0</v>
      </c>
      <c r="D876" s="85">
        <f>IF(COUNTIF(Table2[Tag Number], A876), 1, 0)</f>
        <v>0</v>
      </c>
      <c r="E876" s="86">
        <f>IF(COUNTIF(Table3[Tag Number], A876), 1, 0)</f>
        <v>0</v>
      </c>
      <c r="F876" s="86">
        <f>IF(COUNTIF(Table4[Tag Number], A876), 1, 0)</f>
        <v>0</v>
      </c>
      <c r="G876" s="87">
        <f t="shared" si="28"/>
        <v>0</v>
      </c>
      <c r="H876" s="88" t="str" cm="1">
        <f t="array" ref="H876">_xlfn.IFS(OR(_xlfn.XLOOKUP(A876,Table1[Tag Number],Table1[Status],"-",0)="Dead",
        _xlfn.XLOOKUP(A876,Table2[Tag Number],Table2[Status],"-",0)="Dead",
        _xlfn.XLOOKUP(A876,Table3[Tag Number],Table3[Status],"-",0)="Dead",
        _xlfn.XLOOKUP(A876,Table4[Tag Number],Table4[Status],"-",0)="Dead"),"Dead",
     OR(_xlfn.XLOOKUP(A876,Table1[Tag Number],Table1[Status],"-",0)="Alive",
        _xlfn.XLOOKUP(A876,Table2[Tag Number],Table2[Status],"-",0)="Alive",
        _xlfn.XLOOKUP(A876,Table3[Tag Number],Table3[Status],"-",0)="Alive",
        _xlfn.XLOOKUP(A876,Table4[Tag Number],Table4[Status],"-",0)="Alive"),"Alive",
     OR(_xlfn.XLOOKUP(A876,Table1[Tag Number],Table1[Status],"-",0)="-",
        _xlfn.XLOOKUP(A876,Table2[Tag Number],Table2[Status],"-",0)="-",
        _xlfn.XLOOKUP(A876,Table3[Tag Number],Table3[Status],"-",0)="-",
        _xlfn.XLOOKUP(A876,Table4[Tag Number],Table4[Status],"-",0)="-"),
   "-")</f>
        <v>-</v>
      </c>
      <c r="I876" s="90"/>
      <c r="J876" s="90"/>
      <c r="K876" s="91"/>
      <c r="L876" s="91"/>
      <c r="M876" s="91"/>
      <c r="N876" s="92"/>
      <c r="O876" s="89"/>
      <c r="R876" t="b">
        <f t="shared" si="27"/>
        <v>0</v>
      </c>
    </row>
    <row r="877" spans="1:18" ht="15" thickBot="1" x14ac:dyDescent="0.35">
      <c r="A877" s="3" t="s">
        <v>1787</v>
      </c>
      <c r="B877" s="3" t="s">
        <v>1145</v>
      </c>
      <c r="C877" s="84">
        <f>IF(COUNTIF(Table1[Tag Number], A877), 1, 0)</f>
        <v>0</v>
      </c>
      <c r="D877" s="85">
        <f>IF(COUNTIF(Table2[Tag Number], A877), 1, 0)</f>
        <v>0</v>
      </c>
      <c r="E877" s="86">
        <f>IF(COUNTIF(Table3[Tag Number], A877), 1, 0)</f>
        <v>0</v>
      </c>
      <c r="F877" s="86">
        <f>IF(COUNTIF(Table4[Tag Number], A877), 1, 0)</f>
        <v>0</v>
      </c>
      <c r="G877" s="87">
        <f t="shared" si="28"/>
        <v>0</v>
      </c>
      <c r="H877" s="88" t="str" cm="1">
        <f t="array" ref="H877">_xlfn.IFS(OR(_xlfn.XLOOKUP(A877,Table1[Tag Number],Table1[Status],"-",0)="Dead",
        _xlfn.XLOOKUP(A877,Table2[Tag Number],Table2[Status],"-",0)="Dead",
        _xlfn.XLOOKUP(A877,Table3[Tag Number],Table3[Status],"-",0)="Dead",
        _xlfn.XLOOKUP(A877,Table4[Tag Number],Table4[Status],"-",0)="Dead"),"Dead",
     OR(_xlfn.XLOOKUP(A877,Table1[Tag Number],Table1[Status],"-",0)="Alive",
        _xlfn.XLOOKUP(A877,Table2[Tag Number],Table2[Status],"-",0)="Alive",
        _xlfn.XLOOKUP(A877,Table3[Tag Number],Table3[Status],"-",0)="Alive",
        _xlfn.XLOOKUP(A877,Table4[Tag Number],Table4[Status],"-",0)="Alive"),"Alive",
     OR(_xlfn.XLOOKUP(A877,Table1[Tag Number],Table1[Status],"-",0)="-",
        _xlfn.XLOOKUP(A877,Table2[Tag Number],Table2[Status],"-",0)="-",
        _xlfn.XLOOKUP(A877,Table3[Tag Number],Table3[Status],"-",0)="-",
        _xlfn.XLOOKUP(A877,Table4[Tag Number],Table4[Status],"-",0)="-"),
   "-")</f>
        <v>-</v>
      </c>
      <c r="I877" s="90"/>
      <c r="J877" s="90"/>
      <c r="K877" s="91"/>
      <c r="L877" s="91"/>
      <c r="M877" s="91"/>
      <c r="N877" s="92"/>
      <c r="O877" s="89"/>
      <c r="R877" t="b">
        <f t="shared" si="27"/>
        <v>0</v>
      </c>
    </row>
    <row r="878" spans="1:18" ht="15" thickBot="1" x14ac:dyDescent="0.35">
      <c r="A878" s="2" t="s">
        <v>59</v>
      </c>
      <c r="B878" s="2" t="s">
        <v>1145</v>
      </c>
      <c r="C878" s="84">
        <f>IF(COUNTIF(Table1[Tag Number], A878), 1, 0)</f>
        <v>0</v>
      </c>
      <c r="D878" s="85">
        <f>IF(COUNTIF(Table2[Tag Number], A878), 1, 0)</f>
        <v>1</v>
      </c>
      <c r="E878" s="86">
        <f>IF(COUNTIF(Table3[Tag Number], A878), 1, 0)</f>
        <v>0</v>
      </c>
      <c r="F878" s="86">
        <f>IF(COUNTIF(Table4[Tag Number], A878), 1, 0)</f>
        <v>0</v>
      </c>
      <c r="G878" s="87">
        <f t="shared" si="28"/>
        <v>1</v>
      </c>
      <c r="H878" s="88" t="str" cm="1">
        <f t="array" ref="H878">_xlfn.IFS(OR(_xlfn.XLOOKUP(A878,Table1[Tag Number],Table1[Status],"-",0)="Dead",
        _xlfn.XLOOKUP(A878,Table2[Tag Number],Table2[Status],"-",0)="Dead",
        _xlfn.XLOOKUP(A878,Table3[Tag Number],Table3[Status],"-",0)="Dead",
        _xlfn.XLOOKUP(A878,Table4[Tag Number],Table4[Status],"-",0)="Dead"),"Dead",
     OR(_xlfn.XLOOKUP(A878,Table1[Tag Number],Table1[Status],"-",0)="Alive",
        _xlfn.XLOOKUP(A878,Table2[Tag Number],Table2[Status],"-",0)="Alive",
        _xlfn.XLOOKUP(A878,Table3[Tag Number],Table3[Status],"-",0)="Alive",
        _xlfn.XLOOKUP(A878,Table4[Tag Number],Table4[Status],"-",0)="Alive"),"Alive",
     OR(_xlfn.XLOOKUP(A878,Table1[Tag Number],Table1[Status],"-",0)="-",
        _xlfn.XLOOKUP(A878,Table2[Tag Number],Table2[Status],"-",0)="-",
        _xlfn.XLOOKUP(A878,Table3[Tag Number],Table3[Status],"-",0)="-",
        _xlfn.XLOOKUP(A878,Table4[Tag Number],Table4[Status],"-",0)="-"),
   "-")</f>
        <v>Dead</v>
      </c>
      <c r="I878" s="90"/>
      <c r="J878" s="90"/>
      <c r="K878" s="91"/>
      <c r="L878" s="91"/>
      <c r="M878" s="91"/>
      <c r="N878" s="92"/>
      <c r="O878" s="89"/>
      <c r="R878" t="b">
        <f t="shared" si="27"/>
        <v>0</v>
      </c>
    </row>
    <row r="879" spans="1:18" ht="15" thickBot="1" x14ac:dyDescent="0.35">
      <c r="A879" s="3" t="s">
        <v>1788</v>
      </c>
      <c r="B879" s="3" t="s">
        <v>1145</v>
      </c>
      <c r="C879" s="84">
        <f>IF(COUNTIF(Table1[Tag Number], A879), 1, 0)</f>
        <v>0</v>
      </c>
      <c r="D879" s="85">
        <f>IF(COUNTIF(Table2[Tag Number], A879), 1, 0)</f>
        <v>0</v>
      </c>
      <c r="E879" s="86">
        <f>IF(COUNTIF(Table3[Tag Number], A879), 1, 0)</f>
        <v>0</v>
      </c>
      <c r="F879" s="86">
        <f>IF(COUNTIF(Table4[Tag Number], A879), 1, 0)</f>
        <v>0</v>
      </c>
      <c r="G879" s="87">
        <f t="shared" si="28"/>
        <v>0</v>
      </c>
      <c r="H879" s="88" t="str" cm="1">
        <f t="array" ref="H879">_xlfn.IFS(OR(_xlfn.XLOOKUP(A879,Table1[Tag Number],Table1[Status],"-",0)="Dead",
        _xlfn.XLOOKUP(A879,Table2[Tag Number],Table2[Status],"-",0)="Dead",
        _xlfn.XLOOKUP(A879,Table3[Tag Number],Table3[Status],"-",0)="Dead",
        _xlfn.XLOOKUP(A879,Table4[Tag Number],Table4[Status],"-",0)="Dead"),"Dead",
     OR(_xlfn.XLOOKUP(A879,Table1[Tag Number],Table1[Status],"-",0)="Alive",
        _xlfn.XLOOKUP(A879,Table2[Tag Number],Table2[Status],"-",0)="Alive",
        _xlfn.XLOOKUP(A879,Table3[Tag Number],Table3[Status],"-",0)="Alive",
        _xlfn.XLOOKUP(A879,Table4[Tag Number],Table4[Status],"-",0)="Alive"),"Alive",
     OR(_xlfn.XLOOKUP(A879,Table1[Tag Number],Table1[Status],"-",0)="-",
        _xlfn.XLOOKUP(A879,Table2[Tag Number],Table2[Status],"-",0)="-",
        _xlfn.XLOOKUP(A879,Table3[Tag Number],Table3[Status],"-",0)="-",
        _xlfn.XLOOKUP(A879,Table4[Tag Number],Table4[Status],"-",0)="-"),
   "-")</f>
        <v>-</v>
      </c>
      <c r="I879" s="90"/>
      <c r="J879" s="90"/>
      <c r="K879" s="91"/>
      <c r="L879" s="91"/>
      <c r="M879" s="91"/>
      <c r="N879" s="92"/>
      <c r="O879" s="89"/>
      <c r="R879" t="b">
        <f t="shared" si="27"/>
        <v>0</v>
      </c>
    </row>
    <row r="880" spans="1:18" ht="15" thickBot="1" x14ac:dyDescent="0.35">
      <c r="A880" s="2" t="s">
        <v>1789</v>
      </c>
      <c r="B880" s="2" t="s">
        <v>1137</v>
      </c>
      <c r="C880" s="84">
        <f>IF(COUNTIF(Table1[Tag Number], A880), 1, 0)</f>
        <v>0</v>
      </c>
      <c r="D880" s="85">
        <f>IF(COUNTIF(Table2[Tag Number], A880), 1, 0)</f>
        <v>0</v>
      </c>
      <c r="E880" s="86">
        <f>IF(COUNTIF(Table3[Tag Number], A880), 1, 0)</f>
        <v>0</v>
      </c>
      <c r="F880" s="86">
        <f>IF(COUNTIF(Table4[Tag Number], A880), 1, 0)</f>
        <v>0</v>
      </c>
      <c r="G880" s="87">
        <f t="shared" si="28"/>
        <v>0</v>
      </c>
      <c r="H880" s="88" t="str" cm="1">
        <f t="array" ref="H880">_xlfn.IFS(OR(_xlfn.XLOOKUP(A880,Table1[Tag Number],Table1[Status],"-",0)="Dead",
        _xlfn.XLOOKUP(A880,Table2[Tag Number],Table2[Status],"-",0)="Dead",
        _xlfn.XLOOKUP(A880,Table3[Tag Number],Table3[Status],"-",0)="Dead",
        _xlfn.XLOOKUP(A880,Table4[Tag Number],Table4[Status],"-",0)="Dead"),"Dead",
     OR(_xlfn.XLOOKUP(A880,Table1[Tag Number],Table1[Status],"-",0)="Alive",
        _xlfn.XLOOKUP(A880,Table2[Tag Number],Table2[Status],"-",0)="Alive",
        _xlfn.XLOOKUP(A880,Table3[Tag Number],Table3[Status],"-",0)="Alive",
        _xlfn.XLOOKUP(A880,Table4[Tag Number],Table4[Status],"-",0)="Alive"),"Alive",
     OR(_xlfn.XLOOKUP(A880,Table1[Tag Number],Table1[Status],"-",0)="-",
        _xlfn.XLOOKUP(A880,Table2[Tag Number],Table2[Status],"-",0)="-",
        _xlfn.XLOOKUP(A880,Table3[Tag Number],Table3[Status],"-",0)="-",
        _xlfn.XLOOKUP(A880,Table4[Tag Number],Table4[Status],"-",0)="-"),
   "-")</f>
        <v>-</v>
      </c>
      <c r="I880" s="90"/>
      <c r="J880" s="90"/>
      <c r="K880" s="91"/>
      <c r="L880" s="91"/>
      <c r="M880" s="91"/>
      <c r="N880" s="92"/>
      <c r="O880" s="89"/>
      <c r="R880" t="b">
        <f t="shared" si="27"/>
        <v>0</v>
      </c>
    </row>
    <row r="881" spans="1:18" ht="15" thickBot="1" x14ac:dyDescent="0.35">
      <c r="A881" s="3" t="s">
        <v>1790</v>
      </c>
      <c r="B881" s="3" t="s">
        <v>1145</v>
      </c>
      <c r="C881" s="84">
        <f>IF(COUNTIF(Table1[Tag Number], A881), 1, 0)</f>
        <v>0</v>
      </c>
      <c r="D881" s="85">
        <f>IF(COUNTIF(Table2[Tag Number], A881), 1, 0)</f>
        <v>0</v>
      </c>
      <c r="E881" s="86">
        <f>IF(COUNTIF(Table3[Tag Number], A881), 1, 0)</f>
        <v>0</v>
      </c>
      <c r="F881" s="86">
        <f>IF(COUNTIF(Table4[Tag Number], A881), 1, 0)</f>
        <v>0</v>
      </c>
      <c r="G881" s="87">
        <f t="shared" si="28"/>
        <v>0</v>
      </c>
      <c r="H881" s="88" t="str" cm="1">
        <f t="array" ref="H881">_xlfn.IFS(OR(_xlfn.XLOOKUP(A881,Table1[Tag Number],Table1[Status],"-",0)="Dead",
        _xlfn.XLOOKUP(A881,Table2[Tag Number],Table2[Status],"-",0)="Dead",
        _xlfn.XLOOKUP(A881,Table3[Tag Number],Table3[Status],"-",0)="Dead",
        _xlfn.XLOOKUP(A881,Table4[Tag Number],Table4[Status],"-",0)="Dead"),"Dead",
     OR(_xlfn.XLOOKUP(A881,Table1[Tag Number],Table1[Status],"-",0)="Alive",
        _xlfn.XLOOKUP(A881,Table2[Tag Number],Table2[Status],"-",0)="Alive",
        _xlfn.XLOOKUP(A881,Table3[Tag Number],Table3[Status],"-",0)="Alive",
        _xlfn.XLOOKUP(A881,Table4[Tag Number],Table4[Status],"-",0)="Alive"),"Alive",
     OR(_xlfn.XLOOKUP(A881,Table1[Tag Number],Table1[Status],"-",0)="-",
        _xlfn.XLOOKUP(A881,Table2[Tag Number],Table2[Status],"-",0)="-",
        _xlfn.XLOOKUP(A881,Table3[Tag Number],Table3[Status],"-",0)="-",
        _xlfn.XLOOKUP(A881,Table4[Tag Number],Table4[Status],"-",0)="-"),
   "-")</f>
        <v>-</v>
      </c>
      <c r="I881" s="90"/>
      <c r="J881" s="90"/>
      <c r="K881" s="91"/>
      <c r="L881" s="91"/>
      <c r="M881" s="91"/>
      <c r="N881" s="92"/>
      <c r="O881" s="89"/>
      <c r="R881" t="b">
        <f t="shared" si="27"/>
        <v>0</v>
      </c>
    </row>
    <row r="882" spans="1:18" ht="15" thickBot="1" x14ac:dyDescent="0.35">
      <c r="A882" s="2" t="s">
        <v>454</v>
      </c>
      <c r="B882" s="2" t="s">
        <v>1137</v>
      </c>
      <c r="C882" s="84">
        <f>IF(COUNTIF(Table1[Tag Number], A882), 1, 0)</f>
        <v>0</v>
      </c>
      <c r="D882" s="85">
        <f>IF(COUNTIF(Table2[Tag Number], A882), 1, 0)</f>
        <v>0</v>
      </c>
      <c r="E882" s="86">
        <f>IF(COUNTIF(Table3[Tag Number], A882), 1, 0)</f>
        <v>0</v>
      </c>
      <c r="F882" s="86">
        <f>IF(COUNTIF(Table4[Tag Number], A882), 1, 0)</f>
        <v>0</v>
      </c>
      <c r="G882" s="87">
        <f t="shared" si="28"/>
        <v>0</v>
      </c>
      <c r="H882" s="88" t="str" cm="1">
        <f t="array" ref="H882">_xlfn.IFS(OR(_xlfn.XLOOKUP(A882,Table1[Tag Number],Table1[Status],"-",0)="Dead",
        _xlfn.XLOOKUP(A882,Table2[Tag Number],Table2[Status],"-",0)="Dead",
        _xlfn.XLOOKUP(A882,Table3[Tag Number],Table3[Status],"-",0)="Dead",
        _xlfn.XLOOKUP(A882,Table4[Tag Number],Table4[Status],"-",0)="Dead"),"Dead",
     OR(_xlfn.XLOOKUP(A882,Table1[Tag Number],Table1[Status],"-",0)="Alive",
        _xlfn.XLOOKUP(A882,Table2[Tag Number],Table2[Status],"-",0)="Alive",
        _xlfn.XLOOKUP(A882,Table3[Tag Number],Table3[Status],"-",0)="Alive",
        _xlfn.XLOOKUP(A882,Table4[Tag Number],Table4[Status],"-",0)="Alive"),"Alive",
     OR(_xlfn.XLOOKUP(A882,Table1[Tag Number],Table1[Status],"-",0)="-",
        _xlfn.XLOOKUP(A882,Table2[Tag Number],Table2[Status],"-",0)="-",
        _xlfn.XLOOKUP(A882,Table3[Tag Number],Table3[Status],"-",0)="-",
        _xlfn.XLOOKUP(A882,Table4[Tag Number],Table4[Status],"-",0)="-"),
   "-")</f>
        <v>-</v>
      </c>
      <c r="I882" s="90"/>
      <c r="J882" s="90"/>
      <c r="K882" s="91"/>
      <c r="L882" s="91"/>
      <c r="M882" s="91"/>
      <c r="N882" s="92"/>
      <c r="O882" s="89"/>
      <c r="R882" t="b">
        <f t="shared" si="27"/>
        <v>0</v>
      </c>
    </row>
    <row r="883" spans="1:18" ht="15" thickBot="1" x14ac:dyDescent="0.35">
      <c r="A883" s="3" t="s">
        <v>1791</v>
      </c>
      <c r="B883" s="3" t="s">
        <v>1145</v>
      </c>
      <c r="C883" s="84">
        <f>IF(COUNTIF(Table1[Tag Number], A883), 1, 0)</f>
        <v>0</v>
      </c>
      <c r="D883" s="85">
        <f>IF(COUNTIF(Table2[Tag Number], A883), 1, 0)</f>
        <v>0</v>
      </c>
      <c r="E883" s="86">
        <f>IF(COUNTIF(Table3[Tag Number], A883), 1, 0)</f>
        <v>0</v>
      </c>
      <c r="F883" s="86">
        <f>IF(COUNTIF(Table4[Tag Number], A883), 1, 0)</f>
        <v>0</v>
      </c>
      <c r="G883" s="87">
        <f t="shared" si="28"/>
        <v>0</v>
      </c>
      <c r="H883" s="88" t="str" cm="1">
        <f t="array" ref="H883">_xlfn.IFS(OR(_xlfn.XLOOKUP(A883,Table1[Tag Number],Table1[Status],"-",0)="Dead",
        _xlfn.XLOOKUP(A883,Table2[Tag Number],Table2[Status],"-",0)="Dead",
        _xlfn.XLOOKUP(A883,Table3[Tag Number],Table3[Status],"-",0)="Dead",
        _xlfn.XLOOKUP(A883,Table4[Tag Number],Table4[Status],"-",0)="Dead"),"Dead",
     OR(_xlfn.XLOOKUP(A883,Table1[Tag Number],Table1[Status],"-",0)="Alive",
        _xlfn.XLOOKUP(A883,Table2[Tag Number],Table2[Status],"-",0)="Alive",
        _xlfn.XLOOKUP(A883,Table3[Tag Number],Table3[Status],"-",0)="Alive",
        _xlfn.XLOOKUP(A883,Table4[Tag Number],Table4[Status],"-",0)="Alive"),"Alive",
     OR(_xlfn.XLOOKUP(A883,Table1[Tag Number],Table1[Status],"-",0)="-",
        _xlfn.XLOOKUP(A883,Table2[Tag Number],Table2[Status],"-",0)="-",
        _xlfn.XLOOKUP(A883,Table3[Tag Number],Table3[Status],"-",0)="-",
        _xlfn.XLOOKUP(A883,Table4[Tag Number],Table4[Status],"-",0)="-"),
   "-")</f>
        <v>-</v>
      </c>
      <c r="I883" s="90"/>
      <c r="J883" s="90"/>
      <c r="K883" s="91"/>
      <c r="L883" s="91"/>
      <c r="M883" s="91"/>
      <c r="N883" s="92"/>
      <c r="O883" s="89"/>
      <c r="R883" t="b">
        <f t="shared" si="27"/>
        <v>0</v>
      </c>
    </row>
    <row r="884" spans="1:18" ht="15" thickBot="1" x14ac:dyDescent="0.35">
      <c r="A884" s="2" t="s">
        <v>1792</v>
      </c>
      <c r="B884" s="2" t="s">
        <v>1145</v>
      </c>
      <c r="C884" s="84">
        <f>IF(COUNTIF(Table1[Tag Number], A884), 1, 0)</f>
        <v>0</v>
      </c>
      <c r="D884" s="85">
        <f>IF(COUNTIF(Table2[Tag Number], A884), 1, 0)</f>
        <v>0</v>
      </c>
      <c r="E884" s="86">
        <f>IF(COUNTIF(Table3[Tag Number], A884), 1, 0)</f>
        <v>0</v>
      </c>
      <c r="F884" s="86">
        <f>IF(COUNTIF(Table4[Tag Number], A884), 1, 0)</f>
        <v>0</v>
      </c>
      <c r="G884" s="87">
        <f t="shared" si="28"/>
        <v>0</v>
      </c>
      <c r="H884" s="88" t="str" cm="1">
        <f t="array" ref="H884">_xlfn.IFS(OR(_xlfn.XLOOKUP(A884,Table1[Tag Number],Table1[Status],"-",0)="Dead",
        _xlfn.XLOOKUP(A884,Table2[Tag Number],Table2[Status],"-",0)="Dead",
        _xlfn.XLOOKUP(A884,Table3[Tag Number],Table3[Status],"-",0)="Dead",
        _xlfn.XLOOKUP(A884,Table4[Tag Number],Table4[Status],"-",0)="Dead"),"Dead",
     OR(_xlfn.XLOOKUP(A884,Table1[Tag Number],Table1[Status],"-",0)="Alive",
        _xlfn.XLOOKUP(A884,Table2[Tag Number],Table2[Status],"-",0)="Alive",
        _xlfn.XLOOKUP(A884,Table3[Tag Number],Table3[Status],"-",0)="Alive",
        _xlfn.XLOOKUP(A884,Table4[Tag Number],Table4[Status],"-",0)="Alive"),"Alive",
     OR(_xlfn.XLOOKUP(A884,Table1[Tag Number],Table1[Status],"-",0)="-",
        _xlfn.XLOOKUP(A884,Table2[Tag Number],Table2[Status],"-",0)="-",
        _xlfn.XLOOKUP(A884,Table3[Tag Number],Table3[Status],"-",0)="-",
        _xlfn.XLOOKUP(A884,Table4[Tag Number],Table4[Status],"-",0)="-"),
   "-")</f>
        <v>-</v>
      </c>
      <c r="I884" s="90"/>
      <c r="J884" s="90"/>
      <c r="K884" s="91"/>
      <c r="L884" s="91"/>
      <c r="M884" s="91"/>
      <c r="N884" s="92"/>
      <c r="O884" s="89"/>
      <c r="R884" t="b">
        <f t="shared" si="27"/>
        <v>0</v>
      </c>
    </row>
    <row r="885" spans="1:18" ht="15" thickBot="1" x14ac:dyDescent="0.35">
      <c r="A885" s="93" t="s">
        <v>1793</v>
      </c>
      <c r="B885" s="93" t="s">
        <v>1145</v>
      </c>
      <c r="C885" s="84">
        <f>IF(COUNTIF(Table1[Tag Number], A885), 1, 0)</f>
        <v>0</v>
      </c>
      <c r="D885" s="85">
        <f>IF(COUNTIF(Table2[Tag Number], A885), 1, 0)</f>
        <v>0</v>
      </c>
      <c r="E885" s="86">
        <f>IF(COUNTIF(Table3[Tag Number], A885), 1, 0)</f>
        <v>0</v>
      </c>
      <c r="F885" s="86">
        <f>IF(COUNTIF(Table4[Tag Number], A885), 1, 0)</f>
        <v>0</v>
      </c>
      <c r="G885" s="87">
        <f t="shared" si="28"/>
        <v>0</v>
      </c>
      <c r="H885" s="88" t="str" cm="1">
        <f t="array" ref="H885">_xlfn.IFS(OR(_xlfn.XLOOKUP(A885,Table1[Tag Number],Table1[Status],"-",0)="Dead",
        _xlfn.XLOOKUP(A885,Table2[Tag Number],Table2[Status],"-",0)="Dead",
        _xlfn.XLOOKUP(A885,Table3[Tag Number],Table3[Status],"-",0)="Dead",
        _xlfn.XLOOKUP(A885,Table4[Tag Number],Table4[Status],"-",0)="Dead"),"Dead",
     OR(_xlfn.XLOOKUP(A885,Table1[Tag Number],Table1[Status],"-",0)="Alive",
        _xlfn.XLOOKUP(A885,Table2[Tag Number],Table2[Status],"-",0)="Alive",
        _xlfn.XLOOKUP(A885,Table3[Tag Number],Table3[Status],"-",0)="Alive",
        _xlfn.XLOOKUP(A885,Table4[Tag Number],Table4[Status],"-",0)="Alive"),"Alive",
     OR(_xlfn.XLOOKUP(A885,Table1[Tag Number],Table1[Status],"-",0)="-",
        _xlfn.XLOOKUP(A885,Table2[Tag Number],Table2[Status],"-",0)="-",
        _xlfn.XLOOKUP(A885,Table3[Tag Number],Table3[Status],"-",0)="-",
        _xlfn.XLOOKUP(A885,Table4[Tag Number],Table4[Status],"-",0)="-"),
   "-")</f>
        <v>-</v>
      </c>
      <c r="I885" s="90"/>
      <c r="J885" s="90"/>
      <c r="K885" s="91"/>
      <c r="L885" s="91"/>
      <c r="M885" s="91"/>
      <c r="N885" s="92"/>
      <c r="O885" s="89"/>
      <c r="R885" t="b">
        <f t="shared" si="27"/>
        <v>0</v>
      </c>
    </row>
    <row r="886" spans="1:18" ht="15" thickBot="1" x14ac:dyDescent="0.35">
      <c r="A886" s="2" t="s">
        <v>1794</v>
      </c>
      <c r="B886" s="2" t="s">
        <v>1145</v>
      </c>
      <c r="C886" s="84">
        <f>IF(COUNTIF(Table1[Tag Number], A886), 1, 0)</f>
        <v>0</v>
      </c>
      <c r="D886" s="85">
        <f>IF(COUNTIF(Table2[Tag Number], A886), 1, 0)</f>
        <v>0</v>
      </c>
      <c r="E886" s="86">
        <f>IF(COUNTIF(Table3[Tag Number], A886), 1, 0)</f>
        <v>0</v>
      </c>
      <c r="F886" s="86">
        <f>IF(COUNTIF(Table4[Tag Number], A886), 1, 0)</f>
        <v>0</v>
      </c>
      <c r="G886" s="87">
        <f t="shared" si="28"/>
        <v>0</v>
      </c>
      <c r="H886" s="88" t="str" cm="1">
        <f t="array" ref="H886">_xlfn.IFS(OR(_xlfn.XLOOKUP(A886,Table1[Tag Number],Table1[Status],"-",0)="Dead",
        _xlfn.XLOOKUP(A886,Table2[Tag Number],Table2[Status],"-",0)="Dead",
        _xlfn.XLOOKUP(A886,Table3[Tag Number],Table3[Status],"-",0)="Dead",
        _xlfn.XLOOKUP(A886,Table4[Tag Number],Table4[Status],"-",0)="Dead"),"Dead",
     OR(_xlfn.XLOOKUP(A886,Table1[Tag Number],Table1[Status],"-",0)="Alive",
        _xlfn.XLOOKUP(A886,Table2[Tag Number],Table2[Status],"-",0)="Alive",
        _xlfn.XLOOKUP(A886,Table3[Tag Number],Table3[Status],"-",0)="Alive",
        _xlfn.XLOOKUP(A886,Table4[Tag Number],Table4[Status],"-",0)="Alive"),"Alive",
     OR(_xlfn.XLOOKUP(A886,Table1[Tag Number],Table1[Status],"-",0)="-",
        _xlfn.XLOOKUP(A886,Table2[Tag Number],Table2[Status],"-",0)="-",
        _xlfn.XLOOKUP(A886,Table3[Tag Number],Table3[Status],"-",0)="-",
        _xlfn.XLOOKUP(A886,Table4[Tag Number],Table4[Status],"-",0)="-"),
   "-")</f>
        <v>-</v>
      </c>
      <c r="I886" s="90"/>
      <c r="J886" s="90"/>
      <c r="K886" s="91"/>
      <c r="L886" s="91"/>
      <c r="M886" s="91"/>
      <c r="N886" s="92"/>
      <c r="O886" s="89"/>
      <c r="R886" t="b">
        <f t="shared" si="27"/>
        <v>0</v>
      </c>
    </row>
    <row r="887" spans="1:18" ht="15" thickBot="1" x14ac:dyDescent="0.35">
      <c r="A887" s="3" t="s">
        <v>1795</v>
      </c>
      <c r="B887" s="3" t="s">
        <v>1145</v>
      </c>
      <c r="C887" s="84">
        <f>IF(COUNTIF(Table1[Tag Number], A887), 1, 0)</f>
        <v>0</v>
      </c>
      <c r="D887" s="85">
        <f>IF(COUNTIF(Table2[Tag Number], A887), 1, 0)</f>
        <v>0</v>
      </c>
      <c r="E887" s="86">
        <f>IF(COUNTIF(Table3[Tag Number], A887), 1, 0)</f>
        <v>0</v>
      </c>
      <c r="F887" s="86">
        <f>IF(COUNTIF(Table4[Tag Number], A887), 1, 0)</f>
        <v>0</v>
      </c>
      <c r="G887" s="87">
        <f t="shared" si="28"/>
        <v>0</v>
      </c>
      <c r="H887" s="88" t="str" cm="1">
        <f t="array" ref="H887">_xlfn.IFS(OR(_xlfn.XLOOKUP(A887,Table1[Tag Number],Table1[Status],"-",0)="Dead",
        _xlfn.XLOOKUP(A887,Table2[Tag Number],Table2[Status],"-",0)="Dead",
        _xlfn.XLOOKUP(A887,Table3[Tag Number],Table3[Status],"-",0)="Dead",
        _xlfn.XLOOKUP(A887,Table4[Tag Number],Table4[Status],"-",0)="Dead"),"Dead",
     OR(_xlfn.XLOOKUP(A887,Table1[Tag Number],Table1[Status],"-",0)="Alive",
        _xlfn.XLOOKUP(A887,Table2[Tag Number],Table2[Status],"-",0)="Alive",
        _xlfn.XLOOKUP(A887,Table3[Tag Number],Table3[Status],"-",0)="Alive",
        _xlfn.XLOOKUP(A887,Table4[Tag Number],Table4[Status],"-",0)="Alive"),"Alive",
     OR(_xlfn.XLOOKUP(A887,Table1[Tag Number],Table1[Status],"-",0)="-",
        _xlfn.XLOOKUP(A887,Table2[Tag Number],Table2[Status],"-",0)="-",
        _xlfn.XLOOKUP(A887,Table3[Tag Number],Table3[Status],"-",0)="-",
        _xlfn.XLOOKUP(A887,Table4[Tag Number],Table4[Status],"-",0)="-"),
   "-")</f>
        <v>-</v>
      </c>
      <c r="I887" s="90"/>
      <c r="J887" s="90"/>
      <c r="K887" s="91"/>
      <c r="L887" s="91"/>
      <c r="M887" s="91"/>
      <c r="N887" s="92"/>
      <c r="O887" s="89"/>
      <c r="R887" t="b">
        <f t="shared" si="27"/>
        <v>0</v>
      </c>
    </row>
    <row r="888" spans="1:18" ht="15" thickBot="1" x14ac:dyDescent="0.35">
      <c r="A888" s="2" t="s">
        <v>1796</v>
      </c>
      <c r="B888" s="2" t="s">
        <v>1137</v>
      </c>
      <c r="C888" s="84">
        <f>IF(COUNTIF(Table1[Tag Number], A888), 1, 0)</f>
        <v>0</v>
      </c>
      <c r="D888" s="85">
        <f>IF(COUNTIF(Table2[Tag Number], A888), 1, 0)</f>
        <v>0</v>
      </c>
      <c r="E888" s="86">
        <f>IF(COUNTIF(Table3[Tag Number], A888), 1, 0)</f>
        <v>0</v>
      </c>
      <c r="F888" s="86">
        <f>IF(COUNTIF(Table4[Tag Number], A888), 1, 0)</f>
        <v>0</v>
      </c>
      <c r="G888" s="87">
        <f t="shared" si="28"/>
        <v>0</v>
      </c>
      <c r="H888" s="88" t="str" cm="1">
        <f t="array" ref="H888">_xlfn.IFS(OR(_xlfn.XLOOKUP(A888,Table1[Tag Number],Table1[Status],"-",0)="Dead",
        _xlfn.XLOOKUP(A888,Table2[Tag Number],Table2[Status],"-",0)="Dead",
        _xlfn.XLOOKUP(A888,Table3[Tag Number],Table3[Status],"-",0)="Dead",
        _xlfn.XLOOKUP(A888,Table4[Tag Number],Table4[Status],"-",0)="Dead"),"Dead",
     OR(_xlfn.XLOOKUP(A888,Table1[Tag Number],Table1[Status],"-",0)="Alive",
        _xlfn.XLOOKUP(A888,Table2[Tag Number],Table2[Status],"-",0)="Alive",
        _xlfn.XLOOKUP(A888,Table3[Tag Number],Table3[Status],"-",0)="Alive",
        _xlfn.XLOOKUP(A888,Table4[Tag Number],Table4[Status],"-",0)="Alive"),"Alive",
     OR(_xlfn.XLOOKUP(A888,Table1[Tag Number],Table1[Status],"-",0)="-",
        _xlfn.XLOOKUP(A888,Table2[Tag Number],Table2[Status],"-",0)="-",
        _xlfn.XLOOKUP(A888,Table3[Tag Number],Table3[Status],"-",0)="-",
        _xlfn.XLOOKUP(A888,Table4[Tag Number],Table4[Status],"-",0)="-"),
   "-")</f>
        <v>-</v>
      </c>
      <c r="I888" s="90"/>
      <c r="J888" s="90"/>
      <c r="K888" s="91"/>
      <c r="L888" s="91"/>
      <c r="M888" s="91"/>
      <c r="N888" s="92"/>
      <c r="O888" s="89"/>
      <c r="R888" t="b">
        <f t="shared" si="27"/>
        <v>0</v>
      </c>
    </row>
    <row r="889" spans="1:18" ht="15" thickBot="1" x14ac:dyDescent="0.35">
      <c r="A889" s="3" t="s">
        <v>854</v>
      </c>
      <c r="B889" s="3" t="s">
        <v>1137</v>
      </c>
      <c r="C889" s="84">
        <f>IF(COUNTIF(Table1[Tag Number], A889), 1, 0)</f>
        <v>0</v>
      </c>
      <c r="D889" s="85">
        <f>IF(COUNTIF(Table2[Tag Number], A889), 1, 0)</f>
        <v>0</v>
      </c>
      <c r="E889" s="86">
        <f>IF(COUNTIF(Table3[Tag Number], A889), 1, 0)</f>
        <v>0</v>
      </c>
      <c r="F889" s="86">
        <f>IF(COUNTIF(Table4[Tag Number], A889), 1, 0)</f>
        <v>0</v>
      </c>
      <c r="G889" s="87">
        <f t="shared" si="28"/>
        <v>0</v>
      </c>
      <c r="H889" s="88" t="str" cm="1">
        <f t="array" ref="H889">_xlfn.IFS(OR(_xlfn.XLOOKUP(A889,Table1[Tag Number],Table1[Status],"-",0)="Dead",
        _xlfn.XLOOKUP(A889,Table2[Tag Number],Table2[Status],"-",0)="Dead",
        _xlfn.XLOOKUP(A889,Table3[Tag Number],Table3[Status],"-",0)="Dead",
        _xlfn.XLOOKUP(A889,Table4[Tag Number],Table4[Status],"-",0)="Dead"),"Dead",
     OR(_xlfn.XLOOKUP(A889,Table1[Tag Number],Table1[Status],"-",0)="Alive",
        _xlfn.XLOOKUP(A889,Table2[Tag Number],Table2[Status],"-",0)="Alive",
        _xlfn.XLOOKUP(A889,Table3[Tag Number],Table3[Status],"-",0)="Alive",
        _xlfn.XLOOKUP(A889,Table4[Tag Number],Table4[Status],"-",0)="Alive"),"Alive",
     OR(_xlfn.XLOOKUP(A889,Table1[Tag Number],Table1[Status],"-",0)="-",
        _xlfn.XLOOKUP(A889,Table2[Tag Number],Table2[Status],"-",0)="-",
        _xlfn.XLOOKUP(A889,Table3[Tag Number],Table3[Status],"-",0)="-",
        _xlfn.XLOOKUP(A889,Table4[Tag Number],Table4[Status],"-",0)="-"),
   "-")</f>
        <v>-</v>
      </c>
      <c r="I889" s="90"/>
      <c r="J889" s="90"/>
      <c r="K889" s="91"/>
      <c r="L889" s="91"/>
      <c r="M889" s="91"/>
      <c r="N889" s="92"/>
      <c r="O889" s="89"/>
      <c r="R889" t="b">
        <f t="shared" si="27"/>
        <v>0</v>
      </c>
    </row>
    <row r="890" spans="1:18" ht="15" thickBot="1" x14ac:dyDescent="0.35">
      <c r="A890" s="2" t="s">
        <v>1797</v>
      </c>
      <c r="B890" s="2" t="s">
        <v>1145</v>
      </c>
      <c r="C890" s="84">
        <f>IF(COUNTIF(Table1[Tag Number], A890), 1, 0)</f>
        <v>0</v>
      </c>
      <c r="D890" s="85">
        <f>IF(COUNTIF(Table2[Tag Number], A890), 1, 0)</f>
        <v>0</v>
      </c>
      <c r="E890" s="86">
        <f>IF(COUNTIF(Table3[Tag Number], A890), 1, 0)</f>
        <v>0</v>
      </c>
      <c r="F890" s="86">
        <f>IF(COUNTIF(Table4[Tag Number], A890), 1, 0)</f>
        <v>0</v>
      </c>
      <c r="G890" s="87">
        <f t="shared" si="28"/>
        <v>0</v>
      </c>
      <c r="H890" s="88" t="str" cm="1">
        <f t="array" ref="H890">_xlfn.IFS(OR(_xlfn.XLOOKUP(A890,Table1[Tag Number],Table1[Status],"-",0)="Dead",
        _xlfn.XLOOKUP(A890,Table2[Tag Number],Table2[Status],"-",0)="Dead",
        _xlfn.XLOOKUP(A890,Table3[Tag Number],Table3[Status],"-",0)="Dead",
        _xlfn.XLOOKUP(A890,Table4[Tag Number],Table4[Status],"-",0)="Dead"),"Dead",
     OR(_xlfn.XLOOKUP(A890,Table1[Tag Number],Table1[Status],"-",0)="Alive",
        _xlfn.XLOOKUP(A890,Table2[Tag Number],Table2[Status],"-",0)="Alive",
        _xlfn.XLOOKUP(A890,Table3[Tag Number],Table3[Status],"-",0)="Alive",
        _xlfn.XLOOKUP(A890,Table4[Tag Number],Table4[Status],"-",0)="Alive"),"Alive",
     OR(_xlfn.XLOOKUP(A890,Table1[Tag Number],Table1[Status],"-",0)="-",
        _xlfn.XLOOKUP(A890,Table2[Tag Number],Table2[Status],"-",0)="-",
        _xlfn.XLOOKUP(A890,Table3[Tag Number],Table3[Status],"-",0)="-",
        _xlfn.XLOOKUP(A890,Table4[Tag Number],Table4[Status],"-",0)="-"),
   "-")</f>
        <v>-</v>
      </c>
      <c r="I890" s="90"/>
      <c r="J890" s="90"/>
      <c r="K890" s="91"/>
      <c r="L890" s="91"/>
      <c r="M890" s="91"/>
      <c r="N890" s="92"/>
      <c r="O890" s="89"/>
      <c r="R890" t="b">
        <f t="shared" si="27"/>
        <v>0</v>
      </c>
    </row>
    <row r="891" spans="1:18" ht="15" thickBot="1" x14ac:dyDescent="0.35">
      <c r="A891" s="3" t="s">
        <v>1798</v>
      </c>
      <c r="B891" s="3" t="s">
        <v>1137</v>
      </c>
      <c r="C891" s="84">
        <f>IF(COUNTIF(Table1[Tag Number], A891), 1, 0)</f>
        <v>0</v>
      </c>
      <c r="D891" s="85">
        <f>IF(COUNTIF(Table2[Tag Number], A891), 1, 0)</f>
        <v>0</v>
      </c>
      <c r="E891" s="86">
        <f>IF(COUNTIF(Table3[Tag Number], A891), 1, 0)</f>
        <v>0</v>
      </c>
      <c r="F891" s="86">
        <f>IF(COUNTIF(Table4[Tag Number], A891), 1, 0)</f>
        <v>0</v>
      </c>
      <c r="G891" s="87">
        <f t="shared" si="28"/>
        <v>0</v>
      </c>
      <c r="H891" s="88" t="str" cm="1">
        <f t="array" ref="H891">_xlfn.IFS(OR(_xlfn.XLOOKUP(A891,Table1[Tag Number],Table1[Status],"-",0)="Dead",
        _xlfn.XLOOKUP(A891,Table2[Tag Number],Table2[Status],"-",0)="Dead",
        _xlfn.XLOOKUP(A891,Table3[Tag Number],Table3[Status],"-",0)="Dead",
        _xlfn.XLOOKUP(A891,Table4[Tag Number],Table4[Status],"-",0)="Dead"),"Dead",
     OR(_xlfn.XLOOKUP(A891,Table1[Tag Number],Table1[Status],"-",0)="Alive",
        _xlfn.XLOOKUP(A891,Table2[Tag Number],Table2[Status],"-",0)="Alive",
        _xlfn.XLOOKUP(A891,Table3[Tag Number],Table3[Status],"-",0)="Alive",
        _xlfn.XLOOKUP(A891,Table4[Tag Number],Table4[Status],"-",0)="Alive"),"Alive",
     OR(_xlfn.XLOOKUP(A891,Table1[Tag Number],Table1[Status],"-",0)="-",
        _xlfn.XLOOKUP(A891,Table2[Tag Number],Table2[Status],"-",0)="-",
        _xlfn.XLOOKUP(A891,Table3[Tag Number],Table3[Status],"-",0)="-",
        _xlfn.XLOOKUP(A891,Table4[Tag Number],Table4[Status],"-",0)="-"),
   "-")</f>
        <v>-</v>
      </c>
      <c r="I891" s="90"/>
      <c r="J891" s="90"/>
      <c r="K891" s="91"/>
      <c r="L891" s="91"/>
      <c r="M891" s="91"/>
      <c r="N891" s="92"/>
      <c r="O891" s="89"/>
      <c r="R891" t="b">
        <f t="shared" si="27"/>
        <v>0</v>
      </c>
    </row>
    <row r="892" spans="1:18" ht="15" thickBot="1" x14ac:dyDescent="0.35">
      <c r="A892" s="2" t="s">
        <v>1799</v>
      </c>
      <c r="B892" s="2" t="s">
        <v>1137</v>
      </c>
      <c r="C892" s="84">
        <f>IF(COUNTIF(Table1[Tag Number], A892), 1, 0)</f>
        <v>0</v>
      </c>
      <c r="D892" s="85">
        <f>IF(COUNTIF(Table2[Tag Number], A892), 1, 0)</f>
        <v>0</v>
      </c>
      <c r="E892" s="86">
        <f>IF(COUNTIF(Table3[Tag Number], A892), 1, 0)</f>
        <v>0</v>
      </c>
      <c r="F892" s="86">
        <f>IF(COUNTIF(Table4[Tag Number], A892), 1, 0)</f>
        <v>0</v>
      </c>
      <c r="G892" s="87">
        <f t="shared" si="28"/>
        <v>0</v>
      </c>
      <c r="H892" s="88" t="str" cm="1">
        <f t="array" ref="H892">_xlfn.IFS(OR(_xlfn.XLOOKUP(A892,Table1[Tag Number],Table1[Status],"-",0)="Dead",
        _xlfn.XLOOKUP(A892,Table2[Tag Number],Table2[Status],"-",0)="Dead",
        _xlfn.XLOOKUP(A892,Table3[Tag Number],Table3[Status],"-",0)="Dead",
        _xlfn.XLOOKUP(A892,Table4[Tag Number],Table4[Status],"-",0)="Dead"),"Dead",
     OR(_xlfn.XLOOKUP(A892,Table1[Tag Number],Table1[Status],"-",0)="Alive",
        _xlfn.XLOOKUP(A892,Table2[Tag Number],Table2[Status],"-",0)="Alive",
        _xlfn.XLOOKUP(A892,Table3[Tag Number],Table3[Status],"-",0)="Alive",
        _xlfn.XLOOKUP(A892,Table4[Tag Number],Table4[Status],"-",0)="Alive"),"Alive",
     OR(_xlfn.XLOOKUP(A892,Table1[Tag Number],Table1[Status],"-",0)="-",
        _xlfn.XLOOKUP(A892,Table2[Tag Number],Table2[Status],"-",0)="-",
        _xlfn.XLOOKUP(A892,Table3[Tag Number],Table3[Status],"-",0)="-",
        _xlfn.XLOOKUP(A892,Table4[Tag Number],Table4[Status],"-",0)="-"),
   "-")</f>
        <v>-</v>
      </c>
      <c r="I892" s="90"/>
      <c r="J892" s="90"/>
      <c r="K892" s="91"/>
      <c r="L892" s="91"/>
      <c r="M892" s="91"/>
      <c r="N892" s="92"/>
      <c r="O892" s="89"/>
      <c r="R892" t="b">
        <f t="shared" si="27"/>
        <v>0</v>
      </c>
    </row>
    <row r="893" spans="1:18" ht="15" thickBot="1" x14ac:dyDescent="0.35">
      <c r="A893" s="3" t="s">
        <v>298</v>
      </c>
      <c r="B893" s="3" t="s">
        <v>1145</v>
      </c>
      <c r="C893" s="84">
        <f>IF(COUNTIF(Table1[Tag Number], A893), 1, 0)</f>
        <v>1</v>
      </c>
      <c r="D893" s="85">
        <f>IF(COUNTIF(Table2[Tag Number], A893), 1, 0)</f>
        <v>0</v>
      </c>
      <c r="E893" s="86">
        <f>IF(COUNTIF(Table3[Tag Number], A893), 1, 0)</f>
        <v>0</v>
      </c>
      <c r="F893" s="86">
        <f>IF(COUNTIF(Table4[Tag Number], A893), 1, 0)</f>
        <v>0</v>
      </c>
      <c r="G893" s="87">
        <f t="shared" si="28"/>
        <v>1</v>
      </c>
      <c r="H893" s="88" t="str" cm="1">
        <f t="array" ref="H893">_xlfn.IFS(OR(_xlfn.XLOOKUP(A893,Table1[Tag Number],Table1[Status],"-",0)="Dead",
        _xlfn.XLOOKUP(A893,Table2[Tag Number],Table2[Status],"-",0)="Dead",
        _xlfn.XLOOKUP(A893,Table3[Tag Number],Table3[Status],"-",0)="Dead",
        _xlfn.XLOOKUP(A893,Table4[Tag Number],Table4[Status],"-",0)="Dead"),"Dead",
     OR(_xlfn.XLOOKUP(A893,Table1[Tag Number],Table1[Status],"-",0)="Alive",
        _xlfn.XLOOKUP(A893,Table2[Tag Number],Table2[Status],"-",0)="Alive",
        _xlfn.XLOOKUP(A893,Table3[Tag Number],Table3[Status],"-",0)="Alive",
        _xlfn.XLOOKUP(A893,Table4[Tag Number],Table4[Status],"-",0)="Alive"),"Alive",
     OR(_xlfn.XLOOKUP(A893,Table1[Tag Number],Table1[Status],"-",0)="-",
        _xlfn.XLOOKUP(A893,Table2[Tag Number],Table2[Status],"-",0)="-",
        _xlfn.XLOOKUP(A893,Table3[Tag Number],Table3[Status],"-",0)="-",
        _xlfn.XLOOKUP(A893,Table4[Tag Number],Table4[Status],"-",0)="-"),
   "-")</f>
        <v>Dead</v>
      </c>
      <c r="I893" s="90"/>
      <c r="J893" s="90"/>
      <c r="K893" s="91"/>
      <c r="L893" s="91"/>
      <c r="M893" s="91"/>
      <c r="N893" s="92"/>
      <c r="O893" s="89"/>
      <c r="R893" t="b">
        <f t="shared" si="27"/>
        <v>0</v>
      </c>
    </row>
    <row r="894" spans="1:18" ht="15" thickBot="1" x14ac:dyDescent="0.35">
      <c r="A894" s="2" t="s">
        <v>1800</v>
      </c>
      <c r="B894" s="2" t="s">
        <v>1145</v>
      </c>
      <c r="C894" s="84">
        <f>IF(COUNTIF(Table1[Tag Number], A894), 1, 0)</f>
        <v>0</v>
      </c>
      <c r="D894" s="85">
        <f>IF(COUNTIF(Table2[Tag Number], A894), 1, 0)</f>
        <v>0</v>
      </c>
      <c r="E894" s="86">
        <f>IF(COUNTIF(Table3[Tag Number], A894), 1, 0)</f>
        <v>0</v>
      </c>
      <c r="F894" s="86">
        <f>IF(COUNTIF(Table4[Tag Number], A894), 1, 0)</f>
        <v>0</v>
      </c>
      <c r="G894" s="87">
        <f t="shared" si="28"/>
        <v>0</v>
      </c>
      <c r="H894" s="88" t="str" cm="1">
        <f t="array" ref="H894">_xlfn.IFS(OR(_xlfn.XLOOKUP(A894,Table1[Tag Number],Table1[Status],"-",0)="Dead",
        _xlfn.XLOOKUP(A894,Table2[Tag Number],Table2[Status],"-",0)="Dead",
        _xlfn.XLOOKUP(A894,Table3[Tag Number],Table3[Status],"-",0)="Dead",
        _xlfn.XLOOKUP(A894,Table4[Tag Number],Table4[Status],"-",0)="Dead"),"Dead",
     OR(_xlfn.XLOOKUP(A894,Table1[Tag Number],Table1[Status],"-",0)="Alive",
        _xlfn.XLOOKUP(A894,Table2[Tag Number],Table2[Status],"-",0)="Alive",
        _xlfn.XLOOKUP(A894,Table3[Tag Number],Table3[Status],"-",0)="Alive",
        _xlfn.XLOOKUP(A894,Table4[Tag Number],Table4[Status],"-",0)="Alive"),"Alive",
     OR(_xlfn.XLOOKUP(A894,Table1[Tag Number],Table1[Status],"-",0)="-",
        _xlfn.XLOOKUP(A894,Table2[Tag Number],Table2[Status],"-",0)="-",
        _xlfn.XLOOKUP(A894,Table3[Tag Number],Table3[Status],"-",0)="-",
        _xlfn.XLOOKUP(A894,Table4[Tag Number],Table4[Status],"-",0)="-"),
   "-")</f>
        <v>-</v>
      </c>
      <c r="I894" s="90"/>
      <c r="J894" s="90"/>
      <c r="K894" s="91"/>
      <c r="L894" s="91"/>
      <c r="M894" s="91"/>
      <c r="N894" s="92"/>
      <c r="O894" s="89"/>
      <c r="R894" t="b">
        <f t="shared" si="27"/>
        <v>0</v>
      </c>
    </row>
    <row r="895" spans="1:18" ht="15" thickBot="1" x14ac:dyDescent="0.35">
      <c r="A895" s="3" t="s">
        <v>875</v>
      </c>
      <c r="B895" s="3" t="s">
        <v>1137</v>
      </c>
      <c r="C895" s="84">
        <f>IF(COUNTIF(Table1[Tag Number], A895), 1, 0)</f>
        <v>0</v>
      </c>
      <c r="D895" s="85">
        <f>IF(COUNTIF(Table2[Tag Number], A895), 1, 0)</f>
        <v>0</v>
      </c>
      <c r="E895" s="86">
        <f>IF(COUNTIF(Table3[Tag Number], A895), 1, 0)</f>
        <v>0</v>
      </c>
      <c r="F895" s="86">
        <f>IF(COUNTIF(Table4[Tag Number], A895), 1, 0)</f>
        <v>0</v>
      </c>
      <c r="G895" s="87">
        <f t="shared" si="28"/>
        <v>0</v>
      </c>
      <c r="H895" s="88" t="str" cm="1">
        <f t="array" ref="H895">_xlfn.IFS(OR(_xlfn.XLOOKUP(A895,Table1[Tag Number],Table1[Status],"-",0)="Dead",
        _xlfn.XLOOKUP(A895,Table2[Tag Number],Table2[Status],"-",0)="Dead",
        _xlfn.XLOOKUP(A895,Table3[Tag Number],Table3[Status],"-",0)="Dead",
        _xlfn.XLOOKUP(A895,Table4[Tag Number],Table4[Status],"-",0)="Dead"),"Dead",
     OR(_xlfn.XLOOKUP(A895,Table1[Tag Number],Table1[Status],"-",0)="Alive",
        _xlfn.XLOOKUP(A895,Table2[Tag Number],Table2[Status],"-",0)="Alive",
        _xlfn.XLOOKUP(A895,Table3[Tag Number],Table3[Status],"-",0)="Alive",
        _xlfn.XLOOKUP(A895,Table4[Tag Number],Table4[Status],"-",0)="Alive"),"Alive",
     OR(_xlfn.XLOOKUP(A895,Table1[Tag Number],Table1[Status],"-",0)="-",
        _xlfn.XLOOKUP(A895,Table2[Tag Number],Table2[Status],"-",0)="-",
        _xlfn.XLOOKUP(A895,Table3[Tag Number],Table3[Status],"-",0)="-",
        _xlfn.XLOOKUP(A895,Table4[Tag Number],Table4[Status],"-",0)="-"),
   "-")</f>
        <v>-</v>
      </c>
      <c r="I895" s="90"/>
      <c r="J895" s="90"/>
      <c r="K895" s="91"/>
      <c r="L895" s="91"/>
      <c r="M895" s="91"/>
      <c r="N895" s="92"/>
      <c r="O895" s="89"/>
      <c r="R895" t="b">
        <f t="shared" si="27"/>
        <v>0</v>
      </c>
    </row>
    <row r="896" spans="1:18" ht="15" thickBot="1" x14ac:dyDescent="0.35">
      <c r="A896" s="2" t="s">
        <v>782</v>
      </c>
      <c r="B896" s="2" t="s">
        <v>1137</v>
      </c>
      <c r="C896" s="84">
        <f>IF(COUNTIF(Table1[Tag Number], A896), 1, 0)</f>
        <v>0</v>
      </c>
      <c r="D896" s="85">
        <f>IF(COUNTIF(Table2[Tag Number], A896), 1, 0)</f>
        <v>0</v>
      </c>
      <c r="E896" s="86">
        <f>IF(COUNTIF(Table3[Tag Number], A896), 1, 0)</f>
        <v>0</v>
      </c>
      <c r="F896" s="86">
        <f>IF(COUNTIF(Table4[Tag Number], A896), 1, 0)</f>
        <v>0</v>
      </c>
      <c r="G896" s="87">
        <f t="shared" si="28"/>
        <v>0</v>
      </c>
      <c r="H896" s="88" t="str" cm="1">
        <f t="array" ref="H896">_xlfn.IFS(OR(_xlfn.XLOOKUP(A896,Table1[Tag Number],Table1[Status],"-",0)="Dead",
        _xlfn.XLOOKUP(A896,Table2[Tag Number],Table2[Status],"-",0)="Dead",
        _xlfn.XLOOKUP(A896,Table3[Tag Number],Table3[Status],"-",0)="Dead",
        _xlfn.XLOOKUP(A896,Table4[Tag Number],Table4[Status],"-",0)="Dead"),"Dead",
     OR(_xlfn.XLOOKUP(A896,Table1[Tag Number],Table1[Status],"-",0)="Alive",
        _xlfn.XLOOKUP(A896,Table2[Tag Number],Table2[Status],"-",0)="Alive",
        _xlfn.XLOOKUP(A896,Table3[Tag Number],Table3[Status],"-",0)="Alive",
        _xlfn.XLOOKUP(A896,Table4[Tag Number],Table4[Status],"-",0)="Alive"),"Alive",
     OR(_xlfn.XLOOKUP(A896,Table1[Tag Number],Table1[Status],"-",0)="-",
        _xlfn.XLOOKUP(A896,Table2[Tag Number],Table2[Status],"-",0)="-",
        _xlfn.XLOOKUP(A896,Table3[Tag Number],Table3[Status],"-",0)="-",
        _xlfn.XLOOKUP(A896,Table4[Tag Number],Table4[Status],"-",0)="-"),
   "-")</f>
        <v>-</v>
      </c>
      <c r="I896" s="90"/>
      <c r="J896" s="90"/>
      <c r="K896" s="91"/>
      <c r="L896" s="91"/>
      <c r="M896" s="91"/>
      <c r="N896" s="92"/>
      <c r="O896" s="89"/>
      <c r="R896" t="b">
        <f t="shared" si="27"/>
        <v>0</v>
      </c>
    </row>
    <row r="897" spans="1:18" ht="15" thickBot="1" x14ac:dyDescent="0.35">
      <c r="A897" s="3" t="s">
        <v>1801</v>
      </c>
      <c r="B897" s="3" t="s">
        <v>1145</v>
      </c>
      <c r="C897" s="84">
        <f>IF(COUNTIF(Table1[Tag Number], A897), 1, 0)</f>
        <v>0</v>
      </c>
      <c r="D897" s="85">
        <f>IF(COUNTIF(Table2[Tag Number], A897), 1, 0)</f>
        <v>0</v>
      </c>
      <c r="E897" s="86">
        <f>IF(COUNTIF(Table3[Tag Number], A897), 1, 0)</f>
        <v>0</v>
      </c>
      <c r="F897" s="86">
        <f>IF(COUNTIF(Table4[Tag Number], A897), 1, 0)</f>
        <v>0</v>
      </c>
      <c r="G897" s="87">
        <f t="shared" si="28"/>
        <v>0</v>
      </c>
      <c r="H897" s="88" t="str" cm="1">
        <f t="array" ref="H897">_xlfn.IFS(OR(_xlfn.XLOOKUP(A897,Table1[Tag Number],Table1[Status],"-",0)="Dead",
        _xlfn.XLOOKUP(A897,Table2[Tag Number],Table2[Status],"-",0)="Dead",
        _xlfn.XLOOKUP(A897,Table3[Tag Number],Table3[Status],"-",0)="Dead",
        _xlfn.XLOOKUP(A897,Table4[Tag Number],Table4[Status],"-",0)="Dead"),"Dead",
     OR(_xlfn.XLOOKUP(A897,Table1[Tag Number],Table1[Status],"-",0)="Alive",
        _xlfn.XLOOKUP(A897,Table2[Tag Number],Table2[Status],"-",0)="Alive",
        _xlfn.XLOOKUP(A897,Table3[Tag Number],Table3[Status],"-",0)="Alive",
        _xlfn.XLOOKUP(A897,Table4[Tag Number],Table4[Status],"-",0)="Alive"),"Alive",
     OR(_xlfn.XLOOKUP(A897,Table1[Tag Number],Table1[Status],"-",0)="-",
        _xlfn.XLOOKUP(A897,Table2[Tag Number],Table2[Status],"-",0)="-",
        _xlfn.XLOOKUP(A897,Table3[Tag Number],Table3[Status],"-",0)="-",
        _xlfn.XLOOKUP(A897,Table4[Tag Number],Table4[Status],"-",0)="-"),
   "-")</f>
        <v>-</v>
      </c>
      <c r="I897" s="90"/>
      <c r="J897" s="90"/>
      <c r="K897" s="91"/>
      <c r="L897" s="91"/>
      <c r="M897" s="91"/>
      <c r="N897" s="92"/>
      <c r="O897" s="89"/>
      <c r="R897" t="b">
        <f t="shared" si="27"/>
        <v>0</v>
      </c>
    </row>
    <row r="898" spans="1:18" ht="15" thickBot="1" x14ac:dyDescent="0.35">
      <c r="A898" s="2" t="s">
        <v>650</v>
      </c>
      <c r="B898" s="2" t="s">
        <v>1137</v>
      </c>
      <c r="C898" s="84">
        <f>IF(COUNTIF(Table1[Tag Number], A898), 1, 0)</f>
        <v>0</v>
      </c>
      <c r="D898" s="85">
        <f>IF(COUNTIF(Table2[Tag Number], A898), 1, 0)</f>
        <v>0</v>
      </c>
      <c r="E898" s="86">
        <f>IF(COUNTIF(Table3[Tag Number], A898), 1, 0)</f>
        <v>0</v>
      </c>
      <c r="F898" s="86">
        <f>IF(COUNTIF(Table4[Tag Number], A898), 1, 0)</f>
        <v>0</v>
      </c>
      <c r="G898" s="87">
        <f t="shared" si="28"/>
        <v>0</v>
      </c>
      <c r="H898" s="88" t="str" cm="1">
        <f t="array" ref="H898">_xlfn.IFS(OR(_xlfn.XLOOKUP(A898,Table1[Tag Number],Table1[Status],"-",0)="Dead",
        _xlfn.XLOOKUP(A898,Table2[Tag Number],Table2[Status],"-",0)="Dead",
        _xlfn.XLOOKUP(A898,Table3[Tag Number],Table3[Status],"-",0)="Dead",
        _xlfn.XLOOKUP(A898,Table4[Tag Number],Table4[Status],"-",0)="Dead"),"Dead",
     OR(_xlfn.XLOOKUP(A898,Table1[Tag Number],Table1[Status],"-",0)="Alive",
        _xlfn.XLOOKUP(A898,Table2[Tag Number],Table2[Status],"-",0)="Alive",
        _xlfn.XLOOKUP(A898,Table3[Tag Number],Table3[Status],"-",0)="Alive",
        _xlfn.XLOOKUP(A898,Table4[Tag Number],Table4[Status],"-",0)="Alive"),"Alive",
     OR(_xlfn.XLOOKUP(A898,Table1[Tag Number],Table1[Status],"-",0)="-",
        _xlfn.XLOOKUP(A898,Table2[Tag Number],Table2[Status],"-",0)="-",
        _xlfn.XLOOKUP(A898,Table3[Tag Number],Table3[Status],"-",0)="-",
        _xlfn.XLOOKUP(A898,Table4[Tag Number],Table4[Status],"-",0)="-"),
   "-")</f>
        <v>-</v>
      </c>
      <c r="I898" s="90"/>
      <c r="J898" s="90"/>
      <c r="K898" s="91"/>
      <c r="L898" s="91"/>
      <c r="M898" s="91"/>
      <c r="N898" s="92"/>
      <c r="O898" s="89"/>
      <c r="R898" t="b">
        <f t="shared" si="27"/>
        <v>0</v>
      </c>
    </row>
    <row r="899" spans="1:18" ht="15" thickBot="1" x14ac:dyDescent="0.35">
      <c r="A899" s="3" t="s">
        <v>1802</v>
      </c>
      <c r="B899" s="3" t="s">
        <v>1145</v>
      </c>
      <c r="C899" s="84">
        <f>IF(COUNTIF(Table1[Tag Number], A899), 1, 0)</f>
        <v>0</v>
      </c>
      <c r="D899" s="85">
        <f>IF(COUNTIF(Table2[Tag Number], A899), 1, 0)</f>
        <v>0</v>
      </c>
      <c r="E899" s="86">
        <f>IF(COUNTIF(Table3[Tag Number], A899), 1, 0)</f>
        <v>0</v>
      </c>
      <c r="F899" s="86">
        <f>IF(COUNTIF(Table4[Tag Number], A899), 1, 0)</f>
        <v>0</v>
      </c>
      <c r="G899" s="87">
        <f t="shared" si="28"/>
        <v>0</v>
      </c>
      <c r="H899" s="88" t="str" cm="1">
        <f t="array" ref="H899">_xlfn.IFS(OR(_xlfn.XLOOKUP(A899,Table1[Tag Number],Table1[Status],"-",0)="Dead",
        _xlfn.XLOOKUP(A899,Table2[Tag Number],Table2[Status],"-",0)="Dead",
        _xlfn.XLOOKUP(A899,Table3[Tag Number],Table3[Status],"-",0)="Dead",
        _xlfn.XLOOKUP(A899,Table4[Tag Number],Table4[Status],"-",0)="Dead"),"Dead",
     OR(_xlfn.XLOOKUP(A899,Table1[Tag Number],Table1[Status],"-",0)="Alive",
        _xlfn.XLOOKUP(A899,Table2[Tag Number],Table2[Status],"-",0)="Alive",
        _xlfn.XLOOKUP(A899,Table3[Tag Number],Table3[Status],"-",0)="Alive",
        _xlfn.XLOOKUP(A899,Table4[Tag Number],Table4[Status],"-",0)="Alive"),"Alive",
     OR(_xlfn.XLOOKUP(A899,Table1[Tag Number],Table1[Status],"-",0)="-",
        _xlfn.XLOOKUP(A899,Table2[Tag Number],Table2[Status],"-",0)="-",
        _xlfn.XLOOKUP(A899,Table3[Tag Number],Table3[Status],"-",0)="-",
        _xlfn.XLOOKUP(A899,Table4[Tag Number],Table4[Status],"-",0)="-"),
   "-")</f>
        <v>-</v>
      </c>
      <c r="I899" s="90"/>
      <c r="J899" s="90"/>
      <c r="K899" s="91"/>
      <c r="L899" s="91"/>
      <c r="M899" s="91"/>
      <c r="N899" s="92"/>
      <c r="O899" s="89"/>
      <c r="R899" t="b">
        <f t="shared" si="27"/>
        <v>0</v>
      </c>
    </row>
    <row r="900" spans="1:18" ht="15" thickBot="1" x14ac:dyDescent="0.35">
      <c r="A900" s="2" t="s">
        <v>1803</v>
      </c>
      <c r="B900" s="2" t="s">
        <v>1145</v>
      </c>
      <c r="C900" s="84">
        <f>IF(COUNTIF(Table1[Tag Number], A900), 1, 0)</f>
        <v>0</v>
      </c>
      <c r="D900" s="85">
        <f>IF(COUNTIF(Table2[Tag Number], A900), 1, 0)</f>
        <v>0</v>
      </c>
      <c r="E900" s="86">
        <f>IF(COUNTIF(Table3[Tag Number], A900), 1, 0)</f>
        <v>0</v>
      </c>
      <c r="F900" s="86">
        <f>IF(COUNTIF(Table4[Tag Number], A900), 1, 0)</f>
        <v>0</v>
      </c>
      <c r="G900" s="87">
        <f t="shared" si="28"/>
        <v>0</v>
      </c>
      <c r="H900" s="88" t="str" cm="1">
        <f t="array" ref="H900">_xlfn.IFS(OR(_xlfn.XLOOKUP(A900,Table1[Tag Number],Table1[Status],"-",0)="Dead",
        _xlfn.XLOOKUP(A900,Table2[Tag Number],Table2[Status],"-",0)="Dead",
        _xlfn.XLOOKUP(A900,Table3[Tag Number],Table3[Status],"-",0)="Dead",
        _xlfn.XLOOKUP(A900,Table4[Tag Number],Table4[Status],"-",0)="Dead"),"Dead",
     OR(_xlfn.XLOOKUP(A900,Table1[Tag Number],Table1[Status],"-",0)="Alive",
        _xlfn.XLOOKUP(A900,Table2[Tag Number],Table2[Status],"-",0)="Alive",
        _xlfn.XLOOKUP(A900,Table3[Tag Number],Table3[Status],"-",0)="Alive",
        _xlfn.XLOOKUP(A900,Table4[Tag Number],Table4[Status],"-",0)="Alive"),"Alive",
     OR(_xlfn.XLOOKUP(A900,Table1[Tag Number],Table1[Status],"-",0)="-",
        _xlfn.XLOOKUP(A900,Table2[Tag Number],Table2[Status],"-",0)="-",
        _xlfn.XLOOKUP(A900,Table3[Tag Number],Table3[Status],"-",0)="-",
        _xlfn.XLOOKUP(A900,Table4[Tag Number],Table4[Status],"-",0)="-"),
   "-")</f>
        <v>-</v>
      </c>
      <c r="I900" s="90"/>
      <c r="J900" s="90"/>
      <c r="K900" s="91"/>
      <c r="L900" s="91"/>
      <c r="M900" s="91"/>
      <c r="N900" s="92"/>
      <c r="O900" s="89"/>
      <c r="R900" t="b">
        <f t="shared" ref="R900:R963" si="29">IF(G900&gt;1,A900)</f>
        <v>0</v>
      </c>
    </row>
    <row r="901" spans="1:18" ht="15" thickBot="1" x14ac:dyDescent="0.35">
      <c r="A901" s="3" t="s">
        <v>1804</v>
      </c>
      <c r="B901" s="3" t="s">
        <v>1145</v>
      </c>
      <c r="C901" s="84">
        <f>IF(COUNTIF(Table1[Tag Number], A901), 1, 0)</f>
        <v>0</v>
      </c>
      <c r="D901" s="85">
        <f>IF(COUNTIF(Table2[Tag Number], A901), 1, 0)</f>
        <v>0</v>
      </c>
      <c r="E901" s="86">
        <f>IF(COUNTIF(Table3[Tag Number], A901), 1, 0)</f>
        <v>0</v>
      </c>
      <c r="F901" s="86">
        <f>IF(COUNTIF(Table4[Tag Number], A901), 1, 0)</f>
        <v>0</v>
      </c>
      <c r="G901" s="87">
        <f t="shared" ref="G901:G964" si="30">SUM(C901:F901)</f>
        <v>0</v>
      </c>
      <c r="H901" s="88" t="str" cm="1">
        <f t="array" ref="H901">_xlfn.IFS(OR(_xlfn.XLOOKUP(A901,Table1[Tag Number],Table1[Status],"-",0)="Dead",
        _xlfn.XLOOKUP(A901,Table2[Tag Number],Table2[Status],"-",0)="Dead",
        _xlfn.XLOOKUP(A901,Table3[Tag Number],Table3[Status],"-",0)="Dead",
        _xlfn.XLOOKUP(A901,Table4[Tag Number],Table4[Status],"-",0)="Dead"),"Dead",
     OR(_xlfn.XLOOKUP(A901,Table1[Tag Number],Table1[Status],"-",0)="Alive",
        _xlfn.XLOOKUP(A901,Table2[Tag Number],Table2[Status],"-",0)="Alive",
        _xlfn.XLOOKUP(A901,Table3[Tag Number],Table3[Status],"-",0)="Alive",
        _xlfn.XLOOKUP(A901,Table4[Tag Number],Table4[Status],"-",0)="Alive"),"Alive",
     OR(_xlfn.XLOOKUP(A901,Table1[Tag Number],Table1[Status],"-",0)="-",
        _xlfn.XLOOKUP(A901,Table2[Tag Number],Table2[Status],"-",0)="-",
        _xlfn.XLOOKUP(A901,Table3[Tag Number],Table3[Status],"-",0)="-",
        _xlfn.XLOOKUP(A901,Table4[Tag Number],Table4[Status],"-",0)="-"),
   "-")</f>
        <v>-</v>
      </c>
      <c r="I901" s="90"/>
      <c r="J901" s="90"/>
      <c r="K901" s="91"/>
      <c r="L901" s="91"/>
      <c r="M901" s="91"/>
      <c r="N901" s="92"/>
      <c r="O901" s="89"/>
      <c r="R901" t="b">
        <f t="shared" si="29"/>
        <v>0</v>
      </c>
    </row>
    <row r="902" spans="1:18" ht="15" thickBot="1" x14ac:dyDescent="0.35">
      <c r="A902" s="2" t="s">
        <v>1805</v>
      </c>
      <c r="B902" s="2" t="s">
        <v>1145</v>
      </c>
      <c r="C902" s="84">
        <f>IF(COUNTIF(Table1[Tag Number], A902), 1, 0)</f>
        <v>0</v>
      </c>
      <c r="D902" s="85">
        <f>IF(COUNTIF(Table2[Tag Number], A902), 1, 0)</f>
        <v>0</v>
      </c>
      <c r="E902" s="86">
        <f>IF(COUNTIF(Table3[Tag Number], A902), 1, 0)</f>
        <v>0</v>
      </c>
      <c r="F902" s="86">
        <f>IF(COUNTIF(Table4[Tag Number], A902), 1, 0)</f>
        <v>0</v>
      </c>
      <c r="G902" s="87">
        <f t="shared" si="30"/>
        <v>0</v>
      </c>
      <c r="H902" s="88" t="str" cm="1">
        <f t="array" ref="H902">_xlfn.IFS(OR(_xlfn.XLOOKUP(A902,Table1[Tag Number],Table1[Status],"-",0)="Dead",
        _xlfn.XLOOKUP(A902,Table2[Tag Number],Table2[Status],"-",0)="Dead",
        _xlfn.XLOOKUP(A902,Table3[Tag Number],Table3[Status],"-",0)="Dead",
        _xlfn.XLOOKUP(A902,Table4[Tag Number],Table4[Status],"-",0)="Dead"),"Dead",
     OR(_xlfn.XLOOKUP(A902,Table1[Tag Number],Table1[Status],"-",0)="Alive",
        _xlfn.XLOOKUP(A902,Table2[Tag Number],Table2[Status],"-",0)="Alive",
        _xlfn.XLOOKUP(A902,Table3[Tag Number],Table3[Status],"-",0)="Alive",
        _xlfn.XLOOKUP(A902,Table4[Tag Number],Table4[Status],"-",0)="Alive"),"Alive",
     OR(_xlfn.XLOOKUP(A902,Table1[Tag Number],Table1[Status],"-",0)="-",
        _xlfn.XLOOKUP(A902,Table2[Tag Number],Table2[Status],"-",0)="-",
        _xlfn.XLOOKUP(A902,Table3[Tag Number],Table3[Status],"-",0)="-",
        _xlfn.XLOOKUP(A902,Table4[Tag Number],Table4[Status],"-",0)="-"),
   "-")</f>
        <v>-</v>
      </c>
      <c r="I902" s="90"/>
      <c r="J902" s="90"/>
      <c r="K902" s="91"/>
      <c r="L902" s="91"/>
      <c r="M902" s="91"/>
      <c r="N902" s="92"/>
      <c r="O902" s="89"/>
      <c r="R902" t="b">
        <f t="shared" si="29"/>
        <v>0</v>
      </c>
    </row>
    <row r="903" spans="1:18" ht="15" thickBot="1" x14ac:dyDescent="0.35">
      <c r="A903" s="3" t="s">
        <v>1806</v>
      </c>
      <c r="B903" s="3" t="s">
        <v>1145</v>
      </c>
      <c r="C903" s="84">
        <f>IF(COUNTIF(Table1[Tag Number], A903), 1, 0)</f>
        <v>0</v>
      </c>
      <c r="D903" s="85">
        <f>IF(COUNTIF(Table2[Tag Number], A903), 1, 0)</f>
        <v>0</v>
      </c>
      <c r="E903" s="86">
        <f>IF(COUNTIF(Table3[Tag Number], A903), 1, 0)</f>
        <v>0</v>
      </c>
      <c r="F903" s="86">
        <f>IF(COUNTIF(Table4[Tag Number], A903), 1, 0)</f>
        <v>0</v>
      </c>
      <c r="G903" s="87">
        <f t="shared" si="30"/>
        <v>0</v>
      </c>
      <c r="H903" s="88" t="str" cm="1">
        <f t="array" ref="H903">_xlfn.IFS(OR(_xlfn.XLOOKUP(A903,Table1[Tag Number],Table1[Status],"-",0)="Dead",
        _xlfn.XLOOKUP(A903,Table2[Tag Number],Table2[Status],"-",0)="Dead",
        _xlfn.XLOOKUP(A903,Table3[Tag Number],Table3[Status],"-",0)="Dead",
        _xlfn.XLOOKUP(A903,Table4[Tag Number],Table4[Status],"-",0)="Dead"),"Dead",
     OR(_xlfn.XLOOKUP(A903,Table1[Tag Number],Table1[Status],"-",0)="Alive",
        _xlfn.XLOOKUP(A903,Table2[Tag Number],Table2[Status],"-",0)="Alive",
        _xlfn.XLOOKUP(A903,Table3[Tag Number],Table3[Status],"-",0)="Alive",
        _xlfn.XLOOKUP(A903,Table4[Tag Number],Table4[Status],"-",0)="Alive"),"Alive",
     OR(_xlfn.XLOOKUP(A903,Table1[Tag Number],Table1[Status],"-",0)="-",
        _xlfn.XLOOKUP(A903,Table2[Tag Number],Table2[Status],"-",0)="-",
        _xlfn.XLOOKUP(A903,Table3[Tag Number],Table3[Status],"-",0)="-",
        _xlfn.XLOOKUP(A903,Table4[Tag Number],Table4[Status],"-",0)="-"),
   "-")</f>
        <v>-</v>
      </c>
      <c r="I903" s="90"/>
      <c r="J903" s="90"/>
      <c r="K903" s="91"/>
      <c r="L903" s="91"/>
      <c r="M903" s="91"/>
      <c r="N903" s="92"/>
      <c r="O903" s="89"/>
      <c r="R903" t="b">
        <f t="shared" si="29"/>
        <v>0</v>
      </c>
    </row>
    <row r="904" spans="1:18" ht="15" thickBot="1" x14ac:dyDescent="0.35">
      <c r="A904" s="2" t="s">
        <v>1807</v>
      </c>
      <c r="B904" s="2" t="s">
        <v>1145</v>
      </c>
      <c r="C904" s="84">
        <f>IF(COUNTIF(Table1[Tag Number], A904), 1, 0)</f>
        <v>0</v>
      </c>
      <c r="D904" s="85">
        <f>IF(COUNTIF(Table2[Tag Number], A904), 1, 0)</f>
        <v>0</v>
      </c>
      <c r="E904" s="86">
        <f>IF(COUNTIF(Table3[Tag Number], A904), 1, 0)</f>
        <v>0</v>
      </c>
      <c r="F904" s="86">
        <f>IF(COUNTIF(Table4[Tag Number], A904), 1, 0)</f>
        <v>0</v>
      </c>
      <c r="G904" s="87">
        <f t="shared" si="30"/>
        <v>0</v>
      </c>
      <c r="H904" s="88" t="str" cm="1">
        <f t="array" ref="H904">_xlfn.IFS(OR(_xlfn.XLOOKUP(A904,Table1[Tag Number],Table1[Status],"-",0)="Dead",
        _xlfn.XLOOKUP(A904,Table2[Tag Number],Table2[Status],"-",0)="Dead",
        _xlfn.XLOOKUP(A904,Table3[Tag Number],Table3[Status],"-",0)="Dead",
        _xlfn.XLOOKUP(A904,Table4[Tag Number],Table4[Status],"-",0)="Dead"),"Dead",
     OR(_xlfn.XLOOKUP(A904,Table1[Tag Number],Table1[Status],"-",0)="Alive",
        _xlfn.XLOOKUP(A904,Table2[Tag Number],Table2[Status],"-",0)="Alive",
        _xlfn.XLOOKUP(A904,Table3[Tag Number],Table3[Status],"-",0)="Alive",
        _xlfn.XLOOKUP(A904,Table4[Tag Number],Table4[Status],"-",0)="Alive"),"Alive",
     OR(_xlfn.XLOOKUP(A904,Table1[Tag Number],Table1[Status],"-",0)="-",
        _xlfn.XLOOKUP(A904,Table2[Tag Number],Table2[Status],"-",0)="-",
        _xlfn.XLOOKUP(A904,Table3[Tag Number],Table3[Status],"-",0)="-",
        _xlfn.XLOOKUP(A904,Table4[Tag Number],Table4[Status],"-",0)="-"),
   "-")</f>
        <v>-</v>
      </c>
      <c r="I904" s="90"/>
      <c r="J904" s="90"/>
      <c r="K904" s="91"/>
      <c r="L904" s="91"/>
      <c r="M904" s="91"/>
      <c r="N904" s="92"/>
      <c r="O904" s="89"/>
      <c r="R904" t="b">
        <f t="shared" si="29"/>
        <v>0</v>
      </c>
    </row>
    <row r="905" spans="1:18" ht="15" thickBot="1" x14ac:dyDescent="0.35">
      <c r="A905" s="3" t="s">
        <v>405</v>
      </c>
      <c r="B905" s="3" t="s">
        <v>1137</v>
      </c>
      <c r="C905" s="84">
        <f>IF(COUNTIF(Table1[Tag Number], A905), 1, 0)</f>
        <v>0</v>
      </c>
      <c r="D905" s="85">
        <f>IF(COUNTIF(Table2[Tag Number], A905), 1, 0)</f>
        <v>0</v>
      </c>
      <c r="E905" s="86">
        <f>IF(COUNTIF(Table3[Tag Number], A905), 1, 0)</f>
        <v>0</v>
      </c>
      <c r="F905" s="86">
        <f>IF(COUNTIF(Table4[Tag Number], A905), 1, 0)</f>
        <v>0</v>
      </c>
      <c r="G905" s="87">
        <f t="shared" si="30"/>
        <v>0</v>
      </c>
      <c r="H905" s="88" t="str" cm="1">
        <f t="array" ref="H905">_xlfn.IFS(OR(_xlfn.XLOOKUP(A905,Table1[Tag Number],Table1[Status],"-",0)="Dead",
        _xlfn.XLOOKUP(A905,Table2[Tag Number],Table2[Status],"-",0)="Dead",
        _xlfn.XLOOKUP(A905,Table3[Tag Number],Table3[Status],"-",0)="Dead",
        _xlfn.XLOOKUP(A905,Table4[Tag Number],Table4[Status],"-",0)="Dead"),"Dead",
     OR(_xlfn.XLOOKUP(A905,Table1[Tag Number],Table1[Status],"-",0)="Alive",
        _xlfn.XLOOKUP(A905,Table2[Tag Number],Table2[Status],"-",0)="Alive",
        _xlfn.XLOOKUP(A905,Table3[Tag Number],Table3[Status],"-",0)="Alive",
        _xlfn.XLOOKUP(A905,Table4[Tag Number],Table4[Status],"-",0)="Alive"),"Alive",
     OR(_xlfn.XLOOKUP(A905,Table1[Tag Number],Table1[Status],"-",0)="-",
        _xlfn.XLOOKUP(A905,Table2[Tag Number],Table2[Status],"-",0)="-",
        _xlfn.XLOOKUP(A905,Table3[Tag Number],Table3[Status],"-",0)="-",
        _xlfn.XLOOKUP(A905,Table4[Tag Number],Table4[Status],"-",0)="-"),
   "-")</f>
        <v>-</v>
      </c>
      <c r="I905" s="90"/>
      <c r="J905" s="90"/>
      <c r="K905" s="91"/>
      <c r="L905" s="91"/>
      <c r="M905" s="91"/>
      <c r="N905" s="92"/>
      <c r="O905" s="89"/>
      <c r="R905" t="b">
        <f t="shared" si="29"/>
        <v>0</v>
      </c>
    </row>
    <row r="906" spans="1:18" ht="15" thickBot="1" x14ac:dyDescent="0.35">
      <c r="A906" s="2" t="s">
        <v>1808</v>
      </c>
      <c r="B906" s="2" t="s">
        <v>1145</v>
      </c>
      <c r="C906" s="84">
        <f>IF(COUNTIF(Table1[Tag Number], A906), 1, 0)</f>
        <v>0</v>
      </c>
      <c r="D906" s="85">
        <f>IF(COUNTIF(Table2[Tag Number], A906), 1, 0)</f>
        <v>0</v>
      </c>
      <c r="E906" s="86">
        <f>IF(COUNTIF(Table3[Tag Number], A906), 1, 0)</f>
        <v>0</v>
      </c>
      <c r="F906" s="86">
        <f>IF(COUNTIF(Table4[Tag Number], A906), 1, 0)</f>
        <v>0</v>
      </c>
      <c r="G906" s="87">
        <f t="shared" si="30"/>
        <v>0</v>
      </c>
      <c r="H906" s="88" t="str" cm="1">
        <f t="array" ref="H906">_xlfn.IFS(OR(_xlfn.XLOOKUP(A906,Table1[Tag Number],Table1[Status],"-",0)="Dead",
        _xlfn.XLOOKUP(A906,Table2[Tag Number],Table2[Status],"-",0)="Dead",
        _xlfn.XLOOKUP(A906,Table3[Tag Number],Table3[Status],"-",0)="Dead",
        _xlfn.XLOOKUP(A906,Table4[Tag Number],Table4[Status],"-",0)="Dead"),"Dead",
     OR(_xlfn.XLOOKUP(A906,Table1[Tag Number],Table1[Status],"-",0)="Alive",
        _xlfn.XLOOKUP(A906,Table2[Tag Number],Table2[Status],"-",0)="Alive",
        _xlfn.XLOOKUP(A906,Table3[Tag Number],Table3[Status],"-",0)="Alive",
        _xlfn.XLOOKUP(A906,Table4[Tag Number],Table4[Status],"-",0)="Alive"),"Alive",
     OR(_xlfn.XLOOKUP(A906,Table1[Tag Number],Table1[Status],"-",0)="-",
        _xlfn.XLOOKUP(A906,Table2[Tag Number],Table2[Status],"-",0)="-",
        _xlfn.XLOOKUP(A906,Table3[Tag Number],Table3[Status],"-",0)="-",
        _xlfn.XLOOKUP(A906,Table4[Tag Number],Table4[Status],"-",0)="-"),
   "-")</f>
        <v>-</v>
      </c>
      <c r="I906" s="90"/>
      <c r="J906" s="90"/>
      <c r="K906" s="91"/>
      <c r="L906" s="91"/>
      <c r="M906" s="91"/>
      <c r="N906" s="92"/>
      <c r="O906" s="89"/>
      <c r="R906" t="b">
        <f t="shared" si="29"/>
        <v>0</v>
      </c>
    </row>
    <row r="907" spans="1:18" ht="15" thickBot="1" x14ac:dyDescent="0.35">
      <c r="A907" s="3" t="s">
        <v>688</v>
      </c>
      <c r="B907" s="3" t="s">
        <v>1145</v>
      </c>
      <c r="C907" s="84">
        <f>IF(COUNTIF(Table1[Tag Number], A907), 1, 0)</f>
        <v>0</v>
      </c>
      <c r="D907" s="85">
        <f>IF(COUNTIF(Table2[Tag Number], A907), 1, 0)</f>
        <v>0</v>
      </c>
      <c r="E907" s="86">
        <f>IF(COUNTIF(Table3[Tag Number], A907), 1, 0)</f>
        <v>0</v>
      </c>
      <c r="F907" s="86">
        <f>IF(COUNTIF(Table4[Tag Number], A907), 1, 0)</f>
        <v>0</v>
      </c>
      <c r="G907" s="87">
        <f t="shared" si="30"/>
        <v>0</v>
      </c>
      <c r="H907" s="88" t="str" cm="1">
        <f t="array" ref="H907">_xlfn.IFS(OR(_xlfn.XLOOKUP(A907,Table1[Tag Number],Table1[Status],"-",0)="Dead",
        _xlfn.XLOOKUP(A907,Table2[Tag Number],Table2[Status],"-",0)="Dead",
        _xlfn.XLOOKUP(A907,Table3[Tag Number],Table3[Status],"-",0)="Dead",
        _xlfn.XLOOKUP(A907,Table4[Tag Number],Table4[Status],"-",0)="Dead"),"Dead",
     OR(_xlfn.XLOOKUP(A907,Table1[Tag Number],Table1[Status],"-",0)="Alive",
        _xlfn.XLOOKUP(A907,Table2[Tag Number],Table2[Status],"-",0)="Alive",
        _xlfn.XLOOKUP(A907,Table3[Tag Number],Table3[Status],"-",0)="Alive",
        _xlfn.XLOOKUP(A907,Table4[Tag Number],Table4[Status],"-",0)="Alive"),"Alive",
     OR(_xlfn.XLOOKUP(A907,Table1[Tag Number],Table1[Status],"-",0)="-",
        _xlfn.XLOOKUP(A907,Table2[Tag Number],Table2[Status],"-",0)="-",
        _xlfn.XLOOKUP(A907,Table3[Tag Number],Table3[Status],"-",0)="-",
        _xlfn.XLOOKUP(A907,Table4[Tag Number],Table4[Status],"-",0)="-"),
   "-")</f>
        <v>-</v>
      </c>
      <c r="I907" s="90"/>
      <c r="J907" s="90"/>
      <c r="K907" s="91"/>
      <c r="L907" s="91"/>
      <c r="M907" s="91"/>
      <c r="N907" s="92"/>
      <c r="O907" s="89"/>
      <c r="R907" t="b">
        <f t="shared" si="29"/>
        <v>0</v>
      </c>
    </row>
    <row r="908" spans="1:18" ht="15" thickBot="1" x14ac:dyDescent="0.35">
      <c r="A908" s="2" t="s">
        <v>730</v>
      </c>
      <c r="B908" s="2" t="s">
        <v>1137</v>
      </c>
      <c r="C908" s="84">
        <f>IF(COUNTIF(Table1[Tag Number], A908), 1, 0)</f>
        <v>0</v>
      </c>
      <c r="D908" s="85">
        <f>IF(COUNTIF(Table2[Tag Number], A908), 1, 0)</f>
        <v>0</v>
      </c>
      <c r="E908" s="86">
        <f>IF(COUNTIF(Table3[Tag Number], A908), 1, 0)</f>
        <v>0</v>
      </c>
      <c r="F908" s="86">
        <f>IF(COUNTIF(Table4[Tag Number], A908), 1, 0)</f>
        <v>0</v>
      </c>
      <c r="G908" s="87">
        <f t="shared" si="30"/>
        <v>0</v>
      </c>
      <c r="H908" s="88" t="str" cm="1">
        <f t="array" ref="H908">_xlfn.IFS(OR(_xlfn.XLOOKUP(A908,Table1[Tag Number],Table1[Status],"-",0)="Dead",
        _xlfn.XLOOKUP(A908,Table2[Tag Number],Table2[Status],"-",0)="Dead",
        _xlfn.XLOOKUP(A908,Table3[Tag Number],Table3[Status],"-",0)="Dead",
        _xlfn.XLOOKUP(A908,Table4[Tag Number],Table4[Status],"-",0)="Dead"),"Dead",
     OR(_xlfn.XLOOKUP(A908,Table1[Tag Number],Table1[Status],"-",0)="Alive",
        _xlfn.XLOOKUP(A908,Table2[Tag Number],Table2[Status],"-",0)="Alive",
        _xlfn.XLOOKUP(A908,Table3[Tag Number],Table3[Status],"-",0)="Alive",
        _xlfn.XLOOKUP(A908,Table4[Tag Number],Table4[Status],"-",0)="Alive"),"Alive",
     OR(_xlfn.XLOOKUP(A908,Table1[Tag Number],Table1[Status],"-",0)="-",
        _xlfn.XLOOKUP(A908,Table2[Tag Number],Table2[Status],"-",0)="-",
        _xlfn.XLOOKUP(A908,Table3[Tag Number],Table3[Status],"-",0)="-",
        _xlfn.XLOOKUP(A908,Table4[Tag Number],Table4[Status],"-",0)="-"),
   "-")</f>
        <v>-</v>
      </c>
      <c r="I908" s="90"/>
      <c r="J908" s="90"/>
      <c r="K908" s="91"/>
      <c r="L908" s="91"/>
      <c r="M908" s="91"/>
      <c r="N908" s="92"/>
      <c r="O908" s="89"/>
      <c r="R908" t="b">
        <f t="shared" si="29"/>
        <v>0</v>
      </c>
    </row>
    <row r="909" spans="1:18" ht="15" thickBot="1" x14ac:dyDescent="0.35">
      <c r="A909" s="3" t="s">
        <v>1809</v>
      </c>
      <c r="B909" s="3" t="s">
        <v>1145</v>
      </c>
      <c r="C909" s="84">
        <f>IF(COUNTIF(Table1[Tag Number], A909), 1, 0)</f>
        <v>0</v>
      </c>
      <c r="D909" s="85">
        <f>IF(COUNTIF(Table2[Tag Number], A909), 1, 0)</f>
        <v>0</v>
      </c>
      <c r="E909" s="86">
        <f>IF(COUNTIF(Table3[Tag Number], A909), 1, 0)</f>
        <v>0</v>
      </c>
      <c r="F909" s="86">
        <f>IF(COUNTIF(Table4[Tag Number], A909), 1, 0)</f>
        <v>0</v>
      </c>
      <c r="G909" s="87">
        <f t="shared" si="30"/>
        <v>0</v>
      </c>
      <c r="H909" s="88" t="str" cm="1">
        <f t="array" ref="H909">_xlfn.IFS(OR(_xlfn.XLOOKUP(A909,Table1[Tag Number],Table1[Status],"-",0)="Dead",
        _xlfn.XLOOKUP(A909,Table2[Tag Number],Table2[Status],"-",0)="Dead",
        _xlfn.XLOOKUP(A909,Table3[Tag Number],Table3[Status],"-",0)="Dead",
        _xlfn.XLOOKUP(A909,Table4[Tag Number],Table4[Status],"-",0)="Dead"),"Dead",
     OR(_xlfn.XLOOKUP(A909,Table1[Tag Number],Table1[Status],"-",0)="Alive",
        _xlfn.XLOOKUP(A909,Table2[Tag Number],Table2[Status],"-",0)="Alive",
        _xlfn.XLOOKUP(A909,Table3[Tag Number],Table3[Status],"-",0)="Alive",
        _xlfn.XLOOKUP(A909,Table4[Tag Number],Table4[Status],"-",0)="Alive"),"Alive",
     OR(_xlfn.XLOOKUP(A909,Table1[Tag Number],Table1[Status],"-",0)="-",
        _xlfn.XLOOKUP(A909,Table2[Tag Number],Table2[Status],"-",0)="-",
        _xlfn.XLOOKUP(A909,Table3[Tag Number],Table3[Status],"-",0)="-",
        _xlfn.XLOOKUP(A909,Table4[Tag Number],Table4[Status],"-",0)="-"),
   "-")</f>
        <v>-</v>
      </c>
      <c r="I909" s="90"/>
      <c r="J909" s="90"/>
      <c r="K909" s="91"/>
      <c r="L909" s="91"/>
      <c r="M909" s="91"/>
      <c r="N909" s="92"/>
      <c r="O909" s="89"/>
      <c r="R909" t="b">
        <f t="shared" si="29"/>
        <v>0</v>
      </c>
    </row>
    <row r="910" spans="1:18" ht="15" thickBot="1" x14ac:dyDescent="0.35">
      <c r="A910" s="2" t="s">
        <v>1810</v>
      </c>
      <c r="B910" s="2" t="s">
        <v>1145</v>
      </c>
      <c r="C910" s="84">
        <f>IF(COUNTIF(Table1[Tag Number], A910), 1, 0)</f>
        <v>0</v>
      </c>
      <c r="D910" s="85">
        <f>IF(COUNTIF(Table2[Tag Number], A910), 1, 0)</f>
        <v>0</v>
      </c>
      <c r="E910" s="86">
        <f>IF(COUNTIF(Table3[Tag Number], A910), 1, 0)</f>
        <v>0</v>
      </c>
      <c r="F910" s="86">
        <f>IF(COUNTIF(Table4[Tag Number], A910), 1, 0)</f>
        <v>0</v>
      </c>
      <c r="G910" s="87">
        <f t="shared" si="30"/>
        <v>0</v>
      </c>
      <c r="H910" s="88" t="str" cm="1">
        <f t="array" ref="H910">_xlfn.IFS(OR(_xlfn.XLOOKUP(A910,Table1[Tag Number],Table1[Status],"-",0)="Dead",
        _xlfn.XLOOKUP(A910,Table2[Tag Number],Table2[Status],"-",0)="Dead",
        _xlfn.XLOOKUP(A910,Table3[Tag Number],Table3[Status],"-",0)="Dead",
        _xlfn.XLOOKUP(A910,Table4[Tag Number],Table4[Status],"-",0)="Dead"),"Dead",
     OR(_xlfn.XLOOKUP(A910,Table1[Tag Number],Table1[Status],"-",0)="Alive",
        _xlfn.XLOOKUP(A910,Table2[Tag Number],Table2[Status],"-",0)="Alive",
        _xlfn.XLOOKUP(A910,Table3[Tag Number],Table3[Status],"-",0)="Alive",
        _xlfn.XLOOKUP(A910,Table4[Tag Number],Table4[Status],"-",0)="Alive"),"Alive",
     OR(_xlfn.XLOOKUP(A910,Table1[Tag Number],Table1[Status],"-",0)="-",
        _xlfn.XLOOKUP(A910,Table2[Tag Number],Table2[Status],"-",0)="-",
        _xlfn.XLOOKUP(A910,Table3[Tag Number],Table3[Status],"-",0)="-",
        _xlfn.XLOOKUP(A910,Table4[Tag Number],Table4[Status],"-",0)="-"),
   "-")</f>
        <v>-</v>
      </c>
      <c r="I910" s="90"/>
      <c r="J910" s="90"/>
      <c r="K910" s="91"/>
      <c r="L910" s="91"/>
      <c r="M910" s="91"/>
      <c r="N910" s="92"/>
      <c r="O910" s="89"/>
      <c r="R910" t="b">
        <f t="shared" si="29"/>
        <v>0</v>
      </c>
    </row>
    <row r="911" spans="1:18" ht="15" thickBot="1" x14ac:dyDescent="0.35">
      <c r="A911" s="3" t="s">
        <v>564</v>
      </c>
      <c r="B911" s="3" t="s">
        <v>1137</v>
      </c>
      <c r="C911" s="84">
        <f>IF(COUNTIF(Table1[Tag Number], A911), 1, 0)</f>
        <v>0</v>
      </c>
      <c r="D911" s="85">
        <f>IF(COUNTIF(Table2[Tag Number], A911), 1, 0)</f>
        <v>0</v>
      </c>
      <c r="E911" s="86">
        <f>IF(COUNTIF(Table3[Tag Number], A911), 1, 0)</f>
        <v>0</v>
      </c>
      <c r="F911" s="86">
        <f>IF(COUNTIF(Table4[Tag Number], A911), 1, 0)</f>
        <v>0</v>
      </c>
      <c r="G911" s="87">
        <f t="shared" si="30"/>
        <v>0</v>
      </c>
      <c r="H911" s="88" t="str" cm="1">
        <f t="array" ref="H911">_xlfn.IFS(OR(_xlfn.XLOOKUP(A911,Table1[Tag Number],Table1[Status],"-",0)="Dead",
        _xlfn.XLOOKUP(A911,Table2[Tag Number],Table2[Status],"-",0)="Dead",
        _xlfn.XLOOKUP(A911,Table3[Tag Number],Table3[Status],"-",0)="Dead",
        _xlfn.XLOOKUP(A911,Table4[Tag Number],Table4[Status],"-",0)="Dead"),"Dead",
     OR(_xlfn.XLOOKUP(A911,Table1[Tag Number],Table1[Status],"-",0)="Alive",
        _xlfn.XLOOKUP(A911,Table2[Tag Number],Table2[Status],"-",0)="Alive",
        _xlfn.XLOOKUP(A911,Table3[Tag Number],Table3[Status],"-",0)="Alive",
        _xlfn.XLOOKUP(A911,Table4[Tag Number],Table4[Status],"-",0)="Alive"),"Alive",
     OR(_xlfn.XLOOKUP(A911,Table1[Tag Number],Table1[Status],"-",0)="-",
        _xlfn.XLOOKUP(A911,Table2[Tag Number],Table2[Status],"-",0)="-",
        _xlfn.XLOOKUP(A911,Table3[Tag Number],Table3[Status],"-",0)="-",
        _xlfn.XLOOKUP(A911,Table4[Tag Number],Table4[Status],"-",0)="-"),
   "-")</f>
        <v>-</v>
      </c>
      <c r="I911" s="90"/>
      <c r="J911" s="90"/>
      <c r="K911" s="91"/>
      <c r="L911" s="91"/>
      <c r="M911" s="91"/>
      <c r="N911" s="92"/>
      <c r="O911" s="89"/>
      <c r="R911" t="b">
        <f t="shared" si="29"/>
        <v>0</v>
      </c>
    </row>
    <row r="912" spans="1:18" ht="15" thickBot="1" x14ac:dyDescent="0.35">
      <c r="A912" s="2" t="s">
        <v>1811</v>
      </c>
      <c r="B912" s="2" t="s">
        <v>1145</v>
      </c>
      <c r="C912" s="84">
        <f>IF(COUNTIF(Table1[Tag Number], A912), 1, 0)</f>
        <v>0</v>
      </c>
      <c r="D912" s="85">
        <f>IF(COUNTIF(Table2[Tag Number], A912), 1, 0)</f>
        <v>0</v>
      </c>
      <c r="E912" s="86">
        <f>IF(COUNTIF(Table3[Tag Number], A912), 1, 0)</f>
        <v>0</v>
      </c>
      <c r="F912" s="86">
        <f>IF(COUNTIF(Table4[Tag Number], A912), 1, 0)</f>
        <v>0</v>
      </c>
      <c r="G912" s="87">
        <f t="shared" si="30"/>
        <v>0</v>
      </c>
      <c r="H912" s="88" t="str" cm="1">
        <f t="array" ref="H912">_xlfn.IFS(OR(_xlfn.XLOOKUP(A912,Table1[Tag Number],Table1[Status],"-",0)="Dead",
        _xlfn.XLOOKUP(A912,Table2[Tag Number],Table2[Status],"-",0)="Dead",
        _xlfn.XLOOKUP(A912,Table3[Tag Number],Table3[Status],"-",0)="Dead",
        _xlfn.XLOOKUP(A912,Table4[Tag Number],Table4[Status],"-",0)="Dead"),"Dead",
     OR(_xlfn.XLOOKUP(A912,Table1[Tag Number],Table1[Status],"-",0)="Alive",
        _xlfn.XLOOKUP(A912,Table2[Tag Number],Table2[Status],"-",0)="Alive",
        _xlfn.XLOOKUP(A912,Table3[Tag Number],Table3[Status],"-",0)="Alive",
        _xlfn.XLOOKUP(A912,Table4[Tag Number],Table4[Status],"-",0)="Alive"),"Alive",
     OR(_xlfn.XLOOKUP(A912,Table1[Tag Number],Table1[Status],"-",0)="-",
        _xlfn.XLOOKUP(A912,Table2[Tag Number],Table2[Status],"-",0)="-",
        _xlfn.XLOOKUP(A912,Table3[Tag Number],Table3[Status],"-",0)="-",
        _xlfn.XLOOKUP(A912,Table4[Tag Number],Table4[Status],"-",0)="-"),
   "-")</f>
        <v>-</v>
      </c>
      <c r="I912" s="90"/>
      <c r="J912" s="90"/>
      <c r="K912" s="91"/>
      <c r="L912" s="91"/>
      <c r="M912" s="91"/>
      <c r="N912" s="92"/>
      <c r="O912" s="89"/>
      <c r="R912" t="b">
        <f t="shared" si="29"/>
        <v>0</v>
      </c>
    </row>
    <row r="913" spans="1:18" ht="15" thickBot="1" x14ac:dyDescent="0.35">
      <c r="A913" s="3" t="s">
        <v>1812</v>
      </c>
      <c r="B913" s="3" t="s">
        <v>1145</v>
      </c>
      <c r="C913" s="84">
        <f>IF(COUNTIF(Table1[Tag Number], A913), 1, 0)</f>
        <v>0</v>
      </c>
      <c r="D913" s="85">
        <f>IF(COUNTIF(Table2[Tag Number], A913), 1, 0)</f>
        <v>0</v>
      </c>
      <c r="E913" s="86">
        <f>IF(COUNTIF(Table3[Tag Number], A913), 1, 0)</f>
        <v>0</v>
      </c>
      <c r="F913" s="86">
        <f>IF(COUNTIF(Table4[Tag Number], A913), 1, 0)</f>
        <v>0</v>
      </c>
      <c r="G913" s="87">
        <f t="shared" si="30"/>
        <v>0</v>
      </c>
      <c r="H913" s="88" t="str" cm="1">
        <f t="array" ref="H913">_xlfn.IFS(OR(_xlfn.XLOOKUP(A913,Table1[Tag Number],Table1[Status],"-",0)="Dead",
        _xlfn.XLOOKUP(A913,Table2[Tag Number],Table2[Status],"-",0)="Dead",
        _xlfn.XLOOKUP(A913,Table3[Tag Number],Table3[Status],"-",0)="Dead",
        _xlfn.XLOOKUP(A913,Table4[Tag Number],Table4[Status],"-",0)="Dead"),"Dead",
     OR(_xlfn.XLOOKUP(A913,Table1[Tag Number],Table1[Status],"-",0)="Alive",
        _xlfn.XLOOKUP(A913,Table2[Tag Number],Table2[Status],"-",0)="Alive",
        _xlfn.XLOOKUP(A913,Table3[Tag Number],Table3[Status],"-",0)="Alive",
        _xlfn.XLOOKUP(A913,Table4[Tag Number],Table4[Status],"-",0)="Alive"),"Alive",
     OR(_xlfn.XLOOKUP(A913,Table1[Tag Number],Table1[Status],"-",0)="-",
        _xlfn.XLOOKUP(A913,Table2[Tag Number],Table2[Status],"-",0)="-",
        _xlfn.XLOOKUP(A913,Table3[Tag Number],Table3[Status],"-",0)="-",
        _xlfn.XLOOKUP(A913,Table4[Tag Number],Table4[Status],"-",0)="-"),
   "-")</f>
        <v>-</v>
      </c>
      <c r="I913" s="90"/>
      <c r="J913" s="90"/>
      <c r="K913" s="91"/>
      <c r="L913" s="91"/>
      <c r="M913" s="91"/>
      <c r="N913" s="92"/>
      <c r="O913" s="89"/>
      <c r="R913" t="b">
        <f t="shared" si="29"/>
        <v>0</v>
      </c>
    </row>
    <row r="914" spans="1:18" ht="15" thickBot="1" x14ac:dyDescent="0.35">
      <c r="A914" s="2" t="s">
        <v>450</v>
      </c>
      <c r="B914" s="2" t="s">
        <v>1137</v>
      </c>
      <c r="C914" s="84">
        <f>IF(COUNTIF(Table1[Tag Number], A914), 1, 0)</f>
        <v>0</v>
      </c>
      <c r="D914" s="85">
        <f>IF(COUNTIF(Table2[Tag Number], A914), 1, 0)</f>
        <v>0</v>
      </c>
      <c r="E914" s="86">
        <f>IF(COUNTIF(Table3[Tag Number], A914), 1, 0)</f>
        <v>0</v>
      </c>
      <c r="F914" s="86">
        <f>IF(COUNTIF(Table4[Tag Number], A914), 1, 0)</f>
        <v>0</v>
      </c>
      <c r="G914" s="87">
        <f t="shared" si="30"/>
        <v>0</v>
      </c>
      <c r="H914" s="88" t="str" cm="1">
        <f t="array" ref="H914">_xlfn.IFS(OR(_xlfn.XLOOKUP(A914,Table1[Tag Number],Table1[Status],"-",0)="Dead",
        _xlfn.XLOOKUP(A914,Table2[Tag Number],Table2[Status],"-",0)="Dead",
        _xlfn.XLOOKUP(A914,Table3[Tag Number],Table3[Status],"-",0)="Dead",
        _xlfn.XLOOKUP(A914,Table4[Tag Number],Table4[Status],"-",0)="Dead"),"Dead",
     OR(_xlfn.XLOOKUP(A914,Table1[Tag Number],Table1[Status],"-",0)="Alive",
        _xlfn.XLOOKUP(A914,Table2[Tag Number],Table2[Status],"-",0)="Alive",
        _xlfn.XLOOKUP(A914,Table3[Tag Number],Table3[Status],"-",0)="Alive",
        _xlfn.XLOOKUP(A914,Table4[Tag Number],Table4[Status],"-",0)="Alive"),"Alive",
     OR(_xlfn.XLOOKUP(A914,Table1[Tag Number],Table1[Status],"-",0)="-",
        _xlfn.XLOOKUP(A914,Table2[Tag Number],Table2[Status],"-",0)="-",
        _xlfn.XLOOKUP(A914,Table3[Tag Number],Table3[Status],"-",0)="-",
        _xlfn.XLOOKUP(A914,Table4[Tag Number],Table4[Status],"-",0)="-"),
   "-")</f>
        <v>-</v>
      </c>
      <c r="I914" s="90"/>
      <c r="J914" s="90"/>
      <c r="K914" s="91"/>
      <c r="L914" s="91"/>
      <c r="M914" s="91"/>
      <c r="N914" s="92"/>
      <c r="O914" s="89"/>
      <c r="R914" t="b">
        <f t="shared" si="29"/>
        <v>0</v>
      </c>
    </row>
    <row r="915" spans="1:18" ht="15" thickBot="1" x14ac:dyDescent="0.35">
      <c r="A915" s="3" t="s">
        <v>365</v>
      </c>
      <c r="B915" s="3" t="s">
        <v>1137</v>
      </c>
      <c r="C915" s="84">
        <f>IF(COUNTIF(Table1[Tag Number], A915), 1, 0)</f>
        <v>0</v>
      </c>
      <c r="D915" s="85">
        <f>IF(COUNTIF(Table2[Tag Number], A915), 1, 0)</f>
        <v>0</v>
      </c>
      <c r="E915" s="86">
        <f>IF(COUNTIF(Table3[Tag Number], A915), 1, 0)</f>
        <v>0</v>
      </c>
      <c r="F915" s="86">
        <f>IF(COUNTIF(Table4[Tag Number], A915), 1, 0)</f>
        <v>0</v>
      </c>
      <c r="G915" s="87">
        <f t="shared" si="30"/>
        <v>0</v>
      </c>
      <c r="H915" s="88" t="str" cm="1">
        <f t="array" ref="H915">_xlfn.IFS(OR(_xlfn.XLOOKUP(A915,Table1[Tag Number],Table1[Status],"-",0)="Dead",
        _xlfn.XLOOKUP(A915,Table2[Tag Number],Table2[Status],"-",0)="Dead",
        _xlfn.XLOOKUP(A915,Table3[Tag Number],Table3[Status],"-",0)="Dead",
        _xlfn.XLOOKUP(A915,Table4[Tag Number],Table4[Status],"-",0)="Dead"),"Dead",
     OR(_xlfn.XLOOKUP(A915,Table1[Tag Number],Table1[Status],"-",0)="Alive",
        _xlfn.XLOOKUP(A915,Table2[Tag Number],Table2[Status],"-",0)="Alive",
        _xlfn.XLOOKUP(A915,Table3[Tag Number],Table3[Status],"-",0)="Alive",
        _xlfn.XLOOKUP(A915,Table4[Tag Number],Table4[Status],"-",0)="Alive"),"Alive",
     OR(_xlfn.XLOOKUP(A915,Table1[Tag Number],Table1[Status],"-",0)="-",
        _xlfn.XLOOKUP(A915,Table2[Tag Number],Table2[Status],"-",0)="-",
        _xlfn.XLOOKUP(A915,Table3[Tag Number],Table3[Status],"-",0)="-",
        _xlfn.XLOOKUP(A915,Table4[Tag Number],Table4[Status],"-",0)="-"),
   "-")</f>
        <v>-</v>
      </c>
      <c r="I915" s="90"/>
      <c r="J915" s="90"/>
      <c r="K915" s="91"/>
      <c r="L915" s="91"/>
      <c r="M915" s="91"/>
      <c r="N915" s="92"/>
      <c r="O915" s="89"/>
      <c r="R915" t="b">
        <f t="shared" si="29"/>
        <v>0</v>
      </c>
    </row>
    <row r="916" spans="1:18" ht="15" thickBot="1" x14ac:dyDescent="0.35">
      <c r="A916" s="2" t="s">
        <v>978</v>
      </c>
      <c r="B916" s="2" t="s">
        <v>1137</v>
      </c>
      <c r="C916" s="84">
        <f>IF(COUNTIF(Table1[Tag Number], A916), 1, 0)</f>
        <v>0</v>
      </c>
      <c r="D916" s="85">
        <f>IF(COUNTIF(Table2[Tag Number], A916), 1, 0)</f>
        <v>0</v>
      </c>
      <c r="E916" s="86">
        <f>IF(COUNTIF(Table3[Tag Number], A916), 1, 0)</f>
        <v>0</v>
      </c>
      <c r="F916" s="86">
        <f>IF(COUNTIF(Table4[Tag Number], A916), 1, 0)</f>
        <v>0</v>
      </c>
      <c r="G916" s="87">
        <f t="shared" si="30"/>
        <v>0</v>
      </c>
      <c r="H916" s="88" t="str" cm="1">
        <f t="array" ref="H916">_xlfn.IFS(OR(_xlfn.XLOOKUP(A916,Table1[Tag Number],Table1[Status],"-",0)="Dead",
        _xlfn.XLOOKUP(A916,Table2[Tag Number],Table2[Status],"-",0)="Dead",
        _xlfn.XLOOKUP(A916,Table3[Tag Number],Table3[Status],"-",0)="Dead",
        _xlfn.XLOOKUP(A916,Table4[Tag Number],Table4[Status],"-",0)="Dead"),"Dead",
     OR(_xlfn.XLOOKUP(A916,Table1[Tag Number],Table1[Status],"-",0)="Alive",
        _xlfn.XLOOKUP(A916,Table2[Tag Number],Table2[Status],"-",0)="Alive",
        _xlfn.XLOOKUP(A916,Table3[Tag Number],Table3[Status],"-",0)="Alive",
        _xlfn.XLOOKUP(A916,Table4[Tag Number],Table4[Status],"-",0)="Alive"),"Alive",
     OR(_xlfn.XLOOKUP(A916,Table1[Tag Number],Table1[Status],"-",0)="-",
        _xlfn.XLOOKUP(A916,Table2[Tag Number],Table2[Status],"-",0)="-",
        _xlfn.XLOOKUP(A916,Table3[Tag Number],Table3[Status],"-",0)="-",
        _xlfn.XLOOKUP(A916,Table4[Tag Number],Table4[Status],"-",0)="-"),
   "-")</f>
        <v>-</v>
      </c>
      <c r="I916" s="90"/>
      <c r="J916" s="90"/>
      <c r="K916" s="91"/>
      <c r="L916" s="91"/>
      <c r="M916" s="91"/>
      <c r="N916" s="92"/>
      <c r="O916" s="89"/>
      <c r="R916" t="b">
        <f t="shared" si="29"/>
        <v>0</v>
      </c>
    </row>
    <row r="917" spans="1:18" ht="15" thickBot="1" x14ac:dyDescent="0.35">
      <c r="A917" s="3" t="s">
        <v>1813</v>
      </c>
      <c r="B917" s="3" t="s">
        <v>1145</v>
      </c>
      <c r="C917" s="84">
        <f>IF(COUNTIF(Table1[Tag Number], A917), 1, 0)</f>
        <v>0</v>
      </c>
      <c r="D917" s="85">
        <f>IF(COUNTIF(Table2[Tag Number], A917), 1, 0)</f>
        <v>0</v>
      </c>
      <c r="E917" s="86">
        <f>IF(COUNTIF(Table3[Tag Number], A917), 1, 0)</f>
        <v>0</v>
      </c>
      <c r="F917" s="86">
        <f>IF(COUNTIF(Table4[Tag Number], A917), 1, 0)</f>
        <v>0</v>
      </c>
      <c r="G917" s="87">
        <f t="shared" si="30"/>
        <v>0</v>
      </c>
      <c r="H917" s="88" t="str" cm="1">
        <f t="array" ref="H917">_xlfn.IFS(OR(_xlfn.XLOOKUP(A917,Table1[Tag Number],Table1[Status],"-",0)="Dead",
        _xlfn.XLOOKUP(A917,Table2[Tag Number],Table2[Status],"-",0)="Dead",
        _xlfn.XLOOKUP(A917,Table3[Tag Number],Table3[Status],"-",0)="Dead",
        _xlfn.XLOOKUP(A917,Table4[Tag Number],Table4[Status],"-",0)="Dead"),"Dead",
     OR(_xlfn.XLOOKUP(A917,Table1[Tag Number],Table1[Status],"-",0)="Alive",
        _xlfn.XLOOKUP(A917,Table2[Tag Number],Table2[Status],"-",0)="Alive",
        _xlfn.XLOOKUP(A917,Table3[Tag Number],Table3[Status],"-",0)="Alive",
        _xlfn.XLOOKUP(A917,Table4[Tag Number],Table4[Status],"-",0)="Alive"),"Alive",
     OR(_xlfn.XLOOKUP(A917,Table1[Tag Number],Table1[Status],"-",0)="-",
        _xlfn.XLOOKUP(A917,Table2[Tag Number],Table2[Status],"-",0)="-",
        _xlfn.XLOOKUP(A917,Table3[Tag Number],Table3[Status],"-",0)="-",
        _xlfn.XLOOKUP(A917,Table4[Tag Number],Table4[Status],"-",0)="-"),
   "-")</f>
        <v>-</v>
      </c>
      <c r="I917" s="90"/>
      <c r="J917" s="90"/>
      <c r="K917" s="91"/>
      <c r="L917" s="91"/>
      <c r="M917" s="91"/>
      <c r="N917" s="92"/>
      <c r="O917" s="89"/>
      <c r="R917" t="b">
        <f t="shared" si="29"/>
        <v>0</v>
      </c>
    </row>
    <row r="918" spans="1:18" ht="15" thickBot="1" x14ac:dyDescent="0.35">
      <c r="A918" s="2" t="s">
        <v>1814</v>
      </c>
      <c r="B918" s="2" t="s">
        <v>1137</v>
      </c>
      <c r="C918" s="84">
        <f>IF(COUNTIF(Table1[Tag Number], A918), 1, 0)</f>
        <v>0</v>
      </c>
      <c r="D918" s="85">
        <f>IF(COUNTIF(Table2[Tag Number], A918), 1, 0)</f>
        <v>0</v>
      </c>
      <c r="E918" s="86">
        <f>IF(COUNTIF(Table3[Tag Number], A918), 1, 0)</f>
        <v>0</v>
      </c>
      <c r="F918" s="86">
        <f>IF(COUNTIF(Table4[Tag Number], A918), 1, 0)</f>
        <v>0</v>
      </c>
      <c r="G918" s="87">
        <f t="shared" si="30"/>
        <v>0</v>
      </c>
      <c r="H918" s="88" t="str" cm="1">
        <f t="array" ref="H918">_xlfn.IFS(OR(_xlfn.XLOOKUP(A918,Table1[Tag Number],Table1[Status],"-",0)="Dead",
        _xlfn.XLOOKUP(A918,Table2[Tag Number],Table2[Status],"-",0)="Dead",
        _xlfn.XLOOKUP(A918,Table3[Tag Number],Table3[Status],"-",0)="Dead",
        _xlfn.XLOOKUP(A918,Table4[Tag Number],Table4[Status],"-",0)="Dead"),"Dead",
     OR(_xlfn.XLOOKUP(A918,Table1[Tag Number],Table1[Status],"-",0)="Alive",
        _xlfn.XLOOKUP(A918,Table2[Tag Number],Table2[Status],"-",0)="Alive",
        _xlfn.XLOOKUP(A918,Table3[Tag Number],Table3[Status],"-",0)="Alive",
        _xlfn.XLOOKUP(A918,Table4[Tag Number],Table4[Status],"-",0)="Alive"),"Alive",
     OR(_xlfn.XLOOKUP(A918,Table1[Tag Number],Table1[Status],"-",0)="-",
        _xlfn.XLOOKUP(A918,Table2[Tag Number],Table2[Status],"-",0)="-",
        _xlfn.XLOOKUP(A918,Table3[Tag Number],Table3[Status],"-",0)="-",
        _xlfn.XLOOKUP(A918,Table4[Tag Number],Table4[Status],"-",0)="-"),
   "-")</f>
        <v>-</v>
      </c>
      <c r="I918" s="90"/>
      <c r="J918" s="90"/>
      <c r="K918" s="91"/>
      <c r="L918" s="91"/>
      <c r="M918" s="91"/>
      <c r="N918" s="92"/>
      <c r="O918" s="89"/>
      <c r="R918" t="b">
        <f t="shared" si="29"/>
        <v>0</v>
      </c>
    </row>
    <row r="919" spans="1:18" ht="15" thickBot="1" x14ac:dyDescent="0.35">
      <c r="A919" s="3" t="s">
        <v>990</v>
      </c>
      <c r="B919" s="3" t="s">
        <v>1137</v>
      </c>
      <c r="C919" s="84">
        <f>IF(COUNTIF(Table1[Tag Number], A919), 1, 0)</f>
        <v>0</v>
      </c>
      <c r="D919" s="85">
        <f>IF(COUNTIF(Table2[Tag Number], A919), 1, 0)</f>
        <v>0</v>
      </c>
      <c r="E919" s="86">
        <f>IF(COUNTIF(Table3[Tag Number], A919), 1, 0)</f>
        <v>0</v>
      </c>
      <c r="F919" s="86">
        <f>IF(COUNTIF(Table4[Tag Number], A919), 1, 0)</f>
        <v>0</v>
      </c>
      <c r="G919" s="87">
        <f t="shared" si="30"/>
        <v>0</v>
      </c>
      <c r="H919" s="88" t="str" cm="1">
        <f t="array" ref="H919">_xlfn.IFS(OR(_xlfn.XLOOKUP(A919,Table1[Tag Number],Table1[Status],"-",0)="Dead",
        _xlfn.XLOOKUP(A919,Table2[Tag Number],Table2[Status],"-",0)="Dead",
        _xlfn.XLOOKUP(A919,Table3[Tag Number],Table3[Status],"-",0)="Dead",
        _xlfn.XLOOKUP(A919,Table4[Tag Number],Table4[Status],"-",0)="Dead"),"Dead",
     OR(_xlfn.XLOOKUP(A919,Table1[Tag Number],Table1[Status],"-",0)="Alive",
        _xlfn.XLOOKUP(A919,Table2[Tag Number],Table2[Status],"-",0)="Alive",
        _xlfn.XLOOKUP(A919,Table3[Tag Number],Table3[Status],"-",0)="Alive",
        _xlfn.XLOOKUP(A919,Table4[Tag Number],Table4[Status],"-",0)="Alive"),"Alive",
     OR(_xlfn.XLOOKUP(A919,Table1[Tag Number],Table1[Status],"-",0)="-",
        _xlfn.XLOOKUP(A919,Table2[Tag Number],Table2[Status],"-",0)="-",
        _xlfn.XLOOKUP(A919,Table3[Tag Number],Table3[Status],"-",0)="-",
        _xlfn.XLOOKUP(A919,Table4[Tag Number],Table4[Status],"-",0)="-"),
   "-")</f>
        <v>-</v>
      </c>
      <c r="I919" s="90"/>
      <c r="J919" s="90"/>
      <c r="K919" s="91"/>
      <c r="L919" s="91"/>
      <c r="M919" s="91"/>
      <c r="N919" s="92"/>
      <c r="O919" s="89"/>
      <c r="R919" t="b">
        <f t="shared" si="29"/>
        <v>0</v>
      </c>
    </row>
    <row r="920" spans="1:18" ht="15" thickBot="1" x14ac:dyDescent="0.35">
      <c r="A920" s="2" t="s">
        <v>1815</v>
      </c>
      <c r="B920" s="2" t="s">
        <v>1145</v>
      </c>
      <c r="C920" s="84">
        <f>IF(COUNTIF(Table1[Tag Number], A920), 1, 0)</f>
        <v>0</v>
      </c>
      <c r="D920" s="85">
        <f>IF(COUNTIF(Table2[Tag Number], A920), 1, 0)</f>
        <v>0</v>
      </c>
      <c r="E920" s="86">
        <f>IF(COUNTIF(Table3[Tag Number], A920), 1, 0)</f>
        <v>0</v>
      </c>
      <c r="F920" s="86">
        <f>IF(COUNTIF(Table4[Tag Number], A920), 1, 0)</f>
        <v>0</v>
      </c>
      <c r="G920" s="87">
        <f t="shared" si="30"/>
        <v>0</v>
      </c>
      <c r="H920" s="88" t="str" cm="1">
        <f t="array" ref="H920">_xlfn.IFS(OR(_xlfn.XLOOKUP(A920,Table1[Tag Number],Table1[Status],"-",0)="Dead",
        _xlfn.XLOOKUP(A920,Table2[Tag Number],Table2[Status],"-",0)="Dead",
        _xlfn.XLOOKUP(A920,Table3[Tag Number],Table3[Status],"-",0)="Dead",
        _xlfn.XLOOKUP(A920,Table4[Tag Number],Table4[Status],"-",0)="Dead"),"Dead",
     OR(_xlfn.XLOOKUP(A920,Table1[Tag Number],Table1[Status],"-",0)="Alive",
        _xlfn.XLOOKUP(A920,Table2[Tag Number],Table2[Status],"-",0)="Alive",
        _xlfn.XLOOKUP(A920,Table3[Tag Number],Table3[Status],"-",0)="Alive",
        _xlfn.XLOOKUP(A920,Table4[Tag Number],Table4[Status],"-",0)="Alive"),"Alive",
     OR(_xlfn.XLOOKUP(A920,Table1[Tag Number],Table1[Status],"-",0)="-",
        _xlfn.XLOOKUP(A920,Table2[Tag Number],Table2[Status],"-",0)="-",
        _xlfn.XLOOKUP(A920,Table3[Tag Number],Table3[Status],"-",0)="-",
        _xlfn.XLOOKUP(A920,Table4[Tag Number],Table4[Status],"-",0)="-"),
   "-")</f>
        <v>-</v>
      </c>
      <c r="I920" s="90"/>
      <c r="J920" s="90"/>
      <c r="K920" s="91"/>
      <c r="L920" s="91"/>
      <c r="M920" s="91"/>
      <c r="N920" s="92"/>
      <c r="O920" s="89"/>
      <c r="R920" t="b">
        <f t="shared" si="29"/>
        <v>0</v>
      </c>
    </row>
    <row r="921" spans="1:18" ht="15" thickBot="1" x14ac:dyDescent="0.35">
      <c r="A921" s="3" t="s">
        <v>743</v>
      </c>
      <c r="B921" s="3" t="s">
        <v>1137</v>
      </c>
      <c r="C921" s="84">
        <f>IF(COUNTIF(Table1[Tag Number], A921), 1, 0)</f>
        <v>0</v>
      </c>
      <c r="D921" s="85">
        <f>IF(COUNTIF(Table2[Tag Number], A921), 1, 0)</f>
        <v>0</v>
      </c>
      <c r="E921" s="86">
        <f>IF(COUNTIF(Table3[Tag Number], A921), 1, 0)</f>
        <v>0</v>
      </c>
      <c r="F921" s="86">
        <f>IF(COUNTIF(Table4[Tag Number], A921), 1, 0)</f>
        <v>0</v>
      </c>
      <c r="G921" s="87">
        <f t="shared" si="30"/>
        <v>0</v>
      </c>
      <c r="H921" s="88" t="str" cm="1">
        <f t="array" ref="H921">_xlfn.IFS(OR(_xlfn.XLOOKUP(A921,Table1[Tag Number],Table1[Status],"-",0)="Dead",
        _xlfn.XLOOKUP(A921,Table2[Tag Number],Table2[Status],"-",0)="Dead",
        _xlfn.XLOOKUP(A921,Table3[Tag Number],Table3[Status],"-",0)="Dead",
        _xlfn.XLOOKUP(A921,Table4[Tag Number],Table4[Status],"-",0)="Dead"),"Dead",
     OR(_xlfn.XLOOKUP(A921,Table1[Tag Number],Table1[Status],"-",0)="Alive",
        _xlfn.XLOOKUP(A921,Table2[Tag Number],Table2[Status],"-",0)="Alive",
        _xlfn.XLOOKUP(A921,Table3[Tag Number],Table3[Status],"-",0)="Alive",
        _xlfn.XLOOKUP(A921,Table4[Tag Number],Table4[Status],"-",0)="Alive"),"Alive",
     OR(_xlfn.XLOOKUP(A921,Table1[Tag Number],Table1[Status],"-",0)="-",
        _xlfn.XLOOKUP(A921,Table2[Tag Number],Table2[Status],"-",0)="-",
        _xlfn.XLOOKUP(A921,Table3[Tag Number],Table3[Status],"-",0)="-",
        _xlfn.XLOOKUP(A921,Table4[Tag Number],Table4[Status],"-",0)="-"),
   "-")</f>
        <v>-</v>
      </c>
      <c r="I921" s="90"/>
      <c r="J921" s="90"/>
      <c r="K921" s="91"/>
      <c r="L921" s="91"/>
      <c r="M921" s="91"/>
      <c r="N921" s="92"/>
      <c r="O921" s="89"/>
      <c r="R921" t="b">
        <f t="shared" si="29"/>
        <v>0</v>
      </c>
    </row>
    <row r="922" spans="1:18" ht="15" thickBot="1" x14ac:dyDescent="0.35">
      <c r="A922" s="2" t="s">
        <v>218</v>
      </c>
      <c r="B922" s="2" t="s">
        <v>1145</v>
      </c>
      <c r="C922" s="84">
        <f>IF(COUNTIF(Table1[Tag Number], A922), 1, 0)</f>
        <v>1</v>
      </c>
      <c r="D922" s="85">
        <f>IF(COUNTIF(Table2[Tag Number], A922), 1, 0)</f>
        <v>0</v>
      </c>
      <c r="E922" s="86">
        <f>IF(COUNTIF(Table3[Tag Number], A922), 1, 0)</f>
        <v>0</v>
      </c>
      <c r="F922" s="86">
        <f>IF(COUNTIF(Table4[Tag Number], A922), 1, 0)</f>
        <v>1</v>
      </c>
      <c r="G922" s="87">
        <f t="shared" si="30"/>
        <v>2</v>
      </c>
      <c r="H922" s="88" t="str" cm="1">
        <f t="array" ref="H922">_xlfn.IFS(OR(_xlfn.XLOOKUP(A922,Table1[Tag Number],Table1[Status],"-",0)="Dead",
        _xlfn.XLOOKUP(A922,Table2[Tag Number],Table2[Status],"-",0)="Dead",
        _xlfn.XLOOKUP(A922,Table3[Tag Number],Table3[Status],"-",0)="Dead",
        _xlfn.XLOOKUP(A922,Table4[Tag Number],Table4[Status],"-",0)="Dead"),"Dead",
     OR(_xlfn.XLOOKUP(A922,Table1[Tag Number],Table1[Status],"-",0)="Alive",
        _xlfn.XLOOKUP(A922,Table2[Tag Number],Table2[Status],"-",0)="Alive",
        _xlfn.XLOOKUP(A922,Table3[Tag Number],Table3[Status],"-",0)="Alive",
        _xlfn.XLOOKUP(A922,Table4[Tag Number],Table4[Status],"-",0)="Alive"),"Alive",
     OR(_xlfn.XLOOKUP(A922,Table1[Tag Number],Table1[Status],"-",0)="-",
        _xlfn.XLOOKUP(A922,Table2[Tag Number],Table2[Status],"-",0)="-",
        _xlfn.XLOOKUP(A922,Table3[Tag Number],Table3[Status],"-",0)="-",
        _xlfn.XLOOKUP(A922,Table4[Tag Number],Table4[Status],"-",0)="-"),
   "-")</f>
        <v>Alive</v>
      </c>
      <c r="I922" s="90"/>
      <c r="J922" s="90"/>
      <c r="K922" s="91"/>
      <c r="L922" s="91"/>
      <c r="M922" s="91"/>
      <c r="N922" s="92"/>
      <c r="O922" s="89"/>
      <c r="R922" t="str">
        <f t="shared" si="29"/>
        <v>B928</v>
      </c>
    </row>
    <row r="923" spans="1:18" ht="15" thickBot="1" x14ac:dyDescent="0.35">
      <c r="A923" s="3" t="s">
        <v>792</v>
      </c>
      <c r="B923" s="3" t="s">
        <v>1137</v>
      </c>
      <c r="C923" s="84">
        <f>IF(COUNTIF(Table1[Tag Number], A923), 1, 0)</f>
        <v>0</v>
      </c>
      <c r="D923" s="85">
        <f>IF(COUNTIF(Table2[Tag Number], A923), 1, 0)</f>
        <v>0</v>
      </c>
      <c r="E923" s="86">
        <f>IF(COUNTIF(Table3[Tag Number], A923), 1, 0)</f>
        <v>0</v>
      </c>
      <c r="F923" s="86">
        <f>IF(COUNTIF(Table4[Tag Number], A923), 1, 0)</f>
        <v>0</v>
      </c>
      <c r="G923" s="87">
        <f t="shared" si="30"/>
        <v>0</v>
      </c>
      <c r="H923" s="88" t="str" cm="1">
        <f t="array" ref="H923">_xlfn.IFS(OR(_xlfn.XLOOKUP(A923,Table1[Tag Number],Table1[Status],"-",0)="Dead",
        _xlfn.XLOOKUP(A923,Table2[Tag Number],Table2[Status],"-",0)="Dead",
        _xlfn.XLOOKUP(A923,Table3[Tag Number],Table3[Status],"-",0)="Dead",
        _xlfn.XLOOKUP(A923,Table4[Tag Number],Table4[Status],"-",0)="Dead"),"Dead",
     OR(_xlfn.XLOOKUP(A923,Table1[Tag Number],Table1[Status],"-",0)="Alive",
        _xlfn.XLOOKUP(A923,Table2[Tag Number],Table2[Status],"-",0)="Alive",
        _xlfn.XLOOKUP(A923,Table3[Tag Number],Table3[Status],"-",0)="Alive",
        _xlfn.XLOOKUP(A923,Table4[Tag Number],Table4[Status],"-",0)="Alive"),"Alive",
     OR(_xlfn.XLOOKUP(A923,Table1[Tag Number],Table1[Status],"-",0)="-",
        _xlfn.XLOOKUP(A923,Table2[Tag Number],Table2[Status],"-",0)="-",
        _xlfn.XLOOKUP(A923,Table3[Tag Number],Table3[Status],"-",0)="-",
        _xlfn.XLOOKUP(A923,Table4[Tag Number],Table4[Status],"-",0)="-"),
   "-")</f>
        <v>-</v>
      </c>
      <c r="I923" s="90"/>
      <c r="J923" s="90"/>
      <c r="K923" s="91"/>
      <c r="L923" s="91"/>
      <c r="M923" s="91"/>
      <c r="N923" s="92"/>
      <c r="O923" s="89"/>
      <c r="R923" t="b">
        <f t="shared" si="29"/>
        <v>0</v>
      </c>
    </row>
    <row r="924" spans="1:18" ht="15" thickBot="1" x14ac:dyDescent="0.35">
      <c r="A924" s="2" t="s">
        <v>698</v>
      </c>
      <c r="B924" s="2" t="s">
        <v>1137</v>
      </c>
      <c r="C924" s="84">
        <f>IF(COUNTIF(Table1[Tag Number], A924), 1, 0)</f>
        <v>0</v>
      </c>
      <c r="D924" s="85">
        <f>IF(COUNTIF(Table2[Tag Number], A924), 1, 0)</f>
        <v>0</v>
      </c>
      <c r="E924" s="86">
        <f>IF(COUNTIF(Table3[Tag Number], A924), 1, 0)</f>
        <v>0</v>
      </c>
      <c r="F924" s="86">
        <f>IF(COUNTIF(Table4[Tag Number], A924), 1, 0)</f>
        <v>0</v>
      </c>
      <c r="G924" s="87">
        <f t="shared" si="30"/>
        <v>0</v>
      </c>
      <c r="H924" s="88" t="str" cm="1">
        <f t="array" ref="H924">_xlfn.IFS(OR(_xlfn.XLOOKUP(A924,Table1[Tag Number],Table1[Status],"-",0)="Dead",
        _xlfn.XLOOKUP(A924,Table2[Tag Number],Table2[Status],"-",0)="Dead",
        _xlfn.XLOOKUP(A924,Table3[Tag Number],Table3[Status],"-",0)="Dead",
        _xlfn.XLOOKUP(A924,Table4[Tag Number],Table4[Status],"-",0)="Dead"),"Dead",
     OR(_xlfn.XLOOKUP(A924,Table1[Tag Number],Table1[Status],"-",0)="Alive",
        _xlfn.XLOOKUP(A924,Table2[Tag Number],Table2[Status],"-",0)="Alive",
        _xlfn.XLOOKUP(A924,Table3[Tag Number],Table3[Status],"-",0)="Alive",
        _xlfn.XLOOKUP(A924,Table4[Tag Number],Table4[Status],"-",0)="Alive"),"Alive",
     OR(_xlfn.XLOOKUP(A924,Table1[Tag Number],Table1[Status],"-",0)="-",
        _xlfn.XLOOKUP(A924,Table2[Tag Number],Table2[Status],"-",0)="-",
        _xlfn.XLOOKUP(A924,Table3[Tag Number],Table3[Status],"-",0)="-",
        _xlfn.XLOOKUP(A924,Table4[Tag Number],Table4[Status],"-",0)="-"),
   "-")</f>
        <v>-</v>
      </c>
      <c r="I924" s="90"/>
      <c r="J924" s="90"/>
      <c r="K924" s="91"/>
      <c r="L924" s="91"/>
      <c r="M924" s="91"/>
      <c r="N924" s="92"/>
      <c r="O924" s="89"/>
      <c r="R924" t="b">
        <f t="shared" si="29"/>
        <v>0</v>
      </c>
    </row>
    <row r="925" spans="1:18" ht="15" thickBot="1" x14ac:dyDescent="0.35">
      <c r="A925" s="3" t="s">
        <v>1816</v>
      </c>
      <c r="B925" s="3" t="s">
        <v>1145</v>
      </c>
      <c r="C925" s="84">
        <f>IF(COUNTIF(Table1[Tag Number], A925), 1, 0)</f>
        <v>0</v>
      </c>
      <c r="D925" s="85">
        <f>IF(COUNTIF(Table2[Tag Number], A925), 1, 0)</f>
        <v>0</v>
      </c>
      <c r="E925" s="86">
        <f>IF(COUNTIF(Table3[Tag Number], A925), 1, 0)</f>
        <v>0</v>
      </c>
      <c r="F925" s="86">
        <f>IF(COUNTIF(Table4[Tag Number], A925), 1, 0)</f>
        <v>0</v>
      </c>
      <c r="G925" s="87">
        <f t="shared" si="30"/>
        <v>0</v>
      </c>
      <c r="H925" s="88" t="str" cm="1">
        <f t="array" ref="H925">_xlfn.IFS(OR(_xlfn.XLOOKUP(A925,Table1[Tag Number],Table1[Status],"-",0)="Dead",
        _xlfn.XLOOKUP(A925,Table2[Tag Number],Table2[Status],"-",0)="Dead",
        _xlfn.XLOOKUP(A925,Table3[Tag Number],Table3[Status],"-",0)="Dead",
        _xlfn.XLOOKUP(A925,Table4[Tag Number],Table4[Status],"-",0)="Dead"),"Dead",
     OR(_xlfn.XLOOKUP(A925,Table1[Tag Number],Table1[Status],"-",0)="Alive",
        _xlfn.XLOOKUP(A925,Table2[Tag Number],Table2[Status],"-",0)="Alive",
        _xlfn.XLOOKUP(A925,Table3[Tag Number],Table3[Status],"-",0)="Alive",
        _xlfn.XLOOKUP(A925,Table4[Tag Number],Table4[Status],"-",0)="Alive"),"Alive",
     OR(_xlfn.XLOOKUP(A925,Table1[Tag Number],Table1[Status],"-",0)="-",
        _xlfn.XLOOKUP(A925,Table2[Tag Number],Table2[Status],"-",0)="-",
        _xlfn.XLOOKUP(A925,Table3[Tag Number],Table3[Status],"-",0)="-",
        _xlfn.XLOOKUP(A925,Table4[Tag Number],Table4[Status],"-",0)="-"),
   "-")</f>
        <v>-</v>
      </c>
      <c r="I925" s="90"/>
      <c r="J925" s="90"/>
      <c r="K925" s="91"/>
      <c r="L925" s="91"/>
      <c r="M925" s="91"/>
      <c r="N925" s="92"/>
      <c r="O925" s="89"/>
      <c r="R925" t="b">
        <f t="shared" si="29"/>
        <v>0</v>
      </c>
    </row>
    <row r="926" spans="1:18" ht="15" thickBot="1" x14ac:dyDescent="0.35">
      <c r="A926" s="2" t="s">
        <v>1817</v>
      </c>
      <c r="B926" s="2" t="s">
        <v>1145</v>
      </c>
      <c r="C926" s="84">
        <f>IF(COUNTIF(Table1[Tag Number], A926), 1, 0)</f>
        <v>0</v>
      </c>
      <c r="D926" s="85">
        <f>IF(COUNTIF(Table2[Tag Number], A926), 1, 0)</f>
        <v>0</v>
      </c>
      <c r="E926" s="86">
        <f>IF(COUNTIF(Table3[Tag Number], A926), 1, 0)</f>
        <v>0</v>
      </c>
      <c r="F926" s="86">
        <f>IF(COUNTIF(Table4[Tag Number], A926), 1, 0)</f>
        <v>0</v>
      </c>
      <c r="G926" s="87">
        <f t="shared" si="30"/>
        <v>0</v>
      </c>
      <c r="H926" s="88" t="str" cm="1">
        <f t="array" ref="H926">_xlfn.IFS(OR(_xlfn.XLOOKUP(A926,Table1[Tag Number],Table1[Status],"-",0)="Dead",
        _xlfn.XLOOKUP(A926,Table2[Tag Number],Table2[Status],"-",0)="Dead",
        _xlfn.XLOOKUP(A926,Table3[Tag Number],Table3[Status],"-",0)="Dead",
        _xlfn.XLOOKUP(A926,Table4[Tag Number],Table4[Status],"-",0)="Dead"),"Dead",
     OR(_xlfn.XLOOKUP(A926,Table1[Tag Number],Table1[Status],"-",0)="Alive",
        _xlfn.XLOOKUP(A926,Table2[Tag Number],Table2[Status],"-",0)="Alive",
        _xlfn.XLOOKUP(A926,Table3[Tag Number],Table3[Status],"-",0)="Alive",
        _xlfn.XLOOKUP(A926,Table4[Tag Number],Table4[Status],"-",0)="Alive"),"Alive",
     OR(_xlfn.XLOOKUP(A926,Table1[Tag Number],Table1[Status],"-",0)="-",
        _xlfn.XLOOKUP(A926,Table2[Tag Number],Table2[Status],"-",0)="-",
        _xlfn.XLOOKUP(A926,Table3[Tag Number],Table3[Status],"-",0)="-",
        _xlfn.XLOOKUP(A926,Table4[Tag Number],Table4[Status],"-",0)="-"),
   "-")</f>
        <v>-</v>
      </c>
      <c r="I926" s="90"/>
      <c r="J926" s="90"/>
      <c r="K926" s="91"/>
      <c r="L926" s="91"/>
      <c r="M926" s="91"/>
      <c r="N926" s="92"/>
      <c r="O926" s="89"/>
      <c r="R926" t="b">
        <f t="shared" si="29"/>
        <v>0</v>
      </c>
    </row>
    <row r="927" spans="1:18" ht="15" thickBot="1" x14ac:dyDescent="0.35">
      <c r="A927" s="3" t="s">
        <v>1818</v>
      </c>
      <c r="B927" s="3" t="s">
        <v>1145</v>
      </c>
      <c r="C927" s="84">
        <f>IF(COUNTIF(Table1[Tag Number], A927), 1, 0)</f>
        <v>0</v>
      </c>
      <c r="D927" s="85">
        <f>IF(COUNTIF(Table2[Tag Number], A927), 1, 0)</f>
        <v>0</v>
      </c>
      <c r="E927" s="86">
        <f>IF(COUNTIF(Table3[Tag Number], A927), 1, 0)</f>
        <v>0</v>
      </c>
      <c r="F927" s="86">
        <f>IF(COUNTIF(Table4[Tag Number], A927), 1, 0)</f>
        <v>0</v>
      </c>
      <c r="G927" s="87">
        <f t="shared" si="30"/>
        <v>0</v>
      </c>
      <c r="H927" s="88" t="str" cm="1">
        <f t="array" ref="H927">_xlfn.IFS(OR(_xlfn.XLOOKUP(A927,Table1[Tag Number],Table1[Status],"-",0)="Dead",
        _xlfn.XLOOKUP(A927,Table2[Tag Number],Table2[Status],"-",0)="Dead",
        _xlfn.XLOOKUP(A927,Table3[Tag Number],Table3[Status],"-",0)="Dead",
        _xlfn.XLOOKUP(A927,Table4[Tag Number],Table4[Status],"-",0)="Dead"),"Dead",
     OR(_xlfn.XLOOKUP(A927,Table1[Tag Number],Table1[Status],"-",0)="Alive",
        _xlfn.XLOOKUP(A927,Table2[Tag Number],Table2[Status],"-",0)="Alive",
        _xlfn.XLOOKUP(A927,Table3[Tag Number],Table3[Status],"-",0)="Alive",
        _xlfn.XLOOKUP(A927,Table4[Tag Number],Table4[Status],"-",0)="Alive"),"Alive",
     OR(_xlfn.XLOOKUP(A927,Table1[Tag Number],Table1[Status],"-",0)="-",
        _xlfn.XLOOKUP(A927,Table2[Tag Number],Table2[Status],"-",0)="-",
        _xlfn.XLOOKUP(A927,Table3[Tag Number],Table3[Status],"-",0)="-",
        _xlfn.XLOOKUP(A927,Table4[Tag Number],Table4[Status],"-",0)="-"),
   "-")</f>
        <v>-</v>
      </c>
      <c r="I927" s="90"/>
      <c r="J927" s="90"/>
      <c r="K927" s="91"/>
      <c r="L927" s="91"/>
      <c r="M927" s="91"/>
      <c r="N927" s="92"/>
      <c r="O927" s="89"/>
      <c r="R927" t="b">
        <f t="shared" si="29"/>
        <v>0</v>
      </c>
    </row>
    <row r="928" spans="1:18" ht="15" thickBot="1" x14ac:dyDescent="0.35">
      <c r="A928" s="2" t="s">
        <v>289</v>
      </c>
      <c r="B928" s="2" t="s">
        <v>1137</v>
      </c>
      <c r="C928" s="84">
        <f>IF(COUNTIF(Table1[Tag Number], A928), 1, 0)</f>
        <v>0</v>
      </c>
      <c r="D928" s="85">
        <f>IF(COUNTIF(Table2[Tag Number], A928), 1, 0)</f>
        <v>0</v>
      </c>
      <c r="E928" s="86">
        <f>IF(COUNTIF(Table3[Tag Number], A928), 1, 0)</f>
        <v>0</v>
      </c>
      <c r="F928" s="86">
        <f>IF(COUNTIF(Table4[Tag Number], A928), 1, 0)</f>
        <v>1</v>
      </c>
      <c r="G928" s="87">
        <f t="shared" si="30"/>
        <v>1</v>
      </c>
      <c r="H928" s="88" t="str" cm="1">
        <f t="array" ref="H928">_xlfn.IFS(OR(_xlfn.XLOOKUP(A928,Table1[Tag Number],Table1[Status],"-",0)="Dead",
        _xlfn.XLOOKUP(A928,Table2[Tag Number],Table2[Status],"-",0)="Dead",
        _xlfn.XLOOKUP(A928,Table3[Tag Number],Table3[Status],"-",0)="Dead",
        _xlfn.XLOOKUP(A928,Table4[Tag Number],Table4[Status],"-",0)="Dead"),"Dead",
     OR(_xlfn.XLOOKUP(A928,Table1[Tag Number],Table1[Status],"-",0)="Alive",
        _xlfn.XLOOKUP(A928,Table2[Tag Number],Table2[Status],"-",0)="Alive",
        _xlfn.XLOOKUP(A928,Table3[Tag Number],Table3[Status],"-",0)="Alive",
        _xlfn.XLOOKUP(A928,Table4[Tag Number],Table4[Status],"-",0)="Alive"),"Alive",
     OR(_xlfn.XLOOKUP(A928,Table1[Tag Number],Table1[Status],"-",0)="-",
        _xlfn.XLOOKUP(A928,Table2[Tag Number],Table2[Status],"-",0)="-",
        _xlfn.XLOOKUP(A928,Table3[Tag Number],Table3[Status],"-",0)="-",
        _xlfn.XLOOKUP(A928,Table4[Tag Number],Table4[Status],"-",0)="-"),
   "-")</f>
        <v>Dead</v>
      </c>
      <c r="I928" s="90"/>
      <c r="J928" s="90"/>
      <c r="K928" s="91"/>
      <c r="L928" s="91"/>
      <c r="M928" s="91"/>
      <c r="N928" s="92"/>
      <c r="O928" s="89"/>
      <c r="R928" t="b">
        <f t="shared" si="29"/>
        <v>0</v>
      </c>
    </row>
    <row r="929" spans="1:18" ht="15" thickBot="1" x14ac:dyDescent="0.35">
      <c r="A929" s="3" t="s">
        <v>1819</v>
      </c>
      <c r="B929" s="3" t="s">
        <v>1137</v>
      </c>
      <c r="C929" s="84">
        <f>IF(COUNTIF(Table1[Tag Number], A929), 1, 0)</f>
        <v>0</v>
      </c>
      <c r="D929" s="85">
        <f>IF(COUNTIF(Table2[Tag Number], A929), 1, 0)</f>
        <v>0</v>
      </c>
      <c r="E929" s="86">
        <f>IF(COUNTIF(Table3[Tag Number], A929), 1, 0)</f>
        <v>0</v>
      </c>
      <c r="F929" s="86">
        <f>IF(COUNTIF(Table4[Tag Number], A929), 1, 0)</f>
        <v>0</v>
      </c>
      <c r="G929" s="87">
        <f t="shared" si="30"/>
        <v>0</v>
      </c>
      <c r="H929" s="88" t="str" cm="1">
        <f t="array" ref="H929">_xlfn.IFS(OR(_xlfn.XLOOKUP(A929,Table1[Tag Number],Table1[Status],"-",0)="Dead",
        _xlfn.XLOOKUP(A929,Table2[Tag Number],Table2[Status],"-",0)="Dead",
        _xlfn.XLOOKUP(A929,Table3[Tag Number],Table3[Status],"-",0)="Dead",
        _xlfn.XLOOKUP(A929,Table4[Tag Number],Table4[Status],"-",0)="Dead"),"Dead",
     OR(_xlfn.XLOOKUP(A929,Table1[Tag Number],Table1[Status],"-",0)="Alive",
        _xlfn.XLOOKUP(A929,Table2[Tag Number],Table2[Status],"-",0)="Alive",
        _xlfn.XLOOKUP(A929,Table3[Tag Number],Table3[Status],"-",0)="Alive",
        _xlfn.XLOOKUP(A929,Table4[Tag Number],Table4[Status],"-",0)="Alive"),"Alive",
     OR(_xlfn.XLOOKUP(A929,Table1[Tag Number],Table1[Status],"-",0)="-",
        _xlfn.XLOOKUP(A929,Table2[Tag Number],Table2[Status],"-",0)="-",
        _xlfn.XLOOKUP(A929,Table3[Tag Number],Table3[Status],"-",0)="-",
        _xlfn.XLOOKUP(A929,Table4[Tag Number],Table4[Status],"-",0)="-"),
   "-")</f>
        <v>-</v>
      </c>
      <c r="I929" s="90"/>
      <c r="J929" s="90"/>
      <c r="K929" s="91"/>
      <c r="L929" s="91"/>
      <c r="M929" s="91"/>
      <c r="N929" s="92"/>
      <c r="O929" s="89"/>
      <c r="R929" t="b">
        <f t="shared" si="29"/>
        <v>0</v>
      </c>
    </row>
    <row r="930" spans="1:18" ht="15" thickBot="1" x14ac:dyDescent="0.35">
      <c r="A930" s="2" t="s">
        <v>934</v>
      </c>
      <c r="B930" s="2" t="s">
        <v>1137</v>
      </c>
      <c r="C930" s="84">
        <f>IF(COUNTIF(Table1[Tag Number], A930), 1, 0)</f>
        <v>0</v>
      </c>
      <c r="D930" s="85">
        <f>IF(COUNTIF(Table2[Tag Number], A930), 1, 0)</f>
        <v>0</v>
      </c>
      <c r="E930" s="86">
        <f>IF(COUNTIF(Table3[Tag Number], A930), 1, 0)</f>
        <v>0</v>
      </c>
      <c r="F930" s="86">
        <f>IF(COUNTIF(Table4[Tag Number], A930), 1, 0)</f>
        <v>0</v>
      </c>
      <c r="G930" s="87">
        <f t="shared" si="30"/>
        <v>0</v>
      </c>
      <c r="H930" s="88" t="str" cm="1">
        <f t="array" ref="H930">_xlfn.IFS(OR(_xlfn.XLOOKUP(A930,Table1[Tag Number],Table1[Status],"-",0)="Dead",
        _xlfn.XLOOKUP(A930,Table2[Tag Number],Table2[Status],"-",0)="Dead",
        _xlfn.XLOOKUP(A930,Table3[Tag Number],Table3[Status],"-",0)="Dead",
        _xlfn.XLOOKUP(A930,Table4[Tag Number],Table4[Status],"-",0)="Dead"),"Dead",
     OR(_xlfn.XLOOKUP(A930,Table1[Tag Number],Table1[Status],"-",0)="Alive",
        _xlfn.XLOOKUP(A930,Table2[Tag Number],Table2[Status],"-",0)="Alive",
        _xlfn.XLOOKUP(A930,Table3[Tag Number],Table3[Status],"-",0)="Alive",
        _xlfn.XLOOKUP(A930,Table4[Tag Number],Table4[Status],"-",0)="Alive"),"Alive",
     OR(_xlfn.XLOOKUP(A930,Table1[Tag Number],Table1[Status],"-",0)="-",
        _xlfn.XLOOKUP(A930,Table2[Tag Number],Table2[Status],"-",0)="-",
        _xlfn.XLOOKUP(A930,Table3[Tag Number],Table3[Status],"-",0)="-",
        _xlfn.XLOOKUP(A930,Table4[Tag Number],Table4[Status],"-",0)="-"),
   "-")</f>
        <v>-</v>
      </c>
      <c r="I930" s="90"/>
      <c r="J930" s="90"/>
      <c r="K930" s="91"/>
      <c r="L930" s="91"/>
      <c r="M930" s="91"/>
      <c r="N930" s="92"/>
      <c r="O930" s="89"/>
      <c r="R930" t="b">
        <f t="shared" si="29"/>
        <v>0</v>
      </c>
    </row>
    <row r="931" spans="1:18" ht="15" thickBot="1" x14ac:dyDescent="0.35">
      <c r="A931" s="3" t="s">
        <v>1820</v>
      </c>
      <c r="B931" s="3" t="s">
        <v>1137</v>
      </c>
      <c r="C931" s="84">
        <f>IF(COUNTIF(Table1[Tag Number], A931), 1, 0)</f>
        <v>0</v>
      </c>
      <c r="D931" s="85">
        <f>IF(COUNTIF(Table2[Tag Number], A931), 1, 0)</f>
        <v>0</v>
      </c>
      <c r="E931" s="86">
        <f>IF(COUNTIF(Table3[Tag Number], A931), 1, 0)</f>
        <v>0</v>
      </c>
      <c r="F931" s="86">
        <f>IF(COUNTIF(Table4[Tag Number], A931), 1, 0)</f>
        <v>0</v>
      </c>
      <c r="G931" s="87">
        <f t="shared" si="30"/>
        <v>0</v>
      </c>
      <c r="H931" s="88" t="str" cm="1">
        <f t="array" ref="H931">_xlfn.IFS(OR(_xlfn.XLOOKUP(A931,Table1[Tag Number],Table1[Status],"-",0)="Dead",
        _xlfn.XLOOKUP(A931,Table2[Tag Number],Table2[Status],"-",0)="Dead",
        _xlfn.XLOOKUP(A931,Table3[Tag Number],Table3[Status],"-",0)="Dead",
        _xlfn.XLOOKUP(A931,Table4[Tag Number],Table4[Status],"-",0)="Dead"),"Dead",
     OR(_xlfn.XLOOKUP(A931,Table1[Tag Number],Table1[Status],"-",0)="Alive",
        _xlfn.XLOOKUP(A931,Table2[Tag Number],Table2[Status],"-",0)="Alive",
        _xlfn.XLOOKUP(A931,Table3[Tag Number],Table3[Status],"-",0)="Alive",
        _xlfn.XLOOKUP(A931,Table4[Tag Number],Table4[Status],"-",0)="Alive"),"Alive",
     OR(_xlfn.XLOOKUP(A931,Table1[Tag Number],Table1[Status],"-",0)="-",
        _xlfn.XLOOKUP(A931,Table2[Tag Number],Table2[Status],"-",0)="-",
        _xlfn.XLOOKUP(A931,Table3[Tag Number],Table3[Status],"-",0)="-",
        _xlfn.XLOOKUP(A931,Table4[Tag Number],Table4[Status],"-",0)="-"),
   "-")</f>
        <v>-</v>
      </c>
      <c r="I931" s="90"/>
      <c r="J931" s="90"/>
      <c r="K931" s="91"/>
      <c r="L931" s="91"/>
      <c r="M931" s="91"/>
      <c r="N931" s="92"/>
      <c r="O931" s="89"/>
      <c r="R931" t="b">
        <f t="shared" si="29"/>
        <v>0</v>
      </c>
    </row>
    <row r="932" spans="1:18" ht="15" thickBot="1" x14ac:dyDescent="0.35">
      <c r="A932" s="2" t="s">
        <v>620</v>
      </c>
      <c r="B932" s="2" t="s">
        <v>1137</v>
      </c>
      <c r="C932" s="84">
        <f>IF(COUNTIF(Table1[Tag Number], A932), 1, 0)</f>
        <v>0</v>
      </c>
      <c r="D932" s="85">
        <f>IF(COUNTIF(Table2[Tag Number], A932), 1, 0)</f>
        <v>0</v>
      </c>
      <c r="E932" s="86">
        <f>IF(COUNTIF(Table3[Tag Number], A932), 1, 0)</f>
        <v>0</v>
      </c>
      <c r="F932" s="86">
        <f>IF(COUNTIF(Table4[Tag Number], A932), 1, 0)</f>
        <v>0</v>
      </c>
      <c r="G932" s="87">
        <f t="shared" si="30"/>
        <v>0</v>
      </c>
      <c r="H932" s="88" t="str" cm="1">
        <f t="array" ref="H932">_xlfn.IFS(OR(_xlfn.XLOOKUP(A932,Table1[Tag Number],Table1[Status],"-",0)="Dead",
        _xlfn.XLOOKUP(A932,Table2[Tag Number],Table2[Status],"-",0)="Dead",
        _xlfn.XLOOKUP(A932,Table3[Tag Number],Table3[Status],"-",0)="Dead",
        _xlfn.XLOOKUP(A932,Table4[Tag Number],Table4[Status],"-",0)="Dead"),"Dead",
     OR(_xlfn.XLOOKUP(A932,Table1[Tag Number],Table1[Status],"-",0)="Alive",
        _xlfn.XLOOKUP(A932,Table2[Tag Number],Table2[Status],"-",0)="Alive",
        _xlfn.XLOOKUP(A932,Table3[Tag Number],Table3[Status],"-",0)="Alive",
        _xlfn.XLOOKUP(A932,Table4[Tag Number],Table4[Status],"-",0)="Alive"),"Alive",
     OR(_xlfn.XLOOKUP(A932,Table1[Tag Number],Table1[Status],"-",0)="-",
        _xlfn.XLOOKUP(A932,Table2[Tag Number],Table2[Status],"-",0)="-",
        _xlfn.XLOOKUP(A932,Table3[Tag Number],Table3[Status],"-",0)="-",
        _xlfn.XLOOKUP(A932,Table4[Tag Number],Table4[Status],"-",0)="-"),
   "-")</f>
        <v>-</v>
      </c>
      <c r="I932" s="90"/>
      <c r="J932" s="90"/>
      <c r="K932" s="91"/>
      <c r="L932" s="91"/>
      <c r="M932" s="91"/>
      <c r="N932" s="92"/>
      <c r="O932" s="89"/>
      <c r="R932" t="b">
        <f t="shared" si="29"/>
        <v>0</v>
      </c>
    </row>
    <row r="933" spans="1:18" ht="15" thickBot="1" x14ac:dyDescent="0.35">
      <c r="A933" s="3" t="s">
        <v>1821</v>
      </c>
      <c r="B933" s="3" t="s">
        <v>1137</v>
      </c>
      <c r="C933" s="84">
        <f>IF(COUNTIF(Table1[Tag Number], A933), 1, 0)</f>
        <v>0</v>
      </c>
      <c r="D933" s="85">
        <f>IF(COUNTIF(Table2[Tag Number], A933), 1, 0)</f>
        <v>0</v>
      </c>
      <c r="E933" s="86">
        <f>IF(COUNTIF(Table3[Tag Number], A933), 1, 0)</f>
        <v>0</v>
      </c>
      <c r="F933" s="86">
        <f>IF(COUNTIF(Table4[Tag Number], A933), 1, 0)</f>
        <v>0</v>
      </c>
      <c r="G933" s="87">
        <f t="shared" si="30"/>
        <v>0</v>
      </c>
      <c r="H933" s="88" t="str" cm="1">
        <f t="array" ref="H933">_xlfn.IFS(OR(_xlfn.XLOOKUP(A933,Table1[Tag Number],Table1[Status],"-",0)="Dead",
        _xlfn.XLOOKUP(A933,Table2[Tag Number],Table2[Status],"-",0)="Dead",
        _xlfn.XLOOKUP(A933,Table3[Tag Number],Table3[Status],"-",0)="Dead",
        _xlfn.XLOOKUP(A933,Table4[Tag Number],Table4[Status],"-",0)="Dead"),"Dead",
     OR(_xlfn.XLOOKUP(A933,Table1[Tag Number],Table1[Status],"-",0)="Alive",
        _xlfn.XLOOKUP(A933,Table2[Tag Number],Table2[Status],"-",0)="Alive",
        _xlfn.XLOOKUP(A933,Table3[Tag Number],Table3[Status],"-",0)="Alive",
        _xlfn.XLOOKUP(A933,Table4[Tag Number],Table4[Status],"-",0)="Alive"),"Alive",
     OR(_xlfn.XLOOKUP(A933,Table1[Tag Number],Table1[Status],"-",0)="-",
        _xlfn.XLOOKUP(A933,Table2[Tag Number],Table2[Status],"-",0)="-",
        _xlfn.XLOOKUP(A933,Table3[Tag Number],Table3[Status],"-",0)="-",
        _xlfn.XLOOKUP(A933,Table4[Tag Number],Table4[Status],"-",0)="-"),
   "-")</f>
        <v>-</v>
      </c>
      <c r="I933" s="90"/>
      <c r="J933" s="90"/>
      <c r="K933" s="91"/>
      <c r="L933" s="91"/>
      <c r="M933" s="91"/>
      <c r="N933" s="92"/>
      <c r="O933" s="89"/>
      <c r="R933" t="b">
        <f t="shared" si="29"/>
        <v>0</v>
      </c>
    </row>
    <row r="934" spans="1:18" ht="15" thickBot="1" x14ac:dyDescent="0.35">
      <c r="A934" s="2" t="s">
        <v>1822</v>
      </c>
      <c r="B934" s="2" t="s">
        <v>1145</v>
      </c>
      <c r="C934" s="84">
        <f>IF(COUNTIF(Table1[Tag Number], A934), 1, 0)</f>
        <v>0</v>
      </c>
      <c r="D934" s="85">
        <f>IF(COUNTIF(Table2[Tag Number], A934), 1, 0)</f>
        <v>0</v>
      </c>
      <c r="E934" s="86">
        <f>IF(COUNTIF(Table3[Tag Number], A934), 1, 0)</f>
        <v>0</v>
      </c>
      <c r="F934" s="86">
        <f>IF(COUNTIF(Table4[Tag Number], A934), 1, 0)</f>
        <v>0</v>
      </c>
      <c r="G934" s="87">
        <f t="shared" si="30"/>
        <v>0</v>
      </c>
      <c r="H934" s="88" t="str" cm="1">
        <f t="array" ref="H934">_xlfn.IFS(OR(_xlfn.XLOOKUP(A934,Table1[Tag Number],Table1[Status],"-",0)="Dead",
        _xlfn.XLOOKUP(A934,Table2[Tag Number],Table2[Status],"-",0)="Dead",
        _xlfn.XLOOKUP(A934,Table3[Tag Number],Table3[Status],"-",0)="Dead",
        _xlfn.XLOOKUP(A934,Table4[Tag Number],Table4[Status],"-",0)="Dead"),"Dead",
     OR(_xlfn.XLOOKUP(A934,Table1[Tag Number],Table1[Status],"-",0)="Alive",
        _xlfn.XLOOKUP(A934,Table2[Tag Number],Table2[Status],"-",0)="Alive",
        _xlfn.XLOOKUP(A934,Table3[Tag Number],Table3[Status],"-",0)="Alive",
        _xlfn.XLOOKUP(A934,Table4[Tag Number],Table4[Status],"-",0)="Alive"),"Alive",
     OR(_xlfn.XLOOKUP(A934,Table1[Tag Number],Table1[Status],"-",0)="-",
        _xlfn.XLOOKUP(A934,Table2[Tag Number],Table2[Status],"-",0)="-",
        _xlfn.XLOOKUP(A934,Table3[Tag Number],Table3[Status],"-",0)="-",
        _xlfn.XLOOKUP(A934,Table4[Tag Number],Table4[Status],"-",0)="-"),
   "-")</f>
        <v>-</v>
      </c>
      <c r="I934" s="90"/>
      <c r="J934" s="90"/>
      <c r="K934" s="91"/>
      <c r="L934" s="91"/>
      <c r="M934" s="91"/>
      <c r="N934" s="92"/>
      <c r="O934" s="89"/>
      <c r="R934" t="b">
        <f t="shared" si="29"/>
        <v>0</v>
      </c>
    </row>
    <row r="935" spans="1:18" ht="15" thickBot="1" x14ac:dyDescent="0.35">
      <c r="A935" s="3" t="s">
        <v>1823</v>
      </c>
      <c r="B935" s="3" t="s">
        <v>1137</v>
      </c>
      <c r="C935" s="84">
        <f>IF(COUNTIF(Table1[Tag Number], A935), 1, 0)</f>
        <v>0</v>
      </c>
      <c r="D935" s="85">
        <f>IF(COUNTIF(Table2[Tag Number], A935), 1, 0)</f>
        <v>0</v>
      </c>
      <c r="E935" s="86">
        <f>IF(COUNTIF(Table3[Tag Number], A935), 1, 0)</f>
        <v>0</v>
      </c>
      <c r="F935" s="86">
        <f>IF(COUNTIF(Table4[Tag Number], A935), 1, 0)</f>
        <v>0</v>
      </c>
      <c r="G935" s="87">
        <f t="shared" si="30"/>
        <v>0</v>
      </c>
      <c r="H935" s="88" t="str" cm="1">
        <f t="array" ref="H935">_xlfn.IFS(OR(_xlfn.XLOOKUP(A935,Table1[Tag Number],Table1[Status],"-",0)="Dead",
        _xlfn.XLOOKUP(A935,Table2[Tag Number],Table2[Status],"-",0)="Dead",
        _xlfn.XLOOKUP(A935,Table3[Tag Number],Table3[Status],"-",0)="Dead",
        _xlfn.XLOOKUP(A935,Table4[Tag Number],Table4[Status],"-",0)="Dead"),"Dead",
     OR(_xlfn.XLOOKUP(A935,Table1[Tag Number],Table1[Status],"-",0)="Alive",
        _xlfn.XLOOKUP(A935,Table2[Tag Number],Table2[Status],"-",0)="Alive",
        _xlfn.XLOOKUP(A935,Table3[Tag Number],Table3[Status],"-",0)="Alive",
        _xlfn.XLOOKUP(A935,Table4[Tag Number],Table4[Status],"-",0)="Alive"),"Alive",
     OR(_xlfn.XLOOKUP(A935,Table1[Tag Number],Table1[Status],"-",0)="-",
        _xlfn.XLOOKUP(A935,Table2[Tag Number],Table2[Status],"-",0)="-",
        _xlfn.XLOOKUP(A935,Table3[Tag Number],Table3[Status],"-",0)="-",
        _xlfn.XLOOKUP(A935,Table4[Tag Number],Table4[Status],"-",0)="-"),
   "-")</f>
        <v>-</v>
      </c>
      <c r="I935" s="90"/>
      <c r="J935" s="90"/>
      <c r="K935" s="91"/>
      <c r="L935" s="91"/>
      <c r="M935" s="91"/>
      <c r="N935" s="92"/>
      <c r="O935" s="89"/>
      <c r="R935" t="b">
        <f t="shared" si="29"/>
        <v>0</v>
      </c>
    </row>
    <row r="936" spans="1:18" ht="15" thickBot="1" x14ac:dyDescent="0.35">
      <c r="A936" s="2" t="s">
        <v>516</v>
      </c>
      <c r="B936" s="2" t="s">
        <v>1137</v>
      </c>
      <c r="C936" s="84">
        <f>IF(COUNTIF(Table1[Tag Number], A936), 1, 0)</f>
        <v>0</v>
      </c>
      <c r="D936" s="85">
        <f>IF(COUNTIF(Table2[Tag Number], A936), 1, 0)</f>
        <v>0</v>
      </c>
      <c r="E936" s="86">
        <f>IF(COUNTIF(Table3[Tag Number], A936), 1, 0)</f>
        <v>0</v>
      </c>
      <c r="F936" s="86">
        <f>IF(COUNTIF(Table4[Tag Number], A936), 1, 0)</f>
        <v>0</v>
      </c>
      <c r="G936" s="87">
        <f t="shared" si="30"/>
        <v>0</v>
      </c>
      <c r="H936" s="88" t="str" cm="1">
        <f t="array" ref="H936">_xlfn.IFS(OR(_xlfn.XLOOKUP(A936,Table1[Tag Number],Table1[Status],"-",0)="Dead",
        _xlfn.XLOOKUP(A936,Table2[Tag Number],Table2[Status],"-",0)="Dead",
        _xlfn.XLOOKUP(A936,Table3[Tag Number],Table3[Status],"-",0)="Dead",
        _xlfn.XLOOKUP(A936,Table4[Tag Number],Table4[Status],"-",0)="Dead"),"Dead",
     OR(_xlfn.XLOOKUP(A936,Table1[Tag Number],Table1[Status],"-",0)="Alive",
        _xlfn.XLOOKUP(A936,Table2[Tag Number],Table2[Status],"-",0)="Alive",
        _xlfn.XLOOKUP(A936,Table3[Tag Number],Table3[Status],"-",0)="Alive",
        _xlfn.XLOOKUP(A936,Table4[Tag Number],Table4[Status],"-",0)="Alive"),"Alive",
     OR(_xlfn.XLOOKUP(A936,Table1[Tag Number],Table1[Status],"-",0)="-",
        _xlfn.XLOOKUP(A936,Table2[Tag Number],Table2[Status],"-",0)="-",
        _xlfn.XLOOKUP(A936,Table3[Tag Number],Table3[Status],"-",0)="-",
        _xlfn.XLOOKUP(A936,Table4[Tag Number],Table4[Status],"-",0)="-"),
   "-")</f>
        <v>-</v>
      </c>
      <c r="I936" s="90"/>
      <c r="J936" s="90"/>
      <c r="K936" s="91"/>
      <c r="L936" s="91"/>
      <c r="M936" s="91"/>
      <c r="N936" s="92"/>
      <c r="O936" s="89"/>
      <c r="R936" t="b">
        <f t="shared" si="29"/>
        <v>0</v>
      </c>
    </row>
    <row r="937" spans="1:18" ht="15" thickBot="1" x14ac:dyDescent="0.35">
      <c r="A937" s="3" t="s">
        <v>544</v>
      </c>
      <c r="B937" s="3" t="s">
        <v>1137</v>
      </c>
      <c r="C937" s="84">
        <f>IF(COUNTIF(Table1[Tag Number], A937), 1, 0)</f>
        <v>0</v>
      </c>
      <c r="D937" s="85">
        <f>IF(COUNTIF(Table2[Tag Number], A937), 1, 0)</f>
        <v>0</v>
      </c>
      <c r="E937" s="86">
        <f>IF(COUNTIF(Table3[Tag Number], A937), 1, 0)</f>
        <v>0</v>
      </c>
      <c r="F937" s="86">
        <f>IF(COUNTIF(Table4[Tag Number], A937), 1, 0)</f>
        <v>0</v>
      </c>
      <c r="G937" s="87">
        <f t="shared" si="30"/>
        <v>0</v>
      </c>
      <c r="H937" s="88" t="str" cm="1">
        <f t="array" ref="H937">_xlfn.IFS(OR(_xlfn.XLOOKUP(A937,Table1[Tag Number],Table1[Status],"-",0)="Dead",
        _xlfn.XLOOKUP(A937,Table2[Tag Number],Table2[Status],"-",0)="Dead",
        _xlfn.XLOOKUP(A937,Table3[Tag Number],Table3[Status],"-",0)="Dead",
        _xlfn.XLOOKUP(A937,Table4[Tag Number],Table4[Status],"-",0)="Dead"),"Dead",
     OR(_xlfn.XLOOKUP(A937,Table1[Tag Number],Table1[Status],"-",0)="Alive",
        _xlfn.XLOOKUP(A937,Table2[Tag Number],Table2[Status],"-",0)="Alive",
        _xlfn.XLOOKUP(A937,Table3[Tag Number],Table3[Status],"-",0)="Alive",
        _xlfn.XLOOKUP(A937,Table4[Tag Number],Table4[Status],"-",0)="Alive"),"Alive",
     OR(_xlfn.XLOOKUP(A937,Table1[Tag Number],Table1[Status],"-",0)="-",
        _xlfn.XLOOKUP(A937,Table2[Tag Number],Table2[Status],"-",0)="-",
        _xlfn.XLOOKUP(A937,Table3[Tag Number],Table3[Status],"-",0)="-",
        _xlfn.XLOOKUP(A937,Table4[Tag Number],Table4[Status],"-",0)="-"),
   "-")</f>
        <v>-</v>
      </c>
      <c r="I937" s="90"/>
      <c r="J937" s="90"/>
      <c r="K937" s="91"/>
      <c r="L937" s="91"/>
      <c r="M937" s="91"/>
      <c r="N937" s="92"/>
      <c r="O937" s="89"/>
      <c r="R937" t="b">
        <f t="shared" si="29"/>
        <v>0</v>
      </c>
    </row>
    <row r="938" spans="1:18" ht="15" thickBot="1" x14ac:dyDescent="0.35">
      <c r="A938" s="2" t="s">
        <v>901</v>
      </c>
      <c r="B938" s="2" t="s">
        <v>1137</v>
      </c>
      <c r="C938" s="84">
        <f>IF(COUNTIF(Table1[Tag Number], A938), 1, 0)</f>
        <v>0</v>
      </c>
      <c r="D938" s="85">
        <f>IF(COUNTIF(Table2[Tag Number], A938), 1, 0)</f>
        <v>0</v>
      </c>
      <c r="E938" s="86">
        <f>IF(COUNTIF(Table3[Tag Number], A938), 1, 0)</f>
        <v>0</v>
      </c>
      <c r="F938" s="86">
        <f>IF(COUNTIF(Table4[Tag Number], A938), 1, 0)</f>
        <v>0</v>
      </c>
      <c r="G938" s="87">
        <f t="shared" si="30"/>
        <v>0</v>
      </c>
      <c r="H938" s="88" t="str" cm="1">
        <f t="array" ref="H938">_xlfn.IFS(OR(_xlfn.XLOOKUP(A938,Table1[Tag Number],Table1[Status],"-",0)="Dead",
        _xlfn.XLOOKUP(A938,Table2[Tag Number],Table2[Status],"-",0)="Dead",
        _xlfn.XLOOKUP(A938,Table3[Tag Number],Table3[Status],"-",0)="Dead",
        _xlfn.XLOOKUP(A938,Table4[Tag Number],Table4[Status],"-",0)="Dead"),"Dead",
     OR(_xlfn.XLOOKUP(A938,Table1[Tag Number],Table1[Status],"-",0)="Alive",
        _xlfn.XLOOKUP(A938,Table2[Tag Number],Table2[Status],"-",0)="Alive",
        _xlfn.XLOOKUP(A938,Table3[Tag Number],Table3[Status],"-",0)="Alive",
        _xlfn.XLOOKUP(A938,Table4[Tag Number],Table4[Status],"-",0)="Alive"),"Alive",
     OR(_xlfn.XLOOKUP(A938,Table1[Tag Number],Table1[Status],"-",0)="-",
        _xlfn.XLOOKUP(A938,Table2[Tag Number],Table2[Status],"-",0)="-",
        _xlfn.XLOOKUP(A938,Table3[Tag Number],Table3[Status],"-",0)="-",
        _xlfn.XLOOKUP(A938,Table4[Tag Number],Table4[Status],"-",0)="-"),
   "-")</f>
        <v>-</v>
      </c>
      <c r="I938" s="90"/>
      <c r="J938" s="90"/>
      <c r="K938" s="91"/>
      <c r="L938" s="91"/>
      <c r="M938" s="91"/>
      <c r="N938" s="92"/>
      <c r="O938" s="89"/>
      <c r="R938" t="b">
        <f t="shared" si="29"/>
        <v>0</v>
      </c>
    </row>
    <row r="939" spans="1:18" ht="15" thickBot="1" x14ac:dyDescent="0.35">
      <c r="A939" s="3" t="s">
        <v>1824</v>
      </c>
      <c r="B939" s="3" t="s">
        <v>1145</v>
      </c>
      <c r="C939" s="84">
        <f>IF(COUNTIF(Table1[Tag Number], A939), 1, 0)</f>
        <v>0</v>
      </c>
      <c r="D939" s="85">
        <f>IF(COUNTIF(Table2[Tag Number], A939), 1, 0)</f>
        <v>0</v>
      </c>
      <c r="E939" s="86">
        <f>IF(COUNTIF(Table3[Tag Number], A939), 1, 0)</f>
        <v>0</v>
      </c>
      <c r="F939" s="86">
        <f>IF(COUNTIF(Table4[Tag Number], A939), 1, 0)</f>
        <v>0</v>
      </c>
      <c r="G939" s="87">
        <f t="shared" si="30"/>
        <v>0</v>
      </c>
      <c r="H939" s="88" t="str" cm="1">
        <f t="array" ref="H939">_xlfn.IFS(OR(_xlfn.XLOOKUP(A939,Table1[Tag Number],Table1[Status],"-",0)="Dead",
        _xlfn.XLOOKUP(A939,Table2[Tag Number],Table2[Status],"-",0)="Dead",
        _xlfn.XLOOKUP(A939,Table3[Tag Number],Table3[Status],"-",0)="Dead",
        _xlfn.XLOOKUP(A939,Table4[Tag Number],Table4[Status],"-",0)="Dead"),"Dead",
     OR(_xlfn.XLOOKUP(A939,Table1[Tag Number],Table1[Status],"-",0)="Alive",
        _xlfn.XLOOKUP(A939,Table2[Tag Number],Table2[Status],"-",0)="Alive",
        _xlfn.XLOOKUP(A939,Table3[Tag Number],Table3[Status],"-",0)="Alive",
        _xlfn.XLOOKUP(A939,Table4[Tag Number],Table4[Status],"-",0)="Alive"),"Alive",
     OR(_xlfn.XLOOKUP(A939,Table1[Tag Number],Table1[Status],"-",0)="-",
        _xlfn.XLOOKUP(A939,Table2[Tag Number],Table2[Status],"-",0)="-",
        _xlfn.XLOOKUP(A939,Table3[Tag Number],Table3[Status],"-",0)="-",
        _xlfn.XLOOKUP(A939,Table4[Tag Number],Table4[Status],"-",0)="-"),
   "-")</f>
        <v>-</v>
      </c>
      <c r="I939" s="90"/>
      <c r="J939" s="90"/>
      <c r="K939" s="91"/>
      <c r="L939" s="91"/>
      <c r="M939" s="91"/>
      <c r="N939" s="92"/>
      <c r="O939" s="89"/>
      <c r="R939" t="b">
        <f t="shared" si="29"/>
        <v>0</v>
      </c>
    </row>
    <row r="940" spans="1:18" ht="15" thickBot="1" x14ac:dyDescent="0.35">
      <c r="A940" s="2" t="s">
        <v>810</v>
      </c>
      <c r="B940" s="2" t="s">
        <v>1137</v>
      </c>
      <c r="C940" s="84">
        <f>IF(COUNTIF(Table1[Tag Number], A940), 1, 0)</f>
        <v>0</v>
      </c>
      <c r="D940" s="85">
        <f>IF(COUNTIF(Table2[Tag Number], A940), 1, 0)</f>
        <v>0</v>
      </c>
      <c r="E940" s="86">
        <f>IF(COUNTIF(Table3[Tag Number], A940), 1, 0)</f>
        <v>0</v>
      </c>
      <c r="F940" s="86">
        <f>IF(COUNTIF(Table4[Tag Number], A940), 1, 0)</f>
        <v>0</v>
      </c>
      <c r="G940" s="87">
        <f t="shared" si="30"/>
        <v>0</v>
      </c>
      <c r="H940" s="88" t="str" cm="1">
        <f t="array" ref="H940">_xlfn.IFS(OR(_xlfn.XLOOKUP(A940,Table1[Tag Number],Table1[Status],"-",0)="Dead",
        _xlfn.XLOOKUP(A940,Table2[Tag Number],Table2[Status],"-",0)="Dead",
        _xlfn.XLOOKUP(A940,Table3[Tag Number],Table3[Status],"-",0)="Dead",
        _xlfn.XLOOKUP(A940,Table4[Tag Number],Table4[Status],"-",0)="Dead"),"Dead",
     OR(_xlfn.XLOOKUP(A940,Table1[Tag Number],Table1[Status],"-",0)="Alive",
        _xlfn.XLOOKUP(A940,Table2[Tag Number],Table2[Status],"-",0)="Alive",
        _xlfn.XLOOKUP(A940,Table3[Tag Number],Table3[Status],"-",0)="Alive",
        _xlfn.XLOOKUP(A940,Table4[Tag Number],Table4[Status],"-",0)="Alive"),"Alive",
     OR(_xlfn.XLOOKUP(A940,Table1[Tag Number],Table1[Status],"-",0)="-",
        _xlfn.XLOOKUP(A940,Table2[Tag Number],Table2[Status],"-",0)="-",
        _xlfn.XLOOKUP(A940,Table3[Tag Number],Table3[Status],"-",0)="-",
        _xlfn.XLOOKUP(A940,Table4[Tag Number],Table4[Status],"-",0)="-"),
   "-")</f>
        <v>-</v>
      </c>
      <c r="I940" s="90"/>
      <c r="J940" s="90"/>
      <c r="K940" s="91"/>
      <c r="L940" s="91"/>
      <c r="M940" s="91"/>
      <c r="N940" s="92"/>
      <c r="O940" s="89"/>
      <c r="R940" t="b">
        <f t="shared" si="29"/>
        <v>0</v>
      </c>
    </row>
    <row r="941" spans="1:18" ht="15" thickBot="1" x14ac:dyDescent="0.35">
      <c r="A941" s="3" t="s">
        <v>99</v>
      </c>
      <c r="B941" s="3" t="s">
        <v>1145</v>
      </c>
      <c r="C941" s="84">
        <f>IF(COUNTIF(Table1[Tag Number], A941), 1, 0)</f>
        <v>0</v>
      </c>
      <c r="D941" s="85">
        <f>IF(COUNTIF(Table2[Tag Number], A941), 1, 0)</f>
        <v>1</v>
      </c>
      <c r="E941" s="86">
        <f>IF(COUNTIF(Table3[Tag Number], A941), 1, 0)</f>
        <v>0</v>
      </c>
      <c r="F941" s="86">
        <f>IF(COUNTIF(Table4[Tag Number], A941), 1, 0)</f>
        <v>0</v>
      </c>
      <c r="G941" s="87">
        <f t="shared" si="30"/>
        <v>1</v>
      </c>
      <c r="H941" s="88" t="str" cm="1">
        <f t="array" ref="H941">_xlfn.IFS(OR(_xlfn.XLOOKUP(A941,Table1[Tag Number],Table1[Status],"-",0)="Dead",
        _xlfn.XLOOKUP(A941,Table2[Tag Number],Table2[Status],"-",0)="Dead",
        _xlfn.XLOOKUP(A941,Table3[Tag Number],Table3[Status],"-",0)="Dead",
        _xlfn.XLOOKUP(A941,Table4[Tag Number],Table4[Status],"-",0)="Dead"),"Dead",
     OR(_xlfn.XLOOKUP(A941,Table1[Tag Number],Table1[Status],"-",0)="Alive",
        _xlfn.XLOOKUP(A941,Table2[Tag Number],Table2[Status],"-",0)="Alive",
        _xlfn.XLOOKUP(A941,Table3[Tag Number],Table3[Status],"-",0)="Alive",
        _xlfn.XLOOKUP(A941,Table4[Tag Number],Table4[Status],"-",0)="Alive"),"Alive",
     OR(_xlfn.XLOOKUP(A941,Table1[Tag Number],Table1[Status],"-",0)="-",
        _xlfn.XLOOKUP(A941,Table2[Tag Number],Table2[Status],"-",0)="-",
        _xlfn.XLOOKUP(A941,Table3[Tag Number],Table3[Status],"-",0)="-",
        _xlfn.XLOOKUP(A941,Table4[Tag Number],Table4[Status],"-",0)="-"),
   "-")</f>
        <v>Alive</v>
      </c>
      <c r="I941" s="90"/>
      <c r="J941" s="90"/>
      <c r="K941" s="91"/>
      <c r="L941" s="91"/>
      <c r="M941" s="91"/>
      <c r="N941" s="92"/>
      <c r="O941" s="89"/>
      <c r="R941" t="b">
        <f t="shared" si="29"/>
        <v>0</v>
      </c>
    </row>
    <row r="942" spans="1:18" ht="15" thickBot="1" x14ac:dyDescent="0.35">
      <c r="A942" s="2" t="s">
        <v>1825</v>
      </c>
      <c r="B942" s="2" t="s">
        <v>1145</v>
      </c>
      <c r="C942" s="84">
        <f>IF(COUNTIF(Table1[Tag Number], A942), 1, 0)</f>
        <v>0</v>
      </c>
      <c r="D942" s="85">
        <f>IF(COUNTIF(Table2[Tag Number], A942), 1, 0)</f>
        <v>0</v>
      </c>
      <c r="E942" s="86">
        <f>IF(COUNTIF(Table3[Tag Number], A942), 1, 0)</f>
        <v>0</v>
      </c>
      <c r="F942" s="86">
        <f>IF(COUNTIF(Table4[Tag Number], A942), 1, 0)</f>
        <v>0</v>
      </c>
      <c r="G942" s="87">
        <f t="shared" si="30"/>
        <v>0</v>
      </c>
      <c r="H942" s="88" t="str" cm="1">
        <f t="array" ref="H942">_xlfn.IFS(OR(_xlfn.XLOOKUP(A942,Table1[Tag Number],Table1[Status],"-",0)="Dead",
        _xlfn.XLOOKUP(A942,Table2[Tag Number],Table2[Status],"-",0)="Dead",
        _xlfn.XLOOKUP(A942,Table3[Tag Number],Table3[Status],"-",0)="Dead",
        _xlfn.XLOOKUP(A942,Table4[Tag Number],Table4[Status],"-",0)="Dead"),"Dead",
     OR(_xlfn.XLOOKUP(A942,Table1[Tag Number],Table1[Status],"-",0)="Alive",
        _xlfn.XLOOKUP(A942,Table2[Tag Number],Table2[Status],"-",0)="Alive",
        _xlfn.XLOOKUP(A942,Table3[Tag Number],Table3[Status],"-",0)="Alive",
        _xlfn.XLOOKUP(A942,Table4[Tag Number],Table4[Status],"-",0)="Alive"),"Alive",
     OR(_xlfn.XLOOKUP(A942,Table1[Tag Number],Table1[Status],"-",0)="-",
        _xlfn.XLOOKUP(A942,Table2[Tag Number],Table2[Status],"-",0)="-",
        _xlfn.XLOOKUP(A942,Table3[Tag Number],Table3[Status],"-",0)="-",
        _xlfn.XLOOKUP(A942,Table4[Tag Number],Table4[Status],"-",0)="-"),
   "-")</f>
        <v>-</v>
      </c>
      <c r="I942" s="90"/>
      <c r="J942" s="90"/>
      <c r="K942" s="91"/>
      <c r="L942" s="91"/>
      <c r="M942" s="91"/>
      <c r="N942" s="92"/>
      <c r="O942" s="89"/>
      <c r="R942" t="b">
        <f t="shared" si="29"/>
        <v>0</v>
      </c>
    </row>
    <row r="943" spans="1:18" ht="15" thickBot="1" x14ac:dyDescent="0.35">
      <c r="A943" s="3" t="s">
        <v>703</v>
      </c>
      <c r="B943" s="3" t="s">
        <v>1137</v>
      </c>
      <c r="C943" s="84">
        <f>IF(COUNTIF(Table1[Tag Number], A943), 1, 0)</f>
        <v>0</v>
      </c>
      <c r="D943" s="85">
        <f>IF(COUNTIF(Table2[Tag Number], A943), 1, 0)</f>
        <v>0</v>
      </c>
      <c r="E943" s="86">
        <f>IF(COUNTIF(Table3[Tag Number], A943), 1, 0)</f>
        <v>0</v>
      </c>
      <c r="F943" s="86">
        <f>IF(COUNTIF(Table4[Tag Number], A943), 1, 0)</f>
        <v>0</v>
      </c>
      <c r="G943" s="87">
        <f t="shared" si="30"/>
        <v>0</v>
      </c>
      <c r="H943" s="88" t="str" cm="1">
        <f t="array" ref="H943">_xlfn.IFS(OR(_xlfn.XLOOKUP(A943,Table1[Tag Number],Table1[Status],"-",0)="Dead",
        _xlfn.XLOOKUP(A943,Table2[Tag Number],Table2[Status],"-",0)="Dead",
        _xlfn.XLOOKUP(A943,Table3[Tag Number],Table3[Status],"-",0)="Dead",
        _xlfn.XLOOKUP(A943,Table4[Tag Number],Table4[Status],"-",0)="Dead"),"Dead",
     OR(_xlfn.XLOOKUP(A943,Table1[Tag Number],Table1[Status],"-",0)="Alive",
        _xlfn.XLOOKUP(A943,Table2[Tag Number],Table2[Status],"-",0)="Alive",
        _xlfn.XLOOKUP(A943,Table3[Tag Number],Table3[Status],"-",0)="Alive",
        _xlfn.XLOOKUP(A943,Table4[Tag Number],Table4[Status],"-",0)="Alive"),"Alive",
     OR(_xlfn.XLOOKUP(A943,Table1[Tag Number],Table1[Status],"-",0)="-",
        _xlfn.XLOOKUP(A943,Table2[Tag Number],Table2[Status],"-",0)="-",
        _xlfn.XLOOKUP(A943,Table3[Tag Number],Table3[Status],"-",0)="-",
        _xlfn.XLOOKUP(A943,Table4[Tag Number],Table4[Status],"-",0)="-"),
   "-")</f>
        <v>-</v>
      </c>
      <c r="I943" s="90"/>
      <c r="J943" s="90"/>
      <c r="K943" s="91"/>
      <c r="L943" s="91"/>
      <c r="M943" s="91"/>
      <c r="N943" s="92"/>
      <c r="O943" s="89"/>
      <c r="R943" t="b">
        <f t="shared" si="29"/>
        <v>0</v>
      </c>
    </row>
    <row r="944" spans="1:18" ht="15" thickBot="1" x14ac:dyDescent="0.35">
      <c r="A944" s="2" t="s">
        <v>1826</v>
      </c>
      <c r="B944" s="2" t="s">
        <v>1145</v>
      </c>
      <c r="C944" s="84">
        <f>IF(COUNTIF(Table1[Tag Number], A944), 1, 0)</f>
        <v>0</v>
      </c>
      <c r="D944" s="85">
        <f>IF(COUNTIF(Table2[Tag Number], A944), 1, 0)</f>
        <v>0</v>
      </c>
      <c r="E944" s="86">
        <f>IF(COUNTIF(Table3[Tag Number], A944), 1, 0)</f>
        <v>0</v>
      </c>
      <c r="F944" s="86">
        <f>IF(COUNTIF(Table4[Tag Number], A944), 1, 0)</f>
        <v>0</v>
      </c>
      <c r="G944" s="87">
        <f t="shared" si="30"/>
        <v>0</v>
      </c>
      <c r="H944" s="88" t="str" cm="1">
        <f t="array" ref="H944">_xlfn.IFS(OR(_xlfn.XLOOKUP(A944,Table1[Tag Number],Table1[Status],"-",0)="Dead",
        _xlfn.XLOOKUP(A944,Table2[Tag Number],Table2[Status],"-",0)="Dead",
        _xlfn.XLOOKUP(A944,Table3[Tag Number],Table3[Status],"-",0)="Dead",
        _xlfn.XLOOKUP(A944,Table4[Tag Number],Table4[Status],"-",0)="Dead"),"Dead",
     OR(_xlfn.XLOOKUP(A944,Table1[Tag Number],Table1[Status],"-",0)="Alive",
        _xlfn.XLOOKUP(A944,Table2[Tag Number],Table2[Status],"-",0)="Alive",
        _xlfn.XLOOKUP(A944,Table3[Tag Number],Table3[Status],"-",0)="Alive",
        _xlfn.XLOOKUP(A944,Table4[Tag Number],Table4[Status],"-",0)="Alive"),"Alive",
     OR(_xlfn.XLOOKUP(A944,Table1[Tag Number],Table1[Status],"-",0)="-",
        _xlfn.XLOOKUP(A944,Table2[Tag Number],Table2[Status],"-",0)="-",
        _xlfn.XLOOKUP(A944,Table3[Tag Number],Table3[Status],"-",0)="-",
        _xlfn.XLOOKUP(A944,Table4[Tag Number],Table4[Status],"-",0)="-"),
   "-")</f>
        <v>-</v>
      </c>
      <c r="I944" s="90"/>
      <c r="J944" s="90"/>
      <c r="K944" s="91"/>
      <c r="L944" s="91"/>
      <c r="M944" s="91"/>
      <c r="N944" s="92"/>
      <c r="O944" s="89"/>
      <c r="R944" t="b">
        <f t="shared" si="29"/>
        <v>0</v>
      </c>
    </row>
    <row r="945" spans="1:18" ht="15" thickBot="1" x14ac:dyDescent="0.35">
      <c r="A945" s="3" t="s">
        <v>598</v>
      </c>
      <c r="B945" s="3" t="s">
        <v>1137</v>
      </c>
      <c r="C945" s="84">
        <f>IF(COUNTIF(Table1[Tag Number], A945), 1, 0)</f>
        <v>0</v>
      </c>
      <c r="D945" s="85">
        <f>IF(COUNTIF(Table2[Tag Number], A945), 1, 0)</f>
        <v>0</v>
      </c>
      <c r="E945" s="86">
        <f>IF(COUNTIF(Table3[Tag Number], A945), 1, 0)</f>
        <v>0</v>
      </c>
      <c r="F945" s="86">
        <f>IF(COUNTIF(Table4[Tag Number], A945), 1, 0)</f>
        <v>0</v>
      </c>
      <c r="G945" s="87">
        <f t="shared" si="30"/>
        <v>0</v>
      </c>
      <c r="H945" s="88" t="str" cm="1">
        <f t="array" ref="H945">_xlfn.IFS(OR(_xlfn.XLOOKUP(A945,Table1[Tag Number],Table1[Status],"-",0)="Dead",
        _xlfn.XLOOKUP(A945,Table2[Tag Number],Table2[Status],"-",0)="Dead",
        _xlfn.XLOOKUP(A945,Table3[Tag Number],Table3[Status],"-",0)="Dead",
        _xlfn.XLOOKUP(A945,Table4[Tag Number],Table4[Status],"-",0)="Dead"),"Dead",
     OR(_xlfn.XLOOKUP(A945,Table1[Tag Number],Table1[Status],"-",0)="Alive",
        _xlfn.XLOOKUP(A945,Table2[Tag Number],Table2[Status],"-",0)="Alive",
        _xlfn.XLOOKUP(A945,Table3[Tag Number],Table3[Status],"-",0)="Alive",
        _xlfn.XLOOKUP(A945,Table4[Tag Number],Table4[Status],"-",0)="Alive"),"Alive",
     OR(_xlfn.XLOOKUP(A945,Table1[Tag Number],Table1[Status],"-",0)="-",
        _xlfn.XLOOKUP(A945,Table2[Tag Number],Table2[Status],"-",0)="-",
        _xlfn.XLOOKUP(A945,Table3[Tag Number],Table3[Status],"-",0)="-",
        _xlfn.XLOOKUP(A945,Table4[Tag Number],Table4[Status],"-",0)="-"),
   "-")</f>
        <v>-</v>
      </c>
      <c r="I945" s="90"/>
      <c r="J945" s="90"/>
      <c r="K945" s="91"/>
      <c r="L945" s="91"/>
      <c r="M945" s="91"/>
      <c r="N945" s="92"/>
      <c r="O945" s="89"/>
      <c r="R945" t="b">
        <f t="shared" si="29"/>
        <v>0</v>
      </c>
    </row>
    <row r="946" spans="1:18" ht="15" thickBot="1" x14ac:dyDescent="0.35">
      <c r="A946" s="2" t="s">
        <v>1827</v>
      </c>
      <c r="B946" s="2" t="s">
        <v>1137</v>
      </c>
      <c r="C946" s="84">
        <f>IF(COUNTIF(Table1[Tag Number], A946), 1, 0)</f>
        <v>0</v>
      </c>
      <c r="D946" s="85">
        <f>IF(COUNTIF(Table2[Tag Number], A946), 1, 0)</f>
        <v>0</v>
      </c>
      <c r="E946" s="86">
        <f>IF(COUNTIF(Table3[Tag Number], A946), 1, 0)</f>
        <v>0</v>
      </c>
      <c r="F946" s="86">
        <f>IF(COUNTIF(Table4[Tag Number], A946), 1, 0)</f>
        <v>0</v>
      </c>
      <c r="G946" s="87">
        <f t="shared" si="30"/>
        <v>0</v>
      </c>
      <c r="H946" s="88" t="str" cm="1">
        <f t="array" ref="H946">_xlfn.IFS(OR(_xlfn.XLOOKUP(A946,Table1[Tag Number],Table1[Status],"-",0)="Dead",
        _xlfn.XLOOKUP(A946,Table2[Tag Number],Table2[Status],"-",0)="Dead",
        _xlfn.XLOOKUP(A946,Table3[Tag Number],Table3[Status],"-",0)="Dead",
        _xlfn.XLOOKUP(A946,Table4[Tag Number],Table4[Status],"-",0)="Dead"),"Dead",
     OR(_xlfn.XLOOKUP(A946,Table1[Tag Number],Table1[Status],"-",0)="Alive",
        _xlfn.XLOOKUP(A946,Table2[Tag Number],Table2[Status],"-",0)="Alive",
        _xlfn.XLOOKUP(A946,Table3[Tag Number],Table3[Status],"-",0)="Alive",
        _xlfn.XLOOKUP(A946,Table4[Tag Number],Table4[Status],"-",0)="Alive"),"Alive",
     OR(_xlfn.XLOOKUP(A946,Table1[Tag Number],Table1[Status],"-",0)="-",
        _xlfn.XLOOKUP(A946,Table2[Tag Number],Table2[Status],"-",0)="-",
        _xlfn.XLOOKUP(A946,Table3[Tag Number],Table3[Status],"-",0)="-",
        _xlfn.XLOOKUP(A946,Table4[Tag Number],Table4[Status],"-",0)="-"),
   "-")</f>
        <v>-</v>
      </c>
      <c r="I946" s="90"/>
      <c r="J946" s="90"/>
      <c r="K946" s="91"/>
      <c r="L946" s="91"/>
      <c r="M946" s="91"/>
      <c r="N946" s="92"/>
      <c r="O946" s="89"/>
      <c r="R946" t="b">
        <f t="shared" si="29"/>
        <v>0</v>
      </c>
    </row>
    <row r="947" spans="1:18" ht="15" thickBot="1" x14ac:dyDescent="0.35">
      <c r="A947" s="3" t="s">
        <v>677</v>
      </c>
      <c r="B947" s="3" t="s">
        <v>1137</v>
      </c>
      <c r="C947" s="84">
        <f>IF(COUNTIF(Table1[Tag Number], A947), 1, 0)</f>
        <v>0</v>
      </c>
      <c r="D947" s="85">
        <f>IF(COUNTIF(Table2[Tag Number], A947), 1, 0)</f>
        <v>0</v>
      </c>
      <c r="E947" s="86">
        <f>IF(COUNTIF(Table3[Tag Number], A947), 1, 0)</f>
        <v>0</v>
      </c>
      <c r="F947" s="86">
        <f>IF(COUNTIF(Table4[Tag Number], A947), 1, 0)</f>
        <v>0</v>
      </c>
      <c r="G947" s="87">
        <f t="shared" si="30"/>
        <v>0</v>
      </c>
      <c r="H947" s="88" t="str" cm="1">
        <f t="array" ref="H947">_xlfn.IFS(OR(_xlfn.XLOOKUP(A947,Table1[Tag Number],Table1[Status],"-",0)="Dead",
        _xlfn.XLOOKUP(A947,Table2[Tag Number],Table2[Status],"-",0)="Dead",
        _xlfn.XLOOKUP(A947,Table3[Tag Number],Table3[Status],"-",0)="Dead",
        _xlfn.XLOOKUP(A947,Table4[Tag Number],Table4[Status],"-",0)="Dead"),"Dead",
     OR(_xlfn.XLOOKUP(A947,Table1[Tag Number],Table1[Status],"-",0)="Alive",
        _xlfn.XLOOKUP(A947,Table2[Tag Number],Table2[Status],"-",0)="Alive",
        _xlfn.XLOOKUP(A947,Table3[Tag Number],Table3[Status],"-",0)="Alive",
        _xlfn.XLOOKUP(A947,Table4[Tag Number],Table4[Status],"-",0)="Alive"),"Alive",
     OR(_xlfn.XLOOKUP(A947,Table1[Tag Number],Table1[Status],"-",0)="-",
        _xlfn.XLOOKUP(A947,Table2[Tag Number],Table2[Status],"-",0)="-",
        _xlfn.XLOOKUP(A947,Table3[Tag Number],Table3[Status],"-",0)="-",
        _xlfn.XLOOKUP(A947,Table4[Tag Number],Table4[Status],"-",0)="-"),
   "-")</f>
        <v>-</v>
      </c>
      <c r="I947" s="90"/>
      <c r="J947" s="90"/>
      <c r="K947" s="91"/>
      <c r="L947" s="91"/>
      <c r="M947" s="91"/>
      <c r="N947" s="92"/>
      <c r="O947" s="89"/>
      <c r="R947" t="b">
        <f t="shared" si="29"/>
        <v>0</v>
      </c>
    </row>
    <row r="948" spans="1:18" ht="15" thickBot="1" x14ac:dyDescent="0.35">
      <c r="A948" s="2" t="s">
        <v>1828</v>
      </c>
      <c r="B948" s="2" t="s">
        <v>1145</v>
      </c>
      <c r="C948" s="84">
        <f>IF(COUNTIF(Table1[Tag Number], A948), 1, 0)</f>
        <v>0</v>
      </c>
      <c r="D948" s="85">
        <f>IF(COUNTIF(Table2[Tag Number], A948), 1, 0)</f>
        <v>0</v>
      </c>
      <c r="E948" s="86">
        <f>IF(COUNTIF(Table3[Tag Number], A948), 1, 0)</f>
        <v>0</v>
      </c>
      <c r="F948" s="86">
        <f>IF(COUNTIF(Table4[Tag Number], A948), 1, 0)</f>
        <v>0</v>
      </c>
      <c r="G948" s="87">
        <f t="shared" si="30"/>
        <v>0</v>
      </c>
      <c r="H948" s="88" t="str" cm="1">
        <f t="array" ref="H948">_xlfn.IFS(OR(_xlfn.XLOOKUP(A948,Table1[Tag Number],Table1[Status],"-",0)="Dead",
        _xlfn.XLOOKUP(A948,Table2[Tag Number],Table2[Status],"-",0)="Dead",
        _xlfn.XLOOKUP(A948,Table3[Tag Number],Table3[Status],"-",0)="Dead",
        _xlfn.XLOOKUP(A948,Table4[Tag Number],Table4[Status],"-",0)="Dead"),"Dead",
     OR(_xlfn.XLOOKUP(A948,Table1[Tag Number],Table1[Status],"-",0)="Alive",
        _xlfn.XLOOKUP(A948,Table2[Tag Number],Table2[Status],"-",0)="Alive",
        _xlfn.XLOOKUP(A948,Table3[Tag Number],Table3[Status],"-",0)="Alive",
        _xlfn.XLOOKUP(A948,Table4[Tag Number],Table4[Status],"-",0)="Alive"),"Alive",
     OR(_xlfn.XLOOKUP(A948,Table1[Tag Number],Table1[Status],"-",0)="-",
        _xlfn.XLOOKUP(A948,Table2[Tag Number],Table2[Status],"-",0)="-",
        _xlfn.XLOOKUP(A948,Table3[Tag Number],Table3[Status],"-",0)="-",
        _xlfn.XLOOKUP(A948,Table4[Tag Number],Table4[Status],"-",0)="-"),
   "-")</f>
        <v>-</v>
      </c>
      <c r="I948" s="90"/>
      <c r="J948" s="90"/>
      <c r="K948" s="91"/>
      <c r="L948" s="91"/>
      <c r="M948" s="91"/>
      <c r="N948" s="92"/>
      <c r="O948" s="89"/>
      <c r="R948" t="b">
        <f t="shared" si="29"/>
        <v>0</v>
      </c>
    </row>
    <row r="949" spans="1:18" ht="15" thickBot="1" x14ac:dyDescent="0.35">
      <c r="A949" s="3" t="s">
        <v>1829</v>
      </c>
      <c r="B949" s="3" t="s">
        <v>1137</v>
      </c>
      <c r="C949" s="84">
        <f>IF(COUNTIF(Table1[Tag Number], A949), 1, 0)</f>
        <v>0</v>
      </c>
      <c r="D949" s="85">
        <f>IF(COUNTIF(Table2[Tag Number], A949), 1, 0)</f>
        <v>0</v>
      </c>
      <c r="E949" s="86">
        <f>IF(COUNTIF(Table3[Tag Number], A949), 1, 0)</f>
        <v>0</v>
      </c>
      <c r="F949" s="86">
        <f>IF(COUNTIF(Table4[Tag Number], A949), 1, 0)</f>
        <v>0</v>
      </c>
      <c r="G949" s="87">
        <f t="shared" si="30"/>
        <v>0</v>
      </c>
      <c r="H949" s="88" t="str" cm="1">
        <f t="array" ref="H949">_xlfn.IFS(OR(_xlfn.XLOOKUP(A949,Table1[Tag Number],Table1[Status],"-",0)="Dead",
        _xlfn.XLOOKUP(A949,Table2[Tag Number],Table2[Status],"-",0)="Dead",
        _xlfn.XLOOKUP(A949,Table3[Tag Number],Table3[Status],"-",0)="Dead",
        _xlfn.XLOOKUP(A949,Table4[Tag Number],Table4[Status],"-",0)="Dead"),"Dead",
     OR(_xlfn.XLOOKUP(A949,Table1[Tag Number],Table1[Status],"-",0)="Alive",
        _xlfn.XLOOKUP(A949,Table2[Tag Number],Table2[Status],"-",0)="Alive",
        _xlfn.XLOOKUP(A949,Table3[Tag Number],Table3[Status],"-",0)="Alive",
        _xlfn.XLOOKUP(A949,Table4[Tag Number],Table4[Status],"-",0)="Alive"),"Alive",
     OR(_xlfn.XLOOKUP(A949,Table1[Tag Number],Table1[Status],"-",0)="-",
        _xlfn.XLOOKUP(A949,Table2[Tag Number],Table2[Status],"-",0)="-",
        _xlfn.XLOOKUP(A949,Table3[Tag Number],Table3[Status],"-",0)="-",
        _xlfn.XLOOKUP(A949,Table4[Tag Number],Table4[Status],"-",0)="-"),
   "-")</f>
        <v>-</v>
      </c>
      <c r="I949" s="90"/>
      <c r="J949" s="90"/>
      <c r="K949" s="91"/>
      <c r="L949" s="91"/>
      <c r="M949" s="91"/>
      <c r="N949" s="92"/>
      <c r="O949" s="89"/>
      <c r="R949" t="b">
        <f t="shared" si="29"/>
        <v>0</v>
      </c>
    </row>
    <row r="950" spans="1:18" ht="15" thickBot="1" x14ac:dyDescent="0.35">
      <c r="A950" s="2" t="s">
        <v>1830</v>
      </c>
      <c r="B950" s="2" t="s">
        <v>1145</v>
      </c>
      <c r="C950" s="84">
        <f>IF(COUNTIF(Table1[Tag Number], A950), 1, 0)</f>
        <v>0</v>
      </c>
      <c r="D950" s="85">
        <f>IF(COUNTIF(Table2[Tag Number], A950), 1, 0)</f>
        <v>0</v>
      </c>
      <c r="E950" s="86">
        <f>IF(COUNTIF(Table3[Tag Number], A950), 1, 0)</f>
        <v>0</v>
      </c>
      <c r="F950" s="86">
        <f>IF(COUNTIF(Table4[Tag Number], A950), 1, 0)</f>
        <v>0</v>
      </c>
      <c r="G950" s="87">
        <f t="shared" si="30"/>
        <v>0</v>
      </c>
      <c r="H950" s="88" t="str" cm="1">
        <f t="array" ref="H950">_xlfn.IFS(OR(_xlfn.XLOOKUP(A950,Table1[Tag Number],Table1[Status],"-",0)="Dead",
        _xlfn.XLOOKUP(A950,Table2[Tag Number],Table2[Status],"-",0)="Dead",
        _xlfn.XLOOKUP(A950,Table3[Tag Number],Table3[Status],"-",0)="Dead",
        _xlfn.XLOOKUP(A950,Table4[Tag Number],Table4[Status],"-",0)="Dead"),"Dead",
     OR(_xlfn.XLOOKUP(A950,Table1[Tag Number],Table1[Status],"-",0)="Alive",
        _xlfn.XLOOKUP(A950,Table2[Tag Number],Table2[Status],"-",0)="Alive",
        _xlfn.XLOOKUP(A950,Table3[Tag Number],Table3[Status],"-",0)="Alive",
        _xlfn.XLOOKUP(A950,Table4[Tag Number],Table4[Status],"-",0)="Alive"),"Alive",
     OR(_xlfn.XLOOKUP(A950,Table1[Tag Number],Table1[Status],"-",0)="-",
        _xlfn.XLOOKUP(A950,Table2[Tag Number],Table2[Status],"-",0)="-",
        _xlfn.XLOOKUP(A950,Table3[Tag Number],Table3[Status],"-",0)="-",
        _xlfn.XLOOKUP(A950,Table4[Tag Number],Table4[Status],"-",0)="-"),
   "-")</f>
        <v>-</v>
      </c>
      <c r="I950" s="90"/>
      <c r="J950" s="90"/>
      <c r="K950" s="91"/>
      <c r="L950" s="91"/>
      <c r="M950" s="91"/>
      <c r="N950" s="92"/>
      <c r="O950" s="89"/>
      <c r="R950" t="b">
        <f t="shared" si="29"/>
        <v>0</v>
      </c>
    </row>
    <row r="951" spans="1:18" ht="15" thickBot="1" x14ac:dyDescent="0.35">
      <c r="A951" s="3" t="s">
        <v>72</v>
      </c>
      <c r="B951" s="3" t="s">
        <v>1145</v>
      </c>
      <c r="C951" s="84">
        <f>IF(COUNTIF(Table1[Tag Number], A951), 1, 0)</f>
        <v>0</v>
      </c>
      <c r="D951" s="85">
        <f>IF(COUNTIF(Table2[Tag Number], A951), 1, 0)</f>
        <v>0</v>
      </c>
      <c r="E951" s="86">
        <f>IF(COUNTIF(Table3[Tag Number], A951), 1, 0)</f>
        <v>1</v>
      </c>
      <c r="F951" s="86">
        <f>IF(COUNTIF(Table4[Tag Number], A951), 1, 0)</f>
        <v>0</v>
      </c>
      <c r="G951" s="87">
        <f t="shared" si="30"/>
        <v>1</v>
      </c>
      <c r="H951" s="88" t="str" cm="1">
        <f t="array" ref="H951">_xlfn.IFS(OR(_xlfn.XLOOKUP(A951,Table1[Tag Number],Table1[Status],"-",0)="Dead",
        _xlfn.XLOOKUP(A951,Table2[Tag Number],Table2[Status],"-",0)="Dead",
        _xlfn.XLOOKUP(A951,Table3[Tag Number],Table3[Status],"-",0)="Dead",
        _xlfn.XLOOKUP(A951,Table4[Tag Number],Table4[Status],"-",0)="Dead"),"Dead",
     OR(_xlfn.XLOOKUP(A951,Table1[Tag Number],Table1[Status],"-",0)="Alive",
        _xlfn.XLOOKUP(A951,Table2[Tag Number],Table2[Status],"-",0)="Alive",
        _xlfn.XLOOKUP(A951,Table3[Tag Number],Table3[Status],"-",0)="Alive",
        _xlfn.XLOOKUP(A951,Table4[Tag Number],Table4[Status],"-",0)="Alive"),"Alive",
     OR(_xlfn.XLOOKUP(A951,Table1[Tag Number],Table1[Status],"-",0)="-",
        _xlfn.XLOOKUP(A951,Table2[Tag Number],Table2[Status],"-",0)="-",
        _xlfn.XLOOKUP(A951,Table3[Tag Number],Table3[Status],"-",0)="-",
        _xlfn.XLOOKUP(A951,Table4[Tag Number],Table4[Status],"-",0)="-"),
   "-")</f>
        <v>Alive</v>
      </c>
      <c r="I951" s="90"/>
      <c r="J951" s="90"/>
      <c r="K951" s="91"/>
      <c r="L951" s="91"/>
      <c r="M951" s="91"/>
      <c r="N951" s="92"/>
      <c r="O951" s="89"/>
      <c r="R951" t="b">
        <f t="shared" si="29"/>
        <v>0</v>
      </c>
    </row>
    <row r="952" spans="1:18" ht="15" thickBot="1" x14ac:dyDescent="0.35">
      <c r="A952" s="2" t="s">
        <v>1831</v>
      </c>
      <c r="B952" s="2" t="s">
        <v>1145</v>
      </c>
      <c r="C952" s="84">
        <f>IF(COUNTIF(Table1[Tag Number], A952), 1, 0)</f>
        <v>0</v>
      </c>
      <c r="D952" s="85">
        <f>IF(COUNTIF(Table2[Tag Number], A952), 1, 0)</f>
        <v>0</v>
      </c>
      <c r="E952" s="86">
        <f>IF(COUNTIF(Table3[Tag Number], A952), 1, 0)</f>
        <v>0</v>
      </c>
      <c r="F952" s="86">
        <f>IF(COUNTIF(Table4[Tag Number], A952), 1, 0)</f>
        <v>0</v>
      </c>
      <c r="G952" s="87">
        <f t="shared" si="30"/>
        <v>0</v>
      </c>
      <c r="H952" s="88" t="str" cm="1">
        <f t="array" ref="H952">_xlfn.IFS(OR(_xlfn.XLOOKUP(A952,Table1[Tag Number],Table1[Status],"-",0)="Dead",
        _xlfn.XLOOKUP(A952,Table2[Tag Number],Table2[Status],"-",0)="Dead",
        _xlfn.XLOOKUP(A952,Table3[Tag Number],Table3[Status],"-",0)="Dead",
        _xlfn.XLOOKUP(A952,Table4[Tag Number],Table4[Status],"-",0)="Dead"),"Dead",
     OR(_xlfn.XLOOKUP(A952,Table1[Tag Number],Table1[Status],"-",0)="Alive",
        _xlfn.XLOOKUP(A952,Table2[Tag Number],Table2[Status],"-",0)="Alive",
        _xlfn.XLOOKUP(A952,Table3[Tag Number],Table3[Status],"-",0)="Alive",
        _xlfn.XLOOKUP(A952,Table4[Tag Number],Table4[Status],"-",0)="Alive"),"Alive",
     OR(_xlfn.XLOOKUP(A952,Table1[Tag Number],Table1[Status],"-",0)="-",
        _xlfn.XLOOKUP(A952,Table2[Tag Number],Table2[Status],"-",0)="-",
        _xlfn.XLOOKUP(A952,Table3[Tag Number],Table3[Status],"-",0)="-",
        _xlfn.XLOOKUP(A952,Table4[Tag Number],Table4[Status],"-",0)="-"),
   "-")</f>
        <v>-</v>
      </c>
      <c r="I952" s="90"/>
      <c r="J952" s="90"/>
      <c r="K952" s="91"/>
      <c r="L952" s="91"/>
      <c r="M952" s="91"/>
      <c r="N952" s="92"/>
      <c r="O952" s="89"/>
      <c r="R952" t="b">
        <f t="shared" si="29"/>
        <v>0</v>
      </c>
    </row>
    <row r="953" spans="1:18" ht="15" thickBot="1" x14ac:dyDescent="0.35">
      <c r="A953" s="3" t="s">
        <v>547</v>
      </c>
      <c r="B953" s="3" t="s">
        <v>1137</v>
      </c>
      <c r="C953" s="84">
        <f>IF(COUNTIF(Table1[Tag Number], A953), 1, 0)</f>
        <v>0</v>
      </c>
      <c r="D953" s="85">
        <f>IF(COUNTIF(Table2[Tag Number], A953), 1, 0)</f>
        <v>0</v>
      </c>
      <c r="E953" s="86">
        <f>IF(COUNTIF(Table3[Tag Number], A953), 1, 0)</f>
        <v>0</v>
      </c>
      <c r="F953" s="86">
        <f>IF(COUNTIF(Table4[Tag Number], A953), 1, 0)</f>
        <v>0</v>
      </c>
      <c r="G953" s="87">
        <f t="shared" si="30"/>
        <v>0</v>
      </c>
      <c r="H953" s="88" t="str" cm="1">
        <f t="array" ref="H953">_xlfn.IFS(OR(_xlfn.XLOOKUP(A953,Table1[Tag Number],Table1[Status],"-",0)="Dead",
        _xlfn.XLOOKUP(A953,Table2[Tag Number],Table2[Status],"-",0)="Dead",
        _xlfn.XLOOKUP(A953,Table3[Tag Number],Table3[Status],"-",0)="Dead",
        _xlfn.XLOOKUP(A953,Table4[Tag Number],Table4[Status],"-",0)="Dead"),"Dead",
     OR(_xlfn.XLOOKUP(A953,Table1[Tag Number],Table1[Status],"-",0)="Alive",
        _xlfn.XLOOKUP(A953,Table2[Tag Number],Table2[Status],"-",0)="Alive",
        _xlfn.XLOOKUP(A953,Table3[Tag Number],Table3[Status],"-",0)="Alive",
        _xlfn.XLOOKUP(A953,Table4[Tag Number],Table4[Status],"-",0)="Alive"),"Alive",
     OR(_xlfn.XLOOKUP(A953,Table1[Tag Number],Table1[Status],"-",0)="-",
        _xlfn.XLOOKUP(A953,Table2[Tag Number],Table2[Status],"-",0)="-",
        _xlfn.XLOOKUP(A953,Table3[Tag Number],Table3[Status],"-",0)="-",
        _xlfn.XLOOKUP(A953,Table4[Tag Number],Table4[Status],"-",0)="-"),
   "-")</f>
        <v>-</v>
      </c>
      <c r="I953" s="90"/>
      <c r="J953" s="90"/>
      <c r="K953" s="91"/>
      <c r="L953" s="91"/>
      <c r="M953" s="91"/>
      <c r="N953" s="92"/>
      <c r="O953" s="89"/>
      <c r="R953" t="b">
        <f t="shared" si="29"/>
        <v>0</v>
      </c>
    </row>
    <row r="954" spans="1:18" ht="15" thickBot="1" x14ac:dyDescent="0.35">
      <c r="A954" s="2" t="s">
        <v>663</v>
      </c>
      <c r="B954" s="2" t="s">
        <v>1137</v>
      </c>
      <c r="C954" s="84">
        <f>IF(COUNTIF(Table1[Tag Number], A954), 1, 0)</f>
        <v>0</v>
      </c>
      <c r="D954" s="85">
        <f>IF(COUNTIF(Table2[Tag Number], A954), 1, 0)</f>
        <v>0</v>
      </c>
      <c r="E954" s="86">
        <f>IF(COUNTIF(Table3[Tag Number], A954), 1, 0)</f>
        <v>0</v>
      </c>
      <c r="F954" s="86">
        <f>IF(COUNTIF(Table4[Tag Number], A954), 1, 0)</f>
        <v>0</v>
      </c>
      <c r="G954" s="87">
        <f t="shared" si="30"/>
        <v>0</v>
      </c>
      <c r="H954" s="88" t="str" cm="1">
        <f t="array" ref="H954">_xlfn.IFS(OR(_xlfn.XLOOKUP(A954,Table1[Tag Number],Table1[Status],"-",0)="Dead",
        _xlfn.XLOOKUP(A954,Table2[Tag Number],Table2[Status],"-",0)="Dead",
        _xlfn.XLOOKUP(A954,Table3[Tag Number],Table3[Status],"-",0)="Dead",
        _xlfn.XLOOKUP(A954,Table4[Tag Number],Table4[Status],"-",0)="Dead"),"Dead",
     OR(_xlfn.XLOOKUP(A954,Table1[Tag Number],Table1[Status],"-",0)="Alive",
        _xlfn.XLOOKUP(A954,Table2[Tag Number],Table2[Status],"-",0)="Alive",
        _xlfn.XLOOKUP(A954,Table3[Tag Number],Table3[Status],"-",0)="Alive",
        _xlfn.XLOOKUP(A954,Table4[Tag Number],Table4[Status],"-",0)="Alive"),"Alive",
     OR(_xlfn.XLOOKUP(A954,Table1[Tag Number],Table1[Status],"-",0)="-",
        _xlfn.XLOOKUP(A954,Table2[Tag Number],Table2[Status],"-",0)="-",
        _xlfn.XLOOKUP(A954,Table3[Tag Number],Table3[Status],"-",0)="-",
        _xlfn.XLOOKUP(A954,Table4[Tag Number],Table4[Status],"-",0)="-"),
   "-")</f>
        <v>-</v>
      </c>
      <c r="I954" s="90"/>
      <c r="J954" s="90"/>
      <c r="K954" s="91"/>
      <c r="L954" s="91"/>
      <c r="M954" s="91"/>
      <c r="N954" s="92"/>
      <c r="O954" s="89"/>
      <c r="R954" t="b">
        <f t="shared" si="29"/>
        <v>0</v>
      </c>
    </row>
    <row r="955" spans="1:18" ht="15" thickBot="1" x14ac:dyDescent="0.35">
      <c r="A955" s="3" t="s">
        <v>1832</v>
      </c>
      <c r="B955" s="3" t="s">
        <v>1145</v>
      </c>
      <c r="C955" s="84">
        <f>IF(COUNTIF(Table1[Tag Number], A955), 1, 0)</f>
        <v>0</v>
      </c>
      <c r="D955" s="85">
        <f>IF(COUNTIF(Table2[Tag Number], A955), 1, 0)</f>
        <v>0</v>
      </c>
      <c r="E955" s="86">
        <f>IF(COUNTIF(Table3[Tag Number], A955), 1, 0)</f>
        <v>0</v>
      </c>
      <c r="F955" s="86">
        <f>IF(COUNTIF(Table4[Tag Number], A955), 1, 0)</f>
        <v>0</v>
      </c>
      <c r="G955" s="87">
        <f t="shared" si="30"/>
        <v>0</v>
      </c>
      <c r="H955" s="88" t="str" cm="1">
        <f t="array" ref="H955">_xlfn.IFS(OR(_xlfn.XLOOKUP(A955,Table1[Tag Number],Table1[Status],"-",0)="Dead",
        _xlfn.XLOOKUP(A955,Table2[Tag Number],Table2[Status],"-",0)="Dead",
        _xlfn.XLOOKUP(A955,Table3[Tag Number],Table3[Status],"-",0)="Dead",
        _xlfn.XLOOKUP(A955,Table4[Tag Number],Table4[Status],"-",0)="Dead"),"Dead",
     OR(_xlfn.XLOOKUP(A955,Table1[Tag Number],Table1[Status],"-",0)="Alive",
        _xlfn.XLOOKUP(A955,Table2[Tag Number],Table2[Status],"-",0)="Alive",
        _xlfn.XLOOKUP(A955,Table3[Tag Number],Table3[Status],"-",0)="Alive",
        _xlfn.XLOOKUP(A955,Table4[Tag Number],Table4[Status],"-",0)="Alive"),"Alive",
     OR(_xlfn.XLOOKUP(A955,Table1[Tag Number],Table1[Status],"-",0)="-",
        _xlfn.XLOOKUP(A955,Table2[Tag Number],Table2[Status],"-",0)="-",
        _xlfn.XLOOKUP(A955,Table3[Tag Number],Table3[Status],"-",0)="-",
        _xlfn.XLOOKUP(A955,Table4[Tag Number],Table4[Status],"-",0)="-"),
   "-")</f>
        <v>-</v>
      </c>
      <c r="I955" s="90"/>
      <c r="J955" s="90"/>
      <c r="K955" s="91"/>
      <c r="L955" s="91"/>
      <c r="M955" s="91"/>
      <c r="N955" s="92"/>
      <c r="O955" s="89"/>
      <c r="R955" t="b">
        <f t="shared" si="29"/>
        <v>0</v>
      </c>
    </row>
    <row r="956" spans="1:18" ht="15" thickBot="1" x14ac:dyDescent="0.35">
      <c r="A956" s="2" t="s">
        <v>1833</v>
      </c>
      <c r="B956" s="2" t="s">
        <v>1145</v>
      </c>
      <c r="C956" s="84">
        <f>IF(COUNTIF(Table1[Tag Number], A956), 1, 0)</f>
        <v>0</v>
      </c>
      <c r="D956" s="85">
        <f>IF(COUNTIF(Table2[Tag Number], A956), 1, 0)</f>
        <v>0</v>
      </c>
      <c r="E956" s="86">
        <f>IF(COUNTIF(Table3[Tag Number], A956), 1, 0)</f>
        <v>0</v>
      </c>
      <c r="F956" s="86">
        <f>IF(COUNTIF(Table4[Tag Number], A956), 1, 0)</f>
        <v>0</v>
      </c>
      <c r="G956" s="87">
        <f t="shared" si="30"/>
        <v>0</v>
      </c>
      <c r="H956" s="88" t="str" cm="1">
        <f t="array" ref="H956">_xlfn.IFS(OR(_xlfn.XLOOKUP(A956,Table1[Tag Number],Table1[Status],"-",0)="Dead",
        _xlfn.XLOOKUP(A956,Table2[Tag Number],Table2[Status],"-",0)="Dead",
        _xlfn.XLOOKUP(A956,Table3[Tag Number],Table3[Status],"-",0)="Dead",
        _xlfn.XLOOKUP(A956,Table4[Tag Number],Table4[Status],"-",0)="Dead"),"Dead",
     OR(_xlfn.XLOOKUP(A956,Table1[Tag Number],Table1[Status],"-",0)="Alive",
        _xlfn.XLOOKUP(A956,Table2[Tag Number],Table2[Status],"-",0)="Alive",
        _xlfn.XLOOKUP(A956,Table3[Tag Number],Table3[Status],"-",0)="Alive",
        _xlfn.XLOOKUP(A956,Table4[Tag Number],Table4[Status],"-",0)="Alive"),"Alive",
     OR(_xlfn.XLOOKUP(A956,Table1[Tag Number],Table1[Status],"-",0)="-",
        _xlfn.XLOOKUP(A956,Table2[Tag Number],Table2[Status],"-",0)="-",
        _xlfn.XLOOKUP(A956,Table3[Tag Number],Table3[Status],"-",0)="-",
        _xlfn.XLOOKUP(A956,Table4[Tag Number],Table4[Status],"-",0)="-"),
   "-")</f>
        <v>-</v>
      </c>
      <c r="I956" s="90"/>
      <c r="J956" s="90"/>
      <c r="K956" s="91"/>
      <c r="L956" s="91"/>
      <c r="M956" s="91"/>
      <c r="N956" s="92"/>
      <c r="O956" s="89"/>
      <c r="R956" t="b">
        <f t="shared" si="29"/>
        <v>0</v>
      </c>
    </row>
    <row r="957" spans="1:18" ht="15" thickBot="1" x14ac:dyDescent="0.35">
      <c r="A957" s="3" t="s">
        <v>1834</v>
      </c>
      <c r="B957" s="3" t="s">
        <v>1145</v>
      </c>
      <c r="C957" s="84">
        <f>IF(COUNTIF(Table1[Tag Number], A957), 1, 0)</f>
        <v>0</v>
      </c>
      <c r="D957" s="85">
        <f>IF(COUNTIF(Table2[Tag Number], A957), 1, 0)</f>
        <v>0</v>
      </c>
      <c r="E957" s="86">
        <f>IF(COUNTIF(Table3[Tag Number], A957), 1, 0)</f>
        <v>0</v>
      </c>
      <c r="F957" s="86">
        <f>IF(COUNTIF(Table4[Tag Number], A957), 1, 0)</f>
        <v>0</v>
      </c>
      <c r="G957" s="87">
        <f t="shared" si="30"/>
        <v>0</v>
      </c>
      <c r="H957" s="88" t="str" cm="1">
        <f t="array" ref="H957">_xlfn.IFS(OR(_xlfn.XLOOKUP(A957,Table1[Tag Number],Table1[Status],"-",0)="Dead",
        _xlfn.XLOOKUP(A957,Table2[Tag Number],Table2[Status],"-",0)="Dead",
        _xlfn.XLOOKUP(A957,Table3[Tag Number],Table3[Status],"-",0)="Dead",
        _xlfn.XLOOKUP(A957,Table4[Tag Number],Table4[Status],"-",0)="Dead"),"Dead",
     OR(_xlfn.XLOOKUP(A957,Table1[Tag Number],Table1[Status],"-",0)="Alive",
        _xlfn.XLOOKUP(A957,Table2[Tag Number],Table2[Status],"-",0)="Alive",
        _xlfn.XLOOKUP(A957,Table3[Tag Number],Table3[Status],"-",0)="Alive",
        _xlfn.XLOOKUP(A957,Table4[Tag Number],Table4[Status],"-",0)="Alive"),"Alive",
     OR(_xlfn.XLOOKUP(A957,Table1[Tag Number],Table1[Status],"-",0)="-",
        _xlfn.XLOOKUP(A957,Table2[Tag Number],Table2[Status],"-",0)="-",
        _xlfn.XLOOKUP(A957,Table3[Tag Number],Table3[Status],"-",0)="-",
        _xlfn.XLOOKUP(A957,Table4[Tag Number],Table4[Status],"-",0)="-"),
   "-")</f>
        <v>-</v>
      </c>
      <c r="I957" s="90"/>
      <c r="J957" s="90"/>
      <c r="K957" s="91"/>
      <c r="L957" s="91"/>
      <c r="M957" s="91"/>
      <c r="N957" s="92"/>
      <c r="O957" s="89"/>
      <c r="R957" t="b">
        <f t="shared" si="29"/>
        <v>0</v>
      </c>
    </row>
    <row r="958" spans="1:18" ht="15" thickBot="1" x14ac:dyDescent="0.35">
      <c r="A958" s="2" t="s">
        <v>1835</v>
      </c>
      <c r="B958" s="2" t="s">
        <v>1145</v>
      </c>
      <c r="C958" s="84">
        <f>IF(COUNTIF(Table1[Tag Number], A958), 1, 0)</f>
        <v>0</v>
      </c>
      <c r="D958" s="85">
        <f>IF(COUNTIF(Table2[Tag Number], A958), 1, 0)</f>
        <v>0</v>
      </c>
      <c r="E958" s="86">
        <f>IF(COUNTIF(Table3[Tag Number], A958), 1, 0)</f>
        <v>0</v>
      </c>
      <c r="F958" s="86">
        <f>IF(COUNTIF(Table4[Tag Number], A958), 1, 0)</f>
        <v>0</v>
      </c>
      <c r="G958" s="87">
        <f t="shared" si="30"/>
        <v>0</v>
      </c>
      <c r="H958" s="88" t="str" cm="1">
        <f t="array" ref="H958">_xlfn.IFS(OR(_xlfn.XLOOKUP(A958,Table1[Tag Number],Table1[Status],"-",0)="Dead",
        _xlfn.XLOOKUP(A958,Table2[Tag Number],Table2[Status],"-",0)="Dead",
        _xlfn.XLOOKUP(A958,Table3[Tag Number],Table3[Status],"-",0)="Dead",
        _xlfn.XLOOKUP(A958,Table4[Tag Number],Table4[Status],"-",0)="Dead"),"Dead",
     OR(_xlfn.XLOOKUP(A958,Table1[Tag Number],Table1[Status],"-",0)="Alive",
        _xlfn.XLOOKUP(A958,Table2[Tag Number],Table2[Status],"-",0)="Alive",
        _xlfn.XLOOKUP(A958,Table3[Tag Number],Table3[Status],"-",0)="Alive",
        _xlfn.XLOOKUP(A958,Table4[Tag Number],Table4[Status],"-",0)="Alive"),"Alive",
     OR(_xlfn.XLOOKUP(A958,Table1[Tag Number],Table1[Status],"-",0)="-",
        _xlfn.XLOOKUP(A958,Table2[Tag Number],Table2[Status],"-",0)="-",
        _xlfn.XLOOKUP(A958,Table3[Tag Number],Table3[Status],"-",0)="-",
        _xlfn.XLOOKUP(A958,Table4[Tag Number],Table4[Status],"-",0)="-"),
   "-")</f>
        <v>-</v>
      </c>
      <c r="I958" s="90"/>
      <c r="J958" s="90"/>
      <c r="K958" s="91"/>
      <c r="L958" s="91"/>
      <c r="M958" s="91"/>
      <c r="N958" s="92"/>
      <c r="O958" s="89"/>
      <c r="R958" t="b">
        <f t="shared" si="29"/>
        <v>0</v>
      </c>
    </row>
    <row r="959" spans="1:18" ht="15" thickBot="1" x14ac:dyDescent="0.35">
      <c r="A959" s="3" t="s">
        <v>162</v>
      </c>
      <c r="B959" s="3" t="s">
        <v>1145</v>
      </c>
      <c r="C959" s="84">
        <f>IF(COUNTIF(Table1[Tag Number], A959), 1, 0)</f>
        <v>0</v>
      </c>
      <c r="D959" s="85">
        <f>IF(COUNTIF(Table2[Tag Number], A959), 1, 0)</f>
        <v>0</v>
      </c>
      <c r="E959" s="86">
        <f>IF(COUNTIF(Table3[Tag Number], A959), 1, 0)</f>
        <v>1</v>
      </c>
      <c r="F959" s="86">
        <f>IF(COUNTIF(Table4[Tag Number], A959), 1, 0)</f>
        <v>0</v>
      </c>
      <c r="G959" s="87">
        <f t="shared" si="30"/>
        <v>1</v>
      </c>
      <c r="H959" s="88" t="str" cm="1">
        <f t="array" ref="H959">_xlfn.IFS(OR(_xlfn.XLOOKUP(A959,Table1[Tag Number],Table1[Status],"-",0)="Dead",
        _xlfn.XLOOKUP(A959,Table2[Tag Number],Table2[Status],"-",0)="Dead",
        _xlfn.XLOOKUP(A959,Table3[Tag Number],Table3[Status],"-",0)="Dead",
        _xlfn.XLOOKUP(A959,Table4[Tag Number],Table4[Status],"-",0)="Dead"),"Dead",
     OR(_xlfn.XLOOKUP(A959,Table1[Tag Number],Table1[Status],"-",0)="Alive",
        _xlfn.XLOOKUP(A959,Table2[Tag Number],Table2[Status],"-",0)="Alive",
        _xlfn.XLOOKUP(A959,Table3[Tag Number],Table3[Status],"-",0)="Alive",
        _xlfn.XLOOKUP(A959,Table4[Tag Number],Table4[Status],"-",0)="Alive"),"Alive",
     OR(_xlfn.XLOOKUP(A959,Table1[Tag Number],Table1[Status],"-",0)="-",
        _xlfn.XLOOKUP(A959,Table2[Tag Number],Table2[Status],"-",0)="-",
        _xlfn.XLOOKUP(A959,Table3[Tag Number],Table3[Status],"-",0)="-",
        _xlfn.XLOOKUP(A959,Table4[Tag Number],Table4[Status],"-",0)="-"),
   "-")</f>
        <v>Dead</v>
      </c>
      <c r="I959" s="90"/>
      <c r="J959" s="90"/>
      <c r="K959" s="91"/>
      <c r="L959" s="91"/>
      <c r="M959" s="91"/>
      <c r="N959" s="92"/>
      <c r="O959" s="89"/>
      <c r="R959" t="b">
        <f t="shared" si="29"/>
        <v>0</v>
      </c>
    </row>
    <row r="960" spans="1:18" ht="15" thickBot="1" x14ac:dyDescent="0.35">
      <c r="A960" s="2" t="s">
        <v>785</v>
      </c>
      <c r="B960" s="2" t="s">
        <v>1137</v>
      </c>
      <c r="C960" s="84">
        <f>IF(COUNTIF(Table1[Tag Number], A960), 1, 0)</f>
        <v>0</v>
      </c>
      <c r="D960" s="85">
        <f>IF(COUNTIF(Table2[Tag Number], A960), 1, 0)</f>
        <v>0</v>
      </c>
      <c r="E960" s="86">
        <f>IF(COUNTIF(Table3[Tag Number], A960), 1, 0)</f>
        <v>0</v>
      </c>
      <c r="F960" s="86">
        <f>IF(COUNTIF(Table4[Tag Number], A960), 1, 0)</f>
        <v>0</v>
      </c>
      <c r="G960" s="87">
        <f t="shared" si="30"/>
        <v>0</v>
      </c>
      <c r="H960" s="88" t="str" cm="1">
        <f t="array" ref="H960">_xlfn.IFS(OR(_xlfn.XLOOKUP(A960,Table1[Tag Number],Table1[Status],"-",0)="Dead",
        _xlfn.XLOOKUP(A960,Table2[Tag Number],Table2[Status],"-",0)="Dead",
        _xlfn.XLOOKUP(A960,Table3[Tag Number],Table3[Status],"-",0)="Dead",
        _xlfn.XLOOKUP(A960,Table4[Tag Number],Table4[Status],"-",0)="Dead"),"Dead",
     OR(_xlfn.XLOOKUP(A960,Table1[Tag Number],Table1[Status],"-",0)="Alive",
        _xlfn.XLOOKUP(A960,Table2[Tag Number],Table2[Status],"-",0)="Alive",
        _xlfn.XLOOKUP(A960,Table3[Tag Number],Table3[Status],"-",0)="Alive",
        _xlfn.XLOOKUP(A960,Table4[Tag Number],Table4[Status],"-",0)="Alive"),"Alive",
     OR(_xlfn.XLOOKUP(A960,Table1[Tag Number],Table1[Status],"-",0)="-",
        _xlfn.XLOOKUP(A960,Table2[Tag Number],Table2[Status],"-",0)="-",
        _xlfn.XLOOKUP(A960,Table3[Tag Number],Table3[Status],"-",0)="-",
        _xlfn.XLOOKUP(A960,Table4[Tag Number],Table4[Status],"-",0)="-"),
   "-")</f>
        <v>-</v>
      </c>
      <c r="I960" s="90"/>
      <c r="J960" s="90"/>
      <c r="K960" s="91"/>
      <c r="L960" s="91"/>
      <c r="M960" s="91"/>
      <c r="N960" s="92"/>
      <c r="O960" s="89"/>
      <c r="R960" t="b">
        <f t="shared" si="29"/>
        <v>0</v>
      </c>
    </row>
    <row r="961" spans="1:18" ht="15" thickBot="1" x14ac:dyDescent="0.35">
      <c r="A961" s="3" t="s">
        <v>1836</v>
      </c>
      <c r="B961" s="3" t="s">
        <v>1145</v>
      </c>
      <c r="C961" s="84">
        <f>IF(COUNTIF(Table1[Tag Number], A961), 1, 0)</f>
        <v>0</v>
      </c>
      <c r="D961" s="85">
        <f>IF(COUNTIF(Table2[Tag Number], A961), 1, 0)</f>
        <v>0</v>
      </c>
      <c r="E961" s="86">
        <f>IF(COUNTIF(Table3[Tag Number], A961), 1, 0)</f>
        <v>0</v>
      </c>
      <c r="F961" s="86">
        <f>IF(COUNTIF(Table4[Tag Number], A961), 1, 0)</f>
        <v>0</v>
      </c>
      <c r="G961" s="87">
        <f t="shared" si="30"/>
        <v>0</v>
      </c>
      <c r="H961" s="88" t="str" cm="1">
        <f t="array" ref="H961">_xlfn.IFS(OR(_xlfn.XLOOKUP(A961,Table1[Tag Number],Table1[Status],"-",0)="Dead",
        _xlfn.XLOOKUP(A961,Table2[Tag Number],Table2[Status],"-",0)="Dead",
        _xlfn.XLOOKUP(A961,Table3[Tag Number],Table3[Status],"-",0)="Dead",
        _xlfn.XLOOKUP(A961,Table4[Tag Number],Table4[Status],"-",0)="Dead"),"Dead",
     OR(_xlfn.XLOOKUP(A961,Table1[Tag Number],Table1[Status],"-",0)="Alive",
        _xlfn.XLOOKUP(A961,Table2[Tag Number],Table2[Status],"-",0)="Alive",
        _xlfn.XLOOKUP(A961,Table3[Tag Number],Table3[Status],"-",0)="Alive",
        _xlfn.XLOOKUP(A961,Table4[Tag Number],Table4[Status],"-",0)="Alive"),"Alive",
     OR(_xlfn.XLOOKUP(A961,Table1[Tag Number],Table1[Status],"-",0)="-",
        _xlfn.XLOOKUP(A961,Table2[Tag Number],Table2[Status],"-",0)="-",
        _xlfn.XLOOKUP(A961,Table3[Tag Number],Table3[Status],"-",0)="-",
        _xlfn.XLOOKUP(A961,Table4[Tag Number],Table4[Status],"-",0)="-"),
   "-")</f>
        <v>-</v>
      </c>
      <c r="I961" s="90"/>
      <c r="J961" s="90"/>
      <c r="K961" s="91"/>
      <c r="L961" s="91"/>
      <c r="M961" s="91"/>
      <c r="N961" s="92"/>
      <c r="O961" s="89"/>
      <c r="R961" t="b">
        <f t="shared" si="29"/>
        <v>0</v>
      </c>
    </row>
    <row r="962" spans="1:18" ht="15" thickBot="1" x14ac:dyDescent="0.35">
      <c r="A962" s="2" t="s">
        <v>1837</v>
      </c>
      <c r="B962" s="2" t="s">
        <v>1145</v>
      </c>
      <c r="C962" s="84">
        <f>IF(COUNTIF(Table1[Tag Number], A962), 1, 0)</f>
        <v>0</v>
      </c>
      <c r="D962" s="85">
        <f>IF(COUNTIF(Table2[Tag Number], A962), 1, 0)</f>
        <v>0</v>
      </c>
      <c r="E962" s="86">
        <f>IF(COUNTIF(Table3[Tag Number], A962), 1, 0)</f>
        <v>0</v>
      </c>
      <c r="F962" s="86">
        <f>IF(COUNTIF(Table4[Tag Number], A962), 1, 0)</f>
        <v>0</v>
      </c>
      <c r="G962" s="87">
        <f t="shared" si="30"/>
        <v>0</v>
      </c>
      <c r="H962" s="88" t="str" cm="1">
        <f t="array" ref="H962">_xlfn.IFS(OR(_xlfn.XLOOKUP(A962,Table1[Tag Number],Table1[Status],"-",0)="Dead",
        _xlfn.XLOOKUP(A962,Table2[Tag Number],Table2[Status],"-",0)="Dead",
        _xlfn.XLOOKUP(A962,Table3[Tag Number],Table3[Status],"-",0)="Dead",
        _xlfn.XLOOKUP(A962,Table4[Tag Number],Table4[Status],"-",0)="Dead"),"Dead",
     OR(_xlfn.XLOOKUP(A962,Table1[Tag Number],Table1[Status],"-",0)="Alive",
        _xlfn.XLOOKUP(A962,Table2[Tag Number],Table2[Status],"-",0)="Alive",
        _xlfn.XLOOKUP(A962,Table3[Tag Number],Table3[Status],"-",0)="Alive",
        _xlfn.XLOOKUP(A962,Table4[Tag Number],Table4[Status],"-",0)="Alive"),"Alive",
     OR(_xlfn.XLOOKUP(A962,Table1[Tag Number],Table1[Status],"-",0)="-",
        _xlfn.XLOOKUP(A962,Table2[Tag Number],Table2[Status],"-",0)="-",
        _xlfn.XLOOKUP(A962,Table3[Tag Number],Table3[Status],"-",0)="-",
        _xlfn.XLOOKUP(A962,Table4[Tag Number],Table4[Status],"-",0)="-"),
   "-")</f>
        <v>-</v>
      </c>
      <c r="I962" s="90"/>
      <c r="J962" s="90"/>
      <c r="K962" s="91"/>
      <c r="L962" s="91"/>
      <c r="M962" s="91"/>
      <c r="N962" s="92"/>
      <c r="O962" s="89"/>
      <c r="R962" t="b">
        <f t="shared" si="29"/>
        <v>0</v>
      </c>
    </row>
    <row r="963" spans="1:18" ht="15" thickBot="1" x14ac:dyDescent="0.35">
      <c r="A963" s="3" t="s">
        <v>1838</v>
      </c>
      <c r="B963" s="3" t="s">
        <v>1145</v>
      </c>
      <c r="C963" s="84">
        <f>IF(COUNTIF(Table1[Tag Number], A963), 1, 0)</f>
        <v>0</v>
      </c>
      <c r="D963" s="85">
        <f>IF(COUNTIF(Table2[Tag Number], A963), 1, 0)</f>
        <v>0</v>
      </c>
      <c r="E963" s="86">
        <f>IF(COUNTIF(Table3[Tag Number], A963), 1, 0)</f>
        <v>0</v>
      </c>
      <c r="F963" s="86">
        <f>IF(COUNTIF(Table4[Tag Number], A963), 1, 0)</f>
        <v>0</v>
      </c>
      <c r="G963" s="87">
        <f t="shared" si="30"/>
        <v>0</v>
      </c>
      <c r="H963" s="88" t="str" cm="1">
        <f t="array" ref="H963">_xlfn.IFS(OR(_xlfn.XLOOKUP(A963,Table1[Tag Number],Table1[Status],"-",0)="Dead",
        _xlfn.XLOOKUP(A963,Table2[Tag Number],Table2[Status],"-",0)="Dead",
        _xlfn.XLOOKUP(A963,Table3[Tag Number],Table3[Status],"-",0)="Dead",
        _xlfn.XLOOKUP(A963,Table4[Tag Number],Table4[Status],"-",0)="Dead"),"Dead",
     OR(_xlfn.XLOOKUP(A963,Table1[Tag Number],Table1[Status],"-",0)="Alive",
        _xlfn.XLOOKUP(A963,Table2[Tag Number],Table2[Status],"-",0)="Alive",
        _xlfn.XLOOKUP(A963,Table3[Tag Number],Table3[Status],"-",0)="Alive",
        _xlfn.XLOOKUP(A963,Table4[Tag Number],Table4[Status],"-",0)="Alive"),"Alive",
     OR(_xlfn.XLOOKUP(A963,Table1[Tag Number],Table1[Status],"-",0)="-",
        _xlfn.XLOOKUP(A963,Table2[Tag Number],Table2[Status],"-",0)="-",
        _xlfn.XLOOKUP(A963,Table3[Tag Number],Table3[Status],"-",0)="-",
        _xlfn.XLOOKUP(A963,Table4[Tag Number],Table4[Status],"-",0)="-"),
   "-")</f>
        <v>-</v>
      </c>
      <c r="I963" s="90"/>
      <c r="J963" s="90"/>
      <c r="K963" s="91"/>
      <c r="L963" s="91"/>
      <c r="M963" s="91"/>
      <c r="N963" s="92"/>
      <c r="O963" s="89"/>
      <c r="R963" t="b">
        <f t="shared" si="29"/>
        <v>0</v>
      </c>
    </row>
    <row r="964" spans="1:18" ht="15" thickBot="1" x14ac:dyDescent="0.35">
      <c r="A964" s="2" t="s">
        <v>1839</v>
      </c>
      <c r="B964" s="2" t="s">
        <v>1137</v>
      </c>
      <c r="C964" s="84">
        <f>IF(COUNTIF(Table1[Tag Number], A964), 1, 0)</f>
        <v>0</v>
      </c>
      <c r="D964" s="85">
        <f>IF(COUNTIF(Table2[Tag Number], A964), 1, 0)</f>
        <v>0</v>
      </c>
      <c r="E964" s="86">
        <f>IF(COUNTIF(Table3[Tag Number], A964), 1, 0)</f>
        <v>0</v>
      </c>
      <c r="F964" s="86">
        <f>IF(COUNTIF(Table4[Tag Number], A964), 1, 0)</f>
        <v>0</v>
      </c>
      <c r="G964" s="87">
        <f t="shared" si="30"/>
        <v>0</v>
      </c>
      <c r="H964" s="88" t="str" cm="1">
        <f t="array" ref="H964">_xlfn.IFS(OR(_xlfn.XLOOKUP(A964,Table1[Tag Number],Table1[Status],"-",0)="Dead",
        _xlfn.XLOOKUP(A964,Table2[Tag Number],Table2[Status],"-",0)="Dead",
        _xlfn.XLOOKUP(A964,Table3[Tag Number],Table3[Status],"-",0)="Dead",
        _xlfn.XLOOKUP(A964,Table4[Tag Number],Table4[Status],"-",0)="Dead"),"Dead",
     OR(_xlfn.XLOOKUP(A964,Table1[Tag Number],Table1[Status],"-",0)="Alive",
        _xlfn.XLOOKUP(A964,Table2[Tag Number],Table2[Status],"-",0)="Alive",
        _xlfn.XLOOKUP(A964,Table3[Tag Number],Table3[Status],"-",0)="Alive",
        _xlfn.XLOOKUP(A964,Table4[Tag Number],Table4[Status],"-",0)="Alive"),"Alive",
     OR(_xlfn.XLOOKUP(A964,Table1[Tag Number],Table1[Status],"-",0)="-",
        _xlfn.XLOOKUP(A964,Table2[Tag Number],Table2[Status],"-",0)="-",
        _xlfn.XLOOKUP(A964,Table3[Tag Number],Table3[Status],"-",0)="-",
        _xlfn.XLOOKUP(A964,Table4[Tag Number],Table4[Status],"-",0)="-"),
   "-")</f>
        <v>-</v>
      </c>
      <c r="I964" s="90"/>
      <c r="J964" s="90"/>
      <c r="K964" s="91"/>
      <c r="L964" s="91"/>
      <c r="M964" s="91"/>
      <c r="N964" s="92"/>
      <c r="O964" s="89"/>
      <c r="R964" t="b">
        <f t="shared" ref="R964:R1027" si="31">IF(G964&gt;1,A964)</f>
        <v>0</v>
      </c>
    </row>
    <row r="965" spans="1:18" ht="15" thickBot="1" x14ac:dyDescent="0.35">
      <c r="A965" s="3" t="s">
        <v>1840</v>
      </c>
      <c r="B965" s="3" t="s">
        <v>1145</v>
      </c>
      <c r="C965" s="84">
        <f>IF(COUNTIF(Table1[Tag Number], A965), 1, 0)</f>
        <v>0</v>
      </c>
      <c r="D965" s="85">
        <f>IF(COUNTIF(Table2[Tag Number], A965), 1, 0)</f>
        <v>0</v>
      </c>
      <c r="E965" s="86">
        <f>IF(COUNTIF(Table3[Tag Number], A965), 1, 0)</f>
        <v>0</v>
      </c>
      <c r="F965" s="86">
        <f>IF(COUNTIF(Table4[Tag Number], A965), 1, 0)</f>
        <v>0</v>
      </c>
      <c r="G965" s="87">
        <f t="shared" ref="G965:G1028" si="32">SUM(C965:F965)</f>
        <v>0</v>
      </c>
      <c r="H965" s="88" t="str" cm="1">
        <f t="array" ref="H965">_xlfn.IFS(OR(_xlfn.XLOOKUP(A965,Table1[Tag Number],Table1[Status],"-",0)="Dead",
        _xlfn.XLOOKUP(A965,Table2[Tag Number],Table2[Status],"-",0)="Dead",
        _xlfn.XLOOKUP(A965,Table3[Tag Number],Table3[Status],"-",0)="Dead",
        _xlfn.XLOOKUP(A965,Table4[Tag Number],Table4[Status],"-",0)="Dead"),"Dead",
     OR(_xlfn.XLOOKUP(A965,Table1[Tag Number],Table1[Status],"-",0)="Alive",
        _xlfn.XLOOKUP(A965,Table2[Tag Number],Table2[Status],"-",0)="Alive",
        _xlfn.XLOOKUP(A965,Table3[Tag Number],Table3[Status],"-",0)="Alive",
        _xlfn.XLOOKUP(A965,Table4[Tag Number],Table4[Status],"-",0)="Alive"),"Alive",
     OR(_xlfn.XLOOKUP(A965,Table1[Tag Number],Table1[Status],"-",0)="-",
        _xlfn.XLOOKUP(A965,Table2[Tag Number],Table2[Status],"-",0)="-",
        _xlfn.XLOOKUP(A965,Table3[Tag Number],Table3[Status],"-",0)="-",
        _xlfn.XLOOKUP(A965,Table4[Tag Number],Table4[Status],"-",0)="-"),
   "-")</f>
        <v>-</v>
      </c>
      <c r="I965" s="90"/>
      <c r="J965" s="90"/>
      <c r="K965" s="91"/>
      <c r="L965" s="91"/>
      <c r="M965" s="91"/>
      <c r="N965" s="92"/>
      <c r="O965" s="89"/>
      <c r="R965" t="b">
        <f t="shared" si="31"/>
        <v>0</v>
      </c>
    </row>
    <row r="966" spans="1:18" ht="15" thickBot="1" x14ac:dyDescent="0.35">
      <c r="A966" s="2" t="s">
        <v>1841</v>
      </c>
      <c r="B966" s="2" t="s">
        <v>1145</v>
      </c>
      <c r="C966" s="84">
        <f>IF(COUNTIF(Table1[Tag Number], A966), 1, 0)</f>
        <v>0</v>
      </c>
      <c r="D966" s="85">
        <f>IF(COUNTIF(Table2[Tag Number], A966), 1, 0)</f>
        <v>0</v>
      </c>
      <c r="E966" s="86">
        <f>IF(COUNTIF(Table3[Tag Number], A966), 1, 0)</f>
        <v>0</v>
      </c>
      <c r="F966" s="86">
        <f>IF(COUNTIF(Table4[Tag Number], A966), 1, 0)</f>
        <v>0</v>
      </c>
      <c r="G966" s="87">
        <f t="shared" si="32"/>
        <v>0</v>
      </c>
      <c r="H966" s="88" t="str" cm="1">
        <f t="array" ref="H966">_xlfn.IFS(OR(_xlfn.XLOOKUP(A966,Table1[Tag Number],Table1[Status],"-",0)="Dead",
        _xlfn.XLOOKUP(A966,Table2[Tag Number],Table2[Status],"-",0)="Dead",
        _xlfn.XLOOKUP(A966,Table3[Tag Number],Table3[Status],"-",0)="Dead",
        _xlfn.XLOOKUP(A966,Table4[Tag Number],Table4[Status],"-",0)="Dead"),"Dead",
     OR(_xlfn.XLOOKUP(A966,Table1[Tag Number],Table1[Status],"-",0)="Alive",
        _xlfn.XLOOKUP(A966,Table2[Tag Number],Table2[Status],"-",0)="Alive",
        _xlfn.XLOOKUP(A966,Table3[Tag Number],Table3[Status],"-",0)="Alive",
        _xlfn.XLOOKUP(A966,Table4[Tag Number],Table4[Status],"-",0)="Alive"),"Alive",
     OR(_xlfn.XLOOKUP(A966,Table1[Tag Number],Table1[Status],"-",0)="-",
        _xlfn.XLOOKUP(A966,Table2[Tag Number],Table2[Status],"-",0)="-",
        _xlfn.XLOOKUP(A966,Table3[Tag Number],Table3[Status],"-",0)="-",
        _xlfn.XLOOKUP(A966,Table4[Tag Number],Table4[Status],"-",0)="-"),
   "-")</f>
        <v>-</v>
      </c>
      <c r="I966" s="90"/>
      <c r="J966" s="90"/>
      <c r="K966" s="91"/>
      <c r="L966" s="91"/>
      <c r="M966" s="91"/>
      <c r="N966" s="92"/>
      <c r="O966" s="89"/>
      <c r="R966" t="b">
        <f t="shared" si="31"/>
        <v>0</v>
      </c>
    </row>
    <row r="967" spans="1:18" ht="15" thickBot="1" x14ac:dyDescent="0.35">
      <c r="A967" s="3" t="s">
        <v>1842</v>
      </c>
      <c r="B967" s="3" t="s">
        <v>1145</v>
      </c>
      <c r="C967" s="84">
        <f>IF(COUNTIF(Table1[Tag Number], A967), 1, 0)</f>
        <v>0</v>
      </c>
      <c r="D967" s="85">
        <f>IF(COUNTIF(Table2[Tag Number], A967), 1, 0)</f>
        <v>0</v>
      </c>
      <c r="E967" s="86">
        <f>IF(COUNTIF(Table3[Tag Number], A967), 1, 0)</f>
        <v>0</v>
      </c>
      <c r="F967" s="86">
        <f>IF(COUNTIF(Table4[Tag Number], A967), 1, 0)</f>
        <v>0</v>
      </c>
      <c r="G967" s="87">
        <f t="shared" si="32"/>
        <v>0</v>
      </c>
      <c r="H967" s="88" t="str" cm="1">
        <f t="array" ref="H967">_xlfn.IFS(OR(_xlfn.XLOOKUP(A967,Table1[Tag Number],Table1[Status],"-",0)="Dead",
        _xlfn.XLOOKUP(A967,Table2[Tag Number],Table2[Status],"-",0)="Dead",
        _xlfn.XLOOKUP(A967,Table3[Tag Number],Table3[Status],"-",0)="Dead",
        _xlfn.XLOOKUP(A967,Table4[Tag Number],Table4[Status],"-",0)="Dead"),"Dead",
     OR(_xlfn.XLOOKUP(A967,Table1[Tag Number],Table1[Status],"-",0)="Alive",
        _xlfn.XLOOKUP(A967,Table2[Tag Number],Table2[Status],"-",0)="Alive",
        _xlfn.XLOOKUP(A967,Table3[Tag Number],Table3[Status],"-",0)="Alive",
        _xlfn.XLOOKUP(A967,Table4[Tag Number],Table4[Status],"-",0)="Alive"),"Alive",
     OR(_xlfn.XLOOKUP(A967,Table1[Tag Number],Table1[Status],"-",0)="-",
        _xlfn.XLOOKUP(A967,Table2[Tag Number],Table2[Status],"-",0)="-",
        _xlfn.XLOOKUP(A967,Table3[Tag Number],Table3[Status],"-",0)="-",
        _xlfn.XLOOKUP(A967,Table4[Tag Number],Table4[Status],"-",0)="-"),
   "-")</f>
        <v>-</v>
      </c>
      <c r="I967" s="90"/>
      <c r="J967" s="90"/>
      <c r="K967" s="91"/>
      <c r="L967" s="91"/>
      <c r="M967" s="91"/>
      <c r="N967" s="92"/>
      <c r="O967" s="89"/>
      <c r="R967" t="b">
        <f t="shared" si="31"/>
        <v>0</v>
      </c>
    </row>
    <row r="968" spans="1:18" ht="15" thickBot="1" x14ac:dyDescent="0.35">
      <c r="A968" s="2" t="s">
        <v>821</v>
      </c>
      <c r="B968" s="2" t="s">
        <v>1137</v>
      </c>
      <c r="C968" s="84">
        <f>IF(COUNTIF(Table1[Tag Number], A968), 1, 0)</f>
        <v>0</v>
      </c>
      <c r="D968" s="85">
        <f>IF(COUNTIF(Table2[Tag Number], A968), 1, 0)</f>
        <v>0</v>
      </c>
      <c r="E968" s="86">
        <f>IF(COUNTIF(Table3[Tag Number], A968), 1, 0)</f>
        <v>0</v>
      </c>
      <c r="F968" s="86">
        <f>IF(COUNTIF(Table4[Tag Number], A968), 1, 0)</f>
        <v>0</v>
      </c>
      <c r="G968" s="87">
        <f t="shared" si="32"/>
        <v>0</v>
      </c>
      <c r="H968" s="88" t="str" cm="1">
        <f t="array" ref="H968">_xlfn.IFS(OR(_xlfn.XLOOKUP(A968,Table1[Tag Number],Table1[Status],"-",0)="Dead",
        _xlfn.XLOOKUP(A968,Table2[Tag Number],Table2[Status],"-",0)="Dead",
        _xlfn.XLOOKUP(A968,Table3[Tag Number],Table3[Status],"-",0)="Dead",
        _xlfn.XLOOKUP(A968,Table4[Tag Number],Table4[Status],"-",0)="Dead"),"Dead",
     OR(_xlfn.XLOOKUP(A968,Table1[Tag Number],Table1[Status],"-",0)="Alive",
        _xlfn.XLOOKUP(A968,Table2[Tag Number],Table2[Status],"-",0)="Alive",
        _xlfn.XLOOKUP(A968,Table3[Tag Number],Table3[Status],"-",0)="Alive",
        _xlfn.XLOOKUP(A968,Table4[Tag Number],Table4[Status],"-",0)="Alive"),"Alive",
     OR(_xlfn.XLOOKUP(A968,Table1[Tag Number],Table1[Status],"-",0)="-",
        _xlfn.XLOOKUP(A968,Table2[Tag Number],Table2[Status],"-",0)="-",
        _xlfn.XLOOKUP(A968,Table3[Tag Number],Table3[Status],"-",0)="-",
        _xlfn.XLOOKUP(A968,Table4[Tag Number],Table4[Status],"-",0)="-"),
   "-")</f>
        <v>-</v>
      </c>
      <c r="I968" s="90"/>
      <c r="J968" s="90"/>
      <c r="K968" s="91"/>
      <c r="L968" s="91"/>
      <c r="M968" s="91"/>
      <c r="N968" s="92"/>
      <c r="O968" s="89"/>
      <c r="R968" t="b">
        <f t="shared" si="31"/>
        <v>0</v>
      </c>
    </row>
    <row r="969" spans="1:18" ht="15" thickBot="1" x14ac:dyDescent="0.35">
      <c r="A969" s="3" t="s">
        <v>272</v>
      </c>
      <c r="B969" s="3" t="s">
        <v>1145</v>
      </c>
      <c r="C969" s="84">
        <f>IF(COUNTIF(Table1[Tag Number], A969), 1, 0)</f>
        <v>0</v>
      </c>
      <c r="D969" s="85">
        <f>IF(COUNTIF(Table2[Tag Number], A969), 1, 0)</f>
        <v>1</v>
      </c>
      <c r="E969" s="86">
        <f>IF(COUNTIF(Table3[Tag Number], A969), 1, 0)</f>
        <v>0</v>
      </c>
      <c r="F969" s="86">
        <f>IF(COUNTIF(Table4[Tag Number], A969), 1, 0)</f>
        <v>0</v>
      </c>
      <c r="G969" s="87">
        <f t="shared" si="32"/>
        <v>1</v>
      </c>
      <c r="H969" s="88" t="str" cm="1">
        <f t="array" ref="H969">_xlfn.IFS(OR(_xlfn.XLOOKUP(A969,Table1[Tag Number],Table1[Status],"-",0)="Dead",
        _xlfn.XLOOKUP(A969,Table2[Tag Number],Table2[Status],"-",0)="Dead",
        _xlfn.XLOOKUP(A969,Table3[Tag Number],Table3[Status],"-",0)="Dead",
        _xlfn.XLOOKUP(A969,Table4[Tag Number],Table4[Status],"-",0)="Dead"),"Dead",
     OR(_xlfn.XLOOKUP(A969,Table1[Tag Number],Table1[Status],"-",0)="Alive",
        _xlfn.XLOOKUP(A969,Table2[Tag Number],Table2[Status],"-",0)="Alive",
        _xlfn.XLOOKUP(A969,Table3[Tag Number],Table3[Status],"-",0)="Alive",
        _xlfn.XLOOKUP(A969,Table4[Tag Number],Table4[Status],"-",0)="Alive"),"Alive",
     OR(_xlfn.XLOOKUP(A969,Table1[Tag Number],Table1[Status],"-",0)="-",
        _xlfn.XLOOKUP(A969,Table2[Tag Number],Table2[Status],"-",0)="-",
        _xlfn.XLOOKUP(A969,Table3[Tag Number],Table3[Status],"-",0)="-",
        _xlfn.XLOOKUP(A969,Table4[Tag Number],Table4[Status],"-",0)="-"),
   "-")</f>
        <v>Dead</v>
      </c>
      <c r="I969" s="90"/>
      <c r="J969" s="90"/>
      <c r="K969" s="91"/>
      <c r="L969" s="91"/>
      <c r="M969" s="91"/>
      <c r="N969" s="92"/>
      <c r="O969" s="89"/>
      <c r="R969" t="b">
        <f t="shared" si="31"/>
        <v>0</v>
      </c>
    </row>
    <row r="970" spans="1:18" ht="15" thickBot="1" x14ac:dyDescent="0.35">
      <c r="A970" s="2" t="s">
        <v>121</v>
      </c>
      <c r="B970" s="2" t="s">
        <v>1145</v>
      </c>
      <c r="C970" s="84">
        <f>IF(COUNTIF(Table1[Tag Number], A970), 1, 0)</f>
        <v>0</v>
      </c>
      <c r="D970" s="85">
        <f>IF(COUNTIF(Table2[Tag Number], A970), 1, 0)</f>
        <v>0</v>
      </c>
      <c r="E970" s="86">
        <f>IF(COUNTIF(Table3[Tag Number], A970), 1, 0)</f>
        <v>0</v>
      </c>
      <c r="F970" s="86">
        <f>IF(COUNTIF(Table4[Tag Number], A970), 1, 0)</f>
        <v>0</v>
      </c>
      <c r="G970" s="87">
        <f t="shared" si="32"/>
        <v>0</v>
      </c>
      <c r="H970" s="88" t="str" cm="1">
        <f t="array" ref="H970">_xlfn.IFS(OR(_xlfn.XLOOKUP(A970,Table1[Tag Number],Table1[Status],"-",0)="Dead",
        _xlfn.XLOOKUP(A970,Table2[Tag Number],Table2[Status],"-",0)="Dead",
        _xlfn.XLOOKUP(A970,Table3[Tag Number],Table3[Status],"-",0)="Dead",
        _xlfn.XLOOKUP(A970,Table4[Tag Number],Table4[Status],"-",0)="Dead"),"Dead",
     OR(_xlfn.XLOOKUP(A970,Table1[Tag Number],Table1[Status],"-",0)="Alive",
        _xlfn.XLOOKUP(A970,Table2[Tag Number],Table2[Status],"-",0)="Alive",
        _xlfn.XLOOKUP(A970,Table3[Tag Number],Table3[Status],"-",0)="Alive",
        _xlfn.XLOOKUP(A970,Table4[Tag Number],Table4[Status],"-",0)="Alive"),"Alive",
     OR(_xlfn.XLOOKUP(A970,Table1[Tag Number],Table1[Status],"-",0)="-",
        _xlfn.XLOOKUP(A970,Table2[Tag Number],Table2[Status],"-",0)="-",
        _xlfn.XLOOKUP(A970,Table3[Tag Number],Table3[Status],"-",0)="-",
        _xlfn.XLOOKUP(A970,Table4[Tag Number],Table4[Status],"-",0)="-"),
   "-")</f>
        <v>-</v>
      </c>
      <c r="I970" s="90"/>
      <c r="J970" s="90"/>
      <c r="K970" s="91"/>
      <c r="L970" s="91"/>
      <c r="M970" s="91"/>
      <c r="N970" s="92"/>
      <c r="O970" s="89"/>
      <c r="R970" t="b">
        <f t="shared" si="31"/>
        <v>0</v>
      </c>
    </row>
    <row r="971" spans="1:18" ht="15" thickBot="1" x14ac:dyDescent="0.35">
      <c r="A971" s="3" t="s">
        <v>1843</v>
      </c>
      <c r="B971" s="3" t="s">
        <v>1145</v>
      </c>
      <c r="C971" s="84">
        <f>IF(COUNTIF(Table1[Tag Number], A971), 1, 0)</f>
        <v>0</v>
      </c>
      <c r="D971" s="85">
        <f>IF(COUNTIF(Table2[Tag Number], A971), 1, 0)</f>
        <v>0</v>
      </c>
      <c r="E971" s="86">
        <f>IF(COUNTIF(Table3[Tag Number], A971), 1, 0)</f>
        <v>0</v>
      </c>
      <c r="F971" s="86">
        <f>IF(COUNTIF(Table4[Tag Number], A971), 1, 0)</f>
        <v>0</v>
      </c>
      <c r="G971" s="87">
        <f t="shared" si="32"/>
        <v>0</v>
      </c>
      <c r="H971" s="88" t="str" cm="1">
        <f t="array" ref="H971">_xlfn.IFS(OR(_xlfn.XLOOKUP(A971,Table1[Tag Number],Table1[Status],"-",0)="Dead",
        _xlfn.XLOOKUP(A971,Table2[Tag Number],Table2[Status],"-",0)="Dead",
        _xlfn.XLOOKUP(A971,Table3[Tag Number],Table3[Status],"-",0)="Dead",
        _xlfn.XLOOKUP(A971,Table4[Tag Number],Table4[Status],"-",0)="Dead"),"Dead",
     OR(_xlfn.XLOOKUP(A971,Table1[Tag Number],Table1[Status],"-",0)="Alive",
        _xlfn.XLOOKUP(A971,Table2[Tag Number],Table2[Status],"-",0)="Alive",
        _xlfn.XLOOKUP(A971,Table3[Tag Number],Table3[Status],"-",0)="Alive",
        _xlfn.XLOOKUP(A971,Table4[Tag Number],Table4[Status],"-",0)="Alive"),"Alive",
     OR(_xlfn.XLOOKUP(A971,Table1[Tag Number],Table1[Status],"-",0)="-",
        _xlfn.XLOOKUP(A971,Table2[Tag Number],Table2[Status],"-",0)="-",
        _xlfn.XLOOKUP(A971,Table3[Tag Number],Table3[Status],"-",0)="-",
        _xlfn.XLOOKUP(A971,Table4[Tag Number],Table4[Status],"-",0)="-"),
   "-")</f>
        <v>-</v>
      </c>
      <c r="I971" s="90"/>
      <c r="J971" s="90"/>
      <c r="K971" s="91"/>
      <c r="L971" s="91"/>
      <c r="M971" s="91"/>
      <c r="N971" s="92"/>
      <c r="O971" s="89"/>
      <c r="R971" t="b">
        <f t="shared" si="31"/>
        <v>0</v>
      </c>
    </row>
    <row r="972" spans="1:18" ht="15" thickBot="1" x14ac:dyDescent="0.35">
      <c r="A972" s="2" t="s">
        <v>1844</v>
      </c>
      <c r="B972" s="2" t="s">
        <v>1137</v>
      </c>
      <c r="C972" s="84">
        <f>IF(COUNTIF(Table1[Tag Number], A972), 1, 0)</f>
        <v>0</v>
      </c>
      <c r="D972" s="85">
        <f>IF(COUNTIF(Table2[Tag Number], A972), 1, 0)</f>
        <v>0</v>
      </c>
      <c r="E972" s="86">
        <f>IF(COUNTIF(Table3[Tag Number], A972), 1, 0)</f>
        <v>0</v>
      </c>
      <c r="F972" s="86">
        <f>IF(COUNTIF(Table4[Tag Number], A972), 1, 0)</f>
        <v>0</v>
      </c>
      <c r="G972" s="87">
        <f t="shared" si="32"/>
        <v>0</v>
      </c>
      <c r="H972" s="88" t="str" cm="1">
        <f t="array" ref="H972">_xlfn.IFS(OR(_xlfn.XLOOKUP(A972,Table1[Tag Number],Table1[Status],"-",0)="Dead",
        _xlfn.XLOOKUP(A972,Table2[Tag Number],Table2[Status],"-",0)="Dead",
        _xlfn.XLOOKUP(A972,Table3[Tag Number],Table3[Status],"-",0)="Dead",
        _xlfn.XLOOKUP(A972,Table4[Tag Number],Table4[Status],"-",0)="Dead"),"Dead",
     OR(_xlfn.XLOOKUP(A972,Table1[Tag Number],Table1[Status],"-",0)="Alive",
        _xlfn.XLOOKUP(A972,Table2[Tag Number],Table2[Status],"-",0)="Alive",
        _xlfn.XLOOKUP(A972,Table3[Tag Number],Table3[Status],"-",0)="Alive",
        _xlfn.XLOOKUP(A972,Table4[Tag Number],Table4[Status],"-",0)="Alive"),"Alive",
     OR(_xlfn.XLOOKUP(A972,Table1[Tag Number],Table1[Status],"-",0)="-",
        _xlfn.XLOOKUP(A972,Table2[Tag Number],Table2[Status],"-",0)="-",
        _xlfn.XLOOKUP(A972,Table3[Tag Number],Table3[Status],"-",0)="-",
        _xlfn.XLOOKUP(A972,Table4[Tag Number],Table4[Status],"-",0)="-"),
   "-")</f>
        <v>-</v>
      </c>
      <c r="I972" s="90"/>
      <c r="J972" s="90"/>
      <c r="K972" s="91"/>
      <c r="L972" s="91"/>
      <c r="M972" s="91"/>
      <c r="N972" s="92"/>
      <c r="O972" s="89"/>
      <c r="R972" t="b">
        <f t="shared" si="31"/>
        <v>0</v>
      </c>
    </row>
    <row r="973" spans="1:18" ht="15" thickBot="1" x14ac:dyDescent="0.35">
      <c r="A973" s="3" t="s">
        <v>1845</v>
      </c>
      <c r="B973" s="3" t="s">
        <v>1145</v>
      </c>
      <c r="C973" s="84">
        <f>IF(COUNTIF(Table1[Tag Number], A973), 1, 0)</f>
        <v>0</v>
      </c>
      <c r="D973" s="85">
        <f>IF(COUNTIF(Table2[Tag Number], A973), 1, 0)</f>
        <v>0</v>
      </c>
      <c r="E973" s="86">
        <f>IF(COUNTIF(Table3[Tag Number], A973), 1, 0)</f>
        <v>0</v>
      </c>
      <c r="F973" s="86">
        <f>IF(COUNTIF(Table4[Tag Number], A973), 1, 0)</f>
        <v>0</v>
      </c>
      <c r="G973" s="87">
        <f t="shared" si="32"/>
        <v>0</v>
      </c>
      <c r="H973" s="88" t="str" cm="1">
        <f t="array" ref="H973">_xlfn.IFS(OR(_xlfn.XLOOKUP(A973,Table1[Tag Number],Table1[Status],"-",0)="Dead",
        _xlfn.XLOOKUP(A973,Table2[Tag Number],Table2[Status],"-",0)="Dead",
        _xlfn.XLOOKUP(A973,Table3[Tag Number],Table3[Status],"-",0)="Dead",
        _xlfn.XLOOKUP(A973,Table4[Tag Number],Table4[Status],"-",0)="Dead"),"Dead",
     OR(_xlfn.XLOOKUP(A973,Table1[Tag Number],Table1[Status],"-",0)="Alive",
        _xlfn.XLOOKUP(A973,Table2[Tag Number],Table2[Status],"-",0)="Alive",
        _xlfn.XLOOKUP(A973,Table3[Tag Number],Table3[Status],"-",0)="Alive",
        _xlfn.XLOOKUP(A973,Table4[Tag Number],Table4[Status],"-",0)="Alive"),"Alive",
     OR(_xlfn.XLOOKUP(A973,Table1[Tag Number],Table1[Status],"-",0)="-",
        _xlfn.XLOOKUP(A973,Table2[Tag Number],Table2[Status],"-",0)="-",
        _xlfn.XLOOKUP(A973,Table3[Tag Number],Table3[Status],"-",0)="-",
        _xlfn.XLOOKUP(A973,Table4[Tag Number],Table4[Status],"-",0)="-"),
   "-")</f>
        <v>-</v>
      </c>
      <c r="I973" s="90"/>
      <c r="J973" s="90"/>
      <c r="K973" s="91"/>
      <c r="L973" s="91"/>
      <c r="M973" s="91"/>
      <c r="N973" s="92"/>
      <c r="O973" s="89"/>
      <c r="R973" t="b">
        <f t="shared" si="31"/>
        <v>0</v>
      </c>
    </row>
    <row r="974" spans="1:18" ht="15" thickBot="1" x14ac:dyDescent="0.35">
      <c r="A974" s="2" t="s">
        <v>1846</v>
      </c>
      <c r="B974" s="2" t="s">
        <v>1145</v>
      </c>
      <c r="C974" s="84">
        <f>IF(COUNTIF(Table1[Tag Number], A974), 1, 0)</f>
        <v>1</v>
      </c>
      <c r="D974" s="85">
        <f>IF(COUNTIF(Table2[Tag Number], A974), 1, 0)</f>
        <v>0</v>
      </c>
      <c r="E974" s="86">
        <f>IF(COUNTIF(Table3[Tag Number], A974), 1, 0)</f>
        <v>0</v>
      </c>
      <c r="F974" s="86">
        <f>IF(COUNTIF(Table4[Tag Number], A974), 1, 0)</f>
        <v>0</v>
      </c>
      <c r="G974" s="87">
        <f t="shared" si="32"/>
        <v>1</v>
      </c>
      <c r="H974" s="88" t="str" cm="1">
        <f t="array" ref="H974">_xlfn.IFS(OR(_xlfn.XLOOKUP(A974,Table1[Tag Number],Table1[Status],"-",0)="Dead",
        _xlfn.XLOOKUP(A974,Table2[Tag Number],Table2[Status],"-",0)="Dead",
        _xlfn.XLOOKUP(A974,Table3[Tag Number],Table3[Status],"-",0)="Dead",
        _xlfn.XLOOKUP(A974,Table4[Tag Number],Table4[Status],"-",0)="Dead"),"Dead",
     OR(_xlfn.XLOOKUP(A974,Table1[Tag Number],Table1[Status],"-",0)="Alive",
        _xlfn.XLOOKUP(A974,Table2[Tag Number],Table2[Status],"-",0)="Alive",
        _xlfn.XLOOKUP(A974,Table3[Tag Number],Table3[Status],"-",0)="Alive",
        _xlfn.XLOOKUP(A974,Table4[Tag Number],Table4[Status],"-",0)="Alive"),"Alive",
     OR(_xlfn.XLOOKUP(A974,Table1[Tag Number],Table1[Status],"-",0)="-",
        _xlfn.XLOOKUP(A974,Table2[Tag Number],Table2[Status],"-",0)="-",
        _xlfn.XLOOKUP(A974,Table3[Tag Number],Table3[Status],"-",0)="-",
        _xlfn.XLOOKUP(A974,Table4[Tag Number],Table4[Status],"-",0)="-"),
   "-")</f>
        <v>Alive</v>
      </c>
      <c r="I974" s="90"/>
      <c r="J974" s="90"/>
      <c r="K974" s="91"/>
      <c r="L974" s="91"/>
      <c r="M974" s="91"/>
      <c r="N974" s="92"/>
      <c r="O974" s="89"/>
      <c r="R974" t="b">
        <f t="shared" si="31"/>
        <v>0</v>
      </c>
    </row>
    <row r="975" spans="1:18" ht="15" thickBot="1" x14ac:dyDescent="0.35">
      <c r="A975" s="3" t="s">
        <v>1847</v>
      </c>
      <c r="B975" s="3" t="s">
        <v>1145</v>
      </c>
      <c r="C975" s="84">
        <f>IF(COUNTIF(Table1[Tag Number], A975), 1, 0)</f>
        <v>0</v>
      </c>
      <c r="D975" s="85">
        <f>IF(COUNTIF(Table2[Tag Number], A975), 1, 0)</f>
        <v>0</v>
      </c>
      <c r="E975" s="86">
        <f>IF(COUNTIF(Table3[Tag Number], A975), 1, 0)</f>
        <v>0</v>
      </c>
      <c r="F975" s="86">
        <f>IF(COUNTIF(Table4[Tag Number], A975), 1, 0)</f>
        <v>0</v>
      </c>
      <c r="G975" s="87">
        <f t="shared" si="32"/>
        <v>0</v>
      </c>
      <c r="H975" s="88" t="str" cm="1">
        <f t="array" ref="H975">_xlfn.IFS(OR(_xlfn.XLOOKUP(A975,Table1[Tag Number],Table1[Status],"-",0)="Dead",
        _xlfn.XLOOKUP(A975,Table2[Tag Number],Table2[Status],"-",0)="Dead",
        _xlfn.XLOOKUP(A975,Table3[Tag Number],Table3[Status],"-",0)="Dead",
        _xlfn.XLOOKUP(A975,Table4[Tag Number],Table4[Status],"-",0)="Dead"),"Dead",
     OR(_xlfn.XLOOKUP(A975,Table1[Tag Number],Table1[Status],"-",0)="Alive",
        _xlfn.XLOOKUP(A975,Table2[Tag Number],Table2[Status],"-",0)="Alive",
        _xlfn.XLOOKUP(A975,Table3[Tag Number],Table3[Status],"-",0)="Alive",
        _xlfn.XLOOKUP(A975,Table4[Tag Number],Table4[Status],"-",0)="Alive"),"Alive",
     OR(_xlfn.XLOOKUP(A975,Table1[Tag Number],Table1[Status],"-",0)="-",
        _xlfn.XLOOKUP(A975,Table2[Tag Number],Table2[Status],"-",0)="-",
        _xlfn.XLOOKUP(A975,Table3[Tag Number],Table3[Status],"-",0)="-",
        _xlfn.XLOOKUP(A975,Table4[Tag Number],Table4[Status],"-",0)="-"),
   "-")</f>
        <v>-</v>
      </c>
      <c r="I975" s="90"/>
      <c r="J975" s="90"/>
      <c r="K975" s="91"/>
      <c r="L975" s="91"/>
      <c r="M975" s="91"/>
      <c r="N975" s="92"/>
      <c r="O975" s="89"/>
      <c r="R975" t="b">
        <f t="shared" si="31"/>
        <v>0</v>
      </c>
    </row>
    <row r="976" spans="1:18" ht="15" thickBot="1" x14ac:dyDescent="0.35">
      <c r="A976" s="2" t="s">
        <v>1848</v>
      </c>
      <c r="B976" s="2" t="s">
        <v>1145</v>
      </c>
      <c r="C976" s="84">
        <f>IF(COUNTIF(Table1[Tag Number], A976), 1, 0)</f>
        <v>0</v>
      </c>
      <c r="D976" s="85">
        <f>IF(COUNTIF(Table2[Tag Number], A976), 1, 0)</f>
        <v>0</v>
      </c>
      <c r="E976" s="86">
        <f>IF(COUNTIF(Table3[Tag Number], A976), 1, 0)</f>
        <v>0</v>
      </c>
      <c r="F976" s="86">
        <f>IF(COUNTIF(Table4[Tag Number], A976), 1, 0)</f>
        <v>0</v>
      </c>
      <c r="G976" s="87">
        <f t="shared" si="32"/>
        <v>0</v>
      </c>
      <c r="H976" s="88" t="str" cm="1">
        <f t="array" ref="H976">_xlfn.IFS(OR(_xlfn.XLOOKUP(A976,Table1[Tag Number],Table1[Status],"-",0)="Dead",
        _xlfn.XLOOKUP(A976,Table2[Tag Number],Table2[Status],"-",0)="Dead",
        _xlfn.XLOOKUP(A976,Table3[Tag Number],Table3[Status],"-",0)="Dead",
        _xlfn.XLOOKUP(A976,Table4[Tag Number],Table4[Status],"-",0)="Dead"),"Dead",
     OR(_xlfn.XLOOKUP(A976,Table1[Tag Number],Table1[Status],"-",0)="Alive",
        _xlfn.XLOOKUP(A976,Table2[Tag Number],Table2[Status],"-",0)="Alive",
        _xlfn.XLOOKUP(A976,Table3[Tag Number],Table3[Status],"-",0)="Alive",
        _xlfn.XLOOKUP(A976,Table4[Tag Number],Table4[Status],"-",0)="Alive"),"Alive",
     OR(_xlfn.XLOOKUP(A976,Table1[Tag Number],Table1[Status],"-",0)="-",
        _xlfn.XLOOKUP(A976,Table2[Tag Number],Table2[Status],"-",0)="-",
        _xlfn.XLOOKUP(A976,Table3[Tag Number],Table3[Status],"-",0)="-",
        _xlfn.XLOOKUP(A976,Table4[Tag Number],Table4[Status],"-",0)="-"),
   "-")</f>
        <v>-</v>
      </c>
      <c r="I976" s="90"/>
      <c r="J976" s="90"/>
      <c r="K976" s="91"/>
      <c r="L976" s="91"/>
      <c r="M976" s="91"/>
      <c r="N976" s="92"/>
      <c r="O976" s="89"/>
      <c r="R976" t="b">
        <f t="shared" si="31"/>
        <v>0</v>
      </c>
    </row>
    <row r="977" spans="1:18" ht="15" thickBot="1" x14ac:dyDescent="0.35">
      <c r="A977" s="3" t="s">
        <v>1849</v>
      </c>
      <c r="B977" s="3" t="s">
        <v>1145</v>
      </c>
      <c r="C977" s="84">
        <f>IF(COUNTIF(Table1[Tag Number], A977), 1, 0)</f>
        <v>0</v>
      </c>
      <c r="D977" s="85">
        <f>IF(COUNTIF(Table2[Tag Number], A977), 1, 0)</f>
        <v>0</v>
      </c>
      <c r="E977" s="86">
        <f>IF(COUNTIF(Table3[Tag Number], A977), 1, 0)</f>
        <v>0</v>
      </c>
      <c r="F977" s="86">
        <f>IF(COUNTIF(Table4[Tag Number], A977), 1, 0)</f>
        <v>0</v>
      </c>
      <c r="G977" s="87">
        <f t="shared" si="32"/>
        <v>0</v>
      </c>
      <c r="H977" s="88" t="str" cm="1">
        <f t="array" ref="H977">_xlfn.IFS(OR(_xlfn.XLOOKUP(A977,Table1[Tag Number],Table1[Status],"-",0)="Dead",
        _xlfn.XLOOKUP(A977,Table2[Tag Number],Table2[Status],"-",0)="Dead",
        _xlfn.XLOOKUP(A977,Table3[Tag Number],Table3[Status],"-",0)="Dead",
        _xlfn.XLOOKUP(A977,Table4[Tag Number],Table4[Status],"-",0)="Dead"),"Dead",
     OR(_xlfn.XLOOKUP(A977,Table1[Tag Number],Table1[Status],"-",0)="Alive",
        _xlfn.XLOOKUP(A977,Table2[Tag Number],Table2[Status],"-",0)="Alive",
        _xlfn.XLOOKUP(A977,Table3[Tag Number],Table3[Status],"-",0)="Alive",
        _xlfn.XLOOKUP(A977,Table4[Tag Number],Table4[Status],"-",0)="Alive"),"Alive",
     OR(_xlfn.XLOOKUP(A977,Table1[Tag Number],Table1[Status],"-",0)="-",
        _xlfn.XLOOKUP(A977,Table2[Tag Number],Table2[Status],"-",0)="-",
        _xlfn.XLOOKUP(A977,Table3[Tag Number],Table3[Status],"-",0)="-",
        _xlfn.XLOOKUP(A977,Table4[Tag Number],Table4[Status],"-",0)="-"),
   "-")</f>
        <v>-</v>
      </c>
      <c r="I977" s="90"/>
      <c r="J977" s="90"/>
      <c r="K977" s="91"/>
      <c r="L977" s="91"/>
      <c r="M977" s="91"/>
      <c r="N977" s="92"/>
      <c r="O977" s="89"/>
      <c r="R977" t="b">
        <f t="shared" si="31"/>
        <v>0</v>
      </c>
    </row>
    <row r="978" spans="1:18" ht="15" thickBot="1" x14ac:dyDescent="0.35">
      <c r="A978" s="2" t="s">
        <v>916</v>
      </c>
      <c r="B978" s="2" t="s">
        <v>1137</v>
      </c>
      <c r="C978" s="84">
        <f>IF(COUNTIF(Table1[Tag Number], A978), 1, 0)</f>
        <v>0</v>
      </c>
      <c r="D978" s="85">
        <f>IF(COUNTIF(Table2[Tag Number], A978), 1, 0)</f>
        <v>0</v>
      </c>
      <c r="E978" s="86">
        <f>IF(COUNTIF(Table3[Tag Number], A978), 1, 0)</f>
        <v>0</v>
      </c>
      <c r="F978" s="86">
        <f>IF(COUNTIF(Table4[Tag Number], A978), 1, 0)</f>
        <v>0</v>
      </c>
      <c r="G978" s="87">
        <f t="shared" si="32"/>
        <v>0</v>
      </c>
      <c r="H978" s="88" t="str" cm="1">
        <f t="array" ref="H978">_xlfn.IFS(OR(_xlfn.XLOOKUP(A978,Table1[Tag Number],Table1[Status],"-",0)="Dead",
        _xlfn.XLOOKUP(A978,Table2[Tag Number],Table2[Status],"-",0)="Dead",
        _xlfn.XLOOKUP(A978,Table3[Tag Number],Table3[Status],"-",0)="Dead",
        _xlfn.XLOOKUP(A978,Table4[Tag Number],Table4[Status],"-",0)="Dead"),"Dead",
     OR(_xlfn.XLOOKUP(A978,Table1[Tag Number],Table1[Status],"-",0)="Alive",
        _xlfn.XLOOKUP(A978,Table2[Tag Number],Table2[Status],"-",0)="Alive",
        _xlfn.XLOOKUP(A978,Table3[Tag Number],Table3[Status],"-",0)="Alive",
        _xlfn.XLOOKUP(A978,Table4[Tag Number],Table4[Status],"-",0)="Alive"),"Alive",
     OR(_xlfn.XLOOKUP(A978,Table1[Tag Number],Table1[Status],"-",0)="-",
        _xlfn.XLOOKUP(A978,Table2[Tag Number],Table2[Status],"-",0)="-",
        _xlfn.XLOOKUP(A978,Table3[Tag Number],Table3[Status],"-",0)="-",
        _xlfn.XLOOKUP(A978,Table4[Tag Number],Table4[Status],"-",0)="-"),
   "-")</f>
        <v>-</v>
      </c>
      <c r="I978" s="90"/>
      <c r="J978" s="90"/>
      <c r="K978" s="91"/>
      <c r="L978" s="91"/>
      <c r="M978" s="91"/>
      <c r="N978" s="92"/>
      <c r="O978" s="89"/>
      <c r="R978" t="b">
        <f t="shared" si="31"/>
        <v>0</v>
      </c>
    </row>
    <row r="979" spans="1:18" ht="15" thickBot="1" x14ac:dyDescent="0.35">
      <c r="A979" s="3" t="s">
        <v>360</v>
      </c>
      <c r="B979" s="3" t="s">
        <v>1137</v>
      </c>
      <c r="C979" s="84">
        <f>IF(COUNTIF(Table1[Tag Number], A979), 1, 0)</f>
        <v>0</v>
      </c>
      <c r="D979" s="85">
        <f>IF(COUNTIF(Table2[Tag Number], A979), 1, 0)</f>
        <v>0</v>
      </c>
      <c r="E979" s="86">
        <f>IF(COUNTIF(Table3[Tag Number], A979), 1, 0)</f>
        <v>0</v>
      </c>
      <c r="F979" s="86">
        <f>IF(COUNTIF(Table4[Tag Number], A979), 1, 0)</f>
        <v>0</v>
      </c>
      <c r="G979" s="87">
        <f t="shared" si="32"/>
        <v>0</v>
      </c>
      <c r="H979" s="88" t="str" cm="1">
        <f t="array" ref="H979">_xlfn.IFS(OR(_xlfn.XLOOKUP(A979,Table1[Tag Number],Table1[Status],"-",0)="Dead",
        _xlfn.XLOOKUP(A979,Table2[Tag Number],Table2[Status],"-",0)="Dead",
        _xlfn.XLOOKUP(A979,Table3[Tag Number],Table3[Status],"-",0)="Dead",
        _xlfn.XLOOKUP(A979,Table4[Tag Number],Table4[Status],"-",0)="Dead"),"Dead",
     OR(_xlfn.XLOOKUP(A979,Table1[Tag Number],Table1[Status],"-",0)="Alive",
        _xlfn.XLOOKUP(A979,Table2[Tag Number],Table2[Status],"-",0)="Alive",
        _xlfn.XLOOKUP(A979,Table3[Tag Number],Table3[Status],"-",0)="Alive",
        _xlfn.XLOOKUP(A979,Table4[Tag Number],Table4[Status],"-",0)="Alive"),"Alive",
     OR(_xlfn.XLOOKUP(A979,Table1[Tag Number],Table1[Status],"-",0)="-",
        _xlfn.XLOOKUP(A979,Table2[Tag Number],Table2[Status],"-",0)="-",
        _xlfn.XLOOKUP(A979,Table3[Tag Number],Table3[Status],"-",0)="-",
        _xlfn.XLOOKUP(A979,Table4[Tag Number],Table4[Status],"-",0)="-"),
   "-")</f>
        <v>-</v>
      </c>
      <c r="I979" s="90"/>
      <c r="J979" s="90"/>
      <c r="K979" s="91"/>
      <c r="L979" s="91"/>
      <c r="M979" s="91"/>
      <c r="N979" s="92"/>
      <c r="O979" s="89"/>
      <c r="R979" t="b">
        <f t="shared" si="31"/>
        <v>0</v>
      </c>
    </row>
    <row r="980" spans="1:18" ht="15" thickBot="1" x14ac:dyDescent="0.35">
      <c r="A980" s="2" t="s">
        <v>1850</v>
      </c>
      <c r="B980" s="2" t="s">
        <v>1137</v>
      </c>
      <c r="C980" s="84">
        <f>IF(COUNTIF(Table1[Tag Number], A980), 1, 0)</f>
        <v>0</v>
      </c>
      <c r="D980" s="85">
        <f>IF(COUNTIF(Table2[Tag Number], A980), 1, 0)</f>
        <v>0</v>
      </c>
      <c r="E980" s="86">
        <f>IF(COUNTIF(Table3[Tag Number], A980), 1, 0)</f>
        <v>0</v>
      </c>
      <c r="F980" s="86">
        <f>IF(COUNTIF(Table4[Tag Number], A980), 1, 0)</f>
        <v>0</v>
      </c>
      <c r="G980" s="87">
        <f t="shared" si="32"/>
        <v>0</v>
      </c>
      <c r="H980" s="88" t="str" cm="1">
        <f t="array" ref="H980">_xlfn.IFS(OR(_xlfn.XLOOKUP(A980,Table1[Tag Number],Table1[Status],"-",0)="Dead",
        _xlfn.XLOOKUP(A980,Table2[Tag Number],Table2[Status],"-",0)="Dead",
        _xlfn.XLOOKUP(A980,Table3[Tag Number],Table3[Status],"-",0)="Dead",
        _xlfn.XLOOKUP(A980,Table4[Tag Number],Table4[Status],"-",0)="Dead"),"Dead",
     OR(_xlfn.XLOOKUP(A980,Table1[Tag Number],Table1[Status],"-",0)="Alive",
        _xlfn.XLOOKUP(A980,Table2[Tag Number],Table2[Status],"-",0)="Alive",
        _xlfn.XLOOKUP(A980,Table3[Tag Number],Table3[Status],"-",0)="Alive",
        _xlfn.XLOOKUP(A980,Table4[Tag Number],Table4[Status],"-",0)="Alive"),"Alive",
     OR(_xlfn.XLOOKUP(A980,Table1[Tag Number],Table1[Status],"-",0)="-",
        _xlfn.XLOOKUP(A980,Table2[Tag Number],Table2[Status],"-",0)="-",
        _xlfn.XLOOKUP(A980,Table3[Tag Number],Table3[Status],"-",0)="-",
        _xlfn.XLOOKUP(A980,Table4[Tag Number],Table4[Status],"-",0)="-"),
   "-")</f>
        <v>-</v>
      </c>
      <c r="I980" s="90"/>
      <c r="J980" s="90"/>
      <c r="K980" s="91"/>
      <c r="L980" s="91"/>
      <c r="M980" s="91"/>
      <c r="N980" s="92"/>
      <c r="O980" s="89"/>
      <c r="R980" t="b">
        <f t="shared" si="31"/>
        <v>0</v>
      </c>
    </row>
    <row r="981" spans="1:18" ht="15" thickBot="1" x14ac:dyDescent="0.35">
      <c r="A981" s="3" t="s">
        <v>1851</v>
      </c>
      <c r="B981" s="3" t="s">
        <v>1145</v>
      </c>
      <c r="C981" s="84">
        <f>IF(COUNTIF(Table1[Tag Number], A981), 1, 0)</f>
        <v>0</v>
      </c>
      <c r="D981" s="85">
        <f>IF(COUNTIF(Table2[Tag Number], A981), 1, 0)</f>
        <v>0</v>
      </c>
      <c r="E981" s="86">
        <f>IF(COUNTIF(Table3[Tag Number], A981), 1, 0)</f>
        <v>0</v>
      </c>
      <c r="F981" s="86">
        <f>IF(COUNTIF(Table4[Tag Number], A981), 1, 0)</f>
        <v>0</v>
      </c>
      <c r="G981" s="87">
        <f t="shared" si="32"/>
        <v>0</v>
      </c>
      <c r="H981" s="88" t="str" cm="1">
        <f t="array" ref="H981">_xlfn.IFS(OR(_xlfn.XLOOKUP(A981,Table1[Tag Number],Table1[Status],"-",0)="Dead",
        _xlfn.XLOOKUP(A981,Table2[Tag Number],Table2[Status],"-",0)="Dead",
        _xlfn.XLOOKUP(A981,Table3[Tag Number],Table3[Status],"-",0)="Dead",
        _xlfn.XLOOKUP(A981,Table4[Tag Number],Table4[Status],"-",0)="Dead"),"Dead",
     OR(_xlfn.XLOOKUP(A981,Table1[Tag Number],Table1[Status],"-",0)="Alive",
        _xlfn.XLOOKUP(A981,Table2[Tag Number],Table2[Status],"-",0)="Alive",
        _xlfn.XLOOKUP(A981,Table3[Tag Number],Table3[Status],"-",0)="Alive",
        _xlfn.XLOOKUP(A981,Table4[Tag Number],Table4[Status],"-",0)="Alive"),"Alive",
     OR(_xlfn.XLOOKUP(A981,Table1[Tag Number],Table1[Status],"-",0)="-",
        _xlfn.XLOOKUP(A981,Table2[Tag Number],Table2[Status],"-",0)="-",
        _xlfn.XLOOKUP(A981,Table3[Tag Number],Table3[Status],"-",0)="-",
        _xlfn.XLOOKUP(A981,Table4[Tag Number],Table4[Status],"-",0)="-"),
   "-")</f>
        <v>-</v>
      </c>
      <c r="I981" s="90"/>
      <c r="J981" s="90"/>
      <c r="K981" s="91"/>
      <c r="L981" s="91"/>
      <c r="M981" s="91"/>
      <c r="N981" s="92"/>
      <c r="O981" s="89"/>
      <c r="R981" t="b">
        <f t="shared" si="31"/>
        <v>0</v>
      </c>
    </row>
    <row r="982" spans="1:18" ht="15" thickBot="1" x14ac:dyDescent="0.35">
      <c r="A982" s="2" t="s">
        <v>654</v>
      </c>
      <c r="B982" s="2" t="s">
        <v>1137</v>
      </c>
      <c r="C982" s="84">
        <f>IF(COUNTIF(Table1[Tag Number], A982), 1, 0)</f>
        <v>0</v>
      </c>
      <c r="D982" s="85">
        <f>IF(COUNTIF(Table2[Tag Number], A982), 1, 0)</f>
        <v>0</v>
      </c>
      <c r="E982" s="86">
        <f>IF(COUNTIF(Table3[Tag Number], A982), 1, 0)</f>
        <v>0</v>
      </c>
      <c r="F982" s="86">
        <f>IF(COUNTIF(Table4[Tag Number], A982), 1, 0)</f>
        <v>0</v>
      </c>
      <c r="G982" s="87">
        <f t="shared" si="32"/>
        <v>0</v>
      </c>
      <c r="H982" s="88" t="str" cm="1">
        <f t="array" ref="H982">_xlfn.IFS(OR(_xlfn.XLOOKUP(A982,Table1[Tag Number],Table1[Status],"-",0)="Dead",
        _xlfn.XLOOKUP(A982,Table2[Tag Number],Table2[Status],"-",0)="Dead",
        _xlfn.XLOOKUP(A982,Table3[Tag Number],Table3[Status],"-",0)="Dead",
        _xlfn.XLOOKUP(A982,Table4[Tag Number],Table4[Status],"-",0)="Dead"),"Dead",
     OR(_xlfn.XLOOKUP(A982,Table1[Tag Number],Table1[Status],"-",0)="Alive",
        _xlfn.XLOOKUP(A982,Table2[Tag Number],Table2[Status],"-",0)="Alive",
        _xlfn.XLOOKUP(A982,Table3[Tag Number],Table3[Status],"-",0)="Alive",
        _xlfn.XLOOKUP(A982,Table4[Tag Number],Table4[Status],"-",0)="Alive"),"Alive",
     OR(_xlfn.XLOOKUP(A982,Table1[Tag Number],Table1[Status],"-",0)="-",
        _xlfn.XLOOKUP(A982,Table2[Tag Number],Table2[Status],"-",0)="-",
        _xlfn.XLOOKUP(A982,Table3[Tag Number],Table3[Status],"-",0)="-",
        _xlfn.XLOOKUP(A982,Table4[Tag Number],Table4[Status],"-",0)="-"),
   "-")</f>
        <v>-</v>
      </c>
      <c r="I982" s="90"/>
      <c r="J982" s="90"/>
      <c r="K982" s="91"/>
      <c r="L982" s="91"/>
      <c r="M982" s="91"/>
      <c r="N982" s="92"/>
      <c r="O982" s="89"/>
      <c r="R982" t="b">
        <f t="shared" si="31"/>
        <v>0</v>
      </c>
    </row>
    <row r="983" spans="1:18" ht="15" thickBot="1" x14ac:dyDescent="0.35">
      <c r="A983" s="3" t="s">
        <v>913</v>
      </c>
      <c r="B983" s="3" t="s">
        <v>1137</v>
      </c>
      <c r="C983" s="84">
        <f>IF(COUNTIF(Table1[Tag Number], A983), 1, 0)</f>
        <v>0</v>
      </c>
      <c r="D983" s="85">
        <f>IF(COUNTIF(Table2[Tag Number], A983), 1, 0)</f>
        <v>0</v>
      </c>
      <c r="E983" s="86">
        <f>IF(COUNTIF(Table3[Tag Number], A983), 1, 0)</f>
        <v>0</v>
      </c>
      <c r="F983" s="86">
        <f>IF(COUNTIF(Table4[Tag Number], A983), 1, 0)</f>
        <v>0</v>
      </c>
      <c r="G983" s="87">
        <f t="shared" si="32"/>
        <v>0</v>
      </c>
      <c r="H983" s="88" t="str" cm="1">
        <f t="array" ref="H983">_xlfn.IFS(OR(_xlfn.XLOOKUP(A983,Table1[Tag Number],Table1[Status],"-",0)="Dead",
        _xlfn.XLOOKUP(A983,Table2[Tag Number],Table2[Status],"-",0)="Dead",
        _xlfn.XLOOKUP(A983,Table3[Tag Number],Table3[Status],"-",0)="Dead",
        _xlfn.XLOOKUP(A983,Table4[Tag Number],Table4[Status],"-",0)="Dead"),"Dead",
     OR(_xlfn.XLOOKUP(A983,Table1[Tag Number],Table1[Status],"-",0)="Alive",
        _xlfn.XLOOKUP(A983,Table2[Tag Number],Table2[Status],"-",0)="Alive",
        _xlfn.XLOOKUP(A983,Table3[Tag Number],Table3[Status],"-",0)="Alive",
        _xlfn.XLOOKUP(A983,Table4[Tag Number],Table4[Status],"-",0)="Alive"),"Alive",
     OR(_xlfn.XLOOKUP(A983,Table1[Tag Number],Table1[Status],"-",0)="-",
        _xlfn.XLOOKUP(A983,Table2[Tag Number],Table2[Status],"-",0)="-",
        _xlfn.XLOOKUP(A983,Table3[Tag Number],Table3[Status],"-",0)="-",
        _xlfn.XLOOKUP(A983,Table4[Tag Number],Table4[Status],"-",0)="-"),
   "-")</f>
        <v>-</v>
      </c>
      <c r="I983" s="90"/>
      <c r="J983" s="90"/>
      <c r="K983" s="91"/>
      <c r="L983" s="91"/>
      <c r="M983" s="91"/>
      <c r="N983" s="92"/>
      <c r="O983" s="89"/>
      <c r="R983" t="b">
        <f t="shared" si="31"/>
        <v>0</v>
      </c>
    </row>
    <row r="984" spans="1:18" ht="15" thickBot="1" x14ac:dyDescent="0.35">
      <c r="A984" s="2" t="s">
        <v>1852</v>
      </c>
      <c r="B984" s="2" t="s">
        <v>1137</v>
      </c>
      <c r="C984" s="84">
        <f>IF(COUNTIF(Table1[Tag Number], A984), 1, 0)</f>
        <v>0</v>
      </c>
      <c r="D984" s="85">
        <f>IF(COUNTIF(Table2[Tag Number], A984), 1, 0)</f>
        <v>0</v>
      </c>
      <c r="E984" s="86">
        <f>IF(COUNTIF(Table3[Tag Number], A984), 1, 0)</f>
        <v>0</v>
      </c>
      <c r="F984" s="86">
        <f>IF(COUNTIF(Table4[Tag Number], A984), 1, 0)</f>
        <v>0</v>
      </c>
      <c r="G984" s="87">
        <f t="shared" si="32"/>
        <v>0</v>
      </c>
      <c r="H984" s="88" t="str" cm="1">
        <f t="array" ref="H984">_xlfn.IFS(OR(_xlfn.XLOOKUP(A984,Table1[Tag Number],Table1[Status],"-",0)="Dead",
        _xlfn.XLOOKUP(A984,Table2[Tag Number],Table2[Status],"-",0)="Dead",
        _xlfn.XLOOKUP(A984,Table3[Tag Number],Table3[Status],"-",0)="Dead",
        _xlfn.XLOOKUP(A984,Table4[Tag Number],Table4[Status],"-",0)="Dead"),"Dead",
     OR(_xlfn.XLOOKUP(A984,Table1[Tag Number],Table1[Status],"-",0)="Alive",
        _xlfn.XLOOKUP(A984,Table2[Tag Number],Table2[Status],"-",0)="Alive",
        _xlfn.XLOOKUP(A984,Table3[Tag Number],Table3[Status],"-",0)="Alive",
        _xlfn.XLOOKUP(A984,Table4[Tag Number],Table4[Status],"-",0)="Alive"),"Alive",
     OR(_xlfn.XLOOKUP(A984,Table1[Tag Number],Table1[Status],"-",0)="-",
        _xlfn.XLOOKUP(A984,Table2[Tag Number],Table2[Status],"-",0)="-",
        _xlfn.XLOOKUP(A984,Table3[Tag Number],Table3[Status],"-",0)="-",
        _xlfn.XLOOKUP(A984,Table4[Tag Number],Table4[Status],"-",0)="-"),
   "-")</f>
        <v>-</v>
      </c>
      <c r="I984" s="90"/>
      <c r="J984" s="90"/>
      <c r="K984" s="91"/>
      <c r="L984" s="91"/>
      <c r="M984" s="91"/>
      <c r="N984" s="92"/>
      <c r="O984" s="89"/>
      <c r="R984" t="b">
        <f t="shared" si="31"/>
        <v>0</v>
      </c>
    </row>
    <row r="985" spans="1:18" ht="15" thickBot="1" x14ac:dyDescent="0.35">
      <c r="A985" s="3" t="s">
        <v>385</v>
      </c>
      <c r="B985" s="3" t="s">
        <v>1137</v>
      </c>
      <c r="C985" s="84">
        <f>IF(COUNTIF(Table1[Tag Number], A985), 1, 0)</f>
        <v>0</v>
      </c>
      <c r="D985" s="85">
        <f>IF(COUNTIF(Table2[Tag Number], A985), 1, 0)</f>
        <v>0</v>
      </c>
      <c r="E985" s="86">
        <f>IF(COUNTIF(Table3[Tag Number], A985), 1, 0)</f>
        <v>0</v>
      </c>
      <c r="F985" s="86">
        <f>IF(COUNTIF(Table4[Tag Number], A985), 1, 0)</f>
        <v>0</v>
      </c>
      <c r="G985" s="87">
        <f t="shared" si="32"/>
        <v>0</v>
      </c>
      <c r="H985" s="88" t="str" cm="1">
        <f t="array" ref="H985">_xlfn.IFS(OR(_xlfn.XLOOKUP(A985,Table1[Tag Number],Table1[Status],"-",0)="Dead",
        _xlfn.XLOOKUP(A985,Table2[Tag Number],Table2[Status],"-",0)="Dead",
        _xlfn.XLOOKUP(A985,Table3[Tag Number],Table3[Status],"-",0)="Dead",
        _xlfn.XLOOKUP(A985,Table4[Tag Number],Table4[Status],"-",0)="Dead"),"Dead",
     OR(_xlfn.XLOOKUP(A985,Table1[Tag Number],Table1[Status],"-",0)="Alive",
        _xlfn.XLOOKUP(A985,Table2[Tag Number],Table2[Status],"-",0)="Alive",
        _xlfn.XLOOKUP(A985,Table3[Tag Number],Table3[Status],"-",0)="Alive",
        _xlfn.XLOOKUP(A985,Table4[Tag Number],Table4[Status],"-",0)="Alive"),"Alive",
     OR(_xlfn.XLOOKUP(A985,Table1[Tag Number],Table1[Status],"-",0)="-",
        _xlfn.XLOOKUP(A985,Table2[Tag Number],Table2[Status],"-",0)="-",
        _xlfn.XLOOKUP(A985,Table3[Tag Number],Table3[Status],"-",0)="-",
        _xlfn.XLOOKUP(A985,Table4[Tag Number],Table4[Status],"-",0)="-"),
   "-")</f>
        <v>-</v>
      </c>
      <c r="I985" s="90"/>
      <c r="J985" s="90"/>
      <c r="K985" s="91"/>
      <c r="L985" s="91"/>
      <c r="M985" s="91"/>
      <c r="N985" s="92"/>
      <c r="O985" s="89"/>
      <c r="R985" t="b">
        <f t="shared" si="31"/>
        <v>0</v>
      </c>
    </row>
    <row r="986" spans="1:18" ht="15" thickBot="1" x14ac:dyDescent="0.35">
      <c r="A986" s="2" t="s">
        <v>1853</v>
      </c>
      <c r="B986" s="2" t="s">
        <v>1137</v>
      </c>
      <c r="C986" s="84">
        <f>IF(COUNTIF(Table1[Tag Number], A986), 1, 0)</f>
        <v>0</v>
      </c>
      <c r="D986" s="85">
        <f>IF(COUNTIF(Table2[Tag Number], A986), 1, 0)</f>
        <v>0</v>
      </c>
      <c r="E986" s="86">
        <f>IF(COUNTIF(Table3[Tag Number], A986), 1, 0)</f>
        <v>0</v>
      </c>
      <c r="F986" s="86">
        <f>IF(COUNTIF(Table4[Tag Number], A986), 1, 0)</f>
        <v>0</v>
      </c>
      <c r="G986" s="87">
        <f t="shared" si="32"/>
        <v>0</v>
      </c>
      <c r="H986" s="88" t="str" cm="1">
        <f t="array" ref="H986">_xlfn.IFS(OR(_xlfn.XLOOKUP(A986,Table1[Tag Number],Table1[Status],"-",0)="Dead",
        _xlfn.XLOOKUP(A986,Table2[Tag Number],Table2[Status],"-",0)="Dead",
        _xlfn.XLOOKUP(A986,Table3[Tag Number],Table3[Status],"-",0)="Dead",
        _xlfn.XLOOKUP(A986,Table4[Tag Number],Table4[Status],"-",0)="Dead"),"Dead",
     OR(_xlfn.XLOOKUP(A986,Table1[Tag Number],Table1[Status],"-",0)="Alive",
        _xlfn.XLOOKUP(A986,Table2[Tag Number],Table2[Status],"-",0)="Alive",
        _xlfn.XLOOKUP(A986,Table3[Tag Number],Table3[Status],"-",0)="Alive",
        _xlfn.XLOOKUP(A986,Table4[Tag Number],Table4[Status],"-",0)="Alive"),"Alive",
     OR(_xlfn.XLOOKUP(A986,Table1[Tag Number],Table1[Status],"-",0)="-",
        _xlfn.XLOOKUP(A986,Table2[Tag Number],Table2[Status],"-",0)="-",
        _xlfn.XLOOKUP(A986,Table3[Tag Number],Table3[Status],"-",0)="-",
        _xlfn.XLOOKUP(A986,Table4[Tag Number],Table4[Status],"-",0)="-"),
   "-")</f>
        <v>-</v>
      </c>
      <c r="I986" s="90"/>
      <c r="J986" s="90"/>
      <c r="K986" s="91"/>
      <c r="L986" s="91"/>
      <c r="M986" s="91"/>
      <c r="N986" s="92"/>
      <c r="O986" s="89"/>
      <c r="R986" t="b">
        <f t="shared" si="31"/>
        <v>0</v>
      </c>
    </row>
    <row r="987" spans="1:18" ht="15" thickBot="1" x14ac:dyDescent="0.35">
      <c r="A987" s="3" t="s">
        <v>214</v>
      </c>
      <c r="B987" s="3" t="s">
        <v>1145</v>
      </c>
      <c r="C987" s="84">
        <f>IF(COUNTIF(Table1[Tag Number], A987), 1, 0)</f>
        <v>1</v>
      </c>
      <c r="D987" s="85">
        <f>IF(COUNTIF(Table2[Tag Number], A987), 1, 0)</f>
        <v>0</v>
      </c>
      <c r="E987" s="86">
        <f>IF(COUNTIF(Table3[Tag Number], A987), 1, 0)</f>
        <v>0</v>
      </c>
      <c r="F987" s="86">
        <f>IF(COUNTIF(Table4[Tag Number], A987), 1, 0)</f>
        <v>0</v>
      </c>
      <c r="G987" s="87">
        <f t="shared" si="32"/>
        <v>1</v>
      </c>
      <c r="H987" s="88" t="str" cm="1">
        <f t="array" ref="H987">_xlfn.IFS(OR(_xlfn.XLOOKUP(A987,Table1[Tag Number],Table1[Status],"-",0)="Dead",
        _xlfn.XLOOKUP(A987,Table2[Tag Number],Table2[Status],"-",0)="Dead",
        _xlfn.XLOOKUP(A987,Table3[Tag Number],Table3[Status],"-",0)="Dead",
        _xlfn.XLOOKUP(A987,Table4[Tag Number],Table4[Status],"-",0)="Dead"),"Dead",
     OR(_xlfn.XLOOKUP(A987,Table1[Tag Number],Table1[Status],"-",0)="Alive",
        _xlfn.XLOOKUP(A987,Table2[Tag Number],Table2[Status],"-",0)="Alive",
        _xlfn.XLOOKUP(A987,Table3[Tag Number],Table3[Status],"-",0)="Alive",
        _xlfn.XLOOKUP(A987,Table4[Tag Number],Table4[Status],"-",0)="Alive"),"Alive",
     OR(_xlfn.XLOOKUP(A987,Table1[Tag Number],Table1[Status],"-",0)="-",
        _xlfn.XLOOKUP(A987,Table2[Tag Number],Table2[Status],"-",0)="-",
        _xlfn.XLOOKUP(A987,Table3[Tag Number],Table3[Status],"-",0)="-",
        _xlfn.XLOOKUP(A987,Table4[Tag Number],Table4[Status],"-",0)="-"),
   "-")</f>
        <v>Dead</v>
      </c>
      <c r="I987" s="90"/>
      <c r="J987" s="90"/>
      <c r="K987" s="91"/>
      <c r="L987" s="91"/>
      <c r="M987" s="91"/>
      <c r="N987" s="92"/>
      <c r="O987" s="89"/>
      <c r="R987" t="b">
        <f t="shared" si="31"/>
        <v>0</v>
      </c>
    </row>
    <row r="988" spans="1:18" ht="15" thickBot="1" x14ac:dyDescent="0.35">
      <c r="A988" s="2" t="s">
        <v>1854</v>
      </c>
      <c r="B988" s="2" t="s">
        <v>1145</v>
      </c>
      <c r="C988" s="84">
        <f>IF(COUNTIF(Table1[Tag Number], A988), 1, 0)</f>
        <v>0</v>
      </c>
      <c r="D988" s="85">
        <f>IF(COUNTIF(Table2[Tag Number], A988), 1, 0)</f>
        <v>0</v>
      </c>
      <c r="E988" s="86">
        <f>IF(COUNTIF(Table3[Tag Number], A988), 1, 0)</f>
        <v>0</v>
      </c>
      <c r="F988" s="86">
        <f>IF(COUNTIF(Table4[Tag Number], A988), 1, 0)</f>
        <v>0</v>
      </c>
      <c r="G988" s="87">
        <f t="shared" si="32"/>
        <v>0</v>
      </c>
      <c r="H988" s="88" t="str" cm="1">
        <f t="array" ref="H988">_xlfn.IFS(OR(_xlfn.XLOOKUP(A988,Table1[Tag Number],Table1[Status],"-",0)="Dead",
        _xlfn.XLOOKUP(A988,Table2[Tag Number],Table2[Status],"-",0)="Dead",
        _xlfn.XLOOKUP(A988,Table3[Tag Number],Table3[Status],"-",0)="Dead",
        _xlfn.XLOOKUP(A988,Table4[Tag Number],Table4[Status],"-",0)="Dead"),"Dead",
     OR(_xlfn.XLOOKUP(A988,Table1[Tag Number],Table1[Status],"-",0)="Alive",
        _xlfn.XLOOKUP(A988,Table2[Tag Number],Table2[Status],"-",0)="Alive",
        _xlfn.XLOOKUP(A988,Table3[Tag Number],Table3[Status],"-",0)="Alive",
        _xlfn.XLOOKUP(A988,Table4[Tag Number],Table4[Status],"-",0)="Alive"),"Alive",
     OR(_xlfn.XLOOKUP(A988,Table1[Tag Number],Table1[Status],"-",0)="-",
        _xlfn.XLOOKUP(A988,Table2[Tag Number],Table2[Status],"-",0)="-",
        _xlfn.XLOOKUP(A988,Table3[Tag Number],Table3[Status],"-",0)="-",
        _xlfn.XLOOKUP(A988,Table4[Tag Number],Table4[Status],"-",0)="-"),
   "-")</f>
        <v>-</v>
      </c>
      <c r="I988" s="90"/>
      <c r="J988" s="90"/>
      <c r="K988" s="91"/>
      <c r="L988" s="91"/>
      <c r="M988" s="91"/>
      <c r="N988" s="92"/>
      <c r="O988" s="89"/>
      <c r="R988" t="b">
        <f t="shared" si="31"/>
        <v>0</v>
      </c>
    </row>
    <row r="989" spans="1:18" ht="15" thickBot="1" x14ac:dyDescent="0.35">
      <c r="A989" s="3" t="s">
        <v>1855</v>
      </c>
      <c r="B989" s="3" t="s">
        <v>1145</v>
      </c>
      <c r="C989" s="84">
        <f>IF(COUNTIF(Table1[Tag Number], A989), 1, 0)</f>
        <v>0</v>
      </c>
      <c r="D989" s="85">
        <f>IF(COUNTIF(Table2[Tag Number], A989), 1, 0)</f>
        <v>0</v>
      </c>
      <c r="E989" s="86">
        <f>IF(COUNTIF(Table3[Tag Number], A989), 1, 0)</f>
        <v>0</v>
      </c>
      <c r="F989" s="86">
        <f>IF(COUNTIF(Table4[Tag Number], A989), 1, 0)</f>
        <v>0</v>
      </c>
      <c r="G989" s="87">
        <f t="shared" si="32"/>
        <v>0</v>
      </c>
      <c r="H989" s="88" t="str" cm="1">
        <f t="array" ref="H989">_xlfn.IFS(OR(_xlfn.XLOOKUP(A989,Table1[Tag Number],Table1[Status],"-",0)="Dead",
        _xlfn.XLOOKUP(A989,Table2[Tag Number],Table2[Status],"-",0)="Dead",
        _xlfn.XLOOKUP(A989,Table3[Tag Number],Table3[Status],"-",0)="Dead",
        _xlfn.XLOOKUP(A989,Table4[Tag Number],Table4[Status],"-",0)="Dead"),"Dead",
     OR(_xlfn.XLOOKUP(A989,Table1[Tag Number],Table1[Status],"-",0)="Alive",
        _xlfn.XLOOKUP(A989,Table2[Tag Number],Table2[Status],"-",0)="Alive",
        _xlfn.XLOOKUP(A989,Table3[Tag Number],Table3[Status],"-",0)="Alive",
        _xlfn.XLOOKUP(A989,Table4[Tag Number],Table4[Status],"-",0)="Alive"),"Alive",
     OR(_xlfn.XLOOKUP(A989,Table1[Tag Number],Table1[Status],"-",0)="-",
        _xlfn.XLOOKUP(A989,Table2[Tag Number],Table2[Status],"-",0)="-",
        _xlfn.XLOOKUP(A989,Table3[Tag Number],Table3[Status],"-",0)="-",
        _xlfn.XLOOKUP(A989,Table4[Tag Number],Table4[Status],"-",0)="-"),
   "-")</f>
        <v>-</v>
      </c>
      <c r="I989" s="90"/>
      <c r="J989" s="90"/>
      <c r="K989" s="91"/>
      <c r="L989" s="91"/>
      <c r="M989" s="91"/>
      <c r="N989" s="92"/>
      <c r="O989" s="89"/>
      <c r="R989" t="b">
        <f t="shared" si="31"/>
        <v>0</v>
      </c>
    </row>
    <row r="990" spans="1:18" ht="15" thickBot="1" x14ac:dyDescent="0.35">
      <c r="A990" s="2" t="s">
        <v>1856</v>
      </c>
      <c r="B990" s="2" t="s">
        <v>1145</v>
      </c>
      <c r="C990" s="84">
        <f>IF(COUNTIF(Table1[Tag Number], A990), 1, 0)</f>
        <v>0</v>
      </c>
      <c r="D990" s="85">
        <f>IF(COUNTIF(Table2[Tag Number], A990), 1, 0)</f>
        <v>0</v>
      </c>
      <c r="E990" s="86">
        <f>IF(COUNTIF(Table3[Tag Number], A990), 1, 0)</f>
        <v>0</v>
      </c>
      <c r="F990" s="86">
        <f>IF(COUNTIF(Table4[Tag Number], A990), 1, 0)</f>
        <v>0</v>
      </c>
      <c r="G990" s="87">
        <f t="shared" si="32"/>
        <v>0</v>
      </c>
      <c r="H990" s="88" t="str" cm="1">
        <f t="array" ref="H990">_xlfn.IFS(OR(_xlfn.XLOOKUP(A990,Table1[Tag Number],Table1[Status],"-",0)="Dead",
        _xlfn.XLOOKUP(A990,Table2[Tag Number],Table2[Status],"-",0)="Dead",
        _xlfn.XLOOKUP(A990,Table3[Tag Number],Table3[Status],"-",0)="Dead",
        _xlfn.XLOOKUP(A990,Table4[Tag Number],Table4[Status],"-",0)="Dead"),"Dead",
     OR(_xlfn.XLOOKUP(A990,Table1[Tag Number],Table1[Status],"-",0)="Alive",
        _xlfn.XLOOKUP(A990,Table2[Tag Number],Table2[Status],"-",0)="Alive",
        _xlfn.XLOOKUP(A990,Table3[Tag Number],Table3[Status],"-",0)="Alive",
        _xlfn.XLOOKUP(A990,Table4[Tag Number],Table4[Status],"-",0)="Alive"),"Alive",
     OR(_xlfn.XLOOKUP(A990,Table1[Tag Number],Table1[Status],"-",0)="-",
        _xlfn.XLOOKUP(A990,Table2[Tag Number],Table2[Status],"-",0)="-",
        _xlfn.XLOOKUP(A990,Table3[Tag Number],Table3[Status],"-",0)="-",
        _xlfn.XLOOKUP(A990,Table4[Tag Number],Table4[Status],"-",0)="-"),
   "-")</f>
        <v>-</v>
      </c>
      <c r="I990" s="90"/>
      <c r="J990" s="90"/>
      <c r="K990" s="91"/>
      <c r="L990" s="91"/>
      <c r="M990" s="91"/>
      <c r="N990" s="92"/>
      <c r="O990" s="89"/>
      <c r="R990" t="b">
        <f t="shared" si="31"/>
        <v>0</v>
      </c>
    </row>
    <row r="991" spans="1:18" ht="15" thickBot="1" x14ac:dyDescent="0.35">
      <c r="A991" s="3" t="s">
        <v>1857</v>
      </c>
      <c r="B991" s="3" t="s">
        <v>1137</v>
      </c>
      <c r="C991" s="84">
        <f>IF(COUNTIF(Table1[Tag Number], A991), 1, 0)</f>
        <v>0</v>
      </c>
      <c r="D991" s="85">
        <f>IF(COUNTIF(Table2[Tag Number], A991), 1, 0)</f>
        <v>0</v>
      </c>
      <c r="E991" s="86">
        <f>IF(COUNTIF(Table3[Tag Number], A991), 1, 0)</f>
        <v>0</v>
      </c>
      <c r="F991" s="86">
        <f>IF(COUNTIF(Table4[Tag Number], A991), 1, 0)</f>
        <v>0</v>
      </c>
      <c r="G991" s="87">
        <f t="shared" si="32"/>
        <v>0</v>
      </c>
      <c r="H991" s="88" t="str" cm="1">
        <f t="array" ref="H991">_xlfn.IFS(OR(_xlfn.XLOOKUP(A991,Table1[Tag Number],Table1[Status],"-",0)="Dead",
        _xlfn.XLOOKUP(A991,Table2[Tag Number],Table2[Status],"-",0)="Dead",
        _xlfn.XLOOKUP(A991,Table3[Tag Number],Table3[Status],"-",0)="Dead",
        _xlfn.XLOOKUP(A991,Table4[Tag Number],Table4[Status],"-",0)="Dead"),"Dead",
     OR(_xlfn.XLOOKUP(A991,Table1[Tag Number],Table1[Status],"-",0)="Alive",
        _xlfn.XLOOKUP(A991,Table2[Tag Number],Table2[Status],"-",0)="Alive",
        _xlfn.XLOOKUP(A991,Table3[Tag Number],Table3[Status],"-",0)="Alive",
        _xlfn.XLOOKUP(A991,Table4[Tag Number],Table4[Status],"-",0)="Alive"),"Alive",
     OR(_xlfn.XLOOKUP(A991,Table1[Tag Number],Table1[Status],"-",0)="-",
        _xlfn.XLOOKUP(A991,Table2[Tag Number],Table2[Status],"-",0)="-",
        _xlfn.XLOOKUP(A991,Table3[Tag Number],Table3[Status],"-",0)="-",
        _xlfn.XLOOKUP(A991,Table4[Tag Number],Table4[Status],"-",0)="-"),
   "-")</f>
        <v>-</v>
      </c>
      <c r="I991" s="90"/>
      <c r="J991" s="90"/>
      <c r="K991" s="91"/>
      <c r="L991" s="91"/>
      <c r="M991" s="91"/>
      <c r="N991" s="92"/>
      <c r="O991" s="89"/>
      <c r="R991" t="b">
        <f t="shared" si="31"/>
        <v>0</v>
      </c>
    </row>
    <row r="992" spans="1:18" ht="15" thickBot="1" x14ac:dyDescent="0.35">
      <c r="A992" s="2" t="s">
        <v>1858</v>
      </c>
      <c r="B992" s="2" t="s">
        <v>1145</v>
      </c>
      <c r="C992" s="84">
        <f>IF(COUNTIF(Table1[Tag Number], A992), 1, 0)</f>
        <v>0</v>
      </c>
      <c r="D992" s="85">
        <f>IF(COUNTIF(Table2[Tag Number], A992), 1, 0)</f>
        <v>0</v>
      </c>
      <c r="E992" s="86">
        <f>IF(COUNTIF(Table3[Tag Number], A992), 1, 0)</f>
        <v>0</v>
      </c>
      <c r="F992" s="86">
        <f>IF(COUNTIF(Table4[Tag Number], A992), 1, 0)</f>
        <v>0</v>
      </c>
      <c r="G992" s="87">
        <f t="shared" si="32"/>
        <v>0</v>
      </c>
      <c r="H992" s="88" t="str" cm="1">
        <f t="array" ref="H992">_xlfn.IFS(OR(_xlfn.XLOOKUP(A992,Table1[Tag Number],Table1[Status],"-",0)="Dead",
        _xlfn.XLOOKUP(A992,Table2[Tag Number],Table2[Status],"-",0)="Dead",
        _xlfn.XLOOKUP(A992,Table3[Tag Number],Table3[Status],"-",0)="Dead",
        _xlfn.XLOOKUP(A992,Table4[Tag Number],Table4[Status],"-",0)="Dead"),"Dead",
     OR(_xlfn.XLOOKUP(A992,Table1[Tag Number],Table1[Status],"-",0)="Alive",
        _xlfn.XLOOKUP(A992,Table2[Tag Number],Table2[Status],"-",0)="Alive",
        _xlfn.XLOOKUP(A992,Table3[Tag Number],Table3[Status],"-",0)="Alive",
        _xlfn.XLOOKUP(A992,Table4[Tag Number],Table4[Status],"-",0)="Alive"),"Alive",
     OR(_xlfn.XLOOKUP(A992,Table1[Tag Number],Table1[Status],"-",0)="-",
        _xlfn.XLOOKUP(A992,Table2[Tag Number],Table2[Status],"-",0)="-",
        _xlfn.XLOOKUP(A992,Table3[Tag Number],Table3[Status],"-",0)="-",
        _xlfn.XLOOKUP(A992,Table4[Tag Number],Table4[Status],"-",0)="-"),
   "-")</f>
        <v>-</v>
      </c>
      <c r="I992" s="90"/>
      <c r="J992" s="90"/>
      <c r="K992" s="91"/>
      <c r="L992" s="91"/>
      <c r="M992" s="91"/>
      <c r="N992" s="92"/>
      <c r="O992" s="89"/>
      <c r="R992" t="b">
        <f t="shared" si="31"/>
        <v>0</v>
      </c>
    </row>
    <row r="993" spans="1:18" ht="15" thickBot="1" x14ac:dyDescent="0.35">
      <c r="A993" s="3" t="s">
        <v>1859</v>
      </c>
      <c r="B993" s="3" t="s">
        <v>1145</v>
      </c>
      <c r="C993" s="84">
        <f>IF(COUNTIF(Table1[Tag Number], A993), 1, 0)</f>
        <v>0</v>
      </c>
      <c r="D993" s="85">
        <f>IF(COUNTIF(Table2[Tag Number], A993), 1, 0)</f>
        <v>0</v>
      </c>
      <c r="E993" s="86">
        <f>IF(COUNTIF(Table3[Tag Number], A993), 1, 0)</f>
        <v>0</v>
      </c>
      <c r="F993" s="86">
        <f>IF(COUNTIF(Table4[Tag Number], A993), 1, 0)</f>
        <v>0</v>
      </c>
      <c r="G993" s="87">
        <f t="shared" si="32"/>
        <v>0</v>
      </c>
      <c r="H993" s="88" t="str" cm="1">
        <f t="array" ref="H993">_xlfn.IFS(OR(_xlfn.XLOOKUP(A993,Table1[Tag Number],Table1[Status],"-",0)="Dead",
        _xlfn.XLOOKUP(A993,Table2[Tag Number],Table2[Status],"-",0)="Dead",
        _xlfn.XLOOKUP(A993,Table3[Tag Number],Table3[Status],"-",0)="Dead",
        _xlfn.XLOOKUP(A993,Table4[Tag Number],Table4[Status],"-",0)="Dead"),"Dead",
     OR(_xlfn.XLOOKUP(A993,Table1[Tag Number],Table1[Status],"-",0)="Alive",
        _xlfn.XLOOKUP(A993,Table2[Tag Number],Table2[Status],"-",0)="Alive",
        _xlfn.XLOOKUP(A993,Table3[Tag Number],Table3[Status],"-",0)="Alive",
        _xlfn.XLOOKUP(A993,Table4[Tag Number],Table4[Status],"-",0)="Alive"),"Alive",
     OR(_xlfn.XLOOKUP(A993,Table1[Tag Number],Table1[Status],"-",0)="-",
        _xlfn.XLOOKUP(A993,Table2[Tag Number],Table2[Status],"-",0)="-",
        _xlfn.XLOOKUP(A993,Table3[Tag Number],Table3[Status],"-",0)="-",
        _xlfn.XLOOKUP(A993,Table4[Tag Number],Table4[Status],"-",0)="-"),
   "-")</f>
        <v>-</v>
      </c>
      <c r="I993" s="90"/>
      <c r="J993" s="90"/>
      <c r="K993" s="91"/>
      <c r="L993" s="91"/>
      <c r="M993" s="91"/>
      <c r="N993" s="92"/>
      <c r="O993" s="89"/>
      <c r="R993" t="b">
        <f t="shared" si="31"/>
        <v>0</v>
      </c>
    </row>
    <row r="994" spans="1:18" ht="15" thickBot="1" x14ac:dyDescent="0.35">
      <c r="A994" s="2" t="s">
        <v>112</v>
      </c>
      <c r="B994" s="2" t="s">
        <v>1145</v>
      </c>
      <c r="C994" s="84">
        <f>IF(COUNTIF(Table1[Tag Number], A994), 1, 0)</f>
        <v>0</v>
      </c>
      <c r="D994" s="85">
        <f>IF(COUNTIF(Table2[Tag Number], A994), 1, 0)</f>
        <v>1</v>
      </c>
      <c r="E994" s="86">
        <f>IF(COUNTIF(Table3[Tag Number], A994), 1, 0)</f>
        <v>0</v>
      </c>
      <c r="F994" s="86">
        <f>IF(COUNTIF(Table4[Tag Number], A994), 1, 0)</f>
        <v>0</v>
      </c>
      <c r="G994" s="87">
        <f t="shared" si="32"/>
        <v>1</v>
      </c>
      <c r="H994" s="88" t="str" cm="1">
        <f t="array" ref="H994">_xlfn.IFS(OR(_xlfn.XLOOKUP(A994,Table1[Tag Number],Table1[Status],"-",0)="Dead",
        _xlfn.XLOOKUP(A994,Table2[Tag Number],Table2[Status],"-",0)="Dead",
        _xlfn.XLOOKUP(A994,Table3[Tag Number],Table3[Status],"-",0)="Dead",
        _xlfn.XLOOKUP(A994,Table4[Tag Number],Table4[Status],"-",0)="Dead"),"Dead",
     OR(_xlfn.XLOOKUP(A994,Table1[Tag Number],Table1[Status],"-",0)="Alive",
        _xlfn.XLOOKUP(A994,Table2[Tag Number],Table2[Status],"-",0)="Alive",
        _xlfn.XLOOKUP(A994,Table3[Tag Number],Table3[Status],"-",0)="Alive",
        _xlfn.XLOOKUP(A994,Table4[Tag Number],Table4[Status],"-",0)="Alive"),"Alive",
     OR(_xlfn.XLOOKUP(A994,Table1[Tag Number],Table1[Status],"-",0)="-",
        _xlfn.XLOOKUP(A994,Table2[Tag Number],Table2[Status],"-",0)="-",
        _xlfn.XLOOKUP(A994,Table3[Tag Number],Table3[Status],"-",0)="-",
        _xlfn.XLOOKUP(A994,Table4[Tag Number],Table4[Status],"-",0)="-"),
   "-")</f>
        <v>Alive</v>
      </c>
      <c r="I994" s="90"/>
      <c r="J994" s="90"/>
      <c r="K994" s="91"/>
      <c r="L994" s="91"/>
      <c r="M994" s="91"/>
      <c r="N994" s="92"/>
      <c r="O994" s="89"/>
      <c r="R994" t="b">
        <f t="shared" si="31"/>
        <v>0</v>
      </c>
    </row>
    <row r="995" spans="1:18" ht="15" thickBot="1" x14ac:dyDescent="0.35">
      <c r="A995" s="3" t="s">
        <v>1860</v>
      </c>
      <c r="B995" s="3" t="s">
        <v>1145</v>
      </c>
      <c r="C995" s="84">
        <f>IF(COUNTIF(Table1[Tag Number], A995), 1, 0)</f>
        <v>0</v>
      </c>
      <c r="D995" s="85">
        <f>IF(COUNTIF(Table2[Tag Number], A995), 1, 0)</f>
        <v>0</v>
      </c>
      <c r="E995" s="86">
        <f>IF(COUNTIF(Table3[Tag Number], A995), 1, 0)</f>
        <v>0</v>
      </c>
      <c r="F995" s="86">
        <f>IF(COUNTIF(Table4[Tag Number], A995), 1, 0)</f>
        <v>0</v>
      </c>
      <c r="G995" s="87">
        <f t="shared" si="32"/>
        <v>0</v>
      </c>
      <c r="H995" s="88" t="str" cm="1">
        <f t="array" ref="H995">_xlfn.IFS(OR(_xlfn.XLOOKUP(A995,Table1[Tag Number],Table1[Status],"-",0)="Dead",
        _xlfn.XLOOKUP(A995,Table2[Tag Number],Table2[Status],"-",0)="Dead",
        _xlfn.XLOOKUP(A995,Table3[Tag Number],Table3[Status],"-",0)="Dead",
        _xlfn.XLOOKUP(A995,Table4[Tag Number],Table4[Status],"-",0)="Dead"),"Dead",
     OR(_xlfn.XLOOKUP(A995,Table1[Tag Number],Table1[Status],"-",0)="Alive",
        _xlfn.XLOOKUP(A995,Table2[Tag Number],Table2[Status],"-",0)="Alive",
        _xlfn.XLOOKUP(A995,Table3[Tag Number],Table3[Status],"-",0)="Alive",
        _xlfn.XLOOKUP(A995,Table4[Tag Number],Table4[Status],"-",0)="Alive"),"Alive",
     OR(_xlfn.XLOOKUP(A995,Table1[Tag Number],Table1[Status],"-",0)="-",
        _xlfn.XLOOKUP(A995,Table2[Tag Number],Table2[Status],"-",0)="-",
        _xlfn.XLOOKUP(A995,Table3[Tag Number],Table3[Status],"-",0)="-",
        _xlfn.XLOOKUP(A995,Table4[Tag Number],Table4[Status],"-",0)="-"),
   "-")</f>
        <v>-</v>
      </c>
      <c r="I995" s="90"/>
      <c r="J995" s="90"/>
      <c r="K995" s="91"/>
      <c r="L995" s="91"/>
      <c r="M995" s="91"/>
      <c r="N995" s="92"/>
      <c r="O995" s="89"/>
      <c r="R995" t="b">
        <f t="shared" si="31"/>
        <v>0</v>
      </c>
    </row>
    <row r="996" spans="1:18" ht="15" thickBot="1" x14ac:dyDescent="0.35">
      <c r="A996" s="2" t="s">
        <v>1861</v>
      </c>
      <c r="B996" s="2" t="s">
        <v>1145</v>
      </c>
      <c r="C996" s="84">
        <f>IF(COUNTIF(Table1[Tag Number], A996), 1, 0)</f>
        <v>0</v>
      </c>
      <c r="D996" s="85">
        <f>IF(COUNTIF(Table2[Tag Number], A996), 1, 0)</f>
        <v>0</v>
      </c>
      <c r="E996" s="86">
        <f>IF(COUNTIF(Table3[Tag Number], A996), 1, 0)</f>
        <v>0</v>
      </c>
      <c r="F996" s="86">
        <f>IF(COUNTIF(Table4[Tag Number], A996), 1, 0)</f>
        <v>0</v>
      </c>
      <c r="G996" s="87">
        <f t="shared" si="32"/>
        <v>0</v>
      </c>
      <c r="H996" s="88" t="str" cm="1">
        <f t="array" ref="H996">_xlfn.IFS(OR(_xlfn.XLOOKUP(A996,Table1[Tag Number],Table1[Status],"-",0)="Dead",
        _xlfn.XLOOKUP(A996,Table2[Tag Number],Table2[Status],"-",0)="Dead",
        _xlfn.XLOOKUP(A996,Table3[Tag Number],Table3[Status],"-",0)="Dead",
        _xlfn.XLOOKUP(A996,Table4[Tag Number],Table4[Status],"-",0)="Dead"),"Dead",
     OR(_xlfn.XLOOKUP(A996,Table1[Tag Number],Table1[Status],"-",0)="Alive",
        _xlfn.XLOOKUP(A996,Table2[Tag Number],Table2[Status],"-",0)="Alive",
        _xlfn.XLOOKUP(A996,Table3[Tag Number],Table3[Status],"-",0)="Alive",
        _xlfn.XLOOKUP(A996,Table4[Tag Number],Table4[Status],"-",0)="Alive"),"Alive",
     OR(_xlfn.XLOOKUP(A996,Table1[Tag Number],Table1[Status],"-",0)="-",
        _xlfn.XLOOKUP(A996,Table2[Tag Number],Table2[Status],"-",0)="-",
        _xlfn.XLOOKUP(A996,Table3[Tag Number],Table3[Status],"-",0)="-",
        _xlfn.XLOOKUP(A996,Table4[Tag Number],Table4[Status],"-",0)="-"),
   "-")</f>
        <v>-</v>
      </c>
      <c r="I996" s="90"/>
      <c r="J996" s="90"/>
      <c r="K996" s="91"/>
      <c r="L996" s="91"/>
      <c r="M996" s="91"/>
      <c r="N996" s="92"/>
      <c r="O996" s="89"/>
      <c r="R996" t="b">
        <f t="shared" si="31"/>
        <v>0</v>
      </c>
    </row>
    <row r="997" spans="1:18" ht="15" thickBot="1" x14ac:dyDescent="0.35">
      <c r="A997" s="3" t="s">
        <v>1862</v>
      </c>
      <c r="B997" s="3" t="s">
        <v>1145</v>
      </c>
      <c r="C997" s="84">
        <f>IF(COUNTIF(Table1[Tag Number], A997), 1, 0)</f>
        <v>0</v>
      </c>
      <c r="D997" s="85">
        <f>IF(COUNTIF(Table2[Tag Number], A997), 1, 0)</f>
        <v>0</v>
      </c>
      <c r="E997" s="86">
        <f>IF(COUNTIF(Table3[Tag Number], A997), 1, 0)</f>
        <v>0</v>
      </c>
      <c r="F997" s="86">
        <f>IF(COUNTIF(Table4[Tag Number], A997), 1, 0)</f>
        <v>0</v>
      </c>
      <c r="G997" s="87">
        <f t="shared" si="32"/>
        <v>0</v>
      </c>
      <c r="H997" s="88" t="str" cm="1">
        <f t="array" ref="H997">_xlfn.IFS(OR(_xlfn.XLOOKUP(A997,Table1[Tag Number],Table1[Status],"-",0)="Dead",
        _xlfn.XLOOKUP(A997,Table2[Tag Number],Table2[Status],"-",0)="Dead",
        _xlfn.XLOOKUP(A997,Table3[Tag Number],Table3[Status],"-",0)="Dead",
        _xlfn.XLOOKUP(A997,Table4[Tag Number],Table4[Status],"-",0)="Dead"),"Dead",
     OR(_xlfn.XLOOKUP(A997,Table1[Tag Number],Table1[Status],"-",0)="Alive",
        _xlfn.XLOOKUP(A997,Table2[Tag Number],Table2[Status],"-",0)="Alive",
        _xlfn.XLOOKUP(A997,Table3[Tag Number],Table3[Status],"-",0)="Alive",
        _xlfn.XLOOKUP(A997,Table4[Tag Number],Table4[Status],"-",0)="Alive"),"Alive",
     OR(_xlfn.XLOOKUP(A997,Table1[Tag Number],Table1[Status],"-",0)="-",
        _xlfn.XLOOKUP(A997,Table2[Tag Number],Table2[Status],"-",0)="-",
        _xlfn.XLOOKUP(A997,Table3[Tag Number],Table3[Status],"-",0)="-",
        _xlfn.XLOOKUP(A997,Table4[Tag Number],Table4[Status],"-",0)="-"),
   "-")</f>
        <v>-</v>
      </c>
      <c r="I997" s="90"/>
      <c r="J997" s="90"/>
      <c r="K997" s="91"/>
      <c r="L997" s="91"/>
      <c r="M997" s="91"/>
      <c r="N997" s="92"/>
      <c r="O997" s="89"/>
      <c r="R997" t="b">
        <f t="shared" si="31"/>
        <v>0</v>
      </c>
    </row>
    <row r="998" spans="1:18" ht="15" thickBot="1" x14ac:dyDescent="0.35">
      <c r="A998" s="2" t="s">
        <v>1863</v>
      </c>
      <c r="B998" s="2" t="s">
        <v>1145</v>
      </c>
      <c r="C998" s="84">
        <f>IF(COUNTIF(Table1[Tag Number], A998), 1, 0)</f>
        <v>0</v>
      </c>
      <c r="D998" s="85">
        <f>IF(COUNTIF(Table2[Tag Number], A998), 1, 0)</f>
        <v>0</v>
      </c>
      <c r="E998" s="86">
        <f>IF(COUNTIF(Table3[Tag Number], A998), 1, 0)</f>
        <v>0</v>
      </c>
      <c r="F998" s="86">
        <f>IF(COUNTIF(Table4[Tag Number], A998), 1, 0)</f>
        <v>0</v>
      </c>
      <c r="G998" s="87">
        <f t="shared" si="32"/>
        <v>0</v>
      </c>
      <c r="H998" s="88" t="str" cm="1">
        <f t="array" ref="H998">_xlfn.IFS(OR(_xlfn.XLOOKUP(A998,Table1[Tag Number],Table1[Status],"-",0)="Dead",
        _xlfn.XLOOKUP(A998,Table2[Tag Number],Table2[Status],"-",0)="Dead",
        _xlfn.XLOOKUP(A998,Table3[Tag Number],Table3[Status],"-",0)="Dead",
        _xlfn.XLOOKUP(A998,Table4[Tag Number],Table4[Status],"-",0)="Dead"),"Dead",
     OR(_xlfn.XLOOKUP(A998,Table1[Tag Number],Table1[Status],"-",0)="Alive",
        _xlfn.XLOOKUP(A998,Table2[Tag Number],Table2[Status],"-",0)="Alive",
        _xlfn.XLOOKUP(A998,Table3[Tag Number],Table3[Status],"-",0)="Alive",
        _xlfn.XLOOKUP(A998,Table4[Tag Number],Table4[Status],"-",0)="Alive"),"Alive",
     OR(_xlfn.XLOOKUP(A998,Table1[Tag Number],Table1[Status],"-",0)="-",
        _xlfn.XLOOKUP(A998,Table2[Tag Number],Table2[Status],"-",0)="-",
        _xlfn.XLOOKUP(A998,Table3[Tag Number],Table3[Status],"-",0)="-",
        _xlfn.XLOOKUP(A998,Table4[Tag Number],Table4[Status],"-",0)="-"),
   "-")</f>
        <v>-</v>
      </c>
      <c r="I998" s="90"/>
      <c r="J998" s="90"/>
      <c r="K998" s="91"/>
      <c r="L998" s="91"/>
      <c r="M998" s="91"/>
      <c r="N998" s="92"/>
      <c r="O998" s="89"/>
      <c r="R998" t="b">
        <f t="shared" si="31"/>
        <v>0</v>
      </c>
    </row>
    <row r="999" spans="1:18" ht="15" thickBot="1" x14ac:dyDescent="0.35">
      <c r="A999" s="3" t="s">
        <v>1864</v>
      </c>
      <c r="B999" s="3" t="s">
        <v>1137</v>
      </c>
      <c r="C999" s="84">
        <f>IF(COUNTIF(Table1[Tag Number], A999), 1, 0)</f>
        <v>0</v>
      </c>
      <c r="D999" s="85">
        <f>IF(COUNTIF(Table2[Tag Number], A999), 1, 0)</f>
        <v>0</v>
      </c>
      <c r="E999" s="86">
        <f>IF(COUNTIF(Table3[Tag Number], A999), 1, 0)</f>
        <v>0</v>
      </c>
      <c r="F999" s="86">
        <f>IF(COUNTIF(Table4[Tag Number], A999), 1, 0)</f>
        <v>0</v>
      </c>
      <c r="G999" s="87">
        <f t="shared" si="32"/>
        <v>0</v>
      </c>
      <c r="H999" s="88" t="str" cm="1">
        <f t="array" ref="H999">_xlfn.IFS(OR(_xlfn.XLOOKUP(A999,Table1[Tag Number],Table1[Status],"-",0)="Dead",
        _xlfn.XLOOKUP(A999,Table2[Tag Number],Table2[Status],"-",0)="Dead",
        _xlfn.XLOOKUP(A999,Table3[Tag Number],Table3[Status],"-",0)="Dead",
        _xlfn.XLOOKUP(A999,Table4[Tag Number],Table4[Status],"-",0)="Dead"),"Dead",
     OR(_xlfn.XLOOKUP(A999,Table1[Tag Number],Table1[Status],"-",0)="Alive",
        _xlfn.XLOOKUP(A999,Table2[Tag Number],Table2[Status],"-",0)="Alive",
        _xlfn.XLOOKUP(A999,Table3[Tag Number],Table3[Status],"-",0)="Alive",
        _xlfn.XLOOKUP(A999,Table4[Tag Number],Table4[Status],"-",0)="Alive"),"Alive",
     OR(_xlfn.XLOOKUP(A999,Table1[Tag Number],Table1[Status],"-",0)="-",
        _xlfn.XLOOKUP(A999,Table2[Tag Number],Table2[Status],"-",0)="-",
        _xlfn.XLOOKUP(A999,Table3[Tag Number],Table3[Status],"-",0)="-",
        _xlfn.XLOOKUP(A999,Table4[Tag Number],Table4[Status],"-",0)="-"),
   "-")</f>
        <v>-</v>
      </c>
      <c r="I999" s="90"/>
      <c r="J999" s="90"/>
      <c r="K999" s="91"/>
      <c r="L999" s="91"/>
      <c r="M999" s="91"/>
      <c r="N999" s="92"/>
      <c r="O999" s="89"/>
      <c r="R999" t="b">
        <f t="shared" si="31"/>
        <v>0</v>
      </c>
    </row>
    <row r="1000" spans="1:18" ht="15" thickBot="1" x14ac:dyDescent="0.35">
      <c r="A1000" s="2" t="s">
        <v>1865</v>
      </c>
      <c r="B1000" s="2" t="s">
        <v>1145</v>
      </c>
      <c r="C1000" s="84">
        <f>IF(COUNTIF(Table1[Tag Number], A1000), 1, 0)</f>
        <v>0</v>
      </c>
      <c r="D1000" s="85">
        <f>IF(COUNTIF(Table2[Tag Number], A1000), 1, 0)</f>
        <v>0</v>
      </c>
      <c r="E1000" s="86">
        <f>IF(COUNTIF(Table3[Tag Number], A1000), 1, 0)</f>
        <v>0</v>
      </c>
      <c r="F1000" s="86">
        <f>IF(COUNTIF(Table4[Tag Number], A1000), 1, 0)</f>
        <v>0</v>
      </c>
      <c r="G1000" s="87">
        <f t="shared" si="32"/>
        <v>0</v>
      </c>
      <c r="H1000" s="88" t="str" cm="1">
        <f t="array" ref="H1000">_xlfn.IFS(OR(_xlfn.XLOOKUP(A1000,Table1[Tag Number],Table1[Status],"-",0)="Dead",
        _xlfn.XLOOKUP(A1000,Table2[Tag Number],Table2[Status],"-",0)="Dead",
        _xlfn.XLOOKUP(A1000,Table3[Tag Number],Table3[Status],"-",0)="Dead",
        _xlfn.XLOOKUP(A1000,Table4[Tag Number],Table4[Status],"-",0)="Dead"),"Dead",
     OR(_xlfn.XLOOKUP(A1000,Table1[Tag Number],Table1[Status],"-",0)="Alive",
        _xlfn.XLOOKUP(A1000,Table2[Tag Number],Table2[Status],"-",0)="Alive",
        _xlfn.XLOOKUP(A1000,Table3[Tag Number],Table3[Status],"-",0)="Alive",
        _xlfn.XLOOKUP(A1000,Table4[Tag Number],Table4[Status],"-",0)="Alive"),"Alive",
     OR(_xlfn.XLOOKUP(A1000,Table1[Tag Number],Table1[Status],"-",0)="-",
        _xlfn.XLOOKUP(A1000,Table2[Tag Number],Table2[Status],"-",0)="-",
        _xlfn.XLOOKUP(A1000,Table3[Tag Number],Table3[Status],"-",0)="-",
        _xlfn.XLOOKUP(A1000,Table4[Tag Number],Table4[Status],"-",0)="-"),
   "-")</f>
        <v>-</v>
      </c>
      <c r="I1000" s="90"/>
      <c r="J1000" s="90"/>
      <c r="K1000" s="91"/>
      <c r="L1000" s="91"/>
      <c r="M1000" s="91"/>
      <c r="N1000" s="92"/>
      <c r="O1000" s="89"/>
      <c r="R1000" t="b">
        <f t="shared" si="31"/>
        <v>0</v>
      </c>
    </row>
    <row r="1001" spans="1:18" ht="15" thickBot="1" x14ac:dyDescent="0.35">
      <c r="A1001" s="3" t="s">
        <v>1866</v>
      </c>
      <c r="B1001" s="3" t="s">
        <v>1145</v>
      </c>
      <c r="C1001" s="84">
        <f>IF(COUNTIF(Table1[Tag Number], A1001), 1, 0)</f>
        <v>0</v>
      </c>
      <c r="D1001" s="85">
        <f>IF(COUNTIF(Table2[Tag Number], A1001), 1, 0)</f>
        <v>0</v>
      </c>
      <c r="E1001" s="86">
        <f>IF(COUNTIF(Table3[Tag Number], A1001), 1, 0)</f>
        <v>0</v>
      </c>
      <c r="F1001" s="86">
        <f>IF(COUNTIF(Table4[Tag Number], A1001), 1, 0)</f>
        <v>0</v>
      </c>
      <c r="G1001" s="87">
        <f t="shared" si="32"/>
        <v>0</v>
      </c>
      <c r="H1001" s="88" t="str" cm="1">
        <f t="array" ref="H1001">_xlfn.IFS(OR(_xlfn.XLOOKUP(A1001,Table1[Tag Number],Table1[Status],"-",0)="Dead",
        _xlfn.XLOOKUP(A1001,Table2[Tag Number],Table2[Status],"-",0)="Dead",
        _xlfn.XLOOKUP(A1001,Table3[Tag Number],Table3[Status],"-",0)="Dead",
        _xlfn.XLOOKUP(A1001,Table4[Tag Number],Table4[Status],"-",0)="Dead"),"Dead",
     OR(_xlfn.XLOOKUP(A1001,Table1[Tag Number],Table1[Status],"-",0)="Alive",
        _xlfn.XLOOKUP(A1001,Table2[Tag Number],Table2[Status],"-",0)="Alive",
        _xlfn.XLOOKUP(A1001,Table3[Tag Number],Table3[Status],"-",0)="Alive",
        _xlfn.XLOOKUP(A1001,Table4[Tag Number],Table4[Status],"-",0)="Alive"),"Alive",
     OR(_xlfn.XLOOKUP(A1001,Table1[Tag Number],Table1[Status],"-",0)="-",
        _xlfn.XLOOKUP(A1001,Table2[Tag Number],Table2[Status],"-",0)="-",
        _xlfn.XLOOKUP(A1001,Table3[Tag Number],Table3[Status],"-",0)="-",
        _xlfn.XLOOKUP(A1001,Table4[Tag Number],Table4[Status],"-",0)="-"),
   "-")</f>
        <v>-</v>
      </c>
      <c r="I1001" s="90"/>
      <c r="J1001" s="90"/>
      <c r="K1001" s="91"/>
      <c r="L1001" s="91"/>
      <c r="M1001" s="91"/>
      <c r="N1001" s="92"/>
      <c r="O1001" s="89"/>
      <c r="R1001" t="b">
        <f t="shared" si="31"/>
        <v>0</v>
      </c>
    </row>
    <row r="1002" spans="1:18" ht="15" thickBot="1" x14ac:dyDescent="0.35">
      <c r="A1002" s="2" t="s">
        <v>1867</v>
      </c>
      <c r="B1002" s="2" t="s">
        <v>1145</v>
      </c>
      <c r="C1002" s="84">
        <f>IF(COUNTIF(Table1[Tag Number], A1002), 1, 0)</f>
        <v>0</v>
      </c>
      <c r="D1002" s="85">
        <f>IF(COUNTIF(Table2[Tag Number], A1002), 1, 0)</f>
        <v>0</v>
      </c>
      <c r="E1002" s="86">
        <f>IF(COUNTIF(Table3[Tag Number], A1002), 1, 0)</f>
        <v>0</v>
      </c>
      <c r="F1002" s="86">
        <f>IF(COUNTIF(Table4[Tag Number], A1002), 1, 0)</f>
        <v>0</v>
      </c>
      <c r="G1002" s="87">
        <f t="shared" si="32"/>
        <v>0</v>
      </c>
      <c r="H1002" s="88" t="str" cm="1">
        <f t="array" ref="H1002">_xlfn.IFS(OR(_xlfn.XLOOKUP(A1002,Table1[Tag Number],Table1[Status],"-",0)="Dead",
        _xlfn.XLOOKUP(A1002,Table2[Tag Number],Table2[Status],"-",0)="Dead",
        _xlfn.XLOOKUP(A1002,Table3[Tag Number],Table3[Status],"-",0)="Dead",
        _xlfn.XLOOKUP(A1002,Table4[Tag Number],Table4[Status],"-",0)="Dead"),"Dead",
     OR(_xlfn.XLOOKUP(A1002,Table1[Tag Number],Table1[Status],"-",0)="Alive",
        _xlfn.XLOOKUP(A1002,Table2[Tag Number],Table2[Status],"-",0)="Alive",
        _xlfn.XLOOKUP(A1002,Table3[Tag Number],Table3[Status],"-",0)="Alive",
        _xlfn.XLOOKUP(A1002,Table4[Tag Number],Table4[Status],"-",0)="Alive"),"Alive",
     OR(_xlfn.XLOOKUP(A1002,Table1[Tag Number],Table1[Status],"-",0)="-",
        _xlfn.XLOOKUP(A1002,Table2[Tag Number],Table2[Status],"-",0)="-",
        _xlfn.XLOOKUP(A1002,Table3[Tag Number],Table3[Status],"-",0)="-",
        _xlfn.XLOOKUP(A1002,Table4[Tag Number],Table4[Status],"-",0)="-"),
   "-")</f>
        <v>-</v>
      </c>
      <c r="I1002" s="90"/>
      <c r="J1002" s="90"/>
      <c r="K1002" s="91"/>
      <c r="L1002" s="91"/>
      <c r="M1002" s="91"/>
      <c r="N1002" s="92"/>
      <c r="O1002" s="89"/>
      <c r="R1002" t="b">
        <f t="shared" si="31"/>
        <v>0</v>
      </c>
    </row>
    <row r="1003" spans="1:18" ht="15" thickBot="1" x14ac:dyDescent="0.35">
      <c r="A1003" s="3" t="s">
        <v>124</v>
      </c>
      <c r="B1003" s="3" t="s">
        <v>1145</v>
      </c>
      <c r="C1003" s="84">
        <f>IF(COUNTIF(Table1[Tag Number], A1003), 1, 0)</f>
        <v>0</v>
      </c>
      <c r="D1003" s="85">
        <f>IF(COUNTIF(Table2[Tag Number], A1003), 1, 0)</f>
        <v>0</v>
      </c>
      <c r="E1003" s="86">
        <f>IF(COUNTIF(Table3[Tag Number], A1003), 1, 0)</f>
        <v>1</v>
      </c>
      <c r="F1003" s="86">
        <f>IF(COUNTIF(Table4[Tag Number], A1003), 1, 0)</f>
        <v>0</v>
      </c>
      <c r="G1003" s="87">
        <f t="shared" si="32"/>
        <v>1</v>
      </c>
      <c r="H1003" s="88" t="str" cm="1">
        <f t="array" ref="H1003">_xlfn.IFS(OR(_xlfn.XLOOKUP(A1003,Table1[Tag Number],Table1[Status],"-",0)="Dead",
        _xlfn.XLOOKUP(A1003,Table2[Tag Number],Table2[Status],"-",0)="Dead",
        _xlfn.XLOOKUP(A1003,Table3[Tag Number],Table3[Status],"-",0)="Dead",
        _xlfn.XLOOKUP(A1003,Table4[Tag Number],Table4[Status],"-",0)="Dead"),"Dead",
     OR(_xlfn.XLOOKUP(A1003,Table1[Tag Number],Table1[Status],"-",0)="Alive",
        _xlfn.XLOOKUP(A1003,Table2[Tag Number],Table2[Status],"-",0)="Alive",
        _xlfn.XLOOKUP(A1003,Table3[Tag Number],Table3[Status],"-",0)="Alive",
        _xlfn.XLOOKUP(A1003,Table4[Tag Number],Table4[Status],"-",0)="Alive"),"Alive",
     OR(_xlfn.XLOOKUP(A1003,Table1[Tag Number],Table1[Status],"-",0)="-",
        _xlfn.XLOOKUP(A1003,Table2[Tag Number],Table2[Status],"-",0)="-",
        _xlfn.XLOOKUP(A1003,Table3[Tag Number],Table3[Status],"-",0)="-",
        _xlfn.XLOOKUP(A1003,Table4[Tag Number],Table4[Status],"-",0)="-"),
   "-")</f>
        <v>Alive</v>
      </c>
      <c r="I1003" s="90"/>
      <c r="J1003" s="90"/>
      <c r="K1003" s="91"/>
      <c r="L1003" s="91"/>
      <c r="M1003" s="91"/>
      <c r="N1003" s="92"/>
      <c r="O1003" s="89"/>
      <c r="R1003" t="b">
        <f t="shared" si="31"/>
        <v>0</v>
      </c>
    </row>
    <row r="1004" spans="1:18" ht="15" thickBot="1" x14ac:dyDescent="0.35">
      <c r="A1004" s="2" t="s">
        <v>721</v>
      </c>
      <c r="B1004" s="2" t="s">
        <v>1137</v>
      </c>
      <c r="C1004" s="84">
        <f>IF(COUNTIF(Table1[Tag Number], A1004), 1, 0)</f>
        <v>0</v>
      </c>
      <c r="D1004" s="85">
        <f>IF(COUNTIF(Table2[Tag Number], A1004), 1, 0)</f>
        <v>0</v>
      </c>
      <c r="E1004" s="86">
        <f>IF(COUNTIF(Table3[Tag Number], A1004), 1, 0)</f>
        <v>0</v>
      </c>
      <c r="F1004" s="86">
        <f>IF(COUNTIF(Table4[Tag Number], A1004), 1, 0)</f>
        <v>0</v>
      </c>
      <c r="G1004" s="87">
        <f t="shared" si="32"/>
        <v>0</v>
      </c>
      <c r="H1004" s="88" t="str" cm="1">
        <f t="array" ref="H1004">_xlfn.IFS(OR(_xlfn.XLOOKUP(A1004,Table1[Tag Number],Table1[Status],"-",0)="Dead",
        _xlfn.XLOOKUP(A1004,Table2[Tag Number],Table2[Status],"-",0)="Dead",
        _xlfn.XLOOKUP(A1004,Table3[Tag Number],Table3[Status],"-",0)="Dead",
        _xlfn.XLOOKUP(A1004,Table4[Tag Number],Table4[Status],"-",0)="Dead"),"Dead",
     OR(_xlfn.XLOOKUP(A1004,Table1[Tag Number],Table1[Status],"-",0)="Alive",
        _xlfn.XLOOKUP(A1004,Table2[Tag Number],Table2[Status],"-",0)="Alive",
        _xlfn.XLOOKUP(A1004,Table3[Tag Number],Table3[Status],"-",0)="Alive",
        _xlfn.XLOOKUP(A1004,Table4[Tag Number],Table4[Status],"-",0)="Alive"),"Alive",
     OR(_xlfn.XLOOKUP(A1004,Table1[Tag Number],Table1[Status],"-",0)="-",
        _xlfn.XLOOKUP(A1004,Table2[Tag Number],Table2[Status],"-",0)="-",
        _xlfn.XLOOKUP(A1004,Table3[Tag Number],Table3[Status],"-",0)="-",
        _xlfn.XLOOKUP(A1004,Table4[Tag Number],Table4[Status],"-",0)="-"),
   "-")</f>
        <v>-</v>
      </c>
      <c r="I1004" s="90"/>
      <c r="J1004" s="90"/>
      <c r="K1004" s="91"/>
      <c r="L1004" s="91"/>
      <c r="M1004" s="91"/>
      <c r="N1004" s="92"/>
      <c r="O1004" s="89"/>
      <c r="R1004" t="b">
        <f t="shared" si="31"/>
        <v>0</v>
      </c>
    </row>
    <row r="1005" spans="1:18" ht="15" thickBot="1" x14ac:dyDescent="0.35">
      <c r="A1005" s="3" t="s">
        <v>1868</v>
      </c>
      <c r="B1005" s="3" t="s">
        <v>1145</v>
      </c>
      <c r="C1005" s="84">
        <f>IF(COUNTIF(Table1[Tag Number], A1005), 1, 0)</f>
        <v>0</v>
      </c>
      <c r="D1005" s="85">
        <f>IF(COUNTIF(Table2[Tag Number], A1005), 1, 0)</f>
        <v>0</v>
      </c>
      <c r="E1005" s="86">
        <f>IF(COUNTIF(Table3[Tag Number], A1005), 1, 0)</f>
        <v>0</v>
      </c>
      <c r="F1005" s="86">
        <f>IF(COUNTIF(Table4[Tag Number], A1005), 1, 0)</f>
        <v>0</v>
      </c>
      <c r="G1005" s="87">
        <f t="shared" si="32"/>
        <v>0</v>
      </c>
      <c r="H1005" s="88" t="str" cm="1">
        <f t="array" ref="H1005">_xlfn.IFS(OR(_xlfn.XLOOKUP(A1005,Table1[Tag Number],Table1[Status],"-",0)="Dead",
        _xlfn.XLOOKUP(A1005,Table2[Tag Number],Table2[Status],"-",0)="Dead",
        _xlfn.XLOOKUP(A1005,Table3[Tag Number],Table3[Status],"-",0)="Dead",
        _xlfn.XLOOKUP(A1005,Table4[Tag Number],Table4[Status],"-",0)="Dead"),"Dead",
     OR(_xlfn.XLOOKUP(A1005,Table1[Tag Number],Table1[Status],"-",0)="Alive",
        _xlfn.XLOOKUP(A1005,Table2[Tag Number],Table2[Status],"-",0)="Alive",
        _xlfn.XLOOKUP(A1005,Table3[Tag Number],Table3[Status],"-",0)="Alive",
        _xlfn.XLOOKUP(A1005,Table4[Tag Number],Table4[Status],"-",0)="Alive"),"Alive",
     OR(_xlfn.XLOOKUP(A1005,Table1[Tag Number],Table1[Status],"-",0)="-",
        _xlfn.XLOOKUP(A1005,Table2[Tag Number],Table2[Status],"-",0)="-",
        _xlfn.XLOOKUP(A1005,Table3[Tag Number],Table3[Status],"-",0)="-",
        _xlfn.XLOOKUP(A1005,Table4[Tag Number],Table4[Status],"-",0)="-"),
   "-")</f>
        <v>-</v>
      </c>
      <c r="I1005" s="90"/>
      <c r="J1005" s="90"/>
      <c r="K1005" s="91"/>
      <c r="L1005" s="91"/>
      <c r="M1005" s="91"/>
      <c r="N1005" s="92"/>
      <c r="O1005" s="89"/>
      <c r="R1005" t="b">
        <f t="shared" si="31"/>
        <v>0</v>
      </c>
    </row>
    <row r="1006" spans="1:18" ht="15" thickBot="1" x14ac:dyDescent="0.35">
      <c r="A1006" s="2" t="s">
        <v>1869</v>
      </c>
      <c r="B1006" s="2" t="s">
        <v>1137</v>
      </c>
      <c r="C1006" s="84">
        <f>IF(COUNTIF(Table1[Tag Number], A1006), 1, 0)</f>
        <v>0</v>
      </c>
      <c r="D1006" s="85">
        <f>IF(COUNTIF(Table2[Tag Number], A1006), 1, 0)</f>
        <v>0</v>
      </c>
      <c r="E1006" s="86">
        <f>IF(COUNTIF(Table3[Tag Number], A1006), 1, 0)</f>
        <v>0</v>
      </c>
      <c r="F1006" s="86">
        <f>IF(COUNTIF(Table4[Tag Number], A1006), 1, 0)</f>
        <v>0</v>
      </c>
      <c r="G1006" s="87">
        <f t="shared" si="32"/>
        <v>0</v>
      </c>
      <c r="H1006" s="88" t="str" cm="1">
        <f t="array" ref="H1006">_xlfn.IFS(OR(_xlfn.XLOOKUP(A1006,Table1[Tag Number],Table1[Status],"-",0)="Dead",
        _xlfn.XLOOKUP(A1006,Table2[Tag Number],Table2[Status],"-",0)="Dead",
        _xlfn.XLOOKUP(A1006,Table3[Tag Number],Table3[Status],"-",0)="Dead",
        _xlfn.XLOOKUP(A1006,Table4[Tag Number],Table4[Status],"-",0)="Dead"),"Dead",
     OR(_xlfn.XLOOKUP(A1006,Table1[Tag Number],Table1[Status],"-",0)="Alive",
        _xlfn.XLOOKUP(A1006,Table2[Tag Number],Table2[Status],"-",0)="Alive",
        _xlfn.XLOOKUP(A1006,Table3[Tag Number],Table3[Status],"-",0)="Alive",
        _xlfn.XLOOKUP(A1006,Table4[Tag Number],Table4[Status],"-",0)="Alive"),"Alive",
     OR(_xlfn.XLOOKUP(A1006,Table1[Tag Number],Table1[Status],"-",0)="-",
        _xlfn.XLOOKUP(A1006,Table2[Tag Number],Table2[Status],"-",0)="-",
        _xlfn.XLOOKUP(A1006,Table3[Tag Number],Table3[Status],"-",0)="-",
        _xlfn.XLOOKUP(A1006,Table4[Tag Number],Table4[Status],"-",0)="-"),
   "-")</f>
        <v>-</v>
      </c>
      <c r="I1006" s="90"/>
      <c r="J1006" s="90"/>
      <c r="K1006" s="91"/>
      <c r="L1006" s="91"/>
      <c r="M1006" s="91"/>
      <c r="N1006" s="92"/>
      <c r="O1006" s="89"/>
      <c r="R1006" t="b">
        <f t="shared" si="31"/>
        <v>0</v>
      </c>
    </row>
    <row r="1007" spans="1:18" ht="15" thickBot="1" x14ac:dyDescent="0.35">
      <c r="A1007" s="3" t="s">
        <v>1870</v>
      </c>
      <c r="B1007" s="3" t="s">
        <v>1145</v>
      </c>
      <c r="C1007" s="84">
        <f>IF(COUNTIF(Table1[Tag Number], A1007), 1, 0)</f>
        <v>0</v>
      </c>
      <c r="D1007" s="85">
        <f>IF(COUNTIF(Table2[Tag Number], A1007), 1, 0)</f>
        <v>0</v>
      </c>
      <c r="E1007" s="86">
        <f>IF(COUNTIF(Table3[Tag Number], A1007), 1, 0)</f>
        <v>0</v>
      </c>
      <c r="F1007" s="86">
        <f>IF(COUNTIF(Table4[Tag Number], A1007), 1, 0)</f>
        <v>0</v>
      </c>
      <c r="G1007" s="87">
        <f t="shared" si="32"/>
        <v>0</v>
      </c>
      <c r="H1007" s="88" t="str" cm="1">
        <f t="array" ref="H1007">_xlfn.IFS(OR(_xlfn.XLOOKUP(A1007,Table1[Tag Number],Table1[Status],"-",0)="Dead",
        _xlfn.XLOOKUP(A1007,Table2[Tag Number],Table2[Status],"-",0)="Dead",
        _xlfn.XLOOKUP(A1007,Table3[Tag Number],Table3[Status],"-",0)="Dead",
        _xlfn.XLOOKUP(A1007,Table4[Tag Number],Table4[Status],"-",0)="Dead"),"Dead",
     OR(_xlfn.XLOOKUP(A1007,Table1[Tag Number],Table1[Status],"-",0)="Alive",
        _xlfn.XLOOKUP(A1007,Table2[Tag Number],Table2[Status],"-",0)="Alive",
        _xlfn.XLOOKUP(A1007,Table3[Tag Number],Table3[Status],"-",0)="Alive",
        _xlfn.XLOOKUP(A1007,Table4[Tag Number],Table4[Status],"-",0)="Alive"),"Alive",
     OR(_xlfn.XLOOKUP(A1007,Table1[Tag Number],Table1[Status],"-",0)="-",
        _xlfn.XLOOKUP(A1007,Table2[Tag Number],Table2[Status],"-",0)="-",
        _xlfn.XLOOKUP(A1007,Table3[Tag Number],Table3[Status],"-",0)="-",
        _xlfn.XLOOKUP(A1007,Table4[Tag Number],Table4[Status],"-",0)="-"),
   "-")</f>
        <v>-</v>
      </c>
      <c r="I1007" s="90"/>
      <c r="J1007" s="90"/>
      <c r="K1007" s="91"/>
      <c r="L1007" s="91"/>
      <c r="M1007" s="91"/>
      <c r="N1007" s="92"/>
      <c r="O1007" s="89"/>
      <c r="R1007" t="b">
        <f t="shared" si="31"/>
        <v>0</v>
      </c>
    </row>
    <row r="1008" spans="1:18" ht="15" thickBot="1" x14ac:dyDescent="0.35">
      <c r="A1008" s="2" t="s">
        <v>1871</v>
      </c>
      <c r="B1008" s="2" t="s">
        <v>1145</v>
      </c>
      <c r="C1008" s="84">
        <f>IF(COUNTIF(Table1[Tag Number], A1008), 1, 0)</f>
        <v>0</v>
      </c>
      <c r="D1008" s="85">
        <f>IF(COUNTIF(Table2[Tag Number], A1008), 1, 0)</f>
        <v>0</v>
      </c>
      <c r="E1008" s="86">
        <f>IF(COUNTIF(Table3[Tag Number], A1008), 1, 0)</f>
        <v>0</v>
      </c>
      <c r="F1008" s="86">
        <f>IF(COUNTIF(Table4[Tag Number], A1008), 1, 0)</f>
        <v>0</v>
      </c>
      <c r="G1008" s="87">
        <f t="shared" si="32"/>
        <v>0</v>
      </c>
      <c r="H1008" s="88" t="str" cm="1">
        <f t="array" ref="H1008">_xlfn.IFS(OR(_xlfn.XLOOKUP(A1008,Table1[Tag Number],Table1[Status],"-",0)="Dead",
        _xlfn.XLOOKUP(A1008,Table2[Tag Number],Table2[Status],"-",0)="Dead",
        _xlfn.XLOOKUP(A1008,Table3[Tag Number],Table3[Status],"-",0)="Dead",
        _xlfn.XLOOKUP(A1008,Table4[Tag Number],Table4[Status],"-",0)="Dead"),"Dead",
     OR(_xlfn.XLOOKUP(A1008,Table1[Tag Number],Table1[Status],"-",0)="Alive",
        _xlfn.XLOOKUP(A1008,Table2[Tag Number],Table2[Status],"-",0)="Alive",
        _xlfn.XLOOKUP(A1008,Table3[Tag Number],Table3[Status],"-",0)="Alive",
        _xlfn.XLOOKUP(A1008,Table4[Tag Number],Table4[Status],"-",0)="Alive"),"Alive",
     OR(_xlfn.XLOOKUP(A1008,Table1[Tag Number],Table1[Status],"-",0)="-",
        _xlfn.XLOOKUP(A1008,Table2[Tag Number],Table2[Status],"-",0)="-",
        _xlfn.XLOOKUP(A1008,Table3[Tag Number],Table3[Status],"-",0)="-",
        _xlfn.XLOOKUP(A1008,Table4[Tag Number],Table4[Status],"-",0)="-"),
   "-")</f>
        <v>-</v>
      </c>
      <c r="I1008" s="90"/>
      <c r="J1008" s="90"/>
      <c r="K1008" s="91"/>
      <c r="L1008" s="91"/>
      <c r="M1008" s="91"/>
      <c r="N1008" s="92"/>
      <c r="O1008" s="89"/>
      <c r="R1008" t="b">
        <f t="shared" si="31"/>
        <v>0</v>
      </c>
    </row>
    <row r="1009" spans="1:18" ht="15" thickBot="1" x14ac:dyDescent="0.35">
      <c r="A1009" s="3" t="s">
        <v>1872</v>
      </c>
      <c r="B1009" s="3" t="s">
        <v>1145</v>
      </c>
      <c r="C1009" s="84">
        <f>IF(COUNTIF(Table1[Tag Number], A1009), 1, 0)</f>
        <v>0</v>
      </c>
      <c r="D1009" s="85">
        <f>IF(COUNTIF(Table2[Tag Number], A1009), 1, 0)</f>
        <v>0</v>
      </c>
      <c r="E1009" s="86">
        <f>IF(COUNTIF(Table3[Tag Number], A1009), 1, 0)</f>
        <v>0</v>
      </c>
      <c r="F1009" s="86">
        <f>IF(COUNTIF(Table4[Tag Number], A1009), 1, 0)</f>
        <v>0</v>
      </c>
      <c r="G1009" s="87">
        <f t="shared" si="32"/>
        <v>0</v>
      </c>
      <c r="H1009" s="88" t="str" cm="1">
        <f t="array" ref="H1009">_xlfn.IFS(OR(_xlfn.XLOOKUP(A1009,Table1[Tag Number],Table1[Status],"-",0)="Dead",
        _xlfn.XLOOKUP(A1009,Table2[Tag Number],Table2[Status],"-",0)="Dead",
        _xlfn.XLOOKUP(A1009,Table3[Tag Number],Table3[Status],"-",0)="Dead",
        _xlfn.XLOOKUP(A1009,Table4[Tag Number],Table4[Status],"-",0)="Dead"),"Dead",
     OR(_xlfn.XLOOKUP(A1009,Table1[Tag Number],Table1[Status],"-",0)="Alive",
        _xlfn.XLOOKUP(A1009,Table2[Tag Number],Table2[Status],"-",0)="Alive",
        _xlfn.XLOOKUP(A1009,Table3[Tag Number],Table3[Status],"-",0)="Alive",
        _xlfn.XLOOKUP(A1009,Table4[Tag Number],Table4[Status],"-",0)="Alive"),"Alive",
     OR(_xlfn.XLOOKUP(A1009,Table1[Tag Number],Table1[Status],"-",0)="-",
        _xlfn.XLOOKUP(A1009,Table2[Tag Number],Table2[Status],"-",0)="-",
        _xlfn.XLOOKUP(A1009,Table3[Tag Number],Table3[Status],"-",0)="-",
        _xlfn.XLOOKUP(A1009,Table4[Tag Number],Table4[Status],"-",0)="-"),
   "-")</f>
        <v>-</v>
      </c>
      <c r="I1009" s="90"/>
      <c r="J1009" s="90"/>
      <c r="K1009" s="91"/>
      <c r="L1009" s="91"/>
      <c r="M1009" s="91"/>
      <c r="N1009" s="92"/>
      <c r="O1009" s="89"/>
      <c r="R1009" t="b">
        <f t="shared" si="31"/>
        <v>0</v>
      </c>
    </row>
    <row r="1010" spans="1:18" ht="15" thickBot="1" x14ac:dyDescent="0.35">
      <c r="A1010" s="2" t="s">
        <v>1873</v>
      </c>
      <c r="B1010" s="2" t="s">
        <v>1145</v>
      </c>
      <c r="C1010" s="84">
        <f>IF(COUNTIF(Table1[Tag Number], A1010), 1, 0)</f>
        <v>0</v>
      </c>
      <c r="D1010" s="85">
        <f>IF(COUNTIF(Table2[Tag Number], A1010), 1, 0)</f>
        <v>0</v>
      </c>
      <c r="E1010" s="86">
        <f>IF(COUNTIF(Table3[Tag Number], A1010), 1, 0)</f>
        <v>0</v>
      </c>
      <c r="F1010" s="86">
        <f>IF(COUNTIF(Table4[Tag Number], A1010), 1, 0)</f>
        <v>0</v>
      </c>
      <c r="G1010" s="87">
        <f t="shared" si="32"/>
        <v>0</v>
      </c>
      <c r="H1010" s="88" t="str" cm="1">
        <f t="array" ref="H1010">_xlfn.IFS(OR(_xlfn.XLOOKUP(A1010,Table1[Tag Number],Table1[Status],"-",0)="Dead",
        _xlfn.XLOOKUP(A1010,Table2[Tag Number],Table2[Status],"-",0)="Dead",
        _xlfn.XLOOKUP(A1010,Table3[Tag Number],Table3[Status],"-",0)="Dead",
        _xlfn.XLOOKUP(A1010,Table4[Tag Number],Table4[Status],"-",0)="Dead"),"Dead",
     OR(_xlfn.XLOOKUP(A1010,Table1[Tag Number],Table1[Status],"-",0)="Alive",
        _xlfn.XLOOKUP(A1010,Table2[Tag Number],Table2[Status],"-",0)="Alive",
        _xlfn.XLOOKUP(A1010,Table3[Tag Number],Table3[Status],"-",0)="Alive",
        _xlfn.XLOOKUP(A1010,Table4[Tag Number],Table4[Status],"-",0)="Alive"),"Alive",
     OR(_xlfn.XLOOKUP(A1010,Table1[Tag Number],Table1[Status],"-",0)="-",
        _xlfn.XLOOKUP(A1010,Table2[Tag Number],Table2[Status],"-",0)="-",
        _xlfn.XLOOKUP(A1010,Table3[Tag Number],Table3[Status],"-",0)="-",
        _xlfn.XLOOKUP(A1010,Table4[Tag Number],Table4[Status],"-",0)="-"),
   "-")</f>
        <v>-</v>
      </c>
      <c r="I1010" s="90"/>
      <c r="J1010" s="90"/>
      <c r="K1010" s="91"/>
      <c r="L1010" s="91"/>
      <c r="M1010" s="91"/>
      <c r="N1010" s="92"/>
      <c r="O1010" s="89"/>
      <c r="R1010" t="b">
        <f t="shared" si="31"/>
        <v>0</v>
      </c>
    </row>
    <row r="1011" spans="1:18" ht="15" thickBot="1" x14ac:dyDescent="0.35">
      <c r="A1011" s="3" t="s">
        <v>1874</v>
      </c>
      <c r="B1011" s="3" t="s">
        <v>1145</v>
      </c>
      <c r="C1011" s="84">
        <f>IF(COUNTIF(Table1[Tag Number], A1011), 1, 0)</f>
        <v>0</v>
      </c>
      <c r="D1011" s="85">
        <f>IF(COUNTIF(Table2[Tag Number], A1011), 1, 0)</f>
        <v>0</v>
      </c>
      <c r="E1011" s="86">
        <f>IF(COUNTIF(Table3[Tag Number], A1011), 1, 0)</f>
        <v>0</v>
      </c>
      <c r="F1011" s="86">
        <f>IF(COUNTIF(Table4[Tag Number], A1011), 1, 0)</f>
        <v>0</v>
      </c>
      <c r="G1011" s="87">
        <f t="shared" si="32"/>
        <v>0</v>
      </c>
      <c r="H1011" s="88" t="str" cm="1">
        <f t="array" ref="H1011">_xlfn.IFS(OR(_xlfn.XLOOKUP(A1011,Table1[Tag Number],Table1[Status],"-",0)="Dead",
        _xlfn.XLOOKUP(A1011,Table2[Tag Number],Table2[Status],"-",0)="Dead",
        _xlfn.XLOOKUP(A1011,Table3[Tag Number],Table3[Status],"-",0)="Dead",
        _xlfn.XLOOKUP(A1011,Table4[Tag Number],Table4[Status],"-",0)="Dead"),"Dead",
     OR(_xlfn.XLOOKUP(A1011,Table1[Tag Number],Table1[Status],"-",0)="Alive",
        _xlfn.XLOOKUP(A1011,Table2[Tag Number],Table2[Status],"-",0)="Alive",
        _xlfn.XLOOKUP(A1011,Table3[Tag Number],Table3[Status],"-",0)="Alive",
        _xlfn.XLOOKUP(A1011,Table4[Tag Number],Table4[Status],"-",0)="Alive"),"Alive",
     OR(_xlfn.XLOOKUP(A1011,Table1[Tag Number],Table1[Status],"-",0)="-",
        _xlfn.XLOOKUP(A1011,Table2[Tag Number],Table2[Status],"-",0)="-",
        _xlfn.XLOOKUP(A1011,Table3[Tag Number],Table3[Status],"-",0)="-",
        _xlfn.XLOOKUP(A1011,Table4[Tag Number],Table4[Status],"-",0)="-"),
   "-")</f>
        <v>-</v>
      </c>
      <c r="I1011" s="90"/>
      <c r="J1011" s="90"/>
      <c r="K1011" s="91"/>
      <c r="L1011" s="91"/>
      <c r="M1011" s="91"/>
      <c r="N1011" s="92"/>
      <c r="O1011" s="89"/>
      <c r="R1011" t="b">
        <f t="shared" si="31"/>
        <v>0</v>
      </c>
    </row>
    <row r="1012" spans="1:18" ht="15" thickBot="1" x14ac:dyDescent="0.35">
      <c r="A1012" s="2" t="s">
        <v>1875</v>
      </c>
      <c r="B1012" s="2" t="s">
        <v>1145</v>
      </c>
      <c r="C1012" s="84">
        <f>IF(COUNTIF(Table1[Tag Number], A1012), 1, 0)</f>
        <v>0</v>
      </c>
      <c r="D1012" s="85">
        <f>IF(COUNTIF(Table2[Tag Number], A1012), 1, 0)</f>
        <v>0</v>
      </c>
      <c r="E1012" s="86">
        <f>IF(COUNTIF(Table3[Tag Number], A1012), 1, 0)</f>
        <v>0</v>
      </c>
      <c r="F1012" s="86">
        <f>IF(COUNTIF(Table4[Tag Number], A1012), 1, 0)</f>
        <v>0</v>
      </c>
      <c r="G1012" s="87">
        <f t="shared" si="32"/>
        <v>0</v>
      </c>
      <c r="H1012" s="88" t="str" cm="1">
        <f t="array" ref="H1012">_xlfn.IFS(OR(_xlfn.XLOOKUP(A1012,Table1[Tag Number],Table1[Status],"-",0)="Dead",
        _xlfn.XLOOKUP(A1012,Table2[Tag Number],Table2[Status],"-",0)="Dead",
        _xlfn.XLOOKUP(A1012,Table3[Tag Number],Table3[Status],"-",0)="Dead",
        _xlfn.XLOOKUP(A1012,Table4[Tag Number],Table4[Status],"-",0)="Dead"),"Dead",
     OR(_xlfn.XLOOKUP(A1012,Table1[Tag Number],Table1[Status],"-",0)="Alive",
        _xlfn.XLOOKUP(A1012,Table2[Tag Number],Table2[Status],"-",0)="Alive",
        _xlfn.XLOOKUP(A1012,Table3[Tag Number],Table3[Status],"-",0)="Alive",
        _xlfn.XLOOKUP(A1012,Table4[Tag Number],Table4[Status],"-",0)="Alive"),"Alive",
     OR(_xlfn.XLOOKUP(A1012,Table1[Tag Number],Table1[Status],"-",0)="-",
        _xlfn.XLOOKUP(A1012,Table2[Tag Number],Table2[Status],"-",0)="-",
        _xlfn.XLOOKUP(A1012,Table3[Tag Number],Table3[Status],"-",0)="-",
        _xlfn.XLOOKUP(A1012,Table4[Tag Number],Table4[Status],"-",0)="-"),
   "-")</f>
        <v>-</v>
      </c>
      <c r="I1012" s="90"/>
      <c r="J1012" s="90"/>
      <c r="K1012" s="91"/>
      <c r="L1012" s="91"/>
      <c r="M1012" s="91"/>
      <c r="N1012" s="92"/>
      <c r="O1012" s="89"/>
      <c r="R1012" t="b">
        <f t="shared" si="31"/>
        <v>0</v>
      </c>
    </row>
    <row r="1013" spans="1:18" ht="15" thickBot="1" x14ac:dyDescent="0.35">
      <c r="A1013" s="3" t="s">
        <v>1876</v>
      </c>
      <c r="B1013" s="3" t="s">
        <v>1145</v>
      </c>
      <c r="C1013" s="84">
        <f>IF(COUNTIF(Table1[Tag Number], A1013), 1, 0)</f>
        <v>0</v>
      </c>
      <c r="D1013" s="85">
        <f>IF(COUNTIF(Table2[Tag Number], A1013), 1, 0)</f>
        <v>0</v>
      </c>
      <c r="E1013" s="86">
        <f>IF(COUNTIF(Table3[Tag Number], A1013), 1, 0)</f>
        <v>0</v>
      </c>
      <c r="F1013" s="86">
        <f>IF(COUNTIF(Table4[Tag Number], A1013), 1, 0)</f>
        <v>0</v>
      </c>
      <c r="G1013" s="87">
        <f t="shared" si="32"/>
        <v>0</v>
      </c>
      <c r="H1013" s="88" t="str" cm="1">
        <f t="array" ref="H1013">_xlfn.IFS(OR(_xlfn.XLOOKUP(A1013,Table1[Tag Number],Table1[Status],"-",0)="Dead",
        _xlfn.XLOOKUP(A1013,Table2[Tag Number],Table2[Status],"-",0)="Dead",
        _xlfn.XLOOKUP(A1013,Table3[Tag Number],Table3[Status],"-",0)="Dead",
        _xlfn.XLOOKUP(A1013,Table4[Tag Number],Table4[Status],"-",0)="Dead"),"Dead",
     OR(_xlfn.XLOOKUP(A1013,Table1[Tag Number],Table1[Status],"-",0)="Alive",
        _xlfn.XLOOKUP(A1013,Table2[Tag Number],Table2[Status],"-",0)="Alive",
        _xlfn.XLOOKUP(A1013,Table3[Tag Number],Table3[Status],"-",0)="Alive",
        _xlfn.XLOOKUP(A1013,Table4[Tag Number],Table4[Status],"-",0)="Alive"),"Alive",
     OR(_xlfn.XLOOKUP(A1013,Table1[Tag Number],Table1[Status],"-",0)="-",
        _xlfn.XLOOKUP(A1013,Table2[Tag Number],Table2[Status],"-",0)="-",
        _xlfn.XLOOKUP(A1013,Table3[Tag Number],Table3[Status],"-",0)="-",
        _xlfn.XLOOKUP(A1013,Table4[Tag Number],Table4[Status],"-",0)="-"),
   "-")</f>
        <v>-</v>
      </c>
      <c r="I1013" s="90"/>
      <c r="J1013" s="90"/>
      <c r="K1013" s="91"/>
      <c r="L1013" s="91"/>
      <c r="M1013" s="91"/>
      <c r="N1013" s="92"/>
      <c r="O1013" s="89"/>
      <c r="R1013" t="b">
        <f t="shared" si="31"/>
        <v>0</v>
      </c>
    </row>
    <row r="1014" spans="1:18" ht="15" thickBot="1" x14ac:dyDescent="0.35">
      <c r="A1014" s="2" t="s">
        <v>1877</v>
      </c>
      <c r="B1014" s="2" t="s">
        <v>1137</v>
      </c>
      <c r="C1014" s="84">
        <f>IF(COUNTIF(Table1[Tag Number], A1014), 1, 0)</f>
        <v>0</v>
      </c>
      <c r="D1014" s="85">
        <f>IF(COUNTIF(Table2[Tag Number], A1014), 1, 0)</f>
        <v>0</v>
      </c>
      <c r="E1014" s="86">
        <f>IF(COUNTIF(Table3[Tag Number], A1014), 1, 0)</f>
        <v>0</v>
      </c>
      <c r="F1014" s="86">
        <f>IF(COUNTIF(Table4[Tag Number], A1014), 1, 0)</f>
        <v>0</v>
      </c>
      <c r="G1014" s="87">
        <f t="shared" si="32"/>
        <v>0</v>
      </c>
      <c r="H1014" s="88" t="str" cm="1">
        <f t="array" ref="H1014">_xlfn.IFS(OR(_xlfn.XLOOKUP(A1014,Table1[Tag Number],Table1[Status],"-",0)="Dead",
        _xlfn.XLOOKUP(A1014,Table2[Tag Number],Table2[Status],"-",0)="Dead",
        _xlfn.XLOOKUP(A1014,Table3[Tag Number],Table3[Status],"-",0)="Dead",
        _xlfn.XLOOKUP(A1014,Table4[Tag Number],Table4[Status],"-",0)="Dead"),"Dead",
     OR(_xlfn.XLOOKUP(A1014,Table1[Tag Number],Table1[Status],"-",0)="Alive",
        _xlfn.XLOOKUP(A1014,Table2[Tag Number],Table2[Status],"-",0)="Alive",
        _xlfn.XLOOKUP(A1014,Table3[Tag Number],Table3[Status],"-",0)="Alive",
        _xlfn.XLOOKUP(A1014,Table4[Tag Number],Table4[Status],"-",0)="Alive"),"Alive",
     OR(_xlfn.XLOOKUP(A1014,Table1[Tag Number],Table1[Status],"-",0)="-",
        _xlfn.XLOOKUP(A1014,Table2[Tag Number],Table2[Status],"-",0)="-",
        _xlfn.XLOOKUP(A1014,Table3[Tag Number],Table3[Status],"-",0)="-",
        _xlfn.XLOOKUP(A1014,Table4[Tag Number],Table4[Status],"-",0)="-"),
   "-")</f>
        <v>-</v>
      </c>
      <c r="I1014" s="90"/>
      <c r="J1014" s="90"/>
      <c r="K1014" s="91"/>
      <c r="L1014" s="91"/>
      <c r="M1014" s="91"/>
      <c r="N1014" s="92"/>
      <c r="O1014" s="89"/>
      <c r="R1014" t="b">
        <f t="shared" si="31"/>
        <v>0</v>
      </c>
    </row>
    <row r="1015" spans="1:18" ht="15" thickBot="1" x14ac:dyDescent="0.35">
      <c r="A1015" s="3" t="s">
        <v>1878</v>
      </c>
      <c r="B1015" s="3" t="s">
        <v>1145</v>
      </c>
      <c r="C1015" s="84">
        <f>IF(COUNTIF(Table1[Tag Number], A1015), 1, 0)</f>
        <v>0</v>
      </c>
      <c r="D1015" s="85">
        <f>IF(COUNTIF(Table2[Tag Number], A1015), 1, 0)</f>
        <v>0</v>
      </c>
      <c r="E1015" s="86">
        <f>IF(COUNTIF(Table3[Tag Number], A1015), 1, 0)</f>
        <v>0</v>
      </c>
      <c r="F1015" s="86">
        <f>IF(COUNTIF(Table4[Tag Number], A1015), 1, 0)</f>
        <v>0</v>
      </c>
      <c r="G1015" s="87">
        <f t="shared" si="32"/>
        <v>0</v>
      </c>
      <c r="H1015" s="88" t="str" cm="1">
        <f t="array" ref="H1015">_xlfn.IFS(OR(_xlfn.XLOOKUP(A1015,Table1[Tag Number],Table1[Status],"-",0)="Dead",
        _xlfn.XLOOKUP(A1015,Table2[Tag Number],Table2[Status],"-",0)="Dead",
        _xlfn.XLOOKUP(A1015,Table3[Tag Number],Table3[Status],"-",0)="Dead",
        _xlfn.XLOOKUP(A1015,Table4[Tag Number],Table4[Status],"-",0)="Dead"),"Dead",
     OR(_xlfn.XLOOKUP(A1015,Table1[Tag Number],Table1[Status],"-",0)="Alive",
        _xlfn.XLOOKUP(A1015,Table2[Tag Number],Table2[Status],"-",0)="Alive",
        _xlfn.XLOOKUP(A1015,Table3[Tag Number],Table3[Status],"-",0)="Alive",
        _xlfn.XLOOKUP(A1015,Table4[Tag Number],Table4[Status],"-",0)="Alive"),"Alive",
     OR(_xlfn.XLOOKUP(A1015,Table1[Tag Number],Table1[Status],"-",0)="-",
        _xlfn.XLOOKUP(A1015,Table2[Tag Number],Table2[Status],"-",0)="-",
        _xlfn.XLOOKUP(A1015,Table3[Tag Number],Table3[Status],"-",0)="-",
        _xlfn.XLOOKUP(A1015,Table4[Tag Number],Table4[Status],"-",0)="-"),
   "-")</f>
        <v>-</v>
      </c>
      <c r="I1015" s="90"/>
      <c r="J1015" s="90"/>
      <c r="K1015" s="91"/>
      <c r="L1015" s="91"/>
      <c r="M1015" s="91"/>
      <c r="N1015" s="92"/>
      <c r="O1015" s="89"/>
      <c r="R1015" t="b">
        <f t="shared" si="31"/>
        <v>0</v>
      </c>
    </row>
    <row r="1016" spans="1:18" ht="15" thickBot="1" x14ac:dyDescent="0.35">
      <c r="A1016" s="2" t="s">
        <v>1879</v>
      </c>
      <c r="B1016" s="2" t="s">
        <v>1137</v>
      </c>
      <c r="C1016" s="84">
        <f>IF(COUNTIF(Table1[Tag Number], A1016), 1, 0)</f>
        <v>0</v>
      </c>
      <c r="D1016" s="85">
        <f>IF(COUNTIF(Table2[Tag Number], A1016), 1, 0)</f>
        <v>0</v>
      </c>
      <c r="E1016" s="86">
        <f>IF(COUNTIF(Table3[Tag Number], A1016), 1, 0)</f>
        <v>0</v>
      </c>
      <c r="F1016" s="86">
        <f>IF(COUNTIF(Table4[Tag Number], A1016), 1, 0)</f>
        <v>0</v>
      </c>
      <c r="G1016" s="87">
        <f t="shared" si="32"/>
        <v>0</v>
      </c>
      <c r="H1016" s="88" t="str" cm="1">
        <f t="array" ref="H1016">_xlfn.IFS(OR(_xlfn.XLOOKUP(A1016,Table1[Tag Number],Table1[Status],"-",0)="Dead",
        _xlfn.XLOOKUP(A1016,Table2[Tag Number],Table2[Status],"-",0)="Dead",
        _xlfn.XLOOKUP(A1016,Table3[Tag Number],Table3[Status],"-",0)="Dead",
        _xlfn.XLOOKUP(A1016,Table4[Tag Number],Table4[Status],"-",0)="Dead"),"Dead",
     OR(_xlfn.XLOOKUP(A1016,Table1[Tag Number],Table1[Status],"-",0)="Alive",
        _xlfn.XLOOKUP(A1016,Table2[Tag Number],Table2[Status],"-",0)="Alive",
        _xlfn.XLOOKUP(A1016,Table3[Tag Number],Table3[Status],"-",0)="Alive",
        _xlfn.XLOOKUP(A1016,Table4[Tag Number],Table4[Status],"-",0)="Alive"),"Alive",
     OR(_xlfn.XLOOKUP(A1016,Table1[Tag Number],Table1[Status],"-",0)="-",
        _xlfn.XLOOKUP(A1016,Table2[Tag Number],Table2[Status],"-",0)="-",
        _xlfn.XLOOKUP(A1016,Table3[Tag Number],Table3[Status],"-",0)="-",
        _xlfn.XLOOKUP(A1016,Table4[Tag Number],Table4[Status],"-",0)="-"),
   "-")</f>
        <v>-</v>
      </c>
      <c r="I1016" s="90"/>
      <c r="J1016" s="90"/>
      <c r="K1016" s="91"/>
      <c r="L1016" s="91"/>
      <c r="M1016" s="91"/>
      <c r="N1016" s="92"/>
      <c r="O1016" s="89"/>
      <c r="R1016" t="b">
        <f t="shared" si="31"/>
        <v>0</v>
      </c>
    </row>
    <row r="1017" spans="1:18" ht="15" thickBot="1" x14ac:dyDescent="0.35">
      <c r="A1017" s="3" t="s">
        <v>1880</v>
      </c>
      <c r="B1017" s="3" t="s">
        <v>1145</v>
      </c>
      <c r="C1017" s="84">
        <f>IF(COUNTIF(Table1[Tag Number], A1017), 1, 0)</f>
        <v>0</v>
      </c>
      <c r="D1017" s="85">
        <f>IF(COUNTIF(Table2[Tag Number], A1017), 1, 0)</f>
        <v>0</v>
      </c>
      <c r="E1017" s="86">
        <f>IF(COUNTIF(Table3[Tag Number], A1017), 1, 0)</f>
        <v>0</v>
      </c>
      <c r="F1017" s="86">
        <f>IF(COUNTIF(Table4[Tag Number], A1017), 1, 0)</f>
        <v>0</v>
      </c>
      <c r="G1017" s="87">
        <f t="shared" si="32"/>
        <v>0</v>
      </c>
      <c r="H1017" s="88" t="str" cm="1">
        <f t="array" ref="H1017">_xlfn.IFS(OR(_xlfn.XLOOKUP(A1017,Table1[Tag Number],Table1[Status],"-",0)="Dead",
        _xlfn.XLOOKUP(A1017,Table2[Tag Number],Table2[Status],"-",0)="Dead",
        _xlfn.XLOOKUP(A1017,Table3[Tag Number],Table3[Status],"-",0)="Dead",
        _xlfn.XLOOKUP(A1017,Table4[Tag Number],Table4[Status],"-",0)="Dead"),"Dead",
     OR(_xlfn.XLOOKUP(A1017,Table1[Tag Number],Table1[Status],"-",0)="Alive",
        _xlfn.XLOOKUP(A1017,Table2[Tag Number],Table2[Status],"-",0)="Alive",
        _xlfn.XLOOKUP(A1017,Table3[Tag Number],Table3[Status],"-",0)="Alive",
        _xlfn.XLOOKUP(A1017,Table4[Tag Number],Table4[Status],"-",0)="Alive"),"Alive",
     OR(_xlfn.XLOOKUP(A1017,Table1[Tag Number],Table1[Status],"-",0)="-",
        _xlfn.XLOOKUP(A1017,Table2[Tag Number],Table2[Status],"-",0)="-",
        _xlfn.XLOOKUP(A1017,Table3[Tag Number],Table3[Status],"-",0)="-",
        _xlfn.XLOOKUP(A1017,Table4[Tag Number],Table4[Status],"-",0)="-"),
   "-")</f>
        <v>-</v>
      </c>
      <c r="I1017" s="90"/>
      <c r="J1017" s="90"/>
      <c r="K1017" s="91"/>
      <c r="L1017" s="91"/>
      <c r="M1017" s="91"/>
      <c r="N1017" s="92"/>
      <c r="O1017" s="89"/>
      <c r="R1017" t="b">
        <f t="shared" si="31"/>
        <v>0</v>
      </c>
    </row>
    <row r="1018" spans="1:18" ht="15" thickBot="1" x14ac:dyDescent="0.35">
      <c r="A1018" s="2" t="s">
        <v>1881</v>
      </c>
      <c r="B1018" s="2" t="s">
        <v>1145</v>
      </c>
      <c r="C1018" s="84">
        <f>IF(COUNTIF(Table1[Tag Number], A1018), 1, 0)</f>
        <v>0</v>
      </c>
      <c r="D1018" s="85">
        <f>IF(COUNTIF(Table2[Tag Number], A1018), 1, 0)</f>
        <v>0</v>
      </c>
      <c r="E1018" s="86">
        <f>IF(COUNTIF(Table3[Tag Number], A1018), 1, 0)</f>
        <v>0</v>
      </c>
      <c r="F1018" s="86">
        <f>IF(COUNTIF(Table4[Tag Number], A1018), 1, 0)</f>
        <v>0</v>
      </c>
      <c r="G1018" s="87">
        <f t="shared" si="32"/>
        <v>0</v>
      </c>
      <c r="H1018" s="88" t="str" cm="1">
        <f t="array" ref="H1018">_xlfn.IFS(OR(_xlfn.XLOOKUP(A1018,Table1[Tag Number],Table1[Status],"-",0)="Dead",
        _xlfn.XLOOKUP(A1018,Table2[Tag Number],Table2[Status],"-",0)="Dead",
        _xlfn.XLOOKUP(A1018,Table3[Tag Number],Table3[Status],"-",0)="Dead",
        _xlfn.XLOOKUP(A1018,Table4[Tag Number],Table4[Status],"-",0)="Dead"),"Dead",
     OR(_xlfn.XLOOKUP(A1018,Table1[Tag Number],Table1[Status],"-",0)="Alive",
        _xlfn.XLOOKUP(A1018,Table2[Tag Number],Table2[Status],"-",0)="Alive",
        _xlfn.XLOOKUP(A1018,Table3[Tag Number],Table3[Status],"-",0)="Alive",
        _xlfn.XLOOKUP(A1018,Table4[Tag Number],Table4[Status],"-",0)="Alive"),"Alive",
     OR(_xlfn.XLOOKUP(A1018,Table1[Tag Number],Table1[Status],"-",0)="-",
        _xlfn.XLOOKUP(A1018,Table2[Tag Number],Table2[Status],"-",0)="-",
        _xlfn.XLOOKUP(A1018,Table3[Tag Number],Table3[Status],"-",0)="-",
        _xlfn.XLOOKUP(A1018,Table4[Tag Number],Table4[Status],"-",0)="-"),
   "-")</f>
        <v>-</v>
      </c>
      <c r="I1018" s="90"/>
      <c r="J1018" s="90"/>
      <c r="K1018" s="91"/>
      <c r="L1018" s="91"/>
      <c r="M1018" s="91"/>
      <c r="N1018" s="92"/>
      <c r="O1018" s="89"/>
      <c r="R1018" t="b">
        <f t="shared" si="31"/>
        <v>0</v>
      </c>
    </row>
    <row r="1019" spans="1:18" ht="15" thickBot="1" x14ac:dyDescent="0.35">
      <c r="A1019" s="3" t="s">
        <v>1882</v>
      </c>
      <c r="B1019" s="3" t="s">
        <v>1145</v>
      </c>
      <c r="C1019" s="84">
        <f>IF(COUNTIF(Table1[Tag Number], A1019), 1, 0)</f>
        <v>0</v>
      </c>
      <c r="D1019" s="85">
        <f>IF(COUNTIF(Table2[Tag Number], A1019), 1, 0)</f>
        <v>0</v>
      </c>
      <c r="E1019" s="86">
        <f>IF(COUNTIF(Table3[Tag Number], A1019), 1, 0)</f>
        <v>0</v>
      </c>
      <c r="F1019" s="86">
        <f>IF(COUNTIF(Table4[Tag Number], A1019), 1, 0)</f>
        <v>0</v>
      </c>
      <c r="G1019" s="87">
        <f t="shared" si="32"/>
        <v>0</v>
      </c>
      <c r="H1019" s="88" t="str" cm="1">
        <f t="array" ref="H1019">_xlfn.IFS(OR(_xlfn.XLOOKUP(A1019,Table1[Tag Number],Table1[Status],"-",0)="Dead",
        _xlfn.XLOOKUP(A1019,Table2[Tag Number],Table2[Status],"-",0)="Dead",
        _xlfn.XLOOKUP(A1019,Table3[Tag Number],Table3[Status],"-",0)="Dead",
        _xlfn.XLOOKUP(A1019,Table4[Tag Number],Table4[Status],"-",0)="Dead"),"Dead",
     OR(_xlfn.XLOOKUP(A1019,Table1[Tag Number],Table1[Status],"-",0)="Alive",
        _xlfn.XLOOKUP(A1019,Table2[Tag Number],Table2[Status],"-",0)="Alive",
        _xlfn.XLOOKUP(A1019,Table3[Tag Number],Table3[Status],"-",0)="Alive",
        _xlfn.XLOOKUP(A1019,Table4[Tag Number],Table4[Status],"-",0)="Alive"),"Alive",
     OR(_xlfn.XLOOKUP(A1019,Table1[Tag Number],Table1[Status],"-",0)="-",
        _xlfn.XLOOKUP(A1019,Table2[Tag Number],Table2[Status],"-",0)="-",
        _xlfn.XLOOKUP(A1019,Table3[Tag Number],Table3[Status],"-",0)="-",
        _xlfn.XLOOKUP(A1019,Table4[Tag Number],Table4[Status],"-",0)="-"),
   "-")</f>
        <v>-</v>
      </c>
      <c r="I1019" s="90"/>
      <c r="J1019" s="90"/>
      <c r="K1019" s="91"/>
      <c r="L1019" s="91"/>
      <c r="M1019" s="91"/>
      <c r="N1019" s="92"/>
      <c r="O1019" s="89"/>
      <c r="R1019" t="b">
        <f t="shared" si="31"/>
        <v>0</v>
      </c>
    </row>
    <row r="1020" spans="1:18" ht="15" thickBot="1" x14ac:dyDescent="0.35">
      <c r="A1020" s="2" t="s">
        <v>184</v>
      </c>
      <c r="B1020" s="2" t="s">
        <v>1145</v>
      </c>
      <c r="C1020" s="84">
        <f>IF(COUNTIF(Table1[Tag Number], A1020), 1, 0)</f>
        <v>0</v>
      </c>
      <c r="D1020" s="85">
        <f>IF(COUNTIF(Table2[Tag Number], A1020), 1, 0)</f>
        <v>0</v>
      </c>
      <c r="E1020" s="86">
        <f>IF(COUNTIF(Table3[Tag Number], A1020), 1, 0)</f>
        <v>1</v>
      </c>
      <c r="F1020" s="86">
        <f>IF(COUNTIF(Table4[Tag Number], A1020), 1, 0)</f>
        <v>0</v>
      </c>
      <c r="G1020" s="87">
        <f t="shared" si="32"/>
        <v>1</v>
      </c>
      <c r="H1020" s="88" t="str" cm="1">
        <f t="array" ref="H1020">_xlfn.IFS(OR(_xlfn.XLOOKUP(A1020,Table1[Tag Number],Table1[Status],"-",0)="Dead",
        _xlfn.XLOOKUP(A1020,Table2[Tag Number],Table2[Status],"-",0)="Dead",
        _xlfn.XLOOKUP(A1020,Table3[Tag Number],Table3[Status],"-",0)="Dead",
        _xlfn.XLOOKUP(A1020,Table4[Tag Number],Table4[Status],"-",0)="Dead"),"Dead",
     OR(_xlfn.XLOOKUP(A1020,Table1[Tag Number],Table1[Status],"-",0)="Alive",
        _xlfn.XLOOKUP(A1020,Table2[Tag Number],Table2[Status],"-",0)="Alive",
        _xlfn.XLOOKUP(A1020,Table3[Tag Number],Table3[Status],"-",0)="Alive",
        _xlfn.XLOOKUP(A1020,Table4[Tag Number],Table4[Status],"-",0)="Alive"),"Alive",
     OR(_xlfn.XLOOKUP(A1020,Table1[Tag Number],Table1[Status],"-",0)="-",
        _xlfn.XLOOKUP(A1020,Table2[Tag Number],Table2[Status],"-",0)="-",
        _xlfn.XLOOKUP(A1020,Table3[Tag Number],Table3[Status],"-",0)="-",
        _xlfn.XLOOKUP(A1020,Table4[Tag Number],Table4[Status],"-",0)="-"),
   "-")</f>
        <v>Dead</v>
      </c>
      <c r="I1020" s="90"/>
      <c r="J1020" s="90"/>
      <c r="K1020" s="91"/>
      <c r="L1020" s="91"/>
      <c r="M1020" s="91"/>
      <c r="N1020" s="92"/>
      <c r="O1020" s="89"/>
      <c r="R1020" t="b">
        <f t="shared" si="31"/>
        <v>0</v>
      </c>
    </row>
    <row r="1021" spans="1:18" ht="15" thickBot="1" x14ac:dyDescent="0.35">
      <c r="A1021" s="3" t="s">
        <v>1883</v>
      </c>
      <c r="B1021" s="3" t="s">
        <v>1145</v>
      </c>
      <c r="C1021" s="84">
        <f>IF(COUNTIF(Table1[Tag Number], A1021), 1, 0)</f>
        <v>0</v>
      </c>
      <c r="D1021" s="85">
        <f>IF(COUNTIF(Table2[Tag Number], A1021), 1, 0)</f>
        <v>0</v>
      </c>
      <c r="E1021" s="86">
        <f>IF(COUNTIF(Table3[Tag Number], A1021), 1, 0)</f>
        <v>0</v>
      </c>
      <c r="F1021" s="86">
        <f>IF(COUNTIF(Table4[Tag Number], A1021), 1, 0)</f>
        <v>0</v>
      </c>
      <c r="G1021" s="87">
        <f t="shared" si="32"/>
        <v>0</v>
      </c>
      <c r="H1021" s="88" t="str" cm="1">
        <f t="array" ref="H1021">_xlfn.IFS(OR(_xlfn.XLOOKUP(A1021,Table1[Tag Number],Table1[Status],"-",0)="Dead",
        _xlfn.XLOOKUP(A1021,Table2[Tag Number],Table2[Status],"-",0)="Dead",
        _xlfn.XLOOKUP(A1021,Table3[Tag Number],Table3[Status],"-",0)="Dead",
        _xlfn.XLOOKUP(A1021,Table4[Tag Number],Table4[Status],"-",0)="Dead"),"Dead",
     OR(_xlfn.XLOOKUP(A1021,Table1[Tag Number],Table1[Status],"-",0)="Alive",
        _xlfn.XLOOKUP(A1021,Table2[Tag Number],Table2[Status],"-",0)="Alive",
        _xlfn.XLOOKUP(A1021,Table3[Tag Number],Table3[Status],"-",0)="Alive",
        _xlfn.XLOOKUP(A1021,Table4[Tag Number],Table4[Status],"-",0)="Alive"),"Alive",
     OR(_xlfn.XLOOKUP(A1021,Table1[Tag Number],Table1[Status],"-",0)="-",
        _xlfn.XLOOKUP(A1021,Table2[Tag Number],Table2[Status],"-",0)="-",
        _xlfn.XLOOKUP(A1021,Table3[Tag Number],Table3[Status],"-",0)="-",
        _xlfn.XLOOKUP(A1021,Table4[Tag Number],Table4[Status],"-",0)="-"),
   "-")</f>
        <v>-</v>
      </c>
      <c r="I1021" s="90"/>
      <c r="J1021" s="90"/>
      <c r="K1021" s="91"/>
      <c r="L1021" s="91"/>
      <c r="M1021" s="91"/>
      <c r="N1021" s="92"/>
      <c r="O1021" s="89"/>
      <c r="R1021" t="b">
        <f t="shared" si="31"/>
        <v>0</v>
      </c>
    </row>
    <row r="1022" spans="1:18" ht="15" thickBot="1" x14ac:dyDescent="0.35">
      <c r="A1022" s="2" t="s">
        <v>1884</v>
      </c>
      <c r="B1022" s="2" t="s">
        <v>1145</v>
      </c>
      <c r="C1022" s="84">
        <f>IF(COUNTIF(Table1[Tag Number], A1022), 1, 0)</f>
        <v>0</v>
      </c>
      <c r="D1022" s="85">
        <f>IF(COUNTIF(Table2[Tag Number], A1022), 1, 0)</f>
        <v>0</v>
      </c>
      <c r="E1022" s="86">
        <f>IF(COUNTIF(Table3[Tag Number], A1022), 1, 0)</f>
        <v>0</v>
      </c>
      <c r="F1022" s="86">
        <f>IF(COUNTIF(Table4[Tag Number], A1022), 1, 0)</f>
        <v>0</v>
      </c>
      <c r="G1022" s="87">
        <f t="shared" si="32"/>
        <v>0</v>
      </c>
      <c r="H1022" s="88" t="str" cm="1">
        <f t="array" ref="H1022">_xlfn.IFS(OR(_xlfn.XLOOKUP(A1022,Table1[Tag Number],Table1[Status],"-",0)="Dead",
        _xlfn.XLOOKUP(A1022,Table2[Tag Number],Table2[Status],"-",0)="Dead",
        _xlfn.XLOOKUP(A1022,Table3[Tag Number],Table3[Status],"-",0)="Dead",
        _xlfn.XLOOKUP(A1022,Table4[Tag Number],Table4[Status],"-",0)="Dead"),"Dead",
     OR(_xlfn.XLOOKUP(A1022,Table1[Tag Number],Table1[Status],"-",0)="Alive",
        _xlfn.XLOOKUP(A1022,Table2[Tag Number],Table2[Status],"-",0)="Alive",
        _xlfn.XLOOKUP(A1022,Table3[Tag Number],Table3[Status],"-",0)="Alive",
        _xlfn.XLOOKUP(A1022,Table4[Tag Number],Table4[Status],"-",0)="Alive"),"Alive",
     OR(_xlfn.XLOOKUP(A1022,Table1[Tag Number],Table1[Status],"-",0)="-",
        _xlfn.XLOOKUP(A1022,Table2[Tag Number],Table2[Status],"-",0)="-",
        _xlfn.XLOOKUP(A1022,Table3[Tag Number],Table3[Status],"-",0)="-",
        _xlfn.XLOOKUP(A1022,Table4[Tag Number],Table4[Status],"-",0)="-"),
   "-")</f>
        <v>-</v>
      </c>
      <c r="I1022" s="90"/>
      <c r="J1022" s="90"/>
      <c r="K1022" s="91"/>
      <c r="L1022" s="91"/>
      <c r="M1022" s="91"/>
      <c r="N1022" s="92"/>
      <c r="O1022" s="89"/>
      <c r="R1022" t="b">
        <f t="shared" si="31"/>
        <v>0</v>
      </c>
    </row>
    <row r="1023" spans="1:18" ht="15" thickBot="1" x14ac:dyDescent="0.35">
      <c r="A1023" s="3" t="s">
        <v>1885</v>
      </c>
      <c r="B1023" s="3" t="s">
        <v>1145</v>
      </c>
      <c r="C1023" s="84">
        <f>IF(COUNTIF(Table1[Tag Number], A1023), 1, 0)</f>
        <v>0</v>
      </c>
      <c r="D1023" s="85">
        <f>IF(COUNTIF(Table2[Tag Number], A1023), 1, 0)</f>
        <v>0</v>
      </c>
      <c r="E1023" s="86">
        <f>IF(COUNTIF(Table3[Tag Number], A1023), 1, 0)</f>
        <v>0</v>
      </c>
      <c r="F1023" s="86">
        <f>IF(COUNTIF(Table4[Tag Number], A1023), 1, 0)</f>
        <v>0</v>
      </c>
      <c r="G1023" s="87">
        <f t="shared" si="32"/>
        <v>0</v>
      </c>
      <c r="H1023" s="88" t="str" cm="1">
        <f t="array" ref="H1023">_xlfn.IFS(OR(_xlfn.XLOOKUP(A1023,Table1[Tag Number],Table1[Status],"-",0)="Dead",
        _xlfn.XLOOKUP(A1023,Table2[Tag Number],Table2[Status],"-",0)="Dead",
        _xlfn.XLOOKUP(A1023,Table3[Tag Number],Table3[Status],"-",0)="Dead",
        _xlfn.XLOOKUP(A1023,Table4[Tag Number],Table4[Status],"-",0)="Dead"),"Dead",
     OR(_xlfn.XLOOKUP(A1023,Table1[Tag Number],Table1[Status],"-",0)="Alive",
        _xlfn.XLOOKUP(A1023,Table2[Tag Number],Table2[Status],"-",0)="Alive",
        _xlfn.XLOOKUP(A1023,Table3[Tag Number],Table3[Status],"-",0)="Alive",
        _xlfn.XLOOKUP(A1023,Table4[Tag Number],Table4[Status],"-",0)="Alive"),"Alive",
     OR(_xlfn.XLOOKUP(A1023,Table1[Tag Number],Table1[Status],"-",0)="-",
        _xlfn.XLOOKUP(A1023,Table2[Tag Number],Table2[Status],"-",0)="-",
        _xlfn.XLOOKUP(A1023,Table3[Tag Number],Table3[Status],"-",0)="-",
        _xlfn.XLOOKUP(A1023,Table4[Tag Number],Table4[Status],"-",0)="-"),
   "-")</f>
        <v>-</v>
      </c>
      <c r="I1023" s="90"/>
      <c r="J1023" s="90"/>
      <c r="K1023" s="91"/>
      <c r="L1023" s="91"/>
      <c r="M1023" s="91"/>
      <c r="N1023" s="92"/>
      <c r="O1023" s="89"/>
      <c r="R1023" t="b">
        <f t="shared" si="31"/>
        <v>0</v>
      </c>
    </row>
    <row r="1024" spans="1:18" ht="15" thickBot="1" x14ac:dyDescent="0.35">
      <c r="A1024" s="2" t="s">
        <v>928</v>
      </c>
      <c r="B1024" s="2" t="s">
        <v>1137</v>
      </c>
      <c r="C1024" s="84">
        <f>IF(COUNTIF(Table1[Tag Number], A1024), 1, 0)</f>
        <v>0</v>
      </c>
      <c r="D1024" s="85">
        <f>IF(COUNTIF(Table2[Tag Number], A1024), 1, 0)</f>
        <v>0</v>
      </c>
      <c r="E1024" s="86">
        <f>IF(COUNTIF(Table3[Tag Number], A1024), 1, 0)</f>
        <v>0</v>
      </c>
      <c r="F1024" s="86">
        <f>IF(COUNTIF(Table4[Tag Number], A1024), 1, 0)</f>
        <v>0</v>
      </c>
      <c r="G1024" s="87">
        <f t="shared" si="32"/>
        <v>0</v>
      </c>
      <c r="H1024" s="88" t="str" cm="1">
        <f t="array" ref="H1024">_xlfn.IFS(OR(_xlfn.XLOOKUP(A1024,Table1[Tag Number],Table1[Status],"-",0)="Dead",
        _xlfn.XLOOKUP(A1024,Table2[Tag Number],Table2[Status],"-",0)="Dead",
        _xlfn.XLOOKUP(A1024,Table3[Tag Number],Table3[Status],"-",0)="Dead",
        _xlfn.XLOOKUP(A1024,Table4[Tag Number],Table4[Status],"-",0)="Dead"),"Dead",
     OR(_xlfn.XLOOKUP(A1024,Table1[Tag Number],Table1[Status],"-",0)="Alive",
        _xlfn.XLOOKUP(A1024,Table2[Tag Number],Table2[Status],"-",0)="Alive",
        _xlfn.XLOOKUP(A1024,Table3[Tag Number],Table3[Status],"-",0)="Alive",
        _xlfn.XLOOKUP(A1024,Table4[Tag Number],Table4[Status],"-",0)="Alive"),"Alive",
     OR(_xlfn.XLOOKUP(A1024,Table1[Tag Number],Table1[Status],"-",0)="-",
        _xlfn.XLOOKUP(A1024,Table2[Tag Number],Table2[Status],"-",0)="-",
        _xlfn.XLOOKUP(A1024,Table3[Tag Number],Table3[Status],"-",0)="-",
        _xlfn.XLOOKUP(A1024,Table4[Tag Number],Table4[Status],"-",0)="-"),
   "-")</f>
        <v>-</v>
      </c>
      <c r="I1024" s="90"/>
      <c r="J1024" s="90"/>
      <c r="K1024" s="91"/>
      <c r="L1024" s="91"/>
      <c r="M1024" s="91"/>
      <c r="N1024" s="92"/>
      <c r="O1024" s="89"/>
      <c r="R1024" t="b">
        <f t="shared" si="31"/>
        <v>0</v>
      </c>
    </row>
    <row r="1025" spans="1:18" ht="15" thickBot="1" x14ac:dyDescent="0.35">
      <c r="A1025" s="3" t="s">
        <v>1886</v>
      </c>
      <c r="B1025" s="3" t="s">
        <v>1145</v>
      </c>
      <c r="C1025" s="84">
        <f>IF(COUNTIF(Table1[Tag Number], A1025), 1, 0)</f>
        <v>0</v>
      </c>
      <c r="D1025" s="85">
        <f>IF(COUNTIF(Table2[Tag Number], A1025), 1, 0)</f>
        <v>0</v>
      </c>
      <c r="E1025" s="86">
        <f>IF(COUNTIF(Table3[Tag Number], A1025), 1, 0)</f>
        <v>0</v>
      </c>
      <c r="F1025" s="86">
        <f>IF(COUNTIF(Table4[Tag Number], A1025), 1, 0)</f>
        <v>0</v>
      </c>
      <c r="G1025" s="87">
        <f t="shared" si="32"/>
        <v>0</v>
      </c>
      <c r="H1025" s="88" t="str" cm="1">
        <f t="array" ref="H1025">_xlfn.IFS(OR(_xlfn.XLOOKUP(A1025,Table1[Tag Number],Table1[Status],"-",0)="Dead",
        _xlfn.XLOOKUP(A1025,Table2[Tag Number],Table2[Status],"-",0)="Dead",
        _xlfn.XLOOKUP(A1025,Table3[Tag Number],Table3[Status],"-",0)="Dead",
        _xlfn.XLOOKUP(A1025,Table4[Tag Number],Table4[Status],"-",0)="Dead"),"Dead",
     OR(_xlfn.XLOOKUP(A1025,Table1[Tag Number],Table1[Status],"-",0)="Alive",
        _xlfn.XLOOKUP(A1025,Table2[Tag Number],Table2[Status],"-",0)="Alive",
        _xlfn.XLOOKUP(A1025,Table3[Tag Number],Table3[Status],"-",0)="Alive",
        _xlfn.XLOOKUP(A1025,Table4[Tag Number],Table4[Status],"-",0)="Alive"),"Alive",
     OR(_xlfn.XLOOKUP(A1025,Table1[Tag Number],Table1[Status],"-",0)="-",
        _xlfn.XLOOKUP(A1025,Table2[Tag Number],Table2[Status],"-",0)="-",
        _xlfn.XLOOKUP(A1025,Table3[Tag Number],Table3[Status],"-",0)="-",
        _xlfn.XLOOKUP(A1025,Table4[Tag Number],Table4[Status],"-",0)="-"),
   "-")</f>
        <v>-</v>
      </c>
      <c r="I1025" s="90"/>
      <c r="J1025" s="90"/>
      <c r="K1025" s="91"/>
      <c r="L1025" s="91"/>
      <c r="M1025" s="91"/>
      <c r="N1025" s="92"/>
      <c r="O1025" s="89"/>
      <c r="R1025" t="b">
        <f t="shared" si="31"/>
        <v>0</v>
      </c>
    </row>
    <row r="1026" spans="1:18" ht="15" thickBot="1" x14ac:dyDescent="0.35">
      <c r="A1026" s="2" t="s">
        <v>1887</v>
      </c>
      <c r="B1026" s="2" t="s">
        <v>1145</v>
      </c>
      <c r="C1026" s="84">
        <f>IF(COUNTIF(Table1[Tag Number], A1026), 1, 0)</f>
        <v>0</v>
      </c>
      <c r="D1026" s="85">
        <f>IF(COUNTIF(Table2[Tag Number], A1026), 1, 0)</f>
        <v>0</v>
      </c>
      <c r="E1026" s="86">
        <f>IF(COUNTIF(Table3[Tag Number], A1026), 1, 0)</f>
        <v>0</v>
      </c>
      <c r="F1026" s="86">
        <f>IF(COUNTIF(Table4[Tag Number], A1026), 1, 0)</f>
        <v>0</v>
      </c>
      <c r="G1026" s="87">
        <f t="shared" si="32"/>
        <v>0</v>
      </c>
      <c r="H1026" s="88" t="str" cm="1">
        <f t="array" ref="H1026">_xlfn.IFS(OR(_xlfn.XLOOKUP(A1026,Table1[Tag Number],Table1[Status],"-",0)="Dead",
        _xlfn.XLOOKUP(A1026,Table2[Tag Number],Table2[Status],"-",0)="Dead",
        _xlfn.XLOOKUP(A1026,Table3[Tag Number],Table3[Status],"-",0)="Dead",
        _xlfn.XLOOKUP(A1026,Table4[Tag Number],Table4[Status],"-",0)="Dead"),"Dead",
     OR(_xlfn.XLOOKUP(A1026,Table1[Tag Number],Table1[Status],"-",0)="Alive",
        _xlfn.XLOOKUP(A1026,Table2[Tag Number],Table2[Status],"-",0)="Alive",
        _xlfn.XLOOKUP(A1026,Table3[Tag Number],Table3[Status],"-",0)="Alive",
        _xlfn.XLOOKUP(A1026,Table4[Tag Number],Table4[Status],"-",0)="Alive"),"Alive",
     OR(_xlfn.XLOOKUP(A1026,Table1[Tag Number],Table1[Status],"-",0)="-",
        _xlfn.XLOOKUP(A1026,Table2[Tag Number],Table2[Status],"-",0)="-",
        _xlfn.XLOOKUP(A1026,Table3[Tag Number],Table3[Status],"-",0)="-",
        _xlfn.XLOOKUP(A1026,Table4[Tag Number],Table4[Status],"-",0)="-"),
   "-")</f>
        <v>-</v>
      </c>
      <c r="I1026" s="90"/>
      <c r="J1026" s="90"/>
      <c r="K1026" s="91"/>
      <c r="L1026" s="91"/>
      <c r="M1026" s="91"/>
      <c r="N1026" s="92"/>
      <c r="O1026" s="89"/>
      <c r="R1026" t="b">
        <f t="shared" si="31"/>
        <v>0</v>
      </c>
    </row>
    <row r="1027" spans="1:18" ht="15" thickBot="1" x14ac:dyDescent="0.35">
      <c r="A1027" s="3" t="s">
        <v>1888</v>
      </c>
      <c r="B1027" s="3" t="s">
        <v>1145</v>
      </c>
      <c r="C1027" s="84">
        <f>IF(COUNTIF(Table1[Tag Number], A1027), 1, 0)</f>
        <v>0</v>
      </c>
      <c r="D1027" s="85">
        <f>IF(COUNTIF(Table2[Tag Number], A1027), 1, 0)</f>
        <v>0</v>
      </c>
      <c r="E1027" s="86">
        <f>IF(COUNTIF(Table3[Tag Number], A1027), 1, 0)</f>
        <v>0</v>
      </c>
      <c r="F1027" s="86">
        <f>IF(COUNTIF(Table4[Tag Number], A1027), 1, 0)</f>
        <v>0</v>
      </c>
      <c r="G1027" s="87">
        <f t="shared" si="32"/>
        <v>0</v>
      </c>
      <c r="H1027" s="88" t="str" cm="1">
        <f t="array" ref="H1027">_xlfn.IFS(OR(_xlfn.XLOOKUP(A1027,Table1[Tag Number],Table1[Status],"-",0)="Dead",
        _xlfn.XLOOKUP(A1027,Table2[Tag Number],Table2[Status],"-",0)="Dead",
        _xlfn.XLOOKUP(A1027,Table3[Tag Number],Table3[Status],"-",0)="Dead",
        _xlfn.XLOOKUP(A1027,Table4[Tag Number],Table4[Status],"-",0)="Dead"),"Dead",
     OR(_xlfn.XLOOKUP(A1027,Table1[Tag Number],Table1[Status],"-",0)="Alive",
        _xlfn.XLOOKUP(A1027,Table2[Tag Number],Table2[Status],"-",0)="Alive",
        _xlfn.XLOOKUP(A1027,Table3[Tag Number],Table3[Status],"-",0)="Alive",
        _xlfn.XLOOKUP(A1027,Table4[Tag Number],Table4[Status],"-",0)="Alive"),"Alive",
     OR(_xlfn.XLOOKUP(A1027,Table1[Tag Number],Table1[Status],"-",0)="-",
        _xlfn.XLOOKUP(A1027,Table2[Tag Number],Table2[Status],"-",0)="-",
        _xlfn.XLOOKUP(A1027,Table3[Tag Number],Table3[Status],"-",0)="-",
        _xlfn.XLOOKUP(A1027,Table4[Tag Number],Table4[Status],"-",0)="-"),
   "-")</f>
        <v>-</v>
      </c>
      <c r="I1027" s="90"/>
      <c r="J1027" s="90"/>
      <c r="K1027" s="91"/>
      <c r="L1027" s="91"/>
      <c r="M1027" s="91"/>
      <c r="N1027" s="92"/>
      <c r="O1027" s="89"/>
      <c r="R1027" t="b">
        <f t="shared" si="31"/>
        <v>0</v>
      </c>
    </row>
    <row r="1028" spans="1:18" ht="15" thickBot="1" x14ac:dyDescent="0.35">
      <c r="A1028" s="2" t="s">
        <v>741</v>
      </c>
      <c r="B1028" s="2" t="s">
        <v>1137</v>
      </c>
      <c r="C1028" s="84">
        <f>IF(COUNTIF(Table1[Tag Number], A1028), 1, 0)</f>
        <v>0</v>
      </c>
      <c r="D1028" s="85">
        <f>IF(COUNTIF(Table2[Tag Number], A1028), 1, 0)</f>
        <v>0</v>
      </c>
      <c r="E1028" s="86">
        <f>IF(COUNTIF(Table3[Tag Number], A1028), 1, 0)</f>
        <v>0</v>
      </c>
      <c r="F1028" s="86">
        <f>IF(COUNTIF(Table4[Tag Number], A1028), 1, 0)</f>
        <v>0</v>
      </c>
      <c r="G1028" s="87">
        <f t="shared" si="32"/>
        <v>0</v>
      </c>
      <c r="H1028" s="88" t="str" cm="1">
        <f t="array" ref="H1028">_xlfn.IFS(OR(_xlfn.XLOOKUP(A1028,Table1[Tag Number],Table1[Status],"-",0)="Dead",
        _xlfn.XLOOKUP(A1028,Table2[Tag Number],Table2[Status],"-",0)="Dead",
        _xlfn.XLOOKUP(A1028,Table3[Tag Number],Table3[Status],"-",0)="Dead",
        _xlfn.XLOOKUP(A1028,Table4[Tag Number],Table4[Status],"-",0)="Dead"),"Dead",
     OR(_xlfn.XLOOKUP(A1028,Table1[Tag Number],Table1[Status],"-",0)="Alive",
        _xlfn.XLOOKUP(A1028,Table2[Tag Number],Table2[Status],"-",0)="Alive",
        _xlfn.XLOOKUP(A1028,Table3[Tag Number],Table3[Status],"-",0)="Alive",
        _xlfn.XLOOKUP(A1028,Table4[Tag Number],Table4[Status],"-",0)="Alive"),"Alive",
     OR(_xlfn.XLOOKUP(A1028,Table1[Tag Number],Table1[Status],"-",0)="-",
        _xlfn.XLOOKUP(A1028,Table2[Tag Number],Table2[Status],"-",0)="-",
        _xlfn.XLOOKUP(A1028,Table3[Tag Number],Table3[Status],"-",0)="-",
        _xlfn.XLOOKUP(A1028,Table4[Tag Number],Table4[Status],"-",0)="-"),
   "-")</f>
        <v>-</v>
      </c>
      <c r="I1028" s="90"/>
      <c r="J1028" s="90"/>
      <c r="K1028" s="91"/>
      <c r="L1028" s="91"/>
      <c r="M1028" s="91"/>
      <c r="N1028" s="92"/>
      <c r="O1028" s="89"/>
      <c r="R1028" t="b">
        <f t="shared" ref="R1028:R1091" si="33">IF(G1028&gt;1,A1028)</f>
        <v>0</v>
      </c>
    </row>
    <row r="1029" spans="1:18" ht="15" thickBot="1" x14ac:dyDescent="0.35">
      <c r="A1029" s="3" t="s">
        <v>266</v>
      </c>
      <c r="B1029" s="3" t="s">
        <v>1145</v>
      </c>
      <c r="C1029" s="84">
        <f>IF(COUNTIF(Table1[Tag Number], A1029), 1, 0)</f>
        <v>0</v>
      </c>
      <c r="D1029" s="85">
        <f>IF(COUNTIF(Table2[Tag Number], A1029), 1, 0)</f>
        <v>1</v>
      </c>
      <c r="E1029" s="86">
        <f>IF(COUNTIF(Table3[Tag Number], A1029), 1, 0)</f>
        <v>0</v>
      </c>
      <c r="F1029" s="86">
        <f>IF(COUNTIF(Table4[Tag Number], A1029), 1, 0)</f>
        <v>0</v>
      </c>
      <c r="G1029" s="87">
        <f t="shared" ref="G1029:G1092" si="34">SUM(C1029:F1029)</f>
        <v>1</v>
      </c>
      <c r="H1029" s="88" t="str" cm="1">
        <f t="array" ref="H1029">_xlfn.IFS(OR(_xlfn.XLOOKUP(A1029,Table1[Tag Number],Table1[Status],"-",0)="Dead",
        _xlfn.XLOOKUP(A1029,Table2[Tag Number],Table2[Status],"-",0)="Dead",
        _xlfn.XLOOKUP(A1029,Table3[Tag Number],Table3[Status],"-",0)="Dead",
        _xlfn.XLOOKUP(A1029,Table4[Tag Number],Table4[Status],"-",0)="Dead"),"Dead",
     OR(_xlfn.XLOOKUP(A1029,Table1[Tag Number],Table1[Status],"-",0)="Alive",
        _xlfn.XLOOKUP(A1029,Table2[Tag Number],Table2[Status],"-",0)="Alive",
        _xlfn.XLOOKUP(A1029,Table3[Tag Number],Table3[Status],"-",0)="Alive",
        _xlfn.XLOOKUP(A1029,Table4[Tag Number],Table4[Status],"-",0)="Alive"),"Alive",
     OR(_xlfn.XLOOKUP(A1029,Table1[Tag Number],Table1[Status],"-",0)="-",
        _xlfn.XLOOKUP(A1029,Table2[Tag Number],Table2[Status],"-",0)="-",
        _xlfn.XLOOKUP(A1029,Table3[Tag Number],Table3[Status],"-",0)="-",
        _xlfn.XLOOKUP(A1029,Table4[Tag Number],Table4[Status],"-",0)="-"),
   "-")</f>
        <v>Dead</v>
      </c>
      <c r="I1029" s="90"/>
      <c r="J1029" s="90"/>
      <c r="K1029" s="91"/>
      <c r="L1029" s="91"/>
      <c r="M1029" s="91"/>
      <c r="N1029" s="92"/>
      <c r="O1029" s="89"/>
      <c r="R1029" t="b">
        <f t="shared" si="33"/>
        <v>0</v>
      </c>
    </row>
    <row r="1030" spans="1:18" ht="15" thickBot="1" x14ac:dyDescent="0.35">
      <c r="A1030" s="2" t="s">
        <v>1889</v>
      </c>
      <c r="B1030" s="2" t="s">
        <v>1145</v>
      </c>
      <c r="C1030" s="84">
        <f>IF(COUNTIF(Table1[Tag Number], A1030), 1, 0)</f>
        <v>0</v>
      </c>
      <c r="D1030" s="85">
        <f>IF(COUNTIF(Table2[Tag Number], A1030), 1, 0)</f>
        <v>0</v>
      </c>
      <c r="E1030" s="86">
        <f>IF(COUNTIF(Table3[Tag Number], A1030), 1, 0)</f>
        <v>0</v>
      </c>
      <c r="F1030" s="86">
        <f>IF(COUNTIF(Table4[Tag Number], A1030), 1, 0)</f>
        <v>0</v>
      </c>
      <c r="G1030" s="87">
        <f t="shared" si="34"/>
        <v>0</v>
      </c>
      <c r="H1030" s="88" t="str" cm="1">
        <f t="array" ref="H1030">_xlfn.IFS(OR(_xlfn.XLOOKUP(A1030,Table1[Tag Number],Table1[Status],"-",0)="Dead",
        _xlfn.XLOOKUP(A1030,Table2[Tag Number],Table2[Status],"-",0)="Dead",
        _xlfn.XLOOKUP(A1030,Table3[Tag Number],Table3[Status],"-",0)="Dead",
        _xlfn.XLOOKUP(A1030,Table4[Tag Number],Table4[Status],"-",0)="Dead"),"Dead",
     OR(_xlfn.XLOOKUP(A1030,Table1[Tag Number],Table1[Status],"-",0)="Alive",
        _xlfn.XLOOKUP(A1030,Table2[Tag Number],Table2[Status],"-",0)="Alive",
        _xlfn.XLOOKUP(A1030,Table3[Tag Number],Table3[Status],"-",0)="Alive",
        _xlfn.XLOOKUP(A1030,Table4[Tag Number],Table4[Status],"-",0)="Alive"),"Alive",
     OR(_xlfn.XLOOKUP(A1030,Table1[Tag Number],Table1[Status],"-",0)="-",
        _xlfn.XLOOKUP(A1030,Table2[Tag Number],Table2[Status],"-",0)="-",
        _xlfn.XLOOKUP(A1030,Table3[Tag Number],Table3[Status],"-",0)="-",
        _xlfn.XLOOKUP(A1030,Table4[Tag Number],Table4[Status],"-",0)="-"),
   "-")</f>
        <v>-</v>
      </c>
      <c r="I1030" s="90"/>
      <c r="J1030" s="90"/>
      <c r="K1030" s="91"/>
      <c r="L1030" s="91"/>
      <c r="M1030" s="91"/>
      <c r="N1030" s="92"/>
      <c r="O1030" s="89"/>
      <c r="R1030" t="b">
        <f t="shared" si="33"/>
        <v>0</v>
      </c>
    </row>
    <row r="1031" spans="1:18" ht="15" thickBot="1" x14ac:dyDescent="0.35">
      <c r="A1031" s="3" t="s">
        <v>1890</v>
      </c>
      <c r="B1031" s="3" t="s">
        <v>1145</v>
      </c>
      <c r="C1031" s="84">
        <f>IF(COUNTIF(Table1[Tag Number], A1031), 1, 0)</f>
        <v>0</v>
      </c>
      <c r="D1031" s="85">
        <f>IF(COUNTIF(Table2[Tag Number], A1031), 1, 0)</f>
        <v>0</v>
      </c>
      <c r="E1031" s="86">
        <f>IF(COUNTIF(Table3[Tag Number], A1031), 1, 0)</f>
        <v>0</v>
      </c>
      <c r="F1031" s="86">
        <f>IF(COUNTIF(Table4[Tag Number], A1031), 1, 0)</f>
        <v>0</v>
      </c>
      <c r="G1031" s="87">
        <f t="shared" si="34"/>
        <v>0</v>
      </c>
      <c r="H1031" s="88" t="str" cm="1">
        <f t="array" ref="H1031">_xlfn.IFS(OR(_xlfn.XLOOKUP(A1031,Table1[Tag Number],Table1[Status],"-",0)="Dead",
        _xlfn.XLOOKUP(A1031,Table2[Tag Number],Table2[Status],"-",0)="Dead",
        _xlfn.XLOOKUP(A1031,Table3[Tag Number],Table3[Status],"-",0)="Dead",
        _xlfn.XLOOKUP(A1031,Table4[Tag Number],Table4[Status],"-",0)="Dead"),"Dead",
     OR(_xlfn.XLOOKUP(A1031,Table1[Tag Number],Table1[Status],"-",0)="Alive",
        _xlfn.XLOOKUP(A1031,Table2[Tag Number],Table2[Status],"-",0)="Alive",
        _xlfn.XLOOKUP(A1031,Table3[Tag Number],Table3[Status],"-",0)="Alive",
        _xlfn.XLOOKUP(A1031,Table4[Tag Number],Table4[Status],"-",0)="Alive"),"Alive",
     OR(_xlfn.XLOOKUP(A1031,Table1[Tag Number],Table1[Status],"-",0)="-",
        _xlfn.XLOOKUP(A1031,Table2[Tag Number],Table2[Status],"-",0)="-",
        _xlfn.XLOOKUP(A1031,Table3[Tag Number],Table3[Status],"-",0)="-",
        _xlfn.XLOOKUP(A1031,Table4[Tag Number],Table4[Status],"-",0)="-"),
   "-")</f>
        <v>-</v>
      </c>
      <c r="I1031" s="90"/>
      <c r="J1031" s="90"/>
      <c r="K1031" s="91"/>
      <c r="L1031" s="91"/>
      <c r="M1031" s="91"/>
      <c r="N1031" s="92"/>
      <c r="O1031" s="89"/>
      <c r="R1031" t="b">
        <f t="shared" si="33"/>
        <v>0</v>
      </c>
    </row>
    <row r="1032" spans="1:18" ht="15" thickBot="1" x14ac:dyDescent="0.35">
      <c r="A1032" s="2" t="s">
        <v>491</v>
      </c>
      <c r="B1032" s="2" t="s">
        <v>1137</v>
      </c>
      <c r="C1032" s="84">
        <f>IF(COUNTIF(Table1[Tag Number], A1032), 1, 0)</f>
        <v>0</v>
      </c>
      <c r="D1032" s="85">
        <f>IF(COUNTIF(Table2[Tag Number], A1032), 1, 0)</f>
        <v>0</v>
      </c>
      <c r="E1032" s="86">
        <f>IF(COUNTIF(Table3[Tag Number], A1032), 1, 0)</f>
        <v>0</v>
      </c>
      <c r="F1032" s="86">
        <f>IF(COUNTIF(Table4[Tag Number], A1032), 1, 0)</f>
        <v>0</v>
      </c>
      <c r="G1032" s="87">
        <f t="shared" si="34"/>
        <v>0</v>
      </c>
      <c r="H1032" s="88" t="str" cm="1">
        <f t="array" ref="H1032">_xlfn.IFS(OR(_xlfn.XLOOKUP(A1032,Table1[Tag Number],Table1[Status],"-",0)="Dead",
        _xlfn.XLOOKUP(A1032,Table2[Tag Number],Table2[Status],"-",0)="Dead",
        _xlfn.XLOOKUP(A1032,Table3[Tag Number],Table3[Status],"-",0)="Dead",
        _xlfn.XLOOKUP(A1032,Table4[Tag Number],Table4[Status],"-",0)="Dead"),"Dead",
     OR(_xlfn.XLOOKUP(A1032,Table1[Tag Number],Table1[Status],"-",0)="Alive",
        _xlfn.XLOOKUP(A1032,Table2[Tag Number],Table2[Status],"-",0)="Alive",
        _xlfn.XLOOKUP(A1032,Table3[Tag Number],Table3[Status],"-",0)="Alive",
        _xlfn.XLOOKUP(A1032,Table4[Tag Number],Table4[Status],"-",0)="Alive"),"Alive",
     OR(_xlfn.XLOOKUP(A1032,Table1[Tag Number],Table1[Status],"-",0)="-",
        _xlfn.XLOOKUP(A1032,Table2[Tag Number],Table2[Status],"-",0)="-",
        _xlfn.XLOOKUP(A1032,Table3[Tag Number],Table3[Status],"-",0)="-",
        _xlfn.XLOOKUP(A1032,Table4[Tag Number],Table4[Status],"-",0)="-"),
   "-")</f>
        <v>-</v>
      </c>
      <c r="I1032" s="90"/>
      <c r="J1032" s="90"/>
      <c r="K1032" s="91"/>
      <c r="L1032" s="91"/>
      <c r="M1032" s="91"/>
      <c r="N1032" s="92"/>
      <c r="O1032" s="89"/>
      <c r="R1032" t="b">
        <f t="shared" si="33"/>
        <v>0</v>
      </c>
    </row>
    <row r="1033" spans="1:18" ht="15" thickBot="1" x14ac:dyDescent="0.35">
      <c r="A1033" s="3" t="s">
        <v>1891</v>
      </c>
      <c r="B1033" s="3" t="s">
        <v>1145</v>
      </c>
      <c r="C1033" s="84">
        <f>IF(COUNTIF(Table1[Tag Number], A1033), 1, 0)</f>
        <v>0</v>
      </c>
      <c r="D1033" s="85">
        <f>IF(COUNTIF(Table2[Tag Number], A1033), 1, 0)</f>
        <v>0</v>
      </c>
      <c r="E1033" s="86">
        <f>IF(COUNTIF(Table3[Tag Number], A1033), 1, 0)</f>
        <v>0</v>
      </c>
      <c r="F1033" s="86">
        <f>IF(COUNTIF(Table4[Tag Number], A1033), 1, 0)</f>
        <v>0</v>
      </c>
      <c r="G1033" s="87">
        <f t="shared" si="34"/>
        <v>0</v>
      </c>
      <c r="H1033" s="88" t="str" cm="1">
        <f t="array" ref="H1033">_xlfn.IFS(OR(_xlfn.XLOOKUP(A1033,Table1[Tag Number],Table1[Status],"-",0)="Dead",
        _xlfn.XLOOKUP(A1033,Table2[Tag Number],Table2[Status],"-",0)="Dead",
        _xlfn.XLOOKUP(A1033,Table3[Tag Number],Table3[Status],"-",0)="Dead",
        _xlfn.XLOOKUP(A1033,Table4[Tag Number],Table4[Status],"-",0)="Dead"),"Dead",
     OR(_xlfn.XLOOKUP(A1033,Table1[Tag Number],Table1[Status],"-",0)="Alive",
        _xlfn.XLOOKUP(A1033,Table2[Tag Number],Table2[Status],"-",0)="Alive",
        _xlfn.XLOOKUP(A1033,Table3[Tag Number],Table3[Status],"-",0)="Alive",
        _xlfn.XLOOKUP(A1033,Table4[Tag Number],Table4[Status],"-",0)="Alive"),"Alive",
     OR(_xlfn.XLOOKUP(A1033,Table1[Tag Number],Table1[Status],"-",0)="-",
        _xlfn.XLOOKUP(A1033,Table2[Tag Number],Table2[Status],"-",0)="-",
        _xlfn.XLOOKUP(A1033,Table3[Tag Number],Table3[Status],"-",0)="-",
        _xlfn.XLOOKUP(A1033,Table4[Tag Number],Table4[Status],"-",0)="-"),
   "-")</f>
        <v>-</v>
      </c>
      <c r="I1033" s="90"/>
      <c r="J1033" s="90"/>
      <c r="K1033" s="91"/>
      <c r="L1033" s="91"/>
      <c r="M1033" s="91"/>
      <c r="N1033" s="92"/>
      <c r="O1033" s="89"/>
      <c r="R1033" t="b">
        <f t="shared" si="33"/>
        <v>0</v>
      </c>
    </row>
    <row r="1034" spans="1:18" ht="15" thickBot="1" x14ac:dyDescent="0.35">
      <c r="A1034" s="2" t="s">
        <v>992</v>
      </c>
      <c r="B1034" s="2" t="s">
        <v>1137</v>
      </c>
      <c r="C1034" s="84">
        <f>IF(COUNTIF(Table1[Tag Number], A1034), 1, 0)</f>
        <v>0</v>
      </c>
      <c r="D1034" s="85">
        <f>IF(COUNTIF(Table2[Tag Number], A1034), 1, 0)</f>
        <v>0</v>
      </c>
      <c r="E1034" s="86">
        <f>IF(COUNTIF(Table3[Tag Number], A1034), 1, 0)</f>
        <v>0</v>
      </c>
      <c r="F1034" s="86">
        <f>IF(COUNTIF(Table4[Tag Number], A1034), 1, 0)</f>
        <v>0</v>
      </c>
      <c r="G1034" s="87">
        <f t="shared" si="34"/>
        <v>0</v>
      </c>
      <c r="H1034" s="88" t="str" cm="1">
        <f t="array" ref="H1034">_xlfn.IFS(OR(_xlfn.XLOOKUP(A1034,Table1[Tag Number],Table1[Status],"-",0)="Dead",
        _xlfn.XLOOKUP(A1034,Table2[Tag Number],Table2[Status],"-",0)="Dead",
        _xlfn.XLOOKUP(A1034,Table3[Tag Number],Table3[Status],"-",0)="Dead",
        _xlfn.XLOOKUP(A1034,Table4[Tag Number],Table4[Status],"-",0)="Dead"),"Dead",
     OR(_xlfn.XLOOKUP(A1034,Table1[Tag Number],Table1[Status],"-",0)="Alive",
        _xlfn.XLOOKUP(A1034,Table2[Tag Number],Table2[Status],"-",0)="Alive",
        _xlfn.XLOOKUP(A1034,Table3[Tag Number],Table3[Status],"-",0)="Alive",
        _xlfn.XLOOKUP(A1034,Table4[Tag Number],Table4[Status],"-",0)="Alive"),"Alive",
     OR(_xlfn.XLOOKUP(A1034,Table1[Tag Number],Table1[Status],"-",0)="-",
        _xlfn.XLOOKUP(A1034,Table2[Tag Number],Table2[Status],"-",0)="-",
        _xlfn.XLOOKUP(A1034,Table3[Tag Number],Table3[Status],"-",0)="-",
        _xlfn.XLOOKUP(A1034,Table4[Tag Number],Table4[Status],"-",0)="-"),
   "-")</f>
        <v>-</v>
      </c>
      <c r="I1034" s="90"/>
      <c r="J1034" s="90"/>
      <c r="K1034" s="91"/>
      <c r="L1034" s="91"/>
      <c r="M1034" s="91"/>
      <c r="N1034" s="92"/>
      <c r="O1034" s="89"/>
      <c r="R1034" t="b">
        <f t="shared" si="33"/>
        <v>0</v>
      </c>
    </row>
    <row r="1035" spans="1:18" ht="15" thickBot="1" x14ac:dyDescent="0.35">
      <c r="A1035" s="3" t="s">
        <v>1892</v>
      </c>
      <c r="B1035" s="3" t="s">
        <v>1137</v>
      </c>
      <c r="C1035" s="84">
        <f>IF(COUNTIF(Table1[Tag Number], A1035), 1, 0)</f>
        <v>0</v>
      </c>
      <c r="D1035" s="85">
        <f>IF(COUNTIF(Table2[Tag Number], A1035), 1, 0)</f>
        <v>0</v>
      </c>
      <c r="E1035" s="86">
        <f>IF(COUNTIF(Table3[Tag Number], A1035), 1, 0)</f>
        <v>0</v>
      </c>
      <c r="F1035" s="86">
        <f>IF(COUNTIF(Table4[Tag Number], A1035), 1, 0)</f>
        <v>0</v>
      </c>
      <c r="G1035" s="87">
        <f t="shared" si="34"/>
        <v>0</v>
      </c>
      <c r="H1035" s="88" t="str" cm="1">
        <f t="array" ref="H1035">_xlfn.IFS(OR(_xlfn.XLOOKUP(A1035,Table1[Tag Number],Table1[Status],"-",0)="Dead",
        _xlfn.XLOOKUP(A1035,Table2[Tag Number],Table2[Status],"-",0)="Dead",
        _xlfn.XLOOKUP(A1035,Table3[Tag Number],Table3[Status],"-",0)="Dead",
        _xlfn.XLOOKUP(A1035,Table4[Tag Number],Table4[Status],"-",0)="Dead"),"Dead",
     OR(_xlfn.XLOOKUP(A1035,Table1[Tag Number],Table1[Status],"-",0)="Alive",
        _xlfn.XLOOKUP(A1035,Table2[Tag Number],Table2[Status],"-",0)="Alive",
        _xlfn.XLOOKUP(A1035,Table3[Tag Number],Table3[Status],"-",0)="Alive",
        _xlfn.XLOOKUP(A1035,Table4[Tag Number],Table4[Status],"-",0)="Alive"),"Alive",
     OR(_xlfn.XLOOKUP(A1035,Table1[Tag Number],Table1[Status],"-",0)="-",
        _xlfn.XLOOKUP(A1035,Table2[Tag Number],Table2[Status],"-",0)="-",
        _xlfn.XLOOKUP(A1035,Table3[Tag Number],Table3[Status],"-",0)="-",
        _xlfn.XLOOKUP(A1035,Table4[Tag Number],Table4[Status],"-",0)="-"),
   "-")</f>
        <v>-</v>
      </c>
      <c r="I1035" s="90"/>
      <c r="J1035" s="90"/>
      <c r="K1035" s="91"/>
      <c r="L1035" s="91"/>
      <c r="M1035" s="91"/>
      <c r="N1035" s="92"/>
      <c r="O1035" s="89"/>
      <c r="R1035" t="b">
        <f t="shared" si="33"/>
        <v>0</v>
      </c>
    </row>
    <row r="1036" spans="1:18" ht="15" thickBot="1" x14ac:dyDescent="0.35">
      <c r="A1036" s="2" t="s">
        <v>1893</v>
      </c>
      <c r="B1036" s="2" t="s">
        <v>1145</v>
      </c>
      <c r="C1036" s="84">
        <f>IF(COUNTIF(Table1[Tag Number], A1036), 1, 0)</f>
        <v>0</v>
      </c>
      <c r="D1036" s="85">
        <f>IF(COUNTIF(Table2[Tag Number], A1036), 1, 0)</f>
        <v>0</v>
      </c>
      <c r="E1036" s="86">
        <f>IF(COUNTIF(Table3[Tag Number], A1036), 1, 0)</f>
        <v>0</v>
      </c>
      <c r="F1036" s="86">
        <f>IF(COUNTIF(Table4[Tag Number], A1036), 1, 0)</f>
        <v>0</v>
      </c>
      <c r="G1036" s="87">
        <f t="shared" si="34"/>
        <v>0</v>
      </c>
      <c r="H1036" s="88" t="str" cm="1">
        <f t="array" ref="H1036">_xlfn.IFS(OR(_xlfn.XLOOKUP(A1036,Table1[Tag Number],Table1[Status],"-",0)="Dead",
        _xlfn.XLOOKUP(A1036,Table2[Tag Number],Table2[Status],"-",0)="Dead",
        _xlfn.XLOOKUP(A1036,Table3[Tag Number],Table3[Status],"-",0)="Dead",
        _xlfn.XLOOKUP(A1036,Table4[Tag Number],Table4[Status],"-",0)="Dead"),"Dead",
     OR(_xlfn.XLOOKUP(A1036,Table1[Tag Number],Table1[Status],"-",0)="Alive",
        _xlfn.XLOOKUP(A1036,Table2[Tag Number],Table2[Status],"-",0)="Alive",
        _xlfn.XLOOKUP(A1036,Table3[Tag Number],Table3[Status],"-",0)="Alive",
        _xlfn.XLOOKUP(A1036,Table4[Tag Number],Table4[Status],"-",0)="Alive"),"Alive",
     OR(_xlfn.XLOOKUP(A1036,Table1[Tag Number],Table1[Status],"-",0)="-",
        _xlfn.XLOOKUP(A1036,Table2[Tag Number],Table2[Status],"-",0)="-",
        _xlfn.XLOOKUP(A1036,Table3[Tag Number],Table3[Status],"-",0)="-",
        _xlfn.XLOOKUP(A1036,Table4[Tag Number],Table4[Status],"-",0)="-"),
   "-")</f>
        <v>-</v>
      </c>
      <c r="I1036" s="90"/>
      <c r="J1036" s="90"/>
      <c r="K1036" s="91"/>
      <c r="L1036" s="91"/>
      <c r="M1036" s="91"/>
      <c r="N1036" s="92"/>
      <c r="O1036" s="89"/>
      <c r="R1036" t="b">
        <f t="shared" si="33"/>
        <v>0</v>
      </c>
    </row>
    <row r="1037" spans="1:18" ht="15" thickBot="1" x14ac:dyDescent="0.35">
      <c r="A1037" s="3" t="s">
        <v>518</v>
      </c>
      <c r="B1037" s="3" t="s">
        <v>1137</v>
      </c>
      <c r="C1037" s="84">
        <f>IF(COUNTIF(Table1[Tag Number], A1037), 1, 0)</f>
        <v>0</v>
      </c>
      <c r="D1037" s="85">
        <f>IF(COUNTIF(Table2[Tag Number], A1037), 1, 0)</f>
        <v>0</v>
      </c>
      <c r="E1037" s="86">
        <f>IF(COUNTIF(Table3[Tag Number], A1037), 1, 0)</f>
        <v>0</v>
      </c>
      <c r="F1037" s="86">
        <f>IF(COUNTIF(Table4[Tag Number], A1037), 1, 0)</f>
        <v>0</v>
      </c>
      <c r="G1037" s="87">
        <f t="shared" si="34"/>
        <v>0</v>
      </c>
      <c r="H1037" s="88" t="str" cm="1">
        <f t="array" ref="H1037">_xlfn.IFS(OR(_xlfn.XLOOKUP(A1037,Table1[Tag Number],Table1[Status],"-",0)="Dead",
        _xlfn.XLOOKUP(A1037,Table2[Tag Number],Table2[Status],"-",0)="Dead",
        _xlfn.XLOOKUP(A1037,Table3[Tag Number],Table3[Status],"-",0)="Dead",
        _xlfn.XLOOKUP(A1037,Table4[Tag Number],Table4[Status],"-",0)="Dead"),"Dead",
     OR(_xlfn.XLOOKUP(A1037,Table1[Tag Number],Table1[Status],"-",0)="Alive",
        _xlfn.XLOOKUP(A1037,Table2[Tag Number],Table2[Status],"-",0)="Alive",
        _xlfn.XLOOKUP(A1037,Table3[Tag Number],Table3[Status],"-",0)="Alive",
        _xlfn.XLOOKUP(A1037,Table4[Tag Number],Table4[Status],"-",0)="Alive"),"Alive",
     OR(_xlfn.XLOOKUP(A1037,Table1[Tag Number],Table1[Status],"-",0)="-",
        _xlfn.XLOOKUP(A1037,Table2[Tag Number],Table2[Status],"-",0)="-",
        _xlfn.XLOOKUP(A1037,Table3[Tag Number],Table3[Status],"-",0)="-",
        _xlfn.XLOOKUP(A1037,Table4[Tag Number],Table4[Status],"-",0)="-"),
   "-")</f>
        <v>-</v>
      </c>
      <c r="I1037" s="90"/>
      <c r="J1037" s="90"/>
      <c r="K1037" s="91"/>
      <c r="L1037" s="91"/>
      <c r="M1037" s="91"/>
      <c r="N1037" s="92"/>
      <c r="O1037" s="89"/>
      <c r="R1037" t="b">
        <f t="shared" si="33"/>
        <v>0</v>
      </c>
    </row>
    <row r="1038" spans="1:18" ht="15" thickBot="1" x14ac:dyDescent="0.35">
      <c r="A1038" s="2" t="s">
        <v>1894</v>
      </c>
      <c r="B1038" s="2" t="s">
        <v>1145</v>
      </c>
      <c r="C1038" s="84">
        <f>IF(COUNTIF(Table1[Tag Number], A1038), 1, 0)</f>
        <v>0</v>
      </c>
      <c r="D1038" s="85">
        <f>IF(COUNTIF(Table2[Tag Number], A1038), 1, 0)</f>
        <v>0</v>
      </c>
      <c r="E1038" s="86">
        <f>IF(COUNTIF(Table3[Tag Number], A1038), 1, 0)</f>
        <v>0</v>
      </c>
      <c r="F1038" s="86">
        <f>IF(COUNTIF(Table4[Tag Number], A1038), 1, 0)</f>
        <v>0</v>
      </c>
      <c r="G1038" s="87">
        <f t="shared" si="34"/>
        <v>0</v>
      </c>
      <c r="H1038" s="88" t="str" cm="1">
        <f t="array" ref="H1038">_xlfn.IFS(OR(_xlfn.XLOOKUP(A1038,Table1[Tag Number],Table1[Status],"-",0)="Dead",
        _xlfn.XLOOKUP(A1038,Table2[Tag Number],Table2[Status],"-",0)="Dead",
        _xlfn.XLOOKUP(A1038,Table3[Tag Number],Table3[Status],"-",0)="Dead",
        _xlfn.XLOOKUP(A1038,Table4[Tag Number],Table4[Status],"-",0)="Dead"),"Dead",
     OR(_xlfn.XLOOKUP(A1038,Table1[Tag Number],Table1[Status],"-",0)="Alive",
        _xlfn.XLOOKUP(A1038,Table2[Tag Number],Table2[Status],"-",0)="Alive",
        _xlfn.XLOOKUP(A1038,Table3[Tag Number],Table3[Status],"-",0)="Alive",
        _xlfn.XLOOKUP(A1038,Table4[Tag Number],Table4[Status],"-",0)="Alive"),"Alive",
     OR(_xlfn.XLOOKUP(A1038,Table1[Tag Number],Table1[Status],"-",0)="-",
        _xlfn.XLOOKUP(A1038,Table2[Tag Number],Table2[Status],"-",0)="-",
        _xlfn.XLOOKUP(A1038,Table3[Tag Number],Table3[Status],"-",0)="-",
        _xlfn.XLOOKUP(A1038,Table4[Tag Number],Table4[Status],"-",0)="-"),
   "-")</f>
        <v>-</v>
      </c>
      <c r="I1038" s="90"/>
      <c r="J1038" s="90"/>
      <c r="K1038" s="91"/>
      <c r="L1038" s="91"/>
      <c r="M1038" s="91"/>
      <c r="N1038" s="92"/>
      <c r="O1038" s="89"/>
      <c r="R1038" t="b">
        <f t="shared" si="33"/>
        <v>0</v>
      </c>
    </row>
    <row r="1039" spans="1:18" ht="15" thickBot="1" x14ac:dyDescent="0.35">
      <c r="A1039" s="3" t="s">
        <v>1895</v>
      </c>
      <c r="B1039" s="3" t="s">
        <v>1145</v>
      </c>
      <c r="C1039" s="84">
        <f>IF(COUNTIF(Table1[Tag Number], A1039), 1, 0)</f>
        <v>0</v>
      </c>
      <c r="D1039" s="85">
        <f>IF(COUNTIF(Table2[Tag Number], A1039), 1, 0)</f>
        <v>0</v>
      </c>
      <c r="E1039" s="86">
        <f>IF(COUNTIF(Table3[Tag Number], A1039), 1, 0)</f>
        <v>0</v>
      </c>
      <c r="F1039" s="86">
        <f>IF(COUNTIF(Table4[Tag Number], A1039), 1, 0)</f>
        <v>0</v>
      </c>
      <c r="G1039" s="87">
        <f t="shared" si="34"/>
        <v>0</v>
      </c>
      <c r="H1039" s="88" t="str" cm="1">
        <f t="array" ref="H1039">_xlfn.IFS(OR(_xlfn.XLOOKUP(A1039,Table1[Tag Number],Table1[Status],"-",0)="Dead",
        _xlfn.XLOOKUP(A1039,Table2[Tag Number],Table2[Status],"-",0)="Dead",
        _xlfn.XLOOKUP(A1039,Table3[Tag Number],Table3[Status],"-",0)="Dead",
        _xlfn.XLOOKUP(A1039,Table4[Tag Number],Table4[Status],"-",0)="Dead"),"Dead",
     OR(_xlfn.XLOOKUP(A1039,Table1[Tag Number],Table1[Status],"-",0)="Alive",
        _xlfn.XLOOKUP(A1039,Table2[Tag Number],Table2[Status],"-",0)="Alive",
        _xlfn.XLOOKUP(A1039,Table3[Tag Number],Table3[Status],"-",0)="Alive",
        _xlfn.XLOOKUP(A1039,Table4[Tag Number],Table4[Status],"-",0)="Alive"),"Alive",
     OR(_xlfn.XLOOKUP(A1039,Table1[Tag Number],Table1[Status],"-",0)="-",
        _xlfn.XLOOKUP(A1039,Table2[Tag Number],Table2[Status],"-",0)="-",
        _xlfn.XLOOKUP(A1039,Table3[Tag Number],Table3[Status],"-",0)="-",
        _xlfn.XLOOKUP(A1039,Table4[Tag Number],Table4[Status],"-",0)="-"),
   "-")</f>
        <v>-</v>
      </c>
      <c r="I1039" s="90"/>
      <c r="J1039" s="90"/>
      <c r="K1039" s="91"/>
      <c r="L1039" s="91"/>
      <c r="M1039" s="91"/>
      <c r="N1039" s="92"/>
      <c r="O1039" s="89"/>
      <c r="R1039" t="b">
        <f t="shared" si="33"/>
        <v>0</v>
      </c>
    </row>
    <row r="1040" spans="1:18" ht="15" thickBot="1" x14ac:dyDescent="0.35">
      <c r="A1040" s="2" t="s">
        <v>1896</v>
      </c>
      <c r="B1040" s="2" t="s">
        <v>1145</v>
      </c>
      <c r="C1040" s="84">
        <f>IF(COUNTIF(Table1[Tag Number], A1040), 1, 0)</f>
        <v>0</v>
      </c>
      <c r="D1040" s="85">
        <f>IF(COUNTIF(Table2[Tag Number], A1040), 1, 0)</f>
        <v>0</v>
      </c>
      <c r="E1040" s="86">
        <f>IF(COUNTIF(Table3[Tag Number], A1040), 1, 0)</f>
        <v>0</v>
      </c>
      <c r="F1040" s="86">
        <f>IF(COUNTIF(Table4[Tag Number], A1040), 1, 0)</f>
        <v>0</v>
      </c>
      <c r="G1040" s="87">
        <f t="shared" si="34"/>
        <v>0</v>
      </c>
      <c r="H1040" s="88" t="str" cm="1">
        <f t="array" ref="H1040">_xlfn.IFS(OR(_xlfn.XLOOKUP(A1040,Table1[Tag Number],Table1[Status],"-",0)="Dead",
        _xlfn.XLOOKUP(A1040,Table2[Tag Number],Table2[Status],"-",0)="Dead",
        _xlfn.XLOOKUP(A1040,Table3[Tag Number],Table3[Status],"-",0)="Dead",
        _xlfn.XLOOKUP(A1040,Table4[Tag Number],Table4[Status],"-",0)="Dead"),"Dead",
     OR(_xlfn.XLOOKUP(A1040,Table1[Tag Number],Table1[Status],"-",0)="Alive",
        _xlfn.XLOOKUP(A1040,Table2[Tag Number],Table2[Status],"-",0)="Alive",
        _xlfn.XLOOKUP(A1040,Table3[Tag Number],Table3[Status],"-",0)="Alive",
        _xlfn.XLOOKUP(A1040,Table4[Tag Number],Table4[Status],"-",0)="Alive"),"Alive",
     OR(_xlfn.XLOOKUP(A1040,Table1[Tag Number],Table1[Status],"-",0)="-",
        _xlfn.XLOOKUP(A1040,Table2[Tag Number],Table2[Status],"-",0)="-",
        _xlfn.XLOOKUP(A1040,Table3[Tag Number],Table3[Status],"-",0)="-",
        _xlfn.XLOOKUP(A1040,Table4[Tag Number],Table4[Status],"-",0)="-"),
   "-")</f>
        <v>-</v>
      </c>
      <c r="I1040" s="90"/>
      <c r="J1040" s="90"/>
      <c r="K1040" s="91"/>
      <c r="L1040" s="91"/>
      <c r="M1040" s="91"/>
      <c r="N1040" s="92"/>
      <c r="O1040" s="89"/>
      <c r="R1040" t="b">
        <f t="shared" si="33"/>
        <v>0</v>
      </c>
    </row>
    <row r="1041" spans="1:18" ht="15" thickBot="1" x14ac:dyDescent="0.35">
      <c r="A1041" s="3" t="s">
        <v>1897</v>
      </c>
      <c r="B1041" s="3" t="s">
        <v>1137</v>
      </c>
      <c r="C1041" s="84">
        <f>IF(COUNTIF(Table1[Tag Number], A1041), 1, 0)</f>
        <v>0</v>
      </c>
      <c r="D1041" s="85">
        <f>IF(COUNTIF(Table2[Tag Number], A1041), 1, 0)</f>
        <v>0</v>
      </c>
      <c r="E1041" s="86">
        <f>IF(COUNTIF(Table3[Tag Number], A1041), 1, 0)</f>
        <v>0</v>
      </c>
      <c r="F1041" s="86">
        <f>IF(COUNTIF(Table4[Tag Number], A1041), 1, 0)</f>
        <v>0</v>
      </c>
      <c r="G1041" s="87">
        <f t="shared" si="34"/>
        <v>0</v>
      </c>
      <c r="H1041" s="88" t="str" cm="1">
        <f t="array" ref="H1041">_xlfn.IFS(OR(_xlfn.XLOOKUP(A1041,Table1[Tag Number],Table1[Status],"-",0)="Dead",
        _xlfn.XLOOKUP(A1041,Table2[Tag Number],Table2[Status],"-",0)="Dead",
        _xlfn.XLOOKUP(A1041,Table3[Tag Number],Table3[Status],"-",0)="Dead",
        _xlfn.XLOOKUP(A1041,Table4[Tag Number],Table4[Status],"-",0)="Dead"),"Dead",
     OR(_xlfn.XLOOKUP(A1041,Table1[Tag Number],Table1[Status],"-",0)="Alive",
        _xlfn.XLOOKUP(A1041,Table2[Tag Number],Table2[Status],"-",0)="Alive",
        _xlfn.XLOOKUP(A1041,Table3[Tag Number],Table3[Status],"-",0)="Alive",
        _xlfn.XLOOKUP(A1041,Table4[Tag Number],Table4[Status],"-",0)="Alive"),"Alive",
     OR(_xlfn.XLOOKUP(A1041,Table1[Tag Number],Table1[Status],"-",0)="-",
        _xlfn.XLOOKUP(A1041,Table2[Tag Number],Table2[Status],"-",0)="-",
        _xlfn.XLOOKUP(A1041,Table3[Tag Number],Table3[Status],"-",0)="-",
        _xlfn.XLOOKUP(A1041,Table4[Tag Number],Table4[Status],"-",0)="-"),
   "-")</f>
        <v>-</v>
      </c>
      <c r="I1041" s="90"/>
      <c r="J1041" s="90"/>
      <c r="K1041" s="91"/>
      <c r="L1041" s="91"/>
      <c r="M1041" s="91"/>
      <c r="N1041" s="92"/>
      <c r="O1041" s="89"/>
      <c r="R1041" t="b">
        <f t="shared" si="33"/>
        <v>0</v>
      </c>
    </row>
    <row r="1042" spans="1:18" ht="15" thickBot="1" x14ac:dyDescent="0.35">
      <c r="A1042" s="2" t="s">
        <v>1898</v>
      </c>
      <c r="B1042" s="2" t="s">
        <v>1145</v>
      </c>
      <c r="C1042" s="84">
        <f>IF(COUNTIF(Table1[Tag Number], A1042), 1, 0)</f>
        <v>0</v>
      </c>
      <c r="D1042" s="85">
        <f>IF(COUNTIF(Table2[Tag Number], A1042), 1, 0)</f>
        <v>0</v>
      </c>
      <c r="E1042" s="86">
        <f>IF(COUNTIF(Table3[Tag Number], A1042), 1, 0)</f>
        <v>0</v>
      </c>
      <c r="F1042" s="86">
        <f>IF(COUNTIF(Table4[Tag Number], A1042), 1, 0)</f>
        <v>0</v>
      </c>
      <c r="G1042" s="87">
        <f t="shared" si="34"/>
        <v>0</v>
      </c>
      <c r="H1042" s="88" t="str" cm="1">
        <f t="array" ref="H1042">_xlfn.IFS(OR(_xlfn.XLOOKUP(A1042,Table1[Tag Number],Table1[Status],"-",0)="Dead",
        _xlfn.XLOOKUP(A1042,Table2[Tag Number],Table2[Status],"-",0)="Dead",
        _xlfn.XLOOKUP(A1042,Table3[Tag Number],Table3[Status],"-",0)="Dead",
        _xlfn.XLOOKUP(A1042,Table4[Tag Number],Table4[Status],"-",0)="Dead"),"Dead",
     OR(_xlfn.XLOOKUP(A1042,Table1[Tag Number],Table1[Status],"-",0)="Alive",
        _xlfn.XLOOKUP(A1042,Table2[Tag Number],Table2[Status],"-",0)="Alive",
        _xlfn.XLOOKUP(A1042,Table3[Tag Number],Table3[Status],"-",0)="Alive",
        _xlfn.XLOOKUP(A1042,Table4[Tag Number],Table4[Status],"-",0)="Alive"),"Alive",
     OR(_xlfn.XLOOKUP(A1042,Table1[Tag Number],Table1[Status],"-",0)="-",
        _xlfn.XLOOKUP(A1042,Table2[Tag Number],Table2[Status],"-",0)="-",
        _xlfn.XLOOKUP(A1042,Table3[Tag Number],Table3[Status],"-",0)="-",
        _xlfn.XLOOKUP(A1042,Table4[Tag Number],Table4[Status],"-",0)="-"),
   "-")</f>
        <v>-</v>
      </c>
      <c r="I1042" s="90"/>
      <c r="J1042" s="90"/>
      <c r="K1042" s="91"/>
      <c r="L1042" s="91"/>
      <c r="M1042" s="91"/>
      <c r="N1042" s="92"/>
      <c r="O1042" s="89"/>
      <c r="R1042" t="b">
        <f t="shared" si="33"/>
        <v>0</v>
      </c>
    </row>
    <row r="1043" spans="1:18" ht="15" thickBot="1" x14ac:dyDescent="0.35">
      <c r="A1043" s="3" t="s">
        <v>418</v>
      </c>
      <c r="B1043" s="3" t="s">
        <v>1137</v>
      </c>
      <c r="C1043" s="84">
        <f>IF(COUNTIF(Table1[Tag Number], A1043), 1, 0)</f>
        <v>0</v>
      </c>
      <c r="D1043" s="85">
        <f>IF(COUNTIF(Table2[Tag Number], A1043), 1, 0)</f>
        <v>0</v>
      </c>
      <c r="E1043" s="86">
        <f>IF(COUNTIF(Table3[Tag Number], A1043), 1, 0)</f>
        <v>0</v>
      </c>
      <c r="F1043" s="86">
        <f>IF(COUNTIF(Table4[Tag Number], A1043), 1, 0)</f>
        <v>0</v>
      </c>
      <c r="G1043" s="87">
        <f t="shared" si="34"/>
        <v>0</v>
      </c>
      <c r="H1043" s="88" t="str" cm="1">
        <f t="array" ref="H1043">_xlfn.IFS(OR(_xlfn.XLOOKUP(A1043,Table1[Tag Number],Table1[Status],"-",0)="Dead",
        _xlfn.XLOOKUP(A1043,Table2[Tag Number],Table2[Status],"-",0)="Dead",
        _xlfn.XLOOKUP(A1043,Table3[Tag Number],Table3[Status],"-",0)="Dead",
        _xlfn.XLOOKUP(A1043,Table4[Tag Number],Table4[Status],"-",0)="Dead"),"Dead",
     OR(_xlfn.XLOOKUP(A1043,Table1[Tag Number],Table1[Status],"-",0)="Alive",
        _xlfn.XLOOKUP(A1043,Table2[Tag Number],Table2[Status],"-",0)="Alive",
        _xlfn.XLOOKUP(A1043,Table3[Tag Number],Table3[Status],"-",0)="Alive",
        _xlfn.XLOOKUP(A1043,Table4[Tag Number],Table4[Status],"-",0)="Alive"),"Alive",
     OR(_xlfn.XLOOKUP(A1043,Table1[Tag Number],Table1[Status],"-",0)="-",
        _xlfn.XLOOKUP(A1043,Table2[Tag Number],Table2[Status],"-",0)="-",
        _xlfn.XLOOKUP(A1043,Table3[Tag Number],Table3[Status],"-",0)="-",
        _xlfn.XLOOKUP(A1043,Table4[Tag Number],Table4[Status],"-",0)="-"),
   "-")</f>
        <v>-</v>
      </c>
      <c r="I1043" s="90"/>
      <c r="J1043" s="90"/>
      <c r="K1043" s="91"/>
      <c r="L1043" s="91"/>
      <c r="M1043" s="91"/>
      <c r="N1043" s="92"/>
      <c r="O1043" s="89"/>
      <c r="R1043" t="b">
        <f t="shared" si="33"/>
        <v>0</v>
      </c>
    </row>
    <row r="1044" spans="1:18" ht="15" thickBot="1" x14ac:dyDescent="0.35">
      <c r="A1044" s="2" t="s">
        <v>1899</v>
      </c>
      <c r="B1044" s="2" t="s">
        <v>1145</v>
      </c>
      <c r="C1044" s="84">
        <f>IF(COUNTIF(Table1[Tag Number], A1044), 1, 0)</f>
        <v>0</v>
      </c>
      <c r="D1044" s="85">
        <f>IF(COUNTIF(Table2[Tag Number], A1044), 1, 0)</f>
        <v>0</v>
      </c>
      <c r="E1044" s="86">
        <f>IF(COUNTIF(Table3[Tag Number], A1044), 1, 0)</f>
        <v>0</v>
      </c>
      <c r="F1044" s="86">
        <f>IF(COUNTIF(Table4[Tag Number], A1044), 1, 0)</f>
        <v>0</v>
      </c>
      <c r="G1044" s="87">
        <f t="shared" si="34"/>
        <v>0</v>
      </c>
      <c r="H1044" s="88" t="str" cm="1">
        <f t="array" ref="H1044">_xlfn.IFS(OR(_xlfn.XLOOKUP(A1044,Table1[Tag Number],Table1[Status],"-",0)="Dead",
        _xlfn.XLOOKUP(A1044,Table2[Tag Number],Table2[Status],"-",0)="Dead",
        _xlfn.XLOOKUP(A1044,Table3[Tag Number],Table3[Status],"-",0)="Dead",
        _xlfn.XLOOKUP(A1044,Table4[Tag Number],Table4[Status],"-",0)="Dead"),"Dead",
     OR(_xlfn.XLOOKUP(A1044,Table1[Tag Number],Table1[Status],"-",0)="Alive",
        _xlfn.XLOOKUP(A1044,Table2[Tag Number],Table2[Status],"-",0)="Alive",
        _xlfn.XLOOKUP(A1044,Table3[Tag Number],Table3[Status],"-",0)="Alive",
        _xlfn.XLOOKUP(A1044,Table4[Tag Number],Table4[Status],"-",0)="Alive"),"Alive",
     OR(_xlfn.XLOOKUP(A1044,Table1[Tag Number],Table1[Status],"-",0)="-",
        _xlfn.XLOOKUP(A1044,Table2[Tag Number],Table2[Status],"-",0)="-",
        _xlfn.XLOOKUP(A1044,Table3[Tag Number],Table3[Status],"-",0)="-",
        _xlfn.XLOOKUP(A1044,Table4[Tag Number],Table4[Status],"-",0)="-"),
   "-")</f>
        <v>-</v>
      </c>
      <c r="I1044" s="90"/>
      <c r="J1044" s="90"/>
      <c r="K1044" s="91"/>
      <c r="L1044" s="91"/>
      <c r="M1044" s="91"/>
      <c r="N1044" s="92"/>
      <c r="O1044" s="89"/>
      <c r="R1044" t="b">
        <f t="shared" si="33"/>
        <v>0</v>
      </c>
    </row>
    <row r="1045" spans="1:18" ht="15" thickBot="1" x14ac:dyDescent="0.35">
      <c r="A1045" s="3" t="s">
        <v>1900</v>
      </c>
      <c r="B1045" s="3" t="s">
        <v>1145</v>
      </c>
      <c r="C1045" s="84">
        <f>IF(COUNTIF(Table1[Tag Number], A1045), 1, 0)</f>
        <v>0</v>
      </c>
      <c r="D1045" s="85">
        <f>IF(COUNTIF(Table2[Tag Number], A1045), 1, 0)</f>
        <v>0</v>
      </c>
      <c r="E1045" s="86">
        <f>IF(COUNTIF(Table3[Tag Number], A1045), 1, 0)</f>
        <v>0</v>
      </c>
      <c r="F1045" s="86">
        <f>IF(COUNTIF(Table4[Tag Number], A1045), 1, 0)</f>
        <v>0</v>
      </c>
      <c r="G1045" s="87">
        <f t="shared" si="34"/>
        <v>0</v>
      </c>
      <c r="H1045" s="88" t="str" cm="1">
        <f t="array" ref="H1045">_xlfn.IFS(OR(_xlfn.XLOOKUP(A1045,Table1[Tag Number],Table1[Status],"-",0)="Dead",
        _xlfn.XLOOKUP(A1045,Table2[Tag Number],Table2[Status],"-",0)="Dead",
        _xlfn.XLOOKUP(A1045,Table3[Tag Number],Table3[Status],"-",0)="Dead",
        _xlfn.XLOOKUP(A1045,Table4[Tag Number],Table4[Status],"-",0)="Dead"),"Dead",
     OR(_xlfn.XLOOKUP(A1045,Table1[Tag Number],Table1[Status],"-",0)="Alive",
        _xlfn.XLOOKUP(A1045,Table2[Tag Number],Table2[Status],"-",0)="Alive",
        _xlfn.XLOOKUP(A1045,Table3[Tag Number],Table3[Status],"-",0)="Alive",
        _xlfn.XLOOKUP(A1045,Table4[Tag Number],Table4[Status],"-",0)="Alive"),"Alive",
     OR(_xlfn.XLOOKUP(A1045,Table1[Tag Number],Table1[Status],"-",0)="-",
        _xlfn.XLOOKUP(A1045,Table2[Tag Number],Table2[Status],"-",0)="-",
        _xlfn.XLOOKUP(A1045,Table3[Tag Number],Table3[Status],"-",0)="-",
        _xlfn.XLOOKUP(A1045,Table4[Tag Number],Table4[Status],"-",0)="-"),
   "-")</f>
        <v>-</v>
      </c>
      <c r="I1045" s="90"/>
      <c r="J1045" s="90"/>
      <c r="K1045" s="91"/>
      <c r="L1045" s="91"/>
      <c r="M1045" s="91"/>
      <c r="N1045" s="92"/>
      <c r="O1045" s="89"/>
      <c r="R1045" t="b">
        <f t="shared" si="33"/>
        <v>0</v>
      </c>
    </row>
    <row r="1046" spans="1:18" ht="15" thickBot="1" x14ac:dyDescent="0.35">
      <c r="A1046" s="2" t="s">
        <v>1901</v>
      </c>
      <c r="B1046" s="2" t="s">
        <v>1145</v>
      </c>
      <c r="C1046" s="84">
        <f>IF(COUNTIF(Table1[Tag Number], A1046), 1, 0)</f>
        <v>0</v>
      </c>
      <c r="D1046" s="85">
        <f>IF(COUNTIF(Table2[Tag Number], A1046), 1, 0)</f>
        <v>0</v>
      </c>
      <c r="E1046" s="86">
        <f>IF(COUNTIF(Table3[Tag Number], A1046), 1, 0)</f>
        <v>0</v>
      </c>
      <c r="F1046" s="86">
        <f>IF(COUNTIF(Table4[Tag Number], A1046), 1, 0)</f>
        <v>0</v>
      </c>
      <c r="G1046" s="87">
        <f t="shared" si="34"/>
        <v>0</v>
      </c>
      <c r="H1046" s="88" t="str" cm="1">
        <f t="array" ref="H1046">_xlfn.IFS(OR(_xlfn.XLOOKUP(A1046,Table1[Tag Number],Table1[Status],"-",0)="Dead",
        _xlfn.XLOOKUP(A1046,Table2[Tag Number],Table2[Status],"-",0)="Dead",
        _xlfn.XLOOKUP(A1046,Table3[Tag Number],Table3[Status],"-",0)="Dead",
        _xlfn.XLOOKUP(A1046,Table4[Tag Number],Table4[Status],"-",0)="Dead"),"Dead",
     OR(_xlfn.XLOOKUP(A1046,Table1[Tag Number],Table1[Status],"-",0)="Alive",
        _xlfn.XLOOKUP(A1046,Table2[Tag Number],Table2[Status],"-",0)="Alive",
        _xlfn.XLOOKUP(A1046,Table3[Tag Number],Table3[Status],"-",0)="Alive",
        _xlfn.XLOOKUP(A1046,Table4[Tag Number],Table4[Status],"-",0)="Alive"),"Alive",
     OR(_xlfn.XLOOKUP(A1046,Table1[Tag Number],Table1[Status],"-",0)="-",
        _xlfn.XLOOKUP(A1046,Table2[Tag Number],Table2[Status],"-",0)="-",
        _xlfn.XLOOKUP(A1046,Table3[Tag Number],Table3[Status],"-",0)="-",
        _xlfn.XLOOKUP(A1046,Table4[Tag Number],Table4[Status],"-",0)="-"),
   "-")</f>
        <v>-</v>
      </c>
      <c r="I1046" s="90"/>
      <c r="J1046" s="90"/>
      <c r="K1046" s="91"/>
      <c r="L1046" s="91"/>
      <c r="M1046" s="91"/>
      <c r="N1046" s="92"/>
      <c r="O1046" s="89"/>
      <c r="R1046" t="b">
        <f t="shared" si="33"/>
        <v>0</v>
      </c>
    </row>
    <row r="1047" spans="1:18" ht="15" thickBot="1" x14ac:dyDescent="0.35">
      <c r="A1047" s="3" t="s">
        <v>1902</v>
      </c>
      <c r="B1047" s="3" t="s">
        <v>1145</v>
      </c>
      <c r="C1047" s="84">
        <f>IF(COUNTIF(Table1[Tag Number], A1047), 1, 0)</f>
        <v>0</v>
      </c>
      <c r="D1047" s="85">
        <f>IF(COUNTIF(Table2[Tag Number], A1047), 1, 0)</f>
        <v>0</v>
      </c>
      <c r="E1047" s="86">
        <f>IF(COUNTIF(Table3[Tag Number], A1047), 1, 0)</f>
        <v>0</v>
      </c>
      <c r="F1047" s="86">
        <f>IF(COUNTIF(Table4[Tag Number], A1047), 1, 0)</f>
        <v>0</v>
      </c>
      <c r="G1047" s="87">
        <f t="shared" si="34"/>
        <v>0</v>
      </c>
      <c r="H1047" s="88" t="str" cm="1">
        <f t="array" ref="H1047">_xlfn.IFS(OR(_xlfn.XLOOKUP(A1047,Table1[Tag Number],Table1[Status],"-",0)="Dead",
        _xlfn.XLOOKUP(A1047,Table2[Tag Number],Table2[Status],"-",0)="Dead",
        _xlfn.XLOOKUP(A1047,Table3[Tag Number],Table3[Status],"-",0)="Dead",
        _xlfn.XLOOKUP(A1047,Table4[Tag Number],Table4[Status],"-",0)="Dead"),"Dead",
     OR(_xlfn.XLOOKUP(A1047,Table1[Tag Number],Table1[Status],"-",0)="Alive",
        _xlfn.XLOOKUP(A1047,Table2[Tag Number],Table2[Status],"-",0)="Alive",
        _xlfn.XLOOKUP(A1047,Table3[Tag Number],Table3[Status],"-",0)="Alive",
        _xlfn.XLOOKUP(A1047,Table4[Tag Number],Table4[Status],"-",0)="Alive"),"Alive",
     OR(_xlfn.XLOOKUP(A1047,Table1[Tag Number],Table1[Status],"-",0)="-",
        _xlfn.XLOOKUP(A1047,Table2[Tag Number],Table2[Status],"-",0)="-",
        _xlfn.XLOOKUP(A1047,Table3[Tag Number],Table3[Status],"-",0)="-",
        _xlfn.XLOOKUP(A1047,Table4[Tag Number],Table4[Status],"-",0)="-"),
   "-")</f>
        <v>-</v>
      </c>
      <c r="I1047" s="90"/>
      <c r="J1047" s="90"/>
      <c r="K1047" s="91"/>
      <c r="L1047" s="91"/>
      <c r="M1047" s="91"/>
      <c r="N1047" s="92"/>
      <c r="O1047" s="89"/>
      <c r="R1047" t="b">
        <f t="shared" si="33"/>
        <v>0</v>
      </c>
    </row>
    <row r="1048" spans="1:18" ht="15" thickBot="1" x14ac:dyDescent="0.35">
      <c r="A1048" s="2" t="s">
        <v>1903</v>
      </c>
      <c r="B1048" s="2" t="s">
        <v>1137</v>
      </c>
      <c r="C1048" s="84">
        <f>IF(COUNTIF(Table1[Tag Number], A1048), 1, 0)</f>
        <v>0</v>
      </c>
      <c r="D1048" s="85">
        <f>IF(COUNTIF(Table2[Tag Number], A1048), 1, 0)</f>
        <v>0</v>
      </c>
      <c r="E1048" s="86">
        <f>IF(COUNTIF(Table3[Tag Number], A1048), 1, 0)</f>
        <v>0</v>
      </c>
      <c r="F1048" s="86">
        <f>IF(COUNTIF(Table4[Tag Number], A1048), 1, 0)</f>
        <v>0</v>
      </c>
      <c r="G1048" s="87">
        <f t="shared" si="34"/>
        <v>0</v>
      </c>
      <c r="H1048" s="88" t="str" cm="1">
        <f t="array" ref="H1048">_xlfn.IFS(OR(_xlfn.XLOOKUP(A1048,Table1[Tag Number],Table1[Status],"-",0)="Dead",
        _xlfn.XLOOKUP(A1048,Table2[Tag Number],Table2[Status],"-",0)="Dead",
        _xlfn.XLOOKUP(A1048,Table3[Tag Number],Table3[Status],"-",0)="Dead",
        _xlfn.XLOOKUP(A1048,Table4[Tag Number],Table4[Status],"-",0)="Dead"),"Dead",
     OR(_xlfn.XLOOKUP(A1048,Table1[Tag Number],Table1[Status],"-",0)="Alive",
        _xlfn.XLOOKUP(A1048,Table2[Tag Number],Table2[Status],"-",0)="Alive",
        _xlfn.XLOOKUP(A1048,Table3[Tag Number],Table3[Status],"-",0)="Alive",
        _xlfn.XLOOKUP(A1048,Table4[Tag Number],Table4[Status],"-",0)="Alive"),"Alive",
     OR(_xlfn.XLOOKUP(A1048,Table1[Tag Number],Table1[Status],"-",0)="-",
        _xlfn.XLOOKUP(A1048,Table2[Tag Number],Table2[Status],"-",0)="-",
        _xlfn.XLOOKUP(A1048,Table3[Tag Number],Table3[Status],"-",0)="-",
        _xlfn.XLOOKUP(A1048,Table4[Tag Number],Table4[Status],"-",0)="-"),
   "-")</f>
        <v>-</v>
      </c>
      <c r="I1048" s="90"/>
      <c r="J1048" s="90"/>
      <c r="K1048" s="91"/>
      <c r="L1048" s="91"/>
      <c r="M1048" s="91"/>
      <c r="N1048" s="92"/>
      <c r="O1048" s="89"/>
      <c r="R1048" t="b">
        <f t="shared" si="33"/>
        <v>0</v>
      </c>
    </row>
    <row r="1049" spans="1:18" ht="15" thickBot="1" x14ac:dyDescent="0.35">
      <c r="A1049" s="3" t="s">
        <v>1904</v>
      </c>
      <c r="B1049" s="3" t="s">
        <v>1145</v>
      </c>
      <c r="C1049" s="84">
        <f>IF(COUNTIF(Table1[Tag Number], A1049), 1, 0)</f>
        <v>0</v>
      </c>
      <c r="D1049" s="85">
        <f>IF(COUNTIF(Table2[Tag Number], A1049), 1, 0)</f>
        <v>0</v>
      </c>
      <c r="E1049" s="86">
        <f>IF(COUNTIF(Table3[Tag Number], A1049), 1, 0)</f>
        <v>0</v>
      </c>
      <c r="F1049" s="86">
        <f>IF(COUNTIF(Table4[Tag Number], A1049), 1, 0)</f>
        <v>0</v>
      </c>
      <c r="G1049" s="87">
        <f t="shared" si="34"/>
        <v>0</v>
      </c>
      <c r="H1049" s="88" t="str" cm="1">
        <f t="array" ref="H1049">_xlfn.IFS(OR(_xlfn.XLOOKUP(A1049,Table1[Tag Number],Table1[Status],"-",0)="Dead",
        _xlfn.XLOOKUP(A1049,Table2[Tag Number],Table2[Status],"-",0)="Dead",
        _xlfn.XLOOKUP(A1049,Table3[Tag Number],Table3[Status],"-",0)="Dead",
        _xlfn.XLOOKUP(A1049,Table4[Tag Number],Table4[Status],"-",0)="Dead"),"Dead",
     OR(_xlfn.XLOOKUP(A1049,Table1[Tag Number],Table1[Status],"-",0)="Alive",
        _xlfn.XLOOKUP(A1049,Table2[Tag Number],Table2[Status],"-",0)="Alive",
        _xlfn.XLOOKUP(A1049,Table3[Tag Number],Table3[Status],"-",0)="Alive",
        _xlfn.XLOOKUP(A1049,Table4[Tag Number],Table4[Status],"-",0)="Alive"),"Alive",
     OR(_xlfn.XLOOKUP(A1049,Table1[Tag Number],Table1[Status],"-",0)="-",
        _xlfn.XLOOKUP(A1049,Table2[Tag Number],Table2[Status],"-",0)="-",
        _xlfn.XLOOKUP(A1049,Table3[Tag Number],Table3[Status],"-",0)="-",
        _xlfn.XLOOKUP(A1049,Table4[Tag Number],Table4[Status],"-",0)="-"),
   "-")</f>
        <v>-</v>
      </c>
      <c r="I1049" s="90"/>
      <c r="J1049" s="90"/>
      <c r="K1049" s="91"/>
      <c r="L1049" s="91"/>
      <c r="M1049" s="91"/>
      <c r="N1049" s="92"/>
      <c r="O1049" s="89"/>
      <c r="R1049" t="b">
        <f t="shared" si="33"/>
        <v>0</v>
      </c>
    </row>
    <row r="1050" spans="1:18" ht="15" thickBot="1" x14ac:dyDescent="0.35">
      <c r="A1050" s="2" t="s">
        <v>1905</v>
      </c>
      <c r="B1050" s="2" t="s">
        <v>1145</v>
      </c>
      <c r="C1050" s="84">
        <f>IF(COUNTIF(Table1[Tag Number], A1050), 1, 0)</f>
        <v>0</v>
      </c>
      <c r="D1050" s="85">
        <f>IF(COUNTIF(Table2[Tag Number], A1050), 1, 0)</f>
        <v>0</v>
      </c>
      <c r="E1050" s="86">
        <f>IF(COUNTIF(Table3[Tag Number], A1050), 1, 0)</f>
        <v>0</v>
      </c>
      <c r="F1050" s="86">
        <f>IF(COUNTIF(Table4[Tag Number], A1050), 1, 0)</f>
        <v>0</v>
      </c>
      <c r="G1050" s="87">
        <f t="shared" si="34"/>
        <v>0</v>
      </c>
      <c r="H1050" s="88" t="str" cm="1">
        <f t="array" ref="H1050">_xlfn.IFS(OR(_xlfn.XLOOKUP(A1050,Table1[Tag Number],Table1[Status],"-",0)="Dead",
        _xlfn.XLOOKUP(A1050,Table2[Tag Number],Table2[Status],"-",0)="Dead",
        _xlfn.XLOOKUP(A1050,Table3[Tag Number],Table3[Status],"-",0)="Dead",
        _xlfn.XLOOKUP(A1050,Table4[Tag Number],Table4[Status],"-",0)="Dead"),"Dead",
     OR(_xlfn.XLOOKUP(A1050,Table1[Tag Number],Table1[Status],"-",0)="Alive",
        _xlfn.XLOOKUP(A1050,Table2[Tag Number],Table2[Status],"-",0)="Alive",
        _xlfn.XLOOKUP(A1050,Table3[Tag Number],Table3[Status],"-",0)="Alive",
        _xlfn.XLOOKUP(A1050,Table4[Tag Number],Table4[Status],"-",0)="Alive"),"Alive",
     OR(_xlfn.XLOOKUP(A1050,Table1[Tag Number],Table1[Status],"-",0)="-",
        _xlfn.XLOOKUP(A1050,Table2[Tag Number],Table2[Status],"-",0)="-",
        _xlfn.XLOOKUP(A1050,Table3[Tag Number],Table3[Status],"-",0)="-",
        _xlfn.XLOOKUP(A1050,Table4[Tag Number],Table4[Status],"-",0)="-"),
   "-")</f>
        <v>-</v>
      </c>
      <c r="I1050" s="90"/>
      <c r="J1050" s="90"/>
      <c r="K1050" s="91"/>
      <c r="L1050" s="91"/>
      <c r="M1050" s="91"/>
      <c r="N1050" s="92"/>
      <c r="O1050" s="89"/>
      <c r="R1050" t="b">
        <f t="shared" si="33"/>
        <v>0</v>
      </c>
    </row>
    <row r="1051" spans="1:18" ht="15" thickBot="1" x14ac:dyDescent="0.35">
      <c r="A1051" s="3" t="s">
        <v>541</v>
      </c>
      <c r="B1051" s="3" t="s">
        <v>1137</v>
      </c>
      <c r="C1051" s="84">
        <f>IF(COUNTIF(Table1[Tag Number], A1051), 1, 0)</f>
        <v>0</v>
      </c>
      <c r="D1051" s="85">
        <f>IF(COUNTIF(Table2[Tag Number], A1051), 1, 0)</f>
        <v>0</v>
      </c>
      <c r="E1051" s="86">
        <f>IF(COUNTIF(Table3[Tag Number], A1051), 1, 0)</f>
        <v>0</v>
      </c>
      <c r="F1051" s="86">
        <f>IF(COUNTIF(Table4[Tag Number], A1051), 1, 0)</f>
        <v>0</v>
      </c>
      <c r="G1051" s="87">
        <f t="shared" si="34"/>
        <v>0</v>
      </c>
      <c r="H1051" s="88" t="str" cm="1">
        <f t="array" ref="H1051">_xlfn.IFS(OR(_xlfn.XLOOKUP(A1051,Table1[Tag Number],Table1[Status],"-",0)="Dead",
        _xlfn.XLOOKUP(A1051,Table2[Tag Number],Table2[Status],"-",0)="Dead",
        _xlfn.XLOOKUP(A1051,Table3[Tag Number],Table3[Status],"-",0)="Dead",
        _xlfn.XLOOKUP(A1051,Table4[Tag Number],Table4[Status],"-",0)="Dead"),"Dead",
     OR(_xlfn.XLOOKUP(A1051,Table1[Tag Number],Table1[Status],"-",0)="Alive",
        _xlfn.XLOOKUP(A1051,Table2[Tag Number],Table2[Status],"-",0)="Alive",
        _xlfn.XLOOKUP(A1051,Table3[Tag Number],Table3[Status],"-",0)="Alive",
        _xlfn.XLOOKUP(A1051,Table4[Tag Number],Table4[Status],"-",0)="Alive"),"Alive",
     OR(_xlfn.XLOOKUP(A1051,Table1[Tag Number],Table1[Status],"-",0)="-",
        _xlfn.XLOOKUP(A1051,Table2[Tag Number],Table2[Status],"-",0)="-",
        _xlfn.XLOOKUP(A1051,Table3[Tag Number],Table3[Status],"-",0)="-",
        _xlfn.XLOOKUP(A1051,Table4[Tag Number],Table4[Status],"-",0)="-"),
   "-")</f>
        <v>-</v>
      </c>
      <c r="I1051" s="90"/>
      <c r="J1051" s="90"/>
      <c r="K1051" s="91"/>
      <c r="L1051" s="91"/>
      <c r="M1051" s="91"/>
      <c r="N1051" s="92"/>
      <c r="O1051" s="89"/>
      <c r="R1051" t="b">
        <f t="shared" si="33"/>
        <v>0</v>
      </c>
    </row>
    <row r="1052" spans="1:18" ht="15" thickBot="1" x14ac:dyDescent="0.35">
      <c r="A1052" s="2" t="s">
        <v>406</v>
      </c>
      <c r="B1052" s="2" t="s">
        <v>1137</v>
      </c>
      <c r="C1052" s="84">
        <f>IF(COUNTIF(Table1[Tag Number], A1052), 1, 0)</f>
        <v>0</v>
      </c>
      <c r="D1052" s="85">
        <f>IF(COUNTIF(Table2[Tag Number], A1052), 1, 0)</f>
        <v>0</v>
      </c>
      <c r="E1052" s="86">
        <f>IF(COUNTIF(Table3[Tag Number], A1052), 1, 0)</f>
        <v>0</v>
      </c>
      <c r="F1052" s="86">
        <f>IF(COUNTIF(Table4[Tag Number], A1052), 1, 0)</f>
        <v>0</v>
      </c>
      <c r="G1052" s="87">
        <f t="shared" si="34"/>
        <v>0</v>
      </c>
      <c r="H1052" s="88" t="str" cm="1">
        <f t="array" ref="H1052">_xlfn.IFS(OR(_xlfn.XLOOKUP(A1052,Table1[Tag Number],Table1[Status],"-",0)="Dead",
        _xlfn.XLOOKUP(A1052,Table2[Tag Number],Table2[Status],"-",0)="Dead",
        _xlfn.XLOOKUP(A1052,Table3[Tag Number],Table3[Status],"-",0)="Dead",
        _xlfn.XLOOKUP(A1052,Table4[Tag Number],Table4[Status],"-",0)="Dead"),"Dead",
     OR(_xlfn.XLOOKUP(A1052,Table1[Tag Number],Table1[Status],"-",0)="Alive",
        _xlfn.XLOOKUP(A1052,Table2[Tag Number],Table2[Status],"-",0)="Alive",
        _xlfn.XLOOKUP(A1052,Table3[Tag Number],Table3[Status],"-",0)="Alive",
        _xlfn.XLOOKUP(A1052,Table4[Tag Number],Table4[Status],"-",0)="Alive"),"Alive",
     OR(_xlfn.XLOOKUP(A1052,Table1[Tag Number],Table1[Status],"-",0)="-",
        _xlfn.XLOOKUP(A1052,Table2[Tag Number],Table2[Status],"-",0)="-",
        _xlfn.XLOOKUP(A1052,Table3[Tag Number],Table3[Status],"-",0)="-",
        _xlfn.XLOOKUP(A1052,Table4[Tag Number],Table4[Status],"-",0)="-"),
   "-")</f>
        <v>-</v>
      </c>
      <c r="I1052" s="90"/>
      <c r="J1052" s="90"/>
      <c r="K1052" s="91"/>
      <c r="L1052" s="91"/>
      <c r="M1052" s="91"/>
      <c r="N1052" s="92"/>
      <c r="O1052" s="89"/>
      <c r="R1052" t="b">
        <f t="shared" si="33"/>
        <v>0</v>
      </c>
    </row>
    <row r="1053" spans="1:18" ht="15" thickBot="1" x14ac:dyDescent="0.35">
      <c r="A1053" s="3" t="s">
        <v>246</v>
      </c>
      <c r="B1053" s="3" t="s">
        <v>1145</v>
      </c>
      <c r="C1053" s="84">
        <f>IF(COUNTIF(Table1[Tag Number], A1053), 1, 0)</f>
        <v>0</v>
      </c>
      <c r="D1053" s="85">
        <f>IF(COUNTIF(Table2[Tag Number], A1053), 1, 0)</f>
        <v>0</v>
      </c>
      <c r="E1053" s="86">
        <f>IF(COUNTIF(Table3[Tag Number], A1053), 1, 0)</f>
        <v>1</v>
      </c>
      <c r="F1053" s="86">
        <f>IF(COUNTIF(Table4[Tag Number], A1053), 1, 0)</f>
        <v>1</v>
      </c>
      <c r="G1053" s="87">
        <f t="shared" si="34"/>
        <v>2</v>
      </c>
      <c r="H1053" s="88" t="str" cm="1">
        <f t="array" ref="H1053">_xlfn.IFS(OR(_xlfn.XLOOKUP(A1053,Table1[Tag Number],Table1[Status],"-",0)="Dead",
        _xlfn.XLOOKUP(A1053,Table2[Tag Number],Table2[Status],"-",0)="Dead",
        _xlfn.XLOOKUP(A1053,Table3[Tag Number],Table3[Status],"-",0)="Dead",
        _xlfn.XLOOKUP(A1053,Table4[Tag Number],Table4[Status],"-",0)="Dead"),"Dead",
     OR(_xlfn.XLOOKUP(A1053,Table1[Tag Number],Table1[Status],"-",0)="Alive",
        _xlfn.XLOOKUP(A1053,Table2[Tag Number],Table2[Status],"-",0)="Alive",
        _xlfn.XLOOKUP(A1053,Table3[Tag Number],Table3[Status],"-",0)="Alive",
        _xlfn.XLOOKUP(A1053,Table4[Tag Number],Table4[Status],"-",0)="Alive"),"Alive",
     OR(_xlfn.XLOOKUP(A1053,Table1[Tag Number],Table1[Status],"-",0)="-",
        _xlfn.XLOOKUP(A1053,Table2[Tag Number],Table2[Status],"-",0)="-",
        _xlfn.XLOOKUP(A1053,Table3[Tag Number],Table3[Status],"-",0)="-",
        _xlfn.XLOOKUP(A1053,Table4[Tag Number],Table4[Status],"-",0)="-"),
   "-")</f>
        <v>Alive</v>
      </c>
      <c r="I1053" s="90"/>
      <c r="J1053" s="90"/>
      <c r="K1053" s="91"/>
      <c r="L1053" s="91"/>
      <c r="M1053" s="91"/>
      <c r="N1053" s="92"/>
      <c r="O1053" s="89"/>
      <c r="R1053" t="str">
        <f t="shared" si="33"/>
        <v>C062</v>
      </c>
    </row>
    <row r="1054" spans="1:18" ht="15" thickBot="1" x14ac:dyDescent="0.35">
      <c r="A1054" s="2" t="s">
        <v>1906</v>
      </c>
      <c r="B1054" s="2" t="s">
        <v>1145</v>
      </c>
      <c r="C1054" s="84">
        <f>IF(COUNTIF(Table1[Tag Number], A1054), 1, 0)</f>
        <v>0</v>
      </c>
      <c r="D1054" s="85">
        <f>IF(COUNTIF(Table2[Tag Number], A1054), 1, 0)</f>
        <v>0</v>
      </c>
      <c r="E1054" s="86">
        <f>IF(COUNTIF(Table3[Tag Number], A1054), 1, 0)</f>
        <v>0</v>
      </c>
      <c r="F1054" s="86">
        <f>IF(COUNTIF(Table4[Tag Number], A1054), 1, 0)</f>
        <v>0</v>
      </c>
      <c r="G1054" s="87">
        <f t="shared" si="34"/>
        <v>0</v>
      </c>
      <c r="H1054" s="88" t="str" cm="1">
        <f t="array" ref="H1054">_xlfn.IFS(OR(_xlfn.XLOOKUP(A1054,Table1[Tag Number],Table1[Status],"-",0)="Dead",
        _xlfn.XLOOKUP(A1054,Table2[Tag Number],Table2[Status],"-",0)="Dead",
        _xlfn.XLOOKUP(A1054,Table3[Tag Number],Table3[Status],"-",0)="Dead",
        _xlfn.XLOOKUP(A1054,Table4[Tag Number],Table4[Status],"-",0)="Dead"),"Dead",
     OR(_xlfn.XLOOKUP(A1054,Table1[Tag Number],Table1[Status],"-",0)="Alive",
        _xlfn.XLOOKUP(A1054,Table2[Tag Number],Table2[Status],"-",0)="Alive",
        _xlfn.XLOOKUP(A1054,Table3[Tag Number],Table3[Status],"-",0)="Alive",
        _xlfn.XLOOKUP(A1054,Table4[Tag Number],Table4[Status],"-",0)="Alive"),"Alive",
     OR(_xlfn.XLOOKUP(A1054,Table1[Tag Number],Table1[Status],"-",0)="-",
        _xlfn.XLOOKUP(A1054,Table2[Tag Number],Table2[Status],"-",0)="-",
        _xlfn.XLOOKUP(A1054,Table3[Tag Number],Table3[Status],"-",0)="-",
        _xlfn.XLOOKUP(A1054,Table4[Tag Number],Table4[Status],"-",0)="-"),
   "-")</f>
        <v>-</v>
      </c>
      <c r="I1054" s="90"/>
      <c r="J1054" s="90"/>
      <c r="K1054" s="91"/>
      <c r="L1054" s="91"/>
      <c r="M1054" s="91"/>
      <c r="N1054" s="92"/>
      <c r="O1054" s="89"/>
      <c r="R1054" t="b">
        <f t="shared" si="33"/>
        <v>0</v>
      </c>
    </row>
    <row r="1055" spans="1:18" ht="15" thickBot="1" x14ac:dyDescent="0.35">
      <c r="A1055" s="3" t="s">
        <v>1907</v>
      </c>
      <c r="B1055" s="3" t="s">
        <v>1145</v>
      </c>
      <c r="C1055" s="84">
        <f>IF(COUNTIF(Table1[Tag Number], A1055), 1, 0)</f>
        <v>0</v>
      </c>
      <c r="D1055" s="85">
        <f>IF(COUNTIF(Table2[Tag Number], A1055), 1, 0)</f>
        <v>0</v>
      </c>
      <c r="E1055" s="86">
        <f>IF(COUNTIF(Table3[Tag Number], A1055), 1, 0)</f>
        <v>0</v>
      </c>
      <c r="F1055" s="86">
        <f>IF(COUNTIF(Table4[Tag Number], A1055), 1, 0)</f>
        <v>0</v>
      </c>
      <c r="G1055" s="87">
        <f t="shared" si="34"/>
        <v>0</v>
      </c>
      <c r="H1055" s="88" t="str" cm="1">
        <f t="array" ref="H1055">_xlfn.IFS(OR(_xlfn.XLOOKUP(A1055,Table1[Tag Number],Table1[Status],"-",0)="Dead",
        _xlfn.XLOOKUP(A1055,Table2[Tag Number],Table2[Status],"-",0)="Dead",
        _xlfn.XLOOKUP(A1055,Table3[Tag Number],Table3[Status],"-",0)="Dead",
        _xlfn.XLOOKUP(A1055,Table4[Tag Number],Table4[Status],"-",0)="Dead"),"Dead",
     OR(_xlfn.XLOOKUP(A1055,Table1[Tag Number],Table1[Status],"-",0)="Alive",
        _xlfn.XLOOKUP(A1055,Table2[Tag Number],Table2[Status],"-",0)="Alive",
        _xlfn.XLOOKUP(A1055,Table3[Tag Number],Table3[Status],"-",0)="Alive",
        _xlfn.XLOOKUP(A1055,Table4[Tag Number],Table4[Status],"-",0)="Alive"),"Alive",
     OR(_xlfn.XLOOKUP(A1055,Table1[Tag Number],Table1[Status],"-",0)="-",
        _xlfn.XLOOKUP(A1055,Table2[Tag Number],Table2[Status],"-",0)="-",
        _xlfn.XLOOKUP(A1055,Table3[Tag Number],Table3[Status],"-",0)="-",
        _xlfn.XLOOKUP(A1055,Table4[Tag Number],Table4[Status],"-",0)="-"),
   "-")</f>
        <v>-</v>
      </c>
      <c r="I1055" s="90"/>
      <c r="J1055" s="90"/>
      <c r="K1055" s="91"/>
      <c r="L1055" s="91"/>
      <c r="M1055" s="91"/>
      <c r="N1055" s="92"/>
      <c r="O1055" s="89"/>
      <c r="R1055" t="b">
        <f t="shared" si="33"/>
        <v>0</v>
      </c>
    </row>
    <row r="1056" spans="1:18" ht="15" thickBot="1" x14ac:dyDescent="0.35">
      <c r="A1056" s="2" t="s">
        <v>1908</v>
      </c>
      <c r="B1056" s="2" t="s">
        <v>1137</v>
      </c>
      <c r="C1056" s="84">
        <f>IF(COUNTIF(Table1[Tag Number], A1056), 1, 0)</f>
        <v>0</v>
      </c>
      <c r="D1056" s="85">
        <f>IF(COUNTIF(Table2[Tag Number], A1056), 1, 0)</f>
        <v>0</v>
      </c>
      <c r="E1056" s="86">
        <f>IF(COUNTIF(Table3[Tag Number], A1056), 1, 0)</f>
        <v>0</v>
      </c>
      <c r="F1056" s="86">
        <f>IF(COUNTIF(Table4[Tag Number], A1056), 1, 0)</f>
        <v>0</v>
      </c>
      <c r="G1056" s="87">
        <f t="shared" si="34"/>
        <v>0</v>
      </c>
      <c r="H1056" s="88" t="str" cm="1">
        <f t="array" ref="H1056">_xlfn.IFS(OR(_xlfn.XLOOKUP(A1056,Table1[Tag Number],Table1[Status],"-",0)="Dead",
        _xlfn.XLOOKUP(A1056,Table2[Tag Number],Table2[Status],"-",0)="Dead",
        _xlfn.XLOOKUP(A1056,Table3[Tag Number],Table3[Status],"-",0)="Dead",
        _xlfn.XLOOKUP(A1056,Table4[Tag Number],Table4[Status],"-",0)="Dead"),"Dead",
     OR(_xlfn.XLOOKUP(A1056,Table1[Tag Number],Table1[Status],"-",0)="Alive",
        _xlfn.XLOOKUP(A1056,Table2[Tag Number],Table2[Status],"-",0)="Alive",
        _xlfn.XLOOKUP(A1056,Table3[Tag Number],Table3[Status],"-",0)="Alive",
        _xlfn.XLOOKUP(A1056,Table4[Tag Number],Table4[Status],"-",0)="Alive"),"Alive",
     OR(_xlfn.XLOOKUP(A1056,Table1[Tag Number],Table1[Status],"-",0)="-",
        _xlfn.XLOOKUP(A1056,Table2[Tag Number],Table2[Status],"-",0)="-",
        _xlfn.XLOOKUP(A1056,Table3[Tag Number],Table3[Status],"-",0)="-",
        _xlfn.XLOOKUP(A1056,Table4[Tag Number],Table4[Status],"-",0)="-"),
   "-")</f>
        <v>-</v>
      </c>
      <c r="I1056" s="90"/>
      <c r="J1056" s="90"/>
      <c r="K1056" s="91"/>
      <c r="L1056" s="91"/>
      <c r="M1056" s="91"/>
      <c r="N1056" s="92"/>
      <c r="O1056" s="89"/>
      <c r="R1056" t="b">
        <f t="shared" si="33"/>
        <v>0</v>
      </c>
    </row>
    <row r="1057" spans="1:18" ht="15" thickBot="1" x14ac:dyDescent="0.35">
      <c r="A1057" s="3" t="s">
        <v>543</v>
      </c>
      <c r="B1057" s="3" t="s">
        <v>1137</v>
      </c>
      <c r="C1057" s="84">
        <f>IF(COUNTIF(Table1[Tag Number], A1057), 1, 0)</f>
        <v>0</v>
      </c>
      <c r="D1057" s="85">
        <f>IF(COUNTIF(Table2[Tag Number], A1057), 1, 0)</f>
        <v>0</v>
      </c>
      <c r="E1057" s="86">
        <f>IF(COUNTIF(Table3[Tag Number], A1057), 1, 0)</f>
        <v>0</v>
      </c>
      <c r="F1057" s="86">
        <f>IF(COUNTIF(Table4[Tag Number], A1057), 1, 0)</f>
        <v>0</v>
      </c>
      <c r="G1057" s="87">
        <f t="shared" si="34"/>
        <v>0</v>
      </c>
      <c r="H1057" s="88" t="str" cm="1">
        <f t="array" ref="H1057">_xlfn.IFS(OR(_xlfn.XLOOKUP(A1057,Table1[Tag Number],Table1[Status],"-",0)="Dead",
        _xlfn.XLOOKUP(A1057,Table2[Tag Number],Table2[Status],"-",0)="Dead",
        _xlfn.XLOOKUP(A1057,Table3[Tag Number],Table3[Status],"-",0)="Dead",
        _xlfn.XLOOKUP(A1057,Table4[Tag Number],Table4[Status],"-",0)="Dead"),"Dead",
     OR(_xlfn.XLOOKUP(A1057,Table1[Tag Number],Table1[Status],"-",0)="Alive",
        _xlfn.XLOOKUP(A1057,Table2[Tag Number],Table2[Status],"-",0)="Alive",
        _xlfn.XLOOKUP(A1057,Table3[Tag Number],Table3[Status],"-",0)="Alive",
        _xlfn.XLOOKUP(A1057,Table4[Tag Number],Table4[Status],"-",0)="Alive"),"Alive",
     OR(_xlfn.XLOOKUP(A1057,Table1[Tag Number],Table1[Status],"-",0)="-",
        _xlfn.XLOOKUP(A1057,Table2[Tag Number],Table2[Status],"-",0)="-",
        _xlfn.XLOOKUP(A1057,Table3[Tag Number],Table3[Status],"-",0)="-",
        _xlfn.XLOOKUP(A1057,Table4[Tag Number],Table4[Status],"-",0)="-"),
   "-")</f>
        <v>-</v>
      </c>
      <c r="I1057" s="90"/>
      <c r="J1057" s="90"/>
      <c r="K1057" s="91"/>
      <c r="L1057" s="91"/>
      <c r="M1057" s="91"/>
      <c r="N1057" s="92"/>
      <c r="O1057" s="89"/>
      <c r="R1057" t="b">
        <f t="shared" si="33"/>
        <v>0</v>
      </c>
    </row>
    <row r="1058" spans="1:18" ht="15" thickBot="1" x14ac:dyDescent="0.35">
      <c r="A1058" s="2" t="s">
        <v>969</v>
      </c>
      <c r="B1058" s="2" t="s">
        <v>1137</v>
      </c>
      <c r="C1058" s="84">
        <f>IF(COUNTIF(Table1[Tag Number], A1058), 1, 0)</f>
        <v>0</v>
      </c>
      <c r="D1058" s="85">
        <f>IF(COUNTIF(Table2[Tag Number], A1058), 1, 0)</f>
        <v>0</v>
      </c>
      <c r="E1058" s="86">
        <f>IF(COUNTIF(Table3[Tag Number], A1058), 1, 0)</f>
        <v>0</v>
      </c>
      <c r="F1058" s="86">
        <f>IF(COUNTIF(Table4[Tag Number], A1058), 1, 0)</f>
        <v>0</v>
      </c>
      <c r="G1058" s="87">
        <f t="shared" si="34"/>
        <v>0</v>
      </c>
      <c r="H1058" s="88" t="str" cm="1">
        <f t="array" ref="H1058">_xlfn.IFS(OR(_xlfn.XLOOKUP(A1058,Table1[Tag Number],Table1[Status],"-",0)="Dead",
        _xlfn.XLOOKUP(A1058,Table2[Tag Number],Table2[Status],"-",0)="Dead",
        _xlfn.XLOOKUP(A1058,Table3[Tag Number],Table3[Status],"-",0)="Dead",
        _xlfn.XLOOKUP(A1058,Table4[Tag Number],Table4[Status],"-",0)="Dead"),"Dead",
     OR(_xlfn.XLOOKUP(A1058,Table1[Tag Number],Table1[Status],"-",0)="Alive",
        _xlfn.XLOOKUP(A1058,Table2[Tag Number],Table2[Status],"-",0)="Alive",
        _xlfn.XLOOKUP(A1058,Table3[Tag Number],Table3[Status],"-",0)="Alive",
        _xlfn.XLOOKUP(A1058,Table4[Tag Number],Table4[Status],"-",0)="Alive"),"Alive",
     OR(_xlfn.XLOOKUP(A1058,Table1[Tag Number],Table1[Status],"-",0)="-",
        _xlfn.XLOOKUP(A1058,Table2[Tag Number],Table2[Status],"-",0)="-",
        _xlfn.XLOOKUP(A1058,Table3[Tag Number],Table3[Status],"-",0)="-",
        _xlfn.XLOOKUP(A1058,Table4[Tag Number],Table4[Status],"-",0)="-"),
   "-")</f>
        <v>-</v>
      </c>
      <c r="I1058" s="90"/>
      <c r="J1058" s="90"/>
      <c r="K1058" s="91"/>
      <c r="L1058" s="91"/>
      <c r="M1058" s="91"/>
      <c r="N1058" s="92"/>
      <c r="O1058" s="89"/>
      <c r="R1058" t="b">
        <f t="shared" si="33"/>
        <v>0</v>
      </c>
    </row>
    <row r="1059" spans="1:18" ht="15" thickBot="1" x14ac:dyDescent="0.35">
      <c r="A1059" s="3" t="s">
        <v>270</v>
      </c>
      <c r="B1059" s="3" t="s">
        <v>1145</v>
      </c>
      <c r="C1059" s="84">
        <f>IF(COUNTIF(Table1[Tag Number], A1059), 1, 0)</f>
        <v>0</v>
      </c>
      <c r="D1059" s="85">
        <f>IF(COUNTIF(Table2[Tag Number], A1059), 1, 0)</f>
        <v>0</v>
      </c>
      <c r="E1059" s="86">
        <f>IF(COUNTIF(Table3[Tag Number], A1059), 1, 0)</f>
        <v>1</v>
      </c>
      <c r="F1059" s="86">
        <f>IF(COUNTIF(Table4[Tag Number], A1059), 1, 0)</f>
        <v>1</v>
      </c>
      <c r="G1059" s="87">
        <f t="shared" si="34"/>
        <v>2</v>
      </c>
      <c r="H1059" s="88" t="str" cm="1">
        <f t="array" ref="H1059">_xlfn.IFS(OR(_xlfn.XLOOKUP(A1059,Table1[Tag Number],Table1[Status],"-",0)="Dead",
        _xlfn.XLOOKUP(A1059,Table2[Tag Number],Table2[Status],"-",0)="Dead",
        _xlfn.XLOOKUP(A1059,Table3[Tag Number],Table3[Status],"-",0)="Dead",
        _xlfn.XLOOKUP(A1059,Table4[Tag Number],Table4[Status],"-",0)="Dead"),"Dead",
     OR(_xlfn.XLOOKUP(A1059,Table1[Tag Number],Table1[Status],"-",0)="Alive",
        _xlfn.XLOOKUP(A1059,Table2[Tag Number],Table2[Status],"-",0)="Alive",
        _xlfn.XLOOKUP(A1059,Table3[Tag Number],Table3[Status],"-",0)="Alive",
        _xlfn.XLOOKUP(A1059,Table4[Tag Number],Table4[Status],"-",0)="Alive"),"Alive",
     OR(_xlfn.XLOOKUP(A1059,Table1[Tag Number],Table1[Status],"-",0)="-",
        _xlfn.XLOOKUP(A1059,Table2[Tag Number],Table2[Status],"-",0)="-",
        _xlfn.XLOOKUP(A1059,Table3[Tag Number],Table3[Status],"-",0)="-",
        _xlfn.XLOOKUP(A1059,Table4[Tag Number],Table4[Status],"-",0)="-"),
   "-")</f>
        <v>Alive</v>
      </c>
      <c r="I1059" s="90"/>
      <c r="J1059" s="90"/>
      <c r="K1059" s="91"/>
      <c r="L1059" s="91"/>
      <c r="M1059" s="91"/>
      <c r="N1059" s="92"/>
      <c r="O1059" s="89"/>
      <c r="R1059" t="str">
        <f t="shared" si="33"/>
        <v>C068</v>
      </c>
    </row>
    <row r="1060" spans="1:18" ht="15" thickBot="1" x14ac:dyDescent="0.35">
      <c r="A1060" s="2" t="s">
        <v>1909</v>
      </c>
      <c r="B1060" s="2" t="s">
        <v>1145</v>
      </c>
      <c r="C1060" s="84">
        <f>IF(COUNTIF(Table1[Tag Number], A1060), 1, 0)</f>
        <v>0</v>
      </c>
      <c r="D1060" s="85">
        <f>IF(COUNTIF(Table2[Tag Number], A1060), 1, 0)</f>
        <v>0</v>
      </c>
      <c r="E1060" s="86">
        <f>IF(COUNTIF(Table3[Tag Number], A1060), 1, 0)</f>
        <v>0</v>
      </c>
      <c r="F1060" s="86">
        <f>IF(COUNTIF(Table4[Tag Number], A1060), 1, 0)</f>
        <v>0</v>
      </c>
      <c r="G1060" s="87">
        <f t="shared" si="34"/>
        <v>0</v>
      </c>
      <c r="H1060" s="88" t="str" cm="1">
        <f t="array" ref="H1060">_xlfn.IFS(OR(_xlfn.XLOOKUP(A1060,Table1[Tag Number],Table1[Status],"-",0)="Dead",
        _xlfn.XLOOKUP(A1060,Table2[Tag Number],Table2[Status],"-",0)="Dead",
        _xlfn.XLOOKUP(A1060,Table3[Tag Number],Table3[Status],"-",0)="Dead",
        _xlfn.XLOOKUP(A1060,Table4[Tag Number],Table4[Status],"-",0)="Dead"),"Dead",
     OR(_xlfn.XLOOKUP(A1060,Table1[Tag Number],Table1[Status],"-",0)="Alive",
        _xlfn.XLOOKUP(A1060,Table2[Tag Number],Table2[Status],"-",0)="Alive",
        _xlfn.XLOOKUP(A1060,Table3[Tag Number],Table3[Status],"-",0)="Alive",
        _xlfn.XLOOKUP(A1060,Table4[Tag Number],Table4[Status],"-",0)="Alive"),"Alive",
     OR(_xlfn.XLOOKUP(A1060,Table1[Tag Number],Table1[Status],"-",0)="-",
        _xlfn.XLOOKUP(A1060,Table2[Tag Number],Table2[Status],"-",0)="-",
        _xlfn.XLOOKUP(A1060,Table3[Tag Number],Table3[Status],"-",0)="-",
        _xlfn.XLOOKUP(A1060,Table4[Tag Number],Table4[Status],"-",0)="-"),
   "-")</f>
        <v>-</v>
      </c>
      <c r="I1060" s="90"/>
      <c r="J1060" s="90"/>
      <c r="K1060" s="91"/>
      <c r="L1060" s="91"/>
      <c r="M1060" s="91"/>
      <c r="N1060" s="92"/>
      <c r="O1060" s="89"/>
      <c r="R1060" t="b">
        <f t="shared" si="33"/>
        <v>0</v>
      </c>
    </row>
    <row r="1061" spans="1:18" ht="15" thickBot="1" x14ac:dyDescent="0.35">
      <c r="A1061" s="3" t="s">
        <v>1910</v>
      </c>
      <c r="B1061" s="3" t="s">
        <v>1145</v>
      </c>
      <c r="C1061" s="84">
        <f>IF(COUNTIF(Table1[Tag Number], A1061), 1, 0)</f>
        <v>0</v>
      </c>
      <c r="D1061" s="85">
        <f>IF(COUNTIF(Table2[Tag Number], A1061), 1, 0)</f>
        <v>0</v>
      </c>
      <c r="E1061" s="86">
        <f>IF(COUNTIF(Table3[Tag Number], A1061), 1, 0)</f>
        <v>0</v>
      </c>
      <c r="F1061" s="86">
        <f>IF(COUNTIF(Table4[Tag Number], A1061), 1, 0)</f>
        <v>0</v>
      </c>
      <c r="G1061" s="87">
        <f t="shared" si="34"/>
        <v>0</v>
      </c>
      <c r="H1061" s="88" t="str" cm="1">
        <f t="array" ref="H1061">_xlfn.IFS(OR(_xlfn.XLOOKUP(A1061,Table1[Tag Number],Table1[Status],"-",0)="Dead",
        _xlfn.XLOOKUP(A1061,Table2[Tag Number],Table2[Status],"-",0)="Dead",
        _xlfn.XLOOKUP(A1061,Table3[Tag Number],Table3[Status],"-",0)="Dead",
        _xlfn.XLOOKUP(A1061,Table4[Tag Number],Table4[Status],"-",0)="Dead"),"Dead",
     OR(_xlfn.XLOOKUP(A1061,Table1[Tag Number],Table1[Status],"-",0)="Alive",
        _xlfn.XLOOKUP(A1061,Table2[Tag Number],Table2[Status],"-",0)="Alive",
        _xlfn.XLOOKUP(A1061,Table3[Tag Number],Table3[Status],"-",0)="Alive",
        _xlfn.XLOOKUP(A1061,Table4[Tag Number],Table4[Status],"-",0)="Alive"),"Alive",
     OR(_xlfn.XLOOKUP(A1061,Table1[Tag Number],Table1[Status],"-",0)="-",
        _xlfn.XLOOKUP(A1061,Table2[Tag Number],Table2[Status],"-",0)="-",
        _xlfn.XLOOKUP(A1061,Table3[Tag Number],Table3[Status],"-",0)="-",
        _xlfn.XLOOKUP(A1061,Table4[Tag Number],Table4[Status],"-",0)="-"),
   "-")</f>
        <v>-</v>
      </c>
      <c r="I1061" s="90"/>
      <c r="J1061" s="90"/>
      <c r="K1061" s="91"/>
      <c r="L1061" s="91"/>
      <c r="M1061" s="91"/>
      <c r="N1061" s="92"/>
      <c r="O1061" s="89"/>
      <c r="R1061" t="b">
        <f t="shared" si="33"/>
        <v>0</v>
      </c>
    </row>
    <row r="1062" spans="1:18" ht="15" thickBot="1" x14ac:dyDescent="0.35">
      <c r="A1062" s="2" t="s">
        <v>322</v>
      </c>
      <c r="B1062" s="2" t="s">
        <v>1145</v>
      </c>
      <c r="C1062" s="84">
        <f>IF(COUNTIF(Table1[Tag Number], A1062), 1, 0)</f>
        <v>0</v>
      </c>
      <c r="D1062" s="85">
        <f>IF(COUNTIF(Table2[Tag Number], A1062), 1, 0)</f>
        <v>0</v>
      </c>
      <c r="E1062" s="86">
        <f>IF(COUNTIF(Table3[Tag Number], A1062), 1, 0)</f>
        <v>1</v>
      </c>
      <c r="F1062" s="86">
        <f>IF(COUNTIF(Table4[Tag Number], A1062), 1, 0)</f>
        <v>0</v>
      </c>
      <c r="G1062" s="87">
        <f t="shared" si="34"/>
        <v>1</v>
      </c>
      <c r="H1062" s="88" t="str" cm="1">
        <f t="array" ref="H1062">_xlfn.IFS(OR(_xlfn.XLOOKUP(A1062,Table1[Tag Number],Table1[Status],"-",0)="Dead",
        _xlfn.XLOOKUP(A1062,Table2[Tag Number],Table2[Status],"-",0)="Dead",
        _xlfn.XLOOKUP(A1062,Table3[Tag Number],Table3[Status],"-",0)="Dead",
        _xlfn.XLOOKUP(A1062,Table4[Tag Number],Table4[Status],"-",0)="Dead"),"Dead",
     OR(_xlfn.XLOOKUP(A1062,Table1[Tag Number],Table1[Status],"-",0)="Alive",
        _xlfn.XLOOKUP(A1062,Table2[Tag Number],Table2[Status],"-",0)="Alive",
        _xlfn.XLOOKUP(A1062,Table3[Tag Number],Table3[Status],"-",0)="Alive",
        _xlfn.XLOOKUP(A1062,Table4[Tag Number],Table4[Status],"-",0)="Alive"),"Alive",
     OR(_xlfn.XLOOKUP(A1062,Table1[Tag Number],Table1[Status],"-",0)="-",
        _xlfn.XLOOKUP(A1062,Table2[Tag Number],Table2[Status],"-",0)="-",
        _xlfn.XLOOKUP(A1062,Table3[Tag Number],Table3[Status],"-",0)="-",
        _xlfn.XLOOKUP(A1062,Table4[Tag Number],Table4[Status],"-",0)="-"),
   "-")</f>
        <v>Alive</v>
      </c>
      <c r="I1062" s="90"/>
      <c r="J1062" s="90"/>
      <c r="K1062" s="91"/>
      <c r="L1062" s="91"/>
      <c r="M1062" s="91"/>
      <c r="N1062" s="92"/>
      <c r="O1062" s="89"/>
      <c r="R1062" t="b">
        <f t="shared" si="33"/>
        <v>0</v>
      </c>
    </row>
    <row r="1063" spans="1:18" ht="15" thickBot="1" x14ac:dyDescent="0.35">
      <c r="A1063" s="3" t="s">
        <v>291</v>
      </c>
      <c r="B1063" s="3" t="s">
        <v>1145</v>
      </c>
      <c r="C1063" s="84">
        <f>IF(COUNTIF(Table1[Tag Number], A1063), 1, 0)</f>
        <v>0</v>
      </c>
      <c r="D1063" s="85">
        <f>IF(COUNTIF(Table2[Tag Number], A1063), 1, 0)</f>
        <v>1</v>
      </c>
      <c r="E1063" s="86">
        <f>IF(COUNTIF(Table3[Tag Number], A1063), 1, 0)</f>
        <v>0</v>
      </c>
      <c r="F1063" s="86">
        <f>IF(COUNTIF(Table4[Tag Number], A1063), 1, 0)</f>
        <v>0</v>
      </c>
      <c r="G1063" s="87">
        <f t="shared" si="34"/>
        <v>1</v>
      </c>
      <c r="H1063" s="88" t="str" cm="1">
        <f t="array" ref="H1063">_xlfn.IFS(OR(_xlfn.XLOOKUP(A1063,Table1[Tag Number],Table1[Status],"-",0)="Dead",
        _xlfn.XLOOKUP(A1063,Table2[Tag Number],Table2[Status],"-",0)="Dead",
        _xlfn.XLOOKUP(A1063,Table3[Tag Number],Table3[Status],"-",0)="Dead",
        _xlfn.XLOOKUP(A1063,Table4[Tag Number],Table4[Status],"-",0)="Dead"),"Dead",
     OR(_xlfn.XLOOKUP(A1063,Table1[Tag Number],Table1[Status],"-",0)="Alive",
        _xlfn.XLOOKUP(A1063,Table2[Tag Number],Table2[Status],"-",0)="Alive",
        _xlfn.XLOOKUP(A1063,Table3[Tag Number],Table3[Status],"-",0)="Alive",
        _xlfn.XLOOKUP(A1063,Table4[Tag Number],Table4[Status],"-",0)="Alive"),"Alive",
     OR(_xlfn.XLOOKUP(A1063,Table1[Tag Number],Table1[Status],"-",0)="-",
        _xlfn.XLOOKUP(A1063,Table2[Tag Number],Table2[Status],"-",0)="-",
        _xlfn.XLOOKUP(A1063,Table3[Tag Number],Table3[Status],"-",0)="-",
        _xlfn.XLOOKUP(A1063,Table4[Tag Number],Table4[Status],"-",0)="-"),
   "-")</f>
        <v>Dead</v>
      </c>
      <c r="I1063" s="90"/>
      <c r="J1063" s="90"/>
      <c r="K1063" s="91"/>
      <c r="L1063" s="91"/>
      <c r="M1063" s="91"/>
      <c r="N1063" s="92"/>
      <c r="O1063" s="89"/>
      <c r="R1063" t="b">
        <f t="shared" si="33"/>
        <v>0</v>
      </c>
    </row>
    <row r="1064" spans="1:18" ht="15" thickBot="1" x14ac:dyDescent="0.35">
      <c r="A1064" s="2" t="s">
        <v>708</v>
      </c>
      <c r="B1064" s="2" t="s">
        <v>1145</v>
      </c>
      <c r="C1064" s="84">
        <f>IF(COUNTIF(Table1[Tag Number], A1064), 1, 0)</f>
        <v>0</v>
      </c>
      <c r="D1064" s="85">
        <f>IF(COUNTIF(Table2[Tag Number], A1064), 1, 0)</f>
        <v>0</v>
      </c>
      <c r="E1064" s="86">
        <f>IF(COUNTIF(Table3[Tag Number], A1064), 1, 0)</f>
        <v>0</v>
      </c>
      <c r="F1064" s="86">
        <f>IF(COUNTIF(Table4[Tag Number], A1064), 1, 0)</f>
        <v>0</v>
      </c>
      <c r="G1064" s="87">
        <f t="shared" si="34"/>
        <v>0</v>
      </c>
      <c r="H1064" s="88" t="str" cm="1">
        <f t="array" ref="H1064">_xlfn.IFS(OR(_xlfn.XLOOKUP(A1064,Table1[Tag Number],Table1[Status],"-",0)="Dead",
        _xlfn.XLOOKUP(A1064,Table2[Tag Number],Table2[Status],"-",0)="Dead",
        _xlfn.XLOOKUP(A1064,Table3[Tag Number],Table3[Status],"-",0)="Dead",
        _xlfn.XLOOKUP(A1064,Table4[Tag Number],Table4[Status],"-",0)="Dead"),"Dead",
     OR(_xlfn.XLOOKUP(A1064,Table1[Tag Number],Table1[Status],"-",0)="Alive",
        _xlfn.XLOOKUP(A1064,Table2[Tag Number],Table2[Status],"-",0)="Alive",
        _xlfn.XLOOKUP(A1064,Table3[Tag Number],Table3[Status],"-",0)="Alive",
        _xlfn.XLOOKUP(A1064,Table4[Tag Number],Table4[Status],"-",0)="Alive"),"Alive",
     OR(_xlfn.XLOOKUP(A1064,Table1[Tag Number],Table1[Status],"-",0)="-",
        _xlfn.XLOOKUP(A1064,Table2[Tag Number],Table2[Status],"-",0)="-",
        _xlfn.XLOOKUP(A1064,Table3[Tag Number],Table3[Status],"-",0)="-",
        _xlfn.XLOOKUP(A1064,Table4[Tag Number],Table4[Status],"-",0)="-"),
   "-")</f>
        <v>-</v>
      </c>
      <c r="I1064" s="90"/>
      <c r="J1064" s="90"/>
      <c r="K1064" s="91"/>
      <c r="L1064" s="91"/>
      <c r="M1064" s="91"/>
      <c r="N1064" s="92"/>
      <c r="O1064" s="89"/>
      <c r="R1064" t="b">
        <f t="shared" si="33"/>
        <v>0</v>
      </c>
    </row>
    <row r="1065" spans="1:18" ht="15" thickBot="1" x14ac:dyDescent="0.35">
      <c r="A1065" s="3" t="s">
        <v>1911</v>
      </c>
      <c r="B1065" s="3" t="s">
        <v>1145</v>
      </c>
      <c r="C1065" s="84">
        <f>IF(COUNTIF(Table1[Tag Number], A1065), 1, 0)</f>
        <v>0</v>
      </c>
      <c r="D1065" s="85">
        <f>IF(COUNTIF(Table2[Tag Number], A1065), 1, 0)</f>
        <v>0</v>
      </c>
      <c r="E1065" s="86">
        <f>IF(COUNTIF(Table3[Tag Number], A1065), 1, 0)</f>
        <v>0</v>
      </c>
      <c r="F1065" s="86">
        <f>IF(COUNTIF(Table4[Tag Number], A1065), 1, 0)</f>
        <v>0</v>
      </c>
      <c r="G1065" s="87">
        <f t="shared" si="34"/>
        <v>0</v>
      </c>
      <c r="H1065" s="88" t="str" cm="1">
        <f t="array" ref="H1065">_xlfn.IFS(OR(_xlfn.XLOOKUP(A1065,Table1[Tag Number],Table1[Status],"-",0)="Dead",
        _xlfn.XLOOKUP(A1065,Table2[Tag Number],Table2[Status],"-",0)="Dead",
        _xlfn.XLOOKUP(A1065,Table3[Tag Number],Table3[Status],"-",0)="Dead",
        _xlfn.XLOOKUP(A1065,Table4[Tag Number],Table4[Status],"-",0)="Dead"),"Dead",
     OR(_xlfn.XLOOKUP(A1065,Table1[Tag Number],Table1[Status],"-",0)="Alive",
        _xlfn.XLOOKUP(A1065,Table2[Tag Number],Table2[Status],"-",0)="Alive",
        _xlfn.XLOOKUP(A1065,Table3[Tag Number],Table3[Status],"-",0)="Alive",
        _xlfn.XLOOKUP(A1065,Table4[Tag Number],Table4[Status],"-",0)="Alive"),"Alive",
     OR(_xlfn.XLOOKUP(A1065,Table1[Tag Number],Table1[Status],"-",0)="-",
        _xlfn.XLOOKUP(A1065,Table2[Tag Number],Table2[Status],"-",0)="-",
        _xlfn.XLOOKUP(A1065,Table3[Tag Number],Table3[Status],"-",0)="-",
        _xlfn.XLOOKUP(A1065,Table4[Tag Number],Table4[Status],"-",0)="-"),
   "-")</f>
        <v>-</v>
      </c>
      <c r="I1065" s="90"/>
      <c r="J1065" s="90"/>
      <c r="K1065" s="91"/>
      <c r="L1065" s="91"/>
      <c r="M1065" s="91"/>
      <c r="N1065" s="92"/>
      <c r="O1065" s="89"/>
      <c r="R1065" t="b">
        <f t="shared" si="33"/>
        <v>0</v>
      </c>
    </row>
    <row r="1066" spans="1:18" ht="15" thickBot="1" x14ac:dyDescent="0.35">
      <c r="A1066" s="2" t="s">
        <v>247</v>
      </c>
      <c r="B1066" s="2" t="s">
        <v>1145</v>
      </c>
      <c r="C1066" s="84">
        <f>IF(COUNTIF(Table1[Tag Number], A1066), 1, 0)</f>
        <v>1</v>
      </c>
      <c r="D1066" s="85">
        <f>IF(COUNTIF(Table2[Tag Number], A1066), 1, 0)</f>
        <v>0</v>
      </c>
      <c r="E1066" s="86">
        <f>IF(COUNTIF(Table3[Tag Number], A1066), 1, 0)</f>
        <v>0</v>
      </c>
      <c r="F1066" s="86">
        <f>IF(COUNTIF(Table4[Tag Number], A1066), 1, 0)</f>
        <v>0</v>
      </c>
      <c r="G1066" s="87">
        <f t="shared" si="34"/>
        <v>1</v>
      </c>
      <c r="H1066" s="88" t="str" cm="1">
        <f t="array" ref="H1066">_xlfn.IFS(OR(_xlfn.XLOOKUP(A1066,Table1[Tag Number],Table1[Status],"-",0)="Dead",
        _xlfn.XLOOKUP(A1066,Table2[Tag Number],Table2[Status],"-",0)="Dead",
        _xlfn.XLOOKUP(A1066,Table3[Tag Number],Table3[Status],"-",0)="Dead",
        _xlfn.XLOOKUP(A1066,Table4[Tag Number],Table4[Status],"-",0)="Dead"),"Dead",
     OR(_xlfn.XLOOKUP(A1066,Table1[Tag Number],Table1[Status],"-",0)="Alive",
        _xlfn.XLOOKUP(A1066,Table2[Tag Number],Table2[Status],"-",0)="Alive",
        _xlfn.XLOOKUP(A1066,Table3[Tag Number],Table3[Status],"-",0)="Alive",
        _xlfn.XLOOKUP(A1066,Table4[Tag Number],Table4[Status],"-",0)="Alive"),"Alive",
     OR(_xlfn.XLOOKUP(A1066,Table1[Tag Number],Table1[Status],"-",0)="-",
        _xlfn.XLOOKUP(A1066,Table2[Tag Number],Table2[Status],"-",0)="-",
        _xlfn.XLOOKUP(A1066,Table3[Tag Number],Table3[Status],"-",0)="-",
        _xlfn.XLOOKUP(A1066,Table4[Tag Number],Table4[Status],"-",0)="-"),
   "-")</f>
        <v>Dead</v>
      </c>
      <c r="I1066" s="90"/>
      <c r="J1066" s="90"/>
      <c r="K1066" s="91"/>
      <c r="L1066" s="91"/>
      <c r="M1066" s="91"/>
      <c r="N1066" s="92"/>
      <c r="O1066" s="89"/>
      <c r="R1066" t="b">
        <f t="shared" si="33"/>
        <v>0</v>
      </c>
    </row>
    <row r="1067" spans="1:18" ht="15" thickBot="1" x14ac:dyDescent="0.35">
      <c r="A1067" s="3" t="s">
        <v>619</v>
      </c>
      <c r="B1067" s="3" t="s">
        <v>1137</v>
      </c>
      <c r="C1067" s="84">
        <f>IF(COUNTIF(Table1[Tag Number], A1067), 1, 0)</f>
        <v>0</v>
      </c>
      <c r="D1067" s="85">
        <f>IF(COUNTIF(Table2[Tag Number], A1067), 1, 0)</f>
        <v>0</v>
      </c>
      <c r="E1067" s="86">
        <f>IF(COUNTIF(Table3[Tag Number], A1067), 1, 0)</f>
        <v>0</v>
      </c>
      <c r="F1067" s="86">
        <f>IF(COUNTIF(Table4[Tag Number], A1067), 1, 0)</f>
        <v>0</v>
      </c>
      <c r="G1067" s="87">
        <f t="shared" si="34"/>
        <v>0</v>
      </c>
      <c r="H1067" s="88" t="str" cm="1">
        <f t="array" ref="H1067">_xlfn.IFS(OR(_xlfn.XLOOKUP(A1067,Table1[Tag Number],Table1[Status],"-",0)="Dead",
        _xlfn.XLOOKUP(A1067,Table2[Tag Number],Table2[Status],"-",0)="Dead",
        _xlfn.XLOOKUP(A1067,Table3[Tag Number],Table3[Status],"-",0)="Dead",
        _xlfn.XLOOKUP(A1067,Table4[Tag Number],Table4[Status],"-",0)="Dead"),"Dead",
     OR(_xlfn.XLOOKUP(A1067,Table1[Tag Number],Table1[Status],"-",0)="Alive",
        _xlfn.XLOOKUP(A1067,Table2[Tag Number],Table2[Status],"-",0)="Alive",
        _xlfn.XLOOKUP(A1067,Table3[Tag Number],Table3[Status],"-",0)="Alive",
        _xlfn.XLOOKUP(A1067,Table4[Tag Number],Table4[Status],"-",0)="Alive"),"Alive",
     OR(_xlfn.XLOOKUP(A1067,Table1[Tag Number],Table1[Status],"-",0)="-",
        _xlfn.XLOOKUP(A1067,Table2[Tag Number],Table2[Status],"-",0)="-",
        _xlfn.XLOOKUP(A1067,Table3[Tag Number],Table3[Status],"-",0)="-",
        _xlfn.XLOOKUP(A1067,Table4[Tag Number],Table4[Status],"-",0)="-"),
   "-")</f>
        <v>-</v>
      </c>
      <c r="I1067" s="90"/>
      <c r="J1067" s="90"/>
      <c r="K1067" s="91"/>
      <c r="L1067" s="91"/>
      <c r="M1067" s="91"/>
      <c r="N1067" s="92"/>
      <c r="O1067" s="89"/>
      <c r="R1067" t="b">
        <f t="shared" si="33"/>
        <v>0</v>
      </c>
    </row>
    <row r="1068" spans="1:18" ht="15" thickBot="1" x14ac:dyDescent="0.35">
      <c r="A1068" s="2" t="s">
        <v>625</v>
      </c>
      <c r="B1068" s="2" t="s">
        <v>1137</v>
      </c>
      <c r="C1068" s="84">
        <f>IF(COUNTIF(Table1[Tag Number], A1068), 1, 0)</f>
        <v>0</v>
      </c>
      <c r="D1068" s="85">
        <f>IF(COUNTIF(Table2[Tag Number], A1068), 1, 0)</f>
        <v>0</v>
      </c>
      <c r="E1068" s="86">
        <f>IF(COUNTIF(Table3[Tag Number], A1068), 1, 0)</f>
        <v>0</v>
      </c>
      <c r="F1068" s="86">
        <f>IF(COUNTIF(Table4[Tag Number], A1068), 1, 0)</f>
        <v>0</v>
      </c>
      <c r="G1068" s="87">
        <f t="shared" si="34"/>
        <v>0</v>
      </c>
      <c r="H1068" s="88" t="str" cm="1">
        <f t="array" ref="H1068">_xlfn.IFS(OR(_xlfn.XLOOKUP(A1068,Table1[Tag Number],Table1[Status],"-",0)="Dead",
        _xlfn.XLOOKUP(A1068,Table2[Tag Number],Table2[Status],"-",0)="Dead",
        _xlfn.XLOOKUP(A1068,Table3[Tag Number],Table3[Status],"-",0)="Dead",
        _xlfn.XLOOKUP(A1068,Table4[Tag Number],Table4[Status],"-",0)="Dead"),"Dead",
     OR(_xlfn.XLOOKUP(A1068,Table1[Tag Number],Table1[Status],"-",0)="Alive",
        _xlfn.XLOOKUP(A1068,Table2[Tag Number],Table2[Status],"-",0)="Alive",
        _xlfn.XLOOKUP(A1068,Table3[Tag Number],Table3[Status],"-",0)="Alive",
        _xlfn.XLOOKUP(A1068,Table4[Tag Number],Table4[Status],"-",0)="Alive"),"Alive",
     OR(_xlfn.XLOOKUP(A1068,Table1[Tag Number],Table1[Status],"-",0)="-",
        _xlfn.XLOOKUP(A1068,Table2[Tag Number],Table2[Status],"-",0)="-",
        _xlfn.XLOOKUP(A1068,Table3[Tag Number],Table3[Status],"-",0)="-",
        _xlfn.XLOOKUP(A1068,Table4[Tag Number],Table4[Status],"-",0)="-"),
   "-")</f>
        <v>-</v>
      </c>
      <c r="I1068" s="90"/>
      <c r="J1068" s="90"/>
      <c r="K1068" s="91"/>
      <c r="L1068" s="91"/>
      <c r="M1068" s="91"/>
      <c r="N1068" s="92"/>
      <c r="O1068" s="89"/>
      <c r="R1068" t="b">
        <f t="shared" si="33"/>
        <v>0</v>
      </c>
    </row>
    <row r="1069" spans="1:18" ht="15" thickBot="1" x14ac:dyDescent="0.35">
      <c r="A1069" s="3" t="s">
        <v>1912</v>
      </c>
      <c r="B1069" s="3" t="s">
        <v>1137</v>
      </c>
      <c r="C1069" s="84">
        <f>IF(COUNTIF(Table1[Tag Number], A1069), 1, 0)</f>
        <v>0</v>
      </c>
      <c r="D1069" s="85">
        <f>IF(COUNTIF(Table2[Tag Number], A1069), 1, 0)</f>
        <v>0</v>
      </c>
      <c r="E1069" s="86">
        <f>IF(COUNTIF(Table3[Tag Number], A1069), 1, 0)</f>
        <v>0</v>
      </c>
      <c r="F1069" s="86">
        <f>IF(COUNTIF(Table4[Tag Number], A1069), 1, 0)</f>
        <v>0</v>
      </c>
      <c r="G1069" s="87">
        <f t="shared" si="34"/>
        <v>0</v>
      </c>
      <c r="H1069" s="88" t="str" cm="1">
        <f t="array" ref="H1069">_xlfn.IFS(OR(_xlfn.XLOOKUP(A1069,Table1[Tag Number],Table1[Status],"-",0)="Dead",
        _xlfn.XLOOKUP(A1069,Table2[Tag Number],Table2[Status],"-",0)="Dead",
        _xlfn.XLOOKUP(A1069,Table3[Tag Number],Table3[Status],"-",0)="Dead",
        _xlfn.XLOOKUP(A1069,Table4[Tag Number],Table4[Status],"-",0)="Dead"),"Dead",
     OR(_xlfn.XLOOKUP(A1069,Table1[Tag Number],Table1[Status],"-",0)="Alive",
        _xlfn.XLOOKUP(A1069,Table2[Tag Number],Table2[Status],"-",0)="Alive",
        _xlfn.XLOOKUP(A1069,Table3[Tag Number],Table3[Status],"-",0)="Alive",
        _xlfn.XLOOKUP(A1069,Table4[Tag Number],Table4[Status],"-",0)="Alive"),"Alive",
     OR(_xlfn.XLOOKUP(A1069,Table1[Tag Number],Table1[Status],"-",0)="-",
        _xlfn.XLOOKUP(A1069,Table2[Tag Number],Table2[Status],"-",0)="-",
        _xlfn.XLOOKUP(A1069,Table3[Tag Number],Table3[Status],"-",0)="-",
        _xlfn.XLOOKUP(A1069,Table4[Tag Number],Table4[Status],"-",0)="-"),
   "-")</f>
        <v>-</v>
      </c>
      <c r="I1069" s="90"/>
      <c r="J1069" s="90"/>
      <c r="K1069" s="91"/>
      <c r="L1069" s="91"/>
      <c r="M1069" s="91"/>
      <c r="N1069" s="92"/>
      <c r="O1069" s="89"/>
      <c r="R1069" t="b">
        <f t="shared" si="33"/>
        <v>0</v>
      </c>
    </row>
    <row r="1070" spans="1:18" ht="15" thickBot="1" x14ac:dyDescent="0.35">
      <c r="A1070" s="2" t="s">
        <v>399</v>
      </c>
      <c r="B1070" s="2" t="s">
        <v>1137</v>
      </c>
      <c r="C1070" s="84">
        <f>IF(COUNTIF(Table1[Tag Number], A1070), 1, 0)</f>
        <v>0</v>
      </c>
      <c r="D1070" s="85">
        <f>IF(COUNTIF(Table2[Tag Number], A1070), 1, 0)</f>
        <v>0</v>
      </c>
      <c r="E1070" s="86">
        <f>IF(COUNTIF(Table3[Tag Number], A1070), 1, 0)</f>
        <v>0</v>
      </c>
      <c r="F1070" s="86">
        <f>IF(COUNTIF(Table4[Tag Number], A1070), 1, 0)</f>
        <v>0</v>
      </c>
      <c r="G1070" s="87">
        <f t="shared" si="34"/>
        <v>0</v>
      </c>
      <c r="H1070" s="88" t="str" cm="1">
        <f t="array" ref="H1070">_xlfn.IFS(OR(_xlfn.XLOOKUP(A1070,Table1[Tag Number],Table1[Status],"-",0)="Dead",
        _xlfn.XLOOKUP(A1070,Table2[Tag Number],Table2[Status],"-",0)="Dead",
        _xlfn.XLOOKUP(A1070,Table3[Tag Number],Table3[Status],"-",0)="Dead",
        _xlfn.XLOOKUP(A1070,Table4[Tag Number],Table4[Status],"-",0)="Dead"),"Dead",
     OR(_xlfn.XLOOKUP(A1070,Table1[Tag Number],Table1[Status],"-",0)="Alive",
        _xlfn.XLOOKUP(A1070,Table2[Tag Number],Table2[Status],"-",0)="Alive",
        _xlfn.XLOOKUP(A1070,Table3[Tag Number],Table3[Status],"-",0)="Alive",
        _xlfn.XLOOKUP(A1070,Table4[Tag Number],Table4[Status],"-",0)="Alive"),"Alive",
     OR(_xlfn.XLOOKUP(A1070,Table1[Tag Number],Table1[Status],"-",0)="-",
        _xlfn.XLOOKUP(A1070,Table2[Tag Number],Table2[Status],"-",0)="-",
        _xlfn.XLOOKUP(A1070,Table3[Tag Number],Table3[Status],"-",0)="-",
        _xlfn.XLOOKUP(A1070,Table4[Tag Number],Table4[Status],"-",0)="-"),
   "-")</f>
        <v>-</v>
      </c>
      <c r="I1070" s="90"/>
      <c r="J1070" s="90"/>
      <c r="K1070" s="91"/>
      <c r="L1070" s="91"/>
      <c r="M1070" s="91"/>
      <c r="N1070" s="92"/>
      <c r="O1070" s="89"/>
      <c r="R1070" t="b">
        <f t="shared" si="33"/>
        <v>0</v>
      </c>
    </row>
    <row r="1071" spans="1:18" ht="15" thickBot="1" x14ac:dyDescent="0.35">
      <c r="A1071" s="3" t="s">
        <v>524</v>
      </c>
      <c r="B1071" s="3" t="s">
        <v>1137</v>
      </c>
      <c r="C1071" s="84">
        <f>IF(COUNTIF(Table1[Tag Number], A1071), 1, 0)</f>
        <v>0</v>
      </c>
      <c r="D1071" s="85">
        <f>IF(COUNTIF(Table2[Tag Number], A1071), 1, 0)</f>
        <v>0</v>
      </c>
      <c r="E1071" s="86">
        <f>IF(COUNTIF(Table3[Tag Number], A1071), 1, 0)</f>
        <v>0</v>
      </c>
      <c r="F1071" s="86">
        <f>IF(COUNTIF(Table4[Tag Number], A1071), 1, 0)</f>
        <v>0</v>
      </c>
      <c r="G1071" s="87">
        <f t="shared" si="34"/>
        <v>0</v>
      </c>
      <c r="H1071" s="88" t="str" cm="1">
        <f t="array" ref="H1071">_xlfn.IFS(OR(_xlfn.XLOOKUP(A1071,Table1[Tag Number],Table1[Status],"-",0)="Dead",
        _xlfn.XLOOKUP(A1071,Table2[Tag Number],Table2[Status],"-",0)="Dead",
        _xlfn.XLOOKUP(A1071,Table3[Tag Number],Table3[Status],"-",0)="Dead",
        _xlfn.XLOOKUP(A1071,Table4[Tag Number],Table4[Status],"-",0)="Dead"),"Dead",
     OR(_xlfn.XLOOKUP(A1071,Table1[Tag Number],Table1[Status],"-",0)="Alive",
        _xlfn.XLOOKUP(A1071,Table2[Tag Number],Table2[Status],"-",0)="Alive",
        _xlfn.XLOOKUP(A1071,Table3[Tag Number],Table3[Status],"-",0)="Alive",
        _xlfn.XLOOKUP(A1071,Table4[Tag Number],Table4[Status],"-",0)="Alive"),"Alive",
     OR(_xlfn.XLOOKUP(A1071,Table1[Tag Number],Table1[Status],"-",0)="-",
        _xlfn.XLOOKUP(A1071,Table2[Tag Number],Table2[Status],"-",0)="-",
        _xlfn.XLOOKUP(A1071,Table3[Tag Number],Table3[Status],"-",0)="-",
        _xlfn.XLOOKUP(A1071,Table4[Tag Number],Table4[Status],"-",0)="-"),
   "-")</f>
        <v>-</v>
      </c>
      <c r="I1071" s="90"/>
      <c r="J1071" s="90"/>
      <c r="K1071" s="91"/>
      <c r="L1071" s="91"/>
      <c r="M1071" s="91"/>
      <c r="N1071" s="92"/>
      <c r="O1071" s="89"/>
      <c r="R1071" t="b">
        <f t="shared" si="33"/>
        <v>0</v>
      </c>
    </row>
    <row r="1072" spans="1:18" ht="15" thickBot="1" x14ac:dyDescent="0.35">
      <c r="A1072" s="2" t="s">
        <v>1913</v>
      </c>
      <c r="B1072" s="2" t="s">
        <v>1145</v>
      </c>
      <c r="C1072" s="84">
        <f>IF(COUNTIF(Table1[Tag Number], A1072), 1, 0)</f>
        <v>0</v>
      </c>
      <c r="D1072" s="85">
        <f>IF(COUNTIF(Table2[Tag Number], A1072), 1, 0)</f>
        <v>0</v>
      </c>
      <c r="E1072" s="86">
        <f>IF(COUNTIF(Table3[Tag Number], A1072), 1, 0)</f>
        <v>0</v>
      </c>
      <c r="F1072" s="86">
        <f>IF(COUNTIF(Table4[Tag Number], A1072), 1, 0)</f>
        <v>0</v>
      </c>
      <c r="G1072" s="87">
        <f t="shared" si="34"/>
        <v>0</v>
      </c>
      <c r="H1072" s="88" t="str" cm="1">
        <f t="array" ref="H1072">_xlfn.IFS(OR(_xlfn.XLOOKUP(A1072,Table1[Tag Number],Table1[Status],"-",0)="Dead",
        _xlfn.XLOOKUP(A1072,Table2[Tag Number],Table2[Status],"-",0)="Dead",
        _xlfn.XLOOKUP(A1072,Table3[Tag Number],Table3[Status],"-",0)="Dead",
        _xlfn.XLOOKUP(A1072,Table4[Tag Number],Table4[Status],"-",0)="Dead"),"Dead",
     OR(_xlfn.XLOOKUP(A1072,Table1[Tag Number],Table1[Status],"-",0)="Alive",
        _xlfn.XLOOKUP(A1072,Table2[Tag Number],Table2[Status],"-",0)="Alive",
        _xlfn.XLOOKUP(A1072,Table3[Tag Number],Table3[Status],"-",0)="Alive",
        _xlfn.XLOOKUP(A1072,Table4[Tag Number],Table4[Status],"-",0)="Alive"),"Alive",
     OR(_xlfn.XLOOKUP(A1072,Table1[Tag Number],Table1[Status],"-",0)="-",
        _xlfn.XLOOKUP(A1072,Table2[Tag Number],Table2[Status],"-",0)="-",
        _xlfn.XLOOKUP(A1072,Table3[Tag Number],Table3[Status],"-",0)="-",
        _xlfn.XLOOKUP(A1072,Table4[Tag Number],Table4[Status],"-",0)="-"),
   "-")</f>
        <v>-</v>
      </c>
      <c r="I1072" s="90"/>
      <c r="J1072" s="90"/>
      <c r="K1072" s="91"/>
      <c r="L1072" s="91"/>
      <c r="M1072" s="91"/>
      <c r="N1072" s="92"/>
      <c r="O1072" s="89"/>
      <c r="R1072" t="b">
        <f t="shared" si="33"/>
        <v>0</v>
      </c>
    </row>
    <row r="1073" spans="1:18" ht="15" thickBot="1" x14ac:dyDescent="0.35">
      <c r="A1073" s="3" t="s">
        <v>1914</v>
      </c>
      <c r="B1073" s="3" t="s">
        <v>1145</v>
      </c>
      <c r="C1073" s="84">
        <f>IF(COUNTIF(Table1[Tag Number], A1073), 1, 0)</f>
        <v>0</v>
      </c>
      <c r="D1073" s="85">
        <f>IF(COUNTIF(Table2[Tag Number], A1073), 1, 0)</f>
        <v>0</v>
      </c>
      <c r="E1073" s="86">
        <f>IF(COUNTIF(Table3[Tag Number], A1073), 1, 0)</f>
        <v>0</v>
      </c>
      <c r="F1073" s="86">
        <f>IF(COUNTIF(Table4[Tag Number], A1073), 1, 0)</f>
        <v>0</v>
      </c>
      <c r="G1073" s="87">
        <f t="shared" si="34"/>
        <v>0</v>
      </c>
      <c r="H1073" s="88" t="str" cm="1">
        <f t="array" ref="H1073">_xlfn.IFS(OR(_xlfn.XLOOKUP(A1073,Table1[Tag Number],Table1[Status],"-",0)="Dead",
        _xlfn.XLOOKUP(A1073,Table2[Tag Number],Table2[Status],"-",0)="Dead",
        _xlfn.XLOOKUP(A1073,Table3[Tag Number],Table3[Status],"-",0)="Dead",
        _xlfn.XLOOKUP(A1073,Table4[Tag Number],Table4[Status],"-",0)="Dead"),"Dead",
     OR(_xlfn.XLOOKUP(A1073,Table1[Tag Number],Table1[Status],"-",0)="Alive",
        _xlfn.XLOOKUP(A1073,Table2[Tag Number],Table2[Status],"-",0)="Alive",
        _xlfn.XLOOKUP(A1073,Table3[Tag Number],Table3[Status],"-",0)="Alive",
        _xlfn.XLOOKUP(A1073,Table4[Tag Number],Table4[Status],"-",0)="Alive"),"Alive",
     OR(_xlfn.XLOOKUP(A1073,Table1[Tag Number],Table1[Status],"-",0)="-",
        _xlfn.XLOOKUP(A1073,Table2[Tag Number],Table2[Status],"-",0)="-",
        _xlfn.XLOOKUP(A1073,Table3[Tag Number],Table3[Status],"-",0)="-",
        _xlfn.XLOOKUP(A1073,Table4[Tag Number],Table4[Status],"-",0)="-"),
   "-")</f>
        <v>-</v>
      </c>
      <c r="I1073" s="90"/>
      <c r="J1073" s="90"/>
      <c r="K1073" s="91"/>
      <c r="L1073" s="91"/>
      <c r="M1073" s="91"/>
      <c r="N1073" s="92"/>
      <c r="O1073" s="89"/>
      <c r="R1073" t="b">
        <f t="shared" si="33"/>
        <v>0</v>
      </c>
    </row>
    <row r="1074" spans="1:18" ht="15" thickBot="1" x14ac:dyDescent="0.35">
      <c r="A1074" s="2" t="s">
        <v>959</v>
      </c>
      <c r="B1074" s="2" t="s">
        <v>1137</v>
      </c>
      <c r="C1074" s="84">
        <f>IF(COUNTIF(Table1[Tag Number], A1074), 1, 0)</f>
        <v>0</v>
      </c>
      <c r="D1074" s="85">
        <f>IF(COUNTIF(Table2[Tag Number], A1074), 1, 0)</f>
        <v>0</v>
      </c>
      <c r="E1074" s="86">
        <f>IF(COUNTIF(Table3[Tag Number], A1074), 1, 0)</f>
        <v>0</v>
      </c>
      <c r="F1074" s="86">
        <f>IF(COUNTIF(Table4[Tag Number], A1074), 1, 0)</f>
        <v>0</v>
      </c>
      <c r="G1074" s="87">
        <f t="shared" si="34"/>
        <v>0</v>
      </c>
      <c r="H1074" s="88" t="str" cm="1">
        <f t="array" ref="H1074">_xlfn.IFS(OR(_xlfn.XLOOKUP(A1074,Table1[Tag Number],Table1[Status],"-",0)="Dead",
        _xlfn.XLOOKUP(A1074,Table2[Tag Number],Table2[Status],"-",0)="Dead",
        _xlfn.XLOOKUP(A1074,Table3[Tag Number],Table3[Status],"-",0)="Dead",
        _xlfn.XLOOKUP(A1074,Table4[Tag Number],Table4[Status],"-",0)="Dead"),"Dead",
     OR(_xlfn.XLOOKUP(A1074,Table1[Tag Number],Table1[Status],"-",0)="Alive",
        _xlfn.XLOOKUP(A1074,Table2[Tag Number],Table2[Status],"-",0)="Alive",
        _xlfn.XLOOKUP(A1074,Table3[Tag Number],Table3[Status],"-",0)="Alive",
        _xlfn.XLOOKUP(A1074,Table4[Tag Number],Table4[Status],"-",0)="Alive"),"Alive",
     OR(_xlfn.XLOOKUP(A1074,Table1[Tag Number],Table1[Status],"-",0)="-",
        _xlfn.XLOOKUP(A1074,Table2[Tag Number],Table2[Status],"-",0)="-",
        _xlfn.XLOOKUP(A1074,Table3[Tag Number],Table3[Status],"-",0)="-",
        _xlfn.XLOOKUP(A1074,Table4[Tag Number],Table4[Status],"-",0)="-"),
   "-")</f>
        <v>-</v>
      </c>
      <c r="I1074" s="90"/>
      <c r="J1074" s="90"/>
      <c r="K1074" s="91"/>
      <c r="L1074" s="91"/>
      <c r="M1074" s="91"/>
      <c r="N1074" s="92"/>
      <c r="O1074" s="89"/>
      <c r="R1074" t="b">
        <f t="shared" si="33"/>
        <v>0</v>
      </c>
    </row>
    <row r="1075" spans="1:18" ht="15" thickBot="1" x14ac:dyDescent="0.35">
      <c r="A1075" s="3" t="s">
        <v>248</v>
      </c>
      <c r="B1075" s="3" t="s">
        <v>1145</v>
      </c>
      <c r="C1075" s="84">
        <f>IF(COUNTIF(Table1[Tag Number], A1075), 1, 0)</f>
        <v>0</v>
      </c>
      <c r="D1075" s="85">
        <f>IF(COUNTIF(Table2[Tag Number], A1075), 1, 0)</f>
        <v>1</v>
      </c>
      <c r="E1075" s="86">
        <f>IF(COUNTIF(Table3[Tag Number], A1075), 1, 0)</f>
        <v>0</v>
      </c>
      <c r="F1075" s="86">
        <f>IF(COUNTIF(Table4[Tag Number], A1075), 1, 0)</f>
        <v>0</v>
      </c>
      <c r="G1075" s="87">
        <f t="shared" si="34"/>
        <v>1</v>
      </c>
      <c r="H1075" s="88" t="str" cm="1">
        <f t="array" ref="H1075">_xlfn.IFS(OR(_xlfn.XLOOKUP(A1075,Table1[Tag Number],Table1[Status],"-",0)="Dead",
        _xlfn.XLOOKUP(A1075,Table2[Tag Number],Table2[Status],"-",0)="Dead",
        _xlfn.XLOOKUP(A1075,Table3[Tag Number],Table3[Status],"-",0)="Dead",
        _xlfn.XLOOKUP(A1075,Table4[Tag Number],Table4[Status],"-",0)="Dead"),"Dead",
     OR(_xlfn.XLOOKUP(A1075,Table1[Tag Number],Table1[Status],"-",0)="Alive",
        _xlfn.XLOOKUP(A1075,Table2[Tag Number],Table2[Status],"-",0)="Alive",
        _xlfn.XLOOKUP(A1075,Table3[Tag Number],Table3[Status],"-",0)="Alive",
        _xlfn.XLOOKUP(A1075,Table4[Tag Number],Table4[Status],"-",0)="Alive"),"Alive",
     OR(_xlfn.XLOOKUP(A1075,Table1[Tag Number],Table1[Status],"-",0)="-",
        _xlfn.XLOOKUP(A1075,Table2[Tag Number],Table2[Status],"-",0)="-",
        _xlfn.XLOOKUP(A1075,Table3[Tag Number],Table3[Status],"-",0)="-",
        _xlfn.XLOOKUP(A1075,Table4[Tag Number],Table4[Status],"-",0)="-"),
   "-")</f>
        <v>Dead</v>
      </c>
      <c r="I1075" s="90"/>
      <c r="J1075" s="90"/>
      <c r="K1075" s="91"/>
      <c r="L1075" s="91"/>
      <c r="M1075" s="91"/>
      <c r="N1075" s="92"/>
      <c r="O1075" s="89"/>
      <c r="R1075" t="b">
        <f t="shared" si="33"/>
        <v>0</v>
      </c>
    </row>
    <row r="1076" spans="1:18" ht="15" thickBot="1" x14ac:dyDescent="0.35">
      <c r="A1076" s="2" t="s">
        <v>1915</v>
      </c>
      <c r="B1076" s="2" t="s">
        <v>1145</v>
      </c>
      <c r="C1076" s="84">
        <f>IF(COUNTIF(Table1[Tag Number], A1076), 1, 0)</f>
        <v>0</v>
      </c>
      <c r="D1076" s="85">
        <f>IF(COUNTIF(Table2[Tag Number], A1076), 1, 0)</f>
        <v>0</v>
      </c>
      <c r="E1076" s="86">
        <f>IF(COUNTIF(Table3[Tag Number], A1076), 1, 0)</f>
        <v>0</v>
      </c>
      <c r="F1076" s="86">
        <f>IF(COUNTIF(Table4[Tag Number], A1076), 1, 0)</f>
        <v>0</v>
      </c>
      <c r="G1076" s="87">
        <f t="shared" si="34"/>
        <v>0</v>
      </c>
      <c r="H1076" s="88" t="str" cm="1">
        <f t="array" ref="H1076">_xlfn.IFS(OR(_xlfn.XLOOKUP(A1076,Table1[Tag Number],Table1[Status],"-",0)="Dead",
        _xlfn.XLOOKUP(A1076,Table2[Tag Number],Table2[Status],"-",0)="Dead",
        _xlfn.XLOOKUP(A1076,Table3[Tag Number],Table3[Status],"-",0)="Dead",
        _xlfn.XLOOKUP(A1076,Table4[Tag Number],Table4[Status],"-",0)="Dead"),"Dead",
     OR(_xlfn.XLOOKUP(A1076,Table1[Tag Number],Table1[Status],"-",0)="Alive",
        _xlfn.XLOOKUP(A1076,Table2[Tag Number],Table2[Status],"-",0)="Alive",
        _xlfn.XLOOKUP(A1076,Table3[Tag Number],Table3[Status],"-",0)="Alive",
        _xlfn.XLOOKUP(A1076,Table4[Tag Number],Table4[Status],"-",0)="Alive"),"Alive",
     OR(_xlfn.XLOOKUP(A1076,Table1[Tag Number],Table1[Status],"-",0)="-",
        _xlfn.XLOOKUP(A1076,Table2[Tag Number],Table2[Status],"-",0)="-",
        _xlfn.XLOOKUP(A1076,Table3[Tag Number],Table3[Status],"-",0)="-",
        _xlfn.XLOOKUP(A1076,Table4[Tag Number],Table4[Status],"-",0)="-"),
   "-")</f>
        <v>-</v>
      </c>
      <c r="I1076" s="90"/>
      <c r="J1076" s="90"/>
      <c r="K1076" s="91"/>
      <c r="L1076" s="91"/>
      <c r="M1076" s="91"/>
      <c r="N1076" s="92"/>
      <c r="O1076" s="89"/>
      <c r="R1076" t="b">
        <f t="shared" si="33"/>
        <v>0</v>
      </c>
    </row>
    <row r="1077" spans="1:18" ht="15" thickBot="1" x14ac:dyDescent="0.35">
      <c r="A1077" s="3" t="s">
        <v>1916</v>
      </c>
      <c r="B1077" s="3" t="s">
        <v>1145</v>
      </c>
      <c r="C1077" s="84">
        <f>IF(COUNTIF(Table1[Tag Number], A1077), 1, 0)</f>
        <v>0</v>
      </c>
      <c r="D1077" s="85">
        <f>IF(COUNTIF(Table2[Tag Number], A1077), 1, 0)</f>
        <v>0</v>
      </c>
      <c r="E1077" s="86">
        <f>IF(COUNTIF(Table3[Tag Number], A1077), 1, 0)</f>
        <v>0</v>
      </c>
      <c r="F1077" s="86">
        <f>IF(COUNTIF(Table4[Tag Number], A1077), 1, 0)</f>
        <v>0</v>
      </c>
      <c r="G1077" s="87">
        <f t="shared" si="34"/>
        <v>0</v>
      </c>
      <c r="H1077" s="88" t="str" cm="1">
        <f t="array" ref="H1077">_xlfn.IFS(OR(_xlfn.XLOOKUP(A1077,Table1[Tag Number],Table1[Status],"-",0)="Dead",
        _xlfn.XLOOKUP(A1077,Table2[Tag Number],Table2[Status],"-",0)="Dead",
        _xlfn.XLOOKUP(A1077,Table3[Tag Number],Table3[Status],"-",0)="Dead",
        _xlfn.XLOOKUP(A1077,Table4[Tag Number],Table4[Status],"-",0)="Dead"),"Dead",
     OR(_xlfn.XLOOKUP(A1077,Table1[Tag Number],Table1[Status],"-",0)="Alive",
        _xlfn.XLOOKUP(A1077,Table2[Tag Number],Table2[Status],"-",0)="Alive",
        _xlfn.XLOOKUP(A1077,Table3[Tag Number],Table3[Status],"-",0)="Alive",
        _xlfn.XLOOKUP(A1077,Table4[Tag Number],Table4[Status],"-",0)="Alive"),"Alive",
     OR(_xlfn.XLOOKUP(A1077,Table1[Tag Number],Table1[Status],"-",0)="-",
        _xlfn.XLOOKUP(A1077,Table2[Tag Number],Table2[Status],"-",0)="-",
        _xlfn.XLOOKUP(A1077,Table3[Tag Number],Table3[Status],"-",0)="-",
        _xlfn.XLOOKUP(A1077,Table4[Tag Number],Table4[Status],"-",0)="-"),
   "-")</f>
        <v>-</v>
      </c>
      <c r="I1077" s="90"/>
      <c r="J1077" s="90"/>
      <c r="K1077" s="91"/>
      <c r="L1077" s="91"/>
      <c r="M1077" s="91"/>
      <c r="N1077" s="92"/>
      <c r="O1077" s="89"/>
      <c r="R1077" t="b">
        <f t="shared" si="33"/>
        <v>0</v>
      </c>
    </row>
    <row r="1078" spans="1:18" ht="15" thickBot="1" x14ac:dyDescent="0.35">
      <c r="A1078" s="2" t="s">
        <v>1917</v>
      </c>
      <c r="B1078" s="2" t="s">
        <v>1145</v>
      </c>
      <c r="C1078" s="84">
        <f>IF(COUNTIF(Table1[Tag Number], A1078), 1, 0)</f>
        <v>0</v>
      </c>
      <c r="D1078" s="85">
        <f>IF(COUNTIF(Table2[Tag Number], A1078), 1, 0)</f>
        <v>0</v>
      </c>
      <c r="E1078" s="86">
        <f>IF(COUNTIF(Table3[Tag Number], A1078), 1, 0)</f>
        <v>0</v>
      </c>
      <c r="F1078" s="86">
        <f>IF(COUNTIF(Table4[Tag Number], A1078), 1, 0)</f>
        <v>0</v>
      </c>
      <c r="G1078" s="87">
        <f t="shared" si="34"/>
        <v>0</v>
      </c>
      <c r="H1078" s="88" t="str" cm="1">
        <f t="array" ref="H1078">_xlfn.IFS(OR(_xlfn.XLOOKUP(A1078,Table1[Tag Number],Table1[Status],"-",0)="Dead",
        _xlfn.XLOOKUP(A1078,Table2[Tag Number],Table2[Status],"-",0)="Dead",
        _xlfn.XLOOKUP(A1078,Table3[Tag Number],Table3[Status],"-",0)="Dead",
        _xlfn.XLOOKUP(A1078,Table4[Tag Number],Table4[Status],"-",0)="Dead"),"Dead",
     OR(_xlfn.XLOOKUP(A1078,Table1[Tag Number],Table1[Status],"-",0)="Alive",
        _xlfn.XLOOKUP(A1078,Table2[Tag Number],Table2[Status],"-",0)="Alive",
        _xlfn.XLOOKUP(A1078,Table3[Tag Number],Table3[Status],"-",0)="Alive",
        _xlfn.XLOOKUP(A1078,Table4[Tag Number],Table4[Status],"-",0)="Alive"),"Alive",
     OR(_xlfn.XLOOKUP(A1078,Table1[Tag Number],Table1[Status],"-",0)="-",
        _xlfn.XLOOKUP(A1078,Table2[Tag Number],Table2[Status],"-",0)="-",
        _xlfn.XLOOKUP(A1078,Table3[Tag Number],Table3[Status],"-",0)="-",
        _xlfn.XLOOKUP(A1078,Table4[Tag Number],Table4[Status],"-",0)="-"),
   "-")</f>
        <v>-</v>
      </c>
      <c r="I1078" s="90"/>
      <c r="J1078" s="90"/>
      <c r="K1078" s="91"/>
      <c r="L1078" s="91"/>
      <c r="M1078" s="91"/>
      <c r="N1078" s="92"/>
      <c r="O1078" s="89"/>
      <c r="R1078" t="b">
        <f t="shared" si="33"/>
        <v>0</v>
      </c>
    </row>
    <row r="1079" spans="1:18" ht="15" thickBot="1" x14ac:dyDescent="0.35">
      <c r="A1079" s="3" t="s">
        <v>1918</v>
      </c>
      <c r="B1079" s="3" t="s">
        <v>1145</v>
      </c>
      <c r="C1079" s="84">
        <f>IF(COUNTIF(Table1[Tag Number], A1079), 1, 0)</f>
        <v>0</v>
      </c>
      <c r="D1079" s="85">
        <f>IF(COUNTIF(Table2[Tag Number], A1079), 1, 0)</f>
        <v>0</v>
      </c>
      <c r="E1079" s="86">
        <f>IF(COUNTIF(Table3[Tag Number], A1079), 1, 0)</f>
        <v>0</v>
      </c>
      <c r="F1079" s="86">
        <f>IF(COUNTIF(Table4[Tag Number], A1079), 1, 0)</f>
        <v>0</v>
      </c>
      <c r="G1079" s="87">
        <f t="shared" si="34"/>
        <v>0</v>
      </c>
      <c r="H1079" s="88" t="str" cm="1">
        <f t="array" ref="H1079">_xlfn.IFS(OR(_xlfn.XLOOKUP(A1079,Table1[Tag Number],Table1[Status],"-",0)="Dead",
        _xlfn.XLOOKUP(A1079,Table2[Tag Number],Table2[Status],"-",0)="Dead",
        _xlfn.XLOOKUP(A1079,Table3[Tag Number],Table3[Status],"-",0)="Dead",
        _xlfn.XLOOKUP(A1079,Table4[Tag Number],Table4[Status],"-",0)="Dead"),"Dead",
     OR(_xlfn.XLOOKUP(A1079,Table1[Tag Number],Table1[Status],"-",0)="Alive",
        _xlfn.XLOOKUP(A1079,Table2[Tag Number],Table2[Status],"-",0)="Alive",
        _xlfn.XLOOKUP(A1079,Table3[Tag Number],Table3[Status],"-",0)="Alive",
        _xlfn.XLOOKUP(A1079,Table4[Tag Number],Table4[Status],"-",0)="Alive"),"Alive",
     OR(_xlfn.XLOOKUP(A1079,Table1[Tag Number],Table1[Status],"-",0)="-",
        _xlfn.XLOOKUP(A1079,Table2[Tag Number],Table2[Status],"-",0)="-",
        _xlfn.XLOOKUP(A1079,Table3[Tag Number],Table3[Status],"-",0)="-",
        _xlfn.XLOOKUP(A1079,Table4[Tag Number],Table4[Status],"-",0)="-"),
   "-")</f>
        <v>-</v>
      </c>
      <c r="I1079" s="90"/>
      <c r="J1079" s="90"/>
      <c r="K1079" s="91"/>
      <c r="L1079" s="91"/>
      <c r="M1079" s="91"/>
      <c r="N1079" s="92"/>
      <c r="O1079" s="89"/>
      <c r="R1079" t="b">
        <f t="shared" si="33"/>
        <v>0</v>
      </c>
    </row>
    <row r="1080" spans="1:18" ht="15" thickBot="1" x14ac:dyDescent="0.35">
      <c r="A1080" s="2" t="s">
        <v>1919</v>
      </c>
      <c r="B1080" s="2" t="s">
        <v>1145</v>
      </c>
      <c r="C1080" s="84">
        <f>IF(COUNTIF(Table1[Tag Number], A1080), 1, 0)</f>
        <v>0</v>
      </c>
      <c r="D1080" s="85">
        <f>IF(COUNTIF(Table2[Tag Number], A1080), 1, 0)</f>
        <v>0</v>
      </c>
      <c r="E1080" s="86">
        <f>IF(COUNTIF(Table3[Tag Number], A1080), 1, 0)</f>
        <v>0</v>
      </c>
      <c r="F1080" s="86">
        <f>IF(COUNTIF(Table4[Tag Number], A1080), 1, 0)</f>
        <v>0</v>
      </c>
      <c r="G1080" s="87">
        <f t="shared" si="34"/>
        <v>0</v>
      </c>
      <c r="H1080" s="88" t="str" cm="1">
        <f t="array" ref="H1080">_xlfn.IFS(OR(_xlfn.XLOOKUP(A1080,Table1[Tag Number],Table1[Status],"-",0)="Dead",
        _xlfn.XLOOKUP(A1080,Table2[Tag Number],Table2[Status],"-",0)="Dead",
        _xlfn.XLOOKUP(A1080,Table3[Tag Number],Table3[Status],"-",0)="Dead",
        _xlfn.XLOOKUP(A1080,Table4[Tag Number],Table4[Status],"-",0)="Dead"),"Dead",
     OR(_xlfn.XLOOKUP(A1080,Table1[Tag Number],Table1[Status],"-",0)="Alive",
        _xlfn.XLOOKUP(A1080,Table2[Tag Number],Table2[Status],"-",0)="Alive",
        _xlfn.XLOOKUP(A1080,Table3[Tag Number],Table3[Status],"-",0)="Alive",
        _xlfn.XLOOKUP(A1080,Table4[Tag Number],Table4[Status],"-",0)="Alive"),"Alive",
     OR(_xlfn.XLOOKUP(A1080,Table1[Tag Number],Table1[Status],"-",0)="-",
        _xlfn.XLOOKUP(A1080,Table2[Tag Number],Table2[Status],"-",0)="-",
        _xlfn.XLOOKUP(A1080,Table3[Tag Number],Table3[Status],"-",0)="-",
        _xlfn.XLOOKUP(A1080,Table4[Tag Number],Table4[Status],"-",0)="-"),
   "-")</f>
        <v>-</v>
      </c>
      <c r="I1080" s="90"/>
      <c r="J1080" s="90"/>
      <c r="K1080" s="91"/>
      <c r="L1080" s="91"/>
      <c r="M1080" s="91"/>
      <c r="N1080" s="92"/>
      <c r="O1080" s="89"/>
      <c r="R1080" t="b">
        <f t="shared" si="33"/>
        <v>0</v>
      </c>
    </row>
    <row r="1081" spans="1:18" ht="15" thickBot="1" x14ac:dyDescent="0.35">
      <c r="A1081" s="3" t="s">
        <v>1920</v>
      </c>
      <c r="B1081" s="3" t="s">
        <v>1145</v>
      </c>
      <c r="C1081" s="84">
        <f>IF(COUNTIF(Table1[Tag Number], A1081), 1, 0)</f>
        <v>0</v>
      </c>
      <c r="D1081" s="85">
        <f>IF(COUNTIF(Table2[Tag Number], A1081), 1, 0)</f>
        <v>0</v>
      </c>
      <c r="E1081" s="86">
        <f>IF(COUNTIF(Table3[Tag Number], A1081), 1, 0)</f>
        <v>0</v>
      </c>
      <c r="F1081" s="86">
        <f>IF(COUNTIF(Table4[Tag Number], A1081), 1, 0)</f>
        <v>0</v>
      </c>
      <c r="G1081" s="87">
        <f t="shared" si="34"/>
        <v>0</v>
      </c>
      <c r="H1081" s="88" t="str" cm="1">
        <f t="array" ref="H1081">_xlfn.IFS(OR(_xlfn.XLOOKUP(A1081,Table1[Tag Number],Table1[Status],"-",0)="Dead",
        _xlfn.XLOOKUP(A1081,Table2[Tag Number],Table2[Status],"-",0)="Dead",
        _xlfn.XLOOKUP(A1081,Table3[Tag Number],Table3[Status],"-",0)="Dead",
        _xlfn.XLOOKUP(A1081,Table4[Tag Number],Table4[Status],"-",0)="Dead"),"Dead",
     OR(_xlfn.XLOOKUP(A1081,Table1[Tag Number],Table1[Status],"-",0)="Alive",
        _xlfn.XLOOKUP(A1081,Table2[Tag Number],Table2[Status],"-",0)="Alive",
        _xlfn.XLOOKUP(A1081,Table3[Tag Number],Table3[Status],"-",0)="Alive",
        _xlfn.XLOOKUP(A1081,Table4[Tag Number],Table4[Status],"-",0)="Alive"),"Alive",
     OR(_xlfn.XLOOKUP(A1081,Table1[Tag Number],Table1[Status],"-",0)="-",
        _xlfn.XLOOKUP(A1081,Table2[Tag Number],Table2[Status],"-",0)="-",
        _xlfn.XLOOKUP(A1081,Table3[Tag Number],Table3[Status],"-",0)="-",
        _xlfn.XLOOKUP(A1081,Table4[Tag Number],Table4[Status],"-",0)="-"),
   "-")</f>
        <v>-</v>
      </c>
      <c r="I1081" s="90"/>
      <c r="J1081" s="90"/>
      <c r="K1081" s="91"/>
      <c r="L1081" s="91"/>
      <c r="M1081" s="91"/>
      <c r="N1081" s="92"/>
      <c r="O1081" s="89"/>
      <c r="R1081" t="b">
        <f t="shared" si="33"/>
        <v>0</v>
      </c>
    </row>
    <row r="1082" spans="1:18" ht="15" thickBot="1" x14ac:dyDescent="0.35">
      <c r="A1082" s="2" t="s">
        <v>1921</v>
      </c>
      <c r="B1082" s="2" t="s">
        <v>1145</v>
      </c>
      <c r="C1082" s="84">
        <f>IF(COUNTIF(Table1[Tag Number], A1082), 1, 0)</f>
        <v>1</v>
      </c>
      <c r="D1082" s="85">
        <f>IF(COUNTIF(Table2[Tag Number], A1082), 1, 0)</f>
        <v>0</v>
      </c>
      <c r="E1082" s="86">
        <f>IF(COUNTIF(Table3[Tag Number], A1082), 1, 0)</f>
        <v>0</v>
      </c>
      <c r="F1082" s="86">
        <f>IF(COUNTIF(Table4[Tag Number], A1082), 1, 0)</f>
        <v>0</v>
      </c>
      <c r="G1082" s="87">
        <f t="shared" si="34"/>
        <v>1</v>
      </c>
      <c r="H1082" s="88" t="str" cm="1">
        <f t="array" ref="H1082">_xlfn.IFS(OR(_xlfn.XLOOKUP(A1082,Table1[Tag Number],Table1[Status],"-",0)="Dead",
        _xlfn.XLOOKUP(A1082,Table2[Tag Number],Table2[Status],"-",0)="Dead",
        _xlfn.XLOOKUP(A1082,Table3[Tag Number],Table3[Status],"-",0)="Dead",
        _xlfn.XLOOKUP(A1082,Table4[Tag Number],Table4[Status],"-",0)="Dead"),"Dead",
     OR(_xlfn.XLOOKUP(A1082,Table1[Tag Number],Table1[Status],"-",0)="Alive",
        _xlfn.XLOOKUP(A1082,Table2[Tag Number],Table2[Status],"-",0)="Alive",
        _xlfn.XLOOKUP(A1082,Table3[Tag Number],Table3[Status],"-",0)="Alive",
        _xlfn.XLOOKUP(A1082,Table4[Tag Number],Table4[Status],"-",0)="Alive"),"Alive",
     OR(_xlfn.XLOOKUP(A1082,Table1[Tag Number],Table1[Status],"-",0)="-",
        _xlfn.XLOOKUP(A1082,Table2[Tag Number],Table2[Status],"-",0)="-",
        _xlfn.XLOOKUP(A1082,Table3[Tag Number],Table3[Status],"-",0)="-",
        _xlfn.XLOOKUP(A1082,Table4[Tag Number],Table4[Status],"-",0)="-"),
   "-")</f>
        <v>Dead</v>
      </c>
      <c r="I1082" s="90"/>
      <c r="J1082" s="90"/>
      <c r="K1082" s="91"/>
      <c r="L1082" s="91"/>
      <c r="M1082" s="91"/>
      <c r="N1082" s="92"/>
      <c r="O1082" s="89"/>
      <c r="R1082" t="b">
        <f t="shared" si="33"/>
        <v>0</v>
      </c>
    </row>
    <row r="1083" spans="1:18" ht="15" thickBot="1" x14ac:dyDescent="0.35">
      <c r="A1083" s="3" t="s">
        <v>1922</v>
      </c>
      <c r="B1083" s="3" t="s">
        <v>1137</v>
      </c>
      <c r="C1083" s="84">
        <f>IF(COUNTIF(Table1[Tag Number], A1083), 1, 0)</f>
        <v>0</v>
      </c>
      <c r="D1083" s="85">
        <f>IF(COUNTIF(Table2[Tag Number], A1083), 1, 0)</f>
        <v>0</v>
      </c>
      <c r="E1083" s="86">
        <f>IF(COUNTIF(Table3[Tag Number], A1083), 1, 0)</f>
        <v>0</v>
      </c>
      <c r="F1083" s="86">
        <f>IF(COUNTIF(Table4[Tag Number], A1083), 1, 0)</f>
        <v>0</v>
      </c>
      <c r="G1083" s="87">
        <f t="shared" si="34"/>
        <v>0</v>
      </c>
      <c r="H1083" s="88" t="str" cm="1">
        <f t="array" ref="H1083">_xlfn.IFS(OR(_xlfn.XLOOKUP(A1083,Table1[Tag Number],Table1[Status],"-",0)="Dead",
        _xlfn.XLOOKUP(A1083,Table2[Tag Number],Table2[Status],"-",0)="Dead",
        _xlfn.XLOOKUP(A1083,Table3[Tag Number],Table3[Status],"-",0)="Dead",
        _xlfn.XLOOKUP(A1083,Table4[Tag Number],Table4[Status],"-",0)="Dead"),"Dead",
     OR(_xlfn.XLOOKUP(A1083,Table1[Tag Number],Table1[Status],"-",0)="Alive",
        _xlfn.XLOOKUP(A1083,Table2[Tag Number],Table2[Status],"-",0)="Alive",
        _xlfn.XLOOKUP(A1083,Table3[Tag Number],Table3[Status],"-",0)="Alive",
        _xlfn.XLOOKUP(A1083,Table4[Tag Number],Table4[Status],"-",0)="Alive"),"Alive",
     OR(_xlfn.XLOOKUP(A1083,Table1[Tag Number],Table1[Status],"-",0)="-",
        _xlfn.XLOOKUP(A1083,Table2[Tag Number],Table2[Status],"-",0)="-",
        _xlfn.XLOOKUP(A1083,Table3[Tag Number],Table3[Status],"-",0)="-",
        _xlfn.XLOOKUP(A1083,Table4[Tag Number],Table4[Status],"-",0)="-"),
   "-")</f>
        <v>-</v>
      </c>
      <c r="I1083" s="90"/>
      <c r="J1083" s="90"/>
      <c r="K1083" s="91"/>
      <c r="L1083" s="91"/>
      <c r="M1083" s="91"/>
      <c r="N1083" s="92"/>
      <c r="O1083" s="89"/>
      <c r="R1083" t="b">
        <f t="shared" si="33"/>
        <v>0</v>
      </c>
    </row>
    <row r="1084" spans="1:18" ht="15" thickBot="1" x14ac:dyDescent="0.35">
      <c r="A1084" s="2" t="s">
        <v>1923</v>
      </c>
      <c r="B1084" s="2" t="s">
        <v>1137</v>
      </c>
      <c r="C1084" s="84">
        <f>IF(COUNTIF(Table1[Tag Number], A1084), 1, 0)</f>
        <v>0</v>
      </c>
      <c r="D1084" s="85">
        <f>IF(COUNTIF(Table2[Tag Number], A1084), 1, 0)</f>
        <v>0</v>
      </c>
      <c r="E1084" s="86">
        <f>IF(COUNTIF(Table3[Tag Number], A1084), 1, 0)</f>
        <v>0</v>
      </c>
      <c r="F1084" s="86">
        <f>IF(COUNTIF(Table4[Tag Number], A1084), 1, 0)</f>
        <v>0</v>
      </c>
      <c r="G1084" s="87">
        <f t="shared" si="34"/>
        <v>0</v>
      </c>
      <c r="H1084" s="88" t="str" cm="1">
        <f t="array" ref="H1084">_xlfn.IFS(OR(_xlfn.XLOOKUP(A1084,Table1[Tag Number],Table1[Status],"-",0)="Dead",
        _xlfn.XLOOKUP(A1084,Table2[Tag Number],Table2[Status],"-",0)="Dead",
        _xlfn.XLOOKUP(A1084,Table3[Tag Number],Table3[Status],"-",0)="Dead",
        _xlfn.XLOOKUP(A1084,Table4[Tag Number],Table4[Status],"-",0)="Dead"),"Dead",
     OR(_xlfn.XLOOKUP(A1084,Table1[Tag Number],Table1[Status],"-",0)="Alive",
        _xlfn.XLOOKUP(A1084,Table2[Tag Number],Table2[Status],"-",0)="Alive",
        _xlfn.XLOOKUP(A1084,Table3[Tag Number],Table3[Status],"-",0)="Alive",
        _xlfn.XLOOKUP(A1084,Table4[Tag Number],Table4[Status],"-",0)="Alive"),"Alive",
     OR(_xlfn.XLOOKUP(A1084,Table1[Tag Number],Table1[Status],"-",0)="-",
        _xlfn.XLOOKUP(A1084,Table2[Tag Number],Table2[Status],"-",0)="-",
        _xlfn.XLOOKUP(A1084,Table3[Tag Number],Table3[Status],"-",0)="-",
        _xlfn.XLOOKUP(A1084,Table4[Tag Number],Table4[Status],"-",0)="-"),
   "-")</f>
        <v>-</v>
      </c>
      <c r="I1084" s="90"/>
      <c r="J1084" s="90"/>
      <c r="K1084" s="91"/>
      <c r="L1084" s="91"/>
      <c r="M1084" s="91"/>
      <c r="N1084" s="92"/>
      <c r="O1084" s="89"/>
      <c r="R1084" t="b">
        <f t="shared" si="33"/>
        <v>0</v>
      </c>
    </row>
    <row r="1085" spans="1:18" ht="15" thickBot="1" x14ac:dyDescent="0.35">
      <c r="A1085" s="3" t="s">
        <v>1924</v>
      </c>
      <c r="B1085" s="3" t="s">
        <v>1137</v>
      </c>
      <c r="C1085" s="84">
        <f>IF(COUNTIF(Table1[Tag Number], A1085), 1, 0)</f>
        <v>0</v>
      </c>
      <c r="D1085" s="85">
        <f>IF(COUNTIF(Table2[Tag Number], A1085), 1, 0)</f>
        <v>0</v>
      </c>
      <c r="E1085" s="86">
        <f>IF(COUNTIF(Table3[Tag Number], A1085), 1, 0)</f>
        <v>0</v>
      </c>
      <c r="F1085" s="86">
        <f>IF(COUNTIF(Table4[Tag Number], A1085), 1, 0)</f>
        <v>0</v>
      </c>
      <c r="G1085" s="87">
        <f t="shared" si="34"/>
        <v>0</v>
      </c>
      <c r="H1085" s="88" t="str" cm="1">
        <f t="array" ref="H1085">_xlfn.IFS(OR(_xlfn.XLOOKUP(A1085,Table1[Tag Number],Table1[Status],"-",0)="Dead",
        _xlfn.XLOOKUP(A1085,Table2[Tag Number],Table2[Status],"-",0)="Dead",
        _xlfn.XLOOKUP(A1085,Table3[Tag Number],Table3[Status],"-",0)="Dead",
        _xlfn.XLOOKUP(A1085,Table4[Tag Number],Table4[Status],"-",0)="Dead"),"Dead",
     OR(_xlfn.XLOOKUP(A1085,Table1[Tag Number],Table1[Status],"-",0)="Alive",
        _xlfn.XLOOKUP(A1085,Table2[Tag Number],Table2[Status],"-",0)="Alive",
        _xlfn.XLOOKUP(A1085,Table3[Tag Number],Table3[Status],"-",0)="Alive",
        _xlfn.XLOOKUP(A1085,Table4[Tag Number],Table4[Status],"-",0)="Alive"),"Alive",
     OR(_xlfn.XLOOKUP(A1085,Table1[Tag Number],Table1[Status],"-",0)="-",
        _xlfn.XLOOKUP(A1085,Table2[Tag Number],Table2[Status],"-",0)="-",
        _xlfn.XLOOKUP(A1085,Table3[Tag Number],Table3[Status],"-",0)="-",
        _xlfn.XLOOKUP(A1085,Table4[Tag Number],Table4[Status],"-",0)="-"),
   "-")</f>
        <v>-</v>
      </c>
      <c r="I1085" s="90"/>
      <c r="J1085" s="90"/>
      <c r="K1085" s="91"/>
      <c r="L1085" s="91"/>
      <c r="M1085" s="91"/>
      <c r="N1085" s="92"/>
      <c r="O1085" s="89"/>
      <c r="R1085" t="b">
        <f t="shared" si="33"/>
        <v>0</v>
      </c>
    </row>
    <row r="1086" spans="1:18" ht="15" thickBot="1" x14ac:dyDescent="0.35">
      <c r="A1086" s="2" t="s">
        <v>1925</v>
      </c>
      <c r="B1086" s="2" t="s">
        <v>1145</v>
      </c>
      <c r="C1086" s="84">
        <f>IF(COUNTIF(Table1[Tag Number], A1086), 1, 0)</f>
        <v>0</v>
      </c>
      <c r="D1086" s="85">
        <f>IF(COUNTIF(Table2[Tag Number], A1086), 1, 0)</f>
        <v>0</v>
      </c>
      <c r="E1086" s="86">
        <f>IF(COUNTIF(Table3[Tag Number], A1086), 1, 0)</f>
        <v>0</v>
      </c>
      <c r="F1086" s="86">
        <f>IF(COUNTIF(Table4[Tag Number], A1086), 1, 0)</f>
        <v>0</v>
      </c>
      <c r="G1086" s="87">
        <f t="shared" si="34"/>
        <v>0</v>
      </c>
      <c r="H1086" s="88" t="str" cm="1">
        <f t="array" ref="H1086">_xlfn.IFS(OR(_xlfn.XLOOKUP(A1086,Table1[Tag Number],Table1[Status],"-",0)="Dead",
        _xlfn.XLOOKUP(A1086,Table2[Tag Number],Table2[Status],"-",0)="Dead",
        _xlfn.XLOOKUP(A1086,Table3[Tag Number],Table3[Status],"-",0)="Dead",
        _xlfn.XLOOKUP(A1086,Table4[Tag Number],Table4[Status],"-",0)="Dead"),"Dead",
     OR(_xlfn.XLOOKUP(A1086,Table1[Tag Number],Table1[Status],"-",0)="Alive",
        _xlfn.XLOOKUP(A1086,Table2[Tag Number],Table2[Status],"-",0)="Alive",
        _xlfn.XLOOKUP(A1086,Table3[Tag Number],Table3[Status],"-",0)="Alive",
        _xlfn.XLOOKUP(A1086,Table4[Tag Number],Table4[Status],"-",0)="Alive"),"Alive",
     OR(_xlfn.XLOOKUP(A1086,Table1[Tag Number],Table1[Status],"-",0)="-",
        _xlfn.XLOOKUP(A1086,Table2[Tag Number],Table2[Status],"-",0)="-",
        _xlfn.XLOOKUP(A1086,Table3[Tag Number],Table3[Status],"-",0)="-",
        _xlfn.XLOOKUP(A1086,Table4[Tag Number],Table4[Status],"-",0)="-"),
   "-")</f>
        <v>-</v>
      </c>
      <c r="I1086" s="90"/>
      <c r="J1086" s="90"/>
      <c r="K1086" s="91"/>
      <c r="L1086" s="91"/>
      <c r="M1086" s="91"/>
      <c r="N1086" s="92"/>
      <c r="O1086" s="89"/>
      <c r="R1086" t="b">
        <f t="shared" si="33"/>
        <v>0</v>
      </c>
    </row>
    <row r="1087" spans="1:18" ht="15" thickBot="1" x14ac:dyDescent="0.35">
      <c r="A1087" s="3" t="s">
        <v>1926</v>
      </c>
      <c r="B1087" s="3" t="s">
        <v>1145</v>
      </c>
      <c r="C1087" s="84">
        <f>IF(COUNTIF(Table1[Tag Number], A1087), 1, 0)</f>
        <v>0</v>
      </c>
      <c r="D1087" s="85">
        <f>IF(COUNTIF(Table2[Tag Number], A1087), 1, 0)</f>
        <v>0</v>
      </c>
      <c r="E1087" s="86">
        <f>IF(COUNTIF(Table3[Tag Number], A1087), 1, 0)</f>
        <v>0</v>
      </c>
      <c r="F1087" s="86">
        <f>IF(COUNTIF(Table4[Tag Number], A1087), 1, 0)</f>
        <v>0</v>
      </c>
      <c r="G1087" s="87">
        <f t="shared" si="34"/>
        <v>0</v>
      </c>
      <c r="H1087" s="88" t="str" cm="1">
        <f t="array" ref="H1087">_xlfn.IFS(OR(_xlfn.XLOOKUP(A1087,Table1[Tag Number],Table1[Status],"-",0)="Dead",
        _xlfn.XLOOKUP(A1087,Table2[Tag Number],Table2[Status],"-",0)="Dead",
        _xlfn.XLOOKUP(A1087,Table3[Tag Number],Table3[Status],"-",0)="Dead",
        _xlfn.XLOOKUP(A1087,Table4[Tag Number],Table4[Status],"-",0)="Dead"),"Dead",
     OR(_xlfn.XLOOKUP(A1087,Table1[Tag Number],Table1[Status],"-",0)="Alive",
        _xlfn.XLOOKUP(A1087,Table2[Tag Number],Table2[Status],"-",0)="Alive",
        _xlfn.XLOOKUP(A1087,Table3[Tag Number],Table3[Status],"-",0)="Alive",
        _xlfn.XLOOKUP(A1087,Table4[Tag Number],Table4[Status],"-",0)="Alive"),"Alive",
     OR(_xlfn.XLOOKUP(A1087,Table1[Tag Number],Table1[Status],"-",0)="-",
        _xlfn.XLOOKUP(A1087,Table2[Tag Number],Table2[Status],"-",0)="-",
        _xlfn.XLOOKUP(A1087,Table3[Tag Number],Table3[Status],"-",0)="-",
        _xlfn.XLOOKUP(A1087,Table4[Tag Number],Table4[Status],"-",0)="-"),
   "-")</f>
        <v>-</v>
      </c>
      <c r="I1087" s="90"/>
      <c r="J1087" s="90"/>
      <c r="K1087" s="91"/>
      <c r="L1087" s="91"/>
      <c r="M1087" s="91"/>
      <c r="N1087" s="92"/>
      <c r="O1087" s="89"/>
      <c r="R1087" t="b">
        <f t="shared" si="33"/>
        <v>0</v>
      </c>
    </row>
    <row r="1088" spans="1:18" ht="15" thickBot="1" x14ac:dyDescent="0.35">
      <c r="A1088" s="2" t="s">
        <v>1927</v>
      </c>
      <c r="B1088" s="2" t="s">
        <v>1145</v>
      </c>
      <c r="C1088" s="84">
        <f>IF(COUNTIF(Table1[Tag Number], A1088), 1, 0)</f>
        <v>0</v>
      </c>
      <c r="D1088" s="85">
        <f>IF(COUNTIF(Table2[Tag Number], A1088), 1, 0)</f>
        <v>0</v>
      </c>
      <c r="E1088" s="86">
        <f>IF(COUNTIF(Table3[Tag Number], A1088), 1, 0)</f>
        <v>0</v>
      </c>
      <c r="F1088" s="86">
        <f>IF(COUNTIF(Table4[Tag Number], A1088), 1, 0)</f>
        <v>0</v>
      </c>
      <c r="G1088" s="87">
        <f t="shared" si="34"/>
        <v>0</v>
      </c>
      <c r="H1088" s="88" t="str" cm="1">
        <f t="array" ref="H1088">_xlfn.IFS(OR(_xlfn.XLOOKUP(A1088,Table1[Tag Number],Table1[Status],"-",0)="Dead",
        _xlfn.XLOOKUP(A1088,Table2[Tag Number],Table2[Status],"-",0)="Dead",
        _xlfn.XLOOKUP(A1088,Table3[Tag Number],Table3[Status],"-",0)="Dead",
        _xlfn.XLOOKUP(A1088,Table4[Tag Number],Table4[Status],"-",0)="Dead"),"Dead",
     OR(_xlfn.XLOOKUP(A1088,Table1[Tag Number],Table1[Status],"-",0)="Alive",
        _xlfn.XLOOKUP(A1088,Table2[Tag Number],Table2[Status],"-",0)="Alive",
        _xlfn.XLOOKUP(A1088,Table3[Tag Number],Table3[Status],"-",0)="Alive",
        _xlfn.XLOOKUP(A1088,Table4[Tag Number],Table4[Status],"-",0)="Alive"),"Alive",
     OR(_xlfn.XLOOKUP(A1088,Table1[Tag Number],Table1[Status],"-",0)="-",
        _xlfn.XLOOKUP(A1088,Table2[Tag Number],Table2[Status],"-",0)="-",
        _xlfn.XLOOKUP(A1088,Table3[Tag Number],Table3[Status],"-",0)="-",
        _xlfn.XLOOKUP(A1088,Table4[Tag Number],Table4[Status],"-",0)="-"),
   "-")</f>
        <v>-</v>
      </c>
      <c r="I1088" s="90"/>
      <c r="J1088" s="90"/>
      <c r="K1088" s="91"/>
      <c r="L1088" s="91"/>
      <c r="M1088" s="91"/>
      <c r="N1088" s="92"/>
      <c r="O1088" s="89"/>
      <c r="R1088" t="b">
        <f t="shared" si="33"/>
        <v>0</v>
      </c>
    </row>
    <row r="1089" spans="1:18" ht="15" thickBot="1" x14ac:dyDescent="0.35">
      <c r="A1089" s="3" t="s">
        <v>1928</v>
      </c>
      <c r="B1089" s="3" t="s">
        <v>1137</v>
      </c>
      <c r="C1089" s="84">
        <f>IF(COUNTIF(Table1[Tag Number], A1089), 1, 0)</f>
        <v>0</v>
      </c>
      <c r="D1089" s="85">
        <f>IF(COUNTIF(Table2[Tag Number], A1089), 1, 0)</f>
        <v>0</v>
      </c>
      <c r="E1089" s="86">
        <f>IF(COUNTIF(Table3[Tag Number], A1089), 1, 0)</f>
        <v>0</v>
      </c>
      <c r="F1089" s="86">
        <f>IF(COUNTIF(Table4[Tag Number], A1089), 1, 0)</f>
        <v>0</v>
      </c>
      <c r="G1089" s="87">
        <f t="shared" si="34"/>
        <v>0</v>
      </c>
      <c r="H1089" s="88" t="str" cm="1">
        <f t="array" ref="H1089">_xlfn.IFS(OR(_xlfn.XLOOKUP(A1089,Table1[Tag Number],Table1[Status],"-",0)="Dead",
        _xlfn.XLOOKUP(A1089,Table2[Tag Number],Table2[Status],"-",0)="Dead",
        _xlfn.XLOOKUP(A1089,Table3[Tag Number],Table3[Status],"-",0)="Dead",
        _xlfn.XLOOKUP(A1089,Table4[Tag Number],Table4[Status],"-",0)="Dead"),"Dead",
     OR(_xlfn.XLOOKUP(A1089,Table1[Tag Number],Table1[Status],"-",0)="Alive",
        _xlfn.XLOOKUP(A1089,Table2[Tag Number],Table2[Status],"-",0)="Alive",
        _xlfn.XLOOKUP(A1089,Table3[Tag Number],Table3[Status],"-",0)="Alive",
        _xlfn.XLOOKUP(A1089,Table4[Tag Number],Table4[Status],"-",0)="Alive"),"Alive",
     OR(_xlfn.XLOOKUP(A1089,Table1[Tag Number],Table1[Status],"-",0)="-",
        _xlfn.XLOOKUP(A1089,Table2[Tag Number],Table2[Status],"-",0)="-",
        _xlfn.XLOOKUP(A1089,Table3[Tag Number],Table3[Status],"-",0)="-",
        _xlfn.XLOOKUP(A1089,Table4[Tag Number],Table4[Status],"-",0)="-"),
   "-")</f>
        <v>-</v>
      </c>
      <c r="I1089" s="90"/>
      <c r="J1089" s="90"/>
      <c r="K1089" s="91"/>
      <c r="L1089" s="91"/>
      <c r="M1089" s="91"/>
      <c r="N1089" s="92"/>
      <c r="O1089" s="89"/>
      <c r="R1089" t="b">
        <f t="shared" si="33"/>
        <v>0</v>
      </c>
    </row>
    <row r="1090" spans="1:18" ht="15" thickBot="1" x14ac:dyDescent="0.35">
      <c r="A1090" s="2" t="s">
        <v>1929</v>
      </c>
      <c r="B1090" s="2" t="s">
        <v>1145</v>
      </c>
      <c r="C1090" s="84">
        <f>IF(COUNTIF(Table1[Tag Number], A1090), 1, 0)</f>
        <v>0</v>
      </c>
      <c r="D1090" s="85">
        <f>IF(COUNTIF(Table2[Tag Number], A1090), 1, 0)</f>
        <v>0</v>
      </c>
      <c r="E1090" s="86">
        <f>IF(COUNTIF(Table3[Tag Number], A1090), 1, 0)</f>
        <v>0</v>
      </c>
      <c r="F1090" s="86">
        <f>IF(COUNTIF(Table4[Tag Number], A1090), 1, 0)</f>
        <v>0</v>
      </c>
      <c r="G1090" s="87">
        <f t="shared" si="34"/>
        <v>0</v>
      </c>
      <c r="H1090" s="88" t="str" cm="1">
        <f t="array" ref="H1090">_xlfn.IFS(OR(_xlfn.XLOOKUP(A1090,Table1[Tag Number],Table1[Status],"-",0)="Dead",
        _xlfn.XLOOKUP(A1090,Table2[Tag Number],Table2[Status],"-",0)="Dead",
        _xlfn.XLOOKUP(A1090,Table3[Tag Number],Table3[Status],"-",0)="Dead",
        _xlfn.XLOOKUP(A1090,Table4[Tag Number],Table4[Status],"-",0)="Dead"),"Dead",
     OR(_xlfn.XLOOKUP(A1090,Table1[Tag Number],Table1[Status],"-",0)="Alive",
        _xlfn.XLOOKUP(A1090,Table2[Tag Number],Table2[Status],"-",0)="Alive",
        _xlfn.XLOOKUP(A1090,Table3[Tag Number],Table3[Status],"-",0)="Alive",
        _xlfn.XLOOKUP(A1090,Table4[Tag Number],Table4[Status],"-",0)="Alive"),"Alive",
     OR(_xlfn.XLOOKUP(A1090,Table1[Tag Number],Table1[Status],"-",0)="-",
        _xlfn.XLOOKUP(A1090,Table2[Tag Number],Table2[Status],"-",0)="-",
        _xlfn.XLOOKUP(A1090,Table3[Tag Number],Table3[Status],"-",0)="-",
        _xlfn.XLOOKUP(A1090,Table4[Tag Number],Table4[Status],"-",0)="-"),
   "-")</f>
        <v>-</v>
      </c>
      <c r="I1090" s="90"/>
      <c r="J1090" s="90"/>
      <c r="K1090" s="91"/>
      <c r="L1090" s="91"/>
      <c r="M1090" s="91"/>
      <c r="N1090" s="92"/>
      <c r="O1090" s="89"/>
      <c r="R1090" t="b">
        <f t="shared" si="33"/>
        <v>0</v>
      </c>
    </row>
    <row r="1091" spans="1:18" ht="15" thickBot="1" x14ac:dyDescent="0.35">
      <c r="A1091" s="3" t="s">
        <v>1930</v>
      </c>
      <c r="B1091" s="3" t="s">
        <v>1137</v>
      </c>
      <c r="C1091" s="84">
        <f>IF(COUNTIF(Table1[Tag Number], A1091), 1, 0)</f>
        <v>0</v>
      </c>
      <c r="D1091" s="85">
        <f>IF(COUNTIF(Table2[Tag Number], A1091), 1, 0)</f>
        <v>0</v>
      </c>
      <c r="E1091" s="86">
        <f>IF(COUNTIF(Table3[Tag Number], A1091), 1, 0)</f>
        <v>0</v>
      </c>
      <c r="F1091" s="86">
        <f>IF(COUNTIF(Table4[Tag Number], A1091), 1, 0)</f>
        <v>0</v>
      </c>
      <c r="G1091" s="87">
        <f t="shared" si="34"/>
        <v>0</v>
      </c>
      <c r="H1091" s="88" t="str" cm="1">
        <f t="array" ref="H1091">_xlfn.IFS(OR(_xlfn.XLOOKUP(A1091,Table1[Tag Number],Table1[Status],"-",0)="Dead",
        _xlfn.XLOOKUP(A1091,Table2[Tag Number],Table2[Status],"-",0)="Dead",
        _xlfn.XLOOKUP(A1091,Table3[Tag Number],Table3[Status],"-",0)="Dead",
        _xlfn.XLOOKUP(A1091,Table4[Tag Number],Table4[Status],"-",0)="Dead"),"Dead",
     OR(_xlfn.XLOOKUP(A1091,Table1[Tag Number],Table1[Status],"-",0)="Alive",
        _xlfn.XLOOKUP(A1091,Table2[Tag Number],Table2[Status],"-",0)="Alive",
        _xlfn.XLOOKUP(A1091,Table3[Tag Number],Table3[Status],"-",0)="Alive",
        _xlfn.XLOOKUP(A1091,Table4[Tag Number],Table4[Status],"-",0)="Alive"),"Alive",
     OR(_xlfn.XLOOKUP(A1091,Table1[Tag Number],Table1[Status],"-",0)="-",
        _xlfn.XLOOKUP(A1091,Table2[Tag Number],Table2[Status],"-",0)="-",
        _xlfn.XLOOKUP(A1091,Table3[Tag Number],Table3[Status],"-",0)="-",
        _xlfn.XLOOKUP(A1091,Table4[Tag Number],Table4[Status],"-",0)="-"),
   "-")</f>
        <v>-</v>
      </c>
      <c r="I1091" s="90"/>
      <c r="J1091" s="90"/>
      <c r="K1091" s="91"/>
      <c r="L1091" s="91"/>
      <c r="M1091" s="91"/>
      <c r="N1091" s="92"/>
      <c r="O1091" s="89"/>
      <c r="R1091" t="b">
        <f t="shared" si="33"/>
        <v>0</v>
      </c>
    </row>
    <row r="1092" spans="1:18" ht="15" thickBot="1" x14ac:dyDescent="0.35">
      <c r="A1092" s="2" t="s">
        <v>198</v>
      </c>
      <c r="B1092" s="2" t="s">
        <v>1145</v>
      </c>
      <c r="C1092" s="84">
        <f>IF(COUNTIF(Table1[Tag Number], A1092), 1, 0)</f>
        <v>1</v>
      </c>
      <c r="D1092" s="85">
        <f>IF(COUNTIF(Table2[Tag Number], A1092), 1, 0)</f>
        <v>0</v>
      </c>
      <c r="E1092" s="86">
        <f>IF(COUNTIF(Table3[Tag Number], A1092), 1, 0)</f>
        <v>0</v>
      </c>
      <c r="F1092" s="86">
        <f>IF(COUNTIF(Table4[Tag Number], A1092), 1, 0)</f>
        <v>0</v>
      </c>
      <c r="G1092" s="87">
        <f t="shared" si="34"/>
        <v>1</v>
      </c>
      <c r="H1092" s="88" t="str" cm="1">
        <f t="array" ref="H1092">_xlfn.IFS(OR(_xlfn.XLOOKUP(A1092,Table1[Tag Number],Table1[Status],"-",0)="Dead",
        _xlfn.XLOOKUP(A1092,Table2[Tag Number],Table2[Status],"-",0)="Dead",
        _xlfn.XLOOKUP(A1092,Table3[Tag Number],Table3[Status],"-",0)="Dead",
        _xlfn.XLOOKUP(A1092,Table4[Tag Number],Table4[Status],"-",0)="Dead"),"Dead",
     OR(_xlfn.XLOOKUP(A1092,Table1[Tag Number],Table1[Status],"-",0)="Alive",
        _xlfn.XLOOKUP(A1092,Table2[Tag Number],Table2[Status],"-",0)="Alive",
        _xlfn.XLOOKUP(A1092,Table3[Tag Number],Table3[Status],"-",0)="Alive",
        _xlfn.XLOOKUP(A1092,Table4[Tag Number],Table4[Status],"-",0)="Alive"),"Alive",
     OR(_xlfn.XLOOKUP(A1092,Table1[Tag Number],Table1[Status],"-",0)="-",
        _xlfn.XLOOKUP(A1092,Table2[Tag Number],Table2[Status],"-",0)="-",
        _xlfn.XLOOKUP(A1092,Table3[Tag Number],Table3[Status],"-",0)="-",
        _xlfn.XLOOKUP(A1092,Table4[Tag Number],Table4[Status],"-",0)="-"),
   "-")</f>
        <v>Dead</v>
      </c>
      <c r="I1092" s="90"/>
      <c r="J1092" s="90"/>
      <c r="K1092" s="91"/>
      <c r="L1092" s="91"/>
      <c r="M1092" s="91"/>
      <c r="N1092" s="92"/>
      <c r="O1092" s="89"/>
      <c r="R1092" t="b">
        <f t="shared" ref="R1092:R1155" si="35">IF(G1092&gt;1,A1092)</f>
        <v>0</v>
      </c>
    </row>
    <row r="1093" spans="1:18" ht="15" thickBot="1" x14ac:dyDescent="0.35">
      <c r="A1093" s="3" t="s">
        <v>1931</v>
      </c>
      <c r="B1093" s="3" t="s">
        <v>1137</v>
      </c>
      <c r="C1093" s="84">
        <f>IF(COUNTIF(Table1[Tag Number], A1093), 1, 0)</f>
        <v>0</v>
      </c>
      <c r="D1093" s="85">
        <f>IF(COUNTIF(Table2[Tag Number], A1093), 1, 0)</f>
        <v>0</v>
      </c>
      <c r="E1093" s="86">
        <f>IF(COUNTIF(Table3[Tag Number], A1093), 1, 0)</f>
        <v>0</v>
      </c>
      <c r="F1093" s="86">
        <f>IF(COUNTIF(Table4[Tag Number], A1093), 1, 0)</f>
        <v>0</v>
      </c>
      <c r="G1093" s="87">
        <f t="shared" ref="G1093:G1156" si="36">SUM(C1093:F1093)</f>
        <v>0</v>
      </c>
      <c r="H1093" s="88" t="str" cm="1">
        <f t="array" ref="H1093">_xlfn.IFS(OR(_xlfn.XLOOKUP(A1093,Table1[Tag Number],Table1[Status],"-",0)="Dead",
        _xlfn.XLOOKUP(A1093,Table2[Tag Number],Table2[Status],"-",0)="Dead",
        _xlfn.XLOOKUP(A1093,Table3[Tag Number],Table3[Status],"-",0)="Dead",
        _xlfn.XLOOKUP(A1093,Table4[Tag Number],Table4[Status],"-",0)="Dead"),"Dead",
     OR(_xlfn.XLOOKUP(A1093,Table1[Tag Number],Table1[Status],"-",0)="Alive",
        _xlfn.XLOOKUP(A1093,Table2[Tag Number],Table2[Status],"-",0)="Alive",
        _xlfn.XLOOKUP(A1093,Table3[Tag Number],Table3[Status],"-",0)="Alive",
        _xlfn.XLOOKUP(A1093,Table4[Tag Number],Table4[Status],"-",0)="Alive"),"Alive",
     OR(_xlfn.XLOOKUP(A1093,Table1[Tag Number],Table1[Status],"-",0)="-",
        _xlfn.XLOOKUP(A1093,Table2[Tag Number],Table2[Status],"-",0)="-",
        _xlfn.XLOOKUP(A1093,Table3[Tag Number],Table3[Status],"-",0)="-",
        _xlfn.XLOOKUP(A1093,Table4[Tag Number],Table4[Status],"-",0)="-"),
   "-")</f>
        <v>-</v>
      </c>
      <c r="I1093" s="90"/>
      <c r="J1093" s="90"/>
      <c r="K1093" s="91"/>
      <c r="L1093" s="91"/>
      <c r="M1093" s="91"/>
      <c r="N1093" s="92"/>
      <c r="O1093" s="89"/>
      <c r="R1093" t="b">
        <f t="shared" si="35"/>
        <v>0</v>
      </c>
    </row>
    <row r="1094" spans="1:18" ht="15" thickBot="1" x14ac:dyDescent="0.35">
      <c r="A1094" s="2" t="s">
        <v>1932</v>
      </c>
      <c r="B1094" s="2" t="s">
        <v>1145</v>
      </c>
      <c r="C1094" s="84">
        <f>IF(COUNTIF(Table1[Tag Number], A1094), 1, 0)</f>
        <v>0</v>
      </c>
      <c r="D1094" s="85">
        <f>IF(COUNTIF(Table2[Tag Number], A1094), 1, 0)</f>
        <v>0</v>
      </c>
      <c r="E1094" s="86">
        <f>IF(COUNTIF(Table3[Tag Number], A1094), 1, 0)</f>
        <v>0</v>
      </c>
      <c r="F1094" s="86">
        <f>IF(COUNTIF(Table4[Tag Number], A1094), 1, 0)</f>
        <v>0</v>
      </c>
      <c r="G1094" s="87">
        <f t="shared" si="36"/>
        <v>0</v>
      </c>
      <c r="H1094" s="88" t="str" cm="1">
        <f t="array" ref="H1094">_xlfn.IFS(OR(_xlfn.XLOOKUP(A1094,Table1[Tag Number],Table1[Status],"-",0)="Dead",
        _xlfn.XLOOKUP(A1094,Table2[Tag Number],Table2[Status],"-",0)="Dead",
        _xlfn.XLOOKUP(A1094,Table3[Tag Number],Table3[Status],"-",0)="Dead",
        _xlfn.XLOOKUP(A1094,Table4[Tag Number],Table4[Status],"-",0)="Dead"),"Dead",
     OR(_xlfn.XLOOKUP(A1094,Table1[Tag Number],Table1[Status],"-",0)="Alive",
        _xlfn.XLOOKUP(A1094,Table2[Tag Number],Table2[Status],"-",0)="Alive",
        _xlfn.XLOOKUP(A1094,Table3[Tag Number],Table3[Status],"-",0)="Alive",
        _xlfn.XLOOKUP(A1094,Table4[Tag Number],Table4[Status],"-",0)="Alive"),"Alive",
     OR(_xlfn.XLOOKUP(A1094,Table1[Tag Number],Table1[Status],"-",0)="-",
        _xlfn.XLOOKUP(A1094,Table2[Tag Number],Table2[Status],"-",0)="-",
        _xlfn.XLOOKUP(A1094,Table3[Tag Number],Table3[Status],"-",0)="-",
        _xlfn.XLOOKUP(A1094,Table4[Tag Number],Table4[Status],"-",0)="-"),
   "-")</f>
        <v>-</v>
      </c>
      <c r="I1094" s="90"/>
      <c r="J1094" s="90"/>
      <c r="K1094" s="91"/>
      <c r="L1094" s="91"/>
      <c r="M1094" s="91"/>
      <c r="N1094" s="92"/>
      <c r="O1094" s="89"/>
      <c r="R1094" t="b">
        <f t="shared" si="35"/>
        <v>0</v>
      </c>
    </row>
    <row r="1095" spans="1:18" ht="15" thickBot="1" x14ac:dyDescent="0.35">
      <c r="A1095" s="3" t="s">
        <v>1933</v>
      </c>
      <c r="B1095" s="3" t="s">
        <v>1145</v>
      </c>
      <c r="C1095" s="84">
        <f>IF(COUNTIF(Table1[Tag Number], A1095), 1, 0)</f>
        <v>0</v>
      </c>
      <c r="D1095" s="85">
        <f>IF(COUNTIF(Table2[Tag Number], A1095), 1, 0)</f>
        <v>0</v>
      </c>
      <c r="E1095" s="86">
        <f>IF(COUNTIF(Table3[Tag Number], A1095), 1, 0)</f>
        <v>0</v>
      </c>
      <c r="F1095" s="86">
        <f>IF(COUNTIF(Table4[Tag Number], A1095), 1, 0)</f>
        <v>0</v>
      </c>
      <c r="G1095" s="87">
        <f t="shared" si="36"/>
        <v>0</v>
      </c>
      <c r="H1095" s="88" t="str" cm="1">
        <f t="array" ref="H1095">_xlfn.IFS(OR(_xlfn.XLOOKUP(A1095,Table1[Tag Number],Table1[Status],"-",0)="Dead",
        _xlfn.XLOOKUP(A1095,Table2[Tag Number],Table2[Status],"-",0)="Dead",
        _xlfn.XLOOKUP(A1095,Table3[Tag Number],Table3[Status],"-",0)="Dead",
        _xlfn.XLOOKUP(A1095,Table4[Tag Number],Table4[Status],"-",0)="Dead"),"Dead",
     OR(_xlfn.XLOOKUP(A1095,Table1[Tag Number],Table1[Status],"-",0)="Alive",
        _xlfn.XLOOKUP(A1095,Table2[Tag Number],Table2[Status],"-",0)="Alive",
        _xlfn.XLOOKUP(A1095,Table3[Tag Number],Table3[Status],"-",0)="Alive",
        _xlfn.XLOOKUP(A1095,Table4[Tag Number],Table4[Status],"-",0)="Alive"),"Alive",
     OR(_xlfn.XLOOKUP(A1095,Table1[Tag Number],Table1[Status],"-",0)="-",
        _xlfn.XLOOKUP(A1095,Table2[Tag Number],Table2[Status],"-",0)="-",
        _xlfn.XLOOKUP(A1095,Table3[Tag Number],Table3[Status],"-",0)="-",
        _xlfn.XLOOKUP(A1095,Table4[Tag Number],Table4[Status],"-",0)="-"),
   "-")</f>
        <v>-</v>
      </c>
      <c r="I1095" s="90"/>
      <c r="J1095" s="90"/>
      <c r="K1095" s="91"/>
      <c r="L1095" s="91"/>
      <c r="M1095" s="91"/>
      <c r="N1095" s="92"/>
      <c r="O1095" s="89"/>
      <c r="R1095" t="b">
        <f t="shared" si="35"/>
        <v>0</v>
      </c>
    </row>
    <row r="1096" spans="1:18" ht="15" thickBot="1" x14ac:dyDescent="0.35">
      <c r="A1096" s="2" t="s">
        <v>1934</v>
      </c>
      <c r="B1096" s="2" t="s">
        <v>1137</v>
      </c>
      <c r="C1096" s="84">
        <f>IF(COUNTIF(Table1[Tag Number], A1096), 1, 0)</f>
        <v>0</v>
      </c>
      <c r="D1096" s="85">
        <f>IF(COUNTIF(Table2[Tag Number], A1096), 1, 0)</f>
        <v>0</v>
      </c>
      <c r="E1096" s="86">
        <f>IF(COUNTIF(Table3[Tag Number], A1096), 1, 0)</f>
        <v>0</v>
      </c>
      <c r="F1096" s="86">
        <f>IF(COUNTIF(Table4[Tag Number], A1096), 1, 0)</f>
        <v>0</v>
      </c>
      <c r="G1096" s="87">
        <f t="shared" si="36"/>
        <v>0</v>
      </c>
      <c r="H1096" s="88" t="str" cm="1">
        <f t="array" ref="H1096">_xlfn.IFS(OR(_xlfn.XLOOKUP(A1096,Table1[Tag Number],Table1[Status],"-",0)="Dead",
        _xlfn.XLOOKUP(A1096,Table2[Tag Number],Table2[Status],"-",0)="Dead",
        _xlfn.XLOOKUP(A1096,Table3[Tag Number],Table3[Status],"-",0)="Dead",
        _xlfn.XLOOKUP(A1096,Table4[Tag Number],Table4[Status],"-",0)="Dead"),"Dead",
     OR(_xlfn.XLOOKUP(A1096,Table1[Tag Number],Table1[Status],"-",0)="Alive",
        _xlfn.XLOOKUP(A1096,Table2[Tag Number],Table2[Status],"-",0)="Alive",
        _xlfn.XLOOKUP(A1096,Table3[Tag Number],Table3[Status],"-",0)="Alive",
        _xlfn.XLOOKUP(A1096,Table4[Tag Number],Table4[Status],"-",0)="Alive"),"Alive",
     OR(_xlfn.XLOOKUP(A1096,Table1[Tag Number],Table1[Status],"-",0)="-",
        _xlfn.XLOOKUP(A1096,Table2[Tag Number],Table2[Status],"-",0)="-",
        _xlfn.XLOOKUP(A1096,Table3[Tag Number],Table3[Status],"-",0)="-",
        _xlfn.XLOOKUP(A1096,Table4[Tag Number],Table4[Status],"-",0)="-"),
   "-")</f>
        <v>-</v>
      </c>
      <c r="I1096" s="90"/>
      <c r="J1096" s="90"/>
      <c r="K1096" s="91"/>
      <c r="L1096" s="91"/>
      <c r="M1096" s="91"/>
      <c r="N1096" s="92"/>
      <c r="O1096" s="89"/>
      <c r="R1096" t="b">
        <f t="shared" si="35"/>
        <v>0</v>
      </c>
    </row>
    <row r="1097" spans="1:18" ht="15" thickBot="1" x14ac:dyDescent="0.35">
      <c r="A1097" s="3" t="s">
        <v>1935</v>
      </c>
      <c r="B1097" s="3" t="s">
        <v>1145</v>
      </c>
      <c r="C1097" s="84">
        <f>IF(COUNTIF(Table1[Tag Number], A1097), 1, 0)</f>
        <v>0</v>
      </c>
      <c r="D1097" s="85">
        <f>IF(COUNTIF(Table2[Tag Number], A1097), 1, 0)</f>
        <v>0</v>
      </c>
      <c r="E1097" s="86">
        <f>IF(COUNTIF(Table3[Tag Number], A1097), 1, 0)</f>
        <v>0</v>
      </c>
      <c r="F1097" s="86">
        <f>IF(COUNTIF(Table4[Tag Number], A1097), 1, 0)</f>
        <v>0</v>
      </c>
      <c r="G1097" s="87">
        <f t="shared" si="36"/>
        <v>0</v>
      </c>
      <c r="H1097" s="88" t="str" cm="1">
        <f t="array" ref="H1097">_xlfn.IFS(OR(_xlfn.XLOOKUP(A1097,Table1[Tag Number],Table1[Status],"-",0)="Dead",
        _xlfn.XLOOKUP(A1097,Table2[Tag Number],Table2[Status],"-",0)="Dead",
        _xlfn.XLOOKUP(A1097,Table3[Tag Number],Table3[Status],"-",0)="Dead",
        _xlfn.XLOOKUP(A1097,Table4[Tag Number],Table4[Status],"-",0)="Dead"),"Dead",
     OR(_xlfn.XLOOKUP(A1097,Table1[Tag Number],Table1[Status],"-",0)="Alive",
        _xlfn.XLOOKUP(A1097,Table2[Tag Number],Table2[Status],"-",0)="Alive",
        _xlfn.XLOOKUP(A1097,Table3[Tag Number],Table3[Status],"-",0)="Alive",
        _xlfn.XLOOKUP(A1097,Table4[Tag Number],Table4[Status],"-",0)="Alive"),"Alive",
     OR(_xlfn.XLOOKUP(A1097,Table1[Tag Number],Table1[Status],"-",0)="-",
        _xlfn.XLOOKUP(A1097,Table2[Tag Number],Table2[Status],"-",0)="-",
        _xlfn.XLOOKUP(A1097,Table3[Tag Number],Table3[Status],"-",0)="-",
        _xlfn.XLOOKUP(A1097,Table4[Tag Number],Table4[Status],"-",0)="-"),
   "-")</f>
        <v>-</v>
      </c>
      <c r="I1097" s="90"/>
      <c r="J1097" s="90"/>
      <c r="K1097" s="91"/>
      <c r="L1097" s="91"/>
      <c r="M1097" s="91"/>
      <c r="N1097" s="92"/>
      <c r="O1097" s="89"/>
      <c r="R1097" t="b">
        <f t="shared" si="35"/>
        <v>0</v>
      </c>
    </row>
    <row r="1098" spans="1:18" ht="15" thickBot="1" x14ac:dyDescent="0.35">
      <c r="A1098" s="2" t="s">
        <v>1936</v>
      </c>
      <c r="B1098" s="2" t="s">
        <v>1137</v>
      </c>
      <c r="C1098" s="84">
        <f>IF(COUNTIF(Table1[Tag Number], A1098), 1, 0)</f>
        <v>0</v>
      </c>
      <c r="D1098" s="85">
        <f>IF(COUNTIF(Table2[Tag Number], A1098), 1, 0)</f>
        <v>0</v>
      </c>
      <c r="E1098" s="86">
        <f>IF(COUNTIF(Table3[Tag Number], A1098), 1, 0)</f>
        <v>0</v>
      </c>
      <c r="F1098" s="86">
        <f>IF(COUNTIF(Table4[Tag Number], A1098), 1, 0)</f>
        <v>0</v>
      </c>
      <c r="G1098" s="87">
        <f t="shared" si="36"/>
        <v>0</v>
      </c>
      <c r="H1098" s="88" t="str" cm="1">
        <f t="array" ref="H1098">_xlfn.IFS(OR(_xlfn.XLOOKUP(A1098,Table1[Tag Number],Table1[Status],"-",0)="Dead",
        _xlfn.XLOOKUP(A1098,Table2[Tag Number],Table2[Status],"-",0)="Dead",
        _xlfn.XLOOKUP(A1098,Table3[Tag Number],Table3[Status],"-",0)="Dead",
        _xlfn.XLOOKUP(A1098,Table4[Tag Number],Table4[Status],"-",0)="Dead"),"Dead",
     OR(_xlfn.XLOOKUP(A1098,Table1[Tag Number],Table1[Status],"-",0)="Alive",
        _xlfn.XLOOKUP(A1098,Table2[Tag Number],Table2[Status],"-",0)="Alive",
        _xlfn.XLOOKUP(A1098,Table3[Tag Number],Table3[Status],"-",0)="Alive",
        _xlfn.XLOOKUP(A1098,Table4[Tag Number],Table4[Status],"-",0)="Alive"),"Alive",
     OR(_xlfn.XLOOKUP(A1098,Table1[Tag Number],Table1[Status],"-",0)="-",
        _xlfn.XLOOKUP(A1098,Table2[Tag Number],Table2[Status],"-",0)="-",
        _xlfn.XLOOKUP(A1098,Table3[Tag Number],Table3[Status],"-",0)="-",
        _xlfn.XLOOKUP(A1098,Table4[Tag Number],Table4[Status],"-",0)="-"),
   "-")</f>
        <v>-</v>
      </c>
      <c r="I1098" s="90"/>
      <c r="J1098" s="90"/>
      <c r="K1098" s="91"/>
      <c r="L1098" s="91"/>
      <c r="M1098" s="91"/>
      <c r="N1098" s="92"/>
      <c r="O1098" s="89"/>
      <c r="R1098" t="b">
        <f t="shared" si="35"/>
        <v>0</v>
      </c>
    </row>
    <row r="1099" spans="1:18" ht="15" thickBot="1" x14ac:dyDescent="0.35">
      <c r="A1099" s="3" t="s">
        <v>370</v>
      </c>
      <c r="B1099" s="3" t="s">
        <v>1145</v>
      </c>
      <c r="C1099" s="84">
        <f>IF(COUNTIF(Table1[Tag Number], A1099), 1, 0)</f>
        <v>0</v>
      </c>
      <c r="D1099" s="85">
        <f>IF(COUNTIF(Table2[Tag Number], A1099), 1, 0)</f>
        <v>0</v>
      </c>
      <c r="E1099" s="86">
        <f>IF(COUNTIF(Table3[Tag Number], A1099), 1, 0)</f>
        <v>0</v>
      </c>
      <c r="F1099" s="86">
        <f>IF(COUNTIF(Table4[Tag Number], A1099), 1, 0)</f>
        <v>0</v>
      </c>
      <c r="G1099" s="87">
        <f t="shared" si="36"/>
        <v>0</v>
      </c>
      <c r="H1099" s="88" t="str" cm="1">
        <f t="array" ref="H1099">_xlfn.IFS(OR(_xlfn.XLOOKUP(A1099,Table1[Tag Number],Table1[Status],"-",0)="Dead",
        _xlfn.XLOOKUP(A1099,Table2[Tag Number],Table2[Status],"-",0)="Dead",
        _xlfn.XLOOKUP(A1099,Table3[Tag Number],Table3[Status],"-",0)="Dead",
        _xlfn.XLOOKUP(A1099,Table4[Tag Number],Table4[Status],"-",0)="Dead"),"Dead",
     OR(_xlfn.XLOOKUP(A1099,Table1[Tag Number],Table1[Status],"-",0)="Alive",
        _xlfn.XLOOKUP(A1099,Table2[Tag Number],Table2[Status],"-",0)="Alive",
        _xlfn.XLOOKUP(A1099,Table3[Tag Number],Table3[Status],"-",0)="Alive",
        _xlfn.XLOOKUP(A1099,Table4[Tag Number],Table4[Status],"-",0)="Alive"),"Alive",
     OR(_xlfn.XLOOKUP(A1099,Table1[Tag Number],Table1[Status],"-",0)="-",
        _xlfn.XLOOKUP(A1099,Table2[Tag Number],Table2[Status],"-",0)="-",
        _xlfn.XLOOKUP(A1099,Table3[Tag Number],Table3[Status],"-",0)="-",
        _xlfn.XLOOKUP(A1099,Table4[Tag Number],Table4[Status],"-",0)="-"),
   "-")</f>
        <v>-</v>
      </c>
      <c r="I1099" s="90"/>
      <c r="J1099" s="90"/>
      <c r="K1099" s="91"/>
      <c r="L1099" s="91"/>
      <c r="M1099" s="91"/>
      <c r="N1099" s="92"/>
      <c r="O1099" s="89"/>
      <c r="R1099" t="b">
        <f t="shared" si="35"/>
        <v>0</v>
      </c>
    </row>
    <row r="1100" spans="1:18" ht="15" thickBot="1" x14ac:dyDescent="0.35">
      <c r="A1100" s="2" t="s">
        <v>1937</v>
      </c>
      <c r="B1100" s="2" t="s">
        <v>1145</v>
      </c>
      <c r="C1100" s="84">
        <f>IF(COUNTIF(Table1[Tag Number], A1100), 1, 0)</f>
        <v>0</v>
      </c>
      <c r="D1100" s="85">
        <f>IF(COUNTIF(Table2[Tag Number], A1100), 1, 0)</f>
        <v>0</v>
      </c>
      <c r="E1100" s="86">
        <f>IF(COUNTIF(Table3[Tag Number], A1100), 1, 0)</f>
        <v>0</v>
      </c>
      <c r="F1100" s="86">
        <f>IF(COUNTIF(Table4[Tag Number], A1100), 1, 0)</f>
        <v>0</v>
      </c>
      <c r="G1100" s="87">
        <f t="shared" si="36"/>
        <v>0</v>
      </c>
      <c r="H1100" s="88" t="str" cm="1">
        <f t="array" ref="H1100">_xlfn.IFS(OR(_xlfn.XLOOKUP(A1100,Table1[Tag Number],Table1[Status],"-",0)="Dead",
        _xlfn.XLOOKUP(A1100,Table2[Tag Number],Table2[Status],"-",0)="Dead",
        _xlfn.XLOOKUP(A1100,Table3[Tag Number],Table3[Status],"-",0)="Dead",
        _xlfn.XLOOKUP(A1100,Table4[Tag Number],Table4[Status],"-",0)="Dead"),"Dead",
     OR(_xlfn.XLOOKUP(A1100,Table1[Tag Number],Table1[Status],"-",0)="Alive",
        _xlfn.XLOOKUP(A1100,Table2[Tag Number],Table2[Status],"-",0)="Alive",
        _xlfn.XLOOKUP(A1100,Table3[Tag Number],Table3[Status],"-",0)="Alive",
        _xlfn.XLOOKUP(A1100,Table4[Tag Number],Table4[Status],"-",0)="Alive"),"Alive",
     OR(_xlfn.XLOOKUP(A1100,Table1[Tag Number],Table1[Status],"-",0)="-",
        _xlfn.XLOOKUP(A1100,Table2[Tag Number],Table2[Status],"-",0)="-",
        _xlfn.XLOOKUP(A1100,Table3[Tag Number],Table3[Status],"-",0)="-",
        _xlfn.XLOOKUP(A1100,Table4[Tag Number],Table4[Status],"-",0)="-"),
   "-")</f>
        <v>-</v>
      </c>
      <c r="I1100" s="90"/>
      <c r="J1100" s="90"/>
      <c r="K1100" s="91"/>
      <c r="L1100" s="91"/>
      <c r="M1100" s="91"/>
      <c r="N1100" s="92"/>
      <c r="O1100" s="89"/>
      <c r="R1100" t="b">
        <f t="shared" si="35"/>
        <v>0</v>
      </c>
    </row>
    <row r="1101" spans="1:18" ht="15" thickBot="1" x14ac:dyDescent="0.35">
      <c r="A1101" s="3" t="s">
        <v>89</v>
      </c>
      <c r="B1101" s="3" t="s">
        <v>1145</v>
      </c>
      <c r="C1101" s="84">
        <f>IF(COUNTIF(Table1[Tag Number], A1101), 1, 0)</f>
        <v>0</v>
      </c>
      <c r="D1101" s="85">
        <f>IF(COUNTIF(Table2[Tag Number], A1101), 1, 0)</f>
        <v>1</v>
      </c>
      <c r="E1101" s="86">
        <f>IF(COUNTIF(Table3[Tag Number], A1101), 1, 0)</f>
        <v>0</v>
      </c>
      <c r="F1101" s="86">
        <f>IF(COUNTIF(Table4[Tag Number], A1101), 1, 0)</f>
        <v>0</v>
      </c>
      <c r="G1101" s="87">
        <f t="shared" si="36"/>
        <v>1</v>
      </c>
      <c r="H1101" s="88" t="str" cm="1">
        <f t="array" ref="H1101">_xlfn.IFS(OR(_xlfn.XLOOKUP(A1101,Table1[Tag Number],Table1[Status],"-",0)="Dead",
        _xlfn.XLOOKUP(A1101,Table2[Tag Number],Table2[Status],"-",0)="Dead",
        _xlfn.XLOOKUP(A1101,Table3[Tag Number],Table3[Status],"-",0)="Dead",
        _xlfn.XLOOKUP(A1101,Table4[Tag Number],Table4[Status],"-",0)="Dead"),"Dead",
     OR(_xlfn.XLOOKUP(A1101,Table1[Tag Number],Table1[Status],"-",0)="Alive",
        _xlfn.XLOOKUP(A1101,Table2[Tag Number],Table2[Status],"-",0)="Alive",
        _xlfn.XLOOKUP(A1101,Table3[Tag Number],Table3[Status],"-",0)="Alive",
        _xlfn.XLOOKUP(A1101,Table4[Tag Number],Table4[Status],"-",0)="Alive"),"Alive",
     OR(_xlfn.XLOOKUP(A1101,Table1[Tag Number],Table1[Status],"-",0)="-",
        _xlfn.XLOOKUP(A1101,Table2[Tag Number],Table2[Status],"-",0)="-",
        _xlfn.XLOOKUP(A1101,Table3[Tag Number],Table3[Status],"-",0)="-",
        _xlfn.XLOOKUP(A1101,Table4[Tag Number],Table4[Status],"-",0)="-"),
   "-")</f>
        <v>Dead</v>
      </c>
      <c r="I1101" s="90"/>
      <c r="J1101" s="90"/>
      <c r="K1101" s="91"/>
      <c r="L1101" s="91"/>
      <c r="M1101" s="91"/>
      <c r="N1101" s="92"/>
      <c r="O1101" s="89"/>
      <c r="R1101" t="b">
        <f t="shared" si="35"/>
        <v>0</v>
      </c>
    </row>
    <row r="1102" spans="1:18" ht="15" thickBot="1" x14ac:dyDescent="0.35">
      <c r="A1102" s="2" t="s">
        <v>1938</v>
      </c>
      <c r="B1102" s="2" t="s">
        <v>1145</v>
      </c>
      <c r="C1102" s="84">
        <f>IF(COUNTIF(Table1[Tag Number], A1102), 1, 0)</f>
        <v>0</v>
      </c>
      <c r="D1102" s="85">
        <f>IF(COUNTIF(Table2[Tag Number], A1102), 1, 0)</f>
        <v>0</v>
      </c>
      <c r="E1102" s="86">
        <f>IF(COUNTIF(Table3[Tag Number], A1102), 1, 0)</f>
        <v>0</v>
      </c>
      <c r="F1102" s="86">
        <f>IF(COUNTIF(Table4[Tag Number], A1102), 1, 0)</f>
        <v>0</v>
      </c>
      <c r="G1102" s="87">
        <f t="shared" si="36"/>
        <v>0</v>
      </c>
      <c r="H1102" s="88" t="str" cm="1">
        <f t="array" ref="H1102">_xlfn.IFS(OR(_xlfn.XLOOKUP(A1102,Table1[Tag Number],Table1[Status],"-",0)="Dead",
        _xlfn.XLOOKUP(A1102,Table2[Tag Number],Table2[Status],"-",0)="Dead",
        _xlfn.XLOOKUP(A1102,Table3[Tag Number],Table3[Status],"-",0)="Dead",
        _xlfn.XLOOKUP(A1102,Table4[Tag Number],Table4[Status],"-",0)="Dead"),"Dead",
     OR(_xlfn.XLOOKUP(A1102,Table1[Tag Number],Table1[Status],"-",0)="Alive",
        _xlfn.XLOOKUP(A1102,Table2[Tag Number],Table2[Status],"-",0)="Alive",
        _xlfn.XLOOKUP(A1102,Table3[Tag Number],Table3[Status],"-",0)="Alive",
        _xlfn.XLOOKUP(A1102,Table4[Tag Number],Table4[Status],"-",0)="Alive"),"Alive",
     OR(_xlfn.XLOOKUP(A1102,Table1[Tag Number],Table1[Status],"-",0)="-",
        _xlfn.XLOOKUP(A1102,Table2[Tag Number],Table2[Status],"-",0)="-",
        _xlfn.XLOOKUP(A1102,Table3[Tag Number],Table3[Status],"-",0)="-",
        _xlfn.XLOOKUP(A1102,Table4[Tag Number],Table4[Status],"-",0)="-"),
   "-")</f>
        <v>-</v>
      </c>
      <c r="I1102" s="90"/>
      <c r="J1102" s="90"/>
      <c r="K1102" s="91"/>
      <c r="L1102" s="91"/>
      <c r="M1102" s="91"/>
      <c r="N1102" s="92"/>
      <c r="O1102" s="89"/>
      <c r="R1102" t="b">
        <f t="shared" si="35"/>
        <v>0</v>
      </c>
    </row>
    <row r="1103" spans="1:18" ht="15" thickBot="1" x14ac:dyDescent="0.35">
      <c r="A1103" s="3" t="s">
        <v>1939</v>
      </c>
      <c r="B1103" s="3" t="s">
        <v>1137</v>
      </c>
      <c r="C1103" s="84">
        <f>IF(COUNTIF(Table1[Tag Number], A1103), 1, 0)</f>
        <v>0</v>
      </c>
      <c r="D1103" s="85">
        <f>IF(COUNTIF(Table2[Tag Number], A1103), 1, 0)</f>
        <v>0</v>
      </c>
      <c r="E1103" s="86">
        <f>IF(COUNTIF(Table3[Tag Number], A1103), 1, 0)</f>
        <v>0</v>
      </c>
      <c r="F1103" s="86">
        <f>IF(COUNTIF(Table4[Tag Number], A1103), 1, 0)</f>
        <v>0</v>
      </c>
      <c r="G1103" s="87">
        <f t="shared" si="36"/>
        <v>0</v>
      </c>
      <c r="H1103" s="88" t="str" cm="1">
        <f t="array" ref="H1103">_xlfn.IFS(OR(_xlfn.XLOOKUP(A1103,Table1[Tag Number],Table1[Status],"-",0)="Dead",
        _xlfn.XLOOKUP(A1103,Table2[Tag Number],Table2[Status],"-",0)="Dead",
        _xlfn.XLOOKUP(A1103,Table3[Tag Number],Table3[Status],"-",0)="Dead",
        _xlfn.XLOOKUP(A1103,Table4[Tag Number],Table4[Status],"-",0)="Dead"),"Dead",
     OR(_xlfn.XLOOKUP(A1103,Table1[Tag Number],Table1[Status],"-",0)="Alive",
        _xlfn.XLOOKUP(A1103,Table2[Tag Number],Table2[Status],"-",0)="Alive",
        _xlfn.XLOOKUP(A1103,Table3[Tag Number],Table3[Status],"-",0)="Alive",
        _xlfn.XLOOKUP(A1103,Table4[Tag Number],Table4[Status],"-",0)="Alive"),"Alive",
     OR(_xlfn.XLOOKUP(A1103,Table1[Tag Number],Table1[Status],"-",0)="-",
        _xlfn.XLOOKUP(A1103,Table2[Tag Number],Table2[Status],"-",0)="-",
        _xlfn.XLOOKUP(A1103,Table3[Tag Number],Table3[Status],"-",0)="-",
        _xlfn.XLOOKUP(A1103,Table4[Tag Number],Table4[Status],"-",0)="-"),
   "-")</f>
        <v>-</v>
      </c>
      <c r="I1103" s="90"/>
      <c r="J1103" s="90"/>
      <c r="K1103" s="91"/>
      <c r="L1103" s="91"/>
      <c r="M1103" s="91"/>
      <c r="N1103" s="92"/>
      <c r="O1103" s="89"/>
      <c r="R1103" t="b">
        <f t="shared" si="35"/>
        <v>0</v>
      </c>
    </row>
    <row r="1104" spans="1:18" ht="15" thickBot="1" x14ac:dyDescent="0.35">
      <c r="A1104" s="2" t="s">
        <v>1940</v>
      </c>
      <c r="B1104" s="2" t="s">
        <v>1145</v>
      </c>
      <c r="C1104" s="84">
        <f>IF(COUNTIF(Table1[Tag Number], A1104), 1, 0)</f>
        <v>0</v>
      </c>
      <c r="D1104" s="85">
        <f>IF(COUNTIF(Table2[Tag Number], A1104), 1, 0)</f>
        <v>0</v>
      </c>
      <c r="E1104" s="86">
        <f>IF(COUNTIF(Table3[Tag Number], A1104), 1, 0)</f>
        <v>0</v>
      </c>
      <c r="F1104" s="86">
        <f>IF(COUNTIF(Table4[Tag Number], A1104), 1, 0)</f>
        <v>0</v>
      </c>
      <c r="G1104" s="87">
        <f t="shared" si="36"/>
        <v>0</v>
      </c>
      <c r="H1104" s="88" t="str" cm="1">
        <f t="array" ref="H1104">_xlfn.IFS(OR(_xlfn.XLOOKUP(A1104,Table1[Tag Number],Table1[Status],"-",0)="Dead",
        _xlfn.XLOOKUP(A1104,Table2[Tag Number],Table2[Status],"-",0)="Dead",
        _xlfn.XLOOKUP(A1104,Table3[Tag Number],Table3[Status],"-",0)="Dead",
        _xlfn.XLOOKUP(A1104,Table4[Tag Number],Table4[Status],"-",0)="Dead"),"Dead",
     OR(_xlfn.XLOOKUP(A1104,Table1[Tag Number],Table1[Status],"-",0)="Alive",
        _xlfn.XLOOKUP(A1104,Table2[Tag Number],Table2[Status],"-",0)="Alive",
        _xlfn.XLOOKUP(A1104,Table3[Tag Number],Table3[Status],"-",0)="Alive",
        _xlfn.XLOOKUP(A1104,Table4[Tag Number],Table4[Status],"-",0)="Alive"),"Alive",
     OR(_xlfn.XLOOKUP(A1104,Table1[Tag Number],Table1[Status],"-",0)="-",
        _xlfn.XLOOKUP(A1104,Table2[Tag Number],Table2[Status],"-",0)="-",
        _xlfn.XLOOKUP(A1104,Table3[Tag Number],Table3[Status],"-",0)="-",
        _xlfn.XLOOKUP(A1104,Table4[Tag Number],Table4[Status],"-",0)="-"),
   "-")</f>
        <v>-</v>
      </c>
      <c r="I1104" s="90"/>
      <c r="J1104" s="90"/>
      <c r="K1104" s="91"/>
      <c r="L1104" s="91"/>
      <c r="M1104" s="91"/>
      <c r="N1104" s="92"/>
      <c r="O1104" s="89"/>
      <c r="R1104" t="b">
        <f t="shared" si="35"/>
        <v>0</v>
      </c>
    </row>
    <row r="1105" spans="1:18" ht="15" thickBot="1" x14ac:dyDescent="0.35">
      <c r="A1105" s="3" t="s">
        <v>1941</v>
      </c>
      <c r="B1105" s="3" t="s">
        <v>1137</v>
      </c>
      <c r="C1105" s="84">
        <f>IF(COUNTIF(Table1[Tag Number], A1105), 1, 0)</f>
        <v>0</v>
      </c>
      <c r="D1105" s="85">
        <f>IF(COUNTIF(Table2[Tag Number], A1105), 1, 0)</f>
        <v>0</v>
      </c>
      <c r="E1105" s="86">
        <f>IF(COUNTIF(Table3[Tag Number], A1105), 1, 0)</f>
        <v>0</v>
      </c>
      <c r="F1105" s="86">
        <f>IF(COUNTIF(Table4[Tag Number], A1105), 1, 0)</f>
        <v>0</v>
      </c>
      <c r="G1105" s="87">
        <f t="shared" si="36"/>
        <v>0</v>
      </c>
      <c r="H1105" s="88" t="str" cm="1">
        <f t="array" ref="H1105">_xlfn.IFS(OR(_xlfn.XLOOKUP(A1105,Table1[Tag Number],Table1[Status],"-",0)="Dead",
        _xlfn.XLOOKUP(A1105,Table2[Tag Number],Table2[Status],"-",0)="Dead",
        _xlfn.XLOOKUP(A1105,Table3[Tag Number],Table3[Status],"-",0)="Dead",
        _xlfn.XLOOKUP(A1105,Table4[Tag Number],Table4[Status],"-",0)="Dead"),"Dead",
     OR(_xlfn.XLOOKUP(A1105,Table1[Tag Number],Table1[Status],"-",0)="Alive",
        _xlfn.XLOOKUP(A1105,Table2[Tag Number],Table2[Status],"-",0)="Alive",
        _xlfn.XLOOKUP(A1105,Table3[Tag Number],Table3[Status],"-",0)="Alive",
        _xlfn.XLOOKUP(A1105,Table4[Tag Number],Table4[Status],"-",0)="Alive"),"Alive",
     OR(_xlfn.XLOOKUP(A1105,Table1[Tag Number],Table1[Status],"-",0)="-",
        _xlfn.XLOOKUP(A1105,Table2[Tag Number],Table2[Status],"-",0)="-",
        _xlfn.XLOOKUP(A1105,Table3[Tag Number],Table3[Status],"-",0)="-",
        _xlfn.XLOOKUP(A1105,Table4[Tag Number],Table4[Status],"-",0)="-"),
   "-")</f>
        <v>-</v>
      </c>
      <c r="I1105" s="90"/>
      <c r="J1105" s="90"/>
      <c r="K1105" s="91"/>
      <c r="L1105" s="91"/>
      <c r="M1105" s="91"/>
      <c r="N1105" s="92"/>
      <c r="O1105" s="89"/>
      <c r="R1105" t="b">
        <f t="shared" si="35"/>
        <v>0</v>
      </c>
    </row>
    <row r="1106" spans="1:18" ht="15" thickBot="1" x14ac:dyDescent="0.35">
      <c r="A1106" s="2" t="s">
        <v>261</v>
      </c>
      <c r="B1106" s="2" t="s">
        <v>1145</v>
      </c>
      <c r="C1106" s="84">
        <f>IF(COUNTIF(Table1[Tag Number], A1106), 1, 0)</f>
        <v>0</v>
      </c>
      <c r="D1106" s="85">
        <f>IF(COUNTIF(Table2[Tag Number], A1106), 1, 0)</f>
        <v>0</v>
      </c>
      <c r="E1106" s="86">
        <f>IF(COUNTIF(Table3[Tag Number], A1106), 1, 0)</f>
        <v>1</v>
      </c>
      <c r="F1106" s="86">
        <f>IF(COUNTIF(Table4[Tag Number], A1106), 1, 0)</f>
        <v>0</v>
      </c>
      <c r="G1106" s="87">
        <f t="shared" si="36"/>
        <v>1</v>
      </c>
      <c r="H1106" s="88" t="str" cm="1">
        <f t="array" ref="H1106">_xlfn.IFS(OR(_xlfn.XLOOKUP(A1106,Table1[Tag Number],Table1[Status],"-",0)="Dead",
        _xlfn.XLOOKUP(A1106,Table2[Tag Number],Table2[Status],"-",0)="Dead",
        _xlfn.XLOOKUP(A1106,Table3[Tag Number],Table3[Status],"-",0)="Dead",
        _xlfn.XLOOKUP(A1106,Table4[Tag Number],Table4[Status],"-",0)="Dead"),"Dead",
     OR(_xlfn.XLOOKUP(A1106,Table1[Tag Number],Table1[Status],"-",0)="Alive",
        _xlfn.XLOOKUP(A1106,Table2[Tag Number],Table2[Status],"-",0)="Alive",
        _xlfn.XLOOKUP(A1106,Table3[Tag Number],Table3[Status],"-",0)="Alive",
        _xlfn.XLOOKUP(A1106,Table4[Tag Number],Table4[Status],"-",0)="Alive"),"Alive",
     OR(_xlfn.XLOOKUP(A1106,Table1[Tag Number],Table1[Status],"-",0)="-",
        _xlfn.XLOOKUP(A1106,Table2[Tag Number],Table2[Status],"-",0)="-",
        _xlfn.XLOOKUP(A1106,Table3[Tag Number],Table3[Status],"-",0)="-",
        _xlfn.XLOOKUP(A1106,Table4[Tag Number],Table4[Status],"-",0)="-"),
   "-")</f>
        <v>Dead</v>
      </c>
      <c r="I1106" s="90"/>
      <c r="J1106" s="90"/>
      <c r="K1106" s="91"/>
      <c r="L1106" s="91"/>
      <c r="M1106" s="91"/>
      <c r="N1106" s="92"/>
      <c r="O1106" s="89"/>
      <c r="R1106" t="b">
        <f t="shared" si="35"/>
        <v>0</v>
      </c>
    </row>
    <row r="1107" spans="1:18" ht="15" thickBot="1" x14ac:dyDescent="0.35">
      <c r="A1107" s="3" t="s">
        <v>182</v>
      </c>
      <c r="B1107" s="3" t="s">
        <v>1145</v>
      </c>
      <c r="C1107" s="84">
        <f>IF(COUNTIF(Table1[Tag Number], A1107), 1, 0)</f>
        <v>0</v>
      </c>
      <c r="D1107" s="85">
        <f>IF(COUNTIF(Table2[Tag Number], A1107), 1, 0)</f>
        <v>0</v>
      </c>
      <c r="E1107" s="86">
        <f>IF(COUNTIF(Table3[Tag Number], A1107), 1, 0)</f>
        <v>1</v>
      </c>
      <c r="F1107" s="86">
        <f>IF(COUNTIF(Table4[Tag Number], A1107), 1, 0)</f>
        <v>0</v>
      </c>
      <c r="G1107" s="87">
        <f t="shared" si="36"/>
        <v>1</v>
      </c>
      <c r="H1107" s="88" t="str" cm="1">
        <f t="array" ref="H1107">_xlfn.IFS(OR(_xlfn.XLOOKUP(A1107,Table1[Tag Number],Table1[Status],"-",0)="Dead",
        _xlfn.XLOOKUP(A1107,Table2[Tag Number],Table2[Status],"-",0)="Dead",
        _xlfn.XLOOKUP(A1107,Table3[Tag Number],Table3[Status],"-",0)="Dead",
        _xlfn.XLOOKUP(A1107,Table4[Tag Number],Table4[Status],"-",0)="Dead"),"Dead",
     OR(_xlfn.XLOOKUP(A1107,Table1[Tag Number],Table1[Status],"-",0)="Alive",
        _xlfn.XLOOKUP(A1107,Table2[Tag Number],Table2[Status],"-",0)="Alive",
        _xlfn.XLOOKUP(A1107,Table3[Tag Number],Table3[Status],"-",0)="Alive",
        _xlfn.XLOOKUP(A1107,Table4[Tag Number],Table4[Status],"-",0)="Alive"),"Alive",
     OR(_xlfn.XLOOKUP(A1107,Table1[Tag Number],Table1[Status],"-",0)="-",
        _xlfn.XLOOKUP(A1107,Table2[Tag Number],Table2[Status],"-",0)="-",
        _xlfn.XLOOKUP(A1107,Table3[Tag Number],Table3[Status],"-",0)="-",
        _xlfn.XLOOKUP(A1107,Table4[Tag Number],Table4[Status],"-",0)="-"),
   "-")</f>
        <v>Alive</v>
      </c>
      <c r="I1107" s="90"/>
      <c r="J1107" s="90"/>
      <c r="K1107" s="91"/>
      <c r="L1107" s="91"/>
      <c r="M1107" s="91"/>
      <c r="N1107" s="92"/>
      <c r="O1107" s="89"/>
      <c r="R1107" t="b">
        <f t="shared" si="35"/>
        <v>0</v>
      </c>
    </row>
    <row r="1108" spans="1:18" ht="15" thickBot="1" x14ac:dyDescent="0.35">
      <c r="A1108" s="2" t="s">
        <v>553</v>
      </c>
      <c r="B1108" s="2" t="s">
        <v>1137</v>
      </c>
      <c r="C1108" s="84">
        <f>IF(COUNTIF(Table1[Tag Number], A1108), 1, 0)</f>
        <v>0</v>
      </c>
      <c r="D1108" s="85">
        <f>IF(COUNTIF(Table2[Tag Number], A1108), 1, 0)</f>
        <v>0</v>
      </c>
      <c r="E1108" s="86">
        <f>IF(COUNTIF(Table3[Tag Number], A1108), 1, 0)</f>
        <v>0</v>
      </c>
      <c r="F1108" s="86">
        <f>IF(COUNTIF(Table4[Tag Number], A1108), 1, 0)</f>
        <v>0</v>
      </c>
      <c r="G1108" s="87">
        <f t="shared" si="36"/>
        <v>0</v>
      </c>
      <c r="H1108" s="88" t="str" cm="1">
        <f t="array" ref="H1108">_xlfn.IFS(OR(_xlfn.XLOOKUP(A1108,Table1[Tag Number],Table1[Status],"-",0)="Dead",
        _xlfn.XLOOKUP(A1108,Table2[Tag Number],Table2[Status],"-",0)="Dead",
        _xlfn.XLOOKUP(A1108,Table3[Tag Number],Table3[Status],"-",0)="Dead",
        _xlfn.XLOOKUP(A1108,Table4[Tag Number],Table4[Status],"-",0)="Dead"),"Dead",
     OR(_xlfn.XLOOKUP(A1108,Table1[Tag Number],Table1[Status],"-",0)="Alive",
        _xlfn.XLOOKUP(A1108,Table2[Tag Number],Table2[Status],"-",0)="Alive",
        _xlfn.XLOOKUP(A1108,Table3[Tag Number],Table3[Status],"-",0)="Alive",
        _xlfn.XLOOKUP(A1108,Table4[Tag Number],Table4[Status],"-",0)="Alive"),"Alive",
     OR(_xlfn.XLOOKUP(A1108,Table1[Tag Number],Table1[Status],"-",0)="-",
        _xlfn.XLOOKUP(A1108,Table2[Tag Number],Table2[Status],"-",0)="-",
        _xlfn.XLOOKUP(A1108,Table3[Tag Number],Table3[Status],"-",0)="-",
        _xlfn.XLOOKUP(A1108,Table4[Tag Number],Table4[Status],"-",0)="-"),
   "-")</f>
        <v>-</v>
      </c>
      <c r="I1108" s="90"/>
      <c r="J1108" s="90"/>
      <c r="K1108" s="91"/>
      <c r="L1108" s="91"/>
      <c r="M1108" s="91"/>
      <c r="N1108" s="92"/>
      <c r="O1108" s="89"/>
      <c r="R1108" t="b">
        <f t="shared" si="35"/>
        <v>0</v>
      </c>
    </row>
    <row r="1109" spans="1:18" ht="15" thickBot="1" x14ac:dyDescent="0.35">
      <c r="A1109" s="3" t="s">
        <v>527</v>
      </c>
      <c r="B1109" s="3" t="s">
        <v>1137</v>
      </c>
      <c r="C1109" s="84">
        <f>IF(COUNTIF(Table1[Tag Number], A1109), 1, 0)</f>
        <v>0</v>
      </c>
      <c r="D1109" s="85">
        <f>IF(COUNTIF(Table2[Tag Number], A1109), 1, 0)</f>
        <v>0</v>
      </c>
      <c r="E1109" s="86">
        <f>IF(COUNTIF(Table3[Tag Number], A1109), 1, 0)</f>
        <v>0</v>
      </c>
      <c r="F1109" s="86">
        <f>IF(COUNTIF(Table4[Tag Number], A1109), 1, 0)</f>
        <v>0</v>
      </c>
      <c r="G1109" s="87">
        <f t="shared" si="36"/>
        <v>0</v>
      </c>
      <c r="H1109" s="88" t="str" cm="1">
        <f t="array" ref="H1109">_xlfn.IFS(OR(_xlfn.XLOOKUP(A1109,Table1[Tag Number],Table1[Status],"-",0)="Dead",
        _xlfn.XLOOKUP(A1109,Table2[Tag Number],Table2[Status],"-",0)="Dead",
        _xlfn.XLOOKUP(A1109,Table3[Tag Number],Table3[Status],"-",0)="Dead",
        _xlfn.XLOOKUP(A1109,Table4[Tag Number],Table4[Status],"-",0)="Dead"),"Dead",
     OR(_xlfn.XLOOKUP(A1109,Table1[Tag Number],Table1[Status],"-",0)="Alive",
        _xlfn.XLOOKUP(A1109,Table2[Tag Number],Table2[Status],"-",0)="Alive",
        _xlfn.XLOOKUP(A1109,Table3[Tag Number],Table3[Status],"-",0)="Alive",
        _xlfn.XLOOKUP(A1109,Table4[Tag Number],Table4[Status],"-",0)="Alive"),"Alive",
     OR(_xlfn.XLOOKUP(A1109,Table1[Tag Number],Table1[Status],"-",0)="-",
        _xlfn.XLOOKUP(A1109,Table2[Tag Number],Table2[Status],"-",0)="-",
        _xlfn.XLOOKUP(A1109,Table3[Tag Number],Table3[Status],"-",0)="-",
        _xlfn.XLOOKUP(A1109,Table4[Tag Number],Table4[Status],"-",0)="-"),
   "-")</f>
        <v>-</v>
      </c>
      <c r="I1109" s="90"/>
      <c r="J1109" s="90"/>
      <c r="K1109" s="91"/>
      <c r="L1109" s="91"/>
      <c r="M1109" s="91"/>
      <c r="N1109" s="92"/>
      <c r="O1109" s="89"/>
      <c r="R1109" t="b">
        <f t="shared" si="35"/>
        <v>0</v>
      </c>
    </row>
    <row r="1110" spans="1:18" ht="15" thickBot="1" x14ac:dyDescent="0.35">
      <c r="A1110" s="2" t="s">
        <v>1942</v>
      </c>
      <c r="B1110" s="2" t="s">
        <v>1145</v>
      </c>
      <c r="C1110" s="84">
        <f>IF(COUNTIF(Table1[Tag Number], A1110), 1, 0)</f>
        <v>0</v>
      </c>
      <c r="D1110" s="85">
        <f>IF(COUNTIF(Table2[Tag Number], A1110), 1, 0)</f>
        <v>0</v>
      </c>
      <c r="E1110" s="86">
        <f>IF(COUNTIF(Table3[Tag Number], A1110), 1, 0)</f>
        <v>0</v>
      </c>
      <c r="F1110" s="86">
        <f>IF(COUNTIF(Table4[Tag Number], A1110), 1, 0)</f>
        <v>0</v>
      </c>
      <c r="G1110" s="87">
        <f t="shared" si="36"/>
        <v>0</v>
      </c>
      <c r="H1110" s="88" t="str" cm="1">
        <f t="array" ref="H1110">_xlfn.IFS(OR(_xlfn.XLOOKUP(A1110,Table1[Tag Number],Table1[Status],"-",0)="Dead",
        _xlfn.XLOOKUP(A1110,Table2[Tag Number],Table2[Status],"-",0)="Dead",
        _xlfn.XLOOKUP(A1110,Table3[Tag Number],Table3[Status],"-",0)="Dead",
        _xlfn.XLOOKUP(A1110,Table4[Tag Number],Table4[Status],"-",0)="Dead"),"Dead",
     OR(_xlfn.XLOOKUP(A1110,Table1[Tag Number],Table1[Status],"-",0)="Alive",
        _xlfn.XLOOKUP(A1110,Table2[Tag Number],Table2[Status],"-",0)="Alive",
        _xlfn.XLOOKUP(A1110,Table3[Tag Number],Table3[Status],"-",0)="Alive",
        _xlfn.XLOOKUP(A1110,Table4[Tag Number],Table4[Status],"-",0)="Alive"),"Alive",
     OR(_xlfn.XLOOKUP(A1110,Table1[Tag Number],Table1[Status],"-",0)="-",
        _xlfn.XLOOKUP(A1110,Table2[Tag Number],Table2[Status],"-",0)="-",
        _xlfn.XLOOKUP(A1110,Table3[Tag Number],Table3[Status],"-",0)="-",
        _xlfn.XLOOKUP(A1110,Table4[Tag Number],Table4[Status],"-",0)="-"),
   "-")</f>
        <v>-</v>
      </c>
      <c r="I1110" s="90"/>
      <c r="J1110" s="90"/>
      <c r="K1110" s="91"/>
      <c r="L1110" s="91"/>
      <c r="M1110" s="91"/>
      <c r="N1110" s="92"/>
      <c r="O1110" s="89"/>
      <c r="R1110" t="b">
        <f t="shared" si="35"/>
        <v>0</v>
      </c>
    </row>
    <row r="1111" spans="1:18" ht="15" thickBot="1" x14ac:dyDescent="0.35">
      <c r="A1111" s="3" t="s">
        <v>1943</v>
      </c>
      <c r="B1111" s="3" t="s">
        <v>1145</v>
      </c>
      <c r="C1111" s="84">
        <f>IF(COUNTIF(Table1[Tag Number], A1111), 1, 0)</f>
        <v>0</v>
      </c>
      <c r="D1111" s="85">
        <f>IF(COUNTIF(Table2[Tag Number], A1111), 1, 0)</f>
        <v>0</v>
      </c>
      <c r="E1111" s="86">
        <f>IF(COUNTIF(Table3[Tag Number], A1111), 1, 0)</f>
        <v>0</v>
      </c>
      <c r="F1111" s="86">
        <f>IF(COUNTIF(Table4[Tag Number], A1111), 1, 0)</f>
        <v>0</v>
      </c>
      <c r="G1111" s="87">
        <f t="shared" si="36"/>
        <v>0</v>
      </c>
      <c r="H1111" s="88" t="str" cm="1">
        <f t="array" ref="H1111">_xlfn.IFS(OR(_xlfn.XLOOKUP(A1111,Table1[Tag Number],Table1[Status],"-",0)="Dead",
        _xlfn.XLOOKUP(A1111,Table2[Tag Number],Table2[Status],"-",0)="Dead",
        _xlfn.XLOOKUP(A1111,Table3[Tag Number],Table3[Status],"-",0)="Dead",
        _xlfn.XLOOKUP(A1111,Table4[Tag Number],Table4[Status],"-",0)="Dead"),"Dead",
     OR(_xlfn.XLOOKUP(A1111,Table1[Tag Number],Table1[Status],"-",0)="Alive",
        _xlfn.XLOOKUP(A1111,Table2[Tag Number],Table2[Status],"-",0)="Alive",
        _xlfn.XLOOKUP(A1111,Table3[Tag Number],Table3[Status],"-",0)="Alive",
        _xlfn.XLOOKUP(A1111,Table4[Tag Number],Table4[Status],"-",0)="Alive"),"Alive",
     OR(_xlfn.XLOOKUP(A1111,Table1[Tag Number],Table1[Status],"-",0)="-",
        _xlfn.XLOOKUP(A1111,Table2[Tag Number],Table2[Status],"-",0)="-",
        _xlfn.XLOOKUP(A1111,Table3[Tag Number],Table3[Status],"-",0)="-",
        _xlfn.XLOOKUP(A1111,Table4[Tag Number],Table4[Status],"-",0)="-"),
   "-")</f>
        <v>-</v>
      </c>
      <c r="I1111" s="90"/>
      <c r="J1111" s="90"/>
      <c r="K1111" s="91"/>
      <c r="L1111" s="91"/>
      <c r="M1111" s="91"/>
      <c r="N1111" s="92"/>
      <c r="O1111" s="89"/>
      <c r="R1111" t="b">
        <f t="shared" si="35"/>
        <v>0</v>
      </c>
    </row>
    <row r="1112" spans="1:18" ht="15" thickBot="1" x14ac:dyDescent="0.35">
      <c r="A1112" s="2" t="s">
        <v>1944</v>
      </c>
      <c r="B1112" s="2" t="s">
        <v>1137</v>
      </c>
      <c r="C1112" s="84">
        <f>IF(COUNTIF(Table1[Tag Number], A1112), 1, 0)</f>
        <v>1</v>
      </c>
      <c r="D1112" s="85">
        <f>IF(COUNTIF(Table2[Tag Number], A1112), 1, 0)</f>
        <v>0</v>
      </c>
      <c r="E1112" s="86">
        <f>IF(COUNTIF(Table3[Tag Number], A1112), 1, 0)</f>
        <v>0</v>
      </c>
      <c r="F1112" s="86">
        <f>IF(COUNTIF(Table4[Tag Number], A1112), 1, 0)</f>
        <v>0</v>
      </c>
      <c r="G1112" s="87">
        <f t="shared" si="36"/>
        <v>1</v>
      </c>
      <c r="H1112" s="88" t="str" cm="1">
        <f t="array" ref="H1112">_xlfn.IFS(OR(_xlfn.XLOOKUP(A1112,Table1[Tag Number],Table1[Status],"-",0)="Dead",
        _xlfn.XLOOKUP(A1112,Table2[Tag Number],Table2[Status],"-",0)="Dead",
        _xlfn.XLOOKUP(A1112,Table3[Tag Number],Table3[Status],"-",0)="Dead",
        _xlfn.XLOOKUP(A1112,Table4[Tag Number],Table4[Status],"-",0)="Dead"),"Dead",
     OR(_xlfn.XLOOKUP(A1112,Table1[Tag Number],Table1[Status],"-",0)="Alive",
        _xlfn.XLOOKUP(A1112,Table2[Tag Number],Table2[Status],"-",0)="Alive",
        _xlfn.XLOOKUP(A1112,Table3[Tag Number],Table3[Status],"-",0)="Alive",
        _xlfn.XLOOKUP(A1112,Table4[Tag Number],Table4[Status],"-",0)="Alive"),"Alive",
     OR(_xlfn.XLOOKUP(A1112,Table1[Tag Number],Table1[Status],"-",0)="-",
        _xlfn.XLOOKUP(A1112,Table2[Tag Number],Table2[Status],"-",0)="-",
        _xlfn.XLOOKUP(A1112,Table3[Tag Number],Table3[Status],"-",0)="-",
        _xlfn.XLOOKUP(A1112,Table4[Tag Number],Table4[Status],"-",0)="-"),
   "-")</f>
        <v>Dead</v>
      </c>
      <c r="I1112" s="90"/>
      <c r="J1112" s="90"/>
      <c r="K1112" s="91"/>
      <c r="L1112" s="91"/>
      <c r="M1112" s="91"/>
      <c r="N1112" s="92"/>
      <c r="O1112" s="89"/>
      <c r="R1112" t="b">
        <f t="shared" si="35"/>
        <v>0</v>
      </c>
    </row>
    <row r="1113" spans="1:18" ht="15" thickBot="1" x14ac:dyDescent="0.35">
      <c r="A1113" s="3" t="s">
        <v>1945</v>
      </c>
      <c r="B1113" s="3" t="s">
        <v>1145</v>
      </c>
      <c r="C1113" s="84">
        <f>IF(COUNTIF(Table1[Tag Number], A1113), 1, 0)</f>
        <v>0</v>
      </c>
      <c r="D1113" s="85">
        <f>IF(COUNTIF(Table2[Tag Number], A1113), 1, 0)</f>
        <v>0</v>
      </c>
      <c r="E1113" s="86">
        <f>IF(COUNTIF(Table3[Tag Number], A1113), 1, 0)</f>
        <v>0</v>
      </c>
      <c r="F1113" s="86">
        <f>IF(COUNTIF(Table4[Tag Number], A1113), 1, 0)</f>
        <v>0</v>
      </c>
      <c r="G1113" s="87">
        <f t="shared" si="36"/>
        <v>0</v>
      </c>
      <c r="H1113" s="88" t="str" cm="1">
        <f t="array" ref="H1113">_xlfn.IFS(OR(_xlfn.XLOOKUP(A1113,Table1[Tag Number],Table1[Status],"-",0)="Dead",
        _xlfn.XLOOKUP(A1113,Table2[Tag Number],Table2[Status],"-",0)="Dead",
        _xlfn.XLOOKUP(A1113,Table3[Tag Number],Table3[Status],"-",0)="Dead",
        _xlfn.XLOOKUP(A1113,Table4[Tag Number],Table4[Status],"-",0)="Dead"),"Dead",
     OR(_xlfn.XLOOKUP(A1113,Table1[Tag Number],Table1[Status],"-",0)="Alive",
        _xlfn.XLOOKUP(A1113,Table2[Tag Number],Table2[Status],"-",0)="Alive",
        _xlfn.XLOOKUP(A1113,Table3[Tag Number],Table3[Status],"-",0)="Alive",
        _xlfn.XLOOKUP(A1113,Table4[Tag Number],Table4[Status],"-",0)="Alive"),"Alive",
     OR(_xlfn.XLOOKUP(A1113,Table1[Tag Number],Table1[Status],"-",0)="-",
        _xlfn.XLOOKUP(A1113,Table2[Tag Number],Table2[Status],"-",0)="-",
        _xlfn.XLOOKUP(A1113,Table3[Tag Number],Table3[Status],"-",0)="-",
        _xlfn.XLOOKUP(A1113,Table4[Tag Number],Table4[Status],"-",0)="-"),
   "-")</f>
        <v>-</v>
      </c>
      <c r="I1113" s="90"/>
      <c r="J1113" s="90"/>
      <c r="K1113" s="91"/>
      <c r="L1113" s="91"/>
      <c r="M1113" s="91"/>
      <c r="N1113" s="92"/>
      <c r="O1113" s="89"/>
      <c r="R1113" t="b">
        <f t="shared" si="35"/>
        <v>0</v>
      </c>
    </row>
    <row r="1114" spans="1:18" ht="15" thickBot="1" x14ac:dyDescent="0.35">
      <c r="A1114" s="2" t="s">
        <v>1946</v>
      </c>
      <c r="B1114" s="2" t="s">
        <v>1145</v>
      </c>
      <c r="C1114" s="84">
        <f>IF(COUNTIF(Table1[Tag Number], A1114), 1, 0)</f>
        <v>0</v>
      </c>
      <c r="D1114" s="85">
        <f>IF(COUNTIF(Table2[Tag Number], A1114), 1, 0)</f>
        <v>0</v>
      </c>
      <c r="E1114" s="86">
        <f>IF(COUNTIF(Table3[Tag Number], A1114), 1, 0)</f>
        <v>0</v>
      </c>
      <c r="F1114" s="86">
        <f>IF(COUNTIF(Table4[Tag Number], A1114), 1, 0)</f>
        <v>0</v>
      </c>
      <c r="G1114" s="87">
        <f t="shared" si="36"/>
        <v>0</v>
      </c>
      <c r="H1114" s="88" t="str" cm="1">
        <f t="array" ref="H1114">_xlfn.IFS(OR(_xlfn.XLOOKUP(A1114,Table1[Tag Number],Table1[Status],"-",0)="Dead",
        _xlfn.XLOOKUP(A1114,Table2[Tag Number],Table2[Status],"-",0)="Dead",
        _xlfn.XLOOKUP(A1114,Table3[Tag Number],Table3[Status],"-",0)="Dead",
        _xlfn.XLOOKUP(A1114,Table4[Tag Number],Table4[Status],"-",0)="Dead"),"Dead",
     OR(_xlfn.XLOOKUP(A1114,Table1[Tag Number],Table1[Status],"-",0)="Alive",
        _xlfn.XLOOKUP(A1114,Table2[Tag Number],Table2[Status],"-",0)="Alive",
        _xlfn.XLOOKUP(A1114,Table3[Tag Number],Table3[Status],"-",0)="Alive",
        _xlfn.XLOOKUP(A1114,Table4[Tag Number],Table4[Status],"-",0)="Alive"),"Alive",
     OR(_xlfn.XLOOKUP(A1114,Table1[Tag Number],Table1[Status],"-",0)="-",
        _xlfn.XLOOKUP(A1114,Table2[Tag Number],Table2[Status],"-",0)="-",
        _xlfn.XLOOKUP(A1114,Table3[Tag Number],Table3[Status],"-",0)="-",
        _xlfn.XLOOKUP(A1114,Table4[Tag Number],Table4[Status],"-",0)="-"),
   "-")</f>
        <v>-</v>
      </c>
      <c r="I1114" s="90"/>
      <c r="J1114" s="90"/>
      <c r="K1114" s="91"/>
      <c r="L1114" s="91"/>
      <c r="M1114" s="91"/>
      <c r="N1114" s="92"/>
      <c r="O1114" s="89"/>
      <c r="R1114" t="b">
        <f t="shared" si="35"/>
        <v>0</v>
      </c>
    </row>
    <row r="1115" spans="1:18" ht="15" thickBot="1" x14ac:dyDescent="0.35">
      <c r="A1115" s="3" t="s">
        <v>1947</v>
      </c>
      <c r="B1115" s="3" t="s">
        <v>1145</v>
      </c>
      <c r="C1115" s="84">
        <f>IF(COUNTIF(Table1[Tag Number], A1115), 1, 0)</f>
        <v>0</v>
      </c>
      <c r="D1115" s="85">
        <f>IF(COUNTIF(Table2[Tag Number], A1115), 1, 0)</f>
        <v>0</v>
      </c>
      <c r="E1115" s="86">
        <f>IF(COUNTIF(Table3[Tag Number], A1115), 1, 0)</f>
        <v>0</v>
      </c>
      <c r="F1115" s="86">
        <f>IF(COUNTIF(Table4[Tag Number], A1115), 1, 0)</f>
        <v>0</v>
      </c>
      <c r="G1115" s="87">
        <f t="shared" si="36"/>
        <v>0</v>
      </c>
      <c r="H1115" s="88" t="str" cm="1">
        <f t="array" ref="H1115">_xlfn.IFS(OR(_xlfn.XLOOKUP(A1115,Table1[Tag Number],Table1[Status],"-",0)="Dead",
        _xlfn.XLOOKUP(A1115,Table2[Tag Number],Table2[Status],"-",0)="Dead",
        _xlfn.XLOOKUP(A1115,Table3[Tag Number],Table3[Status],"-",0)="Dead",
        _xlfn.XLOOKUP(A1115,Table4[Tag Number],Table4[Status],"-",0)="Dead"),"Dead",
     OR(_xlfn.XLOOKUP(A1115,Table1[Tag Number],Table1[Status],"-",0)="Alive",
        _xlfn.XLOOKUP(A1115,Table2[Tag Number],Table2[Status],"-",0)="Alive",
        _xlfn.XLOOKUP(A1115,Table3[Tag Number],Table3[Status],"-",0)="Alive",
        _xlfn.XLOOKUP(A1115,Table4[Tag Number],Table4[Status],"-",0)="Alive"),"Alive",
     OR(_xlfn.XLOOKUP(A1115,Table1[Tag Number],Table1[Status],"-",0)="-",
        _xlfn.XLOOKUP(A1115,Table2[Tag Number],Table2[Status],"-",0)="-",
        _xlfn.XLOOKUP(A1115,Table3[Tag Number],Table3[Status],"-",0)="-",
        _xlfn.XLOOKUP(A1115,Table4[Tag Number],Table4[Status],"-",0)="-"),
   "-")</f>
        <v>-</v>
      </c>
      <c r="I1115" s="90"/>
      <c r="J1115" s="90"/>
      <c r="K1115" s="91"/>
      <c r="L1115" s="91"/>
      <c r="M1115" s="91"/>
      <c r="N1115" s="92"/>
      <c r="O1115" s="89"/>
      <c r="R1115" t="b">
        <f t="shared" si="35"/>
        <v>0</v>
      </c>
    </row>
    <row r="1116" spans="1:18" ht="15" thickBot="1" x14ac:dyDescent="0.35">
      <c r="A1116" s="2" t="s">
        <v>431</v>
      </c>
      <c r="B1116" s="2" t="s">
        <v>1137</v>
      </c>
      <c r="C1116" s="84">
        <f>IF(COUNTIF(Table1[Tag Number], A1116), 1, 0)</f>
        <v>0</v>
      </c>
      <c r="D1116" s="85">
        <f>IF(COUNTIF(Table2[Tag Number], A1116), 1, 0)</f>
        <v>0</v>
      </c>
      <c r="E1116" s="86">
        <f>IF(COUNTIF(Table3[Tag Number], A1116), 1, 0)</f>
        <v>0</v>
      </c>
      <c r="F1116" s="86">
        <f>IF(COUNTIF(Table4[Tag Number], A1116), 1, 0)</f>
        <v>0</v>
      </c>
      <c r="G1116" s="87">
        <f t="shared" si="36"/>
        <v>0</v>
      </c>
      <c r="H1116" s="88" t="str" cm="1">
        <f t="array" ref="H1116">_xlfn.IFS(OR(_xlfn.XLOOKUP(A1116,Table1[Tag Number],Table1[Status],"-",0)="Dead",
        _xlfn.XLOOKUP(A1116,Table2[Tag Number],Table2[Status],"-",0)="Dead",
        _xlfn.XLOOKUP(A1116,Table3[Tag Number],Table3[Status],"-",0)="Dead",
        _xlfn.XLOOKUP(A1116,Table4[Tag Number],Table4[Status],"-",0)="Dead"),"Dead",
     OR(_xlfn.XLOOKUP(A1116,Table1[Tag Number],Table1[Status],"-",0)="Alive",
        _xlfn.XLOOKUP(A1116,Table2[Tag Number],Table2[Status],"-",0)="Alive",
        _xlfn.XLOOKUP(A1116,Table3[Tag Number],Table3[Status],"-",0)="Alive",
        _xlfn.XLOOKUP(A1116,Table4[Tag Number],Table4[Status],"-",0)="Alive"),"Alive",
     OR(_xlfn.XLOOKUP(A1116,Table1[Tag Number],Table1[Status],"-",0)="-",
        _xlfn.XLOOKUP(A1116,Table2[Tag Number],Table2[Status],"-",0)="-",
        _xlfn.XLOOKUP(A1116,Table3[Tag Number],Table3[Status],"-",0)="-",
        _xlfn.XLOOKUP(A1116,Table4[Tag Number],Table4[Status],"-",0)="-"),
   "-")</f>
        <v>-</v>
      </c>
      <c r="I1116" s="90"/>
      <c r="J1116" s="90"/>
      <c r="K1116" s="91"/>
      <c r="L1116" s="91"/>
      <c r="M1116" s="91"/>
      <c r="N1116" s="92"/>
      <c r="O1116" s="89"/>
      <c r="R1116" t="b">
        <f t="shared" si="35"/>
        <v>0</v>
      </c>
    </row>
    <row r="1117" spans="1:18" ht="15" thickBot="1" x14ac:dyDescent="0.35">
      <c r="A1117" s="3" t="s">
        <v>1948</v>
      </c>
      <c r="B1117" s="3" t="s">
        <v>1145</v>
      </c>
      <c r="C1117" s="84">
        <f>IF(COUNTIF(Table1[Tag Number], A1117), 1, 0)</f>
        <v>0</v>
      </c>
      <c r="D1117" s="85">
        <f>IF(COUNTIF(Table2[Tag Number], A1117), 1, 0)</f>
        <v>0</v>
      </c>
      <c r="E1117" s="86">
        <f>IF(COUNTIF(Table3[Tag Number], A1117), 1, 0)</f>
        <v>0</v>
      </c>
      <c r="F1117" s="86">
        <f>IF(COUNTIF(Table4[Tag Number], A1117), 1, 0)</f>
        <v>0</v>
      </c>
      <c r="G1117" s="87">
        <f t="shared" si="36"/>
        <v>0</v>
      </c>
      <c r="H1117" s="88" t="str" cm="1">
        <f t="array" ref="H1117">_xlfn.IFS(OR(_xlfn.XLOOKUP(A1117,Table1[Tag Number],Table1[Status],"-",0)="Dead",
        _xlfn.XLOOKUP(A1117,Table2[Tag Number],Table2[Status],"-",0)="Dead",
        _xlfn.XLOOKUP(A1117,Table3[Tag Number],Table3[Status],"-",0)="Dead",
        _xlfn.XLOOKUP(A1117,Table4[Tag Number],Table4[Status],"-",0)="Dead"),"Dead",
     OR(_xlfn.XLOOKUP(A1117,Table1[Tag Number],Table1[Status],"-",0)="Alive",
        _xlfn.XLOOKUP(A1117,Table2[Tag Number],Table2[Status],"-",0)="Alive",
        _xlfn.XLOOKUP(A1117,Table3[Tag Number],Table3[Status],"-",0)="Alive",
        _xlfn.XLOOKUP(A1117,Table4[Tag Number],Table4[Status],"-",0)="Alive"),"Alive",
     OR(_xlfn.XLOOKUP(A1117,Table1[Tag Number],Table1[Status],"-",0)="-",
        _xlfn.XLOOKUP(A1117,Table2[Tag Number],Table2[Status],"-",0)="-",
        _xlfn.XLOOKUP(A1117,Table3[Tag Number],Table3[Status],"-",0)="-",
        _xlfn.XLOOKUP(A1117,Table4[Tag Number],Table4[Status],"-",0)="-"),
   "-")</f>
        <v>-</v>
      </c>
      <c r="I1117" s="90"/>
      <c r="J1117" s="90"/>
      <c r="K1117" s="91"/>
      <c r="L1117" s="91"/>
      <c r="M1117" s="91"/>
      <c r="N1117" s="92"/>
      <c r="O1117" s="89"/>
      <c r="R1117" t="b">
        <f t="shared" si="35"/>
        <v>0</v>
      </c>
    </row>
    <row r="1118" spans="1:18" ht="15" thickBot="1" x14ac:dyDescent="0.35">
      <c r="A1118" s="2" t="s">
        <v>1949</v>
      </c>
      <c r="B1118" s="2" t="s">
        <v>1145</v>
      </c>
      <c r="C1118" s="84">
        <f>IF(COUNTIF(Table1[Tag Number], A1118), 1, 0)</f>
        <v>1</v>
      </c>
      <c r="D1118" s="85">
        <f>IF(COUNTIF(Table2[Tag Number], A1118), 1, 0)</f>
        <v>0</v>
      </c>
      <c r="E1118" s="86">
        <f>IF(COUNTIF(Table3[Tag Number], A1118), 1, 0)</f>
        <v>0</v>
      </c>
      <c r="F1118" s="86">
        <f>IF(COUNTIF(Table4[Tag Number], A1118), 1, 0)</f>
        <v>0</v>
      </c>
      <c r="G1118" s="87">
        <f t="shared" si="36"/>
        <v>1</v>
      </c>
      <c r="H1118" s="88" t="str" cm="1">
        <f t="array" ref="H1118">_xlfn.IFS(OR(_xlfn.XLOOKUP(A1118,Table1[Tag Number],Table1[Status],"-",0)="Dead",
        _xlfn.XLOOKUP(A1118,Table2[Tag Number],Table2[Status],"-",0)="Dead",
        _xlfn.XLOOKUP(A1118,Table3[Tag Number],Table3[Status],"-",0)="Dead",
        _xlfn.XLOOKUP(A1118,Table4[Tag Number],Table4[Status],"-",0)="Dead"),"Dead",
     OR(_xlfn.XLOOKUP(A1118,Table1[Tag Number],Table1[Status],"-",0)="Alive",
        _xlfn.XLOOKUP(A1118,Table2[Tag Number],Table2[Status],"-",0)="Alive",
        _xlfn.XLOOKUP(A1118,Table3[Tag Number],Table3[Status],"-",0)="Alive",
        _xlfn.XLOOKUP(A1118,Table4[Tag Number],Table4[Status],"-",0)="Alive"),"Alive",
     OR(_xlfn.XLOOKUP(A1118,Table1[Tag Number],Table1[Status],"-",0)="-",
        _xlfn.XLOOKUP(A1118,Table2[Tag Number],Table2[Status],"-",0)="-",
        _xlfn.XLOOKUP(A1118,Table3[Tag Number],Table3[Status],"-",0)="-",
        _xlfn.XLOOKUP(A1118,Table4[Tag Number],Table4[Status],"-",0)="-"),
   "-")</f>
        <v>Alive</v>
      </c>
      <c r="I1118" s="90"/>
      <c r="J1118" s="90"/>
      <c r="K1118" s="91"/>
      <c r="L1118" s="91"/>
      <c r="M1118" s="91"/>
      <c r="N1118" s="92"/>
      <c r="O1118" s="89"/>
      <c r="R1118" t="b">
        <f t="shared" si="35"/>
        <v>0</v>
      </c>
    </row>
    <row r="1119" spans="1:18" ht="15" thickBot="1" x14ac:dyDescent="0.35">
      <c r="A1119" s="3" t="s">
        <v>561</v>
      </c>
      <c r="B1119" s="3" t="s">
        <v>1145</v>
      </c>
      <c r="C1119" s="84">
        <f>IF(COUNTIF(Table1[Tag Number], A1119), 1, 0)</f>
        <v>0</v>
      </c>
      <c r="D1119" s="85">
        <f>IF(COUNTIF(Table2[Tag Number], A1119), 1, 0)</f>
        <v>0</v>
      </c>
      <c r="E1119" s="86">
        <f>IF(COUNTIF(Table3[Tag Number], A1119), 1, 0)</f>
        <v>0</v>
      </c>
      <c r="F1119" s="86">
        <f>IF(COUNTIF(Table4[Tag Number], A1119), 1, 0)</f>
        <v>0</v>
      </c>
      <c r="G1119" s="87">
        <f t="shared" si="36"/>
        <v>0</v>
      </c>
      <c r="H1119" s="88" t="str" cm="1">
        <f t="array" ref="H1119">_xlfn.IFS(OR(_xlfn.XLOOKUP(A1119,Table1[Tag Number],Table1[Status],"-",0)="Dead",
        _xlfn.XLOOKUP(A1119,Table2[Tag Number],Table2[Status],"-",0)="Dead",
        _xlfn.XLOOKUP(A1119,Table3[Tag Number],Table3[Status],"-",0)="Dead",
        _xlfn.XLOOKUP(A1119,Table4[Tag Number],Table4[Status],"-",0)="Dead"),"Dead",
     OR(_xlfn.XLOOKUP(A1119,Table1[Tag Number],Table1[Status],"-",0)="Alive",
        _xlfn.XLOOKUP(A1119,Table2[Tag Number],Table2[Status],"-",0)="Alive",
        _xlfn.XLOOKUP(A1119,Table3[Tag Number],Table3[Status],"-",0)="Alive",
        _xlfn.XLOOKUP(A1119,Table4[Tag Number],Table4[Status],"-",0)="Alive"),"Alive",
     OR(_xlfn.XLOOKUP(A1119,Table1[Tag Number],Table1[Status],"-",0)="-",
        _xlfn.XLOOKUP(A1119,Table2[Tag Number],Table2[Status],"-",0)="-",
        _xlfn.XLOOKUP(A1119,Table3[Tag Number],Table3[Status],"-",0)="-",
        _xlfn.XLOOKUP(A1119,Table4[Tag Number],Table4[Status],"-",0)="-"),
   "-")</f>
        <v>-</v>
      </c>
      <c r="I1119" s="90"/>
      <c r="J1119" s="90"/>
      <c r="K1119" s="91"/>
      <c r="L1119" s="91"/>
      <c r="M1119" s="91"/>
      <c r="N1119" s="92"/>
      <c r="O1119" s="89"/>
      <c r="R1119" t="b">
        <f t="shared" si="35"/>
        <v>0</v>
      </c>
    </row>
    <row r="1120" spans="1:18" ht="15" thickBot="1" x14ac:dyDescent="0.35">
      <c r="A1120" s="2" t="s">
        <v>815</v>
      </c>
      <c r="B1120" s="2" t="s">
        <v>1137</v>
      </c>
      <c r="C1120" s="84">
        <f>IF(COUNTIF(Table1[Tag Number], A1120), 1, 0)</f>
        <v>0</v>
      </c>
      <c r="D1120" s="85">
        <f>IF(COUNTIF(Table2[Tag Number], A1120), 1, 0)</f>
        <v>0</v>
      </c>
      <c r="E1120" s="86">
        <f>IF(COUNTIF(Table3[Tag Number], A1120), 1, 0)</f>
        <v>0</v>
      </c>
      <c r="F1120" s="86">
        <f>IF(COUNTIF(Table4[Tag Number], A1120), 1, 0)</f>
        <v>0</v>
      </c>
      <c r="G1120" s="87">
        <f t="shared" si="36"/>
        <v>0</v>
      </c>
      <c r="H1120" s="88" t="str" cm="1">
        <f t="array" ref="H1120">_xlfn.IFS(OR(_xlfn.XLOOKUP(A1120,Table1[Tag Number],Table1[Status],"-",0)="Dead",
        _xlfn.XLOOKUP(A1120,Table2[Tag Number],Table2[Status],"-",0)="Dead",
        _xlfn.XLOOKUP(A1120,Table3[Tag Number],Table3[Status],"-",0)="Dead",
        _xlfn.XLOOKUP(A1120,Table4[Tag Number],Table4[Status],"-",0)="Dead"),"Dead",
     OR(_xlfn.XLOOKUP(A1120,Table1[Tag Number],Table1[Status],"-",0)="Alive",
        _xlfn.XLOOKUP(A1120,Table2[Tag Number],Table2[Status],"-",0)="Alive",
        _xlfn.XLOOKUP(A1120,Table3[Tag Number],Table3[Status],"-",0)="Alive",
        _xlfn.XLOOKUP(A1120,Table4[Tag Number],Table4[Status],"-",0)="Alive"),"Alive",
     OR(_xlfn.XLOOKUP(A1120,Table1[Tag Number],Table1[Status],"-",0)="-",
        _xlfn.XLOOKUP(A1120,Table2[Tag Number],Table2[Status],"-",0)="-",
        _xlfn.XLOOKUP(A1120,Table3[Tag Number],Table3[Status],"-",0)="-",
        _xlfn.XLOOKUP(A1120,Table4[Tag Number],Table4[Status],"-",0)="-"),
   "-")</f>
        <v>-</v>
      </c>
      <c r="I1120" s="90"/>
      <c r="J1120" s="90"/>
      <c r="K1120" s="91"/>
      <c r="L1120" s="91"/>
      <c r="M1120" s="91"/>
      <c r="N1120" s="92"/>
      <c r="O1120" s="89"/>
      <c r="R1120" t="b">
        <f t="shared" si="35"/>
        <v>0</v>
      </c>
    </row>
    <row r="1121" spans="1:18" ht="15" thickBot="1" x14ac:dyDescent="0.35">
      <c r="A1121" s="3" t="s">
        <v>685</v>
      </c>
      <c r="B1121" s="3" t="s">
        <v>1137</v>
      </c>
      <c r="C1121" s="84">
        <f>IF(COUNTIF(Table1[Tag Number], A1121), 1, 0)</f>
        <v>0</v>
      </c>
      <c r="D1121" s="85">
        <f>IF(COUNTIF(Table2[Tag Number], A1121), 1, 0)</f>
        <v>0</v>
      </c>
      <c r="E1121" s="86">
        <f>IF(COUNTIF(Table3[Tag Number], A1121), 1, 0)</f>
        <v>0</v>
      </c>
      <c r="F1121" s="86">
        <f>IF(COUNTIF(Table4[Tag Number], A1121), 1, 0)</f>
        <v>0</v>
      </c>
      <c r="G1121" s="87">
        <f t="shared" si="36"/>
        <v>0</v>
      </c>
      <c r="H1121" s="88" t="str" cm="1">
        <f t="array" ref="H1121">_xlfn.IFS(OR(_xlfn.XLOOKUP(A1121,Table1[Tag Number],Table1[Status],"-",0)="Dead",
        _xlfn.XLOOKUP(A1121,Table2[Tag Number],Table2[Status],"-",0)="Dead",
        _xlfn.XLOOKUP(A1121,Table3[Tag Number],Table3[Status],"-",0)="Dead",
        _xlfn.XLOOKUP(A1121,Table4[Tag Number],Table4[Status],"-",0)="Dead"),"Dead",
     OR(_xlfn.XLOOKUP(A1121,Table1[Tag Number],Table1[Status],"-",0)="Alive",
        _xlfn.XLOOKUP(A1121,Table2[Tag Number],Table2[Status],"-",0)="Alive",
        _xlfn.XLOOKUP(A1121,Table3[Tag Number],Table3[Status],"-",0)="Alive",
        _xlfn.XLOOKUP(A1121,Table4[Tag Number],Table4[Status],"-",0)="Alive"),"Alive",
     OR(_xlfn.XLOOKUP(A1121,Table1[Tag Number],Table1[Status],"-",0)="-",
        _xlfn.XLOOKUP(A1121,Table2[Tag Number],Table2[Status],"-",0)="-",
        _xlfn.XLOOKUP(A1121,Table3[Tag Number],Table3[Status],"-",0)="-",
        _xlfn.XLOOKUP(A1121,Table4[Tag Number],Table4[Status],"-",0)="-"),
   "-")</f>
        <v>-</v>
      </c>
      <c r="I1121" s="90"/>
      <c r="J1121" s="90"/>
      <c r="K1121" s="91"/>
      <c r="L1121" s="91"/>
      <c r="M1121" s="91"/>
      <c r="N1121" s="92"/>
      <c r="O1121" s="89"/>
      <c r="R1121" t="b">
        <f t="shared" si="35"/>
        <v>0</v>
      </c>
    </row>
    <row r="1122" spans="1:18" ht="15" thickBot="1" x14ac:dyDescent="0.35">
      <c r="A1122" s="2" t="s">
        <v>772</v>
      </c>
      <c r="B1122" s="2" t="s">
        <v>1137</v>
      </c>
      <c r="C1122" s="84">
        <f>IF(COUNTIF(Table1[Tag Number], A1122), 1, 0)</f>
        <v>0</v>
      </c>
      <c r="D1122" s="85">
        <f>IF(COUNTIF(Table2[Tag Number], A1122), 1, 0)</f>
        <v>0</v>
      </c>
      <c r="E1122" s="86">
        <f>IF(COUNTIF(Table3[Tag Number], A1122), 1, 0)</f>
        <v>0</v>
      </c>
      <c r="F1122" s="86">
        <f>IF(COUNTIF(Table4[Tag Number], A1122), 1, 0)</f>
        <v>0</v>
      </c>
      <c r="G1122" s="87">
        <f t="shared" si="36"/>
        <v>0</v>
      </c>
      <c r="H1122" s="88" t="str" cm="1">
        <f t="array" ref="H1122">_xlfn.IFS(OR(_xlfn.XLOOKUP(A1122,Table1[Tag Number],Table1[Status],"-",0)="Dead",
        _xlfn.XLOOKUP(A1122,Table2[Tag Number],Table2[Status],"-",0)="Dead",
        _xlfn.XLOOKUP(A1122,Table3[Tag Number],Table3[Status],"-",0)="Dead",
        _xlfn.XLOOKUP(A1122,Table4[Tag Number],Table4[Status],"-",0)="Dead"),"Dead",
     OR(_xlfn.XLOOKUP(A1122,Table1[Tag Number],Table1[Status],"-",0)="Alive",
        _xlfn.XLOOKUP(A1122,Table2[Tag Number],Table2[Status],"-",0)="Alive",
        _xlfn.XLOOKUP(A1122,Table3[Tag Number],Table3[Status],"-",0)="Alive",
        _xlfn.XLOOKUP(A1122,Table4[Tag Number],Table4[Status],"-",0)="Alive"),"Alive",
     OR(_xlfn.XLOOKUP(A1122,Table1[Tag Number],Table1[Status],"-",0)="-",
        _xlfn.XLOOKUP(A1122,Table2[Tag Number],Table2[Status],"-",0)="-",
        _xlfn.XLOOKUP(A1122,Table3[Tag Number],Table3[Status],"-",0)="-",
        _xlfn.XLOOKUP(A1122,Table4[Tag Number],Table4[Status],"-",0)="-"),
   "-")</f>
        <v>-</v>
      </c>
      <c r="I1122" s="90"/>
      <c r="J1122" s="90"/>
      <c r="K1122" s="91"/>
      <c r="L1122" s="91"/>
      <c r="M1122" s="91"/>
      <c r="N1122" s="92"/>
      <c r="O1122" s="89"/>
      <c r="R1122" t="b">
        <f t="shared" si="35"/>
        <v>0</v>
      </c>
    </row>
    <row r="1123" spans="1:18" ht="15" thickBot="1" x14ac:dyDescent="0.35">
      <c r="A1123" s="3" t="s">
        <v>885</v>
      </c>
      <c r="B1123" s="3" t="s">
        <v>1145</v>
      </c>
      <c r="C1123" s="84">
        <f>IF(COUNTIF(Table1[Tag Number], A1123), 1, 0)</f>
        <v>0</v>
      </c>
      <c r="D1123" s="85">
        <f>IF(COUNTIF(Table2[Tag Number], A1123), 1, 0)</f>
        <v>0</v>
      </c>
      <c r="E1123" s="86">
        <f>IF(COUNTIF(Table3[Tag Number], A1123), 1, 0)</f>
        <v>0</v>
      </c>
      <c r="F1123" s="86">
        <f>IF(COUNTIF(Table4[Tag Number], A1123), 1, 0)</f>
        <v>0</v>
      </c>
      <c r="G1123" s="87">
        <f t="shared" si="36"/>
        <v>0</v>
      </c>
      <c r="H1123" s="88" t="str" cm="1">
        <f t="array" ref="H1123">_xlfn.IFS(OR(_xlfn.XLOOKUP(A1123,Table1[Tag Number],Table1[Status],"-",0)="Dead",
        _xlfn.XLOOKUP(A1123,Table2[Tag Number],Table2[Status],"-",0)="Dead",
        _xlfn.XLOOKUP(A1123,Table3[Tag Number],Table3[Status],"-",0)="Dead",
        _xlfn.XLOOKUP(A1123,Table4[Tag Number],Table4[Status],"-",0)="Dead"),"Dead",
     OR(_xlfn.XLOOKUP(A1123,Table1[Tag Number],Table1[Status],"-",0)="Alive",
        _xlfn.XLOOKUP(A1123,Table2[Tag Number],Table2[Status],"-",0)="Alive",
        _xlfn.XLOOKUP(A1123,Table3[Tag Number],Table3[Status],"-",0)="Alive",
        _xlfn.XLOOKUP(A1123,Table4[Tag Number],Table4[Status],"-",0)="Alive"),"Alive",
     OR(_xlfn.XLOOKUP(A1123,Table1[Tag Number],Table1[Status],"-",0)="-",
        _xlfn.XLOOKUP(A1123,Table2[Tag Number],Table2[Status],"-",0)="-",
        _xlfn.XLOOKUP(A1123,Table3[Tag Number],Table3[Status],"-",0)="-",
        _xlfn.XLOOKUP(A1123,Table4[Tag Number],Table4[Status],"-",0)="-"),
   "-")</f>
        <v>-</v>
      </c>
      <c r="I1123" s="90"/>
      <c r="J1123" s="90"/>
      <c r="K1123" s="91"/>
      <c r="L1123" s="91"/>
      <c r="M1123" s="91"/>
      <c r="N1123" s="92"/>
      <c r="O1123" s="89"/>
      <c r="R1123" t="b">
        <f t="shared" si="35"/>
        <v>0</v>
      </c>
    </row>
    <row r="1124" spans="1:18" ht="15" thickBot="1" x14ac:dyDescent="0.35">
      <c r="A1124" s="2" t="s">
        <v>1950</v>
      </c>
      <c r="B1124" s="2" t="s">
        <v>1145</v>
      </c>
      <c r="C1124" s="84">
        <f>IF(COUNTIF(Table1[Tag Number], A1124), 1, 0)</f>
        <v>0</v>
      </c>
      <c r="D1124" s="85">
        <f>IF(COUNTIF(Table2[Tag Number], A1124), 1, 0)</f>
        <v>0</v>
      </c>
      <c r="E1124" s="86">
        <f>IF(COUNTIF(Table3[Tag Number], A1124), 1, 0)</f>
        <v>0</v>
      </c>
      <c r="F1124" s="86">
        <f>IF(COUNTIF(Table4[Tag Number], A1124), 1, 0)</f>
        <v>0</v>
      </c>
      <c r="G1124" s="87">
        <f t="shared" si="36"/>
        <v>0</v>
      </c>
      <c r="H1124" s="88" t="str" cm="1">
        <f t="array" ref="H1124">_xlfn.IFS(OR(_xlfn.XLOOKUP(A1124,Table1[Tag Number],Table1[Status],"-",0)="Dead",
        _xlfn.XLOOKUP(A1124,Table2[Tag Number],Table2[Status],"-",0)="Dead",
        _xlfn.XLOOKUP(A1124,Table3[Tag Number],Table3[Status],"-",0)="Dead",
        _xlfn.XLOOKUP(A1124,Table4[Tag Number],Table4[Status],"-",0)="Dead"),"Dead",
     OR(_xlfn.XLOOKUP(A1124,Table1[Tag Number],Table1[Status],"-",0)="Alive",
        _xlfn.XLOOKUP(A1124,Table2[Tag Number],Table2[Status],"-",0)="Alive",
        _xlfn.XLOOKUP(A1124,Table3[Tag Number],Table3[Status],"-",0)="Alive",
        _xlfn.XLOOKUP(A1124,Table4[Tag Number],Table4[Status],"-",0)="Alive"),"Alive",
     OR(_xlfn.XLOOKUP(A1124,Table1[Tag Number],Table1[Status],"-",0)="-",
        _xlfn.XLOOKUP(A1124,Table2[Tag Number],Table2[Status],"-",0)="-",
        _xlfn.XLOOKUP(A1124,Table3[Tag Number],Table3[Status],"-",0)="-",
        _xlfn.XLOOKUP(A1124,Table4[Tag Number],Table4[Status],"-",0)="-"),
   "-")</f>
        <v>-</v>
      </c>
      <c r="I1124" s="90"/>
      <c r="J1124" s="90"/>
      <c r="K1124" s="91"/>
      <c r="L1124" s="91"/>
      <c r="M1124" s="91"/>
      <c r="N1124" s="92"/>
      <c r="O1124" s="89"/>
      <c r="R1124" t="b">
        <f t="shared" si="35"/>
        <v>0</v>
      </c>
    </row>
    <row r="1125" spans="1:18" ht="15" thickBot="1" x14ac:dyDescent="0.35">
      <c r="A1125" s="3" t="s">
        <v>1951</v>
      </c>
      <c r="B1125" s="3" t="s">
        <v>1145</v>
      </c>
      <c r="C1125" s="84">
        <f>IF(COUNTIF(Table1[Tag Number], A1125), 1, 0)</f>
        <v>0</v>
      </c>
      <c r="D1125" s="85">
        <f>IF(COUNTIF(Table2[Tag Number], A1125), 1, 0)</f>
        <v>0</v>
      </c>
      <c r="E1125" s="86">
        <f>IF(COUNTIF(Table3[Tag Number], A1125), 1, 0)</f>
        <v>0</v>
      </c>
      <c r="F1125" s="86">
        <f>IF(COUNTIF(Table4[Tag Number], A1125), 1, 0)</f>
        <v>0</v>
      </c>
      <c r="G1125" s="87">
        <f t="shared" si="36"/>
        <v>0</v>
      </c>
      <c r="H1125" s="88" t="str" cm="1">
        <f t="array" ref="H1125">_xlfn.IFS(OR(_xlfn.XLOOKUP(A1125,Table1[Tag Number],Table1[Status],"-",0)="Dead",
        _xlfn.XLOOKUP(A1125,Table2[Tag Number],Table2[Status],"-",0)="Dead",
        _xlfn.XLOOKUP(A1125,Table3[Tag Number],Table3[Status],"-",0)="Dead",
        _xlfn.XLOOKUP(A1125,Table4[Tag Number],Table4[Status],"-",0)="Dead"),"Dead",
     OR(_xlfn.XLOOKUP(A1125,Table1[Tag Number],Table1[Status],"-",0)="Alive",
        _xlfn.XLOOKUP(A1125,Table2[Tag Number],Table2[Status],"-",0)="Alive",
        _xlfn.XLOOKUP(A1125,Table3[Tag Number],Table3[Status],"-",0)="Alive",
        _xlfn.XLOOKUP(A1125,Table4[Tag Number],Table4[Status],"-",0)="Alive"),"Alive",
     OR(_xlfn.XLOOKUP(A1125,Table1[Tag Number],Table1[Status],"-",0)="-",
        _xlfn.XLOOKUP(A1125,Table2[Tag Number],Table2[Status],"-",0)="-",
        _xlfn.XLOOKUP(A1125,Table3[Tag Number],Table3[Status],"-",0)="-",
        _xlfn.XLOOKUP(A1125,Table4[Tag Number],Table4[Status],"-",0)="-"),
   "-")</f>
        <v>-</v>
      </c>
      <c r="I1125" s="90"/>
      <c r="J1125" s="90"/>
      <c r="K1125" s="91"/>
      <c r="L1125" s="91"/>
      <c r="M1125" s="91"/>
      <c r="N1125" s="92"/>
      <c r="O1125" s="89"/>
      <c r="R1125" t="b">
        <f t="shared" si="35"/>
        <v>0</v>
      </c>
    </row>
    <row r="1126" spans="1:18" ht="15" thickBot="1" x14ac:dyDescent="0.35">
      <c r="A1126" s="2" t="s">
        <v>1952</v>
      </c>
      <c r="B1126" s="2" t="s">
        <v>1145</v>
      </c>
      <c r="C1126" s="84">
        <f>IF(COUNTIF(Table1[Tag Number], A1126), 1, 0)</f>
        <v>0</v>
      </c>
      <c r="D1126" s="85">
        <f>IF(COUNTIF(Table2[Tag Number], A1126), 1, 0)</f>
        <v>0</v>
      </c>
      <c r="E1126" s="86">
        <f>IF(COUNTIF(Table3[Tag Number], A1126), 1, 0)</f>
        <v>0</v>
      </c>
      <c r="F1126" s="86">
        <f>IF(COUNTIF(Table4[Tag Number], A1126), 1, 0)</f>
        <v>0</v>
      </c>
      <c r="G1126" s="87">
        <f t="shared" si="36"/>
        <v>0</v>
      </c>
      <c r="H1126" s="88" t="str" cm="1">
        <f t="array" ref="H1126">_xlfn.IFS(OR(_xlfn.XLOOKUP(A1126,Table1[Tag Number],Table1[Status],"-",0)="Dead",
        _xlfn.XLOOKUP(A1126,Table2[Tag Number],Table2[Status],"-",0)="Dead",
        _xlfn.XLOOKUP(A1126,Table3[Tag Number],Table3[Status],"-",0)="Dead",
        _xlfn.XLOOKUP(A1126,Table4[Tag Number],Table4[Status],"-",0)="Dead"),"Dead",
     OR(_xlfn.XLOOKUP(A1126,Table1[Tag Number],Table1[Status],"-",0)="Alive",
        _xlfn.XLOOKUP(A1126,Table2[Tag Number],Table2[Status],"-",0)="Alive",
        _xlfn.XLOOKUP(A1126,Table3[Tag Number],Table3[Status],"-",0)="Alive",
        _xlfn.XLOOKUP(A1126,Table4[Tag Number],Table4[Status],"-",0)="Alive"),"Alive",
     OR(_xlfn.XLOOKUP(A1126,Table1[Tag Number],Table1[Status],"-",0)="-",
        _xlfn.XLOOKUP(A1126,Table2[Tag Number],Table2[Status],"-",0)="-",
        _xlfn.XLOOKUP(A1126,Table3[Tag Number],Table3[Status],"-",0)="-",
        _xlfn.XLOOKUP(A1126,Table4[Tag Number],Table4[Status],"-",0)="-"),
   "-")</f>
        <v>-</v>
      </c>
      <c r="I1126" s="90"/>
      <c r="J1126" s="90"/>
      <c r="K1126" s="91"/>
      <c r="L1126" s="91"/>
      <c r="M1126" s="91"/>
      <c r="N1126" s="92"/>
      <c r="O1126" s="89"/>
      <c r="R1126" t="b">
        <f t="shared" si="35"/>
        <v>0</v>
      </c>
    </row>
    <row r="1127" spans="1:18" ht="15" thickBot="1" x14ac:dyDescent="0.35">
      <c r="A1127" s="3" t="s">
        <v>574</v>
      </c>
      <c r="B1127" s="3" t="s">
        <v>1137</v>
      </c>
      <c r="C1127" s="84">
        <f>IF(COUNTIF(Table1[Tag Number], A1127), 1, 0)</f>
        <v>0</v>
      </c>
      <c r="D1127" s="85">
        <f>IF(COUNTIF(Table2[Tag Number], A1127), 1, 0)</f>
        <v>0</v>
      </c>
      <c r="E1127" s="86">
        <f>IF(COUNTIF(Table3[Tag Number], A1127), 1, 0)</f>
        <v>0</v>
      </c>
      <c r="F1127" s="86">
        <f>IF(COUNTIF(Table4[Tag Number], A1127), 1, 0)</f>
        <v>0</v>
      </c>
      <c r="G1127" s="87">
        <f t="shared" si="36"/>
        <v>0</v>
      </c>
      <c r="H1127" s="88" t="str" cm="1">
        <f t="array" ref="H1127">_xlfn.IFS(OR(_xlfn.XLOOKUP(A1127,Table1[Tag Number],Table1[Status],"-",0)="Dead",
        _xlfn.XLOOKUP(A1127,Table2[Tag Number],Table2[Status],"-",0)="Dead",
        _xlfn.XLOOKUP(A1127,Table3[Tag Number],Table3[Status],"-",0)="Dead",
        _xlfn.XLOOKUP(A1127,Table4[Tag Number],Table4[Status],"-",0)="Dead"),"Dead",
     OR(_xlfn.XLOOKUP(A1127,Table1[Tag Number],Table1[Status],"-",0)="Alive",
        _xlfn.XLOOKUP(A1127,Table2[Tag Number],Table2[Status],"-",0)="Alive",
        _xlfn.XLOOKUP(A1127,Table3[Tag Number],Table3[Status],"-",0)="Alive",
        _xlfn.XLOOKUP(A1127,Table4[Tag Number],Table4[Status],"-",0)="Alive"),"Alive",
     OR(_xlfn.XLOOKUP(A1127,Table1[Tag Number],Table1[Status],"-",0)="-",
        _xlfn.XLOOKUP(A1127,Table2[Tag Number],Table2[Status],"-",0)="-",
        _xlfn.XLOOKUP(A1127,Table3[Tag Number],Table3[Status],"-",0)="-",
        _xlfn.XLOOKUP(A1127,Table4[Tag Number],Table4[Status],"-",0)="-"),
   "-")</f>
        <v>-</v>
      </c>
      <c r="I1127" s="90"/>
      <c r="J1127" s="90"/>
      <c r="K1127" s="91"/>
      <c r="L1127" s="91"/>
      <c r="M1127" s="91"/>
      <c r="N1127" s="92"/>
      <c r="O1127" s="89"/>
      <c r="R1127" t="b">
        <f t="shared" si="35"/>
        <v>0</v>
      </c>
    </row>
    <row r="1128" spans="1:18" ht="15" thickBot="1" x14ac:dyDescent="0.35">
      <c r="A1128" s="93" t="s">
        <v>1953</v>
      </c>
      <c r="B1128" s="93" t="s">
        <v>1145</v>
      </c>
      <c r="C1128" s="84">
        <f>IF(COUNTIF(Table1[Tag Number], A1128), 1, 0)</f>
        <v>0</v>
      </c>
      <c r="D1128" s="85">
        <f>IF(COUNTIF(Table2[Tag Number], A1128), 1, 0)</f>
        <v>0</v>
      </c>
      <c r="E1128" s="86">
        <f>IF(COUNTIF(Table3[Tag Number], A1128), 1, 0)</f>
        <v>0</v>
      </c>
      <c r="F1128" s="86">
        <f>IF(COUNTIF(Table4[Tag Number], A1128), 1, 0)</f>
        <v>0</v>
      </c>
      <c r="G1128" s="87">
        <f t="shared" si="36"/>
        <v>0</v>
      </c>
      <c r="H1128" s="88" t="str" cm="1">
        <f t="array" ref="H1128">_xlfn.IFS(OR(_xlfn.XLOOKUP(A1128,Table1[Tag Number],Table1[Status],"-",0)="Dead",
        _xlfn.XLOOKUP(A1128,Table2[Tag Number],Table2[Status],"-",0)="Dead",
        _xlfn.XLOOKUP(A1128,Table3[Tag Number],Table3[Status],"-",0)="Dead",
        _xlfn.XLOOKUP(A1128,Table4[Tag Number],Table4[Status],"-",0)="Dead"),"Dead",
     OR(_xlfn.XLOOKUP(A1128,Table1[Tag Number],Table1[Status],"-",0)="Alive",
        _xlfn.XLOOKUP(A1128,Table2[Tag Number],Table2[Status],"-",0)="Alive",
        _xlfn.XLOOKUP(A1128,Table3[Tag Number],Table3[Status],"-",0)="Alive",
        _xlfn.XLOOKUP(A1128,Table4[Tag Number],Table4[Status],"-",0)="Alive"),"Alive",
     OR(_xlfn.XLOOKUP(A1128,Table1[Tag Number],Table1[Status],"-",0)="-",
        _xlfn.XLOOKUP(A1128,Table2[Tag Number],Table2[Status],"-",0)="-",
        _xlfn.XLOOKUP(A1128,Table3[Tag Number],Table3[Status],"-",0)="-",
        _xlfn.XLOOKUP(A1128,Table4[Tag Number],Table4[Status],"-",0)="-"),
   "-")</f>
        <v>-</v>
      </c>
      <c r="I1128" s="90"/>
      <c r="J1128" s="90"/>
      <c r="K1128" s="91"/>
      <c r="L1128" s="91"/>
      <c r="M1128" s="91"/>
      <c r="N1128" s="92"/>
      <c r="O1128" s="89"/>
      <c r="R1128" t="b">
        <f t="shared" si="35"/>
        <v>0</v>
      </c>
    </row>
    <row r="1129" spans="1:18" ht="15" thickBot="1" x14ac:dyDescent="0.35">
      <c r="A1129" s="3" t="s">
        <v>1954</v>
      </c>
      <c r="B1129" s="3" t="s">
        <v>1137</v>
      </c>
      <c r="C1129" s="84">
        <f>IF(COUNTIF(Table1[Tag Number], A1129), 1, 0)</f>
        <v>0</v>
      </c>
      <c r="D1129" s="85">
        <f>IF(COUNTIF(Table2[Tag Number], A1129), 1, 0)</f>
        <v>0</v>
      </c>
      <c r="E1129" s="86">
        <f>IF(COUNTIF(Table3[Tag Number], A1129), 1, 0)</f>
        <v>0</v>
      </c>
      <c r="F1129" s="86">
        <f>IF(COUNTIF(Table4[Tag Number], A1129), 1, 0)</f>
        <v>0</v>
      </c>
      <c r="G1129" s="87">
        <f t="shared" si="36"/>
        <v>0</v>
      </c>
      <c r="H1129" s="88" t="str" cm="1">
        <f t="array" ref="H1129">_xlfn.IFS(OR(_xlfn.XLOOKUP(A1129,Table1[Tag Number],Table1[Status],"-",0)="Dead",
        _xlfn.XLOOKUP(A1129,Table2[Tag Number],Table2[Status],"-",0)="Dead",
        _xlfn.XLOOKUP(A1129,Table3[Tag Number],Table3[Status],"-",0)="Dead",
        _xlfn.XLOOKUP(A1129,Table4[Tag Number],Table4[Status],"-",0)="Dead"),"Dead",
     OR(_xlfn.XLOOKUP(A1129,Table1[Tag Number],Table1[Status],"-",0)="Alive",
        _xlfn.XLOOKUP(A1129,Table2[Tag Number],Table2[Status],"-",0)="Alive",
        _xlfn.XLOOKUP(A1129,Table3[Tag Number],Table3[Status],"-",0)="Alive",
        _xlfn.XLOOKUP(A1129,Table4[Tag Number],Table4[Status],"-",0)="Alive"),"Alive",
     OR(_xlfn.XLOOKUP(A1129,Table1[Tag Number],Table1[Status],"-",0)="-",
        _xlfn.XLOOKUP(A1129,Table2[Tag Number],Table2[Status],"-",0)="-",
        _xlfn.XLOOKUP(A1129,Table3[Tag Number],Table3[Status],"-",0)="-",
        _xlfn.XLOOKUP(A1129,Table4[Tag Number],Table4[Status],"-",0)="-"),
   "-")</f>
        <v>-</v>
      </c>
      <c r="I1129" s="90"/>
      <c r="J1129" s="90"/>
      <c r="K1129" s="91"/>
      <c r="L1129" s="91"/>
      <c r="M1129" s="91"/>
      <c r="N1129" s="92"/>
      <c r="O1129" s="89"/>
      <c r="R1129" t="b">
        <f t="shared" si="35"/>
        <v>0</v>
      </c>
    </row>
    <row r="1130" spans="1:18" ht="15" thickBot="1" x14ac:dyDescent="0.35">
      <c r="A1130" s="2" t="s">
        <v>1955</v>
      </c>
      <c r="B1130" s="2" t="s">
        <v>1145</v>
      </c>
      <c r="C1130" s="84">
        <f>IF(COUNTIF(Table1[Tag Number], A1130), 1, 0)</f>
        <v>0</v>
      </c>
      <c r="D1130" s="85">
        <f>IF(COUNTIF(Table2[Tag Number], A1130), 1, 0)</f>
        <v>0</v>
      </c>
      <c r="E1130" s="86">
        <f>IF(COUNTIF(Table3[Tag Number], A1130), 1, 0)</f>
        <v>0</v>
      </c>
      <c r="F1130" s="86">
        <f>IF(COUNTIF(Table4[Tag Number], A1130), 1, 0)</f>
        <v>0</v>
      </c>
      <c r="G1130" s="87">
        <f t="shared" si="36"/>
        <v>0</v>
      </c>
      <c r="H1130" s="88" t="str" cm="1">
        <f t="array" ref="H1130">_xlfn.IFS(OR(_xlfn.XLOOKUP(A1130,Table1[Tag Number],Table1[Status],"-",0)="Dead",
        _xlfn.XLOOKUP(A1130,Table2[Tag Number],Table2[Status],"-",0)="Dead",
        _xlfn.XLOOKUP(A1130,Table3[Tag Number],Table3[Status],"-",0)="Dead",
        _xlfn.XLOOKUP(A1130,Table4[Tag Number],Table4[Status],"-",0)="Dead"),"Dead",
     OR(_xlfn.XLOOKUP(A1130,Table1[Tag Number],Table1[Status],"-",0)="Alive",
        _xlfn.XLOOKUP(A1130,Table2[Tag Number],Table2[Status],"-",0)="Alive",
        _xlfn.XLOOKUP(A1130,Table3[Tag Number],Table3[Status],"-",0)="Alive",
        _xlfn.XLOOKUP(A1130,Table4[Tag Number],Table4[Status],"-",0)="Alive"),"Alive",
     OR(_xlfn.XLOOKUP(A1130,Table1[Tag Number],Table1[Status],"-",0)="-",
        _xlfn.XLOOKUP(A1130,Table2[Tag Number],Table2[Status],"-",0)="-",
        _xlfn.XLOOKUP(A1130,Table3[Tag Number],Table3[Status],"-",0)="-",
        _xlfn.XLOOKUP(A1130,Table4[Tag Number],Table4[Status],"-",0)="-"),
   "-")</f>
        <v>-</v>
      </c>
      <c r="I1130" s="90"/>
      <c r="J1130" s="90"/>
      <c r="K1130" s="91"/>
      <c r="L1130" s="91"/>
      <c r="M1130" s="91"/>
      <c r="N1130" s="92"/>
      <c r="O1130" s="89"/>
      <c r="R1130" t="b">
        <f t="shared" si="35"/>
        <v>0</v>
      </c>
    </row>
    <row r="1131" spans="1:18" ht="15" thickBot="1" x14ac:dyDescent="0.35">
      <c r="A1131" s="3" t="s">
        <v>1956</v>
      </c>
      <c r="B1131" s="3" t="s">
        <v>1145</v>
      </c>
      <c r="C1131" s="84">
        <f>IF(COUNTIF(Table1[Tag Number], A1131), 1, 0)</f>
        <v>0</v>
      </c>
      <c r="D1131" s="85">
        <f>IF(COUNTIF(Table2[Tag Number], A1131), 1, 0)</f>
        <v>0</v>
      </c>
      <c r="E1131" s="86">
        <f>IF(COUNTIF(Table3[Tag Number], A1131), 1, 0)</f>
        <v>0</v>
      </c>
      <c r="F1131" s="86">
        <f>IF(COUNTIF(Table4[Tag Number], A1131), 1, 0)</f>
        <v>0</v>
      </c>
      <c r="G1131" s="87">
        <f t="shared" si="36"/>
        <v>0</v>
      </c>
      <c r="H1131" s="88" t="str" cm="1">
        <f t="array" ref="H1131">_xlfn.IFS(OR(_xlfn.XLOOKUP(A1131,Table1[Tag Number],Table1[Status],"-",0)="Dead",
        _xlfn.XLOOKUP(A1131,Table2[Tag Number],Table2[Status],"-",0)="Dead",
        _xlfn.XLOOKUP(A1131,Table3[Tag Number],Table3[Status],"-",0)="Dead",
        _xlfn.XLOOKUP(A1131,Table4[Tag Number],Table4[Status],"-",0)="Dead"),"Dead",
     OR(_xlfn.XLOOKUP(A1131,Table1[Tag Number],Table1[Status],"-",0)="Alive",
        _xlfn.XLOOKUP(A1131,Table2[Tag Number],Table2[Status],"-",0)="Alive",
        _xlfn.XLOOKUP(A1131,Table3[Tag Number],Table3[Status],"-",0)="Alive",
        _xlfn.XLOOKUP(A1131,Table4[Tag Number],Table4[Status],"-",0)="Alive"),"Alive",
     OR(_xlfn.XLOOKUP(A1131,Table1[Tag Number],Table1[Status],"-",0)="-",
        _xlfn.XLOOKUP(A1131,Table2[Tag Number],Table2[Status],"-",0)="-",
        _xlfn.XLOOKUP(A1131,Table3[Tag Number],Table3[Status],"-",0)="-",
        _xlfn.XLOOKUP(A1131,Table4[Tag Number],Table4[Status],"-",0)="-"),
   "-")</f>
        <v>-</v>
      </c>
      <c r="I1131" s="90"/>
      <c r="J1131" s="90"/>
      <c r="K1131" s="91"/>
      <c r="L1131" s="91"/>
      <c r="M1131" s="91"/>
      <c r="N1131" s="92"/>
      <c r="O1131" s="89"/>
      <c r="R1131" t="b">
        <f t="shared" si="35"/>
        <v>0</v>
      </c>
    </row>
    <row r="1132" spans="1:18" ht="15" thickBot="1" x14ac:dyDescent="0.35">
      <c r="A1132" s="2" t="s">
        <v>1957</v>
      </c>
      <c r="B1132" s="2" t="s">
        <v>1145</v>
      </c>
      <c r="C1132" s="84">
        <f>IF(COUNTIF(Table1[Tag Number], A1132), 1, 0)</f>
        <v>0</v>
      </c>
      <c r="D1132" s="85">
        <f>IF(COUNTIF(Table2[Tag Number], A1132), 1, 0)</f>
        <v>0</v>
      </c>
      <c r="E1132" s="86">
        <f>IF(COUNTIF(Table3[Tag Number], A1132), 1, 0)</f>
        <v>0</v>
      </c>
      <c r="F1132" s="86">
        <f>IF(COUNTIF(Table4[Tag Number], A1132), 1, 0)</f>
        <v>0</v>
      </c>
      <c r="G1132" s="87">
        <f t="shared" si="36"/>
        <v>0</v>
      </c>
      <c r="H1132" s="88" t="str" cm="1">
        <f t="array" ref="H1132">_xlfn.IFS(OR(_xlfn.XLOOKUP(A1132,Table1[Tag Number],Table1[Status],"-",0)="Dead",
        _xlfn.XLOOKUP(A1132,Table2[Tag Number],Table2[Status],"-",0)="Dead",
        _xlfn.XLOOKUP(A1132,Table3[Tag Number],Table3[Status],"-",0)="Dead",
        _xlfn.XLOOKUP(A1132,Table4[Tag Number],Table4[Status],"-",0)="Dead"),"Dead",
     OR(_xlfn.XLOOKUP(A1132,Table1[Tag Number],Table1[Status],"-",0)="Alive",
        _xlfn.XLOOKUP(A1132,Table2[Tag Number],Table2[Status],"-",0)="Alive",
        _xlfn.XLOOKUP(A1132,Table3[Tag Number],Table3[Status],"-",0)="Alive",
        _xlfn.XLOOKUP(A1132,Table4[Tag Number],Table4[Status],"-",0)="Alive"),"Alive",
     OR(_xlfn.XLOOKUP(A1132,Table1[Tag Number],Table1[Status],"-",0)="-",
        _xlfn.XLOOKUP(A1132,Table2[Tag Number],Table2[Status],"-",0)="-",
        _xlfn.XLOOKUP(A1132,Table3[Tag Number],Table3[Status],"-",0)="-",
        _xlfn.XLOOKUP(A1132,Table4[Tag Number],Table4[Status],"-",0)="-"),
   "-")</f>
        <v>-</v>
      </c>
      <c r="I1132" s="90"/>
      <c r="J1132" s="90"/>
      <c r="K1132" s="91"/>
      <c r="L1132" s="91"/>
      <c r="M1132" s="91"/>
      <c r="N1132" s="92"/>
      <c r="O1132" s="89"/>
      <c r="R1132" t="b">
        <f t="shared" si="35"/>
        <v>0</v>
      </c>
    </row>
    <row r="1133" spans="1:18" ht="15" thickBot="1" x14ac:dyDescent="0.35">
      <c r="A1133" s="3" t="s">
        <v>1958</v>
      </c>
      <c r="B1133" s="3" t="s">
        <v>1137</v>
      </c>
      <c r="C1133" s="84">
        <f>IF(COUNTIF(Table1[Tag Number], A1133), 1, 0)</f>
        <v>0</v>
      </c>
      <c r="D1133" s="85">
        <f>IF(COUNTIF(Table2[Tag Number], A1133), 1, 0)</f>
        <v>0</v>
      </c>
      <c r="E1133" s="86">
        <f>IF(COUNTIF(Table3[Tag Number], A1133), 1, 0)</f>
        <v>0</v>
      </c>
      <c r="F1133" s="86">
        <f>IF(COUNTIF(Table4[Tag Number], A1133), 1, 0)</f>
        <v>0</v>
      </c>
      <c r="G1133" s="87">
        <f t="shared" si="36"/>
        <v>0</v>
      </c>
      <c r="H1133" s="88" t="str" cm="1">
        <f t="array" ref="H1133">_xlfn.IFS(OR(_xlfn.XLOOKUP(A1133,Table1[Tag Number],Table1[Status],"-",0)="Dead",
        _xlfn.XLOOKUP(A1133,Table2[Tag Number],Table2[Status],"-",0)="Dead",
        _xlfn.XLOOKUP(A1133,Table3[Tag Number],Table3[Status],"-",0)="Dead",
        _xlfn.XLOOKUP(A1133,Table4[Tag Number],Table4[Status],"-",0)="Dead"),"Dead",
     OR(_xlfn.XLOOKUP(A1133,Table1[Tag Number],Table1[Status],"-",0)="Alive",
        _xlfn.XLOOKUP(A1133,Table2[Tag Number],Table2[Status],"-",0)="Alive",
        _xlfn.XLOOKUP(A1133,Table3[Tag Number],Table3[Status],"-",0)="Alive",
        _xlfn.XLOOKUP(A1133,Table4[Tag Number],Table4[Status],"-",0)="Alive"),"Alive",
     OR(_xlfn.XLOOKUP(A1133,Table1[Tag Number],Table1[Status],"-",0)="-",
        _xlfn.XLOOKUP(A1133,Table2[Tag Number],Table2[Status],"-",0)="-",
        _xlfn.XLOOKUP(A1133,Table3[Tag Number],Table3[Status],"-",0)="-",
        _xlfn.XLOOKUP(A1133,Table4[Tag Number],Table4[Status],"-",0)="-"),
   "-")</f>
        <v>-</v>
      </c>
      <c r="I1133" s="90"/>
      <c r="J1133" s="90"/>
      <c r="K1133" s="91"/>
      <c r="L1133" s="91"/>
      <c r="M1133" s="91"/>
      <c r="N1133" s="92"/>
      <c r="O1133" s="89"/>
      <c r="R1133" t="b">
        <f t="shared" si="35"/>
        <v>0</v>
      </c>
    </row>
    <row r="1134" spans="1:18" ht="15" thickBot="1" x14ac:dyDescent="0.35">
      <c r="A1134" s="2" t="s">
        <v>100</v>
      </c>
      <c r="B1134" s="2" t="s">
        <v>1145</v>
      </c>
      <c r="C1134" s="84">
        <f>IF(COUNTIF(Table1[Tag Number], A1134), 1, 0)</f>
        <v>0</v>
      </c>
      <c r="D1134" s="85">
        <f>IF(COUNTIF(Table2[Tag Number], A1134), 1, 0)</f>
        <v>0</v>
      </c>
      <c r="E1134" s="86">
        <f>IF(COUNTIF(Table3[Tag Number], A1134), 1, 0)</f>
        <v>1</v>
      </c>
      <c r="F1134" s="86">
        <f>IF(COUNTIF(Table4[Tag Number], A1134), 1, 0)</f>
        <v>0</v>
      </c>
      <c r="G1134" s="87">
        <f t="shared" si="36"/>
        <v>1</v>
      </c>
      <c r="H1134" s="88" t="str" cm="1">
        <f t="array" ref="H1134">_xlfn.IFS(OR(_xlfn.XLOOKUP(A1134,Table1[Tag Number],Table1[Status],"-",0)="Dead",
        _xlfn.XLOOKUP(A1134,Table2[Tag Number],Table2[Status],"-",0)="Dead",
        _xlfn.XLOOKUP(A1134,Table3[Tag Number],Table3[Status],"-",0)="Dead",
        _xlfn.XLOOKUP(A1134,Table4[Tag Number],Table4[Status],"-",0)="Dead"),"Dead",
     OR(_xlfn.XLOOKUP(A1134,Table1[Tag Number],Table1[Status],"-",0)="Alive",
        _xlfn.XLOOKUP(A1134,Table2[Tag Number],Table2[Status],"-",0)="Alive",
        _xlfn.XLOOKUP(A1134,Table3[Tag Number],Table3[Status],"-",0)="Alive",
        _xlfn.XLOOKUP(A1134,Table4[Tag Number],Table4[Status],"-",0)="Alive"),"Alive",
     OR(_xlfn.XLOOKUP(A1134,Table1[Tag Number],Table1[Status],"-",0)="-",
        _xlfn.XLOOKUP(A1134,Table2[Tag Number],Table2[Status],"-",0)="-",
        _xlfn.XLOOKUP(A1134,Table3[Tag Number],Table3[Status],"-",0)="-",
        _xlfn.XLOOKUP(A1134,Table4[Tag Number],Table4[Status],"-",0)="-"),
   "-")</f>
        <v>Alive</v>
      </c>
      <c r="I1134" s="90"/>
      <c r="J1134" s="90"/>
      <c r="K1134" s="91"/>
      <c r="L1134" s="91"/>
      <c r="M1134" s="91"/>
      <c r="N1134" s="92"/>
      <c r="O1134" s="89"/>
      <c r="R1134" t="b">
        <f t="shared" si="35"/>
        <v>0</v>
      </c>
    </row>
    <row r="1135" spans="1:18" ht="15" thickBot="1" x14ac:dyDescent="0.35">
      <c r="A1135" s="3" t="s">
        <v>1959</v>
      </c>
      <c r="B1135" s="3" t="s">
        <v>1145</v>
      </c>
      <c r="C1135" s="84">
        <f>IF(COUNTIF(Table1[Tag Number], A1135), 1, 0)</f>
        <v>0</v>
      </c>
      <c r="D1135" s="85">
        <f>IF(COUNTIF(Table2[Tag Number], A1135), 1, 0)</f>
        <v>0</v>
      </c>
      <c r="E1135" s="86">
        <f>IF(COUNTIF(Table3[Tag Number], A1135), 1, 0)</f>
        <v>0</v>
      </c>
      <c r="F1135" s="86">
        <f>IF(COUNTIF(Table4[Tag Number], A1135), 1, 0)</f>
        <v>0</v>
      </c>
      <c r="G1135" s="87">
        <f t="shared" si="36"/>
        <v>0</v>
      </c>
      <c r="H1135" s="88" t="str" cm="1">
        <f t="array" ref="H1135">_xlfn.IFS(OR(_xlfn.XLOOKUP(A1135,Table1[Tag Number],Table1[Status],"-",0)="Dead",
        _xlfn.XLOOKUP(A1135,Table2[Tag Number],Table2[Status],"-",0)="Dead",
        _xlfn.XLOOKUP(A1135,Table3[Tag Number],Table3[Status],"-",0)="Dead",
        _xlfn.XLOOKUP(A1135,Table4[Tag Number],Table4[Status],"-",0)="Dead"),"Dead",
     OR(_xlfn.XLOOKUP(A1135,Table1[Tag Number],Table1[Status],"-",0)="Alive",
        _xlfn.XLOOKUP(A1135,Table2[Tag Number],Table2[Status],"-",0)="Alive",
        _xlfn.XLOOKUP(A1135,Table3[Tag Number],Table3[Status],"-",0)="Alive",
        _xlfn.XLOOKUP(A1135,Table4[Tag Number],Table4[Status],"-",0)="Alive"),"Alive",
     OR(_xlfn.XLOOKUP(A1135,Table1[Tag Number],Table1[Status],"-",0)="-",
        _xlfn.XLOOKUP(A1135,Table2[Tag Number],Table2[Status],"-",0)="-",
        _xlfn.XLOOKUP(A1135,Table3[Tag Number],Table3[Status],"-",0)="-",
        _xlfn.XLOOKUP(A1135,Table4[Tag Number],Table4[Status],"-",0)="-"),
   "-")</f>
        <v>-</v>
      </c>
      <c r="I1135" s="90"/>
      <c r="J1135" s="90"/>
      <c r="K1135" s="91"/>
      <c r="L1135" s="91"/>
      <c r="M1135" s="91"/>
      <c r="N1135" s="92"/>
      <c r="O1135" s="89"/>
      <c r="R1135" t="b">
        <f t="shared" si="35"/>
        <v>0</v>
      </c>
    </row>
    <row r="1136" spans="1:18" ht="15" thickBot="1" x14ac:dyDescent="0.35">
      <c r="A1136" s="2" t="s">
        <v>1960</v>
      </c>
      <c r="B1136" s="2" t="s">
        <v>1137</v>
      </c>
      <c r="C1136" s="84">
        <f>IF(COUNTIF(Table1[Tag Number], A1136), 1, 0)</f>
        <v>0</v>
      </c>
      <c r="D1136" s="85">
        <f>IF(COUNTIF(Table2[Tag Number], A1136), 1, 0)</f>
        <v>0</v>
      </c>
      <c r="E1136" s="86">
        <f>IF(COUNTIF(Table3[Tag Number], A1136), 1, 0)</f>
        <v>0</v>
      </c>
      <c r="F1136" s="86">
        <f>IF(COUNTIF(Table4[Tag Number], A1136), 1, 0)</f>
        <v>0</v>
      </c>
      <c r="G1136" s="87">
        <f t="shared" si="36"/>
        <v>0</v>
      </c>
      <c r="H1136" s="88" t="str" cm="1">
        <f t="array" ref="H1136">_xlfn.IFS(OR(_xlfn.XLOOKUP(A1136,Table1[Tag Number],Table1[Status],"-",0)="Dead",
        _xlfn.XLOOKUP(A1136,Table2[Tag Number],Table2[Status],"-",0)="Dead",
        _xlfn.XLOOKUP(A1136,Table3[Tag Number],Table3[Status],"-",0)="Dead",
        _xlfn.XLOOKUP(A1136,Table4[Tag Number],Table4[Status],"-",0)="Dead"),"Dead",
     OR(_xlfn.XLOOKUP(A1136,Table1[Tag Number],Table1[Status],"-",0)="Alive",
        _xlfn.XLOOKUP(A1136,Table2[Tag Number],Table2[Status],"-",0)="Alive",
        _xlfn.XLOOKUP(A1136,Table3[Tag Number],Table3[Status],"-",0)="Alive",
        _xlfn.XLOOKUP(A1136,Table4[Tag Number],Table4[Status],"-",0)="Alive"),"Alive",
     OR(_xlfn.XLOOKUP(A1136,Table1[Tag Number],Table1[Status],"-",0)="-",
        _xlfn.XLOOKUP(A1136,Table2[Tag Number],Table2[Status],"-",0)="-",
        _xlfn.XLOOKUP(A1136,Table3[Tag Number],Table3[Status],"-",0)="-",
        _xlfn.XLOOKUP(A1136,Table4[Tag Number],Table4[Status],"-",0)="-"),
   "-")</f>
        <v>-</v>
      </c>
      <c r="I1136" s="90"/>
      <c r="J1136" s="90"/>
      <c r="K1136" s="91"/>
      <c r="L1136" s="91"/>
      <c r="M1136" s="91"/>
      <c r="N1136" s="92"/>
      <c r="O1136" s="89"/>
      <c r="R1136" t="b">
        <f t="shared" si="35"/>
        <v>0</v>
      </c>
    </row>
    <row r="1137" spans="1:18" ht="15" thickBot="1" x14ac:dyDescent="0.35">
      <c r="A1137" s="3" t="s">
        <v>1961</v>
      </c>
      <c r="B1137" s="3" t="s">
        <v>1145</v>
      </c>
      <c r="C1137" s="84">
        <f>IF(COUNTIF(Table1[Tag Number], A1137), 1, 0)</f>
        <v>0</v>
      </c>
      <c r="D1137" s="85">
        <f>IF(COUNTIF(Table2[Tag Number], A1137), 1, 0)</f>
        <v>0</v>
      </c>
      <c r="E1137" s="86">
        <f>IF(COUNTIF(Table3[Tag Number], A1137), 1, 0)</f>
        <v>0</v>
      </c>
      <c r="F1137" s="86">
        <f>IF(COUNTIF(Table4[Tag Number], A1137), 1, 0)</f>
        <v>0</v>
      </c>
      <c r="G1137" s="87">
        <f t="shared" si="36"/>
        <v>0</v>
      </c>
      <c r="H1137" s="88" t="str" cm="1">
        <f t="array" ref="H1137">_xlfn.IFS(OR(_xlfn.XLOOKUP(A1137,Table1[Tag Number],Table1[Status],"-",0)="Dead",
        _xlfn.XLOOKUP(A1137,Table2[Tag Number],Table2[Status],"-",0)="Dead",
        _xlfn.XLOOKUP(A1137,Table3[Tag Number],Table3[Status],"-",0)="Dead",
        _xlfn.XLOOKUP(A1137,Table4[Tag Number],Table4[Status],"-",0)="Dead"),"Dead",
     OR(_xlfn.XLOOKUP(A1137,Table1[Tag Number],Table1[Status],"-",0)="Alive",
        _xlfn.XLOOKUP(A1137,Table2[Tag Number],Table2[Status],"-",0)="Alive",
        _xlfn.XLOOKUP(A1137,Table3[Tag Number],Table3[Status],"-",0)="Alive",
        _xlfn.XLOOKUP(A1137,Table4[Tag Number],Table4[Status],"-",0)="Alive"),"Alive",
     OR(_xlfn.XLOOKUP(A1137,Table1[Tag Number],Table1[Status],"-",0)="-",
        _xlfn.XLOOKUP(A1137,Table2[Tag Number],Table2[Status],"-",0)="-",
        _xlfn.XLOOKUP(A1137,Table3[Tag Number],Table3[Status],"-",0)="-",
        _xlfn.XLOOKUP(A1137,Table4[Tag Number],Table4[Status],"-",0)="-"),
   "-")</f>
        <v>-</v>
      </c>
      <c r="I1137" s="90"/>
      <c r="J1137" s="90"/>
      <c r="K1137" s="91"/>
      <c r="L1137" s="91"/>
      <c r="M1137" s="91"/>
      <c r="N1137" s="92"/>
      <c r="O1137" s="89"/>
      <c r="R1137" t="b">
        <f t="shared" si="35"/>
        <v>0</v>
      </c>
    </row>
    <row r="1138" spans="1:18" ht="15" thickBot="1" x14ac:dyDescent="0.35">
      <c r="A1138" s="2" t="s">
        <v>75</v>
      </c>
      <c r="B1138" s="2" t="s">
        <v>1145</v>
      </c>
      <c r="C1138" s="84">
        <f>IF(COUNTIF(Table1[Tag Number], A1138), 1, 0)</f>
        <v>0</v>
      </c>
      <c r="D1138" s="85">
        <f>IF(COUNTIF(Table2[Tag Number], A1138), 1, 0)</f>
        <v>0</v>
      </c>
      <c r="E1138" s="86">
        <f>IF(COUNTIF(Table3[Tag Number], A1138), 1, 0)</f>
        <v>0</v>
      </c>
      <c r="F1138" s="86">
        <f>IF(COUNTIF(Table4[Tag Number], A1138), 1, 0)</f>
        <v>0</v>
      </c>
      <c r="G1138" s="87">
        <f t="shared" si="36"/>
        <v>0</v>
      </c>
      <c r="H1138" s="88" t="str" cm="1">
        <f t="array" ref="H1138">_xlfn.IFS(OR(_xlfn.XLOOKUP(A1138,Table1[Tag Number],Table1[Status],"-",0)="Dead",
        _xlfn.XLOOKUP(A1138,Table2[Tag Number],Table2[Status],"-",0)="Dead",
        _xlfn.XLOOKUP(A1138,Table3[Tag Number],Table3[Status],"-",0)="Dead",
        _xlfn.XLOOKUP(A1138,Table4[Tag Number],Table4[Status],"-",0)="Dead"),"Dead",
     OR(_xlfn.XLOOKUP(A1138,Table1[Tag Number],Table1[Status],"-",0)="Alive",
        _xlfn.XLOOKUP(A1138,Table2[Tag Number],Table2[Status],"-",0)="Alive",
        _xlfn.XLOOKUP(A1138,Table3[Tag Number],Table3[Status],"-",0)="Alive",
        _xlfn.XLOOKUP(A1138,Table4[Tag Number],Table4[Status],"-",0)="Alive"),"Alive",
     OR(_xlfn.XLOOKUP(A1138,Table1[Tag Number],Table1[Status],"-",0)="-",
        _xlfn.XLOOKUP(A1138,Table2[Tag Number],Table2[Status],"-",0)="-",
        _xlfn.XLOOKUP(A1138,Table3[Tag Number],Table3[Status],"-",0)="-",
        _xlfn.XLOOKUP(A1138,Table4[Tag Number],Table4[Status],"-",0)="-"),
   "-")</f>
        <v>-</v>
      </c>
      <c r="I1138" s="90"/>
      <c r="J1138" s="90"/>
      <c r="K1138" s="91"/>
      <c r="L1138" s="91"/>
      <c r="M1138" s="91"/>
      <c r="N1138" s="92"/>
      <c r="O1138" s="89"/>
      <c r="R1138" t="b">
        <f t="shared" si="35"/>
        <v>0</v>
      </c>
    </row>
    <row r="1139" spans="1:18" ht="15" thickBot="1" x14ac:dyDescent="0.35">
      <c r="A1139" s="3" t="s">
        <v>1962</v>
      </c>
      <c r="B1139" s="3" t="s">
        <v>1145</v>
      </c>
      <c r="C1139" s="84">
        <f>IF(COUNTIF(Table1[Tag Number], A1139), 1, 0)</f>
        <v>0</v>
      </c>
      <c r="D1139" s="85">
        <f>IF(COUNTIF(Table2[Tag Number], A1139), 1, 0)</f>
        <v>0</v>
      </c>
      <c r="E1139" s="86">
        <f>IF(COUNTIF(Table3[Tag Number], A1139), 1, 0)</f>
        <v>0</v>
      </c>
      <c r="F1139" s="86">
        <f>IF(COUNTIF(Table4[Tag Number], A1139), 1, 0)</f>
        <v>0</v>
      </c>
      <c r="G1139" s="87">
        <f t="shared" si="36"/>
        <v>0</v>
      </c>
      <c r="H1139" s="88" t="str" cm="1">
        <f t="array" ref="H1139">_xlfn.IFS(OR(_xlfn.XLOOKUP(A1139,Table1[Tag Number],Table1[Status],"-",0)="Dead",
        _xlfn.XLOOKUP(A1139,Table2[Tag Number],Table2[Status],"-",0)="Dead",
        _xlfn.XLOOKUP(A1139,Table3[Tag Number],Table3[Status],"-",0)="Dead",
        _xlfn.XLOOKUP(A1139,Table4[Tag Number],Table4[Status],"-",0)="Dead"),"Dead",
     OR(_xlfn.XLOOKUP(A1139,Table1[Tag Number],Table1[Status],"-",0)="Alive",
        _xlfn.XLOOKUP(A1139,Table2[Tag Number],Table2[Status],"-",0)="Alive",
        _xlfn.XLOOKUP(A1139,Table3[Tag Number],Table3[Status],"-",0)="Alive",
        _xlfn.XLOOKUP(A1139,Table4[Tag Number],Table4[Status],"-",0)="Alive"),"Alive",
     OR(_xlfn.XLOOKUP(A1139,Table1[Tag Number],Table1[Status],"-",0)="-",
        _xlfn.XLOOKUP(A1139,Table2[Tag Number],Table2[Status],"-",0)="-",
        _xlfn.XLOOKUP(A1139,Table3[Tag Number],Table3[Status],"-",0)="-",
        _xlfn.XLOOKUP(A1139,Table4[Tag Number],Table4[Status],"-",0)="-"),
   "-")</f>
        <v>-</v>
      </c>
      <c r="I1139" s="90"/>
      <c r="J1139" s="90"/>
      <c r="K1139" s="91"/>
      <c r="L1139" s="91"/>
      <c r="M1139" s="91"/>
      <c r="N1139" s="92"/>
      <c r="O1139" s="89"/>
      <c r="R1139" t="b">
        <f t="shared" si="35"/>
        <v>0</v>
      </c>
    </row>
    <row r="1140" spans="1:18" ht="15" thickBot="1" x14ac:dyDescent="0.35">
      <c r="A1140" s="2" t="s">
        <v>1963</v>
      </c>
      <c r="B1140" s="2" t="s">
        <v>1145</v>
      </c>
      <c r="C1140" s="84">
        <f>IF(COUNTIF(Table1[Tag Number], A1140), 1, 0)</f>
        <v>0</v>
      </c>
      <c r="D1140" s="85">
        <f>IF(COUNTIF(Table2[Tag Number], A1140), 1, 0)</f>
        <v>0</v>
      </c>
      <c r="E1140" s="86">
        <f>IF(COUNTIF(Table3[Tag Number], A1140), 1, 0)</f>
        <v>0</v>
      </c>
      <c r="F1140" s="86">
        <f>IF(COUNTIF(Table4[Tag Number], A1140), 1, 0)</f>
        <v>0</v>
      </c>
      <c r="G1140" s="87">
        <f t="shared" si="36"/>
        <v>0</v>
      </c>
      <c r="H1140" s="88" t="str" cm="1">
        <f t="array" ref="H1140">_xlfn.IFS(OR(_xlfn.XLOOKUP(A1140,Table1[Tag Number],Table1[Status],"-",0)="Dead",
        _xlfn.XLOOKUP(A1140,Table2[Tag Number],Table2[Status],"-",0)="Dead",
        _xlfn.XLOOKUP(A1140,Table3[Tag Number],Table3[Status],"-",0)="Dead",
        _xlfn.XLOOKUP(A1140,Table4[Tag Number],Table4[Status],"-",0)="Dead"),"Dead",
     OR(_xlfn.XLOOKUP(A1140,Table1[Tag Number],Table1[Status],"-",0)="Alive",
        _xlfn.XLOOKUP(A1140,Table2[Tag Number],Table2[Status],"-",0)="Alive",
        _xlfn.XLOOKUP(A1140,Table3[Tag Number],Table3[Status],"-",0)="Alive",
        _xlfn.XLOOKUP(A1140,Table4[Tag Number],Table4[Status],"-",0)="Alive"),"Alive",
     OR(_xlfn.XLOOKUP(A1140,Table1[Tag Number],Table1[Status],"-",0)="-",
        _xlfn.XLOOKUP(A1140,Table2[Tag Number],Table2[Status],"-",0)="-",
        _xlfn.XLOOKUP(A1140,Table3[Tag Number],Table3[Status],"-",0)="-",
        _xlfn.XLOOKUP(A1140,Table4[Tag Number],Table4[Status],"-",0)="-"),
   "-")</f>
        <v>-</v>
      </c>
      <c r="I1140" s="90"/>
      <c r="J1140" s="90"/>
      <c r="K1140" s="91"/>
      <c r="L1140" s="91"/>
      <c r="M1140" s="91"/>
      <c r="N1140" s="92"/>
      <c r="O1140" s="89"/>
      <c r="R1140" t="b">
        <f t="shared" si="35"/>
        <v>0</v>
      </c>
    </row>
    <row r="1141" spans="1:18" ht="15" thickBot="1" x14ac:dyDescent="0.35">
      <c r="A1141" s="3" t="s">
        <v>873</v>
      </c>
      <c r="B1141" s="3" t="s">
        <v>1137</v>
      </c>
      <c r="C1141" s="84">
        <f>IF(COUNTIF(Table1[Tag Number], A1141), 1, 0)</f>
        <v>0</v>
      </c>
      <c r="D1141" s="85">
        <f>IF(COUNTIF(Table2[Tag Number], A1141), 1, 0)</f>
        <v>0</v>
      </c>
      <c r="E1141" s="86">
        <f>IF(COUNTIF(Table3[Tag Number], A1141), 1, 0)</f>
        <v>0</v>
      </c>
      <c r="F1141" s="86">
        <f>IF(COUNTIF(Table4[Tag Number], A1141), 1, 0)</f>
        <v>0</v>
      </c>
      <c r="G1141" s="87">
        <f t="shared" si="36"/>
        <v>0</v>
      </c>
      <c r="H1141" s="88" t="str" cm="1">
        <f t="array" ref="H1141">_xlfn.IFS(OR(_xlfn.XLOOKUP(A1141,Table1[Tag Number],Table1[Status],"-",0)="Dead",
        _xlfn.XLOOKUP(A1141,Table2[Tag Number],Table2[Status],"-",0)="Dead",
        _xlfn.XLOOKUP(A1141,Table3[Tag Number],Table3[Status],"-",0)="Dead",
        _xlfn.XLOOKUP(A1141,Table4[Tag Number],Table4[Status],"-",0)="Dead"),"Dead",
     OR(_xlfn.XLOOKUP(A1141,Table1[Tag Number],Table1[Status],"-",0)="Alive",
        _xlfn.XLOOKUP(A1141,Table2[Tag Number],Table2[Status],"-",0)="Alive",
        _xlfn.XLOOKUP(A1141,Table3[Tag Number],Table3[Status],"-",0)="Alive",
        _xlfn.XLOOKUP(A1141,Table4[Tag Number],Table4[Status],"-",0)="Alive"),"Alive",
     OR(_xlfn.XLOOKUP(A1141,Table1[Tag Number],Table1[Status],"-",0)="-",
        _xlfn.XLOOKUP(A1141,Table2[Tag Number],Table2[Status],"-",0)="-",
        _xlfn.XLOOKUP(A1141,Table3[Tag Number],Table3[Status],"-",0)="-",
        _xlfn.XLOOKUP(A1141,Table4[Tag Number],Table4[Status],"-",0)="-"),
   "-")</f>
        <v>-</v>
      </c>
      <c r="I1141" s="90"/>
      <c r="J1141" s="90"/>
      <c r="K1141" s="91"/>
      <c r="L1141" s="91"/>
      <c r="M1141" s="91"/>
      <c r="N1141" s="92"/>
      <c r="O1141" s="89"/>
      <c r="R1141" t="b">
        <f t="shared" si="35"/>
        <v>0</v>
      </c>
    </row>
    <row r="1142" spans="1:18" ht="15" thickBot="1" x14ac:dyDescent="0.35">
      <c r="A1142" s="2" t="s">
        <v>1964</v>
      </c>
      <c r="B1142" s="2" t="s">
        <v>1145</v>
      </c>
      <c r="C1142" s="84">
        <f>IF(COUNTIF(Table1[Tag Number], A1142), 1, 0)</f>
        <v>0</v>
      </c>
      <c r="D1142" s="85">
        <f>IF(COUNTIF(Table2[Tag Number], A1142), 1, 0)</f>
        <v>0</v>
      </c>
      <c r="E1142" s="86">
        <f>IF(COUNTIF(Table3[Tag Number], A1142), 1, 0)</f>
        <v>0</v>
      </c>
      <c r="F1142" s="86">
        <f>IF(COUNTIF(Table4[Tag Number], A1142), 1, 0)</f>
        <v>0</v>
      </c>
      <c r="G1142" s="87">
        <f t="shared" si="36"/>
        <v>0</v>
      </c>
      <c r="H1142" s="88" t="str" cm="1">
        <f t="array" ref="H1142">_xlfn.IFS(OR(_xlfn.XLOOKUP(A1142,Table1[Tag Number],Table1[Status],"-",0)="Dead",
        _xlfn.XLOOKUP(A1142,Table2[Tag Number],Table2[Status],"-",0)="Dead",
        _xlfn.XLOOKUP(A1142,Table3[Tag Number],Table3[Status],"-",0)="Dead",
        _xlfn.XLOOKUP(A1142,Table4[Tag Number],Table4[Status],"-",0)="Dead"),"Dead",
     OR(_xlfn.XLOOKUP(A1142,Table1[Tag Number],Table1[Status],"-",0)="Alive",
        _xlfn.XLOOKUP(A1142,Table2[Tag Number],Table2[Status],"-",0)="Alive",
        _xlfn.XLOOKUP(A1142,Table3[Tag Number],Table3[Status],"-",0)="Alive",
        _xlfn.XLOOKUP(A1142,Table4[Tag Number],Table4[Status],"-",0)="Alive"),"Alive",
     OR(_xlfn.XLOOKUP(A1142,Table1[Tag Number],Table1[Status],"-",0)="-",
        _xlfn.XLOOKUP(A1142,Table2[Tag Number],Table2[Status],"-",0)="-",
        _xlfn.XLOOKUP(A1142,Table3[Tag Number],Table3[Status],"-",0)="-",
        _xlfn.XLOOKUP(A1142,Table4[Tag Number],Table4[Status],"-",0)="-"),
   "-")</f>
        <v>-</v>
      </c>
      <c r="I1142" s="90"/>
      <c r="J1142" s="90"/>
      <c r="K1142" s="91"/>
      <c r="L1142" s="91"/>
      <c r="M1142" s="91"/>
      <c r="N1142" s="92"/>
      <c r="O1142" s="89"/>
      <c r="R1142" t="b">
        <f t="shared" si="35"/>
        <v>0</v>
      </c>
    </row>
    <row r="1143" spans="1:18" ht="15" thickBot="1" x14ac:dyDescent="0.35">
      <c r="A1143" s="3" t="s">
        <v>886</v>
      </c>
      <c r="B1143" s="3" t="s">
        <v>1137</v>
      </c>
      <c r="C1143" s="84">
        <f>IF(COUNTIF(Table1[Tag Number], A1143), 1, 0)</f>
        <v>0</v>
      </c>
      <c r="D1143" s="85">
        <f>IF(COUNTIF(Table2[Tag Number], A1143), 1, 0)</f>
        <v>0</v>
      </c>
      <c r="E1143" s="86">
        <f>IF(COUNTIF(Table3[Tag Number], A1143), 1, 0)</f>
        <v>0</v>
      </c>
      <c r="F1143" s="86">
        <f>IF(COUNTIF(Table4[Tag Number], A1143), 1, 0)</f>
        <v>0</v>
      </c>
      <c r="G1143" s="87">
        <f t="shared" si="36"/>
        <v>0</v>
      </c>
      <c r="H1143" s="88" t="str" cm="1">
        <f t="array" ref="H1143">_xlfn.IFS(OR(_xlfn.XLOOKUP(A1143,Table1[Tag Number],Table1[Status],"-",0)="Dead",
        _xlfn.XLOOKUP(A1143,Table2[Tag Number],Table2[Status],"-",0)="Dead",
        _xlfn.XLOOKUP(A1143,Table3[Tag Number],Table3[Status],"-",0)="Dead",
        _xlfn.XLOOKUP(A1143,Table4[Tag Number],Table4[Status],"-",0)="Dead"),"Dead",
     OR(_xlfn.XLOOKUP(A1143,Table1[Tag Number],Table1[Status],"-",0)="Alive",
        _xlfn.XLOOKUP(A1143,Table2[Tag Number],Table2[Status],"-",0)="Alive",
        _xlfn.XLOOKUP(A1143,Table3[Tag Number],Table3[Status],"-",0)="Alive",
        _xlfn.XLOOKUP(A1143,Table4[Tag Number],Table4[Status],"-",0)="Alive"),"Alive",
     OR(_xlfn.XLOOKUP(A1143,Table1[Tag Number],Table1[Status],"-",0)="-",
        _xlfn.XLOOKUP(A1143,Table2[Tag Number],Table2[Status],"-",0)="-",
        _xlfn.XLOOKUP(A1143,Table3[Tag Number],Table3[Status],"-",0)="-",
        _xlfn.XLOOKUP(A1143,Table4[Tag Number],Table4[Status],"-",0)="-"),
   "-")</f>
        <v>-</v>
      </c>
      <c r="I1143" s="90"/>
      <c r="J1143" s="90"/>
      <c r="K1143" s="91"/>
      <c r="L1143" s="91"/>
      <c r="M1143" s="91"/>
      <c r="N1143" s="92"/>
      <c r="O1143" s="89"/>
      <c r="R1143" t="b">
        <f t="shared" si="35"/>
        <v>0</v>
      </c>
    </row>
    <row r="1144" spans="1:18" ht="15" thickBot="1" x14ac:dyDescent="0.35">
      <c r="A1144" s="2" t="s">
        <v>856</v>
      </c>
      <c r="B1144" s="2" t="s">
        <v>1137</v>
      </c>
      <c r="C1144" s="84">
        <f>IF(COUNTIF(Table1[Tag Number], A1144), 1, 0)</f>
        <v>0</v>
      </c>
      <c r="D1144" s="85">
        <f>IF(COUNTIF(Table2[Tag Number], A1144), 1, 0)</f>
        <v>0</v>
      </c>
      <c r="E1144" s="86">
        <f>IF(COUNTIF(Table3[Tag Number], A1144), 1, 0)</f>
        <v>0</v>
      </c>
      <c r="F1144" s="86">
        <f>IF(COUNTIF(Table4[Tag Number], A1144), 1, 0)</f>
        <v>0</v>
      </c>
      <c r="G1144" s="87">
        <f t="shared" si="36"/>
        <v>0</v>
      </c>
      <c r="H1144" s="88" t="str" cm="1">
        <f t="array" ref="H1144">_xlfn.IFS(OR(_xlfn.XLOOKUP(A1144,Table1[Tag Number],Table1[Status],"-",0)="Dead",
        _xlfn.XLOOKUP(A1144,Table2[Tag Number],Table2[Status],"-",0)="Dead",
        _xlfn.XLOOKUP(A1144,Table3[Tag Number],Table3[Status],"-",0)="Dead",
        _xlfn.XLOOKUP(A1144,Table4[Tag Number],Table4[Status],"-",0)="Dead"),"Dead",
     OR(_xlfn.XLOOKUP(A1144,Table1[Tag Number],Table1[Status],"-",0)="Alive",
        _xlfn.XLOOKUP(A1144,Table2[Tag Number],Table2[Status],"-",0)="Alive",
        _xlfn.XLOOKUP(A1144,Table3[Tag Number],Table3[Status],"-",0)="Alive",
        _xlfn.XLOOKUP(A1144,Table4[Tag Number],Table4[Status],"-",0)="Alive"),"Alive",
     OR(_xlfn.XLOOKUP(A1144,Table1[Tag Number],Table1[Status],"-",0)="-",
        _xlfn.XLOOKUP(A1144,Table2[Tag Number],Table2[Status],"-",0)="-",
        _xlfn.XLOOKUP(A1144,Table3[Tag Number],Table3[Status],"-",0)="-",
        _xlfn.XLOOKUP(A1144,Table4[Tag Number],Table4[Status],"-",0)="-"),
   "-")</f>
        <v>-</v>
      </c>
      <c r="I1144" s="90"/>
      <c r="J1144" s="90"/>
      <c r="K1144" s="91"/>
      <c r="L1144" s="91"/>
      <c r="M1144" s="91"/>
      <c r="N1144" s="92"/>
      <c r="O1144" s="89"/>
      <c r="R1144" t="b">
        <f t="shared" si="35"/>
        <v>0</v>
      </c>
    </row>
    <row r="1145" spans="1:18" ht="15" thickBot="1" x14ac:dyDescent="0.35">
      <c r="A1145" s="3" t="s">
        <v>355</v>
      </c>
      <c r="B1145" s="3" t="s">
        <v>1137</v>
      </c>
      <c r="C1145" s="84">
        <f>IF(COUNTIF(Table1[Tag Number], A1145), 1, 0)</f>
        <v>0</v>
      </c>
      <c r="D1145" s="85">
        <f>IF(COUNTIF(Table2[Tag Number], A1145), 1, 0)</f>
        <v>0</v>
      </c>
      <c r="E1145" s="86">
        <f>IF(COUNTIF(Table3[Tag Number], A1145), 1, 0)</f>
        <v>0</v>
      </c>
      <c r="F1145" s="86">
        <f>IF(COUNTIF(Table4[Tag Number], A1145), 1, 0)</f>
        <v>0</v>
      </c>
      <c r="G1145" s="87">
        <f t="shared" si="36"/>
        <v>0</v>
      </c>
      <c r="H1145" s="88" t="str" cm="1">
        <f t="array" ref="H1145">_xlfn.IFS(OR(_xlfn.XLOOKUP(A1145,Table1[Tag Number],Table1[Status],"-",0)="Dead",
        _xlfn.XLOOKUP(A1145,Table2[Tag Number],Table2[Status],"-",0)="Dead",
        _xlfn.XLOOKUP(A1145,Table3[Tag Number],Table3[Status],"-",0)="Dead",
        _xlfn.XLOOKUP(A1145,Table4[Tag Number],Table4[Status],"-",0)="Dead"),"Dead",
     OR(_xlfn.XLOOKUP(A1145,Table1[Tag Number],Table1[Status],"-",0)="Alive",
        _xlfn.XLOOKUP(A1145,Table2[Tag Number],Table2[Status],"-",0)="Alive",
        _xlfn.XLOOKUP(A1145,Table3[Tag Number],Table3[Status],"-",0)="Alive",
        _xlfn.XLOOKUP(A1145,Table4[Tag Number],Table4[Status],"-",0)="Alive"),"Alive",
     OR(_xlfn.XLOOKUP(A1145,Table1[Tag Number],Table1[Status],"-",0)="-",
        _xlfn.XLOOKUP(A1145,Table2[Tag Number],Table2[Status],"-",0)="-",
        _xlfn.XLOOKUP(A1145,Table3[Tag Number],Table3[Status],"-",0)="-",
        _xlfn.XLOOKUP(A1145,Table4[Tag Number],Table4[Status],"-",0)="-"),
   "-")</f>
        <v>-</v>
      </c>
      <c r="I1145" s="90"/>
      <c r="J1145" s="90"/>
      <c r="K1145" s="91"/>
      <c r="L1145" s="91"/>
      <c r="M1145" s="91"/>
      <c r="N1145" s="92"/>
      <c r="O1145" s="89"/>
      <c r="R1145" t="b">
        <f t="shared" si="35"/>
        <v>0</v>
      </c>
    </row>
    <row r="1146" spans="1:18" ht="15" thickBot="1" x14ac:dyDescent="0.35">
      <c r="A1146" s="2" t="s">
        <v>951</v>
      </c>
      <c r="B1146" s="2" t="s">
        <v>1137</v>
      </c>
      <c r="C1146" s="84">
        <f>IF(COUNTIF(Table1[Tag Number], A1146), 1, 0)</f>
        <v>0</v>
      </c>
      <c r="D1146" s="85">
        <f>IF(COUNTIF(Table2[Tag Number], A1146), 1, 0)</f>
        <v>0</v>
      </c>
      <c r="E1146" s="86">
        <f>IF(COUNTIF(Table3[Tag Number], A1146), 1, 0)</f>
        <v>0</v>
      </c>
      <c r="F1146" s="86">
        <f>IF(COUNTIF(Table4[Tag Number], A1146), 1, 0)</f>
        <v>0</v>
      </c>
      <c r="G1146" s="87">
        <f t="shared" si="36"/>
        <v>0</v>
      </c>
      <c r="H1146" s="88" t="str" cm="1">
        <f t="array" ref="H1146">_xlfn.IFS(OR(_xlfn.XLOOKUP(A1146,Table1[Tag Number],Table1[Status],"-",0)="Dead",
        _xlfn.XLOOKUP(A1146,Table2[Tag Number],Table2[Status],"-",0)="Dead",
        _xlfn.XLOOKUP(A1146,Table3[Tag Number],Table3[Status],"-",0)="Dead",
        _xlfn.XLOOKUP(A1146,Table4[Tag Number],Table4[Status],"-",0)="Dead"),"Dead",
     OR(_xlfn.XLOOKUP(A1146,Table1[Tag Number],Table1[Status],"-",0)="Alive",
        _xlfn.XLOOKUP(A1146,Table2[Tag Number],Table2[Status],"-",0)="Alive",
        _xlfn.XLOOKUP(A1146,Table3[Tag Number],Table3[Status],"-",0)="Alive",
        _xlfn.XLOOKUP(A1146,Table4[Tag Number],Table4[Status],"-",0)="Alive"),"Alive",
     OR(_xlfn.XLOOKUP(A1146,Table1[Tag Number],Table1[Status],"-",0)="-",
        _xlfn.XLOOKUP(A1146,Table2[Tag Number],Table2[Status],"-",0)="-",
        _xlfn.XLOOKUP(A1146,Table3[Tag Number],Table3[Status],"-",0)="-",
        _xlfn.XLOOKUP(A1146,Table4[Tag Number],Table4[Status],"-",0)="-"),
   "-")</f>
        <v>-</v>
      </c>
      <c r="I1146" s="90"/>
      <c r="J1146" s="90"/>
      <c r="K1146" s="91"/>
      <c r="L1146" s="91"/>
      <c r="M1146" s="91"/>
      <c r="N1146" s="92"/>
      <c r="O1146" s="89"/>
      <c r="R1146" t="b">
        <f t="shared" si="35"/>
        <v>0</v>
      </c>
    </row>
    <row r="1147" spans="1:18" ht="15" thickBot="1" x14ac:dyDescent="0.35">
      <c r="A1147" s="3" t="s">
        <v>410</v>
      </c>
      <c r="B1147" s="3" t="s">
        <v>1137</v>
      </c>
      <c r="C1147" s="84">
        <f>IF(COUNTIF(Table1[Tag Number], A1147), 1, 0)</f>
        <v>0</v>
      </c>
      <c r="D1147" s="85">
        <f>IF(COUNTIF(Table2[Tag Number], A1147), 1, 0)</f>
        <v>0</v>
      </c>
      <c r="E1147" s="86">
        <f>IF(COUNTIF(Table3[Tag Number], A1147), 1, 0)</f>
        <v>0</v>
      </c>
      <c r="F1147" s="86">
        <f>IF(COUNTIF(Table4[Tag Number], A1147), 1, 0)</f>
        <v>0</v>
      </c>
      <c r="G1147" s="87">
        <f t="shared" si="36"/>
        <v>0</v>
      </c>
      <c r="H1147" s="88" t="str" cm="1">
        <f t="array" ref="H1147">_xlfn.IFS(OR(_xlfn.XLOOKUP(A1147,Table1[Tag Number],Table1[Status],"-",0)="Dead",
        _xlfn.XLOOKUP(A1147,Table2[Tag Number],Table2[Status],"-",0)="Dead",
        _xlfn.XLOOKUP(A1147,Table3[Tag Number],Table3[Status],"-",0)="Dead",
        _xlfn.XLOOKUP(A1147,Table4[Tag Number],Table4[Status],"-",0)="Dead"),"Dead",
     OR(_xlfn.XLOOKUP(A1147,Table1[Tag Number],Table1[Status],"-",0)="Alive",
        _xlfn.XLOOKUP(A1147,Table2[Tag Number],Table2[Status],"-",0)="Alive",
        _xlfn.XLOOKUP(A1147,Table3[Tag Number],Table3[Status],"-",0)="Alive",
        _xlfn.XLOOKUP(A1147,Table4[Tag Number],Table4[Status],"-",0)="Alive"),"Alive",
     OR(_xlfn.XLOOKUP(A1147,Table1[Tag Number],Table1[Status],"-",0)="-",
        _xlfn.XLOOKUP(A1147,Table2[Tag Number],Table2[Status],"-",0)="-",
        _xlfn.XLOOKUP(A1147,Table3[Tag Number],Table3[Status],"-",0)="-",
        _xlfn.XLOOKUP(A1147,Table4[Tag Number],Table4[Status],"-",0)="-"),
   "-")</f>
        <v>-</v>
      </c>
      <c r="I1147" s="90"/>
      <c r="J1147" s="90"/>
      <c r="K1147" s="91"/>
      <c r="L1147" s="91"/>
      <c r="M1147" s="91"/>
      <c r="N1147" s="92"/>
      <c r="O1147" s="89"/>
      <c r="R1147" t="b">
        <f t="shared" si="35"/>
        <v>0</v>
      </c>
    </row>
    <row r="1148" spans="1:18" ht="15" thickBot="1" x14ac:dyDescent="0.35">
      <c r="A1148" s="2" t="s">
        <v>1965</v>
      </c>
      <c r="B1148" s="2" t="s">
        <v>1145</v>
      </c>
      <c r="C1148" s="84">
        <f>IF(COUNTIF(Table1[Tag Number], A1148), 1, 0)</f>
        <v>0</v>
      </c>
      <c r="D1148" s="85">
        <f>IF(COUNTIF(Table2[Tag Number], A1148), 1, 0)</f>
        <v>0</v>
      </c>
      <c r="E1148" s="86">
        <f>IF(COUNTIF(Table3[Tag Number], A1148), 1, 0)</f>
        <v>0</v>
      </c>
      <c r="F1148" s="86">
        <f>IF(COUNTIF(Table4[Tag Number], A1148), 1, 0)</f>
        <v>0</v>
      </c>
      <c r="G1148" s="87">
        <f t="shared" si="36"/>
        <v>0</v>
      </c>
      <c r="H1148" s="88" t="str" cm="1">
        <f t="array" ref="H1148">_xlfn.IFS(OR(_xlfn.XLOOKUP(A1148,Table1[Tag Number],Table1[Status],"-",0)="Dead",
        _xlfn.XLOOKUP(A1148,Table2[Tag Number],Table2[Status],"-",0)="Dead",
        _xlfn.XLOOKUP(A1148,Table3[Tag Number],Table3[Status],"-",0)="Dead",
        _xlfn.XLOOKUP(A1148,Table4[Tag Number],Table4[Status],"-",0)="Dead"),"Dead",
     OR(_xlfn.XLOOKUP(A1148,Table1[Tag Number],Table1[Status],"-",0)="Alive",
        _xlfn.XLOOKUP(A1148,Table2[Tag Number],Table2[Status],"-",0)="Alive",
        _xlfn.XLOOKUP(A1148,Table3[Tag Number],Table3[Status],"-",0)="Alive",
        _xlfn.XLOOKUP(A1148,Table4[Tag Number],Table4[Status],"-",0)="Alive"),"Alive",
     OR(_xlfn.XLOOKUP(A1148,Table1[Tag Number],Table1[Status],"-",0)="-",
        _xlfn.XLOOKUP(A1148,Table2[Tag Number],Table2[Status],"-",0)="-",
        _xlfn.XLOOKUP(A1148,Table3[Tag Number],Table3[Status],"-",0)="-",
        _xlfn.XLOOKUP(A1148,Table4[Tag Number],Table4[Status],"-",0)="-"),
   "-")</f>
        <v>-</v>
      </c>
      <c r="I1148" s="90"/>
      <c r="J1148" s="90"/>
      <c r="K1148" s="91"/>
      <c r="L1148" s="91"/>
      <c r="M1148" s="91"/>
      <c r="N1148" s="92"/>
      <c r="O1148" s="89"/>
      <c r="R1148" t="b">
        <f t="shared" si="35"/>
        <v>0</v>
      </c>
    </row>
    <row r="1149" spans="1:18" ht="15" thickBot="1" x14ac:dyDescent="0.35">
      <c r="A1149" s="3" t="s">
        <v>1966</v>
      </c>
      <c r="B1149" s="3" t="s">
        <v>1145</v>
      </c>
      <c r="C1149" s="84">
        <f>IF(COUNTIF(Table1[Tag Number], A1149), 1, 0)</f>
        <v>0</v>
      </c>
      <c r="D1149" s="85">
        <f>IF(COUNTIF(Table2[Tag Number], A1149), 1, 0)</f>
        <v>0</v>
      </c>
      <c r="E1149" s="86">
        <f>IF(COUNTIF(Table3[Tag Number], A1149), 1, 0)</f>
        <v>0</v>
      </c>
      <c r="F1149" s="86">
        <f>IF(COUNTIF(Table4[Tag Number], A1149), 1, 0)</f>
        <v>0</v>
      </c>
      <c r="G1149" s="87">
        <f t="shared" si="36"/>
        <v>0</v>
      </c>
      <c r="H1149" s="88" t="str" cm="1">
        <f t="array" ref="H1149">_xlfn.IFS(OR(_xlfn.XLOOKUP(A1149,Table1[Tag Number],Table1[Status],"-",0)="Dead",
        _xlfn.XLOOKUP(A1149,Table2[Tag Number],Table2[Status],"-",0)="Dead",
        _xlfn.XLOOKUP(A1149,Table3[Tag Number],Table3[Status],"-",0)="Dead",
        _xlfn.XLOOKUP(A1149,Table4[Tag Number],Table4[Status],"-",0)="Dead"),"Dead",
     OR(_xlfn.XLOOKUP(A1149,Table1[Tag Number],Table1[Status],"-",0)="Alive",
        _xlfn.XLOOKUP(A1149,Table2[Tag Number],Table2[Status],"-",0)="Alive",
        _xlfn.XLOOKUP(A1149,Table3[Tag Number],Table3[Status],"-",0)="Alive",
        _xlfn.XLOOKUP(A1149,Table4[Tag Number],Table4[Status],"-",0)="Alive"),"Alive",
     OR(_xlfn.XLOOKUP(A1149,Table1[Tag Number],Table1[Status],"-",0)="-",
        _xlfn.XLOOKUP(A1149,Table2[Tag Number],Table2[Status],"-",0)="-",
        _xlfn.XLOOKUP(A1149,Table3[Tag Number],Table3[Status],"-",0)="-",
        _xlfn.XLOOKUP(A1149,Table4[Tag Number],Table4[Status],"-",0)="-"),
   "-")</f>
        <v>-</v>
      </c>
      <c r="I1149" s="90"/>
      <c r="J1149" s="90"/>
      <c r="K1149" s="91"/>
      <c r="L1149" s="91"/>
      <c r="M1149" s="91"/>
      <c r="N1149" s="92"/>
      <c r="O1149" s="89"/>
      <c r="R1149" t="b">
        <f t="shared" si="35"/>
        <v>0</v>
      </c>
    </row>
    <row r="1150" spans="1:18" ht="15" thickBot="1" x14ac:dyDescent="0.35">
      <c r="A1150" s="2" t="s">
        <v>1967</v>
      </c>
      <c r="B1150" s="2" t="s">
        <v>1145</v>
      </c>
      <c r="C1150" s="84">
        <f>IF(COUNTIF(Table1[Tag Number], A1150), 1, 0)</f>
        <v>0</v>
      </c>
      <c r="D1150" s="85">
        <f>IF(COUNTIF(Table2[Tag Number], A1150), 1, 0)</f>
        <v>0</v>
      </c>
      <c r="E1150" s="86">
        <f>IF(COUNTIF(Table3[Tag Number], A1150), 1, 0)</f>
        <v>0</v>
      </c>
      <c r="F1150" s="86">
        <f>IF(COUNTIF(Table4[Tag Number], A1150), 1, 0)</f>
        <v>0</v>
      </c>
      <c r="G1150" s="87">
        <f t="shared" si="36"/>
        <v>0</v>
      </c>
      <c r="H1150" s="88" t="str" cm="1">
        <f t="array" ref="H1150">_xlfn.IFS(OR(_xlfn.XLOOKUP(A1150,Table1[Tag Number],Table1[Status],"-",0)="Dead",
        _xlfn.XLOOKUP(A1150,Table2[Tag Number],Table2[Status],"-",0)="Dead",
        _xlfn.XLOOKUP(A1150,Table3[Tag Number],Table3[Status],"-",0)="Dead",
        _xlfn.XLOOKUP(A1150,Table4[Tag Number],Table4[Status],"-",0)="Dead"),"Dead",
     OR(_xlfn.XLOOKUP(A1150,Table1[Tag Number],Table1[Status],"-",0)="Alive",
        _xlfn.XLOOKUP(A1150,Table2[Tag Number],Table2[Status],"-",0)="Alive",
        _xlfn.XLOOKUP(A1150,Table3[Tag Number],Table3[Status],"-",0)="Alive",
        _xlfn.XLOOKUP(A1150,Table4[Tag Number],Table4[Status],"-",0)="Alive"),"Alive",
     OR(_xlfn.XLOOKUP(A1150,Table1[Tag Number],Table1[Status],"-",0)="-",
        _xlfn.XLOOKUP(A1150,Table2[Tag Number],Table2[Status],"-",0)="-",
        _xlfn.XLOOKUP(A1150,Table3[Tag Number],Table3[Status],"-",0)="-",
        _xlfn.XLOOKUP(A1150,Table4[Tag Number],Table4[Status],"-",0)="-"),
   "-")</f>
        <v>-</v>
      </c>
      <c r="I1150" s="90"/>
      <c r="J1150" s="90"/>
      <c r="K1150" s="91"/>
      <c r="L1150" s="91"/>
      <c r="M1150" s="91"/>
      <c r="N1150" s="92"/>
      <c r="O1150" s="89"/>
      <c r="R1150" t="b">
        <f t="shared" si="35"/>
        <v>0</v>
      </c>
    </row>
    <row r="1151" spans="1:18" ht="15" thickBot="1" x14ac:dyDescent="0.35">
      <c r="A1151" s="3" t="s">
        <v>1968</v>
      </c>
      <c r="B1151" s="3" t="s">
        <v>1145</v>
      </c>
      <c r="C1151" s="84">
        <f>IF(COUNTIF(Table1[Tag Number], A1151), 1, 0)</f>
        <v>0</v>
      </c>
      <c r="D1151" s="85">
        <f>IF(COUNTIF(Table2[Tag Number], A1151), 1, 0)</f>
        <v>0</v>
      </c>
      <c r="E1151" s="86">
        <f>IF(COUNTIF(Table3[Tag Number], A1151), 1, 0)</f>
        <v>0</v>
      </c>
      <c r="F1151" s="86">
        <f>IF(COUNTIF(Table4[Tag Number], A1151), 1, 0)</f>
        <v>0</v>
      </c>
      <c r="G1151" s="87">
        <f t="shared" si="36"/>
        <v>0</v>
      </c>
      <c r="H1151" s="88" t="str" cm="1">
        <f t="array" ref="H1151">_xlfn.IFS(OR(_xlfn.XLOOKUP(A1151,Table1[Tag Number],Table1[Status],"-",0)="Dead",
        _xlfn.XLOOKUP(A1151,Table2[Tag Number],Table2[Status],"-",0)="Dead",
        _xlfn.XLOOKUP(A1151,Table3[Tag Number],Table3[Status],"-",0)="Dead",
        _xlfn.XLOOKUP(A1151,Table4[Tag Number],Table4[Status],"-",0)="Dead"),"Dead",
     OR(_xlfn.XLOOKUP(A1151,Table1[Tag Number],Table1[Status],"-",0)="Alive",
        _xlfn.XLOOKUP(A1151,Table2[Tag Number],Table2[Status],"-",0)="Alive",
        _xlfn.XLOOKUP(A1151,Table3[Tag Number],Table3[Status],"-",0)="Alive",
        _xlfn.XLOOKUP(A1151,Table4[Tag Number],Table4[Status],"-",0)="Alive"),"Alive",
     OR(_xlfn.XLOOKUP(A1151,Table1[Tag Number],Table1[Status],"-",0)="-",
        _xlfn.XLOOKUP(A1151,Table2[Tag Number],Table2[Status],"-",0)="-",
        _xlfn.XLOOKUP(A1151,Table3[Tag Number],Table3[Status],"-",0)="-",
        _xlfn.XLOOKUP(A1151,Table4[Tag Number],Table4[Status],"-",0)="-"),
   "-")</f>
        <v>-</v>
      </c>
      <c r="I1151" s="90"/>
      <c r="J1151" s="90"/>
      <c r="K1151" s="91"/>
      <c r="L1151" s="91"/>
      <c r="M1151" s="91"/>
      <c r="N1151" s="92"/>
      <c r="O1151" s="89"/>
      <c r="R1151" t="b">
        <f t="shared" si="35"/>
        <v>0</v>
      </c>
    </row>
    <row r="1152" spans="1:18" ht="15" thickBot="1" x14ac:dyDescent="0.35">
      <c r="A1152" s="2" t="s">
        <v>460</v>
      </c>
      <c r="B1152" s="2" t="s">
        <v>1137</v>
      </c>
      <c r="C1152" s="84">
        <f>IF(COUNTIF(Table1[Tag Number], A1152), 1, 0)</f>
        <v>0</v>
      </c>
      <c r="D1152" s="85">
        <f>IF(COUNTIF(Table2[Tag Number], A1152), 1, 0)</f>
        <v>0</v>
      </c>
      <c r="E1152" s="86">
        <f>IF(COUNTIF(Table3[Tag Number], A1152), 1, 0)</f>
        <v>0</v>
      </c>
      <c r="F1152" s="86">
        <f>IF(COUNTIF(Table4[Tag Number], A1152), 1, 0)</f>
        <v>0</v>
      </c>
      <c r="G1152" s="87">
        <f t="shared" si="36"/>
        <v>0</v>
      </c>
      <c r="H1152" s="88" t="str" cm="1">
        <f t="array" ref="H1152">_xlfn.IFS(OR(_xlfn.XLOOKUP(A1152,Table1[Tag Number],Table1[Status],"-",0)="Dead",
        _xlfn.XLOOKUP(A1152,Table2[Tag Number],Table2[Status],"-",0)="Dead",
        _xlfn.XLOOKUP(A1152,Table3[Tag Number],Table3[Status],"-",0)="Dead",
        _xlfn.XLOOKUP(A1152,Table4[Tag Number],Table4[Status],"-",0)="Dead"),"Dead",
     OR(_xlfn.XLOOKUP(A1152,Table1[Tag Number],Table1[Status],"-",0)="Alive",
        _xlfn.XLOOKUP(A1152,Table2[Tag Number],Table2[Status],"-",0)="Alive",
        _xlfn.XLOOKUP(A1152,Table3[Tag Number],Table3[Status],"-",0)="Alive",
        _xlfn.XLOOKUP(A1152,Table4[Tag Number],Table4[Status],"-",0)="Alive"),"Alive",
     OR(_xlfn.XLOOKUP(A1152,Table1[Tag Number],Table1[Status],"-",0)="-",
        _xlfn.XLOOKUP(A1152,Table2[Tag Number],Table2[Status],"-",0)="-",
        _xlfn.XLOOKUP(A1152,Table3[Tag Number],Table3[Status],"-",0)="-",
        _xlfn.XLOOKUP(A1152,Table4[Tag Number],Table4[Status],"-",0)="-"),
   "-")</f>
        <v>-</v>
      </c>
      <c r="I1152" s="90"/>
      <c r="J1152" s="90"/>
      <c r="K1152" s="91"/>
      <c r="L1152" s="91"/>
      <c r="M1152" s="91"/>
      <c r="N1152" s="92"/>
      <c r="O1152" s="89"/>
      <c r="R1152" t="b">
        <f t="shared" si="35"/>
        <v>0</v>
      </c>
    </row>
    <row r="1153" spans="1:18" ht="15" thickBot="1" x14ac:dyDescent="0.35">
      <c r="A1153" s="3" t="s">
        <v>1969</v>
      </c>
      <c r="B1153" s="3" t="s">
        <v>1137</v>
      </c>
      <c r="C1153" s="84">
        <f>IF(COUNTIF(Table1[Tag Number], A1153), 1, 0)</f>
        <v>0</v>
      </c>
      <c r="D1153" s="85">
        <f>IF(COUNTIF(Table2[Tag Number], A1153), 1, 0)</f>
        <v>0</v>
      </c>
      <c r="E1153" s="86">
        <f>IF(COUNTIF(Table3[Tag Number], A1153), 1, 0)</f>
        <v>0</v>
      </c>
      <c r="F1153" s="86">
        <f>IF(COUNTIF(Table4[Tag Number], A1153), 1, 0)</f>
        <v>0</v>
      </c>
      <c r="G1153" s="87">
        <f t="shared" si="36"/>
        <v>0</v>
      </c>
      <c r="H1153" s="88" t="str" cm="1">
        <f t="array" ref="H1153">_xlfn.IFS(OR(_xlfn.XLOOKUP(A1153,Table1[Tag Number],Table1[Status],"-",0)="Dead",
        _xlfn.XLOOKUP(A1153,Table2[Tag Number],Table2[Status],"-",0)="Dead",
        _xlfn.XLOOKUP(A1153,Table3[Tag Number],Table3[Status],"-",0)="Dead",
        _xlfn.XLOOKUP(A1153,Table4[Tag Number],Table4[Status],"-",0)="Dead"),"Dead",
     OR(_xlfn.XLOOKUP(A1153,Table1[Tag Number],Table1[Status],"-",0)="Alive",
        _xlfn.XLOOKUP(A1153,Table2[Tag Number],Table2[Status],"-",0)="Alive",
        _xlfn.XLOOKUP(A1153,Table3[Tag Number],Table3[Status],"-",0)="Alive",
        _xlfn.XLOOKUP(A1153,Table4[Tag Number],Table4[Status],"-",0)="Alive"),"Alive",
     OR(_xlfn.XLOOKUP(A1153,Table1[Tag Number],Table1[Status],"-",0)="-",
        _xlfn.XLOOKUP(A1153,Table2[Tag Number],Table2[Status],"-",0)="-",
        _xlfn.XLOOKUP(A1153,Table3[Tag Number],Table3[Status],"-",0)="-",
        _xlfn.XLOOKUP(A1153,Table4[Tag Number],Table4[Status],"-",0)="-"),
   "-")</f>
        <v>-</v>
      </c>
      <c r="I1153" s="90"/>
      <c r="J1153" s="90"/>
      <c r="K1153" s="91"/>
      <c r="L1153" s="91"/>
      <c r="M1153" s="91"/>
      <c r="N1153" s="92"/>
      <c r="O1153" s="89"/>
      <c r="R1153" t="b">
        <f t="shared" si="35"/>
        <v>0</v>
      </c>
    </row>
    <row r="1154" spans="1:18" ht="15" thickBot="1" x14ac:dyDescent="0.35">
      <c r="A1154" s="2" t="s">
        <v>912</v>
      </c>
      <c r="B1154" s="2" t="s">
        <v>1137</v>
      </c>
      <c r="C1154" s="84">
        <f>IF(COUNTIF(Table1[Tag Number], A1154), 1, 0)</f>
        <v>0</v>
      </c>
      <c r="D1154" s="85">
        <f>IF(COUNTIF(Table2[Tag Number], A1154), 1, 0)</f>
        <v>0</v>
      </c>
      <c r="E1154" s="86">
        <f>IF(COUNTIF(Table3[Tag Number], A1154), 1, 0)</f>
        <v>0</v>
      </c>
      <c r="F1154" s="86">
        <f>IF(COUNTIF(Table4[Tag Number], A1154), 1, 0)</f>
        <v>0</v>
      </c>
      <c r="G1154" s="87">
        <f t="shared" si="36"/>
        <v>0</v>
      </c>
      <c r="H1154" s="88" t="str" cm="1">
        <f t="array" ref="H1154">_xlfn.IFS(OR(_xlfn.XLOOKUP(A1154,Table1[Tag Number],Table1[Status],"-",0)="Dead",
        _xlfn.XLOOKUP(A1154,Table2[Tag Number],Table2[Status],"-",0)="Dead",
        _xlfn.XLOOKUP(A1154,Table3[Tag Number],Table3[Status],"-",0)="Dead",
        _xlfn.XLOOKUP(A1154,Table4[Tag Number],Table4[Status],"-",0)="Dead"),"Dead",
     OR(_xlfn.XLOOKUP(A1154,Table1[Tag Number],Table1[Status],"-",0)="Alive",
        _xlfn.XLOOKUP(A1154,Table2[Tag Number],Table2[Status],"-",0)="Alive",
        _xlfn.XLOOKUP(A1154,Table3[Tag Number],Table3[Status],"-",0)="Alive",
        _xlfn.XLOOKUP(A1154,Table4[Tag Number],Table4[Status],"-",0)="Alive"),"Alive",
     OR(_xlfn.XLOOKUP(A1154,Table1[Tag Number],Table1[Status],"-",0)="-",
        _xlfn.XLOOKUP(A1154,Table2[Tag Number],Table2[Status],"-",0)="-",
        _xlfn.XLOOKUP(A1154,Table3[Tag Number],Table3[Status],"-",0)="-",
        _xlfn.XLOOKUP(A1154,Table4[Tag Number],Table4[Status],"-",0)="-"),
   "-")</f>
        <v>-</v>
      </c>
      <c r="I1154" s="90"/>
      <c r="J1154" s="90"/>
      <c r="K1154" s="91"/>
      <c r="L1154" s="91"/>
      <c r="M1154" s="91"/>
      <c r="N1154" s="92"/>
      <c r="O1154" s="89"/>
      <c r="R1154" t="b">
        <f t="shared" si="35"/>
        <v>0</v>
      </c>
    </row>
    <row r="1155" spans="1:18" ht="15" thickBot="1" x14ac:dyDescent="0.35">
      <c r="A1155" s="3" t="s">
        <v>838</v>
      </c>
      <c r="B1155" s="3" t="s">
        <v>1137</v>
      </c>
      <c r="C1155" s="84">
        <f>IF(COUNTIF(Table1[Tag Number], A1155), 1, 0)</f>
        <v>0</v>
      </c>
      <c r="D1155" s="85">
        <f>IF(COUNTIF(Table2[Tag Number], A1155), 1, 0)</f>
        <v>0</v>
      </c>
      <c r="E1155" s="86">
        <f>IF(COUNTIF(Table3[Tag Number], A1155), 1, 0)</f>
        <v>0</v>
      </c>
      <c r="F1155" s="86">
        <f>IF(COUNTIF(Table4[Tag Number], A1155), 1, 0)</f>
        <v>0</v>
      </c>
      <c r="G1155" s="87">
        <f t="shared" si="36"/>
        <v>0</v>
      </c>
      <c r="H1155" s="88" t="str" cm="1">
        <f t="array" ref="H1155">_xlfn.IFS(OR(_xlfn.XLOOKUP(A1155,Table1[Tag Number],Table1[Status],"-",0)="Dead",
        _xlfn.XLOOKUP(A1155,Table2[Tag Number],Table2[Status],"-",0)="Dead",
        _xlfn.XLOOKUP(A1155,Table3[Tag Number],Table3[Status],"-",0)="Dead",
        _xlfn.XLOOKUP(A1155,Table4[Tag Number],Table4[Status],"-",0)="Dead"),"Dead",
     OR(_xlfn.XLOOKUP(A1155,Table1[Tag Number],Table1[Status],"-",0)="Alive",
        _xlfn.XLOOKUP(A1155,Table2[Tag Number],Table2[Status],"-",0)="Alive",
        _xlfn.XLOOKUP(A1155,Table3[Tag Number],Table3[Status],"-",0)="Alive",
        _xlfn.XLOOKUP(A1155,Table4[Tag Number],Table4[Status],"-",0)="Alive"),"Alive",
     OR(_xlfn.XLOOKUP(A1155,Table1[Tag Number],Table1[Status],"-",0)="-",
        _xlfn.XLOOKUP(A1155,Table2[Tag Number],Table2[Status],"-",0)="-",
        _xlfn.XLOOKUP(A1155,Table3[Tag Number],Table3[Status],"-",0)="-",
        _xlfn.XLOOKUP(A1155,Table4[Tag Number],Table4[Status],"-",0)="-"),
   "-")</f>
        <v>-</v>
      </c>
      <c r="I1155" s="90"/>
      <c r="J1155" s="90"/>
      <c r="K1155" s="91"/>
      <c r="L1155" s="91"/>
      <c r="M1155" s="91"/>
      <c r="N1155" s="92"/>
      <c r="O1155" s="89"/>
      <c r="R1155" t="b">
        <f t="shared" si="35"/>
        <v>0</v>
      </c>
    </row>
    <row r="1156" spans="1:18" ht="15" thickBot="1" x14ac:dyDescent="0.35">
      <c r="A1156" s="2" t="s">
        <v>1970</v>
      </c>
      <c r="B1156" s="2" t="s">
        <v>1145</v>
      </c>
      <c r="C1156" s="84">
        <f>IF(COUNTIF(Table1[Tag Number], A1156), 1, 0)</f>
        <v>0</v>
      </c>
      <c r="D1156" s="85">
        <f>IF(COUNTIF(Table2[Tag Number], A1156), 1, 0)</f>
        <v>0</v>
      </c>
      <c r="E1156" s="86">
        <f>IF(COUNTIF(Table3[Tag Number], A1156), 1, 0)</f>
        <v>0</v>
      </c>
      <c r="F1156" s="86">
        <f>IF(COUNTIF(Table4[Tag Number], A1156), 1, 0)</f>
        <v>0</v>
      </c>
      <c r="G1156" s="87">
        <f t="shared" si="36"/>
        <v>0</v>
      </c>
      <c r="H1156" s="88" t="str" cm="1">
        <f t="array" ref="H1156">_xlfn.IFS(OR(_xlfn.XLOOKUP(A1156,Table1[Tag Number],Table1[Status],"-",0)="Dead",
        _xlfn.XLOOKUP(A1156,Table2[Tag Number],Table2[Status],"-",0)="Dead",
        _xlfn.XLOOKUP(A1156,Table3[Tag Number],Table3[Status],"-",0)="Dead",
        _xlfn.XLOOKUP(A1156,Table4[Tag Number],Table4[Status],"-",0)="Dead"),"Dead",
     OR(_xlfn.XLOOKUP(A1156,Table1[Tag Number],Table1[Status],"-",0)="Alive",
        _xlfn.XLOOKUP(A1156,Table2[Tag Number],Table2[Status],"-",0)="Alive",
        _xlfn.XLOOKUP(A1156,Table3[Tag Number],Table3[Status],"-",0)="Alive",
        _xlfn.XLOOKUP(A1156,Table4[Tag Number],Table4[Status],"-",0)="Alive"),"Alive",
     OR(_xlfn.XLOOKUP(A1156,Table1[Tag Number],Table1[Status],"-",0)="-",
        _xlfn.XLOOKUP(A1156,Table2[Tag Number],Table2[Status],"-",0)="-",
        _xlfn.XLOOKUP(A1156,Table3[Tag Number],Table3[Status],"-",0)="-",
        _xlfn.XLOOKUP(A1156,Table4[Tag Number],Table4[Status],"-",0)="-"),
   "-")</f>
        <v>-</v>
      </c>
      <c r="I1156" s="90"/>
      <c r="J1156" s="90"/>
      <c r="K1156" s="91"/>
      <c r="L1156" s="91"/>
      <c r="M1156" s="91"/>
      <c r="N1156" s="92"/>
      <c r="O1156" s="89"/>
      <c r="R1156" t="b">
        <f t="shared" ref="R1156:R1219" si="37">IF(G1156&gt;1,A1156)</f>
        <v>0</v>
      </c>
    </row>
    <row r="1157" spans="1:18" ht="15" thickBot="1" x14ac:dyDescent="0.35">
      <c r="A1157" s="3" t="s">
        <v>1971</v>
      </c>
      <c r="B1157" s="3" t="s">
        <v>1145</v>
      </c>
      <c r="C1157" s="84">
        <f>IF(COUNTIF(Table1[Tag Number], A1157), 1, 0)</f>
        <v>0</v>
      </c>
      <c r="D1157" s="85">
        <f>IF(COUNTIF(Table2[Tag Number], A1157), 1, 0)</f>
        <v>0</v>
      </c>
      <c r="E1157" s="86">
        <f>IF(COUNTIF(Table3[Tag Number], A1157), 1, 0)</f>
        <v>0</v>
      </c>
      <c r="F1157" s="86">
        <f>IF(COUNTIF(Table4[Tag Number], A1157), 1, 0)</f>
        <v>0</v>
      </c>
      <c r="G1157" s="87">
        <f t="shared" ref="G1157:G1220" si="38">SUM(C1157:F1157)</f>
        <v>0</v>
      </c>
      <c r="H1157" s="88" t="str" cm="1">
        <f t="array" ref="H1157">_xlfn.IFS(OR(_xlfn.XLOOKUP(A1157,Table1[Tag Number],Table1[Status],"-",0)="Dead",
        _xlfn.XLOOKUP(A1157,Table2[Tag Number],Table2[Status],"-",0)="Dead",
        _xlfn.XLOOKUP(A1157,Table3[Tag Number],Table3[Status],"-",0)="Dead",
        _xlfn.XLOOKUP(A1157,Table4[Tag Number],Table4[Status],"-",0)="Dead"),"Dead",
     OR(_xlfn.XLOOKUP(A1157,Table1[Tag Number],Table1[Status],"-",0)="Alive",
        _xlfn.XLOOKUP(A1157,Table2[Tag Number],Table2[Status],"-",0)="Alive",
        _xlfn.XLOOKUP(A1157,Table3[Tag Number],Table3[Status],"-",0)="Alive",
        _xlfn.XLOOKUP(A1157,Table4[Tag Number],Table4[Status],"-",0)="Alive"),"Alive",
     OR(_xlfn.XLOOKUP(A1157,Table1[Tag Number],Table1[Status],"-",0)="-",
        _xlfn.XLOOKUP(A1157,Table2[Tag Number],Table2[Status],"-",0)="-",
        _xlfn.XLOOKUP(A1157,Table3[Tag Number],Table3[Status],"-",0)="-",
        _xlfn.XLOOKUP(A1157,Table4[Tag Number],Table4[Status],"-",0)="-"),
   "-")</f>
        <v>-</v>
      </c>
      <c r="I1157" s="90"/>
      <c r="J1157" s="90"/>
      <c r="K1157" s="91"/>
      <c r="L1157" s="91"/>
      <c r="M1157" s="91"/>
      <c r="N1157" s="92"/>
      <c r="O1157" s="89"/>
      <c r="R1157" t="b">
        <f t="shared" si="37"/>
        <v>0</v>
      </c>
    </row>
    <row r="1158" spans="1:18" ht="15" thickBot="1" x14ac:dyDescent="0.35">
      <c r="A1158" s="2" t="s">
        <v>422</v>
      </c>
      <c r="B1158" s="2" t="s">
        <v>1137</v>
      </c>
      <c r="C1158" s="84">
        <f>IF(COUNTIF(Table1[Tag Number], A1158), 1, 0)</f>
        <v>0</v>
      </c>
      <c r="D1158" s="85">
        <f>IF(COUNTIF(Table2[Tag Number], A1158), 1, 0)</f>
        <v>0</v>
      </c>
      <c r="E1158" s="86">
        <f>IF(COUNTIF(Table3[Tag Number], A1158), 1, 0)</f>
        <v>0</v>
      </c>
      <c r="F1158" s="86">
        <f>IF(COUNTIF(Table4[Tag Number], A1158), 1, 0)</f>
        <v>0</v>
      </c>
      <c r="G1158" s="87">
        <f t="shared" si="38"/>
        <v>0</v>
      </c>
      <c r="H1158" s="88" t="str" cm="1">
        <f t="array" ref="H1158">_xlfn.IFS(OR(_xlfn.XLOOKUP(A1158,Table1[Tag Number],Table1[Status],"-",0)="Dead",
        _xlfn.XLOOKUP(A1158,Table2[Tag Number],Table2[Status],"-",0)="Dead",
        _xlfn.XLOOKUP(A1158,Table3[Tag Number],Table3[Status],"-",0)="Dead",
        _xlfn.XLOOKUP(A1158,Table4[Tag Number],Table4[Status],"-",0)="Dead"),"Dead",
     OR(_xlfn.XLOOKUP(A1158,Table1[Tag Number],Table1[Status],"-",0)="Alive",
        _xlfn.XLOOKUP(A1158,Table2[Tag Number],Table2[Status],"-",0)="Alive",
        _xlfn.XLOOKUP(A1158,Table3[Tag Number],Table3[Status],"-",0)="Alive",
        _xlfn.XLOOKUP(A1158,Table4[Tag Number],Table4[Status],"-",0)="Alive"),"Alive",
     OR(_xlfn.XLOOKUP(A1158,Table1[Tag Number],Table1[Status],"-",0)="-",
        _xlfn.XLOOKUP(A1158,Table2[Tag Number],Table2[Status],"-",0)="-",
        _xlfn.XLOOKUP(A1158,Table3[Tag Number],Table3[Status],"-",0)="-",
        _xlfn.XLOOKUP(A1158,Table4[Tag Number],Table4[Status],"-",0)="-"),
   "-")</f>
        <v>-</v>
      </c>
      <c r="I1158" s="90"/>
      <c r="J1158" s="90"/>
      <c r="K1158" s="91"/>
      <c r="L1158" s="91"/>
      <c r="M1158" s="91"/>
      <c r="N1158" s="92"/>
      <c r="O1158" s="89"/>
      <c r="R1158" t="b">
        <f t="shared" si="37"/>
        <v>0</v>
      </c>
    </row>
    <row r="1159" spans="1:18" ht="15" thickBot="1" x14ac:dyDescent="0.35">
      <c r="A1159" s="3" t="s">
        <v>637</v>
      </c>
      <c r="B1159" s="3" t="s">
        <v>1137</v>
      </c>
      <c r="C1159" s="84">
        <f>IF(COUNTIF(Table1[Tag Number], A1159), 1, 0)</f>
        <v>0</v>
      </c>
      <c r="D1159" s="85">
        <f>IF(COUNTIF(Table2[Tag Number], A1159), 1, 0)</f>
        <v>0</v>
      </c>
      <c r="E1159" s="86">
        <f>IF(COUNTIF(Table3[Tag Number], A1159), 1, 0)</f>
        <v>0</v>
      </c>
      <c r="F1159" s="86">
        <f>IF(COUNTIF(Table4[Tag Number], A1159), 1, 0)</f>
        <v>0</v>
      </c>
      <c r="G1159" s="87">
        <f t="shared" si="38"/>
        <v>0</v>
      </c>
      <c r="H1159" s="88" t="str" cm="1">
        <f t="array" ref="H1159">_xlfn.IFS(OR(_xlfn.XLOOKUP(A1159,Table1[Tag Number],Table1[Status],"-",0)="Dead",
        _xlfn.XLOOKUP(A1159,Table2[Tag Number],Table2[Status],"-",0)="Dead",
        _xlfn.XLOOKUP(A1159,Table3[Tag Number],Table3[Status],"-",0)="Dead",
        _xlfn.XLOOKUP(A1159,Table4[Tag Number],Table4[Status],"-",0)="Dead"),"Dead",
     OR(_xlfn.XLOOKUP(A1159,Table1[Tag Number],Table1[Status],"-",0)="Alive",
        _xlfn.XLOOKUP(A1159,Table2[Tag Number],Table2[Status],"-",0)="Alive",
        _xlfn.XLOOKUP(A1159,Table3[Tag Number],Table3[Status],"-",0)="Alive",
        _xlfn.XLOOKUP(A1159,Table4[Tag Number],Table4[Status],"-",0)="Alive"),"Alive",
     OR(_xlfn.XLOOKUP(A1159,Table1[Tag Number],Table1[Status],"-",0)="-",
        _xlfn.XLOOKUP(A1159,Table2[Tag Number],Table2[Status],"-",0)="-",
        _xlfn.XLOOKUP(A1159,Table3[Tag Number],Table3[Status],"-",0)="-",
        _xlfn.XLOOKUP(A1159,Table4[Tag Number],Table4[Status],"-",0)="-"),
   "-")</f>
        <v>-</v>
      </c>
      <c r="I1159" s="90"/>
      <c r="J1159" s="90"/>
      <c r="K1159" s="91"/>
      <c r="L1159" s="91"/>
      <c r="M1159" s="91"/>
      <c r="N1159" s="92"/>
      <c r="O1159" s="89"/>
      <c r="R1159" t="b">
        <f t="shared" si="37"/>
        <v>0</v>
      </c>
    </row>
    <row r="1160" spans="1:18" ht="15" thickBot="1" x14ac:dyDescent="0.35">
      <c r="A1160" s="2" t="s">
        <v>1972</v>
      </c>
      <c r="B1160" s="2" t="s">
        <v>1137</v>
      </c>
      <c r="C1160" s="84">
        <f>IF(COUNTIF(Table1[Tag Number], A1160), 1, 0)</f>
        <v>0</v>
      </c>
      <c r="D1160" s="85">
        <f>IF(COUNTIF(Table2[Tag Number], A1160), 1, 0)</f>
        <v>0</v>
      </c>
      <c r="E1160" s="86">
        <f>IF(COUNTIF(Table3[Tag Number], A1160), 1, 0)</f>
        <v>0</v>
      </c>
      <c r="F1160" s="86">
        <f>IF(COUNTIF(Table4[Tag Number], A1160), 1, 0)</f>
        <v>0</v>
      </c>
      <c r="G1160" s="87">
        <f t="shared" si="38"/>
        <v>0</v>
      </c>
      <c r="H1160" s="88" t="str" cm="1">
        <f t="array" ref="H1160">_xlfn.IFS(OR(_xlfn.XLOOKUP(A1160,Table1[Tag Number],Table1[Status],"-",0)="Dead",
        _xlfn.XLOOKUP(A1160,Table2[Tag Number],Table2[Status],"-",0)="Dead",
        _xlfn.XLOOKUP(A1160,Table3[Tag Number],Table3[Status],"-",0)="Dead",
        _xlfn.XLOOKUP(A1160,Table4[Tag Number],Table4[Status],"-",0)="Dead"),"Dead",
     OR(_xlfn.XLOOKUP(A1160,Table1[Tag Number],Table1[Status],"-",0)="Alive",
        _xlfn.XLOOKUP(A1160,Table2[Tag Number],Table2[Status],"-",0)="Alive",
        _xlfn.XLOOKUP(A1160,Table3[Tag Number],Table3[Status],"-",0)="Alive",
        _xlfn.XLOOKUP(A1160,Table4[Tag Number],Table4[Status],"-",0)="Alive"),"Alive",
     OR(_xlfn.XLOOKUP(A1160,Table1[Tag Number],Table1[Status],"-",0)="-",
        _xlfn.XLOOKUP(A1160,Table2[Tag Number],Table2[Status],"-",0)="-",
        _xlfn.XLOOKUP(A1160,Table3[Tag Number],Table3[Status],"-",0)="-",
        _xlfn.XLOOKUP(A1160,Table4[Tag Number],Table4[Status],"-",0)="-"),
   "-")</f>
        <v>-</v>
      </c>
      <c r="I1160" s="90"/>
      <c r="J1160" s="90"/>
      <c r="K1160" s="91"/>
      <c r="L1160" s="91"/>
      <c r="M1160" s="91"/>
      <c r="N1160" s="92"/>
      <c r="O1160" s="89"/>
      <c r="R1160" t="b">
        <f t="shared" si="37"/>
        <v>0</v>
      </c>
    </row>
    <row r="1161" spans="1:18" ht="15" thickBot="1" x14ac:dyDescent="0.35">
      <c r="A1161" s="3" t="s">
        <v>767</v>
      </c>
      <c r="B1161" s="3" t="s">
        <v>1137</v>
      </c>
      <c r="C1161" s="84">
        <f>IF(COUNTIF(Table1[Tag Number], A1161), 1, 0)</f>
        <v>0</v>
      </c>
      <c r="D1161" s="85">
        <f>IF(COUNTIF(Table2[Tag Number], A1161), 1, 0)</f>
        <v>0</v>
      </c>
      <c r="E1161" s="86">
        <f>IF(COUNTIF(Table3[Tag Number], A1161), 1, 0)</f>
        <v>0</v>
      </c>
      <c r="F1161" s="86">
        <f>IF(COUNTIF(Table4[Tag Number], A1161), 1, 0)</f>
        <v>0</v>
      </c>
      <c r="G1161" s="87">
        <f t="shared" si="38"/>
        <v>0</v>
      </c>
      <c r="H1161" s="88" t="str" cm="1">
        <f t="array" ref="H1161">_xlfn.IFS(OR(_xlfn.XLOOKUP(A1161,Table1[Tag Number],Table1[Status],"-",0)="Dead",
        _xlfn.XLOOKUP(A1161,Table2[Tag Number],Table2[Status],"-",0)="Dead",
        _xlfn.XLOOKUP(A1161,Table3[Tag Number],Table3[Status],"-",0)="Dead",
        _xlfn.XLOOKUP(A1161,Table4[Tag Number],Table4[Status],"-",0)="Dead"),"Dead",
     OR(_xlfn.XLOOKUP(A1161,Table1[Tag Number],Table1[Status],"-",0)="Alive",
        _xlfn.XLOOKUP(A1161,Table2[Tag Number],Table2[Status],"-",0)="Alive",
        _xlfn.XLOOKUP(A1161,Table3[Tag Number],Table3[Status],"-",0)="Alive",
        _xlfn.XLOOKUP(A1161,Table4[Tag Number],Table4[Status],"-",0)="Alive"),"Alive",
     OR(_xlfn.XLOOKUP(A1161,Table1[Tag Number],Table1[Status],"-",0)="-",
        _xlfn.XLOOKUP(A1161,Table2[Tag Number],Table2[Status],"-",0)="-",
        _xlfn.XLOOKUP(A1161,Table3[Tag Number],Table3[Status],"-",0)="-",
        _xlfn.XLOOKUP(A1161,Table4[Tag Number],Table4[Status],"-",0)="-"),
   "-")</f>
        <v>-</v>
      </c>
      <c r="I1161" s="90"/>
      <c r="J1161" s="90"/>
      <c r="K1161" s="91"/>
      <c r="L1161" s="91"/>
      <c r="M1161" s="91"/>
      <c r="N1161" s="92"/>
      <c r="O1161" s="89"/>
      <c r="R1161" t="b">
        <f t="shared" si="37"/>
        <v>0</v>
      </c>
    </row>
    <row r="1162" spans="1:18" ht="15" thickBot="1" x14ac:dyDescent="0.35">
      <c r="A1162" s="2" t="s">
        <v>388</v>
      </c>
      <c r="B1162" s="2" t="s">
        <v>1137</v>
      </c>
      <c r="C1162" s="84">
        <f>IF(COUNTIF(Table1[Tag Number], A1162), 1, 0)</f>
        <v>0</v>
      </c>
      <c r="D1162" s="85">
        <f>IF(COUNTIF(Table2[Tag Number], A1162), 1, 0)</f>
        <v>0</v>
      </c>
      <c r="E1162" s="86">
        <f>IF(COUNTIF(Table3[Tag Number], A1162), 1, 0)</f>
        <v>0</v>
      </c>
      <c r="F1162" s="86">
        <f>IF(COUNTIF(Table4[Tag Number], A1162), 1, 0)</f>
        <v>0</v>
      </c>
      <c r="G1162" s="87">
        <f t="shared" si="38"/>
        <v>0</v>
      </c>
      <c r="H1162" s="88" t="str" cm="1">
        <f t="array" ref="H1162">_xlfn.IFS(OR(_xlfn.XLOOKUP(A1162,Table1[Tag Number],Table1[Status],"-",0)="Dead",
        _xlfn.XLOOKUP(A1162,Table2[Tag Number],Table2[Status],"-",0)="Dead",
        _xlfn.XLOOKUP(A1162,Table3[Tag Number],Table3[Status],"-",0)="Dead",
        _xlfn.XLOOKUP(A1162,Table4[Tag Number],Table4[Status],"-",0)="Dead"),"Dead",
     OR(_xlfn.XLOOKUP(A1162,Table1[Tag Number],Table1[Status],"-",0)="Alive",
        _xlfn.XLOOKUP(A1162,Table2[Tag Number],Table2[Status],"-",0)="Alive",
        _xlfn.XLOOKUP(A1162,Table3[Tag Number],Table3[Status],"-",0)="Alive",
        _xlfn.XLOOKUP(A1162,Table4[Tag Number],Table4[Status],"-",0)="Alive"),"Alive",
     OR(_xlfn.XLOOKUP(A1162,Table1[Tag Number],Table1[Status],"-",0)="-",
        _xlfn.XLOOKUP(A1162,Table2[Tag Number],Table2[Status],"-",0)="-",
        _xlfn.XLOOKUP(A1162,Table3[Tag Number],Table3[Status],"-",0)="-",
        _xlfn.XLOOKUP(A1162,Table4[Tag Number],Table4[Status],"-",0)="-"),
   "-")</f>
        <v>-</v>
      </c>
      <c r="I1162" s="90"/>
      <c r="J1162" s="90"/>
      <c r="K1162" s="91"/>
      <c r="L1162" s="91"/>
      <c r="M1162" s="91"/>
      <c r="N1162" s="92"/>
      <c r="O1162" s="89"/>
      <c r="R1162" t="b">
        <f t="shared" si="37"/>
        <v>0</v>
      </c>
    </row>
    <row r="1163" spans="1:18" ht="15" thickBot="1" x14ac:dyDescent="0.35">
      <c r="A1163" s="3" t="s">
        <v>695</v>
      </c>
      <c r="B1163" s="3" t="s">
        <v>1137</v>
      </c>
      <c r="C1163" s="84">
        <f>IF(COUNTIF(Table1[Tag Number], A1163), 1, 0)</f>
        <v>0</v>
      </c>
      <c r="D1163" s="85">
        <f>IF(COUNTIF(Table2[Tag Number], A1163), 1, 0)</f>
        <v>0</v>
      </c>
      <c r="E1163" s="86">
        <f>IF(COUNTIF(Table3[Tag Number], A1163), 1, 0)</f>
        <v>0</v>
      </c>
      <c r="F1163" s="86">
        <f>IF(COUNTIF(Table4[Tag Number], A1163), 1, 0)</f>
        <v>0</v>
      </c>
      <c r="G1163" s="87">
        <f t="shared" si="38"/>
        <v>0</v>
      </c>
      <c r="H1163" s="88" t="str" cm="1">
        <f t="array" ref="H1163">_xlfn.IFS(OR(_xlfn.XLOOKUP(A1163,Table1[Tag Number],Table1[Status],"-",0)="Dead",
        _xlfn.XLOOKUP(A1163,Table2[Tag Number],Table2[Status],"-",0)="Dead",
        _xlfn.XLOOKUP(A1163,Table3[Tag Number],Table3[Status],"-",0)="Dead",
        _xlfn.XLOOKUP(A1163,Table4[Tag Number],Table4[Status],"-",0)="Dead"),"Dead",
     OR(_xlfn.XLOOKUP(A1163,Table1[Tag Number],Table1[Status],"-",0)="Alive",
        _xlfn.XLOOKUP(A1163,Table2[Tag Number],Table2[Status],"-",0)="Alive",
        _xlfn.XLOOKUP(A1163,Table3[Tag Number],Table3[Status],"-",0)="Alive",
        _xlfn.XLOOKUP(A1163,Table4[Tag Number],Table4[Status],"-",0)="Alive"),"Alive",
     OR(_xlfn.XLOOKUP(A1163,Table1[Tag Number],Table1[Status],"-",0)="-",
        _xlfn.XLOOKUP(A1163,Table2[Tag Number],Table2[Status],"-",0)="-",
        _xlfn.XLOOKUP(A1163,Table3[Tag Number],Table3[Status],"-",0)="-",
        _xlfn.XLOOKUP(A1163,Table4[Tag Number],Table4[Status],"-",0)="-"),
   "-")</f>
        <v>-</v>
      </c>
      <c r="I1163" s="90"/>
      <c r="J1163" s="90"/>
      <c r="K1163" s="91"/>
      <c r="L1163" s="91"/>
      <c r="M1163" s="91"/>
      <c r="N1163" s="92"/>
      <c r="O1163" s="89"/>
      <c r="R1163" t="b">
        <f t="shared" si="37"/>
        <v>0</v>
      </c>
    </row>
    <row r="1164" spans="1:18" ht="15" thickBot="1" x14ac:dyDescent="0.35">
      <c r="A1164" s="2" t="s">
        <v>1973</v>
      </c>
      <c r="B1164" s="2" t="s">
        <v>1145</v>
      </c>
      <c r="C1164" s="84">
        <f>IF(COUNTIF(Table1[Tag Number], A1164), 1, 0)</f>
        <v>0</v>
      </c>
      <c r="D1164" s="85">
        <f>IF(COUNTIF(Table2[Tag Number], A1164), 1, 0)</f>
        <v>0</v>
      </c>
      <c r="E1164" s="86">
        <f>IF(COUNTIF(Table3[Tag Number], A1164), 1, 0)</f>
        <v>0</v>
      </c>
      <c r="F1164" s="86">
        <f>IF(COUNTIF(Table4[Tag Number], A1164), 1, 0)</f>
        <v>0</v>
      </c>
      <c r="G1164" s="87">
        <f t="shared" si="38"/>
        <v>0</v>
      </c>
      <c r="H1164" s="88" t="str" cm="1">
        <f t="array" ref="H1164">_xlfn.IFS(OR(_xlfn.XLOOKUP(A1164,Table1[Tag Number],Table1[Status],"-",0)="Dead",
        _xlfn.XLOOKUP(A1164,Table2[Tag Number],Table2[Status],"-",0)="Dead",
        _xlfn.XLOOKUP(A1164,Table3[Tag Number],Table3[Status],"-",0)="Dead",
        _xlfn.XLOOKUP(A1164,Table4[Tag Number],Table4[Status],"-",0)="Dead"),"Dead",
     OR(_xlfn.XLOOKUP(A1164,Table1[Tag Number],Table1[Status],"-",0)="Alive",
        _xlfn.XLOOKUP(A1164,Table2[Tag Number],Table2[Status],"-",0)="Alive",
        _xlfn.XLOOKUP(A1164,Table3[Tag Number],Table3[Status],"-",0)="Alive",
        _xlfn.XLOOKUP(A1164,Table4[Tag Number],Table4[Status],"-",0)="Alive"),"Alive",
     OR(_xlfn.XLOOKUP(A1164,Table1[Tag Number],Table1[Status],"-",0)="-",
        _xlfn.XLOOKUP(A1164,Table2[Tag Number],Table2[Status],"-",0)="-",
        _xlfn.XLOOKUP(A1164,Table3[Tag Number],Table3[Status],"-",0)="-",
        _xlfn.XLOOKUP(A1164,Table4[Tag Number],Table4[Status],"-",0)="-"),
   "-")</f>
        <v>-</v>
      </c>
      <c r="I1164" s="90"/>
      <c r="J1164" s="90"/>
      <c r="K1164" s="91"/>
      <c r="L1164" s="91"/>
      <c r="M1164" s="91"/>
      <c r="N1164" s="92"/>
      <c r="O1164" s="89"/>
      <c r="R1164" t="b">
        <f t="shared" si="37"/>
        <v>0</v>
      </c>
    </row>
    <row r="1165" spans="1:18" ht="15" thickBot="1" x14ac:dyDescent="0.35">
      <c r="A1165" s="3" t="s">
        <v>203</v>
      </c>
      <c r="B1165" s="3" t="s">
        <v>1145</v>
      </c>
      <c r="C1165" s="84">
        <f>IF(COUNTIF(Table1[Tag Number], A1165), 1, 0)</f>
        <v>1</v>
      </c>
      <c r="D1165" s="85">
        <f>IF(COUNTIF(Table2[Tag Number], A1165), 1, 0)</f>
        <v>0</v>
      </c>
      <c r="E1165" s="86">
        <f>IF(COUNTIF(Table3[Tag Number], A1165), 1, 0)</f>
        <v>1</v>
      </c>
      <c r="F1165" s="86">
        <f>IF(COUNTIF(Table4[Tag Number], A1165), 1, 0)</f>
        <v>0</v>
      </c>
      <c r="G1165" s="87">
        <f t="shared" si="38"/>
        <v>2</v>
      </c>
      <c r="H1165" s="88" t="str" cm="1">
        <f t="array" ref="H1165">_xlfn.IFS(OR(_xlfn.XLOOKUP(A1165,Table1[Tag Number],Table1[Status],"-",0)="Dead",
        _xlfn.XLOOKUP(A1165,Table2[Tag Number],Table2[Status],"-",0)="Dead",
        _xlfn.XLOOKUP(A1165,Table3[Tag Number],Table3[Status],"-",0)="Dead",
        _xlfn.XLOOKUP(A1165,Table4[Tag Number],Table4[Status],"-",0)="Dead"),"Dead",
     OR(_xlfn.XLOOKUP(A1165,Table1[Tag Number],Table1[Status],"-",0)="Alive",
        _xlfn.XLOOKUP(A1165,Table2[Tag Number],Table2[Status],"-",0)="Alive",
        _xlfn.XLOOKUP(A1165,Table3[Tag Number],Table3[Status],"-",0)="Alive",
        _xlfn.XLOOKUP(A1165,Table4[Tag Number],Table4[Status],"-",0)="Alive"),"Alive",
     OR(_xlfn.XLOOKUP(A1165,Table1[Tag Number],Table1[Status],"-",0)="-",
        _xlfn.XLOOKUP(A1165,Table2[Tag Number],Table2[Status],"-",0)="-",
        _xlfn.XLOOKUP(A1165,Table3[Tag Number],Table3[Status],"-",0)="-",
        _xlfn.XLOOKUP(A1165,Table4[Tag Number],Table4[Status],"-",0)="-"),
   "-")</f>
        <v>Dead</v>
      </c>
      <c r="I1165" s="90"/>
      <c r="J1165" s="90"/>
      <c r="K1165" s="91"/>
      <c r="L1165" s="91"/>
      <c r="M1165" s="91"/>
      <c r="N1165" s="92"/>
      <c r="O1165" s="89"/>
      <c r="R1165" t="str">
        <f t="shared" si="37"/>
        <v>C175</v>
      </c>
    </row>
    <row r="1166" spans="1:18" ht="15" thickBot="1" x14ac:dyDescent="0.35">
      <c r="A1166" s="2" t="s">
        <v>932</v>
      </c>
      <c r="B1166" s="2" t="s">
        <v>1137</v>
      </c>
      <c r="C1166" s="84">
        <f>IF(COUNTIF(Table1[Tag Number], A1166), 1, 0)</f>
        <v>0</v>
      </c>
      <c r="D1166" s="85">
        <f>IF(COUNTIF(Table2[Tag Number], A1166), 1, 0)</f>
        <v>0</v>
      </c>
      <c r="E1166" s="86">
        <f>IF(COUNTIF(Table3[Tag Number], A1166), 1, 0)</f>
        <v>0</v>
      </c>
      <c r="F1166" s="86">
        <f>IF(COUNTIF(Table4[Tag Number], A1166), 1, 0)</f>
        <v>0</v>
      </c>
      <c r="G1166" s="87">
        <f t="shared" si="38"/>
        <v>0</v>
      </c>
      <c r="H1166" s="88" t="str" cm="1">
        <f t="array" ref="H1166">_xlfn.IFS(OR(_xlfn.XLOOKUP(A1166,Table1[Tag Number],Table1[Status],"-",0)="Dead",
        _xlfn.XLOOKUP(A1166,Table2[Tag Number],Table2[Status],"-",0)="Dead",
        _xlfn.XLOOKUP(A1166,Table3[Tag Number],Table3[Status],"-",0)="Dead",
        _xlfn.XLOOKUP(A1166,Table4[Tag Number],Table4[Status],"-",0)="Dead"),"Dead",
     OR(_xlfn.XLOOKUP(A1166,Table1[Tag Number],Table1[Status],"-",0)="Alive",
        _xlfn.XLOOKUP(A1166,Table2[Tag Number],Table2[Status],"-",0)="Alive",
        _xlfn.XLOOKUP(A1166,Table3[Tag Number],Table3[Status],"-",0)="Alive",
        _xlfn.XLOOKUP(A1166,Table4[Tag Number],Table4[Status],"-",0)="Alive"),"Alive",
     OR(_xlfn.XLOOKUP(A1166,Table1[Tag Number],Table1[Status],"-",0)="-",
        _xlfn.XLOOKUP(A1166,Table2[Tag Number],Table2[Status],"-",0)="-",
        _xlfn.XLOOKUP(A1166,Table3[Tag Number],Table3[Status],"-",0)="-",
        _xlfn.XLOOKUP(A1166,Table4[Tag Number],Table4[Status],"-",0)="-"),
   "-")</f>
        <v>-</v>
      </c>
      <c r="I1166" s="90"/>
      <c r="J1166" s="90"/>
      <c r="K1166" s="91"/>
      <c r="L1166" s="91"/>
      <c r="M1166" s="91"/>
      <c r="N1166" s="92"/>
      <c r="O1166" s="89"/>
      <c r="R1166" t="b">
        <f t="shared" si="37"/>
        <v>0</v>
      </c>
    </row>
    <row r="1167" spans="1:18" ht="15" thickBot="1" x14ac:dyDescent="0.35">
      <c r="A1167" s="3" t="s">
        <v>1974</v>
      </c>
      <c r="B1167" s="3" t="s">
        <v>1145</v>
      </c>
      <c r="C1167" s="84">
        <f>IF(COUNTIF(Table1[Tag Number], A1167), 1, 0)</f>
        <v>0</v>
      </c>
      <c r="D1167" s="85">
        <f>IF(COUNTIF(Table2[Tag Number], A1167), 1, 0)</f>
        <v>0</v>
      </c>
      <c r="E1167" s="86">
        <f>IF(COUNTIF(Table3[Tag Number], A1167), 1, 0)</f>
        <v>0</v>
      </c>
      <c r="F1167" s="86">
        <f>IF(COUNTIF(Table4[Tag Number], A1167), 1, 0)</f>
        <v>0</v>
      </c>
      <c r="G1167" s="87">
        <f t="shared" si="38"/>
        <v>0</v>
      </c>
      <c r="H1167" s="88" t="str" cm="1">
        <f t="array" ref="H1167">_xlfn.IFS(OR(_xlfn.XLOOKUP(A1167,Table1[Tag Number],Table1[Status],"-",0)="Dead",
        _xlfn.XLOOKUP(A1167,Table2[Tag Number],Table2[Status],"-",0)="Dead",
        _xlfn.XLOOKUP(A1167,Table3[Tag Number],Table3[Status],"-",0)="Dead",
        _xlfn.XLOOKUP(A1167,Table4[Tag Number],Table4[Status],"-",0)="Dead"),"Dead",
     OR(_xlfn.XLOOKUP(A1167,Table1[Tag Number],Table1[Status],"-",0)="Alive",
        _xlfn.XLOOKUP(A1167,Table2[Tag Number],Table2[Status],"-",0)="Alive",
        _xlfn.XLOOKUP(A1167,Table3[Tag Number],Table3[Status],"-",0)="Alive",
        _xlfn.XLOOKUP(A1167,Table4[Tag Number],Table4[Status],"-",0)="Alive"),"Alive",
     OR(_xlfn.XLOOKUP(A1167,Table1[Tag Number],Table1[Status],"-",0)="-",
        _xlfn.XLOOKUP(A1167,Table2[Tag Number],Table2[Status],"-",0)="-",
        _xlfn.XLOOKUP(A1167,Table3[Tag Number],Table3[Status],"-",0)="-",
        _xlfn.XLOOKUP(A1167,Table4[Tag Number],Table4[Status],"-",0)="-"),
   "-")</f>
        <v>-</v>
      </c>
      <c r="I1167" s="90"/>
      <c r="J1167" s="90"/>
      <c r="K1167" s="91"/>
      <c r="L1167" s="91"/>
      <c r="M1167" s="91"/>
      <c r="N1167" s="92"/>
      <c r="O1167" s="89"/>
      <c r="R1167" t="b">
        <f t="shared" si="37"/>
        <v>0</v>
      </c>
    </row>
    <row r="1168" spans="1:18" ht="15" thickBot="1" x14ac:dyDescent="0.35">
      <c r="A1168" s="2" t="s">
        <v>1975</v>
      </c>
      <c r="B1168" s="2" t="s">
        <v>1145</v>
      </c>
      <c r="C1168" s="84">
        <f>IF(COUNTIF(Table1[Tag Number], A1168), 1, 0)</f>
        <v>0</v>
      </c>
      <c r="D1168" s="85">
        <f>IF(COUNTIF(Table2[Tag Number], A1168), 1, 0)</f>
        <v>0</v>
      </c>
      <c r="E1168" s="86">
        <f>IF(COUNTIF(Table3[Tag Number], A1168), 1, 0)</f>
        <v>0</v>
      </c>
      <c r="F1168" s="86">
        <f>IF(COUNTIF(Table4[Tag Number], A1168), 1, 0)</f>
        <v>0</v>
      </c>
      <c r="G1168" s="87">
        <f t="shared" si="38"/>
        <v>0</v>
      </c>
      <c r="H1168" s="88" t="str" cm="1">
        <f t="array" ref="H1168">_xlfn.IFS(OR(_xlfn.XLOOKUP(A1168,Table1[Tag Number],Table1[Status],"-",0)="Dead",
        _xlfn.XLOOKUP(A1168,Table2[Tag Number],Table2[Status],"-",0)="Dead",
        _xlfn.XLOOKUP(A1168,Table3[Tag Number],Table3[Status],"-",0)="Dead",
        _xlfn.XLOOKUP(A1168,Table4[Tag Number],Table4[Status],"-",0)="Dead"),"Dead",
     OR(_xlfn.XLOOKUP(A1168,Table1[Tag Number],Table1[Status],"-",0)="Alive",
        _xlfn.XLOOKUP(A1168,Table2[Tag Number],Table2[Status],"-",0)="Alive",
        _xlfn.XLOOKUP(A1168,Table3[Tag Number],Table3[Status],"-",0)="Alive",
        _xlfn.XLOOKUP(A1168,Table4[Tag Number],Table4[Status],"-",0)="Alive"),"Alive",
     OR(_xlfn.XLOOKUP(A1168,Table1[Tag Number],Table1[Status],"-",0)="-",
        _xlfn.XLOOKUP(A1168,Table2[Tag Number],Table2[Status],"-",0)="-",
        _xlfn.XLOOKUP(A1168,Table3[Tag Number],Table3[Status],"-",0)="-",
        _xlfn.XLOOKUP(A1168,Table4[Tag Number],Table4[Status],"-",0)="-"),
   "-")</f>
        <v>-</v>
      </c>
      <c r="I1168" s="90"/>
      <c r="J1168" s="90"/>
      <c r="K1168" s="91"/>
      <c r="L1168" s="91"/>
      <c r="M1168" s="91"/>
      <c r="N1168" s="92"/>
      <c r="O1168" s="89"/>
      <c r="R1168" t="b">
        <f t="shared" si="37"/>
        <v>0</v>
      </c>
    </row>
    <row r="1169" spans="1:18" ht="15" thickBot="1" x14ac:dyDescent="0.35">
      <c r="A1169" s="3" t="s">
        <v>149</v>
      </c>
      <c r="B1169" s="3" t="s">
        <v>1145</v>
      </c>
      <c r="C1169" s="84">
        <f>IF(COUNTIF(Table1[Tag Number], A1169), 1, 0)</f>
        <v>0</v>
      </c>
      <c r="D1169" s="85">
        <f>IF(COUNTIF(Table2[Tag Number], A1169), 1, 0)</f>
        <v>0</v>
      </c>
      <c r="E1169" s="86">
        <f>IF(COUNTIF(Table3[Tag Number], A1169), 1, 0)</f>
        <v>1</v>
      </c>
      <c r="F1169" s="86">
        <f>IF(COUNTIF(Table4[Tag Number], A1169), 1, 0)</f>
        <v>0</v>
      </c>
      <c r="G1169" s="87">
        <f t="shared" si="38"/>
        <v>1</v>
      </c>
      <c r="H1169" s="88" t="str" cm="1">
        <f t="array" ref="H1169">_xlfn.IFS(OR(_xlfn.XLOOKUP(A1169,Table1[Tag Number],Table1[Status],"-",0)="Dead",
        _xlfn.XLOOKUP(A1169,Table2[Tag Number],Table2[Status],"-",0)="Dead",
        _xlfn.XLOOKUP(A1169,Table3[Tag Number],Table3[Status],"-",0)="Dead",
        _xlfn.XLOOKUP(A1169,Table4[Tag Number],Table4[Status],"-",0)="Dead"),"Dead",
     OR(_xlfn.XLOOKUP(A1169,Table1[Tag Number],Table1[Status],"-",0)="Alive",
        _xlfn.XLOOKUP(A1169,Table2[Tag Number],Table2[Status],"-",0)="Alive",
        _xlfn.XLOOKUP(A1169,Table3[Tag Number],Table3[Status],"-",0)="Alive",
        _xlfn.XLOOKUP(A1169,Table4[Tag Number],Table4[Status],"-",0)="Alive"),"Alive",
     OR(_xlfn.XLOOKUP(A1169,Table1[Tag Number],Table1[Status],"-",0)="-",
        _xlfn.XLOOKUP(A1169,Table2[Tag Number],Table2[Status],"-",0)="-",
        _xlfn.XLOOKUP(A1169,Table3[Tag Number],Table3[Status],"-",0)="-",
        _xlfn.XLOOKUP(A1169,Table4[Tag Number],Table4[Status],"-",0)="-"),
   "-")</f>
        <v>Dead</v>
      </c>
      <c r="I1169" s="90"/>
      <c r="J1169" s="90"/>
      <c r="K1169" s="91"/>
      <c r="L1169" s="91"/>
      <c r="M1169" s="91"/>
      <c r="N1169" s="92"/>
      <c r="O1169" s="89"/>
      <c r="R1169" t="b">
        <f t="shared" si="37"/>
        <v>0</v>
      </c>
    </row>
    <row r="1170" spans="1:18" ht="15" thickBot="1" x14ac:dyDescent="0.35">
      <c r="A1170" s="2" t="s">
        <v>1976</v>
      </c>
      <c r="B1170" s="2" t="s">
        <v>1145</v>
      </c>
      <c r="C1170" s="84">
        <f>IF(COUNTIF(Table1[Tag Number], A1170), 1, 0)</f>
        <v>0</v>
      </c>
      <c r="D1170" s="85">
        <f>IF(COUNTIF(Table2[Tag Number], A1170), 1, 0)</f>
        <v>0</v>
      </c>
      <c r="E1170" s="86">
        <f>IF(COUNTIF(Table3[Tag Number], A1170), 1, 0)</f>
        <v>0</v>
      </c>
      <c r="F1170" s="86">
        <f>IF(COUNTIF(Table4[Tag Number], A1170), 1, 0)</f>
        <v>0</v>
      </c>
      <c r="G1170" s="87">
        <f t="shared" si="38"/>
        <v>0</v>
      </c>
      <c r="H1170" s="88" t="str" cm="1">
        <f t="array" ref="H1170">_xlfn.IFS(OR(_xlfn.XLOOKUP(A1170,Table1[Tag Number],Table1[Status],"-",0)="Dead",
        _xlfn.XLOOKUP(A1170,Table2[Tag Number],Table2[Status],"-",0)="Dead",
        _xlfn.XLOOKUP(A1170,Table3[Tag Number],Table3[Status],"-",0)="Dead",
        _xlfn.XLOOKUP(A1170,Table4[Tag Number],Table4[Status],"-",0)="Dead"),"Dead",
     OR(_xlfn.XLOOKUP(A1170,Table1[Tag Number],Table1[Status],"-",0)="Alive",
        _xlfn.XLOOKUP(A1170,Table2[Tag Number],Table2[Status],"-",0)="Alive",
        _xlfn.XLOOKUP(A1170,Table3[Tag Number],Table3[Status],"-",0)="Alive",
        _xlfn.XLOOKUP(A1170,Table4[Tag Number],Table4[Status],"-",0)="Alive"),"Alive",
     OR(_xlfn.XLOOKUP(A1170,Table1[Tag Number],Table1[Status],"-",0)="-",
        _xlfn.XLOOKUP(A1170,Table2[Tag Number],Table2[Status],"-",0)="-",
        _xlfn.XLOOKUP(A1170,Table3[Tag Number],Table3[Status],"-",0)="-",
        _xlfn.XLOOKUP(A1170,Table4[Tag Number],Table4[Status],"-",0)="-"),
   "-")</f>
        <v>-</v>
      </c>
      <c r="I1170" s="90"/>
      <c r="J1170" s="90"/>
      <c r="K1170" s="91"/>
      <c r="L1170" s="91"/>
      <c r="M1170" s="91"/>
      <c r="N1170" s="92"/>
      <c r="O1170" s="89"/>
      <c r="R1170" t="b">
        <f t="shared" si="37"/>
        <v>0</v>
      </c>
    </row>
    <row r="1171" spans="1:18" ht="15" thickBot="1" x14ac:dyDescent="0.35">
      <c r="A1171" s="3" t="s">
        <v>602</v>
      </c>
      <c r="B1171" s="3" t="s">
        <v>1137</v>
      </c>
      <c r="C1171" s="84">
        <f>IF(COUNTIF(Table1[Tag Number], A1171), 1, 0)</f>
        <v>0</v>
      </c>
      <c r="D1171" s="85">
        <f>IF(COUNTIF(Table2[Tag Number], A1171), 1, 0)</f>
        <v>0</v>
      </c>
      <c r="E1171" s="86">
        <f>IF(COUNTIF(Table3[Tag Number], A1171), 1, 0)</f>
        <v>0</v>
      </c>
      <c r="F1171" s="86">
        <f>IF(COUNTIF(Table4[Tag Number], A1171), 1, 0)</f>
        <v>0</v>
      </c>
      <c r="G1171" s="87">
        <f t="shared" si="38"/>
        <v>0</v>
      </c>
      <c r="H1171" s="88" t="str" cm="1">
        <f t="array" ref="H1171">_xlfn.IFS(OR(_xlfn.XLOOKUP(A1171,Table1[Tag Number],Table1[Status],"-",0)="Dead",
        _xlfn.XLOOKUP(A1171,Table2[Tag Number],Table2[Status],"-",0)="Dead",
        _xlfn.XLOOKUP(A1171,Table3[Tag Number],Table3[Status],"-",0)="Dead",
        _xlfn.XLOOKUP(A1171,Table4[Tag Number],Table4[Status],"-",0)="Dead"),"Dead",
     OR(_xlfn.XLOOKUP(A1171,Table1[Tag Number],Table1[Status],"-",0)="Alive",
        _xlfn.XLOOKUP(A1171,Table2[Tag Number],Table2[Status],"-",0)="Alive",
        _xlfn.XLOOKUP(A1171,Table3[Tag Number],Table3[Status],"-",0)="Alive",
        _xlfn.XLOOKUP(A1171,Table4[Tag Number],Table4[Status],"-",0)="Alive"),"Alive",
     OR(_xlfn.XLOOKUP(A1171,Table1[Tag Number],Table1[Status],"-",0)="-",
        _xlfn.XLOOKUP(A1171,Table2[Tag Number],Table2[Status],"-",0)="-",
        _xlfn.XLOOKUP(A1171,Table3[Tag Number],Table3[Status],"-",0)="-",
        _xlfn.XLOOKUP(A1171,Table4[Tag Number],Table4[Status],"-",0)="-"),
   "-")</f>
        <v>-</v>
      </c>
      <c r="I1171" s="90"/>
      <c r="J1171" s="90"/>
      <c r="K1171" s="91"/>
      <c r="L1171" s="91"/>
      <c r="M1171" s="91"/>
      <c r="N1171" s="92"/>
      <c r="O1171" s="89"/>
      <c r="R1171" t="b">
        <f t="shared" si="37"/>
        <v>0</v>
      </c>
    </row>
    <row r="1172" spans="1:18" ht="15" thickBot="1" x14ac:dyDescent="0.35">
      <c r="A1172" s="2" t="s">
        <v>1977</v>
      </c>
      <c r="B1172" s="2" t="s">
        <v>1145</v>
      </c>
      <c r="C1172" s="84">
        <f>IF(COUNTIF(Table1[Tag Number], A1172), 1, 0)</f>
        <v>0</v>
      </c>
      <c r="D1172" s="85">
        <f>IF(COUNTIF(Table2[Tag Number], A1172), 1, 0)</f>
        <v>0</v>
      </c>
      <c r="E1172" s="86">
        <f>IF(COUNTIF(Table3[Tag Number], A1172), 1, 0)</f>
        <v>0</v>
      </c>
      <c r="F1172" s="86">
        <f>IF(COUNTIF(Table4[Tag Number], A1172), 1, 0)</f>
        <v>0</v>
      </c>
      <c r="G1172" s="87">
        <f t="shared" si="38"/>
        <v>0</v>
      </c>
      <c r="H1172" s="88" t="str" cm="1">
        <f t="array" ref="H1172">_xlfn.IFS(OR(_xlfn.XLOOKUP(A1172,Table1[Tag Number],Table1[Status],"-",0)="Dead",
        _xlfn.XLOOKUP(A1172,Table2[Tag Number],Table2[Status],"-",0)="Dead",
        _xlfn.XLOOKUP(A1172,Table3[Tag Number],Table3[Status],"-",0)="Dead",
        _xlfn.XLOOKUP(A1172,Table4[Tag Number],Table4[Status],"-",0)="Dead"),"Dead",
     OR(_xlfn.XLOOKUP(A1172,Table1[Tag Number],Table1[Status],"-",0)="Alive",
        _xlfn.XLOOKUP(A1172,Table2[Tag Number],Table2[Status],"-",0)="Alive",
        _xlfn.XLOOKUP(A1172,Table3[Tag Number],Table3[Status],"-",0)="Alive",
        _xlfn.XLOOKUP(A1172,Table4[Tag Number],Table4[Status],"-",0)="Alive"),"Alive",
     OR(_xlfn.XLOOKUP(A1172,Table1[Tag Number],Table1[Status],"-",0)="-",
        _xlfn.XLOOKUP(A1172,Table2[Tag Number],Table2[Status],"-",0)="-",
        _xlfn.XLOOKUP(A1172,Table3[Tag Number],Table3[Status],"-",0)="-",
        _xlfn.XLOOKUP(A1172,Table4[Tag Number],Table4[Status],"-",0)="-"),
   "-")</f>
        <v>-</v>
      </c>
      <c r="I1172" s="90"/>
      <c r="J1172" s="90"/>
      <c r="K1172" s="91"/>
      <c r="L1172" s="91"/>
      <c r="M1172" s="91"/>
      <c r="N1172" s="92"/>
      <c r="O1172" s="89"/>
      <c r="R1172" t="b">
        <f t="shared" si="37"/>
        <v>0</v>
      </c>
    </row>
    <row r="1173" spans="1:18" ht="15" thickBot="1" x14ac:dyDescent="0.35">
      <c r="A1173" s="3" t="s">
        <v>1978</v>
      </c>
      <c r="B1173" s="3" t="s">
        <v>1145</v>
      </c>
      <c r="C1173" s="84">
        <f>IF(COUNTIF(Table1[Tag Number], A1173), 1, 0)</f>
        <v>0</v>
      </c>
      <c r="D1173" s="85">
        <f>IF(COUNTIF(Table2[Tag Number], A1173), 1, 0)</f>
        <v>0</v>
      </c>
      <c r="E1173" s="86">
        <f>IF(COUNTIF(Table3[Tag Number], A1173), 1, 0)</f>
        <v>0</v>
      </c>
      <c r="F1173" s="86">
        <f>IF(COUNTIF(Table4[Tag Number], A1173), 1, 0)</f>
        <v>0</v>
      </c>
      <c r="G1173" s="87">
        <f t="shared" si="38"/>
        <v>0</v>
      </c>
      <c r="H1173" s="88" t="str" cm="1">
        <f t="array" ref="H1173">_xlfn.IFS(OR(_xlfn.XLOOKUP(A1173,Table1[Tag Number],Table1[Status],"-",0)="Dead",
        _xlfn.XLOOKUP(A1173,Table2[Tag Number],Table2[Status],"-",0)="Dead",
        _xlfn.XLOOKUP(A1173,Table3[Tag Number],Table3[Status],"-",0)="Dead",
        _xlfn.XLOOKUP(A1173,Table4[Tag Number],Table4[Status],"-",0)="Dead"),"Dead",
     OR(_xlfn.XLOOKUP(A1173,Table1[Tag Number],Table1[Status],"-",0)="Alive",
        _xlfn.XLOOKUP(A1173,Table2[Tag Number],Table2[Status],"-",0)="Alive",
        _xlfn.XLOOKUP(A1173,Table3[Tag Number],Table3[Status],"-",0)="Alive",
        _xlfn.XLOOKUP(A1173,Table4[Tag Number],Table4[Status],"-",0)="Alive"),"Alive",
     OR(_xlfn.XLOOKUP(A1173,Table1[Tag Number],Table1[Status],"-",0)="-",
        _xlfn.XLOOKUP(A1173,Table2[Tag Number],Table2[Status],"-",0)="-",
        _xlfn.XLOOKUP(A1173,Table3[Tag Number],Table3[Status],"-",0)="-",
        _xlfn.XLOOKUP(A1173,Table4[Tag Number],Table4[Status],"-",0)="-"),
   "-")</f>
        <v>-</v>
      </c>
      <c r="I1173" s="90"/>
      <c r="J1173" s="90"/>
      <c r="K1173" s="91"/>
      <c r="L1173" s="91"/>
      <c r="M1173" s="91"/>
      <c r="N1173" s="92"/>
      <c r="O1173" s="89"/>
      <c r="R1173" t="b">
        <f t="shared" si="37"/>
        <v>0</v>
      </c>
    </row>
    <row r="1174" spans="1:18" ht="15" thickBot="1" x14ac:dyDescent="0.35">
      <c r="A1174" s="2" t="s">
        <v>216</v>
      </c>
      <c r="B1174" s="2" t="s">
        <v>1145</v>
      </c>
      <c r="C1174" s="84">
        <f>IF(COUNTIF(Table1[Tag Number], A1174), 1, 0)</f>
        <v>0</v>
      </c>
      <c r="D1174" s="85">
        <f>IF(COUNTIF(Table2[Tag Number], A1174), 1, 0)</f>
        <v>0</v>
      </c>
      <c r="E1174" s="86">
        <f>IF(COUNTIF(Table3[Tag Number], A1174), 1, 0)</f>
        <v>1</v>
      </c>
      <c r="F1174" s="86">
        <f>IF(COUNTIF(Table4[Tag Number], A1174), 1, 0)</f>
        <v>0</v>
      </c>
      <c r="G1174" s="87">
        <f t="shared" si="38"/>
        <v>1</v>
      </c>
      <c r="H1174" s="88" t="str" cm="1">
        <f t="array" ref="H1174">_xlfn.IFS(OR(_xlfn.XLOOKUP(A1174,Table1[Tag Number],Table1[Status],"-",0)="Dead",
        _xlfn.XLOOKUP(A1174,Table2[Tag Number],Table2[Status],"-",0)="Dead",
        _xlfn.XLOOKUP(A1174,Table3[Tag Number],Table3[Status],"-",0)="Dead",
        _xlfn.XLOOKUP(A1174,Table4[Tag Number],Table4[Status],"-",0)="Dead"),"Dead",
     OR(_xlfn.XLOOKUP(A1174,Table1[Tag Number],Table1[Status],"-",0)="Alive",
        _xlfn.XLOOKUP(A1174,Table2[Tag Number],Table2[Status],"-",0)="Alive",
        _xlfn.XLOOKUP(A1174,Table3[Tag Number],Table3[Status],"-",0)="Alive",
        _xlfn.XLOOKUP(A1174,Table4[Tag Number],Table4[Status],"-",0)="Alive"),"Alive",
     OR(_xlfn.XLOOKUP(A1174,Table1[Tag Number],Table1[Status],"-",0)="-",
        _xlfn.XLOOKUP(A1174,Table2[Tag Number],Table2[Status],"-",0)="-",
        _xlfn.XLOOKUP(A1174,Table3[Tag Number],Table3[Status],"-",0)="-",
        _xlfn.XLOOKUP(A1174,Table4[Tag Number],Table4[Status],"-",0)="-"),
   "-")</f>
        <v>Alive</v>
      </c>
      <c r="I1174" s="90"/>
      <c r="J1174" s="90"/>
      <c r="K1174" s="91"/>
      <c r="L1174" s="91"/>
      <c r="M1174" s="91"/>
      <c r="N1174" s="92"/>
      <c r="O1174" s="89"/>
      <c r="R1174" t="b">
        <f t="shared" si="37"/>
        <v>0</v>
      </c>
    </row>
    <row r="1175" spans="1:18" ht="15" thickBot="1" x14ac:dyDescent="0.35">
      <c r="A1175" s="3" t="s">
        <v>1979</v>
      </c>
      <c r="B1175" s="3" t="s">
        <v>1145</v>
      </c>
      <c r="C1175" s="84">
        <f>IF(COUNTIF(Table1[Tag Number], A1175), 1, 0)</f>
        <v>0</v>
      </c>
      <c r="D1175" s="85">
        <f>IF(COUNTIF(Table2[Tag Number], A1175), 1, 0)</f>
        <v>0</v>
      </c>
      <c r="E1175" s="86">
        <f>IF(COUNTIF(Table3[Tag Number], A1175), 1, 0)</f>
        <v>0</v>
      </c>
      <c r="F1175" s="86">
        <f>IF(COUNTIF(Table4[Tag Number], A1175), 1, 0)</f>
        <v>0</v>
      </c>
      <c r="G1175" s="87">
        <f t="shared" si="38"/>
        <v>0</v>
      </c>
      <c r="H1175" s="88" t="str" cm="1">
        <f t="array" ref="H1175">_xlfn.IFS(OR(_xlfn.XLOOKUP(A1175,Table1[Tag Number],Table1[Status],"-",0)="Dead",
        _xlfn.XLOOKUP(A1175,Table2[Tag Number],Table2[Status],"-",0)="Dead",
        _xlfn.XLOOKUP(A1175,Table3[Tag Number],Table3[Status],"-",0)="Dead",
        _xlfn.XLOOKUP(A1175,Table4[Tag Number],Table4[Status],"-",0)="Dead"),"Dead",
     OR(_xlfn.XLOOKUP(A1175,Table1[Tag Number],Table1[Status],"-",0)="Alive",
        _xlfn.XLOOKUP(A1175,Table2[Tag Number],Table2[Status],"-",0)="Alive",
        _xlfn.XLOOKUP(A1175,Table3[Tag Number],Table3[Status],"-",0)="Alive",
        _xlfn.XLOOKUP(A1175,Table4[Tag Number],Table4[Status],"-",0)="Alive"),"Alive",
     OR(_xlfn.XLOOKUP(A1175,Table1[Tag Number],Table1[Status],"-",0)="-",
        _xlfn.XLOOKUP(A1175,Table2[Tag Number],Table2[Status],"-",0)="-",
        _xlfn.XLOOKUP(A1175,Table3[Tag Number],Table3[Status],"-",0)="-",
        _xlfn.XLOOKUP(A1175,Table4[Tag Number],Table4[Status],"-",0)="-"),
   "-")</f>
        <v>-</v>
      </c>
      <c r="I1175" s="90"/>
      <c r="J1175" s="90"/>
      <c r="K1175" s="91"/>
      <c r="L1175" s="91"/>
      <c r="M1175" s="91"/>
      <c r="N1175" s="92"/>
      <c r="O1175" s="89"/>
      <c r="R1175" t="b">
        <f t="shared" si="37"/>
        <v>0</v>
      </c>
    </row>
    <row r="1176" spans="1:18" ht="15" thickBot="1" x14ac:dyDescent="0.35">
      <c r="A1176" s="93" t="s">
        <v>1980</v>
      </c>
      <c r="B1176" s="93" t="s">
        <v>1145</v>
      </c>
      <c r="C1176" s="84">
        <f>IF(COUNTIF(Table1[Tag Number], A1176), 1, 0)</f>
        <v>0</v>
      </c>
      <c r="D1176" s="85">
        <f>IF(COUNTIF(Table2[Tag Number], A1176), 1, 0)</f>
        <v>0</v>
      </c>
      <c r="E1176" s="86">
        <f>IF(COUNTIF(Table3[Tag Number], A1176), 1, 0)</f>
        <v>0</v>
      </c>
      <c r="F1176" s="86">
        <f>IF(COUNTIF(Table4[Tag Number], A1176), 1, 0)</f>
        <v>0</v>
      </c>
      <c r="G1176" s="87">
        <f t="shared" si="38"/>
        <v>0</v>
      </c>
      <c r="H1176" s="88" t="str" cm="1">
        <f t="array" ref="H1176">_xlfn.IFS(OR(_xlfn.XLOOKUP(A1176,Table1[Tag Number],Table1[Status],"-",0)="Dead",
        _xlfn.XLOOKUP(A1176,Table2[Tag Number],Table2[Status],"-",0)="Dead",
        _xlfn.XLOOKUP(A1176,Table3[Tag Number],Table3[Status],"-",0)="Dead",
        _xlfn.XLOOKUP(A1176,Table4[Tag Number],Table4[Status],"-",0)="Dead"),"Dead",
     OR(_xlfn.XLOOKUP(A1176,Table1[Tag Number],Table1[Status],"-",0)="Alive",
        _xlfn.XLOOKUP(A1176,Table2[Tag Number],Table2[Status],"-",0)="Alive",
        _xlfn.XLOOKUP(A1176,Table3[Tag Number],Table3[Status],"-",0)="Alive",
        _xlfn.XLOOKUP(A1176,Table4[Tag Number],Table4[Status],"-",0)="Alive"),"Alive",
     OR(_xlfn.XLOOKUP(A1176,Table1[Tag Number],Table1[Status],"-",0)="-",
        _xlfn.XLOOKUP(A1176,Table2[Tag Number],Table2[Status],"-",0)="-",
        _xlfn.XLOOKUP(A1176,Table3[Tag Number],Table3[Status],"-",0)="-",
        _xlfn.XLOOKUP(A1176,Table4[Tag Number],Table4[Status],"-",0)="-"),
   "-")</f>
        <v>-</v>
      </c>
      <c r="I1176" s="90"/>
      <c r="J1176" s="90"/>
      <c r="K1176" s="91"/>
      <c r="L1176" s="91"/>
      <c r="M1176" s="91"/>
      <c r="N1176" s="92"/>
      <c r="O1176" s="89"/>
      <c r="R1176" t="b">
        <f t="shared" si="37"/>
        <v>0</v>
      </c>
    </row>
    <row r="1177" spans="1:18" ht="15" thickBot="1" x14ac:dyDescent="0.35">
      <c r="A1177" s="3" t="s">
        <v>1981</v>
      </c>
      <c r="B1177" s="3" t="s">
        <v>1137</v>
      </c>
      <c r="C1177" s="84">
        <f>IF(COUNTIF(Table1[Tag Number], A1177), 1, 0)</f>
        <v>0</v>
      </c>
      <c r="D1177" s="85">
        <f>IF(COUNTIF(Table2[Tag Number], A1177), 1, 0)</f>
        <v>0</v>
      </c>
      <c r="E1177" s="86">
        <f>IF(COUNTIF(Table3[Tag Number], A1177), 1, 0)</f>
        <v>0</v>
      </c>
      <c r="F1177" s="86">
        <f>IF(COUNTIF(Table4[Tag Number], A1177), 1, 0)</f>
        <v>0</v>
      </c>
      <c r="G1177" s="87">
        <f t="shared" si="38"/>
        <v>0</v>
      </c>
      <c r="H1177" s="88" t="str" cm="1">
        <f t="array" ref="H1177">_xlfn.IFS(OR(_xlfn.XLOOKUP(A1177,Table1[Tag Number],Table1[Status],"-",0)="Dead",
        _xlfn.XLOOKUP(A1177,Table2[Tag Number],Table2[Status],"-",0)="Dead",
        _xlfn.XLOOKUP(A1177,Table3[Tag Number],Table3[Status],"-",0)="Dead",
        _xlfn.XLOOKUP(A1177,Table4[Tag Number],Table4[Status],"-",0)="Dead"),"Dead",
     OR(_xlfn.XLOOKUP(A1177,Table1[Tag Number],Table1[Status],"-",0)="Alive",
        _xlfn.XLOOKUP(A1177,Table2[Tag Number],Table2[Status],"-",0)="Alive",
        _xlfn.XLOOKUP(A1177,Table3[Tag Number],Table3[Status],"-",0)="Alive",
        _xlfn.XLOOKUP(A1177,Table4[Tag Number],Table4[Status],"-",0)="Alive"),"Alive",
     OR(_xlfn.XLOOKUP(A1177,Table1[Tag Number],Table1[Status],"-",0)="-",
        _xlfn.XLOOKUP(A1177,Table2[Tag Number],Table2[Status],"-",0)="-",
        _xlfn.XLOOKUP(A1177,Table3[Tag Number],Table3[Status],"-",0)="-",
        _xlfn.XLOOKUP(A1177,Table4[Tag Number],Table4[Status],"-",0)="-"),
   "-")</f>
        <v>-</v>
      </c>
      <c r="I1177" s="90"/>
      <c r="J1177" s="90"/>
      <c r="K1177" s="91"/>
      <c r="L1177" s="91"/>
      <c r="M1177" s="91"/>
      <c r="N1177" s="92"/>
      <c r="O1177" s="89"/>
      <c r="R1177" t="b">
        <f t="shared" si="37"/>
        <v>0</v>
      </c>
    </row>
    <row r="1178" spans="1:18" ht="15" thickBot="1" x14ac:dyDescent="0.35">
      <c r="A1178" s="2" t="s">
        <v>506</v>
      </c>
      <c r="B1178" s="2" t="s">
        <v>1137</v>
      </c>
      <c r="C1178" s="84">
        <f>IF(COUNTIF(Table1[Tag Number], A1178), 1, 0)</f>
        <v>0</v>
      </c>
      <c r="D1178" s="85">
        <f>IF(COUNTIF(Table2[Tag Number], A1178), 1, 0)</f>
        <v>0</v>
      </c>
      <c r="E1178" s="86">
        <f>IF(COUNTIF(Table3[Tag Number], A1178), 1, 0)</f>
        <v>0</v>
      </c>
      <c r="F1178" s="86">
        <f>IF(COUNTIF(Table4[Tag Number], A1178), 1, 0)</f>
        <v>0</v>
      </c>
      <c r="G1178" s="87">
        <f t="shared" si="38"/>
        <v>0</v>
      </c>
      <c r="H1178" s="88" t="str" cm="1">
        <f t="array" ref="H1178">_xlfn.IFS(OR(_xlfn.XLOOKUP(A1178,Table1[Tag Number],Table1[Status],"-",0)="Dead",
        _xlfn.XLOOKUP(A1178,Table2[Tag Number],Table2[Status],"-",0)="Dead",
        _xlfn.XLOOKUP(A1178,Table3[Tag Number],Table3[Status],"-",0)="Dead",
        _xlfn.XLOOKUP(A1178,Table4[Tag Number],Table4[Status],"-",0)="Dead"),"Dead",
     OR(_xlfn.XLOOKUP(A1178,Table1[Tag Number],Table1[Status],"-",0)="Alive",
        _xlfn.XLOOKUP(A1178,Table2[Tag Number],Table2[Status],"-",0)="Alive",
        _xlfn.XLOOKUP(A1178,Table3[Tag Number],Table3[Status],"-",0)="Alive",
        _xlfn.XLOOKUP(A1178,Table4[Tag Number],Table4[Status],"-",0)="Alive"),"Alive",
     OR(_xlfn.XLOOKUP(A1178,Table1[Tag Number],Table1[Status],"-",0)="-",
        _xlfn.XLOOKUP(A1178,Table2[Tag Number],Table2[Status],"-",0)="-",
        _xlfn.XLOOKUP(A1178,Table3[Tag Number],Table3[Status],"-",0)="-",
        _xlfn.XLOOKUP(A1178,Table4[Tag Number],Table4[Status],"-",0)="-"),
   "-")</f>
        <v>-</v>
      </c>
      <c r="I1178" s="90"/>
      <c r="J1178" s="90"/>
      <c r="K1178" s="91"/>
      <c r="L1178" s="91"/>
      <c r="M1178" s="91"/>
      <c r="N1178" s="92"/>
      <c r="O1178" s="89"/>
      <c r="R1178" t="b">
        <f t="shared" si="37"/>
        <v>0</v>
      </c>
    </row>
    <row r="1179" spans="1:18" ht="15" thickBot="1" x14ac:dyDescent="0.35">
      <c r="A1179" s="3" t="s">
        <v>1982</v>
      </c>
      <c r="B1179" s="3" t="s">
        <v>1145</v>
      </c>
      <c r="C1179" s="84">
        <f>IF(COUNTIF(Table1[Tag Number], A1179), 1, 0)</f>
        <v>0</v>
      </c>
      <c r="D1179" s="85">
        <f>IF(COUNTIF(Table2[Tag Number], A1179), 1, 0)</f>
        <v>0</v>
      </c>
      <c r="E1179" s="86">
        <f>IF(COUNTIF(Table3[Tag Number], A1179), 1, 0)</f>
        <v>0</v>
      </c>
      <c r="F1179" s="86">
        <f>IF(COUNTIF(Table4[Tag Number], A1179), 1, 0)</f>
        <v>0</v>
      </c>
      <c r="G1179" s="87">
        <f t="shared" si="38"/>
        <v>0</v>
      </c>
      <c r="H1179" s="88" t="str" cm="1">
        <f t="array" ref="H1179">_xlfn.IFS(OR(_xlfn.XLOOKUP(A1179,Table1[Tag Number],Table1[Status],"-",0)="Dead",
        _xlfn.XLOOKUP(A1179,Table2[Tag Number],Table2[Status],"-",0)="Dead",
        _xlfn.XLOOKUP(A1179,Table3[Tag Number],Table3[Status],"-",0)="Dead",
        _xlfn.XLOOKUP(A1179,Table4[Tag Number],Table4[Status],"-",0)="Dead"),"Dead",
     OR(_xlfn.XLOOKUP(A1179,Table1[Tag Number],Table1[Status],"-",0)="Alive",
        _xlfn.XLOOKUP(A1179,Table2[Tag Number],Table2[Status],"-",0)="Alive",
        _xlfn.XLOOKUP(A1179,Table3[Tag Number],Table3[Status],"-",0)="Alive",
        _xlfn.XLOOKUP(A1179,Table4[Tag Number],Table4[Status],"-",0)="Alive"),"Alive",
     OR(_xlfn.XLOOKUP(A1179,Table1[Tag Number],Table1[Status],"-",0)="-",
        _xlfn.XLOOKUP(A1179,Table2[Tag Number],Table2[Status],"-",0)="-",
        _xlfn.XLOOKUP(A1179,Table3[Tag Number],Table3[Status],"-",0)="-",
        _xlfn.XLOOKUP(A1179,Table4[Tag Number],Table4[Status],"-",0)="-"),
   "-")</f>
        <v>-</v>
      </c>
      <c r="I1179" s="90"/>
      <c r="J1179" s="90"/>
      <c r="K1179" s="91"/>
      <c r="L1179" s="91"/>
      <c r="M1179" s="91"/>
      <c r="N1179" s="92"/>
      <c r="O1179" s="89"/>
      <c r="R1179" t="b">
        <f t="shared" si="37"/>
        <v>0</v>
      </c>
    </row>
    <row r="1180" spans="1:18" ht="15" thickBot="1" x14ac:dyDescent="0.35">
      <c r="A1180" s="2" t="s">
        <v>1983</v>
      </c>
      <c r="B1180" s="2" t="s">
        <v>1145</v>
      </c>
      <c r="C1180" s="84">
        <f>IF(COUNTIF(Table1[Tag Number], A1180), 1, 0)</f>
        <v>0</v>
      </c>
      <c r="D1180" s="85">
        <f>IF(COUNTIF(Table2[Tag Number], A1180), 1, 0)</f>
        <v>0</v>
      </c>
      <c r="E1180" s="86">
        <f>IF(COUNTIF(Table3[Tag Number], A1180), 1, 0)</f>
        <v>0</v>
      </c>
      <c r="F1180" s="86">
        <f>IF(COUNTIF(Table4[Tag Number], A1180), 1, 0)</f>
        <v>0</v>
      </c>
      <c r="G1180" s="87">
        <f t="shared" si="38"/>
        <v>0</v>
      </c>
      <c r="H1180" s="88" t="str" cm="1">
        <f t="array" ref="H1180">_xlfn.IFS(OR(_xlfn.XLOOKUP(A1180,Table1[Tag Number],Table1[Status],"-",0)="Dead",
        _xlfn.XLOOKUP(A1180,Table2[Tag Number],Table2[Status],"-",0)="Dead",
        _xlfn.XLOOKUP(A1180,Table3[Tag Number],Table3[Status],"-",0)="Dead",
        _xlfn.XLOOKUP(A1180,Table4[Tag Number],Table4[Status],"-",0)="Dead"),"Dead",
     OR(_xlfn.XLOOKUP(A1180,Table1[Tag Number],Table1[Status],"-",0)="Alive",
        _xlfn.XLOOKUP(A1180,Table2[Tag Number],Table2[Status],"-",0)="Alive",
        _xlfn.XLOOKUP(A1180,Table3[Tag Number],Table3[Status],"-",0)="Alive",
        _xlfn.XLOOKUP(A1180,Table4[Tag Number],Table4[Status],"-",0)="Alive"),"Alive",
     OR(_xlfn.XLOOKUP(A1180,Table1[Tag Number],Table1[Status],"-",0)="-",
        _xlfn.XLOOKUP(A1180,Table2[Tag Number],Table2[Status],"-",0)="-",
        _xlfn.XLOOKUP(A1180,Table3[Tag Number],Table3[Status],"-",0)="-",
        _xlfn.XLOOKUP(A1180,Table4[Tag Number],Table4[Status],"-",0)="-"),
   "-")</f>
        <v>-</v>
      </c>
      <c r="I1180" s="90"/>
      <c r="J1180" s="90"/>
      <c r="K1180" s="91"/>
      <c r="L1180" s="91"/>
      <c r="M1180" s="91"/>
      <c r="N1180" s="92"/>
      <c r="O1180" s="89"/>
      <c r="R1180" t="b">
        <f t="shared" si="37"/>
        <v>0</v>
      </c>
    </row>
    <row r="1181" spans="1:18" ht="15" thickBot="1" x14ac:dyDescent="0.35">
      <c r="A1181" s="3" t="s">
        <v>1984</v>
      </c>
      <c r="B1181" s="3" t="s">
        <v>1137</v>
      </c>
      <c r="C1181" s="84">
        <f>IF(COUNTIF(Table1[Tag Number], A1181), 1, 0)</f>
        <v>0</v>
      </c>
      <c r="D1181" s="85">
        <f>IF(COUNTIF(Table2[Tag Number], A1181), 1, 0)</f>
        <v>0</v>
      </c>
      <c r="E1181" s="86">
        <f>IF(COUNTIF(Table3[Tag Number], A1181), 1, 0)</f>
        <v>0</v>
      </c>
      <c r="F1181" s="86">
        <f>IF(COUNTIF(Table4[Tag Number], A1181), 1, 0)</f>
        <v>0</v>
      </c>
      <c r="G1181" s="87">
        <f t="shared" si="38"/>
        <v>0</v>
      </c>
      <c r="H1181" s="88" t="str" cm="1">
        <f t="array" ref="H1181">_xlfn.IFS(OR(_xlfn.XLOOKUP(A1181,Table1[Tag Number],Table1[Status],"-",0)="Dead",
        _xlfn.XLOOKUP(A1181,Table2[Tag Number],Table2[Status],"-",0)="Dead",
        _xlfn.XLOOKUP(A1181,Table3[Tag Number],Table3[Status],"-",0)="Dead",
        _xlfn.XLOOKUP(A1181,Table4[Tag Number],Table4[Status],"-",0)="Dead"),"Dead",
     OR(_xlfn.XLOOKUP(A1181,Table1[Tag Number],Table1[Status],"-",0)="Alive",
        _xlfn.XLOOKUP(A1181,Table2[Tag Number],Table2[Status],"-",0)="Alive",
        _xlfn.XLOOKUP(A1181,Table3[Tag Number],Table3[Status],"-",0)="Alive",
        _xlfn.XLOOKUP(A1181,Table4[Tag Number],Table4[Status],"-",0)="Alive"),"Alive",
     OR(_xlfn.XLOOKUP(A1181,Table1[Tag Number],Table1[Status],"-",0)="-",
        _xlfn.XLOOKUP(A1181,Table2[Tag Number],Table2[Status],"-",0)="-",
        _xlfn.XLOOKUP(A1181,Table3[Tag Number],Table3[Status],"-",0)="-",
        _xlfn.XLOOKUP(A1181,Table4[Tag Number],Table4[Status],"-",0)="-"),
   "-")</f>
        <v>-</v>
      </c>
      <c r="I1181" s="90"/>
      <c r="J1181" s="90"/>
      <c r="K1181" s="91"/>
      <c r="L1181" s="91"/>
      <c r="M1181" s="91"/>
      <c r="N1181" s="92"/>
      <c r="O1181" s="89"/>
      <c r="R1181" t="b">
        <f t="shared" si="37"/>
        <v>0</v>
      </c>
    </row>
    <row r="1182" spans="1:18" ht="15" thickBot="1" x14ac:dyDescent="0.35">
      <c r="A1182" s="2" t="s">
        <v>525</v>
      </c>
      <c r="B1182" s="2" t="s">
        <v>1137</v>
      </c>
      <c r="C1182" s="84">
        <f>IF(COUNTIF(Table1[Tag Number], A1182), 1, 0)</f>
        <v>0</v>
      </c>
      <c r="D1182" s="85">
        <f>IF(COUNTIF(Table2[Tag Number], A1182), 1, 0)</f>
        <v>0</v>
      </c>
      <c r="E1182" s="86">
        <f>IF(COUNTIF(Table3[Tag Number], A1182), 1, 0)</f>
        <v>0</v>
      </c>
      <c r="F1182" s="86">
        <f>IF(COUNTIF(Table4[Tag Number], A1182), 1, 0)</f>
        <v>0</v>
      </c>
      <c r="G1182" s="87">
        <f t="shared" si="38"/>
        <v>0</v>
      </c>
      <c r="H1182" s="88" t="str" cm="1">
        <f t="array" ref="H1182">_xlfn.IFS(OR(_xlfn.XLOOKUP(A1182,Table1[Tag Number],Table1[Status],"-",0)="Dead",
        _xlfn.XLOOKUP(A1182,Table2[Tag Number],Table2[Status],"-",0)="Dead",
        _xlfn.XLOOKUP(A1182,Table3[Tag Number],Table3[Status],"-",0)="Dead",
        _xlfn.XLOOKUP(A1182,Table4[Tag Number],Table4[Status],"-",0)="Dead"),"Dead",
     OR(_xlfn.XLOOKUP(A1182,Table1[Tag Number],Table1[Status],"-",0)="Alive",
        _xlfn.XLOOKUP(A1182,Table2[Tag Number],Table2[Status],"-",0)="Alive",
        _xlfn.XLOOKUP(A1182,Table3[Tag Number],Table3[Status],"-",0)="Alive",
        _xlfn.XLOOKUP(A1182,Table4[Tag Number],Table4[Status],"-",0)="Alive"),"Alive",
     OR(_xlfn.XLOOKUP(A1182,Table1[Tag Number],Table1[Status],"-",0)="-",
        _xlfn.XLOOKUP(A1182,Table2[Tag Number],Table2[Status],"-",0)="-",
        _xlfn.XLOOKUP(A1182,Table3[Tag Number],Table3[Status],"-",0)="-",
        _xlfn.XLOOKUP(A1182,Table4[Tag Number],Table4[Status],"-",0)="-"),
   "-")</f>
        <v>-</v>
      </c>
      <c r="I1182" s="90"/>
      <c r="J1182" s="90"/>
      <c r="K1182" s="91"/>
      <c r="L1182" s="91"/>
      <c r="M1182" s="91"/>
      <c r="N1182" s="92"/>
      <c r="O1182" s="89"/>
      <c r="R1182" t="b">
        <f t="shared" si="37"/>
        <v>0</v>
      </c>
    </row>
    <row r="1183" spans="1:18" ht="15" thickBot="1" x14ac:dyDescent="0.35">
      <c r="A1183" s="3" t="s">
        <v>1985</v>
      </c>
      <c r="B1183" s="3" t="s">
        <v>1145</v>
      </c>
      <c r="C1183" s="84">
        <f>IF(COUNTIF(Table1[Tag Number], A1183), 1, 0)</f>
        <v>0</v>
      </c>
      <c r="D1183" s="85">
        <f>IF(COUNTIF(Table2[Tag Number], A1183), 1, 0)</f>
        <v>0</v>
      </c>
      <c r="E1183" s="86">
        <f>IF(COUNTIF(Table3[Tag Number], A1183), 1, 0)</f>
        <v>0</v>
      </c>
      <c r="F1183" s="86">
        <f>IF(COUNTIF(Table4[Tag Number], A1183), 1, 0)</f>
        <v>0</v>
      </c>
      <c r="G1183" s="87">
        <f t="shared" si="38"/>
        <v>0</v>
      </c>
      <c r="H1183" s="88" t="str" cm="1">
        <f t="array" ref="H1183">_xlfn.IFS(OR(_xlfn.XLOOKUP(A1183,Table1[Tag Number],Table1[Status],"-",0)="Dead",
        _xlfn.XLOOKUP(A1183,Table2[Tag Number],Table2[Status],"-",0)="Dead",
        _xlfn.XLOOKUP(A1183,Table3[Tag Number],Table3[Status],"-",0)="Dead",
        _xlfn.XLOOKUP(A1183,Table4[Tag Number],Table4[Status],"-",0)="Dead"),"Dead",
     OR(_xlfn.XLOOKUP(A1183,Table1[Tag Number],Table1[Status],"-",0)="Alive",
        _xlfn.XLOOKUP(A1183,Table2[Tag Number],Table2[Status],"-",0)="Alive",
        _xlfn.XLOOKUP(A1183,Table3[Tag Number],Table3[Status],"-",0)="Alive",
        _xlfn.XLOOKUP(A1183,Table4[Tag Number],Table4[Status],"-",0)="Alive"),"Alive",
     OR(_xlfn.XLOOKUP(A1183,Table1[Tag Number],Table1[Status],"-",0)="-",
        _xlfn.XLOOKUP(A1183,Table2[Tag Number],Table2[Status],"-",0)="-",
        _xlfn.XLOOKUP(A1183,Table3[Tag Number],Table3[Status],"-",0)="-",
        _xlfn.XLOOKUP(A1183,Table4[Tag Number],Table4[Status],"-",0)="-"),
   "-")</f>
        <v>-</v>
      </c>
      <c r="I1183" s="90"/>
      <c r="J1183" s="90"/>
      <c r="K1183" s="91"/>
      <c r="L1183" s="91"/>
      <c r="M1183" s="91"/>
      <c r="N1183" s="92"/>
      <c r="O1183" s="89"/>
      <c r="R1183" t="b">
        <f t="shared" si="37"/>
        <v>0</v>
      </c>
    </row>
    <row r="1184" spans="1:18" ht="15" thickBot="1" x14ac:dyDescent="0.35">
      <c r="A1184" s="2" t="s">
        <v>1986</v>
      </c>
      <c r="B1184" s="2" t="s">
        <v>1145</v>
      </c>
      <c r="C1184" s="84">
        <f>IF(COUNTIF(Table1[Tag Number], A1184), 1, 0)</f>
        <v>0</v>
      </c>
      <c r="D1184" s="85">
        <f>IF(COUNTIF(Table2[Tag Number], A1184), 1, 0)</f>
        <v>0</v>
      </c>
      <c r="E1184" s="86">
        <f>IF(COUNTIF(Table3[Tag Number], A1184), 1, 0)</f>
        <v>0</v>
      </c>
      <c r="F1184" s="86">
        <f>IF(COUNTIF(Table4[Tag Number], A1184), 1, 0)</f>
        <v>0</v>
      </c>
      <c r="G1184" s="87">
        <f t="shared" si="38"/>
        <v>0</v>
      </c>
      <c r="H1184" s="88" t="str" cm="1">
        <f t="array" ref="H1184">_xlfn.IFS(OR(_xlfn.XLOOKUP(A1184,Table1[Tag Number],Table1[Status],"-",0)="Dead",
        _xlfn.XLOOKUP(A1184,Table2[Tag Number],Table2[Status],"-",0)="Dead",
        _xlfn.XLOOKUP(A1184,Table3[Tag Number],Table3[Status],"-",0)="Dead",
        _xlfn.XLOOKUP(A1184,Table4[Tag Number],Table4[Status],"-",0)="Dead"),"Dead",
     OR(_xlfn.XLOOKUP(A1184,Table1[Tag Number],Table1[Status],"-",0)="Alive",
        _xlfn.XLOOKUP(A1184,Table2[Tag Number],Table2[Status],"-",0)="Alive",
        _xlfn.XLOOKUP(A1184,Table3[Tag Number],Table3[Status],"-",0)="Alive",
        _xlfn.XLOOKUP(A1184,Table4[Tag Number],Table4[Status],"-",0)="Alive"),"Alive",
     OR(_xlfn.XLOOKUP(A1184,Table1[Tag Number],Table1[Status],"-",0)="-",
        _xlfn.XLOOKUP(A1184,Table2[Tag Number],Table2[Status],"-",0)="-",
        _xlfn.XLOOKUP(A1184,Table3[Tag Number],Table3[Status],"-",0)="-",
        _xlfn.XLOOKUP(A1184,Table4[Tag Number],Table4[Status],"-",0)="-"),
   "-")</f>
        <v>-</v>
      </c>
      <c r="I1184" s="90"/>
      <c r="J1184" s="90"/>
      <c r="K1184" s="91"/>
      <c r="L1184" s="91"/>
      <c r="M1184" s="91"/>
      <c r="N1184" s="92"/>
      <c r="O1184" s="89"/>
      <c r="R1184" t="b">
        <f t="shared" si="37"/>
        <v>0</v>
      </c>
    </row>
    <row r="1185" spans="1:18" ht="15" thickBot="1" x14ac:dyDescent="0.35">
      <c r="A1185" s="3" t="s">
        <v>1987</v>
      </c>
      <c r="B1185" s="3" t="s">
        <v>1145</v>
      </c>
      <c r="C1185" s="84">
        <f>IF(COUNTIF(Table1[Tag Number], A1185), 1, 0)</f>
        <v>0</v>
      </c>
      <c r="D1185" s="85">
        <f>IF(COUNTIF(Table2[Tag Number], A1185), 1, 0)</f>
        <v>0</v>
      </c>
      <c r="E1185" s="86">
        <f>IF(COUNTIF(Table3[Tag Number], A1185), 1, 0)</f>
        <v>0</v>
      </c>
      <c r="F1185" s="86">
        <f>IF(COUNTIF(Table4[Tag Number], A1185), 1, 0)</f>
        <v>0</v>
      </c>
      <c r="G1185" s="87">
        <f t="shared" si="38"/>
        <v>0</v>
      </c>
      <c r="H1185" s="88" t="str" cm="1">
        <f t="array" ref="H1185">_xlfn.IFS(OR(_xlfn.XLOOKUP(A1185,Table1[Tag Number],Table1[Status],"-",0)="Dead",
        _xlfn.XLOOKUP(A1185,Table2[Tag Number],Table2[Status],"-",0)="Dead",
        _xlfn.XLOOKUP(A1185,Table3[Tag Number],Table3[Status],"-",0)="Dead",
        _xlfn.XLOOKUP(A1185,Table4[Tag Number],Table4[Status],"-",0)="Dead"),"Dead",
     OR(_xlfn.XLOOKUP(A1185,Table1[Tag Number],Table1[Status],"-",0)="Alive",
        _xlfn.XLOOKUP(A1185,Table2[Tag Number],Table2[Status],"-",0)="Alive",
        _xlfn.XLOOKUP(A1185,Table3[Tag Number],Table3[Status],"-",0)="Alive",
        _xlfn.XLOOKUP(A1185,Table4[Tag Number],Table4[Status],"-",0)="Alive"),"Alive",
     OR(_xlfn.XLOOKUP(A1185,Table1[Tag Number],Table1[Status],"-",0)="-",
        _xlfn.XLOOKUP(A1185,Table2[Tag Number],Table2[Status],"-",0)="-",
        _xlfn.XLOOKUP(A1185,Table3[Tag Number],Table3[Status],"-",0)="-",
        _xlfn.XLOOKUP(A1185,Table4[Tag Number],Table4[Status],"-",0)="-"),
   "-")</f>
        <v>-</v>
      </c>
      <c r="I1185" s="90"/>
      <c r="J1185" s="90"/>
      <c r="K1185" s="91"/>
      <c r="L1185" s="91"/>
      <c r="M1185" s="91"/>
      <c r="N1185" s="92"/>
      <c r="O1185" s="89"/>
      <c r="R1185" t="b">
        <f t="shared" si="37"/>
        <v>0</v>
      </c>
    </row>
    <row r="1186" spans="1:18" ht="15" thickBot="1" x14ac:dyDescent="0.35">
      <c r="A1186" s="2" t="s">
        <v>1988</v>
      </c>
      <c r="B1186" s="2" t="s">
        <v>1145</v>
      </c>
      <c r="C1186" s="84">
        <f>IF(COUNTIF(Table1[Tag Number], A1186), 1, 0)</f>
        <v>1</v>
      </c>
      <c r="D1186" s="85">
        <f>IF(COUNTIF(Table2[Tag Number], A1186), 1, 0)</f>
        <v>0</v>
      </c>
      <c r="E1186" s="86">
        <f>IF(COUNTIF(Table3[Tag Number], A1186), 1, 0)</f>
        <v>0</v>
      </c>
      <c r="F1186" s="86">
        <f>IF(COUNTIF(Table4[Tag Number], A1186), 1, 0)</f>
        <v>0</v>
      </c>
      <c r="G1186" s="87">
        <f t="shared" si="38"/>
        <v>1</v>
      </c>
      <c r="H1186" s="88" t="str" cm="1">
        <f t="array" ref="H1186">_xlfn.IFS(OR(_xlfn.XLOOKUP(A1186,Table1[Tag Number],Table1[Status],"-",0)="Dead",
        _xlfn.XLOOKUP(A1186,Table2[Tag Number],Table2[Status],"-",0)="Dead",
        _xlfn.XLOOKUP(A1186,Table3[Tag Number],Table3[Status],"-",0)="Dead",
        _xlfn.XLOOKUP(A1186,Table4[Tag Number],Table4[Status],"-",0)="Dead"),"Dead",
     OR(_xlfn.XLOOKUP(A1186,Table1[Tag Number],Table1[Status],"-",0)="Alive",
        _xlfn.XLOOKUP(A1186,Table2[Tag Number],Table2[Status],"-",0)="Alive",
        _xlfn.XLOOKUP(A1186,Table3[Tag Number],Table3[Status],"-",0)="Alive",
        _xlfn.XLOOKUP(A1186,Table4[Tag Number],Table4[Status],"-",0)="Alive"),"Alive",
     OR(_xlfn.XLOOKUP(A1186,Table1[Tag Number],Table1[Status],"-",0)="-",
        _xlfn.XLOOKUP(A1186,Table2[Tag Number],Table2[Status],"-",0)="-",
        _xlfn.XLOOKUP(A1186,Table3[Tag Number],Table3[Status],"-",0)="-",
        _xlfn.XLOOKUP(A1186,Table4[Tag Number],Table4[Status],"-",0)="-"),
   "-")</f>
        <v>Dead</v>
      </c>
      <c r="I1186" s="90"/>
      <c r="J1186" s="90"/>
      <c r="K1186" s="91"/>
      <c r="L1186" s="91"/>
      <c r="M1186" s="91"/>
      <c r="N1186" s="92"/>
      <c r="O1186" s="89"/>
      <c r="R1186" t="b">
        <f t="shared" si="37"/>
        <v>0</v>
      </c>
    </row>
    <row r="1187" spans="1:18" ht="15" thickBot="1" x14ac:dyDescent="0.35">
      <c r="A1187" s="3" t="s">
        <v>1989</v>
      </c>
      <c r="B1187" s="3" t="s">
        <v>1137</v>
      </c>
      <c r="C1187" s="84">
        <f>IF(COUNTIF(Table1[Tag Number], A1187), 1, 0)</f>
        <v>0</v>
      </c>
      <c r="D1187" s="85">
        <f>IF(COUNTIF(Table2[Tag Number], A1187), 1, 0)</f>
        <v>0</v>
      </c>
      <c r="E1187" s="86">
        <f>IF(COUNTIF(Table3[Tag Number], A1187), 1, 0)</f>
        <v>0</v>
      </c>
      <c r="F1187" s="86">
        <f>IF(COUNTIF(Table4[Tag Number], A1187), 1, 0)</f>
        <v>0</v>
      </c>
      <c r="G1187" s="87">
        <f t="shared" si="38"/>
        <v>0</v>
      </c>
      <c r="H1187" s="88" t="str" cm="1">
        <f t="array" ref="H1187">_xlfn.IFS(OR(_xlfn.XLOOKUP(A1187,Table1[Tag Number],Table1[Status],"-",0)="Dead",
        _xlfn.XLOOKUP(A1187,Table2[Tag Number],Table2[Status],"-",0)="Dead",
        _xlfn.XLOOKUP(A1187,Table3[Tag Number],Table3[Status],"-",0)="Dead",
        _xlfn.XLOOKUP(A1187,Table4[Tag Number],Table4[Status],"-",0)="Dead"),"Dead",
     OR(_xlfn.XLOOKUP(A1187,Table1[Tag Number],Table1[Status],"-",0)="Alive",
        _xlfn.XLOOKUP(A1187,Table2[Tag Number],Table2[Status],"-",0)="Alive",
        _xlfn.XLOOKUP(A1187,Table3[Tag Number],Table3[Status],"-",0)="Alive",
        _xlfn.XLOOKUP(A1187,Table4[Tag Number],Table4[Status],"-",0)="Alive"),"Alive",
     OR(_xlfn.XLOOKUP(A1187,Table1[Tag Number],Table1[Status],"-",0)="-",
        _xlfn.XLOOKUP(A1187,Table2[Tag Number],Table2[Status],"-",0)="-",
        _xlfn.XLOOKUP(A1187,Table3[Tag Number],Table3[Status],"-",0)="-",
        _xlfn.XLOOKUP(A1187,Table4[Tag Number],Table4[Status],"-",0)="-"),
   "-")</f>
        <v>-</v>
      </c>
      <c r="I1187" s="90"/>
      <c r="J1187" s="90"/>
      <c r="K1187" s="91"/>
      <c r="L1187" s="91"/>
      <c r="M1187" s="91"/>
      <c r="N1187" s="92"/>
      <c r="O1187" s="89"/>
      <c r="R1187" t="b">
        <f t="shared" si="37"/>
        <v>0</v>
      </c>
    </row>
    <row r="1188" spans="1:18" ht="15" thickBot="1" x14ac:dyDescent="0.35">
      <c r="A1188" s="2" t="s">
        <v>1990</v>
      </c>
      <c r="B1188" s="2" t="s">
        <v>1145</v>
      </c>
      <c r="C1188" s="84">
        <f>IF(COUNTIF(Table1[Tag Number], A1188), 1, 0)</f>
        <v>0</v>
      </c>
      <c r="D1188" s="85">
        <f>IF(COUNTIF(Table2[Tag Number], A1188), 1, 0)</f>
        <v>0</v>
      </c>
      <c r="E1188" s="86">
        <f>IF(COUNTIF(Table3[Tag Number], A1188), 1, 0)</f>
        <v>0</v>
      </c>
      <c r="F1188" s="86">
        <f>IF(COUNTIF(Table4[Tag Number], A1188), 1, 0)</f>
        <v>0</v>
      </c>
      <c r="G1188" s="87">
        <f t="shared" si="38"/>
        <v>0</v>
      </c>
      <c r="H1188" s="88" t="str" cm="1">
        <f t="array" ref="H1188">_xlfn.IFS(OR(_xlfn.XLOOKUP(A1188,Table1[Tag Number],Table1[Status],"-",0)="Dead",
        _xlfn.XLOOKUP(A1188,Table2[Tag Number],Table2[Status],"-",0)="Dead",
        _xlfn.XLOOKUP(A1188,Table3[Tag Number],Table3[Status],"-",0)="Dead",
        _xlfn.XLOOKUP(A1188,Table4[Tag Number],Table4[Status],"-",0)="Dead"),"Dead",
     OR(_xlfn.XLOOKUP(A1188,Table1[Tag Number],Table1[Status],"-",0)="Alive",
        _xlfn.XLOOKUP(A1188,Table2[Tag Number],Table2[Status],"-",0)="Alive",
        _xlfn.XLOOKUP(A1188,Table3[Tag Number],Table3[Status],"-",0)="Alive",
        _xlfn.XLOOKUP(A1188,Table4[Tag Number],Table4[Status],"-",0)="Alive"),"Alive",
     OR(_xlfn.XLOOKUP(A1188,Table1[Tag Number],Table1[Status],"-",0)="-",
        _xlfn.XLOOKUP(A1188,Table2[Tag Number],Table2[Status],"-",0)="-",
        _xlfn.XLOOKUP(A1188,Table3[Tag Number],Table3[Status],"-",0)="-",
        _xlfn.XLOOKUP(A1188,Table4[Tag Number],Table4[Status],"-",0)="-"),
   "-")</f>
        <v>-</v>
      </c>
      <c r="I1188" s="90"/>
      <c r="J1188" s="90"/>
      <c r="K1188" s="91"/>
      <c r="L1188" s="91"/>
      <c r="M1188" s="91"/>
      <c r="N1188" s="92"/>
      <c r="O1188" s="89"/>
      <c r="R1188" t="b">
        <f t="shared" si="37"/>
        <v>0</v>
      </c>
    </row>
    <row r="1189" spans="1:18" ht="15" thickBot="1" x14ac:dyDescent="0.35">
      <c r="A1189" s="3" t="s">
        <v>642</v>
      </c>
      <c r="B1189" s="3" t="s">
        <v>1137</v>
      </c>
      <c r="C1189" s="84">
        <f>IF(COUNTIF(Table1[Tag Number], A1189), 1, 0)</f>
        <v>0</v>
      </c>
      <c r="D1189" s="85">
        <f>IF(COUNTIF(Table2[Tag Number], A1189), 1, 0)</f>
        <v>0</v>
      </c>
      <c r="E1189" s="86">
        <f>IF(COUNTIF(Table3[Tag Number], A1189), 1, 0)</f>
        <v>0</v>
      </c>
      <c r="F1189" s="86">
        <f>IF(COUNTIF(Table4[Tag Number], A1189), 1, 0)</f>
        <v>0</v>
      </c>
      <c r="G1189" s="87">
        <f t="shared" si="38"/>
        <v>0</v>
      </c>
      <c r="H1189" s="88" t="str" cm="1">
        <f t="array" ref="H1189">_xlfn.IFS(OR(_xlfn.XLOOKUP(A1189,Table1[Tag Number],Table1[Status],"-",0)="Dead",
        _xlfn.XLOOKUP(A1189,Table2[Tag Number],Table2[Status],"-",0)="Dead",
        _xlfn.XLOOKUP(A1189,Table3[Tag Number],Table3[Status],"-",0)="Dead",
        _xlfn.XLOOKUP(A1189,Table4[Tag Number],Table4[Status],"-",0)="Dead"),"Dead",
     OR(_xlfn.XLOOKUP(A1189,Table1[Tag Number],Table1[Status],"-",0)="Alive",
        _xlfn.XLOOKUP(A1189,Table2[Tag Number],Table2[Status],"-",0)="Alive",
        _xlfn.XLOOKUP(A1189,Table3[Tag Number],Table3[Status],"-",0)="Alive",
        _xlfn.XLOOKUP(A1189,Table4[Tag Number],Table4[Status],"-",0)="Alive"),"Alive",
     OR(_xlfn.XLOOKUP(A1189,Table1[Tag Number],Table1[Status],"-",0)="-",
        _xlfn.XLOOKUP(A1189,Table2[Tag Number],Table2[Status],"-",0)="-",
        _xlfn.XLOOKUP(A1189,Table3[Tag Number],Table3[Status],"-",0)="-",
        _xlfn.XLOOKUP(A1189,Table4[Tag Number],Table4[Status],"-",0)="-"),
   "-")</f>
        <v>-</v>
      </c>
      <c r="I1189" s="90"/>
      <c r="J1189" s="90"/>
      <c r="K1189" s="91"/>
      <c r="L1189" s="91"/>
      <c r="M1189" s="91"/>
      <c r="N1189" s="92"/>
      <c r="O1189" s="89"/>
      <c r="R1189" t="b">
        <f t="shared" si="37"/>
        <v>0</v>
      </c>
    </row>
    <row r="1190" spans="1:18" ht="15" thickBot="1" x14ac:dyDescent="0.35">
      <c r="A1190" s="2" t="s">
        <v>1991</v>
      </c>
      <c r="B1190" s="2" t="s">
        <v>1145</v>
      </c>
      <c r="C1190" s="84">
        <f>IF(COUNTIF(Table1[Tag Number], A1190), 1, 0)</f>
        <v>0</v>
      </c>
      <c r="D1190" s="85">
        <f>IF(COUNTIF(Table2[Tag Number], A1190), 1, 0)</f>
        <v>0</v>
      </c>
      <c r="E1190" s="86">
        <f>IF(COUNTIF(Table3[Tag Number], A1190), 1, 0)</f>
        <v>0</v>
      </c>
      <c r="F1190" s="86">
        <f>IF(COUNTIF(Table4[Tag Number], A1190), 1, 0)</f>
        <v>0</v>
      </c>
      <c r="G1190" s="87">
        <f t="shared" si="38"/>
        <v>0</v>
      </c>
      <c r="H1190" s="88" t="str" cm="1">
        <f t="array" ref="H1190">_xlfn.IFS(OR(_xlfn.XLOOKUP(A1190,Table1[Tag Number],Table1[Status],"-",0)="Dead",
        _xlfn.XLOOKUP(A1190,Table2[Tag Number],Table2[Status],"-",0)="Dead",
        _xlfn.XLOOKUP(A1190,Table3[Tag Number],Table3[Status],"-",0)="Dead",
        _xlfn.XLOOKUP(A1190,Table4[Tag Number],Table4[Status],"-",0)="Dead"),"Dead",
     OR(_xlfn.XLOOKUP(A1190,Table1[Tag Number],Table1[Status],"-",0)="Alive",
        _xlfn.XLOOKUP(A1190,Table2[Tag Number],Table2[Status],"-",0)="Alive",
        _xlfn.XLOOKUP(A1190,Table3[Tag Number],Table3[Status],"-",0)="Alive",
        _xlfn.XLOOKUP(A1190,Table4[Tag Number],Table4[Status],"-",0)="Alive"),"Alive",
     OR(_xlfn.XLOOKUP(A1190,Table1[Tag Number],Table1[Status],"-",0)="-",
        _xlfn.XLOOKUP(A1190,Table2[Tag Number],Table2[Status],"-",0)="-",
        _xlfn.XLOOKUP(A1190,Table3[Tag Number],Table3[Status],"-",0)="-",
        _xlfn.XLOOKUP(A1190,Table4[Tag Number],Table4[Status],"-",0)="-"),
   "-")</f>
        <v>-</v>
      </c>
      <c r="I1190" s="90"/>
      <c r="J1190" s="90"/>
      <c r="K1190" s="91"/>
      <c r="L1190" s="91"/>
      <c r="M1190" s="91"/>
      <c r="N1190" s="92"/>
      <c r="O1190" s="89"/>
      <c r="R1190" t="b">
        <f t="shared" si="37"/>
        <v>0</v>
      </c>
    </row>
    <row r="1191" spans="1:18" ht="15" thickBot="1" x14ac:dyDescent="0.35">
      <c r="A1191" s="3" t="s">
        <v>147</v>
      </c>
      <c r="B1191" s="3" t="s">
        <v>1145</v>
      </c>
      <c r="C1191" s="84">
        <f>IF(COUNTIF(Table1[Tag Number], A1191), 1, 0)</f>
        <v>0</v>
      </c>
      <c r="D1191" s="85">
        <f>IF(COUNTIF(Table2[Tag Number], A1191), 1, 0)</f>
        <v>0</v>
      </c>
      <c r="E1191" s="86">
        <f>IF(COUNTIF(Table3[Tag Number], A1191), 1, 0)</f>
        <v>0</v>
      </c>
      <c r="F1191" s="86">
        <f>IF(COUNTIF(Table4[Tag Number], A1191), 1, 0)</f>
        <v>1</v>
      </c>
      <c r="G1191" s="87">
        <f t="shared" si="38"/>
        <v>1</v>
      </c>
      <c r="H1191" s="88" t="str" cm="1">
        <f t="array" ref="H1191">_xlfn.IFS(OR(_xlfn.XLOOKUP(A1191,Table1[Tag Number],Table1[Status],"-",0)="Dead",
        _xlfn.XLOOKUP(A1191,Table2[Tag Number],Table2[Status],"-",0)="Dead",
        _xlfn.XLOOKUP(A1191,Table3[Tag Number],Table3[Status],"-",0)="Dead",
        _xlfn.XLOOKUP(A1191,Table4[Tag Number],Table4[Status],"-",0)="Dead"),"Dead",
     OR(_xlfn.XLOOKUP(A1191,Table1[Tag Number],Table1[Status],"-",0)="Alive",
        _xlfn.XLOOKUP(A1191,Table2[Tag Number],Table2[Status],"-",0)="Alive",
        _xlfn.XLOOKUP(A1191,Table3[Tag Number],Table3[Status],"-",0)="Alive",
        _xlfn.XLOOKUP(A1191,Table4[Tag Number],Table4[Status],"-",0)="Alive"),"Alive",
     OR(_xlfn.XLOOKUP(A1191,Table1[Tag Number],Table1[Status],"-",0)="-",
        _xlfn.XLOOKUP(A1191,Table2[Tag Number],Table2[Status],"-",0)="-",
        _xlfn.XLOOKUP(A1191,Table3[Tag Number],Table3[Status],"-",0)="-",
        _xlfn.XLOOKUP(A1191,Table4[Tag Number],Table4[Status],"-",0)="-"),
   "-")</f>
        <v>Dead</v>
      </c>
      <c r="I1191" s="90"/>
      <c r="J1191" s="90"/>
      <c r="K1191" s="91"/>
      <c r="L1191" s="91"/>
      <c r="M1191" s="91"/>
      <c r="N1191" s="92"/>
      <c r="O1191" s="89"/>
      <c r="R1191" t="b">
        <f t="shared" si="37"/>
        <v>0</v>
      </c>
    </row>
    <row r="1192" spans="1:18" ht="15" thickBot="1" x14ac:dyDescent="0.35">
      <c r="A1192" s="2" t="s">
        <v>946</v>
      </c>
      <c r="B1192" s="2" t="s">
        <v>1137</v>
      </c>
      <c r="C1192" s="84">
        <f>IF(COUNTIF(Table1[Tag Number], A1192), 1, 0)</f>
        <v>0</v>
      </c>
      <c r="D1192" s="85">
        <f>IF(COUNTIF(Table2[Tag Number], A1192), 1, 0)</f>
        <v>0</v>
      </c>
      <c r="E1192" s="86">
        <f>IF(COUNTIF(Table3[Tag Number], A1192), 1, 0)</f>
        <v>0</v>
      </c>
      <c r="F1192" s="86">
        <f>IF(COUNTIF(Table4[Tag Number], A1192), 1, 0)</f>
        <v>0</v>
      </c>
      <c r="G1192" s="87">
        <f t="shared" si="38"/>
        <v>0</v>
      </c>
      <c r="H1192" s="88" t="str" cm="1">
        <f t="array" ref="H1192">_xlfn.IFS(OR(_xlfn.XLOOKUP(A1192,Table1[Tag Number],Table1[Status],"-",0)="Dead",
        _xlfn.XLOOKUP(A1192,Table2[Tag Number],Table2[Status],"-",0)="Dead",
        _xlfn.XLOOKUP(A1192,Table3[Tag Number],Table3[Status],"-",0)="Dead",
        _xlfn.XLOOKUP(A1192,Table4[Tag Number],Table4[Status],"-",0)="Dead"),"Dead",
     OR(_xlfn.XLOOKUP(A1192,Table1[Tag Number],Table1[Status],"-",0)="Alive",
        _xlfn.XLOOKUP(A1192,Table2[Tag Number],Table2[Status],"-",0)="Alive",
        _xlfn.XLOOKUP(A1192,Table3[Tag Number],Table3[Status],"-",0)="Alive",
        _xlfn.XLOOKUP(A1192,Table4[Tag Number],Table4[Status],"-",0)="Alive"),"Alive",
     OR(_xlfn.XLOOKUP(A1192,Table1[Tag Number],Table1[Status],"-",0)="-",
        _xlfn.XLOOKUP(A1192,Table2[Tag Number],Table2[Status],"-",0)="-",
        _xlfn.XLOOKUP(A1192,Table3[Tag Number],Table3[Status],"-",0)="-",
        _xlfn.XLOOKUP(A1192,Table4[Tag Number],Table4[Status],"-",0)="-"),
   "-")</f>
        <v>-</v>
      </c>
      <c r="I1192" s="90"/>
      <c r="J1192" s="90"/>
      <c r="K1192" s="91"/>
      <c r="L1192" s="91"/>
      <c r="M1192" s="91"/>
      <c r="N1192" s="92"/>
      <c r="O1192" s="89"/>
      <c r="R1192" t="b">
        <f t="shared" si="37"/>
        <v>0</v>
      </c>
    </row>
    <row r="1193" spans="1:18" ht="15" thickBot="1" x14ac:dyDescent="0.35">
      <c r="A1193" s="3" t="s">
        <v>568</v>
      </c>
      <c r="B1193" s="3" t="s">
        <v>1137</v>
      </c>
      <c r="C1193" s="84">
        <f>IF(COUNTIF(Table1[Tag Number], A1193), 1, 0)</f>
        <v>0</v>
      </c>
      <c r="D1193" s="85">
        <f>IF(COUNTIF(Table2[Tag Number], A1193), 1, 0)</f>
        <v>0</v>
      </c>
      <c r="E1193" s="86">
        <f>IF(COUNTIF(Table3[Tag Number], A1193), 1, 0)</f>
        <v>0</v>
      </c>
      <c r="F1193" s="86">
        <f>IF(COUNTIF(Table4[Tag Number], A1193), 1, 0)</f>
        <v>0</v>
      </c>
      <c r="G1193" s="87">
        <f t="shared" si="38"/>
        <v>0</v>
      </c>
      <c r="H1193" s="88" t="str" cm="1">
        <f t="array" ref="H1193">_xlfn.IFS(OR(_xlfn.XLOOKUP(A1193,Table1[Tag Number],Table1[Status],"-",0)="Dead",
        _xlfn.XLOOKUP(A1193,Table2[Tag Number],Table2[Status],"-",0)="Dead",
        _xlfn.XLOOKUP(A1193,Table3[Tag Number],Table3[Status],"-",0)="Dead",
        _xlfn.XLOOKUP(A1193,Table4[Tag Number],Table4[Status],"-",0)="Dead"),"Dead",
     OR(_xlfn.XLOOKUP(A1193,Table1[Tag Number],Table1[Status],"-",0)="Alive",
        _xlfn.XLOOKUP(A1193,Table2[Tag Number],Table2[Status],"-",0)="Alive",
        _xlfn.XLOOKUP(A1193,Table3[Tag Number],Table3[Status],"-",0)="Alive",
        _xlfn.XLOOKUP(A1193,Table4[Tag Number],Table4[Status],"-",0)="Alive"),"Alive",
     OR(_xlfn.XLOOKUP(A1193,Table1[Tag Number],Table1[Status],"-",0)="-",
        _xlfn.XLOOKUP(A1193,Table2[Tag Number],Table2[Status],"-",0)="-",
        _xlfn.XLOOKUP(A1193,Table3[Tag Number],Table3[Status],"-",0)="-",
        _xlfn.XLOOKUP(A1193,Table4[Tag Number],Table4[Status],"-",0)="-"),
   "-")</f>
        <v>-</v>
      </c>
      <c r="I1193" s="90"/>
      <c r="J1193" s="90"/>
      <c r="K1193" s="91"/>
      <c r="L1193" s="91"/>
      <c r="M1193" s="91"/>
      <c r="N1193" s="92"/>
      <c r="O1193" s="89"/>
      <c r="R1193" t="b">
        <f t="shared" si="37"/>
        <v>0</v>
      </c>
    </row>
    <row r="1194" spans="1:18" ht="15" thickBot="1" x14ac:dyDescent="0.35">
      <c r="A1194" s="2" t="s">
        <v>1992</v>
      </c>
      <c r="B1194" s="2" t="s">
        <v>1145</v>
      </c>
      <c r="C1194" s="84">
        <f>IF(COUNTIF(Table1[Tag Number], A1194), 1, 0)</f>
        <v>0</v>
      </c>
      <c r="D1194" s="85">
        <f>IF(COUNTIF(Table2[Tag Number], A1194), 1, 0)</f>
        <v>0</v>
      </c>
      <c r="E1194" s="86">
        <f>IF(COUNTIF(Table3[Tag Number], A1194), 1, 0)</f>
        <v>0</v>
      </c>
      <c r="F1194" s="86">
        <f>IF(COUNTIF(Table4[Tag Number], A1194), 1, 0)</f>
        <v>0</v>
      </c>
      <c r="G1194" s="87">
        <f t="shared" si="38"/>
        <v>0</v>
      </c>
      <c r="H1194" s="88" t="str" cm="1">
        <f t="array" ref="H1194">_xlfn.IFS(OR(_xlfn.XLOOKUP(A1194,Table1[Tag Number],Table1[Status],"-",0)="Dead",
        _xlfn.XLOOKUP(A1194,Table2[Tag Number],Table2[Status],"-",0)="Dead",
        _xlfn.XLOOKUP(A1194,Table3[Tag Number],Table3[Status],"-",0)="Dead",
        _xlfn.XLOOKUP(A1194,Table4[Tag Number],Table4[Status],"-",0)="Dead"),"Dead",
     OR(_xlfn.XLOOKUP(A1194,Table1[Tag Number],Table1[Status],"-",0)="Alive",
        _xlfn.XLOOKUP(A1194,Table2[Tag Number],Table2[Status],"-",0)="Alive",
        _xlfn.XLOOKUP(A1194,Table3[Tag Number],Table3[Status],"-",0)="Alive",
        _xlfn.XLOOKUP(A1194,Table4[Tag Number],Table4[Status],"-",0)="Alive"),"Alive",
     OR(_xlfn.XLOOKUP(A1194,Table1[Tag Number],Table1[Status],"-",0)="-",
        _xlfn.XLOOKUP(A1194,Table2[Tag Number],Table2[Status],"-",0)="-",
        _xlfn.XLOOKUP(A1194,Table3[Tag Number],Table3[Status],"-",0)="-",
        _xlfn.XLOOKUP(A1194,Table4[Tag Number],Table4[Status],"-",0)="-"),
   "-")</f>
        <v>-</v>
      </c>
      <c r="I1194" s="90"/>
      <c r="J1194" s="90"/>
      <c r="K1194" s="91"/>
      <c r="L1194" s="91"/>
      <c r="M1194" s="91"/>
      <c r="N1194" s="92"/>
      <c r="O1194" s="89"/>
      <c r="R1194" t="b">
        <f t="shared" si="37"/>
        <v>0</v>
      </c>
    </row>
    <row r="1195" spans="1:18" ht="15" thickBot="1" x14ac:dyDescent="0.35">
      <c r="A1195" s="3" t="s">
        <v>1993</v>
      </c>
      <c r="B1195" s="3" t="s">
        <v>1145</v>
      </c>
      <c r="C1195" s="84">
        <f>IF(COUNTIF(Table1[Tag Number], A1195), 1, 0)</f>
        <v>0</v>
      </c>
      <c r="D1195" s="85">
        <f>IF(COUNTIF(Table2[Tag Number], A1195), 1, 0)</f>
        <v>0</v>
      </c>
      <c r="E1195" s="86">
        <f>IF(COUNTIF(Table3[Tag Number], A1195), 1, 0)</f>
        <v>0</v>
      </c>
      <c r="F1195" s="86">
        <f>IF(COUNTIF(Table4[Tag Number], A1195), 1, 0)</f>
        <v>0</v>
      </c>
      <c r="G1195" s="87">
        <f t="shared" si="38"/>
        <v>0</v>
      </c>
      <c r="H1195" s="88" t="str" cm="1">
        <f t="array" ref="H1195">_xlfn.IFS(OR(_xlfn.XLOOKUP(A1195,Table1[Tag Number],Table1[Status],"-",0)="Dead",
        _xlfn.XLOOKUP(A1195,Table2[Tag Number],Table2[Status],"-",0)="Dead",
        _xlfn.XLOOKUP(A1195,Table3[Tag Number],Table3[Status],"-",0)="Dead",
        _xlfn.XLOOKUP(A1195,Table4[Tag Number],Table4[Status],"-",0)="Dead"),"Dead",
     OR(_xlfn.XLOOKUP(A1195,Table1[Tag Number],Table1[Status],"-",0)="Alive",
        _xlfn.XLOOKUP(A1195,Table2[Tag Number],Table2[Status],"-",0)="Alive",
        _xlfn.XLOOKUP(A1195,Table3[Tag Number],Table3[Status],"-",0)="Alive",
        _xlfn.XLOOKUP(A1195,Table4[Tag Number],Table4[Status],"-",0)="Alive"),"Alive",
     OR(_xlfn.XLOOKUP(A1195,Table1[Tag Number],Table1[Status],"-",0)="-",
        _xlfn.XLOOKUP(A1195,Table2[Tag Number],Table2[Status],"-",0)="-",
        _xlfn.XLOOKUP(A1195,Table3[Tag Number],Table3[Status],"-",0)="-",
        _xlfn.XLOOKUP(A1195,Table4[Tag Number],Table4[Status],"-",0)="-"),
   "-")</f>
        <v>-</v>
      </c>
      <c r="I1195" s="90"/>
      <c r="J1195" s="90"/>
      <c r="K1195" s="91"/>
      <c r="L1195" s="91"/>
      <c r="M1195" s="91"/>
      <c r="N1195" s="92"/>
      <c r="O1195" s="89"/>
      <c r="R1195" t="b">
        <f t="shared" si="37"/>
        <v>0</v>
      </c>
    </row>
    <row r="1196" spans="1:18" ht="15" thickBot="1" x14ac:dyDescent="0.35">
      <c r="A1196" s="2" t="s">
        <v>657</v>
      </c>
      <c r="B1196" s="2" t="s">
        <v>1137</v>
      </c>
      <c r="C1196" s="84">
        <f>IF(COUNTIF(Table1[Tag Number], A1196), 1, 0)</f>
        <v>0</v>
      </c>
      <c r="D1196" s="85">
        <f>IF(COUNTIF(Table2[Tag Number], A1196), 1, 0)</f>
        <v>0</v>
      </c>
      <c r="E1196" s="86">
        <f>IF(COUNTIF(Table3[Tag Number], A1196), 1, 0)</f>
        <v>0</v>
      </c>
      <c r="F1196" s="86">
        <f>IF(COUNTIF(Table4[Tag Number], A1196), 1, 0)</f>
        <v>0</v>
      </c>
      <c r="G1196" s="87">
        <f t="shared" si="38"/>
        <v>0</v>
      </c>
      <c r="H1196" s="88" t="str" cm="1">
        <f t="array" ref="H1196">_xlfn.IFS(OR(_xlfn.XLOOKUP(A1196,Table1[Tag Number],Table1[Status],"-",0)="Dead",
        _xlfn.XLOOKUP(A1196,Table2[Tag Number],Table2[Status],"-",0)="Dead",
        _xlfn.XLOOKUP(A1196,Table3[Tag Number],Table3[Status],"-",0)="Dead",
        _xlfn.XLOOKUP(A1196,Table4[Tag Number],Table4[Status],"-",0)="Dead"),"Dead",
     OR(_xlfn.XLOOKUP(A1196,Table1[Tag Number],Table1[Status],"-",0)="Alive",
        _xlfn.XLOOKUP(A1196,Table2[Tag Number],Table2[Status],"-",0)="Alive",
        _xlfn.XLOOKUP(A1196,Table3[Tag Number],Table3[Status],"-",0)="Alive",
        _xlfn.XLOOKUP(A1196,Table4[Tag Number],Table4[Status],"-",0)="Alive"),"Alive",
     OR(_xlfn.XLOOKUP(A1196,Table1[Tag Number],Table1[Status],"-",0)="-",
        _xlfn.XLOOKUP(A1196,Table2[Tag Number],Table2[Status],"-",0)="-",
        _xlfn.XLOOKUP(A1196,Table3[Tag Number],Table3[Status],"-",0)="-",
        _xlfn.XLOOKUP(A1196,Table4[Tag Number],Table4[Status],"-",0)="-"),
   "-")</f>
        <v>-</v>
      </c>
      <c r="I1196" s="90"/>
      <c r="J1196" s="90"/>
      <c r="K1196" s="91"/>
      <c r="L1196" s="91"/>
      <c r="M1196" s="91"/>
      <c r="N1196" s="92"/>
      <c r="O1196" s="89"/>
      <c r="R1196" t="b">
        <f t="shared" si="37"/>
        <v>0</v>
      </c>
    </row>
    <row r="1197" spans="1:18" ht="15" thickBot="1" x14ac:dyDescent="0.35">
      <c r="A1197" s="3" t="s">
        <v>1994</v>
      </c>
      <c r="B1197" s="3" t="s">
        <v>1145</v>
      </c>
      <c r="C1197" s="84">
        <f>IF(COUNTIF(Table1[Tag Number], A1197), 1, 0)</f>
        <v>0</v>
      </c>
      <c r="D1197" s="85">
        <f>IF(COUNTIF(Table2[Tag Number], A1197), 1, 0)</f>
        <v>0</v>
      </c>
      <c r="E1197" s="86">
        <f>IF(COUNTIF(Table3[Tag Number], A1197), 1, 0)</f>
        <v>0</v>
      </c>
      <c r="F1197" s="86">
        <f>IF(COUNTIF(Table4[Tag Number], A1197), 1, 0)</f>
        <v>0</v>
      </c>
      <c r="G1197" s="87">
        <f t="shared" si="38"/>
        <v>0</v>
      </c>
      <c r="H1197" s="88" t="str" cm="1">
        <f t="array" ref="H1197">_xlfn.IFS(OR(_xlfn.XLOOKUP(A1197,Table1[Tag Number],Table1[Status],"-",0)="Dead",
        _xlfn.XLOOKUP(A1197,Table2[Tag Number],Table2[Status],"-",0)="Dead",
        _xlfn.XLOOKUP(A1197,Table3[Tag Number],Table3[Status],"-",0)="Dead",
        _xlfn.XLOOKUP(A1197,Table4[Tag Number],Table4[Status],"-",0)="Dead"),"Dead",
     OR(_xlfn.XLOOKUP(A1197,Table1[Tag Number],Table1[Status],"-",0)="Alive",
        _xlfn.XLOOKUP(A1197,Table2[Tag Number],Table2[Status],"-",0)="Alive",
        _xlfn.XLOOKUP(A1197,Table3[Tag Number],Table3[Status],"-",0)="Alive",
        _xlfn.XLOOKUP(A1197,Table4[Tag Number],Table4[Status],"-",0)="Alive"),"Alive",
     OR(_xlfn.XLOOKUP(A1197,Table1[Tag Number],Table1[Status],"-",0)="-",
        _xlfn.XLOOKUP(A1197,Table2[Tag Number],Table2[Status],"-",0)="-",
        _xlfn.XLOOKUP(A1197,Table3[Tag Number],Table3[Status],"-",0)="-",
        _xlfn.XLOOKUP(A1197,Table4[Tag Number],Table4[Status],"-",0)="-"),
   "-")</f>
        <v>-</v>
      </c>
      <c r="I1197" s="90"/>
      <c r="J1197" s="90"/>
      <c r="K1197" s="91"/>
      <c r="L1197" s="91"/>
      <c r="M1197" s="91"/>
      <c r="N1197" s="92"/>
      <c r="O1197" s="89"/>
      <c r="R1197" t="b">
        <f t="shared" si="37"/>
        <v>0</v>
      </c>
    </row>
    <row r="1198" spans="1:18" ht="15" thickBot="1" x14ac:dyDescent="0.35">
      <c r="A1198" s="2" t="s">
        <v>1995</v>
      </c>
      <c r="B1198" s="2" t="s">
        <v>1145</v>
      </c>
      <c r="C1198" s="84">
        <f>IF(COUNTIF(Table1[Tag Number], A1198), 1, 0)</f>
        <v>0</v>
      </c>
      <c r="D1198" s="85">
        <f>IF(COUNTIF(Table2[Tag Number], A1198), 1, 0)</f>
        <v>0</v>
      </c>
      <c r="E1198" s="86">
        <f>IF(COUNTIF(Table3[Tag Number], A1198), 1, 0)</f>
        <v>0</v>
      </c>
      <c r="F1198" s="86">
        <f>IF(COUNTIF(Table4[Tag Number], A1198), 1, 0)</f>
        <v>0</v>
      </c>
      <c r="G1198" s="87">
        <f t="shared" si="38"/>
        <v>0</v>
      </c>
      <c r="H1198" s="88" t="str" cm="1">
        <f t="array" ref="H1198">_xlfn.IFS(OR(_xlfn.XLOOKUP(A1198,Table1[Tag Number],Table1[Status],"-",0)="Dead",
        _xlfn.XLOOKUP(A1198,Table2[Tag Number],Table2[Status],"-",0)="Dead",
        _xlfn.XLOOKUP(A1198,Table3[Tag Number],Table3[Status],"-",0)="Dead",
        _xlfn.XLOOKUP(A1198,Table4[Tag Number],Table4[Status],"-",0)="Dead"),"Dead",
     OR(_xlfn.XLOOKUP(A1198,Table1[Tag Number],Table1[Status],"-",0)="Alive",
        _xlfn.XLOOKUP(A1198,Table2[Tag Number],Table2[Status],"-",0)="Alive",
        _xlfn.XLOOKUP(A1198,Table3[Tag Number],Table3[Status],"-",0)="Alive",
        _xlfn.XLOOKUP(A1198,Table4[Tag Number],Table4[Status],"-",0)="Alive"),"Alive",
     OR(_xlfn.XLOOKUP(A1198,Table1[Tag Number],Table1[Status],"-",0)="-",
        _xlfn.XLOOKUP(A1198,Table2[Tag Number],Table2[Status],"-",0)="-",
        _xlfn.XLOOKUP(A1198,Table3[Tag Number],Table3[Status],"-",0)="-",
        _xlfn.XLOOKUP(A1198,Table4[Tag Number],Table4[Status],"-",0)="-"),
   "-")</f>
        <v>-</v>
      </c>
      <c r="I1198" s="90"/>
      <c r="J1198" s="90"/>
      <c r="K1198" s="91"/>
      <c r="L1198" s="91"/>
      <c r="M1198" s="91"/>
      <c r="N1198" s="92"/>
      <c r="O1198" s="89"/>
      <c r="R1198" t="b">
        <f t="shared" si="37"/>
        <v>0</v>
      </c>
    </row>
    <row r="1199" spans="1:18" ht="15" thickBot="1" x14ac:dyDescent="0.35">
      <c r="A1199" s="3" t="s">
        <v>753</v>
      </c>
      <c r="B1199" s="3" t="s">
        <v>1137</v>
      </c>
      <c r="C1199" s="84">
        <f>IF(COUNTIF(Table1[Tag Number], A1199), 1, 0)</f>
        <v>0</v>
      </c>
      <c r="D1199" s="85">
        <f>IF(COUNTIF(Table2[Tag Number], A1199), 1, 0)</f>
        <v>0</v>
      </c>
      <c r="E1199" s="86">
        <f>IF(COUNTIF(Table3[Tag Number], A1199), 1, 0)</f>
        <v>0</v>
      </c>
      <c r="F1199" s="86">
        <f>IF(COUNTIF(Table4[Tag Number], A1199), 1, 0)</f>
        <v>0</v>
      </c>
      <c r="G1199" s="87">
        <f t="shared" si="38"/>
        <v>0</v>
      </c>
      <c r="H1199" s="88" t="str" cm="1">
        <f t="array" ref="H1199">_xlfn.IFS(OR(_xlfn.XLOOKUP(A1199,Table1[Tag Number],Table1[Status],"-",0)="Dead",
        _xlfn.XLOOKUP(A1199,Table2[Tag Number],Table2[Status],"-",0)="Dead",
        _xlfn.XLOOKUP(A1199,Table3[Tag Number],Table3[Status],"-",0)="Dead",
        _xlfn.XLOOKUP(A1199,Table4[Tag Number],Table4[Status],"-",0)="Dead"),"Dead",
     OR(_xlfn.XLOOKUP(A1199,Table1[Tag Number],Table1[Status],"-",0)="Alive",
        _xlfn.XLOOKUP(A1199,Table2[Tag Number],Table2[Status],"-",0)="Alive",
        _xlfn.XLOOKUP(A1199,Table3[Tag Number],Table3[Status],"-",0)="Alive",
        _xlfn.XLOOKUP(A1199,Table4[Tag Number],Table4[Status],"-",0)="Alive"),"Alive",
     OR(_xlfn.XLOOKUP(A1199,Table1[Tag Number],Table1[Status],"-",0)="-",
        _xlfn.XLOOKUP(A1199,Table2[Tag Number],Table2[Status],"-",0)="-",
        _xlfn.XLOOKUP(A1199,Table3[Tag Number],Table3[Status],"-",0)="-",
        _xlfn.XLOOKUP(A1199,Table4[Tag Number],Table4[Status],"-",0)="-"),
   "-")</f>
        <v>-</v>
      </c>
      <c r="I1199" s="90"/>
      <c r="J1199" s="90"/>
      <c r="K1199" s="91"/>
      <c r="L1199" s="91"/>
      <c r="M1199" s="91"/>
      <c r="N1199" s="92"/>
      <c r="O1199" s="89"/>
      <c r="R1199" t="b">
        <f t="shared" si="37"/>
        <v>0</v>
      </c>
    </row>
    <row r="1200" spans="1:18" ht="15" thickBot="1" x14ac:dyDescent="0.35">
      <c r="A1200" s="2" t="s">
        <v>735</v>
      </c>
      <c r="B1200" s="2" t="s">
        <v>1137</v>
      </c>
      <c r="C1200" s="84">
        <f>IF(COUNTIF(Table1[Tag Number], A1200), 1, 0)</f>
        <v>0</v>
      </c>
      <c r="D1200" s="85">
        <f>IF(COUNTIF(Table2[Tag Number], A1200), 1, 0)</f>
        <v>0</v>
      </c>
      <c r="E1200" s="86">
        <f>IF(COUNTIF(Table3[Tag Number], A1200), 1, 0)</f>
        <v>0</v>
      </c>
      <c r="F1200" s="86">
        <f>IF(COUNTIF(Table4[Tag Number], A1200), 1, 0)</f>
        <v>0</v>
      </c>
      <c r="G1200" s="87">
        <f t="shared" si="38"/>
        <v>0</v>
      </c>
      <c r="H1200" s="88" t="str" cm="1">
        <f t="array" ref="H1200">_xlfn.IFS(OR(_xlfn.XLOOKUP(A1200,Table1[Tag Number],Table1[Status],"-",0)="Dead",
        _xlfn.XLOOKUP(A1200,Table2[Tag Number],Table2[Status],"-",0)="Dead",
        _xlfn.XLOOKUP(A1200,Table3[Tag Number],Table3[Status],"-",0)="Dead",
        _xlfn.XLOOKUP(A1200,Table4[Tag Number],Table4[Status],"-",0)="Dead"),"Dead",
     OR(_xlfn.XLOOKUP(A1200,Table1[Tag Number],Table1[Status],"-",0)="Alive",
        _xlfn.XLOOKUP(A1200,Table2[Tag Number],Table2[Status],"-",0)="Alive",
        _xlfn.XLOOKUP(A1200,Table3[Tag Number],Table3[Status],"-",0)="Alive",
        _xlfn.XLOOKUP(A1200,Table4[Tag Number],Table4[Status],"-",0)="Alive"),"Alive",
     OR(_xlfn.XLOOKUP(A1200,Table1[Tag Number],Table1[Status],"-",0)="-",
        _xlfn.XLOOKUP(A1200,Table2[Tag Number],Table2[Status],"-",0)="-",
        _xlfn.XLOOKUP(A1200,Table3[Tag Number],Table3[Status],"-",0)="-",
        _xlfn.XLOOKUP(A1200,Table4[Tag Number],Table4[Status],"-",0)="-"),
   "-")</f>
        <v>-</v>
      </c>
      <c r="I1200" s="90"/>
      <c r="J1200" s="90"/>
      <c r="K1200" s="91"/>
      <c r="L1200" s="91"/>
      <c r="M1200" s="91"/>
      <c r="N1200" s="92"/>
      <c r="O1200" s="89"/>
      <c r="R1200" t="b">
        <f t="shared" si="37"/>
        <v>0</v>
      </c>
    </row>
    <row r="1201" spans="1:18" ht="15" thickBot="1" x14ac:dyDescent="0.35">
      <c r="A1201" s="3" t="s">
        <v>1996</v>
      </c>
      <c r="B1201" s="3" t="s">
        <v>1145</v>
      </c>
      <c r="C1201" s="84">
        <f>IF(COUNTIF(Table1[Tag Number], A1201), 1, 0)</f>
        <v>1</v>
      </c>
      <c r="D1201" s="85">
        <f>IF(COUNTIF(Table2[Tag Number], A1201), 1, 0)</f>
        <v>0</v>
      </c>
      <c r="E1201" s="86">
        <f>IF(COUNTIF(Table3[Tag Number], A1201), 1, 0)</f>
        <v>0</v>
      </c>
      <c r="F1201" s="86">
        <f>IF(COUNTIF(Table4[Tag Number], A1201), 1, 0)</f>
        <v>0</v>
      </c>
      <c r="G1201" s="87">
        <f t="shared" si="38"/>
        <v>1</v>
      </c>
      <c r="H1201" s="88" t="str" cm="1">
        <f t="array" ref="H1201">_xlfn.IFS(OR(_xlfn.XLOOKUP(A1201,Table1[Tag Number],Table1[Status],"-",0)="Dead",
        _xlfn.XLOOKUP(A1201,Table2[Tag Number],Table2[Status],"-",0)="Dead",
        _xlfn.XLOOKUP(A1201,Table3[Tag Number],Table3[Status],"-",0)="Dead",
        _xlfn.XLOOKUP(A1201,Table4[Tag Number],Table4[Status],"-",0)="Dead"),"Dead",
     OR(_xlfn.XLOOKUP(A1201,Table1[Tag Number],Table1[Status],"-",0)="Alive",
        _xlfn.XLOOKUP(A1201,Table2[Tag Number],Table2[Status],"-",0)="Alive",
        _xlfn.XLOOKUP(A1201,Table3[Tag Number],Table3[Status],"-",0)="Alive",
        _xlfn.XLOOKUP(A1201,Table4[Tag Number],Table4[Status],"-",0)="Alive"),"Alive",
     OR(_xlfn.XLOOKUP(A1201,Table1[Tag Number],Table1[Status],"-",0)="-",
        _xlfn.XLOOKUP(A1201,Table2[Tag Number],Table2[Status],"-",0)="-",
        _xlfn.XLOOKUP(A1201,Table3[Tag Number],Table3[Status],"-",0)="-",
        _xlfn.XLOOKUP(A1201,Table4[Tag Number],Table4[Status],"-",0)="-"),
   "-")</f>
        <v>Dead</v>
      </c>
      <c r="I1201" s="90"/>
      <c r="J1201" s="90"/>
      <c r="K1201" s="91"/>
      <c r="L1201" s="91"/>
      <c r="M1201" s="91"/>
      <c r="N1201" s="92"/>
      <c r="O1201" s="89"/>
      <c r="R1201" t="b">
        <f t="shared" si="37"/>
        <v>0</v>
      </c>
    </row>
    <row r="1202" spans="1:18" ht="15" thickBot="1" x14ac:dyDescent="0.35">
      <c r="A1202" s="2" t="s">
        <v>1997</v>
      </c>
      <c r="B1202" s="2" t="s">
        <v>1145</v>
      </c>
      <c r="C1202" s="84">
        <f>IF(COUNTIF(Table1[Tag Number], A1202), 1, 0)</f>
        <v>0</v>
      </c>
      <c r="D1202" s="85">
        <f>IF(COUNTIF(Table2[Tag Number], A1202), 1, 0)</f>
        <v>0</v>
      </c>
      <c r="E1202" s="86">
        <f>IF(COUNTIF(Table3[Tag Number], A1202), 1, 0)</f>
        <v>0</v>
      </c>
      <c r="F1202" s="86">
        <f>IF(COUNTIF(Table4[Tag Number], A1202), 1, 0)</f>
        <v>0</v>
      </c>
      <c r="G1202" s="87">
        <f t="shared" si="38"/>
        <v>0</v>
      </c>
      <c r="H1202" s="88" t="str" cm="1">
        <f t="array" ref="H1202">_xlfn.IFS(OR(_xlfn.XLOOKUP(A1202,Table1[Tag Number],Table1[Status],"-",0)="Dead",
        _xlfn.XLOOKUP(A1202,Table2[Tag Number],Table2[Status],"-",0)="Dead",
        _xlfn.XLOOKUP(A1202,Table3[Tag Number],Table3[Status],"-",0)="Dead",
        _xlfn.XLOOKUP(A1202,Table4[Tag Number],Table4[Status],"-",0)="Dead"),"Dead",
     OR(_xlfn.XLOOKUP(A1202,Table1[Tag Number],Table1[Status],"-",0)="Alive",
        _xlfn.XLOOKUP(A1202,Table2[Tag Number],Table2[Status],"-",0)="Alive",
        _xlfn.XLOOKUP(A1202,Table3[Tag Number],Table3[Status],"-",0)="Alive",
        _xlfn.XLOOKUP(A1202,Table4[Tag Number],Table4[Status],"-",0)="Alive"),"Alive",
     OR(_xlfn.XLOOKUP(A1202,Table1[Tag Number],Table1[Status],"-",0)="-",
        _xlfn.XLOOKUP(A1202,Table2[Tag Number],Table2[Status],"-",0)="-",
        _xlfn.XLOOKUP(A1202,Table3[Tag Number],Table3[Status],"-",0)="-",
        _xlfn.XLOOKUP(A1202,Table4[Tag Number],Table4[Status],"-",0)="-"),
   "-")</f>
        <v>-</v>
      </c>
      <c r="I1202" s="90"/>
      <c r="J1202" s="90"/>
      <c r="K1202" s="91"/>
      <c r="L1202" s="91"/>
      <c r="M1202" s="91"/>
      <c r="N1202" s="92"/>
      <c r="O1202" s="89"/>
      <c r="R1202" t="b">
        <f t="shared" si="37"/>
        <v>0</v>
      </c>
    </row>
    <row r="1203" spans="1:18" ht="15" thickBot="1" x14ac:dyDescent="0.35">
      <c r="A1203" s="3" t="s">
        <v>51</v>
      </c>
      <c r="B1203" s="3" t="s">
        <v>1145</v>
      </c>
      <c r="C1203" s="84">
        <f>IF(COUNTIF(Table1[Tag Number], A1203), 1, 0)</f>
        <v>0</v>
      </c>
      <c r="D1203" s="85">
        <f>IF(COUNTIF(Table2[Tag Number], A1203), 1, 0)</f>
        <v>0</v>
      </c>
      <c r="E1203" s="86">
        <f>IF(COUNTIF(Table3[Tag Number], A1203), 1, 0)</f>
        <v>0</v>
      </c>
      <c r="F1203" s="86">
        <f>IF(COUNTIF(Table4[Tag Number], A1203), 1, 0)</f>
        <v>0</v>
      </c>
      <c r="G1203" s="87">
        <f t="shared" si="38"/>
        <v>0</v>
      </c>
      <c r="H1203" s="88" t="str" cm="1">
        <f t="array" ref="H1203">_xlfn.IFS(OR(_xlfn.XLOOKUP(A1203,Table1[Tag Number],Table1[Status],"-",0)="Dead",
        _xlfn.XLOOKUP(A1203,Table2[Tag Number],Table2[Status],"-",0)="Dead",
        _xlfn.XLOOKUP(A1203,Table3[Tag Number],Table3[Status],"-",0)="Dead",
        _xlfn.XLOOKUP(A1203,Table4[Tag Number],Table4[Status],"-",0)="Dead"),"Dead",
     OR(_xlfn.XLOOKUP(A1203,Table1[Tag Number],Table1[Status],"-",0)="Alive",
        _xlfn.XLOOKUP(A1203,Table2[Tag Number],Table2[Status],"-",0)="Alive",
        _xlfn.XLOOKUP(A1203,Table3[Tag Number],Table3[Status],"-",0)="Alive",
        _xlfn.XLOOKUP(A1203,Table4[Tag Number],Table4[Status],"-",0)="Alive"),"Alive",
     OR(_xlfn.XLOOKUP(A1203,Table1[Tag Number],Table1[Status],"-",0)="-",
        _xlfn.XLOOKUP(A1203,Table2[Tag Number],Table2[Status],"-",0)="-",
        _xlfn.XLOOKUP(A1203,Table3[Tag Number],Table3[Status],"-",0)="-",
        _xlfn.XLOOKUP(A1203,Table4[Tag Number],Table4[Status],"-",0)="-"),
   "-")</f>
        <v>-</v>
      </c>
      <c r="I1203" s="90"/>
      <c r="J1203" s="90"/>
      <c r="K1203" s="91"/>
      <c r="L1203" s="91"/>
      <c r="M1203" s="91"/>
      <c r="N1203" s="92"/>
      <c r="O1203" s="89"/>
      <c r="R1203" t="b">
        <f t="shared" si="37"/>
        <v>0</v>
      </c>
    </row>
    <row r="1204" spans="1:18" ht="15" thickBot="1" x14ac:dyDescent="0.35">
      <c r="A1204" s="2" t="s">
        <v>1998</v>
      </c>
      <c r="B1204" s="2" t="s">
        <v>1145</v>
      </c>
      <c r="C1204" s="84">
        <f>IF(COUNTIF(Table1[Tag Number], A1204), 1, 0)</f>
        <v>0</v>
      </c>
      <c r="D1204" s="85">
        <f>IF(COUNTIF(Table2[Tag Number], A1204), 1, 0)</f>
        <v>0</v>
      </c>
      <c r="E1204" s="86">
        <f>IF(COUNTIF(Table3[Tag Number], A1204), 1, 0)</f>
        <v>0</v>
      </c>
      <c r="F1204" s="86">
        <f>IF(COUNTIF(Table4[Tag Number], A1204), 1, 0)</f>
        <v>0</v>
      </c>
      <c r="G1204" s="87">
        <f t="shared" si="38"/>
        <v>0</v>
      </c>
      <c r="H1204" s="88" t="str" cm="1">
        <f t="array" ref="H1204">_xlfn.IFS(OR(_xlfn.XLOOKUP(A1204,Table1[Tag Number],Table1[Status],"-",0)="Dead",
        _xlfn.XLOOKUP(A1204,Table2[Tag Number],Table2[Status],"-",0)="Dead",
        _xlfn.XLOOKUP(A1204,Table3[Tag Number],Table3[Status],"-",0)="Dead",
        _xlfn.XLOOKUP(A1204,Table4[Tag Number],Table4[Status],"-",0)="Dead"),"Dead",
     OR(_xlfn.XLOOKUP(A1204,Table1[Tag Number],Table1[Status],"-",0)="Alive",
        _xlfn.XLOOKUP(A1204,Table2[Tag Number],Table2[Status],"-",0)="Alive",
        _xlfn.XLOOKUP(A1204,Table3[Tag Number],Table3[Status],"-",0)="Alive",
        _xlfn.XLOOKUP(A1204,Table4[Tag Number],Table4[Status],"-",0)="Alive"),"Alive",
     OR(_xlfn.XLOOKUP(A1204,Table1[Tag Number],Table1[Status],"-",0)="-",
        _xlfn.XLOOKUP(A1204,Table2[Tag Number],Table2[Status],"-",0)="-",
        _xlfn.XLOOKUP(A1204,Table3[Tag Number],Table3[Status],"-",0)="-",
        _xlfn.XLOOKUP(A1204,Table4[Tag Number],Table4[Status],"-",0)="-"),
   "-")</f>
        <v>-</v>
      </c>
      <c r="I1204" s="90"/>
      <c r="J1204" s="90"/>
      <c r="K1204" s="91"/>
      <c r="L1204" s="91"/>
      <c r="M1204" s="91"/>
      <c r="N1204" s="92"/>
      <c r="O1204" s="89"/>
      <c r="R1204" t="b">
        <f t="shared" si="37"/>
        <v>0</v>
      </c>
    </row>
    <row r="1205" spans="1:18" ht="15" thickBot="1" x14ac:dyDescent="0.35">
      <c r="A1205" s="3" t="s">
        <v>746</v>
      </c>
      <c r="B1205" s="3" t="s">
        <v>1137</v>
      </c>
      <c r="C1205" s="84">
        <f>IF(COUNTIF(Table1[Tag Number], A1205), 1, 0)</f>
        <v>0</v>
      </c>
      <c r="D1205" s="85">
        <f>IF(COUNTIF(Table2[Tag Number], A1205), 1, 0)</f>
        <v>0</v>
      </c>
      <c r="E1205" s="86">
        <f>IF(COUNTIF(Table3[Tag Number], A1205), 1, 0)</f>
        <v>0</v>
      </c>
      <c r="F1205" s="86">
        <f>IF(COUNTIF(Table4[Tag Number], A1205), 1, 0)</f>
        <v>0</v>
      </c>
      <c r="G1205" s="87">
        <f t="shared" si="38"/>
        <v>0</v>
      </c>
      <c r="H1205" s="88" t="str" cm="1">
        <f t="array" ref="H1205">_xlfn.IFS(OR(_xlfn.XLOOKUP(A1205,Table1[Tag Number],Table1[Status],"-",0)="Dead",
        _xlfn.XLOOKUP(A1205,Table2[Tag Number],Table2[Status],"-",0)="Dead",
        _xlfn.XLOOKUP(A1205,Table3[Tag Number],Table3[Status],"-",0)="Dead",
        _xlfn.XLOOKUP(A1205,Table4[Tag Number],Table4[Status],"-",0)="Dead"),"Dead",
     OR(_xlfn.XLOOKUP(A1205,Table1[Tag Number],Table1[Status],"-",0)="Alive",
        _xlfn.XLOOKUP(A1205,Table2[Tag Number],Table2[Status],"-",0)="Alive",
        _xlfn.XLOOKUP(A1205,Table3[Tag Number],Table3[Status],"-",0)="Alive",
        _xlfn.XLOOKUP(A1205,Table4[Tag Number],Table4[Status],"-",0)="Alive"),"Alive",
     OR(_xlfn.XLOOKUP(A1205,Table1[Tag Number],Table1[Status],"-",0)="-",
        _xlfn.XLOOKUP(A1205,Table2[Tag Number],Table2[Status],"-",0)="-",
        _xlfn.XLOOKUP(A1205,Table3[Tag Number],Table3[Status],"-",0)="-",
        _xlfn.XLOOKUP(A1205,Table4[Tag Number],Table4[Status],"-",0)="-"),
   "-")</f>
        <v>-</v>
      </c>
      <c r="I1205" s="90"/>
      <c r="J1205" s="90"/>
      <c r="K1205" s="91"/>
      <c r="L1205" s="91"/>
      <c r="M1205" s="91"/>
      <c r="N1205" s="92"/>
      <c r="O1205" s="89"/>
      <c r="R1205" t="b">
        <f t="shared" si="37"/>
        <v>0</v>
      </c>
    </row>
    <row r="1206" spans="1:18" ht="15" thickBot="1" x14ac:dyDescent="0.35">
      <c r="A1206" s="2" t="s">
        <v>1999</v>
      </c>
      <c r="B1206" s="2" t="s">
        <v>1145</v>
      </c>
      <c r="C1206" s="84">
        <f>IF(COUNTIF(Table1[Tag Number], A1206), 1, 0)</f>
        <v>0</v>
      </c>
      <c r="D1206" s="85">
        <f>IF(COUNTIF(Table2[Tag Number], A1206), 1, 0)</f>
        <v>0</v>
      </c>
      <c r="E1206" s="86">
        <f>IF(COUNTIF(Table3[Tag Number], A1206), 1, 0)</f>
        <v>0</v>
      </c>
      <c r="F1206" s="86">
        <f>IF(COUNTIF(Table4[Tag Number], A1206), 1, 0)</f>
        <v>0</v>
      </c>
      <c r="G1206" s="87">
        <f t="shared" si="38"/>
        <v>0</v>
      </c>
      <c r="H1206" s="88" t="str" cm="1">
        <f t="array" ref="H1206">_xlfn.IFS(OR(_xlfn.XLOOKUP(A1206,Table1[Tag Number],Table1[Status],"-",0)="Dead",
        _xlfn.XLOOKUP(A1206,Table2[Tag Number],Table2[Status],"-",0)="Dead",
        _xlfn.XLOOKUP(A1206,Table3[Tag Number],Table3[Status],"-",0)="Dead",
        _xlfn.XLOOKUP(A1206,Table4[Tag Number],Table4[Status],"-",0)="Dead"),"Dead",
     OR(_xlfn.XLOOKUP(A1206,Table1[Tag Number],Table1[Status],"-",0)="Alive",
        _xlfn.XLOOKUP(A1206,Table2[Tag Number],Table2[Status],"-",0)="Alive",
        _xlfn.XLOOKUP(A1206,Table3[Tag Number],Table3[Status],"-",0)="Alive",
        _xlfn.XLOOKUP(A1206,Table4[Tag Number],Table4[Status],"-",0)="Alive"),"Alive",
     OR(_xlfn.XLOOKUP(A1206,Table1[Tag Number],Table1[Status],"-",0)="-",
        _xlfn.XLOOKUP(A1206,Table2[Tag Number],Table2[Status],"-",0)="-",
        _xlfn.XLOOKUP(A1206,Table3[Tag Number],Table3[Status],"-",0)="-",
        _xlfn.XLOOKUP(A1206,Table4[Tag Number],Table4[Status],"-",0)="-"),
   "-")</f>
        <v>-</v>
      </c>
      <c r="I1206" s="90"/>
      <c r="J1206" s="90"/>
      <c r="K1206" s="91"/>
      <c r="L1206" s="91"/>
      <c r="M1206" s="91"/>
      <c r="N1206" s="92"/>
      <c r="O1206" s="89"/>
      <c r="R1206" t="b">
        <f t="shared" si="37"/>
        <v>0</v>
      </c>
    </row>
    <row r="1207" spans="1:18" ht="15" thickBot="1" x14ac:dyDescent="0.35">
      <c r="A1207" s="93" t="s">
        <v>2000</v>
      </c>
      <c r="B1207" s="93" t="s">
        <v>1145</v>
      </c>
      <c r="C1207" s="84">
        <f>IF(COUNTIF(Table1[Tag Number], A1207), 1, 0)</f>
        <v>0</v>
      </c>
      <c r="D1207" s="85">
        <f>IF(COUNTIF(Table2[Tag Number], A1207), 1, 0)</f>
        <v>0</v>
      </c>
      <c r="E1207" s="86">
        <f>IF(COUNTIF(Table3[Tag Number], A1207), 1, 0)</f>
        <v>0</v>
      </c>
      <c r="F1207" s="86">
        <f>IF(COUNTIF(Table4[Tag Number], A1207), 1, 0)</f>
        <v>0</v>
      </c>
      <c r="G1207" s="87">
        <f t="shared" si="38"/>
        <v>0</v>
      </c>
      <c r="H1207" s="88" t="str" cm="1">
        <f t="array" ref="H1207">_xlfn.IFS(OR(_xlfn.XLOOKUP(A1207,Table1[Tag Number],Table1[Status],"-",0)="Dead",
        _xlfn.XLOOKUP(A1207,Table2[Tag Number],Table2[Status],"-",0)="Dead",
        _xlfn.XLOOKUP(A1207,Table3[Tag Number],Table3[Status],"-",0)="Dead",
        _xlfn.XLOOKUP(A1207,Table4[Tag Number],Table4[Status],"-",0)="Dead"),"Dead",
     OR(_xlfn.XLOOKUP(A1207,Table1[Tag Number],Table1[Status],"-",0)="Alive",
        _xlfn.XLOOKUP(A1207,Table2[Tag Number],Table2[Status],"-",0)="Alive",
        _xlfn.XLOOKUP(A1207,Table3[Tag Number],Table3[Status],"-",0)="Alive",
        _xlfn.XLOOKUP(A1207,Table4[Tag Number],Table4[Status],"-",0)="Alive"),"Alive",
     OR(_xlfn.XLOOKUP(A1207,Table1[Tag Number],Table1[Status],"-",0)="-",
        _xlfn.XLOOKUP(A1207,Table2[Tag Number],Table2[Status],"-",0)="-",
        _xlfn.XLOOKUP(A1207,Table3[Tag Number],Table3[Status],"-",0)="-",
        _xlfn.XLOOKUP(A1207,Table4[Tag Number],Table4[Status],"-",0)="-"),
   "-")</f>
        <v>-</v>
      </c>
      <c r="I1207" s="90"/>
      <c r="J1207" s="90"/>
      <c r="K1207" s="91"/>
      <c r="L1207" s="91"/>
      <c r="M1207" s="91"/>
      <c r="N1207" s="92"/>
      <c r="O1207" s="89"/>
      <c r="R1207" t="b">
        <f t="shared" si="37"/>
        <v>0</v>
      </c>
    </row>
    <row r="1208" spans="1:18" ht="15" thickBot="1" x14ac:dyDescent="0.35">
      <c r="A1208" s="2" t="s">
        <v>2001</v>
      </c>
      <c r="B1208" s="2" t="s">
        <v>1137</v>
      </c>
      <c r="C1208" s="84">
        <f>IF(COUNTIF(Table1[Tag Number], A1208), 1, 0)</f>
        <v>0</v>
      </c>
      <c r="D1208" s="85">
        <f>IF(COUNTIF(Table2[Tag Number], A1208), 1, 0)</f>
        <v>0</v>
      </c>
      <c r="E1208" s="86">
        <f>IF(COUNTIF(Table3[Tag Number], A1208), 1, 0)</f>
        <v>0</v>
      </c>
      <c r="F1208" s="86">
        <f>IF(COUNTIF(Table4[Tag Number], A1208), 1, 0)</f>
        <v>0</v>
      </c>
      <c r="G1208" s="87">
        <f t="shared" si="38"/>
        <v>0</v>
      </c>
      <c r="H1208" s="88" t="str" cm="1">
        <f t="array" ref="H1208">_xlfn.IFS(OR(_xlfn.XLOOKUP(A1208,Table1[Tag Number],Table1[Status],"-",0)="Dead",
        _xlfn.XLOOKUP(A1208,Table2[Tag Number],Table2[Status],"-",0)="Dead",
        _xlfn.XLOOKUP(A1208,Table3[Tag Number],Table3[Status],"-",0)="Dead",
        _xlfn.XLOOKUP(A1208,Table4[Tag Number],Table4[Status],"-",0)="Dead"),"Dead",
     OR(_xlfn.XLOOKUP(A1208,Table1[Tag Number],Table1[Status],"-",0)="Alive",
        _xlfn.XLOOKUP(A1208,Table2[Tag Number],Table2[Status],"-",0)="Alive",
        _xlfn.XLOOKUP(A1208,Table3[Tag Number],Table3[Status],"-",0)="Alive",
        _xlfn.XLOOKUP(A1208,Table4[Tag Number],Table4[Status],"-",0)="Alive"),"Alive",
     OR(_xlfn.XLOOKUP(A1208,Table1[Tag Number],Table1[Status],"-",0)="-",
        _xlfn.XLOOKUP(A1208,Table2[Tag Number],Table2[Status],"-",0)="-",
        _xlfn.XLOOKUP(A1208,Table3[Tag Number],Table3[Status],"-",0)="-",
        _xlfn.XLOOKUP(A1208,Table4[Tag Number],Table4[Status],"-",0)="-"),
   "-")</f>
        <v>-</v>
      </c>
      <c r="I1208" s="90"/>
      <c r="J1208" s="90"/>
      <c r="K1208" s="91"/>
      <c r="L1208" s="91"/>
      <c r="M1208" s="91"/>
      <c r="N1208" s="92"/>
      <c r="O1208" s="89"/>
      <c r="R1208" t="b">
        <f t="shared" si="37"/>
        <v>0</v>
      </c>
    </row>
    <row r="1209" spans="1:18" ht="15" thickBot="1" x14ac:dyDescent="0.35">
      <c r="A1209" s="3" t="s">
        <v>2002</v>
      </c>
      <c r="B1209" s="3" t="s">
        <v>1145</v>
      </c>
      <c r="C1209" s="84">
        <f>IF(COUNTIF(Table1[Tag Number], A1209), 1, 0)</f>
        <v>0</v>
      </c>
      <c r="D1209" s="85">
        <f>IF(COUNTIF(Table2[Tag Number], A1209), 1, 0)</f>
        <v>0</v>
      </c>
      <c r="E1209" s="86">
        <f>IF(COUNTIF(Table3[Tag Number], A1209), 1, 0)</f>
        <v>0</v>
      </c>
      <c r="F1209" s="86">
        <f>IF(COUNTIF(Table4[Tag Number], A1209), 1, 0)</f>
        <v>0</v>
      </c>
      <c r="G1209" s="87">
        <f t="shared" si="38"/>
        <v>0</v>
      </c>
      <c r="H1209" s="88" t="str" cm="1">
        <f t="array" ref="H1209">_xlfn.IFS(OR(_xlfn.XLOOKUP(A1209,Table1[Tag Number],Table1[Status],"-",0)="Dead",
        _xlfn.XLOOKUP(A1209,Table2[Tag Number],Table2[Status],"-",0)="Dead",
        _xlfn.XLOOKUP(A1209,Table3[Tag Number],Table3[Status],"-",0)="Dead",
        _xlfn.XLOOKUP(A1209,Table4[Tag Number],Table4[Status],"-",0)="Dead"),"Dead",
     OR(_xlfn.XLOOKUP(A1209,Table1[Tag Number],Table1[Status],"-",0)="Alive",
        _xlfn.XLOOKUP(A1209,Table2[Tag Number],Table2[Status],"-",0)="Alive",
        _xlfn.XLOOKUP(A1209,Table3[Tag Number],Table3[Status],"-",0)="Alive",
        _xlfn.XLOOKUP(A1209,Table4[Tag Number],Table4[Status],"-",0)="Alive"),"Alive",
     OR(_xlfn.XLOOKUP(A1209,Table1[Tag Number],Table1[Status],"-",0)="-",
        _xlfn.XLOOKUP(A1209,Table2[Tag Number],Table2[Status],"-",0)="-",
        _xlfn.XLOOKUP(A1209,Table3[Tag Number],Table3[Status],"-",0)="-",
        _xlfn.XLOOKUP(A1209,Table4[Tag Number],Table4[Status],"-",0)="-"),
   "-")</f>
        <v>-</v>
      </c>
      <c r="I1209" s="90"/>
      <c r="J1209" s="90"/>
      <c r="K1209" s="91"/>
      <c r="L1209" s="91"/>
      <c r="M1209" s="91"/>
      <c r="N1209" s="92"/>
      <c r="O1209" s="89"/>
      <c r="R1209" t="b">
        <f t="shared" si="37"/>
        <v>0</v>
      </c>
    </row>
    <row r="1210" spans="1:18" ht="15" thickBot="1" x14ac:dyDescent="0.35">
      <c r="A1210" s="2" t="s">
        <v>466</v>
      </c>
      <c r="B1210" s="2" t="s">
        <v>1137</v>
      </c>
      <c r="C1210" s="84">
        <f>IF(COUNTIF(Table1[Tag Number], A1210), 1, 0)</f>
        <v>0</v>
      </c>
      <c r="D1210" s="85">
        <f>IF(COUNTIF(Table2[Tag Number], A1210), 1, 0)</f>
        <v>0</v>
      </c>
      <c r="E1210" s="86">
        <f>IF(COUNTIF(Table3[Tag Number], A1210), 1, 0)</f>
        <v>0</v>
      </c>
      <c r="F1210" s="86">
        <f>IF(COUNTIF(Table4[Tag Number], A1210), 1, 0)</f>
        <v>0</v>
      </c>
      <c r="G1210" s="87">
        <f t="shared" si="38"/>
        <v>0</v>
      </c>
      <c r="H1210" s="88" t="str" cm="1">
        <f t="array" ref="H1210">_xlfn.IFS(OR(_xlfn.XLOOKUP(A1210,Table1[Tag Number],Table1[Status],"-",0)="Dead",
        _xlfn.XLOOKUP(A1210,Table2[Tag Number],Table2[Status],"-",0)="Dead",
        _xlfn.XLOOKUP(A1210,Table3[Tag Number],Table3[Status],"-",0)="Dead",
        _xlfn.XLOOKUP(A1210,Table4[Tag Number],Table4[Status],"-",0)="Dead"),"Dead",
     OR(_xlfn.XLOOKUP(A1210,Table1[Tag Number],Table1[Status],"-",0)="Alive",
        _xlfn.XLOOKUP(A1210,Table2[Tag Number],Table2[Status],"-",0)="Alive",
        _xlfn.XLOOKUP(A1210,Table3[Tag Number],Table3[Status],"-",0)="Alive",
        _xlfn.XLOOKUP(A1210,Table4[Tag Number],Table4[Status],"-",0)="Alive"),"Alive",
     OR(_xlfn.XLOOKUP(A1210,Table1[Tag Number],Table1[Status],"-",0)="-",
        _xlfn.XLOOKUP(A1210,Table2[Tag Number],Table2[Status],"-",0)="-",
        _xlfn.XLOOKUP(A1210,Table3[Tag Number],Table3[Status],"-",0)="-",
        _xlfn.XLOOKUP(A1210,Table4[Tag Number],Table4[Status],"-",0)="-"),
   "-")</f>
        <v>-</v>
      </c>
      <c r="I1210" s="90"/>
      <c r="J1210" s="90"/>
      <c r="K1210" s="91"/>
      <c r="L1210" s="91"/>
      <c r="M1210" s="91"/>
      <c r="N1210" s="92"/>
      <c r="O1210" s="89"/>
      <c r="R1210" t="b">
        <f t="shared" si="37"/>
        <v>0</v>
      </c>
    </row>
    <row r="1211" spans="1:18" ht="15" thickBot="1" x14ac:dyDescent="0.35">
      <c r="A1211" s="3" t="s">
        <v>2003</v>
      </c>
      <c r="B1211" s="3" t="s">
        <v>1145</v>
      </c>
      <c r="C1211" s="84">
        <f>IF(COUNTIF(Table1[Tag Number], A1211), 1, 0)</f>
        <v>0</v>
      </c>
      <c r="D1211" s="85">
        <f>IF(COUNTIF(Table2[Tag Number], A1211), 1, 0)</f>
        <v>0</v>
      </c>
      <c r="E1211" s="86">
        <f>IF(COUNTIF(Table3[Tag Number], A1211), 1, 0)</f>
        <v>0</v>
      </c>
      <c r="F1211" s="86">
        <f>IF(COUNTIF(Table4[Tag Number], A1211), 1, 0)</f>
        <v>0</v>
      </c>
      <c r="G1211" s="87">
        <f t="shared" si="38"/>
        <v>0</v>
      </c>
      <c r="H1211" s="88" t="str" cm="1">
        <f t="array" ref="H1211">_xlfn.IFS(OR(_xlfn.XLOOKUP(A1211,Table1[Tag Number],Table1[Status],"-",0)="Dead",
        _xlfn.XLOOKUP(A1211,Table2[Tag Number],Table2[Status],"-",0)="Dead",
        _xlfn.XLOOKUP(A1211,Table3[Tag Number],Table3[Status],"-",0)="Dead",
        _xlfn.XLOOKUP(A1211,Table4[Tag Number],Table4[Status],"-",0)="Dead"),"Dead",
     OR(_xlfn.XLOOKUP(A1211,Table1[Tag Number],Table1[Status],"-",0)="Alive",
        _xlfn.XLOOKUP(A1211,Table2[Tag Number],Table2[Status],"-",0)="Alive",
        _xlfn.XLOOKUP(A1211,Table3[Tag Number],Table3[Status],"-",0)="Alive",
        _xlfn.XLOOKUP(A1211,Table4[Tag Number],Table4[Status],"-",0)="Alive"),"Alive",
     OR(_xlfn.XLOOKUP(A1211,Table1[Tag Number],Table1[Status],"-",0)="-",
        _xlfn.XLOOKUP(A1211,Table2[Tag Number],Table2[Status],"-",0)="-",
        _xlfn.XLOOKUP(A1211,Table3[Tag Number],Table3[Status],"-",0)="-",
        _xlfn.XLOOKUP(A1211,Table4[Tag Number],Table4[Status],"-",0)="-"),
   "-")</f>
        <v>-</v>
      </c>
      <c r="I1211" s="90"/>
      <c r="J1211" s="90"/>
      <c r="K1211" s="91"/>
      <c r="L1211" s="91"/>
      <c r="M1211" s="91"/>
      <c r="N1211" s="92"/>
      <c r="O1211" s="89"/>
      <c r="R1211" t="b">
        <f t="shared" si="37"/>
        <v>0</v>
      </c>
    </row>
    <row r="1212" spans="1:18" ht="15" thickBot="1" x14ac:dyDescent="0.35">
      <c r="A1212" s="2" t="s">
        <v>2004</v>
      </c>
      <c r="B1212" s="2" t="s">
        <v>1145</v>
      </c>
      <c r="C1212" s="84">
        <f>IF(COUNTIF(Table1[Tag Number], A1212), 1, 0)</f>
        <v>0</v>
      </c>
      <c r="D1212" s="85">
        <f>IF(COUNTIF(Table2[Tag Number], A1212), 1, 0)</f>
        <v>0</v>
      </c>
      <c r="E1212" s="86">
        <f>IF(COUNTIF(Table3[Tag Number], A1212), 1, 0)</f>
        <v>0</v>
      </c>
      <c r="F1212" s="86">
        <f>IF(COUNTIF(Table4[Tag Number], A1212), 1, 0)</f>
        <v>0</v>
      </c>
      <c r="G1212" s="87">
        <f t="shared" si="38"/>
        <v>0</v>
      </c>
      <c r="H1212" s="88" t="str" cm="1">
        <f t="array" ref="H1212">_xlfn.IFS(OR(_xlfn.XLOOKUP(A1212,Table1[Tag Number],Table1[Status],"-",0)="Dead",
        _xlfn.XLOOKUP(A1212,Table2[Tag Number],Table2[Status],"-",0)="Dead",
        _xlfn.XLOOKUP(A1212,Table3[Tag Number],Table3[Status],"-",0)="Dead",
        _xlfn.XLOOKUP(A1212,Table4[Tag Number],Table4[Status],"-",0)="Dead"),"Dead",
     OR(_xlfn.XLOOKUP(A1212,Table1[Tag Number],Table1[Status],"-",0)="Alive",
        _xlfn.XLOOKUP(A1212,Table2[Tag Number],Table2[Status],"-",0)="Alive",
        _xlfn.XLOOKUP(A1212,Table3[Tag Number],Table3[Status],"-",0)="Alive",
        _xlfn.XLOOKUP(A1212,Table4[Tag Number],Table4[Status],"-",0)="Alive"),"Alive",
     OR(_xlfn.XLOOKUP(A1212,Table1[Tag Number],Table1[Status],"-",0)="-",
        _xlfn.XLOOKUP(A1212,Table2[Tag Number],Table2[Status],"-",0)="-",
        _xlfn.XLOOKUP(A1212,Table3[Tag Number],Table3[Status],"-",0)="-",
        _xlfn.XLOOKUP(A1212,Table4[Tag Number],Table4[Status],"-",0)="-"),
   "-")</f>
        <v>-</v>
      </c>
      <c r="I1212" s="90"/>
      <c r="J1212" s="90"/>
      <c r="K1212" s="91"/>
      <c r="L1212" s="91"/>
      <c r="M1212" s="91"/>
      <c r="N1212" s="92"/>
      <c r="O1212" s="89"/>
      <c r="R1212" t="b">
        <f t="shared" si="37"/>
        <v>0</v>
      </c>
    </row>
    <row r="1213" spans="1:18" ht="15" thickBot="1" x14ac:dyDescent="0.35">
      <c r="A1213" s="3" t="s">
        <v>2005</v>
      </c>
      <c r="B1213" s="3" t="s">
        <v>1137</v>
      </c>
      <c r="C1213" s="84">
        <f>IF(COUNTIF(Table1[Tag Number], A1213), 1, 0)</f>
        <v>0</v>
      </c>
      <c r="D1213" s="85">
        <f>IF(COUNTIF(Table2[Tag Number], A1213), 1, 0)</f>
        <v>0</v>
      </c>
      <c r="E1213" s="86">
        <f>IF(COUNTIF(Table3[Tag Number], A1213), 1, 0)</f>
        <v>0</v>
      </c>
      <c r="F1213" s="86">
        <f>IF(COUNTIF(Table4[Tag Number], A1213), 1, 0)</f>
        <v>0</v>
      </c>
      <c r="G1213" s="87">
        <f t="shared" si="38"/>
        <v>0</v>
      </c>
      <c r="H1213" s="88" t="str" cm="1">
        <f t="array" ref="H1213">_xlfn.IFS(OR(_xlfn.XLOOKUP(A1213,Table1[Tag Number],Table1[Status],"-",0)="Dead",
        _xlfn.XLOOKUP(A1213,Table2[Tag Number],Table2[Status],"-",0)="Dead",
        _xlfn.XLOOKUP(A1213,Table3[Tag Number],Table3[Status],"-",0)="Dead",
        _xlfn.XLOOKUP(A1213,Table4[Tag Number],Table4[Status],"-",0)="Dead"),"Dead",
     OR(_xlfn.XLOOKUP(A1213,Table1[Tag Number],Table1[Status],"-",0)="Alive",
        _xlfn.XLOOKUP(A1213,Table2[Tag Number],Table2[Status],"-",0)="Alive",
        _xlfn.XLOOKUP(A1213,Table3[Tag Number],Table3[Status],"-",0)="Alive",
        _xlfn.XLOOKUP(A1213,Table4[Tag Number],Table4[Status],"-",0)="Alive"),"Alive",
     OR(_xlfn.XLOOKUP(A1213,Table1[Tag Number],Table1[Status],"-",0)="-",
        _xlfn.XLOOKUP(A1213,Table2[Tag Number],Table2[Status],"-",0)="-",
        _xlfn.XLOOKUP(A1213,Table3[Tag Number],Table3[Status],"-",0)="-",
        _xlfn.XLOOKUP(A1213,Table4[Tag Number],Table4[Status],"-",0)="-"),
   "-")</f>
        <v>-</v>
      </c>
      <c r="I1213" s="90"/>
      <c r="J1213" s="90"/>
      <c r="K1213" s="91"/>
      <c r="L1213" s="91"/>
      <c r="M1213" s="91"/>
      <c r="N1213" s="92"/>
      <c r="O1213" s="89"/>
      <c r="R1213" t="b">
        <f t="shared" si="37"/>
        <v>0</v>
      </c>
    </row>
    <row r="1214" spans="1:18" ht="15" thickBot="1" x14ac:dyDescent="0.35">
      <c r="A1214" s="2" t="s">
        <v>2006</v>
      </c>
      <c r="B1214" s="2" t="s">
        <v>1145</v>
      </c>
      <c r="C1214" s="84">
        <f>IF(COUNTIF(Table1[Tag Number], A1214), 1, 0)</f>
        <v>1</v>
      </c>
      <c r="D1214" s="85">
        <f>IF(COUNTIF(Table2[Tag Number], A1214), 1, 0)</f>
        <v>0</v>
      </c>
      <c r="E1214" s="86">
        <f>IF(COUNTIF(Table3[Tag Number], A1214), 1, 0)</f>
        <v>0</v>
      </c>
      <c r="F1214" s="86">
        <f>IF(COUNTIF(Table4[Tag Number], A1214), 1, 0)</f>
        <v>0</v>
      </c>
      <c r="G1214" s="87">
        <f t="shared" si="38"/>
        <v>1</v>
      </c>
      <c r="H1214" s="88" t="str" cm="1">
        <f t="array" ref="H1214">_xlfn.IFS(OR(_xlfn.XLOOKUP(A1214,Table1[Tag Number],Table1[Status],"-",0)="Dead",
        _xlfn.XLOOKUP(A1214,Table2[Tag Number],Table2[Status],"-",0)="Dead",
        _xlfn.XLOOKUP(A1214,Table3[Tag Number],Table3[Status],"-",0)="Dead",
        _xlfn.XLOOKUP(A1214,Table4[Tag Number],Table4[Status],"-",0)="Dead"),"Dead",
     OR(_xlfn.XLOOKUP(A1214,Table1[Tag Number],Table1[Status],"-",0)="Alive",
        _xlfn.XLOOKUP(A1214,Table2[Tag Number],Table2[Status],"-",0)="Alive",
        _xlfn.XLOOKUP(A1214,Table3[Tag Number],Table3[Status],"-",0)="Alive",
        _xlfn.XLOOKUP(A1214,Table4[Tag Number],Table4[Status],"-",0)="Alive"),"Alive",
     OR(_xlfn.XLOOKUP(A1214,Table1[Tag Number],Table1[Status],"-",0)="-",
        _xlfn.XLOOKUP(A1214,Table2[Tag Number],Table2[Status],"-",0)="-",
        _xlfn.XLOOKUP(A1214,Table3[Tag Number],Table3[Status],"-",0)="-",
        _xlfn.XLOOKUP(A1214,Table4[Tag Number],Table4[Status],"-",0)="-"),
   "-")</f>
        <v>Alive</v>
      </c>
      <c r="I1214" s="90"/>
      <c r="J1214" s="90"/>
      <c r="K1214" s="91"/>
      <c r="L1214" s="91"/>
      <c r="M1214" s="91"/>
      <c r="N1214" s="92"/>
      <c r="O1214" s="89"/>
      <c r="R1214" t="b">
        <f t="shared" si="37"/>
        <v>0</v>
      </c>
    </row>
    <row r="1215" spans="1:18" ht="15" thickBot="1" x14ac:dyDescent="0.35">
      <c r="A1215" s="3" t="s">
        <v>2007</v>
      </c>
      <c r="B1215" s="3" t="s">
        <v>1145</v>
      </c>
      <c r="C1215" s="84">
        <f>IF(COUNTIF(Table1[Tag Number], A1215), 1, 0)</f>
        <v>0</v>
      </c>
      <c r="D1215" s="85">
        <f>IF(COUNTIF(Table2[Tag Number], A1215), 1, 0)</f>
        <v>0</v>
      </c>
      <c r="E1215" s="86">
        <f>IF(COUNTIF(Table3[Tag Number], A1215), 1, 0)</f>
        <v>0</v>
      </c>
      <c r="F1215" s="86">
        <f>IF(COUNTIF(Table4[Tag Number], A1215), 1, 0)</f>
        <v>0</v>
      </c>
      <c r="G1215" s="87">
        <f t="shared" si="38"/>
        <v>0</v>
      </c>
      <c r="H1215" s="88" t="str" cm="1">
        <f t="array" ref="H1215">_xlfn.IFS(OR(_xlfn.XLOOKUP(A1215,Table1[Tag Number],Table1[Status],"-",0)="Dead",
        _xlfn.XLOOKUP(A1215,Table2[Tag Number],Table2[Status],"-",0)="Dead",
        _xlfn.XLOOKUP(A1215,Table3[Tag Number],Table3[Status],"-",0)="Dead",
        _xlfn.XLOOKUP(A1215,Table4[Tag Number],Table4[Status],"-",0)="Dead"),"Dead",
     OR(_xlfn.XLOOKUP(A1215,Table1[Tag Number],Table1[Status],"-",0)="Alive",
        _xlfn.XLOOKUP(A1215,Table2[Tag Number],Table2[Status],"-",0)="Alive",
        _xlfn.XLOOKUP(A1215,Table3[Tag Number],Table3[Status],"-",0)="Alive",
        _xlfn.XLOOKUP(A1215,Table4[Tag Number],Table4[Status],"-",0)="Alive"),"Alive",
     OR(_xlfn.XLOOKUP(A1215,Table1[Tag Number],Table1[Status],"-",0)="-",
        _xlfn.XLOOKUP(A1215,Table2[Tag Number],Table2[Status],"-",0)="-",
        _xlfn.XLOOKUP(A1215,Table3[Tag Number],Table3[Status],"-",0)="-",
        _xlfn.XLOOKUP(A1215,Table4[Tag Number],Table4[Status],"-",0)="-"),
   "-")</f>
        <v>-</v>
      </c>
      <c r="I1215" s="90"/>
      <c r="J1215" s="90"/>
      <c r="K1215" s="91"/>
      <c r="L1215" s="91"/>
      <c r="M1215" s="91"/>
      <c r="N1215" s="92"/>
      <c r="O1215" s="89"/>
      <c r="R1215" t="b">
        <f t="shared" si="37"/>
        <v>0</v>
      </c>
    </row>
    <row r="1216" spans="1:18" ht="15" thickBot="1" x14ac:dyDescent="0.35">
      <c r="A1216" s="2" t="s">
        <v>2008</v>
      </c>
      <c r="B1216" s="2" t="s">
        <v>1145</v>
      </c>
      <c r="C1216" s="84">
        <f>IF(COUNTIF(Table1[Tag Number], A1216), 1, 0)</f>
        <v>0</v>
      </c>
      <c r="D1216" s="85">
        <f>IF(COUNTIF(Table2[Tag Number], A1216), 1, 0)</f>
        <v>0</v>
      </c>
      <c r="E1216" s="86">
        <f>IF(COUNTIF(Table3[Tag Number], A1216), 1, 0)</f>
        <v>0</v>
      </c>
      <c r="F1216" s="86">
        <f>IF(COUNTIF(Table4[Tag Number], A1216), 1, 0)</f>
        <v>0</v>
      </c>
      <c r="G1216" s="87">
        <f t="shared" si="38"/>
        <v>0</v>
      </c>
      <c r="H1216" s="88" t="str" cm="1">
        <f t="array" ref="H1216">_xlfn.IFS(OR(_xlfn.XLOOKUP(A1216,Table1[Tag Number],Table1[Status],"-",0)="Dead",
        _xlfn.XLOOKUP(A1216,Table2[Tag Number],Table2[Status],"-",0)="Dead",
        _xlfn.XLOOKUP(A1216,Table3[Tag Number],Table3[Status],"-",0)="Dead",
        _xlfn.XLOOKUP(A1216,Table4[Tag Number],Table4[Status],"-",0)="Dead"),"Dead",
     OR(_xlfn.XLOOKUP(A1216,Table1[Tag Number],Table1[Status],"-",0)="Alive",
        _xlfn.XLOOKUP(A1216,Table2[Tag Number],Table2[Status],"-",0)="Alive",
        _xlfn.XLOOKUP(A1216,Table3[Tag Number],Table3[Status],"-",0)="Alive",
        _xlfn.XLOOKUP(A1216,Table4[Tag Number],Table4[Status],"-",0)="Alive"),"Alive",
     OR(_xlfn.XLOOKUP(A1216,Table1[Tag Number],Table1[Status],"-",0)="-",
        _xlfn.XLOOKUP(A1216,Table2[Tag Number],Table2[Status],"-",0)="-",
        _xlfn.XLOOKUP(A1216,Table3[Tag Number],Table3[Status],"-",0)="-",
        _xlfn.XLOOKUP(A1216,Table4[Tag Number],Table4[Status],"-",0)="-"),
   "-")</f>
        <v>-</v>
      </c>
      <c r="I1216" s="90"/>
      <c r="J1216" s="90"/>
      <c r="K1216" s="91"/>
      <c r="L1216" s="91"/>
      <c r="M1216" s="91"/>
      <c r="N1216" s="92"/>
      <c r="O1216" s="89"/>
      <c r="R1216" t="b">
        <f t="shared" si="37"/>
        <v>0</v>
      </c>
    </row>
    <row r="1217" spans="1:18" ht="15" thickBot="1" x14ac:dyDescent="0.35">
      <c r="A1217" s="3" t="s">
        <v>2009</v>
      </c>
      <c r="B1217" s="3" t="s">
        <v>1145</v>
      </c>
      <c r="C1217" s="84">
        <f>IF(COUNTIF(Table1[Tag Number], A1217), 1, 0)</f>
        <v>0</v>
      </c>
      <c r="D1217" s="85">
        <f>IF(COUNTIF(Table2[Tag Number], A1217), 1, 0)</f>
        <v>0</v>
      </c>
      <c r="E1217" s="86">
        <f>IF(COUNTIF(Table3[Tag Number], A1217), 1, 0)</f>
        <v>0</v>
      </c>
      <c r="F1217" s="86">
        <f>IF(COUNTIF(Table4[Tag Number], A1217), 1, 0)</f>
        <v>0</v>
      </c>
      <c r="G1217" s="87">
        <f t="shared" si="38"/>
        <v>0</v>
      </c>
      <c r="H1217" s="88" t="str" cm="1">
        <f t="array" ref="H1217">_xlfn.IFS(OR(_xlfn.XLOOKUP(A1217,Table1[Tag Number],Table1[Status],"-",0)="Dead",
        _xlfn.XLOOKUP(A1217,Table2[Tag Number],Table2[Status],"-",0)="Dead",
        _xlfn.XLOOKUP(A1217,Table3[Tag Number],Table3[Status],"-",0)="Dead",
        _xlfn.XLOOKUP(A1217,Table4[Tag Number],Table4[Status],"-",0)="Dead"),"Dead",
     OR(_xlfn.XLOOKUP(A1217,Table1[Tag Number],Table1[Status],"-",0)="Alive",
        _xlfn.XLOOKUP(A1217,Table2[Tag Number],Table2[Status],"-",0)="Alive",
        _xlfn.XLOOKUP(A1217,Table3[Tag Number],Table3[Status],"-",0)="Alive",
        _xlfn.XLOOKUP(A1217,Table4[Tag Number],Table4[Status],"-",0)="Alive"),"Alive",
     OR(_xlfn.XLOOKUP(A1217,Table1[Tag Number],Table1[Status],"-",0)="-",
        _xlfn.XLOOKUP(A1217,Table2[Tag Number],Table2[Status],"-",0)="-",
        _xlfn.XLOOKUP(A1217,Table3[Tag Number],Table3[Status],"-",0)="-",
        _xlfn.XLOOKUP(A1217,Table4[Tag Number],Table4[Status],"-",0)="-"),
   "-")</f>
        <v>-</v>
      </c>
      <c r="I1217" s="90"/>
      <c r="J1217" s="90"/>
      <c r="K1217" s="91"/>
      <c r="L1217" s="91"/>
      <c r="M1217" s="91"/>
      <c r="N1217" s="92"/>
      <c r="O1217" s="89"/>
      <c r="R1217" t="b">
        <f t="shared" si="37"/>
        <v>0</v>
      </c>
    </row>
    <row r="1218" spans="1:18" ht="15" thickBot="1" x14ac:dyDescent="0.35">
      <c r="A1218" s="2" t="s">
        <v>569</v>
      </c>
      <c r="B1218" s="2" t="s">
        <v>1137</v>
      </c>
      <c r="C1218" s="84">
        <f>IF(COUNTIF(Table1[Tag Number], A1218), 1, 0)</f>
        <v>0</v>
      </c>
      <c r="D1218" s="85">
        <f>IF(COUNTIF(Table2[Tag Number], A1218), 1, 0)</f>
        <v>0</v>
      </c>
      <c r="E1218" s="86">
        <f>IF(COUNTIF(Table3[Tag Number], A1218), 1, 0)</f>
        <v>0</v>
      </c>
      <c r="F1218" s="86">
        <f>IF(COUNTIF(Table4[Tag Number], A1218), 1, 0)</f>
        <v>0</v>
      </c>
      <c r="G1218" s="87">
        <f t="shared" si="38"/>
        <v>0</v>
      </c>
      <c r="H1218" s="88" t="str" cm="1">
        <f t="array" ref="H1218">_xlfn.IFS(OR(_xlfn.XLOOKUP(A1218,Table1[Tag Number],Table1[Status],"-",0)="Dead",
        _xlfn.XLOOKUP(A1218,Table2[Tag Number],Table2[Status],"-",0)="Dead",
        _xlfn.XLOOKUP(A1218,Table3[Tag Number],Table3[Status],"-",0)="Dead",
        _xlfn.XLOOKUP(A1218,Table4[Tag Number],Table4[Status],"-",0)="Dead"),"Dead",
     OR(_xlfn.XLOOKUP(A1218,Table1[Tag Number],Table1[Status],"-",0)="Alive",
        _xlfn.XLOOKUP(A1218,Table2[Tag Number],Table2[Status],"-",0)="Alive",
        _xlfn.XLOOKUP(A1218,Table3[Tag Number],Table3[Status],"-",0)="Alive",
        _xlfn.XLOOKUP(A1218,Table4[Tag Number],Table4[Status],"-",0)="Alive"),"Alive",
     OR(_xlfn.XLOOKUP(A1218,Table1[Tag Number],Table1[Status],"-",0)="-",
        _xlfn.XLOOKUP(A1218,Table2[Tag Number],Table2[Status],"-",0)="-",
        _xlfn.XLOOKUP(A1218,Table3[Tag Number],Table3[Status],"-",0)="-",
        _xlfn.XLOOKUP(A1218,Table4[Tag Number],Table4[Status],"-",0)="-"),
   "-")</f>
        <v>-</v>
      </c>
      <c r="I1218" s="90"/>
      <c r="J1218" s="90"/>
      <c r="K1218" s="91"/>
      <c r="L1218" s="91"/>
      <c r="M1218" s="91"/>
      <c r="N1218" s="92"/>
      <c r="O1218" s="89"/>
      <c r="R1218" t="b">
        <f t="shared" si="37"/>
        <v>0</v>
      </c>
    </row>
    <row r="1219" spans="1:18" ht="15" thickBot="1" x14ac:dyDescent="0.35">
      <c r="A1219" s="3" t="s">
        <v>2010</v>
      </c>
      <c r="B1219" s="3" t="s">
        <v>1137</v>
      </c>
      <c r="C1219" s="84">
        <f>IF(COUNTIF(Table1[Tag Number], A1219), 1, 0)</f>
        <v>0</v>
      </c>
      <c r="D1219" s="85">
        <f>IF(COUNTIF(Table2[Tag Number], A1219), 1, 0)</f>
        <v>0</v>
      </c>
      <c r="E1219" s="86">
        <f>IF(COUNTIF(Table3[Tag Number], A1219), 1, 0)</f>
        <v>0</v>
      </c>
      <c r="F1219" s="86">
        <f>IF(COUNTIF(Table4[Tag Number], A1219), 1, 0)</f>
        <v>0</v>
      </c>
      <c r="G1219" s="87">
        <f t="shared" si="38"/>
        <v>0</v>
      </c>
      <c r="H1219" s="88" t="str" cm="1">
        <f t="array" ref="H1219">_xlfn.IFS(OR(_xlfn.XLOOKUP(A1219,Table1[Tag Number],Table1[Status],"-",0)="Dead",
        _xlfn.XLOOKUP(A1219,Table2[Tag Number],Table2[Status],"-",0)="Dead",
        _xlfn.XLOOKUP(A1219,Table3[Tag Number],Table3[Status],"-",0)="Dead",
        _xlfn.XLOOKUP(A1219,Table4[Tag Number],Table4[Status],"-",0)="Dead"),"Dead",
     OR(_xlfn.XLOOKUP(A1219,Table1[Tag Number],Table1[Status],"-",0)="Alive",
        _xlfn.XLOOKUP(A1219,Table2[Tag Number],Table2[Status],"-",0)="Alive",
        _xlfn.XLOOKUP(A1219,Table3[Tag Number],Table3[Status],"-",0)="Alive",
        _xlfn.XLOOKUP(A1219,Table4[Tag Number],Table4[Status],"-",0)="Alive"),"Alive",
     OR(_xlfn.XLOOKUP(A1219,Table1[Tag Number],Table1[Status],"-",0)="-",
        _xlfn.XLOOKUP(A1219,Table2[Tag Number],Table2[Status],"-",0)="-",
        _xlfn.XLOOKUP(A1219,Table3[Tag Number],Table3[Status],"-",0)="-",
        _xlfn.XLOOKUP(A1219,Table4[Tag Number],Table4[Status],"-",0)="-"),
   "-")</f>
        <v>-</v>
      </c>
      <c r="I1219" s="90"/>
      <c r="J1219" s="90"/>
      <c r="K1219" s="91"/>
      <c r="L1219" s="91"/>
      <c r="M1219" s="91"/>
      <c r="N1219" s="92"/>
      <c r="O1219" s="89"/>
      <c r="R1219" t="b">
        <f t="shared" si="37"/>
        <v>0</v>
      </c>
    </row>
    <row r="1220" spans="1:18" ht="15" thickBot="1" x14ac:dyDescent="0.35">
      <c r="A1220" s="2" t="s">
        <v>2011</v>
      </c>
      <c r="B1220" s="2" t="s">
        <v>1145</v>
      </c>
      <c r="C1220" s="84">
        <f>IF(COUNTIF(Table1[Tag Number], A1220), 1, 0)</f>
        <v>0</v>
      </c>
      <c r="D1220" s="85">
        <f>IF(COUNTIF(Table2[Tag Number], A1220), 1, 0)</f>
        <v>0</v>
      </c>
      <c r="E1220" s="86">
        <f>IF(COUNTIF(Table3[Tag Number], A1220), 1, 0)</f>
        <v>0</v>
      </c>
      <c r="F1220" s="86">
        <f>IF(COUNTIF(Table4[Tag Number], A1220), 1, 0)</f>
        <v>0</v>
      </c>
      <c r="G1220" s="87">
        <f t="shared" si="38"/>
        <v>0</v>
      </c>
      <c r="H1220" s="88" t="str" cm="1">
        <f t="array" ref="H1220">_xlfn.IFS(OR(_xlfn.XLOOKUP(A1220,Table1[Tag Number],Table1[Status],"-",0)="Dead",
        _xlfn.XLOOKUP(A1220,Table2[Tag Number],Table2[Status],"-",0)="Dead",
        _xlfn.XLOOKUP(A1220,Table3[Tag Number],Table3[Status],"-",0)="Dead",
        _xlfn.XLOOKUP(A1220,Table4[Tag Number],Table4[Status],"-",0)="Dead"),"Dead",
     OR(_xlfn.XLOOKUP(A1220,Table1[Tag Number],Table1[Status],"-",0)="Alive",
        _xlfn.XLOOKUP(A1220,Table2[Tag Number],Table2[Status],"-",0)="Alive",
        _xlfn.XLOOKUP(A1220,Table3[Tag Number],Table3[Status],"-",0)="Alive",
        _xlfn.XLOOKUP(A1220,Table4[Tag Number],Table4[Status],"-",0)="Alive"),"Alive",
     OR(_xlfn.XLOOKUP(A1220,Table1[Tag Number],Table1[Status],"-",0)="-",
        _xlfn.XLOOKUP(A1220,Table2[Tag Number],Table2[Status],"-",0)="-",
        _xlfn.XLOOKUP(A1220,Table3[Tag Number],Table3[Status],"-",0)="-",
        _xlfn.XLOOKUP(A1220,Table4[Tag Number],Table4[Status],"-",0)="-"),
   "-")</f>
        <v>-</v>
      </c>
      <c r="I1220" s="90"/>
      <c r="J1220" s="90"/>
      <c r="K1220" s="91"/>
      <c r="L1220" s="91"/>
      <c r="M1220" s="91"/>
      <c r="N1220" s="92"/>
      <c r="O1220" s="89"/>
      <c r="R1220" t="b">
        <f t="shared" ref="R1220:R1283" si="39">IF(G1220&gt;1,A1220)</f>
        <v>0</v>
      </c>
    </row>
    <row r="1221" spans="1:18" ht="15" thickBot="1" x14ac:dyDescent="0.35">
      <c r="A1221" s="3" t="s">
        <v>892</v>
      </c>
      <c r="B1221" s="3" t="s">
        <v>1137</v>
      </c>
      <c r="C1221" s="84">
        <f>IF(COUNTIF(Table1[Tag Number], A1221), 1, 0)</f>
        <v>0</v>
      </c>
      <c r="D1221" s="85">
        <f>IF(COUNTIF(Table2[Tag Number], A1221), 1, 0)</f>
        <v>0</v>
      </c>
      <c r="E1221" s="86">
        <f>IF(COUNTIF(Table3[Tag Number], A1221), 1, 0)</f>
        <v>0</v>
      </c>
      <c r="F1221" s="86">
        <f>IF(COUNTIF(Table4[Tag Number], A1221), 1, 0)</f>
        <v>0</v>
      </c>
      <c r="G1221" s="87">
        <f t="shared" ref="G1221:G1284" si="40">SUM(C1221:F1221)</f>
        <v>0</v>
      </c>
      <c r="H1221" s="88" t="str" cm="1">
        <f t="array" ref="H1221">_xlfn.IFS(OR(_xlfn.XLOOKUP(A1221,Table1[Tag Number],Table1[Status],"-",0)="Dead",
        _xlfn.XLOOKUP(A1221,Table2[Tag Number],Table2[Status],"-",0)="Dead",
        _xlfn.XLOOKUP(A1221,Table3[Tag Number],Table3[Status],"-",0)="Dead",
        _xlfn.XLOOKUP(A1221,Table4[Tag Number],Table4[Status],"-",0)="Dead"),"Dead",
     OR(_xlfn.XLOOKUP(A1221,Table1[Tag Number],Table1[Status],"-",0)="Alive",
        _xlfn.XLOOKUP(A1221,Table2[Tag Number],Table2[Status],"-",0)="Alive",
        _xlfn.XLOOKUP(A1221,Table3[Tag Number],Table3[Status],"-",0)="Alive",
        _xlfn.XLOOKUP(A1221,Table4[Tag Number],Table4[Status],"-",0)="Alive"),"Alive",
     OR(_xlfn.XLOOKUP(A1221,Table1[Tag Number],Table1[Status],"-",0)="-",
        _xlfn.XLOOKUP(A1221,Table2[Tag Number],Table2[Status],"-",0)="-",
        _xlfn.XLOOKUP(A1221,Table3[Tag Number],Table3[Status],"-",0)="-",
        _xlfn.XLOOKUP(A1221,Table4[Tag Number],Table4[Status],"-",0)="-"),
   "-")</f>
        <v>-</v>
      </c>
      <c r="I1221" s="90"/>
      <c r="J1221" s="90"/>
      <c r="K1221" s="91"/>
      <c r="L1221" s="91"/>
      <c r="M1221" s="91"/>
      <c r="N1221" s="92"/>
      <c r="O1221" s="89"/>
      <c r="R1221" t="b">
        <f t="shared" si="39"/>
        <v>0</v>
      </c>
    </row>
    <row r="1222" spans="1:18" ht="15" thickBot="1" x14ac:dyDescent="0.35">
      <c r="A1222" s="2" t="s">
        <v>2012</v>
      </c>
      <c r="B1222" s="2" t="s">
        <v>1145</v>
      </c>
      <c r="C1222" s="84">
        <f>IF(COUNTIF(Table1[Tag Number], A1222), 1, 0)</f>
        <v>1</v>
      </c>
      <c r="D1222" s="85">
        <f>IF(COUNTIF(Table2[Tag Number], A1222), 1, 0)</f>
        <v>0</v>
      </c>
      <c r="E1222" s="86">
        <f>IF(COUNTIF(Table3[Tag Number], A1222), 1, 0)</f>
        <v>0</v>
      </c>
      <c r="F1222" s="86">
        <f>IF(COUNTIF(Table4[Tag Number], A1222), 1, 0)</f>
        <v>0</v>
      </c>
      <c r="G1222" s="87">
        <f t="shared" si="40"/>
        <v>1</v>
      </c>
      <c r="H1222" s="88" t="str" cm="1">
        <f t="array" ref="H1222">_xlfn.IFS(OR(_xlfn.XLOOKUP(A1222,Table1[Tag Number],Table1[Status],"-",0)="Dead",
        _xlfn.XLOOKUP(A1222,Table2[Tag Number],Table2[Status],"-",0)="Dead",
        _xlfn.XLOOKUP(A1222,Table3[Tag Number],Table3[Status],"-",0)="Dead",
        _xlfn.XLOOKUP(A1222,Table4[Tag Number],Table4[Status],"-",0)="Dead"),"Dead",
     OR(_xlfn.XLOOKUP(A1222,Table1[Tag Number],Table1[Status],"-",0)="Alive",
        _xlfn.XLOOKUP(A1222,Table2[Tag Number],Table2[Status],"-",0)="Alive",
        _xlfn.XLOOKUP(A1222,Table3[Tag Number],Table3[Status],"-",0)="Alive",
        _xlfn.XLOOKUP(A1222,Table4[Tag Number],Table4[Status],"-",0)="Alive"),"Alive",
     OR(_xlfn.XLOOKUP(A1222,Table1[Tag Number],Table1[Status],"-",0)="-",
        _xlfn.XLOOKUP(A1222,Table2[Tag Number],Table2[Status],"-",0)="-",
        _xlfn.XLOOKUP(A1222,Table3[Tag Number],Table3[Status],"-",0)="-",
        _xlfn.XLOOKUP(A1222,Table4[Tag Number],Table4[Status],"-",0)="-"),
   "-")</f>
        <v>Alive</v>
      </c>
      <c r="I1222" s="90"/>
      <c r="J1222" s="90"/>
      <c r="K1222" s="91"/>
      <c r="L1222" s="91"/>
      <c r="M1222" s="91"/>
      <c r="N1222" s="92"/>
      <c r="O1222" s="89"/>
      <c r="R1222" t="b">
        <f t="shared" si="39"/>
        <v>0</v>
      </c>
    </row>
    <row r="1223" spans="1:18" ht="15" thickBot="1" x14ac:dyDescent="0.35">
      <c r="A1223" s="3" t="s">
        <v>2013</v>
      </c>
      <c r="B1223" s="3" t="s">
        <v>1145</v>
      </c>
      <c r="C1223" s="84">
        <f>IF(COUNTIF(Table1[Tag Number], A1223), 1, 0)</f>
        <v>0</v>
      </c>
      <c r="D1223" s="85">
        <f>IF(COUNTIF(Table2[Tag Number], A1223), 1, 0)</f>
        <v>0</v>
      </c>
      <c r="E1223" s="86">
        <f>IF(COUNTIF(Table3[Tag Number], A1223), 1, 0)</f>
        <v>0</v>
      </c>
      <c r="F1223" s="86">
        <f>IF(COUNTIF(Table4[Tag Number], A1223), 1, 0)</f>
        <v>0</v>
      </c>
      <c r="G1223" s="87">
        <f t="shared" si="40"/>
        <v>0</v>
      </c>
      <c r="H1223" s="88" t="str" cm="1">
        <f t="array" ref="H1223">_xlfn.IFS(OR(_xlfn.XLOOKUP(A1223,Table1[Tag Number],Table1[Status],"-",0)="Dead",
        _xlfn.XLOOKUP(A1223,Table2[Tag Number],Table2[Status],"-",0)="Dead",
        _xlfn.XLOOKUP(A1223,Table3[Tag Number],Table3[Status],"-",0)="Dead",
        _xlfn.XLOOKUP(A1223,Table4[Tag Number],Table4[Status],"-",0)="Dead"),"Dead",
     OR(_xlfn.XLOOKUP(A1223,Table1[Tag Number],Table1[Status],"-",0)="Alive",
        _xlfn.XLOOKUP(A1223,Table2[Tag Number],Table2[Status],"-",0)="Alive",
        _xlfn.XLOOKUP(A1223,Table3[Tag Number],Table3[Status],"-",0)="Alive",
        _xlfn.XLOOKUP(A1223,Table4[Tag Number],Table4[Status],"-",0)="Alive"),"Alive",
     OR(_xlfn.XLOOKUP(A1223,Table1[Tag Number],Table1[Status],"-",0)="-",
        _xlfn.XLOOKUP(A1223,Table2[Tag Number],Table2[Status],"-",0)="-",
        _xlfn.XLOOKUP(A1223,Table3[Tag Number],Table3[Status],"-",0)="-",
        _xlfn.XLOOKUP(A1223,Table4[Tag Number],Table4[Status],"-",0)="-"),
   "-")</f>
        <v>-</v>
      </c>
      <c r="I1223" s="90"/>
      <c r="J1223" s="90"/>
      <c r="K1223" s="91"/>
      <c r="L1223" s="91"/>
      <c r="M1223" s="91"/>
      <c r="N1223" s="92"/>
      <c r="O1223" s="89"/>
      <c r="R1223" t="b">
        <f t="shared" si="39"/>
        <v>0</v>
      </c>
    </row>
    <row r="1224" spans="1:18" ht="15" thickBot="1" x14ac:dyDescent="0.35">
      <c r="A1224" s="2" t="s">
        <v>2014</v>
      </c>
      <c r="B1224" s="2" t="s">
        <v>1145</v>
      </c>
      <c r="C1224" s="84">
        <f>IF(COUNTIF(Table1[Tag Number], A1224), 1, 0)</f>
        <v>0</v>
      </c>
      <c r="D1224" s="85">
        <f>IF(COUNTIF(Table2[Tag Number], A1224), 1, 0)</f>
        <v>0</v>
      </c>
      <c r="E1224" s="86">
        <f>IF(COUNTIF(Table3[Tag Number], A1224), 1, 0)</f>
        <v>0</v>
      </c>
      <c r="F1224" s="86">
        <f>IF(COUNTIF(Table4[Tag Number], A1224), 1, 0)</f>
        <v>0</v>
      </c>
      <c r="G1224" s="87">
        <f t="shared" si="40"/>
        <v>0</v>
      </c>
      <c r="H1224" s="88" t="str" cm="1">
        <f t="array" ref="H1224">_xlfn.IFS(OR(_xlfn.XLOOKUP(A1224,Table1[Tag Number],Table1[Status],"-",0)="Dead",
        _xlfn.XLOOKUP(A1224,Table2[Tag Number],Table2[Status],"-",0)="Dead",
        _xlfn.XLOOKUP(A1224,Table3[Tag Number],Table3[Status],"-",0)="Dead",
        _xlfn.XLOOKUP(A1224,Table4[Tag Number],Table4[Status],"-",0)="Dead"),"Dead",
     OR(_xlfn.XLOOKUP(A1224,Table1[Tag Number],Table1[Status],"-",0)="Alive",
        _xlfn.XLOOKUP(A1224,Table2[Tag Number],Table2[Status],"-",0)="Alive",
        _xlfn.XLOOKUP(A1224,Table3[Tag Number],Table3[Status],"-",0)="Alive",
        _xlfn.XLOOKUP(A1224,Table4[Tag Number],Table4[Status],"-",0)="Alive"),"Alive",
     OR(_xlfn.XLOOKUP(A1224,Table1[Tag Number],Table1[Status],"-",0)="-",
        _xlfn.XLOOKUP(A1224,Table2[Tag Number],Table2[Status],"-",0)="-",
        _xlfn.XLOOKUP(A1224,Table3[Tag Number],Table3[Status],"-",0)="-",
        _xlfn.XLOOKUP(A1224,Table4[Tag Number],Table4[Status],"-",0)="-"),
   "-")</f>
        <v>-</v>
      </c>
      <c r="I1224" s="90"/>
      <c r="J1224" s="90"/>
      <c r="K1224" s="91"/>
      <c r="L1224" s="91"/>
      <c r="M1224" s="91"/>
      <c r="N1224" s="92"/>
      <c r="O1224" s="89"/>
      <c r="R1224" t="b">
        <f t="shared" si="39"/>
        <v>0</v>
      </c>
    </row>
    <row r="1225" spans="1:18" ht="15" thickBot="1" x14ac:dyDescent="0.35">
      <c r="A1225" s="3" t="s">
        <v>2015</v>
      </c>
      <c r="B1225" s="3" t="s">
        <v>1145</v>
      </c>
      <c r="C1225" s="84">
        <f>IF(COUNTIF(Table1[Tag Number], A1225), 1, 0)</f>
        <v>0</v>
      </c>
      <c r="D1225" s="85">
        <f>IF(COUNTIF(Table2[Tag Number], A1225), 1, 0)</f>
        <v>0</v>
      </c>
      <c r="E1225" s="86">
        <f>IF(COUNTIF(Table3[Tag Number], A1225), 1, 0)</f>
        <v>0</v>
      </c>
      <c r="F1225" s="86">
        <f>IF(COUNTIF(Table4[Tag Number], A1225), 1, 0)</f>
        <v>0</v>
      </c>
      <c r="G1225" s="87">
        <f t="shared" si="40"/>
        <v>0</v>
      </c>
      <c r="H1225" s="88" t="str" cm="1">
        <f t="array" ref="H1225">_xlfn.IFS(OR(_xlfn.XLOOKUP(A1225,Table1[Tag Number],Table1[Status],"-",0)="Dead",
        _xlfn.XLOOKUP(A1225,Table2[Tag Number],Table2[Status],"-",0)="Dead",
        _xlfn.XLOOKUP(A1225,Table3[Tag Number],Table3[Status],"-",0)="Dead",
        _xlfn.XLOOKUP(A1225,Table4[Tag Number],Table4[Status],"-",0)="Dead"),"Dead",
     OR(_xlfn.XLOOKUP(A1225,Table1[Tag Number],Table1[Status],"-",0)="Alive",
        _xlfn.XLOOKUP(A1225,Table2[Tag Number],Table2[Status],"-",0)="Alive",
        _xlfn.XLOOKUP(A1225,Table3[Tag Number],Table3[Status],"-",0)="Alive",
        _xlfn.XLOOKUP(A1225,Table4[Tag Number],Table4[Status],"-",0)="Alive"),"Alive",
     OR(_xlfn.XLOOKUP(A1225,Table1[Tag Number],Table1[Status],"-",0)="-",
        _xlfn.XLOOKUP(A1225,Table2[Tag Number],Table2[Status],"-",0)="-",
        _xlfn.XLOOKUP(A1225,Table3[Tag Number],Table3[Status],"-",0)="-",
        _xlfn.XLOOKUP(A1225,Table4[Tag Number],Table4[Status],"-",0)="-"),
   "-")</f>
        <v>-</v>
      </c>
      <c r="I1225" s="90"/>
      <c r="J1225" s="90"/>
      <c r="K1225" s="91"/>
      <c r="L1225" s="91"/>
      <c r="M1225" s="91"/>
      <c r="N1225" s="92"/>
      <c r="O1225" s="89"/>
      <c r="R1225" t="b">
        <f t="shared" si="39"/>
        <v>0</v>
      </c>
    </row>
    <row r="1226" spans="1:18" ht="15" thickBot="1" x14ac:dyDescent="0.35">
      <c r="A1226" s="2" t="s">
        <v>2016</v>
      </c>
      <c r="B1226" s="2" t="s">
        <v>1145</v>
      </c>
      <c r="C1226" s="84">
        <f>IF(COUNTIF(Table1[Tag Number], A1226), 1, 0)</f>
        <v>0</v>
      </c>
      <c r="D1226" s="85">
        <f>IF(COUNTIF(Table2[Tag Number], A1226), 1, 0)</f>
        <v>0</v>
      </c>
      <c r="E1226" s="86">
        <f>IF(COUNTIF(Table3[Tag Number], A1226), 1, 0)</f>
        <v>0</v>
      </c>
      <c r="F1226" s="86">
        <f>IF(COUNTIF(Table4[Tag Number], A1226), 1, 0)</f>
        <v>0</v>
      </c>
      <c r="G1226" s="87">
        <f t="shared" si="40"/>
        <v>0</v>
      </c>
      <c r="H1226" s="88" t="str" cm="1">
        <f t="array" ref="H1226">_xlfn.IFS(OR(_xlfn.XLOOKUP(A1226,Table1[Tag Number],Table1[Status],"-",0)="Dead",
        _xlfn.XLOOKUP(A1226,Table2[Tag Number],Table2[Status],"-",0)="Dead",
        _xlfn.XLOOKUP(A1226,Table3[Tag Number],Table3[Status],"-",0)="Dead",
        _xlfn.XLOOKUP(A1226,Table4[Tag Number],Table4[Status],"-",0)="Dead"),"Dead",
     OR(_xlfn.XLOOKUP(A1226,Table1[Tag Number],Table1[Status],"-",0)="Alive",
        _xlfn.XLOOKUP(A1226,Table2[Tag Number],Table2[Status],"-",0)="Alive",
        _xlfn.XLOOKUP(A1226,Table3[Tag Number],Table3[Status],"-",0)="Alive",
        _xlfn.XLOOKUP(A1226,Table4[Tag Number],Table4[Status],"-",0)="Alive"),"Alive",
     OR(_xlfn.XLOOKUP(A1226,Table1[Tag Number],Table1[Status],"-",0)="-",
        _xlfn.XLOOKUP(A1226,Table2[Tag Number],Table2[Status],"-",0)="-",
        _xlfn.XLOOKUP(A1226,Table3[Tag Number],Table3[Status],"-",0)="-",
        _xlfn.XLOOKUP(A1226,Table4[Tag Number],Table4[Status],"-",0)="-"),
   "-")</f>
        <v>-</v>
      </c>
      <c r="I1226" s="90"/>
      <c r="J1226" s="90"/>
      <c r="K1226" s="91"/>
      <c r="L1226" s="91"/>
      <c r="M1226" s="91"/>
      <c r="N1226" s="92"/>
      <c r="O1226" s="89"/>
      <c r="R1226" t="b">
        <f t="shared" si="39"/>
        <v>0</v>
      </c>
    </row>
    <row r="1227" spans="1:18" ht="15" thickBot="1" x14ac:dyDescent="0.35">
      <c r="A1227" s="3" t="s">
        <v>2017</v>
      </c>
      <c r="B1227" s="3" t="s">
        <v>1145</v>
      </c>
      <c r="C1227" s="84">
        <f>IF(COUNTIF(Table1[Tag Number], A1227), 1, 0)</f>
        <v>1</v>
      </c>
      <c r="D1227" s="85">
        <f>IF(COUNTIF(Table2[Tag Number], A1227), 1, 0)</f>
        <v>0</v>
      </c>
      <c r="E1227" s="86">
        <f>IF(COUNTIF(Table3[Tag Number], A1227), 1, 0)</f>
        <v>0</v>
      </c>
      <c r="F1227" s="86">
        <f>IF(COUNTIF(Table4[Tag Number], A1227), 1, 0)</f>
        <v>0</v>
      </c>
      <c r="G1227" s="87">
        <f t="shared" si="40"/>
        <v>1</v>
      </c>
      <c r="H1227" s="88" t="str" cm="1">
        <f t="array" ref="H1227">_xlfn.IFS(OR(_xlfn.XLOOKUP(A1227,Table1[Tag Number],Table1[Status],"-",0)="Dead",
        _xlfn.XLOOKUP(A1227,Table2[Tag Number],Table2[Status],"-",0)="Dead",
        _xlfn.XLOOKUP(A1227,Table3[Tag Number],Table3[Status],"-",0)="Dead",
        _xlfn.XLOOKUP(A1227,Table4[Tag Number],Table4[Status],"-",0)="Dead"),"Dead",
     OR(_xlfn.XLOOKUP(A1227,Table1[Tag Number],Table1[Status],"-",0)="Alive",
        _xlfn.XLOOKUP(A1227,Table2[Tag Number],Table2[Status],"-",0)="Alive",
        _xlfn.XLOOKUP(A1227,Table3[Tag Number],Table3[Status],"-",0)="Alive",
        _xlfn.XLOOKUP(A1227,Table4[Tag Number],Table4[Status],"-",0)="Alive"),"Alive",
     OR(_xlfn.XLOOKUP(A1227,Table1[Tag Number],Table1[Status],"-",0)="-",
        _xlfn.XLOOKUP(A1227,Table2[Tag Number],Table2[Status],"-",0)="-",
        _xlfn.XLOOKUP(A1227,Table3[Tag Number],Table3[Status],"-",0)="-",
        _xlfn.XLOOKUP(A1227,Table4[Tag Number],Table4[Status],"-",0)="-"),
   "-")</f>
        <v>Dead</v>
      </c>
      <c r="I1227" s="90"/>
      <c r="J1227" s="90"/>
      <c r="K1227" s="91"/>
      <c r="L1227" s="91"/>
      <c r="M1227" s="91"/>
      <c r="N1227" s="92"/>
      <c r="O1227" s="89"/>
      <c r="R1227" t="b">
        <f t="shared" si="39"/>
        <v>0</v>
      </c>
    </row>
    <row r="1228" spans="1:18" ht="15" thickBot="1" x14ac:dyDescent="0.35">
      <c r="A1228" s="2" t="s">
        <v>2018</v>
      </c>
      <c r="B1228" s="2" t="s">
        <v>1137</v>
      </c>
      <c r="C1228" s="84">
        <f>IF(COUNTIF(Table1[Tag Number], A1228), 1, 0)</f>
        <v>0</v>
      </c>
      <c r="D1228" s="85">
        <f>IF(COUNTIF(Table2[Tag Number], A1228), 1, 0)</f>
        <v>0</v>
      </c>
      <c r="E1228" s="86">
        <f>IF(COUNTIF(Table3[Tag Number], A1228), 1, 0)</f>
        <v>0</v>
      </c>
      <c r="F1228" s="86">
        <f>IF(COUNTIF(Table4[Tag Number], A1228), 1, 0)</f>
        <v>0</v>
      </c>
      <c r="G1228" s="87">
        <f t="shared" si="40"/>
        <v>0</v>
      </c>
      <c r="H1228" s="88" t="str" cm="1">
        <f t="array" ref="H1228">_xlfn.IFS(OR(_xlfn.XLOOKUP(A1228,Table1[Tag Number],Table1[Status],"-",0)="Dead",
        _xlfn.XLOOKUP(A1228,Table2[Tag Number],Table2[Status],"-",0)="Dead",
        _xlfn.XLOOKUP(A1228,Table3[Tag Number],Table3[Status],"-",0)="Dead",
        _xlfn.XLOOKUP(A1228,Table4[Tag Number],Table4[Status],"-",0)="Dead"),"Dead",
     OR(_xlfn.XLOOKUP(A1228,Table1[Tag Number],Table1[Status],"-",0)="Alive",
        _xlfn.XLOOKUP(A1228,Table2[Tag Number],Table2[Status],"-",0)="Alive",
        _xlfn.XLOOKUP(A1228,Table3[Tag Number],Table3[Status],"-",0)="Alive",
        _xlfn.XLOOKUP(A1228,Table4[Tag Number],Table4[Status],"-",0)="Alive"),"Alive",
     OR(_xlfn.XLOOKUP(A1228,Table1[Tag Number],Table1[Status],"-",0)="-",
        _xlfn.XLOOKUP(A1228,Table2[Tag Number],Table2[Status],"-",0)="-",
        _xlfn.XLOOKUP(A1228,Table3[Tag Number],Table3[Status],"-",0)="-",
        _xlfn.XLOOKUP(A1228,Table4[Tag Number],Table4[Status],"-",0)="-"),
   "-")</f>
        <v>-</v>
      </c>
      <c r="I1228" s="90"/>
      <c r="J1228" s="90"/>
      <c r="K1228" s="91"/>
      <c r="L1228" s="91"/>
      <c r="M1228" s="91"/>
      <c r="N1228" s="92"/>
      <c r="O1228" s="89"/>
      <c r="R1228" t="b">
        <f t="shared" si="39"/>
        <v>0</v>
      </c>
    </row>
    <row r="1229" spans="1:18" ht="15" thickBot="1" x14ac:dyDescent="0.35">
      <c r="A1229" s="3" t="s">
        <v>707</v>
      </c>
      <c r="B1229" s="3" t="s">
        <v>1137</v>
      </c>
      <c r="C1229" s="84">
        <f>IF(COUNTIF(Table1[Tag Number], A1229), 1, 0)</f>
        <v>0</v>
      </c>
      <c r="D1229" s="85">
        <f>IF(COUNTIF(Table2[Tag Number], A1229), 1, 0)</f>
        <v>0</v>
      </c>
      <c r="E1229" s="86">
        <f>IF(COUNTIF(Table3[Tag Number], A1229), 1, 0)</f>
        <v>0</v>
      </c>
      <c r="F1229" s="86">
        <f>IF(COUNTIF(Table4[Tag Number], A1229), 1, 0)</f>
        <v>0</v>
      </c>
      <c r="G1229" s="87">
        <f t="shared" si="40"/>
        <v>0</v>
      </c>
      <c r="H1229" s="88" t="str" cm="1">
        <f t="array" ref="H1229">_xlfn.IFS(OR(_xlfn.XLOOKUP(A1229,Table1[Tag Number],Table1[Status],"-",0)="Dead",
        _xlfn.XLOOKUP(A1229,Table2[Tag Number],Table2[Status],"-",0)="Dead",
        _xlfn.XLOOKUP(A1229,Table3[Tag Number],Table3[Status],"-",0)="Dead",
        _xlfn.XLOOKUP(A1229,Table4[Tag Number],Table4[Status],"-",0)="Dead"),"Dead",
     OR(_xlfn.XLOOKUP(A1229,Table1[Tag Number],Table1[Status],"-",0)="Alive",
        _xlfn.XLOOKUP(A1229,Table2[Tag Number],Table2[Status],"-",0)="Alive",
        _xlfn.XLOOKUP(A1229,Table3[Tag Number],Table3[Status],"-",0)="Alive",
        _xlfn.XLOOKUP(A1229,Table4[Tag Number],Table4[Status],"-",0)="Alive"),"Alive",
     OR(_xlfn.XLOOKUP(A1229,Table1[Tag Number],Table1[Status],"-",0)="-",
        _xlfn.XLOOKUP(A1229,Table2[Tag Number],Table2[Status],"-",0)="-",
        _xlfn.XLOOKUP(A1229,Table3[Tag Number],Table3[Status],"-",0)="-",
        _xlfn.XLOOKUP(A1229,Table4[Tag Number],Table4[Status],"-",0)="-"),
   "-")</f>
        <v>-</v>
      </c>
      <c r="I1229" s="90"/>
      <c r="J1229" s="90"/>
      <c r="K1229" s="91"/>
      <c r="L1229" s="91"/>
      <c r="M1229" s="91"/>
      <c r="N1229" s="92"/>
      <c r="O1229" s="89"/>
      <c r="R1229" t="b">
        <f t="shared" si="39"/>
        <v>0</v>
      </c>
    </row>
    <row r="1230" spans="1:18" ht="15" thickBot="1" x14ac:dyDescent="0.35">
      <c r="A1230" s="2" t="s">
        <v>220</v>
      </c>
      <c r="B1230" s="2" t="s">
        <v>1145</v>
      </c>
      <c r="C1230" s="84">
        <f>IF(COUNTIF(Table1[Tag Number], A1230), 1, 0)</f>
        <v>0</v>
      </c>
      <c r="D1230" s="85">
        <f>IF(COUNTIF(Table2[Tag Number], A1230), 1, 0)</f>
        <v>0</v>
      </c>
      <c r="E1230" s="86">
        <f>IF(COUNTIF(Table3[Tag Number], A1230), 1, 0)</f>
        <v>1</v>
      </c>
      <c r="F1230" s="86">
        <f>IF(COUNTIF(Table4[Tag Number], A1230), 1, 0)</f>
        <v>0</v>
      </c>
      <c r="G1230" s="87">
        <f t="shared" si="40"/>
        <v>1</v>
      </c>
      <c r="H1230" s="88" t="str" cm="1">
        <f t="array" ref="H1230">_xlfn.IFS(OR(_xlfn.XLOOKUP(A1230,Table1[Tag Number],Table1[Status],"-",0)="Dead",
        _xlfn.XLOOKUP(A1230,Table2[Tag Number],Table2[Status],"-",0)="Dead",
        _xlfn.XLOOKUP(A1230,Table3[Tag Number],Table3[Status],"-",0)="Dead",
        _xlfn.XLOOKUP(A1230,Table4[Tag Number],Table4[Status],"-",0)="Dead"),"Dead",
     OR(_xlfn.XLOOKUP(A1230,Table1[Tag Number],Table1[Status],"-",0)="Alive",
        _xlfn.XLOOKUP(A1230,Table2[Tag Number],Table2[Status],"-",0)="Alive",
        _xlfn.XLOOKUP(A1230,Table3[Tag Number],Table3[Status],"-",0)="Alive",
        _xlfn.XLOOKUP(A1230,Table4[Tag Number],Table4[Status],"-",0)="Alive"),"Alive",
     OR(_xlfn.XLOOKUP(A1230,Table1[Tag Number],Table1[Status],"-",0)="-",
        _xlfn.XLOOKUP(A1230,Table2[Tag Number],Table2[Status],"-",0)="-",
        _xlfn.XLOOKUP(A1230,Table3[Tag Number],Table3[Status],"-",0)="-",
        _xlfn.XLOOKUP(A1230,Table4[Tag Number],Table4[Status],"-",0)="-"),
   "-")</f>
        <v>Dead</v>
      </c>
      <c r="I1230" s="90"/>
      <c r="J1230" s="90"/>
      <c r="K1230" s="91"/>
      <c r="L1230" s="91"/>
      <c r="M1230" s="91"/>
      <c r="N1230" s="92"/>
      <c r="O1230" s="89"/>
      <c r="R1230" t="b">
        <f t="shared" si="39"/>
        <v>0</v>
      </c>
    </row>
    <row r="1231" spans="1:18" ht="15" thickBot="1" x14ac:dyDescent="0.35">
      <c r="A1231" s="3" t="s">
        <v>636</v>
      </c>
      <c r="B1231" s="3" t="s">
        <v>1137</v>
      </c>
      <c r="C1231" s="84">
        <f>IF(COUNTIF(Table1[Tag Number], A1231), 1, 0)</f>
        <v>0</v>
      </c>
      <c r="D1231" s="85">
        <f>IF(COUNTIF(Table2[Tag Number], A1231), 1, 0)</f>
        <v>0</v>
      </c>
      <c r="E1231" s="86">
        <f>IF(COUNTIF(Table3[Tag Number], A1231), 1, 0)</f>
        <v>0</v>
      </c>
      <c r="F1231" s="86">
        <f>IF(COUNTIF(Table4[Tag Number], A1231), 1, 0)</f>
        <v>0</v>
      </c>
      <c r="G1231" s="87">
        <f t="shared" si="40"/>
        <v>0</v>
      </c>
      <c r="H1231" s="88" t="str" cm="1">
        <f t="array" ref="H1231">_xlfn.IFS(OR(_xlfn.XLOOKUP(A1231,Table1[Tag Number],Table1[Status],"-",0)="Dead",
        _xlfn.XLOOKUP(A1231,Table2[Tag Number],Table2[Status],"-",0)="Dead",
        _xlfn.XLOOKUP(A1231,Table3[Tag Number],Table3[Status],"-",0)="Dead",
        _xlfn.XLOOKUP(A1231,Table4[Tag Number],Table4[Status],"-",0)="Dead"),"Dead",
     OR(_xlfn.XLOOKUP(A1231,Table1[Tag Number],Table1[Status],"-",0)="Alive",
        _xlfn.XLOOKUP(A1231,Table2[Tag Number],Table2[Status],"-",0)="Alive",
        _xlfn.XLOOKUP(A1231,Table3[Tag Number],Table3[Status],"-",0)="Alive",
        _xlfn.XLOOKUP(A1231,Table4[Tag Number],Table4[Status],"-",0)="Alive"),"Alive",
     OR(_xlfn.XLOOKUP(A1231,Table1[Tag Number],Table1[Status],"-",0)="-",
        _xlfn.XLOOKUP(A1231,Table2[Tag Number],Table2[Status],"-",0)="-",
        _xlfn.XLOOKUP(A1231,Table3[Tag Number],Table3[Status],"-",0)="-",
        _xlfn.XLOOKUP(A1231,Table4[Tag Number],Table4[Status],"-",0)="-"),
   "-")</f>
        <v>-</v>
      </c>
      <c r="I1231" s="90"/>
      <c r="J1231" s="90"/>
      <c r="K1231" s="91"/>
      <c r="L1231" s="91"/>
      <c r="M1231" s="91"/>
      <c r="N1231" s="92"/>
      <c r="O1231" s="89"/>
      <c r="R1231" t="b">
        <f t="shared" si="39"/>
        <v>0</v>
      </c>
    </row>
    <row r="1232" spans="1:18" ht="15" thickBot="1" x14ac:dyDescent="0.35">
      <c r="A1232" s="2" t="s">
        <v>2019</v>
      </c>
      <c r="B1232" s="2" t="s">
        <v>1137</v>
      </c>
      <c r="C1232" s="84">
        <f>IF(COUNTIF(Table1[Tag Number], A1232), 1, 0)</f>
        <v>0</v>
      </c>
      <c r="D1232" s="85">
        <f>IF(COUNTIF(Table2[Tag Number], A1232), 1, 0)</f>
        <v>0</v>
      </c>
      <c r="E1232" s="86">
        <f>IF(COUNTIF(Table3[Tag Number], A1232), 1, 0)</f>
        <v>0</v>
      </c>
      <c r="F1232" s="86">
        <f>IF(COUNTIF(Table4[Tag Number], A1232), 1, 0)</f>
        <v>0</v>
      </c>
      <c r="G1232" s="87">
        <f t="shared" si="40"/>
        <v>0</v>
      </c>
      <c r="H1232" s="88" t="str" cm="1">
        <f t="array" ref="H1232">_xlfn.IFS(OR(_xlfn.XLOOKUP(A1232,Table1[Tag Number],Table1[Status],"-",0)="Dead",
        _xlfn.XLOOKUP(A1232,Table2[Tag Number],Table2[Status],"-",0)="Dead",
        _xlfn.XLOOKUP(A1232,Table3[Tag Number],Table3[Status],"-",0)="Dead",
        _xlfn.XLOOKUP(A1232,Table4[Tag Number],Table4[Status],"-",0)="Dead"),"Dead",
     OR(_xlfn.XLOOKUP(A1232,Table1[Tag Number],Table1[Status],"-",0)="Alive",
        _xlfn.XLOOKUP(A1232,Table2[Tag Number],Table2[Status],"-",0)="Alive",
        _xlfn.XLOOKUP(A1232,Table3[Tag Number],Table3[Status],"-",0)="Alive",
        _xlfn.XLOOKUP(A1232,Table4[Tag Number],Table4[Status],"-",0)="Alive"),"Alive",
     OR(_xlfn.XLOOKUP(A1232,Table1[Tag Number],Table1[Status],"-",0)="-",
        _xlfn.XLOOKUP(A1232,Table2[Tag Number],Table2[Status],"-",0)="-",
        _xlfn.XLOOKUP(A1232,Table3[Tag Number],Table3[Status],"-",0)="-",
        _xlfn.XLOOKUP(A1232,Table4[Tag Number],Table4[Status],"-",0)="-"),
   "-")</f>
        <v>-</v>
      </c>
      <c r="I1232" s="90"/>
      <c r="J1232" s="90"/>
      <c r="K1232" s="91"/>
      <c r="L1232" s="91"/>
      <c r="M1232" s="91"/>
      <c r="N1232" s="92"/>
      <c r="O1232" s="89"/>
      <c r="R1232" t="b">
        <f t="shared" si="39"/>
        <v>0</v>
      </c>
    </row>
    <row r="1233" spans="1:18" ht="15" thickBot="1" x14ac:dyDescent="0.35">
      <c r="A1233" s="3" t="s">
        <v>2020</v>
      </c>
      <c r="B1233" s="3" t="s">
        <v>1137</v>
      </c>
      <c r="C1233" s="84">
        <f>IF(COUNTIF(Table1[Tag Number], A1233), 1, 0)</f>
        <v>0</v>
      </c>
      <c r="D1233" s="85">
        <f>IF(COUNTIF(Table2[Tag Number], A1233), 1, 0)</f>
        <v>0</v>
      </c>
      <c r="E1233" s="86">
        <f>IF(COUNTIF(Table3[Tag Number], A1233), 1, 0)</f>
        <v>0</v>
      </c>
      <c r="F1233" s="86">
        <f>IF(COUNTIF(Table4[Tag Number], A1233), 1, 0)</f>
        <v>0</v>
      </c>
      <c r="G1233" s="87">
        <f t="shared" si="40"/>
        <v>0</v>
      </c>
      <c r="H1233" s="88" t="str" cm="1">
        <f t="array" ref="H1233">_xlfn.IFS(OR(_xlfn.XLOOKUP(A1233,Table1[Tag Number],Table1[Status],"-",0)="Dead",
        _xlfn.XLOOKUP(A1233,Table2[Tag Number],Table2[Status],"-",0)="Dead",
        _xlfn.XLOOKUP(A1233,Table3[Tag Number],Table3[Status],"-",0)="Dead",
        _xlfn.XLOOKUP(A1233,Table4[Tag Number],Table4[Status],"-",0)="Dead"),"Dead",
     OR(_xlfn.XLOOKUP(A1233,Table1[Tag Number],Table1[Status],"-",0)="Alive",
        _xlfn.XLOOKUP(A1233,Table2[Tag Number],Table2[Status],"-",0)="Alive",
        _xlfn.XLOOKUP(A1233,Table3[Tag Number],Table3[Status],"-",0)="Alive",
        _xlfn.XLOOKUP(A1233,Table4[Tag Number],Table4[Status],"-",0)="Alive"),"Alive",
     OR(_xlfn.XLOOKUP(A1233,Table1[Tag Number],Table1[Status],"-",0)="-",
        _xlfn.XLOOKUP(A1233,Table2[Tag Number],Table2[Status],"-",0)="-",
        _xlfn.XLOOKUP(A1233,Table3[Tag Number],Table3[Status],"-",0)="-",
        _xlfn.XLOOKUP(A1233,Table4[Tag Number],Table4[Status],"-",0)="-"),
   "-")</f>
        <v>-</v>
      </c>
      <c r="I1233" s="90"/>
      <c r="J1233" s="90"/>
      <c r="K1233" s="91"/>
      <c r="L1233" s="91"/>
      <c r="M1233" s="91"/>
      <c r="N1233" s="92"/>
      <c r="O1233" s="89"/>
      <c r="R1233" t="b">
        <f t="shared" si="39"/>
        <v>0</v>
      </c>
    </row>
    <row r="1234" spans="1:18" ht="15" thickBot="1" x14ac:dyDescent="0.35">
      <c r="A1234" s="2" t="s">
        <v>2021</v>
      </c>
      <c r="B1234" s="2" t="s">
        <v>1145</v>
      </c>
      <c r="C1234" s="84">
        <f>IF(COUNTIF(Table1[Tag Number], A1234), 1, 0)</f>
        <v>0</v>
      </c>
      <c r="D1234" s="85">
        <f>IF(COUNTIF(Table2[Tag Number], A1234), 1, 0)</f>
        <v>0</v>
      </c>
      <c r="E1234" s="86">
        <f>IF(COUNTIF(Table3[Tag Number], A1234), 1, 0)</f>
        <v>0</v>
      </c>
      <c r="F1234" s="86">
        <f>IF(COUNTIF(Table4[Tag Number], A1234), 1, 0)</f>
        <v>0</v>
      </c>
      <c r="G1234" s="87">
        <f t="shared" si="40"/>
        <v>0</v>
      </c>
      <c r="H1234" s="88" t="str" cm="1">
        <f t="array" ref="H1234">_xlfn.IFS(OR(_xlfn.XLOOKUP(A1234,Table1[Tag Number],Table1[Status],"-",0)="Dead",
        _xlfn.XLOOKUP(A1234,Table2[Tag Number],Table2[Status],"-",0)="Dead",
        _xlfn.XLOOKUP(A1234,Table3[Tag Number],Table3[Status],"-",0)="Dead",
        _xlfn.XLOOKUP(A1234,Table4[Tag Number],Table4[Status],"-",0)="Dead"),"Dead",
     OR(_xlfn.XLOOKUP(A1234,Table1[Tag Number],Table1[Status],"-",0)="Alive",
        _xlfn.XLOOKUP(A1234,Table2[Tag Number],Table2[Status],"-",0)="Alive",
        _xlfn.XLOOKUP(A1234,Table3[Tag Number],Table3[Status],"-",0)="Alive",
        _xlfn.XLOOKUP(A1234,Table4[Tag Number],Table4[Status],"-",0)="Alive"),"Alive",
     OR(_xlfn.XLOOKUP(A1234,Table1[Tag Number],Table1[Status],"-",0)="-",
        _xlfn.XLOOKUP(A1234,Table2[Tag Number],Table2[Status],"-",0)="-",
        _xlfn.XLOOKUP(A1234,Table3[Tag Number],Table3[Status],"-",0)="-",
        _xlfn.XLOOKUP(A1234,Table4[Tag Number],Table4[Status],"-",0)="-"),
   "-")</f>
        <v>-</v>
      </c>
      <c r="I1234" s="90"/>
      <c r="J1234" s="90"/>
      <c r="K1234" s="91"/>
      <c r="L1234" s="91"/>
      <c r="M1234" s="91"/>
      <c r="N1234" s="92"/>
      <c r="O1234" s="89"/>
      <c r="R1234" t="b">
        <f t="shared" si="39"/>
        <v>0</v>
      </c>
    </row>
    <row r="1235" spans="1:18" ht="15" thickBot="1" x14ac:dyDescent="0.35">
      <c r="A1235" s="3" t="s">
        <v>2022</v>
      </c>
      <c r="B1235" s="3" t="s">
        <v>1145</v>
      </c>
      <c r="C1235" s="84">
        <f>IF(COUNTIF(Table1[Tag Number], A1235), 1, 0)</f>
        <v>0</v>
      </c>
      <c r="D1235" s="85">
        <f>IF(COUNTIF(Table2[Tag Number], A1235), 1, 0)</f>
        <v>0</v>
      </c>
      <c r="E1235" s="86">
        <f>IF(COUNTIF(Table3[Tag Number], A1235), 1, 0)</f>
        <v>0</v>
      </c>
      <c r="F1235" s="86">
        <f>IF(COUNTIF(Table4[Tag Number], A1235), 1, 0)</f>
        <v>0</v>
      </c>
      <c r="G1235" s="87">
        <f t="shared" si="40"/>
        <v>0</v>
      </c>
      <c r="H1235" s="88" t="str" cm="1">
        <f t="array" ref="H1235">_xlfn.IFS(OR(_xlfn.XLOOKUP(A1235,Table1[Tag Number],Table1[Status],"-",0)="Dead",
        _xlfn.XLOOKUP(A1235,Table2[Tag Number],Table2[Status],"-",0)="Dead",
        _xlfn.XLOOKUP(A1235,Table3[Tag Number],Table3[Status],"-",0)="Dead",
        _xlfn.XLOOKUP(A1235,Table4[Tag Number],Table4[Status],"-",0)="Dead"),"Dead",
     OR(_xlfn.XLOOKUP(A1235,Table1[Tag Number],Table1[Status],"-",0)="Alive",
        _xlfn.XLOOKUP(A1235,Table2[Tag Number],Table2[Status],"-",0)="Alive",
        _xlfn.XLOOKUP(A1235,Table3[Tag Number],Table3[Status],"-",0)="Alive",
        _xlfn.XLOOKUP(A1235,Table4[Tag Number],Table4[Status],"-",0)="Alive"),"Alive",
     OR(_xlfn.XLOOKUP(A1235,Table1[Tag Number],Table1[Status],"-",0)="-",
        _xlfn.XLOOKUP(A1235,Table2[Tag Number],Table2[Status],"-",0)="-",
        _xlfn.XLOOKUP(A1235,Table3[Tag Number],Table3[Status],"-",0)="-",
        _xlfn.XLOOKUP(A1235,Table4[Tag Number],Table4[Status],"-",0)="-"),
   "-")</f>
        <v>-</v>
      </c>
      <c r="I1235" s="90"/>
      <c r="J1235" s="90"/>
      <c r="K1235" s="91"/>
      <c r="L1235" s="91"/>
      <c r="M1235" s="91"/>
      <c r="N1235" s="92"/>
      <c r="O1235" s="89"/>
      <c r="R1235" t="b">
        <f t="shared" si="39"/>
        <v>0</v>
      </c>
    </row>
    <row r="1236" spans="1:18" ht="15" thickBot="1" x14ac:dyDescent="0.35">
      <c r="A1236" s="2" t="s">
        <v>887</v>
      </c>
      <c r="B1236" s="2" t="s">
        <v>1137</v>
      </c>
      <c r="C1236" s="84">
        <f>IF(COUNTIF(Table1[Tag Number], A1236), 1, 0)</f>
        <v>0</v>
      </c>
      <c r="D1236" s="85">
        <f>IF(COUNTIF(Table2[Tag Number], A1236), 1, 0)</f>
        <v>0</v>
      </c>
      <c r="E1236" s="86">
        <f>IF(COUNTIF(Table3[Tag Number], A1236), 1, 0)</f>
        <v>0</v>
      </c>
      <c r="F1236" s="86">
        <f>IF(COUNTIF(Table4[Tag Number], A1236), 1, 0)</f>
        <v>0</v>
      </c>
      <c r="G1236" s="87">
        <f t="shared" si="40"/>
        <v>0</v>
      </c>
      <c r="H1236" s="88" t="str" cm="1">
        <f t="array" ref="H1236">_xlfn.IFS(OR(_xlfn.XLOOKUP(A1236,Table1[Tag Number],Table1[Status],"-",0)="Dead",
        _xlfn.XLOOKUP(A1236,Table2[Tag Number],Table2[Status],"-",0)="Dead",
        _xlfn.XLOOKUP(A1236,Table3[Tag Number],Table3[Status],"-",0)="Dead",
        _xlfn.XLOOKUP(A1236,Table4[Tag Number],Table4[Status],"-",0)="Dead"),"Dead",
     OR(_xlfn.XLOOKUP(A1236,Table1[Tag Number],Table1[Status],"-",0)="Alive",
        _xlfn.XLOOKUP(A1236,Table2[Tag Number],Table2[Status],"-",0)="Alive",
        _xlfn.XLOOKUP(A1236,Table3[Tag Number],Table3[Status],"-",0)="Alive",
        _xlfn.XLOOKUP(A1236,Table4[Tag Number],Table4[Status],"-",0)="Alive"),"Alive",
     OR(_xlfn.XLOOKUP(A1236,Table1[Tag Number],Table1[Status],"-",0)="-",
        _xlfn.XLOOKUP(A1236,Table2[Tag Number],Table2[Status],"-",0)="-",
        _xlfn.XLOOKUP(A1236,Table3[Tag Number],Table3[Status],"-",0)="-",
        _xlfn.XLOOKUP(A1236,Table4[Tag Number],Table4[Status],"-",0)="-"),
   "-")</f>
        <v>-</v>
      </c>
      <c r="I1236" s="90"/>
      <c r="J1236" s="90"/>
      <c r="K1236" s="91"/>
      <c r="L1236" s="91"/>
      <c r="M1236" s="91"/>
      <c r="N1236" s="92"/>
      <c r="O1236" s="89"/>
      <c r="R1236" t="b">
        <f t="shared" si="39"/>
        <v>0</v>
      </c>
    </row>
    <row r="1237" spans="1:18" ht="15" thickBot="1" x14ac:dyDescent="0.35">
      <c r="A1237" s="3" t="s">
        <v>2023</v>
      </c>
      <c r="B1237" s="3" t="s">
        <v>1137</v>
      </c>
      <c r="C1237" s="84">
        <f>IF(COUNTIF(Table1[Tag Number], A1237), 1, 0)</f>
        <v>0</v>
      </c>
      <c r="D1237" s="85">
        <f>IF(COUNTIF(Table2[Tag Number], A1237), 1, 0)</f>
        <v>0</v>
      </c>
      <c r="E1237" s="86">
        <f>IF(COUNTIF(Table3[Tag Number], A1237), 1, 0)</f>
        <v>0</v>
      </c>
      <c r="F1237" s="86">
        <f>IF(COUNTIF(Table4[Tag Number], A1237), 1, 0)</f>
        <v>0</v>
      </c>
      <c r="G1237" s="87">
        <f t="shared" si="40"/>
        <v>0</v>
      </c>
      <c r="H1237" s="88" t="str" cm="1">
        <f t="array" ref="H1237">_xlfn.IFS(OR(_xlfn.XLOOKUP(A1237,Table1[Tag Number],Table1[Status],"-",0)="Dead",
        _xlfn.XLOOKUP(A1237,Table2[Tag Number],Table2[Status],"-",0)="Dead",
        _xlfn.XLOOKUP(A1237,Table3[Tag Number],Table3[Status],"-",0)="Dead",
        _xlfn.XLOOKUP(A1237,Table4[Tag Number],Table4[Status],"-",0)="Dead"),"Dead",
     OR(_xlfn.XLOOKUP(A1237,Table1[Tag Number],Table1[Status],"-",0)="Alive",
        _xlfn.XLOOKUP(A1237,Table2[Tag Number],Table2[Status],"-",0)="Alive",
        _xlfn.XLOOKUP(A1237,Table3[Tag Number],Table3[Status],"-",0)="Alive",
        _xlfn.XLOOKUP(A1237,Table4[Tag Number],Table4[Status],"-",0)="Alive"),"Alive",
     OR(_xlfn.XLOOKUP(A1237,Table1[Tag Number],Table1[Status],"-",0)="-",
        _xlfn.XLOOKUP(A1237,Table2[Tag Number],Table2[Status],"-",0)="-",
        _xlfn.XLOOKUP(A1237,Table3[Tag Number],Table3[Status],"-",0)="-",
        _xlfn.XLOOKUP(A1237,Table4[Tag Number],Table4[Status],"-",0)="-"),
   "-")</f>
        <v>-</v>
      </c>
      <c r="I1237" s="90"/>
      <c r="J1237" s="90"/>
      <c r="K1237" s="91"/>
      <c r="L1237" s="91"/>
      <c r="M1237" s="91"/>
      <c r="N1237" s="92"/>
      <c r="O1237" s="89"/>
      <c r="R1237" t="b">
        <f t="shared" si="39"/>
        <v>0</v>
      </c>
    </row>
    <row r="1238" spans="1:18" ht="15" thickBot="1" x14ac:dyDescent="0.35">
      <c r="A1238" s="2" t="s">
        <v>566</v>
      </c>
      <c r="B1238" s="2" t="s">
        <v>1137</v>
      </c>
      <c r="C1238" s="84">
        <f>IF(COUNTIF(Table1[Tag Number], A1238), 1, 0)</f>
        <v>0</v>
      </c>
      <c r="D1238" s="85">
        <f>IF(COUNTIF(Table2[Tag Number], A1238), 1, 0)</f>
        <v>0</v>
      </c>
      <c r="E1238" s="86">
        <f>IF(COUNTIF(Table3[Tag Number], A1238), 1, 0)</f>
        <v>0</v>
      </c>
      <c r="F1238" s="86">
        <f>IF(COUNTIF(Table4[Tag Number], A1238), 1, 0)</f>
        <v>0</v>
      </c>
      <c r="G1238" s="87">
        <f t="shared" si="40"/>
        <v>0</v>
      </c>
      <c r="H1238" s="88" t="str" cm="1">
        <f t="array" ref="H1238">_xlfn.IFS(OR(_xlfn.XLOOKUP(A1238,Table1[Tag Number],Table1[Status],"-",0)="Dead",
        _xlfn.XLOOKUP(A1238,Table2[Tag Number],Table2[Status],"-",0)="Dead",
        _xlfn.XLOOKUP(A1238,Table3[Tag Number],Table3[Status],"-",0)="Dead",
        _xlfn.XLOOKUP(A1238,Table4[Tag Number],Table4[Status],"-",0)="Dead"),"Dead",
     OR(_xlfn.XLOOKUP(A1238,Table1[Tag Number],Table1[Status],"-",0)="Alive",
        _xlfn.XLOOKUP(A1238,Table2[Tag Number],Table2[Status],"-",0)="Alive",
        _xlfn.XLOOKUP(A1238,Table3[Tag Number],Table3[Status],"-",0)="Alive",
        _xlfn.XLOOKUP(A1238,Table4[Tag Number],Table4[Status],"-",0)="Alive"),"Alive",
     OR(_xlfn.XLOOKUP(A1238,Table1[Tag Number],Table1[Status],"-",0)="-",
        _xlfn.XLOOKUP(A1238,Table2[Tag Number],Table2[Status],"-",0)="-",
        _xlfn.XLOOKUP(A1238,Table3[Tag Number],Table3[Status],"-",0)="-",
        _xlfn.XLOOKUP(A1238,Table4[Tag Number],Table4[Status],"-",0)="-"),
   "-")</f>
        <v>-</v>
      </c>
      <c r="I1238" s="90"/>
      <c r="J1238" s="90"/>
      <c r="K1238" s="91"/>
      <c r="L1238" s="91"/>
      <c r="M1238" s="91"/>
      <c r="N1238" s="92"/>
      <c r="O1238" s="89"/>
      <c r="R1238" t="b">
        <f t="shared" si="39"/>
        <v>0</v>
      </c>
    </row>
    <row r="1239" spans="1:18" ht="15" thickBot="1" x14ac:dyDescent="0.35">
      <c r="A1239" s="3" t="s">
        <v>144</v>
      </c>
      <c r="B1239" s="3" t="s">
        <v>1145</v>
      </c>
      <c r="C1239" s="84">
        <f>IF(COUNTIF(Table1[Tag Number], A1239), 1, 0)</f>
        <v>0</v>
      </c>
      <c r="D1239" s="85">
        <f>IF(COUNTIF(Table2[Tag Number], A1239), 1, 0)</f>
        <v>0</v>
      </c>
      <c r="E1239" s="86">
        <f>IF(COUNTIF(Table3[Tag Number], A1239), 1, 0)</f>
        <v>1</v>
      </c>
      <c r="F1239" s="86">
        <f>IF(COUNTIF(Table4[Tag Number], A1239), 1, 0)</f>
        <v>0</v>
      </c>
      <c r="G1239" s="87">
        <f t="shared" si="40"/>
        <v>1</v>
      </c>
      <c r="H1239" s="88" t="str" cm="1">
        <f t="array" ref="H1239">_xlfn.IFS(OR(_xlfn.XLOOKUP(A1239,Table1[Tag Number],Table1[Status],"-",0)="Dead",
        _xlfn.XLOOKUP(A1239,Table2[Tag Number],Table2[Status],"-",0)="Dead",
        _xlfn.XLOOKUP(A1239,Table3[Tag Number],Table3[Status],"-",0)="Dead",
        _xlfn.XLOOKUP(A1239,Table4[Tag Number],Table4[Status],"-",0)="Dead"),"Dead",
     OR(_xlfn.XLOOKUP(A1239,Table1[Tag Number],Table1[Status],"-",0)="Alive",
        _xlfn.XLOOKUP(A1239,Table2[Tag Number],Table2[Status],"-",0)="Alive",
        _xlfn.XLOOKUP(A1239,Table3[Tag Number],Table3[Status],"-",0)="Alive",
        _xlfn.XLOOKUP(A1239,Table4[Tag Number],Table4[Status],"-",0)="Alive"),"Alive",
     OR(_xlfn.XLOOKUP(A1239,Table1[Tag Number],Table1[Status],"-",0)="-",
        _xlfn.XLOOKUP(A1239,Table2[Tag Number],Table2[Status],"-",0)="-",
        _xlfn.XLOOKUP(A1239,Table3[Tag Number],Table3[Status],"-",0)="-",
        _xlfn.XLOOKUP(A1239,Table4[Tag Number],Table4[Status],"-",0)="-"),
   "-")</f>
        <v>Alive</v>
      </c>
      <c r="I1239" s="90"/>
      <c r="J1239" s="90"/>
      <c r="K1239" s="91"/>
      <c r="L1239" s="91"/>
      <c r="M1239" s="91"/>
      <c r="N1239" s="92"/>
      <c r="O1239" s="89"/>
      <c r="R1239" t="b">
        <f t="shared" si="39"/>
        <v>0</v>
      </c>
    </row>
    <row r="1240" spans="1:18" ht="15" thickBot="1" x14ac:dyDescent="0.35">
      <c r="A1240" s="2" t="s">
        <v>2024</v>
      </c>
      <c r="B1240" s="2" t="s">
        <v>1137</v>
      </c>
      <c r="C1240" s="84">
        <f>IF(COUNTIF(Table1[Tag Number], A1240), 1, 0)</f>
        <v>0</v>
      </c>
      <c r="D1240" s="85">
        <f>IF(COUNTIF(Table2[Tag Number], A1240), 1, 0)</f>
        <v>0</v>
      </c>
      <c r="E1240" s="86">
        <f>IF(COUNTIF(Table3[Tag Number], A1240), 1, 0)</f>
        <v>0</v>
      </c>
      <c r="F1240" s="86">
        <f>IF(COUNTIF(Table4[Tag Number], A1240), 1, 0)</f>
        <v>0</v>
      </c>
      <c r="G1240" s="87">
        <f t="shared" si="40"/>
        <v>0</v>
      </c>
      <c r="H1240" s="88" t="str" cm="1">
        <f t="array" ref="H1240">_xlfn.IFS(OR(_xlfn.XLOOKUP(A1240,Table1[Tag Number],Table1[Status],"-",0)="Dead",
        _xlfn.XLOOKUP(A1240,Table2[Tag Number],Table2[Status],"-",0)="Dead",
        _xlfn.XLOOKUP(A1240,Table3[Tag Number],Table3[Status],"-",0)="Dead",
        _xlfn.XLOOKUP(A1240,Table4[Tag Number],Table4[Status],"-",0)="Dead"),"Dead",
     OR(_xlfn.XLOOKUP(A1240,Table1[Tag Number],Table1[Status],"-",0)="Alive",
        _xlfn.XLOOKUP(A1240,Table2[Tag Number],Table2[Status],"-",0)="Alive",
        _xlfn.XLOOKUP(A1240,Table3[Tag Number],Table3[Status],"-",0)="Alive",
        _xlfn.XLOOKUP(A1240,Table4[Tag Number],Table4[Status],"-",0)="Alive"),"Alive",
     OR(_xlfn.XLOOKUP(A1240,Table1[Tag Number],Table1[Status],"-",0)="-",
        _xlfn.XLOOKUP(A1240,Table2[Tag Number],Table2[Status],"-",0)="-",
        _xlfn.XLOOKUP(A1240,Table3[Tag Number],Table3[Status],"-",0)="-",
        _xlfn.XLOOKUP(A1240,Table4[Tag Number],Table4[Status],"-",0)="-"),
   "-")</f>
        <v>-</v>
      </c>
      <c r="I1240" s="90"/>
      <c r="J1240" s="90"/>
      <c r="K1240" s="91"/>
      <c r="L1240" s="91"/>
      <c r="M1240" s="91"/>
      <c r="N1240" s="92"/>
      <c r="O1240" s="89"/>
      <c r="R1240" t="b">
        <f t="shared" si="39"/>
        <v>0</v>
      </c>
    </row>
    <row r="1241" spans="1:18" ht="15" thickBot="1" x14ac:dyDescent="0.35">
      <c r="A1241" s="3" t="s">
        <v>352</v>
      </c>
      <c r="B1241" s="3" t="s">
        <v>1137</v>
      </c>
      <c r="C1241" s="84">
        <f>IF(COUNTIF(Table1[Tag Number], A1241), 1, 0)</f>
        <v>0</v>
      </c>
      <c r="D1241" s="85">
        <f>IF(COUNTIF(Table2[Tag Number], A1241), 1, 0)</f>
        <v>0</v>
      </c>
      <c r="E1241" s="86">
        <f>IF(COUNTIF(Table3[Tag Number], A1241), 1, 0)</f>
        <v>0</v>
      </c>
      <c r="F1241" s="86">
        <f>IF(COUNTIF(Table4[Tag Number], A1241), 1, 0)</f>
        <v>0</v>
      </c>
      <c r="G1241" s="87">
        <f t="shared" si="40"/>
        <v>0</v>
      </c>
      <c r="H1241" s="88" t="str" cm="1">
        <f t="array" ref="H1241">_xlfn.IFS(OR(_xlfn.XLOOKUP(A1241,Table1[Tag Number],Table1[Status],"-",0)="Dead",
        _xlfn.XLOOKUP(A1241,Table2[Tag Number],Table2[Status],"-",0)="Dead",
        _xlfn.XLOOKUP(A1241,Table3[Tag Number],Table3[Status],"-",0)="Dead",
        _xlfn.XLOOKUP(A1241,Table4[Tag Number],Table4[Status],"-",0)="Dead"),"Dead",
     OR(_xlfn.XLOOKUP(A1241,Table1[Tag Number],Table1[Status],"-",0)="Alive",
        _xlfn.XLOOKUP(A1241,Table2[Tag Number],Table2[Status],"-",0)="Alive",
        _xlfn.XLOOKUP(A1241,Table3[Tag Number],Table3[Status],"-",0)="Alive",
        _xlfn.XLOOKUP(A1241,Table4[Tag Number],Table4[Status],"-",0)="Alive"),"Alive",
     OR(_xlfn.XLOOKUP(A1241,Table1[Tag Number],Table1[Status],"-",0)="-",
        _xlfn.XLOOKUP(A1241,Table2[Tag Number],Table2[Status],"-",0)="-",
        _xlfn.XLOOKUP(A1241,Table3[Tag Number],Table3[Status],"-",0)="-",
        _xlfn.XLOOKUP(A1241,Table4[Tag Number],Table4[Status],"-",0)="-"),
   "-")</f>
        <v>-</v>
      </c>
      <c r="I1241" s="90"/>
      <c r="J1241" s="90"/>
      <c r="K1241" s="91"/>
      <c r="L1241" s="91"/>
      <c r="M1241" s="91"/>
      <c r="N1241" s="92"/>
      <c r="O1241" s="89"/>
      <c r="R1241" t="b">
        <f t="shared" si="39"/>
        <v>0</v>
      </c>
    </row>
    <row r="1242" spans="1:18" ht="15" thickBot="1" x14ac:dyDescent="0.35">
      <c r="A1242" s="2" t="s">
        <v>478</v>
      </c>
      <c r="B1242" s="2" t="s">
        <v>1137</v>
      </c>
      <c r="C1242" s="84">
        <f>IF(COUNTIF(Table1[Tag Number], A1242), 1, 0)</f>
        <v>0</v>
      </c>
      <c r="D1242" s="85">
        <f>IF(COUNTIF(Table2[Tag Number], A1242), 1, 0)</f>
        <v>0</v>
      </c>
      <c r="E1242" s="86">
        <f>IF(COUNTIF(Table3[Tag Number], A1242), 1, 0)</f>
        <v>0</v>
      </c>
      <c r="F1242" s="86">
        <f>IF(COUNTIF(Table4[Tag Number], A1242), 1, 0)</f>
        <v>0</v>
      </c>
      <c r="G1242" s="87">
        <f t="shared" si="40"/>
        <v>0</v>
      </c>
      <c r="H1242" s="88" t="str" cm="1">
        <f t="array" ref="H1242">_xlfn.IFS(OR(_xlfn.XLOOKUP(A1242,Table1[Tag Number],Table1[Status],"-",0)="Dead",
        _xlfn.XLOOKUP(A1242,Table2[Tag Number],Table2[Status],"-",0)="Dead",
        _xlfn.XLOOKUP(A1242,Table3[Tag Number],Table3[Status],"-",0)="Dead",
        _xlfn.XLOOKUP(A1242,Table4[Tag Number],Table4[Status],"-",0)="Dead"),"Dead",
     OR(_xlfn.XLOOKUP(A1242,Table1[Tag Number],Table1[Status],"-",0)="Alive",
        _xlfn.XLOOKUP(A1242,Table2[Tag Number],Table2[Status],"-",0)="Alive",
        _xlfn.XLOOKUP(A1242,Table3[Tag Number],Table3[Status],"-",0)="Alive",
        _xlfn.XLOOKUP(A1242,Table4[Tag Number],Table4[Status],"-",0)="Alive"),"Alive",
     OR(_xlfn.XLOOKUP(A1242,Table1[Tag Number],Table1[Status],"-",0)="-",
        _xlfn.XLOOKUP(A1242,Table2[Tag Number],Table2[Status],"-",0)="-",
        _xlfn.XLOOKUP(A1242,Table3[Tag Number],Table3[Status],"-",0)="-",
        _xlfn.XLOOKUP(A1242,Table4[Tag Number],Table4[Status],"-",0)="-"),
   "-")</f>
        <v>-</v>
      </c>
      <c r="I1242" s="90"/>
      <c r="J1242" s="90"/>
      <c r="K1242" s="91"/>
      <c r="L1242" s="91"/>
      <c r="M1242" s="91"/>
      <c r="N1242" s="92"/>
      <c r="O1242" s="89"/>
      <c r="R1242" t="b">
        <f t="shared" si="39"/>
        <v>0</v>
      </c>
    </row>
    <row r="1243" spans="1:18" ht="15" thickBot="1" x14ac:dyDescent="0.35">
      <c r="A1243" s="3" t="s">
        <v>2025</v>
      </c>
      <c r="B1243" s="3" t="s">
        <v>1145</v>
      </c>
      <c r="C1243" s="84">
        <f>IF(COUNTIF(Table1[Tag Number], A1243), 1, 0)</f>
        <v>0</v>
      </c>
      <c r="D1243" s="85">
        <f>IF(COUNTIF(Table2[Tag Number], A1243), 1, 0)</f>
        <v>0</v>
      </c>
      <c r="E1243" s="86">
        <f>IF(COUNTIF(Table3[Tag Number], A1243), 1, 0)</f>
        <v>0</v>
      </c>
      <c r="F1243" s="86">
        <f>IF(COUNTIF(Table4[Tag Number], A1243), 1, 0)</f>
        <v>0</v>
      </c>
      <c r="G1243" s="87">
        <f t="shared" si="40"/>
        <v>0</v>
      </c>
      <c r="H1243" s="88" t="str" cm="1">
        <f t="array" ref="H1243">_xlfn.IFS(OR(_xlfn.XLOOKUP(A1243,Table1[Tag Number],Table1[Status],"-",0)="Dead",
        _xlfn.XLOOKUP(A1243,Table2[Tag Number],Table2[Status],"-",0)="Dead",
        _xlfn.XLOOKUP(A1243,Table3[Tag Number],Table3[Status],"-",0)="Dead",
        _xlfn.XLOOKUP(A1243,Table4[Tag Number],Table4[Status],"-",0)="Dead"),"Dead",
     OR(_xlfn.XLOOKUP(A1243,Table1[Tag Number],Table1[Status],"-",0)="Alive",
        _xlfn.XLOOKUP(A1243,Table2[Tag Number],Table2[Status],"-",0)="Alive",
        _xlfn.XLOOKUP(A1243,Table3[Tag Number],Table3[Status],"-",0)="Alive",
        _xlfn.XLOOKUP(A1243,Table4[Tag Number],Table4[Status],"-",0)="Alive"),"Alive",
     OR(_xlfn.XLOOKUP(A1243,Table1[Tag Number],Table1[Status],"-",0)="-",
        _xlfn.XLOOKUP(A1243,Table2[Tag Number],Table2[Status],"-",0)="-",
        _xlfn.XLOOKUP(A1243,Table3[Tag Number],Table3[Status],"-",0)="-",
        _xlfn.XLOOKUP(A1243,Table4[Tag Number],Table4[Status],"-",0)="-"),
   "-")</f>
        <v>-</v>
      </c>
      <c r="I1243" s="90"/>
      <c r="J1243" s="90"/>
      <c r="K1243" s="91"/>
      <c r="L1243" s="91"/>
      <c r="M1243" s="91"/>
      <c r="N1243" s="92"/>
      <c r="O1243" s="89"/>
      <c r="R1243" t="b">
        <f t="shared" si="39"/>
        <v>0</v>
      </c>
    </row>
    <row r="1244" spans="1:18" ht="15" thickBot="1" x14ac:dyDescent="0.35">
      <c r="A1244" s="2" t="s">
        <v>1000</v>
      </c>
      <c r="B1244" s="2" t="s">
        <v>1137</v>
      </c>
      <c r="C1244" s="84">
        <f>IF(COUNTIF(Table1[Tag Number], A1244), 1, 0)</f>
        <v>0</v>
      </c>
      <c r="D1244" s="85">
        <f>IF(COUNTIF(Table2[Tag Number], A1244), 1, 0)</f>
        <v>0</v>
      </c>
      <c r="E1244" s="86">
        <f>IF(COUNTIF(Table3[Tag Number], A1244), 1, 0)</f>
        <v>0</v>
      </c>
      <c r="F1244" s="86">
        <f>IF(COUNTIF(Table4[Tag Number], A1244), 1, 0)</f>
        <v>0</v>
      </c>
      <c r="G1244" s="87">
        <f t="shared" si="40"/>
        <v>0</v>
      </c>
      <c r="H1244" s="88" t="str" cm="1">
        <f t="array" ref="H1244">_xlfn.IFS(OR(_xlfn.XLOOKUP(A1244,Table1[Tag Number],Table1[Status],"-",0)="Dead",
        _xlfn.XLOOKUP(A1244,Table2[Tag Number],Table2[Status],"-",0)="Dead",
        _xlfn.XLOOKUP(A1244,Table3[Tag Number],Table3[Status],"-",0)="Dead",
        _xlfn.XLOOKUP(A1244,Table4[Tag Number],Table4[Status],"-",0)="Dead"),"Dead",
     OR(_xlfn.XLOOKUP(A1244,Table1[Tag Number],Table1[Status],"-",0)="Alive",
        _xlfn.XLOOKUP(A1244,Table2[Tag Number],Table2[Status],"-",0)="Alive",
        _xlfn.XLOOKUP(A1244,Table3[Tag Number],Table3[Status],"-",0)="Alive",
        _xlfn.XLOOKUP(A1244,Table4[Tag Number],Table4[Status],"-",0)="Alive"),"Alive",
     OR(_xlfn.XLOOKUP(A1244,Table1[Tag Number],Table1[Status],"-",0)="-",
        _xlfn.XLOOKUP(A1244,Table2[Tag Number],Table2[Status],"-",0)="-",
        _xlfn.XLOOKUP(A1244,Table3[Tag Number],Table3[Status],"-",0)="-",
        _xlfn.XLOOKUP(A1244,Table4[Tag Number],Table4[Status],"-",0)="-"),
   "-")</f>
        <v>-</v>
      </c>
      <c r="I1244" s="90"/>
      <c r="J1244" s="90"/>
      <c r="K1244" s="91"/>
      <c r="L1244" s="91"/>
      <c r="M1244" s="91"/>
      <c r="N1244" s="92"/>
      <c r="O1244" s="89"/>
      <c r="R1244" t="b">
        <f t="shared" si="39"/>
        <v>0</v>
      </c>
    </row>
    <row r="1245" spans="1:18" ht="15" thickBot="1" x14ac:dyDescent="0.35">
      <c r="A1245" s="3" t="s">
        <v>458</v>
      </c>
      <c r="B1245" s="3" t="s">
        <v>1137</v>
      </c>
      <c r="C1245" s="84">
        <f>IF(COUNTIF(Table1[Tag Number], A1245), 1, 0)</f>
        <v>0</v>
      </c>
      <c r="D1245" s="85">
        <f>IF(COUNTIF(Table2[Tag Number], A1245), 1, 0)</f>
        <v>0</v>
      </c>
      <c r="E1245" s="86">
        <f>IF(COUNTIF(Table3[Tag Number], A1245), 1, 0)</f>
        <v>0</v>
      </c>
      <c r="F1245" s="86">
        <f>IF(COUNTIF(Table4[Tag Number], A1245), 1, 0)</f>
        <v>0</v>
      </c>
      <c r="G1245" s="87">
        <f t="shared" si="40"/>
        <v>0</v>
      </c>
      <c r="H1245" s="88" t="str" cm="1">
        <f t="array" ref="H1245">_xlfn.IFS(OR(_xlfn.XLOOKUP(A1245,Table1[Tag Number],Table1[Status],"-",0)="Dead",
        _xlfn.XLOOKUP(A1245,Table2[Tag Number],Table2[Status],"-",0)="Dead",
        _xlfn.XLOOKUP(A1245,Table3[Tag Number],Table3[Status],"-",0)="Dead",
        _xlfn.XLOOKUP(A1245,Table4[Tag Number],Table4[Status],"-",0)="Dead"),"Dead",
     OR(_xlfn.XLOOKUP(A1245,Table1[Tag Number],Table1[Status],"-",0)="Alive",
        _xlfn.XLOOKUP(A1245,Table2[Tag Number],Table2[Status],"-",0)="Alive",
        _xlfn.XLOOKUP(A1245,Table3[Tag Number],Table3[Status],"-",0)="Alive",
        _xlfn.XLOOKUP(A1245,Table4[Tag Number],Table4[Status],"-",0)="Alive"),"Alive",
     OR(_xlfn.XLOOKUP(A1245,Table1[Tag Number],Table1[Status],"-",0)="-",
        _xlfn.XLOOKUP(A1245,Table2[Tag Number],Table2[Status],"-",0)="-",
        _xlfn.XLOOKUP(A1245,Table3[Tag Number],Table3[Status],"-",0)="-",
        _xlfn.XLOOKUP(A1245,Table4[Tag Number],Table4[Status],"-",0)="-"),
   "-")</f>
        <v>-</v>
      </c>
      <c r="I1245" s="90"/>
      <c r="J1245" s="90"/>
      <c r="K1245" s="91"/>
      <c r="L1245" s="91"/>
      <c r="M1245" s="91"/>
      <c r="N1245" s="92"/>
      <c r="O1245" s="89"/>
      <c r="R1245" t="b">
        <f t="shared" si="39"/>
        <v>0</v>
      </c>
    </row>
    <row r="1246" spans="1:18" ht="15" thickBot="1" x14ac:dyDescent="0.35">
      <c r="A1246" s="2" t="s">
        <v>2026</v>
      </c>
      <c r="B1246" s="2" t="s">
        <v>1145</v>
      </c>
      <c r="C1246" s="84">
        <f>IF(COUNTIF(Table1[Tag Number], A1246), 1, 0)</f>
        <v>0</v>
      </c>
      <c r="D1246" s="85">
        <f>IF(COUNTIF(Table2[Tag Number], A1246), 1, 0)</f>
        <v>0</v>
      </c>
      <c r="E1246" s="86">
        <f>IF(COUNTIF(Table3[Tag Number], A1246), 1, 0)</f>
        <v>0</v>
      </c>
      <c r="F1246" s="86">
        <f>IF(COUNTIF(Table4[Tag Number], A1246), 1, 0)</f>
        <v>0</v>
      </c>
      <c r="G1246" s="87">
        <f t="shared" si="40"/>
        <v>0</v>
      </c>
      <c r="H1246" s="88" t="str" cm="1">
        <f t="array" ref="H1246">_xlfn.IFS(OR(_xlfn.XLOOKUP(A1246,Table1[Tag Number],Table1[Status],"-",0)="Dead",
        _xlfn.XLOOKUP(A1246,Table2[Tag Number],Table2[Status],"-",0)="Dead",
        _xlfn.XLOOKUP(A1246,Table3[Tag Number],Table3[Status],"-",0)="Dead",
        _xlfn.XLOOKUP(A1246,Table4[Tag Number],Table4[Status],"-",0)="Dead"),"Dead",
     OR(_xlfn.XLOOKUP(A1246,Table1[Tag Number],Table1[Status],"-",0)="Alive",
        _xlfn.XLOOKUP(A1246,Table2[Tag Number],Table2[Status],"-",0)="Alive",
        _xlfn.XLOOKUP(A1246,Table3[Tag Number],Table3[Status],"-",0)="Alive",
        _xlfn.XLOOKUP(A1246,Table4[Tag Number],Table4[Status],"-",0)="Alive"),"Alive",
     OR(_xlfn.XLOOKUP(A1246,Table1[Tag Number],Table1[Status],"-",0)="-",
        _xlfn.XLOOKUP(A1246,Table2[Tag Number],Table2[Status],"-",0)="-",
        _xlfn.XLOOKUP(A1246,Table3[Tag Number],Table3[Status],"-",0)="-",
        _xlfn.XLOOKUP(A1246,Table4[Tag Number],Table4[Status],"-",0)="-"),
   "-")</f>
        <v>-</v>
      </c>
      <c r="I1246" s="90"/>
      <c r="J1246" s="90"/>
      <c r="K1246" s="91"/>
      <c r="L1246" s="91"/>
      <c r="M1246" s="91"/>
      <c r="N1246" s="92"/>
      <c r="O1246" s="89"/>
      <c r="R1246" t="b">
        <f t="shared" si="39"/>
        <v>0</v>
      </c>
    </row>
    <row r="1247" spans="1:18" ht="15" thickBot="1" x14ac:dyDescent="0.35">
      <c r="A1247" s="3" t="s">
        <v>515</v>
      </c>
      <c r="B1247" s="3" t="s">
        <v>1137</v>
      </c>
      <c r="C1247" s="84">
        <f>IF(COUNTIF(Table1[Tag Number], A1247), 1, 0)</f>
        <v>0</v>
      </c>
      <c r="D1247" s="85">
        <f>IF(COUNTIF(Table2[Tag Number], A1247), 1, 0)</f>
        <v>0</v>
      </c>
      <c r="E1247" s="86">
        <f>IF(COUNTIF(Table3[Tag Number], A1247), 1, 0)</f>
        <v>0</v>
      </c>
      <c r="F1247" s="86">
        <f>IF(COUNTIF(Table4[Tag Number], A1247), 1, 0)</f>
        <v>0</v>
      </c>
      <c r="G1247" s="87">
        <f t="shared" si="40"/>
        <v>0</v>
      </c>
      <c r="H1247" s="88" t="str" cm="1">
        <f t="array" ref="H1247">_xlfn.IFS(OR(_xlfn.XLOOKUP(A1247,Table1[Tag Number],Table1[Status],"-",0)="Dead",
        _xlfn.XLOOKUP(A1247,Table2[Tag Number],Table2[Status],"-",0)="Dead",
        _xlfn.XLOOKUP(A1247,Table3[Tag Number],Table3[Status],"-",0)="Dead",
        _xlfn.XLOOKUP(A1247,Table4[Tag Number],Table4[Status],"-",0)="Dead"),"Dead",
     OR(_xlfn.XLOOKUP(A1247,Table1[Tag Number],Table1[Status],"-",0)="Alive",
        _xlfn.XLOOKUP(A1247,Table2[Tag Number],Table2[Status],"-",0)="Alive",
        _xlfn.XLOOKUP(A1247,Table3[Tag Number],Table3[Status],"-",0)="Alive",
        _xlfn.XLOOKUP(A1247,Table4[Tag Number],Table4[Status],"-",0)="Alive"),"Alive",
     OR(_xlfn.XLOOKUP(A1247,Table1[Tag Number],Table1[Status],"-",0)="-",
        _xlfn.XLOOKUP(A1247,Table2[Tag Number],Table2[Status],"-",0)="-",
        _xlfn.XLOOKUP(A1247,Table3[Tag Number],Table3[Status],"-",0)="-",
        _xlfn.XLOOKUP(A1247,Table4[Tag Number],Table4[Status],"-",0)="-"),
   "-")</f>
        <v>-</v>
      </c>
      <c r="I1247" s="90"/>
      <c r="J1247" s="90"/>
      <c r="K1247" s="91"/>
      <c r="L1247" s="91"/>
      <c r="M1247" s="91"/>
      <c r="N1247" s="92"/>
      <c r="O1247" s="89"/>
      <c r="R1247" t="b">
        <f t="shared" si="39"/>
        <v>0</v>
      </c>
    </row>
    <row r="1248" spans="1:18" ht="15" thickBot="1" x14ac:dyDescent="0.35">
      <c r="A1248" s="2" t="s">
        <v>2027</v>
      </c>
      <c r="B1248" s="2" t="s">
        <v>1145</v>
      </c>
      <c r="C1248" s="84">
        <f>IF(COUNTIF(Table1[Tag Number], A1248), 1, 0)</f>
        <v>0</v>
      </c>
      <c r="D1248" s="85">
        <f>IF(COUNTIF(Table2[Tag Number], A1248), 1, 0)</f>
        <v>0</v>
      </c>
      <c r="E1248" s="86">
        <f>IF(COUNTIF(Table3[Tag Number], A1248), 1, 0)</f>
        <v>0</v>
      </c>
      <c r="F1248" s="86">
        <f>IF(COUNTIF(Table4[Tag Number], A1248), 1, 0)</f>
        <v>0</v>
      </c>
      <c r="G1248" s="87">
        <f t="shared" si="40"/>
        <v>0</v>
      </c>
      <c r="H1248" s="88" t="str" cm="1">
        <f t="array" ref="H1248">_xlfn.IFS(OR(_xlfn.XLOOKUP(A1248,Table1[Tag Number],Table1[Status],"-",0)="Dead",
        _xlfn.XLOOKUP(A1248,Table2[Tag Number],Table2[Status],"-",0)="Dead",
        _xlfn.XLOOKUP(A1248,Table3[Tag Number],Table3[Status],"-",0)="Dead",
        _xlfn.XLOOKUP(A1248,Table4[Tag Number],Table4[Status],"-",0)="Dead"),"Dead",
     OR(_xlfn.XLOOKUP(A1248,Table1[Tag Number],Table1[Status],"-",0)="Alive",
        _xlfn.XLOOKUP(A1248,Table2[Tag Number],Table2[Status],"-",0)="Alive",
        _xlfn.XLOOKUP(A1248,Table3[Tag Number],Table3[Status],"-",0)="Alive",
        _xlfn.XLOOKUP(A1248,Table4[Tag Number],Table4[Status],"-",0)="Alive"),"Alive",
     OR(_xlfn.XLOOKUP(A1248,Table1[Tag Number],Table1[Status],"-",0)="-",
        _xlfn.XLOOKUP(A1248,Table2[Tag Number],Table2[Status],"-",0)="-",
        _xlfn.XLOOKUP(A1248,Table3[Tag Number],Table3[Status],"-",0)="-",
        _xlfn.XLOOKUP(A1248,Table4[Tag Number],Table4[Status],"-",0)="-"),
   "-")</f>
        <v>-</v>
      </c>
      <c r="I1248" s="90"/>
      <c r="J1248" s="90"/>
      <c r="K1248" s="91"/>
      <c r="L1248" s="91"/>
      <c r="M1248" s="91"/>
      <c r="N1248" s="92"/>
      <c r="O1248" s="89"/>
      <c r="R1248" t="b">
        <f t="shared" si="39"/>
        <v>0</v>
      </c>
    </row>
    <row r="1249" spans="1:18" ht="15" thickBot="1" x14ac:dyDescent="0.35">
      <c r="A1249" s="3" t="s">
        <v>2028</v>
      </c>
      <c r="B1249" s="3" t="s">
        <v>1145</v>
      </c>
      <c r="C1249" s="84">
        <f>IF(COUNTIF(Table1[Tag Number], A1249), 1, 0)</f>
        <v>0</v>
      </c>
      <c r="D1249" s="85">
        <f>IF(COUNTIF(Table2[Tag Number], A1249), 1, 0)</f>
        <v>0</v>
      </c>
      <c r="E1249" s="86">
        <f>IF(COUNTIF(Table3[Tag Number], A1249), 1, 0)</f>
        <v>0</v>
      </c>
      <c r="F1249" s="86">
        <f>IF(COUNTIF(Table4[Tag Number], A1249), 1, 0)</f>
        <v>0</v>
      </c>
      <c r="G1249" s="87">
        <f t="shared" si="40"/>
        <v>0</v>
      </c>
      <c r="H1249" s="88" t="str" cm="1">
        <f t="array" ref="H1249">_xlfn.IFS(OR(_xlfn.XLOOKUP(A1249,Table1[Tag Number],Table1[Status],"-",0)="Dead",
        _xlfn.XLOOKUP(A1249,Table2[Tag Number],Table2[Status],"-",0)="Dead",
        _xlfn.XLOOKUP(A1249,Table3[Tag Number],Table3[Status],"-",0)="Dead",
        _xlfn.XLOOKUP(A1249,Table4[Tag Number],Table4[Status],"-",0)="Dead"),"Dead",
     OR(_xlfn.XLOOKUP(A1249,Table1[Tag Number],Table1[Status],"-",0)="Alive",
        _xlfn.XLOOKUP(A1249,Table2[Tag Number],Table2[Status],"-",0)="Alive",
        _xlfn.XLOOKUP(A1249,Table3[Tag Number],Table3[Status],"-",0)="Alive",
        _xlfn.XLOOKUP(A1249,Table4[Tag Number],Table4[Status],"-",0)="Alive"),"Alive",
     OR(_xlfn.XLOOKUP(A1249,Table1[Tag Number],Table1[Status],"-",0)="-",
        _xlfn.XLOOKUP(A1249,Table2[Tag Number],Table2[Status],"-",0)="-",
        _xlfn.XLOOKUP(A1249,Table3[Tag Number],Table3[Status],"-",0)="-",
        _xlfn.XLOOKUP(A1249,Table4[Tag Number],Table4[Status],"-",0)="-"),
   "-")</f>
        <v>-</v>
      </c>
      <c r="I1249" s="90"/>
      <c r="J1249" s="90"/>
      <c r="K1249" s="91"/>
      <c r="L1249" s="91"/>
      <c r="M1249" s="91"/>
      <c r="N1249" s="92"/>
      <c r="O1249" s="89"/>
      <c r="R1249" t="b">
        <f t="shared" si="39"/>
        <v>0</v>
      </c>
    </row>
    <row r="1250" spans="1:18" ht="15" thickBot="1" x14ac:dyDescent="0.35">
      <c r="A1250" s="2" t="s">
        <v>2029</v>
      </c>
      <c r="B1250" s="2" t="s">
        <v>1137</v>
      </c>
      <c r="C1250" s="84">
        <f>IF(COUNTIF(Table1[Tag Number], A1250), 1, 0)</f>
        <v>0</v>
      </c>
      <c r="D1250" s="85">
        <f>IF(COUNTIF(Table2[Tag Number], A1250), 1, 0)</f>
        <v>0</v>
      </c>
      <c r="E1250" s="86">
        <f>IF(COUNTIF(Table3[Tag Number], A1250), 1, 0)</f>
        <v>0</v>
      </c>
      <c r="F1250" s="86">
        <f>IF(COUNTIF(Table4[Tag Number], A1250), 1, 0)</f>
        <v>0</v>
      </c>
      <c r="G1250" s="87">
        <f t="shared" si="40"/>
        <v>0</v>
      </c>
      <c r="H1250" s="88" t="str" cm="1">
        <f t="array" ref="H1250">_xlfn.IFS(OR(_xlfn.XLOOKUP(A1250,Table1[Tag Number],Table1[Status],"-",0)="Dead",
        _xlfn.XLOOKUP(A1250,Table2[Tag Number],Table2[Status],"-",0)="Dead",
        _xlfn.XLOOKUP(A1250,Table3[Tag Number],Table3[Status],"-",0)="Dead",
        _xlfn.XLOOKUP(A1250,Table4[Tag Number],Table4[Status],"-",0)="Dead"),"Dead",
     OR(_xlfn.XLOOKUP(A1250,Table1[Tag Number],Table1[Status],"-",0)="Alive",
        _xlfn.XLOOKUP(A1250,Table2[Tag Number],Table2[Status],"-",0)="Alive",
        _xlfn.XLOOKUP(A1250,Table3[Tag Number],Table3[Status],"-",0)="Alive",
        _xlfn.XLOOKUP(A1250,Table4[Tag Number],Table4[Status],"-",0)="Alive"),"Alive",
     OR(_xlfn.XLOOKUP(A1250,Table1[Tag Number],Table1[Status],"-",0)="-",
        _xlfn.XLOOKUP(A1250,Table2[Tag Number],Table2[Status],"-",0)="-",
        _xlfn.XLOOKUP(A1250,Table3[Tag Number],Table3[Status],"-",0)="-",
        _xlfn.XLOOKUP(A1250,Table4[Tag Number],Table4[Status],"-",0)="-"),
   "-")</f>
        <v>-</v>
      </c>
      <c r="I1250" s="90"/>
      <c r="J1250" s="90"/>
      <c r="K1250" s="91"/>
      <c r="L1250" s="91"/>
      <c r="M1250" s="91"/>
      <c r="N1250" s="92"/>
      <c r="O1250" s="89"/>
      <c r="R1250" t="b">
        <f t="shared" si="39"/>
        <v>0</v>
      </c>
    </row>
    <row r="1251" spans="1:18" ht="15" thickBot="1" x14ac:dyDescent="0.35">
      <c r="A1251" s="3" t="s">
        <v>473</v>
      </c>
      <c r="B1251" s="3" t="s">
        <v>1137</v>
      </c>
      <c r="C1251" s="84">
        <f>IF(COUNTIF(Table1[Tag Number], A1251), 1, 0)</f>
        <v>0</v>
      </c>
      <c r="D1251" s="85">
        <f>IF(COUNTIF(Table2[Tag Number], A1251), 1, 0)</f>
        <v>0</v>
      </c>
      <c r="E1251" s="86">
        <f>IF(COUNTIF(Table3[Tag Number], A1251), 1, 0)</f>
        <v>0</v>
      </c>
      <c r="F1251" s="86">
        <f>IF(COUNTIF(Table4[Tag Number], A1251), 1, 0)</f>
        <v>0</v>
      </c>
      <c r="G1251" s="87">
        <f t="shared" si="40"/>
        <v>0</v>
      </c>
      <c r="H1251" s="88" t="str" cm="1">
        <f t="array" ref="H1251">_xlfn.IFS(OR(_xlfn.XLOOKUP(A1251,Table1[Tag Number],Table1[Status],"-",0)="Dead",
        _xlfn.XLOOKUP(A1251,Table2[Tag Number],Table2[Status],"-",0)="Dead",
        _xlfn.XLOOKUP(A1251,Table3[Tag Number],Table3[Status],"-",0)="Dead",
        _xlfn.XLOOKUP(A1251,Table4[Tag Number],Table4[Status],"-",0)="Dead"),"Dead",
     OR(_xlfn.XLOOKUP(A1251,Table1[Tag Number],Table1[Status],"-",0)="Alive",
        _xlfn.XLOOKUP(A1251,Table2[Tag Number],Table2[Status],"-",0)="Alive",
        _xlfn.XLOOKUP(A1251,Table3[Tag Number],Table3[Status],"-",0)="Alive",
        _xlfn.XLOOKUP(A1251,Table4[Tag Number],Table4[Status],"-",0)="Alive"),"Alive",
     OR(_xlfn.XLOOKUP(A1251,Table1[Tag Number],Table1[Status],"-",0)="-",
        _xlfn.XLOOKUP(A1251,Table2[Tag Number],Table2[Status],"-",0)="-",
        _xlfn.XLOOKUP(A1251,Table3[Tag Number],Table3[Status],"-",0)="-",
        _xlfn.XLOOKUP(A1251,Table4[Tag Number],Table4[Status],"-",0)="-"),
   "-")</f>
        <v>-</v>
      </c>
      <c r="I1251" s="90"/>
      <c r="J1251" s="90"/>
      <c r="K1251" s="91"/>
      <c r="L1251" s="91"/>
      <c r="M1251" s="91"/>
      <c r="N1251" s="92"/>
      <c r="O1251" s="89"/>
      <c r="R1251" t="b">
        <f t="shared" si="39"/>
        <v>0</v>
      </c>
    </row>
    <row r="1252" spans="1:18" ht="15" thickBot="1" x14ac:dyDescent="0.35">
      <c r="A1252" s="2" t="s">
        <v>881</v>
      </c>
      <c r="B1252" s="2" t="s">
        <v>1137</v>
      </c>
      <c r="C1252" s="84">
        <f>IF(COUNTIF(Table1[Tag Number], A1252), 1, 0)</f>
        <v>0</v>
      </c>
      <c r="D1252" s="85">
        <f>IF(COUNTIF(Table2[Tag Number], A1252), 1, 0)</f>
        <v>0</v>
      </c>
      <c r="E1252" s="86">
        <f>IF(COUNTIF(Table3[Tag Number], A1252), 1, 0)</f>
        <v>0</v>
      </c>
      <c r="F1252" s="86">
        <f>IF(COUNTIF(Table4[Tag Number], A1252), 1, 0)</f>
        <v>0</v>
      </c>
      <c r="G1252" s="87">
        <f t="shared" si="40"/>
        <v>0</v>
      </c>
      <c r="H1252" s="88" t="str" cm="1">
        <f t="array" ref="H1252">_xlfn.IFS(OR(_xlfn.XLOOKUP(A1252,Table1[Tag Number],Table1[Status],"-",0)="Dead",
        _xlfn.XLOOKUP(A1252,Table2[Tag Number],Table2[Status],"-",0)="Dead",
        _xlfn.XLOOKUP(A1252,Table3[Tag Number],Table3[Status],"-",0)="Dead",
        _xlfn.XLOOKUP(A1252,Table4[Tag Number],Table4[Status],"-",0)="Dead"),"Dead",
     OR(_xlfn.XLOOKUP(A1252,Table1[Tag Number],Table1[Status],"-",0)="Alive",
        _xlfn.XLOOKUP(A1252,Table2[Tag Number],Table2[Status],"-",0)="Alive",
        _xlfn.XLOOKUP(A1252,Table3[Tag Number],Table3[Status],"-",0)="Alive",
        _xlfn.XLOOKUP(A1252,Table4[Tag Number],Table4[Status],"-",0)="Alive"),"Alive",
     OR(_xlfn.XLOOKUP(A1252,Table1[Tag Number],Table1[Status],"-",0)="-",
        _xlfn.XLOOKUP(A1252,Table2[Tag Number],Table2[Status],"-",0)="-",
        _xlfn.XLOOKUP(A1252,Table3[Tag Number],Table3[Status],"-",0)="-",
        _xlfn.XLOOKUP(A1252,Table4[Tag Number],Table4[Status],"-",0)="-"),
   "-")</f>
        <v>-</v>
      </c>
      <c r="I1252" s="90"/>
      <c r="J1252" s="90"/>
      <c r="K1252" s="91"/>
      <c r="L1252" s="91"/>
      <c r="M1252" s="91"/>
      <c r="N1252" s="92"/>
      <c r="O1252" s="89"/>
      <c r="R1252" t="b">
        <f t="shared" si="39"/>
        <v>0</v>
      </c>
    </row>
    <row r="1253" spans="1:18" ht="15" thickBot="1" x14ac:dyDescent="0.35">
      <c r="A1253" s="3" t="s">
        <v>2030</v>
      </c>
      <c r="B1253" s="3" t="s">
        <v>1145</v>
      </c>
      <c r="C1253" s="84">
        <f>IF(COUNTIF(Table1[Tag Number], A1253), 1, 0)</f>
        <v>0</v>
      </c>
      <c r="D1253" s="85">
        <f>IF(COUNTIF(Table2[Tag Number], A1253), 1, 0)</f>
        <v>0</v>
      </c>
      <c r="E1253" s="86">
        <f>IF(COUNTIF(Table3[Tag Number], A1253), 1, 0)</f>
        <v>0</v>
      </c>
      <c r="F1253" s="86">
        <f>IF(COUNTIF(Table4[Tag Number], A1253), 1, 0)</f>
        <v>0</v>
      </c>
      <c r="G1253" s="87">
        <f t="shared" si="40"/>
        <v>0</v>
      </c>
      <c r="H1253" s="88" t="str" cm="1">
        <f t="array" ref="H1253">_xlfn.IFS(OR(_xlfn.XLOOKUP(A1253,Table1[Tag Number],Table1[Status],"-",0)="Dead",
        _xlfn.XLOOKUP(A1253,Table2[Tag Number],Table2[Status],"-",0)="Dead",
        _xlfn.XLOOKUP(A1253,Table3[Tag Number],Table3[Status],"-",0)="Dead",
        _xlfn.XLOOKUP(A1253,Table4[Tag Number],Table4[Status],"-",0)="Dead"),"Dead",
     OR(_xlfn.XLOOKUP(A1253,Table1[Tag Number],Table1[Status],"-",0)="Alive",
        _xlfn.XLOOKUP(A1253,Table2[Tag Number],Table2[Status],"-",0)="Alive",
        _xlfn.XLOOKUP(A1253,Table3[Tag Number],Table3[Status],"-",0)="Alive",
        _xlfn.XLOOKUP(A1253,Table4[Tag Number],Table4[Status],"-",0)="Alive"),"Alive",
     OR(_xlfn.XLOOKUP(A1253,Table1[Tag Number],Table1[Status],"-",0)="-",
        _xlfn.XLOOKUP(A1253,Table2[Tag Number],Table2[Status],"-",0)="-",
        _xlfn.XLOOKUP(A1253,Table3[Tag Number],Table3[Status],"-",0)="-",
        _xlfn.XLOOKUP(A1253,Table4[Tag Number],Table4[Status],"-",0)="-"),
   "-")</f>
        <v>-</v>
      </c>
      <c r="I1253" s="90"/>
      <c r="J1253" s="90"/>
      <c r="K1253" s="91"/>
      <c r="L1253" s="91"/>
      <c r="M1253" s="91"/>
      <c r="N1253" s="92"/>
      <c r="O1253" s="89"/>
      <c r="R1253" t="b">
        <f t="shared" si="39"/>
        <v>0</v>
      </c>
    </row>
    <row r="1254" spans="1:18" ht="15" thickBot="1" x14ac:dyDescent="0.35">
      <c r="A1254" s="2" t="s">
        <v>2031</v>
      </c>
      <c r="B1254" s="2" t="s">
        <v>1145</v>
      </c>
      <c r="C1254" s="84">
        <f>IF(COUNTIF(Table1[Tag Number], A1254), 1, 0)</f>
        <v>0</v>
      </c>
      <c r="D1254" s="85">
        <f>IF(COUNTIF(Table2[Tag Number], A1254), 1, 0)</f>
        <v>0</v>
      </c>
      <c r="E1254" s="86">
        <f>IF(COUNTIF(Table3[Tag Number], A1254), 1, 0)</f>
        <v>0</v>
      </c>
      <c r="F1254" s="86">
        <f>IF(COUNTIF(Table4[Tag Number], A1254), 1, 0)</f>
        <v>0</v>
      </c>
      <c r="G1254" s="87">
        <f t="shared" si="40"/>
        <v>0</v>
      </c>
      <c r="H1254" s="88" t="str" cm="1">
        <f t="array" ref="H1254">_xlfn.IFS(OR(_xlfn.XLOOKUP(A1254,Table1[Tag Number],Table1[Status],"-",0)="Dead",
        _xlfn.XLOOKUP(A1254,Table2[Tag Number],Table2[Status],"-",0)="Dead",
        _xlfn.XLOOKUP(A1254,Table3[Tag Number],Table3[Status],"-",0)="Dead",
        _xlfn.XLOOKUP(A1254,Table4[Tag Number],Table4[Status],"-",0)="Dead"),"Dead",
     OR(_xlfn.XLOOKUP(A1254,Table1[Tag Number],Table1[Status],"-",0)="Alive",
        _xlfn.XLOOKUP(A1254,Table2[Tag Number],Table2[Status],"-",0)="Alive",
        _xlfn.XLOOKUP(A1254,Table3[Tag Number],Table3[Status],"-",0)="Alive",
        _xlfn.XLOOKUP(A1254,Table4[Tag Number],Table4[Status],"-",0)="Alive"),"Alive",
     OR(_xlfn.XLOOKUP(A1254,Table1[Tag Number],Table1[Status],"-",0)="-",
        _xlfn.XLOOKUP(A1254,Table2[Tag Number],Table2[Status],"-",0)="-",
        _xlfn.XLOOKUP(A1254,Table3[Tag Number],Table3[Status],"-",0)="-",
        _xlfn.XLOOKUP(A1254,Table4[Tag Number],Table4[Status],"-",0)="-"),
   "-")</f>
        <v>-</v>
      </c>
      <c r="I1254" s="90"/>
      <c r="J1254" s="90"/>
      <c r="K1254" s="91"/>
      <c r="L1254" s="91"/>
      <c r="M1254" s="91"/>
      <c r="N1254" s="92"/>
      <c r="O1254" s="89"/>
      <c r="R1254" t="b">
        <f t="shared" si="39"/>
        <v>0</v>
      </c>
    </row>
    <row r="1255" spans="1:18" ht="15" thickBot="1" x14ac:dyDescent="0.35">
      <c r="A1255" s="3" t="s">
        <v>2032</v>
      </c>
      <c r="B1255" s="3" t="s">
        <v>1137</v>
      </c>
      <c r="C1255" s="84">
        <f>IF(COUNTIF(Table1[Tag Number], A1255), 1, 0)</f>
        <v>0</v>
      </c>
      <c r="D1255" s="85">
        <f>IF(COUNTIF(Table2[Tag Number], A1255), 1, 0)</f>
        <v>0</v>
      </c>
      <c r="E1255" s="86">
        <f>IF(COUNTIF(Table3[Tag Number], A1255), 1, 0)</f>
        <v>0</v>
      </c>
      <c r="F1255" s="86">
        <f>IF(COUNTIF(Table4[Tag Number], A1255), 1, 0)</f>
        <v>0</v>
      </c>
      <c r="G1255" s="87">
        <f t="shared" si="40"/>
        <v>0</v>
      </c>
      <c r="H1255" s="88" t="str" cm="1">
        <f t="array" ref="H1255">_xlfn.IFS(OR(_xlfn.XLOOKUP(A1255,Table1[Tag Number],Table1[Status],"-",0)="Dead",
        _xlfn.XLOOKUP(A1255,Table2[Tag Number],Table2[Status],"-",0)="Dead",
        _xlfn.XLOOKUP(A1255,Table3[Tag Number],Table3[Status],"-",0)="Dead",
        _xlfn.XLOOKUP(A1255,Table4[Tag Number],Table4[Status],"-",0)="Dead"),"Dead",
     OR(_xlfn.XLOOKUP(A1255,Table1[Tag Number],Table1[Status],"-",0)="Alive",
        _xlfn.XLOOKUP(A1255,Table2[Tag Number],Table2[Status],"-",0)="Alive",
        _xlfn.XLOOKUP(A1255,Table3[Tag Number],Table3[Status],"-",0)="Alive",
        _xlfn.XLOOKUP(A1255,Table4[Tag Number],Table4[Status],"-",0)="Alive"),"Alive",
     OR(_xlfn.XLOOKUP(A1255,Table1[Tag Number],Table1[Status],"-",0)="-",
        _xlfn.XLOOKUP(A1255,Table2[Tag Number],Table2[Status],"-",0)="-",
        _xlfn.XLOOKUP(A1255,Table3[Tag Number],Table3[Status],"-",0)="-",
        _xlfn.XLOOKUP(A1255,Table4[Tag Number],Table4[Status],"-",0)="-"),
   "-")</f>
        <v>-</v>
      </c>
      <c r="I1255" s="90"/>
      <c r="J1255" s="90"/>
      <c r="K1255" s="91"/>
      <c r="L1255" s="91"/>
      <c r="M1255" s="91"/>
      <c r="N1255" s="92"/>
      <c r="O1255" s="89"/>
      <c r="R1255" t="b">
        <f t="shared" si="39"/>
        <v>0</v>
      </c>
    </row>
    <row r="1256" spans="1:18" ht="15" thickBot="1" x14ac:dyDescent="0.35">
      <c r="A1256" s="2" t="s">
        <v>455</v>
      </c>
      <c r="B1256" s="2" t="s">
        <v>1137</v>
      </c>
      <c r="C1256" s="84">
        <f>IF(COUNTIF(Table1[Tag Number], A1256), 1, 0)</f>
        <v>0</v>
      </c>
      <c r="D1256" s="85">
        <f>IF(COUNTIF(Table2[Tag Number], A1256), 1, 0)</f>
        <v>0</v>
      </c>
      <c r="E1256" s="86">
        <f>IF(COUNTIF(Table3[Tag Number], A1256), 1, 0)</f>
        <v>0</v>
      </c>
      <c r="F1256" s="86">
        <f>IF(COUNTIF(Table4[Tag Number], A1256), 1, 0)</f>
        <v>0</v>
      </c>
      <c r="G1256" s="87">
        <f t="shared" si="40"/>
        <v>0</v>
      </c>
      <c r="H1256" s="88" t="str" cm="1">
        <f t="array" ref="H1256">_xlfn.IFS(OR(_xlfn.XLOOKUP(A1256,Table1[Tag Number],Table1[Status],"-",0)="Dead",
        _xlfn.XLOOKUP(A1256,Table2[Tag Number],Table2[Status],"-",0)="Dead",
        _xlfn.XLOOKUP(A1256,Table3[Tag Number],Table3[Status],"-",0)="Dead",
        _xlfn.XLOOKUP(A1256,Table4[Tag Number],Table4[Status],"-",0)="Dead"),"Dead",
     OR(_xlfn.XLOOKUP(A1256,Table1[Tag Number],Table1[Status],"-",0)="Alive",
        _xlfn.XLOOKUP(A1256,Table2[Tag Number],Table2[Status],"-",0)="Alive",
        _xlfn.XLOOKUP(A1256,Table3[Tag Number],Table3[Status],"-",0)="Alive",
        _xlfn.XLOOKUP(A1256,Table4[Tag Number],Table4[Status],"-",0)="Alive"),"Alive",
     OR(_xlfn.XLOOKUP(A1256,Table1[Tag Number],Table1[Status],"-",0)="-",
        _xlfn.XLOOKUP(A1256,Table2[Tag Number],Table2[Status],"-",0)="-",
        _xlfn.XLOOKUP(A1256,Table3[Tag Number],Table3[Status],"-",0)="-",
        _xlfn.XLOOKUP(A1256,Table4[Tag Number],Table4[Status],"-",0)="-"),
   "-")</f>
        <v>-</v>
      </c>
      <c r="I1256" s="90"/>
      <c r="J1256" s="90"/>
      <c r="K1256" s="91"/>
      <c r="L1256" s="91"/>
      <c r="M1256" s="91"/>
      <c r="N1256" s="92"/>
      <c r="O1256" s="89"/>
      <c r="R1256" t="b">
        <f t="shared" si="39"/>
        <v>0</v>
      </c>
    </row>
    <row r="1257" spans="1:18" ht="15" thickBot="1" x14ac:dyDescent="0.35">
      <c r="A1257" s="3" t="s">
        <v>503</v>
      </c>
      <c r="B1257" s="3" t="s">
        <v>1137</v>
      </c>
      <c r="C1257" s="84">
        <f>IF(COUNTIF(Table1[Tag Number], A1257), 1, 0)</f>
        <v>0</v>
      </c>
      <c r="D1257" s="85">
        <f>IF(COUNTIF(Table2[Tag Number], A1257), 1, 0)</f>
        <v>0</v>
      </c>
      <c r="E1257" s="86">
        <f>IF(COUNTIF(Table3[Tag Number], A1257), 1, 0)</f>
        <v>0</v>
      </c>
      <c r="F1257" s="86">
        <f>IF(COUNTIF(Table4[Tag Number], A1257), 1, 0)</f>
        <v>0</v>
      </c>
      <c r="G1257" s="87">
        <f t="shared" si="40"/>
        <v>0</v>
      </c>
      <c r="H1257" s="88" t="str" cm="1">
        <f t="array" ref="H1257">_xlfn.IFS(OR(_xlfn.XLOOKUP(A1257,Table1[Tag Number],Table1[Status],"-",0)="Dead",
        _xlfn.XLOOKUP(A1257,Table2[Tag Number],Table2[Status],"-",0)="Dead",
        _xlfn.XLOOKUP(A1257,Table3[Tag Number],Table3[Status],"-",0)="Dead",
        _xlfn.XLOOKUP(A1257,Table4[Tag Number],Table4[Status],"-",0)="Dead"),"Dead",
     OR(_xlfn.XLOOKUP(A1257,Table1[Tag Number],Table1[Status],"-",0)="Alive",
        _xlfn.XLOOKUP(A1257,Table2[Tag Number],Table2[Status],"-",0)="Alive",
        _xlfn.XLOOKUP(A1257,Table3[Tag Number],Table3[Status],"-",0)="Alive",
        _xlfn.XLOOKUP(A1257,Table4[Tag Number],Table4[Status],"-",0)="Alive"),"Alive",
     OR(_xlfn.XLOOKUP(A1257,Table1[Tag Number],Table1[Status],"-",0)="-",
        _xlfn.XLOOKUP(A1257,Table2[Tag Number],Table2[Status],"-",0)="-",
        _xlfn.XLOOKUP(A1257,Table3[Tag Number],Table3[Status],"-",0)="-",
        _xlfn.XLOOKUP(A1257,Table4[Tag Number],Table4[Status],"-",0)="-"),
   "-")</f>
        <v>-</v>
      </c>
      <c r="I1257" s="90"/>
      <c r="J1257" s="90"/>
      <c r="K1257" s="91"/>
      <c r="L1257" s="91"/>
      <c r="M1257" s="91"/>
      <c r="N1257" s="92"/>
      <c r="O1257" s="89"/>
      <c r="R1257" t="b">
        <f t="shared" si="39"/>
        <v>0</v>
      </c>
    </row>
    <row r="1258" spans="1:18" ht="15" thickBot="1" x14ac:dyDescent="0.35">
      <c r="A1258" s="2" t="s">
        <v>977</v>
      </c>
      <c r="B1258" s="2" t="s">
        <v>1137</v>
      </c>
      <c r="C1258" s="84">
        <f>IF(COUNTIF(Table1[Tag Number], A1258), 1, 0)</f>
        <v>0</v>
      </c>
      <c r="D1258" s="85">
        <f>IF(COUNTIF(Table2[Tag Number], A1258), 1, 0)</f>
        <v>0</v>
      </c>
      <c r="E1258" s="86">
        <f>IF(COUNTIF(Table3[Tag Number], A1258), 1, 0)</f>
        <v>0</v>
      </c>
      <c r="F1258" s="86">
        <f>IF(COUNTIF(Table4[Tag Number], A1258), 1, 0)</f>
        <v>0</v>
      </c>
      <c r="G1258" s="87">
        <f t="shared" si="40"/>
        <v>0</v>
      </c>
      <c r="H1258" s="88" t="str" cm="1">
        <f t="array" ref="H1258">_xlfn.IFS(OR(_xlfn.XLOOKUP(A1258,Table1[Tag Number],Table1[Status],"-",0)="Dead",
        _xlfn.XLOOKUP(A1258,Table2[Tag Number],Table2[Status],"-",0)="Dead",
        _xlfn.XLOOKUP(A1258,Table3[Tag Number],Table3[Status],"-",0)="Dead",
        _xlfn.XLOOKUP(A1258,Table4[Tag Number],Table4[Status],"-",0)="Dead"),"Dead",
     OR(_xlfn.XLOOKUP(A1258,Table1[Tag Number],Table1[Status],"-",0)="Alive",
        _xlfn.XLOOKUP(A1258,Table2[Tag Number],Table2[Status],"-",0)="Alive",
        _xlfn.XLOOKUP(A1258,Table3[Tag Number],Table3[Status],"-",0)="Alive",
        _xlfn.XLOOKUP(A1258,Table4[Tag Number],Table4[Status],"-",0)="Alive"),"Alive",
     OR(_xlfn.XLOOKUP(A1258,Table1[Tag Number],Table1[Status],"-",0)="-",
        _xlfn.XLOOKUP(A1258,Table2[Tag Number],Table2[Status],"-",0)="-",
        _xlfn.XLOOKUP(A1258,Table3[Tag Number],Table3[Status],"-",0)="-",
        _xlfn.XLOOKUP(A1258,Table4[Tag Number],Table4[Status],"-",0)="-"),
   "-")</f>
        <v>-</v>
      </c>
      <c r="I1258" s="90"/>
      <c r="J1258" s="90"/>
      <c r="K1258" s="91"/>
      <c r="L1258" s="91"/>
      <c r="M1258" s="91"/>
      <c r="N1258" s="92"/>
      <c r="O1258" s="89"/>
      <c r="R1258" t="b">
        <f t="shared" si="39"/>
        <v>0</v>
      </c>
    </row>
    <row r="1259" spans="1:18" ht="15" thickBot="1" x14ac:dyDescent="0.35">
      <c r="A1259" s="3" t="s">
        <v>386</v>
      </c>
      <c r="B1259" s="3" t="s">
        <v>1137</v>
      </c>
      <c r="C1259" s="84">
        <f>IF(COUNTIF(Table1[Tag Number], A1259), 1, 0)</f>
        <v>0</v>
      </c>
      <c r="D1259" s="85">
        <f>IF(COUNTIF(Table2[Tag Number], A1259), 1, 0)</f>
        <v>0</v>
      </c>
      <c r="E1259" s="86">
        <f>IF(COUNTIF(Table3[Tag Number], A1259), 1, 0)</f>
        <v>0</v>
      </c>
      <c r="F1259" s="86">
        <f>IF(COUNTIF(Table4[Tag Number], A1259), 1, 0)</f>
        <v>0</v>
      </c>
      <c r="G1259" s="87">
        <f t="shared" si="40"/>
        <v>0</v>
      </c>
      <c r="H1259" s="88" t="str" cm="1">
        <f t="array" ref="H1259">_xlfn.IFS(OR(_xlfn.XLOOKUP(A1259,Table1[Tag Number],Table1[Status],"-",0)="Dead",
        _xlfn.XLOOKUP(A1259,Table2[Tag Number],Table2[Status],"-",0)="Dead",
        _xlfn.XLOOKUP(A1259,Table3[Tag Number],Table3[Status],"-",0)="Dead",
        _xlfn.XLOOKUP(A1259,Table4[Tag Number],Table4[Status],"-",0)="Dead"),"Dead",
     OR(_xlfn.XLOOKUP(A1259,Table1[Tag Number],Table1[Status],"-",0)="Alive",
        _xlfn.XLOOKUP(A1259,Table2[Tag Number],Table2[Status],"-",0)="Alive",
        _xlfn.XLOOKUP(A1259,Table3[Tag Number],Table3[Status],"-",0)="Alive",
        _xlfn.XLOOKUP(A1259,Table4[Tag Number],Table4[Status],"-",0)="Alive"),"Alive",
     OR(_xlfn.XLOOKUP(A1259,Table1[Tag Number],Table1[Status],"-",0)="-",
        _xlfn.XLOOKUP(A1259,Table2[Tag Number],Table2[Status],"-",0)="-",
        _xlfn.XLOOKUP(A1259,Table3[Tag Number],Table3[Status],"-",0)="-",
        _xlfn.XLOOKUP(A1259,Table4[Tag Number],Table4[Status],"-",0)="-"),
   "-")</f>
        <v>-</v>
      </c>
      <c r="I1259" s="90"/>
      <c r="J1259" s="90"/>
      <c r="K1259" s="91"/>
      <c r="L1259" s="91"/>
      <c r="M1259" s="91"/>
      <c r="N1259" s="92"/>
      <c r="O1259" s="89"/>
      <c r="R1259" t="b">
        <f t="shared" si="39"/>
        <v>0</v>
      </c>
    </row>
    <row r="1260" spans="1:18" ht="15" thickBot="1" x14ac:dyDescent="0.35">
      <c r="A1260" s="2" t="s">
        <v>2033</v>
      </c>
      <c r="B1260" s="2" t="s">
        <v>1137</v>
      </c>
      <c r="C1260" s="84">
        <f>IF(COUNTIF(Table1[Tag Number], A1260), 1, 0)</f>
        <v>0</v>
      </c>
      <c r="D1260" s="85">
        <f>IF(COUNTIF(Table2[Tag Number], A1260), 1, 0)</f>
        <v>0</v>
      </c>
      <c r="E1260" s="86">
        <f>IF(COUNTIF(Table3[Tag Number], A1260), 1, 0)</f>
        <v>0</v>
      </c>
      <c r="F1260" s="86">
        <f>IF(COUNTIF(Table4[Tag Number], A1260), 1, 0)</f>
        <v>0</v>
      </c>
      <c r="G1260" s="87">
        <f t="shared" si="40"/>
        <v>0</v>
      </c>
      <c r="H1260" s="88" t="str" cm="1">
        <f t="array" ref="H1260">_xlfn.IFS(OR(_xlfn.XLOOKUP(A1260,Table1[Tag Number],Table1[Status],"-",0)="Dead",
        _xlfn.XLOOKUP(A1260,Table2[Tag Number],Table2[Status],"-",0)="Dead",
        _xlfn.XLOOKUP(A1260,Table3[Tag Number],Table3[Status],"-",0)="Dead",
        _xlfn.XLOOKUP(A1260,Table4[Tag Number],Table4[Status],"-",0)="Dead"),"Dead",
     OR(_xlfn.XLOOKUP(A1260,Table1[Tag Number],Table1[Status],"-",0)="Alive",
        _xlfn.XLOOKUP(A1260,Table2[Tag Number],Table2[Status],"-",0)="Alive",
        _xlfn.XLOOKUP(A1260,Table3[Tag Number],Table3[Status],"-",0)="Alive",
        _xlfn.XLOOKUP(A1260,Table4[Tag Number],Table4[Status],"-",0)="Alive"),"Alive",
     OR(_xlfn.XLOOKUP(A1260,Table1[Tag Number],Table1[Status],"-",0)="-",
        _xlfn.XLOOKUP(A1260,Table2[Tag Number],Table2[Status],"-",0)="-",
        _xlfn.XLOOKUP(A1260,Table3[Tag Number],Table3[Status],"-",0)="-",
        _xlfn.XLOOKUP(A1260,Table4[Tag Number],Table4[Status],"-",0)="-"),
   "-")</f>
        <v>-</v>
      </c>
      <c r="I1260" s="90"/>
      <c r="J1260" s="90"/>
      <c r="K1260" s="91"/>
      <c r="L1260" s="91"/>
      <c r="M1260" s="91"/>
      <c r="N1260" s="92"/>
      <c r="O1260" s="89"/>
      <c r="R1260" t="b">
        <f t="shared" si="39"/>
        <v>0</v>
      </c>
    </row>
    <row r="1261" spans="1:18" ht="15" thickBot="1" x14ac:dyDescent="0.35">
      <c r="A1261" s="3" t="s">
        <v>2034</v>
      </c>
      <c r="B1261" s="3" t="s">
        <v>1145</v>
      </c>
      <c r="C1261" s="84">
        <f>IF(COUNTIF(Table1[Tag Number], A1261), 1, 0)</f>
        <v>0</v>
      </c>
      <c r="D1261" s="85">
        <f>IF(COUNTIF(Table2[Tag Number], A1261), 1, 0)</f>
        <v>0</v>
      </c>
      <c r="E1261" s="86">
        <f>IF(COUNTIF(Table3[Tag Number], A1261), 1, 0)</f>
        <v>0</v>
      </c>
      <c r="F1261" s="86">
        <f>IF(COUNTIF(Table4[Tag Number], A1261), 1, 0)</f>
        <v>0</v>
      </c>
      <c r="G1261" s="87">
        <f t="shared" si="40"/>
        <v>0</v>
      </c>
      <c r="H1261" s="88" t="str" cm="1">
        <f t="array" ref="H1261">_xlfn.IFS(OR(_xlfn.XLOOKUP(A1261,Table1[Tag Number],Table1[Status],"-",0)="Dead",
        _xlfn.XLOOKUP(A1261,Table2[Tag Number],Table2[Status],"-",0)="Dead",
        _xlfn.XLOOKUP(A1261,Table3[Tag Number],Table3[Status],"-",0)="Dead",
        _xlfn.XLOOKUP(A1261,Table4[Tag Number],Table4[Status],"-",0)="Dead"),"Dead",
     OR(_xlfn.XLOOKUP(A1261,Table1[Tag Number],Table1[Status],"-",0)="Alive",
        _xlfn.XLOOKUP(A1261,Table2[Tag Number],Table2[Status],"-",0)="Alive",
        _xlfn.XLOOKUP(A1261,Table3[Tag Number],Table3[Status],"-",0)="Alive",
        _xlfn.XLOOKUP(A1261,Table4[Tag Number],Table4[Status],"-",0)="Alive"),"Alive",
     OR(_xlfn.XLOOKUP(A1261,Table1[Tag Number],Table1[Status],"-",0)="-",
        _xlfn.XLOOKUP(A1261,Table2[Tag Number],Table2[Status],"-",0)="-",
        _xlfn.XLOOKUP(A1261,Table3[Tag Number],Table3[Status],"-",0)="-",
        _xlfn.XLOOKUP(A1261,Table4[Tag Number],Table4[Status],"-",0)="-"),
   "-")</f>
        <v>-</v>
      </c>
      <c r="I1261" s="90"/>
      <c r="J1261" s="90"/>
      <c r="K1261" s="91"/>
      <c r="L1261" s="91"/>
      <c r="M1261" s="91"/>
      <c r="N1261" s="92"/>
      <c r="O1261" s="89"/>
      <c r="R1261" t="b">
        <f t="shared" si="39"/>
        <v>0</v>
      </c>
    </row>
    <row r="1262" spans="1:18" ht="15" thickBot="1" x14ac:dyDescent="0.35">
      <c r="A1262" s="2" t="s">
        <v>903</v>
      </c>
      <c r="B1262" s="2" t="s">
        <v>1137</v>
      </c>
      <c r="C1262" s="84">
        <f>IF(COUNTIF(Table1[Tag Number], A1262), 1, 0)</f>
        <v>0</v>
      </c>
      <c r="D1262" s="85">
        <f>IF(COUNTIF(Table2[Tag Number], A1262), 1, 0)</f>
        <v>0</v>
      </c>
      <c r="E1262" s="86">
        <f>IF(COUNTIF(Table3[Tag Number], A1262), 1, 0)</f>
        <v>0</v>
      </c>
      <c r="F1262" s="86">
        <f>IF(COUNTIF(Table4[Tag Number], A1262), 1, 0)</f>
        <v>0</v>
      </c>
      <c r="G1262" s="87">
        <f t="shared" si="40"/>
        <v>0</v>
      </c>
      <c r="H1262" s="88" t="str" cm="1">
        <f t="array" ref="H1262">_xlfn.IFS(OR(_xlfn.XLOOKUP(A1262,Table1[Tag Number],Table1[Status],"-",0)="Dead",
        _xlfn.XLOOKUP(A1262,Table2[Tag Number],Table2[Status],"-",0)="Dead",
        _xlfn.XLOOKUP(A1262,Table3[Tag Number],Table3[Status],"-",0)="Dead",
        _xlfn.XLOOKUP(A1262,Table4[Tag Number],Table4[Status],"-",0)="Dead"),"Dead",
     OR(_xlfn.XLOOKUP(A1262,Table1[Tag Number],Table1[Status],"-",0)="Alive",
        _xlfn.XLOOKUP(A1262,Table2[Tag Number],Table2[Status],"-",0)="Alive",
        _xlfn.XLOOKUP(A1262,Table3[Tag Number],Table3[Status],"-",0)="Alive",
        _xlfn.XLOOKUP(A1262,Table4[Tag Number],Table4[Status],"-",0)="Alive"),"Alive",
     OR(_xlfn.XLOOKUP(A1262,Table1[Tag Number],Table1[Status],"-",0)="-",
        _xlfn.XLOOKUP(A1262,Table2[Tag Number],Table2[Status],"-",0)="-",
        _xlfn.XLOOKUP(A1262,Table3[Tag Number],Table3[Status],"-",0)="-",
        _xlfn.XLOOKUP(A1262,Table4[Tag Number],Table4[Status],"-",0)="-"),
   "-")</f>
        <v>-</v>
      </c>
      <c r="I1262" s="90"/>
      <c r="J1262" s="90"/>
      <c r="K1262" s="91"/>
      <c r="L1262" s="91"/>
      <c r="M1262" s="91"/>
      <c r="N1262" s="92"/>
      <c r="O1262" s="89"/>
      <c r="R1262" t="b">
        <f t="shared" si="39"/>
        <v>0</v>
      </c>
    </row>
    <row r="1263" spans="1:18" ht="15" thickBot="1" x14ac:dyDescent="0.35">
      <c r="A1263" s="3" t="s">
        <v>2035</v>
      </c>
      <c r="B1263" s="3" t="s">
        <v>1145</v>
      </c>
      <c r="C1263" s="84">
        <f>IF(COUNTIF(Table1[Tag Number], A1263), 1, 0)</f>
        <v>0</v>
      </c>
      <c r="D1263" s="85">
        <f>IF(COUNTIF(Table2[Tag Number], A1263), 1, 0)</f>
        <v>0</v>
      </c>
      <c r="E1263" s="86">
        <f>IF(COUNTIF(Table3[Tag Number], A1263), 1, 0)</f>
        <v>0</v>
      </c>
      <c r="F1263" s="86">
        <f>IF(COUNTIF(Table4[Tag Number], A1263), 1, 0)</f>
        <v>0</v>
      </c>
      <c r="G1263" s="87">
        <f t="shared" si="40"/>
        <v>0</v>
      </c>
      <c r="H1263" s="88" t="str" cm="1">
        <f t="array" ref="H1263">_xlfn.IFS(OR(_xlfn.XLOOKUP(A1263,Table1[Tag Number],Table1[Status],"-",0)="Dead",
        _xlfn.XLOOKUP(A1263,Table2[Tag Number],Table2[Status],"-",0)="Dead",
        _xlfn.XLOOKUP(A1263,Table3[Tag Number],Table3[Status],"-",0)="Dead",
        _xlfn.XLOOKUP(A1263,Table4[Tag Number],Table4[Status],"-",0)="Dead"),"Dead",
     OR(_xlfn.XLOOKUP(A1263,Table1[Tag Number],Table1[Status],"-",0)="Alive",
        _xlfn.XLOOKUP(A1263,Table2[Tag Number],Table2[Status],"-",0)="Alive",
        _xlfn.XLOOKUP(A1263,Table3[Tag Number],Table3[Status],"-",0)="Alive",
        _xlfn.XLOOKUP(A1263,Table4[Tag Number],Table4[Status],"-",0)="Alive"),"Alive",
     OR(_xlfn.XLOOKUP(A1263,Table1[Tag Number],Table1[Status],"-",0)="-",
        _xlfn.XLOOKUP(A1263,Table2[Tag Number],Table2[Status],"-",0)="-",
        _xlfn.XLOOKUP(A1263,Table3[Tag Number],Table3[Status],"-",0)="-",
        _xlfn.XLOOKUP(A1263,Table4[Tag Number],Table4[Status],"-",0)="-"),
   "-")</f>
        <v>-</v>
      </c>
      <c r="I1263" s="90"/>
      <c r="J1263" s="90"/>
      <c r="K1263" s="91"/>
      <c r="L1263" s="91"/>
      <c r="M1263" s="91"/>
      <c r="N1263" s="92"/>
      <c r="O1263" s="89"/>
      <c r="R1263" t="b">
        <f t="shared" si="39"/>
        <v>0</v>
      </c>
    </row>
    <row r="1264" spans="1:18" ht="15" thickBot="1" x14ac:dyDescent="0.35">
      <c r="A1264" s="2" t="s">
        <v>2036</v>
      </c>
      <c r="B1264" s="2" t="s">
        <v>1145</v>
      </c>
      <c r="C1264" s="84">
        <f>IF(COUNTIF(Table1[Tag Number], A1264), 1, 0)</f>
        <v>0</v>
      </c>
      <c r="D1264" s="85">
        <f>IF(COUNTIF(Table2[Tag Number], A1264), 1, 0)</f>
        <v>0</v>
      </c>
      <c r="E1264" s="86">
        <f>IF(COUNTIF(Table3[Tag Number], A1264), 1, 0)</f>
        <v>0</v>
      </c>
      <c r="F1264" s="86">
        <f>IF(COUNTIF(Table4[Tag Number], A1264), 1, 0)</f>
        <v>0</v>
      </c>
      <c r="G1264" s="87">
        <f t="shared" si="40"/>
        <v>0</v>
      </c>
      <c r="H1264" s="88" t="str" cm="1">
        <f t="array" ref="H1264">_xlfn.IFS(OR(_xlfn.XLOOKUP(A1264,Table1[Tag Number],Table1[Status],"-",0)="Dead",
        _xlfn.XLOOKUP(A1264,Table2[Tag Number],Table2[Status],"-",0)="Dead",
        _xlfn.XLOOKUP(A1264,Table3[Tag Number],Table3[Status],"-",0)="Dead",
        _xlfn.XLOOKUP(A1264,Table4[Tag Number],Table4[Status],"-",0)="Dead"),"Dead",
     OR(_xlfn.XLOOKUP(A1264,Table1[Tag Number],Table1[Status],"-",0)="Alive",
        _xlfn.XLOOKUP(A1264,Table2[Tag Number],Table2[Status],"-",0)="Alive",
        _xlfn.XLOOKUP(A1264,Table3[Tag Number],Table3[Status],"-",0)="Alive",
        _xlfn.XLOOKUP(A1264,Table4[Tag Number],Table4[Status],"-",0)="Alive"),"Alive",
     OR(_xlfn.XLOOKUP(A1264,Table1[Tag Number],Table1[Status],"-",0)="-",
        _xlfn.XLOOKUP(A1264,Table2[Tag Number],Table2[Status],"-",0)="-",
        _xlfn.XLOOKUP(A1264,Table3[Tag Number],Table3[Status],"-",0)="-",
        _xlfn.XLOOKUP(A1264,Table4[Tag Number],Table4[Status],"-",0)="-"),
   "-")</f>
        <v>-</v>
      </c>
      <c r="I1264" s="90"/>
      <c r="J1264" s="90"/>
      <c r="K1264" s="91"/>
      <c r="L1264" s="91"/>
      <c r="M1264" s="91"/>
      <c r="N1264" s="92"/>
      <c r="O1264" s="89"/>
      <c r="R1264" t="b">
        <f t="shared" si="39"/>
        <v>0</v>
      </c>
    </row>
    <row r="1265" spans="1:18" ht="15" thickBot="1" x14ac:dyDescent="0.35">
      <c r="A1265" s="3" t="s">
        <v>202</v>
      </c>
      <c r="B1265" s="3" t="s">
        <v>1145</v>
      </c>
      <c r="C1265" s="84">
        <f>IF(COUNTIF(Table1[Tag Number], A1265), 1, 0)</f>
        <v>0</v>
      </c>
      <c r="D1265" s="85">
        <f>IF(COUNTIF(Table2[Tag Number], A1265), 1, 0)</f>
        <v>0</v>
      </c>
      <c r="E1265" s="86">
        <f>IF(COUNTIF(Table3[Tag Number], A1265), 1, 0)</f>
        <v>1</v>
      </c>
      <c r="F1265" s="86">
        <f>IF(COUNTIF(Table4[Tag Number], A1265), 1, 0)</f>
        <v>1</v>
      </c>
      <c r="G1265" s="87">
        <f t="shared" si="40"/>
        <v>2</v>
      </c>
      <c r="H1265" s="88" t="str" cm="1">
        <f t="array" ref="H1265">_xlfn.IFS(OR(_xlfn.XLOOKUP(A1265,Table1[Tag Number],Table1[Status],"-",0)="Dead",
        _xlfn.XLOOKUP(A1265,Table2[Tag Number],Table2[Status],"-",0)="Dead",
        _xlfn.XLOOKUP(A1265,Table3[Tag Number],Table3[Status],"-",0)="Dead",
        _xlfn.XLOOKUP(A1265,Table4[Tag Number],Table4[Status],"-",0)="Dead"),"Dead",
     OR(_xlfn.XLOOKUP(A1265,Table1[Tag Number],Table1[Status],"-",0)="Alive",
        _xlfn.XLOOKUP(A1265,Table2[Tag Number],Table2[Status],"-",0)="Alive",
        _xlfn.XLOOKUP(A1265,Table3[Tag Number],Table3[Status],"-",0)="Alive",
        _xlfn.XLOOKUP(A1265,Table4[Tag Number],Table4[Status],"-",0)="Alive"),"Alive",
     OR(_xlfn.XLOOKUP(A1265,Table1[Tag Number],Table1[Status],"-",0)="-",
        _xlfn.XLOOKUP(A1265,Table2[Tag Number],Table2[Status],"-",0)="-",
        _xlfn.XLOOKUP(A1265,Table3[Tag Number],Table3[Status],"-",0)="-",
        _xlfn.XLOOKUP(A1265,Table4[Tag Number],Table4[Status],"-",0)="-"),
   "-")</f>
        <v>Alive</v>
      </c>
      <c r="I1265" s="90"/>
      <c r="J1265" s="90"/>
      <c r="K1265" s="91"/>
      <c r="L1265" s="91"/>
      <c r="M1265" s="91"/>
      <c r="N1265" s="92"/>
      <c r="O1265" s="89"/>
      <c r="R1265" t="str">
        <f t="shared" si="39"/>
        <v>C277</v>
      </c>
    </row>
    <row r="1266" spans="1:18" ht="15" thickBot="1" x14ac:dyDescent="0.35">
      <c r="A1266" s="2" t="s">
        <v>319</v>
      </c>
      <c r="B1266" s="2" t="s">
        <v>1145</v>
      </c>
      <c r="C1266" s="84">
        <f>IF(COUNTIF(Table1[Tag Number], A1266), 1, 0)</f>
        <v>1</v>
      </c>
      <c r="D1266" s="85">
        <f>IF(COUNTIF(Table2[Tag Number], A1266), 1, 0)</f>
        <v>0</v>
      </c>
      <c r="E1266" s="86">
        <f>IF(COUNTIF(Table3[Tag Number], A1266), 1, 0)</f>
        <v>0</v>
      </c>
      <c r="F1266" s="86">
        <f>IF(COUNTIF(Table4[Tag Number], A1266), 1, 0)</f>
        <v>0</v>
      </c>
      <c r="G1266" s="87">
        <f t="shared" si="40"/>
        <v>1</v>
      </c>
      <c r="H1266" s="88" t="str" cm="1">
        <f t="array" ref="H1266">_xlfn.IFS(OR(_xlfn.XLOOKUP(A1266,Table1[Tag Number],Table1[Status],"-",0)="Dead",
        _xlfn.XLOOKUP(A1266,Table2[Tag Number],Table2[Status],"-",0)="Dead",
        _xlfn.XLOOKUP(A1266,Table3[Tag Number],Table3[Status],"-",0)="Dead",
        _xlfn.XLOOKUP(A1266,Table4[Tag Number],Table4[Status],"-",0)="Dead"),"Dead",
     OR(_xlfn.XLOOKUP(A1266,Table1[Tag Number],Table1[Status],"-",0)="Alive",
        _xlfn.XLOOKUP(A1266,Table2[Tag Number],Table2[Status],"-",0)="Alive",
        _xlfn.XLOOKUP(A1266,Table3[Tag Number],Table3[Status],"-",0)="Alive",
        _xlfn.XLOOKUP(A1266,Table4[Tag Number],Table4[Status],"-",0)="Alive"),"Alive",
     OR(_xlfn.XLOOKUP(A1266,Table1[Tag Number],Table1[Status],"-",0)="-",
        _xlfn.XLOOKUP(A1266,Table2[Tag Number],Table2[Status],"-",0)="-",
        _xlfn.XLOOKUP(A1266,Table3[Tag Number],Table3[Status],"-",0)="-",
        _xlfn.XLOOKUP(A1266,Table4[Tag Number],Table4[Status],"-",0)="-"),
   "-")</f>
        <v>Dead</v>
      </c>
      <c r="I1266" s="90"/>
      <c r="J1266" s="90"/>
      <c r="K1266" s="91"/>
      <c r="L1266" s="91"/>
      <c r="M1266" s="91"/>
      <c r="N1266" s="92"/>
      <c r="O1266" s="89"/>
      <c r="R1266" t="b">
        <f t="shared" si="39"/>
        <v>0</v>
      </c>
    </row>
    <row r="1267" spans="1:18" ht="15" thickBot="1" x14ac:dyDescent="0.35">
      <c r="A1267" s="3" t="s">
        <v>911</v>
      </c>
      <c r="B1267" s="3" t="s">
        <v>1137</v>
      </c>
      <c r="C1267" s="84">
        <f>IF(COUNTIF(Table1[Tag Number], A1267), 1, 0)</f>
        <v>0</v>
      </c>
      <c r="D1267" s="85">
        <f>IF(COUNTIF(Table2[Tag Number], A1267), 1, 0)</f>
        <v>0</v>
      </c>
      <c r="E1267" s="86">
        <f>IF(COUNTIF(Table3[Tag Number], A1267), 1, 0)</f>
        <v>0</v>
      </c>
      <c r="F1267" s="86">
        <f>IF(COUNTIF(Table4[Tag Number], A1267), 1, 0)</f>
        <v>0</v>
      </c>
      <c r="G1267" s="87">
        <f t="shared" si="40"/>
        <v>0</v>
      </c>
      <c r="H1267" s="88" t="str" cm="1">
        <f t="array" ref="H1267">_xlfn.IFS(OR(_xlfn.XLOOKUP(A1267,Table1[Tag Number],Table1[Status],"-",0)="Dead",
        _xlfn.XLOOKUP(A1267,Table2[Tag Number],Table2[Status],"-",0)="Dead",
        _xlfn.XLOOKUP(A1267,Table3[Tag Number],Table3[Status],"-",0)="Dead",
        _xlfn.XLOOKUP(A1267,Table4[Tag Number],Table4[Status],"-",0)="Dead"),"Dead",
     OR(_xlfn.XLOOKUP(A1267,Table1[Tag Number],Table1[Status],"-",0)="Alive",
        _xlfn.XLOOKUP(A1267,Table2[Tag Number],Table2[Status],"-",0)="Alive",
        _xlfn.XLOOKUP(A1267,Table3[Tag Number],Table3[Status],"-",0)="Alive",
        _xlfn.XLOOKUP(A1267,Table4[Tag Number],Table4[Status],"-",0)="Alive"),"Alive",
     OR(_xlfn.XLOOKUP(A1267,Table1[Tag Number],Table1[Status],"-",0)="-",
        _xlfn.XLOOKUP(A1267,Table2[Tag Number],Table2[Status],"-",0)="-",
        _xlfn.XLOOKUP(A1267,Table3[Tag Number],Table3[Status],"-",0)="-",
        _xlfn.XLOOKUP(A1267,Table4[Tag Number],Table4[Status],"-",0)="-"),
   "-")</f>
        <v>-</v>
      </c>
      <c r="I1267" s="90"/>
      <c r="J1267" s="90"/>
      <c r="K1267" s="91"/>
      <c r="L1267" s="91"/>
      <c r="M1267" s="91"/>
      <c r="N1267" s="92"/>
      <c r="O1267" s="89"/>
      <c r="R1267" t="b">
        <f t="shared" si="39"/>
        <v>0</v>
      </c>
    </row>
    <row r="1268" spans="1:18" ht="15" thickBot="1" x14ac:dyDescent="0.35">
      <c r="A1268" s="2" t="s">
        <v>475</v>
      </c>
      <c r="B1268" s="2" t="s">
        <v>1137</v>
      </c>
      <c r="C1268" s="84">
        <f>IF(COUNTIF(Table1[Tag Number], A1268), 1, 0)</f>
        <v>0</v>
      </c>
      <c r="D1268" s="85">
        <f>IF(COUNTIF(Table2[Tag Number], A1268), 1, 0)</f>
        <v>0</v>
      </c>
      <c r="E1268" s="86">
        <f>IF(COUNTIF(Table3[Tag Number], A1268), 1, 0)</f>
        <v>0</v>
      </c>
      <c r="F1268" s="86">
        <f>IF(COUNTIF(Table4[Tag Number], A1268), 1, 0)</f>
        <v>0</v>
      </c>
      <c r="G1268" s="87">
        <f t="shared" si="40"/>
        <v>0</v>
      </c>
      <c r="H1268" s="88" t="str" cm="1">
        <f t="array" ref="H1268">_xlfn.IFS(OR(_xlfn.XLOOKUP(A1268,Table1[Tag Number],Table1[Status],"-",0)="Dead",
        _xlfn.XLOOKUP(A1268,Table2[Tag Number],Table2[Status],"-",0)="Dead",
        _xlfn.XLOOKUP(A1268,Table3[Tag Number],Table3[Status],"-",0)="Dead",
        _xlfn.XLOOKUP(A1268,Table4[Tag Number],Table4[Status],"-",0)="Dead"),"Dead",
     OR(_xlfn.XLOOKUP(A1268,Table1[Tag Number],Table1[Status],"-",0)="Alive",
        _xlfn.XLOOKUP(A1268,Table2[Tag Number],Table2[Status],"-",0)="Alive",
        _xlfn.XLOOKUP(A1268,Table3[Tag Number],Table3[Status],"-",0)="Alive",
        _xlfn.XLOOKUP(A1268,Table4[Tag Number],Table4[Status],"-",0)="Alive"),"Alive",
     OR(_xlfn.XLOOKUP(A1268,Table1[Tag Number],Table1[Status],"-",0)="-",
        _xlfn.XLOOKUP(A1268,Table2[Tag Number],Table2[Status],"-",0)="-",
        _xlfn.XLOOKUP(A1268,Table3[Tag Number],Table3[Status],"-",0)="-",
        _xlfn.XLOOKUP(A1268,Table4[Tag Number],Table4[Status],"-",0)="-"),
   "-")</f>
        <v>-</v>
      </c>
      <c r="I1268" s="90"/>
      <c r="J1268" s="90"/>
      <c r="K1268" s="91"/>
      <c r="L1268" s="91"/>
      <c r="M1268" s="91"/>
      <c r="N1268" s="92"/>
      <c r="O1268" s="89"/>
      <c r="R1268" t="b">
        <f t="shared" si="39"/>
        <v>0</v>
      </c>
    </row>
    <row r="1269" spans="1:18" ht="15" thickBot="1" x14ac:dyDescent="0.35">
      <c r="A1269" s="3" t="s">
        <v>904</v>
      </c>
      <c r="B1269" s="3" t="s">
        <v>1137</v>
      </c>
      <c r="C1269" s="84">
        <f>IF(COUNTIF(Table1[Tag Number], A1269), 1, 0)</f>
        <v>0</v>
      </c>
      <c r="D1269" s="85">
        <f>IF(COUNTIF(Table2[Tag Number], A1269), 1, 0)</f>
        <v>0</v>
      </c>
      <c r="E1269" s="86">
        <f>IF(COUNTIF(Table3[Tag Number], A1269), 1, 0)</f>
        <v>0</v>
      </c>
      <c r="F1269" s="86">
        <f>IF(COUNTIF(Table4[Tag Number], A1269), 1, 0)</f>
        <v>0</v>
      </c>
      <c r="G1269" s="87">
        <f t="shared" si="40"/>
        <v>0</v>
      </c>
      <c r="H1269" s="88" t="str" cm="1">
        <f t="array" ref="H1269">_xlfn.IFS(OR(_xlfn.XLOOKUP(A1269,Table1[Tag Number],Table1[Status],"-",0)="Dead",
        _xlfn.XLOOKUP(A1269,Table2[Tag Number],Table2[Status],"-",0)="Dead",
        _xlfn.XLOOKUP(A1269,Table3[Tag Number],Table3[Status],"-",0)="Dead",
        _xlfn.XLOOKUP(A1269,Table4[Tag Number],Table4[Status],"-",0)="Dead"),"Dead",
     OR(_xlfn.XLOOKUP(A1269,Table1[Tag Number],Table1[Status],"-",0)="Alive",
        _xlfn.XLOOKUP(A1269,Table2[Tag Number],Table2[Status],"-",0)="Alive",
        _xlfn.XLOOKUP(A1269,Table3[Tag Number],Table3[Status],"-",0)="Alive",
        _xlfn.XLOOKUP(A1269,Table4[Tag Number],Table4[Status],"-",0)="Alive"),"Alive",
     OR(_xlfn.XLOOKUP(A1269,Table1[Tag Number],Table1[Status],"-",0)="-",
        _xlfn.XLOOKUP(A1269,Table2[Tag Number],Table2[Status],"-",0)="-",
        _xlfn.XLOOKUP(A1269,Table3[Tag Number],Table3[Status],"-",0)="-",
        _xlfn.XLOOKUP(A1269,Table4[Tag Number],Table4[Status],"-",0)="-"),
   "-")</f>
        <v>-</v>
      </c>
      <c r="I1269" s="90"/>
      <c r="J1269" s="90"/>
      <c r="K1269" s="91"/>
      <c r="L1269" s="91"/>
      <c r="M1269" s="91"/>
      <c r="N1269" s="92"/>
      <c r="O1269" s="89"/>
      <c r="R1269" t="b">
        <f t="shared" si="39"/>
        <v>0</v>
      </c>
    </row>
    <row r="1270" spans="1:18" ht="15" thickBot="1" x14ac:dyDescent="0.35">
      <c r="A1270" s="2" t="s">
        <v>989</v>
      </c>
      <c r="B1270" s="2" t="s">
        <v>1137</v>
      </c>
      <c r="C1270" s="84">
        <f>IF(COUNTIF(Table1[Tag Number], A1270), 1, 0)</f>
        <v>0</v>
      </c>
      <c r="D1270" s="85">
        <f>IF(COUNTIF(Table2[Tag Number], A1270), 1, 0)</f>
        <v>0</v>
      </c>
      <c r="E1270" s="86">
        <f>IF(COUNTIF(Table3[Tag Number], A1270), 1, 0)</f>
        <v>0</v>
      </c>
      <c r="F1270" s="86">
        <f>IF(COUNTIF(Table4[Tag Number], A1270), 1, 0)</f>
        <v>0</v>
      </c>
      <c r="G1270" s="87">
        <f t="shared" si="40"/>
        <v>0</v>
      </c>
      <c r="H1270" s="88" t="str" cm="1">
        <f t="array" ref="H1270">_xlfn.IFS(OR(_xlfn.XLOOKUP(A1270,Table1[Tag Number],Table1[Status],"-",0)="Dead",
        _xlfn.XLOOKUP(A1270,Table2[Tag Number],Table2[Status],"-",0)="Dead",
        _xlfn.XLOOKUP(A1270,Table3[Tag Number],Table3[Status],"-",0)="Dead",
        _xlfn.XLOOKUP(A1270,Table4[Tag Number],Table4[Status],"-",0)="Dead"),"Dead",
     OR(_xlfn.XLOOKUP(A1270,Table1[Tag Number],Table1[Status],"-",0)="Alive",
        _xlfn.XLOOKUP(A1270,Table2[Tag Number],Table2[Status],"-",0)="Alive",
        _xlfn.XLOOKUP(A1270,Table3[Tag Number],Table3[Status],"-",0)="Alive",
        _xlfn.XLOOKUP(A1270,Table4[Tag Number],Table4[Status],"-",0)="Alive"),"Alive",
     OR(_xlfn.XLOOKUP(A1270,Table1[Tag Number],Table1[Status],"-",0)="-",
        _xlfn.XLOOKUP(A1270,Table2[Tag Number],Table2[Status],"-",0)="-",
        _xlfn.XLOOKUP(A1270,Table3[Tag Number],Table3[Status],"-",0)="-",
        _xlfn.XLOOKUP(A1270,Table4[Tag Number],Table4[Status],"-",0)="-"),
   "-")</f>
        <v>-</v>
      </c>
      <c r="I1270" s="90"/>
      <c r="J1270" s="90"/>
      <c r="K1270" s="91"/>
      <c r="L1270" s="91"/>
      <c r="M1270" s="91"/>
      <c r="N1270" s="92"/>
      <c r="O1270" s="89"/>
      <c r="R1270" t="b">
        <f t="shared" si="39"/>
        <v>0</v>
      </c>
    </row>
    <row r="1271" spans="1:18" ht="15" thickBot="1" x14ac:dyDescent="0.35">
      <c r="A1271" s="3" t="s">
        <v>939</v>
      </c>
      <c r="B1271" s="3" t="s">
        <v>1137</v>
      </c>
      <c r="C1271" s="84">
        <f>IF(COUNTIF(Table1[Tag Number], A1271), 1, 0)</f>
        <v>0</v>
      </c>
      <c r="D1271" s="85">
        <f>IF(COUNTIF(Table2[Tag Number], A1271), 1, 0)</f>
        <v>0</v>
      </c>
      <c r="E1271" s="86">
        <f>IF(COUNTIF(Table3[Tag Number], A1271), 1, 0)</f>
        <v>0</v>
      </c>
      <c r="F1271" s="86">
        <f>IF(COUNTIF(Table4[Tag Number], A1271), 1, 0)</f>
        <v>0</v>
      </c>
      <c r="G1271" s="87">
        <f t="shared" si="40"/>
        <v>0</v>
      </c>
      <c r="H1271" s="88" t="str" cm="1">
        <f t="array" ref="H1271">_xlfn.IFS(OR(_xlfn.XLOOKUP(A1271,Table1[Tag Number],Table1[Status],"-",0)="Dead",
        _xlfn.XLOOKUP(A1271,Table2[Tag Number],Table2[Status],"-",0)="Dead",
        _xlfn.XLOOKUP(A1271,Table3[Tag Number],Table3[Status],"-",0)="Dead",
        _xlfn.XLOOKUP(A1271,Table4[Tag Number],Table4[Status],"-",0)="Dead"),"Dead",
     OR(_xlfn.XLOOKUP(A1271,Table1[Tag Number],Table1[Status],"-",0)="Alive",
        _xlfn.XLOOKUP(A1271,Table2[Tag Number],Table2[Status],"-",0)="Alive",
        _xlfn.XLOOKUP(A1271,Table3[Tag Number],Table3[Status],"-",0)="Alive",
        _xlfn.XLOOKUP(A1271,Table4[Tag Number],Table4[Status],"-",0)="Alive"),"Alive",
     OR(_xlfn.XLOOKUP(A1271,Table1[Tag Number],Table1[Status],"-",0)="-",
        _xlfn.XLOOKUP(A1271,Table2[Tag Number],Table2[Status],"-",0)="-",
        _xlfn.XLOOKUP(A1271,Table3[Tag Number],Table3[Status],"-",0)="-",
        _xlfn.XLOOKUP(A1271,Table4[Tag Number],Table4[Status],"-",0)="-"),
   "-")</f>
        <v>-</v>
      </c>
      <c r="I1271" s="90"/>
      <c r="J1271" s="90"/>
      <c r="K1271" s="91"/>
      <c r="L1271" s="91"/>
      <c r="M1271" s="91"/>
      <c r="N1271" s="92"/>
      <c r="O1271" s="89"/>
      <c r="R1271" t="b">
        <f t="shared" si="39"/>
        <v>0</v>
      </c>
    </row>
    <row r="1272" spans="1:18" ht="15" thickBot="1" x14ac:dyDescent="0.35">
      <c r="A1272" s="2" t="s">
        <v>79</v>
      </c>
      <c r="B1272" s="2" t="s">
        <v>1145</v>
      </c>
      <c r="C1272" s="84">
        <f>IF(COUNTIF(Table1[Tag Number], A1272), 1, 0)</f>
        <v>0</v>
      </c>
      <c r="D1272" s="85">
        <f>IF(COUNTIF(Table2[Tag Number], A1272), 1, 0)</f>
        <v>0</v>
      </c>
      <c r="E1272" s="86">
        <f>IF(COUNTIF(Table3[Tag Number], A1272), 1, 0)</f>
        <v>1</v>
      </c>
      <c r="F1272" s="86">
        <f>IF(COUNTIF(Table4[Tag Number], A1272), 1, 0)</f>
        <v>0</v>
      </c>
      <c r="G1272" s="87">
        <f t="shared" si="40"/>
        <v>1</v>
      </c>
      <c r="H1272" s="88" t="str" cm="1">
        <f t="array" ref="H1272">_xlfn.IFS(OR(_xlfn.XLOOKUP(A1272,Table1[Tag Number],Table1[Status],"-",0)="Dead",
        _xlfn.XLOOKUP(A1272,Table2[Tag Number],Table2[Status],"-",0)="Dead",
        _xlfn.XLOOKUP(A1272,Table3[Tag Number],Table3[Status],"-",0)="Dead",
        _xlfn.XLOOKUP(A1272,Table4[Tag Number],Table4[Status],"-",0)="Dead"),"Dead",
     OR(_xlfn.XLOOKUP(A1272,Table1[Tag Number],Table1[Status],"-",0)="Alive",
        _xlfn.XLOOKUP(A1272,Table2[Tag Number],Table2[Status],"-",0)="Alive",
        _xlfn.XLOOKUP(A1272,Table3[Tag Number],Table3[Status],"-",0)="Alive",
        _xlfn.XLOOKUP(A1272,Table4[Tag Number],Table4[Status],"-",0)="Alive"),"Alive",
     OR(_xlfn.XLOOKUP(A1272,Table1[Tag Number],Table1[Status],"-",0)="-",
        _xlfn.XLOOKUP(A1272,Table2[Tag Number],Table2[Status],"-",0)="-",
        _xlfn.XLOOKUP(A1272,Table3[Tag Number],Table3[Status],"-",0)="-",
        _xlfn.XLOOKUP(A1272,Table4[Tag Number],Table4[Status],"-",0)="-"),
   "-")</f>
        <v>Alive</v>
      </c>
      <c r="I1272" s="90"/>
      <c r="J1272" s="90"/>
      <c r="K1272" s="91"/>
      <c r="L1272" s="91"/>
      <c r="M1272" s="91"/>
      <c r="N1272" s="92"/>
      <c r="O1272" s="89"/>
      <c r="R1272" t="b">
        <f t="shared" si="39"/>
        <v>0</v>
      </c>
    </row>
    <row r="1273" spans="1:18" ht="15" thickBot="1" x14ac:dyDescent="0.35">
      <c r="A1273" s="3" t="s">
        <v>2037</v>
      </c>
      <c r="B1273" s="3" t="s">
        <v>1137</v>
      </c>
      <c r="C1273" s="84">
        <f>IF(COUNTIF(Table1[Tag Number], A1273), 1, 0)</f>
        <v>0</v>
      </c>
      <c r="D1273" s="85">
        <f>IF(COUNTIF(Table2[Tag Number], A1273), 1, 0)</f>
        <v>0</v>
      </c>
      <c r="E1273" s="86">
        <f>IF(COUNTIF(Table3[Tag Number], A1273), 1, 0)</f>
        <v>0</v>
      </c>
      <c r="F1273" s="86">
        <f>IF(COUNTIF(Table4[Tag Number], A1273), 1, 0)</f>
        <v>0</v>
      </c>
      <c r="G1273" s="87">
        <f t="shared" si="40"/>
        <v>0</v>
      </c>
      <c r="H1273" s="88" t="str" cm="1">
        <f t="array" ref="H1273">_xlfn.IFS(OR(_xlfn.XLOOKUP(A1273,Table1[Tag Number],Table1[Status],"-",0)="Dead",
        _xlfn.XLOOKUP(A1273,Table2[Tag Number],Table2[Status],"-",0)="Dead",
        _xlfn.XLOOKUP(A1273,Table3[Tag Number],Table3[Status],"-",0)="Dead",
        _xlfn.XLOOKUP(A1273,Table4[Tag Number],Table4[Status],"-",0)="Dead"),"Dead",
     OR(_xlfn.XLOOKUP(A1273,Table1[Tag Number],Table1[Status],"-",0)="Alive",
        _xlfn.XLOOKUP(A1273,Table2[Tag Number],Table2[Status],"-",0)="Alive",
        _xlfn.XLOOKUP(A1273,Table3[Tag Number],Table3[Status],"-",0)="Alive",
        _xlfn.XLOOKUP(A1273,Table4[Tag Number],Table4[Status],"-",0)="Alive"),"Alive",
     OR(_xlfn.XLOOKUP(A1273,Table1[Tag Number],Table1[Status],"-",0)="-",
        _xlfn.XLOOKUP(A1273,Table2[Tag Number],Table2[Status],"-",0)="-",
        _xlfn.XLOOKUP(A1273,Table3[Tag Number],Table3[Status],"-",0)="-",
        _xlfn.XLOOKUP(A1273,Table4[Tag Number],Table4[Status],"-",0)="-"),
   "-")</f>
        <v>-</v>
      </c>
      <c r="I1273" s="90"/>
      <c r="J1273" s="90"/>
      <c r="K1273" s="91"/>
      <c r="L1273" s="91"/>
      <c r="M1273" s="91"/>
      <c r="N1273" s="92"/>
      <c r="O1273" s="89"/>
      <c r="R1273" t="b">
        <f t="shared" si="39"/>
        <v>0</v>
      </c>
    </row>
    <row r="1274" spans="1:18" ht="15" thickBot="1" x14ac:dyDescent="0.35">
      <c r="A1274" s="2" t="s">
        <v>380</v>
      </c>
      <c r="B1274" s="2" t="s">
        <v>1137</v>
      </c>
      <c r="C1274" s="84">
        <f>IF(COUNTIF(Table1[Tag Number], A1274), 1, 0)</f>
        <v>0</v>
      </c>
      <c r="D1274" s="85">
        <f>IF(COUNTIF(Table2[Tag Number], A1274), 1, 0)</f>
        <v>0</v>
      </c>
      <c r="E1274" s="86">
        <f>IF(COUNTIF(Table3[Tag Number], A1274), 1, 0)</f>
        <v>0</v>
      </c>
      <c r="F1274" s="86">
        <f>IF(COUNTIF(Table4[Tag Number], A1274), 1, 0)</f>
        <v>0</v>
      </c>
      <c r="G1274" s="87">
        <f t="shared" si="40"/>
        <v>0</v>
      </c>
      <c r="H1274" s="88" t="str" cm="1">
        <f t="array" ref="H1274">_xlfn.IFS(OR(_xlfn.XLOOKUP(A1274,Table1[Tag Number],Table1[Status],"-",0)="Dead",
        _xlfn.XLOOKUP(A1274,Table2[Tag Number],Table2[Status],"-",0)="Dead",
        _xlfn.XLOOKUP(A1274,Table3[Tag Number],Table3[Status],"-",0)="Dead",
        _xlfn.XLOOKUP(A1274,Table4[Tag Number],Table4[Status],"-",0)="Dead"),"Dead",
     OR(_xlfn.XLOOKUP(A1274,Table1[Tag Number],Table1[Status],"-",0)="Alive",
        _xlfn.XLOOKUP(A1274,Table2[Tag Number],Table2[Status],"-",0)="Alive",
        _xlfn.XLOOKUP(A1274,Table3[Tag Number],Table3[Status],"-",0)="Alive",
        _xlfn.XLOOKUP(A1274,Table4[Tag Number],Table4[Status],"-",0)="Alive"),"Alive",
     OR(_xlfn.XLOOKUP(A1274,Table1[Tag Number],Table1[Status],"-",0)="-",
        _xlfn.XLOOKUP(A1274,Table2[Tag Number],Table2[Status],"-",0)="-",
        _xlfn.XLOOKUP(A1274,Table3[Tag Number],Table3[Status],"-",0)="-",
        _xlfn.XLOOKUP(A1274,Table4[Tag Number],Table4[Status],"-",0)="-"),
   "-")</f>
        <v>-</v>
      </c>
      <c r="I1274" s="90"/>
      <c r="J1274" s="90"/>
      <c r="K1274" s="91"/>
      <c r="L1274" s="91"/>
      <c r="M1274" s="91"/>
      <c r="N1274" s="92"/>
      <c r="O1274" s="89"/>
      <c r="R1274" t="b">
        <f t="shared" si="39"/>
        <v>0</v>
      </c>
    </row>
    <row r="1275" spans="1:18" ht="15" thickBot="1" x14ac:dyDescent="0.35">
      <c r="A1275" s="3" t="s">
        <v>404</v>
      </c>
      <c r="B1275" s="3" t="s">
        <v>1137</v>
      </c>
      <c r="C1275" s="84">
        <f>IF(COUNTIF(Table1[Tag Number], A1275), 1, 0)</f>
        <v>0</v>
      </c>
      <c r="D1275" s="85">
        <f>IF(COUNTIF(Table2[Tag Number], A1275), 1, 0)</f>
        <v>0</v>
      </c>
      <c r="E1275" s="86">
        <f>IF(COUNTIF(Table3[Tag Number], A1275), 1, 0)</f>
        <v>0</v>
      </c>
      <c r="F1275" s="86">
        <f>IF(COUNTIF(Table4[Tag Number], A1275), 1, 0)</f>
        <v>0</v>
      </c>
      <c r="G1275" s="87">
        <f t="shared" si="40"/>
        <v>0</v>
      </c>
      <c r="H1275" s="88" t="str" cm="1">
        <f t="array" ref="H1275">_xlfn.IFS(OR(_xlfn.XLOOKUP(A1275,Table1[Tag Number],Table1[Status],"-",0)="Dead",
        _xlfn.XLOOKUP(A1275,Table2[Tag Number],Table2[Status],"-",0)="Dead",
        _xlfn.XLOOKUP(A1275,Table3[Tag Number],Table3[Status],"-",0)="Dead",
        _xlfn.XLOOKUP(A1275,Table4[Tag Number],Table4[Status],"-",0)="Dead"),"Dead",
     OR(_xlfn.XLOOKUP(A1275,Table1[Tag Number],Table1[Status],"-",0)="Alive",
        _xlfn.XLOOKUP(A1275,Table2[Tag Number],Table2[Status],"-",0)="Alive",
        _xlfn.XLOOKUP(A1275,Table3[Tag Number],Table3[Status],"-",0)="Alive",
        _xlfn.XLOOKUP(A1275,Table4[Tag Number],Table4[Status],"-",0)="Alive"),"Alive",
     OR(_xlfn.XLOOKUP(A1275,Table1[Tag Number],Table1[Status],"-",0)="-",
        _xlfn.XLOOKUP(A1275,Table2[Tag Number],Table2[Status],"-",0)="-",
        _xlfn.XLOOKUP(A1275,Table3[Tag Number],Table3[Status],"-",0)="-",
        _xlfn.XLOOKUP(A1275,Table4[Tag Number],Table4[Status],"-",0)="-"),
   "-")</f>
        <v>-</v>
      </c>
      <c r="I1275" s="90"/>
      <c r="J1275" s="90"/>
      <c r="K1275" s="91"/>
      <c r="L1275" s="91"/>
      <c r="M1275" s="91"/>
      <c r="N1275" s="92"/>
      <c r="O1275" s="89"/>
      <c r="R1275" t="b">
        <f t="shared" si="39"/>
        <v>0</v>
      </c>
    </row>
    <row r="1276" spans="1:18" ht="15" thickBot="1" x14ac:dyDescent="0.35">
      <c r="A1276" s="2" t="s">
        <v>461</v>
      </c>
      <c r="B1276" s="2" t="s">
        <v>1137</v>
      </c>
      <c r="C1276" s="84">
        <f>IF(COUNTIF(Table1[Tag Number], A1276), 1, 0)</f>
        <v>0</v>
      </c>
      <c r="D1276" s="85">
        <f>IF(COUNTIF(Table2[Tag Number], A1276), 1, 0)</f>
        <v>0</v>
      </c>
      <c r="E1276" s="86">
        <f>IF(COUNTIF(Table3[Tag Number], A1276), 1, 0)</f>
        <v>0</v>
      </c>
      <c r="F1276" s="86">
        <f>IF(COUNTIF(Table4[Tag Number], A1276), 1, 0)</f>
        <v>0</v>
      </c>
      <c r="G1276" s="87">
        <f t="shared" si="40"/>
        <v>0</v>
      </c>
      <c r="H1276" s="88" t="str" cm="1">
        <f t="array" ref="H1276">_xlfn.IFS(OR(_xlfn.XLOOKUP(A1276,Table1[Tag Number],Table1[Status],"-",0)="Dead",
        _xlfn.XLOOKUP(A1276,Table2[Tag Number],Table2[Status],"-",0)="Dead",
        _xlfn.XLOOKUP(A1276,Table3[Tag Number],Table3[Status],"-",0)="Dead",
        _xlfn.XLOOKUP(A1276,Table4[Tag Number],Table4[Status],"-",0)="Dead"),"Dead",
     OR(_xlfn.XLOOKUP(A1276,Table1[Tag Number],Table1[Status],"-",0)="Alive",
        _xlfn.XLOOKUP(A1276,Table2[Tag Number],Table2[Status],"-",0)="Alive",
        _xlfn.XLOOKUP(A1276,Table3[Tag Number],Table3[Status],"-",0)="Alive",
        _xlfn.XLOOKUP(A1276,Table4[Tag Number],Table4[Status],"-",0)="Alive"),"Alive",
     OR(_xlfn.XLOOKUP(A1276,Table1[Tag Number],Table1[Status],"-",0)="-",
        _xlfn.XLOOKUP(A1276,Table2[Tag Number],Table2[Status],"-",0)="-",
        _xlfn.XLOOKUP(A1276,Table3[Tag Number],Table3[Status],"-",0)="-",
        _xlfn.XLOOKUP(A1276,Table4[Tag Number],Table4[Status],"-",0)="-"),
   "-")</f>
        <v>-</v>
      </c>
      <c r="I1276" s="90"/>
      <c r="J1276" s="90"/>
      <c r="K1276" s="91"/>
      <c r="L1276" s="91"/>
      <c r="M1276" s="91"/>
      <c r="N1276" s="92"/>
      <c r="O1276" s="89"/>
      <c r="R1276" t="b">
        <f t="shared" si="39"/>
        <v>0</v>
      </c>
    </row>
    <row r="1277" spans="1:18" ht="15" thickBot="1" x14ac:dyDescent="0.35">
      <c r="A1277" s="3" t="s">
        <v>315</v>
      </c>
      <c r="B1277" s="3" t="s">
        <v>1145</v>
      </c>
      <c r="C1277" s="84">
        <f>IF(COUNTIF(Table1[Tag Number], A1277), 1, 0)</f>
        <v>1</v>
      </c>
      <c r="D1277" s="85">
        <f>IF(COUNTIF(Table2[Tag Number], A1277), 1, 0)</f>
        <v>0</v>
      </c>
      <c r="E1277" s="86">
        <f>IF(COUNTIF(Table3[Tag Number], A1277), 1, 0)</f>
        <v>0</v>
      </c>
      <c r="F1277" s="86">
        <f>IF(COUNTIF(Table4[Tag Number], A1277), 1, 0)</f>
        <v>0</v>
      </c>
      <c r="G1277" s="87">
        <f t="shared" si="40"/>
        <v>1</v>
      </c>
      <c r="H1277" s="88" t="str" cm="1">
        <f t="array" ref="H1277">_xlfn.IFS(OR(_xlfn.XLOOKUP(A1277,Table1[Tag Number],Table1[Status],"-",0)="Dead",
        _xlfn.XLOOKUP(A1277,Table2[Tag Number],Table2[Status],"-",0)="Dead",
        _xlfn.XLOOKUP(A1277,Table3[Tag Number],Table3[Status],"-",0)="Dead",
        _xlfn.XLOOKUP(A1277,Table4[Tag Number],Table4[Status],"-",0)="Dead"),"Dead",
     OR(_xlfn.XLOOKUP(A1277,Table1[Tag Number],Table1[Status],"-",0)="Alive",
        _xlfn.XLOOKUP(A1277,Table2[Tag Number],Table2[Status],"-",0)="Alive",
        _xlfn.XLOOKUP(A1277,Table3[Tag Number],Table3[Status],"-",0)="Alive",
        _xlfn.XLOOKUP(A1277,Table4[Tag Number],Table4[Status],"-",0)="Alive"),"Alive",
     OR(_xlfn.XLOOKUP(A1277,Table1[Tag Number],Table1[Status],"-",0)="-",
        _xlfn.XLOOKUP(A1277,Table2[Tag Number],Table2[Status],"-",0)="-",
        _xlfn.XLOOKUP(A1277,Table3[Tag Number],Table3[Status],"-",0)="-",
        _xlfn.XLOOKUP(A1277,Table4[Tag Number],Table4[Status],"-",0)="-"),
   "-")</f>
        <v>Alive</v>
      </c>
      <c r="I1277" s="90"/>
      <c r="J1277" s="90"/>
      <c r="K1277" s="91"/>
      <c r="L1277" s="91"/>
      <c r="M1277" s="91"/>
      <c r="N1277" s="92"/>
      <c r="O1277" s="89"/>
      <c r="R1277" t="b">
        <f t="shared" si="39"/>
        <v>0</v>
      </c>
    </row>
    <row r="1278" spans="1:18" ht="15" thickBot="1" x14ac:dyDescent="0.35">
      <c r="A1278" s="2" t="s">
        <v>997</v>
      </c>
      <c r="B1278" s="2" t="s">
        <v>1137</v>
      </c>
      <c r="C1278" s="84">
        <f>IF(COUNTIF(Table1[Tag Number], A1278), 1, 0)</f>
        <v>0</v>
      </c>
      <c r="D1278" s="85">
        <f>IF(COUNTIF(Table2[Tag Number], A1278), 1, 0)</f>
        <v>0</v>
      </c>
      <c r="E1278" s="86">
        <f>IF(COUNTIF(Table3[Tag Number], A1278), 1, 0)</f>
        <v>0</v>
      </c>
      <c r="F1278" s="86">
        <f>IF(COUNTIF(Table4[Tag Number], A1278), 1, 0)</f>
        <v>0</v>
      </c>
      <c r="G1278" s="87">
        <f t="shared" si="40"/>
        <v>0</v>
      </c>
      <c r="H1278" s="88" t="str" cm="1">
        <f t="array" ref="H1278">_xlfn.IFS(OR(_xlfn.XLOOKUP(A1278,Table1[Tag Number],Table1[Status],"-",0)="Dead",
        _xlfn.XLOOKUP(A1278,Table2[Tag Number],Table2[Status],"-",0)="Dead",
        _xlfn.XLOOKUP(A1278,Table3[Tag Number],Table3[Status],"-",0)="Dead",
        _xlfn.XLOOKUP(A1278,Table4[Tag Number],Table4[Status],"-",0)="Dead"),"Dead",
     OR(_xlfn.XLOOKUP(A1278,Table1[Tag Number],Table1[Status],"-",0)="Alive",
        _xlfn.XLOOKUP(A1278,Table2[Tag Number],Table2[Status],"-",0)="Alive",
        _xlfn.XLOOKUP(A1278,Table3[Tag Number],Table3[Status],"-",0)="Alive",
        _xlfn.XLOOKUP(A1278,Table4[Tag Number],Table4[Status],"-",0)="Alive"),"Alive",
     OR(_xlfn.XLOOKUP(A1278,Table1[Tag Number],Table1[Status],"-",0)="-",
        _xlfn.XLOOKUP(A1278,Table2[Tag Number],Table2[Status],"-",0)="-",
        _xlfn.XLOOKUP(A1278,Table3[Tag Number],Table3[Status],"-",0)="-",
        _xlfn.XLOOKUP(A1278,Table4[Tag Number],Table4[Status],"-",0)="-"),
   "-")</f>
        <v>-</v>
      </c>
      <c r="I1278" s="90"/>
      <c r="J1278" s="90"/>
      <c r="K1278" s="91"/>
      <c r="L1278" s="91"/>
      <c r="M1278" s="91"/>
      <c r="N1278" s="92"/>
      <c r="O1278" s="89"/>
      <c r="R1278" t="b">
        <f t="shared" si="39"/>
        <v>0</v>
      </c>
    </row>
    <row r="1279" spans="1:18" ht="15" thickBot="1" x14ac:dyDescent="0.35">
      <c r="A1279" s="3" t="s">
        <v>2038</v>
      </c>
      <c r="B1279" s="3" t="s">
        <v>1137</v>
      </c>
      <c r="C1279" s="84">
        <f>IF(COUNTIF(Table1[Tag Number], A1279), 1, 0)</f>
        <v>0</v>
      </c>
      <c r="D1279" s="85">
        <f>IF(COUNTIF(Table2[Tag Number], A1279), 1, 0)</f>
        <v>0</v>
      </c>
      <c r="E1279" s="86">
        <f>IF(COUNTIF(Table3[Tag Number], A1279), 1, 0)</f>
        <v>0</v>
      </c>
      <c r="F1279" s="86">
        <f>IF(COUNTIF(Table4[Tag Number], A1279), 1, 0)</f>
        <v>0</v>
      </c>
      <c r="G1279" s="87">
        <f t="shared" si="40"/>
        <v>0</v>
      </c>
      <c r="H1279" s="88" t="str" cm="1">
        <f t="array" ref="H1279">_xlfn.IFS(OR(_xlfn.XLOOKUP(A1279,Table1[Tag Number],Table1[Status],"-",0)="Dead",
        _xlfn.XLOOKUP(A1279,Table2[Tag Number],Table2[Status],"-",0)="Dead",
        _xlfn.XLOOKUP(A1279,Table3[Tag Number],Table3[Status],"-",0)="Dead",
        _xlfn.XLOOKUP(A1279,Table4[Tag Number],Table4[Status],"-",0)="Dead"),"Dead",
     OR(_xlfn.XLOOKUP(A1279,Table1[Tag Number],Table1[Status],"-",0)="Alive",
        _xlfn.XLOOKUP(A1279,Table2[Tag Number],Table2[Status],"-",0)="Alive",
        _xlfn.XLOOKUP(A1279,Table3[Tag Number],Table3[Status],"-",0)="Alive",
        _xlfn.XLOOKUP(A1279,Table4[Tag Number],Table4[Status],"-",0)="Alive"),"Alive",
     OR(_xlfn.XLOOKUP(A1279,Table1[Tag Number],Table1[Status],"-",0)="-",
        _xlfn.XLOOKUP(A1279,Table2[Tag Number],Table2[Status],"-",0)="-",
        _xlfn.XLOOKUP(A1279,Table3[Tag Number],Table3[Status],"-",0)="-",
        _xlfn.XLOOKUP(A1279,Table4[Tag Number],Table4[Status],"-",0)="-"),
   "-")</f>
        <v>-</v>
      </c>
      <c r="I1279" s="90"/>
      <c r="J1279" s="90"/>
      <c r="K1279" s="91"/>
      <c r="L1279" s="91"/>
      <c r="M1279" s="91"/>
      <c r="N1279" s="92"/>
      <c r="O1279" s="89"/>
      <c r="R1279" t="b">
        <f t="shared" si="39"/>
        <v>0</v>
      </c>
    </row>
    <row r="1280" spans="1:18" ht="15" thickBot="1" x14ac:dyDescent="0.35">
      <c r="A1280" s="2" t="s">
        <v>759</v>
      </c>
      <c r="B1280" s="2" t="s">
        <v>1137</v>
      </c>
      <c r="C1280" s="84">
        <f>IF(COUNTIF(Table1[Tag Number], A1280), 1, 0)</f>
        <v>0</v>
      </c>
      <c r="D1280" s="85">
        <f>IF(COUNTIF(Table2[Tag Number], A1280), 1, 0)</f>
        <v>0</v>
      </c>
      <c r="E1280" s="86">
        <f>IF(COUNTIF(Table3[Tag Number], A1280), 1, 0)</f>
        <v>0</v>
      </c>
      <c r="F1280" s="86">
        <f>IF(COUNTIF(Table4[Tag Number], A1280), 1, 0)</f>
        <v>0</v>
      </c>
      <c r="G1280" s="87">
        <f t="shared" si="40"/>
        <v>0</v>
      </c>
      <c r="H1280" s="88" t="str" cm="1">
        <f t="array" ref="H1280">_xlfn.IFS(OR(_xlfn.XLOOKUP(A1280,Table1[Tag Number],Table1[Status],"-",0)="Dead",
        _xlfn.XLOOKUP(A1280,Table2[Tag Number],Table2[Status],"-",0)="Dead",
        _xlfn.XLOOKUP(A1280,Table3[Tag Number],Table3[Status],"-",0)="Dead",
        _xlfn.XLOOKUP(A1280,Table4[Tag Number],Table4[Status],"-",0)="Dead"),"Dead",
     OR(_xlfn.XLOOKUP(A1280,Table1[Tag Number],Table1[Status],"-",0)="Alive",
        _xlfn.XLOOKUP(A1280,Table2[Tag Number],Table2[Status],"-",0)="Alive",
        _xlfn.XLOOKUP(A1280,Table3[Tag Number],Table3[Status],"-",0)="Alive",
        _xlfn.XLOOKUP(A1280,Table4[Tag Number],Table4[Status],"-",0)="Alive"),"Alive",
     OR(_xlfn.XLOOKUP(A1280,Table1[Tag Number],Table1[Status],"-",0)="-",
        _xlfn.XLOOKUP(A1280,Table2[Tag Number],Table2[Status],"-",0)="-",
        _xlfn.XLOOKUP(A1280,Table3[Tag Number],Table3[Status],"-",0)="-",
        _xlfn.XLOOKUP(A1280,Table4[Tag Number],Table4[Status],"-",0)="-"),
   "-")</f>
        <v>-</v>
      </c>
      <c r="I1280" s="90"/>
      <c r="J1280" s="90"/>
      <c r="K1280" s="91"/>
      <c r="L1280" s="91"/>
      <c r="M1280" s="91"/>
      <c r="N1280" s="92"/>
      <c r="O1280" s="89"/>
      <c r="R1280" t="b">
        <f t="shared" si="39"/>
        <v>0</v>
      </c>
    </row>
    <row r="1281" spans="1:18" ht="15" thickBot="1" x14ac:dyDescent="0.35">
      <c r="A1281" s="3" t="s">
        <v>509</v>
      </c>
      <c r="B1281" s="3" t="s">
        <v>1137</v>
      </c>
      <c r="C1281" s="84">
        <f>IF(COUNTIF(Table1[Tag Number], A1281), 1, 0)</f>
        <v>0</v>
      </c>
      <c r="D1281" s="85">
        <f>IF(COUNTIF(Table2[Tag Number], A1281), 1, 0)</f>
        <v>0</v>
      </c>
      <c r="E1281" s="86">
        <f>IF(COUNTIF(Table3[Tag Number], A1281), 1, 0)</f>
        <v>0</v>
      </c>
      <c r="F1281" s="86">
        <f>IF(COUNTIF(Table4[Tag Number], A1281), 1, 0)</f>
        <v>0</v>
      </c>
      <c r="G1281" s="87">
        <f t="shared" si="40"/>
        <v>0</v>
      </c>
      <c r="H1281" s="88" t="str" cm="1">
        <f t="array" ref="H1281">_xlfn.IFS(OR(_xlfn.XLOOKUP(A1281,Table1[Tag Number],Table1[Status],"-",0)="Dead",
        _xlfn.XLOOKUP(A1281,Table2[Tag Number],Table2[Status],"-",0)="Dead",
        _xlfn.XLOOKUP(A1281,Table3[Tag Number],Table3[Status],"-",0)="Dead",
        _xlfn.XLOOKUP(A1281,Table4[Tag Number],Table4[Status],"-",0)="Dead"),"Dead",
     OR(_xlfn.XLOOKUP(A1281,Table1[Tag Number],Table1[Status],"-",0)="Alive",
        _xlfn.XLOOKUP(A1281,Table2[Tag Number],Table2[Status],"-",0)="Alive",
        _xlfn.XLOOKUP(A1281,Table3[Tag Number],Table3[Status],"-",0)="Alive",
        _xlfn.XLOOKUP(A1281,Table4[Tag Number],Table4[Status],"-",0)="Alive"),"Alive",
     OR(_xlfn.XLOOKUP(A1281,Table1[Tag Number],Table1[Status],"-",0)="-",
        _xlfn.XLOOKUP(A1281,Table2[Tag Number],Table2[Status],"-",0)="-",
        _xlfn.XLOOKUP(A1281,Table3[Tag Number],Table3[Status],"-",0)="-",
        _xlfn.XLOOKUP(A1281,Table4[Tag Number],Table4[Status],"-",0)="-"),
   "-")</f>
        <v>-</v>
      </c>
      <c r="I1281" s="90"/>
      <c r="J1281" s="90"/>
      <c r="K1281" s="91"/>
      <c r="L1281" s="91"/>
      <c r="M1281" s="91"/>
      <c r="N1281" s="92"/>
      <c r="O1281" s="89"/>
      <c r="R1281" t="b">
        <f t="shared" si="39"/>
        <v>0</v>
      </c>
    </row>
    <row r="1282" spans="1:18" ht="15" thickBot="1" x14ac:dyDescent="0.35">
      <c r="A1282" s="2" t="s">
        <v>384</v>
      </c>
      <c r="B1282" s="2" t="s">
        <v>1137</v>
      </c>
      <c r="C1282" s="84">
        <f>IF(COUNTIF(Table1[Tag Number], A1282), 1, 0)</f>
        <v>0</v>
      </c>
      <c r="D1282" s="85">
        <f>IF(COUNTIF(Table2[Tag Number], A1282), 1, 0)</f>
        <v>0</v>
      </c>
      <c r="E1282" s="86">
        <f>IF(COUNTIF(Table3[Tag Number], A1282), 1, 0)</f>
        <v>0</v>
      </c>
      <c r="F1282" s="86">
        <f>IF(COUNTIF(Table4[Tag Number], A1282), 1, 0)</f>
        <v>0</v>
      </c>
      <c r="G1282" s="87">
        <f t="shared" si="40"/>
        <v>0</v>
      </c>
      <c r="H1282" s="88" t="str" cm="1">
        <f t="array" ref="H1282">_xlfn.IFS(OR(_xlfn.XLOOKUP(A1282,Table1[Tag Number],Table1[Status],"-",0)="Dead",
        _xlfn.XLOOKUP(A1282,Table2[Tag Number],Table2[Status],"-",0)="Dead",
        _xlfn.XLOOKUP(A1282,Table3[Tag Number],Table3[Status],"-",0)="Dead",
        _xlfn.XLOOKUP(A1282,Table4[Tag Number],Table4[Status],"-",0)="Dead"),"Dead",
     OR(_xlfn.XLOOKUP(A1282,Table1[Tag Number],Table1[Status],"-",0)="Alive",
        _xlfn.XLOOKUP(A1282,Table2[Tag Number],Table2[Status],"-",0)="Alive",
        _xlfn.XLOOKUP(A1282,Table3[Tag Number],Table3[Status],"-",0)="Alive",
        _xlfn.XLOOKUP(A1282,Table4[Tag Number],Table4[Status],"-",0)="Alive"),"Alive",
     OR(_xlfn.XLOOKUP(A1282,Table1[Tag Number],Table1[Status],"-",0)="-",
        _xlfn.XLOOKUP(A1282,Table2[Tag Number],Table2[Status],"-",0)="-",
        _xlfn.XLOOKUP(A1282,Table3[Tag Number],Table3[Status],"-",0)="-",
        _xlfn.XLOOKUP(A1282,Table4[Tag Number],Table4[Status],"-",0)="-"),
   "-")</f>
        <v>-</v>
      </c>
      <c r="I1282" s="90"/>
      <c r="J1282" s="90"/>
      <c r="K1282" s="91"/>
      <c r="L1282" s="91"/>
      <c r="M1282" s="91"/>
      <c r="N1282" s="92"/>
      <c r="O1282" s="89"/>
      <c r="R1282" t="b">
        <f t="shared" si="39"/>
        <v>0</v>
      </c>
    </row>
    <row r="1283" spans="1:18" ht="15" thickBot="1" x14ac:dyDescent="0.35">
      <c r="A1283" s="3" t="s">
        <v>2039</v>
      </c>
      <c r="B1283" s="3" t="s">
        <v>1137</v>
      </c>
      <c r="C1283" s="84">
        <f>IF(COUNTIF(Table1[Tag Number], A1283), 1, 0)</f>
        <v>0</v>
      </c>
      <c r="D1283" s="85">
        <f>IF(COUNTIF(Table2[Tag Number], A1283), 1, 0)</f>
        <v>0</v>
      </c>
      <c r="E1283" s="86">
        <f>IF(COUNTIF(Table3[Tag Number], A1283), 1, 0)</f>
        <v>0</v>
      </c>
      <c r="F1283" s="86">
        <f>IF(COUNTIF(Table4[Tag Number], A1283), 1, 0)</f>
        <v>0</v>
      </c>
      <c r="G1283" s="87">
        <f t="shared" si="40"/>
        <v>0</v>
      </c>
      <c r="H1283" s="88" t="str" cm="1">
        <f t="array" ref="H1283">_xlfn.IFS(OR(_xlfn.XLOOKUP(A1283,Table1[Tag Number],Table1[Status],"-",0)="Dead",
        _xlfn.XLOOKUP(A1283,Table2[Tag Number],Table2[Status],"-",0)="Dead",
        _xlfn.XLOOKUP(A1283,Table3[Tag Number],Table3[Status],"-",0)="Dead",
        _xlfn.XLOOKUP(A1283,Table4[Tag Number],Table4[Status],"-",0)="Dead"),"Dead",
     OR(_xlfn.XLOOKUP(A1283,Table1[Tag Number],Table1[Status],"-",0)="Alive",
        _xlfn.XLOOKUP(A1283,Table2[Tag Number],Table2[Status],"-",0)="Alive",
        _xlfn.XLOOKUP(A1283,Table3[Tag Number],Table3[Status],"-",0)="Alive",
        _xlfn.XLOOKUP(A1283,Table4[Tag Number],Table4[Status],"-",0)="Alive"),"Alive",
     OR(_xlfn.XLOOKUP(A1283,Table1[Tag Number],Table1[Status],"-",0)="-",
        _xlfn.XLOOKUP(A1283,Table2[Tag Number],Table2[Status],"-",0)="-",
        _xlfn.XLOOKUP(A1283,Table3[Tag Number],Table3[Status],"-",0)="-",
        _xlfn.XLOOKUP(A1283,Table4[Tag Number],Table4[Status],"-",0)="-"),
   "-")</f>
        <v>-</v>
      </c>
      <c r="I1283" s="90"/>
      <c r="J1283" s="90"/>
      <c r="K1283" s="91"/>
      <c r="L1283" s="91"/>
      <c r="M1283" s="91"/>
      <c r="N1283" s="92"/>
      <c r="O1283" s="89"/>
      <c r="R1283" t="b">
        <f t="shared" si="39"/>
        <v>0</v>
      </c>
    </row>
    <row r="1284" spans="1:18" ht="15" thickBot="1" x14ac:dyDescent="0.35">
      <c r="A1284" s="2" t="s">
        <v>392</v>
      </c>
      <c r="B1284" s="2" t="s">
        <v>1137</v>
      </c>
      <c r="C1284" s="84">
        <f>IF(COUNTIF(Table1[Tag Number], A1284), 1, 0)</f>
        <v>0</v>
      </c>
      <c r="D1284" s="85">
        <f>IF(COUNTIF(Table2[Tag Number], A1284), 1, 0)</f>
        <v>0</v>
      </c>
      <c r="E1284" s="86">
        <f>IF(COUNTIF(Table3[Tag Number], A1284), 1, 0)</f>
        <v>0</v>
      </c>
      <c r="F1284" s="86">
        <f>IF(COUNTIF(Table4[Tag Number], A1284), 1, 0)</f>
        <v>0</v>
      </c>
      <c r="G1284" s="87">
        <f t="shared" si="40"/>
        <v>0</v>
      </c>
      <c r="H1284" s="88" t="str" cm="1">
        <f t="array" ref="H1284">_xlfn.IFS(OR(_xlfn.XLOOKUP(A1284,Table1[Tag Number],Table1[Status],"-",0)="Dead",
        _xlfn.XLOOKUP(A1284,Table2[Tag Number],Table2[Status],"-",0)="Dead",
        _xlfn.XLOOKUP(A1284,Table3[Tag Number],Table3[Status],"-",0)="Dead",
        _xlfn.XLOOKUP(A1284,Table4[Tag Number],Table4[Status],"-",0)="Dead"),"Dead",
     OR(_xlfn.XLOOKUP(A1284,Table1[Tag Number],Table1[Status],"-",0)="Alive",
        _xlfn.XLOOKUP(A1284,Table2[Tag Number],Table2[Status],"-",0)="Alive",
        _xlfn.XLOOKUP(A1284,Table3[Tag Number],Table3[Status],"-",0)="Alive",
        _xlfn.XLOOKUP(A1284,Table4[Tag Number],Table4[Status],"-",0)="Alive"),"Alive",
     OR(_xlfn.XLOOKUP(A1284,Table1[Tag Number],Table1[Status],"-",0)="-",
        _xlfn.XLOOKUP(A1284,Table2[Tag Number],Table2[Status],"-",0)="-",
        _xlfn.XLOOKUP(A1284,Table3[Tag Number],Table3[Status],"-",0)="-",
        _xlfn.XLOOKUP(A1284,Table4[Tag Number],Table4[Status],"-",0)="-"),
   "-")</f>
        <v>-</v>
      </c>
      <c r="I1284" s="90"/>
      <c r="J1284" s="90"/>
      <c r="K1284" s="91"/>
      <c r="L1284" s="91"/>
      <c r="M1284" s="91"/>
      <c r="N1284" s="92"/>
      <c r="O1284" s="89"/>
      <c r="R1284" t="b">
        <f t="shared" ref="R1284:R1347" si="41">IF(G1284&gt;1,A1284)</f>
        <v>0</v>
      </c>
    </row>
    <row r="1285" spans="1:18" ht="15" thickBot="1" x14ac:dyDescent="0.35">
      <c r="A1285" s="3" t="s">
        <v>2040</v>
      </c>
      <c r="B1285" s="3" t="s">
        <v>1137</v>
      </c>
      <c r="C1285" s="84">
        <f>IF(COUNTIF(Table1[Tag Number], A1285), 1, 0)</f>
        <v>0</v>
      </c>
      <c r="D1285" s="85">
        <f>IF(COUNTIF(Table2[Tag Number], A1285), 1, 0)</f>
        <v>0</v>
      </c>
      <c r="E1285" s="86">
        <f>IF(COUNTIF(Table3[Tag Number], A1285), 1, 0)</f>
        <v>0</v>
      </c>
      <c r="F1285" s="86">
        <f>IF(COUNTIF(Table4[Tag Number], A1285), 1, 0)</f>
        <v>0</v>
      </c>
      <c r="G1285" s="87">
        <f t="shared" ref="G1285:G1348" si="42">SUM(C1285:F1285)</f>
        <v>0</v>
      </c>
      <c r="H1285" s="88" t="str" cm="1">
        <f t="array" ref="H1285">_xlfn.IFS(OR(_xlfn.XLOOKUP(A1285,Table1[Tag Number],Table1[Status],"-",0)="Dead",
        _xlfn.XLOOKUP(A1285,Table2[Tag Number],Table2[Status],"-",0)="Dead",
        _xlfn.XLOOKUP(A1285,Table3[Tag Number],Table3[Status],"-",0)="Dead",
        _xlfn.XLOOKUP(A1285,Table4[Tag Number],Table4[Status],"-",0)="Dead"),"Dead",
     OR(_xlfn.XLOOKUP(A1285,Table1[Tag Number],Table1[Status],"-",0)="Alive",
        _xlfn.XLOOKUP(A1285,Table2[Tag Number],Table2[Status],"-",0)="Alive",
        _xlfn.XLOOKUP(A1285,Table3[Tag Number],Table3[Status],"-",0)="Alive",
        _xlfn.XLOOKUP(A1285,Table4[Tag Number],Table4[Status],"-",0)="Alive"),"Alive",
     OR(_xlfn.XLOOKUP(A1285,Table1[Tag Number],Table1[Status],"-",0)="-",
        _xlfn.XLOOKUP(A1285,Table2[Tag Number],Table2[Status],"-",0)="-",
        _xlfn.XLOOKUP(A1285,Table3[Tag Number],Table3[Status],"-",0)="-",
        _xlfn.XLOOKUP(A1285,Table4[Tag Number],Table4[Status],"-",0)="-"),
   "-")</f>
        <v>-</v>
      </c>
      <c r="I1285" s="90"/>
      <c r="J1285" s="90"/>
      <c r="K1285" s="91"/>
      <c r="L1285" s="91"/>
      <c r="M1285" s="91"/>
      <c r="N1285" s="92"/>
      <c r="O1285" s="89"/>
      <c r="R1285" t="b">
        <f t="shared" si="41"/>
        <v>0</v>
      </c>
    </row>
    <row r="1286" spans="1:18" ht="15" thickBot="1" x14ac:dyDescent="0.35">
      <c r="A1286" s="2" t="s">
        <v>371</v>
      </c>
      <c r="B1286" s="2" t="s">
        <v>1137</v>
      </c>
      <c r="C1286" s="84">
        <f>IF(COUNTIF(Table1[Tag Number], A1286), 1, 0)</f>
        <v>0</v>
      </c>
      <c r="D1286" s="85">
        <f>IF(COUNTIF(Table2[Tag Number], A1286), 1, 0)</f>
        <v>0</v>
      </c>
      <c r="E1286" s="86">
        <f>IF(COUNTIF(Table3[Tag Number], A1286), 1, 0)</f>
        <v>0</v>
      </c>
      <c r="F1286" s="86">
        <f>IF(COUNTIF(Table4[Tag Number], A1286), 1, 0)</f>
        <v>0</v>
      </c>
      <c r="G1286" s="87">
        <f t="shared" si="42"/>
        <v>0</v>
      </c>
      <c r="H1286" s="88" t="str" cm="1">
        <f t="array" ref="H1286">_xlfn.IFS(OR(_xlfn.XLOOKUP(A1286,Table1[Tag Number],Table1[Status],"-",0)="Dead",
        _xlfn.XLOOKUP(A1286,Table2[Tag Number],Table2[Status],"-",0)="Dead",
        _xlfn.XLOOKUP(A1286,Table3[Tag Number],Table3[Status],"-",0)="Dead",
        _xlfn.XLOOKUP(A1286,Table4[Tag Number],Table4[Status],"-",0)="Dead"),"Dead",
     OR(_xlfn.XLOOKUP(A1286,Table1[Tag Number],Table1[Status],"-",0)="Alive",
        _xlfn.XLOOKUP(A1286,Table2[Tag Number],Table2[Status],"-",0)="Alive",
        _xlfn.XLOOKUP(A1286,Table3[Tag Number],Table3[Status],"-",0)="Alive",
        _xlfn.XLOOKUP(A1286,Table4[Tag Number],Table4[Status],"-",0)="Alive"),"Alive",
     OR(_xlfn.XLOOKUP(A1286,Table1[Tag Number],Table1[Status],"-",0)="-",
        _xlfn.XLOOKUP(A1286,Table2[Tag Number],Table2[Status],"-",0)="-",
        _xlfn.XLOOKUP(A1286,Table3[Tag Number],Table3[Status],"-",0)="-",
        _xlfn.XLOOKUP(A1286,Table4[Tag Number],Table4[Status],"-",0)="-"),
   "-")</f>
        <v>-</v>
      </c>
      <c r="I1286" s="90"/>
      <c r="J1286" s="90"/>
      <c r="K1286" s="91"/>
      <c r="L1286" s="91"/>
      <c r="M1286" s="91"/>
      <c r="N1286" s="92"/>
      <c r="O1286" s="89"/>
      <c r="R1286" t="b">
        <f t="shared" si="41"/>
        <v>0</v>
      </c>
    </row>
    <row r="1287" spans="1:18" ht="15" thickBot="1" x14ac:dyDescent="0.35">
      <c r="A1287" s="3" t="s">
        <v>2041</v>
      </c>
      <c r="B1287" s="3" t="s">
        <v>1137</v>
      </c>
      <c r="C1287" s="84">
        <f>IF(COUNTIF(Table1[Tag Number], A1287), 1, 0)</f>
        <v>0</v>
      </c>
      <c r="D1287" s="85">
        <f>IF(COUNTIF(Table2[Tag Number], A1287), 1, 0)</f>
        <v>0</v>
      </c>
      <c r="E1287" s="86">
        <f>IF(COUNTIF(Table3[Tag Number], A1287), 1, 0)</f>
        <v>0</v>
      </c>
      <c r="F1287" s="86">
        <f>IF(COUNTIF(Table4[Tag Number], A1287), 1, 0)</f>
        <v>0</v>
      </c>
      <c r="G1287" s="87">
        <f t="shared" si="42"/>
        <v>0</v>
      </c>
      <c r="H1287" s="88" t="str" cm="1">
        <f t="array" ref="H1287">_xlfn.IFS(OR(_xlfn.XLOOKUP(A1287,Table1[Tag Number],Table1[Status],"-",0)="Dead",
        _xlfn.XLOOKUP(A1287,Table2[Tag Number],Table2[Status],"-",0)="Dead",
        _xlfn.XLOOKUP(A1287,Table3[Tag Number],Table3[Status],"-",0)="Dead",
        _xlfn.XLOOKUP(A1287,Table4[Tag Number],Table4[Status],"-",0)="Dead"),"Dead",
     OR(_xlfn.XLOOKUP(A1287,Table1[Tag Number],Table1[Status],"-",0)="Alive",
        _xlfn.XLOOKUP(A1287,Table2[Tag Number],Table2[Status],"-",0)="Alive",
        _xlfn.XLOOKUP(A1287,Table3[Tag Number],Table3[Status],"-",0)="Alive",
        _xlfn.XLOOKUP(A1287,Table4[Tag Number],Table4[Status],"-",0)="Alive"),"Alive",
     OR(_xlfn.XLOOKUP(A1287,Table1[Tag Number],Table1[Status],"-",0)="-",
        _xlfn.XLOOKUP(A1287,Table2[Tag Number],Table2[Status],"-",0)="-",
        _xlfn.XLOOKUP(A1287,Table3[Tag Number],Table3[Status],"-",0)="-",
        _xlfn.XLOOKUP(A1287,Table4[Tag Number],Table4[Status],"-",0)="-"),
   "-")</f>
        <v>-</v>
      </c>
      <c r="I1287" s="90"/>
      <c r="J1287" s="90"/>
      <c r="K1287" s="91"/>
      <c r="L1287" s="91"/>
      <c r="M1287" s="91"/>
      <c r="N1287" s="92"/>
      <c r="O1287" s="89"/>
      <c r="R1287" t="b">
        <f t="shared" si="41"/>
        <v>0</v>
      </c>
    </row>
    <row r="1288" spans="1:18" ht="15" thickBot="1" x14ac:dyDescent="0.35">
      <c r="A1288" s="2" t="s">
        <v>2042</v>
      </c>
      <c r="B1288" s="2" t="s">
        <v>1145</v>
      </c>
      <c r="C1288" s="84">
        <f>IF(COUNTIF(Table1[Tag Number], A1288), 1, 0)</f>
        <v>0</v>
      </c>
      <c r="D1288" s="85">
        <f>IF(COUNTIF(Table2[Tag Number], A1288), 1, 0)</f>
        <v>0</v>
      </c>
      <c r="E1288" s="86">
        <f>IF(COUNTIF(Table3[Tag Number], A1288), 1, 0)</f>
        <v>0</v>
      </c>
      <c r="F1288" s="86">
        <f>IF(COUNTIF(Table4[Tag Number], A1288), 1, 0)</f>
        <v>0</v>
      </c>
      <c r="G1288" s="87">
        <f t="shared" si="42"/>
        <v>0</v>
      </c>
      <c r="H1288" s="88" t="str" cm="1">
        <f t="array" ref="H1288">_xlfn.IFS(OR(_xlfn.XLOOKUP(A1288,Table1[Tag Number],Table1[Status],"-",0)="Dead",
        _xlfn.XLOOKUP(A1288,Table2[Tag Number],Table2[Status],"-",0)="Dead",
        _xlfn.XLOOKUP(A1288,Table3[Tag Number],Table3[Status],"-",0)="Dead",
        _xlfn.XLOOKUP(A1288,Table4[Tag Number],Table4[Status],"-",0)="Dead"),"Dead",
     OR(_xlfn.XLOOKUP(A1288,Table1[Tag Number],Table1[Status],"-",0)="Alive",
        _xlfn.XLOOKUP(A1288,Table2[Tag Number],Table2[Status],"-",0)="Alive",
        _xlfn.XLOOKUP(A1288,Table3[Tag Number],Table3[Status],"-",0)="Alive",
        _xlfn.XLOOKUP(A1288,Table4[Tag Number],Table4[Status],"-",0)="Alive"),"Alive",
     OR(_xlfn.XLOOKUP(A1288,Table1[Tag Number],Table1[Status],"-",0)="-",
        _xlfn.XLOOKUP(A1288,Table2[Tag Number],Table2[Status],"-",0)="-",
        _xlfn.XLOOKUP(A1288,Table3[Tag Number],Table3[Status],"-",0)="-",
        _xlfn.XLOOKUP(A1288,Table4[Tag Number],Table4[Status],"-",0)="-"),
   "-")</f>
        <v>-</v>
      </c>
      <c r="I1288" s="90"/>
      <c r="J1288" s="90"/>
      <c r="K1288" s="91"/>
      <c r="L1288" s="91"/>
      <c r="M1288" s="91"/>
      <c r="N1288" s="92"/>
      <c r="O1288" s="89"/>
      <c r="R1288" t="b">
        <f t="shared" si="41"/>
        <v>0</v>
      </c>
    </row>
    <row r="1289" spans="1:18" ht="15" thickBot="1" x14ac:dyDescent="0.35">
      <c r="A1289" s="3" t="s">
        <v>302</v>
      </c>
      <c r="B1289" s="3" t="s">
        <v>1145</v>
      </c>
      <c r="C1289" s="84">
        <f>IF(COUNTIF(Table1[Tag Number], A1289), 1, 0)</f>
        <v>0</v>
      </c>
      <c r="D1289" s="85">
        <f>IF(COUNTIF(Table2[Tag Number], A1289), 1, 0)</f>
        <v>1</v>
      </c>
      <c r="E1289" s="86">
        <f>IF(COUNTIF(Table3[Tag Number], A1289), 1, 0)</f>
        <v>0</v>
      </c>
      <c r="F1289" s="86">
        <f>IF(COUNTIF(Table4[Tag Number], A1289), 1, 0)</f>
        <v>0</v>
      </c>
      <c r="G1289" s="87">
        <f t="shared" si="42"/>
        <v>1</v>
      </c>
      <c r="H1289" s="88" t="str" cm="1">
        <f t="array" ref="H1289">_xlfn.IFS(OR(_xlfn.XLOOKUP(A1289,Table1[Tag Number],Table1[Status],"-",0)="Dead",
        _xlfn.XLOOKUP(A1289,Table2[Tag Number],Table2[Status],"-",0)="Dead",
        _xlfn.XLOOKUP(A1289,Table3[Tag Number],Table3[Status],"-",0)="Dead",
        _xlfn.XLOOKUP(A1289,Table4[Tag Number],Table4[Status],"-",0)="Dead"),"Dead",
     OR(_xlfn.XLOOKUP(A1289,Table1[Tag Number],Table1[Status],"-",0)="Alive",
        _xlfn.XLOOKUP(A1289,Table2[Tag Number],Table2[Status],"-",0)="Alive",
        _xlfn.XLOOKUP(A1289,Table3[Tag Number],Table3[Status],"-",0)="Alive",
        _xlfn.XLOOKUP(A1289,Table4[Tag Number],Table4[Status],"-",0)="Alive"),"Alive",
     OR(_xlfn.XLOOKUP(A1289,Table1[Tag Number],Table1[Status],"-",0)="-",
        _xlfn.XLOOKUP(A1289,Table2[Tag Number],Table2[Status],"-",0)="-",
        _xlfn.XLOOKUP(A1289,Table3[Tag Number],Table3[Status],"-",0)="-",
        _xlfn.XLOOKUP(A1289,Table4[Tag Number],Table4[Status],"-",0)="-"),
   "-")</f>
        <v>Dead</v>
      </c>
      <c r="I1289" s="90"/>
      <c r="J1289" s="90"/>
      <c r="K1289" s="91"/>
      <c r="L1289" s="91"/>
      <c r="M1289" s="91"/>
      <c r="N1289" s="92"/>
      <c r="O1289" s="89"/>
      <c r="R1289" t="b">
        <f t="shared" si="41"/>
        <v>0</v>
      </c>
    </row>
    <row r="1290" spans="1:18" ht="15" thickBot="1" x14ac:dyDescent="0.35">
      <c r="A1290" s="2" t="s">
        <v>646</v>
      </c>
      <c r="B1290" s="2" t="s">
        <v>1137</v>
      </c>
      <c r="C1290" s="84">
        <f>IF(COUNTIF(Table1[Tag Number], A1290), 1, 0)</f>
        <v>0</v>
      </c>
      <c r="D1290" s="85">
        <f>IF(COUNTIF(Table2[Tag Number], A1290), 1, 0)</f>
        <v>0</v>
      </c>
      <c r="E1290" s="86">
        <f>IF(COUNTIF(Table3[Tag Number], A1290), 1, 0)</f>
        <v>0</v>
      </c>
      <c r="F1290" s="86">
        <f>IF(COUNTIF(Table4[Tag Number], A1290), 1, 0)</f>
        <v>0</v>
      </c>
      <c r="G1290" s="87">
        <f t="shared" si="42"/>
        <v>0</v>
      </c>
      <c r="H1290" s="88" t="str" cm="1">
        <f t="array" ref="H1290">_xlfn.IFS(OR(_xlfn.XLOOKUP(A1290,Table1[Tag Number],Table1[Status],"-",0)="Dead",
        _xlfn.XLOOKUP(A1290,Table2[Tag Number],Table2[Status],"-",0)="Dead",
        _xlfn.XLOOKUP(A1290,Table3[Tag Number],Table3[Status],"-",0)="Dead",
        _xlfn.XLOOKUP(A1290,Table4[Tag Number],Table4[Status],"-",0)="Dead"),"Dead",
     OR(_xlfn.XLOOKUP(A1290,Table1[Tag Number],Table1[Status],"-",0)="Alive",
        _xlfn.XLOOKUP(A1290,Table2[Tag Number],Table2[Status],"-",0)="Alive",
        _xlfn.XLOOKUP(A1290,Table3[Tag Number],Table3[Status],"-",0)="Alive",
        _xlfn.XLOOKUP(A1290,Table4[Tag Number],Table4[Status],"-",0)="Alive"),"Alive",
     OR(_xlfn.XLOOKUP(A1290,Table1[Tag Number],Table1[Status],"-",0)="-",
        _xlfn.XLOOKUP(A1290,Table2[Tag Number],Table2[Status],"-",0)="-",
        _xlfn.XLOOKUP(A1290,Table3[Tag Number],Table3[Status],"-",0)="-",
        _xlfn.XLOOKUP(A1290,Table4[Tag Number],Table4[Status],"-",0)="-"),
   "-")</f>
        <v>-</v>
      </c>
      <c r="I1290" s="90"/>
      <c r="J1290" s="90"/>
      <c r="K1290" s="91"/>
      <c r="L1290" s="91"/>
      <c r="M1290" s="91"/>
      <c r="N1290" s="92"/>
      <c r="O1290" s="89"/>
      <c r="R1290" t="b">
        <f t="shared" si="41"/>
        <v>0</v>
      </c>
    </row>
    <row r="1291" spans="1:18" ht="15" thickBot="1" x14ac:dyDescent="0.35">
      <c r="A1291" s="3" t="s">
        <v>749</v>
      </c>
      <c r="B1291" s="3" t="s">
        <v>1137</v>
      </c>
      <c r="C1291" s="84">
        <f>IF(COUNTIF(Table1[Tag Number], A1291), 1, 0)</f>
        <v>0</v>
      </c>
      <c r="D1291" s="85">
        <f>IF(COUNTIF(Table2[Tag Number], A1291), 1, 0)</f>
        <v>0</v>
      </c>
      <c r="E1291" s="86">
        <f>IF(COUNTIF(Table3[Tag Number], A1291), 1, 0)</f>
        <v>0</v>
      </c>
      <c r="F1291" s="86">
        <f>IF(COUNTIF(Table4[Tag Number], A1291), 1, 0)</f>
        <v>0</v>
      </c>
      <c r="G1291" s="87">
        <f t="shared" si="42"/>
        <v>0</v>
      </c>
      <c r="H1291" s="88" t="str" cm="1">
        <f t="array" ref="H1291">_xlfn.IFS(OR(_xlfn.XLOOKUP(A1291,Table1[Tag Number],Table1[Status],"-",0)="Dead",
        _xlfn.XLOOKUP(A1291,Table2[Tag Number],Table2[Status],"-",0)="Dead",
        _xlfn.XLOOKUP(A1291,Table3[Tag Number],Table3[Status],"-",0)="Dead",
        _xlfn.XLOOKUP(A1291,Table4[Tag Number],Table4[Status],"-",0)="Dead"),"Dead",
     OR(_xlfn.XLOOKUP(A1291,Table1[Tag Number],Table1[Status],"-",0)="Alive",
        _xlfn.XLOOKUP(A1291,Table2[Tag Number],Table2[Status],"-",0)="Alive",
        _xlfn.XLOOKUP(A1291,Table3[Tag Number],Table3[Status],"-",0)="Alive",
        _xlfn.XLOOKUP(A1291,Table4[Tag Number],Table4[Status],"-",0)="Alive"),"Alive",
     OR(_xlfn.XLOOKUP(A1291,Table1[Tag Number],Table1[Status],"-",0)="-",
        _xlfn.XLOOKUP(A1291,Table2[Tag Number],Table2[Status],"-",0)="-",
        _xlfn.XLOOKUP(A1291,Table3[Tag Number],Table3[Status],"-",0)="-",
        _xlfn.XLOOKUP(A1291,Table4[Tag Number],Table4[Status],"-",0)="-"),
   "-")</f>
        <v>-</v>
      </c>
      <c r="I1291" s="90"/>
      <c r="J1291" s="90"/>
      <c r="K1291" s="91"/>
      <c r="L1291" s="91"/>
      <c r="M1291" s="91"/>
      <c r="N1291" s="92"/>
      <c r="O1291" s="89"/>
      <c r="R1291" t="b">
        <f t="shared" si="41"/>
        <v>0</v>
      </c>
    </row>
    <row r="1292" spans="1:18" ht="15" thickBot="1" x14ac:dyDescent="0.35">
      <c r="A1292" s="2" t="s">
        <v>2043</v>
      </c>
      <c r="B1292" s="2" t="s">
        <v>1137</v>
      </c>
      <c r="C1292" s="84">
        <f>IF(COUNTIF(Table1[Tag Number], A1292), 1, 0)</f>
        <v>0</v>
      </c>
      <c r="D1292" s="85">
        <f>IF(COUNTIF(Table2[Tag Number], A1292), 1, 0)</f>
        <v>0</v>
      </c>
      <c r="E1292" s="86">
        <f>IF(COUNTIF(Table3[Tag Number], A1292), 1, 0)</f>
        <v>0</v>
      </c>
      <c r="F1292" s="86">
        <f>IF(COUNTIF(Table4[Tag Number], A1292), 1, 0)</f>
        <v>0</v>
      </c>
      <c r="G1292" s="87">
        <f t="shared" si="42"/>
        <v>0</v>
      </c>
      <c r="H1292" s="88" t="str" cm="1">
        <f t="array" ref="H1292">_xlfn.IFS(OR(_xlfn.XLOOKUP(A1292,Table1[Tag Number],Table1[Status],"-",0)="Dead",
        _xlfn.XLOOKUP(A1292,Table2[Tag Number],Table2[Status],"-",0)="Dead",
        _xlfn.XLOOKUP(A1292,Table3[Tag Number],Table3[Status],"-",0)="Dead",
        _xlfn.XLOOKUP(A1292,Table4[Tag Number],Table4[Status],"-",0)="Dead"),"Dead",
     OR(_xlfn.XLOOKUP(A1292,Table1[Tag Number],Table1[Status],"-",0)="Alive",
        _xlfn.XLOOKUP(A1292,Table2[Tag Number],Table2[Status],"-",0)="Alive",
        _xlfn.XLOOKUP(A1292,Table3[Tag Number],Table3[Status],"-",0)="Alive",
        _xlfn.XLOOKUP(A1292,Table4[Tag Number],Table4[Status],"-",0)="Alive"),"Alive",
     OR(_xlfn.XLOOKUP(A1292,Table1[Tag Number],Table1[Status],"-",0)="-",
        _xlfn.XLOOKUP(A1292,Table2[Tag Number],Table2[Status],"-",0)="-",
        _xlfn.XLOOKUP(A1292,Table3[Tag Number],Table3[Status],"-",0)="-",
        _xlfn.XLOOKUP(A1292,Table4[Tag Number],Table4[Status],"-",0)="-"),
   "-")</f>
        <v>-</v>
      </c>
      <c r="I1292" s="90"/>
      <c r="J1292" s="90"/>
      <c r="K1292" s="91"/>
      <c r="L1292" s="91"/>
      <c r="M1292" s="91"/>
      <c r="N1292" s="92"/>
      <c r="O1292" s="89"/>
      <c r="R1292" t="b">
        <f t="shared" si="41"/>
        <v>0</v>
      </c>
    </row>
    <row r="1293" spans="1:18" ht="15" thickBot="1" x14ac:dyDescent="0.35">
      <c r="A1293" s="3" t="s">
        <v>2044</v>
      </c>
      <c r="B1293" s="3" t="s">
        <v>1145</v>
      </c>
      <c r="C1293" s="84">
        <f>IF(COUNTIF(Table1[Tag Number], A1293), 1, 0)</f>
        <v>0</v>
      </c>
      <c r="D1293" s="85">
        <f>IF(COUNTIF(Table2[Tag Number], A1293), 1, 0)</f>
        <v>0</v>
      </c>
      <c r="E1293" s="86">
        <f>IF(COUNTIF(Table3[Tag Number], A1293), 1, 0)</f>
        <v>0</v>
      </c>
      <c r="F1293" s="86">
        <f>IF(COUNTIF(Table4[Tag Number], A1293), 1, 0)</f>
        <v>0</v>
      </c>
      <c r="G1293" s="87">
        <f t="shared" si="42"/>
        <v>0</v>
      </c>
      <c r="H1293" s="88" t="str" cm="1">
        <f t="array" ref="H1293">_xlfn.IFS(OR(_xlfn.XLOOKUP(A1293,Table1[Tag Number],Table1[Status],"-",0)="Dead",
        _xlfn.XLOOKUP(A1293,Table2[Tag Number],Table2[Status],"-",0)="Dead",
        _xlfn.XLOOKUP(A1293,Table3[Tag Number],Table3[Status],"-",0)="Dead",
        _xlfn.XLOOKUP(A1293,Table4[Tag Number],Table4[Status],"-",0)="Dead"),"Dead",
     OR(_xlfn.XLOOKUP(A1293,Table1[Tag Number],Table1[Status],"-",0)="Alive",
        _xlfn.XLOOKUP(A1293,Table2[Tag Number],Table2[Status],"-",0)="Alive",
        _xlfn.XLOOKUP(A1293,Table3[Tag Number],Table3[Status],"-",0)="Alive",
        _xlfn.XLOOKUP(A1293,Table4[Tag Number],Table4[Status],"-",0)="Alive"),"Alive",
     OR(_xlfn.XLOOKUP(A1293,Table1[Tag Number],Table1[Status],"-",0)="-",
        _xlfn.XLOOKUP(A1293,Table2[Tag Number],Table2[Status],"-",0)="-",
        _xlfn.XLOOKUP(A1293,Table3[Tag Number],Table3[Status],"-",0)="-",
        _xlfn.XLOOKUP(A1293,Table4[Tag Number],Table4[Status],"-",0)="-"),
   "-")</f>
        <v>-</v>
      </c>
      <c r="I1293" s="90"/>
      <c r="J1293" s="90"/>
      <c r="K1293" s="91"/>
      <c r="L1293" s="91"/>
      <c r="M1293" s="91"/>
      <c r="N1293" s="92"/>
      <c r="O1293" s="89"/>
      <c r="R1293" t="b">
        <f t="shared" si="41"/>
        <v>0</v>
      </c>
    </row>
    <row r="1294" spans="1:18" ht="15" thickBot="1" x14ac:dyDescent="0.35">
      <c r="A1294" s="2" t="s">
        <v>2045</v>
      </c>
      <c r="B1294" s="2" t="s">
        <v>1137</v>
      </c>
      <c r="C1294" s="84">
        <f>IF(COUNTIF(Table1[Tag Number], A1294), 1, 0)</f>
        <v>0</v>
      </c>
      <c r="D1294" s="85">
        <f>IF(COUNTIF(Table2[Tag Number], A1294), 1, 0)</f>
        <v>0</v>
      </c>
      <c r="E1294" s="86">
        <f>IF(COUNTIF(Table3[Tag Number], A1294), 1, 0)</f>
        <v>0</v>
      </c>
      <c r="F1294" s="86">
        <f>IF(COUNTIF(Table4[Tag Number], A1294), 1, 0)</f>
        <v>0</v>
      </c>
      <c r="G1294" s="87">
        <f t="shared" si="42"/>
        <v>0</v>
      </c>
      <c r="H1294" s="88" t="str" cm="1">
        <f t="array" ref="H1294">_xlfn.IFS(OR(_xlfn.XLOOKUP(A1294,Table1[Tag Number],Table1[Status],"-",0)="Dead",
        _xlfn.XLOOKUP(A1294,Table2[Tag Number],Table2[Status],"-",0)="Dead",
        _xlfn.XLOOKUP(A1294,Table3[Tag Number],Table3[Status],"-",0)="Dead",
        _xlfn.XLOOKUP(A1294,Table4[Tag Number],Table4[Status],"-",0)="Dead"),"Dead",
     OR(_xlfn.XLOOKUP(A1294,Table1[Tag Number],Table1[Status],"-",0)="Alive",
        _xlfn.XLOOKUP(A1294,Table2[Tag Number],Table2[Status],"-",0)="Alive",
        _xlfn.XLOOKUP(A1294,Table3[Tag Number],Table3[Status],"-",0)="Alive",
        _xlfn.XLOOKUP(A1294,Table4[Tag Number],Table4[Status],"-",0)="Alive"),"Alive",
     OR(_xlfn.XLOOKUP(A1294,Table1[Tag Number],Table1[Status],"-",0)="-",
        _xlfn.XLOOKUP(A1294,Table2[Tag Number],Table2[Status],"-",0)="-",
        _xlfn.XLOOKUP(A1294,Table3[Tag Number],Table3[Status],"-",0)="-",
        _xlfn.XLOOKUP(A1294,Table4[Tag Number],Table4[Status],"-",0)="-"),
   "-")</f>
        <v>-</v>
      </c>
      <c r="I1294" s="90"/>
      <c r="J1294" s="90"/>
      <c r="K1294" s="91"/>
      <c r="L1294" s="91"/>
      <c r="M1294" s="91"/>
      <c r="N1294" s="92"/>
      <c r="O1294" s="89"/>
      <c r="R1294" t="b">
        <f t="shared" si="41"/>
        <v>0</v>
      </c>
    </row>
    <row r="1295" spans="1:18" ht="15" thickBot="1" x14ac:dyDescent="0.35">
      <c r="A1295" s="3" t="s">
        <v>660</v>
      </c>
      <c r="B1295" s="3" t="s">
        <v>1137</v>
      </c>
      <c r="C1295" s="84">
        <f>IF(COUNTIF(Table1[Tag Number], A1295), 1, 0)</f>
        <v>0</v>
      </c>
      <c r="D1295" s="85">
        <f>IF(COUNTIF(Table2[Tag Number], A1295), 1, 0)</f>
        <v>0</v>
      </c>
      <c r="E1295" s="86">
        <f>IF(COUNTIF(Table3[Tag Number], A1295), 1, 0)</f>
        <v>0</v>
      </c>
      <c r="F1295" s="86">
        <f>IF(COUNTIF(Table4[Tag Number], A1295), 1, 0)</f>
        <v>0</v>
      </c>
      <c r="G1295" s="87">
        <f t="shared" si="42"/>
        <v>0</v>
      </c>
      <c r="H1295" s="88" t="str" cm="1">
        <f t="array" ref="H1295">_xlfn.IFS(OR(_xlfn.XLOOKUP(A1295,Table1[Tag Number],Table1[Status],"-",0)="Dead",
        _xlfn.XLOOKUP(A1295,Table2[Tag Number],Table2[Status],"-",0)="Dead",
        _xlfn.XLOOKUP(A1295,Table3[Tag Number],Table3[Status],"-",0)="Dead",
        _xlfn.XLOOKUP(A1295,Table4[Tag Number],Table4[Status],"-",0)="Dead"),"Dead",
     OR(_xlfn.XLOOKUP(A1295,Table1[Tag Number],Table1[Status],"-",0)="Alive",
        _xlfn.XLOOKUP(A1295,Table2[Tag Number],Table2[Status],"-",0)="Alive",
        _xlfn.XLOOKUP(A1295,Table3[Tag Number],Table3[Status],"-",0)="Alive",
        _xlfn.XLOOKUP(A1295,Table4[Tag Number],Table4[Status],"-",0)="Alive"),"Alive",
     OR(_xlfn.XLOOKUP(A1295,Table1[Tag Number],Table1[Status],"-",0)="-",
        _xlfn.XLOOKUP(A1295,Table2[Tag Number],Table2[Status],"-",0)="-",
        _xlfn.XLOOKUP(A1295,Table3[Tag Number],Table3[Status],"-",0)="-",
        _xlfn.XLOOKUP(A1295,Table4[Tag Number],Table4[Status],"-",0)="-"),
   "-")</f>
        <v>-</v>
      </c>
      <c r="I1295" s="90"/>
      <c r="J1295" s="90"/>
      <c r="K1295" s="91"/>
      <c r="L1295" s="91"/>
      <c r="M1295" s="91"/>
      <c r="N1295" s="92"/>
      <c r="O1295" s="89"/>
      <c r="R1295" t="b">
        <f t="shared" si="41"/>
        <v>0</v>
      </c>
    </row>
    <row r="1296" spans="1:18" ht="15" thickBot="1" x14ac:dyDescent="0.35">
      <c r="A1296" s="2" t="s">
        <v>2046</v>
      </c>
      <c r="B1296" s="2" t="s">
        <v>1137</v>
      </c>
      <c r="C1296" s="84">
        <f>IF(COUNTIF(Table1[Tag Number], A1296), 1, 0)</f>
        <v>0</v>
      </c>
      <c r="D1296" s="85">
        <f>IF(COUNTIF(Table2[Tag Number], A1296), 1, 0)</f>
        <v>0</v>
      </c>
      <c r="E1296" s="86">
        <f>IF(COUNTIF(Table3[Tag Number], A1296), 1, 0)</f>
        <v>0</v>
      </c>
      <c r="F1296" s="86">
        <f>IF(COUNTIF(Table4[Tag Number], A1296), 1, 0)</f>
        <v>0</v>
      </c>
      <c r="G1296" s="87">
        <f t="shared" si="42"/>
        <v>0</v>
      </c>
      <c r="H1296" s="88" t="str" cm="1">
        <f t="array" ref="H1296">_xlfn.IFS(OR(_xlfn.XLOOKUP(A1296,Table1[Tag Number],Table1[Status],"-",0)="Dead",
        _xlfn.XLOOKUP(A1296,Table2[Tag Number],Table2[Status],"-",0)="Dead",
        _xlfn.XLOOKUP(A1296,Table3[Tag Number],Table3[Status],"-",0)="Dead",
        _xlfn.XLOOKUP(A1296,Table4[Tag Number],Table4[Status],"-",0)="Dead"),"Dead",
     OR(_xlfn.XLOOKUP(A1296,Table1[Tag Number],Table1[Status],"-",0)="Alive",
        _xlfn.XLOOKUP(A1296,Table2[Tag Number],Table2[Status],"-",0)="Alive",
        _xlfn.XLOOKUP(A1296,Table3[Tag Number],Table3[Status],"-",0)="Alive",
        _xlfn.XLOOKUP(A1296,Table4[Tag Number],Table4[Status],"-",0)="Alive"),"Alive",
     OR(_xlfn.XLOOKUP(A1296,Table1[Tag Number],Table1[Status],"-",0)="-",
        _xlfn.XLOOKUP(A1296,Table2[Tag Number],Table2[Status],"-",0)="-",
        _xlfn.XLOOKUP(A1296,Table3[Tag Number],Table3[Status],"-",0)="-",
        _xlfn.XLOOKUP(A1296,Table4[Tag Number],Table4[Status],"-",0)="-"),
   "-")</f>
        <v>-</v>
      </c>
      <c r="I1296" s="90"/>
      <c r="J1296" s="90"/>
      <c r="K1296" s="91"/>
      <c r="L1296" s="91"/>
      <c r="M1296" s="91"/>
      <c r="N1296" s="92"/>
      <c r="O1296" s="89"/>
      <c r="R1296" t="b">
        <f t="shared" si="41"/>
        <v>0</v>
      </c>
    </row>
    <row r="1297" spans="1:18" ht="15" thickBot="1" x14ac:dyDescent="0.35">
      <c r="A1297" s="3" t="s">
        <v>635</v>
      </c>
      <c r="B1297" s="3" t="s">
        <v>1137</v>
      </c>
      <c r="C1297" s="84">
        <f>IF(COUNTIF(Table1[Tag Number], A1297), 1, 0)</f>
        <v>0</v>
      </c>
      <c r="D1297" s="85">
        <f>IF(COUNTIF(Table2[Tag Number], A1297), 1, 0)</f>
        <v>0</v>
      </c>
      <c r="E1297" s="86">
        <f>IF(COUNTIF(Table3[Tag Number], A1297), 1, 0)</f>
        <v>0</v>
      </c>
      <c r="F1297" s="86">
        <f>IF(COUNTIF(Table4[Tag Number], A1297), 1, 0)</f>
        <v>0</v>
      </c>
      <c r="G1297" s="87">
        <f t="shared" si="42"/>
        <v>0</v>
      </c>
      <c r="H1297" s="88" t="str" cm="1">
        <f t="array" ref="H1297">_xlfn.IFS(OR(_xlfn.XLOOKUP(A1297,Table1[Tag Number],Table1[Status],"-",0)="Dead",
        _xlfn.XLOOKUP(A1297,Table2[Tag Number],Table2[Status],"-",0)="Dead",
        _xlfn.XLOOKUP(A1297,Table3[Tag Number],Table3[Status],"-",0)="Dead",
        _xlfn.XLOOKUP(A1297,Table4[Tag Number],Table4[Status],"-",0)="Dead"),"Dead",
     OR(_xlfn.XLOOKUP(A1297,Table1[Tag Number],Table1[Status],"-",0)="Alive",
        _xlfn.XLOOKUP(A1297,Table2[Tag Number],Table2[Status],"-",0)="Alive",
        _xlfn.XLOOKUP(A1297,Table3[Tag Number],Table3[Status],"-",0)="Alive",
        _xlfn.XLOOKUP(A1297,Table4[Tag Number],Table4[Status],"-",0)="Alive"),"Alive",
     OR(_xlfn.XLOOKUP(A1297,Table1[Tag Number],Table1[Status],"-",0)="-",
        _xlfn.XLOOKUP(A1297,Table2[Tag Number],Table2[Status],"-",0)="-",
        _xlfn.XLOOKUP(A1297,Table3[Tag Number],Table3[Status],"-",0)="-",
        _xlfn.XLOOKUP(A1297,Table4[Tag Number],Table4[Status],"-",0)="-"),
   "-")</f>
        <v>-</v>
      </c>
      <c r="I1297" s="90"/>
      <c r="J1297" s="90"/>
      <c r="K1297" s="91"/>
      <c r="L1297" s="91"/>
      <c r="M1297" s="91"/>
      <c r="N1297" s="92"/>
      <c r="O1297" s="89"/>
      <c r="R1297" t="b">
        <f t="shared" si="41"/>
        <v>0</v>
      </c>
    </row>
    <row r="1298" spans="1:18" ht="15" thickBot="1" x14ac:dyDescent="0.35">
      <c r="A1298" s="2" t="s">
        <v>981</v>
      </c>
      <c r="B1298" s="2" t="s">
        <v>1137</v>
      </c>
      <c r="C1298" s="84">
        <f>IF(COUNTIF(Table1[Tag Number], A1298), 1, 0)</f>
        <v>0</v>
      </c>
      <c r="D1298" s="85">
        <f>IF(COUNTIF(Table2[Tag Number], A1298), 1, 0)</f>
        <v>0</v>
      </c>
      <c r="E1298" s="86">
        <f>IF(COUNTIF(Table3[Tag Number], A1298), 1, 0)</f>
        <v>0</v>
      </c>
      <c r="F1298" s="86">
        <f>IF(COUNTIF(Table4[Tag Number], A1298), 1, 0)</f>
        <v>0</v>
      </c>
      <c r="G1298" s="87">
        <f t="shared" si="42"/>
        <v>0</v>
      </c>
      <c r="H1298" s="88" t="str" cm="1">
        <f t="array" ref="H1298">_xlfn.IFS(OR(_xlfn.XLOOKUP(A1298,Table1[Tag Number],Table1[Status],"-",0)="Dead",
        _xlfn.XLOOKUP(A1298,Table2[Tag Number],Table2[Status],"-",0)="Dead",
        _xlfn.XLOOKUP(A1298,Table3[Tag Number],Table3[Status],"-",0)="Dead",
        _xlfn.XLOOKUP(A1298,Table4[Tag Number],Table4[Status],"-",0)="Dead"),"Dead",
     OR(_xlfn.XLOOKUP(A1298,Table1[Tag Number],Table1[Status],"-",0)="Alive",
        _xlfn.XLOOKUP(A1298,Table2[Tag Number],Table2[Status],"-",0)="Alive",
        _xlfn.XLOOKUP(A1298,Table3[Tag Number],Table3[Status],"-",0)="Alive",
        _xlfn.XLOOKUP(A1298,Table4[Tag Number],Table4[Status],"-",0)="Alive"),"Alive",
     OR(_xlfn.XLOOKUP(A1298,Table1[Tag Number],Table1[Status],"-",0)="-",
        _xlfn.XLOOKUP(A1298,Table2[Tag Number],Table2[Status],"-",0)="-",
        _xlfn.XLOOKUP(A1298,Table3[Tag Number],Table3[Status],"-",0)="-",
        _xlfn.XLOOKUP(A1298,Table4[Tag Number],Table4[Status],"-",0)="-"),
   "-")</f>
        <v>-</v>
      </c>
      <c r="I1298" s="90"/>
      <c r="J1298" s="90"/>
      <c r="K1298" s="91"/>
      <c r="L1298" s="91"/>
      <c r="M1298" s="91"/>
      <c r="N1298" s="92"/>
      <c r="O1298" s="89"/>
      <c r="R1298" t="b">
        <f t="shared" si="41"/>
        <v>0</v>
      </c>
    </row>
    <row r="1299" spans="1:18" ht="15" thickBot="1" x14ac:dyDescent="0.35">
      <c r="A1299" s="3" t="s">
        <v>2047</v>
      </c>
      <c r="B1299" s="3" t="s">
        <v>1137</v>
      </c>
      <c r="C1299" s="84">
        <f>IF(COUNTIF(Table1[Tag Number], A1299), 1, 0)</f>
        <v>0</v>
      </c>
      <c r="D1299" s="85">
        <f>IF(COUNTIF(Table2[Tag Number], A1299), 1, 0)</f>
        <v>0</v>
      </c>
      <c r="E1299" s="86">
        <f>IF(COUNTIF(Table3[Tag Number], A1299), 1, 0)</f>
        <v>0</v>
      </c>
      <c r="F1299" s="86">
        <f>IF(COUNTIF(Table4[Tag Number], A1299), 1, 0)</f>
        <v>0</v>
      </c>
      <c r="G1299" s="87">
        <f t="shared" si="42"/>
        <v>0</v>
      </c>
      <c r="H1299" s="88" t="str" cm="1">
        <f t="array" ref="H1299">_xlfn.IFS(OR(_xlfn.XLOOKUP(A1299,Table1[Tag Number],Table1[Status],"-",0)="Dead",
        _xlfn.XLOOKUP(A1299,Table2[Tag Number],Table2[Status],"-",0)="Dead",
        _xlfn.XLOOKUP(A1299,Table3[Tag Number],Table3[Status],"-",0)="Dead",
        _xlfn.XLOOKUP(A1299,Table4[Tag Number],Table4[Status],"-",0)="Dead"),"Dead",
     OR(_xlfn.XLOOKUP(A1299,Table1[Tag Number],Table1[Status],"-",0)="Alive",
        _xlfn.XLOOKUP(A1299,Table2[Tag Number],Table2[Status],"-",0)="Alive",
        _xlfn.XLOOKUP(A1299,Table3[Tag Number],Table3[Status],"-",0)="Alive",
        _xlfn.XLOOKUP(A1299,Table4[Tag Number],Table4[Status],"-",0)="Alive"),"Alive",
     OR(_xlfn.XLOOKUP(A1299,Table1[Tag Number],Table1[Status],"-",0)="-",
        _xlfn.XLOOKUP(A1299,Table2[Tag Number],Table2[Status],"-",0)="-",
        _xlfn.XLOOKUP(A1299,Table3[Tag Number],Table3[Status],"-",0)="-",
        _xlfn.XLOOKUP(A1299,Table4[Tag Number],Table4[Status],"-",0)="-"),
   "-")</f>
        <v>-</v>
      </c>
      <c r="I1299" s="90"/>
      <c r="J1299" s="90"/>
      <c r="K1299" s="91"/>
      <c r="L1299" s="91"/>
      <c r="M1299" s="91"/>
      <c r="N1299" s="92"/>
      <c r="O1299" s="89"/>
      <c r="R1299" t="b">
        <f t="shared" si="41"/>
        <v>0</v>
      </c>
    </row>
    <row r="1300" spans="1:18" ht="15" thickBot="1" x14ac:dyDescent="0.35">
      <c r="A1300" s="2" t="s">
        <v>779</v>
      </c>
      <c r="B1300" s="2" t="s">
        <v>1137</v>
      </c>
      <c r="C1300" s="84">
        <f>IF(COUNTIF(Table1[Tag Number], A1300), 1, 0)</f>
        <v>0</v>
      </c>
      <c r="D1300" s="85">
        <f>IF(COUNTIF(Table2[Tag Number], A1300), 1, 0)</f>
        <v>0</v>
      </c>
      <c r="E1300" s="86">
        <f>IF(COUNTIF(Table3[Tag Number], A1300), 1, 0)</f>
        <v>0</v>
      </c>
      <c r="F1300" s="86">
        <f>IF(COUNTIF(Table4[Tag Number], A1300), 1, 0)</f>
        <v>0</v>
      </c>
      <c r="G1300" s="87">
        <f t="shared" si="42"/>
        <v>0</v>
      </c>
      <c r="H1300" s="88" t="str" cm="1">
        <f t="array" ref="H1300">_xlfn.IFS(OR(_xlfn.XLOOKUP(A1300,Table1[Tag Number],Table1[Status],"-",0)="Dead",
        _xlfn.XLOOKUP(A1300,Table2[Tag Number],Table2[Status],"-",0)="Dead",
        _xlfn.XLOOKUP(A1300,Table3[Tag Number],Table3[Status],"-",0)="Dead",
        _xlfn.XLOOKUP(A1300,Table4[Tag Number],Table4[Status],"-",0)="Dead"),"Dead",
     OR(_xlfn.XLOOKUP(A1300,Table1[Tag Number],Table1[Status],"-",0)="Alive",
        _xlfn.XLOOKUP(A1300,Table2[Tag Number],Table2[Status],"-",0)="Alive",
        _xlfn.XLOOKUP(A1300,Table3[Tag Number],Table3[Status],"-",0)="Alive",
        _xlfn.XLOOKUP(A1300,Table4[Tag Number],Table4[Status],"-",0)="Alive"),"Alive",
     OR(_xlfn.XLOOKUP(A1300,Table1[Tag Number],Table1[Status],"-",0)="-",
        _xlfn.XLOOKUP(A1300,Table2[Tag Number],Table2[Status],"-",0)="-",
        _xlfn.XLOOKUP(A1300,Table3[Tag Number],Table3[Status],"-",0)="-",
        _xlfn.XLOOKUP(A1300,Table4[Tag Number],Table4[Status],"-",0)="-"),
   "-")</f>
        <v>-</v>
      </c>
      <c r="I1300" s="90"/>
      <c r="J1300" s="90"/>
      <c r="K1300" s="91"/>
      <c r="L1300" s="91"/>
      <c r="M1300" s="91"/>
      <c r="N1300" s="92"/>
      <c r="O1300" s="89"/>
      <c r="R1300" t="b">
        <f t="shared" si="41"/>
        <v>0</v>
      </c>
    </row>
    <row r="1301" spans="1:18" ht="15" thickBot="1" x14ac:dyDescent="0.35">
      <c r="A1301" s="3" t="s">
        <v>2048</v>
      </c>
      <c r="B1301" s="3" t="s">
        <v>1137</v>
      </c>
      <c r="C1301" s="84">
        <f>IF(COUNTIF(Table1[Tag Number], A1301), 1, 0)</f>
        <v>0</v>
      </c>
      <c r="D1301" s="85">
        <f>IF(COUNTIF(Table2[Tag Number], A1301), 1, 0)</f>
        <v>0</v>
      </c>
      <c r="E1301" s="86">
        <f>IF(COUNTIF(Table3[Tag Number], A1301), 1, 0)</f>
        <v>0</v>
      </c>
      <c r="F1301" s="86">
        <f>IF(COUNTIF(Table4[Tag Number], A1301), 1, 0)</f>
        <v>0</v>
      </c>
      <c r="G1301" s="87">
        <f t="shared" si="42"/>
        <v>0</v>
      </c>
      <c r="H1301" s="88" t="str" cm="1">
        <f t="array" ref="H1301">_xlfn.IFS(OR(_xlfn.XLOOKUP(A1301,Table1[Tag Number],Table1[Status],"-",0)="Dead",
        _xlfn.XLOOKUP(A1301,Table2[Tag Number],Table2[Status],"-",0)="Dead",
        _xlfn.XLOOKUP(A1301,Table3[Tag Number],Table3[Status],"-",0)="Dead",
        _xlfn.XLOOKUP(A1301,Table4[Tag Number],Table4[Status],"-",0)="Dead"),"Dead",
     OR(_xlfn.XLOOKUP(A1301,Table1[Tag Number],Table1[Status],"-",0)="Alive",
        _xlfn.XLOOKUP(A1301,Table2[Tag Number],Table2[Status],"-",0)="Alive",
        _xlfn.XLOOKUP(A1301,Table3[Tag Number],Table3[Status],"-",0)="Alive",
        _xlfn.XLOOKUP(A1301,Table4[Tag Number],Table4[Status],"-",0)="Alive"),"Alive",
     OR(_xlfn.XLOOKUP(A1301,Table1[Tag Number],Table1[Status],"-",0)="-",
        _xlfn.XLOOKUP(A1301,Table2[Tag Number],Table2[Status],"-",0)="-",
        _xlfn.XLOOKUP(A1301,Table3[Tag Number],Table3[Status],"-",0)="-",
        _xlfn.XLOOKUP(A1301,Table4[Tag Number],Table4[Status],"-",0)="-"),
   "-")</f>
        <v>-</v>
      </c>
      <c r="I1301" s="90"/>
      <c r="J1301" s="90"/>
      <c r="K1301" s="91"/>
      <c r="L1301" s="91"/>
      <c r="M1301" s="91"/>
      <c r="N1301" s="92"/>
      <c r="O1301" s="89"/>
      <c r="R1301" t="b">
        <f t="shared" si="41"/>
        <v>0</v>
      </c>
    </row>
    <row r="1302" spans="1:18" ht="15" thickBot="1" x14ac:dyDescent="0.35">
      <c r="A1302" s="2" t="s">
        <v>517</v>
      </c>
      <c r="B1302" s="2" t="s">
        <v>1137</v>
      </c>
      <c r="C1302" s="84">
        <f>IF(COUNTIF(Table1[Tag Number], A1302), 1, 0)</f>
        <v>0</v>
      </c>
      <c r="D1302" s="85">
        <f>IF(COUNTIF(Table2[Tag Number], A1302), 1, 0)</f>
        <v>0</v>
      </c>
      <c r="E1302" s="86">
        <f>IF(COUNTIF(Table3[Tag Number], A1302), 1, 0)</f>
        <v>0</v>
      </c>
      <c r="F1302" s="86">
        <f>IF(COUNTIF(Table4[Tag Number], A1302), 1, 0)</f>
        <v>0</v>
      </c>
      <c r="G1302" s="87">
        <f t="shared" si="42"/>
        <v>0</v>
      </c>
      <c r="H1302" s="88" t="str" cm="1">
        <f t="array" ref="H1302">_xlfn.IFS(OR(_xlfn.XLOOKUP(A1302,Table1[Tag Number],Table1[Status],"-",0)="Dead",
        _xlfn.XLOOKUP(A1302,Table2[Tag Number],Table2[Status],"-",0)="Dead",
        _xlfn.XLOOKUP(A1302,Table3[Tag Number],Table3[Status],"-",0)="Dead",
        _xlfn.XLOOKUP(A1302,Table4[Tag Number],Table4[Status],"-",0)="Dead"),"Dead",
     OR(_xlfn.XLOOKUP(A1302,Table1[Tag Number],Table1[Status],"-",0)="Alive",
        _xlfn.XLOOKUP(A1302,Table2[Tag Number],Table2[Status],"-",0)="Alive",
        _xlfn.XLOOKUP(A1302,Table3[Tag Number],Table3[Status],"-",0)="Alive",
        _xlfn.XLOOKUP(A1302,Table4[Tag Number],Table4[Status],"-",0)="Alive"),"Alive",
     OR(_xlfn.XLOOKUP(A1302,Table1[Tag Number],Table1[Status],"-",0)="-",
        _xlfn.XLOOKUP(A1302,Table2[Tag Number],Table2[Status],"-",0)="-",
        _xlfn.XLOOKUP(A1302,Table3[Tag Number],Table3[Status],"-",0)="-",
        _xlfn.XLOOKUP(A1302,Table4[Tag Number],Table4[Status],"-",0)="-"),
   "-")</f>
        <v>-</v>
      </c>
      <c r="I1302" s="90"/>
      <c r="J1302" s="90"/>
      <c r="K1302" s="91"/>
      <c r="L1302" s="91"/>
      <c r="M1302" s="91"/>
      <c r="N1302" s="92"/>
      <c r="O1302" s="89"/>
      <c r="R1302" t="b">
        <f t="shared" si="41"/>
        <v>0</v>
      </c>
    </row>
    <row r="1303" spans="1:18" ht="15" thickBot="1" x14ac:dyDescent="0.35">
      <c r="A1303" s="3" t="s">
        <v>45</v>
      </c>
      <c r="B1303" s="3" t="s">
        <v>1137</v>
      </c>
      <c r="C1303" s="84">
        <f>IF(COUNTIF(Table1[Tag Number], A1303), 1, 0)</f>
        <v>1</v>
      </c>
      <c r="D1303" s="85">
        <f>IF(COUNTIF(Table2[Tag Number], A1303), 1, 0)</f>
        <v>0</v>
      </c>
      <c r="E1303" s="86">
        <f>IF(COUNTIF(Table3[Tag Number], A1303), 1, 0)</f>
        <v>0</v>
      </c>
      <c r="F1303" s="86">
        <f>IF(COUNTIF(Table4[Tag Number], A1303), 1, 0)</f>
        <v>0</v>
      </c>
      <c r="G1303" s="87">
        <f t="shared" si="42"/>
        <v>1</v>
      </c>
      <c r="H1303" s="88" t="str" cm="1">
        <f t="array" ref="H1303">_xlfn.IFS(OR(_xlfn.XLOOKUP(A1303,Table1[Tag Number],Table1[Status],"-",0)="Dead",
        _xlfn.XLOOKUP(A1303,Table2[Tag Number],Table2[Status],"-",0)="Dead",
        _xlfn.XLOOKUP(A1303,Table3[Tag Number],Table3[Status],"-",0)="Dead",
        _xlfn.XLOOKUP(A1303,Table4[Tag Number],Table4[Status],"-",0)="Dead"),"Dead",
     OR(_xlfn.XLOOKUP(A1303,Table1[Tag Number],Table1[Status],"-",0)="Alive",
        _xlfn.XLOOKUP(A1303,Table2[Tag Number],Table2[Status],"-",0)="Alive",
        _xlfn.XLOOKUP(A1303,Table3[Tag Number],Table3[Status],"-",0)="Alive",
        _xlfn.XLOOKUP(A1303,Table4[Tag Number],Table4[Status],"-",0)="Alive"),"Alive",
     OR(_xlfn.XLOOKUP(A1303,Table1[Tag Number],Table1[Status],"-",0)="-",
        _xlfn.XLOOKUP(A1303,Table2[Tag Number],Table2[Status],"-",0)="-",
        _xlfn.XLOOKUP(A1303,Table3[Tag Number],Table3[Status],"-",0)="-",
        _xlfn.XLOOKUP(A1303,Table4[Tag Number],Table4[Status],"-",0)="-"),
   "-")</f>
        <v>Dead</v>
      </c>
      <c r="I1303" s="90"/>
      <c r="J1303" s="90"/>
      <c r="K1303" s="91"/>
      <c r="L1303" s="91"/>
      <c r="M1303" s="91"/>
      <c r="N1303" s="92"/>
      <c r="O1303" s="89"/>
      <c r="R1303" t="b">
        <f t="shared" si="41"/>
        <v>0</v>
      </c>
    </row>
    <row r="1304" spans="1:18" ht="15" thickBot="1" x14ac:dyDescent="0.35">
      <c r="A1304" s="2" t="s">
        <v>2049</v>
      </c>
      <c r="B1304" s="2" t="s">
        <v>1145</v>
      </c>
      <c r="C1304" s="84">
        <f>IF(COUNTIF(Table1[Tag Number], A1304), 1, 0)</f>
        <v>0</v>
      </c>
      <c r="D1304" s="85">
        <f>IF(COUNTIF(Table2[Tag Number], A1304), 1, 0)</f>
        <v>0</v>
      </c>
      <c r="E1304" s="86">
        <f>IF(COUNTIF(Table3[Tag Number], A1304), 1, 0)</f>
        <v>0</v>
      </c>
      <c r="F1304" s="86">
        <f>IF(COUNTIF(Table4[Tag Number], A1304), 1, 0)</f>
        <v>0</v>
      </c>
      <c r="G1304" s="87">
        <f t="shared" si="42"/>
        <v>0</v>
      </c>
      <c r="H1304" s="88" t="str" cm="1">
        <f t="array" ref="H1304">_xlfn.IFS(OR(_xlfn.XLOOKUP(A1304,Table1[Tag Number],Table1[Status],"-",0)="Dead",
        _xlfn.XLOOKUP(A1304,Table2[Tag Number],Table2[Status],"-",0)="Dead",
        _xlfn.XLOOKUP(A1304,Table3[Tag Number],Table3[Status],"-",0)="Dead",
        _xlfn.XLOOKUP(A1304,Table4[Tag Number],Table4[Status],"-",0)="Dead"),"Dead",
     OR(_xlfn.XLOOKUP(A1304,Table1[Tag Number],Table1[Status],"-",0)="Alive",
        _xlfn.XLOOKUP(A1304,Table2[Tag Number],Table2[Status],"-",0)="Alive",
        _xlfn.XLOOKUP(A1304,Table3[Tag Number],Table3[Status],"-",0)="Alive",
        _xlfn.XLOOKUP(A1304,Table4[Tag Number],Table4[Status],"-",0)="Alive"),"Alive",
     OR(_xlfn.XLOOKUP(A1304,Table1[Tag Number],Table1[Status],"-",0)="-",
        _xlfn.XLOOKUP(A1304,Table2[Tag Number],Table2[Status],"-",0)="-",
        _xlfn.XLOOKUP(A1304,Table3[Tag Number],Table3[Status],"-",0)="-",
        _xlfn.XLOOKUP(A1304,Table4[Tag Number],Table4[Status],"-",0)="-"),
   "-")</f>
        <v>-</v>
      </c>
      <c r="I1304" s="90"/>
      <c r="J1304" s="90"/>
      <c r="K1304" s="91"/>
      <c r="L1304" s="91"/>
      <c r="M1304" s="91"/>
      <c r="N1304" s="92"/>
      <c r="O1304" s="89"/>
      <c r="R1304" t="b">
        <f t="shared" si="41"/>
        <v>0</v>
      </c>
    </row>
    <row r="1305" spans="1:18" ht="15" thickBot="1" x14ac:dyDescent="0.35">
      <c r="A1305" s="3" t="s">
        <v>223</v>
      </c>
      <c r="B1305" s="3" t="s">
        <v>1137</v>
      </c>
      <c r="C1305" s="84">
        <f>IF(COUNTIF(Table1[Tag Number], A1305), 1, 0)</f>
        <v>1</v>
      </c>
      <c r="D1305" s="85">
        <f>IF(COUNTIF(Table2[Tag Number], A1305), 1, 0)</f>
        <v>0</v>
      </c>
      <c r="E1305" s="86">
        <f>IF(COUNTIF(Table3[Tag Number], A1305), 1, 0)</f>
        <v>0</v>
      </c>
      <c r="F1305" s="86">
        <f>IF(COUNTIF(Table4[Tag Number], A1305), 1, 0)</f>
        <v>0</v>
      </c>
      <c r="G1305" s="87">
        <f t="shared" si="42"/>
        <v>1</v>
      </c>
      <c r="H1305" s="88" t="str" cm="1">
        <f t="array" ref="H1305">_xlfn.IFS(OR(_xlfn.XLOOKUP(A1305,Table1[Tag Number],Table1[Status],"-",0)="Dead",
        _xlfn.XLOOKUP(A1305,Table2[Tag Number],Table2[Status],"-",0)="Dead",
        _xlfn.XLOOKUP(A1305,Table3[Tag Number],Table3[Status],"-",0)="Dead",
        _xlfn.XLOOKUP(A1305,Table4[Tag Number],Table4[Status],"-",0)="Dead"),"Dead",
     OR(_xlfn.XLOOKUP(A1305,Table1[Tag Number],Table1[Status],"-",0)="Alive",
        _xlfn.XLOOKUP(A1305,Table2[Tag Number],Table2[Status],"-",0)="Alive",
        _xlfn.XLOOKUP(A1305,Table3[Tag Number],Table3[Status],"-",0)="Alive",
        _xlfn.XLOOKUP(A1305,Table4[Tag Number],Table4[Status],"-",0)="Alive"),"Alive",
     OR(_xlfn.XLOOKUP(A1305,Table1[Tag Number],Table1[Status],"-",0)="-",
        _xlfn.XLOOKUP(A1305,Table2[Tag Number],Table2[Status],"-",0)="-",
        _xlfn.XLOOKUP(A1305,Table3[Tag Number],Table3[Status],"-",0)="-",
        _xlfn.XLOOKUP(A1305,Table4[Tag Number],Table4[Status],"-",0)="-"),
   "-")</f>
        <v>Dead</v>
      </c>
      <c r="I1305" s="90"/>
      <c r="J1305" s="90"/>
      <c r="K1305" s="91"/>
      <c r="L1305" s="91"/>
      <c r="M1305" s="91"/>
      <c r="N1305" s="92"/>
      <c r="O1305" s="89"/>
      <c r="R1305" t="b">
        <f t="shared" si="41"/>
        <v>0</v>
      </c>
    </row>
    <row r="1306" spans="1:18" ht="15" thickBot="1" x14ac:dyDescent="0.35">
      <c r="A1306" s="2" t="s">
        <v>2050</v>
      </c>
      <c r="B1306" s="2" t="s">
        <v>1145</v>
      </c>
      <c r="C1306" s="84">
        <f>IF(COUNTIF(Table1[Tag Number], A1306), 1, 0)</f>
        <v>0</v>
      </c>
      <c r="D1306" s="85">
        <f>IF(COUNTIF(Table2[Tag Number], A1306), 1, 0)</f>
        <v>0</v>
      </c>
      <c r="E1306" s="86">
        <f>IF(COUNTIF(Table3[Tag Number], A1306), 1, 0)</f>
        <v>0</v>
      </c>
      <c r="F1306" s="86">
        <f>IF(COUNTIF(Table4[Tag Number], A1306), 1, 0)</f>
        <v>0</v>
      </c>
      <c r="G1306" s="87">
        <f t="shared" si="42"/>
        <v>0</v>
      </c>
      <c r="H1306" s="88" t="str" cm="1">
        <f t="array" ref="H1306">_xlfn.IFS(OR(_xlfn.XLOOKUP(A1306,Table1[Tag Number],Table1[Status],"-",0)="Dead",
        _xlfn.XLOOKUP(A1306,Table2[Tag Number],Table2[Status],"-",0)="Dead",
        _xlfn.XLOOKUP(A1306,Table3[Tag Number],Table3[Status],"-",0)="Dead",
        _xlfn.XLOOKUP(A1306,Table4[Tag Number],Table4[Status],"-",0)="Dead"),"Dead",
     OR(_xlfn.XLOOKUP(A1306,Table1[Tag Number],Table1[Status],"-",0)="Alive",
        _xlfn.XLOOKUP(A1306,Table2[Tag Number],Table2[Status],"-",0)="Alive",
        _xlfn.XLOOKUP(A1306,Table3[Tag Number],Table3[Status],"-",0)="Alive",
        _xlfn.XLOOKUP(A1306,Table4[Tag Number],Table4[Status],"-",0)="Alive"),"Alive",
     OR(_xlfn.XLOOKUP(A1306,Table1[Tag Number],Table1[Status],"-",0)="-",
        _xlfn.XLOOKUP(A1306,Table2[Tag Number],Table2[Status],"-",0)="-",
        _xlfn.XLOOKUP(A1306,Table3[Tag Number],Table3[Status],"-",0)="-",
        _xlfn.XLOOKUP(A1306,Table4[Tag Number],Table4[Status],"-",0)="-"),
   "-")</f>
        <v>-</v>
      </c>
      <c r="I1306" s="90"/>
      <c r="J1306" s="90"/>
      <c r="K1306" s="91"/>
      <c r="L1306" s="91"/>
      <c r="M1306" s="91"/>
      <c r="N1306" s="92"/>
      <c r="O1306" s="89"/>
      <c r="R1306" t="b">
        <f t="shared" si="41"/>
        <v>0</v>
      </c>
    </row>
    <row r="1307" spans="1:18" ht="15" thickBot="1" x14ac:dyDescent="0.35">
      <c r="A1307" s="3" t="s">
        <v>2051</v>
      </c>
      <c r="B1307" s="3" t="s">
        <v>1145</v>
      </c>
      <c r="C1307" s="84">
        <f>IF(COUNTIF(Table1[Tag Number], A1307), 1, 0)</f>
        <v>0</v>
      </c>
      <c r="D1307" s="85">
        <f>IF(COUNTIF(Table2[Tag Number], A1307), 1, 0)</f>
        <v>0</v>
      </c>
      <c r="E1307" s="86">
        <f>IF(COUNTIF(Table3[Tag Number], A1307), 1, 0)</f>
        <v>0</v>
      </c>
      <c r="F1307" s="86">
        <f>IF(COUNTIF(Table4[Tag Number], A1307), 1, 0)</f>
        <v>0</v>
      </c>
      <c r="G1307" s="87">
        <f t="shared" si="42"/>
        <v>0</v>
      </c>
      <c r="H1307" s="88" t="str" cm="1">
        <f t="array" ref="H1307">_xlfn.IFS(OR(_xlfn.XLOOKUP(A1307,Table1[Tag Number],Table1[Status],"-",0)="Dead",
        _xlfn.XLOOKUP(A1307,Table2[Tag Number],Table2[Status],"-",0)="Dead",
        _xlfn.XLOOKUP(A1307,Table3[Tag Number],Table3[Status],"-",0)="Dead",
        _xlfn.XLOOKUP(A1307,Table4[Tag Number],Table4[Status],"-",0)="Dead"),"Dead",
     OR(_xlfn.XLOOKUP(A1307,Table1[Tag Number],Table1[Status],"-",0)="Alive",
        _xlfn.XLOOKUP(A1307,Table2[Tag Number],Table2[Status],"-",0)="Alive",
        _xlfn.XLOOKUP(A1307,Table3[Tag Number],Table3[Status],"-",0)="Alive",
        _xlfn.XLOOKUP(A1307,Table4[Tag Number],Table4[Status],"-",0)="Alive"),"Alive",
     OR(_xlfn.XLOOKUP(A1307,Table1[Tag Number],Table1[Status],"-",0)="-",
        _xlfn.XLOOKUP(A1307,Table2[Tag Number],Table2[Status],"-",0)="-",
        _xlfn.XLOOKUP(A1307,Table3[Tag Number],Table3[Status],"-",0)="-",
        _xlfn.XLOOKUP(A1307,Table4[Tag Number],Table4[Status],"-",0)="-"),
   "-")</f>
        <v>-</v>
      </c>
      <c r="I1307" s="90"/>
      <c r="J1307" s="90"/>
      <c r="K1307" s="91"/>
      <c r="L1307" s="91"/>
      <c r="M1307" s="91"/>
      <c r="N1307" s="92"/>
      <c r="O1307" s="89"/>
      <c r="R1307" t="b">
        <f t="shared" si="41"/>
        <v>0</v>
      </c>
    </row>
    <row r="1308" spans="1:18" ht="15" thickBot="1" x14ac:dyDescent="0.35">
      <c r="A1308" s="2" t="s">
        <v>123</v>
      </c>
      <c r="B1308" s="2" t="s">
        <v>1145</v>
      </c>
      <c r="C1308" s="84">
        <f>IF(COUNTIF(Table1[Tag Number], A1308), 1, 0)</f>
        <v>0</v>
      </c>
      <c r="D1308" s="85">
        <f>IF(COUNTIF(Table2[Tag Number], A1308), 1, 0)</f>
        <v>1</v>
      </c>
      <c r="E1308" s="86">
        <f>IF(COUNTIF(Table3[Tag Number], A1308), 1, 0)</f>
        <v>1</v>
      </c>
      <c r="F1308" s="86">
        <f>IF(COUNTIF(Table4[Tag Number], A1308), 1, 0)</f>
        <v>1</v>
      </c>
      <c r="G1308" s="87">
        <f t="shared" si="42"/>
        <v>3</v>
      </c>
      <c r="H1308" s="88" t="str" cm="1">
        <f t="array" ref="H1308">_xlfn.IFS(OR(_xlfn.XLOOKUP(A1308,Table1[Tag Number],Table1[Status],"-",0)="Dead",
        _xlfn.XLOOKUP(A1308,Table2[Tag Number],Table2[Status],"-",0)="Dead",
        _xlfn.XLOOKUP(A1308,Table3[Tag Number],Table3[Status],"-",0)="Dead",
        _xlfn.XLOOKUP(A1308,Table4[Tag Number],Table4[Status],"-",0)="Dead"),"Dead",
     OR(_xlfn.XLOOKUP(A1308,Table1[Tag Number],Table1[Status],"-",0)="Alive",
        _xlfn.XLOOKUP(A1308,Table2[Tag Number],Table2[Status],"-",0)="Alive",
        _xlfn.XLOOKUP(A1308,Table3[Tag Number],Table3[Status],"-",0)="Alive",
        _xlfn.XLOOKUP(A1308,Table4[Tag Number],Table4[Status],"-",0)="Alive"),"Alive",
     OR(_xlfn.XLOOKUP(A1308,Table1[Tag Number],Table1[Status],"-",0)="-",
        _xlfn.XLOOKUP(A1308,Table2[Tag Number],Table2[Status],"-",0)="-",
        _xlfn.XLOOKUP(A1308,Table3[Tag Number],Table3[Status],"-",0)="-",
        _xlfn.XLOOKUP(A1308,Table4[Tag Number],Table4[Status],"-",0)="-"),
   "-")</f>
        <v>Alive</v>
      </c>
      <c r="I1308" s="90"/>
      <c r="J1308" s="90"/>
      <c r="K1308" s="91"/>
      <c r="L1308" s="91"/>
      <c r="M1308" s="91"/>
      <c r="N1308" s="92"/>
      <c r="O1308" s="89"/>
      <c r="R1308" t="str">
        <f t="shared" si="41"/>
        <v>C320</v>
      </c>
    </row>
    <row r="1309" spans="1:18" ht="15" thickBot="1" x14ac:dyDescent="0.35">
      <c r="A1309" s="3" t="s">
        <v>470</v>
      </c>
      <c r="B1309" s="3" t="s">
        <v>1137</v>
      </c>
      <c r="C1309" s="84">
        <f>IF(COUNTIF(Table1[Tag Number], A1309), 1, 0)</f>
        <v>0</v>
      </c>
      <c r="D1309" s="85">
        <f>IF(COUNTIF(Table2[Tag Number], A1309), 1, 0)</f>
        <v>0</v>
      </c>
      <c r="E1309" s="86">
        <f>IF(COUNTIF(Table3[Tag Number], A1309), 1, 0)</f>
        <v>0</v>
      </c>
      <c r="F1309" s="86">
        <f>IF(COUNTIF(Table4[Tag Number], A1309), 1, 0)</f>
        <v>0</v>
      </c>
      <c r="G1309" s="87">
        <f t="shared" si="42"/>
        <v>0</v>
      </c>
      <c r="H1309" s="88" t="str" cm="1">
        <f t="array" ref="H1309">_xlfn.IFS(OR(_xlfn.XLOOKUP(A1309,Table1[Tag Number],Table1[Status],"-",0)="Dead",
        _xlfn.XLOOKUP(A1309,Table2[Tag Number],Table2[Status],"-",0)="Dead",
        _xlfn.XLOOKUP(A1309,Table3[Tag Number],Table3[Status],"-",0)="Dead",
        _xlfn.XLOOKUP(A1309,Table4[Tag Number],Table4[Status],"-",0)="Dead"),"Dead",
     OR(_xlfn.XLOOKUP(A1309,Table1[Tag Number],Table1[Status],"-",0)="Alive",
        _xlfn.XLOOKUP(A1309,Table2[Tag Number],Table2[Status],"-",0)="Alive",
        _xlfn.XLOOKUP(A1309,Table3[Tag Number],Table3[Status],"-",0)="Alive",
        _xlfn.XLOOKUP(A1309,Table4[Tag Number],Table4[Status],"-",0)="Alive"),"Alive",
     OR(_xlfn.XLOOKUP(A1309,Table1[Tag Number],Table1[Status],"-",0)="-",
        _xlfn.XLOOKUP(A1309,Table2[Tag Number],Table2[Status],"-",0)="-",
        _xlfn.XLOOKUP(A1309,Table3[Tag Number],Table3[Status],"-",0)="-",
        _xlfn.XLOOKUP(A1309,Table4[Tag Number],Table4[Status],"-",0)="-"),
   "-")</f>
        <v>-</v>
      </c>
      <c r="I1309" s="90"/>
      <c r="J1309" s="90"/>
      <c r="K1309" s="91"/>
      <c r="L1309" s="91"/>
      <c r="M1309" s="91"/>
      <c r="N1309" s="92"/>
      <c r="O1309" s="89"/>
      <c r="R1309" t="b">
        <f t="shared" si="41"/>
        <v>0</v>
      </c>
    </row>
    <row r="1310" spans="1:18" ht="15" thickBot="1" x14ac:dyDescent="0.35">
      <c r="A1310" s="2" t="s">
        <v>2052</v>
      </c>
      <c r="B1310" s="2" t="s">
        <v>1145</v>
      </c>
      <c r="C1310" s="84">
        <f>IF(COUNTIF(Table1[Tag Number], A1310), 1, 0)</f>
        <v>0</v>
      </c>
      <c r="D1310" s="85">
        <f>IF(COUNTIF(Table2[Tag Number], A1310), 1, 0)</f>
        <v>0</v>
      </c>
      <c r="E1310" s="86">
        <f>IF(COUNTIF(Table3[Tag Number], A1310), 1, 0)</f>
        <v>0</v>
      </c>
      <c r="F1310" s="86">
        <f>IF(COUNTIF(Table4[Tag Number], A1310), 1, 0)</f>
        <v>0</v>
      </c>
      <c r="G1310" s="87">
        <f t="shared" si="42"/>
        <v>0</v>
      </c>
      <c r="H1310" s="88" t="str" cm="1">
        <f t="array" ref="H1310">_xlfn.IFS(OR(_xlfn.XLOOKUP(A1310,Table1[Tag Number],Table1[Status],"-",0)="Dead",
        _xlfn.XLOOKUP(A1310,Table2[Tag Number],Table2[Status],"-",0)="Dead",
        _xlfn.XLOOKUP(A1310,Table3[Tag Number],Table3[Status],"-",0)="Dead",
        _xlfn.XLOOKUP(A1310,Table4[Tag Number],Table4[Status],"-",0)="Dead"),"Dead",
     OR(_xlfn.XLOOKUP(A1310,Table1[Tag Number],Table1[Status],"-",0)="Alive",
        _xlfn.XLOOKUP(A1310,Table2[Tag Number],Table2[Status],"-",0)="Alive",
        _xlfn.XLOOKUP(A1310,Table3[Tag Number],Table3[Status],"-",0)="Alive",
        _xlfn.XLOOKUP(A1310,Table4[Tag Number],Table4[Status],"-",0)="Alive"),"Alive",
     OR(_xlfn.XLOOKUP(A1310,Table1[Tag Number],Table1[Status],"-",0)="-",
        _xlfn.XLOOKUP(A1310,Table2[Tag Number],Table2[Status],"-",0)="-",
        _xlfn.XLOOKUP(A1310,Table3[Tag Number],Table3[Status],"-",0)="-",
        _xlfn.XLOOKUP(A1310,Table4[Tag Number],Table4[Status],"-",0)="-"),
   "-")</f>
        <v>-</v>
      </c>
      <c r="I1310" s="90"/>
      <c r="J1310" s="90"/>
      <c r="K1310" s="91"/>
      <c r="L1310" s="91"/>
      <c r="M1310" s="91"/>
      <c r="N1310" s="92"/>
      <c r="O1310" s="89"/>
      <c r="R1310" t="b">
        <f t="shared" si="41"/>
        <v>0</v>
      </c>
    </row>
    <row r="1311" spans="1:18" ht="15" thickBot="1" x14ac:dyDescent="0.35">
      <c r="A1311" s="3" t="s">
        <v>2053</v>
      </c>
      <c r="B1311" s="3" t="s">
        <v>1137</v>
      </c>
      <c r="C1311" s="84">
        <f>IF(COUNTIF(Table1[Tag Number], A1311), 1, 0)</f>
        <v>0</v>
      </c>
      <c r="D1311" s="85">
        <f>IF(COUNTIF(Table2[Tag Number], A1311), 1, 0)</f>
        <v>0</v>
      </c>
      <c r="E1311" s="86">
        <f>IF(COUNTIF(Table3[Tag Number], A1311), 1, 0)</f>
        <v>0</v>
      </c>
      <c r="F1311" s="86">
        <f>IF(COUNTIF(Table4[Tag Number], A1311), 1, 0)</f>
        <v>0</v>
      </c>
      <c r="G1311" s="87">
        <f t="shared" si="42"/>
        <v>0</v>
      </c>
      <c r="H1311" s="88" t="str" cm="1">
        <f t="array" ref="H1311">_xlfn.IFS(OR(_xlfn.XLOOKUP(A1311,Table1[Tag Number],Table1[Status],"-",0)="Dead",
        _xlfn.XLOOKUP(A1311,Table2[Tag Number],Table2[Status],"-",0)="Dead",
        _xlfn.XLOOKUP(A1311,Table3[Tag Number],Table3[Status],"-",0)="Dead",
        _xlfn.XLOOKUP(A1311,Table4[Tag Number],Table4[Status],"-",0)="Dead"),"Dead",
     OR(_xlfn.XLOOKUP(A1311,Table1[Tag Number],Table1[Status],"-",0)="Alive",
        _xlfn.XLOOKUP(A1311,Table2[Tag Number],Table2[Status],"-",0)="Alive",
        _xlfn.XLOOKUP(A1311,Table3[Tag Number],Table3[Status],"-",0)="Alive",
        _xlfn.XLOOKUP(A1311,Table4[Tag Number],Table4[Status],"-",0)="Alive"),"Alive",
     OR(_xlfn.XLOOKUP(A1311,Table1[Tag Number],Table1[Status],"-",0)="-",
        _xlfn.XLOOKUP(A1311,Table2[Tag Number],Table2[Status],"-",0)="-",
        _xlfn.XLOOKUP(A1311,Table3[Tag Number],Table3[Status],"-",0)="-",
        _xlfn.XLOOKUP(A1311,Table4[Tag Number],Table4[Status],"-",0)="-"),
   "-")</f>
        <v>-</v>
      </c>
      <c r="I1311" s="90"/>
      <c r="J1311" s="90"/>
      <c r="K1311" s="91"/>
      <c r="L1311" s="91"/>
      <c r="M1311" s="91"/>
      <c r="N1311" s="92"/>
      <c r="O1311" s="89"/>
      <c r="R1311" t="b">
        <f t="shared" si="41"/>
        <v>0</v>
      </c>
    </row>
    <row r="1312" spans="1:18" ht="15" thickBot="1" x14ac:dyDescent="0.35">
      <c r="A1312" s="2" t="s">
        <v>2054</v>
      </c>
      <c r="B1312" s="2" t="s">
        <v>1137</v>
      </c>
      <c r="C1312" s="84">
        <f>IF(COUNTIF(Table1[Tag Number], A1312), 1, 0)</f>
        <v>0</v>
      </c>
      <c r="D1312" s="85">
        <f>IF(COUNTIF(Table2[Tag Number], A1312), 1, 0)</f>
        <v>0</v>
      </c>
      <c r="E1312" s="86">
        <f>IF(COUNTIF(Table3[Tag Number], A1312), 1, 0)</f>
        <v>0</v>
      </c>
      <c r="F1312" s="86">
        <f>IF(COUNTIF(Table4[Tag Number], A1312), 1, 0)</f>
        <v>0</v>
      </c>
      <c r="G1312" s="87">
        <f t="shared" si="42"/>
        <v>0</v>
      </c>
      <c r="H1312" s="88" t="str" cm="1">
        <f t="array" ref="H1312">_xlfn.IFS(OR(_xlfn.XLOOKUP(A1312,Table1[Tag Number],Table1[Status],"-",0)="Dead",
        _xlfn.XLOOKUP(A1312,Table2[Tag Number],Table2[Status],"-",0)="Dead",
        _xlfn.XLOOKUP(A1312,Table3[Tag Number],Table3[Status],"-",0)="Dead",
        _xlfn.XLOOKUP(A1312,Table4[Tag Number],Table4[Status],"-",0)="Dead"),"Dead",
     OR(_xlfn.XLOOKUP(A1312,Table1[Tag Number],Table1[Status],"-",0)="Alive",
        _xlfn.XLOOKUP(A1312,Table2[Tag Number],Table2[Status],"-",0)="Alive",
        _xlfn.XLOOKUP(A1312,Table3[Tag Number],Table3[Status],"-",0)="Alive",
        _xlfn.XLOOKUP(A1312,Table4[Tag Number],Table4[Status],"-",0)="Alive"),"Alive",
     OR(_xlfn.XLOOKUP(A1312,Table1[Tag Number],Table1[Status],"-",0)="-",
        _xlfn.XLOOKUP(A1312,Table2[Tag Number],Table2[Status],"-",0)="-",
        _xlfn.XLOOKUP(A1312,Table3[Tag Number],Table3[Status],"-",0)="-",
        _xlfn.XLOOKUP(A1312,Table4[Tag Number],Table4[Status],"-",0)="-"),
   "-")</f>
        <v>-</v>
      </c>
      <c r="I1312" s="90"/>
      <c r="J1312" s="90"/>
      <c r="K1312" s="91"/>
      <c r="L1312" s="91"/>
      <c r="M1312" s="91"/>
      <c r="N1312" s="92"/>
      <c r="O1312" s="89"/>
      <c r="R1312" t="b">
        <f t="shared" si="41"/>
        <v>0</v>
      </c>
    </row>
    <row r="1313" spans="1:18" ht="15" thickBot="1" x14ac:dyDescent="0.35">
      <c r="A1313" s="3" t="s">
        <v>987</v>
      </c>
      <c r="B1313" s="3" t="s">
        <v>1137</v>
      </c>
      <c r="C1313" s="84">
        <f>IF(COUNTIF(Table1[Tag Number], A1313), 1, 0)</f>
        <v>0</v>
      </c>
      <c r="D1313" s="85">
        <f>IF(COUNTIF(Table2[Tag Number], A1313), 1, 0)</f>
        <v>0</v>
      </c>
      <c r="E1313" s="86">
        <f>IF(COUNTIF(Table3[Tag Number], A1313), 1, 0)</f>
        <v>0</v>
      </c>
      <c r="F1313" s="86">
        <f>IF(COUNTIF(Table4[Tag Number], A1313), 1, 0)</f>
        <v>0</v>
      </c>
      <c r="G1313" s="87">
        <f t="shared" si="42"/>
        <v>0</v>
      </c>
      <c r="H1313" s="88" t="str" cm="1">
        <f t="array" ref="H1313">_xlfn.IFS(OR(_xlfn.XLOOKUP(A1313,Table1[Tag Number],Table1[Status],"-",0)="Dead",
        _xlfn.XLOOKUP(A1313,Table2[Tag Number],Table2[Status],"-",0)="Dead",
        _xlfn.XLOOKUP(A1313,Table3[Tag Number],Table3[Status],"-",0)="Dead",
        _xlfn.XLOOKUP(A1313,Table4[Tag Number],Table4[Status],"-",0)="Dead"),"Dead",
     OR(_xlfn.XLOOKUP(A1313,Table1[Tag Number],Table1[Status],"-",0)="Alive",
        _xlfn.XLOOKUP(A1313,Table2[Tag Number],Table2[Status],"-",0)="Alive",
        _xlfn.XLOOKUP(A1313,Table3[Tag Number],Table3[Status],"-",0)="Alive",
        _xlfn.XLOOKUP(A1313,Table4[Tag Number],Table4[Status],"-",0)="Alive"),"Alive",
     OR(_xlfn.XLOOKUP(A1313,Table1[Tag Number],Table1[Status],"-",0)="-",
        _xlfn.XLOOKUP(A1313,Table2[Tag Number],Table2[Status],"-",0)="-",
        _xlfn.XLOOKUP(A1313,Table3[Tag Number],Table3[Status],"-",0)="-",
        _xlfn.XLOOKUP(A1313,Table4[Tag Number],Table4[Status],"-",0)="-"),
   "-")</f>
        <v>-</v>
      </c>
      <c r="I1313" s="90"/>
      <c r="J1313" s="90"/>
      <c r="K1313" s="91"/>
      <c r="L1313" s="91"/>
      <c r="M1313" s="91"/>
      <c r="N1313" s="92"/>
      <c r="O1313" s="89"/>
      <c r="R1313" t="b">
        <f t="shared" si="41"/>
        <v>0</v>
      </c>
    </row>
    <row r="1314" spans="1:18" ht="15" thickBot="1" x14ac:dyDescent="0.35">
      <c r="A1314" s="2" t="s">
        <v>2055</v>
      </c>
      <c r="B1314" s="2" t="s">
        <v>1145</v>
      </c>
      <c r="C1314" s="84">
        <f>IF(COUNTIF(Table1[Tag Number], A1314), 1, 0)</f>
        <v>0</v>
      </c>
      <c r="D1314" s="85">
        <f>IF(COUNTIF(Table2[Tag Number], A1314), 1, 0)</f>
        <v>0</v>
      </c>
      <c r="E1314" s="86">
        <f>IF(COUNTIF(Table3[Tag Number], A1314), 1, 0)</f>
        <v>0</v>
      </c>
      <c r="F1314" s="86">
        <f>IF(COUNTIF(Table4[Tag Number], A1314), 1, 0)</f>
        <v>0</v>
      </c>
      <c r="G1314" s="87">
        <f t="shared" si="42"/>
        <v>0</v>
      </c>
      <c r="H1314" s="88" t="str" cm="1">
        <f t="array" ref="H1314">_xlfn.IFS(OR(_xlfn.XLOOKUP(A1314,Table1[Tag Number],Table1[Status],"-",0)="Dead",
        _xlfn.XLOOKUP(A1314,Table2[Tag Number],Table2[Status],"-",0)="Dead",
        _xlfn.XLOOKUP(A1314,Table3[Tag Number],Table3[Status],"-",0)="Dead",
        _xlfn.XLOOKUP(A1314,Table4[Tag Number],Table4[Status],"-",0)="Dead"),"Dead",
     OR(_xlfn.XLOOKUP(A1314,Table1[Tag Number],Table1[Status],"-",0)="Alive",
        _xlfn.XLOOKUP(A1314,Table2[Tag Number],Table2[Status],"-",0)="Alive",
        _xlfn.XLOOKUP(A1314,Table3[Tag Number],Table3[Status],"-",0)="Alive",
        _xlfn.XLOOKUP(A1314,Table4[Tag Number],Table4[Status],"-",0)="Alive"),"Alive",
     OR(_xlfn.XLOOKUP(A1314,Table1[Tag Number],Table1[Status],"-",0)="-",
        _xlfn.XLOOKUP(A1314,Table2[Tag Number],Table2[Status],"-",0)="-",
        _xlfn.XLOOKUP(A1314,Table3[Tag Number],Table3[Status],"-",0)="-",
        _xlfn.XLOOKUP(A1314,Table4[Tag Number],Table4[Status],"-",0)="-"),
   "-")</f>
        <v>-</v>
      </c>
      <c r="I1314" s="90"/>
      <c r="J1314" s="90"/>
      <c r="K1314" s="91"/>
      <c r="L1314" s="91"/>
      <c r="M1314" s="91"/>
      <c r="N1314" s="92"/>
      <c r="O1314" s="89"/>
      <c r="R1314" t="b">
        <f t="shared" si="41"/>
        <v>0</v>
      </c>
    </row>
    <row r="1315" spans="1:18" ht="15" thickBot="1" x14ac:dyDescent="0.35">
      <c r="A1315" s="3" t="s">
        <v>209</v>
      </c>
      <c r="B1315" s="3" t="s">
        <v>1145</v>
      </c>
      <c r="C1315" s="84">
        <f>IF(COUNTIF(Table1[Tag Number], A1315), 1, 0)</f>
        <v>1</v>
      </c>
      <c r="D1315" s="85">
        <f>IF(COUNTIF(Table2[Tag Number], A1315), 1, 0)</f>
        <v>1</v>
      </c>
      <c r="E1315" s="86">
        <f>IF(COUNTIF(Table3[Tag Number], A1315), 1, 0)</f>
        <v>0</v>
      </c>
      <c r="F1315" s="86">
        <f>IF(COUNTIF(Table4[Tag Number], A1315), 1, 0)</f>
        <v>1</v>
      </c>
      <c r="G1315" s="87">
        <f t="shared" si="42"/>
        <v>3</v>
      </c>
      <c r="H1315" s="88" t="str" cm="1">
        <f t="array" ref="H1315">_xlfn.IFS(OR(_xlfn.XLOOKUP(A1315,Table1[Tag Number],Table1[Status],"-",0)="Dead",
        _xlfn.XLOOKUP(A1315,Table2[Tag Number],Table2[Status],"-",0)="Dead",
        _xlfn.XLOOKUP(A1315,Table3[Tag Number],Table3[Status],"-",0)="Dead",
        _xlfn.XLOOKUP(A1315,Table4[Tag Number],Table4[Status],"-",0)="Dead"),"Dead",
     OR(_xlfn.XLOOKUP(A1315,Table1[Tag Number],Table1[Status],"-",0)="Alive",
        _xlfn.XLOOKUP(A1315,Table2[Tag Number],Table2[Status],"-",0)="Alive",
        _xlfn.XLOOKUP(A1315,Table3[Tag Number],Table3[Status],"-",0)="Alive",
        _xlfn.XLOOKUP(A1315,Table4[Tag Number],Table4[Status],"-",0)="Alive"),"Alive",
     OR(_xlfn.XLOOKUP(A1315,Table1[Tag Number],Table1[Status],"-",0)="-",
        _xlfn.XLOOKUP(A1315,Table2[Tag Number],Table2[Status],"-",0)="-",
        _xlfn.XLOOKUP(A1315,Table3[Tag Number],Table3[Status],"-",0)="-",
        _xlfn.XLOOKUP(A1315,Table4[Tag Number],Table4[Status],"-",0)="-"),
   "-")</f>
        <v>Alive</v>
      </c>
      <c r="I1315" s="90"/>
      <c r="J1315" s="90"/>
      <c r="K1315" s="91"/>
      <c r="L1315" s="91"/>
      <c r="M1315" s="91"/>
      <c r="N1315" s="92"/>
      <c r="O1315" s="89"/>
      <c r="R1315" t="str">
        <f t="shared" si="41"/>
        <v>C327</v>
      </c>
    </row>
    <row r="1316" spans="1:18" ht="15" thickBot="1" x14ac:dyDescent="0.35">
      <c r="A1316" s="2" t="s">
        <v>923</v>
      </c>
      <c r="B1316" s="2" t="s">
        <v>1137</v>
      </c>
      <c r="C1316" s="84">
        <f>IF(COUNTIF(Table1[Tag Number], A1316), 1, 0)</f>
        <v>0</v>
      </c>
      <c r="D1316" s="85">
        <f>IF(COUNTIF(Table2[Tag Number], A1316), 1, 0)</f>
        <v>0</v>
      </c>
      <c r="E1316" s="86">
        <f>IF(COUNTIF(Table3[Tag Number], A1316), 1, 0)</f>
        <v>0</v>
      </c>
      <c r="F1316" s="86">
        <f>IF(COUNTIF(Table4[Tag Number], A1316), 1, 0)</f>
        <v>0</v>
      </c>
      <c r="G1316" s="87">
        <f t="shared" si="42"/>
        <v>0</v>
      </c>
      <c r="H1316" s="88" t="str" cm="1">
        <f t="array" ref="H1316">_xlfn.IFS(OR(_xlfn.XLOOKUP(A1316,Table1[Tag Number],Table1[Status],"-",0)="Dead",
        _xlfn.XLOOKUP(A1316,Table2[Tag Number],Table2[Status],"-",0)="Dead",
        _xlfn.XLOOKUP(A1316,Table3[Tag Number],Table3[Status],"-",0)="Dead",
        _xlfn.XLOOKUP(A1316,Table4[Tag Number],Table4[Status],"-",0)="Dead"),"Dead",
     OR(_xlfn.XLOOKUP(A1316,Table1[Tag Number],Table1[Status],"-",0)="Alive",
        _xlfn.XLOOKUP(A1316,Table2[Tag Number],Table2[Status],"-",0)="Alive",
        _xlfn.XLOOKUP(A1316,Table3[Tag Number],Table3[Status],"-",0)="Alive",
        _xlfn.XLOOKUP(A1316,Table4[Tag Number],Table4[Status],"-",0)="Alive"),"Alive",
     OR(_xlfn.XLOOKUP(A1316,Table1[Tag Number],Table1[Status],"-",0)="-",
        _xlfn.XLOOKUP(A1316,Table2[Tag Number],Table2[Status],"-",0)="-",
        _xlfn.XLOOKUP(A1316,Table3[Tag Number],Table3[Status],"-",0)="-",
        _xlfn.XLOOKUP(A1316,Table4[Tag Number],Table4[Status],"-",0)="-"),
   "-")</f>
        <v>-</v>
      </c>
      <c r="I1316" s="90"/>
      <c r="J1316" s="90"/>
      <c r="K1316" s="91"/>
      <c r="L1316" s="91"/>
      <c r="M1316" s="91"/>
      <c r="N1316" s="92"/>
      <c r="O1316" s="89"/>
      <c r="R1316" t="b">
        <f t="shared" si="41"/>
        <v>0</v>
      </c>
    </row>
    <row r="1317" spans="1:18" ht="15" thickBot="1" x14ac:dyDescent="0.35">
      <c r="A1317" s="3" t="s">
        <v>424</v>
      </c>
      <c r="B1317" s="3" t="s">
        <v>1137</v>
      </c>
      <c r="C1317" s="84">
        <f>IF(COUNTIF(Table1[Tag Number], A1317), 1, 0)</f>
        <v>0</v>
      </c>
      <c r="D1317" s="85">
        <f>IF(COUNTIF(Table2[Tag Number], A1317), 1, 0)</f>
        <v>0</v>
      </c>
      <c r="E1317" s="86">
        <f>IF(COUNTIF(Table3[Tag Number], A1317), 1, 0)</f>
        <v>0</v>
      </c>
      <c r="F1317" s="86">
        <f>IF(COUNTIF(Table4[Tag Number], A1317), 1, 0)</f>
        <v>0</v>
      </c>
      <c r="G1317" s="87">
        <f t="shared" si="42"/>
        <v>0</v>
      </c>
      <c r="H1317" s="88" t="str" cm="1">
        <f t="array" ref="H1317">_xlfn.IFS(OR(_xlfn.XLOOKUP(A1317,Table1[Tag Number],Table1[Status],"-",0)="Dead",
        _xlfn.XLOOKUP(A1317,Table2[Tag Number],Table2[Status],"-",0)="Dead",
        _xlfn.XLOOKUP(A1317,Table3[Tag Number],Table3[Status],"-",0)="Dead",
        _xlfn.XLOOKUP(A1317,Table4[Tag Number],Table4[Status],"-",0)="Dead"),"Dead",
     OR(_xlfn.XLOOKUP(A1317,Table1[Tag Number],Table1[Status],"-",0)="Alive",
        _xlfn.XLOOKUP(A1317,Table2[Tag Number],Table2[Status],"-",0)="Alive",
        _xlfn.XLOOKUP(A1317,Table3[Tag Number],Table3[Status],"-",0)="Alive",
        _xlfn.XLOOKUP(A1317,Table4[Tag Number],Table4[Status],"-",0)="Alive"),"Alive",
     OR(_xlfn.XLOOKUP(A1317,Table1[Tag Number],Table1[Status],"-",0)="-",
        _xlfn.XLOOKUP(A1317,Table2[Tag Number],Table2[Status],"-",0)="-",
        _xlfn.XLOOKUP(A1317,Table3[Tag Number],Table3[Status],"-",0)="-",
        _xlfn.XLOOKUP(A1317,Table4[Tag Number],Table4[Status],"-",0)="-"),
   "-")</f>
        <v>-</v>
      </c>
      <c r="I1317" s="90"/>
      <c r="J1317" s="90"/>
      <c r="K1317" s="91"/>
      <c r="L1317" s="91"/>
      <c r="M1317" s="91"/>
      <c r="N1317" s="92"/>
      <c r="O1317" s="89"/>
      <c r="R1317" t="b">
        <f t="shared" si="41"/>
        <v>0</v>
      </c>
    </row>
    <row r="1318" spans="1:18" ht="15" thickBot="1" x14ac:dyDescent="0.35">
      <c r="A1318" s="2" t="s">
        <v>2056</v>
      </c>
      <c r="B1318" s="2" t="s">
        <v>1137</v>
      </c>
      <c r="C1318" s="84">
        <f>IF(COUNTIF(Table1[Tag Number], A1318), 1, 0)</f>
        <v>0</v>
      </c>
      <c r="D1318" s="85">
        <f>IF(COUNTIF(Table2[Tag Number], A1318), 1, 0)</f>
        <v>0</v>
      </c>
      <c r="E1318" s="86">
        <f>IF(COUNTIF(Table3[Tag Number], A1318), 1, 0)</f>
        <v>0</v>
      </c>
      <c r="F1318" s="86">
        <f>IF(COUNTIF(Table4[Tag Number], A1318), 1, 0)</f>
        <v>0</v>
      </c>
      <c r="G1318" s="87">
        <f t="shared" si="42"/>
        <v>0</v>
      </c>
      <c r="H1318" s="88" t="str" cm="1">
        <f t="array" ref="H1318">_xlfn.IFS(OR(_xlfn.XLOOKUP(A1318,Table1[Tag Number],Table1[Status],"-",0)="Dead",
        _xlfn.XLOOKUP(A1318,Table2[Tag Number],Table2[Status],"-",0)="Dead",
        _xlfn.XLOOKUP(A1318,Table3[Tag Number],Table3[Status],"-",0)="Dead",
        _xlfn.XLOOKUP(A1318,Table4[Tag Number],Table4[Status],"-",0)="Dead"),"Dead",
     OR(_xlfn.XLOOKUP(A1318,Table1[Tag Number],Table1[Status],"-",0)="Alive",
        _xlfn.XLOOKUP(A1318,Table2[Tag Number],Table2[Status],"-",0)="Alive",
        _xlfn.XLOOKUP(A1318,Table3[Tag Number],Table3[Status],"-",0)="Alive",
        _xlfn.XLOOKUP(A1318,Table4[Tag Number],Table4[Status],"-",0)="Alive"),"Alive",
     OR(_xlfn.XLOOKUP(A1318,Table1[Tag Number],Table1[Status],"-",0)="-",
        _xlfn.XLOOKUP(A1318,Table2[Tag Number],Table2[Status],"-",0)="-",
        _xlfn.XLOOKUP(A1318,Table3[Tag Number],Table3[Status],"-",0)="-",
        _xlfn.XLOOKUP(A1318,Table4[Tag Number],Table4[Status],"-",0)="-"),
   "-")</f>
        <v>-</v>
      </c>
      <c r="I1318" s="90"/>
      <c r="J1318" s="90"/>
      <c r="K1318" s="91"/>
      <c r="L1318" s="91"/>
      <c r="M1318" s="91"/>
      <c r="N1318" s="92"/>
      <c r="O1318" s="89"/>
      <c r="R1318" t="b">
        <f t="shared" si="41"/>
        <v>0</v>
      </c>
    </row>
    <row r="1319" spans="1:18" ht="15" thickBot="1" x14ac:dyDescent="0.35">
      <c r="A1319" s="3" t="s">
        <v>2057</v>
      </c>
      <c r="B1319" s="3" t="s">
        <v>1137</v>
      </c>
      <c r="C1319" s="84">
        <f>IF(COUNTIF(Table1[Tag Number], A1319), 1, 0)</f>
        <v>0</v>
      </c>
      <c r="D1319" s="85">
        <f>IF(COUNTIF(Table2[Tag Number], A1319), 1, 0)</f>
        <v>0</v>
      </c>
      <c r="E1319" s="86">
        <f>IF(COUNTIF(Table3[Tag Number], A1319), 1, 0)</f>
        <v>0</v>
      </c>
      <c r="F1319" s="86">
        <f>IF(COUNTIF(Table4[Tag Number], A1319), 1, 0)</f>
        <v>0</v>
      </c>
      <c r="G1319" s="87">
        <f t="shared" si="42"/>
        <v>0</v>
      </c>
      <c r="H1319" s="88" t="str" cm="1">
        <f t="array" ref="H1319">_xlfn.IFS(OR(_xlfn.XLOOKUP(A1319,Table1[Tag Number],Table1[Status],"-",0)="Dead",
        _xlfn.XLOOKUP(A1319,Table2[Tag Number],Table2[Status],"-",0)="Dead",
        _xlfn.XLOOKUP(A1319,Table3[Tag Number],Table3[Status],"-",0)="Dead",
        _xlfn.XLOOKUP(A1319,Table4[Tag Number],Table4[Status],"-",0)="Dead"),"Dead",
     OR(_xlfn.XLOOKUP(A1319,Table1[Tag Number],Table1[Status],"-",0)="Alive",
        _xlfn.XLOOKUP(A1319,Table2[Tag Number],Table2[Status],"-",0)="Alive",
        _xlfn.XLOOKUP(A1319,Table3[Tag Number],Table3[Status],"-",0)="Alive",
        _xlfn.XLOOKUP(A1319,Table4[Tag Number],Table4[Status],"-",0)="Alive"),"Alive",
     OR(_xlfn.XLOOKUP(A1319,Table1[Tag Number],Table1[Status],"-",0)="-",
        _xlfn.XLOOKUP(A1319,Table2[Tag Number],Table2[Status],"-",0)="-",
        _xlfn.XLOOKUP(A1319,Table3[Tag Number],Table3[Status],"-",0)="-",
        _xlfn.XLOOKUP(A1319,Table4[Tag Number],Table4[Status],"-",0)="-"),
   "-")</f>
        <v>-</v>
      </c>
      <c r="I1319" s="90"/>
      <c r="J1319" s="90"/>
      <c r="K1319" s="91"/>
      <c r="L1319" s="91"/>
      <c r="M1319" s="91"/>
      <c r="N1319" s="92"/>
      <c r="O1319" s="89"/>
      <c r="R1319" t="b">
        <f t="shared" si="41"/>
        <v>0</v>
      </c>
    </row>
    <row r="1320" spans="1:18" ht="15" thickBot="1" x14ac:dyDescent="0.35">
      <c r="A1320" s="2" t="s">
        <v>2058</v>
      </c>
      <c r="B1320" s="2" t="s">
        <v>1145</v>
      </c>
      <c r="C1320" s="84">
        <f>IF(COUNTIF(Table1[Tag Number], A1320), 1, 0)</f>
        <v>0</v>
      </c>
      <c r="D1320" s="85">
        <f>IF(COUNTIF(Table2[Tag Number], A1320), 1, 0)</f>
        <v>0</v>
      </c>
      <c r="E1320" s="86">
        <f>IF(COUNTIF(Table3[Tag Number], A1320), 1, 0)</f>
        <v>0</v>
      </c>
      <c r="F1320" s="86">
        <f>IF(COUNTIF(Table4[Tag Number], A1320), 1, 0)</f>
        <v>0</v>
      </c>
      <c r="G1320" s="87">
        <f t="shared" si="42"/>
        <v>0</v>
      </c>
      <c r="H1320" s="88" t="str" cm="1">
        <f t="array" ref="H1320">_xlfn.IFS(OR(_xlfn.XLOOKUP(A1320,Table1[Tag Number],Table1[Status],"-",0)="Dead",
        _xlfn.XLOOKUP(A1320,Table2[Tag Number],Table2[Status],"-",0)="Dead",
        _xlfn.XLOOKUP(A1320,Table3[Tag Number],Table3[Status],"-",0)="Dead",
        _xlfn.XLOOKUP(A1320,Table4[Tag Number],Table4[Status],"-",0)="Dead"),"Dead",
     OR(_xlfn.XLOOKUP(A1320,Table1[Tag Number],Table1[Status],"-",0)="Alive",
        _xlfn.XLOOKUP(A1320,Table2[Tag Number],Table2[Status],"-",0)="Alive",
        _xlfn.XLOOKUP(A1320,Table3[Tag Number],Table3[Status],"-",0)="Alive",
        _xlfn.XLOOKUP(A1320,Table4[Tag Number],Table4[Status],"-",0)="Alive"),"Alive",
     OR(_xlfn.XLOOKUP(A1320,Table1[Tag Number],Table1[Status],"-",0)="-",
        _xlfn.XLOOKUP(A1320,Table2[Tag Number],Table2[Status],"-",0)="-",
        _xlfn.XLOOKUP(A1320,Table3[Tag Number],Table3[Status],"-",0)="-",
        _xlfn.XLOOKUP(A1320,Table4[Tag Number],Table4[Status],"-",0)="-"),
   "-")</f>
        <v>-</v>
      </c>
      <c r="I1320" s="90"/>
      <c r="J1320" s="90"/>
      <c r="K1320" s="91"/>
      <c r="L1320" s="91"/>
      <c r="M1320" s="91"/>
      <c r="N1320" s="92"/>
      <c r="O1320" s="89"/>
      <c r="R1320" t="b">
        <f t="shared" si="41"/>
        <v>0</v>
      </c>
    </row>
    <row r="1321" spans="1:18" ht="15" thickBot="1" x14ac:dyDescent="0.35">
      <c r="A1321" s="3" t="s">
        <v>2059</v>
      </c>
      <c r="B1321" s="3" t="s">
        <v>1145</v>
      </c>
      <c r="C1321" s="84">
        <f>IF(COUNTIF(Table1[Tag Number], A1321), 1, 0)</f>
        <v>0</v>
      </c>
      <c r="D1321" s="85">
        <f>IF(COUNTIF(Table2[Tag Number], A1321), 1, 0)</f>
        <v>0</v>
      </c>
      <c r="E1321" s="86">
        <f>IF(COUNTIF(Table3[Tag Number], A1321), 1, 0)</f>
        <v>0</v>
      </c>
      <c r="F1321" s="86">
        <f>IF(COUNTIF(Table4[Tag Number], A1321), 1, 0)</f>
        <v>0</v>
      </c>
      <c r="G1321" s="87">
        <f t="shared" si="42"/>
        <v>0</v>
      </c>
      <c r="H1321" s="88" t="str" cm="1">
        <f t="array" ref="H1321">_xlfn.IFS(OR(_xlfn.XLOOKUP(A1321,Table1[Tag Number],Table1[Status],"-",0)="Dead",
        _xlfn.XLOOKUP(A1321,Table2[Tag Number],Table2[Status],"-",0)="Dead",
        _xlfn.XLOOKUP(A1321,Table3[Tag Number],Table3[Status],"-",0)="Dead",
        _xlfn.XLOOKUP(A1321,Table4[Tag Number],Table4[Status],"-",0)="Dead"),"Dead",
     OR(_xlfn.XLOOKUP(A1321,Table1[Tag Number],Table1[Status],"-",0)="Alive",
        _xlfn.XLOOKUP(A1321,Table2[Tag Number],Table2[Status],"-",0)="Alive",
        _xlfn.XLOOKUP(A1321,Table3[Tag Number],Table3[Status],"-",0)="Alive",
        _xlfn.XLOOKUP(A1321,Table4[Tag Number],Table4[Status],"-",0)="Alive"),"Alive",
     OR(_xlfn.XLOOKUP(A1321,Table1[Tag Number],Table1[Status],"-",0)="-",
        _xlfn.XLOOKUP(A1321,Table2[Tag Number],Table2[Status],"-",0)="-",
        _xlfn.XLOOKUP(A1321,Table3[Tag Number],Table3[Status],"-",0)="-",
        _xlfn.XLOOKUP(A1321,Table4[Tag Number],Table4[Status],"-",0)="-"),
   "-")</f>
        <v>-</v>
      </c>
      <c r="I1321" s="90"/>
      <c r="J1321" s="90"/>
      <c r="K1321" s="91"/>
      <c r="L1321" s="91"/>
      <c r="M1321" s="91"/>
      <c r="N1321" s="92"/>
      <c r="O1321" s="89"/>
      <c r="R1321" t="b">
        <f t="shared" si="41"/>
        <v>0</v>
      </c>
    </row>
    <row r="1322" spans="1:18" ht="15" thickBot="1" x14ac:dyDescent="0.35">
      <c r="A1322" s="2" t="s">
        <v>823</v>
      </c>
      <c r="B1322" s="2" t="s">
        <v>1137</v>
      </c>
      <c r="C1322" s="84">
        <f>IF(COUNTIF(Table1[Tag Number], A1322), 1, 0)</f>
        <v>0</v>
      </c>
      <c r="D1322" s="85">
        <f>IF(COUNTIF(Table2[Tag Number], A1322), 1, 0)</f>
        <v>0</v>
      </c>
      <c r="E1322" s="86">
        <f>IF(COUNTIF(Table3[Tag Number], A1322), 1, 0)</f>
        <v>0</v>
      </c>
      <c r="F1322" s="86">
        <f>IF(COUNTIF(Table4[Tag Number], A1322), 1, 0)</f>
        <v>0</v>
      </c>
      <c r="G1322" s="87">
        <f t="shared" si="42"/>
        <v>0</v>
      </c>
      <c r="H1322" s="88" t="str" cm="1">
        <f t="array" ref="H1322">_xlfn.IFS(OR(_xlfn.XLOOKUP(A1322,Table1[Tag Number],Table1[Status],"-",0)="Dead",
        _xlfn.XLOOKUP(A1322,Table2[Tag Number],Table2[Status],"-",0)="Dead",
        _xlfn.XLOOKUP(A1322,Table3[Tag Number],Table3[Status],"-",0)="Dead",
        _xlfn.XLOOKUP(A1322,Table4[Tag Number],Table4[Status],"-",0)="Dead"),"Dead",
     OR(_xlfn.XLOOKUP(A1322,Table1[Tag Number],Table1[Status],"-",0)="Alive",
        _xlfn.XLOOKUP(A1322,Table2[Tag Number],Table2[Status],"-",0)="Alive",
        _xlfn.XLOOKUP(A1322,Table3[Tag Number],Table3[Status],"-",0)="Alive",
        _xlfn.XLOOKUP(A1322,Table4[Tag Number],Table4[Status],"-",0)="Alive"),"Alive",
     OR(_xlfn.XLOOKUP(A1322,Table1[Tag Number],Table1[Status],"-",0)="-",
        _xlfn.XLOOKUP(A1322,Table2[Tag Number],Table2[Status],"-",0)="-",
        _xlfn.XLOOKUP(A1322,Table3[Tag Number],Table3[Status],"-",0)="-",
        _xlfn.XLOOKUP(A1322,Table4[Tag Number],Table4[Status],"-",0)="-"),
   "-")</f>
        <v>-</v>
      </c>
      <c r="I1322" s="90"/>
      <c r="J1322" s="90"/>
      <c r="K1322" s="91"/>
      <c r="L1322" s="91"/>
      <c r="M1322" s="91"/>
      <c r="N1322" s="92"/>
      <c r="O1322" s="89"/>
      <c r="R1322" t="b">
        <f t="shared" si="41"/>
        <v>0</v>
      </c>
    </row>
    <row r="1323" spans="1:18" ht="15" thickBot="1" x14ac:dyDescent="0.35">
      <c r="A1323" s="3" t="s">
        <v>2060</v>
      </c>
      <c r="B1323" s="3" t="s">
        <v>1137</v>
      </c>
      <c r="C1323" s="84">
        <f>IF(COUNTIF(Table1[Tag Number], A1323), 1, 0)</f>
        <v>0</v>
      </c>
      <c r="D1323" s="85">
        <f>IF(COUNTIF(Table2[Tag Number], A1323), 1, 0)</f>
        <v>0</v>
      </c>
      <c r="E1323" s="86">
        <f>IF(COUNTIF(Table3[Tag Number], A1323), 1, 0)</f>
        <v>0</v>
      </c>
      <c r="F1323" s="86">
        <f>IF(COUNTIF(Table4[Tag Number], A1323), 1, 0)</f>
        <v>0</v>
      </c>
      <c r="G1323" s="87">
        <f t="shared" si="42"/>
        <v>0</v>
      </c>
      <c r="H1323" s="88" t="str" cm="1">
        <f t="array" ref="H1323">_xlfn.IFS(OR(_xlfn.XLOOKUP(A1323,Table1[Tag Number],Table1[Status],"-",0)="Dead",
        _xlfn.XLOOKUP(A1323,Table2[Tag Number],Table2[Status],"-",0)="Dead",
        _xlfn.XLOOKUP(A1323,Table3[Tag Number],Table3[Status],"-",0)="Dead",
        _xlfn.XLOOKUP(A1323,Table4[Tag Number],Table4[Status],"-",0)="Dead"),"Dead",
     OR(_xlfn.XLOOKUP(A1323,Table1[Tag Number],Table1[Status],"-",0)="Alive",
        _xlfn.XLOOKUP(A1323,Table2[Tag Number],Table2[Status],"-",0)="Alive",
        _xlfn.XLOOKUP(A1323,Table3[Tag Number],Table3[Status],"-",0)="Alive",
        _xlfn.XLOOKUP(A1323,Table4[Tag Number],Table4[Status],"-",0)="Alive"),"Alive",
     OR(_xlfn.XLOOKUP(A1323,Table1[Tag Number],Table1[Status],"-",0)="-",
        _xlfn.XLOOKUP(A1323,Table2[Tag Number],Table2[Status],"-",0)="-",
        _xlfn.XLOOKUP(A1323,Table3[Tag Number],Table3[Status],"-",0)="-",
        _xlfn.XLOOKUP(A1323,Table4[Tag Number],Table4[Status],"-",0)="-"),
   "-")</f>
        <v>-</v>
      </c>
      <c r="I1323" s="90"/>
      <c r="J1323" s="90"/>
      <c r="K1323" s="91"/>
      <c r="L1323" s="91"/>
      <c r="M1323" s="91"/>
      <c r="N1323" s="92"/>
      <c r="O1323" s="89"/>
      <c r="R1323" t="b">
        <f t="shared" si="41"/>
        <v>0</v>
      </c>
    </row>
    <row r="1324" spans="1:18" ht="15" thickBot="1" x14ac:dyDescent="0.35">
      <c r="A1324" s="2" t="s">
        <v>359</v>
      </c>
      <c r="B1324" s="2" t="s">
        <v>1137</v>
      </c>
      <c r="C1324" s="84">
        <f>IF(COUNTIF(Table1[Tag Number], A1324), 1, 0)</f>
        <v>0</v>
      </c>
      <c r="D1324" s="85">
        <f>IF(COUNTIF(Table2[Tag Number], A1324), 1, 0)</f>
        <v>0</v>
      </c>
      <c r="E1324" s="86">
        <f>IF(COUNTIF(Table3[Tag Number], A1324), 1, 0)</f>
        <v>0</v>
      </c>
      <c r="F1324" s="86">
        <f>IF(COUNTIF(Table4[Tag Number], A1324), 1, 0)</f>
        <v>0</v>
      </c>
      <c r="G1324" s="87">
        <f t="shared" si="42"/>
        <v>0</v>
      </c>
      <c r="H1324" s="88" t="str" cm="1">
        <f t="array" ref="H1324">_xlfn.IFS(OR(_xlfn.XLOOKUP(A1324,Table1[Tag Number],Table1[Status],"-",0)="Dead",
        _xlfn.XLOOKUP(A1324,Table2[Tag Number],Table2[Status],"-",0)="Dead",
        _xlfn.XLOOKUP(A1324,Table3[Tag Number],Table3[Status],"-",0)="Dead",
        _xlfn.XLOOKUP(A1324,Table4[Tag Number],Table4[Status],"-",0)="Dead"),"Dead",
     OR(_xlfn.XLOOKUP(A1324,Table1[Tag Number],Table1[Status],"-",0)="Alive",
        _xlfn.XLOOKUP(A1324,Table2[Tag Number],Table2[Status],"-",0)="Alive",
        _xlfn.XLOOKUP(A1324,Table3[Tag Number],Table3[Status],"-",0)="Alive",
        _xlfn.XLOOKUP(A1324,Table4[Tag Number],Table4[Status],"-",0)="Alive"),"Alive",
     OR(_xlfn.XLOOKUP(A1324,Table1[Tag Number],Table1[Status],"-",0)="-",
        _xlfn.XLOOKUP(A1324,Table2[Tag Number],Table2[Status],"-",0)="-",
        _xlfn.XLOOKUP(A1324,Table3[Tag Number],Table3[Status],"-",0)="-",
        _xlfn.XLOOKUP(A1324,Table4[Tag Number],Table4[Status],"-",0)="-"),
   "-")</f>
        <v>-</v>
      </c>
      <c r="I1324" s="90"/>
      <c r="J1324" s="90"/>
      <c r="K1324" s="91"/>
      <c r="L1324" s="91"/>
      <c r="M1324" s="91"/>
      <c r="N1324" s="92"/>
      <c r="O1324" s="89"/>
      <c r="R1324" t="b">
        <f t="shared" si="41"/>
        <v>0</v>
      </c>
    </row>
    <row r="1325" spans="1:18" ht="15" thickBot="1" x14ac:dyDescent="0.35">
      <c r="A1325" s="3" t="s">
        <v>2061</v>
      </c>
      <c r="B1325" s="3" t="s">
        <v>1145</v>
      </c>
      <c r="C1325" s="84">
        <f>IF(COUNTIF(Table1[Tag Number], A1325), 1, 0)</f>
        <v>0</v>
      </c>
      <c r="D1325" s="85">
        <f>IF(COUNTIF(Table2[Tag Number], A1325), 1, 0)</f>
        <v>0</v>
      </c>
      <c r="E1325" s="86">
        <f>IF(COUNTIF(Table3[Tag Number], A1325), 1, 0)</f>
        <v>0</v>
      </c>
      <c r="F1325" s="86">
        <f>IF(COUNTIF(Table4[Tag Number], A1325), 1, 0)</f>
        <v>0</v>
      </c>
      <c r="G1325" s="87">
        <f t="shared" si="42"/>
        <v>0</v>
      </c>
      <c r="H1325" s="88" t="str" cm="1">
        <f t="array" ref="H1325">_xlfn.IFS(OR(_xlfn.XLOOKUP(A1325,Table1[Tag Number],Table1[Status],"-",0)="Dead",
        _xlfn.XLOOKUP(A1325,Table2[Tag Number],Table2[Status],"-",0)="Dead",
        _xlfn.XLOOKUP(A1325,Table3[Tag Number],Table3[Status],"-",0)="Dead",
        _xlfn.XLOOKUP(A1325,Table4[Tag Number],Table4[Status],"-",0)="Dead"),"Dead",
     OR(_xlfn.XLOOKUP(A1325,Table1[Tag Number],Table1[Status],"-",0)="Alive",
        _xlfn.XLOOKUP(A1325,Table2[Tag Number],Table2[Status],"-",0)="Alive",
        _xlfn.XLOOKUP(A1325,Table3[Tag Number],Table3[Status],"-",0)="Alive",
        _xlfn.XLOOKUP(A1325,Table4[Tag Number],Table4[Status],"-",0)="Alive"),"Alive",
     OR(_xlfn.XLOOKUP(A1325,Table1[Tag Number],Table1[Status],"-",0)="-",
        _xlfn.XLOOKUP(A1325,Table2[Tag Number],Table2[Status],"-",0)="-",
        _xlfn.XLOOKUP(A1325,Table3[Tag Number],Table3[Status],"-",0)="-",
        _xlfn.XLOOKUP(A1325,Table4[Tag Number],Table4[Status],"-",0)="-"),
   "-")</f>
        <v>-</v>
      </c>
      <c r="I1325" s="90"/>
      <c r="J1325" s="90"/>
      <c r="K1325" s="91"/>
      <c r="L1325" s="91"/>
      <c r="M1325" s="91"/>
      <c r="N1325" s="92"/>
      <c r="O1325" s="89"/>
      <c r="R1325" t="b">
        <f t="shared" si="41"/>
        <v>0</v>
      </c>
    </row>
    <row r="1326" spans="1:18" ht="15" thickBot="1" x14ac:dyDescent="0.35">
      <c r="A1326" s="2" t="s">
        <v>796</v>
      </c>
      <c r="B1326" s="2" t="s">
        <v>1137</v>
      </c>
      <c r="C1326" s="84">
        <f>IF(COUNTIF(Table1[Tag Number], A1326), 1, 0)</f>
        <v>0</v>
      </c>
      <c r="D1326" s="85">
        <f>IF(COUNTIF(Table2[Tag Number], A1326), 1, 0)</f>
        <v>0</v>
      </c>
      <c r="E1326" s="86">
        <f>IF(COUNTIF(Table3[Tag Number], A1326), 1, 0)</f>
        <v>0</v>
      </c>
      <c r="F1326" s="86">
        <f>IF(COUNTIF(Table4[Tag Number], A1326), 1, 0)</f>
        <v>0</v>
      </c>
      <c r="G1326" s="87">
        <f t="shared" si="42"/>
        <v>0</v>
      </c>
      <c r="H1326" s="88" t="str" cm="1">
        <f t="array" ref="H1326">_xlfn.IFS(OR(_xlfn.XLOOKUP(A1326,Table1[Tag Number],Table1[Status],"-",0)="Dead",
        _xlfn.XLOOKUP(A1326,Table2[Tag Number],Table2[Status],"-",0)="Dead",
        _xlfn.XLOOKUP(A1326,Table3[Tag Number],Table3[Status],"-",0)="Dead",
        _xlfn.XLOOKUP(A1326,Table4[Tag Number],Table4[Status],"-",0)="Dead"),"Dead",
     OR(_xlfn.XLOOKUP(A1326,Table1[Tag Number],Table1[Status],"-",0)="Alive",
        _xlfn.XLOOKUP(A1326,Table2[Tag Number],Table2[Status],"-",0)="Alive",
        _xlfn.XLOOKUP(A1326,Table3[Tag Number],Table3[Status],"-",0)="Alive",
        _xlfn.XLOOKUP(A1326,Table4[Tag Number],Table4[Status],"-",0)="Alive"),"Alive",
     OR(_xlfn.XLOOKUP(A1326,Table1[Tag Number],Table1[Status],"-",0)="-",
        _xlfn.XLOOKUP(A1326,Table2[Tag Number],Table2[Status],"-",0)="-",
        _xlfn.XLOOKUP(A1326,Table3[Tag Number],Table3[Status],"-",0)="-",
        _xlfn.XLOOKUP(A1326,Table4[Tag Number],Table4[Status],"-",0)="-"),
   "-")</f>
        <v>-</v>
      </c>
      <c r="I1326" s="90"/>
      <c r="J1326" s="90"/>
      <c r="K1326" s="91"/>
      <c r="L1326" s="91"/>
      <c r="M1326" s="91"/>
      <c r="N1326" s="92"/>
      <c r="O1326" s="89"/>
      <c r="R1326" t="b">
        <f t="shared" si="41"/>
        <v>0</v>
      </c>
    </row>
    <row r="1327" spans="1:18" ht="15" thickBot="1" x14ac:dyDescent="0.35">
      <c r="A1327" s="3" t="s">
        <v>2062</v>
      </c>
      <c r="B1327" s="3" t="s">
        <v>1137</v>
      </c>
      <c r="C1327" s="84">
        <f>IF(COUNTIF(Table1[Tag Number], A1327), 1, 0)</f>
        <v>0</v>
      </c>
      <c r="D1327" s="85">
        <f>IF(COUNTIF(Table2[Tag Number], A1327), 1, 0)</f>
        <v>0</v>
      </c>
      <c r="E1327" s="86">
        <f>IF(COUNTIF(Table3[Tag Number], A1327), 1, 0)</f>
        <v>0</v>
      </c>
      <c r="F1327" s="86">
        <f>IF(COUNTIF(Table4[Tag Number], A1327), 1, 0)</f>
        <v>0</v>
      </c>
      <c r="G1327" s="87">
        <f t="shared" si="42"/>
        <v>0</v>
      </c>
      <c r="H1327" s="88" t="str" cm="1">
        <f t="array" ref="H1327">_xlfn.IFS(OR(_xlfn.XLOOKUP(A1327,Table1[Tag Number],Table1[Status],"-",0)="Dead",
        _xlfn.XLOOKUP(A1327,Table2[Tag Number],Table2[Status],"-",0)="Dead",
        _xlfn.XLOOKUP(A1327,Table3[Tag Number],Table3[Status],"-",0)="Dead",
        _xlfn.XLOOKUP(A1327,Table4[Tag Number],Table4[Status],"-",0)="Dead"),"Dead",
     OR(_xlfn.XLOOKUP(A1327,Table1[Tag Number],Table1[Status],"-",0)="Alive",
        _xlfn.XLOOKUP(A1327,Table2[Tag Number],Table2[Status],"-",0)="Alive",
        _xlfn.XLOOKUP(A1327,Table3[Tag Number],Table3[Status],"-",0)="Alive",
        _xlfn.XLOOKUP(A1327,Table4[Tag Number],Table4[Status],"-",0)="Alive"),"Alive",
     OR(_xlfn.XLOOKUP(A1327,Table1[Tag Number],Table1[Status],"-",0)="-",
        _xlfn.XLOOKUP(A1327,Table2[Tag Number],Table2[Status],"-",0)="-",
        _xlfn.XLOOKUP(A1327,Table3[Tag Number],Table3[Status],"-",0)="-",
        _xlfn.XLOOKUP(A1327,Table4[Tag Number],Table4[Status],"-",0)="-"),
   "-")</f>
        <v>-</v>
      </c>
      <c r="I1327" s="90"/>
      <c r="J1327" s="90"/>
      <c r="K1327" s="91"/>
      <c r="L1327" s="91"/>
      <c r="M1327" s="91"/>
      <c r="N1327" s="92"/>
      <c r="O1327" s="89"/>
      <c r="R1327" t="b">
        <f t="shared" si="41"/>
        <v>0</v>
      </c>
    </row>
    <row r="1328" spans="1:18" ht="15" thickBot="1" x14ac:dyDescent="0.35">
      <c r="A1328" s="2" t="s">
        <v>576</v>
      </c>
      <c r="B1328" s="2" t="s">
        <v>1137</v>
      </c>
      <c r="C1328" s="84">
        <f>IF(COUNTIF(Table1[Tag Number], A1328), 1, 0)</f>
        <v>0</v>
      </c>
      <c r="D1328" s="85">
        <f>IF(COUNTIF(Table2[Tag Number], A1328), 1, 0)</f>
        <v>0</v>
      </c>
      <c r="E1328" s="86">
        <f>IF(COUNTIF(Table3[Tag Number], A1328), 1, 0)</f>
        <v>0</v>
      </c>
      <c r="F1328" s="86">
        <f>IF(COUNTIF(Table4[Tag Number], A1328), 1, 0)</f>
        <v>0</v>
      </c>
      <c r="G1328" s="87">
        <f t="shared" si="42"/>
        <v>0</v>
      </c>
      <c r="H1328" s="88" t="str" cm="1">
        <f t="array" ref="H1328">_xlfn.IFS(OR(_xlfn.XLOOKUP(A1328,Table1[Tag Number],Table1[Status],"-",0)="Dead",
        _xlfn.XLOOKUP(A1328,Table2[Tag Number],Table2[Status],"-",0)="Dead",
        _xlfn.XLOOKUP(A1328,Table3[Tag Number],Table3[Status],"-",0)="Dead",
        _xlfn.XLOOKUP(A1328,Table4[Tag Number],Table4[Status],"-",0)="Dead"),"Dead",
     OR(_xlfn.XLOOKUP(A1328,Table1[Tag Number],Table1[Status],"-",0)="Alive",
        _xlfn.XLOOKUP(A1328,Table2[Tag Number],Table2[Status],"-",0)="Alive",
        _xlfn.XLOOKUP(A1328,Table3[Tag Number],Table3[Status],"-",0)="Alive",
        _xlfn.XLOOKUP(A1328,Table4[Tag Number],Table4[Status],"-",0)="Alive"),"Alive",
     OR(_xlfn.XLOOKUP(A1328,Table1[Tag Number],Table1[Status],"-",0)="-",
        _xlfn.XLOOKUP(A1328,Table2[Tag Number],Table2[Status],"-",0)="-",
        _xlfn.XLOOKUP(A1328,Table3[Tag Number],Table3[Status],"-",0)="-",
        _xlfn.XLOOKUP(A1328,Table4[Tag Number],Table4[Status],"-",0)="-"),
   "-")</f>
        <v>-</v>
      </c>
      <c r="I1328" s="90"/>
      <c r="J1328" s="90"/>
      <c r="K1328" s="91"/>
      <c r="L1328" s="91"/>
      <c r="M1328" s="91"/>
      <c r="N1328" s="92"/>
      <c r="O1328" s="89"/>
      <c r="R1328" t="b">
        <f t="shared" si="41"/>
        <v>0</v>
      </c>
    </row>
    <row r="1329" spans="1:18" ht="15" thickBot="1" x14ac:dyDescent="0.35">
      <c r="A1329" s="3" t="s">
        <v>2063</v>
      </c>
      <c r="B1329" s="3" t="s">
        <v>1137</v>
      </c>
      <c r="C1329" s="84">
        <f>IF(COUNTIF(Table1[Tag Number], A1329), 1, 0)</f>
        <v>0</v>
      </c>
      <c r="D1329" s="85">
        <f>IF(COUNTIF(Table2[Tag Number], A1329), 1, 0)</f>
        <v>0</v>
      </c>
      <c r="E1329" s="86">
        <f>IF(COUNTIF(Table3[Tag Number], A1329), 1, 0)</f>
        <v>0</v>
      </c>
      <c r="F1329" s="86">
        <f>IF(COUNTIF(Table4[Tag Number], A1329), 1, 0)</f>
        <v>0</v>
      </c>
      <c r="G1329" s="87">
        <f t="shared" si="42"/>
        <v>0</v>
      </c>
      <c r="H1329" s="88" t="str" cm="1">
        <f t="array" ref="H1329">_xlfn.IFS(OR(_xlfn.XLOOKUP(A1329,Table1[Tag Number],Table1[Status],"-",0)="Dead",
        _xlfn.XLOOKUP(A1329,Table2[Tag Number],Table2[Status],"-",0)="Dead",
        _xlfn.XLOOKUP(A1329,Table3[Tag Number],Table3[Status],"-",0)="Dead",
        _xlfn.XLOOKUP(A1329,Table4[Tag Number],Table4[Status],"-",0)="Dead"),"Dead",
     OR(_xlfn.XLOOKUP(A1329,Table1[Tag Number],Table1[Status],"-",0)="Alive",
        _xlfn.XLOOKUP(A1329,Table2[Tag Number],Table2[Status],"-",0)="Alive",
        _xlfn.XLOOKUP(A1329,Table3[Tag Number],Table3[Status],"-",0)="Alive",
        _xlfn.XLOOKUP(A1329,Table4[Tag Number],Table4[Status],"-",0)="Alive"),"Alive",
     OR(_xlfn.XLOOKUP(A1329,Table1[Tag Number],Table1[Status],"-",0)="-",
        _xlfn.XLOOKUP(A1329,Table2[Tag Number],Table2[Status],"-",0)="-",
        _xlfn.XLOOKUP(A1329,Table3[Tag Number],Table3[Status],"-",0)="-",
        _xlfn.XLOOKUP(A1329,Table4[Tag Number],Table4[Status],"-",0)="-"),
   "-")</f>
        <v>-</v>
      </c>
      <c r="I1329" s="90"/>
      <c r="J1329" s="90"/>
      <c r="K1329" s="91"/>
      <c r="L1329" s="91"/>
      <c r="M1329" s="91"/>
      <c r="N1329" s="92"/>
      <c r="O1329" s="89"/>
      <c r="R1329" t="b">
        <f t="shared" si="41"/>
        <v>0</v>
      </c>
    </row>
    <row r="1330" spans="1:18" ht="15" thickBot="1" x14ac:dyDescent="0.35">
      <c r="A1330" s="2" t="s">
        <v>2064</v>
      </c>
      <c r="B1330" s="2" t="s">
        <v>1137</v>
      </c>
      <c r="C1330" s="84">
        <f>IF(COUNTIF(Table1[Tag Number], A1330), 1, 0)</f>
        <v>0</v>
      </c>
      <c r="D1330" s="85">
        <f>IF(COUNTIF(Table2[Tag Number], A1330), 1, 0)</f>
        <v>0</v>
      </c>
      <c r="E1330" s="86">
        <f>IF(COUNTIF(Table3[Tag Number], A1330), 1, 0)</f>
        <v>0</v>
      </c>
      <c r="F1330" s="86">
        <f>IF(COUNTIF(Table4[Tag Number], A1330), 1, 0)</f>
        <v>0</v>
      </c>
      <c r="G1330" s="87">
        <f t="shared" si="42"/>
        <v>0</v>
      </c>
      <c r="H1330" s="88" t="str" cm="1">
        <f t="array" ref="H1330">_xlfn.IFS(OR(_xlfn.XLOOKUP(A1330,Table1[Tag Number],Table1[Status],"-",0)="Dead",
        _xlfn.XLOOKUP(A1330,Table2[Tag Number],Table2[Status],"-",0)="Dead",
        _xlfn.XLOOKUP(A1330,Table3[Tag Number],Table3[Status],"-",0)="Dead",
        _xlfn.XLOOKUP(A1330,Table4[Tag Number],Table4[Status],"-",0)="Dead"),"Dead",
     OR(_xlfn.XLOOKUP(A1330,Table1[Tag Number],Table1[Status],"-",0)="Alive",
        _xlfn.XLOOKUP(A1330,Table2[Tag Number],Table2[Status],"-",0)="Alive",
        _xlfn.XLOOKUP(A1330,Table3[Tag Number],Table3[Status],"-",0)="Alive",
        _xlfn.XLOOKUP(A1330,Table4[Tag Number],Table4[Status],"-",0)="Alive"),"Alive",
     OR(_xlfn.XLOOKUP(A1330,Table1[Tag Number],Table1[Status],"-",0)="-",
        _xlfn.XLOOKUP(A1330,Table2[Tag Number],Table2[Status],"-",0)="-",
        _xlfn.XLOOKUP(A1330,Table3[Tag Number],Table3[Status],"-",0)="-",
        _xlfn.XLOOKUP(A1330,Table4[Tag Number],Table4[Status],"-",0)="-"),
   "-")</f>
        <v>-</v>
      </c>
      <c r="I1330" s="90"/>
      <c r="J1330" s="90"/>
      <c r="K1330" s="91"/>
      <c r="L1330" s="91"/>
      <c r="M1330" s="91"/>
      <c r="N1330" s="92"/>
      <c r="O1330" s="89"/>
      <c r="R1330" t="b">
        <f t="shared" si="41"/>
        <v>0</v>
      </c>
    </row>
    <row r="1331" spans="1:18" ht="15" thickBot="1" x14ac:dyDescent="0.35">
      <c r="A1331" s="3" t="s">
        <v>395</v>
      </c>
      <c r="B1331" s="3" t="s">
        <v>1137</v>
      </c>
      <c r="C1331" s="84">
        <f>IF(COUNTIF(Table1[Tag Number], A1331), 1, 0)</f>
        <v>0</v>
      </c>
      <c r="D1331" s="85">
        <f>IF(COUNTIF(Table2[Tag Number], A1331), 1, 0)</f>
        <v>0</v>
      </c>
      <c r="E1331" s="86">
        <f>IF(COUNTIF(Table3[Tag Number], A1331), 1, 0)</f>
        <v>0</v>
      </c>
      <c r="F1331" s="86">
        <f>IF(COUNTIF(Table4[Tag Number], A1331), 1, 0)</f>
        <v>0</v>
      </c>
      <c r="G1331" s="87">
        <f t="shared" si="42"/>
        <v>0</v>
      </c>
      <c r="H1331" s="88" t="str" cm="1">
        <f t="array" ref="H1331">_xlfn.IFS(OR(_xlfn.XLOOKUP(A1331,Table1[Tag Number],Table1[Status],"-",0)="Dead",
        _xlfn.XLOOKUP(A1331,Table2[Tag Number],Table2[Status],"-",0)="Dead",
        _xlfn.XLOOKUP(A1331,Table3[Tag Number],Table3[Status],"-",0)="Dead",
        _xlfn.XLOOKUP(A1331,Table4[Tag Number],Table4[Status],"-",0)="Dead"),"Dead",
     OR(_xlfn.XLOOKUP(A1331,Table1[Tag Number],Table1[Status],"-",0)="Alive",
        _xlfn.XLOOKUP(A1331,Table2[Tag Number],Table2[Status],"-",0)="Alive",
        _xlfn.XLOOKUP(A1331,Table3[Tag Number],Table3[Status],"-",0)="Alive",
        _xlfn.XLOOKUP(A1331,Table4[Tag Number],Table4[Status],"-",0)="Alive"),"Alive",
     OR(_xlfn.XLOOKUP(A1331,Table1[Tag Number],Table1[Status],"-",0)="-",
        _xlfn.XLOOKUP(A1331,Table2[Tag Number],Table2[Status],"-",0)="-",
        _xlfn.XLOOKUP(A1331,Table3[Tag Number],Table3[Status],"-",0)="-",
        _xlfn.XLOOKUP(A1331,Table4[Tag Number],Table4[Status],"-",0)="-"),
   "-")</f>
        <v>-</v>
      </c>
      <c r="I1331" s="90"/>
      <c r="J1331" s="90"/>
      <c r="K1331" s="91"/>
      <c r="L1331" s="91"/>
      <c r="M1331" s="91"/>
      <c r="N1331" s="92"/>
      <c r="O1331" s="89"/>
      <c r="R1331" t="b">
        <f t="shared" si="41"/>
        <v>0</v>
      </c>
    </row>
    <row r="1332" spans="1:18" ht="15" thickBot="1" x14ac:dyDescent="0.35">
      <c r="A1332" s="2" t="s">
        <v>2065</v>
      </c>
      <c r="B1332" s="2" t="s">
        <v>1145</v>
      </c>
      <c r="C1332" s="84">
        <f>IF(COUNTIF(Table1[Tag Number], A1332), 1, 0)</f>
        <v>0</v>
      </c>
      <c r="D1332" s="85">
        <f>IF(COUNTIF(Table2[Tag Number], A1332), 1, 0)</f>
        <v>0</v>
      </c>
      <c r="E1332" s="86">
        <f>IF(COUNTIF(Table3[Tag Number], A1332), 1, 0)</f>
        <v>0</v>
      </c>
      <c r="F1332" s="86">
        <f>IF(COUNTIF(Table4[Tag Number], A1332), 1, 0)</f>
        <v>0</v>
      </c>
      <c r="G1332" s="87">
        <f t="shared" si="42"/>
        <v>0</v>
      </c>
      <c r="H1332" s="88" t="str" cm="1">
        <f t="array" ref="H1332">_xlfn.IFS(OR(_xlfn.XLOOKUP(A1332,Table1[Tag Number],Table1[Status],"-",0)="Dead",
        _xlfn.XLOOKUP(A1332,Table2[Tag Number],Table2[Status],"-",0)="Dead",
        _xlfn.XLOOKUP(A1332,Table3[Tag Number],Table3[Status],"-",0)="Dead",
        _xlfn.XLOOKUP(A1332,Table4[Tag Number],Table4[Status],"-",0)="Dead"),"Dead",
     OR(_xlfn.XLOOKUP(A1332,Table1[Tag Number],Table1[Status],"-",0)="Alive",
        _xlfn.XLOOKUP(A1332,Table2[Tag Number],Table2[Status],"-",0)="Alive",
        _xlfn.XLOOKUP(A1332,Table3[Tag Number],Table3[Status],"-",0)="Alive",
        _xlfn.XLOOKUP(A1332,Table4[Tag Number],Table4[Status],"-",0)="Alive"),"Alive",
     OR(_xlfn.XLOOKUP(A1332,Table1[Tag Number],Table1[Status],"-",0)="-",
        _xlfn.XLOOKUP(A1332,Table2[Tag Number],Table2[Status],"-",0)="-",
        _xlfn.XLOOKUP(A1332,Table3[Tag Number],Table3[Status],"-",0)="-",
        _xlfn.XLOOKUP(A1332,Table4[Tag Number],Table4[Status],"-",0)="-"),
   "-")</f>
        <v>-</v>
      </c>
      <c r="I1332" s="90"/>
      <c r="J1332" s="90"/>
      <c r="K1332" s="91"/>
      <c r="L1332" s="91"/>
      <c r="M1332" s="91"/>
      <c r="N1332" s="92"/>
      <c r="O1332" s="89"/>
      <c r="R1332" t="b">
        <f t="shared" si="41"/>
        <v>0</v>
      </c>
    </row>
    <row r="1333" spans="1:18" ht="15" thickBot="1" x14ac:dyDescent="0.35">
      <c r="A1333" s="3" t="s">
        <v>807</v>
      </c>
      <c r="B1333" s="3" t="s">
        <v>1137</v>
      </c>
      <c r="C1333" s="84">
        <f>IF(COUNTIF(Table1[Tag Number], A1333), 1, 0)</f>
        <v>0</v>
      </c>
      <c r="D1333" s="85">
        <f>IF(COUNTIF(Table2[Tag Number], A1333), 1, 0)</f>
        <v>0</v>
      </c>
      <c r="E1333" s="86">
        <f>IF(COUNTIF(Table3[Tag Number], A1333), 1, 0)</f>
        <v>0</v>
      </c>
      <c r="F1333" s="86">
        <f>IF(COUNTIF(Table4[Tag Number], A1333), 1, 0)</f>
        <v>0</v>
      </c>
      <c r="G1333" s="87">
        <f t="shared" si="42"/>
        <v>0</v>
      </c>
      <c r="H1333" s="88" t="str" cm="1">
        <f t="array" ref="H1333">_xlfn.IFS(OR(_xlfn.XLOOKUP(A1333,Table1[Tag Number],Table1[Status],"-",0)="Dead",
        _xlfn.XLOOKUP(A1333,Table2[Tag Number],Table2[Status],"-",0)="Dead",
        _xlfn.XLOOKUP(A1333,Table3[Tag Number],Table3[Status],"-",0)="Dead",
        _xlfn.XLOOKUP(A1333,Table4[Tag Number],Table4[Status],"-",0)="Dead"),"Dead",
     OR(_xlfn.XLOOKUP(A1333,Table1[Tag Number],Table1[Status],"-",0)="Alive",
        _xlfn.XLOOKUP(A1333,Table2[Tag Number],Table2[Status],"-",0)="Alive",
        _xlfn.XLOOKUP(A1333,Table3[Tag Number],Table3[Status],"-",0)="Alive",
        _xlfn.XLOOKUP(A1333,Table4[Tag Number],Table4[Status],"-",0)="Alive"),"Alive",
     OR(_xlfn.XLOOKUP(A1333,Table1[Tag Number],Table1[Status],"-",0)="-",
        _xlfn.XLOOKUP(A1333,Table2[Tag Number],Table2[Status],"-",0)="-",
        _xlfn.XLOOKUP(A1333,Table3[Tag Number],Table3[Status],"-",0)="-",
        _xlfn.XLOOKUP(A1333,Table4[Tag Number],Table4[Status],"-",0)="-"),
   "-")</f>
        <v>-</v>
      </c>
      <c r="I1333" s="90"/>
      <c r="J1333" s="90"/>
      <c r="K1333" s="91"/>
      <c r="L1333" s="91"/>
      <c r="M1333" s="91"/>
      <c r="N1333" s="92"/>
      <c r="O1333" s="89"/>
      <c r="R1333" t="b">
        <f t="shared" si="41"/>
        <v>0</v>
      </c>
    </row>
    <row r="1334" spans="1:18" ht="15" thickBot="1" x14ac:dyDescent="0.35">
      <c r="A1334" s="2" t="s">
        <v>2066</v>
      </c>
      <c r="B1334" s="2" t="s">
        <v>1145</v>
      </c>
      <c r="C1334" s="84">
        <f>IF(COUNTIF(Table1[Tag Number], A1334), 1, 0)</f>
        <v>0</v>
      </c>
      <c r="D1334" s="85">
        <f>IF(COUNTIF(Table2[Tag Number], A1334), 1, 0)</f>
        <v>0</v>
      </c>
      <c r="E1334" s="86">
        <f>IF(COUNTIF(Table3[Tag Number], A1334), 1, 0)</f>
        <v>0</v>
      </c>
      <c r="F1334" s="86">
        <f>IF(COUNTIF(Table4[Tag Number], A1334), 1, 0)</f>
        <v>0</v>
      </c>
      <c r="G1334" s="87">
        <f t="shared" si="42"/>
        <v>0</v>
      </c>
      <c r="H1334" s="88" t="str" cm="1">
        <f t="array" ref="H1334">_xlfn.IFS(OR(_xlfn.XLOOKUP(A1334,Table1[Tag Number],Table1[Status],"-",0)="Dead",
        _xlfn.XLOOKUP(A1334,Table2[Tag Number],Table2[Status],"-",0)="Dead",
        _xlfn.XLOOKUP(A1334,Table3[Tag Number],Table3[Status],"-",0)="Dead",
        _xlfn.XLOOKUP(A1334,Table4[Tag Number],Table4[Status],"-",0)="Dead"),"Dead",
     OR(_xlfn.XLOOKUP(A1334,Table1[Tag Number],Table1[Status],"-",0)="Alive",
        _xlfn.XLOOKUP(A1334,Table2[Tag Number],Table2[Status],"-",0)="Alive",
        _xlfn.XLOOKUP(A1334,Table3[Tag Number],Table3[Status],"-",0)="Alive",
        _xlfn.XLOOKUP(A1334,Table4[Tag Number],Table4[Status],"-",0)="Alive"),"Alive",
     OR(_xlfn.XLOOKUP(A1334,Table1[Tag Number],Table1[Status],"-",0)="-",
        _xlfn.XLOOKUP(A1334,Table2[Tag Number],Table2[Status],"-",0)="-",
        _xlfn.XLOOKUP(A1334,Table3[Tag Number],Table3[Status],"-",0)="-",
        _xlfn.XLOOKUP(A1334,Table4[Tag Number],Table4[Status],"-",0)="-"),
   "-")</f>
        <v>-</v>
      </c>
      <c r="I1334" s="90"/>
      <c r="J1334" s="90"/>
      <c r="K1334" s="91"/>
      <c r="L1334" s="91"/>
      <c r="M1334" s="91"/>
      <c r="N1334" s="92"/>
      <c r="O1334" s="89"/>
      <c r="R1334" t="b">
        <f t="shared" si="41"/>
        <v>0</v>
      </c>
    </row>
    <row r="1335" spans="1:18" ht="15" thickBot="1" x14ac:dyDescent="0.35">
      <c r="A1335" s="3" t="s">
        <v>2067</v>
      </c>
      <c r="B1335" s="3" t="s">
        <v>1145</v>
      </c>
      <c r="C1335" s="84">
        <f>IF(COUNTIF(Table1[Tag Number], A1335), 1, 0)</f>
        <v>0</v>
      </c>
      <c r="D1335" s="85">
        <f>IF(COUNTIF(Table2[Tag Number], A1335), 1, 0)</f>
        <v>0</v>
      </c>
      <c r="E1335" s="86">
        <f>IF(COUNTIF(Table3[Tag Number], A1335), 1, 0)</f>
        <v>0</v>
      </c>
      <c r="F1335" s="86">
        <f>IF(COUNTIF(Table4[Tag Number], A1335), 1, 0)</f>
        <v>0</v>
      </c>
      <c r="G1335" s="87">
        <f t="shared" si="42"/>
        <v>0</v>
      </c>
      <c r="H1335" s="88" t="str" cm="1">
        <f t="array" ref="H1335">_xlfn.IFS(OR(_xlfn.XLOOKUP(A1335,Table1[Tag Number],Table1[Status],"-",0)="Dead",
        _xlfn.XLOOKUP(A1335,Table2[Tag Number],Table2[Status],"-",0)="Dead",
        _xlfn.XLOOKUP(A1335,Table3[Tag Number],Table3[Status],"-",0)="Dead",
        _xlfn.XLOOKUP(A1335,Table4[Tag Number],Table4[Status],"-",0)="Dead"),"Dead",
     OR(_xlfn.XLOOKUP(A1335,Table1[Tag Number],Table1[Status],"-",0)="Alive",
        _xlfn.XLOOKUP(A1335,Table2[Tag Number],Table2[Status],"-",0)="Alive",
        _xlfn.XLOOKUP(A1335,Table3[Tag Number],Table3[Status],"-",0)="Alive",
        _xlfn.XLOOKUP(A1335,Table4[Tag Number],Table4[Status],"-",0)="Alive"),"Alive",
     OR(_xlfn.XLOOKUP(A1335,Table1[Tag Number],Table1[Status],"-",0)="-",
        _xlfn.XLOOKUP(A1335,Table2[Tag Number],Table2[Status],"-",0)="-",
        _xlfn.XLOOKUP(A1335,Table3[Tag Number],Table3[Status],"-",0)="-",
        _xlfn.XLOOKUP(A1335,Table4[Tag Number],Table4[Status],"-",0)="-"),
   "-")</f>
        <v>-</v>
      </c>
      <c r="I1335" s="90"/>
      <c r="J1335" s="90"/>
      <c r="K1335" s="91"/>
      <c r="L1335" s="91"/>
      <c r="M1335" s="91"/>
      <c r="N1335" s="92"/>
      <c r="O1335" s="89"/>
      <c r="R1335" t="b">
        <f t="shared" si="41"/>
        <v>0</v>
      </c>
    </row>
    <row r="1336" spans="1:18" ht="15" thickBot="1" x14ac:dyDescent="0.35">
      <c r="A1336" s="2" t="s">
        <v>2068</v>
      </c>
      <c r="B1336" s="2" t="s">
        <v>1137</v>
      </c>
      <c r="C1336" s="84">
        <f>IF(COUNTIF(Table1[Tag Number], A1336), 1, 0)</f>
        <v>0</v>
      </c>
      <c r="D1336" s="85">
        <f>IF(COUNTIF(Table2[Tag Number], A1336), 1, 0)</f>
        <v>0</v>
      </c>
      <c r="E1336" s="86">
        <f>IF(COUNTIF(Table3[Tag Number], A1336), 1, 0)</f>
        <v>0</v>
      </c>
      <c r="F1336" s="86">
        <f>IF(COUNTIF(Table4[Tag Number], A1336), 1, 0)</f>
        <v>0</v>
      </c>
      <c r="G1336" s="87">
        <f t="shared" si="42"/>
        <v>0</v>
      </c>
      <c r="H1336" s="88" t="str" cm="1">
        <f t="array" ref="H1336">_xlfn.IFS(OR(_xlfn.XLOOKUP(A1336,Table1[Tag Number],Table1[Status],"-",0)="Dead",
        _xlfn.XLOOKUP(A1336,Table2[Tag Number],Table2[Status],"-",0)="Dead",
        _xlfn.XLOOKUP(A1336,Table3[Tag Number],Table3[Status],"-",0)="Dead",
        _xlfn.XLOOKUP(A1336,Table4[Tag Number],Table4[Status],"-",0)="Dead"),"Dead",
     OR(_xlfn.XLOOKUP(A1336,Table1[Tag Number],Table1[Status],"-",0)="Alive",
        _xlfn.XLOOKUP(A1336,Table2[Tag Number],Table2[Status],"-",0)="Alive",
        _xlfn.XLOOKUP(A1336,Table3[Tag Number],Table3[Status],"-",0)="Alive",
        _xlfn.XLOOKUP(A1336,Table4[Tag Number],Table4[Status],"-",0)="Alive"),"Alive",
     OR(_xlfn.XLOOKUP(A1336,Table1[Tag Number],Table1[Status],"-",0)="-",
        _xlfn.XLOOKUP(A1336,Table2[Tag Number],Table2[Status],"-",0)="-",
        _xlfn.XLOOKUP(A1336,Table3[Tag Number],Table3[Status],"-",0)="-",
        _xlfn.XLOOKUP(A1336,Table4[Tag Number],Table4[Status],"-",0)="-"),
   "-")</f>
        <v>-</v>
      </c>
      <c r="I1336" s="90"/>
      <c r="J1336" s="90"/>
      <c r="K1336" s="91"/>
      <c r="L1336" s="91"/>
      <c r="M1336" s="91"/>
      <c r="N1336" s="92"/>
      <c r="O1336" s="89"/>
      <c r="R1336" t="b">
        <f t="shared" si="41"/>
        <v>0</v>
      </c>
    </row>
    <row r="1337" spans="1:18" ht="15" thickBot="1" x14ac:dyDescent="0.35">
      <c r="A1337" s="3" t="s">
        <v>833</v>
      </c>
      <c r="B1337" s="3" t="s">
        <v>1137</v>
      </c>
      <c r="C1337" s="84">
        <f>IF(COUNTIF(Table1[Tag Number], A1337), 1, 0)</f>
        <v>0</v>
      </c>
      <c r="D1337" s="85">
        <f>IF(COUNTIF(Table2[Tag Number], A1337), 1, 0)</f>
        <v>0</v>
      </c>
      <c r="E1337" s="86">
        <f>IF(COUNTIF(Table3[Tag Number], A1337), 1, 0)</f>
        <v>0</v>
      </c>
      <c r="F1337" s="86">
        <f>IF(COUNTIF(Table4[Tag Number], A1337), 1, 0)</f>
        <v>0</v>
      </c>
      <c r="G1337" s="87">
        <f t="shared" si="42"/>
        <v>0</v>
      </c>
      <c r="H1337" s="88" t="str" cm="1">
        <f t="array" ref="H1337">_xlfn.IFS(OR(_xlfn.XLOOKUP(A1337,Table1[Tag Number],Table1[Status],"-",0)="Dead",
        _xlfn.XLOOKUP(A1337,Table2[Tag Number],Table2[Status],"-",0)="Dead",
        _xlfn.XLOOKUP(A1337,Table3[Tag Number],Table3[Status],"-",0)="Dead",
        _xlfn.XLOOKUP(A1337,Table4[Tag Number],Table4[Status],"-",0)="Dead"),"Dead",
     OR(_xlfn.XLOOKUP(A1337,Table1[Tag Number],Table1[Status],"-",0)="Alive",
        _xlfn.XLOOKUP(A1337,Table2[Tag Number],Table2[Status],"-",0)="Alive",
        _xlfn.XLOOKUP(A1337,Table3[Tag Number],Table3[Status],"-",0)="Alive",
        _xlfn.XLOOKUP(A1337,Table4[Tag Number],Table4[Status],"-",0)="Alive"),"Alive",
     OR(_xlfn.XLOOKUP(A1337,Table1[Tag Number],Table1[Status],"-",0)="-",
        _xlfn.XLOOKUP(A1337,Table2[Tag Number],Table2[Status],"-",0)="-",
        _xlfn.XLOOKUP(A1337,Table3[Tag Number],Table3[Status],"-",0)="-",
        _xlfn.XLOOKUP(A1337,Table4[Tag Number],Table4[Status],"-",0)="-"),
   "-")</f>
        <v>-</v>
      </c>
      <c r="I1337" s="90"/>
      <c r="J1337" s="90"/>
      <c r="K1337" s="91"/>
      <c r="L1337" s="91"/>
      <c r="M1337" s="91"/>
      <c r="N1337" s="92"/>
      <c r="O1337" s="89"/>
      <c r="R1337" t="b">
        <f t="shared" si="41"/>
        <v>0</v>
      </c>
    </row>
    <row r="1338" spans="1:18" ht="15" thickBot="1" x14ac:dyDescent="0.35">
      <c r="A1338" s="2" t="s">
        <v>935</v>
      </c>
      <c r="B1338" s="2" t="s">
        <v>1137</v>
      </c>
      <c r="C1338" s="84">
        <f>IF(COUNTIF(Table1[Tag Number], A1338), 1, 0)</f>
        <v>0</v>
      </c>
      <c r="D1338" s="85">
        <f>IF(COUNTIF(Table2[Tag Number], A1338), 1, 0)</f>
        <v>0</v>
      </c>
      <c r="E1338" s="86">
        <f>IF(COUNTIF(Table3[Tag Number], A1338), 1, 0)</f>
        <v>0</v>
      </c>
      <c r="F1338" s="86">
        <f>IF(COUNTIF(Table4[Tag Number], A1338), 1, 0)</f>
        <v>0</v>
      </c>
      <c r="G1338" s="87">
        <f t="shared" si="42"/>
        <v>0</v>
      </c>
      <c r="H1338" s="88" t="str" cm="1">
        <f t="array" ref="H1338">_xlfn.IFS(OR(_xlfn.XLOOKUP(A1338,Table1[Tag Number],Table1[Status],"-",0)="Dead",
        _xlfn.XLOOKUP(A1338,Table2[Tag Number],Table2[Status],"-",0)="Dead",
        _xlfn.XLOOKUP(A1338,Table3[Tag Number],Table3[Status],"-",0)="Dead",
        _xlfn.XLOOKUP(A1338,Table4[Tag Number],Table4[Status],"-",0)="Dead"),"Dead",
     OR(_xlfn.XLOOKUP(A1338,Table1[Tag Number],Table1[Status],"-",0)="Alive",
        _xlfn.XLOOKUP(A1338,Table2[Tag Number],Table2[Status],"-",0)="Alive",
        _xlfn.XLOOKUP(A1338,Table3[Tag Number],Table3[Status],"-",0)="Alive",
        _xlfn.XLOOKUP(A1338,Table4[Tag Number],Table4[Status],"-",0)="Alive"),"Alive",
     OR(_xlfn.XLOOKUP(A1338,Table1[Tag Number],Table1[Status],"-",0)="-",
        _xlfn.XLOOKUP(A1338,Table2[Tag Number],Table2[Status],"-",0)="-",
        _xlfn.XLOOKUP(A1338,Table3[Tag Number],Table3[Status],"-",0)="-",
        _xlfn.XLOOKUP(A1338,Table4[Tag Number],Table4[Status],"-",0)="-"),
   "-")</f>
        <v>-</v>
      </c>
      <c r="I1338" s="90"/>
      <c r="J1338" s="90"/>
      <c r="K1338" s="91"/>
      <c r="L1338" s="91"/>
      <c r="M1338" s="91"/>
      <c r="N1338" s="92"/>
      <c r="O1338" s="89"/>
      <c r="R1338" t="b">
        <f t="shared" si="41"/>
        <v>0</v>
      </c>
    </row>
    <row r="1339" spans="1:18" ht="15" thickBot="1" x14ac:dyDescent="0.35">
      <c r="A1339" s="3" t="s">
        <v>2069</v>
      </c>
      <c r="B1339" s="3" t="s">
        <v>1145</v>
      </c>
      <c r="C1339" s="84">
        <f>IF(COUNTIF(Table1[Tag Number], A1339), 1, 0)</f>
        <v>0</v>
      </c>
      <c r="D1339" s="85">
        <f>IF(COUNTIF(Table2[Tag Number], A1339), 1, 0)</f>
        <v>0</v>
      </c>
      <c r="E1339" s="86">
        <f>IF(COUNTIF(Table3[Tag Number], A1339), 1, 0)</f>
        <v>0</v>
      </c>
      <c r="F1339" s="86">
        <f>IF(COUNTIF(Table4[Tag Number], A1339), 1, 0)</f>
        <v>0</v>
      </c>
      <c r="G1339" s="87">
        <f t="shared" si="42"/>
        <v>0</v>
      </c>
      <c r="H1339" s="88" t="str" cm="1">
        <f t="array" ref="H1339">_xlfn.IFS(OR(_xlfn.XLOOKUP(A1339,Table1[Tag Number],Table1[Status],"-",0)="Dead",
        _xlfn.XLOOKUP(A1339,Table2[Tag Number],Table2[Status],"-",0)="Dead",
        _xlfn.XLOOKUP(A1339,Table3[Tag Number],Table3[Status],"-",0)="Dead",
        _xlfn.XLOOKUP(A1339,Table4[Tag Number],Table4[Status],"-",0)="Dead"),"Dead",
     OR(_xlfn.XLOOKUP(A1339,Table1[Tag Number],Table1[Status],"-",0)="Alive",
        _xlfn.XLOOKUP(A1339,Table2[Tag Number],Table2[Status],"-",0)="Alive",
        _xlfn.XLOOKUP(A1339,Table3[Tag Number],Table3[Status],"-",0)="Alive",
        _xlfn.XLOOKUP(A1339,Table4[Tag Number],Table4[Status],"-",0)="Alive"),"Alive",
     OR(_xlfn.XLOOKUP(A1339,Table1[Tag Number],Table1[Status],"-",0)="-",
        _xlfn.XLOOKUP(A1339,Table2[Tag Number],Table2[Status],"-",0)="-",
        _xlfn.XLOOKUP(A1339,Table3[Tag Number],Table3[Status],"-",0)="-",
        _xlfn.XLOOKUP(A1339,Table4[Tag Number],Table4[Status],"-",0)="-"),
   "-")</f>
        <v>-</v>
      </c>
      <c r="I1339" s="90"/>
      <c r="J1339" s="90"/>
      <c r="K1339" s="91"/>
      <c r="L1339" s="91"/>
      <c r="M1339" s="91"/>
      <c r="N1339" s="92"/>
      <c r="O1339" s="89"/>
      <c r="R1339" t="b">
        <f t="shared" si="41"/>
        <v>0</v>
      </c>
    </row>
    <row r="1340" spans="1:18" ht="15" thickBot="1" x14ac:dyDescent="0.35">
      <c r="A1340" s="2" t="s">
        <v>2070</v>
      </c>
      <c r="B1340" s="2" t="s">
        <v>1137</v>
      </c>
      <c r="C1340" s="84">
        <f>IF(COUNTIF(Table1[Tag Number], A1340), 1, 0)</f>
        <v>0</v>
      </c>
      <c r="D1340" s="85">
        <f>IF(COUNTIF(Table2[Tag Number], A1340), 1, 0)</f>
        <v>0</v>
      </c>
      <c r="E1340" s="86">
        <f>IF(COUNTIF(Table3[Tag Number], A1340), 1, 0)</f>
        <v>0</v>
      </c>
      <c r="F1340" s="86">
        <f>IF(COUNTIF(Table4[Tag Number], A1340), 1, 0)</f>
        <v>0</v>
      </c>
      <c r="G1340" s="87">
        <f t="shared" si="42"/>
        <v>0</v>
      </c>
      <c r="H1340" s="88" t="str" cm="1">
        <f t="array" ref="H1340">_xlfn.IFS(OR(_xlfn.XLOOKUP(A1340,Table1[Tag Number],Table1[Status],"-",0)="Dead",
        _xlfn.XLOOKUP(A1340,Table2[Tag Number],Table2[Status],"-",0)="Dead",
        _xlfn.XLOOKUP(A1340,Table3[Tag Number],Table3[Status],"-",0)="Dead",
        _xlfn.XLOOKUP(A1340,Table4[Tag Number],Table4[Status],"-",0)="Dead"),"Dead",
     OR(_xlfn.XLOOKUP(A1340,Table1[Tag Number],Table1[Status],"-",0)="Alive",
        _xlfn.XLOOKUP(A1340,Table2[Tag Number],Table2[Status],"-",0)="Alive",
        _xlfn.XLOOKUP(A1340,Table3[Tag Number],Table3[Status],"-",0)="Alive",
        _xlfn.XLOOKUP(A1340,Table4[Tag Number],Table4[Status],"-",0)="Alive"),"Alive",
     OR(_xlfn.XLOOKUP(A1340,Table1[Tag Number],Table1[Status],"-",0)="-",
        _xlfn.XLOOKUP(A1340,Table2[Tag Number],Table2[Status],"-",0)="-",
        _xlfn.XLOOKUP(A1340,Table3[Tag Number],Table3[Status],"-",0)="-",
        _xlfn.XLOOKUP(A1340,Table4[Tag Number],Table4[Status],"-",0)="-"),
   "-")</f>
        <v>-</v>
      </c>
      <c r="I1340" s="90"/>
      <c r="J1340" s="90"/>
      <c r="K1340" s="91"/>
      <c r="L1340" s="91"/>
      <c r="M1340" s="91"/>
      <c r="N1340" s="92"/>
      <c r="O1340" s="89"/>
      <c r="R1340" t="b">
        <f t="shared" si="41"/>
        <v>0</v>
      </c>
    </row>
    <row r="1341" spans="1:18" ht="15" thickBot="1" x14ac:dyDescent="0.35">
      <c r="A1341" s="3" t="s">
        <v>970</v>
      </c>
      <c r="B1341" s="3" t="s">
        <v>1137</v>
      </c>
      <c r="C1341" s="84">
        <f>IF(COUNTIF(Table1[Tag Number], A1341), 1, 0)</f>
        <v>0</v>
      </c>
      <c r="D1341" s="85">
        <f>IF(COUNTIF(Table2[Tag Number], A1341), 1, 0)</f>
        <v>0</v>
      </c>
      <c r="E1341" s="86">
        <f>IF(COUNTIF(Table3[Tag Number], A1341), 1, 0)</f>
        <v>0</v>
      </c>
      <c r="F1341" s="86">
        <f>IF(COUNTIF(Table4[Tag Number], A1341), 1, 0)</f>
        <v>0</v>
      </c>
      <c r="G1341" s="87">
        <f t="shared" si="42"/>
        <v>0</v>
      </c>
      <c r="H1341" s="88" t="str" cm="1">
        <f t="array" ref="H1341">_xlfn.IFS(OR(_xlfn.XLOOKUP(A1341,Table1[Tag Number],Table1[Status],"-",0)="Dead",
        _xlfn.XLOOKUP(A1341,Table2[Tag Number],Table2[Status],"-",0)="Dead",
        _xlfn.XLOOKUP(A1341,Table3[Tag Number],Table3[Status],"-",0)="Dead",
        _xlfn.XLOOKUP(A1341,Table4[Tag Number],Table4[Status],"-",0)="Dead"),"Dead",
     OR(_xlfn.XLOOKUP(A1341,Table1[Tag Number],Table1[Status],"-",0)="Alive",
        _xlfn.XLOOKUP(A1341,Table2[Tag Number],Table2[Status],"-",0)="Alive",
        _xlfn.XLOOKUP(A1341,Table3[Tag Number],Table3[Status],"-",0)="Alive",
        _xlfn.XLOOKUP(A1341,Table4[Tag Number],Table4[Status],"-",0)="Alive"),"Alive",
     OR(_xlfn.XLOOKUP(A1341,Table1[Tag Number],Table1[Status],"-",0)="-",
        _xlfn.XLOOKUP(A1341,Table2[Tag Number],Table2[Status],"-",0)="-",
        _xlfn.XLOOKUP(A1341,Table3[Tag Number],Table3[Status],"-",0)="-",
        _xlfn.XLOOKUP(A1341,Table4[Tag Number],Table4[Status],"-",0)="-"),
   "-")</f>
        <v>-</v>
      </c>
      <c r="I1341" s="90"/>
      <c r="J1341" s="90"/>
      <c r="K1341" s="91"/>
      <c r="L1341" s="91"/>
      <c r="M1341" s="91"/>
      <c r="N1341" s="92"/>
      <c r="O1341" s="89"/>
      <c r="R1341" t="b">
        <f t="shared" si="41"/>
        <v>0</v>
      </c>
    </row>
    <row r="1342" spans="1:18" ht="15" thickBot="1" x14ac:dyDescent="0.35">
      <c r="A1342" s="2" t="s">
        <v>2071</v>
      </c>
      <c r="B1342" s="2" t="s">
        <v>1145</v>
      </c>
      <c r="C1342" s="84">
        <f>IF(COUNTIF(Table1[Tag Number], A1342), 1, 0)</f>
        <v>0</v>
      </c>
      <c r="D1342" s="85">
        <f>IF(COUNTIF(Table2[Tag Number], A1342), 1, 0)</f>
        <v>0</v>
      </c>
      <c r="E1342" s="86">
        <f>IF(COUNTIF(Table3[Tag Number], A1342), 1, 0)</f>
        <v>0</v>
      </c>
      <c r="F1342" s="86">
        <f>IF(COUNTIF(Table4[Tag Number], A1342), 1, 0)</f>
        <v>0</v>
      </c>
      <c r="G1342" s="87">
        <f t="shared" si="42"/>
        <v>0</v>
      </c>
      <c r="H1342" s="88" t="str" cm="1">
        <f t="array" ref="H1342">_xlfn.IFS(OR(_xlfn.XLOOKUP(A1342,Table1[Tag Number],Table1[Status],"-",0)="Dead",
        _xlfn.XLOOKUP(A1342,Table2[Tag Number],Table2[Status],"-",0)="Dead",
        _xlfn.XLOOKUP(A1342,Table3[Tag Number],Table3[Status],"-",0)="Dead",
        _xlfn.XLOOKUP(A1342,Table4[Tag Number],Table4[Status],"-",0)="Dead"),"Dead",
     OR(_xlfn.XLOOKUP(A1342,Table1[Tag Number],Table1[Status],"-",0)="Alive",
        _xlfn.XLOOKUP(A1342,Table2[Tag Number],Table2[Status],"-",0)="Alive",
        _xlfn.XLOOKUP(A1342,Table3[Tag Number],Table3[Status],"-",0)="Alive",
        _xlfn.XLOOKUP(A1342,Table4[Tag Number],Table4[Status],"-",0)="Alive"),"Alive",
     OR(_xlfn.XLOOKUP(A1342,Table1[Tag Number],Table1[Status],"-",0)="-",
        _xlfn.XLOOKUP(A1342,Table2[Tag Number],Table2[Status],"-",0)="-",
        _xlfn.XLOOKUP(A1342,Table3[Tag Number],Table3[Status],"-",0)="-",
        _xlfn.XLOOKUP(A1342,Table4[Tag Number],Table4[Status],"-",0)="-"),
   "-")</f>
        <v>-</v>
      </c>
      <c r="I1342" s="90"/>
      <c r="J1342" s="90"/>
      <c r="K1342" s="91"/>
      <c r="L1342" s="91"/>
      <c r="M1342" s="91"/>
      <c r="N1342" s="92"/>
      <c r="O1342" s="89"/>
      <c r="R1342" t="b">
        <f t="shared" si="41"/>
        <v>0</v>
      </c>
    </row>
    <row r="1343" spans="1:18" ht="15" thickBot="1" x14ac:dyDescent="0.35">
      <c r="A1343" s="3" t="s">
        <v>442</v>
      </c>
      <c r="B1343" s="3" t="s">
        <v>1137</v>
      </c>
      <c r="C1343" s="84">
        <f>IF(COUNTIF(Table1[Tag Number], A1343), 1, 0)</f>
        <v>0</v>
      </c>
      <c r="D1343" s="85">
        <f>IF(COUNTIF(Table2[Tag Number], A1343), 1, 0)</f>
        <v>0</v>
      </c>
      <c r="E1343" s="86">
        <f>IF(COUNTIF(Table3[Tag Number], A1343), 1, 0)</f>
        <v>0</v>
      </c>
      <c r="F1343" s="86">
        <f>IF(COUNTIF(Table4[Tag Number], A1343), 1, 0)</f>
        <v>0</v>
      </c>
      <c r="G1343" s="87">
        <f t="shared" si="42"/>
        <v>0</v>
      </c>
      <c r="H1343" s="88" t="str" cm="1">
        <f t="array" ref="H1343">_xlfn.IFS(OR(_xlfn.XLOOKUP(A1343,Table1[Tag Number],Table1[Status],"-",0)="Dead",
        _xlfn.XLOOKUP(A1343,Table2[Tag Number],Table2[Status],"-",0)="Dead",
        _xlfn.XLOOKUP(A1343,Table3[Tag Number],Table3[Status],"-",0)="Dead",
        _xlfn.XLOOKUP(A1343,Table4[Tag Number],Table4[Status],"-",0)="Dead"),"Dead",
     OR(_xlfn.XLOOKUP(A1343,Table1[Tag Number],Table1[Status],"-",0)="Alive",
        _xlfn.XLOOKUP(A1343,Table2[Tag Number],Table2[Status],"-",0)="Alive",
        _xlfn.XLOOKUP(A1343,Table3[Tag Number],Table3[Status],"-",0)="Alive",
        _xlfn.XLOOKUP(A1343,Table4[Tag Number],Table4[Status],"-",0)="Alive"),"Alive",
     OR(_xlfn.XLOOKUP(A1343,Table1[Tag Number],Table1[Status],"-",0)="-",
        _xlfn.XLOOKUP(A1343,Table2[Tag Number],Table2[Status],"-",0)="-",
        _xlfn.XLOOKUP(A1343,Table3[Tag Number],Table3[Status],"-",0)="-",
        _xlfn.XLOOKUP(A1343,Table4[Tag Number],Table4[Status],"-",0)="-"),
   "-")</f>
        <v>-</v>
      </c>
      <c r="I1343" s="90"/>
      <c r="J1343" s="90"/>
      <c r="K1343" s="91"/>
      <c r="L1343" s="91"/>
      <c r="M1343" s="91"/>
      <c r="N1343" s="92"/>
      <c r="O1343" s="89"/>
      <c r="R1343" t="b">
        <f t="shared" si="41"/>
        <v>0</v>
      </c>
    </row>
    <row r="1344" spans="1:18" ht="15" thickBot="1" x14ac:dyDescent="0.35">
      <c r="A1344" s="2" t="s">
        <v>862</v>
      </c>
      <c r="B1344" s="2" t="s">
        <v>1137</v>
      </c>
      <c r="C1344" s="84">
        <f>IF(COUNTIF(Table1[Tag Number], A1344), 1, 0)</f>
        <v>0</v>
      </c>
      <c r="D1344" s="85">
        <f>IF(COUNTIF(Table2[Tag Number], A1344), 1, 0)</f>
        <v>0</v>
      </c>
      <c r="E1344" s="86">
        <f>IF(COUNTIF(Table3[Tag Number], A1344), 1, 0)</f>
        <v>0</v>
      </c>
      <c r="F1344" s="86">
        <f>IF(COUNTIF(Table4[Tag Number], A1344), 1, 0)</f>
        <v>0</v>
      </c>
      <c r="G1344" s="87">
        <f t="shared" si="42"/>
        <v>0</v>
      </c>
      <c r="H1344" s="88" t="str" cm="1">
        <f t="array" ref="H1344">_xlfn.IFS(OR(_xlfn.XLOOKUP(A1344,Table1[Tag Number],Table1[Status],"-",0)="Dead",
        _xlfn.XLOOKUP(A1344,Table2[Tag Number],Table2[Status],"-",0)="Dead",
        _xlfn.XLOOKUP(A1344,Table3[Tag Number],Table3[Status],"-",0)="Dead",
        _xlfn.XLOOKUP(A1344,Table4[Tag Number],Table4[Status],"-",0)="Dead"),"Dead",
     OR(_xlfn.XLOOKUP(A1344,Table1[Tag Number],Table1[Status],"-",0)="Alive",
        _xlfn.XLOOKUP(A1344,Table2[Tag Number],Table2[Status],"-",0)="Alive",
        _xlfn.XLOOKUP(A1344,Table3[Tag Number],Table3[Status],"-",0)="Alive",
        _xlfn.XLOOKUP(A1344,Table4[Tag Number],Table4[Status],"-",0)="Alive"),"Alive",
     OR(_xlfn.XLOOKUP(A1344,Table1[Tag Number],Table1[Status],"-",0)="-",
        _xlfn.XLOOKUP(A1344,Table2[Tag Number],Table2[Status],"-",0)="-",
        _xlfn.XLOOKUP(A1344,Table3[Tag Number],Table3[Status],"-",0)="-",
        _xlfn.XLOOKUP(A1344,Table4[Tag Number],Table4[Status],"-",0)="-"),
   "-")</f>
        <v>-</v>
      </c>
      <c r="I1344" s="90"/>
      <c r="J1344" s="90"/>
      <c r="K1344" s="91"/>
      <c r="L1344" s="91"/>
      <c r="M1344" s="91"/>
      <c r="N1344" s="92"/>
      <c r="O1344" s="89"/>
      <c r="R1344" t="b">
        <f t="shared" si="41"/>
        <v>0</v>
      </c>
    </row>
    <row r="1345" spans="1:18" ht="15" thickBot="1" x14ac:dyDescent="0.35">
      <c r="A1345" s="3" t="s">
        <v>2072</v>
      </c>
      <c r="B1345" s="3" t="s">
        <v>1137</v>
      </c>
      <c r="C1345" s="84">
        <f>IF(COUNTIF(Table1[Tag Number], A1345), 1, 0)</f>
        <v>0</v>
      </c>
      <c r="D1345" s="85">
        <f>IF(COUNTIF(Table2[Tag Number], A1345), 1, 0)</f>
        <v>0</v>
      </c>
      <c r="E1345" s="86">
        <f>IF(COUNTIF(Table3[Tag Number], A1345), 1, 0)</f>
        <v>0</v>
      </c>
      <c r="F1345" s="86">
        <f>IF(COUNTIF(Table4[Tag Number], A1345), 1, 0)</f>
        <v>0</v>
      </c>
      <c r="G1345" s="87">
        <f t="shared" si="42"/>
        <v>0</v>
      </c>
      <c r="H1345" s="88" t="str" cm="1">
        <f t="array" ref="H1345">_xlfn.IFS(OR(_xlfn.XLOOKUP(A1345,Table1[Tag Number],Table1[Status],"-",0)="Dead",
        _xlfn.XLOOKUP(A1345,Table2[Tag Number],Table2[Status],"-",0)="Dead",
        _xlfn.XLOOKUP(A1345,Table3[Tag Number],Table3[Status],"-",0)="Dead",
        _xlfn.XLOOKUP(A1345,Table4[Tag Number],Table4[Status],"-",0)="Dead"),"Dead",
     OR(_xlfn.XLOOKUP(A1345,Table1[Tag Number],Table1[Status],"-",0)="Alive",
        _xlfn.XLOOKUP(A1345,Table2[Tag Number],Table2[Status],"-",0)="Alive",
        _xlfn.XLOOKUP(A1345,Table3[Tag Number],Table3[Status],"-",0)="Alive",
        _xlfn.XLOOKUP(A1345,Table4[Tag Number],Table4[Status],"-",0)="Alive"),"Alive",
     OR(_xlfn.XLOOKUP(A1345,Table1[Tag Number],Table1[Status],"-",0)="-",
        _xlfn.XLOOKUP(A1345,Table2[Tag Number],Table2[Status],"-",0)="-",
        _xlfn.XLOOKUP(A1345,Table3[Tag Number],Table3[Status],"-",0)="-",
        _xlfn.XLOOKUP(A1345,Table4[Tag Number],Table4[Status],"-",0)="-"),
   "-")</f>
        <v>-</v>
      </c>
      <c r="I1345" s="90"/>
      <c r="J1345" s="90"/>
      <c r="K1345" s="91"/>
      <c r="L1345" s="91"/>
      <c r="M1345" s="91"/>
      <c r="N1345" s="92"/>
      <c r="O1345" s="89"/>
      <c r="R1345" t="b">
        <f t="shared" si="41"/>
        <v>0</v>
      </c>
    </row>
    <row r="1346" spans="1:18" ht="15" thickBot="1" x14ac:dyDescent="0.35">
      <c r="A1346" s="2" t="s">
        <v>2073</v>
      </c>
      <c r="B1346" s="2" t="s">
        <v>1137</v>
      </c>
      <c r="C1346" s="84">
        <f>IF(COUNTIF(Table1[Tag Number], A1346), 1, 0)</f>
        <v>0</v>
      </c>
      <c r="D1346" s="85">
        <f>IF(COUNTIF(Table2[Tag Number], A1346), 1, 0)</f>
        <v>0</v>
      </c>
      <c r="E1346" s="86">
        <f>IF(COUNTIF(Table3[Tag Number], A1346), 1, 0)</f>
        <v>0</v>
      </c>
      <c r="F1346" s="86">
        <f>IF(COUNTIF(Table4[Tag Number], A1346), 1, 0)</f>
        <v>0</v>
      </c>
      <c r="G1346" s="87">
        <f t="shared" si="42"/>
        <v>0</v>
      </c>
      <c r="H1346" s="88" t="str" cm="1">
        <f t="array" ref="H1346">_xlfn.IFS(OR(_xlfn.XLOOKUP(A1346,Table1[Tag Number],Table1[Status],"-",0)="Dead",
        _xlfn.XLOOKUP(A1346,Table2[Tag Number],Table2[Status],"-",0)="Dead",
        _xlfn.XLOOKUP(A1346,Table3[Tag Number],Table3[Status],"-",0)="Dead",
        _xlfn.XLOOKUP(A1346,Table4[Tag Number],Table4[Status],"-",0)="Dead"),"Dead",
     OR(_xlfn.XLOOKUP(A1346,Table1[Tag Number],Table1[Status],"-",0)="Alive",
        _xlfn.XLOOKUP(A1346,Table2[Tag Number],Table2[Status],"-",0)="Alive",
        _xlfn.XLOOKUP(A1346,Table3[Tag Number],Table3[Status],"-",0)="Alive",
        _xlfn.XLOOKUP(A1346,Table4[Tag Number],Table4[Status],"-",0)="Alive"),"Alive",
     OR(_xlfn.XLOOKUP(A1346,Table1[Tag Number],Table1[Status],"-",0)="-",
        _xlfn.XLOOKUP(A1346,Table2[Tag Number],Table2[Status],"-",0)="-",
        _xlfn.XLOOKUP(A1346,Table3[Tag Number],Table3[Status],"-",0)="-",
        _xlfn.XLOOKUP(A1346,Table4[Tag Number],Table4[Status],"-",0)="-"),
   "-")</f>
        <v>-</v>
      </c>
      <c r="I1346" s="90"/>
      <c r="J1346" s="90"/>
      <c r="K1346" s="91"/>
      <c r="L1346" s="91"/>
      <c r="M1346" s="91"/>
      <c r="N1346" s="92"/>
      <c r="O1346" s="89"/>
      <c r="R1346" t="b">
        <f t="shared" si="41"/>
        <v>0</v>
      </c>
    </row>
    <row r="1347" spans="1:18" ht="15" thickBot="1" x14ac:dyDescent="0.35">
      <c r="A1347" s="3" t="s">
        <v>2074</v>
      </c>
      <c r="B1347" s="3" t="s">
        <v>1137</v>
      </c>
      <c r="C1347" s="84">
        <f>IF(COUNTIF(Table1[Tag Number], A1347), 1, 0)</f>
        <v>0</v>
      </c>
      <c r="D1347" s="85">
        <f>IF(COUNTIF(Table2[Tag Number], A1347), 1, 0)</f>
        <v>0</v>
      </c>
      <c r="E1347" s="86">
        <f>IF(COUNTIF(Table3[Tag Number], A1347), 1, 0)</f>
        <v>0</v>
      </c>
      <c r="F1347" s="86">
        <f>IF(COUNTIF(Table4[Tag Number], A1347), 1, 0)</f>
        <v>0</v>
      </c>
      <c r="G1347" s="87">
        <f t="shared" si="42"/>
        <v>0</v>
      </c>
      <c r="H1347" s="88" t="str" cm="1">
        <f t="array" ref="H1347">_xlfn.IFS(OR(_xlfn.XLOOKUP(A1347,Table1[Tag Number],Table1[Status],"-",0)="Dead",
        _xlfn.XLOOKUP(A1347,Table2[Tag Number],Table2[Status],"-",0)="Dead",
        _xlfn.XLOOKUP(A1347,Table3[Tag Number],Table3[Status],"-",0)="Dead",
        _xlfn.XLOOKUP(A1347,Table4[Tag Number],Table4[Status],"-",0)="Dead"),"Dead",
     OR(_xlfn.XLOOKUP(A1347,Table1[Tag Number],Table1[Status],"-",0)="Alive",
        _xlfn.XLOOKUP(A1347,Table2[Tag Number],Table2[Status],"-",0)="Alive",
        _xlfn.XLOOKUP(A1347,Table3[Tag Number],Table3[Status],"-",0)="Alive",
        _xlfn.XLOOKUP(A1347,Table4[Tag Number],Table4[Status],"-",0)="Alive"),"Alive",
     OR(_xlfn.XLOOKUP(A1347,Table1[Tag Number],Table1[Status],"-",0)="-",
        _xlfn.XLOOKUP(A1347,Table2[Tag Number],Table2[Status],"-",0)="-",
        _xlfn.XLOOKUP(A1347,Table3[Tag Number],Table3[Status],"-",0)="-",
        _xlfn.XLOOKUP(A1347,Table4[Tag Number],Table4[Status],"-",0)="-"),
   "-")</f>
        <v>-</v>
      </c>
      <c r="I1347" s="90"/>
      <c r="J1347" s="90"/>
      <c r="K1347" s="91"/>
      <c r="L1347" s="91"/>
      <c r="M1347" s="91"/>
      <c r="N1347" s="92"/>
      <c r="O1347" s="89"/>
      <c r="R1347" t="b">
        <f t="shared" si="41"/>
        <v>0</v>
      </c>
    </row>
    <row r="1348" spans="1:18" ht="15" thickBot="1" x14ac:dyDescent="0.35">
      <c r="A1348" s="3" t="s">
        <v>435</v>
      </c>
      <c r="B1348" s="3" t="s">
        <v>1137</v>
      </c>
      <c r="C1348" s="84">
        <f>IF(COUNTIF(Table1[Tag Number], A1348), 1, 0)</f>
        <v>0</v>
      </c>
      <c r="D1348" s="85">
        <f>IF(COUNTIF(Table2[Tag Number], A1348), 1, 0)</f>
        <v>0</v>
      </c>
      <c r="E1348" s="86">
        <f>IF(COUNTIF(Table3[Tag Number], A1348), 1, 0)</f>
        <v>0</v>
      </c>
      <c r="F1348" s="86">
        <f>IF(COUNTIF(Table4[Tag Number], A1348), 1, 0)</f>
        <v>0</v>
      </c>
      <c r="G1348" s="87">
        <f t="shared" si="42"/>
        <v>0</v>
      </c>
      <c r="H1348" s="88" t="str" cm="1">
        <f t="array" ref="H1348">_xlfn.IFS(OR(_xlfn.XLOOKUP(A1348,Table1[Tag Number],Table1[Status],"-",0)="Dead",
        _xlfn.XLOOKUP(A1348,Table2[Tag Number],Table2[Status],"-",0)="Dead",
        _xlfn.XLOOKUP(A1348,Table3[Tag Number],Table3[Status],"-",0)="Dead",
        _xlfn.XLOOKUP(A1348,Table4[Tag Number],Table4[Status],"-",0)="Dead"),"Dead",
     OR(_xlfn.XLOOKUP(A1348,Table1[Tag Number],Table1[Status],"-",0)="Alive",
        _xlfn.XLOOKUP(A1348,Table2[Tag Number],Table2[Status],"-",0)="Alive",
        _xlfn.XLOOKUP(A1348,Table3[Tag Number],Table3[Status],"-",0)="Alive",
        _xlfn.XLOOKUP(A1348,Table4[Tag Number],Table4[Status],"-",0)="Alive"),"Alive",
     OR(_xlfn.XLOOKUP(A1348,Table1[Tag Number],Table1[Status],"-",0)="-",
        _xlfn.XLOOKUP(A1348,Table2[Tag Number],Table2[Status],"-",0)="-",
        _xlfn.XLOOKUP(A1348,Table3[Tag Number],Table3[Status],"-",0)="-",
        _xlfn.XLOOKUP(A1348,Table4[Tag Number],Table4[Status],"-",0)="-"),
   "-")</f>
        <v>-</v>
      </c>
      <c r="I1348" s="90"/>
      <c r="J1348" s="90"/>
      <c r="K1348" s="91"/>
      <c r="L1348" s="91"/>
      <c r="M1348" s="91"/>
      <c r="N1348" s="92"/>
      <c r="O1348" s="89"/>
      <c r="R1348" t="b">
        <f t="shared" ref="R1348:R1411" si="43">IF(G1348&gt;1,A1348)</f>
        <v>0</v>
      </c>
    </row>
    <row r="1349" spans="1:18" ht="15" thickBot="1" x14ac:dyDescent="0.35">
      <c r="A1349" s="2" t="s">
        <v>666</v>
      </c>
      <c r="B1349" s="2" t="s">
        <v>1137</v>
      </c>
      <c r="C1349" s="84">
        <f>IF(COUNTIF(Table1[Tag Number], A1349), 1, 0)</f>
        <v>0</v>
      </c>
      <c r="D1349" s="85">
        <f>IF(COUNTIF(Table2[Tag Number], A1349), 1, 0)</f>
        <v>0</v>
      </c>
      <c r="E1349" s="86">
        <f>IF(COUNTIF(Table3[Tag Number], A1349), 1, 0)</f>
        <v>0</v>
      </c>
      <c r="F1349" s="86">
        <f>IF(COUNTIF(Table4[Tag Number], A1349), 1, 0)</f>
        <v>0</v>
      </c>
      <c r="G1349" s="87">
        <f t="shared" ref="G1349:G1412" si="44">SUM(C1349:F1349)</f>
        <v>0</v>
      </c>
      <c r="H1349" s="88" t="str" cm="1">
        <f t="array" ref="H1349">_xlfn.IFS(OR(_xlfn.XLOOKUP(A1349,Table1[Tag Number],Table1[Status],"-",0)="Dead",
        _xlfn.XLOOKUP(A1349,Table2[Tag Number],Table2[Status],"-",0)="Dead",
        _xlfn.XLOOKUP(A1349,Table3[Tag Number],Table3[Status],"-",0)="Dead",
        _xlfn.XLOOKUP(A1349,Table4[Tag Number],Table4[Status],"-",0)="Dead"),"Dead",
     OR(_xlfn.XLOOKUP(A1349,Table1[Tag Number],Table1[Status],"-",0)="Alive",
        _xlfn.XLOOKUP(A1349,Table2[Tag Number],Table2[Status],"-",0)="Alive",
        _xlfn.XLOOKUP(A1349,Table3[Tag Number],Table3[Status],"-",0)="Alive",
        _xlfn.XLOOKUP(A1349,Table4[Tag Number],Table4[Status],"-",0)="Alive"),"Alive",
     OR(_xlfn.XLOOKUP(A1349,Table1[Tag Number],Table1[Status],"-",0)="-",
        _xlfn.XLOOKUP(A1349,Table2[Tag Number],Table2[Status],"-",0)="-",
        _xlfn.XLOOKUP(A1349,Table3[Tag Number],Table3[Status],"-",0)="-",
        _xlfn.XLOOKUP(A1349,Table4[Tag Number],Table4[Status],"-",0)="-"),
   "-")</f>
        <v>-</v>
      </c>
      <c r="I1349" s="90"/>
      <c r="J1349" s="90"/>
      <c r="K1349" s="91"/>
      <c r="L1349" s="91"/>
      <c r="M1349" s="91"/>
      <c r="N1349" s="92"/>
      <c r="O1349" s="89"/>
      <c r="R1349" t="b">
        <f t="shared" si="43"/>
        <v>0</v>
      </c>
    </row>
    <row r="1350" spans="1:18" ht="15" thickBot="1" x14ac:dyDescent="0.35">
      <c r="A1350" s="3" t="s">
        <v>857</v>
      </c>
      <c r="B1350" s="3" t="s">
        <v>1137</v>
      </c>
      <c r="C1350" s="84">
        <f>IF(COUNTIF(Table1[Tag Number], A1350), 1, 0)</f>
        <v>0</v>
      </c>
      <c r="D1350" s="85">
        <f>IF(COUNTIF(Table2[Tag Number], A1350), 1, 0)</f>
        <v>0</v>
      </c>
      <c r="E1350" s="86">
        <f>IF(COUNTIF(Table3[Tag Number], A1350), 1, 0)</f>
        <v>0</v>
      </c>
      <c r="F1350" s="86">
        <f>IF(COUNTIF(Table4[Tag Number], A1350), 1, 0)</f>
        <v>0</v>
      </c>
      <c r="G1350" s="87">
        <f t="shared" si="44"/>
        <v>0</v>
      </c>
      <c r="H1350" s="88" t="str" cm="1">
        <f t="array" ref="H1350">_xlfn.IFS(OR(_xlfn.XLOOKUP(A1350,Table1[Tag Number],Table1[Status],"-",0)="Dead",
        _xlfn.XLOOKUP(A1350,Table2[Tag Number],Table2[Status],"-",0)="Dead",
        _xlfn.XLOOKUP(A1350,Table3[Tag Number],Table3[Status],"-",0)="Dead",
        _xlfn.XLOOKUP(A1350,Table4[Tag Number],Table4[Status],"-",0)="Dead"),"Dead",
     OR(_xlfn.XLOOKUP(A1350,Table1[Tag Number],Table1[Status],"-",0)="Alive",
        _xlfn.XLOOKUP(A1350,Table2[Tag Number],Table2[Status],"-",0)="Alive",
        _xlfn.XLOOKUP(A1350,Table3[Tag Number],Table3[Status],"-",0)="Alive",
        _xlfn.XLOOKUP(A1350,Table4[Tag Number],Table4[Status],"-",0)="Alive"),"Alive",
     OR(_xlfn.XLOOKUP(A1350,Table1[Tag Number],Table1[Status],"-",0)="-",
        _xlfn.XLOOKUP(A1350,Table2[Tag Number],Table2[Status],"-",0)="-",
        _xlfn.XLOOKUP(A1350,Table3[Tag Number],Table3[Status],"-",0)="-",
        _xlfn.XLOOKUP(A1350,Table4[Tag Number],Table4[Status],"-",0)="-"),
   "-")</f>
        <v>-</v>
      </c>
      <c r="I1350" s="90"/>
      <c r="J1350" s="90"/>
      <c r="K1350" s="91"/>
      <c r="L1350" s="91"/>
      <c r="M1350" s="91"/>
      <c r="N1350" s="92"/>
      <c r="O1350" s="89"/>
      <c r="R1350" t="b">
        <f t="shared" si="43"/>
        <v>0</v>
      </c>
    </row>
    <row r="1351" spans="1:18" ht="15" thickBot="1" x14ac:dyDescent="0.35">
      <c r="A1351" s="2" t="s">
        <v>528</v>
      </c>
      <c r="B1351" s="2" t="s">
        <v>1137</v>
      </c>
      <c r="C1351" s="84">
        <f>IF(COUNTIF(Table1[Tag Number], A1351), 1, 0)</f>
        <v>0</v>
      </c>
      <c r="D1351" s="85">
        <f>IF(COUNTIF(Table2[Tag Number], A1351), 1, 0)</f>
        <v>0</v>
      </c>
      <c r="E1351" s="86">
        <f>IF(COUNTIF(Table3[Tag Number], A1351), 1, 0)</f>
        <v>0</v>
      </c>
      <c r="F1351" s="86">
        <f>IF(COUNTIF(Table4[Tag Number], A1351), 1, 0)</f>
        <v>0</v>
      </c>
      <c r="G1351" s="87">
        <f t="shared" si="44"/>
        <v>0</v>
      </c>
      <c r="H1351" s="88" t="str" cm="1">
        <f t="array" ref="H1351">_xlfn.IFS(OR(_xlfn.XLOOKUP(A1351,Table1[Tag Number],Table1[Status],"-",0)="Dead",
        _xlfn.XLOOKUP(A1351,Table2[Tag Number],Table2[Status],"-",0)="Dead",
        _xlfn.XLOOKUP(A1351,Table3[Tag Number],Table3[Status],"-",0)="Dead",
        _xlfn.XLOOKUP(A1351,Table4[Tag Number],Table4[Status],"-",0)="Dead"),"Dead",
     OR(_xlfn.XLOOKUP(A1351,Table1[Tag Number],Table1[Status],"-",0)="Alive",
        _xlfn.XLOOKUP(A1351,Table2[Tag Number],Table2[Status],"-",0)="Alive",
        _xlfn.XLOOKUP(A1351,Table3[Tag Number],Table3[Status],"-",0)="Alive",
        _xlfn.XLOOKUP(A1351,Table4[Tag Number],Table4[Status],"-",0)="Alive"),"Alive",
     OR(_xlfn.XLOOKUP(A1351,Table1[Tag Number],Table1[Status],"-",0)="-",
        _xlfn.XLOOKUP(A1351,Table2[Tag Number],Table2[Status],"-",0)="-",
        _xlfn.XLOOKUP(A1351,Table3[Tag Number],Table3[Status],"-",0)="-",
        _xlfn.XLOOKUP(A1351,Table4[Tag Number],Table4[Status],"-",0)="-"),
   "-")</f>
        <v>-</v>
      </c>
      <c r="I1351" s="90"/>
      <c r="J1351" s="90"/>
      <c r="K1351" s="91"/>
      <c r="L1351" s="91"/>
      <c r="M1351" s="91"/>
      <c r="N1351" s="92"/>
      <c r="O1351" s="89"/>
      <c r="R1351" t="b">
        <f t="shared" si="43"/>
        <v>0</v>
      </c>
    </row>
    <row r="1352" spans="1:18" ht="15" thickBot="1" x14ac:dyDescent="0.35">
      <c r="A1352" s="3" t="s">
        <v>2075</v>
      </c>
      <c r="B1352" s="3" t="s">
        <v>1137</v>
      </c>
      <c r="C1352" s="84">
        <f>IF(COUNTIF(Table1[Tag Number], A1352), 1, 0)</f>
        <v>0</v>
      </c>
      <c r="D1352" s="85">
        <f>IF(COUNTIF(Table2[Tag Number], A1352), 1, 0)</f>
        <v>0</v>
      </c>
      <c r="E1352" s="86">
        <f>IF(COUNTIF(Table3[Tag Number], A1352), 1, 0)</f>
        <v>0</v>
      </c>
      <c r="F1352" s="86">
        <f>IF(COUNTIF(Table4[Tag Number], A1352), 1, 0)</f>
        <v>0</v>
      </c>
      <c r="G1352" s="87">
        <f t="shared" si="44"/>
        <v>0</v>
      </c>
      <c r="H1352" s="88" t="str" cm="1">
        <f t="array" ref="H1352">_xlfn.IFS(OR(_xlfn.XLOOKUP(A1352,Table1[Tag Number],Table1[Status],"-",0)="Dead",
        _xlfn.XLOOKUP(A1352,Table2[Tag Number],Table2[Status],"-",0)="Dead",
        _xlfn.XLOOKUP(A1352,Table3[Tag Number],Table3[Status],"-",0)="Dead",
        _xlfn.XLOOKUP(A1352,Table4[Tag Number],Table4[Status],"-",0)="Dead"),"Dead",
     OR(_xlfn.XLOOKUP(A1352,Table1[Tag Number],Table1[Status],"-",0)="Alive",
        _xlfn.XLOOKUP(A1352,Table2[Tag Number],Table2[Status],"-",0)="Alive",
        _xlfn.XLOOKUP(A1352,Table3[Tag Number],Table3[Status],"-",0)="Alive",
        _xlfn.XLOOKUP(A1352,Table4[Tag Number],Table4[Status],"-",0)="Alive"),"Alive",
     OR(_xlfn.XLOOKUP(A1352,Table1[Tag Number],Table1[Status],"-",0)="-",
        _xlfn.XLOOKUP(A1352,Table2[Tag Number],Table2[Status],"-",0)="-",
        _xlfn.XLOOKUP(A1352,Table3[Tag Number],Table3[Status],"-",0)="-",
        _xlfn.XLOOKUP(A1352,Table4[Tag Number],Table4[Status],"-",0)="-"),
   "-")</f>
        <v>-</v>
      </c>
      <c r="I1352" s="90"/>
      <c r="J1352" s="90"/>
      <c r="K1352" s="91"/>
      <c r="L1352" s="91"/>
      <c r="M1352" s="91"/>
      <c r="N1352" s="92"/>
      <c r="O1352" s="89"/>
      <c r="R1352" t="b">
        <f t="shared" si="43"/>
        <v>0</v>
      </c>
    </row>
    <row r="1353" spans="1:18" ht="15" thickBot="1" x14ac:dyDescent="0.35">
      <c r="A1353" s="2" t="s">
        <v>2076</v>
      </c>
      <c r="B1353" s="2" t="s">
        <v>1145</v>
      </c>
      <c r="C1353" s="84">
        <f>IF(COUNTIF(Table1[Tag Number], A1353), 1, 0)</f>
        <v>0</v>
      </c>
      <c r="D1353" s="85">
        <f>IF(COUNTIF(Table2[Tag Number], A1353), 1, 0)</f>
        <v>0</v>
      </c>
      <c r="E1353" s="86">
        <f>IF(COUNTIF(Table3[Tag Number], A1353), 1, 0)</f>
        <v>0</v>
      </c>
      <c r="F1353" s="86">
        <f>IF(COUNTIF(Table4[Tag Number], A1353), 1, 0)</f>
        <v>0</v>
      </c>
      <c r="G1353" s="87">
        <f t="shared" si="44"/>
        <v>0</v>
      </c>
      <c r="H1353" s="88" t="str" cm="1">
        <f t="array" ref="H1353">_xlfn.IFS(OR(_xlfn.XLOOKUP(A1353,Table1[Tag Number],Table1[Status],"-",0)="Dead",
        _xlfn.XLOOKUP(A1353,Table2[Tag Number],Table2[Status],"-",0)="Dead",
        _xlfn.XLOOKUP(A1353,Table3[Tag Number],Table3[Status],"-",0)="Dead",
        _xlfn.XLOOKUP(A1353,Table4[Tag Number],Table4[Status],"-",0)="Dead"),"Dead",
     OR(_xlfn.XLOOKUP(A1353,Table1[Tag Number],Table1[Status],"-",0)="Alive",
        _xlfn.XLOOKUP(A1353,Table2[Tag Number],Table2[Status],"-",0)="Alive",
        _xlfn.XLOOKUP(A1353,Table3[Tag Number],Table3[Status],"-",0)="Alive",
        _xlfn.XLOOKUP(A1353,Table4[Tag Number],Table4[Status],"-",0)="Alive"),"Alive",
     OR(_xlfn.XLOOKUP(A1353,Table1[Tag Number],Table1[Status],"-",0)="-",
        _xlfn.XLOOKUP(A1353,Table2[Tag Number],Table2[Status],"-",0)="-",
        _xlfn.XLOOKUP(A1353,Table3[Tag Number],Table3[Status],"-",0)="-",
        _xlfn.XLOOKUP(A1353,Table4[Tag Number],Table4[Status],"-",0)="-"),
   "-")</f>
        <v>-</v>
      </c>
      <c r="I1353" s="90"/>
      <c r="J1353" s="90"/>
      <c r="K1353" s="91"/>
      <c r="L1353" s="91"/>
      <c r="M1353" s="91"/>
      <c r="N1353" s="92"/>
      <c r="O1353" s="89"/>
      <c r="R1353" t="b">
        <f t="shared" si="43"/>
        <v>0</v>
      </c>
    </row>
    <row r="1354" spans="1:18" ht="15" thickBot="1" x14ac:dyDescent="0.35">
      <c r="A1354" s="3" t="s">
        <v>110</v>
      </c>
      <c r="B1354" s="3" t="s">
        <v>1145</v>
      </c>
      <c r="C1354" s="84">
        <f>IF(COUNTIF(Table1[Tag Number], A1354), 1, 0)</f>
        <v>0</v>
      </c>
      <c r="D1354" s="85">
        <f>IF(COUNTIF(Table2[Tag Number], A1354), 1, 0)</f>
        <v>0</v>
      </c>
      <c r="E1354" s="86">
        <f>IF(COUNTIF(Table3[Tag Number], A1354), 1, 0)</f>
        <v>0</v>
      </c>
      <c r="F1354" s="86">
        <f>IF(COUNTIF(Table4[Tag Number], A1354), 1, 0)</f>
        <v>0</v>
      </c>
      <c r="G1354" s="87">
        <f t="shared" si="44"/>
        <v>0</v>
      </c>
      <c r="H1354" s="88" t="str" cm="1">
        <f t="array" ref="H1354">_xlfn.IFS(OR(_xlfn.XLOOKUP(A1354,Table1[Tag Number],Table1[Status],"-",0)="Dead",
        _xlfn.XLOOKUP(A1354,Table2[Tag Number],Table2[Status],"-",0)="Dead",
        _xlfn.XLOOKUP(A1354,Table3[Tag Number],Table3[Status],"-",0)="Dead",
        _xlfn.XLOOKUP(A1354,Table4[Tag Number],Table4[Status],"-",0)="Dead"),"Dead",
     OR(_xlfn.XLOOKUP(A1354,Table1[Tag Number],Table1[Status],"-",0)="Alive",
        _xlfn.XLOOKUP(A1354,Table2[Tag Number],Table2[Status],"-",0)="Alive",
        _xlfn.XLOOKUP(A1354,Table3[Tag Number],Table3[Status],"-",0)="Alive",
        _xlfn.XLOOKUP(A1354,Table4[Tag Number],Table4[Status],"-",0)="Alive"),"Alive",
     OR(_xlfn.XLOOKUP(A1354,Table1[Tag Number],Table1[Status],"-",0)="-",
        _xlfn.XLOOKUP(A1354,Table2[Tag Number],Table2[Status],"-",0)="-",
        _xlfn.XLOOKUP(A1354,Table3[Tag Number],Table3[Status],"-",0)="-",
        _xlfn.XLOOKUP(A1354,Table4[Tag Number],Table4[Status],"-",0)="-"),
   "-")</f>
        <v>-</v>
      </c>
      <c r="I1354" s="90"/>
      <c r="J1354" s="90"/>
      <c r="K1354" s="91"/>
      <c r="L1354" s="91"/>
      <c r="M1354" s="91"/>
      <c r="N1354" s="92"/>
      <c r="O1354" s="89"/>
      <c r="R1354" t="b">
        <f t="shared" si="43"/>
        <v>0</v>
      </c>
    </row>
    <row r="1355" spans="1:18" ht="15" thickBot="1" x14ac:dyDescent="0.35">
      <c r="A1355" s="2" t="s">
        <v>941</v>
      </c>
      <c r="B1355" s="2" t="s">
        <v>1137</v>
      </c>
      <c r="C1355" s="84">
        <f>IF(COUNTIF(Table1[Tag Number], A1355), 1, 0)</f>
        <v>0</v>
      </c>
      <c r="D1355" s="85">
        <f>IF(COUNTIF(Table2[Tag Number], A1355), 1, 0)</f>
        <v>0</v>
      </c>
      <c r="E1355" s="86">
        <f>IF(COUNTIF(Table3[Tag Number], A1355), 1, 0)</f>
        <v>0</v>
      </c>
      <c r="F1355" s="86">
        <f>IF(COUNTIF(Table4[Tag Number], A1355), 1, 0)</f>
        <v>0</v>
      </c>
      <c r="G1355" s="87">
        <f t="shared" si="44"/>
        <v>0</v>
      </c>
      <c r="H1355" s="88" t="str" cm="1">
        <f t="array" ref="H1355">_xlfn.IFS(OR(_xlfn.XLOOKUP(A1355,Table1[Tag Number],Table1[Status],"-",0)="Dead",
        _xlfn.XLOOKUP(A1355,Table2[Tag Number],Table2[Status],"-",0)="Dead",
        _xlfn.XLOOKUP(A1355,Table3[Tag Number],Table3[Status],"-",0)="Dead",
        _xlfn.XLOOKUP(A1355,Table4[Tag Number],Table4[Status],"-",0)="Dead"),"Dead",
     OR(_xlfn.XLOOKUP(A1355,Table1[Tag Number],Table1[Status],"-",0)="Alive",
        _xlfn.XLOOKUP(A1355,Table2[Tag Number],Table2[Status],"-",0)="Alive",
        _xlfn.XLOOKUP(A1355,Table3[Tag Number],Table3[Status],"-",0)="Alive",
        _xlfn.XLOOKUP(A1355,Table4[Tag Number],Table4[Status],"-",0)="Alive"),"Alive",
     OR(_xlfn.XLOOKUP(A1355,Table1[Tag Number],Table1[Status],"-",0)="-",
        _xlfn.XLOOKUP(A1355,Table2[Tag Number],Table2[Status],"-",0)="-",
        _xlfn.XLOOKUP(A1355,Table3[Tag Number],Table3[Status],"-",0)="-",
        _xlfn.XLOOKUP(A1355,Table4[Tag Number],Table4[Status],"-",0)="-"),
   "-")</f>
        <v>-</v>
      </c>
      <c r="I1355" s="90"/>
      <c r="J1355" s="90"/>
      <c r="K1355" s="91"/>
      <c r="L1355" s="91"/>
      <c r="M1355" s="91"/>
      <c r="N1355" s="92"/>
      <c r="O1355" s="89"/>
      <c r="R1355" t="b">
        <f t="shared" si="43"/>
        <v>0</v>
      </c>
    </row>
    <row r="1356" spans="1:18" ht="15" thickBot="1" x14ac:dyDescent="0.35">
      <c r="A1356" s="3" t="s">
        <v>2077</v>
      </c>
      <c r="B1356" s="3" t="s">
        <v>1145</v>
      </c>
      <c r="C1356" s="84">
        <f>IF(COUNTIF(Table1[Tag Number], A1356), 1, 0)</f>
        <v>0</v>
      </c>
      <c r="D1356" s="85">
        <f>IF(COUNTIF(Table2[Tag Number], A1356), 1, 0)</f>
        <v>0</v>
      </c>
      <c r="E1356" s="86">
        <f>IF(COUNTIF(Table3[Tag Number], A1356), 1, 0)</f>
        <v>0</v>
      </c>
      <c r="F1356" s="86">
        <f>IF(COUNTIF(Table4[Tag Number], A1356), 1, 0)</f>
        <v>0</v>
      </c>
      <c r="G1356" s="87">
        <f t="shared" si="44"/>
        <v>0</v>
      </c>
      <c r="H1356" s="88" t="str" cm="1">
        <f t="array" ref="H1356">_xlfn.IFS(OR(_xlfn.XLOOKUP(A1356,Table1[Tag Number],Table1[Status],"-",0)="Dead",
        _xlfn.XLOOKUP(A1356,Table2[Tag Number],Table2[Status],"-",0)="Dead",
        _xlfn.XLOOKUP(A1356,Table3[Tag Number],Table3[Status],"-",0)="Dead",
        _xlfn.XLOOKUP(A1356,Table4[Tag Number],Table4[Status],"-",0)="Dead"),"Dead",
     OR(_xlfn.XLOOKUP(A1356,Table1[Tag Number],Table1[Status],"-",0)="Alive",
        _xlfn.XLOOKUP(A1356,Table2[Tag Number],Table2[Status],"-",0)="Alive",
        _xlfn.XLOOKUP(A1356,Table3[Tag Number],Table3[Status],"-",0)="Alive",
        _xlfn.XLOOKUP(A1356,Table4[Tag Number],Table4[Status],"-",0)="Alive"),"Alive",
     OR(_xlfn.XLOOKUP(A1356,Table1[Tag Number],Table1[Status],"-",0)="-",
        _xlfn.XLOOKUP(A1356,Table2[Tag Number],Table2[Status],"-",0)="-",
        _xlfn.XLOOKUP(A1356,Table3[Tag Number],Table3[Status],"-",0)="-",
        _xlfn.XLOOKUP(A1356,Table4[Tag Number],Table4[Status],"-",0)="-"),
   "-")</f>
        <v>-</v>
      </c>
      <c r="I1356" s="90"/>
      <c r="J1356" s="90"/>
      <c r="K1356" s="91"/>
      <c r="L1356" s="91"/>
      <c r="M1356" s="91"/>
      <c r="N1356" s="92"/>
      <c r="O1356" s="89"/>
      <c r="R1356" t="b">
        <f t="shared" si="43"/>
        <v>0</v>
      </c>
    </row>
    <row r="1357" spans="1:18" ht="15" thickBot="1" x14ac:dyDescent="0.35">
      <c r="A1357" s="2" t="s">
        <v>2078</v>
      </c>
      <c r="B1357" s="2" t="s">
        <v>1145</v>
      </c>
      <c r="C1357" s="84">
        <f>IF(COUNTIF(Table1[Tag Number], A1357), 1, 0)</f>
        <v>0</v>
      </c>
      <c r="D1357" s="85">
        <f>IF(COUNTIF(Table2[Tag Number], A1357), 1, 0)</f>
        <v>0</v>
      </c>
      <c r="E1357" s="86">
        <f>IF(COUNTIF(Table3[Tag Number], A1357), 1, 0)</f>
        <v>0</v>
      </c>
      <c r="F1357" s="86">
        <f>IF(COUNTIF(Table4[Tag Number], A1357), 1, 0)</f>
        <v>0</v>
      </c>
      <c r="G1357" s="87">
        <f t="shared" si="44"/>
        <v>0</v>
      </c>
      <c r="H1357" s="88" t="str" cm="1">
        <f t="array" ref="H1357">_xlfn.IFS(OR(_xlfn.XLOOKUP(A1357,Table1[Tag Number],Table1[Status],"-",0)="Dead",
        _xlfn.XLOOKUP(A1357,Table2[Tag Number],Table2[Status],"-",0)="Dead",
        _xlfn.XLOOKUP(A1357,Table3[Tag Number],Table3[Status],"-",0)="Dead",
        _xlfn.XLOOKUP(A1357,Table4[Tag Number],Table4[Status],"-",0)="Dead"),"Dead",
     OR(_xlfn.XLOOKUP(A1357,Table1[Tag Number],Table1[Status],"-",0)="Alive",
        _xlfn.XLOOKUP(A1357,Table2[Tag Number],Table2[Status],"-",0)="Alive",
        _xlfn.XLOOKUP(A1357,Table3[Tag Number],Table3[Status],"-",0)="Alive",
        _xlfn.XLOOKUP(A1357,Table4[Tag Number],Table4[Status],"-",0)="Alive"),"Alive",
     OR(_xlfn.XLOOKUP(A1357,Table1[Tag Number],Table1[Status],"-",0)="-",
        _xlfn.XLOOKUP(A1357,Table2[Tag Number],Table2[Status],"-",0)="-",
        _xlfn.XLOOKUP(A1357,Table3[Tag Number],Table3[Status],"-",0)="-",
        _xlfn.XLOOKUP(A1357,Table4[Tag Number],Table4[Status],"-",0)="-"),
   "-")</f>
        <v>-</v>
      </c>
      <c r="I1357" s="90"/>
      <c r="J1357" s="90"/>
      <c r="K1357" s="91"/>
      <c r="L1357" s="91"/>
      <c r="M1357" s="91"/>
      <c r="N1357" s="92"/>
      <c r="O1357" s="89"/>
      <c r="R1357" t="b">
        <f t="shared" si="43"/>
        <v>0</v>
      </c>
    </row>
    <row r="1358" spans="1:18" ht="15" thickBot="1" x14ac:dyDescent="0.35">
      <c r="A1358" s="3" t="s">
        <v>180</v>
      </c>
      <c r="B1358" s="3" t="s">
        <v>1145</v>
      </c>
      <c r="C1358" s="84">
        <f>IF(COUNTIF(Table1[Tag Number], A1358), 1, 0)</f>
        <v>0</v>
      </c>
      <c r="D1358" s="85">
        <f>IF(COUNTIF(Table2[Tag Number], A1358), 1, 0)</f>
        <v>0</v>
      </c>
      <c r="E1358" s="86">
        <f>IF(COUNTIF(Table3[Tag Number], A1358), 1, 0)</f>
        <v>0</v>
      </c>
      <c r="F1358" s="86">
        <f>IF(COUNTIF(Table4[Tag Number], A1358), 1, 0)</f>
        <v>1</v>
      </c>
      <c r="G1358" s="87">
        <f t="shared" si="44"/>
        <v>1</v>
      </c>
      <c r="H1358" s="88" t="str" cm="1">
        <f t="array" ref="H1358">_xlfn.IFS(OR(_xlfn.XLOOKUP(A1358,Table1[Tag Number],Table1[Status],"-",0)="Dead",
        _xlfn.XLOOKUP(A1358,Table2[Tag Number],Table2[Status],"-",0)="Dead",
        _xlfn.XLOOKUP(A1358,Table3[Tag Number],Table3[Status],"-",0)="Dead",
        _xlfn.XLOOKUP(A1358,Table4[Tag Number],Table4[Status],"-",0)="Dead"),"Dead",
     OR(_xlfn.XLOOKUP(A1358,Table1[Tag Number],Table1[Status],"-",0)="Alive",
        _xlfn.XLOOKUP(A1358,Table2[Tag Number],Table2[Status],"-",0)="Alive",
        _xlfn.XLOOKUP(A1358,Table3[Tag Number],Table3[Status],"-",0)="Alive",
        _xlfn.XLOOKUP(A1358,Table4[Tag Number],Table4[Status],"-",0)="Alive"),"Alive",
     OR(_xlfn.XLOOKUP(A1358,Table1[Tag Number],Table1[Status],"-",0)="-",
        _xlfn.XLOOKUP(A1358,Table2[Tag Number],Table2[Status],"-",0)="-",
        _xlfn.XLOOKUP(A1358,Table3[Tag Number],Table3[Status],"-",0)="-",
        _xlfn.XLOOKUP(A1358,Table4[Tag Number],Table4[Status],"-",0)="-"),
   "-")</f>
        <v>Alive</v>
      </c>
      <c r="I1358" s="90"/>
      <c r="J1358" s="90"/>
      <c r="K1358" s="91"/>
      <c r="L1358" s="91"/>
      <c r="M1358" s="91"/>
      <c r="N1358" s="92"/>
      <c r="O1358" s="89"/>
      <c r="R1358" t="b">
        <f t="shared" si="43"/>
        <v>0</v>
      </c>
    </row>
    <row r="1359" spans="1:18" ht="15" thickBot="1" x14ac:dyDescent="0.35">
      <c r="A1359" s="2" t="s">
        <v>2079</v>
      </c>
      <c r="B1359" s="2" t="s">
        <v>1137</v>
      </c>
      <c r="C1359" s="84">
        <f>IF(COUNTIF(Table1[Tag Number], A1359), 1, 0)</f>
        <v>0</v>
      </c>
      <c r="D1359" s="85">
        <f>IF(COUNTIF(Table2[Tag Number], A1359), 1, 0)</f>
        <v>0</v>
      </c>
      <c r="E1359" s="86">
        <f>IF(COUNTIF(Table3[Tag Number], A1359), 1, 0)</f>
        <v>0</v>
      </c>
      <c r="F1359" s="86">
        <f>IF(COUNTIF(Table4[Tag Number], A1359), 1, 0)</f>
        <v>0</v>
      </c>
      <c r="G1359" s="87">
        <f t="shared" si="44"/>
        <v>0</v>
      </c>
      <c r="H1359" s="88" t="str" cm="1">
        <f t="array" ref="H1359">_xlfn.IFS(OR(_xlfn.XLOOKUP(A1359,Table1[Tag Number],Table1[Status],"-",0)="Dead",
        _xlfn.XLOOKUP(A1359,Table2[Tag Number],Table2[Status],"-",0)="Dead",
        _xlfn.XLOOKUP(A1359,Table3[Tag Number],Table3[Status],"-",0)="Dead",
        _xlfn.XLOOKUP(A1359,Table4[Tag Number],Table4[Status],"-",0)="Dead"),"Dead",
     OR(_xlfn.XLOOKUP(A1359,Table1[Tag Number],Table1[Status],"-",0)="Alive",
        _xlfn.XLOOKUP(A1359,Table2[Tag Number],Table2[Status],"-",0)="Alive",
        _xlfn.XLOOKUP(A1359,Table3[Tag Number],Table3[Status],"-",0)="Alive",
        _xlfn.XLOOKUP(A1359,Table4[Tag Number],Table4[Status],"-",0)="Alive"),"Alive",
     OR(_xlfn.XLOOKUP(A1359,Table1[Tag Number],Table1[Status],"-",0)="-",
        _xlfn.XLOOKUP(A1359,Table2[Tag Number],Table2[Status],"-",0)="-",
        _xlfn.XLOOKUP(A1359,Table3[Tag Number],Table3[Status],"-",0)="-",
        _xlfn.XLOOKUP(A1359,Table4[Tag Number],Table4[Status],"-",0)="-"),
   "-")</f>
        <v>-</v>
      </c>
      <c r="I1359" s="90"/>
      <c r="J1359" s="90"/>
      <c r="K1359" s="91"/>
      <c r="L1359" s="91"/>
      <c r="M1359" s="91"/>
      <c r="N1359" s="92"/>
      <c r="O1359" s="89"/>
      <c r="R1359" t="b">
        <f t="shared" si="43"/>
        <v>0</v>
      </c>
    </row>
    <row r="1360" spans="1:18" ht="15" thickBot="1" x14ac:dyDescent="0.35">
      <c r="A1360" s="3" t="s">
        <v>290</v>
      </c>
      <c r="B1360" s="3" t="s">
        <v>1145</v>
      </c>
      <c r="C1360" s="84">
        <f>IF(COUNTIF(Table1[Tag Number], A1360), 1, 0)</f>
        <v>1</v>
      </c>
      <c r="D1360" s="85">
        <f>IF(COUNTIF(Table2[Tag Number], A1360), 1, 0)</f>
        <v>0</v>
      </c>
      <c r="E1360" s="86">
        <f>IF(COUNTIF(Table3[Tag Number], A1360), 1, 0)</f>
        <v>0</v>
      </c>
      <c r="F1360" s="86">
        <f>IF(COUNTIF(Table4[Tag Number], A1360), 1, 0)</f>
        <v>0</v>
      </c>
      <c r="G1360" s="87">
        <f t="shared" si="44"/>
        <v>1</v>
      </c>
      <c r="H1360" s="88" t="str" cm="1">
        <f t="array" ref="H1360">_xlfn.IFS(OR(_xlfn.XLOOKUP(A1360,Table1[Tag Number],Table1[Status],"-",0)="Dead",
        _xlfn.XLOOKUP(A1360,Table2[Tag Number],Table2[Status],"-",0)="Dead",
        _xlfn.XLOOKUP(A1360,Table3[Tag Number],Table3[Status],"-",0)="Dead",
        _xlfn.XLOOKUP(A1360,Table4[Tag Number],Table4[Status],"-",0)="Dead"),"Dead",
     OR(_xlfn.XLOOKUP(A1360,Table1[Tag Number],Table1[Status],"-",0)="Alive",
        _xlfn.XLOOKUP(A1360,Table2[Tag Number],Table2[Status],"-",0)="Alive",
        _xlfn.XLOOKUP(A1360,Table3[Tag Number],Table3[Status],"-",0)="Alive",
        _xlfn.XLOOKUP(A1360,Table4[Tag Number],Table4[Status],"-",0)="Alive"),"Alive",
     OR(_xlfn.XLOOKUP(A1360,Table1[Tag Number],Table1[Status],"-",0)="-",
        _xlfn.XLOOKUP(A1360,Table2[Tag Number],Table2[Status],"-",0)="-",
        _xlfn.XLOOKUP(A1360,Table3[Tag Number],Table3[Status],"-",0)="-",
        _xlfn.XLOOKUP(A1360,Table4[Tag Number],Table4[Status],"-",0)="-"),
   "-")</f>
        <v>Dead</v>
      </c>
      <c r="I1360" s="90"/>
      <c r="J1360" s="90"/>
      <c r="K1360" s="91"/>
      <c r="L1360" s="91"/>
      <c r="M1360" s="91"/>
      <c r="N1360" s="92"/>
      <c r="O1360" s="89"/>
      <c r="R1360" t="b">
        <f t="shared" si="43"/>
        <v>0</v>
      </c>
    </row>
    <row r="1361" spans="1:18" ht="15" thickBot="1" x14ac:dyDescent="0.35">
      <c r="A1361" s="2" t="s">
        <v>2080</v>
      </c>
      <c r="B1361" s="2" t="s">
        <v>1145</v>
      </c>
      <c r="C1361" s="84">
        <f>IF(COUNTIF(Table1[Tag Number], A1361), 1, 0)</f>
        <v>0</v>
      </c>
      <c r="D1361" s="85">
        <f>IF(COUNTIF(Table2[Tag Number], A1361), 1, 0)</f>
        <v>0</v>
      </c>
      <c r="E1361" s="86">
        <f>IF(COUNTIF(Table3[Tag Number], A1361), 1, 0)</f>
        <v>0</v>
      </c>
      <c r="F1361" s="86">
        <f>IF(COUNTIF(Table4[Tag Number], A1361), 1, 0)</f>
        <v>0</v>
      </c>
      <c r="G1361" s="87">
        <f t="shared" si="44"/>
        <v>0</v>
      </c>
      <c r="H1361" s="88" t="str" cm="1">
        <f t="array" ref="H1361">_xlfn.IFS(OR(_xlfn.XLOOKUP(A1361,Table1[Tag Number],Table1[Status],"-",0)="Dead",
        _xlfn.XLOOKUP(A1361,Table2[Tag Number],Table2[Status],"-",0)="Dead",
        _xlfn.XLOOKUP(A1361,Table3[Tag Number],Table3[Status],"-",0)="Dead",
        _xlfn.XLOOKUP(A1361,Table4[Tag Number],Table4[Status],"-",0)="Dead"),"Dead",
     OR(_xlfn.XLOOKUP(A1361,Table1[Tag Number],Table1[Status],"-",0)="Alive",
        _xlfn.XLOOKUP(A1361,Table2[Tag Number],Table2[Status],"-",0)="Alive",
        _xlfn.XLOOKUP(A1361,Table3[Tag Number],Table3[Status],"-",0)="Alive",
        _xlfn.XLOOKUP(A1361,Table4[Tag Number],Table4[Status],"-",0)="Alive"),"Alive",
     OR(_xlfn.XLOOKUP(A1361,Table1[Tag Number],Table1[Status],"-",0)="-",
        _xlfn.XLOOKUP(A1361,Table2[Tag Number],Table2[Status],"-",0)="-",
        _xlfn.XLOOKUP(A1361,Table3[Tag Number],Table3[Status],"-",0)="-",
        _xlfn.XLOOKUP(A1361,Table4[Tag Number],Table4[Status],"-",0)="-"),
   "-")</f>
        <v>-</v>
      </c>
      <c r="I1361" s="90"/>
      <c r="J1361" s="90"/>
      <c r="K1361" s="91"/>
      <c r="L1361" s="91"/>
      <c r="M1361" s="91"/>
      <c r="N1361" s="92"/>
      <c r="O1361" s="89"/>
      <c r="R1361" t="b">
        <f t="shared" si="43"/>
        <v>0</v>
      </c>
    </row>
    <row r="1362" spans="1:18" ht="15" thickBot="1" x14ac:dyDescent="0.35">
      <c r="A1362" s="3" t="s">
        <v>2081</v>
      </c>
      <c r="B1362" s="3" t="s">
        <v>1145</v>
      </c>
      <c r="C1362" s="84">
        <f>IF(COUNTIF(Table1[Tag Number], A1362), 1, 0)</f>
        <v>0</v>
      </c>
      <c r="D1362" s="85">
        <f>IF(COUNTIF(Table2[Tag Number], A1362), 1, 0)</f>
        <v>0</v>
      </c>
      <c r="E1362" s="86">
        <f>IF(COUNTIF(Table3[Tag Number], A1362), 1, 0)</f>
        <v>0</v>
      </c>
      <c r="F1362" s="86">
        <f>IF(COUNTIF(Table4[Tag Number], A1362), 1, 0)</f>
        <v>0</v>
      </c>
      <c r="G1362" s="87">
        <f t="shared" si="44"/>
        <v>0</v>
      </c>
      <c r="H1362" s="88" t="str" cm="1">
        <f t="array" ref="H1362">_xlfn.IFS(OR(_xlfn.XLOOKUP(A1362,Table1[Tag Number],Table1[Status],"-",0)="Dead",
        _xlfn.XLOOKUP(A1362,Table2[Tag Number],Table2[Status],"-",0)="Dead",
        _xlfn.XLOOKUP(A1362,Table3[Tag Number],Table3[Status],"-",0)="Dead",
        _xlfn.XLOOKUP(A1362,Table4[Tag Number],Table4[Status],"-",0)="Dead"),"Dead",
     OR(_xlfn.XLOOKUP(A1362,Table1[Tag Number],Table1[Status],"-",0)="Alive",
        _xlfn.XLOOKUP(A1362,Table2[Tag Number],Table2[Status],"-",0)="Alive",
        _xlfn.XLOOKUP(A1362,Table3[Tag Number],Table3[Status],"-",0)="Alive",
        _xlfn.XLOOKUP(A1362,Table4[Tag Number],Table4[Status],"-",0)="Alive"),"Alive",
     OR(_xlfn.XLOOKUP(A1362,Table1[Tag Number],Table1[Status],"-",0)="-",
        _xlfn.XLOOKUP(A1362,Table2[Tag Number],Table2[Status],"-",0)="-",
        _xlfn.XLOOKUP(A1362,Table3[Tag Number],Table3[Status],"-",0)="-",
        _xlfn.XLOOKUP(A1362,Table4[Tag Number],Table4[Status],"-",0)="-"),
   "-")</f>
        <v>-</v>
      </c>
      <c r="I1362" s="90"/>
      <c r="J1362" s="90"/>
      <c r="K1362" s="91"/>
      <c r="L1362" s="91"/>
      <c r="M1362" s="91"/>
      <c r="N1362" s="92"/>
      <c r="O1362" s="89"/>
      <c r="R1362" t="b">
        <f t="shared" si="43"/>
        <v>0</v>
      </c>
    </row>
    <row r="1363" spans="1:18" ht="15" thickBot="1" x14ac:dyDescent="0.35">
      <c r="A1363" s="2" t="s">
        <v>2082</v>
      </c>
      <c r="B1363" s="2" t="s">
        <v>1145</v>
      </c>
      <c r="C1363" s="84">
        <f>IF(COUNTIF(Table1[Tag Number], A1363), 1, 0)</f>
        <v>0</v>
      </c>
      <c r="D1363" s="85">
        <f>IF(COUNTIF(Table2[Tag Number], A1363), 1, 0)</f>
        <v>0</v>
      </c>
      <c r="E1363" s="86">
        <f>IF(COUNTIF(Table3[Tag Number], A1363), 1, 0)</f>
        <v>0</v>
      </c>
      <c r="F1363" s="86">
        <f>IF(COUNTIF(Table4[Tag Number], A1363), 1, 0)</f>
        <v>0</v>
      </c>
      <c r="G1363" s="87">
        <f t="shared" si="44"/>
        <v>0</v>
      </c>
      <c r="H1363" s="88" t="str" cm="1">
        <f t="array" ref="H1363">_xlfn.IFS(OR(_xlfn.XLOOKUP(A1363,Table1[Tag Number],Table1[Status],"-",0)="Dead",
        _xlfn.XLOOKUP(A1363,Table2[Tag Number],Table2[Status],"-",0)="Dead",
        _xlfn.XLOOKUP(A1363,Table3[Tag Number],Table3[Status],"-",0)="Dead",
        _xlfn.XLOOKUP(A1363,Table4[Tag Number],Table4[Status],"-",0)="Dead"),"Dead",
     OR(_xlfn.XLOOKUP(A1363,Table1[Tag Number],Table1[Status],"-",0)="Alive",
        _xlfn.XLOOKUP(A1363,Table2[Tag Number],Table2[Status],"-",0)="Alive",
        _xlfn.XLOOKUP(A1363,Table3[Tag Number],Table3[Status],"-",0)="Alive",
        _xlfn.XLOOKUP(A1363,Table4[Tag Number],Table4[Status],"-",0)="Alive"),"Alive",
     OR(_xlfn.XLOOKUP(A1363,Table1[Tag Number],Table1[Status],"-",0)="-",
        _xlfn.XLOOKUP(A1363,Table2[Tag Number],Table2[Status],"-",0)="-",
        _xlfn.XLOOKUP(A1363,Table3[Tag Number],Table3[Status],"-",0)="-",
        _xlfn.XLOOKUP(A1363,Table4[Tag Number],Table4[Status],"-",0)="-"),
   "-")</f>
        <v>-</v>
      </c>
      <c r="I1363" s="90"/>
      <c r="J1363" s="90"/>
      <c r="K1363" s="91"/>
      <c r="L1363" s="91"/>
      <c r="M1363" s="91"/>
      <c r="N1363" s="92"/>
      <c r="O1363" s="89"/>
      <c r="R1363" t="b">
        <f t="shared" si="43"/>
        <v>0</v>
      </c>
    </row>
    <row r="1364" spans="1:18" ht="15" thickBot="1" x14ac:dyDescent="0.35">
      <c r="A1364" s="3" t="s">
        <v>2083</v>
      </c>
      <c r="B1364" s="3" t="s">
        <v>1137</v>
      </c>
      <c r="C1364" s="84">
        <f>IF(COUNTIF(Table1[Tag Number], A1364), 1, 0)</f>
        <v>0</v>
      </c>
      <c r="D1364" s="85">
        <f>IF(COUNTIF(Table2[Tag Number], A1364), 1, 0)</f>
        <v>0</v>
      </c>
      <c r="E1364" s="86">
        <f>IF(COUNTIF(Table3[Tag Number], A1364), 1, 0)</f>
        <v>0</v>
      </c>
      <c r="F1364" s="86">
        <f>IF(COUNTIF(Table4[Tag Number], A1364), 1, 0)</f>
        <v>0</v>
      </c>
      <c r="G1364" s="87">
        <f t="shared" si="44"/>
        <v>0</v>
      </c>
      <c r="H1364" s="88" t="str" cm="1">
        <f t="array" ref="H1364">_xlfn.IFS(OR(_xlfn.XLOOKUP(A1364,Table1[Tag Number],Table1[Status],"-",0)="Dead",
        _xlfn.XLOOKUP(A1364,Table2[Tag Number],Table2[Status],"-",0)="Dead",
        _xlfn.XLOOKUP(A1364,Table3[Tag Number],Table3[Status],"-",0)="Dead",
        _xlfn.XLOOKUP(A1364,Table4[Tag Number],Table4[Status],"-",0)="Dead"),"Dead",
     OR(_xlfn.XLOOKUP(A1364,Table1[Tag Number],Table1[Status],"-",0)="Alive",
        _xlfn.XLOOKUP(A1364,Table2[Tag Number],Table2[Status],"-",0)="Alive",
        _xlfn.XLOOKUP(A1364,Table3[Tag Number],Table3[Status],"-",0)="Alive",
        _xlfn.XLOOKUP(A1364,Table4[Tag Number],Table4[Status],"-",0)="Alive"),"Alive",
     OR(_xlfn.XLOOKUP(A1364,Table1[Tag Number],Table1[Status],"-",0)="-",
        _xlfn.XLOOKUP(A1364,Table2[Tag Number],Table2[Status],"-",0)="-",
        _xlfn.XLOOKUP(A1364,Table3[Tag Number],Table3[Status],"-",0)="-",
        _xlfn.XLOOKUP(A1364,Table4[Tag Number],Table4[Status],"-",0)="-"),
   "-")</f>
        <v>-</v>
      </c>
      <c r="I1364" s="90"/>
      <c r="J1364" s="90"/>
      <c r="K1364" s="91"/>
      <c r="L1364" s="91"/>
      <c r="M1364" s="91"/>
      <c r="N1364" s="92"/>
      <c r="O1364" s="89"/>
      <c r="R1364" t="b">
        <f t="shared" si="43"/>
        <v>0</v>
      </c>
    </row>
    <row r="1365" spans="1:18" ht="15" thickBot="1" x14ac:dyDescent="0.35">
      <c r="A1365" s="2" t="s">
        <v>2084</v>
      </c>
      <c r="B1365" s="2" t="s">
        <v>1145</v>
      </c>
      <c r="C1365" s="84">
        <f>IF(COUNTIF(Table1[Tag Number], A1365), 1, 0)</f>
        <v>0</v>
      </c>
      <c r="D1365" s="85">
        <f>IF(COUNTIF(Table2[Tag Number], A1365), 1, 0)</f>
        <v>0</v>
      </c>
      <c r="E1365" s="86">
        <f>IF(COUNTIF(Table3[Tag Number], A1365), 1, 0)</f>
        <v>0</v>
      </c>
      <c r="F1365" s="86">
        <f>IF(COUNTIF(Table4[Tag Number], A1365), 1, 0)</f>
        <v>0</v>
      </c>
      <c r="G1365" s="87">
        <f t="shared" si="44"/>
        <v>0</v>
      </c>
      <c r="H1365" s="88" t="str" cm="1">
        <f t="array" ref="H1365">_xlfn.IFS(OR(_xlfn.XLOOKUP(A1365,Table1[Tag Number],Table1[Status],"-",0)="Dead",
        _xlfn.XLOOKUP(A1365,Table2[Tag Number],Table2[Status],"-",0)="Dead",
        _xlfn.XLOOKUP(A1365,Table3[Tag Number],Table3[Status],"-",0)="Dead",
        _xlfn.XLOOKUP(A1365,Table4[Tag Number],Table4[Status],"-",0)="Dead"),"Dead",
     OR(_xlfn.XLOOKUP(A1365,Table1[Tag Number],Table1[Status],"-",0)="Alive",
        _xlfn.XLOOKUP(A1365,Table2[Tag Number],Table2[Status],"-",0)="Alive",
        _xlfn.XLOOKUP(A1365,Table3[Tag Number],Table3[Status],"-",0)="Alive",
        _xlfn.XLOOKUP(A1365,Table4[Tag Number],Table4[Status],"-",0)="Alive"),"Alive",
     OR(_xlfn.XLOOKUP(A1365,Table1[Tag Number],Table1[Status],"-",0)="-",
        _xlfn.XLOOKUP(A1365,Table2[Tag Number],Table2[Status],"-",0)="-",
        _xlfn.XLOOKUP(A1365,Table3[Tag Number],Table3[Status],"-",0)="-",
        _xlfn.XLOOKUP(A1365,Table4[Tag Number],Table4[Status],"-",0)="-"),
   "-")</f>
        <v>-</v>
      </c>
      <c r="I1365" s="90"/>
      <c r="J1365" s="90"/>
      <c r="K1365" s="91"/>
      <c r="L1365" s="91"/>
      <c r="M1365" s="91"/>
      <c r="N1365" s="92"/>
      <c r="O1365" s="89"/>
      <c r="R1365" t="b">
        <f t="shared" si="43"/>
        <v>0</v>
      </c>
    </row>
    <row r="1366" spans="1:18" ht="15" thickBot="1" x14ac:dyDescent="0.35">
      <c r="A1366" s="3" t="s">
        <v>2085</v>
      </c>
      <c r="B1366" s="3" t="s">
        <v>1145</v>
      </c>
      <c r="C1366" s="84">
        <f>IF(COUNTIF(Table1[Tag Number], A1366), 1, 0)</f>
        <v>0</v>
      </c>
      <c r="D1366" s="85">
        <f>IF(COUNTIF(Table2[Tag Number], A1366), 1, 0)</f>
        <v>0</v>
      </c>
      <c r="E1366" s="86">
        <f>IF(COUNTIF(Table3[Tag Number], A1366), 1, 0)</f>
        <v>0</v>
      </c>
      <c r="F1366" s="86">
        <f>IF(COUNTIF(Table4[Tag Number], A1366), 1, 0)</f>
        <v>0</v>
      </c>
      <c r="G1366" s="87">
        <f t="shared" si="44"/>
        <v>0</v>
      </c>
      <c r="H1366" s="88" t="str" cm="1">
        <f t="array" ref="H1366">_xlfn.IFS(OR(_xlfn.XLOOKUP(A1366,Table1[Tag Number],Table1[Status],"-",0)="Dead",
        _xlfn.XLOOKUP(A1366,Table2[Tag Number],Table2[Status],"-",0)="Dead",
        _xlfn.XLOOKUP(A1366,Table3[Tag Number],Table3[Status],"-",0)="Dead",
        _xlfn.XLOOKUP(A1366,Table4[Tag Number],Table4[Status],"-",0)="Dead"),"Dead",
     OR(_xlfn.XLOOKUP(A1366,Table1[Tag Number],Table1[Status],"-",0)="Alive",
        _xlfn.XLOOKUP(A1366,Table2[Tag Number],Table2[Status],"-",0)="Alive",
        _xlfn.XLOOKUP(A1366,Table3[Tag Number],Table3[Status],"-",0)="Alive",
        _xlfn.XLOOKUP(A1366,Table4[Tag Number],Table4[Status],"-",0)="Alive"),"Alive",
     OR(_xlfn.XLOOKUP(A1366,Table1[Tag Number],Table1[Status],"-",0)="-",
        _xlfn.XLOOKUP(A1366,Table2[Tag Number],Table2[Status],"-",0)="-",
        _xlfn.XLOOKUP(A1366,Table3[Tag Number],Table3[Status],"-",0)="-",
        _xlfn.XLOOKUP(A1366,Table4[Tag Number],Table4[Status],"-",0)="-"),
   "-")</f>
        <v>-</v>
      </c>
      <c r="I1366" s="90"/>
      <c r="J1366" s="90"/>
      <c r="K1366" s="91"/>
      <c r="L1366" s="91"/>
      <c r="M1366" s="91"/>
      <c r="N1366" s="92"/>
      <c r="O1366" s="89"/>
      <c r="R1366" t="b">
        <f t="shared" si="43"/>
        <v>0</v>
      </c>
    </row>
    <row r="1367" spans="1:18" ht="15" thickBot="1" x14ac:dyDescent="0.35">
      <c r="A1367" s="2" t="s">
        <v>2086</v>
      </c>
      <c r="B1367" s="2" t="s">
        <v>1137</v>
      </c>
      <c r="C1367" s="84">
        <f>IF(COUNTIF(Table1[Tag Number], A1367), 1, 0)</f>
        <v>0</v>
      </c>
      <c r="D1367" s="85">
        <f>IF(COUNTIF(Table2[Tag Number], A1367), 1, 0)</f>
        <v>0</v>
      </c>
      <c r="E1367" s="86">
        <f>IF(COUNTIF(Table3[Tag Number], A1367), 1, 0)</f>
        <v>0</v>
      </c>
      <c r="F1367" s="86">
        <f>IF(COUNTIF(Table4[Tag Number], A1367), 1, 0)</f>
        <v>0</v>
      </c>
      <c r="G1367" s="87">
        <f t="shared" si="44"/>
        <v>0</v>
      </c>
      <c r="H1367" s="88" t="str" cm="1">
        <f t="array" ref="H1367">_xlfn.IFS(OR(_xlfn.XLOOKUP(A1367,Table1[Tag Number],Table1[Status],"-",0)="Dead",
        _xlfn.XLOOKUP(A1367,Table2[Tag Number],Table2[Status],"-",0)="Dead",
        _xlfn.XLOOKUP(A1367,Table3[Tag Number],Table3[Status],"-",0)="Dead",
        _xlfn.XLOOKUP(A1367,Table4[Tag Number],Table4[Status],"-",0)="Dead"),"Dead",
     OR(_xlfn.XLOOKUP(A1367,Table1[Tag Number],Table1[Status],"-",0)="Alive",
        _xlfn.XLOOKUP(A1367,Table2[Tag Number],Table2[Status],"-",0)="Alive",
        _xlfn.XLOOKUP(A1367,Table3[Tag Number],Table3[Status],"-",0)="Alive",
        _xlfn.XLOOKUP(A1367,Table4[Tag Number],Table4[Status],"-",0)="Alive"),"Alive",
     OR(_xlfn.XLOOKUP(A1367,Table1[Tag Number],Table1[Status],"-",0)="-",
        _xlfn.XLOOKUP(A1367,Table2[Tag Number],Table2[Status],"-",0)="-",
        _xlfn.XLOOKUP(A1367,Table3[Tag Number],Table3[Status],"-",0)="-",
        _xlfn.XLOOKUP(A1367,Table4[Tag Number],Table4[Status],"-",0)="-"),
   "-")</f>
        <v>-</v>
      </c>
      <c r="I1367" s="90"/>
      <c r="J1367" s="90"/>
      <c r="K1367" s="91"/>
      <c r="L1367" s="91"/>
      <c r="M1367" s="91"/>
      <c r="N1367" s="92"/>
      <c r="O1367" s="89"/>
      <c r="R1367" t="b">
        <f t="shared" si="43"/>
        <v>0</v>
      </c>
    </row>
    <row r="1368" spans="1:18" ht="15" thickBot="1" x14ac:dyDescent="0.35">
      <c r="A1368" s="3" t="s">
        <v>2087</v>
      </c>
      <c r="B1368" s="3" t="s">
        <v>1145</v>
      </c>
      <c r="C1368" s="84">
        <f>IF(COUNTIF(Table1[Tag Number], A1368), 1, 0)</f>
        <v>0</v>
      </c>
      <c r="D1368" s="85">
        <f>IF(COUNTIF(Table2[Tag Number], A1368), 1, 0)</f>
        <v>0</v>
      </c>
      <c r="E1368" s="86">
        <f>IF(COUNTIF(Table3[Tag Number], A1368), 1, 0)</f>
        <v>0</v>
      </c>
      <c r="F1368" s="86">
        <f>IF(COUNTIF(Table4[Tag Number], A1368), 1, 0)</f>
        <v>0</v>
      </c>
      <c r="G1368" s="87">
        <f t="shared" si="44"/>
        <v>0</v>
      </c>
      <c r="H1368" s="88" t="str" cm="1">
        <f t="array" ref="H1368">_xlfn.IFS(OR(_xlfn.XLOOKUP(A1368,Table1[Tag Number],Table1[Status],"-",0)="Dead",
        _xlfn.XLOOKUP(A1368,Table2[Tag Number],Table2[Status],"-",0)="Dead",
        _xlfn.XLOOKUP(A1368,Table3[Tag Number],Table3[Status],"-",0)="Dead",
        _xlfn.XLOOKUP(A1368,Table4[Tag Number],Table4[Status],"-",0)="Dead"),"Dead",
     OR(_xlfn.XLOOKUP(A1368,Table1[Tag Number],Table1[Status],"-",0)="Alive",
        _xlfn.XLOOKUP(A1368,Table2[Tag Number],Table2[Status],"-",0)="Alive",
        _xlfn.XLOOKUP(A1368,Table3[Tag Number],Table3[Status],"-",0)="Alive",
        _xlfn.XLOOKUP(A1368,Table4[Tag Number],Table4[Status],"-",0)="Alive"),"Alive",
     OR(_xlfn.XLOOKUP(A1368,Table1[Tag Number],Table1[Status],"-",0)="-",
        _xlfn.XLOOKUP(A1368,Table2[Tag Number],Table2[Status],"-",0)="-",
        _xlfn.XLOOKUP(A1368,Table3[Tag Number],Table3[Status],"-",0)="-",
        _xlfn.XLOOKUP(A1368,Table4[Tag Number],Table4[Status],"-",0)="-"),
   "-")</f>
        <v>-</v>
      </c>
      <c r="I1368" s="90"/>
      <c r="J1368" s="90"/>
      <c r="K1368" s="91"/>
      <c r="L1368" s="91"/>
      <c r="M1368" s="91"/>
      <c r="N1368" s="92"/>
      <c r="O1368" s="89"/>
      <c r="R1368" t="b">
        <f t="shared" si="43"/>
        <v>0</v>
      </c>
    </row>
    <row r="1369" spans="1:18" ht="15" thickBot="1" x14ac:dyDescent="0.35">
      <c r="A1369" s="2" t="s">
        <v>839</v>
      </c>
      <c r="B1369" s="2" t="s">
        <v>1137</v>
      </c>
      <c r="C1369" s="84">
        <f>IF(COUNTIF(Table1[Tag Number], A1369), 1, 0)</f>
        <v>0</v>
      </c>
      <c r="D1369" s="85">
        <f>IF(COUNTIF(Table2[Tag Number], A1369), 1, 0)</f>
        <v>0</v>
      </c>
      <c r="E1369" s="86">
        <f>IF(COUNTIF(Table3[Tag Number], A1369), 1, 0)</f>
        <v>0</v>
      </c>
      <c r="F1369" s="86">
        <f>IF(COUNTIF(Table4[Tag Number], A1369), 1, 0)</f>
        <v>0</v>
      </c>
      <c r="G1369" s="87">
        <f t="shared" si="44"/>
        <v>0</v>
      </c>
      <c r="H1369" s="88" t="str" cm="1">
        <f t="array" ref="H1369">_xlfn.IFS(OR(_xlfn.XLOOKUP(A1369,Table1[Tag Number],Table1[Status],"-",0)="Dead",
        _xlfn.XLOOKUP(A1369,Table2[Tag Number],Table2[Status],"-",0)="Dead",
        _xlfn.XLOOKUP(A1369,Table3[Tag Number],Table3[Status],"-",0)="Dead",
        _xlfn.XLOOKUP(A1369,Table4[Tag Number],Table4[Status],"-",0)="Dead"),"Dead",
     OR(_xlfn.XLOOKUP(A1369,Table1[Tag Number],Table1[Status],"-",0)="Alive",
        _xlfn.XLOOKUP(A1369,Table2[Tag Number],Table2[Status],"-",0)="Alive",
        _xlfn.XLOOKUP(A1369,Table3[Tag Number],Table3[Status],"-",0)="Alive",
        _xlfn.XLOOKUP(A1369,Table4[Tag Number],Table4[Status],"-",0)="Alive"),"Alive",
     OR(_xlfn.XLOOKUP(A1369,Table1[Tag Number],Table1[Status],"-",0)="-",
        _xlfn.XLOOKUP(A1369,Table2[Tag Number],Table2[Status],"-",0)="-",
        _xlfn.XLOOKUP(A1369,Table3[Tag Number],Table3[Status],"-",0)="-",
        _xlfn.XLOOKUP(A1369,Table4[Tag Number],Table4[Status],"-",0)="-"),
   "-")</f>
        <v>-</v>
      </c>
      <c r="I1369" s="90"/>
      <c r="J1369" s="90"/>
      <c r="K1369" s="91"/>
      <c r="L1369" s="91"/>
      <c r="M1369" s="91"/>
      <c r="N1369" s="92"/>
      <c r="O1369" s="89"/>
      <c r="R1369" t="b">
        <f t="shared" si="43"/>
        <v>0</v>
      </c>
    </row>
    <row r="1370" spans="1:18" ht="15" thickBot="1" x14ac:dyDescent="0.35">
      <c r="A1370" s="3" t="s">
        <v>2088</v>
      </c>
      <c r="B1370" s="3" t="s">
        <v>1137</v>
      </c>
      <c r="C1370" s="84">
        <f>IF(COUNTIF(Table1[Tag Number], A1370), 1, 0)</f>
        <v>0</v>
      </c>
      <c r="D1370" s="85">
        <f>IF(COUNTIF(Table2[Tag Number], A1370), 1, 0)</f>
        <v>0</v>
      </c>
      <c r="E1370" s="86">
        <f>IF(COUNTIF(Table3[Tag Number], A1370), 1, 0)</f>
        <v>0</v>
      </c>
      <c r="F1370" s="86">
        <f>IF(COUNTIF(Table4[Tag Number], A1370), 1, 0)</f>
        <v>0</v>
      </c>
      <c r="G1370" s="87">
        <f t="shared" si="44"/>
        <v>0</v>
      </c>
      <c r="H1370" s="88" t="str" cm="1">
        <f t="array" ref="H1370">_xlfn.IFS(OR(_xlfn.XLOOKUP(A1370,Table1[Tag Number],Table1[Status],"-",0)="Dead",
        _xlfn.XLOOKUP(A1370,Table2[Tag Number],Table2[Status],"-",0)="Dead",
        _xlfn.XLOOKUP(A1370,Table3[Tag Number],Table3[Status],"-",0)="Dead",
        _xlfn.XLOOKUP(A1370,Table4[Tag Number],Table4[Status],"-",0)="Dead"),"Dead",
     OR(_xlfn.XLOOKUP(A1370,Table1[Tag Number],Table1[Status],"-",0)="Alive",
        _xlfn.XLOOKUP(A1370,Table2[Tag Number],Table2[Status],"-",0)="Alive",
        _xlfn.XLOOKUP(A1370,Table3[Tag Number],Table3[Status],"-",0)="Alive",
        _xlfn.XLOOKUP(A1370,Table4[Tag Number],Table4[Status],"-",0)="Alive"),"Alive",
     OR(_xlfn.XLOOKUP(A1370,Table1[Tag Number],Table1[Status],"-",0)="-",
        _xlfn.XLOOKUP(A1370,Table2[Tag Number],Table2[Status],"-",0)="-",
        _xlfn.XLOOKUP(A1370,Table3[Tag Number],Table3[Status],"-",0)="-",
        _xlfn.XLOOKUP(A1370,Table4[Tag Number],Table4[Status],"-",0)="-"),
   "-")</f>
        <v>-</v>
      </c>
      <c r="I1370" s="90"/>
      <c r="J1370" s="90"/>
      <c r="K1370" s="91"/>
      <c r="L1370" s="91"/>
      <c r="M1370" s="91"/>
      <c r="N1370" s="92"/>
      <c r="O1370" s="89"/>
      <c r="R1370" t="b">
        <f t="shared" si="43"/>
        <v>0</v>
      </c>
    </row>
    <row r="1371" spans="1:18" ht="15" thickBot="1" x14ac:dyDescent="0.35">
      <c r="A1371" s="2" t="s">
        <v>2089</v>
      </c>
      <c r="B1371" s="2" t="s">
        <v>1145</v>
      </c>
      <c r="C1371" s="84">
        <f>IF(COUNTIF(Table1[Tag Number], A1371), 1, 0)</f>
        <v>0</v>
      </c>
      <c r="D1371" s="85">
        <f>IF(COUNTIF(Table2[Tag Number], A1371), 1, 0)</f>
        <v>0</v>
      </c>
      <c r="E1371" s="86">
        <f>IF(COUNTIF(Table3[Tag Number], A1371), 1, 0)</f>
        <v>0</v>
      </c>
      <c r="F1371" s="86">
        <f>IF(COUNTIF(Table4[Tag Number], A1371), 1, 0)</f>
        <v>0</v>
      </c>
      <c r="G1371" s="87">
        <f t="shared" si="44"/>
        <v>0</v>
      </c>
      <c r="H1371" s="88" t="str" cm="1">
        <f t="array" ref="H1371">_xlfn.IFS(OR(_xlfn.XLOOKUP(A1371,Table1[Tag Number],Table1[Status],"-",0)="Dead",
        _xlfn.XLOOKUP(A1371,Table2[Tag Number],Table2[Status],"-",0)="Dead",
        _xlfn.XLOOKUP(A1371,Table3[Tag Number],Table3[Status],"-",0)="Dead",
        _xlfn.XLOOKUP(A1371,Table4[Tag Number],Table4[Status],"-",0)="Dead"),"Dead",
     OR(_xlfn.XLOOKUP(A1371,Table1[Tag Number],Table1[Status],"-",0)="Alive",
        _xlfn.XLOOKUP(A1371,Table2[Tag Number],Table2[Status],"-",0)="Alive",
        _xlfn.XLOOKUP(A1371,Table3[Tag Number],Table3[Status],"-",0)="Alive",
        _xlfn.XLOOKUP(A1371,Table4[Tag Number],Table4[Status],"-",0)="Alive"),"Alive",
     OR(_xlfn.XLOOKUP(A1371,Table1[Tag Number],Table1[Status],"-",0)="-",
        _xlfn.XLOOKUP(A1371,Table2[Tag Number],Table2[Status],"-",0)="-",
        _xlfn.XLOOKUP(A1371,Table3[Tag Number],Table3[Status],"-",0)="-",
        _xlfn.XLOOKUP(A1371,Table4[Tag Number],Table4[Status],"-",0)="-"),
   "-")</f>
        <v>-</v>
      </c>
      <c r="I1371" s="90"/>
      <c r="J1371" s="90"/>
      <c r="K1371" s="91"/>
      <c r="L1371" s="91"/>
      <c r="M1371" s="91"/>
      <c r="N1371" s="92"/>
      <c r="O1371" s="89"/>
      <c r="R1371" t="b">
        <f t="shared" si="43"/>
        <v>0</v>
      </c>
    </row>
    <row r="1372" spans="1:18" ht="15" thickBot="1" x14ac:dyDescent="0.35">
      <c r="A1372" s="3" t="s">
        <v>2090</v>
      </c>
      <c r="B1372" s="3" t="s">
        <v>1145</v>
      </c>
      <c r="C1372" s="84">
        <f>IF(COUNTIF(Table1[Tag Number], A1372), 1, 0)</f>
        <v>0</v>
      </c>
      <c r="D1372" s="85">
        <f>IF(COUNTIF(Table2[Tag Number], A1372), 1, 0)</f>
        <v>0</v>
      </c>
      <c r="E1372" s="86">
        <f>IF(COUNTIF(Table3[Tag Number], A1372), 1, 0)</f>
        <v>0</v>
      </c>
      <c r="F1372" s="86">
        <f>IF(COUNTIF(Table4[Tag Number], A1372), 1, 0)</f>
        <v>0</v>
      </c>
      <c r="G1372" s="87">
        <f t="shared" si="44"/>
        <v>0</v>
      </c>
      <c r="H1372" s="88" t="str" cm="1">
        <f t="array" ref="H1372">_xlfn.IFS(OR(_xlfn.XLOOKUP(A1372,Table1[Tag Number],Table1[Status],"-",0)="Dead",
        _xlfn.XLOOKUP(A1372,Table2[Tag Number],Table2[Status],"-",0)="Dead",
        _xlfn.XLOOKUP(A1372,Table3[Tag Number],Table3[Status],"-",0)="Dead",
        _xlfn.XLOOKUP(A1372,Table4[Tag Number],Table4[Status],"-",0)="Dead"),"Dead",
     OR(_xlfn.XLOOKUP(A1372,Table1[Tag Number],Table1[Status],"-",0)="Alive",
        _xlfn.XLOOKUP(A1372,Table2[Tag Number],Table2[Status],"-",0)="Alive",
        _xlfn.XLOOKUP(A1372,Table3[Tag Number],Table3[Status],"-",0)="Alive",
        _xlfn.XLOOKUP(A1372,Table4[Tag Number],Table4[Status],"-",0)="Alive"),"Alive",
     OR(_xlfn.XLOOKUP(A1372,Table1[Tag Number],Table1[Status],"-",0)="-",
        _xlfn.XLOOKUP(A1372,Table2[Tag Number],Table2[Status],"-",0)="-",
        _xlfn.XLOOKUP(A1372,Table3[Tag Number],Table3[Status],"-",0)="-",
        _xlfn.XLOOKUP(A1372,Table4[Tag Number],Table4[Status],"-",0)="-"),
   "-")</f>
        <v>-</v>
      </c>
      <c r="I1372" s="90"/>
      <c r="J1372" s="90"/>
      <c r="K1372" s="91"/>
      <c r="L1372" s="91"/>
      <c r="M1372" s="91"/>
      <c r="N1372" s="92"/>
      <c r="O1372" s="89"/>
      <c r="R1372" t="b">
        <f t="shared" si="43"/>
        <v>0</v>
      </c>
    </row>
    <row r="1373" spans="1:18" ht="15" thickBot="1" x14ac:dyDescent="0.35">
      <c r="A1373" s="2" t="s">
        <v>2091</v>
      </c>
      <c r="B1373" s="2" t="s">
        <v>1145</v>
      </c>
      <c r="C1373" s="84">
        <f>IF(COUNTIF(Table1[Tag Number], A1373), 1, 0)</f>
        <v>0</v>
      </c>
      <c r="D1373" s="85">
        <f>IF(COUNTIF(Table2[Tag Number], A1373), 1, 0)</f>
        <v>0</v>
      </c>
      <c r="E1373" s="86">
        <f>IF(COUNTIF(Table3[Tag Number], A1373), 1, 0)</f>
        <v>0</v>
      </c>
      <c r="F1373" s="86">
        <f>IF(COUNTIF(Table4[Tag Number], A1373), 1, 0)</f>
        <v>0</v>
      </c>
      <c r="G1373" s="87">
        <f t="shared" si="44"/>
        <v>0</v>
      </c>
      <c r="H1373" s="88" t="str" cm="1">
        <f t="array" ref="H1373">_xlfn.IFS(OR(_xlfn.XLOOKUP(A1373,Table1[Tag Number],Table1[Status],"-",0)="Dead",
        _xlfn.XLOOKUP(A1373,Table2[Tag Number],Table2[Status],"-",0)="Dead",
        _xlfn.XLOOKUP(A1373,Table3[Tag Number],Table3[Status],"-",0)="Dead",
        _xlfn.XLOOKUP(A1373,Table4[Tag Number],Table4[Status],"-",0)="Dead"),"Dead",
     OR(_xlfn.XLOOKUP(A1373,Table1[Tag Number],Table1[Status],"-",0)="Alive",
        _xlfn.XLOOKUP(A1373,Table2[Tag Number],Table2[Status],"-",0)="Alive",
        _xlfn.XLOOKUP(A1373,Table3[Tag Number],Table3[Status],"-",0)="Alive",
        _xlfn.XLOOKUP(A1373,Table4[Tag Number],Table4[Status],"-",0)="Alive"),"Alive",
     OR(_xlfn.XLOOKUP(A1373,Table1[Tag Number],Table1[Status],"-",0)="-",
        _xlfn.XLOOKUP(A1373,Table2[Tag Number],Table2[Status],"-",0)="-",
        _xlfn.XLOOKUP(A1373,Table3[Tag Number],Table3[Status],"-",0)="-",
        _xlfn.XLOOKUP(A1373,Table4[Tag Number],Table4[Status],"-",0)="-"),
   "-")</f>
        <v>-</v>
      </c>
      <c r="I1373" s="90"/>
      <c r="J1373" s="90"/>
      <c r="K1373" s="91"/>
      <c r="L1373" s="91"/>
      <c r="M1373" s="91"/>
      <c r="N1373" s="92"/>
      <c r="O1373" s="89"/>
      <c r="R1373" t="b">
        <f t="shared" si="43"/>
        <v>0</v>
      </c>
    </row>
    <row r="1374" spans="1:18" ht="15" thickBot="1" x14ac:dyDescent="0.35">
      <c r="A1374" s="3" t="s">
        <v>2092</v>
      </c>
      <c r="B1374" s="3" t="s">
        <v>1145</v>
      </c>
      <c r="C1374" s="84">
        <f>IF(COUNTIF(Table1[Tag Number], A1374), 1, 0)</f>
        <v>0</v>
      </c>
      <c r="D1374" s="85">
        <f>IF(COUNTIF(Table2[Tag Number], A1374), 1, 0)</f>
        <v>0</v>
      </c>
      <c r="E1374" s="86">
        <f>IF(COUNTIF(Table3[Tag Number], A1374), 1, 0)</f>
        <v>0</v>
      </c>
      <c r="F1374" s="86">
        <f>IF(COUNTIF(Table4[Tag Number], A1374), 1, 0)</f>
        <v>0</v>
      </c>
      <c r="G1374" s="87">
        <f t="shared" si="44"/>
        <v>0</v>
      </c>
      <c r="H1374" s="88" t="str" cm="1">
        <f t="array" ref="H1374">_xlfn.IFS(OR(_xlfn.XLOOKUP(A1374,Table1[Tag Number],Table1[Status],"-",0)="Dead",
        _xlfn.XLOOKUP(A1374,Table2[Tag Number],Table2[Status],"-",0)="Dead",
        _xlfn.XLOOKUP(A1374,Table3[Tag Number],Table3[Status],"-",0)="Dead",
        _xlfn.XLOOKUP(A1374,Table4[Tag Number],Table4[Status],"-",0)="Dead"),"Dead",
     OR(_xlfn.XLOOKUP(A1374,Table1[Tag Number],Table1[Status],"-",0)="Alive",
        _xlfn.XLOOKUP(A1374,Table2[Tag Number],Table2[Status],"-",0)="Alive",
        _xlfn.XLOOKUP(A1374,Table3[Tag Number],Table3[Status],"-",0)="Alive",
        _xlfn.XLOOKUP(A1374,Table4[Tag Number],Table4[Status],"-",0)="Alive"),"Alive",
     OR(_xlfn.XLOOKUP(A1374,Table1[Tag Number],Table1[Status],"-",0)="-",
        _xlfn.XLOOKUP(A1374,Table2[Tag Number],Table2[Status],"-",0)="-",
        _xlfn.XLOOKUP(A1374,Table3[Tag Number],Table3[Status],"-",0)="-",
        _xlfn.XLOOKUP(A1374,Table4[Tag Number],Table4[Status],"-",0)="-"),
   "-")</f>
        <v>-</v>
      </c>
      <c r="I1374" s="90"/>
      <c r="J1374" s="90"/>
      <c r="K1374" s="91"/>
      <c r="L1374" s="91"/>
      <c r="M1374" s="91"/>
      <c r="N1374" s="92"/>
      <c r="O1374" s="89"/>
      <c r="R1374" t="b">
        <f t="shared" si="43"/>
        <v>0</v>
      </c>
    </row>
    <row r="1375" spans="1:18" ht="15" thickBot="1" x14ac:dyDescent="0.35">
      <c r="A1375" s="2" t="s">
        <v>188</v>
      </c>
      <c r="B1375" s="2" t="s">
        <v>1145</v>
      </c>
      <c r="C1375" s="84">
        <f>IF(COUNTIF(Table1[Tag Number], A1375), 1, 0)</f>
        <v>0</v>
      </c>
      <c r="D1375" s="85">
        <f>IF(COUNTIF(Table2[Tag Number], A1375), 1, 0)</f>
        <v>0</v>
      </c>
      <c r="E1375" s="86">
        <f>IF(COUNTIF(Table3[Tag Number], A1375), 1, 0)</f>
        <v>0</v>
      </c>
      <c r="F1375" s="86">
        <f>IF(COUNTIF(Table4[Tag Number], A1375), 1, 0)</f>
        <v>1</v>
      </c>
      <c r="G1375" s="87">
        <f t="shared" si="44"/>
        <v>1</v>
      </c>
      <c r="H1375" s="88" t="str" cm="1">
        <f t="array" ref="H1375">_xlfn.IFS(OR(_xlfn.XLOOKUP(A1375,Table1[Tag Number],Table1[Status],"-",0)="Dead",
        _xlfn.XLOOKUP(A1375,Table2[Tag Number],Table2[Status],"-",0)="Dead",
        _xlfn.XLOOKUP(A1375,Table3[Tag Number],Table3[Status],"-",0)="Dead",
        _xlfn.XLOOKUP(A1375,Table4[Tag Number],Table4[Status],"-",0)="Dead"),"Dead",
     OR(_xlfn.XLOOKUP(A1375,Table1[Tag Number],Table1[Status],"-",0)="Alive",
        _xlfn.XLOOKUP(A1375,Table2[Tag Number],Table2[Status],"-",0)="Alive",
        _xlfn.XLOOKUP(A1375,Table3[Tag Number],Table3[Status],"-",0)="Alive",
        _xlfn.XLOOKUP(A1375,Table4[Tag Number],Table4[Status],"-",0)="Alive"),"Alive",
     OR(_xlfn.XLOOKUP(A1375,Table1[Tag Number],Table1[Status],"-",0)="-",
        _xlfn.XLOOKUP(A1375,Table2[Tag Number],Table2[Status],"-",0)="-",
        _xlfn.XLOOKUP(A1375,Table3[Tag Number],Table3[Status],"-",0)="-",
        _xlfn.XLOOKUP(A1375,Table4[Tag Number],Table4[Status],"-",0)="-"),
   "-")</f>
        <v>Alive</v>
      </c>
      <c r="I1375" s="90"/>
      <c r="J1375" s="90"/>
      <c r="K1375" s="91"/>
      <c r="L1375" s="91"/>
      <c r="M1375" s="91"/>
      <c r="N1375" s="92"/>
      <c r="O1375" s="89"/>
      <c r="R1375" t="b">
        <f t="shared" si="43"/>
        <v>0</v>
      </c>
    </row>
    <row r="1376" spans="1:18" ht="15" thickBot="1" x14ac:dyDescent="0.35">
      <c r="A1376" s="3" t="s">
        <v>2093</v>
      </c>
      <c r="B1376" s="3" t="s">
        <v>1145</v>
      </c>
      <c r="C1376" s="84">
        <f>IF(COUNTIF(Table1[Tag Number], A1376), 1, 0)</f>
        <v>0</v>
      </c>
      <c r="D1376" s="85">
        <f>IF(COUNTIF(Table2[Tag Number], A1376), 1, 0)</f>
        <v>0</v>
      </c>
      <c r="E1376" s="86">
        <f>IF(COUNTIF(Table3[Tag Number], A1376), 1, 0)</f>
        <v>0</v>
      </c>
      <c r="F1376" s="86">
        <f>IF(COUNTIF(Table4[Tag Number], A1376), 1, 0)</f>
        <v>0</v>
      </c>
      <c r="G1376" s="87">
        <f t="shared" si="44"/>
        <v>0</v>
      </c>
      <c r="H1376" s="88" t="str" cm="1">
        <f t="array" ref="H1376">_xlfn.IFS(OR(_xlfn.XLOOKUP(A1376,Table1[Tag Number],Table1[Status],"-",0)="Dead",
        _xlfn.XLOOKUP(A1376,Table2[Tag Number],Table2[Status],"-",0)="Dead",
        _xlfn.XLOOKUP(A1376,Table3[Tag Number],Table3[Status],"-",0)="Dead",
        _xlfn.XLOOKUP(A1376,Table4[Tag Number],Table4[Status],"-",0)="Dead"),"Dead",
     OR(_xlfn.XLOOKUP(A1376,Table1[Tag Number],Table1[Status],"-",0)="Alive",
        _xlfn.XLOOKUP(A1376,Table2[Tag Number],Table2[Status],"-",0)="Alive",
        _xlfn.XLOOKUP(A1376,Table3[Tag Number],Table3[Status],"-",0)="Alive",
        _xlfn.XLOOKUP(A1376,Table4[Tag Number],Table4[Status],"-",0)="Alive"),"Alive",
     OR(_xlfn.XLOOKUP(A1376,Table1[Tag Number],Table1[Status],"-",0)="-",
        _xlfn.XLOOKUP(A1376,Table2[Tag Number],Table2[Status],"-",0)="-",
        _xlfn.XLOOKUP(A1376,Table3[Tag Number],Table3[Status],"-",0)="-",
        _xlfn.XLOOKUP(A1376,Table4[Tag Number],Table4[Status],"-",0)="-"),
   "-")</f>
        <v>-</v>
      </c>
      <c r="I1376" s="90"/>
      <c r="J1376" s="90"/>
      <c r="K1376" s="91"/>
      <c r="L1376" s="91"/>
      <c r="M1376" s="91"/>
      <c r="N1376" s="92"/>
      <c r="O1376" s="89"/>
      <c r="R1376" t="b">
        <f t="shared" si="43"/>
        <v>0</v>
      </c>
    </row>
    <row r="1377" spans="1:18" ht="15" thickBot="1" x14ac:dyDescent="0.35">
      <c r="A1377" s="2" t="s">
        <v>2094</v>
      </c>
      <c r="B1377" s="2" t="s">
        <v>1137</v>
      </c>
      <c r="C1377" s="84">
        <f>IF(COUNTIF(Table1[Tag Number], A1377), 1, 0)</f>
        <v>0</v>
      </c>
      <c r="D1377" s="85">
        <f>IF(COUNTIF(Table2[Tag Number], A1377), 1, 0)</f>
        <v>0</v>
      </c>
      <c r="E1377" s="86">
        <f>IF(COUNTIF(Table3[Tag Number], A1377), 1, 0)</f>
        <v>0</v>
      </c>
      <c r="F1377" s="86">
        <f>IF(COUNTIF(Table4[Tag Number], A1377), 1, 0)</f>
        <v>0</v>
      </c>
      <c r="G1377" s="87">
        <f t="shared" si="44"/>
        <v>0</v>
      </c>
      <c r="H1377" s="88" t="str" cm="1">
        <f t="array" ref="H1377">_xlfn.IFS(OR(_xlfn.XLOOKUP(A1377,Table1[Tag Number],Table1[Status],"-",0)="Dead",
        _xlfn.XLOOKUP(A1377,Table2[Tag Number],Table2[Status],"-",0)="Dead",
        _xlfn.XLOOKUP(A1377,Table3[Tag Number],Table3[Status],"-",0)="Dead",
        _xlfn.XLOOKUP(A1377,Table4[Tag Number],Table4[Status],"-",0)="Dead"),"Dead",
     OR(_xlfn.XLOOKUP(A1377,Table1[Tag Number],Table1[Status],"-",0)="Alive",
        _xlfn.XLOOKUP(A1377,Table2[Tag Number],Table2[Status],"-",0)="Alive",
        _xlfn.XLOOKUP(A1377,Table3[Tag Number],Table3[Status],"-",0)="Alive",
        _xlfn.XLOOKUP(A1377,Table4[Tag Number],Table4[Status],"-",0)="Alive"),"Alive",
     OR(_xlfn.XLOOKUP(A1377,Table1[Tag Number],Table1[Status],"-",0)="-",
        _xlfn.XLOOKUP(A1377,Table2[Tag Number],Table2[Status],"-",0)="-",
        _xlfn.XLOOKUP(A1377,Table3[Tag Number],Table3[Status],"-",0)="-",
        _xlfn.XLOOKUP(A1377,Table4[Tag Number],Table4[Status],"-",0)="-"),
   "-")</f>
        <v>-</v>
      </c>
      <c r="I1377" s="90"/>
      <c r="J1377" s="90"/>
      <c r="K1377" s="91"/>
      <c r="L1377" s="91"/>
      <c r="M1377" s="91"/>
      <c r="N1377" s="92"/>
      <c r="O1377" s="89"/>
      <c r="R1377" t="b">
        <f t="shared" si="43"/>
        <v>0</v>
      </c>
    </row>
    <row r="1378" spans="1:18" ht="15" thickBot="1" x14ac:dyDescent="0.35">
      <c r="A1378" s="3" t="s">
        <v>2095</v>
      </c>
      <c r="B1378" s="3" t="s">
        <v>1145</v>
      </c>
      <c r="C1378" s="84">
        <f>IF(COUNTIF(Table1[Tag Number], A1378), 1, 0)</f>
        <v>0</v>
      </c>
      <c r="D1378" s="85">
        <f>IF(COUNTIF(Table2[Tag Number], A1378), 1, 0)</f>
        <v>0</v>
      </c>
      <c r="E1378" s="86">
        <f>IF(COUNTIF(Table3[Tag Number], A1378), 1, 0)</f>
        <v>0</v>
      </c>
      <c r="F1378" s="86">
        <f>IF(COUNTIF(Table4[Tag Number], A1378), 1, 0)</f>
        <v>0</v>
      </c>
      <c r="G1378" s="87">
        <f t="shared" si="44"/>
        <v>0</v>
      </c>
      <c r="H1378" s="88" t="str" cm="1">
        <f t="array" ref="H1378">_xlfn.IFS(OR(_xlfn.XLOOKUP(A1378,Table1[Tag Number],Table1[Status],"-",0)="Dead",
        _xlfn.XLOOKUP(A1378,Table2[Tag Number],Table2[Status],"-",0)="Dead",
        _xlfn.XLOOKUP(A1378,Table3[Tag Number],Table3[Status],"-",0)="Dead",
        _xlfn.XLOOKUP(A1378,Table4[Tag Number],Table4[Status],"-",0)="Dead"),"Dead",
     OR(_xlfn.XLOOKUP(A1378,Table1[Tag Number],Table1[Status],"-",0)="Alive",
        _xlfn.XLOOKUP(A1378,Table2[Tag Number],Table2[Status],"-",0)="Alive",
        _xlfn.XLOOKUP(A1378,Table3[Tag Number],Table3[Status],"-",0)="Alive",
        _xlfn.XLOOKUP(A1378,Table4[Tag Number],Table4[Status],"-",0)="Alive"),"Alive",
     OR(_xlfn.XLOOKUP(A1378,Table1[Tag Number],Table1[Status],"-",0)="-",
        _xlfn.XLOOKUP(A1378,Table2[Tag Number],Table2[Status],"-",0)="-",
        _xlfn.XLOOKUP(A1378,Table3[Tag Number],Table3[Status],"-",0)="-",
        _xlfn.XLOOKUP(A1378,Table4[Tag Number],Table4[Status],"-",0)="-"),
   "-")</f>
        <v>-</v>
      </c>
      <c r="I1378" s="90"/>
      <c r="J1378" s="90"/>
      <c r="K1378" s="91"/>
      <c r="L1378" s="91"/>
      <c r="M1378" s="91"/>
      <c r="N1378" s="92"/>
      <c r="O1378" s="89"/>
      <c r="R1378" t="b">
        <f t="shared" si="43"/>
        <v>0</v>
      </c>
    </row>
    <row r="1379" spans="1:18" ht="15" thickBot="1" x14ac:dyDescent="0.35">
      <c r="A1379" s="2" t="s">
        <v>2096</v>
      </c>
      <c r="B1379" s="2" t="s">
        <v>1137</v>
      </c>
      <c r="C1379" s="84">
        <f>IF(COUNTIF(Table1[Tag Number], A1379), 1, 0)</f>
        <v>0</v>
      </c>
      <c r="D1379" s="85">
        <f>IF(COUNTIF(Table2[Tag Number], A1379), 1, 0)</f>
        <v>0</v>
      </c>
      <c r="E1379" s="86">
        <f>IF(COUNTIF(Table3[Tag Number], A1379), 1, 0)</f>
        <v>0</v>
      </c>
      <c r="F1379" s="86">
        <f>IF(COUNTIF(Table4[Tag Number], A1379), 1, 0)</f>
        <v>0</v>
      </c>
      <c r="G1379" s="87">
        <f t="shared" si="44"/>
        <v>0</v>
      </c>
      <c r="H1379" s="88" t="str" cm="1">
        <f t="array" ref="H1379">_xlfn.IFS(OR(_xlfn.XLOOKUP(A1379,Table1[Tag Number],Table1[Status],"-",0)="Dead",
        _xlfn.XLOOKUP(A1379,Table2[Tag Number],Table2[Status],"-",0)="Dead",
        _xlfn.XLOOKUP(A1379,Table3[Tag Number],Table3[Status],"-",0)="Dead",
        _xlfn.XLOOKUP(A1379,Table4[Tag Number],Table4[Status],"-",0)="Dead"),"Dead",
     OR(_xlfn.XLOOKUP(A1379,Table1[Tag Number],Table1[Status],"-",0)="Alive",
        _xlfn.XLOOKUP(A1379,Table2[Tag Number],Table2[Status],"-",0)="Alive",
        _xlfn.XLOOKUP(A1379,Table3[Tag Number],Table3[Status],"-",0)="Alive",
        _xlfn.XLOOKUP(A1379,Table4[Tag Number],Table4[Status],"-",0)="Alive"),"Alive",
     OR(_xlfn.XLOOKUP(A1379,Table1[Tag Number],Table1[Status],"-",0)="-",
        _xlfn.XLOOKUP(A1379,Table2[Tag Number],Table2[Status],"-",0)="-",
        _xlfn.XLOOKUP(A1379,Table3[Tag Number],Table3[Status],"-",0)="-",
        _xlfn.XLOOKUP(A1379,Table4[Tag Number],Table4[Status],"-",0)="-"),
   "-")</f>
        <v>-</v>
      </c>
      <c r="I1379" s="90"/>
      <c r="J1379" s="90"/>
      <c r="K1379" s="91"/>
      <c r="L1379" s="91"/>
      <c r="M1379" s="91"/>
      <c r="N1379" s="92"/>
      <c r="O1379" s="89"/>
      <c r="R1379" t="b">
        <f t="shared" si="43"/>
        <v>0</v>
      </c>
    </row>
    <row r="1380" spans="1:18" ht="15" thickBot="1" x14ac:dyDescent="0.35">
      <c r="A1380" s="3" t="s">
        <v>2097</v>
      </c>
      <c r="B1380" s="3" t="s">
        <v>1145</v>
      </c>
      <c r="C1380" s="84">
        <f>IF(COUNTIF(Table1[Tag Number], A1380), 1, 0)</f>
        <v>0</v>
      </c>
      <c r="D1380" s="85">
        <f>IF(COUNTIF(Table2[Tag Number], A1380), 1, 0)</f>
        <v>0</v>
      </c>
      <c r="E1380" s="86">
        <f>IF(COUNTIF(Table3[Tag Number], A1380), 1, 0)</f>
        <v>0</v>
      </c>
      <c r="F1380" s="86">
        <f>IF(COUNTIF(Table4[Tag Number], A1380), 1, 0)</f>
        <v>0</v>
      </c>
      <c r="G1380" s="87">
        <f t="shared" si="44"/>
        <v>0</v>
      </c>
      <c r="H1380" s="88" t="str" cm="1">
        <f t="array" ref="H1380">_xlfn.IFS(OR(_xlfn.XLOOKUP(A1380,Table1[Tag Number],Table1[Status],"-",0)="Dead",
        _xlfn.XLOOKUP(A1380,Table2[Tag Number],Table2[Status],"-",0)="Dead",
        _xlfn.XLOOKUP(A1380,Table3[Tag Number],Table3[Status],"-",0)="Dead",
        _xlfn.XLOOKUP(A1380,Table4[Tag Number],Table4[Status],"-",0)="Dead"),"Dead",
     OR(_xlfn.XLOOKUP(A1380,Table1[Tag Number],Table1[Status],"-",0)="Alive",
        _xlfn.XLOOKUP(A1380,Table2[Tag Number],Table2[Status],"-",0)="Alive",
        _xlfn.XLOOKUP(A1380,Table3[Tag Number],Table3[Status],"-",0)="Alive",
        _xlfn.XLOOKUP(A1380,Table4[Tag Number],Table4[Status],"-",0)="Alive"),"Alive",
     OR(_xlfn.XLOOKUP(A1380,Table1[Tag Number],Table1[Status],"-",0)="-",
        _xlfn.XLOOKUP(A1380,Table2[Tag Number],Table2[Status],"-",0)="-",
        _xlfn.XLOOKUP(A1380,Table3[Tag Number],Table3[Status],"-",0)="-",
        _xlfn.XLOOKUP(A1380,Table4[Tag Number],Table4[Status],"-",0)="-"),
   "-")</f>
        <v>-</v>
      </c>
      <c r="I1380" s="90"/>
      <c r="J1380" s="90"/>
      <c r="K1380" s="91"/>
      <c r="L1380" s="91"/>
      <c r="M1380" s="91"/>
      <c r="N1380" s="92"/>
      <c r="O1380" s="89"/>
      <c r="R1380" t="b">
        <f t="shared" si="43"/>
        <v>0</v>
      </c>
    </row>
    <row r="1381" spans="1:18" ht="15" thickBot="1" x14ac:dyDescent="0.35">
      <c r="A1381" s="2" t="s">
        <v>2098</v>
      </c>
      <c r="B1381" s="2" t="s">
        <v>1145</v>
      </c>
      <c r="C1381" s="84">
        <f>IF(COUNTIF(Table1[Tag Number], A1381), 1, 0)</f>
        <v>0</v>
      </c>
      <c r="D1381" s="85">
        <f>IF(COUNTIF(Table2[Tag Number], A1381), 1, 0)</f>
        <v>0</v>
      </c>
      <c r="E1381" s="86">
        <f>IF(COUNTIF(Table3[Tag Number], A1381), 1, 0)</f>
        <v>0</v>
      </c>
      <c r="F1381" s="86">
        <f>IF(COUNTIF(Table4[Tag Number], A1381), 1, 0)</f>
        <v>0</v>
      </c>
      <c r="G1381" s="87">
        <f t="shared" si="44"/>
        <v>0</v>
      </c>
      <c r="H1381" s="88" t="str" cm="1">
        <f t="array" ref="H1381">_xlfn.IFS(OR(_xlfn.XLOOKUP(A1381,Table1[Tag Number],Table1[Status],"-",0)="Dead",
        _xlfn.XLOOKUP(A1381,Table2[Tag Number],Table2[Status],"-",0)="Dead",
        _xlfn.XLOOKUP(A1381,Table3[Tag Number],Table3[Status],"-",0)="Dead",
        _xlfn.XLOOKUP(A1381,Table4[Tag Number],Table4[Status],"-",0)="Dead"),"Dead",
     OR(_xlfn.XLOOKUP(A1381,Table1[Tag Number],Table1[Status],"-",0)="Alive",
        _xlfn.XLOOKUP(A1381,Table2[Tag Number],Table2[Status],"-",0)="Alive",
        _xlfn.XLOOKUP(A1381,Table3[Tag Number],Table3[Status],"-",0)="Alive",
        _xlfn.XLOOKUP(A1381,Table4[Tag Number],Table4[Status],"-",0)="Alive"),"Alive",
     OR(_xlfn.XLOOKUP(A1381,Table1[Tag Number],Table1[Status],"-",0)="-",
        _xlfn.XLOOKUP(A1381,Table2[Tag Number],Table2[Status],"-",0)="-",
        _xlfn.XLOOKUP(A1381,Table3[Tag Number],Table3[Status],"-",0)="-",
        _xlfn.XLOOKUP(A1381,Table4[Tag Number],Table4[Status],"-",0)="-"),
   "-")</f>
        <v>-</v>
      </c>
      <c r="I1381" s="90"/>
      <c r="J1381" s="90"/>
      <c r="K1381" s="91"/>
      <c r="L1381" s="91"/>
      <c r="M1381" s="91"/>
      <c r="N1381" s="92"/>
      <c r="O1381" s="89"/>
      <c r="R1381" t="b">
        <f t="shared" si="43"/>
        <v>0</v>
      </c>
    </row>
    <row r="1382" spans="1:18" ht="15" thickBot="1" x14ac:dyDescent="0.35">
      <c r="A1382" s="3" t="s">
        <v>653</v>
      </c>
      <c r="B1382" s="3" t="s">
        <v>1137</v>
      </c>
      <c r="C1382" s="84">
        <f>IF(COUNTIF(Table1[Tag Number], A1382), 1, 0)</f>
        <v>0</v>
      </c>
      <c r="D1382" s="85">
        <f>IF(COUNTIF(Table2[Tag Number], A1382), 1, 0)</f>
        <v>0</v>
      </c>
      <c r="E1382" s="86">
        <f>IF(COUNTIF(Table3[Tag Number], A1382), 1, 0)</f>
        <v>0</v>
      </c>
      <c r="F1382" s="86">
        <f>IF(COUNTIF(Table4[Tag Number], A1382), 1, 0)</f>
        <v>0</v>
      </c>
      <c r="G1382" s="87">
        <f t="shared" si="44"/>
        <v>0</v>
      </c>
      <c r="H1382" s="88" t="str" cm="1">
        <f t="array" ref="H1382">_xlfn.IFS(OR(_xlfn.XLOOKUP(A1382,Table1[Tag Number],Table1[Status],"-",0)="Dead",
        _xlfn.XLOOKUP(A1382,Table2[Tag Number],Table2[Status],"-",0)="Dead",
        _xlfn.XLOOKUP(A1382,Table3[Tag Number],Table3[Status],"-",0)="Dead",
        _xlfn.XLOOKUP(A1382,Table4[Tag Number],Table4[Status],"-",0)="Dead"),"Dead",
     OR(_xlfn.XLOOKUP(A1382,Table1[Tag Number],Table1[Status],"-",0)="Alive",
        _xlfn.XLOOKUP(A1382,Table2[Tag Number],Table2[Status],"-",0)="Alive",
        _xlfn.XLOOKUP(A1382,Table3[Tag Number],Table3[Status],"-",0)="Alive",
        _xlfn.XLOOKUP(A1382,Table4[Tag Number],Table4[Status],"-",0)="Alive"),"Alive",
     OR(_xlfn.XLOOKUP(A1382,Table1[Tag Number],Table1[Status],"-",0)="-",
        _xlfn.XLOOKUP(A1382,Table2[Tag Number],Table2[Status],"-",0)="-",
        _xlfn.XLOOKUP(A1382,Table3[Tag Number],Table3[Status],"-",0)="-",
        _xlfn.XLOOKUP(A1382,Table4[Tag Number],Table4[Status],"-",0)="-"),
   "-")</f>
        <v>-</v>
      </c>
      <c r="I1382" s="90"/>
      <c r="J1382" s="90"/>
      <c r="K1382" s="91"/>
      <c r="L1382" s="91"/>
      <c r="M1382" s="91"/>
      <c r="N1382" s="92"/>
      <c r="O1382" s="89"/>
      <c r="R1382" t="b">
        <f t="shared" si="43"/>
        <v>0</v>
      </c>
    </row>
    <row r="1383" spans="1:18" ht="15" thickBot="1" x14ac:dyDescent="0.35">
      <c r="A1383" s="2" t="s">
        <v>552</v>
      </c>
      <c r="B1383" s="2" t="s">
        <v>1137</v>
      </c>
      <c r="C1383" s="84">
        <f>IF(COUNTIF(Table1[Tag Number], A1383), 1, 0)</f>
        <v>0</v>
      </c>
      <c r="D1383" s="85">
        <f>IF(COUNTIF(Table2[Tag Number], A1383), 1, 0)</f>
        <v>0</v>
      </c>
      <c r="E1383" s="86">
        <f>IF(COUNTIF(Table3[Tag Number], A1383), 1, 0)</f>
        <v>0</v>
      </c>
      <c r="F1383" s="86">
        <f>IF(COUNTIF(Table4[Tag Number], A1383), 1, 0)</f>
        <v>0</v>
      </c>
      <c r="G1383" s="87">
        <f t="shared" si="44"/>
        <v>0</v>
      </c>
      <c r="H1383" s="88" t="str" cm="1">
        <f t="array" ref="H1383">_xlfn.IFS(OR(_xlfn.XLOOKUP(A1383,Table1[Tag Number],Table1[Status],"-",0)="Dead",
        _xlfn.XLOOKUP(A1383,Table2[Tag Number],Table2[Status],"-",0)="Dead",
        _xlfn.XLOOKUP(A1383,Table3[Tag Number],Table3[Status],"-",0)="Dead",
        _xlfn.XLOOKUP(A1383,Table4[Tag Number],Table4[Status],"-",0)="Dead"),"Dead",
     OR(_xlfn.XLOOKUP(A1383,Table1[Tag Number],Table1[Status],"-",0)="Alive",
        _xlfn.XLOOKUP(A1383,Table2[Tag Number],Table2[Status],"-",0)="Alive",
        _xlfn.XLOOKUP(A1383,Table3[Tag Number],Table3[Status],"-",0)="Alive",
        _xlfn.XLOOKUP(A1383,Table4[Tag Number],Table4[Status],"-",0)="Alive"),"Alive",
     OR(_xlfn.XLOOKUP(A1383,Table1[Tag Number],Table1[Status],"-",0)="-",
        _xlfn.XLOOKUP(A1383,Table2[Tag Number],Table2[Status],"-",0)="-",
        _xlfn.XLOOKUP(A1383,Table3[Tag Number],Table3[Status],"-",0)="-",
        _xlfn.XLOOKUP(A1383,Table4[Tag Number],Table4[Status],"-",0)="-"),
   "-")</f>
        <v>-</v>
      </c>
      <c r="I1383" s="90"/>
      <c r="J1383" s="90"/>
      <c r="K1383" s="91"/>
      <c r="L1383" s="91"/>
      <c r="M1383" s="91"/>
      <c r="N1383" s="92"/>
      <c r="O1383" s="89"/>
      <c r="R1383" t="b">
        <f t="shared" si="43"/>
        <v>0</v>
      </c>
    </row>
    <row r="1384" spans="1:18" ht="15" thickBot="1" x14ac:dyDescent="0.35">
      <c r="A1384" s="3" t="s">
        <v>2099</v>
      </c>
      <c r="B1384" s="3" t="s">
        <v>1145</v>
      </c>
      <c r="C1384" s="84">
        <f>IF(COUNTIF(Table1[Tag Number], A1384), 1, 0)</f>
        <v>0</v>
      </c>
      <c r="D1384" s="85">
        <f>IF(COUNTIF(Table2[Tag Number], A1384), 1, 0)</f>
        <v>0</v>
      </c>
      <c r="E1384" s="86">
        <f>IF(COUNTIF(Table3[Tag Number], A1384), 1, 0)</f>
        <v>0</v>
      </c>
      <c r="F1384" s="86">
        <f>IF(COUNTIF(Table4[Tag Number], A1384), 1, 0)</f>
        <v>0</v>
      </c>
      <c r="G1384" s="87">
        <f t="shared" si="44"/>
        <v>0</v>
      </c>
      <c r="H1384" s="88" t="str" cm="1">
        <f t="array" ref="H1384">_xlfn.IFS(OR(_xlfn.XLOOKUP(A1384,Table1[Tag Number],Table1[Status],"-",0)="Dead",
        _xlfn.XLOOKUP(A1384,Table2[Tag Number],Table2[Status],"-",0)="Dead",
        _xlfn.XLOOKUP(A1384,Table3[Tag Number],Table3[Status],"-",0)="Dead",
        _xlfn.XLOOKUP(A1384,Table4[Tag Number],Table4[Status],"-",0)="Dead"),"Dead",
     OR(_xlfn.XLOOKUP(A1384,Table1[Tag Number],Table1[Status],"-",0)="Alive",
        _xlfn.XLOOKUP(A1384,Table2[Tag Number],Table2[Status],"-",0)="Alive",
        _xlfn.XLOOKUP(A1384,Table3[Tag Number],Table3[Status],"-",0)="Alive",
        _xlfn.XLOOKUP(A1384,Table4[Tag Number],Table4[Status],"-",0)="Alive"),"Alive",
     OR(_xlfn.XLOOKUP(A1384,Table1[Tag Number],Table1[Status],"-",0)="-",
        _xlfn.XLOOKUP(A1384,Table2[Tag Number],Table2[Status],"-",0)="-",
        _xlfn.XLOOKUP(A1384,Table3[Tag Number],Table3[Status],"-",0)="-",
        _xlfn.XLOOKUP(A1384,Table4[Tag Number],Table4[Status],"-",0)="-"),
   "-")</f>
        <v>-</v>
      </c>
      <c r="I1384" s="90"/>
      <c r="J1384" s="90"/>
      <c r="K1384" s="91"/>
      <c r="L1384" s="91"/>
      <c r="M1384" s="91"/>
      <c r="N1384" s="92"/>
      <c r="O1384" s="89"/>
      <c r="R1384" t="b">
        <f t="shared" si="43"/>
        <v>0</v>
      </c>
    </row>
    <row r="1385" spans="1:18" ht="15" thickBot="1" x14ac:dyDescent="0.35">
      <c r="A1385" s="2" t="s">
        <v>2100</v>
      </c>
      <c r="B1385" s="2" t="s">
        <v>1145</v>
      </c>
      <c r="C1385" s="84">
        <f>IF(COUNTIF(Table1[Tag Number], A1385), 1, 0)</f>
        <v>0</v>
      </c>
      <c r="D1385" s="85">
        <f>IF(COUNTIF(Table2[Tag Number], A1385), 1, 0)</f>
        <v>0</v>
      </c>
      <c r="E1385" s="86">
        <f>IF(COUNTIF(Table3[Tag Number], A1385), 1, 0)</f>
        <v>0</v>
      </c>
      <c r="F1385" s="86">
        <f>IF(COUNTIF(Table4[Tag Number], A1385), 1, 0)</f>
        <v>0</v>
      </c>
      <c r="G1385" s="87">
        <f t="shared" si="44"/>
        <v>0</v>
      </c>
      <c r="H1385" s="88" t="str" cm="1">
        <f t="array" ref="H1385">_xlfn.IFS(OR(_xlfn.XLOOKUP(A1385,Table1[Tag Number],Table1[Status],"-",0)="Dead",
        _xlfn.XLOOKUP(A1385,Table2[Tag Number],Table2[Status],"-",0)="Dead",
        _xlfn.XLOOKUP(A1385,Table3[Tag Number],Table3[Status],"-",0)="Dead",
        _xlfn.XLOOKUP(A1385,Table4[Tag Number],Table4[Status],"-",0)="Dead"),"Dead",
     OR(_xlfn.XLOOKUP(A1385,Table1[Tag Number],Table1[Status],"-",0)="Alive",
        _xlfn.XLOOKUP(A1385,Table2[Tag Number],Table2[Status],"-",0)="Alive",
        _xlfn.XLOOKUP(A1385,Table3[Tag Number],Table3[Status],"-",0)="Alive",
        _xlfn.XLOOKUP(A1385,Table4[Tag Number],Table4[Status],"-",0)="Alive"),"Alive",
     OR(_xlfn.XLOOKUP(A1385,Table1[Tag Number],Table1[Status],"-",0)="-",
        _xlfn.XLOOKUP(A1385,Table2[Tag Number],Table2[Status],"-",0)="-",
        _xlfn.XLOOKUP(A1385,Table3[Tag Number],Table3[Status],"-",0)="-",
        _xlfn.XLOOKUP(A1385,Table4[Tag Number],Table4[Status],"-",0)="-"),
   "-")</f>
        <v>-</v>
      </c>
      <c r="I1385" s="90"/>
      <c r="J1385" s="90"/>
      <c r="K1385" s="91"/>
      <c r="L1385" s="91"/>
      <c r="M1385" s="91"/>
      <c r="N1385" s="92"/>
      <c r="O1385" s="89"/>
      <c r="R1385" t="b">
        <f t="shared" si="43"/>
        <v>0</v>
      </c>
    </row>
    <row r="1386" spans="1:18" ht="15" thickBot="1" x14ac:dyDescent="0.35">
      <c r="A1386" s="3" t="s">
        <v>2101</v>
      </c>
      <c r="B1386" s="3" t="s">
        <v>1145</v>
      </c>
      <c r="C1386" s="84">
        <f>IF(COUNTIF(Table1[Tag Number], A1386), 1, 0)</f>
        <v>0</v>
      </c>
      <c r="D1386" s="85">
        <f>IF(COUNTIF(Table2[Tag Number], A1386), 1, 0)</f>
        <v>0</v>
      </c>
      <c r="E1386" s="86">
        <f>IF(COUNTIF(Table3[Tag Number], A1386), 1, 0)</f>
        <v>0</v>
      </c>
      <c r="F1386" s="86">
        <f>IF(COUNTIF(Table4[Tag Number], A1386), 1, 0)</f>
        <v>0</v>
      </c>
      <c r="G1386" s="87">
        <f t="shared" si="44"/>
        <v>0</v>
      </c>
      <c r="H1386" s="88" t="str" cm="1">
        <f t="array" ref="H1386">_xlfn.IFS(OR(_xlfn.XLOOKUP(A1386,Table1[Tag Number],Table1[Status],"-",0)="Dead",
        _xlfn.XLOOKUP(A1386,Table2[Tag Number],Table2[Status],"-",0)="Dead",
        _xlfn.XLOOKUP(A1386,Table3[Tag Number],Table3[Status],"-",0)="Dead",
        _xlfn.XLOOKUP(A1386,Table4[Tag Number],Table4[Status],"-",0)="Dead"),"Dead",
     OR(_xlfn.XLOOKUP(A1386,Table1[Tag Number],Table1[Status],"-",0)="Alive",
        _xlfn.XLOOKUP(A1386,Table2[Tag Number],Table2[Status],"-",0)="Alive",
        _xlfn.XLOOKUP(A1386,Table3[Tag Number],Table3[Status],"-",0)="Alive",
        _xlfn.XLOOKUP(A1386,Table4[Tag Number],Table4[Status],"-",0)="Alive"),"Alive",
     OR(_xlfn.XLOOKUP(A1386,Table1[Tag Number],Table1[Status],"-",0)="-",
        _xlfn.XLOOKUP(A1386,Table2[Tag Number],Table2[Status],"-",0)="-",
        _xlfn.XLOOKUP(A1386,Table3[Tag Number],Table3[Status],"-",0)="-",
        _xlfn.XLOOKUP(A1386,Table4[Tag Number],Table4[Status],"-",0)="-"),
   "-")</f>
        <v>-</v>
      </c>
      <c r="I1386" s="90"/>
      <c r="J1386" s="90"/>
      <c r="K1386" s="91"/>
      <c r="L1386" s="91"/>
      <c r="M1386" s="91"/>
      <c r="N1386" s="92"/>
      <c r="O1386" s="89"/>
      <c r="R1386" t="b">
        <f t="shared" si="43"/>
        <v>0</v>
      </c>
    </row>
    <row r="1387" spans="1:18" ht="15" thickBot="1" x14ac:dyDescent="0.35">
      <c r="A1387" s="2" t="s">
        <v>77</v>
      </c>
      <c r="B1387" s="2" t="s">
        <v>1145</v>
      </c>
      <c r="C1387" s="84">
        <f>IF(COUNTIF(Table1[Tag Number], A1387), 1, 0)</f>
        <v>1</v>
      </c>
      <c r="D1387" s="85">
        <f>IF(COUNTIF(Table2[Tag Number], A1387), 1, 0)</f>
        <v>0</v>
      </c>
      <c r="E1387" s="86">
        <f>IF(COUNTIF(Table3[Tag Number], A1387), 1, 0)</f>
        <v>0</v>
      </c>
      <c r="F1387" s="86">
        <f>IF(COUNTIF(Table4[Tag Number], A1387), 1, 0)</f>
        <v>0</v>
      </c>
      <c r="G1387" s="87">
        <f t="shared" si="44"/>
        <v>1</v>
      </c>
      <c r="H1387" s="88" t="str" cm="1">
        <f t="array" ref="H1387">_xlfn.IFS(OR(_xlfn.XLOOKUP(A1387,Table1[Tag Number],Table1[Status],"-",0)="Dead",
        _xlfn.XLOOKUP(A1387,Table2[Tag Number],Table2[Status],"-",0)="Dead",
        _xlfn.XLOOKUP(A1387,Table3[Tag Number],Table3[Status],"-",0)="Dead",
        _xlfn.XLOOKUP(A1387,Table4[Tag Number],Table4[Status],"-",0)="Dead"),"Dead",
     OR(_xlfn.XLOOKUP(A1387,Table1[Tag Number],Table1[Status],"-",0)="Alive",
        _xlfn.XLOOKUP(A1387,Table2[Tag Number],Table2[Status],"-",0)="Alive",
        _xlfn.XLOOKUP(A1387,Table3[Tag Number],Table3[Status],"-",0)="Alive",
        _xlfn.XLOOKUP(A1387,Table4[Tag Number],Table4[Status],"-",0)="Alive"),"Alive",
     OR(_xlfn.XLOOKUP(A1387,Table1[Tag Number],Table1[Status],"-",0)="-",
        _xlfn.XLOOKUP(A1387,Table2[Tag Number],Table2[Status],"-",0)="-",
        _xlfn.XLOOKUP(A1387,Table3[Tag Number],Table3[Status],"-",0)="-",
        _xlfn.XLOOKUP(A1387,Table4[Tag Number],Table4[Status],"-",0)="-"),
   "-")</f>
        <v>Dead</v>
      </c>
      <c r="I1387" s="90"/>
      <c r="J1387" s="90"/>
      <c r="K1387" s="91"/>
      <c r="L1387" s="91"/>
      <c r="M1387" s="91"/>
      <c r="N1387" s="92"/>
      <c r="O1387" s="89"/>
      <c r="R1387" t="b">
        <f t="shared" si="43"/>
        <v>0</v>
      </c>
    </row>
    <row r="1388" spans="1:18" ht="15" thickBot="1" x14ac:dyDescent="0.35">
      <c r="A1388" s="3" t="s">
        <v>347</v>
      </c>
      <c r="B1388" s="3" t="s">
        <v>1137</v>
      </c>
      <c r="C1388" s="84">
        <f>IF(COUNTIF(Table1[Tag Number], A1388), 1, 0)</f>
        <v>0</v>
      </c>
      <c r="D1388" s="85">
        <f>IF(COUNTIF(Table2[Tag Number], A1388), 1, 0)</f>
        <v>0</v>
      </c>
      <c r="E1388" s="86">
        <f>IF(COUNTIF(Table3[Tag Number], A1388), 1, 0)</f>
        <v>0</v>
      </c>
      <c r="F1388" s="86">
        <f>IF(COUNTIF(Table4[Tag Number], A1388), 1, 0)</f>
        <v>0</v>
      </c>
      <c r="G1388" s="87">
        <f t="shared" si="44"/>
        <v>0</v>
      </c>
      <c r="H1388" s="88" t="str" cm="1">
        <f t="array" ref="H1388">_xlfn.IFS(OR(_xlfn.XLOOKUP(A1388,Table1[Tag Number],Table1[Status],"-",0)="Dead",
        _xlfn.XLOOKUP(A1388,Table2[Tag Number],Table2[Status],"-",0)="Dead",
        _xlfn.XLOOKUP(A1388,Table3[Tag Number],Table3[Status],"-",0)="Dead",
        _xlfn.XLOOKUP(A1388,Table4[Tag Number],Table4[Status],"-",0)="Dead"),"Dead",
     OR(_xlfn.XLOOKUP(A1388,Table1[Tag Number],Table1[Status],"-",0)="Alive",
        _xlfn.XLOOKUP(A1388,Table2[Tag Number],Table2[Status],"-",0)="Alive",
        _xlfn.XLOOKUP(A1388,Table3[Tag Number],Table3[Status],"-",0)="Alive",
        _xlfn.XLOOKUP(A1388,Table4[Tag Number],Table4[Status],"-",0)="Alive"),"Alive",
     OR(_xlfn.XLOOKUP(A1388,Table1[Tag Number],Table1[Status],"-",0)="-",
        _xlfn.XLOOKUP(A1388,Table2[Tag Number],Table2[Status],"-",0)="-",
        _xlfn.XLOOKUP(A1388,Table3[Tag Number],Table3[Status],"-",0)="-",
        _xlfn.XLOOKUP(A1388,Table4[Tag Number],Table4[Status],"-",0)="-"),
   "-")</f>
        <v>-</v>
      </c>
      <c r="I1388" s="90"/>
      <c r="J1388" s="90"/>
      <c r="K1388" s="91"/>
      <c r="L1388" s="91"/>
      <c r="M1388" s="91"/>
      <c r="N1388" s="92"/>
      <c r="O1388" s="89"/>
      <c r="R1388" t="b">
        <f t="shared" si="43"/>
        <v>0</v>
      </c>
    </row>
    <row r="1389" spans="1:18" ht="15" thickBot="1" x14ac:dyDescent="0.35">
      <c r="A1389" s="2" t="s">
        <v>2102</v>
      </c>
      <c r="B1389" s="2" t="s">
        <v>1145</v>
      </c>
      <c r="C1389" s="84">
        <f>IF(COUNTIF(Table1[Tag Number], A1389), 1, 0)</f>
        <v>0</v>
      </c>
      <c r="D1389" s="85">
        <f>IF(COUNTIF(Table2[Tag Number], A1389), 1, 0)</f>
        <v>0</v>
      </c>
      <c r="E1389" s="86">
        <f>IF(COUNTIF(Table3[Tag Number], A1389), 1, 0)</f>
        <v>0</v>
      </c>
      <c r="F1389" s="86">
        <f>IF(COUNTIF(Table4[Tag Number], A1389), 1, 0)</f>
        <v>0</v>
      </c>
      <c r="G1389" s="87">
        <f t="shared" si="44"/>
        <v>0</v>
      </c>
      <c r="H1389" s="88" t="str" cm="1">
        <f t="array" ref="H1389">_xlfn.IFS(OR(_xlfn.XLOOKUP(A1389,Table1[Tag Number],Table1[Status],"-",0)="Dead",
        _xlfn.XLOOKUP(A1389,Table2[Tag Number],Table2[Status],"-",0)="Dead",
        _xlfn.XLOOKUP(A1389,Table3[Tag Number],Table3[Status],"-",0)="Dead",
        _xlfn.XLOOKUP(A1389,Table4[Tag Number],Table4[Status],"-",0)="Dead"),"Dead",
     OR(_xlfn.XLOOKUP(A1389,Table1[Tag Number],Table1[Status],"-",0)="Alive",
        _xlfn.XLOOKUP(A1389,Table2[Tag Number],Table2[Status],"-",0)="Alive",
        _xlfn.XLOOKUP(A1389,Table3[Tag Number],Table3[Status],"-",0)="Alive",
        _xlfn.XLOOKUP(A1389,Table4[Tag Number],Table4[Status],"-",0)="Alive"),"Alive",
     OR(_xlfn.XLOOKUP(A1389,Table1[Tag Number],Table1[Status],"-",0)="-",
        _xlfn.XLOOKUP(A1389,Table2[Tag Number],Table2[Status],"-",0)="-",
        _xlfn.XLOOKUP(A1389,Table3[Tag Number],Table3[Status],"-",0)="-",
        _xlfn.XLOOKUP(A1389,Table4[Tag Number],Table4[Status],"-",0)="-"),
   "-")</f>
        <v>-</v>
      </c>
      <c r="I1389" s="90"/>
      <c r="J1389" s="90"/>
      <c r="K1389" s="91"/>
      <c r="L1389" s="91"/>
      <c r="M1389" s="91"/>
      <c r="N1389" s="92"/>
      <c r="O1389" s="89"/>
      <c r="R1389" t="b">
        <f t="shared" si="43"/>
        <v>0</v>
      </c>
    </row>
    <row r="1390" spans="1:18" ht="15" thickBot="1" x14ac:dyDescent="0.35">
      <c r="A1390" s="3" t="s">
        <v>539</v>
      </c>
      <c r="B1390" s="3" t="s">
        <v>1137</v>
      </c>
      <c r="C1390" s="84">
        <f>IF(COUNTIF(Table1[Tag Number], A1390), 1, 0)</f>
        <v>0</v>
      </c>
      <c r="D1390" s="85">
        <f>IF(COUNTIF(Table2[Tag Number], A1390), 1, 0)</f>
        <v>0</v>
      </c>
      <c r="E1390" s="86">
        <f>IF(COUNTIF(Table3[Tag Number], A1390), 1, 0)</f>
        <v>0</v>
      </c>
      <c r="F1390" s="86">
        <f>IF(COUNTIF(Table4[Tag Number], A1390), 1, 0)</f>
        <v>0</v>
      </c>
      <c r="G1390" s="87">
        <f t="shared" si="44"/>
        <v>0</v>
      </c>
      <c r="H1390" s="88" t="str" cm="1">
        <f t="array" ref="H1390">_xlfn.IFS(OR(_xlfn.XLOOKUP(A1390,Table1[Tag Number],Table1[Status],"-",0)="Dead",
        _xlfn.XLOOKUP(A1390,Table2[Tag Number],Table2[Status],"-",0)="Dead",
        _xlfn.XLOOKUP(A1390,Table3[Tag Number],Table3[Status],"-",0)="Dead",
        _xlfn.XLOOKUP(A1390,Table4[Tag Number],Table4[Status],"-",0)="Dead"),"Dead",
     OR(_xlfn.XLOOKUP(A1390,Table1[Tag Number],Table1[Status],"-",0)="Alive",
        _xlfn.XLOOKUP(A1390,Table2[Tag Number],Table2[Status],"-",0)="Alive",
        _xlfn.XLOOKUP(A1390,Table3[Tag Number],Table3[Status],"-",0)="Alive",
        _xlfn.XLOOKUP(A1390,Table4[Tag Number],Table4[Status],"-",0)="Alive"),"Alive",
     OR(_xlfn.XLOOKUP(A1390,Table1[Tag Number],Table1[Status],"-",0)="-",
        _xlfn.XLOOKUP(A1390,Table2[Tag Number],Table2[Status],"-",0)="-",
        _xlfn.XLOOKUP(A1390,Table3[Tag Number],Table3[Status],"-",0)="-",
        _xlfn.XLOOKUP(A1390,Table4[Tag Number],Table4[Status],"-",0)="-"),
   "-")</f>
        <v>-</v>
      </c>
      <c r="I1390" s="90"/>
      <c r="J1390" s="90"/>
      <c r="K1390" s="91"/>
      <c r="L1390" s="91"/>
      <c r="M1390" s="91"/>
      <c r="N1390" s="92"/>
      <c r="O1390" s="89"/>
      <c r="R1390" t="b">
        <f t="shared" si="43"/>
        <v>0</v>
      </c>
    </row>
    <row r="1391" spans="1:18" ht="15" thickBot="1" x14ac:dyDescent="0.35">
      <c r="A1391" s="2" t="s">
        <v>2103</v>
      </c>
      <c r="B1391" s="2" t="s">
        <v>1145</v>
      </c>
      <c r="C1391" s="84">
        <f>IF(COUNTIF(Table1[Tag Number], A1391), 1, 0)</f>
        <v>0</v>
      </c>
      <c r="D1391" s="85">
        <f>IF(COUNTIF(Table2[Tag Number], A1391), 1, 0)</f>
        <v>0</v>
      </c>
      <c r="E1391" s="86">
        <f>IF(COUNTIF(Table3[Tag Number], A1391), 1, 0)</f>
        <v>0</v>
      </c>
      <c r="F1391" s="86">
        <f>IF(COUNTIF(Table4[Tag Number], A1391), 1, 0)</f>
        <v>0</v>
      </c>
      <c r="G1391" s="87">
        <f t="shared" si="44"/>
        <v>0</v>
      </c>
      <c r="H1391" s="88" t="str" cm="1">
        <f t="array" ref="H1391">_xlfn.IFS(OR(_xlfn.XLOOKUP(A1391,Table1[Tag Number],Table1[Status],"-",0)="Dead",
        _xlfn.XLOOKUP(A1391,Table2[Tag Number],Table2[Status],"-",0)="Dead",
        _xlfn.XLOOKUP(A1391,Table3[Tag Number],Table3[Status],"-",0)="Dead",
        _xlfn.XLOOKUP(A1391,Table4[Tag Number],Table4[Status],"-",0)="Dead"),"Dead",
     OR(_xlfn.XLOOKUP(A1391,Table1[Tag Number],Table1[Status],"-",0)="Alive",
        _xlfn.XLOOKUP(A1391,Table2[Tag Number],Table2[Status],"-",0)="Alive",
        _xlfn.XLOOKUP(A1391,Table3[Tag Number],Table3[Status],"-",0)="Alive",
        _xlfn.XLOOKUP(A1391,Table4[Tag Number],Table4[Status],"-",0)="Alive"),"Alive",
     OR(_xlfn.XLOOKUP(A1391,Table1[Tag Number],Table1[Status],"-",0)="-",
        _xlfn.XLOOKUP(A1391,Table2[Tag Number],Table2[Status],"-",0)="-",
        _xlfn.XLOOKUP(A1391,Table3[Tag Number],Table3[Status],"-",0)="-",
        _xlfn.XLOOKUP(A1391,Table4[Tag Number],Table4[Status],"-",0)="-"),
   "-")</f>
        <v>-</v>
      </c>
      <c r="I1391" s="90"/>
      <c r="J1391" s="90"/>
      <c r="K1391" s="91"/>
      <c r="L1391" s="91"/>
      <c r="M1391" s="91"/>
      <c r="N1391" s="92"/>
      <c r="O1391" s="89"/>
      <c r="R1391" t="b">
        <f t="shared" si="43"/>
        <v>0</v>
      </c>
    </row>
    <row r="1392" spans="1:18" ht="15" thickBot="1" x14ac:dyDescent="0.35">
      <c r="A1392" s="3" t="s">
        <v>2104</v>
      </c>
      <c r="B1392" s="3" t="s">
        <v>1145</v>
      </c>
      <c r="C1392" s="84">
        <f>IF(COUNTIF(Table1[Tag Number], A1392), 1, 0)</f>
        <v>0</v>
      </c>
      <c r="D1392" s="85">
        <f>IF(COUNTIF(Table2[Tag Number], A1392), 1, 0)</f>
        <v>0</v>
      </c>
      <c r="E1392" s="86">
        <f>IF(COUNTIF(Table3[Tag Number], A1392), 1, 0)</f>
        <v>0</v>
      </c>
      <c r="F1392" s="86">
        <f>IF(COUNTIF(Table4[Tag Number], A1392), 1, 0)</f>
        <v>0</v>
      </c>
      <c r="G1392" s="87">
        <f t="shared" si="44"/>
        <v>0</v>
      </c>
      <c r="H1392" s="88" t="str" cm="1">
        <f t="array" ref="H1392">_xlfn.IFS(OR(_xlfn.XLOOKUP(A1392,Table1[Tag Number],Table1[Status],"-",0)="Dead",
        _xlfn.XLOOKUP(A1392,Table2[Tag Number],Table2[Status],"-",0)="Dead",
        _xlfn.XLOOKUP(A1392,Table3[Tag Number],Table3[Status],"-",0)="Dead",
        _xlfn.XLOOKUP(A1392,Table4[Tag Number],Table4[Status],"-",0)="Dead"),"Dead",
     OR(_xlfn.XLOOKUP(A1392,Table1[Tag Number],Table1[Status],"-",0)="Alive",
        _xlfn.XLOOKUP(A1392,Table2[Tag Number],Table2[Status],"-",0)="Alive",
        _xlfn.XLOOKUP(A1392,Table3[Tag Number],Table3[Status],"-",0)="Alive",
        _xlfn.XLOOKUP(A1392,Table4[Tag Number],Table4[Status],"-",0)="Alive"),"Alive",
     OR(_xlfn.XLOOKUP(A1392,Table1[Tag Number],Table1[Status],"-",0)="-",
        _xlfn.XLOOKUP(A1392,Table2[Tag Number],Table2[Status],"-",0)="-",
        _xlfn.XLOOKUP(A1392,Table3[Tag Number],Table3[Status],"-",0)="-",
        _xlfn.XLOOKUP(A1392,Table4[Tag Number],Table4[Status],"-",0)="-"),
   "-")</f>
        <v>-</v>
      </c>
      <c r="I1392" s="90"/>
      <c r="J1392" s="90"/>
      <c r="K1392" s="91"/>
      <c r="L1392" s="91"/>
      <c r="M1392" s="91"/>
      <c r="N1392" s="92"/>
      <c r="O1392" s="89"/>
      <c r="R1392" t="b">
        <f t="shared" si="43"/>
        <v>0</v>
      </c>
    </row>
    <row r="1393" spans="1:18" ht="15" thickBot="1" x14ac:dyDescent="0.35">
      <c r="A1393" s="2" t="s">
        <v>2105</v>
      </c>
      <c r="B1393" s="2" t="s">
        <v>1145</v>
      </c>
      <c r="C1393" s="84">
        <f>IF(COUNTIF(Table1[Tag Number], A1393), 1, 0)</f>
        <v>0</v>
      </c>
      <c r="D1393" s="85">
        <f>IF(COUNTIF(Table2[Tag Number], A1393), 1, 0)</f>
        <v>0</v>
      </c>
      <c r="E1393" s="86">
        <f>IF(COUNTIF(Table3[Tag Number], A1393), 1, 0)</f>
        <v>0</v>
      </c>
      <c r="F1393" s="86">
        <f>IF(COUNTIF(Table4[Tag Number], A1393), 1, 0)</f>
        <v>0</v>
      </c>
      <c r="G1393" s="87">
        <f t="shared" si="44"/>
        <v>0</v>
      </c>
      <c r="H1393" s="88" t="str" cm="1">
        <f t="array" ref="H1393">_xlfn.IFS(OR(_xlfn.XLOOKUP(A1393,Table1[Tag Number],Table1[Status],"-",0)="Dead",
        _xlfn.XLOOKUP(A1393,Table2[Tag Number],Table2[Status],"-",0)="Dead",
        _xlfn.XLOOKUP(A1393,Table3[Tag Number],Table3[Status],"-",0)="Dead",
        _xlfn.XLOOKUP(A1393,Table4[Tag Number],Table4[Status],"-",0)="Dead"),"Dead",
     OR(_xlfn.XLOOKUP(A1393,Table1[Tag Number],Table1[Status],"-",0)="Alive",
        _xlfn.XLOOKUP(A1393,Table2[Tag Number],Table2[Status],"-",0)="Alive",
        _xlfn.XLOOKUP(A1393,Table3[Tag Number],Table3[Status],"-",0)="Alive",
        _xlfn.XLOOKUP(A1393,Table4[Tag Number],Table4[Status],"-",0)="Alive"),"Alive",
     OR(_xlfn.XLOOKUP(A1393,Table1[Tag Number],Table1[Status],"-",0)="-",
        _xlfn.XLOOKUP(A1393,Table2[Tag Number],Table2[Status],"-",0)="-",
        _xlfn.XLOOKUP(A1393,Table3[Tag Number],Table3[Status],"-",0)="-",
        _xlfn.XLOOKUP(A1393,Table4[Tag Number],Table4[Status],"-",0)="-"),
   "-")</f>
        <v>-</v>
      </c>
      <c r="I1393" s="90"/>
      <c r="J1393" s="90"/>
      <c r="K1393" s="91"/>
      <c r="L1393" s="91"/>
      <c r="M1393" s="91"/>
      <c r="N1393" s="92"/>
      <c r="O1393" s="89"/>
      <c r="R1393" t="b">
        <f t="shared" si="43"/>
        <v>0</v>
      </c>
    </row>
    <row r="1394" spans="1:18" ht="15" thickBot="1" x14ac:dyDescent="0.35">
      <c r="A1394" s="3" t="s">
        <v>2106</v>
      </c>
      <c r="B1394" s="3" t="s">
        <v>1145</v>
      </c>
      <c r="C1394" s="84">
        <f>IF(COUNTIF(Table1[Tag Number], A1394), 1, 0)</f>
        <v>0</v>
      </c>
      <c r="D1394" s="85">
        <f>IF(COUNTIF(Table2[Tag Number], A1394), 1, 0)</f>
        <v>0</v>
      </c>
      <c r="E1394" s="86">
        <f>IF(COUNTIF(Table3[Tag Number], A1394), 1, 0)</f>
        <v>0</v>
      </c>
      <c r="F1394" s="86">
        <f>IF(COUNTIF(Table4[Tag Number], A1394), 1, 0)</f>
        <v>0</v>
      </c>
      <c r="G1394" s="87">
        <f t="shared" si="44"/>
        <v>0</v>
      </c>
      <c r="H1394" s="88" t="str" cm="1">
        <f t="array" ref="H1394">_xlfn.IFS(OR(_xlfn.XLOOKUP(A1394,Table1[Tag Number],Table1[Status],"-",0)="Dead",
        _xlfn.XLOOKUP(A1394,Table2[Tag Number],Table2[Status],"-",0)="Dead",
        _xlfn.XLOOKUP(A1394,Table3[Tag Number],Table3[Status],"-",0)="Dead",
        _xlfn.XLOOKUP(A1394,Table4[Tag Number],Table4[Status],"-",0)="Dead"),"Dead",
     OR(_xlfn.XLOOKUP(A1394,Table1[Tag Number],Table1[Status],"-",0)="Alive",
        _xlfn.XLOOKUP(A1394,Table2[Tag Number],Table2[Status],"-",0)="Alive",
        _xlfn.XLOOKUP(A1394,Table3[Tag Number],Table3[Status],"-",0)="Alive",
        _xlfn.XLOOKUP(A1394,Table4[Tag Number],Table4[Status],"-",0)="Alive"),"Alive",
     OR(_xlfn.XLOOKUP(A1394,Table1[Tag Number],Table1[Status],"-",0)="-",
        _xlfn.XLOOKUP(A1394,Table2[Tag Number],Table2[Status],"-",0)="-",
        _xlfn.XLOOKUP(A1394,Table3[Tag Number],Table3[Status],"-",0)="-",
        _xlfn.XLOOKUP(A1394,Table4[Tag Number],Table4[Status],"-",0)="-"),
   "-")</f>
        <v>-</v>
      </c>
      <c r="I1394" s="90"/>
      <c r="J1394" s="90"/>
      <c r="K1394" s="91"/>
      <c r="L1394" s="91"/>
      <c r="M1394" s="91"/>
      <c r="N1394" s="92"/>
      <c r="O1394" s="89"/>
      <c r="R1394" t="b">
        <f t="shared" si="43"/>
        <v>0</v>
      </c>
    </row>
    <row r="1395" spans="1:18" ht="15" thickBot="1" x14ac:dyDescent="0.35">
      <c r="A1395" s="2" t="s">
        <v>2107</v>
      </c>
      <c r="B1395" s="2" t="s">
        <v>1145</v>
      </c>
      <c r="C1395" s="84">
        <f>IF(COUNTIF(Table1[Tag Number], A1395), 1, 0)</f>
        <v>0</v>
      </c>
      <c r="D1395" s="85">
        <f>IF(COUNTIF(Table2[Tag Number], A1395), 1, 0)</f>
        <v>0</v>
      </c>
      <c r="E1395" s="86">
        <f>IF(COUNTIF(Table3[Tag Number], A1395), 1, 0)</f>
        <v>0</v>
      </c>
      <c r="F1395" s="86">
        <f>IF(COUNTIF(Table4[Tag Number], A1395), 1, 0)</f>
        <v>0</v>
      </c>
      <c r="G1395" s="87">
        <f t="shared" si="44"/>
        <v>0</v>
      </c>
      <c r="H1395" s="88" t="str" cm="1">
        <f t="array" ref="H1395">_xlfn.IFS(OR(_xlfn.XLOOKUP(A1395,Table1[Tag Number],Table1[Status],"-",0)="Dead",
        _xlfn.XLOOKUP(A1395,Table2[Tag Number],Table2[Status],"-",0)="Dead",
        _xlfn.XLOOKUP(A1395,Table3[Tag Number],Table3[Status],"-",0)="Dead",
        _xlfn.XLOOKUP(A1395,Table4[Tag Number],Table4[Status],"-",0)="Dead"),"Dead",
     OR(_xlfn.XLOOKUP(A1395,Table1[Tag Number],Table1[Status],"-",0)="Alive",
        _xlfn.XLOOKUP(A1395,Table2[Tag Number],Table2[Status],"-",0)="Alive",
        _xlfn.XLOOKUP(A1395,Table3[Tag Number],Table3[Status],"-",0)="Alive",
        _xlfn.XLOOKUP(A1395,Table4[Tag Number],Table4[Status],"-",0)="Alive"),"Alive",
     OR(_xlfn.XLOOKUP(A1395,Table1[Tag Number],Table1[Status],"-",0)="-",
        _xlfn.XLOOKUP(A1395,Table2[Tag Number],Table2[Status],"-",0)="-",
        _xlfn.XLOOKUP(A1395,Table3[Tag Number],Table3[Status],"-",0)="-",
        _xlfn.XLOOKUP(A1395,Table4[Tag Number],Table4[Status],"-",0)="-"),
   "-")</f>
        <v>-</v>
      </c>
      <c r="I1395" s="90"/>
      <c r="J1395" s="90"/>
      <c r="K1395" s="91"/>
      <c r="L1395" s="91"/>
      <c r="M1395" s="91"/>
      <c r="N1395" s="92"/>
      <c r="O1395" s="89"/>
      <c r="R1395" t="b">
        <f t="shared" si="43"/>
        <v>0</v>
      </c>
    </row>
    <row r="1396" spans="1:18" ht="15" thickBot="1" x14ac:dyDescent="0.35">
      <c r="A1396" s="3" t="s">
        <v>2108</v>
      </c>
      <c r="B1396" s="3" t="s">
        <v>1145</v>
      </c>
      <c r="C1396" s="84">
        <f>IF(COUNTIF(Table1[Tag Number], A1396), 1, 0)</f>
        <v>0</v>
      </c>
      <c r="D1396" s="85">
        <f>IF(COUNTIF(Table2[Tag Number], A1396), 1, 0)</f>
        <v>0</v>
      </c>
      <c r="E1396" s="86">
        <f>IF(COUNTIF(Table3[Tag Number], A1396), 1, 0)</f>
        <v>0</v>
      </c>
      <c r="F1396" s="86">
        <f>IF(COUNTIF(Table4[Tag Number], A1396), 1, 0)</f>
        <v>0</v>
      </c>
      <c r="G1396" s="87">
        <f t="shared" si="44"/>
        <v>0</v>
      </c>
      <c r="H1396" s="88" t="str" cm="1">
        <f t="array" ref="H1396">_xlfn.IFS(OR(_xlfn.XLOOKUP(A1396,Table1[Tag Number],Table1[Status],"-",0)="Dead",
        _xlfn.XLOOKUP(A1396,Table2[Tag Number],Table2[Status],"-",0)="Dead",
        _xlfn.XLOOKUP(A1396,Table3[Tag Number],Table3[Status],"-",0)="Dead",
        _xlfn.XLOOKUP(A1396,Table4[Tag Number],Table4[Status],"-",0)="Dead"),"Dead",
     OR(_xlfn.XLOOKUP(A1396,Table1[Tag Number],Table1[Status],"-",0)="Alive",
        _xlfn.XLOOKUP(A1396,Table2[Tag Number],Table2[Status],"-",0)="Alive",
        _xlfn.XLOOKUP(A1396,Table3[Tag Number],Table3[Status],"-",0)="Alive",
        _xlfn.XLOOKUP(A1396,Table4[Tag Number],Table4[Status],"-",0)="Alive"),"Alive",
     OR(_xlfn.XLOOKUP(A1396,Table1[Tag Number],Table1[Status],"-",0)="-",
        _xlfn.XLOOKUP(A1396,Table2[Tag Number],Table2[Status],"-",0)="-",
        _xlfn.XLOOKUP(A1396,Table3[Tag Number],Table3[Status],"-",0)="-",
        _xlfn.XLOOKUP(A1396,Table4[Tag Number],Table4[Status],"-",0)="-"),
   "-")</f>
        <v>-</v>
      </c>
      <c r="I1396" s="90"/>
      <c r="J1396" s="90"/>
      <c r="K1396" s="91"/>
      <c r="L1396" s="91"/>
      <c r="M1396" s="91"/>
      <c r="N1396" s="92"/>
      <c r="O1396" s="89"/>
      <c r="R1396" t="b">
        <f t="shared" si="43"/>
        <v>0</v>
      </c>
    </row>
    <row r="1397" spans="1:18" ht="15" thickBot="1" x14ac:dyDescent="0.35">
      <c r="A1397" s="2" t="s">
        <v>2109</v>
      </c>
      <c r="B1397" s="2" t="s">
        <v>1137</v>
      </c>
      <c r="C1397" s="84">
        <f>IF(COUNTIF(Table1[Tag Number], A1397), 1, 0)</f>
        <v>0</v>
      </c>
      <c r="D1397" s="85">
        <f>IF(COUNTIF(Table2[Tag Number], A1397), 1, 0)</f>
        <v>0</v>
      </c>
      <c r="E1397" s="86">
        <f>IF(COUNTIF(Table3[Tag Number], A1397), 1, 0)</f>
        <v>0</v>
      </c>
      <c r="F1397" s="86">
        <f>IF(COUNTIF(Table4[Tag Number], A1397), 1, 0)</f>
        <v>0</v>
      </c>
      <c r="G1397" s="87">
        <f t="shared" si="44"/>
        <v>0</v>
      </c>
      <c r="H1397" s="88" t="str" cm="1">
        <f t="array" ref="H1397">_xlfn.IFS(OR(_xlfn.XLOOKUP(A1397,Table1[Tag Number],Table1[Status],"-",0)="Dead",
        _xlfn.XLOOKUP(A1397,Table2[Tag Number],Table2[Status],"-",0)="Dead",
        _xlfn.XLOOKUP(A1397,Table3[Tag Number],Table3[Status],"-",0)="Dead",
        _xlfn.XLOOKUP(A1397,Table4[Tag Number],Table4[Status],"-",0)="Dead"),"Dead",
     OR(_xlfn.XLOOKUP(A1397,Table1[Tag Number],Table1[Status],"-",0)="Alive",
        _xlfn.XLOOKUP(A1397,Table2[Tag Number],Table2[Status],"-",0)="Alive",
        _xlfn.XLOOKUP(A1397,Table3[Tag Number],Table3[Status],"-",0)="Alive",
        _xlfn.XLOOKUP(A1397,Table4[Tag Number],Table4[Status],"-",0)="Alive"),"Alive",
     OR(_xlfn.XLOOKUP(A1397,Table1[Tag Number],Table1[Status],"-",0)="-",
        _xlfn.XLOOKUP(A1397,Table2[Tag Number],Table2[Status],"-",0)="-",
        _xlfn.XLOOKUP(A1397,Table3[Tag Number],Table3[Status],"-",0)="-",
        _xlfn.XLOOKUP(A1397,Table4[Tag Number],Table4[Status],"-",0)="-"),
   "-")</f>
        <v>-</v>
      </c>
      <c r="I1397" s="90"/>
      <c r="J1397" s="90"/>
      <c r="K1397" s="91"/>
      <c r="L1397" s="91"/>
      <c r="M1397" s="91"/>
      <c r="N1397" s="92"/>
      <c r="O1397" s="89"/>
      <c r="R1397" t="b">
        <f t="shared" si="43"/>
        <v>0</v>
      </c>
    </row>
    <row r="1398" spans="1:18" ht="15" thickBot="1" x14ac:dyDescent="0.35">
      <c r="A1398" s="3" t="s">
        <v>2110</v>
      </c>
      <c r="B1398" s="3" t="s">
        <v>1145</v>
      </c>
      <c r="C1398" s="84">
        <f>IF(COUNTIF(Table1[Tag Number], A1398), 1, 0)</f>
        <v>0</v>
      </c>
      <c r="D1398" s="85">
        <f>IF(COUNTIF(Table2[Tag Number], A1398), 1, 0)</f>
        <v>0</v>
      </c>
      <c r="E1398" s="86">
        <f>IF(COUNTIF(Table3[Tag Number], A1398), 1, 0)</f>
        <v>0</v>
      </c>
      <c r="F1398" s="86">
        <f>IF(COUNTIF(Table4[Tag Number], A1398), 1, 0)</f>
        <v>0</v>
      </c>
      <c r="G1398" s="87">
        <f t="shared" si="44"/>
        <v>0</v>
      </c>
      <c r="H1398" s="88" t="str" cm="1">
        <f t="array" ref="H1398">_xlfn.IFS(OR(_xlfn.XLOOKUP(A1398,Table1[Tag Number],Table1[Status],"-",0)="Dead",
        _xlfn.XLOOKUP(A1398,Table2[Tag Number],Table2[Status],"-",0)="Dead",
        _xlfn.XLOOKUP(A1398,Table3[Tag Number],Table3[Status],"-",0)="Dead",
        _xlfn.XLOOKUP(A1398,Table4[Tag Number],Table4[Status],"-",0)="Dead"),"Dead",
     OR(_xlfn.XLOOKUP(A1398,Table1[Tag Number],Table1[Status],"-",0)="Alive",
        _xlfn.XLOOKUP(A1398,Table2[Tag Number],Table2[Status],"-",0)="Alive",
        _xlfn.XLOOKUP(A1398,Table3[Tag Number],Table3[Status],"-",0)="Alive",
        _xlfn.XLOOKUP(A1398,Table4[Tag Number],Table4[Status],"-",0)="Alive"),"Alive",
     OR(_xlfn.XLOOKUP(A1398,Table1[Tag Number],Table1[Status],"-",0)="-",
        _xlfn.XLOOKUP(A1398,Table2[Tag Number],Table2[Status],"-",0)="-",
        _xlfn.XLOOKUP(A1398,Table3[Tag Number],Table3[Status],"-",0)="-",
        _xlfn.XLOOKUP(A1398,Table4[Tag Number],Table4[Status],"-",0)="-"),
   "-")</f>
        <v>-</v>
      </c>
      <c r="I1398" s="90"/>
      <c r="J1398" s="90"/>
      <c r="K1398" s="91"/>
      <c r="L1398" s="91"/>
      <c r="M1398" s="91"/>
      <c r="N1398" s="92"/>
      <c r="O1398" s="89"/>
      <c r="R1398" t="b">
        <f t="shared" si="43"/>
        <v>0</v>
      </c>
    </row>
    <row r="1399" spans="1:18" ht="15" thickBot="1" x14ac:dyDescent="0.35">
      <c r="A1399" s="93" t="s">
        <v>2111</v>
      </c>
      <c r="B1399" s="93" t="s">
        <v>1145</v>
      </c>
      <c r="C1399" s="84">
        <f>IF(COUNTIF(Table1[Tag Number], A1399), 1, 0)</f>
        <v>0</v>
      </c>
      <c r="D1399" s="85">
        <f>IF(COUNTIF(Table2[Tag Number], A1399), 1, 0)</f>
        <v>0</v>
      </c>
      <c r="E1399" s="86">
        <f>IF(COUNTIF(Table3[Tag Number], A1399), 1, 0)</f>
        <v>0</v>
      </c>
      <c r="F1399" s="86">
        <f>IF(COUNTIF(Table4[Tag Number], A1399), 1, 0)</f>
        <v>0</v>
      </c>
      <c r="G1399" s="87">
        <f t="shared" si="44"/>
        <v>0</v>
      </c>
      <c r="H1399" s="88" t="str" cm="1">
        <f t="array" ref="H1399">_xlfn.IFS(OR(_xlfn.XLOOKUP(A1399,Table1[Tag Number],Table1[Status],"-",0)="Dead",
        _xlfn.XLOOKUP(A1399,Table2[Tag Number],Table2[Status],"-",0)="Dead",
        _xlfn.XLOOKUP(A1399,Table3[Tag Number],Table3[Status],"-",0)="Dead",
        _xlfn.XLOOKUP(A1399,Table4[Tag Number],Table4[Status],"-",0)="Dead"),"Dead",
     OR(_xlfn.XLOOKUP(A1399,Table1[Tag Number],Table1[Status],"-",0)="Alive",
        _xlfn.XLOOKUP(A1399,Table2[Tag Number],Table2[Status],"-",0)="Alive",
        _xlfn.XLOOKUP(A1399,Table3[Tag Number],Table3[Status],"-",0)="Alive",
        _xlfn.XLOOKUP(A1399,Table4[Tag Number],Table4[Status],"-",0)="Alive"),"Alive",
     OR(_xlfn.XLOOKUP(A1399,Table1[Tag Number],Table1[Status],"-",0)="-",
        _xlfn.XLOOKUP(A1399,Table2[Tag Number],Table2[Status],"-",0)="-",
        _xlfn.XLOOKUP(A1399,Table3[Tag Number],Table3[Status],"-",0)="-",
        _xlfn.XLOOKUP(A1399,Table4[Tag Number],Table4[Status],"-",0)="-"),
   "-")</f>
        <v>-</v>
      </c>
      <c r="I1399" s="90"/>
      <c r="J1399" s="90"/>
      <c r="K1399" s="91"/>
      <c r="L1399" s="91"/>
      <c r="M1399" s="91"/>
      <c r="N1399" s="92"/>
      <c r="O1399" s="89"/>
      <c r="R1399" t="b">
        <f t="shared" si="43"/>
        <v>0</v>
      </c>
    </row>
    <row r="1400" spans="1:18" ht="15" thickBot="1" x14ac:dyDescent="0.35">
      <c r="A1400" s="3" t="s">
        <v>968</v>
      </c>
      <c r="B1400" s="3" t="s">
        <v>1137</v>
      </c>
      <c r="C1400" s="84">
        <f>IF(COUNTIF(Table1[Tag Number], A1400), 1, 0)</f>
        <v>0</v>
      </c>
      <c r="D1400" s="85">
        <f>IF(COUNTIF(Table2[Tag Number], A1400), 1, 0)</f>
        <v>0</v>
      </c>
      <c r="E1400" s="86">
        <f>IF(COUNTIF(Table3[Tag Number], A1400), 1, 0)</f>
        <v>0</v>
      </c>
      <c r="F1400" s="86">
        <f>IF(COUNTIF(Table4[Tag Number], A1400), 1, 0)</f>
        <v>0</v>
      </c>
      <c r="G1400" s="87">
        <f t="shared" si="44"/>
        <v>0</v>
      </c>
      <c r="H1400" s="88" t="str" cm="1">
        <f t="array" ref="H1400">_xlfn.IFS(OR(_xlfn.XLOOKUP(A1400,Table1[Tag Number],Table1[Status],"-",0)="Dead",
        _xlfn.XLOOKUP(A1400,Table2[Tag Number],Table2[Status],"-",0)="Dead",
        _xlfn.XLOOKUP(A1400,Table3[Tag Number],Table3[Status],"-",0)="Dead",
        _xlfn.XLOOKUP(A1400,Table4[Tag Number],Table4[Status],"-",0)="Dead"),"Dead",
     OR(_xlfn.XLOOKUP(A1400,Table1[Tag Number],Table1[Status],"-",0)="Alive",
        _xlfn.XLOOKUP(A1400,Table2[Tag Number],Table2[Status],"-",0)="Alive",
        _xlfn.XLOOKUP(A1400,Table3[Tag Number],Table3[Status],"-",0)="Alive",
        _xlfn.XLOOKUP(A1400,Table4[Tag Number],Table4[Status],"-",0)="Alive"),"Alive",
     OR(_xlfn.XLOOKUP(A1400,Table1[Tag Number],Table1[Status],"-",0)="-",
        _xlfn.XLOOKUP(A1400,Table2[Tag Number],Table2[Status],"-",0)="-",
        _xlfn.XLOOKUP(A1400,Table3[Tag Number],Table3[Status],"-",0)="-",
        _xlfn.XLOOKUP(A1400,Table4[Tag Number],Table4[Status],"-",0)="-"),
   "-")</f>
        <v>-</v>
      </c>
      <c r="I1400" s="90"/>
      <c r="J1400" s="90"/>
      <c r="K1400" s="91"/>
      <c r="L1400" s="91"/>
      <c r="M1400" s="91"/>
      <c r="N1400" s="92"/>
      <c r="O1400" s="89"/>
      <c r="R1400" t="b">
        <f t="shared" si="43"/>
        <v>0</v>
      </c>
    </row>
    <row r="1401" spans="1:18" ht="15" thickBot="1" x14ac:dyDescent="0.35">
      <c r="A1401" s="2" t="s">
        <v>2112</v>
      </c>
      <c r="B1401" s="2" t="s">
        <v>1137</v>
      </c>
      <c r="C1401" s="84">
        <f>IF(COUNTIF(Table1[Tag Number], A1401), 1, 0)</f>
        <v>0</v>
      </c>
      <c r="D1401" s="85">
        <f>IF(COUNTIF(Table2[Tag Number], A1401), 1, 0)</f>
        <v>0</v>
      </c>
      <c r="E1401" s="86">
        <f>IF(COUNTIF(Table3[Tag Number], A1401), 1, 0)</f>
        <v>0</v>
      </c>
      <c r="F1401" s="86">
        <f>IF(COUNTIF(Table4[Tag Number], A1401), 1, 0)</f>
        <v>0</v>
      </c>
      <c r="G1401" s="87">
        <f t="shared" si="44"/>
        <v>0</v>
      </c>
      <c r="H1401" s="88" t="str" cm="1">
        <f t="array" ref="H1401">_xlfn.IFS(OR(_xlfn.XLOOKUP(A1401,Table1[Tag Number],Table1[Status],"-",0)="Dead",
        _xlfn.XLOOKUP(A1401,Table2[Tag Number],Table2[Status],"-",0)="Dead",
        _xlfn.XLOOKUP(A1401,Table3[Tag Number],Table3[Status],"-",0)="Dead",
        _xlfn.XLOOKUP(A1401,Table4[Tag Number],Table4[Status],"-",0)="Dead"),"Dead",
     OR(_xlfn.XLOOKUP(A1401,Table1[Tag Number],Table1[Status],"-",0)="Alive",
        _xlfn.XLOOKUP(A1401,Table2[Tag Number],Table2[Status],"-",0)="Alive",
        _xlfn.XLOOKUP(A1401,Table3[Tag Number],Table3[Status],"-",0)="Alive",
        _xlfn.XLOOKUP(A1401,Table4[Tag Number],Table4[Status],"-",0)="Alive"),"Alive",
     OR(_xlfn.XLOOKUP(A1401,Table1[Tag Number],Table1[Status],"-",0)="-",
        _xlfn.XLOOKUP(A1401,Table2[Tag Number],Table2[Status],"-",0)="-",
        _xlfn.XLOOKUP(A1401,Table3[Tag Number],Table3[Status],"-",0)="-",
        _xlfn.XLOOKUP(A1401,Table4[Tag Number],Table4[Status],"-",0)="-"),
   "-")</f>
        <v>-</v>
      </c>
      <c r="I1401" s="90"/>
      <c r="J1401" s="90"/>
      <c r="K1401" s="91"/>
      <c r="L1401" s="91"/>
      <c r="M1401" s="91"/>
      <c r="N1401" s="92"/>
      <c r="O1401" s="89"/>
      <c r="R1401" t="b">
        <f t="shared" si="43"/>
        <v>0</v>
      </c>
    </row>
    <row r="1402" spans="1:18" ht="15" thickBot="1" x14ac:dyDescent="0.35">
      <c r="A1402" s="3" t="s">
        <v>304</v>
      </c>
      <c r="B1402" s="3" t="s">
        <v>1145</v>
      </c>
      <c r="C1402" s="84">
        <f>IF(COUNTIF(Table1[Tag Number], A1402), 1, 0)</f>
        <v>1</v>
      </c>
      <c r="D1402" s="85">
        <f>IF(COUNTIF(Table2[Tag Number], A1402), 1, 0)</f>
        <v>0</v>
      </c>
      <c r="E1402" s="86">
        <f>IF(COUNTIF(Table3[Tag Number], A1402), 1, 0)</f>
        <v>0</v>
      </c>
      <c r="F1402" s="86">
        <f>IF(COUNTIF(Table4[Tag Number], A1402), 1, 0)</f>
        <v>0</v>
      </c>
      <c r="G1402" s="87">
        <f t="shared" si="44"/>
        <v>1</v>
      </c>
      <c r="H1402" s="88" t="str" cm="1">
        <f t="array" ref="H1402">_xlfn.IFS(OR(_xlfn.XLOOKUP(A1402,Table1[Tag Number],Table1[Status],"-",0)="Dead",
        _xlfn.XLOOKUP(A1402,Table2[Tag Number],Table2[Status],"-",0)="Dead",
        _xlfn.XLOOKUP(A1402,Table3[Tag Number],Table3[Status],"-",0)="Dead",
        _xlfn.XLOOKUP(A1402,Table4[Tag Number],Table4[Status],"-",0)="Dead"),"Dead",
     OR(_xlfn.XLOOKUP(A1402,Table1[Tag Number],Table1[Status],"-",0)="Alive",
        _xlfn.XLOOKUP(A1402,Table2[Tag Number],Table2[Status],"-",0)="Alive",
        _xlfn.XLOOKUP(A1402,Table3[Tag Number],Table3[Status],"-",0)="Alive",
        _xlfn.XLOOKUP(A1402,Table4[Tag Number],Table4[Status],"-",0)="Alive"),"Alive",
     OR(_xlfn.XLOOKUP(A1402,Table1[Tag Number],Table1[Status],"-",0)="-",
        _xlfn.XLOOKUP(A1402,Table2[Tag Number],Table2[Status],"-",0)="-",
        _xlfn.XLOOKUP(A1402,Table3[Tag Number],Table3[Status],"-",0)="-",
        _xlfn.XLOOKUP(A1402,Table4[Tag Number],Table4[Status],"-",0)="-"),
   "-")</f>
        <v>Alive</v>
      </c>
      <c r="I1402" s="90"/>
      <c r="J1402" s="90"/>
      <c r="K1402" s="91"/>
      <c r="L1402" s="91"/>
      <c r="M1402" s="91"/>
      <c r="N1402" s="92"/>
      <c r="O1402" s="89"/>
      <c r="R1402" t="b">
        <f t="shared" si="43"/>
        <v>0</v>
      </c>
    </row>
    <row r="1403" spans="1:18" ht="15" thickBot="1" x14ac:dyDescent="0.35">
      <c r="A1403" s="2" t="s">
        <v>260</v>
      </c>
      <c r="B1403" s="2" t="s">
        <v>1145</v>
      </c>
      <c r="C1403" s="84">
        <f>IF(COUNTIF(Table1[Tag Number], A1403), 1, 0)</f>
        <v>1</v>
      </c>
      <c r="D1403" s="85">
        <f>IF(COUNTIF(Table2[Tag Number], A1403), 1, 0)</f>
        <v>0</v>
      </c>
      <c r="E1403" s="86">
        <f>IF(COUNTIF(Table3[Tag Number], A1403), 1, 0)</f>
        <v>0</v>
      </c>
      <c r="F1403" s="86">
        <f>IF(COUNTIF(Table4[Tag Number], A1403), 1, 0)</f>
        <v>0</v>
      </c>
      <c r="G1403" s="87">
        <f t="shared" si="44"/>
        <v>1</v>
      </c>
      <c r="H1403" s="88" t="str" cm="1">
        <f t="array" ref="H1403">_xlfn.IFS(OR(_xlfn.XLOOKUP(A1403,Table1[Tag Number],Table1[Status],"-",0)="Dead",
        _xlfn.XLOOKUP(A1403,Table2[Tag Number],Table2[Status],"-",0)="Dead",
        _xlfn.XLOOKUP(A1403,Table3[Tag Number],Table3[Status],"-",0)="Dead",
        _xlfn.XLOOKUP(A1403,Table4[Tag Number],Table4[Status],"-",0)="Dead"),"Dead",
     OR(_xlfn.XLOOKUP(A1403,Table1[Tag Number],Table1[Status],"-",0)="Alive",
        _xlfn.XLOOKUP(A1403,Table2[Tag Number],Table2[Status],"-",0)="Alive",
        _xlfn.XLOOKUP(A1403,Table3[Tag Number],Table3[Status],"-",0)="Alive",
        _xlfn.XLOOKUP(A1403,Table4[Tag Number],Table4[Status],"-",0)="Alive"),"Alive",
     OR(_xlfn.XLOOKUP(A1403,Table1[Tag Number],Table1[Status],"-",0)="-",
        _xlfn.XLOOKUP(A1403,Table2[Tag Number],Table2[Status],"-",0)="-",
        _xlfn.XLOOKUP(A1403,Table3[Tag Number],Table3[Status],"-",0)="-",
        _xlfn.XLOOKUP(A1403,Table4[Tag Number],Table4[Status],"-",0)="-"),
   "-")</f>
        <v>Alive</v>
      </c>
      <c r="I1403" s="90"/>
      <c r="J1403" s="90"/>
      <c r="K1403" s="91"/>
      <c r="L1403" s="91"/>
      <c r="M1403" s="91"/>
      <c r="N1403" s="92"/>
      <c r="O1403" s="89"/>
      <c r="R1403" t="b">
        <f t="shared" si="43"/>
        <v>0</v>
      </c>
    </row>
    <row r="1404" spans="1:18" ht="15" thickBot="1" x14ac:dyDescent="0.35">
      <c r="A1404" s="3" t="s">
        <v>2113</v>
      </c>
      <c r="B1404" s="3" t="s">
        <v>1145</v>
      </c>
      <c r="C1404" s="84">
        <f>IF(COUNTIF(Table1[Tag Number], A1404), 1, 0)</f>
        <v>0</v>
      </c>
      <c r="D1404" s="85">
        <f>IF(COUNTIF(Table2[Tag Number], A1404), 1, 0)</f>
        <v>0</v>
      </c>
      <c r="E1404" s="86">
        <f>IF(COUNTIF(Table3[Tag Number], A1404), 1, 0)</f>
        <v>0</v>
      </c>
      <c r="F1404" s="86">
        <f>IF(COUNTIF(Table4[Tag Number], A1404), 1, 0)</f>
        <v>0</v>
      </c>
      <c r="G1404" s="87">
        <f t="shared" si="44"/>
        <v>0</v>
      </c>
      <c r="H1404" s="88" t="str" cm="1">
        <f t="array" ref="H1404">_xlfn.IFS(OR(_xlfn.XLOOKUP(A1404,Table1[Tag Number],Table1[Status],"-",0)="Dead",
        _xlfn.XLOOKUP(A1404,Table2[Tag Number],Table2[Status],"-",0)="Dead",
        _xlfn.XLOOKUP(A1404,Table3[Tag Number],Table3[Status],"-",0)="Dead",
        _xlfn.XLOOKUP(A1404,Table4[Tag Number],Table4[Status],"-",0)="Dead"),"Dead",
     OR(_xlfn.XLOOKUP(A1404,Table1[Tag Number],Table1[Status],"-",0)="Alive",
        _xlfn.XLOOKUP(A1404,Table2[Tag Number],Table2[Status],"-",0)="Alive",
        _xlfn.XLOOKUP(A1404,Table3[Tag Number],Table3[Status],"-",0)="Alive",
        _xlfn.XLOOKUP(A1404,Table4[Tag Number],Table4[Status],"-",0)="Alive"),"Alive",
     OR(_xlfn.XLOOKUP(A1404,Table1[Tag Number],Table1[Status],"-",0)="-",
        _xlfn.XLOOKUP(A1404,Table2[Tag Number],Table2[Status],"-",0)="-",
        _xlfn.XLOOKUP(A1404,Table3[Tag Number],Table3[Status],"-",0)="-",
        _xlfn.XLOOKUP(A1404,Table4[Tag Number],Table4[Status],"-",0)="-"),
   "-")</f>
        <v>-</v>
      </c>
      <c r="I1404" s="90"/>
      <c r="J1404" s="90"/>
      <c r="K1404" s="91"/>
      <c r="L1404" s="91"/>
      <c r="M1404" s="91"/>
      <c r="N1404" s="92"/>
      <c r="O1404" s="89"/>
      <c r="R1404" t="b">
        <f t="shared" si="43"/>
        <v>0</v>
      </c>
    </row>
    <row r="1405" spans="1:18" ht="15" thickBot="1" x14ac:dyDescent="0.35">
      <c r="A1405" s="2" t="s">
        <v>396</v>
      </c>
      <c r="B1405" s="2" t="s">
        <v>1137</v>
      </c>
      <c r="C1405" s="84">
        <f>IF(COUNTIF(Table1[Tag Number], A1405), 1, 0)</f>
        <v>0</v>
      </c>
      <c r="D1405" s="85">
        <f>IF(COUNTIF(Table2[Tag Number], A1405), 1, 0)</f>
        <v>0</v>
      </c>
      <c r="E1405" s="86">
        <f>IF(COUNTIF(Table3[Tag Number], A1405), 1, 0)</f>
        <v>0</v>
      </c>
      <c r="F1405" s="86">
        <f>IF(COUNTIF(Table4[Tag Number], A1405), 1, 0)</f>
        <v>0</v>
      </c>
      <c r="G1405" s="87">
        <f t="shared" si="44"/>
        <v>0</v>
      </c>
      <c r="H1405" s="88" t="str" cm="1">
        <f t="array" ref="H1405">_xlfn.IFS(OR(_xlfn.XLOOKUP(A1405,Table1[Tag Number],Table1[Status],"-",0)="Dead",
        _xlfn.XLOOKUP(A1405,Table2[Tag Number],Table2[Status],"-",0)="Dead",
        _xlfn.XLOOKUP(A1405,Table3[Tag Number],Table3[Status],"-",0)="Dead",
        _xlfn.XLOOKUP(A1405,Table4[Tag Number],Table4[Status],"-",0)="Dead"),"Dead",
     OR(_xlfn.XLOOKUP(A1405,Table1[Tag Number],Table1[Status],"-",0)="Alive",
        _xlfn.XLOOKUP(A1405,Table2[Tag Number],Table2[Status],"-",0)="Alive",
        _xlfn.XLOOKUP(A1405,Table3[Tag Number],Table3[Status],"-",0)="Alive",
        _xlfn.XLOOKUP(A1405,Table4[Tag Number],Table4[Status],"-",0)="Alive"),"Alive",
     OR(_xlfn.XLOOKUP(A1405,Table1[Tag Number],Table1[Status],"-",0)="-",
        _xlfn.XLOOKUP(A1405,Table2[Tag Number],Table2[Status],"-",0)="-",
        _xlfn.XLOOKUP(A1405,Table3[Tag Number],Table3[Status],"-",0)="-",
        _xlfn.XLOOKUP(A1405,Table4[Tag Number],Table4[Status],"-",0)="-"),
   "-")</f>
        <v>-</v>
      </c>
      <c r="I1405" s="90"/>
      <c r="J1405" s="90"/>
      <c r="K1405" s="91"/>
      <c r="L1405" s="91"/>
      <c r="M1405" s="91"/>
      <c r="N1405" s="92"/>
      <c r="O1405" s="89"/>
      <c r="R1405" t="b">
        <f t="shared" si="43"/>
        <v>0</v>
      </c>
    </row>
    <row r="1406" spans="1:18" ht="15" thickBot="1" x14ac:dyDescent="0.35">
      <c r="A1406" s="3" t="s">
        <v>2114</v>
      </c>
      <c r="B1406" s="3" t="s">
        <v>1145</v>
      </c>
      <c r="C1406" s="84">
        <f>IF(COUNTIF(Table1[Tag Number], A1406), 1, 0)</f>
        <v>0</v>
      </c>
      <c r="D1406" s="85">
        <f>IF(COUNTIF(Table2[Tag Number], A1406), 1, 0)</f>
        <v>0</v>
      </c>
      <c r="E1406" s="86">
        <f>IF(COUNTIF(Table3[Tag Number], A1406), 1, 0)</f>
        <v>0</v>
      </c>
      <c r="F1406" s="86">
        <f>IF(COUNTIF(Table4[Tag Number], A1406), 1, 0)</f>
        <v>0</v>
      </c>
      <c r="G1406" s="87">
        <f t="shared" si="44"/>
        <v>0</v>
      </c>
      <c r="H1406" s="88" t="str" cm="1">
        <f t="array" ref="H1406">_xlfn.IFS(OR(_xlfn.XLOOKUP(A1406,Table1[Tag Number],Table1[Status],"-",0)="Dead",
        _xlfn.XLOOKUP(A1406,Table2[Tag Number],Table2[Status],"-",0)="Dead",
        _xlfn.XLOOKUP(A1406,Table3[Tag Number],Table3[Status],"-",0)="Dead",
        _xlfn.XLOOKUP(A1406,Table4[Tag Number],Table4[Status],"-",0)="Dead"),"Dead",
     OR(_xlfn.XLOOKUP(A1406,Table1[Tag Number],Table1[Status],"-",0)="Alive",
        _xlfn.XLOOKUP(A1406,Table2[Tag Number],Table2[Status],"-",0)="Alive",
        _xlfn.XLOOKUP(A1406,Table3[Tag Number],Table3[Status],"-",0)="Alive",
        _xlfn.XLOOKUP(A1406,Table4[Tag Number],Table4[Status],"-",0)="Alive"),"Alive",
     OR(_xlfn.XLOOKUP(A1406,Table1[Tag Number],Table1[Status],"-",0)="-",
        _xlfn.XLOOKUP(A1406,Table2[Tag Number],Table2[Status],"-",0)="-",
        _xlfn.XLOOKUP(A1406,Table3[Tag Number],Table3[Status],"-",0)="-",
        _xlfn.XLOOKUP(A1406,Table4[Tag Number],Table4[Status],"-",0)="-"),
   "-")</f>
        <v>-</v>
      </c>
      <c r="I1406" s="90"/>
      <c r="J1406" s="90"/>
      <c r="K1406" s="91"/>
      <c r="L1406" s="91"/>
      <c r="M1406" s="91"/>
      <c r="N1406" s="92"/>
      <c r="O1406" s="89"/>
      <c r="R1406" t="b">
        <f t="shared" si="43"/>
        <v>0</v>
      </c>
    </row>
    <row r="1407" spans="1:18" ht="15" thickBot="1" x14ac:dyDescent="0.35">
      <c r="A1407" s="2" t="s">
        <v>2115</v>
      </c>
      <c r="B1407" s="2" t="s">
        <v>1137</v>
      </c>
      <c r="C1407" s="84">
        <f>IF(COUNTIF(Table1[Tag Number], A1407), 1, 0)</f>
        <v>0</v>
      </c>
      <c r="D1407" s="85">
        <f>IF(COUNTIF(Table2[Tag Number], A1407), 1, 0)</f>
        <v>0</v>
      </c>
      <c r="E1407" s="86">
        <f>IF(COUNTIF(Table3[Tag Number], A1407), 1, 0)</f>
        <v>0</v>
      </c>
      <c r="F1407" s="86">
        <f>IF(COUNTIF(Table4[Tag Number], A1407), 1, 0)</f>
        <v>0</v>
      </c>
      <c r="G1407" s="87">
        <f t="shared" si="44"/>
        <v>0</v>
      </c>
      <c r="H1407" s="88" t="str" cm="1">
        <f t="array" ref="H1407">_xlfn.IFS(OR(_xlfn.XLOOKUP(A1407,Table1[Tag Number],Table1[Status],"-",0)="Dead",
        _xlfn.XLOOKUP(A1407,Table2[Tag Number],Table2[Status],"-",0)="Dead",
        _xlfn.XLOOKUP(A1407,Table3[Tag Number],Table3[Status],"-",0)="Dead",
        _xlfn.XLOOKUP(A1407,Table4[Tag Number],Table4[Status],"-",0)="Dead"),"Dead",
     OR(_xlfn.XLOOKUP(A1407,Table1[Tag Number],Table1[Status],"-",0)="Alive",
        _xlfn.XLOOKUP(A1407,Table2[Tag Number],Table2[Status],"-",0)="Alive",
        _xlfn.XLOOKUP(A1407,Table3[Tag Number],Table3[Status],"-",0)="Alive",
        _xlfn.XLOOKUP(A1407,Table4[Tag Number],Table4[Status],"-",0)="Alive"),"Alive",
     OR(_xlfn.XLOOKUP(A1407,Table1[Tag Number],Table1[Status],"-",0)="-",
        _xlfn.XLOOKUP(A1407,Table2[Tag Number],Table2[Status],"-",0)="-",
        _xlfn.XLOOKUP(A1407,Table3[Tag Number],Table3[Status],"-",0)="-",
        _xlfn.XLOOKUP(A1407,Table4[Tag Number],Table4[Status],"-",0)="-"),
   "-")</f>
        <v>-</v>
      </c>
      <c r="I1407" s="90"/>
      <c r="J1407" s="90"/>
      <c r="K1407" s="91"/>
      <c r="L1407" s="91"/>
      <c r="M1407" s="91"/>
      <c r="N1407" s="92"/>
      <c r="O1407" s="89"/>
      <c r="R1407" t="b">
        <f t="shared" si="43"/>
        <v>0</v>
      </c>
    </row>
    <row r="1408" spans="1:18" ht="15" thickBot="1" x14ac:dyDescent="0.35">
      <c r="A1408" s="3" t="s">
        <v>623</v>
      </c>
      <c r="B1408" s="3" t="s">
        <v>1137</v>
      </c>
      <c r="C1408" s="84">
        <f>IF(COUNTIF(Table1[Tag Number], A1408), 1, 0)</f>
        <v>0</v>
      </c>
      <c r="D1408" s="85">
        <f>IF(COUNTIF(Table2[Tag Number], A1408), 1, 0)</f>
        <v>0</v>
      </c>
      <c r="E1408" s="86">
        <f>IF(COUNTIF(Table3[Tag Number], A1408), 1, 0)</f>
        <v>0</v>
      </c>
      <c r="F1408" s="86">
        <f>IF(COUNTIF(Table4[Tag Number], A1408), 1, 0)</f>
        <v>0</v>
      </c>
      <c r="G1408" s="87">
        <f t="shared" si="44"/>
        <v>0</v>
      </c>
      <c r="H1408" s="88" t="str" cm="1">
        <f t="array" ref="H1408">_xlfn.IFS(OR(_xlfn.XLOOKUP(A1408,Table1[Tag Number],Table1[Status],"-",0)="Dead",
        _xlfn.XLOOKUP(A1408,Table2[Tag Number],Table2[Status],"-",0)="Dead",
        _xlfn.XLOOKUP(A1408,Table3[Tag Number],Table3[Status],"-",0)="Dead",
        _xlfn.XLOOKUP(A1408,Table4[Tag Number],Table4[Status],"-",0)="Dead"),"Dead",
     OR(_xlfn.XLOOKUP(A1408,Table1[Tag Number],Table1[Status],"-",0)="Alive",
        _xlfn.XLOOKUP(A1408,Table2[Tag Number],Table2[Status],"-",0)="Alive",
        _xlfn.XLOOKUP(A1408,Table3[Tag Number],Table3[Status],"-",0)="Alive",
        _xlfn.XLOOKUP(A1408,Table4[Tag Number],Table4[Status],"-",0)="Alive"),"Alive",
     OR(_xlfn.XLOOKUP(A1408,Table1[Tag Number],Table1[Status],"-",0)="-",
        _xlfn.XLOOKUP(A1408,Table2[Tag Number],Table2[Status],"-",0)="-",
        _xlfn.XLOOKUP(A1408,Table3[Tag Number],Table3[Status],"-",0)="-",
        _xlfn.XLOOKUP(A1408,Table4[Tag Number],Table4[Status],"-",0)="-"),
   "-")</f>
        <v>-</v>
      </c>
      <c r="I1408" s="90"/>
      <c r="J1408" s="90"/>
      <c r="K1408" s="91"/>
      <c r="L1408" s="91"/>
      <c r="M1408" s="91"/>
      <c r="N1408" s="92"/>
      <c r="O1408" s="89"/>
      <c r="R1408" t="b">
        <f t="shared" si="43"/>
        <v>0</v>
      </c>
    </row>
    <row r="1409" spans="1:18" ht="15" thickBot="1" x14ac:dyDescent="0.35">
      <c r="A1409" s="2" t="s">
        <v>2116</v>
      </c>
      <c r="B1409" s="2" t="s">
        <v>1145</v>
      </c>
      <c r="C1409" s="84">
        <f>IF(COUNTIF(Table1[Tag Number], A1409), 1, 0)</f>
        <v>0</v>
      </c>
      <c r="D1409" s="85">
        <f>IF(COUNTIF(Table2[Tag Number], A1409), 1, 0)</f>
        <v>0</v>
      </c>
      <c r="E1409" s="86">
        <f>IF(COUNTIF(Table3[Tag Number], A1409), 1, 0)</f>
        <v>0</v>
      </c>
      <c r="F1409" s="86">
        <f>IF(COUNTIF(Table4[Tag Number], A1409), 1, 0)</f>
        <v>0</v>
      </c>
      <c r="G1409" s="87">
        <f t="shared" si="44"/>
        <v>0</v>
      </c>
      <c r="H1409" s="88" t="str" cm="1">
        <f t="array" ref="H1409">_xlfn.IFS(OR(_xlfn.XLOOKUP(A1409,Table1[Tag Number],Table1[Status],"-",0)="Dead",
        _xlfn.XLOOKUP(A1409,Table2[Tag Number],Table2[Status],"-",0)="Dead",
        _xlfn.XLOOKUP(A1409,Table3[Tag Number],Table3[Status],"-",0)="Dead",
        _xlfn.XLOOKUP(A1409,Table4[Tag Number],Table4[Status],"-",0)="Dead"),"Dead",
     OR(_xlfn.XLOOKUP(A1409,Table1[Tag Number],Table1[Status],"-",0)="Alive",
        _xlfn.XLOOKUP(A1409,Table2[Tag Number],Table2[Status],"-",0)="Alive",
        _xlfn.XLOOKUP(A1409,Table3[Tag Number],Table3[Status],"-",0)="Alive",
        _xlfn.XLOOKUP(A1409,Table4[Tag Number],Table4[Status],"-",0)="Alive"),"Alive",
     OR(_xlfn.XLOOKUP(A1409,Table1[Tag Number],Table1[Status],"-",0)="-",
        _xlfn.XLOOKUP(A1409,Table2[Tag Number],Table2[Status],"-",0)="-",
        _xlfn.XLOOKUP(A1409,Table3[Tag Number],Table3[Status],"-",0)="-",
        _xlfn.XLOOKUP(A1409,Table4[Tag Number],Table4[Status],"-",0)="-"),
   "-")</f>
        <v>-</v>
      </c>
      <c r="I1409" s="90"/>
      <c r="J1409" s="90"/>
      <c r="K1409" s="91"/>
      <c r="L1409" s="91"/>
      <c r="M1409" s="91"/>
      <c r="N1409" s="92"/>
      <c r="O1409" s="89"/>
      <c r="R1409" t="b">
        <f t="shared" si="43"/>
        <v>0</v>
      </c>
    </row>
    <row r="1410" spans="1:18" ht="15" thickBot="1" x14ac:dyDescent="0.35">
      <c r="A1410" s="3" t="s">
        <v>420</v>
      </c>
      <c r="B1410" s="3" t="s">
        <v>1137</v>
      </c>
      <c r="C1410" s="84">
        <f>IF(COUNTIF(Table1[Tag Number], A1410), 1, 0)</f>
        <v>0</v>
      </c>
      <c r="D1410" s="85">
        <f>IF(COUNTIF(Table2[Tag Number], A1410), 1, 0)</f>
        <v>0</v>
      </c>
      <c r="E1410" s="86">
        <f>IF(COUNTIF(Table3[Tag Number], A1410), 1, 0)</f>
        <v>0</v>
      </c>
      <c r="F1410" s="86">
        <f>IF(COUNTIF(Table4[Tag Number], A1410), 1, 0)</f>
        <v>0</v>
      </c>
      <c r="G1410" s="87">
        <f t="shared" si="44"/>
        <v>0</v>
      </c>
      <c r="H1410" s="88" t="str" cm="1">
        <f t="array" ref="H1410">_xlfn.IFS(OR(_xlfn.XLOOKUP(A1410,Table1[Tag Number],Table1[Status],"-",0)="Dead",
        _xlfn.XLOOKUP(A1410,Table2[Tag Number],Table2[Status],"-",0)="Dead",
        _xlfn.XLOOKUP(A1410,Table3[Tag Number],Table3[Status],"-",0)="Dead",
        _xlfn.XLOOKUP(A1410,Table4[Tag Number],Table4[Status],"-",0)="Dead"),"Dead",
     OR(_xlfn.XLOOKUP(A1410,Table1[Tag Number],Table1[Status],"-",0)="Alive",
        _xlfn.XLOOKUP(A1410,Table2[Tag Number],Table2[Status],"-",0)="Alive",
        _xlfn.XLOOKUP(A1410,Table3[Tag Number],Table3[Status],"-",0)="Alive",
        _xlfn.XLOOKUP(A1410,Table4[Tag Number],Table4[Status],"-",0)="Alive"),"Alive",
     OR(_xlfn.XLOOKUP(A1410,Table1[Tag Number],Table1[Status],"-",0)="-",
        _xlfn.XLOOKUP(A1410,Table2[Tag Number],Table2[Status],"-",0)="-",
        _xlfn.XLOOKUP(A1410,Table3[Tag Number],Table3[Status],"-",0)="-",
        _xlfn.XLOOKUP(A1410,Table4[Tag Number],Table4[Status],"-",0)="-"),
   "-")</f>
        <v>-</v>
      </c>
      <c r="I1410" s="90"/>
      <c r="J1410" s="90"/>
      <c r="K1410" s="91"/>
      <c r="L1410" s="91"/>
      <c r="M1410" s="91"/>
      <c r="N1410" s="92"/>
      <c r="O1410" s="89"/>
      <c r="R1410" t="b">
        <f t="shared" si="43"/>
        <v>0</v>
      </c>
    </row>
    <row r="1411" spans="1:18" ht="15" thickBot="1" x14ac:dyDescent="0.35">
      <c r="A1411" s="2" t="s">
        <v>416</v>
      </c>
      <c r="B1411" s="2" t="s">
        <v>1145</v>
      </c>
      <c r="C1411" s="84">
        <f>IF(COUNTIF(Table1[Tag Number], A1411), 1, 0)</f>
        <v>0</v>
      </c>
      <c r="D1411" s="85">
        <f>IF(COUNTIF(Table2[Tag Number], A1411), 1, 0)</f>
        <v>0</v>
      </c>
      <c r="E1411" s="86">
        <f>IF(COUNTIF(Table3[Tag Number], A1411), 1, 0)</f>
        <v>0</v>
      </c>
      <c r="F1411" s="86">
        <f>IF(COUNTIF(Table4[Tag Number], A1411), 1, 0)</f>
        <v>0</v>
      </c>
      <c r="G1411" s="87">
        <f t="shared" si="44"/>
        <v>0</v>
      </c>
      <c r="H1411" s="88" t="str" cm="1">
        <f t="array" ref="H1411">_xlfn.IFS(OR(_xlfn.XLOOKUP(A1411,Table1[Tag Number],Table1[Status],"-",0)="Dead",
        _xlfn.XLOOKUP(A1411,Table2[Tag Number],Table2[Status],"-",0)="Dead",
        _xlfn.XLOOKUP(A1411,Table3[Tag Number],Table3[Status],"-",0)="Dead",
        _xlfn.XLOOKUP(A1411,Table4[Tag Number],Table4[Status],"-",0)="Dead"),"Dead",
     OR(_xlfn.XLOOKUP(A1411,Table1[Tag Number],Table1[Status],"-",0)="Alive",
        _xlfn.XLOOKUP(A1411,Table2[Tag Number],Table2[Status],"-",0)="Alive",
        _xlfn.XLOOKUP(A1411,Table3[Tag Number],Table3[Status],"-",0)="Alive",
        _xlfn.XLOOKUP(A1411,Table4[Tag Number],Table4[Status],"-",0)="Alive"),"Alive",
     OR(_xlfn.XLOOKUP(A1411,Table1[Tag Number],Table1[Status],"-",0)="-",
        _xlfn.XLOOKUP(A1411,Table2[Tag Number],Table2[Status],"-",0)="-",
        _xlfn.XLOOKUP(A1411,Table3[Tag Number],Table3[Status],"-",0)="-",
        _xlfn.XLOOKUP(A1411,Table4[Tag Number],Table4[Status],"-",0)="-"),
   "-")</f>
        <v>-</v>
      </c>
      <c r="I1411" s="90"/>
      <c r="J1411" s="90"/>
      <c r="K1411" s="91"/>
      <c r="L1411" s="91"/>
      <c r="M1411" s="91"/>
      <c r="N1411" s="92"/>
      <c r="O1411" s="89"/>
      <c r="R1411" t="b">
        <f t="shared" si="43"/>
        <v>0</v>
      </c>
    </row>
    <row r="1412" spans="1:18" ht="15" thickBot="1" x14ac:dyDescent="0.35">
      <c r="A1412" s="3" t="s">
        <v>2117</v>
      </c>
      <c r="B1412" s="3" t="s">
        <v>1145</v>
      </c>
      <c r="C1412" s="84">
        <f>IF(COUNTIF(Table1[Tag Number], A1412), 1, 0)</f>
        <v>0</v>
      </c>
      <c r="D1412" s="85">
        <f>IF(COUNTIF(Table2[Tag Number], A1412), 1, 0)</f>
        <v>0</v>
      </c>
      <c r="E1412" s="86">
        <f>IF(COUNTIF(Table3[Tag Number], A1412), 1, 0)</f>
        <v>0</v>
      </c>
      <c r="F1412" s="86">
        <f>IF(COUNTIF(Table4[Tag Number], A1412), 1, 0)</f>
        <v>0</v>
      </c>
      <c r="G1412" s="87">
        <f t="shared" si="44"/>
        <v>0</v>
      </c>
      <c r="H1412" s="88" t="str" cm="1">
        <f t="array" ref="H1412">_xlfn.IFS(OR(_xlfn.XLOOKUP(A1412,Table1[Tag Number],Table1[Status],"-",0)="Dead",
        _xlfn.XLOOKUP(A1412,Table2[Tag Number],Table2[Status],"-",0)="Dead",
        _xlfn.XLOOKUP(A1412,Table3[Tag Number],Table3[Status],"-",0)="Dead",
        _xlfn.XLOOKUP(A1412,Table4[Tag Number],Table4[Status],"-",0)="Dead"),"Dead",
     OR(_xlfn.XLOOKUP(A1412,Table1[Tag Number],Table1[Status],"-",0)="Alive",
        _xlfn.XLOOKUP(A1412,Table2[Tag Number],Table2[Status],"-",0)="Alive",
        _xlfn.XLOOKUP(A1412,Table3[Tag Number],Table3[Status],"-",0)="Alive",
        _xlfn.XLOOKUP(A1412,Table4[Tag Number],Table4[Status],"-",0)="Alive"),"Alive",
     OR(_xlfn.XLOOKUP(A1412,Table1[Tag Number],Table1[Status],"-",0)="-",
        _xlfn.XLOOKUP(A1412,Table2[Tag Number],Table2[Status],"-",0)="-",
        _xlfn.XLOOKUP(A1412,Table3[Tag Number],Table3[Status],"-",0)="-",
        _xlfn.XLOOKUP(A1412,Table4[Tag Number],Table4[Status],"-",0)="-"),
   "-")</f>
        <v>-</v>
      </c>
      <c r="I1412" s="90"/>
      <c r="J1412" s="90"/>
      <c r="K1412" s="91"/>
      <c r="L1412" s="91"/>
      <c r="M1412" s="91"/>
      <c r="N1412" s="92"/>
      <c r="O1412" s="89"/>
      <c r="R1412" t="b">
        <f t="shared" ref="R1412:R1475" si="45">IF(G1412&gt;1,A1412)</f>
        <v>0</v>
      </c>
    </row>
    <row r="1413" spans="1:18" ht="15" thickBot="1" x14ac:dyDescent="0.35">
      <c r="A1413" s="2" t="s">
        <v>2118</v>
      </c>
      <c r="B1413" s="2" t="s">
        <v>1145</v>
      </c>
      <c r="C1413" s="84">
        <f>IF(COUNTIF(Table1[Tag Number], A1413), 1, 0)</f>
        <v>0</v>
      </c>
      <c r="D1413" s="85">
        <f>IF(COUNTIF(Table2[Tag Number], A1413), 1, 0)</f>
        <v>0</v>
      </c>
      <c r="E1413" s="86">
        <f>IF(COUNTIF(Table3[Tag Number], A1413), 1, 0)</f>
        <v>0</v>
      </c>
      <c r="F1413" s="86">
        <f>IF(COUNTIF(Table4[Tag Number], A1413), 1, 0)</f>
        <v>0</v>
      </c>
      <c r="G1413" s="87">
        <f t="shared" ref="G1413:G1476" si="46">SUM(C1413:F1413)</f>
        <v>0</v>
      </c>
      <c r="H1413" s="88" t="str" cm="1">
        <f t="array" ref="H1413">_xlfn.IFS(OR(_xlfn.XLOOKUP(A1413,Table1[Tag Number],Table1[Status],"-",0)="Dead",
        _xlfn.XLOOKUP(A1413,Table2[Tag Number],Table2[Status],"-",0)="Dead",
        _xlfn.XLOOKUP(A1413,Table3[Tag Number],Table3[Status],"-",0)="Dead",
        _xlfn.XLOOKUP(A1413,Table4[Tag Number],Table4[Status],"-",0)="Dead"),"Dead",
     OR(_xlfn.XLOOKUP(A1413,Table1[Tag Number],Table1[Status],"-",0)="Alive",
        _xlfn.XLOOKUP(A1413,Table2[Tag Number],Table2[Status],"-",0)="Alive",
        _xlfn.XLOOKUP(A1413,Table3[Tag Number],Table3[Status],"-",0)="Alive",
        _xlfn.XLOOKUP(A1413,Table4[Tag Number],Table4[Status],"-",0)="Alive"),"Alive",
     OR(_xlfn.XLOOKUP(A1413,Table1[Tag Number],Table1[Status],"-",0)="-",
        _xlfn.XLOOKUP(A1413,Table2[Tag Number],Table2[Status],"-",0)="-",
        _xlfn.XLOOKUP(A1413,Table3[Tag Number],Table3[Status],"-",0)="-",
        _xlfn.XLOOKUP(A1413,Table4[Tag Number],Table4[Status],"-",0)="-"),
   "-")</f>
        <v>-</v>
      </c>
      <c r="I1413" s="90"/>
      <c r="J1413" s="90"/>
      <c r="K1413" s="91"/>
      <c r="L1413" s="91"/>
      <c r="M1413" s="91"/>
      <c r="N1413" s="92"/>
      <c r="O1413" s="89"/>
      <c r="R1413" t="b">
        <f t="shared" si="45"/>
        <v>0</v>
      </c>
    </row>
    <row r="1414" spans="1:18" ht="15" thickBot="1" x14ac:dyDescent="0.35">
      <c r="A1414" s="3" t="s">
        <v>441</v>
      </c>
      <c r="B1414" s="3" t="s">
        <v>1137</v>
      </c>
      <c r="C1414" s="84">
        <f>IF(COUNTIF(Table1[Tag Number], A1414), 1, 0)</f>
        <v>0</v>
      </c>
      <c r="D1414" s="85">
        <f>IF(COUNTIF(Table2[Tag Number], A1414), 1, 0)</f>
        <v>0</v>
      </c>
      <c r="E1414" s="86">
        <f>IF(COUNTIF(Table3[Tag Number], A1414), 1, 0)</f>
        <v>0</v>
      </c>
      <c r="F1414" s="86">
        <f>IF(COUNTIF(Table4[Tag Number], A1414), 1, 0)</f>
        <v>0</v>
      </c>
      <c r="G1414" s="87">
        <f t="shared" si="46"/>
        <v>0</v>
      </c>
      <c r="H1414" s="88" t="str" cm="1">
        <f t="array" ref="H1414">_xlfn.IFS(OR(_xlfn.XLOOKUP(A1414,Table1[Tag Number],Table1[Status],"-",0)="Dead",
        _xlfn.XLOOKUP(A1414,Table2[Tag Number],Table2[Status],"-",0)="Dead",
        _xlfn.XLOOKUP(A1414,Table3[Tag Number],Table3[Status],"-",0)="Dead",
        _xlfn.XLOOKUP(A1414,Table4[Tag Number],Table4[Status],"-",0)="Dead"),"Dead",
     OR(_xlfn.XLOOKUP(A1414,Table1[Tag Number],Table1[Status],"-",0)="Alive",
        _xlfn.XLOOKUP(A1414,Table2[Tag Number],Table2[Status],"-",0)="Alive",
        _xlfn.XLOOKUP(A1414,Table3[Tag Number],Table3[Status],"-",0)="Alive",
        _xlfn.XLOOKUP(A1414,Table4[Tag Number],Table4[Status],"-",0)="Alive"),"Alive",
     OR(_xlfn.XLOOKUP(A1414,Table1[Tag Number],Table1[Status],"-",0)="-",
        _xlfn.XLOOKUP(A1414,Table2[Tag Number],Table2[Status],"-",0)="-",
        _xlfn.XLOOKUP(A1414,Table3[Tag Number],Table3[Status],"-",0)="-",
        _xlfn.XLOOKUP(A1414,Table4[Tag Number],Table4[Status],"-",0)="-"),
   "-")</f>
        <v>-</v>
      </c>
      <c r="I1414" s="90"/>
      <c r="J1414" s="90"/>
      <c r="K1414" s="91"/>
      <c r="L1414" s="91"/>
      <c r="M1414" s="91"/>
      <c r="N1414" s="92"/>
      <c r="O1414" s="89"/>
      <c r="R1414" t="b">
        <f t="shared" si="45"/>
        <v>0</v>
      </c>
    </row>
    <row r="1415" spans="1:18" ht="15" thickBot="1" x14ac:dyDescent="0.35">
      <c r="A1415" s="2" t="s">
        <v>2119</v>
      </c>
      <c r="B1415" s="2" t="s">
        <v>1137</v>
      </c>
      <c r="C1415" s="84">
        <f>IF(COUNTIF(Table1[Tag Number], A1415), 1, 0)</f>
        <v>0</v>
      </c>
      <c r="D1415" s="85">
        <f>IF(COUNTIF(Table2[Tag Number], A1415), 1, 0)</f>
        <v>0</v>
      </c>
      <c r="E1415" s="86">
        <f>IF(COUNTIF(Table3[Tag Number], A1415), 1, 0)</f>
        <v>0</v>
      </c>
      <c r="F1415" s="86">
        <f>IF(COUNTIF(Table4[Tag Number], A1415), 1, 0)</f>
        <v>0</v>
      </c>
      <c r="G1415" s="87">
        <f t="shared" si="46"/>
        <v>0</v>
      </c>
      <c r="H1415" s="88" t="str" cm="1">
        <f t="array" ref="H1415">_xlfn.IFS(OR(_xlfn.XLOOKUP(A1415,Table1[Tag Number],Table1[Status],"-",0)="Dead",
        _xlfn.XLOOKUP(A1415,Table2[Tag Number],Table2[Status],"-",0)="Dead",
        _xlfn.XLOOKUP(A1415,Table3[Tag Number],Table3[Status],"-",0)="Dead",
        _xlfn.XLOOKUP(A1415,Table4[Tag Number],Table4[Status],"-",0)="Dead"),"Dead",
     OR(_xlfn.XLOOKUP(A1415,Table1[Tag Number],Table1[Status],"-",0)="Alive",
        _xlfn.XLOOKUP(A1415,Table2[Tag Number],Table2[Status],"-",0)="Alive",
        _xlfn.XLOOKUP(A1415,Table3[Tag Number],Table3[Status],"-",0)="Alive",
        _xlfn.XLOOKUP(A1415,Table4[Tag Number],Table4[Status],"-",0)="Alive"),"Alive",
     OR(_xlfn.XLOOKUP(A1415,Table1[Tag Number],Table1[Status],"-",0)="-",
        _xlfn.XLOOKUP(A1415,Table2[Tag Number],Table2[Status],"-",0)="-",
        _xlfn.XLOOKUP(A1415,Table3[Tag Number],Table3[Status],"-",0)="-",
        _xlfn.XLOOKUP(A1415,Table4[Tag Number],Table4[Status],"-",0)="-"),
   "-")</f>
        <v>-</v>
      </c>
      <c r="I1415" s="90"/>
      <c r="J1415" s="90"/>
      <c r="K1415" s="91"/>
      <c r="L1415" s="91"/>
      <c r="M1415" s="91"/>
      <c r="N1415" s="92"/>
      <c r="O1415" s="89"/>
      <c r="R1415" t="b">
        <f t="shared" si="45"/>
        <v>0</v>
      </c>
    </row>
    <row r="1416" spans="1:18" ht="15" thickBot="1" x14ac:dyDescent="0.35">
      <c r="A1416" s="3" t="s">
        <v>2120</v>
      </c>
      <c r="B1416" s="3" t="s">
        <v>1145</v>
      </c>
      <c r="C1416" s="84">
        <f>IF(COUNTIF(Table1[Tag Number], A1416), 1, 0)</f>
        <v>0</v>
      </c>
      <c r="D1416" s="85">
        <f>IF(COUNTIF(Table2[Tag Number], A1416), 1, 0)</f>
        <v>0</v>
      </c>
      <c r="E1416" s="86">
        <f>IF(COUNTIF(Table3[Tag Number], A1416), 1, 0)</f>
        <v>0</v>
      </c>
      <c r="F1416" s="86">
        <f>IF(COUNTIF(Table4[Tag Number], A1416), 1, 0)</f>
        <v>0</v>
      </c>
      <c r="G1416" s="87">
        <f t="shared" si="46"/>
        <v>0</v>
      </c>
      <c r="H1416" s="88" t="str" cm="1">
        <f t="array" ref="H1416">_xlfn.IFS(OR(_xlfn.XLOOKUP(A1416,Table1[Tag Number],Table1[Status],"-",0)="Dead",
        _xlfn.XLOOKUP(A1416,Table2[Tag Number],Table2[Status],"-",0)="Dead",
        _xlfn.XLOOKUP(A1416,Table3[Tag Number],Table3[Status],"-",0)="Dead",
        _xlfn.XLOOKUP(A1416,Table4[Tag Number],Table4[Status],"-",0)="Dead"),"Dead",
     OR(_xlfn.XLOOKUP(A1416,Table1[Tag Number],Table1[Status],"-",0)="Alive",
        _xlfn.XLOOKUP(A1416,Table2[Tag Number],Table2[Status],"-",0)="Alive",
        _xlfn.XLOOKUP(A1416,Table3[Tag Number],Table3[Status],"-",0)="Alive",
        _xlfn.XLOOKUP(A1416,Table4[Tag Number],Table4[Status],"-",0)="Alive"),"Alive",
     OR(_xlfn.XLOOKUP(A1416,Table1[Tag Number],Table1[Status],"-",0)="-",
        _xlfn.XLOOKUP(A1416,Table2[Tag Number],Table2[Status],"-",0)="-",
        _xlfn.XLOOKUP(A1416,Table3[Tag Number],Table3[Status],"-",0)="-",
        _xlfn.XLOOKUP(A1416,Table4[Tag Number],Table4[Status],"-",0)="-"),
   "-")</f>
        <v>-</v>
      </c>
      <c r="I1416" s="90"/>
      <c r="J1416" s="90"/>
      <c r="K1416" s="91"/>
      <c r="L1416" s="91"/>
      <c r="M1416" s="91"/>
      <c r="N1416" s="92"/>
      <c r="O1416" s="89"/>
      <c r="R1416" t="b">
        <f t="shared" si="45"/>
        <v>0</v>
      </c>
    </row>
    <row r="1417" spans="1:18" ht="15" thickBot="1" x14ac:dyDescent="0.35">
      <c r="A1417" s="2" t="s">
        <v>465</v>
      </c>
      <c r="B1417" s="2" t="s">
        <v>1137</v>
      </c>
      <c r="C1417" s="84">
        <f>IF(COUNTIF(Table1[Tag Number], A1417), 1, 0)</f>
        <v>0</v>
      </c>
      <c r="D1417" s="85">
        <f>IF(COUNTIF(Table2[Tag Number], A1417), 1, 0)</f>
        <v>0</v>
      </c>
      <c r="E1417" s="86">
        <f>IF(COUNTIF(Table3[Tag Number], A1417), 1, 0)</f>
        <v>0</v>
      </c>
      <c r="F1417" s="86">
        <f>IF(COUNTIF(Table4[Tag Number], A1417), 1, 0)</f>
        <v>0</v>
      </c>
      <c r="G1417" s="87">
        <f t="shared" si="46"/>
        <v>0</v>
      </c>
      <c r="H1417" s="88" t="str" cm="1">
        <f t="array" ref="H1417">_xlfn.IFS(OR(_xlfn.XLOOKUP(A1417,Table1[Tag Number],Table1[Status],"-",0)="Dead",
        _xlfn.XLOOKUP(A1417,Table2[Tag Number],Table2[Status],"-",0)="Dead",
        _xlfn.XLOOKUP(A1417,Table3[Tag Number],Table3[Status],"-",0)="Dead",
        _xlfn.XLOOKUP(A1417,Table4[Tag Number],Table4[Status],"-",0)="Dead"),"Dead",
     OR(_xlfn.XLOOKUP(A1417,Table1[Tag Number],Table1[Status],"-",0)="Alive",
        _xlfn.XLOOKUP(A1417,Table2[Tag Number],Table2[Status],"-",0)="Alive",
        _xlfn.XLOOKUP(A1417,Table3[Tag Number],Table3[Status],"-",0)="Alive",
        _xlfn.XLOOKUP(A1417,Table4[Tag Number],Table4[Status],"-",0)="Alive"),"Alive",
     OR(_xlfn.XLOOKUP(A1417,Table1[Tag Number],Table1[Status],"-",0)="-",
        _xlfn.XLOOKUP(A1417,Table2[Tag Number],Table2[Status],"-",0)="-",
        _xlfn.XLOOKUP(A1417,Table3[Tag Number],Table3[Status],"-",0)="-",
        _xlfn.XLOOKUP(A1417,Table4[Tag Number],Table4[Status],"-",0)="-"),
   "-")</f>
        <v>-</v>
      </c>
      <c r="I1417" s="90"/>
      <c r="J1417" s="90"/>
      <c r="K1417" s="91"/>
      <c r="L1417" s="91"/>
      <c r="M1417" s="91"/>
      <c r="N1417" s="92"/>
      <c r="O1417" s="89"/>
      <c r="R1417" t="b">
        <f t="shared" si="45"/>
        <v>0</v>
      </c>
    </row>
    <row r="1418" spans="1:18" ht="15" thickBot="1" x14ac:dyDescent="0.35">
      <c r="A1418" s="3" t="s">
        <v>2121</v>
      </c>
      <c r="B1418" s="3" t="s">
        <v>1137</v>
      </c>
      <c r="C1418" s="84">
        <f>IF(COUNTIF(Table1[Tag Number], A1418), 1, 0)</f>
        <v>0</v>
      </c>
      <c r="D1418" s="85">
        <f>IF(COUNTIF(Table2[Tag Number], A1418), 1, 0)</f>
        <v>0</v>
      </c>
      <c r="E1418" s="86">
        <f>IF(COUNTIF(Table3[Tag Number], A1418), 1, 0)</f>
        <v>0</v>
      </c>
      <c r="F1418" s="86">
        <f>IF(COUNTIF(Table4[Tag Number], A1418), 1, 0)</f>
        <v>0</v>
      </c>
      <c r="G1418" s="87">
        <f t="shared" si="46"/>
        <v>0</v>
      </c>
      <c r="H1418" s="88" t="str" cm="1">
        <f t="array" ref="H1418">_xlfn.IFS(OR(_xlfn.XLOOKUP(A1418,Table1[Tag Number],Table1[Status],"-",0)="Dead",
        _xlfn.XLOOKUP(A1418,Table2[Tag Number],Table2[Status],"-",0)="Dead",
        _xlfn.XLOOKUP(A1418,Table3[Tag Number],Table3[Status],"-",0)="Dead",
        _xlfn.XLOOKUP(A1418,Table4[Tag Number],Table4[Status],"-",0)="Dead"),"Dead",
     OR(_xlfn.XLOOKUP(A1418,Table1[Tag Number],Table1[Status],"-",0)="Alive",
        _xlfn.XLOOKUP(A1418,Table2[Tag Number],Table2[Status],"-",0)="Alive",
        _xlfn.XLOOKUP(A1418,Table3[Tag Number],Table3[Status],"-",0)="Alive",
        _xlfn.XLOOKUP(A1418,Table4[Tag Number],Table4[Status],"-",0)="Alive"),"Alive",
     OR(_xlfn.XLOOKUP(A1418,Table1[Tag Number],Table1[Status],"-",0)="-",
        _xlfn.XLOOKUP(A1418,Table2[Tag Number],Table2[Status],"-",0)="-",
        _xlfn.XLOOKUP(A1418,Table3[Tag Number],Table3[Status],"-",0)="-",
        _xlfn.XLOOKUP(A1418,Table4[Tag Number],Table4[Status],"-",0)="-"),
   "-")</f>
        <v>-</v>
      </c>
      <c r="I1418" s="90"/>
      <c r="J1418" s="90"/>
      <c r="K1418" s="91"/>
      <c r="L1418" s="91"/>
      <c r="M1418" s="91"/>
      <c r="N1418" s="92"/>
      <c r="O1418" s="89"/>
      <c r="R1418" t="b">
        <f t="shared" si="45"/>
        <v>0</v>
      </c>
    </row>
    <row r="1419" spans="1:18" ht="15" thickBot="1" x14ac:dyDescent="0.35">
      <c r="A1419" s="2" t="s">
        <v>2122</v>
      </c>
      <c r="B1419" s="2" t="s">
        <v>1145</v>
      </c>
      <c r="C1419" s="84">
        <f>IF(COUNTIF(Table1[Tag Number], A1419), 1, 0)</f>
        <v>0</v>
      </c>
      <c r="D1419" s="85">
        <f>IF(COUNTIF(Table2[Tag Number], A1419), 1, 0)</f>
        <v>0</v>
      </c>
      <c r="E1419" s="86">
        <f>IF(COUNTIF(Table3[Tag Number], A1419), 1, 0)</f>
        <v>0</v>
      </c>
      <c r="F1419" s="86">
        <f>IF(COUNTIF(Table4[Tag Number], A1419), 1, 0)</f>
        <v>0</v>
      </c>
      <c r="G1419" s="87">
        <f t="shared" si="46"/>
        <v>0</v>
      </c>
      <c r="H1419" s="88" t="str" cm="1">
        <f t="array" ref="H1419">_xlfn.IFS(OR(_xlfn.XLOOKUP(A1419,Table1[Tag Number],Table1[Status],"-",0)="Dead",
        _xlfn.XLOOKUP(A1419,Table2[Tag Number],Table2[Status],"-",0)="Dead",
        _xlfn.XLOOKUP(A1419,Table3[Tag Number],Table3[Status],"-",0)="Dead",
        _xlfn.XLOOKUP(A1419,Table4[Tag Number],Table4[Status],"-",0)="Dead"),"Dead",
     OR(_xlfn.XLOOKUP(A1419,Table1[Tag Number],Table1[Status],"-",0)="Alive",
        _xlfn.XLOOKUP(A1419,Table2[Tag Number],Table2[Status],"-",0)="Alive",
        _xlfn.XLOOKUP(A1419,Table3[Tag Number],Table3[Status],"-",0)="Alive",
        _xlfn.XLOOKUP(A1419,Table4[Tag Number],Table4[Status],"-",0)="Alive"),"Alive",
     OR(_xlfn.XLOOKUP(A1419,Table1[Tag Number],Table1[Status],"-",0)="-",
        _xlfn.XLOOKUP(A1419,Table2[Tag Number],Table2[Status],"-",0)="-",
        _xlfn.XLOOKUP(A1419,Table3[Tag Number],Table3[Status],"-",0)="-",
        _xlfn.XLOOKUP(A1419,Table4[Tag Number],Table4[Status],"-",0)="-"),
   "-")</f>
        <v>-</v>
      </c>
      <c r="I1419" s="90"/>
      <c r="J1419" s="90"/>
      <c r="K1419" s="91"/>
      <c r="L1419" s="91"/>
      <c r="M1419" s="91"/>
      <c r="N1419" s="92"/>
      <c r="O1419" s="89"/>
      <c r="R1419" t="b">
        <f t="shared" si="45"/>
        <v>0</v>
      </c>
    </row>
    <row r="1420" spans="1:18" ht="15" thickBot="1" x14ac:dyDescent="0.35">
      <c r="A1420" s="3" t="s">
        <v>2123</v>
      </c>
      <c r="B1420" s="3" t="s">
        <v>1137</v>
      </c>
      <c r="C1420" s="84">
        <f>IF(COUNTIF(Table1[Tag Number], A1420), 1, 0)</f>
        <v>0</v>
      </c>
      <c r="D1420" s="85">
        <f>IF(COUNTIF(Table2[Tag Number], A1420), 1, 0)</f>
        <v>0</v>
      </c>
      <c r="E1420" s="86">
        <f>IF(COUNTIF(Table3[Tag Number], A1420), 1, 0)</f>
        <v>0</v>
      </c>
      <c r="F1420" s="86">
        <f>IF(COUNTIF(Table4[Tag Number], A1420), 1, 0)</f>
        <v>0</v>
      </c>
      <c r="G1420" s="87">
        <f t="shared" si="46"/>
        <v>0</v>
      </c>
      <c r="H1420" s="88" t="str" cm="1">
        <f t="array" ref="H1420">_xlfn.IFS(OR(_xlfn.XLOOKUP(A1420,Table1[Tag Number],Table1[Status],"-",0)="Dead",
        _xlfn.XLOOKUP(A1420,Table2[Tag Number],Table2[Status],"-",0)="Dead",
        _xlfn.XLOOKUP(A1420,Table3[Tag Number],Table3[Status],"-",0)="Dead",
        _xlfn.XLOOKUP(A1420,Table4[Tag Number],Table4[Status],"-",0)="Dead"),"Dead",
     OR(_xlfn.XLOOKUP(A1420,Table1[Tag Number],Table1[Status],"-",0)="Alive",
        _xlfn.XLOOKUP(A1420,Table2[Tag Number],Table2[Status],"-",0)="Alive",
        _xlfn.XLOOKUP(A1420,Table3[Tag Number],Table3[Status],"-",0)="Alive",
        _xlfn.XLOOKUP(A1420,Table4[Tag Number],Table4[Status],"-",0)="Alive"),"Alive",
     OR(_xlfn.XLOOKUP(A1420,Table1[Tag Number],Table1[Status],"-",0)="-",
        _xlfn.XLOOKUP(A1420,Table2[Tag Number],Table2[Status],"-",0)="-",
        _xlfn.XLOOKUP(A1420,Table3[Tag Number],Table3[Status],"-",0)="-",
        _xlfn.XLOOKUP(A1420,Table4[Tag Number],Table4[Status],"-",0)="-"),
   "-")</f>
        <v>-</v>
      </c>
      <c r="I1420" s="90"/>
      <c r="J1420" s="90"/>
      <c r="K1420" s="91"/>
      <c r="L1420" s="91"/>
      <c r="M1420" s="91"/>
      <c r="N1420" s="92"/>
      <c r="O1420" s="89"/>
      <c r="R1420" t="b">
        <f t="shared" si="45"/>
        <v>0</v>
      </c>
    </row>
    <row r="1421" spans="1:18" ht="15" thickBot="1" x14ac:dyDescent="0.35">
      <c r="A1421" s="2" t="s">
        <v>532</v>
      </c>
      <c r="B1421" s="2" t="s">
        <v>1137</v>
      </c>
      <c r="C1421" s="84">
        <f>IF(COUNTIF(Table1[Tag Number], A1421), 1, 0)</f>
        <v>0</v>
      </c>
      <c r="D1421" s="85">
        <f>IF(COUNTIF(Table2[Tag Number], A1421), 1, 0)</f>
        <v>0</v>
      </c>
      <c r="E1421" s="86">
        <f>IF(COUNTIF(Table3[Tag Number], A1421), 1, 0)</f>
        <v>0</v>
      </c>
      <c r="F1421" s="86">
        <f>IF(COUNTIF(Table4[Tag Number], A1421), 1, 0)</f>
        <v>0</v>
      </c>
      <c r="G1421" s="87">
        <f t="shared" si="46"/>
        <v>0</v>
      </c>
      <c r="H1421" s="88" t="str" cm="1">
        <f t="array" ref="H1421">_xlfn.IFS(OR(_xlfn.XLOOKUP(A1421,Table1[Tag Number],Table1[Status],"-",0)="Dead",
        _xlfn.XLOOKUP(A1421,Table2[Tag Number],Table2[Status],"-",0)="Dead",
        _xlfn.XLOOKUP(A1421,Table3[Tag Number],Table3[Status],"-",0)="Dead",
        _xlfn.XLOOKUP(A1421,Table4[Tag Number],Table4[Status],"-",0)="Dead"),"Dead",
     OR(_xlfn.XLOOKUP(A1421,Table1[Tag Number],Table1[Status],"-",0)="Alive",
        _xlfn.XLOOKUP(A1421,Table2[Tag Number],Table2[Status],"-",0)="Alive",
        _xlfn.XLOOKUP(A1421,Table3[Tag Number],Table3[Status],"-",0)="Alive",
        _xlfn.XLOOKUP(A1421,Table4[Tag Number],Table4[Status],"-",0)="Alive"),"Alive",
     OR(_xlfn.XLOOKUP(A1421,Table1[Tag Number],Table1[Status],"-",0)="-",
        _xlfn.XLOOKUP(A1421,Table2[Tag Number],Table2[Status],"-",0)="-",
        _xlfn.XLOOKUP(A1421,Table3[Tag Number],Table3[Status],"-",0)="-",
        _xlfn.XLOOKUP(A1421,Table4[Tag Number],Table4[Status],"-",0)="-"),
   "-")</f>
        <v>-</v>
      </c>
      <c r="I1421" s="90"/>
      <c r="J1421" s="90"/>
      <c r="K1421" s="91"/>
      <c r="L1421" s="91"/>
      <c r="M1421" s="91"/>
      <c r="N1421" s="92"/>
      <c r="O1421" s="89"/>
      <c r="R1421" t="b">
        <f t="shared" si="45"/>
        <v>0</v>
      </c>
    </row>
    <row r="1422" spans="1:18" ht="15" thickBot="1" x14ac:dyDescent="0.35">
      <c r="A1422" s="3" t="s">
        <v>526</v>
      </c>
      <c r="B1422" s="3" t="s">
        <v>1137</v>
      </c>
      <c r="C1422" s="84">
        <f>IF(COUNTIF(Table1[Tag Number], A1422), 1, 0)</f>
        <v>0</v>
      </c>
      <c r="D1422" s="85">
        <f>IF(COUNTIF(Table2[Tag Number], A1422), 1, 0)</f>
        <v>0</v>
      </c>
      <c r="E1422" s="86">
        <f>IF(COUNTIF(Table3[Tag Number], A1422), 1, 0)</f>
        <v>0</v>
      </c>
      <c r="F1422" s="86">
        <f>IF(COUNTIF(Table4[Tag Number], A1422), 1, 0)</f>
        <v>0</v>
      </c>
      <c r="G1422" s="87">
        <f t="shared" si="46"/>
        <v>0</v>
      </c>
      <c r="H1422" s="88" t="str" cm="1">
        <f t="array" ref="H1422">_xlfn.IFS(OR(_xlfn.XLOOKUP(A1422,Table1[Tag Number],Table1[Status],"-",0)="Dead",
        _xlfn.XLOOKUP(A1422,Table2[Tag Number],Table2[Status],"-",0)="Dead",
        _xlfn.XLOOKUP(A1422,Table3[Tag Number],Table3[Status],"-",0)="Dead",
        _xlfn.XLOOKUP(A1422,Table4[Tag Number],Table4[Status],"-",0)="Dead"),"Dead",
     OR(_xlfn.XLOOKUP(A1422,Table1[Tag Number],Table1[Status],"-",0)="Alive",
        _xlfn.XLOOKUP(A1422,Table2[Tag Number],Table2[Status],"-",0)="Alive",
        _xlfn.XLOOKUP(A1422,Table3[Tag Number],Table3[Status],"-",0)="Alive",
        _xlfn.XLOOKUP(A1422,Table4[Tag Number],Table4[Status],"-",0)="Alive"),"Alive",
     OR(_xlfn.XLOOKUP(A1422,Table1[Tag Number],Table1[Status],"-",0)="-",
        _xlfn.XLOOKUP(A1422,Table2[Tag Number],Table2[Status],"-",0)="-",
        _xlfn.XLOOKUP(A1422,Table3[Tag Number],Table3[Status],"-",0)="-",
        _xlfn.XLOOKUP(A1422,Table4[Tag Number],Table4[Status],"-",0)="-"),
   "-")</f>
        <v>-</v>
      </c>
      <c r="I1422" s="90"/>
      <c r="J1422" s="90"/>
      <c r="K1422" s="91"/>
      <c r="L1422" s="91"/>
      <c r="M1422" s="91"/>
      <c r="N1422" s="92"/>
      <c r="O1422" s="89"/>
      <c r="R1422" t="b">
        <f t="shared" si="45"/>
        <v>0</v>
      </c>
    </row>
    <row r="1423" spans="1:18" ht="15" thickBot="1" x14ac:dyDescent="0.35">
      <c r="A1423" s="2" t="s">
        <v>2124</v>
      </c>
      <c r="B1423" s="2" t="s">
        <v>1137</v>
      </c>
      <c r="C1423" s="84">
        <f>IF(COUNTIF(Table1[Tag Number], A1423), 1, 0)</f>
        <v>0</v>
      </c>
      <c r="D1423" s="85">
        <f>IF(COUNTIF(Table2[Tag Number], A1423), 1, 0)</f>
        <v>0</v>
      </c>
      <c r="E1423" s="86">
        <f>IF(COUNTIF(Table3[Tag Number], A1423), 1, 0)</f>
        <v>0</v>
      </c>
      <c r="F1423" s="86">
        <f>IF(COUNTIF(Table4[Tag Number], A1423), 1, 0)</f>
        <v>0</v>
      </c>
      <c r="G1423" s="87">
        <f t="shared" si="46"/>
        <v>0</v>
      </c>
      <c r="H1423" s="88" t="str" cm="1">
        <f t="array" ref="H1423">_xlfn.IFS(OR(_xlfn.XLOOKUP(A1423,Table1[Tag Number],Table1[Status],"-",0)="Dead",
        _xlfn.XLOOKUP(A1423,Table2[Tag Number],Table2[Status],"-",0)="Dead",
        _xlfn.XLOOKUP(A1423,Table3[Tag Number],Table3[Status],"-",0)="Dead",
        _xlfn.XLOOKUP(A1423,Table4[Tag Number],Table4[Status],"-",0)="Dead"),"Dead",
     OR(_xlfn.XLOOKUP(A1423,Table1[Tag Number],Table1[Status],"-",0)="Alive",
        _xlfn.XLOOKUP(A1423,Table2[Tag Number],Table2[Status],"-",0)="Alive",
        _xlfn.XLOOKUP(A1423,Table3[Tag Number],Table3[Status],"-",0)="Alive",
        _xlfn.XLOOKUP(A1423,Table4[Tag Number],Table4[Status],"-",0)="Alive"),"Alive",
     OR(_xlfn.XLOOKUP(A1423,Table1[Tag Number],Table1[Status],"-",0)="-",
        _xlfn.XLOOKUP(A1423,Table2[Tag Number],Table2[Status],"-",0)="-",
        _xlfn.XLOOKUP(A1423,Table3[Tag Number],Table3[Status],"-",0)="-",
        _xlfn.XLOOKUP(A1423,Table4[Tag Number],Table4[Status],"-",0)="-"),
   "-")</f>
        <v>-</v>
      </c>
      <c r="I1423" s="90"/>
      <c r="J1423" s="90"/>
      <c r="K1423" s="91"/>
      <c r="L1423" s="91"/>
      <c r="M1423" s="91"/>
      <c r="N1423" s="92"/>
      <c r="O1423" s="89"/>
      <c r="R1423" t="b">
        <f t="shared" si="45"/>
        <v>0</v>
      </c>
    </row>
    <row r="1424" spans="1:18" ht="15" thickBot="1" x14ac:dyDescent="0.35">
      <c r="A1424" s="3" t="s">
        <v>2125</v>
      </c>
      <c r="B1424" s="3" t="s">
        <v>1145</v>
      </c>
      <c r="C1424" s="84">
        <f>IF(COUNTIF(Table1[Tag Number], A1424), 1, 0)</f>
        <v>0</v>
      </c>
      <c r="D1424" s="85">
        <f>IF(COUNTIF(Table2[Tag Number], A1424), 1, 0)</f>
        <v>0</v>
      </c>
      <c r="E1424" s="86">
        <f>IF(COUNTIF(Table3[Tag Number], A1424), 1, 0)</f>
        <v>0</v>
      </c>
      <c r="F1424" s="86">
        <f>IF(COUNTIF(Table4[Tag Number], A1424), 1, 0)</f>
        <v>0</v>
      </c>
      <c r="G1424" s="87">
        <f t="shared" si="46"/>
        <v>0</v>
      </c>
      <c r="H1424" s="88" t="str" cm="1">
        <f t="array" ref="H1424">_xlfn.IFS(OR(_xlfn.XLOOKUP(A1424,Table1[Tag Number],Table1[Status],"-",0)="Dead",
        _xlfn.XLOOKUP(A1424,Table2[Tag Number],Table2[Status],"-",0)="Dead",
        _xlfn.XLOOKUP(A1424,Table3[Tag Number],Table3[Status],"-",0)="Dead",
        _xlfn.XLOOKUP(A1424,Table4[Tag Number],Table4[Status],"-",0)="Dead"),"Dead",
     OR(_xlfn.XLOOKUP(A1424,Table1[Tag Number],Table1[Status],"-",0)="Alive",
        _xlfn.XLOOKUP(A1424,Table2[Tag Number],Table2[Status],"-",0)="Alive",
        _xlfn.XLOOKUP(A1424,Table3[Tag Number],Table3[Status],"-",0)="Alive",
        _xlfn.XLOOKUP(A1424,Table4[Tag Number],Table4[Status],"-",0)="Alive"),"Alive",
     OR(_xlfn.XLOOKUP(A1424,Table1[Tag Number],Table1[Status],"-",0)="-",
        _xlfn.XLOOKUP(A1424,Table2[Tag Number],Table2[Status],"-",0)="-",
        _xlfn.XLOOKUP(A1424,Table3[Tag Number],Table3[Status],"-",0)="-",
        _xlfn.XLOOKUP(A1424,Table4[Tag Number],Table4[Status],"-",0)="-"),
   "-")</f>
        <v>-</v>
      </c>
      <c r="I1424" s="90"/>
      <c r="J1424" s="90"/>
      <c r="K1424" s="91"/>
      <c r="L1424" s="91"/>
      <c r="M1424" s="91"/>
      <c r="N1424" s="92"/>
      <c r="O1424" s="89"/>
      <c r="R1424" t="b">
        <f t="shared" si="45"/>
        <v>0</v>
      </c>
    </row>
    <row r="1425" spans="1:18" ht="15" thickBot="1" x14ac:dyDescent="0.35">
      <c r="A1425" s="2" t="s">
        <v>2126</v>
      </c>
      <c r="B1425" s="2" t="s">
        <v>1137</v>
      </c>
      <c r="C1425" s="84">
        <f>IF(COUNTIF(Table1[Tag Number], A1425), 1, 0)</f>
        <v>0</v>
      </c>
      <c r="D1425" s="85">
        <f>IF(COUNTIF(Table2[Tag Number], A1425), 1, 0)</f>
        <v>0</v>
      </c>
      <c r="E1425" s="86">
        <f>IF(COUNTIF(Table3[Tag Number], A1425), 1, 0)</f>
        <v>0</v>
      </c>
      <c r="F1425" s="86">
        <f>IF(COUNTIF(Table4[Tag Number], A1425), 1, 0)</f>
        <v>0</v>
      </c>
      <c r="G1425" s="87">
        <f t="shared" si="46"/>
        <v>0</v>
      </c>
      <c r="H1425" s="88" t="str" cm="1">
        <f t="array" ref="H1425">_xlfn.IFS(OR(_xlfn.XLOOKUP(A1425,Table1[Tag Number],Table1[Status],"-",0)="Dead",
        _xlfn.XLOOKUP(A1425,Table2[Tag Number],Table2[Status],"-",0)="Dead",
        _xlfn.XLOOKUP(A1425,Table3[Tag Number],Table3[Status],"-",0)="Dead",
        _xlfn.XLOOKUP(A1425,Table4[Tag Number],Table4[Status],"-",0)="Dead"),"Dead",
     OR(_xlfn.XLOOKUP(A1425,Table1[Tag Number],Table1[Status],"-",0)="Alive",
        _xlfn.XLOOKUP(A1425,Table2[Tag Number],Table2[Status],"-",0)="Alive",
        _xlfn.XLOOKUP(A1425,Table3[Tag Number],Table3[Status],"-",0)="Alive",
        _xlfn.XLOOKUP(A1425,Table4[Tag Number],Table4[Status],"-",0)="Alive"),"Alive",
     OR(_xlfn.XLOOKUP(A1425,Table1[Tag Number],Table1[Status],"-",0)="-",
        _xlfn.XLOOKUP(A1425,Table2[Tag Number],Table2[Status],"-",0)="-",
        _xlfn.XLOOKUP(A1425,Table3[Tag Number],Table3[Status],"-",0)="-",
        _xlfn.XLOOKUP(A1425,Table4[Tag Number],Table4[Status],"-",0)="-"),
   "-")</f>
        <v>-</v>
      </c>
      <c r="I1425" s="90"/>
      <c r="J1425" s="90"/>
      <c r="K1425" s="91"/>
      <c r="L1425" s="91"/>
      <c r="M1425" s="91"/>
      <c r="N1425" s="92"/>
      <c r="O1425" s="89"/>
      <c r="R1425" t="b">
        <f t="shared" si="45"/>
        <v>0</v>
      </c>
    </row>
    <row r="1426" spans="1:18" ht="15" thickBot="1" x14ac:dyDescent="0.35">
      <c r="A1426" s="3" t="s">
        <v>415</v>
      </c>
      <c r="B1426" s="3" t="s">
        <v>1137</v>
      </c>
      <c r="C1426" s="84">
        <f>IF(COUNTIF(Table1[Tag Number], A1426), 1, 0)</f>
        <v>0</v>
      </c>
      <c r="D1426" s="85">
        <f>IF(COUNTIF(Table2[Tag Number], A1426), 1, 0)</f>
        <v>0</v>
      </c>
      <c r="E1426" s="86">
        <f>IF(COUNTIF(Table3[Tag Number], A1426), 1, 0)</f>
        <v>0</v>
      </c>
      <c r="F1426" s="86">
        <f>IF(COUNTIF(Table4[Tag Number], A1426), 1, 0)</f>
        <v>0</v>
      </c>
      <c r="G1426" s="87">
        <f t="shared" si="46"/>
        <v>0</v>
      </c>
      <c r="H1426" s="88" t="str" cm="1">
        <f t="array" ref="H1426">_xlfn.IFS(OR(_xlfn.XLOOKUP(A1426,Table1[Tag Number],Table1[Status],"-",0)="Dead",
        _xlfn.XLOOKUP(A1426,Table2[Tag Number],Table2[Status],"-",0)="Dead",
        _xlfn.XLOOKUP(A1426,Table3[Tag Number],Table3[Status],"-",0)="Dead",
        _xlfn.XLOOKUP(A1426,Table4[Tag Number],Table4[Status],"-",0)="Dead"),"Dead",
     OR(_xlfn.XLOOKUP(A1426,Table1[Tag Number],Table1[Status],"-",0)="Alive",
        _xlfn.XLOOKUP(A1426,Table2[Tag Number],Table2[Status],"-",0)="Alive",
        _xlfn.XLOOKUP(A1426,Table3[Tag Number],Table3[Status],"-",0)="Alive",
        _xlfn.XLOOKUP(A1426,Table4[Tag Number],Table4[Status],"-",0)="Alive"),"Alive",
     OR(_xlfn.XLOOKUP(A1426,Table1[Tag Number],Table1[Status],"-",0)="-",
        _xlfn.XLOOKUP(A1426,Table2[Tag Number],Table2[Status],"-",0)="-",
        _xlfn.XLOOKUP(A1426,Table3[Tag Number],Table3[Status],"-",0)="-",
        _xlfn.XLOOKUP(A1426,Table4[Tag Number],Table4[Status],"-",0)="-"),
   "-")</f>
        <v>-</v>
      </c>
      <c r="I1426" s="90"/>
      <c r="J1426" s="90"/>
      <c r="K1426" s="91"/>
      <c r="L1426" s="91"/>
      <c r="M1426" s="91"/>
      <c r="N1426" s="92"/>
      <c r="O1426" s="89"/>
      <c r="R1426" t="b">
        <f t="shared" si="45"/>
        <v>0</v>
      </c>
    </row>
    <row r="1427" spans="1:18" ht="15" thickBot="1" x14ac:dyDescent="0.35">
      <c r="A1427" s="2" t="s">
        <v>2127</v>
      </c>
      <c r="B1427" s="2" t="s">
        <v>1145</v>
      </c>
      <c r="C1427" s="84">
        <f>IF(COUNTIF(Table1[Tag Number], A1427), 1, 0)</f>
        <v>0</v>
      </c>
      <c r="D1427" s="85">
        <f>IF(COUNTIF(Table2[Tag Number], A1427), 1, 0)</f>
        <v>0</v>
      </c>
      <c r="E1427" s="86">
        <f>IF(COUNTIF(Table3[Tag Number], A1427), 1, 0)</f>
        <v>0</v>
      </c>
      <c r="F1427" s="86">
        <f>IF(COUNTIF(Table4[Tag Number], A1427), 1, 0)</f>
        <v>0</v>
      </c>
      <c r="G1427" s="87">
        <f t="shared" si="46"/>
        <v>0</v>
      </c>
      <c r="H1427" s="88" t="str" cm="1">
        <f t="array" ref="H1427">_xlfn.IFS(OR(_xlfn.XLOOKUP(A1427,Table1[Tag Number],Table1[Status],"-",0)="Dead",
        _xlfn.XLOOKUP(A1427,Table2[Tag Number],Table2[Status],"-",0)="Dead",
        _xlfn.XLOOKUP(A1427,Table3[Tag Number],Table3[Status],"-",0)="Dead",
        _xlfn.XLOOKUP(A1427,Table4[Tag Number],Table4[Status],"-",0)="Dead"),"Dead",
     OR(_xlfn.XLOOKUP(A1427,Table1[Tag Number],Table1[Status],"-",0)="Alive",
        _xlfn.XLOOKUP(A1427,Table2[Tag Number],Table2[Status],"-",0)="Alive",
        _xlfn.XLOOKUP(A1427,Table3[Tag Number],Table3[Status],"-",0)="Alive",
        _xlfn.XLOOKUP(A1427,Table4[Tag Number],Table4[Status],"-",0)="Alive"),"Alive",
     OR(_xlfn.XLOOKUP(A1427,Table1[Tag Number],Table1[Status],"-",0)="-",
        _xlfn.XLOOKUP(A1427,Table2[Tag Number],Table2[Status],"-",0)="-",
        _xlfn.XLOOKUP(A1427,Table3[Tag Number],Table3[Status],"-",0)="-",
        _xlfn.XLOOKUP(A1427,Table4[Tag Number],Table4[Status],"-",0)="-"),
   "-")</f>
        <v>-</v>
      </c>
      <c r="I1427" s="90"/>
      <c r="J1427" s="90"/>
      <c r="K1427" s="91"/>
      <c r="L1427" s="91"/>
      <c r="M1427" s="91"/>
      <c r="N1427" s="92"/>
      <c r="O1427" s="89"/>
      <c r="R1427" t="b">
        <f t="shared" si="45"/>
        <v>0</v>
      </c>
    </row>
    <row r="1428" spans="1:18" ht="15" thickBot="1" x14ac:dyDescent="0.35">
      <c r="A1428" s="3" t="s">
        <v>2128</v>
      </c>
      <c r="B1428" s="3" t="s">
        <v>1145</v>
      </c>
      <c r="C1428" s="84">
        <f>IF(COUNTIF(Table1[Tag Number], A1428), 1, 0)</f>
        <v>0</v>
      </c>
      <c r="D1428" s="85">
        <f>IF(COUNTIF(Table2[Tag Number], A1428), 1, 0)</f>
        <v>0</v>
      </c>
      <c r="E1428" s="86">
        <f>IF(COUNTIF(Table3[Tag Number], A1428), 1, 0)</f>
        <v>0</v>
      </c>
      <c r="F1428" s="86">
        <f>IF(COUNTIF(Table4[Tag Number], A1428), 1, 0)</f>
        <v>0</v>
      </c>
      <c r="G1428" s="87">
        <f t="shared" si="46"/>
        <v>0</v>
      </c>
      <c r="H1428" s="88" t="str" cm="1">
        <f t="array" ref="H1428">_xlfn.IFS(OR(_xlfn.XLOOKUP(A1428,Table1[Tag Number],Table1[Status],"-",0)="Dead",
        _xlfn.XLOOKUP(A1428,Table2[Tag Number],Table2[Status],"-",0)="Dead",
        _xlfn.XLOOKUP(A1428,Table3[Tag Number],Table3[Status],"-",0)="Dead",
        _xlfn.XLOOKUP(A1428,Table4[Tag Number],Table4[Status],"-",0)="Dead"),"Dead",
     OR(_xlfn.XLOOKUP(A1428,Table1[Tag Number],Table1[Status],"-",0)="Alive",
        _xlfn.XLOOKUP(A1428,Table2[Tag Number],Table2[Status],"-",0)="Alive",
        _xlfn.XLOOKUP(A1428,Table3[Tag Number],Table3[Status],"-",0)="Alive",
        _xlfn.XLOOKUP(A1428,Table4[Tag Number],Table4[Status],"-",0)="Alive"),"Alive",
     OR(_xlfn.XLOOKUP(A1428,Table1[Tag Number],Table1[Status],"-",0)="-",
        _xlfn.XLOOKUP(A1428,Table2[Tag Number],Table2[Status],"-",0)="-",
        _xlfn.XLOOKUP(A1428,Table3[Tag Number],Table3[Status],"-",0)="-",
        _xlfn.XLOOKUP(A1428,Table4[Tag Number],Table4[Status],"-",0)="-"),
   "-")</f>
        <v>-</v>
      </c>
      <c r="I1428" s="90"/>
      <c r="J1428" s="90"/>
      <c r="K1428" s="91"/>
      <c r="L1428" s="91"/>
      <c r="M1428" s="91"/>
      <c r="N1428" s="92"/>
      <c r="O1428" s="89"/>
      <c r="R1428" t="b">
        <f t="shared" si="45"/>
        <v>0</v>
      </c>
    </row>
    <row r="1429" spans="1:18" ht="15" thickBot="1" x14ac:dyDescent="0.35">
      <c r="A1429" s="2" t="s">
        <v>2129</v>
      </c>
      <c r="B1429" s="2" t="s">
        <v>1145</v>
      </c>
      <c r="C1429" s="84">
        <f>IF(COUNTIF(Table1[Tag Number], A1429), 1, 0)</f>
        <v>0</v>
      </c>
      <c r="D1429" s="85">
        <f>IF(COUNTIF(Table2[Tag Number], A1429), 1, 0)</f>
        <v>0</v>
      </c>
      <c r="E1429" s="86">
        <f>IF(COUNTIF(Table3[Tag Number], A1429), 1, 0)</f>
        <v>0</v>
      </c>
      <c r="F1429" s="86">
        <f>IF(COUNTIF(Table4[Tag Number], A1429), 1, 0)</f>
        <v>0</v>
      </c>
      <c r="G1429" s="87">
        <f t="shared" si="46"/>
        <v>0</v>
      </c>
      <c r="H1429" s="88" t="str" cm="1">
        <f t="array" ref="H1429">_xlfn.IFS(OR(_xlfn.XLOOKUP(A1429,Table1[Tag Number],Table1[Status],"-",0)="Dead",
        _xlfn.XLOOKUP(A1429,Table2[Tag Number],Table2[Status],"-",0)="Dead",
        _xlfn.XLOOKUP(A1429,Table3[Tag Number],Table3[Status],"-",0)="Dead",
        _xlfn.XLOOKUP(A1429,Table4[Tag Number],Table4[Status],"-",0)="Dead"),"Dead",
     OR(_xlfn.XLOOKUP(A1429,Table1[Tag Number],Table1[Status],"-",0)="Alive",
        _xlfn.XLOOKUP(A1429,Table2[Tag Number],Table2[Status],"-",0)="Alive",
        _xlfn.XLOOKUP(A1429,Table3[Tag Number],Table3[Status],"-",0)="Alive",
        _xlfn.XLOOKUP(A1429,Table4[Tag Number],Table4[Status],"-",0)="Alive"),"Alive",
     OR(_xlfn.XLOOKUP(A1429,Table1[Tag Number],Table1[Status],"-",0)="-",
        _xlfn.XLOOKUP(A1429,Table2[Tag Number],Table2[Status],"-",0)="-",
        _xlfn.XLOOKUP(A1429,Table3[Tag Number],Table3[Status],"-",0)="-",
        _xlfn.XLOOKUP(A1429,Table4[Tag Number],Table4[Status],"-",0)="-"),
   "-")</f>
        <v>-</v>
      </c>
      <c r="I1429" s="90"/>
      <c r="J1429" s="90"/>
      <c r="K1429" s="91"/>
      <c r="L1429" s="91"/>
      <c r="M1429" s="91"/>
      <c r="N1429" s="92"/>
      <c r="O1429" s="89"/>
      <c r="R1429" t="b">
        <f t="shared" si="45"/>
        <v>0</v>
      </c>
    </row>
    <row r="1430" spans="1:18" ht="15" thickBot="1" x14ac:dyDescent="0.35">
      <c r="A1430" s="3" t="s">
        <v>2130</v>
      </c>
      <c r="B1430" s="3" t="s">
        <v>1145</v>
      </c>
      <c r="C1430" s="84">
        <f>IF(COUNTIF(Table1[Tag Number], A1430), 1, 0)</f>
        <v>0</v>
      </c>
      <c r="D1430" s="85">
        <f>IF(COUNTIF(Table2[Tag Number], A1430), 1, 0)</f>
        <v>0</v>
      </c>
      <c r="E1430" s="86">
        <f>IF(COUNTIF(Table3[Tag Number], A1430), 1, 0)</f>
        <v>0</v>
      </c>
      <c r="F1430" s="86">
        <f>IF(COUNTIF(Table4[Tag Number], A1430), 1, 0)</f>
        <v>0</v>
      </c>
      <c r="G1430" s="87">
        <f t="shared" si="46"/>
        <v>0</v>
      </c>
      <c r="H1430" s="88" t="str" cm="1">
        <f t="array" ref="H1430">_xlfn.IFS(OR(_xlfn.XLOOKUP(A1430,Table1[Tag Number],Table1[Status],"-",0)="Dead",
        _xlfn.XLOOKUP(A1430,Table2[Tag Number],Table2[Status],"-",0)="Dead",
        _xlfn.XLOOKUP(A1430,Table3[Tag Number],Table3[Status],"-",0)="Dead",
        _xlfn.XLOOKUP(A1430,Table4[Tag Number],Table4[Status],"-",0)="Dead"),"Dead",
     OR(_xlfn.XLOOKUP(A1430,Table1[Tag Number],Table1[Status],"-",0)="Alive",
        _xlfn.XLOOKUP(A1430,Table2[Tag Number],Table2[Status],"-",0)="Alive",
        _xlfn.XLOOKUP(A1430,Table3[Tag Number],Table3[Status],"-",0)="Alive",
        _xlfn.XLOOKUP(A1430,Table4[Tag Number],Table4[Status],"-",0)="Alive"),"Alive",
     OR(_xlfn.XLOOKUP(A1430,Table1[Tag Number],Table1[Status],"-",0)="-",
        _xlfn.XLOOKUP(A1430,Table2[Tag Number],Table2[Status],"-",0)="-",
        _xlfn.XLOOKUP(A1430,Table3[Tag Number],Table3[Status],"-",0)="-",
        _xlfn.XLOOKUP(A1430,Table4[Tag Number],Table4[Status],"-",0)="-"),
   "-")</f>
        <v>-</v>
      </c>
      <c r="I1430" s="90"/>
      <c r="J1430" s="90"/>
      <c r="K1430" s="91"/>
      <c r="L1430" s="91"/>
      <c r="M1430" s="91"/>
      <c r="N1430" s="92"/>
      <c r="O1430" s="89"/>
      <c r="R1430" t="b">
        <f t="shared" si="45"/>
        <v>0</v>
      </c>
    </row>
    <row r="1431" spans="1:18" ht="15" thickBot="1" x14ac:dyDescent="0.35">
      <c r="A1431" s="2" t="s">
        <v>2131</v>
      </c>
      <c r="B1431" s="2" t="s">
        <v>1145</v>
      </c>
      <c r="C1431" s="84">
        <f>IF(COUNTIF(Table1[Tag Number], A1431), 1, 0)</f>
        <v>0</v>
      </c>
      <c r="D1431" s="85">
        <f>IF(COUNTIF(Table2[Tag Number], A1431), 1, 0)</f>
        <v>0</v>
      </c>
      <c r="E1431" s="86">
        <f>IF(COUNTIF(Table3[Tag Number], A1431), 1, 0)</f>
        <v>0</v>
      </c>
      <c r="F1431" s="86">
        <f>IF(COUNTIF(Table4[Tag Number], A1431), 1, 0)</f>
        <v>0</v>
      </c>
      <c r="G1431" s="87">
        <f t="shared" si="46"/>
        <v>0</v>
      </c>
      <c r="H1431" s="88" t="str" cm="1">
        <f t="array" ref="H1431">_xlfn.IFS(OR(_xlfn.XLOOKUP(A1431,Table1[Tag Number],Table1[Status],"-",0)="Dead",
        _xlfn.XLOOKUP(A1431,Table2[Tag Number],Table2[Status],"-",0)="Dead",
        _xlfn.XLOOKUP(A1431,Table3[Tag Number],Table3[Status],"-",0)="Dead",
        _xlfn.XLOOKUP(A1431,Table4[Tag Number],Table4[Status],"-",0)="Dead"),"Dead",
     OR(_xlfn.XLOOKUP(A1431,Table1[Tag Number],Table1[Status],"-",0)="Alive",
        _xlfn.XLOOKUP(A1431,Table2[Tag Number],Table2[Status],"-",0)="Alive",
        _xlfn.XLOOKUP(A1431,Table3[Tag Number],Table3[Status],"-",0)="Alive",
        _xlfn.XLOOKUP(A1431,Table4[Tag Number],Table4[Status],"-",0)="Alive"),"Alive",
     OR(_xlfn.XLOOKUP(A1431,Table1[Tag Number],Table1[Status],"-",0)="-",
        _xlfn.XLOOKUP(A1431,Table2[Tag Number],Table2[Status],"-",0)="-",
        _xlfn.XLOOKUP(A1431,Table3[Tag Number],Table3[Status],"-",0)="-",
        _xlfn.XLOOKUP(A1431,Table4[Tag Number],Table4[Status],"-",0)="-"),
   "-")</f>
        <v>-</v>
      </c>
      <c r="I1431" s="90"/>
      <c r="J1431" s="90"/>
      <c r="K1431" s="91"/>
      <c r="L1431" s="91"/>
      <c r="M1431" s="91"/>
      <c r="N1431" s="92"/>
      <c r="O1431" s="89"/>
      <c r="R1431" t="b">
        <f t="shared" si="45"/>
        <v>0</v>
      </c>
    </row>
    <row r="1432" spans="1:18" ht="15" thickBot="1" x14ac:dyDescent="0.35">
      <c r="A1432" s="3" t="s">
        <v>2132</v>
      </c>
      <c r="B1432" s="3" t="s">
        <v>1137</v>
      </c>
      <c r="C1432" s="84">
        <f>IF(COUNTIF(Table1[Tag Number], A1432), 1, 0)</f>
        <v>0</v>
      </c>
      <c r="D1432" s="85">
        <f>IF(COUNTIF(Table2[Tag Number], A1432), 1, 0)</f>
        <v>0</v>
      </c>
      <c r="E1432" s="86">
        <f>IF(COUNTIF(Table3[Tag Number], A1432), 1, 0)</f>
        <v>0</v>
      </c>
      <c r="F1432" s="86">
        <f>IF(COUNTIF(Table4[Tag Number], A1432), 1, 0)</f>
        <v>0</v>
      </c>
      <c r="G1432" s="87">
        <f t="shared" si="46"/>
        <v>0</v>
      </c>
      <c r="H1432" s="88" t="str" cm="1">
        <f t="array" ref="H1432">_xlfn.IFS(OR(_xlfn.XLOOKUP(A1432,Table1[Tag Number],Table1[Status],"-",0)="Dead",
        _xlfn.XLOOKUP(A1432,Table2[Tag Number],Table2[Status],"-",0)="Dead",
        _xlfn.XLOOKUP(A1432,Table3[Tag Number],Table3[Status],"-",0)="Dead",
        _xlfn.XLOOKUP(A1432,Table4[Tag Number],Table4[Status],"-",0)="Dead"),"Dead",
     OR(_xlfn.XLOOKUP(A1432,Table1[Tag Number],Table1[Status],"-",0)="Alive",
        _xlfn.XLOOKUP(A1432,Table2[Tag Number],Table2[Status],"-",0)="Alive",
        _xlfn.XLOOKUP(A1432,Table3[Tag Number],Table3[Status],"-",0)="Alive",
        _xlfn.XLOOKUP(A1432,Table4[Tag Number],Table4[Status],"-",0)="Alive"),"Alive",
     OR(_xlfn.XLOOKUP(A1432,Table1[Tag Number],Table1[Status],"-",0)="-",
        _xlfn.XLOOKUP(A1432,Table2[Tag Number],Table2[Status],"-",0)="-",
        _xlfn.XLOOKUP(A1432,Table3[Tag Number],Table3[Status],"-",0)="-",
        _xlfn.XLOOKUP(A1432,Table4[Tag Number],Table4[Status],"-",0)="-"),
   "-")</f>
        <v>-</v>
      </c>
      <c r="I1432" s="90"/>
      <c r="J1432" s="90"/>
      <c r="K1432" s="91"/>
      <c r="L1432" s="91"/>
      <c r="M1432" s="91"/>
      <c r="N1432" s="92"/>
      <c r="O1432" s="89"/>
      <c r="R1432" t="b">
        <f t="shared" si="45"/>
        <v>0</v>
      </c>
    </row>
    <row r="1433" spans="1:18" ht="15" thickBot="1" x14ac:dyDescent="0.35">
      <c r="A1433" s="2" t="s">
        <v>2133</v>
      </c>
      <c r="B1433" s="2" t="s">
        <v>1145</v>
      </c>
      <c r="C1433" s="84">
        <f>IF(COUNTIF(Table1[Tag Number], A1433), 1, 0)</f>
        <v>0</v>
      </c>
      <c r="D1433" s="85">
        <f>IF(COUNTIF(Table2[Tag Number], A1433), 1, 0)</f>
        <v>0</v>
      </c>
      <c r="E1433" s="86">
        <f>IF(COUNTIF(Table3[Tag Number], A1433), 1, 0)</f>
        <v>0</v>
      </c>
      <c r="F1433" s="86">
        <f>IF(COUNTIF(Table4[Tag Number], A1433), 1, 0)</f>
        <v>0</v>
      </c>
      <c r="G1433" s="87">
        <f t="shared" si="46"/>
        <v>0</v>
      </c>
      <c r="H1433" s="88" t="str" cm="1">
        <f t="array" ref="H1433">_xlfn.IFS(OR(_xlfn.XLOOKUP(A1433,Table1[Tag Number],Table1[Status],"-",0)="Dead",
        _xlfn.XLOOKUP(A1433,Table2[Tag Number],Table2[Status],"-",0)="Dead",
        _xlfn.XLOOKUP(A1433,Table3[Tag Number],Table3[Status],"-",0)="Dead",
        _xlfn.XLOOKUP(A1433,Table4[Tag Number],Table4[Status],"-",0)="Dead"),"Dead",
     OR(_xlfn.XLOOKUP(A1433,Table1[Tag Number],Table1[Status],"-",0)="Alive",
        _xlfn.XLOOKUP(A1433,Table2[Tag Number],Table2[Status],"-",0)="Alive",
        _xlfn.XLOOKUP(A1433,Table3[Tag Number],Table3[Status],"-",0)="Alive",
        _xlfn.XLOOKUP(A1433,Table4[Tag Number],Table4[Status],"-",0)="Alive"),"Alive",
     OR(_xlfn.XLOOKUP(A1433,Table1[Tag Number],Table1[Status],"-",0)="-",
        _xlfn.XLOOKUP(A1433,Table2[Tag Number],Table2[Status],"-",0)="-",
        _xlfn.XLOOKUP(A1433,Table3[Tag Number],Table3[Status],"-",0)="-",
        _xlfn.XLOOKUP(A1433,Table4[Tag Number],Table4[Status],"-",0)="-"),
   "-")</f>
        <v>-</v>
      </c>
      <c r="I1433" s="90"/>
      <c r="J1433" s="90"/>
      <c r="K1433" s="91"/>
      <c r="L1433" s="91"/>
      <c r="M1433" s="91"/>
      <c r="N1433" s="92"/>
      <c r="O1433" s="89"/>
      <c r="R1433" t="b">
        <f t="shared" si="45"/>
        <v>0</v>
      </c>
    </row>
    <row r="1434" spans="1:18" ht="15" thickBot="1" x14ac:dyDescent="0.35">
      <c r="A1434" s="3" t="s">
        <v>2134</v>
      </c>
      <c r="B1434" s="3" t="s">
        <v>1145</v>
      </c>
      <c r="C1434" s="84">
        <f>IF(COUNTIF(Table1[Tag Number], A1434), 1, 0)</f>
        <v>0</v>
      </c>
      <c r="D1434" s="85">
        <f>IF(COUNTIF(Table2[Tag Number], A1434), 1, 0)</f>
        <v>0</v>
      </c>
      <c r="E1434" s="86">
        <f>IF(COUNTIF(Table3[Tag Number], A1434), 1, 0)</f>
        <v>0</v>
      </c>
      <c r="F1434" s="86">
        <f>IF(COUNTIF(Table4[Tag Number], A1434), 1, 0)</f>
        <v>0</v>
      </c>
      <c r="G1434" s="87">
        <f t="shared" si="46"/>
        <v>0</v>
      </c>
      <c r="H1434" s="88" t="str" cm="1">
        <f t="array" ref="H1434">_xlfn.IFS(OR(_xlfn.XLOOKUP(A1434,Table1[Tag Number],Table1[Status],"-",0)="Dead",
        _xlfn.XLOOKUP(A1434,Table2[Tag Number],Table2[Status],"-",0)="Dead",
        _xlfn.XLOOKUP(A1434,Table3[Tag Number],Table3[Status],"-",0)="Dead",
        _xlfn.XLOOKUP(A1434,Table4[Tag Number],Table4[Status],"-",0)="Dead"),"Dead",
     OR(_xlfn.XLOOKUP(A1434,Table1[Tag Number],Table1[Status],"-",0)="Alive",
        _xlfn.XLOOKUP(A1434,Table2[Tag Number],Table2[Status],"-",0)="Alive",
        _xlfn.XLOOKUP(A1434,Table3[Tag Number],Table3[Status],"-",0)="Alive",
        _xlfn.XLOOKUP(A1434,Table4[Tag Number],Table4[Status],"-",0)="Alive"),"Alive",
     OR(_xlfn.XLOOKUP(A1434,Table1[Tag Number],Table1[Status],"-",0)="-",
        _xlfn.XLOOKUP(A1434,Table2[Tag Number],Table2[Status],"-",0)="-",
        _xlfn.XLOOKUP(A1434,Table3[Tag Number],Table3[Status],"-",0)="-",
        _xlfn.XLOOKUP(A1434,Table4[Tag Number],Table4[Status],"-",0)="-"),
   "-")</f>
        <v>-</v>
      </c>
      <c r="I1434" s="90"/>
      <c r="J1434" s="90"/>
      <c r="K1434" s="91"/>
      <c r="L1434" s="91"/>
      <c r="M1434" s="91"/>
      <c r="N1434" s="92"/>
      <c r="O1434" s="89"/>
      <c r="R1434" t="b">
        <f t="shared" si="45"/>
        <v>0</v>
      </c>
    </row>
    <row r="1435" spans="1:18" ht="15" thickBot="1" x14ac:dyDescent="0.35">
      <c r="A1435" s="2" t="s">
        <v>2135</v>
      </c>
      <c r="B1435" s="2" t="s">
        <v>1145</v>
      </c>
      <c r="C1435" s="84">
        <f>IF(COUNTIF(Table1[Tag Number], A1435), 1, 0)</f>
        <v>0</v>
      </c>
      <c r="D1435" s="85">
        <f>IF(COUNTIF(Table2[Tag Number], A1435), 1, 0)</f>
        <v>0</v>
      </c>
      <c r="E1435" s="86">
        <f>IF(COUNTIF(Table3[Tag Number], A1435), 1, 0)</f>
        <v>0</v>
      </c>
      <c r="F1435" s="86">
        <f>IF(COUNTIF(Table4[Tag Number], A1435), 1, 0)</f>
        <v>0</v>
      </c>
      <c r="G1435" s="87">
        <f t="shared" si="46"/>
        <v>0</v>
      </c>
      <c r="H1435" s="88" t="str" cm="1">
        <f t="array" ref="H1435">_xlfn.IFS(OR(_xlfn.XLOOKUP(A1435,Table1[Tag Number],Table1[Status],"-",0)="Dead",
        _xlfn.XLOOKUP(A1435,Table2[Tag Number],Table2[Status],"-",0)="Dead",
        _xlfn.XLOOKUP(A1435,Table3[Tag Number],Table3[Status],"-",0)="Dead",
        _xlfn.XLOOKUP(A1435,Table4[Tag Number],Table4[Status],"-",0)="Dead"),"Dead",
     OR(_xlfn.XLOOKUP(A1435,Table1[Tag Number],Table1[Status],"-",0)="Alive",
        _xlfn.XLOOKUP(A1435,Table2[Tag Number],Table2[Status],"-",0)="Alive",
        _xlfn.XLOOKUP(A1435,Table3[Tag Number],Table3[Status],"-",0)="Alive",
        _xlfn.XLOOKUP(A1435,Table4[Tag Number],Table4[Status],"-",0)="Alive"),"Alive",
     OR(_xlfn.XLOOKUP(A1435,Table1[Tag Number],Table1[Status],"-",0)="-",
        _xlfn.XLOOKUP(A1435,Table2[Tag Number],Table2[Status],"-",0)="-",
        _xlfn.XLOOKUP(A1435,Table3[Tag Number],Table3[Status],"-",0)="-",
        _xlfn.XLOOKUP(A1435,Table4[Tag Number],Table4[Status],"-",0)="-"),
   "-")</f>
        <v>-</v>
      </c>
      <c r="I1435" s="90"/>
      <c r="J1435" s="90"/>
      <c r="K1435" s="91"/>
      <c r="L1435" s="91"/>
      <c r="M1435" s="91"/>
      <c r="N1435" s="92"/>
      <c r="O1435" s="89"/>
      <c r="R1435" t="b">
        <f t="shared" si="45"/>
        <v>0</v>
      </c>
    </row>
    <row r="1436" spans="1:18" ht="15" thickBot="1" x14ac:dyDescent="0.35">
      <c r="A1436" s="3" t="s">
        <v>2136</v>
      </c>
      <c r="B1436" s="3" t="s">
        <v>1137</v>
      </c>
      <c r="C1436" s="84">
        <f>IF(COUNTIF(Table1[Tag Number], A1436), 1, 0)</f>
        <v>0</v>
      </c>
      <c r="D1436" s="85">
        <f>IF(COUNTIF(Table2[Tag Number], A1436), 1, 0)</f>
        <v>0</v>
      </c>
      <c r="E1436" s="86">
        <f>IF(COUNTIF(Table3[Tag Number], A1436), 1, 0)</f>
        <v>0</v>
      </c>
      <c r="F1436" s="86">
        <f>IF(COUNTIF(Table4[Tag Number], A1436), 1, 0)</f>
        <v>0</v>
      </c>
      <c r="G1436" s="87">
        <f t="shared" si="46"/>
        <v>0</v>
      </c>
      <c r="H1436" s="88" t="str" cm="1">
        <f t="array" ref="H1436">_xlfn.IFS(OR(_xlfn.XLOOKUP(A1436,Table1[Tag Number],Table1[Status],"-",0)="Dead",
        _xlfn.XLOOKUP(A1436,Table2[Tag Number],Table2[Status],"-",0)="Dead",
        _xlfn.XLOOKUP(A1436,Table3[Tag Number],Table3[Status],"-",0)="Dead",
        _xlfn.XLOOKUP(A1436,Table4[Tag Number],Table4[Status],"-",0)="Dead"),"Dead",
     OR(_xlfn.XLOOKUP(A1436,Table1[Tag Number],Table1[Status],"-",0)="Alive",
        _xlfn.XLOOKUP(A1436,Table2[Tag Number],Table2[Status],"-",0)="Alive",
        _xlfn.XLOOKUP(A1436,Table3[Tag Number],Table3[Status],"-",0)="Alive",
        _xlfn.XLOOKUP(A1436,Table4[Tag Number],Table4[Status],"-",0)="Alive"),"Alive",
     OR(_xlfn.XLOOKUP(A1436,Table1[Tag Number],Table1[Status],"-",0)="-",
        _xlfn.XLOOKUP(A1436,Table2[Tag Number],Table2[Status],"-",0)="-",
        _xlfn.XLOOKUP(A1436,Table3[Tag Number],Table3[Status],"-",0)="-",
        _xlfn.XLOOKUP(A1436,Table4[Tag Number],Table4[Status],"-",0)="-"),
   "-")</f>
        <v>-</v>
      </c>
      <c r="I1436" s="90"/>
      <c r="J1436" s="90"/>
      <c r="K1436" s="91"/>
      <c r="L1436" s="91"/>
      <c r="M1436" s="91"/>
      <c r="N1436" s="92"/>
      <c r="O1436" s="89"/>
      <c r="R1436" t="b">
        <f t="shared" si="45"/>
        <v>0</v>
      </c>
    </row>
    <row r="1437" spans="1:18" ht="15" thickBot="1" x14ac:dyDescent="0.35">
      <c r="A1437" s="2" t="s">
        <v>2137</v>
      </c>
      <c r="B1437" s="2" t="s">
        <v>1145</v>
      </c>
      <c r="C1437" s="84">
        <f>IF(COUNTIF(Table1[Tag Number], A1437), 1, 0)</f>
        <v>0</v>
      </c>
      <c r="D1437" s="85">
        <f>IF(COUNTIF(Table2[Tag Number], A1437), 1, 0)</f>
        <v>0</v>
      </c>
      <c r="E1437" s="86">
        <f>IF(COUNTIF(Table3[Tag Number], A1437), 1, 0)</f>
        <v>0</v>
      </c>
      <c r="F1437" s="86">
        <f>IF(COUNTIF(Table4[Tag Number], A1437), 1, 0)</f>
        <v>0</v>
      </c>
      <c r="G1437" s="87">
        <f t="shared" si="46"/>
        <v>0</v>
      </c>
      <c r="H1437" s="88" t="str" cm="1">
        <f t="array" ref="H1437">_xlfn.IFS(OR(_xlfn.XLOOKUP(A1437,Table1[Tag Number],Table1[Status],"-",0)="Dead",
        _xlfn.XLOOKUP(A1437,Table2[Tag Number],Table2[Status],"-",0)="Dead",
        _xlfn.XLOOKUP(A1437,Table3[Tag Number],Table3[Status],"-",0)="Dead",
        _xlfn.XLOOKUP(A1437,Table4[Tag Number],Table4[Status],"-",0)="Dead"),"Dead",
     OR(_xlfn.XLOOKUP(A1437,Table1[Tag Number],Table1[Status],"-",0)="Alive",
        _xlfn.XLOOKUP(A1437,Table2[Tag Number],Table2[Status],"-",0)="Alive",
        _xlfn.XLOOKUP(A1437,Table3[Tag Number],Table3[Status],"-",0)="Alive",
        _xlfn.XLOOKUP(A1437,Table4[Tag Number],Table4[Status],"-",0)="Alive"),"Alive",
     OR(_xlfn.XLOOKUP(A1437,Table1[Tag Number],Table1[Status],"-",0)="-",
        _xlfn.XLOOKUP(A1437,Table2[Tag Number],Table2[Status],"-",0)="-",
        _xlfn.XLOOKUP(A1437,Table3[Tag Number],Table3[Status],"-",0)="-",
        _xlfn.XLOOKUP(A1437,Table4[Tag Number],Table4[Status],"-",0)="-"),
   "-")</f>
        <v>-</v>
      </c>
      <c r="I1437" s="90"/>
      <c r="J1437" s="90"/>
      <c r="K1437" s="91"/>
      <c r="L1437" s="91"/>
      <c r="M1437" s="91"/>
      <c r="N1437" s="92"/>
      <c r="O1437" s="89"/>
      <c r="R1437" t="b">
        <f t="shared" si="45"/>
        <v>0</v>
      </c>
    </row>
    <row r="1438" spans="1:18" ht="15" thickBot="1" x14ac:dyDescent="0.35">
      <c r="A1438" s="3" t="s">
        <v>2138</v>
      </c>
      <c r="B1438" s="3" t="s">
        <v>1145</v>
      </c>
      <c r="C1438" s="84">
        <f>IF(COUNTIF(Table1[Tag Number], A1438), 1, 0)</f>
        <v>0</v>
      </c>
      <c r="D1438" s="85">
        <f>IF(COUNTIF(Table2[Tag Number], A1438), 1, 0)</f>
        <v>0</v>
      </c>
      <c r="E1438" s="86">
        <f>IF(COUNTIF(Table3[Tag Number], A1438), 1, 0)</f>
        <v>0</v>
      </c>
      <c r="F1438" s="86">
        <f>IF(COUNTIF(Table4[Tag Number], A1438), 1, 0)</f>
        <v>0</v>
      </c>
      <c r="G1438" s="87">
        <f t="shared" si="46"/>
        <v>0</v>
      </c>
      <c r="H1438" s="88" t="str" cm="1">
        <f t="array" ref="H1438">_xlfn.IFS(OR(_xlfn.XLOOKUP(A1438,Table1[Tag Number],Table1[Status],"-",0)="Dead",
        _xlfn.XLOOKUP(A1438,Table2[Tag Number],Table2[Status],"-",0)="Dead",
        _xlfn.XLOOKUP(A1438,Table3[Tag Number],Table3[Status],"-",0)="Dead",
        _xlfn.XLOOKUP(A1438,Table4[Tag Number],Table4[Status],"-",0)="Dead"),"Dead",
     OR(_xlfn.XLOOKUP(A1438,Table1[Tag Number],Table1[Status],"-",0)="Alive",
        _xlfn.XLOOKUP(A1438,Table2[Tag Number],Table2[Status],"-",0)="Alive",
        _xlfn.XLOOKUP(A1438,Table3[Tag Number],Table3[Status],"-",0)="Alive",
        _xlfn.XLOOKUP(A1438,Table4[Tag Number],Table4[Status],"-",0)="Alive"),"Alive",
     OR(_xlfn.XLOOKUP(A1438,Table1[Tag Number],Table1[Status],"-",0)="-",
        _xlfn.XLOOKUP(A1438,Table2[Tag Number],Table2[Status],"-",0)="-",
        _xlfn.XLOOKUP(A1438,Table3[Tag Number],Table3[Status],"-",0)="-",
        _xlfn.XLOOKUP(A1438,Table4[Tag Number],Table4[Status],"-",0)="-"),
   "-")</f>
        <v>-</v>
      </c>
      <c r="I1438" s="90"/>
      <c r="J1438" s="90"/>
      <c r="K1438" s="91"/>
      <c r="L1438" s="91"/>
      <c r="M1438" s="91"/>
      <c r="N1438" s="92"/>
      <c r="O1438" s="89"/>
      <c r="R1438" t="b">
        <f t="shared" si="45"/>
        <v>0</v>
      </c>
    </row>
    <row r="1439" spans="1:18" ht="15" thickBot="1" x14ac:dyDescent="0.35">
      <c r="A1439" s="2" t="s">
        <v>2139</v>
      </c>
      <c r="B1439" s="2" t="s">
        <v>1137</v>
      </c>
      <c r="C1439" s="84">
        <f>IF(COUNTIF(Table1[Tag Number], A1439), 1, 0)</f>
        <v>0</v>
      </c>
      <c r="D1439" s="85">
        <f>IF(COUNTIF(Table2[Tag Number], A1439), 1, 0)</f>
        <v>0</v>
      </c>
      <c r="E1439" s="86">
        <f>IF(COUNTIF(Table3[Tag Number], A1439), 1, 0)</f>
        <v>0</v>
      </c>
      <c r="F1439" s="86">
        <f>IF(COUNTIF(Table4[Tag Number], A1439), 1, 0)</f>
        <v>0</v>
      </c>
      <c r="G1439" s="87">
        <f t="shared" si="46"/>
        <v>0</v>
      </c>
      <c r="H1439" s="88" t="str" cm="1">
        <f t="array" ref="H1439">_xlfn.IFS(OR(_xlfn.XLOOKUP(A1439,Table1[Tag Number],Table1[Status],"-",0)="Dead",
        _xlfn.XLOOKUP(A1439,Table2[Tag Number],Table2[Status],"-",0)="Dead",
        _xlfn.XLOOKUP(A1439,Table3[Tag Number],Table3[Status],"-",0)="Dead",
        _xlfn.XLOOKUP(A1439,Table4[Tag Number],Table4[Status],"-",0)="Dead"),"Dead",
     OR(_xlfn.XLOOKUP(A1439,Table1[Tag Number],Table1[Status],"-",0)="Alive",
        _xlfn.XLOOKUP(A1439,Table2[Tag Number],Table2[Status],"-",0)="Alive",
        _xlfn.XLOOKUP(A1439,Table3[Tag Number],Table3[Status],"-",0)="Alive",
        _xlfn.XLOOKUP(A1439,Table4[Tag Number],Table4[Status],"-",0)="Alive"),"Alive",
     OR(_xlfn.XLOOKUP(A1439,Table1[Tag Number],Table1[Status],"-",0)="-",
        _xlfn.XLOOKUP(A1439,Table2[Tag Number],Table2[Status],"-",0)="-",
        _xlfn.XLOOKUP(A1439,Table3[Tag Number],Table3[Status],"-",0)="-",
        _xlfn.XLOOKUP(A1439,Table4[Tag Number],Table4[Status],"-",0)="-"),
   "-")</f>
        <v>-</v>
      </c>
      <c r="I1439" s="90"/>
      <c r="J1439" s="90"/>
      <c r="K1439" s="91"/>
      <c r="L1439" s="91"/>
      <c r="M1439" s="91"/>
      <c r="N1439" s="92"/>
      <c r="O1439" s="89"/>
      <c r="R1439" t="b">
        <f t="shared" si="45"/>
        <v>0</v>
      </c>
    </row>
    <row r="1440" spans="1:18" ht="15" thickBot="1" x14ac:dyDescent="0.35">
      <c r="A1440" s="3" t="s">
        <v>2140</v>
      </c>
      <c r="B1440" s="3" t="s">
        <v>1137</v>
      </c>
      <c r="C1440" s="84">
        <f>IF(COUNTIF(Table1[Tag Number], A1440), 1, 0)</f>
        <v>0</v>
      </c>
      <c r="D1440" s="85">
        <f>IF(COUNTIF(Table2[Tag Number], A1440), 1, 0)</f>
        <v>0</v>
      </c>
      <c r="E1440" s="86">
        <f>IF(COUNTIF(Table3[Tag Number], A1440), 1, 0)</f>
        <v>0</v>
      </c>
      <c r="F1440" s="86">
        <f>IF(COUNTIF(Table4[Tag Number], A1440), 1, 0)</f>
        <v>0</v>
      </c>
      <c r="G1440" s="87">
        <f t="shared" si="46"/>
        <v>0</v>
      </c>
      <c r="H1440" s="88" t="str" cm="1">
        <f t="array" ref="H1440">_xlfn.IFS(OR(_xlfn.XLOOKUP(A1440,Table1[Tag Number],Table1[Status],"-",0)="Dead",
        _xlfn.XLOOKUP(A1440,Table2[Tag Number],Table2[Status],"-",0)="Dead",
        _xlfn.XLOOKUP(A1440,Table3[Tag Number],Table3[Status],"-",0)="Dead",
        _xlfn.XLOOKUP(A1440,Table4[Tag Number],Table4[Status],"-",0)="Dead"),"Dead",
     OR(_xlfn.XLOOKUP(A1440,Table1[Tag Number],Table1[Status],"-",0)="Alive",
        _xlfn.XLOOKUP(A1440,Table2[Tag Number],Table2[Status],"-",0)="Alive",
        _xlfn.XLOOKUP(A1440,Table3[Tag Number],Table3[Status],"-",0)="Alive",
        _xlfn.XLOOKUP(A1440,Table4[Tag Number],Table4[Status],"-",0)="Alive"),"Alive",
     OR(_xlfn.XLOOKUP(A1440,Table1[Tag Number],Table1[Status],"-",0)="-",
        _xlfn.XLOOKUP(A1440,Table2[Tag Number],Table2[Status],"-",0)="-",
        _xlfn.XLOOKUP(A1440,Table3[Tag Number],Table3[Status],"-",0)="-",
        _xlfn.XLOOKUP(A1440,Table4[Tag Number],Table4[Status],"-",0)="-"),
   "-")</f>
        <v>-</v>
      </c>
      <c r="I1440" s="90"/>
      <c r="J1440" s="90"/>
      <c r="K1440" s="91"/>
      <c r="L1440" s="91"/>
      <c r="M1440" s="91"/>
      <c r="N1440" s="92"/>
      <c r="O1440" s="89"/>
      <c r="R1440" t="b">
        <f t="shared" si="45"/>
        <v>0</v>
      </c>
    </row>
    <row r="1441" spans="1:18" ht="15" thickBot="1" x14ac:dyDescent="0.35">
      <c r="A1441" s="2" t="s">
        <v>751</v>
      </c>
      <c r="B1441" s="2" t="s">
        <v>1137</v>
      </c>
      <c r="C1441" s="84">
        <f>IF(COUNTIF(Table1[Tag Number], A1441), 1, 0)</f>
        <v>0</v>
      </c>
      <c r="D1441" s="85">
        <f>IF(COUNTIF(Table2[Tag Number], A1441), 1, 0)</f>
        <v>0</v>
      </c>
      <c r="E1441" s="86">
        <f>IF(COUNTIF(Table3[Tag Number], A1441), 1, 0)</f>
        <v>0</v>
      </c>
      <c r="F1441" s="86">
        <f>IF(COUNTIF(Table4[Tag Number], A1441), 1, 0)</f>
        <v>0</v>
      </c>
      <c r="G1441" s="87">
        <f t="shared" si="46"/>
        <v>0</v>
      </c>
      <c r="H1441" s="88" t="str" cm="1">
        <f t="array" ref="H1441">_xlfn.IFS(OR(_xlfn.XLOOKUP(A1441,Table1[Tag Number],Table1[Status],"-",0)="Dead",
        _xlfn.XLOOKUP(A1441,Table2[Tag Number],Table2[Status],"-",0)="Dead",
        _xlfn.XLOOKUP(A1441,Table3[Tag Number],Table3[Status],"-",0)="Dead",
        _xlfn.XLOOKUP(A1441,Table4[Tag Number],Table4[Status],"-",0)="Dead"),"Dead",
     OR(_xlfn.XLOOKUP(A1441,Table1[Tag Number],Table1[Status],"-",0)="Alive",
        _xlfn.XLOOKUP(A1441,Table2[Tag Number],Table2[Status],"-",0)="Alive",
        _xlfn.XLOOKUP(A1441,Table3[Tag Number],Table3[Status],"-",0)="Alive",
        _xlfn.XLOOKUP(A1441,Table4[Tag Number],Table4[Status],"-",0)="Alive"),"Alive",
     OR(_xlfn.XLOOKUP(A1441,Table1[Tag Number],Table1[Status],"-",0)="-",
        _xlfn.XLOOKUP(A1441,Table2[Tag Number],Table2[Status],"-",0)="-",
        _xlfn.XLOOKUP(A1441,Table3[Tag Number],Table3[Status],"-",0)="-",
        _xlfn.XLOOKUP(A1441,Table4[Tag Number],Table4[Status],"-",0)="-"),
   "-")</f>
        <v>-</v>
      </c>
      <c r="I1441" s="90"/>
      <c r="J1441" s="90"/>
      <c r="K1441" s="91"/>
      <c r="L1441" s="91"/>
      <c r="M1441" s="91"/>
      <c r="N1441" s="92"/>
      <c r="O1441" s="89"/>
      <c r="R1441" t="b">
        <f t="shared" si="45"/>
        <v>0</v>
      </c>
    </row>
    <row r="1442" spans="1:18" ht="15" thickBot="1" x14ac:dyDescent="0.35">
      <c r="A1442" s="3" t="s">
        <v>2141</v>
      </c>
      <c r="B1442" s="3" t="s">
        <v>1145</v>
      </c>
      <c r="C1442" s="84">
        <f>IF(COUNTIF(Table1[Tag Number], A1442), 1, 0)</f>
        <v>0</v>
      </c>
      <c r="D1442" s="85">
        <f>IF(COUNTIF(Table2[Tag Number], A1442), 1, 0)</f>
        <v>0</v>
      </c>
      <c r="E1442" s="86">
        <f>IF(COUNTIF(Table3[Tag Number], A1442), 1, 0)</f>
        <v>0</v>
      </c>
      <c r="F1442" s="86">
        <f>IF(COUNTIF(Table4[Tag Number], A1442), 1, 0)</f>
        <v>0</v>
      </c>
      <c r="G1442" s="87">
        <f t="shared" si="46"/>
        <v>0</v>
      </c>
      <c r="H1442" s="88" t="str" cm="1">
        <f t="array" ref="H1442">_xlfn.IFS(OR(_xlfn.XLOOKUP(A1442,Table1[Tag Number],Table1[Status],"-",0)="Dead",
        _xlfn.XLOOKUP(A1442,Table2[Tag Number],Table2[Status],"-",0)="Dead",
        _xlfn.XLOOKUP(A1442,Table3[Tag Number],Table3[Status],"-",0)="Dead",
        _xlfn.XLOOKUP(A1442,Table4[Tag Number],Table4[Status],"-",0)="Dead"),"Dead",
     OR(_xlfn.XLOOKUP(A1442,Table1[Tag Number],Table1[Status],"-",0)="Alive",
        _xlfn.XLOOKUP(A1442,Table2[Tag Number],Table2[Status],"-",0)="Alive",
        _xlfn.XLOOKUP(A1442,Table3[Tag Number],Table3[Status],"-",0)="Alive",
        _xlfn.XLOOKUP(A1442,Table4[Tag Number],Table4[Status],"-",0)="Alive"),"Alive",
     OR(_xlfn.XLOOKUP(A1442,Table1[Tag Number],Table1[Status],"-",0)="-",
        _xlfn.XLOOKUP(A1442,Table2[Tag Number],Table2[Status],"-",0)="-",
        _xlfn.XLOOKUP(A1442,Table3[Tag Number],Table3[Status],"-",0)="-",
        _xlfn.XLOOKUP(A1442,Table4[Tag Number],Table4[Status],"-",0)="-"),
   "-")</f>
        <v>-</v>
      </c>
      <c r="I1442" s="90"/>
      <c r="J1442" s="90"/>
      <c r="K1442" s="91"/>
      <c r="L1442" s="91"/>
      <c r="M1442" s="91"/>
      <c r="N1442" s="92"/>
      <c r="O1442" s="89"/>
      <c r="R1442" t="b">
        <f t="shared" si="45"/>
        <v>0</v>
      </c>
    </row>
    <row r="1443" spans="1:18" ht="15" thickBot="1" x14ac:dyDescent="0.35">
      <c r="A1443" s="2" t="s">
        <v>2142</v>
      </c>
      <c r="B1443" s="2" t="s">
        <v>1137</v>
      </c>
      <c r="C1443" s="84">
        <f>IF(COUNTIF(Table1[Tag Number], A1443), 1, 0)</f>
        <v>0</v>
      </c>
      <c r="D1443" s="85">
        <f>IF(COUNTIF(Table2[Tag Number], A1443), 1, 0)</f>
        <v>0</v>
      </c>
      <c r="E1443" s="86">
        <f>IF(COUNTIF(Table3[Tag Number], A1443), 1, 0)</f>
        <v>0</v>
      </c>
      <c r="F1443" s="86">
        <f>IF(COUNTIF(Table4[Tag Number], A1443), 1, 0)</f>
        <v>0</v>
      </c>
      <c r="G1443" s="87">
        <f t="shared" si="46"/>
        <v>0</v>
      </c>
      <c r="H1443" s="88" t="str" cm="1">
        <f t="array" ref="H1443">_xlfn.IFS(OR(_xlfn.XLOOKUP(A1443,Table1[Tag Number],Table1[Status],"-",0)="Dead",
        _xlfn.XLOOKUP(A1443,Table2[Tag Number],Table2[Status],"-",0)="Dead",
        _xlfn.XLOOKUP(A1443,Table3[Tag Number],Table3[Status],"-",0)="Dead",
        _xlfn.XLOOKUP(A1443,Table4[Tag Number],Table4[Status],"-",0)="Dead"),"Dead",
     OR(_xlfn.XLOOKUP(A1443,Table1[Tag Number],Table1[Status],"-",0)="Alive",
        _xlfn.XLOOKUP(A1443,Table2[Tag Number],Table2[Status],"-",0)="Alive",
        _xlfn.XLOOKUP(A1443,Table3[Tag Number],Table3[Status],"-",0)="Alive",
        _xlfn.XLOOKUP(A1443,Table4[Tag Number],Table4[Status],"-",0)="Alive"),"Alive",
     OR(_xlfn.XLOOKUP(A1443,Table1[Tag Number],Table1[Status],"-",0)="-",
        _xlfn.XLOOKUP(A1443,Table2[Tag Number],Table2[Status],"-",0)="-",
        _xlfn.XLOOKUP(A1443,Table3[Tag Number],Table3[Status],"-",0)="-",
        _xlfn.XLOOKUP(A1443,Table4[Tag Number],Table4[Status],"-",0)="-"),
   "-")</f>
        <v>-</v>
      </c>
      <c r="I1443" s="90"/>
      <c r="J1443" s="90"/>
      <c r="K1443" s="91"/>
      <c r="L1443" s="91"/>
      <c r="M1443" s="91"/>
      <c r="N1443" s="92"/>
      <c r="O1443" s="89"/>
      <c r="R1443" t="b">
        <f t="shared" si="45"/>
        <v>0</v>
      </c>
    </row>
    <row r="1444" spans="1:18" ht="15" thickBot="1" x14ac:dyDescent="0.35">
      <c r="A1444" s="3" t="s">
        <v>936</v>
      </c>
      <c r="B1444" s="3" t="s">
        <v>1137</v>
      </c>
      <c r="C1444" s="84">
        <f>IF(COUNTIF(Table1[Tag Number], A1444), 1, 0)</f>
        <v>0</v>
      </c>
      <c r="D1444" s="85">
        <f>IF(COUNTIF(Table2[Tag Number], A1444), 1, 0)</f>
        <v>0</v>
      </c>
      <c r="E1444" s="86">
        <f>IF(COUNTIF(Table3[Tag Number], A1444), 1, 0)</f>
        <v>0</v>
      </c>
      <c r="F1444" s="86">
        <f>IF(COUNTIF(Table4[Tag Number], A1444), 1, 0)</f>
        <v>0</v>
      </c>
      <c r="G1444" s="87">
        <f t="shared" si="46"/>
        <v>0</v>
      </c>
      <c r="H1444" s="88" t="str" cm="1">
        <f t="array" ref="H1444">_xlfn.IFS(OR(_xlfn.XLOOKUP(A1444,Table1[Tag Number],Table1[Status],"-",0)="Dead",
        _xlfn.XLOOKUP(A1444,Table2[Tag Number],Table2[Status],"-",0)="Dead",
        _xlfn.XLOOKUP(A1444,Table3[Tag Number],Table3[Status],"-",0)="Dead",
        _xlfn.XLOOKUP(A1444,Table4[Tag Number],Table4[Status],"-",0)="Dead"),"Dead",
     OR(_xlfn.XLOOKUP(A1444,Table1[Tag Number],Table1[Status],"-",0)="Alive",
        _xlfn.XLOOKUP(A1444,Table2[Tag Number],Table2[Status],"-",0)="Alive",
        _xlfn.XLOOKUP(A1444,Table3[Tag Number],Table3[Status],"-",0)="Alive",
        _xlfn.XLOOKUP(A1444,Table4[Tag Number],Table4[Status],"-",0)="Alive"),"Alive",
     OR(_xlfn.XLOOKUP(A1444,Table1[Tag Number],Table1[Status],"-",0)="-",
        _xlfn.XLOOKUP(A1444,Table2[Tag Number],Table2[Status],"-",0)="-",
        _xlfn.XLOOKUP(A1444,Table3[Tag Number],Table3[Status],"-",0)="-",
        _xlfn.XLOOKUP(A1444,Table4[Tag Number],Table4[Status],"-",0)="-"),
   "-")</f>
        <v>-</v>
      </c>
      <c r="I1444" s="90"/>
      <c r="J1444" s="90"/>
      <c r="K1444" s="91"/>
      <c r="L1444" s="91"/>
      <c r="M1444" s="91"/>
      <c r="N1444" s="92"/>
      <c r="O1444" s="89"/>
      <c r="R1444" t="b">
        <f t="shared" si="45"/>
        <v>0</v>
      </c>
    </row>
    <row r="1445" spans="1:18" ht="15" thickBot="1" x14ac:dyDescent="0.35">
      <c r="A1445" s="2" t="s">
        <v>294</v>
      </c>
      <c r="B1445" s="2" t="s">
        <v>1145</v>
      </c>
      <c r="C1445" s="84">
        <f>IF(COUNTIF(Table1[Tag Number], A1445), 1, 0)</f>
        <v>0</v>
      </c>
      <c r="D1445" s="85">
        <f>IF(COUNTIF(Table2[Tag Number], A1445), 1, 0)</f>
        <v>1</v>
      </c>
      <c r="E1445" s="86">
        <f>IF(COUNTIF(Table3[Tag Number], A1445), 1, 0)</f>
        <v>0</v>
      </c>
      <c r="F1445" s="86">
        <f>IF(COUNTIF(Table4[Tag Number], A1445), 1, 0)</f>
        <v>0</v>
      </c>
      <c r="G1445" s="87">
        <f t="shared" si="46"/>
        <v>1</v>
      </c>
      <c r="H1445" s="88" t="str" cm="1">
        <f t="array" ref="H1445">_xlfn.IFS(OR(_xlfn.XLOOKUP(A1445,Table1[Tag Number],Table1[Status],"-",0)="Dead",
        _xlfn.XLOOKUP(A1445,Table2[Tag Number],Table2[Status],"-",0)="Dead",
        _xlfn.XLOOKUP(A1445,Table3[Tag Number],Table3[Status],"-",0)="Dead",
        _xlfn.XLOOKUP(A1445,Table4[Tag Number],Table4[Status],"-",0)="Dead"),"Dead",
     OR(_xlfn.XLOOKUP(A1445,Table1[Tag Number],Table1[Status],"-",0)="Alive",
        _xlfn.XLOOKUP(A1445,Table2[Tag Number],Table2[Status],"-",0)="Alive",
        _xlfn.XLOOKUP(A1445,Table3[Tag Number],Table3[Status],"-",0)="Alive",
        _xlfn.XLOOKUP(A1445,Table4[Tag Number],Table4[Status],"-",0)="Alive"),"Alive",
     OR(_xlfn.XLOOKUP(A1445,Table1[Tag Number],Table1[Status],"-",0)="-",
        _xlfn.XLOOKUP(A1445,Table2[Tag Number],Table2[Status],"-",0)="-",
        _xlfn.XLOOKUP(A1445,Table3[Tag Number],Table3[Status],"-",0)="-",
        _xlfn.XLOOKUP(A1445,Table4[Tag Number],Table4[Status],"-",0)="-"),
   "-")</f>
        <v>Dead</v>
      </c>
      <c r="I1445" s="90"/>
      <c r="J1445" s="90"/>
      <c r="K1445" s="91"/>
      <c r="L1445" s="91"/>
      <c r="M1445" s="91"/>
      <c r="N1445" s="92"/>
      <c r="O1445" s="89"/>
      <c r="R1445" t="b">
        <f t="shared" si="45"/>
        <v>0</v>
      </c>
    </row>
    <row r="1446" spans="1:18" ht="15" thickBot="1" x14ac:dyDescent="0.35">
      <c r="A1446" s="3" t="s">
        <v>303</v>
      </c>
      <c r="B1446" s="3" t="s">
        <v>1145</v>
      </c>
      <c r="C1446" s="84">
        <f>IF(COUNTIF(Table1[Tag Number], A1446), 1, 0)</f>
        <v>0</v>
      </c>
      <c r="D1446" s="85">
        <f>IF(COUNTIF(Table2[Tag Number], A1446), 1, 0)</f>
        <v>0</v>
      </c>
      <c r="E1446" s="86">
        <f>IF(COUNTIF(Table3[Tag Number], A1446), 1, 0)</f>
        <v>0</v>
      </c>
      <c r="F1446" s="86">
        <f>IF(COUNTIF(Table4[Tag Number], A1446), 1, 0)</f>
        <v>1</v>
      </c>
      <c r="G1446" s="87">
        <f t="shared" si="46"/>
        <v>1</v>
      </c>
      <c r="H1446" s="88" t="str" cm="1">
        <f t="array" ref="H1446">_xlfn.IFS(OR(_xlfn.XLOOKUP(A1446,Table1[Tag Number],Table1[Status],"-",0)="Dead",
        _xlfn.XLOOKUP(A1446,Table2[Tag Number],Table2[Status],"-",0)="Dead",
        _xlfn.XLOOKUP(A1446,Table3[Tag Number],Table3[Status],"-",0)="Dead",
        _xlfn.XLOOKUP(A1446,Table4[Tag Number],Table4[Status],"-",0)="Dead"),"Dead",
     OR(_xlfn.XLOOKUP(A1446,Table1[Tag Number],Table1[Status],"-",0)="Alive",
        _xlfn.XLOOKUP(A1446,Table2[Tag Number],Table2[Status],"-",0)="Alive",
        _xlfn.XLOOKUP(A1446,Table3[Tag Number],Table3[Status],"-",0)="Alive",
        _xlfn.XLOOKUP(A1446,Table4[Tag Number],Table4[Status],"-",0)="Alive"),"Alive",
     OR(_xlfn.XLOOKUP(A1446,Table1[Tag Number],Table1[Status],"-",0)="-",
        _xlfn.XLOOKUP(A1446,Table2[Tag Number],Table2[Status],"-",0)="-",
        _xlfn.XLOOKUP(A1446,Table3[Tag Number],Table3[Status],"-",0)="-",
        _xlfn.XLOOKUP(A1446,Table4[Tag Number],Table4[Status],"-",0)="-"),
   "-")</f>
        <v>Alive</v>
      </c>
      <c r="I1446" s="90"/>
      <c r="J1446" s="90"/>
      <c r="K1446" s="91"/>
      <c r="L1446" s="91"/>
      <c r="M1446" s="91"/>
      <c r="N1446" s="92"/>
      <c r="O1446" s="89"/>
      <c r="R1446" t="b">
        <f t="shared" si="45"/>
        <v>0</v>
      </c>
    </row>
    <row r="1447" spans="1:18" ht="15" thickBot="1" x14ac:dyDescent="0.35">
      <c r="A1447" s="2" t="s">
        <v>2143</v>
      </c>
      <c r="B1447" s="2" t="s">
        <v>1145</v>
      </c>
      <c r="C1447" s="84">
        <f>IF(COUNTIF(Table1[Tag Number], A1447), 1, 0)</f>
        <v>0</v>
      </c>
      <c r="D1447" s="85">
        <f>IF(COUNTIF(Table2[Tag Number], A1447), 1, 0)</f>
        <v>0</v>
      </c>
      <c r="E1447" s="86">
        <f>IF(COUNTIF(Table3[Tag Number], A1447), 1, 0)</f>
        <v>0</v>
      </c>
      <c r="F1447" s="86">
        <f>IF(COUNTIF(Table4[Tag Number], A1447), 1, 0)</f>
        <v>0</v>
      </c>
      <c r="G1447" s="87">
        <f t="shared" si="46"/>
        <v>0</v>
      </c>
      <c r="H1447" s="88" t="str" cm="1">
        <f t="array" ref="H1447">_xlfn.IFS(OR(_xlfn.XLOOKUP(A1447,Table1[Tag Number],Table1[Status],"-",0)="Dead",
        _xlfn.XLOOKUP(A1447,Table2[Tag Number],Table2[Status],"-",0)="Dead",
        _xlfn.XLOOKUP(A1447,Table3[Tag Number],Table3[Status],"-",0)="Dead",
        _xlfn.XLOOKUP(A1447,Table4[Tag Number],Table4[Status],"-",0)="Dead"),"Dead",
     OR(_xlfn.XLOOKUP(A1447,Table1[Tag Number],Table1[Status],"-",0)="Alive",
        _xlfn.XLOOKUP(A1447,Table2[Tag Number],Table2[Status],"-",0)="Alive",
        _xlfn.XLOOKUP(A1447,Table3[Tag Number],Table3[Status],"-",0)="Alive",
        _xlfn.XLOOKUP(A1447,Table4[Tag Number],Table4[Status],"-",0)="Alive"),"Alive",
     OR(_xlfn.XLOOKUP(A1447,Table1[Tag Number],Table1[Status],"-",0)="-",
        _xlfn.XLOOKUP(A1447,Table2[Tag Number],Table2[Status],"-",0)="-",
        _xlfn.XLOOKUP(A1447,Table3[Tag Number],Table3[Status],"-",0)="-",
        _xlfn.XLOOKUP(A1447,Table4[Tag Number],Table4[Status],"-",0)="-"),
   "-")</f>
        <v>-</v>
      </c>
      <c r="I1447" s="90"/>
      <c r="J1447" s="90"/>
      <c r="K1447" s="91"/>
      <c r="L1447" s="91"/>
      <c r="M1447" s="91"/>
      <c r="N1447" s="92"/>
      <c r="O1447" s="89"/>
      <c r="R1447" t="b">
        <f t="shared" si="45"/>
        <v>0</v>
      </c>
    </row>
    <row r="1448" spans="1:18" ht="15" thickBot="1" x14ac:dyDescent="0.35">
      <c r="A1448" s="3" t="s">
        <v>2144</v>
      </c>
      <c r="B1448" s="3" t="s">
        <v>1145</v>
      </c>
      <c r="C1448" s="84">
        <f>IF(COUNTIF(Table1[Tag Number], A1448), 1, 0)</f>
        <v>0</v>
      </c>
      <c r="D1448" s="85">
        <f>IF(COUNTIF(Table2[Tag Number], A1448), 1, 0)</f>
        <v>0</v>
      </c>
      <c r="E1448" s="86">
        <f>IF(COUNTIF(Table3[Tag Number], A1448), 1, 0)</f>
        <v>0</v>
      </c>
      <c r="F1448" s="86">
        <f>IF(COUNTIF(Table4[Tag Number], A1448), 1, 0)</f>
        <v>0</v>
      </c>
      <c r="G1448" s="87">
        <f t="shared" si="46"/>
        <v>0</v>
      </c>
      <c r="H1448" s="88" t="str" cm="1">
        <f t="array" ref="H1448">_xlfn.IFS(OR(_xlfn.XLOOKUP(A1448,Table1[Tag Number],Table1[Status],"-",0)="Dead",
        _xlfn.XLOOKUP(A1448,Table2[Tag Number],Table2[Status],"-",0)="Dead",
        _xlfn.XLOOKUP(A1448,Table3[Tag Number],Table3[Status],"-",0)="Dead",
        _xlfn.XLOOKUP(A1448,Table4[Tag Number],Table4[Status],"-",0)="Dead"),"Dead",
     OR(_xlfn.XLOOKUP(A1448,Table1[Tag Number],Table1[Status],"-",0)="Alive",
        _xlfn.XLOOKUP(A1448,Table2[Tag Number],Table2[Status],"-",0)="Alive",
        _xlfn.XLOOKUP(A1448,Table3[Tag Number],Table3[Status],"-",0)="Alive",
        _xlfn.XLOOKUP(A1448,Table4[Tag Number],Table4[Status],"-",0)="Alive"),"Alive",
     OR(_xlfn.XLOOKUP(A1448,Table1[Tag Number],Table1[Status],"-",0)="-",
        _xlfn.XLOOKUP(A1448,Table2[Tag Number],Table2[Status],"-",0)="-",
        _xlfn.XLOOKUP(A1448,Table3[Tag Number],Table3[Status],"-",0)="-",
        _xlfn.XLOOKUP(A1448,Table4[Tag Number],Table4[Status],"-",0)="-"),
   "-")</f>
        <v>-</v>
      </c>
      <c r="I1448" s="90"/>
      <c r="J1448" s="90"/>
      <c r="K1448" s="91"/>
      <c r="L1448" s="91"/>
      <c r="M1448" s="91"/>
      <c r="N1448" s="92"/>
      <c r="O1448" s="89"/>
      <c r="R1448" t="b">
        <f t="shared" si="45"/>
        <v>0</v>
      </c>
    </row>
    <row r="1449" spans="1:18" ht="15" thickBot="1" x14ac:dyDescent="0.35">
      <c r="A1449" s="2" t="s">
        <v>2145</v>
      </c>
      <c r="B1449" s="2" t="s">
        <v>1145</v>
      </c>
      <c r="C1449" s="84">
        <f>IF(COUNTIF(Table1[Tag Number], A1449), 1, 0)</f>
        <v>0</v>
      </c>
      <c r="D1449" s="85">
        <f>IF(COUNTIF(Table2[Tag Number], A1449), 1, 0)</f>
        <v>0</v>
      </c>
      <c r="E1449" s="86">
        <f>IF(COUNTIF(Table3[Tag Number], A1449), 1, 0)</f>
        <v>0</v>
      </c>
      <c r="F1449" s="86">
        <f>IF(COUNTIF(Table4[Tag Number], A1449), 1, 0)</f>
        <v>0</v>
      </c>
      <c r="G1449" s="87">
        <f t="shared" si="46"/>
        <v>0</v>
      </c>
      <c r="H1449" s="88" t="str" cm="1">
        <f t="array" ref="H1449">_xlfn.IFS(OR(_xlfn.XLOOKUP(A1449,Table1[Tag Number],Table1[Status],"-",0)="Dead",
        _xlfn.XLOOKUP(A1449,Table2[Tag Number],Table2[Status],"-",0)="Dead",
        _xlfn.XLOOKUP(A1449,Table3[Tag Number],Table3[Status],"-",0)="Dead",
        _xlfn.XLOOKUP(A1449,Table4[Tag Number],Table4[Status],"-",0)="Dead"),"Dead",
     OR(_xlfn.XLOOKUP(A1449,Table1[Tag Number],Table1[Status],"-",0)="Alive",
        _xlfn.XLOOKUP(A1449,Table2[Tag Number],Table2[Status],"-",0)="Alive",
        _xlfn.XLOOKUP(A1449,Table3[Tag Number],Table3[Status],"-",0)="Alive",
        _xlfn.XLOOKUP(A1449,Table4[Tag Number],Table4[Status],"-",0)="Alive"),"Alive",
     OR(_xlfn.XLOOKUP(A1449,Table1[Tag Number],Table1[Status],"-",0)="-",
        _xlfn.XLOOKUP(A1449,Table2[Tag Number],Table2[Status],"-",0)="-",
        _xlfn.XLOOKUP(A1449,Table3[Tag Number],Table3[Status],"-",0)="-",
        _xlfn.XLOOKUP(A1449,Table4[Tag Number],Table4[Status],"-",0)="-"),
   "-")</f>
        <v>-</v>
      </c>
      <c r="I1449" s="90"/>
      <c r="J1449" s="90"/>
      <c r="K1449" s="91"/>
      <c r="L1449" s="91"/>
      <c r="M1449" s="91"/>
      <c r="N1449" s="92"/>
      <c r="O1449" s="89"/>
      <c r="R1449" t="b">
        <f t="shared" si="45"/>
        <v>0</v>
      </c>
    </row>
    <row r="1450" spans="1:18" ht="15" thickBot="1" x14ac:dyDescent="0.35">
      <c r="A1450" s="3" t="s">
        <v>2146</v>
      </c>
      <c r="B1450" s="3" t="s">
        <v>1145</v>
      </c>
      <c r="C1450" s="84">
        <f>IF(COUNTIF(Table1[Tag Number], A1450), 1, 0)</f>
        <v>1</v>
      </c>
      <c r="D1450" s="85">
        <f>IF(COUNTIF(Table2[Tag Number], A1450), 1, 0)</f>
        <v>0</v>
      </c>
      <c r="E1450" s="86">
        <f>IF(COUNTIF(Table3[Tag Number], A1450), 1, 0)</f>
        <v>0</v>
      </c>
      <c r="F1450" s="86">
        <f>IF(COUNTIF(Table4[Tag Number], A1450), 1, 0)</f>
        <v>0</v>
      </c>
      <c r="G1450" s="87">
        <f t="shared" si="46"/>
        <v>1</v>
      </c>
      <c r="H1450" s="88" t="str" cm="1">
        <f t="array" ref="H1450">_xlfn.IFS(OR(_xlfn.XLOOKUP(A1450,Table1[Tag Number],Table1[Status],"-",0)="Dead",
        _xlfn.XLOOKUP(A1450,Table2[Tag Number],Table2[Status],"-",0)="Dead",
        _xlfn.XLOOKUP(A1450,Table3[Tag Number],Table3[Status],"-",0)="Dead",
        _xlfn.XLOOKUP(A1450,Table4[Tag Number],Table4[Status],"-",0)="Dead"),"Dead",
     OR(_xlfn.XLOOKUP(A1450,Table1[Tag Number],Table1[Status],"-",0)="Alive",
        _xlfn.XLOOKUP(A1450,Table2[Tag Number],Table2[Status],"-",0)="Alive",
        _xlfn.XLOOKUP(A1450,Table3[Tag Number],Table3[Status],"-",0)="Alive",
        _xlfn.XLOOKUP(A1450,Table4[Tag Number],Table4[Status],"-",0)="Alive"),"Alive",
     OR(_xlfn.XLOOKUP(A1450,Table1[Tag Number],Table1[Status],"-",0)="-",
        _xlfn.XLOOKUP(A1450,Table2[Tag Number],Table2[Status],"-",0)="-",
        _xlfn.XLOOKUP(A1450,Table3[Tag Number],Table3[Status],"-",0)="-",
        _xlfn.XLOOKUP(A1450,Table4[Tag Number],Table4[Status],"-",0)="-"),
   "-")</f>
        <v>Dead</v>
      </c>
      <c r="I1450" s="90"/>
      <c r="J1450" s="90"/>
      <c r="K1450" s="91"/>
      <c r="L1450" s="91"/>
      <c r="M1450" s="91"/>
      <c r="N1450" s="92"/>
      <c r="O1450" s="89"/>
      <c r="R1450" t="b">
        <f t="shared" si="45"/>
        <v>0</v>
      </c>
    </row>
    <row r="1451" spans="1:18" ht="15" thickBot="1" x14ac:dyDescent="0.35">
      <c r="A1451" s="2" t="s">
        <v>2147</v>
      </c>
      <c r="B1451" s="2" t="s">
        <v>1145</v>
      </c>
      <c r="C1451" s="84">
        <f>IF(COUNTIF(Table1[Tag Number], A1451), 1, 0)</f>
        <v>0</v>
      </c>
      <c r="D1451" s="85">
        <f>IF(COUNTIF(Table2[Tag Number], A1451), 1, 0)</f>
        <v>0</v>
      </c>
      <c r="E1451" s="86">
        <f>IF(COUNTIF(Table3[Tag Number], A1451), 1, 0)</f>
        <v>0</v>
      </c>
      <c r="F1451" s="86">
        <f>IF(COUNTIF(Table4[Tag Number], A1451), 1, 0)</f>
        <v>0</v>
      </c>
      <c r="G1451" s="87">
        <f t="shared" si="46"/>
        <v>0</v>
      </c>
      <c r="H1451" s="88" t="str" cm="1">
        <f t="array" ref="H1451">_xlfn.IFS(OR(_xlfn.XLOOKUP(A1451,Table1[Tag Number],Table1[Status],"-",0)="Dead",
        _xlfn.XLOOKUP(A1451,Table2[Tag Number],Table2[Status],"-",0)="Dead",
        _xlfn.XLOOKUP(A1451,Table3[Tag Number],Table3[Status],"-",0)="Dead",
        _xlfn.XLOOKUP(A1451,Table4[Tag Number],Table4[Status],"-",0)="Dead"),"Dead",
     OR(_xlfn.XLOOKUP(A1451,Table1[Tag Number],Table1[Status],"-",0)="Alive",
        _xlfn.XLOOKUP(A1451,Table2[Tag Number],Table2[Status],"-",0)="Alive",
        _xlfn.XLOOKUP(A1451,Table3[Tag Number],Table3[Status],"-",0)="Alive",
        _xlfn.XLOOKUP(A1451,Table4[Tag Number],Table4[Status],"-",0)="Alive"),"Alive",
     OR(_xlfn.XLOOKUP(A1451,Table1[Tag Number],Table1[Status],"-",0)="-",
        _xlfn.XLOOKUP(A1451,Table2[Tag Number],Table2[Status],"-",0)="-",
        _xlfn.XLOOKUP(A1451,Table3[Tag Number],Table3[Status],"-",0)="-",
        _xlfn.XLOOKUP(A1451,Table4[Tag Number],Table4[Status],"-",0)="-"),
   "-")</f>
        <v>-</v>
      </c>
      <c r="I1451" s="90"/>
      <c r="J1451" s="90"/>
      <c r="K1451" s="91"/>
      <c r="L1451" s="91"/>
      <c r="M1451" s="91"/>
      <c r="N1451" s="92"/>
      <c r="O1451" s="89"/>
      <c r="R1451" t="b">
        <f t="shared" si="45"/>
        <v>0</v>
      </c>
    </row>
    <row r="1452" spans="1:18" ht="15" thickBot="1" x14ac:dyDescent="0.35">
      <c r="A1452" s="3" t="s">
        <v>991</v>
      </c>
      <c r="B1452" s="3" t="s">
        <v>1137</v>
      </c>
      <c r="C1452" s="84">
        <f>IF(COUNTIF(Table1[Tag Number], A1452), 1, 0)</f>
        <v>0</v>
      </c>
      <c r="D1452" s="85">
        <f>IF(COUNTIF(Table2[Tag Number], A1452), 1, 0)</f>
        <v>0</v>
      </c>
      <c r="E1452" s="86">
        <f>IF(COUNTIF(Table3[Tag Number], A1452), 1, 0)</f>
        <v>0</v>
      </c>
      <c r="F1452" s="86">
        <f>IF(COUNTIF(Table4[Tag Number], A1452), 1, 0)</f>
        <v>0</v>
      </c>
      <c r="G1452" s="87">
        <f t="shared" si="46"/>
        <v>0</v>
      </c>
      <c r="H1452" s="88" t="str" cm="1">
        <f t="array" ref="H1452">_xlfn.IFS(OR(_xlfn.XLOOKUP(A1452,Table1[Tag Number],Table1[Status],"-",0)="Dead",
        _xlfn.XLOOKUP(A1452,Table2[Tag Number],Table2[Status],"-",0)="Dead",
        _xlfn.XLOOKUP(A1452,Table3[Tag Number],Table3[Status],"-",0)="Dead",
        _xlfn.XLOOKUP(A1452,Table4[Tag Number],Table4[Status],"-",0)="Dead"),"Dead",
     OR(_xlfn.XLOOKUP(A1452,Table1[Tag Number],Table1[Status],"-",0)="Alive",
        _xlfn.XLOOKUP(A1452,Table2[Tag Number],Table2[Status],"-",0)="Alive",
        _xlfn.XLOOKUP(A1452,Table3[Tag Number],Table3[Status],"-",0)="Alive",
        _xlfn.XLOOKUP(A1452,Table4[Tag Number],Table4[Status],"-",0)="Alive"),"Alive",
     OR(_xlfn.XLOOKUP(A1452,Table1[Tag Number],Table1[Status],"-",0)="-",
        _xlfn.XLOOKUP(A1452,Table2[Tag Number],Table2[Status],"-",0)="-",
        _xlfn.XLOOKUP(A1452,Table3[Tag Number],Table3[Status],"-",0)="-",
        _xlfn.XLOOKUP(A1452,Table4[Tag Number],Table4[Status],"-",0)="-"),
   "-")</f>
        <v>-</v>
      </c>
      <c r="I1452" s="90"/>
      <c r="J1452" s="90"/>
      <c r="K1452" s="91"/>
      <c r="L1452" s="91"/>
      <c r="M1452" s="91"/>
      <c r="N1452" s="92"/>
      <c r="O1452" s="89"/>
      <c r="R1452" t="b">
        <f t="shared" si="45"/>
        <v>0</v>
      </c>
    </row>
    <row r="1453" spans="1:18" ht="15" thickBot="1" x14ac:dyDescent="0.35">
      <c r="A1453" s="2" t="s">
        <v>668</v>
      </c>
      <c r="B1453" s="2" t="s">
        <v>1137</v>
      </c>
      <c r="C1453" s="84">
        <f>IF(COUNTIF(Table1[Tag Number], A1453), 1, 0)</f>
        <v>0</v>
      </c>
      <c r="D1453" s="85">
        <f>IF(COUNTIF(Table2[Tag Number], A1453), 1, 0)</f>
        <v>0</v>
      </c>
      <c r="E1453" s="86">
        <f>IF(COUNTIF(Table3[Tag Number], A1453), 1, 0)</f>
        <v>0</v>
      </c>
      <c r="F1453" s="86">
        <f>IF(COUNTIF(Table4[Tag Number], A1453), 1, 0)</f>
        <v>0</v>
      </c>
      <c r="G1453" s="87">
        <f t="shared" si="46"/>
        <v>0</v>
      </c>
      <c r="H1453" s="88" t="str" cm="1">
        <f t="array" ref="H1453">_xlfn.IFS(OR(_xlfn.XLOOKUP(A1453,Table1[Tag Number],Table1[Status],"-",0)="Dead",
        _xlfn.XLOOKUP(A1453,Table2[Tag Number],Table2[Status],"-",0)="Dead",
        _xlfn.XLOOKUP(A1453,Table3[Tag Number],Table3[Status],"-",0)="Dead",
        _xlfn.XLOOKUP(A1453,Table4[Tag Number],Table4[Status],"-",0)="Dead"),"Dead",
     OR(_xlfn.XLOOKUP(A1453,Table1[Tag Number],Table1[Status],"-",0)="Alive",
        _xlfn.XLOOKUP(A1453,Table2[Tag Number],Table2[Status],"-",0)="Alive",
        _xlfn.XLOOKUP(A1453,Table3[Tag Number],Table3[Status],"-",0)="Alive",
        _xlfn.XLOOKUP(A1453,Table4[Tag Number],Table4[Status],"-",0)="Alive"),"Alive",
     OR(_xlfn.XLOOKUP(A1453,Table1[Tag Number],Table1[Status],"-",0)="-",
        _xlfn.XLOOKUP(A1453,Table2[Tag Number],Table2[Status],"-",0)="-",
        _xlfn.XLOOKUP(A1453,Table3[Tag Number],Table3[Status],"-",0)="-",
        _xlfn.XLOOKUP(A1453,Table4[Tag Number],Table4[Status],"-",0)="-"),
   "-")</f>
        <v>-</v>
      </c>
      <c r="I1453" s="90"/>
      <c r="J1453" s="90"/>
      <c r="K1453" s="91"/>
      <c r="L1453" s="91"/>
      <c r="M1453" s="91"/>
      <c r="N1453" s="92"/>
      <c r="O1453" s="89"/>
      <c r="R1453" t="b">
        <f t="shared" si="45"/>
        <v>0</v>
      </c>
    </row>
    <row r="1454" spans="1:18" ht="15" thickBot="1" x14ac:dyDescent="0.35">
      <c r="A1454" s="3" t="s">
        <v>2148</v>
      </c>
      <c r="B1454" s="3" t="s">
        <v>1137</v>
      </c>
      <c r="C1454" s="84">
        <f>IF(COUNTIF(Table1[Tag Number], A1454), 1, 0)</f>
        <v>0</v>
      </c>
      <c r="D1454" s="85">
        <f>IF(COUNTIF(Table2[Tag Number], A1454), 1, 0)</f>
        <v>0</v>
      </c>
      <c r="E1454" s="86">
        <f>IF(COUNTIF(Table3[Tag Number], A1454), 1, 0)</f>
        <v>0</v>
      </c>
      <c r="F1454" s="86">
        <f>IF(COUNTIF(Table4[Tag Number], A1454), 1, 0)</f>
        <v>0</v>
      </c>
      <c r="G1454" s="87">
        <f t="shared" si="46"/>
        <v>0</v>
      </c>
      <c r="H1454" s="88" t="str" cm="1">
        <f t="array" ref="H1454">_xlfn.IFS(OR(_xlfn.XLOOKUP(A1454,Table1[Tag Number],Table1[Status],"-",0)="Dead",
        _xlfn.XLOOKUP(A1454,Table2[Tag Number],Table2[Status],"-",0)="Dead",
        _xlfn.XLOOKUP(A1454,Table3[Tag Number],Table3[Status],"-",0)="Dead",
        _xlfn.XLOOKUP(A1454,Table4[Tag Number],Table4[Status],"-",0)="Dead"),"Dead",
     OR(_xlfn.XLOOKUP(A1454,Table1[Tag Number],Table1[Status],"-",0)="Alive",
        _xlfn.XLOOKUP(A1454,Table2[Tag Number],Table2[Status],"-",0)="Alive",
        _xlfn.XLOOKUP(A1454,Table3[Tag Number],Table3[Status],"-",0)="Alive",
        _xlfn.XLOOKUP(A1454,Table4[Tag Number],Table4[Status],"-",0)="Alive"),"Alive",
     OR(_xlfn.XLOOKUP(A1454,Table1[Tag Number],Table1[Status],"-",0)="-",
        _xlfn.XLOOKUP(A1454,Table2[Tag Number],Table2[Status],"-",0)="-",
        _xlfn.XLOOKUP(A1454,Table3[Tag Number],Table3[Status],"-",0)="-",
        _xlfn.XLOOKUP(A1454,Table4[Tag Number],Table4[Status],"-",0)="-"),
   "-")</f>
        <v>-</v>
      </c>
      <c r="I1454" s="90"/>
      <c r="J1454" s="90"/>
      <c r="K1454" s="91"/>
      <c r="L1454" s="91"/>
      <c r="M1454" s="91"/>
      <c r="N1454" s="92"/>
      <c r="O1454" s="89"/>
      <c r="R1454" t="b">
        <f t="shared" si="45"/>
        <v>0</v>
      </c>
    </row>
    <row r="1455" spans="1:18" ht="15" thickBot="1" x14ac:dyDescent="0.35">
      <c r="A1455" s="2" t="s">
        <v>2149</v>
      </c>
      <c r="B1455" s="2" t="s">
        <v>1145</v>
      </c>
      <c r="C1455" s="84">
        <f>IF(COUNTIF(Table1[Tag Number], A1455), 1, 0)</f>
        <v>0</v>
      </c>
      <c r="D1455" s="85">
        <f>IF(COUNTIF(Table2[Tag Number], A1455), 1, 0)</f>
        <v>0</v>
      </c>
      <c r="E1455" s="86">
        <f>IF(COUNTIF(Table3[Tag Number], A1455), 1, 0)</f>
        <v>0</v>
      </c>
      <c r="F1455" s="86">
        <f>IF(COUNTIF(Table4[Tag Number], A1455), 1, 0)</f>
        <v>0</v>
      </c>
      <c r="G1455" s="87">
        <f t="shared" si="46"/>
        <v>0</v>
      </c>
      <c r="H1455" s="88" t="str" cm="1">
        <f t="array" ref="H1455">_xlfn.IFS(OR(_xlfn.XLOOKUP(A1455,Table1[Tag Number],Table1[Status],"-",0)="Dead",
        _xlfn.XLOOKUP(A1455,Table2[Tag Number],Table2[Status],"-",0)="Dead",
        _xlfn.XLOOKUP(A1455,Table3[Tag Number],Table3[Status],"-",0)="Dead",
        _xlfn.XLOOKUP(A1455,Table4[Tag Number],Table4[Status],"-",0)="Dead"),"Dead",
     OR(_xlfn.XLOOKUP(A1455,Table1[Tag Number],Table1[Status],"-",0)="Alive",
        _xlfn.XLOOKUP(A1455,Table2[Tag Number],Table2[Status],"-",0)="Alive",
        _xlfn.XLOOKUP(A1455,Table3[Tag Number],Table3[Status],"-",0)="Alive",
        _xlfn.XLOOKUP(A1455,Table4[Tag Number],Table4[Status],"-",0)="Alive"),"Alive",
     OR(_xlfn.XLOOKUP(A1455,Table1[Tag Number],Table1[Status],"-",0)="-",
        _xlfn.XLOOKUP(A1455,Table2[Tag Number],Table2[Status],"-",0)="-",
        _xlfn.XLOOKUP(A1455,Table3[Tag Number],Table3[Status],"-",0)="-",
        _xlfn.XLOOKUP(A1455,Table4[Tag Number],Table4[Status],"-",0)="-"),
   "-")</f>
        <v>-</v>
      </c>
      <c r="I1455" s="90"/>
      <c r="J1455" s="90"/>
      <c r="K1455" s="91"/>
      <c r="L1455" s="91"/>
      <c r="M1455" s="91"/>
      <c r="N1455" s="92"/>
      <c r="O1455" s="89"/>
      <c r="R1455" t="b">
        <f t="shared" si="45"/>
        <v>0</v>
      </c>
    </row>
    <row r="1456" spans="1:18" ht="15" thickBot="1" x14ac:dyDescent="0.35">
      <c r="A1456" s="3" t="s">
        <v>2150</v>
      </c>
      <c r="B1456" s="3" t="s">
        <v>1145</v>
      </c>
      <c r="C1456" s="84">
        <f>IF(COUNTIF(Table1[Tag Number], A1456), 1, 0)</f>
        <v>0</v>
      </c>
      <c r="D1456" s="85">
        <f>IF(COUNTIF(Table2[Tag Number], A1456), 1, 0)</f>
        <v>0</v>
      </c>
      <c r="E1456" s="86">
        <f>IF(COUNTIF(Table3[Tag Number], A1456), 1, 0)</f>
        <v>0</v>
      </c>
      <c r="F1456" s="86">
        <f>IF(COUNTIF(Table4[Tag Number], A1456), 1, 0)</f>
        <v>0</v>
      </c>
      <c r="G1456" s="87">
        <f t="shared" si="46"/>
        <v>0</v>
      </c>
      <c r="H1456" s="88" t="str" cm="1">
        <f t="array" ref="H1456">_xlfn.IFS(OR(_xlfn.XLOOKUP(A1456,Table1[Tag Number],Table1[Status],"-",0)="Dead",
        _xlfn.XLOOKUP(A1456,Table2[Tag Number],Table2[Status],"-",0)="Dead",
        _xlfn.XLOOKUP(A1456,Table3[Tag Number],Table3[Status],"-",0)="Dead",
        _xlfn.XLOOKUP(A1456,Table4[Tag Number],Table4[Status],"-",0)="Dead"),"Dead",
     OR(_xlfn.XLOOKUP(A1456,Table1[Tag Number],Table1[Status],"-",0)="Alive",
        _xlfn.XLOOKUP(A1456,Table2[Tag Number],Table2[Status],"-",0)="Alive",
        _xlfn.XLOOKUP(A1456,Table3[Tag Number],Table3[Status],"-",0)="Alive",
        _xlfn.XLOOKUP(A1456,Table4[Tag Number],Table4[Status],"-",0)="Alive"),"Alive",
     OR(_xlfn.XLOOKUP(A1456,Table1[Tag Number],Table1[Status],"-",0)="-",
        _xlfn.XLOOKUP(A1456,Table2[Tag Number],Table2[Status],"-",0)="-",
        _xlfn.XLOOKUP(A1456,Table3[Tag Number],Table3[Status],"-",0)="-",
        _xlfn.XLOOKUP(A1456,Table4[Tag Number],Table4[Status],"-",0)="-"),
   "-")</f>
        <v>-</v>
      </c>
      <c r="I1456" s="90"/>
      <c r="J1456" s="90"/>
      <c r="K1456" s="91"/>
      <c r="L1456" s="91"/>
      <c r="M1456" s="91"/>
      <c r="N1456" s="92"/>
      <c r="O1456" s="89"/>
      <c r="R1456" t="b">
        <f t="shared" si="45"/>
        <v>0</v>
      </c>
    </row>
    <row r="1457" spans="1:18" ht="15" thickBot="1" x14ac:dyDescent="0.35">
      <c r="A1457" s="2" t="s">
        <v>2151</v>
      </c>
      <c r="B1457" s="2" t="s">
        <v>1145</v>
      </c>
      <c r="C1457" s="84">
        <f>IF(COUNTIF(Table1[Tag Number], A1457), 1, 0)</f>
        <v>0</v>
      </c>
      <c r="D1457" s="85">
        <f>IF(COUNTIF(Table2[Tag Number], A1457), 1, 0)</f>
        <v>0</v>
      </c>
      <c r="E1457" s="86">
        <f>IF(COUNTIF(Table3[Tag Number], A1457), 1, 0)</f>
        <v>0</v>
      </c>
      <c r="F1457" s="86">
        <f>IF(COUNTIF(Table4[Tag Number], A1457), 1, 0)</f>
        <v>0</v>
      </c>
      <c r="G1457" s="87">
        <f t="shared" si="46"/>
        <v>0</v>
      </c>
      <c r="H1457" s="88" t="str" cm="1">
        <f t="array" ref="H1457">_xlfn.IFS(OR(_xlfn.XLOOKUP(A1457,Table1[Tag Number],Table1[Status],"-",0)="Dead",
        _xlfn.XLOOKUP(A1457,Table2[Tag Number],Table2[Status],"-",0)="Dead",
        _xlfn.XLOOKUP(A1457,Table3[Tag Number],Table3[Status],"-",0)="Dead",
        _xlfn.XLOOKUP(A1457,Table4[Tag Number],Table4[Status],"-",0)="Dead"),"Dead",
     OR(_xlfn.XLOOKUP(A1457,Table1[Tag Number],Table1[Status],"-",0)="Alive",
        _xlfn.XLOOKUP(A1457,Table2[Tag Number],Table2[Status],"-",0)="Alive",
        _xlfn.XLOOKUP(A1457,Table3[Tag Number],Table3[Status],"-",0)="Alive",
        _xlfn.XLOOKUP(A1457,Table4[Tag Number],Table4[Status],"-",0)="Alive"),"Alive",
     OR(_xlfn.XLOOKUP(A1457,Table1[Tag Number],Table1[Status],"-",0)="-",
        _xlfn.XLOOKUP(A1457,Table2[Tag Number],Table2[Status],"-",0)="-",
        _xlfn.XLOOKUP(A1457,Table3[Tag Number],Table3[Status],"-",0)="-",
        _xlfn.XLOOKUP(A1457,Table4[Tag Number],Table4[Status],"-",0)="-"),
   "-")</f>
        <v>-</v>
      </c>
      <c r="I1457" s="90"/>
      <c r="J1457" s="90"/>
      <c r="K1457" s="91"/>
      <c r="L1457" s="91"/>
      <c r="M1457" s="91"/>
      <c r="N1457" s="92"/>
      <c r="O1457" s="89"/>
      <c r="R1457" t="b">
        <f t="shared" si="45"/>
        <v>0</v>
      </c>
    </row>
    <row r="1458" spans="1:18" ht="15" thickBot="1" x14ac:dyDescent="0.35">
      <c r="A1458" s="3" t="s">
        <v>2152</v>
      </c>
      <c r="B1458" s="3" t="s">
        <v>1137</v>
      </c>
      <c r="C1458" s="84">
        <f>IF(COUNTIF(Table1[Tag Number], A1458), 1, 0)</f>
        <v>0</v>
      </c>
      <c r="D1458" s="85">
        <f>IF(COUNTIF(Table2[Tag Number], A1458), 1, 0)</f>
        <v>0</v>
      </c>
      <c r="E1458" s="86">
        <f>IF(COUNTIF(Table3[Tag Number], A1458), 1, 0)</f>
        <v>0</v>
      </c>
      <c r="F1458" s="86">
        <f>IF(COUNTIF(Table4[Tag Number], A1458), 1, 0)</f>
        <v>0</v>
      </c>
      <c r="G1458" s="87">
        <f t="shared" si="46"/>
        <v>0</v>
      </c>
      <c r="H1458" s="88" t="str" cm="1">
        <f t="array" ref="H1458">_xlfn.IFS(OR(_xlfn.XLOOKUP(A1458,Table1[Tag Number],Table1[Status],"-",0)="Dead",
        _xlfn.XLOOKUP(A1458,Table2[Tag Number],Table2[Status],"-",0)="Dead",
        _xlfn.XLOOKUP(A1458,Table3[Tag Number],Table3[Status],"-",0)="Dead",
        _xlfn.XLOOKUP(A1458,Table4[Tag Number],Table4[Status],"-",0)="Dead"),"Dead",
     OR(_xlfn.XLOOKUP(A1458,Table1[Tag Number],Table1[Status],"-",0)="Alive",
        _xlfn.XLOOKUP(A1458,Table2[Tag Number],Table2[Status],"-",0)="Alive",
        _xlfn.XLOOKUP(A1458,Table3[Tag Number],Table3[Status],"-",0)="Alive",
        _xlfn.XLOOKUP(A1458,Table4[Tag Number],Table4[Status],"-",0)="Alive"),"Alive",
     OR(_xlfn.XLOOKUP(A1458,Table1[Tag Number],Table1[Status],"-",0)="-",
        _xlfn.XLOOKUP(A1458,Table2[Tag Number],Table2[Status],"-",0)="-",
        _xlfn.XLOOKUP(A1458,Table3[Tag Number],Table3[Status],"-",0)="-",
        _xlfn.XLOOKUP(A1458,Table4[Tag Number],Table4[Status],"-",0)="-"),
   "-")</f>
        <v>-</v>
      </c>
      <c r="I1458" s="90"/>
      <c r="J1458" s="90"/>
      <c r="K1458" s="91"/>
      <c r="L1458" s="91"/>
      <c r="M1458" s="91"/>
      <c r="N1458" s="92"/>
      <c r="O1458" s="89"/>
      <c r="R1458" t="b">
        <f t="shared" si="45"/>
        <v>0</v>
      </c>
    </row>
    <row r="1459" spans="1:18" ht="15" thickBot="1" x14ac:dyDescent="0.35">
      <c r="A1459" s="2" t="s">
        <v>2153</v>
      </c>
      <c r="B1459" s="2" t="s">
        <v>1145</v>
      </c>
      <c r="C1459" s="84">
        <f>IF(COUNTIF(Table1[Tag Number], A1459), 1, 0)</f>
        <v>0</v>
      </c>
      <c r="D1459" s="85">
        <f>IF(COUNTIF(Table2[Tag Number], A1459), 1, 0)</f>
        <v>0</v>
      </c>
      <c r="E1459" s="86">
        <f>IF(COUNTIF(Table3[Tag Number], A1459), 1, 0)</f>
        <v>0</v>
      </c>
      <c r="F1459" s="86">
        <f>IF(COUNTIF(Table4[Tag Number], A1459), 1, 0)</f>
        <v>0</v>
      </c>
      <c r="G1459" s="87">
        <f t="shared" si="46"/>
        <v>0</v>
      </c>
      <c r="H1459" s="88" t="str" cm="1">
        <f t="array" ref="H1459">_xlfn.IFS(OR(_xlfn.XLOOKUP(A1459,Table1[Tag Number],Table1[Status],"-",0)="Dead",
        _xlfn.XLOOKUP(A1459,Table2[Tag Number],Table2[Status],"-",0)="Dead",
        _xlfn.XLOOKUP(A1459,Table3[Tag Number],Table3[Status],"-",0)="Dead",
        _xlfn.XLOOKUP(A1459,Table4[Tag Number],Table4[Status],"-",0)="Dead"),"Dead",
     OR(_xlfn.XLOOKUP(A1459,Table1[Tag Number],Table1[Status],"-",0)="Alive",
        _xlfn.XLOOKUP(A1459,Table2[Tag Number],Table2[Status],"-",0)="Alive",
        _xlfn.XLOOKUP(A1459,Table3[Tag Number],Table3[Status],"-",0)="Alive",
        _xlfn.XLOOKUP(A1459,Table4[Tag Number],Table4[Status],"-",0)="Alive"),"Alive",
     OR(_xlfn.XLOOKUP(A1459,Table1[Tag Number],Table1[Status],"-",0)="-",
        _xlfn.XLOOKUP(A1459,Table2[Tag Number],Table2[Status],"-",0)="-",
        _xlfn.XLOOKUP(A1459,Table3[Tag Number],Table3[Status],"-",0)="-",
        _xlfn.XLOOKUP(A1459,Table4[Tag Number],Table4[Status],"-",0)="-"),
   "-")</f>
        <v>-</v>
      </c>
      <c r="I1459" s="90"/>
      <c r="J1459" s="90"/>
      <c r="K1459" s="91"/>
      <c r="L1459" s="91"/>
      <c r="M1459" s="91"/>
      <c r="N1459" s="92"/>
      <c r="O1459" s="89"/>
      <c r="R1459" t="b">
        <f t="shared" si="45"/>
        <v>0</v>
      </c>
    </row>
    <row r="1460" spans="1:18" ht="15" thickBot="1" x14ac:dyDescent="0.35">
      <c r="A1460" s="3" t="s">
        <v>390</v>
      </c>
      <c r="B1460" s="3" t="s">
        <v>1137</v>
      </c>
      <c r="C1460" s="84">
        <f>IF(COUNTIF(Table1[Tag Number], A1460), 1, 0)</f>
        <v>0</v>
      </c>
      <c r="D1460" s="85">
        <f>IF(COUNTIF(Table2[Tag Number], A1460), 1, 0)</f>
        <v>0</v>
      </c>
      <c r="E1460" s="86">
        <f>IF(COUNTIF(Table3[Tag Number], A1460), 1, 0)</f>
        <v>0</v>
      </c>
      <c r="F1460" s="86">
        <f>IF(COUNTIF(Table4[Tag Number], A1460), 1, 0)</f>
        <v>0</v>
      </c>
      <c r="G1460" s="87">
        <f t="shared" si="46"/>
        <v>0</v>
      </c>
      <c r="H1460" s="88" t="str" cm="1">
        <f t="array" ref="H1460">_xlfn.IFS(OR(_xlfn.XLOOKUP(A1460,Table1[Tag Number],Table1[Status],"-",0)="Dead",
        _xlfn.XLOOKUP(A1460,Table2[Tag Number],Table2[Status],"-",0)="Dead",
        _xlfn.XLOOKUP(A1460,Table3[Tag Number],Table3[Status],"-",0)="Dead",
        _xlfn.XLOOKUP(A1460,Table4[Tag Number],Table4[Status],"-",0)="Dead"),"Dead",
     OR(_xlfn.XLOOKUP(A1460,Table1[Tag Number],Table1[Status],"-",0)="Alive",
        _xlfn.XLOOKUP(A1460,Table2[Tag Number],Table2[Status],"-",0)="Alive",
        _xlfn.XLOOKUP(A1460,Table3[Tag Number],Table3[Status],"-",0)="Alive",
        _xlfn.XLOOKUP(A1460,Table4[Tag Number],Table4[Status],"-",0)="Alive"),"Alive",
     OR(_xlfn.XLOOKUP(A1460,Table1[Tag Number],Table1[Status],"-",0)="-",
        _xlfn.XLOOKUP(A1460,Table2[Tag Number],Table2[Status],"-",0)="-",
        _xlfn.XLOOKUP(A1460,Table3[Tag Number],Table3[Status],"-",0)="-",
        _xlfn.XLOOKUP(A1460,Table4[Tag Number],Table4[Status],"-",0)="-"),
   "-")</f>
        <v>-</v>
      </c>
      <c r="I1460" s="90"/>
      <c r="J1460" s="90"/>
      <c r="K1460" s="91"/>
      <c r="L1460" s="91"/>
      <c r="M1460" s="91"/>
      <c r="N1460" s="92"/>
      <c r="O1460" s="89"/>
      <c r="R1460" t="b">
        <f t="shared" si="45"/>
        <v>0</v>
      </c>
    </row>
    <row r="1461" spans="1:18" ht="15" thickBot="1" x14ac:dyDescent="0.35">
      <c r="A1461" s="2" t="s">
        <v>2154</v>
      </c>
      <c r="B1461" s="2" t="s">
        <v>1145</v>
      </c>
      <c r="C1461" s="84">
        <f>IF(COUNTIF(Table1[Tag Number], A1461), 1, 0)</f>
        <v>0</v>
      </c>
      <c r="D1461" s="85">
        <f>IF(COUNTIF(Table2[Tag Number], A1461), 1, 0)</f>
        <v>0</v>
      </c>
      <c r="E1461" s="86">
        <f>IF(COUNTIF(Table3[Tag Number], A1461), 1, 0)</f>
        <v>0</v>
      </c>
      <c r="F1461" s="86">
        <f>IF(COUNTIF(Table4[Tag Number], A1461), 1, 0)</f>
        <v>0</v>
      </c>
      <c r="G1461" s="87">
        <f t="shared" si="46"/>
        <v>0</v>
      </c>
      <c r="H1461" s="88" t="str" cm="1">
        <f t="array" ref="H1461">_xlfn.IFS(OR(_xlfn.XLOOKUP(A1461,Table1[Tag Number],Table1[Status],"-",0)="Dead",
        _xlfn.XLOOKUP(A1461,Table2[Tag Number],Table2[Status],"-",0)="Dead",
        _xlfn.XLOOKUP(A1461,Table3[Tag Number],Table3[Status],"-",0)="Dead",
        _xlfn.XLOOKUP(A1461,Table4[Tag Number],Table4[Status],"-",0)="Dead"),"Dead",
     OR(_xlfn.XLOOKUP(A1461,Table1[Tag Number],Table1[Status],"-",0)="Alive",
        _xlfn.XLOOKUP(A1461,Table2[Tag Number],Table2[Status],"-",0)="Alive",
        _xlfn.XLOOKUP(A1461,Table3[Tag Number],Table3[Status],"-",0)="Alive",
        _xlfn.XLOOKUP(A1461,Table4[Tag Number],Table4[Status],"-",0)="Alive"),"Alive",
     OR(_xlfn.XLOOKUP(A1461,Table1[Tag Number],Table1[Status],"-",0)="-",
        _xlfn.XLOOKUP(A1461,Table2[Tag Number],Table2[Status],"-",0)="-",
        _xlfn.XLOOKUP(A1461,Table3[Tag Number],Table3[Status],"-",0)="-",
        _xlfn.XLOOKUP(A1461,Table4[Tag Number],Table4[Status],"-",0)="-"),
   "-")</f>
        <v>-</v>
      </c>
      <c r="I1461" s="90"/>
      <c r="J1461" s="90"/>
      <c r="K1461" s="91"/>
      <c r="L1461" s="91"/>
      <c r="M1461" s="91"/>
      <c r="N1461" s="92"/>
      <c r="O1461" s="89"/>
      <c r="R1461" t="b">
        <f t="shared" si="45"/>
        <v>0</v>
      </c>
    </row>
    <row r="1462" spans="1:18" ht="15" thickBot="1" x14ac:dyDescent="0.35">
      <c r="A1462" s="3" t="s">
        <v>722</v>
      </c>
      <c r="B1462" s="3" t="s">
        <v>1137</v>
      </c>
      <c r="C1462" s="84">
        <f>IF(COUNTIF(Table1[Tag Number], A1462), 1, 0)</f>
        <v>0</v>
      </c>
      <c r="D1462" s="85">
        <f>IF(COUNTIF(Table2[Tag Number], A1462), 1, 0)</f>
        <v>0</v>
      </c>
      <c r="E1462" s="86">
        <f>IF(COUNTIF(Table3[Tag Number], A1462), 1, 0)</f>
        <v>0</v>
      </c>
      <c r="F1462" s="86">
        <f>IF(COUNTIF(Table4[Tag Number], A1462), 1, 0)</f>
        <v>0</v>
      </c>
      <c r="G1462" s="87">
        <f t="shared" si="46"/>
        <v>0</v>
      </c>
      <c r="H1462" s="88" t="str" cm="1">
        <f t="array" ref="H1462">_xlfn.IFS(OR(_xlfn.XLOOKUP(A1462,Table1[Tag Number],Table1[Status],"-",0)="Dead",
        _xlfn.XLOOKUP(A1462,Table2[Tag Number],Table2[Status],"-",0)="Dead",
        _xlfn.XLOOKUP(A1462,Table3[Tag Number],Table3[Status],"-",0)="Dead",
        _xlfn.XLOOKUP(A1462,Table4[Tag Number],Table4[Status],"-",0)="Dead"),"Dead",
     OR(_xlfn.XLOOKUP(A1462,Table1[Tag Number],Table1[Status],"-",0)="Alive",
        _xlfn.XLOOKUP(A1462,Table2[Tag Number],Table2[Status],"-",0)="Alive",
        _xlfn.XLOOKUP(A1462,Table3[Tag Number],Table3[Status],"-",0)="Alive",
        _xlfn.XLOOKUP(A1462,Table4[Tag Number],Table4[Status],"-",0)="Alive"),"Alive",
     OR(_xlfn.XLOOKUP(A1462,Table1[Tag Number],Table1[Status],"-",0)="-",
        _xlfn.XLOOKUP(A1462,Table2[Tag Number],Table2[Status],"-",0)="-",
        _xlfn.XLOOKUP(A1462,Table3[Tag Number],Table3[Status],"-",0)="-",
        _xlfn.XLOOKUP(A1462,Table4[Tag Number],Table4[Status],"-",0)="-"),
   "-")</f>
        <v>-</v>
      </c>
      <c r="I1462" s="90"/>
      <c r="J1462" s="90"/>
      <c r="K1462" s="91"/>
      <c r="L1462" s="91"/>
      <c r="M1462" s="91"/>
      <c r="N1462" s="92"/>
      <c r="O1462" s="89"/>
      <c r="R1462" t="b">
        <f t="shared" si="45"/>
        <v>0</v>
      </c>
    </row>
    <row r="1463" spans="1:18" ht="15" thickBot="1" x14ac:dyDescent="0.35">
      <c r="A1463" s="2" t="s">
        <v>2155</v>
      </c>
      <c r="B1463" s="2" t="s">
        <v>1145</v>
      </c>
      <c r="C1463" s="84">
        <f>IF(COUNTIF(Table1[Tag Number], A1463), 1, 0)</f>
        <v>0</v>
      </c>
      <c r="D1463" s="85">
        <f>IF(COUNTIF(Table2[Tag Number], A1463), 1, 0)</f>
        <v>0</v>
      </c>
      <c r="E1463" s="86">
        <f>IF(COUNTIF(Table3[Tag Number], A1463), 1, 0)</f>
        <v>0</v>
      </c>
      <c r="F1463" s="86">
        <f>IF(COUNTIF(Table4[Tag Number], A1463), 1, 0)</f>
        <v>0</v>
      </c>
      <c r="G1463" s="87">
        <f t="shared" si="46"/>
        <v>0</v>
      </c>
      <c r="H1463" s="88" t="str" cm="1">
        <f t="array" ref="H1463">_xlfn.IFS(OR(_xlfn.XLOOKUP(A1463,Table1[Tag Number],Table1[Status],"-",0)="Dead",
        _xlfn.XLOOKUP(A1463,Table2[Tag Number],Table2[Status],"-",0)="Dead",
        _xlfn.XLOOKUP(A1463,Table3[Tag Number],Table3[Status],"-",0)="Dead",
        _xlfn.XLOOKUP(A1463,Table4[Tag Number],Table4[Status],"-",0)="Dead"),"Dead",
     OR(_xlfn.XLOOKUP(A1463,Table1[Tag Number],Table1[Status],"-",0)="Alive",
        _xlfn.XLOOKUP(A1463,Table2[Tag Number],Table2[Status],"-",0)="Alive",
        _xlfn.XLOOKUP(A1463,Table3[Tag Number],Table3[Status],"-",0)="Alive",
        _xlfn.XLOOKUP(A1463,Table4[Tag Number],Table4[Status],"-",0)="Alive"),"Alive",
     OR(_xlfn.XLOOKUP(A1463,Table1[Tag Number],Table1[Status],"-",0)="-",
        _xlfn.XLOOKUP(A1463,Table2[Tag Number],Table2[Status],"-",0)="-",
        _xlfn.XLOOKUP(A1463,Table3[Tag Number],Table3[Status],"-",0)="-",
        _xlfn.XLOOKUP(A1463,Table4[Tag Number],Table4[Status],"-",0)="-"),
   "-")</f>
        <v>-</v>
      </c>
      <c r="I1463" s="90"/>
      <c r="J1463" s="90"/>
      <c r="K1463" s="91"/>
      <c r="L1463" s="91"/>
      <c r="M1463" s="91"/>
      <c r="N1463" s="92"/>
      <c r="O1463" s="89"/>
      <c r="R1463" t="b">
        <f t="shared" si="45"/>
        <v>0</v>
      </c>
    </row>
    <row r="1464" spans="1:18" ht="15" thickBot="1" x14ac:dyDescent="0.35">
      <c r="A1464" s="3" t="s">
        <v>2156</v>
      </c>
      <c r="B1464" s="3" t="s">
        <v>1145</v>
      </c>
      <c r="C1464" s="84">
        <f>IF(COUNTIF(Table1[Tag Number], A1464), 1, 0)</f>
        <v>0</v>
      </c>
      <c r="D1464" s="85">
        <f>IF(COUNTIF(Table2[Tag Number], A1464), 1, 0)</f>
        <v>0</v>
      </c>
      <c r="E1464" s="86">
        <f>IF(COUNTIF(Table3[Tag Number], A1464), 1, 0)</f>
        <v>0</v>
      </c>
      <c r="F1464" s="86">
        <f>IF(COUNTIF(Table4[Tag Number], A1464), 1, 0)</f>
        <v>0</v>
      </c>
      <c r="G1464" s="87">
        <f t="shared" si="46"/>
        <v>0</v>
      </c>
      <c r="H1464" s="88" t="str" cm="1">
        <f t="array" ref="H1464">_xlfn.IFS(OR(_xlfn.XLOOKUP(A1464,Table1[Tag Number],Table1[Status],"-",0)="Dead",
        _xlfn.XLOOKUP(A1464,Table2[Tag Number],Table2[Status],"-",0)="Dead",
        _xlfn.XLOOKUP(A1464,Table3[Tag Number],Table3[Status],"-",0)="Dead",
        _xlfn.XLOOKUP(A1464,Table4[Tag Number],Table4[Status],"-",0)="Dead"),"Dead",
     OR(_xlfn.XLOOKUP(A1464,Table1[Tag Number],Table1[Status],"-",0)="Alive",
        _xlfn.XLOOKUP(A1464,Table2[Tag Number],Table2[Status],"-",0)="Alive",
        _xlfn.XLOOKUP(A1464,Table3[Tag Number],Table3[Status],"-",0)="Alive",
        _xlfn.XLOOKUP(A1464,Table4[Tag Number],Table4[Status],"-",0)="Alive"),"Alive",
     OR(_xlfn.XLOOKUP(A1464,Table1[Tag Number],Table1[Status],"-",0)="-",
        _xlfn.XLOOKUP(A1464,Table2[Tag Number],Table2[Status],"-",0)="-",
        _xlfn.XLOOKUP(A1464,Table3[Tag Number],Table3[Status],"-",0)="-",
        _xlfn.XLOOKUP(A1464,Table4[Tag Number],Table4[Status],"-",0)="-"),
   "-")</f>
        <v>-</v>
      </c>
      <c r="I1464" s="90"/>
      <c r="J1464" s="90"/>
      <c r="K1464" s="91"/>
      <c r="L1464" s="91"/>
      <c r="M1464" s="91"/>
      <c r="N1464" s="92"/>
      <c r="O1464" s="89"/>
      <c r="R1464" t="b">
        <f t="shared" si="45"/>
        <v>0</v>
      </c>
    </row>
    <row r="1465" spans="1:18" ht="15" thickBot="1" x14ac:dyDescent="0.35">
      <c r="A1465" s="2" t="s">
        <v>2157</v>
      </c>
      <c r="B1465" s="2" t="s">
        <v>1145</v>
      </c>
      <c r="C1465" s="84">
        <f>IF(COUNTIF(Table1[Tag Number], A1465), 1, 0)</f>
        <v>0</v>
      </c>
      <c r="D1465" s="85">
        <f>IF(COUNTIF(Table2[Tag Number], A1465), 1, 0)</f>
        <v>0</v>
      </c>
      <c r="E1465" s="86">
        <f>IF(COUNTIF(Table3[Tag Number], A1465), 1, 0)</f>
        <v>0</v>
      </c>
      <c r="F1465" s="86">
        <f>IF(COUNTIF(Table4[Tag Number], A1465), 1, 0)</f>
        <v>0</v>
      </c>
      <c r="G1465" s="87">
        <f t="shared" si="46"/>
        <v>0</v>
      </c>
      <c r="H1465" s="88" t="str" cm="1">
        <f t="array" ref="H1465">_xlfn.IFS(OR(_xlfn.XLOOKUP(A1465,Table1[Tag Number],Table1[Status],"-",0)="Dead",
        _xlfn.XLOOKUP(A1465,Table2[Tag Number],Table2[Status],"-",0)="Dead",
        _xlfn.XLOOKUP(A1465,Table3[Tag Number],Table3[Status],"-",0)="Dead",
        _xlfn.XLOOKUP(A1465,Table4[Tag Number],Table4[Status],"-",0)="Dead"),"Dead",
     OR(_xlfn.XLOOKUP(A1465,Table1[Tag Number],Table1[Status],"-",0)="Alive",
        _xlfn.XLOOKUP(A1465,Table2[Tag Number],Table2[Status],"-",0)="Alive",
        _xlfn.XLOOKUP(A1465,Table3[Tag Number],Table3[Status],"-",0)="Alive",
        _xlfn.XLOOKUP(A1465,Table4[Tag Number],Table4[Status],"-",0)="Alive"),"Alive",
     OR(_xlfn.XLOOKUP(A1465,Table1[Tag Number],Table1[Status],"-",0)="-",
        _xlfn.XLOOKUP(A1465,Table2[Tag Number],Table2[Status],"-",0)="-",
        _xlfn.XLOOKUP(A1465,Table3[Tag Number],Table3[Status],"-",0)="-",
        _xlfn.XLOOKUP(A1465,Table4[Tag Number],Table4[Status],"-",0)="-"),
   "-")</f>
        <v>-</v>
      </c>
      <c r="I1465" s="90"/>
      <c r="J1465" s="90"/>
      <c r="K1465" s="91"/>
      <c r="L1465" s="91"/>
      <c r="M1465" s="91"/>
      <c r="N1465" s="92"/>
      <c r="O1465" s="89"/>
      <c r="R1465" t="b">
        <f t="shared" si="45"/>
        <v>0</v>
      </c>
    </row>
    <row r="1466" spans="1:18" ht="15" thickBot="1" x14ac:dyDescent="0.35">
      <c r="A1466" s="3" t="s">
        <v>631</v>
      </c>
      <c r="B1466" s="3" t="s">
        <v>1137</v>
      </c>
      <c r="C1466" s="84">
        <f>IF(COUNTIF(Table1[Tag Number], A1466), 1, 0)</f>
        <v>0</v>
      </c>
      <c r="D1466" s="85">
        <f>IF(COUNTIF(Table2[Tag Number], A1466), 1, 0)</f>
        <v>0</v>
      </c>
      <c r="E1466" s="86">
        <f>IF(COUNTIF(Table3[Tag Number], A1466), 1, 0)</f>
        <v>0</v>
      </c>
      <c r="F1466" s="86">
        <f>IF(COUNTIF(Table4[Tag Number], A1466), 1, 0)</f>
        <v>0</v>
      </c>
      <c r="G1466" s="87">
        <f t="shared" si="46"/>
        <v>0</v>
      </c>
      <c r="H1466" s="88" t="str" cm="1">
        <f t="array" ref="H1466">_xlfn.IFS(OR(_xlfn.XLOOKUP(A1466,Table1[Tag Number],Table1[Status],"-",0)="Dead",
        _xlfn.XLOOKUP(A1466,Table2[Tag Number],Table2[Status],"-",0)="Dead",
        _xlfn.XLOOKUP(A1466,Table3[Tag Number],Table3[Status],"-",0)="Dead",
        _xlfn.XLOOKUP(A1466,Table4[Tag Number],Table4[Status],"-",0)="Dead"),"Dead",
     OR(_xlfn.XLOOKUP(A1466,Table1[Tag Number],Table1[Status],"-",0)="Alive",
        _xlfn.XLOOKUP(A1466,Table2[Tag Number],Table2[Status],"-",0)="Alive",
        _xlfn.XLOOKUP(A1466,Table3[Tag Number],Table3[Status],"-",0)="Alive",
        _xlfn.XLOOKUP(A1466,Table4[Tag Number],Table4[Status],"-",0)="Alive"),"Alive",
     OR(_xlfn.XLOOKUP(A1466,Table1[Tag Number],Table1[Status],"-",0)="-",
        _xlfn.XLOOKUP(A1466,Table2[Tag Number],Table2[Status],"-",0)="-",
        _xlfn.XLOOKUP(A1466,Table3[Tag Number],Table3[Status],"-",0)="-",
        _xlfn.XLOOKUP(A1466,Table4[Tag Number],Table4[Status],"-",0)="-"),
   "-")</f>
        <v>-</v>
      </c>
      <c r="I1466" s="90"/>
      <c r="J1466" s="90"/>
      <c r="K1466" s="91"/>
      <c r="L1466" s="91"/>
      <c r="M1466" s="91"/>
      <c r="N1466" s="92"/>
      <c r="O1466" s="89"/>
      <c r="R1466" t="b">
        <f t="shared" si="45"/>
        <v>0</v>
      </c>
    </row>
    <row r="1467" spans="1:18" ht="15" thickBot="1" x14ac:dyDescent="0.35">
      <c r="A1467" s="2" t="s">
        <v>2158</v>
      </c>
      <c r="B1467" s="2" t="s">
        <v>1145</v>
      </c>
      <c r="C1467" s="84">
        <f>IF(COUNTIF(Table1[Tag Number], A1467), 1, 0)</f>
        <v>0</v>
      </c>
      <c r="D1467" s="85">
        <f>IF(COUNTIF(Table2[Tag Number], A1467), 1, 0)</f>
        <v>0</v>
      </c>
      <c r="E1467" s="86">
        <f>IF(COUNTIF(Table3[Tag Number], A1467), 1, 0)</f>
        <v>0</v>
      </c>
      <c r="F1467" s="86">
        <f>IF(COUNTIF(Table4[Tag Number], A1467), 1, 0)</f>
        <v>0</v>
      </c>
      <c r="G1467" s="87">
        <f t="shared" si="46"/>
        <v>0</v>
      </c>
      <c r="H1467" s="88" t="str" cm="1">
        <f t="array" ref="H1467">_xlfn.IFS(OR(_xlfn.XLOOKUP(A1467,Table1[Tag Number],Table1[Status],"-",0)="Dead",
        _xlfn.XLOOKUP(A1467,Table2[Tag Number],Table2[Status],"-",0)="Dead",
        _xlfn.XLOOKUP(A1467,Table3[Tag Number],Table3[Status],"-",0)="Dead",
        _xlfn.XLOOKUP(A1467,Table4[Tag Number],Table4[Status],"-",0)="Dead"),"Dead",
     OR(_xlfn.XLOOKUP(A1467,Table1[Tag Number],Table1[Status],"-",0)="Alive",
        _xlfn.XLOOKUP(A1467,Table2[Tag Number],Table2[Status],"-",0)="Alive",
        _xlfn.XLOOKUP(A1467,Table3[Tag Number],Table3[Status],"-",0)="Alive",
        _xlfn.XLOOKUP(A1467,Table4[Tag Number],Table4[Status],"-",0)="Alive"),"Alive",
     OR(_xlfn.XLOOKUP(A1467,Table1[Tag Number],Table1[Status],"-",0)="-",
        _xlfn.XLOOKUP(A1467,Table2[Tag Number],Table2[Status],"-",0)="-",
        _xlfn.XLOOKUP(A1467,Table3[Tag Number],Table3[Status],"-",0)="-",
        _xlfn.XLOOKUP(A1467,Table4[Tag Number],Table4[Status],"-",0)="-"),
   "-")</f>
        <v>-</v>
      </c>
      <c r="I1467" s="90"/>
      <c r="J1467" s="90"/>
      <c r="K1467" s="91"/>
      <c r="L1467" s="91"/>
      <c r="M1467" s="91"/>
      <c r="N1467" s="92"/>
      <c r="O1467" s="89"/>
      <c r="R1467" t="b">
        <f t="shared" si="45"/>
        <v>0</v>
      </c>
    </row>
    <row r="1468" spans="1:18" ht="15" thickBot="1" x14ac:dyDescent="0.35">
      <c r="A1468" s="3" t="s">
        <v>519</v>
      </c>
      <c r="B1468" s="3" t="s">
        <v>1137</v>
      </c>
      <c r="C1468" s="84">
        <f>IF(COUNTIF(Table1[Tag Number], A1468), 1, 0)</f>
        <v>0</v>
      </c>
      <c r="D1468" s="85">
        <f>IF(COUNTIF(Table2[Tag Number], A1468), 1, 0)</f>
        <v>0</v>
      </c>
      <c r="E1468" s="86">
        <f>IF(COUNTIF(Table3[Tag Number], A1468), 1, 0)</f>
        <v>0</v>
      </c>
      <c r="F1468" s="86">
        <f>IF(COUNTIF(Table4[Tag Number], A1468), 1, 0)</f>
        <v>0</v>
      </c>
      <c r="G1468" s="87">
        <f t="shared" si="46"/>
        <v>0</v>
      </c>
      <c r="H1468" s="88" t="str" cm="1">
        <f t="array" ref="H1468">_xlfn.IFS(OR(_xlfn.XLOOKUP(A1468,Table1[Tag Number],Table1[Status],"-",0)="Dead",
        _xlfn.XLOOKUP(A1468,Table2[Tag Number],Table2[Status],"-",0)="Dead",
        _xlfn.XLOOKUP(A1468,Table3[Tag Number],Table3[Status],"-",0)="Dead",
        _xlfn.XLOOKUP(A1468,Table4[Tag Number],Table4[Status],"-",0)="Dead"),"Dead",
     OR(_xlfn.XLOOKUP(A1468,Table1[Tag Number],Table1[Status],"-",0)="Alive",
        _xlfn.XLOOKUP(A1468,Table2[Tag Number],Table2[Status],"-",0)="Alive",
        _xlfn.XLOOKUP(A1468,Table3[Tag Number],Table3[Status],"-",0)="Alive",
        _xlfn.XLOOKUP(A1468,Table4[Tag Number],Table4[Status],"-",0)="Alive"),"Alive",
     OR(_xlfn.XLOOKUP(A1468,Table1[Tag Number],Table1[Status],"-",0)="-",
        _xlfn.XLOOKUP(A1468,Table2[Tag Number],Table2[Status],"-",0)="-",
        _xlfn.XLOOKUP(A1468,Table3[Tag Number],Table3[Status],"-",0)="-",
        _xlfn.XLOOKUP(A1468,Table4[Tag Number],Table4[Status],"-",0)="-"),
   "-")</f>
        <v>-</v>
      </c>
      <c r="I1468" s="90"/>
      <c r="J1468" s="90"/>
      <c r="K1468" s="91"/>
      <c r="L1468" s="91"/>
      <c r="M1468" s="91"/>
      <c r="N1468" s="92"/>
      <c r="O1468" s="89"/>
      <c r="R1468" t="b">
        <f t="shared" si="45"/>
        <v>0</v>
      </c>
    </row>
    <row r="1469" spans="1:18" ht="15" thickBot="1" x14ac:dyDescent="0.35">
      <c r="A1469" s="2" t="s">
        <v>2159</v>
      </c>
      <c r="B1469" s="2" t="s">
        <v>1145</v>
      </c>
      <c r="C1469" s="84">
        <f>IF(COUNTIF(Table1[Tag Number], A1469), 1, 0)</f>
        <v>0</v>
      </c>
      <c r="D1469" s="85">
        <f>IF(COUNTIF(Table2[Tag Number], A1469), 1, 0)</f>
        <v>0</v>
      </c>
      <c r="E1469" s="86">
        <f>IF(COUNTIF(Table3[Tag Number], A1469), 1, 0)</f>
        <v>0</v>
      </c>
      <c r="F1469" s="86">
        <f>IF(COUNTIF(Table4[Tag Number], A1469), 1, 0)</f>
        <v>0</v>
      </c>
      <c r="G1469" s="87">
        <f t="shared" si="46"/>
        <v>0</v>
      </c>
      <c r="H1469" s="88" t="str" cm="1">
        <f t="array" ref="H1469">_xlfn.IFS(OR(_xlfn.XLOOKUP(A1469,Table1[Tag Number],Table1[Status],"-",0)="Dead",
        _xlfn.XLOOKUP(A1469,Table2[Tag Number],Table2[Status],"-",0)="Dead",
        _xlfn.XLOOKUP(A1469,Table3[Tag Number],Table3[Status],"-",0)="Dead",
        _xlfn.XLOOKUP(A1469,Table4[Tag Number],Table4[Status],"-",0)="Dead"),"Dead",
     OR(_xlfn.XLOOKUP(A1469,Table1[Tag Number],Table1[Status],"-",0)="Alive",
        _xlfn.XLOOKUP(A1469,Table2[Tag Number],Table2[Status],"-",0)="Alive",
        _xlfn.XLOOKUP(A1469,Table3[Tag Number],Table3[Status],"-",0)="Alive",
        _xlfn.XLOOKUP(A1469,Table4[Tag Number],Table4[Status],"-",0)="Alive"),"Alive",
     OR(_xlfn.XLOOKUP(A1469,Table1[Tag Number],Table1[Status],"-",0)="-",
        _xlfn.XLOOKUP(A1469,Table2[Tag Number],Table2[Status],"-",0)="-",
        _xlfn.XLOOKUP(A1469,Table3[Tag Number],Table3[Status],"-",0)="-",
        _xlfn.XLOOKUP(A1469,Table4[Tag Number],Table4[Status],"-",0)="-"),
   "-")</f>
        <v>-</v>
      </c>
      <c r="I1469" s="90"/>
      <c r="J1469" s="90"/>
      <c r="K1469" s="91"/>
      <c r="L1469" s="91"/>
      <c r="M1469" s="91"/>
      <c r="N1469" s="92"/>
      <c r="O1469" s="89"/>
      <c r="R1469" t="b">
        <f t="shared" si="45"/>
        <v>0</v>
      </c>
    </row>
    <row r="1470" spans="1:18" ht="15" thickBot="1" x14ac:dyDescent="0.35">
      <c r="A1470" s="3" t="s">
        <v>2160</v>
      </c>
      <c r="B1470" s="3" t="s">
        <v>1145</v>
      </c>
      <c r="C1470" s="84">
        <f>IF(COUNTIF(Table1[Tag Number], A1470), 1, 0)</f>
        <v>0</v>
      </c>
      <c r="D1470" s="85">
        <f>IF(COUNTIF(Table2[Tag Number], A1470), 1, 0)</f>
        <v>0</v>
      </c>
      <c r="E1470" s="86">
        <f>IF(COUNTIF(Table3[Tag Number], A1470), 1, 0)</f>
        <v>0</v>
      </c>
      <c r="F1470" s="86">
        <f>IF(COUNTIF(Table4[Tag Number], A1470), 1, 0)</f>
        <v>0</v>
      </c>
      <c r="G1470" s="87">
        <f t="shared" si="46"/>
        <v>0</v>
      </c>
      <c r="H1470" s="88" t="str" cm="1">
        <f t="array" ref="H1470">_xlfn.IFS(OR(_xlfn.XLOOKUP(A1470,Table1[Tag Number],Table1[Status],"-",0)="Dead",
        _xlfn.XLOOKUP(A1470,Table2[Tag Number],Table2[Status],"-",0)="Dead",
        _xlfn.XLOOKUP(A1470,Table3[Tag Number],Table3[Status],"-",0)="Dead",
        _xlfn.XLOOKUP(A1470,Table4[Tag Number],Table4[Status],"-",0)="Dead"),"Dead",
     OR(_xlfn.XLOOKUP(A1470,Table1[Tag Number],Table1[Status],"-",0)="Alive",
        _xlfn.XLOOKUP(A1470,Table2[Tag Number],Table2[Status],"-",0)="Alive",
        _xlfn.XLOOKUP(A1470,Table3[Tag Number],Table3[Status],"-",0)="Alive",
        _xlfn.XLOOKUP(A1470,Table4[Tag Number],Table4[Status],"-",0)="Alive"),"Alive",
     OR(_xlfn.XLOOKUP(A1470,Table1[Tag Number],Table1[Status],"-",0)="-",
        _xlfn.XLOOKUP(A1470,Table2[Tag Number],Table2[Status],"-",0)="-",
        _xlfn.XLOOKUP(A1470,Table3[Tag Number],Table3[Status],"-",0)="-",
        _xlfn.XLOOKUP(A1470,Table4[Tag Number],Table4[Status],"-",0)="-"),
   "-")</f>
        <v>-</v>
      </c>
      <c r="I1470" s="90"/>
      <c r="J1470" s="90"/>
      <c r="K1470" s="91"/>
      <c r="L1470" s="91"/>
      <c r="M1470" s="91"/>
      <c r="N1470" s="92"/>
      <c r="O1470" s="89"/>
      <c r="R1470" t="b">
        <f t="shared" si="45"/>
        <v>0</v>
      </c>
    </row>
    <row r="1471" spans="1:18" ht="15" thickBot="1" x14ac:dyDescent="0.35">
      <c r="A1471" s="2" t="s">
        <v>943</v>
      </c>
      <c r="B1471" s="2" t="s">
        <v>1137</v>
      </c>
      <c r="C1471" s="84">
        <f>IF(COUNTIF(Table1[Tag Number], A1471), 1, 0)</f>
        <v>0</v>
      </c>
      <c r="D1471" s="85">
        <f>IF(COUNTIF(Table2[Tag Number], A1471), 1, 0)</f>
        <v>0</v>
      </c>
      <c r="E1471" s="86">
        <f>IF(COUNTIF(Table3[Tag Number], A1471), 1, 0)</f>
        <v>0</v>
      </c>
      <c r="F1471" s="86">
        <f>IF(COUNTIF(Table4[Tag Number], A1471), 1, 0)</f>
        <v>0</v>
      </c>
      <c r="G1471" s="87">
        <f t="shared" si="46"/>
        <v>0</v>
      </c>
      <c r="H1471" s="88" t="str" cm="1">
        <f t="array" ref="H1471">_xlfn.IFS(OR(_xlfn.XLOOKUP(A1471,Table1[Tag Number],Table1[Status],"-",0)="Dead",
        _xlfn.XLOOKUP(A1471,Table2[Tag Number],Table2[Status],"-",0)="Dead",
        _xlfn.XLOOKUP(A1471,Table3[Tag Number],Table3[Status],"-",0)="Dead",
        _xlfn.XLOOKUP(A1471,Table4[Tag Number],Table4[Status],"-",0)="Dead"),"Dead",
     OR(_xlfn.XLOOKUP(A1471,Table1[Tag Number],Table1[Status],"-",0)="Alive",
        _xlfn.XLOOKUP(A1471,Table2[Tag Number],Table2[Status],"-",0)="Alive",
        _xlfn.XLOOKUP(A1471,Table3[Tag Number],Table3[Status],"-",0)="Alive",
        _xlfn.XLOOKUP(A1471,Table4[Tag Number],Table4[Status],"-",0)="Alive"),"Alive",
     OR(_xlfn.XLOOKUP(A1471,Table1[Tag Number],Table1[Status],"-",0)="-",
        _xlfn.XLOOKUP(A1471,Table2[Tag Number],Table2[Status],"-",0)="-",
        _xlfn.XLOOKUP(A1471,Table3[Tag Number],Table3[Status],"-",0)="-",
        _xlfn.XLOOKUP(A1471,Table4[Tag Number],Table4[Status],"-",0)="-"),
   "-")</f>
        <v>-</v>
      </c>
      <c r="I1471" s="90"/>
      <c r="J1471" s="90"/>
      <c r="K1471" s="91"/>
      <c r="L1471" s="91"/>
      <c r="M1471" s="91"/>
      <c r="N1471" s="92"/>
      <c r="O1471" s="89"/>
      <c r="R1471" t="b">
        <f t="shared" si="45"/>
        <v>0</v>
      </c>
    </row>
    <row r="1472" spans="1:18" ht="15" thickBot="1" x14ac:dyDescent="0.35">
      <c r="A1472" s="3" t="s">
        <v>2161</v>
      </c>
      <c r="B1472" s="3" t="s">
        <v>1145</v>
      </c>
      <c r="C1472" s="84">
        <f>IF(COUNTIF(Table1[Tag Number], A1472), 1, 0)</f>
        <v>0</v>
      </c>
      <c r="D1472" s="85">
        <f>IF(COUNTIF(Table2[Tag Number], A1472), 1, 0)</f>
        <v>0</v>
      </c>
      <c r="E1472" s="86">
        <f>IF(COUNTIF(Table3[Tag Number], A1472), 1, 0)</f>
        <v>0</v>
      </c>
      <c r="F1472" s="86">
        <f>IF(COUNTIF(Table4[Tag Number], A1472), 1, 0)</f>
        <v>0</v>
      </c>
      <c r="G1472" s="87">
        <f t="shared" si="46"/>
        <v>0</v>
      </c>
      <c r="H1472" s="88" t="str" cm="1">
        <f t="array" ref="H1472">_xlfn.IFS(OR(_xlfn.XLOOKUP(A1472,Table1[Tag Number],Table1[Status],"-",0)="Dead",
        _xlfn.XLOOKUP(A1472,Table2[Tag Number],Table2[Status],"-",0)="Dead",
        _xlfn.XLOOKUP(A1472,Table3[Tag Number],Table3[Status],"-",0)="Dead",
        _xlfn.XLOOKUP(A1472,Table4[Tag Number],Table4[Status],"-",0)="Dead"),"Dead",
     OR(_xlfn.XLOOKUP(A1472,Table1[Tag Number],Table1[Status],"-",0)="Alive",
        _xlfn.XLOOKUP(A1472,Table2[Tag Number],Table2[Status],"-",0)="Alive",
        _xlfn.XLOOKUP(A1472,Table3[Tag Number],Table3[Status],"-",0)="Alive",
        _xlfn.XLOOKUP(A1472,Table4[Tag Number],Table4[Status],"-",0)="Alive"),"Alive",
     OR(_xlfn.XLOOKUP(A1472,Table1[Tag Number],Table1[Status],"-",0)="-",
        _xlfn.XLOOKUP(A1472,Table2[Tag Number],Table2[Status],"-",0)="-",
        _xlfn.XLOOKUP(A1472,Table3[Tag Number],Table3[Status],"-",0)="-",
        _xlfn.XLOOKUP(A1472,Table4[Tag Number],Table4[Status],"-",0)="-"),
   "-")</f>
        <v>-</v>
      </c>
      <c r="I1472" s="90"/>
      <c r="J1472" s="90"/>
      <c r="K1472" s="91"/>
      <c r="L1472" s="91"/>
      <c r="M1472" s="91"/>
      <c r="N1472" s="92"/>
      <c r="O1472" s="89"/>
      <c r="R1472" t="b">
        <f t="shared" si="45"/>
        <v>0</v>
      </c>
    </row>
    <row r="1473" spans="1:18" ht="15" thickBot="1" x14ac:dyDescent="0.35">
      <c r="A1473" s="2" t="s">
        <v>2162</v>
      </c>
      <c r="B1473" s="2" t="s">
        <v>1137</v>
      </c>
      <c r="C1473" s="84">
        <f>IF(COUNTIF(Table1[Tag Number], A1473), 1, 0)</f>
        <v>0</v>
      </c>
      <c r="D1473" s="85">
        <f>IF(COUNTIF(Table2[Tag Number], A1473), 1, 0)</f>
        <v>0</v>
      </c>
      <c r="E1473" s="86">
        <f>IF(COUNTIF(Table3[Tag Number], A1473), 1, 0)</f>
        <v>0</v>
      </c>
      <c r="F1473" s="86">
        <f>IF(COUNTIF(Table4[Tag Number], A1473), 1, 0)</f>
        <v>0</v>
      </c>
      <c r="G1473" s="87">
        <f t="shared" si="46"/>
        <v>0</v>
      </c>
      <c r="H1473" s="88" t="str" cm="1">
        <f t="array" ref="H1473">_xlfn.IFS(OR(_xlfn.XLOOKUP(A1473,Table1[Tag Number],Table1[Status],"-",0)="Dead",
        _xlfn.XLOOKUP(A1473,Table2[Tag Number],Table2[Status],"-",0)="Dead",
        _xlfn.XLOOKUP(A1473,Table3[Tag Number],Table3[Status],"-",0)="Dead",
        _xlfn.XLOOKUP(A1473,Table4[Tag Number],Table4[Status],"-",0)="Dead"),"Dead",
     OR(_xlfn.XLOOKUP(A1473,Table1[Tag Number],Table1[Status],"-",0)="Alive",
        _xlfn.XLOOKUP(A1473,Table2[Tag Number],Table2[Status],"-",0)="Alive",
        _xlfn.XLOOKUP(A1473,Table3[Tag Number],Table3[Status],"-",0)="Alive",
        _xlfn.XLOOKUP(A1473,Table4[Tag Number],Table4[Status],"-",0)="Alive"),"Alive",
     OR(_xlfn.XLOOKUP(A1473,Table1[Tag Number],Table1[Status],"-",0)="-",
        _xlfn.XLOOKUP(A1473,Table2[Tag Number],Table2[Status],"-",0)="-",
        _xlfn.XLOOKUP(A1473,Table3[Tag Number],Table3[Status],"-",0)="-",
        _xlfn.XLOOKUP(A1473,Table4[Tag Number],Table4[Status],"-",0)="-"),
   "-")</f>
        <v>-</v>
      </c>
      <c r="I1473" s="90"/>
      <c r="J1473" s="90"/>
      <c r="K1473" s="91"/>
      <c r="L1473" s="91"/>
      <c r="M1473" s="91"/>
      <c r="N1473" s="92"/>
      <c r="O1473" s="89"/>
      <c r="R1473" t="b">
        <f t="shared" si="45"/>
        <v>0</v>
      </c>
    </row>
    <row r="1474" spans="1:18" ht="15" thickBot="1" x14ac:dyDescent="0.35">
      <c r="A1474" s="3" t="s">
        <v>2163</v>
      </c>
      <c r="B1474" s="3" t="s">
        <v>1145</v>
      </c>
      <c r="C1474" s="84">
        <f>IF(COUNTIF(Table1[Tag Number], A1474), 1, 0)</f>
        <v>0</v>
      </c>
      <c r="D1474" s="85">
        <f>IF(COUNTIF(Table2[Tag Number], A1474), 1, 0)</f>
        <v>0</v>
      </c>
      <c r="E1474" s="86">
        <f>IF(COUNTIF(Table3[Tag Number], A1474), 1, 0)</f>
        <v>0</v>
      </c>
      <c r="F1474" s="86">
        <f>IF(COUNTIF(Table4[Tag Number], A1474), 1, 0)</f>
        <v>0</v>
      </c>
      <c r="G1474" s="87">
        <f t="shared" si="46"/>
        <v>0</v>
      </c>
      <c r="H1474" s="88" t="str" cm="1">
        <f t="array" ref="H1474">_xlfn.IFS(OR(_xlfn.XLOOKUP(A1474,Table1[Tag Number],Table1[Status],"-",0)="Dead",
        _xlfn.XLOOKUP(A1474,Table2[Tag Number],Table2[Status],"-",0)="Dead",
        _xlfn.XLOOKUP(A1474,Table3[Tag Number],Table3[Status],"-",0)="Dead",
        _xlfn.XLOOKUP(A1474,Table4[Tag Number],Table4[Status],"-",0)="Dead"),"Dead",
     OR(_xlfn.XLOOKUP(A1474,Table1[Tag Number],Table1[Status],"-",0)="Alive",
        _xlfn.XLOOKUP(A1474,Table2[Tag Number],Table2[Status],"-",0)="Alive",
        _xlfn.XLOOKUP(A1474,Table3[Tag Number],Table3[Status],"-",0)="Alive",
        _xlfn.XLOOKUP(A1474,Table4[Tag Number],Table4[Status],"-",0)="Alive"),"Alive",
     OR(_xlfn.XLOOKUP(A1474,Table1[Tag Number],Table1[Status],"-",0)="-",
        _xlfn.XLOOKUP(A1474,Table2[Tag Number],Table2[Status],"-",0)="-",
        _xlfn.XLOOKUP(A1474,Table3[Tag Number],Table3[Status],"-",0)="-",
        _xlfn.XLOOKUP(A1474,Table4[Tag Number],Table4[Status],"-",0)="-"),
   "-")</f>
        <v>-</v>
      </c>
      <c r="I1474" s="90"/>
      <c r="J1474" s="90"/>
      <c r="K1474" s="91"/>
      <c r="L1474" s="91"/>
      <c r="M1474" s="91"/>
      <c r="N1474" s="92"/>
      <c r="O1474" s="89"/>
      <c r="R1474" t="b">
        <f t="shared" si="45"/>
        <v>0</v>
      </c>
    </row>
    <row r="1475" spans="1:18" ht="15" thickBot="1" x14ac:dyDescent="0.35">
      <c r="A1475" s="2" t="s">
        <v>107</v>
      </c>
      <c r="B1475" s="2" t="s">
        <v>1145</v>
      </c>
      <c r="C1475" s="84">
        <f>IF(COUNTIF(Table1[Tag Number], A1475), 1, 0)</f>
        <v>0</v>
      </c>
      <c r="D1475" s="85">
        <f>IF(COUNTIF(Table2[Tag Number], A1475), 1, 0)</f>
        <v>0</v>
      </c>
      <c r="E1475" s="86">
        <f>IF(COUNTIF(Table3[Tag Number], A1475), 1, 0)</f>
        <v>1</v>
      </c>
      <c r="F1475" s="86">
        <f>IF(COUNTIF(Table4[Tag Number], A1475), 1, 0)</f>
        <v>0</v>
      </c>
      <c r="G1475" s="87">
        <f t="shared" si="46"/>
        <v>1</v>
      </c>
      <c r="H1475" s="88" t="str" cm="1">
        <f t="array" ref="H1475">_xlfn.IFS(OR(_xlfn.XLOOKUP(A1475,Table1[Tag Number],Table1[Status],"-",0)="Dead",
        _xlfn.XLOOKUP(A1475,Table2[Tag Number],Table2[Status],"-",0)="Dead",
        _xlfn.XLOOKUP(A1475,Table3[Tag Number],Table3[Status],"-",0)="Dead",
        _xlfn.XLOOKUP(A1475,Table4[Tag Number],Table4[Status],"-",0)="Dead"),"Dead",
     OR(_xlfn.XLOOKUP(A1475,Table1[Tag Number],Table1[Status],"-",0)="Alive",
        _xlfn.XLOOKUP(A1475,Table2[Tag Number],Table2[Status],"-",0)="Alive",
        _xlfn.XLOOKUP(A1475,Table3[Tag Number],Table3[Status],"-",0)="Alive",
        _xlfn.XLOOKUP(A1475,Table4[Tag Number],Table4[Status],"-",0)="Alive"),"Alive",
     OR(_xlfn.XLOOKUP(A1475,Table1[Tag Number],Table1[Status],"-",0)="-",
        _xlfn.XLOOKUP(A1475,Table2[Tag Number],Table2[Status],"-",0)="-",
        _xlfn.XLOOKUP(A1475,Table3[Tag Number],Table3[Status],"-",0)="-",
        _xlfn.XLOOKUP(A1475,Table4[Tag Number],Table4[Status],"-",0)="-"),
   "-")</f>
        <v>Alive</v>
      </c>
      <c r="I1475" s="90"/>
      <c r="J1475" s="90"/>
      <c r="K1475" s="91"/>
      <c r="L1475" s="91"/>
      <c r="M1475" s="91"/>
      <c r="N1475" s="92"/>
      <c r="O1475" s="89"/>
      <c r="R1475" t="b">
        <f t="shared" si="45"/>
        <v>0</v>
      </c>
    </row>
    <row r="1476" spans="1:18" ht="15" thickBot="1" x14ac:dyDescent="0.35">
      <c r="A1476" s="3" t="s">
        <v>2164</v>
      </c>
      <c r="B1476" s="3" t="s">
        <v>1145</v>
      </c>
      <c r="C1476" s="84">
        <f>IF(COUNTIF(Table1[Tag Number], A1476), 1, 0)</f>
        <v>0</v>
      </c>
      <c r="D1476" s="85">
        <f>IF(COUNTIF(Table2[Tag Number], A1476), 1, 0)</f>
        <v>0</v>
      </c>
      <c r="E1476" s="86">
        <f>IF(COUNTIF(Table3[Tag Number], A1476), 1, 0)</f>
        <v>0</v>
      </c>
      <c r="F1476" s="86">
        <f>IF(COUNTIF(Table4[Tag Number], A1476), 1, 0)</f>
        <v>0</v>
      </c>
      <c r="G1476" s="87">
        <f t="shared" si="46"/>
        <v>0</v>
      </c>
      <c r="H1476" s="88" t="str" cm="1">
        <f t="array" ref="H1476">_xlfn.IFS(OR(_xlfn.XLOOKUP(A1476,Table1[Tag Number],Table1[Status],"-",0)="Dead",
        _xlfn.XLOOKUP(A1476,Table2[Tag Number],Table2[Status],"-",0)="Dead",
        _xlfn.XLOOKUP(A1476,Table3[Tag Number],Table3[Status],"-",0)="Dead",
        _xlfn.XLOOKUP(A1476,Table4[Tag Number],Table4[Status],"-",0)="Dead"),"Dead",
     OR(_xlfn.XLOOKUP(A1476,Table1[Tag Number],Table1[Status],"-",0)="Alive",
        _xlfn.XLOOKUP(A1476,Table2[Tag Number],Table2[Status],"-",0)="Alive",
        _xlfn.XLOOKUP(A1476,Table3[Tag Number],Table3[Status],"-",0)="Alive",
        _xlfn.XLOOKUP(A1476,Table4[Tag Number],Table4[Status],"-",0)="Alive"),"Alive",
     OR(_xlfn.XLOOKUP(A1476,Table1[Tag Number],Table1[Status],"-",0)="-",
        _xlfn.XLOOKUP(A1476,Table2[Tag Number],Table2[Status],"-",0)="-",
        _xlfn.XLOOKUP(A1476,Table3[Tag Number],Table3[Status],"-",0)="-",
        _xlfn.XLOOKUP(A1476,Table4[Tag Number],Table4[Status],"-",0)="-"),
   "-")</f>
        <v>-</v>
      </c>
      <c r="I1476" s="90"/>
      <c r="J1476" s="90"/>
      <c r="K1476" s="91"/>
      <c r="L1476" s="91"/>
      <c r="M1476" s="91"/>
      <c r="N1476" s="92"/>
      <c r="O1476" s="89"/>
      <c r="R1476" t="b">
        <f t="shared" ref="R1476:R1539" si="47">IF(G1476&gt;1,A1476)</f>
        <v>0</v>
      </c>
    </row>
    <row r="1477" spans="1:18" ht="15" thickBot="1" x14ac:dyDescent="0.35">
      <c r="A1477" s="2" t="s">
        <v>2165</v>
      </c>
      <c r="B1477" s="2" t="s">
        <v>1137</v>
      </c>
      <c r="C1477" s="84">
        <f>IF(COUNTIF(Table1[Tag Number], A1477), 1, 0)</f>
        <v>0</v>
      </c>
      <c r="D1477" s="85">
        <f>IF(COUNTIF(Table2[Tag Number], A1477), 1, 0)</f>
        <v>0</v>
      </c>
      <c r="E1477" s="86">
        <f>IF(COUNTIF(Table3[Tag Number], A1477), 1, 0)</f>
        <v>0</v>
      </c>
      <c r="F1477" s="86">
        <f>IF(COUNTIF(Table4[Tag Number], A1477), 1, 0)</f>
        <v>0</v>
      </c>
      <c r="G1477" s="87">
        <f t="shared" ref="G1477:G1540" si="48">SUM(C1477:F1477)</f>
        <v>0</v>
      </c>
      <c r="H1477" s="88" t="str" cm="1">
        <f t="array" ref="H1477">_xlfn.IFS(OR(_xlfn.XLOOKUP(A1477,Table1[Tag Number],Table1[Status],"-",0)="Dead",
        _xlfn.XLOOKUP(A1477,Table2[Tag Number],Table2[Status],"-",0)="Dead",
        _xlfn.XLOOKUP(A1477,Table3[Tag Number],Table3[Status],"-",0)="Dead",
        _xlfn.XLOOKUP(A1477,Table4[Tag Number],Table4[Status],"-",0)="Dead"),"Dead",
     OR(_xlfn.XLOOKUP(A1477,Table1[Tag Number],Table1[Status],"-",0)="Alive",
        _xlfn.XLOOKUP(A1477,Table2[Tag Number],Table2[Status],"-",0)="Alive",
        _xlfn.XLOOKUP(A1477,Table3[Tag Number],Table3[Status],"-",0)="Alive",
        _xlfn.XLOOKUP(A1477,Table4[Tag Number],Table4[Status],"-",0)="Alive"),"Alive",
     OR(_xlfn.XLOOKUP(A1477,Table1[Tag Number],Table1[Status],"-",0)="-",
        _xlfn.XLOOKUP(A1477,Table2[Tag Number],Table2[Status],"-",0)="-",
        _xlfn.XLOOKUP(A1477,Table3[Tag Number],Table3[Status],"-",0)="-",
        _xlfn.XLOOKUP(A1477,Table4[Tag Number],Table4[Status],"-",0)="-"),
   "-")</f>
        <v>-</v>
      </c>
      <c r="I1477" s="90"/>
      <c r="J1477" s="90"/>
      <c r="K1477" s="91"/>
      <c r="L1477" s="91"/>
      <c r="M1477" s="91"/>
      <c r="N1477" s="92"/>
      <c r="O1477" s="89"/>
      <c r="R1477" t="b">
        <f t="shared" si="47"/>
        <v>0</v>
      </c>
    </row>
    <row r="1478" spans="1:18" ht="15" thickBot="1" x14ac:dyDescent="0.35">
      <c r="A1478" s="3" t="s">
        <v>2166</v>
      </c>
      <c r="B1478" s="3" t="s">
        <v>1145</v>
      </c>
      <c r="C1478" s="84">
        <f>IF(COUNTIF(Table1[Tag Number], A1478), 1, 0)</f>
        <v>0</v>
      </c>
      <c r="D1478" s="85">
        <f>IF(COUNTIF(Table2[Tag Number], A1478), 1, 0)</f>
        <v>0</v>
      </c>
      <c r="E1478" s="86">
        <f>IF(COUNTIF(Table3[Tag Number], A1478), 1, 0)</f>
        <v>0</v>
      </c>
      <c r="F1478" s="86">
        <f>IF(COUNTIF(Table4[Tag Number], A1478), 1, 0)</f>
        <v>0</v>
      </c>
      <c r="G1478" s="87">
        <f t="shared" si="48"/>
        <v>0</v>
      </c>
      <c r="H1478" s="88" t="str" cm="1">
        <f t="array" ref="H1478">_xlfn.IFS(OR(_xlfn.XLOOKUP(A1478,Table1[Tag Number],Table1[Status],"-",0)="Dead",
        _xlfn.XLOOKUP(A1478,Table2[Tag Number],Table2[Status],"-",0)="Dead",
        _xlfn.XLOOKUP(A1478,Table3[Tag Number],Table3[Status],"-",0)="Dead",
        _xlfn.XLOOKUP(A1478,Table4[Tag Number],Table4[Status],"-",0)="Dead"),"Dead",
     OR(_xlfn.XLOOKUP(A1478,Table1[Tag Number],Table1[Status],"-",0)="Alive",
        _xlfn.XLOOKUP(A1478,Table2[Tag Number],Table2[Status],"-",0)="Alive",
        _xlfn.XLOOKUP(A1478,Table3[Tag Number],Table3[Status],"-",0)="Alive",
        _xlfn.XLOOKUP(A1478,Table4[Tag Number],Table4[Status],"-",0)="Alive"),"Alive",
     OR(_xlfn.XLOOKUP(A1478,Table1[Tag Number],Table1[Status],"-",0)="-",
        _xlfn.XLOOKUP(A1478,Table2[Tag Number],Table2[Status],"-",0)="-",
        _xlfn.XLOOKUP(A1478,Table3[Tag Number],Table3[Status],"-",0)="-",
        _xlfn.XLOOKUP(A1478,Table4[Tag Number],Table4[Status],"-",0)="-"),
   "-")</f>
        <v>-</v>
      </c>
      <c r="I1478" s="90"/>
      <c r="J1478" s="90"/>
      <c r="K1478" s="91"/>
      <c r="L1478" s="91"/>
      <c r="M1478" s="91"/>
      <c r="N1478" s="92"/>
      <c r="O1478" s="89"/>
      <c r="R1478" t="b">
        <f t="shared" si="47"/>
        <v>0</v>
      </c>
    </row>
    <row r="1479" spans="1:18" ht="15" thickBot="1" x14ac:dyDescent="0.35">
      <c r="A1479" s="2" t="s">
        <v>705</v>
      </c>
      <c r="B1479" s="2" t="s">
        <v>1137</v>
      </c>
      <c r="C1479" s="84">
        <f>IF(COUNTIF(Table1[Tag Number], A1479), 1, 0)</f>
        <v>0</v>
      </c>
      <c r="D1479" s="85">
        <f>IF(COUNTIF(Table2[Tag Number], A1479), 1, 0)</f>
        <v>0</v>
      </c>
      <c r="E1479" s="86">
        <f>IF(COUNTIF(Table3[Tag Number], A1479), 1, 0)</f>
        <v>0</v>
      </c>
      <c r="F1479" s="86">
        <f>IF(COUNTIF(Table4[Tag Number], A1479), 1, 0)</f>
        <v>0</v>
      </c>
      <c r="G1479" s="87">
        <f t="shared" si="48"/>
        <v>0</v>
      </c>
      <c r="H1479" s="88" t="str" cm="1">
        <f t="array" ref="H1479">_xlfn.IFS(OR(_xlfn.XLOOKUP(A1479,Table1[Tag Number],Table1[Status],"-",0)="Dead",
        _xlfn.XLOOKUP(A1479,Table2[Tag Number],Table2[Status],"-",0)="Dead",
        _xlfn.XLOOKUP(A1479,Table3[Tag Number],Table3[Status],"-",0)="Dead",
        _xlfn.XLOOKUP(A1479,Table4[Tag Number],Table4[Status],"-",0)="Dead"),"Dead",
     OR(_xlfn.XLOOKUP(A1479,Table1[Tag Number],Table1[Status],"-",0)="Alive",
        _xlfn.XLOOKUP(A1479,Table2[Tag Number],Table2[Status],"-",0)="Alive",
        _xlfn.XLOOKUP(A1479,Table3[Tag Number],Table3[Status],"-",0)="Alive",
        _xlfn.XLOOKUP(A1479,Table4[Tag Number],Table4[Status],"-",0)="Alive"),"Alive",
     OR(_xlfn.XLOOKUP(A1479,Table1[Tag Number],Table1[Status],"-",0)="-",
        _xlfn.XLOOKUP(A1479,Table2[Tag Number],Table2[Status],"-",0)="-",
        _xlfn.XLOOKUP(A1479,Table3[Tag Number],Table3[Status],"-",0)="-",
        _xlfn.XLOOKUP(A1479,Table4[Tag Number],Table4[Status],"-",0)="-"),
   "-")</f>
        <v>-</v>
      </c>
      <c r="I1479" s="90"/>
      <c r="J1479" s="90"/>
      <c r="K1479" s="91"/>
      <c r="L1479" s="91"/>
      <c r="M1479" s="91"/>
      <c r="N1479" s="92"/>
      <c r="O1479" s="89"/>
      <c r="R1479" t="b">
        <f t="shared" si="47"/>
        <v>0</v>
      </c>
    </row>
    <row r="1480" spans="1:18" ht="15" thickBot="1" x14ac:dyDescent="0.35">
      <c r="A1480" s="3" t="s">
        <v>2167</v>
      </c>
      <c r="B1480" s="3" t="s">
        <v>1137</v>
      </c>
      <c r="C1480" s="84">
        <f>IF(COUNTIF(Table1[Tag Number], A1480), 1, 0)</f>
        <v>0</v>
      </c>
      <c r="D1480" s="85">
        <f>IF(COUNTIF(Table2[Tag Number], A1480), 1, 0)</f>
        <v>0</v>
      </c>
      <c r="E1480" s="86">
        <f>IF(COUNTIF(Table3[Tag Number], A1480), 1, 0)</f>
        <v>0</v>
      </c>
      <c r="F1480" s="86">
        <f>IF(COUNTIF(Table4[Tag Number], A1480), 1, 0)</f>
        <v>0</v>
      </c>
      <c r="G1480" s="87">
        <f t="shared" si="48"/>
        <v>0</v>
      </c>
      <c r="H1480" s="88" t="str" cm="1">
        <f t="array" ref="H1480">_xlfn.IFS(OR(_xlfn.XLOOKUP(A1480,Table1[Tag Number],Table1[Status],"-",0)="Dead",
        _xlfn.XLOOKUP(A1480,Table2[Tag Number],Table2[Status],"-",0)="Dead",
        _xlfn.XLOOKUP(A1480,Table3[Tag Number],Table3[Status],"-",0)="Dead",
        _xlfn.XLOOKUP(A1480,Table4[Tag Number],Table4[Status],"-",0)="Dead"),"Dead",
     OR(_xlfn.XLOOKUP(A1480,Table1[Tag Number],Table1[Status],"-",0)="Alive",
        _xlfn.XLOOKUP(A1480,Table2[Tag Number],Table2[Status],"-",0)="Alive",
        _xlfn.XLOOKUP(A1480,Table3[Tag Number],Table3[Status],"-",0)="Alive",
        _xlfn.XLOOKUP(A1480,Table4[Tag Number],Table4[Status],"-",0)="Alive"),"Alive",
     OR(_xlfn.XLOOKUP(A1480,Table1[Tag Number],Table1[Status],"-",0)="-",
        _xlfn.XLOOKUP(A1480,Table2[Tag Number],Table2[Status],"-",0)="-",
        _xlfn.XLOOKUP(A1480,Table3[Tag Number],Table3[Status],"-",0)="-",
        _xlfn.XLOOKUP(A1480,Table4[Tag Number],Table4[Status],"-",0)="-"),
   "-")</f>
        <v>-</v>
      </c>
      <c r="I1480" s="90"/>
      <c r="J1480" s="90"/>
      <c r="K1480" s="91"/>
      <c r="L1480" s="91"/>
      <c r="M1480" s="91"/>
      <c r="N1480" s="92"/>
      <c r="O1480" s="89"/>
      <c r="R1480" t="b">
        <f t="shared" si="47"/>
        <v>0</v>
      </c>
    </row>
    <row r="1481" spans="1:18" ht="15" thickBot="1" x14ac:dyDescent="0.35">
      <c r="A1481" s="2" t="s">
        <v>2168</v>
      </c>
      <c r="B1481" s="2" t="s">
        <v>1145</v>
      </c>
      <c r="C1481" s="84">
        <f>IF(COUNTIF(Table1[Tag Number], A1481), 1, 0)</f>
        <v>0</v>
      </c>
      <c r="D1481" s="85">
        <f>IF(COUNTIF(Table2[Tag Number], A1481), 1, 0)</f>
        <v>0</v>
      </c>
      <c r="E1481" s="86">
        <f>IF(COUNTIF(Table3[Tag Number], A1481), 1, 0)</f>
        <v>0</v>
      </c>
      <c r="F1481" s="86">
        <f>IF(COUNTIF(Table4[Tag Number], A1481), 1, 0)</f>
        <v>0</v>
      </c>
      <c r="G1481" s="87">
        <f t="shared" si="48"/>
        <v>0</v>
      </c>
      <c r="H1481" s="88" t="str" cm="1">
        <f t="array" ref="H1481">_xlfn.IFS(OR(_xlfn.XLOOKUP(A1481,Table1[Tag Number],Table1[Status],"-",0)="Dead",
        _xlfn.XLOOKUP(A1481,Table2[Tag Number],Table2[Status],"-",0)="Dead",
        _xlfn.XLOOKUP(A1481,Table3[Tag Number],Table3[Status],"-",0)="Dead",
        _xlfn.XLOOKUP(A1481,Table4[Tag Number],Table4[Status],"-",0)="Dead"),"Dead",
     OR(_xlfn.XLOOKUP(A1481,Table1[Tag Number],Table1[Status],"-",0)="Alive",
        _xlfn.XLOOKUP(A1481,Table2[Tag Number],Table2[Status],"-",0)="Alive",
        _xlfn.XLOOKUP(A1481,Table3[Tag Number],Table3[Status],"-",0)="Alive",
        _xlfn.XLOOKUP(A1481,Table4[Tag Number],Table4[Status],"-",0)="Alive"),"Alive",
     OR(_xlfn.XLOOKUP(A1481,Table1[Tag Number],Table1[Status],"-",0)="-",
        _xlfn.XLOOKUP(A1481,Table2[Tag Number],Table2[Status],"-",0)="-",
        _xlfn.XLOOKUP(A1481,Table3[Tag Number],Table3[Status],"-",0)="-",
        _xlfn.XLOOKUP(A1481,Table4[Tag Number],Table4[Status],"-",0)="-"),
   "-")</f>
        <v>-</v>
      </c>
      <c r="I1481" s="90"/>
      <c r="J1481" s="90"/>
      <c r="K1481" s="91"/>
      <c r="L1481" s="91"/>
      <c r="M1481" s="91"/>
      <c r="N1481" s="92"/>
      <c r="O1481" s="89"/>
      <c r="R1481" t="b">
        <f t="shared" si="47"/>
        <v>0</v>
      </c>
    </row>
    <row r="1482" spans="1:18" ht="15" thickBot="1" x14ac:dyDescent="0.35">
      <c r="A1482" s="3" t="s">
        <v>2169</v>
      </c>
      <c r="B1482" s="3" t="s">
        <v>1137</v>
      </c>
      <c r="C1482" s="84">
        <f>IF(COUNTIF(Table1[Tag Number], A1482), 1, 0)</f>
        <v>0</v>
      </c>
      <c r="D1482" s="85">
        <f>IF(COUNTIF(Table2[Tag Number], A1482), 1, 0)</f>
        <v>0</v>
      </c>
      <c r="E1482" s="86">
        <f>IF(COUNTIF(Table3[Tag Number], A1482), 1, 0)</f>
        <v>0</v>
      </c>
      <c r="F1482" s="86">
        <f>IF(COUNTIF(Table4[Tag Number], A1482), 1, 0)</f>
        <v>0</v>
      </c>
      <c r="G1482" s="87">
        <f t="shared" si="48"/>
        <v>0</v>
      </c>
      <c r="H1482" s="88" t="str" cm="1">
        <f t="array" ref="H1482">_xlfn.IFS(OR(_xlfn.XLOOKUP(A1482,Table1[Tag Number],Table1[Status],"-",0)="Dead",
        _xlfn.XLOOKUP(A1482,Table2[Tag Number],Table2[Status],"-",0)="Dead",
        _xlfn.XLOOKUP(A1482,Table3[Tag Number],Table3[Status],"-",0)="Dead",
        _xlfn.XLOOKUP(A1482,Table4[Tag Number],Table4[Status],"-",0)="Dead"),"Dead",
     OR(_xlfn.XLOOKUP(A1482,Table1[Tag Number],Table1[Status],"-",0)="Alive",
        _xlfn.XLOOKUP(A1482,Table2[Tag Number],Table2[Status],"-",0)="Alive",
        _xlfn.XLOOKUP(A1482,Table3[Tag Number],Table3[Status],"-",0)="Alive",
        _xlfn.XLOOKUP(A1482,Table4[Tag Number],Table4[Status],"-",0)="Alive"),"Alive",
     OR(_xlfn.XLOOKUP(A1482,Table1[Tag Number],Table1[Status],"-",0)="-",
        _xlfn.XLOOKUP(A1482,Table2[Tag Number],Table2[Status],"-",0)="-",
        _xlfn.XLOOKUP(A1482,Table3[Tag Number],Table3[Status],"-",0)="-",
        _xlfn.XLOOKUP(A1482,Table4[Tag Number],Table4[Status],"-",0)="-"),
   "-")</f>
        <v>-</v>
      </c>
      <c r="I1482" s="90"/>
      <c r="J1482" s="90"/>
      <c r="K1482" s="91"/>
      <c r="L1482" s="91"/>
      <c r="M1482" s="91"/>
      <c r="N1482" s="92"/>
      <c r="O1482" s="89"/>
      <c r="R1482" t="b">
        <f t="shared" si="47"/>
        <v>0</v>
      </c>
    </row>
    <row r="1483" spans="1:18" ht="15" thickBot="1" x14ac:dyDescent="0.35">
      <c r="A1483" s="2" t="s">
        <v>2170</v>
      </c>
      <c r="B1483" s="2" t="s">
        <v>1137</v>
      </c>
      <c r="C1483" s="84">
        <f>IF(COUNTIF(Table1[Tag Number], A1483), 1, 0)</f>
        <v>0</v>
      </c>
      <c r="D1483" s="85">
        <f>IF(COUNTIF(Table2[Tag Number], A1483), 1, 0)</f>
        <v>0</v>
      </c>
      <c r="E1483" s="86">
        <f>IF(COUNTIF(Table3[Tag Number], A1483), 1, 0)</f>
        <v>0</v>
      </c>
      <c r="F1483" s="86">
        <f>IF(COUNTIF(Table4[Tag Number], A1483), 1, 0)</f>
        <v>0</v>
      </c>
      <c r="G1483" s="87">
        <f t="shared" si="48"/>
        <v>0</v>
      </c>
      <c r="H1483" s="88" t="str" cm="1">
        <f t="array" ref="H1483">_xlfn.IFS(OR(_xlfn.XLOOKUP(A1483,Table1[Tag Number],Table1[Status],"-",0)="Dead",
        _xlfn.XLOOKUP(A1483,Table2[Tag Number],Table2[Status],"-",0)="Dead",
        _xlfn.XLOOKUP(A1483,Table3[Tag Number],Table3[Status],"-",0)="Dead",
        _xlfn.XLOOKUP(A1483,Table4[Tag Number],Table4[Status],"-",0)="Dead"),"Dead",
     OR(_xlfn.XLOOKUP(A1483,Table1[Tag Number],Table1[Status],"-",0)="Alive",
        _xlfn.XLOOKUP(A1483,Table2[Tag Number],Table2[Status],"-",0)="Alive",
        _xlfn.XLOOKUP(A1483,Table3[Tag Number],Table3[Status],"-",0)="Alive",
        _xlfn.XLOOKUP(A1483,Table4[Tag Number],Table4[Status],"-",0)="Alive"),"Alive",
     OR(_xlfn.XLOOKUP(A1483,Table1[Tag Number],Table1[Status],"-",0)="-",
        _xlfn.XLOOKUP(A1483,Table2[Tag Number],Table2[Status],"-",0)="-",
        _xlfn.XLOOKUP(A1483,Table3[Tag Number],Table3[Status],"-",0)="-",
        _xlfn.XLOOKUP(A1483,Table4[Tag Number],Table4[Status],"-",0)="-"),
   "-")</f>
        <v>-</v>
      </c>
      <c r="I1483" s="90"/>
      <c r="J1483" s="90"/>
      <c r="K1483" s="91"/>
      <c r="L1483" s="91"/>
      <c r="M1483" s="91"/>
      <c r="N1483" s="92"/>
      <c r="O1483" s="89"/>
      <c r="R1483" t="b">
        <f t="shared" si="47"/>
        <v>0</v>
      </c>
    </row>
    <row r="1484" spans="1:18" ht="15" thickBot="1" x14ac:dyDescent="0.35">
      <c r="A1484" s="3" t="s">
        <v>2171</v>
      </c>
      <c r="B1484" s="3" t="s">
        <v>1137</v>
      </c>
      <c r="C1484" s="84">
        <f>IF(COUNTIF(Table1[Tag Number], A1484), 1, 0)</f>
        <v>0</v>
      </c>
      <c r="D1484" s="85">
        <f>IF(COUNTIF(Table2[Tag Number], A1484), 1, 0)</f>
        <v>0</v>
      </c>
      <c r="E1484" s="86">
        <f>IF(COUNTIF(Table3[Tag Number], A1484), 1, 0)</f>
        <v>0</v>
      </c>
      <c r="F1484" s="86">
        <f>IF(COUNTIF(Table4[Tag Number], A1484), 1, 0)</f>
        <v>0</v>
      </c>
      <c r="G1484" s="87">
        <f t="shared" si="48"/>
        <v>0</v>
      </c>
      <c r="H1484" s="88" t="str" cm="1">
        <f t="array" ref="H1484">_xlfn.IFS(OR(_xlfn.XLOOKUP(A1484,Table1[Tag Number],Table1[Status],"-",0)="Dead",
        _xlfn.XLOOKUP(A1484,Table2[Tag Number],Table2[Status],"-",0)="Dead",
        _xlfn.XLOOKUP(A1484,Table3[Tag Number],Table3[Status],"-",0)="Dead",
        _xlfn.XLOOKUP(A1484,Table4[Tag Number],Table4[Status],"-",0)="Dead"),"Dead",
     OR(_xlfn.XLOOKUP(A1484,Table1[Tag Number],Table1[Status],"-",0)="Alive",
        _xlfn.XLOOKUP(A1484,Table2[Tag Number],Table2[Status],"-",0)="Alive",
        _xlfn.XLOOKUP(A1484,Table3[Tag Number],Table3[Status],"-",0)="Alive",
        _xlfn.XLOOKUP(A1484,Table4[Tag Number],Table4[Status],"-",0)="Alive"),"Alive",
     OR(_xlfn.XLOOKUP(A1484,Table1[Tag Number],Table1[Status],"-",0)="-",
        _xlfn.XLOOKUP(A1484,Table2[Tag Number],Table2[Status],"-",0)="-",
        _xlfn.XLOOKUP(A1484,Table3[Tag Number],Table3[Status],"-",0)="-",
        _xlfn.XLOOKUP(A1484,Table4[Tag Number],Table4[Status],"-",0)="-"),
   "-")</f>
        <v>-</v>
      </c>
      <c r="I1484" s="90"/>
      <c r="J1484" s="90"/>
      <c r="K1484" s="91"/>
      <c r="L1484" s="91"/>
      <c r="M1484" s="91"/>
      <c r="N1484" s="92"/>
      <c r="O1484" s="89"/>
      <c r="R1484" t="b">
        <f t="shared" si="47"/>
        <v>0</v>
      </c>
    </row>
    <row r="1485" spans="1:18" ht="15" thickBot="1" x14ac:dyDescent="0.35">
      <c r="A1485" s="2" t="s">
        <v>2172</v>
      </c>
      <c r="B1485" s="2" t="s">
        <v>1145</v>
      </c>
      <c r="C1485" s="84">
        <f>IF(COUNTIF(Table1[Tag Number], A1485), 1, 0)</f>
        <v>0</v>
      </c>
      <c r="D1485" s="85">
        <f>IF(COUNTIF(Table2[Tag Number], A1485), 1, 0)</f>
        <v>0</v>
      </c>
      <c r="E1485" s="86">
        <f>IF(COUNTIF(Table3[Tag Number], A1485), 1, 0)</f>
        <v>0</v>
      </c>
      <c r="F1485" s="86">
        <f>IF(COUNTIF(Table4[Tag Number], A1485), 1, 0)</f>
        <v>0</v>
      </c>
      <c r="G1485" s="87">
        <f t="shared" si="48"/>
        <v>0</v>
      </c>
      <c r="H1485" s="88" t="str" cm="1">
        <f t="array" ref="H1485">_xlfn.IFS(OR(_xlfn.XLOOKUP(A1485,Table1[Tag Number],Table1[Status],"-",0)="Dead",
        _xlfn.XLOOKUP(A1485,Table2[Tag Number],Table2[Status],"-",0)="Dead",
        _xlfn.XLOOKUP(A1485,Table3[Tag Number],Table3[Status],"-",0)="Dead",
        _xlfn.XLOOKUP(A1485,Table4[Tag Number],Table4[Status],"-",0)="Dead"),"Dead",
     OR(_xlfn.XLOOKUP(A1485,Table1[Tag Number],Table1[Status],"-",0)="Alive",
        _xlfn.XLOOKUP(A1485,Table2[Tag Number],Table2[Status],"-",0)="Alive",
        _xlfn.XLOOKUP(A1485,Table3[Tag Number],Table3[Status],"-",0)="Alive",
        _xlfn.XLOOKUP(A1485,Table4[Tag Number],Table4[Status],"-",0)="Alive"),"Alive",
     OR(_xlfn.XLOOKUP(A1485,Table1[Tag Number],Table1[Status],"-",0)="-",
        _xlfn.XLOOKUP(A1485,Table2[Tag Number],Table2[Status],"-",0)="-",
        _xlfn.XLOOKUP(A1485,Table3[Tag Number],Table3[Status],"-",0)="-",
        _xlfn.XLOOKUP(A1485,Table4[Tag Number],Table4[Status],"-",0)="-"),
   "-")</f>
        <v>-</v>
      </c>
      <c r="I1485" s="90"/>
      <c r="J1485" s="90"/>
      <c r="K1485" s="91"/>
      <c r="L1485" s="91"/>
      <c r="M1485" s="91"/>
      <c r="N1485" s="92"/>
      <c r="O1485" s="89"/>
      <c r="R1485" t="b">
        <f t="shared" si="47"/>
        <v>0</v>
      </c>
    </row>
    <row r="1486" spans="1:18" ht="15" thickBot="1" x14ac:dyDescent="0.35">
      <c r="A1486" s="3" t="s">
        <v>469</v>
      </c>
      <c r="B1486" s="3" t="s">
        <v>1137</v>
      </c>
      <c r="C1486" s="84">
        <f>IF(COUNTIF(Table1[Tag Number], A1486), 1, 0)</f>
        <v>0</v>
      </c>
      <c r="D1486" s="85">
        <f>IF(COUNTIF(Table2[Tag Number], A1486), 1, 0)</f>
        <v>0</v>
      </c>
      <c r="E1486" s="86">
        <f>IF(COUNTIF(Table3[Tag Number], A1486), 1, 0)</f>
        <v>0</v>
      </c>
      <c r="F1486" s="86">
        <f>IF(COUNTIF(Table4[Tag Number], A1486), 1, 0)</f>
        <v>0</v>
      </c>
      <c r="G1486" s="87">
        <f t="shared" si="48"/>
        <v>0</v>
      </c>
      <c r="H1486" s="88" t="str" cm="1">
        <f t="array" ref="H1486">_xlfn.IFS(OR(_xlfn.XLOOKUP(A1486,Table1[Tag Number],Table1[Status],"-",0)="Dead",
        _xlfn.XLOOKUP(A1486,Table2[Tag Number],Table2[Status],"-",0)="Dead",
        _xlfn.XLOOKUP(A1486,Table3[Tag Number],Table3[Status],"-",0)="Dead",
        _xlfn.XLOOKUP(A1486,Table4[Tag Number],Table4[Status],"-",0)="Dead"),"Dead",
     OR(_xlfn.XLOOKUP(A1486,Table1[Tag Number],Table1[Status],"-",0)="Alive",
        _xlfn.XLOOKUP(A1486,Table2[Tag Number],Table2[Status],"-",0)="Alive",
        _xlfn.XLOOKUP(A1486,Table3[Tag Number],Table3[Status],"-",0)="Alive",
        _xlfn.XLOOKUP(A1486,Table4[Tag Number],Table4[Status],"-",0)="Alive"),"Alive",
     OR(_xlfn.XLOOKUP(A1486,Table1[Tag Number],Table1[Status],"-",0)="-",
        _xlfn.XLOOKUP(A1486,Table2[Tag Number],Table2[Status],"-",0)="-",
        _xlfn.XLOOKUP(A1486,Table3[Tag Number],Table3[Status],"-",0)="-",
        _xlfn.XLOOKUP(A1486,Table4[Tag Number],Table4[Status],"-",0)="-"),
   "-")</f>
        <v>-</v>
      </c>
      <c r="I1486" s="90"/>
      <c r="J1486" s="90"/>
      <c r="K1486" s="91"/>
      <c r="L1486" s="91"/>
      <c r="M1486" s="91"/>
      <c r="N1486" s="92"/>
      <c r="O1486" s="89"/>
      <c r="R1486" t="b">
        <f t="shared" si="47"/>
        <v>0</v>
      </c>
    </row>
    <row r="1487" spans="1:18" ht="15" thickBot="1" x14ac:dyDescent="0.35">
      <c r="A1487" s="2" t="s">
        <v>2173</v>
      </c>
      <c r="B1487" s="2" t="s">
        <v>1137</v>
      </c>
      <c r="C1487" s="84">
        <f>IF(COUNTIF(Table1[Tag Number], A1487), 1, 0)</f>
        <v>0</v>
      </c>
      <c r="D1487" s="85">
        <f>IF(COUNTIF(Table2[Tag Number], A1487), 1, 0)</f>
        <v>0</v>
      </c>
      <c r="E1487" s="86">
        <f>IF(COUNTIF(Table3[Tag Number], A1487), 1, 0)</f>
        <v>0</v>
      </c>
      <c r="F1487" s="86">
        <f>IF(COUNTIF(Table4[Tag Number], A1487), 1, 0)</f>
        <v>0</v>
      </c>
      <c r="G1487" s="87">
        <f t="shared" si="48"/>
        <v>0</v>
      </c>
      <c r="H1487" s="88" t="str" cm="1">
        <f t="array" ref="H1487">_xlfn.IFS(OR(_xlfn.XLOOKUP(A1487,Table1[Tag Number],Table1[Status],"-",0)="Dead",
        _xlfn.XLOOKUP(A1487,Table2[Tag Number],Table2[Status],"-",0)="Dead",
        _xlfn.XLOOKUP(A1487,Table3[Tag Number],Table3[Status],"-",0)="Dead",
        _xlfn.XLOOKUP(A1487,Table4[Tag Number],Table4[Status],"-",0)="Dead"),"Dead",
     OR(_xlfn.XLOOKUP(A1487,Table1[Tag Number],Table1[Status],"-",0)="Alive",
        _xlfn.XLOOKUP(A1487,Table2[Tag Number],Table2[Status],"-",0)="Alive",
        _xlfn.XLOOKUP(A1487,Table3[Tag Number],Table3[Status],"-",0)="Alive",
        _xlfn.XLOOKUP(A1487,Table4[Tag Number],Table4[Status],"-",0)="Alive"),"Alive",
     OR(_xlfn.XLOOKUP(A1487,Table1[Tag Number],Table1[Status],"-",0)="-",
        _xlfn.XLOOKUP(A1487,Table2[Tag Number],Table2[Status],"-",0)="-",
        _xlfn.XLOOKUP(A1487,Table3[Tag Number],Table3[Status],"-",0)="-",
        _xlfn.XLOOKUP(A1487,Table4[Tag Number],Table4[Status],"-",0)="-"),
   "-")</f>
        <v>-</v>
      </c>
      <c r="I1487" s="90"/>
      <c r="J1487" s="90"/>
      <c r="K1487" s="91"/>
      <c r="L1487" s="91"/>
      <c r="M1487" s="91"/>
      <c r="N1487" s="92"/>
      <c r="O1487" s="89"/>
      <c r="R1487" t="b">
        <f t="shared" si="47"/>
        <v>0</v>
      </c>
    </row>
    <row r="1488" spans="1:18" ht="15" thickBot="1" x14ac:dyDescent="0.35">
      <c r="A1488" s="3" t="s">
        <v>648</v>
      </c>
      <c r="B1488" s="3" t="s">
        <v>1137</v>
      </c>
      <c r="C1488" s="84">
        <f>IF(COUNTIF(Table1[Tag Number], A1488), 1, 0)</f>
        <v>0</v>
      </c>
      <c r="D1488" s="85">
        <f>IF(COUNTIF(Table2[Tag Number], A1488), 1, 0)</f>
        <v>0</v>
      </c>
      <c r="E1488" s="86">
        <f>IF(COUNTIF(Table3[Tag Number], A1488), 1, 0)</f>
        <v>0</v>
      </c>
      <c r="F1488" s="86">
        <f>IF(COUNTIF(Table4[Tag Number], A1488), 1, 0)</f>
        <v>0</v>
      </c>
      <c r="G1488" s="87">
        <f t="shared" si="48"/>
        <v>0</v>
      </c>
      <c r="H1488" s="88" t="str" cm="1">
        <f t="array" ref="H1488">_xlfn.IFS(OR(_xlfn.XLOOKUP(A1488,Table1[Tag Number],Table1[Status],"-",0)="Dead",
        _xlfn.XLOOKUP(A1488,Table2[Tag Number],Table2[Status],"-",0)="Dead",
        _xlfn.XLOOKUP(A1488,Table3[Tag Number],Table3[Status],"-",0)="Dead",
        _xlfn.XLOOKUP(A1488,Table4[Tag Number],Table4[Status],"-",0)="Dead"),"Dead",
     OR(_xlfn.XLOOKUP(A1488,Table1[Tag Number],Table1[Status],"-",0)="Alive",
        _xlfn.XLOOKUP(A1488,Table2[Tag Number],Table2[Status],"-",0)="Alive",
        _xlfn.XLOOKUP(A1488,Table3[Tag Number],Table3[Status],"-",0)="Alive",
        _xlfn.XLOOKUP(A1488,Table4[Tag Number],Table4[Status],"-",0)="Alive"),"Alive",
     OR(_xlfn.XLOOKUP(A1488,Table1[Tag Number],Table1[Status],"-",0)="-",
        _xlfn.XLOOKUP(A1488,Table2[Tag Number],Table2[Status],"-",0)="-",
        _xlfn.XLOOKUP(A1488,Table3[Tag Number],Table3[Status],"-",0)="-",
        _xlfn.XLOOKUP(A1488,Table4[Tag Number],Table4[Status],"-",0)="-"),
   "-")</f>
        <v>-</v>
      </c>
      <c r="I1488" s="90"/>
      <c r="J1488" s="90"/>
      <c r="K1488" s="91"/>
      <c r="L1488" s="91"/>
      <c r="M1488" s="91"/>
      <c r="N1488" s="92"/>
      <c r="O1488" s="89"/>
      <c r="R1488" t="b">
        <f t="shared" si="47"/>
        <v>0</v>
      </c>
    </row>
    <row r="1489" spans="1:18" ht="15" thickBot="1" x14ac:dyDescent="0.35">
      <c r="A1489" s="2" t="s">
        <v>575</v>
      </c>
      <c r="B1489" s="2" t="s">
        <v>1137</v>
      </c>
      <c r="C1489" s="84">
        <f>IF(COUNTIF(Table1[Tag Number], A1489), 1, 0)</f>
        <v>0</v>
      </c>
      <c r="D1489" s="85">
        <f>IF(COUNTIF(Table2[Tag Number], A1489), 1, 0)</f>
        <v>0</v>
      </c>
      <c r="E1489" s="86">
        <f>IF(COUNTIF(Table3[Tag Number], A1489), 1, 0)</f>
        <v>0</v>
      </c>
      <c r="F1489" s="86">
        <f>IF(COUNTIF(Table4[Tag Number], A1489), 1, 0)</f>
        <v>0</v>
      </c>
      <c r="G1489" s="87">
        <f t="shared" si="48"/>
        <v>0</v>
      </c>
      <c r="H1489" s="88" t="str" cm="1">
        <f t="array" ref="H1489">_xlfn.IFS(OR(_xlfn.XLOOKUP(A1489,Table1[Tag Number],Table1[Status],"-",0)="Dead",
        _xlfn.XLOOKUP(A1489,Table2[Tag Number],Table2[Status],"-",0)="Dead",
        _xlfn.XLOOKUP(A1489,Table3[Tag Number],Table3[Status],"-",0)="Dead",
        _xlfn.XLOOKUP(A1489,Table4[Tag Number],Table4[Status],"-",0)="Dead"),"Dead",
     OR(_xlfn.XLOOKUP(A1489,Table1[Tag Number],Table1[Status],"-",0)="Alive",
        _xlfn.XLOOKUP(A1489,Table2[Tag Number],Table2[Status],"-",0)="Alive",
        _xlfn.XLOOKUP(A1489,Table3[Tag Number],Table3[Status],"-",0)="Alive",
        _xlfn.XLOOKUP(A1489,Table4[Tag Number],Table4[Status],"-",0)="Alive"),"Alive",
     OR(_xlfn.XLOOKUP(A1489,Table1[Tag Number],Table1[Status],"-",0)="-",
        _xlfn.XLOOKUP(A1489,Table2[Tag Number],Table2[Status],"-",0)="-",
        _xlfn.XLOOKUP(A1489,Table3[Tag Number],Table3[Status],"-",0)="-",
        _xlfn.XLOOKUP(A1489,Table4[Tag Number],Table4[Status],"-",0)="-"),
   "-")</f>
        <v>-</v>
      </c>
      <c r="I1489" s="90"/>
      <c r="J1489" s="90"/>
      <c r="K1489" s="91"/>
      <c r="L1489" s="91"/>
      <c r="M1489" s="91"/>
      <c r="N1489" s="92"/>
      <c r="O1489" s="89"/>
      <c r="R1489" t="b">
        <f t="shared" si="47"/>
        <v>0</v>
      </c>
    </row>
    <row r="1490" spans="1:18" ht="15" thickBot="1" x14ac:dyDescent="0.35">
      <c r="A1490" s="3" t="s">
        <v>2174</v>
      </c>
      <c r="B1490" s="3" t="s">
        <v>1137</v>
      </c>
      <c r="C1490" s="84">
        <f>IF(COUNTIF(Table1[Tag Number], A1490), 1, 0)</f>
        <v>0</v>
      </c>
      <c r="D1490" s="85">
        <f>IF(COUNTIF(Table2[Tag Number], A1490), 1, 0)</f>
        <v>0</v>
      </c>
      <c r="E1490" s="86">
        <f>IF(COUNTIF(Table3[Tag Number], A1490), 1, 0)</f>
        <v>0</v>
      </c>
      <c r="F1490" s="86">
        <f>IF(COUNTIF(Table4[Tag Number], A1490), 1, 0)</f>
        <v>0</v>
      </c>
      <c r="G1490" s="87">
        <f t="shared" si="48"/>
        <v>0</v>
      </c>
      <c r="H1490" s="88" t="str" cm="1">
        <f t="array" ref="H1490">_xlfn.IFS(OR(_xlfn.XLOOKUP(A1490,Table1[Tag Number],Table1[Status],"-",0)="Dead",
        _xlfn.XLOOKUP(A1490,Table2[Tag Number],Table2[Status],"-",0)="Dead",
        _xlfn.XLOOKUP(A1490,Table3[Tag Number],Table3[Status],"-",0)="Dead",
        _xlfn.XLOOKUP(A1490,Table4[Tag Number],Table4[Status],"-",0)="Dead"),"Dead",
     OR(_xlfn.XLOOKUP(A1490,Table1[Tag Number],Table1[Status],"-",0)="Alive",
        _xlfn.XLOOKUP(A1490,Table2[Tag Number],Table2[Status],"-",0)="Alive",
        _xlfn.XLOOKUP(A1490,Table3[Tag Number],Table3[Status],"-",0)="Alive",
        _xlfn.XLOOKUP(A1490,Table4[Tag Number],Table4[Status],"-",0)="Alive"),"Alive",
     OR(_xlfn.XLOOKUP(A1490,Table1[Tag Number],Table1[Status],"-",0)="-",
        _xlfn.XLOOKUP(A1490,Table2[Tag Number],Table2[Status],"-",0)="-",
        _xlfn.XLOOKUP(A1490,Table3[Tag Number],Table3[Status],"-",0)="-",
        _xlfn.XLOOKUP(A1490,Table4[Tag Number],Table4[Status],"-",0)="-"),
   "-")</f>
        <v>-</v>
      </c>
      <c r="I1490" s="90"/>
      <c r="J1490" s="90"/>
      <c r="K1490" s="91"/>
      <c r="L1490" s="91"/>
      <c r="M1490" s="91"/>
      <c r="N1490" s="92"/>
      <c r="O1490" s="89"/>
      <c r="R1490" t="b">
        <f t="shared" si="47"/>
        <v>0</v>
      </c>
    </row>
    <row r="1491" spans="1:18" ht="15" thickBot="1" x14ac:dyDescent="0.35">
      <c r="A1491" s="2" t="s">
        <v>464</v>
      </c>
      <c r="B1491" s="2" t="s">
        <v>1137</v>
      </c>
      <c r="C1491" s="84">
        <f>IF(COUNTIF(Table1[Tag Number], A1491), 1, 0)</f>
        <v>0</v>
      </c>
      <c r="D1491" s="85">
        <f>IF(COUNTIF(Table2[Tag Number], A1491), 1, 0)</f>
        <v>0</v>
      </c>
      <c r="E1491" s="86">
        <f>IF(COUNTIF(Table3[Tag Number], A1491), 1, 0)</f>
        <v>0</v>
      </c>
      <c r="F1491" s="86">
        <f>IF(COUNTIF(Table4[Tag Number], A1491), 1, 0)</f>
        <v>0</v>
      </c>
      <c r="G1491" s="87">
        <f t="shared" si="48"/>
        <v>0</v>
      </c>
      <c r="H1491" s="88" t="str" cm="1">
        <f t="array" ref="H1491">_xlfn.IFS(OR(_xlfn.XLOOKUP(A1491,Table1[Tag Number],Table1[Status],"-",0)="Dead",
        _xlfn.XLOOKUP(A1491,Table2[Tag Number],Table2[Status],"-",0)="Dead",
        _xlfn.XLOOKUP(A1491,Table3[Tag Number],Table3[Status],"-",0)="Dead",
        _xlfn.XLOOKUP(A1491,Table4[Tag Number],Table4[Status],"-",0)="Dead"),"Dead",
     OR(_xlfn.XLOOKUP(A1491,Table1[Tag Number],Table1[Status],"-",0)="Alive",
        _xlfn.XLOOKUP(A1491,Table2[Tag Number],Table2[Status],"-",0)="Alive",
        _xlfn.XLOOKUP(A1491,Table3[Tag Number],Table3[Status],"-",0)="Alive",
        _xlfn.XLOOKUP(A1491,Table4[Tag Number],Table4[Status],"-",0)="Alive"),"Alive",
     OR(_xlfn.XLOOKUP(A1491,Table1[Tag Number],Table1[Status],"-",0)="-",
        _xlfn.XLOOKUP(A1491,Table2[Tag Number],Table2[Status],"-",0)="-",
        _xlfn.XLOOKUP(A1491,Table3[Tag Number],Table3[Status],"-",0)="-",
        _xlfn.XLOOKUP(A1491,Table4[Tag Number],Table4[Status],"-",0)="-"),
   "-")</f>
        <v>-</v>
      </c>
      <c r="I1491" s="90"/>
      <c r="J1491" s="90"/>
      <c r="K1491" s="91"/>
      <c r="L1491" s="91"/>
      <c r="M1491" s="91"/>
      <c r="N1491" s="92"/>
      <c r="O1491" s="89"/>
      <c r="R1491" t="b">
        <f t="shared" si="47"/>
        <v>0</v>
      </c>
    </row>
    <row r="1492" spans="1:18" ht="15" thickBot="1" x14ac:dyDescent="0.35">
      <c r="A1492" s="3" t="s">
        <v>806</v>
      </c>
      <c r="B1492" s="3" t="s">
        <v>1137</v>
      </c>
      <c r="C1492" s="84">
        <f>IF(COUNTIF(Table1[Tag Number], A1492), 1, 0)</f>
        <v>0</v>
      </c>
      <c r="D1492" s="85">
        <f>IF(COUNTIF(Table2[Tag Number], A1492), 1, 0)</f>
        <v>0</v>
      </c>
      <c r="E1492" s="86">
        <f>IF(COUNTIF(Table3[Tag Number], A1492), 1, 0)</f>
        <v>0</v>
      </c>
      <c r="F1492" s="86">
        <f>IF(COUNTIF(Table4[Tag Number], A1492), 1, 0)</f>
        <v>0</v>
      </c>
      <c r="G1492" s="87">
        <f t="shared" si="48"/>
        <v>0</v>
      </c>
      <c r="H1492" s="88" t="str" cm="1">
        <f t="array" ref="H1492">_xlfn.IFS(OR(_xlfn.XLOOKUP(A1492,Table1[Tag Number],Table1[Status],"-",0)="Dead",
        _xlfn.XLOOKUP(A1492,Table2[Tag Number],Table2[Status],"-",0)="Dead",
        _xlfn.XLOOKUP(A1492,Table3[Tag Number],Table3[Status],"-",0)="Dead",
        _xlfn.XLOOKUP(A1492,Table4[Tag Number],Table4[Status],"-",0)="Dead"),"Dead",
     OR(_xlfn.XLOOKUP(A1492,Table1[Tag Number],Table1[Status],"-",0)="Alive",
        _xlfn.XLOOKUP(A1492,Table2[Tag Number],Table2[Status],"-",0)="Alive",
        _xlfn.XLOOKUP(A1492,Table3[Tag Number],Table3[Status],"-",0)="Alive",
        _xlfn.XLOOKUP(A1492,Table4[Tag Number],Table4[Status],"-",0)="Alive"),"Alive",
     OR(_xlfn.XLOOKUP(A1492,Table1[Tag Number],Table1[Status],"-",0)="-",
        _xlfn.XLOOKUP(A1492,Table2[Tag Number],Table2[Status],"-",0)="-",
        _xlfn.XLOOKUP(A1492,Table3[Tag Number],Table3[Status],"-",0)="-",
        _xlfn.XLOOKUP(A1492,Table4[Tag Number],Table4[Status],"-",0)="-"),
   "-")</f>
        <v>-</v>
      </c>
      <c r="I1492" s="90"/>
      <c r="J1492" s="90"/>
      <c r="K1492" s="91"/>
      <c r="L1492" s="91"/>
      <c r="M1492" s="91"/>
      <c r="N1492" s="92"/>
      <c r="O1492" s="89"/>
      <c r="R1492" t="b">
        <f t="shared" si="47"/>
        <v>0</v>
      </c>
    </row>
    <row r="1493" spans="1:18" ht="15" thickBot="1" x14ac:dyDescent="0.35">
      <c r="A1493" s="2" t="s">
        <v>644</v>
      </c>
      <c r="B1493" s="2" t="s">
        <v>1137</v>
      </c>
      <c r="C1493" s="84">
        <f>IF(COUNTIF(Table1[Tag Number], A1493), 1, 0)</f>
        <v>0</v>
      </c>
      <c r="D1493" s="85">
        <f>IF(COUNTIF(Table2[Tag Number], A1493), 1, 0)</f>
        <v>0</v>
      </c>
      <c r="E1493" s="86">
        <f>IF(COUNTIF(Table3[Tag Number], A1493), 1, 0)</f>
        <v>0</v>
      </c>
      <c r="F1493" s="86">
        <f>IF(COUNTIF(Table4[Tag Number], A1493), 1, 0)</f>
        <v>0</v>
      </c>
      <c r="G1493" s="87">
        <f t="shared" si="48"/>
        <v>0</v>
      </c>
      <c r="H1493" s="88" t="str" cm="1">
        <f t="array" ref="H1493">_xlfn.IFS(OR(_xlfn.XLOOKUP(A1493,Table1[Tag Number],Table1[Status],"-",0)="Dead",
        _xlfn.XLOOKUP(A1493,Table2[Tag Number],Table2[Status],"-",0)="Dead",
        _xlfn.XLOOKUP(A1493,Table3[Tag Number],Table3[Status],"-",0)="Dead",
        _xlfn.XLOOKUP(A1493,Table4[Tag Number],Table4[Status],"-",0)="Dead"),"Dead",
     OR(_xlfn.XLOOKUP(A1493,Table1[Tag Number],Table1[Status],"-",0)="Alive",
        _xlfn.XLOOKUP(A1493,Table2[Tag Number],Table2[Status],"-",0)="Alive",
        _xlfn.XLOOKUP(A1493,Table3[Tag Number],Table3[Status],"-",0)="Alive",
        _xlfn.XLOOKUP(A1493,Table4[Tag Number],Table4[Status],"-",0)="Alive"),"Alive",
     OR(_xlfn.XLOOKUP(A1493,Table1[Tag Number],Table1[Status],"-",0)="-",
        _xlfn.XLOOKUP(A1493,Table2[Tag Number],Table2[Status],"-",0)="-",
        _xlfn.XLOOKUP(A1493,Table3[Tag Number],Table3[Status],"-",0)="-",
        _xlfn.XLOOKUP(A1493,Table4[Tag Number],Table4[Status],"-",0)="-"),
   "-")</f>
        <v>-</v>
      </c>
      <c r="I1493" s="90"/>
      <c r="J1493" s="90"/>
      <c r="K1493" s="91"/>
      <c r="L1493" s="91"/>
      <c r="M1493" s="91"/>
      <c r="N1493" s="92"/>
      <c r="O1493" s="89"/>
      <c r="R1493" t="b">
        <f t="shared" si="47"/>
        <v>0</v>
      </c>
    </row>
    <row r="1494" spans="1:18" ht="15" thickBot="1" x14ac:dyDescent="0.35">
      <c r="A1494" s="3" t="s">
        <v>868</v>
      </c>
      <c r="B1494" s="3" t="s">
        <v>1137</v>
      </c>
      <c r="C1494" s="84">
        <f>IF(COUNTIF(Table1[Tag Number], A1494), 1, 0)</f>
        <v>0</v>
      </c>
      <c r="D1494" s="85">
        <f>IF(COUNTIF(Table2[Tag Number], A1494), 1, 0)</f>
        <v>0</v>
      </c>
      <c r="E1494" s="86">
        <f>IF(COUNTIF(Table3[Tag Number], A1494), 1, 0)</f>
        <v>0</v>
      </c>
      <c r="F1494" s="86">
        <f>IF(COUNTIF(Table4[Tag Number], A1494), 1, 0)</f>
        <v>0</v>
      </c>
      <c r="G1494" s="87">
        <f t="shared" si="48"/>
        <v>0</v>
      </c>
      <c r="H1494" s="88" t="str" cm="1">
        <f t="array" ref="H1494">_xlfn.IFS(OR(_xlfn.XLOOKUP(A1494,Table1[Tag Number],Table1[Status],"-",0)="Dead",
        _xlfn.XLOOKUP(A1494,Table2[Tag Number],Table2[Status],"-",0)="Dead",
        _xlfn.XLOOKUP(A1494,Table3[Tag Number],Table3[Status],"-",0)="Dead",
        _xlfn.XLOOKUP(A1494,Table4[Tag Number],Table4[Status],"-",0)="Dead"),"Dead",
     OR(_xlfn.XLOOKUP(A1494,Table1[Tag Number],Table1[Status],"-",0)="Alive",
        _xlfn.XLOOKUP(A1494,Table2[Tag Number],Table2[Status],"-",0)="Alive",
        _xlfn.XLOOKUP(A1494,Table3[Tag Number],Table3[Status],"-",0)="Alive",
        _xlfn.XLOOKUP(A1494,Table4[Tag Number],Table4[Status],"-",0)="Alive"),"Alive",
     OR(_xlfn.XLOOKUP(A1494,Table1[Tag Number],Table1[Status],"-",0)="-",
        _xlfn.XLOOKUP(A1494,Table2[Tag Number],Table2[Status],"-",0)="-",
        _xlfn.XLOOKUP(A1494,Table3[Tag Number],Table3[Status],"-",0)="-",
        _xlfn.XLOOKUP(A1494,Table4[Tag Number],Table4[Status],"-",0)="-"),
   "-")</f>
        <v>-</v>
      </c>
      <c r="I1494" s="90"/>
      <c r="J1494" s="90"/>
      <c r="K1494" s="91"/>
      <c r="L1494" s="91"/>
      <c r="M1494" s="91"/>
      <c r="N1494" s="92"/>
      <c r="O1494" s="89"/>
      <c r="R1494" t="b">
        <f t="shared" si="47"/>
        <v>0</v>
      </c>
    </row>
    <row r="1495" spans="1:18" ht="15" thickBot="1" x14ac:dyDescent="0.35">
      <c r="A1495" s="2" t="s">
        <v>2175</v>
      </c>
      <c r="B1495" s="2" t="s">
        <v>1137</v>
      </c>
      <c r="C1495" s="84">
        <f>IF(COUNTIF(Table1[Tag Number], A1495), 1, 0)</f>
        <v>0</v>
      </c>
      <c r="D1495" s="85">
        <f>IF(COUNTIF(Table2[Tag Number], A1495), 1, 0)</f>
        <v>0</v>
      </c>
      <c r="E1495" s="86">
        <f>IF(COUNTIF(Table3[Tag Number], A1495), 1, 0)</f>
        <v>0</v>
      </c>
      <c r="F1495" s="86">
        <f>IF(COUNTIF(Table4[Tag Number], A1495), 1, 0)</f>
        <v>0</v>
      </c>
      <c r="G1495" s="87">
        <f t="shared" si="48"/>
        <v>0</v>
      </c>
      <c r="H1495" s="88" t="str" cm="1">
        <f t="array" ref="H1495">_xlfn.IFS(OR(_xlfn.XLOOKUP(A1495,Table1[Tag Number],Table1[Status],"-",0)="Dead",
        _xlfn.XLOOKUP(A1495,Table2[Tag Number],Table2[Status],"-",0)="Dead",
        _xlfn.XLOOKUP(A1495,Table3[Tag Number],Table3[Status],"-",0)="Dead",
        _xlfn.XLOOKUP(A1495,Table4[Tag Number],Table4[Status],"-",0)="Dead"),"Dead",
     OR(_xlfn.XLOOKUP(A1495,Table1[Tag Number],Table1[Status],"-",0)="Alive",
        _xlfn.XLOOKUP(A1495,Table2[Tag Number],Table2[Status],"-",0)="Alive",
        _xlfn.XLOOKUP(A1495,Table3[Tag Number],Table3[Status],"-",0)="Alive",
        _xlfn.XLOOKUP(A1495,Table4[Tag Number],Table4[Status],"-",0)="Alive"),"Alive",
     OR(_xlfn.XLOOKUP(A1495,Table1[Tag Number],Table1[Status],"-",0)="-",
        _xlfn.XLOOKUP(A1495,Table2[Tag Number],Table2[Status],"-",0)="-",
        _xlfn.XLOOKUP(A1495,Table3[Tag Number],Table3[Status],"-",0)="-",
        _xlfn.XLOOKUP(A1495,Table4[Tag Number],Table4[Status],"-",0)="-"),
   "-")</f>
        <v>-</v>
      </c>
      <c r="I1495" s="90"/>
      <c r="J1495" s="90"/>
      <c r="K1495" s="91"/>
      <c r="L1495" s="91"/>
      <c r="M1495" s="91"/>
      <c r="N1495" s="92"/>
      <c r="O1495" s="89"/>
      <c r="R1495" t="b">
        <f t="shared" si="47"/>
        <v>0</v>
      </c>
    </row>
    <row r="1496" spans="1:18" ht="15" thickBot="1" x14ac:dyDescent="0.35">
      <c r="A1496" s="3" t="s">
        <v>607</v>
      </c>
      <c r="B1496" s="3" t="s">
        <v>1137</v>
      </c>
      <c r="C1496" s="84">
        <f>IF(COUNTIF(Table1[Tag Number], A1496), 1, 0)</f>
        <v>0</v>
      </c>
      <c r="D1496" s="85">
        <f>IF(COUNTIF(Table2[Tag Number], A1496), 1, 0)</f>
        <v>0</v>
      </c>
      <c r="E1496" s="86">
        <f>IF(COUNTIF(Table3[Tag Number], A1496), 1, 0)</f>
        <v>0</v>
      </c>
      <c r="F1496" s="86">
        <f>IF(COUNTIF(Table4[Tag Number], A1496), 1, 0)</f>
        <v>0</v>
      </c>
      <c r="G1496" s="87">
        <f t="shared" si="48"/>
        <v>0</v>
      </c>
      <c r="H1496" s="88" t="str" cm="1">
        <f t="array" ref="H1496">_xlfn.IFS(OR(_xlfn.XLOOKUP(A1496,Table1[Tag Number],Table1[Status],"-",0)="Dead",
        _xlfn.XLOOKUP(A1496,Table2[Tag Number],Table2[Status],"-",0)="Dead",
        _xlfn.XLOOKUP(A1496,Table3[Tag Number],Table3[Status],"-",0)="Dead",
        _xlfn.XLOOKUP(A1496,Table4[Tag Number],Table4[Status],"-",0)="Dead"),"Dead",
     OR(_xlfn.XLOOKUP(A1496,Table1[Tag Number],Table1[Status],"-",0)="Alive",
        _xlfn.XLOOKUP(A1496,Table2[Tag Number],Table2[Status],"-",0)="Alive",
        _xlfn.XLOOKUP(A1496,Table3[Tag Number],Table3[Status],"-",0)="Alive",
        _xlfn.XLOOKUP(A1496,Table4[Tag Number],Table4[Status],"-",0)="Alive"),"Alive",
     OR(_xlfn.XLOOKUP(A1496,Table1[Tag Number],Table1[Status],"-",0)="-",
        _xlfn.XLOOKUP(A1496,Table2[Tag Number],Table2[Status],"-",0)="-",
        _xlfn.XLOOKUP(A1496,Table3[Tag Number],Table3[Status],"-",0)="-",
        _xlfn.XLOOKUP(A1496,Table4[Tag Number],Table4[Status],"-",0)="-"),
   "-")</f>
        <v>-</v>
      </c>
      <c r="I1496" s="90"/>
      <c r="J1496" s="90"/>
      <c r="K1496" s="91"/>
      <c r="L1496" s="91"/>
      <c r="M1496" s="91"/>
      <c r="N1496" s="92"/>
      <c r="O1496" s="89"/>
      <c r="R1496" t="b">
        <f t="shared" si="47"/>
        <v>0</v>
      </c>
    </row>
    <row r="1497" spans="1:18" ht="15" thickBot="1" x14ac:dyDescent="0.35">
      <c r="A1497" s="2" t="s">
        <v>754</v>
      </c>
      <c r="B1497" s="2" t="s">
        <v>1137</v>
      </c>
      <c r="C1497" s="84">
        <f>IF(COUNTIF(Table1[Tag Number], A1497), 1, 0)</f>
        <v>0</v>
      </c>
      <c r="D1497" s="85">
        <f>IF(COUNTIF(Table2[Tag Number], A1497), 1, 0)</f>
        <v>0</v>
      </c>
      <c r="E1497" s="86">
        <f>IF(COUNTIF(Table3[Tag Number], A1497), 1, 0)</f>
        <v>0</v>
      </c>
      <c r="F1497" s="86">
        <f>IF(COUNTIF(Table4[Tag Number], A1497), 1, 0)</f>
        <v>0</v>
      </c>
      <c r="G1497" s="87">
        <f t="shared" si="48"/>
        <v>0</v>
      </c>
      <c r="H1497" s="88" t="str" cm="1">
        <f t="array" ref="H1497">_xlfn.IFS(OR(_xlfn.XLOOKUP(A1497,Table1[Tag Number],Table1[Status],"-",0)="Dead",
        _xlfn.XLOOKUP(A1497,Table2[Tag Number],Table2[Status],"-",0)="Dead",
        _xlfn.XLOOKUP(A1497,Table3[Tag Number],Table3[Status],"-",0)="Dead",
        _xlfn.XLOOKUP(A1497,Table4[Tag Number],Table4[Status],"-",0)="Dead"),"Dead",
     OR(_xlfn.XLOOKUP(A1497,Table1[Tag Number],Table1[Status],"-",0)="Alive",
        _xlfn.XLOOKUP(A1497,Table2[Tag Number],Table2[Status],"-",0)="Alive",
        _xlfn.XLOOKUP(A1497,Table3[Tag Number],Table3[Status],"-",0)="Alive",
        _xlfn.XLOOKUP(A1497,Table4[Tag Number],Table4[Status],"-",0)="Alive"),"Alive",
     OR(_xlfn.XLOOKUP(A1497,Table1[Tag Number],Table1[Status],"-",0)="-",
        _xlfn.XLOOKUP(A1497,Table2[Tag Number],Table2[Status],"-",0)="-",
        _xlfn.XLOOKUP(A1497,Table3[Tag Number],Table3[Status],"-",0)="-",
        _xlfn.XLOOKUP(A1497,Table4[Tag Number],Table4[Status],"-",0)="-"),
   "-")</f>
        <v>-</v>
      </c>
      <c r="I1497" s="90"/>
      <c r="J1497" s="90"/>
      <c r="K1497" s="91"/>
      <c r="L1497" s="91"/>
      <c r="M1497" s="91"/>
      <c r="N1497" s="92"/>
      <c r="O1497" s="89"/>
      <c r="R1497" t="b">
        <f t="shared" si="47"/>
        <v>0</v>
      </c>
    </row>
    <row r="1498" spans="1:18" ht="15" thickBot="1" x14ac:dyDescent="0.35">
      <c r="A1498" s="3" t="s">
        <v>2176</v>
      </c>
      <c r="B1498" s="3" t="s">
        <v>1137</v>
      </c>
      <c r="C1498" s="84">
        <f>IF(COUNTIF(Table1[Tag Number], A1498), 1, 0)</f>
        <v>0</v>
      </c>
      <c r="D1498" s="85">
        <f>IF(COUNTIF(Table2[Tag Number], A1498), 1, 0)</f>
        <v>0</v>
      </c>
      <c r="E1498" s="86">
        <f>IF(COUNTIF(Table3[Tag Number], A1498), 1, 0)</f>
        <v>0</v>
      </c>
      <c r="F1498" s="86">
        <f>IF(COUNTIF(Table4[Tag Number], A1498), 1, 0)</f>
        <v>0</v>
      </c>
      <c r="G1498" s="87">
        <f t="shared" si="48"/>
        <v>0</v>
      </c>
      <c r="H1498" s="88" t="str" cm="1">
        <f t="array" ref="H1498">_xlfn.IFS(OR(_xlfn.XLOOKUP(A1498,Table1[Tag Number],Table1[Status],"-",0)="Dead",
        _xlfn.XLOOKUP(A1498,Table2[Tag Number],Table2[Status],"-",0)="Dead",
        _xlfn.XLOOKUP(A1498,Table3[Tag Number],Table3[Status],"-",0)="Dead",
        _xlfn.XLOOKUP(A1498,Table4[Tag Number],Table4[Status],"-",0)="Dead"),"Dead",
     OR(_xlfn.XLOOKUP(A1498,Table1[Tag Number],Table1[Status],"-",0)="Alive",
        _xlfn.XLOOKUP(A1498,Table2[Tag Number],Table2[Status],"-",0)="Alive",
        _xlfn.XLOOKUP(A1498,Table3[Tag Number],Table3[Status],"-",0)="Alive",
        _xlfn.XLOOKUP(A1498,Table4[Tag Number],Table4[Status],"-",0)="Alive"),"Alive",
     OR(_xlfn.XLOOKUP(A1498,Table1[Tag Number],Table1[Status],"-",0)="-",
        _xlfn.XLOOKUP(A1498,Table2[Tag Number],Table2[Status],"-",0)="-",
        _xlfn.XLOOKUP(A1498,Table3[Tag Number],Table3[Status],"-",0)="-",
        _xlfn.XLOOKUP(A1498,Table4[Tag Number],Table4[Status],"-",0)="-"),
   "-")</f>
        <v>-</v>
      </c>
      <c r="I1498" s="90"/>
      <c r="J1498" s="90"/>
      <c r="K1498" s="91"/>
      <c r="L1498" s="91"/>
      <c r="M1498" s="91"/>
      <c r="N1498" s="92"/>
      <c r="O1498" s="89"/>
      <c r="R1498" t="b">
        <f t="shared" si="47"/>
        <v>0</v>
      </c>
    </row>
    <row r="1499" spans="1:18" ht="15" thickBot="1" x14ac:dyDescent="0.35">
      <c r="A1499" s="2" t="s">
        <v>726</v>
      </c>
      <c r="B1499" s="2" t="s">
        <v>1137</v>
      </c>
      <c r="C1499" s="84">
        <f>IF(COUNTIF(Table1[Tag Number], A1499), 1, 0)</f>
        <v>0</v>
      </c>
      <c r="D1499" s="85">
        <f>IF(COUNTIF(Table2[Tag Number], A1499), 1, 0)</f>
        <v>0</v>
      </c>
      <c r="E1499" s="86">
        <f>IF(COUNTIF(Table3[Tag Number], A1499), 1, 0)</f>
        <v>0</v>
      </c>
      <c r="F1499" s="86">
        <f>IF(COUNTIF(Table4[Tag Number], A1499), 1, 0)</f>
        <v>0</v>
      </c>
      <c r="G1499" s="87">
        <f t="shared" si="48"/>
        <v>0</v>
      </c>
      <c r="H1499" s="88" t="str" cm="1">
        <f t="array" ref="H1499">_xlfn.IFS(OR(_xlfn.XLOOKUP(A1499,Table1[Tag Number],Table1[Status],"-",0)="Dead",
        _xlfn.XLOOKUP(A1499,Table2[Tag Number],Table2[Status],"-",0)="Dead",
        _xlfn.XLOOKUP(A1499,Table3[Tag Number],Table3[Status],"-",0)="Dead",
        _xlfn.XLOOKUP(A1499,Table4[Tag Number],Table4[Status],"-",0)="Dead"),"Dead",
     OR(_xlfn.XLOOKUP(A1499,Table1[Tag Number],Table1[Status],"-",0)="Alive",
        _xlfn.XLOOKUP(A1499,Table2[Tag Number],Table2[Status],"-",0)="Alive",
        _xlfn.XLOOKUP(A1499,Table3[Tag Number],Table3[Status],"-",0)="Alive",
        _xlfn.XLOOKUP(A1499,Table4[Tag Number],Table4[Status],"-",0)="Alive"),"Alive",
     OR(_xlfn.XLOOKUP(A1499,Table1[Tag Number],Table1[Status],"-",0)="-",
        _xlfn.XLOOKUP(A1499,Table2[Tag Number],Table2[Status],"-",0)="-",
        _xlfn.XLOOKUP(A1499,Table3[Tag Number],Table3[Status],"-",0)="-",
        _xlfn.XLOOKUP(A1499,Table4[Tag Number],Table4[Status],"-",0)="-"),
   "-")</f>
        <v>-</v>
      </c>
      <c r="I1499" s="90"/>
      <c r="J1499" s="90"/>
      <c r="K1499" s="91"/>
      <c r="L1499" s="91"/>
      <c r="M1499" s="91"/>
      <c r="N1499" s="92"/>
      <c r="O1499" s="89"/>
      <c r="R1499" t="b">
        <f t="shared" si="47"/>
        <v>0</v>
      </c>
    </row>
    <row r="1500" spans="1:18" ht="15" thickBot="1" x14ac:dyDescent="0.35">
      <c r="A1500" s="3" t="s">
        <v>2177</v>
      </c>
      <c r="B1500" s="3" t="s">
        <v>1137</v>
      </c>
      <c r="C1500" s="84">
        <f>IF(COUNTIF(Table1[Tag Number], A1500), 1, 0)</f>
        <v>0</v>
      </c>
      <c r="D1500" s="85">
        <f>IF(COUNTIF(Table2[Tag Number], A1500), 1, 0)</f>
        <v>0</v>
      </c>
      <c r="E1500" s="86">
        <f>IF(COUNTIF(Table3[Tag Number], A1500), 1, 0)</f>
        <v>0</v>
      </c>
      <c r="F1500" s="86">
        <f>IF(COUNTIF(Table4[Tag Number], A1500), 1, 0)</f>
        <v>0</v>
      </c>
      <c r="G1500" s="87">
        <f t="shared" si="48"/>
        <v>0</v>
      </c>
      <c r="H1500" s="88" t="str" cm="1">
        <f t="array" ref="H1500">_xlfn.IFS(OR(_xlfn.XLOOKUP(A1500,Table1[Tag Number],Table1[Status],"-",0)="Dead",
        _xlfn.XLOOKUP(A1500,Table2[Tag Number],Table2[Status],"-",0)="Dead",
        _xlfn.XLOOKUP(A1500,Table3[Tag Number],Table3[Status],"-",0)="Dead",
        _xlfn.XLOOKUP(A1500,Table4[Tag Number],Table4[Status],"-",0)="Dead"),"Dead",
     OR(_xlfn.XLOOKUP(A1500,Table1[Tag Number],Table1[Status],"-",0)="Alive",
        _xlfn.XLOOKUP(A1500,Table2[Tag Number],Table2[Status],"-",0)="Alive",
        _xlfn.XLOOKUP(A1500,Table3[Tag Number],Table3[Status],"-",0)="Alive",
        _xlfn.XLOOKUP(A1500,Table4[Tag Number],Table4[Status],"-",0)="Alive"),"Alive",
     OR(_xlfn.XLOOKUP(A1500,Table1[Tag Number],Table1[Status],"-",0)="-",
        _xlfn.XLOOKUP(A1500,Table2[Tag Number],Table2[Status],"-",0)="-",
        _xlfn.XLOOKUP(A1500,Table3[Tag Number],Table3[Status],"-",0)="-",
        _xlfn.XLOOKUP(A1500,Table4[Tag Number],Table4[Status],"-",0)="-"),
   "-")</f>
        <v>-</v>
      </c>
      <c r="I1500" s="90"/>
      <c r="J1500" s="90"/>
      <c r="K1500" s="91"/>
      <c r="L1500" s="91"/>
      <c r="M1500" s="91"/>
      <c r="N1500" s="92"/>
      <c r="O1500" s="89"/>
      <c r="R1500" t="b">
        <f t="shared" si="47"/>
        <v>0</v>
      </c>
    </row>
    <row r="1501" spans="1:18" ht="15" thickBot="1" x14ac:dyDescent="0.35">
      <c r="A1501" s="2" t="s">
        <v>320</v>
      </c>
      <c r="B1501" s="2" t="s">
        <v>1145</v>
      </c>
      <c r="C1501" s="84">
        <f>IF(COUNTIF(Table1[Tag Number], A1501), 1, 0)</f>
        <v>0</v>
      </c>
      <c r="D1501" s="85">
        <f>IF(COUNTIF(Table2[Tag Number], A1501), 1, 0)</f>
        <v>0</v>
      </c>
      <c r="E1501" s="86">
        <f>IF(COUNTIF(Table3[Tag Number], A1501), 1, 0)</f>
        <v>1</v>
      </c>
      <c r="F1501" s="86">
        <f>IF(COUNTIF(Table4[Tag Number], A1501), 1, 0)</f>
        <v>0</v>
      </c>
      <c r="G1501" s="87">
        <f t="shared" si="48"/>
        <v>1</v>
      </c>
      <c r="H1501" s="88" t="str" cm="1">
        <f t="array" ref="H1501">_xlfn.IFS(OR(_xlfn.XLOOKUP(A1501,Table1[Tag Number],Table1[Status],"-",0)="Dead",
        _xlfn.XLOOKUP(A1501,Table2[Tag Number],Table2[Status],"-",0)="Dead",
        _xlfn.XLOOKUP(A1501,Table3[Tag Number],Table3[Status],"-",0)="Dead",
        _xlfn.XLOOKUP(A1501,Table4[Tag Number],Table4[Status],"-",0)="Dead"),"Dead",
     OR(_xlfn.XLOOKUP(A1501,Table1[Tag Number],Table1[Status],"-",0)="Alive",
        _xlfn.XLOOKUP(A1501,Table2[Tag Number],Table2[Status],"-",0)="Alive",
        _xlfn.XLOOKUP(A1501,Table3[Tag Number],Table3[Status],"-",0)="Alive",
        _xlfn.XLOOKUP(A1501,Table4[Tag Number],Table4[Status],"-",0)="Alive"),"Alive",
     OR(_xlfn.XLOOKUP(A1501,Table1[Tag Number],Table1[Status],"-",0)="-",
        _xlfn.XLOOKUP(A1501,Table2[Tag Number],Table2[Status],"-",0)="-",
        _xlfn.XLOOKUP(A1501,Table3[Tag Number],Table3[Status],"-",0)="-",
        _xlfn.XLOOKUP(A1501,Table4[Tag Number],Table4[Status],"-",0)="-"),
   "-")</f>
        <v>Dead</v>
      </c>
      <c r="I1501" s="90"/>
      <c r="J1501" s="90"/>
      <c r="K1501" s="91"/>
      <c r="L1501" s="91"/>
      <c r="M1501" s="91"/>
      <c r="N1501" s="92"/>
      <c r="O1501" s="89"/>
      <c r="R1501" t="b">
        <f t="shared" si="47"/>
        <v>0</v>
      </c>
    </row>
    <row r="1502" spans="1:18" ht="15" thickBot="1" x14ac:dyDescent="0.35">
      <c r="A1502" s="3" t="s">
        <v>2178</v>
      </c>
      <c r="B1502" s="3" t="s">
        <v>1137</v>
      </c>
      <c r="C1502" s="84">
        <f>IF(COUNTIF(Table1[Tag Number], A1502), 1, 0)</f>
        <v>0</v>
      </c>
      <c r="D1502" s="85">
        <f>IF(COUNTIF(Table2[Tag Number], A1502), 1, 0)</f>
        <v>0</v>
      </c>
      <c r="E1502" s="86">
        <f>IF(COUNTIF(Table3[Tag Number], A1502), 1, 0)</f>
        <v>0</v>
      </c>
      <c r="F1502" s="86">
        <f>IF(COUNTIF(Table4[Tag Number], A1502), 1, 0)</f>
        <v>0</v>
      </c>
      <c r="G1502" s="87">
        <f t="shared" si="48"/>
        <v>0</v>
      </c>
      <c r="H1502" s="88" t="str" cm="1">
        <f t="array" ref="H1502">_xlfn.IFS(OR(_xlfn.XLOOKUP(A1502,Table1[Tag Number],Table1[Status],"-",0)="Dead",
        _xlfn.XLOOKUP(A1502,Table2[Tag Number],Table2[Status],"-",0)="Dead",
        _xlfn.XLOOKUP(A1502,Table3[Tag Number],Table3[Status],"-",0)="Dead",
        _xlfn.XLOOKUP(A1502,Table4[Tag Number],Table4[Status],"-",0)="Dead"),"Dead",
     OR(_xlfn.XLOOKUP(A1502,Table1[Tag Number],Table1[Status],"-",0)="Alive",
        _xlfn.XLOOKUP(A1502,Table2[Tag Number],Table2[Status],"-",0)="Alive",
        _xlfn.XLOOKUP(A1502,Table3[Tag Number],Table3[Status],"-",0)="Alive",
        _xlfn.XLOOKUP(A1502,Table4[Tag Number],Table4[Status],"-",0)="Alive"),"Alive",
     OR(_xlfn.XLOOKUP(A1502,Table1[Tag Number],Table1[Status],"-",0)="-",
        _xlfn.XLOOKUP(A1502,Table2[Tag Number],Table2[Status],"-",0)="-",
        _xlfn.XLOOKUP(A1502,Table3[Tag Number],Table3[Status],"-",0)="-",
        _xlfn.XLOOKUP(A1502,Table4[Tag Number],Table4[Status],"-",0)="-"),
   "-")</f>
        <v>-</v>
      </c>
      <c r="I1502" s="90"/>
      <c r="J1502" s="90"/>
      <c r="K1502" s="91"/>
      <c r="L1502" s="91"/>
      <c r="M1502" s="91"/>
      <c r="N1502" s="92"/>
      <c r="O1502" s="89"/>
      <c r="R1502" t="b">
        <f t="shared" si="47"/>
        <v>0</v>
      </c>
    </row>
    <row r="1503" spans="1:18" ht="15" thickBot="1" x14ac:dyDescent="0.35">
      <c r="A1503" s="2" t="s">
        <v>448</v>
      </c>
      <c r="B1503" s="2" t="s">
        <v>1137</v>
      </c>
      <c r="C1503" s="84">
        <f>IF(COUNTIF(Table1[Tag Number], A1503), 1, 0)</f>
        <v>0</v>
      </c>
      <c r="D1503" s="85">
        <f>IF(COUNTIF(Table2[Tag Number], A1503), 1, 0)</f>
        <v>0</v>
      </c>
      <c r="E1503" s="86">
        <f>IF(COUNTIF(Table3[Tag Number], A1503), 1, 0)</f>
        <v>0</v>
      </c>
      <c r="F1503" s="86">
        <f>IF(COUNTIF(Table4[Tag Number], A1503), 1, 0)</f>
        <v>0</v>
      </c>
      <c r="G1503" s="87">
        <f t="shared" si="48"/>
        <v>0</v>
      </c>
      <c r="H1503" s="88" t="str" cm="1">
        <f t="array" ref="H1503">_xlfn.IFS(OR(_xlfn.XLOOKUP(A1503,Table1[Tag Number],Table1[Status],"-",0)="Dead",
        _xlfn.XLOOKUP(A1503,Table2[Tag Number],Table2[Status],"-",0)="Dead",
        _xlfn.XLOOKUP(A1503,Table3[Tag Number],Table3[Status],"-",0)="Dead",
        _xlfn.XLOOKUP(A1503,Table4[Tag Number],Table4[Status],"-",0)="Dead"),"Dead",
     OR(_xlfn.XLOOKUP(A1503,Table1[Tag Number],Table1[Status],"-",0)="Alive",
        _xlfn.XLOOKUP(A1503,Table2[Tag Number],Table2[Status],"-",0)="Alive",
        _xlfn.XLOOKUP(A1503,Table3[Tag Number],Table3[Status],"-",0)="Alive",
        _xlfn.XLOOKUP(A1503,Table4[Tag Number],Table4[Status],"-",0)="Alive"),"Alive",
     OR(_xlfn.XLOOKUP(A1503,Table1[Tag Number],Table1[Status],"-",0)="-",
        _xlfn.XLOOKUP(A1503,Table2[Tag Number],Table2[Status],"-",0)="-",
        _xlfn.XLOOKUP(A1503,Table3[Tag Number],Table3[Status],"-",0)="-",
        _xlfn.XLOOKUP(A1503,Table4[Tag Number],Table4[Status],"-",0)="-"),
   "-")</f>
        <v>-</v>
      </c>
      <c r="I1503" s="90"/>
      <c r="J1503" s="90"/>
      <c r="K1503" s="91"/>
      <c r="L1503" s="91"/>
      <c r="M1503" s="91"/>
      <c r="N1503" s="92"/>
      <c r="O1503" s="89"/>
      <c r="R1503" t="b">
        <f t="shared" si="47"/>
        <v>0</v>
      </c>
    </row>
    <row r="1504" spans="1:18" ht="15" thickBot="1" x14ac:dyDescent="0.35">
      <c r="A1504" s="3" t="s">
        <v>2179</v>
      </c>
      <c r="B1504" s="3" t="s">
        <v>1137</v>
      </c>
      <c r="C1504" s="84">
        <f>IF(COUNTIF(Table1[Tag Number], A1504), 1, 0)</f>
        <v>0</v>
      </c>
      <c r="D1504" s="85">
        <f>IF(COUNTIF(Table2[Tag Number], A1504), 1, 0)</f>
        <v>0</v>
      </c>
      <c r="E1504" s="86">
        <f>IF(COUNTIF(Table3[Tag Number], A1504), 1, 0)</f>
        <v>0</v>
      </c>
      <c r="F1504" s="86">
        <f>IF(COUNTIF(Table4[Tag Number], A1504), 1, 0)</f>
        <v>0</v>
      </c>
      <c r="G1504" s="87">
        <f t="shared" si="48"/>
        <v>0</v>
      </c>
      <c r="H1504" s="88" t="str" cm="1">
        <f t="array" ref="H1504">_xlfn.IFS(OR(_xlfn.XLOOKUP(A1504,Table1[Tag Number],Table1[Status],"-",0)="Dead",
        _xlfn.XLOOKUP(A1504,Table2[Tag Number],Table2[Status],"-",0)="Dead",
        _xlfn.XLOOKUP(A1504,Table3[Tag Number],Table3[Status],"-",0)="Dead",
        _xlfn.XLOOKUP(A1504,Table4[Tag Number],Table4[Status],"-",0)="Dead"),"Dead",
     OR(_xlfn.XLOOKUP(A1504,Table1[Tag Number],Table1[Status],"-",0)="Alive",
        _xlfn.XLOOKUP(A1504,Table2[Tag Number],Table2[Status],"-",0)="Alive",
        _xlfn.XLOOKUP(A1504,Table3[Tag Number],Table3[Status],"-",0)="Alive",
        _xlfn.XLOOKUP(A1504,Table4[Tag Number],Table4[Status],"-",0)="Alive"),"Alive",
     OR(_xlfn.XLOOKUP(A1504,Table1[Tag Number],Table1[Status],"-",0)="-",
        _xlfn.XLOOKUP(A1504,Table2[Tag Number],Table2[Status],"-",0)="-",
        _xlfn.XLOOKUP(A1504,Table3[Tag Number],Table3[Status],"-",0)="-",
        _xlfn.XLOOKUP(A1504,Table4[Tag Number],Table4[Status],"-",0)="-"),
   "-")</f>
        <v>-</v>
      </c>
      <c r="I1504" s="90"/>
      <c r="J1504" s="90"/>
      <c r="K1504" s="91"/>
      <c r="L1504" s="91"/>
      <c r="M1504" s="91"/>
      <c r="N1504" s="92"/>
      <c r="O1504" s="89"/>
      <c r="R1504" t="b">
        <f t="shared" si="47"/>
        <v>0</v>
      </c>
    </row>
    <row r="1505" spans="1:18" ht="15" thickBot="1" x14ac:dyDescent="0.35">
      <c r="A1505" s="2" t="s">
        <v>401</v>
      </c>
      <c r="B1505" s="2" t="s">
        <v>1137</v>
      </c>
      <c r="C1505" s="84">
        <f>IF(COUNTIF(Table1[Tag Number], A1505), 1, 0)</f>
        <v>0</v>
      </c>
      <c r="D1505" s="85">
        <f>IF(COUNTIF(Table2[Tag Number], A1505), 1, 0)</f>
        <v>0</v>
      </c>
      <c r="E1505" s="86">
        <f>IF(COUNTIF(Table3[Tag Number], A1505), 1, 0)</f>
        <v>0</v>
      </c>
      <c r="F1505" s="86">
        <f>IF(COUNTIF(Table4[Tag Number], A1505), 1, 0)</f>
        <v>0</v>
      </c>
      <c r="G1505" s="87">
        <f t="shared" si="48"/>
        <v>0</v>
      </c>
      <c r="H1505" s="88" t="str" cm="1">
        <f t="array" ref="H1505">_xlfn.IFS(OR(_xlfn.XLOOKUP(A1505,Table1[Tag Number],Table1[Status],"-",0)="Dead",
        _xlfn.XLOOKUP(A1505,Table2[Tag Number],Table2[Status],"-",0)="Dead",
        _xlfn.XLOOKUP(A1505,Table3[Tag Number],Table3[Status],"-",0)="Dead",
        _xlfn.XLOOKUP(A1505,Table4[Tag Number],Table4[Status],"-",0)="Dead"),"Dead",
     OR(_xlfn.XLOOKUP(A1505,Table1[Tag Number],Table1[Status],"-",0)="Alive",
        _xlfn.XLOOKUP(A1505,Table2[Tag Number],Table2[Status],"-",0)="Alive",
        _xlfn.XLOOKUP(A1505,Table3[Tag Number],Table3[Status],"-",0)="Alive",
        _xlfn.XLOOKUP(A1505,Table4[Tag Number],Table4[Status],"-",0)="Alive"),"Alive",
     OR(_xlfn.XLOOKUP(A1505,Table1[Tag Number],Table1[Status],"-",0)="-",
        _xlfn.XLOOKUP(A1505,Table2[Tag Number],Table2[Status],"-",0)="-",
        _xlfn.XLOOKUP(A1505,Table3[Tag Number],Table3[Status],"-",0)="-",
        _xlfn.XLOOKUP(A1505,Table4[Tag Number],Table4[Status],"-",0)="-"),
   "-")</f>
        <v>-</v>
      </c>
      <c r="I1505" s="90"/>
      <c r="J1505" s="90"/>
      <c r="K1505" s="91"/>
      <c r="L1505" s="91"/>
      <c r="M1505" s="91"/>
      <c r="N1505" s="92"/>
      <c r="O1505" s="89"/>
      <c r="R1505" t="b">
        <f t="shared" si="47"/>
        <v>0</v>
      </c>
    </row>
    <row r="1506" spans="1:18" ht="15" thickBot="1" x14ac:dyDescent="0.35">
      <c r="A1506" s="3" t="s">
        <v>929</v>
      </c>
      <c r="B1506" s="3" t="s">
        <v>1137</v>
      </c>
      <c r="C1506" s="84">
        <f>IF(COUNTIF(Table1[Tag Number], A1506), 1, 0)</f>
        <v>0</v>
      </c>
      <c r="D1506" s="85">
        <f>IF(COUNTIF(Table2[Tag Number], A1506), 1, 0)</f>
        <v>0</v>
      </c>
      <c r="E1506" s="86">
        <f>IF(COUNTIF(Table3[Tag Number], A1506), 1, 0)</f>
        <v>0</v>
      </c>
      <c r="F1506" s="86">
        <f>IF(COUNTIF(Table4[Tag Number], A1506), 1, 0)</f>
        <v>0</v>
      </c>
      <c r="G1506" s="87">
        <f t="shared" si="48"/>
        <v>0</v>
      </c>
      <c r="H1506" s="88" t="str" cm="1">
        <f t="array" ref="H1506">_xlfn.IFS(OR(_xlfn.XLOOKUP(A1506,Table1[Tag Number],Table1[Status],"-",0)="Dead",
        _xlfn.XLOOKUP(A1506,Table2[Tag Number],Table2[Status],"-",0)="Dead",
        _xlfn.XLOOKUP(A1506,Table3[Tag Number],Table3[Status],"-",0)="Dead",
        _xlfn.XLOOKUP(A1506,Table4[Tag Number],Table4[Status],"-",0)="Dead"),"Dead",
     OR(_xlfn.XLOOKUP(A1506,Table1[Tag Number],Table1[Status],"-",0)="Alive",
        _xlfn.XLOOKUP(A1506,Table2[Tag Number],Table2[Status],"-",0)="Alive",
        _xlfn.XLOOKUP(A1506,Table3[Tag Number],Table3[Status],"-",0)="Alive",
        _xlfn.XLOOKUP(A1506,Table4[Tag Number],Table4[Status],"-",0)="Alive"),"Alive",
     OR(_xlfn.XLOOKUP(A1506,Table1[Tag Number],Table1[Status],"-",0)="-",
        _xlfn.XLOOKUP(A1506,Table2[Tag Number],Table2[Status],"-",0)="-",
        _xlfn.XLOOKUP(A1506,Table3[Tag Number],Table3[Status],"-",0)="-",
        _xlfn.XLOOKUP(A1506,Table4[Tag Number],Table4[Status],"-",0)="-"),
   "-")</f>
        <v>-</v>
      </c>
      <c r="I1506" s="90"/>
      <c r="J1506" s="90"/>
      <c r="K1506" s="91"/>
      <c r="L1506" s="91"/>
      <c r="M1506" s="91"/>
      <c r="N1506" s="92"/>
      <c r="O1506" s="89"/>
      <c r="R1506" t="b">
        <f t="shared" si="47"/>
        <v>0</v>
      </c>
    </row>
    <row r="1507" spans="1:18" ht="15" thickBot="1" x14ac:dyDescent="0.35">
      <c r="A1507" s="2" t="s">
        <v>824</v>
      </c>
      <c r="B1507" s="2" t="s">
        <v>1137</v>
      </c>
      <c r="C1507" s="84">
        <f>IF(COUNTIF(Table1[Tag Number], A1507), 1, 0)</f>
        <v>0</v>
      </c>
      <c r="D1507" s="85">
        <f>IF(COUNTIF(Table2[Tag Number], A1507), 1, 0)</f>
        <v>0</v>
      </c>
      <c r="E1507" s="86">
        <f>IF(COUNTIF(Table3[Tag Number], A1507), 1, 0)</f>
        <v>0</v>
      </c>
      <c r="F1507" s="86">
        <f>IF(COUNTIF(Table4[Tag Number], A1507), 1, 0)</f>
        <v>0</v>
      </c>
      <c r="G1507" s="87">
        <f t="shared" si="48"/>
        <v>0</v>
      </c>
      <c r="H1507" s="88" t="str" cm="1">
        <f t="array" ref="H1507">_xlfn.IFS(OR(_xlfn.XLOOKUP(A1507,Table1[Tag Number],Table1[Status],"-",0)="Dead",
        _xlfn.XLOOKUP(A1507,Table2[Tag Number],Table2[Status],"-",0)="Dead",
        _xlfn.XLOOKUP(A1507,Table3[Tag Number],Table3[Status],"-",0)="Dead",
        _xlfn.XLOOKUP(A1507,Table4[Tag Number],Table4[Status],"-",0)="Dead"),"Dead",
     OR(_xlfn.XLOOKUP(A1507,Table1[Tag Number],Table1[Status],"-",0)="Alive",
        _xlfn.XLOOKUP(A1507,Table2[Tag Number],Table2[Status],"-",0)="Alive",
        _xlfn.XLOOKUP(A1507,Table3[Tag Number],Table3[Status],"-",0)="Alive",
        _xlfn.XLOOKUP(A1507,Table4[Tag Number],Table4[Status],"-",0)="Alive"),"Alive",
     OR(_xlfn.XLOOKUP(A1507,Table1[Tag Number],Table1[Status],"-",0)="-",
        _xlfn.XLOOKUP(A1507,Table2[Tag Number],Table2[Status],"-",0)="-",
        _xlfn.XLOOKUP(A1507,Table3[Tag Number],Table3[Status],"-",0)="-",
        _xlfn.XLOOKUP(A1507,Table4[Tag Number],Table4[Status],"-",0)="-"),
   "-")</f>
        <v>-</v>
      </c>
      <c r="I1507" s="90"/>
      <c r="J1507" s="90"/>
      <c r="K1507" s="91"/>
      <c r="L1507" s="91"/>
      <c r="M1507" s="91"/>
      <c r="N1507" s="92"/>
      <c r="O1507" s="89"/>
      <c r="R1507" t="b">
        <f t="shared" si="47"/>
        <v>0</v>
      </c>
    </row>
    <row r="1508" spans="1:18" ht="15" thickBot="1" x14ac:dyDescent="0.35">
      <c r="A1508" s="3" t="s">
        <v>2180</v>
      </c>
      <c r="B1508" s="3" t="s">
        <v>1137</v>
      </c>
      <c r="C1508" s="84">
        <f>IF(COUNTIF(Table1[Tag Number], A1508), 1, 0)</f>
        <v>0</v>
      </c>
      <c r="D1508" s="85">
        <f>IF(COUNTIF(Table2[Tag Number], A1508), 1, 0)</f>
        <v>0</v>
      </c>
      <c r="E1508" s="86">
        <f>IF(COUNTIF(Table3[Tag Number], A1508), 1, 0)</f>
        <v>0</v>
      </c>
      <c r="F1508" s="86">
        <f>IF(COUNTIF(Table4[Tag Number], A1508), 1, 0)</f>
        <v>0</v>
      </c>
      <c r="G1508" s="87">
        <f t="shared" si="48"/>
        <v>0</v>
      </c>
      <c r="H1508" s="88" t="str" cm="1">
        <f t="array" ref="H1508">_xlfn.IFS(OR(_xlfn.XLOOKUP(A1508,Table1[Tag Number],Table1[Status],"-",0)="Dead",
        _xlfn.XLOOKUP(A1508,Table2[Tag Number],Table2[Status],"-",0)="Dead",
        _xlfn.XLOOKUP(A1508,Table3[Tag Number],Table3[Status],"-",0)="Dead",
        _xlfn.XLOOKUP(A1508,Table4[Tag Number],Table4[Status],"-",0)="Dead"),"Dead",
     OR(_xlfn.XLOOKUP(A1508,Table1[Tag Number],Table1[Status],"-",0)="Alive",
        _xlfn.XLOOKUP(A1508,Table2[Tag Number],Table2[Status],"-",0)="Alive",
        _xlfn.XLOOKUP(A1508,Table3[Tag Number],Table3[Status],"-",0)="Alive",
        _xlfn.XLOOKUP(A1508,Table4[Tag Number],Table4[Status],"-",0)="Alive"),"Alive",
     OR(_xlfn.XLOOKUP(A1508,Table1[Tag Number],Table1[Status],"-",0)="-",
        _xlfn.XLOOKUP(A1508,Table2[Tag Number],Table2[Status],"-",0)="-",
        _xlfn.XLOOKUP(A1508,Table3[Tag Number],Table3[Status],"-",0)="-",
        _xlfn.XLOOKUP(A1508,Table4[Tag Number],Table4[Status],"-",0)="-"),
   "-")</f>
        <v>-</v>
      </c>
      <c r="I1508" s="90"/>
      <c r="J1508" s="90"/>
      <c r="K1508" s="91"/>
      <c r="L1508" s="91"/>
      <c r="M1508" s="91"/>
      <c r="N1508" s="92"/>
      <c r="O1508" s="89"/>
      <c r="R1508" t="b">
        <f t="shared" si="47"/>
        <v>0</v>
      </c>
    </row>
    <row r="1509" spans="1:18" ht="15" thickBot="1" x14ac:dyDescent="0.35">
      <c r="A1509" s="2" t="s">
        <v>2181</v>
      </c>
      <c r="B1509" s="2" t="s">
        <v>1137</v>
      </c>
      <c r="C1509" s="84">
        <f>IF(COUNTIF(Table1[Tag Number], A1509), 1, 0)</f>
        <v>0</v>
      </c>
      <c r="D1509" s="85">
        <f>IF(COUNTIF(Table2[Tag Number], A1509), 1, 0)</f>
        <v>0</v>
      </c>
      <c r="E1509" s="86">
        <f>IF(COUNTIF(Table3[Tag Number], A1509), 1, 0)</f>
        <v>0</v>
      </c>
      <c r="F1509" s="86">
        <f>IF(COUNTIF(Table4[Tag Number], A1509), 1, 0)</f>
        <v>0</v>
      </c>
      <c r="G1509" s="87">
        <f t="shared" si="48"/>
        <v>0</v>
      </c>
      <c r="H1509" s="88" t="str" cm="1">
        <f t="array" ref="H1509">_xlfn.IFS(OR(_xlfn.XLOOKUP(A1509,Table1[Tag Number],Table1[Status],"-",0)="Dead",
        _xlfn.XLOOKUP(A1509,Table2[Tag Number],Table2[Status],"-",0)="Dead",
        _xlfn.XLOOKUP(A1509,Table3[Tag Number],Table3[Status],"-",0)="Dead",
        _xlfn.XLOOKUP(A1509,Table4[Tag Number],Table4[Status],"-",0)="Dead"),"Dead",
     OR(_xlfn.XLOOKUP(A1509,Table1[Tag Number],Table1[Status],"-",0)="Alive",
        _xlfn.XLOOKUP(A1509,Table2[Tag Number],Table2[Status],"-",0)="Alive",
        _xlfn.XLOOKUP(A1509,Table3[Tag Number],Table3[Status],"-",0)="Alive",
        _xlfn.XLOOKUP(A1509,Table4[Tag Number],Table4[Status],"-",0)="Alive"),"Alive",
     OR(_xlfn.XLOOKUP(A1509,Table1[Tag Number],Table1[Status],"-",0)="-",
        _xlfn.XLOOKUP(A1509,Table2[Tag Number],Table2[Status],"-",0)="-",
        _xlfn.XLOOKUP(A1509,Table3[Tag Number],Table3[Status],"-",0)="-",
        _xlfn.XLOOKUP(A1509,Table4[Tag Number],Table4[Status],"-",0)="-"),
   "-")</f>
        <v>-</v>
      </c>
      <c r="I1509" s="90"/>
      <c r="J1509" s="90"/>
      <c r="K1509" s="91"/>
      <c r="L1509" s="91"/>
      <c r="M1509" s="91"/>
      <c r="N1509" s="92"/>
      <c r="O1509" s="89"/>
      <c r="R1509" t="b">
        <f t="shared" si="47"/>
        <v>0</v>
      </c>
    </row>
    <row r="1510" spans="1:18" ht="15" thickBot="1" x14ac:dyDescent="0.35">
      <c r="A1510" s="3" t="s">
        <v>942</v>
      </c>
      <c r="B1510" s="3" t="s">
        <v>1137</v>
      </c>
      <c r="C1510" s="84">
        <f>IF(COUNTIF(Table1[Tag Number], A1510), 1, 0)</f>
        <v>0</v>
      </c>
      <c r="D1510" s="85">
        <f>IF(COUNTIF(Table2[Tag Number], A1510), 1, 0)</f>
        <v>0</v>
      </c>
      <c r="E1510" s="86">
        <f>IF(COUNTIF(Table3[Tag Number], A1510), 1, 0)</f>
        <v>0</v>
      </c>
      <c r="F1510" s="86">
        <f>IF(COUNTIF(Table4[Tag Number], A1510), 1, 0)</f>
        <v>0</v>
      </c>
      <c r="G1510" s="87">
        <f t="shared" si="48"/>
        <v>0</v>
      </c>
      <c r="H1510" s="88" t="str" cm="1">
        <f t="array" ref="H1510">_xlfn.IFS(OR(_xlfn.XLOOKUP(A1510,Table1[Tag Number],Table1[Status],"-",0)="Dead",
        _xlfn.XLOOKUP(A1510,Table2[Tag Number],Table2[Status],"-",0)="Dead",
        _xlfn.XLOOKUP(A1510,Table3[Tag Number],Table3[Status],"-",0)="Dead",
        _xlfn.XLOOKUP(A1510,Table4[Tag Number],Table4[Status],"-",0)="Dead"),"Dead",
     OR(_xlfn.XLOOKUP(A1510,Table1[Tag Number],Table1[Status],"-",0)="Alive",
        _xlfn.XLOOKUP(A1510,Table2[Tag Number],Table2[Status],"-",0)="Alive",
        _xlfn.XLOOKUP(A1510,Table3[Tag Number],Table3[Status],"-",0)="Alive",
        _xlfn.XLOOKUP(A1510,Table4[Tag Number],Table4[Status],"-",0)="Alive"),"Alive",
     OR(_xlfn.XLOOKUP(A1510,Table1[Tag Number],Table1[Status],"-",0)="-",
        _xlfn.XLOOKUP(A1510,Table2[Tag Number],Table2[Status],"-",0)="-",
        _xlfn.XLOOKUP(A1510,Table3[Tag Number],Table3[Status],"-",0)="-",
        _xlfn.XLOOKUP(A1510,Table4[Tag Number],Table4[Status],"-",0)="-"),
   "-")</f>
        <v>-</v>
      </c>
      <c r="I1510" s="90"/>
      <c r="J1510" s="90"/>
      <c r="K1510" s="91"/>
      <c r="L1510" s="91"/>
      <c r="M1510" s="91"/>
      <c r="N1510" s="92"/>
      <c r="O1510" s="89"/>
      <c r="R1510" t="b">
        <f t="shared" si="47"/>
        <v>0</v>
      </c>
    </row>
    <row r="1511" spans="1:18" ht="15" thickBot="1" x14ac:dyDescent="0.35">
      <c r="A1511" s="2" t="s">
        <v>2182</v>
      </c>
      <c r="B1511" s="2" t="s">
        <v>1145</v>
      </c>
      <c r="C1511" s="84">
        <f>IF(COUNTIF(Table1[Tag Number], A1511), 1, 0)</f>
        <v>0</v>
      </c>
      <c r="D1511" s="85">
        <f>IF(COUNTIF(Table2[Tag Number], A1511), 1, 0)</f>
        <v>0</v>
      </c>
      <c r="E1511" s="86">
        <f>IF(COUNTIF(Table3[Tag Number], A1511), 1, 0)</f>
        <v>0</v>
      </c>
      <c r="F1511" s="86">
        <f>IF(COUNTIF(Table4[Tag Number], A1511), 1, 0)</f>
        <v>0</v>
      </c>
      <c r="G1511" s="87">
        <f t="shared" si="48"/>
        <v>0</v>
      </c>
      <c r="H1511" s="88" t="str" cm="1">
        <f t="array" ref="H1511">_xlfn.IFS(OR(_xlfn.XLOOKUP(A1511,Table1[Tag Number],Table1[Status],"-",0)="Dead",
        _xlfn.XLOOKUP(A1511,Table2[Tag Number],Table2[Status],"-",0)="Dead",
        _xlfn.XLOOKUP(A1511,Table3[Tag Number],Table3[Status],"-",0)="Dead",
        _xlfn.XLOOKUP(A1511,Table4[Tag Number],Table4[Status],"-",0)="Dead"),"Dead",
     OR(_xlfn.XLOOKUP(A1511,Table1[Tag Number],Table1[Status],"-",0)="Alive",
        _xlfn.XLOOKUP(A1511,Table2[Tag Number],Table2[Status],"-",0)="Alive",
        _xlfn.XLOOKUP(A1511,Table3[Tag Number],Table3[Status],"-",0)="Alive",
        _xlfn.XLOOKUP(A1511,Table4[Tag Number],Table4[Status],"-",0)="Alive"),"Alive",
     OR(_xlfn.XLOOKUP(A1511,Table1[Tag Number],Table1[Status],"-",0)="-",
        _xlfn.XLOOKUP(A1511,Table2[Tag Number],Table2[Status],"-",0)="-",
        _xlfn.XLOOKUP(A1511,Table3[Tag Number],Table3[Status],"-",0)="-",
        _xlfn.XLOOKUP(A1511,Table4[Tag Number],Table4[Status],"-",0)="-"),
   "-")</f>
        <v>-</v>
      </c>
      <c r="I1511" s="90"/>
      <c r="J1511" s="90"/>
      <c r="K1511" s="91"/>
      <c r="L1511" s="91"/>
      <c r="M1511" s="91"/>
      <c r="N1511" s="92"/>
      <c r="O1511" s="89"/>
      <c r="R1511" t="b">
        <f t="shared" si="47"/>
        <v>0</v>
      </c>
    </row>
    <row r="1512" spans="1:18" ht="15" thickBot="1" x14ac:dyDescent="0.35">
      <c r="A1512" s="3" t="s">
        <v>618</v>
      </c>
      <c r="B1512" s="3" t="s">
        <v>1137</v>
      </c>
      <c r="C1512" s="84">
        <f>IF(COUNTIF(Table1[Tag Number], A1512), 1, 0)</f>
        <v>0</v>
      </c>
      <c r="D1512" s="85">
        <f>IF(COUNTIF(Table2[Tag Number], A1512), 1, 0)</f>
        <v>0</v>
      </c>
      <c r="E1512" s="86">
        <f>IF(COUNTIF(Table3[Tag Number], A1512), 1, 0)</f>
        <v>0</v>
      </c>
      <c r="F1512" s="86">
        <f>IF(COUNTIF(Table4[Tag Number], A1512), 1, 0)</f>
        <v>0</v>
      </c>
      <c r="G1512" s="87">
        <f t="shared" si="48"/>
        <v>0</v>
      </c>
      <c r="H1512" s="88" t="str" cm="1">
        <f t="array" ref="H1512">_xlfn.IFS(OR(_xlfn.XLOOKUP(A1512,Table1[Tag Number],Table1[Status],"-",0)="Dead",
        _xlfn.XLOOKUP(A1512,Table2[Tag Number],Table2[Status],"-",0)="Dead",
        _xlfn.XLOOKUP(A1512,Table3[Tag Number],Table3[Status],"-",0)="Dead",
        _xlfn.XLOOKUP(A1512,Table4[Tag Number],Table4[Status],"-",0)="Dead"),"Dead",
     OR(_xlfn.XLOOKUP(A1512,Table1[Tag Number],Table1[Status],"-",0)="Alive",
        _xlfn.XLOOKUP(A1512,Table2[Tag Number],Table2[Status],"-",0)="Alive",
        _xlfn.XLOOKUP(A1512,Table3[Tag Number],Table3[Status],"-",0)="Alive",
        _xlfn.XLOOKUP(A1512,Table4[Tag Number],Table4[Status],"-",0)="Alive"),"Alive",
     OR(_xlfn.XLOOKUP(A1512,Table1[Tag Number],Table1[Status],"-",0)="-",
        _xlfn.XLOOKUP(A1512,Table2[Tag Number],Table2[Status],"-",0)="-",
        _xlfn.XLOOKUP(A1512,Table3[Tag Number],Table3[Status],"-",0)="-",
        _xlfn.XLOOKUP(A1512,Table4[Tag Number],Table4[Status],"-",0)="-"),
   "-")</f>
        <v>-</v>
      </c>
      <c r="I1512" s="90"/>
      <c r="J1512" s="90"/>
      <c r="K1512" s="91"/>
      <c r="L1512" s="91"/>
      <c r="M1512" s="91"/>
      <c r="N1512" s="92"/>
      <c r="O1512" s="89"/>
      <c r="R1512" t="b">
        <f t="shared" si="47"/>
        <v>0</v>
      </c>
    </row>
    <row r="1513" spans="1:18" ht="15" thickBot="1" x14ac:dyDescent="0.35">
      <c r="A1513" s="2" t="s">
        <v>2183</v>
      </c>
      <c r="B1513" s="2" t="s">
        <v>1137</v>
      </c>
      <c r="C1513" s="84">
        <f>IF(COUNTIF(Table1[Tag Number], A1513), 1, 0)</f>
        <v>0</v>
      </c>
      <c r="D1513" s="85">
        <f>IF(COUNTIF(Table2[Tag Number], A1513), 1, 0)</f>
        <v>0</v>
      </c>
      <c r="E1513" s="86">
        <f>IF(COUNTIF(Table3[Tag Number], A1513), 1, 0)</f>
        <v>0</v>
      </c>
      <c r="F1513" s="86">
        <f>IF(COUNTIF(Table4[Tag Number], A1513), 1, 0)</f>
        <v>0</v>
      </c>
      <c r="G1513" s="87">
        <f t="shared" si="48"/>
        <v>0</v>
      </c>
      <c r="H1513" s="88" t="str" cm="1">
        <f t="array" ref="H1513">_xlfn.IFS(OR(_xlfn.XLOOKUP(A1513,Table1[Tag Number],Table1[Status],"-",0)="Dead",
        _xlfn.XLOOKUP(A1513,Table2[Tag Number],Table2[Status],"-",0)="Dead",
        _xlfn.XLOOKUP(A1513,Table3[Tag Number],Table3[Status],"-",0)="Dead",
        _xlfn.XLOOKUP(A1513,Table4[Tag Number],Table4[Status],"-",0)="Dead"),"Dead",
     OR(_xlfn.XLOOKUP(A1513,Table1[Tag Number],Table1[Status],"-",0)="Alive",
        _xlfn.XLOOKUP(A1513,Table2[Tag Number],Table2[Status],"-",0)="Alive",
        _xlfn.XLOOKUP(A1513,Table3[Tag Number],Table3[Status],"-",0)="Alive",
        _xlfn.XLOOKUP(A1513,Table4[Tag Number],Table4[Status],"-",0)="Alive"),"Alive",
     OR(_xlfn.XLOOKUP(A1513,Table1[Tag Number],Table1[Status],"-",0)="-",
        _xlfn.XLOOKUP(A1513,Table2[Tag Number],Table2[Status],"-",0)="-",
        _xlfn.XLOOKUP(A1513,Table3[Tag Number],Table3[Status],"-",0)="-",
        _xlfn.XLOOKUP(A1513,Table4[Tag Number],Table4[Status],"-",0)="-"),
   "-")</f>
        <v>-</v>
      </c>
      <c r="I1513" s="90"/>
      <c r="J1513" s="90"/>
      <c r="K1513" s="91"/>
      <c r="L1513" s="91"/>
      <c r="M1513" s="91"/>
      <c r="N1513" s="92"/>
      <c r="O1513" s="89"/>
      <c r="R1513" t="b">
        <f t="shared" si="47"/>
        <v>0</v>
      </c>
    </row>
    <row r="1514" spans="1:18" ht="15" thickBot="1" x14ac:dyDescent="0.35">
      <c r="A1514" s="3" t="s">
        <v>530</v>
      </c>
      <c r="B1514" s="3" t="s">
        <v>1137</v>
      </c>
      <c r="C1514" s="84">
        <f>IF(COUNTIF(Table1[Tag Number], A1514), 1, 0)</f>
        <v>0</v>
      </c>
      <c r="D1514" s="85">
        <f>IF(COUNTIF(Table2[Tag Number], A1514), 1, 0)</f>
        <v>0</v>
      </c>
      <c r="E1514" s="86">
        <f>IF(COUNTIF(Table3[Tag Number], A1514), 1, 0)</f>
        <v>0</v>
      </c>
      <c r="F1514" s="86">
        <f>IF(COUNTIF(Table4[Tag Number], A1514), 1, 0)</f>
        <v>0</v>
      </c>
      <c r="G1514" s="87">
        <f t="shared" si="48"/>
        <v>0</v>
      </c>
      <c r="H1514" s="88" t="str" cm="1">
        <f t="array" ref="H1514">_xlfn.IFS(OR(_xlfn.XLOOKUP(A1514,Table1[Tag Number],Table1[Status],"-",0)="Dead",
        _xlfn.XLOOKUP(A1514,Table2[Tag Number],Table2[Status],"-",0)="Dead",
        _xlfn.XLOOKUP(A1514,Table3[Tag Number],Table3[Status],"-",0)="Dead",
        _xlfn.XLOOKUP(A1514,Table4[Tag Number],Table4[Status],"-",0)="Dead"),"Dead",
     OR(_xlfn.XLOOKUP(A1514,Table1[Tag Number],Table1[Status],"-",0)="Alive",
        _xlfn.XLOOKUP(A1514,Table2[Tag Number],Table2[Status],"-",0)="Alive",
        _xlfn.XLOOKUP(A1514,Table3[Tag Number],Table3[Status],"-",0)="Alive",
        _xlfn.XLOOKUP(A1514,Table4[Tag Number],Table4[Status],"-",0)="Alive"),"Alive",
     OR(_xlfn.XLOOKUP(A1514,Table1[Tag Number],Table1[Status],"-",0)="-",
        _xlfn.XLOOKUP(A1514,Table2[Tag Number],Table2[Status],"-",0)="-",
        _xlfn.XLOOKUP(A1514,Table3[Tag Number],Table3[Status],"-",0)="-",
        _xlfn.XLOOKUP(A1514,Table4[Tag Number],Table4[Status],"-",0)="-"),
   "-")</f>
        <v>-</v>
      </c>
      <c r="I1514" s="90"/>
      <c r="J1514" s="90"/>
      <c r="K1514" s="91"/>
      <c r="L1514" s="91"/>
      <c r="M1514" s="91"/>
      <c r="N1514" s="92"/>
      <c r="O1514" s="89"/>
      <c r="R1514" t="b">
        <f t="shared" si="47"/>
        <v>0</v>
      </c>
    </row>
    <row r="1515" spans="1:18" ht="15" thickBot="1" x14ac:dyDescent="0.35">
      <c r="A1515" s="2" t="s">
        <v>2184</v>
      </c>
      <c r="B1515" s="2" t="s">
        <v>1137</v>
      </c>
      <c r="C1515" s="84">
        <f>IF(COUNTIF(Table1[Tag Number], A1515), 1, 0)</f>
        <v>0</v>
      </c>
      <c r="D1515" s="85">
        <f>IF(COUNTIF(Table2[Tag Number], A1515), 1, 0)</f>
        <v>0</v>
      </c>
      <c r="E1515" s="86">
        <f>IF(COUNTIF(Table3[Tag Number], A1515), 1, 0)</f>
        <v>0</v>
      </c>
      <c r="F1515" s="86">
        <f>IF(COUNTIF(Table4[Tag Number], A1515), 1, 0)</f>
        <v>0</v>
      </c>
      <c r="G1515" s="87">
        <f t="shared" si="48"/>
        <v>0</v>
      </c>
      <c r="H1515" s="88" t="str" cm="1">
        <f t="array" ref="H1515">_xlfn.IFS(OR(_xlfn.XLOOKUP(A1515,Table1[Tag Number],Table1[Status],"-",0)="Dead",
        _xlfn.XLOOKUP(A1515,Table2[Tag Number],Table2[Status],"-",0)="Dead",
        _xlfn.XLOOKUP(A1515,Table3[Tag Number],Table3[Status],"-",0)="Dead",
        _xlfn.XLOOKUP(A1515,Table4[Tag Number],Table4[Status],"-",0)="Dead"),"Dead",
     OR(_xlfn.XLOOKUP(A1515,Table1[Tag Number],Table1[Status],"-",0)="Alive",
        _xlfn.XLOOKUP(A1515,Table2[Tag Number],Table2[Status],"-",0)="Alive",
        _xlfn.XLOOKUP(A1515,Table3[Tag Number],Table3[Status],"-",0)="Alive",
        _xlfn.XLOOKUP(A1515,Table4[Tag Number],Table4[Status],"-",0)="Alive"),"Alive",
     OR(_xlfn.XLOOKUP(A1515,Table1[Tag Number],Table1[Status],"-",0)="-",
        _xlfn.XLOOKUP(A1515,Table2[Tag Number],Table2[Status],"-",0)="-",
        _xlfn.XLOOKUP(A1515,Table3[Tag Number],Table3[Status],"-",0)="-",
        _xlfn.XLOOKUP(A1515,Table4[Tag Number],Table4[Status],"-",0)="-"),
   "-")</f>
        <v>-</v>
      </c>
      <c r="I1515" s="90"/>
      <c r="J1515" s="90"/>
      <c r="K1515" s="91"/>
      <c r="L1515" s="91"/>
      <c r="M1515" s="91"/>
      <c r="N1515" s="92"/>
      <c r="O1515" s="89"/>
      <c r="R1515" t="b">
        <f t="shared" si="47"/>
        <v>0</v>
      </c>
    </row>
    <row r="1516" spans="1:18" ht="15" thickBot="1" x14ac:dyDescent="0.35">
      <c r="A1516" s="3" t="s">
        <v>118</v>
      </c>
      <c r="B1516" s="3" t="s">
        <v>1145</v>
      </c>
      <c r="C1516" s="84">
        <f>IF(COUNTIF(Table1[Tag Number], A1516), 1, 0)</f>
        <v>0</v>
      </c>
      <c r="D1516" s="85">
        <f>IF(COUNTIF(Table2[Tag Number], A1516), 1, 0)</f>
        <v>1</v>
      </c>
      <c r="E1516" s="86">
        <f>IF(COUNTIF(Table3[Tag Number], A1516), 1, 0)</f>
        <v>0</v>
      </c>
      <c r="F1516" s="86">
        <f>IF(COUNTIF(Table4[Tag Number], A1516), 1, 0)</f>
        <v>0</v>
      </c>
      <c r="G1516" s="87">
        <f t="shared" si="48"/>
        <v>1</v>
      </c>
      <c r="H1516" s="88" t="str" cm="1">
        <f t="array" ref="H1516">_xlfn.IFS(OR(_xlfn.XLOOKUP(A1516,Table1[Tag Number],Table1[Status],"-",0)="Dead",
        _xlfn.XLOOKUP(A1516,Table2[Tag Number],Table2[Status],"-",0)="Dead",
        _xlfn.XLOOKUP(A1516,Table3[Tag Number],Table3[Status],"-",0)="Dead",
        _xlfn.XLOOKUP(A1516,Table4[Tag Number],Table4[Status],"-",0)="Dead"),"Dead",
     OR(_xlfn.XLOOKUP(A1516,Table1[Tag Number],Table1[Status],"-",0)="Alive",
        _xlfn.XLOOKUP(A1516,Table2[Tag Number],Table2[Status],"-",0)="Alive",
        _xlfn.XLOOKUP(A1516,Table3[Tag Number],Table3[Status],"-",0)="Alive",
        _xlfn.XLOOKUP(A1516,Table4[Tag Number],Table4[Status],"-",0)="Alive"),"Alive",
     OR(_xlfn.XLOOKUP(A1516,Table1[Tag Number],Table1[Status],"-",0)="-",
        _xlfn.XLOOKUP(A1516,Table2[Tag Number],Table2[Status],"-",0)="-",
        _xlfn.XLOOKUP(A1516,Table3[Tag Number],Table3[Status],"-",0)="-",
        _xlfn.XLOOKUP(A1516,Table4[Tag Number],Table4[Status],"-",0)="-"),
   "-")</f>
        <v>Alive</v>
      </c>
      <c r="I1516" s="90"/>
      <c r="J1516" s="90"/>
      <c r="K1516" s="91"/>
      <c r="L1516" s="91"/>
      <c r="M1516" s="91"/>
      <c r="N1516" s="92"/>
      <c r="O1516" s="89"/>
      <c r="R1516" t="b">
        <f t="shared" si="47"/>
        <v>0</v>
      </c>
    </row>
    <row r="1517" spans="1:18" ht="15" thickBot="1" x14ac:dyDescent="0.35">
      <c r="A1517" s="2" t="s">
        <v>769</v>
      </c>
      <c r="B1517" s="2" t="s">
        <v>1137</v>
      </c>
      <c r="C1517" s="84">
        <f>IF(COUNTIF(Table1[Tag Number], A1517), 1, 0)</f>
        <v>0</v>
      </c>
      <c r="D1517" s="85">
        <f>IF(COUNTIF(Table2[Tag Number], A1517), 1, 0)</f>
        <v>0</v>
      </c>
      <c r="E1517" s="86">
        <f>IF(COUNTIF(Table3[Tag Number], A1517), 1, 0)</f>
        <v>0</v>
      </c>
      <c r="F1517" s="86">
        <f>IF(COUNTIF(Table4[Tag Number], A1517), 1, 0)</f>
        <v>0</v>
      </c>
      <c r="G1517" s="87">
        <f t="shared" si="48"/>
        <v>0</v>
      </c>
      <c r="H1517" s="88" t="str" cm="1">
        <f t="array" ref="H1517">_xlfn.IFS(OR(_xlfn.XLOOKUP(A1517,Table1[Tag Number],Table1[Status],"-",0)="Dead",
        _xlfn.XLOOKUP(A1517,Table2[Tag Number],Table2[Status],"-",0)="Dead",
        _xlfn.XLOOKUP(A1517,Table3[Tag Number],Table3[Status],"-",0)="Dead",
        _xlfn.XLOOKUP(A1517,Table4[Tag Number],Table4[Status],"-",0)="Dead"),"Dead",
     OR(_xlfn.XLOOKUP(A1517,Table1[Tag Number],Table1[Status],"-",0)="Alive",
        _xlfn.XLOOKUP(A1517,Table2[Tag Number],Table2[Status],"-",0)="Alive",
        _xlfn.XLOOKUP(A1517,Table3[Tag Number],Table3[Status],"-",0)="Alive",
        _xlfn.XLOOKUP(A1517,Table4[Tag Number],Table4[Status],"-",0)="Alive"),"Alive",
     OR(_xlfn.XLOOKUP(A1517,Table1[Tag Number],Table1[Status],"-",0)="-",
        _xlfn.XLOOKUP(A1517,Table2[Tag Number],Table2[Status],"-",0)="-",
        _xlfn.XLOOKUP(A1517,Table3[Tag Number],Table3[Status],"-",0)="-",
        _xlfn.XLOOKUP(A1517,Table4[Tag Number],Table4[Status],"-",0)="-"),
   "-")</f>
        <v>-</v>
      </c>
      <c r="I1517" s="90"/>
      <c r="J1517" s="90"/>
      <c r="K1517" s="91"/>
      <c r="L1517" s="91"/>
      <c r="M1517" s="91"/>
      <c r="N1517" s="92"/>
      <c r="O1517" s="89"/>
      <c r="R1517" t="b">
        <f t="shared" si="47"/>
        <v>0</v>
      </c>
    </row>
    <row r="1518" spans="1:18" ht="15" thickBot="1" x14ac:dyDescent="0.35">
      <c r="A1518" s="3" t="s">
        <v>314</v>
      </c>
      <c r="B1518" s="3" t="s">
        <v>1145</v>
      </c>
      <c r="C1518" s="84">
        <f>IF(COUNTIF(Table1[Tag Number], A1518), 1, 0)</f>
        <v>0</v>
      </c>
      <c r="D1518" s="85">
        <f>IF(COUNTIF(Table2[Tag Number], A1518), 1, 0)</f>
        <v>0</v>
      </c>
      <c r="E1518" s="86">
        <f>IF(COUNTIF(Table3[Tag Number], A1518), 1, 0)</f>
        <v>1</v>
      </c>
      <c r="F1518" s="86">
        <f>IF(COUNTIF(Table4[Tag Number], A1518), 1, 0)</f>
        <v>0</v>
      </c>
      <c r="G1518" s="87">
        <f t="shared" si="48"/>
        <v>1</v>
      </c>
      <c r="H1518" s="88" t="str" cm="1">
        <f t="array" ref="H1518">_xlfn.IFS(OR(_xlfn.XLOOKUP(A1518,Table1[Tag Number],Table1[Status],"-",0)="Dead",
        _xlfn.XLOOKUP(A1518,Table2[Tag Number],Table2[Status],"-",0)="Dead",
        _xlfn.XLOOKUP(A1518,Table3[Tag Number],Table3[Status],"-",0)="Dead",
        _xlfn.XLOOKUP(A1518,Table4[Tag Number],Table4[Status],"-",0)="Dead"),"Dead",
     OR(_xlfn.XLOOKUP(A1518,Table1[Tag Number],Table1[Status],"-",0)="Alive",
        _xlfn.XLOOKUP(A1518,Table2[Tag Number],Table2[Status],"-",0)="Alive",
        _xlfn.XLOOKUP(A1518,Table3[Tag Number],Table3[Status],"-",0)="Alive",
        _xlfn.XLOOKUP(A1518,Table4[Tag Number],Table4[Status],"-",0)="Alive"),"Alive",
     OR(_xlfn.XLOOKUP(A1518,Table1[Tag Number],Table1[Status],"-",0)="-",
        _xlfn.XLOOKUP(A1518,Table2[Tag Number],Table2[Status],"-",0)="-",
        _xlfn.XLOOKUP(A1518,Table3[Tag Number],Table3[Status],"-",0)="-",
        _xlfn.XLOOKUP(A1518,Table4[Tag Number],Table4[Status],"-",0)="-"),
   "-")</f>
        <v>Dead</v>
      </c>
      <c r="I1518" s="90"/>
      <c r="J1518" s="90"/>
      <c r="K1518" s="91"/>
      <c r="L1518" s="91"/>
      <c r="M1518" s="91"/>
      <c r="N1518" s="92"/>
      <c r="O1518" s="89"/>
      <c r="R1518" t="b">
        <f t="shared" si="47"/>
        <v>0</v>
      </c>
    </row>
    <row r="1519" spans="1:18" ht="15" thickBot="1" x14ac:dyDescent="0.35">
      <c r="A1519" s="2" t="s">
        <v>2185</v>
      </c>
      <c r="B1519" s="2" t="s">
        <v>1137</v>
      </c>
      <c r="C1519" s="84">
        <f>IF(COUNTIF(Table1[Tag Number], A1519), 1, 0)</f>
        <v>0</v>
      </c>
      <c r="D1519" s="85">
        <f>IF(COUNTIF(Table2[Tag Number], A1519), 1, 0)</f>
        <v>0</v>
      </c>
      <c r="E1519" s="86">
        <f>IF(COUNTIF(Table3[Tag Number], A1519), 1, 0)</f>
        <v>0</v>
      </c>
      <c r="F1519" s="86">
        <f>IF(COUNTIF(Table4[Tag Number], A1519), 1, 0)</f>
        <v>0</v>
      </c>
      <c r="G1519" s="87">
        <f t="shared" si="48"/>
        <v>0</v>
      </c>
      <c r="H1519" s="88" t="str" cm="1">
        <f t="array" ref="H1519">_xlfn.IFS(OR(_xlfn.XLOOKUP(A1519,Table1[Tag Number],Table1[Status],"-",0)="Dead",
        _xlfn.XLOOKUP(A1519,Table2[Tag Number],Table2[Status],"-",0)="Dead",
        _xlfn.XLOOKUP(A1519,Table3[Tag Number],Table3[Status],"-",0)="Dead",
        _xlfn.XLOOKUP(A1519,Table4[Tag Number],Table4[Status],"-",0)="Dead"),"Dead",
     OR(_xlfn.XLOOKUP(A1519,Table1[Tag Number],Table1[Status],"-",0)="Alive",
        _xlfn.XLOOKUP(A1519,Table2[Tag Number],Table2[Status],"-",0)="Alive",
        _xlfn.XLOOKUP(A1519,Table3[Tag Number],Table3[Status],"-",0)="Alive",
        _xlfn.XLOOKUP(A1519,Table4[Tag Number],Table4[Status],"-",0)="Alive"),"Alive",
     OR(_xlfn.XLOOKUP(A1519,Table1[Tag Number],Table1[Status],"-",0)="-",
        _xlfn.XLOOKUP(A1519,Table2[Tag Number],Table2[Status],"-",0)="-",
        _xlfn.XLOOKUP(A1519,Table3[Tag Number],Table3[Status],"-",0)="-",
        _xlfn.XLOOKUP(A1519,Table4[Tag Number],Table4[Status],"-",0)="-"),
   "-")</f>
        <v>-</v>
      </c>
      <c r="I1519" s="90"/>
      <c r="J1519" s="90"/>
      <c r="K1519" s="91"/>
      <c r="L1519" s="91"/>
      <c r="M1519" s="91"/>
      <c r="N1519" s="92"/>
      <c r="O1519" s="89"/>
      <c r="R1519" t="b">
        <f t="shared" si="47"/>
        <v>0</v>
      </c>
    </row>
    <row r="1520" spans="1:18" ht="15" thickBot="1" x14ac:dyDescent="0.35">
      <c r="A1520" s="3" t="s">
        <v>2186</v>
      </c>
      <c r="B1520" s="3" t="s">
        <v>1137</v>
      </c>
      <c r="C1520" s="84">
        <f>IF(COUNTIF(Table1[Tag Number], A1520), 1, 0)</f>
        <v>0</v>
      </c>
      <c r="D1520" s="85">
        <f>IF(COUNTIF(Table2[Tag Number], A1520), 1, 0)</f>
        <v>0</v>
      </c>
      <c r="E1520" s="86">
        <f>IF(COUNTIF(Table3[Tag Number], A1520), 1, 0)</f>
        <v>0</v>
      </c>
      <c r="F1520" s="86">
        <f>IF(COUNTIF(Table4[Tag Number], A1520), 1, 0)</f>
        <v>0</v>
      </c>
      <c r="G1520" s="87">
        <f t="shared" si="48"/>
        <v>0</v>
      </c>
      <c r="H1520" s="88" t="str" cm="1">
        <f t="array" ref="H1520">_xlfn.IFS(OR(_xlfn.XLOOKUP(A1520,Table1[Tag Number],Table1[Status],"-",0)="Dead",
        _xlfn.XLOOKUP(A1520,Table2[Tag Number],Table2[Status],"-",0)="Dead",
        _xlfn.XLOOKUP(A1520,Table3[Tag Number],Table3[Status],"-",0)="Dead",
        _xlfn.XLOOKUP(A1520,Table4[Tag Number],Table4[Status],"-",0)="Dead"),"Dead",
     OR(_xlfn.XLOOKUP(A1520,Table1[Tag Number],Table1[Status],"-",0)="Alive",
        _xlfn.XLOOKUP(A1520,Table2[Tag Number],Table2[Status],"-",0)="Alive",
        _xlfn.XLOOKUP(A1520,Table3[Tag Number],Table3[Status],"-",0)="Alive",
        _xlfn.XLOOKUP(A1520,Table4[Tag Number],Table4[Status],"-",0)="Alive"),"Alive",
     OR(_xlfn.XLOOKUP(A1520,Table1[Tag Number],Table1[Status],"-",0)="-",
        _xlfn.XLOOKUP(A1520,Table2[Tag Number],Table2[Status],"-",0)="-",
        _xlfn.XLOOKUP(A1520,Table3[Tag Number],Table3[Status],"-",0)="-",
        _xlfn.XLOOKUP(A1520,Table4[Tag Number],Table4[Status],"-",0)="-"),
   "-")</f>
        <v>-</v>
      </c>
      <c r="I1520" s="90"/>
      <c r="J1520" s="90"/>
      <c r="K1520" s="91"/>
      <c r="L1520" s="91"/>
      <c r="M1520" s="91"/>
      <c r="N1520" s="92"/>
      <c r="O1520" s="89"/>
      <c r="R1520" t="b">
        <f t="shared" si="47"/>
        <v>0</v>
      </c>
    </row>
    <row r="1521" spans="1:18" ht="15" thickBot="1" x14ac:dyDescent="0.35">
      <c r="A1521" s="2" t="s">
        <v>2187</v>
      </c>
      <c r="B1521" s="2" t="s">
        <v>1137</v>
      </c>
      <c r="C1521" s="84">
        <f>IF(COUNTIF(Table1[Tag Number], A1521), 1, 0)</f>
        <v>0</v>
      </c>
      <c r="D1521" s="85">
        <f>IF(COUNTIF(Table2[Tag Number], A1521), 1, 0)</f>
        <v>0</v>
      </c>
      <c r="E1521" s="86">
        <f>IF(COUNTIF(Table3[Tag Number], A1521), 1, 0)</f>
        <v>0</v>
      </c>
      <c r="F1521" s="86">
        <f>IF(COUNTIF(Table4[Tag Number], A1521), 1, 0)</f>
        <v>0</v>
      </c>
      <c r="G1521" s="87">
        <f t="shared" si="48"/>
        <v>0</v>
      </c>
      <c r="H1521" s="88" t="str" cm="1">
        <f t="array" ref="H1521">_xlfn.IFS(OR(_xlfn.XLOOKUP(A1521,Table1[Tag Number],Table1[Status],"-",0)="Dead",
        _xlfn.XLOOKUP(A1521,Table2[Tag Number],Table2[Status],"-",0)="Dead",
        _xlfn.XLOOKUP(A1521,Table3[Tag Number],Table3[Status],"-",0)="Dead",
        _xlfn.XLOOKUP(A1521,Table4[Tag Number],Table4[Status],"-",0)="Dead"),"Dead",
     OR(_xlfn.XLOOKUP(A1521,Table1[Tag Number],Table1[Status],"-",0)="Alive",
        _xlfn.XLOOKUP(A1521,Table2[Tag Number],Table2[Status],"-",0)="Alive",
        _xlfn.XLOOKUP(A1521,Table3[Tag Number],Table3[Status],"-",0)="Alive",
        _xlfn.XLOOKUP(A1521,Table4[Tag Number],Table4[Status],"-",0)="Alive"),"Alive",
     OR(_xlfn.XLOOKUP(A1521,Table1[Tag Number],Table1[Status],"-",0)="-",
        _xlfn.XLOOKUP(A1521,Table2[Tag Number],Table2[Status],"-",0)="-",
        _xlfn.XLOOKUP(A1521,Table3[Tag Number],Table3[Status],"-",0)="-",
        _xlfn.XLOOKUP(A1521,Table4[Tag Number],Table4[Status],"-",0)="-"),
   "-")</f>
        <v>-</v>
      </c>
      <c r="I1521" s="90"/>
      <c r="J1521" s="90"/>
      <c r="K1521" s="91"/>
      <c r="L1521" s="91"/>
      <c r="M1521" s="91"/>
      <c r="N1521" s="92"/>
      <c r="O1521" s="89"/>
      <c r="R1521" t="b">
        <f t="shared" si="47"/>
        <v>0</v>
      </c>
    </row>
    <row r="1522" spans="1:18" ht="15" thickBot="1" x14ac:dyDescent="0.35">
      <c r="A1522" s="3" t="s">
        <v>496</v>
      </c>
      <c r="B1522" s="3" t="s">
        <v>1137</v>
      </c>
      <c r="C1522" s="84">
        <f>IF(COUNTIF(Table1[Tag Number], A1522), 1, 0)</f>
        <v>0</v>
      </c>
      <c r="D1522" s="85">
        <f>IF(COUNTIF(Table2[Tag Number], A1522), 1, 0)</f>
        <v>0</v>
      </c>
      <c r="E1522" s="86">
        <f>IF(COUNTIF(Table3[Tag Number], A1522), 1, 0)</f>
        <v>0</v>
      </c>
      <c r="F1522" s="86">
        <f>IF(COUNTIF(Table4[Tag Number], A1522), 1, 0)</f>
        <v>0</v>
      </c>
      <c r="G1522" s="87">
        <f t="shared" si="48"/>
        <v>0</v>
      </c>
      <c r="H1522" s="88" t="str" cm="1">
        <f t="array" ref="H1522">_xlfn.IFS(OR(_xlfn.XLOOKUP(A1522,Table1[Tag Number],Table1[Status],"-",0)="Dead",
        _xlfn.XLOOKUP(A1522,Table2[Tag Number],Table2[Status],"-",0)="Dead",
        _xlfn.XLOOKUP(A1522,Table3[Tag Number],Table3[Status],"-",0)="Dead",
        _xlfn.XLOOKUP(A1522,Table4[Tag Number],Table4[Status],"-",0)="Dead"),"Dead",
     OR(_xlfn.XLOOKUP(A1522,Table1[Tag Number],Table1[Status],"-",0)="Alive",
        _xlfn.XLOOKUP(A1522,Table2[Tag Number],Table2[Status],"-",0)="Alive",
        _xlfn.XLOOKUP(A1522,Table3[Tag Number],Table3[Status],"-",0)="Alive",
        _xlfn.XLOOKUP(A1522,Table4[Tag Number],Table4[Status],"-",0)="Alive"),"Alive",
     OR(_xlfn.XLOOKUP(A1522,Table1[Tag Number],Table1[Status],"-",0)="-",
        _xlfn.XLOOKUP(A1522,Table2[Tag Number],Table2[Status],"-",0)="-",
        _xlfn.XLOOKUP(A1522,Table3[Tag Number],Table3[Status],"-",0)="-",
        _xlfn.XLOOKUP(A1522,Table4[Tag Number],Table4[Status],"-",0)="-"),
   "-")</f>
        <v>-</v>
      </c>
      <c r="I1522" s="90"/>
      <c r="J1522" s="90"/>
      <c r="K1522" s="91"/>
      <c r="L1522" s="91"/>
      <c r="M1522" s="91"/>
      <c r="N1522" s="92"/>
      <c r="O1522" s="89"/>
      <c r="R1522" t="b">
        <f t="shared" si="47"/>
        <v>0</v>
      </c>
    </row>
    <row r="1523" spans="1:18" ht="15" thickBot="1" x14ac:dyDescent="0.35">
      <c r="A1523" s="2" t="s">
        <v>774</v>
      </c>
      <c r="B1523" s="2" t="s">
        <v>1137</v>
      </c>
      <c r="C1523" s="84">
        <f>IF(COUNTIF(Table1[Tag Number], A1523), 1, 0)</f>
        <v>0</v>
      </c>
      <c r="D1523" s="85">
        <f>IF(COUNTIF(Table2[Tag Number], A1523), 1, 0)</f>
        <v>0</v>
      </c>
      <c r="E1523" s="86">
        <f>IF(COUNTIF(Table3[Tag Number], A1523), 1, 0)</f>
        <v>0</v>
      </c>
      <c r="F1523" s="86">
        <f>IF(COUNTIF(Table4[Tag Number], A1523), 1, 0)</f>
        <v>0</v>
      </c>
      <c r="G1523" s="87">
        <f t="shared" si="48"/>
        <v>0</v>
      </c>
      <c r="H1523" s="88" t="str" cm="1">
        <f t="array" ref="H1523">_xlfn.IFS(OR(_xlfn.XLOOKUP(A1523,Table1[Tag Number],Table1[Status],"-",0)="Dead",
        _xlfn.XLOOKUP(A1523,Table2[Tag Number],Table2[Status],"-",0)="Dead",
        _xlfn.XLOOKUP(A1523,Table3[Tag Number],Table3[Status],"-",0)="Dead",
        _xlfn.XLOOKUP(A1523,Table4[Tag Number],Table4[Status],"-",0)="Dead"),"Dead",
     OR(_xlfn.XLOOKUP(A1523,Table1[Tag Number],Table1[Status],"-",0)="Alive",
        _xlfn.XLOOKUP(A1523,Table2[Tag Number],Table2[Status],"-",0)="Alive",
        _xlfn.XLOOKUP(A1523,Table3[Tag Number],Table3[Status],"-",0)="Alive",
        _xlfn.XLOOKUP(A1523,Table4[Tag Number],Table4[Status],"-",0)="Alive"),"Alive",
     OR(_xlfn.XLOOKUP(A1523,Table1[Tag Number],Table1[Status],"-",0)="-",
        _xlfn.XLOOKUP(A1523,Table2[Tag Number],Table2[Status],"-",0)="-",
        _xlfn.XLOOKUP(A1523,Table3[Tag Number],Table3[Status],"-",0)="-",
        _xlfn.XLOOKUP(A1523,Table4[Tag Number],Table4[Status],"-",0)="-"),
   "-")</f>
        <v>-</v>
      </c>
      <c r="I1523" s="90"/>
      <c r="J1523" s="90"/>
      <c r="K1523" s="91"/>
      <c r="L1523" s="91"/>
      <c r="M1523" s="91"/>
      <c r="N1523" s="92"/>
      <c r="O1523" s="89"/>
      <c r="R1523" t="b">
        <f t="shared" si="47"/>
        <v>0</v>
      </c>
    </row>
    <row r="1524" spans="1:18" ht="15" thickBot="1" x14ac:dyDescent="0.35">
      <c r="A1524" s="3" t="s">
        <v>2188</v>
      </c>
      <c r="B1524" s="3" t="s">
        <v>1137</v>
      </c>
      <c r="C1524" s="84">
        <f>IF(COUNTIF(Table1[Tag Number], A1524), 1, 0)</f>
        <v>0</v>
      </c>
      <c r="D1524" s="85">
        <f>IF(COUNTIF(Table2[Tag Number], A1524), 1, 0)</f>
        <v>0</v>
      </c>
      <c r="E1524" s="86">
        <f>IF(COUNTIF(Table3[Tag Number], A1524), 1, 0)</f>
        <v>0</v>
      </c>
      <c r="F1524" s="86">
        <f>IF(COUNTIF(Table4[Tag Number], A1524), 1, 0)</f>
        <v>0</v>
      </c>
      <c r="G1524" s="87">
        <f t="shared" si="48"/>
        <v>0</v>
      </c>
      <c r="H1524" s="88" t="str" cm="1">
        <f t="array" ref="H1524">_xlfn.IFS(OR(_xlfn.XLOOKUP(A1524,Table1[Tag Number],Table1[Status],"-",0)="Dead",
        _xlfn.XLOOKUP(A1524,Table2[Tag Number],Table2[Status],"-",0)="Dead",
        _xlfn.XLOOKUP(A1524,Table3[Tag Number],Table3[Status],"-",0)="Dead",
        _xlfn.XLOOKUP(A1524,Table4[Tag Number],Table4[Status],"-",0)="Dead"),"Dead",
     OR(_xlfn.XLOOKUP(A1524,Table1[Tag Number],Table1[Status],"-",0)="Alive",
        _xlfn.XLOOKUP(A1524,Table2[Tag Number],Table2[Status],"-",0)="Alive",
        _xlfn.XLOOKUP(A1524,Table3[Tag Number],Table3[Status],"-",0)="Alive",
        _xlfn.XLOOKUP(A1524,Table4[Tag Number],Table4[Status],"-",0)="Alive"),"Alive",
     OR(_xlfn.XLOOKUP(A1524,Table1[Tag Number],Table1[Status],"-",0)="-",
        _xlfn.XLOOKUP(A1524,Table2[Tag Number],Table2[Status],"-",0)="-",
        _xlfn.XLOOKUP(A1524,Table3[Tag Number],Table3[Status],"-",0)="-",
        _xlfn.XLOOKUP(A1524,Table4[Tag Number],Table4[Status],"-",0)="-"),
   "-")</f>
        <v>-</v>
      </c>
      <c r="I1524" s="90"/>
      <c r="J1524" s="90"/>
      <c r="K1524" s="91"/>
      <c r="L1524" s="91"/>
      <c r="M1524" s="91"/>
      <c r="N1524" s="92"/>
      <c r="O1524" s="89"/>
      <c r="R1524" t="b">
        <f t="shared" si="47"/>
        <v>0</v>
      </c>
    </row>
    <row r="1525" spans="1:18" ht="15" thickBot="1" x14ac:dyDescent="0.35">
      <c r="A1525" s="2" t="s">
        <v>239</v>
      </c>
      <c r="B1525" s="2" t="s">
        <v>1145</v>
      </c>
      <c r="C1525" s="84">
        <f>IF(COUNTIF(Table1[Tag Number], A1525), 1, 0)</f>
        <v>1</v>
      </c>
      <c r="D1525" s="85">
        <f>IF(COUNTIF(Table2[Tag Number], A1525), 1, 0)</f>
        <v>1</v>
      </c>
      <c r="E1525" s="86">
        <f>IF(COUNTIF(Table3[Tag Number], A1525), 1, 0)</f>
        <v>0</v>
      </c>
      <c r="F1525" s="86">
        <f>IF(COUNTIF(Table4[Tag Number], A1525), 1, 0)</f>
        <v>0</v>
      </c>
      <c r="G1525" s="87">
        <f t="shared" si="48"/>
        <v>2</v>
      </c>
      <c r="H1525" s="88" t="str" cm="1">
        <f t="array" ref="H1525">_xlfn.IFS(OR(_xlfn.XLOOKUP(A1525,Table1[Tag Number],Table1[Status],"-",0)="Dead",
        _xlfn.XLOOKUP(A1525,Table2[Tag Number],Table2[Status],"-",0)="Dead",
        _xlfn.XLOOKUP(A1525,Table3[Tag Number],Table3[Status],"-",0)="Dead",
        _xlfn.XLOOKUP(A1525,Table4[Tag Number],Table4[Status],"-",0)="Dead"),"Dead",
     OR(_xlfn.XLOOKUP(A1525,Table1[Tag Number],Table1[Status],"-",0)="Alive",
        _xlfn.XLOOKUP(A1525,Table2[Tag Number],Table2[Status],"-",0)="Alive",
        _xlfn.XLOOKUP(A1525,Table3[Tag Number],Table3[Status],"-",0)="Alive",
        _xlfn.XLOOKUP(A1525,Table4[Tag Number],Table4[Status],"-",0)="Alive"),"Alive",
     OR(_xlfn.XLOOKUP(A1525,Table1[Tag Number],Table1[Status],"-",0)="-",
        _xlfn.XLOOKUP(A1525,Table2[Tag Number],Table2[Status],"-",0)="-",
        _xlfn.XLOOKUP(A1525,Table3[Tag Number],Table3[Status],"-",0)="-",
        _xlfn.XLOOKUP(A1525,Table4[Tag Number],Table4[Status],"-",0)="-"),
   "-")</f>
        <v>Alive</v>
      </c>
      <c r="I1525" s="90"/>
      <c r="J1525" s="90"/>
      <c r="K1525" s="91"/>
      <c r="L1525" s="91"/>
      <c r="M1525" s="91"/>
      <c r="N1525" s="92"/>
      <c r="O1525" s="89"/>
      <c r="R1525" t="str">
        <f t="shared" si="47"/>
        <v>C538</v>
      </c>
    </row>
    <row r="1526" spans="1:18" ht="15" thickBot="1" x14ac:dyDescent="0.35">
      <c r="A1526" s="3" t="s">
        <v>2189</v>
      </c>
      <c r="B1526" s="3" t="s">
        <v>1137</v>
      </c>
      <c r="C1526" s="84">
        <f>IF(COUNTIF(Table1[Tag Number], A1526), 1, 0)</f>
        <v>0</v>
      </c>
      <c r="D1526" s="85">
        <f>IF(COUNTIF(Table2[Tag Number], A1526), 1, 0)</f>
        <v>0</v>
      </c>
      <c r="E1526" s="86">
        <f>IF(COUNTIF(Table3[Tag Number], A1526), 1, 0)</f>
        <v>0</v>
      </c>
      <c r="F1526" s="86">
        <f>IF(COUNTIF(Table4[Tag Number], A1526), 1, 0)</f>
        <v>0</v>
      </c>
      <c r="G1526" s="87">
        <f t="shared" si="48"/>
        <v>0</v>
      </c>
      <c r="H1526" s="88" t="str" cm="1">
        <f t="array" ref="H1526">_xlfn.IFS(OR(_xlfn.XLOOKUP(A1526,Table1[Tag Number],Table1[Status],"-",0)="Dead",
        _xlfn.XLOOKUP(A1526,Table2[Tag Number],Table2[Status],"-",0)="Dead",
        _xlfn.XLOOKUP(A1526,Table3[Tag Number],Table3[Status],"-",0)="Dead",
        _xlfn.XLOOKUP(A1526,Table4[Tag Number],Table4[Status],"-",0)="Dead"),"Dead",
     OR(_xlfn.XLOOKUP(A1526,Table1[Tag Number],Table1[Status],"-",0)="Alive",
        _xlfn.XLOOKUP(A1526,Table2[Tag Number],Table2[Status],"-",0)="Alive",
        _xlfn.XLOOKUP(A1526,Table3[Tag Number],Table3[Status],"-",0)="Alive",
        _xlfn.XLOOKUP(A1526,Table4[Tag Number],Table4[Status],"-",0)="Alive"),"Alive",
     OR(_xlfn.XLOOKUP(A1526,Table1[Tag Number],Table1[Status],"-",0)="-",
        _xlfn.XLOOKUP(A1526,Table2[Tag Number],Table2[Status],"-",0)="-",
        _xlfn.XLOOKUP(A1526,Table3[Tag Number],Table3[Status],"-",0)="-",
        _xlfn.XLOOKUP(A1526,Table4[Tag Number],Table4[Status],"-",0)="-"),
   "-")</f>
        <v>-</v>
      </c>
      <c r="I1526" s="90"/>
      <c r="J1526" s="90"/>
      <c r="K1526" s="91"/>
      <c r="L1526" s="91"/>
      <c r="M1526" s="91"/>
      <c r="N1526" s="92"/>
      <c r="O1526" s="89"/>
      <c r="R1526" t="b">
        <f t="shared" si="47"/>
        <v>0</v>
      </c>
    </row>
    <row r="1527" spans="1:18" ht="15" thickBot="1" x14ac:dyDescent="0.35">
      <c r="A1527" s="2" t="s">
        <v>710</v>
      </c>
      <c r="B1527" s="2" t="s">
        <v>1137</v>
      </c>
      <c r="C1527" s="84">
        <f>IF(COUNTIF(Table1[Tag Number], A1527), 1, 0)</f>
        <v>0</v>
      </c>
      <c r="D1527" s="85">
        <f>IF(COUNTIF(Table2[Tag Number], A1527), 1, 0)</f>
        <v>0</v>
      </c>
      <c r="E1527" s="86">
        <f>IF(COUNTIF(Table3[Tag Number], A1527), 1, 0)</f>
        <v>0</v>
      </c>
      <c r="F1527" s="86">
        <f>IF(COUNTIF(Table4[Tag Number], A1527), 1, 0)</f>
        <v>0</v>
      </c>
      <c r="G1527" s="87">
        <f t="shared" si="48"/>
        <v>0</v>
      </c>
      <c r="H1527" s="88" t="str" cm="1">
        <f t="array" ref="H1527">_xlfn.IFS(OR(_xlfn.XLOOKUP(A1527,Table1[Tag Number],Table1[Status],"-",0)="Dead",
        _xlfn.XLOOKUP(A1527,Table2[Tag Number],Table2[Status],"-",0)="Dead",
        _xlfn.XLOOKUP(A1527,Table3[Tag Number],Table3[Status],"-",0)="Dead",
        _xlfn.XLOOKUP(A1527,Table4[Tag Number],Table4[Status],"-",0)="Dead"),"Dead",
     OR(_xlfn.XLOOKUP(A1527,Table1[Tag Number],Table1[Status],"-",0)="Alive",
        _xlfn.XLOOKUP(A1527,Table2[Tag Number],Table2[Status],"-",0)="Alive",
        _xlfn.XLOOKUP(A1527,Table3[Tag Number],Table3[Status],"-",0)="Alive",
        _xlfn.XLOOKUP(A1527,Table4[Tag Number],Table4[Status],"-",0)="Alive"),"Alive",
     OR(_xlfn.XLOOKUP(A1527,Table1[Tag Number],Table1[Status],"-",0)="-",
        _xlfn.XLOOKUP(A1527,Table2[Tag Number],Table2[Status],"-",0)="-",
        _xlfn.XLOOKUP(A1527,Table3[Tag Number],Table3[Status],"-",0)="-",
        _xlfn.XLOOKUP(A1527,Table4[Tag Number],Table4[Status],"-",0)="-"),
   "-")</f>
        <v>-</v>
      </c>
      <c r="I1527" s="90"/>
      <c r="J1527" s="90"/>
      <c r="K1527" s="91"/>
      <c r="L1527" s="91"/>
      <c r="M1527" s="91"/>
      <c r="N1527" s="92"/>
      <c r="O1527" s="89"/>
      <c r="R1527" t="b">
        <f t="shared" si="47"/>
        <v>0</v>
      </c>
    </row>
    <row r="1528" spans="1:18" ht="15" thickBot="1" x14ac:dyDescent="0.35">
      <c r="A1528" s="3" t="s">
        <v>744</v>
      </c>
      <c r="B1528" s="3" t="s">
        <v>1137</v>
      </c>
      <c r="C1528" s="84">
        <f>IF(COUNTIF(Table1[Tag Number], A1528), 1, 0)</f>
        <v>0</v>
      </c>
      <c r="D1528" s="85">
        <f>IF(COUNTIF(Table2[Tag Number], A1528), 1, 0)</f>
        <v>0</v>
      </c>
      <c r="E1528" s="86">
        <f>IF(COUNTIF(Table3[Tag Number], A1528), 1, 0)</f>
        <v>0</v>
      </c>
      <c r="F1528" s="86">
        <f>IF(COUNTIF(Table4[Tag Number], A1528), 1, 0)</f>
        <v>0</v>
      </c>
      <c r="G1528" s="87">
        <f t="shared" si="48"/>
        <v>0</v>
      </c>
      <c r="H1528" s="88" t="str" cm="1">
        <f t="array" ref="H1528">_xlfn.IFS(OR(_xlfn.XLOOKUP(A1528,Table1[Tag Number],Table1[Status],"-",0)="Dead",
        _xlfn.XLOOKUP(A1528,Table2[Tag Number],Table2[Status],"-",0)="Dead",
        _xlfn.XLOOKUP(A1528,Table3[Tag Number],Table3[Status],"-",0)="Dead",
        _xlfn.XLOOKUP(A1528,Table4[Tag Number],Table4[Status],"-",0)="Dead"),"Dead",
     OR(_xlfn.XLOOKUP(A1528,Table1[Tag Number],Table1[Status],"-",0)="Alive",
        _xlfn.XLOOKUP(A1528,Table2[Tag Number],Table2[Status],"-",0)="Alive",
        _xlfn.XLOOKUP(A1528,Table3[Tag Number],Table3[Status],"-",0)="Alive",
        _xlfn.XLOOKUP(A1528,Table4[Tag Number],Table4[Status],"-",0)="Alive"),"Alive",
     OR(_xlfn.XLOOKUP(A1528,Table1[Tag Number],Table1[Status],"-",0)="-",
        _xlfn.XLOOKUP(A1528,Table2[Tag Number],Table2[Status],"-",0)="-",
        _xlfn.XLOOKUP(A1528,Table3[Tag Number],Table3[Status],"-",0)="-",
        _xlfn.XLOOKUP(A1528,Table4[Tag Number],Table4[Status],"-",0)="-"),
   "-")</f>
        <v>-</v>
      </c>
      <c r="I1528" s="90"/>
      <c r="J1528" s="90"/>
      <c r="K1528" s="91"/>
      <c r="L1528" s="91"/>
      <c r="M1528" s="91"/>
      <c r="N1528" s="92"/>
      <c r="O1528" s="89"/>
      <c r="R1528" t="b">
        <f t="shared" si="47"/>
        <v>0</v>
      </c>
    </row>
    <row r="1529" spans="1:18" ht="15" thickBot="1" x14ac:dyDescent="0.35">
      <c r="A1529" s="2" t="s">
        <v>2190</v>
      </c>
      <c r="B1529" s="2" t="s">
        <v>1137</v>
      </c>
      <c r="C1529" s="84">
        <f>IF(COUNTIF(Table1[Tag Number], A1529), 1, 0)</f>
        <v>0</v>
      </c>
      <c r="D1529" s="85">
        <f>IF(COUNTIF(Table2[Tag Number], A1529), 1, 0)</f>
        <v>0</v>
      </c>
      <c r="E1529" s="86">
        <f>IF(COUNTIF(Table3[Tag Number], A1529), 1, 0)</f>
        <v>0</v>
      </c>
      <c r="F1529" s="86">
        <f>IF(COUNTIF(Table4[Tag Number], A1529), 1, 0)</f>
        <v>0</v>
      </c>
      <c r="G1529" s="87">
        <f t="shared" si="48"/>
        <v>0</v>
      </c>
      <c r="H1529" s="88" t="str" cm="1">
        <f t="array" ref="H1529">_xlfn.IFS(OR(_xlfn.XLOOKUP(A1529,Table1[Tag Number],Table1[Status],"-",0)="Dead",
        _xlfn.XLOOKUP(A1529,Table2[Tag Number],Table2[Status],"-",0)="Dead",
        _xlfn.XLOOKUP(A1529,Table3[Tag Number],Table3[Status],"-",0)="Dead",
        _xlfn.XLOOKUP(A1529,Table4[Tag Number],Table4[Status],"-",0)="Dead"),"Dead",
     OR(_xlfn.XLOOKUP(A1529,Table1[Tag Number],Table1[Status],"-",0)="Alive",
        _xlfn.XLOOKUP(A1529,Table2[Tag Number],Table2[Status],"-",0)="Alive",
        _xlfn.XLOOKUP(A1529,Table3[Tag Number],Table3[Status],"-",0)="Alive",
        _xlfn.XLOOKUP(A1529,Table4[Tag Number],Table4[Status],"-",0)="Alive"),"Alive",
     OR(_xlfn.XLOOKUP(A1529,Table1[Tag Number],Table1[Status],"-",0)="-",
        _xlfn.XLOOKUP(A1529,Table2[Tag Number],Table2[Status],"-",0)="-",
        _xlfn.XLOOKUP(A1529,Table3[Tag Number],Table3[Status],"-",0)="-",
        _xlfn.XLOOKUP(A1529,Table4[Tag Number],Table4[Status],"-",0)="-"),
   "-")</f>
        <v>-</v>
      </c>
      <c r="I1529" s="90"/>
      <c r="J1529" s="90"/>
      <c r="K1529" s="91"/>
      <c r="L1529" s="91"/>
      <c r="M1529" s="91"/>
      <c r="N1529" s="92"/>
      <c r="O1529" s="89"/>
      <c r="R1529" t="b">
        <f t="shared" si="47"/>
        <v>0</v>
      </c>
    </row>
    <row r="1530" spans="1:18" ht="15" thickBot="1" x14ac:dyDescent="0.35">
      <c r="A1530" s="3" t="s">
        <v>2191</v>
      </c>
      <c r="B1530" s="3" t="s">
        <v>1145</v>
      </c>
      <c r="C1530" s="84">
        <f>IF(COUNTIF(Table1[Tag Number], A1530), 1, 0)</f>
        <v>0</v>
      </c>
      <c r="D1530" s="85">
        <f>IF(COUNTIF(Table2[Tag Number], A1530), 1, 0)</f>
        <v>0</v>
      </c>
      <c r="E1530" s="86">
        <f>IF(COUNTIF(Table3[Tag Number], A1530), 1, 0)</f>
        <v>0</v>
      </c>
      <c r="F1530" s="86">
        <f>IF(COUNTIF(Table4[Tag Number], A1530), 1, 0)</f>
        <v>0</v>
      </c>
      <c r="G1530" s="87">
        <f t="shared" si="48"/>
        <v>0</v>
      </c>
      <c r="H1530" s="88" t="str" cm="1">
        <f t="array" ref="H1530">_xlfn.IFS(OR(_xlfn.XLOOKUP(A1530,Table1[Tag Number],Table1[Status],"-",0)="Dead",
        _xlfn.XLOOKUP(A1530,Table2[Tag Number],Table2[Status],"-",0)="Dead",
        _xlfn.XLOOKUP(A1530,Table3[Tag Number],Table3[Status],"-",0)="Dead",
        _xlfn.XLOOKUP(A1530,Table4[Tag Number],Table4[Status],"-",0)="Dead"),"Dead",
     OR(_xlfn.XLOOKUP(A1530,Table1[Tag Number],Table1[Status],"-",0)="Alive",
        _xlfn.XLOOKUP(A1530,Table2[Tag Number],Table2[Status],"-",0)="Alive",
        _xlfn.XLOOKUP(A1530,Table3[Tag Number],Table3[Status],"-",0)="Alive",
        _xlfn.XLOOKUP(A1530,Table4[Tag Number],Table4[Status],"-",0)="Alive"),"Alive",
     OR(_xlfn.XLOOKUP(A1530,Table1[Tag Number],Table1[Status],"-",0)="-",
        _xlfn.XLOOKUP(A1530,Table2[Tag Number],Table2[Status],"-",0)="-",
        _xlfn.XLOOKUP(A1530,Table3[Tag Number],Table3[Status],"-",0)="-",
        _xlfn.XLOOKUP(A1530,Table4[Tag Number],Table4[Status],"-",0)="-"),
   "-")</f>
        <v>-</v>
      </c>
      <c r="I1530" s="90"/>
      <c r="J1530" s="90"/>
      <c r="K1530" s="91"/>
      <c r="L1530" s="91"/>
      <c r="M1530" s="91"/>
      <c r="N1530" s="92"/>
      <c r="O1530" s="89"/>
      <c r="R1530" t="b">
        <f t="shared" si="47"/>
        <v>0</v>
      </c>
    </row>
    <row r="1531" spans="1:18" ht="15" thickBot="1" x14ac:dyDescent="0.35">
      <c r="A1531" s="2" t="s">
        <v>451</v>
      </c>
      <c r="B1531" s="2" t="s">
        <v>1137</v>
      </c>
      <c r="C1531" s="84">
        <f>IF(COUNTIF(Table1[Tag Number], A1531), 1, 0)</f>
        <v>0</v>
      </c>
      <c r="D1531" s="85">
        <f>IF(COUNTIF(Table2[Tag Number], A1531), 1, 0)</f>
        <v>0</v>
      </c>
      <c r="E1531" s="86">
        <f>IF(COUNTIF(Table3[Tag Number], A1531), 1, 0)</f>
        <v>0</v>
      </c>
      <c r="F1531" s="86">
        <f>IF(COUNTIF(Table4[Tag Number], A1531), 1, 0)</f>
        <v>0</v>
      </c>
      <c r="G1531" s="87">
        <f t="shared" si="48"/>
        <v>0</v>
      </c>
      <c r="H1531" s="88" t="str" cm="1">
        <f t="array" ref="H1531">_xlfn.IFS(OR(_xlfn.XLOOKUP(A1531,Table1[Tag Number],Table1[Status],"-",0)="Dead",
        _xlfn.XLOOKUP(A1531,Table2[Tag Number],Table2[Status],"-",0)="Dead",
        _xlfn.XLOOKUP(A1531,Table3[Tag Number],Table3[Status],"-",0)="Dead",
        _xlfn.XLOOKUP(A1531,Table4[Tag Number],Table4[Status],"-",0)="Dead"),"Dead",
     OR(_xlfn.XLOOKUP(A1531,Table1[Tag Number],Table1[Status],"-",0)="Alive",
        _xlfn.XLOOKUP(A1531,Table2[Tag Number],Table2[Status],"-",0)="Alive",
        _xlfn.XLOOKUP(A1531,Table3[Tag Number],Table3[Status],"-",0)="Alive",
        _xlfn.XLOOKUP(A1531,Table4[Tag Number],Table4[Status],"-",0)="Alive"),"Alive",
     OR(_xlfn.XLOOKUP(A1531,Table1[Tag Number],Table1[Status],"-",0)="-",
        _xlfn.XLOOKUP(A1531,Table2[Tag Number],Table2[Status],"-",0)="-",
        _xlfn.XLOOKUP(A1531,Table3[Tag Number],Table3[Status],"-",0)="-",
        _xlfn.XLOOKUP(A1531,Table4[Tag Number],Table4[Status],"-",0)="-"),
   "-")</f>
        <v>-</v>
      </c>
      <c r="I1531" s="90"/>
      <c r="J1531" s="90"/>
      <c r="K1531" s="91"/>
      <c r="L1531" s="91"/>
      <c r="M1531" s="91"/>
      <c r="N1531" s="92"/>
      <c r="O1531" s="89"/>
      <c r="R1531" t="b">
        <f t="shared" si="47"/>
        <v>0</v>
      </c>
    </row>
    <row r="1532" spans="1:18" ht="15" thickBot="1" x14ac:dyDescent="0.35">
      <c r="A1532" s="3" t="s">
        <v>383</v>
      </c>
      <c r="B1532" s="3" t="s">
        <v>1137</v>
      </c>
      <c r="C1532" s="84">
        <f>IF(COUNTIF(Table1[Tag Number], A1532), 1, 0)</f>
        <v>0</v>
      </c>
      <c r="D1532" s="85">
        <f>IF(COUNTIF(Table2[Tag Number], A1532), 1, 0)</f>
        <v>0</v>
      </c>
      <c r="E1532" s="86">
        <f>IF(COUNTIF(Table3[Tag Number], A1532), 1, 0)</f>
        <v>0</v>
      </c>
      <c r="F1532" s="86">
        <f>IF(COUNTIF(Table4[Tag Number], A1532), 1, 0)</f>
        <v>0</v>
      </c>
      <c r="G1532" s="87">
        <f t="shared" si="48"/>
        <v>0</v>
      </c>
      <c r="H1532" s="88" t="str" cm="1">
        <f t="array" ref="H1532">_xlfn.IFS(OR(_xlfn.XLOOKUP(A1532,Table1[Tag Number],Table1[Status],"-",0)="Dead",
        _xlfn.XLOOKUP(A1532,Table2[Tag Number],Table2[Status],"-",0)="Dead",
        _xlfn.XLOOKUP(A1532,Table3[Tag Number],Table3[Status],"-",0)="Dead",
        _xlfn.XLOOKUP(A1532,Table4[Tag Number],Table4[Status],"-",0)="Dead"),"Dead",
     OR(_xlfn.XLOOKUP(A1532,Table1[Tag Number],Table1[Status],"-",0)="Alive",
        _xlfn.XLOOKUP(A1532,Table2[Tag Number],Table2[Status],"-",0)="Alive",
        _xlfn.XLOOKUP(A1532,Table3[Tag Number],Table3[Status],"-",0)="Alive",
        _xlfn.XLOOKUP(A1532,Table4[Tag Number],Table4[Status],"-",0)="Alive"),"Alive",
     OR(_xlfn.XLOOKUP(A1532,Table1[Tag Number],Table1[Status],"-",0)="-",
        _xlfn.XLOOKUP(A1532,Table2[Tag Number],Table2[Status],"-",0)="-",
        _xlfn.XLOOKUP(A1532,Table3[Tag Number],Table3[Status],"-",0)="-",
        _xlfn.XLOOKUP(A1532,Table4[Tag Number],Table4[Status],"-",0)="-"),
   "-")</f>
        <v>-</v>
      </c>
      <c r="I1532" s="90"/>
      <c r="J1532" s="90"/>
      <c r="K1532" s="91"/>
      <c r="L1532" s="91"/>
      <c r="M1532" s="91"/>
      <c r="N1532" s="92"/>
      <c r="O1532" s="89"/>
      <c r="R1532" t="b">
        <f t="shared" si="47"/>
        <v>0</v>
      </c>
    </row>
    <row r="1533" spans="1:18" ht="15" thickBot="1" x14ac:dyDescent="0.35">
      <c r="A1533" s="2" t="s">
        <v>301</v>
      </c>
      <c r="B1533" s="2" t="s">
        <v>1137</v>
      </c>
      <c r="C1533" s="84">
        <f>IF(COUNTIF(Table1[Tag Number], A1533), 1, 0)</f>
        <v>1</v>
      </c>
      <c r="D1533" s="85">
        <f>IF(COUNTIF(Table2[Tag Number], A1533), 1, 0)</f>
        <v>0</v>
      </c>
      <c r="E1533" s="86">
        <f>IF(COUNTIF(Table3[Tag Number], A1533), 1, 0)</f>
        <v>0</v>
      </c>
      <c r="F1533" s="86">
        <f>IF(COUNTIF(Table4[Tag Number], A1533), 1, 0)</f>
        <v>0</v>
      </c>
      <c r="G1533" s="87">
        <f t="shared" si="48"/>
        <v>1</v>
      </c>
      <c r="H1533" s="88" t="str" cm="1">
        <f t="array" ref="H1533">_xlfn.IFS(OR(_xlfn.XLOOKUP(A1533,Table1[Tag Number],Table1[Status],"-",0)="Dead",
        _xlfn.XLOOKUP(A1533,Table2[Tag Number],Table2[Status],"-",0)="Dead",
        _xlfn.XLOOKUP(A1533,Table3[Tag Number],Table3[Status],"-",0)="Dead",
        _xlfn.XLOOKUP(A1533,Table4[Tag Number],Table4[Status],"-",0)="Dead"),"Dead",
     OR(_xlfn.XLOOKUP(A1533,Table1[Tag Number],Table1[Status],"-",0)="Alive",
        _xlfn.XLOOKUP(A1533,Table2[Tag Number],Table2[Status],"-",0)="Alive",
        _xlfn.XLOOKUP(A1533,Table3[Tag Number],Table3[Status],"-",0)="Alive",
        _xlfn.XLOOKUP(A1533,Table4[Tag Number],Table4[Status],"-",0)="Alive"),"Alive",
     OR(_xlfn.XLOOKUP(A1533,Table1[Tag Number],Table1[Status],"-",0)="-",
        _xlfn.XLOOKUP(A1533,Table2[Tag Number],Table2[Status],"-",0)="-",
        _xlfn.XLOOKUP(A1533,Table3[Tag Number],Table3[Status],"-",0)="-",
        _xlfn.XLOOKUP(A1533,Table4[Tag Number],Table4[Status],"-",0)="-"),
   "-")</f>
        <v>Dead</v>
      </c>
      <c r="I1533" s="90"/>
      <c r="J1533" s="90"/>
      <c r="K1533" s="91"/>
      <c r="L1533" s="91"/>
      <c r="M1533" s="91"/>
      <c r="N1533" s="92"/>
      <c r="O1533" s="89"/>
      <c r="R1533" t="b">
        <f t="shared" si="47"/>
        <v>0</v>
      </c>
    </row>
    <row r="1534" spans="1:18" ht="15" thickBot="1" x14ac:dyDescent="0.35">
      <c r="A1534" s="3" t="s">
        <v>691</v>
      </c>
      <c r="B1534" s="3" t="s">
        <v>1137</v>
      </c>
      <c r="C1534" s="84">
        <f>IF(COUNTIF(Table1[Tag Number], A1534), 1, 0)</f>
        <v>0</v>
      </c>
      <c r="D1534" s="85">
        <f>IF(COUNTIF(Table2[Tag Number], A1534), 1, 0)</f>
        <v>0</v>
      </c>
      <c r="E1534" s="86">
        <f>IF(COUNTIF(Table3[Tag Number], A1534), 1, 0)</f>
        <v>0</v>
      </c>
      <c r="F1534" s="86">
        <f>IF(COUNTIF(Table4[Tag Number], A1534), 1, 0)</f>
        <v>0</v>
      </c>
      <c r="G1534" s="87">
        <f t="shared" si="48"/>
        <v>0</v>
      </c>
      <c r="H1534" s="88" t="str" cm="1">
        <f t="array" ref="H1534">_xlfn.IFS(OR(_xlfn.XLOOKUP(A1534,Table1[Tag Number],Table1[Status],"-",0)="Dead",
        _xlfn.XLOOKUP(A1534,Table2[Tag Number],Table2[Status],"-",0)="Dead",
        _xlfn.XLOOKUP(A1534,Table3[Tag Number],Table3[Status],"-",0)="Dead",
        _xlfn.XLOOKUP(A1534,Table4[Tag Number],Table4[Status],"-",0)="Dead"),"Dead",
     OR(_xlfn.XLOOKUP(A1534,Table1[Tag Number],Table1[Status],"-",0)="Alive",
        _xlfn.XLOOKUP(A1534,Table2[Tag Number],Table2[Status],"-",0)="Alive",
        _xlfn.XLOOKUP(A1534,Table3[Tag Number],Table3[Status],"-",0)="Alive",
        _xlfn.XLOOKUP(A1534,Table4[Tag Number],Table4[Status],"-",0)="Alive"),"Alive",
     OR(_xlfn.XLOOKUP(A1534,Table1[Tag Number],Table1[Status],"-",0)="-",
        _xlfn.XLOOKUP(A1534,Table2[Tag Number],Table2[Status],"-",0)="-",
        _xlfn.XLOOKUP(A1534,Table3[Tag Number],Table3[Status],"-",0)="-",
        _xlfn.XLOOKUP(A1534,Table4[Tag Number],Table4[Status],"-",0)="-"),
   "-")</f>
        <v>-</v>
      </c>
      <c r="I1534" s="90"/>
      <c r="J1534" s="90"/>
      <c r="K1534" s="91"/>
      <c r="L1534" s="91"/>
      <c r="M1534" s="91"/>
      <c r="N1534" s="92"/>
      <c r="O1534" s="89"/>
      <c r="R1534" t="b">
        <f t="shared" si="47"/>
        <v>0</v>
      </c>
    </row>
    <row r="1535" spans="1:18" ht="15" thickBot="1" x14ac:dyDescent="0.35">
      <c r="A1535" s="2" t="s">
        <v>672</v>
      </c>
      <c r="B1535" s="2" t="s">
        <v>1137</v>
      </c>
      <c r="C1535" s="84">
        <f>IF(COUNTIF(Table1[Tag Number], A1535), 1, 0)</f>
        <v>0</v>
      </c>
      <c r="D1535" s="85">
        <f>IF(COUNTIF(Table2[Tag Number], A1535), 1, 0)</f>
        <v>0</v>
      </c>
      <c r="E1535" s="86">
        <f>IF(COUNTIF(Table3[Tag Number], A1535), 1, 0)</f>
        <v>0</v>
      </c>
      <c r="F1535" s="86">
        <f>IF(COUNTIF(Table4[Tag Number], A1535), 1, 0)</f>
        <v>0</v>
      </c>
      <c r="G1535" s="87">
        <f t="shared" si="48"/>
        <v>0</v>
      </c>
      <c r="H1535" s="88" t="str" cm="1">
        <f t="array" ref="H1535">_xlfn.IFS(OR(_xlfn.XLOOKUP(A1535,Table1[Tag Number],Table1[Status],"-",0)="Dead",
        _xlfn.XLOOKUP(A1535,Table2[Tag Number],Table2[Status],"-",0)="Dead",
        _xlfn.XLOOKUP(A1535,Table3[Tag Number],Table3[Status],"-",0)="Dead",
        _xlfn.XLOOKUP(A1535,Table4[Tag Number],Table4[Status],"-",0)="Dead"),"Dead",
     OR(_xlfn.XLOOKUP(A1535,Table1[Tag Number],Table1[Status],"-",0)="Alive",
        _xlfn.XLOOKUP(A1535,Table2[Tag Number],Table2[Status],"-",0)="Alive",
        _xlfn.XLOOKUP(A1535,Table3[Tag Number],Table3[Status],"-",0)="Alive",
        _xlfn.XLOOKUP(A1535,Table4[Tag Number],Table4[Status],"-",0)="Alive"),"Alive",
     OR(_xlfn.XLOOKUP(A1535,Table1[Tag Number],Table1[Status],"-",0)="-",
        _xlfn.XLOOKUP(A1535,Table2[Tag Number],Table2[Status],"-",0)="-",
        _xlfn.XLOOKUP(A1535,Table3[Tag Number],Table3[Status],"-",0)="-",
        _xlfn.XLOOKUP(A1535,Table4[Tag Number],Table4[Status],"-",0)="-"),
   "-")</f>
        <v>-</v>
      </c>
      <c r="I1535" s="90"/>
      <c r="J1535" s="90"/>
      <c r="K1535" s="91"/>
      <c r="L1535" s="91"/>
      <c r="M1535" s="91"/>
      <c r="N1535" s="92"/>
      <c r="O1535" s="89"/>
      <c r="R1535" t="b">
        <f t="shared" si="47"/>
        <v>0</v>
      </c>
    </row>
    <row r="1536" spans="1:18" ht="15" thickBot="1" x14ac:dyDescent="0.35">
      <c r="A1536" s="3" t="s">
        <v>665</v>
      </c>
      <c r="B1536" s="3" t="s">
        <v>1137</v>
      </c>
      <c r="C1536" s="84">
        <f>IF(COUNTIF(Table1[Tag Number], A1536), 1, 0)</f>
        <v>0</v>
      </c>
      <c r="D1536" s="85">
        <f>IF(COUNTIF(Table2[Tag Number], A1536), 1, 0)</f>
        <v>0</v>
      </c>
      <c r="E1536" s="86">
        <f>IF(COUNTIF(Table3[Tag Number], A1536), 1, 0)</f>
        <v>0</v>
      </c>
      <c r="F1536" s="86">
        <f>IF(COUNTIF(Table4[Tag Number], A1536), 1, 0)</f>
        <v>0</v>
      </c>
      <c r="G1536" s="87">
        <f t="shared" si="48"/>
        <v>0</v>
      </c>
      <c r="H1536" s="88" t="str" cm="1">
        <f t="array" ref="H1536">_xlfn.IFS(OR(_xlfn.XLOOKUP(A1536,Table1[Tag Number],Table1[Status],"-",0)="Dead",
        _xlfn.XLOOKUP(A1536,Table2[Tag Number],Table2[Status],"-",0)="Dead",
        _xlfn.XLOOKUP(A1536,Table3[Tag Number],Table3[Status],"-",0)="Dead",
        _xlfn.XLOOKUP(A1536,Table4[Tag Number],Table4[Status],"-",0)="Dead"),"Dead",
     OR(_xlfn.XLOOKUP(A1536,Table1[Tag Number],Table1[Status],"-",0)="Alive",
        _xlfn.XLOOKUP(A1536,Table2[Tag Number],Table2[Status],"-",0)="Alive",
        _xlfn.XLOOKUP(A1536,Table3[Tag Number],Table3[Status],"-",0)="Alive",
        _xlfn.XLOOKUP(A1536,Table4[Tag Number],Table4[Status],"-",0)="Alive"),"Alive",
     OR(_xlfn.XLOOKUP(A1536,Table1[Tag Number],Table1[Status],"-",0)="-",
        _xlfn.XLOOKUP(A1536,Table2[Tag Number],Table2[Status],"-",0)="-",
        _xlfn.XLOOKUP(A1536,Table3[Tag Number],Table3[Status],"-",0)="-",
        _xlfn.XLOOKUP(A1536,Table4[Tag Number],Table4[Status],"-",0)="-"),
   "-")</f>
        <v>-</v>
      </c>
      <c r="I1536" s="90"/>
      <c r="J1536" s="90"/>
      <c r="K1536" s="91"/>
      <c r="L1536" s="91"/>
      <c r="M1536" s="91"/>
      <c r="N1536" s="92"/>
      <c r="O1536" s="89"/>
      <c r="R1536" t="b">
        <f t="shared" si="47"/>
        <v>0</v>
      </c>
    </row>
    <row r="1537" spans="1:18" ht="15" thickBot="1" x14ac:dyDescent="0.35">
      <c r="A1537" s="2" t="s">
        <v>2192</v>
      </c>
      <c r="B1537" s="2" t="s">
        <v>1137</v>
      </c>
      <c r="C1537" s="84">
        <f>IF(COUNTIF(Table1[Tag Number], A1537), 1, 0)</f>
        <v>0</v>
      </c>
      <c r="D1537" s="85">
        <f>IF(COUNTIF(Table2[Tag Number], A1537), 1, 0)</f>
        <v>0</v>
      </c>
      <c r="E1537" s="86">
        <f>IF(COUNTIF(Table3[Tag Number], A1537), 1, 0)</f>
        <v>0</v>
      </c>
      <c r="F1537" s="86">
        <f>IF(COUNTIF(Table4[Tag Number], A1537), 1, 0)</f>
        <v>0</v>
      </c>
      <c r="G1537" s="87">
        <f t="shared" si="48"/>
        <v>0</v>
      </c>
      <c r="H1537" s="88" t="str" cm="1">
        <f t="array" ref="H1537">_xlfn.IFS(OR(_xlfn.XLOOKUP(A1537,Table1[Tag Number],Table1[Status],"-",0)="Dead",
        _xlfn.XLOOKUP(A1537,Table2[Tag Number],Table2[Status],"-",0)="Dead",
        _xlfn.XLOOKUP(A1537,Table3[Tag Number],Table3[Status],"-",0)="Dead",
        _xlfn.XLOOKUP(A1537,Table4[Tag Number],Table4[Status],"-",0)="Dead"),"Dead",
     OR(_xlfn.XLOOKUP(A1537,Table1[Tag Number],Table1[Status],"-",0)="Alive",
        _xlfn.XLOOKUP(A1537,Table2[Tag Number],Table2[Status],"-",0)="Alive",
        _xlfn.XLOOKUP(A1537,Table3[Tag Number],Table3[Status],"-",0)="Alive",
        _xlfn.XLOOKUP(A1537,Table4[Tag Number],Table4[Status],"-",0)="Alive"),"Alive",
     OR(_xlfn.XLOOKUP(A1537,Table1[Tag Number],Table1[Status],"-",0)="-",
        _xlfn.XLOOKUP(A1537,Table2[Tag Number],Table2[Status],"-",0)="-",
        _xlfn.XLOOKUP(A1537,Table3[Tag Number],Table3[Status],"-",0)="-",
        _xlfn.XLOOKUP(A1537,Table4[Tag Number],Table4[Status],"-",0)="-"),
   "-")</f>
        <v>-</v>
      </c>
      <c r="I1537" s="90"/>
      <c r="J1537" s="90"/>
      <c r="K1537" s="91"/>
      <c r="L1537" s="91"/>
      <c r="M1537" s="91"/>
      <c r="N1537" s="92"/>
      <c r="O1537" s="89"/>
      <c r="R1537" t="b">
        <f t="shared" si="47"/>
        <v>0</v>
      </c>
    </row>
    <row r="1538" spans="1:18" ht="15" thickBot="1" x14ac:dyDescent="0.35">
      <c r="A1538" s="3" t="s">
        <v>2193</v>
      </c>
      <c r="B1538" s="3" t="s">
        <v>1137</v>
      </c>
      <c r="C1538" s="84">
        <f>IF(COUNTIF(Table1[Tag Number], A1538), 1, 0)</f>
        <v>0</v>
      </c>
      <c r="D1538" s="85">
        <f>IF(COUNTIF(Table2[Tag Number], A1538), 1, 0)</f>
        <v>0</v>
      </c>
      <c r="E1538" s="86">
        <f>IF(COUNTIF(Table3[Tag Number], A1538), 1, 0)</f>
        <v>0</v>
      </c>
      <c r="F1538" s="86">
        <f>IF(COUNTIF(Table4[Tag Number], A1538), 1, 0)</f>
        <v>0</v>
      </c>
      <c r="G1538" s="87">
        <f t="shared" si="48"/>
        <v>0</v>
      </c>
      <c r="H1538" s="88" t="str" cm="1">
        <f t="array" ref="H1538">_xlfn.IFS(OR(_xlfn.XLOOKUP(A1538,Table1[Tag Number],Table1[Status],"-",0)="Dead",
        _xlfn.XLOOKUP(A1538,Table2[Tag Number],Table2[Status],"-",0)="Dead",
        _xlfn.XLOOKUP(A1538,Table3[Tag Number],Table3[Status],"-",0)="Dead",
        _xlfn.XLOOKUP(A1538,Table4[Tag Number],Table4[Status],"-",0)="Dead"),"Dead",
     OR(_xlfn.XLOOKUP(A1538,Table1[Tag Number],Table1[Status],"-",0)="Alive",
        _xlfn.XLOOKUP(A1538,Table2[Tag Number],Table2[Status],"-",0)="Alive",
        _xlfn.XLOOKUP(A1538,Table3[Tag Number],Table3[Status],"-",0)="Alive",
        _xlfn.XLOOKUP(A1538,Table4[Tag Number],Table4[Status],"-",0)="Alive"),"Alive",
     OR(_xlfn.XLOOKUP(A1538,Table1[Tag Number],Table1[Status],"-",0)="-",
        _xlfn.XLOOKUP(A1538,Table2[Tag Number],Table2[Status],"-",0)="-",
        _xlfn.XLOOKUP(A1538,Table3[Tag Number],Table3[Status],"-",0)="-",
        _xlfn.XLOOKUP(A1538,Table4[Tag Number],Table4[Status],"-",0)="-"),
   "-")</f>
        <v>-</v>
      </c>
      <c r="I1538" s="90"/>
      <c r="J1538" s="90"/>
      <c r="K1538" s="91"/>
      <c r="L1538" s="91"/>
      <c r="M1538" s="91"/>
      <c r="N1538" s="92"/>
      <c r="O1538" s="89"/>
      <c r="R1538" t="b">
        <f t="shared" si="47"/>
        <v>0</v>
      </c>
    </row>
    <row r="1539" spans="1:18" ht="15" thickBot="1" x14ac:dyDescent="0.35">
      <c r="A1539" s="2" t="s">
        <v>185</v>
      </c>
      <c r="B1539" s="2" t="s">
        <v>1145</v>
      </c>
      <c r="C1539" s="84">
        <f>IF(COUNTIF(Table1[Tag Number], A1539), 1, 0)</f>
        <v>0</v>
      </c>
      <c r="D1539" s="85">
        <f>IF(COUNTIF(Table2[Tag Number], A1539), 1, 0)</f>
        <v>0</v>
      </c>
      <c r="E1539" s="86">
        <f>IF(COUNTIF(Table3[Tag Number], A1539), 1, 0)</f>
        <v>0</v>
      </c>
      <c r="F1539" s="86">
        <f>IF(COUNTIF(Table4[Tag Number], A1539), 1, 0)</f>
        <v>1</v>
      </c>
      <c r="G1539" s="87">
        <f t="shared" si="48"/>
        <v>1</v>
      </c>
      <c r="H1539" s="88" t="str" cm="1">
        <f t="array" ref="H1539">_xlfn.IFS(OR(_xlfn.XLOOKUP(A1539,Table1[Tag Number],Table1[Status],"-",0)="Dead",
        _xlfn.XLOOKUP(A1539,Table2[Tag Number],Table2[Status],"-",0)="Dead",
        _xlfn.XLOOKUP(A1539,Table3[Tag Number],Table3[Status],"-",0)="Dead",
        _xlfn.XLOOKUP(A1539,Table4[Tag Number],Table4[Status],"-",0)="Dead"),"Dead",
     OR(_xlfn.XLOOKUP(A1539,Table1[Tag Number],Table1[Status],"-",0)="Alive",
        _xlfn.XLOOKUP(A1539,Table2[Tag Number],Table2[Status],"-",0)="Alive",
        _xlfn.XLOOKUP(A1539,Table3[Tag Number],Table3[Status],"-",0)="Alive",
        _xlfn.XLOOKUP(A1539,Table4[Tag Number],Table4[Status],"-",0)="Alive"),"Alive",
     OR(_xlfn.XLOOKUP(A1539,Table1[Tag Number],Table1[Status],"-",0)="-",
        _xlfn.XLOOKUP(A1539,Table2[Tag Number],Table2[Status],"-",0)="-",
        _xlfn.XLOOKUP(A1539,Table3[Tag Number],Table3[Status],"-",0)="-",
        _xlfn.XLOOKUP(A1539,Table4[Tag Number],Table4[Status],"-",0)="-"),
   "-")</f>
        <v>Alive</v>
      </c>
      <c r="I1539" s="90"/>
      <c r="J1539" s="90"/>
      <c r="K1539" s="91"/>
      <c r="L1539" s="91"/>
      <c r="M1539" s="91"/>
      <c r="N1539" s="92"/>
      <c r="O1539" s="89"/>
      <c r="R1539" t="b">
        <f t="shared" si="47"/>
        <v>0</v>
      </c>
    </row>
    <row r="1540" spans="1:18" ht="15" thickBot="1" x14ac:dyDescent="0.35">
      <c r="A1540" s="3" t="s">
        <v>2194</v>
      </c>
      <c r="B1540" s="3" t="s">
        <v>1137</v>
      </c>
      <c r="C1540" s="84">
        <f>IF(COUNTIF(Table1[Tag Number], A1540), 1, 0)</f>
        <v>0</v>
      </c>
      <c r="D1540" s="85">
        <f>IF(COUNTIF(Table2[Tag Number], A1540), 1, 0)</f>
        <v>0</v>
      </c>
      <c r="E1540" s="86">
        <f>IF(COUNTIF(Table3[Tag Number], A1540), 1, 0)</f>
        <v>0</v>
      </c>
      <c r="F1540" s="86">
        <f>IF(COUNTIF(Table4[Tag Number], A1540), 1, 0)</f>
        <v>0</v>
      </c>
      <c r="G1540" s="87">
        <f t="shared" si="48"/>
        <v>0</v>
      </c>
      <c r="H1540" s="88" t="str" cm="1">
        <f t="array" ref="H1540">_xlfn.IFS(OR(_xlfn.XLOOKUP(A1540,Table1[Tag Number],Table1[Status],"-",0)="Dead",
        _xlfn.XLOOKUP(A1540,Table2[Tag Number],Table2[Status],"-",0)="Dead",
        _xlfn.XLOOKUP(A1540,Table3[Tag Number],Table3[Status],"-",0)="Dead",
        _xlfn.XLOOKUP(A1540,Table4[Tag Number],Table4[Status],"-",0)="Dead"),"Dead",
     OR(_xlfn.XLOOKUP(A1540,Table1[Tag Number],Table1[Status],"-",0)="Alive",
        _xlfn.XLOOKUP(A1540,Table2[Tag Number],Table2[Status],"-",0)="Alive",
        _xlfn.XLOOKUP(A1540,Table3[Tag Number],Table3[Status],"-",0)="Alive",
        _xlfn.XLOOKUP(A1540,Table4[Tag Number],Table4[Status],"-",0)="Alive"),"Alive",
     OR(_xlfn.XLOOKUP(A1540,Table1[Tag Number],Table1[Status],"-",0)="-",
        _xlfn.XLOOKUP(A1540,Table2[Tag Number],Table2[Status],"-",0)="-",
        _xlfn.XLOOKUP(A1540,Table3[Tag Number],Table3[Status],"-",0)="-",
        _xlfn.XLOOKUP(A1540,Table4[Tag Number],Table4[Status],"-",0)="-"),
   "-")</f>
        <v>-</v>
      </c>
      <c r="I1540" s="90"/>
      <c r="J1540" s="90"/>
      <c r="K1540" s="91"/>
      <c r="L1540" s="91"/>
      <c r="M1540" s="91"/>
      <c r="N1540" s="92"/>
      <c r="O1540" s="89"/>
      <c r="R1540" t="b">
        <f t="shared" ref="R1540:R1603" si="49">IF(G1540&gt;1,A1540)</f>
        <v>0</v>
      </c>
    </row>
    <row r="1541" spans="1:18" ht="15" thickBot="1" x14ac:dyDescent="0.35">
      <c r="A1541" s="2" t="s">
        <v>963</v>
      </c>
      <c r="B1541" s="2" t="s">
        <v>1137</v>
      </c>
      <c r="C1541" s="84">
        <f>IF(COUNTIF(Table1[Tag Number], A1541), 1, 0)</f>
        <v>0</v>
      </c>
      <c r="D1541" s="85">
        <f>IF(COUNTIF(Table2[Tag Number], A1541), 1, 0)</f>
        <v>0</v>
      </c>
      <c r="E1541" s="86">
        <f>IF(COUNTIF(Table3[Tag Number], A1541), 1, 0)</f>
        <v>0</v>
      </c>
      <c r="F1541" s="86">
        <f>IF(COUNTIF(Table4[Tag Number], A1541), 1, 0)</f>
        <v>0</v>
      </c>
      <c r="G1541" s="87">
        <f t="shared" ref="G1541:G1604" si="50">SUM(C1541:F1541)</f>
        <v>0</v>
      </c>
      <c r="H1541" s="88" t="str" cm="1">
        <f t="array" ref="H1541">_xlfn.IFS(OR(_xlfn.XLOOKUP(A1541,Table1[Tag Number],Table1[Status],"-",0)="Dead",
        _xlfn.XLOOKUP(A1541,Table2[Tag Number],Table2[Status],"-",0)="Dead",
        _xlfn.XLOOKUP(A1541,Table3[Tag Number],Table3[Status],"-",0)="Dead",
        _xlfn.XLOOKUP(A1541,Table4[Tag Number],Table4[Status],"-",0)="Dead"),"Dead",
     OR(_xlfn.XLOOKUP(A1541,Table1[Tag Number],Table1[Status],"-",0)="Alive",
        _xlfn.XLOOKUP(A1541,Table2[Tag Number],Table2[Status],"-",0)="Alive",
        _xlfn.XLOOKUP(A1541,Table3[Tag Number],Table3[Status],"-",0)="Alive",
        _xlfn.XLOOKUP(A1541,Table4[Tag Number],Table4[Status],"-",0)="Alive"),"Alive",
     OR(_xlfn.XLOOKUP(A1541,Table1[Tag Number],Table1[Status],"-",0)="-",
        _xlfn.XLOOKUP(A1541,Table2[Tag Number],Table2[Status],"-",0)="-",
        _xlfn.XLOOKUP(A1541,Table3[Tag Number],Table3[Status],"-",0)="-",
        _xlfn.XLOOKUP(A1541,Table4[Tag Number],Table4[Status],"-",0)="-"),
   "-")</f>
        <v>-</v>
      </c>
      <c r="I1541" s="90"/>
      <c r="J1541" s="90"/>
      <c r="K1541" s="91"/>
      <c r="L1541" s="91"/>
      <c r="M1541" s="91"/>
      <c r="N1541" s="92"/>
      <c r="O1541" s="89"/>
      <c r="R1541" t="b">
        <f t="shared" si="49"/>
        <v>0</v>
      </c>
    </row>
    <row r="1542" spans="1:18" ht="15" thickBot="1" x14ac:dyDescent="0.35">
      <c r="A1542" s="3" t="s">
        <v>2195</v>
      </c>
      <c r="B1542" s="3" t="s">
        <v>1137</v>
      </c>
      <c r="C1542" s="84">
        <f>IF(COUNTIF(Table1[Tag Number], A1542), 1, 0)</f>
        <v>0</v>
      </c>
      <c r="D1542" s="85">
        <f>IF(COUNTIF(Table2[Tag Number], A1542), 1, 0)</f>
        <v>0</v>
      </c>
      <c r="E1542" s="86">
        <f>IF(COUNTIF(Table3[Tag Number], A1542), 1, 0)</f>
        <v>0</v>
      </c>
      <c r="F1542" s="86">
        <f>IF(COUNTIF(Table4[Tag Number], A1542), 1, 0)</f>
        <v>0</v>
      </c>
      <c r="G1542" s="87">
        <f t="shared" si="50"/>
        <v>0</v>
      </c>
      <c r="H1542" s="88" t="str" cm="1">
        <f t="array" ref="H1542">_xlfn.IFS(OR(_xlfn.XLOOKUP(A1542,Table1[Tag Number],Table1[Status],"-",0)="Dead",
        _xlfn.XLOOKUP(A1542,Table2[Tag Number],Table2[Status],"-",0)="Dead",
        _xlfn.XLOOKUP(A1542,Table3[Tag Number],Table3[Status],"-",0)="Dead",
        _xlfn.XLOOKUP(A1542,Table4[Tag Number],Table4[Status],"-",0)="Dead"),"Dead",
     OR(_xlfn.XLOOKUP(A1542,Table1[Tag Number],Table1[Status],"-",0)="Alive",
        _xlfn.XLOOKUP(A1542,Table2[Tag Number],Table2[Status],"-",0)="Alive",
        _xlfn.XLOOKUP(A1542,Table3[Tag Number],Table3[Status],"-",0)="Alive",
        _xlfn.XLOOKUP(A1542,Table4[Tag Number],Table4[Status],"-",0)="Alive"),"Alive",
     OR(_xlfn.XLOOKUP(A1542,Table1[Tag Number],Table1[Status],"-",0)="-",
        _xlfn.XLOOKUP(A1542,Table2[Tag Number],Table2[Status],"-",0)="-",
        _xlfn.XLOOKUP(A1542,Table3[Tag Number],Table3[Status],"-",0)="-",
        _xlfn.XLOOKUP(A1542,Table4[Tag Number],Table4[Status],"-",0)="-"),
   "-")</f>
        <v>-</v>
      </c>
      <c r="I1542" s="90"/>
      <c r="J1542" s="90"/>
      <c r="K1542" s="91"/>
      <c r="L1542" s="91"/>
      <c r="M1542" s="91"/>
      <c r="N1542" s="92"/>
      <c r="O1542" s="89"/>
      <c r="R1542" t="b">
        <f t="shared" si="49"/>
        <v>0</v>
      </c>
    </row>
    <row r="1543" spans="1:18" ht="15" thickBot="1" x14ac:dyDescent="0.35">
      <c r="A1543" s="2" t="s">
        <v>748</v>
      </c>
      <c r="B1543" s="2" t="s">
        <v>1137</v>
      </c>
      <c r="C1543" s="84">
        <f>IF(COUNTIF(Table1[Tag Number], A1543), 1, 0)</f>
        <v>0</v>
      </c>
      <c r="D1543" s="85">
        <f>IF(COUNTIF(Table2[Tag Number], A1543), 1, 0)</f>
        <v>0</v>
      </c>
      <c r="E1543" s="86">
        <f>IF(COUNTIF(Table3[Tag Number], A1543), 1, 0)</f>
        <v>0</v>
      </c>
      <c r="F1543" s="86">
        <f>IF(COUNTIF(Table4[Tag Number], A1543), 1, 0)</f>
        <v>0</v>
      </c>
      <c r="G1543" s="87">
        <f t="shared" si="50"/>
        <v>0</v>
      </c>
      <c r="H1543" s="88" t="str" cm="1">
        <f t="array" ref="H1543">_xlfn.IFS(OR(_xlfn.XLOOKUP(A1543,Table1[Tag Number],Table1[Status],"-",0)="Dead",
        _xlfn.XLOOKUP(A1543,Table2[Tag Number],Table2[Status],"-",0)="Dead",
        _xlfn.XLOOKUP(A1543,Table3[Tag Number],Table3[Status],"-",0)="Dead",
        _xlfn.XLOOKUP(A1543,Table4[Tag Number],Table4[Status],"-",0)="Dead"),"Dead",
     OR(_xlfn.XLOOKUP(A1543,Table1[Tag Number],Table1[Status],"-",0)="Alive",
        _xlfn.XLOOKUP(A1543,Table2[Tag Number],Table2[Status],"-",0)="Alive",
        _xlfn.XLOOKUP(A1543,Table3[Tag Number],Table3[Status],"-",0)="Alive",
        _xlfn.XLOOKUP(A1543,Table4[Tag Number],Table4[Status],"-",0)="Alive"),"Alive",
     OR(_xlfn.XLOOKUP(A1543,Table1[Tag Number],Table1[Status],"-",0)="-",
        _xlfn.XLOOKUP(A1543,Table2[Tag Number],Table2[Status],"-",0)="-",
        _xlfn.XLOOKUP(A1543,Table3[Tag Number],Table3[Status],"-",0)="-",
        _xlfn.XLOOKUP(A1543,Table4[Tag Number],Table4[Status],"-",0)="-"),
   "-")</f>
        <v>-</v>
      </c>
      <c r="I1543" s="90"/>
      <c r="J1543" s="90"/>
      <c r="K1543" s="91"/>
      <c r="L1543" s="91"/>
      <c r="M1543" s="91"/>
      <c r="N1543" s="92"/>
      <c r="O1543" s="89"/>
      <c r="R1543" t="b">
        <f t="shared" si="49"/>
        <v>0</v>
      </c>
    </row>
    <row r="1544" spans="1:18" ht="15" thickBot="1" x14ac:dyDescent="0.35">
      <c r="A1544" s="3" t="s">
        <v>499</v>
      </c>
      <c r="B1544" s="3" t="s">
        <v>1137</v>
      </c>
      <c r="C1544" s="84">
        <f>IF(COUNTIF(Table1[Tag Number], A1544), 1, 0)</f>
        <v>0</v>
      </c>
      <c r="D1544" s="85">
        <f>IF(COUNTIF(Table2[Tag Number], A1544), 1, 0)</f>
        <v>0</v>
      </c>
      <c r="E1544" s="86">
        <f>IF(COUNTIF(Table3[Tag Number], A1544), 1, 0)</f>
        <v>0</v>
      </c>
      <c r="F1544" s="86">
        <f>IF(COUNTIF(Table4[Tag Number], A1544), 1, 0)</f>
        <v>0</v>
      </c>
      <c r="G1544" s="87">
        <f t="shared" si="50"/>
        <v>0</v>
      </c>
      <c r="H1544" s="88" t="str" cm="1">
        <f t="array" ref="H1544">_xlfn.IFS(OR(_xlfn.XLOOKUP(A1544,Table1[Tag Number],Table1[Status],"-",0)="Dead",
        _xlfn.XLOOKUP(A1544,Table2[Tag Number],Table2[Status],"-",0)="Dead",
        _xlfn.XLOOKUP(A1544,Table3[Tag Number],Table3[Status],"-",0)="Dead",
        _xlfn.XLOOKUP(A1544,Table4[Tag Number],Table4[Status],"-",0)="Dead"),"Dead",
     OR(_xlfn.XLOOKUP(A1544,Table1[Tag Number],Table1[Status],"-",0)="Alive",
        _xlfn.XLOOKUP(A1544,Table2[Tag Number],Table2[Status],"-",0)="Alive",
        _xlfn.XLOOKUP(A1544,Table3[Tag Number],Table3[Status],"-",0)="Alive",
        _xlfn.XLOOKUP(A1544,Table4[Tag Number],Table4[Status],"-",0)="Alive"),"Alive",
     OR(_xlfn.XLOOKUP(A1544,Table1[Tag Number],Table1[Status],"-",0)="-",
        _xlfn.XLOOKUP(A1544,Table2[Tag Number],Table2[Status],"-",0)="-",
        _xlfn.XLOOKUP(A1544,Table3[Tag Number],Table3[Status],"-",0)="-",
        _xlfn.XLOOKUP(A1544,Table4[Tag Number],Table4[Status],"-",0)="-"),
   "-")</f>
        <v>-</v>
      </c>
      <c r="I1544" s="90"/>
      <c r="J1544" s="90"/>
      <c r="K1544" s="91"/>
      <c r="L1544" s="91"/>
      <c r="M1544" s="91"/>
      <c r="N1544" s="92"/>
      <c r="O1544" s="89"/>
      <c r="R1544" t="b">
        <f t="shared" si="49"/>
        <v>0</v>
      </c>
    </row>
    <row r="1545" spans="1:18" ht="15" thickBot="1" x14ac:dyDescent="0.35">
      <c r="A1545" s="2" t="s">
        <v>2196</v>
      </c>
      <c r="B1545" s="2" t="s">
        <v>1137</v>
      </c>
      <c r="C1545" s="84">
        <f>IF(COUNTIF(Table1[Tag Number], A1545), 1, 0)</f>
        <v>0</v>
      </c>
      <c r="D1545" s="85">
        <f>IF(COUNTIF(Table2[Tag Number], A1545), 1, 0)</f>
        <v>0</v>
      </c>
      <c r="E1545" s="86">
        <f>IF(COUNTIF(Table3[Tag Number], A1545), 1, 0)</f>
        <v>0</v>
      </c>
      <c r="F1545" s="86">
        <f>IF(COUNTIF(Table4[Tag Number], A1545), 1, 0)</f>
        <v>0</v>
      </c>
      <c r="G1545" s="87">
        <f t="shared" si="50"/>
        <v>0</v>
      </c>
      <c r="H1545" s="88" t="str" cm="1">
        <f t="array" ref="H1545">_xlfn.IFS(OR(_xlfn.XLOOKUP(A1545,Table1[Tag Number],Table1[Status],"-",0)="Dead",
        _xlfn.XLOOKUP(A1545,Table2[Tag Number],Table2[Status],"-",0)="Dead",
        _xlfn.XLOOKUP(A1545,Table3[Tag Number],Table3[Status],"-",0)="Dead",
        _xlfn.XLOOKUP(A1545,Table4[Tag Number],Table4[Status],"-",0)="Dead"),"Dead",
     OR(_xlfn.XLOOKUP(A1545,Table1[Tag Number],Table1[Status],"-",0)="Alive",
        _xlfn.XLOOKUP(A1545,Table2[Tag Number],Table2[Status],"-",0)="Alive",
        _xlfn.XLOOKUP(A1545,Table3[Tag Number],Table3[Status],"-",0)="Alive",
        _xlfn.XLOOKUP(A1545,Table4[Tag Number],Table4[Status],"-",0)="Alive"),"Alive",
     OR(_xlfn.XLOOKUP(A1545,Table1[Tag Number],Table1[Status],"-",0)="-",
        _xlfn.XLOOKUP(A1545,Table2[Tag Number],Table2[Status],"-",0)="-",
        _xlfn.XLOOKUP(A1545,Table3[Tag Number],Table3[Status],"-",0)="-",
        _xlfn.XLOOKUP(A1545,Table4[Tag Number],Table4[Status],"-",0)="-"),
   "-")</f>
        <v>-</v>
      </c>
      <c r="I1545" s="90"/>
      <c r="J1545" s="90"/>
      <c r="K1545" s="91"/>
      <c r="L1545" s="91"/>
      <c r="M1545" s="91"/>
      <c r="N1545" s="92"/>
      <c r="O1545" s="89"/>
      <c r="R1545" t="b">
        <f t="shared" si="49"/>
        <v>0</v>
      </c>
    </row>
    <row r="1546" spans="1:18" ht="15" thickBot="1" x14ac:dyDescent="0.35">
      <c r="A1546" s="3" t="s">
        <v>2197</v>
      </c>
      <c r="B1546" s="3" t="s">
        <v>1137</v>
      </c>
      <c r="C1546" s="84">
        <f>IF(COUNTIF(Table1[Tag Number], A1546), 1, 0)</f>
        <v>0</v>
      </c>
      <c r="D1546" s="85">
        <f>IF(COUNTIF(Table2[Tag Number], A1546), 1, 0)</f>
        <v>0</v>
      </c>
      <c r="E1546" s="86">
        <f>IF(COUNTIF(Table3[Tag Number], A1546), 1, 0)</f>
        <v>0</v>
      </c>
      <c r="F1546" s="86">
        <f>IF(COUNTIF(Table4[Tag Number], A1546), 1, 0)</f>
        <v>0</v>
      </c>
      <c r="G1546" s="87">
        <f t="shared" si="50"/>
        <v>0</v>
      </c>
      <c r="H1546" s="88" t="str" cm="1">
        <f t="array" ref="H1546">_xlfn.IFS(OR(_xlfn.XLOOKUP(A1546,Table1[Tag Number],Table1[Status],"-",0)="Dead",
        _xlfn.XLOOKUP(A1546,Table2[Tag Number],Table2[Status],"-",0)="Dead",
        _xlfn.XLOOKUP(A1546,Table3[Tag Number],Table3[Status],"-",0)="Dead",
        _xlfn.XLOOKUP(A1546,Table4[Tag Number],Table4[Status],"-",0)="Dead"),"Dead",
     OR(_xlfn.XLOOKUP(A1546,Table1[Tag Number],Table1[Status],"-",0)="Alive",
        _xlfn.XLOOKUP(A1546,Table2[Tag Number],Table2[Status],"-",0)="Alive",
        _xlfn.XLOOKUP(A1546,Table3[Tag Number],Table3[Status],"-",0)="Alive",
        _xlfn.XLOOKUP(A1546,Table4[Tag Number],Table4[Status],"-",0)="Alive"),"Alive",
     OR(_xlfn.XLOOKUP(A1546,Table1[Tag Number],Table1[Status],"-",0)="-",
        _xlfn.XLOOKUP(A1546,Table2[Tag Number],Table2[Status],"-",0)="-",
        _xlfn.XLOOKUP(A1546,Table3[Tag Number],Table3[Status],"-",0)="-",
        _xlfn.XLOOKUP(A1546,Table4[Tag Number],Table4[Status],"-",0)="-"),
   "-")</f>
        <v>-</v>
      </c>
      <c r="I1546" s="90"/>
      <c r="J1546" s="90"/>
      <c r="K1546" s="91"/>
      <c r="L1546" s="91"/>
      <c r="M1546" s="91"/>
      <c r="N1546" s="92"/>
      <c r="O1546" s="89"/>
      <c r="R1546" t="b">
        <f t="shared" si="49"/>
        <v>0</v>
      </c>
    </row>
    <row r="1547" spans="1:18" ht="15" thickBot="1" x14ac:dyDescent="0.35">
      <c r="A1547" s="2" t="s">
        <v>535</v>
      </c>
      <c r="B1547" s="2" t="s">
        <v>1137</v>
      </c>
      <c r="C1547" s="84">
        <f>IF(COUNTIF(Table1[Tag Number], A1547), 1, 0)</f>
        <v>0</v>
      </c>
      <c r="D1547" s="85">
        <f>IF(COUNTIF(Table2[Tag Number], A1547), 1, 0)</f>
        <v>0</v>
      </c>
      <c r="E1547" s="86">
        <f>IF(COUNTIF(Table3[Tag Number], A1547), 1, 0)</f>
        <v>0</v>
      </c>
      <c r="F1547" s="86">
        <f>IF(COUNTIF(Table4[Tag Number], A1547), 1, 0)</f>
        <v>0</v>
      </c>
      <c r="G1547" s="87">
        <f t="shared" si="50"/>
        <v>0</v>
      </c>
      <c r="H1547" s="88" t="str" cm="1">
        <f t="array" ref="H1547">_xlfn.IFS(OR(_xlfn.XLOOKUP(A1547,Table1[Tag Number],Table1[Status],"-",0)="Dead",
        _xlfn.XLOOKUP(A1547,Table2[Tag Number],Table2[Status],"-",0)="Dead",
        _xlfn.XLOOKUP(A1547,Table3[Tag Number],Table3[Status],"-",0)="Dead",
        _xlfn.XLOOKUP(A1547,Table4[Tag Number],Table4[Status],"-",0)="Dead"),"Dead",
     OR(_xlfn.XLOOKUP(A1547,Table1[Tag Number],Table1[Status],"-",0)="Alive",
        _xlfn.XLOOKUP(A1547,Table2[Tag Number],Table2[Status],"-",0)="Alive",
        _xlfn.XLOOKUP(A1547,Table3[Tag Number],Table3[Status],"-",0)="Alive",
        _xlfn.XLOOKUP(A1547,Table4[Tag Number],Table4[Status],"-",0)="Alive"),"Alive",
     OR(_xlfn.XLOOKUP(A1547,Table1[Tag Number],Table1[Status],"-",0)="-",
        _xlfn.XLOOKUP(A1547,Table2[Tag Number],Table2[Status],"-",0)="-",
        _xlfn.XLOOKUP(A1547,Table3[Tag Number],Table3[Status],"-",0)="-",
        _xlfn.XLOOKUP(A1547,Table4[Tag Number],Table4[Status],"-",0)="-"),
   "-")</f>
        <v>-</v>
      </c>
      <c r="I1547" s="90"/>
      <c r="J1547" s="90"/>
      <c r="K1547" s="91"/>
      <c r="L1547" s="91"/>
      <c r="M1547" s="91"/>
      <c r="N1547" s="92"/>
      <c r="O1547" s="89"/>
      <c r="R1547" t="b">
        <f t="shared" si="49"/>
        <v>0</v>
      </c>
    </row>
    <row r="1548" spans="1:18" ht="15" thickBot="1" x14ac:dyDescent="0.35">
      <c r="A1548" s="3" t="s">
        <v>500</v>
      </c>
      <c r="B1548" s="3" t="s">
        <v>1137</v>
      </c>
      <c r="C1548" s="84">
        <f>IF(COUNTIF(Table1[Tag Number], A1548), 1, 0)</f>
        <v>0</v>
      </c>
      <c r="D1548" s="85">
        <f>IF(COUNTIF(Table2[Tag Number], A1548), 1, 0)</f>
        <v>0</v>
      </c>
      <c r="E1548" s="86">
        <f>IF(COUNTIF(Table3[Tag Number], A1548), 1, 0)</f>
        <v>0</v>
      </c>
      <c r="F1548" s="86">
        <f>IF(COUNTIF(Table4[Tag Number], A1548), 1, 0)</f>
        <v>0</v>
      </c>
      <c r="G1548" s="87">
        <f t="shared" si="50"/>
        <v>0</v>
      </c>
      <c r="H1548" s="88" t="str" cm="1">
        <f t="array" ref="H1548">_xlfn.IFS(OR(_xlfn.XLOOKUP(A1548,Table1[Tag Number],Table1[Status],"-",0)="Dead",
        _xlfn.XLOOKUP(A1548,Table2[Tag Number],Table2[Status],"-",0)="Dead",
        _xlfn.XLOOKUP(A1548,Table3[Tag Number],Table3[Status],"-",0)="Dead",
        _xlfn.XLOOKUP(A1548,Table4[Tag Number],Table4[Status],"-",0)="Dead"),"Dead",
     OR(_xlfn.XLOOKUP(A1548,Table1[Tag Number],Table1[Status],"-",0)="Alive",
        _xlfn.XLOOKUP(A1548,Table2[Tag Number],Table2[Status],"-",0)="Alive",
        _xlfn.XLOOKUP(A1548,Table3[Tag Number],Table3[Status],"-",0)="Alive",
        _xlfn.XLOOKUP(A1548,Table4[Tag Number],Table4[Status],"-",0)="Alive"),"Alive",
     OR(_xlfn.XLOOKUP(A1548,Table1[Tag Number],Table1[Status],"-",0)="-",
        _xlfn.XLOOKUP(A1548,Table2[Tag Number],Table2[Status],"-",0)="-",
        _xlfn.XLOOKUP(A1548,Table3[Tag Number],Table3[Status],"-",0)="-",
        _xlfn.XLOOKUP(A1548,Table4[Tag Number],Table4[Status],"-",0)="-"),
   "-")</f>
        <v>-</v>
      </c>
      <c r="I1548" s="90"/>
      <c r="J1548" s="90"/>
      <c r="K1548" s="91"/>
      <c r="L1548" s="91"/>
      <c r="M1548" s="91"/>
      <c r="N1548" s="92"/>
      <c r="O1548" s="89"/>
      <c r="R1548" t="b">
        <f t="shared" si="49"/>
        <v>0</v>
      </c>
    </row>
    <row r="1549" spans="1:18" ht="15" thickBot="1" x14ac:dyDescent="0.35">
      <c r="A1549" s="2" t="s">
        <v>2198</v>
      </c>
      <c r="B1549" s="2" t="s">
        <v>1137</v>
      </c>
      <c r="C1549" s="84">
        <f>IF(COUNTIF(Table1[Tag Number], A1549), 1, 0)</f>
        <v>0</v>
      </c>
      <c r="D1549" s="85">
        <f>IF(COUNTIF(Table2[Tag Number], A1549), 1, 0)</f>
        <v>0</v>
      </c>
      <c r="E1549" s="86">
        <f>IF(COUNTIF(Table3[Tag Number], A1549), 1, 0)</f>
        <v>0</v>
      </c>
      <c r="F1549" s="86">
        <f>IF(COUNTIF(Table4[Tag Number], A1549), 1, 0)</f>
        <v>0</v>
      </c>
      <c r="G1549" s="87">
        <f t="shared" si="50"/>
        <v>0</v>
      </c>
      <c r="H1549" s="88" t="str" cm="1">
        <f t="array" ref="H1549">_xlfn.IFS(OR(_xlfn.XLOOKUP(A1549,Table1[Tag Number],Table1[Status],"-",0)="Dead",
        _xlfn.XLOOKUP(A1549,Table2[Tag Number],Table2[Status],"-",0)="Dead",
        _xlfn.XLOOKUP(A1549,Table3[Tag Number],Table3[Status],"-",0)="Dead",
        _xlfn.XLOOKUP(A1549,Table4[Tag Number],Table4[Status],"-",0)="Dead"),"Dead",
     OR(_xlfn.XLOOKUP(A1549,Table1[Tag Number],Table1[Status],"-",0)="Alive",
        _xlfn.XLOOKUP(A1549,Table2[Tag Number],Table2[Status],"-",0)="Alive",
        _xlfn.XLOOKUP(A1549,Table3[Tag Number],Table3[Status],"-",0)="Alive",
        _xlfn.XLOOKUP(A1549,Table4[Tag Number],Table4[Status],"-",0)="Alive"),"Alive",
     OR(_xlfn.XLOOKUP(A1549,Table1[Tag Number],Table1[Status],"-",0)="-",
        _xlfn.XLOOKUP(A1549,Table2[Tag Number],Table2[Status],"-",0)="-",
        _xlfn.XLOOKUP(A1549,Table3[Tag Number],Table3[Status],"-",0)="-",
        _xlfn.XLOOKUP(A1549,Table4[Tag Number],Table4[Status],"-",0)="-"),
   "-")</f>
        <v>-</v>
      </c>
      <c r="I1549" s="90"/>
      <c r="J1549" s="90"/>
      <c r="K1549" s="91"/>
      <c r="L1549" s="91"/>
      <c r="M1549" s="91"/>
      <c r="N1549" s="92"/>
      <c r="O1549" s="89"/>
      <c r="R1549" t="b">
        <f t="shared" si="49"/>
        <v>0</v>
      </c>
    </row>
    <row r="1550" spans="1:18" ht="15" thickBot="1" x14ac:dyDescent="0.35">
      <c r="A1550" s="3" t="s">
        <v>2199</v>
      </c>
      <c r="B1550" s="3" t="s">
        <v>1137</v>
      </c>
      <c r="C1550" s="84">
        <f>IF(COUNTIF(Table1[Tag Number], A1550), 1, 0)</f>
        <v>0</v>
      </c>
      <c r="D1550" s="85">
        <f>IF(COUNTIF(Table2[Tag Number], A1550), 1, 0)</f>
        <v>0</v>
      </c>
      <c r="E1550" s="86">
        <f>IF(COUNTIF(Table3[Tag Number], A1550), 1, 0)</f>
        <v>0</v>
      </c>
      <c r="F1550" s="86">
        <f>IF(COUNTIF(Table4[Tag Number], A1550), 1, 0)</f>
        <v>0</v>
      </c>
      <c r="G1550" s="87">
        <f t="shared" si="50"/>
        <v>0</v>
      </c>
      <c r="H1550" s="88" t="str" cm="1">
        <f t="array" ref="H1550">_xlfn.IFS(OR(_xlfn.XLOOKUP(A1550,Table1[Tag Number],Table1[Status],"-",0)="Dead",
        _xlfn.XLOOKUP(A1550,Table2[Tag Number],Table2[Status],"-",0)="Dead",
        _xlfn.XLOOKUP(A1550,Table3[Tag Number],Table3[Status],"-",0)="Dead",
        _xlfn.XLOOKUP(A1550,Table4[Tag Number],Table4[Status],"-",0)="Dead"),"Dead",
     OR(_xlfn.XLOOKUP(A1550,Table1[Tag Number],Table1[Status],"-",0)="Alive",
        _xlfn.XLOOKUP(A1550,Table2[Tag Number],Table2[Status],"-",0)="Alive",
        _xlfn.XLOOKUP(A1550,Table3[Tag Number],Table3[Status],"-",0)="Alive",
        _xlfn.XLOOKUP(A1550,Table4[Tag Number],Table4[Status],"-",0)="Alive"),"Alive",
     OR(_xlfn.XLOOKUP(A1550,Table1[Tag Number],Table1[Status],"-",0)="-",
        _xlfn.XLOOKUP(A1550,Table2[Tag Number],Table2[Status],"-",0)="-",
        _xlfn.XLOOKUP(A1550,Table3[Tag Number],Table3[Status],"-",0)="-",
        _xlfn.XLOOKUP(A1550,Table4[Tag Number],Table4[Status],"-",0)="-"),
   "-")</f>
        <v>-</v>
      </c>
      <c r="I1550" s="90"/>
      <c r="J1550" s="90"/>
      <c r="K1550" s="91"/>
      <c r="L1550" s="91"/>
      <c r="M1550" s="91"/>
      <c r="N1550" s="92"/>
      <c r="O1550" s="89"/>
      <c r="R1550" t="b">
        <f t="shared" si="49"/>
        <v>0</v>
      </c>
    </row>
    <row r="1551" spans="1:18" ht="15" thickBot="1" x14ac:dyDescent="0.35">
      <c r="A1551" s="2" t="s">
        <v>2200</v>
      </c>
      <c r="B1551" s="2" t="s">
        <v>1145</v>
      </c>
      <c r="C1551" s="84">
        <f>IF(COUNTIF(Table1[Tag Number], A1551), 1, 0)</f>
        <v>0</v>
      </c>
      <c r="D1551" s="85">
        <f>IF(COUNTIF(Table2[Tag Number], A1551), 1, 0)</f>
        <v>0</v>
      </c>
      <c r="E1551" s="86">
        <f>IF(COUNTIF(Table3[Tag Number], A1551), 1, 0)</f>
        <v>0</v>
      </c>
      <c r="F1551" s="86">
        <f>IF(COUNTIF(Table4[Tag Number], A1551), 1, 0)</f>
        <v>0</v>
      </c>
      <c r="G1551" s="87">
        <f t="shared" si="50"/>
        <v>0</v>
      </c>
      <c r="H1551" s="88" t="str" cm="1">
        <f t="array" ref="H1551">_xlfn.IFS(OR(_xlfn.XLOOKUP(A1551,Table1[Tag Number],Table1[Status],"-",0)="Dead",
        _xlfn.XLOOKUP(A1551,Table2[Tag Number],Table2[Status],"-",0)="Dead",
        _xlfn.XLOOKUP(A1551,Table3[Tag Number],Table3[Status],"-",0)="Dead",
        _xlfn.XLOOKUP(A1551,Table4[Tag Number],Table4[Status],"-",0)="Dead"),"Dead",
     OR(_xlfn.XLOOKUP(A1551,Table1[Tag Number],Table1[Status],"-",0)="Alive",
        _xlfn.XLOOKUP(A1551,Table2[Tag Number],Table2[Status],"-",0)="Alive",
        _xlfn.XLOOKUP(A1551,Table3[Tag Number],Table3[Status],"-",0)="Alive",
        _xlfn.XLOOKUP(A1551,Table4[Tag Number],Table4[Status],"-",0)="Alive"),"Alive",
     OR(_xlfn.XLOOKUP(A1551,Table1[Tag Number],Table1[Status],"-",0)="-",
        _xlfn.XLOOKUP(A1551,Table2[Tag Number],Table2[Status],"-",0)="-",
        _xlfn.XLOOKUP(A1551,Table3[Tag Number],Table3[Status],"-",0)="-",
        _xlfn.XLOOKUP(A1551,Table4[Tag Number],Table4[Status],"-",0)="-"),
   "-")</f>
        <v>-</v>
      </c>
      <c r="I1551" s="90"/>
      <c r="J1551" s="90"/>
      <c r="K1551" s="91"/>
      <c r="L1551" s="91"/>
      <c r="M1551" s="91"/>
      <c r="N1551" s="92"/>
      <c r="O1551" s="89"/>
      <c r="R1551" t="b">
        <f t="shared" si="49"/>
        <v>0</v>
      </c>
    </row>
    <row r="1552" spans="1:18" ht="15" thickBot="1" x14ac:dyDescent="0.35">
      <c r="A1552" s="3" t="s">
        <v>2201</v>
      </c>
      <c r="B1552" s="3" t="s">
        <v>1137</v>
      </c>
      <c r="C1552" s="84">
        <f>IF(COUNTIF(Table1[Tag Number], A1552), 1, 0)</f>
        <v>0</v>
      </c>
      <c r="D1552" s="85">
        <f>IF(COUNTIF(Table2[Tag Number], A1552), 1, 0)</f>
        <v>0</v>
      </c>
      <c r="E1552" s="86">
        <f>IF(COUNTIF(Table3[Tag Number], A1552), 1, 0)</f>
        <v>0</v>
      </c>
      <c r="F1552" s="86">
        <f>IF(COUNTIF(Table4[Tag Number], A1552), 1, 0)</f>
        <v>0</v>
      </c>
      <c r="G1552" s="87">
        <f t="shared" si="50"/>
        <v>0</v>
      </c>
      <c r="H1552" s="88" t="str" cm="1">
        <f t="array" ref="H1552">_xlfn.IFS(OR(_xlfn.XLOOKUP(A1552,Table1[Tag Number],Table1[Status],"-",0)="Dead",
        _xlfn.XLOOKUP(A1552,Table2[Tag Number],Table2[Status],"-",0)="Dead",
        _xlfn.XLOOKUP(A1552,Table3[Tag Number],Table3[Status],"-",0)="Dead",
        _xlfn.XLOOKUP(A1552,Table4[Tag Number],Table4[Status],"-",0)="Dead"),"Dead",
     OR(_xlfn.XLOOKUP(A1552,Table1[Tag Number],Table1[Status],"-",0)="Alive",
        _xlfn.XLOOKUP(A1552,Table2[Tag Number],Table2[Status],"-",0)="Alive",
        _xlfn.XLOOKUP(A1552,Table3[Tag Number],Table3[Status],"-",0)="Alive",
        _xlfn.XLOOKUP(A1552,Table4[Tag Number],Table4[Status],"-",0)="Alive"),"Alive",
     OR(_xlfn.XLOOKUP(A1552,Table1[Tag Number],Table1[Status],"-",0)="-",
        _xlfn.XLOOKUP(A1552,Table2[Tag Number],Table2[Status],"-",0)="-",
        _xlfn.XLOOKUP(A1552,Table3[Tag Number],Table3[Status],"-",0)="-",
        _xlfn.XLOOKUP(A1552,Table4[Tag Number],Table4[Status],"-",0)="-"),
   "-")</f>
        <v>-</v>
      </c>
      <c r="I1552" s="90"/>
      <c r="J1552" s="90"/>
      <c r="K1552" s="91"/>
      <c r="L1552" s="91"/>
      <c r="M1552" s="91"/>
      <c r="N1552" s="92"/>
      <c r="O1552" s="89"/>
      <c r="R1552" t="b">
        <f t="shared" si="49"/>
        <v>0</v>
      </c>
    </row>
    <row r="1553" spans="1:18" ht="15" thickBot="1" x14ac:dyDescent="0.35">
      <c r="A1553" s="2" t="s">
        <v>2202</v>
      </c>
      <c r="B1553" s="2" t="s">
        <v>1145</v>
      </c>
      <c r="C1553" s="84">
        <f>IF(COUNTIF(Table1[Tag Number], A1553), 1, 0)</f>
        <v>0</v>
      </c>
      <c r="D1553" s="85">
        <f>IF(COUNTIF(Table2[Tag Number], A1553), 1, 0)</f>
        <v>0</v>
      </c>
      <c r="E1553" s="86">
        <f>IF(COUNTIF(Table3[Tag Number], A1553), 1, 0)</f>
        <v>0</v>
      </c>
      <c r="F1553" s="86">
        <f>IF(COUNTIF(Table4[Tag Number], A1553), 1, 0)</f>
        <v>0</v>
      </c>
      <c r="G1553" s="87">
        <f t="shared" si="50"/>
        <v>0</v>
      </c>
      <c r="H1553" s="88" t="str" cm="1">
        <f t="array" ref="H1553">_xlfn.IFS(OR(_xlfn.XLOOKUP(A1553,Table1[Tag Number],Table1[Status],"-",0)="Dead",
        _xlfn.XLOOKUP(A1553,Table2[Tag Number],Table2[Status],"-",0)="Dead",
        _xlfn.XLOOKUP(A1553,Table3[Tag Number],Table3[Status],"-",0)="Dead",
        _xlfn.XLOOKUP(A1553,Table4[Tag Number],Table4[Status],"-",0)="Dead"),"Dead",
     OR(_xlfn.XLOOKUP(A1553,Table1[Tag Number],Table1[Status],"-",0)="Alive",
        _xlfn.XLOOKUP(A1553,Table2[Tag Number],Table2[Status],"-",0)="Alive",
        _xlfn.XLOOKUP(A1553,Table3[Tag Number],Table3[Status],"-",0)="Alive",
        _xlfn.XLOOKUP(A1553,Table4[Tag Number],Table4[Status],"-",0)="Alive"),"Alive",
     OR(_xlfn.XLOOKUP(A1553,Table1[Tag Number],Table1[Status],"-",0)="-",
        _xlfn.XLOOKUP(A1553,Table2[Tag Number],Table2[Status],"-",0)="-",
        _xlfn.XLOOKUP(A1553,Table3[Tag Number],Table3[Status],"-",0)="-",
        _xlfn.XLOOKUP(A1553,Table4[Tag Number],Table4[Status],"-",0)="-"),
   "-")</f>
        <v>-</v>
      </c>
      <c r="I1553" s="90"/>
      <c r="J1553" s="90"/>
      <c r="K1553" s="91"/>
      <c r="L1553" s="91"/>
      <c r="M1553" s="91"/>
      <c r="N1553" s="92"/>
      <c r="O1553" s="89"/>
      <c r="R1553" t="b">
        <f t="shared" si="49"/>
        <v>0</v>
      </c>
    </row>
    <row r="1554" spans="1:18" ht="15" thickBot="1" x14ac:dyDescent="0.35">
      <c r="A1554" s="3" t="s">
        <v>740</v>
      </c>
      <c r="B1554" s="3" t="s">
        <v>1137</v>
      </c>
      <c r="C1554" s="84">
        <f>IF(COUNTIF(Table1[Tag Number], A1554), 1, 0)</f>
        <v>0</v>
      </c>
      <c r="D1554" s="85">
        <f>IF(COUNTIF(Table2[Tag Number], A1554), 1, 0)</f>
        <v>0</v>
      </c>
      <c r="E1554" s="86">
        <f>IF(COUNTIF(Table3[Tag Number], A1554), 1, 0)</f>
        <v>0</v>
      </c>
      <c r="F1554" s="86">
        <f>IF(COUNTIF(Table4[Tag Number], A1554), 1, 0)</f>
        <v>0</v>
      </c>
      <c r="G1554" s="87">
        <f t="shared" si="50"/>
        <v>0</v>
      </c>
      <c r="H1554" s="88" t="str" cm="1">
        <f t="array" ref="H1554">_xlfn.IFS(OR(_xlfn.XLOOKUP(A1554,Table1[Tag Number],Table1[Status],"-",0)="Dead",
        _xlfn.XLOOKUP(A1554,Table2[Tag Number],Table2[Status],"-",0)="Dead",
        _xlfn.XLOOKUP(A1554,Table3[Tag Number],Table3[Status],"-",0)="Dead",
        _xlfn.XLOOKUP(A1554,Table4[Tag Number],Table4[Status],"-",0)="Dead"),"Dead",
     OR(_xlfn.XLOOKUP(A1554,Table1[Tag Number],Table1[Status],"-",0)="Alive",
        _xlfn.XLOOKUP(A1554,Table2[Tag Number],Table2[Status],"-",0)="Alive",
        _xlfn.XLOOKUP(A1554,Table3[Tag Number],Table3[Status],"-",0)="Alive",
        _xlfn.XLOOKUP(A1554,Table4[Tag Number],Table4[Status],"-",0)="Alive"),"Alive",
     OR(_xlfn.XLOOKUP(A1554,Table1[Tag Number],Table1[Status],"-",0)="-",
        _xlfn.XLOOKUP(A1554,Table2[Tag Number],Table2[Status],"-",0)="-",
        _xlfn.XLOOKUP(A1554,Table3[Tag Number],Table3[Status],"-",0)="-",
        _xlfn.XLOOKUP(A1554,Table4[Tag Number],Table4[Status],"-",0)="-"),
   "-")</f>
        <v>-</v>
      </c>
      <c r="I1554" s="90"/>
      <c r="J1554" s="90"/>
      <c r="K1554" s="91"/>
      <c r="L1554" s="91"/>
      <c r="M1554" s="91"/>
      <c r="N1554" s="92"/>
      <c r="O1554" s="89"/>
      <c r="R1554" t="b">
        <f t="shared" si="49"/>
        <v>0</v>
      </c>
    </row>
    <row r="1555" spans="1:18" ht="15" thickBot="1" x14ac:dyDescent="0.35">
      <c r="A1555" s="2" t="s">
        <v>2203</v>
      </c>
      <c r="B1555" s="2" t="s">
        <v>1137</v>
      </c>
      <c r="C1555" s="84">
        <f>IF(COUNTIF(Table1[Tag Number], A1555), 1, 0)</f>
        <v>0</v>
      </c>
      <c r="D1555" s="85">
        <f>IF(COUNTIF(Table2[Tag Number], A1555), 1, 0)</f>
        <v>0</v>
      </c>
      <c r="E1555" s="86">
        <f>IF(COUNTIF(Table3[Tag Number], A1555), 1, 0)</f>
        <v>0</v>
      </c>
      <c r="F1555" s="86">
        <f>IF(COUNTIF(Table4[Tag Number], A1555), 1, 0)</f>
        <v>0</v>
      </c>
      <c r="G1555" s="87">
        <f t="shared" si="50"/>
        <v>0</v>
      </c>
      <c r="H1555" s="88" t="str" cm="1">
        <f t="array" ref="H1555">_xlfn.IFS(OR(_xlfn.XLOOKUP(A1555,Table1[Tag Number],Table1[Status],"-",0)="Dead",
        _xlfn.XLOOKUP(A1555,Table2[Tag Number],Table2[Status],"-",0)="Dead",
        _xlfn.XLOOKUP(A1555,Table3[Tag Number],Table3[Status],"-",0)="Dead",
        _xlfn.XLOOKUP(A1555,Table4[Tag Number],Table4[Status],"-",0)="Dead"),"Dead",
     OR(_xlfn.XLOOKUP(A1555,Table1[Tag Number],Table1[Status],"-",0)="Alive",
        _xlfn.XLOOKUP(A1555,Table2[Tag Number],Table2[Status],"-",0)="Alive",
        _xlfn.XLOOKUP(A1555,Table3[Tag Number],Table3[Status],"-",0)="Alive",
        _xlfn.XLOOKUP(A1555,Table4[Tag Number],Table4[Status],"-",0)="Alive"),"Alive",
     OR(_xlfn.XLOOKUP(A1555,Table1[Tag Number],Table1[Status],"-",0)="-",
        _xlfn.XLOOKUP(A1555,Table2[Tag Number],Table2[Status],"-",0)="-",
        _xlfn.XLOOKUP(A1555,Table3[Tag Number],Table3[Status],"-",0)="-",
        _xlfn.XLOOKUP(A1555,Table4[Tag Number],Table4[Status],"-",0)="-"),
   "-")</f>
        <v>-</v>
      </c>
      <c r="I1555" s="90"/>
      <c r="J1555" s="90"/>
      <c r="K1555" s="91"/>
      <c r="L1555" s="91"/>
      <c r="M1555" s="91"/>
      <c r="N1555" s="92"/>
      <c r="O1555" s="89"/>
      <c r="R1555" t="b">
        <f t="shared" si="49"/>
        <v>0</v>
      </c>
    </row>
    <row r="1556" spans="1:18" ht="15" thickBot="1" x14ac:dyDescent="0.35">
      <c r="A1556" s="3" t="s">
        <v>2204</v>
      </c>
      <c r="B1556" s="3" t="s">
        <v>1137</v>
      </c>
      <c r="C1556" s="84">
        <f>IF(COUNTIF(Table1[Tag Number], A1556), 1, 0)</f>
        <v>0</v>
      </c>
      <c r="D1556" s="85">
        <f>IF(COUNTIF(Table2[Tag Number], A1556), 1, 0)</f>
        <v>0</v>
      </c>
      <c r="E1556" s="86">
        <f>IF(COUNTIF(Table3[Tag Number], A1556), 1, 0)</f>
        <v>0</v>
      </c>
      <c r="F1556" s="86">
        <f>IF(COUNTIF(Table4[Tag Number], A1556), 1, 0)</f>
        <v>0</v>
      </c>
      <c r="G1556" s="87">
        <f t="shared" si="50"/>
        <v>0</v>
      </c>
      <c r="H1556" s="88" t="str" cm="1">
        <f t="array" ref="H1556">_xlfn.IFS(OR(_xlfn.XLOOKUP(A1556,Table1[Tag Number],Table1[Status],"-",0)="Dead",
        _xlfn.XLOOKUP(A1556,Table2[Tag Number],Table2[Status],"-",0)="Dead",
        _xlfn.XLOOKUP(A1556,Table3[Tag Number],Table3[Status],"-",0)="Dead",
        _xlfn.XLOOKUP(A1556,Table4[Tag Number],Table4[Status],"-",0)="Dead"),"Dead",
     OR(_xlfn.XLOOKUP(A1556,Table1[Tag Number],Table1[Status],"-",0)="Alive",
        _xlfn.XLOOKUP(A1556,Table2[Tag Number],Table2[Status],"-",0)="Alive",
        _xlfn.XLOOKUP(A1556,Table3[Tag Number],Table3[Status],"-",0)="Alive",
        _xlfn.XLOOKUP(A1556,Table4[Tag Number],Table4[Status],"-",0)="Alive"),"Alive",
     OR(_xlfn.XLOOKUP(A1556,Table1[Tag Number],Table1[Status],"-",0)="-",
        _xlfn.XLOOKUP(A1556,Table2[Tag Number],Table2[Status],"-",0)="-",
        _xlfn.XLOOKUP(A1556,Table3[Tag Number],Table3[Status],"-",0)="-",
        _xlfn.XLOOKUP(A1556,Table4[Tag Number],Table4[Status],"-",0)="-"),
   "-")</f>
        <v>-</v>
      </c>
      <c r="I1556" s="90"/>
      <c r="J1556" s="90"/>
      <c r="K1556" s="91"/>
      <c r="L1556" s="91"/>
      <c r="M1556" s="91"/>
      <c r="N1556" s="92"/>
      <c r="O1556" s="89"/>
      <c r="R1556" t="b">
        <f t="shared" si="49"/>
        <v>0</v>
      </c>
    </row>
    <row r="1557" spans="1:18" ht="15" thickBot="1" x14ac:dyDescent="0.35">
      <c r="A1557" s="2" t="s">
        <v>2205</v>
      </c>
      <c r="B1557" s="2" t="s">
        <v>1137</v>
      </c>
      <c r="C1557" s="84">
        <f>IF(COUNTIF(Table1[Tag Number], A1557), 1, 0)</f>
        <v>0</v>
      </c>
      <c r="D1557" s="85">
        <f>IF(COUNTIF(Table2[Tag Number], A1557), 1, 0)</f>
        <v>0</v>
      </c>
      <c r="E1557" s="86">
        <f>IF(COUNTIF(Table3[Tag Number], A1557), 1, 0)</f>
        <v>0</v>
      </c>
      <c r="F1557" s="86">
        <f>IF(COUNTIF(Table4[Tag Number], A1557), 1, 0)</f>
        <v>0</v>
      </c>
      <c r="G1557" s="87">
        <f t="shared" si="50"/>
        <v>0</v>
      </c>
      <c r="H1557" s="88" t="str" cm="1">
        <f t="array" ref="H1557">_xlfn.IFS(OR(_xlfn.XLOOKUP(A1557,Table1[Tag Number],Table1[Status],"-",0)="Dead",
        _xlfn.XLOOKUP(A1557,Table2[Tag Number],Table2[Status],"-",0)="Dead",
        _xlfn.XLOOKUP(A1557,Table3[Tag Number],Table3[Status],"-",0)="Dead",
        _xlfn.XLOOKUP(A1557,Table4[Tag Number],Table4[Status],"-",0)="Dead"),"Dead",
     OR(_xlfn.XLOOKUP(A1557,Table1[Tag Number],Table1[Status],"-",0)="Alive",
        _xlfn.XLOOKUP(A1557,Table2[Tag Number],Table2[Status],"-",0)="Alive",
        _xlfn.XLOOKUP(A1557,Table3[Tag Number],Table3[Status],"-",0)="Alive",
        _xlfn.XLOOKUP(A1557,Table4[Tag Number],Table4[Status],"-",0)="Alive"),"Alive",
     OR(_xlfn.XLOOKUP(A1557,Table1[Tag Number],Table1[Status],"-",0)="-",
        _xlfn.XLOOKUP(A1557,Table2[Tag Number],Table2[Status],"-",0)="-",
        _xlfn.XLOOKUP(A1557,Table3[Tag Number],Table3[Status],"-",0)="-",
        _xlfn.XLOOKUP(A1557,Table4[Tag Number],Table4[Status],"-",0)="-"),
   "-")</f>
        <v>-</v>
      </c>
      <c r="I1557" s="90"/>
      <c r="J1557" s="90"/>
      <c r="K1557" s="91"/>
      <c r="L1557" s="91"/>
      <c r="M1557" s="91"/>
      <c r="N1557" s="92"/>
      <c r="O1557" s="89"/>
      <c r="R1557" t="b">
        <f t="shared" si="49"/>
        <v>0</v>
      </c>
    </row>
    <row r="1558" spans="1:18" ht="15" thickBot="1" x14ac:dyDescent="0.35">
      <c r="A1558" s="3" t="s">
        <v>2206</v>
      </c>
      <c r="B1558" s="3" t="s">
        <v>1137</v>
      </c>
      <c r="C1558" s="84">
        <f>IF(COUNTIF(Table1[Tag Number], A1558), 1, 0)</f>
        <v>0</v>
      </c>
      <c r="D1558" s="85">
        <f>IF(COUNTIF(Table2[Tag Number], A1558), 1, 0)</f>
        <v>0</v>
      </c>
      <c r="E1558" s="86">
        <f>IF(COUNTIF(Table3[Tag Number], A1558), 1, 0)</f>
        <v>0</v>
      </c>
      <c r="F1558" s="86">
        <f>IF(COUNTIF(Table4[Tag Number], A1558), 1, 0)</f>
        <v>0</v>
      </c>
      <c r="G1558" s="87">
        <f t="shared" si="50"/>
        <v>0</v>
      </c>
      <c r="H1558" s="88" t="str" cm="1">
        <f t="array" ref="H1558">_xlfn.IFS(OR(_xlfn.XLOOKUP(A1558,Table1[Tag Number],Table1[Status],"-",0)="Dead",
        _xlfn.XLOOKUP(A1558,Table2[Tag Number],Table2[Status],"-",0)="Dead",
        _xlfn.XLOOKUP(A1558,Table3[Tag Number],Table3[Status],"-",0)="Dead",
        _xlfn.XLOOKUP(A1558,Table4[Tag Number],Table4[Status],"-",0)="Dead"),"Dead",
     OR(_xlfn.XLOOKUP(A1558,Table1[Tag Number],Table1[Status],"-",0)="Alive",
        _xlfn.XLOOKUP(A1558,Table2[Tag Number],Table2[Status],"-",0)="Alive",
        _xlfn.XLOOKUP(A1558,Table3[Tag Number],Table3[Status],"-",0)="Alive",
        _xlfn.XLOOKUP(A1558,Table4[Tag Number],Table4[Status],"-",0)="Alive"),"Alive",
     OR(_xlfn.XLOOKUP(A1558,Table1[Tag Number],Table1[Status],"-",0)="-",
        _xlfn.XLOOKUP(A1558,Table2[Tag Number],Table2[Status],"-",0)="-",
        _xlfn.XLOOKUP(A1558,Table3[Tag Number],Table3[Status],"-",0)="-",
        _xlfn.XLOOKUP(A1558,Table4[Tag Number],Table4[Status],"-",0)="-"),
   "-")</f>
        <v>-</v>
      </c>
      <c r="I1558" s="90"/>
      <c r="J1558" s="90"/>
      <c r="K1558" s="91"/>
      <c r="L1558" s="91"/>
      <c r="M1558" s="91"/>
      <c r="N1558" s="92"/>
      <c r="O1558" s="89"/>
      <c r="R1558" t="b">
        <f t="shared" si="49"/>
        <v>0</v>
      </c>
    </row>
    <row r="1559" spans="1:18" ht="15" thickBot="1" x14ac:dyDescent="0.35">
      <c r="A1559" s="2" t="s">
        <v>2207</v>
      </c>
      <c r="B1559" s="2" t="s">
        <v>1137</v>
      </c>
      <c r="C1559" s="84">
        <f>IF(COUNTIF(Table1[Tag Number], A1559), 1, 0)</f>
        <v>0</v>
      </c>
      <c r="D1559" s="85">
        <f>IF(COUNTIF(Table2[Tag Number], A1559), 1, 0)</f>
        <v>0</v>
      </c>
      <c r="E1559" s="86">
        <f>IF(COUNTIF(Table3[Tag Number], A1559), 1, 0)</f>
        <v>0</v>
      </c>
      <c r="F1559" s="86">
        <f>IF(COUNTIF(Table4[Tag Number], A1559), 1, 0)</f>
        <v>0</v>
      </c>
      <c r="G1559" s="87">
        <f t="shared" si="50"/>
        <v>0</v>
      </c>
      <c r="H1559" s="88" t="str" cm="1">
        <f t="array" ref="H1559">_xlfn.IFS(OR(_xlfn.XLOOKUP(A1559,Table1[Tag Number],Table1[Status],"-",0)="Dead",
        _xlfn.XLOOKUP(A1559,Table2[Tag Number],Table2[Status],"-",0)="Dead",
        _xlfn.XLOOKUP(A1559,Table3[Tag Number],Table3[Status],"-",0)="Dead",
        _xlfn.XLOOKUP(A1559,Table4[Tag Number],Table4[Status],"-",0)="Dead"),"Dead",
     OR(_xlfn.XLOOKUP(A1559,Table1[Tag Number],Table1[Status],"-",0)="Alive",
        _xlfn.XLOOKUP(A1559,Table2[Tag Number],Table2[Status],"-",0)="Alive",
        _xlfn.XLOOKUP(A1559,Table3[Tag Number],Table3[Status],"-",0)="Alive",
        _xlfn.XLOOKUP(A1559,Table4[Tag Number],Table4[Status],"-",0)="Alive"),"Alive",
     OR(_xlfn.XLOOKUP(A1559,Table1[Tag Number],Table1[Status],"-",0)="-",
        _xlfn.XLOOKUP(A1559,Table2[Tag Number],Table2[Status],"-",0)="-",
        _xlfn.XLOOKUP(A1559,Table3[Tag Number],Table3[Status],"-",0)="-",
        _xlfn.XLOOKUP(A1559,Table4[Tag Number],Table4[Status],"-",0)="-"),
   "-")</f>
        <v>-</v>
      </c>
      <c r="I1559" s="90"/>
      <c r="J1559" s="90"/>
      <c r="K1559" s="91"/>
      <c r="L1559" s="91"/>
      <c r="M1559" s="91"/>
      <c r="N1559" s="92"/>
      <c r="O1559" s="89"/>
      <c r="R1559" t="b">
        <f t="shared" si="49"/>
        <v>0</v>
      </c>
    </row>
    <row r="1560" spans="1:18" ht="15" thickBot="1" x14ac:dyDescent="0.35">
      <c r="A1560" s="3" t="s">
        <v>85</v>
      </c>
      <c r="B1560" s="3" t="s">
        <v>1137</v>
      </c>
      <c r="C1560" s="84">
        <f>IF(COUNTIF(Table1[Tag Number], A1560), 1, 0)</f>
        <v>0</v>
      </c>
      <c r="D1560" s="85">
        <f>IF(COUNTIF(Table2[Tag Number], A1560), 1, 0)</f>
        <v>1</v>
      </c>
      <c r="E1560" s="86">
        <f>IF(COUNTIF(Table3[Tag Number], A1560), 1, 0)</f>
        <v>0</v>
      </c>
      <c r="F1560" s="86">
        <f>IF(COUNTIF(Table4[Tag Number], A1560), 1, 0)</f>
        <v>0</v>
      </c>
      <c r="G1560" s="87">
        <f t="shared" si="50"/>
        <v>1</v>
      </c>
      <c r="H1560" s="88" t="str" cm="1">
        <f t="array" ref="H1560">_xlfn.IFS(OR(_xlfn.XLOOKUP(A1560,Table1[Tag Number],Table1[Status],"-",0)="Dead",
        _xlfn.XLOOKUP(A1560,Table2[Tag Number],Table2[Status],"-",0)="Dead",
        _xlfn.XLOOKUP(A1560,Table3[Tag Number],Table3[Status],"-",0)="Dead",
        _xlfn.XLOOKUP(A1560,Table4[Tag Number],Table4[Status],"-",0)="Dead"),"Dead",
     OR(_xlfn.XLOOKUP(A1560,Table1[Tag Number],Table1[Status],"-",0)="Alive",
        _xlfn.XLOOKUP(A1560,Table2[Tag Number],Table2[Status],"-",0)="Alive",
        _xlfn.XLOOKUP(A1560,Table3[Tag Number],Table3[Status],"-",0)="Alive",
        _xlfn.XLOOKUP(A1560,Table4[Tag Number],Table4[Status],"-",0)="Alive"),"Alive",
     OR(_xlfn.XLOOKUP(A1560,Table1[Tag Number],Table1[Status],"-",0)="-",
        _xlfn.XLOOKUP(A1560,Table2[Tag Number],Table2[Status],"-",0)="-",
        _xlfn.XLOOKUP(A1560,Table3[Tag Number],Table3[Status],"-",0)="-",
        _xlfn.XLOOKUP(A1560,Table4[Tag Number],Table4[Status],"-",0)="-"),
   "-")</f>
        <v>Dead</v>
      </c>
      <c r="I1560" s="90"/>
      <c r="J1560" s="90"/>
      <c r="K1560" s="91"/>
      <c r="L1560" s="91"/>
      <c r="M1560" s="91"/>
      <c r="N1560" s="92"/>
      <c r="O1560" s="89"/>
      <c r="R1560" t="b">
        <f t="shared" si="49"/>
        <v>0</v>
      </c>
    </row>
    <row r="1561" spans="1:18" ht="15" thickBot="1" x14ac:dyDescent="0.35">
      <c r="A1561" s="2" t="s">
        <v>2208</v>
      </c>
      <c r="B1561" s="2" t="s">
        <v>1145</v>
      </c>
      <c r="C1561" s="84">
        <f>IF(COUNTIF(Table1[Tag Number], A1561), 1, 0)</f>
        <v>0</v>
      </c>
      <c r="D1561" s="85">
        <f>IF(COUNTIF(Table2[Tag Number], A1561), 1, 0)</f>
        <v>0</v>
      </c>
      <c r="E1561" s="86">
        <f>IF(COUNTIF(Table3[Tag Number], A1561), 1, 0)</f>
        <v>0</v>
      </c>
      <c r="F1561" s="86">
        <f>IF(COUNTIF(Table4[Tag Number], A1561), 1, 0)</f>
        <v>0</v>
      </c>
      <c r="G1561" s="87">
        <f t="shared" si="50"/>
        <v>0</v>
      </c>
      <c r="H1561" s="88" t="str" cm="1">
        <f t="array" ref="H1561">_xlfn.IFS(OR(_xlfn.XLOOKUP(A1561,Table1[Tag Number],Table1[Status],"-",0)="Dead",
        _xlfn.XLOOKUP(A1561,Table2[Tag Number],Table2[Status],"-",0)="Dead",
        _xlfn.XLOOKUP(A1561,Table3[Tag Number],Table3[Status],"-",0)="Dead",
        _xlfn.XLOOKUP(A1561,Table4[Tag Number],Table4[Status],"-",0)="Dead"),"Dead",
     OR(_xlfn.XLOOKUP(A1561,Table1[Tag Number],Table1[Status],"-",0)="Alive",
        _xlfn.XLOOKUP(A1561,Table2[Tag Number],Table2[Status],"-",0)="Alive",
        _xlfn.XLOOKUP(A1561,Table3[Tag Number],Table3[Status],"-",0)="Alive",
        _xlfn.XLOOKUP(A1561,Table4[Tag Number],Table4[Status],"-",0)="Alive"),"Alive",
     OR(_xlfn.XLOOKUP(A1561,Table1[Tag Number],Table1[Status],"-",0)="-",
        _xlfn.XLOOKUP(A1561,Table2[Tag Number],Table2[Status],"-",0)="-",
        _xlfn.XLOOKUP(A1561,Table3[Tag Number],Table3[Status],"-",0)="-",
        _xlfn.XLOOKUP(A1561,Table4[Tag Number],Table4[Status],"-",0)="-"),
   "-")</f>
        <v>-</v>
      </c>
      <c r="I1561" s="90"/>
      <c r="J1561" s="90"/>
      <c r="K1561" s="91"/>
      <c r="L1561" s="91"/>
      <c r="M1561" s="91"/>
      <c r="N1561" s="92"/>
      <c r="O1561" s="89"/>
      <c r="R1561" t="b">
        <f t="shared" si="49"/>
        <v>0</v>
      </c>
    </row>
    <row r="1562" spans="1:18" ht="15" thickBot="1" x14ac:dyDescent="0.35">
      <c r="A1562" s="3" t="s">
        <v>2209</v>
      </c>
      <c r="B1562" s="3" t="s">
        <v>1145</v>
      </c>
      <c r="C1562" s="84">
        <f>IF(COUNTIF(Table1[Tag Number], A1562), 1, 0)</f>
        <v>0</v>
      </c>
      <c r="D1562" s="85">
        <f>IF(COUNTIF(Table2[Tag Number], A1562), 1, 0)</f>
        <v>0</v>
      </c>
      <c r="E1562" s="86">
        <f>IF(COUNTIF(Table3[Tag Number], A1562), 1, 0)</f>
        <v>0</v>
      </c>
      <c r="F1562" s="86">
        <f>IF(COUNTIF(Table4[Tag Number], A1562), 1, 0)</f>
        <v>0</v>
      </c>
      <c r="G1562" s="87">
        <f t="shared" si="50"/>
        <v>0</v>
      </c>
      <c r="H1562" s="88" t="str" cm="1">
        <f t="array" ref="H1562">_xlfn.IFS(OR(_xlfn.XLOOKUP(A1562,Table1[Tag Number],Table1[Status],"-",0)="Dead",
        _xlfn.XLOOKUP(A1562,Table2[Tag Number],Table2[Status],"-",0)="Dead",
        _xlfn.XLOOKUP(A1562,Table3[Tag Number],Table3[Status],"-",0)="Dead",
        _xlfn.XLOOKUP(A1562,Table4[Tag Number],Table4[Status],"-",0)="Dead"),"Dead",
     OR(_xlfn.XLOOKUP(A1562,Table1[Tag Number],Table1[Status],"-",0)="Alive",
        _xlfn.XLOOKUP(A1562,Table2[Tag Number],Table2[Status],"-",0)="Alive",
        _xlfn.XLOOKUP(A1562,Table3[Tag Number],Table3[Status],"-",0)="Alive",
        _xlfn.XLOOKUP(A1562,Table4[Tag Number],Table4[Status],"-",0)="Alive"),"Alive",
     OR(_xlfn.XLOOKUP(A1562,Table1[Tag Number],Table1[Status],"-",0)="-",
        _xlfn.XLOOKUP(A1562,Table2[Tag Number],Table2[Status],"-",0)="-",
        _xlfn.XLOOKUP(A1562,Table3[Tag Number],Table3[Status],"-",0)="-",
        _xlfn.XLOOKUP(A1562,Table4[Tag Number],Table4[Status],"-",0)="-"),
   "-")</f>
        <v>-</v>
      </c>
      <c r="I1562" s="90"/>
      <c r="J1562" s="90"/>
      <c r="K1562" s="91"/>
      <c r="L1562" s="91"/>
      <c r="M1562" s="91"/>
      <c r="N1562" s="92"/>
      <c r="O1562" s="89"/>
      <c r="R1562" t="b">
        <f t="shared" si="49"/>
        <v>0</v>
      </c>
    </row>
    <row r="1563" spans="1:18" ht="15" thickBot="1" x14ac:dyDescent="0.35">
      <c r="A1563" s="2" t="s">
        <v>200</v>
      </c>
      <c r="B1563" s="2" t="s">
        <v>1145</v>
      </c>
      <c r="C1563" s="84">
        <f>IF(COUNTIF(Table1[Tag Number], A1563), 1, 0)</f>
        <v>0</v>
      </c>
      <c r="D1563" s="85">
        <f>IF(COUNTIF(Table2[Tag Number], A1563), 1, 0)</f>
        <v>1</v>
      </c>
      <c r="E1563" s="86">
        <f>IF(COUNTIF(Table3[Tag Number], A1563), 1, 0)</f>
        <v>0</v>
      </c>
      <c r="F1563" s="86">
        <f>IF(COUNTIF(Table4[Tag Number], A1563), 1, 0)</f>
        <v>0</v>
      </c>
      <c r="G1563" s="87">
        <f t="shared" si="50"/>
        <v>1</v>
      </c>
      <c r="H1563" s="88" t="str" cm="1">
        <f t="array" ref="H1563">_xlfn.IFS(OR(_xlfn.XLOOKUP(A1563,Table1[Tag Number],Table1[Status],"-",0)="Dead",
        _xlfn.XLOOKUP(A1563,Table2[Tag Number],Table2[Status],"-",0)="Dead",
        _xlfn.XLOOKUP(A1563,Table3[Tag Number],Table3[Status],"-",0)="Dead",
        _xlfn.XLOOKUP(A1563,Table4[Tag Number],Table4[Status],"-",0)="Dead"),"Dead",
     OR(_xlfn.XLOOKUP(A1563,Table1[Tag Number],Table1[Status],"-",0)="Alive",
        _xlfn.XLOOKUP(A1563,Table2[Tag Number],Table2[Status],"-",0)="Alive",
        _xlfn.XLOOKUP(A1563,Table3[Tag Number],Table3[Status],"-",0)="Alive",
        _xlfn.XLOOKUP(A1563,Table4[Tag Number],Table4[Status],"-",0)="Alive"),"Alive",
     OR(_xlfn.XLOOKUP(A1563,Table1[Tag Number],Table1[Status],"-",0)="-",
        _xlfn.XLOOKUP(A1563,Table2[Tag Number],Table2[Status],"-",0)="-",
        _xlfn.XLOOKUP(A1563,Table3[Tag Number],Table3[Status],"-",0)="-",
        _xlfn.XLOOKUP(A1563,Table4[Tag Number],Table4[Status],"-",0)="-"),
   "-")</f>
        <v>Dead</v>
      </c>
      <c r="I1563" s="90"/>
      <c r="J1563" s="90"/>
      <c r="K1563" s="91"/>
      <c r="L1563" s="91"/>
      <c r="M1563" s="91"/>
      <c r="N1563" s="92"/>
      <c r="O1563" s="89"/>
      <c r="R1563" t="b">
        <f t="shared" si="49"/>
        <v>0</v>
      </c>
    </row>
    <row r="1564" spans="1:18" ht="15" thickBot="1" x14ac:dyDescent="0.35">
      <c r="A1564" s="3" t="s">
        <v>2210</v>
      </c>
      <c r="B1564" s="3" t="s">
        <v>1145</v>
      </c>
      <c r="C1564" s="84">
        <f>IF(COUNTIF(Table1[Tag Number], A1564), 1, 0)</f>
        <v>0</v>
      </c>
      <c r="D1564" s="85">
        <f>IF(COUNTIF(Table2[Tag Number], A1564), 1, 0)</f>
        <v>0</v>
      </c>
      <c r="E1564" s="86">
        <f>IF(COUNTIF(Table3[Tag Number], A1564), 1, 0)</f>
        <v>0</v>
      </c>
      <c r="F1564" s="86">
        <f>IF(COUNTIF(Table4[Tag Number], A1564), 1, 0)</f>
        <v>0</v>
      </c>
      <c r="G1564" s="87">
        <f t="shared" si="50"/>
        <v>0</v>
      </c>
      <c r="H1564" s="88" t="str" cm="1">
        <f t="array" ref="H1564">_xlfn.IFS(OR(_xlfn.XLOOKUP(A1564,Table1[Tag Number],Table1[Status],"-",0)="Dead",
        _xlfn.XLOOKUP(A1564,Table2[Tag Number],Table2[Status],"-",0)="Dead",
        _xlfn.XLOOKUP(A1564,Table3[Tag Number],Table3[Status],"-",0)="Dead",
        _xlfn.XLOOKUP(A1564,Table4[Tag Number],Table4[Status],"-",0)="Dead"),"Dead",
     OR(_xlfn.XLOOKUP(A1564,Table1[Tag Number],Table1[Status],"-",0)="Alive",
        _xlfn.XLOOKUP(A1564,Table2[Tag Number],Table2[Status],"-",0)="Alive",
        _xlfn.XLOOKUP(A1564,Table3[Tag Number],Table3[Status],"-",0)="Alive",
        _xlfn.XLOOKUP(A1564,Table4[Tag Number],Table4[Status],"-",0)="Alive"),"Alive",
     OR(_xlfn.XLOOKUP(A1564,Table1[Tag Number],Table1[Status],"-",0)="-",
        _xlfn.XLOOKUP(A1564,Table2[Tag Number],Table2[Status],"-",0)="-",
        _xlfn.XLOOKUP(A1564,Table3[Tag Number],Table3[Status],"-",0)="-",
        _xlfn.XLOOKUP(A1564,Table4[Tag Number],Table4[Status],"-",0)="-"),
   "-")</f>
        <v>-</v>
      </c>
      <c r="I1564" s="90"/>
      <c r="J1564" s="90"/>
      <c r="K1564" s="91"/>
      <c r="L1564" s="91"/>
      <c r="M1564" s="91"/>
      <c r="N1564" s="92"/>
      <c r="O1564" s="89"/>
      <c r="R1564" t="b">
        <f t="shared" si="49"/>
        <v>0</v>
      </c>
    </row>
    <row r="1565" spans="1:18" ht="15" thickBot="1" x14ac:dyDescent="0.35">
      <c r="A1565" s="2" t="s">
        <v>2211</v>
      </c>
      <c r="B1565" s="2" t="s">
        <v>1145</v>
      </c>
      <c r="C1565" s="84">
        <f>IF(COUNTIF(Table1[Tag Number], A1565), 1, 0)</f>
        <v>0</v>
      </c>
      <c r="D1565" s="85">
        <f>IF(COUNTIF(Table2[Tag Number], A1565), 1, 0)</f>
        <v>0</v>
      </c>
      <c r="E1565" s="86">
        <f>IF(COUNTIF(Table3[Tag Number], A1565), 1, 0)</f>
        <v>0</v>
      </c>
      <c r="F1565" s="86">
        <f>IF(COUNTIF(Table4[Tag Number], A1565), 1, 0)</f>
        <v>0</v>
      </c>
      <c r="G1565" s="87">
        <f t="shared" si="50"/>
        <v>0</v>
      </c>
      <c r="H1565" s="88" t="str" cm="1">
        <f t="array" ref="H1565">_xlfn.IFS(OR(_xlfn.XLOOKUP(A1565,Table1[Tag Number],Table1[Status],"-",0)="Dead",
        _xlfn.XLOOKUP(A1565,Table2[Tag Number],Table2[Status],"-",0)="Dead",
        _xlfn.XLOOKUP(A1565,Table3[Tag Number],Table3[Status],"-",0)="Dead",
        _xlfn.XLOOKUP(A1565,Table4[Tag Number],Table4[Status],"-",0)="Dead"),"Dead",
     OR(_xlfn.XLOOKUP(A1565,Table1[Tag Number],Table1[Status],"-",0)="Alive",
        _xlfn.XLOOKUP(A1565,Table2[Tag Number],Table2[Status],"-",0)="Alive",
        _xlfn.XLOOKUP(A1565,Table3[Tag Number],Table3[Status],"-",0)="Alive",
        _xlfn.XLOOKUP(A1565,Table4[Tag Number],Table4[Status],"-",0)="Alive"),"Alive",
     OR(_xlfn.XLOOKUP(A1565,Table1[Tag Number],Table1[Status],"-",0)="-",
        _xlfn.XLOOKUP(A1565,Table2[Tag Number],Table2[Status],"-",0)="-",
        _xlfn.XLOOKUP(A1565,Table3[Tag Number],Table3[Status],"-",0)="-",
        _xlfn.XLOOKUP(A1565,Table4[Tag Number],Table4[Status],"-",0)="-"),
   "-")</f>
        <v>-</v>
      </c>
      <c r="I1565" s="90"/>
      <c r="J1565" s="90"/>
      <c r="K1565" s="91"/>
      <c r="L1565" s="91"/>
      <c r="M1565" s="91"/>
      <c r="N1565" s="92"/>
      <c r="O1565" s="89"/>
      <c r="R1565" t="b">
        <f t="shared" si="49"/>
        <v>0</v>
      </c>
    </row>
    <row r="1566" spans="1:18" ht="15" thickBot="1" x14ac:dyDescent="0.35">
      <c r="A1566" s="3" t="s">
        <v>2212</v>
      </c>
      <c r="B1566" s="3" t="s">
        <v>1145</v>
      </c>
      <c r="C1566" s="84">
        <f>IF(COUNTIF(Table1[Tag Number], A1566), 1, 0)</f>
        <v>0</v>
      </c>
      <c r="D1566" s="85">
        <f>IF(COUNTIF(Table2[Tag Number], A1566), 1, 0)</f>
        <v>0</v>
      </c>
      <c r="E1566" s="86">
        <f>IF(COUNTIF(Table3[Tag Number], A1566), 1, 0)</f>
        <v>0</v>
      </c>
      <c r="F1566" s="86">
        <f>IF(COUNTIF(Table4[Tag Number], A1566), 1, 0)</f>
        <v>0</v>
      </c>
      <c r="G1566" s="87">
        <f t="shared" si="50"/>
        <v>0</v>
      </c>
      <c r="H1566" s="88" t="str" cm="1">
        <f t="array" ref="H1566">_xlfn.IFS(OR(_xlfn.XLOOKUP(A1566,Table1[Tag Number],Table1[Status],"-",0)="Dead",
        _xlfn.XLOOKUP(A1566,Table2[Tag Number],Table2[Status],"-",0)="Dead",
        _xlfn.XLOOKUP(A1566,Table3[Tag Number],Table3[Status],"-",0)="Dead",
        _xlfn.XLOOKUP(A1566,Table4[Tag Number],Table4[Status],"-",0)="Dead"),"Dead",
     OR(_xlfn.XLOOKUP(A1566,Table1[Tag Number],Table1[Status],"-",0)="Alive",
        _xlfn.XLOOKUP(A1566,Table2[Tag Number],Table2[Status],"-",0)="Alive",
        _xlfn.XLOOKUP(A1566,Table3[Tag Number],Table3[Status],"-",0)="Alive",
        _xlfn.XLOOKUP(A1566,Table4[Tag Number],Table4[Status],"-",0)="Alive"),"Alive",
     OR(_xlfn.XLOOKUP(A1566,Table1[Tag Number],Table1[Status],"-",0)="-",
        _xlfn.XLOOKUP(A1566,Table2[Tag Number],Table2[Status],"-",0)="-",
        _xlfn.XLOOKUP(A1566,Table3[Tag Number],Table3[Status],"-",0)="-",
        _xlfn.XLOOKUP(A1566,Table4[Tag Number],Table4[Status],"-",0)="-"),
   "-")</f>
        <v>-</v>
      </c>
      <c r="I1566" s="90"/>
      <c r="J1566" s="90"/>
      <c r="K1566" s="91"/>
      <c r="L1566" s="91"/>
      <c r="M1566" s="91"/>
      <c r="N1566" s="92"/>
      <c r="O1566" s="89"/>
      <c r="R1566" t="b">
        <f t="shared" si="49"/>
        <v>0</v>
      </c>
    </row>
    <row r="1567" spans="1:18" ht="15" thickBot="1" x14ac:dyDescent="0.35">
      <c r="A1567" s="2" t="s">
        <v>2213</v>
      </c>
      <c r="B1567" s="2" t="s">
        <v>1145</v>
      </c>
      <c r="C1567" s="84">
        <f>IF(COUNTIF(Table1[Tag Number], A1567), 1, 0)</f>
        <v>0</v>
      </c>
      <c r="D1567" s="85">
        <f>IF(COUNTIF(Table2[Tag Number], A1567), 1, 0)</f>
        <v>0</v>
      </c>
      <c r="E1567" s="86">
        <f>IF(COUNTIF(Table3[Tag Number], A1567), 1, 0)</f>
        <v>0</v>
      </c>
      <c r="F1567" s="86">
        <f>IF(COUNTIF(Table4[Tag Number], A1567), 1, 0)</f>
        <v>0</v>
      </c>
      <c r="G1567" s="87">
        <f t="shared" si="50"/>
        <v>0</v>
      </c>
      <c r="H1567" s="88" t="str" cm="1">
        <f t="array" ref="H1567">_xlfn.IFS(OR(_xlfn.XLOOKUP(A1567,Table1[Tag Number],Table1[Status],"-",0)="Dead",
        _xlfn.XLOOKUP(A1567,Table2[Tag Number],Table2[Status],"-",0)="Dead",
        _xlfn.XLOOKUP(A1567,Table3[Tag Number],Table3[Status],"-",0)="Dead",
        _xlfn.XLOOKUP(A1567,Table4[Tag Number],Table4[Status],"-",0)="Dead"),"Dead",
     OR(_xlfn.XLOOKUP(A1567,Table1[Tag Number],Table1[Status],"-",0)="Alive",
        _xlfn.XLOOKUP(A1567,Table2[Tag Number],Table2[Status],"-",0)="Alive",
        _xlfn.XLOOKUP(A1567,Table3[Tag Number],Table3[Status],"-",0)="Alive",
        _xlfn.XLOOKUP(A1567,Table4[Tag Number],Table4[Status],"-",0)="Alive"),"Alive",
     OR(_xlfn.XLOOKUP(A1567,Table1[Tag Number],Table1[Status],"-",0)="-",
        _xlfn.XLOOKUP(A1567,Table2[Tag Number],Table2[Status],"-",0)="-",
        _xlfn.XLOOKUP(A1567,Table3[Tag Number],Table3[Status],"-",0)="-",
        _xlfn.XLOOKUP(A1567,Table4[Tag Number],Table4[Status],"-",0)="-"),
   "-")</f>
        <v>-</v>
      </c>
      <c r="I1567" s="90"/>
      <c r="J1567" s="90"/>
      <c r="K1567" s="91"/>
      <c r="L1567" s="91"/>
      <c r="M1567" s="91"/>
      <c r="N1567" s="92"/>
      <c r="O1567" s="89"/>
      <c r="R1567" t="b">
        <f t="shared" si="49"/>
        <v>0</v>
      </c>
    </row>
    <row r="1568" spans="1:18" ht="15" thickBot="1" x14ac:dyDescent="0.35">
      <c r="A1568" s="3" t="s">
        <v>2214</v>
      </c>
      <c r="B1568" s="3" t="s">
        <v>1145</v>
      </c>
      <c r="C1568" s="84">
        <f>IF(COUNTIF(Table1[Tag Number], A1568), 1, 0)</f>
        <v>0</v>
      </c>
      <c r="D1568" s="85">
        <f>IF(COUNTIF(Table2[Tag Number], A1568), 1, 0)</f>
        <v>0</v>
      </c>
      <c r="E1568" s="86">
        <f>IF(COUNTIF(Table3[Tag Number], A1568), 1, 0)</f>
        <v>0</v>
      </c>
      <c r="F1568" s="86">
        <f>IF(COUNTIF(Table4[Tag Number], A1568), 1, 0)</f>
        <v>0</v>
      </c>
      <c r="G1568" s="87">
        <f t="shared" si="50"/>
        <v>0</v>
      </c>
      <c r="H1568" s="88" t="str" cm="1">
        <f t="array" ref="H1568">_xlfn.IFS(OR(_xlfn.XLOOKUP(A1568,Table1[Tag Number],Table1[Status],"-",0)="Dead",
        _xlfn.XLOOKUP(A1568,Table2[Tag Number],Table2[Status],"-",0)="Dead",
        _xlfn.XLOOKUP(A1568,Table3[Tag Number],Table3[Status],"-",0)="Dead",
        _xlfn.XLOOKUP(A1568,Table4[Tag Number],Table4[Status],"-",0)="Dead"),"Dead",
     OR(_xlfn.XLOOKUP(A1568,Table1[Tag Number],Table1[Status],"-",0)="Alive",
        _xlfn.XLOOKUP(A1568,Table2[Tag Number],Table2[Status],"-",0)="Alive",
        _xlfn.XLOOKUP(A1568,Table3[Tag Number],Table3[Status],"-",0)="Alive",
        _xlfn.XLOOKUP(A1568,Table4[Tag Number],Table4[Status],"-",0)="Alive"),"Alive",
     OR(_xlfn.XLOOKUP(A1568,Table1[Tag Number],Table1[Status],"-",0)="-",
        _xlfn.XLOOKUP(A1568,Table2[Tag Number],Table2[Status],"-",0)="-",
        _xlfn.XLOOKUP(A1568,Table3[Tag Number],Table3[Status],"-",0)="-",
        _xlfn.XLOOKUP(A1568,Table4[Tag Number],Table4[Status],"-",0)="-"),
   "-")</f>
        <v>-</v>
      </c>
      <c r="I1568" s="90"/>
      <c r="J1568" s="90"/>
      <c r="K1568" s="91"/>
      <c r="L1568" s="91"/>
      <c r="M1568" s="91"/>
      <c r="N1568" s="92"/>
      <c r="O1568" s="89"/>
      <c r="R1568" t="b">
        <f t="shared" si="49"/>
        <v>0</v>
      </c>
    </row>
    <row r="1569" spans="1:18" ht="15" thickBot="1" x14ac:dyDescent="0.35">
      <c r="A1569" s="2" t="s">
        <v>2215</v>
      </c>
      <c r="B1569" s="2" t="s">
        <v>1145</v>
      </c>
      <c r="C1569" s="84">
        <f>IF(COUNTIF(Table1[Tag Number], A1569), 1, 0)</f>
        <v>0</v>
      </c>
      <c r="D1569" s="85">
        <f>IF(COUNTIF(Table2[Tag Number], A1569), 1, 0)</f>
        <v>0</v>
      </c>
      <c r="E1569" s="86">
        <f>IF(COUNTIF(Table3[Tag Number], A1569), 1, 0)</f>
        <v>0</v>
      </c>
      <c r="F1569" s="86">
        <f>IF(COUNTIF(Table4[Tag Number], A1569), 1, 0)</f>
        <v>0</v>
      </c>
      <c r="G1569" s="87">
        <f t="shared" si="50"/>
        <v>0</v>
      </c>
      <c r="H1569" s="88" t="str" cm="1">
        <f t="array" ref="H1569">_xlfn.IFS(OR(_xlfn.XLOOKUP(A1569,Table1[Tag Number],Table1[Status],"-",0)="Dead",
        _xlfn.XLOOKUP(A1569,Table2[Tag Number],Table2[Status],"-",0)="Dead",
        _xlfn.XLOOKUP(A1569,Table3[Tag Number],Table3[Status],"-",0)="Dead",
        _xlfn.XLOOKUP(A1569,Table4[Tag Number],Table4[Status],"-",0)="Dead"),"Dead",
     OR(_xlfn.XLOOKUP(A1569,Table1[Tag Number],Table1[Status],"-",0)="Alive",
        _xlfn.XLOOKUP(A1569,Table2[Tag Number],Table2[Status],"-",0)="Alive",
        _xlfn.XLOOKUP(A1569,Table3[Tag Number],Table3[Status],"-",0)="Alive",
        _xlfn.XLOOKUP(A1569,Table4[Tag Number],Table4[Status],"-",0)="Alive"),"Alive",
     OR(_xlfn.XLOOKUP(A1569,Table1[Tag Number],Table1[Status],"-",0)="-",
        _xlfn.XLOOKUP(A1569,Table2[Tag Number],Table2[Status],"-",0)="-",
        _xlfn.XLOOKUP(A1569,Table3[Tag Number],Table3[Status],"-",0)="-",
        _xlfn.XLOOKUP(A1569,Table4[Tag Number],Table4[Status],"-",0)="-"),
   "-")</f>
        <v>-</v>
      </c>
      <c r="I1569" s="90"/>
      <c r="J1569" s="90"/>
      <c r="K1569" s="91"/>
      <c r="L1569" s="91"/>
      <c r="M1569" s="91"/>
      <c r="N1569" s="92"/>
      <c r="O1569" s="89"/>
      <c r="R1569" t="b">
        <f t="shared" si="49"/>
        <v>0</v>
      </c>
    </row>
    <row r="1570" spans="1:18" ht="15" thickBot="1" x14ac:dyDescent="0.35">
      <c r="A1570" s="3" t="s">
        <v>2216</v>
      </c>
      <c r="B1570" s="3" t="s">
        <v>1145</v>
      </c>
      <c r="C1570" s="84">
        <f>IF(COUNTIF(Table1[Tag Number], A1570), 1, 0)</f>
        <v>0</v>
      </c>
      <c r="D1570" s="85">
        <f>IF(COUNTIF(Table2[Tag Number], A1570), 1, 0)</f>
        <v>0</v>
      </c>
      <c r="E1570" s="86">
        <f>IF(COUNTIF(Table3[Tag Number], A1570), 1, 0)</f>
        <v>0</v>
      </c>
      <c r="F1570" s="86">
        <f>IF(COUNTIF(Table4[Tag Number], A1570), 1, 0)</f>
        <v>0</v>
      </c>
      <c r="G1570" s="87">
        <f t="shared" si="50"/>
        <v>0</v>
      </c>
      <c r="H1570" s="88" t="str" cm="1">
        <f t="array" ref="H1570">_xlfn.IFS(OR(_xlfn.XLOOKUP(A1570,Table1[Tag Number],Table1[Status],"-",0)="Dead",
        _xlfn.XLOOKUP(A1570,Table2[Tag Number],Table2[Status],"-",0)="Dead",
        _xlfn.XLOOKUP(A1570,Table3[Tag Number],Table3[Status],"-",0)="Dead",
        _xlfn.XLOOKUP(A1570,Table4[Tag Number],Table4[Status],"-",0)="Dead"),"Dead",
     OR(_xlfn.XLOOKUP(A1570,Table1[Tag Number],Table1[Status],"-",0)="Alive",
        _xlfn.XLOOKUP(A1570,Table2[Tag Number],Table2[Status],"-",0)="Alive",
        _xlfn.XLOOKUP(A1570,Table3[Tag Number],Table3[Status],"-",0)="Alive",
        _xlfn.XLOOKUP(A1570,Table4[Tag Number],Table4[Status],"-",0)="Alive"),"Alive",
     OR(_xlfn.XLOOKUP(A1570,Table1[Tag Number],Table1[Status],"-",0)="-",
        _xlfn.XLOOKUP(A1570,Table2[Tag Number],Table2[Status],"-",0)="-",
        _xlfn.XLOOKUP(A1570,Table3[Tag Number],Table3[Status],"-",0)="-",
        _xlfn.XLOOKUP(A1570,Table4[Tag Number],Table4[Status],"-",0)="-"),
   "-")</f>
        <v>-</v>
      </c>
      <c r="I1570" s="90"/>
      <c r="J1570" s="90"/>
      <c r="K1570" s="91"/>
      <c r="L1570" s="91"/>
      <c r="M1570" s="91"/>
      <c r="N1570" s="92"/>
      <c r="O1570" s="89"/>
      <c r="R1570" t="b">
        <f t="shared" si="49"/>
        <v>0</v>
      </c>
    </row>
    <row r="1571" spans="1:18" ht="15" thickBot="1" x14ac:dyDescent="0.35">
      <c r="A1571" s="2" t="s">
        <v>235</v>
      </c>
      <c r="B1571" s="2" t="s">
        <v>1145</v>
      </c>
      <c r="C1571" s="84">
        <f>IF(COUNTIF(Table1[Tag Number], A1571), 1, 0)</f>
        <v>0</v>
      </c>
      <c r="D1571" s="85">
        <f>IF(COUNTIF(Table2[Tag Number], A1571), 1, 0)</f>
        <v>0</v>
      </c>
      <c r="E1571" s="86">
        <f>IF(COUNTIF(Table3[Tag Number], A1571), 1, 0)</f>
        <v>0</v>
      </c>
      <c r="F1571" s="86">
        <f>IF(COUNTIF(Table4[Tag Number], A1571), 1, 0)</f>
        <v>1</v>
      </c>
      <c r="G1571" s="87">
        <f t="shared" si="50"/>
        <v>1</v>
      </c>
      <c r="H1571" s="88" t="str" cm="1">
        <f t="array" ref="H1571">_xlfn.IFS(OR(_xlfn.XLOOKUP(A1571,Table1[Tag Number],Table1[Status],"-",0)="Dead",
        _xlfn.XLOOKUP(A1571,Table2[Tag Number],Table2[Status],"-",0)="Dead",
        _xlfn.XLOOKUP(A1571,Table3[Tag Number],Table3[Status],"-",0)="Dead",
        _xlfn.XLOOKUP(A1571,Table4[Tag Number],Table4[Status],"-",0)="Dead"),"Dead",
     OR(_xlfn.XLOOKUP(A1571,Table1[Tag Number],Table1[Status],"-",0)="Alive",
        _xlfn.XLOOKUP(A1571,Table2[Tag Number],Table2[Status],"-",0)="Alive",
        _xlfn.XLOOKUP(A1571,Table3[Tag Number],Table3[Status],"-",0)="Alive",
        _xlfn.XLOOKUP(A1571,Table4[Tag Number],Table4[Status],"-",0)="Alive"),"Alive",
     OR(_xlfn.XLOOKUP(A1571,Table1[Tag Number],Table1[Status],"-",0)="-",
        _xlfn.XLOOKUP(A1571,Table2[Tag Number],Table2[Status],"-",0)="-",
        _xlfn.XLOOKUP(A1571,Table3[Tag Number],Table3[Status],"-",0)="-",
        _xlfn.XLOOKUP(A1571,Table4[Tag Number],Table4[Status],"-",0)="-"),
   "-")</f>
        <v>Dead</v>
      </c>
      <c r="I1571" s="90"/>
      <c r="J1571" s="90"/>
      <c r="K1571" s="91"/>
      <c r="L1571" s="91"/>
      <c r="M1571" s="91"/>
      <c r="N1571" s="92"/>
      <c r="O1571" s="89"/>
      <c r="R1571" t="b">
        <f t="shared" si="49"/>
        <v>0</v>
      </c>
    </row>
    <row r="1572" spans="1:18" ht="15" thickBot="1" x14ac:dyDescent="0.35">
      <c r="A1572" s="3" t="s">
        <v>2217</v>
      </c>
      <c r="B1572" s="3" t="s">
        <v>1145</v>
      </c>
      <c r="C1572" s="84">
        <f>IF(COUNTIF(Table1[Tag Number], A1572), 1, 0)</f>
        <v>0</v>
      </c>
      <c r="D1572" s="85">
        <f>IF(COUNTIF(Table2[Tag Number], A1572), 1, 0)</f>
        <v>0</v>
      </c>
      <c r="E1572" s="86">
        <f>IF(COUNTIF(Table3[Tag Number], A1572), 1, 0)</f>
        <v>0</v>
      </c>
      <c r="F1572" s="86">
        <f>IF(COUNTIF(Table4[Tag Number], A1572), 1, 0)</f>
        <v>0</v>
      </c>
      <c r="G1572" s="87">
        <f t="shared" si="50"/>
        <v>0</v>
      </c>
      <c r="H1572" s="88" t="str" cm="1">
        <f t="array" ref="H1572">_xlfn.IFS(OR(_xlfn.XLOOKUP(A1572,Table1[Tag Number],Table1[Status],"-",0)="Dead",
        _xlfn.XLOOKUP(A1572,Table2[Tag Number],Table2[Status],"-",0)="Dead",
        _xlfn.XLOOKUP(A1572,Table3[Tag Number],Table3[Status],"-",0)="Dead",
        _xlfn.XLOOKUP(A1572,Table4[Tag Number],Table4[Status],"-",0)="Dead"),"Dead",
     OR(_xlfn.XLOOKUP(A1572,Table1[Tag Number],Table1[Status],"-",0)="Alive",
        _xlfn.XLOOKUP(A1572,Table2[Tag Number],Table2[Status],"-",0)="Alive",
        _xlfn.XLOOKUP(A1572,Table3[Tag Number],Table3[Status],"-",0)="Alive",
        _xlfn.XLOOKUP(A1572,Table4[Tag Number],Table4[Status],"-",0)="Alive"),"Alive",
     OR(_xlfn.XLOOKUP(A1572,Table1[Tag Number],Table1[Status],"-",0)="-",
        _xlfn.XLOOKUP(A1572,Table2[Tag Number],Table2[Status],"-",0)="-",
        _xlfn.XLOOKUP(A1572,Table3[Tag Number],Table3[Status],"-",0)="-",
        _xlfn.XLOOKUP(A1572,Table4[Tag Number],Table4[Status],"-",0)="-"),
   "-")</f>
        <v>-</v>
      </c>
      <c r="I1572" s="90"/>
      <c r="J1572" s="90"/>
      <c r="K1572" s="91"/>
      <c r="L1572" s="91"/>
      <c r="M1572" s="91"/>
      <c r="N1572" s="92"/>
      <c r="O1572" s="89"/>
      <c r="R1572" t="b">
        <f t="shared" si="49"/>
        <v>0</v>
      </c>
    </row>
    <row r="1573" spans="1:18" ht="15" thickBot="1" x14ac:dyDescent="0.35">
      <c r="A1573" s="2" t="s">
        <v>2218</v>
      </c>
      <c r="B1573" s="2" t="s">
        <v>1145</v>
      </c>
      <c r="C1573" s="84">
        <f>IF(COUNTIF(Table1[Tag Number], A1573), 1, 0)</f>
        <v>0</v>
      </c>
      <c r="D1573" s="85">
        <f>IF(COUNTIF(Table2[Tag Number], A1573), 1, 0)</f>
        <v>0</v>
      </c>
      <c r="E1573" s="86">
        <f>IF(COUNTIF(Table3[Tag Number], A1573), 1, 0)</f>
        <v>0</v>
      </c>
      <c r="F1573" s="86">
        <f>IF(COUNTIF(Table4[Tag Number], A1573), 1, 0)</f>
        <v>0</v>
      </c>
      <c r="G1573" s="87">
        <f t="shared" si="50"/>
        <v>0</v>
      </c>
      <c r="H1573" s="88" t="str" cm="1">
        <f t="array" ref="H1573">_xlfn.IFS(OR(_xlfn.XLOOKUP(A1573,Table1[Tag Number],Table1[Status],"-",0)="Dead",
        _xlfn.XLOOKUP(A1573,Table2[Tag Number],Table2[Status],"-",0)="Dead",
        _xlfn.XLOOKUP(A1573,Table3[Tag Number],Table3[Status],"-",0)="Dead",
        _xlfn.XLOOKUP(A1573,Table4[Tag Number],Table4[Status],"-",0)="Dead"),"Dead",
     OR(_xlfn.XLOOKUP(A1573,Table1[Tag Number],Table1[Status],"-",0)="Alive",
        _xlfn.XLOOKUP(A1573,Table2[Tag Number],Table2[Status],"-",0)="Alive",
        _xlfn.XLOOKUP(A1573,Table3[Tag Number],Table3[Status],"-",0)="Alive",
        _xlfn.XLOOKUP(A1573,Table4[Tag Number],Table4[Status],"-",0)="Alive"),"Alive",
     OR(_xlfn.XLOOKUP(A1573,Table1[Tag Number],Table1[Status],"-",0)="-",
        _xlfn.XLOOKUP(A1573,Table2[Tag Number],Table2[Status],"-",0)="-",
        _xlfn.XLOOKUP(A1573,Table3[Tag Number],Table3[Status],"-",0)="-",
        _xlfn.XLOOKUP(A1573,Table4[Tag Number],Table4[Status],"-",0)="-"),
   "-")</f>
        <v>-</v>
      </c>
      <c r="I1573" s="90"/>
      <c r="J1573" s="90"/>
      <c r="K1573" s="91"/>
      <c r="L1573" s="91"/>
      <c r="M1573" s="91"/>
      <c r="N1573" s="92"/>
      <c r="O1573" s="89"/>
      <c r="R1573" t="b">
        <f t="shared" si="49"/>
        <v>0</v>
      </c>
    </row>
    <row r="1574" spans="1:18" ht="15" thickBot="1" x14ac:dyDescent="0.35">
      <c r="A1574" s="3" t="s">
        <v>2219</v>
      </c>
      <c r="B1574" s="3" t="s">
        <v>1145</v>
      </c>
      <c r="C1574" s="84">
        <f>IF(COUNTIF(Table1[Tag Number], A1574), 1, 0)</f>
        <v>0</v>
      </c>
      <c r="D1574" s="85">
        <f>IF(COUNTIF(Table2[Tag Number], A1574), 1, 0)</f>
        <v>0</v>
      </c>
      <c r="E1574" s="86">
        <f>IF(COUNTIF(Table3[Tag Number], A1574), 1, 0)</f>
        <v>0</v>
      </c>
      <c r="F1574" s="86">
        <f>IF(COUNTIF(Table4[Tag Number], A1574), 1, 0)</f>
        <v>0</v>
      </c>
      <c r="G1574" s="87">
        <f t="shared" si="50"/>
        <v>0</v>
      </c>
      <c r="H1574" s="88" t="str" cm="1">
        <f t="array" ref="H1574">_xlfn.IFS(OR(_xlfn.XLOOKUP(A1574,Table1[Tag Number],Table1[Status],"-",0)="Dead",
        _xlfn.XLOOKUP(A1574,Table2[Tag Number],Table2[Status],"-",0)="Dead",
        _xlfn.XLOOKUP(A1574,Table3[Tag Number],Table3[Status],"-",0)="Dead",
        _xlfn.XLOOKUP(A1574,Table4[Tag Number],Table4[Status],"-",0)="Dead"),"Dead",
     OR(_xlfn.XLOOKUP(A1574,Table1[Tag Number],Table1[Status],"-",0)="Alive",
        _xlfn.XLOOKUP(A1574,Table2[Tag Number],Table2[Status],"-",0)="Alive",
        _xlfn.XLOOKUP(A1574,Table3[Tag Number],Table3[Status],"-",0)="Alive",
        _xlfn.XLOOKUP(A1574,Table4[Tag Number],Table4[Status],"-",0)="Alive"),"Alive",
     OR(_xlfn.XLOOKUP(A1574,Table1[Tag Number],Table1[Status],"-",0)="-",
        _xlfn.XLOOKUP(A1574,Table2[Tag Number],Table2[Status],"-",0)="-",
        _xlfn.XLOOKUP(A1574,Table3[Tag Number],Table3[Status],"-",0)="-",
        _xlfn.XLOOKUP(A1574,Table4[Tag Number],Table4[Status],"-",0)="-"),
   "-")</f>
        <v>-</v>
      </c>
      <c r="I1574" s="90"/>
      <c r="J1574" s="90"/>
      <c r="K1574" s="91"/>
      <c r="L1574" s="91"/>
      <c r="M1574" s="91"/>
      <c r="N1574" s="92"/>
      <c r="O1574" s="89"/>
      <c r="R1574" t="b">
        <f t="shared" si="49"/>
        <v>0</v>
      </c>
    </row>
    <row r="1575" spans="1:18" ht="15" thickBot="1" x14ac:dyDescent="0.35">
      <c r="A1575" s="2" t="s">
        <v>2220</v>
      </c>
      <c r="B1575" s="2" t="s">
        <v>1145</v>
      </c>
      <c r="C1575" s="84">
        <f>IF(COUNTIF(Table1[Tag Number], A1575), 1, 0)</f>
        <v>0</v>
      </c>
      <c r="D1575" s="85">
        <f>IF(COUNTIF(Table2[Tag Number], A1575), 1, 0)</f>
        <v>0</v>
      </c>
      <c r="E1575" s="86">
        <f>IF(COUNTIF(Table3[Tag Number], A1575), 1, 0)</f>
        <v>0</v>
      </c>
      <c r="F1575" s="86">
        <f>IF(COUNTIF(Table4[Tag Number], A1575), 1, 0)</f>
        <v>0</v>
      </c>
      <c r="G1575" s="87">
        <f t="shared" si="50"/>
        <v>0</v>
      </c>
      <c r="H1575" s="88" t="str" cm="1">
        <f t="array" ref="H1575">_xlfn.IFS(OR(_xlfn.XLOOKUP(A1575,Table1[Tag Number],Table1[Status],"-",0)="Dead",
        _xlfn.XLOOKUP(A1575,Table2[Tag Number],Table2[Status],"-",0)="Dead",
        _xlfn.XLOOKUP(A1575,Table3[Tag Number],Table3[Status],"-",0)="Dead",
        _xlfn.XLOOKUP(A1575,Table4[Tag Number],Table4[Status],"-",0)="Dead"),"Dead",
     OR(_xlfn.XLOOKUP(A1575,Table1[Tag Number],Table1[Status],"-",0)="Alive",
        _xlfn.XLOOKUP(A1575,Table2[Tag Number],Table2[Status],"-",0)="Alive",
        _xlfn.XLOOKUP(A1575,Table3[Tag Number],Table3[Status],"-",0)="Alive",
        _xlfn.XLOOKUP(A1575,Table4[Tag Number],Table4[Status],"-",0)="Alive"),"Alive",
     OR(_xlfn.XLOOKUP(A1575,Table1[Tag Number],Table1[Status],"-",0)="-",
        _xlfn.XLOOKUP(A1575,Table2[Tag Number],Table2[Status],"-",0)="-",
        _xlfn.XLOOKUP(A1575,Table3[Tag Number],Table3[Status],"-",0)="-",
        _xlfn.XLOOKUP(A1575,Table4[Tag Number],Table4[Status],"-",0)="-"),
   "-")</f>
        <v>-</v>
      </c>
      <c r="I1575" s="90"/>
      <c r="J1575" s="90"/>
      <c r="K1575" s="91"/>
      <c r="L1575" s="91"/>
      <c r="M1575" s="91"/>
      <c r="N1575" s="92"/>
      <c r="O1575" s="89"/>
      <c r="R1575" t="b">
        <f t="shared" si="49"/>
        <v>0</v>
      </c>
    </row>
    <row r="1576" spans="1:18" ht="15" thickBot="1" x14ac:dyDescent="0.35">
      <c r="A1576" s="3" t="s">
        <v>996</v>
      </c>
      <c r="B1576" s="3" t="s">
        <v>1137</v>
      </c>
      <c r="C1576" s="84">
        <f>IF(COUNTIF(Table1[Tag Number], A1576), 1, 0)</f>
        <v>0</v>
      </c>
      <c r="D1576" s="85">
        <f>IF(COUNTIF(Table2[Tag Number], A1576), 1, 0)</f>
        <v>0</v>
      </c>
      <c r="E1576" s="86">
        <f>IF(COUNTIF(Table3[Tag Number], A1576), 1, 0)</f>
        <v>0</v>
      </c>
      <c r="F1576" s="86">
        <f>IF(COUNTIF(Table4[Tag Number], A1576), 1, 0)</f>
        <v>0</v>
      </c>
      <c r="G1576" s="87">
        <f t="shared" si="50"/>
        <v>0</v>
      </c>
      <c r="H1576" s="88" t="str" cm="1">
        <f t="array" ref="H1576">_xlfn.IFS(OR(_xlfn.XLOOKUP(A1576,Table1[Tag Number],Table1[Status],"-",0)="Dead",
        _xlfn.XLOOKUP(A1576,Table2[Tag Number],Table2[Status],"-",0)="Dead",
        _xlfn.XLOOKUP(A1576,Table3[Tag Number],Table3[Status],"-",0)="Dead",
        _xlfn.XLOOKUP(A1576,Table4[Tag Number],Table4[Status],"-",0)="Dead"),"Dead",
     OR(_xlfn.XLOOKUP(A1576,Table1[Tag Number],Table1[Status],"-",0)="Alive",
        _xlfn.XLOOKUP(A1576,Table2[Tag Number],Table2[Status],"-",0)="Alive",
        _xlfn.XLOOKUP(A1576,Table3[Tag Number],Table3[Status],"-",0)="Alive",
        _xlfn.XLOOKUP(A1576,Table4[Tag Number],Table4[Status],"-",0)="Alive"),"Alive",
     OR(_xlfn.XLOOKUP(A1576,Table1[Tag Number],Table1[Status],"-",0)="-",
        _xlfn.XLOOKUP(A1576,Table2[Tag Number],Table2[Status],"-",0)="-",
        _xlfn.XLOOKUP(A1576,Table3[Tag Number],Table3[Status],"-",0)="-",
        _xlfn.XLOOKUP(A1576,Table4[Tag Number],Table4[Status],"-",0)="-"),
   "-")</f>
        <v>-</v>
      </c>
      <c r="I1576" s="90"/>
      <c r="J1576" s="90"/>
      <c r="K1576" s="91"/>
      <c r="L1576" s="91"/>
      <c r="M1576" s="91"/>
      <c r="N1576" s="92"/>
      <c r="O1576" s="89"/>
      <c r="R1576" t="b">
        <f t="shared" si="49"/>
        <v>0</v>
      </c>
    </row>
    <row r="1577" spans="1:18" ht="15" thickBot="1" x14ac:dyDescent="0.35">
      <c r="A1577" s="2" t="s">
        <v>2221</v>
      </c>
      <c r="B1577" s="2" t="s">
        <v>1145</v>
      </c>
      <c r="C1577" s="84">
        <f>IF(COUNTIF(Table1[Tag Number], A1577), 1, 0)</f>
        <v>0</v>
      </c>
      <c r="D1577" s="85">
        <f>IF(COUNTIF(Table2[Tag Number], A1577), 1, 0)</f>
        <v>0</v>
      </c>
      <c r="E1577" s="86">
        <f>IF(COUNTIF(Table3[Tag Number], A1577), 1, 0)</f>
        <v>0</v>
      </c>
      <c r="F1577" s="86">
        <f>IF(COUNTIF(Table4[Tag Number], A1577), 1, 0)</f>
        <v>0</v>
      </c>
      <c r="G1577" s="87">
        <f t="shared" si="50"/>
        <v>0</v>
      </c>
      <c r="H1577" s="88" t="str" cm="1">
        <f t="array" ref="H1577">_xlfn.IFS(OR(_xlfn.XLOOKUP(A1577,Table1[Tag Number],Table1[Status],"-",0)="Dead",
        _xlfn.XLOOKUP(A1577,Table2[Tag Number],Table2[Status],"-",0)="Dead",
        _xlfn.XLOOKUP(A1577,Table3[Tag Number],Table3[Status],"-",0)="Dead",
        _xlfn.XLOOKUP(A1577,Table4[Tag Number],Table4[Status],"-",0)="Dead"),"Dead",
     OR(_xlfn.XLOOKUP(A1577,Table1[Tag Number],Table1[Status],"-",0)="Alive",
        _xlfn.XLOOKUP(A1577,Table2[Tag Number],Table2[Status],"-",0)="Alive",
        _xlfn.XLOOKUP(A1577,Table3[Tag Number],Table3[Status],"-",0)="Alive",
        _xlfn.XLOOKUP(A1577,Table4[Tag Number],Table4[Status],"-",0)="Alive"),"Alive",
     OR(_xlfn.XLOOKUP(A1577,Table1[Tag Number],Table1[Status],"-",0)="-",
        _xlfn.XLOOKUP(A1577,Table2[Tag Number],Table2[Status],"-",0)="-",
        _xlfn.XLOOKUP(A1577,Table3[Tag Number],Table3[Status],"-",0)="-",
        _xlfn.XLOOKUP(A1577,Table4[Tag Number],Table4[Status],"-",0)="-"),
   "-")</f>
        <v>-</v>
      </c>
      <c r="I1577" s="90"/>
      <c r="J1577" s="90"/>
      <c r="K1577" s="91"/>
      <c r="L1577" s="91"/>
      <c r="M1577" s="91"/>
      <c r="N1577" s="92"/>
      <c r="O1577" s="89"/>
      <c r="R1577" t="b">
        <f t="shared" si="49"/>
        <v>0</v>
      </c>
    </row>
    <row r="1578" spans="1:18" ht="15" thickBot="1" x14ac:dyDescent="0.35">
      <c r="A1578" s="3" t="s">
        <v>2222</v>
      </c>
      <c r="B1578" s="3" t="s">
        <v>1145</v>
      </c>
      <c r="C1578" s="84">
        <f>IF(COUNTIF(Table1[Tag Number], A1578), 1, 0)</f>
        <v>0</v>
      </c>
      <c r="D1578" s="85">
        <f>IF(COUNTIF(Table2[Tag Number], A1578), 1, 0)</f>
        <v>0</v>
      </c>
      <c r="E1578" s="86">
        <f>IF(COUNTIF(Table3[Tag Number], A1578), 1, 0)</f>
        <v>0</v>
      </c>
      <c r="F1578" s="86">
        <f>IF(COUNTIF(Table4[Tag Number], A1578), 1, 0)</f>
        <v>0</v>
      </c>
      <c r="G1578" s="87">
        <f t="shared" si="50"/>
        <v>0</v>
      </c>
      <c r="H1578" s="88" t="str" cm="1">
        <f t="array" ref="H1578">_xlfn.IFS(OR(_xlfn.XLOOKUP(A1578,Table1[Tag Number],Table1[Status],"-",0)="Dead",
        _xlfn.XLOOKUP(A1578,Table2[Tag Number],Table2[Status],"-",0)="Dead",
        _xlfn.XLOOKUP(A1578,Table3[Tag Number],Table3[Status],"-",0)="Dead",
        _xlfn.XLOOKUP(A1578,Table4[Tag Number],Table4[Status],"-",0)="Dead"),"Dead",
     OR(_xlfn.XLOOKUP(A1578,Table1[Tag Number],Table1[Status],"-",0)="Alive",
        _xlfn.XLOOKUP(A1578,Table2[Tag Number],Table2[Status],"-",0)="Alive",
        _xlfn.XLOOKUP(A1578,Table3[Tag Number],Table3[Status],"-",0)="Alive",
        _xlfn.XLOOKUP(A1578,Table4[Tag Number],Table4[Status],"-",0)="Alive"),"Alive",
     OR(_xlfn.XLOOKUP(A1578,Table1[Tag Number],Table1[Status],"-",0)="-",
        _xlfn.XLOOKUP(A1578,Table2[Tag Number],Table2[Status],"-",0)="-",
        _xlfn.XLOOKUP(A1578,Table3[Tag Number],Table3[Status],"-",0)="-",
        _xlfn.XLOOKUP(A1578,Table4[Tag Number],Table4[Status],"-",0)="-"),
   "-")</f>
        <v>-</v>
      </c>
      <c r="I1578" s="90"/>
      <c r="J1578" s="90"/>
      <c r="K1578" s="91"/>
      <c r="L1578" s="91"/>
      <c r="M1578" s="91"/>
      <c r="N1578" s="92"/>
      <c r="O1578" s="89"/>
      <c r="R1578" t="b">
        <f t="shared" si="49"/>
        <v>0</v>
      </c>
    </row>
    <row r="1579" spans="1:18" ht="15" thickBot="1" x14ac:dyDescent="0.35">
      <c r="A1579" s="2" t="s">
        <v>2223</v>
      </c>
      <c r="B1579" s="2" t="s">
        <v>1145</v>
      </c>
      <c r="C1579" s="84">
        <f>IF(COUNTIF(Table1[Tag Number], A1579), 1, 0)</f>
        <v>0</v>
      </c>
      <c r="D1579" s="85">
        <f>IF(COUNTIF(Table2[Tag Number], A1579), 1, 0)</f>
        <v>0</v>
      </c>
      <c r="E1579" s="86">
        <f>IF(COUNTIF(Table3[Tag Number], A1579), 1, 0)</f>
        <v>0</v>
      </c>
      <c r="F1579" s="86">
        <f>IF(COUNTIF(Table4[Tag Number], A1579), 1, 0)</f>
        <v>0</v>
      </c>
      <c r="G1579" s="87">
        <f t="shared" si="50"/>
        <v>0</v>
      </c>
      <c r="H1579" s="88" t="str" cm="1">
        <f t="array" ref="H1579">_xlfn.IFS(OR(_xlfn.XLOOKUP(A1579,Table1[Tag Number],Table1[Status],"-",0)="Dead",
        _xlfn.XLOOKUP(A1579,Table2[Tag Number],Table2[Status],"-",0)="Dead",
        _xlfn.XLOOKUP(A1579,Table3[Tag Number],Table3[Status],"-",0)="Dead",
        _xlfn.XLOOKUP(A1579,Table4[Tag Number],Table4[Status],"-",0)="Dead"),"Dead",
     OR(_xlfn.XLOOKUP(A1579,Table1[Tag Number],Table1[Status],"-",0)="Alive",
        _xlfn.XLOOKUP(A1579,Table2[Tag Number],Table2[Status],"-",0)="Alive",
        _xlfn.XLOOKUP(A1579,Table3[Tag Number],Table3[Status],"-",0)="Alive",
        _xlfn.XLOOKUP(A1579,Table4[Tag Number],Table4[Status],"-",0)="Alive"),"Alive",
     OR(_xlfn.XLOOKUP(A1579,Table1[Tag Number],Table1[Status],"-",0)="-",
        _xlfn.XLOOKUP(A1579,Table2[Tag Number],Table2[Status],"-",0)="-",
        _xlfn.XLOOKUP(A1579,Table3[Tag Number],Table3[Status],"-",0)="-",
        _xlfn.XLOOKUP(A1579,Table4[Tag Number],Table4[Status],"-",0)="-"),
   "-")</f>
        <v>-</v>
      </c>
      <c r="I1579" s="90"/>
      <c r="J1579" s="90"/>
      <c r="K1579" s="91"/>
      <c r="L1579" s="91"/>
      <c r="M1579" s="91"/>
      <c r="N1579" s="92"/>
      <c r="O1579" s="89"/>
      <c r="R1579" t="b">
        <f t="shared" si="49"/>
        <v>0</v>
      </c>
    </row>
    <row r="1580" spans="1:18" ht="15" thickBot="1" x14ac:dyDescent="0.35">
      <c r="A1580" s="3" t="s">
        <v>2224</v>
      </c>
      <c r="B1580" s="3" t="s">
        <v>1145</v>
      </c>
      <c r="C1580" s="84">
        <f>IF(COUNTIF(Table1[Tag Number], A1580), 1, 0)</f>
        <v>0</v>
      </c>
      <c r="D1580" s="85">
        <f>IF(COUNTIF(Table2[Tag Number], A1580), 1, 0)</f>
        <v>0</v>
      </c>
      <c r="E1580" s="86">
        <f>IF(COUNTIF(Table3[Tag Number], A1580), 1, 0)</f>
        <v>0</v>
      </c>
      <c r="F1580" s="86">
        <f>IF(COUNTIF(Table4[Tag Number], A1580), 1, 0)</f>
        <v>0</v>
      </c>
      <c r="G1580" s="87">
        <f t="shared" si="50"/>
        <v>0</v>
      </c>
      <c r="H1580" s="88" t="str" cm="1">
        <f t="array" ref="H1580">_xlfn.IFS(OR(_xlfn.XLOOKUP(A1580,Table1[Tag Number],Table1[Status],"-",0)="Dead",
        _xlfn.XLOOKUP(A1580,Table2[Tag Number],Table2[Status],"-",0)="Dead",
        _xlfn.XLOOKUP(A1580,Table3[Tag Number],Table3[Status],"-",0)="Dead",
        _xlfn.XLOOKUP(A1580,Table4[Tag Number],Table4[Status],"-",0)="Dead"),"Dead",
     OR(_xlfn.XLOOKUP(A1580,Table1[Tag Number],Table1[Status],"-",0)="Alive",
        _xlfn.XLOOKUP(A1580,Table2[Tag Number],Table2[Status],"-",0)="Alive",
        _xlfn.XLOOKUP(A1580,Table3[Tag Number],Table3[Status],"-",0)="Alive",
        _xlfn.XLOOKUP(A1580,Table4[Tag Number],Table4[Status],"-",0)="Alive"),"Alive",
     OR(_xlfn.XLOOKUP(A1580,Table1[Tag Number],Table1[Status],"-",0)="-",
        _xlfn.XLOOKUP(A1580,Table2[Tag Number],Table2[Status],"-",0)="-",
        _xlfn.XLOOKUP(A1580,Table3[Tag Number],Table3[Status],"-",0)="-",
        _xlfn.XLOOKUP(A1580,Table4[Tag Number],Table4[Status],"-",0)="-"),
   "-")</f>
        <v>-</v>
      </c>
      <c r="I1580" s="90"/>
      <c r="J1580" s="90"/>
      <c r="K1580" s="91"/>
      <c r="L1580" s="91"/>
      <c r="M1580" s="91"/>
      <c r="N1580" s="92"/>
      <c r="O1580" s="89"/>
      <c r="R1580" t="b">
        <f t="shared" si="49"/>
        <v>0</v>
      </c>
    </row>
    <row r="1581" spans="1:18" ht="15" thickBot="1" x14ac:dyDescent="0.35">
      <c r="A1581" s="2" t="s">
        <v>2225</v>
      </c>
      <c r="B1581" s="2" t="s">
        <v>1145</v>
      </c>
      <c r="C1581" s="84">
        <f>IF(COUNTIF(Table1[Tag Number], A1581), 1, 0)</f>
        <v>0</v>
      </c>
      <c r="D1581" s="85">
        <f>IF(COUNTIF(Table2[Tag Number], A1581), 1, 0)</f>
        <v>0</v>
      </c>
      <c r="E1581" s="86">
        <f>IF(COUNTIF(Table3[Tag Number], A1581), 1, 0)</f>
        <v>0</v>
      </c>
      <c r="F1581" s="86">
        <f>IF(COUNTIF(Table4[Tag Number], A1581), 1, 0)</f>
        <v>0</v>
      </c>
      <c r="G1581" s="87">
        <f t="shared" si="50"/>
        <v>0</v>
      </c>
      <c r="H1581" s="88" t="str" cm="1">
        <f t="array" ref="H1581">_xlfn.IFS(OR(_xlfn.XLOOKUP(A1581,Table1[Tag Number],Table1[Status],"-",0)="Dead",
        _xlfn.XLOOKUP(A1581,Table2[Tag Number],Table2[Status],"-",0)="Dead",
        _xlfn.XLOOKUP(A1581,Table3[Tag Number],Table3[Status],"-",0)="Dead",
        _xlfn.XLOOKUP(A1581,Table4[Tag Number],Table4[Status],"-",0)="Dead"),"Dead",
     OR(_xlfn.XLOOKUP(A1581,Table1[Tag Number],Table1[Status],"-",0)="Alive",
        _xlfn.XLOOKUP(A1581,Table2[Tag Number],Table2[Status],"-",0)="Alive",
        _xlfn.XLOOKUP(A1581,Table3[Tag Number],Table3[Status],"-",0)="Alive",
        _xlfn.XLOOKUP(A1581,Table4[Tag Number],Table4[Status],"-",0)="Alive"),"Alive",
     OR(_xlfn.XLOOKUP(A1581,Table1[Tag Number],Table1[Status],"-",0)="-",
        _xlfn.XLOOKUP(A1581,Table2[Tag Number],Table2[Status],"-",0)="-",
        _xlfn.XLOOKUP(A1581,Table3[Tag Number],Table3[Status],"-",0)="-",
        _xlfn.XLOOKUP(A1581,Table4[Tag Number],Table4[Status],"-",0)="-"),
   "-")</f>
        <v>-</v>
      </c>
      <c r="I1581" s="90"/>
      <c r="J1581" s="90"/>
      <c r="K1581" s="91"/>
      <c r="L1581" s="91"/>
      <c r="M1581" s="91"/>
      <c r="N1581" s="92"/>
      <c r="O1581" s="89"/>
      <c r="R1581" t="b">
        <f t="shared" si="49"/>
        <v>0</v>
      </c>
    </row>
    <row r="1582" spans="1:18" ht="15" thickBot="1" x14ac:dyDescent="0.35">
      <c r="A1582" s="3" t="s">
        <v>2226</v>
      </c>
      <c r="B1582" s="3" t="s">
        <v>1145</v>
      </c>
      <c r="C1582" s="84">
        <f>IF(COUNTIF(Table1[Tag Number], A1582), 1, 0)</f>
        <v>0</v>
      </c>
      <c r="D1582" s="85">
        <f>IF(COUNTIF(Table2[Tag Number], A1582), 1, 0)</f>
        <v>0</v>
      </c>
      <c r="E1582" s="86">
        <f>IF(COUNTIF(Table3[Tag Number], A1582), 1, 0)</f>
        <v>0</v>
      </c>
      <c r="F1582" s="86">
        <f>IF(COUNTIF(Table4[Tag Number], A1582), 1, 0)</f>
        <v>0</v>
      </c>
      <c r="G1582" s="87">
        <f t="shared" si="50"/>
        <v>0</v>
      </c>
      <c r="H1582" s="88" t="str" cm="1">
        <f t="array" ref="H1582">_xlfn.IFS(OR(_xlfn.XLOOKUP(A1582,Table1[Tag Number],Table1[Status],"-",0)="Dead",
        _xlfn.XLOOKUP(A1582,Table2[Tag Number],Table2[Status],"-",0)="Dead",
        _xlfn.XLOOKUP(A1582,Table3[Tag Number],Table3[Status],"-",0)="Dead",
        _xlfn.XLOOKUP(A1582,Table4[Tag Number],Table4[Status],"-",0)="Dead"),"Dead",
     OR(_xlfn.XLOOKUP(A1582,Table1[Tag Number],Table1[Status],"-",0)="Alive",
        _xlfn.XLOOKUP(A1582,Table2[Tag Number],Table2[Status],"-",0)="Alive",
        _xlfn.XLOOKUP(A1582,Table3[Tag Number],Table3[Status],"-",0)="Alive",
        _xlfn.XLOOKUP(A1582,Table4[Tag Number],Table4[Status],"-",0)="Alive"),"Alive",
     OR(_xlfn.XLOOKUP(A1582,Table1[Tag Number],Table1[Status],"-",0)="-",
        _xlfn.XLOOKUP(A1582,Table2[Tag Number],Table2[Status],"-",0)="-",
        _xlfn.XLOOKUP(A1582,Table3[Tag Number],Table3[Status],"-",0)="-",
        _xlfn.XLOOKUP(A1582,Table4[Tag Number],Table4[Status],"-",0)="-"),
   "-")</f>
        <v>-</v>
      </c>
      <c r="I1582" s="90"/>
      <c r="J1582" s="90"/>
      <c r="K1582" s="91"/>
      <c r="L1582" s="91"/>
      <c r="M1582" s="91"/>
      <c r="N1582" s="92"/>
      <c r="O1582" s="89"/>
      <c r="R1582" t="b">
        <f t="shared" si="49"/>
        <v>0</v>
      </c>
    </row>
    <row r="1583" spans="1:18" ht="15" thickBot="1" x14ac:dyDescent="0.35">
      <c r="A1583" s="2" t="s">
        <v>2227</v>
      </c>
      <c r="B1583" s="2" t="s">
        <v>1145</v>
      </c>
      <c r="C1583" s="84">
        <f>IF(COUNTIF(Table1[Tag Number], A1583), 1, 0)</f>
        <v>0</v>
      </c>
      <c r="D1583" s="85">
        <f>IF(COUNTIF(Table2[Tag Number], A1583), 1, 0)</f>
        <v>0</v>
      </c>
      <c r="E1583" s="86">
        <f>IF(COUNTIF(Table3[Tag Number], A1583), 1, 0)</f>
        <v>0</v>
      </c>
      <c r="F1583" s="86">
        <f>IF(COUNTIF(Table4[Tag Number], A1583), 1, 0)</f>
        <v>0</v>
      </c>
      <c r="G1583" s="87">
        <f t="shared" si="50"/>
        <v>0</v>
      </c>
      <c r="H1583" s="88" t="str" cm="1">
        <f t="array" ref="H1583">_xlfn.IFS(OR(_xlfn.XLOOKUP(A1583,Table1[Tag Number],Table1[Status],"-",0)="Dead",
        _xlfn.XLOOKUP(A1583,Table2[Tag Number],Table2[Status],"-",0)="Dead",
        _xlfn.XLOOKUP(A1583,Table3[Tag Number],Table3[Status],"-",0)="Dead",
        _xlfn.XLOOKUP(A1583,Table4[Tag Number],Table4[Status],"-",0)="Dead"),"Dead",
     OR(_xlfn.XLOOKUP(A1583,Table1[Tag Number],Table1[Status],"-",0)="Alive",
        _xlfn.XLOOKUP(A1583,Table2[Tag Number],Table2[Status],"-",0)="Alive",
        _xlfn.XLOOKUP(A1583,Table3[Tag Number],Table3[Status],"-",0)="Alive",
        _xlfn.XLOOKUP(A1583,Table4[Tag Number],Table4[Status],"-",0)="Alive"),"Alive",
     OR(_xlfn.XLOOKUP(A1583,Table1[Tag Number],Table1[Status],"-",0)="-",
        _xlfn.XLOOKUP(A1583,Table2[Tag Number],Table2[Status],"-",0)="-",
        _xlfn.XLOOKUP(A1583,Table3[Tag Number],Table3[Status],"-",0)="-",
        _xlfn.XLOOKUP(A1583,Table4[Tag Number],Table4[Status],"-",0)="-"),
   "-")</f>
        <v>-</v>
      </c>
      <c r="I1583" s="90"/>
      <c r="J1583" s="90"/>
      <c r="K1583" s="91"/>
      <c r="L1583" s="91"/>
      <c r="M1583" s="91"/>
      <c r="N1583" s="92"/>
      <c r="O1583" s="89"/>
      <c r="R1583" t="b">
        <f t="shared" si="49"/>
        <v>0</v>
      </c>
    </row>
    <row r="1584" spans="1:18" ht="15" thickBot="1" x14ac:dyDescent="0.35">
      <c r="A1584" s="3" t="s">
        <v>2228</v>
      </c>
      <c r="B1584" s="3" t="s">
        <v>1145</v>
      </c>
      <c r="C1584" s="84">
        <f>IF(COUNTIF(Table1[Tag Number], A1584), 1, 0)</f>
        <v>0</v>
      </c>
      <c r="D1584" s="85">
        <f>IF(COUNTIF(Table2[Tag Number], A1584), 1, 0)</f>
        <v>0</v>
      </c>
      <c r="E1584" s="86">
        <f>IF(COUNTIF(Table3[Tag Number], A1584), 1, 0)</f>
        <v>0</v>
      </c>
      <c r="F1584" s="86">
        <f>IF(COUNTIF(Table4[Tag Number], A1584), 1, 0)</f>
        <v>0</v>
      </c>
      <c r="G1584" s="87">
        <f t="shared" si="50"/>
        <v>0</v>
      </c>
      <c r="H1584" s="88" t="str" cm="1">
        <f t="array" ref="H1584">_xlfn.IFS(OR(_xlfn.XLOOKUP(A1584,Table1[Tag Number],Table1[Status],"-",0)="Dead",
        _xlfn.XLOOKUP(A1584,Table2[Tag Number],Table2[Status],"-",0)="Dead",
        _xlfn.XLOOKUP(A1584,Table3[Tag Number],Table3[Status],"-",0)="Dead",
        _xlfn.XLOOKUP(A1584,Table4[Tag Number],Table4[Status],"-",0)="Dead"),"Dead",
     OR(_xlfn.XLOOKUP(A1584,Table1[Tag Number],Table1[Status],"-",0)="Alive",
        _xlfn.XLOOKUP(A1584,Table2[Tag Number],Table2[Status],"-",0)="Alive",
        _xlfn.XLOOKUP(A1584,Table3[Tag Number],Table3[Status],"-",0)="Alive",
        _xlfn.XLOOKUP(A1584,Table4[Tag Number],Table4[Status],"-",0)="Alive"),"Alive",
     OR(_xlfn.XLOOKUP(A1584,Table1[Tag Number],Table1[Status],"-",0)="-",
        _xlfn.XLOOKUP(A1584,Table2[Tag Number],Table2[Status],"-",0)="-",
        _xlfn.XLOOKUP(A1584,Table3[Tag Number],Table3[Status],"-",0)="-",
        _xlfn.XLOOKUP(A1584,Table4[Tag Number],Table4[Status],"-",0)="-"),
   "-")</f>
        <v>-</v>
      </c>
      <c r="I1584" s="90"/>
      <c r="J1584" s="90"/>
      <c r="K1584" s="91"/>
      <c r="L1584" s="91"/>
      <c r="M1584" s="91"/>
      <c r="N1584" s="92"/>
      <c r="O1584" s="89"/>
      <c r="R1584" t="b">
        <f t="shared" si="49"/>
        <v>0</v>
      </c>
    </row>
    <row r="1585" spans="1:18" ht="15" thickBot="1" x14ac:dyDescent="0.35">
      <c r="A1585" s="2" t="s">
        <v>2229</v>
      </c>
      <c r="B1585" s="2" t="s">
        <v>1145</v>
      </c>
      <c r="C1585" s="84">
        <f>IF(COUNTIF(Table1[Tag Number], A1585), 1, 0)</f>
        <v>0</v>
      </c>
      <c r="D1585" s="85">
        <f>IF(COUNTIF(Table2[Tag Number], A1585), 1, 0)</f>
        <v>0</v>
      </c>
      <c r="E1585" s="86">
        <f>IF(COUNTIF(Table3[Tag Number], A1585), 1, 0)</f>
        <v>0</v>
      </c>
      <c r="F1585" s="86">
        <f>IF(COUNTIF(Table4[Tag Number], A1585), 1, 0)</f>
        <v>0</v>
      </c>
      <c r="G1585" s="87">
        <f t="shared" si="50"/>
        <v>0</v>
      </c>
      <c r="H1585" s="88" t="str" cm="1">
        <f t="array" ref="H1585">_xlfn.IFS(OR(_xlfn.XLOOKUP(A1585,Table1[Tag Number],Table1[Status],"-",0)="Dead",
        _xlfn.XLOOKUP(A1585,Table2[Tag Number],Table2[Status],"-",0)="Dead",
        _xlfn.XLOOKUP(A1585,Table3[Tag Number],Table3[Status],"-",0)="Dead",
        _xlfn.XLOOKUP(A1585,Table4[Tag Number],Table4[Status],"-",0)="Dead"),"Dead",
     OR(_xlfn.XLOOKUP(A1585,Table1[Tag Number],Table1[Status],"-",0)="Alive",
        _xlfn.XLOOKUP(A1585,Table2[Tag Number],Table2[Status],"-",0)="Alive",
        _xlfn.XLOOKUP(A1585,Table3[Tag Number],Table3[Status],"-",0)="Alive",
        _xlfn.XLOOKUP(A1585,Table4[Tag Number],Table4[Status],"-",0)="Alive"),"Alive",
     OR(_xlfn.XLOOKUP(A1585,Table1[Tag Number],Table1[Status],"-",0)="-",
        _xlfn.XLOOKUP(A1585,Table2[Tag Number],Table2[Status],"-",0)="-",
        _xlfn.XLOOKUP(A1585,Table3[Tag Number],Table3[Status],"-",0)="-",
        _xlfn.XLOOKUP(A1585,Table4[Tag Number],Table4[Status],"-",0)="-"),
   "-")</f>
        <v>-</v>
      </c>
      <c r="I1585" s="90"/>
      <c r="J1585" s="90"/>
      <c r="K1585" s="91"/>
      <c r="L1585" s="91"/>
      <c r="M1585" s="91"/>
      <c r="N1585" s="92"/>
      <c r="O1585" s="89"/>
      <c r="R1585" t="b">
        <f t="shared" si="49"/>
        <v>0</v>
      </c>
    </row>
    <row r="1586" spans="1:18" ht="15" thickBot="1" x14ac:dyDescent="0.35">
      <c r="A1586" s="3" t="s">
        <v>2230</v>
      </c>
      <c r="B1586" s="3" t="s">
        <v>1145</v>
      </c>
      <c r="C1586" s="84">
        <f>IF(COUNTIF(Table1[Tag Number], A1586), 1, 0)</f>
        <v>0</v>
      </c>
      <c r="D1586" s="85">
        <f>IF(COUNTIF(Table2[Tag Number], A1586), 1, 0)</f>
        <v>0</v>
      </c>
      <c r="E1586" s="86">
        <f>IF(COUNTIF(Table3[Tag Number], A1586), 1, 0)</f>
        <v>0</v>
      </c>
      <c r="F1586" s="86">
        <f>IF(COUNTIF(Table4[Tag Number], A1586), 1, 0)</f>
        <v>0</v>
      </c>
      <c r="G1586" s="87">
        <f t="shared" si="50"/>
        <v>0</v>
      </c>
      <c r="H1586" s="88" t="str" cm="1">
        <f t="array" ref="H1586">_xlfn.IFS(OR(_xlfn.XLOOKUP(A1586,Table1[Tag Number],Table1[Status],"-",0)="Dead",
        _xlfn.XLOOKUP(A1586,Table2[Tag Number],Table2[Status],"-",0)="Dead",
        _xlfn.XLOOKUP(A1586,Table3[Tag Number],Table3[Status],"-",0)="Dead",
        _xlfn.XLOOKUP(A1586,Table4[Tag Number],Table4[Status],"-",0)="Dead"),"Dead",
     OR(_xlfn.XLOOKUP(A1586,Table1[Tag Number],Table1[Status],"-",0)="Alive",
        _xlfn.XLOOKUP(A1586,Table2[Tag Number],Table2[Status],"-",0)="Alive",
        _xlfn.XLOOKUP(A1586,Table3[Tag Number],Table3[Status],"-",0)="Alive",
        _xlfn.XLOOKUP(A1586,Table4[Tag Number],Table4[Status],"-",0)="Alive"),"Alive",
     OR(_xlfn.XLOOKUP(A1586,Table1[Tag Number],Table1[Status],"-",0)="-",
        _xlfn.XLOOKUP(A1586,Table2[Tag Number],Table2[Status],"-",0)="-",
        _xlfn.XLOOKUP(A1586,Table3[Tag Number],Table3[Status],"-",0)="-",
        _xlfn.XLOOKUP(A1586,Table4[Tag Number],Table4[Status],"-",0)="-"),
   "-")</f>
        <v>-</v>
      </c>
      <c r="I1586" s="90"/>
      <c r="J1586" s="90"/>
      <c r="K1586" s="91"/>
      <c r="L1586" s="91"/>
      <c r="M1586" s="91"/>
      <c r="N1586" s="92"/>
      <c r="O1586" s="89"/>
      <c r="R1586" t="b">
        <f t="shared" si="49"/>
        <v>0</v>
      </c>
    </row>
    <row r="1587" spans="1:18" ht="15" thickBot="1" x14ac:dyDescent="0.35">
      <c r="A1587" s="2" t="s">
        <v>2231</v>
      </c>
      <c r="B1587" s="2" t="s">
        <v>1145</v>
      </c>
      <c r="C1587" s="84">
        <f>IF(COUNTIF(Table1[Tag Number], A1587), 1, 0)</f>
        <v>0</v>
      </c>
      <c r="D1587" s="85">
        <f>IF(COUNTIF(Table2[Tag Number], A1587), 1, 0)</f>
        <v>0</v>
      </c>
      <c r="E1587" s="86">
        <f>IF(COUNTIF(Table3[Tag Number], A1587), 1, 0)</f>
        <v>0</v>
      </c>
      <c r="F1587" s="86">
        <f>IF(COUNTIF(Table4[Tag Number], A1587), 1, 0)</f>
        <v>0</v>
      </c>
      <c r="G1587" s="87">
        <f t="shared" si="50"/>
        <v>0</v>
      </c>
      <c r="H1587" s="88" t="str" cm="1">
        <f t="array" ref="H1587">_xlfn.IFS(OR(_xlfn.XLOOKUP(A1587,Table1[Tag Number],Table1[Status],"-",0)="Dead",
        _xlfn.XLOOKUP(A1587,Table2[Tag Number],Table2[Status],"-",0)="Dead",
        _xlfn.XLOOKUP(A1587,Table3[Tag Number],Table3[Status],"-",0)="Dead",
        _xlfn.XLOOKUP(A1587,Table4[Tag Number],Table4[Status],"-",0)="Dead"),"Dead",
     OR(_xlfn.XLOOKUP(A1587,Table1[Tag Number],Table1[Status],"-",0)="Alive",
        _xlfn.XLOOKUP(A1587,Table2[Tag Number],Table2[Status],"-",0)="Alive",
        _xlfn.XLOOKUP(A1587,Table3[Tag Number],Table3[Status],"-",0)="Alive",
        _xlfn.XLOOKUP(A1587,Table4[Tag Number],Table4[Status],"-",0)="Alive"),"Alive",
     OR(_xlfn.XLOOKUP(A1587,Table1[Tag Number],Table1[Status],"-",0)="-",
        _xlfn.XLOOKUP(A1587,Table2[Tag Number],Table2[Status],"-",0)="-",
        _xlfn.XLOOKUP(A1587,Table3[Tag Number],Table3[Status],"-",0)="-",
        _xlfn.XLOOKUP(A1587,Table4[Tag Number],Table4[Status],"-",0)="-"),
   "-")</f>
        <v>-</v>
      </c>
      <c r="I1587" s="90"/>
      <c r="J1587" s="90"/>
      <c r="K1587" s="91"/>
      <c r="L1587" s="91"/>
      <c r="M1587" s="91"/>
      <c r="N1587" s="92"/>
      <c r="O1587" s="89"/>
      <c r="R1587" t="b">
        <f t="shared" si="49"/>
        <v>0</v>
      </c>
    </row>
    <row r="1588" spans="1:18" ht="15" thickBot="1" x14ac:dyDescent="0.35">
      <c r="A1588" s="3" t="s">
        <v>860</v>
      </c>
      <c r="B1588" s="3" t="s">
        <v>1145</v>
      </c>
      <c r="C1588" s="84">
        <f>IF(COUNTIF(Table1[Tag Number], A1588), 1, 0)</f>
        <v>0</v>
      </c>
      <c r="D1588" s="85">
        <f>IF(COUNTIF(Table2[Tag Number], A1588), 1, 0)</f>
        <v>0</v>
      </c>
      <c r="E1588" s="86">
        <f>IF(COUNTIF(Table3[Tag Number], A1588), 1, 0)</f>
        <v>0</v>
      </c>
      <c r="F1588" s="86">
        <f>IF(COUNTIF(Table4[Tag Number], A1588), 1, 0)</f>
        <v>0</v>
      </c>
      <c r="G1588" s="87">
        <f t="shared" si="50"/>
        <v>0</v>
      </c>
      <c r="H1588" s="88" t="str" cm="1">
        <f t="array" ref="H1588">_xlfn.IFS(OR(_xlfn.XLOOKUP(A1588,Table1[Tag Number],Table1[Status],"-",0)="Dead",
        _xlfn.XLOOKUP(A1588,Table2[Tag Number],Table2[Status],"-",0)="Dead",
        _xlfn.XLOOKUP(A1588,Table3[Tag Number],Table3[Status],"-",0)="Dead",
        _xlfn.XLOOKUP(A1588,Table4[Tag Number],Table4[Status],"-",0)="Dead"),"Dead",
     OR(_xlfn.XLOOKUP(A1588,Table1[Tag Number],Table1[Status],"-",0)="Alive",
        _xlfn.XLOOKUP(A1588,Table2[Tag Number],Table2[Status],"-",0)="Alive",
        _xlfn.XLOOKUP(A1588,Table3[Tag Number],Table3[Status],"-",0)="Alive",
        _xlfn.XLOOKUP(A1588,Table4[Tag Number],Table4[Status],"-",0)="Alive"),"Alive",
     OR(_xlfn.XLOOKUP(A1588,Table1[Tag Number],Table1[Status],"-",0)="-",
        _xlfn.XLOOKUP(A1588,Table2[Tag Number],Table2[Status],"-",0)="-",
        _xlfn.XLOOKUP(A1588,Table3[Tag Number],Table3[Status],"-",0)="-",
        _xlfn.XLOOKUP(A1588,Table4[Tag Number],Table4[Status],"-",0)="-"),
   "-")</f>
        <v>-</v>
      </c>
      <c r="I1588" s="90"/>
      <c r="J1588" s="90"/>
      <c r="K1588" s="91"/>
      <c r="L1588" s="91"/>
      <c r="M1588" s="91"/>
      <c r="N1588" s="92"/>
      <c r="O1588" s="89"/>
      <c r="R1588" t="b">
        <f t="shared" si="49"/>
        <v>0</v>
      </c>
    </row>
    <row r="1589" spans="1:18" ht="15" thickBot="1" x14ac:dyDescent="0.35">
      <c r="A1589" s="2" t="s">
        <v>259</v>
      </c>
      <c r="B1589" s="2" t="s">
        <v>1145</v>
      </c>
      <c r="C1589" s="84">
        <f>IF(COUNTIF(Table1[Tag Number], A1589), 1, 0)</f>
        <v>0</v>
      </c>
      <c r="D1589" s="85">
        <f>IF(COUNTIF(Table2[Tag Number], A1589), 1, 0)</f>
        <v>0</v>
      </c>
      <c r="E1589" s="86">
        <f>IF(COUNTIF(Table3[Tag Number], A1589), 1, 0)</f>
        <v>0</v>
      </c>
      <c r="F1589" s="86">
        <f>IF(COUNTIF(Table4[Tag Number], A1589), 1, 0)</f>
        <v>1</v>
      </c>
      <c r="G1589" s="87">
        <f t="shared" si="50"/>
        <v>1</v>
      </c>
      <c r="H1589" s="88" t="str" cm="1">
        <f t="array" ref="H1589">_xlfn.IFS(OR(_xlfn.XLOOKUP(A1589,Table1[Tag Number],Table1[Status],"-",0)="Dead",
        _xlfn.XLOOKUP(A1589,Table2[Tag Number],Table2[Status],"-",0)="Dead",
        _xlfn.XLOOKUP(A1589,Table3[Tag Number],Table3[Status],"-",0)="Dead",
        _xlfn.XLOOKUP(A1589,Table4[Tag Number],Table4[Status],"-",0)="Dead"),"Dead",
     OR(_xlfn.XLOOKUP(A1589,Table1[Tag Number],Table1[Status],"-",0)="Alive",
        _xlfn.XLOOKUP(A1589,Table2[Tag Number],Table2[Status],"-",0)="Alive",
        _xlfn.XLOOKUP(A1589,Table3[Tag Number],Table3[Status],"-",0)="Alive",
        _xlfn.XLOOKUP(A1589,Table4[Tag Number],Table4[Status],"-",0)="Alive"),"Alive",
     OR(_xlfn.XLOOKUP(A1589,Table1[Tag Number],Table1[Status],"-",0)="-",
        _xlfn.XLOOKUP(A1589,Table2[Tag Number],Table2[Status],"-",0)="-",
        _xlfn.XLOOKUP(A1589,Table3[Tag Number],Table3[Status],"-",0)="-",
        _xlfn.XLOOKUP(A1589,Table4[Tag Number],Table4[Status],"-",0)="-"),
   "-")</f>
        <v>Alive</v>
      </c>
      <c r="I1589" s="90"/>
      <c r="J1589" s="90"/>
      <c r="K1589" s="91"/>
      <c r="L1589" s="91"/>
      <c r="M1589" s="91"/>
      <c r="N1589" s="92"/>
      <c r="O1589" s="89"/>
      <c r="R1589" t="b">
        <f t="shared" si="49"/>
        <v>0</v>
      </c>
    </row>
    <row r="1590" spans="1:18" ht="15" thickBot="1" x14ac:dyDescent="0.35">
      <c r="A1590" s="3" t="s">
        <v>2232</v>
      </c>
      <c r="B1590" s="3" t="s">
        <v>1145</v>
      </c>
      <c r="C1590" s="84">
        <f>IF(COUNTIF(Table1[Tag Number], A1590), 1, 0)</f>
        <v>0</v>
      </c>
      <c r="D1590" s="85">
        <f>IF(COUNTIF(Table2[Tag Number], A1590), 1, 0)</f>
        <v>0</v>
      </c>
      <c r="E1590" s="86">
        <f>IF(COUNTIF(Table3[Tag Number], A1590), 1, 0)</f>
        <v>0</v>
      </c>
      <c r="F1590" s="86">
        <f>IF(COUNTIF(Table4[Tag Number], A1590), 1, 0)</f>
        <v>0</v>
      </c>
      <c r="G1590" s="87">
        <f t="shared" si="50"/>
        <v>0</v>
      </c>
      <c r="H1590" s="88" t="str" cm="1">
        <f t="array" ref="H1590">_xlfn.IFS(OR(_xlfn.XLOOKUP(A1590,Table1[Tag Number],Table1[Status],"-",0)="Dead",
        _xlfn.XLOOKUP(A1590,Table2[Tag Number],Table2[Status],"-",0)="Dead",
        _xlfn.XLOOKUP(A1590,Table3[Tag Number],Table3[Status],"-",0)="Dead",
        _xlfn.XLOOKUP(A1590,Table4[Tag Number],Table4[Status],"-",0)="Dead"),"Dead",
     OR(_xlfn.XLOOKUP(A1590,Table1[Tag Number],Table1[Status],"-",0)="Alive",
        _xlfn.XLOOKUP(A1590,Table2[Tag Number],Table2[Status],"-",0)="Alive",
        _xlfn.XLOOKUP(A1590,Table3[Tag Number],Table3[Status],"-",0)="Alive",
        _xlfn.XLOOKUP(A1590,Table4[Tag Number],Table4[Status],"-",0)="Alive"),"Alive",
     OR(_xlfn.XLOOKUP(A1590,Table1[Tag Number],Table1[Status],"-",0)="-",
        _xlfn.XLOOKUP(A1590,Table2[Tag Number],Table2[Status],"-",0)="-",
        _xlfn.XLOOKUP(A1590,Table3[Tag Number],Table3[Status],"-",0)="-",
        _xlfn.XLOOKUP(A1590,Table4[Tag Number],Table4[Status],"-",0)="-"),
   "-")</f>
        <v>-</v>
      </c>
      <c r="I1590" s="90"/>
      <c r="J1590" s="90"/>
      <c r="K1590" s="91"/>
      <c r="L1590" s="91"/>
      <c r="M1590" s="91"/>
      <c r="N1590" s="92"/>
      <c r="O1590" s="89"/>
      <c r="R1590" t="b">
        <f t="shared" si="49"/>
        <v>0</v>
      </c>
    </row>
    <row r="1591" spans="1:18" ht="15" thickBot="1" x14ac:dyDescent="0.35">
      <c r="A1591" s="2" t="s">
        <v>2233</v>
      </c>
      <c r="B1591" s="2" t="s">
        <v>1145</v>
      </c>
      <c r="C1591" s="84">
        <f>IF(COUNTIF(Table1[Tag Number], A1591), 1, 0)</f>
        <v>0</v>
      </c>
      <c r="D1591" s="85">
        <f>IF(COUNTIF(Table2[Tag Number], A1591), 1, 0)</f>
        <v>0</v>
      </c>
      <c r="E1591" s="86">
        <f>IF(COUNTIF(Table3[Tag Number], A1591), 1, 0)</f>
        <v>0</v>
      </c>
      <c r="F1591" s="86">
        <f>IF(COUNTIF(Table4[Tag Number], A1591), 1, 0)</f>
        <v>0</v>
      </c>
      <c r="G1591" s="87">
        <f t="shared" si="50"/>
        <v>0</v>
      </c>
      <c r="H1591" s="88" t="str" cm="1">
        <f t="array" ref="H1591">_xlfn.IFS(OR(_xlfn.XLOOKUP(A1591,Table1[Tag Number],Table1[Status],"-",0)="Dead",
        _xlfn.XLOOKUP(A1591,Table2[Tag Number],Table2[Status],"-",0)="Dead",
        _xlfn.XLOOKUP(A1591,Table3[Tag Number],Table3[Status],"-",0)="Dead",
        _xlfn.XLOOKUP(A1591,Table4[Tag Number],Table4[Status],"-",0)="Dead"),"Dead",
     OR(_xlfn.XLOOKUP(A1591,Table1[Tag Number],Table1[Status],"-",0)="Alive",
        _xlfn.XLOOKUP(A1591,Table2[Tag Number],Table2[Status],"-",0)="Alive",
        _xlfn.XLOOKUP(A1591,Table3[Tag Number],Table3[Status],"-",0)="Alive",
        _xlfn.XLOOKUP(A1591,Table4[Tag Number],Table4[Status],"-",0)="Alive"),"Alive",
     OR(_xlfn.XLOOKUP(A1591,Table1[Tag Number],Table1[Status],"-",0)="-",
        _xlfn.XLOOKUP(A1591,Table2[Tag Number],Table2[Status],"-",0)="-",
        _xlfn.XLOOKUP(A1591,Table3[Tag Number],Table3[Status],"-",0)="-",
        _xlfn.XLOOKUP(A1591,Table4[Tag Number],Table4[Status],"-",0)="-"),
   "-")</f>
        <v>-</v>
      </c>
      <c r="I1591" s="90"/>
      <c r="J1591" s="90"/>
      <c r="K1591" s="91"/>
      <c r="L1591" s="91"/>
      <c r="M1591" s="91"/>
      <c r="N1591" s="92"/>
      <c r="O1591" s="89"/>
      <c r="R1591" t="b">
        <f t="shared" si="49"/>
        <v>0</v>
      </c>
    </row>
    <row r="1592" spans="1:18" ht="15" thickBot="1" x14ac:dyDescent="0.35">
      <c r="A1592" s="3" t="s">
        <v>2234</v>
      </c>
      <c r="B1592" s="3" t="s">
        <v>1145</v>
      </c>
      <c r="C1592" s="84">
        <f>IF(COUNTIF(Table1[Tag Number], A1592), 1, 0)</f>
        <v>0</v>
      </c>
      <c r="D1592" s="85">
        <f>IF(COUNTIF(Table2[Tag Number], A1592), 1, 0)</f>
        <v>0</v>
      </c>
      <c r="E1592" s="86">
        <f>IF(COUNTIF(Table3[Tag Number], A1592), 1, 0)</f>
        <v>0</v>
      </c>
      <c r="F1592" s="86">
        <f>IF(COUNTIF(Table4[Tag Number], A1592), 1, 0)</f>
        <v>0</v>
      </c>
      <c r="G1592" s="87">
        <f t="shared" si="50"/>
        <v>0</v>
      </c>
      <c r="H1592" s="88" t="str" cm="1">
        <f t="array" ref="H1592">_xlfn.IFS(OR(_xlfn.XLOOKUP(A1592,Table1[Tag Number],Table1[Status],"-",0)="Dead",
        _xlfn.XLOOKUP(A1592,Table2[Tag Number],Table2[Status],"-",0)="Dead",
        _xlfn.XLOOKUP(A1592,Table3[Tag Number],Table3[Status],"-",0)="Dead",
        _xlfn.XLOOKUP(A1592,Table4[Tag Number],Table4[Status],"-",0)="Dead"),"Dead",
     OR(_xlfn.XLOOKUP(A1592,Table1[Tag Number],Table1[Status],"-",0)="Alive",
        _xlfn.XLOOKUP(A1592,Table2[Tag Number],Table2[Status],"-",0)="Alive",
        _xlfn.XLOOKUP(A1592,Table3[Tag Number],Table3[Status],"-",0)="Alive",
        _xlfn.XLOOKUP(A1592,Table4[Tag Number],Table4[Status],"-",0)="Alive"),"Alive",
     OR(_xlfn.XLOOKUP(A1592,Table1[Tag Number],Table1[Status],"-",0)="-",
        _xlfn.XLOOKUP(A1592,Table2[Tag Number],Table2[Status],"-",0)="-",
        _xlfn.XLOOKUP(A1592,Table3[Tag Number],Table3[Status],"-",0)="-",
        _xlfn.XLOOKUP(A1592,Table4[Tag Number],Table4[Status],"-",0)="-"),
   "-")</f>
        <v>-</v>
      </c>
      <c r="I1592" s="90"/>
      <c r="J1592" s="90"/>
      <c r="K1592" s="91"/>
      <c r="L1592" s="91"/>
      <c r="M1592" s="91"/>
      <c r="N1592" s="92"/>
      <c r="O1592" s="89"/>
      <c r="R1592" t="b">
        <f t="shared" si="49"/>
        <v>0</v>
      </c>
    </row>
    <row r="1593" spans="1:18" ht="15" thickBot="1" x14ac:dyDescent="0.35">
      <c r="A1593" s="2" t="s">
        <v>2235</v>
      </c>
      <c r="B1593" s="2" t="s">
        <v>1145</v>
      </c>
      <c r="C1593" s="84">
        <f>IF(COUNTIF(Table1[Tag Number], A1593), 1, 0)</f>
        <v>0</v>
      </c>
      <c r="D1593" s="85">
        <f>IF(COUNTIF(Table2[Tag Number], A1593), 1, 0)</f>
        <v>0</v>
      </c>
      <c r="E1593" s="86">
        <f>IF(COUNTIF(Table3[Tag Number], A1593), 1, 0)</f>
        <v>0</v>
      </c>
      <c r="F1593" s="86">
        <f>IF(COUNTIF(Table4[Tag Number], A1593), 1, 0)</f>
        <v>0</v>
      </c>
      <c r="G1593" s="87">
        <f t="shared" si="50"/>
        <v>0</v>
      </c>
      <c r="H1593" s="88" t="str" cm="1">
        <f t="array" ref="H1593">_xlfn.IFS(OR(_xlfn.XLOOKUP(A1593,Table1[Tag Number],Table1[Status],"-",0)="Dead",
        _xlfn.XLOOKUP(A1593,Table2[Tag Number],Table2[Status],"-",0)="Dead",
        _xlfn.XLOOKUP(A1593,Table3[Tag Number],Table3[Status],"-",0)="Dead",
        _xlfn.XLOOKUP(A1593,Table4[Tag Number],Table4[Status],"-",0)="Dead"),"Dead",
     OR(_xlfn.XLOOKUP(A1593,Table1[Tag Number],Table1[Status],"-",0)="Alive",
        _xlfn.XLOOKUP(A1593,Table2[Tag Number],Table2[Status],"-",0)="Alive",
        _xlfn.XLOOKUP(A1593,Table3[Tag Number],Table3[Status],"-",0)="Alive",
        _xlfn.XLOOKUP(A1593,Table4[Tag Number],Table4[Status],"-",0)="Alive"),"Alive",
     OR(_xlfn.XLOOKUP(A1593,Table1[Tag Number],Table1[Status],"-",0)="-",
        _xlfn.XLOOKUP(A1593,Table2[Tag Number],Table2[Status],"-",0)="-",
        _xlfn.XLOOKUP(A1593,Table3[Tag Number],Table3[Status],"-",0)="-",
        _xlfn.XLOOKUP(A1593,Table4[Tag Number],Table4[Status],"-",0)="-"),
   "-")</f>
        <v>-</v>
      </c>
      <c r="I1593" s="90"/>
      <c r="J1593" s="90"/>
      <c r="K1593" s="91"/>
      <c r="L1593" s="91"/>
      <c r="M1593" s="91"/>
      <c r="N1593" s="92"/>
      <c r="O1593" s="89"/>
      <c r="R1593" t="b">
        <f t="shared" si="49"/>
        <v>0</v>
      </c>
    </row>
    <row r="1594" spans="1:18" ht="15" thickBot="1" x14ac:dyDescent="0.35">
      <c r="A1594" s="3" t="s">
        <v>2236</v>
      </c>
      <c r="B1594" s="3" t="s">
        <v>1145</v>
      </c>
      <c r="C1594" s="84">
        <f>IF(COUNTIF(Table1[Tag Number], A1594), 1, 0)</f>
        <v>0</v>
      </c>
      <c r="D1594" s="85">
        <f>IF(COUNTIF(Table2[Tag Number], A1594), 1, 0)</f>
        <v>0</v>
      </c>
      <c r="E1594" s="86">
        <f>IF(COUNTIF(Table3[Tag Number], A1594), 1, 0)</f>
        <v>0</v>
      </c>
      <c r="F1594" s="86">
        <f>IF(COUNTIF(Table4[Tag Number], A1594), 1, 0)</f>
        <v>0</v>
      </c>
      <c r="G1594" s="87">
        <f t="shared" si="50"/>
        <v>0</v>
      </c>
      <c r="H1594" s="88" t="str" cm="1">
        <f t="array" ref="H1594">_xlfn.IFS(OR(_xlfn.XLOOKUP(A1594,Table1[Tag Number],Table1[Status],"-",0)="Dead",
        _xlfn.XLOOKUP(A1594,Table2[Tag Number],Table2[Status],"-",0)="Dead",
        _xlfn.XLOOKUP(A1594,Table3[Tag Number],Table3[Status],"-",0)="Dead",
        _xlfn.XLOOKUP(A1594,Table4[Tag Number],Table4[Status],"-",0)="Dead"),"Dead",
     OR(_xlfn.XLOOKUP(A1594,Table1[Tag Number],Table1[Status],"-",0)="Alive",
        _xlfn.XLOOKUP(A1594,Table2[Tag Number],Table2[Status],"-",0)="Alive",
        _xlfn.XLOOKUP(A1594,Table3[Tag Number],Table3[Status],"-",0)="Alive",
        _xlfn.XLOOKUP(A1594,Table4[Tag Number],Table4[Status],"-",0)="Alive"),"Alive",
     OR(_xlfn.XLOOKUP(A1594,Table1[Tag Number],Table1[Status],"-",0)="-",
        _xlfn.XLOOKUP(A1594,Table2[Tag Number],Table2[Status],"-",0)="-",
        _xlfn.XLOOKUP(A1594,Table3[Tag Number],Table3[Status],"-",0)="-",
        _xlfn.XLOOKUP(A1594,Table4[Tag Number],Table4[Status],"-",0)="-"),
   "-")</f>
        <v>-</v>
      </c>
      <c r="I1594" s="90"/>
      <c r="J1594" s="90"/>
      <c r="K1594" s="91"/>
      <c r="L1594" s="91"/>
      <c r="M1594" s="91"/>
      <c r="N1594" s="92"/>
      <c r="O1594" s="89"/>
      <c r="R1594" t="b">
        <f t="shared" si="49"/>
        <v>0</v>
      </c>
    </row>
    <row r="1595" spans="1:18" ht="15" thickBot="1" x14ac:dyDescent="0.35">
      <c r="A1595" s="2" t="s">
        <v>2237</v>
      </c>
      <c r="B1595" s="2" t="s">
        <v>1145</v>
      </c>
      <c r="C1595" s="84">
        <f>IF(COUNTIF(Table1[Tag Number], A1595), 1, 0)</f>
        <v>0</v>
      </c>
      <c r="D1595" s="85">
        <f>IF(COUNTIF(Table2[Tag Number], A1595), 1, 0)</f>
        <v>0</v>
      </c>
      <c r="E1595" s="86">
        <f>IF(COUNTIF(Table3[Tag Number], A1595), 1, 0)</f>
        <v>0</v>
      </c>
      <c r="F1595" s="86">
        <f>IF(COUNTIF(Table4[Tag Number], A1595), 1, 0)</f>
        <v>0</v>
      </c>
      <c r="G1595" s="87">
        <f t="shared" si="50"/>
        <v>0</v>
      </c>
      <c r="H1595" s="88" t="str" cm="1">
        <f t="array" ref="H1595">_xlfn.IFS(OR(_xlfn.XLOOKUP(A1595,Table1[Tag Number],Table1[Status],"-",0)="Dead",
        _xlfn.XLOOKUP(A1595,Table2[Tag Number],Table2[Status],"-",0)="Dead",
        _xlfn.XLOOKUP(A1595,Table3[Tag Number],Table3[Status],"-",0)="Dead",
        _xlfn.XLOOKUP(A1595,Table4[Tag Number],Table4[Status],"-",0)="Dead"),"Dead",
     OR(_xlfn.XLOOKUP(A1595,Table1[Tag Number],Table1[Status],"-",0)="Alive",
        _xlfn.XLOOKUP(A1595,Table2[Tag Number],Table2[Status],"-",0)="Alive",
        _xlfn.XLOOKUP(A1595,Table3[Tag Number],Table3[Status],"-",0)="Alive",
        _xlfn.XLOOKUP(A1595,Table4[Tag Number],Table4[Status],"-",0)="Alive"),"Alive",
     OR(_xlfn.XLOOKUP(A1595,Table1[Tag Number],Table1[Status],"-",0)="-",
        _xlfn.XLOOKUP(A1595,Table2[Tag Number],Table2[Status],"-",0)="-",
        _xlfn.XLOOKUP(A1595,Table3[Tag Number],Table3[Status],"-",0)="-",
        _xlfn.XLOOKUP(A1595,Table4[Tag Number],Table4[Status],"-",0)="-"),
   "-")</f>
        <v>-</v>
      </c>
      <c r="I1595" s="90"/>
      <c r="J1595" s="90"/>
      <c r="K1595" s="91"/>
      <c r="L1595" s="91"/>
      <c r="M1595" s="91"/>
      <c r="N1595" s="92"/>
      <c r="O1595" s="89"/>
      <c r="R1595" t="b">
        <f t="shared" si="49"/>
        <v>0</v>
      </c>
    </row>
    <row r="1596" spans="1:18" ht="15" thickBot="1" x14ac:dyDescent="0.35">
      <c r="A1596" s="3" t="s">
        <v>2238</v>
      </c>
      <c r="B1596" s="3" t="s">
        <v>1145</v>
      </c>
      <c r="C1596" s="84">
        <f>IF(COUNTIF(Table1[Tag Number], A1596), 1, 0)</f>
        <v>0</v>
      </c>
      <c r="D1596" s="85">
        <f>IF(COUNTIF(Table2[Tag Number], A1596), 1, 0)</f>
        <v>0</v>
      </c>
      <c r="E1596" s="86">
        <f>IF(COUNTIF(Table3[Tag Number], A1596), 1, 0)</f>
        <v>0</v>
      </c>
      <c r="F1596" s="86">
        <f>IF(COUNTIF(Table4[Tag Number], A1596), 1, 0)</f>
        <v>0</v>
      </c>
      <c r="G1596" s="87">
        <f t="shared" si="50"/>
        <v>0</v>
      </c>
      <c r="H1596" s="88" t="str" cm="1">
        <f t="array" ref="H1596">_xlfn.IFS(OR(_xlfn.XLOOKUP(A1596,Table1[Tag Number],Table1[Status],"-",0)="Dead",
        _xlfn.XLOOKUP(A1596,Table2[Tag Number],Table2[Status],"-",0)="Dead",
        _xlfn.XLOOKUP(A1596,Table3[Tag Number],Table3[Status],"-",0)="Dead",
        _xlfn.XLOOKUP(A1596,Table4[Tag Number],Table4[Status],"-",0)="Dead"),"Dead",
     OR(_xlfn.XLOOKUP(A1596,Table1[Tag Number],Table1[Status],"-",0)="Alive",
        _xlfn.XLOOKUP(A1596,Table2[Tag Number],Table2[Status],"-",0)="Alive",
        _xlfn.XLOOKUP(A1596,Table3[Tag Number],Table3[Status],"-",0)="Alive",
        _xlfn.XLOOKUP(A1596,Table4[Tag Number],Table4[Status],"-",0)="Alive"),"Alive",
     OR(_xlfn.XLOOKUP(A1596,Table1[Tag Number],Table1[Status],"-",0)="-",
        _xlfn.XLOOKUP(A1596,Table2[Tag Number],Table2[Status],"-",0)="-",
        _xlfn.XLOOKUP(A1596,Table3[Tag Number],Table3[Status],"-",0)="-",
        _xlfn.XLOOKUP(A1596,Table4[Tag Number],Table4[Status],"-",0)="-"),
   "-")</f>
        <v>-</v>
      </c>
      <c r="I1596" s="90"/>
      <c r="J1596" s="90"/>
      <c r="K1596" s="91"/>
      <c r="L1596" s="91"/>
      <c r="M1596" s="91"/>
      <c r="N1596" s="92"/>
      <c r="O1596" s="89"/>
      <c r="R1596" t="b">
        <f t="shared" si="49"/>
        <v>0</v>
      </c>
    </row>
    <row r="1597" spans="1:18" ht="15" thickBot="1" x14ac:dyDescent="0.35">
      <c r="A1597" s="2" t="s">
        <v>2239</v>
      </c>
      <c r="B1597" s="2" t="s">
        <v>1145</v>
      </c>
      <c r="C1597" s="84">
        <f>IF(COUNTIF(Table1[Tag Number], A1597), 1, 0)</f>
        <v>0</v>
      </c>
      <c r="D1597" s="85">
        <f>IF(COUNTIF(Table2[Tag Number], A1597), 1, 0)</f>
        <v>0</v>
      </c>
      <c r="E1597" s="86">
        <f>IF(COUNTIF(Table3[Tag Number], A1597), 1, 0)</f>
        <v>0</v>
      </c>
      <c r="F1597" s="86">
        <f>IF(COUNTIF(Table4[Tag Number], A1597), 1, 0)</f>
        <v>0</v>
      </c>
      <c r="G1597" s="87">
        <f t="shared" si="50"/>
        <v>0</v>
      </c>
      <c r="H1597" s="88" t="str" cm="1">
        <f t="array" ref="H1597">_xlfn.IFS(OR(_xlfn.XLOOKUP(A1597,Table1[Tag Number],Table1[Status],"-",0)="Dead",
        _xlfn.XLOOKUP(A1597,Table2[Tag Number],Table2[Status],"-",0)="Dead",
        _xlfn.XLOOKUP(A1597,Table3[Tag Number],Table3[Status],"-",0)="Dead",
        _xlfn.XLOOKUP(A1597,Table4[Tag Number],Table4[Status],"-",0)="Dead"),"Dead",
     OR(_xlfn.XLOOKUP(A1597,Table1[Tag Number],Table1[Status],"-",0)="Alive",
        _xlfn.XLOOKUP(A1597,Table2[Tag Number],Table2[Status],"-",0)="Alive",
        _xlfn.XLOOKUP(A1597,Table3[Tag Number],Table3[Status],"-",0)="Alive",
        _xlfn.XLOOKUP(A1597,Table4[Tag Number],Table4[Status],"-",0)="Alive"),"Alive",
     OR(_xlfn.XLOOKUP(A1597,Table1[Tag Number],Table1[Status],"-",0)="-",
        _xlfn.XLOOKUP(A1597,Table2[Tag Number],Table2[Status],"-",0)="-",
        _xlfn.XLOOKUP(A1597,Table3[Tag Number],Table3[Status],"-",0)="-",
        _xlfn.XLOOKUP(A1597,Table4[Tag Number],Table4[Status],"-",0)="-"),
   "-")</f>
        <v>-</v>
      </c>
      <c r="I1597" s="90"/>
      <c r="J1597" s="90"/>
      <c r="K1597" s="91"/>
      <c r="L1597" s="91"/>
      <c r="M1597" s="91"/>
      <c r="N1597" s="92"/>
      <c r="O1597" s="89"/>
      <c r="R1597" t="b">
        <f t="shared" si="49"/>
        <v>0</v>
      </c>
    </row>
    <row r="1598" spans="1:18" ht="15" thickBot="1" x14ac:dyDescent="0.35">
      <c r="A1598" s="3" t="s">
        <v>2240</v>
      </c>
      <c r="B1598" s="3" t="s">
        <v>1145</v>
      </c>
      <c r="C1598" s="84">
        <f>IF(COUNTIF(Table1[Tag Number], A1598), 1, 0)</f>
        <v>0</v>
      </c>
      <c r="D1598" s="85">
        <f>IF(COUNTIF(Table2[Tag Number], A1598), 1, 0)</f>
        <v>0</v>
      </c>
      <c r="E1598" s="86">
        <f>IF(COUNTIF(Table3[Tag Number], A1598), 1, 0)</f>
        <v>0</v>
      </c>
      <c r="F1598" s="86">
        <f>IF(COUNTIF(Table4[Tag Number], A1598), 1, 0)</f>
        <v>0</v>
      </c>
      <c r="G1598" s="87">
        <f t="shared" si="50"/>
        <v>0</v>
      </c>
      <c r="H1598" s="88" t="str" cm="1">
        <f t="array" ref="H1598">_xlfn.IFS(OR(_xlfn.XLOOKUP(A1598,Table1[Tag Number],Table1[Status],"-",0)="Dead",
        _xlfn.XLOOKUP(A1598,Table2[Tag Number],Table2[Status],"-",0)="Dead",
        _xlfn.XLOOKUP(A1598,Table3[Tag Number],Table3[Status],"-",0)="Dead",
        _xlfn.XLOOKUP(A1598,Table4[Tag Number],Table4[Status],"-",0)="Dead"),"Dead",
     OR(_xlfn.XLOOKUP(A1598,Table1[Tag Number],Table1[Status],"-",0)="Alive",
        _xlfn.XLOOKUP(A1598,Table2[Tag Number],Table2[Status],"-",0)="Alive",
        _xlfn.XLOOKUP(A1598,Table3[Tag Number],Table3[Status],"-",0)="Alive",
        _xlfn.XLOOKUP(A1598,Table4[Tag Number],Table4[Status],"-",0)="Alive"),"Alive",
     OR(_xlfn.XLOOKUP(A1598,Table1[Tag Number],Table1[Status],"-",0)="-",
        _xlfn.XLOOKUP(A1598,Table2[Tag Number],Table2[Status],"-",0)="-",
        _xlfn.XLOOKUP(A1598,Table3[Tag Number],Table3[Status],"-",0)="-",
        _xlfn.XLOOKUP(A1598,Table4[Tag Number],Table4[Status],"-",0)="-"),
   "-")</f>
        <v>-</v>
      </c>
      <c r="I1598" s="90"/>
      <c r="J1598" s="90"/>
      <c r="K1598" s="91"/>
      <c r="L1598" s="91"/>
      <c r="M1598" s="91"/>
      <c r="N1598" s="92"/>
      <c r="O1598" s="89"/>
      <c r="R1598" t="b">
        <f t="shared" si="49"/>
        <v>0</v>
      </c>
    </row>
    <row r="1599" spans="1:18" ht="15" thickBot="1" x14ac:dyDescent="0.35">
      <c r="A1599" s="2" t="s">
        <v>2241</v>
      </c>
      <c r="B1599" s="2" t="s">
        <v>1145</v>
      </c>
      <c r="C1599" s="84">
        <f>IF(COUNTIF(Table1[Tag Number], A1599), 1, 0)</f>
        <v>0</v>
      </c>
      <c r="D1599" s="85">
        <f>IF(COUNTIF(Table2[Tag Number], A1599), 1, 0)</f>
        <v>0</v>
      </c>
      <c r="E1599" s="86">
        <f>IF(COUNTIF(Table3[Tag Number], A1599), 1, 0)</f>
        <v>0</v>
      </c>
      <c r="F1599" s="86">
        <f>IF(COUNTIF(Table4[Tag Number], A1599), 1, 0)</f>
        <v>0</v>
      </c>
      <c r="G1599" s="87">
        <f t="shared" si="50"/>
        <v>0</v>
      </c>
      <c r="H1599" s="88" t="str" cm="1">
        <f t="array" ref="H1599">_xlfn.IFS(OR(_xlfn.XLOOKUP(A1599,Table1[Tag Number],Table1[Status],"-",0)="Dead",
        _xlfn.XLOOKUP(A1599,Table2[Tag Number],Table2[Status],"-",0)="Dead",
        _xlfn.XLOOKUP(A1599,Table3[Tag Number],Table3[Status],"-",0)="Dead",
        _xlfn.XLOOKUP(A1599,Table4[Tag Number],Table4[Status],"-",0)="Dead"),"Dead",
     OR(_xlfn.XLOOKUP(A1599,Table1[Tag Number],Table1[Status],"-",0)="Alive",
        _xlfn.XLOOKUP(A1599,Table2[Tag Number],Table2[Status],"-",0)="Alive",
        _xlfn.XLOOKUP(A1599,Table3[Tag Number],Table3[Status],"-",0)="Alive",
        _xlfn.XLOOKUP(A1599,Table4[Tag Number],Table4[Status],"-",0)="Alive"),"Alive",
     OR(_xlfn.XLOOKUP(A1599,Table1[Tag Number],Table1[Status],"-",0)="-",
        _xlfn.XLOOKUP(A1599,Table2[Tag Number],Table2[Status],"-",0)="-",
        _xlfn.XLOOKUP(A1599,Table3[Tag Number],Table3[Status],"-",0)="-",
        _xlfn.XLOOKUP(A1599,Table4[Tag Number],Table4[Status],"-",0)="-"),
   "-")</f>
        <v>-</v>
      </c>
      <c r="I1599" s="90"/>
      <c r="J1599" s="90"/>
      <c r="K1599" s="91"/>
      <c r="L1599" s="91"/>
      <c r="M1599" s="91"/>
      <c r="N1599" s="92"/>
      <c r="O1599" s="89"/>
      <c r="R1599" t="b">
        <f t="shared" si="49"/>
        <v>0</v>
      </c>
    </row>
    <row r="1600" spans="1:18" ht="15" thickBot="1" x14ac:dyDescent="0.35">
      <c r="A1600" s="3" t="s">
        <v>116</v>
      </c>
      <c r="B1600" s="3" t="s">
        <v>1145</v>
      </c>
      <c r="C1600" s="84">
        <f>IF(COUNTIF(Table1[Tag Number], A1600), 1, 0)</f>
        <v>0</v>
      </c>
      <c r="D1600" s="85">
        <f>IF(COUNTIF(Table2[Tag Number], A1600), 1, 0)</f>
        <v>0</v>
      </c>
      <c r="E1600" s="86">
        <f>IF(COUNTIF(Table3[Tag Number], A1600), 1, 0)</f>
        <v>0</v>
      </c>
      <c r="F1600" s="86">
        <f>IF(COUNTIF(Table4[Tag Number], A1600), 1, 0)</f>
        <v>0</v>
      </c>
      <c r="G1600" s="87">
        <f t="shared" si="50"/>
        <v>0</v>
      </c>
      <c r="H1600" s="88" t="str" cm="1">
        <f t="array" ref="H1600">_xlfn.IFS(OR(_xlfn.XLOOKUP(A1600,Table1[Tag Number],Table1[Status],"-",0)="Dead",
        _xlfn.XLOOKUP(A1600,Table2[Tag Number],Table2[Status],"-",0)="Dead",
        _xlfn.XLOOKUP(A1600,Table3[Tag Number],Table3[Status],"-",0)="Dead",
        _xlfn.XLOOKUP(A1600,Table4[Tag Number],Table4[Status],"-",0)="Dead"),"Dead",
     OR(_xlfn.XLOOKUP(A1600,Table1[Tag Number],Table1[Status],"-",0)="Alive",
        _xlfn.XLOOKUP(A1600,Table2[Tag Number],Table2[Status],"-",0)="Alive",
        _xlfn.XLOOKUP(A1600,Table3[Tag Number],Table3[Status],"-",0)="Alive",
        _xlfn.XLOOKUP(A1600,Table4[Tag Number],Table4[Status],"-",0)="Alive"),"Alive",
     OR(_xlfn.XLOOKUP(A1600,Table1[Tag Number],Table1[Status],"-",0)="-",
        _xlfn.XLOOKUP(A1600,Table2[Tag Number],Table2[Status],"-",0)="-",
        _xlfn.XLOOKUP(A1600,Table3[Tag Number],Table3[Status],"-",0)="-",
        _xlfn.XLOOKUP(A1600,Table4[Tag Number],Table4[Status],"-",0)="-"),
   "-")</f>
        <v>-</v>
      </c>
      <c r="I1600" s="90"/>
      <c r="J1600" s="90"/>
      <c r="K1600" s="91"/>
      <c r="L1600" s="91"/>
      <c r="M1600" s="91"/>
      <c r="N1600" s="92"/>
      <c r="O1600" s="89"/>
      <c r="R1600" t="b">
        <f t="shared" si="49"/>
        <v>0</v>
      </c>
    </row>
    <row r="1601" spans="1:18" ht="15" thickBot="1" x14ac:dyDescent="0.35">
      <c r="A1601" s="2" t="s">
        <v>2242</v>
      </c>
      <c r="B1601" s="2" t="s">
        <v>1145</v>
      </c>
      <c r="C1601" s="84">
        <f>IF(COUNTIF(Table1[Tag Number], A1601), 1, 0)</f>
        <v>0</v>
      </c>
      <c r="D1601" s="85">
        <f>IF(COUNTIF(Table2[Tag Number], A1601), 1, 0)</f>
        <v>0</v>
      </c>
      <c r="E1601" s="86">
        <f>IF(COUNTIF(Table3[Tag Number], A1601), 1, 0)</f>
        <v>0</v>
      </c>
      <c r="F1601" s="86">
        <f>IF(COUNTIF(Table4[Tag Number], A1601), 1, 0)</f>
        <v>0</v>
      </c>
      <c r="G1601" s="87">
        <f t="shared" si="50"/>
        <v>0</v>
      </c>
      <c r="H1601" s="88" t="str" cm="1">
        <f t="array" ref="H1601">_xlfn.IFS(OR(_xlfn.XLOOKUP(A1601,Table1[Tag Number],Table1[Status],"-",0)="Dead",
        _xlfn.XLOOKUP(A1601,Table2[Tag Number],Table2[Status],"-",0)="Dead",
        _xlfn.XLOOKUP(A1601,Table3[Tag Number],Table3[Status],"-",0)="Dead",
        _xlfn.XLOOKUP(A1601,Table4[Tag Number],Table4[Status],"-",0)="Dead"),"Dead",
     OR(_xlfn.XLOOKUP(A1601,Table1[Tag Number],Table1[Status],"-",0)="Alive",
        _xlfn.XLOOKUP(A1601,Table2[Tag Number],Table2[Status],"-",0)="Alive",
        _xlfn.XLOOKUP(A1601,Table3[Tag Number],Table3[Status],"-",0)="Alive",
        _xlfn.XLOOKUP(A1601,Table4[Tag Number],Table4[Status],"-",0)="Alive"),"Alive",
     OR(_xlfn.XLOOKUP(A1601,Table1[Tag Number],Table1[Status],"-",0)="-",
        _xlfn.XLOOKUP(A1601,Table2[Tag Number],Table2[Status],"-",0)="-",
        _xlfn.XLOOKUP(A1601,Table3[Tag Number],Table3[Status],"-",0)="-",
        _xlfn.XLOOKUP(A1601,Table4[Tag Number],Table4[Status],"-",0)="-"),
   "-")</f>
        <v>-</v>
      </c>
      <c r="I1601" s="90"/>
      <c r="J1601" s="90"/>
      <c r="K1601" s="91"/>
      <c r="L1601" s="91"/>
      <c r="M1601" s="91"/>
      <c r="N1601" s="92"/>
      <c r="O1601" s="89"/>
      <c r="R1601" t="b">
        <f t="shared" si="49"/>
        <v>0</v>
      </c>
    </row>
    <row r="1602" spans="1:18" ht="15" thickBot="1" x14ac:dyDescent="0.35">
      <c r="A1602" s="3" t="s">
        <v>2243</v>
      </c>
      <c r="B1602" s="3" t="s">
        <v>1145</v>
      </c>
      <c r="C1602" s="84">
        <f>IF(COUNTIF(Table1[Tag Number], A1602), 1, 0)</f>
        <v>0</v>
      </c>
      <c r="D1602" s="85">
        <f>IF(COUNTIF(Table2[Tag Number], A1602), 1, 0)</f>
        <v>0</v>
      </c>
      <c r="E1602" s="86">
        <f>IF(COUNTIF(Table3[Tag Number], A1602), 1, 0)</f>
        <v>0</v>
      </c>
      <c r="F1602" s="86">
        <f>IF(COUNTIF(Table4[Tag Number], A1602), 1, 0)</f>
        <v>0</v>
      </c>
      <c r="G1602" s="87">
        <f t="shared" si="50"/>
        <v>0</v>
      </c>
      <c r="H1602" s="88" t="str" cm="1">
        <f t="array" ref="H1602">_xlfn.IFS(OR(_xlfn.XLOOKUP(A1602,Table1[Tag Number],Table1[Status],"-",0)="Dead",
        _xlfn.XLOOKUP(A1602,Table2[Tag Number],Table2[Status],"-",0)="Dead",
        _xlfn.XLOOKUP(A1602,Table3[Tag Number],Table3[Status],"-",0)="Dead",
        _xlfn.XLOOKUP(A1602,Table4[Tag Number],Table4[Status],"-",0)="Dead"),"Dead",
     OR(_xlfn.XLOOKUP(A1602,Table1[Tag Number],Table1[Status],"-",0)="Alive",
        _xlfn.XLOOKUP(A1602,Table2[Tag Number],Table2[Status],"-",0)="Alive",
        _xlfn.XLOOKUP(A1602,Table3[Tag Number],Table3[Status],"-",0)="Alive",
        _xlfn.XLOOKUP(A1602,Table4[Tag Number],Table4[Status],"-",0)="Alive"),"Alive",
     OR(_xlfn.XLOOKUP(A1602,Table1[Tag Number],Table1[Status],"-",0)="-",
        _xlfn.XLOOKUP(A1602,Table2[Tag Number],Table2[Status],"-",0)="-",
        _xlfn.XLOOKUP(A1602,Table3[Tag Number],Table3[Status],"-",0)="-",
        _xlfn.XLOOKUP(A1602,Table4[Tag Number],Table4[Status],"-",0)="-"),
   "-")</f>
        <v>-</v>
      </c>
      <c r="I1602" s="90"/>
      <c r="J1602" s="90"/>
      <c r="K1602" s="91"/>
      <c r="L1602" s="91"/>
      <c r="M1602" s="91"/>
      <c r="N1602" s="92"/>
      <c r="O1602" s="89"/>
      <c r="R1602" t="b">
        <f t="shared" si="49"/>
        <v>0</v>
      </c>
    </row>
    <row r="1603" spans="1:18" ht="15" thickBot="1" x14ac:dyDescent="0.35">
      <c r="A1603" s="93" t="s">
        <v>394</v>
      </c>
      <c r="B1603" s="93" t="s">
        <v>1145</v>
      </c>
      <c r="C1603" s="84">
        <f>IF(COUNTIF(Table1[Tag Number], A1603), 1, 0)</f>
        <v>0</v>
      </c>
      <c r="D1603" s="85">
        <f>IF(COUNTIF(Table2[Tag Number], A1603), 1, 0)</f>
        <v>0</v>
      </c>
      <c r="E1603" s="86">
        <f>IF(COUNTIF(Table3[Tag Number], A1603), 1, 0)</f>
        <v>0</v>
      </c>
      <c r="F1603" s="86">
        <f>IF(COUNTIF(Table4[Tag Number], A1603), 1, 0)</f>
        <v>0</v>
      </c>
      <c r="G1603" s="87">
        <f t="shared" si="50"/>
        <v>0</v>
      </c>
      <c r="H1603" s="88" t="str" cm="1">
        <f t="array" ref="H1603">_xlfn.IFS(OR(_xlfn.XLOOKUP(A1603,Table1[Tag Number],Table1[Status],"-",0)="Dead",
        _xlfn.XLOOKUP(A1603,Table2[Tag Number],Table2[Status],"-",0)="Dead",
        _xlfn.XLOOKUP(A1603,Table3[Tag Number],Table3[Status],"-",0)="Dead",
        _xlfn.XLOOKUP(A1603,Table4[Tag Number],Table4[Status],"-",0)="Dead"),"Dead",
     OR(_xlfn.XLOOKUP(A1603,Table1[Tag Number],Table1[Status],"-",0)="Alive",
        _xlfn.XLOOKUP(A1603,Table2[Tag Number],Table2[Status],"-",0)="Alive",
        _xlfn.XLOOKUP(A1603,Table3[Tag Number],Table3[Status],"-",0)="Alive",
        _xlfn.XLOOKUP(A1603,Table4[Tag Number],Table4[Status],"-",0)="Alive"),"Alive",
     OR(_xlfn.XLOOKUP(A1603,Table1[Tag Number],Table1[Status],"-",0)="-",
        _xlfn.XLOOKUP(A1603,Table2[Tag Number],Table2[Status],"-",0)="-",
        _xlfn.XLOOKUP(A1603,Table3[Tag Number],Table3[Status],"-",0)="-",
        _xlfn.XLOOKUP(A1603,Table4[Tag Number],Table4[Status],"-",0)="-"),
   "-")</f>
        <v>-</v>
      </c>
      <c r="I1603" s="90"/>
      <c r="J1603" s="90"/>
      <c r="K1603" s="91"/>
      <c r="L1603" s="91"/>
      <c r="M1603" s="91"/>
      <c r="N1603" s="92"/>
      <c r="O1603" s="89"/>
      <c r="R1603" t="b">
        <f t="shared" si="49"/>
        <v>0</v>
      </c>
    </row>
    <row r="1604" spans="1:18" ht="15" thickBot="1" x14ac:dyDescent="0.35">
      <c r="A1604" s="3" t="s">
        <v>2244</v>
      </c>
      <c r="B1604" s="3" t="s">
        <v>1145</v>
      </c>
      <c r="C1604" s="84">
        <f>IF(COUNTIF(Table1[Tag Number], A1604), 1, 0)</f>
        <v>0</v>
      </c>
      <c r="D1604" s="85">
        <f>IF(COUNTIF(Table2[Tag Number], A1604), 1, 0)</f>
        <v>0</v>
      </c>
      <c r="E1604" s="86">
        <f>IF(COUNTIF(Table3[Tag Number], A1604), 1, 0)</f>
        <v>0</v>
      </c>
      <c r="F1604" s="86">
        <f>IF(COUNTIF(Table4[Tag Number], A1604), 1, 0)</f>
        <v>0</v>
      </c>
      <c r="G1604" s="87">
        <f t="shared" si="50"/>
        <v>0</v>
      </c>
      <c r="H1604" s="88" t="str" cm="1">
        <f t="array" ref="H1604">_xlfn.IFS(OR(_xlfn.XLOOKUP(A1604,Table1[Tag Number],Table1[Status],"-",0)="Dead",
        _xlfn.XLOOKUP(A1604,Table2[Tag Number],Table2[Status],"-",0)="Dead",
        _xlfn.XLOOKUP(A1604,Table3[Tag Number],Table3[Status],"-",0)="Dead",
        _xlfn.XLOOKUP(A1604,Table4[Tag Number],Table4[Status],"-",0)="Dead"),"Dead",
     OR(_xlfn.XLOOKUP(A1604,Table1[Tag Number],Table1[Status],"-",0)="Alive",
        _xlfn.XLOOKUP(A1604,Table2[Tag Number],Table2[Status],"-",0)="Alive",
        _xlfn.XLOOKUP(A1604,Table3[Tag Number],Table3[Status],"-",0)="Alive",
        _xlfn.XLOOKUP(A1604,Table4[Tag Number],Table4[Status],"-",0)="Alive"),"Alive",
     OR(_xlfn.XLOOKUP(A1604,Table1[Tag Number],Table1[Status],"-",0)="-",
        _xlfn.XLOOKUP(A1604,Table2[Tag Number],Table2[Status],"-",0)="-",
        _xlfn.XLOOKUP(A1604,Table3[Tag Number],Table3[Status],"-",0)="-",
        _xlfn.XLOOKUP(A1604,Table4[Tag Number],Table4[Status],"-",0)="-"),
   "-")</f>
        <v>-</v>
      </c>
      <c r="I1604" s="90"/>
      <c r="J1604" s="90"/>
      <c r="K1604" s="91"/>
      <c r="L1604" s="91"/>
      <c r="M1604" s="91"/>
      <c r="N1604" s="92"/>
      <c r="O1604" s="89"/>
      <c r="R1604" t="b">
        <f t="shared" ref="R1604:R1667" si="51">IF(G1604&gt;1,A1604)</f>
        <v>0</v>
      </c>
    </row>
    <row r="1605" spans="1:18" ht="15" thickBot="1" x14ac:dyDescent="0.35">
      <c r="A1605" s="2" t="s">
        <v>2245</v>
      </c>
      <c r="B1605" s="2" t="s">
        <v>1145</v>
      </c>
      <c r="C1605" s="84">
        <f>IF(COUNTIF(Table1[Tag Number], A1605), 1, 0)</f>
        <v>0</v>
      </c>
      <c r="D1605" s="85">
        <f>IF(COUNTIF(Table2[Tag Number], A1605), 1, 0)</f>
        <v>0</v>
      </c>
      <c r="E1605" s="86">
        <f>IF(COUNTIF(Table3[Tag Number], A1605), 1, 0)</f>
        <v>0</v>
      </c>
      <c r="F1605" s="86">
        <f>IF(COUNTIF(Table4[Tag Number], A1605), 1, 0)</f>
        <v>0</v>
      </c>
      <c r="G1605" s="87">
        <f t="shared" ref="G1605:G1668" si="52">SUM(C1605:F1605)</f>
        <v>0</v>
      </c>
      <c r="H1605" s="88" t="str" cm="1">
        <f t="array" ref="H1605">_xlfn.IFS(OR(_xlfn.XLOOKUP(A1605,Table1[Tag Number],Table1[Status],"-",0)="Dead",
        _xlfn.XLOOKUP(A1605,Table2[Tag Number],Table2[Status],"-",0)="Dead",
        _xlfn.XLOOKUP(A1605,Table3[Tag Number],Table3[Status],"-",0)="Dead",
        _xlfn.XLOOKUP(A1605,Table4[Tag Number],Table4[Status],"-",0)="Dead"),"Dead",
     OR(_xlfn.XLOOKUP(A1605,Table1[Tag Number],Table1[Status],"-",0)="Alive",
        _xlfn.XLOOKUP(A1605,Table2[Tag Number],Table2[Status],"-",0)="Alive",
        _xlfn.XLOOKUP(A1605,Table3[Tag Number],Table3[Status],"-",0)="Alive",
        _xlfn.XLOOKUP(A1605,Table4[Tag Number],Table4[Status],"-",0)="Alive"),"Alive",
     OR(_xlfn.XLOOKUP(A1605,Table1[Tag Number],Table1[Status],"-",0)="-",
        _xlfn.XLOOKUP(A1605,Table2[Tag Number],Table2[Status],"-",0)="-",
        _xlfn.XLOOKUP(A1605,Table3[Tag Number],Table3[Status],"-",0)="-",
        _xlfn.XLOOKUP(A1605,Table4[Tag Number],Table4[Status],"-",0)="-"),
   "-")</f>
        <v>-</v>
      </c>
      <c r="I1605" s="90"/>
      <c r="J1605" s="90"/>
      <c r="K1605" s="91"/>
      <c r="L1605" s="91"/>
      <c r="M1605" s="91"/>
      <c r="N1605" s="92"/>
      <c r="O1605" s="89"/>
      <c r="R1605" t="b">
        <f t="shared" si="51"/>
        <v>0</v>
      </c>
    </row>
    <row r="1606" spans="1:18" ht="15" thickBot="1" x14ac:dyDescent="0.35">
      <c r="A1606" s="3" t="s">
        <v>2246</v>
      </c>
      <c r="B1606" s="3" t="s">
        <v>1145</v>
      </c>
      <c r="C1606" s="84">
        <f>IF(COUNTIF(Table1[Tag Number], A1606), 1, 0)</f>
        <v>0</v>
      </c>
      <c r="D1606" s="85">
        <f>IF(COUNTIF(Table2[Tag Number], A1606), 1, 0)</f>
        <v>0</v>
      </c>
      <c r="E1606" s="86">
        <f>IF(COUNTIF(Table3[Tag Number], A1606), 1, 0)</f>
        <v>0</v>
      </c>
      <c r="F1606" s="86">
        <f>IF(COUNTIF(Table4[Tag Number], A1606), 1, 0)</f>
        <v>0</v>
      </c>
      <c r="G1606" s="87">
        <f t="shared" si="52"/>
        <v>0</v>
      </c>
      <c r="H1606" s="88" t="str" cm="1">
        <f t="array" ref="H1606">_xlfn.IFS(OR(_xlfn.XLOOKUP(A1606,Table1[Tag Number],Table1[Status],"-",0)="Dead",
        _xlfn.XLOOKUP(A1606,Table2[Tag Number],Table2[Status],"-",0)="Dead",
        _xlfn.XLOOKUP(A1606,Table3[Tag Number],Table3[Status],"-",0)="Dead",
        _xlfn.XLOOKUP(A1606,Table4[Tag Number],Table4[Status],"-",0)="Dead"),"Dead",
     OR(_xlfn.XLOOKUP(A1606,Table1[Tag Number],Table1[Status],"-",0)="Alive",
        _xlfn.XLOOKUP(A1606,Table2[Tag Number],Table2[Status],"-",0)="Alive",
        _xlfn.XLOOKUP(A1606,Table3[Tag Number],Table3[Status],"-",0)="Alive",
        _xlfn.XLOOKUP(A1606,Table4[Tag Number],Table4[Status],"-",0)="Alive"),"Alive",
     OR(_xlfn.XLOOKUP(A1606,Table1[Tag Number],Table1[Status],"-",0)="-",
        _xlfn.XLOOKUP(A1606,Table2[Tag Number],Table2[Status],"-",0)="-",
        _xlfn.XLOOKUP(A1606,Table3[Tag Number],Table3[Status],"-",0)="-",
        _xlfn.XLOOKUP(A1606,Table4[Tag Number],Table4[Status],"-",0)="-"),
   "-")</f>
        <v>-</v>
      </c>
      <c r="I1606" s="90"/>
      <c r="J1606" s="90"/>
      <c r="K1606" s="91"/>
      <c r="L1606" s="91"/>
      <c r="M1606" s="91"/>
      <c r="N1606" s="92"/>
      <c r="O1606" s="89"/>
      <c r="R1606" t="b">
        <f t="shared" si="51"/>
        <v>0</v>
      </c>
    </row>
    <row r="1607" spans="1:18" ht="15" thickBot="1" x14ac:dyDescent="0.35">
      <c r="A1607" s="2" t="s">
        <v>2247</v>
      </c>
      <c r="B1607" s="2" t="s">
        <v>1145</v>
      </c>
      <c r="C1607" s="84">
        <f>IF(COUNTIF(Table1[Tag Number], A1607), 1, 0)</f>
        <v>0</v>
      </c>
      <c r="D1607" s="85">
        <f>IF(COUNTIF(Table2[Tag Number], A1607), 1, 0)</f>
        <v>0</v>
      </c>
      <c r="E1607" s="86">
        <f>IF(COUNTIF(Table3[Tag Number], A1607), 1, 0)</f>
        <v>0</v>
      </c>
      <c r="F1607" s="86">
        <f>IF(COUNTIF(Table4[Tag Number], A1607), 1, 0)</f>
        <v>0</v>
      </c>
      <c r="G1607" s="87">
        <f t="shared" si="52"/>
        <v>0</v>
      </c>
      <c r="H1607" s="88" t="str" cm="1">
        <f t="array" ref="H1607">_xlfn.IFS(OR(_xlfn.XLOOKUP(A1607,Table1[Tag Number],Table1[Status],"-",0)="Dead",
        _xlfn.XLOOKUP(A1607,Table2[Tag Number],Table2[Status],"-",0)="Dead",
        _xlfn.XLOOKUP(A1607,Table3[Tag Number],Table3[Status],"-",0)="Dead",
        _xlfn.XLOOKUP(A1607,Table4[Tag Number],Table4[Status],"-",0)="Dead"),"Dead",
     OR(_xlfn.XLOOKUP(A1607,Table1[Tag Number],Table1[Status],"-",0)="Alive",
        _xlfn.XLOOKUP(A1607,Table2[Tag Number],Table2[Status],"-",0)="Alive",
        _xlfn.XLOOKUP(A1607,Table3[Tag Number],Table3[Status],"-",0)="Alive",
        _xlfn.XLOOKUP(A1607,Table4[Tag Number],Table4[Status],"-",0)="Alive"),"Alive",
     OR(_xlfn.XLOOKUP(A1607,Table1[Tag Number],Table1[Status],"-",0)="-",
        _xlfn.XLOOKUP(A1607,Table2[Tag Number],Table2[Status],"-",0)="-",
        _xlfn.XLOOKUP(A1607,Table3[Tag Number],Table3[Status],"-",0)="-",
        _xlfn.XLOOKUP(A1607,Table4[Tag Number],Table4[Status],"-",0)="-"),
   "-")</f>
        <v>-</v>
      </c>
      <c r="I1607" s="90"/>
      <c r="J1607" s="90"/>
      <c r="K1607" s="91"/>
      <c r="L1607" s="91"/>
      <c r="M1607" s="91"/>
      <c r="N1607" s="92"/>
      <c r="O1607" s="89"/>
      <c r="R1607" t="b">
        <f t="shared" si="51"/>
        <v>0</v>
      </c>
    </row>
    <row r="1608" spans="1:18" ht="15" thickBot="1" x14ac:dyDescent="0.35">
      <c r="A1608" s="3" t="s">
        <v>2248</v>
      </c>
      <c r="B1608" s="3" t="s">
        <v>1145</v>
      </c>
      <c r="C1608" s="84">
        <f>IF(COUNTIF(Table1[Tag Number], A1608), 1, 0)</f>
        <v>0</v>
      </c>
      <c r="D1608" s="85">
        <f>IF(COUNTIF(Table2[Tag Number], A1608), 1, 0)</f>
        <v>0</v>
      </c>
      <c r="E1608" s="86">
        <f>IF(COUNTIF(Table3[Tag Number], A1608), 1, 0)</f>
        <v>0</v>
      </c>
      <c r="F1608" s="86">
        <f>IF(COUNTIF(Table4[Tag Number], A1608), 1, 0)</f>
        <v>0</v>
      </c>
      <c r="G1608" s="87">
        <f t="shared" si="52"/>
        <v>0</v>
      </c>
      <c r="H1608" s="88" t="str" cm="1">
        <f t="array" ref="H1608">_xlfn.IFS(OR(_xlfn.XLOOKUP(A1608,Table1[Tag Number],Table1[Status],"-",0)="Dead",
        _xlfn.XLOOKUP(A1608,Table2[Tag Number],Table2[Status],"-",0)="Dead",
        _xlfn.XLOOKUP(A1608,Table3[Tag Number],Table3[Status],"-",0)="Dead",
        _xlfn.XLOOKUP(A1608,Table4[Tag Number],Table4[Status],"-",0)="Dead"),"Dead",
     OR(_xlfn.XLOOKUP(A1608,Table1[Tag Number],Table1[Status],"-",0)="Alive",
        _xlfn.XLOOKUP(A1608,Table2[Tag Number],Table2[Status],"-",0)="Alive",
        _xlfn.XLOOKUP(A1608,Table3[Tag Number],Table3[Status],"-",0)="Alive",
        _xlfn.XLOOKUP(A1608,Table4[Tag Number],Table4[Status],"-",0)="Alive"),"Alive",
     OR(_xlfn.XLOOKUP(A1608,Table1[Tag Number],Table1[Status],"-",0)="-",
        _xlfn.XLOOKUP(A1608,Table2[Tag Number],Table2[Status],"-",0)="-",
        _xlfn.XLOOKUP(A1608,Table3[Tag Number],Table3[Status],"-",0)="-",
        _xlfn.XLOOKUP(A1608,Table4[Tag Number],Table4[Status],"-",0)="-"),
   "-")</f>
        <v>-</v>
      </c>
      <c r="I1608" s="90"/>
      <c r="J1608" s="90"/>
      <c r="K1608" s="91"/>
      <c r="L1608" s="91"/>
      <c r="M1608" s="91"/>
      <c r="N1608" s="92"/>
      <c r="O1608" s="89"/>
      <c r="R1608" t="b">
        <f t="shared" si="51"/>
        <v>0</v>
      </c>
    </row>
    <row r="1609" spans="1:18" ht="15" thickBot="1" x14ac:dyDescent="0.35">
      <c r="A1609" s="2" t="s">
        <v>2249</v>
      </c>
      <c r="B1609" s="2" t="s">
        <v>1145</v>
      </c>
      <c r="C1609" s="84">
        <f>IF(COUNTIF(Table1[Tag Number], A1609), 1, 0)</f>
        <v>0</v>
      </c>
      <c r="D1609" s="85">
        <f>IF(COUNTIF(Table2[Tag Number], A1609), 1, 0)</f>
        <v>0</v>
      </c>
      <c r="E1609" s="86">
        <f>IF(COUNTIF(Table3[Tag Number], A1609), 1, 0)</f>
        <v>0</v>
      </c>
      <c r="F1609" s="86">
        <f>IF(COUNTIF(Table4[Tag Number], A1609), 1, 0)</f>
        <v>0</v>
      </c>
      <c r="G1609" s="87">
        <f t="shared" si="52"/>
        <v>0</v>
      </c>
      <c r="H1609" s="88" t="str" cm="1">
        <f t="array" ref="H1609">_xlfn.IFS(OR(_xlfn.XLOOKUP(A1609,Table1[Tag Number],Table1[Status],"-",0)="Dead",
        _xlfn.XLOOKUP(A1609,Table2[Tag Number],Table2[Status],"-",0)="Dead",
        _xlfn.XLOOKUP(A1609,Table3[Tag Number],Table3[Status],"-",0)="Dead",
        _xlfn.XLOOKUP(A1609,Table4[Tag Number],Table4[Status],"-",0)="Dead"),"Dead",
     OR(_xlfn.XLOOKUP(A1609,Table1[Tag Number],Table1[Status],"-",0)="Alive",
        _xlfn.XLOOKUP(A1609,Table2[Tag Number],Table2[Status],"-",0)="Alive",
        _xlfn.XLOOKUP(A1609,Table3[Tag Number],Table3[Status],"-",0)="Alive",
        _xlfn.XLOOKUP(A1609,Table4[Tag Number],Table4[Status],"-",0)="Alive"),"Alive",
     OR(_xlfn.XLOOKUP(A1609,Table1[Tag Number],Table1[Status],"-",0)="-",
        _xlfn.XLOOKUP(A1609,Table2[Tag Number],Table2[Status],"-",0)="-",
        _xlfn.XLOOKUP(A1609,Table3[Tag Number],Table3[Status],"-",0)="-",
        _xlfn.XLOOKUP(A1609,Table4[Tag Number],Table4[Status],"-",0)="-"),
   "-")</f>
        <v>-</v>
      </c>
      <c r="I1609" s="90"/>
      <c r="J1609" s="90"/>
      <c r="K1609" s="91"/>
      <c r="L1609" s="91"/>
      <c r="M1609" s="91"/>
      <c r="N1609" s="92"/>
      <c r="O1609" s="89"/>
      <c r="R1609" t="b">
        <f t="shared" si="51"/>
        <v>0</v>
      </c>
    </row>
    <row r="1610" spans="1:18" ht="15" thickBot="1" x14ac:dyDescent="0.35">
      <c r="A1610" s="3" t="s">
        <v>2250</v>
      </c>
      <c r="B1610" s="3" t="s">
        <v>1145</v>
      </c>
      <c r="C1610" s="84">
        <f>IF(COUNTIF(Table1[Tag Number], A1610), 1, 0)</f>
        <v>0</v>
      </c>
      <c r="D1610" s="85">
        <f>IF(COUNTIF(Table2[Tag Number], A1610), 1, 0)</f>
        <v>0</v>
      </c>
      <c r="E1610" s="86">
        <f>IF(COUNTIF(Table3[Tag Number], A1610), 1, 0)</f>
        <v>0</v>
      </c>
      <c r="F1610" s="86">
        <f>IF(COUNTIF(Table4[Tag Number], A1610), 1, 0)</f>
        <v>0</v>
      </c>
      <c r="G1610" s="87">
        <f t="shared" si="52"/>
        <v>0</v>
      </c>
      <c r="H1610" s="88" t="str" cm="1">
        <f t="array" ref="H1610">_xlfn.IFS(OR(_xlfn.XLOOKUP(A1610,Table1[Tag Number],Table1[Status],"-",0)="Dead",
        _xlfn.XLOOKUP(A1610,Table2[Tag Number],Table2[Status],"-",0)="Dead",
        _xlfn.XLOOKUP(A1610,Table3[Tag Number],Table3[Status],"-",0)="Dead",
        _xlfn.XLOOKUP(A1610,Table4[Tag Number],Table4[Status],"-",0)="Dead"),"Dead",
     OR(_xlfn.XLOOKUP(A1610,Table1[Tag Number],Table1[Status],"-",0)="Alive",
        _xlfn.XLOOKUP(A1610,Table2[Tag Number],Table2[Status],"-",0)="Alive",
        _xlfn.XLOOKUP(A1610,Table3[Tag Number],Table3[Status],"-",0)="Alive",
        _xlfn.XLOOKUP(A1610,Table4[Tag Number],Table4[Status],"-",0)="Alive"),"Alive",
     OR(_xlfn.XLOOKUP(A1610,Table1[Tag Number],Table1[Status],"-",0)="-",
        _xlfn.XLOOKUP(A1610,Table2[Tag Number],Table2[Status],"-",0)="-",
        _xlfn.XLOOKUP(A1610,Table3[Tag Number],Table3[Status],"-",0)="-",
        _xlfn.XLOOKUP(A1610,Table4[Tag Number],Table4[Status],"-",0)="-"),
   "-")</f>
        <v>-</v>
      </c>
      <c r="I1610" s="90"/>
      <c r="J1610" s="90"/>
      <c r="K1610" s="91"/>
      <c r="L1610" s="91"/>
      <c r="M1610" s="91"/>
      <c r="N1610" s="92"/>
      <c r="O1610" s="89"/>
      <c r="R1610" t="b">
        <f t="shared" si="51"/>
        <v>0</v>
      </c>
    </row>
    <row r="1611" spans="1:18" ht="15" thickBot="1" x14ac:dyDescent="0.35">
      <c r="A1611" s="2" t="s">
        <v>2251</v>
      </c>
      <c r="B1611" s="2" t="s">
        <v>1145</v>
      </c>
      <c r="C1611" s="84">
        <f>IF(COUNTIF(Table1[Tag Number], A1611), 1, 0)</f>
        <v>0</v>
      </c>
      <c r="D1611" s="85">
        <f>IF(COUNTIF(Table2[Tag Number], A1611), 1, 0)</f>
        <v>0</v>
      </c>
      <c r="E1611" s="86">
        <f>IF(COUNTIF(Table3[Tag Number], A1611), 1, 0)</f>
        <v>0</v>
      </c>
      <c r="F1611" s="86">
        <f>IF(COUNTIF(Table4[Tag Number], A1611), 1, 0)</f>
        <v>0</v>
      </c>
      <c r="G1611" s="87">
        <f t="shared" si="52"/>
        <v>0</v>
      </c>
      <c r="H1611" s="88" t="str" cm="1">
        <f t="array" ref="H1611">_xlfn.IFS(OR(_xlfn.XLOOKUP(A1611,Table1[Tag Number],Table1[Status],"-",0)="Dead",
        _xlfn.XLOOKUP(A1611,Table2[Tag Number],Table2[Status],"-",0)="Dead",
        _xlfn.XLOOKUP(A1611,Table3[Tag Number],Table3[Status],"-",0)="Dead",
        _xlfn.XLOOKUP(A1611,Table4[Tag Number],Table4[Status],"-",0)="Dead"),"Dead",
     OR(_xlfn.XLOOKUP(A1611,Table1[Tag Number],Table1[Status],"-",0)="Alive",
        _xlfn.XLOOKUP(A1611,Table2[Tag Number],Table2[Status],"-",0)="Alive",
        _xlfn.XLOOKUP(A1611,Table3[Tag Number],Table3[Status],"-",0)="Alive",
        _xlfn.XLOOKUP(A1611,Table4[Tag Number],Table4[Status],"-",0)="Alive"),"Alive",
     OR(_xlfn.XLOOKUP(A1611,Table1[Tag Number],Table1[Status],"-",0)="-",
        _xlfn.XLOOKUP(A1611,Table2[Tag Number],Table2[Status],"-",0)="-",
        _xlfn.XLOOKUP(A1611,Table3[Tag Number],Table3[Status],"-",0)="-",
        _xlfn.XLOOKUP(A1611,Table4[Tag Number],Table4[Status],"-",0)="-"),
   "-")</f>
        <v>-</v>
      </c>
      <c r="I1611" s="90"/>
      <c r="J1611" s="90"/>
      <c r="K1611" s="91"/>
      <c r="L1611" s="91"/>
      <c r="M1611" s="91"/>
      <c r="N1611" s="92"/>
      <c r="O1611" s="89"/>
      <c r="R1611" t="b">
        <f t="shared" si="51"/>
        <v>0</v>
      </c>
    </row>
    <row r="1612" spans="1:18" ht="15" thickBot="1" x14ac:dyDescent="0.35">
      <c r="A1612" s="3" t="s">
        <v>2252</v>
      </c>
      <c r="B1612" s="3" t="s">
        <v>1145</v>
      </c>
      <c r="C1612" s="84">
        <f>IF(COUNTIF(Table1[Tag Number], A1612), 1, 0)</f>
        <v>0</v>
      </c>
      <c r="D1612" s="85">
        <f>IF(COUNTIF(Table2[Tag Number], A1612), 1, 0)</f>
        <v>0</v>
      </c>
      <c r="E1612" s="86">
        <f>IF(COUNTIF(Table3[Tag Number], A1612), 1, 0)</f>
        <v>0</v>
      </c>
      <c r="F1612" s="86">
        <f>IF(COUNTIF(Table4[Tag Number], A1612), 1, 0)</f>
        <v>0</v>
      </c>
      <c r="G1612" s="87">
        <f t="shared" si="52"/>
        <v>0</v>
      </c>
      <c r="H1612" s="88" t="str" cm="1">
        <f t="array" ref="H1612">_xlfn.IFS(OR(_xlfn.XLOOKUP(A1612,Table1[Tag Number],Table1[Status],"-",0)="Dead",
        _xlfn.XLOOKUP(A1612,Table2[Tag Number],Table2[Status],"-",0)="Dead",
        _xlfn.XLOOKUP(A1612,Table3[Tag Number],Table3[Status],"-",0)="Dead",
        _xlfn.XLOOKUP(A1612,Table4[Tag Number],Table4[Status],"-",0)="Dead"),"Dead",
     OR(_xlfn.XLOOKUP(A1612,Table1[Tag Number],Table1[Status],"-",0)="Alive",
        _xlfn.XLOOKUP(A1612,Table2[Tag Number],Table2[Status],"-",0)="Alive",
        _xlfn.XLOOKUP(A1612,Table3[Tag Number],Table3[Status],"-",0)="Alive",
        _xlfn.XLOOKUP(A1612,Table4[Tag Number],Table4[Status],"-",0)="Alive"),"Alive",
     OR(_xlfn.XLOOKUP(A1612,Table1[Tag Number],Table1[Status],"-",0)="-",
        _xlfn.XLOOKUP(A1612,Table2[Tag Number],Table2[Status],"-",0)="-",
        _xlfn.XLOOKUP(A1612,Table3[Tag Number],Table3[Status],"-",0)="-",
        _xlfn.XLOOKUP(A1612,Table4[Tag Number],Table4[Status],"-",0)="-"),
   "-")</f>
        <v>-</v>
      </c>
      <c r="I1612" s="90"/>
      <c r="J1612" s="90"/>
      <c r="K1612" s="91"/>
      <c r="L1612" s="91"/>
      <c r="M1612" s="91"/>
      <c r="N1612" s="92"/>
      <c r="O1612" s="89"/>
      <c r="R1612" t="b">
        <f t="shared" si="51"/>
        <v>0</v>
      </c>
    </row>
    <row r="1613" spans="1:18" ht="15" thickBot="1" x14ac:dyDescent="0.35">
      <c r="A1613" s="2" t="s">
        <v>150</v>
      </c>
      <c r="B1613" s="2" t="s">
        <v>1145</v>
      </c>
      <c r="C1613" s="84">
        <f>IF(COUNTIF(Table1[Tag Number], A1613), 1, 0)</f>
        <v>0</v>
      </c>
      <c r="D1613" s="85">
        <f>IF(COUNTIF(Table2[Tag Number], A1613), 1, 0)</f>
        <v>0</v>
      </c>
      <c r="E1613" s="86">
        <f>IF(COUNTIF(Table3[Tag Number], A1613), 1, 0)</f>
        <v>1</v>
      </c>
      <c r="F1613" s="86">
        <f>IF(COUNTIF(Table4[Tag Number], A1613), 1, 0)</f>
        <v>1</v>
      </c>
      <c r="G1613" s="87">
        <f t="shared" si="52"/>
        <v>2</v>
      </c>
      <c r="H1613" s="88" t="str" cm="1">
        <f t="array" ref="H1613">_xlfn.IFS(OR(_xlfn.XLOOKUP(A1613,Table1[Tag Number],Table1[Status],"-",0)="Dead",
        _xlfn.XLOOKUP(A1613,Table2[Tag Number],Table2[Status],"-",0)="Dead",
        _xlfn.XLOOKUP(A1613,Table3[Tag Number],Table3[Status],"-",0)="Dead",
        _xlfn.XLOOKUP(A1613,Table4[Tag Number],Table4[Status],"-",0)="Dead"),"Dead",
     OR(_xlfn.XLOOKUP(A1613,Table1[Tag Number],Table1[Status],"-",0)="Alive",
        _xlfn.XLOOKUP(A1613,Table2[Tag Number],Table2[Status],"-",0)="Alive",
        _xlfn.XLOOKUP(A1613,Table3[Tag Number],Table3[Status],"-",0)="Alive",
        _xlfn.XLOOKUP(A1613,Table4[Tag Number],Table4[Status],"-",0)="Alive"),"Alive",
     OR(_xlfn.XLOOKUP(A1613,Table1[Tag Number],Table1[Status],"-",0)="-",
        _xlfn.XLOOKUP(A1613,Table2[Tag Number],Table2[Status],"-",0)="-",
        _xlfn.XLOOKUP(A1613,Table3[Tag Number],Table3[Status],"-",0)="-",
        _xlfn.XLOOKUP(A1613,Table4[Tag Number],Table4[Status],"-",0)="-"),
   "-")</f>
        <v>Alive</v>
      </c>
      <c r="I1613" s="90"/>
      <c r="J1613" s="90"/>
      <c r="K1613" s="91"/>
      <c r="L1613" s="91"/>
      <c r="M1613" s="91"/>
      <c r="N1613" s="92"/>
      <c r="O1613" s="89"/>
      <c r="R1613" t="str">
        <f t="shared" si="51"/>
        <v>C626</v>
      </c>
    </row>
    <row r="1614" spans="1:18" ht="15" thickBot="1" x14ac:dyDescent="0.35">
      <c r="A1614" s="3" t="s">
        <v>84</v>
      </c>
      <c r="B1614" s="3" t="s">
        <v>1145</v>
      </c>
      <c r="C1614" s="84">
        <f>IF(COUNTIF(Table1[Tag Number], A1614), 1, 0)</f>
        <v>1</v>
      </c>
      <c r="D1614" s="85">
        <f>IF(COUNTIF(Table2[Tag Number], A1614), 1, 0)</f>
        <v>0</v>
      </c>
      <c r="E1614" s="86">
        <f>IF(COUNTIF(Table3[Tag Number], A1614), 1, 0)</f>
        <v>0</v>
      </c>
      <c r="F1614" s="86">
        <f>IF(COUNTIF(Table4[Tag Number], A1614), 1, 0)</f>
        <v>0</v>
      </c>
      <c r="G1614" s="87">
        <f t="shared" si="52"/>
        <v>1</v>
      </c>
      <c r="H1614" s="88" t="str" cm="1">
        <f t="array" ref="H1614">_xlfn.IFS(OR(_xlfn.XLOOKUP(A1614,Table1[Tag Number],Table1[Status],"-",0)="Dead",
        _xlfn.XLOOKUP(A1614,Table2[Tag Number],Table2[Status],"-",0)="Dead",
        _xlfn.XLOOKUP(A1614,Table3[Tag Number],Table3[Status],"-",0)="Dead",
        _xlfn.XLOOKUP(A1614,Table4[Tag Number],Table4[Status],"-",0)="Dead"),"Dead",
     OR(_xlfn.XLOOKUP(A1614,Table1[Tag Number],Table1[Status],"-",0)="Alive",
        _xlfn.XLOOKUP(A1614,Table2[Tag Number],Table2[Status],"-",0)="Alive",
        _xlfn.XLOOKUP(A1614,Table3[Tag Number],Table3[Status],"-",0)="Alive",
        _xlfn.XLOOKUP(A1614,Table4[Tag Number],Table4[Status],"-",0)="Alive"),"Alive",
     OR(_xlfn.XLOOKUP(A1614,Table1[Tag Number],Table1[Status],"-",0)="-",
        _xlfn.XLOOKUP(A1614,Table2[Tag Number],Table2[Status],"-",0)="-",
        _xlfn.XLOOKUP(A1614,Table3[Tag Number],Table3[Status],"-",0)="-",
        _xlfn.XLOOKUP(A1614,Table4[Tag Number],Table4[Status],"-",0)="-"),
   "-")</f>
        <v>Dead</v>
      </c>
      <c r="I1614" s="90"/>
      <c r="J1614" s="90"/>
      <c r="K1614" s="91"/>
      <c r="L1614" s="91"/>
      <c r="M1614" s="91"/>
      <c r="N1614" s="92"/>
      <c r="O1614" s="89"/>
      <c r="R1614" t="b">
        <f t="shared" si="51"/>
        <v>0</v>
      </c>
    </row>
    <row r="1615" spans="1:18" ht="15" thickBot="1" x14ac:dyDescent="0.35">
      <c r="A1615" s="2" t="s">
        <v>2253</v>
      </c>
      <c r="B1615" s="2" t="s">
        <v>1145</v>
      </c>
      <c r="C1615" s="84">
        <f>IF(COUNTIF(Table1[Tag Number], A1615), 1, 0)</f>
        <v>0</v>
      </c>
      <c r="D1615" s="85">
        <f>IF(COUNTIF(Table2[Tag Number], A1615), 1, 0)</f>
        <v>0</v>
      </c>
      <c r="E1615" s="86">
        <f>IF(COUNTIF(Table3[Tag Number], A1615), 1, 0)</f>
        <v>0</v>
      </c>
      <c r="F1615" s="86">
        <f>IF(COUNTIF(Table4[Tag Number], A1615), 1, 0)</f>
        <v>0</v>
      </c>
      <c r="G1615" s="87">
        <f t="shared" si="52"/>
        <v>0</v>
      </c>
      <c r="H1615" s="88" t="str" cm="1">
        <f t="array" ref="H1615">_xlfn.IFS(OR(_xlfn.XLOOKUP(A1615,Table1[Tag Number],Table1[Status],"-",0)="Dead",
        _xlfn.XLOOKUP(A1615,Table2[Tag Number],Table2[Status],"-",0)="Dead",
        _xlfn.XLOOKUP(A1615,Table3[Tag Number],Table3[Status],"-",0)="Dead",
        _xlfn.XLOOKUP(A1615,Table4[Tag Number],Table4[Status],"-",0)="Dead"),"Dead",
     OR(_xlfn.XLOOKUP(A1615,Table1[Tag Number],Table1[Status],"-",0)="Alive",
        _xlfn.XLOOKUP(A1615,Table2[Tag Number],Table2[Status],"-",0)="Alive",
        _xlfn.XLOOKUP(A1615,Table3[Tag Number],Table3[Status],"-",0)="Alive",
        _xlfn.XLOOKUP(A1615,Table4[Tag Number],Table4[Status],"-",0)="Alive"),"Alive",
     OR(_xlfn.XLOOKUP(A1615,Table1[Tag Number],Table1[Status],"-",0)="-",
        _xlfn.XLOOKUP(A1615,Table2[Tag Number],Table2[Status],"-",0)="-",
        _xlfn.XLOOKUP(A1615,Table3[Tag Number],Table3[Status],"-",0)="-",
        _xlfn.XLOOKUP(A1615,Table4[Tag Number],Table4[Status],"-",0)="-"),
   "-")</f>
        <v>-</v>
      </c>
      <c r="I1615" s="90"/>
      <c r="J1615" s="90"/>
      <c r="K1615" s="91"/>
      <c r="L1615" s="91"/>
      <c r="M1615" s="91"/>
      <c r="N1615" s="92"/>
      <c r="O1615" s="89"/>
      <c r="R1615" t="b">
        <f t="shared" si="51"/>
        <v>0</v>
      </c>
    </row>
    <row r="1616" spans="1:18" ht="15" thickBot="1" x14ac:dyDescent="0.35">
      <c r="A1616" s="3" t="s">
        <v>2254</v>
      </c>
      <c r="B1616" s="3" t="s">
        <v>1145</v>
      </c>
      <c r="C1616" s="84">
        <f>IF(COUNTIF(Table1[Tag Number], A1616), 1, 0)</f>
        <v>0</v>
      </c>
      <c r="D1616" s="85">
        <f>IF(COUNTIF(Table2[Tag Number], A1616), 1, 0)</f>
        <v>0</v>
      </c>
      <c r="E1616" s="86">
        <f>IF(COUNTIF(Table3[Tag Number], A1616), 1, 0)</f>
        <v>0</v>
      </c>
      <c r="F1616" s="86">
        <f>IF(COUNTIF(Table4[Tag Number], A1616), 1, 0)</f>
        <v>0</v>
      </c>
      <c r="G1616" s="87">
        <f t="shared" si="52"/>
        <v>0</v>
      </c>
      <c r="H1616" s="88" t="str" cm="1">
        <f t="array" ref="H1616">_xlfn.IFS(OR(_xlfn.XLOOKUP(A1616,Table1[Tag Number],Table1[Status],"-",0)="Dead",
        _xlfn.XLOOKUP(A1616,Table2[Tag Number],Table2[Status],"-",0)="Dead",
        _xlfn.XLOOKUP(A1616,Table3[Tag Number],Table3[Status],"-",0)="Dead",
        _xlfn.XLOOKUP(A1616,Table4[Tag Number],Table4[Status],"-",0)="Dead"),"Dead",
     OR(_xlfn.XLOOKUP(A1616,Table1[Tag Number],Table1[Status],"-",0)="Alive",
        _xlfn.XLOOKUP(A1616,Table2[Tag Number],Table2[Status],"-",0)="Alive",
        _xlfn.XLOOKUP(A1616,Table3[Tag Number],Table3[Status],"-",0)="Alive",
        _xlfn.XLOOKUP(A1616,Table4[Tag Number],Table4[Status],"-",0)="Alive"),"Alive",
     OR(_xlfn.XLOOKUP(A1616,Table1[Tag Number],Table1[Status],"-",0)="-",
        _xlfn.XLOOKUP(A1616,Table2[Tag Number],Table2[Status],"-",0)="-",
        _xlfn.XLOOKUP(A1616,Table3[Tag Number],Table3[Status],"-",0)="-",
        _xlfn.XLOOKUP(A1616,Table4[Tag Number],Table4[Status],"-",0)="-"),
   "-")</f>
        <v>-</v>
      </c>
      <c r="I1616" s="90"/>
      <c r="J1616" s="90"/>
      <c r="K1616" s="91"/>
      <c r="L1616" s="91"/>
      <c r="M1616" s="91"/>
      <c r="N1616" s="92"/>
      <c r="O1616" s="89"/>
      <c r="R1616" t="b">
        <f t="shared" si="51"/>
        <v>0</v>
      </c>
    </row>
    <row r="1617" spans="1:18" ht="15" thickBot="1" x14ac:dyDescent="0.35">
      <c r="A1617" s="2" t="s">
        <v>25</v>
      </c>
      <c r="B1617" s="2" t="s">
        <v>1145</v>
      </c>
      <c r="C1617" s="84">
        <f>IF(COUNTIF(Table1[Tag Number], A1617), 1, 0)</f>
        <v>0</v>
      </c>
      <c r="D1617" s="85">
        <f>IF(COUNTIF(Table2[Tag Number], A1617), 1, 0)</f>
        <v>0</v>
      </c>
      <c r="E1617" s="86">
        <f>IF(COUNTIF(Table3[Tag Number], A1617), 1, 0)</f>
        <v>0</v>
      </c>
      <c r="F1617" s="86">
        <f>IF(COUNTIF(Table4[Tag Number], A1617), 1, 0)</f>
        <v>0</v>
      </c>
      <c r="G1617" s="87">
        <f t="shared" si="52"/>
        <v>0</v>
      </c>
      <c r="H1617" s="88" t="str" cm="1">
        <f t="array" ref="H1617">_xlfn.IFS(OR(_xlfn.XLOOKUP(A1617,Table1[Tag Number],Table1[Status],"-",0)="Dead",
        _xlfn.XLOOKUP(A1617,Table2[Tag Number],Table2[Status],"-",0)="Dead",
        _xlfn.XLOOKUP(A1617,Table3[Tag Number],Table3[Status],"-",0)="Dead",
        _xlfn.XLOOKUP(A1617,Table4[Tag Number],Table4[Status],"-",0)="Dead"),"Dead",
     OR(_xlfn.XLOOKUP(A1617,Table1[Tag Number],Table1[Status],"-",0)="Alive",
        _xlfn.XLOOKUP(A1617,Table2[Tag Number],Table2[Status],"-",0)="Alive",
        _xlfn.XLOOKUP(A1617,Table3[Tag Number],Table3[Status],"-",0)="Alive",
        _xlfn.XLOOKUP(A1617,Table4[Tag Number],Table4[Status],"-",0)="Alive"),"Alive",
     OR(_xlfn.XLOOKUP(A1617,Table1[Tag Number],Table1[Status],"-",0)="-",
        _xlfn.XLOOKUP(A1617,Table2[Tag Number],Table2[Status],"-",0)="-",
        _xlfn.XLOOKUP(A1617,Table3[Tag Number],Table3[Status],"-",0)="-",
        _xlfn.XLOOKUP(A1617,Table4[Tag Number],Table4[Status],"-",0)="-"),
   "-")</f>
        <v>-</v>
      </c>
      <c r="I1617" s="90"/>
      <c r="J1617" s="90"/>
      <c r="K1617" s="91"/>
      <c r="L1617" s="91"/>
      <c r="M1617" s="91"/>
      <c r="N1617" s="92"/>
      <c r="O1617" s="89"/>
      <c r="R1617" t="b">
        <f t="shared" si="51"/>
        <v>0</v>
      </c>
    </row>
    <row r="1618" spans="1:18" ht="15" thickBot="1" x14ac:dyDescent="0.35">
      <c r="A1618" s="3" t="s">
        <v>2255</v>
      </c>
      <c r="B1618" s="3" t="s">
        <v>1145</v>
      </c>
      <c r="C1618" s="84">
        <f>IF(COUNTIF(Table1[Tag Number], A1618), 1, 0)</f>
        <v>0</v>
      </c>
      <c r="D1618" s="85">
        <f>IF(COUNTIF(Table2[Tag Number], A1618), 1, 0)</f>
        <v>0</v>
      </c>
      <c r="E1618" s="86">
        <f>IF(COUNTIF(Table3[Tag Number], A1618), 1, 0)</f>
        <v>0</v>
      </c>
      <c r="F1618" s="86">
        <f>IF(COUNTIF(Table4[Tag Number], A1618), 1, 0)</f>
        <v>0</v>
      </c>
      <c r="G1618" s="87">
        <f t="shared" si="52"/>
        <v>0</v>
      </c>
      <c r="H1618" s="88" t="str" cm="1">
        <f t="array" ref="H1618">_xlfn.IFS(OR(_xlfn.XLOOKUP(A1618,Table1[Tag Number],Table1[Status],"-",0)="Dead",
        _xlfn.XLOOKUP(A1618,Table2[Tag Number],Table2[Status],"-",0)="Dead",
        _xlfn.XLOOKUP(A1618,Table3[Tag Number],Table3[Status],"-",0)="Dead",
        _xlfn.XLOOKUP(A1618,Table4[Tag Number],Table4[Status],"-",0)="Dead"),"Dead",
     OR(_xlfn.XLOOKUP(A1618,Table1[Tag Number],Table1[Status],"-",0)="Alive",
        _xlfn.XLOOKUP(A1618,Table2[Tag Number],Table2[Status],"-",0)="Alive",
        _xlfn.XLOOKUP(A1618,Table3[Tag Number],Table3[Status],"-",0)="Alive",
        _xlfn.XLOOKUP(A1618,Table4[Tag Number],Table4[Status],"-",0)="Alive"),"Alive",
     OR(_xlfn.XLOOKUP(A1618,Table1[Tag Number],Table1[Status],"-",0)="-",
        _xlfn.XLOOKUP(A1618,Table2[Tag Number],Table2[Status],"-",0)="-",
        _xlfn.XLOOKUP(A1618,Table3[Tag Number],Table3[Status],"-",0)="-",
        _xlfn.XLOOKUP(A1618,Table4[Tag Number],Table4[Status],"-",0)="-"),
   "-")</f>
        <v>-</v>
      </c>
      <c r="I1618" s="90"/>
      <c r="J1618" s="90"/>
      <c r="K1618" s="91"/>
      <c r="L1618" s="91"/>
      <c r="M1618" s="91"/>
      <c r="N1618" s="92"/>
      <c r="O1618" s="89"/>
      <c r="R1618" t="b">
        <f t="shared" si="51"/>
        <v>0</v>
      </c>
    </row>
    <row r="1619" spans="1:18" ht="15" thickBot="1" x14ac:dyDescent="0.35">
      <c r="A1619" s="2" t="s">
        <v>2256</v>
      </c>
      <c r="B1619" s="2" t="s">
        <v>1145</v>
      </c>
      <c r="C1619" s="84">
        <f>IF(COUNTIF(Table1[Tag Number], A1619), 1, 0)</f>
        <v>0</v>
      </c>
      <c r="D1619" s="85">
        <f>IF(COUNTIF(Table2[Tag Number], A1619), 1, 0)</f>
        <v>0</v>
      </c>
      <c r="E1619" s="86">
        <f>IF(COUNTIF(Table3[Tag Number], A1619), 1, 0)</f>
        <v>0</v>
      </c>
      <c r="F1619" s="86">
        <f>IF(COUNTIF(Table4[Tag Number], A1619), 1, 0)</f>
        <v>0</v>
      </c>
      <c r="G1619" s="87">
        <f t="shared" si="52"/>
        <v>0</v>
      </c>
      <c r="H1619" s="88" t="str" cm="1">
        <f t="array" ref="H1619">_xlfn.IFS(OR(_xlfn.XLOOKUP(A1619,Table1[Tag Number],Table1[Status],"-",0)="Dead",
        _xlfn.XLOOKUP(A1619,Table2[Tag Number],Table2[Status],"-",0)="Dead",
        _xlfn.XLOOKUP(A1619,Table3[Tag Number],Table3[Status],"-",0)="Dead",
        _xlfn.XLOOKUP(A1619,Table4[Tag Number],Table4[Status],"-",0)="Dead"),"Dead",
     OR(_xlfn.XLOOKUP(A1619,Table1[Tag Number],Table1[Status],"-",0)="Alive",
        _xlfn.XLOOKUP(A1619,Table2[Tag Number],Table2[Status],"-",0)="Alive",
        _xlfn.XLOOKUP(A1619,Table3[Tag Number],Table3[Status],"-",0)="Alive",
        _xlfn.XLOOKUP(A1619,Table4[Tag Number],Table4[Status],"-",0)="Alive"),"Alive",
     OR(_xlfn.XLOOKUP(A1619,Table1[Tag Number],Table1[Status],"-",0)="-",
        _xlfn.XLOOKUP(A1619,Table2[Tag Number],Table2[Status],"-",0)="-",
        _xlfn.XLOOKUP(A1619,Table3[Tag Number],Table3[Status],"-",0)="-",
        _xlfn.XLOOKUP(A1619,Table4[Tag Number],Table4[Status],"-",0)="-"),
   "-")</f>
        <v>-</v>
      </c>
      <c r="I1619" s="90"/>
      <c r="J1619" s="90"/>
      <c r="K1619" s="91"/>
      <c r="L1619" s="91"/>
      <c r="M1619" s="91"/>
      <c r="N1619" s="92"/>
      <c r="O1619" s="89"/>
      <c r="R1619" t="b">
        <f t="shared" si="51"/>
        <v>0</v>
      </c>
    </row>
    <row r="1620" spans="1:18" ht="15" thickBot="1" x14ac:dyDescent="0.35">
      <c r="A1620" s="93" t="s">
        <v>2257</v>
      </c>
      <c r="B1620" s="93" t="s">
        <v>1145</v>
      </c>
      <c r="C1620" s="84">
        <f>IF(COUNTIF(Table1[Tag Number], A1620), 1, 0)</f>
        <v>0</v>
      </c>
      <c r="D1620" s="85">
        <f>IF(COUNTIF(Table2[Tag Number], A1620), 1, 0)</f>
        <v>0</v>
      </c>
      <c r="E1620" s="86">
        <f>IF(COUNTIF(Table3[Tag Number], A1620), 1, 0)</f>
        <v>0</v>
      </c>
      <c r="F1620" s="86">
        <f>IF(COUNTIF(Table4[Tag Number], A1620), 1, 0)</f>
        <v>0</v>
      </c>
      <c r="G1620" s="87">
        <f t="shared" si="52"/>
        <v>0</v>
      </c>
      <c r="H1620" s="88" t="str" cm="1">
        <f t="array" ref="H1620">_xlfn.IFS(OR(_xlfn.XLOOKUP(A1620,Table1[Tag Number],Table1[Status],"-",0)="Dead",
        _xlfn.XLOOKUP(A1620,Table2[Tag Number],Table2[Status],"-",0)="Dead",
        _xlfn.XLOOKUP(A1620,Table3[Tag Number],Table3[Status],"-",0)="Dead",
        _xlfn.XLOOKUP(A1620,Table4[Tag Number],Table4[Status],"-",0)="Dead"),"Dead",
     OR(_xlfn.XLOOKUP(A1620,Table1[Tag Number],Table1[Status],"-",0)="Alive",
        _xlfn.XLOOKUP(A1620,Table2[Tag Number],Table2[Status],"-",0)="Alive",
        _xlfn.XLOOKUP(A1620,Table3[Tag Number],Table3[Status],"-",0)="Alive",
        _xlfn.XLOOKUP(A1620,Table4[Tag Number],Table4[Status],"-",0)="Alive"),"Alive",
     OR(_xlfn.XLOOKUP(A1620,Table1[Tag Number],Table1[Status],"-",0)="-",
        _xlfn.XLOOKUP(A1620,Table2[Tag Number],Table2[Status],"-",0)="-",
        _xlfn.XLOOKUP(A1620,Table3[Tag Number],Table3[Status],"-",0)="-",
        _xlfn.XLOOKUP(A1620,Table4[Tag Number],Table4[Status],"-",0)="-"),
   "-")</f>
        <v>-</v>
      </c>
      <c r="I1620" s="90"/>
      <c r="J1620" s="90"/>
      <c r="K1620" s="91"/>
      <c r="L1620" s="91"/>
      <c r="M1620" s="91"/>
      <c r="N1620" s="92"/>
      <c r="O1620" s="89"/>
      <c r="R1620" t="b">
        <f t="shared" si="51"/>
        <v>0</v>
      </c>
    </row>
    <row r="1621" spans="1:18" ht="15" thickBot="1" x14ac:dyDescent="0.35">
      <c r="A1621" s="2" t="s">
        <v>2258</v>
      </c>
      <c r="B1621" s="2" t="s">
        <v>1145</v>
      </c>
      <c r="C1621" s="84">
        <f>IF(COUNTIF(Table1[Tag Number], A1621), 1, 0)</f>
        <v>0</v>
      </c>
      <c r="D1621" s="85">
        <f>IF(COUNTIF(Table2[Tag Number], A1621), 1, 0)</f>
        <v>0</v>
      </c>
      <c r="E1621" s="86">
        <f>IF(COUNTIF(Table3[Tag Number], A1621), 1, 0)</f>
        <v>0</v>
      </c>
      <c r="F1621" s="86">
        <f>IF(COUNTIF(Table4[Tag Number], A1621), 1, 0)</f>
        <v>0</v>
      </c>
      <c r="G1621" s="87">
        <f t="shared" si="52"/>
        <v>0</v>
      </c>
      <c r="H1621" s="88" t="str" cm="1">
        <f t="array" ref="H1621">_xlfn.IFS(OR(_xlfn.XLOOKUP(A1621,Table1[Tag Number],Table1[Status],"-",0)="Dead",
        _xlfn.XLOOKUP(A1621,Table2[Tag Number],Table2[Status],"-",0)="Dead",
        _xlfn.XLOOKUP(A1621,Table3[Tag Number],Table3[Status],"-",0)="Dead",
        _xlfn.XLOOKUP(A1621,Table4[Tag Number],Table4[Status],"-",0)="Dead"),"Dead",
     OR(_xlfn.XLOOKUP(A1621,Table1[Tag Number],Table1[Status],"-",0)="Alive",
        _xlfn.XLOOKUP(A1621,Table2[Tag Number],Table2[Status],"-",0)="Alive",
        _xlfn.XLOOKUP(A1621,Table3[Tag Number],Table3[Status],"-",0)="Alive",
        _xlfn.XLOOKUP(A1621,Table4[Tag Number],Table4[Status],"-",0)="Alive"),"Alive",
     OR(_xlfn.XLOOKUP(A1621,Table1[Tag Number],Table1[Status],"-",0)="-",
        _xlfn.XLOOKUP(A1621,Table2[Tag Number],Table2[Status],"-",0)="-",
        _xlfn.XLOOKUP(A1621,Table3[Tag Number],Table3[Status],"-",0)="-",
        _xlfn.XLOOKUP(A1621,Table4[Tag Number],Table4[Status],"-",0)="-"),
   "-")</f>
        <v>-</v>
      </c>
      <c r="I1621" s="90"/>
      <c r="J1621" s="90"/>
      <c r="K1621" s="91"/>
      <c r="L1621" s="91"/>
      <c r="M1621" s="91"/>
      <c r="N1621" s="92"/>
      <c r="O1621" s="89"/>
      <c r="R1621" t="b">
        <f t="shared" si="51"/>
        <v>0</v>
      </c>
    </row>
    <row r="1622" spans="1:18" ht="15" thickBot="1" x14ac:dyDescent="0.35">
      <c r="A1622" s="3" t="s">
        <v>103</v>
      </c>
      <c r="B1622" s="3" t="s">
        <v>1145</v>
      </c>
      <c r="C1622" s="84">
        <f>IF(COUNTIF(Table1[Tag Number], A1622), 1, 0)</f>
        <v>0</v>
      </c>
      <c r="D1622" s="85">
        <f>IF(COUNTIF(Table2[Tag Number], A1622), 1, 0)</f>
        <v>0</v>
      </c>
      <c r="E1622" s="86">
        <f>IF(COUNTIF(Table3[Tag Number], A1622), 1, 0)</f>
        <v>0</v>
      </c>
      <c r="F1622" s="86">
        <f>IF(COUNTIF(Table4[Tag Number], A1622), 1, 0)</f>
        <v>0</v>
      </c>
      <c r="G1622" s="87">
        <f t="shared" si="52"/>
        <v>0</v>
      </c>
      <c r="H1622" s="88" t="str" cm="1">
        <f t="array" ref="H1622">_xlfn.IFS(OR(_xlfn.XLOOKUP(A1622,Table1[Tag Number],Table1[Status],"-",0)="Dead",
        _xlfn.XLOOKUP(A1622,Table2[Tag Number],Table2[Status],"-",0)="Dead",
        _xlfn.XLOOKUP(A1622,Table3[Tag Number],Table3[Status],"-",0)="Dead",
        _xlfn.XLOOKUP(A1622,Table4[Tag Number],Table4[Status],"-",0)="Dead"),"Dead",
     OR(_xlfn.XLOOKUP(A1622,Table1[Tag Number],Table1[Status],"-",0)="Alive",
        _xlfn.XLOOKUP(A1622,Table2[Tag Number],Table2[Status],"-",0)="Alive",
        _xlfn.XLOOKUP(A1622,Table3[Tag Number],Table3[Status],"-",0)="Alive",
        _xlfn.XLOOKUP(A1622,Table4[Tag Number],Table4[Status],"-",0)="Alive"),"Alive",
     OR(_xlfn.XLOOKUP(A1622,Table1[Tag Number],Table1[Status],"-",0)="-",
        _xlfn.XLOOKUP(A1622,Table2[Tag Number],Table2[Status],"-",0)="-",
        _xlfn.XLOOKUP(A1622,Table3[Tag Number],Table3[Status],"-",0)="-",
        _xlfn.XLOOKUP(A1622,Table4[Tag Number],Table4[Status],"-",0)="-"),
   "-")</f>
        <v>-</v>
      </c>
      <c r="I1622" s="90"/>
      <c r="J1622" s="90"/>
      <c r="K1622" s="91"/>
      <c r="L1622" s="91"/>
      <c r="M1622" s="91"/>
      <c r="N1622" s="92"/>
      <c r="O1622" s="89"/>
      <c r="R1622" t="b">
        <f t="shared" si="51"/>
        <v>0</v>
      </c>
    </row>
    <row r="1623" spans="1:18" ht="15" thickBot="1" x14ac:dyDescent="0.35">
      <c r="A1623" s="2" t="s">
        <v>2259</v>
      </c>
      <c r="B1623" s="2" t="s">
        <v>1145</v>
      </c>
      <c r="C1623" s="84">
        <f>IF(COUNTIF(Table1[Tag Number], A1623), 1, 0)</f>
        <v>0</v>
      </c>
      <c r="D1623" s="85">
        <f>IF(COUNTIF(Table2[Tag Number], A1623), 1, 0)</f>
        <v>0</v>
      </c>
      <c r="E1623" s="86">
        <f>IF(COUNTIF(Table3[Tag Number], A1623), 1, 0)</f>
        <v>0</v>
      </c>
      <c r="F1623" s="86">
        <f>IF(COUNTIF(Table4[Tag Number], A1623), 1, 0)</f>
        <v>0</v>
      </c>
      <c r="G1623" s="87">
        <f t="shared" si="52"/>
        <v>0</v>
      </c>
      <c r="H1623" s="88" t="str" cm="1">
        <f t="array" ref="H1623">_xlfn.IFS(OR(_xlfn.XLOOKUP(A1623,Table1[Tag Number],Table1[Status],"-",0)="Dead",
        _xlfn.XLOOKUP(A1623,Table2[Tag Number],Table2[Status],"-",0)="Dead",
        _xlfn.XLOOKUP(A1623,Table3[Tag Number],Table3[Status],"-",0)="Dead",
        _xlfn.XLOOKUP(A1623,Table4[Tag Number],Table4[Status],"-",0)="Dead"),"Dead",
     OR(_xlfn.XLOOKUP(A1623,Table1[Tag Number],Table1[Status],"-",0)="Alive",
        _xlfn.XLOOKUP(A1623,Table2[Tag Number],Table2[Status],"-",0)="Alive",
        _xlfn.XLOOKUP(A1623,Table3[Tag Number],Table3[Status],"-",0)="Alive",
        _xlfn.XLOOKUP(A1623,Table4[Tag Number],Table4[Status],"-",0)="Alive"),"Alive",
     OR(_xlfn.XLOOKUP(A1623,Table1[Tag Number],Table1[Status],"-",0)="-",
        _xlfn.XLOOKUP(A1623,Table2[Tag Number],Table2[Status],"-",0)="-",
        _xlfn.XLOOKUP(A1623,Table3[Tag Number],Table3[Status],"-",0)="-",
        _xlfn.XLOOKUP(A1623,Table4[Tag Number],Table4[Status],"-",0)="-"),
   "-")</f>
        <v>-</v>
      </c>
      <c r="I1623" s="90"/>
      <c r="J1623" s="90"/>
      <c r="K1623" s="91"/>
      <c r="L1623" s="91"/>
      <c r="M1623" s="91"/>
      <c r="N1623" s="92"/>
      <c r="O1623" s="89"/>
      <c r="R1623" t="b">
        <f t="shared" si="51"/>
        <v>0</v>
      </c>
    </row>
    <row r="1624" spans="1:18" ht="15" thickBot="1" x14ac:dyDescent="0.35">
      <c r="A1624" s="93" t="s">
        <v>2260</v>
      </c>
      <c r="B1624" s="93" t="s">
        <v>1145</v>
      </c>
      <c r="C1624" s="84">
        <f>IF(COUNTIF(Table1[Tag Number], A1624), 1, 0)</f>
        <v>0</v>
      </c>
      <c r="D1624" s="85">
        <f>IF(COUNTIF(Table2[Tag Number], A1624), 1, 0)</f>
        <v>0</v>
      </c>
      <c r="E1624" s="86">
        <f>IF(COUNTIF(Table3[Tag Number], A1624), 1, 0)</f>
        <v>0</v>
      </c>
      <c r="F1624" s="86">
        <f>IF(COUNTIF(Table4[Tag Number], A1624), 1, 0)</f>
        <v>0</v>
      </c>
      <c r="G1624" s="87">
        <f t="shared" si="52"/>
        <v>0</v>
      </c>
      <c r="H1624" s="88" t="str" cm="1">
        <f t="array" ref="H1624">_xlfn.IFS(OR(_xlfn.XLOOKUP(A1624,Table1[Tag Number],Table1[Status],"-",0)="Dead",
        _xlfn.XLOOKUP(A1624,Table2[Tag Number],Table2[Status],"-",0)="Dead",
        _xlfn.XLOOKUP(A1624,Table3[Tag Number],Table3[Status],"-",0)="Dead",
        _xlfn.XLOOKUP(A1624,Table4[Tag Number],Table4[Status],"-",0)="Dead"),"Dead",
     OR(_xlfn.XLOOKUP(A1624,Table1[Tag Number],Table1[Status],"-",0)="Alive",
        _xlfn.XLOOKUP(A1624,Table2[Tag Number],Table2[Status],"-",0)="Alive",
        _xlfn.XLOOKUP(A1624,Table3[Tag Number],Table3[Status],"-",0)="Alive",
        _xlfn.XLOOKUP(A1624,Table4[Tag Number],Table4[Status],"-",0)="Alive"),"Alive",
     OR(_xlfn.XLOOKUP(A1624,Table1[Tag Number],Table1[Status],"-",0)="-",
        _xlfn.XLOOKUP(A1624,Table2[Tag Number],Table2[Status],"-",0)="-",
        _xlfn.XLOOKUP(A1624,Table3[Tag Number],Table3[Status],"-",0)="-",
        _xlfn.XLOOKUP(A1624,Table4[Tag Number],Table4[Status],"-",0)="-"),
   "-")</f>
        <v>-</v>
      </c>
      <c r="I1624" s="90"/>
      <c r="J1624" s="90"/>
      <c r="K1624" s="91"/>
      <c r="L1624" s="91"/>
      <c r="M1624" s="91"/>
      <c r="N1624" s="92"/>
      <c r="O1624" s="89"/>
      <c r="R1624" t="b">
        <f t="shared" si="51"/>
        <v>0</v>
      </c>
    </row>
    <row r="1625" spans="1:18" ht="15" thickBot="1" x14ac:dyDescent="0.35">
      <c r="A1625" s="2" t="s">
        <v>2261</v>
      </c>
      <c r="B1625" s="2" t="s">
        <v>1145</v>
      </c>
      <c r="C1625" s="84">
        <f>IF(COUNTIF(Table1[Tag Number], A1625), 1, 0)</f>
        <v>0</v>
      </c>
      <c r="D1625" s="85">
        <f>IF(COUNTIF(Table2[Tag Number], A1625), 1, 0)</f>
        <v>0</v>
      </c>
      <c r="E1625" s="86">
        <f>IF(COUNTIF(Table3[Tag Number], A1625), 1, 0)</f>
        <v>0</v>
      </c>
      <c r="F1625" s="86">
        <f>IF(COUNTIF(Table4[Tag Number], A1625), 1, 0)</f>
        <v>0</v>
      </c>
      <c r="G1625" s="87">
        <f t="shared" si="52"/>
        <v>0</v>
      </c>
      <c r="H1625" s="88" t="str" cm="1">
        <f t="array" ref="H1625">_xlfn.IFS(OR(_xlfn.XLOOKUP(A1625,Table1[Tag Number],Table1[Status],"-",0)="Dead",
        _xlfn.XLOOKUP(A1625,Table2[Tag Number],Table2[Status],"-",0)="Dead",
        _xlfn.XLOOKUP(A1625,Table3[Tag Number],Table3[Status],"-",0)="Dead",
        _xlfn.XLOOKUP(A1625,Table4[Tag Number],Table4[Status],"-",0)="Dead"),"Dead",
     OR(_xlfn.XLOOKUP(A1625,Table1[Tag Number],Table1[Status],"-",0)="Alive",
        _xlfn.XLOOKUP(A1625,Table2[Tag Number],Table2[Status],"-",0)="Alive",
        _xlfn.XLOOKUP(A1625,Table3[Tag Number],Table3[Status],"-",0)="Alive",
        _xlfn.XLOOKUP(A1625,Table4[Tag Number],Table4[Status],"-",0)="Alive"),"Alive",
     OR(_xlfn.XLOOKUP(A1625,Table1[Tag Number],Table1[Status],"-",0)="-",
        _xlfn.XLOOKUP(A1625,Table2[Tag Number],Table2[Status],"-",0)="-",
        _xlfn.XLOOKUP(A1625,Table3[Tag Number],Table3[Status],"-",0)="-",
        _xlfn.XLOOKUP(A1625,Table4[Tag Number],Table4[Status],"-",0)="-"),
   "-")</f>
        <v>-</v>
      </c>
      <c r="I1625" s="90"/>
      <c r="J1625" s="90"/>
      <c r="K1625" s="91"/>
      <c r="L1625" s="91"/>
      <c r="M1625" s="91"/>
      <c r="N1625" s="92"/>
      <c r="O1625" s="89"/>
      <c r="R1625" t="b">
        <f t="shared" si="51"/>
        <v>0</v>
      </c>
    </row>
    <row r="1626" spans="1:18" ht="15" thickBot="1" x14ac:dyDescent="0.35">
      <c r="A1626" s="3" t="s">
        <v>2262</v>
      </c>
      <c r="B1626" s="3" t="s">
        <v>1145</v>
      </c>
      <c r="C1626" s="84">
        <f>IF(COUNTIF(Table1[Tag Number], A1626), 1, 0)</f>
        <v>0</v>
      </c>
      <c r="D1626" s="85">
        <f>IF(COUNTIF(Table2[Tag Number], A1626), 1, 0)</f>
        <v>0</v>
      </c>
      <c r="E1626" s="86">
        <f>IF(COUNTIF(Table3[Tag Number], A1626), 1, 0)</f>
        <v>0</v>
      </c>
      <c r="F1626" s="86">
        <f>IF(COUNTIF(Table4[Tag Number], A1626), 1, 0)</f>
        <v>0</v>
      </c>
      <c r="G1626" s="87">
        <f t="shared" si="52"/>
        <v>0</v>
      </c>
      <c r="H1626" s="88" t="str" cm="1">
        <f t="array" ref="H1626">_xlfn.IFS(OR(_xlfn.XLOOKUP(A1626,Table1[Tag Number],Table1[Status],"-",0)="Dead",
        _xlfn.XLOOKUP(A1626,Table2[Tag Number],Table2[Status],"-",0)="Dead",
        _xlfn.XLOOKUP(A1626,Table3[Tag Number],Table3[Status],"-",0)="Dead",
        _xlfn.XLOOKUP(A1626,Table4[Tag Number],Table4[Status],"-",0)="Dead"),"Dead",
     OR(_xlfn.XLOOKUP(A1626,Table1[Tag Number],Table1[Status],"-",0)="Alive",
        _xlfn.XLOOKUP(A1626,Table2[Tag Number],Table2[Status],"-",0)="Alive",
        _xlfn.XLOOKUP(A1626,Table3[Tag Number],Table3[Status],"-",0)="Alive",
        _xlfn.XLOOKUP(A1626,Table4[Tag Number],Table4[Status],"-",0)="Alive"),"Alive",
     OR(_xlfn.XLOOKUP(A1626,Table1[Tag Number],Table1[Status],"-",0)="-",
        _xlfn.XLOOKUP(A1626,Table2[Tag Number],Table2[Status],"-",0)="-",
        _xlfn.XLOOKUP(A1626,Table3[Tag Number],Table3[Status],"-",0)="-",
        _xlfn.XLOOKUP(A1626,Table4[Tag Number],Table4[Status],"-",0)="-"),
   "-")</f>
        <v>-</v>
      </c>
      <c r="I1626" s="90"/>
      <c r="J1626" s="90"/>
      <c r="K1626" s="91"/>
      <c r="L1626" s="91"/>
      <c r="M1626" s="91"/>
      <c r="N1626" s="92"/>
      <c r="O1626" s="89"/>
      <c r="R1626" t="b">
        <f t="shared" si="51"/>
        <v>0</v>
      </c>
    </row>
    <row r="1627" spans="1:18" ht="15" thickBot="1" x14ac:dyDescent="0.35">
      <c r="A1627" s="2" t="s">
        <v>2263</v>
      </c>
      <c r="B1627" s="2" t="s">
        <v>1145</v>
      </c>
      <c r="C1627" s="84">
        <f>IF(COUNTIF(Table1[Tag Number], A1627), 1, 0)</f>
        <v>0</v>
      </c>
      <c r="D1627" s="85">
        <f>IF(COUNTIF(Table2[Tag Number], A1627), 1, 0)</f>
        <v>0</v>
      </c>
      <c r="E1627" s="86">
        <f>IF(COUNTIF(Table3[Tag Number], A1627), 1, 0)</f>
        <v>0</v>
      </c>
      <c r="F1627" s="86">
        <f>IF(COUNTIF(Table4[Tag Number], A1627), 1, 0)</f>
        <v>0</v>
      </c>
      <c r="G1627" s="87">
        <f t="shared" si="52"/>
        <v>0</v>
      </c>
      <c r="H1627" s="88" t="str" cm="1">
        <f t="array" ref="H1627">_xlfn.IFS(OR(_xlfn.XLOOKUP(A1627,Table1[Tag Number],Table1[Status],"-",0)="Dead",
        _xlfn.XLOOKUP(A1627,Table2[Tag Number],Table2[Status],"-",0)="Dead",
        _xlfn.XLOOKUP(A1627,Table3[Tag Number],Table3[Status],"-",0)="Dead",
        _xlfn.XLOOKUP(A1627,Table4[Tag Number],Table4[Status],"-",0)="Dead"),"Dead",
     OR(_xlfn.XLOOKUP(A1627,Table1[Tag Number],Table1[Status],"-",0)="Alive",
        _xlfn.XLOOKUP(A1627,Table2[Tag Number],Table2[Status],"-",0)="Alive",
        _xlfn.XLOOKUP(A1627,Table3[Tag Number],Table3[Status],"-",0)="Alive",
        _xlfn.XLOOKUP(A1627,Table4[Tag Number],Table4[Status],"-",0)="Alive"),"Alive",
     OR(_xlfn.XLOOKUP(A1627,Table1[Tag Number],Table1[Status],"-",0)="-",
        _xlfn.XLOOKUP(A1627,Table2[Tag Number],Table2[Status],"-",0)="-",
        _xlfn.XLOOKUP(A1627,Table3[Tag Number],Table3[Status],"-",0)="-",
        _xlfn.XLOOKUP(A1627,Table4[Tag Number],Table4[Status],"-",0)="-"),
   "-")</f>
        <v>-</v>
      </c>
      <c r="I1627" s="90"/>
      <c r="J1627" s="90"/>
      <c r="K1627" s="91"/>
      <c r="L1627" s="91"/>
      <c r="M1627" s="91"/>
      <c r="N1627" s="92"/>
      <c r="O1627" s="89"/>
      <c r="R1627" t="b">
        <f t="shared" si="51"/>
        <v>0</v>
      </c>
    </row>
    <row r="1628" spans="1:18" ht="15" thickBot="1" x14ac:dyDescent="0.35">
      <c r="A1628" s="3" t="s">
        <v>899</v>
      </c>
      <c r="B1628" s="3" t="s">
        <v>1145</v>
      </c>
      <c r="C1628" s="84">
        <f>IF(COUNTIF(Table1[Tag Number], A1628), 1, 0)</f>
        <v>0</v>
      </c>
      <c r="D1628" s="85">
        <f>IF(COUNTIF(Table2[Tag Number], A1628), 1, 0)</f>
        <v>0</v>
      </c>
      <c r="E1628" s="86">
        <f>IF(COUNTIF(Table3[Tag Number], A1628), 1, 0)</f>
        <v>0</v>
      </c>
      <c r="F1628" s="86">
        <f>IF(COUNTIF(Table4[Tag Number], A1628), 1, 0)</f>
        <v>0</v>
      </c>
      <c r="G1628" s="87">
        <f t="shared" si="52"/>
        <v>0</v>
      </c>
      <c r="H1628" s="88" t="str" cm="1">
        <f t="array" ref="H1628">_xlfn.IFS(OR(_xlfn.XLOOKUP(A1628,Table1[Tag Number],Table1[Status],"-",0)="Dead",
        _xlfn.XLOOKUP(A1628,Table2[Tag Number],Table2[Status],"-",0)="Dead",
        _xlfn.XLOOKUP(A1628,Table3[Tag Number],Table3[Status],"-",0)="Dead",
        _xlfn.XLOOKUP(A1628,Table4[Tag Number],Table4[Status],"-",0)="Dead"),"Dead",
     OR(_xlfn.XLOOKUP(A1628,Table1[Tag Number],Table1[Status],"-",0)="Alive",
        _xlfn.XLOOKUP(A1628,Table2[Tag Number],Table2[Status],"-",0)="Alive",
        _xlfn.XLOOKUP(A1628,Table3[Tag Number],Table3[Status],"-",0)="Alive",
        _xlfn.XLOOKUP(A1628,Table4[Tag Number],Table4[Status],"-",0)="Alive"),"Alive",
     OR(_xlfn.XLOOKUP(A1628,Table1[Tag Number],Table1[Status],"-",0)="-",
        _xlfn.XLOOKUP(A1628,Table2[Tag Number],Table2[Status],"-",0)="-",
        _xlfn.XLOOKUP(A1628,Table3[Tag Number],Table3[Status],"-",0)="-",
        _xlfn.XLOOKUP(A1628,Table4[Tag Number],Table4[Status],"-",0)="-"),
   "-")</f>
        <v>-</v>
      </c>
      <c r="I1628" s="90"/>
      <c r="J1628" s="90"/>
      <c r="K1628" s="91"/>
      <c r="L1628" s="91"/>
      <c r="M1628" s="91"/>
      <c r="N1628" s="92"/>
      <c r="O1628" s="89"/>
      <c r="R1628" t="b">
        <f t="shared" si="51"/>
        <v>0</v>
      </c>
    </row>
    <row r="1629" spans="1:18" ht="15" thickBot="1" x14ac:dyDescent="0.35">
      <c r="A1629" s="2" t="s">
        <v>2264</v>
      </c>
      <c r="B1629" s="2" t="s">
        <v>1145</v>
      </c>
      <c r="C1629" s="84">
        <f>IF(COUNTIF(Table1[Tag Number], A1629), 1, 0)</f>
        <v>0</v>
      </c>
      <c r="D1629" s="85">
        <f>IF(COUNTIF(Table2[Tag Number], A1629), 1, 0)</f>
        <v>0</v>
      </c>
      <c r="E1629" s="86">
        <f>IF(COUNTIF(Table3[Tag Number], A1629), 1, 0)</f>
        <v>0</v>
      </c>
      <c r="F1629" s="86">
        <f>IF(COUNTIF(Table4[Tag Number], A1629), 1, 0)</f>
        <v>0</v>
      </c>
      <c r="G1629" s="87">
        <f t="shared" si="52"/>
        <v>0</v>
      </c>
      <c r="H1629" s="88" t="str" cm="1">
        <f t="array" ref="H1629">_xlfn.IFS(OR(_xlfn.XLOOKUP(A1629,Table1[Tag Number],Table1[Status],"-",0)="Dead",
        _xlfn.XLOOKUP(A1629,Table2[Tag Number],Table2[Status],"-",0)="Dead",
        _xlfn.XLOOKUP(A1629,Table3[Tag Number],Table3[Status],"-",0)="Dead",
        _xlfn.XLOOKUP(A1629,Table4[Tag Number],Table4[Status],"-",0)="Dead"),"Dead",
     OR(_xlfn.XLOOKUP(A1629,Table1[Tag Number],Table1[Status],"-",0)="Alive",
        _xlfn.XLOOKUP(A1629,Table2[Tag Number],Table2[Status],"-",0)="Alive",
        _xlfn.XLOOKUP(A1629,Table3[Tag Number],Table3[Status],"-",0)="Alive",
        _xlfn.XLOOKUP(A1629,Table4[Tag Number],Table4[Status],"-",0)="Alive"),"Alive",
     OR(_xlfn.XLOOKUP(A1629,Table1[Tag Number],Table1[Status],"-",0)="-",
        _xlfn.XLOOKUP(A1629,Table2[Tag Number],Table2[Status],"-",0)="-",
        _xlfn.XLOOKUP(A1629,Table3[Tag Number],Table3[Status],"-",0)="-",
        _xlfn.XLOOKUP(A1629,Table4[Tag Number],Table4[Status],"-",0)="-"),
   "-")</f>
        <v>-</v>
      </c>
      <c r="I1629" s="90"/>
      <c r="J1629" s="90"/>
      <c r="K1629" s="91"/>
      <c r="L1629" s="91"/>
      <c r="M1629" s="91"/>
      <c r="N1629" s="92"/>
      <c r="O1629" s="89"/>
      <c r="R1629" t="b">
        <f t="shared" si="51"/>
        <v>0</v>
      </c>
    </row>
    <row r="1630" spans="1:18" ht="15" thickBot="1" x14ac:dyDescent="0.35">
      <c r="A1630" s="3" t="s">
        <v>2265</v>
      </c>
      <c r="B1630" s="3" t="s">
        <v>1145</v>
      </c>
      <c r="C1630" s="84">
        <f>IF(COUNTIF(Table1[Tag Number], A1630), 1, 0)</f>
        <v>0</v>
      </c>
      <c r="D1630" s="85">
        <f>IF(COUNTIF(Table2[Tag Number], A1630), 1, 0)</f>
        <v>0</v>
      </c>
      <c r="E1630" s="86">
        <f>IF(COUNTIF(Table3[Tag Number], A1630), 1, 0)</f>
        <v>0</v>
      </c>
      <c r="F1630" s="86">
        <f>IF(COUNTIF(Table4[Tag Number], A1630), 1, 0)</f>
        <v>0</v>
      </c>
      <c r="G1630" s="87">
        <f t="shared" si="52"/>
        <v>0</v>
      </c>
      <c r="H1630" s="88" t="str" cm="1">
        <f t="array" ref="H1630">_xlfn.IFS(OR(_xlfn.XLOOKUP(A1630,Table1[Tag Number],Table1[Status],"-",0)="Dead",
        _xlfn.XLOOKUP(A1630,Table2[Tag Number],Table2[Status],"-",0)="Dead",
        _xlfn.XLOOKUP(A1630,Table3[Tag Number],Table3[Status],"-",0)="Dead",
        _xlfn.XLOOKUP(A1630,Table4[Tag Number],Table4[Status],"-",0)="Dead"),"Dead",
     OR(_xlfn.XLOOKUP(A1630,Table1[Tag Number],Table1[Status],"-",0)="Alive",
        _xlfn.XLOOKUP(A1630,Table2[Tag Number],Table2[Status],"-",0)="Alive",
        _xlfn.XLOOKUP(A1630,Table3[Tag Number],Table3[Status],"-",0)="Alive",
        _xlfn.XLOOKUP(A1630,Table4[Tag Number],Table4[Status],"-",0)="Alive"),"Alive",
     OR(_xlfn.XLOOKUP(A1630,Table1[Tag Number],Table1[Status],"-",0)="-",
        _xlfn.XLOOKUP(A1630,Table2[Tag Number],Table2[Status],"-",0)="-",
        _xlfn.XLOOKUP(A1630,Table3[Tag Number],Table3[Status],"-",0)="-",
        _xlfn.XLOOKUP(A1630,Table4[Tag Number],Table4[Status],"-",0)="-"),
   "-")</f>
        <v>-</v>
      </c>
      <c r="I1630" s="90"/>
      <c r="J1630" s="90"/>
      <c r="K1630" s="91"/>
      <c r="L1630" s="91"/>
      <c r="M1630" s="91"/>
      <c r="N1630" s="92"/>
      <c r="O1630" s="89"/>
      <c r="R1630" t="b">
        <f t="shared" si="51"/>
        <v>0</v>
      </c>
    </row>
    <row r="1631" spans="1:18" ht="15" thickBot="1" x14ac:dyDescent="0.35">
      <c r="A1631" s="2" t="s">
        <v>2266</v>
      </c>
      <c r="B1631" s="2" t="s">
        <v>1145</v>
      </c>
      <c r="C1631" s="84">
        <f>IF(COUNTIF(Table1[Tag Number], A1631), 1, 0)</f>
        <v>0</v>
      </c>
      <c r="D1631" s="85">
        <f>IF(COUNTIF(Table2[Tag Number], A1631), 1, 0)</f>
        <v>0</v>
      </c>
      <c r="E1631" s="86">
        <f>IF(COUNTIF(Table3[Tag Number], A1631), 1, 0)</f>
        <v>0</v>
      </c>
      <c r="F1631" s="86">
        <f>IF(COUNTIF(Table4[Tag Number], A1631), 1, 0)</f>
        <v>0</v>
      </c>
      <c r="G1631" s="87">
        <f t="shared" si="52"/>
        <v>0</v>
      </c>
      <c r="H1631" s="88" t="str" cm="1">
        <f t="array" ref="H1631">_xlfn.IFS(OR(_xlfn.XLOOKUP(A1631,Table1[Tag Number],Table1[Status],"-",0)="Dead",
        _xlfn.XLOOKUP(A1631,Table2[Tag Number],Table2[Status],"-",0)="Dead",
        _xlfn.XLOOKUP(A1631,Table3[Tag Number],Table3[Status],"-",0)="Dead",
        _xlfn.XLOOKUP(A1631,Table4[Tag Number],Table4[Status],"-",0)="Dead"),"Dead",
     OR(_xlfn.XLOOKUP(A1631,Table1[Tag Number],Table1[Status],"-",0)="Alive",
        _xlfn.XLOOKUP(A1631,Table2[Tag Number],Table2[Status],"-",0)="Alive",
        _xlfn.XLOOKUP(A1631,Table3[Tag Number],Table3[Status],"-",0)="Alive",
        _xlfn.XLOOKUP(A1631,Table4[Tag Number],Table4[Status],"-",0)="Alive"),"Alive",
     OR(_xlfn.XLOOKUP(A1631,Table1[Tag Number],Table1[Status],"-",0)="-",
        _xlfn.XLOOKUP(A1631,Table2[Tag Number],Table2[Status],"-",0)="-",
        _xlfn.XLOOKUP(A1631,Table3[Tag Number],Table3[Status],"-",0)="-",
        _xlfn.XLOOKUP(A1631,Table4[Tag Number],Table4[Status],"-",0)="-"),
   "-")</f>
        <v>-</v>
      </c>
      <c r="I1631" s="90"/>
      <c r="J1631" s="90"/>
      <c r="K1631" s="91"/>
      <c r="L1631" s="91"/>
      <c r="M1631" s="91"/>
      <c r="N1631" s="92"/>
      <c r="O1631" s="89"/>
      <c r="R1631" t="b">
        <f t="shared" si="51"/>
        <v>0</v>
      </c>
    </row>
    <row r="1632" spans="1:18" ht="15" thickBot="1" x14ac:dyDescent="0.35">
      <c r="A1632" s="3" t="s">
        <v>2267</v>
      </c>
      <c r="B1632" s="3" t="s">
        <v>1145</v>
      </c>
      <c r="C1632" s="84">
        <f>IF(COUNTIF(Table1[Tag Number], A1632), 1, 0)</f>
        <v>0</v>
      </c>
      <c r="D1632" s="85">
        <f>IF(COUNTIF(Table2[Tag Number], A1632), 1, 0)</f>
        <v>0</v>
      </c>
      <c r="E1632" s="86">
        <f>IF(COUNTIF(Table3[Tag Number], A1632), 1, 0)</f>
        <v>0</v>
      </c>
      <c r="F1632" s="86">
        <f>IF(COUNTIF(Table4[Tag Number], A1632), 1, 0)</f>
        <v>0</v>
      </c>
      <c r="G1632" s="87">
        <f t="shared" si="52"/>
        <v>0</v>
      </c>
      <c r="H1632" s="88" t="str" cm="1">
        <f t="array" ref="H1632">_xlfn.IFS(OR(_xlfn.XLOOKUP(A1632,Table1[Tag Number],Table1[Status],"-",0)="Dead",
        _xlfn.XLOOKUP(A1632,Table2[Tag Number],Table2[Status],"-",0)="Dead",
        _xlfn.XLOOKUP(A1632,Table3[Tag Number],Table3[Status],"-",0)="Dead",
        _xlfn.XLOOKUP(A1632,Table4[Tag Number],Table4[Status],"-",0)="Dead"),"Dead",
     OR(_xlfn.XLOOKUP(A1632,Table1[Tag Number],Table1[Status],"-",0)="Alive",
        _xlfn.XLOOKUP(A1632,Table2[Tag Number],Table2[Status],"-",0)="Alive",
        _xlfn.XLOOKUP(A1632,Table3[Tag Number],Table3[Status],"-",0)="Alive",
        _xlfn.XLOOKUP(A1632,Table4[Tag Number],Table4[Status],"-",0)="Alive"),"Alive",
     OR(_xlfn.XLOOKUP(A1632,Table1[Tag Number],Table1[Status],"-",0)="-",
        _xlfn.XLOOKUP(A1632,Table2[Tag Number],Table2[Status],"-",0)="-",
        _xlfn.XLOOKUP(A1632,Table3[Tag Number],Table3[Status],"-",0)="-",
        _xlfn.XLOOKUP(A1632,Table4[Tag Number],Table4[Status],"-",0)="-"),
   "-")</f>
        <v>-</v>
      </c>
      <c r="I1632" s="90"/>
      <c r="J1632" s="90"/>
      <c r="K1632" s="91"/>
      <c r="L1632" s="91"/>
      <c r="M1632" s="91"/>
      <c r="N1632" s="92"/>
      <c r="O1632" s="89"/>
      <c r="R1632" t="b">
        <f t="shared" si="51"/>
        <v>0</v>
      </c>
    </row>
    <row r="1633" spans="1:18" ht="15" thickBot="1" x14ac:dyDescent="0.35">
      <c r="A1633" s="2" t="s">
        <v>2268</v>
      </c>
      <c r="B1633" s="2" t="s">
        <v>1145</v>
      </c>
      <c r="C1633" s="84">
        <f>IF(COUNTIF(Table1[Tag Number], A1633), 1, 0)</f>
        <v>0</v>
      </c>
      <c r="D1633" s="85">
        <f>IF(COUNTIF(Table2[Tag Number], A1633), 1, 0)</f>
        <v>0</v>
      </c>
      <c r="E1633" s="86">
        <f>IF(COUNTIF(Table3[Tag Number], A1633), 1, 0)</f>
        <v>0</v>
      </c>
      <c r="F1633" s="86">
        <f>IF(COUNTIF(Table4[Tag Number], A1633), 1, 0)</f>
        <v>0</v>
      </c>
      <c r="G1633" s="87">
        <f t="shared" si="52"/>
        <v>0</v>
      </c>
      <c r="H1633" s="88" t="str" cm="1">
        <f t="array" ref="H1633">_xlfn.IFS(OR(_xlfn.XLOOKUP(A1633,Table1[Tag Number],Table1[Status],"-",0)="Dead",
        _xlfn.XLOOKUP(A1633,Table2[Tag Number],Table2[Status],"-",0)="Dead",
        _xlfn.XLOOKUP(A1633,Table3[Tag Number],Table3[Status],"-",0)="Dead",
        _xlfn.XLOOKUP(A1633,Table4[Tag Number],Table4[Status],"-",0)="Dead"),"Dead",
     OR(_xlfn.XLOOKUP(A1633,Table1[Tag Number],Table1[Status],"-",0)="Alive",
        _xlfn.XLOOKUP(A1633,Table2[Tag Number],Table2[Status],"-",0)="Alive",
        _xlfn.XLOOKUP(A1633,Table3[Tag Number],Table3[Status],"-",0)="Alive",
        _xlfn.XLOOKUP(A1633,Table4[Tag Number],Table4[Status],"-",0)="Alive"),"Alive",
     OR(_xlfn.XLOOKUP(A1633,Table1[Tag Number],Table1[Status],"-",0)="-",
        _xlfn.XLOOKUP(A1633,Table2[Tag Number],Table2[Status],"-",0)="-",
        _xlfn.XLOOKUP(A1633,Table3[Tag Number],Table3[Status],"-",0)="-",
        _xlfn.XLOOKUP(A1633,Table4[Tag Number],Table4[Status],"-",0)="-"),
   "-")</f>
        <v>-</v>
      </c>
      <c r="I1633" s="90"/>
      <c r="J1633" s="90"/>
      <c r="K1633" s="91"/>
      <c r="L1633" s="91"/>
      <c r="M1633" s="91"/>
      <c r="N1633" s="92"/>
      <c r="O1633" s="89"/>
      <c r="R1633" t="b">
        <f t="shared" si="51"/>
        <v>0</v>
      </c>
    </row>
    <row r="1634" spans="1:18" ht="15" thickBot="1" x14ac:dyDescent="0.35">
      <c r="A1634" s="3" t="s">
        <v>2269</v>
      </c>
      <c r="B1634" s="3" t="s">
        <v>1137</v>
      </c>
      <c r="C1634" s="84">
        <f>IF(COUNTIF(Table1[Tag Number], A1634), 1, 0)</f>
        <v>0</v>
      </c>
      <c r="D1634" s="85">
        <f>IF(COUNTIF(Table2[Tag Number], A1634), 1, 0)</f>
        <v>0</v>
      </c>
      <c r="E1634" s="86">
        <f>IF(COUNTIF(Table3[Tag Number], A1634), 1, 0)</f>
        <v>0</v>
      </c>
      <c r="F1634" s="86">
        <f>IF(COUNTIF(Table4[Tag Number], A1634), 1, 0)</f>
        <v>0</v>
      </c>
      <c r="G1634" s="87">
        <f t="shared" si="52"/>
        <v>0</v>
      </c>
      <c r="H1634" s="88" t="str" cm="1">
        <f t="array" ref="H1634">_xlfn.IFS(OR(_xlfn.XLOOKUP(A1634,Table1[Tag Number],Table1[Status],"-",0)="Dead",
        _xlfn.XLOOKUP(A1634,Table2[Tag Number],Table2[Status],"-",0)="Dead",
        _xlfn.XLOOKUP(A1634,Table3[Tag Number],Table3[Status],"-",0)="Dead",
        _xlfn.XLOOKUP(A1634,Table4[Tag Number],Table4[Status],"-",0)="Dead"),"Dead",
     OR(_xlfn.XLOOKUP(A1634,Table1[Tag Number],Table1[Status],"-",0)="Alive",
        _xlfn.XLOOKUP(A1634,Table2[Tag Number],Table2[Status],"-",0)="Alive",
        _xlfn.XLOOKUP(A1634,Table3[Tag Number],Table3[Status],"-",0)="Alive",
        _xlfn.XLOOKUP(A1634,Table4[Tag Number],Table4[Status],"-",0)="Alive"),"Alive",
     OR(_xlfn.XLOOKUP(A1634,Table1[Tag Number],Table1[Status],"-",0)="-",
        _xlfn.XLOOKUP(A1634,Table2[Tag Number],Table2[Status],"-",0)="-",
        _xlfn.XLOOKUP(A1634,Table3[Tag Number],Table3[Status],"-",0)="-",
        _xlfn.XLOOKUP(A1634,Table4[Tag Number],Table4[Status],"-",0)="-"),
   "-")</f>
        <v>-</v>
      </c>
      <c r="I1634" s="90"/>
      <c r="J1634" s="90"/>
      <c r="K1634" s="91"/>
      <c r="L1634" s="91"/>
      <c r="M1634" s="91"/>
      <c r="N1634" s="92"/>
      <c r="O1634" s="89"/>
      <c r="R1634" t="b">
        <f t="shared" si="51"/>
        <v>0</v>
      </c>
    </row>
    <row r="1635" spans="1:18" ht="15" thickBot="1" x14ac:dyDescent="0.35">
      <c r="A1635" s="2" t="s">
        <v>243</v>
      </c>
      <c r="B1635" s="2" t="s">
        <v>1145</v>
      </c>
      <c r="C1635" s="84">
        <f>IF(COUNTIF(Table1[Tag Number], A1635), 1, 0)</f>
        <v>0</v>
      </c>
      <c r="D1635" s="85">
        <f>IF(COUNTIF(Table2[Tag Number], A1635), 1, 0)</f>
        <v>1</v>
      </c>
      <c r="E1635" s="86">
        <f>IF(COUNTIF(Table3[Tag Number], A1635), 1, 0)</f>
        <v>0</v>
      </c>
      <c r="F1635" s="86">
        <f>IF(COUNTIF(Table4[Tag Number], A1635), 1, 0)</f>
        <v>0</v>
      </c>
      <c r="G1635" s="87">
        <f t="shared" si="52"/>
        <v>1</v>
      </c>
      <c r="H1635" s="88" t="str" cm="1">
        <f t="array" ref="H1635">_xlfn.IFS(OR(_xlfn.XLOOKUP(A1635,Table1[Tag Number],Table1[Status],"-",0)="Dead",
        _xlfn.XLOOKUP(A1635,Table2[Tag Number],Table2[Status],"-",0)="Dead",
        _xlfn.XLOOKUP(A1635,Table3[Tag Number],Table3[Status],"-",0)="Dead",
        _xlfn.XLOOKUP(A1635,Table4[Tag Number],Table4[Status],"-",0)="Dead"),"Dead",
     OR(_xlfn.XLOOKUP(A1635,Table1[Tag Number],Table1[Status],"-",0)="Alive",
        _xlfn.XLOOKUP(A1635,Table2[Tag Number],Table2[Status],"-",0)="Alive",
        _xlfn.XLOOKUP(A1635,Table3[Tag Number],Table3[Status],"-",0)="Alive",
        _xlfn.XLOOKUP(A1635,Table4[Tag Number],Table4[Status],"-",0)="Alive"),"Alive",
     OR(_xlfn.XLOOKUP(A1635,Table1[Tag Number],Table1[Status],"-",0)="-",
        _xlfn.XLOOKUP(A1635,Table2[Tag Number],Table2[Status],"-",0)="-",
        _xlfn.XLOOKUP(A1635,Table3[Tag Number],Table3[Status],"-",0)="-",
        _xlfn.XLOOKUP(A1635,Table4[Tag Number],Table4[Status],"-",0)="-"),
   "-")</f>
        <v>Dead</v>
      </c>
      <c r="I1635" s="90"/>
      <c r="J1635" s="90"/>
      <c r="K1635" s="91"/>
      <c r="L1635" s="91"/>
      <c r="M1635" s="91"/>
      <c r="N1635" s="92"/>
      <c r="O1635" s="89"/>
      <c r="R1635" t="b">
        <f t="shared" si="51"/>
        <v>0</v>
      </c>
    </row>
    <row r="1636" spans="1:18" ht="15" thickBot="1" x14ac:dyDescent="0.35">
      <c r="A1636" s="3" t="s">
        <v>2270</v>
      </c>
      <c r="B1636" s="3" t="s">
        <v>1145</v>
      </c>
      <c r="C1636" s="84">
        <f>IF(COUNTIF(Table1[Tag Number], A1636), 1, 0)</f>
        <v>0</v>
      </c>
      <c r="D1636" s="85">
        <f>IF(COUNTIF(Table2[Tag Number], A1636), 1, 0)</f>
        <v>0</v>
      </c>
      <c r="E1636" s="86">
        <f>IF(COUNTIF(Table3[Tag Number], A1636), 1, 0)</f>
        <v>0</v>
      </c>
      <c r="F1636" s="86">
        <f>IF(COUNTIF(Table4[Tag Number], A1636), 1, 0)</f>
        <v>0</v>
      </c>
      <c r="G1636" s="87">
        <f t="shared" si="52"/>
        <v>0</v>
      </c>
      <c r="H1636" s="88" t="str" cm="1">
        <f t="array" ref="H1636">_xlfn.IFS(OR(_xlfn.XLOOKUP(A1636,Table1[Tag Number],Table1[Status],"-",0)="Dead",
        _xlfn.XLOOKUP(A1636,Table2[Tag Number],Table2[Status],"-",0)="Dead",
        _xlfn.XLOOKUP(A1636,Table3[Tag Number],Table3[Status],"-",0)="Dead",
        _xlfn.XLOOKUP(A1636,Table4[Tag Number],Table4[Status],"-",0)="Dead"),"Dead",
     OR(_xlfn.XLOOKUP(A1636,Table1[Tag Number],Table1[Status],"-",0)="Alive",
        _xlfn.XLOOKUP(A1636,Table2[Tag Number],Table2[Status],"-",0)="Alive",
        _xlfn.XLOOKUP(A1636,Table3[Tag Number],Table3[Status],"-",0)="Alive",
        _xlfn.XLOOKUP(A1636,Table4[Tag Number],Table4[Status],"-",0)="Alive"),"Alive",
     OR(_xlfn.XLOOKUP(A1636,Table1[Tag Number],Table1[Status],"-",0)="-",
        _xlfn.XLOOKUP(A1636,Table2[Tag Number],Table2[Status],"-",0)="-",
        _xlfn.XLOOKUP(A1636,Table3[Tag Number],Table3[Status],"-",0)="-",
        _xlfn.XLOOKUP(A1636,Table4[Tag Number],Table4[Status],"-",0)="-"),
   "-")</f>
        <v>-</v>
      </c>
      <c r="I1636" s="90"/>
      <c r="J1636" s="90"/>
      <c r="K1636" s="91"/>
      <c r="L1636" s="91"/>
      <c r="M1636" s="91"/>
      <c r="N1636" s="92"/>
      <c r="O1636" s="89"/>
      <c r="R1636" t="b">
        <f t="shared" si="51"/>
        <v>0</v>
      </c>
    </row>
    <row r="1637" spans="1:18" ht="15" thickBot="1" x14ac:dyDescent="0.35">
      <c r="A1637" s="2" t="s">
        <v>2271</v>
      </c>
      <c r="B1637" s="2" t="s">
        <v>1145</v>
      </c>
      <c r="C1637" s="84">
        <f>IF(COUNTIF(Table1[Tag Number], A1637), 1, 0)</f>
        <v>0</v>
      </c>
      <c r="D1637" s="85">
        <f>IF(COUNTIF(Table2[Tag Number], A1637), 1, 0)</f>
        <v>0</v>
      </c>
      <c r="E1637" s="86">
        <f>IF(COUNTIF(Table3[Tag Number], A1637), 1, 0)</f>
        <v>0</v>
      </c>
      <c r="F1637" s="86">
        <f>IF(COUNTIF(Table4[Tag Number], A1637), 1, 0)</f>
        <v>0</v>
      </c>
      <c r="G1637" s="87">
        <f t="shared" si="52"/>
        <v>0</v>
      </c>
      <c r="H1637" s="88" t="str" cm="1">
        <f t="array" ref="H1637">_xlfn.IFS(OR(_xlfn.XLOOKUP(A1637,Table1[Tag Number],Table1[Status],"-",0)="Dead",
        _xlfn.XLOOKUP(A1637,Table2[Tag Number],Table2[Status],"-",0)="Dead",
        _xlfn.XLOOKUP(A1637,Table3[Tag Number],Table3[Status],"-",0)="Dead",
        _xlfn.XLOOKUP(A1637,Table4[Tag Number],Table4[Status],"-",0)="Dead"),"Dead",
     OR(_xlfn.XLOOKUP(A1637,Table1[Tag Number],Table1[Status],"-",0)="Alive",
        _xlfn.XLOOKUP(A1637,Table2[Tag Number],Table2[Status],"-",0)="Alive",
        _xlfn.XLOOKUP(A1637,Table3[Tag Number],Table3[Status],"-",0)="Alive",
        _xlfn.XLOOKUP(A1637,Table4[Tag Number],Table4[Status],"-",0)="Alive"),"Alive",
     OR(_xlfn.XLOOKUP(A1637,Table1[Tag Number],Table1[Status],"-",0)="-",
        _xlfn.XLOOKUP(A1637,Table2[Tag Number],Table2[Status],"-",0)="-",
        _xlfn.XLOOKUP(A1637,Table3[Tag Number],Table3[Status],"-",0)="-",
        _xlfn.XLOOKUP(A1637,Table4[Tag Number],Table4[Status],"-",0)="-"),
   "-")</f>
        <v>-</v>
      </c>
      <c r="I1637" s="90"/>
      <c r="J1637" s="90"/>
      <c r="K1637" s="91"/>
      <c r="L1637" s="91"/>
      <c r="M1637" s="91"/>
      <c r="N1637" s="92"/>
      <c r="O1637" s="89"/>
      <c r="R1637" t="b">
        <f t="shared" si="51"/>
        <v>0</v>
      </c>
    </row>
    <row r="1638" spans="1:18" ht="15" thickBot="1" x14ac:dyDescent="0.35">
      <c r="A1638" s="3" t="s">
        <v>2272</v>
      </c>
      <c r="B1638" s="3" t="s">
        <v>1145</v>
      </c>
      <c r="C1638" s="84">
        <f>IF(COUNTIF(Table1[Tag Number], A1638), 1, 0)</f>
        <v>0</v>
      </c>
      <c r="D1638" s="85">
        <f>IF(COUNTIF(Table2[Tag Number], A1638), 1, 0)</f>
        <v>0</v>
      </c>
      <c r="E1638" s="86">
        <f>IF(COUNTIF(Table3[Tag Number], A1638), 1, 0)</f>
        <v>0</v>
      </c>
      <c r="F1638" s="86">
        <f>IF(COUNTIF(Table4[Tag Number], A1638), 1, 0)</f>
        <v>0</v>
      </c>
      <c r="G1638" s="87">
        <f t="shared" si="52"/>
        <v>0</v>
      </c>
      <c r="H1638" s="88" t="str" cm="1">
        <f t="array" ref="H1638">_xlfn.IFS(OR(_xlfn.XLOOKUP(A1638,Table1[Tag Number],Table1[Status],"-",0)="Dead",
        _xlfn.XLOOKUP(A1638,Table2[Tag Number],Table2[Status],"-",0)="Dead",
        _xlfn.XLOOKUP(A1638,Table3[Tag Number],Table3[Status],"-",0)="Dead",
        _xlfn.XLOOKUP(A1638,Table4[Tag Number],Table4[Status],"-",0)="Dead"),"Dead",
     OR(_xlfn.XLOOKUP(A1638,Table1[Tag Number],Table1[Status],"-",0)="Alive",
        _xlfn.XLOOKUP(A1638,Table2[Tag Number],Table2[Status],"-",0)="Alive",
        _xlfn.XLOOKUP(A1638,Table3[Tag Number],Table3[Status],"-",0)="Alive",
        _xlfn.XLOOKUP(A1638,Table4[Tag Number],Table4[Status],"-",0)="Alive"),"Alive",
     OR(_xlfn.XLOOKUP(A1638,Table1[Tag Number],Table1[Status],"-",0)="-",
        _xlfn.XLOOKUP(A1638,Table2[Tag Number],Table2[Status],"-",0)="-",
        _xlfn.XLOOKUP(A1638,Table3[Tag Number],Table3[Status],"-",0)="-",
        _xlfn.XLOOKUP(A1638,Table4[Tag Number],Table4[Status],"-",0)="-"),
   "-")</f>
        <v>-</v>
      </c>
      <c r="I1638" s="90"/>
      <c r="J1638" s="90"/>
      <c r="K1638" s="91"/>
      <c r="L1638" s="91"/>
      <c r="M1638" s="91"/>
      <c r="N1638" s="92"/>
      <c r="O1638" s="89"/>
      <c r="R1638" t="b">
        <f t="shared" si="51"/>
        <v>0</v>
      </c>
    </row>
    <row r="1639" spans="1:18" ht="15" thickBot="1" x14ac:dyDescent="0.35">
      <c r="A1639" s="2" t="s">
        <v>2273</v>
      </c>
      <c r="B1639" s="2" t="s">
        <v>1145</v>
      </c>
      <c r="C1639" s="84">
        <f>IF(COUNTIF(Table1[Tag Number], A1639), 1, 0)</f>
        <v>0</v>
      </c>
      <c r="D1639" s="85">
        <f>IF(COUNTIF(Table2[Tag Number], A1639), 1, 0)</f>
        <v>0</v>
      </c>
      <c r="E1639" s="86">
        <f>IF(COUNTIF(Table3[Tag Number], A1639), 1, 0)</f>
        <v>0</v>
      </c>
      <c r="F1639" s="86">
        <f>IF(COUNTIF(Table4[Tag Number], A1639), 1, 0)</f>
        <v>0</v>
      </c>
      <c r="G1639" s="87">
        <f t="shared" si="52"/>
        <v>0</v>
      </c>
      <c r="H1639" s="88" t="str" cm="1">
        <f t="array" ref="H1639">_xlfn.IFS(OR(_xlfn.XLOOKUP(A1639,Table1[Tag Number],Table1[Status],"-",0)="Dead",
        _xlfn.XLOOKUP(A1639,Table2[Tag Number],Table2[Status],"-",0)="Dead",
        _xlfn.XLOOKUP(A1639,Table3[Tag Number],Table3[Status],"-",0)="Dead",
        _xlfn.XLOOKUP(A1639,Table4[Tag Number],Table4[Status],"-",0)="Dead"),"Dead",
     OR(_xlfn.XLOOKUP(A1639,Table1[Tag Number],Table1[Status],"-",0)="Alive",
        _xlfn.XLOOKUP(A1639,Table2[Tag Number],Table2[Status],"-",0)="Alive",
        _xlfn.XLOOKUP(A1639,Table3[Tag Number],Table3[Status],"-",0)="Alive",
        _xlfn.XLOOKUP(A1639,Table4[Tag Number],Table4[Status],"-",0)="Alive"),"Alive",
     OR(_xlfn.XLOOKUP(A1639,Table1[Tag Number],Table1[Status],"-",0)="-",
        _xlfn.XLOOKUP(A1639,Table2[Tag Number],Table2[Status],"-",0)="-",
        _xlfn.XLOOKUP(A1639,Table3[Tag Number],Table3[Status],"-",0)="-",
        _xlfn.XLOOKUP(A1639,Table4[Tag Number],Table4[Status],"-",0)="-"),
   "-")</f>
        <v>-</v>
      </c>
      <c r="I1639" s="90"/>
      <c r="J1639" s="90"/>
      <c r="K1639" s="91"/>
      <c r="L1639" s="91"/>
      <c r="M1639" s="91"/>
      <c r="N1639" s="92"/>
      <c r="O1639" s="89"/>
      <c r="R1639" t="b">
        <f t="shared" si="51"/>
        <v>0</v>
      </c>
    </row>
    <row r="1640" spans="1:18" ht="15" thickBot="1" x14ac:dyDescent="0.35">
      <c r="A1640" s="3" t="s">
        <v>1104</v>
      </c>
      <c r="B1640" s="3" t="s">
        <v>1145</v>
      </c>
      <c r="C1640" s="84">
        <f>IF(COUNTIF(Table1[Tag Number], A1640), 1, 0)</f>
        <v>1</v>
      </c>
      <c r="D1640" s="85">
        <f>IF(COUNTIF(Table2[Tag Number], A1640), 1, 0)</f>
        <v>0</v>
      </c>
      <c r="E1640" s="86">
        <f>IF(COUNTIF(Table3[Tag Number], A1640), 1, 0)</f>
        <v>0</v>
      </c>
      <c r="F1640" s="86">
        <f>IF(COUNTIF(Table4[Tag Number], A1640), 1, 0)</f>
        <v>0</v>
      </c>
      <c r="G1640" s="87">
        <f t="shared" si="52"/>
        <v>1</v>
      </c>
      <c r="H1640" s="88" t="str" cm="1">
        <f t="array" ref="H1640">_xlfn.IFS(OR(_xlfn.XLOOKUP(A1640,Table1[Tag Number],Table1[Status],"-",0)="Dead",
        _xlfn.XLOOKUP(A1640,Table2[Tag Number],Table2[Status],"-",0)="Dead",
        _xlfn.XLOOKUP(A1640,Table3[Tag Number],Table3[Status],"-",0)="Dead",
        _xlfn.XLOOKUP(A1640,Table4[Tag Number],Table4[Status],"-",0)="Dead"),"Dead",
     OR(_xlfn.XLOOKUP(A1640,Table1[Tag Number],Table1[Status],"-",0)="Alive",
        _xlfn.XLOOKUP(A1640,Table2[Tag Number],Table2[Status],"-",0)="Alive",
        _xlfn.XLOOKUP(A1640,Table3[Tag Number],Table3[Status],"-",0)="Alive",
        _xlfn.XLOOKUP(A1640,Table4[Tag Number],Table4[Status],"-",0)="Alive"),"Alive",
     OR(_xlfn.XLOOKUP(A1640,Table1[Tag Number],Table1[Status],"-",0)="-",
        _xlfn.XLOOKUP(A1640,Table2[Tag Number],Table2[Status],"-",0)="-",
        _xlfn.XLOOKUP(A1640,Table3[Tag Number],Table3[Status],"-",0)="-",
        _xlfn.XLOOKUP(A1640,Table4[Tag Number],Table4[Status],"-",0)="-"),
   "-")</f>
        <v>Dead</v>
      </c>
      <c r="I1640" s="90"/>
      <c r="J1640" s="90"/>
      <c r="K1640" s="91"/>
      <c r="L1640" s="91"/>
      <c r="M1640" s="91"/>
      <c r="N1640" s="92"/>
      <c r="O1640" s="89"/>
      <c r="R1640" t="b">
        <f t="shared" si="51"/>
        <v>0</v>
      </c>
    </row>
    <row r="1641" spans="1:18" ht="15" thickBot="1" x14ac:dyDescent="0.35">
      <c r="A1641" s="2" t="s">
        <v>2274</v>
      </c>
      <c r="B1641" s="2" t="s">
        <v>1145</v>
      </c>
      <c r="C1641" s="84">
        <f>IF(COUNTIF(Table1[Tag Number], A1641), 1, 0)</f>
        <v>0</v>
      </c>
      <c r="D1641" s="85">
        <f>IF(COUNTIF(Table2[Tag Number], A1641), 1, 0)</f>
        <v>0</v>
      </c>
      <c r="E1641" s="86">
        <f>IF(COUNTIF(Table3[Tag Number], A1641), 1, 0)</f>
        <v>0</v>
      </c>
      <c r="F1641" s="86">
        <f>IF(COUNTIF(Table4[Tag Number], A1641), 1, 0)</f>
        <v>0</v>
      </c>
      <c r="G1641" s="87">
        <f t="shared" si="52"/>
        <v>0</v>
      </c>
      <c r="H1641" s="88" t="str" cm="1">
        <f t="array" ref="H1641">_xlfn.IFS(OR(_xlfn.XLOOKUP(A1641,Table1[Tag Number],Table1[Status],"-",0)="Dead",
        _xlfn.XLOOKUP(A1641,Table2[Tag Number],Table2[Status],"-",0)="Dead",
        _xlfn.XLOOKUP(A1641,Table3[Tag Number],Table3[Status],"-",0)="Dead",
        _xlfn.XLOOKUP(A1641,Table4[Tag Number],Table4[Status],"-",0)="Dead"),"Dead",
     OR(_xlfn.XLOOKUP(A1641,Table1[Tag Number],Table1[Status],"-",0)="Alive",
        _xlfn.XLOOKUP(A1641,Table2[Tag Number],Table2[Status],"-",0)="Alive",
        _xlfn.XLOOKUP(A1641,Table3[Tag Number],Table3[Status],"-",0)="Alive",
        _xlfn.XLOOKUP(A1641,Table4[Tag Number],Table4[Status],"-",0)="Alive"),"Alive",
     OR(_xlfn.XLOOKUP(A1641,Table1[Tag Number],Table1[Status],"-",0)="-",
        _xlfn.XLOOKUP(A1641,Table2[Tag Number],Table2[Status],"-",0)="-",
        _xlfn.XLOOKUP(A1641,Table3[Tag Number],Table3[Status],"-",0)="-",
        _xlfn.XLOOKUP(A1641,Table4[Tag Number],Table4[Status],"-",0)="-"),
   "-")</f>
        <v>-</v>
      </c>
      <c r="I1641" s="90"/>
      <c r="J1641" s="90"/>
      <c r="K1641" s="91"/>
      <c r="L1641" s="91"/>
      <c r="M1641" s="91"/>
      <c r="N1641" s="92"/>
      <c r="O1641" s="89"/>
      <c r="R1641" t="b">
        <f t="shared" si="51"/>
        <v>0</v>
      </c>
    </row>
    <row r="1642" spans="1:18" ht="15" thickBot="1" x14ac:dyDescent="0.35">
      <c r="A1642" s="3" t="s">
        <v>2275</v>
      </c>
      <c r="B1642" s="3" t="s">
        <v>1145</v>
      </c>
      <c r="C1642" s="84">
        <f>IF(COUNTIF(Table1[Tag Number], A1642), 1, 0)</f>
        <v>0</v>
      </c>
      <c r="D1642" s="85">
        <f>IF(COUNTIF(Table2[Tag Number], A1642), 1, 0)</f>
        <v>0</v>
      </c>
      <c r="E1642" s="86">
        <f>IF(COUNTIF(Table3[Tag Number], A1642), 1, 0)</f>
        <v>0</v>
      </c>
      <c r="F1642" s="86">
        <f>IF(COUNTIF(Table4[Tag Number], A1642), 1, 0)</f>
        <v>0</v>
      </c>
      <c r="G1642" s="87">
        <f t="shared" si="52"/>
        <v>0</v>
      </c>
      <c r="H1642" s="88" t="str" cm="1">
        <f t="array" ref="H1642">_xlfn.IFS(OR(_xlfn.XLOOKUP(A1642,Table1[Tag Number],Table1[Status],"-",0)="Dead",
        _xlfn.XLOOKUP(A1642,Table2[Tag Number],Table2[Status],"-",0)="Dead",
        _xlfn.XLOOKUP(A1642,Table3[Tag Number],Table3[Status],"-",0)="Dead",
        _xlfn.XLOOKUP(A1642,Table4[Tag Number],Table4[Status],"-",0)="Dead"),"Dead",
     OR(_xlfn.XLOOKUP(A1642,Table1[Tag Number],Table1[Status],"-",0)="Alive",
        _xlfn.XLOOKUP(A1642,Table2[Tag Number],Table2[Status],"-",0)="Alive",
        _xlfn.XLOOKUP(A1642,Table3[Tag Number],Table3[Status],"-",0)="Alive",
        _xlfn.XLOOKUP(A1642,Table4[Tag Number],Table4[Status],"-",0)="Alive"),"Alive",
     OR(_xlfn.XLOOKUP(A1642,Table1[Tag Number],Table1[Status],"-",0)="-",
        _xlfn.XLOOKUP(A1642,Table2[Tag Number],Table2[Status],"-",0)="-",
        _xlfn.XLOOKUP(A1642,Table3[Tag Number],Table3[Status],"-",0)="-",
        _xlfn.XLOOKUP(A1642,Table4[Tag Number],Table4[Status],"-",0)="-"),
   "-")</f>
        <v>-</v>
      </c>
      <c r="I1642" s="90"/>
      <c r="J1642" s="90"/>
      <c r="K1642" s="91"/>
      <c r="L1642" s="91"/>
      <c r="M1642" s="91"/>
      <c r="N1642" s="92"/>
      <c r="O1642" s="89"/>
      <c r="R1642" t="b">
        <f t="shared" si="51"/>
        <v>0</v>
      </c>
    </row>
    <row r="1643" spans="1:18" ht="15" thickBot="1" x14ac:dyDescent="0.35">
      <c r="A1643" s="2" t="s">
        <v>2276</v>
      </c>
      <c r="B1643" s="2" t="s">
        <v>1145</v>
      </c>
      <c r="C1643" s="84">
        <f>IF(COUNTIF(Table1[Tag Number], A1643), 1, 0)</f>
        <v>0</v>
      </c>
      <c r="D1643" s="85">
        <f>IF(COUNTIF(Table2[Tag Number], A1643), 1, 0)</f>
        <v>0</v>
      </c>
      <c r="E1643" s="86">
        <f>IF(COUNTIF(Table3[Tag Number], A1643), 1, 0)</f>
        <v>0</v>
      </c>
      <c r="F1643" s="86">
        <f>IF(COUNTIF(Table4[Tag Number], A1643), 1, 0)</f>
        <v>0</v>
      </c>
      <c r="G1643" s="87">
        <f t="shared" si="52"/>
        <v>0</v>
      </c>
      <c r="H1643" s="88" t="str" cm="1">
        <f t="array" ref="H1643">_xlfn.IFS(OR(_xlfn.XLOOKUP(A1643,Table1[Tag Number],Table1[Status],"-",0)="Dead",
        _xlfn.XLOOKUP(A1643,Table2[Tag Number],Table2[Status],"-",0)="Dead",
        _xlfn.XLOOKUP(A1643,Table3[Tag Number],Table3[Status],"-",0)="Dead",
        _xlfn.XLOOKUP(A1643,Table4[Tag Number],Table4[Status],"-",0)="Dead"),"Dead",
     OR(_xlfn.XLOOKUP(A1643,Table1[Tag Number],Table1[Status],"-",0)="Alive",
        _xlfn.XLOOKUP(A1643,Table2[Tag Number],Table2[Status],"-",0)="Alive",
        _xlfn.XLOOKUP(A1643,Table3[Tag Number],Table3[Status],"-",0)="Alive",
        _xlfn.XLOOKUP(A1643,Table4[Tag Number],Table4[Status],"-",0)="Alive"),"Alive",
     OR(_xlfn.XLOOKUP(A1643,Table1[Tag Number],Table1[Status],"-",0)="-",
        _xlfn.XLOOKUP(A1643,Table2[Tag Number],Table2[Status],"-",0)="-",
        _xlfn.XLOOKUP(A1643,Table3[Tag Number],Table3[Status],"-",0)="-",
        _xlfn.XLOOKUP(A1643,Table4[Tag Number],Table4[Status],"-",0)="-"),
   "-")</f>
        <v>-</v>
      </c>
      <c r="I1643" s="90"/>
      <c r="J1643" s="90"/>
      <c r="K1643" s="91"/>
      <c r="L1643" s="91"/>
      <c r="M1643" s="91"/>
      <c r="N1643" s="92"/>
      <c r="O1643" s="89"/>
      <c r="R1643" t="b">
        <f t="shared" si="51"/>
        <v>0</v>
      </c>
    </row>
    <row r="1644" spans="1:18" ht="15" thickBot="1" x14ac:dyDescent="0.35">
      <c r="A1644" s="3" t="s">
        <v>2277</v>
      </c>
      <c r="B1644" s="3" t="s">
        <v>1145</v>
      </c>
      <c r="C1644" s="84">
        <f>IF(COUNTIF(Table1[Tag Number], A1644), 1, 0)</f>
        <v>0</v>
      </c>
      <c r="D1644" s="85">
        <f>IF(COUNTIF(Table2[Tag Number], A1644), 1, 0)</f>
        <v>0</v>
      </c>
      <c r="E1644" s="86">
        <f>IF(COUNTIF(Table3[Tag Number], A1644), 1, 0)</f>
        <v>0</v>
      </c>
      <c r="F1644" s="86">
        <f>IF(COUNTIF(Table4[Tag Number], A1644), 1, 0)</f>
        <v>0</v>
      </c>
      <c r="G1644" s="87">
        <f t="shared" si="52"/>
        <v>0</v>
      </c>
      <c r="H1644" s="88" t="str" cm="1">
        <f t="array" ref="H1644">_xlfn.IFS(OR(_xlfn.XLOOKUP(A1644,Table1[Tag Number],Table1[Status],"-",0)="Dead",
        _xlfn.XLOOKUP(A1644,Table2[Tag Number],Table2[Status],"-",0)="Dead",
        _xlfn.XLOOKUP(A1644,Table3[Tag Number],Table3[Status],"-",0)="Dead",
        _xlfn.XLOOKUP(A1644,Table4[Tag Number],Table4[Status],"-",0)="Dead"),"Dead",
     OR(_xlfn.XLOOKUP(A1644,Table1[Tag Number],Table1[Status],"-",0)="Alive",
        _xlfn.XLOOKUP(A1644,Table2[Tag Number],Table2[Status],"-",0)="Alive",
        _xlfn.XLOOKUP(A1644,Table3[Tag Number],Table3[Status],"-",0)="Alive",
        _xlfn.XLOOKUP(A1644,Table4[Tag Number],Table4[Status],"-",0)="Alive"),"Alive",
     OR(_xlfn.XLOOKUP(A1644,Table1[Tag Number],Table1[Status],"-",0)="-",
        _xlfn.XLOOKUP(A1644,Table2[Tag Number],Table2[Status],"-",0)="-",
        _xlfn.XLOOKUP(A1644,Table3[Tag Number],Table3[Status],"-",0)="-",
        _xlfn.XLOOKUP(A1644,Table4[Tag Number],Table4[Status],"-",0)="-"),
   "-")</f>
        <v>-</v>
      </c>
      <c r="I1644" s="90"/>
      <c r="J1644" s="90"/>
      <c r="K1644" s="91"/>
      <c r="L1644" s="91"/>
      <c r="M1644" s="91"/>
      <c r="N1644" s="92"/>
      <c r="O1644" s="89"/>
      <c r="R1644" t="b">
        <f t="shared" si="51"/>
        <v>0</v>
      </c>
    </row>
    <row r="1645" spans="1:18" ht="15" thickBot="1" x14ac:dyDescent="0.35">
      <c r="A1645" s="2" t="s">
        <v>2278</v>
      </c>
      <c r="B1645" s="2" t="s">
        <v>1145</v>
      </c>
      <c r="C1645" s="84">
        <f>IF(COUNTIF(Table1[Tag Number], A1645), 1, 0)</f>
        <v>0</v>
      </c>
      <c r="D1645" s="85">
        <f>IF(COUNTIF(Table2[Tag Number], A1645), 1, 0)</f>
        <v>0</v>
      </c>
      <c r="E1645" s="86">
        <f>IF(COUNTIF(Table3[Tag Number], A1645), 1, 0)</f>
        <v>0</v>
      </c>
      <c r="F1645" s="86">
        <f>IF(COUNTIF(Table4[Tag Number], A1645), 1, 0)</f>
        <v>0</v>
      </c>
      <c r="G1645" s="87">
        <f t="shared" si="52"/>
        <v>0</v>
      </c>
      <c r="H1645" s="88" t="str" cm="1">
        <f t="array" ref="H1645">_xlfn.IFS(OR(_xlfn.XLOOKUP(A1645,Table1[Tag Number],Table1[Status],"-",0)="Dead",
        _xlfn.XLOOKUP(A1645,Table2[Tag Number],Table2[Status],"-",0)="Dead",
        _xlfn.XLOOKUP(A1645,Table3[Tag Number],Table3[Status],"-",0)="Dead",
        _xlfn.XLOOKUP(A1645,Table4[Tag Number],Table4[Status],"-",0)="Dead"),"Dead",
     OR(_xlfn.XLOOKUP(A1645,Table1[Tag Number],Table1[Status],"-",0)="Alive",
        _xlfn.XLOOKUP(A1645,Table2[Tag Number],Table2[Status],"-",0)="Alive",
        _xlfn.XLOOKUP(A1645,Table3[Tag Number],Table3[Status],"-",0)="Alive",
        _xlfn.XLOOKUP(A1645,Table4[Tag Number],Table4[Status],"-",0)="Alive"),"Alive",
     OR(_xlfn.XLOOKUP(A1645,Table1[Tag Number],Table1[Status],"-",0)="-",
        _xlfn.XLOOKUP(A1645,Table2[Tag Number],Table2[Status],"-",0)="-",
        _xlfn.XLOOKUP(A1645,Table3[Tag Number],Table3[Status],"-",0)="-",
        _xlfn.XLOOKUP(A1645,Table4[Tag Number],Table4[Status],"-",0)="-"),
   "-")</f>
        <v>-</v>
      </c>
      <c r="I1645" s="90"/>
      <c r="J1645" s="90"/>
      <c r="K1645" s="91"/>
      <c r="L1645" s="91"/>
      <c r="M1645" s="91"/>
      <c r="N1645" s="92"/>
      <c r="O1645" s="89"/>
      <c r="R1645" t="b">
        <f t="shared" si="51"/>
        <v>0</v>
      </c>
    </row>
    <row r="1646" spans="1:18" ht="15" thickBot="1" x14ac:dyDescent="0.35">
      <c r="A1646" s="3" t="s">
        <v>2279</v>
      </c>
      <c r="B1646" s="3" t="s">
        <v>1145</v>
      </c>
      <c r="C1646" s="84">
        <f>IF(COUNTIF(Table1[Tag Number], A1646), 1, 0)</f>
        <v>0</v>
      </c>
      <c r="D1646" s="85">
        <f>IF(COUNTIF(Table2[Tag Number], A1646), 1, 0)</f>
        <v>0</v>
      </c>
      <c r="E1646" s="86">
        <f>IF(COUNTIF(Table3[Tag Number], A1646), 1, 0)</f>
        <v>0</v>
      </c>
      <c r="F1646" s="86">
        <f>IF(COUNTIF(Table4[Tag Number], A1646), 1, 0)</f>
        <v>0</v>
      </c>
      <c r="G1646" s="87">
        <f t="shared" si="52"/>
        <v>0</v>
      </c>
      <c r="H1646" s="88" t="str" cm="1">
        <f t="array" ref="H1646">_xlfn.IFS(OR(_xlfn.XLOOKUP(A1646,Table1[Tag Number],Table1[Status],"-",0)="Dead",
        _xlfn.XLOOKUP(A1646,Table2[Tag Number],Table2[Status],"-",0)="Dead",
        _xlfn.XLOOKUP(A1646,Table3[Tag Number],Table3[Status],"-",0)="Dead",
        _xlfn.XLOOKUP(A1646,Table4[Tag Number],Table4[Status],"-",0)="Dead"),"Dead",
     OR(_xlfn.XLOOKUP(A1646,Table1[Tag Number],Table1[Status],"-",0)="Alive",
        _xlfn.XLOOKUP(A1646,Table2[Tag Number],Table2[Status],"-",0)="Alive",
        _xlfn.XLOOKUP(A1646,Table3[Tag Number],Table3[Status],"-",0)="Alive",
        _xlfn.XLOOKUP(A1646,Table4[Tag Number],Table4[Status],"-",0)="Alive"),"Alive",
     OR(_xlfn.XLOOKUP(A1646,Table1[Tag Number],Table1[Status],"-",0)="-",
        _xlfn.XLOOKUP(A1646,Table2[Tag Number],Table2[Status],"-",0)="-",
        _xlfn.XLOOKUP(A1646,Table3[Tag Number],Table3[Status],"-",0)="-",
        _xlfn.XLOOKUP(A1646,Table4[Tag Number],Table4[Status],"-",0)="-"),
   "-")</f>
        <v>-</v>
      </c>
      <c r="I1646" s="90"/>
      <c r="J1646" s="90"/>
      <c r="K1646" s="91"/>
      <c r="L1646" s="91"/>
      <c r="M1646" s="91"/>
      <c r="N1646" s="92"/>
      <c r="O1646" s="89"/>
      <c r="R1646" t="b">
        <f t="shared" si="51"/>
        <v>0</v>
      </c>
    </row>
    <row r="1647" spans="1:18" ht="15" thickBot="1" x14ac:dyDescent="0.35">
      <c r="A1647" s="2" t="s">
        <v>2280</v>
      </c>
      <c r="B1647" s="2" t="s">
        <v>1145</v>
      </c>
      <c r="C1647" s="84">
        <f>IF(COUNTIF(Table1[Tag Number], A1647), 1, 0)</f>
        <v>0</v>
      </c>
      <c r="D1647" s="85">
        <f>IF(COUNTIF(Table2[Tag Number], A1647), 1, 0)</f>
        <v>0</v>
      </c>
      <c r="E1647" s="86">
        <f>IF(COUNTIF(Table3[Tag Number], A1647), 1, 0)</f>
        <v>0</v>
      </c>
      <c r="F1647" s="86">
        <f>IF(COUNTIF(Table4[Tag Number], A1647), 1, 0)</f>
        <v>0</v>
      </c>
      <c r="G1647" s="87">
        <f t="shared" si="52"/>
        <v>0</v>
      </c>
      <c r="H1647" s="88" t="str" cm="1">
        <f t="array" ref="H1647">_xlfn.IFS(OR(_xlfn.XLOOKUP(A1647,Table1[Tag Number],Table1[Status],"-",0)="Dead",
        _xlfn.XLOOKUP(A1647,Table2[Tag Number],Table2[Status],"-",0)="Dead",
        _xlfn.XLOOKUP(A1647,Table3[Tag Number],Table3[Status],"-",0)="Dead",
        _xlfn.XLOOKUP(A1647,Table4[Tag Number],Table4[Status],"-",0)="Dead"),"Dead",
     OR(_xlfn.XLOOKUP(A1647,Table1[Tag Number],Table1[Status],"-",0)="Alive",
        _xlfn.XLOOKUP(A1647,Table2[Tag Number],Table2[Status],"-",0)="Alive",
        _xlfn.XLOOKUP(A1647,Table3[Tag Number],Table3[Status],"-",0)="Alive",
        _xlfn.XLOOKUP(A1647,Table4[Tag Number],Table4[Status],"-",0)="Alive"),"Alive",
     OR(_xlfn.XLOOKUP(A1647,Table1[Tag Number],Table1[Status],"-",0)="-",
        _xlfn.XLOOKUP(A1647,Table2[Tag Number],Table2[Status],"-",0)="-",
        _xlfn.XLOOKUP(A1647,Table3[Tag Number],Table3[Status],"-",0)="-",
        _xlfn.XLOOKUP(A1647,Table4[Tag Number],Table4[Status],"-",0)="-"),
   "-")</f>
        <v>-</v>
      </c>
      <c r="I1647" s="90"/>
      <c r="J1647" s="90"/>
      <c r="K1647" s="91"/>
      <c r="L1647" s="91"/>
      <c r="M1647" s="91"/>
      <c r="N1647" s="92"/>
      <c r="O1647" s="89"/>
      <c r="R1647" t="b">
        <f t="shared" si="51"/>
        <v>0</v>
      </c>
    </row>
    <row r="1648" spans="1:18" ht="15" thickBot="1" x14ac:dyDescent="0.35">
      <c r="A1648" s="3" t="s">
        <v>2281</v>
      </c>
      <c r="B1648" s="3" t="s">
        <v>1145</v>
      </c>
      <c r="C1648" s="84">
        <f>IF(COUNTIF(Table1[Tag Number], A1648), 1, 0)</f>
        <v>0</v>
      </c>
      <c r="D1648" s="85">
        <f>IF(COUNTIF(Table2[Tag Number], A1648), 1, 0)</f>
        <v>0</v>
      </c>
      <c r="E1648" s="86">
        <f>IF(COUNTIF(Table3[Tag Number], A1648), 1, 0)</f>
        <v>0</v>
      </c>
      <c r="F1648" s="86">
        <f>IF(COUNTIF(Table4[Tag Number], A1648), 1, 0)</f>
        <v>0</v>
      </c>
      <c r="G1648" s="87">
        <f t="shared" si="52"/>
        <v>0</v>
      </c>
      <c r="H1648" s="88" t="str" cm="1">
        <f t="array" ref="H1648">_xlfn.IFS(OR(_xlfn.XLOOKUP(A1648,Table1[Tag Number],Table1[Status],"-",0)="Dead",
        _xlfn.XLOOKUP(A1648,Table2[Tag Number],Table2[Status],"-",0)="Dead",
        _xlfn.XLOOKUP(A1648,Table3[Tag Number],Table3[Status],"-",0)="Dead",
        _xlfn.XLOOKUP(A1648,Table4[Tag Number],Table4[Status],"-",0)="Dead"),"Dead",
     OR(_xlfn.XLOOKUP(A1648,Table1[Tag Number],Table1[Status],"-",0)="Alive",
        _xlfn.XLOOKUP(A1648,Table2[Tag Number],Table2[Status],"-",0)="Alive",
        _xlfn.XLOOKUP(A1648,Table3[Tag Number],Table3[Status],"-",0)="Alive",
        _xlfn.XLOOKUP(A1648,Table4[Tag Number],Table4[Status],"-",0)="Alive"),"Alive",
     OR(_xlfn.XLOOKUP(A1648,Table1[Tag Number],Table1[Status],"-",0)="-",
        _xlfn.XLOOKUP(A1648,Table2[Tag Number],Table2[Status],"-",0)="-",
        _xlfn.XLOOKUP(A1648,Table3[Tag Number],Table3[Status],"-",0)="-",
        _xlfn.XLOOKUP(A1648,Table4[Tag Number],Table4[Status],"-",0)="-"),
   "-")</f>
        <v>-</v>
      </c>
      <c r="I1648" s="90"/>
      <c r="J1648" s="90"/>
      <c r="K1648" s="91"/>
      <c r="L1648" s="91"/>
      <c r="M1648" s="91"/>
      <c r="N1648" s="92"/>
      <c r="O1648" s="89"/>
      <c r="R1648" t="b">
        <f t="shared" si="51"/>
        <v>0</v>
      </c>
    </row>
    <row r="1649" spans="1:18" ht="15" thickBot="1" x14ac:dyDescent="0.35">
      <c r="A1649" s="2" t="s">
        <v>2282</v>
      </c>
      <c r="B1649" s="2" t="s">
        <v>1145</v>
      </c>
      <c r="C1649" s="84">
        <f>IF(COUNTIF(Table1[Tag Number], A1649), 1, 0)</f>
        <v>0</v>
      </c>
      <c r="D1649" s="85">
        <f>IF(COUNTIF(Table2[Tag Number], A1649), 1, 0)</f>
        <v>0</v>
      </c>
      <c r="E1649" s="86">
        <f>IF(COUNTIF(Table3[Tag Number], A1649), 1, 0)</f>
        <v>0</v>
      </c>
      <c r="F1649" s="86">
        <f>IF(COUNTIF(Table4[Tag Number], A1649), 1, 0)</f>
        <v>0</v>
      </c>
      <c r="G1649" s="87">
        <f t="shared" si="52"/>
        <v>0</v>
      </c>
      <c r="H1649" s="88" t="str" cm="1">
        <f t="array" ref="H1649">_xlfn.IFS(OR(_xlfn.XLOOKUP(A1649,Table1[Tag Number],Table1[Status],"-",0)="Dead",
        _xlfn.XLOOKUP(A1649,Table2[Tag Number],Table2[Status],"-",0)="Dead",
        _xlfn.XLOOKUP(A1649,Table3[Tag Number],Table3[Status],"-",0)="Dead",
        _xlfn.XLOOKUP(A1649,Table4[Tag Number],Table4[Status],"-",0)="Dead"),"Dead",
     OR(_xlfn.XLOOKUP(A1649,Table1[Tag Number],Table1[Status],"-",0)="Alive",
        _xlfn.XLOOKUP(A1649,Table2[Tag Number],Table2[Status],"-",0)="Alive",
        _xlfn.XLOOKUP(A1649,Table3[Tag Number],Table3[Status],"-",0)="Alive",
        _xlfn.XLOOKUP(A1649,Table4[Tag Number],Table4[Status],"-",0)="Alive"),"Alive",
     OR(_xlfn.XLOOKUP(A1649,Table1[Tag Number],Table1[Status],"-",0)="-",
        _xlfn.XLOOKUP(A1649,Table2[Tag Number],Table2[Status],"-",0)="-",
        _xlfn.XLOOKUP(A1649,Table3[Tag Number],Table3[Status],"-",0)="-",
        _xlfn.XLOOKUP(A1649,Table4[Tag Number],Table4[Status],"-",0)="-"),
   "-")</f>
        <v>-</v>
      </c>
      <c r="I1649" s="90"/>
      <c r="J1649" s="90"/>
      <c r="K1649" s="91"/>
      <c r="L1649" s="91"/>
      <c r="M1649" s="91"/>
      <c r="N1649" s="92"/>
      <c r="O1649" s="89"/>
      <c r="R1649" t="b">
        <f t="shared" si="51"/>
        <v>0</v>
      </c>
    </row>
    <row r="1650" spans="1:18" ht="15" thickBot="1" x14ac:dyDescent="0.35">
      <c r="A1650" s="3" t="s">
        <v>2283</v>
      </c>
      <c r="B1650" s="3" t="s">
        <v>1145</v>
      </c>
      <c r="C1650" s="84">
        <f>IF(COUNTIF(Table1[Tag Number], A1650), 1, 0)</f>
        <v>1</v>
      </c>
      <c r="D1650" s="85">
        <f>IF(COUNTIF(Table2[Tag Number], A1650), 1, 0)</f>
        <v>0</v>
      </c>
      <c r="E1650" s="86">
        <f>IF(COUNTIF(Table3[Tag Number], A1650), 1, 0)</f>
        <v>0</v>
      </c>
      <c r="F1650" s="86">
        <f>IF(COUNTIF(Table4[Tag Number], A1650), 1, 0)</f>
        <v>0</v>
      </c>
      <c r="G1650" s="87">
        <f t="shared" si="52"/>
        <v>1</v>
      </c>
      <c r="H1650" s="88" t="str" cm="1">
        <f t="array" ref="H1650">_xlfn.IFS(OR(_xlfn.XLOOKUP(A1650,Table1[Tag Number],Table1[Status],"-",0)="Dead",
        _xlfn.XLOOKUP(A1650,Table2[Tag Number],Table2[Status],"-",0)="Dead",
        _xlfn.XLOOKUP(A1650,Table3[Tag Number],Table3[Status],"-",0)="Dead",
        _xlfn.XLOOKUP(A1650,Table4[Tag Number],Table4[Status],"-",0)="Dead"),"Dead",
     OR(_xlfn.XLOOKUP(A1650,Table1[Tag Number],Table1[Status],"-",0)="Alive",
        _xlfn.XLOOKUP(A1650,Table2[Tag Number],Table2[Status],"-",0)="Alive",
        _xlfn.XLOOKUP(A1650,Table3[Tag Number],Table3[Status],"-",0)="Alive",
        _xlfn.XLOOKUP(A1650,Table4[Tag Number],Table4[Status],"-",0)="Alive"),"Alive",
     OR(_xlfn.XLOOKUP(A1650,Table1[Tag Number],Table1[Status],"-",0)="-",
        _xlfn.XLOOKUP(A1650,Table2[Tag Number],Table2[Status],"-",0)="-",
        _xlfn.XLOOKUP(A1650,Table3[Tag Number],Table3[Status],"-",0)="-",
        _xlfn.XLOOKUP(A1650,Table4[Tag Number],Table4[Status],"-",0)="-"),
   "-")</f>
        <v>Dead</v>
      </c>
      <c r="I1650" s="90"/>
      <c r="J1650" s="90"/>
      <c r="K1650" s="91"/>
      <c r="L1650" s="91"/>
      <c r="M1650" s="91"/>
      <c r="N1650" s="92"/>
      <c r="O1650" s="89"/>
      <c r="R1650" t="b">
        <f t="shared" si="51"/>
        <v>0</v>
      </c>
    </row>
    <row r="1651" spans="1:18" ht="15" thickBot="1" x14ac:dyDescent="0.35">
      <c r="A1651" s="2" t="s">
        <v>2284</v>
      </c>
      <c r="B1651" s="2" t="s">
        <v>1145</v>
      </c>
      <c r="C1651" s="84">
        <f>IF(COUNTIF(Table1[Tag Number], A1651), 1, 0)</f>
        <v>0</v>
      </c>
      <c r="D1651" s="85">
        <f>IF(COUNTIF(Table2[Tag Number], A1651), 1, 0)</f>
        <v>0</v>
      </c>
      <c r="E1651" s="86">
        <f>IF(COUNTIF(Table3[Tag Number], A1651), 1, 0)</f>
        <v>0</v>
      </c>
      <c r="F1651" s="86">
        <f>IF(COUNTIF(Table4[Tag Number], A1651), 1, 0)</f>
        <v>0</v>
      </c>
      <c r="G1651" s="87">
        <f t="shared" si="52"/>
        <v>0</v>
      </c>
      <c r="H1651" s="88" t="str" cm="1">
        <f t="array" ref="H1651">_xlfn.IFS(OR(_xlfn.XLOOKUP(A1651,Table1[Tag Number],Table1[Status],"-",0)="Dead",
        _xlfn.XLOOKUP(A1651,Table2[Tag Number],Table2[Status],"-",0)="Dead",
        _xlfn.XLOOKUP(A1651,Table3[Tag Number],Table3[Status],"-",0)="Dead",
        _xlfn.XLOOKUP(A1651,Table4[Tag Number],Table4[Status],"-",0)="Dead"),"Dead",
     OR(_xlfn.XLOOKUP(A1651,Table1[Tag Number],Table1[Status],"-",0)="Alive",
        _xlfn.XLOOKUP(A1651,Table2[Tag Number],Table2[Status],"-",0)="Alive",
        _xlfn.XLOOKUP(A1651,Table3[Tag Number],Table3[Status],"-",0)="Alive",
        _xlfn.XLOOKUP(A1651,Table4[Tag Number],Table4[Status],"-",0)="Alive"),"Alive",
     OR(_xlfn.XLOOKUP(A1651,Table1[Tag Number],Table1[Status],"-",0)="-",
        _xlfn.XLOOKUP(A1651,Table2[Tag Number],Table2[Status],"-",0)="-",
        _xlfn.XLOOKUP(A1651,Table3[Tag Number],Table3[Status],"-",0)="-",
        _xlfn.XLOOKUP(A1651,Table4[Tag Number],Table4[Status],"-",0)="-"),
   "-")</f>
        <v>-</v>
      </c>
      <c r="I1651" s="90"/>
      <c r="J1651" s="90"/>
      <c r="K1651" s="91"/>
      <c r="L1651" s="91"/>
      <c r="M1651" s="91"/>
      <c r="N1651" s="92"/>
      <c r="O1651" s="89"/>
      <c r="R1651" t="b">
        <f t="shared" si="51"/>
        <v>0</v>
      </c>
    </row>
    <row r="1652" spans="1:18" ht="15" thickBot="1" x14ac:dyDescent="0.35">
      <c r="A1652" s="3" t="s">
        <v>2285</v>
      </c>
      <c r="B1652" s="3" t="s">
        <v>1145</v>
      </c>
      <c r="C1652" s="84">
        <f>IF(COUNTIF(Table1[Tag Number], A1652), 1, 0)</f>
        <v>0</v>
      </c>
      <c r="D1652" s="85">
        <f>IF(COUNTIF(Table2[Tag Number], A1652), 1, 0)</f>
        <v>0</v>
      </c>
      <c r="E1652" s="86">
        <f>IF(COUNTIF(Table3[Tag Number], A1652), 1, 0)</f>
        <v>0</v>
      </c>
      <c r="F1652" s="86">
        <f>IF(COUNTIF(Table4[Tag Number], A1652), 1, 0)</f>
        <v>0</v>
      </c>
      <c r="G1652" s="87">
        <f t="shared" si="52"/>
        <v>0</v>
      </c>
      <c r="H1652" s="88" t="str" cm="1">
        <f t="array" ref="H1652">_xlfn.IFS(OR(_xlfn.XLOOKUP(A1652,Table1[Tag Number],Table1[Status],"-",0)="Dead",
        _xlfn.XLOOKUP(A1652,Table2[Tag Number],Table2[Status],"-",0)="Dead",
        _xlfn.XLOOKUP(A1652,Table3[Tag Number],Table3[Status],"-",0)="Dead",
        _xlfn.XLOOKUP(A1652,Table4[Tag Number],Table4[Status],"-",0)="Dead"),"Dead",
     OR(_xlfn.XLOOKUP(A1652,Table1[Tag Number],Table1[Status],"-",0)="Alive",
        _xlfn.XLOOKUP(A1652,Table2[Tag Number],Table2[Status],"-",0)="Alive",
        _xlfn.XLOOKUP(A1652,Table3[Tag Number],Table3[Status],"-",0)="Alive",
        _xlfn.XLOOKUP(A1652,Table4[Tag Number],Table4[Status],"-",0)="Alive"),"Alive",
     OR(_xlfn.XLOOKUP(A1652,Table1[Tag Number],Table1[Status],"-",0)="-",
        _xlfn.XLOOKUP(A1652,Table2[Tag Number],Table2[Status],"-",0)="-",
        _xlfn.XLOOKUP(A1652,Table3[Tag Number],Table3[Status],"-",0)="-",
        _xlfn.XLOOKUP(A1652,Table4[Tag Number],Table4[Status],"-",0)="-"),
   "-")</f>
        <v>-</v>
      </c>
      <c r="I1652" s="90"/>
      <c r="J1652" s="90"/>
      <c r="K1652" s="91"/>
      <c r="L1652" s="91"/>
      <c r="M1652" s="91"/>
      <c r="N1652" s="92"/>
      <c r="O1652" s="89"/>
      <c r="R1652" t="b">
        <f t="shared" si="51"/>
        <v>0</v>
      </c>
    </row>
    <row r="1653" spans="1:18" ht="15" thickBot="1" x14ac:dyDescent="0.35">
      <c r="A1653" s="2" t="s">
        <v>52</v>
      </c>
      <c r="B1653" s="2" t="s">
        <v>1145</v>
      </c>
      <c r="C1653" s="84">
        <f>IF(COUNTIF(Table1[Tag Number], A1653), 1, 0)</f>
        <v>1</v>
      </c>
      <c r="D1653" s="85">
        <f>IF(COUNTIF(Table2[Tag Number], A1653), 1, 0)</f>
        <v>0</v>
      </c>
      <c r="E1653" s="86">
        <f>IF(COUNTIF(Table3[Tag Number], A1653), 1, 0)</f>
        <v>0</v>
      </c>
      <c r="F1653" s="86">
        <f>IF(COUNTIF(Table4[Tag Number], A1653), 1, 0)</f>
        <v>0</v>
      </c>
      <c r="G1653" s="87">
        <f t="shared" si="52"/>
        <v>1</v>
      </c>
      <c r="H1653" s="88" t="str" cm="1">
        <f t="array" ref="H1653">_xlfn.IFS(OR(_xlfn.XLOOKUP(A1653,Table1[Tag Number],Table1[Status],"-",0)="Dead",
        _xlfn.XLOOKUP(A1653,Table2[Tag Number],Table2[Status],"-",0)="Dead",
        _xlfn.XLOOKUP(A1653,Table3[Tag Number],Table3[Status],"-",0)="Dead",
        _xlfn.XLOOKUP(A1653,Table4[Tag Number],Table4[Status],"-",0)="Dead"),"Dead",
     OR(_xlfn.XLOOKUP(A1653,Table1[Tag Number],Table1[Status],"-",0)="Alive",
        _xlfn.XLOOKUP(A1653,Table2[Tag Number],Table2[Status],"-",0)="Alive",
        _xlfn.XLOOKUP(A1653,Table3[Tag Number],Table3[Status],"-",0)="Alive",
        _xlfn.XLOOKUP(A1653,Table4[Tag Number],Table4[Status],"-",0)="Alive"),"Alive",
     OR(_xlfn.XLOOKUP(A1653,Table1[Tag Number],Table1[Status],"-",0)="-",
        _xlfn.XLOOKUP(A1653,Table2[Tag Number],Table2[Status],"-",0)="-",
        _xlfn.XLOOKUP(A1653,Table3[Tag Number],Table3[Status],"-",0)="-",
        _xlfn.XLOOKUP(A1653,Table4[Tag Number],Table4[Status],"-",0)="-"),
   "-")</f>
        <v>Dead</v>
      </c>
      <c r="I1653" s="90"/>
      <c r="J1653" s="90"/>
      <c r="K1653" s="91"/>
      <c r="L1653" s="91"/>
      <c r="M1653" s="91"/>
      <c r="N1653" s="92"/>
      <c r="O1653" s="89"/>
      <c r="R1653" t="b">
        <f t="shared" si="51"/>
        <v>0</v>
      </c>
    </row>
    <row r="1654" spans="1:18" ht="15" thickBot="1" x14ac:dyDescent="0.35">
      <c r="A1654" s="3" t="s">
        <v>2286</v>
      </c>
      <c r="B1654" s="3" t="s">
        <v>1145</v>
      </c>
      <c r="C1654" s="84">
        <f>IF(COUNTIF(Table1[Tag Number], A1654), 1, 0)</f>
        <v>0</v>
      </c>
      <c r="D1654" s="85">
        <f>IF(COUNTIF(Table2[Tag Number], A1654), 1, 0)</f>
        <v>0</v>
      </c>
      <c r="E1654" s="86">
        <f>IF(COUNTIF(Table3[Tag Number], A1654), 1, 0)</f>
        <v>0</v>
      </c>
      <c r="F1654" s="86">
        <f>IF(COUNTIF(Table4[Tag Number], A1654), 1, 0)</f>
        <v>0</v>
      </c>
      <c r="G1654" s="87">
        <f t="shared" si="52"/>
        <v>0</v>
      </c>
      <c r="H1654" s="88" t="str" cm="1">
        <f t="array" ref="H1654">_xlfn.IFS(OR(_xlfn.XLOOKUP(A1654,Table1[Tag Number],Table1[Status],"-",0)="Dead",
        _xlfn.XLOOKUP(A1654,Table2[Tag Number],Table2[Status],"-",0)="Dead",
        _xlfn.XLOOKUP(A1654,Table3[Tag Number],Table3[Status],"-",0)="Dead",
        _xlfn.XLOOKUP(A1654,Table4[Tag Number],Table4[Status],"-",0)="Dead"),"Dead",
     OR(_xlfn.XLOOKUP(A1654,Table1[Tag Number],Table1[Status],"-",0)="Alive",
        _xlfn.XLOOKUP(A1654,Table2[Tag Number],Table2[Status],"-",0)="Alive",
        _xlfn.XLOOKUP(A1654,Table3[Tag Number],Table3[Status],"-",0)="Alive",
        _xlfn.XLOOKUP(A1654,Table4[Tag Number],Table4[Status],"-",0)="Alive"),"Alive",
     OR(_xlfn.XLOOKUP(A1654,Table1[Tag Number],Table1[Status],"-",0)="-",
        _xlfn.XLOOKUP(A1654,Table2[Tag Number],Table2[Status],"-",0)="-",
        _xlfn.XLOOKUP(A1654,Table3[Tag Number],Table3[Status],"-",0)="-",
        _xlfn.XLOOKUP(A1654,Table4[Tag Number],Table4[Status],"-",0)="-"),
   "-")</f>
        <v>-</v>
      </c>
      <c r="I1654" s="90"/>
      <c r="J1654" s="90"/>
      <c r="K1654" s="91"/>
      <c r="L1654" s="91"/>
      <c r="M1654" s="91"/>
      <c r="N1654" s="92"/>
      <c r="O1654" s="89"/>
      <c r="R1654" t="b">
        <f t="shared" si="51"/>
        <v>0</v>
      </c>
    </row>
    <row r="1655" spans="1:18" ht="15" thickBot="1" x14ac:dyDescent="0.35">
      <c r="A1655" s="2" t="s">
        <v>2287</v>
      </c>
      <c r="B1655" s="2" t="s">
        <v>1145</v>
      </c>
      <c r="C1655" s="84">
        <f>IF(COUNTIF(Table1[Tag Number], A1655), 1, 0)</f>
        <v>0</v>
      </c>
      <c r="D1655" s="85">
        <f>IF(COUNTIF(Table2[Tag Number], A1655), 1, 0)</f>
        <v>0</v>
      </c>
      <c r="E1655" s="86">
        <f>IF(COUNTIF(Table3[Tag Number], A1655), 1, 0)</f>
        <v>0</v>
      </c>
      <c r="F1655" s="86">
        <f>IF(COUNTIF(Table4[Tag Number], A1655), 1, 0)</f>
        <v>0</v>
      </c>
      <c r="G1655" s="87">
        <f t="shared" si="52"/>
        <v>0</v>
      </c>
      <c r="H1655" s="88" t="str" cm="1">
        <f t="array" ref="H1655">_xlfn.IFS(OR(_xlfn.XLOOKUP(A1655,Table1[Tag Number],Table1[Status],"-",0)="Dead",
        _xlfn.XLOOKUP(A1655,Table2[Tag Number],Table2[Status],"-",0)="Dead",
        _xlfn.XLOOKUP(A1655,Table3[Tag Number],Table3[Status],"-",0)="Dead",
        _xlfn.XLOOKUP(A1655,Table4[Tag Number],Table4[Status],"-",0)="Dead"),"Dead",
     OR(_xlfn.XLOOKUP(A1655,Table1[Tag Number],Table1[Status],"-",0)="Alive",
        _xlfn.XLOOKUP(A1655,Table2[Tag Number],Table2[Status],"-",0)="Alive",
        _xlfn.XLOOKUP(A1655,Table3[Tag Number],Table3[Status],"-",0)="Alive",
        _xlfn.XLOOKUP(A1655,Table4[Tag Number],Table4[Status],"-",0)="Alive"),"Alive",
     OR(_xlfn.XLOOKUP(A1655,Table1[Tag Number],Table1[Status],"-",0)="-",
        _xlfn.XLOOKUP(A1655,Table2[Tag Number],Table2[Status],"-",0)="-",
        _xlfn.XLOOKUP(A1655,Table3[Tag Number],Table3[Status],"-",0)="-",
        _xlfn.XLOOKUP(A1655,Table4[Tag Number],Table4[Status],"-",0)="-"),
   "-")</f>
        <v>-</v>
      </c>
      <c r="I1655" s="90"/>
      <c r="J1655" s="90"/>
      <c r="K1655" s="91"/>
      <c r="L1655" s="91"/>
      <c r="M1655" s="91"/>
      <c r="N1655" s="92"/>
      <c r="O1655" s="89"/>
      <c r="R1655" t="b">
        <f t="shared" si="51"/>
        <v>0</v>
      </c>
    </row>
    <row r="1656" spans="1:18" ht="15" thickBot="1" x14ac:dyDescent="0.35">
      <c r="A1656" s="3" t="s">
        <v>157</v>
      </c>
      <c r="B1656" s="3" t="s">
        <v>1145</v>
      </c>
      <c r="C1656" s="84">
        <f>IF(COUNTIF(Table1[Tag Number], A1656), 1, 0)</f>
        <v>0</v>
      </c>
      <c r="D1656" s="85">
        <f>IF(COUNTIF(Table2[Tag Number], A1656), 1, 0)</f>
        <v>0</v>
      </c>
      <c r="E1656" s="86">
        <f>IF(COUNTIF(Table3[Tag Number], A1656), 1, 0)</f>
        <v>0</v>
      </c>
      <c r="F1656" s="86">
        <f>IF(COUNTIF(Table4[Tag Number], A1656), 1, 0)</f>
        <v>1</v>
      </c>
      <c r="G1656" s="87">
        <f t="shared" si="52"/>
        <v>1</v>
      </c>
      <c r="H1656" s="88" t="str" cm="1">
        <f t="array" ref="H1656">_xlfn.IFS(OR(_xlfn.XLOOKUP(A1656,Table1[Tag Number],Table1[Status],"-",0)="Dead",
        _xlfn.XLOOKUP(A1656,Table2[Tag Number],Table2[Status],"-",0)="Dead",
        _xlfn.XLOOKUP(A1656,Table3[Tag Number],Table3[Status],"-",0)="Dead",
        _xlfn.XLOOKUP(A1656,Table4[Tag Number],Table4[Status],"-",0)="Dead"),"Dead",
     OR(_xlfn.XLOOKUP(A1656,Table1[Tag Number],Table1[Status],"-",0)="Alive",
        _xlfn.XLOOKUP(A1656,Table2[Tag Number],Table2[Status],"-",0)="Alive",
        _xlfn.XLOOKUP(A1656,Table3[Tag Number],Table3[Status],"-",0)="Alive",
        _xlfn.XLOOKUP(A1656,Table4[Tag Number],Table4[Status],"-",0)="Alive"),"Alive",
     OR(_xlfn.XLOOKUP(A1656,Table1[Tag Number],Table1[Status],"-",0)="-",
        _xlfn.XLOOKUP(A1656,Table2[Tag Number],Table2[Status],"-",0)="-",
        _xlfn.XLOOKUP(A1656,Table3[Tag Number],Table3[Status],"-",0)="-",
        _xlfn.XLOOKUP(A1656,Table4[Tag Number],Table4[Status],"-",0)="-"),
   "-")</f>
        <v>Alive</v>
      </c>
      <c r="I1656" s="90"/>
      <c r="J1656" s="90"/>
      <c r="K1656" s="91"/>
      <c r="L1656" s="91"/>
      <c r="M1656" s="91"/>
      <c r="N1656" s="92"/>
      <c r="O1656" s="89"/>
      <c r="R1656" t="b">
        <f t="shared" si="51"/>
        <v>0</v>
      </c>
    </row>
    <row r="1657" spans="1:18" ht="15" thickBot="1" x14ac:dyDescent="0.35">
      <c r="A1657" s="2" t="s">
        <v>2288</v>
      </c>
      <c r="B1657" s="2" t="s">
        <v>1137</v>
      </c>
      <c r="C1657" s="84">
        <f>IF(COUNTIF(Table1[Tag Number], A1657), 1, 0)</f>
        <v>0</v>
      </c>
      <c r="D1657" s="85">
        <f>IF(COUNTIF(Table2[Tag Number], A1657), 1, 0)</f>
        <v>0</v>
      </c>
      <c r="E1657" s="86">
        <f>IF(COUNTIF(Table3[Tag Number], A1657), 1, 0)</f>
        <v>0</v>
      </c>
      <c r="F1657" s="86">
        <f>IF(COUNTIF(Table4[Tag Number], A1657), 1, 0)</f>
        <v>0</v>
      </c>
      <c r="G1657" s="87">
        <f t="shared" si="52"/>
        <v>0</v>
      </c>
      <c r="H1657" s="88" t="str" cm="1">
        <f t="array" ref="H1657">_xlfn.IFS(OR(_xlfn.XLOOKUP(A1657,Table1[Tag Number],Table1[Status],"-",0)="Dead",
        _xlfn.XLOOKUP(A1657,Table2[Tag Number],Table2[Status],"-",0)="Dead",
        _xlfn.XLOOKUP(A1657,Table3[Tag Number],Table3[Status],"-",0)="Dead",
        _xlfn.XLOOKUP(A1657,Table4[Tag Number],Table4[Status],"-",0)="Dead"),"Dead",
     OR(_xlfn.XLOOKUP(A1657,Table1[Tag Number],Table1[Status],"-",0)="Alive",
        _xlfn.XLOOKUP(A1657,Table2[Tag Number],Table2[Status],"-",0)="Alive",
        _xlfn.XLOOKUP(A1657,Table3[Tag Number],Table3[Status],"-",0)="Alive",
        _xlfn.XLOOKUP(A1657,Table4[Tag Number],Table4[Status],"-",0)="Alive"),"Alive",
     OR(_xlfn.XLOOKUP(A1657,Table1[Tag Number],Table1[Status],"-",0)="-",
        _xlfn.XLOOKUP(A1657,Table2[Tag Number],Table2[Status],"-",0)="-",
        _xlfn.XLOOKUP(A1657,Table3[Tag Number],Table3[Status],"-",0)="-",
        _xlfn.XLOOKUP(A1657,Table4[Tag Number],Table4[Status],"-",0)="-"),
   "-")</f>
        <v>-</v>
      </c>
      <c r="I1657" s="90"/>
      <c r="J1657" s="90"/>
      <c r="K1657" s="91"/>
      <c r="L1657" s="91"/>
      <c r="M1657" s="91"/>
      <c r="N1657" s="92"/>
      <c r="O1657" s="89"/>
      <c r="R1657" t="b">
        <f t="shared" si="51"/>
        <v>0</v>
      </c>
    </row>
    <row r="1658" spans="1:18" ht="15" thickBot="1" x14ac:dyDescent="0.35">
      <c r="A1658" s="3" t="s">
        <v>411</v>
      </c>
      <c r="B1658" s="3" t="s">
        <v>1145</v>
      </c>
      <c r="C1658" s="84">
        <f>IF(COUNTIF(Table1[Tag Number], A1658), 1, 0)</f>
        <v>0</v>
      </c>
      <c r="D1658" s="85">
        <f>IF(COUNTIF(Table2[Tag Number], A1658), 1, 0)</f>
        <v>0</v>
      </c>
      <c r="E1658" s="86">
        <f>IF(COUNTIF(Table3[Tag Number], A1658), 1, 0)</f>
        <v>0</v>
      </c>
      <c r="F1658" s="86">
        <f>IF(COUNTIF(Table4[Tag Number], A1658), 1, 0)</f>
        <v>0</v>
      </c>
      <c r="G1658" s="87">
        <f t="shared" si="52"/>
        <v>0</v>
      </c>
      <c r="H1658" s="88" t="str" cm="1">
        <f t="array" ref="H1658">_xlfn.IFS(OR(_xlfn.XLOOKUP(A1658,Table1[Tag Number],Table1[Status],"-",0)="Dead",
        _xlfn.XLOOKUP(A1658,Table2[Tag Number],Table2[Status],"-",0)="Dead",
        _xlfn.XLOOKUP(A1658,Table3[Tag Number],Table3[Status],"-",0)="Dead",
        _xlfn.XLOOKUP(A1658,Table4[Tag Number],Table4[Status],"-",0)="Dead"),"Dead",
     OR(_xlfn.XLOOKUP(A1658,Table1[Tag Number],Table1[Status],"-",0)="Alive",
        _xlfn.XLOOKUP(A1658,Table2[Tag Number],Table2[Status],"-",0)="Alive",
        _xlfn.XLOOKUP(A1658,Table3[Tag Number],Table3[Status],"-",0)="Alive",
        _xlfn.XLOOKUP(A1658,Table4[Tag Number],Table4[Status],"-",0)="Alive"),"Alive",
     OR(_xlfn.XLOOKUP(A1658,Table1[Tag Number],Table1[Status],"-",0)="-",
        _xlfn.XLOOKUP(A1658,Table2[Tag Number],Table2[Status],"-",0)="-",
        _xlfn.XLOOKUP(A1658,Table3[Tag Number],Table3[Status],"-",0)="-",
        _xlfn.XLOOKUP(A1658,Table4[Tag Number],Table4[Status],"-",0)="-"),
   "-")</f>
        <v>-</v>
      </c>
      <c r="I1658" s="90"/>
      <c r="J1658" s="90"/>
      <c r="K1658" s="91"/>
      <c r="L1658" s="91"/>
      <c r="M1658" s="91"/>
      <c r="N1658" s="92"/>
      <c r="O1658" s="89"/>
      <c r="R1658" t="b">
        <f t="shared" si="51"/>
        <v>0</v>
      </c>
    </row>
    <row r="1659" spans="1:18" ht="15" thickBot="1" x14ac:dyDescent="0.35">
      <c r="A1659" s="2" t="s">
        <v>2289</v>
      </c>
      <c r="B1659" s="2" t="s">
        <v>1145</v>
      </c>
      <c r="C1659" s="84">
        <f>IF(COUNTIF(Table1[Tag Number], A1659), 1, 0)</f>
        <v>0</v>
      </c>
      <c r="D1659" s="85">
        <f>IF(COUNTIF(Table2[Tag Number], A1659), 1, 0)</f>
        <v>0</v>
      </c>
      <c r="E1659" s="86">
        <f>IF(COUNTIF(Table3[Tag Number], A1659), 1, 0)</f>
        <v>0</v>
      </c>
      <c r="F1659" s="86">
        <f>IF(COUNTIF(Table4[Tag Number], A1659), 1, 0)</f>
        <v>0</v>
      </c>
      <c r="G1659" s="87">
        <f t="shared" si="52"/>
        <v>0</v>
      </c>
      <c r="H1659" s="88" t="str" cm="1">
        <f t="array" ref="H1659">_xlfn.IFS(OR(_xlfn.XLOOKUP(A1659,Table1[Tag Number],Table1[Status],"-",0)="Dead",
        _xlfn.XLOOKUP(A1659,Table2[Tag Number],Table2[Status],"-",0)="Dead",
        _xlfn.XLOOKUP(A1659,Table3[Tag Number],Table3[Status],"-",0)="Dead",
        _xlfn.XLOOKUP(A1659,Table4[Tag Number],Table4[Status],"-",0)="Dead"),"Dead",
     OR(_xlfn.XLOOKUP(A1659,Table1[Tag Number],Table1[Status],"-",0)="Alive",
        _xlfn.XLOOKUP(A1659,Table2[Tag Number],Table2[Status],"-",0)="Alive",
        _xlfn.XLOOKUP(A1659,Table3[Tag Number],Table3[Status],"-",0)="Alive",
        _xlfn.XLOOKUP(A1659,Table4[Tag Number],Table4[Status],"-",0)="Alive"),"Alive",
     OR(_xlfn.XLOOKUP(A1659,Table1[Tag Number],Table1[Status],"-",0)="-",
        _xlfn.XLOOKUP(A1659,Table2[Tag Number],Table2[Status],"-",0)="-",
        _xlfn.XLOOKUP(A1659,Table3[Tag Number],Table3[Status],"-",0)="-",
        _xlfn.XLOOKUP(A1659,Table4[Tag Number],Table4[Status],"-",0)="-"),
   "-")</f>
        <v>-</v>
      </c>
      <c r="I1659" s="90"/>
      <c r="J1659" s="90"/>
      <c r="K1659" s="91"/>
      <c r="L1659" s="91"/>
      <c r="M1659" s="91"/>
      <c r="N1659" s="92"/>
      <c r="O1659" s="89"/>
      <c r="R1659" t="b">
        <f t="shared" si="51"/>
        <v>0</v>
      </c>
    </row>
    <row r="1660" spans="1:18" ht="15" thickBot="1" x14ac:dyDescent="0.35">
      <c r="A1660" s="3" t="s">
        <v>53</v>
      </c>
      <c r="B1660" s="3" t="s">
        <v>1145</v>
      </c>
      <c r="C1660" s="84">
        <f>IF(COUNTIF(Table1[Tag Number], A1660), 1, 0)</f>
        <v>1</v>
      </c>
      <c r="D1660" s="85">
        <f>IF(COUNTIF(Table2[Tag Number], A1660), 1, 0)</f>
        <v>1</v>
      </c>
      <c r="E1660" s="86">
        <f>IF(COUNTIF(Table3[Tag Number], A1660), 1, 0)</f>
        <v>0</v>
      </c>
      <c r="F1660" s="86">
        <f>IF(COUNTIF(Table4[Tag Number], A1660), 1, 0)</f>
        <v>0</v>
      </c>
      <c r="G1660" s="87">
        <f t="shared" si="52"/>
        <v>2</v>
      </c>
      <c r="H1660" s="88" t="str" cm="1">
        <f t="array" ref="H1660">_xlfn.IFS(OR(_xlfn.XLOOKUP(A1660,Table1[Tag Number],Table1[Status],"-",0)="Dead",
        _xlfn.XLOOKUP(A1660,Table2[Tag Number],Table2[Status],"-",0)="Dead",
        _xlfn.XLOOKUP(A1660,Table3[Tag Number],Table3[Status],"-",0)="Dead",
        _xlfn.XLOOKUP(A1660,Table4[Tag Number],Table4[Status],"-",0)="Dead"),"Dead",
     OR(_xlfn.XLOOKUP(A1660,Table1[Tag Number],Table1[Status],"-",0)="Alive",
        _xlfn.XLOOKUP(A1660,Table2[Tag Number],Table2[Status],"-",0)="Alive",
        _xlfn.XLOOKUP(A1660,Table3[Tag Number],Table3[Status],"-",0)="Alive",
        _xlfn.XLOOKUP(A1660,Table4[Tag Number],Table4[Status],"-",0)="Alive"),"Alive",
     OR(_xlfn.XLOOKUP(A1660,Table1[Tag Number],Table1[Status],"-",0)="-",
        _xlfn.XLOOKUP(A1660,Table2[Tag Number],Table2[Status],"-",0)="-",
        _xlfn.XLOOKUP(A1660,Table3[Tag Number],Table3[Status],"-",0)="-",
        _xlfn.XLOOKUP(A1660,Table4[Tag Number],Table4[Status],"-",0)="-"),
   "-")</f>
        <v>Dead</v>
      </c>
      <c r="I1660" s="90"/>
      <c r="J1660" s="90"/>
      <c r="K1660" s="91"/>
      <c r="L1660" s="91"/>
      <c r="M1660" s="91"/>
      <c r="N1660" s="92"/>
      <c r="O1660" s="89"/>
      <c r="R1660" t="str">
        <f t="shared" si="51"/>
        <v>C673</v>
      </c>
    </row>
    <row r="1661" spans="1:18" ht="15" thickBot="1" x14ac:dyDescent="0.35">
      <c r="A1661" s="2" t="s">
        <v>2290</v>
      </c>
      <c r="B1661" s="2" t="s">
        <v>1145</v>
      </c>
      <c r="C1661" s="84">
        <f>IF(COUNTIF(Table1[Tag Number], A1661), 1, 0)</f>
        <v>0</v>
      </c>
      <c r="D1661" s="85">
        <f>IF(COUNTIF(Table2[Tag Number], A1661), 1, 0)</f>
        <v>0</v>
      </c>
      <c r="E1661" s="86">
        <f>IF(COUNTIF(Table3[Tag Number], A1661), 1, 0)</f>
        <v>0</v>
      </c>
      <c r="F1661" s="86">
        <f>IF(COUNTIF(Table4[Tag Number], A1661), 1, 0)</f>
        <v>0</v>
      </c>
      <c r="G1661" s="87">
        <f t="shared" si="52"/>
        <v>0</v>
      </c>
      <c r="H1661" s="88" t="str" cm="1">
        <f t="array" ref="H1661">_xlfn.IFS(OR(_xlfn.XLOOKUP(A1661,Table1[Tag Number],Table1[Status],"-",0)="Dead",
        _xlfn.XLOOKUP(A1661,Table2[Tag Number],Table2[Status],"-",0)="Dead",
        _xlfn.XLOOKUP(A1661,Table3[Tag Number],Table3[Status],"-",0)="Dead",
        _xlfn.XLOOKUP(A1661,Table4[Tag Number],Table4[Status],"-",0)="Dead"),"Dead",
     OR(_xlfn.XLOOKUP(A1661,Table1[Tag Number],Table1[Status],"-",0)="Alive",
        _xlfn.XLOOKUP(A1661,Table2[Tag Number],Table2[Status],"-",0)="Alive",
        _xlfn.XLOOKUP(A1661,Table3[Tag Number],Table3[Status],"-",0)="Alive",
        _xlfn.XLOOKUP(A1661,Table4[Tag Number],Table4[Status],"-",0)="Alive"),"Alive",
     OR(_xlfn.XLOOKUP(A1661,Table1[Tag Number],Table1[Status],"-",0)="-",
        _xlfn.XLOOKUP(A1661,Table2[Tag Number],Table2[Status],"-",0)="-",
        _xlfn.XLOOKUP(A1661,Table3[Tag Number],Table3[Status],"-",0)="-",
        _xlfn.XLOOKUP(A1661,Table4[Tag Number],Table4[Status],"-",0)="-"),
   "-")</f>
        <v>-</v>
      </c>
      <c r="I1661" s="90"/>
      <c r="J1661" s="90"/>
      <c r="K1661" s="91"/>
      <c r="L1661" s="91"/>
      <c r="M1661" s="91"/>
      <c r="N1661" s="92"/>
      <c r="O1661" s="89"/>
      <c r="R1661" t="b">
        <f t="shared" si="51"/>
        <v>0</v>
      </c>
    </row>
    <row r="1662" spans="1:18" ht="15" thickBot="1" x14ac:dyDescent="0.35">
      <c r="A1662" s="3" t="s">
        <v>2291</v>
      </c>
      <c r="B1662" s="3" t="s">
        <v>1145</v>
      </c>
      <c r="C1662" s="84">
        <f>IF(COUNTIF(Table1[Tag Number], A1662), 1, 0)</f>
        <v>0</v>
      </c>
      <c r="D1662" s="85">
        <f>IF(COUNTIF(Table2[Tag Number], A1662), 1, 0)</f>
        <v>0</v>
      </c>
      <c r="E1662" s="86">
        <f>IF(COUNTIF(Table3[Tag Number], A1662), 1, 0)</f>
        <v>0</v>
      </c>
      <c r="F1662" s="86">
        <f>IF(COUNTIF(Table4[Tag Number], A1662), 1, 0)</f>
        <v>0</v>
      </c>
      <c r="G1662" s="87">
        <f t="shared" si="52"/>
        <v>0</v>
      </c>
      <c r="H1662" s="88" t="str" cm="1">
        <f t="array" ref="H1662">_xlfn.IFS(OR(_xlfn.XLOOKUP(A1662,Table1[Tag Number],Table1[Status],"-",0)="Dead",
        _xlfn.XLOOKUP(A1662,Table2[Tag Number],Table2[Status],"-",0)="Dead",
        _xlfn.XLOOKUP(A1662,Table3[Tag Number],Table3[Status],"-",0)="Dead",
        _xlfn.XLOOKUP(A1662,Table4[Tag Number],Table4[Status],"-",0)="Dead"),"Dead",
     OR(_xlfn.XLOOKUP(A1662,Table1[Tag Number],Table1[Status],"-",0)="Alive",
        _xlfn.XLOOKUP(A1662,Table2[Tag Number],Table2[Status],"-",0)="Alive",
        _xlfn.XLOOKUP(A1662,Table3[Tag Number],Table3[Status],"-",0)="Alive",
        _xlfn.XLOOKUP(A1662,Table4[Tag Number],Table4[Status],"-",0)="Alive"),"Alive",
     OR(_xlfn.XLOOKUP(A1662,Table1[Tag Number],Table1[Status],"-",0)="-",
        _xlfn.XLOOKUP(A1662,Table2[Tag Number],Table2[Status],"-",0)="-",
        _xlfn.XLOOKUP(A1662,Table3[Tag Number],Table3[Status],"-",0)="-",
        _xlfn.XLOOKUP(A1662,Table4[Tag Number],Table4[Status],"-",0)="-"),
   "-")</f>
        <v>-</v>
      </c>
      <c r="I1662" s="90"/>
      <c r="J1662" s="90"/>
      <c r="K1662" s="91"/>
      <c r="L1662" s="91"/>
      <c r="M1662" s="91"/>
      <c r="N1662" s="92"/>
      <c r="O1662" s="89"/>
      <c r="R1662" t="b">
        <f t="shared" si="51"/>
        <v>0</v>
      </c>
    </row>
    <row r="1663" spans="1:18" ht="15" thickBot="1" x14ac:dyDescent="0.35">
      <c r="A1663" s="93" t="s">
        <v>2292</v>
      </c>
      <c r="B1663" s="93" t="s">
        <v>1145</v>
      </c>
      <c r="C1663" s="84">
        <f>IF(COUNTIF(Table1[Tag Number], A1663), 1, 0)</f>
        <v>0</v>
      </c>
      <c r="D1663" s="85">
        <f>IF(COUNTIF(Table2[Tag Number], A1663), 1, 0)</f>
        <v>0</v>
      </c>
      <c r="E1663" s="86">
        <f>IF(COUNTIF(Table3[Tag Number], A1663), 1, 0)</f>
        <v>0</v>
      </c>
      <c r="F1663" s="86">
        <f>IF(COUNTIF(Table4[Tag Number], A1663), 1, 0)</f>
        <v>0</v>
      </c>
      <c r="G1663" s="87">
        <f t="shared" si="52"/>
        <v>0</v>
      </c>
      <c r="H1663" s="88" t="str" cm="1">
        <f t="array" ref="H1663">_xlfn.IFS(OR(_xlfn.XLOOKUP(A1663,Table1[Tag Number],Table1[Status],"-",0)="Dead",
        _xlfn.XLOOKUP(A1663,Table2[Tag Number],Table2[Status],"-",0)="Dead",
        _xlfn.XLOOKUP(A1663,Table3[Tag Number],Table3[Status],"-",0)="Dead",
        _xlfn.XLOOKUP(A1663,Table4[Tag Number],Table4[Status],"-",0)="Dead"),"Dead",
     OR(_xlfn.XLOOKUP(A1663,Table1[Tag Number],Table1[Status],"-",0)="Alive",
        _xlfn.XLOOKUP(A1663,Table2[Tag Number],Table2[Status],"-",0)="Alive",
        _xlfn.XLOOKUP(A1663,Table3[Tag Number],Table3[Status],"-",0)="Alive",
        _xlfn.XLOOKUP(A1663,Table4[Tag Number],Table4[Status],"-",0)="Alive"),"Alive",
     OR(_xlfn.XLOOKUP(A1663,Table1[Tag Number],Table1[Status],"-",0)="-",
        _xlfn.XLOOKUP(A1663,Table2[Tag Number],Table2[Status],"-",0)="-",
        _xlfn.XLOOKUP(A1663,Table3[Tag Number],Table3[Status],"-",0)="-",
        _xlfn.XLOOKUP(A1663,Table4[Tag Number],Table4[Status],"-",0)="-"),
   "-")</f>
        <v>-</v>
      </c>
      <c r="I1663" s="90"/>
      <c r="J1663" s="90"/>
      <c r="K1663" s="91"/>
      <c r="L1663" s="91"/>
      <c r="M1663" s="91"/>
      <c r="N1663" s="92"/>
      <c r="O1663" s="89"/>
      <c r="R1663" t="b">
        <f t="shared" si="51"/>
        <v>0</v>
      </c>
    </row>
    <row r="1664" spans="1:18" ht="15" thickBot="1" x14ac:dyDescent="0.35">
      <c r="A1664" s="3" t="s">
        <v>2293</v>
      </c>
      <c r="B1664" s="3" t="s">
        <v>1137</v>
      </c>
      <c r="C1664" s="84">
        <f>IF(COUNTIF(Table1[Tag Number], A1664), 1, 0)</f>
        <v>0</v>
      </c>
      <c r="D1664" s="85">
        <f>IF(COUNTIF(Table2[Tag Number], A1664), 1, 0)</f>
        <v>0</v>
      </c>
      <c r="E1664" s="86">
        <f>IF(COUNTIF(Table3[Tag Number], A1664), 1, 0)</f>
        <v>0</v>
      </c>
      <c r="F1664" s="86">
        <f>IF(COUNTIF(Table4[Tag Number], A1664), 1, 0)</f>
        <v>0</v>
      </c>
      <c r="G1664" s="87">
        <f t="shared" si="52"/>
        <v>0</v>
      </c>
      <c r="H1664" s="88" t="str" cm="1">
        <f t="array" ref="H1664">_xlfn.IFS(OR(_xlfn.XLOOKUP(A1664,Table1[Tag Number],Table1[Status],"-",0)="Dead",
        _xlfn.XLOOKUP(A1664,Table2[Tag Number],Table2[Status],"-",0)="Dead",
        _xlfn.XLOOKUP(A1664,Table3[Tag Number],Table3[Status],"-",0)="Dead",
        _xlfn.XLOOKUP(A1664,Table4[Tag Number],Table4[Status],"-",0)="Dead"),"Dead",
     OR(_xlfn.XLOOKUP(A1664,Table1[Tag Number],Table1[Status],"-",0)="Alive",
        _xlfn.XLOOKUP(A1664,Table2[Tag Number],Table2[Status],"-",0)="Alive",
        _xlfn.XLOOKUP(A1664,Table3[Tag Number],Table3[Status],"-",0)="Alive",
        _xlfn.XLOOKUP(A1664,Table4[Tag Number],Table4[Status],"-",0)="Alive"),"Alive",
     OR(_xlfn.XLOOKUP(A1664,Table1[Tag Number],Table1[Status],"-",0)="-",
        _xlfn.XLOOKUP(A1664,Table2[Tag Number],Table2[Status],"-",0)="-",
        _xlfn.XLOOKUP(A1664,Table3[Tag Number],Table3[Status],"-",0)="-",
        _xlfn.XLOOKUP(A1664,Table4[Tag Number],Table4[Status],"-",0)="-"),
   "-")</f>
        <v>-</v>
      </c>
      <c r="I1664" s="90"/>
      <c r="J1664" s="90"/>
      <c r="K1664" s="91"/>
      <c r="L1664" s="91"/>
      <c r="M1664" s="91"/>
      <c r="N1664" s="92"/>
      <c r="O1664" s="89"/>
      <c r="R1664" t="b">
        <f t="shared" si="51"/>
        <v>0</v>
      </c>
    </row>
    <row r="1665" spans="1:18" ht="15" thickBot="1" x14ac:dyDescent="0.35">
      <c r="A1665" s="2" t="s">
        <v>2294</v>
      </c>
      <c r="B1665" s="2" t="s">
        <v>1137</v>
      </c>
      <c r="C1665" s="84">
        <f>IF(COUNTIF(Table1[Tag Number], A1665), 1, 0)</f>
        <v>0</v>
      </c>
      <c r="D1665" s="85">
        <f>IF(COUNTIF(Table2[Tag Number], A1665), 1, 0)</f>
        <v>0</v>
      </c>
      <c r="E1665" s="86">
        <f>IF(COUNTIF(Table3[Tag Number], A1665), 1, 0)</f>
        <v>0</v>
      </c>
      <c r="F1665" s="86">
        <f>IF(COUNTIF(Table4[Tag Number], A1665), 1, 0)</f>
        <v>0</v>
      </c>
      <c r="G1665" s="87">
        <f t="shared" si="52"/>
        <v>0</v>
      </c>
      <c r="H1665" s="88" t="str" cm="1">
        <f t="array" ref="H1665">_xlfn.IFS(OR(_xlfn.XLOOKUP(A1665,Table1[Tag Number],Table1[Status],"-",0)="Dead",
        _xlfn.XLOOKUP(A1665,Table2[Tag Number],Table2[Status],"-",0)="Dead",
        _xlfn.XLOOKUP(A1665,Table3[Tag Number],Table3[Status],"-",0)="Dead",
        _xlfn.XLOOKUP(A1665,Table4[Tag Number],Table4[Status],"-",0)="Dead"),"Dead",
     OR(_xlfn.XLOOKUP(A1665,Table1[Tag Number],Table1[Status],"-",0)="Alive",
        _xlfn.XLOOKUP(A1665,Table2[Tag Number],Table2[Status],"-",0)="Alive",
        _xlfn.XLOOKUP(A1665,Table3[Tag Number],Table3[Status],"-",0)="Alive",
        _xlfn.XLOOKUP(A1665,Table4[Tag Number],Table4[Status],"-",0)="Alive"),"Alive",
     OR(_xlfn.XLOOKUP(A1665,Table1[Tag Number],Table1[Status],"-",0)="-",
        _xlfn.XLOOKUP(A1665,Table2[Tag Number],Table2[Status],"-",0)="-",
        _xlfn.XLOOKUP(A1665,Table3[Tag Number],Table3[Status],"-",0)="-",
        _xlfn.XLOOKUP(A1665,Table4[Tag Number],Table4[Status],"-",0)="-"),
   "-")</f>
        <v>-</v>
      </c>
      <c r="I1665" s="90"/>
      <c r="J1665" s="90"/>
      <c r="K1665" s="91"/>
      <c r="L1665" s="91"/>
      <c r="M1665" s="91"/>
      <c r="N1665" s="92"/>
      <c r="O1665" s="89"/>
      <c r="R1665" t="b">
        <f t="shared" si="51"/>
        <v>0</v>
      </c>
    </row>
    <row r="1666" spans="1:18" ht="15" thickBot="1" x14ac:dyDescent="0.35">
      <c r="A1666" s="3" t="s">
        <v>358</v>
      </c>
      <c r="B1666" s="3" t="s">
        <v>1137</v>
      </c>
      <c r="C1666" s="84">
        <f>IF(COUNTIF(Table1[Tag Number], A1666), 1, 0)</f>
        <v>0</v>
      </c>
      <c r="D1666" s="85">
        <f>IF(COUNTIF(Table2[Tag Number], A1666), 1, 0)</f>
        <v>0</v>
      </c>
      <c r="E1666" s="86">
        <f>IF(COUNTIF(Table3[Tag Number], A1666), 1, 0)</f>
        <v>0</v>
      </c>
      <c r="F1666" s="86">
        <f>IF(COUNTIF(Table4[Tag Number], A1666), 1, 0)</f>
        <v>0</v>
      </c>
      <c r="G1666" s="87">
        <f t="shared" si="52"/>
        <v>0</v>
      </c>
      <c r="H1666" s="88" t="str" cm="1">
        <f t="array" ref="H1666">_xlfn.IFS(OR(_xlfn.XLOOKUP(A1666,Table1[Tag Number],Table1[Status],"-",0)="Dead",
        _xlfn.XLOOKUP(A1666,Table2[Tag Number],Table2[Status],"-",0)="Dead",
        _xlfn.XLOOKUP(A1666,Table3[Tag Number],Table3[Status],"-",0)="Dead",
        _xlfn.XLOOKUP(A1666,Table4[Tag Number],Table4[Status],"-",0)="Dead"),"Dead",
     OR(_xlfn.XLOOKUP(A1666,Table1[Tag Number],Table1[Status],"-",0)="Alive",
        _xlfn.XLOOKUP(A1666,Table2[Tag Number],Table2[Status],"-",0)="Alive",
        _xlfn.XLOOKUP(A1666,Table3[Tag Number],Table3[Status],"-",0)="Alive",
        _xlfn.XLOOKUP(A1666,Table4[Tag Number],Table4[Status],"-",0)="Alive"),"Alive",
     OR(_xlfn.XLOOKUP(A1666,Table1[Tag Number],Table1[Status],"-",0)="-",
        _xlfn.XLOOKUP(A1666,Table2[Tag Number],Table2[Status],"-",0)="-",
        _xlfn.XLOOKUP(A1666,Table3[Tag Number],Table3[Status],"-",0)="-",
        _xlfn.XLOOKUP(A1666,Table4[Tag Number],Table4[Status],"-",0)="-"),
   "-")</f>
        <v>-</v>
      </c>
      <c r="I1666" s="90"/>
      <c r="J1666" s="90"/>
      <c r="K1666" s="91"/>
      <c r="L1666" s="91"/>
      <c r="M1666" s="91"/>
      <c r="N1666" s="92"/>
      <c r="O1666" s="89"/>
      <c r="R1666" t="b">
        <f t="shared" si="51"/>
        <v>0</v>
      </c>
    </row>
    <row r="1667" spans="1:18" ht="15" thickBot="1" x14ac:dyDescent="0.35">
      <c r="A1667" s="2" t="s">
        <v>391</v>
      </c>
      <c r="B1667" s="2" t="s">
        <v>1137</v>
      </c>
      <c r="C1667" s="84">
        <f>IF(COUNTIF(Table1[Tag Number], A1667), 1, 0)</f>
        <v>0</v>
      </c>
      <c r="D1667" s="85">
        <f>IF(COUNTIF(Table2[Tag Number], A1667), 1, 0)</f>
        <v>0</v>
      </c>
      <c r="E1667" s="86">
        <f>IF(COUNTIF(Table3[Tag Number], A1667), 1, 0)</f>
        <v>0</v>
      </c>
      <c r="F1667" s="86">
        <f>IF(COUNTIF(Table4[Tag Number], A1667), 1, 0)</f>
        <v>0</v>
      </c>
      <c r="G1667" s="87">
        <f t="shared" si="52"/>
        <v>0</v>
      </c>
      <c r="H1667" s="88" t="str" cm="1">
        <f t="array" ref="H1667">_xlfn.IFS(OR(_xlfn.XLOOKUP(A1667,Table1[Tag Number],Table1[Status],"-",0)="Dead",
        _xlfn.XLOOKUP(A1667,Table2[Tag Number],Table2[Status],"-",0)="Dead",
        _xlfn.XLOOKUP(A1667,Table3[Tag Number],Table3[Status],"-",0)="Dead",
        _xlfn.XLOOKUP(A1667,Table4[Tag Number],Table4[Status],"-",0)="Dead"),"Dead",
     OR(_xlfn.XLOOKUP(A1667,Table1[Tag Number],Table1[Status],"-",0)="Alive",
        _xlfn.XLOOKUP(A1667,Table2[Tag Number],Table2[Status],"-",0)="Alive",
        _xlfn.XLOOKUP(A1667,Table3[Tag Number],Table3[Status],"-",0)="Alive",
        _xlfn.XLOOKUP(A1667,Table4[Tag Number],Table4[Status],"-",0)="Alive"),"Alive",
     OR(_xlfn.XLOOKUP(A1667,Table1[Tag Number],Table1[Status],"-",0)="-",
        _xlfn.XLOOKUP(A1667,Table2[Tag Number],Table2[Status],"-",0)="-",
        _xlfn.XLOOKUP(A1667,Table3[Tag Number],Table3[Status],"-",0)="-",
        _xlfn.XLOOKUP(A1667,Table4[Tag Number],Table4[Status],"-",0)="-"),
   "-")</f>
        <v>-</v>
      </c>
      <c r="I1667" s="90"/>
      <c r="J1667" s="90"/>
      <c r="K1667" s="91"/>
      <c r="L1667" s="91"/>
      <c r="M1667" s="91"/>
      <c r="N1667" s="92"/>
      <c r="O1667" s="89"/>
      <c r="R1667" t="b">
        <f t="shared" si="51"/>
        <v>0</v>
      </c>
    </row>
    <row r="1668" spans="1:18" ht="15" thickBot="1" x14ac:dyDescent="0.35">
      <c r="A1668" s="3" t="s">
        <v>363</v>
      </c>
      <c r="B1668" s="3" t="s">
        <v>1137</v>
      </c>
      <c r="C1668" s="84">
        <f>IF(COUNTIF(Table1[Tag Number], A1668), 1, 0)</f>
        <v>0</v>
      </c>
      <c r="D1668" s="85">
        <f>IF(COUNTIF(Table2[Tag Number], A1668), 1, 0)</f>
        <v>0</v>
      </c>
      <c r="E1668" s="86">
        <f>IF(COUNTIF(Table3[Tag Number], A1668), 1, 0)</f>
        <v>0</v>
      </c>
      <c r="F1668" s="86">
        <f>IF(COUNTIF(Table4[Tag Number], A1668), 1, 0)</f>
        <v>0</v>
      </c>
      <c r="G1668" s="87">
        <f t="shared" si="52"/>
        <v>0</v>
      </c>
      <c r="H1668" s="88" t="str" cm="1">
        <f t="array" ref="H1668">_xlfn.IFS(OR(_xlfn.XLOOKUP(A1668,Table1[Tag Number],Table1[Status],"-",0)="Dead",
        _xlfn.XLOOKUP(A1668,Table2[Tag Number],Table2[Status],"-",0)="Dead",
        _xlfn.XLOOKUP(A1668,Table3[Tag Number],Table3[Status],"-",0)="Dead",
        _xlfn.XLOOKUP(A1668,Table4[Tag Number],Table4[Status],"-",0)="Dead"),"Dead",
     OR(_xlfn.XLOOKUP(A1668,Table1[Tag Number],Table1[Status],"-",0)="Alive",
        _xlfn.XLOOKUP(A1668,Table2[Tag Number],Table2[Status],"-",0)="Alive",
        _xlfn.XLOOKUP(A1668,Table3[Tag Number],Table3[Status],"-",0)="Alive",
        _xlfn.XLOOKUP(A1668,Table4[Tag Number],Table4[Status],"-",0)="Alive"),"Alive",
     OR(_xlfn.XLOOKUP(A1668,Table1[Tag Number],Table1[Status],"-",0)="-",
        _xlfn.XLOOKUP(A1668,Table2[Tag Number],Table2[Status],"-",0)="-",
        _xlfn.XLOOKUP(A1668,Table3[Tag Number],Table3[Status],"-",0)="-",
        _xlfn.XLOOKUP(A1668,Table4[Tag Number],Table4[Status],"-",0)="-"),
   "-")</f>
        <v>-</v>
      </c>
      <c r="I1668" s="90"/>
      <c r="J1668" s="90"/>
      <c r="K1668" s="91"/>
      <c r="L1668" s="91"/>
      <c r="M1668" s="91"/>
      <c r="N1668" s="92"/>
      <c r="O1668" s="89"/>
      <c r="R1668" t="b">
        <f t="shared" ref="R1668:R1731" si="53">IF(G1668&gt;1,A1668)</f>
        <v>0</v>
      </c>
    </row>
    <row r="1669" spans="1:18" ht="15" thickBot="1" x14ac:dyDescent="0.35">
      <c r="A1669" s="2" t="s">
        <v>2295</v>
      </c>
      <c r="B1669" s="2" t="s">
        <v>1137</v>
      </c>
      <c r="C1669" s="84">
        <f>IF(COUNTIF(Table1[Tag Number], A1669), 1, 0)</f>
        <v>0</v>
      </c>
      <c r="D1669" s="85">
        <f>IF(COUNTIF(Table2[Tag Number], A1669), 1, 0)</f>
        <v>0</v>
      </c>
      <c r="E1669" s="86">
        <f>IF(COUNTIF(Table3[Tag Number], A1669), 1, 0)</f>
        <v>0</v>
      </c>
      <c r="F1669" s="86">
        <f>IF(COUNTIF(Table4[Tag Number], A1669), 1, 0)</f>
        <v>0</v>
      </c>
      <c r="G1669" s="87">
        <f t="shared" ref="G1669:G1732" si="54">SUM(C1669:F1669)</f>
        <v>0</v>
      </c>
      <c r="H1669" s="88" t="str" cm="1">
        <f t="array" ref="H1669">_xlfn.IFS(OR(_xlfn.XLOOKUP(A1669,Table1[Tag Number],Table1[Status],"-",0)="Dead",
        _xlfn.XLOOKUP(A1669,Table2[Tag Number],Table2[Status],"-",0)="Dead",
        _xlfn.XLOOKUP(A1669,Table3[Tag Number],Table3[Status],"-",0)="Dead",
        _xlfn.XLOOKUP(A1669,Table4[Tag Number],Table4[Status],"-",0)="Dead"),"Dead",
     OR(_xlfn.XLOOKUP(A1669,Table1[Tag Number],Table1[Status],"-",0)="Alive",
        _xlfn.XLOOKUP(A1669,Table2[Tag Number],Table2[Status],"-",0)="Alive",
        _xlfn.XLOOKUP(A1669,Table3[Tag Number],Table3[Status],"-",0)="Alive",
        _xlfn.XLOOKUP(A1669,Table4[Tag Number],Table4[Status],"-",0)="Alive"),"Alive",
     OR(_xlfn.XLOOKUP(A1669,Table1[Tag Number],Table1[Status],"-",0)="-",
        _xlfn.XLOOKUP(A1669,Table2[Tag Number],Table2[Status],"-",0)="-",
        _xlfn.XLOOKUP(A1669,Table3[Tag Number],Table3[Status],"-",0)="-",
        _xlfn.XLOOKUP(A1669,Table4[Tag Number],Table4[Status],"-",0)="-"),
   "-")</f>
        <v>-</v>
      </c>
      <c r="I1669" s="90"/>
      <c r="J1669" s="90"/>
      <c r="K1669" s="91"/>
      <c r="L1669" s="91"/>
      <c r="M1669" s="91"/>
      <c r="N1669" s="92"/>
      <c r="O1669" s="89"/>
      <c r="R1669" t="b">
        <f t="shared" si="53"/>
        <v>0</v>
      </c>
    </row>
    <row r="1670" spans="1:18" ht="15" thickBot="1" x14ac:dyDescent="0.35">
      <c r="A1670" s="3" t="s">
        <v>2296</v>
      </c>
      <c r="B1670" s="3" t="s">
        <v>1137</v>
      </c>
      <c r="C1670" s="84">
        <f>IF(COUNTIF(Table1[Tag Number], A1670), 1, 0)</f>
        <v>0</v>
      </c>
      <c r="D1670" s="85">
        <f>IF(COUNTIF(Table2[Tag Number], A1670), 1, 0)</f>
        <v>0</v>
      </c>
      <c r="E1670" s="86">
        <f>IF(COUNTIF(Table3[Tag Number], A1670), 1, 0)</f>
        <v>0</v>
      </c>
      <c r="F1670" s="86">
        <f>IF(COUNTIF(Table4[Tag Number], A1670), 1, 0)</f>
        <v>0</v>
      </c>
      <c r="G1670" s="87">
        <f t="shared" si="54"/>
        <v>0</v>
      </c>
      <c r="H1670" s="88" t="str" cm="1">
        <f t="array" ref="H1670">_xlfn.IFS(OR(_xlfn.XLOOKUP(A1670,Table1[Tag Number],Table1[Status],"-",0)="Dead",
        _xlfn.XLOOKUP(A1670,Table2[Tag Number],Table2[Status],"-",0)="Dead",
        _xlfn.XLOOKUP(A1670,Table3[Tag Number],Table3[Status],"-",0)="Dead",
        _xlfn.XLOOKUP(A1670,Table4[Tag Number],Table4[Status],"-",0)="Dead"),"Dead",
     OR(_xlfn.XLOOKUP(A1670,Table1[Tag Number],Table1[Status],"-",0)="Alive",
        _xlfn.XLOOKUP(A1670,Table2[Tag Number],Table2[Status],"-",0)="Alive",
        _xlfn.XLOOKUP(A1670,Table3[Tag Number],Table3[Status],"-",0)="Alive",
        _xlfn.XLOOKUP(A1670,Table4[Tag Number],Table4[Status],"-",0)="Alive"),"Alive",
     OR(_xlfn.XLOOKUP(A1670,Table1[Tag Number],Table1[Status],"-",0)="-",
        _xlfn.XLOOKUP(A1670,Table2[Tag Number],Table2[Status],"-",0)="-",
        _xlfn.XLOOKUP(A1670,Table3[Tag Number],Table3[Status],"-",0)="-",
        _xlfn.XLOOKUP(A1670,Table4[Tag Number],Table4[Status],"-",0)="-"),
   "-")</f>
        <v>-</v>
      </c>
      <c r="I1670" s="90"/>
      <c r="J1670" s="90"/>
      <c r="K1670" s="91"/>
      <c r="L1670" s="91"/>
      <c r="M1670" s="91"/>
      <c r="N1670" s="92"/>
      <c r="O1670" s="89"/>
      <c r="R1670" t="b">
        <f t="shared" si="53"/>
        <v>0</v>
      </c>
    </row>
    <row r="1671" spans="1:18" ht="15" thickBot="1" x14ac:dyDescent="0.35">
      <c r="A1671" s="2" t="s">
        <v>513</v>
      </c>
      <c r="B1671" s="2" t="s">
        <v>1137</v>
      </c>
      <c r="C1671" s="84">
        <f>IF(COUNTIF(Table1[Tag Number], A1671), 1, 0)</f>
        <v>0</v>
      </c>
      <c r="D1671" s="85">
        <f>IF(COUNTIF(Table2[Tag Number], A1671), 1, 0)</f>
        <v>0</v>
      </c>
      <c r="E1671" s="86">
        <f>IF(COUNTIF(Table3[Tag Number], A1671), 1, 0)</f>
        <v>0</v>
      </c>
      <c r="F1671" s="86">
        <f>IF(COUNTIF(Table4[Tag Number], A1671), 1, 0)</f>
        <v>0</v>
      </c>
      <c r="G1671" s="87">
        <f t="shared" si="54"/>
        <v>0</v>
      </c>
      <c r="H1671" s="88" t="str" cm="1">
        <f t="array" ref="H1671">_xlfn.IFS(OR(_xlfn.XLOOKUP(A1671,Table1[Tag Number],Table1[Status],"-",0)="Dead",
        _xlfn.XLOOKUP(A1671,Table2[Tag Number],Table2[Status],"-",0)="Dead",
        _xlfn.XLOOKUP(A1671,Table3[Tag Number],Table3[Status],"-",0)="Dead",
        _xlfn.XLOOKUP(A1671,Table4[Tag Number],Table4[Status],"-",0)="Dead"),"Dead",
     OR(_xlfn.XLOOKUP(A1671,Table1[Tag Number],Table1[Status],"-",0)="Alive",
        _xlfn.XLOOKUP(A1671,Table2[Tag Number],Table2[Status],"-",0)="Alive",
        _xlfn.XLOOKUP(A1671,Table3[Tag Number],Table3[Status],"-",0)="Alive",
        _xlfn.XLOOKUP(A1671,Table4[Tag Number],Table4[Status],"-",0)="Alive"),"Alive",
     OR(_xlfn.XLOOKUP(A1671,Table1[Tag Number],Table1[Status],"-",0)="-",
        _xlfn.XLOOKUP(A1671,Table2[Tag Number],Table2[Status],"-",0)="-",
        _xlfn.XLOOKUP(A1671,Table3[Tag Number],Table3[Status],"-",0)="-",
        _xlfn.XLOOKUP(A1671,Table4[Tag Number],Table4[Status],"-",0)="-"),
   "-")</f>
        <v>-</v>
      </c>
      <c r="I1671" s="90"/>
      <c r="J1671" s="90"/>
      <c r="K1671" s="91"/>
      <c r="L1671" s="91"/>
      <c r="M1671" s="91"/>
      <c r="N1671" s="92"/>
      <c r="O1671" s="89"/>
      <c r="R1671" t="b">
        <f t="shared" si="53"/>
        <v>0</v>
      </c>
    </row>
    <row r="1672" spans="1:18" ht="15" thickBot="1" x14ac:dyDescent="0.35">
      <c r="A1672" s="3" t="s">
        <v>2297</v>
      </c>
      <c r="B1672" s="3" t="s">
        <v>1137</v>
      </c>
      <c r="C1672" s="84">
        <f>IF(COUNTIF(Table1[Tag Number], A1672), 1, 0)</f>
        <v>0</v>
      </c>
      <c r="D1672" s="85">
        <f>IF(COUNTIF(Table2[Tag Number], A1672), 1, 0)</f>
        <v>0</v>
      </c>
      <c r="E1672" s="86">
        <f>IF(COUNTIF(Table3[Tag Number], A1672), 1, 0)</f>
        <v>0</v>
      </c>
      <c r="F1672" s="86">
        <f>IF(COUNTIF(Table4[Tag Number], A1672), 1, 0)</f>
        <v>0</v>
      </c>
      <c r="G1672" s="87">
        <f t="shared" si="54"/>
        <v>0</v>
      </c>
      <c r="H1672" s="88" t="str" cm="1">
        <f t="array" ref="H1672">_xlfn.IFS(OR(_xlfn.XLOOKUP(A1672,Table1[Tag Number],Table1[Status],"-",0)="Dead",
        _xlfn.XLOOKUP(A1672,Table2[Tag Number],Table2[Status],"-",0)="Dead",
        _xlfn.XLOOKUP(A1672,Table3[Tag Number],Table3[Status],"-",0)="Dead",
        _xlfn.XLOOKUP(A1672,Table4[Tag Number],Table4[Status],"-",0)="Dead"),"Dead",
     OR(_xlfn.XLOOKUP(A1672,Table1[Tag Number],Table1[Status],"-",0)="Alive",
        _xlfn.XLOOKUP(A1672,Table2[Tag Number],Table2[Status],"-",0)="Alive",
        _xlfn.XLOOKUP(A1672,Table3[Tag Number],Table3[Status],"-",0)="Alive",
        _xlfn.XLOOKUP(A1672,Table4[Tag Number],Table4[Status],"-",0)="Alive"),"Alive",
     OR(_xlfn.XLOOKUP(A1672,Table1[Tag Number],Table1[Status],"-",0)="-",
        _xlfn.XLOOKUP(A1672,Table2[Tag Number],Table2[Status],"-",0)="-",
        _xlfn.XLOOKUP(A1672,Table3[Tag Number],Table3[Status],"-",0)="-",
        _xlfn.XLOOKUP(A1672,Table4[Tag Number],Table4[Status],"-",0)="-"),
   "-")</f>
        <v>-</v>
      </c>
      <c r="I1672" s="90"/>
      <c r="J1672" s="90"/>
      <c r="K1672" s="91"/>
      <c r="L1672" s="91"/>
      <c r="M1672" s="91"/>
      <c r="N1672" s="92"/>
      <c r="O1672" s="89"/>
      <c r="R1672" t="b">
        <f t="shared" si="53"/>
        <v>0</v>
      </c>
    </row>
    <row r="1673" spans="1:18" ht="15" thickBot="1" x14ac:dyDescent="0.35">
      <c r="A1673" s="2" t="s">
        <v>681</v>
      </c>
      <c r="B1673" s="2" t="s">
        <v>1137</v>
      </c>
      <c r="C1673" s="84">
        <f>IF(COUNTIF(Table1[Tag Number], A1673), 1, 0)</f>
        <v>0</v>
      </c>
      <c r="D1673" s="85">
        <f>IF(COUNTIF(Table2[Tag Number], A1673), 1, 0)</f>
        <v>0</v>
      </c>
      <c r="E1673" s="86">
        <f>IF(COUNTIF(Table3[Tag Number], A1673), 1, 0)</f>
        <v>0</v>
      </c>
      <c r="F1673" s="86">
        <f>IF(COUNTIF(Table4[Tag Number], A1673), 1, 0)</f>
        <v>0</v>
      </c>
      <c r="G1673" s="87">
        <f t="shared" si="54"/>
        <v>0</v>
      </c>
      <c r="H1673" s="88" t="str" cm="1">
        <f t="array" ref="H1673">_xlfn.IFS(OR(_xlfn.XLOOKUP(A1673,Table1[Tag Number],Table1[Status],"-",0)="Dead",
        _xlfn.XLOOKUP(A1673,Table2[Tag Number],Table2[Status],"-",0)="Dead",
        _xlfn.XLOOKUP(A1673,Table3[Tag Number],Table3[Status],"-",0)="Dead",
        _xlfn.XLOOKUP(A1673,Table4[Tag Number],Table4[Status],"-",0)="Dead"),"Dead",
     OR(_xlfn.XLOOKUP(A1673,Table1[Tag Number],Table1[Status],"-",0)="Alive",
        _xlfn.XLOOKUP(A1673,Table2[Tag Number],Table2[Status],"-",0)="Alive",
        _xlfn.XLOOKUP(A1673,Table3[Tag Number],Table3[Status],"-",0)="Alive",
        _xlfn.XLOOKUP(A1673,Table4[Tag Number],Table4[Status],"-",0)="Alive"),"Alive",
     OR(_xlfn.XLOOKUP(A1673,Table1[Tag Number],Table1[Status],"-",0)="-",
        _xlfn.XLOOKUP(A1673,Table2[Tag Number],Table2[Status],"-",0)="-",
        _xlfn.XLOOKUP(A1673,Table3[Tag Number],Table3[Status],"-",0)="-",
        _xlfn.XLOOKUP(A1673,Table4[Tag Number],Table4[Status],"-",0)="-"),
   "-")</f>
        <v>-</v>
      </c>
      <c r="I1673" s="90"/>
      <c r="J1673" s="94"/>
      <c r="K1673" s="95"/>
      <c r="L1673" s="95"/>
      <c r="M1673" s="95"/>
      <c r="N1673" s="96"/>
      <c r="O1673" s="89"/>
      <c r="R1673" t="b">
        <f t="shared" si="53"/>
        <v>0</v>
      </c>
    </row>
    <row r="1674" spans="1:18" ht="15" thickBot="1" x14ac:dyDescent="0.35">
      <c r="A1674" s="3" t="s">
        <v>440</v>
      </c>
      <c r="B1674" s="3" t="s">
        <v>1137</v>
      </c>
      <c r="C1674" s="84">
        <f>IF(COUNTIF(Table1[Tag Number], A1674), 1, 0)</f>
        <v>0</v>
      </c>
      <c r="D1674" s="85">
        <f>IF(COUNTIF(Table2[Tag Number], A1674), 1, 0)</f>
        <v>0</v>
      </c>
      <c r="E1674" s="86">
        <f>IF(COUNTIF(Table3[Tag Number], A1674), 1, 0)</f>
        <v>0</v>
      </c>
      <c r="F1674" s="86">
        <f>IF(COUNTIF(Table4[Tag Number], A1674), 1, 0)</f>
        <v>0</v>
      </c>
      <c r="G1674" s="87">
        <f t="shared" si="54"/>
        <v>0</v>
      </c>
      <c r="H1674" s="88" t="str" cm="1">
        <f t="array" ref="H1674">_xlfn.IFS(OR(_xlfn.XLOOKUP(A1674,Table1[Tag Number],Table1[Status],"-",0)="Dead",
        _xlfn.XLOOKUP(A1674,Table2[Tag Number],Table2[Status],"-",0)="Dead",
        _xlfn.XLOOKUP(A1674,Table3[Tag Number],Table3[Status],"-",0)="Dead",
        _xlfn.XLOOKUP(A1674,Table4[Tag Number],Table4[Status],"-",0)="Dead"),"Dead",
     OR(_xlfn.XLOOKUP(A1674,Table1[Tag Number],Table1[Status],"-",0)="Alive",
        _xlfn.XLOOKUP(A1674,Table2[Tag Number],Table2[Status],"-",0)="Alive",
        _xlfn.XLOOKUP(A1674,Table3[Tag Number],Table3[Status],"-",0)="Alive",
        _xlfn.XLOOKUP(A1674,Table4[Tag Number],Table4[Status],"-",0)="Alive"),"Alive",
     OR(_xlfn.XLOOKUP(A1674,Table1[Tag Number],Table1[Status],"-",0)="-",
        _xlfn.XLOOKUP(A1674,Table2[Tag Number],Table2[Status],"-",0)="-",
        _xlfn.XLOOKUP(A1674,Table3[Tag Number],Table3[Status],"-",0)="-",
        _xlfn.XLOOKUP(A1674,Table4[Tag Number],Table4[Status],"-",0)="-"),
   "-")</f>
        <v>-</v>
      </c>
      <c r="I1674" s="90"/>
      <c r="J1674" s="94"/>
      <c r="K1674" s="95"/>
      <c r="L1674" s="95"/>
      <c r="M1674" s="95"/>
      <c r="N1674" s="96"/>
      <c r="O1674" s="89"/>
      <c r="R1674" t="b">
        <f t="shared" si="53"/>
        <v>0</v>
      </c>
    </row>
    <row r="1675" spans="1:18" ht="15" thickBot="1" x14ac:dyDescent="0.35">
      <c r="A1675" s="2" t="s">
        <v>988</v>
      </c>
      <c r="B1675" s="2" t="s">
        <v>1137</v>
      </c>
      <c r="C1675" s="84">
        <f>IF(COUNTIF(Table1[Tag Number], A1675), 1, 0)</f>
        <v>0</v>
      </c>
      <c r="D1675" s="85">
        <f>IF(COUNTIF(Table2[Tag Number], A1675), 1, 0)</f>
        <v>0</v>
      </c>
      <c r="E1675" s="86">
        <f>IF(COUNTIF(Table3[Tag Number], A1675), 1, 0)</f>
        <v>0</v>
      </c>
      <c r="F1675" s="86">
        <f>IF(COUNTIF(Table4[Tag Number], A1675), 1, 0)</f>
        <v>0</v>
      </c>
      <c r="G1675" s="87">
        <f t="shared" si="54"/>
        <v>0</v>
      </c>
      <c r="H1675" s="88" t="str" cm="1">
        <f t="array" ref="H1675">_xlfn.IFS(OR(_xlfn.XLOOKUP(A1675,Table1[Tag Number],Table1[Status],"-",0)="Dead",
        _xlfn.XLOOKUP(A1675,Table2[Tag Number],Table2[Status],"-",0)="Dead",
        _xlfn.XLOOKUP(A1675,Table3[Tag Number],Table3[Status],"-",0)="Dead",
        _xlfn.XLOOKUP(A1675,Table4[Tag Number],Table4[Status],"-",0)="Dead"),"Dead",
     OR(_xlfn.XLOOKUP(A1675,Table1[Tag Number],Table1[Status],"-",0)="Alive",
        _xlfn.XLOOKUP(A1675,Table2[Tag Number],Table2[Status],"-",0)="Alive",
        _xlfn.XLOOKUP(A1675,Table3[Tag Number],Table3[Status],"-",0)="Alive",
        _xlfn.XLOOKUP(A1675,Table4[Tag Number],Table4[Status],"-",0)="Alive"),"Alive",
     OR(_xlfn.XLOOKUP(A1675,Table1[Tag Number],Table1[Status],"-",0)="-",
        _xlfn.XLOOKUP(A1675,Table2[Tag Number],Table2[Status],"-",0)="-",
        _xlfn.XLOOKUP(A1675,Table3[Tag Number],Table3[Status],"-",0)="-",
        _xlfn.XLOOKUP(A1675,Table4[Tag Number],Table4[Status],"-",0)="-"),
   "-")</f>
        <v>-</v>
      </c>
      <c r="I1675" s="90"/>
      <c r="J1675" s="94"/>
      <c r="K1675" s="95"/>
      <c r="L1675" s="95"/>
      <c r="M1675" s="95"/>
      <c r="N1675" s="96"/>
      <c r="O1675" s="89"/>
      <c r="R1675" t="b">
        <f t="shared" si="53"/>
        <v>0</v>
      </c>
    </row>
    <row r="1676" spans="1:18" ht="15" thickBot="1" x14ac:dyDescent="0.35">
      <c r="A1676" s="3" t="s">
        <v>2298</v>
      </c>
      <c r="B1676" s="3" t="s">
        <v>1145</v>
      </c>
      <c r="C1676" s="84">
        <f>IF(COUNTIF(Table1[Tag Number], A1676), 1, 0)</f>
        <v>0</v>
      </c>
      <c r="D1676" s="85">
        <f>IF(COUNTIF(Table2[Tag Number], A1676), 1, 0)</f>
        <v>0</v>
      </c>
      <c r="E1676" s="86">
        <f>IF(COUNTIF(Table3[Tag Number], A1676), 1, 0)</f>
        <v>0</v>
      </c>
      <c r="F1676" s="86">
        <f>IF(COUNTIF(Table4[Tag Number], A1676), 1, 0)</f>
        <v>0</v>
      </c>
      <c r="G1676" s="87">
        <f t="shared" si="54"/>
        <v>0</v>
      </c>
      <c r="H1676" s="88" t="str" cm="1">
        <f t="array" ref="H1676">_xlfn.IFS(OR(_xlfn.XLOOKUP(A1676,Table1[Tag Number],Table1[Status],"-",0)="Dead",
        _xlfn.XLOOKUP(A1676,Table2[Tag Number],Table2[Status],"-",0)="Dead",
        _xlfn.XLOOKUP(A1676,Table3[Tag Number],Table3[Status],"-",0)="Dead",
        _xlfn.XLOOKUP(A1676,Table4[Tag Number],Table4[Status],"-",0)="Dead"),"Dead",
     OR(_xlfn.XLOOKUP(A1676,Table1[Tag Number],Table1[Status],"-",0)="Alive",
        _xlfn.XLOOKUP(A1676,Table2[Tag Number],Table2[Status],"-",0)="Alive",
        _xlfn.XLOOKUP(A1676,Table3[Tag Number],Table3[Status],"-",0)="Alive",
        _xlfn.XLOOKUP(A1676,Table4[Tag Number],Table4[Status],"-",0)="Alive"),"Alive",
     OR(_xlfn.XLOOKUP(A1676,Table1[Tag Number],Table1[Status],"-",0)="-",
        _xlfn.XLOOKUP(A1676,Table2[Tag Number],Table2[Status],"-",0)="-",
        _xlfn.XLOOKUP(A1676,Table3[Tag Number],Table3[Status],"-",0)="-",
        _xlfn.XLOOKUP(A1676,Table4[Tag Number],Table4[Status],"-",0)="-"),
   "-")</f>
        <v>-</v>
      </c>
      <c r="I1676" s="90"/>
      <c r="J1676" s="94"/>
      <c r="K1676" s="95"/>
      <c r="L1676" s="95"/>
      <c r="M1676" s="95"/>
      <c r="N1676" s="96"/>
      <c r="O1676" s="89"/>
      <c r="R1676" t="b">
        <f t="shared" si="53"/>
        <v>0</v>
      </c>
    </row>
    <row r="1677" spans="1:18" ht="15" thickBot="1" x14ac:dyDescent="0.35">
      <c r="A1677" s="2" t="s">
        <v>2299</v>
      </c>
      <c r="B1677" s="2" t="s">
        <v>1137</v>
      </c>
      <c r="C1677" s="84">
        <f>IF(COUNTIF(Table1[Tag Number], A1677), 1, 0)</f>
        <v>0</v>
      </c>
      <c r="D1677" s="85">
        <f>IF(COUNTIF(Table2[Tag Number], A1677), 1, 0)</f>
        <v>0</v>
      </c>
      <c r="E1677" s="86">
        <f>IF(COUNTIF(Table3[Tag Number], A1677), 1, 0)</f>
        <v>0</v>
      </c>
      <c r="F1677" s="86">
        <f>IF(COUNTIF(Table4[Tag Number], A1677), 1, 0)</f>
        <v>0</v>
      </c>
      <c r="G1677" s="87">
        <f t="shared" si="54"/>
        <v>0</v>
      </c>
      <c r="H1677" s="88" t="str" cm="1">
        <f t="array" ref="H1677">_xlfn.IFS(OR(_xlfn.XLOOKUP(A1677,Table1[Tag Number],Table1[Status],"-",0)="Dead",
        _xlfn.XLOOKUP(A1677,Table2[Tag Number],Table2[Status],"-",0)="Dead",
        _xlfn.XLOOKUP(A1677,Table3[Tag Number],Table3[Status],"-",0)="Dead",
        _xlfn.XLOOKUP(A1677,Table4[Tag Number],Table4[Status],"-",0)="Dead"),"Dead",
     OR(_xlfn.XLOOKUP(A1677,Table1[Tag Number],Table1[Status],"-",0)="Alive",
        _xlfn.XLOOKUP(A1677,Table2[Tag Number],Table2[Status],"-",0)="Alive",
        _xlfn.XLOOKUP(A1677,Table3[Tag Number],Table3[Status],"-",0)="Alive",
        _xlfn.XLOOKUP(A1677,Table4[Tag Number],Table4[Status],"-",0)="Alive"),"Alive",
     OR(_xlfn.XLOOKUP(A1677,Table1[Tag Number],Table1[Status],"-",0)="-",
        _xlfn.XLOOKUP(A1677,Table2[Tag Number],Table2[Status],"-",0)="-",
        _xlfn.XLOOKUP(A1677,Table3[Tag Number],Table3[Status],"-",0)="-",
        _xlfn.XLOOKUP(A1677,Table4[Tag Number],Table4[Status],"-",0)="-"),
   "-")</f>
        <v>-</v>
      </c>
      <c r="I1677" s="90"/>
      <c r="J1677" s="94"/>
      <c r="K1677" s="95"/>
      <c r="L1677" s="95"/>
      <c r="M1677" s="95"/>
      <c r="N1677" s="96"/>
      <c r="O1677" s="89"/>
      <c r="R1677" t="b">
        <f t="shared" si="53"/>
        <v>0</v>
      </c>
    </row>
    <row r="1678" spans="1:18" ht="15" thickBot="1" x14ac:dyDescent="0.35">
      <c r="A1678" s="3" t="s">
        <v>687</v>
      </c>
      <c r="B1678" s="3" t="s">
        <v>1137</v>
      </c>
      <c r="C1678" s="84">
        <f>IF(COUNTIF(Table1[Tag Number], A1678), 1, 0)</f>
        <v>0</v>
      </c>
      <c r="D1678" s="85">
        <f>IF(COUNTIF(Table2[Tag Number], A1678), 1, 0)</f>
        <v>0</v>
      </c>
      <c r="E1678" s="86">
        <f>IF(COUNTIF(Table3[Tag Number], A1678), 1, 0)</f>
        <v>0</v>
      </c>
      <c r="F1678" s="86">
        <f>IF(COUNTIF(Table4[Tag Number], A1678), 1, 0)</f>
        <v>0</v>
      </c>
      <c r="G1678" s="87">
        <f t="shared" si="54"/>
        <v>0</v>
      </c>
      <c r="H1678" s="88" t="str" cm="1">
        <f t="array" ref="H1678">_xlfn.IFS(OR(_xlfn.XLOOKUP(A1678,Table1[Tag Number],Table1[Status],"-",0)="Dead",
        _xlfn.XLOOKUP(A1678,Table2[Tag Number],Table2[Status],"-",0)="Dead",
        _xlfn.XLOOKUP(A1678,Table3[Tag Number],Table3[Status],"-",0)="Dead",
        _xlfn.XLOOKUP(A1678,Table4[Tag Number],Table4[Status],"-",0)="Dead"),"Dead",
     OR(_xlfn.XLOOKUP(A1678,Table1[Tag Number],Table1[Status],"-",0)="Alive",
        _xlfn.XLOOKUP(A1678,Table2[Tag Number],Table2[Status],"-",0)="Alive",
        _xlfn.XLOOKUP(A1678,Table3[Tag Number],Table3[Status],"-",0)="Alive",
        _xlfn.XLOOKUP(A1678,Table4[Tag Number],Table4[Status],"-",0)="Alive"),"Alive",
     OR(_xlfn.XLOOKUP(A1678,Table1[Tag Number],Table1[Status],"-",0)="-",
        _xlfn.XLOOKUP(A1678,Table2[Tag Number],Table2[Status],"-",0)="-",
        _xlfn.XLOOKUP(A1678,Table3[Tag Number],Table3[Status],"-",0)="-",
        _xlfn.XLOOKUP(A1678,Table4[Tag Number],Table4[Status],"-",0)="-"),
   "-")</f>
        <v>-</v>
      </c>
      <c r="I1678" s="90"/>
      <c r="J1678" s="94"/>
      <c r="K1678" s="95"/>
      <c r="L1678" s="95"/>
      <c r="M1678" s="95"/>
      <c r="N1678" s="96"/>
      <c r="O1678" s="89"/>
      <c r="R1678" t="b">
        <f t="shared" si="53"/>
        <v>0</v>
      </c>
    </row>
    <row r="1679" spans="1:18" ht="15" thickBot="1" x14ac:dyDescent="0.35">
      <c r="A1679" s="2" t="s">
        <v>507</v>
      </c>
      <c r="B1679" s="2" t="s">
        <v>1137</v>
      </c>
      <c r="C1679" s="84">
        <f>IF(COUNTIF(Table1[Tag Number], A1679), 1, 0)</f>
        <v>0</v>
      </c>
      <c r="D1679" s="85">
        <f>IF(COUNTIF(Table2[Tag Number], A1679), 1, 0)</f>
        <v>0</v>
      </c>
      <c r="E1679" s="86">
        <f>IF(COUNTIF(Table3[Tag Number], A1679), 1, 0)</f>
        <v>0</v>
      </c>
      <c r="F1679" s="86">
        <f>IF(COUNTIF(Table4[Tag Number], A1679), 1, 0)</f>
        <v>0</v>
      </c>
      <c r="G1679" s="87">
        <f t="shared" si="54"/>
        <v>0</v>
      </c>
      <c r="H1679" s="88" t="str" cm="1">
        <f t="array" ref="H1679">_xlfn.IFS(OR(_xlfn.XLOOKUP(A1679,Table1[Tag Number],Table1[Status],"-",0)="Dead",
        _xlfn.XLOOKUP(A1679,Table2[Tag Number],Table2[Status],"-",0)="Dead",
        _xlfn.XLOOKUP(A1679,Table3[Tag Number],Table3[Status],"-",0)="Dead",
        _xlfn.XLOOKUP(A1679,Table4[Tag Number],Table4[Status],"-",0)="Dead"),"Dead",
     OR(_xlfn.XLOOKUP(A1679,Table1[Tag Number],Table1[Status],"-",0)="Alive",
        _xlfn.XLOOKUP(A1679,Table2[Tag Number],Table2[Status],"-",0)="Alive",
        _xlfn.XLOOKUP(A1679,Table3[Tag Number],Table3[Status],"-",0)="Alive",
        _xlfn.XLOOKUP(A1679,Table4[Tag Number],Table4[Status],"-",0)="Alive"),"Alive",
     OR(_xlfn.XLOOKUP(A1679,Table1[Tag Number],Table1[Status],"-",0)="-",
        _xlfn.XLOOKUP(A1679,Table2[Tag Number],Table2[Status],"-",0)="-",
        _xlfn.XLOOKUP(A1679,Table3[Tag Number],Table3[Status],"-",0)="-",
        _xlfn.XLOOKUP(A1679,Table4[Tag Number],Table4[Status],"-",0)="-"),
   "-")</f>
        <v>-</v>
      </c>
      <c r="I1679" s="90"/>
      <c r="J1679" s="94"/>
      <c r="K1679" s="95"/>
      <c r="L1679" s="95"/>
      <c r="M1679" s="95"/>
      <c r="N1679" s="96"/>
      <c r="O1679" s="89"/>
      <c r="R1679" t="b">
        <f t="shared" si="53"/>
        <v>0</v>
      </c>
    </row>
    <row r="1680" spans="1:18" ht="15" thickBot="1" x14ac:dyDescent="0.35">
      <c r="A1680" s="3" t="s">
        <v>2300</v>
      </c>
      <c r="B1680" s="3" t="s">
        <v>1137</v>
      </c>
      <c r="C1680" s="84">
        <f>IF(COUNTIF(Table1[Tag Number], A1680), 1, 0)</f>
        <v>0</v>
      </c>
      <c r="D1680" s="85">
        <f>IF(COUNTIF(Table2[Tag Number], A1680), 1, 0)</f>
        <v>0</v>
      </c>
      <c r="E1680" s="86">
        <f>IF(COUNTIF(Table3[Tag Number], A1680), 1, 0)</f>
        <v>0</v>
      </c>
      <c r="F1680" s="86">
        <f>IF(COUNTIF(Table4[Tag Number], A1680), 1, 0)</f>
        <v>0</v>
      </c>
      <c r="G1680" s="87">
        <f t="shared" si="54"/>
        <v>0</v>
      </c>
      <c r="H1680" s="88" t="str" cm="1">
        <f t="array" ref="H1680">_xlfn.IFS(OR(_xlfn.XLOOKUP(A1680,Table1[Tag Number],Table1[Status],"-",0)="Dead",
        _xlfn.XLOOKUP(A1680,Table2[Tag Number],Table2[Status],"-",0)="Dead",
        _xlfn.XLOOKUP(A1680,Table3[Tag Number],Table3[Status],"-",0)="Dead",
        _xlfn.XLOOKUP(A1680,Table4[Tag Number],Table4[Status],"-",0)="Dead"),"Dead",
     OR(_xlfn.XLOOKUP(A1680,Table1[Tag Number],Table1[Status],"-",0)="Alive",
        _xlfn.XLOOKUP(A1680,Table2[Tag Number],Table2[Status],"-",0)="Alive",
        _xlfn.XLOOKUP(A1680,Table3[Tag Number],Table3[Status],"-",0)="Alive",
        _xlfn.XLOOKUP(A1680,Table4[Tag Number],Table4[Status],"-",0)="Alive"),"Alive",
     OR(_xlfn.XLOOKUP(A1680,Table1[Tag Number],Table1[Status],"-",0)="-",
        _xlfn.XLOOKUP(A1680,Table2[Tag Number],Table2[Status],"-",0)="-",
        _xlfn.XLOOKUP(A1680,Table3[Tag Number],Table3[Status],"-",0)="-",
        _xlfn.XLOOKUP(A1680,Table4[Tag Number],Table4[Status],"-",0)="-"),
   "-")</f>
        <v>-</v>
      </c>
      <c r="I1680" s="90"/>
      <c r="J1680" s="94"/>
      <c r="K1680" s="95"/>
      <c r="L1680" s="95"/>
      <c r="M1680" s="95"/>
      <c r="N1680" s="96"/>
      <c r="O1680" s="89"/>
      <c r="R1680" t="b">
        <f t="shared" si="53"/>
        <v>0</v>
      </c>
    </row>
    <row r="1681" spans="1:18" ht="15" thickBot="1" x14ac:dyDescent="0.35">
      <c r="A1681" s="2" t="s">
        <v>764</v>
      </c>
      <c r="B1681" s="2" t="s">
        <v>1137</v>
      </c>
      <c r="C1681" s="84">
        <f>IF(COUNTIF(Table1[Tag Number], A1681), 1, 0)</f>
        <v>0</v>
      </c>
      <c r="D1681" s="85">
        <f>IF(COUNTIF(Table2[Tag Number], A1681), 1, 0)</f>
        <v>0</v>
      </c>
      <c r="E1681" s="86">
        <f>IF(COUNTIF(Table3[Tag Number], A1681), 1, 0)</f>
        <v>0</v>
      </c>
      <c r="F1681" s="86">
        <f>IF(COUNTIF(Table4[Tag Number], A1681), 1, 0)</f>
        <v>0</v>
      </c>
      <c r="G1681" s="87">
        <f t="shared" si="54"/>
        <v>0</v>
      </c>
      <c r="H1681" s="88" t="str" cm="1">
        <f t="array" ref="H1681">_xlfn.IFS(OR(_xlfn.XLOOKUP(A1681,Table1[Tag Number],Table1[Status],"-",0)="Dead",
        _xlfn.XLOOKUP(A1681,Table2[Tag Number],Table2[Status],"-",0)="Dead",
        _xlfn.XLOOKUP(A1681,Table3[Tag Number],Table3[Status],"-",0)="Dead",
        _xlfn.XLOOKUP(A1681,Table4[Tag Number],Table4[Status],"-",0)="Dead"),"Dead",
     OR(_xlfn.XLOOKUP(A1681,Table1[Tag Number],Table1[Status],"-",0)="Alive",
        _xlfn.XLOOKUP(A1681,Table2[Tag Number],Table2[Status],"-",0)="Alive",
        _xlfn.XLOOKUP(A1681,Table3[Tag Number],Table3[Status],"-",0)="Alive",
        _xlfn.XLOOKUP(A1681,Table4[Tag Number],Table4[Status],"-",0)="Alive"),"Alive",
     OR(_xlfn.XLOOKUP(A1681,Table1[Tag Number],Table1[Status],"-",0)="-",
        _xlfn.XLOOKUP(A1681,Table2[Tag Number],Table2[Status],"-",0)="-",
        _xlfn.XLOOKUP(A1681,Table3[Tag Number],Table3[Status],"-",0)="-",
        _xlfn.XLOOKUP(A1681,Table4[Tag Number],Table4[Status],"-",0)="-"),
   "-")</f>
        <v>-</v>
      </c>
      <c r="I1681" s="90"/>
      <c r="J1681" s="94"/>
      <c r="K1681" s="95"/>
      <c r="L1681" s="95"/>
      <c r="M1681" s="95"/>
      <c r="N1681" s="96"/>
      <c r="O1681" s="89"/>
      <c r="R1681" t="b">
        <f t="shared" si="53"/>
        <v>0</v>
      </c>
    </row>
    <row r="1682" spans="1:18" ht="15" thickBot="1" x14ac:dyDescent="0.35">
      <c r="A1682" s="3" t="s">
        <v>957</v>
      </c>
      <c r="B1682" s="3" t="s">
        <v>1137</v>
      </c>
      <c r="C1682" s="84">
        <f>IF(COUNTIF(Table1[Tag Number], A1682), 1, 0)</f>
        <v>0</v>
      </c>
      <c r="D1682" s="85">
        <f>IF(COUNTIF(Table2[Tag Number], A1682), 1, 0)</f>
        <v>0</v>
      </c>
      <c r="E1682" s="86">
        <f>IF(COUNTIF(Table3[Tag Number], A1682), 1, 0)</f>
        <v>0</v>
      </c>
      <c r="F1682" s="86">
        <f>IF(COUNTIF(Table4[Tag Number], A1682), 1, 0)</f>
        <v>0</v>
      </c>
      <c r="G1682" s="87">
        <f t="shared" si="54"/>
        <v>0</v>
      </c>
      <c r="H1682" s="88" t="str" cm="1">
        <f t="array" ref="H1682">_xlfn.IFS(OR(_xlfn.XLOOKUP(A1682,Table1[Tag Number],Table1[Status],"-",0)="Dead",
        _xlfn.XLOOKUP(A1682,Table2[Tag Number],Table2[Status],"-",0)="Dead",
        _xlfn.XLOOKUP(A1682,Table3[Tag Number],Table3[Status],"-",0)="Dead",
        _xlfn.XLOOKUP(A1682,Table4[Tag Number],Table4[Status],"-",0)="Dead"),"Dead",
     OR(_xlfn.XLOOKUP(A1682,Table1[Tag Number],Table1[Status],"-",0)="Alive",
        _xlfn.XLOOKUP(A1682,Table2[Tag Number],Table2[Status],"-",0)="Alive",
        _xlfn.XLOOKUP(A1682,Table3[Tag Number],Table3[Status],"-",0)="Alive",
        _xlfn.XLOOKUP(A1682,Table4[Tag Number],Table4[Status],"-",0)="Alive"),"Alive",
     OR(_xlfn.XLOOKUP(A1682,Table1[Tag Number],Table1[Status],"-",0)="-",
        _xlfn.XLOOKUP(A1682,Table2[Tag Number],Table2[Status],"-",0)="-",
        _xlfn.XLOOKUP(A1682,Table3[Tag Number],Table3[Status],"-",0)="-",
        _xlfn.XLOOKUP(A1682,Table4[Tag Number],Table4[Status],"-",0)="-"),
   "-")</f>
        <v>-</v>
      </c>
      <c r="I1682" s="90"/>
      <c r="J1682" s="94"/>
      <c r="K1682" s="95"/>
      <c r="L1682" s="95"/>
      <c r="M1682" s="95"/>
      <c r="N1682" s="96"/>
      <c r="O1682" s="89"/>
      <c r="R1682" t="b">
        <f t="shared" si="53"/>
        <v>0</v>
      </c>
    </row>
    <row r="1683" spans="1:18" ht="15" thickBot="1" x14ac:dyDescent="0.35">
      <c r="A1683" s="2" t="s">
        <v>362</v>
      </c>
      <c r="B1683" s="2" t="s">
        <v>1137</v>
      </c>
      <c r="C1683" s="84">
        <f>IF(COUNTIF(Table1[Tag Number], A1683), 1, 0)</f>
        <v>0</v>
      </c>
      <c r="D1683" s="85">
        <f>IF(COUNTIF(Table2[Tag Number], A1683), 1, 0)</f>
        <v>0</v>
      </c>
      <c r="E1683" s="86">
        <f>IF(COUNTIF(Table3[Tag Number], A1683), 1, 0)</f>
        <v>0</v>
      </c>
      <c r="F1683" s="86">
        <f>IF(COUNTIF(Table4[Tag Number], A1683), 1, 0)</f>
        <v>0</v>
      </c>
      <c r="G1683" s="87">
        <f t="shared" si="54"/>
        <v>0</v>
      </c>
      <c r="H1683" s="88" t="str" cm="1">
        <f t="array" ref="H1683">_xlfn.IFS(OR(_xlfn.XLOOKUP(A1683,Table1[Tag Number],Table1[Status],"-",0)="Dead",
        _xlfn.XLOOKUP(A1683,Table2[Tag Number],Table2[Status],"-",0)="Dead",
        _xlfn.XLOOKUP(A1683,Table3[Tag Number],Table3[Status],"-",0)="Dead",
        _xlfn.XLOOKUP(A1683,Table4[Tag Number],Table4[Status],"-",0)="Dead"),"Dead",
     OR(_xlfn.XLOOKUP(A1683,Table1[Tag Number],Table1[Status],"-",0)="Alive",
        _xlfn.XLOOKUP(A1683,Table2[Tag Number],Table2[Status],"-",0)="Alive",
        _xlfn.XLOOKUP(A1683,Table3[Tag Number],Table3[Status],"-",0)="Alive",
        _xlfn.XLOOKUP(A1683,Table4[Tag Number],Table4[Status],"-",0)="Alive"),"Alive",
     OR(_xlfn.XLOOKUP(A1683,Table1[Tag Number],Table1[Status],"-",0)="-",
        _xlfn.XLOOKUP(A1683,Table2[Tag Number],Table2[Status],"-",0)="-",
        _xlfn.XLOOKUP(A1683,Table3[Tag Number],Table3[Status],"-",0)="-",
        _xlfn.XLOOKUP(A1683,Table4[Tag Number],Table4[Status],"-",0)="-"),
   "-")</f>
        <v>-</v>
      </c>
      <c r="I1683" s="90"/>
      <c r="J1683" s="94"/>
      <c r="K1683" s="95"/>
      <c r="L1683" s="95"/>
      <c r="M1683" s="95"/>
      <c r="N1683" s="96"/>
      <c r="O1683" s="89"/>
      <c r="R1683" t="b">
        <f t="shared" si="53"/>
        <v>0</v>
      </c>
    </row>
    <row r="1684" spans="1:18" ht="15" thickBot="1" x14ac:dyDescent="0.35">
      <c r="A1684" s="3" t="s">
        <v>565</v>
      </c>
      <c r="B1684" s="3" t="s">
        <v>1137</v>
      </c>
      <c r="C1684" s="84">
        <f>IF(COUNTIF(Table1[Tag Number], A1684), 1, 0)</f>
        <v>0</v>
      </c>
      <c r="D1684" s="85">
        <f>IF(COUNTIF(Table2[Tag Number], A1684), 1, 0)</f>
        <v>0</v>
      </c>
      <c r="E1684" s="86">
        <f>IF(COUNTIF(Table3[Tag Number], A1684), 1, 0)</f>
        <v>0</v>
      </c>
      <c r="F1684" s="86">
        <f>IF(COUNTIF(Table4[Tag Number], A1684), 1, 0)</f>
        <v>0</v>
      </c>
      <c r="G1684" s="87">
        <f t="shared" si="54"/>
        <v>0</v>
      </c>
      <c r="H1684" s="88" t="str" cm="1">
        <f t="array" ref="H1684">_xlfn.IFS(OR(_xlfn.XLOOKUP(A1684,Table1[Tag Number],Table1[Status],"-",0)="Dead",
        _xlfn.XLOOKUP(A1684,Table2[Tag Number],Table2[Status],"-",0)="Dead",
        _xlfn.XLOOKUP(A1684,Table3[Tag Number],Table3[Status],"-",0)="Dead",
        _xlfn.XLOOKUP(A1684,Table4[Tag Number],Table4[Status],"-",0)="Dead"),"Dead",
     OR(_xlfn.XLOOKUP(A1684,Table1[Tag Number],Table1[Status],"-",0)="Alive",
        _xlfn.XLOOKUP(A1684,Table2[Tag Number],Table2[Status],"-",0)="Alive",
        _xlfn.XLOOKUP(A1684,Table3[Tag Number],Table3[Status],"-",0)="Alive",
        _xlfn.XLOOKUP(A1684,Table4[Tag Number],Table4[Status],"-",0)="Alive"),"Alive",
     OR(_xlfn.XLOOKUP(A1684,Table1[Tag Number],Table1[Status],"-",0)="-",
        _xlfn.XLOOKUP(A1684,Table2[Tag Number],Table2[Status],"-",0)="-",
        _xlfn.XLOOKUP(A1684,Table3[Tag Number],Table3[Status],"-",0)="-",
        _xlfn.XLOOKUP(A1684,Table4[Tag Number],Table4[Status],"-",0)="-"),
   "-")</f>
        <v>-</v>
      </c>
      <c r="I1684" s="90"/>
      <c r="J1684" s="94"/>
      <c r="K1684" s="95"/>
      <c r="L1684" s="95"/>
      <c r="M1684" s="95"/>
      <c r="N1684" s="96"/>
      <c r="O1684" s="89"/>
      <c r="R1684" t="b">
        <f t="shared" si="53"/>
        <v>0</v>
      </c>
    </row>
    <row r="1685" spans="1:18" ht="15" thickBot="1" x14ac:dyDescent="0.35">
      <c r="A1685" s="2" t="s">
        <v>378</v>
      </c>
      <c r="B1685" s="2" t="s">
        <v>1137</v>
      </c>
      <c r="C1685" s="84">
        <f>IF(COUNTIF(Table1[Tag Number], A1685), 1, 0)</f>
        <v>0</v>
      </c>
      <c r="D1685" s="85">
        <f>IF(COUNTIF(Table2[Tag Number], A1685), 1, 0)</f>
        <v>0</v>
      </c>
      <c r="E1685" s="86">
        <f>IF(COUNTIF(Table3[Tag Number], A1685), 1, 0)</f>
        <v>0</v>
      </c>
      <c r="F1685" s="86">
        <f>IF(COUNTIF(Table4[Tag Number], A1685), 1, 0)</f>
        <v>0</v>
      </c>
      <c r="G1685" s="87">
        <f t="shared" si="54"/>
        <v>0</v>
      </c>
      <c r="H1685" s="88" t="str" cm="1">
        <f t="array" ref="H1685">_xlfn.IFS(OR(_xlfn.XLOOKUP(A1685,Table1[Tag Number],Table1[Status],"-",0)="Dead",
        _xlfn.XLOOKUP(A1685,Table2[Tag Number],Table2[Status],"-",0)="Dead",
        _xlfn.XLOOKUP(A1685,Table3[Tag Number],Table3[Status],"-",0)="Dead",
        _xlfn.XLOOKUP(A1685,Table4[Tag Number],Table4[Status],"-",0)="Dead"),"Dead",
     OR(_xlfn.XLOOKUP(A1685,Table1[Tag Number],Table1[Status],"-",0)="Alive",
        _xlfn.XLOOKUP(A1685,Table2[Tag Number],Table2[Status],"-",0)="Alive",
        _xlfn.XLOOKUP(A1685,Table3[Tag Number],Table3[Status],"-",0)="Alive",
        _xlfn.XLOOKUP(A1685,Table4[Tag Number],Table4[Status],"-",0)="Alive"),"Alive",
     OR(_xlfn.XLOOKUP(A1685,Table1[Tag Number],Table1[Status],"-",0)="-",
        _xlfn.XLOOKUP(A1685,Table2[Tag Number],Table2[Status],"-",0)="-",
        _xlfn.XLOOKUP(A1685,Table3[Tag Number],Table3[Status],"-",0)="-",
        _xlfn.XLOOKUP(A1685,Table4[Tag Number],Table4[Status],"-",0)="-"),
   "-")</f>
        <v>-</v>
      </c>
      <c r="I1685" s="90"/>
      <c r="J1685" s="94"/>
      <c r="K1685" s="95"/>
      <c r="L1685" s="95"/>
      <c r="M1685" s="95"/>
      <c r="N1685" s="96"/>
      <c r="O1685" s="89"/>
      <c r="R1685" t="b">
        <f t="shared" si="53"/>
        <v>0</v>
      </c>
    </row>
    <row r="1686" spans="1:18" ht="15" thickBot="1" x14ac:dyDescent="0.35">
      <c r="A1686" s="3" t="s">
        <v>645</v>
      </c>
      <c r="B1686" s="3" t="s">
        <v>1137</v>
      </c>
      <c r="C1686" s="84">
        <f>IF(COUNTIF(Table1[Tag Number], A1686), 1, 0)</f>
        <v>0</v>
      </c>
      <c r="D1686" s="85">
        <f>IF(COUNTIF(Table2[Tag Number], A1686), 1, 0)</f>
        <v>0</v>
      </c>
      <c r="E1686" s="86">
        <f>IF(COUNTIF(Table3[Tag Number], A1686), 1, 0)</f>
        <v>0</v>
      </c>
      <c r="F1686" s="86">
        <f>IF(COUNTIF(Table4[Tag Number], A1686), 1, 0)</f>
        <v>0</v>
      </c>
      <c r="G1686" s="87">
        <f t="shared" si="54"/>
        <v>0</v>
      </c>
      <c r="H1686" s="88" t="str" cm="1">
        <f t="array" ref="H1686">_xlfn.IFS(OR(_xlfn.XLOOKUP(A1686,Table1[Tag Number],Table1[Status],"-",0)="Dead",
        _xlfn.XLOOKUP(A1686,Table2[Tag Number],Table2[Status],"-",0)="Dead",
        _xlfn.XLOOKUP(A1686,Table3[Tag Number],Table3[Status],"-",0)="Dead",
        _xlfn.XLOOKUP(A1686,Table4[Tag Number],Table4[Status],"-",0)="Dead"),"Dead",
     OR(_xlfn.XLOOKUP(A1686,Table1[Tag Number],Table1[Status],"-",0)="Alive",
        _xlfn.XLOOKUP(A1686,Table2[Tag Number],Table2[Status],"-",0)="Alive",
        _xlfn.XLOOKUP(A1686,Table3[Tag Number],Table3[Status],"-",0)="Alive",
        _xlfn.XLOOKUP(A1686,Table4[Tag Number],Table4[Status],"-",0)="Alive"),"Alive",
     OR(_xlfn.XLOOKUP(A1686,Table1[Tag Number],Table1[Status],"-",0)="-",
        _xlfn.XLOOKUP(A1686,Table2[Tag Number],Table2[Status],"-",0)="-",
        _xlfn.XLOOKUP(A1686,Table3[Tag Number],Table3[Status],"-",0)="-",
        _xlfn.XLOOKUP(A1686,Table4[Tag Number],Table4[Status],"-",0)="-"),
   "-")</f>
        <v>-</v>
      </c>
      <c r="I1686" s="90"/>
      <c r="J1686" s="94"/>
      <c r="K1686" s="95"/>
      <c r="L1686" s="95"/>
      <c r="M1686" s="95"/>
      <c r="N1686" s="96"/>
      <c r="O1686" s="89"/>
      <c r="R1686" t="b">
        <f t="shared" si="53"/>
        <v>0</v>
      </c>
    </row>
    <row r="1687" spans="1:18" ht="15" thickBot="1" x14ac:dyDescent="0.35">
      <c r="A1687" s="2" t="s">
        <v>2301</v>
      </c>
      <c r="B1687" s="2" t="s">
        <v>1137</v>
      </c>
      <c r="C1687" s="84">
        <f>IF(COUNTIF(Table1[Tag Number], A1687), 1, 0)</f>
        <v>0</v>
      </c>
      <c r="D1687" s="85">
        <f>IF(COUNTIF(Table2[Tag Number], A1687), 1, 0)</f>
        <v>0</v>
      </c>
      <c r="E1687" s="86">
        <f>IF(COUNTIF(Table3[Tag Number], A1687), 1, 0)</f>
        <v>0</v>
      </c>
      <c r="F1687" s="86">
        <f>IF(COUNTIF(Table4[Tag Number], A1687), 1, 0)</f>
        <v>0</v>
      </c>
      <c r="G1687" s="87">
        <f t="shared" si="54"/>
        <v>0</v>
      </c>
      <c r="H1687" s="88" t="str" cm="1">
        <f t="array" ref="H1687">_xlfn.IFS(OR(_xlfn.XLOOKUP(A1687,Table1[Tag Number],Table1[Status],"-",0)="Dead",
        _xlfn.XLOOKUP(A1687,Table2[Tag Number],Table2[Status],"-",0)="Dead",
        _xlfn.XLOOKUP(A1687,Table3[Tag Number],Table3[Status],"-",0)="Dead",
        _xlfn.XLOOKUP(A1687,Table4[Tag Number],Table4[Status],"-",0)="Dead"),"Dead",
     OR(_xlfn.XLOOKUP(A1687,Table1[Tag Number],Table1[Status],"-",0)="Alive",
        _xlfn.XLOOKUP(A1687,Table2[Tag Number],Table2[Status],"-",0)="Alive",
        _xlfn.XLOOKUP(A1687,Table3[Tag Number],Table3[Status],"-",0)="Alive",
        _xlfn.XLOOKUP(A1687,Table4[Tag Number],Table4[Status],"-",0)="Alive"),"Alive",
     OR(_xlfn.XLOOKUP(A1687,Table1[Tag Number],Table1[Status],"-",0)="-",
        _xlfn.XLOOKUP(A1687,Table2[Tag Number],Table2[Status],"-",0)="-",
        _xlfn.XLOOKUP(A1687,Table3[Tag Number],Table3[Status],"-",0)="-",
        _xlfn.XLOOKUP(A1687,Table4[Tag Number],Table4[Status],"-",0)="-"),
   "-")</f>
        <v>-</v>
      </c>
      <c r="I1687" s="90"/>
      <c r="J1687" s="94"/>
      <c r="K1687" s="95"/>
      <c r="L1687" s="95"/>
      <c r="M1687" s="95"/>
      <c r="N1687" s="96"/>
      <c r="O1687" s="89"/>
      <c r="R1687" t="b">
        <f t="shared" si="53"/>
        <v>0</v>
      </c>
    </row>
    <row r="1688" spans="1:18" ht="15" thickBot="1" x14ac:dyDescent="0.35">
      <c r="A1688" s="3" t="s">
        <v>804</v>
      </c>
      <c r="B1688" s="3" t="s">
        <v>1137</v>
      </c>
      <c r="C1688" s="84">
        <f>IF(COUNTIF(Table1[Tag Number], A1688), 1, 0)</f>
        <v>0</v>
      </c>
      <c r="D1688" s="85">
        <f>IF(COUNTIF(Table2[Tag Number], A1688), 1, 0)</f>
        <v>0</v>
      </c>
      <c r="E1688" s="86">
        <f>IF(COUNTIF(Table3[Tag Number], A1688), 1, 0)</f>
        <v>0</v>
      </c>
      <c r="F1688" s="86">
        <f>IF(COUNTIF(Table4[Tag Number], A1688), 1, 0)</f>
        <v>0</v>
      </c>
      <c r="G1688" s="87">
        <f t="shared" si="54"/>
        <v>0</v>
      </c>
      <c r="H1688" s="88" t="str" cm="1">
        <f t="array" ref="H1688">_xlfn.IFS(OR(_xlfn.XLOOKUP(A1688,Table1[Tag Number],Table1[Status],"-",0)="Dead",
        _xlfn.XLOOKUP(A1688,Table2[Tag Number],Table2[Status],"-",0)="Dead",
        _xlfn.XLOOKUP(A1688,Table3[Tag Number],Table3[Status],"-",0)="Dead",
        _xlfn.XLOOKUP(A1688,Table4[Tag Number],Table4[Status],"-",0)="Dead"),"Dead",
     OR(_xlfn.XLOOKUP(A1688,Table1[Tag Number],Table1[Status],"-",0)="Alive",
        _xlfn.XLOOKUP(A1688,Table2[Tag Number],Table2[Status],"-",0)="Alive",
        _xlfn.XLOOKUP(A1688,Table3[Tag Number],Table3[Status],"-",0)="Alive",
        _xlfn.XLOOKUP(A1688,Table4[Tag Number],Table4[Status],"-",0)="Alive"),"Alive",
     OR(_xlfn.XLOOKUP(A1688,Table1[Tag Number],Table1[Status],"-",0)="-",
        _xlfn.XLOOKUP(A1688,Table2[Tag Number],Table2[Status],"-",0)="-",
        _xlfn.XLOOKUP(A1688,Table3[Tag Number],Table3[Status],"-",0)="-",
        _xlfn.XLOOKUP(A1688,Table4[Tag Number],Table4[Status],"-",0)="-"),
   "-")</f>
        <v>-</v>
      </c>
      <c r="I1688" s="90"/>
      <c r="J1688" s="94"/>
      <c r="K1688" s="95"/>
      <c r="L1688" s="95"/>
      <c r="M1688" s="95"/>
      <c r="N1688" s="96"/>
      <c r="O1688" s="89"/>
      <c r="R1688" t="b">
        <f t="shared" si="53"/>
        <v>0</v>
      </c>
    </row>
    <row r="1689" spans="1:18" ht="15" thickBot="1" x14ac:dyDescent="0.35">
      <c r="A1689" s="2" t="s">
        <v>2302</v>
      </c>
      <c r="B1689" s="2" t="s">
        <v>1137</v>
      </c>
      <c r="C1689" s="84">
        <f>IF(COUNTIF(Table1[Tag Number], A1689), 1, 0)</f>
        <v>0</v>
      </c>
      <c r="D1689" s="85">
        <f>IF(COUNTIF(Table2[Tag Number], A1689), 1, 0)</f>
        <v>0</v>
      </c>
      <c r="E1689" s="86">
        <f>IF(COUNTIF(Table3[Tag Number], A1689), 1, 0)</f>
        <v>0</v>
      </c>
      <c r="F1689" s="86">
        <f>IF(COUNTIF(Table4[Tag Number], A1689), 1, 0)</f>
        <v>0</v>
      </c>
      <c r="G1689" s="87">
        <f t="shared" si="54"/>
        <v>0</v>
      </c>
      <c r="H1689" s="88" t="str" cm="1">
        <f t="array" ref="H1689">_xlfn.IFS(OR(_xlfn.XLOOKUP(A1689,Table1[Tag Number],Table1[Status],"-",0)="Dead",
        _xlfn.XLOOKUP(A1689,Table2[Tag Number],Table2[Status],"-",0)="Dead",
        _xlfn.XLOOKUP(A1689,Table3[Tag Number],Table3[Status],"-",0)="Dead",
        _xlfn.XLOOKUP(A1689,Table4[Tag Number],Table4[Status],"-",0)="Dead"),"Dead",
     OR(_xlfn.XLOOKUP(A1689,Table1[Tag Number],Table1[Status],"-",0)="Alive",
        _xlfn.XLOOKUP(A1689,Table2[Tag Number],Table2[Status],"-",0)="Alive",
        _xlfn.XLOOKUP(A1689,Table3[Tag Number],Table3[Status],"-",0)="Alive",
        _xlfn.XLOOKUP(A1689,Table4[Tag Number],Table4[Status],"-",0)="Alive"),"Alive",
     OR(_xlfn.XLOOKUP(A1689,Table1[Tag Number],Table1[Status],"-",0)="-",
        _xlfn.XLOOKUP(A1689,Table2[Tag Number],Table2[Status],"-",0)="-",
        _xlfn.XLOOKUP(A1689,Table3[Tag Number],Table3[Status],"-",0)="-",
        _xlfn.XLOOKUP(A1689,Table4[Tag Number],Table4[Status],"-",0)="-"),
   "-")</f>
        <v>-</v>
      </c>
      <c r="I1689" s="90"/>
      <c r="J1689" s="94"/>
      <c r="K1689" s="95"/>
      <c r="L1689" s="95"/>
      <c r="M1689" s="95"/>
      <c r="N1689" s="96"/>
      <c r="O1689" s="89"/>
      <c r="R1689" t="b">
        <f t="shared" si="53"/>
        <v>0</v>
      </c>
    </row>
    <row r="1690" spans="1:18" ht="15" thickBot="1" x14ac:dyDescent="0.35">
      <c r="A1690" s="3" t="s">
        <v>2303</v>
      </c>
      <c r="B1690" s="3" t="s">
        <v>1137</v>
      </c>
      <c r="C1690" s="84">
        <f>IF(COUNTIF(Table1[Tag Number], A1690), 1, 0)</f>
        <v>0</v>
      </c>
      <c r="D1690" s="85">
        <f>IF(COUNTIF(Table2[Tag Number], A1690), 1, 0)</f>
        <v>0</v>
      </c>
      <c r="E1690" s="86">
        <f>IF(COUNTIF(Table3[Tag Number], A1690), 1, 0)</f>
        <v>0</v>
      </c>
      <c r="F1690" s="86">
        <f>IF(COUNTIF(Table4[Tag Number], A1690), 1, 0)</f>
        <v>0</v>
      </c>
      <c r="G1690" s="87">
        <f t="shared" si="54"/>
        <v>0</v>
      </c>
      <c r="H1690" s="88" t="str" cm="1">
        <f t="array" ref="H1690">_xlfn.IFS(OR(_xlfn.XLOOKUP(A1690,Table1[Tag Number],Table1[Status],"-",0)="Dead",
        _xlfn.XLOOKUP(A1690,Table2[Tag Number],Table2[Status],"-",0)="Dead",
        _xlfn.XLOOKUP(A1690,Table3[Tag Number],Table3[Status],"-",0)="Dead",
        _xlfn.XLOOKUP(A1690,Table4[Tag Number],Table4[Status],"-",0)="Dead"),"Dead",
     OR(_xlfn.XLOOKUP(A1690,Table1[Tag Number],Table1[Status],"-",0)="Alive",
        _xlfn.XLOOKUP(A1690,Table2[Tag Number],Table2[Status],"-",0)="Alive",
        _xlfn.XLOOKUP(A1690,Table3[Tag Number],Table3[Status],"-",0)="Alive",
        _xlfn.XLOOKUP(A1690,Table4[Tag Number],Table4[Status],"-",0)="Alive"),"Alive",
     OR(_xlfn.XLOOKUP(A1690,Table1[Tag Number],Table1[Status],"-",0)="-",
        _xlfn.XLOOKUP(A1690,Table2[Tag Number],Table2[Status],"-",0)="-",
        _xlfn.XLOOKUP(A1690,Table3[Tag Number],Table3[Status],"-",0)="-",
        _xlfn.XLOOKUP(A1690,Table4[Tag Number],Table4[Status],"-",0)="-"),
   "-")</f>
        <v>-</v>
      </c>
      <c r="I1690" s="90"/>
      <c r="J1690" s="94"/>
      <c r="K1690" s="95"/>
      <c r="L1690" s="95"/>
      <c r="M1690" s="95"/>
      <c r="N1690" s="96"/>
      <c r="O1690" s="89"/>
      <c r="R1690" t="b">
        <f t="shared" si="53"/>
        <v>0</v>
      </c>
    </row>
    <row r="1691" spans="1:18" ht="15" thickBot="1" x14ac:dyDescent="0.35">
      <c r="A1691" s="2" t="s">
        <v>2304</v>
      </c>
      <c r="B1691" s="2" t="s">
        <v>1137</v>
      </c>
      <c r="C1691" s="84">
        <f>IF(COUNTIF(Table1[Tag Number], A1691), 1, 0)</f>
        <v>0</v>
      </c>
      <c r="D1691" s="85">
        <f>IF(COUNTIF(Table2[Tag Number], A1691), 1, 0)</f>
        <v>0</v>
      </c>
      <c r="E1691" s="86">
        <f>IF(COUNTIF(Table3[Tag Number], A1691), 1, 0)</f>
        <v>0</v>
      </c>
      <c r="F1691" s="86">
        <f>IF(COUNTIF(Table4[Tag Number], A1691), 1, 0)</f>
        <v>0</v>
      </c>
      <c r="G1691" s="87">
        <f t="shared" si="54"/>
        <v>0</v>
      </c>
      <c r="H1691" s="88" t="str" cm="1">
        <f t="array" ref="H1691">_xlfn.IFS(OR(_xlfn.XLOOKUP(A1691,Table1[Tag Number],Table1[Status],"-",0)="Dead",
        _xlfn.XLOOKUP(A1691,Table2[Tag Number],Table2[Status],"-",0)="Dead",
        _xlfn.XLOOKUP(A1691,Table3[Tag Number],Table3[Status],"-",0)="Dead",
        _xlfn.XLOOKUP(A1691,Table4[Tag Number],Table4[Status],"-",0)="Dead"),"Dead",
     OR(_xlfn.XLOOKUP(A1691,Table1[Tag Number],Table1[Status],"-",0)="Alive",
        _xlfn.XLOOKUP(A1691,Table2[Tag Number],Table2[Status],"-",0)="Alive",
        _xlfn.XLOOKUP(A1691,Table3[Tag Number],Table3[Status],"-",0)="Alive",
        _xlfn.XLOOKUP(A1691,Table4[Tag Number],Table4[Status],"-",0)="Alive"),"Alive",
     OR(_xlfn.XLOOKUP(A1691,Table1[Tag Number],Table1[Status],"-",0)="-",
        _xlfn.XLOOKUP(A1691,Table2[Tag Number],Table2[Status],"-",0)="-",
        _xlfn.XLOOKUP(A1691,Table3[Tag Number],Table3[Status],"-",0)="-",
        _xlfn.XLOOKUP(A1691,Table4[Tag Number],Table4[Status],"-",0)="-"),
   "-")</f>
        <v>-</v>
      </c>
      <c r="I1691" s="90"/>
      <c r="J1691" s="94"/>
      <c r="K1691" s="95"/>
      <c r="L1691" s="95"/>
      <c r="M1691" s="95"/>
      <c r="N1691" s="96"/>
      <c r="O1691" s="89"/>
      <c r="R1691" t="b">
        <f t="shared" si="53"/>
        <v>0</v>
      </c>
    </row>
    <row r="1692" spans="1:18" ht="15" thickBot="1" x14ac:dyDescent="0.35">
      <c r="A1692" s="3" t="s">
        <v>2305</v>
      </c>
      <c r="B1692" s="3" t="s">
        <v>1137</v>
      </c>
      <c r="C1692" s="84">
        <f>IF(COUNTIF(Table1[Tag Number], A1692), 1, 0)</f>
        <v>0</v>
      </c>
      <c r="D1692" s="85">
        <f>IF(COUNTIF(Table2[Tag Number], A1692), 1, 0)</f>
        <v>0</v>
      </c>
      <c r="E1692" s="86">
        <f>IF(COUNTIF(Table3[Tag Number], A1692), 1, 0)</f>
        <v>0</v>
      </c>
      <c r="F1692" s="86">
        <f>IF(COUNTIF(Table4[Tag Number], A1692), 1, 0)</f>
        <v>0</v>
      </c>
      <c r="G1692" s="87">
        <f t="shared" si="54"/>
        <v>0</v>
      </c>
      <c r="H1692" s="88" t="str" cm="1">
        <f t="array" ref="H1692">_xlfn.IFS(OR(_xlfn.XLOOKUP(A1692,Table1[Tag Number],Table1[Status],"-",0)="Dead",
        _xlfn.XLOOKUP(A1692,Table2[Tag Number],Table2[Status],"-",0)="Dead",
        _xlfn.XLOOKUP(A1692,Table3[Tag Number],Table3[Status],"-",0)="Dead",
        _xlfn.XLOOKUP(A1692,Table4[Tag Number],Table4[Status],"-",0)="Dead"),"Dead",
     OR(_xlfn.XLOOKUP(A1692,Table1[Tag Number],Table1[Status],"-",0)="Alive",
        _xlfn.XLOOKUP(A1692,Table2[Tag Number],Table2[Status],"-",0)="Alive",
        _xlfn.XLOOKUP(A1692,Table3[Tag Number],Table3[Status],"-",0)="Alive",
        _xlfn.XLOOKUP(A1692,Table4[Tag Number],Table4[Status],"-",0)="Alive"),"Alive",
     OR(_xlfn.XLOOKUP(A1692,Table1[Tag Number],Table1[Status],"-",0)="-",
        _xlfn.XLOOKUP(A1692,Table2[Tag Number],Table2[Status],"-",0)="-",
        _xlfn.XLOOKUP(A1692,Table3[Tag Number],Table3[Status],"-",0)="-",
        _xlfn.XLOOKUP(A1692,Table4[Tag Number],Table4[Status],"-",0)="-"),
   "-")</f>
        <v>-</v>
      </c>
      <c r="I1692" s="90"/>
      <c r="J1692" s="94"/>
      <c r="K1692" s="95"/>
      <c r="L1692" s="95"/>
      <c r="M1692" s="95"/>
      <c r="N1692" s="96"/>
      <c r="O1692" s="89"/>
      <c r="R1692" t="b">
        <f t="shared" si="53"/>
        <v>0</v>
      </c>
    </row>
    <row r="1693" spans="1:18" ht="15" thickBot="1" x14ac:dyDescent="0.35">
      <c r="A1693" s="2" t="s">
        <v>2306</v>
      </c>
      <c r="B1693" s="2" t="s">
        <v>1137</v>
      </c>
      <c r="C1693" s="84">
        <f>IF(COUNTIF(Table1[Tag Number], A1693), 1, 0)</f>
        <v>0</v>
      </c>
      <c r="D1693" s="85">
        <f>IF(COUNTIF(Table2[Tag Number], A1693), 1, 0)</f>
        <v>0</v>
      </c>
      <c r="E1693" s="86">
        <f>IF(COUNTIF(Table3[Tag Number], A1693), 1, 0)</f>
        <v>0</v>
      </c>
      <c r="F1693" s="86">
        <f>IF(COUNTIF(Table4[Tag Number], A1693), 1, 0)</f>
        <v>0</v>
      </c>
      <c r="G1693" s="87">
        <f t="shared" si="54"/>
        <v>0</v>
      </c>
      <c r="H1693" s="88" t="str" cm="1">
        <f t="array" ref="H1693">_xlfn.IFS(OR(_xlfn.XLOOKUP(A1693,Table1[Tag Number],Table1[Status],"-",0)="Dead",
        _xlfn.XLOOKUP(A1693,Table2[Tag Number],Table2[Status],"-",0)="Dead",
        _xlfn.XLOOKUP(A1693,Table3[Tag Number],Table3[Status],"-",0)="Dead",
        _xlfn.XLOOKUP(A1693,Table4[Tag Number],Table4[Status],"-",0)="Dead"),"Dead",
     OR(_xlfn.XLOOKUP(A1693,Table1[Tag Number],Table1[Status],"-",0)="Alive",
        _xlfn.XLOOKUP(A1693,Table2[Tag Number],Table2[Status],"-",0)="Alive",
        _xlfn.XLOOKUP(A1693,Table3[Tag Number],Table3[Status],"-",0)="Alive",
        _xlfn.XLOOKUP(A1693,Table4[Tag Number],Table4[Status],"-",0)="Alive"),"Alive",
     OR(_xlfn.XLOOKUP(A1693,Table1[Tag Number],Table1[Status],"-",0)="-",
        _xlfn.XLOOKUP(A1693,Table2[Tag Number],Table2[Status],"-",0)="-",
        _xlfn.XLOOKUP(A1693,Table3[Tag Number],Table3[Status],"-",0)="-",
        _xlfn.XLOOKUP(A1693,Table4[Tag Number],Table4[Status],"-",0)="-"),
   "-")</f>
        <v>-</v>
      </c>
      <c r="I1693" s="90"/>
      <c r="J1693" s="94"/>
      <c r="K1693" s="95"/>
      <c r="L1693" s="95"/>
      <c r="M1693" s="95"/>
      <c r="N1693" s="96"/>
      <c r="O1693" s="89"/>
      <c r="R1693" t="b">
        <f t="shared" si="53"/>
        <v>0</v>
      </c>
    </row>
    <row r="1694" spans="1:18" ht="15" thickBot="1" x14ac:dyDescent="0.35">
      <c r="A1694" s="3" t="s">
        <v>398</v>
      </c>
      <c r="B1694" s="3" t="s">
        <v>1137</v>
      </c>
      <c r="C1694" s="84">
        <f>IF(COUNTIF(Table1[Tag Number], A1694), 1, 0)</f>
        <v>0</v>
      </c>
      <c r="D1694" s="85">
        <f>IF(COUNTIF(Table2[Tag Number], A1694), 1, 0)</f>
        <v>0</v>
      </c>
      <c r="E1694" s="86">
        <f>IF(COUNTIF(Table3[Tag Number], A1694), 1, 0)</f>
        <v>0</v>
      </c>
      <c r="F1694" s="86">
        <f>IF(COUNTIF(Table4[Tag Number], A1694), 1, 0)</f>
        <v>0</v>
      </c>
      <c r="G1694" s="87">
        <f t="shared" si="54"/>
        <v>0</v>
      </c>
      <c r="H1694" s="88" t="str" cm="1">
        <f t="array" ref="H1694">_xlfn.IFS(OR(_xlfn.XLOOKUP(A1694,Table1[Tag Number],Table1[Status],"-",0)="Dead",
        _xlfn.XLOOKUP(A1694,Table2[Tag Number],Table2[Status],"-",0)="Dead",
        _xlfn.XLOOKUP(A1694,Table3[Tag Number],Table3[Status],"-",0)="Dead",
        _xlfn.XLOOKUP(A1694,Table4[Tag Number],Table4[Status],"-",0)="Dead"),"Dead",
     OR(_xlfn.XLOOKUP(A1694,Table1[Tag Number],Table1[Status],"-",0)="Alive",
        _xlfn.XLOOKUP(A1694,Table2[Tag Number],Table2[Status],"-",0)="Alive",
        _xlfn.XLOOKUP(A1694,Table3[Tag Number],Table3[Status],"-",0)="Alive",
        _xlfn.XLOOKUP(A1694,Table4[Tag Number],Table4[Status],"-",0)="Alive"),"Alive",
     OR(_xlfn.XLOOKUP(A1694,Table1[Tag Number],Table1[Status],"-",0)="-",
        _xlfn.XLOOKUP(A1694,Table2[Tag Number],Table2[Status],"-",0)="-",
        _xlfn.XLOOKUP(A1694,Table3[Tag Number],Table3[Status],"-",0)="-",
        _xlfn.XLOOKUP(A1694,Table4[Tag Number],Table4[Status],"-",0)="-"),
   "-")</f>
        <v>-</v>
      </c>
      <c r="I1694" s="90"/>
      <c r="J1694" s="94"/>
      <c r="K1694" s="95"/>
      <c r="L1694" s="95"/>
      <c r="M1694" s="95"/>
      <c r="N1694" s="96"/>
      <c r="O1694" s="89"/>
      <c r="R1694" t="b">
        <f t="shared" si="53"/>
        <v>0</v>
      </c>
    </row>
    <row r="1695" spans="1:18" ht="15" thickBot="1" x14ac:dyDescent="0.35">
      <c r="A1695" s="2" t="s">
        <v>678</v>
      </c>
      <c r="B1695" s="2" t="s">
        <v>1137</v>
      </c>
      <c r="C1695" s="84">
        <f>IF(COUNTIF(Table1[Tag Number], A1695), 1, 0)</f>
        <v>0</v>
      </c>
      <c r="D1695" s="85">
        <f>IF(COUNTIF(Table2[Tag Number], A1695), 1, 0)</f>
        <v>0</v>
      </c>
      <c r="E1695" s="86">
        <f>IF(COUNTIF(Table3[Tag Number], A1695), 1, 0)</f>
        <v>0</v>
      </c>
      <c r="F1695" s="86">
        <f>IF(COUNTIF(Table4[Tag Number], A1695), 1, 0)</f>
        <v>0</v>
      </c>
      <c r="G1695" s="87">
        <f t="shared" si="54"/>
        <v>0</v>
      </c>
      <c r="H1695" s="88" t="str" cm="1">
        <f t="array" ref="H1695">_xlfn.IFS(OR(_xlfn.XLOOKUP(A1695,Table1[Tag Number],Table1[Status],"-",0)="Dead",
        _xlfn.XLOOKUP(A1695,Table2[Tag Number],Table2[Status],"-",0)="Dead",
        _xlfn.XLOOKUP(A1695,Table3[Tag Number],Table3[Status],"-",0)="Dead",
        _xlfn.XLOOKUP(A1695,Table4[Tag Number],Table4[Status],"-",0)="Dead"),"Dead",
     OR(_xlfn.XLOOKUP(A1695,Table1[Tag Number],Table1[Status],"-",0)="Alive",
        _xlfn.XLOOKUP(A1695,Table2[Tag Number],Table2[Status],"-",0)="Alive",
        _xlfn.XLOOKUP(A1695,Table3[Tag Number],Table3[Status],"-",0)="Alive",
        _xlfn.XLOOKUP(A1695,Table4[Tag Number],Table4[Status],"-",0)="Alive"),"Alive",
     OR(_xlfn.XLOOKUP(A1695,Table1[Tag Number],Table1[Status],"-",0)="-",
        _xlfn.XLOOKUP(A1695,Table2[Tag Number],Table2[Status],"-",0)="-",
        _xlfn.XLOOKUP(A1695,Table3[Tag Number],Table3[Status],"-",0)="-",
        _xlfn.XLOOKUP(A1695,Table4[Tag Number],Table4[Status],"-",0)="-"),
   "-")</f>
        <v>-</v>
      </c>
      <c r="I1695" s="90"/>
      <c r="J1695" s="94"/>
      <c r="K1695" s="95"/>
      <c r="L1695" s="95"/>
      <c r="M1695" s="95"/>
      <c r="N1695" s="96"/>
      <c r="O1695" s="89"/>
      <c r="R1695" t="b">
        <f t="shared" si="53"/>
        <v>0</v>
      </c>
    </row>
    <row r="1696" spans="1:18" ht="15" thickBot="1" x14ac:dyDescent="0.35">
      <c r="A1696" s="3" t="s">
        <v>2307</v>
      </c>
      <c r="B1696" s="3" t="s">
        <v>1137</v>
      </c>
      <c r="C1696" s="84">
        <f>IF(COUNTIF(Table1[Tag Number], A1696), 1, 0)</f>
        <v>0</v>
      </c>
      <c r="D1696" s="85">
        <f>IF(COUNTIF(Table2[Tag Number], A1696), 1, 0)</f>
        <v>0</v>
      </c>
      <c r="E1696" s="86">
        <f>IF(COUNTIF(Table3[Tag Number], A1696), 1, 0)</f>
        <v>0</v>
      </c>
      <c r="F1696" s="86">
        <f>IF(COUNTIF(Table4[Tag Number], A1696), 1, 0)</f>
        <v>0</v>
      </c>
      <c r="G1696" s="87">
        <f t="shared" si="54"/>
        <v>0</v>
      </c>
      <c r="H1696" s="88" t="str" cm="1">
        <f t="array" ref="H1696">_xlfn.IFS(OR(_xlfn.XLOOKUP(A1696,Table1[Tag Number],Table1[Status],"-",0)="Dead",
        _xlfn.XLOOKUP(A1696,Table2[Tag Number],Table2[Status],"-",0)="Dead",
        _xlfn.XLOOKUP(A1696,Table3[Tag Number],Table3[Status],"-",0)="Dead",
        _xlfn.XLOOKUP(A1696,Table4[Tag Number],Table4[Status],"-",0)="Dead"),"Dead",
     OR(_xlfn.XLOOKUP(A1696,Table1[Tag Number],Table1[Status],"-",0)="Alive",
        _xlfn.XLOOKUP(A1696,Table2[Tag Number],Table2[Status],"-",0)="Alive",
        _xlfn.XLOOKUP(A1696,Table3[Tag Number],Table3[Status],"-",0)="Alive",
        _xlfn.XLOOKUP(A1696,Table4[Tag Number],Table4[Status],"-",0)="Alive"),"Alive",
     OR(_xlfn.XLOOKUP(A1696,Table1[Tag Number],Table1[Status],"-",0)="-",
        _xlfn.XLOOKUP(A1696,Table2[Tag Number],Table2[Status],"-",0)="-",
        _xlfn.XLOOKUP(A1696,Table3[Tag Number],Table3[Status],"-",0)="-",
        _xlfn.XLOOKUP(A1696,Table4[Tag Number],Table4[Status],"-",0)="-"),
   "-")</f>
        <v>-</v>
      </c>
      <c r="I1696" s="90"/>
      <c r="J1696" s="94"/>
      <c r="K1696" s="95"/>
      <c r="L1696" s="95"/>
      <c r="M1696" s="95"/>
      <c r="N1696" s="96"/>
      <c r="O1696" s="89"/>
      <c r="R1696" t="b">
        <f t="shared" si="53"/>
        <v>0</v>
      </c>
    </row>
    <row r="1697" spans="1:18" ht="15" thickBot="1" x14ac:dyDescent="0.35">
      <c r="A1697" s="2" t="s">
        <v>2308</v>
      </c>
      <c r="B1697" s="2" t="s">
        <v>1137</v>
      </c>
      <c r="C1697" s="84">
        <f>IF(COUNTIF(Table1[Tag Number], A1697), 1, 0)</f>
        <v>0</v>
      </c>
      <c r="D1697" s="85">
        <f>IF(COUNTIF(Table2[Tag Number], A1697), 1, 0)</f>
        <v>0</v>
      </c>
      <c r="E1697" s="86">
        <f>IF(COUNTIF(Table3[Tag Number], A1697), 1, 0)</f>
        <v>0</v>
      </c>
      <c r="F1697" s="86">
        <f>IF(COUNTIF(Table4[Tag Number], A1697), 1, 0)</f>
        <v>0</v>
      </c>
      <c r="G1697" s="87">
        <f t="shared" si="54"/>
        <v>0</v>
      </c>
      <c r="H1697" s="88" t="str" cm="1">
        <f t="array" ref="H1697">_xlfn.IFS(OR(_xlfn.XLOOKUP(A1697,Table1[Tag Number],Table1[Status],"-",0)="Dead",
        _xlfn.XLOOKUP(A1697,Table2[Tag Number],Table2[Status],"-",0)="Dead",
        _xlfn.XLOOKUP(A1697,Table3[Tag Number],Table3[Status],"-",0)="Dead",
        _xlfn.XLOOKUP(A1697,Table4[Tag Number],Table4[Status],"-",0)="Dead"),"Dead",
     OR(_xlfn.XLOOKUP(A1697,Table1[Tag Number],Table1[Status],"-",0)="Alive",
        _xlfn.XLOOKUP(A1697,Table2[Tag Number],Table2[Status],"-",0)="Alive",
        _xlfn.XLOOKUP(A1697,Table3[Tag Number],Table3[Status],"-",0)="Alive",
        _xlfn.XLOOKUP(A1697,Table4[Tag Number],Table4[Status],"-",0)="Alive"),"Alive",
     OR(_xlfn.XLOOKUP(A1697,Table1[Tag Number],Table1[Status],"-",0)="-",
        _xlfn.XLOOKUP(A1697,Table2[Tag Number],Table2[Status],"-",0)="-",
        _xlfn.XLOOKUP(A1697,Table3[Tag Number],Table3[Status],"-",0)="-",
        _xlfn.XLOOKUP(A1697,Table4[Tag Number],Table4[Status],"-",0)="-"),
   "-")</f>
        <v>-</v>
      </c>
      <c r="I1697" s="90"/>
      <c r="J1697" s="94"/>
      <c r="K1697" s="95"/>
      <c r="L1697" s="95"/>
      <c r="M1697" s="95"/>
      <c r="N1697" s="96"/>
      <c r="O1697" s="89"/>
      <c r="R1697" t="b">
        <f t="shared" si="53"/>
        <v>0</v>
      </c>
    </row>
    <row r="1698" spans="1:18" ht="15" thickBot="1" x14ac:dyDescent="0.35">
      <c r="A1698" s="3" t="s">
        <v>2309</v>
      </c>
      <c r="B1698" s="3" t="s">
        <v>1137</v>
      </c>
      <c r="C1698" s="84">
        <f>IF(COUNTIF(Table1[Tag Number], A1698), 1, 0)</f>
        <v>0</v>
      </c>
      <c r="D1698" s="85">
        <f>IF(COUNTIF(Table2[Tag Number], A1698), 1, 0)</f>
        <v>0</v>
      </c>
      <c r="E1698" s="86">
        <f>IF(COUNTIF(Table3[Tag Number], A1698), 1, 0)</f>
        <v>0</v>
      </c>
      <c r="F1698" s="86">
        <f>IF(COUNTIF(Table4[Tag Number], A1698), 1, 0)</f>
        <v>0</v>
      </c>
      <c r="G1698" s="87">
        <f t="shared" si="54"/>
        <v>0</v>
      </c>
      <c r="H1698" s="88" t="str" cm="1">
        <f t="array" ref="H1698">_xlfn.IFS(OR(_xlfn.XLOOKUP(A1698,Table1[Tag Number],Table1[Status],"-",0)="Dead",
        _xlfn.XLOOKUP(A1698,Table2[Tag Number],Table2[Status],"-",0)="Dead",
        _xlfn.XLOOKUP(A1698,Table3[Tag Number],Table3[Status],"-",0)="Dead",
        _xlfn.XLOOKUP(A1698,Table4[Tag Number],Table4[Status],"-",0)="Dead"),"Dead",
     OR(_xlfn.XLOOKUP(A1698,Table1[Tag Number],Table1[Status],"-",0)="Alive",
        _xlfn.XLOOKUP(A1698,Table2[Tag Number],Table2[Status],"-",0)="Alive",
        _xlfn.XLOOKUP(A1698,Table3[Tag Number],Table3[Status],"-",0)="Alive",
        _xlfn.XLOOKUP(A1698,Table4[Tag Number],Table4[Status],"-",0)="Alive"),"Alive",
     OR(_xlfn.XLOOKUP(A1698,Table1[Tag Number],Table1[Status],"-",0)="-",
        _xlfn.XLOOKUP(A1698,Table2[Tag Number],Table2[Status],"-",0)="-",
        _xlfn.XLOOKUP(A1698,Table3[Tag Number],Table3[Status],"-",0)="-",
        _xlfn.XLOOKUP(A1698,Table4[Tag Number],Table4[Status],"-",0)="-"),
   "-")</f>
        <v>-</v>
      </c>
      <c r="I1698" s="90"/>
      <c r="J1698" s="94"/>
      <c r="K1698" s="95"/>
      <c r="L1698" s="95"/>
      <c r="M1698" s="95"/>
      <c r="N1698" s="96"/>
      <c r="O1698" s="89"/>
      <c r="R1698" t="b">
        <f t="shared" si="53"/>
        <v>0</v>
      </c>
    </row>
    <row r="1699" spans="1:18" ht="15" thickBot="1" x14ac:dyDescent="0.35">
      <c r="A1699" s="2" t="s">
        <v>820</v>
      </c>
      <c r="B1699" s="2" t="s">
        <v>1137</v>
      </c>
      <c r="C1699" s="84">
        <f>IF(COUNTIF(Table1[Tag Number], A1699), 1, 0)</f>
        <v>0</v>
      </c>
      <c r="D1699" s="85">
        <f>IF(COUNTIF(Table2[Tag Number], A1699), 1, 0)</f>
        <v>0</v>
      </c>
      <c r="E1699" s="86">
        <f>IF(COUNTIF(Table3[Tag Number], A1699), 1, 0)</f>
        <v>0</v>
      </c>
      <c r="F1699" s="86">
        <f>IF(COUNTIF(Table4[Tag Number], A1699), 1, 0)</f>
        <v>0</v>
      </c>
      <c r="G1699" s="87">
        <f t="shared" si="54"/>
        <v>0</v>
      </c>
      <c r="H1699" s="88" t="str" cm="1">
        <f t="array" ref="H1699">_xlfn.IFS(OR(_xlfn.XLOOKUP(A1699,Table1[Tag Number],Table1[Status],"-",0)="Dead",
        _xlfn.XLOOKUP(A1699,Table2[Tag Number],Table2[Status],"-",0)="Dead",
        _xlfn.XLOOKUP(A1699,Table3[Tag Number],Table3[Status],"-",0)="Dead",
        _xlfn.XLOOKUP(A1699,Table4[Tag Number],Table4[Status],"-",0)="Dead"),"Dead",
     OR(_xlfn.XLOOKUP(A1699,Table1[Tag Number],Table1[Status],"-",0)="Alive",
        _xlfn.XLOOKUP(A1699,Table2[Tag Number],Table2[Status],"-",0)="Alive",
        _xlfn.XLOOKUP(A1699,Table3[Tag Number],Table3[Status],"-",0)="Alive",
        _xlfn.XLOOKUP(A1699,Table4[Tag Number],Table4[Status],"-",0)="Alive"),"Alive",
     OR(_xlfn.XLOOKUP(A1699,Table1[Tag Number],Table1[Status],"-",0)="-",
        _xlfn.XLOOKUP(A1699,Table2[Tag Number],Table2[Status],"-",0)="-",
        _xlfn.XLOOKUP(A1699,Table3[Tag Number],Table3[Status],"-",0)="-",
        _xlfn.XLOOKUP(A1699,Table4[Tag Number],Table4[Status],"-",0)="-"),
   "-")</f>
        <v>-</v>
      </c>
      <c r="I1699" s="90"/>
      <c r="J1699" s="94"/>
      <c r="K1699" s="95"/>
      <c r="L1699" s="95"/>
      <c r="M1699" s="95"/>
      <c r="N1699" s="96"/>
      <c r="O1699" s="89"/>
      <c r="R1699" t="b">
        <f t="shared" si="53"/>
        <v>0</v>
      </c>
    </row>
    <row r="1700" spans="1:18" ht="15" thickBot="1" x14ac:dyDescent="0.35">
      <c r="A1700" s="3" t="s">
        <v>2310</v>
      </c>
      <c r="B1700" s="3" t="s">
        <v>1137</v>
      </c>
      <c r="C1700" s="84">
        <f>IF(COUNTIF(Table1[Tag Number], A1700), 1, 0)</f>
        <v>0</v>
      </c>
      <c r="D1700" s="85">
        <f>IF(COUNTIF(Table2[Tag Number], A1700), 1, 0)</f>
        <v>0</v>
      </c>
      <c r="E1700" s="86">
        <f>IF(COUNTIF(Table3[Tag Number], A1700), 1, 0)</f>
        <v>0</v>
      </c>
      <c r="F1700" s="86">
        <f>IF(COUNTIF(Table4[Tag Number], A1700), 1, 0)</f>
        <v>0</v>
      </c>
      <c r="G1700" s="87">
        <f t="shared" si="54"/>
        <v>0</v>
      </c>
      <c r="H1700" s="88" t="str" cm="1">
        <f t="array" ref="H1700">_xlfn.IFS(OR(_xlfn.XLOOKUP(A1700,Table1[Tag Number],Table1[Status],"-",0)="Dead",
        _xlfn.XLOOKUP(A1700,Table2[Tag Number],Table2[Status],"-",0)="Dead",
        _xlfn.XLOOKUP(A1700,Table3[Tag Number],Table3[Status],"-",0)="Dead",
        _xlfn.XLOOKUP(A1700,Table4[Tag Number],Table4[Status],"-",0)="Dead"),"Dead",
     OR(_xlfn.XLOOKUP(A1700,Table1[Tag Number],Table1[Status],"-",0)="Alive",
        _xlfn.XLOOKUP(A1700,Table2[Tag Number],Table2[Status],"-",0)="Alive",
        _xlfn.XLOOKUP(A1700,Table3[Tag Number],Table3[Status],"-",0)="Alive",
        _xlfn.XLOOKUP(A1700,Table4[Tag Number],Table4[Status],"-",0)="Alive"),"Alive",
     OR(_xlfn.XLOOKUP(A1700,Table1[Tag Number],Table1[Status],"-",0)="-",
        _xlfn.XLOOKUP(A1700,Table2[Tag Number],Table2[Status],"-",0)="-",
        _xlfn.XLOOKUP(A1700,Table3[Tag Number],Table3[Status],"-",0)="-",
        _xlfn.XLOOKUP(A1700,Table4[Tag Number],Table4[Status],"-",0)="-"),
   "-")</f>
        <v>-</v>
      </c>
      <c r="I1700" s="90"/>
      <c r="J1700" s="94"/>
      <c r="K1700" s="95"/>
      <c r="L1700" s="95"/>
      <c r="M1700" s="95"/>
      <c r="N1700" s="96"/>
      <c r="O1700" s="89"/>
      <c r="R1700" t="b">
        <f t="shared" si="53"/>
        <v>0</v>
      </c>
    </row>
    <row r="1701" spans="1:18" ht="15" thickBot="1" x14ac:dyDescent="0.35">
      <c r="A1701" s="2" t="s">
        <v>2311</v>
      </c>
      <c r="B1701" s="2" t="s">
        <v>1137</v>
      </c>
      <c r="C1701" s="84">
        <f>IF(COUNTIF(Table1[Tag Number], A1701), 1, 0)</f>
        <v>0</v>
      </c>
      <c r="D1701" s="85">
        <f>IF(COUNTIF(Table2[Tag Number], A1701), 1, 0)</f>
        <v>0</v>
      </c>
      <c r="E1701" s="86">
        <f>IF(COUNTIF(Table3[Tag Number], A1701), 1, 0)</f>
        <v>0</v>
      </c>
      <c r="F1701" s="86">
        <f>IF(COUNTIF(Table4[Tag Number], A1701), 1, 0)</f>
        <v>0</v>
      </c>
      <c r="G1701" s="87">
        <f t="shared" si="54"/>
        <v>0</v>
      </c>
      <c r="H1701" s="88" t="str" cm="1">
        <f t="array" ref="H1701">_xlfn.IFS(OR(_xlfn.XLOOKUP(A1701,Table1[Tag Number],Table1[Status],"-",0)="Dead",
        _xlfn.XLOOKUP(A1701,Table2[Tag Number],Table2[Status],"-",0)="Dead",
        _xlfn.XLOOKUP(A1701,Table3[Tag Number],Table3[Status],"-",0)="Dead",
        _xlfn.XLOOKUP(A1701,Table4[Tag Number],Table4[Status],"-",0)="Dead"),"Dead",
     OR(_xlfn.XLOOKUP(A1701,Table1[Tag Number],Table1[Status],"-",0)="Alive",
        _xlfn.XLOOKUP(A1701,Table2[Tag Number],Table2[Status],"-",0)="Alive",
        _xlfn.XLOOKUP(A1701,Table3[Tag Number],Table3[Status],"-",0)="Alive",
        _xlfn.XLOOKUP(A1701,Table4[Tag Number],Table4[Status],"-",0)="Alive"),"Alive",
     OR(_xlfn.XLOOKUP(A1701,Table1[Tag Number],Table1[Status],"-",0)="-",
        _xlfn.XLOOKUP(A1701,Table2[Tag Number],Table2[Status],"-",0)="-",
        _xlfn.XLOOKUP(A1701,Table3[Tag Number],Table3[Status],"-",0)="-",
        _xlfn.XLOOKUP(A1701,Table4[Tag Number],Table4[Status],"-",0)="-"),
   "-")</f>
        <v>-</v>
      </c>
      <c r="I1701" s="90"/>
      <c r="J1701" s="94"/>
      <c r="K1701" s="95"/>
      <c r="L1701" s="95"/>
      <c r="M1701" s="95"/>
      <c r="N1701" s="96"/>
      <c r="O1701" s="89"/>
      <c r="R1701" t="b">
        <f t="shared" si="53"/>
        <v>0</v>
      </c>
    </row>
    <row r="1702" spans="1:18" ht="15" thickBot="1" x14ac:dyDescent="0.35">
      <c r="A1702" s="3" t="s">
        <v>2312</v>
      </c>
      <c r="B1702" s="3" t="s">
        <v>1137</v>
      </c>
      <c r="C1702" s="84">
        <f>IF(COUNTIF(Table1[Tag Number], A1702), 1, 0)</f>
        <v>0</v>
      </c>
      <c r="D1702" s="85">
        <f>IF(COUNTIF(Table2[Tag Number], A1702), 1, 0)</f>
        <v>0</v>
      </c>
      <c r="E1702" s="86">
        <f>IF(COUNTIF(Table3[Tag Number], A1702), 1, 0)</f>
        <v>0</v>
      </c>
      <c r="F1702" s="86">
        <f>IF(COUNTIF(Table4[Tag Number], A1702), 1, 0)</f>
        <v>0</v>
      </c>
      <c r="G1702" s="87">
        <f t="shared" si="54"/>
        <v>0</v>
      </c>
      <c r="H1702" s="88" t="str" cm="1">
        <f t="array" ref="H1702">_xlfn.IFS(OR(_xlfn.XLOOKUP(A1702,Table1[Tag Number],Table1[Status],"-",0)="Dead",
        _xlfn.XLOOKUP(A1702,Table2[Tag Number],Table2[Status],"-",0)="Dead",
        _xlfn.XLOOKUP(A1702,Table3[Tag Number],Table3[Status],"-",0)="Dead",
        _xlfn.XLOOKUP(A1702,Table4[Tag Number],Table4[Status],"-",0)="Dead"),"Dead",
     OR(_xlfn.XLOOKUP(A1702,Table1[Tag Number],Table1[Status],"-",0)="Alive",
        _xlfn.XLOOKUP(A1702,Table2[Tag Number],Table2[Status],"-",0)="Alive",
        _xlfn.XLOOKUP(A1702,Table3[Tag Number],Table3[Status],"-",0)="Alive",
        _xlfn.XLOOKUP(A1702,Table4[Tag Number],Table4[Status],"-",0)="Alive"),"Alive",
     OR(_xlfn.XLOOKUP(A1702,Table1[Tag Number],Table1[Status],"-",0)="-",
        _xlfn.XLOOKUP(A1702,Table2[Tag Number],Table2[Status],"-",0)="-",
        _xlfn.XLOOKUP(A1702,Table3[Tag Number],Table3[Status],"-",0)="-",
        _xlfn.XLOOKUP(A1702,Table4[Tag Number],Table4[Status],"-",0)="-"),
   "-")</f>
        <v>-</v>
      </c>
      <c r="I1702" s="90"/>
      <c r="J1702" s="94"/>
      <c r="K1702" s="95"/>
      <c r="L1702" s="95"/>
      <c r="M1702" s="95"/>
      <c r="N1702" s="96"/>
      <c r="O1702" s="89"/>
      <c r="R1702" t="b">
        <f t="shared" si="53"/>
        <v>0</v>
      </c>
    </row>
    <row r="1703" spans="1:18" ht="15" thickBot="1" x14ac:dyDescent="0.35">
      <c r="A1703" s="2" t="s">
        <v>2313</v>
      </c>
      <c r="B1703" s="2" t="s">
        <v>1137</v>
      </c>
      <c r="C1703" s="84">
        <f>IF(COUNTIF(Table1[Tag Number], A1703), 1, 0)</f>
        <v>0</v>
      </c>
      <c r="D1703" s="85">
        <f>IF(COUNTIF(Table2[Tag Number], A1703), 1, 0)</f>
        <v>0</v>
      </c>
      <c r="E1703" s="86">
        <f>IF(COUNTIF(Table3[Tag Number], A1703), 1, 0)</f>
        <v>0</v>
      </c>
      <c r="F1703" s="86">
        <f>IF(COUNTIF(Table4[Tag Number], A1703), 1, 0)</f>
        <v>0</v>
      </c>
      <c r="G1703" s="87">
        <f t="shared" si="54"/>
        <v>0</v>
      </c>
      <c r="H1703" s="88" t="str" cm="1">
        <f t="array" ref="H1703">_xlfn.IFS(OR(_xlfn.XLOOKUP(A1703,Table1[Tag Number],Table1[Status],"-",0)="Dead",
        _xlfn.XLOOKUP(A1703,Table2[Tag Number],Table2[Status],"-",0)="Dead",
        _xlfn.XLOOKUP(A1703,Table3[Tag Number],Table3[Status],"-",0)="Dead",
        _xlfn.XLOOKUP(A1703,Table4[Tag Number],Table4[Status],"-",0)="Dead"),"Dead",
     OR(_xlfn.XLOOKUP(A1703,Table1[Tag Number],Table1[Status],"-",0)="Alive",
        _xlfn.XLOOKUP(A1703,Table2[Tag Number],Table2[Status],"-",0)="Alive",
        _xlfn.XLOOKUP(A1703,Table3[Tag Number],Table3[Status],"-",0)="Alive",
        _xlfn.XLOOKUP(A1703,Table4[Tag Number],Table4[Status],"-",0)="Alive"),"Alive",
     OR(_xlfn.XLOOKUP(A1703,Table1[Tag Number],Table1[Status],"-",0)="-",
        _xlfn.XLOOKUP(A1703,Table2[Tag Number],Table2[Status],"-",0)="-",
        _xlfn.XLOOKUP(A1703,Table3[Tag Number],Table3[Status],"-",0)="-",
        _xlfn.XLOOKUP(A1703,Table4[Tag Number],Table4[Status],"-",0)="-"),
   "-")</f>
        <v>-</v>
      </c>
      <c r="I1703" s="90"/>
      <c r="J1703" s="94"/>
      <c r="K1703" s="95"/>
      <c r="L1703" s="95"/>
      <c r="M1703" s="95"/>
      <c r="N1703" s="96"/>
      <c r="O1703" s="89"/>
      <c r="R1703" t="b">
        <f t="shared" si="53"/>
        <v>0</v>
      </c>
    </row>
    <row r="1704" spans="1:18" ht="15" thickBot="1" x14ac:dyDescent="0.35">
      <c r="A1704" s="3" t="s">
        <v>438</v>
      </c>
      <c r="B1704" s="3" t="s">
        <v>1137</v>
      </c>
      <c r="C1704" s="84">
        <f>IF(COUNTIF(Table1[Tag Number], A1704), 1, 0)</f>
        <v>0</v>
      </c>
      <c r="D1704" s="85">
        <f>IF(COUNTIF(Table2[Tag Number], A1704), 1, 0)</f>
        <v>0</v>
      </c>
      <c r="E1704" s="86">
        <f>IF(COUNTIF(Table3[Tag Number], A1704), 1, 0)</f>
        <v>0</v>
      </c>
      <c r="F1704" s="86">
        <f>IF(COUNTIF(Table4[Tag Number], A1704), 1, 0)</f>
        <v>0</v>
      </c>
      <c r="G1704" s="87">
        <f t="shared" si="54"/>
        <v>0</v>
      </c>
      <c r="H1704" s="88" t="str" cm="1">
        <f t="array" ref="H1704">_xlfn.IFS(OR(_xlfn.XLOOKUP(A1704,Table1[Tag Number],Table1[Status],"-",0)="Dead",
        _xlfn.XLOOKUP(A1704,Table2[Tag Number],Table2[Status],"-",0)="Dead",
        _xlfn.XLOOKUP(A1704,Table3[Tag Number],Table3[Status],"-",0)="Dead",
        _xlfn.XLOOKUP(A1704,Table4[Tag Number],Table4[Status],"-",0)="Dead"),"Dead",
     OR(_xlfn.XLOOKUP(A1704,Table1[Tag Number],Table1[Status],"-",0)="Alive",
        _xlfn.XLOOKUP(A1704,Table2[Tag Number],Table2[Status],"-",0)="Alive",
        _xlfn.XLOOKUP(A1704,Table3[Tag Number],Table3[Status],"-",0)="Alive",
        _xlfn.XLOOKUP(A1704,Table4[Tag Number],Table4[Status],"-",0)="Alive"),"Alive",
     OR(_xlfn.XLOOKUP(A1704,Table1[Tag Number],Table1[Status],"-",0)="-",
        _xlfn.XLOOKUP(A1704,Table2[Tag Number],Table2[Status],"-",0)="-",
        _xlfn.XLOOKUP(A1704,Table3[Tag Number],Table3[Status],"-",0)="-",
        _xlfn.XLOOKUP(A1704,Table4[Tag Number],Table4[Status],"-",0)="-"),
   "-")</f>
        <v>-</v>
      </c>
      <c r="I1704" s="90"/>
      <c r="J1704" s="94"/>
      <c r="K1704" s="95"/>
      <c r="L1704" s="95"/>
      <c r="M1704" s="95"/>
      <c r="N1704" s="96"/>
      <c r="O1704" s="89"/>
      <c r="R1704" t="b">
        <f t="shared" si="53"/>
        <v>0</v>
      </c>
    </row>
    <row r="1705" spans="1:18" ht="15" thickBot="1" x14ac:dyDescent="0.35">
      <c r="A1705" s="2" t="s">
        <v>2314</v>
      </c>
      <c r="B1705" s="2" t="s">
        <v>1137</v>
      </c>
      <c r="C1705" s="84">
        <f>IF(COUNTIF(Table1[Tag Number], A1705), 1, 0)</f>
        <v>0</v>
      </c>
      <c r="D1705" s="85">
        <f>IF(COUNTIF(Table2[Tag Number], A1705), 1, 0)</f>
        <v>0</v>
      </c>
      <c r="E1705" s="86">
        <f>IF(COUNTIF(Table3[Tag Number], A1705), 1, 0)</f>
        <v>0</v>
      </c>
      <c r="F1705" s="86">
        <f>IF(COUNTIF(Table4[Tag Number], A1705), 1, 0)</f>
        <v>0</v>
      </c>
      <c r="G1705" s="87">
        <f t="shared" si="54"/>
        <v>0</v>
      </c>
      <c r="H1705" s="88" t="str" cm="1">
        <f t="array" ref="H1705">_xlfn.IFS(OR(_xlfn.XLOOKUP(A1705,Table1[Tag Number],Table1[Status],"-",0)="Dead",
        _xlfn.XLOOKUP(A1705,Table2[Tag Number],Table2[Status],"-",0)="Dead",
        _xlfn.XLOOKUP(A1705,Table3[Tag Number],Table3[Status],"-",0)="Dead",
        _xlfn.XLOOKUP(A1705,Table4[Tag Number],Table4[Status],"-",0)="Dead"),"Dead",
     OR(_xlfn.XLOOKUP(A1705,Table1[Tag Number],Table1[Status],"-",0)="Alive",
        _xlfn.XLOOKUP(A1705,Table2[Tag Number],Table2[Status],"-",0)="Alive",
        _xlfn.XLOOKUP(A1705,Table3[Tag Number],Table3[Status],"-",0)="Alive",
        _xlfn.XLOOKUP(A1705,Table4[Tag Number],Table4[Status],"-",0)="Alive"),"Alive",
     OR(_xlfn.XLOOKUP(A1705,Table1[Tag Number],Table1[Status],"-",0)="-",
        _xlfn.XLOOKUP(A1705,Table2[Tag Number],Table2[Status],"-",0)="-",
        _xlfn.XLOOKUP(A1705,Table3[Tag Number],Table3[Status],"-",0)="-",
        _xlfn.XLOOKUP(A1705,Table4[Tag Number],Table4[Status],"-",0)="-"),
   "-")</f>
        <v>-</v>
      </c>
      <c r="I1705" s="90"/>
      <c r="J1705" s="94"/>
      <c r="K1705" s="95"/>
      <c r="L1705" s="95"/>
      <c r="M1705" s="95"/>
      <c r="N1705" s="96"/>
      <c r="O1705" s="89"/>
      <c r="R1705" t="b">
        <f t="shared" si="53"/>
        <v>0</v>
      </c>
    </row>
    <row r="1706" spans="1:18" ht="15" thickBot="1" x14ac:dyDescent="0.35">
      <c r="A1706" s="3" t="s">
        <v>361</v>
      </c>
      <c r="B1706" s="3" t="s">
        <v>1137</v>
      </c>
      <c r="C1706" s="84">
        <f>IF(COUNTIF(Table1[Tag Number], A1706), 1, 0)</f>
        <v>0</v>
      </c>
      <c r="D1706" s="85">
        <f>IF(COUNTIF(Table2[Tag Number], A1706), 1, 0)</f>
        <v>0</v>
      </c>
      <c r="E1706" s="86">
        <f>IF(COUNTIF(Table3[Tag Number], A1706), 1, 0)</f>
        <v>0</v>
      </c>
      <c r="F1706" s="86">
        <f>IF(COUNTIF(Table4[Tag Number], A1706), 1, 0)</f>
        <v>0</v>
      </c>
      <c r="G1706" s="87">
        <f t="shared" si="54"/>
        <v>0</v>
      </c>
      <c r="H1706" s="88" t="str" cm="1">
        <f t="array" ref="H1706">_xlfn.IFS(OR(_xlfn.XLOOKUP(A1706,Table1[Tag Number],Table1[Status],"-",0)="Dead",
        _xlfn.XLOOKUP(A1706,Table2[Tag Number],Table2[Status],"-",0)="Dead",
        _xlfn.XLOOKUP(A1706,Table3[Tag Number],Table3[Status],"-",0)="Dead",
        _xlfn.XLOOKUP(A1706,Table4[Tag Number],Table4[Status],"-",0)="Dead"),"Dead",
     OR(_xlfn.XLOOKUP(A1706,Table1[Tag Number],Table1[Status],"-",0)="Alive",
        _xlfn.XLOOKUP(A1706,Table2[Tag Number],Table2[Status],"-",0)="Alive",
        _xlfn.XLOOKUP(A1706,Table3[Tag Number],Table3[Status],"-",0)="Alive",
        _xlfn.XLOOKUP(A1706,Table4[Tag Number],Table4[Status],"-",0)="Alive"),"Alive",
     OR(_xlfn.XLOOKUP(A1706,Table1[Tag Number],Table1[Status],"-",0)="-",
        _xlfn.XLOOKUP(A1706,Table2[Tag Number],Table2[Status],"-",0)="-",
        _xlfn.XLOOKUP(A1706,Table3[Tag Number],Table3[Status],"-",0)="-",
        _xlfn.XLOOKUP(A1706,Table4[Tag Number],Table4[Status],"-",0)="-"),
   "-")</f>
        <v>-</v>
      </c>
      <c r="I1706" s="90"/>
      <c r="J1706" s="94"/>
      <c r="K1706" s="95"/>
      <c r="L1706" s="95"/>
      <c r="M1706" s="95"/>
      <c r="N1706" s="96"/>
      <c r="O1706" s="89"/>
      <c r="R1706" t="b">
        <f t="shared" si="53"/>
        <v>0</v>
      </c>
    </row>
    <row r="1707" spans="1:18" ht="15" thickBot="1" x14ac:dyDescent="0.35">
      <c r="A1707" s="2" t="s">
        <v>745</v>
      </c>
      <c r="B1707" s="2" t="s">
        <v>1137</v>
      </c>
      <c r="C1707" s="84">
        <f>IF(COUNTIF(Table1[Tag Number], A1707), 1, 0)</f>
        <v>0</v>
      </c>
      <c r="D1707" s="85">
        <f>IF(COUNTIF(Table2[Tag Number], A1707), 1, 0)</f>
        <v>0</v>
      </c>
      <c r="E1707" s="86">
        <f>IF(COUNTIF(Table3[Tag Number], A1707), 1, 0)</f>
        <v>0</v>
      </c>
      <c r="F1707" s="86">
        <f>IF(COUNTIF(Table4[Tag Number], A1707), 1, 0)</f>
        <v>0</v>
      </c>
      <c r="G1707" s="87">
        <f t="shared" si="54"/>
        <v>0</v>
      </c>
      <c r="H1707" s="88" t="str" cm="1">
        <f t="array" ref="H1707">_xlfn.IFS(OR(_xlfn.XLOOKUP(A1707,Table1[Tag Number],Table1[Status],"-",0)="Dead",
        _xlfn.XLOOKUP(A1707,Table2[Tag Number],Table2[Status],"-",0)="Dead",
        _xlfn.XLOOKUP(A1707,Table3[Tag Number],Table3[Status],"-",0)="Dead",
        _xlfn.XLOOKUP(A1707,Table4[Tag Number],Table4[Status],"-",0)="Dead"),"Dead",
     OR(_xlfn.XLOOKUP(A1707,Table1[Tag Number],Table1[Status],"-",0)="Alive",
        _xlfn.XLOOKUP(A1707,Table2[Tag Number],Table2[Status],"-",0)="Alive",
        _xlfn.XLOOKUP(A1707,Table3[Tag Number],Table3[Status],"-",0)="Alive",
        _xlfn.XLOOKUP(A1707,Table4[Tag Number],Table4[Status],"-",0)="Alive"),"Alive",
     OR(_xlfn.XLOOKUP(A1707,Table1[Tag Number],Table1[Status],"-",0)="-",
        _xlfn.XLOOKUP(A1707,Table2[Tag Number],Table2[Status],"-",0)="-",
        _xlfn.XLOOKUP(A1707,Table3[Tag Number],Table3[Status],"-",0)="-",
        _xlfn.XLOOKUP(A1707,Table4[Tag Number],Table4[Status],"-",0)="-"),
   "-")</f>
        <v>-</v>
      </c>
      <c r="I1707" s="90"/>
      <c r="J1707" s="94"/>
      <c r="K1707" s="95"/>
      <c r="L1707" s="95"/>
      <c r="M1707" s="95"/>
      <c r="N1707" s="96"/>
      <c r="O1707" s="89"/>
      <c r="R1707" t="b">
        <f t="shared" si="53"/>
        <v>0</v>
      </c>
    </row>
    <row r="1708" spans="1:18" ht="15" thickBot="1" x14ac:dyDescent="0.35">
      <c r="A1708" s="3" t="s">
        <v>357</v>
      </c>
      <c r="B1708" s="3" t="s">
        <v>1137</v>
      </c>
      <c r="C1708" s="84">
        <f>IF(COUNTIF(Table1[Tag Number], A1708), 1, 0)</f>
        <v>0</v>
      </c>
      <c r="D1708" s="85">
        <f>IF(COUNTIF(Table2[Tag Number], A1708), 1, 0)</f>
        <v>0</v>
      </c>
      <c r="E1708" s="86">
        <f>IF(COUNTIF(Table3[Tag Number], A1708), 1, 0)</f>
        <v>0</v>
      </c>
      <c r="F1708" s="86">
        <f>IF(COUNTIF(Table4[Tag Number], A1708), 1, 0)</f>
        <v>0</v>
      </c>
      <c r="G1708" s="87">
        <f t="shared" si="54"/>
        <v>0</v>
      </c>
      <c r="H1708" s="88" t="str" cm="1">
        <f t="array" ref="H1708">_xlfn.IFS(OR(_xlfn.XLOOKUP(A1708,Table1[Tag Number],Table1[Status],"-",0)="Dead",
        _xlfn.XLOOKUP(A1708,Table2[Tag Number],Table2[Status],"-",0)="Dead",
        _xlfn.XLOOKUP(A1708,Table3[Tag Number],Table3[Status],"-",0)="Dead",
        _xlfn.XLOOKUP(A1708,Table4[Tag Number],Table4[Status],"-",0)="Dead"),"Dead",
     OR(_xlfn.XLOOKUP(A1708,Table1[Tag Number],Table1[Status],"-",0)="Alive",
        _xlfn.XLOOKUP(A1708,Table2[Tag Number],Table2[Status],"-",0)="Alive",
        _xlfn.XLOOKUP(A1708,Table3[Tag Number],Table3[Status],"-",0)="Alive",
        _xlfn.XLOOKUP(A1708,Table4[Tag Number],Table4[Status],"-",0)="Alive"),"Alive",
     OR(_xlfn.XLOOKUP(A1708,Table1[Tag Number],Table1[Status],"-",0)="-",
        _xlfn.XLOOKUP(A1708,Table2[Tag Number],Table2[Status],"-",0)="-",
        _xlfn.XLOOKUP(A1708,Table3[Tag Number],Table3[Status],"-",0)="-",
        _xlfn.XLOOKUP(A1708,Table4[Tag Number],Table4[Status],"-",0)="-"),
   "-")</f>
        <v>-</v>
      </c>
      <c r="I1708" s="90"/>
      <c r="J1708" s="94"/>
      <c r="K1708" s="95"/>
      <c r="L1708" s="95"/>
      <c r="M1708" s="95"/>
      <c r="N1708" s="96"/>
      <c r="O1708" s="89"/>
      <c r="R1708" t="b">
        <f t="shared" si="53"/>
        <v>0</v>
      </c>
    </row>
    <row r="1709" spans="1:18" ht="15" thickBot="1" x14ac:dyDescent="0.35">
      <c r="A1709" s="2" t="s">
        <v>798</v>
      </c>
      <c r="B1709" s="2" t="s">
        <v>1137</v>
      </c>
      <c r="C1709" s="84">
        <f>IF(COUNTIF(Table1[Tag Number], A1709), 1, 0)</f>
        <v>0</v>
      </c>
      <c r="D1709" s="85">
        <f>IF(COUNTIF(Table2[Tag Number], A1709), 1, 0)</f>
        <v>0</v>
      </c>
      <c r="E1709" s="86">
        <f>IF(COUNTIF(Table3[Tag Number], A1709), 1, 0)</f>
        <v>0</v>
      </c>
      <c r="F1709" s="86">
        <f>IF(COUNTIF(Table4[Tag Number], A1709), 1, 0)</f>
        <v>0</v>
      </c>
      <c r="G1709" s="87">
        <f t="shared" si="54"/>
        <v>0</v>
      </c>
      <c r="H1709" s="88" t="str" cm="1">
        <f t="array" ref="H1709">_xlfn.IFS(OR(_xlfn.XLOOKUP(A1709,Table1[Tag Number],Table1[Status],"-",0)="Dead",
        _xlfn.XLOOKUP(A1709,Table2[Tag Number],Table2[Status],"-",0)="Dead",
        _xlfn.XLOOKUP(A1709,Table3[Tag Number],Table3[Status],"-",0)="Dead",
        _xlfn.XLOOKUP(A1709,Table4[Tag Number],Table4[Status],"-",0)="Dead"),"Dead",
     OR(_xlfn.XLOOKUP(A1709,Table1[Tag Number],Table1[Status],"-",0)="Alive",
        _xlfn.XLOOKUP(A1709,Table2[Tag Number],Table2[Status],"-",0)="Alive",
        _xlfn.XLOOKUP(A1709,Table3[Tag Number],Table3[Status],"-",0)="Alive",
        _xlfn.XLOOKUP(A1709,Table4[Tag Number],Table4[Status],"-",0)="Alive"),"Alive",
     OR(_xlfn.XLOOKUP(A1709,Table1[Tag Number],Table1[Status],"-",0)="-",
        _xlfn.XLOOKUP(A1709,Table2[Tag Number],Table2[Status],"-",0)="-",
        _xlfn.XLOOKUP(A1709,Table3[Tag Number],Table3[Status],"-",0)="-",
        _xlfn.XLOOKUP(A1709,Table4[Tag Number],Table4[Status],"-",0)="-"),
   "-")</f>
        <v>-</v>
      </c>
      <c r="I1709" s="90"/>
      <c r="J1709" s="94"/>
      <c r="K1709" s="95"/>
      <c r="L1709" s="95"/>
      <c r="M1709" s="95"/>
      <c r="N1709" s="96"/>
      <c r="O1709" s="89"/>
      <c r="R1709" t="b">
        <f t="shared" si="53"/>
        <v>0</v>
      </c>
    </row>
    <row r="1710" spans="1:18" ht="15" thickBot="1" x14ac:dyDescent="0.35">
      <c r="A1710" s="3" t="s">
        <v>915</v>
      </c>
      <c r="B1710" s="3" t="s">
        <v>1137</v>
      </c>
      <c r="C1710" s="84">
        <f>IF(COUNTIF(Table1[Tag Number], A1710), 1, 0)</f>
        <v>0</v>
      </c>
      <c r="D1710" s="85">
        <f>IF(COUNTIF(Table2[Tag Number], A1710), 1, 0)</f>
        <v>0</v>
      </c>
      <c r="E1710" s="86">
        <f>IF(COUNTIF(Table3[Tag Number], A1710), 1, 0)</f>
        <v>0</v>
      </c>
      <c r="F1710" s="86">
        <f>IF(COUNTIF(Table4[Tag Number], A1710), 1, 0)</f>
        <v>0</v>
      </c>
      <c r="G1710" s="87">
        <f t="shared" si="54"/>
        <v>0</v>
      </c>
      <c r="H1710" s="88" t="str" cm="1">
        <f t="array" ref="H1710">_xlfn.IFS(OR(_xlfn.XLOOKUP(A1710,Table1[Tag Number],Table1[Status],"-",0)="Dead",
        _xlfn.XLOOKUP(A1710,Table2[Tag Number],Table2[Status],"-",0)="Dead",
        _xlfn.XLOOKUP(A1710,Table3[Tag Number],Table3[Status],"-",0)="Dead",
        _xlfn.XLOOKUP(A1710,Table4[Tag Number],Table4[Status],"-",0)="Dead"),"Dead",
     OR(_xlfn.XLOOKUP(A1710,Table1[Tag Number],Table1[Status],"-",0)="Alive",
        _xlfn.XLOOKUP(A1710,Table2[Tag Number],Table2[Status],"-",0)="Alive",
        _xlfn.XLOOKUP(A1710,Table3[Tag Number],Table3[Status],"-",0)="Alive",
        _xlfn.XLOOKUP(A1710,Table4[Tag Number],Table4[Status],"-",0)="Alive"),"Alive",
     OR(_xlfn.XLOOKUP(A1710,Table1[Tag Number],Table1[Status],"-",0)="-",
        _xlfn.XLOOKUP(A1710,Table2[Tag Number],Table2[Status],"-",0)="-",
        _xlfn.XLOOKUP(A1710,Table3[Tag Number],Table3[Status],"-",0)="-",
        _xlfn.XLOOKUP(A1710,Table4[Tag Number],Table4[Status],"-",0)="-"),
   "-")</f>
        <v>-</v>
      </c>
      <c r="I1710" s="90"/>
      <c r="J1710" s="94"/>
      <c r="K1710" s="95"/>
      <c r="L1710" s="95"/>
      <c r="M1710" s="95"/>
      <c r="N1710" s="96"/>
      <c r="O1710" s="89"/>
      <c r="R1710" t="b">
        <f t="shared" si="53"/>
        <v>0</v>
      </c>
    </row>
    <row r="1711" spans="1:18" ht="15" thickBot="1" x14ac:dyDescent="0.35">
      <c r="A1711" s="2" t="s">
        <v>2315</v>
      </c>
      <c r="B1711" s="2" t="s">
        <v>1137</v>
      </c>
      <c r="C1711" s="84">
        <f>IF(COUNTIF(Table1[Tag Number], A1711), 1, 0)</f>
        <v>0</v>
      </c>
      <c r="D1711" s="85">
        <f>IF(COUNTIF(Table2[Tag Number], A1711), 1, 0)</f>
        <v>0</v>
      </c>
      <c r="E1711" s="86">
        <f>IF(COUNTIF(Table3[Tag Number], A1711), 1, 0)</f>
        <v>0</v>
      </c>
      <c r="F1711" s="86">
        <f>IF(COUNTIF(Table4[Tag Number], A1711), 1, 0)</f>
        <v>0</v>
      </c>
      <c r="G1711" s="87">
        <f t="shared" si="54"/>
        <v>0</v>
      </c>
      <c r="H1711" s="88" t="str" cm="1">
        <f t="array" ref="H1711">_xlfn.IFS(OR(_xlfn.XLOOKUP(A1711,Table1[Tag Number],Table1[Status],"-",0)="Dead",
        _xlfn.XLOOKUP(A1711,Table2[Tag Number],Table2[Status],"-",0)="Dead",
        _xlfn.XLOOKUP(A1711,Table3[Tag Number],Table3[Status],"-",0)="Dead",
        _xlfn.XLOOKUP(A1711,Table4[Tag Number],Table4[Status],"-",0)="Dead"),"Dead",
     OR(_xlfn.XLOOKUP(A1711,Table1[Tag Number],Table1[Status],"-",0)="Alive",
        _xlfn.XLOOKUP(A1711,Table2[Tag Number],Table2[Status],"-",0)="Alive",
        _xlfn.XLOOKUP(A1711,Table3[Tag Number],Table3[Status],"-",0)="Alive",
        _xlfn.XLOOKUP(A1711,Table4[Tag Number],Table4[Status],"-",0)="Alive"),"Alive",
     OR(_xlfn.XLOOKUP(A1711,Table1[Tag Number],Table1[Status],"-",0)="-",
        _xlfn.XLOOKUP(A1711,Table2[Tag Number],Table2[Status],"-",0)="-",
        _xlfn.XLOOKUP(A1711,Table3[Tag Number],Table3[Status],"-",0)="-",
        _xlfn.XLOOKUP(A1711,Table4[Tag Number],Table4[Status],"-",0)="-"),
   "-")</f>
        <v>-</v>
      </c>
      <c r="I1711" s="90"/>
      <c r="J1711" s="94"/>
      <c r="K1711" s="95"/>
      <c r="L1711" s="95"/>
      <c r="M1711" s="95"/>
      <c r="N1711" s="96"/>
      <c r="O1711" s="89"/>
      <c r="R1711" t="b">
        <f t="shared" si="53"/>
        <v>0</v>
      </c>
    </row>
    <row r="1712" spans="1:18" ht="15" thickBot="1" x14ac:dyDescent="0.35">
      <c r="A1712" s="3" t="s">
        <v>831</v>
      </c>
      <c r="B1712" s="3" t="s">
        <v>1137</v>
      </c>
      <c r="C1712" s="84">
        <f>IF(COUNTIF(Table1[Tag Number], A1712), 1, 0)</f>
        <v>0</v>
      </c>
      <c r="D1712" s="85">
        <f>IF(COUNTIF(Table2[Tag Number], A1712), 1, 0)</f>
        <v>0</v>
      </c>
      <c r="E1712" s="86">
        <f>IF(COUNTIF(Table3[Tag Number], A1712), 1, 0)</f>
        <v>0</v>
      </c>
      <c r="F1712" s="86">
        <f>IF(COUNTIF(Table4[Tag Number], A1712), 1, 0)</f>
        <v>0</v>
      </c>
      <c r="G1712" s="87">
        <f t="shared" si="54"/>
        <v>0</v>
      </c>
      <c r="H1712" s="88" t="str" cm="1">
        <f t="array" ref="H1712">_xlfn.IFS(OR(_xlfn.XLOOKUP(A1712,Table1[Tag Number],Table1[Status],"-",0)="Dead",
        _xlfn.XLOOKUP(A1712,Table2[Tag Number],Table2[Status],"-",0)="Dead",
        _xlfn.XLOOKUP(A1712,Table3[Tag Number],Table3[Status],"-",0)="Dead",
        _xlfn.XLOOKUP(A1712,Table4[Tag Number],Table4[Status],"-",0)="Dead"),"Dead",
     OR(_xlfn.XLOOKUP(A1712,Table1[Tag Number],Table1[Status],"-",0)="Alive",
        _xlfn.XLOOKUP(A1712,Table2[Tag Number],Table2[Status],"-",0)="Alive",
        _xlfn.XLOOKUP(A1712,Table3[Tag Number],Table3[Status],"-",0)="Alive",
        _xlfn.XLOOKUP(A1712,Table4[Tag Number],Table4[Status],"-",0)="Alive"),"Alive",
     OR(_xlfn.XLOOKUP(A1712,Table1[Tag Number],Table1[Status],"-",0)="-",
        _xlfn.XLOOKUP(A1712,Table2[Tag Number],Table2[Status],"-",0)="-",
        _xlfn.XLOOKUP(A1712,Table3[Tag Number],Table3[Status],"-",0)="-",
        _xlfn.XLOOKUP(A1712,Table4[Tag Number],Table4[Status],"-",0)="-"),
   "-")</f>
        <v>-</v>
      </c>
      <c r="I1712" s="90"/>
      <c r="J1712" s="94"/>
      <c r="K1712" s="95"/>
      <c r="L1712" s="95"/>
      <c r="M1712" s="95"/>
      <c r="N1712" s="96"/>
      <c r="O1712" s="89"/>
      <c r="R1712" t="b">
        <f t="shared" si="53"/>
        <v>0</v>
      </c>
    </row>
    <row r="1713" spans="1:18" ht="15" thickBot="1" x14ac:dyDescent="0.35">
      <c r="A1713" s="2" t="s">
        <v>2316</v>
      </c>
      <c r="B1713" s="2" t="s">
        <v>1137</v>
      </c>
      <c r="C1713" s="84">
        <f>IF(COUNTIF(Table1[Tag Number], A1713), 1, 0)</f>
        <v>0</v>
      </c>
      <c r="D1713" s="85">
        <f>IF(COUNTIF(Table2[Tag Number], A1713), 1, 0)</f>
        <v>0</v>
      </c>
      <c r="E1713" s="86">
        <f>IF(COUNTIF(Table3[Tag Number], A1713), 1, 0)</f>
        <v>0</v>
      </c>
      <c r="F1713" s="86">
        <f>IF(COUNTIF(Table4[Tag Number], A1713), 1, 0)</f>
        <v>0</v>
      </c>
      <c r="G1713" s="87">
        <f t="shared" si="54"/>
        <v>0</v>
      </c>
      <c r="H1713" s="88" t="str" cm="1">
        <f t="array" ref="H1713">_xlfn.IFS(OR(_xlfn.XLOOKUP(A1713,Table1[Tag Number],Table1[Status],"-",0)="Dead",
        _xlfn.XLOOKUP(A1713,Table2[Tag Number],Table2[Status],"-",0)="Dead",
        _xlfn.XLOOKUP(A1713,Table3[Tag Number],Table3[Status],"-",0)="Dead",
        _xlfn.XLOOKUP(A1713,Table4[Tag Number],Table4[Status],"-",0)="Dead"),"Dead",
     OR(_xlfn.XLOOKUP(A1713,Table1[Tag Number],Table1[Status],"-",0)="Alive",
        _xlfn.XLOOKUP(A1713,Table2[Tag Number],Table2[Status],"-",0)="Alive",
        _xlfn.XLOOKUP(A1713,Table3[Tag Number],Table3[Status],"-",0)="Alive",
        _xlfn.XLOOKUP(A1713,Table4[Tag Number],Table4[Status],"-",0)="Alive"),"Alive",
     OR(_xlfn.XLOOKUP(A1713,Table1[Tag Number],Table1[Status],"-",0)="-",
        _xlfn.XLOOKUP(A1713,Table2[Tag Number],Table2[Status],"-",0)="-",
        _xlfn.XLOOKUP(A1713,Table3[Tag Number],Table3[Status],"-",0)="-",
        _xlfn.XLOOKUP(A1713,Table4[Tag Number],Table4[Status],"-",0)="-"),
   "-")</f>
        <v>-</v>
      </c>
      <c r="I1713" s="90"/>
      <c r="J1713" s="94"/>
      <c r="K1713" s="95"/>
      <c r="L1713" s="95"/>
      <c r="M1713" s="95"/>
      <c r="N1713" s="96"/>
      <c r="O1713" s="89"/>
      <c r="R1713" t="b">
        <f t="shared" si="53"/>
        <v>0</v>
      </c>
    </row>
    <row r="1714" spans="1:18" ht="15" thickBot="1" x14ac:dyDescent="0.35">
      <c r="A1714" s="3" t="s">
        <v>2317</v>
      </c>
      <c r="B1714" s="3" t="s">
        <v>1137</v>
      </c>
      <c r="C1714" s="84">
        <f>IF(COUNTIF(Table1[Tag Number], A1714), 1, 0)</f>
        <v>0</v>
      </c>
      <c r="D1714" s="85">
        <f>IF(COUNTIF(Table2[Tag Number], A1714), 1, 0)</f>
        <v>0</v>
      </c>
      <c r="E1714" s="86">
        <f>IF(COUNTIF(Table3[Tag Number], A1714), 1, 0)</f>
        <v>0</v>
      </c>
      <c r="F1714" s="86">
        <f>IF(COUNTIF(Table4[Tag Number], A1714), 1, 0)</f>
        <v>0</v>
      </c>
      <c r="G1714" s="87">
        <f t="shared" si="54"/>
        <v>0</v>
      </c>
      <c r="H1714" s="88" t="str" cm="1">
        <f t="array" ref="H1714">_xlfn.IFS(OR(_xlfn.XLOOKUP(A1714,Table1[Tag Number],Table1[Status],"-",0)="Dead",
        _xlfn.XLOOKUP(A1714,Table2[Tag Number],Table2[Status],"-",0)="Dead",
        _xlfn.XLOOKUP(A1714,Table3[Tag Number],Table3[Status],"-",0)="Dead",
        _xlfn.XLOOKUP(A1714,Table4[Tag Number],Table4[Status],"-",0)="Dead"),"Dead",
     OR(_xlfn.XLOOKUP(A1714,Table1[Tag Number],Table1[Status],"-",0)="Alive",
        _xlfn.XLOOKUP(A1714,Table2[Tag Number],Table2[Status],"-",0)="Alive",
        _xlfn.XLOOKUP(A1714,Table3[Tag Number],Table3[Status],"-",0)="Alive",
        _xlfn.XLOOKUP(A1714,Table4[Tag Number],Table4[Status],"-",0)="Alive"),"Alive",
     OR(_xlfn.XLOOKUP(A1714,Table1[Tag Number],Table1[Status],"-",0)="-",
        _xlfn.XLOOKUP(A1714,Table2[Tag Number],Table2[Status],"-",0)="-",
        _xlfn.XLOOKUP(A1714,Table3[Tag Number],Table3[Status],"-",0)="-",
        _xlfn.XLOOKUP(A1714,Table4[Tag Number],Table4[Status],"-",0)="-"),
   "-")</f>
        <v>-</v>
      </c>
      <c r="I1714" s="90"/>
      <c r="J1714" s="94"/>
      <c r="K1714" s="95"/>
      <c r="L1714" s="95"/>
      <c r="M1714" s="95"/>
      <c r="N1714" s="96"/>
      <c r="O1714" s="89"/>
      <c r="R1714" t="b">
        <f t="shared" si="53"/>
        <v>0</v>
      </c>
    </row>
    <row r="1715" spans="1:18" ht="15" thickBot="1" x14ac:dyDescent="0.35">
      <c r="A1715" s="2" t="s">
        <v>2318</v>
      </c>
      <c r="B1715" s="2" t="s">
        <v>1137</v>
      </c>
      <c r="C1715" s="84">
        <f>IF(COUNTIF(Table1[Tag Number], A1715), 1, 0)</f>
        <v>0</v>
      </c>
      <c r="D1715" s="85">
        <f>IF(COUNTIF(Table2[Tag Number], A1715), 1, 0)</f>
        <v>0</v>
      </c>
      <c r="E1715" s="86">
        <f>IF(COUNTIF(Table3[Tag Number], A1715), 1, 0)</f>
        <v>0</v>
      </c>
      <c r="F1715" s="86">
        <f>IF(COUNTIF(Table4[Tag Number], A1715), 1, 0)</f>
        <v>0</v>
      </c>
      <c r="G1715" s="87">
        <f t="shared" si="54"/>
        <v>0</v>
      </c>
      <c r="H1715" s="88" t="str" cm="1">
        <f t="array" ref="H1715">_xlfn.IFS(OR(_xlfn.XLOOKUP(A1715,Table1[Tag Number],Table1[Status],"-",0)="Dead",
        _xlfn.XLOOKUP(A1715,Table2[Tag Number],Table2[Status],"-",0)="Dead",
        _xlfn.XLOOKUP(A1715,Table3[Tag Number],Table3[Status],"-",0)="Dead",
        _xlfn.XLOOKUP(A1715,Table4[Tag Number],Table4[Status],"-",0)="Dead"),"Dead",
     OR(_xlfn.XLOOKUP(A1715,Table1[Tag Number],Table1[Status],"-",0)="Alive",
        _xlfn.XLOOKUP(A1715,Table2[Tag Number],Table2[Status],"-",0)="Alive",
        _xlfn.XLOOKUP(A1715,Table3[Tag Number],Table3[Status],"-",0)="Alive",
        _xlfn.XLOOKUP(A1715,Table4[Tag Number],Table4[Status],"-",0)="Alive"),"Alive",
     OR(_xlfn.XLOOKUP(A1715,Table1[Tag Number],Table1[Status],"-",0)="-",
        _xlfn.XLOOKUP(A1715,Table2[Tag Number],Table2[Status],"-",0)="-",
        _xlfn.XLOOKUP(A1715,Table3[Tag Number],Table3[Status],"-",0)="-",
        _xlfn.XLOOKUP(A1715,Table4[Tag Number],Table4[Status],"-",0)="-"),
   "-")</f>
        <v>-</v>
      </c>
      <c r="I1715" s="90"/>
      <c r="J1715" s="94"/>
      <c r="K1715" s="95"/>
      <c r="L1715" s="95"/>
      <c r="M1715" s="95"/>
      <c r="N1715" s="96"/>
      <c r="O1715" s="89"/>
      <c r="R1715" t="b">
        <f t="shared" si="53"/>
        <v>0</v>
      </c>
    </row>
    <row r="1716" spans="1:18" ht="15" thickBot="1" x14ac:dyDescent="0.35">
      <c r="A1716" s="3" t="s">
        <v>2319</v>
      </c>
      <c r="B1716" s="3" t="s">
        <v>1137</v>
      </c>
      <c r="C1716" s="84">
        <f>IF(COUNTIF(Table1[Tag Number], A1716), 1, 0)</f>
        <v>0</v>
      </c>
      <c r="D1716" s="85">
        <f>IF(COUNTIF(Table2[Tag Number], A1716), 1, 0)</f>
        <v>0</v>
      </c>
      <c r="E1716" s="86">
        <f>IF(COUNTIF(Table3[Tag Number], A1716), 1, 0)</f>
        <v>0</v>
      </c>
      <c r="F1716" s="86">
        <f>IF(COUNTIF(Table4[Tag Number], A1716), 1, 0)</f>
        <v>0</v>
      </c>
      <c r="G1716" s="87">
        <f t="shared" si="54"/>
        <v>0</v>
      </c>
      <c r="H1716" s="88" t="str" cm="1">
        <f t="array" ref="H1716">_xlfn.IFS(OR(_xlfn.XLOOKUP(A1716,Table1[Tag Number],Table1[Status],"-",0)="Dead",
        _xlfn.XLOOKUP(A1716,Table2[Tag Number],Table2[Status],"-",0)="Dead",
        _xlfn.XLOOKUP(A1716,Table3[Tag Number],Table3[Status],"-",0)="Dead",
        _xlfn.XLOOKUP(A1716,Table4[Tag Number],Table4[Status],"-",0)="Dead"),"Dead",
     OR(_xlfn.XLOOKUP(A1716,Table1[Tag Number],Table1[Status],"-",0)="Alive",
        _xlfn.XLOOKUP(A1716,Table2[Tag Number],Table2[Status],"-",0)="Alive",
        _xlfn.XLOOKUP(A1716,Table3[Tag Number],Table3[Status],"-",0)="Alive",
        _xlfn.XLOOKUP(A1716,Table4[Tag Number],Table4[Status],"-",0)="Alive"),"Alive",
     OR(_xlfn.XLOOKUP(A1716,Table1[Tag Number],Table1[Status],"-",0)="-",
        _xlfn.XLOOKUP(A1716,Table2[Tag Number],Table2[Status],"-",0)="-",
        _xlfn.XLOOKUP(A1716,Table3[Tag Number],Table3[Status],"-",0)="-",
        _xlfn.XLOOKUP(A1716,Table4[Tag Number],Table4[Status],"-",0)="-"),
   "-")</f>
        <v>-</v>
      </c>
      <c r="I1716" s="90"/>
      <c r="J1716" s="94"/>
      <c r="K1716" s="95"/>
      <c r="L1716" s="95"/>
      <c r="M1716" s="95"/>
      <c r="N1716" s="96"/>
      <c r="O1716" s="89"/>
      <c r="R1716" t="b">
        <f t="shared" si="53"/>
        <v>0</v>
      </c>
    </row>
    <row r="1717" spans="1:18" ht="15" thickBot="1" x14ac:dyDescent="0.35">
      <c r="A1717" s="2" t="s">
        <v>600</v>
      </c>
      <c r="B1717" s="2" t="s">
        <v>1137</v>
      </c>
      <c r="C1717" s="84">
        <f>IF(COUNTIF(Table1[Tag Number], A1717), 1, 0)</f>
        <v>0</v>
      </c>
      <c r="D1717" s="85">
        <f>IF(COUNTIF(Table2[Tag Number], A1717), 1, 0)</f>
        <v>0</v>
      </c>
      <c r="E1717" s="86">
        <f>IF(COUNTIF(Table3[Tag Number], A1717), 1, 0)</f>
        <v>0</v>
      </c>
      <c r="F1717" s="86">
        <f>IF(COUNTIF(Table4[Tag Number], A1717), 1, 0)</f>
        <v>0</v>
      </c>
      <c r="G1717" s="87">
        <f t="shared" si="54"/>
        <v>0</v>
      </c>
      <c r="H1717" s="88" t="str" cm="1">
        <f t="array" ref="H1717">_xlfn.IFS(OR(_xlfn.XLOOKUP(A1717,Table1[Tag Number],Table1[Status],"-",0)="Dead",
        _xlfn.XLOOKUP(A1717,Table2[Tag Number],Table2[Status],"-",0)="Dead",
        _xlfn.XLOOKUP(A1717,Table3[Tag Number],Table3[Status],"-",0)="Dead",
        _xlfn.XLOOKUP(A1717,Table4[Tag Number],Table4[Status],"-",0)="Dead"),"Dead",
     OR(_xlfn.XLOOKUP(A1717,Table1[Tag Number],Table1[Status],"-",0)="Alive",
        _xlfn.XLOOKUP(A1717,Table2[Tag Number],Table2[Status],"-",0)="Alive",
        _xlfn.XLOOKUP(A1717,Table3[Tag Number],Table3[Status],"-",0)="Alive",
        _xlfn.XLOOKUP(A1717,Table4[Tag Number],Table4[Status],"-",0)="Alive"),"Alive",
     OR(_xlfn.XLOOKUP(A1717,Table1[Tag Number],Table1[Status],"-",0)="-",
        _xlfn.XLOOKUP(A1717,Table2[Tag Number],Table2[Status],"-",0)="-",
        _xlfn.XLOOKUP(A1717,Table3[Tag Number],Table3[Status],"-",0)="-",
        _xlfn.XLOOKUP(A1717,Table4[Tag Number],Table4[Status],"-",0)="-"),
   "-")</f>
        <v>-</v>
      </c>
      <c r="I1717" s="90"/>
      <c r="J1717" s="94"/>
      <c r="K1717" s="95"/>
      <c r="L1717" s="95"/>
      <c r="M1717" s="95"/>
      <c r="N1717" s="96"/>
      <c r="O1717" s="89"/>
      <c r="R1717" t="b">
        <f t="shared" si="53"/>
        <v>0</v>
      </c>
    </row>
    <row r="1718" spans="1:18" ht="15" thickBot="1" x14ac:dyDescent="0.35">
      <c r="A1718" s="3" t="s">
        <v>2320</v>
      </c>
      <c r="B1718" s="3" t="s">
        <v>1137</v>
      </c>
      <c r="C1718" s="84">
        <f>IF(COUNTIF(Table1[Tag Number], A1718), 1, 0)</f>
        <v>0</v>
      </c>
      <c r="D1718" s="85">
        <f>IF(COUNTIF(Table2[Tag Number], A1718), 1, 0)</f>
        <v>0</v>
      </c>
      <c r="E1718" s="86">
        <f>IF(COUNTIF(Table3[Tag Number], A1718), 1, 0)</f>
        <v>0</v>
      </c>
      <c r="F1718" s="86">
        <f>IF(COUNTIF(Table4[Tag Number], A1718), 1, 0)</f>
        <v>0</v>
      </c>
      <c r="G1718" s="87">
        <f t="shared" si="54"/>
        <v>0</v>
      </c>
      <c r="H1718" s="88" t="str" cm="1">
        <f t="array" ref="H1718">_xlfn.IFS(OR(_xlfn.XLOOKUP(A1718,Table1[Tag Number],Table1[Status],"-",0)="Dead",
        _xlfn.XLOOKUP(A1718,Table2[Tag Number],Table2[Status],"-",0)="Dead",
        _xlfn.XLOOKUP(A1718,Table3[Tag Number],Table3[Status],"-",0)="Dead",
        _xlfn.XLOOKUP(A1718,Table4[Tag Number],Table4[Status],"-",0)="Dead"),"Dead",
     OR(_xlfn.XLOOKUP(A1718,Table1[Tag Number],Table1[Status],"-",0)="Alive",
        _xlfn.XLOOKUP(A1718,Table2[Tag Number],Table2[Status],"-",0)="Alive",
        _xlfn.XLOOKUP(A1718,Table3[Tag Number],Table3[Status],"-",0)="Alive",
        _xlfn.XLOOKUP(A1718,Table4[Tag Number],Table4[Status],"-",0)="Alive"),"Alive",
     OR(_xlfn.XLOOKUP(A1718,Table1[Tag Number],Table1[Status],"-",0)="-",
        _xlfn.XLOOKUP(A1718,Table2[Tag Number],Table2[Status],"-",0)="-",
        _xlfn.XLOOKUP(A1718,Table3[Tag Number],Table3[Status],"-",0)="-",
        _xlfn.XLOOKUP(A1718,Table4[Tag Number],Table4[Status],"-",0)="-"),
   "-")</f>
        <v>-</v>
      </c>
      <c r="I1718" s="90"/>
      <c r="J1718" s="94"/>
      <c r="K1718" s="95"/>
      <c r="L1718" s="95"/>
      <c r="M1718" s="95"/>
      <c r="N1718" s="96"/>
      <c r="O1718" s="89"/>
      <c r="R1718" t="b">
        <f t="shared" si="53"/>
        <v>0</v>
      </c>
    </row>
    <row r="1719" spans="1:18" ht="15" thickBot="1" x14ac:dyDescent="0.35">
      <c r="A1719" s="2" t="s">
        <v>910</v>
      </c>
      <c r="B1719" s="2" t="s">
        <v>1137</v>
      </c>
      <c r="C1719" s="84">
        <f>IF(COUNTIF(Table1[Tag Number], A1719), 1, 0)</f>
        <v>0</v>
      </c>
      <c r="D1719" s="85">
        <f>IF(COUNTIF(Table2[Tag Number], A1719), 1, 0)</f>
        <v>0</v>
      </c>
      <c r="E1719" s="86">
        <f>IF(COUNTIF(Table3[Tag Number], A1719), 1, 0)</f>
        <v>0</v>
      </c>
      <c r="F1719" s="86">
        <f>IF(COUNTIF(Table4[Tag Number], A1719), 1, 0)</f>
        <v>0</v>
      </c>
      <c r="G1719" s="87">
        <f t="shared" si="54"/>
        <v>0</v>
      </c>
      <c r="H1719" s="88" t="str" cm="1">
        <f t="array" ref="H1719">_xlfn.IFS(OR(_xlfn.XLOOKUP(A1719,Table1[Tag Number],Table1[Status],"-",0)="Dead",
        _xlfn.XLOOKUP(A1719,Table2[Tag Number],Table2[Status],"-",0)="Dead",
        _xlfn.XLOOKUP(A1719,Table3[Tag Number],Table3[Status],"-",0)="Dead",
        _xlfn.XLOOKUP(A1719,Table4[Tag Number],Table4[Status],"-",0)="Dead"),"Dead",
     OR(_xlfn.XLOOKUP(A1719,Table1[Tag Number],Table1[Status],"-",0)="Alive",
        _xlfn.XLOOKUP(A1719,Table2[Tag Number],Table2[Status],"-",0)="Alive",
        _xlfn.XLOOKUP(A1719,Table3[Tag Number],Table3[Status],"-",0)="Alive",
        _xlfn.XLOOKUP(A1719,Table4[Tag Number],Table4[Status],"-",0)="Alive"),"Alive",
     OR(_xlfn.XLOOKUP(A1719,Table1[Tag Number],Table1[Status],"-",0)="-",
        _xlfn.XLOOKUP(A1719,Table2[Tag Number],Table2[Status],"-",0)="-",
        _xlfn.XLOOKUP(A1719,Table3[Tag Number],Table3[Status],"-",0)="-",
        _xlfn.XLOOKUP(A1719,Table4[Tag Number],Table4[Status],"-",0)="-"),
   "-")</f>
        <v>-</v>
      </c>
      <c r="I1719" s="90"/>
      <c r="J1719" s="94"/>
      <c r="K1719" s="95"/>
      <c r="L1719" s="95"/>
      <c r="M1719" s="95"/>
      <c r="N1719" s="96"/>
      <c r="O1719" s="89"/>
      <c r="R1719" t="b">
        <f t="shared" si="53"/>
        <v>0</v>
      </c>
    </row>
    <row r="1720" spans="1:18" ht="15" thickBot="1" x14ac:dyDescent="0.35">
      <c r="A1720" s="3" t="s">
        <v>2321</v>
      </c>
      <c r="B1720" s="3" t="s">
        <v>1137</v>
      </c>
      <c r="C1720" s="84">
        <f>IF(COUNTIF(Table1[Tag Number], A1720), 1, 0)</f>
        <v>0</v>
      </c>
      <c r="D1720" s="85">
        <f>IF(COUNTIF(Table2[Tag Number], A1720), 1, 0)</f>
        <v>0</v>
      </c>
      <c r="E1720" s="86">
        <f>IF(COUNTIF(Table3[Tag Number], A1720), 1, 0)</f>
        <v>0</v>
      </c>
      <c r="F1720" s="86">
        <f>IF(COUNTIF(Table4[Tag Number], A1720), 1, 0)</f>
        <v>0</v>
      </c>
      <c r="G1720" s="87">
        <f t="shared" si="54"/>
        <v>0</v>
      </c>
      <c r="H1720" s="88" t="str" cm="1">
        <f t="array" ref="H1720">_xlfn.IFS(OR(_xlfn.XLOOKUP(A1720,Table1[Tag Number],Table1[Status],"-",0)="Dead",
        _xlfn.XLOOKUP(A1720,Table2[Tag Number],Table2[Status],"-",0)="Dead",
        _xlfn.XLOOKUP(A1720,Table3[Tag Number],Table3[Status],"-",0)="Dead",
        _xlfn.XLOOKUP(A1720,Table4[Tag Number],Table4[Status],"-",0)="Dead"),"Dead",
     OR(_xlfn.XLOOKUP(A1720,Table1[Tag Number],Table1[Status],"-",0)="Alive",
        _xlfn.XLOOKUP(A1720,Table2[Tag Number],Table2[Status],"-",0)="Alive",
        _xlfn.XLOOKUP(A1720,Table3[Tag Number],Table3[Status],"-",0)="Alive",
        _xlfn.XLOOKUP(A1720,Table4[Tag Number],Table4[Status],"-",0)="Alive"),"Alive",
     OR(_xlfn.XLOOKUP(A1720,Table1[Tag Number],Table1[Status],"-",0)="-",
        _xlfn.XLOOKUP(A1720,Table2[Tag Number],Table2[Status],"-",0)="-",
        _xlfn.XLOOKUP(A1720,Table3[Tag Number],Table3[Status],"-",0)="-",
        _xlfn.XLOOKUP(A1720,Table4[Tag Number],Table4[Status],"-",0)="-"),
   "-")</f>
        <v>-</v>
      </c>
      <c r="I1720" s="90"/>
      <c r="J1720" s="94"/>
      <c r="K1720" s="95"/>
      <c r="L1720" s="95"/>
      <c r="M1720" s="95"/>
      <c r="N1720" s="96"/>
      <c r="O1720" s="89"/>
      <c r="R1720" t="b">
        <f t="shared" si="53"/>
        <v>0</v>
      </c>
    </row>
    <row r="1721" spans="1:18" ht="15" thickBot="1" x14ac:dyDescent="0.35">
      <c r="A1721" s="2" t="s">
        <v>580</v>
      </c>
      <c r="B1721" s="2" t="s">
        <v>1137</v>
      </c>
      <c r="C1721" s="84">
        <f>IF(COUNTIF(Table1[Tag Number], A1721), 1, 0)</f>
        <v>0</v>
      </c>
      <c r="D1721" s="85">
        <f>IF(COUNTIF(Table2[Tag Number], A1721), 1, 0)</f>
        <v>0</v>
      </c>
      <c r="E1721" s="86">
        <f>IF(COUNTIF(Table3[Tag Number], A1721), 1, 0)</f>
        <v>0</v>
      </c>
      <c r="F1721" s="86">
        <f>IF(COUNTIF(Table4[Tag Number], A1721), 1, 0)</f>
        <v>0</v>
      </c>
      <c r="G1721" s="87">
        <f t="shared" si="54"/>
        <v>0</v>
      </c>
      <c r="H1721" s="88" t="str" cm="1">
        <f t="array" ref="H1721">_xlfn.IFS(OR(_xlfn.XLOOKUP(A1721,Table1[Tag Number],Table1[Status],"-",0)="Dead",
        _xlfn.XLOOKUP(A1721,Table2[Tag Number],Table2[Status],"-",0)="Dead",
        _xlfn.XLOOKUP(A1721,Table3[Tag Number],Table3[Status],"-",0)="Dead",
        _xlfn.XLOOKUP(A1721,Table4[Tag Number],Table4[Status],"-",0)="Dead"),"Dead",
     OR(_xlfn.XLOOKUP(A1721,Table1[Tag Number],Table1[Status],"-",0)="Alive",
        _xlfn.XLOOKUP(A1721,Table2[Tag Number],Table2[Status],"-",0)="Alive",
        _xlfn.XLOOKUP(A1721,Table3[Tag Number],Table3[Status],"-",0)="Alive",
        _xlfn.XLOOKUP(A1721,Table4[Tag Number],Table4[Status],"-",0)="Alive"),"Alive",
     OR(_xlfn.XLOOKUP(A1721,Table1[Tag Number],Table1[Status],"-",0)="-",
        _xlfn.XLOOKUP(A1721,Table2[Tag Number],Table2[Status],"-",0)="-",
        _xlfn.XLOOKUP(A1721,Table3[Tag Number],Table3[Status],"-",0)="-",
        _xlfn.XLOOKUP(A1721,Table4[Tag Number],Table4[Status],"-",0)="-"),
   "-")</f>
        <v>-</v>
      </c>
      <c r="I1721" s="90"/>
      <c r="J1721" s="94"/>
      <c r="K1721" s="95"/>
      <c r="L1721" s="95"/>
      <c r="M1721" s="95"/>
      <c r="N1721" s="96"/>
      <c r="O1721" s="89"/>
      <c r="R1721" t="b">
        <f t="shared" si="53"/>
        <v>0</v>
      </c>
    </row>
    <row r="1722" spans="1:18" ht="15" thickBot="1" x14ac:dyDescent="0.35">
      <c r="A1722" s="3" t="s">
        <v>813</v>
      </c>
      <c r="B1722" s="3" t="s">
        <v>1137</v>
      </c>
      <c r="C1722" s="84">
        <f>IF(COUNTIF(Table1[Tag Number], A1722), 1, 0)</f>
        <v>0</v>
      </c>
      <c r="D1722" s="85">
        <f>IF(COUNTIF(Table2[Tag Number], A1722), 1, 0)</f>
        <v>0</v>
      </c>
      <c r="E1722" s="86">
        <f>IF(COUNTIF(Table3[Tag Number], A1722), 1, 0)</f>
        <v>0</v>
      </c>
      <c r="F1722" s="86">
        <f>IF(COUNTIF(Table4[Tag Number], A1722), 1, 0)</f>
        <v>0</v>
      </c>
      <c r="G1722" s="87">
        <f t="shared" si="54"/>
        <v>0</v>
      </c>
      <c r="H1722" s="88" t="str" cm="1">
        <f t="array" ref="H1722">_xlfn.IFS(OR(_xlfn.XLOOKUP(A1722,Table1[Tag Number],Table1[Status],"-",0)="Dead",
        _xlfn.XLOOKUP(A1722,Table2[Tag Number],Table2[Status],"-",0)="Dead",
        _xlfn.XLOOKUP(A1722,Table3[Tag Number],Table3[Status],"-",0)="Dead",
        _xlfn.XLOOKUP(A1722,Table4[Tag Number],Table4[Status],"-",0)="Dead"),"Dead",
     OR(_xlfn.XLOOKUP(A1722,Table1[Tag Number],Table1[Status],"-",0)="Alive",
        _xlfn.XLOOKUP(A1722,Table2[Tag Number],Table2[Status],"-",0)="Alive",
        _xlfn.XLOOKUP(A1722,Table3[Tag Number],Table3[Status],"-",0)="Alive",
        _xlfn.XLOOKUP(A1722,Table4[Tag Number],Table4[Status],"-",0)="Alive"),"Alive",
     OR(_xlfn.XLOOKUP(A1722,Table1[Tag Number],Table1[Status],"-",0)="-",
        _xlfn.XLOOKUP(A1722,Table2[Tag Number],Table2[Status],"-",0)="-",
        _xlfn.XLOOKUP(A1722,Table3[Tag Number],Table3[Status],"-",0)="-",
        _xlfn.XLOOKUP(A1722,Table4[Tag Number],Table4[Status],"-",0)="-"),
   "-")</f>
        <v>-</v>
      </c>
      <c r="I1722" s="90"/>
      <c r="J1722" s="94"/>
      <c r="K1722" s="95"/>
      <c r="L1722" s="95"/>
      <c r="M1722" s="95"/>
      <c r="N1722" s="96"/>
      <c r="O1722" s="89"/>
      <c r="R1722" t="b">
        <f t="shared" si="53"/>
        <v>0</v>
      </c>
    </row>
    <row r="1723" spans="1:18" ht="15" thickBot="1" x14ac:dyDescent="0.35">
      <c r="A1723" s="2" t="s">
        <v>684</v>
      </c>
      <c r="B1723" s="2" t="s">
        <v>1145</v>
      </c>
      <c r="C1723" s="84">
        <f>IF(COUNTIF(Table1[Tag Number], A1723), 1, 0)</f>
        <v>0</v>
      </c>
      <c r="D1723" s="85">
        <f>IF(COUNTIF(Table2[Tag Number], A1723), 1, 0)</f>
        <v>0</v>
      </c>
      <c r="E1723" s="86">
        <f>IF(COUNTIF(Table3[Tag Number], A1723), 1, 0)</f>
        <v>0</v>
      </c>
      <c r="F1723" s="86">
        <f>IF(COUNTIF(Table4[Tag Number], A1723), 1, 0)</f>
        <v>0</v>
      </c>
      <c r="G1723" s="87">
        <f t="shared" si="54"/>
        <v>0</v>
      </c>
      <c r="H1723" s="88" t="str" cm="1">
        <f t="array" ref="H1723">_xlfn.IFS(OR(_xlfn.XLOOKUP(A1723,Table1[Tag Number],Table1[Status],"-",0)="Dead",
        _xlfn.XLOOKUP(A1723,Table2[Tag Number],Table2[Status],"-",0)="Dead",
        _xlfn.XLOOKUP(A1723,Table3[Tag Number],Table3[Status],"-",0)="Dead",
        _xlfn.XLOOKUP(A1723,Table4[Tag Number],Table4[Status],"-",0)="Dead"),"Dead",
     OR(_xlfn.XLOOKUP(A1723,Table1[Tag Number],Table1[Status],"-",0)="Alive",
        _xlfn.XLOOKUP(A1723,Table2[Tag Number],Table2[Status],"-",0)="Alive",
        _xlfn.XLOOKUP(A1723,Table3[Tag Number],Table3[Status],"-",0)="Alive",
        _xlfn.XLOOKUP(A1723,Table4[Tag Number],Table4[Status],"-",0)="Alive"),"Alive",
     OR(_xlfn.XLOOKUP(A1723,Table1[Tag Number],Table1[Status],"-",0)="-",
        _xlfn.XLOOKUP(A1723,Table2[Tag Number],Table2[Status],"-",0)="-",
        _xlfn.XLOOKUP(A1723,Table3[Tag Number],Table3[Status],"-",0)="-",
        _xlfn.XLOOKUP(A1723,Table4[Tag Number],Table4[Status],"-",0)="-"),
   "-")</f>
        <v>-</v>
      </c>
      <c r="I1723" s="90"/>
      <c r="J1723" s="94"/>
      <c r="K1723" s="95"/>
      <c r="L1723" s="95"/>
      <c r="M1723" s="95"/>
      <c r="N1723" s="96"/>
      <c r="O1723" s="89"/>
      <c r="R1723" t="b">
        <f t="shared" si="53"/>
        <v>0</v>
      </c>
    </row>
    <row r="1724" spans="1:18" ht="15" thickBot="1" x14ac:dyDescent="0.35">
      <c r="A1724" s="2" t="s">
        <v>2322</v>
      </c>
      <c r="B1724" s="2" t="s">
        <v>1137</v>
      </c>
      <c r="C1724" s="84">
        <f>IF(COUNTIF(Table1[Tag Number], A1724), 1, 0)</f>
        <v>0</v>
      </c>
      <c r="D1724" s="85">
        <f>IF(COUNTIF(Table2[Tag Number], A1724), 1, 0)</f>
        <v>0</v>
      </c>
      <c r="E1724" s="86">
        <f>IF(COUNTIF(Table3[Tag Number], A1724), 1, 0)</f>
        <v>0</v>
      </c>
      <c r="F1724" s="86">
        <f>IF(COUNTIF(Table4[Tag Number], A1724), 1, 0)</f>
        <v>0</v>
      </c>
      <c r="G1724" s="87">
        <f t="shared" si="54"/>
        <v>0</v>
      </c>
      <c r="H1724" s="88" t="str" cm="1">
        <f t="array" ref="H1724">_xlfn.IFS(OR(_xlfn.XLOOKUP(A1724,Table1[Tag Number],Table1[Status],"-",0)="Dead",
        _xlfn.XLOOKUP(A1724,Table2[Tag Number],Table2[Status],"-",0)="Dead",
        _xlfn.XLOOKUP(A1724,Table3[Tag Number],Table3[Status],"-",0)="Dead",
        _xlfn.XLOOKUP(A1724,Table4[Tag Number],Table4[Status],"-",0)="Dead"),"Dead",
     OR(_xlfn.XLOOKUP(A1724,Table1[Tag Number],Table1[Status],"-",0)="Alive",
        _xlfn.XLOOKUP(A1724,Table2[Tag Number],Table2[Status],"-",0)="Alive",
        _xlfn.XLOOKUP(A1724,Table3[Tag Number],Table3[Status],"-",0)="Alive",
        _xlfn.XLOOKUP(A1724,Table4[Tag Number],Table4[Status],"-",0)="Alive"),"Alive",
     OR(_xlfn.XLOOKUP(A1724,Table1[Tag Number],Table1[Status],"-",0)="-",
        _xlfn.XLOOKUP(A1724,Table2[Tag Number],Table2[Status],"-",0)="-",
        _xlfn.XLOOKUP(A1724,Table3[Tag Number],Table3[Status],"-",0)="-",
        _xlfn.XLOOKUP(A1724,Table4[Tag Number],Table4[Status],"-",0)="-"),
   "-")</f>
        <v>-</v>
      </c>
      <c r="I1724" s="90"/>
      <c r="J1724" s="94"/>
      <c r="K1724" s="95"/>
      <c r="L1724" s="95"/>
      <c r="M1724" s="95"/>
      <c r="N1724" s="96"/>
      <c r="O1724" s="89"/>
      <c r="R1724" t="b">
        <f t="shared" si="53"/>
        <v>0</v>
      </c>
    </row>
    <row r="1725" spans="1:18" ht="15" thickBot="1" x14ac:dyDescent="0.35">
      <c r="A1725" s="3" t="s">
        <v>2323</v>
      </c>
      <c r="B1725" s="3" t="s">
        <v>1137</v>
      </c>
      <c r="C1725" s="84">
        <f>IF(COUNTIF(Table1[Tag Number], A1725), 1, 0)</f>
        <v>0</v>
      </c>
      <c r="D1725" s="85">
        <f>IF(COUNTIF(Table2[Tag Number], A1725), 1, 0)</f>
        <v>0</v>
      </c>
      <c r="E1725" s="86">
        <f>IF(COUNTIF(Table3[Tag Number], A1725), 1, 0)</f>
        <v>0</v>
      </c>
      <c r="F1725" s="86">
        <f>IF(COUNTIF(Table4[Tag Number], A1725), 1, 0)</f>
        <v>0</v>
      </c>
      <c r="G1725" s="87">
        <f t="shared" si="54"/>
        <v>0</v>
      </c>
      <c r="H1725" s="88" t="str" cm="1">
        <f t="array" ref="H1725">_xlfn.IFS(OR(_xlfn.XLOOKUP(A1725,Table1[Tag Number],Table1[Status],"-",0)="Dead",
        _xlfn.XLOOKUP(A1725,Table2[Tag Number],Table2[Status],"-",0)="Dead",
        _xlfn.XLOOKUP(A1725,Table3[Tag Number],Table3[Status],"-",0)="Dead",
        _xlfn.XLOOKUP(A1725,Table4[Tag Number],Table4[Status],"-",0)="Dead"),"Dead",
     OR(_xlfn.XLOOKUP(A1725,Table1[Tag Number],Table1[Status],"-",0)="Alive",
        _xlfn.XLOOKUP(A1725,Table2[Tag Number],Table2[Status],"-",0)="Alive",
        _xlfn.XLOOKUP(A1725,Table3[Tag Number],Table3[Status],"-",0)="Alive",
        _xlfn.XLOOKUP(A1725,Table4[Tag Number],Table4[Status],"-",0)="Alive"),"Alive",
     OR(_xlfn.XLOOKUP(A1725,Table1[Tag Number],Table1[Status],"-",0)="-",
        _xlfn.XLOOKUP(A1725,Table2[Tag Number],Table2[Status],"-",0)="-",
        _xlfn.XLOOKUP(A1725,Table3[Tag Number],Table3[Status],"-",0)="-",
        _xlfn.XLOOKUP(A1725,Table4[Tag Number],Table4[Status],"-",0)="-"),
   "-")</f>
        <v>-</v>
      </c>
      <c r="I1725" s="90"/>
      <c r="J1725" s="94"/>
      <c r="K1725" s="95"/>
      <c r="L1725" s="95"/>
      <c r="M1725" s="95"/>
      <c r="N1725" s="96"/>
      <c r="O1725" s="89"/>
      <c r="R1725" t="b">
        <f t="shared" si="53"/>
        <v>0</v>
      </c>
    </row>
    <row r="1726" spans="1:18" ht="15" thickBot="1" x14ac:dyDescent="0.35">
      <c r="A1726" s="2" t="s">
        <v>2324</v>
      </c>
      <c r="B1726" s="2" t="s">
        <v>1137</v>
      </c>
      <c r="C1726" s="84">
        <f>IF(COUNTIF(Table1[Tag Number], A1726), 1, 0)</f>
        <v>0</v>
      </c>
      <c r="D1726" s="85">
        <f>IF(COUNTIF(Table2[Tag Number], A1726), 1, 0)</f>
        <v>0</v>
      </c>
      <c r="E1726" s="86">
        <f>IF(COUNTIF(Table3[Tag Number], A1726), 1, 0)</f>
        <v>0</v>
      </c>
      <c r="F1726" s="86">
        <f>IF(COUNTIF(Table4[Tag Number], A1726), 1, 0)</f>
        <v>0</v>
      </c>
      <c r="G1726" s="87">
        <f t="shared" si="54"/>
        <v>0</v>
      </c>
      <c r="H1726" s="88" t="str" cm="1">
        <f t="array" ref="H1726">_xlfn.IFS(OR(_xlfn.XLOOKUP(A1726,Table1[Tag Number],Table1[Status],"-",0)="Dead",
        _xlfn.XLOOKUP(A1726,Table2[Tag Number],Table2[Status],"-",0)="Dead",
        _xlfn.XLOOKUP(A1726,Table3[Tag Number],Table3[Status],"-",0)="Dead",
        _xlfn.XLOOKUP(A1726,Table4[Tag Number],Table4[Status],"-",0)="Dead"),"Dead",
     OR(_xlfn.XLOOKUP(A1726,Table1[Tag Number],Table1[Status],"-",0)="Alive",
        _xlfn.XLOOKUP(A1726,Table2[Tag Number],Table2[Status],"-",0)="Alive",
        _xlfn.XLOOKUP(A1726,Table3[Tag Number],Table3[Status],"-",0)="Alive",
        _xlfn.XLOOKUP(A1726,Table4[Tag Number],Table4[Status],"-",0)="Alive"),"Alive",
     OR(_xlfn.XLOOKUP(A1726,Table1[Tag Number],Table1[Status],"-",0)="-",
        _xlfn.XLOOKUP(A1726,Table2[Tag Number],Table2[Status],"-",0)="-",
        _xlfn.XLOOKUP(A1726,Table3[Tag Number],Table3[Status],"-",0)="-",
        _xlfn.XLOOKUP(A1726,Table4[Tag Number],Table4[Status],"-",0)="-"),
   "-")</f>
        <v>-</v>
      </c>
      <c r="I1726" s="90"/>
      <c r="J1726" s="94"/>
      <c r="K1726" s="95"/>
      <c r="L1726" s="95"/>
      <c r="M1726" s="95"/>
      <c r="N1726" s="96"/>
      <c r="O1726" s="89"/>
      <c r="R1726" t="b">
        <f t="shared" si="53"/>
        <v>0</v>
      </c>
    </row>
    <row r="1727" spans="1:18" ht="15" thickBot="1" x14ac:dyDescent="0.35">
      <c r="A1727" s="3" t="s">
        <v>2325</v>
      </c>
      <c r="B1727" s="3" t="s">
        <v>1137</v>
      </c>
      <c r="C1727" s="84">
        <f>IF(COUNTIF(Table1[Tag Number], A1727), 1, 0)</f>
        <v>0</v>
      </c>
      <c r="D1727" s="85">
        <f>IF(COUNTIF(Table2[Tag Number], A1727), 1, 0)</f>
        <v>0</v>
      </c>
      <c r="E1727" s="86">
        <f>IF(COUNTIF(Table3[Tag Number], A1727), 1, 0)</f>
        <v>0</v>
      </c>
      <c r="F1727" s="86">
        <f>IF(COUNTIF(Table4[Tag Number], A1727), 1, 0)</f>
        <v>0</v>
      </c>
      <c r="G1727" s="87">
        <f t="shared" si="54"/>
        <v>0</v>
      </c>
      <c r="H1727" s="88" t="str" cm="1">
        <f t="array" ref="H1727">_xlfn.IFS(OR(_xlfn.XLOOKUP(A1727,Table1[Tag Number],Table1[Status],"-",0)="Dead",
        _xlfn.XLOOKUP(A1727,Table2[Tag Number],Table2[Status],"-",0)="Dead",
        _xlfn.XLOOKUP(A1727,Table3[Tag Number],Table3[Status],"-",0)="Dead",
        _xlfn.XLOOKUP(A1727,Table4[Tag Number],Table4[Status],"-",0)="Dead"),"Dead",
     OR(_xlfn.XLOOKUP(A1727,Table1[Tag Number],Table1[Status],"-",0)="Alive",
        _xlfn.XLOOKUP(A1727,Table2[Tag Number],Table2[Status],"-",0)="Alive",
        _xlfn.XLOOKUP(A1727,Table3[Tag Number],Table3[Status],"-",0)="Alive",
        _xlfn.XLOOKUP(A1727,Table4[Tag Number],Table4[Status],"-",0)="Alive"),"Alive",
     OR(_xlfn.XLOOKUP(A1727,Table1[Tag Number],Table1[Status],"-",0)="-",
        _xlfn.XLOOKUP(A1727,Table2[Tag Number],Table2[Status],"-",0)="-",
        _xlfn.XLOOKUP(A1727,Table3[Tag Number],Table3[Status],"-",0)="-",
        _xlfn.XLOOKUP(A1727,Table4[Tag Number],Table4[Status],"-",0)="-"),
   "-")</f>
        <v>-</v>
      </c>
      <c r="I1727" s="90"/>
      <c r="J1727" s="94"/>
      <c r="K1727" s="95"/>
      <c r="L1727" s="95"/>
      <c r="M1727" s="95"/>
      <c r="N1727" s="96"/>
      <c r="O1727" s="89"/>
      <c r="R1727" t="b">
        <f t="shared" si="53"/>
        <v>0</v>
      </c>
    </row>
    <row r="1728" spans="1:18" ht="15" thickBot="1" x14ac:dyDescent="0.35">
      <c r="A1728" s="2" t="s">
        <v>2326</v>
      </c>
      <c r="B1728" s="2" t="s">
        <v>1137</v>
      </c>
      <c r="C1728" s="84">
        <f>IF(COUNTIF(Table1[Tag Number], A1728), 1, 0)</f>
        <v>0</v>
      </c>
      <c r="D1728" s="85">
        <f>IF(COUNTIF(Table2[Tag Number], A1728), 1, 0)</f>
        <v>0</v>
      </c>
      <c r="E1728" s="86">
        <f>IF(COUNTIF(Table3[Tag Number], A1728), 1, 0)</f>
        <v>0</v>
      </c>
      <c r="F1728" s="86">
        <f>IF(COUNTIF(Table4[Tag Number], A1728), 1, 0)</f>
        <v>0</v>
      </c>
      <c r="G1728" s="87">
        <f t="shared" si="54"/>
        <v>0</v>
      </c>
      <c r="H1728" s="88" t="str" cm="1">
        <f t="array" ref="H1728">_xlfn.IFS(OR(_xlfn.XLOOKUP(A1728,Table1[Tag Number],Table1[Status],"-",0)="Dead",
        _xlfn.XLOOKUP(A1728,Table2[Tag Number],Table2[Status],"-",0)="Dead",
        _xlfn.XLOOKUP(A1728,Table3[Tag Number],Table3[Status],"-",0)="Dead",
        _xlfn.XLOOKUP(A1728,Table4[Tag Number],Table4[Status],"-",0)="Dead"),"Dead",
     OR(_xlfn.XLOOKUP(A1728,Table1[Tag Number],Table1[Status],"-",0)="Alive",
        _xlfn.XLOOKUP(A1728,Table2[Tag Number],Table2[Status],"-",0)="Alive",
        _xlfn.XLOOKUP(A1728,Table3[Tag Number],Table3[Status],"-",0)="Alive",
        _xlfn.XLOOKUP(A1728,Table4[Tag Number],Table4[Status],"-",0)="Alive"),"Alive",
     OR(_xlfn.XLOOKUP(A1728,Table1[Tag Number],Table1[Status],"-",0)="-",
        _xlfn.XLOOKUP(A1728,Table2[Tag Number],Table2[Status],"-",0)="-",
        _xlfn.XLOOKUP(A1728,Table3[Tag Number],Table3[Status],"-",0)="-",
        _xlfn.XLOOKUP(A1728,Table4[Tag Number],Table4[Status],"-",0)="-"),
   "-")</f>
        <v>-</v>
      </c>
      <c r="I1728" s="90"/>
      <c r="J1728" s="94"/>
      <c r="K1728" s="95"/>
      <c r="L1728" s="95"/>
      <c r="M1728" s="95"/>
      <c r="N1728" s="96"/>
      <c r="O1728" s="89"/>
      <c r="R1728" t="b">
        <f t="shared" si="53"/>
        <v>0</v>
      </c>
    </row>
    <row r="1729" spans="1:18" ht="15" thickBot="1" x14ac:dyDescent="0.35">
      <c r="A1729" s="3" t="s">
        <v>555</v>
      </c>
      <c r="B1729" s="3" t="s">
        <v>1137</v>
      </c>
      <c r="C1729" s="84">
        <f>IF(COUNTIF(Table1[Tag Number], A1729), 1, 0)</f>
        <v>0</v>
      </c>
      <c r="D1729" s="85">
        <f>IF(COUNTIF(Table2[Tag Number], A1729), 1, 0)</f>
        <v>0</v>
      </c>
      <c r="E1729" s="86">
        <f>IF(COUNTIF(Table3[Tag Number], A1729), 1, 0)</f>
        <v>0</v>
      </c>
      <c r="F1729" s="86">
        <f>IF(COUNTIF(Table4[Tag Number], A1729), 1, 0)</f>
        <v>0</v>
      </c>
      <c r="G1729" s="87">
        <f t="shared" si="54"/>
        <v>0</v>
      </c>
      <c r="H1729" s="88" t="str" cm="1">
        <f t="array" ref="H1729">_xlfn.IFS(OR(_xlfn.XLOOKUP(A1729,Table1[Tag Number],Table1[Status],"-",0)="Dead",
        _xlfn.XLOOKUP(A1729,Table2[Tag Number],Table2[Status],"-",0)="Dead",
        _xlfn.XLOOKUP(A1729,Table3[Tag Number],Table3[Status],"-",0)="Dead",
        _xlfn.XLOOKUP(A1729,Table4[Tag Number],Table4[Status],"-",0)="Dead"),"Dead",
     OR(_xlfn.XLOOKUP(A1729,Table1[Tag Number],Table1[Status],"-",0)="Alive",
        _xlfn.XLOOKUP(A1729,Table2[Tag Number],Table2[Status],"-",0)="Alive",
        _xlfn.XLOOKUP(A1729,Table3[Tag Number],Table3[Status],"-",0)="Alive",
        _xlfn.XLOOKUP(A1729,Table4[Tag Number],Table4[Status],"-",0)="Alive"),"Alive",
     OR(_xlfn.XLOOKUP(A1729,Table1[Tag Number],Table1[Status],"-",0)="-",
        _xlfn.XLOOKUP(A1729,Table2[Tag Number],Table2[Status],"-",0)="-",
        _xlfn.XLOOKUP(A1729,Table3[Tag Number],Table3[Status],"-",0)="-",
        _xlfn.XLOOKUP(A1729,Table4[Tag Number],Table4[Status],"-",0)="-"),
   "-")</f>
        <v>-</v>
      </c>
      <c r="I1729" s="90"/>
      <c r="J1729" s="94"/>
      <c r="K1729" s="95"/>
      <c r="L1729" s="95"/>
      <c r="M1729" s="95"/>
      <c r="N1729" s="96"/>
      <c r="O1729" s="89"/>
      <c r="R1729" t="b">
        <f t="shared" si="53"/>
        <v>0</v>
      </c>
    </row>
    <row r="1730" spans="1:18" ht="15" thickBot="1" x14ac:dyDescent="0.35">
      <c r="A1730" s="2" t="s">
        <v>2327</v>
      </c>
      <c r="B1730" s="2" t="s">
        <v>1137</v>
      </c>
      <c r="C1730" s="84">
        <f>IF(COUNTIF(Table1[Tag Number], A1730), 1, 0)</f>
        <v>0</v>
      </c>
      <c r="D1730" s="85">
        <f>IF(COUNTIF(Table2[Tag Number], A1730), 1, 0)</f>
        <v>0</v>
      </c>
      <c r="E1730" s="86">
        <f>IF(COUNTIF(Table3[Tag Number], A1730), 1, 0)</f>
        <v>0</v>
      </c>
      <c r="F1730" s="86">
        <f>IF(COUNTIF(Table4[Tag Number], A1730), 1, 0)</f>
        <v>0</v>
      </c>
      <c r="G1730" s="87">
        <f t="shared" si="54"/>
        <v>0</v>
      </c>
      <c r="H1730" s="88" t="str" cm="1">
        <f t="array" ref="H1730">_xlfn.IFS(OR(_xlfn.XLOOKUP(A1730,Table1[Tag Number],Table1[Status],"-",0)="Dead",
        _xlfn.XLOOKUP(A1730,Table2[Tag Number],Table2[Status],"-",0)="Dead",
        _xlfn.XLOOKUP(A1730,Table3[Tag Number],Table3[Status],"-",0)="Dead",
        _xlfn.XLOOKUP(A1730,Table4[Tag Number],Table4[Status],"-",0)="Dead"),"Dead",
     OR(_xlfn.XLOOKUP(A1730,Table1[Tag Number],Table1[Status],"-",0)="Alive",
        _xlfn.XLOOKUP(A1730,Table2[Tag Number],Table2[Status],"-",0)="Alive",
        _xlfn.XLOOKUP(A1730,Table3[Tag Number],Table3[Status],"-",0)="Alive",
        _xlfn.XLOOKUP(A1730,Table4[Tag Number],Table4[Status],"-",0)="Alive"),"Alive",
     OR(_xlfn.XLOOKUP(A1730,Table1[Tag Number],Table1[Status],"-",0)="-",
        _xlfn.XLOOKUP(A1730,Table2[Tag Number],Table2[Status],"-",0)="-",
        _xlfn.XLOOKUP(A1730,Table3[Tag Number],Table3[Status],"-",0)="-",
        _xlfn.XLOOKUP(A1730,Table4[Tag Number],Table4[Status],"-",0)="-"),
   "-")</f>
        <v>-</v>
      </c>
      <c r="I1730" s="90"/>
      <c r="J1730" s="94"/>
      <c r="K1730" s="95"/>
      <c r="L1730" s="95"/>
      <c r="M1730" s="95"/>
      <c r="N1730" s="96"/>
      <c r="O1730" s="89"/>
      <c r="R1730" t="b">
        <f t="shared" si="53"/>
        <v>0</v>
      </c>
    </row>
    <row r="1731" spans="1:18" ht="15" thickBot="1" x14ac:dyDescent="0.35">
      <c r="A1731" s="3" t="s">
        <v>414</v>
      </c>
      <c r="B1731" s="3" t="s">
        <v>1137</v>
      </c>
      <c r="C1731" s="84">
        <f>IF(COUNTIF(Table1[Tag Number], A1731), 1, 0)</f>
        <v>0</v>
      </c>
      <c r="D1731" s="85">
        <f>IF(COUNTIF(Table2[Tag Number], A1731), 1, 0)</f>
        <v>0</v>
      </c>
      <c r="E1731" s="86">
        <f>IF(COUNTIF(Table3[Tag Number], A1731), 1, 0)</f>
        <v>0</v>
      </c>
      <c r="F1731" s="86">
        <f>IF(COUNTIF(Table4[Tag Number], A1731), 1, 0)</f>
        <v>0</v>
      </c>
      <c r="G1731" s="87">
        <f t="shared" si="54"/>
        <v>0</v>
      </c>
      <c r="H1731" s="88" t="str" cm="1">
        <f t="array" ref="H1731">_xlfn.IFS(OR(_xlfn.XLOOKUP(A1731,Table1[Tag Number],Table1[Status],"-",0)="Dead",
        _xlfn.XLOOKUP(A1731,Table2[Tag Number],Table2[Status],"-",0)="Dead",
        _xlfn.XLOOKUP(A1731,Table3[Tag Number],Table3[Status],"-",0)="Dead",
        _xlfn.XLOOKUP(A1731,Table4[Tag Number],Table4[Status],"-",0)="Dead"),"Dead",
     OR(_xlfn.XLOOKUP(A1731,Table1[Tag Number],Table1[Status],"-",0)="Alive",
        _xlfn.XLOOKUP(A1731,Table2[Tag Number],Table2[Status],"-",0)="Alive",
        _xlfn.XLOOKUP(A1731,Table3[Tag Number],Table3[Status],"-",0)="Alive",
        _xlfn.XLOOKUP(A1731,Table4[Tag Number],Table4[Status],"-",0)="Alive"),"Alive",
     OR(_xlfn.XLOOKUP(A1731,Table1[Tag Number],Table1[Status],"-",0)="-",
        _xlfn.XLOOKUP(A1731,Table2[Tag Number],Table2[Status],"-",0)="-",
        _xlfn.XLOOKUP(A1731,Table3[Tag Number],Table3[Status],"-",0)="-",
        _xlfn.XLOOKUP(A1731,Table4[Tag Number],Table4[Status],"-",0)="-"),
   "-")</f>
        <v>-</v>
      </c>
      <c r="I1731" s="90"/>
      <c r="J1731" s="94"/>
      <c r="K1731" s="95"/>
      <c r="L1731" s="95"/>
      <c r="M1731" s="95"/>
      <c r="N1731" s="96"/>
      <c r="O1731" s="89"/>
      <c r="R1731" t="b">
        <f t="shared" si="53"/>
        <v>0</v>
      </c>
    </row>
    <row r="1732" spans="1:18" ht="15" thickBot="1" x14ac:dyDescent="0.35">
      <c r="A1732" s="2" t="s">
        <v>233</v>
      </c>
      <c r="B1732" s="2" t="s">
        <v>1137</v>
      </c>
      <c r="C1732" s="84">
        <f>IF(COUNTIF(Table1[Tag Number], A1732), 1, 0)</f>
        <v>0</v>
      </c>
      <c r="D1732" s="85">
        <f>IF(COUNTIF(Table2[Tag Number], A1732), 1, 0)</f>
        <v>1</v>
      </c>
      <c r="E1732" s="86">
        <f>IF(COUNTIF(Table3[Tag Number], A1732), 1, 0)</f>
        <v>0</v>
      </c>
      <c r="F1732" s="86">
        <f>IF(COUNTIF(Table4[Tag Number], A1732), 1, 0)</f>
        <v>0</v>
      </c>
      <c r="G1732" s="87">
        <f t="shared" si="54"/>
        <v>1</v>
      </c>
      <c r="H1732" s="88" t="str" cm="1">
        <f t="array" ref="H1732">_xlfn.IFS(OR(_xlfn.XLOOKUP(A1732,Table1[Tag Number],Table1[Status],"-",0)="Dead",
        _xlfn.XLOOKUP(A1732,Table2[Tag Number],Table2[Status],"-",0)="Dead",
        _xlfn.XLOOKUP(A1732,Table3[Tag Number],Table3[Status],"-",0)="Dead",
        _xlfn.XLOOKUP(A1732,Table4[Tag Number],Table4[Status],"-",0)="Dead"),"Dead",
     OR(_xlfn.XLOOKUP(A1732,Table1[Tag Number],Table1[Status],"-",0)="Alive",
        _xlfn.XLOOKUP(A1732,Table2[Tag Number],Table2[Status],"-",0)="Alive",
        _xlfn.XLOOKUP(A1732,Table3[Tag Number],Table3[Status],"-",0)="Alive",
        _xlfn.XLOOKUP(A1732,Table4[Tag Number],Table4[Status],"-",0)="Alive"),"Alive",
     OR(_xlfn.XLOOKUP(A1732,Table1[Tag Number],Table1[Status],"-",0)="-",
        _xlfn.XLOOKUP(A1732,Table2[Tag Number],Table2[Status],"-",0)="-",
        _xlfn.XLOOKUP(A1732,Table3[Tag Number],Table3[Status],"-",0)="-",
        _xlfn.XLOOKUP(A1732,Table4[Tag Number],Table4[Status],"-",0)="-"),
   "-")</f>
        <v>Alive</v>
      </c>
      <c r="I1732" s="90"/>
      <c r="J1732" s="94"/>
      <c r="K1732" s="95"/>
      <c r="L1732" s="95"/>
      <c r="M1732" s="95"/>
      <c r="N1732" s="96"/>
      <c r="O1732" s="89"/>
      <c r="R1732" t="b">
        <f t="shared" ref="R1732:R1795" si="55">IF(G1732&gt;1,A1732)</f>
        <v>0</v>
      </c>
    </row>
    <row r="1733" spans="1:18" ht="15" thickBot="1" x14ac:dyDescent="0.35">
      <c r="A1733" s="3" t="s">
        <v>655</v>
      </c>
      <c r="B1733" s="3" t="s">
        <v>1137</v>
      </c>
      <c r="C1733" s="84">
        <f>IF(COUNTIF(Table1[Tag Number], A1733), 1, 0)</f>
        <v>0</v>
      </c>
      <c r="D1733" s="85">
        <f>IF(COUNTIF(Table2[Tag Number], A1733), 1, 0)</f>
        <v>0</v>
      </c>
      <c r="E1733" s="86">
        <f>IF(COUNTIF(Table3[Tag Number], A1733), 1, 0)</f>
        <v>0</v>
      </c>
      <c r="F1733" s="86">
        <f>IF(COUNTIF(Table4[Tag Number], A1733), 1, 0)</f>
        <v>0</v>
      </c>
      <c r="G1733" s="87">
        <f t="shared" ref="G1733:G1796" si="56">SUM(C1733:F1733)</f>
        <v>0</v>
      </c>
      <c r="H1733" s="88" t="str" cm="1">
        <f t="array" ref="H1733">_xlfn.IFS(OR(_xlfn.XLOOKUP(A1733,Table1[Tag Number],Table1[Status],"-",0)="Dead",
        _xlfn.XLOOKUP(A1733,Table2[Tag Number],Table2[Status],"-",0)="Dead",
        _xlfn.XLOOKUP(A1733,Table3[Tag Number],Table3[Status],"-",0)="Dead",
        _xlfn.XLOOKUP(A1733,Table4[Tag Number],Table4[Status],"-",0)="Dead"),"Dead",
     OR(_xlfn.XLOOKUP(A1733,Table1[Tag Number],Table1[Status],"-",0)="Alive",
        _xlfn.XLOOKUP(A1733,Table2[Tag Number],Table2[Status],"-",0)="Alive",
        _xlfn.XLOOKUP(A1733,Table3[Tag Number],Table3[Status],"-",0)="Alive",
        _xlfn.XLOOKUP(A1733,Table4[Tag Number],Table4[Status],"-",0)="Alive"),"Alive",
     OR(_xlfn.XLOOKUP(A1733,Table1[Tag Number],Table1[Status],"-",0)="-",
        _xlfn.XLOOKUP(A1733,Table2[Tag Number],Table2[Status],"-",0)="-",
        _xlfn.XLOOKUP(A1733,Table3[Tag Number],Table3[Status],"-",0)="-",
        _xlfn.XLOOKUP(A1733,Table4[Tag Number],Table4[Status],"-",0)="-"),
   "-")</f>
        <v>-</v>
      </c>
      <c r="I1733" s="90"/>
      <c r="J1733" s="94"/>
      <c r="K1733" s="95"/>
      <c r="L1733" s="95"/>
      <c r="M1733" s="95"/>
      <c r="N1733" s="96"/>
      <c r="O1733" s="89"/>
      <c r="R1733" t="b">
        <f t="shared" si="55"/>
        <v>0</v>
      </c>
    </row>
    <row r="1734" spans="1:18" ht="15" thickBot="1" x14ac:dyDescent="0.35">
      <c r="A1734" s="2" t="s">
        <v>2328</v>
      </c>
      <c r="B1734" s="2" t="s">
        <v>1145</v>
      </c>
      <c r="C1734" s="84">
        <f>IF(COUNTIF(Table1[Tag Number], A1734), 1, 0)</f>
        <v>0</v>
      </c>
      <c r="D1734" s="85">
        <f>IF(COUNTIF(Table2[Tag Number], A1734), 1, 0)</f>
        <v>0</v>
      </c>
      <c r="E1734" s="86">
        <f>IF(COUNTIF(Table3[Tag Number], A1734), 1, 0)</f>
        <v>0</v>
      </c>
      <c r="F1734" s="86">
        <f>IF(COUNTIF(Table4[Tag Number], A1734), 1, 0)</f>
        <v>0</v>
      </c>
      <c r="G1734" s="87">
        <f t="shared" si="56"/>
        <v>0</v>
      </c>
      <c r="H1734" s="88" t="str" cm="1">
        <f t="array" ref="H1734">_xlfn.IFS(OR(_xlfn.XLOOKUP(A1734,Table1[Tag Number],Table1[Status],"-",0)="Dead",
        _xlfn.XLOOKUP(A1734,Table2[Tag Number],Table2[Status],"-",0)="Dead",
        _xlfn.XLOOKUP(A1734,Table3[Tag Number],Table3[Status],"-",0)="Dead",
        _xlfn.XLOOKUP(A1734,Table4[Tag Number],Table4[Status],"-",0)="Dead"),"Dead",
     OR(_xlfn.XLOOKUP(A1734,Table1[Tag Number],Table1[Status],"-",0)="Alive",
        _xlfn.XLOOKUP(A1734,Table2[Tag Number],Table2[Status],"-",0)="Alive",
        _xlfn.XLOOKUP(A1734,Table3[Tag Number],Table3[Status],"-",0)="Alive",
        _xlfn.XLOOKUP(A1734,Table4[Tag Number],Table4[Status],"-",0)="Alive"),"Alive",
     OR(_xlfn.XLOOKUP(A1734,Table1[Tag Number],Table1[Status],"-",0)="-",
        _xlfn.XLOOKUP(A1734,Table2[Tag Number],Table2[Status],"-",0)="-",
        _xlfn.XLOOKUP(A1734,Table3[Tag Number],Table3[Status],"-",0)="-",
        _xlfn.XLOOKUP(A1734,Table4[Tag Number],Table4[Status],"-",0)="-"),
   "-")</f>
        <v>-</v>
      </c>
      <c r="I1734" s="90"/>
      <c r="J1734" s="94"/>
      <c r="K1734" s="95"/>
      <c r="L1734" s="95"/>
      <c r="M1734" s="95"/>
      <c r="N1734" s="96"/>
      <c r="O1734" s="89"/>
      <c r="R1734" t="b">
        <f t="shared" si="55"/>
        <v>0</v>
      </c>
    </row>
    <row r="1735" spans="1:18" ht="15" thickBot="1" x14ac:dyDescent="0.35">
      <c r="A1735" s="3" t="s">
        <v>2329</v>
      </c>
      <c r="B1735" s="3" t="s">
        <v>1145</v>
      </c>
      <c r="C1735" s="84">
        <f>IF(COUNTIF(Table1[Tag Number], A1735), 1, 0)</f>
        <v>0</v>
      </c>
      <c r="D1735" s="85">
        <f>IF(COUNTIF(Table2[Tag Number], A1735), 1, 0)</f>
        <v>0</v>
      </c>
      <c r="E1735" s="86">
        <f>IF(COUNTIF(Table3[Tag Number], A1735), 1, 0)</f>
        <v>0</v>
      </c>
      <c r="F1735" s="86">
        <f>IF(COUNTIF(Table4[Tag Number], A1735), 1, 0)</f>
        <v>0</v>
      </c>
      <c r="G1735" s="87">
        <f t="shared" si="56"/>
        <v>0</v>
      </c>
      <c r="H1735" s="88" t="str" cm="1">
        <f t="array" ref="H1735">_xlfn.IFS(OR(_xlfn.XLOOKUP(A1735,Table1[Tag Number],Table1[Status],"-",0)="Dead",
        _xlfn.XLOOKUP(A1735,Table2[Tag Number],Table2[Status],"-",0)="Dead",
        _xlfn.XLOOKUP(A1735,Table3[Tag Number],Table3[Status],"-",0)="Dead",
        _xlfn.XLOOKUP(A1735,Table4[Tag Number],Table4[Status],"-",0)="Dead"),"Dead",
     OR(_xlfn.XLOOKUP(A1735,Table1[Tag Number],Table1[Status],"-",0)="Alive",
        _xlfn.XLOOKUP(A1735,Table2[Tag Number],Table2[Status],"-",0)="Alive",
        _xlfn.XLOOKUP(A1735,Table3[Tag Number],Table3[Status],"-",0)="Alive",
        _xlfn.XLOOKUP(A1735,Table4[Tag Number],Table4[Status],"-",0)="Alive"),"Alive",
     OR(_xlfn.XLOOKUP(A1735,Table1[Tag Number],Table1[Status],"-",0)="-",
        _xlfn.XLOOKUP(A1735,Table2[Tag Number],Table2[Status],"-",0)="-",
        _xlfn.XLOOKUP(A1735,Table3[Tag Number],Table3[Status],"-",0)="-",
        _xlfn.XLOOKUP(A1735,Table4[Tag Number],Table4[Status],"-",0)="-"),
   "-")</f>
        <v>-</v>
      </c>
      <c r="I1735" s="90"/>
      <c r="J1735" s="94"/>
      <c r="K1735" s="95"/>
      <c r="L1735" s="95"/>
      <c r="M1735" s="95"/>
      <c r="N1735" s="96"/>
      <c r="O1735" s="89"/>
      <c r="R1735" t="b">
        <f t="shared" si="55"/>
        <v>0</v>
      </c>
    </row>
    <row r="1736" spans="1:18" ht="15" thickBot="1" x14ac:dyDescent="0.35">
      <c r="A1736" s="2" t="s">
        <v>849</v>
      </c>
      <c r="B1736" s="2" t="s">
        <v>1137</v>
      </c>
      <c r="C1736" s="84">
        <f>IF(COUNTIF(Table1[Tag Number], A1736), 1, 0)</f>
        <v>0</v>
      </c>
      <c r="D1736" s="85">
        <f>IF(COUNTIF(Table2[Tag Number], A1736), 1, 0)</f>
        <v>0</v>
      </c>
      <c r="E1736" s="86">
        <f>IF(COUNTIF(Table3[Tag Number], A1736), 1, 0)</f>
        <v>0</v>
      </c>
      <c r="F1736" s="86">
        <f>IF(COUNTIF(Table4[Tag Number], A1736), 1, 0)</f>
        <v>0</v>
      </c>
      <c r="G1736" s="87">
        <f t="shared" si="56"/>
        <v>0</v>
      </c>
      <c r="H1736" s="88" t="str" cm="1">
        <f t="array" ref="H1736">_xlfn.IFS(OR(_xlfn.XLOOKUP(A1736,Table1[Tag Number],Table1[Status],"-",0)="Dead",
        _xlfn.XLOOKUP(A1736,Table2[Tag Number],Table2[Status],"-",0)="Dead",
        _xlfn.XLOOKUP(A1736,Table3[Tag Number],Table3[Status],"-",0)="Dead",
        _xlfn.XLOOKUP(A1736,Table4[Tag Number],Table4[Status],"-",0)="Dead"),"Dead",
     OR(_xlfn.XLOOKUP(A1736,Table1[Tag Number],Table1[Status],"-",0)="Alive",
        _xlfn.XLOOKUP(A1736,Table2[Tag Number],Table2[Status],"-",0)="Alive",
        _xlfn.XLOOKUP(A1736,Table3[Tag Number],Table3[Status],"-",0)="Alive",
        _xlfn.XLOOKUP(A1736,Table4[Tag Number],Table4[Status],"-",0)="Alive"),"Alive",
     OR(_xlfn.XLOOKUP(A1736,Table1[Tag Number],Table1[Status],"-",0)="-",
        _xlfn.XLOOKUP(A1736,Table2[Tag Number],Table2[Status],"-",0)="-",
        _xlfn.XLOOKUP(A1736,Table3[Tag Number],Table3[Status],"-",0)="-",
        _xlfn.XLOOKUP(A1736,Table4[Tag Number],Table4[Status],"-",0)="-"),
   "-")</f>
        <v>-</v>
      </c>
      <c r="I1736" s="90"/>
      <c r="J1736" s="94"/>
      <c r="K1736" s="95"/>
      <c r="L1736" s="95"/>
      <c r="M1736" s="95"/>
      <c r="N1736" s="96"/>
      <c r="O1736" s="89"/>
      <c r="R1736" t="b">
        <f t="shared" si="55"/>
        <v>0</v>
      </c>
    </row>
    <row r="1737" spans="1:18" ht="15" thickBot="1" x14ac:dyDescent="0.35">
      <c r="A1737" s="3" t="s">
        <v>373</v>
      </c>
      <c r="B1737" s="3" t="s">
        <v>1137</v>
      </c>
      <c r="C1737" s="84">
        <f>IF(COUNTIF(Table1[Tag Number], A1737), 1, 0)</f>
        <v>0</v>
      </c>
      <c r="D1737" s="85">
        <f>IF(COUNTIF(Table2[Tag Number], A1737), 1, 0)</f>
        <v>0</v>
      </c>
      <c r="E1737" s="86">
        <f>IF(COUNTIF(Table3[Tag Number], A1737), 1, 0)</f>
        <v>0</v>
      </c>
      <c r="F1737" s="86">
        <f>IF(COUNTIF(Table4[Tag Number], A1737), 1, 0)</f>
        <v>0</v>
      </c>
      <c r="G1737" s="87">
        <f t="shared" si="56"/>
        <v>0</v>
      </c>
      <c r="H1737" s="88" t="str" cm="1">
        <f t="array" ref="H1737">_xlfn.IFS(OR(_xlfn.XLOOKUP(A1737,Table1[Tag Number],Table1[Status],"-",0)="Dead",
        _xlfn.XLOOKUP(A1737,Table2[Tag Number],Table2[Status],"-",0)="Dead",
        _xlfn.XLOOKUP(A1737,Table3[Tag Number],Table3[Status],"-",0)="Dead",
        _xlfn.XLOOKUP(A1737,Table4[Tag Number],Table4[Status],"-",0)="Dead"),"Dead",
     OR(_xlfn.XLOOKUP(A1737,Table1[Tag Number],Table1[Status],"-",0)="Alive",
        _xlfn.XLOOKUP(A1737,Table2[Tag Number],Table2[Status],"-",0)="Alive",
        _xlfn.XLOOKUP(A1737,Table3[Tag Number],Table3[Status],"-",0)="Alive",
        _xlfn.XLOOKUP(A1737,Table4[Tag Number],Table4[Status],"-",0)="Alive"),"Alive",
     OR(_xlfn.XLOOKUP(A1737,Table1[Tag Number],Table1[Status],"-",0)="-",
        _xlfn.XLOOKUP(A1737,Table2[Tag Number],Table2[Status],"-",0)="-",
        _xlfn.XLOOKUP(A1737,Table3[Tag Number],Table3[Status],"-",0)="-",
        _xlfn.XLOOKUP(A1737,Table4[Tag Number],Table4[Status],"-",0)="-"),
   "-")</f>
        <v>-</v>
      </c>
      <c r="I1737" s="90"/>
      <c r="J1737" s="94"/>
      <c r="K1737" s="95"/>
      <c r="L1737" s="95"/>
      <c r="M1737" s="95"/>
      <c r="N1737" s="96"/>
      <c r="O1737" s="89"/>
      <c r="R1737" t="b">
        <f t="shared" si="55"/>
        <v>0</v>
      </c>
    </row>
    <row r="1738" spans="1:18" ht="15" thickBot="1" x14ac:dyDescent="0.35">
      <c r="A1738" s="2" t="s">
        <v>2330</v>
      </c>
      <c r="B1738" s="2" t="s">
        <v>1137</v>
      </c>
      <c r="C1738" s="84">
        <f>IF(COUNTIF(Table1[Tag Number], A1738), 1, 0)</f>
        <v>0</v>
      </c>
      <c r="D1738" s="85">
        <f>IF(COUNTIF(Table2[Tag Number], A1738), 1, 0)</f>
        <v>0</v>
      </c>
      <c r="E1738" s="86">
        <f>IF(COUNTIF(Table3[Tag Number], A1738), 1, 0)</f>
        <v>0</v>
      </c>
      <c r="F1738" s="86">
        <f>IF(COUNTIF(Table4[Tag Number], A1738), 1, 0)</f>
        <v>0</v>
      </c>
      <c r="G1738" s="87">
        <f t="shared" si="56"/>
        <v>0</v>
      </c>
      <c r="H1738" s="88" t="str" cm="1">
        <f t="array" ref="H1738">_xlfn.IFS(OR(_xlfn.XLOOKUP(A1738,Table1[Tag Number],Table1[Status],"-",0)="Dead",
        _xlfn.XLOOKUP(A1738,Table2[Tag Number],Table2[Status],"-",0)="Dead",
        _xlfn.XLOOKUP(A1738,Table3[Tag Number],Table3[Status],"-",0)="Dead",
        _xlfn.XLOOKUP(A1738,Table4[Tag Number],Table4[Status],"-",0)="Dead"),"Dead",
     OR(_xlfn.XLOOKUP(A1738,Table1[Tag Number],Table1[Status],"-",0)="Alive",
        _xlfn.XLOOKUP(A1738,Table2[Tag Number],Table2[Status],"-",0)="Alive",
        _xlfn.XLOOKUP(A1738,Table3[Tag Number],Table3[Status],"-",0)="Alive",
        _xlfn.XLOOKUP(A1738,Table4[Tag Number],Table4[Status],"-",0)="Alive"),"Alive",
     OR(_xlfn.XLOOKUP(A1738,Table1[Tag Number],Table1[Status],"-",0)="-",
        _xlfn.XLOOKUP(A1738,Table2[Tag Number],Table2[Status],"-",0)="-",
        _xlfn.XLOOKUP(A1738,Table3[Tag Number],Table3[Status],"-",0)="-",
        _xlfn.XLOOKUP(A1738,Table4[Tag Number],Table4[Status],"-",0)="-"),
   "-")</f>
        <v>-</v>
      </c>
      <c r="I1738" s="90"/>
      <c r="J1738" s="94"/>
      <c r="K1738" s="95"/>
      <c r="L1738" s="95"/>
      <c r="M1738" s="95"/>
      <c r="N1738" s="96"/>
      <c r="O1738" s="89"/>
      <c r="R1738" t="b">
        <f t="shared" si="55"/>
        <v>0</v>
      </c>
    </row>
    <row r="1739" spans="1:18" ht="15" thickBot="1" x14ac:dyDescent="0.35">
      <c r="A1739" s="3" t="s">
        <v>2331</v>
      </c>
      <c r="B1739" s="3" t="s">
        <v>1137</v>
      </c>
      <c r="C1739" s="84">
        <f>IF(COUNTIF(Table1[Tag Number], A1739), 1, 0)</f>
        <v>0</v>
      </c>
      <c r="D1739" s="85">
        <f>IF(COUNTIF(Table2[Tag Number], A1739), 1, 0)</f>
        <v>0</v>
      </c>
      <c r="E1739" s="86">
        <f>IF(COUNTIF(Table3[Tag Number], A1739), 1, 0)</f>
        <v>0</v>
      </c>
      <c r="F1739" s="86">
        <f>IF(COUNTIF(Table4[Tag Number], A1739), 1, 0)</f>
        <v>0</v>
      </c>
      <c r="G1739" s="87">
        <f t="shared" si="56"/>
        <v>0</v>
      </c>
      <c r="H1739" s="88" t="str" cm="1">
        <f t="array" ref="H1739">_xlfn.IFS(OR(_xlfn.XLOOKUP(A1739,Table1[Tag Number],Table1[Status],"-",0)="Dead",
        _xlfn.XLOOKUP(A1739,Table2[Tag Number],Table2[Status],"-",0)="Dead",
        _xlfn.XLOOKUP(A1739,Table3[Tag Number],Table3[Status],"-",0)="Dead",
        _xlfn.XLOOKUP(A1739,Table4[Tag Number],Table4[Status],"-",0)="Dead"),"Dead",
     OR(_xlfn.XLOOKUP(A1739,Table1[Tag Number],Table1[Status],"-",0)="Alive",
        _xlfn.XLOOKUP(A1739,Table2[Tag Number],Table2[Status],"-",0)="Alive",
        _xlfn.XLOOKUP(A1739,Table3[Tag Number],Table3[Status],"-",0)="Alive",
        _xlfn.XLOOKUP(A1739,Table4[Tag Number],Table4[Status],"-",0)="Alive"),"Alive",
     OR(_xlfn.XLOOKUP(A1739,Table1[Tag Number],Table1[Status],"-",0)="-",
        _xlfn.XLOOKUP(A1739,Table2[Tag Number],Table2[Status],"-",0)="-",
        _xlfn.XLOOKUP(A1739,Table3[Tag Number],Table3[Status],"-",0)="-",
        _xlfn.XLOOKUP(A1739,Table4[Tag Number],Table4[Status],"-",0)="-"),
   "-")</f>
        <v>-</v>
      </c>
      <c r="I1739" s="90"/>
      <c r="J1739" s="94"/>
      <c r="K1739" s="95"/>
      <c r="L1739" s="95"/>
      <c r="M1739" s="95"/>
      <c r="N1739" s="96"/>
      <c r="O1739" s="89"/>
      <c r="R1739" t="b">
        <f t="shared" si="55"/>
        <v>0</v>
      </c>
    </row>
    <row r="1740" spans="1:18" ht="15" thickBot="1" x14ac:dyDescent="0.35">
      <c r="A1740" s="2" t="s">
        <v>2332</v>
      </c>
      <c r="B1740" s="2" t="s">
        <v>1137</v>
      </c>
      <c r="C1740" s="84">
        <f>IF(COUNTIF(Table1[Tag Number], A1740), 1, 0)</f>
        <v>0</v>
      </c>
      <c r="D1740" s="85">
        <f>IF(COUNTIF(Table2[Tag Number], A1740), 1, 0)</f>
        <v>0</v>
      </c>
      <c r="E1740" s="86">
        <f>IF(COUNTIF(Table3[Tag Number], A1740), 1, 0)</f>
        <v>0</v>
      </c>
      <c r="F1740" s="86">
        <f>IF(COUNTIF(Table4[Tag Number], A1740), 1, 0)</f>
        <v>0</v>
      </c>
      <c r="G1740" s="87">
        <f t="shared" si="56"/>
        <v>0</v>
      </c>
      <c r="H1740" s="88" t="str" cm="1">
        <f t="array" ref="H1740">_xlfn.IFS(OR(_xlfn.XLOOKUP(A1740,Table1[Tag Number],Table1[Status],"-",0)="Dead",
        _xlfn.XLOOKUP(A1740,Table2[Tag Number],Table2[Status],"-",0)="Dead",
        _xlfn.XLOOKUP(A1740,Table3[Tag Number],Table3[Status],"-",0)="Dead",
        _xlfn.XLOOKUP(A1740,Table4[Tag Number],Table4[Status],"-",0)="Dead"),"Dead",
     OR(_xlfn.XLOOKUP(A1740,Table1[Tag Number],Table1[Status],"-",0)="Alive",
        _xlfn.XLOOKUP(A1740,Table2[Tag Number],Table2[Status],"-",0)="Alive",
        _xlfn.XLOOKUP(A1740,Table3[Tag Number],Table3[Status],"-",0)="Alive",
        _xlfn.XLOOKUP(A1740,Table4[Tag Number],Table4[Status],"-",0)="Alive"),"Alive",
     OR(_xlfn.XLOOKUP(A1740,Table1[Tag Number],Table1[Status],"-",0)="-",
        _xlfn.XLOOKUP(A1740,Table2[Tag Number],Table2[Status],"-",0)="-",
        _xlfn.XLOOKUP(A1740,Table3[Tag Number],Table3[Status],"-",0)="-",
        _xlfn.XLOOKUP(A1740,Table4[Tag Number],Table4[Status],"-",0)="-"),
   "-")</f>
        <v>-</v>
      </c>
      <c r="I1740" s="90"/>
      <c r="J1740" s="94"/>
      <c r="K1740" s="95"/>
      <c r="L1740" s="95"/>
      <c r="M1740" s="95"/>
      <c r="N1740" s="96"/>
      <c r="O1740" s="89"/>
      <c r="R1740" t="b">
        <f t="shared" si="55"/>
        <v>0</v>
      </c>
    </row>
    <row r="1741" spans="1:18" ht="15" thickBot="1" x14ac:dyDescent="0.35">
      <c r="A1741" s="3" t="s">
        <v>2333</v>
      </c>
      <c r="B1741" s="3" t="s">
        <v>1137</v>
      </c>
      <c r="C1741" s="84">
        <f>IF(COUNTIF(Table1[Tag Number], A1741), 1, 0)</f>
        <v>0</v>
      </c>
      <c r="D1741" s="85">
        <f>IF(COUNTIF(Table2[Tag Number], A1741), 1, 0)</f>
        <v>0</v>
      </c>
      <c r="E1741" s="86">
        <f>IF(COUNTIF(Table3[Tag Number], A1741), 1, 0)</f>
        <v>0</v>
      </c>
      <c r="F1741" s="86">
        <f>IF(COUNTIF(Table4[Tag Number], A1741), 1, 0)</f>
        <v>0</v>
      </c>
      <c r="G1741" s="87">
        <f t="shared" si="56"/>
        <v>0</v>
      </c>
      <c r="H1741" s="88" t="str" cm="1">
        <f t="array" ref="H1741">_xlfn.IFS(OR(_xlfn.XLOOKUP(A1741,Table1[Tag Number],Table1[Status],"-",0)="Dead",
        _xlfn.XLOOKUP(A1741,Table2[Tag Number],Table2[Status],"-",0)="Dead",
        _xlfn.XLOOKUP(A1741,Table3[Tag Number],Table3[Status],"-",0)="Dead",
        _xlfn.XLOOKUP(A1741,Table4[Tag Number],Table4[Status],"-",0)="Dead"),"Dead",
     OR(_xlfn.XLOOKUP(A1741,Table1[Tag Number],Table1[Status],"-",0)="Alive",
        _xlfn.XLOOKUP(A1741,Table2[Tag Number],Table2[Status],"-",0)="Alive",
        _xlfn.XLOOKUP(A1741,Table3[Tag Number],Table3[Status],"-",0)="Alive",
        _xlfn.XLOOKUP(A1741,Table4[Tag Number],Table4[Status],"-",0)="Alive"),"Alive",
     OR(_xlfn.XLOOKUP(A1741,Table1[Tag Number],Table1[Status],"-",0)="-",
        _xlfn.XLOOKUP(A1741,Table2[Tag Number],Table2[Status],"-",0)="-",
        _xlfn.XLOOKUP(A1741,Table3[Tag Number],Table3[Status],"-",0)="-",
        _xlfn.XLOOKUP(A1741,Table4[Tag Number],Table4[Status],"-",0)="-"),
   "-")</f>
        <v>-</v>
      </c>
      <c r="I1741" s="90"/>
      <c r="J1741" s="94"/>
      <c r="K1741" s="95"/>
      <c r="L1741" s="95"/>
      <c r="M1741" s="95"/>
      <c r="N1741" s="96"/>
      <c r="O1741" s="89"/>
      <c r="R1741" t="b">
        <f t="shared" si="55"/>
        <v>0</v>
      </c>
    </row>
    <row r="1742" spans="1:18" ht="15" thickBot="1" x14ac:dyDescent="0.35">
      <c r="A1742" s="2" t="s">
        <v>960</v>
      </c>
      <c r="B1742" s="2" t="s">
        <v>1137</v>
      </c>
      <c r="C1742" s="84">
        <f>IF(COUNTIF(Table1[Tag Number], A1742), 1, 0)</f>
        <v>0</v>
      </c>
      <c r="D1742" s="85">
        <f>IF(COUNTIF(Table2[Tag Number], A1742), 1, 0)</f>
        <v>0</v>
      </c>
      <c r="E1742" s="86">
        <f>IF(COUNTIF(Table3[Tag Number], A1742), 1, 0)</f>
        <v>0</v>
      </c>
      <c r="F1742" s="86">
        <f>IF(COUNTIF(Table4[Tag Number], A1742), 1, 0)</f>
        <v>0</v>
      </c>
      <c r="G1742" s="87">
        <f t="shared" si="56"/>
        <v>0</v>
      </c>
      <c r="H1742" s="88" t="str" cm="1">
        <f t="array" ref="H1742">_xlfn.IFS(OR(_xlfn.XLOOKUP(A1742,Table1[Tag Number],Table1[Status],"-",0)="Dead",
        _xlfn.XLOOKUP(A1742,Table2[Tag Number],Table2[Status],"-",0)="Dead",
        _xlfn.XLOOKUP(A1742,Table3[Tag Number],Table3[Status],"-",0)="Dead",
        _xlfn.XLOOKUP(A1742,Table4[Tag Number],Table4[Status],"-",0)="Dead"),"Dead",
     OR(_xlfn.XLOOKUP(A1742,Table1[Tag Number],Table1[Status],"-",0)="Alive",
        _xlfn.XLOOKUP(A1742,Table2[Tag Number],Table2[Status],"-",0)="Alive",
        _xlfn.XLOOKUP(A1742,Table3[Tag Number],Table3[Status],"-",0)="Alive",
        _xlfn.XLOOKUP(A1742,Table4[Tag Number],Table4[Status],"-",0)="Alive"),"Alive",
     OR(_xlfn.XLOOKUP(A1742,Table1[Tag Number],Table1[Status],"-",0)="-",
        _xlfn.XLOOKUP(A1742,Table2[Tag Number],Table2[Status],"-",0)="-",
        _xlfn.XLOOKUP(A1742,Table3[Tag Number],Table3[Status],"-",0)="-",
        _xlfn.XLOOKUP(A1742,Table4[Tag Number],Table4[Status],"-",0)="-"),
   "-")</f>
        <v>-</v>
      </c>
      <c r="I1742" s="90"/>
      <c r="J1742" s="94"/>
      <c r="K1742" s="95"/>
      <c r="L1742" s="95"/>
      <c r="M1742" s="95"/>
      <c r="N1742" s="96"/>
      <c r="O1742" s="89"/>
      <c r="R1742" t="b">
        <f t="shared" si="55"/>
        <v>0</v>
      </c>
    </row>
    <row r="1743" spans="1:18" ht="15" thickBot="1" x14ac:dyDescent="0.35">
      <c r="A1743" s="3" t="s">
        <v>551</v>
      </c>
      <c r="B1743" s="3" t="s">
        <v>1137</v>
      </c>
      <c r="C1743" s="84">
        <f>IF(COUNTIF(Table1[Tag Number], A1743), 1, 0)</f>
        <v>0</v>
      </c>
      <c r="D1743" s="85">
        <f>IF(COUNTIF(Table2[Tag Number], A1743), 1, 0)</f>
        <v>0</v>
      </c>
      <c r="E1743" s="86">
        <f>IF(COUNTIF(Table3[Tag Number], A1743), 1, 0)</f>
        <v>0</v>
      </c>
      <c r="F1743" s="86">
        <f>IF(COUNTIF(Table4[Tag Number], A1743), 1, 0)</f>
        <v>0</v>
      </c>
      <c r="G1743" s="87">
        <f t="shared" si="56"/>
        <v>0</v>
      </c>
      <c r="H1743" s="88" t="str" cm="1">
        <f t="array" ref="H1743">_xlfn.IFS(OR(_xlfn.XLOOKUP(A1743,Table1[Tag Number],Table1[Status],"-",0)="Dead",
        _xlfn.XLOOKUP(A1743,Table2[Tag Number],Table2[Status],"-",0)="Dead",
        _xlfn.XLOOKUP(A1743,Table3[Tag Number],Table3[Status],"-",0)="Dead",
        _xlfn.XLOOKUP(A1743,Table4[Tag Number],Table4[Status],"-",0)="Dead"),"Dead",
     OR(_xlfn.XLOOKUP(A1743,Table1[Tag Number],Table1[Status],"-",0)="Alive",
        _xlfn.XLOOKUP(A1743,Table2[Tag Number],Table2[Status],"-",0)="Alive",
        _xlfn.XLOOKUP(A1743,Table3[Tag Number],Table3[Status],"-",0)="Alive",
        _xlfn.XLOOKUP(A1743,Table4[Tag Number],Table4[Status],"-",0)="Alive"),"Alive",
     OR(_xlfn.XLOOKUP(A1743,Table1[Tag Number],Table1[Status],"-",0)="-",
        _xlfn.XLOOKUP(A1743,Table2[Tag Number],Table2[Status],"-",0)="-",
        _xlfn.XLOOKUP(A1743,Table3[Tag Number],Table3[Status],"-",0)="-",
        _xlfn.XLOOKUP(A1743,Table4[Tag Number],Table4[Status],"-",0)="-"),
   "-")</f>
        <v>-</v>
      </c>
      <c r="I1743" s="90"/>
      <c r="J1743" s="94"/>
      <c r="K1743" s="95"/>
      <c r="L1743" s="95"/>
      <c r="M1743" s="95"/>
      <c r="N1743" s="96"/>
      <c r="O1743" s="89"/>
      <c r="R1743" t="b">
        <f t="shared" si="55"/>
        <v>0</v>
      </c>
    </row>
    <row r="1744" spans="1:18" ht="15" thickBot="1" x14ac:dyDescent="0.35">
      <c r="A1744" s="2" t="s">
        <v>2334</v>
      </c>
      <c r="B1744" s="2" t="s">
        <v>1137</v>
      </c>
      <c r="C1744" s="84">
        <f>IF(COUNTIF(Table1[Tag Number], A1744), 1, 0)</f>
        <v>0</v>
      </c>
      <c r="D1744" s="85">
        <f>IF(COUNTIF(Table2[Tag Number], A1744), 1, 0)</f>
        <v>0</v>
      </c>
      <c r="E1744" s="86">
        <f>IF(COUNTIF(Table3[Tag Number], A1744), 1, 0)</f>
        <v>0</v>
      </c>
      <c r="F1744" s="86">
        <f>IF(COUNTIF(Table4[Tag Number], A1744), 1, 0)</f>
        <v>0</v>
      </c>
      <c r="G1744" s="87">
        <f t="shared" si="56"/>
        <v>0</v>
      </c>
      <c r="H1744" s="88" t="str" cm="1">
        <f t="array" ref="H1744">_xlfn.IFS(OR(_xlfn.XLOOKUP(A1744,Table1[Tag Number],Table1[Status],"-",0)="Dead",
        _xlfn.XLOOKUP(A1744,Table2[Tag Number],Table2[Status],"-",0)="Dead",
        _xlfn.XLOOKUP(A1744,Table3[Tag Number],Table3[Status],"-",0)="Dead",
        _xlfn.XLOOKUP(A1744,Table4[Tag Number],Table4[Status],"-",0)="Dead"),"Dead",
     OR(_xlfn.XLOOKUP(A1744,Table1[Tag Number],Table1[Status],"-",0)="Alive",
        _xlfn.XLOOKUP(A1744,Table2[Tag Number],Table2[Status],"-",0)="Alive",
        _xlfn.XLOOKUP(A1744,Table3[Tag Number],Table3[Status],"-",0)="Alive",
        _xlfn.XLOOKUP(A1744,Table4[Tag Number],Table4[Status],"-",0)="Alive"),"Alive",
     OR(_xlfn.XLOOKUP(A1744,Table1[Tag Number],Table1[Status],"-",0)="-",
        _xlfn.XLOOKUP(A1744,Table2[Tag Number],Table2[Status],"-",0)="-",
        _xlfn.XLOOKUP(A1744,Table3[Tag Number],Table3[Status],"-",0)="-",
        _xlfn.XLOOKUP(A1744,Table4[Tag Number],Table4[Status],"-",0)="-"),
   "-")</f>
        <v>-</v>
      </c>
      <c r="I1744" s="90"/>
      <c r="J1744" s="94"/>
      <c r="K1744" s="95"/>
      <c r="L1744" s="95"/>
      <c r="M1744" s="95"/>
      <c r="N1744" s="96"/>
      <c r="O1744" s="89"/>
      <c r="R1744" t="b">
        <f t="shared" si="55"/>
        <v>0</v>
      </c>
    </row>
    <row r="1745" spans="1:18" ht="15" thickBot="1" x14ac:dyDescent="0.35">
      <c r="A1745" s="3" t="s">
        <v>2335</v>
      </c>
      <c r="B1745" s="3" t="s">
        <v>1137</v>
      </c>
      <c r="C1745" s="84">
        <f>IF(COUNTIF(Table1[Tag Number], A1745), 1, 0)</f>
        <v>0</v>
      </c>
      <c r="D1745" s="85">
        <f>IF(COUNTIF(Table2[Tag Number], A1745), 1, 0)</f>
        <v>0</v>
      </c>
      <c r="E1745" s="86">
        <f>IF(COUNTIF(Table3[Tag Number], A1745), 1, 0)</f>
        <v>0</v>
      </c>
      <c r="F1745" s="86">
        <f>IF(COUNTIF(Table4[Tag Number], A1745), 1, 0)</f>
        <v>0</v>
      </c>
      <c r="G1745" s="87">
        <f t="shared" si="56"/>
        <v>0</v>
      </c>
      <c r="H1745" s="88" t="str" cm="1">
        <f t="array" ref="H1745">_xlfn.IFS(OR(_xlfn.XLOOKUP(A1745,Table1[Tag Number],Table1[Status],"-",0)="Dead",
        _xlfn.XLOOKUP(A1745,Table2[Tag Number],Table2[Status],"-",0)="Dead",
        _xlfn.XLOOKUP(A1745,Table3[Tag Number],Table3[Status],"-",0)="Dead",
        _xlfn.XLOOKUP(A1745,Table4[Tag Number],Table4[Status],"-",0)="Dead"),"Dead",
     OR(_xlfn.XLOOKUP(A1745,Table1[Tag Number],Table1[Status],"-",0)="Alive",
        _xlfn.XLOOKUP(A1745,Table2[Tag Number],Table2[Status],"-",0)="Alive",
        _xlfn.XLOOKUP(A1745,Table3[Tag Number],Table3[Status],"-",0)="Alive",
        _xlfn.XLOOKUP(A1745,Table4[Tag Number],Table4[Status],"-",0)="Alive"),"Alive",
     OR(_xlfn.XLOOKUP(A1745,Table1[Tag Number],Table1[Status],"-",0)="-",
        _xlfn.XLOOKUP(A1745,Table2[Tag Number],Table2[Status],"-",0)="-",
        _xlfn.XLOOKUP(A1745,Table3[Tag Number],Table3[Status],"-",0)="-",
        _xlfn.XLOOKUP(A1745,Table4[Tag Number],Table4[Status],"-",0)="-"),
   "-")</f>
        <v>-</v>
      </c>
      <c r="I1745" s="90"/>
      <c r="J1745" s="94"/>
      <c r="K1745" s="95"/>
      <c r="L1745" s="95"/>
      <c r="M1745" s="95"/>
      <c r="N1745" s="96"/>
      <c r="O1745" s="89"/>
      <c r="R1745" t="b">
        <f t="shared" si="55"/>
        <v>0</v>
      </c>
    </row>
    <row r="1746" spans="1:18" ht="15" thickBot="1" x14ac:dyDescent="0.35">
      <c r="A1746" s="2" t="s">
        <v>2336</v>
      </c>
      <c r="B1746" s="2" t="s">
        <v>1137</v>
      </c>
      <c r="C1746" s="84">
        <f>IF(COUNTIF(Table1[Tag Number], A1746), 1, 0)</f>
        <v>0</v>
      </c>
      <c r="D1746" s="85">
        <f>IF(COUNTIF(Table2[Tag Number], A1746), 1, 0)</f>
        <v>0</v>
      </c>
      <c r="E1746" s="86">
        <f>IF(COUNTIF(Table3[Tag Number], A1746), 1, 0)</f>
        <v>0</v>
      </c>
      <c r="F1746" s="86">
        <f>IF(COUNTIF(Table4[Tag Number], A1746), 1, 0)</f>
        <v>0</v>
      </c>
      <c r="G1746" s="87">
        <f t="shared" si="56"/>
        <v>0</v>
      </c>
      <c r="H1746" s="88" t="str" cm="1">
        <f t="array" ref="H1746">_xlfn.IFS(OR(_xlfn.XLOOKUP(A1746,Table1[Tag Number],Table1[Status],"-",0)="Dead",
        _xlfn.XLOOKUP(A1746,Table2[Tag Number],Table2[Status],"-",0)="Dead",
        _xlfn.XLOOKUP(A1746,Table3[Tag Number],Table3[Status],"-",0)="Dead",
        _xlfn.XLOOKUP(A1746,Table4[Tag Number],Table4[Status],"-",0)="Dead"),"Dead",
     OR(_xlfn.XLOOKUP(A1746,Table1[Tag Number],Table1[Status],"-",0)="Alive",
        _xlfn.XLOOKUP(A1746,Table2[Tag Number],Table2[Status],"-",0)="Alive",
        _xlfn.XLOOKUP(A1746,Table3[Tag Number],Table3[Status],"-",0)="Alive",
        _xlfn.XLOOKUP(A1746,Table4[Tag Number],Table4[Status],"-",0)="Alive"),"Alive",
     OR(_xlfn.XLOOKUP(A1746,Table1[Tag Number],Table1[Status],"-",0)="-",
        _xlfn.XLOOKUP(A1746,Table2[Tag Number],Table2[Status],"-",0)="-",
        _xlfn.XLOOKUP(A1746,Table3[Tag Number],Table3[Status],"-",0)="-",
        _xlfn.XLOOKUP(A1746,Table4[Tag Number],Table4[Status],"-",0)="-"),
   "-")</f>
        <v>-</v>
      </c>
      <c r="I1746" s="90"/>
      <c r="J1746" s="94"/>
      <c r="K1746" s="95"/>
      <c r="L1746" s="95"/>
      <c r="M1746" s="95"/>
      <c r="N1746" s="96"/>
      <c r="O1746" s="89"/>
      <c r="R1746" t="b">
        <f t="shared" si="55"/>
        <v>0</v>
      </c>
    </row>
    <row r="1747" spans="1:18" ht="15" thickBot="1" x14ac:dyDescent="0.35">
      <c r="A1747" s="3" t="s">
        <v>400</v>
      </c>
      <c r="B1747" s="3" t="s">
        <v>1137</v>
      </c>
      <c r="C1747" s="84">
        <f>IF(COUNTIF(Table1[Tag Number], A1747), 1, 0)</f>
        <v>0</v>
      </c>
      <c r="D1747" s="85">
        <f>IF(COUNTIF(Table2[Tag Number], A1747), 1, 0)</f>
        <v>0</v>
      </c>
      <c r="E1747" s="86">
        <f>IF(COUNTIF(Table3[Tag Number], A1747), 1, 0)</f>
        <v>0</v>
      </c>
      <c r="F1747" s="86">
        <f>IF(COUNTIF(Table4[Tag Number], A1747), 1, 0)</f>
        <v>0</v>
      </c>
      <c r="G1747" s="87">
        <f t="shared" si="56"/>
        <v>0</v>
      </c>
      <c r="H1747" s="88" t="str" cm="1">
        <f t="array" ref="H1747">_xlfn.IFS(OR(_xlfn.XLOOKUP(A1747,Table1[Tag Number],Table1[Status],"-",0)="Dead",
        _xlfn.XLOOKUP(A1747,Table2[Tag Number],Table2[Status],"-",0)="Dead",
        _xlfn.XLOOKUP(A1747,Table3[Tag Number],Table3[Status],"-",0)="Dead",
        _xlfn.XLOOKUP(A1747,Table4[Tag Number],Table4[Status],"-",0)="Dead"),"Dead",
     OR(_xlfn.XLOOKUP(A1747,Table1[Tag Number],Table1[Status],"-",0)="Alive",
        _xlfn.XLOOKUP(A1747,Table2[Tag Number],Table2[Status],"-",0)="Alive",
        _xlfn.XLOOKUP(A1747,Table3[Tag Number],Table3[Status],"-",0)="Alive",
        _xlfn.XLOOKUP(A1747,Table4[Tag Number],Table4[Status],"-",0)="Alive"),"Alive",
     OR(_xlfn.XLOOKUP(A1747,Table1[Tag Number],Table1[Status],"-",0)="-",
        _xlfn.XLOOKUP(A1747,Table2[Tag Number],Table2[Status],"-",0)="-",
        _xlfn.XLOOKUP(A1747,Table3[Tag Number],Table3[Status],"-",0)="-",
        _xlfn.XLOOKUP(A1747,Table4[Tag Number],Table4[Status],"-",0)="-"),
   "-")</f>
        <v>-</v>
      </c>
      <c r="I1747" s="90"/>
      <c r="J1747" s="94"/>
      <c r="K1747" s="95"/>
      <c r="L1747" s="95"/>
      <c r="M1747" s="95"/>
      <c r="N1747" s="96"/>
      <c r="O1747" s="89"/>
      <c r="R1747" t="b">
        <f t="shared" si="55"/>
        <v>0</v>
      </c>
    </row>
    <row r="1748" spans="1:18" ht="15" thickBot="1" x14ac:dyDescent="0.35">
      <c r="A1748" s="2" t="s">
        <v>974</v>
      </c>
      <c r="B1748" s="2" t="s">
        <v>1137</v>
      </c>
      <c r="C1748" s="84">
        <f>IF(COUNTIF(Table1[Tag Number], A1748), 1, 0)</f>
        <v>0</v>
      </c>
      <c r="D1748" s="85">
        <f>IF(COUNTIF(Table2[Tag Number], A1748), 1, 0)</f>
        <v>0</v>
      </c>
      <c r="E1748" s="86">
        <f>IF(COUNTIF(Table3[Tag Number], A1748), 1, 0)</f>
        <v>0</v>
      </c>
      <c r="F1748" s="86">
        <f>IF(COUNTIF(Table4[Tag Number], A1748), 1, 0)</f>
        <v>0</v>
      </c>
      <c r="G1748" s="87">
        <f t="shared" si="56"/>
        <v>0</v>
      </c>
      <c r="H1748" s="88" t="str" cm="1">
        <f t="array" ref="H1748">_xlfn.IFS(OR(_xlfn.XLOOKUP(A1748,Table1[Tag Number],Table1[Status],"-",0)="Dead",
        _xlfn.XLOOKUP(A1748,Table2[Tag Number],Table2[Status],"-",0)="Dead",
        _xlfn.XLOOKUP(A1748,Table3[Tag Number],Table3[Status],"-",0)="Dead",
        _xlfn.XLOOKUP(A1748,Table4[Tag Number],Table4[Status],"-",0)="Dead"),"Dead",
     OR(_xlfn.XLOOKUP(A1748,Table1[Tag Number],Table1[Status],"-",0)="Alive",
        _xlfn.XLOOKUP(A1748,Table2[Tag Number],Table2[Status],"-",0)="Alive",
        _xlfn.XLOOKUP(A1748,Table3[Tag Number],Table3[Status],"-",0)="Alive",
        _xlfn.XLOOKUP(A1748,Table4[Tag Number],Table4[Status],"-",0)="Alive"),"Alive",
     OR(_xlfn.XLOOKUP(A1748,Table1[Tag Number],Table1[Status],"-",0)="-",
        _xlfn.XLOOKUP(A1748,Table2[Tag Number],Table2[Status],"-",0)="-",
        _xlfn.XLOOKUP(A1748,Table3[Tag Number],Table3[Status],"-",0)="-",
        _xlfn.XLOOKUP(A1748,Table4[Tag Number],Table4[Status],"-",0)="-"),
   "-")</f>
        <v>-</v>
      </c>
      <c r="I1748" s="90"/>
      <c r="J1748" s="94"/>
      <c r="K1748" s="95"/>
      <c r="L1748" s="95"/>
      <c r="M1748" s="95"/>
      <c r="N1748" s="96"/>
      <c r="O1748" s="89"/>
      <c r="R1748" t="b">
        <f t="shared" si="55"/>
        <v>0</v>
      </c>
    </row>
    <row r="1749" spans="1:18" ht="15" thickBot="1" x14ac:dyDescent="0.35">
      <c r="A1749" s="3" t="s">
        <v>652</v>
      </c>
      <c r="B1749" s="3" t="s">
        <v>1137</v>
      </c>
      <c r="C1749" s="84">
        <f>IF(COUNTIF(Table1[Tag Number], A1749), 1, 0)</f>
        <v>0</v>
      </c>
      <c r="D1749" s="85">
        <f>IF(COUNTIF(Table2[Tag Number], A1749), 1, 0)</f>
        <v>0</v>
      </c>
      <c r="E1749" s="86">
        <f>IF(COUNTIF(Table3[Tag Number], A1749), 1, 0)</f>
        <v>0</v>
      </c>
      <c r="F1749" s="86">
        <f>IF(COUNTIF(Table4[Tag Number], A1749), 1, 0)</f>
        <v>0</v>
      </c>
      <c r="G1749" s="87">
        <f t="shared" si="56"/>
        <v>0</v>
      </c>
      <c r="H1749" s="88" t="str" cm="1">
        <f t="array" ref="H1749">_xlfn.IFS(OR(_xlfn.XLOOKUP(A1749,Table1[Tag Number],Table1[Status],"-",0)="Dead",
        _xlfn.XLOOKUP(A1749,Table2[Tag Number],Table2[Status],"-",0)="Dead",
        _xlfn.XLOOKUP(A1749,Table3[Tag Number],Table3[Status],"-",0)="Dead",
        _xlfn.XLOOKUP(A1749,Table4[Tag Number],Table4[Status],"-",0)="Dead"),"Dead",
     OR(_xlfn.XLOOKUP(A1749,Table1[Tag Number],Table1[Status],"-",0)="Alive",
        _xlfn.XLOOKUP(A1749,Table2[Tag Number],Table2[Status],"-",0)="Alive",
        _xlfn.XLOOKUP(A1749,Table3[Tag Number],Table3[Status],"-",0)="Alive",
        _xlfn.XLOOKUP(A1749,Table4[Tag Number],Table4[Status],"-",0)="Alive"),"Alive",
     OR(_xlfn.XLOOKUP(A1749,Table1[Tag Number],Table1[Status],"-",0)="-",
        _xlfn.XLOOKUP(A1749,Table2[Tag Number],Table2[Status],"-",0)="-",
        _xlfn.XLOOKUP(A1749,Table3[Tag Number],Table3[Status],"-",0)="-",
        _xlfn.XLOOKUP(A1749,Table4[Tag Number],Table4[Status],"-",0)="-"),
   "-")</f>
        <v>-</v>
      </c>
      <c r="I1749" s="90"/>
      <c r="J1749" s="94"/>
      <c r="K1749" s="95"/>
      <c r="L1749" s="95"/>
      <c r="M1749" s="95"/>
      <c r="N1749" s="96"/>
      <c r="O1749" s="89"/>
      <c r="R1749" t="b">
        <f t="shared" si="55"/>
        <v>0</v>
      </c>
    </row>
    <row r="1750" spans="1:18" ht="15" thickBot="1" x14ac:dyDescent="0.35">
      <c r="A1750" s="2" t="s">
        <v>356</v>
      </c>
      <c r="B1750" s="2" t="s">
        <v>1137</v>
      </c>
      <c r="C1750" s="84">
        <f>IF(COUNTIF(Table1[Tag Number], A1750), 1, 0)</f>
        <v>0</v>
      </c>
      <c r="D1750" s="85">
        <f>IF(COUNTIF(Table2[Tag Number], A1750), 1, 0)</f>
        <v>0</v>
      </c>
      <c r="E1750" s="86">
        <f>IF(COUNTIF(Table3[Tag Number], A1750), 1, 0)</f>
        <v>0</v>
      </c>
      <c r="F1750" s="86">
        <f>IF(COUNTIF(Table4[Tag Number], A1750), 1, 0)</f>
        <v>0</v>
      </c>
      <c r="G1750" s="87">
        <f t="shared" si="56"/>
        <v>0</v>
      </c>
      <c r="H1750" s="88" t="str" cm="1">
        <f t="array" ref="H1750">_xlfn.IFS(OR(_xlfn.XLOOKUP(A1750,Table1[Tag Number],Table1[Status],"-",0)="Dead",
        _xlfn.XLOOKUP(A1750,Table2[Tag Number],Table2[Status],"-",0)="Dead",
        _xlfn.XLOOKUP(A1750,Table3[Tag Number],Table3[Status],"-",0)="Dead",
        _xlfn.XLOOKUP(A1750,Table4[Tag Number],Table4[Status],"-",0)="Dead"),"Dead",
     OR(_xlfn.XLOOKUP(A1750,Table1[Tag Number],Table1[Status],"-",0)="Alive",
        _xlfn.XLOOKUP(A1750,Table2[Tag Number],Table2[Status],"-",0)="Alive",
        _xlfn.XLOOKUP(A1750,Table3[Tag Number],Table3[Status],"-",0)="Alive",
        _xlfn.XLOOKUP(A1750,Table4[Tag Number],Table4[Status],"-",0)="Alive"),"Alive",
     OR(_xlfn.XLOOKUP(A1750,Table1[Tag Number],Table1[Status],"-",0)="-",
        _xlfn.XLOOKUP(A1750,Table2[Tag Number],Table2[Status],"-",0)="-",
        _xlfn.XLOOKUP(A1750,Table3[Tag Number],Table3[Status],"-",0)="-",
        _xlfn.XLOOKUP(A1750,Table4[Tag Number],Table4[Status],"-",0)="-"),
   "-")</f>
        <v>-</v>
      </c>
      <c r="I1750" s="90"/>
      <c r="J1750" s="94"/>
      <c r="K1750" s="95"/>
      <c r="L1750" s="95"/>
      <c r="M1750" s="95"/>
      <c r="N1750" s="96"/>
      <c r="O1750" s="89"/>
      <c r="R1750" t="b">
        <f t="shared" si="55"/>
        <v>0</v>
      </c>
    </row>
    <row r="1751" spans="1:18" ht="15" thickBot="1" x14ac:dyDescent="0.35">
      <c r="A1751" s="3" t="s">
        <v>2337</v>
      </c>
      <c r="B1751" s="3" t="s">
        <v>1137</v>
      </c>
      <c r="C1751" s="84">
        <f>IF(COUNTIF(Table1[Tag Number], A1751), 1, 0)</f>
        <v>0</v>
      </c>
      <c r="D1751" s="85">
        <f>IF(COUNTIF(Table2[Tag Number], A1751), 1, 0)</f>
        <v>0</v>
      </c>
      <c r="E1751" s="86">
        <f>IF(COUNTIF(Table3[Tag Number], A1751), 1, 0)</f>
        <v>0</v>
      </c>
      <c r="F1751" s="86">
        <f>IF(COUNTIF(Table4[Tag Number], A1751), 1, 0)</f>
        <v>0</v>
      </c>
      <c r="G1751" s="87">
        <f t="shared" si="56"/>
        <v>0</v>
      </c>
      <c r="H1751" s="88" t="str" cm="1">
        <f t="array" ref="H1751">_xlfn.IFS(OR(_xlfn.XLOOKUP(A1751,Table1[Tag Number],Table1[Status],"-",0)="Dead",
        _xlfn.XLOOKUP(A1751,Table2[Tag Number],Table2[Status],"-",0)="Dead",
        _xlfn.XLOOKUP(A1751,Table3[Tag Number],Table3[Status],"-",0)="Dead",
        _xlfn.XLOOKUP(A1751,Table4[Tag Number],Table4[Status],"-",0)="Dead"),"Dead",
     OR(_xlfn.XLOOKUP(A1751,Table1[Tag Number],Table1[Status],"-",0)="Alive",
        _xlfn.XLOOKUP(A1751,Table2[Tag Number],Table2[Status],"-",0)="Alive",
        _xlfn.XLOOKUP(A1751,Table3[Tag Number],Table3[Status],"-",0)="Alive",
        _xlfn.XLOOKUP(A1751,Table4[Tag Number],Table4[Status],"-",0)="Alive"),"Alive",
     OR(_xlfn.XLOOKUP(A1751,Table1[Tag Number],Table1[Status],"-",0)="-",
        _xlfn.XLOOKUP(A1751,Table2[Tag Number],Table2[Status],"-",0)="-",
        _xlfn.XLOOKUP(A1751,Table3[Tag Number],Table3[Status],"-",0)="-",
        _xlfn.XLOOKUP(A1751,Table4[Tag Number],Table4[Status],"-",0)="-"),
   "-")</f>
        <v>-</v>
      </c>
      <c r="I1751" s="90"/>
      <c r="J1751" s="94"/>
      <c r="K1751" s="95"/>
      <c r="L1751" s="95"/>
      <c r="M1751" s="95"/>
      <c r="N1751" s="96"/>
      <c r="O1751" s="89"/>
      <c r="R1751" t="b">
        <f t="shared" si="55"/>
        <v>0</v>
      </c>
    </row>
    <row r="1752" spans="1:18" ht="15" thickBot="1" x14ac:dyDescent="0.35">
      <c r="A1752" s="2" t="s">
        <v>2338</v>
      </c>
      <c r="B1752" s="2" t="s">
        <v>1137</v>
      </c>
      <c r="C1752" s="84">
        <f>IF(COUNTIF(Table1[Tag Number], A1752), 1, 0)</f>
        <v>0</v>
      </c>
      <c r="D1752" s="85">
        <f>IF(COUNTIF(Table2[Tag Number], A1752), 1, 0)</f>
        <v>0</v>
      </c>
      <c r="E1752" s="86">
        <f>IF(COUNTIF(Table3[Tag Number], A1752), 1, 0)</f>
        <v>0</v>
      </c>
      <c r="F1752" s="86">
        <f>IF(COUNTIF(Table4[Tag Number], A1752), 1, 0)</f>
        <v>0</v>
      </c>
      <c r="G1752" s="87">
        <f t="shared" si="56"/>
        <v>0</v>
      </c>
      <c r="H1752" s="88" t="str" cm="1">
        <f t="array" ref="H1752">_xlfn.IFS(OR(_xlfn.XLOOKUP(A1752,Table1[Tag Number],Table1[Status],"-",0)="Dead",
        _xlfn.XLOOKUP(A1752,Table2[Tag Number],Table2[Status],"-",0)="Dead",
        _xlfn.XLOOKUP(A1752,Table3[Tag Number],Table3[Status],"-",0)="Dead",
        _xlfn.XLOOKUP(A1752,Table4[Tag Number],Table4[Status],"-",0)="Dead"),"Dead",
     OR(_xlfn.XLOOKUP(A1752,Table1[Tag Number],Table1[Status],"-",0)="Alive",
        _xlfn.XLOOKUP(A1752,Table2[Tag Number],Table2[Status],"-",0)="Alive",
        _xlfn.XLOOKUP(A1752,Table3[Tag Number],Table3[Status],"-",0)="Alive",
        _xlfn.XLOOKUP(A1752,Table4[Tag Number],Table4[Status],"-",0)="Alive"),"Alive",
     OR(_xlfn.XLOOKUP(A1752,Table1[Tag Number],Table1[Status],"-",0)="-",
        _xlfn.XLOOKUP(A1752,Table2[Tag Number],Table2[Status],"-",0)="-",
        _xlfn.XLOOKUP(A1752,Table3[Tag Number],Table3[Status],"-",0)="-",
        _xlfn.XLOOKUP(A1752,Table4[Tag Number],Table4[Status],"-",0)="-"),
   "-")</f>
        <v>-</v>
      </c>
      <c r="I1752" s="90"/>
      <c r="J1752" s="94"/>
      <c r="K1752" s="95"/>
      <c r="L1752" s="95"/>
      <c r="M1752" s="95"/>
      <c r="N1752" s="96"/>
      <c r="O1752" s="89"/>
      <c r="R1752" t="b">
        <f t="shared" si="55"/>
        <v>0</v>
      </c>
    </row>
    <row r="1753" spans="1:18" ht="15" thickBot="1" x14ac:dyDescent="0.35">
      <c r="A1753" s="3" t="s">
        <v>2339</v>
      </c>
      <c r="B1753" s="3" t="s">
        <v>1137</v>
      </c>
      <c r="C1753" s="84">
        <f>IF(COUNTIF(Table1[Tag Number], A1753), 1, 0)</f>
        <v>0</v>
      </c>
      <c r="D1753" s="85">
        <f>IF(COUNTIF(Table2[Tag Number], A1753), 1, 0)</f>
        <v>0</v>
      </c>
      <c r="E1753" s="86">
        <f>IF(COUNTIF(Table3[Tag Number], A1753), 1, 0)</f>
        <v>0</v>
      </c>
      <c r="F1753" s="86">
        <f>IF(COUNTIF(Table4[Tag Number], A1753), 1, 0)</f>
        <v>0</v>
      </c>
      <c r="G1753" s="87">
        <f t="shared" si="56"/>
        <v>0</v>
      </c>
      <c r="H1753" s="88" t="str" cm="1">
        <f t="array" ref="H1753">_xlfn.IFS(OR(_xlfn.XLOOKUP(A1753,Table1[Tag Number],Table1[Status],"-",0)="Dead",
        _xlfn.XLOOKUP(A1753,Table2[Tag Number],Table2[Status],"-",0)="Dead",
        _xlfn.XLOOKUP(A1753,Table3[Tag Number],Table3[Status],"-",0)="Dead",
        _xlfn.XLOOKUP(A1753,Table4[Tag Number],Table4[Status],"-",0)="Dead"),"Dead",
     OR(_xlfn.XLOOKUP(A1753,Table1[Tag Number],Table1[Status],"-",0)="Alive",
        _xlfn.XLOOKUP(A1753,Table2[Tag Number],Table2[Status],"-",0)="Alive",
        _xlfn.XLOOKUP(A1753,Table3[Tag Number],Table3[Status],"-",0)="Alive",
        _xlfn.XLOOKUP(A1753,Table4[Tag Number],Table4[Status],"-",0)="Alive"),"Alive",
     OR(_xlfn.XLOOKUP(A1753,Table1[Tag Number],Table1[Status],"-",0)="-",
        _xlfn.XLOOKUP(A1753,Table2[Tag Number],Table2[Status],"-",0)="-",
        _xlfn.XLOOKUP(A1753,Table3[Tag Number],Table3[Status],"-",0)="-",
        _xlfn.XLOOKUP(A1753,Table4[Tag Number],Table4[Status],"-",0)="-"),
   "-")</f>
        <v>-</v>
      </c>
      <c r="I1753" s="90"/>
      <c r="J1753" s="94"/>
      <c r="K1753" s="95"/>
      <c r="L1753" s="95"/>
      <c r="M1753" s="95"/>
      <c r="N1753" s="96"/>
      <c r="O1753" s="89"/>
      <c r="R1753" t="b">
        <f t="shared" si="55"/>
        <v>0</v>
      </c>
    </row>
    <row r="1754" spans="1:18" ht="15" thickBot="1" x14ac:dyDescent="0.35">
      <c r="A1754" s="2" t="s">
        <v>2340</v>
      </c>
      <c r="B1754" s="2" t="s">
        <v>1137</v>
      </c>
      <c r="C1754" s="84">
        <f>IF(COUNTIF(Table1[Tag Number], A1754), 1, 0)</f>
        <v>0</v>
      </c>
      <c r="D1754" s="85">
        <f>IF(COUNTIF(Table2[Tag Number], A1754), 1, 0)</f>
        <v>0</v>
      </c>
      <c r="E1754" s="86">
        <f>IF(COUNTIF(Table3[Tag Number], A1754), 1, 0)</f>
        <v>0</v>
      </c>
      <c r="F1754" s="86">
        <f>IF(COUNTIF(Table4[Tag Number], A1754), 1, 0)</f>
        <v>0</v>
      </c>
      <c r="G1754" s="87">
        <f t="shared" si="56"/>
        <v>0</v>
      </c>
      <c r="H1754" s="88" t="str" cm="1">
        <f t="array" ref="H1754">_xlfn.IFS(OR(_xlfn.XLOOKUP(A1754,Table1[Tag Number],Table1[Status],"-",0)="Dead",
        _xlfn.XLOOKUP(A1754,Table2[Tag Number],Table2[Status],"-",0)="Dead",
        _xlfn.XLOOKUP(A1754,Table3[Tag Number],Table3[Status],"-",0)="Dead",
        _xlfn.XLOOKUP(A1754,Table4[Tag Number],Table4[Status],"-",0)="Dead"),"Dead",
     OR(_xlfn.XLOOKUP(A1754,Table1[Tag Number],Table1[Status],"-",0)="Alive",
        _xlfn.XLOOKUP(A1754,Table2[Tag Number],Table2[Status],"-",0)="Alive",
        _xlfn.XLOOKUP(A1754,Table3[Tag Number],Table3[Status],"-",0)="Alive",
        _xlfn.XLOOKUP(A1754,Table4[Tag Number],Table4[Status],"-",0)="Alive"),"Alive",
     OR(_xlfn.XLOOKUP(A1754,Table1[Tag Number],Table1[Status],"-",0)="-",
        _xlfn.XLOOKUP(A1754,Table2[Tag Number],Table2[Status],"-",0)="-",
        _xlfn.XLOOKUP(A1754,Table3[Tag Number],Table3[Status],"-",0)="-",
        _xlfn.XLOOKUP(A1754,Table4[Tag Number],Table4[Status],"-",0)="-"),
   "-")</f>
        <v>-</v>
      </c>
      <c r="I1754" s="90"/>
      <c r="J1754" s="94"/>
      <c r="K1754" s="95"/>
      <c r="L1754" s="95"/>
      <c r="M1754" s="95"/>
      <c r="N1754" s="96"/>
      <c r="O1754" s="89"/>
      <c r="R1754" t="b">
        <f t="shared" si="55"/>
        <v>0</v>
      </c>
    </row>
    <row r="1755" spans="1:18" ht="15" thickBot="1" x14ac:dyDescent="0.35">
      <c r="A1755" s="3" t="s">
        <v>2341</v>
      </c>
      <c r="B1755" s="3" t="s">
        <v>1137</v>
      </c>
      <c r="C1755" s="84">
        <f>IF(COUNTIF(Table1[Tag Number], A1755), 1, 0)</f>
        <v>0</v>
      </c>
      <c r="D1755" s="85">
        <f>IF(COUNTIF(Table2[Tag Number], A1755), 1, 0)</f>
        <v>0</v>
      </c>
      <c r="E1755" s="86">
        <f>IF(COUNTIF(Table3[Tag Number], A1755), 1, 0)</f>
        <v>0</v>
      </c>
      <c r="F1755" s="86">
        <f>IF(COUNTIF(Table4[Tag Number], A1755), 1, 0)</f>
        <v>0</v>
      </c>
      <c r="G1755" s="87">
        <f t="shared" si="56"/>
        <v>0</v>
      </c>
      <c r="H1755" s="88" t="str" cm="1">
        <f t="array" ref="H1755">_xlfn.IFS(OR(_xlfn.XLOOKUP(A1755,Table1[Tag Number],Table1[Status],"-",0)="Dead",
        _xlfn.XLOOKUP(A1755,Table2[Tag Number],Table2[Status],"-",0)="Dead",
        _xlfn.XLOOKUP(A1755,Table3[Tag Number],Table3[Status],"-",0)="Dead",
        _xlfn.XLOOKUP(A1755,Table4[Tag Number],Table4[Status],"-",0)="Dead"),"Dead",
     OR(_xlfn.XLOOKUP(A1755,Table1[Tag Number],Table1[Status],"-",0)="Alive",
        _xlfn.XLOOKUP(A1755,Table2[Tag Number],Table2[Status],"-",0)="Alive",
        _xlfn.XLOOKUP(A1755,Table3[Tag Number],Table3[Status],"-",0)="Alive",
        _xlfn.XLOOKUP(A1755,Table4[Tag Number],Table4[Status],"-",0)="Alive"),"Alive",
     OR(_xlfn.XLOOKUP(A1755,Table1[Tag Number],Table1[Status],"-",0)="-",
        _xlfn.XLOOKUP(A1755,Table2[Tag Number],Table2[Status],"-",0)="-",
        _xlfn.XLOOKUP(A1755,Table3[Tag Number],Table3[Status],"-",0)="-",
        _xlfn.XLOOKUP(A1755,Table4[Tag Number],Table4[Status],"-",0)="-"),
   "-")</f>
        <v>-</v>
      </c>
      <c r="I1755" s="90"/>
      <c r="J1755" s="94"/>
      <c r="K1755" s="95"/>
      <c r="L1755" s="95"/>
      <c r="M1755" s="95"/>
      <c r="N1755" s="96"/>
      <c r="O1755" s="89"/>
      <c r="R1755" t="b">
        <f t="shared" si="55"/>
        <v>0</v>
      </c>
    </row>
    <row r="1756" spans="1:18" ht="15" thickBot="1" x14ac:dyDescent="0.35">
      <c r="A1756" s="2" t="s">
        <v>2342</v>
      </c>
      <c r="B1756" s="2" t="s">
        <v>1137</v>
      </c>
      <c r="C1756" s="84">
        <f>IF(COUNTIF(Table1[Tag Number], A1756), 1, 0)</f>
        <v>0</v>
      </c>
      <c r="D1756" s="85">
        <f>IF(COUNTIF(Table2[Tag Number], A1756), 1, 0)</f>
        <v>0</v>
      </c>
      <c r="E1756" s="86">
        <f>IF(COUNTIF(Table3[Tag Number], A1756), 1, 0)</f>
        <v>0</v>
      </c>
      <c r="F1756" s="86">
        <f>IF(COUNTIF(Table4[Tag Number], A1756), 1, 0)</f>
        <v>0</v>
      </c>
      <c r="G1756" s="87">
        <f t="shared" si="56"/>
        <v>0</v>
      </c>
      <c r="H1756" s="88" t="str" cm="1">
        <f t="array" ref="H1756">_xlfn.IFS(OR(_xlfn.XLOOKUP(A1756,Table1[Tag Number],Table1[Status],"-",0)="Dead",
        _xlfn.XLOOKUP(A1756,Table2[Tag Number],Table2[Status],"-",0)="Dead",
        _xlfn.XLOOKUP(A1756,Table3[Tag Number],Table3[Status],"-",0)="Dead",
        _xlfn.XLOOKUP(A1756,Table4[Tag Number],Table4[Status],"-",0)="Dead"),"Dead",
     OR(_xlfn.XLOOKUP(A1756,Table1[Tag Number],Table1[Status],"-",0)="Alive",
        _xlfn.XLOOKUP(A1756,Table2[Tag Number],Table2[Status],"-",0)="Alive",
        _xlfn.XLOOKUP(A1756,Table3[Tag Number],Table3[Status],"-",0)="Alive",
        _xlfn.XLOOKUP(A1756,Table4[Tag Number],Table4[Status],"-",0)="Alive"),"Alive",
     OR(_xlfn.XLOOKUP(A1756,Table1[Tag Number],Table1[Status],"-",0)="-",
        _xlfn.XLOOKUP(A1756,Table2[Tag Number],Table2[Status],"-",0)="-",
        _xlfn.XLOOKUP(A1756,Table3[Tag Number],Table3[Status],"-",0)="-",
        _xlfn.XLOOKUP(A1756,Table4[Tag Number],Table4[Status],"-",0)="-"),
   "-")</f>
        <v>-</v>
      </c>
      <c r="I1756" s="90"/>
      <c r="J1756" s="94"/>
      <c r="K1756" s="95"/>
      <c r="L1756" s="95"/>
      <c r="M1756" s="95"/>
      <c r="N1756" s="96"/>
      <c r="O1756" s="89"/>
      <c r="R1756" t="b">
        <f t="shared" si="55"/>
        <v>0</v>
      </c>
    </row>
    <row r="1757" spans="1:18" ht="15" thickBot="1" x14ac:dyDescent="0.35">
      <c r="A1757" s="3" t="s">
        <v>2343</v>
      </c>
      <c r="B1757" s="3" t="s">
        <v>1137</v>
      </c>
      <c r="C1757" s="84">
        <f>IF(COUNTIF(Table1[Tag Number], A1757), 1, 0)</f>
        <v>0</v>
      </c>
      <c r="D1757" s="85">
        <f>IF(COUNTIF(Table2[Tag Number], A1757), 1, 0)</f>
        <v>0</v>
      </c>
      <c r="E1757" s="86">
        <f>IF(COUNTIF(Table3[Tag Number], A1757), 1, 0)</f>
        <v>0</v>
      </c>
      <c r="F1757" s="86">
        <f>IF(COUNTIF(Table4[Tag Number], A1757), 1, 0)</f>
        <v>0</v>
      </c>
      <c r="G1757" s="87">
        <f t="shared" si="56"/>
        <v>0</v>
      </c>
      <c r="H1757" s="88" t="str" cm="1">
        <f t="array" ref="H1757">_xlfn.IFS(OR(_xlfn.XLOOKUP(A1757,Table1[Tag Number],Table1[Status],"-",0)="Dead",
        _xlfn.XLOOKUP(A1757,Table2[Tag Number],Table2[Status],"-",0)="Dead",
        _xlfn.XLOOKUP(A1757,Table3[Tag Number],Table3[Status],"-",0)="Dead",
        _xlfn.XLOOKUP(A1757,Table4[Tag Number],Table4[Status],"-",0)="Dead"),"Dead",
     OR(_xlfn.XLOOKUP(A1757,Table1[Tag Number],Table1[Status],"-",0)="Alive",
        _xlfn.XLOOKUP(A1757,Table2[Tag Number],Table2[Status],"-",0)="Alive",
        _xlfn.XLOOKUP(A1757,Table3[Tag Number],Table3[Status],"-",0)="Alive",
        _xlfn.XLOOKUP(A1757,Table4[Tag Number],Table4[Status],"-",0)="Alive"),"Alive",
     OR(_xlfn.XLOOKUP(A1757,Table1[Tag Number],Table1[Status],"-",0)="-",
        _xlfn.XLOOKUP(A1757,Table2[Tag Number],Table2[Status],"-",0)="-",
        _xlfn.XLOOKUP(A1757,Table3[Tag Number],Table3[Status],"-",0)="-",
        _xlfn.XLOOKUP(A1757,Table4[Tag Number],Table4[Status],"-",0)="-"),
   "-")</f>
        <v>-</v>
      </c>
      <c r="I1757" s="90"/>
      <c r="J1757" s="94"/>
      <c r="K1757" s="95"/>
      <c r="L1757" s="95"/>
      <c r="M1757" s="95"/>
      <c r="N1757" s="96"/>
      <c r="O1757" s="89"/>
      <c r="R1757" t="b">
        <f t="shared" si="55"/>
        <v>0</v>
      </c>
    </row>
    <row r="1758" spans="1:18" ht="15" thickBot="1" x14ac:dyDescent="0.35">
      <c r="A1758" s="2" t="s">
        <v>712</v>
      </c>
      <c r="B1758" s="2" t="s">
        <v>1137</v>
      </c>
      <c r="C1758" s="84">
        <f>IF(COUNTIF(Table1[Tag Number], A1758), 1, 0)</f>
        <v>0</v>
      </c>
      <c r="D1758" s="85">
        <f>IF(COUNTIF(Table2[Tag Number], A1758), 1, 0)</f>
        <v>0</v>
      </c>
      <c r="E1758" s="86">
        <f>IF(COUNTIF(Table3[Tag Number], A1758), 1, 0)</f>
        <v>0</v>
      </c>
      <c r="F1758" s="86">
        <f>IF(COUNTIF(Table4[Tag Number], A1758), 1, 0)</f>
        <v>0</v>
      </c>
      <c r="G1758" s="87">
        <f t="shared" si="56"/>
        <v>0</v>
      </c>
      <c r="H1758" s="88" t="str" cm="1">
        <f t="array" ref="H1758">_xlfn.IFS(OR(_xlfn.XLOOKUP(A1758,Table1[Tag Number],Table1[Status],"-",0)="Dead",
        _xlfn.XLOOKUP(A1758,Table2[Tag Number],Table2[Status],"-",0)="Dead",
        _xlfn.XLOOKUP(A1758,Table3[Tag Number],Table3[Status],"-",0)="Dead",
        _xlfn.XLOOKUP(A1758,Table4[Tag Number],Table4[Status],"-",0)="Dead"),"Dead",
     OR(_xlfn.XLOOKUP(A1758,Table1[Tag Number],Table1[Status],"-",0)="Alive",
        _xlfn.XLOOKUP(A1758,Table2[Tag Number],Table2[Status],"-",0)="Alive",
        _xlfn.XLOOKUP(A1758,Table3[Tag Number],Table3[Status],"-",0)="Alive",
        _xlfn.XLOOKUP(A1758,Table4[Tag Number],Table4[Status],"-",0)="Alive"),"Alive",
     OR(_xlfn.XLOOKUP(A1758,Table1[Tag Number],Table1[Status],"-",0)="-",
        _xlfn.XLOOKUP(A1758,Table2[Tag Number],Table2[Status],"-",0)="-",
        _xlfn.XLOOKUP(A1758,Table3[Tag Number],Table3[Status],"-",0)="-",
        _xlfn.XLOOKUP(A1758,Table4[Tag Number],Table4[Status],"-",0)="-"),
   "-")</f>
        <v>-</v>
      </c>
      <c r="I1758" s="90"/>
      <c r="J1758" s="94"/>
      <c r="K1758" s="95"/>
      <c r="L1758" s="95"/>
      <c r="M1758" s="95"/>
      <c r="N1758" s="96"/>
      <c r="O1758" s="89"/>
      <c r="R1758" t="b">
        <f t="shared" si="55"/>
        <v>0</v>
      </c>
    </row>
    <row r="1759" spans="1:18" ht="15" thickBot="1" x14ac:dyDescent="0.35">
      <c r="A1759" s="3" t="s">
        <v>488</v>
      </c>
      <c r="B1759" s="3" t="s">
        <v>1137</v>
      </c>
      <c r="C1759" s="84">
        <f>IF(COUNTIF(Table1[Tag Number], A1759), 1, 0)</f>
        <v>0</v>
      </c>
      <c r="D1759" s="85">
        <f>IF(COUNTIF(Table2[Tag Number], A1759), 1, 0)</f>
        <v>0</v>
      </c>
      <c r="E1759" s="86">
        <f>IF(COUNTIF(Table3[Tag Number], A1759), 1, 0)</f>
        <v>0</v>
      </c>
      <c r="F1759" s="86">
        <f>IF(COUNTIF(Table4[Tag Number], A1759), 1, 0)</f>
        <v>0</v>
      </c>
      <c r="G1759" s="87">
        <f t="shared" si="56"/>
        <v>0</v>
      </c>
      <c r="H1759" s="88" t="str" cm="1">
        <f t="array" ref="H1759">_xlfn.IFS(OR(_xlfn.XLOOKUP(A1759,Table1[Tag Number],Table1[Status],"-",0)="Dead",
        _xlfn.XLOOKUP(A1759,Table2[Tag Number],Table2[Status],"-",0)="Dead",
        _xlfn.XLOOKUP(A1759,Table3[Tag Number],Table3[Status],"-",0)="Dead",
        _xlfn.XLOOKUP(A1759,Table4[Tag Number],Table4[Status],"-",0)="Dead"),"Dead",
     OR(_xlfn.XLOOKUP(A1759,Table1[Tag Number],Table1[Status],"-",0)="Alive",
        _xlfn.XLOOKUP(A1759,Table2[Tag Number],Table2[Status],"-",0)="Alive",
        _xlfn.XLOOKUP(A1759,Table3[Tag Number],Table3[Status],"-",0)="Alive",
        _xlfn.XLOOKUP(A1759,Table4[Tag Number],Table4[Status],"-",0)="Alive"),"Alive",
     OR(_xlfn.XLOOKUP(A1759,Table1[Tag Number],Table1[Status],"-",0)="-",
        _xlfn.XLOOKUP(A1759,Table2[Tag Number],Table2[Status],"-",0)="-",
        _xlfn.XLOOKUP(A1759,Table3[Tag Number],Table3[Status],"-",0)="-",
        _xlfn.XLOOKUP(A1759,Table4[Tag Number],Table4[Status],"-",0)="-"),
   "-")</f>
        <v>-</v>
      </c>
      <c r="I1759" s="90"/>
      <c r="J1759" s="94"/>
      <c r="K1759" s="95"/>
      <c r="L1759" s="95"/>
      <c r="M1759" s="95"/>
      <c r="N1759" s="96"/>
      <c r="O1759" s="89"/>
      <c r="R1759" t="b">
        <f t="shared" si="55"/>
        <v>0</v>
      </c>
    </row>
    <row r="1760" spans="1:18" ht="15" thickBot="1" x14ac:dyDescent="0.35">
      <c r="A1760" s="2" t="s">
        <v>2344</v>
      </c>
      <c r="B1760" s="2" t="s">
        <v>1137</v>
      </c>
      <c r="C1760" s="84">
        <f>IF(COUNTIF(Table1[Tag Number], A1760), 1, 0)</f>
        <v>0</v>
      </c>
      <c r="D1760" s="85">
        <f>IF(COUNTIF(Table2[Tag Number], A1760), 1, 0)</f>
        <v>0</v>
      </c>
      <c r="E1760" s="86">
        <f>IF(COUNTIF(Table3[Tag Number], A1760), 1, 0)</f>
        <v>0</v>
      </c>
      <c r="F1760" s="86">
        <f>IF(COUNTIF(Table4[Tag Number], A1760), 1, 0)</f>
        <v>0</v>
      </c>
      <c r="G1760" s="87">
        <f t="shared" si="56"/>
        <v>0</v>
      </c>
      <c r="H1760" s="88" t="str" cm="1">
        <f t="array" ref="H1760">_xlfn.IFS(OR(_xlfn.XLOOKUP(A1760,Table1[Tag Number],Table1[Status],"-",0)="Dead",
        _xlfn.XLOOKUP(A1760,Table2[Tag Number],Table2[Status],"-",0)="Dead",
        _xlfn.XLOOKUP(A1760,Table3[Tag Number],Table3[Status],"-",0)="Dead",
        _xlfn.XLOOKUP(A1760,Table4[Tag Number],Table4[Status],"-",0)="Dead"),"Dead",
     OR(_xlfn.XLOOKUP(A1760,Table1[Tag Number],Table1[Status],"-",0)="Alive",
        _xlfn.XLOOKUP(A1760,Table2[Tag Number],Table2[Status],"-",0)="Alive",
        _xlfn.XLOOKUP(A1760,Table3[Tag Number],Table3[Status],"-",0)="Alive",
        _xlfn.XLOOKUP(A1760,Table4[Tag Number],Table4[Status],"-",0)="Alive"),"Alive",
     OR(_xlfn.XLOOKUP(A1760,Table1[Tag Number],Table1[Status],"-",0)="-",
        _xlfn.XLOOKUP(A1760,Table2[Tag Number],Table2[Status],"-",0)="-",
        _xlfn.XLOOKUP(A1760,Table3[Tag Number],Table3[Status],"-",0)="-",
        _xlfn.XLOOKUP(A1760,Table4[Tag Number],Table4[Status],"-",0)="-"),
   "-")</f>
        <v>-</v>
      </c>
      <c r="I1760" s="90"/>
      <c r="J1760" s="94"/>
      <c r="K1760" s="95"/>
      <c r="L1760" s="95"/>
      <c r="M1760" s="95"/>
      <c r="N1760" s="96"/>
      <c r="O1760" s="89"/>
      <c r="R1760" t="b">
        <f t="shared" si="55"/>
        <v>0</v>
      </c>
    </row>
    <row r="1761" spans="1:18" ht="15" thickBot="1" x14ac:dyDescent="0.35">
      <c r="A1761" s="3" t="s">
        <v>976</v>
      </c>
      <c r="B1761" s="3" t="s">
        <v>1137</v>
      </c>
      <c r="C1761" s="84">
        <f>IF(COUNTIF(Table1[Tag Number], A1761), 1, 0)</f>
        <v>0</v>
      </c>
      <c r="D1761" s="85">
        <f>IF(COUNTIF(Table2[Tag Number], A1761), 1, 0)</f>
        <v>0</v>
      </c>
      <c r="E1761" s="86">
        <f>IF(COUNTIF(Table3[Tag Number], A1761), 1, 0)</f>
        <v>0</v>
      </c>
      <c r="F1761" s="86">
        <f>IF(COUNTIF(Table4[Tag Number], A1761), 1, 0)</f>
        <v>0</v>
      </c>
      <c r="G1761" s="87">
        <f t="shared" si="56"/>
        <v>0</v>
      </c>
      <c r="H1761" s="88" t="str" cm="1">
        <f t="array" ref="H1761">_xlfn.IFS(OR(_xlfn.XLOOKUP(A1761,Table1[Tag Number],Table1[Status],"-",0)="Dead",
        _xlfn.XLOOKUP(A1761,Table2[Tag Number],Table2[Status],"-",0)="Dead",
        _xlfn.XLOOKUP(A1761,Table3[Tag Number],Table3[Status],"-",0)="Dead",
        _xlfn.XLOOKUP(A1761,Table4[Tag Number],Table4[Status],"-",0)="Dead"),"Dead",
     OR(_xlfn.XLOOKUP(A1761,Table1[Tag Number],Table1[Status],"-",0)="Alive",
        _xlfn.XLOOKUP(A1761,Table2[Tag Number],Table2[Status],"-",0)="Alive",
        _xlfn.XLOOKUP(A1761,Table3[Tag Number],Table3[Status],"-",0)="Alive",
        _xlfn.XLOOKUP(A1761,Table4[Tag Number],Table4[Status],"-",0)="Alive"),"Alive",
     OR(_xlfn.XLOOKUP(A1761,Table1[Tag Number],Table1[Status],"-",0)="-",
        _xlfn.XLOOKUP(A1761,Table2[Tag Number],Table2[Status],"-",0)="-",
        _xlfn.XLOOKUP(A1761,Table3[Tag Number],Table3[Status],"-",0)="-",
        _xlfn.XLOOKUP(A1761,Table4[Tag Number],Table4[Status],"-",0)="-"),
   "-")</f>
        <v>-</v>
      </c>
      <c r="I1761" s="90"/>
      <c r="J1761" s="94"/>
      <c r="K1761" s="95"/>
      <c r="L1761" s="95"/>
      <c r="M1761" s="95"/>
      <c r="N1761" s="96"/>
      <c r="O1761" s="89"/>
      <c r="R1761" t="b">
        <f t="shared" si="55"/>
        <v>0</v>
      </c>
    </row>
    <row r="1762" spans="1:18" ht="15" thickBot="1" x14ac:dyDescent="0.35">
      <c r="A1762" s="2" t="s">
        <v>439</v>
      </c>
      <c r="B1762" s="2" t="s">
        <v>1137</v>
      </c>
      <c r="C1762" s="84">
        <f>IF(COUNTIF(Table1[Tag Number], A1762), 1, 0)</f>
        <v>0</v>
      </c>
      <c r="D1762" s="85">
        <f>IF(COUNTIF(Table2[Tag Number], A1762), 1, 0)</f>
        <v>0</v>
      </c>
      <c r="E1762" s="86">
        <f>IF(COUNTIF(Table3[Tag Number], A1762), 1, 0)</f>
        <v>0</v>
      </c>
      <c r="F1762" s="86">
        <f>IF(COUNTIF(Table4[Tag Number], A1762), 1, 0)</f>
        <v>0</v>
      </c>
      <c r="G1762" s="87">
        <f t="shared" si="56"/>
        <v>0</v>
      </c>
      <c r="H1762" s="88" t="str" cm="1">
        <f t="array" ref="H1762">_xlfn.IFS(OR(_xlfn.XLOOKUP(A1762,Table1[Tag Number],Table1[Status],"-",0)="Dead",
        _xlfn.XLOOKUP(A1762,Table2[Tag Number],Table2[Status],"-",0)="Dead",
        _xlfn.XLOOKUP(A1762,Table3[Tag Number],Table3[Status],"-",0)="Dead",
        _xlfn.XLOOKUP(A1762,Table4[Tag Number],Table4[Status],"-",0)="Dead"),"Dead",
     OR(_xlfn.XLOOKUP(A1762,Table1[Tag Number],Table1[Status],"-",0)="Alive",
        _xlfn.XLOOKUP(A1762,Table2[Tag Number],Table2[Status],"-",0)="Alive",
        _xlfn.XLOOKUP(A1762,Table3[Tag Number],Table3[Status],"-",0)="Alive",
        _xlfn.XLOOKUP(A1762,Table4[Tag Number],Table4[Status],"-",0)="Alive"),"Alive",
     OR(_xlfn.XLOOKUP(A1762,Table1[Tag Number],Table1[Status],"-",0)="-",
        _xlfn.XLOOKUP(A1762,Table2[Tag Number],Table2[Status],"-",0)="-",
        _xlfn.XLOOKUP(A1762,Table3[Tag Number],Table3[Status],"-",0)="-",
        _xlfn.XLOOKUP(A1762,Table4[Tag Number],Table4[Status],"-",0)="-"),
   "-")</f>
        <v>-</v>
      </c>
      <c r="I1762" s="90"/>
      <c r="J1762" s="94"/>
      <c r="K1762" s="95"/>
      <c r="L1762" s="95"/>
      <c r="M1762" s="95"/>
      <c r="N1762" s="96"/>
      <c r="O1762" s="89"/>
      <c r="R1762" t="b">
        <f t="shared" si="55"/>
        <v>0</v>
      </c>
    </row>
    <row r="1763" spans="1:18" ht="15" thickBot="1" x14ac:dyDescent="0.35">
      <c r="A1763" s="3" t="s">
        <v>2345</v>
      </c>
      <c r="B1763" s="3" t="s">
        <v>1145</v>
      </c>
      <c r="C1763" s="84">
        <f>IF(COUNTIF(Table1[Tag Number], A1763), 1, 0)</f>
        <v>0</v>
      </c>
      <c r="D1763" s="85">
        <f>IF(COUNTIF(Table2[Tag Number], A1763), 1, 0)</f>
        <v>0</v>
      </c>
      <c r="E1763" s="86">
        <f>IF(COUNTIF(Table3[Tag Number], A1763), 1, 0)</f>
        <v>0</v>
      </c>
      <c r="F1763" s="86">
        <f>IF(COUNTIF(Table4[Tag Number], A1763), 1, 0)</f>
        <v>0</v>
      </c>
      <c r="G1763" s="87">
        <f t="shared" si="56"/>
        <v>0</v>
      </c>
      <c r="H1763" s="88" t="str" cm="1">
        <f t="array" ref="H1763">_xlfn.IFS(OR(_xlfn.XLOOKUP(A1763,Table1[Tag Number],Table1[Status],"-",0)="Dead",
        _xlfn.XLOOKUP(A1763,Table2[Tag Number],Table2[Status],"-",0)="Dead",
        _xlfn.XLOOKUP(A1763,Table3[Tag Number],Table3[Status],"-",0)="Dead",
        _xlfn.XLOOKUP(A1763,Table4[Tag Number],Table4[Status],"-",0)="Dead"),"Dead",
     OR(_xlfn.XLOOKUP(A1763,Table1[Tag Number],Table1[Status],"-",0)="Alive",
        _xlfn.XLOOKUP(A1763,Table2[Tag Number],Table2[Status],"-",0)="Alive",
        _xlfn.XLOOKUP(A1763,Table3[Tag Number],Table3[Status],"-",0)="Alive",
        _xlfn.XLOOKUP(A1763,Table4[Tag Number],Table4[Status],"-",0)="Alive"),"Alive",
     OR(_xlfn.XLOOKUP(A1763,Table1[Tag Number],Table1[Status],"-",0)="-",
        _xlfn.XLOOKUP(A1763,Table2[Tag Number],Table2[Status],"-",0)="-",
        _xlfn.XLOOKUP(A1763,Table3[Tag Number],Table3[Status],"-",0)="-",
        _xlfn.XLOOKUP(A1763,Table4[Tag Number],Table4[Status],"-",0)="-"),
   "-")</f>
        <v>-</v>
      </c>
      <c r="I1763" s="90"/>
      <c r="J1763" s="94"/>
      <c r="K1763" s="95"/>
      <c r="L1763" s="95"/>
      <c r="M1763" s="95"/>
      <c r="N1763" s="96"/>
      <c r="O1763" s="89"/>
      <c r="R1763" t="b">
        <f t="shared" si="55"/>
        <v>0</v>
      </c>
    </row>
    <row r="1764" spans="1:18" ht="15" thickBot="1" x14ac:dyDescent="0.35">
      <c r="A1764" s="2" t="s">
        <v>2346</v>
      </c>
      <c r="B1764" s="2" t="s">
        <v>1145</v>
      </c>
      <c r="C1764" s="84">
        <f>IF(COUNTIF(Table1[Tag Number], A1764), 1, 0)</f>
        <v>0</v>
      </c>
      <c r="D1764" s="85">
        <f>IF(COUNTIF(Table2[Tag Number], A1764), 1, 0)</f>
        <v>0</v>
      </c>
      <c r="E1764" s="86">
        <f>IF(COUNTIF(Table3[Tag Number], A1764), 1, 0)</f>
        <v>0</v>
      </c>
      <c r="F1764" s="86">
        <f>IF(COUNTIF(Table4[Tag Number], A1764), 1, 0)</f>
        <v>0</v>
      </c>
      <c r="G1764" s="87">
        <f t="shared" si="56"/>
        <v>0</v>
      </c>
      <c r="H1764" s="88" t="str" cm="1">
        <f t="array" ref="H1764">_xlfn.IFS(OR(_xlfn.XLOOKUP(A1764,Table1[Tag Number],Table1[Status],"-",0)="Dead",
        _xlfn.XLOOKUP(A1764,Table2[Tag Number],Table2[Status],"-",0)="Dead",
        _xlfn.XLOOKUP(A1764,Table3[Tag Number],Table3[Status],"-",0)="Dead",
        _xlfn.XLOOKUP(A1764,Table4[Tag Number],Table4[Status],"-",0)="Dead"),"Dead",
     OR(_xlfn.XLOOKUP(A1764,Table1[Tag Number],Table1[Status],"-",0)="Alive",
        _xlfn.XLOOKUP(A1764,Table2[Tag Number],Table2[Status],"-",0)="Alive",
        _xlfn.XLOOKUP(A1764,Table3[Tag Number],Table3[Status],"-",0)="Alive",
        _xlfn.XLOOKUP(A1764,Table4[Tag Number],Table4[Status],"-",0)="Alive"),"Alive",
     OR(_xlfn.XLOOKUP(A1764,Table1[Tag Number],Table1[Status],"-",0)="-",
        _xlfn.XLOOKUP(A1764,Table2[Tag Number],Table2[Status],"-",0)="-",
        _xlfn.XLOOKUP(A1764,Table3[Tag Number],Table3[Status],"-",0)="-",
        _xlfn.XLOOKUP(A1764,Table4[Tag Number],Table4[Status],"-",0)="-"),
   "-")</f>
        <v>-</v>
      </c>
      <c r="I1764" s="90"/>
      <c r="J1764" s="94"/>
      <c r="K1764" s="95"/>
      <c r="L1764" s="95"/>
      <c r="M1764" s="95"/>
      <c r="N1764" s="96"/>
      <c r="O1764" s="89"/>
      <c r="R1764" t="b">
        <f t="shared" si="55"/>
        <v>0</v>
      </c>
    </row>
    <row r="1765" spans="1:18" ht="15" thickBot="1" x14ac:dyDescent="0.35">
      <c r="A1765" s="3" t="s">
        <v>2347</v>
      </c>
      <c r="B1765" s="3" t="s">
        <v>1137</v>
      </c>
      <c r="C1765" s="84">
        <f>IF(COUNTIF(Table1[Tag Number], A1765), 1, 0)</f>
        <v>0</v>
      </c>
      <c r="D1765" s="85">
        <f>IF(COUNTIF(Table2[Tag Number], A1765), 1, 0)</f>
        <v>0</v>
      </c>
      <c r="E1765" s="86">
        <f>IF(COUNTIF(Table3[Tag Number], A1765), 1, 0)</f>
        <v>0</v>
      </c>
      <c r="F1765" s="86">
        <f>IF(COUNTIF(Table4[Tag Number], A1765), 1, 0)</f>
        <v>0</v>
      </c>
      <c r="G1765" s="87">
        <f t="shared" si="56"/>
        <v>0</v>
      </c>
      <c r="H1765" s="88" t="str" cm="1">
        <f t="array" ref="H1765">_xlfn.IFS(OR(_xlfn.XLOOKUP(A1765,Table1[Tag Number],Table1[Status],"-",0)="Dead",
        _xlfn.XLOOKUP(A1765,Table2[Tag Number],Table2[Status],"-",0)="Dead",
        _xlfn.XLOOKUP(A1765,Table3[Tag Number],Table3[Status],"-",0)="Dead",
        _xlfn.XLOOKUP(A1765,Table4[Tag Number],Table4[Status],"-",0)="Dead"),"Dead",
     OR(_xlfn.XLOOKUP(A1765,Table1[Tag Number],Table1[Status],"-",0)="Alive",
        _xlfn.XLOOKUP(A1765,Table2[Tag Number],Table2[Status],"-",0)="Alive",
        _xlfn.XLOOKUP(A1765,Table3[Tag Number],Table3[Status],"-",0)="Alive",
        _xlfn.XLOOKUP(A1765,Table4[Tag Number],Table4[Status],"-",0)="Alive"),"Alive",
     OR(_xlfn.XLOOKUP(A1765,Table1[Tag Number],Table1[Status],"-",0)="-",
        _xlfn.XLOOKUP(A1765,Table2[Tag Number],Table2[Status],"-",0)="-",
        _xlfn.XLOOKUP(A1765,Table3[Tag Number],Table3[Status],"-",0)="-",
        _xlfn.XLOOKUP(A1765,Table4[Tag Number],Table4[Status],"-",0)="-"),
   "-")</f>
        <v>-</v>
      </c>
      <c r="I1765" s="90"/>
      <c r="J1765" s="94"/>
      <c r="K1765" s="95"/>
      <c r="L1765" s="95"/>
      <c r="M1765" s="95"/>
      <c r="N1765" s="96"/>
      <c r="O1765" s="89"/>
      <c r="R1765" t="b">
        <f t="shared" si="55"/>
        <v>0</v>
      </c>
    </row>
    <row r="1766" spans="1:18" ht="15" thickBot="1" x14ac:dyDescent="0.35">
      <c r="A1766" s="2" t="s">
        <v>504</v>
      </c>
      <c r="B1766" s="2" t="s">
        <v>1137</v>
      </c>
      <c r="C1766" s="84">
        <f>IF(COUNTIF(Table1[Tag Number], A1766), 1, 0)</f>
        <v>0</v>
      </c>
      <c r="D1766" s="85">
        <f>IF(COUNTIF(Table2[Tag Number], A1766), 1, 0)</f>
        <v>0</v>
      </c>
      <c r="E1766" s="86">
        <f>IF(COUNTIF(Table3[Tag Number], A1766), 1, 0)</f>
        <v>0</v>
      </c>
      <c r="F1766" s="86">
        <f>IF(COUNTIF(Table4[Tag Number], A1766), 1, 0)</f>
        <v>0</v>
      </c>
      <c r="G1766" s="87">
        <f t="shared" si="56"/>
        <v>0</v>
      </c>
      <c r="H1766" s="88" t="str" cm="1">
        <f t="array" ref="H1766">_xlfn.IFS(OR(_xlfn.XLOOKUP(A1766,Table1[Tag Number],Table1[Status],"-",0)="Dead",
        _xlfn.XLOOKUP(A1766,Table2[Tag Number],Table2[Status],"-",0)="Dead",
        _xlfn.XLOOKUP(A1766,Table3[Tag Number],Table3[Status],"-",0)="Dead",
        _xlfn.XLOOKUP(A1766,Table4[Tag Number],Table4[Status],"-",0)="Dead"),"Dead",
     OR(_xlfn.XLOOKUP(A1766,Table1[Tag Number],Table1[Status],"-",0)="Alive",
        _xlfn.XLOOKUP(A1766,Table2[Tag Number],Table2[Status],"-",0)="Alive",
        _xlfn.XLOOKUP(A1766,Table3[Tag Number],Table3[Status],"-",0)="Alive",
        _xlfn.XLOOKUP(A1766,Table4[Tag Number],Table4[Status],"-",0)="Alive"),"Alive",
     OR(_xlfn.XLOOKUP(A1766,Table1[Tag Number],Table1[Status],"-",0)="-",
        _xlfn.XLOOKUP(A1766,Table2[Tag Number],Table2[Status],"-",0)="-",
        _xlfn.XLOOKUP(A1766,Table3[Tag Number],Table3[Status],"-",0)="-",
        _xlfn.XLOOKUP(A1766,Table4[Tag Number],Table4[Status],"-",0)="-"),
   "-")</f>
        <v>-</v>
      </c>
      <c r="I1766" s="90"/>
      <c r="J1766" s="94"/>
      <c r="K1766" s="95"/>
      <c r="L1766" s="95"/>
      <c r="M1766" s="95"/>
      <c r="N1766" s="96"/>
      <c r="O1766" s="89"/>
      <c r="R1766" t="b">
        <f t="shared" si="55"/>
        <v>0</v>
      </c>
    </row>
    <row r="1767" spans="1:18" ht="15" thickBot="1" x14ac:dyDescent="0.35">
      <c r="A1767" s="3" t="s">
        <v>2348</v>
      </c>
      <c r="B1767" s="3" t="s">
        <v>1145</v>
      </c>
      <c r="C1767" s="84">
        <f>IF(COUNTIF(Table1[Tag Number], A1767), 1, 0)</f>
        <v>0</v>
      </c>
      <c r="D1767" s="85">
        <f>IF(COUNTIF(Table2[Tag Number], A1767), 1, 0)</f>
        <v>0</v>
      </c>
      <c r="E1767" s="86">
        <f>IF(COUNTIF(Table3[Tag Number], A1767), 1, 0)</f>
        <v>0</v>
      </c>
      <c r="F1767" s="86">
        <f>IF(COUNTIF(Table4[Tag Number], A1767), 1, 0)</f>
        <v>0</v>
      </c>
      <c r="G1767" s="87">
        <f t="shared" si="56"/>
        <v>0</v>
      </c>
      <c r="H1767" s="88" t="str" cm="1">
        <f t="array" ref="H1767">_xlfn.IFS(OR(_xlfn.XLOOKUP(A1767,Table1[Tag Number],Table1[Status],"-",0)="Dead",
        _xlfn.XLOOKUP(A1767,Table2[Tag Number],Table2[Status],"-",0)="Dead",
        _xlfn.XLOOKUP(A1767,Table3[Tag Number],Table3[Status],"-",0)="Dead",
        _xlfn.XLOOKUP(A1767,Table4[Tag Number],Table4[Status],"-",0)="Dead"),"Dead",
     OR(_xlfn.XLOOKUP(A1767,Table1[Tag Number],Table1[Status],"-",0)="Alive",
        _xlfn.XLOOKUP(A1767,Table2[Tag Number],Table2[Status],"-",0)="Alive",
        _xlfn.XLOOKUP(A1767,Table3[Tag Number],Table3[Status],"-",0)="Alive",
        _xlfn.XLOOKUP(A1767,Table4[Tag Number],Table4[Status],"-",0)="Alive"),"Alive",
     OR(_xlfn.XLOOKUP(A1767,Table1[Tag Number],Table1[Status],"-",0)="-",
        _xlfn.XLOOKUP(A1767,Table2[Tag Number],Table2[Status],"-",0)="-",
        _xlfn.XLOOKUP(A1767,Table3[Tag Number],Table3[Status],"-",0)="-",
        _xlfn.XLOOKUP(A1767,Table4[Tag Number],Table4[Status],"-",0)="-"),
   "-")</f>
        <v>-</v>
      </c>
      <c r="I1767" s="90"/>
      <c r="J1767" s="94"/>
      <c r="K1767" s="95"/>
      <c r="L1767" s="95"/>
      <c r="M1767" s="95"/>
      <c r="N1767" s="96"/>
      <c r="O1767" s="89"/>
      <c r="R1767" t="b">
        <f t="shared" si="55"/>
        <v>0</v>
      </c>
    </row>
    <row r="1768" spans="1:18" ht="15" thickBot="1" x14ac:dyDescent="0.35">
      <c r="A1768" s="2" t="s">
        <v>2349</v>
      </c>
      <c r="B1768" s="2" t="s">
        <v>1145</v>
      </c>
      <c r="C1768" s="84">
        <f>IF(COUNTIF(Table1[Tag Number], A1768), 1, 0)</f>
        <v>0</v>
      </c>
      <c r="D1768" s="85">
        <f>IF(COUNTIF(Table2[Tag Number], A1768), 1, 0)</f>
        <v>0</v>
      </c>
      <c r="E1768" s="86">
        <f>IF(COUNTIF(Table3[Tag Number], A1768), 1, 0)</f>
        <v>0</v>
      </c>
      <c r="F1768" s="86">
        <f>IF(COUNTIF(Table4[Tag Number], A1768), 1, 0)</f>
        <v>0</v>
      </c>
      <c r="G1768" s="87">
        <f t="shared" si="56"/>
        <v>0</v>
      </c>
      <c r="H1768" s="88" t="str" cm="1">
        <f t="array" ref="H1768">_xlfn.IFS(OR(_xlfn.XLOOKUP(A1768,Table1[Tag Number],Table1[Status],"-",0)="Dead",
        _xlfn.XLOOKUP(A1768,Table2[Tag Number],Table2[Status],"-",0)="Dead",
        _xlfn.XLOOKUP(A1768,Table3[Tag Number],Table3[Status],"-",0)="Dead",
        _xlfn.XLOOKUP(A1768,Table4[Tag Number],Table4[Status],"-",0)="Dead"),"Dead",
     OR(_xlfn.XLOOKUP(A1768,Table1[Tag Number],Table1[Status],"-",0)="Alive",
        _xlfn.XLOOKUP(A1768,Table2[Tag Number],Table2[Status],"-",0)="Alive",
        _xlfn.XLOOKUP(A1768,Table3[Tag Number],Table3[Status],"-",0)="Alive",
        _xlfn.XLOOKUP(A1768,Table4[Tag Number],Table4[Status],"-",0)="Alive"),"Alive",
     OR(_xlfn.XLOOKUP(A1768,Table1[Tag Number],Table1[Status],"-",0)="-",
        _xlfn.XLOOKUP(A1768,Table2[Tag Number],Table2[Status],"-",0)="-",
        _xlfn.XLOOKUP(A1768,Table3[Tag Number],Table3[Status],"-",0)="-",
        _xlfn.XLOOKUP(A1768,Table4[Tag Number],Table4[Status],"-",0)="-"),
   "-")</f>
        <v>-</v>
      </c>
      <c r="I1768" s="90"/>
      <c r="J1768" s="94"/>
      <c r="K1768" s="95"/>
      <c r="L1768" s="95"/>
      <c r="M1768" s="95"/>
      <c r="N1768" s="96"/>
      <c r="O1768" s="89"/>
      <c r="R1768" t="b">
        <f t="shared" si="55"/>
        <v>0</v>
      </c>
    </row>
    <row r="1769" spans="1:18" ht="15" thickBot="1" x14ac:dyDescent="0.35">
      <c r="A1769" s="3" t="s">
        <v>2350</v>
      </c>
      <c r="B1769" s="3" t="s">
        <v>1145</v>
      </c>
      <c r="C1769" s="84">
        <f>IF(COUNTIF(Table1[Tag Number], A1769), 1, 0)</f>
        <v>0</v>
      </c>
      <c r="D1769" s="85">
        <f>IF(COUNTIF(Table2[Tag Number], A1769), 1, 0)</f>
        <v>0</v>
      </c>
      <c r="E1769" s="86">
        <f>IF(COUNTIF(Table3[Tag Number], A1769), 1, 0)</f>
        <v>0</v>
      </c>
      <c r="F1769" s="86">
        <f>IF(COUNTIF(Table4[Tag Number], A1769), 1, 0)</f>
        <v>0</v>
      </c>
      <c r="G1769" s="87">
        <f t="shared" si="56"/>
        <v>0</v>
      </c>
      <c r="H1769" s="88" t="str" cm="1">
        <f t="array" ref="H1769">_xlfn.IFS(OR(_xlfn.XLOOKUP(A1769,Table1[Tag Number],Table1[Status],"-",0)="Dead",
        _xlfn.XLOOKUP(A1769,Table2[Tag Number],Table2[Status],"-",0)="Dead",
        _xlfn.XLOOKUP(A1769,Table3[Tag Number],Table3[Status],"-",0)="Dead",
        _xlfn.XLOOKUP(A1769,Table4[Tag Number],Table4[Status],"-",0)="Dead"),"Dead",
     OR(_xlfn.XLOOKUP(A1769,Table1[Tag Number],Table1[Status],"-",0)="Alive",
        _xlfn.XLOOKUP(A1769,Table2[Tag Number],Table2[Status],"-",0)="Alive",
        _xlfn.XLOOKUP(A1769,Table3[Tag Number],Table3[Status],"-",0)="Alive",
        _xlfn.XLOOKUP(A1769,Table4[Tag Number],Table4[Status],"-",0)="Alive"),"Alive",
     OR(_xlfn.XLOOKUP(A1769,Table1[Tag Number],Table1[Status],"-",0)="-",
        _xlfn.XLOOKUP(A1769,Table2[Tag Number],Table2[Status],"-",0)="-",
        _xlfn.XLOOKUP(A1769,Table3[Tag Number],Table3[Status],"-",0)="-",
        _xlfn.XLOOKUP(A1769,Table4[Tag Number],Table4[Status],"-",0)="-"),
   "-")</f>
        <v>-</v>
      </c>
      <c r="I1769" s="90"/>
      <c r="J1769" s="94"/>
      <c r="K1769" s="95"/>
      <c r="L1769" s="95"/>
      <c r="M1769" s="95"/>
      <c r="N1769" s="96"/>
      <c r="O1769" s="89"/>
      <c r="R1769" t="b">
        <f t="shared" si="55"/>
        <v>0</v>
      </c>
    </row>
    <row r="1770" spans="1:18" ht="15" thickBot="1" x14ac:dyDescent="0.35">
      <c r="A1770" s="2" t="s">
        <v>2351</v>
      </c>
      <c r="B1770" s="2" t="s">
        <v>1145</v>
      </c>
      <c r="C1770" s="84">
        <f>IF(COUNTIF(Table1[Tag Number], A1770), 1, 0)</f>
        <v>0</v>
      </c>
      <c r="D1770" s="85">
        <f>IF(COUNTIF(Table2[Tag Number], A1770), 1, 0)</f>
        <v>0</v>
      </c>
      <c r="E1770" s="86">
        <f>IF(COUNTIF(Table3[Tag Number], A1770), 1, 0)</f>
        <v>0</v>
      </c>
      <c r="F1770" s="86">
        <f>IF(COUNTIF(Table4[Tag Number], A1770), 1, 0)</f>
        <v>0</v>
      </c>
      <c r="G1770" s="87">
        <f t="shared" si="56"/>
        <v>0</v>
      </c>
      <c r="H1770" s="88" t="str" cm="1">
        <f t="array" ref="H1770">_xlfn.IFS(OR(_xlfn.XLOOKUP(A1770,Table1[Tag Number],Table1[Status],"-",0)="Dead",
        _xlfn.XLOOKUP(A1770,Table2[Tag Number],Table2[Status],"-",0)="Dead",
        _xlfn.XLOOKUP(A1770,Table3[Tag Number],Table3[Status],"-",0)="Dead",
        _xlfn.XLOOKUP(A1770,Table4[Tag Number],Table4[Status],"-",0)="Dead"),"Dead",
     OR(_xlfn.XLOOKUP(A1770,Table1[Tag Number],Table1[Status],"-",0)="Alive",
        _xlfn.XLOOKUP(A1770,Table2[Tag Number],Table2[Status],"-",0)="Alive",
        _xlfn.XLOOKUP(A1770,Table3[Tag Number],Table3[Status],"-",0)="Alive",
        _xlfn.XLOOKUP(A1770,Table4[Tag Number],Table4[Status],"-",0)="Alive"),"Alive",
     OR(_xlfn.XLOOKUP(A1770,Table1[Tag Number],Table1[Status],"-",0)="-",
        _xlfn.XLOOKUP(A1770,Table2[Tag Number],Table2[Status],"-",0)="-",
        _xlfn.XLOOKUP(A1770,Table3[Tag Number],Table3[Status],"-",0)="-",
        _xlfn.XLOOKUP(A1770,Table4[Tag Number],Table4[Status],"-",0)="-"),
   "-")</f>
        <v>-</v>
      </c>
      <c r="I1770" s="90"/>
      <c r="J1770" s="94"/>
      <c r="K1770" s="95"/>
      <c r="L1770" s="95"/>
      <c r="M1770" s="95"/>
      <c r="N1770" s="96"/>
      <c r="O1770" s="89"/>
      <c r="R1770" t="b">
        <f t="shared" si="55"/>
        <v>0</v>
      </c>
    </row>
    <row r="1771" spans="1:18" ht="15" thickBot="1" x14ac:dyDescent="0.35">
      <c r="A1771" s="3" t="s">
        <v>2352</v>
      </c>
      <c r="B1771" s="3" t="s">
        <v>1137</v>
      </c>
      <c r="C1771" s="84">
        <f>IF(COUNTIF(Table1[Tag Number], A1771), 1, 0)</f>
        <v>0</v>
      </c>
      <c r="D1771" s="85">
        <f>IF(COUNTIF(Table2[Tag Number], A1771), 1, 0)</f>
        <v>0</v>
      </c>
      <c r="E1771" s="86">
        <f>IF(COUNTIF(Table3[Tag Number], A1771), 1, 0)</f>
        <v>0</v>
      </c>
      <c r="F1771" s="86">
        <f>IF(COUNTIF(Table4[Tag Number], A1771), 1, 0)</f>
        <v>0</v>
      </c>
      <c r="G1771" s="87">
        <f t="shared" si="56"/>
        <v>0</v>
      </c>
      <c r="H1771" s="88" t="str" cm="1">
        <f t="array" ref="H1771">_xlfn.IFS(OR(_xlfn.XLOOKUP(A1771,Table1[Tag Number],Table1[Status],"-",0)="Dead",
        _xlfn.XLOOKUP(A1771,Table2[Tag Number],Table2[Status],"-",0)="Dead",
        _xlfn.XLOOKUP(A1771,Table3[Tag Number],Table3[Status],"-",0)="Dead",
        _xlfn.XLOOKUP(A1771,Table4[Tag Number],Table4[Status],"-",0)="Dead"),"Dead",
     OR(_xlfn.XLOOKUP(A1771,Table1[Tag Number],Table1[Status],"-",0)="Alive",
        _xlfn.XLOOKUP(A1771,Table2[Tag Number],Table2[Status],"-",0)="Alive",
        _xlfn.XLOOKUP(A1771,Table3[Tag Number],Table3[Status],"-",0)="Alive",
        _xlfn.XLOOKUP(A1771,Table4[Tag Number],Table4[Status],"-",0)="Alive"),"Alive",
     OR(_xlfn.XLOOKUP(A1771,Table1[Tag Number],Table1[Status],"-",0)="-",
        _xlfn.XLOOKUP(A1771,Table2[Tag Number],Table2[Status],"-",0)="-",
        _xlfn.XLOOKUP(A1771,Table3[Tag Number],Table3[Status],"-",0)="-",
        _xlfn.XLOOKUP(A1771,Table4[Tag Number],Table4[Status],"-",0)="-"),
   "-")</f>
        <v>-</v>
      </c>
      <c r="I1771" s="90"/>
      <c r="J1771" s="94"/>
      <c r="K1771" s="95"/>
      <c r="L1771" s="95"/>
      <c r="M1771" s="95"/>
      <c r="N1771" s="96"/>
      <c r="O1771" s="89"/>
      <c r="R1771" t="b">
        <f t="shared" si="55"/>
        <v>0</v>
      </c>
    </row>
    <row r="1772" spans="1:18" ht="15" thickBot="1" x14ac:dyDescent="0.35">
      <c r="A1772" s="2" t="s">
        <v>2353</v>
      </c>
      <c r="B1772" s="2" t="s">
        <v>1145</v>
      </c>
      <c r="C1772" s="84">
        <f>IF(COUNTIF(Table1[Tag Number], A1772), 1, 0)</f>
        <v>0</v>
      </c>
      <c r="D1772" s="85">
        <f>IF(COUNTIF(Table2[Tag Number], A1772), 1, 0)</f>
        <v>0</v>
      </c>
      <c r="E1772" s="86">
        <f>IF(COUNTIF(Table3[Tag Number], A1772), 1, 0)</f>
        <v>0</v>
      </c>
      <c r="F1772" s="86">
        <f>IF(COUNTIF(Table4[Tag Number], A1772), 1, 0)</f>
        <v>0</v>
      </c>
      <c r="G1772" s="87">
        <f t="shared" si="56"/>
        <v>0</v>
      </c>
      <c r="H1772" s="88" t="str" cm="1">
        <f t="array" ref="H1772">_xlfn.IFS(OR(_xlfn.XLOOKUP(A1772,Table1[Tag Number],Table1[Status],"-",0)="Dead",
        _xlfn.XLOOKUP(A1772,Table2[Tag Number],Table2[Status],"-",0)="Dead",
        _xlfn.XLOOKUP(A1772,Table3[Tag Number],Table3[Status],"-",0)="Dead",
        _xlfn.XLOOKUP(A1772,Table4[Tag Number],Table4[Status],"-",0)="Dead"),"Dead",
     OR(_xlfn.XLOOKUP(A1772,Table1[Tag Number],Table1[Status],"-",0)="Alive",
        _xlfn.XLOOKUP(A1772,Table2[Tag Number],Table2[Status],"-",0)="Alive",
        _xlfn.XLOOKUP(A1772,Table3[Tag Number],Table3[Status],"-",0)="Alive",
        _xlfn.XLOOKUP(A1772,Table4[Tag Number],Table4[Status],"-",0)="Alive"),"Alive",
     OR(_xlfn.XLOOKUP(A1772,Table1[Tag Number],Table1[Status],"-",0)="-",
        _xlfn.XLOOKUP(A1772,Table2[Tag Number],Table2[Status],"-",0)="-",
        _xlfn.XLOOKUP(A1772,Table3[Tag Number],Table3[Status],"-",0)="-",
        _xlfn.XLOOKUP(A1772,Table4[Tag Number],Table4[Status],"-",0)="-"),
   "-")</f>
        <v>-</v>
      </c>
      <c r="I1772" s="90"/>
      <c r="J1772" s="94"/>
      <c r="K1772" s="95"/>
      <c r="L1772" s="95"/>
      <c r="M1772" s="95"/>
      <c r="N1772" s="96"/>
      <c r="O1772" s="89"/>
      <c r="R1772" t="b">
        <f t="shared" si="55"/>
        <v>0</v>
      </c>
    </row>
    <row r="1773" spans="1:18" ht="15" thickBot="1" x14ac:dyDescent="0.35">
      <c r="A1773" s="3" t="s">
        <v>548</v>
      </c>
      <c r="B1773" s="3" t="s">
        <v>1137</v>
      </c>
      <c r="C1773" s="84">
        <f>IF(COUNTIF(Table1[Tag Number], A1773), 1, 0)</f>
        <v>0</v>
      </c>
      <c r="D1773" s="85">
        <f>IF(COUNTIF(Table2[Tag Number], A1773), 1, 0)</f>
        <v>0</v>
      </c>
      <c r="E1773" s="86">
        <f>IF(COUNTIF(Table3[Tag Number], A1773), 1, 0)</f>
        <v>0</v>
      </c>
      <c r="F1773" s="86">
        <f>IF(COUNTIF(Table4[Tag Number], A1773), 1, 0)</f>
        <v>0</v>
      </c>
      <c r="G1773" s="87">
        <f t="shared" si="56"/>
        <v>0</v>
      </c>
      <c r="H1773" s="88" t="str" cm="1">
        <f t="array" ref="H1773">_xlfn.IFS(OR(_xlfn.XLOOKUP(A1773,Table1[Tag Number],Table1[Status],"-",0)="Dead",
        _xlfn.XLOOKUP(A1773,Table2[Tag Number],Table2[Status],"-",0)="Dead",
        _xlfn.XLOOKUP(A1773,Table3[Tag Number],Table3[Status],"-",0)="Dead",
        _xlfn.XLOOKUP(A1773,Table4[Tag Number],Table4[Status],"-",0)="Dead"),"Dead",
     OR(_xlfn.XLOOKUP(A1773,Table1[Tag Number],Table1[Status],"-",0)="Alive",
        _xlfn.XLOOKUP(A1773,Table2[Tag Number],Table2[Status],"-",0)="Alive",
        _xlfn.XLOOKUP(A1773,Table3[Tag Number],Table3[Status],"-",0)="Alive",
        _xlfn.XLOOKUP(A1773,Table4[Tag Number],Table4[Status],"-",0)="Alive"),"Alive",
     OR(_xlfn.XLOOKUP(A1773,Table1[Tag Number],Table1[Status],"-",0)="-",
        _xlfn.XLOOKUP(A1773,Table2[Tag Number],Table2[Status],"-",0)="-",
        _xlfn.XLOOKUP(A1773,Table3[Tag Number],Table3[Status],"-",0)="-",
        _xlfn.XLOOKUP(A1773,Table4[Tag Number],Table4[Status],"-",0)="-"),
   "-")</f>
        <v>-</v>
      </c>
      <c r="I1773" s="90"/>
      <c r="J1773" s="94"/>
      <c r="K1773" s="95"/>
      <c r="L1773" s="95"/>
      <c r="M1773" s="95"/>
      <c r="N1773" s="96"/>
      <c r="O1773" s="89"/>
      <c r="R1773" t="b">
        <f t="shared" si="55"/>
        <v>0</v>
      </c>
    </row>
    <row r="1774" spans="1:18" ht="15" thickBot="1" x14ac:dyDescent="0.35">
      <c r="A1774" s="2" t="s">
        <v>2354</v>
      </c>
      <c r="B1774" s="2" t="s">
        <v>1145</v>
      </c>
      <c r="C1774" s="84">
        <f>IF(COUNTIF(Table1[Tag Number], A1774), 1, 0)</f>
        <v>0</v>
      </c>
      <c r="D1774" s="85">
        <f>IF(COUNTIF(Table2[Tag Number], A1774), 1, 0)</f>
        <v>0</v>
      </c>
      <c r="E1774" s="86">
        <f>IF(COUNTIF(Table3[Tag Number], A1774), 1, 0)</f>
        <v>0</v>
      </c>
      <c r="F1774" s="86">
        <f>IF(COUNTIF(Table4[Tag Number], A1774), 1, 0)</f>
        <v>0</v>
      </c>
      <c r="G1774" s="87">
        <f t="shared" si="56"/>
        <v>0</v>
      </c>
      <c r="H1774" s="88" t="str" cm="1">
        <f t="array" ref="H1774">_xlfn.IFS(OR(_xlfn.XLOOKUP(A1774,Table1[Tag Number],Table1[Status],"-",0)="Dead",
        _xlfn.XLOOKUP(A1774,Table2[Tag Number],Table2[Status],"-",0)="Dead",
        _xlfn.XLOOKUP(A1774,Table3[Tag Number],Table3[Status],"-",0)="Dead",
        _xlfn.XLOOKUP(A1774,Table4[Tag Number],Table4[Status],"-",0)="Dead"),"Dead",
     OR(_xlfn.XLOOKUP(A1774,Table1[Tag Number],Table1[Status],"-",0)="Alive",
        _xlfn.XLOOKUP(A1774,Table2[Tag Number],Table2[Status],"-",0)="Alive",
        _xlfn.XLOOKUP(A1774,Table3[Tag Number],Table3[Status],"-",0)="Alive",
        _xlfn.XLOOKUP(A1774,Table4[Tag Number],Table4[Status],"-",0)="Alive"),"Alive",
     OR(_xlfn.XLOOKUP(A1774,Table1[Tag Number],Table1[Status],"-",0)="-",
        _xlfn.XLOOKUP(A1774,Table2[Tag Number],Table2[Status],"-",0)="-",
        _xlfn.XLOOKUP(A1774,Table3[Tag Number],Table3[Status],"-",0)="-",
        _xlfn.XLOOKUP(A1774,Table4[Tag Number],Table4[Status],"-",0)="-"),
   "-")</f>
        <v>-</v>
      </c>
      <c r="I1774" s="90"/>
      <c r="J1774" s="94"/>
      <c r="K1774" s="95"/>
      <c r="L1774" s="95"/>
      <c r="M1774" s="95"/>
      <c r="N1774" s="96"/>
      <c r="O1774" s="89"/>
      <c r="R1774" t="b">
        <f t="shared" si="55"/>
        <v>0</v>
      </c>
    </row>
    <row r="1775" spans="1:18" ht="15" thickBot="1" x14ac:dyDescent="0.35">
      <c r="A1775" s="3" t="s">
        <v>95</v>
      </c>
      <c r="B1775" s="3" t="s">
        <v>1145</v>
      </c>
      <c r="C1775" s="84">
        <f>IF(COUNTIF(Table1[Tag Number], A1775), 1, 0)</f>
        <v>0</v>
      </c>
      <c r="D1775" s="85">
        <f>IF(COUNTIF(Table2[Tag Number], A1775), 1, 0)</f>
        <v>0</v>
      </c>
      <c r="E1775" s="86">
        <f>IF(COUNTIF(Table3[Tag Number], A1775), 1, 0)</f>
        <v>1</v>
      </c>
      <c r="F1775" s="86">
        <f>IF(COUNTIF(Table4[Tag Number], A1775), 1, 0)</f>
        <v>0</v>
      </c>
      <c r="G1775" s="87">
        <f t="shared" si="56"/>
        <v>1</v>
      </c>
      <c r="H1775" s="88" t="str" cm="1">
        <f t="array" ref="H1775">_xlfn.IFS(OR(_xlfn.XLOOKUP(A1775,Table1[Tag Number],Table1[Status],"-",0)="Dead",
        _xlfn.XLOOKUP(A1775,Table2[Tag Number],Table2[Status],"-",0)="Dead",
        _xlfn.XLOOKUP(A1775,Table3[Tag Number],Table3[Status],"-",0)="Dead",
        _xlfn.XLOOKUP(A1775,Table4[Tag Number],Table4[Status],"-",0)="Dead"),"Dead",
     OR(_xlfn.XLOOKUP(A1775,Table1[Tag Number],Table1[Status],"-",0)="Alive",
        _xlfn.XLOOKUP(A1775,Table2[Tag Number],Table2[Status],"-",0)="Alive",
        _xlfn.XLOOKUP(A1775,Table3[Tag Number],Table3[Status],"-",0)="Alive",
        _xlfn.XLOOKUP(A1775,Table4[Tag Number],Table4[Status],"-",0)="Alive"),"Alive",
     OR(_xlfn.XLOOKUP(A1775,Table1[Tag Number],Table1[Status],"-",0)="-",
        _xlfn.XLOOKUP(A1775,Table2[Tag Number],Table2[Status],"-",0)="-",
        _xlfn.XLOOKUP(A1775,Table3[Tag Number],Table3[Status],"-",0)="-",
        _xlfn.XLOOKUP(A1775,Table4[Tag Number],Table4[Status],"-",0)="-"),
   "-")</f>
        <v>Alive</v>
      </c>
      <c r="I1775" s="90"/>
      <c r="J1775" s="94"/>
      <c r="K1775" s="95"/>
      <c r="L1775" s="95"/>
      <c r="M1775" s="95"/>
      <c r="N1775" s="96"/>
      <c r="O1775" s="89"/>
      <c r="R1775" t="b">
        <f t="shared" si="55"/>
        <v>0</v>
      </c>
    </row>
    <row r="1776" spans="1:18" ht="15" thickBot="1" x14ac:dyDescent="0.35">
      <c r="A1776" s="2" t="s">
        <v>316</v>
      </c>
      <c r="B1776" s="2" t="s">
        <v>1145</v>
      </c>
      <c r="C1776" s="84">
        <f>IF(COUNTIF(Table1[Tag Number], A1776), 1, 0)</f>
        <v>0</v>
      </c>
      <c r="D1776" s="85">
        <f>IF(COUNTIF(Table2[Tag Number], A1776), 1, 0)</f>
        <v>0</v>
      </c>
      <c r="E1776" s="86">
        <f>IF(COUNTIF(Table3[Tag Number], A1776), 1, 0)</f>
        <v>1</v>
      </c>
      <c r="F1776" s="86">
        <f>IF(COUNTIF(Table4[Tag Number], A1776), 1, 0)</f>
        <v>0</v>
      </c>
      <c r="G1776" s="87">
        <f t="shared" si="56"/>
        <v>1</v>
      </c>
      <c r="H1776" s="88" t="str" cm="1">
        <f t="array" ref="H1776">_xlfn.IFS(OR(_xlfn.XLOOKUP(A1776,Table1[Tag Number],Table1[Status],"-",0)="Dead",
        _xlfn.XLOOKUP(A1776,Table2[Tag Number],Table2[Status],"-",0)="Dead",
        _xlfn.XLOOKUP(A1776,Table3[Tag Number],Table3[Status],"-",0)="Dead",
        _xlfn.XLOOKUP(A1776,Table4[Tag Number],Table4[Status],"-",0)="Dead"),"Dead",
     OR(_xlfn.XLOOKUP(A1776,Table1[Tag Number],Table1[Status],"-",0)="Alive",
        _xlfn.XLOOKUP(A1776,Table2[Tag Number],Table2[Status],"-",0)="Alive",
        _xlfn.XLOOKUP(A1776,Table3[Tag Number],Table3[Status],"-",0)="Alive",
        _xlfn.XLOOKUP(A1776,Table4[Tag Number],Table4[Status],"-",0)="Alive"),"Alive",
     OR(_xlfn.XLOOKUP(A1776,Table1[Tag Number],Table1[Status],"-",0)="-",
        _xlfn.XLOOKUP(A1776,Table2[Tag Number],Table2[Status],"-",0)="-",
        _xlfn.XLOOKUP(A1776,Table3[Tag Number],Table3[Status],"-",0)="-",
        _xlfn.XLOOKUP(A1776,Table4[Tag Number],Table4[Status],"-",0)="-"),
   "-")</f>
        <v>Dead</v>
      </c>
      <c r="I1776" s="90"/>
      <c r="J1776" s="94"/>
      <c r="K1776" s="95"/>
      <c r="L1776" s="95"/>
      <c r="M1776" s="95"/>
      <c r="N1776" s="96"/>
      <c r="O1776" s="89"/>
      <c r="R1776" t="b">
        <f t="shared" si="55"/>
        <v>0</v>
      </c>
    </row>
    <row r="1777" spans="1:18" ht="15" thickBot="1" x14ac:dyDescent="0.35">
      <c r="A1777" s="3" t="s">
        <v>2355</v>
      </c>
      <c r="B1777" s="3" t="s">
        <v>1145</v>
      </c>
      <c r="C1777" s="84">
        <f>IF(COUNTIF(Table1[Tag Number], A1777), 1, 0)</f>
        <v>0</v>
      </c>
      <c r="D1777" s="85">
        <f>IF(COUNTIF(Table2[Tag Number], A1777), 1, 0)</f>
        <v>0</v>
      </c>
      <c r="E1777" s="86">
        <f>IF(COUNTIF(Table3[Tag Number], A1777), 1, 0)</f>
        <v>0</v>
      </c>
      <c r="F1777" s="86">
        <f>IF(COUNTIF(Table4[Tag Number], A1777), 1, 0)</f>
        <v>0</v>
      </c>
      <c r="G1777" s="87">
        <f t="shared" si="56"/>
        <v>0</v>
      </c>
      <c r="H1777" s="88" t="str" cm="1">
        <f t="array" ref="H1777">_xlfn.IFS(OR(_xlfn.XLOOKUP(A1777,Table1[Tag Number],Table1[Status],"-",0)="Dead",
        _xlfn.XLOOKUP(A1777,Table2[Tag Number],Table2[Status],"-",0)="Dead",
        _xlfn.XLOOKUP(A1777,Table3[Tag Number],Table3[Status],"-",0)="Dead",
        _xlfn.XLOOKUP(A1777,Table4[Tag Number],Table4[Status],"-",0)="Dead"),"Dead",
     OR(_xlfn.XLOOKUP(A1777,Table1[Tag Number],Table1[Status],"-",0)="Alive",
        _xlfn.XLOOKUP(A1777,Table2[Tag Number],Table2[Status],"-",0)="Alive",
        _xlfn.XLOOKUP(A1777,Table3[Tag Number],Table3[Status],"-",0)="Alive",
        _xlfn.XLOOKUP(A1777,Table4[Tag Number],Table4[Status],"-",0)="Alive"),"Alive",
     OR(_xlfn.XLOOKUP(A1777,Table1[Tag Number],Table1[Status],"-",0)="-",
        _xlfn.XLOOKUP(A1777,Table2[Tag Number],Table2[Status],"-",0)="-",
        _xlfn.XLOOKUP(A1777,Table3[Tag Number],Table3[Status],"-",0)="-",
        _xlfn.XLOOKUP(A1777,Table4[Tag Number],Table4[Status],"-",0)="-"),
   "-")</f>
        <v>-</v>
      </c>
      <c r="I1777" s="90"/>
      <c r="J1777" s="94"/>
      <c r="K1777" s="95"/>
      <c r="L1777" s="95"/>
      <c r="M1777" s="95"/>
      <c r="N1777" s="96"/>
      <c r="O1777" s="89"/>
      <c r="R1777" t="b">
        <f t="shared" si="55"/>
        <v>0</v>
      </c>
    </row>
    <row r="1778" spans="1:18" ht="15" thickBot="1" x14ac:dyDescent="0.35">
      <c r="A1778" s="2" t="s">
        <v>2356</v>
      </c>
      <c r="B1778" s="2" t="s">
        <v>1145</v>
      </c>
      <c r="C1778" s="84">
        <f>IF(COUNTIF(Table1[Tag Number], A1778), 1, 0)</f>
        <v>0</v>
      </c>
      <c r="D1778" s="85">
        <f>IF(COUNTIF(Table2[Tag Number], A1778), 1, 0)</f>
        <v>0</v>
      </c>
      <c r="E1778" s="86">
        <f>IF(COUNTIF(Table3[Tag Number], A1778), 1, 0)</f>
        <v>0</v>
      </c>
      <c r="F1778" s="86">
        <f>IF(COUNTIF(Table4[Tag Number], A1778), 1, 0)</f>
        <v>0</v>
      </c>
      <c r="G1778" s="87">
        <f t="shared" si="56"/>
        <v>0</v>
      </c>
      <c r="H1778" s="88" t="str" cm="1">
        <f t="array" ref="H1778">_xlfn.IFS(OR(_xlfn.XLOOKUP(A1778,Table1[Tag Number],Table1[Status],"-",0)="Dead",
        _xlfn.XLOOKUP(A1778,Table2[Tag Number],Table2[Status],"-",0)="Dead",
        _xlfn.XLOOKUP(A1778,Table3[Tag Number],Table3[Status],"-",0)="Dead",
        _xlfn.XLOOKUP(A1778,Table4[Tag Number],Table4[Status],"-",0)="Dead"),"Dead",
     OR(_xlfn.XLOOKUP(A1778,Table1[Tag Number],Table1[Status],"-",0)="Alive",
        _xlfn.XLOOKUP(A1778,Table2[Tag Number],Table2[Status],"-",0)="Alive",
        _xlfn.XLOOKUP(A1778,Table3[Tag Number],Table3[Status],"-",0)="Alive",
        _xlfn.XLOOKUP(A1778,Table4[Tag Number],Table4[Status],"-",0)="Alive"),"Alive",
     OR(_xlfn.XLOOKUP(A1778,Table1[Tag Number],Table1[Status],"-",0)="-",
        _xlfn.XLOOKUP(A1778,Table2[Tag Number],Table2[Status],"-",0)="-",
        _xlfn.XLOOKUP(A1778,Table3[Tag Number],Table3[Status],"-",0)="-",
        _xlfn.XLOOKUP(A1778,Table4[Tag Number],Table4[Status],"-",0)="-"),
   "-")</f>
        <v>-</v>
      </c>
      <c r="I1778" s="90"/>
      <c r="J1778" s="94"/>
      <c r="K1778" s="95"/>
      <c r="L1778" s="95"/>
      <c r="M1778" s="95"/>
      <c r="N1778" s="96"/>
      <c r="O1778" s="89"/>
      <c r="R1778" t="b">
        <f t="shared" si="55"/>
        <v>0</v>
      </c>
    </row>
    <row r="1779" spans="1:18" ht="15" thickBot="1" x14ac:dyDescent="0.35">
      <c r="A1779" s="3" t="s">
        <v>2357</v>
      </c>
      <c r="B1779" s="3" t="s">
        <v>1137</v>
      </c>
      <c r="C1779" s="84">
        <f>IF(COUNTIF(Table1[Tag Number], A1779), 1, 0)</f>
        <v>0</v>
      </c>
      <c r="D1779" s="85">
        <f>IF(COUNTIF(Table2[Tag Number], A1779), 1, 0)</f>
        <v>0</v>
      </c>
      <c r="E1779" s="86">
        <f>IF(COUNTIF(Table3[Tag Number], A1779), 1, 0)</f>
        <v>0</v>
      </c>
      <c r="F1779" s="86">
        <f>IF(COUNTIF(Table4[Tag Number], A1779), 1, 0)</f>
        <v>0</v>
      </c>
      <c r="G1779" s="87">
        <f t="shared" si="56"/>
        <v>0</v>
      </c>
      <c r="H1779" s="88" t="str" cm="1">
        <f t="array" ref="H1779">_xlfn.IFS(OR(_xlfn.XLOOKUP(A1779,Table1[Tag Number],Table1[Status],"-",0)="Dead",
        _xlfn.XLOOKUP(A1779,Table2[Tag Number],Table2[Status],"-",0)="Dead",
        _xlfn.XLOOKUP(A1779,Table3[Tag Number],Table3[Status],"-",0)="Dead",
        _xlfn.XLOOKUP(A1779,Table4[Tag Number],Table4[Status],"-",0)="Dead"),"Dead",
     OR(_xlfn.XLOOKUP(A1779,Table1[Tag Number],Table1[Status],"-",0)="Alive",
        _xlfn.XLOOKUP(A1779,Table2[Tag Number],Table2[Status],"-",0)="Alive",
        _xlfn.XLOOKUP(A1779,Table3[Tag Number],Table3[Status],"-",0)="Alive",
        _xlfn.XLOOKUP(A1779,Table4[Tag Number],Table4[Status],"-",0)="Alive"),"Alive",
     OR(_xlfn.XLOOKUP(A1779,Table1[Tag Number],Table1[Status],"-",0)="-",
        _xlfn.XLOOKUP(A1779,Table2[Tag Number],Table2[Status],"-",0)="-",
        _xlfn.XLOOKUP(A1779,Table3[Tag Number],Table3[Status],"-",0)="-",
        _xlfn.XLOOKUP(A1779,Table4[Tag Number],Table4[Status],"-",0)="-"),
   "-")</f>
        <v>-</v>
      </c>
      <c r="I1779" s="90"/>
      <c r="J1779" s="94"/>
      <c r="K1779" s="95"/>
      <c r="L1779" s="95"/>
      <c r="M1779" s="95"/>
      <c r="N1779" s="96"/>
      <c r="O1779" s="89"/>
      <c r="R1779" t="b">
        <f t="shared" si="55"/>
        <v>0</v>
      </c>
    </row>
    <row r="1780" spans="1:18" ht="15" thickBot="1" x14ac:dyDescent="0.35">
      <c r="A1780" s="2" t="s">
        <v>2358</v>
      </c>
      <c r="B1780" s="2" t="s">
        <v>1145</v>
      </c>
      <c r="C1780" s="84">
        <f>IF(COUNTIF(Table1[Tag Number], A1780), 1, 0)</f>
        <v>0</v>
      </c>
      <c r="D1780" s="85">
        <f>IF(COUNTIF(Table2[Tag Number], A1780), 1, 0)</f>
        <v>0</v>
      </c>
      <c r="E1780" s="86">
        <f>IF(COUNTIF(Table3[Tag Number], A1780), 1, 0)</f>
        <v>0</v>
      </c>
      <c r="F1780" s="86">
        <f>IF(COUNTIF(Table4[Tag Number], A1780), 1, 0)</f>
        <v>0</v>
      </c>
      <c r="G1780" s="87">
        <f t="shared" si="56"/>
        <v>0</v>
      </c>
      <c r="H1780" s="88" t="str" cm="1">
        <f t="array" ref="H1780">_xlfn.IFS(OR(_xlfn.XLOOKUP(A1780,Table1[Tag Number],Table1[Status],"-",0)="Dead",
        _xlfn.XLOOKUP(A1780,Table2[Tag Number],Table2[Status],"-",0)="Dead",
        _xlfn.XLOOKUP(A1780,Table3[Tag Number],Table3[Status],"-",0)="Dead",
        _xlfn.XLOOKUP(A1780,Table4[Tag Number],Table4[Status],"-",0)="Dead"),"Dead",
     OR(_xlfn.XLOOKUP(A1780,Table1[Tag Number],Table1[Status],"-",0)="Alive",
        _xlfn.XLOOKUP(A1780,Table2[Tag Number],Table2[Status],"-",0)="Alive",
        _xlfn.XLOOKUP(A1780,Table3[Tag Number],Table3[Status],"-",0)="Alive",
        _xlfn.XLOOKUP(A1780,Table4[Tag Number],Table4[Status],"-",0)="Alive"),"Alive",
     OR(_xlfn.XLOOKUP(A1780,Table1[Tag Number],Table1[Status],"-",0)="-",
        _xlfn.XLOOKUP(A1780,Table2[Tag Number],Table2[Status],"-",0)="-",
        _xlfn.XLOOKUP(A1780,Table3[Tag Number],Table3[Status],"-",0)="-",
        _xlfn.XLOOKUP(A1780,Table4[Tag Number],Table4[Status],"-",0)="-"),
   "-")</f>
        <v>-</v>
      </c>
      <c r="I1780" s="90"/>
      <c r="J1780" s="94"/>
      <c r="K1780" s="95"/>
      <c r="L1780" s="95"/>
      <c r="M1780" s="95"/>
      <c r="N1780" s="96"/>
      <c r="O1780" s="89"/>
      <c r="R1780" t="b">
        <f t="shared" si="55"/>
        <v>0</v>
      </c>
    </row>
    <row r="1781" spans="1:18" ht="15" thickBot="1" x14ac:dyDescent="0.35">
      <c r="A1781" s="3" t="s">
        <v>48</v>
      </c>
      <c r="B1781" s="3" t="s">
        <v>1145</v>
      </c>
      <c r="C1781" s="84">
        <f>IF(COUNTIF(Table1[Tag Number], A1781), 1, 0)</f>
        <v>0</v>
      </c>
      <c r="D1781" s="85">
        <f>IF(COUNTIF(Table2[Tag Number], A1781), 1, 0)</f>
        <v>0</v>
      </c>
      <c r="E1781" s="86">
        <f>IF(COUNTIF(Table3[Tag Number], A1781), 1, 0)</f>
        <v>1</v>
      </c>
      <c r="F1781" s="86">
        <f>IF(COUNTIF(Table4[Tag Number], A1781), 1, 0)</f>
        <v>0</v>
      </c>
      <c r="G1781" s="87">
        <f t="shared" si="56"/>
        <v>1</v>
      </c>
      <c r="H1781" s="88" t="str" cm="1">
        <f t="array" ref="H1781">_xlfn.IFS(OR(_xlfn.XLOOKUP(A1781,Table1[Tag Number],Table1[Status],"-",0)="Dead",
        _xlfn.XLOOKUP(A1781,Table2[Tag Number],Table2[Status],"-",0)="Dead",
        _xlfn.XLOOKUP(A1781,Table3[Tag Number],Table3[Status],"-",0)="Dead",
        _xlfn.XLOOKUP(A1781,Table4[Tag Number],Table4[Status],"-",0)="Dead"),"Dead",
     OR(_xlfn.XLOOKUP(A1781,Table1[Tag Number],Table1[Status],"-",0)="Alive",
        _xlfn.XLOOKUP(A1781,Table2[Tag Number],Table2[Status],"-",0)="Alive",
        _xlfn.XLOOKUP(A1781,Table3[Tag Number],Table3[Status],"-",0)="Alive",
        _xlfn.XLOOKUP(A1781,Table4[Tag Number],Table4[Status],"-",0)="Alive"),"Alive",
     OR(_xlfn.XLOOKUP(A1781,Table1[Tag Number],Table1[Status],"-",0)="-",
        _xlfn.XLOOKUP(A1781,Table2[Tag Number],Table2[Status],"-",0)="-",
        _xlfn.XLOOKUP(A1781,Table3[Tag Number],Table3[Status],"-",0)="-",
        _xlfn.XLOOKUP(A1781,Table4[Tag Number],Table4[Status],"-",0)="-"),
   "-")</f>
        <v>Dead</v>
      </c>
      <c r="I1781" s="90"/>
      <c r="J1781" s="94"/>
      <c r="K1781" s="95"/>
      <c r="L1781" s="95"/>
      <c r="M1781" s="95"/>
      <c r="N1781" s="96"/>
      <c r="O1781" s="89"/>
      <c r="R1781" t="b">
        <f t="shared" si="55"/>
        <v>0</v>
      </c>
    </row>
    <row r="1782" spans="1:18" ht="15" thickBot="1" x14ac:dyDescent="0.35">
      <c r="A1782" s="2" t="s">
        <v>2359</v>
      </c>
      <c r="B1782" s="2" t="s">
        <v>1145</v>
      </c>
      <c r="C1782" s="84">
        <f>IF(COUNTIF(Table1[Tag Number], A1782), 1, 0)</f>
        <v>0</v>
      </c>
      <c r="D1782" s="85">
        <f>IF(COUNTIF(Table2[Tag Number], A1782), 1, 0)</f>
        <v>0</v>
      </c>
      <c r="E1782" s="86">
        <f>IF(COUNTIF(Table3[Tag Number], A1782), 1, 0)</f>
        <v>0</v>
      </c>
      <c r="F1782" s="86">
        <f>IF(COUNTIF(Table4[Tag Number], A1782), 1, 0)</f>
        <v>0</v>
      </c>
      <c r="G1782" s="87">
        <f t="shared" si="56"/>
        <v>0</v>
      </c>
      <c r="H1782" s="88" t="str" cm="1">
        <f t="array" ref="H1782">_xlfn.IFS(OR(_xlfn.XLOOKUP(A1782,Table1[Tag Number],Table1[Status],"-",0)="Dead",
        _xlfn.XLOOKUP(A1782,Table2[Tag Number],Table2[Status],"-",0)="Dead",
        _xlfn.XLOOKUP(A1782,Table3[Tag Number],Table3[Status],"-",0)="Dead",
        _xlfn.XLOOKUP(A1782,Table4[Tag Number],Table4[Status],"-",0)="Dead"),"Dead",
     OR(_xlfn.XLOOKUP(A1782,Table1[Tag Number],Table1[Status],"-",0)="Alive",
        _xlfn.XLOOKUP(A1782,Table2[Tag Number],Table2[Status],"-",0)="Alive",
        _xlfn.XLOOKUP(A1782,Table3[Tag Number],Table3[Status],"-",0)="Alive",
        _xlfn.XLOOKUP(A1782,Table4[Tag Number],Table4[Status],"-",0)="Alive"),"Alive",
     OR(_xlfn.XLOOKUP(A1782,Table1[Tag Number],Table1[Status],"-",0)="-",
        _xlfn.XLOOKUP(A1782,Table2[Tag Number],Table2[Status],"-",0)="-",
        _xlfn.XLOOKUP(A1782,Table3[Tag Number],Table3[Status],"-",0)="-",
        _xlfn.XLOOKUP(A1782,Table4[Tag Number],Table4[Status],"-",0)="-"),
   "-")</f>
        <v>-</v>
      </c>
      <c r="I1782" s="90"/>
      <c r="J1782" s="94"/>
      <c r="K1782" s="95"/>
      <c r="L1782" s="95"/>
      <c r="M1782" s="95"/>
      <c r="N1782" s="96"/>
      <c r="O1782" s="89"/>
      <c r="R1782" t="b">
        <f t="shared" si="55"/>
        <v>0</v>
      </c>
    </row>
    <row r="1783" spans="1:18" ht="15" thickBot="1" x14ac:dyDescent="0.35">
      <c r="A1783" s="3" t="s">
        <v>2360</v>
      </c>
      <c r="B1783" s="3" t="s">
        <v>1145</v>
      </c>
      <c r="C1783" s="84">
        <f>IF(COUNTIF(Table1[Tag Number], A1783), 1, 0)</f>
        <v>0</v>
      </c>
      <c r="D1783" s="85">
        <f>IF(COUNTIF(Table2[Tag Number], A1783), 1, 0)</f>
        <v>0</v>
      </c>
      <c r="E1783" s="86">
        <f>IF(COUNTIF(Table3[Tag Number], A1783), 1, 0)</f>
        <v>0</v>
      </c>
      <c r="F1783" s="86">
        <f>IF(COUNTIF(Table4[Tag Number], A1783), 1, 0)</f>
        <v>0</v>
      </c>
      <c r="G1783" s="87">
        <f t="shared" si="56"/>
        <v>0</v>
      </c>
      <c r="H1783" s="88" t="str" cm="1">
        <f t="array" ref="H1783">_xlfn.IFS(OR(_xlfn.XLOOKUP(A1783,Table1[Tag Number],Table1[Status],"-",0)="Dead",
        _xlfn.XLOOKUP(A1783,Table2[Tag Number],Table2[Status],"-",0)="Dead",
        _xlfn.XLOOKUP(A1783,Table3[Tag Number],Table3[Status],"-",0)="Dead",
        _xlfn.XLOOKUP(A1783,Table4[Tag Number],Table4[Status],"-",0)="Dead"),"Dead",
     OR(_xlfn.XLOOKUP(A1783,Table1[Tag Number],Table1[Status],"-",0)="Alive",
        _xlfn.XLOOKUP(A1783,Table2[Tag Number],Table2[Status],"-",0)="Alive",
        _xlfn.XLOOKUP(A1783,Table3[Tag Number],Table3[Status],"-",0)="Alive",
        _xlfn.XLOOKUP(A1783,Table4[Tag Number],Table4[Status],"-",0)="Alive"),"Alive",
     OR(_xlfn.XLOOKUP(A1783,Table1[Tag Number],Table1[Status],"-",0)="-",
        _xlfn.XLOOKUP(A1783,Table2[Tag Number],Table2[Status],"-",0)="-",
        _xlfn.XLOOKUP(A1783,Table3[Tag Number],Table3[Status],"-",0)="-",
        _xlfn.XLOOKUP(A1783,Table4[Tag Number],Table4[Status],"-",0)="-"),
   "-")</f>
        <v>-</v>
      </c>
      <c r="I1783" s="90"/>
      <c r="J1783" s="94"/>
      <c r="K1783" s="95"/>
      <c r="L1783" s="95"/>
      <c r="M1783" s="95"/>
      <c r="N1783" s="96"/>
      <c r="O1783" s="89"/>
      <c r="R1783" t="b">
        <f t="shared" si="55"/>
        <v>0</v>
      </c>
    </row>
    <row r="1784" spans="1:18" ht="15" thickBot="1" x14ac:dyDescent="0.35">
      <c r="A1784" s="2" t="s">
        <v>639</v>
      </c>
      <c r="B1784" s="2" t="s">
        <v>1137</v>
      </c>
      <c r="C1784" s="84">
        <f>IF(COUNTIF(Table1[Tag Number], A1784), 1, 0)</f>
        <v>0</v>
      </c>
      <c r="D1784" s="85">
        <f>IF(COUNTIF(Table2[Tag Number], A1784), 1, 0)</f>
        <v>0</v>
      </c>
      <c r="E1784" s="86">
        <f>IF(COUNTIF(Table3[Tag Number], A1784), 1, 0)</f>
        <v>0</v>
      </c>
      <c r="F1784" s="86">
        <f>IF(COUNTIF(Table4[Tag Number], A1784), 1, 0)</f>
        <v>0</v>
      </c>
      <c r="G1784" s="87">
        <f t="shared" si="56"/>
        <v>0</v>
      </c>
      <c r="H1784" s="88" t="str" cm="1">
        <f t="array" ref="H1784">_xlfn.IFS(OR(_xlfn.XLOOKUP(A1784,Table1[Tag Number],Table1[Status],"-",0)="Dead",
        _xlfn.XLOOKUP(A1784,Table2[Tag Number],Table2[Status],"-",0)="Dead",
        _xlfn.XLOOKUP(A1784,Table3[Tag Number],Table3[Status],"-",0)="Dead",
        _xlfn.XLOOKUP(A1784,Table4[Tag Number],Table4[Status],"-",0)="Dead"),"Dead",
     OR(_xlfn.XLOOKUP(A1784,Table1[Tag Number],Table1[Status],"-",0)="Alive",
        _xlfn.XLOOKUP(A1784,Table2[Tag Number],Table2[Status],"-",0)="Alive",
        _xlfn.XLOOKUP(A1784,Table3[Tag Number],Table3[Status],"-",0)="Alive",
        _xlfn.XLOOKUP(A1784,Table4[Tag Number],Table4[Status],"-",0)="Alive"),"Alive",
     OR(_xlfn.XLOOKUP(A1784,Table1[Tag Number],Table1[Status],"-",0)="-",
        _xlfn.XLOOKUP(A1784,Table2[Tag Number],Table2[Status],"-",0)="-",
        _xlfn.XLOOKUP(A1784,Table3[Tag Number],Table3[Status],"-",0)="-",
        _xlfn.XLOOKUP(A1784,Table4[Tag Number],Table4[Status],"-",0)="-"),
   "-")</f>
        <v>-</v>
      </c>
      <c r="I1784" s="90"/>
      <c r="J1784" s="94"/>
      <c r="K1784" s="95"/>
      <c r="L1784" s="95"/>
      <c r="M1784" s="95"/>
      <c r="N1784" s="96"/>
      <c r="O1784" s="89"/>
      <c r="R1784" t="b">
        <f t="shared" si="55"/>
        <v>0</v>
      </c>
    </row>
    <row r="1785" spans="1:18" ht="15" thickBot="1" x14ac:dyDescent="0.35">
      <c r="A1785" s="3" t="s">
        <v>2361</v>
      </c>
      <c r="B1785" s="3" t="s">
        <v>1145</v>
      </c>
      <c r="C1785" s="84">
        <f>IF(COUNTIF(Table1[Tag Number], A1785), 1, 0)</f>
        <v>0</v>
      </c>
      <c r="D1785" s="85">
        <f>IF(COUNTIF(Table2[Tag Number], A1785), 1, 0)</f>
        <v>0</v>
      </c>
      <c r="E1785" s="86">
        <f>IF(COUNTIF(Table3[Tag Number], A1785), 1, 0)</f>
        <v>0</v>
      </c>
      <c r="F1785" s="86">
        <f>IF(COUNTIF(Table4[Tag Number], A1785), 1, 0)</f>
        <v>0</v>
      </c>
      <c r="G1785" s="87">
        <f t="shared" si="56"/>
        <v>0</v>
      </c>
      <c r="H1785" s="88" t="str" cm="1">
        <f t="array" ref="H1785">_xlfn.IFS(OR(_xlfn.XLOOKUP(A1785,Table1[Tag Number],Table1[Status],"-",0)="Dead",
        _xlfn.XLOOKUP(A1785,Table2[Tag Number],Table2[Status],"-",0)="Dead",
        _xlfn.XLOOKUP(A1785,Table3[Tag Number],Table3[Status],"-",0)="Dead",
        _xlfn.XLOOKUP(A1785,Table4[Tag Number],Table4[Status],"-",0)="Dead"),"Dead",
     OR(_xlfn.XLOOKUP(A1785,Table1[Tag Number],Table1[Status],"-",0)="Alive",
        _xlfn.XLOOKUP(A1785,Table2[Tag Number],Table2[Status],"-",0)="Alive",
        _xlfn.XLOOKUP(A1785,Table3[Tag Number],Table3[Status],"-",0)="Alive",
        _xlfn.XLOOKUP(A1785,Table4[Tag Number],Table4[Status],"-",0)="Alive"),"Alive",
     OR(_xlfn.XLOOKUP(A1785,Table1[Tag Number],Table1[Status],"-",0)="-",
        _xlfn.XLOOKUP(A1785,Table2[Tag Number],Table2[Status],"-",0)="-",
        _xlfn.XLOOKUP(A1785,Table3[Tag Number],Table3[Status],"-",0)="-",
        _xlfn.XLOOKUP(A1785,Table4[Tag Number],Table4[Status],"-",0)="-"),
   "-")</f>
        <v>-</v>
      </c>
      <c r="I1785" s="90"/>
      <c r="J1785" s="94"/>
      <c r="K1785" s="95"/>
      <c r="L1785" s="95"/>
      <c r="M1785" s="95"/>
      <c r="N1785" s="96"/>
      <c r="O1785" s="89"/>
      <c r="R1785" t="b">
        <f t="shared" si="55"/>
        <v>0</v>
      </c>
    </row>
    <row r="1786" spans="1:18" ht="15" thickBot="1" x14ac:dyDescent="0.35">
      <c r="A1786" s="2" t="s">
        <v>292</v>
      </c>
      <c r="B1786" s="2" t="s">
        <v>1145</v>
      </c>
      <c r="C1786" s="84">
        <f>IF(COUNTIF(Table1[Tag Number], A1786), 1, 0)</f>
        <v>0</v>
      </c>
      <c r="D1786" s="85">
        <f>IF(COUNTIF(Table2[Tag Number], A1786), 1, 0)</f>
        <v>0</v>
      </c>
      <c r="E1786" s="86">
        <f>IF(COUNTIF(Table3[Tag Number], A1786), 1, 0)</f>
        <v>1</v>
      </c>
      <c r="F1786" s="86">
        <f>IF(COUNTIF(Table4[Tag Number], A1786), 1, 0)</f>
        <v>0</v>
      </c>
      <c r="G1786" s="87">
        <f t="shared" si="56"/>
        <v>1</v>
      </c>
      <c r="H1786" s="88" t="str" cm="1">
        <f t="array" ref="H1786">_xlfn.IFS(OR(_xlfn.XLOOKUP(A1786,Table1[Tag Number],Table1[Status],"-",0)="Dead",
        _xlfn.XLOOKUP(A1786,Table2[Tag Number],Table2[Status],"-",0)="Dead",
        _xlfn.XLOOKUP(A1786,Table3[Tag Number],Table3[Status],"-",0)="Dead",
        _xlfn.XLOOKUP(A1786,Table4[Tag Number],Table4[Status],"-",0)="Dead"),"Dead",
     OR(_xlfn.XLOOKUP(A1786,Table1[Tag Number],Table1[Status],"-",0)="Alive",
        _xlfn.XLOOKUP(A1786,Table2[Tag Number],Table2[Status],"-",0)="Alive",
        _xlfn.XLOOKUP(A1786,Table3[Tag Number],Table3[Status],"-",0)="Alive",
        _xlfn.XLOOKUP(A1786,Table4[Tag Number],Table4[Status],"-",0)="Alive"),"Alive",
     OR(_xlfn.XLOOKUP(A1786,Table1[Tag Number],Table1[Status],"-",0)="-",
        _xlfn.XLOOKUP(A1786,Table2[Tag Number],Table2[Status],"-",0)="-",
        _xlfn.XLOOKUP(A1786,Table3[Tag Number],Table3[Status],"-",0)="-",
        _xlfn.XLOOKUP(A1786,Table4[Tag Number],Table4[Status],"-",0)="-"),
   "-")</f>
        <v>Alive</v>
      </c>
      <c r="I1786" s="90"/>
      <c r="J1786" s="94"/>
      <c r="K1786" s="95"/>
      <c r="L1786" s="95"/>
      <c r="M1786" s="95"/>
      <c r="N1786" s="96"/>
      <c r="O1786" s="89"/>
      <c r="R1786" t="b">
        <f t="shared" si="55"/>
        <v>0</v>
      </c>
    </row>
    <row r="1787" spans="1:18" ht="15" thickBot="1" x14ac:dyDescent="0.35">
      <c r="A1787" s="3" t="s">
        <v>2362</v>
      </c>
      <c r="B1787" s="3" t="s">
        <v>1145</v>
      </c>
      <c r="C1787" s="84">
        <f>IF(COUNTIF(Table1[Tag Number], A1787), 1, 0)</f>
        <v>0</v>
      </c>
      <c r="D1787" s="85">
        <f>IF(COUNTIF(Table2[Tag Number], A1787), 1, 0)</f>
        <v>0</v>
      </c>
      <c r="E1787" s="86">
        <f>IF(COUNTIF(Table3[Tag Number], A1787), 1, 0)</f>
        <v>0</v>
      </c>
      <c r="F1787" s="86">
        <f>IF(COUNTIF(Table4[Tag Number], A1787), 1, 0)</f>
        <v>0</v>
      </c>
      <c r="G1787" s="87">
        <f t="shared" si="56"/>
        <v>0</v>
      </c>
      <c r="H1787" s="88" t="str" cm="1">
        <f t="array" ref="H1787">_xlfn.IFS(OR(_xlfn.XLOOKUP(A1787,Table1[Tag Number],Table1[Status],"-",0)="Dead",
        _xlfn.XLOOKUP(A1787,Table2[Tag Number],Table2[Status],"-",0)="Dead",
        _xlfn.XLOOKUP(A1787,Table3[Tag Number],Table3[Status],"-",0)="Dead",
        _xlfn.XLOOKUP(A1787,Table4[Tag Number],Table4[Status],"-",0)="Dead"),"Dead",
     OR(_xlfn.XLOOKUP(A1787,Table1[Tag Number],Table1[Status],"-",0)="Alive",
        _xlfn.XLOOKUP(A1787,Table2[Tag Number],Table2[Status],"-",0)="Alive",
        _xlfn.XLOOKUP(A1787,Table3[Tag Number],Table3[Status],"-",0)="Alive",
        _xlfn.XLOOKUP(A1787,Table4[Tag Number],Table4[Status],"-",0)="Alive"),"Alive",
     OR(_xlfn.XLOOKUP(A1787,Table1[Tag Number],Table1[Status],"-",0)="-",
        _xlfn.XLOOKUP(A1787,Table2[Tag Number],Table2[Status],"-",0)="-",
        _xlfn.XLOOKUP(A1787,Table3[Tag Number],Table3[Status],"-",0)="-",
        _xlfn.XLOOKUP(A1787,Table4[Tag Number],Table4[Status],"-",0)="-"),
   "-")</f>
        <v>-</v>
      </c>
      <c r="I1787" s="90"/>
      <c r="J1787" s="94"/>
      <c r="K1787" s="95"/>
      <c r="L1787" s="95"/>
      <c r="M1787" s="95"/>
      <c r="N1787" s="96"/>
      <c r="O1787" s="89"/>
      <c r="R1787" t="b">
        <f t="shared" si="55"/>
        <v>0</v>
      </c>
    </row>
    <row r="1788" spans="1:18" ht="15" thickBot="1" x14ac:dyDescent="0.35">
      <c r="A1788" s="2" t="s">
        <v>2363</v>
      </c>
      <c r="B1788" s="2" t="s">
        <v>1145</v>
      </c>
      <c r="C1788" s="84">
        <f>IF(COUNTIF(Table1[Tag Number], A1788), 1, 0)</f>
        <v>0</v>
      </c>
      <c r="D1788" s="85">
        <f>IF(COUNTIF(Table2[Tag Number], A1788), 1, 0)</f>
        <v>0</v>
      </c>
      <c r="E1788" s="86">
        <f>IF(COUNTIF(Table3[Tag Number], A1788), 1, 0)</f>
        <v>0</v>
      </c>
      <c r="F1788" s="86">
        <f>IF(COUNTIF(Table4[Tag Number], A1788), 1, 0)</f>
        <v>0</v>
      </c>
      <c r="G1788" s="87">
        <f t="shared" si="56"/>
        <v>0</v>
      </c>
      <c r="H1788" s="88" t="str" cm="1">
        <f t="array" ref="H1788">_xlfn.IFS(OR(_xlfn.XLOOKUP(A1788,Table1[Tag Number],Table1[Status],"-",0)="Dead",
        _xlfn.XLOOKUP(A1788,Table2[Tag Number],Table2[Status],"-",0)="Dead",
        _xlfn.XLOOKUP(A1788,Table3[Tag Number],Table3[Status],"-",0)="Dead",
        _xlfn.XLOOKUP(A1788,Table4[Tag Number],Table4[Status],"-",0)="Dead"),"Dead",
     OR(_xlfn.XLOOKUP(A1788,Table1[Tag Number],Table1[Status],"-",0)="Alive",
        _xlfn.XLOOKUP(A1788,Table2[Tag Number],Table2[Status],"-",0)="Alive",
        _xlfn.XLOOKUP(A1788,Table3[Tag Number],Table3[Status],"-",0)="Alive",
        _xlfn.XLOOKUP(A1788,Table4[Tag Number],Table4[Status],"-",0)="Alive"),"Alive",
     OR(_xlfn.XLOOKUP(A1788,Table1[Tag Number],Table1[Status],"-",0)="-",
        _xlfn.XLOOKUP(A1788,Table2[Tag Number],Table2[Status],"-",0)="-",
        _xlfn.XLOOKUP(A1788,Table3[Tag Number],Table3[Status],"-",0)="-",
        _xlfn.XLOOKUP(A1788,Table4[Tag Number],Table4[Status],"-",0)="-"),
   "-")</f>
        <v>-</v>
      </c>
      <c r="I1788" s="90"/>
      <c r="J1788" s="94"/>
      <c r="K1788" s="95"/>
      <c r="L1788" s="95"/>
      <c r="M1788" s="95"/>
      <c r="N1788" s="96"/>
      <c r="O1788" s="89"/>
      <c r="R1788" t="b">
        <f t="shared" si="55"/>
        <v>0</v>
      </c>
    </row>
    <row r="1789" spans="1:18" ht="15" thickBot="1" x14ac:dyDescent="0.35">
      <c r="A1789" s="3" t="s">
        <v>2364</v>
      </c>
      <c r="B1789" s="3" t="s">
        <v>1137</v>
      </c>
      <c r="C1789" s="84">
        <f>IF(COUNTIF(Table1[Tag Number], A1789), 1, 0)</f>
        <v>0</v>
      </c>
      <c r="D1789" s="85">
        <f>IF(COUNTIF(Table2[Tag Number], A1789), 1, 0)</f>
        <v>0</v>
      </c>
      <c r="E1789" s="86">
        <f>IF(COUNTIF(Table3[Tag Number], A1789), 1, 0)</f>
        <v>0</v>
      </c>
      <c r="F1789" s="86">
        <f>IF(COUNTIF(Table4[Tag Number], A1789), 1, 0)</f>
        <v>0</v>
      </c>
      <c r="G1789" s="87">
        <f t="shared" si="56"/>
        <v>0</v>
      </c>
      <c r="H1789" s="88" t="str" cm="1">
        <f t="array" ref="H1789">_xlfn.IFS(OR(_xlfn.XLOOKUP(A1789,Table1[Tag Number],Table1[Status],"-",0)="Dead",
        _xlfn.XLOOKUP(A1789,Table2[Tag Number],Table2[Status],"-",0)="Dead",
        _xlfn.XLOOKUP(A1789,Table3[Tag Number],Table3[Status],"-",0)="Dead",
        _xlfn.XLOOKUP(A1789,Table4[Tag Number],Table4[Status],"-",0)="Dead"),"Dead",
     OR(_xlfn.XLOOKUP(A1789,Table1[Tag Number],Table1[Status],"-",0)="Alive",
        _xlfn.XLOOKUP(A1789,Table2[Tag Number],Table2[Status],"-",0)="Alive",
        _xlfn.XLOOKUP(A1789,Table3[Tag Number],Table3[Status],"-",0)="Alive",
        _xlfn.XLOOKUP(A1789,Table4[Tag Number],Table4[Status],"-",0)="Alive"),"Alive",
     OR(_xlfn.XLOOKUP(A1789,Table1[Tag Number],Table1[Status],"-",0)="-",
        _xlfn.XLOOKUP(A1789,Table2[Tag Number],Table2[Status],"-",0)="-",
        _xlfn.XLOOKUP(A1789,Table3[Tag Number],Table3[Status],"-",0)="-",
        _xlfn.XLOOKUP(A1789,Table4[Tag Number],Table4[Status],"-",0)="-"),
   "-")</f>
        <v>-</v>
      </c>
      <c r="I1789" s="90"/>
      <c r="J1789" s="94"/>
      <c r="K1789" s="95"/>
      <c r="L1789" s="95"/>
      <c r="M1789" s="95"/>
      <c r="N1789" s="96"/>
      <c r="O1789" s="89"/>
      <c r="R1789" t="b">
        <f t="shared" si="55"/>
        <v>0</v>
      </c>
    </row>
    <row r="1790" spans="1:18" ht="15" thickBot="1" x14ac:dyDescent="0.35">
      <c r="A1790" s="2" t="s">
        <v>704</v>
      </c>
      <c r="B1790" s="2" t="s">
        <v>1137</v>
      </c>
      <c r="C1790" s="84">
        <f>IF(COUNTIF(Table1[Tag Number], A1790), 1, 0)</f>
        <v>0</v>
      </c>
      <c r="D1790" s="85">
        <f>IF(COUNTIF(Table2[Tag Number], A1790), 1, 0)</f>
        <v>0</v>
      </c>
      <c r="E1790" s="86">
        <f>IF(COUNTIF(Table3[Tag Number], A1790), 1, 0)</f>
        <v>0</v>
      </c>
      <c r="F1790" s="86">
        <f>IF(COUNTIF(Table4[Tag Number], A1790), 1, 0)</f>
        <v>0</v>
      </c>
      <c r="G1790" s="87">
        <f t="shared" si="56"/>
        <v>0</v>
      </c>
      <c r="H1790" s="88" t="str" cm="1">
        <f t="array" ref="H1790">_xlfn.IFS(OR(_xlfn.XLOOKUP(A1790,Table1[Tag Number],Table1[Status],"-",0)="Dead",
        _xlfn.XLOOKUP(A1790,Table2[Tag Number],Table2[Status],"-",0)="Dead",
        _xlfn.XLOOKUP(A1790,Table3[Tag Number],Table3[Status],"-",0)="Dead",
        _xlfn.XLOOKUP(A1790,Table4[Tag Number],Table4[Status],"-",0)="Dead"),"Dead",
     OR(_xlfn.XLOOKUP(A1790,Table1[Tag Number],Table1[Status],"-",0)="Alive",
        _xlfn.XLOOKUP(A1790,Table2[Tag Number],Table2[Status],"-",0)="Alive",
        _xlfn.XLOOKUP(A1790,Table3[Tag Number],Table3[Status],"-",0)="Alive",
        _xlfn.XLOOKUP(A1790,Table4[Tag Number],Table4[Status],"-",0)="Alive"),"Alive",
     OR(_xlfn.XLOOKUP(A1790,Table1[Tag Number],Table1[Status],"-",0)="-",
        _xlfn.XLOOKUP(A1790,Table2[Tag Number],Table2[Status],"-",0)="-",
        _xlfn.XLOOKUP(A1790,Table3[Tag Number],Table3[Status],"-",0)="-",
        _xlfn.XLOOKUP(A1790,Table4[Tag Number],Table4[Status],"-",0)="-"),
   "-")</f>
        <v>-</v>
      </c>
      <c r="I1790" s="90"/>
      <c r="J1790" s="94"/>
      <c r="K1790" s="95"/>
      <c r="L1790" s="95"/>
      <c r="M1790" s="95"/>
      <c r="N1790" s="96"/>
      <c r="O1790" s="89"/>
      <c r="R1790" t="b">
        <f t="shared" si="55"/>
        <v>0</v>
      </c>
    </row>
    <row r="1791" spans="1:18" ht="15" thickBot="1" x14ac:dyDescent="0.35">
      <c r="A1791" s="3" t="s">
        <v>2365</v>
      </c>
      <c r="B1791" s="3" t="s">
        <v>1145</v>
      </c>
      <c r="C1791" s="84">
        <f>IF(COUNTIF(Table1[Tag Number], A1791), 1, 0)</f>
        <v>0</v>
      </c>
      <c r="D1791" s="85">
        <f>IF(COUNTIF(Table2[Tag Number], A1791), 1, 0)</f>
        <v>0</v>
      </c>
      <c r="E1791" s="86">
        <f>IF(COUNTIF(Table3[Tag Number], A1791), 1, 0)</f>
        <v>0</v>
      </c>
      <c r="F1791" s="86">
        <f>IF(COUNTIF(Table4[Tag Number], A1791), 1, 0)</f>
        <v>0</v>
      </c>
      <c r="G1791" s="87">
        <f t="shared" si="56"/>
        <v>0</v>
      </c>
      <c r="H1791" s="88" t="str" cm="1">
        <f t="array" ref="H1791">_xlfn.IFS(OR(_xlfn.XLOOKUP(A1791,Table1[Tag Number],Table1[Status],"-",0)="Dead",
        _xlfn.XLOOKUP(A1791,Table2[Tag Number],Table2[Status],"-",0)="Dead",
        _xlfn.XLOOKUP(A1791,Table3[Tag Number],Table3[Status],"-",0)="Dead",
        _xlfn.XLOOKUP(A1791,Table4[Tag Number],Table4[Status],"-",0)="Dead"),"Dead",
     OR(_xlfn.XLOOKUP(A1791,Table1[Tag Number],Table1[Status],"-",0)="Alive",
        _xlfn.XLOOKUP(A1791,Table2[Tag Number],Table2[Status],"-",0)="Alive",
        _xlfn.XLOOKUP(A1791,Table3[Tag Number],Table3[Status],"-",0)="Alive",
        _xlfn.XLOOKUP(A1791,Table4[Tag Number],Table4[Status],"-",0)="Alive"),"Alive",
     OR(_xlfn.XLOOKUP(A1791,Table1[Tag Number],Table1[Status],"-",0)="-",
        _xlfn.XLOOKUP(A1791,Table2[Tag Number],Table2[Status],"-",0)="-",
        _xlfn.XLOOKUP(A1791,Table3[Tag Number],Table3[Status],"-",0)="-",
        _xlfn.XLOOKUP(A1791,Table4[Tag Number],Table4[Status],"-",0)="-"),
   "-")</f>
        <v>-</v>
      </c>
      <c r="I1791" s="90"/>
      <c r="J1791" s="94"/>
      <c r="K1791" s="95"/>
      <c r="L1791" s="95"/>
      <c r="M1791" s="95"/>
      <c r="N1791" s="96"/>
      <c r="O1791" s="89"/>
      <c r="R1791" t="b">
        <f t="shared" si="55"/>
        <v>0</v>
      </c>
    </row>
    <row r="1792" spans="1:18" ht="15" thickBot="1" x14ac:dyDescent="0.35">
      <c r="A1792" s="2" t="s">
        <v>2366</v>
      </c>
      <c r="B1792" s="2" t="s">
        <v>1145</v>
      </c>
      <c r="C1792" s="84">
        <f>IF(COUNTIF(Table1[Tag Number], A1792), 1, 0)</f>
        <v>0</v>
      </c>
      <c r="D1792" s="85">
        <f>IF(COUNTIF(Table2[Tag Number], A1792), 1, 0)</f>
        <v>0</v>
      </c>
      <c r="E1792" s="86">
        <f>IF(COUNTIF(Table3[Tag Number], A1792), 1, 0)</f>
        <v>0</v>
      </c>
      <c r="F1792" s="86">
        <f>IF(COUNTIF(Table4[Tag Number], A1792), 1, 0)</f>
        <v>0</v>
      </c>
      <c r="G1792" s="87">
        <f t="shared" si="56"/>
        <v>0</v>
      </c>
      <c r="H1792" s="88" t="str" cm="1">
        <f t="array" ref="H1792">_xlfn.IFS(OR(_xlfn.XLOOKUP(A1792,Table1[Tag Number],Table1[Status],"-",0)="Dead",
        _xlfn.XLOOKUP(A1792,Table2[Tag Number],Table2[Status],"-",0)="Dead",
        _xlfn.XLOOKUP(A1792,Table3[Tag Number],Table3[Status],"-",0)="Dead",
        _xlfn.XLOOKUP(A1792,Table4[Tag Number],Table4[Status],"-",0)="Dead"),"Dead",
     OR(_xlfn.XLOOKUP(A1792,Table1[Tag Number],Table1[Status],"-",0)="Alive",
        _xlfn.XLOOKUP(A1792,Table2[Tag Number],Table2[Status],"-",0)="Alive",
        _xlfn.XLOOKUP(A1792,Table3[Tag Number],Table3[Status],"-",0)="Alive",
        _xlfn.XLOOKUP(A1792,Table4[Tag Number],Table4[Status],"-",0)="Alive"),"Alive",
     OR(_xlfn.XLOOKUP(A1792,Table1[Tag Number],Table1[Status],"-",0)="-",
        _xlfn.XLOOKUP(A1792,Table2[Tag Number],Table2[Status],"-",0)="-",
        _xlfn.XLOOKUP(A1792,Table3[Tag Number],Table3[Status],"-",0)="-",
        _xlfn.XLOOKUP(A1792,Table4[Tag Number],Table4[Status],"-",0)="-"),
   "-")</f>
        <v>-</v>
      </c>
      <c r="I1792" s="90"/>
      <c r="J1792" s="94"/>
      <c r="K1792" s="95"/>
      <c r="L1792" s="95"/>
      <c r="M1792" s="95"/>
      <c r="N1792" s="96"/>
      <c r="O1792" s="89"/>
      <c r="R1792" t="b">
        <f t="shared" si="55"/>
        <v>0</v>
      </c>
    </row>
    <row r="1793" spans="1:18" ht="15" thickBot="1" x14ac:dyDescent="0.35">
      <c r="A1793" s="3" t="s">
        <v>2367</v>
      </c>
      <c r="B1793" s="3" t="s">
        <v>1145</v>
      </c>
      <c r="C1793" s="84">
        <f>IF(COUNTIF(Table1[Tag Number], A1793), 1, 0)</f>
        <v>0</v>
      </c>
      <c r="D1793" s="85">
        <f>IF(COUNTIF(Table2[Tag Number], A1793), 1, 0)</f>
        <v>0</v>
      </c>
      <c r="E1793" s="86">
        <f>IF(COUNTIF(Table3[Tag Number], A1793), 1, 0)</f>
        <v>0</v>
      </c>
      <c r="F1793" s="86">
        <f>IF(COUNTIF(Table4[Tag Number], A1793), 1, 0)</f>
        <v>0</v>
      </c>
      <c r="G1793" s="87">
        <f t="shared" si="56"/>
        <v>0</v>
      </c>
      <c r="H1793" s="88" t="str" cm="1">
        <f t="array" ref="H1793">_xlfn.IFS(OR(_xlfn.XLOOKUP(A1793,Table1[Tag Number],Table1[Status],"-",0)="Dead",
        _xlfn.XLOOKUP(A1793,Table2[Tag Number],Table2[Status],"-",0)="Dead",
        _xlfn.XLOOKUP(A1793,Table3[Tag Number],Table3[Status],"-",0)="Dead",
        _xlfn.XLOOKUP(A1793,Table4[Tag Number],Table4[Status],"-",0)="Dead"),"Dead",
     OR(_xlfn.XLOOKUP(A1793,Table1[Tag Number],Table1[Status],"-",0)="Alive",
        _xlfn.XLOOKUP(A1793,Table2[Tag Number],Table2[Status],"-",0)="Alive",
        _xlfn.XLOOKUP(A1793,Table3[Tag Number],Table3[Status],"-",0)="Alive",
        _xlfn.XLOOKUP(A1793,Table4[Tag Number],Table4[Status],"-",0)="Alive"),"Alive",
     OR(_xlfn.XLOOKUP(A1793,Table1[Tag Number],Table1[Status],"-",0)="-",
        _xlfn.XLOOKUP(A1793,Table2[Tag Number],Table2[Status],"-",0)="-",
        _xlfn.XLOOKUP(A1793,Table3[Tag Number],Table3[Status],"-",0)="-",
        _xlfn.XLOOKUP(A1793,Table4[Tag Number],Table4[Status],"-",0)="-"),
   "-")</f>
        <v>-</v>
      </c>
      <c r="I1793" s="90"/>
      <c r="J1793" s="94"/>
      <c r="K1793" s="95"/>
      <c r="L1793" s="95"/>
      <c r="M1793" s="95"/>
      <c r="N1793" s="96"/>
      <c r="O1793" s="89"/>
      <c r="R1793" t="b">
        <f t="shared" si="55"/>
        <v>0</v>
      </c>
    </row>
    <row r="1794" spans="1:18" ht="15" thickBot="1" x14ac:dyDescent="0.35">
      <c r="A1794" s="2" t="s">
        <v>2368</v>
      </c>
      <c r="B1794" s="2" t="s">
        <v>1145</v>
      </c>
      <c r="C1794" s="84">
        <f>IF(COUNTIF(Table1[Tag Number], A1794), 1, 0)</f>
        <v>0</v>
      </c>
      <c r="D1794" s="85">
        <f>IF(COUNTIF(Table2[Tag Number], A1794), 1, 0)</f>
        <v>0</v>
      </c>
      <c r="E1794" s="86">
        <f>IF(COUNTIF(Table3[Tag Number], A1794), 1, 0)</f>
        <v>0</v>
      </c>
      <c r="F1794" s="86">
        <f>IF(COUNTIF(Table4[Tag Number], A1794), 1, 0)</f>
        <v>0</v>
      </c>
      <c r="G1794" s="87">
        <f t="shared" si="56"/>
        <v>0</v>
      </c>
      <c r="H1794" s="88" t="str" cm="1">
        <f t="array" ref="H1794">_xlfn.IFS(OR(_xlfn.XLOOKUP(A1794,Table1[Tag Number],Table1[Status],"-",0)="Dead",
        _xlfn.XLOOKUP(A1794,Table2[Tag Number],Table2[Status],"-",0)="Dead",
        _xlfn.XLOOKUP(A1794,Table3[Tag Number],Table3[Status],"-",0)="Dead",
        _xlfn.XLOOKUP(A1794,Table4[Tag Number],Table4[Status],"-",0)="Dead"),"Dead",
     OR(_xlfn.XLOOKUP(A1794,Table1[Tag Number],Table1[Status],"-",0)="Alive",
        _xlfn.XLOOKUP(A1794,Table2[Tag Number],Table2[Status],"-",0)="Alive",
        _xlfn.XLOOKUP(A1794,Table3[Tag Number],Table3[Status],"-",0)="Alive",
        _xlfn.XLOOKUP(A1794,Table4[Tag Number],Table4[Status],"-",0)="Alive"),"Alive",
     OR(_xlfn.XLOOKUP(A1794,Table1[Tag Number],Table1[Status],"-",0)="-",
        _xlfn.XLOOKUP(A1794,Table2[Tag Number],Table2[Status],"-",0)="-",
        _xlfn.XLOOKUP(A1794,Table3[Tag Number],Table3[Status],"-",0)="-",
        _xlfn.XLOOKUP(A1794,Table4[Tag Number],Table4[Status],"-",0)="-"),
   "-")</f>
        <v>-</v>
      </c>
      <c r="I1794" s="90"/>
      <c r="J1794" s="94"/>
      <c r="K1794" s="95"/>
      <c r="L1794" s="95"/>
      <c r="M1794" s="95"/>
      <c r="N1794" s="96"/>
      <c r="O1794" s="89"/>
      <c r="R1794" t="b">
        <f t="shared" si="55"/>
        <v>0</v>
      </c>
    </row>
    <row r="1795" spans="1:18" ht="15" thickBot="1" x14ac:dyDescent="0.35">
      <c r="A1795" s="3" t="s">
        <v>2369</v>
      </c>
      <c r="B1795" s="3" t="s">
        <v>1145</v>
      </c>
      <c r="C1795" s="84">
        <f>IF(COUNTIF(Table1[Tag Number], A1795), 1, 0)</f>
        <v>0</v>
      </c>
      <c r="D1795" s="85">
        <f>IF(COUNTIF(Table2[Tag Number], A1795), 1, 0)</f>
        <v>0</v>
      </c>
      <c r="E1795" s="86">
        <f>IF(COUNTIF(Table3[Tag Number], A1795), 1, 0)</f>
        <v>0</v>
      </c>
      <c r="F1795" s="86">
        <f>IF(COUNTIF(Table4[Tag Number], A1795), 1, 0)</f>
        <v>0</v>
      </c>
      <c r="G1795" s="87">
        <f t="shared" si="56"/>
        <v>0</v>
      </c>
      <c r="H1795" s="88" t="str" cm="1">
        <f t="array" ref="H1795">_xlfn.IFS(OR(_xlfn.XLOOKUP(A1795,Table1[Tag Number],Table1[Status],"-",0)="Dead",
        _xlfn.XLOOKUP(A1795,Table2[Tag Number],Table2[Status],"-",0)="Dead",
        _xlfn.XLOOKUP(A1795,Table3[Tag Number],Table3[Status],"-",0)="Dead",
        _xlfn.XLOOKUP(A1795,Table4[Tag Number],Table4[Status],"-",0)="Dead"),"Dead",
     OR(_xlfn.XLOOKUP(A1795,Table1[Tag Number],Table1[Status],"-",0)="Alive",
        _xlfn.XLOOKUP(A1795,Table2[Tag Number],Table2[Status],"-",0)="Alive",
        _xlfn.XLOOKUP(A1795,Table3[Tag Number],Table3[Status],"-",0)="Alive",
        _xlfn.XLOOKUP(A1795,Table4[Tag Number],Table4[Status],"-",0)="Alive"),"Alive",
     OR(_xlfn.XLOOKUP(A1795,Table1[Tag Number],Table1[Status],"-",0)="-",
        _xlfn.XLOOKUP(A1795,Table2[Tag Number],Table2[Status],"-",0)="-",
        _xlfn.XLOOKUP(A1795,Table3[Tag Number],Table3[Status],"-",0)="-",
        _xlfn.XLOOKUP(A1795,Table4[Tag Number],Table4[Status],"-",0)="-"),
   "-")</f>
        <v>-</v>
      </c>
      <c r="I1795" s="90"/>
      <c r="J1795" s="94"/>
      <c r="K1795" s="95"/>
      <c r="L1795" s="95"/>
      <c r="M1795" s="95"/>
      <c r="N1795" s="96"/>
      <c r="O1795" s="89"/>
      <c r="R1795" t="b">
        <f t="shared" si="55"/>
        <v>0</v>
      </c>
    </row>
    <row r="1796" spans="1:18" ht="15" thickBot="1" x14ac:dyDescent="0.35">
      <c r="A1796" s="2" t="s">
        <v>2370</v>
      </c>
      <c r="B1796" s="2" t="s">
        <v>1145</v>
      </c>
      <c r="C1796" s="84">
        <f>IF(COUNTIF(Table1[Tag Number], A1796), 1, 0)</f>
        <v>0</v>
      </c>
      <c r="D1796" s="85">
        <f>IF(COUNTIF(Table2[Tag Number], A1796), 1, 0)</f>
        <v>0</v>
      </c>
      <c r="E1796" s="86">
        <f>IF(COUNTIF(Table3[Tag Number], A1796), 1, 0)</f>
        <v>0</v>
      </c>
      <c r="F1796" s="86">
        <f>IF(COUNTIF(Table4[Tag Number], A1796), 1, 0)</f>
        <v>0</v>
      </c>
      <c r="G1796" s="87">
        <f t="shared" si="56"/>
        <v>0</v>
      </c>
      <c r="H1796" s="88" t="str" cm="1">
        <f t="array" ref="H1796">_xlfn.IFS(OR(_xlfn.XLOOKUP(A1796,Table1[Tag Number],Table1[Status],"-",0)="Dead",
        _xlfn.XLOOKUP(A1796,Table2[Tag Number],Table2[Status],"-",0)="Dead",
        _xlfn.XLOOKUP(A1796,Table3[Tag Number],Table3[Status],"-",0)="Dead",
        _xlfn.XLOOKUP(A1796,Table4[Tag Number],Table4[Status],"-",0)="Dead"),"Dead",
     OR(_xlfn.XLOOKUP(A1796,Table1[Tag Number],Table1[Status],"-",0)="Alive",
        _xlfn.XLOOKUP(A1796,Table2[Tag Number],Table2[Status],"-",0)="Alive",
        _xlfn.XLOOKUP(A1796,Table3[Tag Number],Table3[Status],"-",0)="Alive",
        _xlfn.XLOOKUP(A1796,Table4[Tag Number],Table4[Status],"-",0)="Alive"),"Alive",
     OR(_xlfn.XLOOKUP(A1796,Table1[Tag Number],Table1[Status],"-",0)="-",
        _xlfn.XLOOKUP(A1796,Table2[Tag Number],Table2[Status],"-",0)="-",
        _xlfn.XLOOKUP(A1796,Table3[Tag Number],Table3[Status],"-",0)="-",
        _xlfn.XLOOKUP(A1796,Table4[Tag Number],Table4[Status],"-",0)="-"),
   "-")</f>
        <v>-</v>
      </c>
      <c r="I1796" s="90"/>
      <c r="J1796" s="94"/>
      <c r="K1796" s="95"/>
      <c r="L1796" s="95"/>
      <c r="M1796" s="95"/>
      <c r="N1796" s="96"/>
      <c r="O1796" s="89"/>
      <c r="R1796" t="b">
        <f t="shared" ref="R1796:R1859" si="57">IF(G1796&gt;1,A1796)</f>
        <v>0</v>
      </c>
    </row>
    <row r="1797" spans="1:18" ht="15" thickBot="1" x14ac:dyDescent="0.35">
      <c r="A1797" s="3" t="s">
        <v>2371</v>
      </c>
      <c r="B1797" s="3" t="s">
        <v>1145</v>
      </c>
      <c r="C1797" s="84">
        <f>IF(COUNTIF(Table1[Tag Number], A1797), 1, 0)</f>
        <v>0</v>
      </c>
      <c r="D1797" s="85">
        <f>IF(COUNTIF(Table2[Tag Number], A1797), 1, 0)</f>
        <v>0</v>
      </c>
      <c r="E1797" s="86">
        <f>IF(COUNTIF(Table3[Tag Number], A1797), 1, 0)</f>
        <v>0</v>
      </c>
      <c r="F1797" s="86">
        <f>IF(COUNTIF(Table4[Tag Number], A1797), 1, 0)</f>
        <v>0</v>
      </c>
      <c r="G1797" s="87">
        <f t="shared" ref="G1797:G1860" si="58">SUM(C1797:F1797)</f>
        <v>0</v>
      </c>
      <c r="H1797" s="88" t="str" cm="1">
        <f t="array" ref="H1797">_xlfn.IFS(OR(_xlfn.XLOOKUP(A1797,Table1[Tag Number],Table1[Status],"-",0)="Dead",
        _xlfn.XLOOKUP(A1797,Table2[Tag Number],Table2[Status],"-",0)="Dead",
        _xlfn.XLOOKUP(A1797,Table3[Tag Number],Table3[Status],"-",0)="Dead",
        _xlfn.XLOOKUP(A1797,Table4[Tag Number],Table4[Status],"-",0)="Dead"),"Dead",
     OR(_xlfn.XLOOKUP(A1797,Table1[Tag Number],Table1[Status],"-",0)="Alive",
        _xlfn.XLOOKUP(A1797,Table2[Tag Number],Table2[Status],"-",0)="Alive",
        _xlfn.XLOOKUP(A1797,Table3[Tag Number],Table3[Status],"-",0)="Alive",
        _xlfn.XLOOKUP(A1797,Table4[Tag Number],Table4[Status],"-",0)="Alive"),"Alive",
     OR(_xlfn.XLOOKUP(A1797,Table1[Tag Number],Table1[Status],"-",0)="-",
        _xlfn.XLOOKUP(A1797,Table2[Tag Number],Table2[Status],"-",0)="-",
        _xlfn.XLOOKUP(A1797,Table3[Tag Number],Table3[Status],"-",0)="-",
        _xlfn.XLOOKUP(A1797,Table4[Tag Number],Table4[Status],"-",0)="-"),
   "-")</f>
        <v>-</v>
      </c>
      <c r="I1797" s="90"/>
      <c r="J1797" s="94"/>
      <c r="K1797" s="95"/>
      <c r="L1797" s="95"/>
      <c r="M1797" s="95"/>
      <c r="N1797" s="96"/>
      <c r="O1797" s="89"/>
      <c r="R1797" t="b">
        <f t="shared" si="57"/>
        <v>0</v>
      </c>
    </row>
    <row r="1798" spans="1:18" ht="15" thickBot="1" x14ac:dyDescent="0.35">
      <c r="A1798" s="2" t="s">
        <v>2372</v>
      </c>
      <c r="B1798" s="2" t="s">
        <v>1145</v>
      </c>
      <c r="C1798" s="84">
        <f>IF(COUNTIF(Table1[Tag Number], A1798), 1, 0)</f>
        <v>0</v>
      </c>
      <c r="D1798" s="85">
        <f>IF(COUNTIF(Table2[Tag Number], A1798), 1, 0)</f>
        <v>0</v>
      </c>
      <c r="E1798" s="86">
        <f>IF(COUNTIF(Table3[Tag Number], A1798), 1, 0)</f>
        <v>0</v>
      </c>
      <c r="F1798" s="86">
        <f>IF(COUNTIF(Table4[Tag Number], A1798), 1, 0)</f>
        <v>0</v>
      </c>
      <c r="G1798" s="87">
        <f t="shared" si="58"/>
        <v>0</v>
      </c>
      <c r="H1798" s="88" t="str" cm="1">
        <f t="array" ref="H1798">_xlfn.IFS(OR(_xlfn.XLOOKUP(A1798,Table1[Tag Number],Table1[Status],"-",0)="Dead",
        _xlfn.XLOOKUP(A1798,Table2[Tag Number],Table2[Status],"-",0)="Dead",
        _xlfn.XLOOKUP(A1798,Table3[Tag Number],Table3[Status],"-",0)="Dead",
        _xlfn.XLOOKUP(A1798,Table4[Tag Number],Table4[Status],"-",0)="Dead"),"Dead",
     OR(_xlfn.XLOOKUP(A1798,Table1[Tag Number],Table1[Status],"-",0)="Alive",
        _xlfn.XLOOKUP(A1798,Table2[Tag Number],Table2[Status],"-",0)="Alive",
        _xlfn.XLOOKUP(A1798,Table3[Tag Number],Table3[Status],"-",0)="Alive",
        _xlfn.XLOOKUP(A1798,Table4[Tag Number],Table4[Status],"-",0)="Alive"),"Alive",
     OR(_xlfn.XLOOKUP(A1798,Table1[Tag Number],Table1[Status],"-",0)="-",
        _xlfn.XLOOKUP(A1798,Table2[Tag Number],Table2[Status],"-",0)="-",
        _xlfn.XLOOKUP(A1798,Table3[Tag Number],Table3[Status],"-",0)="-",
        _xlfn.XLOOKUP(A1798,Table4[Tag Number],Table4[Status],"-",0)="-"),
   "-")</f>
        <v>-</v>
      </c>
      <c r="I1798" s="90"/>
      <c r="J1798" s="94"/>
      <c r="K1798" s="95"/>
      <c r="L1798" s="95"/>
      <c r="M1798" s="95"/>
      <c r="N1798" s="96"/>
      <c r="O1798" s="89"/>
      <c r="R1798" t="b">
        <f t="shared" si="57"/>
        <v>0</v>
      </c>
    </row>
    <row r="1799" spans="1:18" ht="15" thickBot="1" x14ac:dyDescent="0.35">
      <c r="A1799" s="3" t="s">
        <v>2373</v>
      </c>
      <c r="B1799" s="3" t="s">
        <v>1145</v>
      </c>
      <c r="C1799" s="84">
        <f>IF(COUNTIF(Table1[Tag Number], A1799), 1, 0)</f>
        <v>0</v>
      </c>
      <c r="D1799" s="85">
        <f>IF(COUNTIF(Table2[Tag Number], A1799), 1, 0)</f>
        <v>0</v>
      </c>
      <c r="E1799" s="86">
        <f>IF(COUNTIF(Table3[Tag Number], A1799), 1, 0)</f>
        <v>0</v>
      </c>
      <c r="F1799" s="86">
        <f>IF(COUNTIF(Table4[Tag Number], A1799), 1, 0)</f>
        <v>0</v>
      </c>
      <c r="G1799" s="87">
        <f t="shared" si="58"/>
        <v>0</v>
      </c>
      <c r="H1799" s="88" t="str" cm="1">
        <f t="array" ref="H1799">_xlfn.IFS(OR(_xlfn.XLOOKUP(A1799,Table1[Tag Number],Table1[Status],"-",0)="Dead",
        _xlfn.XLOOKUP(A1799,Table2[Tag Number],Table2[Status],"-",0)="Dead",
        _xlfn.XLOOKUP(A1799,Table3[Tag Number],Table3[Status],"-",0)="Dead",
        _xlfn.XLOOKUP(A1799,Table4[Tag Number],Table4[Status],"-",0)="Dead"),"Dead",
     OR(_xlfn.XLOOKUP(A1799,Table1[Tag Number],Table1[Status],"-",0)="Alive",
        _xlfn.XLOOKUP(A1799,Table2[Tag Number],Table2[Status],"-",0)="Alive",
        _xlfn.XLOOKUP(A1799,Table3[Tag Number],Table3[Status],"-",0)="Alive",
        _xlfn.XLOOKUP(A1799,Table4[Tag Number],Table4[Status],"-",0)="Alive"),"Alive",
     OR(_xlfn.XLOOKUP(A1799,Table1[Tag Number],Table1[Status],"-",0)="-",
        _xlfn.XLOOKUP(A1799,Table2[Tag Number],Table2[Status],"-",0)="-",
        _xlfn.XLOOKUP(A1799,Table3[Tag Number],Table3[Status],"-",0)="-",
        _xlfn.XLOOKUP(A1799,Table4[Tag Number],Table4[Status],"-",0)="-"),
   "-")</f>
        <v>-</v>
      </c>
      <c r="I1799" s="90"/>
      <c r="J1799" s="94"/>
      <c r="K1799" s="95"/>
      <c r="L1799" s="95"/>
      <c r="M1799" s="95"/>
      <c r="N1799" s="96"/>
      <c r="O1799" s="89"/>
      <c r="R1799" t="b">
        <f t="shared" si="57"/>
        <v>0</v>
      </c>
    </row>
    <row r="1800" spans="1:18" ht="15" thickBot="1" x14ac:dyDescent="0.35">
      <c r="A1800" s="2" t="s">
        <v>2374</v>
      </c>
      <c r="B1800" s="2" t="s">
        <v>1145</v>
      </c>
      <c r="C1800" s="84">
        <f>IF(COUNTIF(Table1[Tag Number], A1800), 1, 0)</f>
        <v>0</v>
      </c>
      <c r="D1800" s="85">
        <f>IF(COUNTIF(Table2[Tag Number], A1800), 1, 0)</f>
        <v>0</v>
      </c>
      <c r="E1800" s="86">
        <f>IF(COUNTIF(Table3[Tag Number], A1800), 1, 0)</f>
        <v>0</v>
      </c>
      <c r="F1800" s="86">
        <f>IF(COUNTIF(Table4[Tag Number], A1800), 1, 0)</f>
        <v>0</v>
      </c>
      <c r="G1800" s="87">
        <f t="shared" si="58"/>
        <v>0</v>
      </c>
      <c r="H1800" s="88" t="str" cm="1">
        <f t="array" ref="H1800">_xlfn.IFS(OR(_xlfn.XLOOKUP(A1800,Table1[Tag Number],Table1[Status],"-",0)="Dead",
        _xlfn.XLOOKUP(A1800,Table2[Tag Number],Table2[Status],"-",0)="Dead",
        _xlfn.XLOOKUP(A1800,Table3[Tag Number],Table3[Status],"-",0)="Dead",
        _xlfn.XLOOKUP(A1800,Table4[Tag Number],Table4[Status],"-",0)="Dead"),"Dead",
     OR(_xlfn.XLOOKUP(A1800,Table1[Tag Number],Table1[Status],"-",0)="Alive",
        _xlfn.XLOOKUP(A1800,Table2[Tag Number],Table2[Status],"-",0)="Alive",
        _xlfn.XLOOKUP(A1800,Table3[Tag Number],Table3[Status],"-",0)="Alive",
        _xlfn.XLOOKUP(A1800,Table4[Tag Number],Table4[Status],"-",0)="Alive"),"Alive",
     OR(_xlfn.XLOOKUP(A1800,Table1[Tag Number],Table1[Status],"-",0)="-",
        _xlfn.XLOOKUP(A1800,Table2[Tag Number],Table2[Status],"-",0)="-",
        _xlfn.XLOOKUP(A1800,Table3[Tag Number],Table3[Status],"-",0)="-",
        _xlfn.XLOOKUP(A1800,Table4[Tag Number],Table4[Status],"-",0)="-"),
   "-")</f>
        <v>-</v>
      </c>
      <c r="I1800" s="90"/>
      <c r="J1800" s="94"/>
      <c r="K1800" s="95"/>
      <c r="L1800" s="95"/>
      <c r="M1800" s="95"/>
      <c r="N1800" s="96"/>
      <c r="O1800" s="89"/>
      <c r="R1800" t="b">
        <f t="shared" si="57"/>
        <v>0</v>
      </c>
    </row>
    <row r="1801" spans="1:18" ht="15" thickBot="1" x14ac:dyDescent="0.35">
      <c r="A1801" s="3" t="s">
        <v>2375</v>
      </c>
      <c r="B1801" s="3" t="s">
        <v>1145</v>
      </c>
      <c r="C1801" s="84">
        <f>IF(COUNTIF(Table1[Tag Number], A1801), 1, 0)</f>
        <v>0</v>
      </c>
      <c r="D1801" s="85">
        <f>IF(COUNTIF(Table2[Tag Number], A1801), 1, 0)</f>
        <v>0</v>
      </c>
      <c r="E1801" s="86">
        <f>IF(COUNTIF(Table3[Tag Number], A1801), 1, 0)</f>
        <v>0</v>
      </c>
      <c r="F1801" s="86">
        <f>IF(COUNTIF(Table4[Tag Number], A1801), 1, 0)</f>
        <v>0</v>
      </c>
      <c r="G1801" s="87">
        <f t="shared" si="58"/>
        <v>0</v>
      </c>
      <c r="H1801" s="88" t="str" cm="1">
        <f t="array" ref="H1801">_xlfn.IFS(OR(_xlfn.XLOOKUP(A1801,Table1[Tag Number],Table1[Status],"-",0)="Dead",
        _xlfn.XLOOKUP(A1801,Table2[Tag Number],Table2[Status],"-",0)="Dead",
        _xlfn.XLOOKUP(A1801,Table3[Tag Number],Table3[Status],"-",0)="Dead",
        _xlfn.XLOOKUP(A1801,Table4[Tag Number],Table4[Status],"-",0)="Dead"),"Dead",
     OR(_xlfn.XLOOKUP(A1801,Table1[Tag Number],Table1[Status],"-",0)="Alive",
        _xlfn.XLOOKUP(A1801,Table2[Tag Number],Table2[Status],"-",0)="Alive",
        _xlfn.XLOOKUP(A1801,Table3[Tag Number],Table3[Status],"-",0)="Alive",
        _xlfn.XLOOKUP(A1801,Table4[Tag Number],Table4[Status],"-",0)="Alive"),"Alive",
     OR(_xlfn.XLOOKUP(A1801,Table1[Tag Number],Table1[Status],"-",0)="-",
        _xlfn.XLOOKUP(A1801,Table2[Tag Number],Table2[Status],"-",0)="-",
        _xlfn.XLOOKUP(A1801,Table3[Tag Number],Table3[Status],"-",0)="-",
        _xlfn.XLOOKUP(A1801,Table4[Tag Number],Table4[Status],"-",0)="-"),
   "-")</f>
        <v>-</v>
      </c>
      <c r="I1801" s="90"/>
      <c r="J1801" s="94"/>
      <c r="K1801" s="95"/>
      <c r="L1801" s="95"/>
      <c r="M1801" s="95"/>
      <c r="N1801" s="96"/>
      <c r="O1801" s="89"/>
      <c r="R1801" t="b">
        <f t="shared" si="57"/>
        <v>0</v>
      </c>
    </row>
    <row r="1802" spans="1:18" ht="15" thickBot="1" x14ac:dyDescent="0.35">
      <c r="A1802" s="2" t="s">
        <v>2376</v>
      </c>
      <c r="B1802" s="2" t="s">
        <v>1145</v>
      </c>
      <c r="C1802" s="84">
        <f>IF(COUNTIF(Table1[Tag Number], A1802), 1, 0)</f>
        <v>0</v>
      </c>
      <c r="D1802" s="85">
        <f>IF(COUNTIF(Table2[Tag Number], A1802), 1, 0)</f>
        <v>0</v>
      </c>
      <c r="E1802" s="86">
        <f>IF(COUNTIF(Table3[Tag Number], A1802), 1, 0)</f>
        <v>0</v>
      </c>
      <c r="F1802" s="86">
        <f>IF(COUNTIF(Table4[Tag Number], A1802), 1, 0)</f>
        <v>0</v>
      </c>
      <c r="G1802" s="87">
        <f t="shared" si="58"/>
        <v>0</v>
      </c>
      <c r="H1802" s="88" t="str" cm="1">
        <f t="array" ref="H1802">_xlfn.IFS(OR(_xlfn.XLOOKUP(A1802,Table1[Tag Number],Table1[Status],"-",0)="Dead",
        _xlfn.XLOOKUP(A1802,Table2[Tag Number],Table2[Status],"-",0)="Dead",
        _xlfn.XLOOKUP(A1802,Table3[Tag Number],Table3[Status],"-",0)="Dead",
        _xlfn.XLOOKUP(A1802,Table4[Tag Number],Table4[Status],"-",0)="Dead"),"Dead",
     OR(_xlfn.XLOOKUP(A1802,Table1[Tag Number],Table1[Status],"-",0)="Alive",
        _xlfn.XLOOKUP(A1802,Table2[Tag Number],Table2[Status],"-",0)="Alive",
        _xlfn.XLOOKUP(A1802,Table3[Tag Number],Table3[Status],"-",0)="Alive",
        _xlfn.XLOOKUP(A1802,Table4[Tag Number],Table4[Status],"-",0)="Alive"),"Alive",
     OR(_xlfn.XLOOKUP(A1802,Table1[Tag Number],Table1[Status],"-",0)="-",
        _xlfn.XLOOKUP(A1802,Table2[Tag Number],Table2[Status],"-",0)="-",
        _xlfn.XLOOKUP(A1802,Table3[Tag Number],Table3[Status],"-",0)="-",
        _xlfn.XLOOKUP(A1802,Table4[Tag Number],Table4[Status],"-",0)="-"),
   "-")</f>
        <v>-</v>
      </c>
      <c r="I1802" s="90"/>
      <c r="J1802" s="94"/>
      <c r="K1802" s="95"/>
      <c r="L1802" s="95"/>
      <c r="M1802" s="95"/>
      <c r="N1802" s="96"/>
      <c r="O1802" s="89"/>
      <c r="R1802" t="b">
        <f t="shared" si="57"/>
        <v>0</v>
      </c>
    </row>
    <row r="1803" spans="1:18" ht="15" thickBot="1" x14ac:dyDescent="0.35">
      <c r="A1803" s="3" t="s">
        <v>2377</v>
      </c>
      <c r="B1803" s="3" t="s">
        <v>1145</v>
      </c>
      <c r="C1803" s="84">
        <f>IF(COUNTIF(Table1[Tag Number], A1803), 1, 0)</f>
        <v>0</v>
      </c>
      <c r="D1803" s="85">
        <f>IF(COUNTIF(Table2[Tag Number], A1803), 1, 0)</f>
        <v>0</v>
      </c>
      <c r="E1803" s="86">
        <f>IF(COUNTIF(Table3[Tag Number], A1803), 1, 0)</f>
        <v>0</v>
      </c>
      <c r="F1803" s="86">
        <f>IF(COUNTIF(Table4[Tag Number], A1803), 1, 0)</f>
        <v>0</v>
      </c>
      <c r="G1803" s="87">
        <f t="shared" si="58"/>
        <v>0</v>
      </c>
      <c r="H1803" s="88" t="str" cm="1">
        <f t="array" ref="H1803">_xlfn.IFS(OR(_xlfn.XLOOKUP(A1803,Table1[Tag Number],Table1[Status],"-",0)="Dead",
        _xlfn.XLOOKUP(A1803,Table2[Tag Number],Table2[Status],"-",0)="Dead",
        _xlfn.XLOOKUP(A1803,Table3[Tag Number],Table3[Status],"-",0)="Dead",
        _xlfn.XLOOKUP(A1803,Table4[Tag Number],Table4[Status],"-",0)="Dead"),"Dead",
     OR(_xlfn.XLOOKUP(A1803,Table1[Tag Number],Table1[Status],"-",0)="Alive",
        _xlfn.XLOOKUP(A1803,Table2[Tag Number],Table2[Status],"-",0)="Alive",
        _xlfn.XLOOKUP(A1803,Table3[Tag Number],Table3[Status],"-",0)="Alive",
        _xlfn.XLOOKUP(A1803,Table4[Tag Number],Table4[Status],"-",0)="Alive"),"Alive",
     OR(_xlfn.XLOOKUP(A1803,Table1[Tag Number],Table1[Status],"-",0)="-",
        _xlfn.XLOOKUP(A1803,Table2[Tag Number],Table2[Status],"-",0)="-",
        _xlfn.XLOOKUP(A1803,Table3[Tag Number],Table3[Status],"-",0)="-",
        _xlfn.XLOOKUP(A1803,Table4[Tag Number],Table4[Status],"-",0)="-"),
   "-")</f>
        <v>-</v>
      </c>
      <c r="I1803" s="90"/>
      <c r="J1803" s="94"/>
      <c r="K1803" s="95"/>
      <c r="L1803" s="95"/>
      <c r="M1803" s="95"/>
      <c r="N1803" s="96"/>
      <c r="O1803" s="89"/>
      <c r="R1803" t="b">
        <f t="shared" si="57"/>
        <v>0</v>
      </c>
    </row>
    <row r="1804" spans="1:18" ht="15" thickBot="1" x14ac:dyDescent="0.35">
      <c r="A1804" s="2" t="s">
        <v>2378</v>
      </c>
      <c r="B1804" s="2" t="s">
        <v>1145</v>
      </c>
      <c r="C1804" s="84">
        <f>IF(COUNTIF(Table1[Tag Number], A1804), 1, 0)</f>
        <v>0</v>
      </c>
      <c r="D1804" s="85">
        <f>IF(COUNTIF(Table2[Tag Number], A1804), 1, 0)</f>
        <v>0</v>
      </c>
      <c r="E1804" s="86">
        <f>IF(COUNTIF(Table3[Tag Number], A1804), 1, 0)</f>
        <v>0</v>
      </c>
      <c r="F1804" s="86">
        <f>IF(COUNTIF(Table4[Tag Number], A1804), 1, 0)</f>
        <v>0</v>
      </c>
      <c r="G1804" s="87">
        <f t="shared" si="58"/>
        <v>0</v>
      </c>
      <c r="H1804" s="88" t="str" cm="1">
        <f t="array" ref="H1804">_xlfn.IFS(OR(_xlfn.XLOOKUP(A1804,Table1[Tag Number],Table1[Status],"-",0)="Dead",
        _xlfn.XLOOKUP(A1804,Table2[Tag Number],Table2[Status],"-",0)="Dead",
        _xlfn.XLOOKUP(A1804,Table3[Tag Number],Table3[Status],"-",0)="Dead",
        _xlfn.XLOOKUP(A1804,Table4[Tag Number],Table4[Status],"-",0)="Dead"),"Dead",
     OR(_xlfn.XLOOKUP(A1804,Table1[Tag Number],Table1[Status],"-",0)="Alive",
        _xlfn.XLOOKUP(A1804,Table2[Tag Number],Table2[Status],"-",0)="Alive",
        _xlfn.XLOOKUP(A1804,Table3[Tag Number],Table3[Status],"-",0)="Alive",
        _xlfn.XLOOKUP(A1804,Table4[Tag Number],Table4[Status],"-",0)="Alive"),"Alive",
     OR(_xlfn.XLOOKUP(A1804,Table1[Tag Number],Table1[Status],"-",0)="-",
        _xlfn.XLOOKUP(A1804,Table2[Tag Number],Table2[Status],"-",0)="-",
        _xlfn.XLOOKUP(A1804,Table3[Tag Number],Table3[Status],"-",0)="-",
        _xlfn.XLOOKUP(A1804,Table4[Tag Number],Table4[Status],"-",0)="-"),
   "-")</f>
        <v>-</v>
      </c>
      <c r="I1804" s="90"/>
      <c r="J1804" s="94"/>
      <c r="K1804" s="95"/>
      <c r="L1804" s="95"/>
      <c r="M1804" s="95"/>
      <c r="N1804" s="96"/>
      <c r="O1804" s="89"/>
      <c r="R1804" t="b">
        <f t="shared" si="57"/>
        <v>0</v>
      </c>
    </row>
    <row r="1805" spans="1:18" ht="15" thickBot="1" x14ac:dyDescent="0.35">
      <c r="A1805" s="3" t="s">
        <v>2379</v>
      </c>
      <c r="B1805" s="3" t="s">
        <v>1145</v>
      </c>
      <c r="C1805" s="84">
        <f>IF(COUNTIF(Table1[Tag Number], A1805), 1, 0)</f>
        <v>0</v>
      </c>
      <c r="D1805" s="85">
        <f>IF(COUNTIF(Table2[Tag Number], A1805), 1, 0)</f>
        <v>0</v>
      </c>
      <c r="E1805" s="86">
        <f>IF(COUNTIF(Table3[Tag Number], A1805), 1, 0)</f>
        <v>0</v>
      </c>
      <c r="F1805" s="86">
        <f>IF(COUNTIF(Table4[Tag Number], A1805), 1, 0)</f>
        <v>0</v>
      </c>
      <c r="G1805" s="87">
        <f t="shared" si="58"/>
        <v>0</v>
      </c>
      <c r="H1805" s="88" t="str" cm="1">
        <f t="array" ref="H1805">_xlfn.IFS(OR(_xlfn.XLOOKUP(A1805,Table1[Tag Number],Table1[Status],"-",0)="Dead",
        _xlfn.XLOOKUP(A1805,Table2[Tag Number],Table2[Status],"-",0)="Dead",
        _xlfn.XLOOKUP(A1805,Table3[Tag Number],Table3[Status],"-",0)="Dead",
        _xlfn.XLOOKUP(A1805,Table4[Tag Number],Table4[Status],"-",0)="Dead"),"Dead",
     OR(_xlfn.XLOOKUP(A1805,Table1[Tag Number],Table1[Status],"-",0)="Alive",
        _xlfn.XLOOKUP(A1805,Table2[Tag Number],Table2[Status],"-",0)="Alive",
        _xlfn.XLOOKUP(A1805,Table3[Tag Number],Table3[Status],"-",0)="Alive",
        _xlfn.XLOOKUP(A1805,Table4[Tag Number],Table4[Status],"-",0)="Alive"),"Alive",
     OR(_xlfn.XLOOKUP(A1805,Table1[Tag Number],Table1[Status],"-",0)="-",
        _xlfn.XLOOKUP(A1805,Table2[Tag Number],Table2[Status],"-",0)="-",
        _xlfn.XLOOKUP(A1805,Table3[Tag Number],Table3[Status],"-",0)="-",
        _xlfn.XLOOKUP(A1805,Table4[Tag Number],Table4[Status],"-",0)="-"),
   "-")</f>
        <v>-</v>
      </c>
      <c r="I1805" s="90"/>
      <c r="J1805" s="94"/>
      <c r="K1805" s="95"/>
      <c r="L1805" s="95"/>
      <c r="M1805" s="95"/>
      <c r="N1805" s="96"/>
      <c r="O1805" s="89"/>
      <c r="R1805" t="b">
        <f t="shared" si="57"/>
        <v>0</v>
      </c>
    </row>
    <row r="1806" spans="1:18" ht="15" thickBot="1" x14ac:dyDescent="0.35">
      <c r="A1806" s="2" t="s">
        <v>2380</v>
      </c>
      <c r="B1806" s="2" t="s">
        <v>1145</v>
      </c>
      <c r="C1806" s="84">
        <f>IF(COUNTIF(Table1[Tag Number], A1806), 1, 0)</f>
        <v>0</v>
      </c>
      <c r="D1806" s="85">
        <f>IF(COUNTIF(Table2[Tag Number], A1806), 1, 0)</f>
        <v>0</v>
      </c>
      <c r="E1806" s="86">
        <f>IF(COUNTIF(Table3[Tag Number], A1806), 1, 0)</f>
        <v>0</v>
      </c>
      <c r="F1806" s="86">
        <f>IF(COUNTIF(Table4[Tag Number], A1806), 1, 0)</f>
        <v>0</v>
      </c>
      <c r="G1806" s="87">
        <f t="shared" si="58"/>
        <v>0</v>
      </c>
      <c r="H1806" s="88" t="str" cm="1">
        <f t="array" ref="H1806">_xlfn.IFS(OR(_xlfn.XLOOKUP(A1806,Table1[Tag Number],Table1[Status],"-",0)="Dead",
        _xlfn.XLOOKUP(A1806,Table2[Tag Number],Table2[Status],"-",0)="Dead",
        _xlfn.XLOOKUP(A1806,Table3[Tag Number],Table3[Status],"-",0)="Dead",
        _xlfn.XLOOKUP(A1806,Table4[Tag Number],Table4[Status],"-",0)="Dead"),"Dead",
     OR(_xlfn.XLOOKUP(A1806,Table1[Tag Number],Table1[Status],"-",0)="Alive",
        _xlfn.XLOOKUP(A1806,Table2[Tag Number],Table2[Status],"-",0)="Alive",
        _xlfn.XLOOKUP(A1806,Table3[Tag Number],Table3[Status],"-",0)="Alive",
        _xlfn.XLOOKUP(A1806,Table4[Tag Number],Table4[Status],"-",0)="Alive"),"Alive",
     OR(_xlfn.XLOOKUP(A1806,Table1[Tag Number],Table1[Status],"-",0)="-",
        _xlfn.XLOOKUP(A1806,Table2[Tag Number],Table2[Status],"-",0)="-",
        _xlfn.XLOOKUP(A1806,Table3[Tag Number],Table3[Status],"-",0)="-",
        _xlfn.XLOOKUP(A1806,Table4[Tag Number],Table4[Status],"-",0)="-"),
   "-")</f>
        <v>-</v>
      </c>
      <c r="I1806" s="90"/>
      <c r="J1806" s="94"/>
      <c r="K1806" s="95"/>
      <c r="L1806" s="95"/>
      <c r="M1806" s="95"/>
      <c r="N1806" s="96"/>
      <c r="O1806" s="89"/>
      <c r="R1806" t="b">
        <f t="shared" si="57"/>
        <v>0</v>
      </c>
    </row>
    <row r="1807" spans="1:18" ht="15" thickBot="1" x14ac:dyDescent="0.35">
      <c r="A1807" s="3" t="s">
        <v>336</v>
      </c>
      <c r="B1807" s="3" t="s">
        <v>1137</v>
      </c>
      <c r="C1807" s="84">
        <f>IF(COUNTIF(Table1[Tag Number], A1807), 1, 0)</f>
        <v>0</v>
      </c>
      <c r="D1807" s="85">
        <f>IF(COUNTIF(Table2[Tag Number], A1807), 1, 0)</f>
        <v>0</v>
      </c>
      <c r="E1807" s="86">
        <f>IF(COUNTIF(Table3[Tag Number], A1807), 1, 0)</f>
        <v>0</v>
      </c>
      <c r="F1807" s="86">
        <f>IF(COUNTIF(Table4[Tag Number], A1807), 1, 0)</f>
        <v>0</v>
      </c>
      <c r="G1807" s="87">
        <f t="shared" si="58"/>
        <v>0</v>
      </c>
      <c r="H1807" s="88" t="str" cm="1">
        <f t="array" ref="H1807">_xlfn.IFS(OR(_xlfn.XLOOKUP(A1807,Table1[Tag Number],Table1[Status],"-",0)="Dead",
        _xlfn.XLOOKUP(A1807,Table2[Tag Number],Table2[Status],"-",0)="Dead",
        _xlfn.XLOOKUP(A1807,Table3[Tag Number],Table3[Status],"-",0)="Dead",
        _xlfn.XLOOKUP(A1807,Table4[Tag Number],Table4[Status],"-",0)="Dead"),"Dead",
     OR(_xlfn.XLOOKUP(A1807,Table1[Tag Number],Table1[Status],"-",0)="Alive",
        _xlfn.XLOOKUP(A1807,Table2[Tag Number],Table2[Status],"-",0)="Alive",
        _xlfn.XLOOKUP(A1807,Table3[Tag Number],Table3[Status],"-",0)="Alive",
        _xlfn.XLOOKUP(A1807,Table4[Tag Number],Table4[Status],"-",0)="Alive"),"Alive",
     OR(_xlfn.XLOOKUP(A1807,Table1[Tag Number],Table1[Status],"-",0)="-",
        _xlfn.XLOOKUP(A1807,Table2[Tag Number],Table2[Status],"-",0)="-",
        _xlfn.XLOOKUP(A1807,Table3[Tag Number],Table3[Status],"-",0)="-",
        _xlfn.XLOOKUP(A1807,Table4[Tag Number],Table4[Status],"-",0)="-"),
   "-")</f>
        <v>-</v>
      </c>
      <c r="I1807" s="90"/>
      <c r="J1807" s="94"/>
      <c r="K1807" s="95"/>
      <c r="L1807" s="95"/>
      <c r="M1807" s="95"/>
      <c r="N1807" s="96"/>
      <c r="O1807" s="89"/>
      <c r="R1807" t="b">
        <f t="shared" si="57"/>
        <v>0</v>
      </c>
    </row>
    <row r="1808" spans="1:18" ht="15" thickBot="1" x14ac:dyDescent="0.35">
      <c r="A1808" s="2" t="s">
        <v>2381</v>
      </c>
      <c r="B1808" s="2" t="s">
        <v>1145</v>
      </c>
      <c r="C1808" s="84">
        <f>IF(COUNTIF(Table1[Tag Number], A1808), 1, 0)</f>
        <v>0</v>
      </c>
      <c r="D1808" s="85">
        <f>IF(COUNTIF(Table2[Tag Number], A1808), 1, 0)</f>
        <v>0</v>
      </c>
      <c r="E1808" s="86">
        <f>IF(COUNTIF(Table3[Tag Number], A1808), 1, 0)</f>
        <v>0</v>
      </c>
      <c r="F1808" s="86">
        <f>IF(COUNTIF(Table4[Tag Number], A1808), 1, 0)</f>
        <v>0</v>
      </c>
      <c r="G1808" s="87">
        <f t="shared" si="58"/>
        <v>0</v>
      </c>
      <c r="H1808" s="88" t="str" cm="1">
        <f t="array" ref="H1808">_xlfn.IFS(OR(_xlfn.XLOOKUP(A1808,Table1[Tag Number],Table1[Status],"-",0)="Dead",
        _xlfn.XLOOKUP(A1808,Table2[Tag Number],Table2[Status],"-",0)="Dead",
        _xlfn.XLOOKUP(A1808,Table3[Tag Number],Table3[Status],"-",0)="Dead",
        _xlfn.XLOOKUP(A1808,Table4[Tag Number],Table4[Status],"-",0)="Dead"),"Dead",
     OR(_xlfn.XLOOKUP(A1808,Table1[Tag Number],Table1[Status],"-",0)="Alive",
        _xlfn.XLOOKUP(A1808,Table2[Tag Number],Table2[Status],"-",0)="Alive",
        _xlfn.XLOOKUP(A1808,Table3[Tag Number],Table3[Status],"-",0)="Alive",
        _xlfn.XLOOKUP(A1808,Table4[Tag Number],Table4[Status],"-",0)="Alive"),"Alive",
     OR(_xlfn.XLOOKUP(A1808,Table1[Tag Number],Table1[Status],"-",0)="-",
        _xlfn.XLOOKUP(A1808,Table2[Tag Number],Table2[Status],"-",0)="-",
        _xlfn.XLOOKUP(A1808,Table3[Tag Number],Table3[Status],"-",0)="-",
        _xlfn.XLOOKUP(A1808,Table4[Tag Number],Table4[Status],"-",0)="-"),
   "-")</f>
        <v>-</v>
      </c>
      <c r="I1808" s="90"/>
      <c r="J1808" s="94"/>
      <c r="K1808" s="95"/>
      <c r="L1808" s="95"/>
      <c r="M1808" s="95"/>
      <c r="N1808" s="96"/>
      <c r="O1808" s="89"/>
      <c r="R1808" t="b">
        <f t="shared" si="57"/>
        <v>0</v>
      </c>
    </row>
    <row r="1809" spans="1:18" ht="15" thickBot="1" x14ac:dyDescent="0.35">
      <c r="A1809" s="3" t="s">
        <v>2382</v>
      </c>
      <c r="B1809" s="3" t="s">
        <v>1145</v>
      </c>
      <c r="C1809" s="84">
        <f>IF(COUNTIF(Table1[Tag Number], A1809), 1, 0)</f>
        <v>0</v>
      </c>
      <c r="D1809" s="85">
        <f>IF(COUNTIF(Table2[Tag Number], A1809), 1, 0)</f>
        <v>0</v>
      </c>
      <c r="E1809" s="86">
        <f>IF(COUNTIF(Table3[Tag Number], A1809), 1, 0)</f>
        <v>0</v>
      </c>
      <c r="F1809" s="86">
        <f>IF(COUNTIF(Table4[Tag Number], A1809), 1, 0)</f>
        <v>0</v>
      </c>
      <c r="G1809" s="87">
        <f t="shared" si="58"/>
        <v>0</v>
      </c>
      <c r="H1809" s="88" t="str" cm="1">
        <f t="array" ref="H1809">_xlfn.IFS(OR(_xlfn.XLOOKUP(A1809,Table1[Tag Number],Table1[Status],"-",0)="Dead",
        _xlfn.XLOOKUP(A1809,Table2[Tag Number],Table2[Status],"-",0)="Dead",
        _xlfn.XLOOKUP(A1809,Table3[Tag Number],Table3[Status],"-",0)="Dead",
        _xlfn.XLOOKUP(A1809,Table4[Tag Number],Table4[Status],"-",0)="Dead"),"Dead",
     OR(_xlfn.XLOOKUP(A1809,Table1[Tag Number],Table1[Status],"-",0)="Alive",
        _xlfn.XLOOKUP(A1809,Table2[Tag Number],Table2[Status],"-",0)="Alive",
        _xlfn.XLOOKUP(A1809,Table3[Tag Number],Table3[Status],"-",0)="Alive",
        _xlfn.XLOOKUP(A1809,Table4[Tag Number],Table4[Status],"-",0)="Alive"),"Alive",
     OR(_xlfn.XLOOKUP(A1809,Table1[Tag Number],Table1[Status],"-",0)="-",
        _xlfn.XLOOKUP(A1809,Table2[Tag Number],Table2[Status],"-",0)="-",
        _xlfn.XLOOKUP(A1809,Table3[Tag Number],Table3[Status],"-",0)="-",
        _xlfn.XLOOKUP(A1809,Table4[Tag Number],Table4[Status],"-",0)="-"),
   "-")</f>
        <v>-</v>
      </c>
      <c r="I1809" s="90"/>
      <c r="J1809" s="94"/>
      <c r="K1809" s="95"/>
      <c r="L1809" s="95"/>
      <c r="M1809" s="95"/>
      <c r="N1809" s="96"/>
      <c r="O1809" s="89"/>
      <c r="R1809" t="b">
        <f t="shared" si="57"/>
        <v>0</v>
      </c>
    </row>
    <row r="1810" spans="1:18" ht="15" thickBot="1" x14ac:dyDescent="0.35">
      <c r="A1810" s="2" t="s">
        <v>2383</v>
      </c>
      <c r="B1810" s="2" t="s">
        <v>1145</v>
      </c>
      <c r="C1810" s="84">
        <f>IF(COUNTIF(Table1[Tag Number], A1810), 1, 0)</f>
        <v>0</v>
      </c>
      <c r="D1810" s="85">
        <f>IF(COUNTIF(Table2[Tag Number], A1810), 1, 0)</f>
        <v>0</v>
      </c>
      <c r="E1810" s="86">
        <f>IF(COUNTIF(Table3[Tag Number], A1810), 1, 0)</f>
        <v>0</v>
      </c>
      <c r="F1810" s="86">
        <f>IF(COUNTIF(Table4[Tag Number], A1810), 1, 0)</f>
        <v>0</v>
      </c>
      <c r="G1810" s="87">
        <f t="shared" si="58"/>
        <v>0</v>
      </c>
      <c r="H1810" s="88" t="str" cm="1">
        <f t="array" ref="H1810">_xlfn.IFS(OR(_xlfn.XLOOKUP(A1810,Table1[Tag Number],Table1[Status],"-",0)="Dead",
        _xlfn.XLOOKUP(A1810,Table2[Tag Number],Table2[Status],"-",0)="Dead",
        _xlfn.XLOOKUP(A1810,Table3[Tag Number],Table3[Status],"-",0)="Dead",
        _xlfn.XLOOKUP(A1810,Table4[Tag Number],Table4[Status],"-",0)="Dead"),"Dead",
     OR(_xlfn.XLOOKUP(A1810,Table1[Tag Number],Table1[Status],"-",0)="Alive",
        _xlfn.XLOOKUP(A1810,Table2[Tag Number],Table2[Status],"-",0)="Alive",
        _xlfn.XLOOKUP(A1810,Table3[Tag Number],Table3[Status],"-",0)="Alive",
        _xlfn.XLOOKUP(A1810,Table4[Tag Number],Table4[Status],"-",0)="Alive"),"Alive",
     OR(_xlfn.XLOOKUP(A1810,Table1[Tag Number],Table1[Status],"-",0)="-",
        _xlfn.XLOOKUP(A1810,Table2[Tag Number],Table2[Status],"-",0)="-",
        _xlfn.XLOOKUP(A1810,Table3[Tag Number],Table3[Status],"-",0)="-",
        _xlfn.XLOOKUP(A1810,Table4[Tag Number],Table4[Status],"-",0)="-"),
   "-")</f>
        <v>-</v>
      </c>
      <c r="I1810" s="90"/>
      <c r="J1810" s="94"/>
      <c r="K1810" s="95"/>
      <c r="L1810" s="95"/>
      <c r="M1810" s="95"/>
      <c r="N1810" s="96"/>
      <c r="O1810" s="89"/>
      <c r="R1810" t="b">
        <f t="shared" si="57"/>
        <v>0</v>
      </c>
    </row>
    <row r="1811" spans="1:18" ht="15" thickBot="1" x14ac:dyDescent="0.35">
      <c r="A1811" s="3" t="s">
        <v>2384</v>
      </c>
      <c r="B1811" s="3" t="s">
        <v>1145</v>
      </c>
      <c r="C1811" s="84">
        <f>IF(COUNTIF(Table1[Tag Number], A1811), 1, 0)</f>
        <v>0</v>
      </c>
      <c r="D1811" s="85">
        <f>IF(COUNTIF(Table2[Tag Number], A1811), 1, 0)</f>
        <v>0</v>
      </c>
      <c r="E1811" s="86">
        <f>IF(COUNTIF(Table3[Tag Number], A1811), 1, 0)</f>
        <v>0</v>
      </c>
      <c r="F1811" s="86">
        <f>IF(COUNTIF(Table4[Tag Number], A1811), 1, 0)</f>
        <v>0</v>
      </c>
      <c r="G1811" s="87">
        <f t="shared" si="58"/>
        <v>0</v>
      </c>
      <c r="H1811" s="88" t="str" cm="1">
        <f t="array" ref="H1811">_xlfn.IFS(OR(_xlfn.XLOOKUP(A1811,Table1[Tag Number],Table1[Status],"-",0)="Dead",
        _xlfn.XLOOKUP(A1811,Table2[Tag Number],Table2[Status],"-",0)="Dead",
        _xlfn.XLOOKUP(A1811,Table3[Tag Number],Table3[Status],"-",0)="Dead",
        _xlfn.XLOOKUP(A1811,Table4[Tag Number],Table4[Status],"-",0)="Dead"),"Dead",
     OR(_xlfn.XLOOKUP(A1811,Table1[Tag Number],Table1[Status],"-",0)="Alive",
        _xlfn.XLOOKUP(A1811,Table2[Tag Number],Table2[Status],"-",0)="Alive",
        _xlfn.XLOOKUP(A1811,Table3[Tag Number],Table3[Status],"-",0)="Alive",
        _xlfn.XLOOKUP(A1811,Table4[Tag Number],Table4[Status],"-",0)="Alive"),"Alive",
     OR(_xlfn.XLOOKUP(A1811,Table1[Tag Number],Table1[Status],"-",0)="-",
        _xlfn.XLOOKUP(A1811,Table2[Tag Number],Table2[Status],"-",0)="-",
        _xlfn.XLOOKUP(A1811,Table3[Tag Number],Table3[Status],"-",0)="-",
        _xlfn.XLOOKUP(A1811,Table4[Tag Number],Table4[Status],"-",0)="-"),
   "-")</f>
        <v>-</v>
      </c>
      <c r="I1811" s="90"/>
      <c r="J1811" s="94"/>
      <c r="K1811" s="95"/>
      <c r="L1811" s="95"/>
      <c r="M1811" s="95"/>
      <c r="N1811" s="96"/>
      <c r="O1811" s="89"/>
      <c r="R1811" t="b">
        <f t="shared" si="57"/>
        <v>0</v>
      </c>
    </row>
    <row r="1812" spans="1:18" ht="15" thickBot="1" x14ac:dyDescent="0.35">
      <c r="A1812" s="93" t="s">
        <v>2385</v>
      </c>
      <c r="B1812" s="93" t="s">
        <v>1145</v>
      </c>
      <c r="C1812" s="84">
        <f>IF(COUNTIF(Table1[Tag Number], A1812), 1, 0)</f>
        <v>0</v>
      </c>
      <c r="D1812" s="85">
        <f>IF(COUNTIF(Table2[Tag Number], A1812), 1, 0)</f>
        <v>0</v>
      </c>
      <c r="E1812" s="86">
        <f>IF(COUNTIF(Table3[Tag Number], A1812), 1, 0)</f>
        <v>0</v>
      </c>
      <c r="F1812" s="86">
        <f>IF(COUNTIF(Table4[Tag Number], A1812), 1, 0)</f>
        <v>0</v>
      </c>
      <c r="G1812" s="87">
        <f t="shared" si="58"/>
        <v>0</v>
      </c>
      <c r="H1812" s="88" t="str" cm="1">
        <f t="array" ref="H1812">_xlfn.IFS(OR(_xlfn.XLOOKUP(A1812,Table1[Tag Number],Table1[Status],"-",0)="Dead",
        _xlfn.XLOOKUP(A1812,Table2[Tag Number],Table2[Status],"-",0)="Dead",
        _xlfn.XLOOKUP(A1812,Table3[Tag Number],Table3[Status],"-",0)="Dead",
        _xlfn.XLOOKUP(A1812,Table4[Tag Number],Table4[Status],"-",0)="Dead"),"Dead",
     OR(_xlfn.XLOOKUP(A1812,Table1[Tag Number],Table1[Status],"-",0)="Alive",
        _xlfn.XLOOKUP(A1812,Table2[Tag Number],Table2[Status],"-",0)="Alive",
        _xlfn.XLOOKUP(A1812,Table3[Tag Number],Table3[Status],"-",0)="Alive",
        _xlfn.XLOOKUP(A1812,Table4[Tag Number],Table4[Status],"-",0)="Alive"),"Alive",
     OR(_xlfn.XLOOKUP(A1812,Table1[Tag Number],Table1[Status],"-",0)="-",
        _xlfn.XLOOKUP(A1812,Table2[Tag Number],Table2[Status],"-",0)="-",
        _xlfn.XLOOKUP(A1812,Table3[Tag Number],Table3[Status],"-",0)="-",
        _xlfn.XLOOKUP(A1812,Table4[Tag Number],Table4[Status],"-",0)="-"),
   "-")</f>
        <v>-</v>
      </c>
      <c r="I1812" s="90"/>
      <c r="J1812" s="94"/>
      <c r="K1812" s="95"/>
      <c r="L1812" s="95"/>
      <c r="M1812" s="95"/>
      <c r="N1812" s="96"/>
      <c r="O1812" s="89"/>
      <c r="R1812" t="b">
        <f t="shared" si="57"/>
        <v>0</v>
      </c>
    </row>
    <row r="1813" spans="1:18" ht="15" thickBot="1" x14ac:dyDescent="0.35">
      <c r="A1813" s="3" t="s">
        <v>2386</v>
      </c>
      <c r="B1813" s="3" t="s">
        <v>1145</v>
      </c>
      <c r="C1813" s="84">
        <f>IF(COUNTIF(Table1[Tag Number], A1813), 1, 0)</f>
        <v>0</v>
      </c>
      <c r="D1813" s="85">
        <f>IF(COUNTIF(Table2[Tag Number], A1813), 1, 0)</f>
        <v>0</v>
      </c>
      <c r="E1813" s="86">
        <f>IF(COUNTIF(Table3[Tag Number], A1813), 1, 0)</f>
        <v>0</v>
      </c>
      <c r="F1813" s="86">
        <f>IF(COUNTIF(Table4[Tag Number], A1813), 1, 0)</f>
        <v>0</v>
      </c>
      <c r="G1813" s="87">
        <f t="shared" si="58"/>
        <v>0</v>
      </c>
      <c r="H1813" s="88" t="str" cm="1">
        <f t="array" ref="H1813">_xlfn.IFS(OR(_xlfn.XLOOKUP(A1813,Table1[Tag Number],Table1[Status],"-",0)="Dead",
        _xlfn.XLOOKUP(A1813,Table2[Tag Number],Table2[Status],"-",0)="Dead",
        _xlfn.XLOOKUP(A1813,Table3[Tag Number],Table3[Status],"-",0)="Dead",
        _xlfn.XLOOKUP(A1813,Table4[Tag Number],Table4[Status],"-",0)="Dead"),"Dead",
     OR(_xlfn.XLOOKUP(A1813,Table1[Tag Number],Table1[Status],"-",0)="Alive",
        _xlfn.XLOOKUP(A1813,Table2[Tag Number],Table2[Status],"-",0)="Alive",
        _xlfn.XLOOKUP(A1813,Table3[Tag Number],Table3[Status],"-",0)="Alive",
        _xlfn.XLOOKUP(A1813,Table4[Tag Number],Table4[Status],"-",0)="Alive"),"Alive",
     OR(_xlfn.XLOOKUP(A1813,Table1[Tag Number],Table1[Status],"-",0)="-",
        _xlfn.XLOOKUP(A1813,Table2[Tag Number],Table2[Status],"-",0)="-",
        _xlfn.XLOOKUP(A1813,Table3[Tag Number],Table3[Status],"-",0)="-",
        _xlfn.XLOOKUP(A1813,Table4[Tag Number],Table4[Status],"-",0)="-"),
   "-")</f>
        <v>-</v>
      </c>
      <c r="I1813" s="90"/>
      <c r="J1813" s="94"/>
      <c r="K1813" s="95"/>
      <c r="L1813" s="95"/>
      <c r="M1813" s="95"/>
      <c r="N1813" s="96"/>
      <c r="O1813" s="89"/>
      <c r="R1813" t="b">
        <f t="shared" si="57"/>
        <v>0</v>
      </c>
    </row>
    <row r="1814" spans="1:18" ht="15" thickBot="1" x14ac:dyDescent="0.35">
      <c r="A1814" s="2" t="s">
        <v>2387</v>
      </c>
      <c r="B1814" s="2" t="s">
        <v>1145</v>
      </c>
      <c r="C1814" s="84">
        <f>IF(COUNTIF(Table1[Tag Number], A1814), 1, 0)</f>
        <v>0</v>
      </c>
      <c r="D1814" s="85">
        <f>IF(COUNTIF(Table2[Tag Number], A1814), 1, 0)</f>
        <v>0</v>
      </c>
      <c r="E1814" s="86">
        <f>IF(COUNTIF(Table3[Tag Number], A1814), 1, 0)</f>
        <v>0</v>
      </c>
      <c r="F1814" s="86">
        <f>IF(COUNTIF(Table4[Tag Number], A1814), 1, 0)</f>
        <v>0</v>
      </c>
      <c r="G1814" s="87">
        <f t="shared" si="58"/>
        <v>0</v>
      </c>
      <c r="H1814" s="88" t="str" cm="1">
        <f t="array" ref="H1814">_xlfn.IFS(OR(_xlfn.XLOOKUP(A1814,Table1[Tag Number],Table1[Status],"-",0)="Dead",
        _xlfn.XLOOKUP(A1814,Table2[Tag Number],Table2[Status],"-",0)="Dead",
        _xlfn.XLOOKUP(A1814,Table3[Tag Number],Table3[Status],"-",0)="Dead",
        _xlfn.XLOOKUP(A1814,Table4[Tag Number],Table4[Status],"-",0)="Dead"),"Dead",
     OR(_xlfn.XLOOKUP(A1814,Table1[Tag Number],Table1[Status],"-",0)="Alive",
        _xlfn.XLOOKUP(A1814,Table2[Tag Number],Table2[Status],"-",0)="Alive",
        _xlfn.XLOOKUP(A1814,Table3[Tag Number],Table3[Status],"-",0)="Alive",
        _xlfn.XLOOKUP(A1814,Table4[Tag Number],Table4[Status],"-",0)="Alive"),"Alive",
     OR(_xlfn.XLOOKUP(A1814,Table1[Tag Number],Table1[Status],"-",0)="-",
        _xlfn.XLOOKUP(A1814,Table2[Tag Number],Table2[Status],"-",0)="-",
        _xlfn.XLOOKUP(A1814,Table3[Tag Number],Table3[Status],"-",0)="-",
        _xlfn.XLOOKUP(A1814,Table4[Tag Number],Table4[Status],"-",0)="-"),
   "-")</f>
        <v>-</v>
      </c>
      <c r="I1814" s="90"/>
      <c r="J1814" s="94"/>
      <c r="K1814" s="95"/>
      <c r="L1814" s="95"/>
      <c r="M1814" s="95"/>
      <c r="N1814" s="96"/>
      <c r="O1814" s="89"/>
      <c r="R1814" t="b">
        <f t="shared" si="57"/>
        <v>0</v>
      </c>
    </row>
    <row r="1815" spans="1:18" ht="15" thickBot="1" x14ac:dyDescent="0.35">
      <c r="A1815" s="3" t="s">
        <v>2388</v>
      </c>
      <c r="B1815" s="3" t="s">
        <v>1145</v>
      </c>
      <c r="C1815" s="84">
        <f>IF(COUNTIF(Table1[Tag Number], A1815), 1, 0)</f>
        <v>0</v>
      </c>
      <c r="D1815" s="85">
        <f>IF(COUNTIF(Table2[Tag Number], A1815), 1, 0)</f>
        <v>0</v>
      </c>
      <c r="E1815" s="86">
        <f>IF(COUNTIF(Table3[Tag Number], A1815), 1, 0)</f>
        <v>0</v>
      </c>
      <c r="F1815" s="86">
        <f>IF(COUNTIF(Table4[Tag Number], A1815), 1, 0)</f>
        <v>0</v>
      </c>
      <c r="G1815" s="87">
        <f t="shared" si="58"/>
        <v>0</v>
      </c>
      <c r="H1815" s="88" t="str" cm="1">
        <f t="array" ref="H1815">_xlfn.IFS(OR(_xlfn.XLOOKUP(A1815,Table1[Tag Number],Table1[Status],"-",0)="Dead",
        _xlfn.XLOOKUP(A1815,Table2[Tag Number],Table2[Status],"-",0)="Dead",
        _xlfn.XLOOKUP(A1815,Table3[Tag Number],Table3[Status],"-",0)="Dead",
        _xlfn.XLOOKUP(A1815,Table4[Tag Number],Table4[Status],"-",0)="Dead"),"Dead",
     OR(_xlfn.XLOOKUP(A1815,Table1[Tag Number],Table1[Status],"-",0)="Alive",
        _xlfn.XLOOKUP(A1815,Table2[Tag Number],Table2[Status],"-",0)="Alive",
        _xlfn.XLOOKUP(A1815,Table3[Tag Number],Table3[Status],"-",0)="Alive",
        _xlfn.XLOOKUP(A1815,Table4[Tag Number],Table4[Status],"-",0)="Alive"),"Alive",
     OR(_xlfn.XLOOKUP(A1815,Table1[Tag Number],Table1[Status],"-",0)="-",
        _xlfn.XLOOKUP(A1815,Table2[Tag Number],Table2[Status],"-",0)="-",
        _xlfn.XLOOKUP(A1815,Table3[Tag Number],Table3[Status],"-",0)="-",
        _xlfn.XLOOKUP(A1815,Table4[Tag Number],Table4[Status],"-",0)="-"),
   "-")</f>
        <v>-</v>
      </c>
      <c r="I1815" s="90"/>
      <c r="J1815" s="94"/>
      <c r="K1815" s="95"/>
      <c r="L1815" s="95"/>
      <c r="M1815" s="95"/>
      <c r="N1815" s="96"/>
      <c r="O1815" s="89"/>
      <c r="R1815" t="b">
        <f t="shared" si="57"/>
        <v>0</v>
      </c>
    </row>
    <row r="1816" spans="1:18" ht="15" thickBot="1" x14ac:dyDescent="0.35">
      <c r="A1816" s="2" t="s">
        <v>2389</v>
      </c>
      <c r="B1816" s="2" t="s">
        <v>1145</v>
      </c>
      <c r="C1816" s="84">
        <f>IF(COUNTIF(Table1[Tag Number], A1816), 1, 0)</f>
        <v>0</v>
      </c>
      <c r="D1816" s="85">
        <f>IF(COUNTIF(Table2[Tag Number], A1816), 1, 0)</f>
        <v>0</v>
      </c>
      <c r="E1816" s="86">
        <f>IF(COUNTIF(Table3[Tag Number], A1816), 1, 0)</f>
        <v>0</v>
      </c>
      <c r="F1816" s="86">
        <f>IF(COUNTIF(Table4[Tag Number], A1816), 1, 0)</f>
        <v>0</v>
      </c>
      <c r="G1816" s="87">
        <f t="shared" si="58"/>
        <v>0</v>
      </c>
      <c r="H1816" s="88" t="str" cm="1">
        <f t="array" ref="H1816">_xlfn.IFS(OR(_xlfn.XLOOKUP(A1816,Table1[Tag Number],Table1[Status],"-",0)="Dead",
        _xlfn.XLOOKUP(A1816,Table2[Tag Number],Table2[Status],"-",0)="Dead",
        _xlfn.XLOOKUP(A1816,Table3[Tag Number],Table3[Status],"-",0)="Dead",
        _xlfn.XLOOKUP(A1816,Table4[Tag Number],Table4[Status],"-",0)="Dead"),"Dead",
     OR(_xlfn.XLOOKUP(A1816,Table1[Tag Number],Table1[Status],"-",0)="Alive",
        _xlfn.XLOOKUP(A1816,Table2[Tag Number],Table2[Status],"-",0)="Alive",
        _xlfn.XLOOKUP(A1816,Table3[Tag Number],Table3[Status],"-",0)="Alive",
        _xlfn.XLOOKUP(A1816,Table4[Tag Number],Table4[Status],"-",0)="Alive"),"Alive",
     OR(_xlfn.XLOOKUP(A1816,Table1[Tag Number],Table1[Status],"-",0)="-",
        _xlfn.XLOOKUP(A1816,Table2[Tag Number],Table2[Status],"-",0)="-",
        _xlfn.XLOOKUP(A1816,Table3[Tag Number],Table3[Status],"-",0)="-",
        _xlfn.XLOOKUP(A1816,Table4[Tag Number],Table4[Status],"-",0)="-"),
   "-")</f>
        <v>-</v>
      </c>
      <c r="I1816" s="90"/>
      <c r="J1816" s="94"/>
      <c r="K1816" s="95"/>
      <c r="L1816" s="95"/>
      <c r="M1816" s="95"/>
      <c r="N1816" s="96"/>
      <c r="O1816" s="89"/>
      <c r="R1816" t="b">
        <f t="shared" si="57"/>
        <v>0</v>
      </c>
    </row>
    <row r="1817" spans="1:18" ht="15" thickBot="1" x14ac:dyDescent="0.35">
      <c r="A1817" s="3" t="s">
        <v>2390</v>
      </c>
      <c r="B1817" s="3" t="s">
        <v>1145</v>
      </c>
      <c r="C1817" s="84">
        <f>IF(COUNTIF(Table1[Tag Number], A1817), 1, 0)</f>
        <v>0</v>
      </c>
      <c r="D1817" s="85">
        <f>IF(COUNTIF(Table2[Tag Number], A1817), 1, 0)</f>
        <v>0</v>
      </c>
      <c r="E1817" s="86">
        <f>IF(COUNTIF(Table3[Tag Number], A1817), 1, 0)</f>
        <v>0</v>
      </c>
      <c r="F1817" s="86">
        <f>IF(COUNTIF(Table4[Tag Number], A1817), 1, 0)</f>
        <v>0</v>
      </c>
      <c r="G1817" s="87">
        <f t="shared" si="58"/>
        <v>0</v>
      </c>
      <c r="H1817" s="88" t="str" cm="1">
        <f t="array" ref="H1817">_xlfn.IFS(OR(_xlfn.XLOOKUP(A1817,Table1[Tag Number],Table1[Status],"-",0)="Dead",
        _xlfn.XLOOKUP(A1817,Table2[Tag Number],Table2[Status],"-",0)="Dead",
        _xlfn.XLOOKUP(A1817,Table3[Tag Number],Table3[Status],"-",0)="Dead",
        _xlfn.XLOOKUP(A1817,Table4[Tag Number],Table4[Status],"-",0)="Dead"),"Dead",
     OR(_xlfn.XLOOKUP(A1817,Table1[Tag Number],Table1[Status],"-",0)="Alive",
        _xlfn.XLOOKUP(A1817,Table2[Tag Number],Table2[Status],"-",0)="Alive",
        _xlfn.XLOOKUP(A1817,Table3[Tag Number],Table3[Status],"-",0)="Alive",
        _xlfn.XLOOKUP(A1817,Table4[Tag Number],Table4[Status],"-",0)="Alive"),"Alive",
     OR(_xlfn.XLOOKUP(A1817,Table1[Tag Number],Table1[Status],"-",0)="-",
        _xlfn.XLOOKUP(A1817,Table2[Tag Number],Table2[Status],"-",0)="-",
        _xlfn.XLOOKUP(A1817,Table3[Tag Number],Table3[Status],"-",0)="-",
        _xlfn.XLOOKUP(A1817,Table4[Tag Number],Table4[Status],"-",0)="-"),
   "-")</f>
        <v>-</v>
      </c>
      <c r="I1817" s="90"/>
      <c r="J1817" s="94"/>
      <c r="K1817" s="95"/>
      <c r="L1817" s="95"/>
      <c r="M1817" s="95"/>
      <c r="N1817" s="96"/>
      <c r="O1817" s="89"/>
      <c r="R1817" t="b">
        <f t="shared" si="57"/>
        <v>0</v>
      </c>
    </row>
    <row r="1818" spans="1:18" ht="15" thickBot="1" x14ac:dyDescent="0.35">
      <c r="A1818" s="2" t="s">
        <v>2391</v>
      </c>
      <c r="B1818" s="2" t="s">
        <v>1145</v>
      </c>
      <c r="C1818" s="84">
        <f>IF(COUNTIF(Table1[Tag Number], A1818), 1, 0)</f>
        <v>0</v>
      </c>
      <c r="D1818" s="85">
        <f>IF(COUNTIF(Table2[Tag Number], A1818), 1, 0)</f>
        <v>0</v>
      </c>
      <c r="E1818" s="86">
        <f>IF(COUNTIF(Table3[Tag Number], A1818), 1, 0)</f>
        <v>0</v>
      </c>
      <c r="F1818" s="86">
        <f>IF(COUNTIF(Table4[Tag Number], A1818), 1, 0)</f>
        <v>0</v>
      </c>
      <c r="G1818" s="87">
        <f t="shared" si="58"/>
        <v>0</v>
      </c>
      <c r="H1818" s="88" t="str" cm="1">
        <f t="array" ref="H1818">_xlfn.IFS(OR(_xlfn.XLOOKUP(A1818,Table1[Tag Number],Table1[Status],"-",0)="Dead",
        _xlfn.XLOOKUP(A1818,Table2[Tag Number],Table2[Status],"-",0)="Dead",
        _xlfn.XLOOKUP(A1818,Table3[Tag Number],Table3[Status],"-",0)="Dead",
        _xlfn.XLOOKUP(A1818,Table4[Tag Number],Table4[Status],"-",0)="Dead"),"Dead",
     OR(_xlfn.XLOOKUP(A1818,Table1[Tag Number],Table1[Status],"-",0)="Alive",
        _xlfn.XLOOKUP(A1818,Table2[Tag Number],Table2[Status],"-",0)="Alive",
        _xlfn.XLOOKUP(A1818,Table3[Tag Number],Table3[Status],"-",0)="Alive",
        _xlfn.XLOOKUP(A1818,Table4[Tag Number],Table4[Status],"-",0)="Alive"),"Alive",
     OR(_xlfn.XLOOKUP(A1818,Table1[Tag Number],Table1[Status],"-",0)="-",
        _xlfn.XLOOKUP(A1818,Table2[Tag Number],Table2[Status],"-",0)="-",
        _xlfn.XLOOKUP(A1818,Table3[Tag Number],Table3[Status],"-",0)="-",
        _xlfn.XLOOKUP(A1818,Table4[Tag Number],Table4[Status],"-",0)="-"),
   "-")</f>
        <v>-</v>
      </c>
      <c r="I1818" s="90"/>
      <c r="J1818" s="94"/>
      <c r="K1818" s="95"/>
      <c r="L1818" s="95"/>
      <c r="M1818" s="95"/>
      <c r="N1818" s="96"/>
      <c r="O1818" s="89"/>
      <c r="R1818" t="b">
        <f t="shared" si="57"/>
        <v>0</v>
      </c>
    </row>
    <row r="1819" spans="1:18" ht="15" thickBot="1" x14ac:dyDescent="0.35">
      <c r="A1819" s="3" t="s">
        <v>2392</v>
      </c>
      <c r="B1819" s="3" t="s">
        <v>1145</v>
      </c>
      <c r="C1819" s="84">
        <f>IF(COUNTIF(Table1[Tag Number], A1819), 1, 0)</f>
        <v>0</v>
      </c>
      <c r="D1819" s="85">
        <f>IF(COUNTIF(Table2[Tag Number], A1819), 1, 0)</f>
        <v>0</v>
      </c>
      <c r="E1819" s="86">
        <f>IF(COUNTIF(Table3[Tag Number], A1819), 1, 0)</f>
        <v>0</v>
      </c>
      <c r="F1819" s="86">
        <f>IF(COUNTIF(Table4[Tag Number], A1819), 1, 0)</f>
        <v>0</v>
      </c>
      <c r="G1819" s="87">
        <f t="shared" si="58"/>
        <v>0</v>
      </c>
      <c r="H1819" s="88" t="str" cm="1">
        <f t="array" ref="H1819">_xlfn.IFS(OR(_xlfn.XLOOKUP(A1819,Table1[Tag Number],Table1[Status],"-",0)="Dead",
        _xlfn.XLOOKUP(A1819,Table2[Tag Number],Table2[Status],"-",0)="Dead",
        _xlfn.XLOOKUP(A1819,Table3[Tag Number],Table3[Status],"-",0)="Dead",
        _xlfn.XLOOKUP(A1819,Table4[Tag Number],Table4[Status],"-",0)="Dead"),"Dead",
     OR(_xlfn.XLOOKUP(A1819,Table1[Tag Number],Table1[Status],"-",0)="Alive",
        _xlfn.XLOOKUP(A1819,Table2[Tag Number],Table2[Status],"-",0)="Alive",
        _xlfn.XLOOKUP(A1819,Table3[Tag Number],Table3[Status],"-",0)="Alive",
        _xlfn.XLOOKUP(A1819,Table4[Tag Number],Table4[Status],"-",0)="Alive"),"Alive",
     OR(_xlfn.XLOOKUP(A1819,Table1[Tag Number],Table1[Status],"-",0)="-",
        _xlfn.XLOOKUP(A1819,Table2[Tag Number],Table2[Status],"-",0)="-",
        _xlfn.XLOOKUP(A1819,Table3[Tag Number],Table3[Status],"-",0)="-",
        _xlfn.XLOOKUP(A1819,Table4[Tag Number],Table4[Status],"-",0)="-"),
   "-")</f>
        <v>-</v>
      </c>
      <c r="I1819" s="90"/>
      <c r="J1819" s="94"/>
      <c r="K1819" s="95"/>
      <c r="L1819" s="95"/>
      <c r="M1819" s="95"/>
      <c r="N1819" s="96"/>
      <c r="O1819" s="89"/>
      <c r="R1819" t="b">
        <f t="shared" si="57"/>
        <v>0</v>
      </c>
    </row>
    <row r="1820" spans="1:18" ht="15" thickBot="1" x14ac:dyDescent="0.35">
      <c r="A1820" s="2" t="s">
        <v>2393</v>
      </c>
      <c r="B1820" s="2" t="s">
        <v>1137</v>
      </c>
      <c r="C1820" s="84">
        <f>IF(COUNTIF(Table1[Tag Number], A1820), 1, 0)</f>
        <v>0</v>
      </c>
      <c r="D1820" s="85">
        <f>IF(COUNTIF(Table2[Tag Number], A1820), 1, 0)</f>
        <v>0</v>
      </c>
      <c r="E1820" s="86">
        <f>IF(COUNTIF(Table3[Tag Number], A1820), 1, 0)</f>
        <v>0</v>
      </c>
      <c r="F1820" s="86">
        <f>IF(COUNTIF(Table4[Tag Number], A1820), 1, 0)</f>
        <v>0</v>
      </c>
      <c r="G1820" s="87">
        <f t="shared" si="58"/>
        <v>0</v>
      </c>
      <c r="H1820" s="88" t="str" cm="1">
        <f t="array" ref="H1820">_xlfn.IFS(OR(_xlfn.XLOOKUP(A1820,Table1[Tag Number],Table1[Status],"-",0)="Dead",
        _xlfn.XLOOKUP(A1820,Table2[Tag Number],Table2[Status],"-",0)="Dead",
        _xlfn.XLOOKUP(A1820,Table3[Tag Number],Table3[Status],"-",0)="Dead",
        _xlfn.XLOOKUP(A1820,Table4[Tag Number],Table4[Status],"-",0)="Dead"),"Dead",
     OR(_xlfn.XLOOKUP(A1820,Table1[Tag Number],Table1[Status],"-",0)="Alive",
        _xlfn.XLOOKUP(A1820,Table2[Tag Number],Table2[Status],"-",0)="Alive",
        _xlfn.XLOOKUP(A1820,Table3[Tag Number],Table3[Status],"-",0)="Alive",
        _xlfn.XLOOKUP(A1820,Table4[Tag Number],Table4[Status],"-",0)="Alive"),"Alive",
     OR(_xlfn.XLOOKUP(A1820,Table1[Tag Number],Table1[Status],"-",0)="-",
        _xlfn.XLOOKUP(A1820,Table2[Tag Number],Table2[Status],"-",0)="-",
        _xlfn.XLOOKUP(A1820,Table3[Tag Number],Table3[Status],"-",0)="-",
        _xlfn.XLOOKUP(A1820,Table4[Tag Number],Table4[Status],"-",0)="-"),
   "-")</f>
        <v>-</v>
      </c>
      <c r="I1820" s="90"/>
      <c r="J1820" s="94"/>
      <c r="K1820" s="95"/>
      <c r="L1820" s="95"/>
      <c r="M1820" s="95"/>
      <c r="N1820" s="96"/>
      <c r="O1820" s="89"/>
      <c r="R1820" t="b">
        <f t="shared" si="57"/>
        <v>0</v>
      </c>
    </row>
    <row r="1821" spans="1:18" ht="15" thickBot="1" x14ac:dyDescent="0.35">
      <c r="A1821" s="3" t="s">
        <v>2394</v>
      </c>
      <c r="B1821" s="3" t="s">
        <v>1145</v>
      </c>
      <c r="C1821" s="84">
        <f>IF(COUNTIF(Table1[Tag Number], A1821), 1, 0)</f>
        <v>0</v>
      </c>
      <c r="D1821" s="85">
        <f>IF(COUNTIF(Table2[Tag Number], A1821), 1, 0)</f>
        <v>0</v>
      </c>
      <c r="E1821" s="86">
        <f>IF(COUNTIF(Table3[Tag Number], A1821), 1, 0)</f>
        <v>0</v>
      </c>
      <c r="F1821" s="86">
        <f>IF(COUNTIF(Table4[Tag Number], A1821), 1, 0)</f>
        <v>0</v>
      </c>
      <c r="G1821" s="87">
        <f t="shared" si="58"/>
        <v>0</v>
      </c>
      <c r="H1821" s="88" t="str" cm="1">
        <f t="array" ref="H1821">_xlfn.IFS(OR(_xlfn.XLOOKUP(A1821,Table1[Tag Number],Table1[Status],"-",0)="Dead",
        _xlfn.XLOOKUP(A1821,Table2[Tag Number],Table2[Status],"-",0)="Dead",
        _xlfn.XLOOKUP(A1821,Table3[Tag Number],Table3[Status],"-",0)="Dead",
        _xlfn.XLOOKUP(A1821,Table4[Tag Number],Table4[Status],"-",0)="Dead"),"Dead",
     OR(_xlfn.XLOOKUP(A1821,Table1[Tag Number],Table1[Status],"-",0)="Alive",
        _xlfn.XLOOKUP(A1821,Table2[Tag Number],Table2[Status],"-",0)="Alive",
        _xlfn.XLOOKUP(A1821,Table3[Tag Number],Table3[Status],"-",0)="Alive",
        _xlfn.XLOOKUP(A1821,Table4[Tag Number],Table4[Status],"-",0)="Alive"),"Alive",
     OR(_xlfn.XLOOKUP(A1821,Table1[Tag Number],Table1[Status],"-",0)="-",
        _xlfn.XLOOKUP(A1821,Table2[Tag Number],Table2[Status],"-",0)="-",
        _xlfn.XLOOKUP(A1821,Table3[Tag Number],Table3[Status],"-",0)="-",
        _xlfn.XLOOKUP(A1821,Table4[Tag Number],Table4[Status],"-",0)="-"),
   "-")</f>
        <v>-</v>
      </c>
      <c r="I1821" s="90"/>
      <c r="J1821" s="94"/>
      <c r="K1821" s="95"/>
      <c r="L1821" s="95"/>
      <c r="M1821" s="95"/>
      <c r="N1821" s="96"/>
      <c r="O1821" s="89"/>
      <c r="R1821" t="b">
        <f t="shared" si="57"/>
        <v>0</v>
      </c>
    </row>
    <row r="1822" spans="1:18" ht="15" thickBot="1" x14ac:dyDescent="0.35">
      <c r="A1822" s="2" t="s">
        <v>2395</v>
      </c>
      <c r="B1822" s="2" t="s">
        <v>1145</v>
      </c>
      <c r="C1822" s="84">
        <f>IF(COUNTIF(Table1[Tag Number], A1822), 1, 0)</f>
        <v>0</v>
      </c>
      <c r="D1822" s="85">
        <f>IF(COUNTIF(Table2[Tag Number], A1822), 1, 0)</f>
        <v>0</v>
      </c>
      <c r="E1822" s="86">
        <f>IF(COUNTIF(Table3[Tag Number], A1822), 1, 0)</f>
        <v>0</v>
      </c>
      <c r="F1822" s="86">
        <f>IF(COUNTIF(Table4[Tag Number], A1822), 1, 0)</f>
        <v>0</v>
      </c>
      <c r="G1822" s="87">
        <f t="shared" si="58"/>
        <v>0</v>
      </c>
      <c r="H1822" s="88" t="str" cm="1">
        <f t="array" ref="H1822">_xlfn.IFS(OR(_xlfn.XLOOKUP(A1822,Table1[Tag Number],Table1[Status],"-",0)="Dead",
        _xlfn.XLOOKUP(A1822,Table2[Tag Number],Table2[Status],"-",0)="Dead",
        _xlfn.XLOOKUP(A1822,Table3[Tag Number],Table3[Status],"-",0)="Dead",
        _xlfn.XLOOKUP(A1822,Table4[Tag Number],Table4[Status],"-",0)="Dead"),"Dead",
     OR(_xlfn.XLOOKUP(A1822,Table1[Tag Number],Table1[Status],"-",0)="Alive",
        _xlfn.XLOOKUP(A1822,Table2[Tag Number],Table2[Status],"-",0)="Alive",
        _xlfn.XLOOKUP(A1822,Table3[Tag Number],Table3[Status],"-",0)="Alive",
        _xlfn.XLOOKUP(A1822,Table4[Tag Number],Table4[Status],"-",0)="Alive"),"Alive",
     OR(_xlfn.XLOOKUP(A1822,Table1[Tag Number],Table1[Status],"-",0)="-",
        _xlfn.XLOOKUP(A1822,Table2[Tag Number],Table2[Status],"-",0)="-",
        _xlfn.XLOOKUP(A1822,Table3[Tag Number],Table3[Status],"-",0)="-",
        _xlfn.XLOOKUP(A1822,Table4[Tag Number],Table4[Status],"-",0)="-"),
   "-")</f>
        <v>-</v>
      </c>
      <c r="I1822" s="90"/>
      <c r="J1822" s="94"/>
      <c r="K1822" s="95"/>
      <c r="L1822" s="95"/>
      <c r="M1822" s="95"/>
      <c r="N1822" s="96"/>
      <c r="O1822" s="89"/>
      <c r="R1822" t="b">
        <f t="shared" si="57"/>
        <v>0</v>
      </c>
    </row>
    <row r="1823" spans="1:18" ht="15" thickBot="1" x14ac:dyDescent="0.35">
      <c r="A1823" s="3" t="s">
        <v>2396</v>
      </c>
      <c r="B1823" s="3" t="s">
        <v>1145</v>
      </c>
      <c r="C1823" s="84">
        <f>IF(COUNTIF(Table1[Tag Number], A1823), 1, 0)</f>
        <v>0</v>
      </c>
      <c r="D1823" s="85">
        <f>IF(COUNTIF(Table2[Tag Number], A1823), 1, 0)</f>
        <v>0</v>
      </c>
      <c r="E1823" s="86">
        <f>IF(COUNTIF(Table3[Tag Number], A1823), 1, 0)</f>
        <v>0</v>
      </c>
      <c r="F1823" s="86">
        <f>IF(COUNTIF(Table4[Tag Number], A1823), 1, 0)</f>
        <v>0</v>
      </c>
      <c r="G1823" s="87">
        <f t="shared" si="58"/>
        <v>0</v>
      </c>
      <c r="H1823" s="88" t="str" cm="1">
        <f t="array" ref="H1823">_xlfn.IFS(OR(_xlfn.XLOOKUP(A1823,Table1[Tag Number],Table1[Status],"-",0)="Dead",
        _xlfn.XLOOKUP(A1823,Table2[Tag Number],Table2[Status],"-",0)="Dead",
        _xlfn.XLOOKUP(A1823,Table3[Tag Number],Table3[Status],"-",0)="Dead",
        _xlfn.XLOOKUP(A1823,Table4[Tag Number],Table4[Status],"-",0)="Dead"),"Dead",
     OR(_xlfn.XLOOKUP(A1823,Table1[Tag Number],Table1[Status],"-",0)="Alive",
        _xlfn.XLOOKUP(A1823,Table2[Tag Number],Table2[Status],"-",0)="Alive",
        _xlfn.XLOOKUP(A1823,Table3[Tag Number],Table3[Status],"-",0)="Alive",
        _xlfn.XLOOKUP(A1823,Table4[Tag Number],Table4[Status],"-",0)="Alive"),"Alive",
     OR(_xlfn.XLOOKUP(A1823,Table1[Tag Number],Table1[Status],"-",0)="-",
        _xlfn.XLOOKUP(A1823,Table2[Tag Number],Table2[Status],"-",0)="-",
        _xlfn.XLOOKUP(A1823,Table3[Tag Number],Table3[Status],"-",0)="-",
        _xlfn.XLOOKUP(A1823,Table4[Tag Number],Table4[Status],"-",0)="-"),
   "-")</f>
        <v>-</v>
      </c>
      <c r="I1823" s="90"/>
      <c r="J1823" s="94"/>
      <c r="K1823" s="95"/>
      <c r="L1823" s="95"/>
      <c r="M1823" s="95"/>
      <c r="N1823" s="96"/>
      <c r="O1823" s="89"/>
      <c r="R1823" t="b">
        <f t="shared" si="57"/>
        <v>0</v>
      </c>
    </row>
    <row r="1824" spans="1:18" ht="15" thickBot="1" x14ac:dyDescent="0.35">
      <c r="A1824" s="2" t="s">
        <v>2397</v>
      </c>
      <c r="B1824" s="2" t="s">
        <v>1137</v>
      </c>
      <c r="C1824" s="84">
        <f>IF(COUNTIF(Table1[Tag Number], A1824), 1, 0)</f>
        <v>0</v>
      </c>
      <c r="D1824" s="85">
        <f>IF(COUNTIF(Table2[Tag Number], A1824), 1, 0)</f>
        <v>0</v>
      </c>
      <c r="E1824" s="86">
        <f>IF(COUNTIF(Table3[Tag Number], A1824), 1, 0)</f>
        <v>0</v>
      </c>
      <c r="F1824" s="86">
        <f>IF(COUNTIF(Table4[Tag Number], A1824), 1, 0)</f>
        <v>0</v>
      </c>
      <c r="G1824" s="87">
        <f t="shared" si="58"/>
        <v>0</v>
      </c>
      <c r="H1824" s="88" t="str" cm="1">
        <f t="array" ref="H1824">_xlfn.IFS(OR(_xlfn.XLOOKUP(A1824,Table1[Tag Number],Table1[Status],"-",0)="Dead",
        _xlfn.XLOOKUP(A1824,Table2[Tag Number],Table2[Status],"-",0)="Dead",
        _xlfn.XLOOKUP(A1824,Table3[Tag Number],Table3[Status],"-",0)="Dead",
        _xlfn.XLOOKUP(A1824,Table4[Tag Number],Table4[Status],"-",0)="Dead"),"Dead",
     OR(_xlfn.XLOOKUP(A1824,Table1[Tag Number],Table1[Status],"-",0)="Alive",
        _xlfn.XLOOKUP(A1824,Table2[Tag Number],Table2[Status],"-",0)="Alive",
        _xlfn.XLOOKUP(A1824,Table3[Tag Number],Table3[Status],"-",0)="Alive",
        _xlfn.XLOOKUP(A1824,Table4[Tag Number],Table4[Status],"-",0)="Alive"),"Alive",
     OR(_xlfn.XLOOKUP(A1824,Table1[Tag Number],Table1[Status],"-",0)="-",
        _xlfn.XLOOKUP(A1824,Table2[Tag Number],Table2[Status],"-",0)="-",
        _xlfn.XLOOKUP(A1824,Table3[Tag Number],Table3[Status],"-",0)="-",
        _xlfn.XLOOKUP(A1824,Table4[Tag Number],Table4[Status],"-",0)="-"),
   "-")</f>
        <v>-</v>
      </c>
      <c r="I1824" s="90"/>
      <c r="J1824" s="94"/>
      <c r="K1824" s="95"/>
      <c r="L1824" s="95"/>
      <c r="M1824" s="95"/>
      <c r="N1824" s="96"/>
      <c r="O1824" s="89"/>
      <c r="R1824" t="b">
        <f t="shared" si="57"/>
        <v>0</v>
      </c>
    </row>
    <row r="1825" spans="1:18" ht="15" thickBot="1" x14ac:dyDescent="0.35">
      <c r="A1825" s="3" t="s">
        <v>2398</v>
      </c>
      <c r="B1825" s="3" t="s">
        <v>1145</v>
      </c>
      <c r="C1825" s="84">
        <f>IF(COUNTIF(Table1[Tag Number], A1825), 1, 0)</f>
        <v>0</v>
      </c>
      <c r="D1825" s="85">
        <f>IF(COUNTIF(Table2[Tag Number], A1825), 1, 0)</f>
        <v>0</v>
      </c>
      <c r="E1825" s="86">
        <f>IF(COUNTIF(Table3[Tag Number], A1825), 1, 0)</f>
        <v>0</v>
      </c>
      <c r="F1825" s="86">
        <f>IF(COUNTIF(Table4[Tag Number], A1825), 1, 0)</f>
        <v>0</v>
      </c>
      <c r="G1825" s="87">
        <f t="shared" si="58"/>
        <v>0</v>
      </c>
      <c r="H1825" s="88" t="str" cm="1">
        <f t="array" ref="H1825">_xlfn.IFS(OR(_xlfn.XLOOKUP(A1825,Table1[Tag Number],Table1[Status],"-",0)="Dead",
        _xlfn.XLOOKUP(A1825,Table2[Tag Number],Table2[Status],"-",0)="Dead",
        _xlfn.XLOOKUP(A1825,Table3[Tag Number],Table3[Status],"-",0)="Dead",
        _xlfn.XLOOKUP(A1825,Table4[Tag Number],Table4[Status],"-",0)="Dead"),"Dead",
     OR(_xlfn.XLOOKUP(A1825,Table1[Tag Number],Table1[Status],"-",0)="Alive",
        _xlfn.XLOOKUP(A1825,Table2[Tag Number],Table2[Status],"-",0)="Alive",
        _xlfn.XLOOKUP(A1825,Table3[Tag Number],Table3[Status],"-",0)="Alive",
        _xlfn.XLOOKUP(A1825,Table4[Tag Number],Table4[Status],"-",0)="Alive"),"Alive",
     OR(_xlfn.XLOOKUP(A1825,Table1[Tag Number],Table1[Status],"-",0)="-",
        _xlfn.XLOOKUP(A1825,Table2[Tag Number],Table2[Status],"-",0)="-",
        _xlfn.XLOOKUP(A1825,Table3[Tag Number],Table3[Status],"-",0)="-",
        _xlfn.XLOOKUP(A1825,Table4[Tag Number],Table4[Status],"-",0)="-"),
   "-")</f>
        <v>-</v>
      </c>
      <c r="I1825" s="90"/>
      <c r="J1825" s="94"/>
      <c r="K1825" s="95"/>
      <c r="L1825" s="95"/>
      <c r="M1825" s="95"/>
      <c r="N1825" s="96"/>
      <c r="O1825" s="89"/>
      <c r="R1825" t="b">
        <f t="shared" si="57"/>
        <v>0</v>
      </c>
    </row>
    <row r="1826" spans="1:18" ht="15" thickBot="1" x14ac:dyDescent="0.35">
      <c r="A1826" s="2" t="s">
        <v>2399</v>
      </c>
      <c r="B1826" s="2" t="s">
        <v>1145</v>
      </c>
      <c r="C1826" s="84">
        <f>IF(COUNTIF(Table1[Tag Number], A1826), 1, 0)</f>
        <v>0</v>
      </c>
      <c r="D1826" s="85">
        <f>IF(COUNTIF(Table2[Tag Number], A1826), 1, 0)</f>
        <v>0</v>
      </c>
      <c r="E1826" s="86">
        <f>IF(COUNTIF(Table3[Tag Number], A1826), 1, 0)</f>
        <v>0</v>
      </c>
      <c r="F1826" s="86">
        <f>IF(COUNTIF(Table4[Tag Number], A1826), 1, 0)</f>
        <v>0</v>
      </c>
      <c r="G1826" s="87">
        <f t="shared" si="58"/>
        <v>0</v>
      </c>
      <c r="H1826" s="88" t="str" cm="1">
        <f t="array" ref="H1826">_xlfn.IFS(OR(_xlfn.XLOOKUP(A1826,Table1[Tag Number],Table1[Status],"-",0)="Dead",
        _xlfn.XLOOKUP(A1826,Table2[Tag Number],Table2[Status],"-",0)="Dead",
        _xlfn.XLOOKUP(A1826,Table3[Tag Number],Table3[Status],"-",0)="Dead",
        _xlfn.XLOOKUP(A1826,Table4[Tag Number],Table4[Status],"-",0)="Dead"),"Dead",
     OR(_xlfn.XLOOKUP(A1826,Table1[Tag Number],Table1[Status],"-",0)="Alive",
        _xlfn.XLOOKUP(A1826,Table2[Tag Number],Table2[Status],"-",0)="Alive",
        _xlfn.XLOOKUP(A1826,Table3[Tag Number],Table3[Status],"-",0)="Alive",
        _xlfn.XLOOKUP(A1826,Table4[Tag Number],Table4[Status],"-",0)="Alive"),"Alive",
     OR(_xlfn.XLOOKUP(A1826,Table1[Tag Number],Table1[Status],"-",0)="-",
        _xlfn.XLOOKUP(A1826,Table2[Tag Number],Table2[Status],"-",0)="-",
        _xlfn.XLOOKUP(A1826,Table3[Tag Number],Table3[Status],"-",0)="-",
        _xlfn.XLOOKUP(A1826,Table4[Tag Number],Table4[Status],"-",0)="-"),
   "-")</f>
        <v>-</v>
      </c>
      <c r="I1826" s="90"/>
      <c r="J1826" s="94"/>
      <c r="K1826" s="95"/>
      <c r="L1826" s="95"/>
      <c r="M1826" s="95"/>
      <c r="N1826" s="96"/>
      <c r="O1826" s="89"/>
      <c r="R1826" t="b">
        <f t="shared" si="57"/>
        <v>0</v>
      </c>
    </row>
    <row r="1827" spans="1:18" ht="15" thickBot="1" x14ac:dyDescent="0.35">
      <c r="A1827" s="3" t="s">
        <v>2400</v>
      </c>
      <c r="B1827" s="3" t="s">
        <v>1145</v>
      </c>
      <c r="C1827" s="84">
        <f>IF(COUNTIF(Table1[Tag Number], A1827), 1, 0)</f>
        <v>0</v>
      </c>
      <c r="D1827" s="85">
        <f>IF(COUNTIF(Table2[Tag Number], A1827), 1, 0)</f>
        <v>0</v>
      </c>
      <c r="E1827" s="86">
        <f>IF(COUNTIF(Table3[Tag Number], A1827), 1, 0)</f>
        <v>0</v>
      </c>
      <c r="F1827" s="86">
        <f>IF(COUNTIF(Table4[Tag Number], A1827), 1, 0)</f>
        <v>0</v>
      </c>
      <c r="G1827" s="87">
        <f t="shared" si="58"/>
        <v>0</v>
      </c>
      <c r="H1827" s="88" t="str" cm="1">
        <f t="array" ref="H1827">_xlfn.IFS(OR(_xlfn.XLOOKUP(A1827,Table1[Tag Number],Table1[Status],"-",0)="Dead",
        _xlfn.XLOOKUP(A1827,Table2[Tag Number],Table2[Status],"-",0)="Dead",
        _xlfn.XLOOKUP(A1827,Table3[Tag Number],Table3[Status],"-",0)="Dead",
        _xlfn.XLOOKUP(A1827,Table4[Tag Number],Table4[Status],"-",0)="Dead"),"Dead",
     OR(_xlfn.XLOOKUP(A1827,Table1[Tag Number],Table1[Status],"-",0)="Alive",
        _xlfn.XLOOKUP(A1827,Table2[Tag Number],Table2[Status],"-",0)="Alive",
        _xlfn.XLOOKUP(A1827,Table3[Tag Number],Table3[Status],"-",0)="Alive",
        _xlfn.XLOOKUP(A1827,Table4[Tag Number],Table4[Status],"-",0)="Alive"),"Alive",
     OR(_xlfn.XLOOKUP(A1827,Table1[Tag Number],Table1[Status],"-",0)="-",
        _xlfn.XLOOKUP(A1827,Table2[Tag Number],Table2[Status],"-",0)="-",
        _xlfn.XLOOKUP(A1827,Table3[Tag Number],Table3[Status],"-",0)="-",
        _xlfn.XLOOKUP(A1827,Table4[Tag Number],Table4[Status],"-",0)="-"),
   "-")</f>
        <v>-</v>
      </c>
      <c r="I1827" s="90"/>
      <c r="J1827" s="94"/>
      <c r="K1827" s="95"/>
      <c r="L1827" s="95"/>
      <c r="M1827" s="95"/>
      <c r="N1827" s="96"/>
      <c r="O1827" s="89"/>
      <c r="R1827" t="b">
        <f t="shared" si="57"/>
        <v>0</v>
      </c>
    </row>
    <row r="1828" spans="1:18" ht="15" thickBot="1" x14ac:dyDescent="0.35">
      <c r="A1828" s="2" t="s">
        <v>329</v>
      </c>
      <c r="B1828" s="2" t="s">
        <v>1137</v>
      </c>
      <c r="C1828" s="84">
        <f>IF(COUNTIF(Table1[Tag Number], A1828), 1, 0)</f>
        <v>0</v>
      </c>
      <c r="D1828" s="85">
        <f>IF(COUNTIF(Table2[Tag Number], A1828), 1, 0)</f>
        <v>0</v>
      </c>
      <c r="E1828" s="86">
        <f>IF(COUNTIF(Table3[Tag Number], A1828), 1, 0)</f>
        <v>0</v>
      </c>
      <c r="F1828" s="86">
        <f>IF(COUNTIF(Table4[Tag Number], A1828), 1, 0)</f>
        <v>0</v>
      </c>
      <c r="G1828" s="87">
        <f t="shared" si="58"/>
        <v>0</v>
      </c>
      <c r="H1828" s="88" t="str" cm="1">
        <f t="array" ref="H1828">_xlfn.IFS(OR(_xlfn.XLOOKUP(A1828,Table1[Tag Number],Table1[Status],"-",0)="Dead",
        _xlfn.XLOOKUP(A1828,Table2[Tag Number],Table2[Status],"-",0)="Dead",
        _xlfn.XLOOKUP(A1828,Table3[Tag Number],Table3[Status],"-",0)="Dead",
        _xlfn.XLOOKUP(A1828,Table4[Tag Number],Table4[Status],"-",0)="Dead"),"Dead",
     OR(_xlfn.XLOOKUP(A1828,Table1[Tag Number],Table1[Status],"-",0)="Alive",
        _xlfn.XLOOKUP(A1828,Table2[Tag Number],Table2[Status],"-",0)="Alive",
        _xlfn.XLOOKUP(A1828,Table3[Tag Number],Table3[Status],"-",0)="Alive",
        _xlfn.XLOOKUP(A1828,Table4[Tag Number],Table4[Status],"-",0)="Alive"),"Alive",
     OR(_xlfn.XLOOKUP(A1828,Table1[Tag Number],Table1[Status],"-",0)="-",
        _xlfn.XLOOKUP(A1828,Table2[Tag Number],Table2[Status],"-",0)="-",
        _xlfn.XLOOKUP(A1828,Table3[Tag Number],Table3[Status],"-",0)="-",
        _xlfn.XLOOKUP(A1828,Table4[Tag Number],Table4[Status],"-",0)="-"),
   "-")</f>
        <v>-</v>
      </c>
      <c r="I1828" s="90"/>
      <c r="J1828" s="94"/>
      <c r="K1828" s="95"/>
      <c r="L1828" s="95"/>
      <c r="M1828" s="95"/>
      <c r="N1828" s="96"/>
      <c r="O1828" s="89"/>
      <c r="R1828" t="b">
        <f t="shared" si="57"/>
        <v>0</v>
      </c>
    </row>
    <row r="1829" spans="1:18" ht="15" thickBot="1" x14ac:dyDescent="0.35">
      <c r="A1829" s="3" t="s">
        <v>265</v>
      </c>
      <c r="B1829" s="3" t="s">
        <v>1145</v>
      </c>
      <c r="C1829" s="84">
        <f>IF(COUNTIF(Table1[Tag Number], A1829), 1, 0)</f>
        <v>1</v>
      </c>
      <c r="D1829" s="85">
        <f>IF(COUNTIF(Table2[Tag Number], A1829), 1, 0)</f>
        <v>0</v>
      </c>
      <c r="E1829" s="86">
        <f>IF(COUNTIF(Table3[Tag Number], A1829), 1, 0)</f>
        <v>0</v>
      </c>
      <c r="F1829" s="86">
        <f>IF(COUNTIF(Table4[Tag Number], A1829), 1, 0)</f>
        <v>0</v>
      </c>
      <c r="G1829" s="87">
        <f t="shared" si="58"/>
        <v>1</v>
      </c>
      <c r="H1829" s="88" t="str" cm="1">
        <f t="array" ref="H1829">_xlfn.IFS(OR(_xlfn.XLOOKUP(A1829,Table1[Tag Number],Table1[Status],"-",0)="Dead",
        _xlfn.XLOOKUP(A1829,Table2[Tag Number],Table2[Status],"-",0)="Dead",
        _xlfn.XLOOKUP(A1829,Table3[Tag Number],Table3[Status],"-",0)="Dead",
        _xlfn.XLOOKUP(A1829,Table4[Tag Number],Table4[Status],"-",0)="Dead"),"Dead",
     OR(_xlfn.XLOOKUP(A1829,Table1[Tag Number],Table1[Status],"-",0)="Alive",
        _xlfn.XLOOKUP(A1829,Table2[Tag Number],Table2[Status],"-",0)="Alive",
        _xlfn.XLOOKUP(A1829,Table3[Tag Number],Table3[Status],"-",0)="Alive",
        _xlfn.XLOOKUP(A1829,Table4[Tag Number],Table4[Status],"-",0)="Alive"),"Alive",
     OR(_xlfn.XLOOKUP(A1829,Table1[Tag Number],Table1[Status],"-",0)="-",
        _xlfn.XLOOKUP(A1829,Table2[Tag Number],Table2[Status],"-",0)="-",
        _xlfn.XLOOKUP(A1829,Table3[Tag Number],Table3[Status],"-",0)="-",
        _xlfn.XLOOKUP(A1829,Table4[Tag Number],Table4[Status],"-",0)="-"),
   "-")</f>
        <v>Alive</v>
      </c>
      <c r="I1829" s="90"/>
      <c r="J1829" s="94"/>
      <c r="K1829" s="95"/>
      <c r="L1829" s="95"/>
      <c r="M1829" s="95"/>
      <c r="N1829" s="96"/>
      <c r="O1829" s="89"/>
      <c r="R1829" t="b">
        <f t="shared" si="57"/>
        <v>0</v>
      </c>
    </row>
    <row r="1830" spans="1:18" ht="15" thickBot="1" x14ac:dyDescent="0.35">
      <c r="A1830" s="2" t="s">
        <v>2401</v>
      </c>
      <c r="B1830" s="2" t="s">
        <v>1145</v>
      </c>
      <c r="C1830" s="84">
        <f>IF(COUNTIF(Table1[Tag Number], A1830), 1, 0)</f>
        <v>0</v>
      </c>
      <c r="D1830" s="85">
        <f>IF(COUNTIF(Table2[Tag Number], A1830), 1, 0)</f>
        <v>0</v>
      </c>
      <c r="E1830" s="86">
        <f>IF(COUNTIF(Table3[Tag Number], A1830), 1, 0)</f>
        <v>0</v>
      </c>
      <c r="F1830" s="86">
        <f>IF(COUNTIF(Table4[Tag Number], A1830), 1, 0)</f>
        <v>0</v>
      </c>
      <c r="G1830" s="87">
        <f t="shared" si="58"/>
        <v>0</v>
      </c>
      <c r="H1830" s="88" t="str" cm="1">
        <f t="array" ref="H1830">_xlfn.IFS(OR(_xlfn.XLOOKUP(A1830,Table1[Tag Number],Table1[Status],"-",0)="Dead",
        _xlfn.XLOOKUP(A1830,Table2[Tag Number],Table2[Status],"-",0)="Dead",
        _xlfn.XLOOKUP(A1830,Table3[Tag Number],Table3[Status],"-",0)="Dead",
        _xlfn.XLOOKUP(A1830,Table4[Tag Number],Table4[Status],"-",0)="Dead"),"Dead",
     OR(_xlfn.XLOOKUP(A1830,Table1[Tag Number],Table1[Status],"-",0)="Alive",
        _xlfn.XLOOKUP(A1830,Table2[Tag Number],Table2[Status],"-",0)="Alive",
        _xlfn.XLOOKUP(A1830,Table3[Tag Number],Table3[Status],"-",0)="Alive",
        _xlfn.XLOOKUP(A1830,Table4[Tag Number],Table4[Status],"-",0)="Alive"),"Alive",
     OR(_xlfn.XLOOKUP(A1830,Table1[Tag Number],Table1[Status],"-",0)="-",
        _xlfn.XLOOKUP(A1830,Table2[Tag Number],Table2[Status],"-",0)="-",
        _xlfn.XLOOKUP(A1830,Table3[Tag Number],Table3[Status],"-",0)="-",
        _xlfn.XLOOKUP(A1830,Table4[Tag Number],Table4[Status],"-",0)="-"),
   "-")</f>
        <v>-</v>
      </c>
      <c r="I1830" s="90"/>
      <c r="J1830" s="94"/>
      <c r="K1830" s="95"/>
      <c r="L1830" s="95"/>
      <c r="M1830" s="95"/>
      <c r="N1830" s="96"/>
      <c r="O1830" s="89"/>
      <c r="R1830" t="b">
        <f t="shared" si="57"/>
        <v>0</v>
      </c>
    </row>
    <row r="1831" spans="1:18" ht="15" thickBot="1" x14ac:dyDescent="0.35">
      <c r="A1831" s="3" t="s">
        <v>2402</v>
      </c>
      <c r="B1831" s="3" t="s">
        <v>1137</v>
      </c>
      <c r="C1831" s="84">
        <f>IF(COUNTIF(Table1[Tag Number], A1831), 1, 0)</f>
        <v>0</v>
      </c>
      <c r="D1831" s="85">
        <f>IF(COUNTIF(Table2[Tag Number], A1831), 1, 0)</f>
        <v>0</v>
      </c>
      <c r="E1831" s="86">
        <f>IF(COUNTIF(Table3[Tag Number], A1831), 1, 0)</f>
        <v>0</v>
      </c>
      <c r="F1831" s="86">
        <f>IF(COUNTIF(Table4[Tag Number], A1831), 1, 0)</f>
        <v>0</v>
      </c>
      <c r="G1831" s="87">
        <f t="shared" si="58"/>
        <v>0</v>
      </c>
      <c r="H1831" s="88" t="str" cm="1">
        <f t="array" ref="H1831">_xlfn.IFS(OR(_xlfn.XLOOKUP(A1831,Table1[Tag Number],Table1[Status],"-",0)="Dead",
        _xlfn.XLOOKUP(A1831,Table2[Tag Number],Table2[Status],"-",0)="Dead",
        _xlfn.XLOOKUP(A1831,Table3[Tag Number],Table3[Status],"-",0)="Dead",
        _xlfn.XLOOKUP(A1831,Table4[Tag Number],Table4[Status],"-",0)="Dead"),"Dead",
     OR(_xlfn.XLOOKUP(A1831,Table1[Tag Number],Table1[Status],"-",0)="Alive",
        _xlfn.XLOOKUP(A1831,Table2[Tag Number],Table2[Status],"-",0)="Alive",
        _xlfn.XLOOKUP(A1831,Table3[Tag Number],Table3[Status],"-",0)="Alive",
        _xlfn.XLOOKUP(A1831,Table4[Tag Number],Table4[Status],"-",0)="Alive"),"Alive",
     OR(_xlfn.XLOOKUP(A1831,Table1[Tag Number],Table1[Status],"-",0)="-",
        _xlfn.XLOOKUP(A1831,Table2[Tag Number],Table2[Status],"-",0)="-",
        _xlfn.XLOOKUP(A1831,Table3[Tag Number],Table3[Status],"-",0)="-",
        _xlfn.XLOOKUP(A1831,Table4[Tag Number],Table4[Status],"-",0)="-"),
   "-")</f>
        <v>-</v>
      </c>
      <c r="I1831" s="90"/>
      <c r="J1831" s="94"/>
      <c r="K1831" s="95"/>
      <c r="L1831" s="95"/>
      <c r="M1831" s="95"/>
      <c r="N1831" s="96"/>
      <c r="O1831" s="89"/>
      <c r="R1831" t="b">
        <f t="shared" si="57"/>
        <v>0</v>
      </c>
    </row>
    <row r="1832" spans="1:18" ht="15" thickBot="1" x14ac:dyDescent="0.35">
      <c r="A1832" s="2" t="s">
        <v>2403</v>
      </c>
      <c r="B1832" s="2" t="s">
        <v>1145</v>
      </c>
      <c r="C1832" s="84">
        <f>IF(COUNTIF(Table1[Tag Number], A1832), 1, 0)</f>
        <v>0</v>
      </c>
      <c r="D1832" s="85">
        <f>IF(COUNTIF(Table2[Tag Number], A1832), 1, 0)</f>
        <v>0</v>
      </c>
      <c r="E1832" s="86">
        <f>IF(COUNTIF(Table3[Tag Number], A1832), 1, 0)</f>
        <v>0</v>
      </c>
      <c r="F1832" s="86">
        <f>IF(COUNTIF(Table4[Tag Number], A1832), 1, 0)</f>
        <v>0</v>
      </c>
      <c r="G1832" s="87">
        <f t="shared" si="58"/>
        <v>0</v>
      </c>
      <c r="H1832" s="88" t="str" cm="1">
        <f t="array" ref="H1832">_xlfn.IFS(OR(_xlfn.XLOOKUP(A1832,Table1[Tag Number],Table1[Status],"-",0)="Dead",
        _xlfn.XLOOKUP(A1832,Table2[Tag Number],Table2[Status],"-",0)="Dead",
        _xlfn.XLOOKUP(A1832,Table3[Tag Number],Table3[Status],"-",0)="Dead",
        _xlfn.XLOOKUP(A1832,Table4[Tag Number],Table4[Status],"-",0)="Dead"),"Dead",
     OR(_xlfn.XLOOKUP(A1832,Table1[Tag Number],Table1[Status],"-",0)="Alive",
        _xlfn.XLOOKUP(A1832,Table2[Tag Number],Table2[Status],"-",0)="Alive",
        _xlfn.XLOOKUP(A1832,Table3[Tag Number],Table3[Status],"-",0)="Alive",
        _xlfn.XLOOKUP(A1832,Table4[Tag Number],Table4[Status],"-",0)="Alive"),"Alive",
     OR(_xlfn.XLOOKUP(A1832,Table1[Tag Number],Table1[Status],"-",0)="-",
        _xlfn.XLOOKUP(A1832,Table2[Tag Number],Table2[Status],"-",0)="-",
        _xlfn.XLOOKUP(A1832,Table3[Tag Number],Table3[Status],"-",0)="-",
        _xlfn.XLOOKUP(A1832,Table4[Tag Number],Table4[Status],"-",0)="-"),
   "-")</f>
        <v>-</v>
      </c>
      <c r="I1832" s="90"/>
      <c r="J1832" s="94"/>
      <c r="K1832" s="95"/>
      <c r="L1832" s="95"/>
      <c r="M1832" s="95"/>
      <c r="N1832" s="96"/>
      <c r="O1832" s="89"/>
      <c r="R1832" t="b">
        <f t="shared" si="57"/>
        <v>0</v>
      </c>
    </row>
    <row r="1833" spans="1:18" ht="15" thickBot="1" x14ac:dyDescent="0.35">
      <c r="A1833" s="3" t="s">
        <v>2404</v>
      </c>
      <c r="B1833" s="3" t="s">
        <v>1145</v>
      </c>
      <c r="C1833" s="84">
        <f>IF(COUNTIF(Table1[Tag Number], A1833), 1, 0)</f>
        <v>0</v>
      </c>
      <c r="D1833" s="85">
        <f>IF(COUNTIF(Table2[Tag Number], A1833), 1, 0)</f>
        <v>0</v>
      </c>
      <c r="E1833" s="86">
        <f>IF(COUNTIF(Table3[Tag Number], A1833), 1, 0)</f>
        <v>0</v>
      </c>
      <c r="F1833" s="86">
        <f>IF(COUNTIF(Table4[Tag Number], A1833), 1, 0)</f>
        <v>0</v>
      </c>
      <c r="G1833" s="87">
        <f t="shared" si="58"/>
        <v>0</v>
      </c>
      <c r="H1833" s="88" t="str" cm="1">
        <f t="array" ref="H1833">_xlfn.IFS(OR(_xlfn.XLOOKUP(A1833,Table1[Tag Number],Table1[Status],"-",0)="Dead",
        _xlfn.XLOOKUP(A1833,Table2[Tag Number],Table2[Status],"-",0)="Dead",
        _xlfn.XLOOKUP(A1833,Table3[Tag Number],Table3[Status],"-",0)="Dead",
        _xlfn.XLOOKUP(A1833,Table4[Tag Number],Table4[Status],"-",0)="Dead"),"Dead",
     OR(_xlfn.XLOOKUP(A1833,Table1[Tag Number],Table1[Status],"-",0)="Alive",
        _xlfn.XLOOKUP(A1833,Table2[Tag Number],Table2[Status],"-",0)="Alive",
        _xlfn.XLOOKUP(A1833,Table3[Tag Number],Table3[Status],"-",0)="Alive",
        _xlfn.XLOOKUP(A1833,Table4[Tag Number],Table4[Status],"-",0)="Alive"),"Alive",
     OR(_xlfn.XLOOKUP(A1833,Table1[Tag Number],Table1[Status],"-",0)="-",
        _xlfn.XLOOKUP(A1833,Table2[Tag Number],Table2[Status],"-",0)="-",
        _xlfn.XLOOKUP(A1833,Table3[Tag Number],Table3[Status],"-",0)="-",
        _xlfn.XLOOKUP(A1833,Table4[Tag Number],Table4[Status],"-",0)="-"),
   "-")</f>
        <v>-</v>
      </c>
      <c r="I1833" s="90"/>
      <c r="J1833" s="94"/>
      <c r="K1833" s="95"/>
      <c r="L1833" s="95"/>
      <c r="M1833" s="95"/>
      <c r="N1833" s="96"/>
      <c r="O1833" s="89"/>
      <c r="R1833" t="b">
        <f t="shared" si="57"/>
        <v>0</v>
      </c>
    </row>
    <row r="1834" spans="1:18" ht="15" thickBot="1" x14ac:dyDescent="0.35">
      <c r="A1834" s="2" t="s">
        <v>2405</v>
      </c>
      <c r="B1834" s="2" t="s">
        <v>1137</v>
      </c>
      <c r="C1834" s="84">
        <f>IF(COUNTIF(Table1[Tag Number], A1834), 1, 0)</f>
        <v>0</v>
      </c>
      <c r="D1834" s="85">
        <f>IF(COUNTIF(Table2[Tag Number], A1834), 1, 0)</f>
        <v>0</v>
      </c>
      <c r="E1834" s="86">
        <f>IF(COUNTIF(Table3[Tag Number], A1834), 1, 0)</f>
        <v>0</v>
      </c>
      <c r="F1834" s="86">
        <f>IF(COUNTIF(Table4[Tag Number], A1834), 1, 0)</f>
        <v>0</v>
      </c>
      <c r="G1834" s="87">
        <f t="shared" si="58"/>
        <v>0</v>
      </c>
      <c r="H1834" s="88" t="str" cm="1">
        <f t="array" ref="H1834">_xlfn.IFS(OR(_xlfn.XLOOKUP(A1834,Table1[Tag Number],Table1[Status],"-",0)="Dead",
        _xlfn.XLOOKUP(A1834,Table2[Tag Number],Table2[Status],"-",0)="Dead",
        _xlfn.XLOOKUP(A1834,Table3[Tag Number],Table3[Status],"-",0)="Dead",
        _xlfn.XLOOKUP(A1834,Table4[Tag Number],Table4[Status],"-",0)="Dead"),"Dead",
     OR(_xlfn.XLOOKUP(A1834,Table1[Tag Number],Table1[Status],"-",0)="Alive",
        _xlfn.XLOOKUP(A1834,Table2[Tag Number],Table2[Status],"-",0)="Alive",
        _xlfn.XLOOKUP(A1834,Table3[Tag Number],Table3[Status],"-",0)="Alive",
        _xlfn.XLOOKUP(A1834,Table4[Tag Number],Table4[Status],"-",0)="Alive"),"Alive",
     OR(_xlfn.XLOOKUP(A1834,Table1[Tag Number],Table1[Status],"-",0)="-",
        _xlfn.XLOOKUP(A1834,Table2[Tag Number],Table2[Status],"-",0)="-",
        _xlfn.XLOOKUP(A1834,Table3[Tag Number],Table3[Status],"-",0)="-",
        _xlfn.XLOOKUP(A1834,Table4[Tag Number],Table4[Status],"-",0)="-"),
   "-")</f>
        <v>-</v>
      </c>
      <c r="I1834" s="90"/>
      <c r="J1834" s="94"/>
      <c r="K1834" s="95"/>
      <c r="L1834" s="95"/>
      <c r="M1834" s="95"/>
      <c r="N1834" s="96"/>
      <c r="O1834" s="89"/>
      <c r="R1834" t="b">
        <f t="shared" si="57"/>
        <v>0</v>
      </c>
    </row>
    <row r="1835" spans="1:18" ht="15" thickBot="1" x14ac:dyDescent="0.35">
      <c r="A1835" s="3" t="s">
        <v>2406</v>
      </c>
      <c r="B1835" s="3" t="s">
        <v>1145</v>
      </c>
      <c r="C1835" s="84">
        <f>IF(COUNTIF(Table1[Tag Number], A1835), 1, 0)</f>
        <v>0</v>
      </c>
      <c r="D1835" s="85">
        <f>IF(COUNTIF(Table2[Tag Number], A1835), 1, 0)</f>
        <v>0</v>
      </c>
      <c r="E1835" s="86">
        <f>IF(COUNTIF(Table3[Tag Number], A1835), 1, 0)</f>
        <v>0</v>
      </c>
      <c r="F1835" s="86">
        <f>IF(COUNTIF(Table4[Tag Number], A1835), 1, 0)</f>
        <v>0</v>
      </c>
      <c r="G1835" s="87">
        <f t="shared" si="58"/>
        <v>0</v>
      </c>
      <c r="H1835" s="88" t="str" cm="1">
        <f t="array" ref="H1835">_xlfn.IFS(OR(_xlfn.XLOOKUP(A1835,Table1[Tag Number],Table1[Status],"-",0)="Dead",
        _xlfn.XLOOKUP(A1835,Table2[Tag Number],Table2[Status],"-",0)="Dead",
        _xlfn.XLOOKUP(A1835,Table3[Tag Number],Table3[Status],"-",0)="Dead",
        _xlfn.XLOOKUP(A1835,Table4[Tag Number],Table4[Status],"-",0)="Dead"),"Dead",
     OR(_xlfn.XLOOKUP(A1835,Table1[Tag Number],Table1[Status],"-",0)="Alive",
        _xlfn.XLOOKUP(A1835,Table2[Tag Number],Table2[Status],"-",0)="Alive",
        _xlfn.XLOOKUP(A1835,Table3[Tag Number],Table3[Status],"-",0)="Alive",
        _xlfn.XLOOKUP(A1835,Table4[Tag Number],Table4[Status],"-",0)="Alive"),"Alive",
     OR(_xlfn.XLOOKUP(A1835,Table1[Tag Number],Table1[Status],"-",0)="-",
        _xlfn.XLOOKUP(A1835,Table2[Tag Number],Table2[Status],"-",0)="-",
        _xlfn.XLOOKUP(A1835,Table3[Tag Number],Table3[Status],"-",0)="-",
        _xlfn.XLOOKUP(A1835,Table4[Tag Number],Table4[Status],"-",0)="-"),
   "-")</f>
        <v>-</v>
      </c>
      <c r="I1835" s="90"/>
      <c r="J1835" s="94"/>
      <c r="K1835" s="95"/>
      <c r="L1835" s="95"/>
      <c r="M1835" s="95"/>
      <c r="N1835" s="96"/>
      <c r="O1835" s="89"/>
      <c r="R1835" t="b">
        <f t="shared" si="57"/>
        <v>0</v>
      </c>
    </row>
    <row r="1836" spans="1:18" ht="15" thickBot="1" x14ac:dyDescent="0.35">
      <c r="A1836" s="2" t="s">
        <v>2407</v>
      </c>
      <c r="B1836" s="2" t="s">
        <v>1145</v>
      </c>
      <c r="C1836" s="84">
        <f>IF(COUNTIF(Table1[Tag Number], A1836), 1, 0)</f>
        <v>0</v>
      </c>
      <c r="D1836" s="85">
        <f>IF(COUNTIF(Table2[Tag Number], A1836), 1, 0)</f>
        <v>0</v>
      </c>
      <c r="E1836" s="86">
        <f>IF(COUNTIF(Table3[Tag Number], A1836), 1, 0)</f>
        <v>0</v>
      </c>
      <c r="F1836" s="86">
        <f>IF(COUNTIF(Table4[Tag Number], A1836), 1, 0)</f>
        <v>0</v>
      </c>
      <c r="G1836" s="87">
        <f t="shared" si="58"/>
        <v>0</v>
      </c>
      <c r="H1836" s="88" t="str" cm="1">
        <f t="array" ref="H1836">_xlfn.IFS(OR(_xlfn.XLOOKUP(A1836,Table1[Tag Number],Table1[Status],"-",0)="Dead",
        _xlfn.XLOOKUP(A1836,Table2[Tag Number],Table2[Status],"-",0)="Dead",
        _xlfn.XLOOKUP(A1836,Table3[Tag Number],Table3[Status],"-",0)="Dead",
        _xlfn.XLOOKUP(A1836,Table4[Tag Number],Table4[Status],"-",0)="Dead"),"Dead",
     OR(_xlfn.XLOOKUP(A1836,Table1[Tag Number],Table1[Status],"-",0)="Alive",
        _xlfn.XLOOKUP(A1836,Table2[Tag Number],Table2[Status],"-",0)="Alive",
        _xlfn.XLOOKUP(A1836,Table3[Tag Number],Table3[Status],"-",0)="Alive",
        _xlfn.XLOOKUP(A1836,Table4[Tag Number],Table4[Status],"-",0)="Alive"),"Alive",
     OR(_xlfn.XLOOKUP(A1836,Table1[Tag Number],Table1[Status],"-",0)="-",
        _xlfn.XLOOKUP(A1836,Table2[Tag Number],Table2[Status],"-",0)="-",
        _xlfn.XLOOKUP(A1836,Table3[Tag Number],Table3[Status],"-",0)="-",
        _xlfn.XLOOKUP(A1836,Table4[Tag Number],Table4[Status],"-",0)="-"),
   "-")</f>
        <v>-</v>
      </c>
      <c r="I1836" s="90"/>
      <c r="J1836" s="94"/>
      <c r="K1836" s="95"/>
      <c r="L1836" s="95"/>
      <c r="M1836" s="95"/>
      <c r="N1836" s="96"/>
      <c r="O1836" s="89"/>
      <c r="R1836" t="b">
        <f t="shared" si="57"/>
        <v>0</v>
      </c>
    </row>
    <row r="1837" spans="1:18" ht="15" thickBot="1" x14ac:dyDescent="0.35">
      <c r="A1837" s="3" t="s">
        <v>2408</v>
      </c>
      <c r="B1837" s="3" t="s">
        <v>1145</v>
      </c>
      <c r="C1837" s="84">
        <f>IF(COUNTIF(Table1[Tag Number], A1837), 1, 0)</f>
        <v>0</v>
      </c>
      <c r="D1837" s="85">
        <f>IF(COUNTIF(Table2[Tag Number], A1837), 1, 0)</f>
        <v>0</v>
      </c>
      <c r="E1837" s="86">
        <f>IF(COUNTIF(Table3[Tag Number], A1837), 1, 0)</f>
        <v>0</v>
      </c>
      <c r="F1837" s="86">
        <f>IF(COUNTIF(Table4[Tag Number], A1837), 1, 0)</f>
        <v>0</v>
      </c>
      <c r="G1837" s="87">
        <f t="shared" si="58"/>
        <v>0</v>
      </c>
      <c r="H1837" s="88" t="str" cm="1">
        <f t="array" ref="H1837">_xlfn.IFS(OR(_xlfn.XLOOKUP(A1837,Table1[Tag Number],Table1[Status],"-",0)="Dead",
        _xlfn.XLOOKUP(A1837,Table2[Tag Number],Table2[Status],"-",0)="Dead",
        _xlfn.XLOOKUP(A1837,Table3[Tag Number],Table3[Status],"-",0)="Dead",
        _xlfn.XLOOKUP(A1837,Table4[Tag Number],Table4[Status],"-",0)="Dead"),"Dead",
     OR(_xlfn.XLOOKUP(A1837,Table1[Tag Number],Table1[Status],"-",0)="Alive",
        _xlfn.XLOOKUP(A1837,Table2[Tag Number],Table2[Status],"-",0)="Alive",
        _xlfn.XLOOKUP(A1837,Table3[Tag Number],Table3[Status],"-",0)="Alive",
        _xlfn.XLOOKUP(A1837,Table4[Tag Number],Table4[Status],"-",0)="Alive"),"Alive",
     OR(_xlfn.XLOOKUP(A1837,Table1[Tag Number],Table1[Status],"-",0)="-",
        _xlfn.XLOOKUP(A1837,Table2[Tag Number],Table2[Status],"-",0)="-",
        _xlfn.XLOOKUP(A1837,Table3[Tag Number],Table3[Status],"-",0)="-",
        _xlfn.XLOOKUP(A1837,Table4[Tag Number],Table4[Status],"-",0)="-"),
   "-")</f>
        <v>-</v>
      </c>
      <c r="I1837" s="90"/>
      <c r="J1837" s="94"/>
      <c r="K1837" s="95"/>
      <c r="L1837" s="95"/>
      <c r="M1837" s="95"/>
      <c r="N1837" s="96"/>
      <c r="O1837" s="89"/>
      <c r="R1837" t="b">
        <f t="shared" si="57"/>
        <v>0</v>
      </c>
    </row>
    <row r="1838" spans="1:18" ht="15" thickBot="1" x14ac:dyDescent="0.35">
      <c r="A1838" s="2" t="s">
        <v>2409</v>
      </c>
      <c r="B1838" s="2" t="s">
        <v>1145</v>
      </c>
      <c r="C1838" s="84">
        <f>IF(COUNTIF(Table1[Tag Number], A1838), 1, 0)</f>
        <v>0</v>
      </c>
      <c r="D1838" s="85">
        <f>IF(COUNTIF(Table2[Tag Number], A1838), 1, 0)</f>
        <v>0</v>
      </c>
      <c r="E1838" s="86">
        <f>IF(COUNTIF(Table3[Tag Number], A1838), 1, 0)</f>
        <v>0</v>
      </c>
      <c r="F1838" s="86">
        <f>IF(COUNTIF(Table4[Tag Number], A1838), 1, 0)</f>
        <v>0</v>
      </c>
      <c r="G1838" s="87">
        <f t="shared" si="58"/>
        <v>0</v>
      </c>
      <c r="H1838" s="88" t="str" cm="1">
        <f t="array" ref="H1838">_xlfn.IFS(OR(_xlfn.XLOOKUP(A1838,Table1[Tag Number],Table1[Status],"-",0)="Dead",
        _xlfn.XLOOKUP(A1838,Table2[Tag Number],Table2[Status],"-",0)="Dead",
        _xlfn.XLOOKUP(A1838,Table3[Tag Number],Table3[Status],"-",0)="Dead",
        _xlfn.XLOOKUP(A1838,Table4[Tag Number],Table4[Status],"-",0)="Dead"),"Dead",
     OR(_xlfn.XLOOKUP(A1838,Table1[Tag Number],Table1[Status],"-",0)="Alive",
        _xlfn.XLOOKUP(A1838,Table2[Tag Number],Table2[Status],"-",0)="Alive",
        _xlfn.XLOOKUP(A1838,Table3[Tag Number],Table3[Status],"-",0)="Alive",
        _xlfn.XLOOKUP(A1838,Table4[Tag Number],Table4[Status],"-",0)="Alive"),"Alive",
     OR(_xlfn.XLOOKUP(A1838,Table1[Tag Number],Table1[Status],"-",0)="-",
        _xlfn.XLOOKUP(A1838,Table2[Tag Number],Table2[Status],"-",0)="-",
        _xlfn.XLOOKUP(A1838,Table3[Tag Number],Table3[Status],"-",0)="-",
        _xlfn.XLOOKUP(A1838,Table4[Tag Number],Table4[Status],"-",0)="-"),
   "-")</f>
        <v>-</v>
      </c>
      <c r="I1838" s="90"/>
      <c r="J1838" s="94"/>
      <c r="K1838" s="95"/>
      <c r="L1838" s="95"/>
      <c r="M1838" s="95"/>
      <c r="N1838" s="96"/>
      <c r="O1838" s="89"/>
      <c r="R1838" t="b">
        <f t="shared" si="57"/>
        <v>0</v>
      </c>
    </row>
    <row r="1839" spans="1:18" ht="15" thickBot="1" x14ac:dyDescent="0.35">
      <c r="A1839" s="3" t="s">
        <v>2410</v>
      </c>
      <c r="B1839" s="3" t="s">
        <v>1145</v>
      </c>
      <c r="C1839" s="84">
        <f>IF(COUNTIF(Table1[Tag Number], A1839), 1, 0)</f>
        <v>0</v>
      </c>
      <c r="D1839" s="85">
        <f>IF(COUNTIF(Table2[Tag Number], A1839), 1, 0)</f>
        <v>0</v>
      </c>
      <c r="E1839" s="86">
        <f>IF(COUNTIF(Table3[Tag Number], A1839), 1, 0)</f>
        <v>0</v>
      </c>
      <c r="F1839" s="86">
        <f>IF(COUNTIF(Table4[Tag Number], A1839), 1, 0)</f>
        <v>0</v>
      </c>
      <c r="G1839" s="87">
        <f t="shared" si="58"/>
        <v>0</v>
      </c>
      <c r="H1839" s="88" t="str" cm="1">
        <f t="array" ref="H1839">_xlfn.IFS(OR(_xlfn.XLOOKUP(A1839,Table1[Tag Number],Table1[Status],"-",0)="Dead",
        _xlfn.XLOOKUP(A1839,Table2[Tag Number],Table2[Status],"-",0)="Dead",
        _xlfn.XLOOKUP(A1839,Table3[Tag Number],Table3[Status],"-",0)="Dead",
        _xlfn.XLOOKUP(A1839,Table4[Tag Number],Table4[Status],"-",0)="Dead"),"Dead",
     OR(_xlfn.XLOOKUP(A1839,Table1[Tag Number],Table1[Status],"-",0)="Alive",
        _xlfn.XLOOKUP(A1839,Table2[Tag Number],Table2[Status],"-",0)="Alive",
        _xlfn.XLOOKUP(A1839,Table3[Tag Number],Table3[Status],"-",0)="Alive",
        _xlfn.XLOOKUP(A1839,Table4[Tag Number],Table4[Status],"-",0)="Alive"),"Alive",
     OR(_xlfn.XLOOKUP(A1839,Table1[Tag Number],Table1[Status],"-",0)="-",
        _xlfn.XLOOKUP(A1839,Table2[Tag Number],Table2[Status],"-",0)="-",
        _xlfn.XLOOKUP(A1839,Table3[Tag Number],Table3[Status],"-",0)="-",
        _xlfn.XLOOKUP(A1839,Table4[Tag Number],Table4[Status],"-",0)="-"),
   "-")</f>
        <v>-</v>
      </c>
      <c r="I1839" s="90"/>
      <c r="J1839" s="94"/>
      <c r="K1839" s="95"/>
      <c r="L1839" s="95"/>
      <c r="M1839" s="95"/>
      <c r="N1839" s="96"/>
      <c r="O1839" s="89"/>
      <c r="R1839" t="b">
        <f t="shared" si="57"/>
        <v>0</v>
      </c>
    </row>
    <row r="1840" spans="1:18" ht="15" thickBot="1" x14ac:dyDescent="0.35">
      <c r="A1840" s="2" t="s">
        <v>956</v>
      </c>
      <c r="B1840" s="2" t="s">
        <v>1137</v>
      </c>
      <c r="C1840" s="84">
        <f>IF(COUNTIF(Table1[Tag Number], A1840), 1, 0)</f>
        <v>0</v>
      </c>
      <c r="D1840" s="85">
        <f>IF(COUNTIF(Table2[Tag Number], A1840), 1, 0)</f>
        <v>0</v>
      </c>
      <c r="E1840" s="86">
        <f>IF(COUNTIF(Table3[Tag Number], A1840), 1, 0)</f>
        <v>0</v>
      </c>
      <c r="F1840" s="86">
        <f>IF(COUNTIF(Table4[Tag Number], A1840), 1, 0)</f>
        <v>0</v>
      </c>
      <c r="G1840" s="87">
        <f t="shared" si="58"/>
        <v>0</v>
      </c>
      <c r="H1840" s="88" t="str" cm="1">
        <f t="array" ref="H1840">_xlfn.IFS(OR(_xlfn.XLOOKUP(A1840,Table1[Tag Number],Table1[Status],"-",0)="Dead",
        _xlfn.XLOOKUP(A1840,Table2[Tag Number],Table2[Status],"-",0)="Dead",
        _xlfn.XLOOKUP(A1840,Table3[Tag Number],Table3[Status],"-",0)="Dead",
        _xlfn.XLOOKUP(A1840,Table4[Tag Number],Table4[Status],"-",0)="Dead"),"Dead",
     OR(_xlfn.XLOOKUP(A1840,Table1[Tag Number],Table1[Status],"-",0)="Alive",
        _xlfn.XLOOKUP(A1840,Table2[Tag Number],Table2[Status],"-",0)="Alive",
        _xlfn.XLOOKUP(A1840,Table3[Tag Number],Table3[Status],"-",0)="Alive",
        _xlfn.XLOOKUP(A1840,Table4[Tag Number],Table4[Status],"-",0)="Alive"),"Alive",
     OR(_xlfn.XLOOKUP(A1840,Table1[Tag Number],Table1[Status],"-",0)="-",
        _xlfn.XLOOKUP(A1840,Table2[Tag Number],Table2[Status],"-",0)="-",
        _xlfn.XLOOKUP(A1840,Table3[Tag Number],Table3[Status],"-",0)="-",
        _xlfn.XLOOKUP(A1840,Table4[Tag Number],Table4[Status],"-",0)="-"),
   "-")</f>
        <v>-</v>
      </c>
      <c r="I1840" s="90"/>
      <c r="J1840" s="94"/>
      <c r="K1840" s="95"/>
      <c r="L1840" s="95"/>
      <c r="M1840" s="95"/>
      <c r="N1840" s="96"/>
      <c r="O1840" s="89"/>
      <c r="R1840" t="b">
        <f t="shared" si="57"/>
        <v>0</v>
      </c>
    </row>
    <row r="1841" spans="1:18" ht="15" thickBot="1" x14ac:dyDescent="0.35">
      <c r="A1841" s="3" t="s">
        <v>2411</v>
      </c>
      <c r="B1841" s="3" t="s">
        <v>1145</v>
      </c>
      <c r="C1841" s="84">
        <f>IF(COUNTIF(Table1[Tag Number], A1841), 1, 0)</f>
        <v>0</v>
      </c>
      <c r="D1841" s="85">
        <f>IF(COUNTIF(Table2[Tag Number], A1841), 1, 0)</f>
        <v>0</v>
      </c>
      <c r="E1841" s="86">
        <f>IF(COUNTIF(Table3[Tag Number], A1841), 1, 0)</f>
        <v>0</v>
      </c>
      <c r="F1841" s="86">
        <f>IF(COUNTIF(Table4[Tag Number], A1841), 1, 0)</f>
        <v>0</v>
      </c>
      <c r="G1841" s="87">
        <f t="shared" si="58"/>
        <v>0</v>
      </c>
      <c r="H1841" s="88" t="str" cm="1">
        <f t="array" ref="H1841">_xlfn.IFS(OR(_xlfn.XLOOKUP(A1841,Table1[Tag Number],Table1[Status],"-",0)="Dead",
        _xlfn.XLOOKUP(A1841,Table2[Tag Number],Table2[Status],"-",0)="Dead",
        _xlfn.XLOOKUP(A1841,Table3[Tag Number],Table3[Status],"-",0)="Dead",
        _xlfn.XLOOKUP(A1841,Table4[Tag Number],Table4[Status],"-",0)="Dead"),"Dead",
     OR(_xlfn.XLOOKUP(A1841,Table1[Tag Number],Table1[Status],"-",0)="Alive",
        _xlfn.XLOOKUP(A1841,Table2[Tag Number],Table2[Status],"-",0)="Alive",
        _xlfn.XLOOKUP(A1841,Table3[Tag Number],Table3[Status],"-",0)="Alive",
        _xlfn.XLOOKUP(A1841,Table4[Tag Number],Table4[Status],"-",0)="Alive"),"Alive",
     OR(_xlfn.XLOOKUP(A1841,Table1[Tag Number],Table1[Status],"-",0)="-",
        _xlfn.XLOOKUP(A1841,Table2[Tag Number],Table2[Status],"-",0)="-",
        _xlfn.XLOOKUP(A1841,Table3[Tag Number],Table3[Status],"-",0)="-",
        _xlfn.XLOOKUP(A1841,Table4[Tag Number],Table4[Status],"-",0)="-"),
   "-")</f>
        <v>-</v>
      </c>
      <c r="I1841" s="90"/>
      <c r="J1841" s="94"/>
      <c r="K1841" s="95"/>
      <c r="L1841" s="95"/>
      <c r="M1841" s="95"/>
      <c r="N1841" s="96"/>
      <c r="O1841" s="89"/>
      <c r="R1841" t="b">
        <f t="shared" si="57"/>
        <v>0</v>
      </c>
    </row>
    <row r="1842" spans="1:18" ht="15" thickBot="1" x14ac:dyDescent="0.35">
      <c r="A1842" s="2" t="s">
        <v>2412</v>
      </c>
      <c r="B1842" s="2" t="s">
        <v>1145</v>
      </c>
      <c r="C1842" s="84">
        <f>IF(COUNTIF(Table1[Tag Number], A1842), 1, 0)</f>
        <v>0</v>
      </c>
      <c r="D1842" s="85">
        <f>IF(COUNTIF(Table2[Tag Number], A1842), 1, 0)</f>
        <v>0</v>
      </c>
      <c r="E1842" s="86">
        <f>IF(COUNTIF(Table3[Tag Number], A1842), 1, 0)</f>
        <v>0</v>
      </c>
      <c r="F1842" s="86">
        <f>IF(COUNTIF(Table4[Tag Number], A1842), 1, 0)</f>
        <v>0</v>
      </c>
      <c r="G1842" s="87">
        <f t="shared" si="58"/>
        <v>0</v>
      </c>
      <c r="H1842" s="88" t="str" cm="1">
        <f t="array" ref="H1842">_xlfn.IFS(OR(_xlfn.XLOOKUP(A1842,Table1[Tag Number],Table1[Status],"-",0)="Dead",
        _xlfn.XLOOKUP(A1842,Table2[Tag Number],Table2[Status],"-",0)="Dead",
        _xlfn.XLOOKUP(A1842,Table3[Tag Number],Table3[Status],"-",0)="Dead",
        _xlfn.XLOOKUP(A1842,Table4[Tag Number],Table4[Status],"-",0)="Dead"),"Dead",
     OR(_xlfn.XLOOKUP(A1842,Table1[Tag Number],Table1[Status],"-",0)="Alive",
        _xlfn.XLOOKUP(A1842,Table2[Tag Number],Table2[Status],"-",0)="Alive",
        _xlfn.XLOOKUP(A1842,Table3[Tag Number],Table3[Status],"-",0)="Alive",
        _xlfn.XLOOKUP(A1842,Table4[Tag Number],Table4[Status],"-",0)="Alive"),"Alive",
     OR(_xlfn.XLOOKUP(A1842,Table1[Tag Number],Table1[Status],"-",0)="-",
        _xlfn.XLOOKUP(A1842,Table2[Tag Number],Table2[Status],"-",0)="-",
        _xlfn.XLOOKUP(A1842,Table3[Tag Number],Table3[Status],"-",0)="-",
        _xlfn.XLOOKUP(A1842,Table4[Tag Number],Table4[Status],"-",0)="-"),
   "-")</f>
        <v>-</v>
      </c>
      <c r="I1842" s="90"/>
      <c r="J1842" s="94"/>
      <c r="K1842" s="95"/>
      <c r="L1842" s="95"/>
      <c r="M1842" s="95"/>
      <c r="N1842" s="96"/>
      <c r="O1842" s="89"/>
      <c r="R1842" t="b">
        <f t="shared" si="57"/>
        <v>0</v>
      </c>
    </row>
    <row r="1843" spans="1:18" ht="15" thickBot="1" x14ac:dyDescent="0.35">
      <c r="A1843" s="3" t="s">
        <v>2413</v>
      </c>
      <c r="B1843" s="3" t="s">
        <v>1145</v>
      </c>
      <c r="C1843" s="84">
        <f>IF(COUNTIF(Table1[Tag Number], A1843), 1, 0)</f>
        <v>0</v>
      </c>
      <c r="D1843" s="85">
        <f>IF(COUNTIF(Table2[Tag Number], A1843), 1, 0)</f>
        <v>0</v>
      </c>
      <c r="E1843" s="86">
        <f>IF(COUNTIF(Table3[Tag Number], A1843), 1, 0)</f>
        <v>0</v>
      </c>
      <c r="F1843" s="86">
        <f>IF(COUNTIF(Table4[Tag Number], A1843), 1, 0)</f>
        <v>0</v>
      </c>
      <c r="G1843" s="87">
        <f t="shared" si="58"/>
        <v>0</v>
      </c>
      <c r="H1843" s="88" t="str" cm="1">
        <f t="array" ref="H1843">_xlfn.IFS(OR(_xlfn.XLOOKUP(A1843,Table1[Tag Number],Table1[Status],"-",0)="Dead",
        _xlfn.XLOOKUP(A1843,Table2[Tag Number],Table2[Status],"-",0)="Dead",
        _xlfn.XLOOKUP(A1843,Table3[Tag Number],Table3[Status],"-",0)="Dead",
        _xlfn.XLOOKUP(A1843,Table4[Tag Number],Table4[Status],"-",0)="Dead"),"Dead",
     OR(_xlfn.XLOOKUP(A1843,Table1[Tag Number],Table1[Status],"-",0)="Alive",
        _xlfn.XLOOKUP(A1843,Table2[Tag Number],Table2[Status],"-",0)="Alive",
        _xlfn.XLOOKUP(A1843,Table3[Tag Number],Table3[Status],"-",0)="Alive",
        _xlfn.XLOOKUP(A1843,Table4[Tag Number],Table4[Status],"-",0)="Alive"),"Alive",
     OR(_xlfn.XLOOKUP(A1843,Table1[Tag Number],Table1[Status],"-",0)="-",
        _xlfn.XLOOKUP(A1843,Table2[Tag Number],Table2[Status],"-",0)="-",
        _xlfn.XLOOKUP(A1843,Table3[Tag Number],Table3[Status],"-",0)="-",
        _xlfn.XLOOKUP(A1843,Table4[Tag Number],Table4[Status],"-",0)="-"),
   "-")</f>
        <v>-</v>
      </c>
      <c r="I1843" s="90"/>
      <c r="J1843" s="94"/>
      <c r="K1843" s="95"/>
      <c r="L1843" s="95"/>
      <c r="M1843" s="95"/>
      <c r="N1843" s="96"/>
      <c r="O1843" s="89"/>
      <c r="R1843" t="b">
        <f t="shared" si="57"/>
        <v>0</v>
      </c>
    </row>
    <row r="1844" spans="1:18" ht="15" thickBot="1" x14ac:dyDescent="0.35">
      <c r="A1844" s="2" t="s">
        <v>2414</v>
      </c>
      <c r="B1844" s="2" t="s">
        <v>1145</v>
      </c>
      <c r="C1844" s="84">
        <f>IF(COUNTIF(Table1[Tag Number], A1844), 1, 0)</f>
        <v>0</v>
      </c>
      <c r="D1844" s="85">
        <f>IF(COUNTIF(Table2[Tag Number], A1844), 1, 0)</f>
        <v>0</v>
      </c>
      <c r="E1844" s="86">
        <f>IF(COUNTIF(Table3[Tag Number], A1844), 1, 0)</f>
        <v>0</v>
      </c>
      <c r="F1844" s="86">
        <f>IF(COUNTIF(Table4[Tag Number], A1844), 1, 0)</f>
        <v>0</v>
      </c>
      <c r="G1844" s="87">
        <f t="shared" si="58"/>
        <v>0</v>
      </c>
      <c r="H1844" s="88" t="str" cm="1">
        <f t="array" ref="H1844">_xlfn.IFS(OR(_xlfn.XLOOKUP(A1844,Table1[Tag Number],Table1[Status],"-",0)="Dead",
        _xlfn.XLOOKUP(A1844,Table2[Tag Number],Table2[Status],"-",0)="Dead",
        _xlfn.XLOOKUP(A1844,Table3[Tag Number],Table3[Status],"-",0)="Dead",
        _xlfn.XLOOKUP(A1844,Table4[Tag Number],Table4[Status],"-",0)="Dead"),"Dead",
     OR(_xlfn.XLOOKUP(A1844,Table1[Tag Number],Table1[Status],"-",0)="Alive",
        _xlfn.XLOOKUP(A1844,Table2[Tag Number],Table2[Status],"-",0)="Alive",
        _xlfn.XLOOKUP(A1844,Table3[Tag Number],Table3[Status],"-",0)="Alive",
        _xlfn.XLOOKUP(A1844,Table4[Tag Number],Table4[Status],"-",0)="Alive"),"Alive",
     OR(_xlfn.XLOOKUP(A1844,Table1[Tag Number],Table1[Status],"-",0)="-",
        _xlfn.XLOOKUP(A1844,Table2[Tag Number],Table2[Status],"-",0)="-",
        _xlfn.XLOOKUP(A1844,Table3[Tag Number],Table3[Status],"-",0)="-",
        _xlfn.XLOOKUP(A1844,Table4[Tag Number],Table4[Status],"-",0)="-"),
   "-")</f>
        <v>-</v>
      </c>
      <c r="I1844" s="90"/>
      <c r="J1844" s="94"/>
      <c r="K1844" s="95"/>
      <c r="L1844" s="95"/>
      <c r="M1844" s="95"/>
      <c r="N1844" s="96"/>
      <c r="O1844" s="89"/>
      <c r="R1844" t="b">
        <f t="shared" si="57"/>
        <v>0</v>
      </c>
    </row>
    <row r="1845" spans="1:18" ht="15" thickBot="1" x14ac:dyDescent="0.35">
      <c r="A1845" s="3" t="s">
        <v>2415</v>
      </c>
      <c r="B1845" s="3" t="s">
        <v>1145</v>
      </c>
      <c r="C1845" s="84">
        <f>IF(COUNTIF(Table1[Tag Number], A1845), 1, 0)</f>
        <v>0</v>
      </c>
      <c r="D1845" s="85">
        <f>IF(COUNTIF(Table2[Tag Number], A1845), 1, 0)</f>
        <v>0</v>
      </c>
      <c r="E1845" s="86">
        <f>IF(COUNTIF(Table3[Tag Number], A1845), 1, 0)</f>
        <v>0</v>
      </c>
      <c r="F1845" s="86">
        <f>IF(COUNTIF(Table4[Tag Number], A1845), 1, 0)</f>
        <v>0</v>
      </c>
      <c r="G1845" s="87">
        <f t="shared" si="58"/>
        <v>0</v>
      </c>
      <c r="H1845" s="88" t="str" cm="1">
        <f t="array" ref="H1845">_xlfn.IFS(OR(_xlfn.XLOOKUP(A1845,Table1[Tag Number],Table1[Status],"-",0)="Dead",
        _xlfn.XLOOKUP(A1845,Table2[Tag Number],Table2[Status],"-",0)="Dead",
        _xlfn.XLOOKUP(A1845,Table3[Tag Number],Table3[Status],"-",0)="Dead",
        _xlfn.XLOOKUP(A1845,Table4[Tag Number],Table4[Status],"-",0)="Dead"),"Dead",
     OR(_xlfn.XLOOKUP(A1845,Table1[Tag Number],Table1[Status],"-",0)="Alive",
        _xlfn.XLOOKUP(A1845,Table2[Tag Number],Table2[Status],"-",0)="Alive",
        _xlfn.XLOOKUP(A1845,Table3[Tag Number],Table3[Status],"-",0)="Alive",
        _xlfn.XLOOKUP(A1845,Table4[Tag Number],Table4[Status],"-",0)="Alive"),"Alive",
     OR(_xlfn.XLOOKUP(A1845,Table1[Tag Number],Table1[Status],"-",0)="-",
        _xlfn.XLOOKUP(A1845,Table2[Tag Number],Table2[Status],"-",0)="-",
        _xlfn.XLOOKUP(A1845,Table3[Tag Number],Table3[Status],"-",0)="-",
        _xlfn.XLOOKUP(A1845,Table4[Tag Number],Table4[Status],"-",0)="-"),
   "-")</f>
        <v>-</v>
      </c>
      <c r="I1845" s="90"/>
      <c r="J1845" s="94"/>
      <c r="K1845" s="95"/>
      <c r="L1845" s="95"/>
      <c r="M1845" s="95"/>
      <c r="N1845" s="96"/>
      <c r="O1845" s="89"/>
      <c r="R1845" t="b">
        <f t="shared" si="57"/>
        <v>0</v>
      </c>
    </row>
    <row r="1846" spans="1:18" ht="15" thickBot="1" x14ac:dyDescent="0.35">
      <c r="A1846" s="2" t="s">
        <v>2416</v>
      </c>
      <c r="B1846" s="2" t="s">
        <v>1145</v>
      </c>
      <c r="C1846" s="84">
        <f>IF(COUNTIF(Table1[Tag Number], A1846), 1, 0)</f>
        <v>0</v>
      </c>
      <c r="D1846" s="85">
        <f>IF(COUNTIF(Table2[Tag Number], A1846), 1, 0)</f>
        <v>0</v>
      </c>
      <c r="E1846" s="86">
        <f>IF(COUNTIF(Table3[Tag Number], A1846), 1, 0)</f>
        <v>0</v>
      </c>
      <c r="F1846" s="86">
        <f>IF(COUNTIF(Table4[Tag Number], A1846), 1, 0)</f>
        <v>0</v>
      </c>
      <c r="G1846" s="87">
        <f t="shared" si="58"/>
        <v>0</v>
      </c>
      <c r="H1846" s="88" t="str" cm="1">
        <f t="array" ref="H1846">_xlfn.IFS(OR(_xlfn.XLOOKUP(A1846,Table1[Tag Number],Table1[Status],"-",0)="Dead",
        _xlfn.XLOOKUP(A1846,Table2[Tag Number],Table2[Status],"-",0)="Dead",
        _xlfn.XLOOKUP(A1846,Table3[Tag Number],Table3[Status],"-",0)="Dead",
        _xlfn.XLOOKUP(A1846,Table4[Tag Number],Table4[Status],"-",0)="Dead"),"Dead",
     OR(_xlfn.XLOOKUP(A1846,Table1[Tag Number],Table1[Status],"-",0)="Alive",
        _xlfn.XLOOKUP(A1846,Table2[Tag Number],Table2[Status],"-",0)="Alive",
        _xlfn.XLOOKUP(A1846,Table3[Tag Number],Table3[Status],"-",0)="Alive",
        _xlfn.XLOOKUP(A1846,Table4[Tag Number],Table4[Status],"-",0)="Alive"),"Alive",
     OR(_xlfn.XLOOKUP(A1846,Table1[Tag Number],Table1[Status],"-",0)="-",
        _xlfn.XLOOKUP(A1846,Table2[Tag Number],Table2[Status],"-",0)="-",
        _xlfn.XLOOKUP(A1846,Table3[Tag Number],Table3[Status],"-",0)="-",
        _xlfn.XLOOKUP(A1846,Table4[Tag Number],Table4[Status],"-",0)="-"),
   "-")</f>
        <v>-</v>
      </c>
      <c r="I1846" s="90"/>
      <c r="J1846" s="94"/>
      <c r="K1846" s="95"/>
      <c r="L1846" s="95"/>
      <c r="M1846" s="95"/>
      <c r="N1846" s="96"/>
      <c r="O1846" s="89"/>
      <c r="R1846" t="b">
        <f t="shared" si="57"/>
        <v>0</v>
      </c>
    </row>
    <row r="1847" spans="1:18" ht="15" thickBot="1" x14ac:dyDescent="0.35">
      <c r="A1847" s="3" t="s">
        <v>2417</v>
      </c>
      <c r="B1847" s="3" t="s">
        <v>1145</v>
      </c>
      <c r="C1847" s="84">
        <f>IF(COUNTIF(Table1[Tag Number], A1847), 1, 0)</f>
        <v>0</v>
      </c>
      <c r="D1847" s="85">
        <f>IF(COUNTIF(Table2[Tag Number], A1847), 1, 0)</f>
        <v>0</v>
      </c>
      <c r="E1847" s="86">
        <f>IF(COUNTIF(Table3[Tag Number], A1847), 1, 0)</f>
        <v>0</v>
      </c>
      <c r="F1847" s="86">
        <f>IF(COUNTIF(Table4[Tag Number], A1847), 1, 0)</f>
        <v>0</v>
      </c>
      <c r="G1847" s="87">
        <f t="shared" si="58"/>
        <v>0</v>
      </c>
      <c r="H1847" s="88" t="str" cm="1">
        <f t="array" ref="H1847">_xlfn.IFS(OR(_xlfn.XLOOKUP(A1847,Table1[Tag Number],Table1[Status],"-",0)="Dead",
        _xlfn.XLOOKUP(A1847,Table2[Tag Number],Table2[Status],"-",0)="Dead",
        _xlfn.XLOOKUP(A1847,Table3[Tag Number],Table3[Status],"-",0)="Dead",
        _xlfn.XLOOKUP(A1847,Table4[Tag Number],Table4[Status],"-",0)="Dead"),"Dead",
     OR(_xlfn.XLOOKUP(A1847,Table1[Tag Number],Table1[Status],"-",0)="Alive",
        _xlfn.XLOOKUP(A1847,Table2[Tag Number],Table2[Status],"-",0)="Alive",
        _xlfn.XLOOKUP(A1847,Table3[Tag Number],Table3[Status],"-",0)="Alive",
        _xlfn.XLOOKUP(A1847,Table4[Tag Number],Table4[Status],"-",0)="Alive"),"Alive",
     OR(_xlfn.XLOOKUP(A1847,Table1[Tag Number],Table1[Status],"-",0)="-",
        _xlfn.XLOOKUP(A1847,Table2[Tag Number],Table2[Status],"-",0)="-",
        _xlfn.XLOOKUP(A1847,Table3[Tag Number],Table3[Status],"-",0)="-",
        _xlfn.XLOOKUP(A1847,Table4[Tag Number],Table4[Status],"-",0)="-"),
   "-")</f>
        <v>-</v>
      </c>
      <c r="I1847" s="90"/>
      <c r="J1847" s="94"/>
      <c r="K1847" s="95"/>
      <c r="L1847" s="95"/>
      <c r="M1847" s="95"/>
      <c r="N1847" s="96"/>
      <c r="O1847" s="89"/>
      <c r="R1847" t="b">
        <f t="shared" si="57"/>
        <v>0</v>
      </c>
    </row>
    <row r="1848" spans="1:18" ht="15" thickBot="1" x14ac:dyDescent="0.35">
      <c r="A1848" s="2" t="s">
        <v>2418</v>
      </c>
      <c r="B1848" s="2" t="s">
        <v>1145</v>
      </c>
      <c r="C1848" s="84">
        <f>IF(COUNTIF(Table1[Tag Number], A1848), 1, 0)</f>
        <v>0</v>
      </c>
      <c r="D1848" s="85">
        <f>IF(COUNTIF(Table2[Tag Number], A1848), 1, 0)</f>
        <v>0</v>
      </c>
      <c r="E1848" s="86">
        <f>IF(COUNTIF(Table3[Tag Number], A1848), 1, 0)</f>
        <v>0</v>
      </c>
      <c r="F1848" s="86">
        <f>IF(COUNTIF(Table4[Tag Number], A1848), 1, 0)</f>
        <v>0</v>
      </c>
      <c r="G1848" s="87">
        <f t="shared" si="58"/>
        <v>0</v>
      </c>
      <c r="H1848" s="88" t="str" cm="1">
        <f t="array" ref="H1848">_xlfn.IFS(OR(_xlfn.XLOOKUP(A1848,Table1[Tag Number],Table1[Status],"-",0)="Dead",
        _xlfn.XLOOKUP(A1848,Table2[Tag Number],Table2[Status],"-",0)="Dead",
        _xlfn.XLOOKUP(A1848,Table3[Tag Number],Table3[Status],"-",0)="Dead",
        _xlfn.XLOOKUP(A1848,Table4[Tag Number],Table4[Status],"-",0)="Dead"),"Dead",
     OR(_xlfn.XLOOKUP(A1848,Table1[Tag Number],Table1[Status],"-",0)="Alive",
        _xlfn.XLOOKUP(A1848,Table2[Tag Number],Table2[Status],"-",0)="Alive",
        _xlfn.XLOOKUP(A1848,Table3[Tag Number],Table3[Status],"-",0)="Alive",
        _xlfn.XLOOKUP(A1848,Table4[Tag Number],Table4[Status],"-",0)="Alive"),"Alive",
     OR(_xlfn.XLOOKUP(A1848,Table1[Tag Number],Table1[Status],"-",0)="-",
        _xlfn.XLOOKUP(A1848,Table2[Tag Number],Table2[Status],"-",0)="-",
        _xlfn.XLOOKUP(A1848,Table3[Tag Number],Table3[Status],"-",0)="-",
        _xlfn.XLOOKUP(A1848,Table4[Tag Number],Table4[Status],"-",0)="-"),
   "-")</f>
        <v>-</v>
      </c>
      <c r="I1848" s="90"/>
      <c r="J1848" s="94"/>
      <c r="K1848" s="95"/>
      <c r="L1848" s="95"/>
      <c r="M1848" s="95"/>
      <c r="N1848" s="96"/>
      <c r="O1848" s="89"/>
      <c r="R1848" t="b">
        <f t="shared" si="57"/>
        <v>0</v>
      </c>
    </row>
    <row r="1849" spans="1:18" ht="15" thickBot="1" x14ac:dyDescent="0.35">
      <c r="A1849" s="3" t="s">
        <v>2419</v>
      </c>
      <c r="B1849" s="3" t="s">
        <v>1145</v>
      </c>
      <c r="C1849" s="84">
        <f>IF(COUNTIF(Table1[Tag Number], A1849), 1, 0)</f>
        <v>0</v>
      </c>
      <c r="D1849" s="85">
        <f>IF(COUNTIF(Table2[Tag Number], A1849), 1, 0)</f>
        <v>0</v>
      </c>
      <c r="E1849" s="86">
        <f>IF(COUNTIF(Table3[Tag Number], A1849), 1, 0)</f>
        <v>0</v>
      </c>
      <c r="F1849" s="86">
        <f>IF(COUNTIF(Table4[Tag Number], A1849), 1, 0)</f>
        <v>0</v>
      </c>
      <c r="G1849" s="87">
        <f t="shared" si="58"/>
        <v>0</v>
      </c>
      <c r="H1849" s="88" t="str" cm="1">
        <f t="array" ref="H1849">_xlfn.IFS(OR(_xlfn.XLOOKUP(A1849,Table1[Tag Number],Table1[Status],"-",0)="Dead",
        _xlfn.XLOOKUP(A1849,Table2[Tag Number],Table2[Status],"-",0)="Dead",
        _xlfn.XLOOKUP(A1849,Table3[Tag Number],Table3[Status],"-",0)="Dead",
        _xlfn.XLOOKUP(A1849,Table4[Tag Number],Table4[Status],"-",0)="Dead"),"Dead",
     OR(_xlfn.XLOOKUP(A1849,Table1[Tag Number],Table1[Status],"-",0)="Alive",
        _xlfn.XLOOKUP(A1849,Table2[Tag Number],Table2[Status],"-",0)="Alive",
        _xlfn.XLOOKUP(A1849,Table3[Tag Number],Table3[Status],"-",0)="Alive",
        _xlfn.XLOOKUP(A1849,Table4[Tag Number],Table4[Status],"-",0)="Alive"),"Alive",
     OR(_xlfn.XLOOKUP(A1849,Table1[Tag Number],Table1[Status],"-",0)="-",
        _xlfn.XLOOKUP(A1849,Table2[Tag Number],Table2[Status],"-",0)="-",
        _xlfn.XLOOKUP(A1849,Table3[Tag Number],Table3[Status],"-",0)="-",
        _xlfn.XLOOKUP(A1849,Table4[Tag Number],Table4[Status],"-",0)="-"),
   "-")</f>
        <v>-</v>
      </c>
      <c r="I1849" s="90"/>
      <c r="J1849" s="94"/>
      <c r="K1849" s="95"/>
      <c r="L1849" s="95"/>
      <c r="M1849" s="95"/>
      <c r="N1849" s="96"/>
      <c r="O1849" s="89"/>
      <c r="R1849" t="b">
        <f t="shared" si="57"/>
        <v>0</v>
      </c>
    </row>
    <row r="1850" spans="1:18" ht="15" thickBot="1" x14ac:dyDescent="0.35">
      <c r="A1850" s="2" t="s">
        <v>2420</v>
      </c>
      <c r="B1850" s="2" t="s">
        <v>1145</v>
      </c>
      <c r="C1850" s="84">
        <f>IF(COUNTIF(Table1[Tag Number], A1850), 1, 0)</f>
        <v>0</v>
      </c>
      <c r="D1850" s="85">
        <f>IF(COUNTIF(Table2[Tag Number], A1850), 1, 0)</f>
        <v>0</v>
      </c>
      <c r="E1850" s="86">
        <f>IF(COUNTIF(Table3[Tag Number], A1850), 1, 0)</f>
        <v>0</v>
      </c>
      <c r="F1850" s="86">
        <f>IF(COUNTIF(Table4[Tag Number], A1850), 1, 0)</f>
        <v>0</v>
      </c>
      <c r="G1850" s="87">
        <f t="shared" si="58"/>
        <v>0</v>
      </c>
      <c r="H1850" s="88" t="str" cm="1">
        <f t="array" ref="H1850">_xlfn.IFS(OR(_xlfn.XLOOKUP(A1850,Table1[Tag Number],Table1[Status],"-",0)="Dead",
        _xlfn.XLOOKUP(A1850,Table2[Tag Number],Table2[Status],"-",0)="Dead",
        _xlfn.XLOOKUP(A1850,Table3[Tag Number],Table3[Status],"-",0)="Dead",
        _xlfn.XLOOKUP(A1850,Table4[Tag Number],Table4[Status],"-",0)="Dead"),"Dead",
     OR(_xlfn.XLOOKUP(A1850,Table1[Tag Number],Table1[Status],"-",0)="Alive",
        _xlfn.XLOOKUP(A1850,Table2[Tag Number],Table2[Status],"-",0)="Alive",
        _xlfn.XLOOKUP(A1850,Table3[Tag Number],Table3[Status],"-",0)="Alive",
        _xlfn.XLOOKUP(A1850,Table4[Tag Number],Table4[Status],"-",0)="Alive"),"Alive",
     OR(_xlfn.XLOOKUP(A1850,Table1[Tag Number],Table1[Status],"-",0)="-",
        _xlfn.XLOOKUP(A1850,Table2[Tag Number],Table2[Status],"-",0)="-",
        _xlfn.XLOOKUP(A1850,Table3[Tag Number],Table3[Status],"-",0)="-",
        _xlfn.XLOOKUP(A1850,Table4[Tag Number],Table4[Status],"-",0)="-"),
   "-")</f>
        <v>-</v>
      </c>
      <c r="I1850" s="90"/>
      <c r="J1850" s="94"/>
      <c r="K1850" s="95"/>
      <c r="L1850" s="95"/>
      <c r="M1850" s="95"/>
      <c r="N1850" s="96"/>
      <c r="O1850" s="89"/>
      <c r="R1850" t="b">
        <f t="shared" si="57"/>
        <v>0</v>
      </c>
    </row>
    <row r="1851" spans="1:18" ht="15" thickBot="1" x14ac:dyDescent="0.35">
      <c r="A1851" s="3" t="s">
        <v>2421</v>
      </c>
      <c r="B1851" s="3" t="s">
        <v>1137</v>
      </c>
      <c r="C1851" s="84">
        <f>IF(COUNTIF(Table1[Tag Number], A1851), 1, 0)</f>
        <v>0</v>
      </c>
      <c r="D1851" s="85">
        <f>IF(COUNTIF(Table2[Tag Number], A1851), 1, 0)</f>
        <v>0</v>
      </c>
      <c r="E1851" s="86">
        <f>IF(COUNTIF(Table3[Tag Number], A1851), 1, 0)</f>
        <v>0</v>
      </c>
      <c r="F1851" s="86">
        <f>IF(COUNTIF(Table4[Tag Number], A1851), 1, 0)</f>
        <v>0</v>
      </c>
      <c r="G1851" s="87">
        <f t="shared" si="58"/>
        <v>0</v>
      </c>
      <c r="H1851" s="88" t="str" cm="1">
        <f t="array" ref="H1851">_xlfn.IFS(OR(_xlfn.XLOOKUP(A1851,Table1[Tag Number],Table1[Status],"-",0)="Dead",
        _xlfn.XLOOKUP(A1851,Table2[Tag Number],Table2[Status],"-",0)="Dead",
        _xlfn.XLOOKUP(A1851,Table3[Tag Number],Table3[Status],"-",0)="Dead",
        _xlfn.XLOOKUP(A1851,Table4[Tag Number],Table4[Status],"-",0)="Dead"),"Dead",
     OR(_xlfn.XLOOKUP(A1851,Table1[Tag Number],Table1[Status],"-",0)="Alive",
        _xlfn.XLOOKUP(A1851,Table2[Tag Number],Table2[Status],"-",0)="Alive",
        _xlfn.XLOOKUP(A1851,Table3[Tag Number],Table3[Status],"-",0)="Alive",
        _xlfn.XLOOKUP(A1851,Table4[Tag Number],Table4[Status],"-",0)="Alive"),"Alive",
     OR(_xlfn.XLOOKUP(A1851,Table1[Tag Number],Table1[Status],"-",0)="-",
        _xlfn.XLOOKUP(A1851,Table2[Tag Number],Table2[Status],"-",0)="-",
        _xlfn.XLOOKUP(A1851,Table3[Tag Number],Table3[Status],"-",0)="-",
        _xlfn.XLOOKUP(A1851,Table4[Tag Number],Table4[Status],"-",0)="-"),
   "-")</f>
        <v>-</v>
      </c>
      <c r="I1851" s="90"/>
      <c r="J1851" s="94"/>
      <c r="K1851" s="95"/>
      <c r="L1851" s="95"/>
      <c r="M1851" s="95"/>
      <c r="N1851" s="96"/>
      <c r="O1851" s="89"/>
      <c r="R1851" t="b">
        <f t="shared" si="57"/>
        <v>0</v>
      </c>
    </row>
    <row r="1852" spans="1:18" ht="15" thickBot="1" x14ac:dyDescent="0.35">
      <c r="A1852" s="2" t="s">
        <v>2422</v>
      </c>
      <c r="B1852" s="2" t="s">
        <v>1145</v>
      </c>
      <c r="C1852" s="84">
        <f>IF(COUNTIF(Table1[Tag Number], A1852), 1, 0)</f>
        <v>0</v>
      </c>
      <c r="D1852" s="85">
        <f>IF(COUNTIF(Table2[Tag Number], A1852), 1, 0)</f>
        <v>0</v>
      </c>
      <c r="E1852" s="86">
        <f>IF(COUNTIF(Table3[Tag Number], A1852), 1, 0)</f>
        <v>0</v>
      </c>
      <c r="F1852" s="86">
        <f>IF(COUNTIF(Table4[Tag Number], A1852), 1, 0)</f>
        <v>0</v>
      </c>
      <c r="G1852" s="87">
        <f t="shared" si="58"/>
        <v>0</v>
      </c>
      <c r="H1852" s="88" t="str" cm="1">
        <f t="array" ref="H1852">_xlfn.IFS(OR(_xlfn.XLOOKUP(A1852,Table1[Tag Number],Table1[Status],"-",0)="Dead",
        _xlfn.XLOOKUP(A1852,Table2[Tag Number],Table2[Status],"-",0)="Dead",
        _xlfn.XLOOKUP(A1852,Table3[Tag Number],Table3[Status],"-",0)="Dead",
        _xlfn.XLOOKUP(A1852,Table4[Tag Number],Table4[Status],"-",0)="Dead"),"Dead",
     OR(_xlfn.XLOOKUP(A1852,Table1[Tag Number],Table1[Status],"-",0)="Alive",
        _xlfn.XLOOKUP(A1852,Table2[Tag Number],Table2[Status],"-",0)="Alive",
        _xlfn.XLOOKUP(A1852,Table3[Tag Number],Table3[Status],"-",0)="Alive",
        _xlfn.XLOOKUP(A1852,Table4[Tag Number],Table4[Status],"-",0)="Alive"),"Alive",
     OR(_xlfn.XLOOKUP(A1852,Table1[Tag Number],Table1[Status],"-",0)="-",
        _xlfn.XLOOKUP(A1852,Table2[Tag Number],Table2[Status],"-",0)="-",
        _xlfn.XLOOKUP(A1852,Table3[Tag Number],Table3[Status],"-",0)="-",
        _xlfn.XLOOKUP(A1852,Table4[Tag Number],Table4[Status],"-",0)="-"),
   "-")</f>
        <v>-</v>
      </c>
      <c r="I1852" s="90"/>
      <c r="J1852" s="94"/>
      <c r="K1852" s="95"/>
      <c r="L1852" s="95"/>
      <c r="M1852" s="95"/>
      <c r="N1852" s="96"/>
      <c r="O1852" s="89"/>
      <c r="R1852" t="b">
        <f t="shared" si="57"/>
        <v>0</v>
      </c>
    </row>
    <row r="1853" spans="1:18" ht="15" thickBot="1" x14ac:dyDescent="0.35">
      <c r="A1853" s="3" t="s">
        <v>2423</v>
      </c>
      <c r="B1853" s="3" t="s">
        <v>1145</v>
      </c>
      <c r="C1853" s="84">
        <f>IF(COUNTIF(Table1[Tag Number], A1853), 1, 0)</f>
        <v>0</v>
      </c>
      <c r="D1853" s="85">
        <f>IF(COUNTIF(Table2[Tag Number], A1853), 1, 0)</f>
        <v>0</v>
      </c>
      <c r="E1853" s="86">
        <f>IF(COUNTIF(Table3[Tag Number], A1853), 1, 0)</f>
        <v>0</v>
      </c>
      <c r="F1853" s="86">
        <f>IF(COUNTIF(Table4[Tag Number], A1853), 1, 0)</f>
        <v>0</v>
      </c>
      <c r="G1853" s="87">
        <f t="shared" si="58"/>
        <v>0</v>
      </c>
      <c r="H1853" s="88" t="str" cm="1">
        <f t="array" ref="H1853">_xlfn.IFS(OR(_xlfn.XLOOKUP(A1853,Table1[Tag Number],Table1[Status],"-",0)="Dead",
        _xlfn.XLOOKUP(A1853,Table2[Tag Number],Table2[Status],"-",0)="Dead",
        _xlfn.XLOOKUP(A1853,Table3[Tag Number],Table3[Status],"-",0)="Dead",
        _xlfn.XLOOKUP(A1853,Table4[Tag Number],Table4[Status],"-",0)="Dead"),"Dead",
     OR(_xlfn.XLOOKUP(A1853,Table1[Tag Number],Table1[Status],"-",0)="Alive",
        _xlfn.XLOOKUP(A1853,Table2[Tag Number],Table2[Status],"-",0)="Alive",
        _xlfn.XLOOKUP(A1853,Table3[Tag Number],Table3[Status],"-",0)="Alive",
        _xlfn.XLOOKUP(A1853,Table4[Tag Number],Table4[Status],"-",0)="Alive"),"Alive",
     OR(_xlfn.XLOOKUP(A1853,Table1[Tag Number],Table1[Status],"-",0)="-",
        _xlfn.XLOOKUP(A1853,Table2[Tag Number],Table2[Status],"-",0)="-",
        _xlfn.XLOOKUP(A1853,Table3[Tag Number],Table3[Status],"-",0)="-",
        _xlfn.XLOOKUP(A1853,Table4[Tag Number],Table4[Status],"-",0)="-"),
   "-")</f>
        <v>-</v>
      </c>
      <c r="I1853" s="90"/>
      <c r="J1853" s="94"/>
      <c r="K1853" s="95"/>
      <c r="L1853" s="95"/>
      <c r="M1853" s="95"/>
      <c r="N1853" s="96"/>
      <c r="O1853" s="89"/>
      <c r="R1853" t="b">
        <f t="shared" si="57"/>
        <v>0</v>
      </c>
    </row>
    <row r="1854" spans="1:18" ht="15" thickBot="1" x14ac:dyDescent="0.35">
      <c r="A1854" s="2" t="s">
        <v>2424</v>
      </c>
      <c r="B1854" s="2" t="s">
        <v>1145</v>
      </c>
      <c r="C1854" s="84">
        <f>IF(COUNTIF(Table1[Tag Number], A1854), 1, 0)</f>
        <v>0</v>
      </c>
      <c r="D1854" s="85">
        <f>IF(COUNTIF(Table2[Tag Number], A1854), 1, 0)</f>
        <v>0</v>
      </c>
      <c r="E1854" s="86">
        <f>IF(COUNTIF(Table3[Tag Number], A1854), 1, 0)</f>
        <v>0</v>
      </c>
      <c r="F1854" s="86">
        <f>IF(COUNTIF(Table4[Tag Number], A1854), 1, 0)</f>
        <v>0</v>
      </c>
      <c r="G1854" s="87">
        <f t="shared" si="58"/>
        <v>0</v>
      </c>
      <c r="H1854" s="88" t="str" cm="1">
        <f t="array" ref="H1854">_xlfn.IFS(OR(_xlfn.XLOOKUP(A1854,Table1[Tag Number],Table1[Status],"-",0)="Dead",
        _xlfn.XLOOKUP(A1854,Table2[Tag Number],Table2[Status],"-",0)="Dead",
        _xlfn.XLOOKUP(A1854,Table3[Tag Number],Table3[Status],"-",0)="Dead",
        _xlfn.XLOOKUP(A1854,Table4[Tag Number],Table4[Status],"-",0)="Dead"),"Dead",
     OR(_xlfn.XLOOKUP(A1854,Table1[Tag Number],Table1[Status],"-",0)="Alive",
        _xlfn.XLOOKUP(A1854,Table2[Tag Number],Table2[Status],"-",0)="Alive",
        _xlfn.XLOOKUP(A1854,Table3[Tag Number],Table3[Status],"-",0)="Alive",
        _xlfn.XLOOKUP(A1854,Table4[Tag Number],Table4[Status],"-",0)="Alive"),"Alive",
     OR(_xlfn.XLOOKUP(A1854,Table1[Tag Number],Table1[Status],"-",0)="-",
        _xlfn.XLOOKUP(A1854,Table2[Tag Number],Table2[Status],"-",0)="-",
        _xlfn.XLOOKUP(A1854,Table3[Tag Number],Table3[Status],"-",0)="-",
        _xlfn.XLOOKUP(A1854,Table4[Tag Number],Table4[Status],"-",0)="-"),
   "-")</f>
        <v>-</v>
      </c>
      <c r="I1854" s="90"/>
      <c r="J1854" s="94"/>
      <c r="K1854" s="95"/>
      <c r="L1854" s="95"/>
      <c r="M1854" s="95"/>
      <c r="N1854" s="96"/>
      <c r="O1854" s="89"/>
      <c r="R1854" t="b">
        <f t="shared" si="57"/>
        <v>0</v>
      </c>
    </row>
    <row r="1855" spans="1:18" ht="15" thickBot="1" x14ac:dyDescent="0.35">
      <c r="A1855" s="3" t="s">
        <v>2425</v>
      </c>
      <c r="B1855" s="3" t="s">
        <v>1145</v>
      </c>
      <c r="C1855" s="84">
        <f>IF(COUNTIF(Table1[Tag Number], A1855), 1, 0)</f>
        <v>0</v>
      </c>
      <c r="D1855" s="85">
        <f>IF(COUNTIF(Table2[Tag Number], A1855), 1, 0)</f>
        <v>0</v>
      </c>
      <c r="E1855" s="86">
        <f>IF(COUNTIF(Table3[Tag Number], A1855), 1, 0)</f>
        <v>0</v>
      </c>
      <c r="F1855" s="86">
        <f>IF(COUNTIF(Table4[Tag Number], A1855), 1, 0)</f>
        <v>0</v>
      </c>
      <c r="G1855" s="87">
        <f t="shared" si="58"/>
        <v>0</v>
      </c>
      <c r="H1855" s="88" t="str" cm="1">
        <f t="array" ref="H1855">_xlfn.IFS(OR(_xlfn.XLOOKUP(A1855,Table1[Tag Number],Table1[Status],"-",0)="Dead",
        _xlfn.XLOOKUP(A1855,Table2[Tag Number],Table2[Status],"-",0)="Dead",
        _xlfn.XLOOKUP(A1855,Table3[Tag Number],Table3[Status],"-",0)="Dead",
        _xlfn.XLOOKUP(A1855,Table4[Tag Number],Table4[Status],"-",0)="Dead"),"Dead",
     OR(_xlfn.XLOOKUP(A1855,Table1[Tag Number],Table1[Status],"-",0)="Alive",
        _xlfn.XLOOKUP(A1855,Table2[Tag Number],Table2[Status],"-",0)="Alive",
        _xlfn.XLOOKUP(A1855,Table3[Tag Number],Table3[Status],"-",0)="Alive",
        _xlfn.XLOOKUP(A1855,Table4[Tag Number],Table4[Status],"-",0)="Alive"),"Alive",
     OR(_xlfn.XLOOKUP(A1855,Table1[Tag Number],Table1[Status],"-",0)="-",
        _xlfn.XLOOKUP(A1855,Table2[Tag Number],Table2[Status],"-",0)="-",
        _xlfn.XLOOKUP(A1855,Table3[Tag Number],Table3[Status],"-",0)="-",
        _xlfn.XLOOKUP(A1855,Table4[Tag Number],Table4[Status],"-",0)="-"),
   "-")</f>
        <v>-</v>
      </c>
      <c r="I1855" s="90"/>
      <c r="J1855" s="94"/>
      <c r="K1855" s="95"/>
      <c r="L1855" s="95"/>
      <c r="M1855" s="95"/>
      <c r="N1855" s="96"/>
      <c r="O1855" s="89"/>
      <c r="R1855" t="b">
        <f t="shared" si="57"/>
        <v>0</v>
      </c>
    </row>
    <row r="1856" spans="1:18" ht="15" thickBot="1" x14ac:dyDescent="0.35">
      <c r="A1856" s="2" t="s">
        <v>2426</v>
      </c>
      <c r="B1856" s="2" t="s">
        <v>1145</v>
      </c>
      <c r="C1856" s="84">
        <f>IF(COUNTIF(Table1[Tag Number], A1856), 1, 0)</f>
        <v>0</v>
      </c>
      <c r="D1856" s="85">
        <f>IF(COUNTIF(Table2[Tag Number], A1856), 1, 0)</f>
        <v>0</v>
      </c>
      <c r="E1856" s="86">
        <f>IF(COUNTIF(Table3[Tag Number], A1856), 1, 0)</f>
        <v>0</v>
      </c>
      <c r="F1856" s="86">
        <f>IF(COUNTIF(Table4[Tag Number], A1856), 1, 0)</f>
        <v>0</v>
      </c>
      <c r="G1856" s="87">
        <f t="shared" si="58"/>
        <v>0</v>
      </c>
      <c r="H1856" s="88" t="str" cm="1">
        <f t="array" ref="H1856">_xlfn.IFS(OR(_xlfn.XLOOKUP(A1856,Table1[Tag Number],Table1[Status],"-",0)="Dead",
        _xlfn.XLOOKUP(A1856,Table2[Tag Number],Table2[Status],"-",0)="Dead",
        _xlfn.XLOOKUP(A1856,Table3[Tag Number],Table3[Status],"-",0)="Dead",
        _xlfn.XLOOKUP(A1856,Table4[Tag Number],Table4[Status],"-",0)="Dead"),"Dead",
     OR(_xlfn.XLOOKUP(A1856,Table1[Tag Number],Table1[Status],"-",0)="Alive",
        _xlfn.XLOOKUP(A1856,Table2[Tag Number],Table2[Status],"-",0)="Alive",
        _xlfn.XLOOKUP(A1856,Table3[Tag Number],Table3[Status],"-",0)="Alive",
        _xlfn.XLOOKUP(A1856,Table4[Tag Number],Table4[Status],"-",0)="Alive"),"Alive",
     OR(_xlfn.XLOOKUP(A1856,Table1[Tag Number],Table1[Status],"-",0)="-",
        _xlfn.XLOOKUP(A1856,Table2[Tag Number],Table2[Status],"-",0)="-",
        _xlfn.XLOOKUP(A1856,Table3[Tag Number],Table3[Status],"-",0)="-",
        _xlfn.XLOOKUP(A1856,Table4[Tag Number],Table4[Status],"-",0)="-"),
   "-")</f>
        <v>-</v>
      </c>
      <c r="I1856" s="90"/>
      <c r="J1856" s="94"/>
      <c r="K1856" s="95"/>
      <c r="L1856" s="95"/>
      <c r="M1856" s="95"/>
      <c r="N1856" s="96"/>
      <c r="O1856" s="89"/>
      <c r="R1856" t="b">
        <f t="shared" si="57"/>
        <v>0</v>
      </c>
    </row>
    <row r="1857" spans="1:18" ht="15" thickBot="1" x14ac:dyDescent="0.35">
      <c r="A1857" s="3" t="s">
        <v>402</v>
      </c>
      <c r="B1857" s="3" t="s">
        <v>1137</v>
      </c>
      <c r="C1857" s="84">
        <f>IF(COUNTIF(Table1[Tag Number], A1857), 1, 0)</f>
        <v>0</v>
      </c>
      <c r="D1857" s="85">
        <f>IF(COUNTIF(Table2[Tag Number], A1857), 1, 0)</f>
        <v>0</v>
      </c>
      <c r="E1857" s="86">
        <f>IF(COUNTIF(Table3[Tag Number], A1857), 1, 0)</f>
        <v>0</v>
      </c>
      <c r="F1857" s="86">
        <f>IF(COUNTIF(Table4[Tag Number], A1857), 1, 0)</f>
        <v>0</v>
      </c>
      <c r="G1857" s="87">
        <f t="shared" si="58"/>
        <v>0</v>
      </c>
      <c r="H1857" s="88" t="str" cm="1">
        <f t="array" ref="H1857">_xlfn.IFS(OR(_xlfn.XLOOKUP(A1857,Table1[Tag Number],Table1[Status],"-",0)="Dead",
        _xlfn.XLOOKUP(A1857,Table2[Tag Number],Table2[Status],"-",0)="Dead",
        _xlfn.XLOOKUP(A1857,Table3[Tag Number],Table3[Status],"-",0)="Dead",
        _xlfn.XLOOKUP(A1857,Table4[Tag Number],Table4[Status],"-",0)="Dead"),"Dead",
     OR(_xlfn.XLOOKUP(A1857,Table1[Tag Number],Table1[Status],"-",0)="Alive",
        _xlfn.XLOOKUP(A1857,Table2[Tag Number],Table2[Status],"-",0)="Alive",
        _xlfn.XLOOKUP(A1857,Table3[Tag Number],Table3[Status],"-",0)="Alive",
        _xlfn.XLOOKUP(A1857,Table4[Tag Number],Table4[Status],"-",0)="Alive"),"Alive",
     OR(_xlfn.XLOOKUP(A1857,Table1[Tag Number],Table1[Status],"-",0)="-",
        _xlfn.XLOOKUP(A1857,Table2[Tag Number],Table2[Status],"-",0)="-",
        _xlfn.XLOOKUP(A1857,Table3[Tag Number],Table3[Status],"-",0)="-",
        _xlfn.XLOOKUP(A1857,Table4[Tag Number],Table4[Status],"-",0)="-"),
   "-")</f>
        <v>-</v>
      </c>
      <c r="I1857" s="90"/>
      <c r="J1857" s="94"/>
      <c r="K1857" s="95"/>
      <c r="L1857" s="95"/>
      <c r="M1857" s="95"/>
      <c r="N1857" s="96"/>
      <c r="O1857" s="89"/>
      <c r="R1857" t="b">
        <f t="shared" si="57"/>
        <v>0</v>
      </c>
    </row>
    <row r="1858" spans="1:18" ht="15" thickBot="1" x14ac:dyDescent="0.35">
      <c r="A1858" s="2" t="s">
        <v>2427</v>
      </c>
      <c r="B1858" s="2" t="s">
        <v>1137</v>
      </c>
      <c r="C1858" s="84">
        <f>IF(COUNTIF(Table1[Tag Number], A1858), 1, 0)</f>
        <v>0</v>
      </c>
      <c r="D1858" s="85">
        <f>IF(COUNTIF(Table2[Tag Number], A1858), 1, 0)</f>
        <v>0</v>
      </c>
      <c r="E1858" s="86">
        <f>IF(COUNTIF(Table3[Tag Number], A1858), 1, 0)</f>
        <v>0</v>
      </c>
      <c r="F1858" s="86">
        <f>IF(COUNTIF(Table4[Tag Number], A1858), 1, 0)</f>
        <v>0</v>
      </c>
      <c r="G1858" s="87">
        <f t="shared" si="58"/>
        <v>0</v>
      </c>
      <c r="H1858" s="88" t="str" cm="1">
        <f t="array" ref="H1858">_xlfn.IFS(OR(_xlfn.XLOOKUP(A1858,Table1[Tag Number],Table1[Status],"-",0)="Dead",
        _xlfn.XLOOKUP(A1858,Table2[Tag Number],Table2[Status],"-",0)="Dead",
        _xlfn.XLOOKUP(A1858,Table3[Tag Number],Table3[Status],"-",0)="Dead",
        _xlfn.XLOOKUP(A1858,Table4[Tag Number],Table4[Status],"-",0)="Dead"),"Dead",
     OR(_xlfn.XLOOKUP(A1858,Table1[Tag Number],Table1[Status],"-",0)="Alive",
        _xlfn.XLOOKUP(A1858,Table2[Tag Number],Table2[Status],"-",0)="Alive",
        _xlfn.XLOOKUP(A1858,Table3[Tag Number],Table3[Status],"-",0)="Alive",
        _xlfn.XLOOKUP(A1858,Table4[Tag Number],Table4[Status],"-",0)="Alive"),"Alive",
     OR(_xlfn.XLOOKUP(A1858,Table1[Tag Number],Table1[Status],"-",0)="-",
        _xlfn.XLOOKUP(A1858,Table2[Tag Number],Table2[Status],"-",0)="-",
        _xlfn.XLOOKUP(A1858,Table3[Tag Number],Table3[Status],"-",0)="-",
        _xlfn.XLOOKUP(A1858,Table4[Tag Number],Table4[Status],"-",0)="-"),
   "-")</f>
        <v>-</v>
      </c>
      <c r="I1858" s="90"/>
      <c r="J1858" s="94"/>
      <c r="K1858" s="95"/>
      <c r="L1858" s="95"/>
      <c r="M1858" s="95"/>
      <c r="N1858" s="96"/>
      <c r="O1858" s="89"/>
      <c r="R1858" t="b">
        <f t="shared" si="57"/>
        <v>0</v>
      </c>
    </row>
    <row r="1859" spans="1:18" ht="15" thickBot="1" x14ac:dyDescent="0.35">
      <c r="A1859" s="3" t="s">
        <v>2428</v>
      </c>
      <c r="B1859" s="3" t="s">
        <v>1145</v>
      </c>
      <c r="C1859" s="84">
        <f>IF(COUNTIF(Table1[Tag Number], A1859), 1, 0)</f>
        <v>0</v>
      </c>
      <c r="D1859" s="85">
        <f>IF(COUNTIF(Table2[Tag Number], A1859), 1, 0)</f>
        <v>0</v>
      </c>
      <c r="E1859" s="86">
        <f>IF(COUNTIF(Table3[Tag Number], A1859), 1, 0)</f>
        <v>0</v>
      </c>
      <c r="F1859" s="86">
        <f>IF(COUNTIF(Table4[Tag Number], A1859), 1, 0)</f>
        <v>0</v>
      </c>
      <c r="G1859" s="87">
        <f t="shared" si="58"/>
        <v>0</v>
      </c>
      <c r="H1859" s="88" t="str" cm="1">
        <f t="array" ref="H1859">_xlfn.IFS(OR(_xlfn.XLOOKUP(A1859,Table1[Tag Number],Table1[Status],"-",0)="Dead",
        _xlfn.XLOOKUP(A1859,Table2[Tag Number],Table2[Status],"-",0)="Dead",
        _xlfn.XLOOKUP(A1859,Table3[Tag Number],Table3[Status],"-",0)="Dead",
        _xlfn.XLOOKUP(A1859,Table4[Tag Number],Table4[Status],"-",0)="Dead"),"Dead",
     OR(_xlfn.XLOOKUP(A1859,Table1[Tag Number],Table1[Status],"-",0)="Alive",
        _xlfn.XLOOKUP(A1859,Table2[Tag Number],Table2[Status],"-",0)="Alive",
        _xlfn.XLOOKUP(A1859,Table3[Tag Number],Table3[Status],"-",0)="Alive",
        _xlfn.XLOOKUP(A1859,Table4[Tag Number],Table4[Status],"-",0)="Alive"),"Alive",
     OR(_xlfn.XLOOKUP(A1859,Table1[Tag Number],Table1[Status],"-",0)="-",
        _xlfn.XLOOKUP(A1859,Table2[Tag Number],Table2[Status],"-",0)="-",
        _xlfn.XLOOKUP(A1859,Table3[Tag Number],Table3[Status],"-",0)="-",
        _xlfn.XLOOKUP(A1859,Table4[Tag Number],Table4[Status],"-",0)="-"),
   "-")</f>
        <v>-</v>
      </c>
      <c r="I1859" s="90"/>
      <c r="J1859" s="94"/>
      <c r="K1859" s="95"/>
      <c r="L1859" s="95"/>
      <c r="M1859" s="95"/>
      <c r="N1859" s="96"/>
      <c r="O1859" s="89"/>
      <c r="R1859" t="b">
        <f t="shared" si="57"/>
        <v>0</v>
      </c>
    </row>
    <row r="1860" spans="1:18" ht="15" thickBot="1" x14ac:dyDescent="0.35">
      <c r="A1860" s="2" t="s">
        <v>2429</v>
      </c>
      <c r="B1860" s="2" t="s">
        <v>1145</v>
      </c>
      <c r="C1860" s="84">
        <f>IF(COUNTIF(Table1[Tag Number], A1860), 1, 0)</f>
        <v>0</v>
      </c>
      <c r="D1860" s="85">
        <f>IF(COUNTIF(Table2[Tag Number], A1860), 1, 0)</f>
        <v>0</v>
      </c>
      <c r="E1860" s="86">
        <f>IF(COUNTIF(Table3[Tag Number], A1860), 1, 0)</f>
        <v>0</v>
      </c>
      <c r="F1860" s="86">
        <f>IF(COUNTIF(Table4[Tag Number], A1860), 1, 0)</f>
        <v>0</v>
      </c>
      <c r="G1860" s="87">
        <f t="shared" si="58"/>
        <v>0</v>
      </c>
      <c r="H1860" s="88" t="str" cm="1">
        <f t="array" ref="H1860">_xlfn.IFS(OR(_xlfn.XLOOKUP(A1860,Table1[Tag Number],Table1[Status],"-",0)="Dead",
        _xlfn.XLOOKUP(A1860,Table2[Tag Number],Table2[Status],"-",0)="Dead",
        _xlfn.XLOOKUP(A1860,Table3[Tag Number],Table3[Status],"-",0)="Dead",
        _xlfn.XLOOKUP(A1860,Table4[Tag Number],Table4[Status],"-",0)="Dead"),"Dead",
     OR(_xlfn.XLOOKUP(A1860,Table1[Tag Number],Table1[Status],"-",0)="Alive",
        _xlfn.XLOOKUP(A1860,Table2[Tag Number],Table2[Status],"-",0)="Alive",
        _xlfn.XLOOKUP(A1860,Table3[Tag Number],Table3[Status],"-",0)="Alive",
        _xlfn.XLOOKUP(A1860,Table4[Tag Number],Table4[Status],"-",0)="Alive"),"Alive",
     OR(_xlfn.XLOOKUP(A1860,Table1[Tag Number],Table1[Status],"-",0)="-",
        _xlfn.XLOOKUP(A1860,Table2[Tag Number],Table2[Status],"-",0)="-",
        _xlfn.XLOOKUP(A1860,Table3[Tag Number],Table3[Status],"-",0)="-",
        _xlfn.XLOOKUP(A1860,Table4[Tag Number],Table4[Status],"-",0)="-"),
   "-")</f>
        <v>-</v>
      </c>
      <c r="I1860" s="90"/>
      <c r="J1860" s="94"/>
      <c r="K1860" s="95"/>
      <c r="L1860" s="95"/>
      <c r="M1860" s="95"/>
      <c r="N1860" s="96"/>
      <c r="O1860" s="89"/>
      <c r="R1860" t="b">
        <f t="shared" ref="R1860:R1923" si="59">IF(G1860&gt;1,A1860)</f>
        <v>0</v>
      </c>
    </row>
    <row r="1861" spans="1:18" ht="15" thickBot="1" x14ac:dyDescent="0.35">
      <c r="A1861" s="3" t="s">
        <v>2430</v>
      </c>
      <c r="B1861" s="3" t="s">
        <v>1145</v>
      </c>
      <c r="C1861" s="84">
        <f>IF(COUNTIF(Table1[Tag Number], A1861), 1, 0)</f>
        <v>0</v>
      </c>
      <c r="D1861" s="85">
        <f>IF(COUNTIF(Table2[Tag Number], A1861), 1, 0)</f>
        <v>0</v>
      </c>
      <c r="E1861" s="86">
        <f>IF(COUNTIF(Table3[Tag Number], A1861), 1, 0)</f>
        <v>0</v>
      </c>
      <c r="F1861" s="86">
        <f>IF(COUNTIF(Table4[Tag Number], A1861), 1, 0)</f>
        <v>0</v>
      </c>
      <c r="G1861" s="87">
        <f t="shared" ref="G1861:G1924" si="60">SUM(C1861:F1861)</f>
        <v>0</v>
      </c>
      <c r="H1861" s="88" t="str" cm="1">
        <f t="array" ref="H1861">_xlfn.IFS(OR(_xlfn.XLOOKUP(A1861,Table1[Tag Number],Table1[Status],"-",0)="Dead",
        _xlfn.XLOOKUP(A1861,Table2[Tag Number],Table2[Status],"-",0)="Dead",
        _xlfn.XLOOKUP(A1861,Table3[Tag Number],Table3[Status],"-",0)="Dead",
        _xlfn.XLOOKUP(A1861,Table4[Tag Number],Table4[Status],"-",0)="Dead"),"Dead",
     OR(_xlfn.XLOOKUP(A1861,Table1[Tag Number],Table1[Status],"-",0)="Alive",
        _xlfn.XLOOKUP(A1861,Table2[Tag Number],Table2[Status],"-",0)="Alive",
        _xlfn.XLOOKUP(A1861,Table3[Tag Number],Table3[Status],"-",0)="Alive",
        _xlfn.XLOOKUP(A1861,Table4[Tag Number],Table4[Status],"-",0)="Alive"),"Alive",
     OR(_xlfn.XLOOKUP(A1861,Table1[Tag Number],Table1[Status],"-",0)="-",
        _xlfn.XLOOKUP(A1861,Table2[Tag Number],Table2[Status],"-",0)="-",
        _xlfn.XLOOKUP(A1861,Table3[Tag Number],Table3[Status],"-",0)="-",
        _xlfn.XLOOKUP(A1861,Table4[Tag Number],Table4[Status],"-",0)="-"),
   "-")</f>
        <v>-</v>
      </c>
      <c r="I1861" s="90"/>
      <c r="J1861" s="94"/>
      <c r="K1861" s="95"/>
      <c r="L1861" s="95"/>
      <c r="M1861" s="95"/>
      <c r="N1861" s="96"/>
      <c r="O1861" s="89"/>
      <c r="R1861" t="b">
        <f t="shared" si="59"/>
        <v>0</v>
      </c>
    </row>
    <row r="1862" spans="1:18" ht="15" thickBot="1" x14ac:dyDescent="0.35">
      <c r="A1862" s="2" t="s">
        <v>2431</v>
      </c>
      <c r="B1862" s="2" t="s">
        <v>1145</v>
      </c>
      <c r="C1862" s="84">
        <f>IF(COUNTIF(Table1[Tag Number], A1862), 1, 0)</f>
        <v>0</v>
      </c>
      <c r="D1862" s="85">
        <f>IF(COUNTIF(Table2[Tag Number], A1862), 1, 0)</f>
        <v>0</v>
      </c>
      <c r="E1862" s="86">
        <f>IF(COUNTIF(Table3[Tag Number], A1862), 1, 0)</f>
        <v>0</v>
      </c>
      <c r="F1862" s="86">
        <f>IF(COUNTIF(Table4[Tag Number], A1862), 1, 0)</f>
        <v>0</v>
      </c>
      <c r="G1862" s="87">
        <f t="shared" si="60"/>
        <v>0</v>
      </c>
      <c r="H1862" s="88" t="str" cm="1">
        <f t="array" ref="H1862">_xlfn.IFS(OR(_xlfn.XLOOKUP(A1862,Table1[Tag Number],Table1[Status],"-",0)="Dead",
        _xlfn.XLOOKUP(A1862,Table2[Tag Number],Table2[Status],"-",0)="Dead",
        _xlfn.XLOOKUP(A1862,Table3[Tag Number],Table3[Status],"-",0)="Dead",
        _xlfn.XLOOKUP(A1862,Table4[Tag Number],Table4[Status],"-",0)="Dead"),"Dead",
     OR(_xlfn.XLOOKUP(A1862,Table1[Tag Number],Table1[Status],"-",0)="Alive",
        _xlfn.XLOOKUP(A1862,Table2[Tag Number],Table2[Status],"-",0)="Alive",
        _xlfn.XLOOKUP(A1862,Table3[Tag Number],Table3[Status],"-",0)="Alive",
        _xlfn.XLOOKUP(A1862,Table4[Tag Number],Table4[Status],"-",0)="Alive"),"Alive",
     OR(_xlfn.XLOOKUP(A1862,Table1[Tag Number],Table1[Status],"-",0)="-",
        _xlfn.XLOOKUP(A1862,Table2[Tag Number],Table2[Status],"-",0)="-",
        _xlfn.XLOOKUP(A1862,Table3[Tag Number],Table3[Status],"-",0)="-",
        _xlfn.XLOOKUP(A1862,Table4[Tag Number],Table4[Status],"-",0)="-"),
   "-")</f>
        <v>-</v>
      </c>
      <c r="I1862" s="90"/>
      <c r="J1862" s="94"/>
      <c r="K1862" s="95"/>
      <c r="L1862" s="95"/>
      <c r="M1862" s="95"/>
      <c r="N1862" s="96"/>
      <c r="O1862" s="89"/>
      <c r="R1862" t="b">
        <f t="shared" si="59"/>
        <v>0</v>
      </c>
    </row>
    <row r="1863" spans="1:18" ht="15" thickBot="1" x14ac:dyDescent="0.35">
      <c r="A1863" s="3" t="s">
        <v>83</v>
      </c>
      <c r="B1863" s="3" t="s">
        <v>1145</v>
      </c>
      <c r="C1863" s="84">
        <f>IF(COUNTIF(Table1[Tag Number], A1863), 1, 0)</f>
        <v>0</v>
      </c>
      <c r="D1863" s="85">
        <f>IF(COUNTIF(Table2[Tag Number], A1863), 1, 0)</f>
        <v>0</v>
      </c>
      <c r="E1863" s="86">
        <f>IF(COUNTIF(Table3[Tag Number], A1863), 1, 0)</f>
        <v>0</v>
      </c>
      <c r="F1863" s="86">
        <f>IF(COUNTIF(Table4[Tag Number], A1863), 1, 0)</f>
        <v>0</v>
      </c>
      <c r="G1863" s="87">
        <f t="shared" si="60"/>
        <v>0</v>
      </c>
      <c r="H1863" s="88" t="str" cm="1">
        <f t="array" ref="H1863">_xlfn.IFS(OR(_xlfn.XLOOKUP(A1863,Table1[Tag Number],Table1[Status],"-",0)="Dead",
        _xlfn.XLOOKUP(A1863,Table2[Tag Number],Table2[Status],"-",0)="Dead",
        _xlfn.XLOOKUP(A1863,Table3[Tag Number],Table3[Status],"-",0)="Dead",
        _xlfn.XLOOKUP(A1863,Table4[Tag Number],Table4[Status],"-",0)="Dead"),"Dead",
     OR(_xlfn.XLOOKUP(A1863,Table1[Tag Number],Table1[Status],"-",0)="Alive",
        _xlfn.XLOOKUP(A1863,Table2[Tag Number],Table2[Status],"-",0)="Alive",
        _xlfn.XLOOKUP(A1863,Table3[Tag Number],Table3[Status],"-",0)="Alive",
        _xlfn.XLOOKUP(A1863,Table4[Tag Number],Table4[Status],"-",0)="Alive"),"Alive",
     OR(_xlfn.XLOOKUP(A1863,Table1[Tag Number],Table1[Status],"-",0)="-",
        _xlfn.XLOOKUP(A1863,Table2[Tag Number],Table2[Status],"-",0)="-",
        _xlfn.XLOOKUP(A1863,Table3[Tag Number],Table3[Status],"-",0)="-",
        _xlfn.XLOOKUP(A1863,Table4[Tag Number],Table4[Status],"-",0)="-"),
   "-")</f>
        <v>-</v>
      </c>
      <c r="I1863" s="90"/>
      <c r="J1863" s="94"/>
      <c r="K1863" s="95"/>
      <c r="L1863" s="95"/>
      <c r="M1863" s="95"/>
      <c r="N1863" s="96"/>
      <c r="O1863" s="89"/>
      <c r="R1863" t="b">
        <f t="shared" si="59"/>
        <v>0</v>
      </c>
    </row>
    <row r="1864" spans="1:18" ht="15" thickBot="1" x14ac:dyDescent="0.35">
      <c r="A1864" s="2" t="s">
        <v>2432</v>
      </c>
      <c r="B1864" s="2" t="s">
        <v>1145</v>
      </c>
      <c r="C1864" s="84">
        <f>IF(COUNTIF(Table1[Tag Number], A1864), 1, 0)</f>
        <v>0</v>
      </c>
      <c r="D1864" s="85">
        <f>IF(COUNTIF(Table2[Tag Number], A1864), 1, 0)</f>
        <v>0</v>
      </c>
      <c r="E1864" s="86">
        <f>IF(COUNTIF(Table3[Tag Number], A1864), 1, 0)</f>
        <v>0</v>
      </c>
      <c r="F1864" s="86">
        <f>IF(COUNTIF(Table4[Tag Number], A1864), 1, 0)</f>
        <v>0</v>
      </c>
      <c r="G1864" s="87">
        <f t="shared" si="60"/>
        <v>0</v>
      </c>
      <c r="H1864" s="88" t="str" cm="1">
        <f t="array" ref="H1864">_xlfn.IFS(OR(_xlfn.XLOOKUP(A1864,Table1[Tag Number],Table1[Status],"-",0)="Dead",
        _xlfn.XLOOKUP(A1864,Table2[Tag Number],Table2[Status],"-",0)="Dead",
        _xlfn.XLOOKUP(A1864,Table3[Tag Number],Table3[Status],"-",0)="Dead",
        _xlfn.XLOOKUP(A1864,Table4[Tag Number],Table4[Status],"-",0)="Dead"),"Dead",
     OR(_xlfn.XLOOKUP(A1864,Table1[Tag Number],Table1[Status],"-",0)="Alive",
        _xlfn.XLOOKUP(A1864,Table2[Tag Number],Table2[Status],"-",0)="Alive",
        _xlfn.XLOOKUP(A1864,Table3[Tag Number],Table3[Status],"-",0)="Alive",
        _xlfn.XLOOKUP(A1864,Table4[Tag Number],Table4[Status],"-",0)="Alive"),"Alive",
     OR(_xlfn.XLOOKUP(A1864,Table1[Tag Number],Table1[Status],"-",0)="-",
        _xlfn.XLOOKUP(A1864,Table2[Tag Number],Table2[Status],"-",0)="-",
        _xlfn.XLOOKUP(A1864,Table3[Tag Number],Table3[Status],"-",0)="-",
        _xlfn.XLOOKUP(A1864,Table4[Tag Number],Table4[Status],"-",0)="-"),
   "-")</f>
        <v>-</v>
      </c>
      <c r="I1864" s="90"/>
      <c r="J1864" s="94"/>
      <c r="K1864" s="95"/>
      <c r="L1864" s="95"/>
      <c r="M1864" s="95"/>
      <c r="N1864" s="96"/>
      <c r="O1864" s="89"/>
      <c r="R1864" t="b">
        <f t="shared" si="59"/>
        <v>0</v>
      </c>
    </row>
    <row r="1865" spans="1:18" ht="15" thickBot="1" x14ac:dyDescent="0.35">
      <c r="A1865" s="3" t="s">
        <v>2433</v>
      </c>
      <c r="B1865" s="3" t="s">
        <v>1145</v>
      </c>
      <c r="C1865" s="84">
        <f>IF(COUNTIF(Table1[Tag Number], A1865), 1, 0)</f>
        <v>0</v>
      </c>
      <c r="D1865" s="85">
        <f>IF(COUNTIF(Table2[Tag Number], A1865), 1, 0)</f>
        <v>0</v>
      </c>
      <c r="E1865" s="86">
        <f>IF(COUNTIF(Table3[Tag Number], A1865), 1, 0)</f>
        <v>0</v>
      </c>
      <c r="F1865" s="86">
        <f>IF(COUNTIF(Table4[Tag Number], A1865), 1, 0)</f>
        <v>0</v>
      </c>
      <c r="G1865" s="87">
        <f t="shared" si="60"/>
        <v>0</v>
      </c>
      <c r="H1865" s="88" t="str" cm="1">
        <f t="array" ref="H1865">_xlfn.IFS(OR(_xlfn.XLOOKUP(A1865,Table1[Tag Number],Table1[Status],"-",0)="Dead",
        _xlfn.XLOOKUP(A1865,Table2[Tag Number],Table2[Status],"-",0)="Dead",
        _xlfn.XLOOKUP(A1865,Table3[Tag Number],Table3[Status],"-",0)="Dead",
        _xlfn.XLOOKUP(A1865,Table4[Tag Number],Table4[Status],"-",0)="Dead"),"Dead",
     OR(_xlfn.XLOOKUP(A1865,Table1[Tag Number],Table1[Status],"-",0)="Alive",
        _xlfn.XLOOKUP(A1865,Table2[Tag Number],Table2[Status],"-",0)="Alive",
        _xlfn.XLOOKUP(A1865,Table3[Tag Number],Table3[Status],"-",0)="Alive",
        _xlfn.XLOOKUP(A1865,Table4[Tag Number],Table4[Status],"-",0)="Alive"),"Alive",
     OR(_xlfn.XLOOKUP(A1865,Table1[Tag Number],Table1[Status],"-",0)="-",
        _xlfn.XLOOKUP(A1865,Table2[Tag Number],Table2[Status],"-",0)="-",
        _xlfn.XLOOKUP(A1865,Table3[Tag Number],Table3[Status],"-",0)="-",
        _xlfn.XLOOKUP(A1865,Table4[Tag Number],Table4[Status],"-",0)="-"),
   "-")</f>
        <v>-</v>
      </c>
      <c r="I1865" s="90"/>
      <c r="J1865" s="94"/>
      <c r="K1865" s="95"/>
      <c r="L1865" s="95"/>
      <c r="M1865" s="95"/>
      <c r="N1865" s="96"/>
      <c r="O1865" s="89"/>
      <c r="R1865" t="b">
        <f t="shared" si="59"/>
        <v>0</v>
      </c>
    </row>
    <row r="1866" spans="1:18" ht="15" thickBot="1" x14ac:dyDescent="0.35">
      <c r="A1866" s="2" t="s">
        <v>351</v>
      </c>
      <c r="B1866" s="2" t="s">
        <v>1137</v>
      </c>
      <c r="C1866" s="84">
        <f>IF(COUNTIF(Table1[Tag Number], A1866), 1, 0)</f>
        <v>0</v>
      </c>
      <c r="D1866" s="85">
        <f>IF(COUNTIF(Table2[Tag Number], A1866), 1, 0)</f>
        <v>0</v>
      </c>
      <c r="E1866" s="86">
        <f>IF(COUNTIF(Table3[Tag Number], A1866), 1, 0)</f>
        <v>0</v>
      </c>
      <c r="F1866" s="86">
        <f>IF(COUNTIF(Table4[Tag Number], A1866), 1, 0)</f>
        <v>0</v>
      </c>
      <c r="G1866" s="87">
        <f t="shared" si="60"/>
        <v>0</v>
      </c>
      <c r="H1866" s="88" t="str" cm="1">
        <f t="array" ref="H1866">_xlfn.IFS(OR(_xlfn.XLOOKUP(A1866,Table1[Tag Number],Table1[Status],"-",0)="Dead",
        _xlfn.XLOOKUP(A1866,Table2[Tag Number],Table2[Status],"-",0)="Dead",
        _xlfn.XLOOKUP(A1866,Table3[Tag Number],Table3[Status],"-",0)="Dead",
        _xlfn.XLOOKUP(A1866,Table4[Tag Number],Table4[Status],"-",0)="Dead"),"Dead",
     OR(_xlfn.XLOOKUP(A1866,Table1[Tag Number],Table1[Status],"-",0)="Alive",
        _xlfn.XLOOKUP(A1866,Table2[Tag Number],Table2[Status],"-",0)="Alive",
        _xlfn.XLOOKUP(A1866,Table3[Tag Number],Table3[Status],"-",0)="Alive",
        _xlfn.XLOOKUP(A1866,Table4[Tag Number],Table4[Status],"-",0)="Alive"),"Alive",
     OR(_xlfn.XLOOKUP(A1866,Table1[Tag Number],Table1[Status],"-",0)="-",
        _xlfn.XLOOKUP(A1866,Table2[Tag Number],Table2[Status],"-",0)="-",
        _xlfn.XLOOKUP(A1866,Table3[Tag Number],Table3[Status],"-",0)="-",
        _xlfn.XLOOKUP(A1866,Table4[Tag Number],Table4[Status],"-",0)="-"),
   "-")</f>
        <v>-</v>
      </c>
      <c r="I1866" s="90"/>
      <c r="J1866" s="94"/>
      <c r="K1866" s="95"/>
      <c r="L1866" s="95"/>
      <c r="M1866" s="95"/>
      <c r="N1866" s="96"/>
      <c r="O1866" s="89"/>
      <c r="R1866" t="b">
        <f t="shared" si="59"/>
        <v>0</v>
      </c>
    </row>
    <row r="1867" spans="1:18" ht="15" thickBot="1" x14ac:dyDescent="0.35">
      <c r="A1867" s="3" t="s">
        <v>701</v>
      </c>
      <c r="B1867" s="3" t="s">
        <v>1137</v>
      </c>
      <c r="C1867" s="84">
        <f>IF(COUNTIF(Table1[Tag Number], A1867), 1, 0)</f>
        <v>0</v>
      </c>
      <c r="D1867" s="85">
        <f>IF(COUNTIF(Table2[Tag Number], A1867), 1, 0)</f>
        <v>0</v>
      </c>
      <c r="E1867" s="86">
        <f>IF(COUNTIF(Table3[Tag Number], A1867), 1, 0)</f>
        <v>0</v>
      </c>
      <c r="F1867" s="86">
        <f>IF(COUNTIF(Table4[Tag Number], A1867), 1, 0)</f>
        <v>0</v>
      </c>
      <c r="G1867" s="87">
        <f t="shared" si="60"/>
        <v>0</v>
      </c>
      <c r="H1867" s="88" t="str" cm="1">
        <f t="array" ref="H1867">_xlfn.IFS(OR(_xlfn.XLOOKUP(A1867,Table1[Tag Number],Table1[Status],"-",0)="Dead",
        _xlfn.XLOOKUP(A1867,Table2[Tag Number],Table2[Status],"-",0)="Dead",
        _xlfn.XLOOKUP(A1867,Table3[Tag Number],Table3[Status],"-",0)="Dead",
        _xlfn.XLOOKUP(A1867,Table4[Tag Number],Table4[Status],"-",0)="Dead"),"Dead",
     OR(_xlfn.XLOOKUP(A1867,Table1[Tag Number],Table1[Status],"-",0)="Alive",
        _xlfn.XLOOKUP(A1867,Table2[Tag Number],Table2[Status],"-",0)="Alive",
        _xlfn.XLOOKUP(A1867,Table3[Tag Number],Table3[Status],"-",0)="Alive",
        _xlfn.XLOOKUP(A1867,Table4[Tag Number],Table4[Status],"-",0)="Alive"),"Alive",
     OR(_xlfn.XLOOKUP(A1867,Table1[Tag Number],Table1[Status],"-",0)="-",
        _xlfn.XLOOKUP(A1867,Table2[Tag Number],Table2[Status],"-",0)="-",
        _xlfn.XLOOKUP(A1867,Table3[Tag Number],Table3[Status],"-",0)="-",
        _xlfn.XLOOKUP(A1867,Table4[Tag Number],Table4[Status],"-",0)="-"),
   "-")</f>
        <v>-</v>
      </c>
      <c r="I1867" s="90"/>
      <c r="J1867" s="94"/>
      <c r="K1867" s="95"/>
      <c r="L1867" s="95"/>
      <c r="M1867" s="95"/>
      <c r="N1867" s="96"/>
      <c r="O1867" s="89"/>
      <c r="R1867" t="b">
        <f t="shared" si="59"/>
        <v>0</v>
      </c>
    </row>
    <row r="1868" spans="1:18" ht="15" thickBot="1" x14ac:dyDescent="0.35">
      <c r="A1868" s="2" t="s">
        <v>2434</v>
      </c>
      <c r="B1868" s="2" t="s">
        <v>1145</v>
      </c>
      <c r="C1868" s="84">
        <f>IF(COUNTIF(Table1[Tag Number], A1868), 1, 0)</f>
        <v>0</v>
      </c>
      <c r="D1868" s="85">
        <f>IF(COUNTIF(Table2[Tag Number], A1868), 1, 0)</f>
        <v>0</v>
      </c>
      <c r="E1868" s="86">
        <f>IF(COUNTIF(Table3[Tag Number], A1868), 1, 0)</f>
        <v>0</v>
      </c>
      <c r="F1868" s="86">
        <f>IF(COUNTIF(Table4[Tag Number], A1868), 1, 0)</f>
        <v>0</v>
      </c>
      <c r="G1868" s="87">
        <f t="shared" si="60"/>
        <v>0</v>
      </c>
      <c r="H1868" s="88" t="str" cm="1">
        <f t="array" ref="H1868">_xlfn.IFS(OR(_xlfn.XLOOKUP(A1868,Table1[Tag Number],Table1[Status],"-",0)="Dead",
        _xlfn.XLOOKUP(A1868,Table2[Tag Number],Table2[Status],"-",0)="Dead",
        _xlfn.XLOOKUP(A1868,Table3[Tag Number],Table3[Status],"-",0)="Dead",
        _xlfn.XLOOKUP(A1868,Table4[Tag Number],Table4[Status],"-",0)="Dead"),"Dead",
     OR(_xlfn.XLOOKUP(A1868,Table1[Tag Number],Table1[Status],"-",0)="Alive",
        _xlfn.XLOOKUP(A1868,Table2[Tag Number],Table2[Status],"-",0)="Alive",
        _xlfn.XLOOKUP(A1868,Table3[Tag Number],Table3[Status],"-",0)="Alive",
        _xlfn.XLOOKUP(A1868,Table4[Tag Number],Table4[Status],"-",0)="Alive"),"Alive",
     OR(_xlfn.XLOOKUP(A1868,Table1[Tag Number],Table1[Status],"-",0)="-",
        _xlfn.XLOOKUP(A1868,Table2[Tag Number],Table2[Status],"-",0)="-",
        _xlfn.XLOOKUP(A1868,Table3[Tag Number],Table3[Status],"-",0)="-",
        _xlfn.XLOOKUP(A1868,Table4[Tag Number],Table4[Status],"-",0)="-"),
   "-")</f>
        <v>-</v>
      </c>
      <c r="I1868" s="90"/>
      <c r="J1868" s="94"/>
      <c r="K1868" s="95"/>
      <c r="L1868" s="95"/>
      <c r="M1868" s="95"/>
      <c r="N1868" s="96"/>
      <c r="O1868" s="89"/>
      <c r="R1868" t="b">
        <f t="shared" si="59"/>
        <v>0</v>
      </c>
    </row>
    <row r="1869" spans="1:18" ht="15" thickBot="1" x14ac:dyDescent="0.35">
      <c r="A1869" s="3" t="s">
        <v>2435</v>
      </c>
      <c r="B1869" s="3" t="s">
        <v>1145</v>
      </c>
      <c r="C1869" s="84">
        <f>IF(COUNTIF(Table1[Tag Number], A1869), 1, 0)</f>
        <v>0</v>
      </c>
      <c r="D1869" s="85">
        <f>IF(COUNTIF(Table2[Tag Number], A1869), 1, 0)</f>
        <v>0</v>
      </c>
      <c r="E1869" s="86">
        <f>IF(COUNTIF(Table3[Tag Number], A1869), 1, 0)</f>
        <v>0</v>
      </c>
      <c r="F1869" s="86">
        <f>IF(COUNTIF(Table4[Tag Number], A1869), 1, 0)</f>
        <v>0</v>
      </c>
      <c r="G1869" s="87">
        <f t="shared" si="60"/>
        <v>0</v>
      </c>
      <c r="H1869" s="88" t="str" cm="1">
        <f t="array" ref="H1869">_xlfn.IFS(OR(_xlfn.XLOOKUP(A1869,Table1[Tag Number],Table1[Status],"-",0)="Dead",
        _xlfn.XLOOKUP(A1869,Table2[Tag Number],Table2[Status],"-",0)="Dead",
        _xlfn.XLOOKUP(A1869,Table3[Tag Number],Table3[Status],"-",0)="Dead",
        _xlfn.XLOOKUP(A1869,Table4[Tag Number],Table4[Status],"-",0)="Dead"),"Dead",
     OR(_xlfn.XLOOKUP(A1869,Table1[Tag Number],Table1[Status],"-",0)="Alive",
        _xlfn.XLOOKUP(A1869,Table2[Tag Number],Table2[Status],"-",0)="Alive",
        _xlfn.XLOOKUP(A1869,Table3[Tag Number],Table3[Status],"-",0)="Alive",
        _xlfn.XLOOKUP(A1869,Table4[Tag Number],Table4[Status],"-",0)="Alive"),"Alive",
     OR(_xlfn.XLOOKUP(A1869,Table1[Tag Number],Table1[Status],"-",0)="-",
        _xlfn.XLOOKUP(A1869,Table2[Tag Number],Table2[Status],"-",0)="-",
        _xlfn.XLOOKUP(A1869,Table3[Tag Number],Table3[Status],"-",0)="-",
        _xlfn.XLOOKUP(A1869,Table4[Tag Number],Table4[Status],"-",0)="-"),
   "-")</f>
        <v>-</v>
      </c>
      <c r="I1869" s="90"/>
      <c r="J1869" s="94"/>
      <c r="K1869" s="95"/>
      <c r="L1869" s="95"/>
      <c r="M1869" s="95"/>
      <c r="N1869" s="96"/>
      <c r="O1869" s="89"/>
      <c r="R1869" t="b">
        <f t="shared" si="59"/>
        <v>0</v>
      </c>
    </row>
    <row r="1870" spans="1:18" ht="15" thickBot="1" x14ac:dyDescent="0.35">
      <c r="A1870" s="2" t="s">
        <v>2436</v>
      </c>
      <c r="B1870" s="2" t="s">
        <v>1137</v>
      </c>
      <c r="C1870" s="84">
        <f>IF(COUNTIF(Table1[Tag Number], A1870), 1, 0)</f>
        <v>0</v>
      </c>
      <c r="D1870" s="85">
        <f>IF(COUNTIF(Table2[Tag Number], A1870), 1, 0)</f>
        <v>0</v>
      </c>
      <c r="E1870" s="86">
        <f>IF(COUNTIF(Table3[Tag Number], A1870), 1, 0)</f>
        <v>0</v>
      </c>
      <c r="F1870" s="86">
        <f>IF(COUNTIF(Table4[Tag Number], A1870), 1, 0)</f>
        <v>0</v>
      </c>
      <c r="G1870" s="87">
        <f t="shared" si="60"/>
        <v>0</v>
      </c>
      <c r="H1870" s="88" t="str" cm="1">
        <f t="array" ref="H1870">_xlfn.IFS(OR(_xlfn.XLOOKUP(A1870,Table1[Tag Number],Table1[Status],"-",0)="Dead",
        _xlfn.XLOOKUP(A1870,Table2[Tag Number],Table2[Status],"-",0)="Dead",
        _xlfn.XLOOKUP(A1870,Table3[Tag Number],Table3[Status],"-",0)="Dead",
        _xlfn.XLOOKUP(A1870,Table4[Tag Number],Table4[Status],"-",0)="Dead"),"Dead",
     OR(_xlfn.XLOOKUP(A1870,Table1[Tag Number],Table1[Status],"-",0)="Alive",
        _xlfn.XLOOKUP(A1870,Table2[Tag Number],Table2[Status],"-",0)="Alive",
        _xlfn.XLOOKUP(A1870,Table3[Tag Number],Table3[Status],"-",0)="Alive",
        _xlfn.XLOOKUP(A1870,Table4[Tag Number],Table4[Status],"-",0)="Alive"),"Alive",
     OR(_xlfn.XLOOKUP(A1870,Table1[Tag Number],Table1[Status],"-",0)="-",
        _xlfn.XLOOKUP(A1870,Table2[Tag Number],Table2[Status],"-",0)="-",
        _xlfn.XLOOKUP(A1870,Table3[Tag Number],Table3[Status],"-",0)="-",
        _xlfn.XLOOKUP(A1870,Table4[Tag Number],Table4[Status],"-",0)="-"),
   "-")</f>
        <v>-</v>
      </c>
      <c r="I1870" s="90"/>
      <c r="J1870" s="94"/>
      <c r="K1870" s="95"/>
      <c r="L1870" s="95"/>
      <c r="M1870" s="95"/>
      <c r="N1870" s="96"/>
      <c r="O1870" s="89"/>
      <c r="R1870" t="b">
        <f t="shared" si="59"/>
        <v>0</v>
      </c>
    </row>
    <row r="1871" spans="1:18" ht="15" thickBot="1" x14ac:dyDescent="0.35">
      <c r="A1871" s="3" t="s">
        <v>2437</v>
      </c>
      <c r="B1871" s="3" t="s">
        <v>1145</v>
      </c>
      <c r="C1871" s="84">
        <f>IF(COUNTIF(Table1[Tag Number], A1871), 1, 0)</f>
        <v>0</v>
      </c>
      <c r="D1871" s="85">
        <f>IF(COUNTIF(Table2[Tag Number], A1871), 1, 0)</f>
        <v>0</v>
      </c>
      <c r="E1871" s="86">
        <f>IF(COUNTIF(Table3[Tag Number], A1871), 1, 0)</f>
        <v>0</v>
      </c>
      <c r="F1871" s="86">
        <f>IF(COUNTIF(Table4[Tag Number], A1871), 1, 0)</f>
        <v>0</v>
      </c>
      <c r="G1871" s="87">
        <f t="shared" si="60"/>
        <v>0</v>
      </c>
      <c r="H1871" s="88" t="str" cm="1">
        <f t="array" ref="H1871">_xlfn.IFS(OR(_xlfn.XLOOKUP(A1871,Table1[Tag Number],Table1[Status],"-",0)="Dead",
        _xlfn.XLOOKUP(A1871,Table2[Tag Number],Table2[Status],"-",0)="Dead",
        _xlfn.XLOOKUP(A1871,Table3[Tag Number],Table3[Status],"-",0)="Dead",
        _xlfn.XLOOKUP(A1871,Table4[Tag Number],Table4[Status],"-",0)="Dead"),"Dead",
     OR(_xlfn.XLOOKUP(A1871,Table1[Tag Number],Table1[Status],"-",0)="Alive",
        _xlfn.XLOOKUP(A1871,Table2[Tag Number],Table2[Status],"-",0)="Alive",
        _xlfn.XLOOKUP(A1871,Table3[Tag Number],Table3[Status],"-",0)="Alive",
        _xlfn.XLOOKUP(A1871,Table4[Tag Number],Table4[Status],"-",0)="Alive"),"Alive",
     OR(_xlfn.XLOOKUP(A1871,Table1[Tag Number],Table1[Status],"-",0)="-",
        _xlfn.XLOOKUP(A1871,Table2[Tag Number],Table2[Status],"-",0)="-",
        _xlfn.XLOOKUP(A1871,Table3[Tag Number],Table3[Status],"-",0)="-",
        _xlfn.XLOOKUP(A1871,Table4[Tag Number],Table4[Status],"-",0)="-"),
   "-")</f>
        <v>-</v>
      </c>
      <c r="I1871" s="90"/>
      <c r="J1871" s="94"/>
      <c r="K1871" s="95"/>
      <c r="L1871" s="95"/>
      <c r="M1871" s="95"/>
      <c r="N1871" s="96"/>
      <c r="O1871" s="89"/>
      <c r="R1871" t="b">
        <f t="shared" si="59"/>
        <v>0</v>
      </c>
    </row>
    <row r="1872" spans="1:18" ht="15" thickBot="1" x14ac:dyDescent="0.35">
      <c r="A1872" s="2" t="s">
        <v>2438</v>
      </c>
      <c r="B1872" s="2" t="s">
        <v>1137</v>
      </c>
      <c r="C1872" s="84">
        <f>IF(COUNTIF(Table1[Tag Number], A1872), 1, 0)</f>
        <v>0</v>
      </c>
      <c r="D1872" s="85">
        <f>IF(COUNTIF(Table2[Tag Number], A1872), 1, 0)</f>
        <v>0</v>
      </c>
      <c r="E1872" s="86">
        <f>IF(COUNTIF(Table3[Tag Number], A1872), 1, 0)</f>
        <v>0</v>
      </c>
      <c r="F1872" s="86">
        <f>IF(COUNTIF(Table4[Tag Number], A1872), 1, 0)</f>
        <v>0</v>
      </c>
      <c r="G1872" s="87">
        <f t="shared" si="60"/>
        <v>0</v>
      </c>
      <c r="H1872" s="88" t="str" cm="1">
        <f t="array" ref="H1872">_xlfn.IFS(OR(_xlfn.XLOOKUP(A1872,Table1[Tag Number],Table1[Status],"-",0)="Dead",
        _xlfn.XLOOKUP(A1872,Table2[Tag Number],Table2[Status],"-",0)="Dead",
        _xlfn.XLOOKUP(A1872,Table3[Tag Number],Table3[Status],"-",0)="Dead",
        _xlfn.XLOOKUP(A1872,Table4[Tag Number],Table4[Status],"-",0)="Dead"),"Dead",
     OR(_xlfn.XLOOKUP(A1872,Table1[Tag Number],Table1[Status],"-",0)="Alive",
        _xlfn.XLOOKUP(A1872,Table2[Tag Number],Table2[Status],"-",0)="Alive",
        _xlfn.XLOOKUP(A1872,Table3[Tag Number],Table3[Status],"-",0)="Alive",
        _xlfn.XLOOKUP(A1872,Table4[Tag Number],Table4[Status],"-",0)="Alive"),"Alive",
     OR(_xlfn.XLOOKUP(A1872,Table1[Tag Number],Table1[Status],"-",0)="-",
        _xlfn.XLOOKUP(A1872,Table2[Tag Number],Table2[Status],"-",0)="-",
        _xlfn.XLOOKUP(A1872,Table3[Tag Number],Table3[Status],"-",0)="-",
        _xlfn.XLOOKUP(A1872,Table4[Tag Number],Table4[Status],"-",0)="-"),
   "-")</f>
        <v>-</v>
      </c>
      <c r="I1872" s="90"/>
      <c r="J1872" s="94"/>
      <c r="K1872" s="95"/>
      <c r="L1872" s="95"/>
      <c r="M1872" s="95"/>
      <c r="N1872" s="96"/>
      <c r="O1872" s="89"/>
      <c r="R1872" t="b">
        <f t="shared" si="59"/>
        <v>0</v>
      </c>
    </row>
    <row r="1873" spans="1:18" ht="15" thickBot="1" x14ac:dyDescent="0.35">
      <c r="A1873" s="3" t="s">
        <v>2439</v>
      </c>
      <c r="B1873" s="3" t="s">
        <v>1145</v>
      </c>
      <c r="C1873" s="84">
        <f>IF(COUNTIF(Table1[Tag Number], A1873), 1, 0)</f>
        <v>0</v>
      </c>
      <c r="D1873" s="85">
        <f>IF(COUNTIF(Table2[Tag Number], A1873), 1, 0)</f>
        <v>0</v>
      </c>
      <c r="E1873" s="86">
        <f>IF(COUNTIF(Table3[Tag Number], A1873), 1, 0)</f>
        <v>0</v>
      </c>
      <c r="F1873" s="86">
        <f>IF(COUNTIF(Table4[Tag Number], A1873), 1, 0)</f>
        <v>0</v>
      </c>
      <c r="G1873" s="87">
        <f t="shared" si="60"/>
        <v>0</v>
      </c>
      <c r="H1873" s="88" t="str" cm="1">
        <f t="array" ref="H1873">_xlfn.IFS(OR(_xlfn.XLOOKUP(A1873,Table1[Tag Number],Table1[Status],"-",0)="Dead",
        _xlfn.XLOOKUP(A1873,Table2[Tag Number],Table2[Status],"-",0)="Dead",
        _xlfn.XLOOKUP(A1873,Table3[Tag Number],Table3[Status],"-",0)="Dead",
        _xlfn.XLOOKUP(A1873,Table4[Tag Number],Table4[Status],"-",0)="Dead"),"Dead",
     OR(_xlfn.XLOOKUP(A1873,Table1[Tag Number],Table1[Status],"-",0)="Alive",
        _xlfn.XLOOKUP(A1873,Table2[Tag Number],Table2[Status],"-",0)="Alive",
        _xlfn.XLOOKUP(A1873,Table3[Tag Number],Table3[Status],"-",0)="Alive",
        _xlfn.XLOOKUP(A1873,Table4[Tag Number],Table4[Status],"-",0)="Alive"),"Alive",
     OR(_xlfn.XLOOKUP(A1873,Table1[Tag Number],Table1[Status],"-",0)="-",
        _xlfn.XLOOKUP(A1873,Table2[Tag Number],Table2[Status],"-",0)="-",
        _xlfn.XLOOKUP(A1873,Table3[Tag Number],Table3[Status],"-",0)="-",
        _xlfn.XLOOKUP(A1873,Table4[Tag Number],Table4[Status],"-",0)="-"),
   "-")</f>
        <v>-</v>
      </c>
      <c r="I1873" s="90"/>
      <c r="J1873" s="94"/>
      <c r="K1873" s="95"/>
      <c r="L1873" s="95"/>
      <c r="M1873" s="95"/>
      <c r="N1873" s="96"/>
      <c r="O1873" s="89"/>
      <c r="R1873" t="b">
        <f t="shared" si="59"/>
        <v>0</v>
      </c>
    </row>
    <row r="1874" spans="1:18" ht="15" thickBot="1" x14ac:dyDescent="0.35">
      <c r="A1874" s="2" t="s">
        <v>2440</v>
      </c>
      <c r="B1874" s="2" t="s">
        <v>1145</v>
      </c>
      <c r="C1874" s="84">
        <f>IF(COUNTIF(Table1[Tag Number], A1874), 1, 0)</f>
        <v>0</v>
      </c>
      <c r="D1874" s="85">
        <f>IF(COUNTIF(Table2[Tag Number], A1874), 1, 0)</f>
        <v>0</v>
      </c>
      <c r="E1874" s="86">
        <f>IF(COUNTIF(Table3[Tag Number], A1874), 1, 0)</f>
        <v>0</v>
      </c>
      <c r="F1874" s="86">
        <f>IF(COUNTIF(Table4[Tag Number], A1874), 1, 0)</f>
        <v>0</v>
      </c>
      <c r="G1874" s="87">
        <f t="shared" si="60"/>
        <v>0</v>
      </c>
      <c r="H1874" s="88" t="str" cm="1">
        <f t="array" ref="H1874">_xlfn.IFS(OR(_xlfn.XLOOKUP(A1874,Table1[Tag Number],Table1[Status],"-",0)="Dead",
        _xlfn.XLOOKUP(A1874,Table2[Tag Number],Table2[Status],"-",0)="Dead",
        _xlfn.XLOOKUP(A1874,Table3[Tag Number],Table3[Status],"-",0)="Dead",
        _xlfn.XLOOKUP(A1874,Table4[Tag Number],Table4[Status],"-",0)="Dead"),"Dead",
     OR(_xlfn.XLOOKUP(A1874,Table1[Tag Number],Table1[Status],"-",0)="Alive",
        _xlfn.XLOOKUP(A1874,Table2[Tag Number],Table2[Status],"-",0)="Alive",
        _xlfn.XLOOKUP(A1874,Table3[Tag Number],Table3[Status],"-",0)="Alive",
        _xlfn.XLOOKUP(A1874,Table4[Tag Number],Table4[Status],"-",0)="Alive"),"Alive",
     OR(_xlfn.XLOOKUP(A1874,Table1[Tag Number],Table1[Status],"-",0)="-",
        _xlfn.XLOOKUP(A1874,Table2[Tag Number],Table2[Status],"-",0)="-",
        _xlfn.XLOOKUP(A1874,Table3[Tag Number],Table3[Status],"-",0)="-",
        _xlfn.XLOOKUP(A1874,Table4[Tag Number],Table4[Status],"-",0)="-"),
   "-")</f>
        <v>-</v>
      </c>
      <c r="I1874" s="90"/>
      <c r="J1874" s="94"/>
      <c r="K1874" s="95"/>
      <c r="L1874" s="95"/>
      <c r="M1874" s="95"/>
      <c r="N1874" s="96"/>
      <c r="O1874" s="89"/>
      <c r="R1874" t="b">
        <f t="shared" si="59"/>
        <v>0</v>
      </c>
    </row>
    <row r="1875" spans="1:18" ht="15" thickBot="1" x14ac:dyDescent="0.35">
      <c r="A1875" s="3" t="s">
        <v>2441</v>
      </c>
      <c r="B1875" s="3" t="s">
        <v>1145</v>
      </c>
      <c r="C1875" s="84">
        <f>IF(COUNTIF(Table1[Tag Number], A1875), 1, 0)</f>
        <v>0</v>
      </c>
      <c r="D1875" s="85">
        <f>IF(COUNTIF(Table2[Tag Number], A1875), 1, 0)</f>
        <v>0</v>
      </c>
      <c r="E1875" s="86">
        <f>IF(COUNTIF(Table3[Tag Number], A1875), 1, 0)</f>
        <v>0</v>
      </c>
      <c r="F1875" s="86">
        <f>IF(COUNTIF(Table4[Tag Number], A1875), 1, 0)</f>
        <v>0</v>
      </c>
      <c r="G1875" s="87">
        <f t="shared" si="60"/>
        <v>0</v>
      </c>
      <c r="H1875" s="88" t="str" cm="1">
        <f t="array" ref="H1875">_xlfn.IFS(OR(_xlfn.XLOOKUP(A1875,Table1[Tag Number],Table1[Status],"-",0)="Dead",
        _xlfn.XLOOKUP(A1875,Table2[Tag Number],Table2[Status],"-",0)="Dead",
        _xlfn.XLOOKUP(A1875,Table3[Tag Number],Table3[Status],"-",0)="Dead",
        _xlfn.XLOOKUP(A1875,Table4[Tag Number],Table4[Status],"-",0)="Dead"),"Dead",
     OR(_xlfn.XLOOKUP(A1875,Table1[Tag Number],Table1[Status],"-",0)="Alive",
        _xlfn.XLOOKUP(A1875,Table2[Tag Number],Table2[Status],"-",0)="Alive",
        _xlfn.XLOOKUP(A1875,Table3[Tag Number],Table3[Status],"-",0)="Alive",
        _xlfn.XLOOKUP(A1875,Table4[Tag Number],Table4[Status],"-",0)="Alive"),"Alive",
     OR(_xlfn.XLOOKUP(A1875,Table1[Tag Number],Table1[Status],"-",0)="-",
        _xlfn.XLOOKUP(A1875,Table2[Tag Number],Table2[Status],"-",0)="-",
        _xlfn.XLOOKUP(A1875,Table3[Tag Number],Table3[Status],"-",0)="-",
        _xlfn.XLOOKUP(A1875,Table4[Tag Number],Table4[Status],"-",0)="-"),
   "-")</f>
        <v>-</v>
      </c>
      <c r="I1875" s="90"/>
      <c r="J1875" s="94"/>
      <c r="K1875" s="95"/>
      <c r="L1875" s="95"/>
      <c r="M1875" s="95"/>
      <c r="N1875" s="96"/>
      <c r="O1875" s="89"/>
      <c r="R1875" t="b">
        <f t="shared" si="59"/>
        <v>0</v>
      </c>
    </row>
    <row r="1876" spans="1:18" ht="15" thickBot="1" x14ac:dyDescent="0.35">
      <c r="A1876" s="2" t="s">
        <v>2442</v>
      </c>
      <c r="B1876" s="2" t="s">
        <v>1137</v>
      </c>
      <c r="C1876" s="84">
        <f>IF(COUNTIF(Table1[Tag Number], A1876), 1, 0)</f>
        <v>0</v>
      </c>
      <c r="D1876" s="85">
        <f>IF(COUNTIF(Table2[Tag Number], A1876), 1, 0)</f>
        <v>0</v>
      </c>
      <c r="E1876" s="86">
        <f>IF(COUNTIF(Table3[Tag Number], A1876), 1, 0)</f>
        <v>0</v>
      </c>
      <c r="F1876" s="86">
        <f>IF(COUNTIF(Table4[Tag Number], A1876), 1, 0)</f>
        <v>0</v>
      </c>
      <c r="G1876" s="87">
        <f t="shared" si="60"/>
        <v>0</v>
      </c>
      <c r="H1876" s="88" t="str" cm="1">
        <f t="array" ref="H1876">_xlfn.IFS(OR(_xlfn.XLOOKUP(A1876,Table1[Tag Number],Table1[Status],"-",0)="Dead",
        _xlfn.XLOOKUP(A1876,Table2[Tag Number],Table2[Status],"-",0)="Dead",
        _xlfn.XLOOKUP(A1876,Table3[Tag Number],Table3[Status],"-",0)="Dead",
        _xlfn.XLOOKUP(A1876,Table4[Tag Number],Table4[Status],"-",0)="Dead"),"Dead",
     OR(_xlfn.XLOOKUP(A1876,Table1[Tag Number],Table1[Status],"-",0)="Alive",
        _xlfn.XLOOKUP(A1876,Table2[Tag Number],Table2[Status],"-",0)="Alive",
        _xlfn.XLOOKUP(A1876,Table3[Tag Number],Table3[Status],"-",0)="Alive",
        _xlfn.XLOOKUP(A1876,Table4[Tag Number],Table4[Status],"-",0)="Alive"),"Alive",
     OR(_xlfn.XLOOKUP(A1876,Table1[Tag Number],Table1[Status],"-",0)="-",
        _xlfn.XLOOKUP(A1876,Table2[Tag Number],Table2[Status],"-",0)="-",
        _xlfn.XLOOKUP(A1876,Table3[Tag Number],Table3[Status],"-",0)="-",
        _xlfn.XLOOKUP(A1876,Table4[Tag Number],Table4[Status],"-",0)="-"),
   "-")</f>
        <v>-</v>
      </c>
      <c r="I1876" s="90"/>
      <c r="J1876" s="94"/>
      <c r="K1876" s="95"/>
      <c r="L1876" s="95"/>
      <c r="M1876" s="95"/>
      <c r="N1876" s="96"/>
      <c r="O1876" s="89"/>
      <c r="R1876" t="b">
        <f t="shared" si="59"/>
        <v>0</v>
      </c>
    </row>
    <row r="1877" spans="1:18" ht="15" thickBot="1" x14ac:dyDescent="0.35">
      <c r="A1877" s="3" t="s">
        <v>2443</v>
      </c>
      <c r="B1877" s="3" t="s">
        <v>1145</v>
      </c>
      <c r="C1877" s="84">
        <f>IF(COUNTIF(Table1[Tag Number], A1877), 1, 0)</f>
        <v>0</v>
      </c>
      <c r="D1877" s="85">
        <f>IF(COUNTIF(Table2[Tag Number], A1877), 1, 0)</f>
        <v>0</v>
      </c>
      <c r="E1877" s="86">
        <f>IF(COUNTIF(Table3[Tag Number], A1877), 1, 0)</f>
        <v>0</v>
      </c>
      <c r="F1877" s="86">
        <f>IF(COUNTIF(Table4[Tag Number], A1877), 1, 0)</f>
        <v>0</v>
      </c>
      <c r="G1877" s="87">
        <f t="shared" si="60"/>
        <v>0</v>
      </c>
      <c r="H1877" s="88" t="str" cm="1">
        <f t="array" ref="H1877">_xlfn.IFS(OR(_xlfn.XLOOKUP(A1877,Table1[Tag Number],Table1[Status],"-",0)="Dead",
        _xlfn.XLOOKUP(A1877,Table2[Tag Number],Table2[Status],"-",0)="Dead",
        _xlfn.XLOOKUP(A1877,Table3[Tag Number],Table3[Status],"-",0)="Dead",
        _xlfn.XLOOKUP(A1877,Table4[Tag Number],Table4[Status],"-",0)="Dead"),"Dead",
     OR(_xlfn.XLOOKUP(A1877,Table1[Tag Number],Table1[Status],"-",0)="Alive",
        _xlfn.XLOOKUP(A1877,Table2[Tag Number],Table2[Status],"-",0)="Alive",
        _xlfn.XLOOKUP(A1877,Table3[Tag Number],Table3[Status],"-",0)="Alive",
        _xlfn.XLOOKUP(A1877,Table4[Tag Number],Table4[Status],"-",0)="Alive"),"Alive",
     OR(_xlfn.XLOOKUP(A1877,Table1[Tag Number],Table1[Status],"-",0)="-",
        _xlfn.XLOOKUP(A1877,Table2[Tag Number],Table2[Status],"-",0)="-",
        _xlfn.XLOOKUP(A1877,Table3[Tag Number],Table3[Status],"-",0)="-",
        _xlfn.XLOOKUP(A1877,Table4[Tag Number],Table4[Status],"-",0)="-"),
   "-")</f>
        <v>-</v>
      </c>
      <c r="I1877" s="90"/>
      <c r="J1877" s="94"/>
      <c r="K1877" s="95"/>
      <c r="L1877" s="95"/>
      <c r="M1877" s="95"/>
      <c r="N1877" s="96"/>
      <c r="O1877" s="89"/>
      <c r="R1877" t="b">
        <f t="shared" si="59"/>
        <v>0</v>
      </c>
    </row>
    <row r="1878" spans="1:18" ht="15" thickBot="1" x14ac:dyDescent="0.35">
      <c r="A1878" s="2" t="s">
        <v>474</v>
      </c>
      <c r="B1878" s="2" t="s">
        <v>1137</v>
      </c>
      <c r="C1878" s="84">
        <f>IF(COUNTIF(Table1[Tag Number], A1878), 1, 0)</f>
        <v>0</v>
      </c>
      <c r="D1878" s="85">
        <f>IF(COUNTIF(Table2[Tag Number], A1878), 1, 0)</f>
        <v>0</v>
      </c>
      <c r="E1878" s="86">
        <f>IF(COUNTIF(Table3[Tag Number], A1878), 1, 0)</f>
        <v>0</v>
      </c>
      <c r="F1878" s="86">
        <f>IF(COUNTIF(Table4[Tag Number], A1878), 1, 0)</f>
        <v>0</v>
      </c>
      <c r="G1878" s="87">
        <f t="shared" si="60"/>
        <v>0</v>
      </c>
      <c r="H1878" s="88" t="str" cm="1">
        <f t="array" ref="H1878">_xlfn.IFS(OR(_xlfn.XLOOKUP(A1878,Table1[Tag Number],Table1[Status],"-",0)="Dead",
        _xlfn.XLOOKUP(A1878,Table2[Tag Number],Table2[Status],"-",0)="Dead",
        _xlfn.XLOOKUP(A1878,Table3[Tag Number],Table3[Status],"-",0)="Dead",
        _xlfn.XLOOKUP(A1878,Table4[Tag Number],Table4[Status],"-",0)="Dead"),"Dead",
     OR(_xlfn.XLOOKUP(A1878,Table1[Tag Number],Table1[Status],"-",0)="Alive",
        _xlfn.XLOOKUP(A1878,Table2[Tag Number],Table2[Status],"-",0)="Alive",
        _xlfn.XLOOKUP(A1878,Table3[Tag Number],Table3[Status],"-",0)="Alive",
        _xlfn.XLOOKUP(A1878,Table4[Tag Number],Table4[Status],"-",0)="Alive"),"Alive",
     OR(_xlfn.XLOOKUP(A1878,Table1[Tag Number],Table1[Status],"-",0)="-",
        _xlfn.XLOOKUP(A1878,Table2[Tag Number],Table2[Status],"-",0)="-",
        _xlfn.XLOOKUP(A1878,Table3[Tag Number],Table3[Status],"-",0)="-",
        _xlfn.XLOOKUP(A1878,Table4[Tag Number],Table4[Status],"-",0)="-"),
   "-")</f>
        <v>-</v>
      </c>
      <c r="I1878" s="90"/>
      <c r="J1878" s="94"/>
      <c r="K1878" s="95"/>
      <c r="L1878" s="95"/>
      <c r="M1878" s="95"/>
      <c r="N1878" s="96"/>
      <c r="O1878" s="89"/>
      <c r="R1878" t="b">
        <f t="shared" si="59"/>
        <v>0</v>
      </c>
    </row>
    <row r="1879" spans="1:18" ht="15" thickBot="1" x14ac:dyDescent="0.35">
      <c r="A1879" s="3" t="s">
        <v>2444</v>
      </c>
      <c r="B1879" s="3" t="s">
        <v>1145</v>
      </c>
      <c r="C1879" s="84">
        <f>IF(COUNTIF(Table1[Tag Number], A1879), 1, 0)</f>
        <v>0</v>
      </c>
      <c r="D1879" s="85">
        <f>IF(COUNTIF(Table2[Tag Number], A1879), 1, 0)</f>
        <v>0</v>
      </c>
      <c r="E1879" s="86">
        <f>IF(COUNTIF(Table3[Tag Number], A1879), 1, 0)</f>
        <v>0</v>
      </c>
      <c r="F1879" s="86">
        <f>IF(COUNTIF(Table4[Tag Number], A1879), 1, 0)</f>
        <v>0</v>
      </c>
      <c r="G1879" s="87">
        <f t="shared" si="60"/>
        <v>0</v>
      </c>
      <c r="H1879" s="88" t="str" cm="1">
        <f t="array" ref="H1879">_xlfn.IFS(OR(_xlfn.XLOOKUP(A1879,Table1[Tag Number],Table1[Status],"-",0)="Dead",
        _xlfn.XLOOKUP(A1879,Table2[Tag Number],Table2[Status],"-",0)="Dead",
        _xlfn.XLOOKUP(A1879,Table3[Tag Number],Table3[Status],"-",0)="Dead",
        _xlfn.XLOOKUP(A1879,Table4[Tag Number],Table4[Status],"-",0)="Dead"),"Dead",
     OR(_xlfn.XLOOKUP(A1879,Table1[Tag Number],Table1[Status],"-",0)="Alive",
        _xlfn.XLOOKUP(A1879,Table2[Tag Number],Table2[Status],"-",0)="Alive",
        _xlfn.XLOOKUP(A1879,Table3[Tag Number],Table3[Status],"-",0)="Alive",
        _xlfn.XLOOKUP(A1879,Table4[Tag Number],Table4[Status],"-",0)="Alive"),"Alive",
     OR(_xlfn.XLOOKUP(A1879,Table1[Tag Number],Table1[Status],"-",0)="-",
        _xlfn.XLOOKUP(A1879,Table2[Tag Number],Table2[Status],"-",0)="-",
        _xlfn.XLOOKUP(A1879,Table3[Tag Number],Table3[Status],"-",0)="-",
        _xlfn.XLOOKUP(A1879,Table4[Tag Number],Table4[Status],"-",0)="-"),
   "-")</f>
        <v>-</v>
      </c>
      <c r="I1879" s="90"/>
      <c r="J1879" s="94"/>
      <c r="K1879" s="95"/>
      <c r="L1879" s="95"/>
      <c r="M1879" s="95"/>
      <c r="N1879" s="96"/>
      <c r="O1879" s="89"/>
      <c r="R1879" t="b">
        <f t="shared" si="59"/>
        <v>0</v>
      </c>
    </row>
    <row r="1880" spans="1:18" ht="15" thickBot="1" x14ac:dyDescent="0.35">
      <c r="A1880" s="2" t="s">
        <v>2445</v>
      </c>
      <c r="B1880" s="2" t="s">
        <v>1145</v>
      </c>
      <c r="C1880" s="84">
        <f>IF(COUNTIF(Table1[Tag Number], A1880), 1, 0)</f>
        <v>0</v>
      </c>
      <c r="D1880" s="85">
        <f>IF(COUNTIF(Table2[Tag Number], A1880), 1, 0)</f>
        <v>0</v>
      </c>
      <c r="E1880" s="86">
        <f>IF(COUNTIF(Table3[Tag Number], A1880), 1, 0)</f>
        <v>0</v>
      </c>
      <c r="F1880" s="86">
        <f>IF(COUNTIF(Table4[Tag Number], A1880), 1, 0)</f>
        <v>0</v>
      </c>
      <c r="G1880" s="87">
        <f t="shared" si="60"/>
        <v>0</v>
      </c>
      <c r="H1880" s="88" t="str" cm="1">
        <f t="array" ref="H1880">_xlfn.IFS(OR(_xlfn.XLOOKUP(A1880,Table1[Tag Number],Table1[Status],"-",0)="Dead",
        _xlfn.XLOOKUP(A1880,Table2[Tag Number],Table2[Status],"-",0)="Dead",
        _xlfn.XLOOKUP(A1880,Table3[Tag Number],Table3[Status],"-",0)="Dead",
        _xlfn.XLOOKUP(A1880,Table4[Tag Number],Table4[Status],"-",0)="Dead"),"Dead",
     OR(_xlfn.XLOOKUP(A1880,Table1[Tag Number],Table1[Status],"-",0)="Alive",
        _xlfn.XLOOKUP(A1880,Table2[Tag Number],Table2[Status],"-",0)="Alive",
        _xlfn.XLOOKUP(A1880,Table3[Tag Number],Table3[Status],"-",0)="Alive",
        _xlfn.XLOOKUP(A1880,Table4[Tag Number],Table4[Status],"-",0)="Alive"),"Alive",
     OR(_xlfn.XLOOKUP(A1880,Table1[Tag Number],Table1[Status],"-",0)="-",
        _xlfn.XLOOKUP(A1880,Table2[Tag Number],Table2[Status],"-",0)="-",
        _xlfn.XLOOKUP(A1880,Table3[Tag Number],Table3[Status],"-",0)="-",
        _xlfn.XLOOKUP(A1880,Table4[Tag Number],Table4[Status],"-",0)="-"),
   "-")</f>
        <v>-</v>
      </c>
      <c r="I1880" s="90"/>
      <c r="J1880" s="94"/>
      <c r="K1880" s="95"/>
      <c r="L1880" s="95"/>
      <c r="M1880" s="95"/>
      <c r="N1880" s="96"/>
      <c r="O1880" s="89"/>
      <c r="R1880" t="b">
        <f t="shared" si="59"/>
        <v>0</v>
      </c>
    </row>
    <row r="1881" spans="1:18" ht="15" thickBot="1" x14ac:dyDescent="0.35">
      <c r="A1881" s="3" t="s">
        <v>2446</v>
      </c>
      <c r="B1881" s="3" t="s">
        <v>1145</v>
      </c>
      <c r="C1881" s="84">
        <f>IF(COUNTIF(Table1[Tag Number], A1881), 1, 0)</f>
        <v>0</v>
      </c>
      <c r="D1881" s="85">
        <f>IF(COUNTIF(Table2[Tag Number], A1881), 1, 0)</f>
        <v>0</v>
      </c>
      <c r="E1881" s="86">
        <f>IF(COUNTIF(Table3[Tag Number], A1881), 1, 0)</f>
        <v>0</v>
      </c>
      <c r="F1881" s="86">
        <f>IF(COUNTIF(Table4[Tag Number], A1881), 1, 0)</f>
        <v>0</v>
      </c>
      <c r="G1881" s="87">
        <f t="shared" si="60"/>
        <v>0</v>
      </c>
      <c r="H1881" s="88" t="str" cm="1">
        <f t="array" ref="H1881">_xlfn.IFS(OR(_xlfn.XLOOKUP(A1881,Table1[Tag Number],Table1[Status],"-",0)="Dead",
        _xlfn.XLOOKUP(A1881,Table2[Tag Number],Table2[Status],"-",0)="Dead",
        _xlfn.XLOOKUP(A1881,Table3[Tag Number],Table3[Status],"-",0)="Dead",
        _xlfn.XLOOKUP(A1881,Table4[Tag Number],Table4[Status],"-",0)="Dead"),"Dead",
     OR(_xlfn.XLOOKUP(A1881,Table1[Tag Number],Table1[Status],"-",0)="Alive",
        _xlfn.XLOOKUP(A1881,Table2[Tag Number],Table2[Status],"-",0)="Alive",
        _xlfn.XLOOKUP(A1881,Table3[Tag Number],Table3[Status],"-",0)="Alive",
        _xlfn.XLOOKUP(A1881,Table4[Tag Number],Table4[Status],"-",0)="Alive"),"Alive",
     OR(_xlfn.XLOOKUP(A1881,Table1[Tag Number],Table1[Status],"-",0)="-",
        _xlfn.XLOOKUP(A1881,Table2[Tag Number],Table2[Status],"-",0)="-",
        _xlfn.XLOOKUP(A1881,Table3[Tag Number],Table3[Status],"-",0)="-",
        _xlfn.XLOOKUP(A1881,Table4[Tag Number],Table4[Status],"-",0)="-"),
   "-")</f>
        <v>-</v>
      </c>
      <c r="I1881" s="90"/>
      <c r="J1881" s="94"/>
      <c r="K1881" s="95"/>
      <c r="L1881" s="95"/>
      <c r="M1881" s="95"/>
      <c r="N1881" s="96"/>
      <c r="O1881" s="89"/>
      <c r="R1881" t="b">
        <f t="shared" si="59"/>
        <v>0</v>
      </c>
    </row>
    <row r="1882" spans="1:18" ht="15" thickBot="1" x14ac:dyDescent="0.35">
      <c r="A1882" s="2" t="s">
        <v>2447</v>
      </c>
      <c r="B1882" s="2" t="s">
        <v>1145</v>
      </c>
      <c r="C1882" s="84">
        <f>IF(COUNTIF(Table1[Tag Number], A1882), 1, 0)</f>
        <v>0</v>
      </c>
      <c r="D1882" s="85">
        <f>IF(COUNTIF(Table2[Tag Number], A1882), 1, 0)</f>
        <v>0</v>
      </c>
      <c r="E1882" s="86">
        <f>IF(COUNTIF(Table3[Tag Number], A1882), 1, 0)</f>
        <v>0</v>
      </c>
      <c r="F1882" s="86">
        <f>IF(COUNTIF(Table4[Tag Number], A1882), 1, 0)</f>
        <v>0</v>
      </c>
      <c r="G1882" s="87">
        <f t="shared" si="60"/>
        <v>0</v>
      </c>
      <c r="H1882" s="88" t="str" cm="1">
        <f t="array" ref="H1882">_xlfn.IFS(OR(_xlfn.XLOOKUP(A1882,Table1[Tag Number],Table1[Status],"-",0)="Dead",
        _xlfn.XLOOKUP(A1882,Table2[Tag Number],Table2[Status],"-",0)="Dead",
        _xlfn.XLOOKUP(A1882,Table3[Tag Number],Table3[Status],"-",0)="Dead",
        _xlfn.XLOOKUP(A1882,Table4[Tag Number],Table4[Status],"-",0)="Dead"),"Dead",
     OR(_xlfn.XLOOKUP(A1882,Table1[Tag Number],Table1[Status],"-",0)="Alive",
        _xlfn.XLOOKUP(A1882,Table2[Tag Number],Table2[Status],"-",0)="Alive",
        _xlfn.XLOOKUP(A1882,Table3[Tag Number],Table3[Status],"-",0)="Alive",
        _xlfn.XLOOKUP(A1882,Table4[Tag Number],Table4[Status],"-",0)="Alive"),"Alive",
     OR(_xlfn.XLOOKUP(A1882,Table1[Tag Number],Table1[Status],"-",0)="-",
        _xlfn.XLOOKUP(A1882,Table2[Tag Number],Table2[Status],"-",0)="-",
        _xlfn.XLOOKUP(A1882,Table3[Tag Number],Table3[Status],"-",0)="-",
        _xlfn.XLOOKUP(A1882,Table4[Tag Number],Table4[Status],"-",0)="-"),
   "-")</f>
        <v>-</v>
      </c>
      <c r="I1882" s="90"/>
      <c r="J1882" s="94"/>
      <c r="K1882" s="95"/>
      <c r="L1882" s="95"/>
      <c r="M1882" s="95"/>
      <c r="N1882" s="96"/>
      <c r="O1882" s="89"/>
      <c r="R1882" t="b">
        <f t="shared" si="59"/>
        <v>0</v>
      </c>
    </row>
    <row r="1883" spans="1:18" ht="15" thickBot="1" x14ac:dyDescent="0.35">
      <c r="A1883" s="3" t="s">
        <v>2448</v>
      </c>
      <c r="B1883" s="3" t="s">
        <v>1145</v>
      </c>
      <c r="C1883" s="84">
        <f>IF(COUNTIF(Table1[Tag Number], A1883), 1, 0)</f>
        <v>0</v>
      </c>
      <c r="D1883" s="85">
        <f>IF(COUNTIF(Table2[Tag Number], A1883), 1, 0)</f>
        <v>0</v>
      </c>
      <c r="E1883" s="86">
        <f>IF(COUNTIF(Table3[Tag Number], A1883), 1, 0)</f>
        <v>0</v>
      </c>
      <c r="F1883" s="86">
        <f>IF(COUNTIF(Table4[Tag Number], A1883), 1, 0)</f>
        <v>0</v>
      </c>
      <c r="G1883" s="87">
        <f t="shared" si="60"/>
        <v>0</v>
      </c>
      <c r="H1883" s="88" t="str" cm="1">
        <f t="array" ref="H1883">_xlfn.IFS(OR(_xlfn.XLOOKUP(A1883,Table1[Tag Number],Table1[Status],"-",0)="Dead",
        _xlfn.XLOOKUP(A1883,Table2[Tag Number],Table2[Status],"-",0)="Dead",
        _xlfn.XLOOKUP(A1883,Table3[Tag Number],Table3[Status],"-",0)="Dead",
        _xlfn.XLOOKUP(A1883,Table4[Tag Number],Table4[Status],"-",0)="Dead"),"Dead",
     OR(_xlfn.XLOOKUP(A1883,Table1[Tag Number],Table1[Status],"-",0)="Alive",
        _xlfn.XLOOKUP(A1883,Table2[Tag Number],Table2[Status],"-",0)="Alive",
        _xlfn.XLOOKUP(A1883,Table3[Tag Number],Table3[Status],"-",0)="Alive",
        _xlfn.XLOOKUP(A1883,Table4[Tag Number],Table4[Status],"-",0)="Alive"),"Alive",
     OR(_xlfn.XLOOKUP(A1883,Table1[Tag Number],Table1[Status],"-",0)="-",
        _xlfn.XLOOKUP(A1883,Table2[Tag Number],Table2[Status],"-",0)="-",
        _xlfn.XLOOKUP(A1883,Table3[Tag Number],Table3[Status],"-",0)="-",
        _xlfn.XLOOKUP(A1883,Table4[Tag Number],Table4[Status],"-",0)="-"),
   "-")</f>
        <v>-</v>
      </c>
      <c r="I1883" s="90"/>
      <c r="J1883" s="94"/>
      <c r="K1883" s="95"/>
      <c r="L1883" s="95"/>
      <c r="M1883" s="95"/>
      <c r="N1883" s="96"/>
      <c r="O1883" s="89"/>
      <c r="R1883" t="b">
        <f t="shared" si="59"/>
        <v>0</v>
      </c>
    </row>
    <row r="1884" spans="1:18" ht="15" thickBot="1" x14ac:dyDescent="0.35">
      <c r="A1884" s="2" t="s">
        <v>2449</v>
      </c>
      <c r="B1884" s="2" t="s">
        <v>1145</v>
      </c>
      <c r="C1884" s="84">
        <f>IF(COUNTIF(Table1[Tag Number], A1884), 1, 0)</f>
        <v>0</v>
      </c>
      <c r="D1884" s="85">
        <f>IF(COUNTIF(Table2[Tag Number], A1884), 1, 0)</f>
        <v>0</v>
      </c>
      <c r="E1884" s="86">
        <f>IF(COUNTIF(Table3[Tag Number], A1884), 1, 0)</f>
        <v>0</v>
      </c>
      <c r="F1884" s="86">
        <f>IF(COUNTIF(Table4[Tag Number], A1884), 1, 0)</f>
        <v>0</v>
      </c>
      <c r="G1884" s="87">
        <f t="shared" si="60"/>
        <v>0</v>
      </c>
      <c r="H1884" s="88" t="str" cm="1">
        <f t="array" ref="H1884">_xlfn.IFS(OR(_xlfn.XLOOKUP(A1884,Table1[Tag Number],Table1[Status],"-",0)="Dead",
        _xlfn.XLOOKUP(A1884,Table2[Tag Number],Table2[Status],"-",0)="Dead",
        _xlfn.XLOOKUP(A1884,Table3[Tag Number],Table3[Status],"-",0)="Dead",
        _xlfn.XLOOKUP(A1884,Table4[Tag Number],Table4[Status],"-",0)="Dead"),"Dead",
     OR(_xlfn.XLOOKUP(A1884,Table1[Tag Number],Table1[Status],"-",0)="Alive",
        _xlfn.XLOOKUP(A1884,Table2[Tag Number],Table2[Status],"-",0)="Alive",
        _xlfn.XLOOKUP(A1884,Table3[Tag Number],Table3[Status],"-",0)="Alive",
        _xlfn.XLOOKUP(A1884,Table4[Tag Number],Table4[Status],"-",0)="Alive"),"Alive",
     OR(_xlfn.XLOOKUP(A1884,Table1[Tag Number],Table1[Status],"-",0)="-",
        _xlfn.XLOOKUP(A1884,Table2[Tag Number],Table2[Status],"-",0)="-",
        _xlfn.XLOOKUP(A1884,Table3[Tag Number],Table3[Status],"-",0)="-",
        _xlfn.XLOOKUP(A1884,Table4[Tag Number],Table4[Status],"-",0)="-"),
   "-")</f>
        <v>-</v>
      </c>
      <c r="I1884" s="90"/>
      <c r="J1884" s="94"/>
      <c r="K1884" s="95"/>
      <c r="L1884" s="95"/>
      <c r="M1884" s="95"/>
      <c r="N1884" s="96"/>
      <c r="O1884" s="89"/>
      <c r="R1884" t="b">
        <f t="shared" si="59"/>
        <v>0</v>
      </c>
    </row>
    <row r="1885" spans="1:18" ht="15" thickBot="1" x14ac:dyDescent="0.35">
      <c r="A1885" s="3" t="s">
        <v>2450</v>
      </c>
      <c r="B1885" s="3" t="s">
        <v>1145</v>
      </c>
      <c r="C1885" s="84">
        <f>IF(COUNTIF(Table1[Tag Number], A1885), 1, 0)</f>
        <v>0</v>
      </c>
      <c r="D1885" s="85">
        <f>IF(COUNTIF(Table2[Tag Number], A1885), 1, 0)</f>
        <v>0</v>
      </c>
      <c r="E1885" s="86">
        <f>IF(COUNTIF(Table3[Tag Number], A1885), 1, 0)</f>
        <v>0</v>
      </c>
      <c r="F1885" s="86">
        <f>IF(COUNTIF(Table4[Tag Number], A1885), 1, 0)</f>
        <v>0</v>
      </c>
      <c r="G1885" s="87">
        <f t="shared" si="60"/>
        <v>0</v>
      </c>
      <c r="H1885" s="88" t="str" cm="1">
        <f t="array" ref="H1885">_xlfn.IFS(OR(_xlfn.XLOOKUP(A1885,Table1[Tag Number],Table1[Status],"-",0)="Dead",
        _xlfn.XLOOKUP(A1885,Table2[Tag Number],Table2[Status],"-",0)="Dead",
        _xlfn.XLOOKUP(A1885,Table3[Tag Number],Table3[Status],"-",0)="Dead",
        _xlfn.XLOOKUP(A1885,Table4[Tag Number],Table4[Status],"-",0)="Dead"),"Dead",
     OR(_xlfn.XLOOKUP(A1885,Table1[Tag Number],Table1[Status],"-",0)="Alive",
        _xlfn.XLOOKUP(A1885,Table2[Tag Number],Table2[Status],"-",0)="Alive",
        _xlfn.XLOOKUP(A1885,Table3[Tag Number],Table3[Status],"-",0)="Alive",
        _xlfn.XLOOKUP(A1885,Table4[Tag Number],Table4[Status],"-",0)="Alive"),"Alive",
     OR(_xlfn.XLOOKUP(A1885,Table1[Tag Number],Table1[Status],"-",0)="-",
        _xlfn.XLOOKUP(A1885,Table2[Tag Number],Table2[Status],"-",0)="-",
        _xlfn.XLOOKUP(A1885,Table3[Tag Number],Table3[Status],"-",0)="-",
        _xlfn.XLOOKUP(A1885,Table4[Tag Number],Table4[Status],"-",0)="-"),
   "-")</f>
        <v>-</v>
      </c>
      <c r="I1885" s="90"/>
      <c r="J1885" s="94"/>
      <c r="K1885" s="95"/>
      <c r="L1885" s="95"/>
      <c r="M1885" s="95"/>
      <c r="N1885" s="96"/>
      <c r="O1885" s="89"/>
      <c r="R1885" t="b">
        <f t="shared" si="59"/>
        <v>0</v>
      </c>
    </row>
    <row r="1886" spans="1:18" ht="15" thickBot="1" x14ac:dyDescent="0.35">
      <c r="A1886" s="2" t="s">
        <v>313</v>
      </c>
      <c r="B1886" s="2" t="s">
        <v>1145</v>
      </c>
      <c r="C1886" s="84">
        <f>IF(COUNTIF(Table1[Tag Number], A1886), 1, 0)</f>
        <v>1</v>
      </c>
      <c r="D1886" s="85">
        <f>IF(COUNTIF(Table2[Tag Number], A1886), 1, 0)</f>
        <v>0</v>
      </c>
      <c r="E1886" s="86">
        <f>IF(COUNTIF(Table3[Tag Number], A1886), 1, 0)</f>
        <v>0</v>
      </c>
      <c r="F1886" s="86">
        <f>IF(COUNTIF(Table4[Tag Number], A1886), 1, 0)</f>
        <v>0</v>
      </c>
      <c r="G1886" s="87">
        <f t="shared" si="60"/>
        <v>1</v>
      </c>
      <c r="H1886" s="88" t="str" cm="1">
        <f t="array" ref="H1886">_xlfn.IFS(OR(_xlfn.XLOOKUP(A1886,Table1[Tag Number],Table1[Status],"-",0)="Dead",
        _xlfn.XLOOKUP(A1886,Table2[Tag Number],Table2[Status],"-",0)="Dead",
        _xlfn.XLOOKUP(A1886,Table3[Tag Number],Table3[Status],"-",0)="Dead",
        _xlfn.XLOOKUP(A1886,Table4[Tag Number],Table4[Status],"-",0)="Dead"),"Dead",
     OR(_xlfn.XLOOKUP(A1886,Table1[Tag Number],Table1[Status],"-",0)="Alive",
        _xlfn.XLOOKUP(A1886,Table2[Tag Number],Table2[Status],"-",0)="Alive",
        _xlfn.XLOOKUP(A1886,Table3[Tag Number],Table3[Status],"-",0)="Alive",
        _xlfn.XLOOKUP(A1886,Table4[Tag Number],Table4[Status],"-",0)="Alive"),"Alive",
     OR(_xlfn.XLOOKUP(A1886,Table1[Tag Number],Table1[Status],"-",0)="-",
        _xlfn.XLOOKUP(A1886,Table2[Tag Number],Table2[Status],"-",0)="-",
        _xlfn.XLOOKUP(A1886,Table3[Tag Number],Table3[Status],"-",0)="-",
        _xlfn.XLOOKUP(A1886,Table4[Tag Number],Table4[Status],"-",0)="-"),
   "-")</f>
        <v>Alive</v>
      </c>
      <c r="I1886" s="90"/>
      <c r="J1886" s="94"/>
      <c r="K1886" s="95"/>
      <c r="L1886" s="95"/>
      <c r="M1886" s="95"/>
      <c r="N1886" s="96"/>
      <c r="O1886" s="89"/>
      <c r="R1886" t="b">
        <f t="shared" si="59"/>
        <v>0</v>
      </c>
    </row>
    <row r="1887" spans="1:18" ht="15" thickBot="1" x14ac:dyDescent="0.35">
      <c r="A1887" s="3" t="s">
        <v>2451</v>
      </c>
      <c r="B1887" s="3" t="s">
        <v>1145</v>
      </c>
      <c r="C1887" s="84">
        <f>IF(COUNTIF(Table1[Tag Number], A1887), 1, 0)</f>
        <v>0</v>
      </c>
      <c r="D1887" s="85">
        <f>IF(COUNTIF(Table2[Tag Number], A1887), 1, 0)</f>
        <v>0</v>
      </c>
      <c r="E1887" s="86">
        <f>IF(COUNTIF(Table3[Tag Number], A1887), 1, 0)</f>
        <v>0</v>
      </c>
      <c r="F1887" s="86">
        <f>IF(COUNTIF(Table4[Tag Number], A1887), 1, 0)</f>
        <v>0</v>
      </c>
      <c r="G1887" s="87">
        <f t="shared" si="60"/>
        <v>0</v>
      </c>
      <c r="H1887" s="88" t="str" cm="1">
        <f t="array" ref="H1887">_xlfn.IFS(OR(_xlfn.XLOOKUP(A1887,Table1[Tag Number],Table1[Status],"-",0)="Dead",
        _xlfn.XLOOKUP(A1887,Table2[Tag Number],Table2[Status],"-",0)="Dead",
        _xlfn.XLOOKUP(A1887,Table3[Tag Number],Table3[Status],"-",0)="Dead",
        _xlfn.XLOOKUP(A1887,Table4[Tag Number],Table4[Status],"-",0)="Dead"),"Dead",
     OR(_xlfn.XLOOKUP(A1887,Table1[Tag Number],Table1[Status],"-",0)="Alive",
        _xlfn.XLOOKUP(A1887,Table2[Tag Number],Table2[Status],"-",0)="Alive",
        _xlfn.XLOOKUP(A1887,Table3[Tag Number],Table3[Status],"-",0)="Alive",
        _xlfn.XLOOKUP(A1887,Table4[Tag Number],Table4[Status],"-",0)="Alive"),"Alive",
     OR(_xlfn.XLOOKUP(A1887,Table1[Tag Number],Table1[Status],"-",0)="-",
        _xlfn.XLOOKUP(A1887,Table2[Tag Number],Table2[Status],"-",0)="-",
        _xlfn.XLOOKUP(A1887,Table3[Tag Number],Table3[Status],"-",0)="-",
        _xlfn.XLOOKUP(A1887,Table4[Tag Number],Table4[Status],"-",0)="-"),
   "-")</f>
        <v>-</v>
      </c>
      <c r="I1887" s="90"/>
      <c r="J1887" s="94"/>
      <c r="K1887" s="95"/>
      <c r="L1887" s="95"/>
      <c r="M1887" s="95"/>
      <c r="N1887" s="96"/>
      <c r="O1887" s="89"/>
      <c r="R1887" t="b">
        <f t="shared" si="59"/>
        <v>0</v>
      </c>
    </row>
    <row r="1888" spans="1:18" ht="15" thickBot="1" x14ac:dyDescent="0.35">
      <c r="A1888" s="2" t="s">
        <v>2452</v>
      </c>
      <c r="B1888" s="2" t="s">
        <v>1145</v>
      </c>
      <c r="C1888" s="84">
        <f>IF(COUNTIF(Table1[Tag Number], A1888), 1, 0)</f>
        <v>0</v>
      </c>
      <c r="D1888" s="85">
        <f>IF(COUNTIF(Table2[Tag Number], A1888), 1, 0)</f>
        <v>0</v>
      </c>
      <c r="E1888" s="86">
        <f>IF(COUNTIF(Table3[Tag Number], A1888), 1, 0)</f>
        <v>0</v>
      </c>
      <c r="F1888" s="86">
        <f>IF(COUNTIF(Table4[Tag Number], A1888), 1, 0)</f>
        <v>0</v>
      </c>
      <c r="G1888" s="87">
        <f t="shared" si="60"/>
        <v>0</v>
      </c>
      <c r="H1888" s="88" t="str" cm="1">
        <f t="array" ref="H1888">_xlfn.IFS(OR(_xlfn.XLOOKUP(A1888,Table1[Tag Number],Table1[Status],"-",0)="Dead",
        _xlfn.XLOOKUP(A1888,Table2[Tag Number],Table2[Status],"-",0)="Dead",
        _xlfn.XLOOKUP(A1888,Table3[Tag Number],Table3[Status],"-",0)="Dead",
        _xlfn.XLOOKUP(A1888,Table4[Tag Number],Table4[Status],"-",0)="Dead"),"Dead",
     OR(_xlfn.XLOOKUP(A1888,Table1[Tag Number],Table1[Status],"-",0)="Alive",
        _xlfn.XLOOKUP(A1888,Table2[Tag Number],Table2[Status],"-",0)="Alive",
        _xlfn.XLOOKUP(A1888,Table3[Tag Number],Table3[Status],"-",0)="Alive",
        _xlfn.XLOOKUP(A1888,Table4[Tag Number],Table4[Status],"-",0)="Alive"),"Alive",
     OR(_xlfn.XLOOKUP(A1888,Table1[Tag Number],Table1[Status],"-",0)="-",
        _xlfn.XLOOKUP(A1888,Table2[Tag Number],Table2[Status],"-",0)="-",
        _xlfn.XLOOKUP(A1888,Table3[Tag Number],Table3[Status],"-",0)="-",
        _xlfn.XLOOKUP(A1888,Table4[Tag Number],Table4[Status],"-",0)="-"),
   "-")</f>
        <v>-</v>
      </c>
      <c r="I1888" s="90"/>
      <c r="J1888" s="94"/>
      <c r="K1888" s="95"/>
      <c r="L1888" s="95"/>
      <c r="M1888" s="95"/>
      <c r="N1888" s="96"/>
      <c r="O1888" s="89"/>
      <c r="R1888" t="b">
        <f t="shared" si="59"/>
        <v>0</v>
      </c>
    </row>
    <row r="1889" spans="1:18" ht="15" thickBot="1" x14ac:dyDescent="0.35">
      <c r="A1889" s="3" t="s">
        <v>2453</v>
      </c>
      <c r="B1889" s="3" t="s">
        <v>1145</v>
      </c>
      <c r="C1889" s="84">
        <f>IF(COUNTIF(Table1[Tag Number], A1889), 1, 0)</f>
        <v>0</v>
      </c>
      <c r="D1889" s="85">
        <f>IF(COUNTIF(Table2[Tag Number], A1889), 1, 0)</f>
        <v>0</v>
      </c>
      <c r="E1889" s="86">
        <f>IF(COUNTIF(Table3[Tag Number], A1889), 1, 0)</f>
        <v>0</v>
      </c>
      <c r="F1889" s="86">
        <f>IF(COUNTIF(Table4[Tag Number], A1889), 1, 0)</f>
        <v>0</v>
      </c>
      <c r="G1889" s="87">
        <f t="shared" si="60"/>
        <v>0</v>
      </c>
      <c r="H1889" s="88" t="str" cm="1">
        <f t="array" ref="H1889">_xlfn.IFS(OR(_xlfn.XLOOKUP(A1889,Table1[Tag Number],Table1[Status],"-",0)="Dead",
        _xlfn.XLOOKUP(A1889,Table2[Tag Number],Table2[Status],"-",0)="Dead",
        _xlfn.XLOOKUP(A1889,Table3[Tag Number],Table3[Status],"-",0)="Dead",
        _xlfn.XLOOKUP(A1889,Table4[Tag Number],Table4[Status],"-",0)="Dead"),"Dead",
     OR(_xlfn.XLOOKUP(A1889,Table1[Tag Number],Table1[Status],"-",0)="Alive",
        _xlfn.XLOOKUP(A1889,Table2[Tag Number],Table2[Status],"-",0)="Alive",
        _xlfn.XLOOKUP(A1889,Table3[Tag Number],Table3[Status],"-",0)="Alive",
        _xlfn.XLOOKUP(A1889,Table4[Tag Number],Table4[Status],"-",0)="Alive"),"Alive",
     OR(_xlfn.XLOOKUP(A1889,Table1[Tag Number],Table1[Status],"-",0)="-",
        _xlfn.XLOOKUP(A1889,Table2[Tag Number],Table2[Status],"-",0)="-",
        _xlfn.XLOOKUP(A1889,Table3[Tag Number],Table3[Status],"-",0)="-",
        _xlfn.XLOOKUP(A1889,Table4[Tag Number],Table4[Status],"-",0)="-"),
   "-")</f>
        <v>-</v>
      </c>
      <c r="I1889" s="90"/>
      <c r="J1889" s="94"/>
      <c r="K1889" s="95"/>
      <c r="L1889" s="95"/>
      <c r="M1889" s="95"/>
      <c r="N1889" s="96"/>
      <c r="O1889" s="89"/>
      <c r="R1889" t="b">
        <f t="shared" si="59"/>
        <v>0</v>
      </c>
    </row>
    <row r="1890" spans="1:18" ht="15" thickBot="1" x14ac:dyDescent="0.35">
      <c r="A1890" s="93" t="s">
        <v>2454</v>
      </c>
      <c r="B1890" s="93" t="s">
        <v>1145</v>
      </c>
      <c r="C1890" s="84">
        <f>IF(COUNTIF(Table1[Tag Number], A1890), 1, 0)</f>
        <v>0</v>
      </c>
      <c r="D1890" s="85">
        <f>IF(COUNTIF(Table2[Tag Number], A1890), 1, 0)</f>
        <v>0</v>
      </c>
      <c r="E1890" s="86">
        <f>IF(COUNTIF(Table3[Tag Number], A1890), 1, 0)</f>
        <v>0</v>
      </c>
      <c r="F1890" s="86">
        <f>IF(COUNTIF(Table4[Tag Number], A1890), 1, 0)</f>
        <v>0</v>
      </c>
      <c r="G1890" s="87">
        <f t="shared" si="60"/>
        <v>0</v>
      </c>
      <c r="H1890" s="88" t="str" cm="1">
        <f t="array" ref="H1890">_xlfn.IFS(OR(_xlfn.XLOOKUP(A1890,Table1[Tag Number],Table1[Status],"-",0)="Dead",
        _xlfn.XLOOKUP(A1890,Table2[Tag Number],Table2[Status],"-",0)="Dead",
        _xlfn.XLOOKUP(A1890,Table3[Tag Number],Table3[Status],"-",0)="Dead",
        _xlfn.XLOOKUP(A1890,Table4[Tag Number],Table4[Status],"-",0)="Dead"),"Dead",
     OR(_xlfn.XLOOKUP(A1890,Table1[Tag Number],Table1[Status],"-",0)="Alive",
        _xlfn.XLOOKUP(A1890,Table2[Tag Number],Table2[Status],"-",0)="Alive",
        _xlfn.XLOOKUP(A1890,Table3[Tag Number],Table3[Status],"-",0)="Alive",
        _xlfn.XLOOKUP(A1890,Table4[Tag Number],Table4[Status],"-",0)="Alive"),"Alive",
     OR(_xlfn.XLOOKUP(A1890,Table1[Tag Number],Table1[Status],"-",0)="-",
        _xlfn.XLOOKUP(A1890,Table2[Tag Number],Table2[Status],"-",0)="-",
        _xlfn.XLOOKUP(A1890,Table3[Tag Number],Table3[Status],"-",0)="-",
        _xlfn.XLOOKUP(A1890,Table4[Tag Number],Table4[Status],"-",0)="-"),
   "-")</f>
        <v>-</v>
      </c>
      <c r="I1890" s="90"/>
      <c r="J1890" s="94"/>
      <c r="K1890" s="95"/>
      <c r="L1890" s="95"/>
      <c r="M1890" s="95"/>
      <c r="N1890" s="96"/>
      <c r="O1890" s="89"/>
      <c r="R1890" t="b">
        <f t="shared" si="59"/>
        <v>0</v>
      </c>
    </row>
    <row r="1891" spans="1:18" ht="15" thickBot="1" x14ac:dyDescent="0.35">
      <c r="A1891" s="3" t="s">
        <v>2455</v>
      </c>
      <c r="B1891" s="3" t="s">
        <v>1145</v>
      </c>
      <c r="C1891" s="84">
        <f>IF(COUNTIF(Table1[Tag Number], A1891), 1, 0)</f>
        <v>0</v>
      </c>
      <c r="D1891" s="85">
        <f>IF(COUNTIF(Table2[Tag Number], A1891), 1, 0)</f>
        <v>0</v>
      </c>
      <c r="E1891" s="86">
        <f>IF(COUNTIF(Table3[Tag Number], A1891), 1, 0)</f>
        <v>0</v>
      </c>
      <c r="F1891" s="86">
        <f>IF(COUNTIF(Table4[Tag Number], A1891), 1, 0)</f>
        <v>0</v>
      </c>
      <c r="G1891" s="87">
        <f t="shared" si="60"/>
        <v>0</v>
      </c>
      <c r="H1891" s="88" t="str" cm="1">
        <f t="array" ref="H1891">_xlfn.IFS(OR(_xlfn.XLOOKUP(A1891,Table1[Tag Number],Table1[Status],"-",0)="Dead",
        _xlfn.XLOOKUP(A1891,Table2[Tag Number],Table2[Status],"-",0)="Dead",
        _xlfn.XLOOKUP(A1891,Table3[Tag Number],Table3[Status],"-",0)="Dead",
        _xlfn.XLOOKUP(A1891,Table4[Tag Number],Table4[Status],"-",0)="Dead"),"Dead",
     OR(_xlfn.XLOOKUP(A1891,Table1[Tag Number],Table1[Status],"-",0)="Alive",
        _xlfn.XLOOKUP(A1891,Table2[Tag Number],Table2[Status],"-",0)="Alive",
        _xlfn.XLOOKUP(A1891,Table3[Tag Number],Table3[Status],"-",0)="Alive",
        _xlfn.XLOOKUP(A1891,Table4[Tag Number],Table4[Status],"-",0)="Alive"),"Alive",
     OR(_xlfn.XLOOKUP(A1891,Table1[Tag Number],Table1[Status],"-",0)="-",
        _xlfn.XLOOKUP(A1891,Table2[Tag Number],Table2[Status],"-",0)="-",
        _xlfn.XLOOKUP(A1891,Table3[Tag Number],Table3[Status],"-",0)="-",
        _xlfn.XLOOKUP(A1891,Table4[Tag Number],Table4[Status],"-",0)="-"),
   "-")</f>
        <v>-</v>
      </c>
      <c r="I1891" s="90"/>
      <c r="J1891" s="94"/>
      <c r="K1891" s="95"/>
      <c r="L1891" s="95"/>
      <c r="M1891" s="95"/>
      <c r="N1891" s="96"/>
      <c r="O1891" s="89"/>
      <c r="R1891" t="b">
        <f t="shared" si="59"/>
        <v>0</v>
      </c>
    </row>
    <row r="1892" spans="1:18" ht="15" thickBot="1" x14ac:dyDescent="0.35">
      <c r="A1892" s="2" t="s">
        <v>1008</v>
      </c>
      <c r="B1892" s="2" t="s">
        <v>1137</v>
      </c>
      <c r="C1892" s="84">
        <f>IF(COUNTIF(Table1[Tag Number], A1892), 1, 0)</f>
        <v>0</v>
      </c>
      <c r="D1892" s="85">
        <f>IF(COUNTIF(Table2[Tag Number], A1892), 1, 0)</f>
        <v>0</v>
      </c>
      <c r="E1892" s="86">
        <f>IF(COUNTIF(Table3[Tag Number], A1892), 1, 0)</f>
        <v>0</v>
      </c>
      <c r="F1892" s="86">
        <f>IF(COUNTIF(Table4[Tag Number], A1892), 1, 0)</f>
        <v>0</v>
      </c>
      <c r="G1892" s="87">
        <f t="shared" si="60"/>
        <v>0</v>
      </c>
      <c r="H1892" s="88" t="str" cm="1">
        <f t="array" ref="H1892">_xlfn.IFS(OR(_xlfn.XLOOKUP(A1892,Table1[Tag Number],Table1[Status],"-",0)="Dead",
        _xlfn.XLOOKUP(A1892,Table2[Tag Number],Table2[Status],"-",0)="Dead",
        _xlfn.XLOOKUP(A1892,Table3[Tag Number],Table3[Status],"-",0)="Dead",
        _xlfn.XLOOKUP(A1892,Table4[Tag Number],Table4[Status],"-",0)="Dead"),"Dead",
     OR(_xlfn.XLOOKUP(A1892,Table1[Tag Number],Table1[Status],"-",0)="Alive",
        _xlfn.XLOOKUP(A1892,Table2[Tag Number],Table2[Status],"-",0)="Alive",
        _xlfn.XLOOKUP(A1892,Table3[Tag Number],Table3[Status],"-",0)="Alive",
        _xlfn.XLOOKUP(A1892,Table4[Tag Number],Table4[Status],"-",0)="Alive"),"Alive",
     OR(_xlfn.XLOOKUP(A1892,Table1[Tag Number],Table1[Status],"-",0)="-",
        _xlfn.XLOOKUP(A1892,Table2[Tag Number],Table2[Status],"-",0)="-",
        _xlfn.XLOOKUP(A1892,Table3[Tag Number],Table3[Status],"-",0)="-",
        _xlfn.XLOOKUP(A1892,Table4[Tag Number],Table4[Status],"-",0)="-"),
   "-")</f>
        <v>-</v>
      </c>
      <c r="I1892" s="90"/>
      <c r="J1892" s="94"/>
      <c r="K1892" s="95"/>
      <c r="L1892" s="95"/>
      <c r="M1892" s="95"/>
      <c r="N1892" s="96"/>
      <c r="O1892" s="89"/>
      <c r="R1892" t="b">
        <f t="shared" si="59"/>
        <v>0</v>
      </c>
    </row>
    <row r="1893" spans="1:18" ht="15" thickBot="1" x14ac:dyDescent="0.35">
      <c r="A1893" s="3" t="s">
        <v>818</v>
      </c>
      <c r="B1893" s="3" t="s">
        <v>1137</v>
      </c>
      <c r="C1893" s="84">
        <f>IF(COUNTIF(Table1[Tag Number], A1893), 1, 0)</f>
        <v>0</v>
      </c>
      <c r="D1893" s="85">
        <f>IF(COUNTIF(Table2[Tag Number], A1893), 1, 0)</f>
        <v>0</v>
      </c>
      <c r="E1893" s="86">
        <f>IF(COUNTIF(Table3[Tag Number], A1893), 1, 0)</f>
        <v>0</v>
      </c>
      <c r="F1893" s="86">
        <f>IF(COUNTIF(Table4[Tag Number], A1893), 1, 0)</f>
        <v>0</v>
      </c>
      <c r="G1893" s="87">
        <f t="shared" si="60"/>
        <v>0</v>
      </c>
      <c r="H1893" s="88" t="str" cm="1">
        <f t="array" ref="H1893">_xlfn.IFS(OR(_xlfn.XLOOKUP(A1893,Table1[Tag Number],Table1[Status],"-",0)="Dead",
        _xlfn.XLOOKUP(A1893,Table2[Tag Number],Table2[Status],"-",0)="Dead",
        _xlfn.XLOOKUP(A1893,Table3[Tag Number],Table3[Status],"-",0)="Dead",
        _xlfn.XLOOKUP(A1893,Table4[Tag Number],Table4[Status],"-",0)="Dead"),"Dead",
     OR(_xlfn.XLOOKUP(A1893,Table1[Tag Number],Table1[Status],"-",0)="Alive",
        _xlfn.XLOOKUP(A1893,Table2[Tag Number],Table2[Status],"-",0)="Alive",
        _xlfn.XLOOKUP(A1893,Table3[Tag Number],Table3[Status],"-",0)="Alive",
        _xlfn.XLOOKUP(A1893,Table4[Tag Number],Table4[Status],"-",0)="Alive"),"Alive",
     OR(_xlfn.XLOOKUP(A1893,Table1[Tag Number],Table1[Status],"-",0)="-",
        _xlfn.XLOOKUP(A1893,Table2[Tag Number],Table2[Status],"-",0)="-",
        _xlfn.XLOOKUP(A1893,Table3[Tag Number],Table3[Status],"-",0)="-",
        _xlfn.XLOOKUP(A1893,Table4[Tag Number],Table4[Status],"-",0)="-"),
   "-")</f>
        <v>-</v>
      </c>
      <c r="I1893" s="90"/>
      <c r="J1893" s="94"/>
      <c r="K1893" s="95"/>
      <c r="L1893" s="95"/>
      <c r="M1893" s="95"/>
      <c r="N1893" s="96"/>
      <c r="O1893" s="89"/>
      <c r="R1893" t="b">
        <f t="shared" si="59"/>
        <v>0</v>
      </c>
    </row>
    <row r="1894" spans="1:18" ht="15" thickBot="1" x14ac:dyDescent="0.35">
      <c r="A1894" s="2" t="s">
        <v>339</v>
      </c>
      <c r="B1894" s="2" t="s">
        <v>1137</v>
      </c>
      <c r="C1894" s="84">
        <f>IF(COUNTIF(Table1[Tag Number], A1894), 1, 0)</f>
        <v>0</v>
      </c>
      <c r="D1894" s="85">
        <f>IF(COUNTIF(Table2[Tag Number], A1894), 1, 0)</f>
        <v>0</v>
      </c>
      <c r="E1894" s="86">
        <f>IF(COUNTIF(Table3[Tag Number], A1894), 1, 0)</f>
        <v>0</v>
      </c>
      <c r="F1894" s="86">
        <f>IF(COUNTIF(Table4[Tag Number], A1894), 1, 0)</f>
        <v>0</v>
      </c>
      <c r="G1894" s="87">
        <f t="shared" si="60"/>
        <v>0</v>
      </c>
      <c r="H1894" s="88" t="str" cm="1">
        <f t="array" ref="H1894">_xlfn.IFS(OR(_xlfn.XLOOKUP(A1894,Table1[Tag Number],Table1[Status],"-",0)="Dead",
        _xlfn.XLOOKUP(A1894,Table2[Tag Number],Table2[Status],"-",0)="Dead",
        _xlfn.XLOOKUP(A1894,Table3[Tag Number],Table3[Status],"-",0)="Dead",
        _xlfn.XLOOKUP(A1894,Table4[Tag Number],Table4[Status],"-",0)="Dead"),"Dead",
     OR(_xlfn.XLOOKUP(A1894,Table1[Tag Number],Table1[Status],"-",0)="Alive",
        _xlfn.XLOOKUP(A1894,Table2[Tag Number],Table2[Status],"-",0)="Alive",
        _xlfn.XLOOKUP(A1894,Table3[Tag Number],Table3[Status],"-",0)="Alive",
        _xlfn.XLOOKUP(A1894,Table4[Tag Number],Table4[Status],"-",0)="Alive"),"Alive",
     OR(_xlfn.XLOOKUP(A1894,Table1[Tag Number],Table1[Status],"-",0)="-",
        _xlfn.XLOOKUP(A1894,Table2[Tag Number],Table2[Status],"-",0)="-",
        _xlfn.XLOOKUP(A1894,Table3[Tag Number],Table3[Status],"-",0)="-",
        _xlfn.XLOOKUP(A1894,Table4[Tag Number],Table4[Status],"-",0)="-"),
   "-")</f>
        <v>-</v>
      </c>
      <c r="I1894" s="90"/>
      <c r="J1894" s="94"/>
      <c r="K1894" s="95"/>
      <c r="L1894" s="95"/>
      <c r="M1894" s="95"/>
      <c r="N1894" s="96"/>
      <c r="O1894" s="89"/>
      <c r="R1894" t="b">
        <f t="shared" si="59"/>
        <v>0</v>
      </c>
    </row>
    <row r="1895" spans="1:18" ht="15" thickBot="1" x14ac:dyDescent="0.35">
      <c r="A1895" s="3" t="s">
        <v>2456</v>
      </c>
      <c r="B1895" s="3" t="s">
        <v>1137</v>
      </c>
      <c r="C1895" s="84">
        <f>IF(COUNTIF(Table1[Tag Number], A1895), 1, 0)</f>
        <v>0</v>
      </c>
      <c r="D1895" s="85">
        <f>IF(COUNTIF(Table2[Tag Number], A1895), 1, 0)</f>
        <v>0</v>
      </c>
      <c r="E1895" s="86">
        <f>IF(COUNTIF(Table3[Tag Number], A1895), 1, 0)</f>
        <v>0</v>
      </c>
      <c r="F1895" s="86">
        <f>IF(COUNTIF(Table4[Tag Number], A1895), 1, 0)</f>
        <v>0</v>
      </c>
      <c r="G1895" s="87">
        <f t="shared" si="60"/>
        <v>0</v>
      </c>
      <c r="H1895" s="88" t="str" cm="1">
        <f t="array" ref="H1895">_xlfn.IFS(OR(_xlfn.XLOOKUP(A1895,Table1[Tag Number],Table1[Status],"-",0)="Dead",
        _xlfn.XLOOKUP(A1895,Table2[Tag Number],Table2[Status],"-",0)="Dead",
        _xlfn.XLOOKUP(A1895,Table3[Tag Number],Table3[Status],"-",0)="Dead",
        _xlfn.XLOOKUP(A1895,Table4[Tag Number],Table4[Status],"-",0)="Dead"),"Dead",
     OR(_xlfn.XLOOKUP(A1895,Table1[Tag Number],Table1[Status],"-",0)="Alive",
        _xlfn.XLOOKUP(A1895,Table2[Tag Number],Table2[Status],"-",0)="Alive",
        _xlfn.XLOOKUP(A1895,Table3[Tag Number],Table3[Status],"-",0)="Alive",
        _xlfn.XLOOKUP(A1895,Table4[Tag Number],Table4[Status],"-",0)="Alive"),"Alive",
     OR(_xlfn.XLOOKUP(A1895,Table1[Tag Number],Table1[Status],"-",0)="-",
        _xlfn.XLOOKUP(A1895,Table2[Tag Number],Table2[Status],"-",0)="-",
        _xlfn.XLOOKUP(A1895,Table3[Tag Number],Table3[Status],"-",0)="-",
        _xlfn.XLOOKUP(A1895,Table4[Tag Number],Table4[Status],"-",0)="-"),
   "-")</f>
        <v>-</v>
      </c>
      <c r="I1895" s="90"/>
      <c r="J1895" s="94"/>
      <c r="K1895" s="95"/>
      <c r="L1895" s="95"/>
      <c r="M1895" s="95"/>
      <c r="N1895" s="96"/>
      <c r="O1895" s="89"/>
      <c r="R1895" t="b">
        <f t="shared" si="59"/>
        <v>0</v>
      </c>
    </row>
    <row r="1896" spans="1:18" ht="15" thickBot="1" x14ac:dyDescent="0.35">
      <c r="A1896" s="2" t="s">
        <v>770</v>
      </c>
      <c r="B1896" s="2" t="s">
        <v>1137</v>
      </c>
      <c r="C1896" s="84">
        <f>IF(COUNTIF(Table1[Tag Number], A1896), 1, 0)</f>
        <v>0</v>
      </c>
      <c r="D1896" s="85">
        <f>IF(COUNTIF(Table2[Tag Number], A1896), 1, 0)</f>
        <v>0</v>
      </c>
      <c r="E1896" s="86">
        <f>IF(COUNTIF(Table3[Tag Number], A1896), 1, 0)</f>
        <v>0</v>
      </c>
      <c r="F1896" s="86">
        <f>IF(COUNTIF(Table4[Tag Number], A1896), 1, 0)</f>
        <v>0</v>
      </c>
      <c r="G1896" s="87">
        <f t="shared" si="60"/>
        <v>0</v>
      </c>
      <c r="H1896" s="88" t="str" cm="1">
        <f t="array" ref="H1896">_xlfn.IFS(OR(_xlfn.XLOOKUP(A1896,Table1[Tag Number],Table1[Status],"-",0)="Dead",
        _xlfn.XLOOKUP(A1896,Table2[Tag Number],Table2[Status],"-",0)="Dead",
        _xlfn.XLOOKUP(A1896,Table3[Tag Number],Table3[Status],"-",0)="Dead",
        _xlfn.XLOOKUP(A1896,Table4[Tag Number],Table4[Status],"-",0)="Dead"),"Dead",
     OR(_xlfn.XLOOKUP(A1896,Table1[Tag Number],Table1[Status],"-",0)="Alive",
        _xlfn.XLOOKUP(A1896,Table2[Tag Number],Table2[Status],"-",0)="Alive",
        _xlfn.XLOOKUP(A1896,Table3[Tag Number],Table3[Status],"-",0)="Alive",
        _xlfn.XLOOKUP(A1896,Table4[Tag Number],Table4[Status],"-",0)="Alive"),"Alive",
     OR(_xlfn.XLOOKUP(A1896,Table1[Tag Number],Table1[Status],"-",0)="-",
        _xlfn.XLOOKUP(A1896,Table2[Tag Number],Table2[Status],"-",0)="-",
        _xlfn.XLOOKUP(A1896,Table3[Tag Number],Table3[Status],"-",0)="-",
        _xlfn.XLOOKUP(A1896,Table4[Tag Number],Table4[Status],"-",0)="-"),
   "-")</f>
        <v>-</v>
      </c>
      <c r="I1896" s="90"/>
      <c r="J1896" s="94"/>
      <c r="K1896" s="95"/>
      <c r="L1896" s="95"/>
      <c r="M1896" s="95"/>
      <c r="N1896" s="96"/>
      <c r="O1896" s="89"/>
      <c r="R1896" t="b">
        <f t="shared" si="59"/>
        <v>0</v>
      </c>
    </row>
    <row r="1897" spans="1:18" ht="15" thickBot="1" x14ac:dyDescent="0.35">
      <c r="A1897" s="3" t="s">
        <v>2457</v>
      </c>
      <c r="B1897" s="3" t="s">
        <v>1137</v>
      </c>
      <c r="C1897" s="84">
        <f>IF(COUNTIF(Table1[Tag Number], A1897), 1, 0)</f>
        <v>0</v>
      </c>
      <c r="D1897" s="85">
        <f>IF(COUNTIF(Table2[Tag Number], A1897), 1, 0)</f>
        <v>0</v>
      </c>
      <c r="E1897" s="86">
        <f>IF(COUNTIF(Table3[Tag Number], A1897), 1, 0)</f>
        <v>0</v>
      </c>
      <c r="F1897" s="86">
        <f>IF(COUNTIF(Table4[Tag Number], A1897), 1, 0)</f>
        <v>0</v>
      </c>
      <c r="G1897" s="87">
        <f t="shared" si="60"/>
        <v>0</v>
      </c>
      <c r="H1897" s="88" t="str" cm="1">
        <f t="array" ref="H1897">_xlfn.IFS(OR(_xlfn.XLOOKUP(A1897,Table1[Tag Number],Table1[Status],"-",0)="Dead",
        _xlfn.XLOOKUP(A1897,Table2[Tag Number],Table2[Status],"-",0)="Dead",
        _xlfn.XLOOKUP(A1897,Table3[Tag Number],Table3[Status],"-",0)="Dead",
        _xlfn.XLOOKUP(A1897,Table4[Tag Number],Table4[Status],"-",0)="Dead"),"Dead",
     OR(_xlfn.XLOOKUP(A1897,Table1[Tag Number],Table1[Status],"-",0)="Alive",
        _xlfn.XLOOKUP(A1897,Table2[Tag Number],Table2[Status],"-",0)="Alive",
        _xlfn.XLOOKUP(A1897,Table3[Tag Number],Table3[Status],"-",0)="Alive",
        _xlfn.XLOOKUP(A1897,Table4[Tag Number],Table4[Status],"-",0)="Alive"),"Alive",
     OR(_xlfn.XLOOKUP(A1897,Table1[Tag Number],Table1[Status],"-",0)="-",
        _xlfn.XLOOKUP(A1897,Table2[Tag Number],Table2[Status],"-",0)="-",
        _xlfn.XLOOKUP(A1897,Table3[Tag Number],Table3[Status],"-",0)="-",
        _xlfn.XLOOKUP(A1897,Table4[Tag Number],Table4[Status],"-",0)="-"),
   "-")</f>
        <v>-</v>
      </c>
      <c r="I1897" s="90"/>
      <c r="J1897" s="94"/>
      <c r="K1897" s="95"/>
      <c r="L1897" s="95"/>
      <c r="M1897" s="95"/>
      <c r="N1897" s="96"/>
      <c r="O1897" s="89"/>
      <c r="R1897" t="b">
        <f t="shared" si="59"/>
        <v>0</v>
      </c>
    </row>
    <row r="1898" spans="1:18" ht="15" thickBot="1" x14ac:dyDescent="0.35">
      <c r="A1898" s="2" t="s">
        <v>640</v>
      </c>
      <c r="B1898" s="2" t="s">
        <v>1137</v>
      </c>
      <c r="C1898" s="84">
        <f>IF(COUNTIF(Table1[Tag Number], A1898), 1, 0)</f>
        <v>0</v>
      </c>
      <c r="D1898" s="85">
        <f>IF(COUNTIF(Table2[Tag Number], A1898), 1, 0)</f>
        <v>0</v>
      </c>
      <c r="E1898" s="86">
        <f>IF(COUNTIF(Table3[Tag Number], A1898), 1, 0)</f>
        <v>0</v>
      </c>
      <c r="F1898" s="86">
        <f>IF(COUNTIF(Table4[Tag Number], A1898), 1, 0)</f>
        <v>0</v>
      </c>
      <c r="G1898" s="87">
        <f t="shared" si="60"/>
        <v>0</v>
      </c>
      <c r="H1898" s="88" t="str" cm="1">
        <f t="array" ref="H1898">_xlfn.IFS(OR(_xlfn.XLOOKUP(A1898,Table1[Tag Number],Table1[Status],"-",0)="Dead",
        _xlfn.XLOOKUP(A1898,Table2[Tag Number],Table2[Status],"-",0)="Dead",
        _xlfn.XLOOKUP(A1898,Table3[Tag Number],Table3[Status],"-",0)="Dead",
        _xlfn.XLOOKUP(A1898,Table4[Tag Number],Table4[Status],"-",0)="Dead"),"Dead",
     OR(_xlfn.XLOOKUP(A1898,Table1[Tag Number],Table1[Status],"-",0)="Alive",
        _xlfn.XLOOKUP(A1898,Table2[Tag Number],Table2[Status],"-",0)="Alive",
        _xlfn.XLOOKUP(A1898,Table3[Tag Number],Table3[Status],"-",0)="Alive",
        _xlfn.XLOOKUP(A1898,Table4[Tag Number],Table4[Status],"-",0)="Alive"),"Alive",
     OR(_xlfn.XLOOKUP(A1898,Table1[Tag Number],Table1[Status],"-",0)="-",
        _xlfn.XLOOKUP(A1898,Table2[Tag Number],Table2[Status],"-",0)="-",
        _xlfn.XLOOKUP(A1898,Table3[Tag Number],Table3[Status],"-",0)="-",
        _xlfn.XLOOKUP(A1898,Table4[Tag Number],Table4[Status],"-",0)="-"),
   "-")</f>
        <v>-</v>
      </c>
      <c r="I1898" s="90"/>
      <c r="J1898" s="94"/>
      <c r="K1898" s="95"/>
      <c r="L1898" s="95"/>
      <c r="M1898" s="95"/>
      <c r="N1898" s="96"/>
      <c r="O1898" s="89"/>
      <c r="R1898" t="b">
        <f t="shared" si="59"/>
        <v>0</v>
      </c>
    </row>
    <row r="1899" spans="1:18" ht="15" thickBot="1" x14ac:dyDescent="0.35">
      <c r="A1899" s="3" t="s">
        <v>2458</v>
      </c>
      <c r="B1899" s="3" t="s">
        <v>1137</v>
      </c>
      <c r="C1899" s="84">
        <f>IF(COUNTIF(Table1[Tag Number], A1899), 1, 0)</f>
        <v>0</v>
      </c>
      <c r="D1899" s="85">
        <f>IF(COUNTIF(Table2[Tag Number], A1899), 1, 0)</f>
        <v>0</v>
      </c>
      <c r="E1899" s="86">
        <f>IF(COUNTIF(Table3[Tag Number], A1899), 1, 0)</f>
        <v>0</v>
      </c>
      <c r="F1899" s="86">
        <f>IF(COUNTIF(Table4[Tag Number], A1899), 1, 0)</f>
        <v>0</v>
      </c>
      <c r="G1899" s="87">
        <f t="shared" si="60"/>
        <v>0</v>
      </c>
      <c r="H1899" s="88" t="str" cm="1">
        <f t="array" ref="H1899">_xlfn.IFS(OR(_xlfn.XLOOKUP(A1899,Table1[Tag Number],Table1[Status],"-",0)="Dead",
        _xlfn.XLOOKUP(A1899,Table2[Tag Number],Table2[Status],"-",0)="Dead",
        _xlfn.XLOOKUP(A1899,Table3[Tag Number],Table3[Status],"-",0)="Dead",
        _xlfn.XLOOKUP(A1899,Table4[Tag Number],Table4[Status],"-",0)="Dead"),"Dead",
     OR(_xlfn.XLOOKUP(A1899,Table1[Tag Number],Table1[Status],"-",0)="Alive",
        _xlfn.XLOOKUP(A1899,Table2[Tag Number],Table2[Status],"-",0)="Alive",
        _xlfn.XLOOKUP(A1899,Table3[Tag Number],Table3[Status],"-",0)="Alive",
        _xlfn.XLOOKUP(A1899,Table4[Tag Number],Table4[Status],"-",0)="Alive"),"Alive",
     OR(_xlfn.XLOOKUP(A1899,Table1[Tag Number],Table1[Status],"-",0)="-",
        _xlfn.XLOOKUP(A1899,Table2[Tag Number],Table2[Status],"-",0)="-",
        _xlfn.XLOOKUP(A1899,Table3[Tag Number],Table3[Status],"-",0)="-",
        _xlfn.XLOOKUP(A1899,Table4[Tag Number],Table4[Status],"-",0)="-"),
   "-")</f>
        <v>-</v>
      </c>
      <c r="I1899" s="90"/>
      <c r="J1899" s="94"/>
      <c r="K1899" s="95"/>
      <c r="L1899" s="95"/>
      <c r="M1899" s="95"/>
      <c r="N1899" s="96"/>
      <c r="O1899" s="89"/>
      <c r="R1899" t="b">
        <f t="shared" si="59"/>
        <v>0</v>
      </c>
    </row>
    <row r="1900" spans="1:18" ht="15" thickBot="1" x14ac:dyDescent="0.35">
      <c r="A1900" s="2" t="s">
        <v>825</v>
      </c>
      <c r="B1900" s="2" t="s">
        <v>1137</v>
      </c>
      <c r="C1900" s="84">
        <f>IF(COUNTIF(Table1[Tag Number], A1900), 1, 0)</f>
        <v>0</v>
      </c>
      <c r="D1900" s="85">
        <f>IF(COUNTIF(Table2[Tag Number], A1900), 1, 0)</f>
        <v>0</v>
      </c>
      <c r="E1900" s="86">
        <f>IF(COUNTIF(Table3[Tag Number], A1900), 1, 0)</f>
        <v>0</v>
      </c>
      <c r="F1900" s="86">
        <f>IF(COUNTIF(Table4[Tag Number], A1900), 1, 0)</f>
        <v>0</v>
      </c>
      <c r="G1900" s="87">
        <f t="shared" si="60"/>
        <v>0</v>
      </c>
      <c r="H1900" s="88" t="str" cm="1">
        <f t="array" ref="H1900">_xlfn.IFS(OR(_xlfn.XLOOKUP(A1900,Table1[Tag Number],Table1[Status],"-",0)="Dead",
        _xlfn.XLOOKUP(A1900,Table2[Tag Number],Table2[Status],"-",0)="Dead",
        _xlfn.XLOOKUP(A1900,Table3[Tag Number],Table3[Status],"-",0)="Dead",
        _xlfn.XLOOKUP(A1900,Table4[Tag Number],Table4[Status],"-",0)="Dead"),"Dead",
     OR(_xlfn.XLOOKUP(A1900,Table1[Tag Number],Table1[Status],"-",0)="Alive",
        _xlfn.XLOOKUP(A1900,Table2[Tag Number],Table2[Status],"-",0)="Alive",
        _xlfn.XLOOKUP(A1900,Table3[Tag Number],Table3[Status],"-",0)="Alive",
        _xlfn.XLOOKUP(A1900,Table4[Tag Number],Table4[Status],"-",0)="Alive"),"Alive",
     OR(_xlfn.XLOOKUP(A1900,Table1[Tag Number],Table1[Status],"-",0)="-",
        _xlfn.XLOOKUP(A1900,Table2[Tag Number],Table2[Status],"-",0)="-",
        _xlfn.XLOOKUP(A1900,Table3[Tag Number],Table3[Status],"-",0)="-",
        _xlfn.XLOOKUP(A1900,Table4[Tag Number],Table4[Status],"-",0)="-"),
   "-")</f>
        <v>-</v>
      </c>
      <c r="I1900" s="90"/>
      <c r="J1900" s="94"/>
      <c r="K1900" s="95"/>
      <c r="L1900" s="95"/>
      <c r="M1900" s="95"/>
      <c r="N1900" s="96"/>
      <c r="O1900" s="89"/>
      <c r="R1900" t="b">
        <f t="shared" si="59"/>
        <v>0</v>
      </c>
    </row>
    <row r="1901" spans="1:18" ht="15" thickBot="1" x14ac:dyDescent="0.35">
      <c r="A1901" s="3" t="s">
        <v>2459</v>
      </c>
      <c r="B1901" s="3" t="s">
        <v>1137</v>
      </c>
      <c r="C1901" s="84">
        <f>IF(COUNTIF(Table1[Tag Number], A1901), 1, 0)</f>
        <v>0</v>
      </c>
      <c r="D1901" s="85">
        <f>IF(COUNTIF(Table2[Tag Number], A1901), 1, 0)</f>
        <v>0</v>
      </c>
      <c r="E1901" s="86">
        <f>IF(COUNTIF(Table3[Tag Number], A1901), 1, 0)</f>
        <v>0</v>
      </c>
      <c r="F1901" s="86">
        <f>IF(COUNTIF(Table4[Tag Number], A1901), 1, 0)</f>
        <v>0</v>
      </c>
      <c r="G1901" s="87">
        <f t="shared" si="60"/>
        <v>0</v>
      </c>
      <c r="H1901" s="88" t="str" cm="1">
        <f t="array" ref="H1901">_xlfn.IFS(OR(_xlfn.XLOOKUP(A1901,Table1[Tag Number],Table1[Status],"-",0)="Dead",
        _xlfn.XLOOKUP(A1901,Table2[Tag Number],Table2[Status],"-",0)="Dead",
        _xlfn.XLOOKUP(A1901,Table3[Tag Number],Table3[Status],"-",0)="Dead",
        _xlfn.XLOOKUP(A1901,Table4[Tag Number],Table4[Status],"-",0)="Dead"),"Dead",
     OR(_xlfn.XLOOKUP(A1901,Table1[Tag Number],Table1[Status],"-",0)="Alive",
        _xlfn.XLOOKUP(A1901,Table2[Tag Number],Table2[Status],"-",0)="Alive",
        _xlfn.XLOOKUP(A1901,Table3[Tag Number],Table3[Status],"-",0)="Alive",
        _xlfn.XLOOKUP(A1901,Table4[Tag Number],Table4[Status],"-",0)="Alive"),"Alive",
     OR(_xlfn.XLOOKUP(A1901,Table1[Tag Number],Table1[Status],"-",0)="-",
        _xlfn.XLOOKUP(A1901,Table2[Tag Number],Table2[Status],"-",0)="-",
        _xlfn.XLOOKUP(A1901,Table3[Tag Number],Table3[Status],"-",0)="-",
        _xlfn.XLOOKUP(A1901,Table4[Tag Number],Table4[Status],"-",0)="-"),
   "-")</f>
        <v>-</v>
      </c>
      <c r="I1901" s="90"/>
      <c r="J1901" s="94"/>
      <c r="K1901" s="95"/>
      <c r="L1901" s="95"/>
      <c r="M1901" s="95"/>
      <c r="N1901" s="96"/>
      <c r="O1901" s="89"/>
      <c r="R1901" t="b">
        <f t="shared" si="59"/>
        <v>0</v>
      </c>
    </row>
    <row r="1902" spans="1:18" ht="15" thickBot="1" x14ac:dyDescent="0.35">
      <c r="A1902" s="2" t="s">
        <v>773</v>
      </c>
      <c r="B1902" s="2" t="s">
        <v>1137</v>
      </c>
      <c r="C1902" s="84">
        <f>IF(COUNTIF(Table1[Tag Number], A1902), 1, 0)</f>
        <v>0</v>
      </c>
      <c r="D1902" s="85">
        <f>IF(COUNTIF(Table2[Tag Number], A1902), 1, 0)</f>
        <v>0</v>
      </c>
      <c r="E1902" s="86">
        <f>IF(COUNTIF(Table3[Tag Number], A1902), 1, 0)</f>
        <v>0</v>
      </c>
      <c r="F1902" s="86">
        <f>IF(COUNTIF(Table4[Tag Number], A1902), 1, 0)</f>
        <v>0</v>
      </c>
      <c r="G1902" s="87">
        <f t="shared" si="60"/>
        <v>0</v>
      </c>
      <c r="H1902" s="88" t="str" cm="1">
        <f t="array" ref="H1902">_xlfn.IFS(OR(_xlfn.XLOOKUP(A1902,Table1[Tag Number],Table1[Status],"-",0)="Dead",
        _xlfn.XLOOKUP(A1902,Table2[Tag Number],Table2[Status],"-",0)="Dead",
        _xlfn.XLOOKUP(A1902,Table3[Tag Number],Table3[Status],"-",0)="Dead",
        _xlfn.XLOOKUP(A1902,Table4[Tag Number],Table4[Status],"-",0)="Dead"),"Dead",
     OR(_xlfn.XLOOKUP(A1902,Table1[Tag Number],Table1[Status],"-",0)="Alive",
        _xlfn.XLOOKUP(A1902,Table2[Tag Number],Table2[Status],"-",0)="Alive",
        _xlfn.XLOOKUP(A1902,Table3[Tag Number],Table3[Status],"-",0)="Alive",
        _xlfn.XLOOKUP(A1902,Table4[Tag Number],Table4[Status],"-",0)="Alive"),"Alive",
     OR(_xlfn.XLOOKUP(A1902,Table1[Tag Number],Table1[Status],"-",0)="-",
        _xlfn.XLOOKUP(A1902,Table2[Tag Number],Table2[Status],"-",0)="-",
        _xlfn.XLOOKUP(A1902,Table3[Tag Number],Table3[Status],"-",0)="-",
        _xlfn.XLOOKUP(A1902,Table4[Tag Number],Table4[Status],"-",0)="-"),
   "-")</f>
        <v>-</v>
      </c>
      <c r="I1902" s="90"/>
      <c r="J1902" s="94"/>
      <c r="K1902" s="95"/>
      <c r="L1902" s="95"/>
      <c r="M1902" s="95"/>
      <c r="N1902" s="96"/>
      <c r="O1902" s="89"/>
      <c r="R1902" t="b">
        <f t="shared" si="59"/>
        <v>0</v>
      </c>
    </row>
    <row r="1903" spans="1:18" ht="15" thickBot="1" x14ac:dyDescent="0.35">
      <c r="A1903" s="3" t="s">
        <v>2460</v>
      </c>
      <c r="B1903" s="3" t="s">
        <v>1137</v>
      </c>
      <c r="C1903" s="84">
        <f>IF(COUNTIF(Table1[Tag Number], A1903), 1, 0)</f>
        <v>0</v>
      </c>
      <c r="D1903" s="85">
        <f>IF(COUNTIF(Table2[Tag Number], A1903), 1, 0)</f>
        <v>0</v>
      </c>
      <c r="E1903" s="86">
        <f>IF(COUNTIF(Table3[Tag Number], A1903), 1, 0)</f>
        <v>0</v>
      </c>
      <c r="F1903" s="86">
        <f>IF(COUNTIF(Table4[Tag Number], A1903), 1, 0)</f>
        <v>0</v>
      </c>
      <c r="G1903" s="87">
        <f t="shared" si="60"/>
        <v>0</v>
      </c>
      <c r="H1903" s="88" t="str" cm="1">
        <f t="array" ref="H1903">_xlfn.IFS(OR(_xlfn.XLOOKUP(A1903,Table1[Tag Number],Table1[Status],"-",0)="Dead",
        _xlfn.XLOOKUP(A1903,Table2[Tag Number],Table2[Status],"-",0)="Dead",
        _xlfn.XLOOKUP(A1903,Table3[Tag Number],Table3[Status],"-",0)="Dead",
        _xlfn.XLOOKUP(A1903,Table4[Tag Number],Table4[Status],"-",0)="Dead"),"Dead",
     OR(_xlfn.XLOOKUP(A1903,Table1[Tag Number],Table1[Status],"-",0)="Alive",
        _xlfn.XLOOKUP(A1903,Table2[Tag Number],Table2[Status],"-",0)="Alive",
        _xlfn.XLOOKUP(A1903,Table3[Tag Number],Table3[Status],"-",0)="Alive",
        _xlfn.XLOOKUP(A1903,Table4[Tag Number],Table4[Status],"-",0)="Alive"),"Alive",
     OR(_xlfn.XLOOKUP(A1903,Table1[Tag Number],Table1[Status],"-",0)="-",
        _xlfn.XLOOKUP(A1903,Table2[Tag Number],Table2[Status],"-",0)="-",
        _xlfn.XLOOKUP(A1903,Table3[Tag Number],Table3[Status],"-",0)="-",
        _xlfn.XLOOKUP(A1903,Table4[Tag Number],Table4[Status],"-",0)="-"),
   "-")</f>
        <v>-</v>
      </c>
      <c r="I1903" s="90"/>
      <c r="J1903" s="94"/>
      <c r="K1903" s="95"/>
      <c r="L1903" s="95"/>
      <c r="M1903" s="95"/>
      <c r="N1903" s="96"/>
      <c r="O1903" s="89"/>
      <c r="R1903" t="b">
        <f t="shared" si="59"/>
        <v>0</v>
      </c>
    </row>
    <row r="1904" spans="1:18" ht="15" thickBot="1" x14ac:dyDescent="0.35">
      <c r="A1904" s="2" t="s">
        <v>2461</v>
      </c>
      <c r="B1904" s="2" t="s">
        <v>1137</v>
      </c>
      <c r="C1904" s="84">
        <f>IF(COUNTIF(Table1[Tag Number], A1904), 1, 0)</f>
        <v>0</v>
      </c>
      <c r="D1904" s="85">
        <f>IF(COUNTIF(Table2[Tag Number], A1904), 1, 0)</f>
        <v>0</v>
      </c>
      <c r="E1904" s="86">
        <f>IF(COUNTIF(Table3[Tag Number], A1904), 1, 0)</f>
        <v>0</v>
      </c>
      <c r="F1904" s="86">
        <f>IF(COUNTIF(Table4[Tag Number], A1904), 1, 0)</f>
        <v>0</v>
      </c>
      <c r="G1904" s="87">
        <f t="shared" si="60"/>
        <v>0</v>
      </c>
      <c r="H1904" s="88" t="str" cm="1">
        <f t="array" ref="H1904">_xlfn.IFS(OR(_xlfn.XLOOKUP(A1904,Table1[Tag Number],Table1[Status],"-",0)="Dead",
        _xlfn.XLOOKUP(A1904,Table2[Tag Number],Table2[Status],"-",0)="Dead",
        _xlfn.XLOOKUP(A1904,Table3[Tag Number],Table3[Status],"-",0)="Dead",
        _xlfn.XLOOKUP(A1904,Table4[Tag Number],Table4[Status],"-",0)="Dead"),"Dead",
     OR(_xlfn.XLOOKUP(A1904,Table1[Tag Number],Table1[Status],"-",0)="Alive",
        _xlfn.XLOOKUP(A1904,Table2[Tag Number],Table2[Status],"-",0)="Alive",
        _xlfn.XLOOKUP(A1904,Table3[Tag Number],Table3[Status],"-",0)="Alive",
        _xlfn.XLOOKUP(A1904,Table4[Tag Number],Table4[Status],"-",0)="Alive"),"Alive",
     OR(_xlfn.XLOOKUP(A1904,Table1[Tag Number],Table1[Status],"-",0)="-",
        _xlfn.XLOOKUP(A1904,Table2[Tag Number],Table2[Status],"-",0)="-",
        _xlfn.XLOOKUP(A1904,Table3[Tag Number],Table3[Status],"-",0)="-",
        _xlfn.XLOOKUP(A1904,Table4[Tag Number],Table4[Status],"-",0)="-"),
   "-")</f>
        <v>-</v>
      </c>
      <c r="I1904" s="90"/>
      <c r="J1904" s="94"/>
      <c r="K1904" s="95"/>
      <c r="L1904" s="95"/>
      <c r="M1904" s="95"/>
      <c r="N1904" s="96"/>
      <c r="O1904" s="89"/>
      <c r="R1904" t="b">
        <f t="shared" si="59"/>
        <v>0</v>
      </c>
    </row>
    <row r="1905" spans="1:18" ht="15" thickBot="1" x14ac:dyDescent="0.35">
      <c r="A1905" s="3" t="s">
        <v>529</v>
      </c>
      <c r="B1905" s="3" t="s">
        <v>1137</v>
      </c>
      <c r="C1905" s="84">
        <f>IF(COUNTIF(Table1[Tag Number], A1905), 1, 0)</f>
        <v>0</v>
      </c>
      <c r="D1905" s="85">
        <f>IF(COUNTIF(Table2[Tag Number], A1905), 1, 0)</f>
        <v>0</v>
      </c>
      <c r="E1905" s="86">
        <f>IF(COUNTIF(Table3[Tag Number], A1905), 1, 0)</f>
        <v>0</v>
      </c>
      <c r="F1905" s="86">
        <f>IF(COUNTIF(Table4[Tag Number], A1905), 1, 0)</f>
        <v>0</v>
      </c>
      <c r="G1905" s="87">
        <f t="shared" si="60"/>
        <v>0</v>
      </c>
      <c r="H1905" s="88" t="str" cm="1">
        <f t="array" ref="H1905">_xlfn.IFS(OR(_xlfn.XLOOKUP(A1905,Table1[Tag Number],Table1[Status],"-",0)="Dead",
        _xlfn.XLOOKUP(A1905,Table2[Tag Number],Table2[Status],"-",0)="Dead",
        _xlfn.XLOOKUP(A1905,Table3[Tag Number],Table3[Status],"-",0)="Dead",
        _xlfn.XLOOKUP(A1905,Table4[Tag Number],Table4[Status],"-",0)="Dead"),"Dead",
     OR(_xlfn.XLOOKUP(A1905,Table1[Tag Number],Table1[Status],"-",0)="Alive",
        _xlfn.XLOOKUP(A1905,Table2[Tag Number],Table2[Status],"-",0)="Alive",
        _xlfn.XLOOKUP(A1905,Table3[Tag Number],Table3[Status],"-",0)="Alive",
        _xlfn.XLOOKUP(A1905,Table4[Tag Number],Table4[Status],"-",0)="Alive"),"Alive",
     OR(_xlfn.XLOOKUP(A1905,Table1[Tag Number],Table1[Status],"-",0)="-",
        _xlfn.XLOOKUP(A1905,Table2[Tag Number],Table2[Status],"-",0)="-",
        _xlfn.XLOOKUP(A1905,Table3[Tag Number],Table3[Status],"-",0)="-",
        _xlfn.XLOOKUP(A1905,Table4[Tag Number],Table4[Status],"-",0)="-"),
   "-")</f>
        <v>-</v>
      </c>
      <c r="I1905" s="90"/>
      <c r="J1905" s="94"/>
      <c r="K1905" s="95"/>
      <c r="L1905" s="95"/>
      <c r="M1905" s="95"/>
      <c r="N1905" s="96"/>
      <c r="O1905" s="89"/>
      <c r="R1905" t="b">
        <f t="shared" si="59"/>
        <v>0</v>
      </c>
    </row>
    <row r="1906" spans="1:18" ht="15" thickBot="1" x14ac:dyDescent="0.35">
      <c r="A1906" s="2" t="s">
        <v>2462</v>
      </c>
      <c r="B1906" s="2" t="s">
        <v>1137</v>
      </c>
      <c r="C1906" s="84">
        <f>IF(COUNTIF(Table1[Tag Number], A1906), 1, 0)</f>
        <v>0</v>
      </c>
      <c r="D1906" s="85">
        <f>IF(COUNTIF(Table2[Tag Number], A1906), 1, 0)</f>
        <v>0</v>
      </c>
      <c r="E1906" s="86">
        <f>IF(COUNTIF(Table3[Tag Number], A1906), 1, 0)</f>
        <v>0</v>
      </c>
      <c r="F1906" s="86">
        <f>IF(COUNTIF(Table4[Tag Number], A1906), 1, 0)</f>
        <v>0</v>
      </c>
      <c r="G1906" s="87">
        <f t="shared" si="60"/>
        <v>0</v>
      </c>
      <c r="H1906" s="88" t="str" cm="1">
        <f t="array" ref="H1906">_xlfn.IFS(OR(_xlfn.XLOOKUP(A1906,Table1[Tag Number],Table1[Status],"-",0)="Dead",
        _xlfn.XLOOKUP(A1906,Table2[Tag Number],Table2[Status],"-",0)="Dead",
        _xlfn.XLOOKUP(A1906,Table3[Tag Number],Table3[Status],"-",0)="Dead",
        _xlfn.XLOOKUP(A1906,Table4[Tag Number],Table4[Status],"-",0)="Dead"),"Dead",
     OR(_xlfn.XLOOKUP(A1906,Table1[Tag Number],Table1[Status],"-",0)="Alive",
        _xlfn.XLOOKUP(A1906,Table2[Tag Number],Table2[Status],"-",0)="Alive",
        _xlfn.XLOOKUP(A1906,Table3[Tag Number],Table3[Status],"-",0)="Alive",
        _xlfn.XLOOKUP(A1906,Table4[Tag Number],Table4[Status],"-",0)="Alive"),"Alive",
     OR(_xlfn.XLOOKUP(A1906,Table1[Tag Number],Table1[Status],"-",0)="-",
        _xlfn.XLOOKUP(A1906,Table2[Tag Number],Table2[Status],"-",0)="-",
        _xlfn.XLOOKUP(A1906,Table3[Tag Number],Table3[Status],"-",0)="-",
        _xlfn.XLOOKUP(A1906,Table4[Tag Number],Table4[Status],"-",0)="-"),
   "-")</f>
        <v>-</v>
      </c>
      <c r="I1906" s="90"/>
      <c r="J1906" s="94"/>
      <c r="K1906" s="95"/>
      <c r="L1906" s="95"/>
      <c r="M1906" s="95"/>
      <c r="N1906" s="96"/>
      <c r="O1906" s="89"/>
      <c r="R1906" t="b">
        <f t="shared" si="59"/>
        <v>0</v>
      </c>
    </row>
    <row r="1907" spans="1:18" ht="15" thickBot="1" x14ac:dyDescent="0.35">
      <c r="A1907" s="3" t="s">
        <v>2463</v>
      </c>
      <c r="B1907" s="3" t="s">
        <v>1137</v>
      </c>
      <c r="C1907" s="84">
        <f>IF(COUNTIF(Table1[Tag Number], A1907), 1, 0)</f>
        <v>0</v>
      </c>
      <c r="D1907" s="85">
        <f>IF(COUNTIF(Table2[Tag Number], A1907), 1, 0)</f>
        <v>0</v>
      </c>
      <c r="E1907" s="86">
        <f>IF(COUNTIF(Table3[Tag Number], A1907), 1, 0)</f>
        <v>0</v>
      </c>
      <c r="F1907" s="86">
        <f>IF(COUNTIF(Table4[Tag Number], A1907), 1, 0)</f>
        <v>0</v>
      </c>
      <c r="G1907" s="87">
        <f t="shared" si="60"/>
        <v>0</v>
      </c>
      <c r="H1907" s="88" t="str" cm="1">
        <f t="array" ref="H1907">_xlfn.IFS(OR(_xlfn.XLOOKUP(A1907,Table1[Tag Number],Table1[Status],"-",0)="Dead",
        _xlfn.XLOOKUP(A1907,Table2[Tag Number],Table2[Status],"-",0)="Dead",
        _xlfn.XLOOKUP(A1907,Table3[Tag Number],Table3[Status],"-",0)="Dead",
        _xlfn.XLOOKUP(A1907,Table4[Tag Number],Table4[Status],"-",0)="Dead"),"Dead",
     OR(_xlfn.XLOOKUP(A1907,Table1[Tag Number],Table1[Status],"-",0)="Alive",
        _xlfn.XLOOKUP(A1907,Table2[Tag Number],Table2[Status],"-",0)="Alive",
        _xlfn.XLOOKUP(A1907,Table3[Tag Number],Table3[Status],"-",0)="Alive",
        _xlfn.XLOOKUP(A1907,Table4[Tag Number],Table4[Status],"-",0)="Alive"),"Alive",
     OR(_xlfn.XLOOKUP(A1907,Table1[Tag Number],Table1[Status],"-",0)="-",
        _xlfn.XLOOKUP(A1907,Table2[Tag Number],Table2[Status],"-",0)="-",
        _xlfn.XLOOKUP(A1907,Table3[Tag Number],Table3[Status],"-",0)="-",
        _xlfn.XLOOKUP(A1907,Table4[Tag Number],Table4[Status],"-",0)="-"),
   "-")</f>
        <v>-</v>
      </c>
      <c r="I1907" s="90"/>
      <c r="J1907" s="94"/>
      <c r="K1907" s="95"/>
      <c r="L1907" s="95"/>
      <c r="M1907" s="95"/>
      <c r="N1907" s="96"/>
      <c r="O1907" s="89"/>
      <c r="R1907" t="b">
        <f t="shared" si="59"/>
        <v>0</v>
      </c>
    </row>
    <row r="1908" spans="1:18" ht="15" thickBot="1" x14ac:dyDescent="0.35">
      <c r="A1908" s="2" t="s">
        <v>2464</v>
      </c>
      <c r="B1908" s="2" t="s">
        <v>1137</v>
      </c>
      <c r="C1908" s="84">
        <f>IF(COUNTIF(Table1[Tag Number], A1908), 1, 0)</f>
        <v>0</v>
      </c>
      <c r="D1908" s="85">
        <f>IF(COUNTIF(Table2[Tag Number], A1908), 1, 0)</f>
        <v>0</v>
      </c>
      <c r="E1908" s="86">
        <f>IF(COUNTIF(Table3[Tag Number], A1908), 1, 0)</f>
        <v>0</v>
      </c>
      <c r="F1908" s="86">
        <f>IF(COUNTIF(Table4[Tag Number], A1908), 1, 0)</f>
        <v>0</v>
      </c>
      <c r="G1908" s="87">
        <f t="shared" si="60"/>
        <v>0</v>
      </c>
      <c r="H1908" s="88" t="str" cm="1">
        <f t="array" ref="H1908">_xlfn.IFS(OR(_xlfn.XLOOKUP(A1908,Table1[Tag Number],Table1[Status],"-",0)="Dead",
        _xlfn.XLOOKUP(A1908,Table2[Tag Number],Table2[Status],"-",0)="Dead",
        _xlfn.XLOOKUP(A1908,Table3[Tag Number],Table3[Status],"-",0)="Dead",
        _xlfn.XLOOKUP(A1908,Table4[Tag Number],Table4[Status],"-",0)="Dead"),"Dead",
     OR(_xlfn.XLOOKUP(A1908,Table1[Tag Number],Table1[Status],"-",0)="Alive",
        _xlfn.XLOOKUP(A1908,Table2[Tag Number],Table2[Status],"-",0)="Alive",
        _xlfn.XLOOKUP(A1908,Table3[Tag Number],Table3[Status],"-",0)="Alive",
        _xlfn.XLOOKUP(A1908,Table4[Tag Number],Table4[Status],"-",0)="Alive"),"Alive",
     OR(_xlfn.XLOOKUP(A1908,Table1[Tag Number],Table1[Status],"-",0)="-",
        _xlfn.XLOOKUP(A1908,Table2[Tag Number],Table2[Status],"-",0)="-",
        _xlfn.XLOOKUP(A1908,Table3[Tag Number],Table3[Status],"-",0)="-",
        _xlfn.XLOOKUP(A1908,Table4[Tag Number],Table4[Status],"-",0)="-"),
   "-")</f>
        <v>-</v>
      </c>
      <c r="I1908" s="90"/>
      <c r="J1908" s="94"/>
      <c r="K1908" s="95"/>
      <c r="L1908" s="95"/>
      <c r="M1908" s="95"/>
      <c r="N1908" s="96"/>
      <c r="O1908" s="89"/>
      <c r="R1908" t="b">
        <f t="shared" si="59"/>
        <v>0</v>
      </c>
    </row>
    <row r="1909" spans="1:18" ht="15" thickBot="1" x14ac:dyDescent="0.35">
      <c r="A1909" s="3" t="s">
        <v>2465</v>
      </c>
      <c r="B1909" s="3" t="s">
        <v>1137</v>
      </c>
      <c r="C1909" s="84">
        <f>IF(COUNTIF(Table1[Tag Number], A1909), 1, 0)</f>
        <v>0</v>
      </c>
      <c r="D1909" s="85">
        <f>IF(COUNTIF(Table2[Tag Number], A1909), 1, 0)</f>
        <v>0</v>
      </c>
      <c r="E1909" s="86">
        <f>IF(COUNTIF(Table3[Tag Number], A1909), 1, 0)</f>
        <v>0</v>
      </c>
      <c r="F1909" s="86">
        <f>IF(COUNTIF(Table4[Tag Number], A1909), 1, 0)</f>
        <v>0</v>
      </c>
      <c r="G1909" s="87">
        <f t="shared" si="60"/>
        <v>0</v>
      </c>
      <c r="H1909" s="88" t="str" cm="1">
        <f t="array" ref="H1909">_xlfn.IFS(OR(_xlfn.XLOOKUP(A1909,Table1[Tag Number],Table1[Status],"-",0)="Dead",
        _xlfn.XLOOKUP(A1909,Table2[Tag Number],Table2[Status],"-",0)="Dead",
        _xlfn.XLOOKUP(A1909,Table3[Tag Number],Table3[Status],"-",0)="Dead",
        _xlfn.XLOOKUP(A1909,Table4[Tag Number],Table4[Status],"-",0)="Dead"),"Dead",
     OR(_xlfn.XLOOKUP(A1909,Table1[Tag Number],Table1[Status],"-",0)="Alive",
        _xlfn.XLOOKUP(A1909,Table2[Tag Number],Table2[Status],"-",0)="Alive",
        _xlfn.XLOOKUP(A1909,Table3[Tag Number],Table3[Status],"-",0)="Alive",
        _xlfn.XLOOKUP(A1909,Table4[Tag Number],Table4[Status],"-",0)="Alive"),"Alive",
     OR(_xlfn.XLOOKUP(A1909,Table1[Tag Number],Table1[Status],"-",0)="-",
        _xlfn.XLOOKUP(A1909,Table2[Tag Number],Table2[Status],"-",0)="-",
        _xlfn.XLOOKUP(A1909,Table3[Tag Number],Table3[Status],"-",0)="-",
        _xlfn.XLOOKUP(A1909,Table4[Tag Number],Table4[Status],"-",0)="-"),
   "-")</f>
        <v>-</v>
      </c>
      <c r="I1909" s="90"/>
      <c r="J1909" s="94"/>
      <c r="K1909" s="95"/>
      <c r="L1909" s="95"/>
      <c r="M1909" s="95"/>
      <c r="N1909" s="96"/>
      <c r="O1909" s="89"/>
      <c r="R1909" t="b">
        <f t="shared" si="59"/>
        <v>0</v>
      </c>
    </row>
    <row r="1910" spans="1:18" ht="15" thickBot="1" x14ac:dyDescent="0.35">
      <c r="A1910" s="2" t="s">
        <v>443</v>
      </c>
      <c r="B1910" s="2" t="s">
        <v>1137</v>
      </c>
      <c r="C1910" s="84">
        <f>IF(COUNTIF(Table1[Tag Number], A1910), 1, 0)</f>
        <v>0</v>
      </c>
      <c r="D1910" s="85">
        <f>IF(COUNTIF(Table2[Tag Number], A1910), 1, 0)</f>
        <v>0</v>
      </c>
      <c r="E1910" s="86">
        <f>IF(COUNTIF(Table3[Tag Number], A1910), 1, 0)</f>
        <v>0</v>
      </c>
      <c r="F1910" s="86">
        <f>IF(COUNTIF(Table4[Tag Number], A1910), 1, 0)</f>
        <v>0</v>
      </c>
      <c r="G1910" s="87">
        <f t="shared" si="60"/>
        <v>0</v>
      </c>
      <c r="H1910" s="88" t="str" cm="1">
        <f t="array" ref="H1910">_xlfn.IFS(OR(_xlfn.XLOOKUP(A1910,Table1[Tag Number],Table1[Status],"-",0)="Dead",
        _xlfn.XLOOKUP(A1910,Table2[Tag Number],Table2[Status],"-",0)="Dead",
        _xlfn.XLOOKUP(A1910,Table3[Tag Number],Table3[Status],"-",0)="Dead",
        _xlfn.XLOOKUP(A1910,Table4[Tag Number],Table4[Status],"-",0)="Dead"),"Dead",
     OR(_xlfn.XLOOKUP(A1910,Table1[Tag Number],Table1[Status],"-",0)="Alive",
        _xlfn.XLOOKUP(A1910,Table2[Tag Number],Table2[Status],"-",0)="Alive",
        _xlfn.XLOOKUP(A1910,Table3[Tag Number],Table3[Status],"-",0)="Alive",
        _xlfn.XLOOKUP(A1910,Table4[Tag Number],Table4[Status],"-",0)="Alive"),"Alive",
     OR(_xlfn.XLOOKUP(A1910,Table1[Tag Number],Table1[Status],"-",0)="-",
        _xlfn.XLOOKUP(A1910,Table2[Tag Number],Table2[Status],"-",0)="-",
        _xlfn.XLOOKUP(A1910,Table3[Tag Number],Table3[Status],"-",0)="-",
        _xlfn.XLOOKUP(A1910,Table4[Tag Number],Table4[Status],"-",0)="-"),
   "-")</f>
        <v>-</v>
      </c>
      <c r="I1910" s="90"/>
      <c r="J1910" s="94"/>
      <c r="K1910" s="95"/>
      <c r="L1910" s="95"/>
      <c r="M1910" s="95"/>
      <c r="N1910" s="96"/>
      <c r="O1910" s="89"/>
      <c r="R1910" t="b">
        <f t="shared" si="59"/>
        <v>0</v>
      </c>
    </row>
    <row r="1911" spans="1:18" ht="15" thickBot="1" x14ac:dyDescent="0.35">
      <c r="A1911" s="3" t="s">
        <v>616</v>
      </c>
      <c r="B1911" s="3" t="s">
        <v>1137</v>
      </c>
      <c r="C1911" s="84">
        <f>IF(COUNTIF(Table1[Tag Number], A1911), 1, 0)</f>
        <v>0</v>
      </c>
      <c r="D1911" s="85">
        <f>IF(COUNTIF(Table2[Tag Number], A1911), 1, 0)</f>
        <v>0</v>
      </c>
      <c r="E1911" s="86">
        <f>IF(COUNTIF(Table3[Tag Number], A1911), 1, 0)</f>
        <v>0</v>
      </c>
      <c r="F1911" s="86">
        <f>IF(COUNTIF(Table4[Tag Number], A1911), 1, 0)</f>
        <v>0</v>
      </c>
      <c r="G1911" s="87">
        <f t="shared" si="60"/>
        <v>0</v>
      </c>
      <c r="H1911" s="88" t="str" cm="1">
        <f t="array" ref="H1911">_xlfn.IFS(OR(_xlfn.XLOOKUP(A1911,Table1[Tag Number],Table1[Status],"-",0)="Dead",
        _xlfn.XLOOKUP(A1911,Table2[Tag Number],Table2[Status],"-",0)="Dead",
        _xlfn.XLOOKUP(A1911,Table3[Tag Number],Table3[Status],"-",0)="Dead",
        _xlfn.XLOOKUP(A1911,Table4[Tag Number],Table4[Status],"-",0)="Dead"),"Dead",
     OR(_xlfn.XLOOKUP(A1911,Table1[Tag Number],Table1[Status],"-",0)="Alive",
        _xlfn.XLOOKUP(A1911,Table2[Tag Number],Table2[Status],"-",0)="Alive",
        _xlfn.XLOOKUP(A1911,Table3[Tag Number],Table3[Status],"-",0)="Alive",
        _xlfn.XLOOKUP(A1911,Table4[Tag Number],Table4[Status],"-",0)="Alive"),"Alive",
     OR(_xlfn.XLOOKUP(A1911,Table1[Tag Number],Table1[Status],"-",0)="-",
        _xlfn.XLOOKUP(A1911,Table2[Tag Number],Table2[Status],"-",0)="-",
        _xlfn.XLOOKUP(A1911,Table3[Tag Number],Table3[Status],"-",0)="-",
        _xlfn.XLOOKUP(A1911,Table4[Tag Number],Table4[Status],"-",0)="-"),
   "-")</f>
        <v>-</v>
      </c>
      <c r="I1911" s="90"/>
      <c r="J1911" s="94"/>
      <c r="K1911" s="95"/>
      <c r="L1911" s="95"/>
      <c r="M1911" s="95"/>
      <c r="N1911" s="96"/>
      <c r="O1911" s="89"/>
      <c r="R1911" t="b">
        <f t="shared" si="59"/>
        <v>0</v>
      </c>
    </row>
    <row r="1912" spans="1:18" ht="15" thickBot="1" x14ac:dyDescent="0.35">
      <c r="A1912" s="2" t="s">
        <v>2466</v>
      </c>
      <c r="B1912" s="2" t="s">
        <v>1137</v>
      </c>
      <c r="C1912" s="84">
        <f>IF(COUNTIF(Table1[Tag Number], A1912), 1, 0)</f>
        <v>0</v>
      </c>
      <c r="D1912" s="85">
        <f>IF(COUNTIF(Table2[Tag Number], A1912), 1, 0)</f>
        <v>0</v>
      </c>
      <c r="E1912" s="86">
        <f>IF(COUNTIF(Table3[Tag Number], A1912), 1, 0)</f>
        <v>0</v>
      </c>
      <c r="F1912" s="86">
        <f>IF(COUNTIF(Table4[Tag Number], A1912), 1, 0)</f>
        <v>0</v>
      </c>
      <c r="G1912" s="87">
        <f t="shared" si="60"/>
        <v>0</v>
      </c>
      <c r="H1912" s="88" t="str" cm="1">
        <f t="array" ref="H1912">_xlfn.IFS(OR(_xlfn.XLOOKUP(A1912,Table1[Tag Number],Table1[Status],"-",0)="Dead",
        _xlfn.XLOOKUP(A1912,Table2[Tag Number],Table2[Status],"-",0)="Dead",
        _xlfn.XLOOKUP(A1912,Table3[Tag Number],Table3[Status],"-",0)="Dead",
        _xlfn.XLOOKUP(A1912,Table4[Tag Number],Table4[Status],"-",0)="Dead"),"Dead",
     OR(_xlfn.XLOOKUP(A1912,Table1[Tag Number],Table1[Status],"-",0)="Alive",
        _xlfn.XLOOKUP(A1912,Table2[Tag Number],Table2[Status],"-",0)="Alive",
        _xlfn.XLOOKUP(A1912,Table3[Tag Number],Table3[Status],"-",0)="Alive",
        _xlfn.XLOOKUP(A1912,Table4[Tag Number],Table4[Status],"-",0)="Alive"),"Alive",
     OR(_xlfn.XLOOKUP(A1912,Table1[Tag Number],Table1[Status],"-",0)="-",
        _xlfn.XLOOKUP(A1912,Table2[Tag Number],Table2[Status],"-",0)="-",
        _xlfn.XLOOKUP(A1912,Table3[Tag Number],Table3[Status],"-",0)="-",
        _xlfn.XLOOKUP(A1912,Table4[Tag Number],Table4[Status],"-",0)="-"),
   "-")</f>
        <v>-</v>
      </c>
      <c r="I1912" s="90"/>
      <c r="J1912" s="94"/>
      <c r="K1912" s="95"/>
      <c r="L1912" s="95"/>
      <c r="M1912" s="95"/>
      <c r="N1912" s="96"/>
      <c r="O1912" s="89"/>
      <c r="R1912" t="b">
        <f t="shared" si="59"/>
        <v>0</v>
      </c>
    </row>
    <row r="1913" spans="1:18" ht="15" thickBot="1" x14ac:dyDescent="0.35">
      <c r="A1913" s="3" t="s">
        <v>2467</v>
      </c>
      <c r="B1913" s="3" t="s">
        <v>1137</v>
      </c>
      <c r="C1913" s="84">
        <f>IF(COUNTIF(Table1[Tag Number], A1913), 1, 0)</f>
        <v>0</v>
      </c>
      <c r="D1913" s="85">
        <f>IF(COUNTIF(Table2[Tag Number], A1913), 1, 0)</f>
        <v>0</v>
      </c>
      <c r="E1913" s="86">
        <f>IF(COUNTIF(Table3[Tag Number], A1913), 1, 0)</f>
        <v>0</v>
      </c>
      <c r="F1913" s="86">
        <f>IF(COUNTIF(Table4[Tag Number], A1913), 1, 0)</f>
        <v>0</v>
      </c>
      <c r="G1913" s="87">
        <f t="shared" si="60"/>
        <v>0</v>
      </c>
      <c r="H1913" s="88" t="str" cm="1">
        <f t="array" ref="H1913">_xlfn.IFS(OR(_xlfn.XLOOKUP(A1913,Table1[Tag Number],Table1[Status],"-",0)="Dead",
        _xlfn.XLOOKUP(A1913,Table2[Tag Number],Table2[Status],"-",0)="Dead",
        _xlfn.XLOOKUP(A1913,Table3[Tag Number],Table3[Status],"-",0)="Dead",
        _xlfn.XLOOKUP(A1913,Table4[Tag Number],Table4[Status],"-",0)="Dead"),"Dead",
     OR(_xlfn.XLOOKUP(A1913,Table1[Tag Number],Table1[Status],"-",0)="Alive",
        _xlfn.XLOOKUP(A1913,Table2[Tag Number],Table2[Status],"-",0)="Alive",
        _xlfn.XLOOKUP(A1913,Table3[Tag Number],Table3[Status],"-",0)="Alive",
        _xlfn.XLOOKUP(A1913,Table4[Tag Number],Table4[Status],"-",0)="Alive"),"Alive",
     OR(_xlfn.XLOOKUP(A1913,Table1[Tag Number],Table1[Status],"-",0)="-",
        _xlfn.XLOOKUP(A1913,Table2[Tag Number],Table2[Status],"-",0)="-",
        _xlfn.XLOOKUP(A1913,Table3[Tag Number],Table3[Status],"-",0)="-",
        _xlfn.XLOOKUP(A1913,Table4[Tag Number],Table4[Status],"-",0)="-"),
   "-")</f>
        <v>-</v>
      </c>
      <c r="I1913" s="90"/>
      <c r="J1913" s="94"/>
      <c r="K1913" s="95"/>
      <c r="L1913" s="95"/>
      <c r="M1913" s="95"/>
      <c r="N1913" s="96"/>
      <c r="O1913" s="89"/>
      <c r="R1913" t="b">
        <f t="shared" si="59"/>
        <v>0</v>
      </c>
    </row>
    <row r="1914" spans="1:18" ht="15" thickBot="1" x14ac:dyDescent="0.35">
      <c r="A1914" s="2" t="s">
        <v>2468</v>
      </c>
      <c r="B1914" s="2" t="s">
        <v>1137</v>
      </c>
      <c r="C1914" s="84">
        <f>IF(COUNTIF(Table1[Tag Number], A1914), 1, 0)</f>
        <v>0</v>
      </c>
      <c r="D1914" s="85">
        <f>IF(COUNTIF(Table2[Tag Number], A1914), 1, 0)</f>
        <v>0</v>
      </c>
      <c r="E1914" s="86">
        <f>IF(COUNTIF(Table3[Tag Number], A1914), 1, 0)</f>
        <v>0</v>
      </c>
      <c r="F1914" s="86">
        <f>IF(COUNTIF(Table4[Tag Number], A1914), 1, 0)</f>
        <v>0</v>
      </c>
      <c r="G1914" s="87">
        <f t="shared" si="60"/>
        <v>0</v>
      </c>
      <c r="H1914" s="88" t="str" cm="1">
        <f t="array" ref="H1914">_xlfn.IFS(OR(_xlfn.XLOOKUP(A1914,Table1[Tag Number],Table1[Status],"-",0)="Dead",
        _xlfn.XLOOKUP(A1914,Table2[Tag Number],Table2[Status],"-",0)="Dead",
        _xlfn.XLOOKUP(A1914,Table3[Tag Number],Table3[Status],"-",0)="Dead",
        _xlfn.XLOOKUP(A1914,Table4[Tag Number],Table4[Status],"-",0)="Dead"),"Dead",
     OR(_xlfn.XLOOKUP(A1914,Table1[Tag Number],Table1[Status],"-",0)="Alive",
        _xlfn.XLOOKUP(A1914,Table2[Tag Number],Table2[Status],"-",0)="Alive",
        _xlfn.XLOOKUP(A1914,Table3[Tag Number],Table3[Status],"-",0)="Alive",
        _xlfn.XLOOKUP(A1914,Table4[Tag Number],Table4[Status],"-",0)="Alive"),"Alive",
     OR(_xlfn.XLOOKUP(A1914,Table1[Tag Number],Table1[Status],"-",0)="-",
        _xlfn.XLOOKUP(A1914,Table2[Tag Number],Table2[Status],"-",0)="-",
        _xlfn.XLOOKUP(A1914,Table3[Tag Number],Table3[Status],"-",0)="-",
        _xlfn.XLOOKUP(A1914,Table4[Tag Number],Table4[Status],"-",0)="-"),
   "-")</f>
        <v>-</v>
      </c>
      <c r="I1914" s="90"/>
      <c r="J1914" s="94"/>
      <c r="K1914" s="95"/>
      <c r="L1914" s="95"/>
      <c r="M1914" s="95"/>
      <c r="N1914" s="96"/>
      <c r="O1914" s="89"/>
      <c r="R1914" t="b">
        <f t="shared" si="59"/>
        <v>0</v>
      </c>
    </row>
    <row r="1915" spans="1:18" ht="15" thickBot="1" x14ac:dyDescent="0.35">
      <c r="A1915" s="3" t="s">
        <v>497</v>
      </c>
      <c r="B1915" s="3" t="s">
        <v>1145</v>
      </c>
      <c r="C1915" s="84">
        <f>IF(COUNTIF(Table1[Tag Number], A1915), 1, 0)</f>
        <v>0</v>
      </c>
      <c r="D1915" s="85">
        <f>IF(COUNTIF(Table2[Tag Number], A1915), 1, 0)</f>
        <v>0</v>
      </c>
      <c r="E1915" s="86">
        <f>IF(COUNTIF(Table3[Tag Number], A1915), 1, 0)</f>
        <v>0</v>
      </c>
      <c r="F1915" s="86">
        <f>IF(COUNTIF(Table4[Tag Number], A1915), 1, 0)</f>
        <v>0</v>
      </c>
      <c r="G1915" s="87">
        <f t="shared" si="60"/>
        <v>0</v>
      </c>
      <c r="H1915" s="88" t="str" cm="1">
        <f t="array" ref="H1915">_xlfn.IFS(OR(_xlfn.XLOOKUP(A1915,Table1[Tag Number],Table1[Status],"-",0)="Dead",
        _xlfn.XLOOKUP(A1915,Table2[Tag Number],Table2[Status],"-",0)="Dead",
        _xlfn.XLOOKUP(A1915,Table3[Tag Number],Table3[Status],"-",0)="Dead",
        _xlfn.XLOOKUP(A1915,Table4[Tag Number],Table4[Status],"-",0)="Dead"),"Dead",
     OR(_xlfn.XLOOKUP(A1915,Table1[Tag Number],Table1[Status],"-",0)="Alive",
        _xlfn.XLOOKUP(A1915,Table2[Tag Number],Table2[Status],"-",0)="Alive",
        _xlfn.XLOOKUP(A1915,Table3[Tag Number],Table3[Status],"-",0)="Alive",
        _xlfn.XLOOKUP(A1915,Table4[Tag Number],Table4[Status],"-",0)="Alive"),"Alive",
     OR(_xlfn.XLOOKUP(A1915,Table1[Tag Number],Table1[Status],"-",0)="-",
        _xlfn.XLOOKUP(A1915,Table2[Tag Number],Table2[Status],"-",0)="-",
        _xlfn.XLOOKUP(A1915,Table3[Tag Number],Table3[Status],"-",0)="-",
        _xlfn.XLOOKUP(A1915,Table4[Tag Number],Table4[Status],"-",0)="-"),
   "-")</f>
        <v>-</v>
      </c>
      <c r="I1915" s="90"/>
      <c r="J1915" s="94"/>
      <c r="K1915" s="95"/>
      <c r="L1915" s="95"/>
      <c r="M1915" s="95"/>
      <c r="N1915" s="96"/>
      <c r="O1915" s="89"/>
      <c r="R1915" t="b">
        <f t="shared" si="59"/>
        <v>0</v>
      </c>
    </row>
    <row r="1916" spans="1:18" ht="15" thickBot="1" x14ac:dyDescent="0.35">
      <c r="A1916" s="2" t="s">
        <v>2469</v>
      </c>
      <c r="B1916" s="2" t="s">
        <v>1137</v>
      </c>
      <c r="C1916" s="84">
        <f>IF(COUNTIF(Table1[Tag Number], A1916), 1, 0)</f>
        <v>0</v>
      </c>
      <c r="D1916" s="85">
        <f>IF(COUNTIF(Table2[Tag Number], A1916), 1, 0)</f>
        <v>0</v>
      </c>
      <c r="E1916" s="86">
        <f>IF(COUNTIF(Table3[Tag Number], A1916), 1, 0)</f>
        <v>0</v>
      </c>
      <c r="F1916" s="86">
        <f>IF(COUNTIF(Table4[Tag Number], A1916), 1, 0)</f>
        <v>0</v>
      </c>
      <c r="G1916" s="87">
        <f t="shared" si="60"/>
        <v>0</v>
      </c>
      <c r="H1916" s="88" t="str" cm="1">
        <f t="array" ref="H1916">_xlfn.IFS(OR(_xlfn.XLOOKUP(A1916,Table1[Tag Number],Table1[Status],"-",0)="Dead",
        _xlfn.XLOOKUP(A1916,Table2[Tag Number],Table2[Status],"-",0)="Dead",
        _xlfn.XLOOKUP(A1916,Table3[Tag Number],Table3[Status],"-",0)="Dead",
        _xlfn.XLOOKUP(A1916,Table4[Tag Number],Table4[Status],"-",0)="Dead"),"Dead",
     OR(_xlfn.XLOOKUP(A1916,Table1[Tag Number],Table1[Status],"-",0)="Alive",
        _xlfn.XLOOKUP(A1916,Table2[Tag Number],Table2[Status],"-",0)="Alive",
        _xlfn.XLOOKUP(A1916,Table3[Tag Number],Table3[Status],"-",0)="Alive",
        _xlfn.XLOOKUP(A1916,Table4[Tag Number],Table4[Status],"-",0)="Alive"),"Alive",
     OR(_xlfn.XLOOKUP(A1916,Table1[Tag Number],Table1[Status],"-",0)="-",
        _xlfn.XLOOKUP(A1916,Table2[Tag Number],Table2[Status],"-",0)="-",
        _xlfn.XLOOKUP(A1916,Table3[Tag Number],Table3[Status],"-",0)="-",
        _xlfn.XLOOKUP(A1916,Table4[Tag Number],Table4[Status],"-",0)="-"),
   "-")</f>
        <v>-</v>
      </c>
      <c r="I1916" s="90"/>
      <c r="J1916" s="94"/>
      <c r="K1916" s="95"/>
      <c r="L1916" s="95"/>
      <c r="M1916" s="95"/>
      <c r="N1916" s="96"/>
      <c r="O1916" s="89"/>
      <c r="R1916" t="b">
        <f t="shared" si="59"/>
        <v>0</v>
      </c>
    </row>
    <row r="1917" spans="1:18" ht="15" thickBot="1" x14ac:dyDescent="0.35">
      <c r="A1917" s="3" t="s">
        <v>2470</v>
      </c>
      <c r="B1917" s="3" t="s">
        <v>1137</v>
      </c>
      <c r="C1917" s="84">
        <f>IF(COUNTIF(Table1[Tag Number], A1917), 1, 0)</f>
        <v>0</v>
      </c>
      <c r="D1917" s="85">
        <f>IF(COUNTIF(Table2[Tag Number], A1917), 1, 0)</f>
        <v>0</v>
      </c>
      <c r="E1917" s="86">
        <f>IF(COUNTIF(Table3[Tag Number], A1917), 1, 0)</f>
        <v>0</v>
      </c>
      <c r="F1917" s="86">
        <f>IF(COUNTIF(Table4[Tag Number], A1917), 1, 0)</f>
        <v>0</v>
      </c>
      <c r="G1917" s="87">
        <f t="shared" si="60"/>
        <v>0</v>
      </c>
      <c r="H1917" s="88" t="str" cm="1">
        <f t="array" ref="H1917">_xlfn.IFS(OR(_xlfn.XLOOKUP(A1917,Table1[Tag Number],Table1[Status],"-",0)="Dead",
        _xlfn.XLOOKUP(A1917,Table2[Tag Number],Table2[Status],"-",0)="Dead",
        _xlfn.XLOOKUP(A1917,Table3[Tag Number],Table3[Status],"-",0)="Dead",
        _xlfn.XLOOKUP(A1917,Table4[Tag Number],Table4[Status],"-",0)="Dead"),"Dead",
     OR(_xlfn.XLOOKUP(A1917,Table1[Tag Number],Table1[Status],"-",0)="Alive",
        _xlfn.XLOOKUP(A1917,Table2[Tag Number],Table2[Status],"-",0)="Alive",
        _xlfn.XLOOKUP(A1917,Table3[Tag Number],Table3[Status],"-",0)="Alive",
        _xlfn.XLOOKUP(A1917,Table4[Tag Number],Table4[Status],"-",0)="Alive"),"Alive",
     OR(_xlfn.XLOOKUP(A1917,Table1[Tag Number],Table1[Status],"-",0)="-",
        _xlfn.XLOOKUP(A1917,Table2[Tag Number],Table2[Status],"-",0)="-",
        _xlfn.XLOOKUP(A1917,Table3[Tag Number],Table3[Status],"-",0)="-",
        _xlfn.XLOOKUP(A1917,Table4[Tag Number],Table4[Status],"-",0)="-"),
   "-")</f>
        <v>-</v>
      </c>
      <c r="I1917" s="90"/>
      <c r="J1917" s="94"/>
      <c r="K1917" s="95"/>
      <c r="L1917" s="95"/>
      <c r="M1917" s="95"/>
      <c r="N1917" s="96"/>
      <c r="O1917" s="89"/>
      <c r="R1917" t="b">
        <f t="shared" si="59"/>
        <v>0</v>
      </c>
    </row>
    <row r="1918" spans="1:18" ht="15" thickBot="1" x14ac:dyDescent="0.35">
      <c r="A1918" s="2" t="s">
        <v>919</v>
      </c>
      <c r="B1918" s="2" t="s">
        <v>1137</v>
      </c>
      <c r="C1918" s="84">
        <f>IF(COUNTIF(Table1[Tag Number], A1918), 1, 0)</f>
        <v>0</v>
      </c>
      <c r="D1918" s="85">
        <f>IF(COUNTIF(Table2[Tag Number], A1918), 1, 0)</f>
        <v>0</v>
      </c>
      <c r="E1918" s="86">
        <f>IF(COUNTIF(Table3[Tag Number], A1918), 1, 0)</f>
        <v>0</v>
      </c>
      <c r="F1918" s="86">
        <f>IF(COUNTIF(Table4[Tag Number], A1918), 1, 0)</f>
        <v>0</v>
      </c>
      <c r="G1918" s="87">
        <f t="shared" si="60"/>
        <v>0</v>
      </c>
      <c r="H1918" s="88" t="str" cm="1">
        <f t="array" ref="H1918">_xlfn.IFS(OR(_xlfn.XLOOKUP(A1918,Table1[Tag Number],Table1[Status],"-",0)="Dead",
        _xlfn.XLOOKUP(A1918,Table2[Tag Number],Table2[Status],"-",0)="Dead",
        _xlfn.XLOOKUP(A1918,Table3[Tag Number],Table3[Status],"-",0)="Dead",
        _xlfn.XLOOKUP(A1918,Table4[Tag Number],Table4[Status],"-",0)="Dead"),"Dead",
     OR(_xlfn.XLOOKUP(A1918,Table1[Tag Number],Table1[Status],"-",0)="Alive",
        _xlfn.XLOOKUP(A1918,Table2[Tag Number],Table2[Status],"-",0)="Alive",
        _xlfn.XLOOKUP(A1918,Table3[Tag Number],Table3[Status],"-",0)="Alive",
        _xlfn.XLOOKUP(A1918,Table4[Tag Number],Table4[Status],"-",0)="Alive"),"Alive",
     OR(_xlfn.XLOOKUP(A1918,Table1[Tag Number],Table1[Status],"-",0)="-",
        _xlfn.XLOOKUP(A1918,Table2[Tag Number],Table2[Status],"-",0)="-",
        _xlfn.XLOOKUP(A1918,Table3[Tag Number],Table3[Status],"-",0)="-",
        _xlfn.XLOOKUP(A1918,Table4[Tag Number],Table4[Status],"-",0)="-"),
   "-")</f>
        <v>-</v>
      </c>
      <c r="I1918" s="90"/>
      <c r="J1918" s="94"/>
      <c r="K1918" s="95"/>
      <c r="L1918" s="95"/>
      <c r="M1918" s="95"/>
      <c r="N1918" s="96"/>
      <c r="O1918" s="89"/>
      <c r="R1918" t="b">
        <f t="shared" si="59"/>
        <v>0</v>
      </c>
    </row>
    <row r="1919" spans="1:18" ht="15" thickBot="1" x14ac:dyDescent="0.35">
      <c r="A1919" s="3" t="s">
        <v>522</v>
      </c>
      <c r="B1919" s="3" t="s">
        <v>1137</v>
      </c>
      <c r="C1919" s="84">
        <f>IF(COUNTIF(Table1[Tag Number], A1919), 1, 0)</f>
        <v>0</v>
      </c>
      <c r="D1919" s="85">
        <f>IF(COUNTIF(Table2[Tag Number], A1919), 1, 0)</f>
        <v>0</v>
      </c>
      <c r="E1919" s="86">
        <f>IF(COUNTIF(Table3[Tag Number], A1919), 1, 0)</f>
        <v>0</v>
      </c>
      <c r="F1919" s="86">
        <f>IF(COUNTIF(Table4[Tag Number], A1919), 1, 0)</f>
        <v>0</v>
      </c>
      <c r="G1919" s="87">
        <f t="shared" si="60"/>
        <v>0</v>
      </c>
      <c r="H1919" s="88" t="str" cm="1">
        <f t="array" ref="H1919">_xlfn.IFS(OR(_xlfn.XLOOKUP(A1919,Table1[Tag Number],Table1[Status],"-",0)="Dead",
        _xlfn.XLOOKUP(A1919,Table2[Tag Number],Table2[Status],"-",0)="Dead",
        _xlfn.XLOOKUP(A1919,Table3[Tag Number],Table3[Status],"-",0)="Dead",
        _xlfn.XLOOKUP(A1919,Table4[Tag Number],Table4[Status],"-",0)="Dead"),"Dead",
     OR(_xlfn.XLOOKUP(A1919,Table1[Tag Number],Table1[Status],"-",0)="Alive",
        _xlfn.XLOOKUP(A1919,Table2[Tag Number],Table2[Status],"-",0)="Alive",
        _xlfn.XLOOKUP(A1919,Table3[Tag Number],Table3[Status],"-",0)="Alive",
        _xlfn.XLOOKUP(A1919,Table4[Tag Number],Table4[Status],"-",0)="Alive"),"Alive",
     OR(_xlfn.XLOOKUP(A1919,Table1[Tag Number],Table1[Status],"-",0)="-",
        _xlfn.XLOOKUP(A1919,Table2[Tag Number],Table2[Status],"-",0)="-",
        _xlfn.XLOOKUP(A1919,Table3[Tag Number],Table3[Status],"-",0)="-",
        _xlfn.XLOOKUP(A1919,Table4[Tag Number],Table4[Status],"-",0)="-"),
   "-")</f>
        <v>-</v>
      </c>
      <c r="I1919" s="90"/>
      <c r="J1919" s="94"/>
      <c r="K1919" s="95"/>
      <c r="L1919" s="95"/>
      <c r="M1919" s="95"/>
      <c r="N1919" s="96"/>
      <c r="O1919" s="89"/>
      <c r="R1919" t="b">
        <f t="shared" si="59"/>
        <v>0</v>
      </c>
    </row>
    <row r="1920" spans="1:18" ht="15" thickBot="1" x14ac:dyDescent="0.35">
      <c r="A1920" s="2" t="s">
        <v>2471</v>
      </c>
      <c r="B1920" s="2" t="s">
        <v>1137</v>
      </c>
      <c r="C1920" s="84">
        <f>IF(COUNTIF(Table1[Tag Number], A1920), 1, 0)</f>
        <v>0</v>
      </c>
      <c r="D1920" s="85">
        <f>IF(COUNTIF(Table2[Tag Number], A1920), 1, 0)</f>
        <v>0</v>
      </c>
      <c r="E1920" s="86">
        <f>IF(COUNTIF(Table3[Tag Number], A1920), 1, 0)</f>
        <v>0</v>
      </c>
      <c r="F1920" s="86">
        <f>IF(COUNTIF(Table4[Tag Number], A1920), 1, 0)</f>
        <v>0</v>
      </c>
      <c r="G1920" s="87">
        <f t="shared" si="60"/>
        <v>0</v>
      </c>
      <c r="H1920" s="88" t="str" cm="1">
        <f t="array" ref="H1920">_xlfn.IFS(OR(_xlfn.XLOOKUP(A1920,Table1[Tag Number],Table1[Status],"-",0)="Dead",
        _xlfn.XLOOKUP(A1920,Table2[Tag Number],Table2[Status],"-",0)="Dead",
        _xlfn.XLOOKUP(A1920,Table3[Tag Number],Table3[Status],"-",0)="Dead",
        _xlfn.XLOOKUP(A1920,Table4[Tag Number],Table4[Status],"-",0)="Dead"),"Dead",
     OR(_xlfn.XLOOKUP(A1920,Table1[Tag Number],Table1[Status],"-",0)="Alive",
        _xlfn.XLOOKUP(A1920,Table2[Tag Number],Table2[Status],"-",0)="Alive",
        _xlfn.XLOOKUP(A1920,Table3[Tag Number],Table3[Status],"-",0)="Alive",
        _xlfn.XLOOKUP(A1920,Table4[Tag Number],Table4[Status],"-",0)="Alive"),"Alive",
     OR(_xlfn.XLOOKUP(A1920,Table1[Tag Number],Table1[Status],"-",0)="-",
        _xlfn.XLOOKUP(A1920,Table2[Tag Number],Table2[Status],"-",0)="-",
        _xlfn.XLOOKUP(A1920,Table3[Tag Number],Table3[Status],"-",0)="-",
        _xlfn.XLOOKUP(A1920,Table4[Tag Number],Table4[Status],"-",0)="-"),
   "-")</f>
        <v>-</v>
      </c>
      <c r="I1920" s="90"/>
      <c r="J1920" s="94"/>
      <c r="K1920" s="95"/>
      <c r="L1920" s="95"/>
      <c r="M1920" s="95"/>
      <c r="N1920" s="96"/>
      <c r="O1920" s="89"/>
      <c r="R1920" t="b">
        <f t="shared" si="59"/>
        <v>0</v>
      </c>
    </row>
    <row r="1921" spans="1:18" ht="15" thickBot="1" x14ac:dyDescent="0.35">
      <c r="A1921" s="3" t="s">
        <v>2472</v>
      </c>
      <c r="B1921" s="3" t="s">
        <v>1137</v>
      </c>
      <c r="C1921" s="84">
        <f>IF(COUNTIF(Table1[Tag Number], A1921), 1, 0)</f>
        <v>0</v>
      </c>
      <c r="D1921" s="85">
        <f>IF(COUNTIF(Table2[Tag Number], A1921), 1, 0)</f>
        <v>0</v>
      </c>
      <c r="E1921" s="86">
        <f>IF(COUNTIF(Table3[Tag Number], A1921), 1, 0)</f>
        <v>0</v>
      </c>
      <c r="F1921" s="86">
        <f>IF(COUNTIF(Table4[Tag Number], A1921), 1, 0)</f>
        <v>0</v>
      </c>
      <c r="G1921" s="87">
        <f t="shared" si="60"/>
        <v>0</v>
      </c>
      <c r="H1921" s="88" t="str" cm="1">
        <f t="array" ref="H1921">_xlfn.IFS(OR(_xlfn.XLOOKUP(A1921,Table1[Tag Number],Table1[Status],"-",0)="Dead",
        _xlfn.XLOOKUP(A1921,Table2[Tag Number],Table2[Status],"-",0)="Dead",
        _xlfn.XLOOKUP(A1921,Table3[Tag Number],Table3[Status],"-",0)="Dead",
        _xlfn.XLOOKUP(A1921,Table4[Tag Number],Table4[Status],"-",0)="Dead"),"Dead",
     OR(_xlfn.XLOOKUP(A1921,Table1[Tag Number],Table1[Status],"-",0)="Alive",
        _xlfn.XLOOKUP(A1921,Table2[Tag Number],Table2[Status],"-",0)="Alive",
        _xlfn.XLOOKUP(A1921,Table3[Tag Number],Table3[Status],"-",0)="Alive",
        _xlfn.XLOOKUP(A1921,Table4[Tag Number],Table4[Status],"-",0)="Alive"),"Alive",
     OR(_xlfn.XLOOKUP(A1921,Table1[Tag Number],Table1[Status],"-",0)="-",
        _xlfn.XLOOKUP(A1921,Table2[Tag Number],Table2[Status],"-",0)="-",
        _xlfn.XLOOKUP(A1921,Table3[Tag Number],Table3[Status],"-",0)="-",
        _xlfn.XLOOKUP(A1921,Table4[Tag Number],Table4[Status],"-",0)="-"),
   "-")</f>
        <v>-</v>
      </c>
      <c r="I1921" s="90"/>
      <c r="J1921" s="94"/>
      <c r="K1921" s="95"/>
      <c r="L1921" s="95"/>
      <c r="M1921" s="95"/>
      <c r="N1921" s="96"/>
      <c r="O1921" s="89"/>
      <c r="R1921" t="b">
        <f t="shared" si="59"/>
        <v>0</v>
      </c>
    </row>
    <row r="1922" spans="1:18" ht="15" thickBot="1" x14ac:dyDescent="0.35">
      <c r="A1922" s="2" t="s">
        <v>556</v>
      </c>
      <c r="B1922" s="2" t="s">
        <v>1137</v>
      </c>
      <c r="C1922" s="84">
        <f>IF(COUNTIF(Table1[Tag Number], A1922), 1, 0)</f>
        <v>0</v>
      </c>
      <c r="D1922" s="85">
        <f>IF(COUNTIF(Table2[Tag Number], A1922), 1, 0)</f>
        <v>0</v>
      </c>
      <c r="E1922" s="86">
        <f>IF(COUNTIF(Table3[Tag Number], A1922), 1, 0)</f>
        <v>0</v>
      </c>
      <c r="F1922" s="86">
        <f>IF(COUNTIF(Table4[Tag Number], A1922), 1, 0)</f>
        <v>0</v>
      </c>
      <c r="G1922" s="87">
        <f t="shared" si="60"/>
        <v>0</v>
      </c>
      <c r="H1922" s="88" t="str" cm="1">
        <f t="array" ref="H1922">_xlfn.IFS(OR(_xlfn.XLOOKUP(A1922,Table1[Tag Number],Table1[Status],"-",0)="Dead",
        _xlfn.XLOOKUP(A1922,Table2[Tag Number],Table2[Status],"-",0)="Dead",
        _xlfn.XLOOKUP(A1922,Table3[Tag Number],Table3[Status],"-",0)="Dead",
        _xlfn.XLOOKUP(A1922,Table4[Tag Number],Table4[Status],"-",0)="Dead"),"Dead",
     OR(_xlfn.XLOOKUP(A1922,Table1[Tag Number],Table1[Status],"-",0)="Alive",
        _xlfn.XLOOKUP(A1922,Table2[Tag Number],Table2[Status],"-",0)="Alive",
        _xlfn.XLOOKUP(A1922,Table3[Tag Number],Table3[Status],"-",0)="Alive",
        _xlfn.XLOOKUP(A1922,Table4[Tag Number],Table4[Status],"-",0)="Alive"),"Alive",
     OR(_xlfn.XLOOKUP(A1922,Table1[Tag Number],Table1[Status],"-",0)="-",
        _xlfn.XLOOKUP(A1922,Table2[Tag Number],Table2[Status],"-",0)="-",
        _xlfn.XLOOKUP(A1922,Table3[Tag Number],Table3[Status],"-",0)="-",
        _xlfn.XLOOKUP(A1922,Table4[Tag Number],Table4[Status],"-",0)="-"),
   "-")</f>
        <v>-</v>
      </c>
      <c r="I1922" s="90"/>
      <c r="J1922" s="94"/>
      <c r="K1922" s="95"/>
      <c r="L1922" s="95"/>
      <c r="M1922" s="95"/>
      <c r="N1922" s="96"/>
      <c r="O1922" s="89"/>
      <c r="R1922" t="b">
        <f t="shared" si="59"/>
        <v>0</v>
      </c>
    </row>
    <row r="1923" spans="1:18" ht="15" thickBot="1" x14ac:dyDescent="0.35">
      <c r="A1923" s="3" t="s">
        <v>673</v>
      </c>
      <c r="B1923" s="3" t="s">
        <v>1145</v>
      </c>
      <c r="C1923" s="84">
        <f>IF(COUNTIF(Table1[Tag Number], A1923), 1, 0)</f>
        <v>0</v>
      </c>
      <c r="D1923" s="85">
        <f>IF(COUNTIF(Table2[Tag Number], A1923), 1, 0)</f>
        <v>0</v>
      </c>
      <c r="E1923" s="86">
        <f>IF(COUNTIF(Table3[Tag Number], A1923), 1, 0)</f>
        <v>0</v>
      </c>
      <c r="F1923" s="86">
        <f>IF(COUNTIF(Table4[Tag Number], A1923), 1, 0)</f>
        <v>0</v>
      </c>
      <c r="G1923" s="87">
        <f t="shared" si="60"/>
        <v>0</v>
      </c>
      <c r="H1923" s="88" t="str" cm="1">
        <f t="array" ref="H1923">_xlfn.IFS(OR(_xlfn.XLOOKUP(A1923,Table1[Tag Number],Table1[Status],"-",0)="Dead",
        _xlfn.XLOOKUP(A1923,Table2[Tag Number],Table2[Status],"-",0)="Dead",
        _xlfn.XLOOKUP(A1923,Table3[Tag Number],Table3[Status],"-",0)="Dead",
        _xlfn.XLOOKUP(A1923,Table4[Tag Number],Table4[Status],"-",0)="Dead"),"Dead",
     OR(_xlfn.XLOOKUP(A1923,Table1[Tag Number],Table1[Status],"-",0)="Alive",
        _xlfn.XLOOKUP(A1923,Table2[Tag Number],Table2[Status],"-",0)="Alive",
        _xlfn.XLOOKUP(A1923,Table3[Tag Number],Table3[Status],"-",0)="Alive",
        _xlfn.XLOOKUP(A1923,Table4[Tag Number],Table4[Status],"-",0)="Alive"),"Alive",
     OR(_xlfn.XLOOKUP(A1923,Table1[Tag Number],Table1[Status],"-",0)="-",
        _xlfn.XLOOKUP(A1923,Table2[Tag Number],Table2[Status],"-",0)="-",
        _xlfn.XLOOKUP(A1923,Table3[Tag Number],Table3[Status],"-",0)="-",
        _xlfn.XLOOKUP(A1923,Table4[Tag Number],Table4[Status],"-",0)="-"),
   "-")</f>
        <v>-</v>
      </c>
      <c r="I1923" s="90"/>
      <c r="J1923" s="94"/>
      <c r="K1923" s="95"/>
      <c r="L1923" s="95"/>
      <c r="M1923" s="95"/>
      <c r="N1923" s="96"/>
      <c r="O1923" s="89"/>
      <c r="R1923" t="b">
        <f t="shared" si="59"/>
        <v>0</v>
      </c>
    </row>
    <row r="1924" spans="1:18" ht="15" thickBot="1" x14ac:dyDescent="0.35">
      <c r="A1924" s="2" t="s">
        <v>736</v>
      </c>
      <c r="B1924" s="2" t="s">
        <v>1137</v>
      </c>
      <c r="C1924" s="84">
        <f>IF(COUNTIF(Table1[Tag Number], A1924), 1, 0)</f>
        <v>0</v>
      </c>
      <c r="D1924" s="85">
        <f>IF(COUNTIF(Table2[Tag Number], A1924), 1, 0)</f>
        <v>0</v>
      </c>
      <c r="E1924" s="86">
        <f>IF(COUNTIF(Table3[Tag Number], A1924), 1, 0)</f>
        <v>0</v>
      </c>
      <c r="F1924" s="86">
        <f>IF(COUNTIF(Table4[Tag Number], A1924), 1, 0)</f>
        <v>0</v>
      </c>
      <c r="G1924" s="87">
        <f t="shared" si="60"/>
        <v>0</v>
      </c>
      <c r="H1924" s="88" t="str" cm="1">
        <f t="array" ref="H1924">_xlfn.IFS(OR(_xlfn.XLOOKUP(A1924,Table1[Tag Number],Table1[Status],"-",0)="Dead",
        _xlfn.XLOOKUP(A1924,Table2[Tag Number],Table2[Status],"-",0)="Dead",
        _xlfn.XLOOKUP(A1924,Table3[Tag Number],Table3[Status],"-",0)="Dead",
        _xlfn.XLOOKUP(A1924,Table4[Tag Number],Table4[Status],"-",0)="Dead"),"Dead",
     OR(_xlfn.XLOOKUP(A1924,Table1[Tag Number],Table1[Status],"-",0)="Alive",
        _xlfn.XLOOKUP(A1924,Table2[Tag Number],Table2[Status],"-",0)="Alive",
        _xlfn.XLOOKUP(A1924,Table3[Tag Number],Table3[Status],"-",0)="Alive",
        _xlfn.XLOOKUP(A1924,Table4[Tag Number],Table4[Status],"-",0)="Alive"),"Alive",
     OR(_xlfn.XLOOKUP(A1924,Table1[Tag Number],Table1[Status],"-",0)="-",
        _xlfn.XLOOKUP(A1924,Table2[Tag Number],Table2[Status],"-",0)="-",
        _xlfn.XLOOKUP(A1924,Table3[Tag Number],Table3[Status],"-",0)="-",
        _xlfn.XLOOKUP(A1924,Table4[Tag Number],Table4[Status],"-",0)="-"),
   "-")</f>
        <v>-</v>
      </c>
      <c r="I1924" s="90"/>
      <c r="J1924" s="94"/>
      <c r="K1924" s="95"/>
      <c r="L1924" s="95"/>
      <c r="M1924" s="95"/>
      <c r="N1924" s="96"/>
      <c r="O1924" s="89"/>
      <c r="R1924" t="b">
        <f t="shared" ref="R1924:R1987" si="61">IF(G1924&gt;1,A1924)</f>
        <v>0</v>
      </c>
    </row>
    <row r="1925" spans="1:18" ht="15" thickBot="1" x14ac:dyDescent="0.35">
      <c r="A1925" s="3" t="s">
        <v>2473</v>
      </c>
      <c r="B1925" s="3" t="s">
        <v>1137</v>
      </c>
      <c r="C1925" s="84">
        <f>IF(COUNTIF(Table1[Tag Number], A1925), 1, 0)</f>
        <v>0</v>
      </c>
      <c r="D1925" s="85">
        <f>IF(COUNTIF(Table2[Tag Number], A1925), 1, 0)</f>
        <v>0</v>
      </c>
      <c r="E1925" s="86">
        <f>IF(COUNTIF(Table3[Tag Number], A1925), 1, 0)</f>
        <v>0</v>
      </c>
      <c r="F1925" s="86">
        <f>IF(COUNTIF(Table4[Tag Number], A1925), 1, 0)</f>
        <v>0</v>
      </c>
      <c r="G1925" s="87">
        <f t="shared" ref="G1925:G1988" si="62">SUM(C1925:F1925)</f>
        <v>0</v>
      </c>
      <c r="H1925" s="88" t="str" cm="1">
        <f t="array" ref="H1925">_xlfn.IFS(OR(_xlfn.XLOOKUP(A1925,Table1[Tag Number],Table1[Status],"-",0)="Dead",
        _xlfn.XLOOKUP(A1925,Table2[Tag Number],Table2[Status],"-",0)="Dead",
        _xlfn.XLOOKUP(A1925,Table3[Tag Number],Table3[Status],"-",0)="Dead",
        _xlfn.XLOOKUP(A1925,Table4[Tag Number],Table4[Status],"-",0)="Dead"),"Dead",
     OR(_xlfn.XLOOKUP(A1925,Table1[Tag Number],Table1[Status],"-",0)="Alive",
        _xlfn.XLOOKUP(A1925,Table2[Tag Number],Table2[Status],"-",0)="Alive",
        _xlfn.XLOOKUP(A1925,Table3[Tag Number],Table3[Status],"-",0)="Alive",
        _xlfn.XLOOKUP(A1925,Table4[Tag Number],Table4[Status],"-",0)="Alive"),"Alive",
     OR(_xlfn.XLOOKUP(A1925,Table1[Tag Number],Table1[Status],"-",0)="-",
        _xlfn.XLOOKUP(A1925,Table2[Tag Number],Table2[Status],"-",0)="-",
        _xlfn.XLOOKUP(A1925,Table3[Tag Number],Table3[Status],"-",0)="-",
        _xlfn.XLOOKUP(A1925,Table4[Tag Number],Table4[Status],"-",0)="-"),
   "-")</f>
        <v>-</v>
      </c>
      <c r="I1925" s="90"/>
      <c r="J1925" s="94"/>
      <c r="K1925" s="95"/>
      <c r="L1925" s="95"/>
      <c r="M1925" s="95"/>
      <c r="N1925" s="96"/>
      <c r="O1925" s="89"/>
      <c r="R1925" t="b">
        <f t="shared" si="61"/>
        <v>0</v>
      </c>
    </row>
    <row r="1926" spans="1:18" ht="15" thickBot="1" x14ac:dyDescent="0.35">
      <c r="A1926" s="2" t="s">
        <v>2474</v>
      </c>
      <c r="B1926" s="2" t="s">
        <v>1137</v>
      </c>
      <c r="C1926" s="84">
        <f>IF(COUNTIF(Table1[Tag Number], A1926), 1, 0)</f>
        <v>0</v>
      </c>
      <c r="D1926" s="85">
        <f>IF(COUNTIF(Table2[Tag Number], A1926), 1, 0)</f>
        <v>0</v>
      </c>
      <c r="E1926" s="86">
        <f>IF(COUNTIF(Table3[Tag Number], A1926), 1, 0)</f>
        <v>0</v>
      </c>
      <c r="F1926" s="86">
        <f>IF(COUNTIF(Table4[Tag Number], A1926), 1, 0)</f>
        <v>0</v>
      </c>
      <c r="G1926" s="87">
        <f t="shared" si="62"/>
        <v>0</v>
      </c>
      <c r="H1926" s="88" t="str" cm="1">
        <f t="array" ref="H1926">_xlfn.IFS(OR(_xlfn.XLOOKUP(A1926,Table1[Tag Number],Table1[Status],"-",0)="Dead",
        _xlfn.XLOOKUP(A1926,Table2[Tag Number],Table2[Status],"-",0)="Dead",
        _xlfn.XLOOKUP(A1926,Table3[Tag Number],Table3[Status],"-",0)="Dead",
        _xlfn.XLOOKUP(A1926,Table4[Tag Number],Table4[Status],"-",0)="Dead"),"Dead",
     OR(_xlfn.XLOOKUP(A1926,Table1[Tag Number],Table1[Status],"-",0)="Alive",
        _xlfn.XLOOKUP(A1926,Table2[Tag Number],Table2[Status],"-",0)="Alive",
        _xlfn.XLOOKUP(A1926,Table3[Tag Number],Table3[Status],"-",0)="Alive",
        _xlfn.XLOOKUP(A1926,Table4[Tag Number],Table4[Status],"-",0)="Alive"),"Alive",
     OR(_xlfn.XLOOKUP(A1926,Table1[Tag Number],Table1[Status],"-",0)="-",
        _xlfn.XLOOKUP(A1926,Table2[Tag Number],Table2[Status],"-",0)="-",
        _xlfn.XLOOKUP(A1926,Table3[Tag Number],Table3[Status],"-",0)="-",
        _xlfn.XLOOKUP(A1926,Table4[Tag Number],Table4[Status],"-",0)="-"),
   "-")</f>
        <v>-</v>
      </c>
      <c r="I1926" s="90"/>
      <c r="J1926" s="94"/>
      <c r="K1926" s="95"/>
      <c r="L1926" s="95"/>
      <c r="M1926" s="95"/>
      <c r="N1926" s="96"/>
      <c r="O1926" s="89"/>
      <c r="R1926" t="b">
        <f t="shared" si="61"/>
        <v>0</v>
      </c>
    </row>
    <row r="1927" spans="1:18" ht="15" thickBot="1" x14ac:dyDescent="0.35">
      <c r="A1927" s="3" t="s">
        <v>2475</v>
      </c>
      <c r="B1927" s="3" t="s">
        <v>1137</v>
      </c>
      <c r="C1927" s="84">
        <f>IF(COUNTIF(Table1[Tag Number], A1927), 1, 0)</f>
        <v>0</v>
      </c>
      <c r="D1927" s="85">
        <f>IF(COUNTIF(Table2[Tag Number], A1927), 1, 0)</f>
        <v>0</v>
      </c>
      <c r="E1927" s="86">
        <f>IF(COUNTIF(Table3[Tag Number], A1927), 1, 0)</f>
        <v>0</v>
      </c>
      <c r="F1927" s="86">
        <f>IF(COUNTIF(Table4[Tag Number], A1927), 1, 0)</f>
        <v>0</v>
      </c>
      <c r="G1927" s="87">
        <f t="shared" si="62"/>
        <v>0</v>
      </c>
      <c r="H1927" s="88" t="str" cm="1">
        <f t="array" ref="H1927">_xlfn.IFS(OR(_xlfn.XLOOKUP(A1927,Table1[Tag Number],Table1[Status],"-",0)="Dead",
        _xlfn.XLOOKUP(A1927,Table2[Tag Number],Table2[Status],"-",0)="Dead",
        _xlfn.XLOOKUP(A1927,Table3[Tag Number],Table3[Status],"-",0)="Dead",
        _xlfn.XLOOKUP(A1927,Table4[Tag Number],Table4[Status],"-",0)="Dead"),"Dead",
     OR(_xlfn.XLOOKUP(A1927,Table1[Tag Number],Table1[Status],"-",0)="Alive",
        _xlfn.XLOOKUP(A1927,Table2[Tag Number],Table2[Status],"-",0)="Alive",
        _xlfn.XLOOKUP(A1927,Table3[Tag Number],Table3[Status],"-",0)="Alive",
        _xlfn.XLOOKUP(A1927,Table4[Tag Number],Table4[Status],"-",0)="Alive"),"Alive",
     OR(_xlfn.XLOOKUP(A1927,Table1[Tag Number],Table1[Status],"-",0)="-",
        _xlfn.XLOOKUP(A1927,Table2[Tag Number],Table2[Status],"-",0)="-",
        _xlfn.XLOOKUP(A1927,Table3[Tag Number],Table3[Status],"-",0)="-",
        _xlfn.XLOOKUP(A1927,Table4[Tag Number],Table4[Status],"-",0)="-"),
   "-")</f>
        <v>-</v>
      </c>
      <c r="I1927" s="90"/>
      <c r="J1927" s="94"/>
      <c r="K1927" s="95"/>
      <c r="L1927" s="95"/>
      <c r="M1927" s="95"/>
      <c r="N1927" s="96"/>
      <c r="O1927" s="89"/>
      <c r="R1927" t="b">
        <f t="shared" si="61"/>
        <v>0</v>
      </c>
    </row>
    <row r="1928" spans="1:18" ht="15" thickBot="1" x14ac:dyDescent="0.35">
      <c r="A1928" s="2" t="s">
        <v>728</v>
      </c>
      <c r="B1928" s="2" t="s">
        <v>1137</v>
      </c>
      <c r="C1928" s="84">
        <f>IF(COUNTIF(Table1[Tag Number], A1928), 1, 0)</f>
        <v>0</v>
      </c>
      <c r="D1928" s="85">
        <f>IF(COUNTIF(Table2[Tag Number], A1928), 1, 0)</f>
        <v>0</v>
      </c>
      <c r="E1928" s="86">
        <f>IF(COUNTIF(Table3[Tag Number], A1928), 1, 0)</f>
        <v>0</v>
      </c>
      <c r="F1928" s="86">
        <f>IF(COUNTIF(Table4[Tag Number], A1928), 1, 0)</f>
        <v>0</v>
      </c>
      <c r="G1928" s="87">
        <f t="shared" si="62"/>
        <v>0</v>
      </c>
      <c r="H1928" s="88" t="str" cm="1">
        <f t="array" ref="H1928">_xlfn.IFS(OR(_xlfn.XLOOKUP(A1928,Table1[Tag Number],Table1[Status],"-",0)="Dead",
        _xlfn.XLOOKUP(A1928,Table2[Tag Number],Table2[Status],"-",0)="Dead",
        _xlfn.XLOOKUP(A1928,Table3[Tag Number],Table3[Status],"-",0)="Dead",
        _xlfn.XLOOKUP(A1928,Table4[Tag Number],Table4[Status],"-",0)="Dead"),"Dead",
     OR(_xlfn.XLOOKUP(A1928,Table1[Tag Number],Table1[Status],"-",0)="Alive",
        _xlfn.XLOOKUP(A1928,Table2[Tag Number],Table2[Status],"-",0)="Alive",
        _xlfn.XLOOKUP(A1928,Table3[Tag Number],Table3[Status],"-",0)="Alive",
        _xlfn.XLOOKUP(A1928,Table4[Tag Number],Table4[Status],"-",0)="Alive"),"Alive",
     OR(_xlfn.XLOOKUP(A1928,Table1[Tag Number],Table1[Status],"-",0)="-",
        _xlfn.XLOOKUP(A1928,Table2[Tag Number],Table2[Status],"-",0)="-",
        _xlfn.XLOOKUP(A1928,Table3[Tag Number],Table3[Status],"-",0)="-",
        _xlfn.XLOOKUP(A1928,Table4[Tag Number],Table4[Status],"-",0)="-"),
   "-")</f>
        <v>-</v>
      </c>
      <c r="I1928" s="90"/>
      <c r="J1928" s="94"/>
      <c r="K1928" s="95"/>
      <c r="L1928" s="95"/>
      <c r="M1928" s="95"/>
      <c r="N1928" s="96"/>
      <c r="O1928" s="89"/>
      <c r="R1928" t="b">
        <f t="shared" si="61"/>
        <v>0</v>
      </c>
    </row>
    <row r="1929" spans="1:18" ht="15" thickBot="1" x14ac:dyDescent="0.35">
      <c r="A1929" s="3" t="s">
        <v>2476</v>
      </c>
      <c r="B1929" s="3" t="s">
        <v>1137</v>
      </c>
      <c r="C1929" s="84">
        <f>IF(COUNTIF(Table1[Tag Number], A1929), 1, 0)</f>
        <v>0</v>
      </c>
      <c r="D1929" s="85">
        <f>IF(COUNTIF(Table2[Tag Number], A1929), 1, 0)</f>
        <v>0</v>
      </c>
      <c r="E1929" s="86">
        <f>IF(COUNTIF(Table3[Tag Number], A1929), 1, 0)</f>
        <v>0</v>
      </c>
      <c r="F1929" s="86">
        <f>IF(COUNTIF(Table4[Tag Number], A1929), 1, 0)</f>
        <v>0</v>
      </c>
      <c r="G1929" s="87">
        <f t="shared" si="62"/>
        <v>0</v>
      </c>
      <c r="H1929" s="88" t="str" cm="1">
        <f t="array" ref="H1929">_xlfn.IFS(OR(_xlfn.XLOOKUP(A1929,Table1[Tag Number],Table1[Status],"-",0)="Dead",
        _xlfn.XLOOKUP(A1929,Table2[Tag Number],Table2[Status],"-",0)="Dead",
        _xlfn.XLOOKUP(A1929,Table3[Tag Number],Table3[Status],"-",0)="Dead",
        _xlfn.XLOOKUP(A1929,Table4[Tag Number],Table4[Status],"-",0)="Dead"),"Dead",
     OR(_xlfn.XLOOKUP(A1929,Table1[Tag Number],Table1[Status],"-",0)="Alive",
        _xlfn.XLOOKUP(A1929,Table2[Tag Number],Table2[Status],"-",0)="Alive",
        _xlfn.XLOOKUP(A1929,Table3[Tag Number],Table3[Status],"-",0)="Alive",
        _xlfn.XLOOKUP(A1929,Table4[Tag Number],Table4[Status],"-",0)="Alive"),"Alive",
     OR(_xlfn.XLOOKUP(A1929,Table1[Tag Number],Table1[Status],"-",0)="-",
        _xlfn.XLOOKUP(A1929,Table2[Tag Number],Table2[Status],"-",0)="-",
        _xlfn.XLOOKUP(A1929,Table3[Tag Number],Table3[Status],"-",0)="-",
        _xlfn.XLOOKUP(A1929,Table4[Tag Number],Table4[Status],"-",0)="-"),
   "-")</f>
        <v>-</v>
      </c>
      <c r="I1929" s="90"/>
      <c r="J1929" s="94"/>
      <c r="K1929" s="95"/>
      <c r="L1929" s="95"/>
      <c r="M1929" s="95"/>
      <c r="N1929" s="96"/>
      <c r="O1929" s="89"/>
      <c r="R1929" t="b">
        <f t="shared" si="61"/>
        <v>0</v>
      </c>
    </row>
    <row r="1930" spans="1:18" ht="15" thickBot="1" x14ac:dyDescent="0.35">
      <c r="A1930" s="2" t="s">
        <v>423</v>
      </c>
      <c r="B1930" s="2" t="s">
        <v>1137</v>
      </c>
      <c r="C1930" s="84">
        <f>IF(COUNTIF(Table1[Tag Number], A1930), 1, 0)</f>
        <v>0</v>
      </c>
      <c r="D1930" s="85">
        <f>IF(COUNTIF(Table2[Tag Number], A1930), 1, 0)</f>
        <v>0</v>
      </c>
      <c r="E1930" s="86">
        <f>IF(COUNTIF(Table3[Tag Number], A1930), 1, 0)</f>
        <v>0</v>
      </c>
      <c r="F1930" s="86">
        <f>IF(COUNTIF(Table4[Tag Number], A1930), 1, 0)</f>
        <v>0</v>
      </c>
      <c r="G1930" s="87">
        <f t="shared" si="62"/>
        <v>0</v>
      </c>
      <c r="H1930" s="88" t="str" cm="1">
        <f t="array" ref="H1930">_xlfn.IFS(OR(_xlfn.XLOOKUP(A1930,Table1[Tag Number],Table1[Status],"-",0)="Dead",
        _xlfn.XLOOKUP(A1930,Table2[Tag Number],Table2[Status],"-",0)="Dead",
        _xlfn.XLOOKUP(A1930,Table3[Tag Number],Table3[Status],"-",0)="Dead",
        _xlfn.XLOOKUP(A1930,Table4[Tag Number],Table4[Status],"-",0)="Dead"),"Dead",
     OR(_xlfn.XLOOKUP(A1930,Table1[Tag Number],Table1[Status],"-",0)="Alive",
        _xlfn.XLOOKUP(A1930,Table2[Tag Number],Table2[Status],"-",0)="Alive",
        _xlfn.XLOOKUP(A1930,Table3[Tag Number],Table3[Status],"-",0)="Alive",
        _xlfn.XLOOKUP(A1930,Table4[Tag Number],Table4[Status],"-",0)="Alive"),"Alive",
     OR(_xlfn.XLOOKUP(A1930,Table1[Tag Number],Table1[Status],"-",0)="-",
        _xlfn.XLOOKUP(A1930,Table2[Tag Number],Table2[Status],"-",0)="-",
        _xlfn.XLOOKUP(A1930,Table3[Tag Number],Table3[Status],"-",0)="-",
        _xlfn.XLOOKUP(A1930,Table4[Tag Number],Table4[Status],"-",0)="-"),
   "-")</f>
        <v>-</v>
      </c>
      <c r="I1930" s="90"/>
      <c r="J1930" s="94"/>
      <c r="K1930" s="95"/>
      <c r="L1930" s="95"/>
      <c r="M1930" s="95"/>
      <c r="N1930" s="96"/>
      <c r="O1930" s="89"/>
      <c r="R1930" t="b">
        <f t="shared" si="61"/>
        <v>0</v>
      </c>
    </row>
    <row r="1931" spans="1:18" ht="15" thickBot="1" x14ac:dyDescent="0.35">
      <c r="A1931" s="3" t="s">
        <v>2477</v>
      </c>
      <c r="B1931" s="3" t="s">
        <v>1137</v>
      </c>
      <c r="C1931" s="84">
        <f>IF(COUNTIF(Table1[Tag Number], A1931), 1, 0)</f>
        <v>0</v>
      </c>
      <c r="D1931" s="85">
        <f>IF(COUNTIF(Table2[Tag Number], A1931), 1, 0)</f>
        <v>0</v>
      </c>
      <c r="E1931" s="86">
        <f>IF(COUNTIF(Table3[Tag Number], A1931), 1, 0)</f>
        <v>0</v>
      </c>
      <c r="F1931" s="86">
        <f>IF(COUNTIF(Table4[Tag Number], A1931), 1, 0)</f>
        <v>0</v>
      </c>
      <c r="G1931" s="87">
        <f t="shared" si="62"/>
        <v>0</v>
      </c>
      <c r="H1931" s="88" t="str" cm="1">
        <f t="array" ref="H1931">_xlfn.IFS(OR(_xlfn.XLOOKUP(A1931,Table1[Tag Number],Table1[Status],"-",0)="Dead",
        _xlfn.XLOOKUP(A1931,Table2[Tag Number],Table2[Status],"-",0)="Dead",
        _xlfn.XLOOKUP(A1931,Table3[Tag Number],Table3[Status],"-",0)="Dead",
        _xlfn.XLOOKUP(A1931,Table4[Tag Number],Table4[Status],"-",0)="Dead"),"Dead",
     OR(_xlfn.XLOOKUP(A1931,Table1[Tag Number],Table1[Status],"-",0)="Alive",
        _xlfn.XLOOKUP(A1931,Table2[Tag Number],Table2[Status],"-",0)="Alive",
        _xlfn.XLOOKUP(A1931,Table3[Tag Number],Table3[Status],"-",0)="Alive",
        _xlfn.XLOOKUP(A1931,Table4[Tag Number],Table4[Status],"-",0)="Alive"),"Alive",
     OR(_xlfn.XLOOKUP(A1931,Table1[Tag Number],Table1[Status],"-",0)="-",
        _xlfn.XLOOKUP(A1931,Table2[Tag Number],Table2[Status],"-",0)="-",
        _xlfn.XLOOKUP(A1931,Table3[Tag Number],Table3[Status],"-",0)="-",
        _xlfn.XLOOKUP(A1931,Table4[Tag Number],Table4[Status],"-",0)="-"),
   "-")</f>
        <v>-</v>
      </c>
      <c r="I1931" s="90"/>
      <c r="J1931" s="94"/>
      <c r="K1931" s="95"/>
      <c r="L1931" s="95"/>
      <c r="M1931" s="95"/>
      <c r="N1931" s="96"/>
      <c r="O1931" s="89"/>
      <c r="R1931" t="b">
        <f t="shared" si="61"/>
        <v>0</v>
      </c>
    </row>
    <row r="1932" spans="1:18" ht="15" thickBot="1" x14ac:dyDescent="0.35">
      <c r="A1932" s="2" t="s">
        <v>2478</v>
      </c>
      <c r="B1932" s="2" t="s">
        <v>1137</v>
      </c>
      <c r="C1932" s="84">
        <f>IF(COUNTIF(Table1[Tag Number], A1932), 1, 0)</f>
        <v>0</v>
      </c>
      <c r="D1932" s="85">
        <f>IF(COUNTIF(Table2[Tag Number], A1932), 1, 0)</f>
        <v>0</v>
      </c>
      <c r="E1932" s="86">
        <f>IF(COUNTIF(Table3[Tag Number], A1932), 1, 0)</f>
        <v>0</v>
      </c>
      <c r="F1932" s="86">
        <f>IF(COUNTIF(Table4[Tag Number], A1932), 1, 0)</f>
        <v>0</v>
      </c>
      <c r="G1932" s="87">
        <f t="shared" si="62"/>
        <v>0</v>
      </c>
      <c r="H1932" s="88" t="str" cm="1">
        <f t="array" ref="H1932">_xlfn.IFS(OR(_xlfn.XLOOKUP(A1932,Table1[Tag Number],Table1[Status],"-",0)="Dead",
        _xlfn.XLOOKUP(A1932,Table2[Tag Number],Table2[Status],"-",0)="Dead",
        _xlfn.XLOOKUP(A1932,Table3[Tag Number],Table3[Status],"-",0)="Dead",
        _xlfn.XLOOKUP(A1932,Table4[Tag Number],Table4[Status],"-",0)="Dead"),"Dead",
     OR(_xlfn.XLOOKUP(A1932,Table1[Tag Number],Table1[Status],"-",0)="Alive",
        _xlfn.XLOOKUP(A1932,Table2[Tag Number],Table2[Status],"-",0)="Alive",
        _xlfn.XLOOKUP(A1932,Table3[Tag Number],Table3[Status],"-",0)="Alive",
        _xlfn.XLOOKUP(A1932,Table4[Tag Number],Table4[Status],"-",0)="Alive"),"Alive",
     OR(_xlfn.XLOOKUP(A1932,Table1[Tag Number],Table1[Status],"-",0)="-",
        _xlfn.XLOOKUP(A1932,Table2[Tag Number],Table2[Status],"-",0)="-",
        _xlfn.XLOOKUP(A1932,Table3[Tag Number],Table3[Status],"-",0)="-",
        _xlfn.XLOOKUP(A1932,Table4[Tag Number],Table4[Status],"-",0)="-"),
   "-")</f>
        <v>-</v>
      </c>
      <c r="I1932" s="90"/>
      <c r="J1932" s="94"/>
      <c r="K1932" s="95"/>
      <c r="L1932" s="95"/>
      <c r="M1932" s="95"/>
      <c r="N1932" s="96"/>
      <c r="O1932" s="89"/>
      <c r="R1932" t="b">
        <f t="shared" si="61"/>
        <v>0</v>
      </c>
    </row>
    <row r="1933" spans="1:18" ht="15" thickBot="1" x14ac:dyDescent="0.35">
      <c r="A1933" s="3" t="s">
        <v>376</v>
      </c>
      <c r="B1933" s="3" t="s">
        <v>1137</v>
      </c>
      <c r="C1933" s="84">
        <f>IF(COUNTIF(Table1[Tag Number], A1933), 1, 0)</f>
        <v>0</v>
      </c>
      <c r="D1933" s="85">
        <f>IF(COUNTIF(Table2[Tag Number], A1933), 1, 0)</f>
        <v>0</v>
      </c>
      <c r="E1933" s="86">
        <f>IF(COUNTIF(Table3[Tag Number], A1933), 1, 0)</f>
        <v>0</v>
      </c>
      <c r="F1933" s="86">
        <f>IF(COUNTIF(Table4[Tag Number], A1933), 1, 0)</f>
        <v>0</v>
      </c>
      <c r="G1933" s="87">
        <f t="shared" si="62"/>
        <v>0</v>
      </c>
      <c r="H1933" s="88" t="str" cm="1">
        <f t="array" ref="H1933">_xlfn.IFS(OR(_xlfn.XLOOKUP(A1933,Table1[Tag Number],Table1[Status],"-",0)="Dead",
        _xlfn.XLOOKUP(A1933,Table2[Tag Number],Table2[Status],"-",0)="Dead",
        _xlfn.XLOOKUP(A1933,Table3[Tag Number],Table3[Status],"-",0)="Dead",
        _xlfn.XLOOKUP(A1933,Table4[Tag Number],Table4[Status],"-",0)="Dead"),"Dead",
     OR(_xlfn.XLOOKUP(A1933,Table1[Tag Number],Table1[Status],"-",0)="Alive",
        _xlfn.XLOOKUP(A1933,Table2[Tag Number],Table2[Status],"-",0)="Alive",
        _xlfn.XLOOKUP(A1933,Table3[Tag Number],Table3[Status],"-",0)="Alive",
        _xlfn.XLOOKUP(A1933,Table4[Tag Number],Table4[Status],"-",0)="Alive"),"Alive",
     OR(_xlfn.XLOOKUP(A1933,Table1[Tag Number],Table1[Status],"-",0)="-",
        _xlfn.XLOOKUP(A1933,Table2[Tag Number],Table2[Status],"-",0)="-",
        _xlfn.XLOOKUP(A1933,Table3[Tag Number],Table3[Status],"-",0)="-",
        _xlfn.XLOOKUP(A1933,Table4[Tag Number],Table4[Status],"-",0)="-"),
   "-")</f>
        <v>-</v>
      </c>
      <c r="I1933" s="90"/>
      <c r="J1933" s="94"/>
      <c r="K1933" s="95"/>
      <c r="L1933" s="95"/>
      <c r="M1933" s="95"/>
      <c r="N1933" s="96"/>
      <c r="O1933" s="89"/>
      <c r="R1933" t="b">
        <f t="shared" si="61"/>
        <v>0</v>
      </c>
    </row>
    <row r="1934" spans="1:18" ht="15" thickBot="1" x14ac:dyDescent="0.35">
      <c r="A1934" s="2" t="s">
        <v>2479</v>
      </c>
      <c r="B1934" s="2" t="s">
        <v>1137</v>
      </c>
      <c r="C1934" s="84">
        <f>IF(COUNTIF(Table1[Tag Number], A1934), 1, 0)</f>
        <v>0</v>
      </c>
      <c r="D1934" s="85">
        <f>IF(COUNTIF(Table2[Tag Number], A1934), 1, 0)</f>
        <v>0</v>
      </c>
      <c r="E1934" s="86">
        <f>IF(COUNTIF(Table3[Tag Number], A1934), 1, 0)</f>
        <v>0</v>
      </c>
      <c r="F1934" s="86">
        <f>IF(COUNTIF(Table4[Tag Number], A1934), 1, 0)</f>
        <v>0</v>
      </c>
      <c r="G1934" s="87">
        <f t="shared" si="62"/>
        <v>0</v>
      </c>
      <c r="H1934" s="88" t="str" cm="1">
        <f t="array" ref="H1934">_xlfn.IFS(OR(_xlfn.XLOOKUP(A1934,Table1[Tag Number],Table1[Status],"-",0)="Dead",
        _xlfn.XLOOKUP(A1934,Table2[Tag Number],Table2[Status],"-",0)="Dead",
        _xlfn.XLOOKUP(A1934,Table3[Tag Number],Table3[Status],"-",0)="Dead",
        _xlfn.XLOOKUP(A1934,Table4[Tag Number],Table4[Status],"-",0)="Dead"),"Dead",
     OR(_xlfn.XLOOKUP(A1934,Table1[Tag Number],Table1[Status],"-",0)="Alive",
        _xlfn.XLOOKUP(A1934,Table2[Tag Number],Table2[Status],"-",0)="Alive",
        _xlfn.XLOOKUP(A1934,Table3[Tag Number],Table3[Status],"-",0)="Alive",
        _xlfn.XLOOKUP(A1934,Table4[Tag Number],Table4[Status],"-",0)="Alive"),"Alive",
     OR(_xlfn.XLOOKUP(A1934,Table1[Tag Number],Table1[Status],"-",0)="-",
        _xlfn.XLOOKUP(A1934,Table2[Tag Number],Table2[Status],"-",0)="-",
        _xlfn.XLOOKUP(A1934,Table3[Tag Number],Table3[Status],"-",0)="-",
        _xlfn.XLOOKUP(A1934,Table4[Tag Number],Table4[Status],"-",0)="-"),
   "-")</f>
        <v>-</v>
      </c>
      <c r="I1934" s="90"/>
      <c r="J1934" s="94"/>
      <c r="K1934" s="95"/>
      <c r="L1934" s="95"/>
      <c r="M1934" s="95"/>
      <c r="N1934" s="96"/>
      <c r="O1934" s="89"/>
      <c r="R1934" t="b">
        <f t="shared" si="61"/>
        <v>0</v>
      </c>
    </row>
    <row r="1935" spans="1:18" ht="15" thickBot="1" x14ac:dyDescent="0.35">
      <c r="A1935" s="3" t="s">
        <v>634</v>
      </c>
      <c r="B1935" s="3" t="s">
        <v>1137</v>
      </c>
      <c r="C1935" s="84">
        <f>IF(COUNTIF(Table1[Tag Number], A1935), 1, 0)</f>
        <v>0</v>
      </c>
      <c r="D1935" s="85">
        <f>IF(COUNTIF(Table2[Tag Number], A1935), 1, 0)</f>
        <v>0</v>
      </c>
      <c r="E1935" s="86">
        <f>IF(COUNTIF(Table3[Tag Number], A1935), 1, 0)</f>
        <v>0</v>
      </c>
      <c r="F1935" s="86">
        <f>IF(COUNTIF(Table4[Tag Number], A1935), 1, 0)</f>
        <v>0</v>
      </c>
      <c r="G1935" s="87">
        <f t="shared" si="62"/>
        <v>0</v>
      </c>
      <c r="H1935" s="88" t="str" cm="1">
        <f t="array" ref="H1935">_xlfn.IFS(OR(_xlfn.XLOOKUP(A1935,Table1[Tag Number],Table1[Status],"-",0)="Dead",
        _xlfn.XLOOKUP(A1935,Table2[Tag Number],Table2[Status],"-",0)="Dead",
        _xlfn.XLOOKUP(A1935,Table3[Tag Number],Table3[Status],"-",0)="Dead",
        _xlfn.XLOOKUP(A1935,Table4[Tag Number],Table4[Status],"-",0)="Dead"),"Dead",
     OR(_xlfn.XLOOKUP(A1935,Table1[Tag Number],Table1[Status],"-",0)="Alive",
        _xlfn.XLOOKUP(A1935,Table2[Tag Number],Table2[Status],"-",0)="Alive",
        _xlfn.XLOOKUP(A1935,Table3[Tag Number],Table3[Status],"-",0)="Alive",
        _xlfn.XLOOKUP(A1935,Table4[Tag Number],Table4[Status],"-",0)="Alive"),"Alive",
     OR(_xlfn.XLOOKUP(A1935,Table1[Tag Number],Table1[Status],"-",0)="-",
        _xlfn.XLOOKUP(A1935,Table2[Tag Number],Table2[Status],"-",0)="-",
        _xlfn.XLOOKUP(A1935,Table3[Tag Number],Table3[Status],"-",0)="-",
        _xlfn.XLOOKUP(A1935,Table4[Tag Number],Table4[Status],"-",0)="-"),
   "-")</f>
        <v>-</v>
      </c>
      <c r="I1935" s="90"/>
      <c r="J1935" s="94"/>
      <c r="K1935" s="95"/>
      <c r="L1935" s="95"/>
      <c r="M1935" s="95"/>
      <c r="N1935" s="96"/>
      <c r="O1935" s="89"/>
      <c r="R1935" t="b">
        <f t="shared" si="61"/>
        <v>0</v>
      </c>
    </row>
    <row r="1936" spans="1:18" ht="15" thickBot="1" x14ac:dyDescent="0.35">
      <c r="A1936" s="2" t="s">
        <v>2480</v>
      </c>
      <c r="B1936" s="2" t="s">
        <v>1137</v>
      </c>
      <c r="C1936" s="84">
        <f>IF(COUNTIF(Table1[Tag Number], A1936), 1, 0)</f>
        <v>0</v>
      </c>
      <c r="D1936" s="85">
        <f>IF(COUNTIF(Table2[Tag Number], A1936), 1, 0)</f>
        <v>0</v>
      </c>
      <c r="E1936" s="86">
        <f>IF(COUNTIF(Table3[Tag Number], A1936), 1, 0)</f>
        <v>0</v>
      </c>
      <c r="F1936" s="86">
        <f>IF(COUNTIF(Table4[Tag Number], A1936), 1, 0)</f>
        <v>0</v>
      </c>
      <c r="G1936" s="87">
        <f t="shared" si="62"/>
        <v>0</v>
      </c>
      <c r="H1936" s="88" t="str" cm="1">
        <f t="array" ref="H1936">_xlfn.IFS(OR(_xlfn.XLOOKUP(A1936,Table1[Tag Number],Table1[Status],"-",0)="Dead",
        _xlfn.XLOOKUP(A1936,Table2[Tag Number],Table2[Status],"-",0)="Dead",
        _xlfn.XLOOKUP(A1936,Table3[Tag Number],Table3[Status],"-",0)="Dead",
        _xlfn.XLOOKUP(A1936,Table4[Tag Number],Table4[Status],"-",0)="Dead"),"Dead",
     OR(_xlfn.XLOOKUP(A1936,Table1[Tag Number],Table1[Status],"-",0)="Alive",
        _xlfn.XLOOKUP(A1936,Table2[Tag Number],Table2[Status],"-",0)="Alive",
        _xlfn.XLOOKUP(A1936,Table3[Tag Number],Table3[Status],"-",0)="Alive",
        _xlfn.XLOOKUP(A1936,Table4[Tag Number],Table4[Status],"-",0)="Alive"),"Alive",
     OR(_xlfn.XLOOKUP(A1936,Table1[Tag Number],Table1[Status],"-",0)="-",
        _xlfn.XLOOKUP(A1936,Table2[Tag Number],Table2[Status],"-",0)="-",
        _xlfn.XLOOKUP(A1936,Table3[Tag Number],Table3[Status],"-",0)="-",
        _xlfn.XLOOKUP(A1936,Table4[Tag Number],Table4[Status],"-",0)="-"),
   "-")</f>
        <v>-</v>
      </c>
      <c r="I1936" s="90"/>
      <c r="J1936" s="94"/>
      <c r="K1936" s="95"/>
      <c r="L1936" s="95"/>
      <c r="M1936" s="95"/>
      <c r="N1936" s="96"/>
      <c r="O1936" s="89"/>
      <c r="R1936" t="b">
        <f t="shared" si="61"/>
        <v>0</v>
      </c>
    </row>
    <row r="1937" spans="1:18" ht="15" thickBot="1" x14ac:dyDescent="0.35">
      <c r="A1937" s="3" t="s">
        <v>863</v>
      </c>
      <c r="B1937" s="3" t="s">
        <v>1137</v>
      </c>
      <c r="C1937" s="84">
        <f>IF(COUNTIF(Table1[Tag Number], A1937), 1, 0)</f>
        <v>0</v>
      </c>
      <c r="D1937" s="85">
        <f>IF(COUNTIF(Table2[Tag Number], A1937), 1, 0)</f>
        <v>0</v>
      </c>
      <c r="E1937" s="86">
        <f>IF(COUNTIF(Table3[Tag Number], A1937), 1, 0)</f>
        <v>0</v>
      </c>
      <c r="F1937" s="86">
        <f>IF(COUNTIF(Table4[Tag Number], A1937), 1, 0)</f>
        <v>0</v>
      </c>
      <c r="G1937" s="87">
        <f t="shared" si="62"/>
        <v>0</v>
      </c>
      <c r="H1937" s="88" t="str" cm="1">
        <f t="array" ref="H1937">_xlfn.IFS(OR(_xlfn.XLOOKUP(A1937,Table1[Tag Number],Table1[Status],"-",0)="Dead",
        _xlfn.XLOOKUP(A1937,Table2[Tag Number],Table2[Status],"-",0)="Dead",
        _xlfn.XLOOKUP(A1937,Table3[Tag Number],Table3[Status],"-",0)="Dead",
        _xlfn.XLOOKUP(A1937,Table4[Tag Number],Table4[Status],"-",0)="Dead"),"Dead",
     OR(_xlfn.XLOOKUP(A1937,Table1[Tag Number],Table1[Status],"-",0)="Alive",
        _xlfn.XLOOKUP(A1937,Table2[Tag Number],Table2[Status],"-",0)="Alive",
        _xlfn.XLOOKUP(A1937,Table3[Tag Number],Table3[Status],"-",0)="Alive",
        _xlfn.XLOOKUP(A1937,Table4[Tag Number],Table4[Status],"-",0)="Alive"),"Alive",
     OR(_xlfn.XLOOKUP(A1937,Table1[Tag Number],Table1[Status],"-",0)="-",
        _xlfn.XLOOKUP(A1937,Table2[Tag Number],Table2[Status],"-",0)="-",
        _xlfn.XLOOKUP(A1937,Table3[Tag Number],Table3[Status],"-",0)="-",
        _xlfn.XLOOKUP(A1937,Table4[Tag Number],Table4[Status],"-",0)="-"),
   "-")</f>
        <v>-</v>
      </c>
      <c r="I1937" s="90"/>
      <c r="J1937" s="94"/>
      <c r="K1937" s="95"/>
      <c r="L1937" s="95"/>
      <c r="M1937" s="95"/>
      <c r="N1937" s="96"/>
      <c r="O1937" s="89"/>
      <c r="R1937" t="b">
        <f t="shared" si="61"/>
        <v>0</v>
      </c>
    </row>
    <row r="1938" spans="1:18" ht="15" thickBot="1" x14ac:dyDescent="0.35">
      <c r="A1938" s="2" t="s">
        <v>2481</v>
      </c>
      <c r="B1938" s="2" t="s">
        <v>1137</v>
      </c>
      <c r="C1938" s="84">
        <f>IF(COUNTIF(Table1[Tag Number], A1938), 1, 0)</f>
        <v>0</v>
      </c>
      <c r="D1938" s="85">
        <f>IF(COUNTIF(Table2[Tag Number], A1938), 1, 0)</f>
        <v>0</v>
      </c>
      <c r="E1938" s="86">
        <f>IF(COUNTIF(Table3[Tag Number], A1938), 1, 0)</f>
        <v>0</v>
      </c>
      <c r="F1938" s="86">
        <f>IF(COUNTIF(Table4[Tag Number], A1938), 1, 0)</f>
        <v>0</v>
      </c>
      <c r="G1938" s="87">
        <f t="shared" si="62"/>
        <v>0</v>
      </c>
      <c r="H1938" s="88" t="str" cm="1">
        <f t="array" ref="H1938">_xlfn.IFS(OR(_xlfn.XLOOKUP(A1938,Table1[Tag Number],Table1[Status],"-",0)="Dead",
        _xlfn.XLOOKUP(A1938,Table2[Tag Number],Table2[Status],"-",0)="Dead",
        _xlfn.XLOOKUP(A1938,Table3[Tag Number],Table3[Status],"-",0)="Dead",
        _xlfn.XLOOKUP(A1938,Table4[Tag Number],Table4[Status],"-",0)="Dead"),"Dead",
     OR(_xlfn.XLOOKUP(A1938,Table1[Tag Number],Table1[Status],"-",0)="Alive",
        _xlfn.XLOOKUP(A1938,Table2[Tag Number],Table2[Status],"-",0)="Alive",
        _xlfn.XLOOKUP(A1938,Table3[Tag Number],Table3[Status],"-",0)="Alive",
        _xlfn.XLOOKUP(A1938,Table4[Tag Number],Table4[Status],"-",0)="Alive"),"Alive",
     OR(_xlfn.XLOOKUP(A1938,Table1[Tag Number],Table1[Status],"-",0)="-",
        _xlfn.XLOOKUP(A1938,Table2[Tag Number],Table2[Status],"-",0)="-",
        _xlfn.XLOOKUP(A1938,Table3[Tag Number],Table3[Status],"-",0)="-",
        _xlfn.XLOOKUP(A1938,Table4[Tag Number],Table4[Status],"-",0)="-"),
   "-")</f>
        <v>-</v>
      </c>
      <c r="I1938" s="90"/>
      <c r="J1938" s="94"/>
      <c r="K1938" s="95"/>
      <c r="L1938" s="95"/>
      <c r="M1938" s="95"/>
      <c r="N1938" s="96"/>
      <c r="O1938" s="89"/>
      <c r="R1938" t="b">
        <f t="shared" si="61"/>
        <v>0</v>
      </c>
    </row>
    <row r="1939" spans="1:18" ht="15" thickBot="1" x14ac:dyDescent="0.35">
      <c r="A1939" s="3" t="s">
        <v>843</v>
      </c>
      <c r="B1939" s="3" t="s">
        <v>1137</v>
      </c>
      <c r="C1939" s="84">
        <f>IF(COUNTIF(Table1[Tag Number], A1939), 1, 0)</f>
        <v>0</v>
      </c>
      <c r="D1939" s="85">
        <f>IF(COUNTIF(Table2[Tag Number], A1939), 1, 0)</f>
        <v>0</v>
      </c>
      <c r="E1939" s="86">
        <f>IF(COUNTIF(Table3[Tag Number], A1939), 1, 0)</f>
        <v>0</v>
      </c>
      <c r="F1939" s="86">
        <f>IF(COUNTIF(Table4[Tag Number], A1939), 1, 0)</f>
        <v>0</v>
      </c>
      <c r="G1939" s="87">
        <f t="shared" si="62"/>
        <v>0</v>
      </c>
      <c r="H1939" s="88" t="str" cm="1">
        <f t="array" ref="H1939">_xlfn.IFS(OR(_xlfn.XLOOKUP(A1939,Table1[Tag Number],Table1[Status],"-",0)="Dead",
        _xlfn.XLOOKUP(A1939,Table2[Tag Number],Table2[Status],"-",0)="Dead",
        _xlfn.XLOOKUP(A1939,Table3[Tag Number],Table3[Status],"-",0)="Dead",
        _xlfn.XLOOKUP(A1939,Table4[Tag Number],Table4[Status],"-",0)="Dead"),"Dead",
     OR(_xlfn.XLOOKUP(A1939,Table1[Tag Number],Table1[Status],"-",0)="Alive",
        _xlfn.XLOOKUP(A1939,Table2[Tag Number],Table2[Status],"-",0)="Alive",
        _xlfn.XLOOKUP(A1939,Table3[Tag Number],Table3[Status],"-",0)="Alive",
        _xlfn.XLOOKUP(A1939,Table4[Tag Number],Table4[Status],"-",0)="Alive"),"Alive",
     OR(_xlfn.XLOOKUP(A1939,Table1[Tag Number],Table1[Status],"-",0)="-",
        _xlfn.XLOOKUP(A1939,Table2[Tag Number],Table2[Status],"-",0)="-",
        _xlfn.XLOOKUP(A1939,Table3[Tag Number],Table3[Status],"-",0)="-",
        _xlfn.XLOOKUP(A1939,Table4[Tag Number],Table4[Status],"-",0)="-"),
   "-")</f>
        <v>-</v>
      </c>
      <c r="I1939" s="90"/>
      <c r="J1939" s="94"/>
      <c r="K1939" s="95"/>
      <c r="L1939" s="95"/>
      <c r="M1939" s="95"/>
      <c r="N1939" s="96"/>
      <c r="O1939" s="89"/>
      <c r="R1939" t="b">
        <f t="shared" si="61"/>
        <v>0</v>
      </c>
    </row>
    <row r="1940" spans="1:18" ht="15" thickBot="1" x14ac:dyDescent="0.35">
      <c r="A1940" s="2" t="s">
        <v>2482</v>
      </c>
      <c r="B1940" s="2" t="s">
        <v>1137</v>
      </c>
      <c r="C1940" s="84">
        <f>IF(COUNTIF(Table1[Tag Number], A1940), 1, 0)</f>
        <v>0</v>
      </c>
      <c r="D1940" s="85">
        <f>IF(COUNTIF(Table2[Tag Number], A1940), 1, 0)</f>
        <v>0</v>
      </c>
      <c r="E1940" s="86">
        <f>IF(COUNTIF(Table3[Tag Number], A1940), 1, 0)</f>
        <v>0</v>
      </c>
      <c r="F1940" s="86">
        <f>IF(COUNTIF(Table4[Tag Number], A1940), 1, 0)</f>
        <v>0</v>
      </c>
      <c r="G1940" s="87">
        <f t="shared" si="62"/>
        <v>0</v>
      </c>
      <c r="H1940" s="88" t="str" cm="1">
        <f t="array" ref="H1940">_xlfn.IFS(OR(_xlfn.XLOOKUP(A1940,Table1[Tag Number],Table1[Status],"-",0)="Dead",
        _xlfn.XLOOKUP(A1940,Table2[Tag Number],Table2[Status],"-",0)="Dead",
        _xlfn.XLOOKUP(A1940,Table3[Tag Number],Table3[Status],"-",0)="Dead",
        _xlfn.XLOOKUP(A1940,Table4[Tag Number],Table4[Status],"-",0)="Dead"),"Dead",
     OR(_xlfn.XLOOKUP(A1940,Table1[Tag Number],Table1[Status],"-",0)="Alive",
        _xlfn.XLOOKUP(A1940,Table2[Tag Number],Table2[Status],"-",0)="Alive",
        _xlfn.XLOOKUP(A1940,Table3[Tag Number],Table3[Status],"-",0)="Alive",
        _xlfn.XLOOKUP(A1940,Table4[Tag Number],Table4[Status],"-",0)="Alive"),"Alive",
     OR(_xlfn.XLOOKUP(A1940,Table1[Tag Number],Table1[Status],"-",0)="-",
        _xlfn.XLOOKUP(A1940,Table2[Tag Number],Table2[Status],"-",0)="-",
        _xlfn.XLOOKUP(A1940,Table3[Tag Number],Table3[Status],"-",0)="-",
        _xlfn.XLOOKUP(A1940,Table4[Tag Number],Table4[Status],"-",0)="-"),
   "-")</f>
        <v>-</v>
      </c>
      <c r="I1940" s="90"/>
      <c r="J1940" s="94"/>
      <c r="K1940" s="95"/>
      <c r="L1940" s="95"/>
      <c r="M1940" s="95"/>
      <c r="N1940" s="96"/>
      <c r="O1940" s="89"/>
      <c r="R1940" t="b">
        <f t="shared" si="61"/>
        <v>0</v>
      </c>
    </row>
    <row r="1941" spans="1:18" ht="15" thickBot="1" x14ac:dyDescent="0.35">
      <c r="A1941" s="3" t="s">
        <v>2483</v>
      </c>
      <c r="B1941" s="3" t="s">
        <v>1137</v>
      </c>
      <c r="C1941" s="84">
        <f>IF(COUNTIF(Table1[Tag Number], A1941), 1, 0)</f>
        <v>0</v>
      </c>
      <c r="D1941" s="85">
        <f>IF(COUNTIF(Table2[Tag Number], A1941), 1, 0)</f>
        <v>0</v>
      </c>
      <c r="E1941" s="86">
        <f>IF(COUNTIF(Table3[Tag Number], A1941), 1, 0)</f>
        <v>0</v>
      </c>
      <c r="F1941" s="86">
        <f>IF(COUNTIF(Table4[Tag Number], A1941), 1, 0)</f>
        <v>0</v>
      </c>
      <c r="G1941" s="87">
        <f t="shared" si="62"/>
        <v>0</v>
      </c>
      <c r="H1941" s="88" t="str" cm="1">
        <f t="array" ref="H1941">_xlfn.IFS(OR(_xlfn.XLOOKUP(A1941,Table1[Tag Number],Table1[Status],"-",0)="Dead",
        _xlfn.XLOOKUP(A1941,Table2[Tag Number],Table2[Status],"-",0)="Dead",
        _xlfn.XLOOKUP(A1941,Table3[Tag Number],Table3[Status],"-",0)="Dead",
        _xlfn.XLOOKUP(A1941,Table4[Tag Number],Table4[Status],"-",0)="Dead"),"Dead",
     OR(_xlfn.XLOOKUP(A1941,Table1[Tag Number],Table1[Status],"-",0)="Alive",
        _xlfn.XLOOKUP(A1941,Table2[Tag Number],Table2[Status],"-",0)="Alive",
        _xlfn.XLOOKUP(A1941,Table3[Tag Number],Table3[Status],"-",0)="Alive",
        _xlfn.XLOOKUP(A1941,Table4[Tag Number],Table4[Status],"-",0)="Alive"),"Alive",
     OR(_xlfn.XLOOKUP(A1941,Table1[Tag Number],Table1[Status],"-",0)="-",
        _xlfn.XLOOKUP(A1941,Table2[Tag Number],Table2[Status],"-",0)="-",
        _xlfn.XLOOKUP(A1941,Table3[Tag Number],Table3[Status],"-",0)="-",
        _xlfn.XLOOKUP(A1941,Table4[Tag Number],Table4[Status],"-",0)="-"),
   "-")</f>
        <v>-</v>
      </c>
      <c r="I1941" s="90"/>
      <c r="J1941" s="94"/>
      <c r="K1941" s="95"/>
      <c r="L1941" s="95"/>
      <c r="M1941" s="95"/>
      <c r="N1941" s="96"/>
      <c r="O1941" s="89"/>
      <c r="R1941" t="b">
        <f t="shared" si="61"/>
        <v>0</v>
      </c>
    </row>
    <row r="1942" spans="1:18" ht="15" thickBot="1" x14ac:dyDescent="0.35">
      <c r="A1942" s="2" t="s">
        <v>382</v>
      </c>
      <c r="B1942" s="2" t="s">
        <v>1137</v>
      </c>
      <c r="C1942" s="84">
        <f>IF(COUNTIF(Table1[Tag Number], A1942), 1, 0)</f>
        <v>0</v>
      </c>
      <c r="D1942" s="85">
        <f>IF(COUNTIF(Table2[Tag Number], A1942), 1, 0)</f>
        <v>0</v>
      </c>
      <c r="E1942" s="86">
        <f>IF(COUNTIF(Table3[Tag Number], A1942), 1, 0)</f>
        <v>0</v>
      </c>
      <c r="F1942" s="86">
        <f>IF(COUNTIF(Table4[Tag Number], A1942), 1, 0)</f>
        <v>0</v>
      </c>
      <c r="G1942" s="87">
        <f t="shared" si="62"/>
        <v>0</v>
      </c>
      <c r="H1942" s="88" t="str" cm="1">
        <f t="array" ref="H1942">_xlfn.IFS(OR(_xlfn.XLOOKUP(A1942,Table1[Tag Number],Table1[Status],"-",0)="Dead",
        _xlfn.XLOOKUP(A1942,Table2[Tag Number],Table2[Status],"-",0)="Dead",
        _xlfn.XLOOKUP(A1942,Table3[Tag Number],Table3[Status],"-",0)="Dead",
        _xlfn.XLOOKUP(A1942,Table4[Tag Number],Table4[Status],"-",0)="Dead"),"Dead",
     OR(_xlfn.XLOOKUP(A1942,Table1[Tag Number],Table1[Status],"-",0)="Alive",
        _xlfn.XLOOKUP(A1942,Table2[Tag Number],Table2[Status],"-",0)="Alive",
        _xlfn.XLOOKUP(A1942,Table3[Tag Number],Table3[Status],"-",0)="Alive",
        _xlfn.XLOOKUP(A1942,Table4[Tag Number],Table4[Status],"-",0)="Alive"),"Alive",
     OR(_xlfn.XLOOKUP(A1942,Table1[Tag Number],Table1[Status],"-",0)="-",
        _xlfn.XLOOKUP(A1942,Table2[Tag Number],Table2[Status],"-",0)="-",
        _xlfn.XLOOKUP(A1942,Table3[Tag Number],Table3[Status],"-",0)="-",
        _xlfn.XLOOKUP(A1942,Table4[Tag Number],Table4[Status],"-",0)="-"),
   "-")</f>
        <v>-</v>
      </c>
      <c r="I1942" s="90"/>
      <c r="J1942" s="94"/>
      <c r="K1942" s="95"/>
      <c r="L1942" s="95"/>
      <c r="M1942" s="95"/>
      <c r="N1942" s="96"/>
      <c r="O1942" s="89"/>
      <c r="R1942" t="b">
        <f t="shared" si="61"/>
        <v>0</v>
      </c>
    </row>
    <row r="1943" spans="1:18" ht="15" thickBot="1" x14ac:dyDescent="0.35">
      <c r="A1943" s="3" t="s">
        <v>656</v>
      </c>
      <c r="B1943" s="3" t="s">
        <v>1137</v>
      </c>
      <c r="C1943" s="84">
        <f>IF(COUNTIF(Table1[Tag Number], A1943), 1, 0)</f>
        <v>0</v>
      </c>
      <c r="D1943" s="85">
        <f>IF(COUNTIF(Table2[Tag Number], A1943), 1, 0)</f>
        <v>0</v>
      </c>
      <c r="E1943" s="86">
        <f>IF(COUNTIF(Table3[Tag Number], A1943), 1, 0)</f>
        <v>0</v>
      </c>
      <c r="F1943" s="86">
        <f>IF(COUNTIF(Table4[Tag Number], A1943), 1, 0)</f>
        <v>0</v>
      </c>
      <c r="G1943" s="87">
        <f t="shared" si="62"/>
        <v>0</v>
      </c>
      <c r="H1943" s="88" t="str" cm="1">
        <f t="array" ref="H1943">_xlfn.IFS(OR(_xlfn.XLOOKUP(A1943,Table1[Tag Number],Table1[Status],"-",0)="Dead",
        _xlfn.XLOOKUP(A1943,Table2[Tag Number],Table2[Status],"-",0)="Dead",
        _xlfn.XLOOKUP(A1943,Table3[Tag Number],Table3[Status],"-",0)="Dead",
        _xlfn.XLOOKUP(A1943,Table4[Tag Number],Table4[Status],"-",0)="Dead"),"Dead",
     OR(_xlfn.XLOOKUP(A1943,Table1[Tag Number],Table1[Status],"-",0)="Alive",
        _xlfn.XLOOKUP(A1943,Table2[Tag Number],Table2[Status],"-",0)="Alive",
        _xlfn.XLOOKUP(A1943,Table3[Tag Number],Table3[Status],"-",0)="Alive",
        _xlfn.XLOOKUP(A1943,Table4[Tag Number],Table4[Status],"-",0)="Alive"),"Alive",
     OR(_xlfn.XLOOKUP(A1943,Table1[Tag Number],Table1[Status],"-",0)="-",
        _xlfn.XLOOKUP(A1943,Table2[Tag Number],Table2[Status],"-",0)="-",
        _xlfn.XLOOKUP(A1943,Table3[Tag Number],Table3[Status],"-",0)="-",
        _xlfn.XLOOKUP(A1943,Table4[Tag Number],Table4[Status],"-",0)="-"),
   "-")</f>
        <v>-</v>
      </c>
      <c r="I1943" s="90"/>
      <c r="J1943" s="94"/>
      <c r="K1943" s="95"/>
      <c r="L1943" s="95"/>
      <c r="M1943" s="95"/>
      <c r="N1943" s="96"/>
      <c r="O1943" s="89"/>
      <c r="R1943" t="b">
        <f t="shared" si="61"/>
        <v>0</v>
      </c>
    </row>
    <row r="1944" spans="1:18" ht="15" thickBot="1" x14ac:dyDescent="0.35">
      <c r="A1944" s="2" t="s">
        <v>2484</v>
      </c>
      <c r="B1944" s="2" t="s">
        <v>1137</v>
      </c>
      <c r="C1944" s="84">
        <f>IF(COUNTIF(Table1[Tag Number], A1944), 1, 0)</f>
        <v>0</v>
      </c>
      <c r="D1944" s="85">
        <f>IF(COUNTIF(Table2[Tag Number], A1944), 1, 0)</f>
        <v>0</v>
      </c>
      <c r="E1944" s="86">
        <f>IF(COUNTIF(Table3[Tag Number], A1944), 1, 0)</f>
        <v>0</v>
      </c>
      <c r="F1944" s="86">
        <f>IF(COUNTIF(Table4[Tag Number], A1944), 1, 0)</f>
        <v>0</v>
      </c>
      <c r="G1944" s="87">
        <f t="shared" si="62"/>
        <v>0</v>
      </c>
      <c r="H1944" s="88" t="str" cm="1">
        <f t="array" ref="H1944">_xlfn.IFS(OR(_xlfn.XLOOKUP(A1944,Table1[Tag Number],Table1[Status],"-",0)="Dead",
        _xlfn.XLOOKUP(A1944,Table2[Tag Number],Table2[Status],"-",0)="Dead",
        _xlfn.XLOOKUP(A1944,Table3[Tag Number],Table3[Status],"-",0)="Dead",
        _xlfn.XLOOKUP(A1944,Table4[Tag Number],Table4[Status],"-",0)="Dead"),"Dead",
     OR(_xlfn.XLOOKUP(A1944,Table1[Tag Number],Table1[Status],"-",0)="Alive",
        _xlfn.XLOOKUP(A1944,Table2[Tag Number],Table2[Status],"-",0)="Alive",
        _xlfn.XLOOKUP(A1944,Table3[Tag Number],Table3[Status],"-",0)="Alive",
        _xlfn.XLOOKUP(A1944,Table4[Tag Number],Table4[Status],"-",0)="Alive"),"Alive",
     OR(_xlfn.XLOOKUP(A1944,Table1[Tag Number],Table1[Status],"-",0)="-",
        _xlfn.XLOOKUP(A1944,Table2[Tag Number],Table2[Status],"-",0)="-",
        _xlfn.XLOOKUP(A1944,Table3[Tag Number],Table3[Status],"-",0)="-",
        _xlfn.XLOOKUP(A1944,Table4[Tag Number],Table4[Status],"-",0)="-"),
   "-")</f>
        <v>-</v>
      </c>
      <c r="I1944" s="90"/>
      <c r="J1944" s="94"/>
      <c r="K1944" s="95"/>
      <c r="L1944" s="95"/>
      <c r="M1944" s="95"/>
      <c r="N1944" s="96"/>
      <c r="O1944" s="89"/>
      <c r="R1944" t="b">
        <f t="shared" si="61"/>
        <v>0</v>
      </c>
    </row>
    <row r="1945" spans="1:18" ht="15" thickBot="1" x14ac:dyDescent="0.35">
      <c r="A1945" s="3" t="s">
        <v>947</v>
      </c>
      <c r="B1945" s="3" t="s">
        <v>1137</v>
      </c>
      <c r="C1945" s="84">
        <f>IF(COUNTIF(Table1[Tag Number], A1945), 1, 0)</f>
        <v>0</v>
      </c>
      <c r="D1945" s="85">
        <f>IF(COUNTIF(Table2[Tag Number], A1945), 1, 0)</f>
        <v>0</v>
      </c>
      <c r="E1945" s="86">
        <f>IF(COUNTIF(Table3[Tag Number], A1945), 1, 0)</f>
        <v>0</v>
      </c>
      <c r="F1945" s="86">
        <f>IF(COUNTIF(Table4[Tag Number], A1945), 1, 0)</f>
        <v>0</v>
      </c>
      <c r="G1945" s="87">
        <f t="shared" si="62"/>
        <v>0</v>
      </c>
      <c r="H1945" s="88" t="str" cm="1">
        <f t="array" ref="H1945">_xlfn.IFS(OR(_xlfn.XLOOKUP(A1945,Table1[Tag Number],Table1[Status],"-",0)="Dead",
        _xlfn.XLOOKUP(A1945,Table2[Tag Number],Table2[Status],"-",0)="Dead",
        _xlfn.XLOOKUP(A1945,Table3[Tag Number],Table3[Status],"-",0)="Dead",
        _xlfn.XLOOKUP(A1945,Table4[Tag Number],Table4[Status],"-",0)="Dead"),"Dead",
     OR(_xlfn.XLOOKUP(A1945,Table1[Tag Number],Table1[Status],"-",0)="Alive",
        _xlfn.XLOOKUP(A1945,Table2[Tag Number],Table2[Status],"-",0)="Alive",
        _xlfn.XLOOKUP(A1945,Table3[Tag Number],Table3[Status],"-",0)="Alive",
        _xlfn.XLOOKUP(A1945,Table4[Tag Number],Table4[Status],"-",0)="Alive"),"Alive",
     OR(_xlfn.XLOOKUP(A1945,Table1[Tag Number],Table1[Status],"-",0)="-",
        _xlfn.XLOOKUP(A1945,Table2[Tag Number],Table2[Status],"-",0)="-",
        _xlfn.XLOOKUP(A1945,Table3[Tag Number],Table3[Status],"-",0)="-",
        _xlfn.XLOOKUP(A1945,Table4[Tag Number],Table4[Status],"-",0)="-"),
   "-")</f>
        <v>-</v>
      </c>
      <c r="I1945" s="90"/>
      <c r="J1945" s="94"/>
      <c r="K1945" s="95"/>
      <c r="L1945" s="95"/>
      <c r="M1945" s="95"/>
      <c r="N1945" s="96"/>
      <c r="O1945" s="89"/>
      <c r="R1945" t="b">
        <f t="shared" si="61"/>
        <v>0</v>
      </c>
    </row>
    <row r="1946" spans="1:18" ht="15" thickBot="1" x14ac:dyDescent="0.35">
      <c r="A1946" s="2" t="s">
        <v>812</v>
      </c>
      <c r="B1946" s="2" t="s">
        <v>1137</v>
      </c>
      <c r="C1946" s="84">
        <f>IF(COUNTIF(Table1[Tag Number], A1946), 1, 0)</f>
        <v>0</v>
      </c>
      <c r="D1946" s="85">
        <f>IF(COUNTIF(Table2[Tag Number], A1946), 1, 0)</f>
        <v>0</v>
      </c>
      <c r="E1946" s="86">
        <f>IF(COUNTIF(Table3[Tag Number], A1946), 1, 0)</f>
        <v>0</v>
      </c>
      <c r="F1946" s="86">
        <f>IF(COUNTIF(Table4[Tag Number], A1946), 1, 0)</f>
        <v>0</v>
      </c>
      <c r="G1946" s="87">
        <f t="shared" si="62"/>
        <v>0</v>
      </c>
      <c r="H1946" s="88" t="str" cm="1">
        <f t="array" ref="H1946">_xlfn.IFS(OR(_xlfn.XLOOKUP(A1946,Table1[Tag Number],Table1[Status],"-",0)="Dead",
        _xlfn.XLOOKUP(A1946,Table2[Tag Number],Table2[Status],"-",0)="Dead",
        _xlfn.XLOOKUP(A1946,Table3[Tag Number],Table3[Status],"-",0)="Dead",
        _xlfn.XLOOKUP(A1946,Table4[Tag Number],Table4[Status],"-",0)="Dead"),"Dead",
     OR(_xlfn.XLOOKUP(A1946,Table1[Tag Number],Table1[Status],"-",0)="Alive",
        _xlfn.XLOOKUP(A1946,Table2[Tag Number],Table2[Status],"-",0)="Alive",
        _xlfn.XLOOKUP(A1946,Table3[Tag Number],Table3[Status],"-",0)="Alive",
        _xlfn.XLOOKUP(A1946,Table4[Tag Number],Table4[Status],"-",0)="Alive"),"Alive",
     OR(_xlfn.XLOOKUP(A1946,Table1[Tag Number],Table1[Status],"-",0)="-",
        _xlfn.XLOOKUP(A1946,Table2[Tag Number],Table2[Status],"-",0)="-",
        _xlfn.XLOOKUP(A1946,Table3[Tag Number],Table3[Status],"-",0)="-",
        _xlfn.XLOOKUP(A1946,Table4[Tag Number],Table4[Status],"-",0)="-"),
   "-")</f>
        <v>-</v>
      </c>
      <c r="I1946" s="90"/>
      <c r="J1946" s="94"/>
      <c r="K1946" s="95"/>
      <c r="L1946" s="95"/>
      <c r="M1946" s="95"/>
      <c r="N1946" s="96"/>
      <c r="O1946" s="89"/>
      <c r="R1946" t="b">
        <f t="shared" si="61"/>
        <v>0</v>
      </c>
    </row>
    <row r="1947" spans="1:18" ht="15" thickBot="1" x14ac:dyDescent="0.35">
      <c r="A1947" s="3" t="s">
        <v>595</v>
      </c>
      <c r="B1947" s="3" t="s">
        <v>1137</v>
      </c>
      <c r="C1947" s="84">
        <f>IF(COUNTIF(Table1[Tag Number], A1947), 1, 0)</f>
        <v>0</v>
      </c>
      <c r="D1947" s="85">
        <f>IF(COUNTIF(Table2[Tag Number], A1947), 1, 0)</f>
        <v>0</v>
      </c>
      <c r="E1947" s="86">
        <f>IF(COUNTIF(Table3[Tag Number], A1947), 1, 0)</f>
        <v>0</v>
      </c>
      <c r="F1947" s="86">
        <f>IF(COUNTIF(Table4[Tag Number], A1947), 1, 0)</f>
        <v>0</v>
      </c>
      <c r="G1947" s="87">
        <f t="shared" si="62"/>
        <v>0</v>
      </c>
      <c r="H1947" s="88" t="str" cm="1">
        <f t="array" ref="H1947">_xlfn.IFS(OR(_xlfn.XLOOKUP(A1947,Table1[Tag Number],Table1[Status],"-",0)="Dead",
        _xlfn.XLOOKUP(A1947,Table2[Tag Number],Table2[Status],"-",0)="Dead",
        _xlfn.XLOOKUP(A1947,Table3[Tag Number],Table3[Status],"-",0)="Dead",
        _xlfn.XLOOKUP(A1947,Table4[Tag Number],Table4[Status],"-",0)="Dead"),"Dead",
     OR(_xlfn.XLOOKUP(A1947,Table1[Tag Number],Table1[Status],"-",0)="Alive",
        _xlfn.XLOOKUP(A1947,Table2[Tag Number],Table2[Status],"-",0)="Alive",
        _xlfn.XLOOKUP(A1947,Table3[Tag Number],Table3[Status],"-",0)="Alive",
        _xlfn.XLOOKUP(A1947,Table4[Tag Number],Table4[Status],"-",0)="Alive"),"Alive",
     OR(_xlfn.XLOOKUP(A1947,Table1[Tag Number],Table1[Status],"-",0)="-",
        _xlfn.XLOOKUP(A1947,Table2[Tag Number],Table2[Status],"-",0)="-",
        _xlfn.XLOOKUP(A1947,Table3[Tag Number],Table3[Status],"-",0)="-",
        _xlfn.XLOOKUP(A1947,Table4[Tag Number],Table4[Status],"-",0)="-"),
   "-")</f>
        <v>-</v>
      </c>
      <c r="I1947" s="90"/>
      <c r="J1947" s="94"/>
      <c r="K1947" s="95"/>
      <c r="L1947" s="95"/>
      <c r="M1947" s="95"/>
      <c r="N1947" s="96"/>
      <c r="O1947" s="89"/>
      <c r="R1947" t="b">
        <f t="shared" si="61"/>
        <v>0</v>
      </c>
    </row>
    <row r="1948" spans="1:18" ht="15" thickBot="1" x14ac:dyDescent="0.35">
      <c r="A1948" s="2" t="s">
        <v>2485</v>
      </c>
      <c r="B1948" s="2" t="s">
        <v>1137</v>
      </c>
      <c r="C1948" s="84">
        <f>IF(COUNTIF(Table1[Tag Number], A1948), 1, 0)</f>
        <v>0</v>
      </c>
      <c r="D1948" s="85">
        <f>IF(COUNTIF(Table2[Tag Number], A1948), 1, 0)</f>
        <v>0</v>
      </c>
      <c r="E1948" s="86">
        <f>IF(COUNTIF(Table3[Tag Number], A1948), 1, 0)</f>
        <v>0</v>
      </c>
      <c r="F1948" s="86">
        <f>IF(COUNTIF(Table4[Tag Number], A1948), 1, 0)</f>
        <v>0</v>
      </c>
      <c r="G1948" s="87">
        <f t="shared" si="62"/>
        <v>0</v>
      </c>
      <c r="H1948" s="88" t="str" cm="1">
        <f t="array" ref="H1948">_xlfn.IFS(OR(_xlfn.XLOOKUP(A1948,Table1[Tag Number],Table1[Status],"-",0)="Dead",
        _xlfn.XLOOKUP(A1948,Table2[Tag Number],Table2[Status],"-",0)="Dead",
        _xlfn.XLOOKUP(A1948,Table3[Tag Number],Table3[Status],"-",0)="Dead",
        _xlfn.XLOOKUP(A1948,Table4[Tag Number],Table4[Status],"-",0)="Dead"),"Dead",
     OR(_xlfn.XLOOKUP(A1948,Table1[Tag Number],Table1[Status],"-",0)="Alive",
        _xlfn.XLOOKUP(A1948,Table2[Tag Number],Table2[Status],"-",0)="Alive",
        _xlfn.XLOOKUP(A1948,Table3[Tag Number],Table3[Status],"-",0)="Alive",
        _xlfn.XLOOKUP(A1948,Table4[Tag Number],Table4[Status],"-",0)="Alive"),"Alive",
     OR(_xlfn.XLOOKUP(A1948,Table1[Tag Number],Table1[Status],"-",0)="-",
        _xlfn.XLOOKUP(A1948,Table2[Tag Number],Table2[Status],"-",0)="-",
        _xlfn.XLOOKUP(A1948,Table3[Tag Number],Table3[Status],"-",0)="-",
        _xlfn.XLOOKUP(A1948,Table4[Tag Number],Table4[Status],"-",0)="-"),
   "-")</f>
        <v>-</v>
      </c>
      <c r="I1948" s="90"/>
      <c r="J1948" s="94"/>
      <c r="K1948" s="95"/>
      <c r="L1948" s="95"/>
      <c r="M1948" s="95"/>
      <c r="N1948" s="96"/>
      <c r="O1948" s="89"/>
      <c r="R1948" t="b">
        <f t="shared" si="61"/>
        <v>0</v>
      </c>
    </row>
    <row r="1949" spans="1:18" ht="15" thickBot="1" x14ac:dyDescent="0.35">
      <c r="A1949" s="3" t="s">
        <v>2486</v>
      </c>
      <c r="B1949" s="3" t="s">
        <v>1137</v>
      </c>
      <c r="C1949" s="84">
        <f>IF(COUNTIF(Table1[Tag Number], A1949), 1, 0)</f>
        <v>0</v>
      </c>
      <c r="D1949" s="85">
        <f>IF(COUNTIF(Table2[Tag Number], A1949), 1, 0)</f>
        <v>0</v>
      </c>
      <c r="E1949" s="86">
        <f>IF(COUNTIF(Table3[Tag Number], A1949), 1, 0)</f>
        <v>0</v>
      </c>
      <c r="F1949" s="86">
        <f>IF(COUNTIF(Table4[Tag Number], A1949), 1, 0)</f>
        <v>0</v>
      </c>
      <c r="G1949" s="87">
        <f t="shared" si="62"/>
        <v>0</v>
      </c>
      <c r="H1949" s="88" t="str" cm="1">
        <f t="array" ref="H1949">_xlfn.IFS(OR(_xlfn.XLOOKUP(A1949,Table1[Tag Number],Table1[Status],"-",0)="Dead",
        _xlfn.XLOOKUP(A1949,Table2[Tag Number],Table2[Status],"-",0)="Dead",
        _xlfn.XLOOKUP(A1949,Table3[Tag Number],Table3[Status],"-",0)="Dead",
        _xlfn.XLOOKUP(A1949,Table4[Tag Number],Table4[Status],"-",0)="Dead"),"Dead",
     OR(_xlfn.XLOOKUP(A1949,Table1[Tag Number],Table1[Status],"-",0)="Alive",
        _xlfn.XLOOKUP(A1949,Table2[Tag Number],Table2[Status],"-",0)="Alive",
        _xlfn.XLOOKUP(A1949,Table3[Tag Number],Table3[Status],"-",0)="Alive",
        _xlfn.XLOOKUP(A1949,Table4[Tag Number],Table4[Status],"-",0)="Alive"),"Alive",
     OR(_xlfn.XLOOKUP(A1949,Table1[Tag Number],Table1[Status],"-",0)="-",
        _xlfn.XLOOKUP(A1949,Table2[Tag Number],Table2[Status],"-",0)="-",
        _xlfn.XLOOKUP(A1949,Table3[Tag Number],Table3[Status],"-",0)="-",
        _xlfn.XLOOKUP(A1949,Table4[Tag Number],Table4[Status],"-",0)="-"),
   "-")</f>
        <v>-</v>
      </c>
      <c r="I1949" s="90"/>
      <c r="J1949" s="94"/>
      <c r="K1949" s="95"/>
      <c r="L1949" s="95"/>
      <c r="M1949" s="95"/>
      <c r="N1949" s="96"/>
      <c r="O1949" s="89"/>
      <c r="R1949" t="b">
        <f t="shared" si="61"/>
        <v>0</v>
      </c>
    </row>
    <row r="1950" spans="1:18" ht="15" thickBot="1" x14ac:dyDescent="0.35">
      <c r="A1950" s="2" t="s">
        <v>2487</v>
      </c>
      <c r="B1950" s="2" t="s">
        <v>1137</v>
      </c>
      <c r="C1950" s="84">
        <f>IF(COUNTIF(Table1[Tag Number], A1950), 1, 0)</f>
        <v>0</v>
      </c>
      <c r="D1950" s="85">
        <f>IF(COUNTIF(Table2[Tag Number], A1950), 1, 0)</f>
        <v>0</v>
      </c>
      <c r="E1950" s="86">
        <f>IF(COUNTIF(Table3[Tag Number], A1950), 1, 0)</f>
        <v>0</v>
      </c>
      <c r="F1950" s="86">
        <f>IF(COUNTIF(Table4[Tag Number], A1950), 1, 0)</f>
        <v>0</v>
      </c>
      <c r="G1950" s="87">
        <f t="shared" si="62"/>
        <v>0</v>
      </c>
      <c r="H1950" s="88" t="str" cm="1">
        <f t="array" ref="H1950">_xlfn.IFS(OR(_xlfn.XLOOKUP(A1950,Table1[Tag Number],Table1[Status],"-",0)="Dead",
        _xlfn.XLOOKUP(A1950,Table2[Tag Number],Table2[Status],"-",0)="Dead",
        _xlfn.XLOOKUP(A1950,Table3[Tag Number],Table3[Status],"-",0)="Dead",
        _xlfn.XLOOKUP(A1950,Table4[Tag Number],Table4[Status],"-",0)="Dead"),"Dead",
     OR(_xlfn.XLOOKUP(A1950,Table1[Tag Number],Table1[Status],"-",0)="Alive",
        _xlfn.XLOOKUP(A1950,Table2[Tag Number],Table2[Status],"-",0)="Alive",
        _xlfn.XLOOKUP(A1950,Table3[Tag Number],Table3[Status],"-",0)="Alive",
        _xlfn.XLOOKUP(A1950,Table4[Tag Number],Table4[Status],"-",0)="Alive"),"Alive",
     OR(_xlfn.XLOOKUP(A1950,Table1[Tag Number],Table1[Status],"-",0)="-",
        _xlfn.XLOOKUP(A1950,Table2[Tag Number],Table2[Status],"-",0)="-",
        _xlfn.XLOOKUP(A1950,Table3[Tag Number],Table3[Status],"-",0)="-",
        _xlfn.XLOOKUP(A1950,Table4[Tag Number],Table4[Status],"-",0)="-"),
   "-")</f>
        <v>-</v>
      </c>
      <c r="I1950" s="90"/>
      <c r="J1950" s="94"/>
      <c r="K1950" s="95"/>
      <c r="L1950" s="95"/>
      <c r="M1950" s="95"/>
      <c r="N1950" s="96"/>
      <c r="O1950" s="89"/>
      <c r="R1950" t="b">
        <f t="shared" si="61"/>
        <v>0</v>
      </c>
    </row>
    <row r="1951" spans="1:18" ht="15" thickBot="1" x14ac:dyDescent="0.35">
      <c r="A1951" s="3" t="s">
        <v>841</v>
      </c>
      <c r="B1951" s="3" t="s">
        <v>1137</v>
      </c>
      <c r="C1951" s="84">
        <f>IF(COUNTIF(Table1[Tag Number], A1951), 1, 0)</f>
        <v>0</v>
      </c>
      <c r="D1951" s="85">
        <f>IF(COUNTIF(Table2[Tag Number], A1951), 1, 0)</f>
        <v>0</v>
      </c>
      <c r="E1951" s="86">
        <f>IF(COUNTIF(Table3[Tag Number], A1951), 1, 0)</f>
        <v>0</v>
      </c>
      <c r="F1951" s="86">
        <f>IF(COUNTIF(Table4[Tag Number], A1951), 1, 0)</f>
        <v>0</v>
      </c>
      <c r="G1951" s="87">
        <f t="shared" si="62"/>
        <v>0</v>
      </c>
      <c r="H1951" s="88" t="str" cm="1">
        <f t="array" ref="H1951">_xlfn.IFS(OR(_xlfn.XLOOKUP(A1951,Table1[Tag Number],Table1[Status],"-",0)="Dead",
        _xlfn.XLOOKUP(A1951,Table2[Tag Number],Table2[Status],"-",0)="Dead",
        _xlfn.XLOOKUP(A1951,Table3[Tag Number],Table3[Status],"-",0)="Dead",
        _xlfn.XLOOKUP(A1951,Table4[Tag Number],Table4[Status],"-",0)="Dead"),"Dead",
     OR(_xlfn.XLOOKUP(A1951,Table1[Tag Number],Table1[Status],"-",0)="Alive",
        _xlfn.XLOOKUP(A1951,Table2[Tag Number],Table2[Status],"-",0)="Alive",
        _xlfn.XLOOKUP(A1951,Table3[Tag Number],Table3[Status],"-",0)="Alive",
        _xlfn.XLOOKUP(A1951,Table4[Tag Number],Table4[Status],"-",0)="Alive"),"Alive",
     OR(_xlfn.XLOOKUP(A1951,Table1[Tag Number],Table1[Status],"-",0)="-",
        _xlfn.XLOOKUP(A1951,Table2[Tag Number],Table2[Status],"-",0)="-",
        _xlfn.XLOOKUP(A1951,Table3[Tag Number],Table3[Status],"-",0)="-",
        _xlfn.XLOOKUP(A1951,Table4[Tag Number],Table4[Status],"-",0)="-"),
   "-")</f>
        <v>-</v>
      </c>
      <c r="I1951" s="90"/>
      <c r="J1951" s="94"/>
      <c r="K1951" s="95"/>
      <c r="L1951" s="95"/>
      <c r="M1951" s="95"/>
      <c r="N1951" s="96"/>
      <c r="O1951" s="89"/>
      <c r="R1951" t="b">
        <f t="shared" si="61"/>
        <v>0</v>
      </c>
    </row>
    <row r="1952" spans="1:18" ht="15" thickBot="1" x14ac:dyDescent="0.35">
      <c r="A1952" s="2" t="s">
        <v>686</v>
      </c>
      <c r="B1952" s="2" t="s">
        <v>1137</v>
      </c>
      <c r="C1952" s="84">
        <f>IF(COUNTIF(Table1[Tag Number], A1952), 1, 0)</f>
        <v>0</v>
      </c>
      <c r="D1952" s="85">
        <f>IF(COUNTIF(Table2[Tag Number], A1952), 1, 0)</f>
        <v>0</v>
      </c>
      <c r="E1952" s="86">
        <f>IF(COUNTIF(Table3[Tag Number], A1952), 1, 0)</f>
        <v>0</v>
      </c>
      <c r="F1952" s="86">
        <f>IF(COUNTIF(Table4[Tag Number], A1952), 1, 0)</f>
        <v>0</v>
      </c>
      <c r="G1952" s="87">
        <f t="shared" si="62"/>
        <v>0</v>
      </c>
      <c r="H1952" s="88" t="str" cm="1">
        <f t="array" ref="H1952">_xlfn.IFS(OR(_xlfn.XLOOKUP(A1952,Table1[Tag Number],Table1[Status],"-",0)="Dead",
        _xlfn.XLOOKUP(A1952,Table2[Tag Number],Table2[Status],"-",0)="Dead",
        _xlfn.XLOOKUP(A1952,Table3[Tag Number],Table3[Status],"-",0)="Dead",
        _xlfn.XLOOKUP(A1952,Table4[Tag Number],Table4[Status],"-",0)="Dead"),"Dead",
     OR(_xlfn.XLOOKUP(A1952,Table1[Tag Number],Table1[Status],"-",0)="Alive",
        _xlfn.XLOOKUP(A1952,Table2[Tag Number],Table2[Status],"-",0)="Alive",
        _xlfn.XLOOKUP(A1952,Table3[Tag Number],Table3[Status],"-",0)="Alive",
        _xlfn.XLOOKUP(A1952,Table4[Tag Number],Table4[Status],"-",0)="Alive"),"Alive",
     OR(_xlfn.XLOOKUP(A1952,Table1[Tag Number],Table1[Status],"-",0)="-",
        _xlfn.XLOOKUP(A1952,Table2[Tag Number],Table2[Status],"-",0)="-",
        _xlfn.XLOOKUP(A1952,Table3[Tag Number],Table3[Status],"-",0)="-",
        _xlfn.XLOOKUP(A1952,Table4[Tag Number],Table4[Status],"-",0)="-"),
   "-")</f>
        <v>-</v>
      </c>
      <c r="I1952" s="90"/>
      <c r="J1952" s="94"/>
      <c r="K1952" s="95"/>
      <c r="L1952" s="95"/>
      <c r="M1952" s="95"/>
      <c r="N1952" s="96"/>
      <c r="O1952" s="89"/>
      <c r="R1952" t="b">
        <f t="shared" si="61"/>
        <v>0</v>
      </c>
    </row>
    <row r="1953" spans="1:18" ht="15" thickBot="1" x14ac:dyDescent="0.35">
      <c r="A1953" s="3" t="s">
        <v>2488</v>
      </c>
      <c r="B1953" s="3" t="s">
        <v>1137</v>
      </c>
      <c r="C1953" s="84">
        <f>IF(COUNTIF(Table1[Tag Number], A1953), 1, 0)</f>
        <v>0</v>
      </c>
      <c r="D1953" s="85">
        <f>IF(COUNTIF(Table2[Tag Number], A1953), 1, 0)</f>
        <v>0</v>
      </c>
      <c r="E1953" s="86">
        <f>IF(COUNTIF(Table3[Tag Number], A1953), 1, 0)</f>
        <v>0</v>
      </c>
      <c r="F1953" s="86">
        <f>IF(COUNTIF(Table4[Tag Number], A1953), 1, 0)</f>
        <v>0</v>
      </c>
      <c r="G1953" s="87">
        <f t="shared" si="62"/>
        <v>0</v>
      </c>
      <c r="H1953" s="88" t="str" cm="1">
        <f t="array" ref="H1953">_xlfn.IFS(OR(_xlfn.XLOOKUP(A1953,Table1[Tag Number],Table1[Status],"-",0)="Dead",
        _xlfn.XLOOKUP(A1953,Table2[Tag Number],Table2[Status],"-",0)="Dead",
        _xlfn.XLOOKUP(A1953,Table3[Tag Number],Table3[Status],"-",0)="Dead",
        _xlfn.XLOOKUP(A1953,Table4[Tag Number],Table4[Status],"-",0)="Dead"),"Dead",
     OR(_xlfn.XLOOKUP(A1953,Table1[Tag Number],Table1[Status],"-",0)="Alive",
        _xlfn.XLOOKUP(A1953,Table2[Tag Number],Table2[Status],"-",0)="Alive",
        _xlfn.XLOOKUP(A1953,Table3[Tag Number],Table3[Status],"-",0)="Alive",
        _xlfn.XLOOKUP(A1953,Table4[Tag Number],Table4[Status],"-",0)="Alive"),"Alive",
     OR(_xlfn.XLOOKUP(A1953,Table1[Tag Number],Table1[Status],"-",0)="-",
        _xlfn.XLOOKUP(A1953,Table2[Tag Number],Table2[Status],"-",0)="-",
        _xlfn.XLOOKUP(A1953,Table3[Tag Number],Table3[Status],"-",0)="-",
        _xlfn.XLOOKUP(A1953,Table4[Tag Number],Table4[Status],"-",0)="-"),
   "-")</f>
        <v>-</v>
      </c>
      <c r="I1953" s="90"/>
      <c r="J1953" s="94"/>
      <c r="K1953" s="95"/>
      <c r="L1953" s="95"/>
      <c r="M1953" s="95"/>
      <c r="N1953" s="96"/>
      <c r="O1953" s="89"/>
      <c r="R1953" t="b">
        <f t="shared" si="61"/>
        <v>0</v>
      </c>
    </row>
    <row r="1954" spans="1:18" ht="15" thickBot="1" x14ac:dyDescent="0.35">
      <c r="A1954" s="2" t="s">
        <v>621</v>
      </c>
      <c r="B1954" s="2" t="s">
        <v>1137</v>
      </c>
      <c r="C1954" s="84">
        <f>IF(COUNTIF(Table1[Tag Number], A1954), 1, 0)</f>
        <v>0</v>
      </c>
      <c r="D1954" s="85">
        <f>IF(COUNTIF(Table2[Tag Number], A1954), 1, 0)</f>
        <v>0</v>
      </c>
      <c r="E1954" s="86">
        <f>IF(COUNTIF(Table3[Tag Number], A1954), 1, 0)</f>
        <v>0</v>
      </c>
      <c r="F1954" s="86">
        <f>IF(COUNTIF(Table4[Tag Number], A1954), 1, 0)</f>
        <v>0</v>
      </c>
      <c r="G1954" s="87">
        <f t="shared" si="62"/>
        <v>0</v>
      </c>
      <c r="H1954" s="88" t="str" cm="1">
        <f t="array" ref="H1954">_xlfn.IFS(OR(_xlfn.XLOOKUP(A1954,Table1[Tag Number],Table1[Status],"-",0)="Dead",
        _xlfn.XLOOKUP(A1954,Table2[Tag Number],Table2[Status],"-",0)="Dead",
        _xlfn.XLOOKUP(A1954,Table3[Tag Number],Table3[Status],"-",0)="Dead",
        _xlfn.XLOOKUP(A1954,Table4[Tag Number],Table4[Status],"-",0)="Dead"),"Dead",
     OR(_xlfn.XLOOKUP(A1954,Table1[Tag Number],Table1[Status],"-",0)="Alive",
        _xlfn.XLOOKUP(A1954,Table2[Tag Number],Table2[Status],"-",0)="Alive",
        _xlfn.XLOOKUP(A1954,Table3[Tag Number],Table3[Status],"-",0)="Alive",
        _xlfn.XLOOKUP(A1954,Table4[Tag Number],Table4[Status],"-",0)="Alive"),"Alive",
     OR(_xlfn.XLOOKUP(A1954,Table1[Tag Number],Table1[Status],"-",0)="-",
        _xlfn.XLOOKUP(A1954,Table2[Tag Number],Table2[Status],"-",0)="-",
        _xlfn.XLOOKUP(A1954,Table3[Tag Number],Table3[Status],"-",0)="-",
        _xlfn.XLOOKUP(A1954,Table4[Tag Number],Table4[Status],"-",0)="-"),
   "-")</f>
        <v>-</v>
      </c>
      <c r="I1954" s="90"/>
      <c r="J1954" s="94"/>
      <c r="K1954" s="95"/>
      <c r="L1954" s="95"/>
      <c r="M1954" s="95"/>
      <c r="N1954" s="96"/>
      <c r="O1954" s="89"/>
      <c r="R1954" t="b">
        <f t="shared" si="61"/>
        <v>0</v>
      </c>
    </row>
    <row r="1955" spans="1:18" ht="15" thickBot="1" x14ac:dyDescent="0.35">
      <c r="A1955" s="3" t="s">
        <v>2489</v>
      </c>
      <c r="B1955" s="3" t="s">
        <v>1137</v>
      </c>
      <c r="C1955" s="84">
        <f>IF(COUNTIF(Table1[Tag Number], A1955), 1, 0)</f>
        <v>0</v>
      </c>
      <c r="D1955" s="85">
        <f>IF(COUNTIF(Table2[Tag Number], A1955), 1, 0)</f>
        <v>0</v>
      </c>
      <c r="E1955" s="86">
        <f>IF(COUNTIF(Table3[Tag Number], A1955), 1, 0)</f>
        <v>0</v>
      </c>
      <c r="F1955" s="86">
        <f>IF(COUNTIF(Table4[Tag Number], A1955), 1, 0)</f>
        <v>0</v>
      </c>
      <c r="G1955" s="87">
        <f t="shared" si="62"/>
        <v>0</v>
      </c>
      <c r="H1955" s="88" t="str" cm="1">
        <f t="array" ref="H1955">_xlfn.IFS(OR(_xlfn.XLOOKUP(A1955,Table1[Tag Number],Table1[Status],"-",0)="Dead",
        _xlfn.XLOOKUP(A1955,Table2[Tag Number],Table2[Status],"-",0)="Dead",
        _xlfn.XLOOKUP(A1955,Table3[Tag Number],Table3[Status],"-",0)="Dead",
        _xlfn.XLOOKUP(A1955,Table4[Tag Number],Table4[Status],"-",0)="Dead"),"Dead",
     OR(_xlfn.XLOOKUP(A1955,Table1[Tag Number],Table1[Status],"-",0)="Alive",
        _xlfn.XLOOKUP(A1955,Table2[Tag Number],Table2[Status],"-",0)="Alive",
        _xlfn.XLOOKUP(A1955,Table3[Tag Number],Table3[Status],"-",0)="Alive",
        _xlfn.XLOOKUP(A1955,Table4[Tag Number],Table4[Status],"-",0)="Alive"),"Alive",
     OR(_xlfn.XLOOKUP(A1955,Table1[Tag Number],Table1[Status],"-",0)="-",
        _xlfn.XLOOKUP(A1955,Table2[Tag Number],Table2[Status],"-",0)="-",
        _xlfn.XLOOKUP(A1955,Table3[Tag Number],Table3[Status],"-",0)="-",
        _xlfn.XLOOKUP(A1955,Table4[Tag Number],Table4[Status],"-",0)="-"),
   "-")</f>
        <v>-</v>
      </c>
      <c r="I1955" s="90"/>
      <c r="J1955" s="94"/>
      <c r="K1955" s="95"/>
      <c r="L1955" s="95"/>
      <c r="M1955" s="95"/>
      <c r="N1955" s="96"/>
      <c r="O1955" s="89"/>
      <c r="R1955" t="b">
        <f t="shared" si="61"/>
        <v>0</v>
      </c>
    </row>
    <row r="1956" spans="1:18" ht="15" thickBot="1" x14ac:dyDescent="0.35">
      <c r="A1956" s="2" t="s">
        <v>2490</v>
      </c>
      <c r="B1956" s="2" t="s">
        <v>1137</v>
      </c>
      <c r="C1956" s="84">
        <f>IF(COUNTIF(Table1[Tag Number], A1956), 1, 0)</f>
        <v>0</v>
      </c>
      <c r="D1956" s="85">
        <f>IF(COUNTIF(Table2[Tag Number], A1956), 1, 0)</f>
        <v>0</v>
      </c>
      <c r="E1956" s="86">
        <f>IF(COUNTIF(Table3[Tag Number], A1956), 1, 0)</f>
        <v>0</v>
      </c>
      <c r="F1956" s="86">
        <f>IF(COUNTIF(Table4[Tag Number], A1956), 1, 0)</f>
        <v>0</v>
      </c>
      <c r="G1956" s="87">
        <f t="shared" si="62"/>
        <v>0</v>
      </c>
      <c r="H1956" s="88" t="str" cm="1">
        <f t="array" ref="H1956">_xlfn.IFS(OR(_xlfn.XLOOKUP(A1956,Table1[Tag Number],Table1[Status],"-",0)="Dead",
        _xlfn.XLOOKUP(A1956,Table2[Tag Number],Table2[Status],"-",0)="Dead",
        _xlfn.XLOOKUP(A1956,Table3[Tag Number],Table3[Status],"-",0)="Dead",
        _xlfn.XLOOKUP(A1956,Table4[Tag Number],Table4[Status],"-",0)="Dead"),"Dead",
     OR(_xlfn.XLOOKUP(A1956,Table1[Tag Number],Table1[Status],"-",0)="Alive",
        _xlfn.XLOOKUP(A1956,Table2[Tag Number],Table2[Status],"-",0)="Alive",
        _xlfn.XLOOKUP(A1956,Table3[Tag Number],Table3[Status],"-",0)="Alive",
        _xlfn.XLOOKUP(A1956,Table4[Tag Number],Table4[Status],"-",0)="Alive"),"Alive",
     OR(_xlfn.XLOOKUP(A1956,Table1[Tag Number],Table1[Status],"-",0)="-",
        _xlfn.XLOOKUP(A1956,Table2[Tag Number],Table2[Status],"-",0)="-",
        _xlfn.XLOOKUP(A1956,Table3[Tag Number],Table3[Status],"-",0)="-",
        _xlfn.XLOOKUP(A1956,Table4[Tag Number],Table4[Status],"-",0)="-"),
   "-")</f>
        <v>-</v>
      </c>
      <c r="I1956" s="90"/>
      <c r="J1956" s="94"/>
      <c r="K1956" s="95"/>
      <c r="L1956" s="95"/>
      <c r="M1956" s="95"/>
      <c r="N1956" s="96"/>
      <c r="O1956" s="89"/>
      <c r="R1956" t="b">
        <f t="shared" si="61"/>
        <v>0</v>
      </c>
    </row>
    <row r="1957" spans="1:18" ht="15" thickBot="1" x14ac:dyDescent="0.35">
      <c r="A1957" s="3" t="s">
        <v>638</v>
      </c>
      <c r="B1957" s="3" t="s">
        <v>1137</v>
      </c>
      <c r="C1957" s="84">
        <f>IF(COUNTIF(Table1[Tag Number], A1957), 1, 0)</f>
        <v>0</v>
      </c>
      <c r="D1957" s="85">
        <f>IF(COUNTIF(Table2[Tag Number], A1957), 1, 0)</f>
        <v>0</v>
      </c>
      <c r="E1957" s="86">
        <f>IF(COUNTIF(Table3[Tag Number], A1957), 1, 0)</f>
        <v>0</v>
      </c>
      <c r="F1957" s="86">
        <f>IF(COUNTIF(Table4[Tag Number], A1957), 1, 0)</f>
        <v>0</v>
      </c>
      <c r="G1957" s="87">
        <f t="shared" si="62"/>
        <v>0</v>
      </c>
      <c r="H1957" s="88" t="str" cm="1">
        <f t="array" ref="H1957">_xlfn.IFS(OR(_xlfn.XLOOKUP(A1957,Table1[Tag Number],Table1[Status],"-",0)="Dead",
        _xlfn.XLOOKUP(A1957,Table2[Tag Number],Table2[Status],"-",0)="Dead",
        _xlfn.XLOOKUP(A1957,Table3[Tag Number],Table3[Status],"-",0)="Dead",
        _xlfn.XLOOKUP(A1957,Table4[Tag Number],Table4[Status],"-",0)="Dead"),"Dead",
     OR(_xlfn.XLOOKUP(A1957,Table1[Tag Number],Table1[Status],"-",0)="Alive",
        _xlfn.XLOOKUP(A1957,Table2[Tag Number],Table2[Status],"-",0)="Alive",
        _xlfn.XLOOKUP(A1957,Table3[Tag Number],Table3[Status],"-",0)="Alive",
        _xlfn.XLOOKUP(A1957,Table4[Tag Number],Table4[Status],"-",0)="Alive"),"Alive",
     OR(_xlfn.XLOOKUP(A1957,Table1[Tag Number],Table1[Status],"-",0)="-",
        _xlfn.XLOOKUP(A1957,Table2[Tag Number],Table2[Status],"-",0)="-",
        _xlfn.XLOOKUP(A1957,Table3[Tag Number],Table3[Status],"-",0)="-",
        _xlfn.XLOOKUP(A1957,Table4[Tag Number],Table4[Status],"-",0)="-"),
   "-")</f>
        <v>-</v>
      </c>
      <c r="I1957" s="90"/>
      <c r="J1957" s="94"/>
      <c r="K1957" s="95"/>
      <c r="L1957" s="95"/>
      <c r="M1957" s="95"/>
      <c r="N1957" s="96"/>
      <c r="O1957" s="89"/>
      <c r="R1957" t="b">
        <f t="shared" si="61"/>
        <v>0</v>
      </c>
    </row>
    <row r="1958" spans="1:18" ht="15" thickBot="1" x14ac:dyDescent="0.35">
      <c r="A1958" s="2" t="s">
        <v>2491</v>
      </c>
      <c r="B1958" s="2" t="s">
        <v>1137</v>
      </c>
      <c r="C1958" s="84">
        <f>IF(COUNTIF(Table1[Tag Number], A1958), 1, 0)</f>
        <v>0</v>
      </c>
      <c r="D1958" s="85">
        <f>IF(COUNTIF(Table2[Tag Number], A1958), 1, 0)</f>
        <v>0</v>
      </c>
      <c r="E1958" s="86">
        <f>IF(COUNTIF(Table3[Tag Number], A1958), 1, 0)</f>
        <v>0</v>
      </c>
      <c r="F1958" s="86">
        <f>IF(COUNTIF(Table4[Tag Number], A1958), 1, 0)</f>
        <v>0</v>
      </c>
      <c r="G1958" s="87">
        <f t="shared" si="62"/>
        <v>0</v>
      </c>
      <c r="H1958" s="88" t="str" cm="1">
        <f t="array" ref="H1958">_xlfn.IFS(OR(_xlfn.XLOOKUP(A1958,Table1[Tag Number],Table1[Status],"-",0)="Dead",
        _xlfn.XLOOKUP(A1958,Table2[Tag Number],Table2[Status],"-",0)="Dead",
        _xlfn.XLOOKUP(A1958,Table3[Tag Number],Table3[Status],"-",0)="Dead",
        _xlfn.XLOOKUP(A1958,Table4[Tag Number],Table4[Status],"-",0)="Dead"),"Dead",
     OR(_xlfn.XLOOKUP(A1958,Table1[Tag Number],Table1[Status],"-",0)="Alive",
        _xlfn.XLOOKUP(A1958,Table2[Tag Number],Table2[Status],"-",0)="Alive",
        _xlfn.XLOOKUP(A1958,Table3[Tag Number],Table3[Status],"-",0)="Alive",
        _xlfn.XLOOKUP(A1958,Table4[Tag Number],Table4[Status],"-",0)="Alive"),"Alive",
     OR(_xlfn.XLOOKUP(A1958,Table1[Tag Number],Table1[Status],"-",0)="-",
        _xlfn.XLOOKUP(A1958,Table2[Tag Number],Table2[Status],"-",0)="-",
        _xlfn.XLOOKUP(A1958,Table3[Tag Number],Table3[Status],"-",0)="-",
        _xlfn.XLOOKUP(A1958,Table4[Tag Number],Table4[Status],"-",0)="-"),
   "-")</f>
        <v>-</v>
      </c>
      <c r="I1958" s="90"/>
      <c r="J1958" s="94"/>
      <c r="K1958" s="95"/>
      <c r="L1958" s="95"/>
      <c r="M1958" s="95"/>
      <c r="N1958" s="96"/>
      <c r="O1958" s="89"/>
      <c r="R1958" t="b">
        <f t="shared" si="61"/>
        <v>0</v>
      </c>
    </row>
    <row r="1959" spans="1:18" ht="15" thickBot="1" x14ac:dyDescent="0.35">
      <c r="A1959" s="3" t="s">
        <v>374</v>
      </c>
      <c r="B1959" s="3" t="s">
        <v>1137</v>
      </c>
      <c r="C1959" s="84">
        <f>IF(COUNTIF(Table1[Tag Number], A1959), 1, 0)</f>
        <v>0</v>
      </c>
      <c r="D1959" s="85">
        <f>IF(COUNTIF(Table2[Tag Number], A1959), 1, 0)</f>
        <v>0</v>
      </c>
      <c r="E1959" s="86">
        <f>IF(COUNTIF(Table3[Tag Number], A1959), 1, 0)</f>
        <v>0</v>
      </c>
      <c r="F1959" s="86">
        <f>IF(COUNTIF(Table4[Tag Number], A1959), 1, 0)</f>
        <v>0</v>
      </c>
      <c r="G1959" s="87">
        <f t="shared" si="62"/>
        <v>0</v>
      </c>
      <c r="H1959" s="88" t="str" cm="1">
        <f t="array" ref="H1959">_xlfn.IFS(OR(_xlfn.XLOOKUP(A1959,Table1[Tag Number],Table1[Status],"-",0)="Dead",
        _xlfn.XLOOKUP(A1959,Table2[Tag Number],Table2[Status],"-",0)="Dead",
        _xlfn.XLOOKUP(A1959,Table3[Tag Number],Table3[Status],"-",0)="Dead",
        _xlfn.XLOOKUP(A1959,Table4[Tag Number],Table4[Status],"-",0)="Dead"),"Dead",
     OR(_xlfn.XLOOKUP(A1959,Table1[Tag Number],Table1[Status],"-",0)="Alive",
        _xlfn.XLOOKUP(A1959,Table2[Tag Number],Table2[Status],"-",0)="Alive",
        _xlfn.XLOOKUP(A1959,Table3[Tag Number],Table3[Status],"-",0)="Alive",
        _xlfn.XLOOKUP(A1959,Table4[Tag Number],Table4[Status],"-",0)="Alive"),"Alive",
     OR(_xlfn.XLOOKUP(A1959,Table1[Tag Number],Table1[Status],"-",0)="-",
        _xlfn.XLOOKUP(A1959,Table2[Tag Number],Table2[Status],"-",0)="-",
        _xlfn.XLOOKUP(A1959,Table3[Tag Number],Table3[Status],"-",0)="-",
        _xlfn.XLOOKUP(A1959,Table4[Tag Number],Table4[Status],"-",0)="-"),
   "-")</f>
        <v>-</v>
      </c>
      <c r="I1959" s="90"/>
      <c r="J1959" s="94"/>
      <c r="K1959" s="95"/>
      <c r="L1959" s="95"/>
      <c r="M1959" s="95"/>
      <c r="N1959" s="96"/>
      <c r="O1959" s="89"/>
      <c r="R1959" t="b">
        <f t="shared" si="61"/>
        <v>0</v>
      </c>
    </row>
    <row r="1960" spans="1:18" ht="15" thickBot="1" x14ac:dyDescent="0.35">
      <c r="A1960" s="2" t="s">
        <v>2492</v>
      </c>
      <c r="B1960" s="2" t="s">
        <v>1137</v>
      </c>
      <c r="C1960" s="84">
        <f>IF(COUNTIF(Table1[Tag Number], A1960), 1, 0)</f>
        <v>0</v>
      </c>
      <c r="D1960" s="85">
        <f>IF(COUNTIF(Table2[Tag Number], A1960), 1, 0)</f>
        <v>0</v>
      </c>
      <c r="E1960" s="86">
        <f>IF(COUNTIF(Table3[Tag Number], A1960), 1, 0)</f>
        <v>0</v>
      </c>
      <c r="F1960" s="86">
        <f>IF(COUNTIF(Table4[Tag Number], A1960), 1, 0)</f>
        <v>0</v>
      </c>
      <c r="G1960" s="87">
        <f t="shared" si="62"/>
        <v>0</v>
      </c>
      <c r="H1960" s="88" t="str" cm="1">
        <f t="array" ref="H1960">_xlfn.IFS(OR(_xlfn.XLOOKUP(A1960,Table1[Tag Number],Table1[Status],"-",0)="Dead",
        _xlfn.XLOOKUP(A1960,Table2[Tag Number],Table2[Status],"-",0)="Dead",
        _xlfn.XLOOKUP(A1960,Table3[Tag Number],Table3[Status],"-",0)="Dead",
        _xlfn.XLOOKUP(A1960,Table4[Tag Number],Table4[Status],"-",0)="Dead"),"Dead",
     OR(_xlfn.XLOOKUP(A1960,Table1[Tag Number],Table1[Status],"-",0)="Alive",
        _xlfn.XLOOKUP(A1960,Table2[Tag Number],Table2[Status],"-",0)="Alive",
        _xlfn.XLOOKUP(A1960,Table3[Tag Number],Table3[Status],"-",0)="Alive",
        _xlfn.XLOOKUP(A1960,Table4[Tag Number],Table4[Status],"-",0)="Alive"),"Alive",
     OR(_xlfn.XLOOKUP(A1960,Table1[Tag Number],Table1[Status],"-",0)="-",
        _xlfn.XLOOKUP(A1960,Table2[Tag Number],Table2[Status],"-",0)="-",
        _xlfn.XLOOKUP(A1960,Table3[Tag Number],Table3[Status],"-",0)="-",
        _xlfn.XLOOKUP(A1960,Table4[Tag Number],Table4[Status],"-",0)="-"),
   "-")</f>
        <v>-</v>
      </c>
      <c r="I1960" s="90"/>
      <c r="J1960" s="94"/>
      <c r="K1960" s="95"/>
      <c r="L1960" s="95"/>
      <c r="M1960" s="95"/>
      <c r="N1960" s="96"/>
      <c r="O1960" s="89"/>
      <c r="R1960" t="b">
        <f t="shared" si="61"/>
        <v>0</v>
      </c>
    </row>
    <row r="1961" spans="1:18" ht="15" thickBot="1" x14ac:dyDescent="0.35">
      <c r="A1961" s="3" t="s">
        <v>2493</v>
      </c>
      <c r="B1961" s="3" t="s">
        <v>1137</v>
      </c>
      <c r="C1961" s="84">
        <f>IF(COUNTIF(Table1[Tag Number], A1961), 1, 0)</f>
        <v>0</v>
      </c>
      <c r="D1961" s="85">
        <f>IF(COUNTIF(Table2[Tag Number], A1961), 1, 0)</f>
        <v>0</v>
      </c>
      <c r="E1961" s="86">
        <f>IF(COUNTIF(Table3[Tag Number], A1961), 1, 0)</f>
        <v>0</v>
      </c>
      <c r="F1961" s="86">
        <f>IF(COUNTIF(Table4[Tag Number], A1961), 1, 0)</f>
        <v>0</v>
      </c>
      <c r="G1961" s="87">
        <f t="shared" si="62"/>
        <v>0</v>
      </c>
      <c r="H1961" s="88" t="str" cm="1">
        <f t="array" ref="H1961">_xlfn.IFS(OR(_xlfn.XLOOKUP(A1961,Table1[Tag Number],Table1[Status],"-",0)="Dead",
        _xlfn.XLOOKUP(A1961,Table2[Tag Number],Table2[Status],"-",0)="Dead",
        _xlfn.XLOOKUP(A1961,Table3[Tag Number],Table3[Status],"-",0)="Dead",
        _xlfn.XLOOKUP(A1961,Table4[Tag Number],Table4[Status],"-",0)="Dead"),"Dead",
     OR(_xlfn.XLOOKUP(A1961,Table1[Tag Number],Table1[Status],"-",0)="Alive",
        _xlfn.XLOOKUP(A1961,Table2[Tag Number],Table2[Status],"-",0)="Alive",
        _xlfn.XLOOKUP(A1961,Table3[Tag Number],Table3[Status],"-",0)="Alive",
        _xlfn.XLOOKUP(A1961,Table4[Tag Number],Table4[Status],"-",0)="Alive"),"Alive",
     OR(_xlfn.XLOOKUP(A1961,Table1[Tag Number],Table1[Status],"-",0)="-",
        _xlfn.XLOOKUP(A1961,Table2[Tag Number],Table2[Status],"-",0)="-",
        _xlfn.XLOOKUP(A1961,Table3[Tag Number],Table3[Status],"-",0)="-",
        _xlfn.XLOOKUP(A1961,Table4[Tag Number],Table4[Status],"-",0)="-"),
   "-")</f>
        <v>-</v>
      </c>
      <c r="I1961" s="90"/>
      <c r="J1961" s="94"/>
      <c r="K1961" s="95"/>
      <c r="L1961" s="95"/>
      <c r="M1961" s="95"/>
      <c r="N1961" s="96"/>
      <c r="O1961" s="89"/>
      <c r="R1961" t="b">
        <f t="shared" si="61"/>
        <v>0</v>
      </c>
    </row>
    <row r="1962" spans="1:18" ht="15" thickBot="1" x14ac:dyDescent="0.35">
      <c r="A1962" s="2" t="s">
        <v>364</v>
      </c>
      <c r="B1962" s="2" t="s">
        <v>1137</v>
      </c>
      <c r="C1962" s="84">
        <f>IF(COUNTIF(Table1[Tag Number], A1962), 1, 0)</f>
        <v>0</v>
      </c>
      <c r="D1962" s="85">
        <f>IF(COUNTIF(Table2[Tag Number], A1962), 1, 0)</f>
        <v>0</v>
      </c>
      <c r="E1962" s="86">
        <f>IF(COUNTIF(Table3[Tag Number], A1962), 1, 0)</f>
        <v>0</v>
      </c>
      <c r="F1962" s="86">
        <f>IF(COUNTIF(Table4[Tag Number], A1962), 1, 0)</f>
        <v>0</v>
      </c>
      <c r="G1962" s="87">
        <f t="shared" si="62"/>
        <v>0</v>
      </c>
      <c r="H1962" s="88" t="str" cm="1">
        <f t="array" ref="H1962">_xlfn.IFS(OR(_xlfn.XLOOKUP(A1962,Table1[Tag Number],Table1[Status],"-",0)="Dead",
        _xlfn.XLOOKUP(A1962,Table2[Tag Number],Table2[Status],"-",0)="Dead",
        _xlfn.XLOOKUP(A1962,Table3[Tag Number],Table3[Status],"-",0)="Dead",
        _xlfn.XLOOKUP(A1962,Table4[Tag Number],Table4[Status],"-",0)="Dead"),"Dead",
     OR(_xlfn.XLOOKUP(A1962,Table1[Tag Number],Table1[Status],"-",0)="Alive",
        _xlfn.XLOOKUP(A1962,Table2[Tag Number],Table2[Status],"-",0)="Alive",
        _xlfn.XLOOKUP(A1962,Table3[Tag Number],Table3[Status],"-",0)="Alive",
        _xlfn.XLOOKUP(A1962,Table4[Tag Number],Table4[Status],"-",0)="Alive"),"Alive",
     OR(_xlfn.XLOOKUP(A1962,Table1[Tag Number],Table1[Status],"-",0)="-",
        _xlfn.XLOOKUP(A1962,Table2[Tag Number],Table2[Status],"-",0)="-",
        _xlfn.XLOOKUP(A1962,Table3[Tag Number],Table3[Status],"-",0)="-",
        _xlfn.XLOOKUP(A1962,Table4[Tag Number],Table4[Status],"-",0)="-"),
   "-")</f>
        <v>-</v>
      </c>
      <c r="I1962" s="90"/>
      <c r="J1962" s="94"/>
      <c r="K1962" s="95"/>
      <c r="L1962" s="95"/>
      <c r="M1962" s="95"/>
      <c r="N1962" s="96"/>
      <c r="O1962" s="89"/>
      <c r="R1962" t="b">
        <f t="shared" si="61"/>
        <v>0</v>
      </c>
    </row>
    <row r="1963" spans="1:18" ht="15" thickBot="1" x14ac:dyDescent="0.35">
      <c r="A1963" s="3" t="s">
        <v>699</v>
      </c>
      <c r="B1963" s="3" t="s">
        <v>1137</v>
      </c>
      <c r="C1963" s="84">
        <f>IF(COUNTIF(Table1[Tag Number], A1963), 1, 0)</f>
        <v>0</v>
      </c>
      <c r="D1963" s="85">
        <f>IF(COUNTIF(Table2[Tag Number], A1963), 1, 0)</f>
        <v>0</v>
      </c>
      <c r="E1963" s="86">
        <f>IF(COUNTIF(Table3[Tag Number], A1963), 1, 0)</f>
        <v>0</v>
      </c>
      <c r="F1963" s="86">
        <f>IF(COUNTIF(Table4[Tag Number], A1963), 1, 0)</f>
        <v>0</v>
      </c>
      <c r="G1963" s="87">
        <f t="shared" si="62"/>
        <v>0</v>
      </c>
      <c r="H1963" s="88" t="str" cm="1">
        <f t="array" ref="H1963">_xlfn.IFS(OR(_xlfn.XLOOKUP(A1963,Table1[Tag Number],Table1[Status],"-",0)="Dead",
        _xlfn.XLOOKUP(A1963,Table2[Tag Number],Table2[Status],"-",0)="Dead",
        _xlfn.XLOOKUP(A1963,Table3[Tag Number],Table3[Status],"-",0)="Dead",
        _xlfn.XLOOKUP(A1963,Table4[Tag Number],Table4[Status],"-",0)="Dead"),"Dead",
     OR(_xlfn.XLOOKUP(A1963,Table1[Tag Number],Table1[Status],"-",0)="Alive",
        _xlfn.XLOOKUP(A1963,Table2[Tag Number],Table2[Status],"-",0)="Alive",
        _xlfn.XLOOKUP(A1963,Table3[Tag Number],Table3[Status],"-",0)="Alive",
        _xlfn.XLOOKUP(A1963,Table4[Tag Number],Table4[Status],"-",0)="Alive"),"Alive",
     OR(_xlfn.XLOOKUP(A1963,Table1[Tag Number],Table1[Status],"-",0)="-",
        _xlfn.XLOOKUP(A1963,Table2[Tag Number],Table2[Status],"-",0)="-",
        _xlfn.XLOOKUP(A1963,Table3[Tag Number],Table3[Status],"-",0)="-",
        _xlfn.XLOOKUP(A1963,Table4[Tag Number],Table4[Status],"-",0)="-"),
   "-")</f>
        <v>-</v>
      </c>
      <c r="I1963" s="90"/>
      <c r="J1963" s="94"/>
      <c r="K1963" s="95"/>
      <c r="L1963" s="95"/>
      <c r="M1963" s="95"/>
      <c r="N1963" s="96"/>
      <c r="O1963" s="89"/>
      <c r="R1963" t="b">
        <f t="shared" si="61"/>
        <v>0</v>
      </c>
    </row>
    <row r="1964" spans="1:18" ht="15" thickBot="1" x14ac:dyDescent="0.35">
      <c r="A1964" s="2" t="s">
        <v>606</v>
      </c>
      <c r="B1964" s="2" t="s">
        <v>1137</v>
      </c>
      <c r="C1964" s="84">
        <f>IF(COUNTIF(Table1[Tag Number], A1964), 1, 0)</f>
        <v>0</v>
      </c>
      <c r="D1964" s="85">
        <f>IF(COUNTIF(Table2[Tag Number], A1964), 1, 0)</f>
        <v>0</v>
      </c>
      <c r="E1964" s="86">
        <f>IF(COUNTIF(Table3[Tag Number], A1964), 1, 0)</f>
        <v>0</v>
      </c>
      <c r="F1964" s="86">
        <f>IF(COUNTIF(Table4[Tag Number], A1964), 1, 0)</f>
        <v>0</v>
      </c>
      <c r="G1964" s="87">
        <f t="shared" si="62"/>
        <v>0</v>
      </c>
      <c r="H1964" s="88" t="str" cm="1">
        <f t="array" ref="H1964">_xlfn.IFS(OR(_xlfn.XLOOKUP(A1964,Table1[Tag Number],Table1[Status],"-",0)="Dead",
        _xlfn.XLOOKUP(A1964,Table2[Tag Number],Table2[Status],"-",0)="Dead",
        _xlfn.XLOOKUP(A1964,Table3[Tag Number],Table3[Status],"-",0)="Dead",
        _xlfn.XLOOKUP(A1964,Table4[Tag Number],Table4[Status],"-",0)="Dead"),"Dead",
     OR(_xlfn.XLOOKUP(A1964,Table1[Tag Number],Table1[Status],"-",0)="Alive",
        _xlfn.XLOOKUP(A1964,Table2[Tag Number],Table2[Status],"-",0)="Alive",
        _xlfn.XLOOKUP(A1964,Table3[Tag Number],Table3[Status],"-",0)="Alive",
        _xlfn.XLOOKUP(A1964,Table4[Tag Number],Table4[Status],"-",0)="Alive"),"Alive",
     OR(_xlfn.XLOOKUP(A1964,Table1[Tag Number],Table1[Status],"-",0)="-",
        _xlfn.XLOOKUP(A1964,Table2[Tag Number],Table2[Status],"-",0)="-",
        _xlfn.XLOOKUP(A1964,Table3[Tag Number],Table3[Status],"-",0)="-",
        _xlfn.XLOOKUP(A1964,Table4[Tag Number],Table4[Status],"-",0)="-"),
   "-")</f>
        <v>-</v>
      </c>
      <c r="I1964" s="90"/>
      <c r="J1964" s="94"/>
      <c r="K1964" s="95"/>
      <c r="L1964" s="95"/>
      <c r="M1964" s="95"/>
      <c r="N1964" s="96"/>
      <c r="O1964" s="89"/>
      <c r="R1964" t="b">
        <f t="shared" si="61"/>
        <v>0</v>
      </c>
    </row>
    <row r="1965" spans="1:18" ht="15" thickBot="1" x14ac:dyDescent="0.35">
      <c r="A1965" s="3" t="s">
        <v>787</v>
      </c>
      <c r="B1965" s="3" t="s">
        <v>1137</v>
      </c>
      <c r="C1965" s="84">
        <f>IF(COUNTIF(Table1[Tag Number], A1965), 1, 0)</f>
        <v>0</v>
      </c>
      <c r="D1965" s="85">
        <f>IF(COUNTIF(Table2[Tag Number], A1965), 1, 0)</f>
        <v>0</v>
      </c>
      <c r="E1965" s="86">
        <f>IF(COUNTIF(Table3[Tag Number], A1965), 1, 0)</f>
        <v>0</v>
      </c>
      <c r="F1965" s="86">
        <f>IF(COUNTIF(Table4[Tag Number], A1965), 1, 0)</f>
        <v>0</v>
      </c>
      <c r="G1965" s="87">
        <f t="shared" si="62"/>
        <v>0</v>
      </c>
      <c r="H1965" s="88" t="str" cm="1">
        <f t="array" ref="H1965">_xlfn.IFS(OR(_xlfn.XLOOKUP(A1965,Table1[Tag Number],Table1[Status],"-",0)="Dead",
        _xlfn.XLOOKUP(A1965,Table2[Tag Number],Table2[Status],"-",0)="Dead",
        _xlfn.XLOOKUP(A1965,Table3[Tag Number],Table3[Status],"-",0)="Dead",
        _xlfn.XLOOKUP(A1965,Table4[Tag Number],Table4[Status],"-",0)="Dead"),"Dead",
     OR(_xlfn.XLOOKUP(A1965,Table1[Tag Number],Table1[Status],"-",0)="Alive",
        _xlfn.XLOOKUP(A1965,Table2[Tag Number],Table2[Status],"-",0)="Alive",
        _xlfn.XLOOKUP(A1965,Table3[Tag Number],Table3[Status],"-",0)="Alive",
        _xlfn.XLOOKUP(A1965,Table4[Tag Number],Table4[Status],"-",0)="Alive"),"Alive",
     OR(_xlfn.XLOOKUP(A1965,Table1[Tag Number],Table1[Status],"-",0)="-",
        _xlfn.XLOOKUP(A1965,Table2[Tag Number],Table2[Status],"-",0)="-",
        _xlfn.XLOOKUP(A1965,Table3[Tag Number],Table3[Status],"-",0)="-",
        _xlfn.XLOOKUP(A1965,Table4[Tag Number],Table4[Status],"-",0)="-"),
   "-")</f>
        <v>-</v>
      </c>
      <c r="I1965" s="90"/>
      <c r="J1965" s="94"/>
      <c r="K1965" s="95"/>
      <c r="L1965" s="95"/>
      <c r="M1965" s="95"/>
      <c r="N1965" s="96"/>
      <c r="O1965" s="89"/>
      <c r="R1965" t="b">
        <f t="shared" si="61"/>
        <v>0</v>
      </c>
    </row>
    <row r="1966" spans="1:18" ht="15" thickBot="1" x14ac:dyDescent="0.35">
      <c r="A1966" s="2" t="s">
        <v>700</v>
      </c>
      <c r="B1966" s="2" t="s">
        <v>1137</v>
      </c>
      <c r="C1966" s="84">
        <f>IF(COUNTIF(Table1[Tag Number], A1966), 1, 0)</f>
        <v>0</v>
      </c>
      <c r="D1966" s="85">
        <f>IF(COUNTIF(Table2[Tag Number], A1966), 1, 0)</f>
        <v>0</v>
      </c>
      <c r="E1966" s="86">
        <f>IF(COUNTIF(Table3[Tag Number], A1966), 1, 0)</f>
        <v>0</v>
      </c>
      <c r="F1966" s="86">
        <f>IF(COUNTIF(Table4[Tag Number], A1966), 1, 0)</f>
        <v>0</v>
      </c>
      <c r="G1966" s="87">
        <f t="shared" si="62"/>
        <v>0</v>
      </c>
      <c r="H1966" s="88" t="str" cm="1">
        <f t="array" ref="H1966">_xlfn.IFS(OR(_xlfn.XLOOKUP(A1966,Table1[Tag Number],Table1[Status],"-",0)="Dead",
        _xlfn.XLOOKUP(A1966,Table2[Tag Number],Table2[Status],"-",0)="Dead",
        _xlfn.XLOOKUP(A1966,Table3[Tag Number],Table3[Status],"-",0)="Dead",
        _xlfn.XLOOKUP(A1966,Table4[Tag Number],Table4[Status],"-",0)="Dead"),"Dead",
     OR(_xlfn.XLOOKUP(A1966,Table1[Tag Number],Table1[Status],"-",0)="Alive",
        _xlfn.XLOOKUP(A1966,Table2[Tag Number],Table2[Status],"-",0)="Alive",
        _xlfn.XLOOKUP(A1966,Table3[Tag Number],Table3[Status],"-",0)="Alive",
        _xlfn.XLOOKUP(A1966,Table4[Tag Number],Table4[Status],"-",0)="Alive"),"Alive",
     OR(_xlfn.XLOOKUP(A1966,Table1[Tag Number],Table1[Status],"-",0)="-",
        _xlfn.XLOOKUP(A1966,Table2[Tag Number],Table2[Status],"-",0)="-",
        _xlfn.XLOOKUP(A1966,Table3[Tag Number],Table3[Status],"-",0)="-",
        _xlfn.XLOOKUP(A1966,Table4[Tag Number],Table4[Status],"-",0)="-"),
   "-")</f>
        <v>-</v>
      </c>
      <c r="I1966" s="90"/>
      <c r="J1966" s="94"/>
      <c r="K1966" s="95"/>
      <c r="L1966" s="95"/>
      <c r="M1966" s="95"/>
      <c r="N1966" s="96"/>
      <c r="O1966" s="89"/>
      <c r="R1966" t="b">
        <f t="shared" si="61"/>
        <v>0</v>
      </c>
    </row>
    <row r="1967" spans="1:18" ht="15" thickBot="1" x14ac:dyDescent="0.35">
      <c r="A1967" s="3" t="s">
        <v>998</v>
      </c>
      <c r="B1967" s="3" t="s">
        <v>1137</v>
      </c>
      <c r="C1967" s="84">
        <f>IF(COUNTIF(Table1[Tag Number], A1967), 1, 0)</f>
        <v>0</v>
      </c>
      <c r="D1967" s="85">
        <f>IF(COUNTIF(Table2[Tag Number], A1967), 1, 0)</f>
        <v>0</v>
      </c>
      <c r="E1967" s="86">
        <f>IF(COUNTIF(Table3[Tag Number], A1967), 1, 0)</f>
        <v>0</v>
      </c>
      <c r="F1967" s="86">
        <f>IF(COUNTIF(Table4[Tag Number], A1967), 1, 0)</f>
        <v>0</v>
      </c>
      <c r="G1967" s="87">
        <f t="shared" si="62"/>
        <v>0</v>
      </c>
      <c r="H1967" s="88" t="str" cm="1">
        <f t="array" ref="H1967">_xlfn.IFS(OR(_xlfn.XLOOKUP(A1967,Table1[Tag Number],Table1[Status],"-",0)="Dead",
        _xlfn.XLOOKUP(A1967,Table2[Tag Number],Table2[Status],"-",0)="Dead",
        _xlfn.XLOOKUP(A1967,Table3[Tag Number],Table3[Status],"-",0)="Dead",
        _xlfn.XLOOKUP(A1967,Table4[Tag Number],Table4[Status],"-",0)="Dead"),"Dead",
     OR(_xlfn.XLOOKUP(A1967,Table1[Tag Number],Table1[Status],"-",0)="Alive",
        _xlfn.XLOOKUP(A1967,Table2[Tag Number],Table2[Status],"-",0)="Alive",
        _xlfn.XLOOKUP(A1967,Table3[Tag Number],Table3[Status],"-",0)="Alive",
        _xlfn.XLOOKUP(A1967,Table4[Tag Number],Table4[Status],"-",0)="Alive"),"Alive",
     OR(_xlfn.XLOOKUP(A1967,Table1[Tag Number],Table1[Status],"-",0)="-",
        _xlfn.XLOOKUP(A1967,Table2[Tag Number],Table2[Status],"-",0)="-",
        _xlfn.XLOOKUP(A1967,Table3[Tag Number],Table3[Status],"-",0)="-",
        _xlfn.XLOOKUP(A1967,Table4[Tag Number],Table4[Status],"-",0)="-"),
   "-")</f>
        <v>-</v>
      </c>
      <c r="I1967" s="90"/>
      <c r="J1967" s="94"/>
      <c r="K1967" s="95"/>
      <c r="L1967" s="95"/>
      <c r="M1967" s="95"/>
      <c r="N1967" s="96"/>
      <c r="O1967" s="89"/>
      <c r="R1967" t="b">
        <f t="shared" si="61"/>
        <v>0</v>
      </c>
    </row>
    <row r="1968" spans="1:18" ht="15" thickBot="1" x14ac:dyDescent="0.35">
      <c r="A1968" s="2" t="s">
        <v>2494</v>
      </c>
      <c r="B1968" s="2" t="s">
        <v>1137</v>
      </c>
      <c r="C1968" s="84">
        <f>IF(COUNTIF(Table1[Tag Number], A1968), 1, 0)</f>
        <v>0</v>
      </c>
      <c r="D1968" s="85">
        <f>IF(COUNTIF(Table2[Tag Number], A1968), 1, 0)</f>
        <v>0</v>
      </c>
      <c r="E1968" s="86">
        <f>IF(COUNTIF(Table3[Tag Number], A1968), 1, 0)</f>
        <v>0</v>
      </c>
      <c r="F1968" s="86">
        <f>IF(COUNTIF(Table4[Tag Number], A1968), 1, 0)</f>
        <v>0</v>
      </c>
      <c r="G1968" s="87">
        <f t="shared" si="62"/>
        <v>0</v>
      </c>
      <c r="H1968" s="88" t="str" cm="1">
        <f t="array" ref="H1968">_xlfn.IFS(OR(_xlfn.XLOOKUP(A1968,Table1[Tag Number],Table1[Status],"-",0)="Dead",
        _xlfn.XLOOKUP(A1968,Table2[Tag Number],Table2[Status],"-",0)="Dead",
        _xlfn.XLOOKUP(A1968,Table3[Tag Number],Table3[Status],"-",0)="Dead",
        _xlfn.XLOOKUP(A1968,Table4[Tag Number],Table4[Status],"-",0)="Dead"),"Dead",
     OR(_xlfn.XLOOKUP(A1968,Table1[Tag Number],Table1[Status],"-",0)="Alive",
        _xlfn.XLOOKUP(A1968,Table2[Tag Number],Table2[Status],"-",0)="Alive",
        _xlfn.XLOOKUP(A1968,Table3[Tag Number],Table3[Status],"-",0)="Alive",
        _xlfn.XLOOKUP(A1968,Table4[Tag Number],Table4[Status],"-",0)="Alive"),"Alive",
     OR(_xlfn.XLOOKUP(A1968,Table1[Tag Number],Table1[Status],"-",0)="-",
        _xlfn.XLOOKUP(A1968,Table2[Tag Number],Table2[Status],"-",0)="-",
        _xlfn.XLOOKUP(A1968,Table3[Tag Number],Table3[Status],"-",0)="-",
        _xlfn.XLOOKUP(A1968,Table4[Tag Number],Table4[Status],"-",0)="-"),
   "-")</f>
        <v>-</v>
      </c>
      <c r="I1968" s="90"/>
      <c r="J1968" s="94"/>
      <c r="K1968" s="95"/>
      <c r="L1968" s="95"/>
      <c r="M1968" s="95"/>
      <c r="N1968" s="96"/>
      <c r="O1968" s="89"/>
      <c r="R1968" t="b">
        <f t="shared" si="61"/>
        <v>0</v>
      </c>
    </row>
    <row r="1969" spans="1:18" ht="15" thickBot="1" x14ac:dyDescent="0.35">
      <c r="A1969" s="3" t="s">
        <v>444</v>
      </c>
      <c r="B1969" s="3" t="s">
        <v>1137</v>
      </c>
      <c r="C1969" s="84">
        <f>IF(COUNTIF(Table1[Tag Number], A1969), 1, 0)</f>
        <v>0</v>
      </c>
      <c r="D1969" s="85">
        <f>IF(COUNTIF(Table2[Tag Number], A1969), 1, 0)</f>
        <v>0</v>
      </c>
      <c r="E1969" s="86">
        <f>IF(COUNTIF(Table3[Tag Number], A1969), 1, 0)</f>
        <v>0</v>
      </c>
      <c r="F1969" s="86">
        <f>IF(COUNTIF(Table4[Tag Number], A1969), 1, 0)</f>
        <v>0</v>
      </c>
      <c r="G1969" s="87">
        <f t="shared" si="62"/>
        <v>0</v>
      </c>
      <c r="H1969" s="88" t="str" cm="1">
        <f t="array" ref="H1969">_xlfn.IFS(OR(_xlfn.XLOOKUP(A1969,Table1[Tag Number],Table1[Status],"-",0)="Dead",
        _xlfn.XLOOKUP(A1969,Table2[Tag Number],Table2[Status],"-",0)="Dead",
        _xlfn.XLOOKUP(A1969,Table3[Tag Number],Table3[Status],"-",0)="Dead",
        _xlfn.XLOOKUP(A1969,Table4[Tag Number],Table4[Status],"-",0)="Dead"),"Dead",
     OR(_xlfn.XLOOKUP(A1969,Table1[Tag Number],Table1[Status],"-",0)="Alive",
        _xlfn.XLOOKUP(A1969,Table2[Tag Number],Table2[Status],"-",0)="Alive",
        _xlfn.XLOOKUP(A1969,Table3[Tag Number],Table3[Status],"-",0)="Alive",
        _xlfn.XLOOKUP(A1969,Table4[Tag Number],Table4[Status],"-",0)="Alive"),"Alive",
     OR(_xlfn.XLOOKUP(A1969,Table1[Tag Number],Table1[Status],"-",0)="-",
        _xlfn.XLOOKUP(A1969,Table2[Tag Number],Table2[Status],"-",0)="-",
        _xlfn.XLOOKUP(A1969,Table3[Tag Number],Table3[Status],"-",0)="-",
        _xlfn.XLOOKUP(A1969,Table4[Tag Number],Table4[Status],"-",0)="-"),
   "-")</f>
        <v>-</v>
      </c>
      <c r="I1969" s="90"/>
      <c r="J1969" s="94"/>
      <c r="K1969" s="95"/>
      <c r="L1969" s="95"/>
      <c r="M1969" s="95"/>
      <c r="N1969" s="96"/>
      <c r="O1969" s="89"/>
      <c r="R1969" t="b">
        <f t="shared" si="61"/>
        <v>0</v>
      </c>
    </row>
    <row r="1970" spans="1:18" ht="15" thickBot="1" x14ac:dyDescent="0.35">
      <c r="A1970" s="2" t="s">
        <v>588</v>
      </c>
      <c r="B1970" s="2" t="s">
        <v>1137</v>
      </c>
      <c r="C1970" s="84">
        <f>IF(COUNTIF(Table1[Tag Number], A1970), 1, 0)</f>
        <v>0</v>
      </c>
      <c r="D1970" s="85">
        <f>IF(COUNTIF(Table2[Tag Number], A1970), 1, 0)</f>
        <v>0</v>
      </c>
      <c r="E1970" s="86">
        <f>IF(COUNTIF(Table3[Tag Number], A1970), 1, 0)</f>
        <v>0</v>
      </c>
      <c r="F1970" s="86">
        <f>IF(COUNTIF(Table4[Tag Number], A1970), 1, 0)</f>
        <v>0</v>
      </c>
      <c r="G1970" s="87">
        <f t="shared" si="62"/>
        <v>0</v>
      </c>
      <c r="H1970" s="88" t="str" cm="1">
        <f t="array" ref="H1970">_xlfn.IFS(OR(_xlfn.XLOOKUP(A1970,Table1[Tag Number],Table1[Status],"-",0)="Dead",
        _xlfn.XLOOKUP(A1970,Table2[Tag Number],Table2[Status],"-",0)="Dead",
        _xlfn.XLOOKUP(A1970,Table3[Tag Number],Table3[Status],"-",0)="Dead",
        _xlfn.XLOOKUP(A1970,Table4[Tag Number],Table4[Status],"-",0)="Dead"),"Dead",
     OR(_xlfn.XLOOKUP(A1970,Table1[Tag Number],Table1[Status],"-",0)="Alive",
        _xlfn.XLOOKUP(A1970,Table2[Tag Number],Table2[Status],"-",0)="Alive",
        _xlfn.XLOOKUP(A1970,Table3[Tag Number],Table3[Status],"-",0)="Alive",
        _xlfn.XLOOKUP(A1970,Table4[Tag Number],Table4[Status],"-",0)="Alive"),"Alive",
     OR(_xlfn.XLOOKUP(A1970,Table1[Tag Number],Table1[Status],"-",0)="-",
        _xlfn.XLOOKUP(A1970,Table2[Tag Number],Table2[Status],"-",0)="-",
        _xlfn.XLOOKUP(A1970,Table3[Tag Number],Table3[Status],"-",0)="-",
        _xlfn.XLOOKUP(A1970,Table4[Tag Number],Table4[Status],"-",0)="-"),
   "-")</f>
        <v>-</v>
      </c>
      <c r="I1970" s="90"/>
      <c r="J1970" s="94"/>
      <c r="K1970" s="95"/>
      <c r="L1970" s="95"/>
      <c r="M1970" s="95"/>
      <c r="N1970" s="96"/>
      <c r="O1970" s="89"/>
      <c r="R1970" t="b">
        <f t="shared" si="61"/>
        <v>0</v>
      </c>
    </row>
    <row r="1971" spans="1:18" ht="15" thickBot="1" x14ac:dyDescent="0.35">
      <c r="A1971" s="3" t="s">
        <v>369</v>
      </c>
      <c r="B1971" s="3" t="s">
        <v>1137</v>
      </c>
      <c r="C1971" s="84">
        <f>IF(COUNTIF(Table1[Tag Number], A1971), 1, 0)</f>
        <v>0</v>
      </c>
      <c r="D1971" s="85">
        <f>IF(COUNTIF(Table2[Tag Number], A1971), 1, 0)</f>
        <v>0</v>
      </c>
      <c r="E1971" s="86">
        <f>IF(COUNTIF(Table3[Tag Number], A1971), 1, 0)</f>
        <v>0</v>
      </c>
      <c r="F1971" s="86">
        <f>IF(COUNTIF(Table4[Tag Number], A1971), 1, 0)</f>
        <v>0</v>
      </c>
      <c r="G1971" s="87">
        <f t="shared" si="62"/>
        <v>0</v>
      </c>
      <c r="H1971" s="88" t="str" cm="1">
        <f t="array" ref="H1971">_xlfn.IFS(OR(_xlfn.XLOOKUP(A1971,Table1[Tag Number],Table1[Status],"-",0)="Dead",
        _xlfn.XLOOKUP(A1971,Table2[Tag Number],Table2[Status],"-",0)="Dead",
        _xlfn.XLOOKUP(A1971,Table3[Tag Number],Table3[Status],"-",0)="Dead",
        _xlfn.XLOOKUP(A1971,Table4[Tag Number],Table4[Status],"-",0)="Dead"),"Dead",
     OR(_xlfn.XLOOKUP(A1971,Table1[Tag Number],Table1[Status],"-",0)="Alive",
        _xlfn.XLOOKUP(A1971,Table2[Tag Number],Table2[Status],"-",0)="Alive",
        _xlfn.XLOOKUP(A1971,Table3[Tag Number],Table3[Status],"-",0)="Alive",
        _xlfn.XLOOKUP(A1971,Table4[Tag Number],Table4[Status],"-",0)="Alive"),"Alive",
     OR(_xlfn.XLOOKUP(A1971,Table1[Tag Number],Table1[Status],"-",0)="-",
        _xlfn.XLOOKUP(A1971,Table2[Tag Number],Table2[Status],"-",0)="-",
        _xlfn.XLOOKUP(A1971,Table3[Tag Number],Table3[Status],"-",0)="-",
        _xlfn.XLOOKUP(A1971,Table4[Tag Number],Table4[Status],"-",0)="-"),
   "-")</f>
        <v>-</v>
      </c>
      <c r="I1971" s="90"/>
      <c r="J1971" s="94"/>
      <c r="K1971" s="95"/>
      <c r="L1971" s="95"/>
      <c r="M1971" s="95"/>
      <c r="N1971" s="96"/>
      <c r="O1971" s="89"/>
      <c r="R1971" t="b">
        <f t="shared" si="61"/>
        <v>0</v>
      </c>
    </row>
    <row r="1972" spans="1:18" ht="15" thickBot="1" x14ac:dyDescent="0.35">
      <c r="A1972" s="2" t="s">
        <v>2495</v>
      </c>
      <c r="B1972" s="2" t="s">
        <v>1137</v>
      </c>
      <c r="C1972" s="84">
        <f>IF(COUNTIF(Table1[Tag Number], A1972), 1, 0)</f>
        <v>0</v>
      </c>
      <c r="D1972" s="85">
        <f>IF(COUNTIF(Table2[Tag Number], A1972), 1, 0)</f>
        <v>0</v>
      </c>
      <c r="E1972" s="86">
        <f>IF(COUNTIF(Table3[Tag Number], A1972), 1, 0)</f>
        <v>0</v>
      </c>
      <c r="F1972" s="86">
        <f>IF(COUNTIF(Table4[Tag Number], A1972), 1, 0)</f>
        <v>0</v>
      </c>
      <c r="G1972" s="87">
        <f t="shared" si="62"/>
        <v>0</v>
      </c>
      <c r="H1972" s="88" t="str" cm="1">
        <f t="array" ref="H1972">_xlfn.IFS(OR(_xlfn.XLOOKUP(A1972,Table1[Tag Number],Table1[Status],"-",0)="Dead",
        _xlfn.XLOOKUP(A1972,Table2[Tag Number],Table2[Status],"-",0)="Dead",
        _xlfn.XLOOKUP(A1972,Table3[Tag Number],Table3[Status],"-",0)="Dead",
        _xlfn.XLOOKUP(A1972,Table4[Tag Number],Table4[Status],"-",0)="Dead"),"Dead",
     OR(_xlfn.XLOOKUP(A1972,Table1[Tag Number],Table1[Status],"-",0)="Alive",
        _xlfn.XLOOKUP(A1972,Table2[Tag Number],Table2[Status],"-",0)="Alive",
        _xlfn.XLOOKUP(A1972,Table3[Tag Number],Table3[Status],"-",0)="Alive",
        _xlfn.XLOOKUP(A1972,Table4[Tag Number],Table4[Status],"-",0)="Alive"),"Alive",
     OR(_xlfn.XLOOKUP(A1972,Table1[Tag Number],Table1[Status],"-",0)="-",
        _xlfn.XLOOKUP(A1972,Table2[Tag Number],Table2[Status],"-",0)="-",
        _xlfn.XLOOKUP(A1972,Table3[Tag Number],Table3[Status],"-",0)="-",
        _xlfn.XLOOKUP(A1972,Table4[Tag Number],Table4[Status],"-",0)="-"),
   "-")</f>
        <v>-</v>
      </c>
      <c r="I1972" s="90"/>
      <c r="J1972" s="94"/>
      <c r="K1972" s="95"/>
      <c r="L1972" s="95"/>
      <c r="M1972" s="95"/>
      <c r="N1972" s="96"/>
      <c r="O1972" s="89"/>
      <c r="R1972" t="b">
        <f t="shared" si="61"/>
        <v>0</v>
      </c>
    </row>
    <row r="1973" spans="1:18" ht="15" thickBot="1" x14ac:dyDescent="0.35">
      <c r="A1973" s="3" t="s">
        <v>2496</v>
      </c>
      <c r="B1973" s="3" t="s">
        <v>1137</v>
      </c>
      <c r="C1973" s="84">
        <f>IF(COUNTIF(Table1[Tag Number], A1973), 1, 0)</f>
        <v>0</v>
      </c>
      <c r="D1973" s="85">
        <f>IF(COUNTIF(Table2[Tag Number], A1973), 1, 0)</f>
        <v>0</v>
      </c>
      <c r="E1973" s="86">
        <f>IF(COUNTIF(Table3[Tag Number], A1973), 1, 0)</f>
        <v>0</v>
      </c>
      <c r="F1973" s="86">
        <f>IF(COUNTIF(Table4[Tag Number], A1973), 1, 0)</f>
        <v>0</v>
      </c>
      <c r="G1973" s="87">
        <f t="shared" si="62"/>
        <v>0</v>
      </c>
      <c r="H1973" s="88" t="str" cm="1">
        <f t="array" ref="H1973">_xlfn.IFS(OR(_xlfn.XLOOKUP(A1973,Table1[Tag Number],Table1[Status],"-",0)="Dead",
        _xlfn.XLOOKUP(A1973,Table2[Tag Number],Table2[Status],"-",0)="Dead",
        _xlfn.XLOOKUP(A1973,Table3[Tag Number],Table3[Status],"-",0)="Dead",
        _xlfn.XLOOKUP(A1973,Table4[Tag Number],Table4[Status],"-",0)="Dead"),"Dead",
     OR(_xlfn.XLOOKUP(A1973,Table1[Tag Number],Table1[Status],"-",0)="Alive",
        _xlfn.XLOOKUP(A1973,Table2[Tag Number],Table2[Status],"-",0)="Alive",
        _xlfn.XLOOKUP(A1973,Table3[Tag Number],Table3[Status],"-",0)="Alive",
        _xlfn.XLOOKUP(A1973,Table4[Tag Number],Table4[Status],"-",0)="Alive"),"Alive",
     OR(_xlfn.XLOOKUP(A1973,Table1[Tag Number],Table1[Status],"-",0)="-",
        _xlfn.XLOOKUP(A1973,Table2[Tag Number],Table2[Status],"-",0)="-",
        _xlfn.XLOOKUP(A1973,Table3[Tag Number],Table3[Status],"-",0)="-",
        _xlfn.XLOOKUP(A1973,Table4[Tag Number],Table4[Status],"-",0)="-"),
   "-")</f>
        <v>-</v>
      </c>
      <c r="I1973" s="90"/>
      <c r="J1973" s="94"/>
      <c r="K1973" s="95"/>
      <c r="L1973" s="95"/>
      <c r="M1973" s="95"/>
      <c r="N1973" s="96"/>
      <c r="O1973" s="89"/>
      <c r="R1973" t="b">
        <f t="shared" si="61"/>
        <v>0</v>
      </c>
    </row>
    <row r="1974" spans="1:18" ht="15" thickBot="1" x14ac:dyDescent="0.35">
      <c r="A1974" s="2" t="s">
        <v>2497</v>
      </c>
      <c r="B1974" s="2" t="s">
        <v>1137</v>
      </c>
      <c r="C1974" s="84">
        <f>IF(COUNTIF(Table1[Tag Number], A1974), 1, 0)</f>
        <v>0</v>
      </c>
      <c r="D1974" s="85">
        <f>IF(COUNTIF(Table2[Tag Number], A1974), 1, 0)</f>
        <v>0</v>
      </c>
      <c r="E1974" s="86">
        <f>IF(COUNTIF(Table3[Tag Number], A1974), 1, 0)</f>
        <v>0</v>
      </c>
      <c r="F1974" s="86">
        <f>IF(COUNTIF(Table4[Tag Number], A1974), 1, 0)</f>
        <v>0</v>
      </c>
      <c r="G1974" s="87">
        <f t="shared" si="62"/>
        <v>0</v>
      </c>
      <c r="H1974" s="88" t="str" cm="1">
        <f t="array" ref="H1974">_xlfn.IFS(OR(_xlfn.XLOOKUP(A1974,Table1[Tag Number],Table1[Status],"-",0)="Dead",
        _xlfn.XLOOKUP(A1974,Table2[Tag Number],Table2[Status],"-",0)="Dead",
        _xlfn.XLOOKUP(A1974,Table3[Tag Number],Table3[Status],"-",0)="Dead",
        _xlfn.XLOOKUP(A1974,Table4[Tag Number],Table4[Status],"-",0)="Dead"),"Dead",
     OR(_xlfn.XLOOKUP(A1974,Table1[Tag Number],Table1[Status],"-",0)="Alive",
        _xlfn.XLOOKUP(A1974,Table2[Tag Number],Table2[Status],"-",0)="Alive",
        _xlfn.XLOOKUP(A1974,Table3[Tag Number],Table3[Status],"-",0)="Alive",
        _xlfn.XLOOKUP(A1974,Table4[Tag Number],Table4[Status],"-",0)="Alive"),"Alive",
     OR(_xlfn.XLOOKUP(A1974,Table1[Tag Number],Table1[Status],"-",0)="-",
        _xlfn.XLOOKUP(A1974,Table2[Tag Number],Table2[Status],"-",0)="-",
        _xlfn.XLOOKUP(A1974,Table3[Tag Number],Table3[Status],"-",0)="-",
        _xlfn.XLOOKUP(A1974,Table4[Tag Number],Table4[Status],"-",0)="-"),
   "-")</f>
        <v>-</v>
      </c>
      <c r="I1974" s="90"/>
      <c r="J1974" s="94"/>
      <c r="K1974" s="95"/>
      <c r="L1974" s="95"/>
      <c r="M1974" s="95"/>
      <c r="N1974" s="96"/>
      <c r="O1974" s="89"/>
      <c r="R1974" t="b">
        <f t="shared" si="61"/>
        <v>0</v>
      </c>
    </row>
    <row r="1975" spans="1:18" ht="15" thickBot="1" x14ac:dyDescent="0.35">
      <c r="A1975" s="3" t="s">
        <v>353</v>
      </c>
      <c r="B1975" s="3" t="s">
        <v>1137</v>
      </c>
      <c r="C1975" s="84">
        <f>IF(COUNTIF(Table1[Tag Number], A1975), 1, 0)</f>
        <v>0</v>
      </c>
      <c r="D1975" s="85">
        <f>IF(COUNTIF(Table2[Tag Number], A1975), 1, 0)</f>
        <v>0</v>
      </c>
      <c r="E1975" s="86">
        <f>IF(COUNTIF(Table3[Tag Number], A1975), 1, 0)</f>
        <v>0</v>
      </c>
      <c r="F1975" s="86">
        <f>IF(COUNTIF(Table4[Tag Number], A1975), 1, 0)</f>
        <v>0</v>
      </c>
      <c r="G1975" s="87">
        <f t="shared" si="62"/>
        <v>0</v>
      </c>
      <c r="H1975" s="88" t="str" cm="1">
        <f t="array" ref="H1975">_xlfn.IFS(OR(_xlfn.XLOOKUP(A1975,Table1[Tag Number],Table1[Status],"-",0)="Dead",
        _xlfn.XLOOKUP(A1975,Table2[Tag Number],Table2[Status],"-",0)="Dead",
        _xlfn.XLOOKUP(A1975,Table3[Tag Number],Table3[Status],"-",0)="Dead",
        _xlfn.XLOOKUP(A1975,Table4[Tag Number],Table4[Status],"-",0)="Dead"),"Dead",
     OR(_xlfn.XLOOKUP(A1975,Table1[Tag Number],Table1[Status],"-",0)="Alive",
        _xlfn.XLOOKUP(A1975,Table2[Tag Number],Table2[Status],"-",0)="Alive",
        _xlfn.XLOOKUP(A1975,Table3[Tag Number],Table3[Status],"-",0)="Alive",
        _xlfn.XLOOKUP(A1975,Table4[Tag Number],Table4[Status],"-",0)="Alive"),"Alive",
     OR(_xlfn.XLOOKUP(A1975,Table1[Tag Number],Table1[Status],"-",0)="-",
        _xlfn.XLOOKUP(A1975,Table2[Tag Number],Table2[Status],"-",0)="-",
        _xlfn.XLOOKUP(A1975,Table3[Tag Number],Table3[Status],"-",0)="-",
        _xlfn.XLOOKUP(A1975,Table4[Tag Number],Table4[Status],"-",0)="-"),
   "-")</f>
        <v>-</v>
      </c>
      <c r="I1975" s="90"/>
      <c r="J1975" s="94"/>
      <c r="K1975" s="95"/>
      <c r="L1975" s="95"/>
      <c r="M1975" s="95"/>
      <c r="N1975" s="96"/>
      <c r="O1975" s="89"/>
      <c r="R1975" t="b">
        <f t="shared" si="61"/>
        <v>0</v>
      </c>
    </row>
    <row r="1976" spans="1:18" ht="15" thickBot="1" x14ac:dyDescent="0.35">
      <c r="A1976" s="2" t="s">
        <v>697</v>
      </c>
      <c r="B1976" s="2" t="s">
        <v>1137</v>
      </c>
      <c r="C1976" s="84">
        <f>IF(COUNTIF(Table1[Tag Number], A1976), 1, 0)</f>
        <v>0</v>
      </c>
      <c r="D1976" s="85">
        <f>IF(COUNTIF(Table2[Tag Number], A1976), 1, 0)</f>
        <v>0</v>
      </c>
      <c r="E1976" s="86">
        <f>IF(COUNTIF(Table3[Tag Number], A1976), 1, 0)</f>
        <v>0</v>
      </c>
      <c r="F1976" s="86">
        <f>IF(COUNTIF(Table4[Tag Number], A1976), 1, 0)</f>
        <v>0</v>
      </c>
      <c r="G1976" s="87">
        <f t="shared" si="62"/>
        <v>0</v>
      </c>
      <c r="H1976" s="88" t="str" cm="1">
        <f t="array" ref="H1976">_xlfn.IFS(OR(_xlfn.XLOOKUP(A1976,Table1[Tag Number],Table1[Status],"-",0)="Dead",
        _xlfn.XLOOKUP(A1976,Table2[Tag Number],Table2[Status],"-",0)="Dead",
        _xlfn.XLOOKUP(A1976,Table3[Tag Number],Table3[Status],"-",0)="Dead",
        _xlfn.XLOOKUP(A1976,Table4[Tag Number],Table4[Status],"-",0)="Dead"),"Dead",
     OR(_xlfn.XLOOKUP(A1976,Table1[Tag Number],Table1[Status],"-",0)="Alive",
        _xlfn.XLOOKUP(A1976,Table2[Tag Number],Table2[Status],"-",0)="Alive",
        _xlfn.XLOOKUP(A1976,Table3[Tag Number],Table3[Status],"-",0)="Alive",
        _xlfn.XLOOKUP(A1976,Table4[Tag Number],Table4[Status],"-",0)="Alive"),"Alive",
     OR(_xlfn.XLOOKUP(A1976,Table1[Tag Number],Table1[Status],"-",0)="-",
        _xlfn.XLOOKUP(A1976,Table2[Tag Number],Table2[Status],"-",0)="-",
        _xlfn.XLOOKUP(A1976,Table3[Tag Number],Table3[Status],"-",0)="-",
        _xlfn.XLOOKUP(A1976,Table4[Tag Number],Table4[Status],"-",0)="-"),
   "-")</f>
        <v>-</v>
      </c>
      <c r="I1976" s="90"/>
      <c r="J1976" s="94"/>
      <c r="K1976" s="95"/>
      <c r="L1976" s="95"/>
      <c r="M1976" s="95"/>
      <c r="N1976" s="96"/>
      <c r="O1976" s="89"/>
      <c r="R1976" t="b">
        <f t="shared" si="61"/>
        <v>0</v>
      </c>
    </row>
    <row r="1977" spans="1:18" ht="15" thickBot="1" x14ac:dyDescent="0.35">
      <c r="A1977" s="3" t="s">
        <v>1002</v>
      </c>
      <c r="B1977" s="3" t="s">
        <v>1137</v>
      </c>
      <c r="C1977" s="84">
        <f>IF(COUNTIF(Table1[Tag Number], A1977), 1, 0)</f>
        <v>0</v>
      </c>
      <c r="D1977" s="85">
        <f>IF(COUNTIF(Table2[Tag Number], A1977), 1, 0)</f>
        <v>0</v>
      </c>
      <c r="E1977" s="86">
        <f>IF(COUNTIF(Table3[Tag Number], A1977), 1, 0)</f>
        <v>0</v>
      </c>
      <c r="F1977" s="86">
        <f>IF(COUNTIF(Table4[Tag Number], A1977), 1, 0)</f>
        <v>0</v>
      </c>
      <c r="G1977" s="87">
        <f t="shared" si="62"/>
        <v>0</v>
      </c>
      <c r="H1977" s="88" t="str" cm="1">
        <f t="array" ref="H1977">_xlfn.IFS(OR(_xlfn.XLOOKUP(A1977,Table1[Tag Number],Table1[Status],"-",0)="Dead",
        _xlfn.XLOOKUP(A1977,Table2[Tag Number],Table2[Status],"-",0)="Dead",
        _xlfn.XLOOKUP(A1977,Table3[Tag Number],Table3[Status],"-",0)="Dead",
        _xlfn.XLOOKUP(A1977,Table4[Tag Number],Table4[Status],"-",0)="Dead"),"Dead",
     OR(_xlfn.XLOOKUP(A1977,Table1[Tag Number],Table1[Status],"-",0)="Alive",
        _xlfn.XLOOKUP(A1977,Table2[Tag Number],Table2[Status],"-",0)="Alive",
        _xlfn.XLOOKUP(A1977,Table3[Tag Number],Table3[Status],"-",0)="Alive",
        _xlfn.XLOOKUP(A1977,Table4[Tag Number],Table4[Status],"-",0)="Alive"),"Alive",
     OR(_xlfn.XLOOKUP(A1977,Table1[Tag Number],Table1[Status],"-",0)="-",
        _xlfn.XLOOKUP(A1977,Table2[Tag Number],Table2[Status],"-",0)="-",
        _xlfn.XLOOKUP(A1977,Table3[Tag Number],Table3[Status],"-",0)="-",
        _xlfn.XLOOKUP(A1977,Table4[Tag Number],Table4[Status],"-",0)="-"),
   "-")</f>
        <v>-</v>
      </c>
      <c r="I1977" s="90"/>
      <c r="J1977" s="94"/>
      <c r="K1977" s="95"/>
      <c r="L1977" s="95"/>
      <c r="M1977" s="95"/>
      <c r="N1977" s="96"/>
      <c r="O1977" s="89"/>
      <c r="R1977" t="b">
        <f t="shared" si="61"/>
        <v>0</v>
      </c>
    </row>
    <row r="1978" spans="1:18" ht="15" thickBot="1" x14ac:dyDescent="0.35">
      <c r="A1978" s="2" t="s">
        <v>582</v>
      </c>
      <c r="B1978" s="2" t="s">
        <v>1137</v>
      </c>
      <c r="C1978" s="84">
        <f>IF(COUNTIF(Table1[Tag Number], A1978), 1, 0)</f>
        <v>0</v>
      </c>
      <c r="D1978" s="85">
        <f>IF(COUNTIF(Table2[Tag Number], A1978), 1, 0)</f>
        <v>0</v>
      </c>
      <c r="E1978" s="86">
        <f>IF(COUNTIF(Table3[Tag Number], A1978), 1, 0)</f>
        <v>0</v>
      </c>
      <c r="F1978" s="86">
        <f>IF(COUNTIF(Table4[Tag Number], A1978), 1, 0)</f>
        <v>0</v>
      </c>
      <c r="G1978" s="87">
        <f t="shared" si="62"/>
        <v>0</v>
      </c>
      <c r="H1978" s="88" t="str" cm="1">
        <f t="array" ref="H1978">_xlfn.IFS(OR(_xlfn.XLOOKUP(A1978,Table1[Tag Number],Table1[Status],"-",0)="Dead",
        _xlfn.XLOOKUP(A1978,Table2[Tag Number],Table2[Status],"-",0)="Dead",
        _xlfn.XLOOKUP(A1978,Table3[Tag Number],Table3[Status],"-",0)="Dead",
        _xlfn.XLOOKUP(A1978,Table4[Tag Number],Table4[Status],"-",0)="Dead"),"Dead",
     OR(_xlfn.XLOOKUP(A1978,Table1[Tag Number],Table1[Status],"-",0)="Alive",
        _xlfn.XLOOKUP(A1978,Table2[Tag Number],Table2[Status],"-",0)="Alive",
        _xlfn.XLOOKUP(A1978,Table3[Tag Number],Table3[Status],"-",0)="Alive",
        _xlfn.XLOOKUP(A1978,Table4[Tag Number],Table4[Status],"-",0)="Alive"),"Alive",
     OR(_xlfn.XLOOKUP(A1978,Table1[Tag Number],Table1[Status],"-",0)="-",
        _xlfn.XLOOKUP(A1978,Table2[Tag Number],Table2[Status],"-",0)="-",
        _xlfn.XLOOKUP(A1978,Table3[Tag Number],Table3[Status],"-",0)="-",
        _xlfn.XLOOKUP(A1978,Table4[Tag Number],Table4[Status],"-",0)="-"),
   "-")</f>
        <v>-</v>
      </c>
      <c r="I1978" s="90"/>
      <c r="J1978" s="94"/>
      <c r="K1978" s="95"/>
      <c r="L1978" s="95"/>
      <c r="M1978" s="95"/>
      <c r="N1978" s="96"/>
      <c r="O1978" s="89"/>
      <c r="R1978" t="b">
        <f t="shared" si="61"/>
        <v>0</v>
      </c>
    </row>
    <row r="1979" spans="1:18" ht="15" thickBot="1" x14ac:dyDescent="0.35">
      <c r="A1979" s="3" t="s">
        <v>763</v>
      </c>
      <c r="B1979" s="3" t="s">
        <v>1137</v>
      </c>
      <c r="C1979" s="84">
        <f>IF(COUNTIF(Table1[Tag Number], A1979), 1, 0)</f>
        <v>0</v>
      </c>
      <c r="D1979" s="85">
        <f>IF(COUNTIF(Table2[Tag Number], A1979), 1, 0)</f>
        <v>0</v>
      </c>
      <c r="E1979" s="86">
        <f>IF(COUNTIF(Table3[Tag Number], A1979), 1, 0)</f>
        <v>0</v>
      </c>
      <c r="F1979" s="86">
        <f>IF(COUNTIF(Table4[Tag Number], A1979), 1, 0)</f>
        <v>0</v>
      </c>
      <c r="G1979" s="87">
        <f t="shared" si="62"/>
        <v>0</v>
      </c>
      <c r="H1979" s="88" t="str" cm="1">
        <f t="array" ref="H1979">_xlfn.IFS(OR(_xlfn.XLOOKUP(A1979,Table1[Tag Number],Table1[Status],"-",0)="Dead",
        _xlfn.XLOOKUP(A1979,Table2[Tag Number],Table2[Status],"-",0)="Dead",
        _xlfn.XLOOKUP(A1979,Table3[Tag Number],Table3[Status],"-",0)="Dead",
        _xlfn.XLOOKUP(A1979,Table4[Tag Number],Table4[Status],"-",0)="Dead"),"Dead",
     OR(_xlfn.XLOOKUP(A1979,Table1[Tag Number],Table1[Status],"-",0)="Alive",
        _xlfn.XLOOKUP(A1979,Table2[Tag Number],Table2[Status],"-",0)="Alive",
        _xlfn.XLOOKUP(A1979,Table3[Tag Number],Table3[Status],"-",0)="Alive",
        _xlfn.XLOOKUP(A1979,Table4[Tag Number],Table4[Status],"-",0)="Alive"),"Alive",
     OR(_xlfn.XLOOKUP(A1979,Table1[Tag Number],Table1[Status],"-",0)="-",
        _xlfn.XLOOKUP(A1979,Table2[Tag Number],Table2[Status],"-",0)="-",
        _xlfn.XLOOKUP(A1979,Table3[Tag Number],Table3[Status],"-",0)="-",
        _xlfn.XLOOKUP(A1979,Table4[Tag Number],Table4[Status],"-",0)="-"),
   "-")</f>
        <v>-</v>
      </c>
      <c r="I1979" s="90"/>
      <c r="J1979" s="94"/>
      <c r="K1979" s="95"/>
      <c r="L1979" s="95"/>
      <c r="M1979" s="95"/>
      <c r="N1979" s="96"/>
      <c r="O1979" s="89"/>
      <c r="R1979" t="b">
        <f t="shared" si="61"/>
        <v>0</v>
      </c>
    </row>
    <row r="1980" spans="1:18" ht="15" thickBot="1" x14ac:dyDescent="0.35">
      <c r="A1980" s="2" t="s">
        <v>2498</v>
      </c>
      <c r="B1980" s="2" t="s">
        <v>1137</v>
      </c>
      <c r="C1980" s="84">
        <f>IF(COUNTIF(Table1[Tag Number], A1980), 1, 0)</f>
        <v>0</v>
      </c>
      <c r="D1980" s="85">
        <f>IF(COUNTIF(Table2[Tag Number], A1980), 1, 0)</f>
        <v>0</v>
      </c>
      <c r="E1980" s="86">
        <f>IF(COUNTIF(Table3[Tag Number], A1980), 1, 0)</f>
        <v>0</v>
      </c>
      <c r="F1980" s="86">
        <f>IF(COUNTIF(Table4[Tag Number], A1980), 1, 0)</f>
        <v>0</v>
      </c>
      <c r="G1980" s="87">
        <f t="shared" si="62"/>
        <v>0</v>
      </c>
      <c r="H1980" s="88" t="str" cm="1">
        <f t="array" ref="H1980">_xlfn.IFS(OR(_xlfn.XLOOKUP(A1980,Table1[Tag Number],Table1[Status],"-",0)="Dead",
        _xlfn.XLOOKUP(A1980,Table2[Tag Number],Table2[Status],"-",0)="Dead",
        _xlfn.XLOOKUP(A1980,Table3[Tag Number],Table3[Status],"-",0)="Dead",
        _xlfn.XLOOKUP(A1980,Table4[Tag Number],Table4[Status],"-",0)="Dead"),"Dead",
     OR(_xlfn.XLOOKUP(A1980,Table1[Tag Number],Table1[Status],"-",0)="Alive",
        _xlfn.XLOOKUP(A1980,Table2[Tag Number],Table2[Status],"-",0)="Alive",
        _xlfn.XLOOKUP(A1980,Table3[Tag Number],Table3[Status],"-",0)="Alive",
        _xlfn.XLOOKUP(A1980,Table4[Tag Number],Table4[Status],"-",0)="Alive"),"Alive",
     OR(_xlfn.XLOOKUP(A1980,Table1[Tag Number],Table1[Status],"-",0)="-",
        _xlfn.XLOOKUP(A1980,Table2[Tag Number],Table2[Status],"-",0)="-",
        _xlfn.XLOOKUP(A1980,Table3[Tag Number],Table3[Status],"-",0)="-",
        _xlfn.XLOOKUP(A1980,Table4[Tag Number],Table4[Status],"-",0)="-"),
   "-")</f>
        <v>-</v>
      </c>
      <c r="I1980" s="90"/>
      <c r="J1980" s="94"/>
      <c r="K1980" s="95"/>
      <c r="L1980" s="95"/>
      <c r="M1980" s="95"/>
      <c r="N1980" s="96"/>
      <c r="O1980" s="89"/>
      <c r="R1980" t="b">
        <f t="shared" si="61"/>
        <v>0</v>
      </c>
    </row>
    <row r="1981" spans="1:18" ht="15" thickBot="1" x14ac:dyDescent="0.35">
      <c r="A1981" s="3" t="s">
        <v>2499</v>
      </c>
      <c r="B1981" s="3" t="s">
        <v>1137</v>
      </c>
      <c r="C1981" s="84">
        <f>IF(COUNTIF(Table1[Tag Number], A1981), 1, 0)</f>
        <v>0</v>
      </c>
      <c r="D1981" s="85">
        <f>IF(COUNTIF(Table2[Tag Number], A1981), 1, 0)</f>
        <v>0</v>
      </c>
      <c r="E1981" s="86">
        <f>IF(COUNTIF(Table3[Tag Number], A1981), 1, 0)</f>
        <v>0</v>
      </c>
      <c r="F1981" s="86">
        <f>IF(COUNTIF(Table4[Tag Number], A1981), 1, 0)</f>
        <v>0</v>
      </c>
      <c r="G1981" s="87">
        <f t="shared" si="62"/>
        <v>0</v>
      </c>
      <c r="H1981" s="88" t="str" cm="1">
        <f t="array" ref="H1981">_xlfn.IFS(OR(_xlfn.XLOOKUP(A1981,Table1[Tag Number],Table1[Status],"-",0)="Dead",
        _xlfn.XLOOKUP(A1981,Table2[Tag Number],Table2[Status],"-",0)="Dead",
        _xlfn.XLOOKUP(A1981,Table3[Tag Number],Table3[Status],"-",0)="Dead",
        _xlfn.XLOOKUP(A1981,Table4[Tag Number],Table4[Status],"-",0)="Dead"),"Dead",
     OR(_xlfn.XLOOKUP(A1981,Table1[Tag Number],Table1[Status],"-",0)="Alive",
        _xlfn.XLOOKUP(A1981,Table2[Tag Number],Table2[Status],"-",0)="Alive",
        _xlfn.XLOOKUP(A1981,Table3[Tag Number],Table3[Status],"-",0)="Alive",
        _xlfn.XLOOKUP(A1981,Table4[Tag Number],Table4[Status],"-",0)="Alive"),"Alive",
     OR(_xlfn.XLOOKUP(A1981,Table1[Tag Number],Table1[Status],"-",0)="-",
        _xlfn.XLOOKUP(A1981,Table2[Tag Number],Table2[Status],"-",0)="-",
        _xlfn.XLOOKUP(A1981,Table3[Tag Number],Table3[Status],"-",0)="-",
        _xlfn.XLOOKUP(A1981,Table4[Tag Number],Table4[Status],"-",0)="-"),
   "-")</f>
        <v>-</v>
      </c>
      <c r="I1981" s="90"/>
      <c r="J1981" s="94"/>
      <c r="K1981" s="95"/>
      <c r="L1981" s="95"/>
      <c r="M1981" s="95"/>
      <c r="N1981" s="96"/>
      <c r="O1981" s="89"/>
      <c r="R1981" t="b">
        <f t="shared" si="61"/>
        <v>0</v>
      </c>
    </row>
    <row r="1982" spans="1:18" ht="15" thickBot="1" x14ac:dyDescent="0.35">
      <c r="A1982" s="2" t="s">
        <v>343</v>
      </c>
      <c r="B1982" s="2" t="s">
        <v>1137</v>
      </c>
      <c r="C1982" s="84">
        <f>IF(COUNTIF(Table1[Tag Number], A1982), 1, 0)</f>
        <v>0</v>
      </c>
      <c r="D1982" s="85">
        <f>IF(COUNTIF(Table2[Tag Number], A1982), 1, 0)</f>
        <v>0</v>
      </c>
      <c r="E1982" s="86">
        <f>IF(COUNTIF(Table3[Tag Number], A1982), 1, 0)</f>
        <v>0</v>
      </c>
      <c r="F1982" s="86">
        <f>IF(COUNTIF(Table4[Tag Number], A1982), 1, 0)</f>
        <v>0</v>
      </c>
      <c r="G1982" s="87">
        <f t="shared" si="62"/>
        <v>0</v>
      </c>
      <c r="H1982" s="88" t="str" cm="1">
        <f t="array" ref="H1982">_xlfn.IFS(OR(_xlfn.XLOOKUP(A1982,Table1[Tag Number],Table1[Status],"-",0)="Dead",
        _xlfn.XLOOKUP(A1982,Table2[Tag Number],Table2[Status],"-",0)="Dead",
        _xlfn.XLOOKUP(A1982,Table3[Tag Number],Table3[Status],"-",0)="Dead",
        _xlfn.XLOOKUP(A1982,Table4[Tag Number],Table4[Status],"-",0)="Dead"),"Dead",
     OR(_xlfn.XLOOKUP(A1982,Table1[Tag Number],Table1[Status],"-",0)="Alive",
        _xlfn.XLOOKUP(A1982,Table2[Tag Number],Table2[Status],"-",0)="Alive",
        _xlfn.XLOOKUP(A1982,Table3[Tag Number],Table3[Status],"-",0)="Alive",
        _xlfn.XLOOKUP(A1982,Table4[Tag Number],Table4[Status],"-",0)="Alive"),"Alive",
     OR(_xlfn.XLOOKUP(A1982,Table1[Tag Number],Table1[Status],"-",0)="-",
        _xlfn.XLOOKUP(A1982,Table2[Tag Number],Table2[Status],"-",0)="-",
        _xlfn.XLOOKUP(A1982,Table3[Tag Number],Table3[Status],"-",0)="-",
        _xlfn.XLOOKUP(A1982,Table4[Tag Number],Table4[Status],"-",0)="-"),
   "-")</f>
        <v>-</v>
      </c>
      <c r="I1982" s="90"/>
      <c r="J1982" s="94"/>
      <c r="K1982" s="95"/>
      <c r="L1982" s="95"/>
      <c r="M1982" s="95"/>
      <c r="N1982" s="96"/>
      <c r="O1982" s="89"/>
      <c r="R1982" t="b">
        <f t="shared" si="61"/>
        <v>0</v>
      </c>
    </row>
    <row r="1983" spans="1:18" ht="15" thickBot="1" x14ac:dyDescent="0.35">
      <c r="A1983" s="3" t="s">
        <v>2500</v>
      </c>
      <c r="B1983" s="3" t="s">
        <v>1137</v>
      </c>
      <c r="C1983" s="84">
        <f>IF(COUNTIF(Table1[Tag Number], A1983), 1, 0)</f>
        <v>0</v>
      </c>
      <c r="D1983" s="85">
        <f>IF(COUNTIF(Table2[Tag Number], A1983), 1, 0)</f>
        <v>0</v>
      </c>
      <c r="E1983" s="86">
        <f>IF(COUNTIF(Table3[Tag Number], A1983), 1, 0)</f>
        <v>0</v>
      </c>
      <c r="F1983" s="86">
        <f>IF(COUNTIF(Table4[Tag Number], A1983), 1, 0)</f>
        <v>0</v>
      </c>
      <c r="G1983" s="87">
        <f t="shared" si="62"/>
        <v>0</v>
      </c>
      <c r="H1983" s="88" t="str" cm="1">
        <f t="array" ref="H1983">_xlfn.IFS(OR(_xlfn.XLOOKUP(A1983,Table1[Tag Number],Table1[Status],"-",0)="Dead",
        _xlfn.XLOOKUP(A1983,Table2[Tag Number],Table2[Status],"-",0)="Dead",
        _xlfn.XLOOKUP(A1983,Table3[Tag Number],Table3[Status],"-",0)="Dead",
        _xlfn.XLOOKUP(A1983,Table4[Tag Number],Table4[Status],"-",0)="Dead"),"Dead",
     OR(_xlfn.XLOOKUP(A1983,Table1[Tag Number],Table1[Status],"-",0)="Alive",
        _xlfn.XLOOKUP(A1983,Table2[Tag Number],Table2[Status],"-",0)="Alive",
        _xlfn.XLOOKUP(A1983,Table3[Tag Number],Table3[Status],"-",0)="Alive",
        _xlfn.XLOOKUP(A1983,Table4[Tag Number],Table4[Status],"-",0)="Alive"),"Alive",
     OR(_xlfn.XLOOKUP(A1983,Table1[Tag Number],Table1[Status],"-",0)="-",
        _xlfn.XLOOKUP(A1983,Table2[Tag Number],Table2[Status],"-",0)="-",
        _xlfn.XLOOKUP(A1983,Table3[Tag Number],Table3[Status],"-",0)="-",
        _xlfn.XLOOKUP(A1983,Table4[Tag Number],Table4[Status],"-",0)="-"),
   "-")</f>
        <v>-</v>
      </c>
      <c r="I1983" s="90"/>
      <c r="J1983" s="94"/>
      <c r="K1983" s="95"/>
      <c r="L1983" s="95"/>
      <c r="M1983" s="95"/>
      <c r="N1983" s="96"/>
      <c r="O1983" s="89"/>
      <c r="R1983" t="b">
        <f t="shared" si="61"/>
        <v>0</v>
      </c>
    </row>
    <row r="1984" spans="1:18" ht="15" thickBot="1" x14ac:dyDescent="0.35">
      <c r="A1984" s="2" t="s">
        <v>2501</v>
      </c>
      <c r="B1984" s="2" t="s">
        <v>1137</v>
      </c>
      <c r="C1984" s="84">
        <f>IF(COUNTIF(Table1[Tag Number], A1984), 1, 0)</f>
        <v>0</v>
      </c>
      <c r="D1984" s="85">
        <f>IF(COUNTIF(Table2[Tag Number], A1984), 1, 0)</f>
        <v>0</v>
      </c>
      <c r="E1984" s="86">
        <f>IF(COUNTIF(Table3[Tag Number], A1984), 1, 0)</f>
        <v>0</v>
      </c>
      <c r="F1984" s="86">
        <f>IF(COUNTIF(Table4[Tag Number], A1984), 1, 0)</f>
        <v>0</v>
      </c>
      <c r="G1984" s="87">
        <f t="shared" si="62"/>
        <v>0</v>
      </c>
      <c r="H1984" s="88" t="str" cm="1">
        <f t="array" ref="H1984">_xlfn.IFS(OR(_xlfn.XLOOKUP(A1984,Table1[Tag Number],Table1[Status],"-",0)="Dead",
        _xlfn.XLOOKUP(A1984,Table2[Tag Number],Table2[Status],"-",0)="Dead",
        _xlfn.XLOOKUP(A1984,Table3[Tag Number],Table3[Status],"-",0)="Dead",
        _xlfn.XLOOKUP(A1984,Table4[Tag Number],Table4[Status],"-",0)="Dead"),"Dead",
     OR(_xlfn.XLOOKUP(A1984,Table1[Tag Number],Table1[Status],"-",0)="Alive",
        _xlfn.XLOOKUP(A1984,Table2[Tag Number],Table2[Status],"-",0)="Alive",
        _xlfn.XLOOKUP(A1984,Table3[Tag Number],Table3[Status],"-",0)="Alive",
        _xlfn.XLOOKUP(A1984,Table4[Tag Number],Table4[Status],"-",0)="Alive"),"Alive",
     OR(_xlfn.XLOOKUP(A1984,Table1[Tag Number],Table1[Status],"-",0)="-",
        _xlfn.XLOOKUP(A1984,Table2[Tag Number],Table2[Status],"-",0)="-",
        _xlfn.XLOOKUP(A1984,Table3[Tag Number],Table3[Status],"-",0)="-",
        _xlfn.XLOOKUP(A1984,Table4[Tag Number],Table4[Status],"-",0)="-"),
   "-")</f>
        <v>-</v>
      </c>
      <c r="I1984" s="90"/>
      <c r="J1984" s="94"/>
      <c r="K1984" s="95"/>
      <c r="L1984" s="95"/>
      <c r="M1984" s="95"/>
      <c r="N1984" s="96"/>
      <c r="O1984" s="89"/>
      <c r="R1984" t="b">
        <f t="shared" si="61"/>
        <v>0</v>
      </c>
    </row>
    <row r="1985" spans="1:18" ht="15" thickBot="1" x14ac:dyDescent="0.35">
      <c r="A1985" s="3" t="s">
        <v>2502</v>
      </c>
      <c r="B1985" s="3" t="s">
        <v>1137</v>
      </c>
      <c r="C1985" s="84">
        <f>IF(COUNTIF(Table1[Tag Number], A1985), 1, 0)</f>
        <v>0</v>
      </c>
      <c r="D1985" s="85">
        <f>IF(COUNTIF(Table2[Tag Number], A1985), 1, 0)</f>
        <v>0</v>
      </c>
      <c r="E1985" s="86">
        <f>IF(COUNTIF(Table3[Tag Number], A1985), 1, 0)</f>
        <v>0</v>
      </c>
      <c r="F1985" s="86">
        <f>IF(COUNTIF(Table4[Tag Number], A1985), 1, 0)</f>
        <v>0</v>
      </c>
      <c r="G1985" s="87">
        <f t="shared" si="62"/>
        <v>0</v>
      </c>
      <c r="H1985" s="88" t="str" cm="1">
        <f t="array" ref="H1985">_xlfn.IFS(OR(_xlfn.XLOOKUP(A1985,Table1[Tag Number],Table1[Status],"-",0)="Dead",
        _xlfn.XLOOKUP(A1985,Table2[Tag Number],Table2[Status],"-",0)="Dead",
        _xlfn.XLOOKUP(A1985,Table3[Tag Number],Table3[Status],"-",0)="Dead",
        _xlfn.XLOOKUP(A1985,Table4[Tag Number],Table4[Status],"-",0)="Dead"),"Dead",
     OR(_xlfn.XLOOKUP(A1985,Table1[Tag Number],Table1[Status],"-",0)="Alive",
        _xlfn.XLOOKUP(A1985,Table2[Tag Number],Table2[Status],"-",0)="Alive",
        _xlfn.XLOOKUP(A1985,Table3[Tag Number],Table3[Status],"-",0)="Alive",
        _xlfn.XLOOKUP(A1985,Table4[Tag Number],Table4[Status],"-",0)="Alive"),"Alive",
     OR(_xlfn.XLOOKUP(A1985,Table1[Tag Number],Table1[Status],"-",0)="-",
        _xlfn.XLOOKUP(A1985,Table2[Tag Number],Table2[Status],"-",0)="-",
        _xlfn.XLOOKUP(A1985,Table3[Tag Number],Table3[Status],"-",0)="-",
        _xlfn.XLOOKUP(A1985,Table4[Tag Number],Table4[Status],"-",0)="-"),
   "-")</f>
        <v>-</v>
      </c>
      <c r="I1985" s="90"/>
      <c r="J1985" s="94"/>
      <c r="K1985" s="95"/>
      <c r="L1985" s="95"/>
      <c r="M1985" s="95"/>
      <c r="N1985" s="96"/>
      <c r="O1985" s="89"/>
      <c r="R1985" t="b">
        <f t="shared" si="61"/>
        <v>0</v>
      </c>
    </row>
    <row r="1986" spans="1:18" ht="15" thickBot="1" x14ac:dyDescent="0.35">
      <c r="A1986" s="2" t="s">
        <v>2503</v>
      </c>
      <c r="B1986" s="2" t="s">
        <v>1137</v>
      </c>
      <c r="C1986" s="84">
        <f>IF(COUNTIF(Table1[Tag Number], A1986), 1, 0)</f>
        <v>0</v>
      </c>
      <c r="D1986" s="85">
        <f>IF(COUNTIF(Table2[Tag Number], A1986), 1, 0)</f>
        <v>0</v>
      </c>
      <c r="E1986" s="86">
        <f>IF(COUNTIF(Table3[Tag Number], A1986), 1, 0)</f>
        <v>0</v>
      </c>
      <c r="F1986" s="86">
        <f>IF(COUNTIF(Table4[Tag Number], A1986), 1, 0)</f>
        <v>0</v>
      </c>
      <c r="G1986" s="87">
        <f t="shared" si="62"/>
        <v>0</v>
      </c>
      <c r="H1986" s="88" t="str" cm="1">
        <f t="array" ref="H1986">_xlfn.IFS(OR(_xlfn.XLOOKUP(A1986,Table1[Tag Number],Table1[Status],"-",0)="Dead",
        _xlfn.XLOOKUP(A1986,Table2[Tag Number],Table2[Status],"-",0)="Dead",
        _xlfn.XLOOKUP(A1986,Table3[Tag Number],Table3[Status],"-",0)="Dead",
        _xlfn.XLOOKUP(A1986,Table4[Tag Number],Table4[Status],"-",0)="Dead"),"Dead",
     OR(_xlfn.XLOOKUP(A1986,Table1[Tag Number],Table1[Status],"-",0)="Alive",
        _xlfn.XLOOKUP(A1986,Table2[Tag Number],Table2[Status],"-",0)="Alive",
        _xlfn.XLOOKUP(A1986,Table3[Tag Number],Table3[Status],"-",0)="Alive",
        _xlfn.XLOOKUP(A1986,Table4[Tag Number],Table4[Status],"-",0)="Alive"),"Alive",
     OR(_xlfn.XLOOKUP(A1986,Table1[Tag Number],Table1[Status],"-",0)="-",
        _xlfn.XLOOKUP(A1986,Table2[Tag Number],Table2[Status],"-",0)="-",
        _xlfn.XLOOKUP(A1986,Table3[Tag Number],Table3[Status],"-",0)="-",
        _xlfn.XLOOKUP(A1986,Table4[Tag Number],Table4[Status],"-",0)="-"),
   "-")</f>
        <v>-</v>
      </c>
      <c r="I1986" s="90"/>
      <c r="J1986" s="94"/>
      <c r="K1986" s="95"/>
      <c r="L1986" s="95"/>
      <c r="M1986" s="95"/>
      <c r="N1986" s="96"/>
      <c r="O1986" s="89"/>
      <c r="R1986" t="b">
        <f t="shared" si="61"/>
        <v>0</v>
      </c>
    </row>
    <row r="1987" spans="1:18" ht="15" thickBot="1" x14ac:dyDescent="0.35">
      <c r="A1987" s="3" t="s">
        <v>2504</v>
      </c>
      <c r="B1987" s="3" t="s">
        <v>1137</v>
      </c>
      <c r="C1987" s="84">
        <f>IF(COUNTIF(Table1[Tag Number], A1987), 1, 0)</f>
        <v>0</v>
      </c>
      <c r="D1987" s="85">
        <f>IF(COUNTIF(Table2[Tag Number], A1987), 1, 0)</f>
        <v>0</v>
      </c>
      <c r="E1987" s="86">
        <f>IF(COUNTIF(Table3[Tag Number], A1987), 1, 0)</f>
        <v>0</v>
      </c>
      <c r="F1987" s="86">
        <f>IF(COUNTIF(Table4[Tag Number], A1987), 1, 0)</f>
        <v>0</v>
      </c>
      <c r="G1987" s="87">
        <f t="shared" si="62"/>
        <v>0</v>
      </c>
      <c r="H1987" s="88" t="str" cm="1">
        <f t="array" ref="H1987">_xlfn.IFS(OR(_xlfn.XLOOKUP(A1987,Table1[Tag Number],Table1[Status],"-",0)="Dead",
        _xlfn.XLOOKUP(A1987,Table2[Tag Number],Table2[Status],"-",0)="Dead",
        _xlfn.XLOOKUP(A1987,Table3[Tag Number],Table3[Status],"-",0)="Dead",
        _xlfn.XLOOKUP(A1987,Table4[Tag Number],Table4[Status],"-",0)="Dead"),"Dead",
     OR(_xlfn.XLOOKUP(A1987,Table1[Tag Number],Table1[Status],"-",0)="Alive",
        _xlfn.XLOOKUP(A1987,Table2[Tag Number],Table2[Status],"-",0)="Alive",
        _xlfn.XLOOKUP(A1987,Table3[Tag Number],Table3[Status],"-",0)="Alive",
        _xlfn.XLOOKUP(A1987,Table4[Tag Number],Table4[Status],"-",0)="Alive"),"Alive",
     OR(_xlfn.XLOOKUP(A1987,Table1[Tag Number],Table1[Status],"-",0)="-",
        _xlfn.XLOOKUP(A1987,Table2[Tag Number],Table2[Status],"-",0)="-",
        _xlfn.XLOOKUP(A1987,Table3[Tag Number],Table3[Status],"-",0)="-",
        _xlfn.XLOOKUP(A1987,Table4[Tag Number],Table4[Status],"-",0)="-"),
   "-")</f>
        <v>-</v>
      </c>
      <c r="I1987" s="90"/>
      <c r="J1987" s="94"/>
      <c r="K1987" s="95"/>
      <c r="L1987" s="95"/>
      <c r="M1987" s="95"/>
      <c r="N1987" s="96"/>
      <c r="O1987" s="89"/>
      <c r="R1987" t="b">
        <f t="shared" si="61"/>
        <v>0</v>
      </c>
    </row>
    <row r="1988" spans="1:18" ht="15" thickBot="1" x14ac:dyDescent="0.35">
      <c r="A1988" s="2" t="s">
        <v>2505</v>
      </c>
      <c r="B1988" s="2" t="s">
        <v>1137</v>
      </c>
      <c r="C1988" s="84">
        <f>IF(COUNTIF(Table1[Tag Number], A1988), 1, 0)</f>
        <v>0</v>
      </c>
      <c r="D1988" s="85">
        <f>IF(COUNTIF(Table2[Tag Number], A1988), 1, 0)</f>
        <v>0</v>
      </c>
      <c r="E1988" s="86">
        <f>IF(COUNTIF(Table3[Tag Number], A1988), 1, 0)</f>
        <v>0</v>
      </c>
      <c r="F1988" s="86">
        <f>IF(COUNTIF(Table4[Tag Number], A1988), 1, 0)</f>
        <v>0</v>
      </c>
      <c r="G1988" s="87">
        <f t="shared" si="62"/>
        <v>0</v>
      </c>
      <c r="H1988" s="88" t="str" cm="1">
        <f t="array" ref="H1988">_xlfn.IFS(OR(_xlfn.XLOOKUP(A1988,Table1[Tag Number],Table1[Status],"-",0)="Dead",
        _xlfn.XLOOKUP(A1988,Table2[Tag Number],Table2[Status],"-",0)="Dead",
        _xlfn.XLOOKUP(A1988,Table3[Tag Number],Table3[Status],"-",0)="Dead",
        _xlfn.XLOOKUP(A1988,Table4[Tag Number],Table4[Status],"-",0)="Dead"),"Dead",
     OR(_xlfn.XLOOKUP(A1988,Table1[Tag Number],Table1[Status],"-",0)="Alive",
        _xlfn.XLOOKUP(A1988,Table2[Tag Number],Table2[Status],"-",0)="Alive",
        _xlfn.XLOOKUP(A1988,Table3[Tag Number],Table3[Status],"-",0)="Alive",
        _xlfn.XLOOKUP(A1988,Table4[Tag Number],Table4[Status],"-",0)="Alive"),"Alive",
     OR(_xlfn.XLOOKUP(A1988,Table1[Tag Number],Table1[Status],"-",0)="-",
        _xlfn.XLOOKUP(A1988,Table2[Tag Number],Table2[Status],"-",0)="-",
        _xlfn.XLOOKUP(A1988,Table3[Tag Number],Table3[Status],"-",0)="-",
        _xlfn.XLOOKUP(A1988,Table4[Tag Number],Table4[Status],"-",0)="-"),
   "-")</f>
        <v>-</v>
      </c>
      <c r="I1988" s="90"/>
      <c r="J1988" s="94"/>
      <c r="K1988" s="95"/>
      <c r="L1988" s="95"/>
      <c r="M1988" s="95"/>
      <c r="N1988" s="96"/>
      <c r="O1988" s="89"/>
      <c r="R1988" t="b">
        <f t="shared" ref="R1988:R2051" si="63">IF(G1988&gt;1,A1988)</f>
        <v>0</v>
      </c>
    </row>
    <row r="1989" spans="1:18" ht="15" thickBot="1" x14ac:dyDescent="0.35">
      <c r="A1989" s="3" t="s">
        <v>2506</v>
      </c>
      <c r="B1989" s="3" t="s">
        <v>1137</v>
      </c>
      <c r="C1989" s="84">
        <f>IF(COUNTIF(Table1[Tag Number], A1989), 1, 0)</f>
        <v>0</v>
      </c>
      <c r="D1989" s="85">
        <f>IF(COUNTIF(Table2[Tag Number], A1989), 1, 0)</f>
        <v>0</v>
      </c>
      <c r="E1989" s="86">
        <f>IF(COUNTIF(Table3[Tag Number], A1989), 1, 0)</f>
        <v>0</v>
      </c>
      <c r="F1989" s="86">
        <f>IF(COUNTIF(Table4[Tag Number], A1989), 1, 0)</f>
        <v>0</v>
      </c>
      <c r="G1989" s="87">
        <f t="shared" ref="G1989:G2052" si="64">SUM(C1989:F1989)</f>
        <v>0</v>
      </c>
      <c r="H1989" s="88" t="str" cm="1">
        <f t="array" ref="H1989">_xlfn.IFS(OR(_xlfn.XLOOKUP(A1989,Table1[Tag Number],Table1[Status],"-",0)="Dead",
        _xlfn.XLOOKUP(A1989,Table2[Tag Number],Table2[Status],"-",0)="Dead",
        _xlfn.XLOOKUP(A1989,Table3[Tag Number],Table3[Status],"-",0)="Dead",
        _xlfn.XLOOKUP(A1989,Table4[Tag Number],Table4[Status],"-",0)="Dead"),"Dead",
     OR(_xlfn.XLOOKUP(A1989,Table1[Tag Number],Table1[Status],"-",0)="Alive",
        _xlfn.XLOOKUP(A1989,Table2[Tag Number],Table2[Status],"-",0)="Alive",
        _xlfn.XLOOKUP(A1989,Table3[Tag Number],Table3[Status],"-",0)="Alive",
        _xlfn.XLOOKUP(A1989,Table4[Tag Number],Table4[Status],"-",0)="Alive"),"Alive",
     OR(_xlfn.XLOOKUP(A1989,Table1[Tag Number],Table1[Status],"-",0)="-",
        _xlfn.XLOOKUP(A1989,Table2[Tag Number],Table2[Status],"-",0)="-",
        _xlfn.XLOOKUP(A1989,Table3[Tag Number],Table3[Status],"-",0)="-",
        _xlfn.XLOOKUP(A1989,Table4[Tag Number],Table4[Status],"-",0)="-"),
   "-")</f>
        <v>-</v>
      </c>
      <c r="I1989" s="90"/>
      <c r="J1989" s="94"/>
      <c r="K1989" s="95"/>
      <c r="L1989" s="95"/>
      <c r="M1989" s="95"/>
      <c r="N1989" s="96"/>
      <c r="O1989" s="89"/>
      <c r="R1989" t="b">
        <f t="shared" si="63"/>
        <v>0</v>
      </c>
    </row>
    <row r="1990" spans="1:18" ht="15" thickBot="1" x14ac:dyDescent="0.35">
      <c r="A1990" s="2" t="s">
        <v>2507</v>
      </c>
      <c r="B1990" s="2" t="s">
        <v>1137</v>
      </c>
      <c r="C1990" s="84">
        <f>IF(COUNTIF(Table1[Tag Number], A1990), 1, 0)</f>
        <v>0</v>
      </c>
      <c r="D1990" s="85">
        <f>IF(COUNTIF(Table2[Tag Number], A1990), 1, 0)</f>
        <v>0</v>
      </c>
      <c r="E1990" s="86">
        <f>IF(COUNTIF(Table3[Tag Number], A1990), 1, 0)</f>
        <v>0</v>
      </c>
      <c r="F1990" s="86">
        <f>IF(COUNTIF(Table4[Tag Number], A1990), 1, 0)</f>
        <v>0</v>
      </c>
      <c r="G1990" s="87">
        <f t="shared" si="64"/>
        <v>0</v>
      </c>
      <c r="H1990" s="88" t="str" cm="1">
        <f t="array" ref="H1990">_xlfn.IFS(OR(_xlfn.XLOOKUP(A1990,Table1[Tag Number],Table1[Status],"-",0)="Dead",
        _xlfn.XLOOKUP(A1990,Table2[Tag Number],Table2[Status],"-",0)="Dead",
        _xlfn.XLOOKUP(A1990,Table3[Tag Number],Table3[Status],"-",0)="Dead",
        _xlfn.XLOOKUP(A1990,Table4[Tag Number],Table4[Status],"-",0)="Dead"),"Dead",
     OR(_xlfn.XLOOKUP(A1990,Table1[Tag Number],Table1[Status],"-",0)="Alive",
        _xlfn.XLOOKUP(A1990,Table2[Tag Number],Table2[Status],"-",0)="Alive",
        _xlfn.XLOOKUP(A1990,Table3[Tag Number],Table3[Status],"-",0)="Alive",
        _xlfn.XLOOKUP(A1990,Table4[Tag Number],Table4[Status],"-",0)="Alive"),"Alive",
     OR(_xlfn.XLOOKUP(A1990,Table1[Tag Number],Table1[Status],"-",0)="-",
        _xlfn.XLOOKUP(A1990,Table2[Tag Number],Table2[Status],"-",0)="-",
        _xlfn.XLOOKUP(A1990,Table3[Tag Number],Table3[Status],"-",0)="-",
        _xlfn.XLOOKUP(A1990,Table4[Tag Number],Table4[Status],"-",0)="-"),
   "-")</f>
        <v>-</v>
      </c>
      <c r="I1990" s="90"/>
      <c r="J1990" s="94"/>
      <c r="K1990" s="95"/>
      <c r="L1990" s="95"/>
      <c r="M1990" s="95"/>
      <c r="N1990" s="96"/>
      <c r="O1990" s="89"/>
      <c r="R1990" t="b">
        <f t="shared" si="63"/>
        <v>0</v>
      </c>
    </row>
    <row r="1991" spans="1:18" ht="15" thickBot="1" x14ac:dyDescent="0.35">
      <c r="A1991" s="3" t="s">
        <v>2508</v>
      </c>
      <c r="B1991" s="3" t="s">
        <v>1137</v>
      </c>
      <c r="C1991" s="84">
        <f>IF(COUNTIF(Table1[Tag Number], A1991), 1, 0)</f>
        <v>0</v>
      </c>
      <c r="D1991" s="85">
        <f>IF(COUNTIF(Table2[Tag Number], A1991), 1, 0)</f>
        <v>0</v>
      </c>
      <c r="E1991" s="86">
        <f>IF(COUNTIF(Table3[Tag Number], A1991), 1, 0)</f>
        <v>0</v>
      </c>
      <c r="F1991" s="86">
        <f>IF(COUNTIF(Table4[Tag Number], A1991), 1, 0)</f>
        <v>0</v>
      </c>
      <c r="G1991" s="87">
        <f t="shared" si="64"/>
        <v>0</v>
      </c>
      <c r="H1991" s="88" t="str" cm="1">
        <f t="array" ref="H1991">_xlfn.IFS(OR(_xlfn.XLOOKUP(A1991,Table1[Tag Number],Table1[Status],"-",0)="Dead",
        _xlfn.XLOOKUP(A1991,Table2[Tag Number],Table2[Status],"-",0)="Dead",
        _xlfn.XLOOKUP(A1991,Table3[Tag Number],Table3[Status],"-",0)="Dead",
        _xlfn.XLOOKUP(A1991,Table4[Tag Number],Table4[Status],"-",0)="Dead"),"Dead",
     OR(_xlfn.XLOOKUP(A1991,Table1[Tag Number],Table1[Status],"-",0)="Alive",
        _xlfn.XLOOKUP(A1991,Table2[Tag Number],Table2[Status],"-",0)="Alive",
        _xlfn.XLOOKUP(A1991,Table3[Tag Number],Table3[Status],"-",0)="Alive",
        _xlfn.XLOOKUP(A1991,Table4[Tag Number],Table4[Status],"-",0)="Alive"),"Alive",
     OR(_xlfn.XLOOKUP(A1991,Table1[Tag Number],Table1[Status],"-",0)="-",
        _xlfn.XLOOKUP(A1991,Table2[Tag Number],Table2[Status],"-",0)="-",
        _xlfn.XLOOKUP(A1991,Table3[Tag Number],Table3[Status],"-",0)="-",
        _xlfn.XLOOKUP(A1991,Table4[Tag Number],Table4[Status],"-",0)="-"),
   "-")</f>
        <v>-</v>
      </c>
      <c r="I1991" s="90"/>
      <c r="J1991" s="94"/>
      <c r="K1991" s="95"/>
      <c r="L1991" s="95"/>
      <c r="M1991" s="95"/>
      <c r="N1991" s="96"/>
      <c r="O1991" s="89"/>
      <c r="R1991" t="b">
        <f t="shared" si="63"/>
        <v>0</v>
      </c>
    </row>
    <row r="1992" spans="1:18" ht="15" thickBot="1" x14ac:dyDescent="0.35">
      <c r="A1992" s="2" t="s">
        <v>459</v>
      </c>
      <c r="B1992" s="2" t="s">
        <v>1137</v>
      </c>
      <c r="C1992" s="84">
        <f>IF(COUNTIF(Table1[Tag Number], A1992), 1, 0)</f>
        <v>0</v>
      </c>
      <c r="D1992" s="85">
        <f>IF(COUNTIF(Table2[Tag Number], A1992), 1, 0)</f>
        <v>0</v>
      </c>
      <c r="E1992" s="86">
        <f>IF(COUNTIF(Table3[Tag Number], A1992), 1, 0)</f>
        <v>0</v>
      </c>
      <c r="F1992" s="86">
        <f>IF(COUNTIF(Table4[Tag Number], A1992), 1, 0)</f>
        <v>0</v>
      </c>
      <c r="G1992" s="87">
        <f t="shared" si="64"/>
        <v>0</v>
      </c>
      <c r="H1992" s="88" t="str" cm="1">
        <f t="array" ref="H1992">_xlfn.IFS(OR(_xlfn.XLOOKUP(A1992,Table1[Tag Number],Table1[Status],"-",0)="Dead",
        _xlfn.XLOOKUP(A1992,Table2[Tag Number],Table2[Status],"-",0)="Dead",
        _xlfn.XLOOKUP(A1992,Table3[Tag Number],Table3[Status],"-",0)="Dead",
        _xlfn.XLOOKUP(A1992,Table4[Tag Number],Table4[Status],"-",0)="Dead"),"Dead",
     OR(_xlfn.XLOOKUP(A1992,Table1[Tag Number],Table1[Status],"-",0)="Alive",
        _xlfn.XLOOKUP(A1992,Table2[Tag Number],Table2[Status],"-",0)="Alive",
        _xlfn.XLOOKUP(A1992,Table3[Tag Number],Table3[Status],"-",0)="Alive",
        _xlfn.XLOOKUP(A1992,Table4[Tag Number],Table4[Status],"-",0)="Alive"),"Alive",
     OR(_xlfn.XLOOKUP(A1992,Table1[Tag Number],Table1[Status],"-",0)="-",
        _xlfn.XLOOKUP(A1992,Table2[Tag Number],Table2[Status],"-",0)="-",
        _xlfn.XLOOKUP(A1992,Table3[Tag Number],Table3[Status],"-",0)="-",
        _xlfn.XLOOKUP(A1992,Table4[Tag Number],Table4[Status],"-",0)="-"),
   "-")</f>
        <v>-</v>
      </c>
      <c r="I1992" s="90"/>
      <c r="J1992" s="94"/>
      <c r="K1992" s="95"/>
      <c r="L1992" s="95"/>
      <c r="M1992" s="95"/>
      <c r="N1992" s="96"/>
      <c r="O1992" s="89"/>
      <c r="R1992" t="b">
        <f t="shared" si="63"/>
        <v>0</v>
      </c>
    </row>
    <row r="1993" spans="1:18" ht="15" thickBot="1" x14ac:dyDescent="0.35">
      <c r="A1993" s="3" t="s">
        <v>975</v>
      </c>
      <c r="B1993" s="3" t="s">
        <v>1137</v>
      </c>
      <c r="C1993" s="84">
        <f>IF(COUNTIF(Table1[Tag Number], A1993), 1, 0)</f>
        <v>0</v>
      </c>
      <c r="D1993" s="85">
        <f>IF(COUNTIF(Table2[Tag Number], A1993), 1, 0)</f>
        <v>0</v>
      </c>
      <c r="E1993" s="86">
        <f>IF(COUNTIF(Table3[Tag Number], A1993), 1, 0)</f>
        <v>0</v>
      </c>
      <c r="F1993" s="86">
        <f>IF(COUNTIF(Table4[Tag Number], A1993), 1, 0)</f>
        <v>0</v>
      </c>
      <c r="G1993" s="87">
        <f t="shared" si="64"/>
        <v>0</v>
      </c>
      <c r="H1993" s="88" t="str" cm="1">
        <f t="array" ref="H1993">_xlfn.IFS(OR(_xlfn.XLOOKUP(A1993,Table1[Tag Number],Table1[Status],"-",0)="Dead",
        _xlfn.XLOOKUP(A1993,Table2[Tag Number],Table2[Status],"-",0)="Dead",
        _xlfn.XLOOKUP(A1993,Table3[Tag Number],Table3[Status],"-",0)="Dead",
        _xlfn.XLOOKUP(A1993,Table4[Tag Number],Table4[Status],"-",0)="Dead"),"Dead",
     OR(_xlfn.XLOOKUP(A1993,Table1[Tag Number],Table1[Status],"-",0)="Alive",
        _xlfn.XLOOKUP(A1993,Table2[Tag Number],Table2[Status],"-",0)="Alive",
        _xlfn.XLOOKUP(A1993,Table3[Tag Number],Table3[Status],"-",0)="Alive",
        _xlfn.XLOOKUP(A1993,Table4[Tag Number],Table4[Status],"-",0)="Alive"),"Alive",
     OR(_xlfn.XLOOKUP(A1993,Table1[Tag Number],Table1[Status],"-",0)="-",
        _xlfn.XLOOKUP(A1993,Table2[Tag Number],Table2[Status],"-",0)="-",
        _xlfn.XLOOKUP(A1993,Table3[Tag Number],Table3[Status],"-",0)="-",
        _xlfn.XLOOKUP(A1993,Table4[Tag Number],Table4[Status],"-",0)="-"),
   "-")</f>
        <v>-</v>
      </c>
      <c r="I1993" s="90"/>
      <c r="J1993" s="94"/>
      <c r="K1993" s="95"/>
      <c r="L1993" s="95"/>
      <c r="M1993" s="95"/>
      <c r="N1993" s="96"/>
      <c r="O1993" s="89"/>
      <c r="R1993" t="b">
        <f t="shared" si="63"/>
        <v>0</v>
      </c>
    </row>
    <row r="1994" spans="1:18" ht="15" thickBot="1" x14ac:dyDescent="0.35">
      <c r="A1994" s="2" t="s">
        <v>477</v>
      </c>
      <c r="B1994" s="2" t="s">
        <v>1137</v>
      </c>
      <c r="C1994" s="84">
        <f>IF(COUNTIF(Table1[Tag Number], A1994), 1, 0)</f>
        <v>0</v>
      </c>
      <c r="D1994" s="85">
        <f>IF(COUNTIF(Table2[Tag Number], A1994), 1, 0)</f>
        <v>0</v>
      </c>
      <c r="E1994" s="86">
        <f>IF(COUNTIF(Table3[Tag Number], A1994), 1, 0)</f>
        <v>0</v>
      </c>
      <c r="F1994" s="86">
        <f>IF(COUNTIF(Table4[Tag Number], A1994), 1, 0)</f>
        <v>0</v>
      </c>
      <c r="G1994" s="87">
        <f t="shared" si="64"/>
        <v>0</v>
      </c>
      <c r="H1994" s="88" t="str" cm="1">
        <f t="array" ref="H1994">_xlfn.IFS(OR(_xlfn.XLOOKUP(A1994,Table1[Tag Number],Table1[Status],"-",0)="Dead",
        _xlfn.XLOOKUP(A1994,Table2[Tag Number],Table2[Status],"-",0)="Dead",
        _xlfn.XLOOKUP(A1994,Table3[Tag Number],Table3[Status],"-",0)="Dead",
        _xlfn.XLOOKUP(A1994,Table4[Tag Number],Table4[Status],"-",0)="Dead"),"Dead",
     OR(_xlfn.XLOOKUP(A1994,Table1[Tag Number],Table1[Status],"-",0)="Alive",
        _xlfn.XLOOKUP(A1994,Table2[Tag Number],Table2[Status],"-",0)="Alive",
        _xlfn.XLOOKUP(A1994,Table3[Tag Number],Table3[Status],"-",0)="Alive",
        _xlfn.XLOOKUP(A1994,Table4[Tag Number],Table4[Status],"-",0)="Alive"),"Alive",
     OR(_xlfn.XLOOKUP(A1994,Table1[Tag Number],Table1[Status],"-",0)="-",
        _xlfn.XLOOKUP(A1994,Table2[Tag Number],Table2[Status],"-",0)="-",
        _xlfn.XLOOKUP(A1994,Table3[Tag Number],Table3[Status],"-",0)="-",
        _xlfn.XLOOKUP(A1994,Table4[Tag Number],Table4[Status],"-",0)="-"),
   "-")</f>
        <v>-</v>
      </c>
      <c r="I1994" s="90"/>
      <c r="J1994" s="94"/>
      <c r="K1994" s="95"/>
      <c r="L1994" s="95"/>
      <c r="M1994" s="95"/>
      <c r="N1994" s="96"/>
      <c r="O1994" s="89"/>
      <c r="R1994" t="b">
        <f t="shared" si="63"/>
        <v>0</v>
      </c>
    </row>
    <row r="1995" spans="1:18" ht="15" thickBot="1" x14ac:dyDescent="0.35">
      <c r="A1995" s="3" t="s">
        <v>973</v>
      </c>
      <c r="B1995" s="3" t="s">
        <v>1137</v>
      </c>
      <c r="C1995" s="84">
        <f>IF(COUNTIF(Table1[Tag Number], A1995), 1, 0)</f>
        <v>0</v>
      </c>
      <c r="D1995" s="85">
        <f>IF(COUNTIF(Table2[Tag Number], A1995), 1, 0)</f>
        <v>0</v>
      </c>
      <c r="E1995" s="86">
        <f>IF(COUNTIF(Table3[Tag Number], A1995), 1, 0)</f>
        <v>0</v>
      </c>
      <c r="F1995" s="86">
        <f>IF(COUNTIF(Table4[Tag Number], A1995), 1, 0)</f>
        <v>0</v>
      </c>
      <c r="G1995" s="87">
        <f t="shared" si="64"/>
        <v>0</v>
      </c>
      <c r="H1995" s="88" t="str" cm="1">
        <f t="array" ref="H1995">_xlfn.IFS(OR(_xlfn.XLOOKUP(A1995,Table1[Tag Number],Table1[Status],"-",0)="Dead",
        _xlfn.XLOOKUP(A1995,Table2[Tag Number],Table2[Status],"-",0)="Dead",
        _xlfn.XLOOKUP(A1995,Table3[Tag Number],Table3[Status],"-",0)="Dead",
        _xlfn.XLOOKUP(A1995,Table4[Tag Number],Table4[Status],"-",0)="Dead"),"Dead",
     OR(_xlfn.XLOOKUP(A1995,Table1[Tag Number],Table1[Status],"-",0)="Alive",
        _xlfn.XLOOKUP(A1995,Table2[Tag Number],Table2[Status],"-",0)="Alive",
        _xlfn.XLOOKUP(A1995,Table3[Tag Number],Table3[Status],"-",0)="Alive",
        _xlfn.XLOOKUP(A1995,Table4[Tag Number],Table4[Status],"-",0)="Alive"),"Alive",
     OR(_xlfn.XLOOKUP(A1995,Table1[Tag Number],Table1[Status],"-",0)="-",
        _xlfn.XLOOKUP(A1995,Table2[Tag Number],Table2[Status],"-",0)="-",
        _xlfn.XLOOKUP(A1995,Table3[Tag Number],Table3[Status],"-",0)="-",
        _xlfn.XLOOKUP(A1995,Table4[Tag Number],Table4[Status],"-",0)="-"),
   "-")</f>
        <v>-</v>
      </c>
      <c r="I1995" s="90"/>
      <c r="J1995" s="94"/>
      <c r="K1995" s="95"/>
      <c r="L1995" s="95"/>
      <c r="M1995" s="95"/>
      <c r="N1995" s="96"/>
      <c r="O1995" s="89"/>
      <c r="R1995" t="b">
        <f t="shared" si="63"/>
        <v>0</v>
      </c>
    </row>
    <row r="1996" spans="1:18" ht="15" thickBot="1" x14ac:dyDescent="0.35">
      <c r="A1996" s="2" t="s">
        <v>2509</v>
      </c>
      <c r="B1996" s="2" t="s">
        <v>1137</v>
      </c>
      <c r="C1996" s="84">
        <f>IF(COUNTIF(Table1[Tag Number], A1996), 1, 0)</f>
        <v>0</v>
      </c>
      <c r="D1996" s="85">
        <f>IF(COUNTIF(Table2[Tag Number], A1996), 1, 0)</f>
        <v>0</v>
      </c>
      <c r="E1996" s="86">
        <f>IF(COUNTIF(Table3[Tag Number], A1996), 1, 0)</f>
        <v>0</v>
      </c>
      <c r="F1996" s="86">
        <f>IF(COUNTIF(Table4[Tag Number], A1996), 1, 0)</f>
        <v>0</v>
      </c>
      <c r="G1996" s="87">
        <f t="shared" si="64"/>
        <v>0</v>
      </c>
      <c r="H1996" s="88" t="str" cm="1">
        <f t="array" ref="H1996">_xlfn.IFS(OR(_xlfn.XLOOKUP(A1996,Table1[Tag Number],Table1[Status],"-",0)="Dead",
        _xlfn.XLOOKUP(A1996,Table2[Tag Number],Table2[Status],"-",0)="Dead",
        _xlfn.XLOOKUP(A1996,Table3[Tag Number],Table3[Status],"-",0)="Dead",
        _xlfn.XLOOKUP(A1996,Table4[Tag Number],Table4[Status],"-",0)="Dead"),"Dead",
     OR(_xlfn.XLOOKUP(A1996,Table1[Tag Number],Table1[Status],"-",0)="Alive",
        _xlfn.XLOOKUP(A1996,Table2[Tag Number],Table2[Status],"-",0)="Alive",
        _xlfn.XLOOKUP(A1996,Table3[Tag Number],Table3[Status],"-",0)="Alive",
        _xlfn.XLOOKUP(A1996,Table4[Tag Number],Table4[Status],"-",0)="Alive"),"Alive",
     OR(_xlfn.XLOOKUP(A1996,Table1[Tag Number],Table1[Status],"-",0)="-",
        _xlfn.XLOOKUP(A1996,Table2[Tag Number],Table2[Status],"-",0)="-",
        _xlfn.XLOOKUP(A1996,Table3[Tag Number],Table3[Status],"-",0)="-",
        _xlfn.XLOOKUP(A1996,Table4[Tag Number],Table4[Status],"-",0)="-"),
   "-")</f>
        <v>-</v>
      </c>
      <c r="I1996" s="90"/>
      <c r="J1996" s="94"/>
      <c r="K1996" s="95"/>
      <c r="L1996" s="95"/>
      <c r="M1996" s="95"/>
      <c r="N1996" s="96"/>
      <c r="O1996" s="89"/>
      <c r="R1996" t="b">
        <f t="shared" si="63"/>
        <v>0</v>
      </c>
    </row>
    <row r="1997" spans="1:18" ht="15" thickBot="1" x14ac:dyDescent="0.35">
      <c r="A1997" s="3" t="s">
        <v>2510</v>
      </c>
      <c r="B1997" s="3" t="s">
        <v>1137</v>
      </c>
      <c r="C1997" s="84">
        <f>IF(COUNTIF(Table1[Tag Number], A1997), 1, 0)</f>
        <v>0</v>
      </c>
      <c r="D1997" s="85">
        <f>IF(COUNTIF(Table2[Tag Number], A1997), 1, 0)</f>
        <v>0</v>
      </c>
      <c r="E1997" s="86">
        <f>IF(COUNTIF(Table3[Tag Number], A1997), 1, 0)</f>
        <v>0</v>
      </c>
      <c r="F1997" s="86">
        <f>IF(COUNTIF(Table4[Tag Number], A1997), 1, 0)</f>
        <v>0</v>
      </c>
      <c r="G1997" s="87">
        <f t="shared" si="64"/>
        <v>0</v>
      </c>
      <c r="H1997" s="88" t="str" cm="1">
        <f t="array" ref="H1997">_xlfn.IFS(OR(_xlfn.XLOOKUP(A1997,Table1[Tag Number],Table1[Status],"-",0)="Dead",
        _xlfn.XLOOKUP(A1997,Table2[Tag Number],Table2[Status],"-",0)="Dead",
        _xlfn.XLOOKUP(A1997,Table3[Tag Number],Table3[Status],"-",0)="Dead",
        _xlfn.XLOOKUP(A1997,Table4[Tag Number],Table4[Status],"-",0)="Dead"),"Dead",
     OR(_xlfn.XLOOKUP(A1997,Table1[Tag Number],Table1[Status],"-",0)="Alive",
        _xlfn.XLOOKUP(A1997,Table2[Tag Number],Table2[Status],"-",0)="Alive",
        _xlfn.XLOOKUP(A1997,Table3[Tag Number],Table3[Status],"-",0)="Alive",
        _xlfn.XLOOKUP(A1997,Table4[Tag Number],Table4[Status],"-",0)="Alive"),"Alive",
     OR(_xlfn.XLOOKUP(A1997,Table1[Tag Number],Table1[Status],"-",0)="-",
        _xlfn.XLOOKUP(A1997,Table2[Tag Number],Table2[Status],"-",0)="-",
        _xlfn.XLOOKUP(A1997,Table3[Tag Number],Table3[Status],"-",0)="-",
        _xlfn.XLOOKUP(A1997,Table4[Tag Number],Table4[Status],"-",0)="-"),
   "-")</f>
        <v>-</v>
      </c>
      <c r="I1997" s="90"/>
      <c r="J1997" s="94"/>
      <c r="K1997" s="95"/>
      <c r="L1997" s="95"/>
      <c r="M1997" s="95"/>
      <c r="N1997" s="96"/>
      <c r="O1997" s="89"/>
      <c r="R1997" t="b">
        <f t="shared" si="63"/>
        <v>0</v>
      </c>
    </row>
    <row r="1998" spans="1:18" ht="15" thickBot="1" x14ac:dyDescent="0.35">
      <c r="A1998" s="2" t="s">
        <v>738</v>
      </c>
      <c r="B1998" s="2" t="s">
        <v>1137</v>
      </c>
      <c r="C1998" s="84">
        <f>IF(COUNTIF(Table1[Tag Number], A1998), 1, 0)</f>
        <v>0</v>
      </c>
      <c r="D1998" s="85">
        <f>IF(COUNTIF(Table2[Tag Number], A1998), 1, 0)</f>
        <v>0</v>
      </c>
      <c r="E1998" s="86">
        <f>IF(COUNTIF(Table3[Tag Number], A1998), 1, 0)</f>
        <v>0</v>
      </c>
      <c r="F1998" s="86">
        <f>IF(COUNTIF(Table4[Tag Number], A1998), 1, 0)</f>
        <v>0</v>
      </c>
      <c r="G1998" s="87">
        <f t="shared" si="64"/>
        <v>0</v>
      </c>
      <c r="H1998" s="88" t="str" cm="1">
        <f t="array" ref="H1998">_xlfn.IFS(OR(_xlfn.XLOOKUP(A1998,Table1[Tag Number],Table1[Status],"-",0)="Dead",
        _xlfn.XLOOKUP(A1998,Table2[Tag Number],Table2[Status],"-",0)="Dead",
        _xlfn.XLOOKUP(A1998,Table3[Tag Number],Table3[Status],"-",0)="Dead",
        _xlfn.XLOOKUP(A1998,Table4[Tag Number],Table4[Status],"-",0)="Dead"),"Dead",
     OR(_xlfn.XLOOKUP(A1998,Table1[Tag Number],Table1[Status],"-",0)="Alive",
        _xlfn.XLOOKUP(A1998,Table2[Tag Number],Table2[Status],"-",0)="Alive",
        _xlfn.XLOOKUP(A1998,Table3[Tag Number],Table3[Status],"-",0)="Alive",
        _xlfn.XLOOKUP(A1998,Table4[Tag Number],Table4[Status],"-",0)="Alive"),"Alive",
     OR(_xlfn.XLOOKUP(A1998,Table1[Tag Number],Table1[Status],"-",0)="-",
        _xlfn.XLOOKUP(A1998,Table2[Tag Number],Table2[Status],"-",0)="-",
        _xlfn.XLOOKUP(A1998,Table3[Tag Number],Table3[Status],"-",0)="-",
        _xlfn.XLOOKUP(A1998,Table4[Tag Number],Table4[Status],"-",0)="-"),
   "-")</f>
        <v>-</v>
      </c>
      <c r="I1998" s="90"/>
      <c r="J1998" s="94"/>
      <c r="K1998" s="95"/>
      <c r="L1998" s="95"/>
      <c r="M1998" s="95"/>
      <c r="N1998" s="96"/>
      <c r="O1998" s="89"/>
      <c r="R1998" t="b">
        <f t="shared" si="63"/>
        <v>0</v>
      </c>
    </row>
    <row r="1999" spans="1:18" ht="15" thickBot="1" x14ac:dyDescent="0.35">
      <c r="A1999" s="3" t="s">
        <v>2511</v>
      </c>
      <c r="B1999" s="3" t="s">
        <v>1137</v>
      </c>
      <c r="C1999" s="84">
        <f>IF(COUNTIF(Table1[Tag Number], A1999), 1, 0)</f>
        <v>0</v>
      </c>
      <c r="D1999" s="85">
        <f>IF(COUNTIF(Table2[Tag Number], A1999), 1, 0)</f>
        <v>0</v>
      </c>
      <c r="E1999" s="86">
        <f>IF(COUNTIF(Table3[Tag Number], A1999), 1, 0)</f>
        <v>0</v>
      </c>
      <c r="F1999" s="86">
        <f>IF(COUNTIF(Table4[Tag Number], A1999), 1, 0)</f>
        <v>0</v>
      </c>
      <c r="G1999" s="87">
        <f t="shared" si="64"/>
        <v>0</v>
      </c>
      <c r="H1999" s="88" t="str" cm="1">
        <f t="array" ref="H1999">_xlfn.IFS(OR(_xlfn.XLOOKUP(A1999,Table1[Tag Number],Table1[Status],"-",0)="Dead",
        _xlfn.XLOOKUP(A1999,Table2[Tag Number],Table2[Status],"-",0)="Dead",
        _xlfn.XLOOKUP(A1999,Table3[Tag Number],Table3[Status],"-",0)="Dead",
        _xlfn.XLOOKUP(A1999,Table4[Tag Number],Table4[Status],"-",0)="Dead"),"Dead",
     OR(_xlfn.XLOOKUP(A1999,Table1[Tag Number],Table1[Status],"-",0)="Alive",
        _xlfn.XLOOKUP(A1999,Table2[Tag Number],Table2[Status],"-",0)="Alive",
        _xlfn.XLOOKUP(A1999,Table3[Tag Number],Table3[Status],"-",0)="Alive",
        _xlfn.XLOOKUP(A1999,Table4[Tag Number],Table4[Status],"-",0)="Alive"),"Alive",
     OR(_xlfn.XLOOKUP(A1999,Table1[Tag Number],Table1[Status],"-",0)="-",
        _xlfn.XLOOKUP(A1999,Table2[Tag Number],Table2[Status],"-",0)="-",
        _xlfn.XLOOKUP(A1999,Table3[Tag Number],Table3[Status],"-",0)="-",
        _xlfn.XLOOKUP(A1999,Table4[Tag Number],Table4[Status],"-",0)="-"),
   "-")</f>
        <v>-</v>
      </c>
      <c r="I1999" s="90"/>
      <c r="J1999" s="94"/>
      <c r="K1999" s="95"/>
      <c r="L1999" s="95"/>
      <c r="M1999" s="95"/>
      <c r="N1999" s="96"/>
      <c r="O1999" s="89"/>
      <c r="R1999" t="b">
        <f t="shared" si="63"/>
        <v>0</v>
      </c>
    </row>
    <row r="2000" spans="1:18" ht="15" thickBot="1" x14ac:dyDescent="0.35">
      <c r="A2000" s="2" t="s">
        <v>2512</v>
      </c>
      <c r="B2000" s="2" t="s">
        <v>1137</v>
      </c>
      <c r="C2000" s="84">
        <f>IF(COUNTIF(Table1[Tag Number], A2000), 1, 0)</f>
        <v>0</v>
      </c>
      <c r="D2000" s="85">
        <f>IF(COUNTIF(Table2[Tag Number], A2000), 1, 0)</f>
        <v>0</v>
      </c>
      <c r="E2000" s="86">
        <f>IF(COUNTIF(Table3[Tag Number], A2000), 1, 0)</f>
        <v>0</v>
      </c>
      <c r="F2000" s="86">
        <f>IF(COUNTIF(Table4[Tag Number], A2000), 1, 0)</f>
        <v>0</v>
      </c>
      <c r="G2000" s="87">
        <f t="shared" si="64"/>
        <v>0</v>
      </c>
      <c r="H2000" s="88" t="str" cm="1">
        <f t="array" ref="H2000">_xlfn.IFS(OR(_xlfn.XLOOKUP(A2000,Table1[Tag Number],Table1[Status],"-",0)="Dead",
        _xlfn.XLOOKUP(A2000,Table2[Tag Number],Table2[Status],"-",0)="Dead",
        _xlfn.XLOOKUP(A2000,Table3[Tag Number],Table3[Status],"-",0)="Dead",
        _xlfn.XLOOKUP(A2000,Table4[Tag Number],Table4[Status],"-",0)="Dead"),"Dead",
     OR(_xlfn.XLOOKUP(A2000,Table1[Tag Number],Table1[Status],"-",0)="Alive",
        _xlfn.XLOOKUP(A2000,Table2[Tag Number],Table2[Status],"-",0)="Alive",
        _xlfn.XLOOKUP(A2000,Table3[Tag Number],Table3[Status],"-",0)="Alive",
        _xlfn.XLOOKUP(A2000,Table4[Tag Number],Table4[Status],"-",0)="Alive"),"Alive",
     OR(_xlfn.XLOOKUP(A2000,Table1[Tag Number],Table1[Status],"-",0)="-",
        _xlfn.XLOOKUP(A2000,Table2[Tag Number],Table2[Status],"-",0)="-",
        _xlfn.XLOOKUP(A2000,Table3[Tag Number],Table3[Status],"-",0)="-",
        _xlfn.XLOOKUP(A2000,Table4[Tag Number],Table4[Status],"-",0)="-"),
   "-")</f>
        <v>-</v>
      </c>
      <c r="I2000" s="90"/>
      <c r="J2000" s="94"/>
      <c r="K2000" s="95"/>
      <c r="L2000" s="95"/>
      <c r="M2000" s="95"/>
      <c r="N2000" s="96"/>
      <c r="O2000" s="89"/>
      <c r="R2000" t="b">
        <f t="shared" si="63"/>
        <v>0</v>
      </c>
    </row>
    <row r="2001" spans="1:18" ht="15" thickBot="1" x14ac:dyDescent="0.35">
      <c r="A2001" s="3" t="s">
        <v>994</v>
      </c>
      <c r="B2001" s="3" t="s">
        <v>1137</v>
      </c>
      <c r="C2001" s="84">
        <f>IF(COUNTIF(Table1[Tag Number], A2001), 1, 0)</f>
        <v>0</v>
      </c>
      <c r="D2001" s="85">
        <f>IF(COUNTIF(Table2[Tag Number], A2001), 1, 0)</f>
        <v>0</v>
      </c>
      <c r="E2001" s="86">
        <f>IF(COUNTIF(Table3[Tag Number], A2001), 1, 0)</f>
        <v>0</v>
      </c>
      <c r="F2001" s="86">
        <f>IF(COUNTIF(Table4[Tag Number], A2001), 1, 0)</f>
        <v>0</v>
      </c>
      <c r="G2001" s="87">
        <f t="shared" si="64"/>
        <v>0</v>
      </c>
      <c r="H2001" s="88" t="str" cm="1">
        <f t="array" ref="H2001">_xlfn.IFS(OR(_xlfn.XLOOKUP(A2001,Table1[Tag Number],Table1[Status],"-",0)="Dead",
        _xlfn.XLOOKUP(A2001,Table2[Tag Number],Table2[Status],"-",0)="Dead",
        _xlfn.XLOOKUP(A2001,Table3[Tag Number],Table3[Status],"-",0)="Dead",
        _xlfn.XLOOKUP(A2001,Table4[Tag Number],Table4[Status],"-",0)="Dead"),"Dead",
     OR(_xlfn.XLOOKUP(A2001,Table1[Tag Number],Table1[Status],"-",0)="Alive",
        _xlfn.XLOOKUP(A2001,Table2[Tag Number],Table2[Status],"-",0)="Alive",
        _xlfn.XLOOKUP(A2001,Table3[Tag Number],Table3[Status],"-",0)="Alive",
        _xlfn.XLOOKUP(A2001,Table4[Tag Number],Table4[Status],"-",0)="Alive"),"Alive",
     OR(_xlfn.XLOOKUP(A2001,Table1[Tag Number],Table1[Status],"-",0)="-",
        _xlfn.XLOOKUP(A2001,Table2[Tag Number],Table2[Status],"-",0)="-",
        _xlfn.XLOOKUP(A2001,Table3[Tag Number],Table3[Status],"-",0)="-",
        _xlfn.XLOOKUP(A2001,Table4[Tag Number],Table4[Status],"-",0)="-"),
   "-")</f>
        <v>-</v>
      </c>
      <c r="I2001" s="90"/>
      <c r="J2001" s="94"/>
      <c r="K2001" s="95"/>
      <c r="L2001" s="95"/>
      <c r="M2001" s="95"/>
      <c r="N2001" s="96"/>
      <c r="O2001" s="89"/>
      <c r="R2001" t="b">
        <f t="shared" si="63"/>
        <v>0</v>
      </c>
    </row>
    <row r="2002" spans="1:18" ht="15" thickBot="1" x14ac:dyDescent="0.35">
      <c r="A2002" s="2" t="s">
        <v>2513</v>
      </c>
      <c r="B2002" s="2" t="s">
        <v>1137</v>
      </c>
      <c r="C2002" s="84">
        <f>IF(COUNTIF(Table1[Tag Number], A2002), 1, 0)</f>
        <v>0</v>
      </c>
      <c r="D2002" s="85">
        <f>IF(COUNTIF(Table2[Tag Number], A2002), 1, 0)</f>
        <v>0</v>
      </c>
      <c r="E2002" s="86">
        <f>IF(COUNTIF(Table3[Tag Number], A2002), 1, 0)</f>
        <v>0</v>
      </c>
      <c r="F2002" s="86">
        <f>IF(COUNTIF(Table4[Tag Number], A2002), 1, 0)</f>
        <v>0</v>
      </c>
      <c r="G2002" s="87">
        <f t="shared" si="64"/>
        <v>0</v>
      </c>
      <c r="H2002" s="88" t="str" cm="1">
        <f t="array" ref="H2002">_xlfn.IFS(OR(_xlfn.XLOOKUP(A2002,Table1[Tag Number],Table1[Status],"-",0)="Dead",
        _xlfn.XLOOKUP(A2002,Table2[Tag Number],Table2[Status],"-",0)="Dead",
        _xlfn.XLOOKUP(A2002,Table3[Tag Number],Table3[Status],"-",0)="Dead",
        _xlfn.XLOOKUP(A2002,Table4[Tag Number],Table4[Status],"-",0)="Dead"),"Dead",
     OR(_xlfn.XLOOKUP(A2002,Table1[Tag Number],Table1[Status],"-",0)="Alive",
        _xlfn.XLOOKUP(A2002,Table2[Tag Number],Table2[Status],"-",0)="Alive",
        _xlfn.XLOOKUP(A2002,Table3[Tag Number],Table3[Status],"-",0)="Alive",
        _xlfn.XLOOKUP(A2002,Table4[Tag Number],Table4[Status],"-",0)="Alive"),"Alive",
     OR(_xlfn.XLOOKUP(A2002,Table1[Tag Number],Table1[Status],"-",0)="-",
        _xlfn.XLOOKUP(A2002,Table2[Tag Number],Table2[Status],"-",0)="-",
        _xlfn.XLOOKUP(A2002,Table3[Tag Number],Table3[Status],"-",0)="-",
        _xlfn.XLOOKUP(A2002,Table4[Tag Number],Table4[Status],"-",0)="-"),
   "-")</f>
        <v>-</v>
      </c>
      <c r="I2002" s="90"/>
      <c r="J2002" s="94"/>
      <c r="K2002" s="95"/>
      <c r="L2002" s="95"/>
      <c r="M2002" s="95"/>
      <c r="N2002" s="96"/>
      <c r="O2002" s="89"/>
      <c r="R2002" t="b">
        <f t="shared" si="63"/>
        <v>0</v>
      </c>
    </row>
    <row r="2003" spans="1:18" ht="15" thickBot="1" x14ac:dyDescent="0.35">
      <c r="A2003" s="3" t="s">
        <v>2514</v>
      </c>
      <c r="B2003" s="3" t="s">
        <v>1137</v>
      </c>
      <c r="C2003" s="84">
        <f>IF(COUNTIF(Table1[Tag Number], A2003), 1, 0)</f>
        <v>0</v>
      </c>
      <c r="D2003" s="85">
        <f>IF(COUNTIF(Table2[Tag Number], A2003), 1, 0)</f>
        <v>0</v>
      </c>
      <c r="E2003" s="86">
        <f>IF(COUNTIF(Table3[Tag Number], A2003), 1, 0)</f>
        <v>0</v>
      </c>
      <c r="F2003" s="86">
        <f>IF(COUNTIF(Table4[Tag Number], A2003), 1, 0)</f>
        <v>0</v>
      </c>
      <c r="G2003" s="87">
        <f t="shared" si="64"/>
        <v>0</v>
      </c>
      <c r="H2003" s="88" t="str" cm="1">
        <f t="array" ref="H2003">_xlfn.IFS(OR(_xlfn.XLOOKUP(A2003,Table1[Tag Number],Table1[Status],"-",0)="Dead",
        _xlfn.XLOOKUP(A2003,Table2[Tag Number],Table2[Status],"-",0)="Dead",
        _xlfn.XLOOKUP(A2003,Table3[Tag Number],Table3[Status],"-",0)="Dead",
        _xlfn.XLOOKUP(A2003,Table4[Tag Number],Table4[Status],"-",0)="Dead"),"Dead",
     OR(_xlfn.XLOOKUP(A2003,Table1[Tag Number],Table1[Status],"-",0)="Alive",
        _xlfn.XLOOKUP(A2003,Table2[Tag Number],Table2[Status],"-",0)="Alive",
        _xlfn.XLOOKUP(A2003,Table3[Tag Number],Table3[Status],"-",0)="Alive",
        _xlfn.XLOOKUP(A2003,Table4[Tag Number],Table4[Status],"-",0)="Alive"),"Alive",
     OR(_xlfn.XLOOKUP(A2003,Table1[Tag Number],Table1[Status],"-",0)="-",
        _xlfn.XLOOKUP(A2003,Table2[Tag Number],Table2[Status],"-",0)="-",
        _xlfn.XLOOKUP(A2003,Table3[Tag Number],Table3[Status],"-",0)="-",
        _xlfn.XLOOKUP(A2003,Table4[Tag Number],Table4[Status],"-",0)="-"),
   "-")</f>
        <v>-</v>
      </c>
      <c r="I2003" s="90"/>
      <c r="J2003" s="94"/>
      <c r="K2003" s="95"/>
      <c r="L2003" s="95"/>
      <c r="M2003" s="95"/>
      <c r="N2003" s="96"/>
      <c r="O2003" s="89"/>
      <c r="R2003" t="b">
        <f t="shared" si="63"/>
        <v>0</v>
      </c>
    </row>
    <row r="2004" spans="1:18" ht="15" thickBot="1" x14ac:dyDescent="0.35">
      <c r="A2004" s="2" t="s">
        <v>2515</v>
      </c>
      <c r="B2004" s="2" t="s">
        <v>1137</v>
      </c>
      <c r="C2004" s="84">
        <f>IF(COUNTIF(Table1[Tag Number], A2004), 1, 0)</f>
        <v>0</v>
      </c>
      <c r="D2004" s="85">
        <f>IF(COUNTIF(Table2[Tag Number], A2004), 1, 0)</f>
        <v>0</v>
      </c>
      <c r="E2004" s="86">
        <f>IF(COUNTIF(Table3[Tag Number], A2004), 1, 0)</f>
        <v>0</v>
      </c>
      <c r="F2004" s="86">
        <f>IF(COUNTIF(Table4[Tag Number], A2004), 1, 0)</f>
        <v>0</v>
      </c>
      <c r="G2004" s="87">
        <f t="shared" si="64"/>
        <v>0</v>
      </c>
      <c r="H2004" s="88" t="str" cm="1">
        <f t="array" ref="H2004">_xlfn.IFS(OR(_xlfn.XLOOKUP(A2004,Table1[Tag Number],Table1[Status],"-",0)="Dead",
        _xlfn.XLOOKUP(A2004,Table2[Tag Number],Table2[Status],"-",0)="Dead",
        _xlfn.XLOOKUP(A2004,Table3[Tag Number],Table3[Status],"-",0)="Dead",
        _xlfn.XLOOKUP(A2004,Table4[Tag Number],Table4[Status],"-",0)="Dead"),"Dead",
     OR(_xlfn.XLOOKUP(A2004,Table1[Tag Number],Table1[Status],"-",0)="Alive",
        _xlfn.XLOOKUP(A2004,Table2[Tag Number],Table2[Status],"-",0)="Alive",
        _xlfn.XLOOKUP(A2004,Table3[Tag Number],Table3[Status],"-",0)="Alive",
        _xlfn.XLOOKUP(A2004,Table4[Tag Number],Table4[Status],"-",0)="Alive"),"Alive",
     OR(_xlfn.XLOOKUP(A2004,Table1[Tag Number],Table1[Status],"-",0)="-",
        _xlfn.XLOOKUP(A2004,Table2[Tag Number],Table2[Status],"-",0)="-",
        _xlfn.XLOOKUP(A2004,Table3[Tag Number],Table3[Status],"-",0)="-",
        _xlfn.XLOOKUP(A2004,Table4[Tag Number],Table4[Status],"-",0)="-"),
   "-")</f>
        <v>-</v>
      </c>
      <c r="I2004" s="90"/>
      <c r="J2004" s="94"/>
      <c r="K2004" s="95"/>
      <c r="L2004" s="95"/>
      <c r="M2004" s="95"/>
      <c r="N2004" s="96"/>
      <c r="O2004" s="89"/>
      <c r="R2004" t="b">
        <f t="shared" si="63"/>
        <v>0</v>
      </c>
    </row>
    <row r="2005" spans="1:18" ht="15" thickBot="1" x14ac:dyDescent="0.35">
      <c r="A2005" s="3" t="s">
        <v>2516</v>
      </c>
      <c r="B2005" s="3" t="s">
        <v>1137</v>
      </c>
      <c r="C2005" s="84">
        <f>IF(COUNTIF(Table1[Tag Number], A2005), 1, 0)</f>
        <v>0</v>
      </c>
      <c r="D2005" s="85">
        <f>IF(COUNTIF(Table2[Tag Number], A2005), 1, 0)</f>
        <v>0</v>
      </c>
      <c r="E2005" s="86">
        <f>IF(COUNTIF(Table3[Tag Number], A2005), 1, 0)</f>
        <v>0</v>
      </c>
      <c r="F2005" s="86">
        <f>IF(COUNTIF(Table4[Tag Number], A2005), 1, 0)</f>
        <v>0</v>
      </c>
      <c r="G2005" s="87">
        <f t="shared" si="64"/>
        <v>0</v>
      </c>
      <c r="H2005" s="88" t="str" cm="1">
        <f t="array" ref="H2005">_xlfn.IFS(OR(_xlfn.XLOOKUP(A2005,Table1[Tag Number],Table1[Status],"-",0)="Dead",
        _xlfn.XLOOKUP(A2005,Table2[Tag Number],Table2[Status],"-",0)="Dead",
        _xlfn.XLOOKUP(A2005,Table3[Tag Number],Table3[Status],"-",0)="Dead",
        _xlfn.XLOOKUP(A2005,Table4[Tag Number],Table4[Status],"-",0)="Dead"),"Dead",
     OR(_xlfn.XLOOKUP(A2005,Table1[Tag Number],Table1[Status],"-",0)="Alive",
        _xlfn.XLOOKUP(A2005,Table2[Tag Number],Table2[Status],"-",0)="Alive",
        _xlfn.XLOOKUP(A2005,Table3[Tag Number],Table3[Status],"-",0)="Alive",
        _xlfn.XLOOKUP(A2005,Table4[Tag Number],Table4[Status],"-",0)="Alive"),"Alive",
     OR(_xlfn.XLOOKUP(A2005,Table1[Tag Number],Table1[Status],"-",0)="-",
        _xlfn.XLOOKUP(A2005,Table2[Tag Number],Table2[Status],"-",0)="-",
        _xlfn.XLOOKUP(A2005,Table3[Tag Number],Table3[Status],"-",0)="-",
        _xlfn.XLOOKUP(A2005,Table4[Tag Number],Table4[Status],"-",0)="-"),
   "-")</f>
        <v>-</v>
      </c>
      <c r="I2005" s="90"/>
      <c r="J2005" s="94"/>
      <c r="K2005" s="95"/>
      <c r="L2005" s="95"/>
      <c r="M2005" s="95"/>
      <c r="N2005" s="96"/>
      <c r="O2005" s="89"/>
      <c r="R2005" t="b">
        <f t="shared" si="63"/>
        <v>0</v>
      </c>
    </row>
    <row r="2006" spans="1:18" ht="15" thickBot="1" x14ac:dyDescent="0.35">
      <c r="A2006" s="2" t="s">
        <v>490</v>
      </c>
      <c r="B2006" s="2" t="s">
        <v>1137</v>
      </c>
      <c r="C2006" s="84">
        <f>IF(COUNTIF(Table1[Tag Number], A2006), 1, 0)</f>
        <v>0</v>
      </c>
      <c r="D2006" s="85">
        <f>IF(COUNTIF(Table2[Tag Number], A2006), 1, 0)</f>
        <v>0</v>
      </c>
      <c r="E2006" s="86">
        <f>IF(COUNTIF(Table3[Tag Number], A2006), 1, 0)</f>
        <v>0</v>
      </c>
      <c r="F2006" s="86">
        <f>IF(COUNTIF(Table4[Tag Number], A2006), 1, 0)</f>
        <v>0</v>
      </c>
      <c r="G2006" s="87">
        <f t="shared" si="64"/>
        <v>0</v>
      </c>
      <c r="H2006" s="88" t="str" cm="1">
        <f t="array" ref="H2006">_xlfn.IFS(OR(_xlfn.XLOOKUP(A2006,Table1[Tag Number],Table1[Status],"-",0)="Dead",
        _xlfn.XLOOKUP(A2006,Table2[Tag Number],Table2[Status],"-",0)="Dead",
        _xlfn.XLOOKUP(A2006,Table3[Tag Number],Table3[Status],"-",0)="Dead",
        _xlfn.XLOOKUP(A2006,Table4[Tag Number],Table4[Status],"-",0)="Dead"),"Dead",
     OR(_xlfn.XLOOKUP(A2006,Table1[Tag Number],Table1[Status],"-",0)="Alive",
        _xlfn.XLOOKUP(A2006,Table2[Tag Number],Table2[Status],"-",0)="Alive",
        _xlfn.XLOOKUP(A2006,Table3[Tag Number],Table3[Status],"-",0)="Alive",
        _xlfn.XLOOKUP(A2006,Table4[Tag Number],Table4[Status],"-",0)="Alive"),"Alive",
     OR(_xlfn.XLOOKUP(A2006,Table1[Tag Number],Table1[Status],"-",0)="-",
        _xlfn.XLOOKUP(A2006,Table2[Tag Number],Table2[Status],"-",0)="-",
        _xlfn.XLOOKUP(A2006,Table3[Tag Number],Table3[Status],"-",0)="-",
        _xlfn.XLOOKUP(A2006,Table4[Tag Number],Table4[Status],"-",0)="-"),
   "-")</f>
        <v>-</v>
      </c>
      <c r="I2006" s="90"/>
      <c r="J2006" s="94"/>
      <c r="K2006" s="95"/>
      <c r="L2006" s="95"/>
      <c r="M2006" s="95"/>
      <c r="N2006" s="96"/>
      <c r="O2006" s="89"/>
      <c r="R2006" t="b">
        <f t="shared" si="63"/>
        <v>0</v>
      </c>
    </row>
    <row r="2007" spans="1:18" ht="15" thickBot="1" x14ac:dyDescent="0.35">
      <c r="A2007" s="3" t="s">
        <v>2517</v>
      </c>
      <c r="B2007" s="3" t="s">
        <v>1137</v>
      </c>
      <c r="C2007" s="84">
        <f>IF(COUNTIF(Table1[Tag Number], A2007), 1, 0)</f>
        <v>0</v>
      </c>
      <c r="D2007" s="85">
        <f>IF(COUNTIF(Table2[Tag Number], A2007), 1, 0)</f>
        <v>0</v>
      </c>
      <c r="E2007" s="86">
        <f>IF(COUNTIF(Table3[Tag Number], A2007), 1, 0)</f>
        <v>0</v>
      </c>
      <c r="F2007" s="86">
        <f>IF(COUNTIF(Table4[Tag Number], A2007), 1, 0)</f>
        <v>0</v>
      </c>
      <c r="G2007" s="87">
        <f t="shared" si="64"/>
        <v>0</v>
      </c>
      <c r="H2007" s="88" t="str" cm="1">
        <f t="array" ref="H2007">_xlfn.IFS(OR(_xlfn.XLOOKUP(A2007,Table1[Tag Number],Table1[Status],"-",0)="Dead",
        _xlfn.XLOOKUP(A2007,Table2[Tag Number],Table2[Status],"-",0)="Dead",
        _xlfn.XLOOKUP(A2007,Table3[Tag Number],Table3[Status],"-",0)="Dead",
        _xlfn.XLOOKUP(A2007,Table4[Tag Number],Table4[Status],"-",0)="Dead"),"Dead",
     OR(_xlfn.XLOOKUP(A2007,Table1[Tag Number],Table1[Status],"-",0)="Alive",
        _xlfn.XLOOKUP(A2007,Table2[Tag Number],Table2[Status],"-",0)="Alive",
        _xlfn.XLOOKUP(A2007,Table3[Tag Number],Table3[Status],"-",0)="Alive",
        _xlfn.XLOOKUP(A2007,Table4[Tag Number],Table4[Status],"-",0)="Alive"),"Alive",
     OR(_xlfn.XLOOKUP(A2007,Table1[Tag Number],Table1[Status],"-",0)="-",
        _xlfn.XLOOKUP(A2007,Table2[Tag Number],Table2[Status],"-",0)="-",
        _xlfn.XLOOKUP(A2007,Table3[Tag Number],Table3[Status],"-",0)="-",
        _xlfn.XLOOKUP(A2007,Table4[Tag Number],Table4[Status],"-",0)="-"),
   "-")</f>
        <v>-</v>
      </c>
      <c r="I2007" s="90"/>
      <c r="J2007" s="94"/>
      <c r="K2007" s="95"/>
      <c r="L2007" s="95"/>
      <c r="M2007" s="95"/>
      <c r="N2007" s="96"/>
      <c r="O2007" s="89"/>
      <c r="R2007" t="b">
        <f t="shared" si="63"/>
        <v>0</v>
      </c>
    </row>
    <row r="2008" spans="1:18" ht="15" thickBot="1" x14ac:dyDescent="0.35">
      <c r="A2008" s="2" t="s">
        <v>2518</v>
      </c>
      <c r="B2008" s="2" t="s">
        <v>1137</v>
      </c>
      <c r="C2008" s="84">
        <f>IF(COUNTIF(Table1[Tag Number], A2008), 1, 0)</f>
        <v>0</v>
      </c>
      <c r="D2008" s="85">
        <f>IF(COUNTIF(Table2[Tag Number], A2008), 1, 0)</f>
        <v>0</v>
      </c>
      <c r="E2008" s="86">
        <f>IF(COUNTIF(Table3[Tag Number], A2008), 1, 0)</f>
        <v>0</v>
      </c>
      <c r="F2008" s="86">
        <f>IF(COUNTIF(Table4[Tag Number], A2008), 1, 0)</f>
        <v>0</v>
      </c>
      <c r="G2008" s="87">
        <f t="shared" si="64"/>
        <v>0</v>
      </c>
      <c r="H2008" s="88" t="str" cm="1">
        <f t="array" ref="H2008">_xlfn.IFS(OR(_xlfn.XLOOKUP(A2008,Table1[Tag Number],Table1[Status],"-",0)="Dead",
        _xlfn.XLOOKUP(A2008,Table2[Tag Number],Table2[Status],"-",0)="Dead",
        _xlfn.XLOOKUP(A2008,Table3[Tag Number],Table3[Status],"-",0)="Dead",
        _xlfn.XLOOKUP(A2008,Table4[Tag Number],Table4[Status],"-",0)="Dead"),"Dead",
     OR(_xlfn.XLOOKUP(A2008,Table1[Tag Number],Table1[Status],"-",0)="Alive",
        _xlfn.XLOOKUP(A2008,Table2[Tag Number],Table2[Status],"-",0)="Alive",
        _xlfn.XLOOKUP(A2008,Table3[Tag Number],Table3[Status],"-",0)="Alive",
        _xlfn.XLOOKUP(A2008,Table4[Tag Number],Table4[Status],"-",0)="Alive"),"Alive",
     OR(_xlfn.XLOOKUP(A2008,Table1[Tag Number],Table1[Status],"-",0)="-",
        _xlfn.XLOOKUP(A2008,Table2[Tag Number],Table2[Status],"-",0)="-",
        _xlfn.XLOOKUP(A2008,Table3[Tag Number],Table3[Status],"-",0)="-",
        _xlfn.XLOOKUP(A2008,Table4[Tag Number],Table4[Status],"-",0)="-"),
   "-")</f>
        <v>-</v>
      </c>
      <c r="I2008" s="90"/>
      <c r="J2008" s="94"/>
      <c r="K2008" s="95"/>
      <c r="L2008" s="95"/>
      <c r="M2008" s="95"/>
      <c r="N2008" s="96"/>
      <c r="O2008" s="89"/>
      <c r="R2008" t="b">
        <f t="shared" si="63"/>
        <v>0</v>
      </c>
    </row>
    <row r="2009" spans="1:18" ht="15" thickBot="1" x14ac:dyDescent="0.35">
      <c r="A2009" s="3" t="s">
        <v>429</v>
      </c>
      <c r="B2009" s="3" t="s">
        <v>1137</v>
      </c>
      <c r="C2009" s="84">
        <f>IF(COUNTIF(Table1[Tag Number], A2009), 1, 0)</f>
        <v>0</v>
      </c>
      <c r="D2009" s="85">
        <f>IF(COUNTIF(Table2[Tag Number], A2009), 1, 0)</f>
        <v>0</v>
      </c>
      <c r="E2009" s="86">
        <f>IF(COUNTIF(Table3[Tag Number], A2009), 1, 0)</f>
        <v>0</v>
      </c>
      <c r="F2009" s="86">
        <f>IF(COUNTIF(Table4[Tag Number], A2009), 1, 0)</f>
        <v>0</v>
      </c>
      <c r="G2009" s="87">
        <f t="shared" si="64"/>
        <v>0</v>
      </c>
      <c r="H2009" s="88" t="str" cm="1">
        <f t="array" ref="H2009">_xlfn.IFS(OR(_xlfn.XLOOKUP(A2009,Table1[Tag Number],Table1[Status],"-",0)="Dead",
        _xlfn.XLOOKUP(A2009,Table2[Tag Number],Table2[Status],"-",0)="Dead",
        _xlfn.XLOOKUP(A2009,Table3[Tag Number],Table3[Status],"-",0)="Dead",
        _xlfn.XLOOKUP(A2009,Table4[Tag Number],Table4[Status],"-",0)="Dead"),"Dead",
     OR(_xlfn.XLOOKUP(A2009,Table1[Tag Number],Table1[Status],"-",0)="Alive",
        _xlfn.XLOOKUP(A2009,Table2[Tag Number],Table2[Status],"-",0)="Alive",
        _xlfn.XLOOKUP(A2009,Table3[Tag Number],Table3[Status],"-",0)="Alive",
        _xlfn.XLOOKUP(A2009,Table4[Tag Number],Table4[Status],"-",0)="Alive"),"Alive",
     OR(_xlfn.XLOOKUP(A2009,Table1[Tag Number],Table1[Status],"-",0)="-",
        _xlfn.XLOOKUP(A2009,Table2[Tag Number],Table2[Status],"-",0)="-",
        _xlfn.XLOOKUP(A2009,Table3[Tag Number],Table3[Status],"-",0)="-",
        _xlfn.XLOOKUP(A2009,Table4[Tag Number],Table4[Status],"-",0)="-"),
   "-")</f>
        <v>-</v>
      </c>
      <c r="I2009" s="90"/>
      <c r="J2009" s="94"/>
      <c r="K2009" s="95"/>
      <c r="L2009" s="95"/>
      <c r="M2009" s="95"/>
      <c r="N2009" s="96"/>
      <c r="O2009" s="89"/>
      <c r="R2009" t="b">
        <f t="shared" si="63"/>
        <v>0</v>
      </c>
    </row>
    <row r="2010" spans="1:18" ht="15" thickBot="1" x14ac:dyDescent="0.35">
      <c r="A2010" s="2" t="s">
        <v>2519</v>
      </c>
      <c r="B2010" s="2" t="s">
        <v>1137</v>
      </c>
      <c r="C2010" s="84">
        <f>IF(COUNTIF(Table1[Tag Number], A2010), 1, 0)</f>
        <v>0</v>
      </c>
      <c r="D2010" s="85">
        <f>IF(COUNTIF(Table2[Tag Number], A2010), 1, 0)</f>
        <v>0</v>
      </c>
      <c r="E2010" s="86">
        <f>IF(COUNTIF(Table3[Tag Number], A2010), 1, 0)</f>
        <v>0</v>
      </c>
      <c r="F2010" s="86">
        <f>IF(COUNTIF(Table4[Tag Number], A2010), 1, 0)</f>
        <v>0</v>
      </c>
      <c r="G2010" s="87">
        <f t="shared" si="64"/>
        <v>0</v>
      </c>
      <c r="H2010" s="88" t="str" cm="1">
        <f t="array" ref="H2010">_xlfn.IFS(OR(_xlfn.XLOOKUP(A2010,Table1[Tag Number],Table1[Status],"-",0)="Dead",
        _xlfn.XLOOKUP(A2010,Table2[Tag Number],Table2[Status],"-",0)="Dead",
        _xlfn.XLOOKUP(A2010,Table3[Tag Number],Table3[Status],"-",0)="Dead",
        _xlfn.XLOOKUP(A2010,Table4[Tag Number],Table4[Status],"-",0)="Dead"),"Dead",
     OR(_xlfn.XLOOKUP(A2010,Table1[Tag Number],Table1[Status],"-",0)="Alive",
        _xlfn.XLOOKUP(A2010,Table2[Tag Number],Table2[Status],"-",0)="Alive",
        _xlfn.XLOOKUP(A2010,Table3[Tag Number],Table3[Status],"-",0)="Alive",
        _xlfn.XLOOKUP(A2010,Table4[Tag Number],Table4[Status],"-",0)="Alive"),"Alive",
     OR(_xlfn.XLOOKUP(A2010,Table1[Tag Number],Table1[Status],"-",0)="-",
        _xlfn.XLOOKUP(A2010,Table2[Tag Number],Table2[Status],"-",0)="-",
        _xlfn.XLOOKUP(A2010,Table3[Tag Number],Table3[Status],"-",0)="-",
        _xlfn.XLOOKUP(A2010,Table4[Tag Number],Table4[Status],"-",0)="-"),
   "-")</f>
        <v>-</v>
      </c>
      <c r="I2010" s="90"/>
      <c r="J2010" s="94"/>
      <c r="K2010" s="95"/>
      <c r="L2010" s="95"/>
      <c r="M2010" s="95"/>
      <c r="N2010" s="96"/>
      <c r="O2010" s="89"/>
      <c r="R2010" t="b">
        <f t="shared" si="63"/>
        <v>0</v>
      </c>
    </row>
    <row r="2011" spans="1:18" ht="15" thickBot="1" x14ac:dyDescent="0.35">
      <c r="A2011" s="3" t="s">
        <v>417</v>
      </c>
      <c r="B2011" s="3" t="s">
        <v>1137</v>
      </c>
      <c r="C2011" s="84">
        <f>IF(COUNTIF(Table1[Tag Number], A2011), 1, 0)</f>
        <v>0</v>
      </c>
      <c r="D2011" s="85">
        <f>IF(COUNTIF(Table2[Tag Number], A2011), 1, 0)</f>
        <v>0</v>
      </c>
      <c r="E2011" s="86">
        <f>IF(COUNTIF(Table3[Tag Number], A2011), 1, 0)</f>
        <v>0</v>
      </c>
      <c r="F2011" s="86">
        <f>IF(COUNTIF(Table4[Tag Number], A2011), 1, 0)</f>
        <v>0</v>
      </c>
      <c r="G2011" s="87">
        <f t="shared" si="64"/>
        <v>0</v>
      </c>
      <c r="H2011" s="88" t="str" cm="1">
        <f t="array" ref="H2011">_xlfn.IFS(OR(_xlfn.XLOOKUP(A2011,Table1[Tag Number],Table1[Status],"-",0)="Dead",
        _xlfn.XLOOKUP(A2011,Table2[Tag Number],Table2[Status],"-",0)="Dead",
        _xlfn.XLOOKUP(A2011,Table3[Tag Number],Table3[Status],"-",0)="Dead",
        _xlfn.XLOOKUP(A2011,Table4[Tag Number],Table4[Status],"-",0)="Dead"),"Dead",
     OR(_xlfn.XLOOKUP(A2011,Table1[Tag Number],Table1[Status],"-",0)="Alive",
        _xlfn.XLOOKUP(A2011,Table2[Tag Number],Table2[Status],"-",0)="Alive",
        _xlfn.XLOOKUP(A2011,Table3[Tag Number],Table3[Status],"-",0)="Alive",
        _xlfn.XLOOKUP(A2011,Table4[Tag Number],Table4[Status],"-",0)="Alive"),"Alive",
     OR(_xlfn.XLOOKUP(A2011,Table1[Tag Number],Table1[Status],"-",0)="-",
        _xlfn.XLOOKUP(A2011,Table2[Tag Number],Table2[Status],"-",0)="-",
        _xlfn.XLOOKUP(A2011,Table3[Tag Number],Table3[Status],"-",0)="-",
        _xlfn.XLOOKUP(A2011,Table4[Tag Number],Table4[Status],"-",0)="-"),
   "-")</f>
        <v>-</v>
      </c>
      <c r="I2011" s="90"/>
      <c r="J2011" s="94"/>
      <c r="K2011" s="95"/>
      <c r="L2011" s="95"/>
      <c r="M2011" s="95"/>
      <c r="N2011" s="96"/>
      <c r="O2011" s="89"/>
      <c r="R2011" t="b">
        <f t="shared" si="63"/>
        <v>0</v>
      </c>
    </row>
    <row r="2012" spans="1:18" ht="15" thickBot="1" x14ac:dyDescent="0.35">
      <c r="A2012" s="2" t="s">
        <v>658</v>
      </c>
      <c r="B2012" s="2" t="s">
        <v>1137</v>
      </c>
      <c r="C2012" s="84">
        <f>IF(COUNTIF(Table1[Tag Number], A2012), 1, 0)</f>
        <v>0</v>
      </c>
      <c r="D2012" s="85">
        <f>IF(COUNTIF(Table2[Tag Number], A2012), 1, 0)</f>
        <v>0</v>
      </c>
      <c r="E2012" s="86">
        <f>IF(COUNTIF(Table3[Tag Number], A2012), 1, 0)</f>
        <v>0</v>
      </c>
      <c r="F2012" s="86">
        <f>IF(COUNTIF(Table4[Tag Number], A2012), 1, 0)</f>
        <v>0</v>
      </c>
      <c r="G2012" s="87">
        <f t="shared" si="64"/>
        <v>0</v>
      </c>
      <c r="H2012" s="88" t="str" cm="1">
        <f t="array" ref="H2012">_xlfn.IFS(OR(_xlfn.XLOOKUP(A2012,Table1[Tag Number],Table1[Status],"-",0)="Dead",
        _xlfn.XLOOKUP(A2012,Table2[Tag Number],Table2[Status],"-",0)="Dead",
        _xlfn.XLOOKUP(A2012,Table3[Tag Number],Table3[Status],"-",0)="Dead",
        _xlfn.XLOOKUP(A2012,Table4[Tag Number],Table4[Status],"-",0)="Dead"),"Dead",
     OR(_xlfn.XLOOKUP(A2012,Table1[Tag Number],Table1[Status],"-",0)="Alive",
        _xlfn.XLOOKUP(A2012,Table2[Tag Number],Table2[Status],"-",0)="Alive",
        _xlfn.XLOOKUP(A2012,Table3[Tag Number],Table3[Status],"-",0)="Alive",
        _xlfn.XLOOKUP(A2012,Table4[Tag Number],Table4[Status],"-",0)="Alive"),"Alive",
     OR(_xlfn.XLOOKUP(A2012,Table1[Tag Number],Table1[Status],"-",0)="-",
        _xlfn.XLOOKUP(A2012,Table2[Tag Number],Table2[Status],"-",0)="-",
        _xlfn.XLOOKUP(A2012,Table3[Tag Number],Table3[Status],"-",0)="-",
        _xlfn.XLOOKUP(A2012,Table4[Tag Number],Table4[Status],"-",0)="-"),
   "-")</f>
        <v>-</v>
      </c>
      <c r="I2012" s="90"/>
      <c r="J2012" s="94"/>
      <c r="K2012" s="95"/>
      <c r="L2012" s="95"/>
      <c r="M2012" s="95"/>
      <c r="N2012" s="96"/>
      <c r="O2012" s="89"/>
      <c r="R2012" t="b">
        <f t="shared" si="63"/>
        <v>0</v>
      </c>
    </row>
    <row r="2013" spans="1:18" ht="15" thickBot="1" x14ac:dyDescent="0.35">
      <c r="A2013" s="3" t="s">
        <v>2520</v>
      </c>
      <c r="B2013" s="3" t="s">
        <v>1137</v>
      </c>
      <c r="C2013" s="84">
        <f>IF(COUNTIF(Table1[Tag Number], A2013), 1, 0)</f>
        <v>0</v>
      </c>
      <c r="D2013" s="85">
        <f>IF(COUNTIF(Table2[Tag Number], A2013), 1, 0)</f>
        <v>0</v>
      </c>
      <c r="E2013" s="86">
        <f>IF(COUNTIF(Table3[Tag Number], A2013), 1, 0)</f>
        <v>0</v>
      </c>
      <c r="F2013" s="86">
        <f>IF(COUNTIF(Table4[Tag Number], A2013), 1, 0)</f>
        <v>0</v>
      </c>
      <c r="G2013" s="87">
        <f t="shared" si="64"/>
        <v>0</v>
      </c>
      <c r="H2013" s="88" t="str" cm="1">
        <f t="array" ref="H2013">_xlfn.IFS(OR(_xlfn.XLOOKUP(A2013,Table1[Tag Number],Table1[Status],"-",0)="Dead",
        _xlfn.XLOOKUP(A2013,Table2[Tag Number],Table2[Status],"-",0)="Dead",
        _xlfn.XLOOKUP(A2013,Table3[Tag Number],Table3[Status],"-",0)="Dead",
        _xlfn.XLOOKUP(A2013,Table4[Tag Number],Table4[Status],"-",0)="Dead"),"Dead",
     OR(_xlfn.XLOOKUP(A2013,Table1[Tag Number],Table1[Status],"-",0)="Alive",
        _xlfn.XLOOKUP(A2013,Table2[Tag Number],Table2[Status],"-",0)="Alive",
        _xlfn.XLOOKUP(A2013,Table3[Tag Number],Table3[Status],"-",0)="Alive",
        _xlfn.XLOOKUP(A2013,Table4[Tag Number],Table4[Status],"-",0)="Alive"),"Alive",
     OR(_xlfn.XLOOKUP(A2013,Table1[Tag Number],Table1[Status],"-",0)="-",
        _xlfn.XLOOKUP(A2013,Table2[Tag Number],Table2[Status],"-",0)="-",
        _xlfn.XLOOKUP(A2013,Table3[Tag Number],Table3[Status],"-",0)="-",
        _xlfn.XLOOKUP(A2013,Table4[Tag Number],Table4[Status],"-",0)="-"),
   "-")</f>
        <v>-</v>
      </c>
      <c r="I2013" s="90"/>
      <c r="J2013" s="94"/>
      <c r="K2013" s="95"/>
      <c r="L2013" s="95"/>
      <c r="M2013" s="95"/>
      <c r="N2013" s="96"/>
      <c r="O2013" s="89"/>
      <c r="R2013" t="b">
        <f t="shared" si="63"/>
        <v>0</v>
      </c>
    </row>
    <row r="2014" spans="1:18" ht="15" thickBot="1" x14ac:dyDescent="0.35">
      <c r="A2014" s="2" t="s">
        <v>732</v>
      </c>
      <c r="B2014" s="2" t="s">
        <v>1137</v>
      </c>
      <c r="C2014" s="84">
        <f>IF(COUNTIF(Table1[Tag Number], A2014), 1, 0)</f>
        <v>0</v>
      </c>
      <c r="D2014" s="85">
        <f>IF(COUNTIF(Table2[Tag Number], A2014), 1, 0)</f>
        <v>0</v>
      </c>
      <c r="E2014" s="86">
        <f>IF(COUNTIF(Table3[Tag Number], A2014), 1, 0)</f>
        <v>0</v>
      </c>
      <c r="F2014" s="86">
        <f>IF(COUNTIF(Table4[Tag Number], A2014), 1, 0)</f>
        <v>0</v>
      </c>
      <c r="G2014" s="87">
        <f t="shared" si="64"/>
        <v>0</v>
      </c>
      <c r="H2014" s="88" t="str" cm="1">
        <f t="array" ref="H2014">_xlfn.IFS(OR(_xlfn.XLOOKUP(A2014,Table1[Tag Number],Table1[Status],"-",0)="Dead",
        _xlfn.XLOOKUP(A2014,Table2[Tag Number],Table2[Status],"-",0)="Dead",
        _xlfn.XLOOKUP(A2014,Table3[Tag Number],Table3[Status],"-",0)="Dead",
        _xlfn.XLOOKUP(A2014,Table4[Tag Number],Table4[Status],"-",0)="Dead"),"Dead",
     OR(_xlfn.XLOOKUP(A2014,Table1[Tag Number],Table1[Status],"-",0)="Alive",
        _xlfn.XLOOKUP(A2014,Table2[Tag Number],Table2[Status],"-",0)="Alive",
        _xlfn.XLOOKUP(A2014,Table3[Tag Number],Table3[Status],"-",0)="Alive",
        _xlfn.XLOOKUP(A2014,Table4[Tag Number],Table4[Status],"-",0)="Alive"),"Alive",
     OR(_xlfn.XLOOKUP(A2014,Table1[Tag Number],Table1[Status],"-",0)="-",
        _xlfn.XLOOKUP(A2014,Table2[Tag Number],Table2[Status],"-",0)="-",
        _xlfn.XLOOKUP(A2014,Table3[Tag Number],Table3[Status],"-",0)="-",
        _xlfn.XLOOKUP(A2014,Table4[Tag Number],Table4[Status],"-",0)="-"),
   "-")</f>
        <v>-</v>
      </c>
      <c r="I2014" s="90"/>
      <c r="J2014" s="94"/>
      <c r="K2014" s="95"/>
      <c r="L2014" s="95"/>
      <c r="M2014" s="95"/>
      <c r="N2014" s="96"/>
      <c r="O2014" s="89"/>
      <c r="R2014" t="b">
        <f t="shared" si="63"/>
        <v>0</v>
      </c>
    </row>
    <row r="2015" spans="1:18" ht="15" thickBot="1" x14ac:dyDescent="0.35">
      <c r="A2015" s="3" t="s">
        <v>480</v>
      </c>
      <c r="B2015" s="3" t="s">
        <v>1137</v>
      </c>
      <c r="C2015" s="84">
        <f>IF(COUNTIF(Table1[Tag Number], A2015), 1, 0)</f>
        <v>0</v>
      </c>
      <c r="D2015" s="85">
        <f>IF(COUNTIF(Table2[Tag Number], A2015), 1, 0)</f>
        <v>0</v>
      </c>
      <c r="E2015" s="86">
        <f>IF(COUNTIF(Table3[Tag Number], A2015), 1, 0)</f>
        <v>0</v>
      </c>
      <c r="F2015" s="86">
        <f>IF(COUNTIF(Table4[Tag Number], A2015), 1, 0)</f>
        <v>0</v>
      </c>
      <c r="G2015" s="87">
        <f t="shared" si="64"/>
        <v>0</v>
      </c>
      <c r="H2015" s="88" t="str" cm="1">
        <f t="array" ref="H2015">_xlfn.IFS(OR(_xlfn.XLOOKUP(A2015,Table1[Tag Number],Table1[Status],"-",0)="Dead",
        _xlfn.XLOOKUP(A2015,Table2[Tag Number],Table2[Status],"-",0)="Dead",
        _xlfn.XLOOKUP(A2015,Table3[Tag Number],Table3[Status],"-",0)="Dead",
        _xlfn.XLOOKUP(A2015,Table4[Tag Number],Table4[Status],"-",0)="Dead"),"Dead",
     OR(_xlfn.XLOOKUP(A2015,Table1[Tag Number],Table1[Status],"-",0)="Alive",
        _xlfn.XLOOKUP(A2015,Table2[Tag Number],Table2[Status],"-",0)="Alive",
        _xlfn.XLOOKUP(A2015,Table3[Tag Number],Table3[Status],"-",0)="Alive",
        _xlfn.XLOOKUP(A2015,Table4[Tag Number],Table4[Status],"-",0)="Alive"),"Alive",
     OR(_xlfn.XLOOKUP(A2015,Table1[Tag Number],Table1[Status],"-",0)="-",
        _xlfn.XLOOKUP(A2015,Table2[Tag Number],Table2[Status],"-",0)="-",
        _xlfn.XLOOKUP(A2015,Table3[Tag Number],Table3[Status],"-",0)="-",
        _xlfn.XLOOKUP(A2015,Table4[Tag Number],Table4[Status],"-",0)="-"),
   "-")</f>
        <v>-</v>
      </c>
      <c r="I2015" s="90"/>
      <c r="J2015" s="94"/>
      <c r="K2015" s="95"/>
      <c r="L2015" s="95"/>
      <c r="M2015" s="95"/>
      <c r="N2015" s="96"/>
      <c r="O2015" s="89"/>
      <c r="R2015" t="b">
        <f t="shared" si="63"/>
        <v>0</v>
      </c>
    </row>
    <row r="2016" spans="1:18" ht="15" thickBot="1" x14ac:dyDescent="0.35">
      <c r="A2016" s="2" t="s">
        <v>2521</v>
      </c>
      <c r="B2016" s="2" t="s">
        <v>1137</v>
      </c>
      <c r="C2016" s="84">
        <f>IF(COUNTIF(Table1[Tag Number], A2016), 1, 0)</f>
        <v>0</v>
      </c>
      <c r="D2016" s="85">
        <f>IF(COUNTIF(Table2[Tag Number], A2016), 1, 0)</f>
        <v>0</v>
      </c>
      <c r="E2016" s="86">
        <f>IF(COUNTIF(Table3[Tag Number], A2016), 1, 0)</f>
        <v>0</v>
      </c>
      <c r="F2016" s="86">
        <f>IF(COUNTIF(Table4[Tag Number], A2016), 1, 0)</f>
        <v>0</v>
      </c>
      <c r="G2016" s="87">
        <f t="shared" si="64"/>
        <v>0</v>
      </c>
      <c r="H2016" s="88" t="str" cm="1">
        <f t="array" ref="H2016">_xlfn.IFS(OR(_xlfn.XLOOKUP(A2016,Table1[Tag Number],Table1[Status],"-",0)="Dead",
        _xlfn.XLOOKUP(A2016,Table2[Tag Number],Table2[Status],"-",0)="Dead",
        _xlfn.XLOOKUP(A2016,Table3[Tag Number],Table3[Status],"-",0)="Dead",
        _xlfn.XLOOKUP(A2016,Table4[Tag Number],Table4[Status],"-",0)="Dead"),"Dead",
     OR(_xlfn.XLOOKUP(A2016,Table1[Tag Number],Table1[Status],"-",0)="Alive",
        _xlfn.XLOOKUP(A2016,Table2[Tag Number],Table2[Status],"-",0)="Alive",
        _xlfn.XLOOKUP(A2016,Table3[Tag Number],Table3[Status],"-",0)="Alive",
        _xlfn.XLOOKUP(A2016,Table4[Tag Number],Table4[Status],"-",0)="Alive"),"Alive",
     OR(_xlfn.XLOOKUP(A2016,Table1[Tag Number],Table1[Status],"-",0)="-",
        _xlfn.XLOOKUP(A2016,Table2[Tag Number],Table2[Status],"-",0)="-",
        _xlfn.XLOOKUP(A2016,Table3[Tag Number],Table3[Status],"-",0)="-",
        _xlfn.XLOOKUP(A2016,Table4[Tag Number],Table4[Status],"-",0)="-"),
   "-")</f>
        <v>-</v>
      </c>
      <c r="I2016" s="90"/>
      <c r="J2016" s="94"/>
      <c r="K2016" s="95"/>
      <c r="L2016" s="95"/>
      <c r="M2016" s="95"/>
      <c r="N2016" s="96"/>
      <c r="O2016" s="89"/>
      <c r="R2016" t="b">
        <f t="shared" si="63"/>
        <v>0</v>
      </c>
    </row>
    <row r="2017" spans="1:18" ht="15" thickBot="1" x14ac:dyDescent="0.35">
      <c r="A2017" s="3" t="s">
        <v>714</v>
      </c>
      <c r="B2017" s="3" t="s">
        <v>1137</v>
      </c>
      <c r="C2017" s="84">
        <f>IF(COUNTIF(Table1[Tag Number], A2017), 1, 0)</f>
        <v>0</v>
      </c>
      <c r="D2017" s="85">
        <f>IF(COUNTIF(Table2[Tag Number], A2017), 1, 0)</f>
        <v>0</v>
      </c>
      <c r="E2017" s="86">
        <f>IF(COUNTIF(Table3[Tag Number], A2017), 1, 0)</f>
        <v>0</v>
      </c>
      <c r="F2017" s="86">
        <f>IF(COUNTIF(Table4[Tag Number], A2017), 1, 0)</f>
        <v>0</v>
      </c>
      <c r="G2017" s="87">
        <f t="shared" si="64"/>
        <v>0</v>
      </c>
      <c r="H2017" s="88" t="str" cm="1">
        <f t="array" ref="H2017">_xlfn.IFS(OR(_xlfn.XLOOKUP(A2017,Table1[Tag Number],Table1[Status],"-",0)="Dead",
        _xlfn.XLOOKUP(A2017,Table2[Tag Number],Table2[Status],"-",0)="Dead",
        _xlfn.XLOOKUP(A2017,Table3[Tag Number],Table3[Status],"-",0)="Dead",
        _xlfn.XLOOKUP(A2017,Table4[Tag Number],Table4[Status],"-",0)="Dead"),"Dead",
     OR(_xlfn.XLOOKUP(A2017,Table1[Tag Number],Table1[Status],"-",0)="Alive",
        _xlfn.XLOOKUP(A2017,Table2[Tag Number],Table2[Status],"-",0)="Alive",
        _xlfn.XLOOKUP(A2017,Table3[Tag Number],Table3[Status],"-",0)="Alive",
        _xlfn.XLOOKUP(A2017,Table4[Tag Number],Table4[Status],"-",0)="Alive"),"Alive",
     OR(_xlfn.XLOOKUP(A2017,Table1[Tag Number],Table1[Status],"-",0)="-",
        _xlfn.XLOOKUP(A2017,Table2[Tag Number],Table2[Status],"-",0)="-",
        _xlfn.XLOOKUP(A2017,Table3[Tag Number],Table3[Status],"-",0)="-",
        _xlfn.XLOOKUP(A2017,Table4[Tag Number],Table4[Status],"-",0)="-"),
   "-")</f>
        <v>-</v>
      </c>
      <c r="I2017" s="90"/>
      <c r="J2017" s="94"/>
      <c r="K2017" s="95"/>
      <c r="L2017" s="95"/>
      <c r="M2017" s="95"/>
      <c r="N2017" s="96"/>
      <c r="O2017" s="89"/>
      <c r="R2017" t="b">
        <f t="shared" si="63"/>
        <v>0</v>
      </c>
    </row>
    <row r="2018" spans="1:18" ht="15" thickBot="1" x14ac:dyDescent="0.35">
      <c r="A2018" s="2" t="s">
        <v>350</v>
      </c>
      <c r="B2018" s="2" t="s">
        <v>1137</v>
      </c>
      <c r="C2018" s="84">
        <f>IF(COUNTIF(Table1[Tag Number], A2018), 1, 0)</f>
        <v>0</v>
      </c>
      <c r="D2018" s="85">
        <f>IF(COUNTIF(Table2[Tag Number], A2018), 1, 0)</f>
        <v>0</v>
      </c>
      <c r="E2018" s="86">
        <f>IF(COUNTIF(Table3[Tag Number], A2018), 1, 0)</f>
        <v>0</v>
      </c>
      <c r="F2018" s="86">
        <f>IF(COUNTIF(Table4[Tag Number], A2018), 1, 0)</f>
        <v>0</v>
      </c>
      <c r="G2018" s="87">
        <f t="shared" si="64"/>
        <v>0</v>
      </c>
      <c r="H2018" s="88" t="str" cm="1">
        <f t="array" ref="H2018">_xlfn.IFS(OR(_xlfn.XLOOKUP(A2018,Table1[Tag Number],Table1[Status],"-",0)="Dead",
        _xlfn.XLOOKUP(A2018,Table2[Tag Number],Table2[Status],"-",0)="Dead",
        _xlfn.XLOOKUP(A2018,Table3[Tag Number],Table3[Status],"-",0)="Dead",
        _xlfn.XLOOKUP(A2018,Table4[Tag Number],Table4[Status],"-",0)="Dead"),"Dead",
     OR(_xlfn.XLOOKUP(A2018,Table1[Tag Number],Table1[Status],"-",0)="Alive",
        _xlfn.XLOOKUP(A2018,Table2[Tag Number],Table2[Status],"-",0)="Alive",
        _xlfn.XLOOKUP(A2018,Table3[Tag Number],Table3[Status],"-",0)="Alive",
        _xlfn.XLOOKUP(A2018,Table4[Tag Number],Table4[Status],"-",0)="Alive"),"Alive",
     OR(_xlfn.XLOOKUP(A2018,Table1[Tag Number],Table1[Status],"-",0)="-",
        _xlfn.XLOOKUP(A2018,Table2[Tag Number],Table2[Status],"-",0)="-",
        _xlfn.XLOOKUP(A2018,Table3[Tag Number],Table3[Status],"-",0)="-",
        _xlfn.XLOOKUP(A2018,Table4[Tag Number],Table4[Status],"-",0)="-"),
   "-")</f>
        <v>-</v>
      </c>
      <c r="I2018" s="90"/>
      <c r="J2018" s="94"/>
      <c r="K2018" s="95"/>
      <c r="L2018" s="95"/>
      <c r="M2018" s="95"/>
      <c r="N2018" s="96"/>
      <c r="O2018" s="89"/>
      <c r="R2018" t="b">
        <f t="shared" si="63"/>
        <v>0</v>
      </c>
    </row>
    <row r="2019" spans="1:18" ht="15" thickBot="1" x14ac:dyDescent="0.35">
      <c r="A2019" s="3" t="s">
        <v>2522</v>
      </c>
      <c r="B2019" s="3" t="s">
        <v>1137</v>
      </c>
      <c r="C2019" s="84">
        <f>IF(COUNTIF(Table1[Tag Number], A2019), 1, 0)</f>
        <v>0</v>
      </c>
      <c r="D2019" s="85">
        <f>IF(COUNTIF(Table2[Tag Number], A2019), 1, 0)</f>
        <v>0</v>
      </c>
      <c r="E2019" s="86">
        <f>IF(COUNTIF(Table3[Tag Number], A2019), 1, 0)</f>
        <v>0</v>
      </c>
      <c r="F2019" s="86">
        <f>IF(COUNTIF(Table4[Tag Number], A2019), 1, 0)</f>
        <v>0</v>
      </c>
      <c r="G2019" s="87">
        <f t="shared" si="64"/>
        <v>0</v>
      </c>
      <c r="H2019" s="88" t="str" cm="1">
        <f t="array" ref="H2019">_xlfn.IFS(OR(_xlfn.XLOOKUP(A2019,Table1[Tag Number],Table1[Status],"-",0)="Dead",
        _xlfn.XLOOKUP(A2019,Table2[Tag Number],Table2[Status],"-",0)="Dead",
        _xlfn.XLOOKUP(A2019,Table3[Tag Number],Table3[Status],"-",0)="Dead",
        _xlfn.XLOOKUP(A2019,Table4[Tag Number],Table4[Status],"-",0)="Dead"),"Dead",
     OR(_xlfn.XLOOKUP(A2019,Table1[Tag Number],Table1[Status],"-",0)="Alive",
        _xlfn.XLOOKUP(A2019,Table2[Tag Number],Table2[Status],"-",0)="Alive",
        _xlfn.XLOOKUP(A2019,Table3[Tag Number],Table3[Status],"-",0)="Alive",
        _xlfn.XLOOKUP(A2019,Table4[Tag Number],Table4[Status],"-",0)="Alive"),"Alive",
     OR(_xlfn.XLOOKUP(A2019,Table1[Tag Number],Table1[Status],"-",0)="-",
        _xlfn.XLOOKUP(A2019,Table2[Tag Number],Table2[Status],"-",0)="-",
        _xlfn.XLOOKUP(A2019,Table3[Tag Number],Table3[Status],"-",0)="-",
        _xlfn.XLOOKUP(A2019,Table4[Tag Number],Table4[Status],"-",0)="-"),
   "-")</f>
        <v>-</v>
      </c>
      <c r="I2019" s="90"/>
      <c r="J2019" s="94"/>
      <c r="K2019" s="95"/>
      <c r="L2019" s="95"/>
      <c r="M2019" s="95"/>
      <c r="N2019" s="96"/>
      <c r="O2019" s="89"/>
      <c r="R2019" t="b">
        <f t="shared" si="63"/>
        <v>0</v>
      </c>
    </row>
    <row r="2020" spans="1:18" ht="15" thickBot="1" x14ac:dyDescent="0.35">
      <c r="A2020" s="2" t="s">
        <v>2523</v>
      </c>
      <c r="B2020" s="2" t="s">
        <v>1145</v>
      </c>
      <c r="C2020" s="84">
        <f>IF(COUNTIF(Table1[Tag Number], A2020), 1, 0)</f>
        <v>0</v>
      </c>
      <c r="D2020" s="85">
        <f>IF(COUNTIF(Table2[Tag Number], A2020), 1, 0)</f>
        <v>0</v>
      </c>
      <c r="E2020" s="86">
        <f>IF(COUNTIF(Table3[Tag Number], A2020), 1, 0)</f>
        <v>0</v>
      </c>
      <c r="F2020" s="86">
        <f>IF(COUNTIF(Table4[Tag Number], A2020), 1, 0)</f>
        <v>0</v>
      </c>
      <c r="G2020" s="87">
        <f t="shared" si="64"/>
        <v>0</v>
      </c>
      <c r="H2020" s="88" t="str" cm="1">
        <f t="array" ref="H2020">_xlfn.IFS(OR(_xlfn.XLOOKUP(A2020,Table1[Tag Number],Table1[Status],"-",0)="Dead",
        _xlfn.XLOOKUP(A2020,Table2[Tag Number],Table2[Status],"-",0)="Dead",
        _xlfn.XLOOKUP(A2020,Table3[Tag Number],Table3[Status],"-",0)="Dead",
        _xlfn.XLOOKUP(A2020,Table4[Tag Number],Table4[Status],"-",0)="Dead"),"Dead",
     OR(_xlfn.XLOOKUP(A2020,Table1[Tag Number],Table1[Status],"-",0)="Alive",
        _xlfn.XLOOKUP(A2020,Table2[Tag Number],Table2[Status],"-",0)="Alive",
        _xlfn.XLOOKUP(A2020,Table3[Tag Number],Table3[Status],"-",0)="Alive",
        _xlfn.XLOOKUP(A2020,Table4[Tag Number],Table4[Status],"-",0)="Alive"),"Alive",
     OR(_xlfn.XLOOKUP(A2020,Table1[Tag Number],Table1[Status],"-",0)="-",
        _xlfn.XLOOKUP(A2020,Table2[Tag Number],Table2[Status],"-",0)="-",
        _xlfn.XLOOKUP(A2020,Table3[Tag Number],Table3[Status],"-",0)="-",
        _xlfn.XLOOKUP(A2020,Table4[Tag Number],Table4[Status],"-",0)="-"),
   "-")</f>
        <v>-</v>
      </c>
      <c r="I2020" s="90"/>
      <c r="J2020" s="94"/>
      <c r="K2020" s="95"/>
      <c r="L2020" s="95"/>
      <c r="M2020" s="95"/>
      <c r="N2020" s="96"/>
      <c r="O2020" s="89"/>
      <c r="R2020" t="b">
        <f t="shared" si="63"/>
        <v>0</v>
      </c>
    </row>
    <row r="2021" spans="1:18" ht="15" thickBot="1" x14ac:dyDescent="0.35">
      <c r="A2021" s="3" t="s">
        <v>2524</v>
      </c>
      <c r="B2021" s="3" t="s">
        <v>1145</v>
      </c>
      <c r="C2021" s="84">
        <f>IF(COUNTIF(Table1[Tag Number], A2021), 1, 0)</f>
        <v>0</v>
      </c>
      <c r="D2021" s="85">
        <f>IF(COUNTIF(Table2[Tag Number], A2021), 1, 0)</f>
        <v>0</v>
      </c>
      <c r="E2021" s="86">
        <f>IF(COUNTIF(Table3[Tag Number], A2021), 1, 0)</f>
        <v>0</v>
      </c>
      <c r="F2021" s="86">
        <f>IF(COUNTIF(Table4[Tag Number], A2021), 1, 0)</f>
        <v>0</v>
      </c>
      <c r="G2021" s="87">
        <f t="shared" si="64"/>
        <v>0</v>
      </c>
      <c r="H2021" s="88" t="str" cm="1">
        <f t="array" ref="H2021">_xlfn.IFS(OR(_xlfn.XLOOKUP(A2021,Table1[Tag Number],Table1[Status],"-",0)="Dead",
        _xlfn.XLOOKUP(A2021,Table2[Tag Number],Table2[Status],"-",0)="Dead",
        _xlfn.XLOOKUP(A2021,Table3[Tag Number],Table3[Status],"-",0)="Dead",
        _xlfn.XLOOKUP(A2021,Table4[Tag Number],Table4[Status],"-",0)="Dead"),"Dead",
     OR(_xlfn.XLOOKUP(A2021,Table1[Tag Number],Table1[Status],"-",0)="Alive",
        _xlfn.XLOOKUP(A2021,Table2[Tag Number],Table2[Status],"-",0)="Alive",
        _xlfn.XLOOKUP(A2021,Table3[Tag Number],Table3[Status],"-",0)="Alive",
        _xlfn.XLOOKUP(A2021,Table4[Tag Number],Table4[Status],"-",0)="Alive"),"Alive",
     OR(_xlfn.XLOOKUP(A2021,Table1[Tag Number],Table1[Status],"-",0)="-",
        _xlfn.XLOOKUP(A2021,Table2[Tag Number],Table2[Status],"-",0)="-",
        _xlfn.XLOOKUP(A2021,Table3[Tag Number],Table3[Status],"-",0)="-",
        _xlfn.XLOOKUP(A2021,Table4[Tag Number],Table4[Status],"-",0)="-"),
   "-")</f>
        <v>-</v>
      </c>
      <c r="I2021" s="90"/>
      <c r="J2021" s="94"/>
      <c r="K2021" s="95"/>
      <c r="L2021" s="95"/>
      <c r="M2021" s="95"/>
      <c r="N2021" s="96"/>
      <c r="O2021" s="89"/>
      <c r="R2021" t="b">
        <f t="shared" si="63"/>
        <v>0</v>
      </c>
    </row>
    <row r="2022" spans="1:18" ht="15" thickBot="1" x14ac:dyDescent="0.35">
      <c r="A2022" s="2" t="s">
        <v>2525</v>
      </c>
      <c r="B2022" s="2" t="s">
        <v>1145</v>
      </c>
      <c r="C2022" s="84">
        <f>IF(COUNTIF(Table1[Tag Number], A2022), 1, 0)</f>
        <v>0</v>
      </c>
      <c r="D2022" s="85">
        <f>IF(COUNTIF(Table2[Tag Number], A2022), 1, 0)</f>
        <v>0</v>
      </c>
      <c r="E2022" s="86">
        <f>IF(COUNTIF(Table3[Tag Number], A2022), 1, 0)</f>
        <v>0</v>
      </c>
      <c r="F2022" s="86">
        <f>IF(COUNTIF(Table4[Tag Number], A2022), 1, 0)</f>
        <v>0</v>
      </c>
      <c r="G2022" s="87">
        <f t="shared" si="64"/>
        <v>0</v>
      </c>
      <c r="H2022" s="88" t="str" cm="1">
        <f t="array" ref="H2022">_xlfn.IFS(OR(_xlfn.XLOOKUP(A2022,Table1[Tag Number],Table1[Status],"-",0)="Dead",
        _xlfn.XLOOKUP(A2022,Table2[Tag Number],Table2[Status],"-",0)="Dead",
        _xlfn.XLOOKUP(A2022,Table3[Tag Number],Table3[Status],"-",0)="Dead",
        _xlfn.XLOOKUP(A2022,Table4[Tag Number],Table4[Status],"-",0)="Dead"),"Dead",
     OR(_xlfn.XLOOKUP(A2022,Table1[Tag Number],Table1[Status],"-",0)="Alive",
        _xlfn.XLOOKUP(A2022,Table2[Tag Number],Table2[Status],"-",0)="Alive",
        _xlfn.XLOOKUP(A2022,Table3[Tag Number],Table3[Status],"-",0)="Alive",
        _xlfn.XLOOKUP(A2022,Table4[Tag Number],Table4[Status],"-",0)="Alive"),"Alive",
     OR(_xlfn.XLOOKUP(A2022,Table1[Tag Number],Table1[Status],"-",0)="-",
        _xlfn.XLOOKUP(A2022,Table2[Tag Number],Table2[Status],"-",0)="-",
        _xlfn.XLOOKUP(A2022,Table3[Tag Number],Table3[Status],"-",0)="-",
        _xlfn.XLOOKUP(A2022,Table4[Tag Number],Table4[Status],"-",0)="-"),
   "-")</f>
        <v>-</v>
      </c>
      <c r="I2022" s="90"/>
      <c r="J2022" s="94"/>
      <c r="K2022" s="95"/>
      <c r="L2022" s="95"/>
      <c r="M2022" s="95"/>
      <c r="N2022" s="96"/>
      <c r="O2022" s="89"/>
      <c r="R2022" t="b">
        <f t="shared" si="63"/>
        <v>0</v>
      </c>
    </row>
    <row r="2023" spans="1:18" ht="15" thickBot="1" x14ac:dyDescent="0.35">
      <c r="A2023" s="3" t="s">
        <v>2526</v>
      </c>
      <c r="B2023" s="3" t="s">
        <v>1145</v>
      </c>
      <c r="C2023" s="84">
        <f>IF(COUNTIF(Table1[Tag Number], A2023), 1, 0)</f>
        <v>0</v>
      </c>
      <c r="D2023" s="85">
        <f>IF(COUNTIF(Table2[Tag Number], A2023), 1, 0)</f>
        <v>0</v>
      </c>
      <c r="E2023" s="86">
        <f>IF(COUNTIF(Table3[Tag Number], A2023), 1, 0)</f>
        <v>0</v>
      </c>
      <c r="F2023" s="86">
        <f>IF(COUNTIF(Table4[Tag Number], A2023), 1, 0)</f>
        <v>0</v>
      </c>
      <c r="G2023" s="87">
        <f t="shared" si="64"/>
        <v>0</v>
      </c>
      <c r="H2023" s="88" t="str" cm="1">
        <f t="array" ref="H2023">_xlfn.IFS(OR(_xlfn.XLOOKUP(A2023,Table1[Tag Number],Table1[Status],"-",0)="Dead",
        _xlfn.XLOOKUP(A2023,Table2[Tag Number],Table2[Status],"-",0)="Dead",
        _xlfn.XLOOKUP(A2023,Table3[Tag Number],Table3[Status],"-",0)="Dead",
        _xlfn.XLOOKUP(A2023,Table4[Tag Number],Table4[Status],"-",0)="Dead"),"Dead",
     OR(_xlfn.XLOOKUP(A2023,Table1[Tag Number],Table1[Status],"-",0)="Alive",
        _xlfn.XLOOKUP(A2023,Table2[Tag Number],Table2[Status],"-",0)="Alive",
        _xlfn.XLOOKUP(A2023,Table3[Tag Number],Table3[Status],"-",0)="Alive",
        _xlfn.XLOOKUP(A2023,Table4[Tag Number],Table4[Status],"-",0)="Alive"),"Alive",
     OR(_xlfn.XLOOKUP(A2023,Table1[Tag Number],Table1[Status],"-",0)="-",
        _xlfn.XLOOKUP(A2023,Table2[Tag Number],Table2[Status],"-",0)="-",
        _xlfn.XLOOKUP(A2023,Table3[Tag Number],Table3[Status],"-",0)="-",
        _xlfn.XLOOKUP(A2023,Table4[Tag Number],Table4[Status],"-",0)="-"),
   "-")</f>
        <v>-</v>
      </c>
      <c r="I2023" s="90"/>
      <c r="J2023" s="94"/>
      <c r="K2023" s="95"/>
      <c r="L2023" s="95"/>
      <c r="M2023" s="95"/>
      <c r="N2023" s="96"/>
      <c r="O2023" s="89"/>
      <c r="R2023" t="b">
        <f t="shared" si="63"/>
        <v>0</v>
      </c>
    </row>
    <row r="2024" spans="1:18" ht="15" thickBot="1" x14ac:dyDescent="0.35">
      <c r="A2024" s="2" t="s">
        <v>2527</v>
      </c>
      <c r="B2024" s="2" t="s">
        <v>1145</v>
      </c>
      <c r="C2024" s="84">
        <f>IF(COUNTIF(Table1[Tag Number], A2024), 1, 0)</f>
        <v>0</v>
      </c>
      <c r="D2024" s="85">
        <f>IF(COUNTIF(Table2[Tag Number], A2024), 1, 0)</f>
        <v>0</v>
      </c>
      <c r="E2024" s="86">
        <f>IF(COUNTIF(Table3[Tag Number], A2024), 1, 0)</f>
        <v>0</v>
      </c>
      <c r="F2024" s="86">
        <f>IF(COUNTIF(Table4[Tag Number], A2024), 1, 0)</f>
        <v>0</v>
      </c>
      <c r="G2024" s="87">
        <f t="shared" si="64"/>
        <v>0</v>
      </c>
      <c r="H2024" s="88" t="str" cm="1">
        <f t="array" ref="H2024">_xlfn.IFS(OR(_xlfn.XLOOKUP(A2024,Table1[Tag Number],Table1[Status],"-",0)="Dead",
        _xlfn.XLOOKUP(A2024,Table2[Tag Number],Table2[Status],"-",0)="Dead",
        _xlfn.XLOOKUP(A2024,Table3[Tag Number],Table3[Status],"-",0)="Dead",
        _xlfn.XLOOKUP(A2024,Table4[Tag Number],Table4[Status],"-",0)="Dead"),"Dead",
     OR(_xlfn.XLOOKUP(A2024,Table1[Tag Number],Table1[Status],"-",0)="Alive",
        _xlfn.XLOOKUP(A2024,Table2[Tag Number],Table2[Status],"-",0)="Alive",
        _xlfn.XLOOKUP(A2024,Table3[Tag Number],Table3[Status],"-",0)="Alive",
        _xlfn.XLOOKUP(A2024,Table4[Tag Number],Table4[Status],"-",0)="Alive"),"Alive",
     OR(_xlfn.XLOOKUP(A2024,Table1[Tag Number],Table1[Status],"-",0)="-",
        _xlfn.XLOOKUP(A2024,Table2[Tag Number],Table2[Status],"-",0)="-",
        _xlfn.XLOOKUP(A2024,Table3[Tag Number],Table3[Status],"-",0)="-",
        _xlfn.XLOOKUP(A2024,Table4[Tag Number],Table4[Status],"-",0)="-"),
   "-")</f>
        <v>-</v>
      </c>
      <c r="I2024" s="90"/>
      <c r="J2024" s="94"/>
      <c r="K2024" s="95"/>
      <c r="L2024" s="95"/>
      <c r="M2024" s="95"/>
      <c r="N2024" s="96"/>
      <c r="O2024" s="89"/>
      <c r="R2024" t="b">
        <f t="shared" si="63"/>
        <v>0</v>
      </c>
    </row>
    <row r="2025" spans="1:18" ht="15" thickBot="1" x14ac:dyDescent="0.35">
      <c r="A2025" s="3" t="s">
        <v>2528</v>
      </c>
      <c r="B2025" s="3" t="s">
        <v>1145</v>
      </c>
      <c r="C2025" s="84">
        <f>IF(COUNTIF(Table1[Tag Number], A2025), 1, 0)</f>
        <v>0</v>
      </c>
      <c r="D2025" s="85">
        <f>IF(COUNTIF(Table2[Tag Number], A2025), 1, 0)</f>
        <v>0</v>
      </c>
      <c r="E2025" s="86">
        <f>IF(COUNTIF(Table3[Tag Number], A2025), 1, 0)</f>
        <v>0</v>
      </c>
      <c r="F2025" s="86">
        <f>IF(COUNTIF(Table4[Tag Number], A2025), 1, 0)</f>
        <v>0</v>
      </c>
      <c r="G2025" s="87">
        <f t="shared" si="64"/>
        <v>0</v>
      </c>
      <c r="H2025" s="88" t="str" cm="1">
        <f t="array" ref="H2025">_xlfn.IFS(OR(_xlfn.XLOOKUP(A2025,Table1[Tag Number],Table1[Status],"-",0)="Dead",
        _xlfn.XLOOKUP(A2025,Table2[Tag Number],Table2[Status],"-",0)="Dead",
        _xlfn.XLOOKUP(A2025,Table3[Tag Number],Table3[Status],"-",0)="Dead",
        _xlfn.XLOOKUP(A2025,Table4[Tag Number],Table4[Status],"-",0)="Dead"),"Dead",
     OR(_xlfn.XLOOKUP(A2025,Table1[Tag Number],Table1[Status],"-",0)="Alive",
        _xlfn.XLOOKUP(A2025,Table2[Tag Number],Table2[Status],"-",0)="Alive",
        _xlfn.XLOOKUP(A2025,Table3[Tag Number],Table3[Status],"-",0)="Alive",
        _xlfn.XLOOKUP(A2025,Table4[Tag Number],Table4[Status],"-",0)="Alive"),"Alive",
     OR(_xlfn.XLOOKUP(A2025,Table1[Tag Number],Table1[Status],"-",0)="-",
        _xlfn.XLOOKUP(A2025,Table2[Tag Number],Table2[Status],"-",0)="-",
        _xlfn.XLOOKUP(A2025,Table3[Tag Number],Table3[Status],"-",0)="-",
        _xlfn.XLOOKUP(A2025,Table4[Tag Number],Table4[Status],"-",0)="-"),
   "-")</f>
        <v>-</v>
      </c>
      <c r="I2025" s="90"/>
      <c r="J2025" s="94"/>
      <c r="K2025" s="95"/>
      <c r="L2025" s="95"/>
      <c r="M2025" s="95"/>
      <c r="N2025" s="96"/>
      <c r="O2025" s="89"/>
      <c r="R2025" t="b">
        <f t="shared" si="63"/>
        <v>0</v>
      </c>
    </row>
    <row r="2026" spans="1:18" ht="15" thickBot="1" x14ac:dyDescent="0.35">
      <c r="A2026" s="2" t="s">
        <v>2529</v>
      </c>
      <c r="B2026" s="2" t="s">
        <v>1145</v>
      </c>
      <c r="C2026" s="84">
        <f>IF(COUNTIF(Table1[Tag Number], A2026), 1, 0)</f>
        <v>0</v>
      </c>
      <c r="D2026" s="85">
        <f>IF(COUNTIF(Table2[Tag Number], A2026), 1, 0)</f>
        <v>0</v>
      </c>
      <c r="E2026" s="86">
        <f>IF(COUNTIF(Table3[Tag Number], A2026), 1, 0)</f>
        <v>0</v>
      </c>
      <c r="F2026" s="86">
        <f>IF(COUNTIF(Table4[Tag Number], A2026), 1, 0)</f>
        <v>0</v>
      </c>
      <c r="G2026" s="87">
        <f t="shared" si="64"/>
        <v>0</v>
      </c>
      <c r="H2026" s="88" t="str" cm="1">
        <f t="array" ref="H2026">_xlfn.IFS(OR(_xlfn.XLOOKUP(A2026,Table1[Tag Number],Table1[Status],"-",0)="Dead",
        _xlfn.XLOOKUP(A2026,Table2[Tag Number],Table2[Status],"-",0)="Dead",
        _xlfn.XLOOKUP(A2026,Table3[Tag Number],Table3[Status],"-",0)="Dead",
        _xlfn.XLOOKUP(A2026,Table4[Tag Number],Table4[Status],"-",0)="Dead"),"Dead",
     OR(_xlfn.XLOOKUP(A2026,Table1[Tag Number],Table1[Status],"-",0)="Alive",
        _xlfn.XLOOKUP(A2026,Table2[Tag Number],Table2[Status],"-",0)="Alive",
        _xlfn.XLOOKUP(A2026,Table3[Tag Number],Table3[Status],"-",0)="Alive",
        _xlfn.XLOOKUP(A2026,Table4[Tag Number],Table4[Status],"-",0)="Alive"),"Alive",
     OR(_xlfn.XLOOKUP(A2026,Table1[Tag Number],Table1[Status],"-",0)="-",
        _xlfn.XLOOKUP(A2026,Table2[Tag Number],Table2[Status],"-",0)="-",
        _xlfn.XLOOKUP(A2026,Table3[Tag Number],Table3[Status],"-",0)="-",
        _xlfn.XLOOKUP(A2026,Table4[Tag Number],Table4[Status],"-",0)="-"),
   "-")</f>
        <v>-</v>
      </c>
      <c r="I2026" s="90"/>
      <c r="J2026" s="94"/>
      <c r="K2026" s="95"/>
      <c r="L2026" s="95"/>
      <c r="M2026" s="95"/>
      <c r="N2026" s="96"/>
      <c r="O2026" s="89"/>
      <c r="R2026" t="b">
        <f t="shared" si="63"/>
        <v>0</v>
      </c>
    </row>
    <row r="2027" spans="1:18" ht="15" thickBot="1" x14ac:dyDescent="0.35">
      <c r="A2027" s="3" t="s">
        <v>308</v>
      </c>
      <c r="B2027" s="3" t="s">
        <v>1145</v>
      </c>
      <c r="C2027" s="84">
        <f>IF(COUNTIF(Table1[Tag Number], A2027), 1, 0)</f>
        <v>0</v>
      </c>
      <c r="D2027" s="85">
        <f>IF(COUNTIF(Table2[Tag Number], A2027), 1, 0)</f>
        <v>1</v>
      </c>
      <c r="E2027" s="86">
        <f>IF(COUNTIF(Table3[Tag Number], A2027), 1, 0)</f>
        <v>0</v>
      </c>
      <c r="F2027" s="86">
        <f>IF(COUNTIF(Table4[Tag Number], A2027), 1, 0)</f>
        <v>0</v>
      </c>
      <c r="G2027" s="87">
        <f t="shared" si="64"/>
        <v>1</v>
      </c>
      <c r="H2027" s="88" t="str" cm="1">
        <f t="array" ref="H2027">_xlfn.IFS(OR(_xlfn.XLOOKUP(A2027,Table1[Tag Number],Table1[Status],"-",0)="Dead",
        _xlfn.XLOOKUP(A2027,Table2[Tag Number],Table2[Status],"-",0)="Dead",
        _xlfn.XLOOKUP(A2027,Table3[Tag Number],Table3[Status],"-",0)="Dead",
        _xlfn.XLOOKUP(A2027,Table4[Tag Number],Table4[Status],"-",0)="Dead"),"Dead",
     OR(_xlfn.XLOOKUP(A2027,Table1[Tag Number],Table1[Status],"-",0)="Alive",
        _xlfn.XLOOKUP(A2027,Table2[Tag Number],Table2[Status],"-",0)="Alive",
        _xlfn.XLOOKUP(A2027,Table3[Tag Number],Table3[Status],"-",0)="Alive",
        _xlfn.XLOOKUP(A2027,Table4[Tag Number],Table4[Status],"-",0)="Alive"),"Alive",
     OR(_xlfn.XLOOKUP(A2027,Table1[Tag Number],Table1[Status],"-",0)="-",
        _xlfn.XLOOKUP(A2027,Table2[Tag Number],Table2[Status],"-",0)="-",
        _xlfn.XLOOKUP(A2027,Table3[Tag Number],Table3[Status],"-",0)="-",
        _xlfn.XLOOKUP(A2027,Table4[Tag Number],Table4[Status],"-",0)="-"),
   "-")</f>
        <v>Alive</v>
      </c>
      <c r="I2027" s="90"/>
      <c r="J2027" s="94"/>
      <c r="K2027" s="95"/>
      <c r="L2027" s="95"/>
      <c r="M2027" s="95"/>
      <c r="N2027" s="96"/>
      <c r="O2027" s="89"/>
      <c r="R2027" t="b">
        <f t="shared" si="63"/>
        <v>0</v>
      </c>
    </row>
    <row r="2028" spans="1:18" ht="15" thickBot="1" x14ac:dyDescent="0.35">
      <c r="A2028" s="2" t="s">
        <v>2530</v>
      </c>
      <c r="B2028" s="2" t="s">
        <v>1145</v>
      </c>
      <c r="C2028" s="84">
        <f>IF(COUNTIF(Table1[Tag Number], A2028), 1, 0)</f>
        <v>0</v>
      </c>
      <c r="D2028" s="85">
        <f>IF(COUNTIF(Table2[Tag Number], A2028), 1, 0)</f>
        <v>0</v>
      </c>
      <c r="E2028" s="86">
        <f>IF(COUNTIF(Table3[Tag Number], A2028), 1, 0)</f>
        <v>0</v>
      </c>
      <c r="F2028" s="86">
        <f>IF(COUNTIF(Table4[Tag Number], A2028), 1, 0)</f>
        <v>0</v>
      </c>
      <c r="G2028" s="87">
        <f t="shared" si="64"/>
        <v>0</v>
      </c>
      <c r="H2028" s="88" t="str" cm="1">
        <f t="array" ref="H2028">_xlfn.IFS(OR(_xlfn.XLOOKUP(A2028,Table1[Tag Number],Table1[Status],"-",0)="Dead",
        _xlfn.XLOOKUP(A2028,Table2[Tag Number],Table2[Status],"-",0)="Dead",
        _xlfn.XLOOKUP(A2028,Table3[Tag Number],Table3[Status],"-",0)="Dead",
        _xlfn.XLOOKUP(A2028,Table4[Tag Number],Table4[Status],"-",0)="Dead"),"Dead",
     OR(_xlfn.XLOOKUP(A2028,Table1[Tag Number],Table1[Status],"-",0)="Alive",
        _xlfn.XLOOKUP(A2028,Table2[Tag Number],Table2[Status],"-",0)="Alive",
        _xlfn.XLOOKUP(A2028,Table3[Tag Number],Table3[Status],"-",0)="Alive",
        _xlfn.XLOOKUP(A2028,Table4[Tag Number],Table4[Status],"-",0)="Alive"),"Alive",
     OR(_xlfn.XLOOKUP(A2028,Table1[Tag Number],Table1[Status],"-",0)="-",
        _xlfn.XLOOKUP(A2028,Table2[Tag Number],Table2[Status],"-",0)="-",
        _xlfn.XLOOKUP(A2028,Table3[Tag Number],Table3[Status],"-",0)="-",
        _xlfn.XLOOKUP(A2028,Table4[Tag Number],Table4[Status],"-",0)="-"),
   "-")</f>
        <v>-</v>
      </c>
      <c r="I2028" s="90"/>
      <c r="J2028" s="94"/>
      <c r="K2028" s="95"/>
      <c r="L2028" s="95"/>
      <c r="M2028" s="95"/>
      <c r="N2028" s="96"/>
      <c r="O2028" s="89"/>
      <c r="R2028" t="b">
        <f t="shared" si="63"/>
        <v>0</v>
      </c>
    </row>
    <row r="2029" spans="1:18" ht="15" thickBot="1" x14ac:dyDescent="0.35">
      <c r="A2029" s="3" t="s">
        <v>2531</v>
      </c>
      <c r="B2029" s="3" t="s">
        <v>1145</v>
      </c>
      <c r="C2029" s="84">
        <f>IF(COUNTIF(Table1[Tag Number], A2029), 1, 0)</f>
        <v>0</v>
      </c>
      <c r="D2029" s="85">
        <f>IF(COUNTIF(Table2[Tag Number], A2029), 1, 0)</f>
        <v>0</v>
      </c>
      <c r="E2029" s="86">
        <f>IF(COUNTIF(Table3[Tag Number], A2029), 1, 0)</f>
        <v>0</v>
      </c>
      <c r="F2029" s="86">
        <f>IF(COUNTIF(Table4[Tag Number], A2029), 1, 0)</f>
        <v>0</v>
      </c>
      <c r="G2029" s="87">
        <f t="shared" si="64"/>
        <v>0</v>
      </c>
      <c r="H2029" s="88" t="str" cm="1">
        <f t="array" ref="H2029">_xlfn.IFS(OR(_xlfn.XLOOKUP(A2029,Table1[Tag Number],Table1[Status],"-",0)="Dead",
        _xlfn.XLOOKUP(A2029,Table2[Tag Number],Table2[Status],"-",0)="Dead",
        _xlfn.XLOOKUP(A2029,Table3[Tag Number],Table3[Status],"-",0)="Dead",
        _xlfn.XLOOKUP(A2029,Table4[Tag Number],Table4[Status],"-",0)="Dead"),"Dead",
     OR(_xlfn.XLOOKUP(A2029,Table1[Tag Number],Table1[Status],"-",0)="Alive",
        _xlfn.XLOOKUP(A2029,Table2[Tag Number],Table2[Status],"-",0)="Alive",
        _xlfn.XLOOKUP(A2029,Table3[Tag Number],Table3[Status],"-",0)="Alive",
        _xlfn.XLOOKUP(A2029,Table4[Tag Number],Table4[Status],"-",0)="Alive"),"Alive",
     OR(_xlfn.XLOOKUP(A2029,Table1[Tag Number],Table1[Status],"-",0)="-",
        _xlfn.XLOOKUP(A2029,Table2[Tag Number],Table2[Status],"-",0)="-",
        _xlfn.XLOOKUP(A2029,Table3[Tag Number],Table3[Status],"-",0)="-",
        _xlfn.XLOOKUP(A2029,Table4[Tag Number],Table4[Status],"-",0)="-"),
   "-")</f>
        <v>-</v>
      </c>
      <c r="I2029" s="90"/>
      <c r="J2029" s="94"/>
      <c r="K2029" s="95"/>
      <c r="L2029" s="95"/>
      <c r="M2029" s="95"/>
      <c r="N2029" s="96"/>
      <c r="O2029" s="89"/>
      <c r="R2029" t="b">
        <f t="shared" si="63"/>
        <v>0</v>
      </c>
    </row>
    <row r="2030" spans="1:18" ht="15" thickBot="1" x14ac:dyDescent="0.35">
      <c r="A2030" s="2" t="s">
        <v>2532</v>
      </c>
      <c r="B2030" s="2" t="s">
        <v>1145</v>
      </c>
      <c r="C2030" s="84">
        <f>IF(COUNTIF(Table1[Tag Number], A2030), 1, 0)</f>
        <v>0</v>
      </c>
      <c r="D2030" s="85">
        <f>IF(COUNTIF(Table2[Tag Number], A2030), 1, 0)</f>
        <v>0</v>
      </c>
      <c r="E2030" s="86">
        <f>IF(COUNTIF(Table3[Tag Number], A2030), 1, 0)</f>
        <v>0</v>
      </c>
      <c r="F2030" s="86">
        <f>IF(COUNTIF(Table4[Tag Number], A2030), 1, 0)</f>
        <v>0</v>
      </c>
      <c r="G2030" s="87">
        <f t="shared" si="64"/>
        <v>0</v>
      </c>
      <c r="H2030" s="88" t="str" cm="1">
        <f t="array" ref="H2030">_xlfn.IFS(OR(_xlfn.XLOOKUP(A2030,Table1[Tag Number],Table1[Status],"-",0)="Dead",
        _xlfn.XLOOKUP(A2030,Table2[Tag Number],Table2[Status],"-",0)="Dead",
        _xlfn.XLOOKUP(A2030,Table3[Tag Number],Table3[Status],"-",0)="Dead",
        _xlfn.XLOOKUP(A2030,Table4[Tag Number],Table4[Status],"-",0)="Dead"),"Dead",
     OR(_xlfn.XLOOKUP(A2030,Table1[Tag Number],Table1[Status],"-",0)="Alive",
        _xlfn.XLOOKUP(A2030,Table2[Tag Number],Table2[Status],"-",0)="Alive",
        _xlfn.XLOOKUP(A2030,Table3[Tag Number],Table3[Status],"-",0)="Alive",
        _xlfn.XLOOKUP(A2030,Table4[Tag Number],Table4[Status],"-",0)="Alive"),"Alive",
     OR(_xlfn.XLOOKUP(A2030,Table1[Tag Number],Table1[Status],"-",0)="-",
        _xlfn.XLOOKUP(A2030,Table2[Tag Number],Table2[Status],"-",0)="-",
        _xlfn.XLOOKUP(A2030,Table3[Tag Number],Table3[Status],"-",0)="-",
        _xlfn.XLOOKUP(A2030,Table4[Tag Number],Table4[Status],"-",0)="-"),
   "-")</f>
        <v>-</v>
      </c>
      <c r="I2030" s="90"/>
      <c r="J2030" s="94"/>
      <c r="K2030" s="95"/>
      <c r="L2030" s="95"/>
      <c r="M2030" s="95"/>
      <c r="N2030" s="96"/>
      <c r="O2030" s="89"/>
      <c r="R2030" t="b">
        <f t="shared" si="63"/>
        <v>0</v>
      </c>
    </row>
    <row r="2031" spans="1:18" ht="15" thickBot="1" x14ac:dyDescent="0.35">
      <c r="A2031" s="93" t="s">
        <v>2533</v>
      </c>
      <c r="B2031" s="93" t="s">
        <v>1145</v>
      </c>
      <c r="C2031" s="84">
        <f>IF(COUNTIF(Table1[Tag Number], A2031), 1, 0)</f>
        <v>0</v>
      </c>
      <c r="D2031" s="85">
        <f>IF(COUNTIF(Table2[Tag Number], A2031), 1, 0)</f>
        <v>0</v>
      </c>
      <c r="E2031" s="86">
        <f>IF(COUNTIF(Table3[Tag Number], A2031), 1, 0)</f>
        <v>0</v>
      </c>
      <c r="F2031" s="86">
        <f>IF(COUNTIF(Table4[Tag Number], A2031), 1, 0)</f>
        <v>0</v>
      </c>
      <c r="G2031" s="87">
        <f t="shared" si="64"/>
        <v>0</v>
      </c>
      <c r="H2031" s="88" t="str" cm="1">
        <f t="array" ref="H2031">_xlfn.IFS(OR(_xlfn.XLOOKUP(A2031,Table1[Tag Number],Table1[Status],"-",0)="Dead",
        _xlfn.XLOOKUP(A2031,Table2[Tag Number],Table2[Status],"-",0)="Dead",
        _xlfn.XLOOKUP(A2031,Table3[Tag Number],Table3[Status],"-",0)="Dead",
        _xlfn.XLOOKUP(A2031,Table4[Tag Number],Table4[Status],"-",0)="Dead"),"Dead",
     OR(_xlfn.XLOOKUP(A2031,Table1[Tag Number],Table1[Status],"-",0)="Alive",
        _xlfn.XLOOKUP(A2031,Table2[Tag Number],Table2[Status],"-",0)="Alive",
        _xlfn.XLOOKUP(A2031,Table3[Tag Number],Table3[Status],"-",0)="Alive",
        _xlfn.XLOOKUP(A2031,Table4[Tag Number],Table4[Status],"-",0)="Alive"),"Alive",
     OR(_xlfn.XLOOKUP(A2031,Table1[Tag Number],Table1[Status],"-",0)="-",
        _xlfn.XLOOKUP(A2031,Table2[Tag Number],Table2[Status],"-",0)="-",
        _xlfn.XLOOKUP(A2031,Table3[Tag Number],Table3[Status],"-",0)="-",
        _xlfn.XLOOKUP(A2031,Table4[Tag Number],Table4[Status],"-",0)="-"),
   "-")</f>
        <v>-</v>
      </c>
      <c r="I2031" s="90"/>
      <c r="J2031" s="94"/>
      <c r="K2031" s="95"/>
      <c r="L2031" s="95"/>
      <c r="M2031" s="95"/>
      <c r="N2031" s="96"/>
      <c r="O2031" s="89"/>
      <c r="R2031" t="b">
        <f t="shared" si="63"/>
        <v>0</v>
      </c>
    </row>
    <row r="2032" spans="1:18" ht="15" thickBot="1" x14ac:dyDescent="0.35">
      <c r="A2032" s="2" t="s">
        <v>2534</v>
      </c>
      <c r="B2032" s="2" t="s">
        <v>1145</v>
      </c>
      <c r="C2032" s="84">
        <f>IF(COUNTIF(Table1[Tag Number], A2032), 1, 0)</f>
        <v>0</v>
      </c>
      <c r="D2032" s="85">
        <f>IF(COUNTIF(Table2[Tag Number], A2032), 1, 0)</f>
        <v>0</v>
      </c>
      <c r="E2032" s="86">
        <f>IF(COUNTIF(Table3[Tag Number], A2032), 1, 0)</f>
        <v>0</v>
      </c>
      <c r="F2032" s="86">
        <f>IF(COUNTIF(Table4[Tag Number], A2032), 1, 0)</f>
        <v>0</v>
      </c>
      <c r="G2032" s="87">
        <f t="shared" si="64"/>
        <v>0</v>
      </c>
      <c r="H2032" s="88" t="str" cm="1">
        <f t="array" ref="H2032">_xlfn.IFS(OR(_xlfn.XLOOKUP(A2032,Table1[Tag Number],Table1[Status],"-",0)="Dead",
        _xlfn.XLOOKUP(A2032,Table2[Tag Number],Table2[Status],"-",0)="Dead",
        _xlfn.XLOOKUP(A2032,Table3[Tag Number],Table3[Status],"-",0)="Dead",
        _xlfn.XLOOKUP(A2032,Table4[Tag Number],Table4[Status],"-",0)="Dead"),"Dead",
     OR(_xlfn.XLOOKUP(A2032,Table1[Tag Number],Table1[Status],"-",0)="Alive",
        _xlfn.XLOOKUP(A2032,Table2[Tag Number],Table2[Status],"-",0)="Alive",
        _xlfn.XLOOKUP(A2032,Table3[Tag Number],Table3[Status],"-",0)="Alive",
        _xlfn.XLOOKUP(A2032,Table4[Tag Number],Table4[Status],"-",0)="Alive"),"Alive",
     OR(_xlfn.XLOOKUP(A2032,Table1[Tag Number],Table1[Status],"-",0)="-",
        _xlfn.XLOOKUP(A2032,Table2[Tag Number],Table2[Status],"-",0)="-",
        _xlfn.XLOOKUP(A2032,Table3[Tag Number],Table3[Status],"-",0)="-",
        _xlfn.XLOOKUP(A2032,Table4[Tag Number],Table4[Status],"-",0)="-"),
   "-")</f>
        <v>-</v>
      </c>
      <c r="I2032" s="90"/>
      <c r="J2032" s="94"/>
      <c r="K2032" s="95"/>
      <c r="L2032" s="95"/>
      <c r="M2032" s="95"/>
      <c r="N2032" s="96"/>
      <c r="O2032" s="89"/>
      <c r="R2032" t="b">
        <f t="shared" si="63"/>
        <v>0</v>
      </c>
    </row>
    <row r="2033" spans="1:18" ht="15" thickBot="1" x14ac:dyDescent="0.35">
      <c r="A2033" s="3" t="s">
        <v>275</v>
      </c>
      <c r="B2033" s="3" t="s">
        <v>1145</v>
      </c>
      <c r="C2033" s="84">
        <f>IF(COUNTIF(Table1[Tag Number], A2033), 1, 0)</f>
        <v>1</v>
      </c>
      <c r="D2033" s="85">
        <f>IF(COUNTIF(Table2[Tag Number], A2033), 1, 0)</f>
        <v>0</v>
      </c>
      <c r="E2033" s="86">
        <f>IF(COUNTIF(Table3[Tag Number], A2033), 1, 0)</f>
        <v>0</v>
      </c>
      <c r="F2033" s="86">
        <f>IF(COUNTIF(Table4[Tag Number], A2033), 1, 0)</f>
        <v>0</v>
      </c>
      <c r="G2033" s="87">
        <f t="shared" si="64"/>
        <v>1</v>
      </c>
      <c r="H2033" s="88" t="str" cm="1">
        <f t="array" ref="H2033">_xlfn.IFS(OR(_xlfn.XLOOKUP(A2033,Table1[Tag Number],Table1[Status],"-",0)="Dead",
        _xlfn.XLOOKUP(A2033,Table2[Tag Number],Table2[Status],"-",0)="Dead",
        _xlfn.XLOOKUP(A2033,Table3[Tag Number],Table3[Status],"-",0)="Dead",
        _xlfn.XLOOKUP(A2033,Table4[Tag Number],Table4[Status],"-",0)="Dead"),"Dead",
     OR(_xlfn.XLOOKUP(A2033,Table1[Tag Number],Table1[Status],"-",0)="Alive",
        _xlfn.XLOOKUP(A2033,Table2[Tag Number],Table2[Status],"-",0)="Alive",
        _xlfn.XLOOKUP(A2033,Table3[Tag Number],Table3[Status],"-",0)="Alive",
        _xlfn.XLOOKUP(A2033,Table4[Tag Number],Table4[Status],"-",0)="Alive"),"Alive",
     OR(_xlfn.XLOOKUP(A2033,Table1[Tag Number],Table1[Status],"-",0)="-",
        _xlfn.XLOOKUP(A2033,Table2[Tag Number],Table2[Status],"-",0)="-",
        _xlfn.XLOOKUP(A2033,Table3[Tag Number],Table3[Status],"-",0)="-",
        _xlfn.XLOOKUP(A2033,Table4[Tag Number],Table4[Status],"-",0)="-"),
   "-")</f>
        <v>Dead</v>
      </c>
      <c r="I2033" s="90"/>
      <c r="J2033" s="94"/>
      <c r="K2033" s="95"/>
      <c r="L2033" s="95"/>
      <c r="M2033" s="95"/>
      <c r="N2033" s="96"/>
      <c r="O2033" s="89"/>
      <c r="R2033" t="b">
        <f t="shared" si="63"/>
        <v>0</v>
      </c>
    </row>
    <row r="2034" spans="1:18" ht="15" thickBot="1" x14ac:dyDescent="0.35">
      <c r="A2034" s="2" t="s">
        <v>2535</v>
      </c>
      <c r="B2034" s="2" t="s">
        <v>1145</v>
      </c>
      <c r="C2034" s="84">
        <f>IF(COUNTIF(Table1[Tag Number], A2034), 1, 0)</f>
        <v>0</v>
      </c>
      <c r="D2034" s="85">
        <f>IF(COUNTIF(Table2[Tag Number], A2034), 1, 0)</f>
        <v>0</v>
      </c>
      <c r="E2034" s="86">
        <f>IF(COUNTIF(Table3[Tag Number], A2034), 1, 0)</f>
        <v>0</v>
      </c>
      <c r="F2034" s="86">
        <f>IF(COUNTIF(Table4[Tag Number], A2034), 1, 0)</f>
        <v>0</v>
      </c>
      <c r="G2034" s="87">
        <f t="shared" si="64"/>
        <v>0</v>
      </c>
      <c r="H2034" s="88" t="str" cm="1">
        <f t="array" ref="H2034">_xlfn.IFS(OR(_xlfn.XLOOKUP(A2034,Table1[Tag Number],Table1[Status],"-",0)="Dead",
        _xlfn.XLOOKUP(A2034,Table2[Tag Number],Table2[Status],"-",0)="Dead",
        _xlfn.XLOOKUP(A2034,Table3[Tag Number],Table3[Status],"-",0)="Dead",
        _xlfn.XLOOKUP(A2034,Table4[Tag Number],Table4[Status],"-",0)="Dead"),"Dead",
     OR(_xlfn.XLOOKUP(A2034,Table1[Tag Number],Table1[Status],"-",0)="Alive",
        _xlfn.XLOOKUP(A2034,Table2[Tag Number],Table2[Status],"-",0)="Alive",
        _xlfn.XLOOKUP(A2034,Table3[Tag Number],Table3[Status],"-",0)="Alive",
        _xlfn.XLOOKUP(A2034,Table4[Tag Number],Table4[Status],"-",0)="Alive"),"Alive",
     OR(_xlfn.XLOOKUP(A2034,Table1[Tag Number],Table1[Status],"-",0)="-",
        _xlfn.XLOOKUP(A2034,Table2[Tag Number],Table2[Status],"-",0)="-",
        _xlfn.XLOOKUP(A2034,Table3[Tag Number],Table3[Status],"-",0)="-",
        _xlfn.XLOOKUP(A2034,Table4[Tag Number],Table4[Status],"-",0)="-"),
   "-")</f>
        <v>-</v>
      </c>
      <c r="I2034" s="90"/>
      <c r="J2034" s="94"/>
      <c r="K2034" s="95"/>
      <c r="L2034" s="95"/>
      <c r="M2034" s="95"/>
      <c r="N2034" s="96"/>
      <c r="O2034" s="89"/>
      <c r="R2034" t="b">
        <f t="shared" si="63"/>
        <v>0</v>
      </c>
    </row>
    <row r="2035" spans="1:18" ht="15" thickBot="1" x14ac:dyDescent="0.35">
      <c r="A2035" s="3" t="s">
        <v>2536</v>
      </c>
      <c r="B2035" s="3" t="s">
        <v>1145</v>
      </c>
      <c r="C2035" s="84">
        <f>IF(COUNTIF(Table1[Tag Number], A2035), 1, 0)</f>
        <v>0</v>
      </c>
      <c r="D2035" s="85">
        <f>IF(COUNTIF(Table2[Tag Number], A2035), 1, 0)</f>
        <v>0</v>
      </c>
      <c r="E2035" s="86">
        <f>IF(COUNTIF(Table3[Tag Number], A2035), 1, 0)</f>
        <v>0</v>
      </c>
      <c r="F2035" s="86">
        <f>IF(COUNTIF(Table4[Tag Number], A2035), 1, 0)</f>
        <v>0</v>
      </c>
      <c r="G2035" s="87">
        <f t="shared" si="64"/>
        <v>0</v>
      </c>
      <c r="H2035" s="88" t="str" cm="1">
        <f t="array" ref="H2035">_xlfn.IFS(OR(_xlfn.XLOOKUP(A2035,Table1[Tag Number],Table1[Status],"-",0)="Dead",
        _xlfn.XLOOKUP(A2035,Table2[Tag Number],Table2[Status],"-",0)="Dead",
        _xlfn.XLOOKUP(A2035,Table3[Tag Number],Table3[Status],"-",0)="Dead",
        _xlfn.XLOOKUP(A2035,Table4[Tag Number],Table4[Status],"-",0)="Dead"),"Dead",
     OR(_xlfn.XLOOKUP(A2035,Table1[Tag Number],Table1[Status],"-",0)="Alive",
        _xlfn.XLOOKUP(A2035,Table2[Tag Number],Table2[Status],"-",0)="Alive",
        _xlfn.XLOOKUP(A2035,Table3[Tag Number],Table3[Status],"-",0)="Alive",
        _xlfn.XLOOKUP(A2035,Table4[Tag Number],Table4[Status],"-",0)="Alive"),"Alive",
     OR(_xlfn.XLOOKUP(A2035,Table1[Tag Number],Table1[Status],"-",0)="-",
        _xlfn.XLOOKUP(A2035,Table2[Tag Number],Table2[Status],"-",0)="-",
        _xlfn.XLOOKUP(A2035,Table3[Tag Number],Table3[Status],"-",0)="-",
        _xlfn.XLOOKUP(A2035,Table4[Tag Number],Table4[Status],"-",0)="-"),
   "-")</f>
        <v>-</v>
      </c>
      <c r="I2035" s="90"/>
      <c r="J2035" s="94"/>
      <c r="K2035" s="95"/>
      <c r="L2035" s="95"/>
      <c r="M2035" s="95"/>
      <c r="N2035" s="96"/>
      <c r="O2035" s="89"/>
      <c r="R2035" t="b">
        <f t="shared" si="63"/>
        <v>0</v>
      </c>
    </row>
    <row r="2036" spans="1:18" ht="15" thickBot="1" x14ac:dyDescent="0.35">
      <c r="A2036" s="2" t="s">
        <v>2537</v>
      </c>
      <c r="B2036" s="2" t="s">
        <v>1145</v>
      </c>
      <c r="C2036" s="84">
        <f>IF(COUNTIF(Table1[Tag Number], A2036), 1, 0)</f>
        <v>0</v>
      </c>
      <c r="D2036" s="85">
        <f>IF(COUNTIF(Table2[Tag Number], A2036), 1, 0)</f>
        <v>0</v>
      </c>
      <c r="E2036" s="86">
        <f>IF(COUNTIF(Table3[Tag Number], A2036), 1, 0)</f>
        <v>0</v>
      </c>
      <c r="F2036" s="86">
        <f>IF(COUNTIF(Table4[Tag Number], A2036), 1, 0)</f>
        <v>0</v>
      </c>
      <c r="G2036" s="87">
        <f t="shared" si="64"/>
        <v>0</v>
      </c>
      <c r="H2036" s="88" t="str" cm="1">
        <f t="array" ref="H2036">_xlfn.IFS(OR(_xlfn.XLOOKUP(A2036,Table1[Tag Number],Table1[Status],"-",0)="Dead",
        _xlfn.XLOOKUP(A2036,Table2[Tag Number],Table2[Status],"-",0)="Dead",
        _xlfn.XLOOKUP(A2036,Table3[Tag Number],Table3[Status],"-",0)="Dead",
        _xlfn.XLOOKUP(A2036,Table4[Tag Number],Table4[Status],"-",0)="Dead"),"Dead",
     OR(_xlfn.XLOOKUP(A2036,Table1[Tag Number],Table1[Status],"-",0)="Alive",
        _xlfn.XLOOKUP(A2036,Table2[Tag Number],Table2[Status],"-",0)="Alive",
        _xlfn.XLOOKUP(A2036,Table3[Tag Number],Table3[Status],"-",0)="Alive",
        _xlfn.XLOOKUP(A2036,Table4[Tag Number],Table4[Status],"-",0)="Alive"),"Alive",
     OR(_xlfn.XLOOKUP(A2036,Table1[Tag Number],Table1[Status],"-",0)="-",
        _xlfn.XLOOKUP(A2036,Table2[Tag Number],Table2[Status],"-",0)="-",
        _xlfn.XLOOKUP(A2036,Table3[Tag Number],Table3[Status],"-",0)="-",
        _xlfn.XLOOKUP(A2036,Table4[Tag Number],Table4[Status],"-",0)="-"),
   "-")</f>
        <v>-</v>
      </c>
      <c r="I2036" s="90"/>
      <c r="J2036" s="94"/>
      <c r="K2036" s="95"/>
      <c r="L2036" s="95"/>
      <c r="M2036" s="95"/>
      <c r="N2036" s="96"/>
      <c r="O2036" s="89"/>
      <c r="R2036" t="b">
        <f t="shared" si="63"/>
        <v>0</v>
      </c>
    </row>
    <row r="2037" spans="1:18" ht="15" thickBot="1" x14ac:dyDescent="0.35">
      <c r="A2037" s="3" t="s">
        <v>2538</v>
      </c>
      <c r="B2037" s="3" t="s">
        <v>1145</v>
      </c>
      <c r="C2037" s="84">
        <f>IF(COUNTIF(Table1[Tag Number], A2037), 1, 0)</f>
        <v>0</v>
      </c>
      <c r="D2037" s="85">
        <f>IF(COUNTIF(Table2[Tag Number], A2037), 1, 0)</f>
        <v>0</v>
      </c>
      <c r="E2037" s="86">
        <f>IF(COUNTIF(Table3[Tag Number], A2037), 1, 0)</f>
        <v>0</v>
      </c>
      <c r="F2037" s="86">
        <f>IF(COUNTIF(Table4[Tag Number], A2037), 1, 0)</f>
        <v>0</v>
      </c>
      <c r="G2037" s="87">
        <f t="shared" si="64"/>
        <v>0</v>
      </c>
      <c r="H2037" s="88" t="str" cm="1">
        <f t="array" ref="H2037">_xlfn.IFS(OR(_xlfn.XLOOKUP(A2037,Table1[Tag Number],Table1[Status],"-",0)="Dead",
        _xlfn.XLOOKUP(A2037,Table2[Tag Number],Table2[Status],"-",0)="Dead",
        _xlfn.XLOOKUP(A2037,Table3[Tag Number],Table3[Status],"-",0)="Dead",
        _xlfn.XLOOKUP(A2037,Table4[Tag Number],Table4[Status],"-",0)="Dead"),"Dead",
     OR(_xlfn.XLOOKUP(A2037,Table1[Tag Number],Table1[Status],"-",0)="Alive",
        _xlfn.XLOOKUP(A2037,Table2[Tag Number],Table2[Status],"-",0)="Alive",
        _xlfn.XLOOKUP(A2037,Table3[Tag Number],Table3[Status],"-",0)="Alive",
        _xlfn.XLOOKUP(A2037,Table4[Tag Number],Table4[Status],"-",0)="Alive"),"Alive",
     OR(_xlfn.XLOOKUP(A2037,Table1[Tag Number],Table1[Status],"-",0)="-",
        _xlfn.XLOOKUP(A2037,Table2[Tag Number],Table2[Status],"-",0)="-",
        _xlfn.XLOOKUP(A2037,Table3[Tag Number],Table3[Status],"-",0)="-",
        _xlfn.XLOOKUP(A2037,Table4[Tag Number],Table4[Status],"-",0)="-"),
   "-")</f>
        <v>-</v>
      </c>
      <c r="I2037" s="90"/>
      <c r="J2037" s="94"/>
      <c r="K2037" s="95"/>
      <c r="L2037" s="95"/>
      <c r="M2037" s="95"/>
      <c r="N2037" s="96"/>
      <c r="O2037" s="89"/>
      <c r="R2037" t="b">
        <f t="shared" si="63"/>
        <v>0</v>
      </c>
    </row>
    <row r="2038" spans="1:18" ht="15" thickBot="1" x14ac:dyDescent="0.35">
      <c r="A2038" s="2" t="s">
        <v>2539</v>
      </c>
      <c r="B2038" s="2" t="s">
        <v>1145</v>
      </c>
      <c r="C2038" s="84">
        <f>IF(COUNTIF(Table1[Tag Number], A2038), 1, 0)</f>
        <v>0</v>
      </c>
      <c r="D2038" s="85">
        <f>IF(COUNTIF(Table2[Tag Number], A2038), 1, 0)</f>
        <v>0</v>
      </c>
      <c r="E2038" s="86">
        <f>IF(COUNTIF(Table3[Tag Number], A2038), 1, 0)</f>
        <v>0</v>
      </c>
      <c r="F2038" s="86">
        <f>IF(COUNTIF(Table4[Tag Number], A2038), 1, 0)</f>
        <v>0</v>
      </c>
      <c r="G2038" s="87">
        <f t="shared" si="64"/>
        <v>0</v>
      </c>
      <c r="H2038" s="88" t="str" cm="1">
        <f t="array" ref="H2038">_xlfn.IFS(OR(_xlfn.XLOOKUP(A2038,Table1[Tag Number],Table1[Status],"-",0)="Dead",
        _xlfn.XLOOKUP(A2038,Table2[Tag Number],Table2[Status],"-",0)="Dead",
        _xlfn.XLOOKUP(A2038,Table3[Tag Number],Table3[Status],"-",0)="Dead",
        _xlfn.XLOOKUP(A2038,Table4[Tag Number],Table4[Status],"-",0)="Dead"),"Dead",
     OR(_xlfn.XLOOKUP(A2038,Table1[Tag Number],Table1[Status],"-",0)="Alive",
        _xlfn.XLOOKUP(A2038,Table2[Tag Number],Table2[Status],"-",0)="Alive",
        _xlfn.XLOOKUP(A2038,Table3[Tag Number],Table3[Status],"-",0)="Alive",
        _xlfn.XLOOKUP(A2038,Table4[Tag Number],Table4[Status],"-",0)="Alive"),"Alive",
     OR(_xlfn.XLOOKUP(A2038,Table1[Tag Number],Table1[Status],"-",0)="-",
        _xlfn.XLOOKUP(A2038,Table2[Tag Number],Table2[Status],"-",0)="-",
        _xlfn.XLOOKUP(A2038,Table3[Tag Number],Table3[Status],"-",0)="-",
        _xlfn.XLOOKUP(A2038,Table4[Tag Number],Table4[Status],"-",0)="-"),
   "-")</f>
        <v>-</v>
      </c>
      <c r="I2038" s="90"/>
      <c r="J2038" s="94"/>
      <c r="K2038" s="95"/>
      <c r="L2038" s="95"/>
      <c r="M2038" s="95"/>
      <c r="N2038" s="96"/>
      <c r="O2038" s="89"/>
      <c r="R2038" t="b">
        <f t="shared" si="63"/>
        <v>0</v>
      </c>
    </row>
    <row r="2039" spans="1:18" ht="15" thickBot="1" x14ac:dyDescent="0.35">
      <c r="A2039" s="3" t="s">
        <v>2540</v>
      </c>
      <c r="B2039" s="3" t="s">
        <v>1145</v>
      </c>
      <c r="C2039" s="84">
        <f>IF(COUNTIF(Table1[Tag Number], A2039), 1, 0)</f>
        <v>0</v>
      </c>
      <c r="D2039" s="85">
        <f>IF(COUNTIF(Table2[Tag Number], A2039), 1, 0)</f>
        <v>0</v>
      </c>
      <c r="E2039" s="86">
        <f>IF(COUNTIF(Table3[Tag Number], A2039), 1, 0)</f>
        <v>0</v>
      </c>
      <c r="F2039" s="86">
        <f>IF(COUNTIF(Table4[Tag Number], A2039), 1, 0)</f>
        <v>0</v>
      </c>
      <c r="G2039" s="87">
        <f t="shared" si="64"/>
        <v>0</v>
      </c>
      <c r="H2039" s="88" t="str" cm="1">
        <f t="array" ref="H2039">_xlfn.IFS(OR(_xlfn.XLOOKUP(A2039,Table1[Tag Number],Table1[Status],"-",0)="Dead",
        _xlfn.XLOOKUP(A2039,Table2[Tag Number],Table2[Status],"-",0)="Dead",
        _xlfn.XLOOKUP(A2039,Table3[Tag Number],Table3[Status],"-",0)="Dead",
        _xlfn.XLOOKUP(A2039,Table4[Tag Number],Table4[Status],"-",0)="Dead"),"Dead",
     OR(_xlfn.XLOOKUP(A2039,Table1[Tag Number],Table1[Status],"-",0)="Alive",
        _xlfn.XLOOKUP(A2039,Table2[Tag Number],Table2[Status],"-",0)="Alive",
        _xlfn.XLOOKUP(A2039,Table3[Tag Number],Table3[Status],"-",0)="Alive",
        _xlfn.XLOOKUP(A2039,Table4[Tag Number],Table4[Status],"-",0)="Alive"),"Alive",
     OR(_xlfn.XLOOKUP(A2039,Table1[Tag Number],Table1[Status],"-",0)="-",
        _xlfn.XLOOKUP(A2039,Table2[Tag Number],Table2[Status],"-",0)="-",
        _xlfn.XLOOKUP(A2039,Table3[Tag Number],Table3[Status],"-",0)="-",
        _xlfn.XLOOKUP(A2039,Table4[Tag Number],Table4[Status],"-",0)="-"),
   "-")</f>
        <v>-</v>
      </c>
      <c r="I2039" s="90"/>
      <c r="J2039" s="94"/>
      <c r="K2039" s="95"/>
      <c r="L2039" s="95"/>
      <c r="M2039" s="95"/>
      <c r="N2039" s="96"/>
      <c r="O2039" s="89"/>
      <c r="R2039" t="b">
        <f t="shared" si="63"/>
        <v>0</v>
      </c>
    </row>
    <row r="2040" spans="1:18" ht="15" thickBot="1" x14ac:dyDescent="0.35">
      <c r="A2040" s="2" t="s">
        <v>2541</v>
      </c>
      <c r="B2040" s="2" t="s">
        <v>1145</v>
      </c>
      <c r="C2040" s="84">
        <f>IF(COUNTIF(Table1[Tag Number], A2040), 1, 0)</f>
        <v>0</v>
      </c>
      <c r="D2040" s="85">
        <f>IF(COUNTIF(Table2[Tag Number], A2040), 1, 0)</f>
        <v>0</v>
      </c>
      <c r="E2040" s="86">
        <f>IF(COUNTIF(Table3[Tag Number], A2040), 1, 0)</f>
        <v>0</v>
      </c>
      <c r="F2040" s="86">
        <f>IF(COUNTIF(Table4[Tag Number], A2040), 1, 0)</f>
        <v>0</v>
      </c>
      <c r="G2040" s="87">
        <f t="shared" si="64"/>
        <v>0</v>
      </c>
      <c r="H2040" s="88" t="str" cm="1">
        <f t="array" ref="H2040">_xlfn.IFS(OR(_xlfn.XLOOKUP(A2040,Table1[Tag Number],Table1[Status],"-",0)="Dead",
        _xlfn.XLOOKUP(A2040,Table2[Tag Number],Table2[Status],"-",0)="Dead",
        _xlfn.XLOOKUP(A2040,Table3[Tag Number],Table3[Status],"-",0)="Dead",
        _xlfn.XLOOKUP(A2040,Table4[Tag Number],Table4[Status],"-",0)="Dead"),"Dead",
     OR(_xlfn.XLOOKUP(A2040,Table1[Tag Number],Table1[Status],"-",0)="Alive",
        _xlfn.XLOOKUP(A2040,Table2[Tag Number],Table2[Status],"-",0)="Alive",
        _xlfn.XLOOKUP(A2040,Table3[Tag Number],Table3[Status],"-",0)="Alive",
        _xlfn.XLOOKUP(A2040,Table4[Tag Number],Table4[Status],"-",0)="Alive"),"Alive",
     OR(_xlfn.XLOOKUP(A2040,Table1[Tag Number],Table1[Status],"-",0)="-",
        _xlfn.XLOOKUP(A2040,Table2[Tag Number],Table2[Status],"-",0)="-",
        _xlfn.XLOOKUP(A2040,Table3[Tag Number],Table3[Status],"-",0)="-",
        _xlfn.XLOOKUP(A2040,Table4[Tag Number],Table4[Status],"-",0)="-"),
   "-")</f>
        <v>-</v>
      </c>
      <c r="I2040" s="90"/>
      <c r="J2040" s="94"/>
      <c r="K2040" s="95"/>
      <c r="L2040" s="95"/>
      <c r="M2040" s="95"/>
      <c r="N2040" s="96"/>
      <c r="O2040" s="89"/>
      <c r="R2040" t="b">
        <f t="shared" si="63"/>
        <v>0</v>
      </c>
    </row>
    <row r="2041" spans="1:18" ht="15" thickBot="1" x14ac:dyDescent="0.35">
      <c r="A2041" s="3" t="s">
        <v>2542</v>
      </c>
      <c r="B2041" s="3" t="s">
        <v>1145</v>
      </c>
      <c r="C2041" s="84">
        <f>IF(COUNTIF(Table1[Tag Number], A2041), 1, 0)</f>
        <v>0</v>
      </c>
      <c r="D2041" s="85">
        <f>IF(COUNTIF(Table2[Tag Number], A2041), 1, 0)</f>
        <v>0</v>
      </c>
      <c r="E2041" s="86">
        <f>IF(COUNTIF(Table3[Tag Number], A2041), 1, 0)</f>
        <v>0</v>
      </c>
      <c r="F2041" s="86">
        <f>IF(COUNTIF(Table4[Tag Number], A2041), 1, 0)</f>
        <v>0</v>
      </c>
      <c r="G2041" s="87">
        <f t="shared" si="64"/>
        <v>0</v>
      </c>
      <c r="H2041" s="88" t="str" cm="1">
        <f t="array" ref="H2041">_xlfn.IFS(OR(_xlfn.XLOOKUP(A2041,Table1[Tag Number],Table1[Status],"-",0)="Dead",
        _xlfn.XLOOKUP(A2041,Table2[Tag Number],Table2[Status],"-",0)="Dead",
        _xlfn.XLOOKUP(A2041,Table3[Tag Number],Table3[Status],"-",0)="Dead",
        _xlfn.XLOOKUP(A2041,Table4[Tag Number],Table4[Status],"-",0)="Dead"),"Dead",
     OR(_xlfn.XLOOKUP(A2041,Table1[Tag Number],Table1[Status],"-",0)="Alive",
        _xlfn.XLOOKUP(A2041,Table2[Tag Number],Table2[Status],"-",0)="Alive",
        _xlfn.XLOOKUP(A2041,Table3[Tag Number],Table3[Status],"-",0)="Alive",
        _xlfn.XLOOKUP(A2041,Table4[Tag Number],Table4[Status],"-",0)="Alive"),"Alive",
     OR(_xlfn.XLOOKUP(A2041,Table1[Tag Number],Table1[Status],"-",0)="-",
        _xlfn.XLOOKUP(A2041,Table2[Tag Number],Table2[Status],"-",0)="-",
        _xlfn.XLOOKUP(A2041,Table3[Tag Number],Table3[Status],"-",0)="-",
        _xlfn.XLOOKUP(A2041,Table4[Tag Number],Table4[Status],"-",0)="-"),
   "-")</f>
        <v>-</v>
      </c>
      <c r="I2041" s="90"/>
      <c r="J2041" s="94"/>
      <c r="K2041" s="95"/>
      <c r="L2041" s="95"/>
      <c r="M2041" s="95"/>
      <c r="N2041" s="96"/>
      <c r="O2041" s="89"/>
      <c r="R2041" t="b">
        <f t="shared" si="63"/>
        <v>0</v>
      </c>
    </row>
    <row r="2042" spans="1:18" ht="15" thickBot="1" x14ac:dyDescent="0.35">
      <c r="A2042" s="2" t="s">
        <v>287</v>
      </c>
      <c r="B2042" s="2" t="s">
        <v>1145</v>
      </c>
      <c r="C2042" s="84">
        <f>IF(COUNTIF(Table1[Tag Number], A2042), 1, 0)</f>
        <v>0</v>
      </c>
      <c r="D2042" s="85">
        <f>IF(COUNTIF(Table2[Tag Number], A2042), 1, 0)</f>
        <v>1</v>
      </c>
      <c r="E2042" s="86">
        <f>IF(COUNTIF(Table3[Tag Number], A2042), 1, 0)</f>
        <v>0</v>
      </c>
      <c r="F2042" s="86">
        <f>IF(COUNTIF(Table4[Tag Number], A2042), 1, 0)</f>
        <v>0</v>
      </c>
      <c r="G2042" s="87">
        <f t="shared" si="64"/>
        <v>1</v>
      </c>
      <c r="H2042" s="88" t="str" cm="1">
        <f t="array" ref="H2042">_xlfn.IFS(OR(_xlfn.XLOOKUP(A2042,Table1[Tag Number],Table1[Status],"-",0)="Dead",
        _xlfn.XLOOKUP(A2042,Table2[Tag Number],Table2[Status],"-",0)="Dead",
        _xlfn.XLOOKUP(A2042,Table3[Tag Number],Table3[Status],"-",0)="Dead",
        _xlfn.XLOOKUP(A2042,Table4[Tag Number],Table4[Status],"-",0)="Dead"),"Dead",
     OR(_xlfn.XLOOKUP(A2042,Table1[Tag Number],Table1[Status],"-",0)="Alive",
        _xlfn.XLOOKUP(A2042,Table2[Tag Number],Table2[Status],"-",0)="Alive",
        _xlfn.XLOOKUP(A2042,Table3[Tag Number],Table3[Status],"-",0)="Alive",
        _xlfn.XLOOKUP(A2042,Table4[Tag Number],Table4[Status],"-",0)="Alive"),"Alive",
     OR(_xlfn.XLOOKUP(A2042,Table1[Tag Number],Table1[Status],"-",0)="-",
        _xlfn.XLOOKUP(A2042,Table2[Tag Number],Table2[Status],"-",0)="-",
        _xlfn.XLOOKUP(A2042,Table3[Tag Number],Table3[Status],"-",0)="-",
        _xlfn.XLOOKUP(A2042,Table4[Tag Number],Table4[Status],"-",0)="-"),
   "-")</f>
        <v>Alive</v>
      </c>
      <c r="I2042" s="90"/>
      <c r="J2042" s="94"/>
      <c r="K2042" s="95"/>
      <c r="L2042" s="95"/>
      <c r="M2042" s="95"/>
      <c r="N2042" s="96"/>
      <c r="O2042" s="89"/>
      <c r="R2042" t="b">
        <f t="shared" si="63"/>
        <v>0</v>
      </c>
    </row>
    <row r="2043" spans="1:18" ht="15" thickBot="1" x14ac:dyDescent="0.35">
      <c r="A2043" s="3" t="s">
        <v>2543</v>
      </c>
      <c r="B2043" s="3" t="s">
        <v>1145</v>
      </c>
      <c r="C2043" s="84">
        <f>IF(COUNTIF(Table1[Tag Number], A2043), 1, 0)</f>
        <v>0</v>
      </c>
      <c r="D2043" s="85">
        <f>IF(COUNTIF(Table2[Tag Number], A2043), 1, 0)</f>
        <v>0</v>
      </c>
      <c r="E2043" s="86">
        <f>IF(COUNTIF(Table3[Tag Number], A2043), 1, 0)</f>
        <v>0</v>
      </c>
      <c r="F2043" s="86">
        <f>IF(COUNTIF(Table4[Tag Number], A2043), 1, 0)</f>
        <v>0</v>
      </c>
      <c r="G2043" s="87">
        <f t="shared" si="64"/>
        <v>0</v>
      </c>
      <c r="H2043" s="88" t="str" cm="1">
        <f t="array" ref="H2043">_xlfn.IFS(OR(_xlfn.XLOOKUP(A2043,Table1[Tag Number],Table1[Status],"-",0)="Dead",
        _xlfn.XLOOKUP(A2043,Table2[Tag Number],Table2[Status],"-",0)="Dead",
        _xlfn.XLOOKUP(A2043,Table3[Tag Number],Table3[Status],"-",0)="Dead",
        _xlfn.XLOOKUP(A2043,Table4[Tag Number],Table4[Status],"-",0)="Dead"),"Dead",
     OR(_xlfn.XLOOKUP(A2043,Table1[Tag Number],Table1[Status],"-",0)="Alive",
        _xlfn.XLOOKUP(A2043,Table2[Tag Number],Table2[Status],"-",0)="Alive",
        _xlfn.XLOOKUP(A2043,Table3[Tag Number],Table3[Status],"-",0)="Alive",
        _xlfn.XLOOKUP(A2043,Table4[Tag Number],Table4[Status],"-",0)="Alive"),"Alive",
     OR(_xlfn.XLOOKUP(A2043,Table1[Tag Number],Table1[Status],"-",0)="-",
        _xlfn.XLOOKUP(A2043,Table2[Tag Number],Table2[Status],"-",0)="-",
        _xlfn.XLOOKUP(A2043,Table3[Tag Number],Table3[Status],"-",0)="-",
        _xlfn.XLOOKUP(A2043,Table4[Tag Number],Table4[Status],"-",0)="-"),
   "-")</f>
        <v>-</v>
      </c>
      <c r="I2043" s="90"/>
      <c r="J2043" s="94"/>
      <c r="K2043" s="95"/>
      <c r="L2043" s="95"/>
      <c r="M2043" s="95"/>
      <c r="N2043" s="96"/>
      <c r="O2043" s="89"/>
      <c r="R2043" t="b">
        <f t="shared" si="63"/>
        <v>0</v>
      </c>
    </row>
    <row r="2044" spans="1:18" ht="15" thickBot="1" x14ac:dyDescent="0.35">
      <c r="A2044" s="2" t="s">
        <v>2544</v>
      </c>
      <c r="B2044" s="2" t="s">
        <v>1145</v>
      </c>
      <c r="C2044" s="84">
        <f>IF(COUNTIF(Table1[Tag Number], A2044), 1, 0)</f>
        <v>0</v>
      </c>
      <c r="D2044" s="85">
        <f>IF(COUNTIF(Table2[Tag Number], A2044), 1, 0)</f>
        <v>0</v>
      </c>
      <c r="E2044" s="86">
        <f>IF(COUNTIF(Table3[Tag Number], A2044), 1, 0)</f>
        <v>0</v>
      </c>
      <c r="F2044" s="86">
        <f>IF(COUNTIF(Table4[Tag Number], A2044), 1, 0)</f>
        <v>0</v>
      </c>
      <c r="G2044" s="87">
        <f t="shared" si="64"/>
        <v>0</v>
      </c>
      <c r="H2044" s="88" t="str" cm="1">
        <f t="array" ref="H2044">_xlfn.IFS(OR(_xlfn.XLOOKUP(A2044,Table1[Tag Number],Table1[Status],"-",0)="Dead",
        _xlfn.XLOOKUP(A2044,Table2[Tag Number],Table2[Status],"-",0)="Dead",
        _xlfn.XLOOKUP(A2044,Table3[Tag Number],Table3[Status],"-",0)="Dead",
        _xlfn.XLOOKUP(A2044,Table4[Tag Number],Table4[Status],"-",0)="Dead"),"Dead",
     OR(_xlfn.XLOOKUP(A2044,Table1[Tag Number],Table1[Status],"-",0)="Alive",
        _xlfn.XLOOKUP(A2044,Table2[Tag Number],Table2[Status],"-",0)="Alive",
        _xlfn.XLOOKUP(A2044,Table3[Tag Number],Table3[Status],"-",0)="Alive",
        _xlfn.XLOOKUP(A2044,Table4[Tag Number],Table4[Status],"-",0)="Alive"),"Alive",
     OR(_xlfn.XLOOKUP(A2044,Table1[Tag Number],Table1[Status],"-",0)="-",
        _xlfn.XLOOKUP(A2044,Table2[Tag Number],Table2[Status],"-",0)="-",
        _xlfn.XLOOKUP(A2044,Table3[Tag Number],Table3[Status],"-",0)="-",
        _xlfn.XLOOKUP(A2044,Table4[Tag Number],Table4[Status],"-",0)="-"),
   "-")</f>
        <v>-</v>
      </c>
      <c r="I2044" s="90"/>
      <c r="J2044" s="94"/>
      <c r="K2044" s="95"/>
      <c r="L2044" s="95"/>
      <c r="M2044" s="95"/>
      <c r="N2044" s="96"/>
      <c r="O2044" s="89"/>
      <c r="R2044" t="b">
        <f t="shared" si="63"/>
        <v>0</v>
      </c>
    </row>
    <row r="2045" spans="1:18" ht="15" thickBot="1" x14ac:dyDescent="0.35">
      <c r="A2045" s="3" t="s">
        <v>2545</v>
      </c>
      <c r="B2045" s="3" t="s">
        <v>1145</v>
      </c>
      <c r="C2045" s="84">
        <f>IF(COUNTIF(Table1[Tag Number], A2045), 1, 0)</f>
        <v>0</v>
      </c>
      <c r="D2045" s="85">
        <f>IF(COUNTIF(Table2[Tag Number], A2045), 1, 0)</f>
        <v>0</v>
      </c>
      <c r="E2045" s="86">
        <f>IF(COUNTIF(Table3[Tag Number], A2045), 1, 0)</f>
        <v>0</v>
      </c>
      <c r="F2045" s="86">
        <f>IF(COUNTIF(Table4[Tag Number], A2045), 1, 0)</f>
        <v>0</v>
      </c>
      <c r="G2045" s="87">
        <f t="shared" si="64"/>
        <v>0</v>
      </c>
      <c r="H2045" s="88" t="str" cm="1">
        <f t="array" ref="H2045">_xlfn.IFS(OR(_xlfn.XLOOKUP(A2045,Table1[Tag Number],Table1[Status],"-",0)="Dead",
        _xlfn.XLOOKUP(A2045,Table2[Tag Number],Table2[Status],"-",0)="Dead",
        _xlfn.XLOOKUP(A2045,Table3[Tag Number],Table3[Status],"-",0)="Dead",
        _xlfn.XLOOKUP(A2045,Table4[Tag Number],Table4[Status],"-",0)="Dead"),"Dead",
     OR(_xlfn.XLOOKUP(A2045,Table1[Tag Number],Table1[Status],"-",0)="Alive",
        _xlfn.XLOOKUP(A2045,Table2[Tag Number],Table2[Status],"-",0)="Alive",
        _xlfn.XLOOKUP(A2045,Table3[Tag Number],Table3[Status],"-",0)="Alive",
        _xlfn.XLOOKUP(A2045,Table4[Tag Number],Table4[Status],"-",0)="Alive"),"Alive",
     OR(_xlfn.XLOOKUP(A2045,Table1[Tag Number],Table1[Status],"-",0)="-",
        _xlfn.XLOOKUP(A2045,Table2[Tag Number],Table2[Status],"-",0)="-",
        _xlfn.XLOOKUP(A2045,Table3[Tag Number],Table3[Status],"-",0)="-",
        _xlfn.XLOOKUP(A2045,Table4[Tag Number],Table4[Status],"-",0)="-"),
   "-")</f>
        <v>-</v>
      </c>
      <c r="I2045" s="90"/>
      <c r="J2045" s="94"/>
      <c r="K2045" s="95"/>
      <c r="L2045" s="95"/>
      <c r="M2045" s="95"/>
      <c r="N2045" s="96"/>
      <c r="O2045" s="89"/>
      <c r="R2045" t="b">
        <f t="shared" si="63"/>
        <v>0</v>
      </c>
    </row>
    <row r="2046" spans="1:18" ht="15" thickBot="1" x14ac:dyDescent="0.35">
      <c r="A2046" s="2" t="s">
        <v>2546</v>
      </c>
      <c r="B2046" s="2" t="s">
        <v>1145</v>
      </c>
      <c r="C2046" s="84">
        <f>IF(COUNTIF(Table1[Tag Number], A2046), 1, 0)</f>
        <v>0</v>
      </c>
      <c r="D2046" s="85">
        <f>IF(COUNTIF(Table2[Tag Number], A2046), 1, 0)</f>
        <v>0</v>
      </c>
      <c r="E2046" s="86">
        <f>IF(COUNTIF(Table3[Tag Number], A2046), 1, 0)</f>
        <v>0</v>
      </c>
      <c r="F2046" s="86">
        <f>IF(COUNTIF(Table4[Tag Number], A2046), 1, 0)</f>
        <v>0</v>
      </c>
      <c r="G2046" s="87">
        <f t="shared" si="64"/>
        <v>0</v>
      </c>
      <c r="H2046" s="88" t="str" cm="1">
        <f t="array" ref="H2046">_xlfn.IFS(OR(_xlfn.XLOOKUP(A2046,Table1[Tag Number],Table1[Status],"-",0)="Dead",
        _xlfn.XLOOKUP(A2046,Table2[Tag Number],Table2[Status],"-",0)="Dead",
        _xlfn.XLOOKUP(A2046,Table3[Tag Number],Table3[Status],"-",0)="Dead",
        _xlfn.XLOOKUP(A2046,Table4[Tag Number],Table4[Status],"-",0)="Dead"),"Dead",
     OR(_xlfn.XLOOKUP(A2046,Table1[Tag Number],Table1[Status],"-",0)="Alive",
        _xlfn.XLOOKUP(A2046,Table2[Tag Number],Table2[Status],"-",0)="Alive",
        _xlfn.XLOOKUP(A2046,Table3[Tag Number],Table3[Status],"-",0)="Alive",
        _xlfn.XLOOKUP(A2046,Table4[Tag Number],Table4[Status],"-",0)="Alive"),"Alive",
     OR(_xlfn.XLOOKUP(A2046,Table1[Tag Number],Table1[Status],"-",0)="-",
        _xlfn.XLOOKUP(A2046,Table2[Tag Number],Table2[Status],"-",0)="-",
        _xlfn.XLOOKUP(A2046,Table3[Tag Number],Table3[Status],"-",0)="-",
        _xlfn.XLOOKUP(A2046,Table4[Tag Number],Table4[Status],"-",0)="-"),
   "-")</f>
        <v>-</v>
      </c>
      <c r="I2046" s="90"/>
      <c r="J2046" s="94"/>
      <c r="K2046" s="95"/>
      <c r="L2046" s="95"/>
      <c r="M2046" s="95"/>
      <c r="N2046" s="96"/>
      <c r="O2046" s="89"/>
      <c r="R2046" t="b">
        <f t="shared" si="63"/>
        <v>0</v>
      </c>
    </row>
    <row r="2047" spans="1:18" ht="15" thickBot="1" x14ac:dyDescent="0.35">
      <c r="A2047" s="3" t="s">
        <v>2547</v>
      </c>
      <c r="B2047" s="3" t="s">
        <v>1145</v>
      </c>
      <c r="C2047" s="84">
        <f>IF(COUNTIF(Table1[Tag Number], A2047), 1, 0)</f>
        <v>0</v>
      </c>
      <c r="D2047" s="85">
        <f>IF(COUNTIF(Table2[Tag Number], A2047), 1, 0)</f>
        <v>0</v>
      </c>
      <c r="E2047" s="86">
        <f>IF(COUNTIF(Table3[Tag Number], A2047), 1, 0)</f>
        <v>0</v>
      </c>
      <c r="F2047" s="86">
        <f>IF(COUNTIF(Table4[Tag Number], A2047), 1, 0)</f>
        <v>0</v>
      </c>
      <c r="G2047" s="87">
        <f t="shared" si="64"/>
        <v>0</v>
      </c>
      <c r="H2047" s="88" t="str" cm="1">
        <f t="array" ref="H2047">_xlfn.IFS(OR(_xlfn.XLOOKUP(A2047,Table1[Tag Number],Table1[Status],"-",0)="Dead",
        _xlfn.XLOOKUP(A2047,Table2[Tag Number],Table2[Status],"-",0)="Dead",
        _xlfn.XLOOKUP(A2047,Table3[Tag Number],Table3[Status],"-",0)="Dead",
        _xlfn.XLOOKUP(A2047,Table4[Tag Number],Table4[Status],"-",0)="Dead"),"Dead",
     OR(_xlfn.XLOOKUP(A2047,Table1[Tag Number],Table1[Status],"-",0)="Alive",
        _xlfn.XLOOKUP(A2047,Table2[Tag Number],Table2[Status],"-",0)="Alive",
        _xlfn.XLOOKUP(A2047,Table3[Tag Number],Table3[Status],"-",0)="Alive",
        _xlfn.XLOOKUP(A2047,Table4[Tag Number],Table4[Status],"-",0)="Alive"),"Alive",
     OR(_xlfn.XLOOKUP(A2047,Table1[Tag Number],Table1[Status],"-",0)="-",
        _xlfn.XLOOKUP(A2047,Table2[Tag Number],Table2[Status],"-",0)="-",
        _xlfn.XLOOKUP(A2047,Table3[Tag Number],Table3[Status],"-",0)="-",
        _xlfn.XLOOKUP(A2047,Table4[Tag Number],Table4[Status],"-",0)="-"),
   "-")</f>
        <v>-</v>
      </c>
      <c r="I2047" s="90"/>
      <c r="J2047" s="94"/>
      <c r="K2047" s="95"/>
      <c r="L2047" s="95"/>
      <c r="M2047" s="95"/>
      <c r="N2047" s="96"/>
      <c r="O2047" s="89"/>
      <c r="R2047" t="b">
        <f t="shared" si="63"/>
        <v>0</v>
      </c>
    </row>
    <row r="2048" spans="1:18" ht="15" thickBot="1" x14ac:dyDescent="0.35">
      <c r="A2048" s="2" t="s">
        <v>2548</v>
      </c>
      <c r="B2048" s="2" t="s">
        <v>1145</v>
      </c>
      <c r="C2048" s="84">
        <f>IF(COUNTIF(Table1[Tag Number], A2048), 1, 0)</f>
        <v>0</v>
      </c>
      <c r="D2048" s="85">
        <f>IF(COUNTIF(Table2[Tag Number], A2048), 1, 0)</f>
        <v>0</v>
      </c>
      <c r="E2048" s="86">
        <f>IF(COUNTIF(Table3[Tag Number], A2048), 1, 0)</f>
        <v>0</v>
      </c>
      <c r="F2048" s="86">
        <f>IF(COUNTIF(Table4[Tag Number], A2048), 1, 0)</f>
        <v>0</v>
      </c>
      <c r="G2048" s="87">
        <f t="shared" si="64"/>
        <v>0</v>
      </c>
      <c r="H2048" s="88" t="str" cm="1">
        <f t="array" ref="H2048">_xlfn.IFS(OR(_xlfn.XLOOKUP(A2048,Table1[Tag Number],Table1[Status],"-",0)="Dead",
        _xlfn.XLOOKUP(A2048,Table2[Tag Number],Table2[Status],"-",0)="Dead",
        _xlfn.XLOOKUP(A2048,Table3[Tag Number],Table3[Status],"-",0)="Dead",
        _xlfn.XLOOKUP(A2048,Table4[Tag Number],Table4[Status],"-",0)="Dead"),"Dead",
     OR(_xlfn.XLOOKUP(A2048,Table1[Tag Number],Table1[Status],"-",0)="Alive",
        _xlfn.XLOOKUP(A2048,Table2[Tag Number],Table2[Status],"-",0)="Alive",
        _xlfn.XLOOKUP(A2048,Table3[Tag Number],Table3[Status],"-",0)="Alive",
        _xlfn.XLOOKUP(A2048,Table4[Tag Number],Table4[Status],"-",0)="Alive"),"Alive",
     OR(_xlfn.XLOOKUP(A2048,Table1[Tag Number],Table1[Status],"-",0)="-",
        _xlfn.XLOOKUP(A2048,Table2[Tag Number],Table2[Status],"-",0)="-",
        _xlfn.XLOOKUP(A2048,Table3[Tag Number],Table3[Status],"-",0)="-",
        _xlfn.XLOOKUP(A2048,Table4[Tag Number],Table4[Status],"-",0)="-"),
   "-")</f>
        <v>-</v>
      </c>
      <c r="I2048" s="90"/>
      <c r="J2048" s="94"/>
      <c r="K2048" s="95"/>
      <c r="L2048" s="95"/>
      <c r="M2048" s="95"/>
      <c r="N2048" s="96"/>
      <c r="O2048" s="89"/>
      <c r="R2048" t="b">
        <f t="shared" si="63"/>
        <v>0</v>
      </c>
    </row>
    <row r="2049" spans="1:18" ht="15" thickBot="1" x14ac:dyDescent="0.35">
      <c r="A2049" s="3" t="s">
        <v>2549</v>
      </c>
      <c r="B2049" s="3" t="s">
        <v>1145</v>
      </c>
      <c r="C2049" s="84">
        <f>IF(COUNTIF(Table1[Tag Number], A2049), 1, 0)</f>
        <v>0</v>
      </c>
      <c r="D2049" s="85">
        <f>IF(COUNTIF(Table2[Tag Number], A2049), 1, 0)</f>
        <v>0</v>
      </c>
      <c r="E2049" s="86">
        <f>IF(COUNTIF(Table3[Tag Number], A2049), 1, 0)</f>
        <v>0</v>
      </c>
      <c r="F2049" s="86">
        <f>IF(COUNTIF(Table4[Tag Number], A2049), 1, 0)</f>
        <v>0</v>
      </c>
      <c r="G2049" s="87">
        <f t="shared" si="64"/>
        <v>0</v>
      </c>
      <c r="H2049" s="88" t="str" cm="1">
        <f t="array" ref="H2049">_xlfn.IFS(OR(_xlfn.XLOOKUP(A2049,Table1[Tag Number],Table1[Status],"-",0)="Dead",
        _xlfn.XLOOKUP(A2049,Table2[Tag Number],Table2[Status],"-",0)="Dead",
        _xlfn.XLOOKUP(A2049,Table3[Tag Number],Table3[Status],"-",0)="Dead",
        _xlfn.XLOOKUP(A2049,Table4[Tag Number],Table4[Status],"-",0)="Dead"),"Dead",
     OR(_xlfn.XLOOKUP(A2049,Table1[Tag Number],Table1[Status],"-",0)="Alive",
        _xlfn.XLOOKUP(A2049,Table2[Tag Number],Table2[Status],"-",0)="Alive",
        _xlfn.XLOOKUP(A2049,Table3[Tag Number],Table3[Status],"-",0)="Alive",
        _xlfn.XLOOKUP(A2049,Table4[Tag Number],Table4[Status],"-",0)="Alive"),"Alive",
     OR(_xlfn.XLOOKUP(A2049,Table1[Tag Number],Table1[Status],"-",0)="-",
        _xlfn.XLOOKUP(A2049,Table2[Tag Number],Table2[Status],"-",0)="-",
        _xlfn.XLOOKUP(A2049,Table3[Tag Number],Table3[Status],"-",0)="-",
        _xlfn.XLOOKUP(A2049,Table4[Tag Number],Table4[Status],"-",0)="-"),
   "-")</f>
        <v>-</v>
      </c>
      <c r="I2049" s="90"/>
      <c r="J2049" s="94"/>
      <c r="K2049" s="95"/>
      <c r="L2049" s="95"/>
      <c r="M2049" s="95"/>
      <c r="N2049" s="96"/>
      <c r="O2049" s="89"/>
      <c r="R2049" t="b">
        <f t="shared" si="63"/>
        <v>0</v>
      </c>
    </row>
    <row r="2050" spans="1:18" ht="15" thickBot="1" x14ac:dyDescent="0.35">
      <c r="A2050" s="2" t="s">
        <v>2550</v>
      </c>
      <c r="B2050" s="2" t="s">
        <v>1145</v>
      </c>
      <c r="C2050" s="84">
        <f>IF(COUNTIF(Table1[Tag Number], A2050), 1, 0)</f>
        <v>0</v>
      </c>
      <c r="D2050" s="85">
        <f>IF(COUNTIF(Table2[Tag Number], A2050), 1, 0)</f>
        <v>0</v>
      </c>
      <c r="E2050" s="86">
        <f>IF(COUNTIF(Table3[Tag Number], A2050), 1, 0)</f>
        <v>0</v>
      </c>
      <c r="F2050" s="86">
        <f>IF(COUNTIF(Table4[Tag Number], A2050), 1, 0)</f>
        <v>0</v>
      </c>
      <c r="G2050" s="87">
        <f t="shared" si="64"/>
        <v>0</v>
      </c>
      <c r="H2050" s="88" t="str" cm="1">
        <f t="array" ref="H2050">_xlfn.IFS(OR(_xlfn.XLOOKUP(A2050,Table1[Tag Number],Table1[Status],"-",0)="Dead",
        _xlfn.XLOOKUP(A2050,Table2[Tag Number],Table2[Status],"-",0)="Dead",
        _xlfn.XLOOKUP(A2050,Table3[Tag Number],Table3[Status],"-",0)="Dead",
        _xlfn.XLOOKUP(A2050,Table4[Tag Number],Table4[Status],"-",0)="Dead"),"Dead",
     OR(_xlfn.XLOOKUP(A2050,Table1[Tag Number],Table1[Status],"-",0)="Alive",
        _xlfn.XLOOKUP(A2050,Table2[Tag Number],Table2[Status],"-",0)="Alive",
        _xlfn.XLOOKUP(A2050,Table3[Tag Number],Table3[Status],"-",0)="Alive",
        _xlfn.XLOOKUP(A2050,Table4[Tag Number],Table4[Status],"-",0)="Alive"),"Alive",
     OR(_xlfn.XLOOKUP(A2050,Table1[Tag Number],Table1[Status],"-",0)="-",
        _xlfn.XLOOKUP(A2050,Table2[Tag Number],Table2[Status],"-",0)="-",
        _xlfn.XLOOKUP(A2050,Table3[Tag Number],Table3[Status],"-",0)="-",
        _xlfn.XLOOKUP(A2050,Table4[Tag Number],Table4[Status],"-",0)="-"),
   "-")</f>
        <v>-</v>
      </c>
      <c r="I2050" s="90"/>
      <c r="J2050" s="94"/>
      <c r="K2050" s="95"/>
      <c r="L2050" s="95"/>
      <c r="M2050" s="95"/>
      <c r="N2050" s="96"/>
      <c r="O2050" s="89"/>
      <c r="R2050" t="b">
        <f t="shared" si="63"/>
        <v>0</v>
      </c>
    </row>
    <row r="2051" spans="1:18" ht="15" thickBot="1" x14ac:dyDescent="0.35">
      <c r="A2051" s="3" t="s">
        <v>2551</v>
      </c>
      <c r="B2051" s="3" t="s">
        <v>1145</v>
      </c>
      <c r="C2051" s="84">
        <f>IF(COUNTIF(Table1[Tag Number], A2051), 1, 0)</f>
        <v>0</v>
      </c>
      <c r="D2051" s="85">
        <f>IF(COUNTIF(Table2[Tag Number], A2051), 1, 0)</f>
        <v>0</v>
      </c>
      <c r="E2051" s="86">
        <f>IF(COUNTIF(Table3[Tag Number], A2051), 1, 0)</f>
        <v>0</v>
      </c>
      <c r="F2051" s="86">
        <f>IF(COUNTIF(Table4[Tag Number], A2051), 1, 0)</f>
        <v>0</v>
      </c>
      <c r="G2051" s="87">
        <f t="shared" si="64"/>
        <v>0</v>
      </c>
      <c r="H2051" s="88" t="str" cm="1">
        <f t="array" ref="H2051">_xlfn.IFS(OR(_xlfn.XLOOKUP(A2051,Table1[Tag Number],Table1[Status],"-",0)="Dead",
        _xlfn.XLOOKUP(A2051,Table2[Tag Number],Table2[Status],"-",0)="Dead",
        _xlfn.XLOOKUP(A2051,Table3[Tag Number],Table3[Status],"-",0)="Dead",
        _xlfn.XLOOKUP(A2051,Table4[Tag Number],Table4[Status],"-",0)="Dead"),"Dead",
     OR(_xlfn.XLOOKUP(A2051,Table1[Tag Number],Table1[Status],"-",0)="Alive",
        _xlfn.XLOOKUP(A2051,Table2[Tag Number],Table2[Status],"-",0)="Alive",
        _xlfn.XLOOKUP(A2051,Table3[Tag Number],Table3[Status],"-",0)="Alive",
        _xlfn.XLOOKUP(A2051,Table4[Tag Number],Table4[Status],"-",0)="Alive"),"Alive",
     OR(_xlfn.XLOOKUP(A2051,Table1[Tag Number],Table1[Status],"-",0)="-",
        _xlfn.XLOOKUP(A2051,Table2[Tag Number],Table2[Status],"-",0)="-",
        _xlfn.XLOOKUP(A2051,Table3[Tag Number],Table3[Status],"-",0)="-",
        _xlfn.XLOOKUP(A2051,Table4[Tag Number],Table4[Status],"-",0)="-"),
   "-")</f>
        <v>-</v>
      </c>
      <c r="I2051" s="90"/>
      <c r="J2051" s="94"/>
      <c r="K2051" s="95"/>
      <c r="L2051" s="95"/>
      <c r="M2051" s="95"/>
      <c r="N2051" s="96"/>
      <c r="O2051" s="89"/>
      <c r="R2051" t="b">
        <f t="shared" si="63"/>
        <v>0</v>
      </c>
    </row>
    <row r="2052" spans="1:18" ht="15" thickBot="1" x14ac:dyDescent="0.35">
      <c r="A2052" s="2" t="s">
        <v>2552</v>
      </c>
      <c r="B2052" s="2" t="s">
        <v>1145</v>
      </c>
      <c r="C2052" s="84">
        <f>IF(COUNTIF(Table1[Tag Number], A2052), 1, 0)</f>
        <v>0</v>
      </c>
      <c r="D2052" s="85">
        <f>IF(COUNTIF(Table2[Tag Number], A2052), 1, 0)</f>
        <v>0</v>
      </c>
      <c r="E2052" s="86">
        <f>IF(COUNTIF(Table3[Tag Number], A2052), 1, 0)</f>
        <v>0</v>
      </c>
      <c r="F2052" s="86">
        <f>IF(COUNTIF(Table4[Tag Number], A2052), 1, 0)</f>
        <v>0</v>
      </c>
      <c r="G2052" s="87">
        <f t="shared" si="64"/>
        <v>0</v>
      </c>
      <c r="H2052" s="88" t="str" cm="1">
        <f t="array" ref="H2052">_xlfn.IFS(OR(_xlfn.XLOOKUP(A2052,Table1[Tag Number],Table1[Status],"-",0)="Dead",
        _xlfn.XLOOKUP(A2052,Table2[Tag Number],Table2[Status],"-",0)="Dead",
        _xlfn.XLOOKUP(A2052,Table3[Tag Number],Table3[Status],"-",0)="Dead",
        _xlfn.XLOOKUP(A2052,Table4[Tag Number],Table4[Status],"-",0)="Dead"),"Dead",
     OR(_xlfn.XLOOKUP(A2052,Table1[Tag Number],Table1[Status],"-",0)="Alive",
        _xlfn.XLOOKUP(A2052,Table2[Tag Number],Table2[Status],"-",0)="Alive",
        _xlfn.XLOOKUP(A2052,Table3[Tag Number],Table3[Status],"-",0)="Alive",
        _xlfn.XLOOKUP(A2052,Table4[Tag Number],Table4[Status],"-",0)="Alive"),"Alive",
     OR(_xlfn.XLOOKUP(A2052,Table1[Tag Number],Table1[Status],"-",0)="-",
        _xlfn.XLOOKUP(A2052,Table2[Tag Number],Table2[Status],"-",0)="-",
        _xlfn.XLOOKUP(A2052,Table3[Tag Number],Table3[Status],"-",0)="-",
        _xlfn.XLOOKUP(A2052,Table4[Tag Number],Table4[Status],"-",0)="-"),
   "-")</f>
        <v>-</v>
      </c>
      <c r="I2052" s="90"/>
      <c r="J2052" s="94"/>
      <c r="K2052" s="95"/>
      <c r="L2052" s="95"/>
      <c r="M2052" s="95"/>
      <c r="N2052" s="96"/>
      <c r="O2052" s="89"/>
      <c r="R2052" t="b">
        <f t="shared" ref="R2052:R2115" si="65">IF(G2052&gt;1,A2052)</f>
        <v>0</v>
      </c>
    </row>
    <row r="2053" spans="1:18" ht="15" thickBot="1" x14ac:dyDescent="0.35">
      <c r="A2053" s="3" t="s">
        <v>649</v>
      </c>
      <c r="B2053" s="3" t="s">
        <v>1145</v>
      </c>
      <c r="C2053" s="84">
        <f>IF(COUNTIF(Table1[Tag Number], A2053), 1, 0)</f>
        <v>0</v>
      </c>
      <c r="D2053" s="85">
        <f>IF(COUNTIF(Table2[Tag Number], A2053), 1, 0)</f>
        <v>0</v>
      </c>
      <c r="E2053" s="86">
        <f>IF(COUNTIF(Table3[Tag Number], A2053), 1, 0)</f>
        <v>0</v>
      </c>
      <c r="F2053" s="86">
        <f>IF(COUNTIF(Table4[Tag Number], A2053), 1, 0)</f>
        <v>0</v>
      </c>
      <c r="G2053" s="87">
        <f t="shared" ref="G2053:G2116" si="66">SUM(C2053:F2053)</f>
        <v>0</v>
      </c>
      <c r="H2053" s="88" t="str" cm="1">
        <f t="array" ref="H2053">_xlfn.IFS(OR(_xlfn.XLOOKUP(A2053,Table1[Tag Number],Table1[Status],"-",0)="Dead",
        _xlfn.XLOOKUP(A2053,Table2[Tag Number],Table2[Status],"-",0)="Dead",
        _xlfn.XLOOKUP(A2053,Table3[Tag Number],Table3[Status],"-",0)="Dead",
        _xlfn.XLOOKUP(A2053,Table4[Tag Number],Table4[Status],"-",0)="Dead"),"Dead",
     OR(_xlfn.XLOOKUP(A2053,Table1[Tag Number],Table1[Status],"-",0)="Alive",
        _xlfn.XLOOKUP(A2053,Table2[Tag Number],Table2[Status],"-",0)="Alive",
        _xlfn.XLOOKUP(A2053,Table3[Tag Number],Table3[Status],"-",0)="Alive",
        _xlfn.XLOOKUP(A2053,Table4[Tag Number],Table4[Status],"-",0)="Alive"),"Alive",
     OR(_xlfn.XLOOKUP(A2053,Table1[Tag Number],Table1[Status],"-",0)="-",
        _xlfn.XLOOKUP(A2053,Table2[Tag Number],Table2[Status],"-",0)="-",
        _xlfn.XLOOKUP(A2053,Table3[Tag Number],Table3[Status],"-",0)="-",
        _xlfn.XLOOKUP(A2053,Table4[Tag Number],Table4[Status],"-",0)="-"),
   "-")</f>
        <v>-</v>
      </c>
      <c r="I2053" s="90"/>
      <c r="J2053" s="94"/>
      <c r="K2053" s="95"/>
      <c r="L2053" s="95"/>
      <c r="M2053" s="95"/>
      <c r="N2053" s="96"/>
      <c r="O2053" s="89"/>
      <c r="R2053" t="b">
        <f t="shared" si="65"/>
        <v>0</v>
      </c>
    </row>
    <row r="2054" spans="1:18" ht="15" thickBot="1" x14ac:dyDescent="0.35">
      <c r="A2054" s="2" t="s">
        <v>2553</v>
      </c>
      <c r="B2054" s="2" t="s">
        <v>1145</v>
      </c>
      <c r="C2054" s="84">
        <f>IF(COUNTIF(Table1[Tag Number], A2054), 1, 0)</f>
        <v>0</v>
      </c>
      <c r="D2054" s="85">
        <f>IF(COUNTIF(Table2[Tag Number], A2054), 1, 0)</f>
        <v>0</v>
      </c>
      <c r="E2054" s="86">
        <f>IF(COUNTIF(Table3[Tag Number], A2054), 1, 0)</f>
        <v>0</v>
      </c>
      <c r="F2054" s="86">
        <f>IF(COUNTIF(Table4[Tag Number], A2054), 1, 0)</f>
        <v>0</v>
      </c>
      <c r="G2054" s="87">
        <f t="shared" si="66"/>
        <v>0</v>
      </c>
      <c r="H2054" s="88" t="str" cm="1">
        <f t="array" ref="H2054">_xlfn.IFS(OR(_xlfn.XLOOKUP(A2054,Table1[Tag Number],Table1[Status],"-",0)="Dead",
        _xlfn.XLOOKUP(A2054,Table2[Tag Number],Table2[Status],"-",0)="Dead",
        _xlfn.XLOOKUP(A2054,Table3[Tag Number],Table3[Status],"-",0)="Dead",
        _xlfn.XLOOKUP(A2054,Table4[Tag Number],Table4[Status],"-",0)="Dead"),"Dead",
     OR(_xlfn.XLOOKUP(A2054,Table1[Tag Number],Table1[Status],"-",0)="Alive",
        _xlfn.XLOOKUP(A2054,Table2[Tag Number],Table2[Status],"-",0)="Alive",
        _xlfn.XLOOKUP(A2054,Table3[Tag Number],Table3[Status],"-",0)="Alive",
        _xlfn.XLOOKUP(A2054,Table4[Tag Number],Table4[Status],"-",0)="Alive"),"Alive",
     OR(_xlfn.XLOOKUP(A2054,Table1[Tag Number],Table1[Status],"-",0)="-",
        _xlfn.XLOOKUP(A2054,Table2[Tag Number],Table2[Status],"-",0)="-",
        _xlfn.XLOOKUP(A2054,Table3[Tag Number],Table3[Status],"-",0)="-",
        _xlfn.XLOOKUP(A2054,Table4[Tag Number],Table4[Status],"-",0)="-"),
   "-")</f>
        <v>-</v>
      </c>
      <c r="I2054" s="90"/>
      <c r="J2054" s="94"/>
      <c r="K2054" s="95"/>
      <c r="L2054" s="95"/>
      <c r="M2054" s="95"/>
      <c r="N2054" s="96"/>
      <c r="O2054" s="89"/>
      <c r="R2054" t="b">
        <f t="shared" si="65"/>
        <v>0</v>
      </c>
    </row>
    <row r="2055" spans="1:18" ht="15" thickBot="1" x14ac:dyDescent="0.35">
      <c r="A2055" s="3" t="s">
        <v>2554</v>
      </c>
      <c r="B2055" s="3" t="s">
        <v>1145</v>
      </c>
      <c r="C2055" s="84">
        <f>IF(COUNTIF(Table1[Tag Number], A2055), 1, 0)</f>
        <v>0</v>
      </c>
      <c r="D2055" s="85">
        <f>IF(COUNTIF(Table2[Tag Number], A2055), 1, 0)</f>
        <v>0</v>
      </c>
      <c r="E2055" s="86">
        <f>IF(COUNTIF(Table3[Tag Number], A2055), 1, 0)</f>
        <v>0</v>
      </c>
      <c r="F2055" s="86">
        <f>IF(COUNTIF(Table4[Tag Number], A2055), 1, 0)</f>
        <v>0</v>
      </c>
      <c r="G2055" s="87">
        <f t="shared" si="66"/>
        <v>0</v>
      </c>
      <c r="H2055" s="88" t="str" cm="1">
        <f t="array" ref="H2055">_xlfn.IFS(OR(_xlfn.XLOOKUP(A2055,Table1[Tag Number],Table1[Status],"-",0)="Dead",
        _xlfn.XLOOKUP(A2055,Table2[Tag Number],Table2[Status],"-",0)="Dead",
        _xlfn.XLOOKUP(A2055,Table3[Tag Number],Table3[Status],"-",0)="Dead",
        _xlfn.XLOOKUP(A2055,Table4[Tag Number],Table4[Status],"-",0)="Dead"),"Dead",
     OR(_xlfn.XLOOKUP(A2055,Table1[Tag Number],Table1[Status],"-",0)="Alive",
        _xlfn.XLOOKUP(A2055,Table2[Tag Number],Table2[Status],"-",0)="Alive",
        _xlfn.XLOOKUP(A2055,Table3[Tag Number],Table3[Status],"-",0)="Alive",
        _xlfn.XLOOKUP(A2055,Table4[Tag Number],Table4[Status],"-",0)="Alive"),"Alive",
     OR(_xlfn.XLOOKUP(A2055,Table1[Tag Number],Table1[Status],"-",0)="-",
        _xlfn.XLOOKUP(A2055,Table2[Tag Number],Table2[Status],"-",0)="-",
        _xlfn.XLOOKUP(A2055,Table3[Tag Number],Table3[Status],"-",0)="-",
        _xlfn.XLOOKUP(A2055,Table4[Tag Number],Table4[Status],"-",0)="-"),
   "-")</f>
        <v>-</v>
      </c>
      <c r="I2055" s="90"/>
      <c r="J2055" s="94"/>
      <c r="K2055" s="95"/>
      <c r="L2055" s="95"/>
      <c r="M2055" s="95"/>
      <c r="N2055" s="96"/>
      <c r="O2055" s="89"/>
      <c r="R2055" t="b">
        <f t="shared" si="65"/>
        <v>0</v>
      </c>
    </row>
    <row r="2056" spans="1:18" ht="15" thickBot="1" x14ac:dyDescent="0.35">
      <c r="A2056" s="2" t="s">
        <v>2555</v>
      </c>
      <c r="B2056" s="2" t="s">
        <v>1145</v>
      </c>
      <c r="C2056" s="84">
        <f>IF(COUNTIF(Table1[Tag Number], A2056), 1, 0)</f>
        <v>0</v>
      </c>
      <c r="D2056" s="85">
        <f>IF(COUNTIF(Table2[Tag Number], A2056), 1, 0)</f>
        <v>0</v>
      </c>
      <c r="E2056" s="86">
        <f>IF(COUNTIF(Table3[Tag Number], A2056), 1, 0)</f>
        <v>0</v>
      </c>
      <c r="F2056" s="86">
        <f>IF(COUNTIF(Table4[Tag Number], A2056), 1, 0)</f>
        <v>0</v>
      </c>
      <c r="G2056" s="87">
        <f t="shared" si="66"/>
        <v>0</v>
      </c>
      <c r="H2056" s="88" t="str" cm="1">
        <f t="array" ref="H2056">_xlfn.IFS(OR(_xlfn.XLOOKUP(A2056,Table1[Tag Number],Table1[Status],"-",0)="Dead",
        _xlfn.XLOOKUP(A2056,Table2[Tag Number],Table2[Status],"-",0)="Dead",
        _xlfn.XLOOKUP(A2056,Table3[Tag Number],Table3[Status],"-",0)="Dead",
        _xlfn.XLOOKUP(A2056,Table4[Tag Number],Table4[Status],"-",0)="Dead"),"Dead",
     OR(_xlfn.XLOOKUP(A2056,Table1[Tag Number],Table1[Status],"-",0)="Alive",
        _xlfn.XLOOKUP(A2056,Table2[Tag Number],Table2[Status],"-",0)="Alive",
        _xlfn.XLOOKUP(A2056,Table3[Tag Number],Table3[Status],"-",0)="Alive",
        _xlfn.XLOOKUP(A2056,Table4[Tag Number],Table4[Status],"-",0)="Alive"),"Alive",
     OR(_xlfn.XLOOKUP(A2056,Table1[Tag Number],Table1[Status],"-",0)="-",
        _xlfn.XLOOKUP(A2056,Table2[Tag Number],Table2[Status],"-",0)="-",
        _xlfn.XLOOKUP(A2056,Table3[Tag Number],Table3[Status],"-",0)="-",
        _xlfn.XLOOKUP(A2056,Table4[Tag Number],Table4[Status],"-",0)="-"),
   "-")</f>
        <v>-</v>
      </c>
      <c r="I2056" s="90"/>
      <c r="J2056" s="94"/>
      <c r="K2056" s="95"/>
      <c r="L2056" s="95"/>
      <c r="M2056" s="95"/>
      <c r="N2056" s="96"/>
      <c r="O2056" s="89"/>
      <c r="R2056" t="b">
        <f t="shared" si="65"/>
        <v>0</v>
      </c>
    </row>
    <row r="2057" spans="1:18" ht="15" thickBot="1" x14ac:dyDescent="0.35">
      <c r="A2057" s="3" t="s">
        <v>896</v>
      </c>
      <c r="B2057" s="3" t="s">
        <v>1145</v>
      </c>
      <c r="C2057" s="84">
        <f>IF(COUNTIF(Table1[Tag Number], A2057), 1, 0)</f>
        <v>0</v>
      </c>
      <c r="D2057" s="85">
        <f>IF(COUNTIF(Table2[Tag Number], A2057), 1, 0)</f>
        <v>0</v>
      </c>
      <c r="E2057" s="86">
        <f>IF(COUNTIF(Table3[Tag Number], A2057), 1, 0)</f>
        <v>0</v>
      </c>
      <c r="F2057" s="86">
        <f>IF(COUNTIF(Table4[Tag Number], A2057), 1, 0)</f>
        <v>0</v>
      </c>
      <c r="G2057" s="87">
        <f t="shared" si="66"/>
        <v>0</v>
      </c>
      <c r="H2057" s="88" t="str" cm="1">
        <f t="array" ref="H2057">_xlfn.IFS(OR(_xlfn.XLOOKUP(A2057,Table1[Tag Number],Table1[Status],"-",0)="Dead",
        _xlfn.XLOOKUP(A2057,Table2[Tag Number],Table2[Status],"-",0)="Dead",
        _xlfn.XLOOKUP(A2057,Table3[Tag Number],Table3[Status],"-",0)="Dead",
        _xlfn.XLOOKUP(A2057,Table4[Tag Number],Table4[Status],"-",0)="Dead"),"Dead",
     OR(_xlfn.XLOOKUP(A2057,Table1[Tag Number],Table1[Status],"-",0)="Alive",
        _xlfn.XLOOKUP(A2057,Table2[Tag Number],Table2[Status],"-",0)="Alive",
        _xlfn.XLOOKUP(A2057,Table3[Tag Number],Table3[Status],"-",0)="Alive",
        _xlfn.XLOOKUP(A2057,Table4[Tag Number],Table4[Status],"-",0)="Alive"),"Alive",
     OR(_xlfn.XLOOKUP(A2057,Table1[Tag Number],Table1[Status],"-",0)="-",
        _xlfn.XLOOKUP(A2057,Table2[Tag Number],Table2[Status],"-",0)="-",
        _xlfn.XLOOKUP(A2057,Table3[Tag Number],Table3[Status],"-",0)="-",
        _xlfn.XLOOKUP(A2057,Table4[Tag Number],Table4[Status],"-",0)="-"),
   "-")</f>
        <v>-</v>
      </c>
      <c r="I2057" s="90"/>
      <c r="J2057" s="94"/>
      <c r="K2057" s="95"/>
      <c r="L2057" s="95"/>
      <c r="M2057" s="95"/>
      <c r="N2057" s="96"/>
      <c r="O2057" s="89"/>
      <c r="R2057" t="b">
        <f t="shared" si="65"/>
        <v>0</v>
      </c>
    </row>
    <row r="2058" spans="1:18" ht="15" thickBot="1" x14ac:dyDescent="0.35">
      <c r="A2058" s="2" t="s">
        <v>2556</v>
      </c>
      <c r="B2058" s="2" t="s">
        <v>1145</v>
      </c>
      <c r="C2058" s="84">
        <f>IF(COUNTIF(Table1[Tag Number], A2058), 1, 0)</f>
        <v>0</v>
      </c>
      <c r="D2058" s="85">
        <f>IF(COUNTIF(Table2[Tag Number], A2058), 1, 0)</f>
        <v>0</v>
      </c>
      <c r="E2058" s="86">
        <f>IF(COUNTIF(Table3[Tag Number], A2058), 1, 0)</f>
        <v>0</v>
      </c>
      <c r="F2058" s="86">
        <f>IF(COUNTIF(Table4[Tag Number], A2058), 1, 0)</f>
        <v>0</v>
      </c>
      <c r="G2058" s="87">
        <f t="shared" si="66"/>
        <v>0</v>
      </c>
      <c r="H2058" s="88" t="str" cm="1">
        <f t="array" ref="H2058">_xlfn.IFS(OR(_xlfn.XLOOKUP(A2058,Table1[Tag Number],Table1[Status],"-",0)="Dead",
        _xlfn.XLOOKUP(A2058,Table2[Tag Number],Table2[Status],"-",0)="Dead",
        _xlfn.XLOOKUP(A2058,Table3[Tag Number],Table3[Status],"-",0)="Dead",
        _xlfn.XLOOKUP(A2058,Table4[Tag Number],Table4[Status],"-",0)="Dead"),"Dead",
     OR(_xlfn.XLOOKUP(A2058,Table1[Tag Number],Table1[Status],"-",0)="Alive",
        _xlfn.XLOOKUP(A2058,Table2[Tag Number],Table2[Status],"-",0)="Alive",
        _xlfn.XLOOKUP(A2058,Table3[Tag Number],Table3[Status],"-",0)="Alive",
        _xlfn.XLOOKUP(A2058,Table4[Tag Number],Table4[Status],"-",0)="Alive"),"Alive",
     OR(_xlfn.XLOOKUP(A2058,Table1[Tag Number],Table1[Status],"-",0)="-",
        _xlfn.XLOOKUP(A2058,Table2[Tag Number],Table2[Status],"-",0)="-",
        _xlfn.XLOOKUP(A2058,Table3[Tag Number],Table3[Status],"-",0)="-",
        _xlfn.XLOOKUP(A2058,Table4[Tag Number],Table4[Status],"-",0)="-"),
   "-")</f>
        <v>-</v>
      </c>
      <c r="I2058" s="90"/>
      <c r="J2058" s="94"/>
      <c r="K2058" s="95"/>
      <c r="L2058" s="95"/>
      <c r="M2058" s="95"/>
      <c r="N2058" s="96"/>
      <c r="O2058" s="89"/>
      <c r="R2058" t="b">
        <f t="shared" si="65"/>
        <v>0</v>
      </c>
    </row>
    <row r="2059" spans="1:18" ht="15" thickBot="1" x14ac:dyDescent="0.35">
      <c r="A2059" s="3" t="s">
        <v>2557</v>
      </c>
      <c r="B2059" s="3" t="s">
        <v>1145</v>
      </c>
      <c r="C2059" s="84">
        <f>IF(COUNTIF(Table1[Tag Number], A2059), 1, 0)</f>
        <v>0</v>
      </c>
      <c r="D2059" s="85">
        <f>IF(COUNTIF(Table2[Tag Number], A2059), 1, 0)</f>
        <v>0</v>
      </c>
      <c r="E2059" s="86">
        <f>IF(COUNTIF(Table3[Tag Number], A2059), 1, 0)</f>
        <v>0</v>
      </c>
      <c r="F2059" s="86">
        <f>IF(COUNTIF(Table4[Tag Number], A2059), 1, 0)</f>
        <v>0</v>
      </c>
      <c r="G2059" s="87">
        <f t="shared" si="66"/>
        <v>0</v>
      </c>
      <c r="H2059" s="88" t="str" cm="1">
        <f t="array" ref="H2059">_xlfn.IFS(OR(_xlfn.XLOOKUP(A2059,Table1[Tag Number],Table1[Status],"-",0)="Dead",
        _xlfn.XLOOKUP(A2059,Table2[Tag Number],Table2[Status],"-",0)="Dead",
        _xlfn.XLOOKUP(A2059,Table3[Tag Number],Table3[Status],"-",0)="Dead",
        _xlfn.XLOOKUP(A2059,Table4[Tag Number],Table4[Status],"-",0)="Dead"),"Dead",
     OR(_xlfn.XLOOKUP(A2059,Table1[Tag Number],Table1[Status],"-",0)="Alive",
        _xlfn.XLOOKUP(A2059,Table2[Tag Number],Table2[Status],"-",0)="Alive",
        _xlfn.XLOOKUP(A2059,Table3[Tag Number],Table3[Status],"-",0)="Alive",
        _xlfn.XLOOKUP(A2059,Table4[Tag Number],Table4[Status],"-",0)="Alive"),"Alive",
     OR(_xlfn.XLOOKUP(A2059,Table1[Tag Number],Table1[Status],"-",0)="-",
        _xlfn.XLOOKUP(A2059,Table2[Tag Number],Table2[Status],"-",0)="-",
        _xlfn.XLOOKUP(A2059,Table3[Tag Number],Table3[Status],"-",0)="-",
        _xlfn.XLOOKUP(A2059,Table4[Tag Number],Table4[Status],"-",0)="-"),
   "-")</f>
        <v>-</v>
      </c>
      <c r="I2059" s="90"/>
      <c r="J2059" s="94"/>
      <c r="K2059" s="95"/>
      <c r="L2059" s="95"/>
      <c r="M2059" s="95"/>
      <c r="N2059" s="96"/>
      <c r="O2059" s="89"/>
      <c r="R2059" t="b">
        <f t="shared" si="65"/>
        <v>0</v>
      </c>
    </row>
    <row r="2060" spans="1:18" ht="15" thickBot="1" x14ac:dyDescent="0.35">
      <c r="A2060" s="2" t="s">
        <v>2558</v>
      </c>
      <c r="B2060" s="2" t="s">
        <v>1145</v>
      </c>
      <c r="C2060" s="84">
        <f>IF(COUNTIF(Table1[Tag Number], A2060), 1, 0)</f>
        <v>0</v>
      </c>
      <c r="D2060" s="85">
        <f>IF(COUNTIF(Table2[Tag Number], A2060), 1, 0)</f>
        <v>0</v>
      </c>
      <c r="E2060" s="86">
        <f>IF(COUNTIF(Table3[Tag Number], A2060), 1, 0)</f>
        <v>0</v>
      </c>
      <c r="F2060" s="86">
        <f>IF(COUNTIF(Table4[Tag Number], A2060), 1, 0)</f>
        <v>0</v>
      </c>
      <c r="G2060" s="87">
        <f t="shared" si="66"/>
        <v>0</v>
      </c>
      <c r="H2060" s="88" t="str" cm="1">
        <f t="array" ref="H2060">_xlfn.IFS(OR(_xlfn.XLOOKUP(A2060,Table1[Tag Number],Table1[Status],"-",0)="Dead",
        _xlfn.XLOOKUP(A2060,Table2[Tag Number],Table2[Status],"-",0)="Dead",
        _xlfn.XLOOKUP(A2060,Table3[Tag Number],Table3[Status],"-",0)="Dead",
        _xlfn.XLOOKUP(A2060,Table4[Tag Number],Table4[Status],"-",0)="Dead"),"Dead",
     OR(_xlfn.XLOOKUP(A2060,Table1[Tag Number],Table1[Status],"-",0)="Alive",
        _xlfn.XLOOKUP(A2060,Table2[Tag Number],Table2[Status],"-",0)="Alive",
        _xlfn.XLOOKUP(A2060,Table3[Tag Number],Table3[Status],"-",0)="Alive",
        _xlfn.XLOOKUP(A2060,Table4[Tag Number],Table4[Status],"-",0)="Alive"),"Alive",
     OR(_xlfn.XLOOKUP(A2060,Table1[Tag Number],Table1[Status],"-",0)="-",
        _xlfn.XLOOKUP(A2060,Table2[Tag Number],Table2[Status],"-",0)="-",
        _xlfn.XLOOKUP(A2060,Table3[Tag Number],Table3[Status],"-",0)="-",
        _xlfn.XLOOKUP(A2060,Table4[Tag Number],Table4[Status],"-",0)="-"),
   "-")</f>
        <v>-</v>
      </c>
      <c r="I2060" s="90"/>
      <c r="J2060" s="94"/>
      <c r="K2060" s="95"/>
      <c r="L2060" s="95"/>
      <c r="M2060" s="95"/>
      <c r="N2060" s="96"/>
      <c r="O2060" s="89"/>
      <c r="R2060" t="b">
        <f t="shared" si="65"/>
        <v>0</v>
      </c>
    </row>
    <row r="2061" spans="1:18" ht="15" thickBot="1" x14ac:dyDescent="0.35">
      <c r="A2061" s="3" t="s">
        <v>227</v>
      </c>
      <c r="B2061" s="3" t="s">
        <v>1145</v>
      </c>
      <c r="C2061" s="84">
        <f>IF(COUNTIF(Table1[Tag Number], A2061), 1, 0)</f>
        <v>1</v>
      </c>
      <c r="D2061" s="85">
        <f>IF(COUNTIF(Table2[Tag Number], A2061), 1, 0)</f>
        <v>0</v>
      </c>
      <c r="E2061" s="86">
        <f>IF(COUNTIF(Table3[Tag Number], A2061), 1, 0)</f>
        <v>0</v>
      </c>
      <c r="F2061" s="86">
        <f>IF(COUNTIF(Table4[Tag Number], A2061), 1, 0)</f>
        <v>0</v>
      </c>
      <c r="G2061" s="87">
        <f t="shared" si="66"/>
        <v>1</v>
      </c>
      <c r="H2061" s="88" t="str" cm="1">
        <f t="array" ref="H2061">_xlfn.IFS(OR(_xlfn.XLOOKUP(A2061,Table1[Tag Number],Table1[Status],"-",0)="Dead",
        _xlfn.XLOOKUP(A2061,Table2[Tag Number],Table2[Status],"-",0)="Dead",
        _xlfn.XLOOKUP(A2061,Table3[Tag Number],Table3[Status],"-",0)="Dead",
        _xlfn.XLOOKUP(A2061,Table4[Tag Number],Table4[Status],"-",0)="Dead"),"Dead",
     OR(_xlfn.XLOOKUP(A2061,Table1[Tag Number],Table1[Status],"-",0)="Alive",
        _xlfn.XLOOKUP(A2061,Table2[Tag Number],Table2[Status],"-",0)="Alive",
        _xlfn.XLOOKUP(A2061,Table3[Tag Number],Table3[Status],"-",0)="Alive",
        _xlfn.XLOOKUP(A2061,Table4[Tag Number],Table4[Status],"-",0)="Alive"),"Alive",
     OR(_xlfn.XLOOKUP(A2061,Table1[Tag Number],Table1[Status],"-",0)="-",
        _xlfn.XLOOKUP(A2061,Table2[Tag Number],Table2[Status],"-",0)="-",
        _xlfn.XLOOKUP(A2061,Table3[Tag Number],Table3[Status],"-",0)="-",
        _xlfn.XLOOKUP(A2061,Table4[Tag Number],Table4[Status],"-",0)="-"),
   "-")</f>
        <v>Dead</v>
      </c>
      <c r="I2061" s="90"/>
      <c r="J2061" s="94"/>
      <c r="K2061" s="95"/>
      <c r="L2061" s="95"/>
      <c r="M2061" s="95"/>
      <c r="N2061" s="96"/>
      <c r="O2061" s="89"/>
      <c r="R2061" t="b">
        <f t="shared" si="65"/>
        <v>0</v>
      </c>
    </row>
    <row r="2062" spans="1:18" ht="15" thickBot="1" x14ac:dyDescent="0.35">
      <c r="A2062" s="2" t="s">
        <v>2559</v>
      </c>
      <c r="B2062" s="2" t="s">
        <v>1145</v>
      </c>
      <c r="C2062" s="84">
        <f>IF(COUNTIF(Table1[Tag Number], A2062), 1, 0)</f>
        <v>0</v>
      </c>
      <c r="D2062" s="85">
        <f>IF(COUNTIF(Table2[Tag Number], A2062), 1, 0)</f>
        <v>0</v>
      </c>
      <c r="E2062" s="86">
        <f>IF(COUNTIF(Table3[Tag Number], A2062), 1, 0)</f>
        <v>0</v>
      </c>
      <c r="F2062" s="86">
        <f>IF(COUNTIF(Table4[Tag Number], A2062), 1, 0)</f>
        <v>0</v>
      </c>
      <c r="G2062" s="87">
        <f t="shared" si="66"/>
        <v>0</v>
      </c>
      <c r="H2062" s="88" t="str" cm="1">
        <f t="array" ref="H2062">_xlfn.IFS(OR(_xlfn.XLOOKUP(A2062,Table1[Tag Number],Table1[Status],"-",0)="Dead",
        _xlfn.XLOOKUP(A2062,Table2[Tag Number],Table2[Status],"-",0)="Dead",
        _xlfn.XLOOKUP(A2062,Table3[Tag Number],Table3[Status],"-",0)="Dead",
        _xlfn.XLOOKUP(A2062,Table4[Tag Number],Table4[Status],"-",0)="Dead"),"Dead",
     OR(_xlfn.XLOOKUP(A2062,Table1[Tag Number],Table1[Status],"-",0)="Alive",
        _xlfn.XLOOKUP(A2062,Table2[Tag Number],Table2[Status],"-",0)="Alive",
        _xlfn.XLOOKUP(A2062,Table3[Tag Number],Table3[Status],"-",0)="Alive",
        _xlfn.XLOOKUP(A2062,Table4[Tag Number],Table4[Status],"-",0)="Alive"),"Alive",
     OR(_xlfn.XLOOKUP(A2062,Table1[Tag Number],Table1[Status],"-",0)="-",
        _xlfn.XLOOKUP(A2062,Table2[Tag Number],Table2[Status],"-",0)="-",
        _xlfn.XLOOKUP(A2062,Table3[Tag Number],Table3[Status],"-",0)="-",
        _xlfn.XLOOKUP(A2062,Table4[Tag Number],Table4[Status],"-",0)="-"),
   "-")</f>
        <v>-</v>
      </c>
      <c r="I2062" s="90"/>
      <c r="J2062" s="94"/>
      <c r="K2062" s="95"/>
      <c r="L2062" s="95"/>
      <c r="M2062" s="95"/>
      <c r="N2062" s="96"/>
      <c r="O2062" s="89"/>
      <c r="R2062" t="b">
        <f t="shared" si="65"/>
        <v>0</v>
      </c>
    </row>
    <row r="2063" spans="1:18" ht="15" thickBot="1" x14ac:dyDescent="0.35">
      <c r="A2063" s="3" t="s">
        <v>2560</v>
      </c>
      <c r="B2063" s="3" t="s">
        <v>1145</v>
      </c>
      <c r="C2063" s="84">
        <f>IF(COUNTIF(Table1[Tag Number], A2063), 1, 0)</f>
        <v>0</v>
      </c>
      <c r="D2063" s="85">
        <f>IF(COUNTIF(Table2[Tag Number], A2063), 1, 0)</f>
        <v>0</v>
      </c>
      <c r="E2063" s="86">
        <f>IF(COUNTIF(Table3[Tag Number], A2063), 1, 0)</f>
        <v>0</v>
      </c>
      <c r="F2063" s="86">
        <f>IF(COUNTIF(Table4[Tag Number], A2063), 1, 0)</f>
        <v>0</v>
      </c>
      <c r="G2063" s="87">
        <f t="shared" si="66"/>
        <v>0</v>
      </c>
      <c r="H2063" s="88" t="str" cm="1">
        <f t="array" ref="H2063">_xlfn.IFS(OR(_xlfn.XLOOKUP(A2063,Table1[Tag Number],Table1[Status],"-",0)="Dead",
        _xlfn.XLOOKUP(A2063,Table2[Tag Number],Table2[Status],"-",0)="Dead",
        _xlfn.XLOOKUP(A2063,Table3[Tag Number],Table3[Status],"-",0)="Dead",
        _xlfn.XLOOKUP(A2063,Table4[Tag Number],Table4[Status],"-",0)="Dead"),"Dead",
     OR(_xlfn.XLOOKUP(A2063,Table1[Tag Number],Table1[Status],"-",0)="Alive",
        _xlfn.XLOOKUP(A2063,Table2[Tag Number],Table2[Status],"-",0)="Alive",
        _xlfn.XLOOKUP(A2063,Table3[Tag Number],Table3[Status],"-",0)="Alive",
        _xlfn.XLOOKUP(A2063,Table4[Tag Number],Table4[Status],"-",0)="Alive"),"Alive",
     OR(_xlfn.XLOOKUP(A2063,Table1[Tag Number],Table1[Status],"-",0)="-",
        _xlfn.XLOOKUP(A2063,Table2[Tag Number],Table2[Status],"-",0)="-",
        _xlfn.XLOOKUP(A2063,Table3[Tag Number],Table3[Status],"-",0)="-",
        _xlfn.XLOOKUP(A2063,Table4[Tag Number],Table4[Status],"-",0)="-"),
   "-")</f>
        <v>-</v>
      </c>
      <c r="I2063" s="90"/>
      <c r="J2063" s="94"/>
      <c r="K2063" s="95"/>
      <c r="L2063" s="95"/>
      <c r="M2063" s="95"/>
      <c r="N2063" s="96"/>
      <c r="O2063" s="89"/>
      <c r="R2063" t="b">
        <f t="shared" si="65"/>
        <v>0</v>
      </c>
    </row>
    <row r="2064" spans="1:18" ht="15" thickBot="1" x14ac:dyDescent="0.35">
      <c r="A2064" s="2" t="s">
        <v>2561</v>
      </c>
      <c r="B2064" s="2" t="s">
        <v>1145</v>
      </c>
      <c r="C2064" s="84">
        <f>IF(COUNTIF(Table1[Tag Number], A2064), 1, 0)</f>
        <v>0</v>
      </c>
      <c r="D2064" s="85">
        <f>IF(COUNTIF(Table2[Tag Number], A2064), 1, 0)</f>
        <v>0</v>
      </c>
      <c r="E2064" s="86">
        <f>IF(COUNTIF(Table3[Tag Number], A2064), 1, 0)</f>
        <v>0</v>
      </c>
      <c r="F2064" s="86">
        <f>IF(COUNTIF(Table4[Tag Number], A2064), 1, 0)</f>
        <v>0</v>
      </c>
      <c r="G2064" s="87">
        <f t="shared" si="66"/>
        <v>0</v>
      </c>
      <c r="H2064" s="88" t="str" cm="1">
        <f t="array" ref="H2064">_xlfn.IFS(OR(_xlfn.XLOOKUP(A2064,Table1[Tag Number],Table1[Status],"-",0)="Dead",
        _xlfn.XLOOKUP(A2064,Table2[Tag Number],Table2[Status],"-",0)="Dead",
        _xlfn.XLOOKUP(A2064,Table3[Tag Number],Table3[Status],"-",0)="Dead",
        _xlfn.XLOOKUP(A2064,Table4[Tag Number],Table4[Status],"-",0)="Dead"),"Dead",
     OR(_xlfn.XLOOKUP(A2064,Table1[Tag Number],Table1[Status],"-",0)="Alive",
        _xlfn.XLOOKUP(A2064,Table2[Tag Number],Table2[Status],"-",0)="Alive",
        _xlfn.XLOOKUP(A2064,Table3[Tag Number],Table3[Status],"-",0)="Alive",
        _xlfn.XLOOKUP(A2064,Table4[Tag Number],Table4[Status],"-",0)="Alive"),"Alive",
     OR(_xlfn.XLOOKUP(A2064,Table1[Tag Number],Table1[Status],"-",0)="-",
        _xlfn.XLOOKUP(A2064,Table2[Tag Number],Table2[Status],"-",0)="-",
        _xlfn.XLOOKUP(A2064,Table3[Tag Number],Table3[Status],"-",0)="-",
        _xlfn.XLOOKUP(A2064,Table4[Tag Number],Table4[Status],"-",0)="-"),
   "-")</f>
        <v>-</v>
      </c>
      <c r="I2064" s="90"/>
      <c r="J2064" s="94"/>
      <c r="K2064" s="95"/>
      <c r="L2064" s="95"/>
      <c r="M2064" s="95"/>
      <c r="N2064" s="96"/>
      <c r="O2064" s="89"/>
      <c r="R2064" t="b">
        <f t="shared" si="65"/>
        <v>0</v>
      </c>
    </row>
    <row r="2065" spans="1:18" ht="15" thickBot="1" x14ac:dyDescent="0.35">
      <c r="A2065" s="3" t="s">
        <v>2562</v>
      </c>
      <c r="B2065" s="3" t="s">
        <v>1145</v>
      </c>
      <c r="C2065" s="84">
        <f>IF(COUNTIF(Table1[Tag Number], A2065), 1, 0)</f>
        <v>0</v>
      </c>
      <c r="D2065" s="85">
        <f>IF(COUNTIF(Table2[Tag Number], A2065), 1, 0)</f>
        <v>0</v>
      </c>
      <c r="E2065" s="86">
        <f>IF(COUNTIF(Table3[Tag Number], A2065), 1, 0)</f>
        <v>0</v>
      </c>
      <c r="F2065" s="86">
        <f>IF(COUNTIF(Table4[Tag Number], A2065), 1, 0)</f>
        <v>0</v>
      </c>
      <c r="G2065" s="87">
        <f t="shared" si="66"/>
        <v>0</v>
      </c>
      <c r="H2065" s="88" t="str" cm="1">
        <f t="array" ref="H2065">_xlfn.IFS(OR(_xlfn.XLOOKUP(A2065,Table1[Tag Number],Table1[Status],"-",0)="Dead",
        _xlfn.XLOOKUP(A2065,Table2[Tag Number],Table2[Status],"-",0)="Dead",
        _xlfn.XLOOKUP(A2065,Table3[Tag Number],Table3[Status],"-",0)="Dead",
        _xlfn.XLOOKUP(A2065,Table4[Tag Number],Table4[Status],"-",0)="Dead"),"Dead",
     OR(_xlfn.XLOOKUP(A2065,Table1[Tag Number],Table1[Status],"-",0)="Alive",
        _xlfn.XLOOKUP(A2065,Table2[Tag Number],Table2[Status],"-",0)="Alive",
        _xlfn.XLOOKUP(A2065,Table3[Tag Number],Table3[Status],"-",0)="Alive",
        _xlfn.XLOOKUP(A2065,Table4[Tag Number],Table4[Status],"-",0)="Alive"),"Alive",
     OR(_xlfn.XLOOKUP(A2065,Table1[Tag Number],Table1[Status],"-",0)="-",
        _xlfn.XLOOKUP(A2065,Table2[Tag Number],Table2[Status],"-",0)="-",
        _xlfn.XLOOKUP(A2065,Table3[Tag Number],Table3[Status],"-",0)="-",
        _xlfn.XLOOKUP(A2065,Table4[Tag Number],Table4[Status],"-",0)="-"),
   "-")</f>
        <v>-</v>
      </c>
      <c r="I2065" s="90"/>
      <c r="J2065" s="94"/>
      <c r="K2065" s="95"/>
      <c r="L2065" s="95"/>
      <c r="M2065" s="95"/>
      <c r="N2065" s="96"/>
      <c r="O2065" s="89"/>
      <c r="R2065" t="b">
        <f t="shared" si="65"/>
        <v>0</v>
      </c>
    </row>
    <row r="2066" spans="1:18" ht="15" thickBot="1" x14ac:dyDescent="0.35">
      <c r="A2066" s="2" t="s">
        <v>2563</v>
      </c>
      <c r="B2066" s="2" t="s">
        <v>1145</v>
      </c>
      <c r="C2066" s="84">
        <f>IF(COUNTIF(Table1[Tag Number], A2066), 1, 0)</f>
        <v>0</v>
      </c>
      <c r="D2066" s="85">
        <f>IF(COUNTIF(Table2[Tag Number], A2066), 1, 0)</f>
        <v>0</v>
      </c>
      <c r="E2066" s="86">
        <f>IF(COUNTIF(Table3[Tag Number], A2066), 1, 0)</f>
        <v>0</v>
      </c>
      <c r="F2066" s="86">
        <f>IF(COUNTIF(Table4[Tag Number], A2066), 1, 0)</f>
        <v>0</v>
      </c>
      <c r="G2066" s="87">
        <f t="shared" si="66"/>
        <v>0</v>
      </c>
      <c r="H2066" s="88" t="str" cm="1">
        <f t="array" ref="H2066">_xlfn.IFS(OR(_xlfn.XLOOKUP(A2066,Table1[Tag Number],Table1[Status],"-",0)="Dead",
        _xlfn.XLOOKUP(A2066,Table2[Tag Number],Table2[Status],"-",0)="Dead",
        _xlfn.XLOOKUP(A2066,Table3[Tag Number],Table3[Status],"-",0)="Dead",
        _xlfn.XLOOKUP(A2066,Table4[Tag Number],Table4[Status],"-",0)="Dead"),"Dead",
     OR(_xlfn.XLOOKUP(A2066,Table1[Tag Number],Table1[Status],"-",0)="Alive",
        _xlfn.XLOOKUP(A2066,Table2[Tag Number],Table2[Status],"-",0)="Alive",
        _xlfn.XLOOKUP(A2066,Table3[Tag Number],Table3[Status],"-",0)="Alive",
        _xlfn.XLOOKUP(A2066,Table4[Tag Number],Table4[Status],"-",0)="Alive"),"Alive",
     OR(_xlfn.XLOOKUP(A2066,Table1[Tag Number],Table1[Status],"-",0)="-",
        _xlfn.XLOOKUP(A2066,Table2[Tag Number],Table2[Status],"-",0)="-",
        _xlfn.XLOOKUP(A2066,Table3[Tag Number],Table3[Status],"-",0)="-",
        _xlfn.XLOOKUP(A2066,Table4[Tag Number],Table4[Status],"-",0)="-"),
   "-")</f>
        <v>-</v>
      </c>
      <c r="I2066" s="90"/>
      <c r="J2066" s="94"/>
      <c r="K2066" s="95"/>
      <c r="L2066" s="95"/>
      <c r="M2066" s="95"/>
      <c r="N2066" s="96"/>
      <c r="O2066" s="89"/>
      <c r="R2066" t="b">
        <f t="shared" si="65"/>
        <v>0</v>
      </c>
    </row>
    <row r="2067" spans="1:18" ht="15" thickBot="1" x14ac:dyDescent="0.35">
      <c r="A2067" s="3" t="s">
        <v>2564</v>
      </c>
      <c r="B2067" s="3" t="s">
        <v>1145</v>
      </c>
      <c r="C2067" s="84">
        <f>IF(COUNTIF(Table1[Tag Number], A2067), 1, 0)</f>
        <v>0</v>
      </c>
      <c r="D2067" s="85">
        <f>IF(COUNTIF(Table2[Tag Number], A2067), 1, 0)</f>
        <v>0</v>
      </c>
      <c r="E2067" s="86">
        <f>IF(COUNTIF(Table3[Tag Number], A2067), 1, 0)</f>
        <v>0</v>
      </c>
      <c r="F2067" s="86">
        <f>IF(COUNTIF(Table4[Tag Number], A2067), 1, 0)</f>
        <v>0</v>
      </c>
      <c r="G2067" s="87">
        <f t="shared" si="66"/>
        <v>0</v>
      </c>
      <c r="H2067" s="88" t="str" cm="1">
        <f t="array" ref="H2067">_xlfn.IFS(OR(_xlfn.XLOOKUP(A2067,Table1[Tag Number],Table1[Status],"-",0)="Dead",
        _xlfn.XLOOKUP(A2067,Table2[Tag Number],Table2[Status],"-",0)="Dead",
        _xlfn.XLOOKUP(A2067,Table3[Tag Number],Table3[Status],"-",0)="Dead",
        _xlfn.XLOOKUP(A2067,Table4[Tag Number],Table4[Status],"-",0)="Dead"),"Dead",
     OR(_xlfn.XLOOKUP(A2067,Table1[Tag Number],Table1[Status],"-",0)="Alive",
        _xlfn.XLOOKUP(A2067,Table2[Tag Number],Table2[Status],"-",0)="Alive",
        _xlfn.XLOOKUP(A2067,Table3[Tag Number],Table3[Status],"-",0)="Alive",
        _xlfn.XLOOKUP(A2067,Table4[Tag Number],Table4[Status],"-",0)="Alive"),"Alive",
     OR(_xlfn.XLOOKUP(A2067,Table1[Tag Number],Table1[Status],"-",0)="-",
        _xlfn.XLOOKUP(A2067,Table2[Tag Number],Table2[Status],"-",0)="-",
        _xlfn.XLOOKUP(A2067,Table3[Tag Number],Table3[Status],"-",0)="-",
        _xlfn.XLOOKUP(A2067,Table4[Tag Number],Table4[Status],"-",0)="-"),
   "-")</f>
        <v>-</v>
      </c>
      <c r="I2067" s="90"/>
      <c r="J2067" s="94"/>
      <c r="K2067" s="95"/>
      <c r="L2067" s="95"/>
      <c r="M2067" s="95"/>
      <c r="N2067" s="96"/>
      <c r="O2067" s="89"/>
      <c r="R2067" t="b">
        <f t="shared" si="65"/>
        <v>0</v>
      </c>
    </row>
    <row r="2068" spans="1:18" ht="15" thickBot="1" x14ac:dyDescent="0.35">
      <c r="A2068" s="2" t="s">
        <v>2565</v>
      </c>
      <c r="B2068" s="2" t="s">
        <v>1145</v>
      </c>
      <c r="C2068" s="84">
        <f>IF(COUNTIF(Table1[Tag Number], A2068), 1, 0)</f>
        <v>0</v>
      </c>
      <c r="D2068" s="85">
        <f>IF(COUNTIF(Table2[Tag Number], A2068), 1, 0)</f>
        <v>0</v>
      </c>
      <c r="E2068" s="86">
        <f>IF(COUNTIF(Table3[Tag Number], A2068), 1, 0)</f>
        <v>0</v>
      </c>
      <c r="F2068" s="86">
        <f>IF(COUNTIF(Table4[Tag Number], A2068), 1, 0)</f>
        <v>0</v>
      </c>
      <c r="G2068" s="87">
        <f t="shared" si="66"/>
        <v>0</v>
      </c>
      <c r="H2068" s="88" t="str" cm="1">
        <f t="array" ref="H2068">_xlfn.IFS(OR(_xlfn.XLOOKUP(A2068,Table1[Tag Number],Table1[Status],"-",0)="Dead",
        _xlfn.XLOOKUP(A2068,Table2[Tag Number],Table2[Status],"-",0)="Dead",
        _xlfn.XLOOKUP(A2068,Table3[Tag Number],Table3[Status],"-",0)="Dead",
        _xlfn.XLOOKUP(A2068,Table4[Tag Number],Table4[Status],"-",0)="Dead"),"Dead",
     OR(_xlfn.XLOOKUP(A2068,Table1[Tag Number],Table1[Status],"-",0)="Alive",
        _xlfn.XLOOKUP(A2068,Table2[Tag Number],Table2[Status],"-",0)="Alive",
        _xlfn.XLOOKUP(A2068,Table3[Tag Number],Table3[Status],"-",0)="Alive",
        _xlfn.XLOOKUP(A2068,Table4[Tag Number],Table4[Status],"-",0)="Alive"),"Alive",
     OR(_xlfn.XLOOKUP(A2068,Table1[Tag Number],Table1[Status],"-",0)="-",
        _xlfn.XLOOKUP(A2068,Table2[Tag Number],Table2[Status],"-",0)="-",
        _xlfn.XLOOKUP(A2068,Table3[Tag Number],Table3[Status],"-",0)="-",
        _xlfn.XLOOKUP(A2068,Table4[Tag Number],Table4[Status],"-",0)="-"),
   "-")</f>
        <v>-</v>
      </c>
      <c r="I2068" s="90"/>
      <c r="J2068" s="94"/>
      <c r="K2068" s="95"/>
      <c r="L2068" s="95"/>
      <c r="M2068" s="95"/>
      <c r="N2068" s="96"/>
      <c r="O2068" s="89"/>
      <c r="R2068" t="b">
        <f t="shared" si="65"/>
        <v>0</v>
      </c>
    </row>
    <row r="2069" spans="1:18" ht="15" thickBot="1" x14ac:dyDescent="0.35">
      <c r="A2069" s="3" t="s">
        <v>2566</v>
      </c>
      <c r="B2069" s="3" t="s">
        <v>1145</v>
      </c>
      <c r="C2069" s="84">
        <f>IF(COUNTIF(Table1[Tag Number], A2069), 1, 0)</f>
        <v>0</v>
      </c>
      <c r="D2069" s="85">
        <f>IF(COUNTIF(Table2[Tag Number], A2069), 1, 0)</f>
        <v>0</v>
      </c>
      <c r="E2069" s="86">
        <f>IF(COUNTIF(Table3[Tag Number], A2069), 1, 0)</f>
        <v>0</v>
      </c>
      <c r="F2069" s="86">
        <f>IF(COUNTIF(Table4[Tag Number], A2069), 1, 0)</f>
        <v>0</v>
      </c>
      <c r="G2069" s="87">
        <f t="shared" si="66"/>
        <v>0</v>
      </c>
      <c r="H2069" s="88" t="str" cm="1">
        <f t="array" ref="H2069">_xlfn.IFS(OR(_xlfn.XLOOKUP(A2069,Table1[Tag Number],Table1[Status],"-",0)="Dead",
        _xlfn.XLOOKUP(A2069,Table2[Tag Number],Table2[Status],"-",0)="Dead",
        _xlfn.XLOOKUP(A2069,Table3[Tag Number],Table3[Status],"-",0)="Dead",
        _xlfn.XLOOKUP(A2069,Table4[Tag Number],Table4[Status],"-",0)="Dead"),"Dead",
     OR(_xlfn.XLOOKUP(A2069,Table1[Tag Number],Table1[Status],"-",0)="Alive",
        _xlfn.XLOOKUP(A2069,Table2[Tag Number],Table2[Status],"-",0)="Alive",
        _xlfn.XLOOKUP(A2069,Table3[Tag Number],Table3[Status],"-",0)="Alive",
        _xlfn.XLOOKUP(A2069,Table4[Tag Number],Table4[Status],"-",0)="Alive"),"Alive",
     OR(_xlfn.XLOOKUP(A2069,Table1[Tag Number],Table1[Status],"-",0)="-",
        _xlfn.XLOOKUP(A2069,Table2[Tag Number],Table2[Status],"-",0)="-",
        _xlfn.XLOOKUP(A2069,Table3[Tag Number],Table3[Status],"-",0)="-",
        _xlfn.XLOOKUP(A2069,Table4[Tag Number],Table4[Status],"-",0)="-"),
   "-")</f>
        <v>-</v>
      </c>
      <c r="I2069" s="90"/>
      <c r="J2069" s="94"/>
      <c r="K2069" s="95"/>
      <c r="L2069" s="95"/>
      <c r="M2069" s="95"/>
      <c r="N2069" s="96"/>
      <c r="O2069" s="89"/>
      <c r="R2069" t="b">
        <f t="shared" si="65"/>
        <v>0</v>
      </c>
    </row>
    <row r="2070" spans="1:18" ht="15" thickBot="1" x14ac:dyDescent="0.35">
      <c r="A2070" s="2" t="s">
        <v>2567</v>
      </c>
      <c r="B2070" s="2" t="s">
        <v>1145</v>
      </c>
      <c r="C2070" s="84">
        <f>IF(COUNTIF(Table1[Tag Number], A2070), 1, 0)</f>
        <v>0</v>
      </c>
      <c r="D2070" s="85">
        <f>IF(COUNTIF(Table2[Tag Number], A2070), 1, 0)</f>
        <v>0</v>
      </c>
      <c r="E2070" s="86">
        <f>IF(COUNTIF(Table3[Tag Number], A2070), 1, 0)</f>
        <v>0</v>
      </c>
      <c r="F2070" s="86">
        <f>IF(COUNTIF(Table4[Tag Number], A2070), 1, 0)</f>
        <v>0</v>
      </c>
      <c r="G2070" s="87">
        <f t="shared" si="66"/>
        <v>0</v>
      </c>
      <c r="H2070" s="88" t="str" cm="1">
        <f t="array" ref="H2070">_xlfn.IFS(OR(_xlfn.XLOOKUP(A2070,Table1[Tag Number],Table1[Status],"-",0)="Dead",
        _xlfn.XLOOKUP(A2070,Table2[Tag Number],Table2[Status],"-",0)="Dead",
        _xlfn.XLOOKUP(A2070,Table3[Tag Number],Table3[Status],"-",0)="Dead",
        _xlfn.XLOOKUP(A2070,Table4[Tag Number],Table4[Status],"-",0)="Dead"),"Dead",
     OR(_xlfn.XLOOKUP(A2070,Table1[Tag Number],Table1[Status],"-",0)="Alive",
        _xlfn.XLOOKUP(A2070,Table2[Tag Number],Table2[Status],"-",0)="Alive",
        _xlfn.XLOOKUP(A2070,Table3[Tag Number],Table3[Status],"-",0)="Alive",
        _xlfn.XLOOKUP(A2070,Table4[Tag Number],Table4[Status],"-",0)="Alive"),"Alive",
     OR(_xlfn.XLOOKUP(A2070,Table1[Tag Number],Table1[Status],"-",0)="-",
        _xlfn.XLOOKUP(A2070,Table2[Tag Number],Table2[Status],"-",0)="-",
        _xlfn.XLOOKUP(A2070,Table3[Tag Number],Table3[Status],"-",0)="-",
        _xlfn.XLOOKUP(A2070,Table4[Tag Number],Table4[Status],"-",0)="-"),
   "-")</f>
        <v>-</v>
      </c>
      <c r="I2070" s="90"/>
      <c r="J2070" s="94"/>
      <c r="K2070" s="95"/>
      <c r="L2070" s="95"/>
      <c r="M2070" s="95"/>
      <c r="N2070" s="96"/>
      <c r="O2070" s="89"/>
      <c r="R2070" t="b">
        <f t="shared" si="65"/>
        <v>0</v>
      </c>
    </row>
    <row r="2071" spans="1:18" ht="15" thickBot="1" x14ac:dyDescent="0.35">
      <c r="A2071" s="3" t="s">
        <v>2568</v>
      </c>
      <c r="B2071" s="3" t="s">
        <v>1145</v>
      </c>
      <c r="C2071" s="84">
        <f>IF(COUNTIF(Table1[Tag Number], A2071), 1, 0)</f>
        <v>0</v>
      </c>
      <c r="D2071" s="85">
        <f>IF(COUNTIF(Table2[Tag Number], A2071), 1, 0)</f>
        <v>0</v>
      </c>
      <c r="E2071" s="86">
        <f>IF(COUNTIF(Table3[Tag Number], A2071), 1, 0)</f>
        <v>0</v>
      </c>
      <c r="F2071" s="86">
        <f>IF(COUNTIF(Table4[Tag Number], A2071), 1, 0)</f>
        <v>0</v>
      </c>
      <c r="G2071" s="87">
        <f t="shared" si="66"/>
        <v>0</v>
      </c>
      <c r="H2071" s="88" t="str" cm="1">
        <f t="array" ref="H2071">_xlfn.IFS(OR(_xlfn.XLOOKUP(A2071,Table1[Tag Number],Table1[Status],"-",0)="Dead",
        _xlfn.XLOOKUP(A2071,Table2[Tag Number],Table2[Status],"-",0)="Dead",
        _xlfn.XLOOKUP(A2071,Table3[Tag Number],Table3[Status],"-",0)="Dead",
        _xlfn.XLOOKUP(A2071,Table4[Tag Number],Table4[Status],"-",0)="Dead"),"Dead",
     OR(_xlfn.XLOOKUP(A2071,Table1[Tag Number],Table1[Status],"-",0)="Alive",
        _xlfn.XLOOKUP(A2071,Table2[Tag Number],Table2[Status],"-",0)="Alive",
        _xlfn.XLOOKUP(A2071,Table3[Tag Number],Table3[Status],"-",0)="Alive",
        _xlfn.XLOOKUP(A2071,Table4[Tag Number],Table4[Status],"-",0)="Alive"),"Alive",
     OR(_xlfn.XLOOKUP(A2071,Table1[Tag Number],Table1[Status],"-",0)="-",
        _xlfn.XLOOKUP(A2071,Table2[Tag Number],Table2[Status],"-",0)="-",
        _xlfn.XLOOKUP(A2071,Table3[Tag Number],Table3[Status],"-",0)="-",
        _xlfn.XLOOKUP(A2071,Table4[Tag Number],Table4[Status],"-",0)="-"),
   "-")</f>
        <v>-</v>
      </c>
      <c r="I2071" s="90"/>
      <c r="J2071" s="94"/>
      <c r="K2071" s="95"/>
      <c r="L2071" s="95"/>
      <c r="M2071" s="95"/>
      <c r="N2071" s="96"/>
      <c r="O2071" s="89"/>
      <c r="R2071" t="b">
        <f t="shared" si="65"/>
        <v>0</v>
      </c>
    </row>
    <row r="2072" spans="1:18" ht="15" thickBot="1" x14ac:dyDescent="0.35">
      <c r="A2072" s="2" t="s">
        <v>2569</v>
      </c>
      <c r="B2072" s="2" t="s">
        <v>1145</v>
      </c>
      <c r="C2072" s="84">
        <f>IF(COUNTIF(Table1[Tag Number], A2072), 1, 0)</f>
        <v>0</v>
      </c>
      <c r="D2072" s="85">
        <f>IF(COUNTIF(Table2[Tag Number], A2072), 1, 0)</f>
        <v>0</v>
      </c>
      <c r="E2072" s="86">
        <f>IF(COUNTIF(Table3[Tag Number], A2072), 1, 0)</f>
        <v>0</v>
      </c>
      <c r="F2072" s="86">
        <f>IF(COUNTIF(Table4[Tag Number], A2072), 1, 0)</f>
        <v>0</v>
      </c>
      <c r="G2072" s="87">
        <f t="shared" si="66"/>
        <v>0</v>
      </c>
      <c r="H2072" s="88" t="str" cm="1">
        <f t="array" ref="H2072">_xlfn.IFS(OR(_xlfn.XLOOKUP(A2072,Table1[Tag Number],Table1[Status],"-",0)="Dead",
        _xlfn.XLOOKUP(A2072,Table2[Tag Number],Table2[Status],"-",0)="Dead",
        _xlfn.XLOOKUP(A2072,Table3[Tag Number],Table3[Status],"-",0)="Dead",
        _xlfn.XLOOKUP(A2072,Table4[Tag Number],Table4[Status],"-",0)="Dead"),"Dead",
     OR(_xlfn.XLOOKUP(A2072,Table1[Tag Number],Table1[Status],"-",0)="Alive",
        _xlfn.XLOOKUP(A2072,Table2[Tag Number],Table2[Status],"-",0)="Alive",
        _xlfn.XLOOKUP(A2072,Table3[Tag Number],Table3[Status],"-",0)="Alive",
        _xlfn.XLOOKUP(A2072,Table4[Tag Number],Table4[Status],"-",0)="Alive"),"Alive",
     OR(_xlfn.XLOOKUP(A2072,Table1[Tag Number],Table1[Status],"-",0)="-",
        _xlfn.XLOOKUP(A2072,Table2[Tag Number],Table2[Status],"-",0)="-",
        _xlfn.XLOOKUP(A2072,Table3[Tag Number],Table3[Status],"-",0)="-",
        _xlfn.XLOOKUP(A2072,Table4[Tag Number],Table4[Status],"-",0)="-"),
   "-")</f>
        <v>-</v>
      </c>
      <c r="I2072" s="90"/>
      <c r="J2072" s="94"/>
      <c r="K2072" s="95"/>
      <c r="L2072" s="95"/>
      <c r="M2072" s="95"/>
      <c r="N2072" s="96"/>
      <c r="O2072" s="89"/>
      <c r="R2072" t="b">
        <f t="shared" si="65"/>
        <v>0</v>
      </c>
    </row>
    <row r="2073" spans="1:18" ht="15" thickBot="1" x14ac:dyDescent="0.35">
      <c r="A2073" s="3" t="s">
        <v>2570</v>
      </c>
      <c r="B2073" s="3" t="s">
        <v>1145</v>
      </c>
      <c r="C2073" s="84">
        <f>IF(COUNTIF(Table1[Tag Number], A2073), 1, 0)</f>
        <v>0</v>
      </c>
      <c r="D2073" s="85">
        <f>IF(COUNTIF(Table2[Tag Number], A2073), 1, 0)</f>
        <v>0</v>
      </c>
      <c r="E2073" s="86">
        <f>IF(COUNTIF(Table3[Tag Number], A2073), 1, 0)</f>
        <v>0</v>
      </c>
      <c r="F2073" s="86">
        <f>IF(COUNTIF(Table4[Tag Number], A2073), 1, 0)</f>
        <v>0</v>
      </c>
      <c r="G2073" s="87">
        <f t="shared" si="66"/>
        <v>0</v>
      </c>
      <c r="H2073" s="88" t="str" cm="1">
        <f t="array" ref="H2073">_xlfn.IFS(OR(_xlfn.XLOOKUP(A2073,Table1[Tag Number],Table1[Status],"-",0)="Dead",
        _xlfn.XLOOKUP(A2073,Table2[Tag Number],Table2[Status],"-",0)="Dead",
        _xlfn.XLOOKUP(A2073,Table3[Tag Number],Table3[Status],"-",0)="Dead",
        _xlfn.XLOOKUP(A2073,Table4[Tag Number],Table4[Status],"-",0)="Dead"),"Dead",
     OR(_xlfn.XLOOKUP(A2073,Table1[Tag Number],Table1[Status],"-",0)="Alive",
        _xlfn.XLOOKUP(A2073,Table2[Tag Number],Table2[Status],"-",0)="Alive",
        _xlfn.XLOOKUP(A2073,Table3[Tag Number],Table3[Status],"-",0)="Alive",
        _xlfn.XLOOKUP(A2073,Table4[Tag Number],Table4[Status],"-",0)="Alive"),"Alive",
     OR(_xlfn.XLOOKUP(A2073,Table1[Tag Number],Table1[Status],"-",0)="-",
        _xlfn.XLOOKUP(A2073,Table2[Tag Number],Table2[Status],"-",0)="-",
        _xlfn.XLOOKUP(A2073,Table3[Tag Number],Table3[Status],"-",0)="-",
        _xlfn.XLOOKUP(A2073,Table4[Tag Number],Table4[Status],"-",0)="-"),
   "-")</f>
        <v>-</v>
      </c>
      <c r="I2073" s="90"/>
      <c r="J2073" s="94"/>
      <c r="K2073" s="95"/>
      <c r="L2073" s="95"/>
      <c r="M2073" s="95"/>
      <c r="N2073" s="96"/>
      <c r="O2073" s="89"/>
      <c r="R2073" t="b">
        <f t="shared" si="65"/>
        <v>0</v>
      </c>
    </row>
    <row r="2074" spans="1:18" ht="15" thickBot="1" x14ac:dyDescent="0.35">
      <c r="A2074" s="2" t="s">
        <v>2571</v>
      </c>
      <c r="B2074" s="2" t="s">
        <v>1145</v>
      </c>
      <c r="C2074" s="84">
        <f>IF(COUNTIF(Table1[Tag Number], A2074), 1, 0)</f>
        <v>0</v>
      </c>
      <c r="D2074" s="85">
        <f>IF(COUNTIF(Table2[Tag Number], A2074), 1, 0)</f>
        <v>0</v>
      </c>
      <c r="E2074" s="86">
        <f>IF(COUNTIF(Table3[Tag Number], A2074), 1, 0)</f>
        <v>0</v>
      </c>
      <c r="F2074" s="86">
        <f>IF(COUNTIF(Table4[Tag Number], A2074), 1, 0)</f>
        <v>0</v>
      </c>
      <c r="G2074" s="87">
        <f t="shared" si="66"/>
        <v>0</v>
      </c>
      <c r="H2074" s="88" t="str" cm="1">
        <f t="array" ref="H2074">_xlfn.IFS(OR(_xlfn.XLOOKUP(A2074,Table1[Tag Number],Table1[Status],"-",0)="Dead",
        _xlfn.XLOOKUP(A2074,Table2[Tag Number],Table2[Status],"-",0)="Dead",
        _xlfn.XLOOKUP(A2074,Table3[Tag Number],Table3[Status],"-",0)="Dead",
        _xlfn.XLOOKUP(A2074,Table4[Tag Number],Table4[Status],"-",0)="Dead"),"Dead",
     OR(_xlfn.XLOOKUP(A2074,Table1[Tag Number],Table1[Status],"-",0)="Alive",
        _xlfn.XLOOKUP(A2074,Table2[Tag Number],Table2[Status],"-",0)="Alive",
        _xlfn.XLOOKUP(A2074,Table3[Tag Number],Table3[Status],"-",0)="Alive",
        _xlfn.XLOOKUP(A2074,Table4[Tag Number],Table4[Status],"-",0)="Alive"),"Alive",
     OR(_xlfn.XLOOKUP(A2074,Table1[Tag Number],Table1[Status],"-",0)="-",
        _xlfn.XLOOKUP(A2074,Table2[Tag Number],Table2[Status],"-",0)="-",
        _xlfn.XLOOKUP(A2074,Table3[Tag Number],Table3[Status],"-",0)="-",
        _xlfn.XLOOKUP(A2074,Table4[Tag Number],Table4[Status],"-",0)="-"),
   "-")</f>
        <v>-</v>
      </c>
      <c r="I2074" s="90"/>
      <c r="J2074" s="94"/>
      <c r="K2074" s="95"/>
      <c r="L2074" s="95"/>
      <c r="M2074" s="95"/>
      <c r="N2074" s="96"/>
      <c r="O2074" s="89"/>
      <c r="R2074" t="b">
        <f t="shared" si="65"/>
        <v>0</v>
      </c>
    </row>
    <row r="2075" spans="1:18" ht="15" thickBot="1" x14ac:dyDescent="0.35">
      <c r="A2075" s="3" t="s">
        <v>2572</v>
      </c>
      <c r="B2075" s="3" t="s">
        <v>1145</v>
      </c>
      <c r="C2075" s="84">
        <f>IF(COUNTIF(Table1[Tag Number], A2075), 1, 0)</f>
        <v>0</v>
      </c>
      <c r="D2075" s="85">
        <f>IF(COUNTIF(Table2[Tag Number], A2075), 1, 0)</f>
        <v>0</v>
      </c>
      <c r="E2075" s="86">
        <f>IF(COUNTIF(Table3[Tag Number], A2075), 1, 0)</f>
        <v>0</v>
      </c>
      <c r="F2075" s="86">
        <f>IF(COUNTIF(Table4[Tag Number], A2075), 1, 0)</f>
        <v>0</v>
      </c>
      <c r="G2075" s="87">
        <f t="shared" si="66"/>
        <v>0</v>
      </c>
      <c r="H2075" s="88" t="str" cm="1">
        <f t="array" ref="H2075">_xlfn.IFS(OR(_xlfn.XLOOKUP(A2075,Table1[Tag Number],Table1[Status],"-",0)="Dead",
        _xlfn.XLOOKUP(A2075,Table2[Tag Number],Table2[Status],"-",0)="Dead",
        _xlfn.XLOOKUP(A2075,Table3[Tag Number],Table3[Status],"-",0)="Dead",
        _xlfn.XLOOKUP(A2075,Table4[Tag Number],Table4[Status],"-",0)="Dead"),"Dead",
     OR(_xlfn.XLOOKUP(A2075,Table1[Tag Number],Table1[Status],"-",0)="Alive",
        _xlfn.XLOOKUP(A2075,Table2[Tag Number],Table2[Status],"-",0)="Alive",
        _xlfn.XLOOKUP(A2075,Table3[Tag Number],Table3[Status],"-",0)="Alive",
        _xlfn.XLOOKUP(A2075,Table4[Tag Number],Table4[Status],"-",0)="Alive"),"Alive",
     OR(_xlfn.XLOOKUP(A2075,Table1[Tag Number],Table1[Status],"-",0)="-",
        _xlfn.XLOOKUP(A2075,Table2[Tag Number],Table2[Status],"-",0)="-",
        _xlfn.XLOOKUP(A2075,Table3[Tag Number],Table3[Status],"-",0)="-",
        _xlfn.XLOOKUP(A2075,Table4[Tag Number],Table4[Status],"-",0)="-"),
   "-")</f>
        <v>-</v>
      </c>
      <c r="I2075" s="90"/>
      <c r="J2075" s="94"/>
      <c r="K2075" s="95"/>
      <c r="L2075" s="95"/>
      <c r="M2075" s="95"/>
      <c r="N2075" s="96"/>
      <c r="O2075" s="89"/>
      <c r="R2075" t="b">
        <f t="shared" si="65"/>
        <v>0</v>
      </c>
    </row>
    <row r="2076" spans="1:18" ht="15" thickBot="1" x14ac:dyDescent="0.35">
      <c r="A2076" s="2" t="s">
        <v>2573</v>
      </c>
      <c r="B2076" s="2" t="s">
        <v>1145</v>
      </c>
      <c r="C2076" s="84">
        <f>IF(COUNTIF(Table1[Tag Number], A2076), 1, 0)</f>
        <v>0</v>
      </c>
      <c r="D2076" s="85">
        <f>IF(COUNTIF(Table2[Tag Number], A2076), 1, 0)</f>
        <v>0</v>
      </c>
      <c r="E2076" s="86">
        <f>IF(COUNTIF(Table3[Tag Number], A2076), 1, 0)</f>
        <v>0</v>
      </c>
      <c r="F2076" s="86">
        <f>IF(COUNTIF(Table4[Tag Number], A2076), 1, 0)</f>
        <v>0</v>
      </c>
      <c r="G2076" s="87">
        <f t="shared" si="66"/>
        <v>0</v>
      </c>
      <c r="H2076" s="88" t="str" cm="1">
        <f t="array" ref="H2076">_xlfn.IFS(OR(_xlfn.XLOOKUP(A2076,Table1[Tag Number],Table1[Status],"-",0)="Dead",
        _xlfn.XLOOKUP(A2076,Table2[Tag Number],Table2[Status],"-",0)="Dead",
        _xlfn.XLOOKUP(A2076,Table3[Tag Number],Table3[Status],"-",0)="Dead",
        _xlfn.XLOOKUP(A2076,Table4[Tag Number],Table4[Status],"-",0)="Dead"),"Dead",
     OR(_xlfn.XLOOKUP(A2076,Table1[Tag Number],Table1[Status],"-",0)="Alive",
        _xlfn.XLOOKUP(A2076,Table2[Tag Number],Table2[Status],"-",0)="Alive",
        _xlfn.XLOOKUP(A2076,Table3[Tag Number],Table3[Status],"-",0)="Alive",
        _xlfn.XLOOKUP(A2076,Table4[Tag Number],Table4[Status],"-",0)="Alive"),"Alive",
     OR(_xlfn.XLOOKUP(A2076,Table1[Tag Number],Table1[Status],"-",0)="-",
        _xlfn.XLOOKUP(A2076,Table2[Tag Number],Table2[Status],"-",0)="-",
        _xlfn.XLOOKUP(A2076,Table3[Tag Number],Table3[Status],"-",0)="-",
        _xlfn.XLOOKUP(A2076,Table4[Tag Number],Table4[Status],"-",0)="-"),
   "-")</f>
        <v>-</v>
      </c>
      <c r="I2076" s="90"/>
      <c r="J2076" s="94"/>
      <c r="K2076" s="95"/>
      <c r="L2076" s="95"/>
      <c r="M2076" s="95"/>
      <c r="N2076" s="96"/>
      <c r="O2076" s="89"/>
      <c r="R2076" t="b">
        <f t="shared" si="65"/>
        <v>0</v>
      </c>
    </row>
    <row r="2077" spans="1:18" ht="15" thickBot="1" x14ac:dyDescent="0.35">
      <c r="A2077" s="3" t="s">
        <v>57</v>
      </c>
      <c r="B2077" s="3" t="s">
        <v>1145</v>
      </c>
      <c r="C2077" s="84">
        <f>IF(COUNTIF(Table1[Tag Number], A2077), 1, 0)</f>
        <v>0</v>
      </c>
      <c r="D2077" s="85">
        <f>IF(COUNTIF(Table2[Tag Number], A2077), 1, 0)</f>
        <v>0</v>
      </c>
      <c r="E2077" s="86">
        <f>IF(COUNTIF(Table3[Tag Number], A2077), 1, 0)</f>
        <v>0</v>
      </c>
      <c r="F2077" s="86">
        <f>IF(COUNTIF(Table4[Tag Number], A2077), 1, 0)</f>
        <v>0</v>
      </c>
      <c r="G2077" s="87">
        <f t="shared" si="66"/>
        <v>0</v>
      </c>
      <c r="H2077" s="88" t="str" cm="1">
        <f t="array" ref="H2077">_xlfn.IFS(OR(_xlfn.XLOOKUP(A2077,Table1[Tag Number],Table1[Status],"-",0)="Dead",
        _xlfn.XLOOKUP(A2077,Table2[Tag Number],Table2[Status],"-",0)="Dead",
        _xlfn.XLOOKUP(A2077,Table3[Tag Number],Table3[Status],"-",0)="Dead",
        _xlfn.XLOOKUP(A2077,Table4[Tag Number],Table4[Status],"-",0)="Dead"),"Dead",
     OR(_xlfn.XLOOKUP(A2077,Table1[Tag Number],Table1[Status],"-",0)="Alive",
        _xlfn.XLOOKUP(A2077,Table2[Tag Number],Table2[Status],"-",0)="Alive",
        _xlfn.XLOOKUP(A2077,Table3[Tag Number],Table3[Status],"-",0)="Alive",
        _xlfn.XLOOKUP(A2077,Table4[Tag Number],Table4[Status],"-",0)="Alive"),"Alive",
     OR(_xlfn.XLOOKUP(A2077,Table1[Tag Number],Table1[Status],"-",0)="-",
        _xlfn.XLOOKUP(A2077,Table2[Tag Number],Table2[Status],"-",0)="-",
        _xlfn.XLOOKUP(A2077,Table3[Tag Number],Table3[Status],"-",0)="-",
        _xlfn.XLOOKUP(A2077,Table4[Tag Number],Table4[Status],"-",0)="-"),
   "-")</f>
        <v>-</v>
      </c>
      <c r="I2077" s="90"/>
      <c r="J2077" s="94"/>
      <c r="K2077" s="95"/>
      <c r="L2077" s="95"/>
      <c r="M2077" s="95"/>
      <c r="N2077" s="96"/>
      <c r="O2077" s="89"/>
      <c r="R2077" t="b">
        <f t="shared" si="65"/>
        <v>0</v>
      </c>
    </row>
    <row r="2078" spans="1:18" ht="15" thickBot="1" x14ac:dyDescent="0.35">
      <c r="A2078" s="2" t="s">
        <v>2574</v>
      </c>
      <c r="B2078" s="2" t="s">
        <v>1145</v>
      </c>
      <c r="C2078" s="84">
        <f>IF(COUNTIF(Table1[Tag Number], A2078), 1, 0)</f>
        <v>0</v>
      </c>
      <c r="D2078" s="85">
        <f>IF(COUNTIF(Table2[Tag Number], A2078), 1, 0)</f>
        <v>0</v>
      </c>
      <c r="E2078" s="86">
        <f>IF(COUNTIF(Table3[Tag Number], A2078), 1, 0)</f>
        <v>0</v>
      </c>
      <c r="F2078" s="86">
        <f>IF(COUNTIF(Table4[Tag Number], A2078), 1, 0)</f>
        <v>0</v>
      </c>
      <c r="G2078" s="87">
        <f t="shared" si="66"/>
        <v>0</v>
      </c>
      <c r="H2078" s="88" t="str" cm="1">
        <f t="array" ref="H2078">_xlfn.IFS(OR(_xlfn.XLOOKUP(A2078,Table1[Tag Number],Table1[Status],"-",0)="Dead",
        _xlfn.XLOOKUP(A2078,Table2[Tag Number],Table2[Status],"-",0)="Dead",
        _xlfn.XLOOKUP(A2078,Table3[Tag Number],Table3[Status],"-",0)="Dead",
        _xlfn.XLOOKUP(A2078,Table4[Tag Number],Table4[Status],"-",0)="Dead"),"Dead",
     OR(_xlfn.XLOOKUP(A2078,Table1[Tag Number],Table1[Status],"-",0)="Alive",
        _xlfn.XLOOKUP(A2078,Table2[Tag Number],Table2[Status],"-",0)="Alive",
        _xlfn.XLOOKUP(A2078,Table3[Tag Number],Table3[Status],"-",0)="Alive",
        _xlfn.XLOOKUP(A2078,Table4[Tag Number],Table4[Status],"-",0)="Alive"),"Alive",
     OR(_xlfn.XLOOKUP(A2078,Table1[Tag Number],Table1[Status],"-",0)="-",
        _xlfn.XLOOKUP(A2078,Table2[Tag Number],Table2[Status],"-",0)="-",
        _xlfn.XLOOKUP(A2078,Table3[Tag Number],Table3[Status],"-",0)="-",
        _xlfn.XLOOKUP(A2078,Table4[Tag Number],Table4[Status],"-",0)="-"),
   "-")</f>
        <v>-</v>
      </c>
      <c r="I2078" s="90"/>
      <c r="J2078" s="94"/>
      <c r="K2078" s="95"/>
      <c r="L2078" s="95"/>
      <c r="M2078" s="95"/>
      <c r="N2078" s="96"/>
      <c r="O2078" s="89"/>
      <c r="R2078" t="b">
        <f t="shared" si="65"/>
        <v>0</v>
      </c>
    </row>
    <row r="2079" spans="1:18" ht="15" thickBot="1" x14ac:dyDescent="0.35">
      <c r="A2079" s="3" t="s">
        <v>2575</v>
      </c>
      <c r="B2079" s="3" t="s">
        <v>1145</v>
      </c>
      <c r="C2079" s="84">
        <f>IF(COUNTIF(Table1[Tag Number], A2079), 1, 0)</f>
        <v>0</v>
      </c>
      <c r="D2079" s="85">
        <f>IF(COUNTIF(Table2[Tag Number], A2079), 1, 0)</f>
        <v>0</v>
      </c>
      <c r="E2079" s="86">
        <f>IF(COUNTIF(Table3[Tag Number], A2079), 1, 0)</f>
        <v>0</v>
      </c>
      <c r="F2079" s="86">
        <f>IF(COUNTIF(Table4[Tag Number], A2079), 1, 0)</f>
        <v>0</v>
      </c>
      <c r="G2079" s="87">
        <f t="shared" si="66"/>
        <v>0</v>
      </c>
      <c r="H2079" s="88" t="str" cm="1">
        <f t="array" ref="H2079">_xlfn.IFS(OR(_xlfn.XLOOKUP(A2079,Table1[Tag Number],Table1[Status],"-",0)="Dead",
        _xlfn.XLOOKUP(A2079,Table2[Tag Number],Table2[Status],"-",0)="Dead",
        _xlfn.XLOOKUP(A2079,Table3[Tag Number],Table3[Status],"-",0)="Dead",
        _xlfn.XLOOKUP(A2079,Table4[Tag Number],Table4[Status],"-",0)="Dead"),"Dead",
     OR(_xlfn.XLOOKUP(A2079,Table1[Tag Number],Table1[Status],"-",0)="Alive",
        _xlfn.XLOOKUP(A2079,Table2[Tag Number],Table2[Status],"-",0)="Alive",
        _xlfn.XLOOKUP(A2079,Table3[Tag Number],Table3[Status],"-",0)="Alive",
        _xlfn.XLOOKUP(A2079,Table4[Tag Number],Table4[Status],"-",0)="Alive"),"Alive",
     OR(_xlfn.XLOOKUP(A2079,Table1[Tag Number],Table1[Status],"-",0)="-",
        _xlfn.XLOOKUP(A2079,Table2[Tag Number],Table2[Status],"-",0)="-",
        _xlfn.XLOOKUP(A2079,Table3[Tag Number],Table3[Status],"-",0)="-",
        _xlfn.XLOOKUP(A2079,Table4[Tag Number],Table4[Status],"-",0)="-"),
   "-")</f>
        <v>-</v>
      </c>
      <c r="I2079" s="90"/>
      <c r="J2079" s="94"/>
      <c r="K2079" s="95"/>
      <c r="L2079" s="95"/>
      <c r="M2079" s="95"/>
      <c r="N2079" s="96"/>
      <c r="O2079" s="89"/>
      <c r="R2079" t="b">
        <f t="shared" si="65"/>
        <v>0</v>
      </c>
    </row>
    <row r="2080" spans="1:18" ht="15" thickBot="1" x14ac:dyDescent="0.35">
      <c r="A2080" s="2" t="s">
        <v>300</v>
      </c>
      <c r="B2080" s="2" t="s">
        <v>1145</v>
      </c>
      <c r="C2080" s="84">
        <f>IF(COUNTIF(Table1[Tag Number], A2080), 1, 0)</f>
        <v>0</v>
      </c>
      <c r="D2080" s="85">
        <f>IF(COUNTIF(Table2[Tag Number], A2080), 1, 0)</f>
        <v>0</v>
      </c>
      <c r="E2080" s="86">
        <f>IF(COUNTIF(Table3[Tag Number], A2080), 1, 0)</f>
        <v>0</v>
      </c>
      <c r="F2080" s="86">
        <f>IF(COUNTIF(Table4[Tag Number], A2080), 1, 0)</f>
        <v>1</v>
      </c>
      <c r="G2080" s="87">
        <f t="shared" si="66"/>
        <v>1</v>
      </c>
      <c r="H2080" s="88" t="str" cm="1">
        <f t="array" ref="H2080">_xlfn.IFS(OR(_xlfn.XLOOKUP(A2080,Table1[Tag Number],Table1[Status],"-",0)="Dead",
        _xlfn.XLOOKUP(A2080,Table2[Tag Number],Table2[Status],"-",0)="Dead",
        _xlfn.XLOOKUP(A2080,Table3[Tag Number],Table3[Status],"-",0)="Dead",
        _xlfn.XLOOKUP(A2080,Table4[Tag Number],Table4[Status],"-",0)="Dead"),"Dead",
     OR(_xlfn.XLOOKUP(A2080,Table1[Tag Number],Table1[Status],"-",0)="Alive",
        _xlfn.XLOOKUP(A2080,Table2[Tag Number],Table2[Status],"-",0)="Alive",
        _xlfn.XLOOKUP(A2080,Table3[Tag Number],Table3[Status],"-",0)="Alive",
        _xlfn.XLOOKUP(A2080,Table4[Tag Number],Table4[Status],"-",0)="Alive"),"Alive",
     OR(_xlfn.XLOOKUP(A2080,Table1[Tag Number],Table1[Status],"-",0)="-",
        _xlfn.XLOOKUP(A2080,Table2[Tag Number],Table2[Status],"-",0)="-",
        _xlfn.XLOOKUP(A2080,Table3[Tag Number],Table3[Status],"-",0)="-",
        _xlfn.XLOOKUP(A2080,Table4[Tag Number],Table4[Status],"-",0)="-"),
   "-")</f>
        <v>Dead</v>
      </c>
      <c r="I2080" s="90"/>
      <c r="J2080" s="94"/>
      <c r="K2080" s="95"/>
      <c r="L2080" s="95"/>
      <c r="M2080" s="95"/>
      <c r="N2080" s="96"/>
      <c r="O2080" s="89"/>
      <c r="R2080" t="b">
        <f t="shared" si="65"/>
        <v>0</v>
      </c>
    </row>
    <row r="2081" spans="1:18" ht="15" thickBot="1" x14ac:dyDescent="0.35">
      <c r="A2081" s="3" t="s">
        <v>2576</v>
      </c>
      <c r="B2081" s="3" t="s">
        <v>1145</v>
      </c>
      <c r="C2081" s="84">
        <f>IF(COUNTIF(Table1[Tag Number], A2081), 1, 0)</f>
        <v>0</v>
      </c>
      <c r="D2081" s="85">
        <f>IF(COUNTIF(Table2[Tag Number], A2081), 1, 0)</f>
        <v>0</v>
      </c>
      <c r="E2081" s="86">
        <f>IF(COUNTIF(Table3[Tag Number], A2081), 1, 0)</f>
        <v>0</v>
      </c>
      <c r="F2081" s="86">
        <f>IF(COUNTIF(Table4[Tag Number], A2081), 1, 0)</f>
        <v>0</v>
      </c>
      <c r="G2081" s="87">
        <f t="shared" si="66"/>
        <v>0</v>
      </c>
      <c r="H2081" s="88" t="str" cm="1">
        <f t="array" ref="H2081">_xlfn.IFS(OR(_xlfn.XLOOKUP(A2081,Table1[Tag Number],Table1[Status],"-",0)="Dead",
        _xlfn.XLOOKUP(A2081,Table2[Tag Number],Table2[Status],"-",0)="Dead",
        _xlfn.XLOOKUP(A2081,Table3[Tag Number],Table3[Status],"-",0)="Dead",
        _xlfn.XLOOKUP(A2081,Table4[Tag Number],Table4[Status],"-",0)="Dead"),"Dead",
     OR(_xlfn.XLOOKUP(A2081,Table1[Tag Number],Table1[Status],"-",0)="Alive",
        _xlfn.XLOOKUP(A2081,Table2[Tag Number],Table2[Status],"-",0)="Alive",
        _xlfn.XLOOKUP(A2081,Table3[Tag Number],Table3[Status],"-",0)="Alive",
        _xlfn.XLOOKUP(A2081,Table4[Tag Number],Table4[Status],"-",0)="Alive"),"Alive",
     OR(_xlfn.XLOOKUP(A2081,Table1[Tag Number],Table1[Status],"-",0)="-",
        _xlfn.XLOOKUP(A2081,Table2[Tag Number],Table2[Status],"-",0)="-",
        _xlfn.XLOOKUP(A2081,Table3[Tag Number],Table3[Status],"-",0)="-",
        _xlfn.XLOOKUP(A2081,Table4[Tag Number],Table4[Status],"-",0)="-"),
   "-")</f>
        <v>-</v>
      </c>
      <c r="I2081" s="90"/>
      <c r="J2081" s="94"/>
      <c r="K2081" s="95"/>
      <c r="L2081" s="95"/>
      <c r="M2081" s="95"/>
      <c r="N2081" s="96"/>
      <c r="O2081" s="89"/>
      <c r="R2081" t="b">
        <f t="shared" si="65"/>
        <v>0</v>
      </c>
    </row>
    <row r="2082" spans="1:18" ht="15" thickBot="1" x14ac:dyDescent="0.35">
      <c r="A2082" s="2" t="s">
        <v>2577</v>
      </c>
      <c r="B2082" s="2" t="s">
        <v>1145</v>
      </c>
      <c r="C2082" s="84">
        <f>IF(COUNTIF(Table1[Tag Number], A2082), 1, 0)</f>
        <v>0</v>
      </c>
      <c r="D2082" s="85">
        <f>IF(COUNTIF(Table2[Tag Number], A2082), 1, 0)</f>
        <v>0</v>
      </c>
      <c r="E2082" s="86">
        <f>IF(COUNTIF(Table3[Tag Number], A2082), 1, 0)</f>
        <v>0</v>
      </c>
      <c r="F2082" s="86">
        <f>IF(COUNTIF(Table4[Tag Number], A2082), 1, 0)</f>
        <v>0</v>
      </c>
      <c r="G2082" s="87">
        <f t="shared" si="66"/>
        <v>0</v>
      </c>
      <c r="H2082" s="88" t="str" cm="1">
        <f t="array" ref="H2082">_xlfn.IFS(OR(_xlfn.XLOOKUP(A2082,Table1[Tag Number],Table1[Status],"-",0)="Dead",
        _xlfn.XLOOKUP(A2082,Table2[Tag Number],Table2[Status],"-",0)="Dead",
        _xlfn.XLOOKUP(A2082,Table3[Tag Number],Table3[Status],"-",0)="Dead",
        _xlfn.XLOOKUP(A2082,Table4[Tag Number],Table4[Status],"-",0)="Dead"),"Dead",
     OR(_xlfn.XLOOKUP(A2082,Table1[Tag Number],Table1[Status],"-",0)="Alive",
        _xlfn.XLOOKUP(A2082,Table2[Tag Number],Table2[Status],"-",0)="Alive",
        _xlfn.XLOOKUP(A2082,Table3[Tag Number],Table3[Status],"-",0)="Alive",
        _xlfn.XLOOKUP(A2082,Table4[Tag Number],Table4[Status],"-",0)="Alive"),"Alive",
     OR(_xlfn.XLOOKUP(A2082,Table1[Tag Number],Table1[Status],"-",0)="-",
        _xlfn.XLOOKUP(A2082,Table2[Tag Number],Table2[Status],"-",0)="-",
        _xlfn.XLOOKUP(A2082,Table3[Tag Number],Table3[Status],"-",0)="-",
        _xlfn.XLOOKUP(A2082,Table4[Tag Number],Table4[Status],"-",0)="-"),
   "-")</f>
        <v>-</v>
      </c>
      <c r="I2082" s="90"/>
      <c r="J2082" s="94"/>
      <c r="K2082" s="95"/>
      <c r="L2082" s="95"/>
      <c r="M2082" s="95"/>
      <c r="N2082" s="96"/>
      <c r="O2082" s="89"/>
      <c r="R2082" t="b">
        <f t="shared" si="65"/>
        <v>0</v>
      </c>
    </row>
    <row r="2083" spans="1:18" ht="15" thickBot="1" x14ac:dyDescent="0.35">
      <c r="A2083" s="3" t="s">
        <v>2578</v>
      </c>
      <c r="B2083" s="3" t="s">
        <v>1145</v>
      </c>
      <c r="C2083" s="84">
        <f>IF(COUNTIF(Table1[Tag Number], A2083), 1, 0)</f>
        <v>0</v>
      </c>
      <c r="D2083" s="85">
        <f>IF(COUNTIF(Table2[Tag Number], A2083), 1, 0)</f>
        <v>0</v>
      </c>
      <c r="E2083" s="86">
        <f>IF(COUNTIF(Table3[Tag Number], A2083), 1, 0)</f>
        <v>0</v>
      </c>
      <c r="F2083" s="86">
        <f>IF(COUNTIF(Table4[Tag Number], A2083), 1, 0)</f>
        <v>0</v>
      </c>
      <c r="G2083" s="87">
        <f t="shared" si="66"/>
        <v>0</v>
      </c>
      <c r="H2083" s="88" t="str" cm="1">
        <f t="array" ref="H2083">_xlfn.IFS(OR(_xlfn.XLOOKUP(A2083,Table1[Tag Number],Table1[Status],"-",0)="Dead",
        _xlfn.XLOOKUP(A2083,Table2[Tag Number],Table2[Status],"-",0)="Dead",
        _xlfn.XLOOKUP(A2083,Table3[Tag Number],Table3[Status],"-",0)="Dead",
        _xlfn.XLOOKUP(A2083,Table4[Tag Number],Table4[Status],"-",0)="Dead"),"Dead",
     OR(_xlfn.XLOOKUP(A2083,Table1[Tag Number],Table1[Status],"-",0)="Alive",
        _xlfn.XLOOKUP(A2083,Table2[Tag Number],Table2[Status],"-",0)="Alive",
        _xlfn.XLOOKUP(A2083,Table3[Tag Number],Table3[Status],"-",0)="Alive",
        _xlfn.XLOOKUP(A2083,Table4[Tag Number],Table4[Status],"-",0)="Alive"),"Alive",
     OR(_xlfn.XLOOKUP(A2083,Table1[Tag Number],Table1[Status],"-",0)="-",
        _xlfn.XLOOKUP(A2083,Table2[Tag Number],Table2[Status],"-",0)="-",
        _xlfn.XLOOKUP(A2083,Table3[Tag Number],Table3[Status],"-",0)="-",
        _xlfn.XLOOKUP(A2083,Table4[Tag Number],Table4[Status],"-",0)="-"),
   "-")</f>
        <v>-</v>
      </c>
      <c r="I2083" s="90"/>
      <c r="J2083" s="94"/>
      <c r="K2083" s="95"/>
      <c r="L2083" s="95"/>
      <c r="M2083" s="95"/>
      <c r="N2083" s="96"/>
      <c r="O2083" s="89"/>
      <c r="R2083" t="b">
        <f t="shared" si="65"/>
        <v>0</v>
      </c>
    </row>
    <row r="2084" spans="1:18" ht="15" thickBot="1" x14ac:dyDescent="0.35">
      <c r="A2084" s="2" t="s">
        <v>2579</v>
      </c>
      <c r="B2084" s="2" t="s">
        <v>1145</v>
      </c>
      <c r="C2084" s="84">
        <f>IF(COUNTIF(Table1[Tag Number], A2084), 1, 0)</f>
        <v>0</v>
      </c>
      <c r="D2084" s="85">
        <f>IF(COUNTIF(Table2[Tag Number], A2084), 1, 0)</f>
        <v>0</v>
      </c>
      <c r="E2084" s="86">
        <f>IF(COUNTIF(Table3[Tag Number], A2084), 1, 0)</f>
        <v>0</v>
      </c>
      <c r="F2084" s="86">
        <f>IF(COUNTIF(Table4[Tag Number], A2084), 1, 0)</f>
        <v>0</v>
      </c>
      <c r="G2084" s="87">
        <f t="shared" si="66"/>
        <v>0</v>
      </c>
      <c r="H2084" s="88" t="str" cm="1">
        <f t="array" ref="H2084">_xlfn.IFS(OR(_xlfn.XLOOKUP(A2084,Table1[Tag Number],Table1[Status],"-",0)="Dead",
        _xlfn.XLOOKUP(A2084,Table2[Tag Number],Table2[Status],"-",0)="Dead",
        _xlfn.XLOOKUP(A2084,Table3[Tag Number],Table3[Status],"-",0)="Dead",
        _xlfn.XLOOKUP(A2084,Table4[Tag Number],Table4[Status],"-",0)="Dead"),"Dead",
     OR(_xlfn.XLOOKUP(A2084,Table1[Tag Number],Table1[Status],"-",0)="Alive",
        _xlfn.XLOOKUP(A2084,Table2[Tag Number],Table2[Status],"-",0)="Alive",
        _xlfn.XLOOKUP(A2084,Table3[Tag Number],Table3[Status],"-",0)="Alive",
        _xlfn.XLOOKUP(A2084,Table4[Tag Number],Table4[Status],"-",0)="Alive"),"Alive",
     OR(_xlfn.XLOOKUP(A2084,Table1[Tag Number],Table1[Status],"-",0)="-",
        _xlfn.XLOOKUP(A2084,Table2[Tag Number],Table2[Status],"-",0)="-",
        _xlfn.XLOOKUP(A2084,Table3[Tag Number],Table3[Status],"-",0)="-",
        _xlfn.XLOOKUP(A2084,Table4[Tag Number],Table4[Status],"-",0)="-"),
   "-")</f>
        <v>-</v>
      </c>
      <c r="I2084" s="90"/>
      <c r="J2084" s="94"/>
      <c r="K2084" s="95"/>
      <c r="L2084" s="95"/>
      <c r="M2084" s="95"/>
      <c r="N2084" s="96"/>
      <c r="O2084" s="89"/>
      <c r="R2084" t="b">
        <f t="shared" si="65"/>
        <v>0</v>
      </c>
    </row>
    <row r="2085" spans="1:18" ht="15" thickBot="1" x14ac:dyDescent="0.35">
      <c r="A2085" s="3" t="s">
        <v>2580</v>
      </c>
      <c r="B2085" s="3" t="s">
        <v>1145</v>
      </c>
      <c r="C2085" s="84">
        <f>IF(COUNTIF(Table1[Tag Number], A2085), 1, 0)</f>
        <v>0</v>
      </c>
      <c r="D2085" s="85">
        <f>IF(COUNTIF(Table2[Tag Number], A2085), 1, 0)</f>
        <v>0</v>
      </c>
      <c r="E2085" s="86">
        <f>IF(COUNTIF(Table3[Tag Number], A2085), 1, 0)</f>
        <v>0</v>
      </c>
      <c r="F2085" s="86">
        <f>IF(COUNTIF(Table4[Tag Number], A2085), 1, 0)</f>
        <v>0</v>
      </c>
      <c r="G2085" s="87">
        <f t="shared" si="66"/>
        <v>0</v>
      </c>
      <c r="H2085" s="88" t="str" cm="1">
        <f t="array" ref="H2085">_xlfn.IFS(OR(_xlfn.XLOOKUP(A2085,Table1[Tag Number],Table1[Status],"-",0)="Dead",
        _xlfn.XLOOKUP(A2085,Table2[Tag Number],Table2[Status],"-",0)="Dead",
        _xlfn.XLOOKUP(A2085,Table3[Tag Number],Table3[Status],"-",0)="Dead",
        _xlfn.XLOOKUP(A2085,Table4[Tag Number],Table4[Status],"-",0)="Dead"),"Dead",
     OR(_xlfn.XLOOKUP(A2085,Table1[Tag Number],Table1[Status],"-",0)="Alive",
        _xlfn.XLOOKUP(A2085,Table2[Tag Number],Table2[Status],"-",0)="Alive",
        _xlfn.XLOOKUP(A2085,Table3[Tag Number],Table3[Status],"-",0)="Alive",
        _xlfn.XLOOKUP(A2085,Table4[Tag Number],Table4[Status],"-",0)="Alive"),"Alive",
     OR(_xlfn.XLOOKUP(A2085,Table1[Tag Number],Table1[Status],"-",0)="-",
        _xlfn.XLOOKUP(A2085,Table2[Tag Number],Table2[Status],"-",0)="-",
        _xlfn.XLOOKUP(A2085,Table3[Tag Number],Table3[Status],"-",0)="-",
        _xlfn.XLOOKUP(A2085,Table4[Tag Number],Table4[Status],"-",0)="-"),
   "-")</f>
        <v>-</v>
      </c>
      <c r="I2085" s="90"/>
      <c r="J2085" s="94"/>
      <c r="K2085" s="95"/>
      <c r="L2085" s="95"/>
      <c r="M2085" s="95"/>
      <c r="N2085" s="96"/>
      <c r="O2085" s="89"/>
      <c r="R2085" t="b">
        <f t="shared" si="65"/>
        <v>0</v>
      </c>
    </row>
    <row r="2086" spans="1:18" ht="15" thickBot="1" x14ac:dyDescent="0.35">
      <c r="A2086" s="2" t="s">
        <v>2581</v>
      </c>
      <c r="B2086" s="2" t="s">
        <v>1145</v>
      </c>
      <c r="C2086" s="84">
        <f>IF(COUNTIF(Table1[Tag Number], A2086), 1, 0)</f>
        <v>0</v>
      </c>
      <c r="D2086" s="85">
        <f>IF(COUNTIF(Table2[Tag Number], A2086), 1, 0)</f>
        <v>0</v>
      </c>
      <c r="E2086" s="86">
        <f>IF(COUNTIF(Table3[Tag Number], A2086), 1, 0)</f>
        <v>0</v>
      </c>
      <c r="F2086" s="86">
        <f>IF(COUNTIF(Table4[Tag Number], A2086), 1, 0)</f>
        <v>0</v>
      </c>
      <c r="G2086" s="87">
        <f t="shared" si="66"/>
        <v>0</v>
      </c>
      <c r="H2086" s="88" t="str" cm="1">
        <f t="array" ref="H2086">_xlfn.IFS(OR(_xlfn.XLOOKUP(A2086,Table1[Tag Number],Table1[Status],"-",0)="Dead",
        _xlfn.XLOOKUP(A2086,Table2[Tag Number],Table2[Status],"-",0)="Dead",
        _xlfn.XLOOKUP(A2086,Table3[Tag Number],Table3[Status],"-",0)="Dead",
        _xlfn.XLOOKUP(A2086,Table4[Tag Number],Table4[Status],"-",0)="Dead"),"Dead",
     OR(_xlfn.XLOOKUP(A2086,Table1[Tag Number],Table1[Status],"-",0)="Alive",
        _xlfn.XLOOKUP(A2086,Table2[Tag Number],Table2[Status],"-",0)="Alive",
        _xlfn.XLOOKUP(A2086,Table3[Tag Number],Table3[Status],"-",0)="Alive",
        _xlfn.XLOOKUP(A2086,Table4[Tag Number],Table4[Status],"-",0)="Alive"),"Alive",
     OR(_xlfn.XLOOKUP(A2086,Table1[Tag Number],Table1[Status],"-",0)="-",
        _xlfn.XLOOKUP(A2086,Table2[Tag Number],Table2[Status],"-",0)="-",
        _xlfn.XLOOKUP(A2086,Table3[Tag Number],Table3[Status],"-",0)="-",
        _xlfn.XLOOKUP(A2086,Table4[Tag Number],Table4[Status],"-",0)="-"),
   "-")</f>
        <v>-</v>
      </c>
      <c r="I2086" s="90"/>
      <c r="J2086" s="94"/>
      <c r="K2086" s="95"/>
      <c r="L2086" s="95"/>
      <c r="M2086" s="95"/>
      <c r="N2086" s="96"/>
      <c r="O2086" s="89"/>
      <c r="R2086" t="b">
        <f t="shared" si="65"/>
        <v>0</v>
      </c>
    </row>
    <row r="2087" spans="1:18" ht="15" thickBot="1" x14ac:dyDescent="0.35">
      <c r="A2087" s="3" t="s">
        <v>2582</v>
      </c>
      <c r="B2087" s="3" t="s">
        <v>1145</v>
      </c>
      <c r="C2087" s="84">
        <f>IF(COUNTIF(Table1[Tag Number], A2087), 1, 0)</f>
        <v>0</v>
      </c>
      <c r="D2087" s="85">
        <f>IF(COUNTIF(Table2[Tag Number], A2087), 1, 0)</f>
        <v>0</v>
      </c>
      <c r="E2087" s="86">
        <f>IF(COUNTIF(Table3[Tag Number], A2087), 1, 0)</f>
        <v>0</v>
      </c>
      <c r="F2087" s="86">
        <f>IF(COUNTIF(Table4[Tag Number], A2087), 1, 0)</f>
        <v>0</v>
      </c>
      <c r="G2087" s="87">
        <f t="shared" si="66"/>
        <v>0</v>
      </c>
      <c r="H2087" s="88" t="str" cm="1">
        <f t="array" ref="H2087">_xlfn.IFS(OR(_xlfn.XLOOKUP(A2087,Table1[Tag Number],Table1[Status],"-",0)="Dead",
        _xlfn.XLOOKUP(A2087,Table2[Tag Number],Table2[Status],"-",0)="Dead",
        _xlfn.XLOOKUP(A2087,Table3[Tag Number],Table3[Status],"-",0)="Dead",
        _xlfn.XLOOKUP(A2087,Table4[Tag Number],Table4[Status],"-",0)="Dead"),"Dead",
     OR(_xlfn.XLOOKUP(A2087,Table1[Tag Number],Table1[Status],"-",0)="Alive",
        _xlfn.XLOOKUP(A2087,Table2[Tag Number],Table2[Status],"-",0)="Alive",
        _xlfn.XLOOKUP(A2087,Table3[Tag Number],Table3[Status],"-",0)="Alive",
        _xlfn.XLOOKUP(A2087,Table4[Tag Number],Table4[Status],"-",0)="Alive"),"Alive",
     OR(_xlfn.XLOOKUP(A2087,Table1[Tag Number],Table1[Status],"-",0)="-",
        _xlfn.XLOOKUP(A2087,Table2[Tag Number],Table2[Status],"-",0)="-",
        _xlfn.XLOOKUP(A2087,Table3[Tag Number],Table3[Status],"-",0)="-",
        _xlfn.XLOOKUP(A2087,Table4[Tag Number],Table4[Status],"-",0)="-"),
   "-")</f>
        <v>-</v>
      </c>
      <c r="I2087" s="90"/>
      <c r="J2087" s="94"/>
      <c r="K2087" s="95"/>
      <c r="L2087" s="95"/>
      <c r="M2087" s="95"/>
      <c r="N2087" s="96"/>
      <c r="O2087" s="89"/>
      <c r="R2087" t="b">
        <f t="shared" si="65"/>
        <v>0</v>
      </c>
    </row>
    <row r="2088" spans="1:18" ht="15" thickBot="1" x14ac:dyDescent="0.35">
      <c r="A2088" s="93" t="s">
        <v>2583</v>
      </c>
      <c r="B2088" s="93" t="s">
        <v>1145</v>
      </c>
      <c r="C2088" s="84">
        <f>IF(COUNTIF(Table1[Tag Number], A2088), 1, 0)</f>
        <v>0</v>
      </c>
      <c r="D2088" s="85">
        <f>IF(COUNTIF(Table2[Tag Number], A2088), 1, 0)</f>
        <v>0</v>
      </c>
      <c r="E2088" s="86">
        <f>IF(COUNTIF(Table3[Tag Number], A2088), 1, 0)</f>
        <v>0</v>
      </c>
      <c r="F2088" s="86">
        <f>IF(COUNTIF(Table4[Tag Number], A2088), 1, 0)</f>
        <v>0</v>
      </c>
      <c r="G2088" s="87">
        <f t="shared" si="66"/>
        <v>0</v>
      </c>
      <c r="H2088" s="88" t="str" cm="1">
        <f t="array" ref="H2088">_xlfn.IFS(OR(_xlfn.XLOOKUP(A2088,Table1[Tag Number],Table1[Status],"-",0)="Dead",
        _xlfn.XLOOKUP(A2088,Table2[Tag Number],Table2[Status],"-",0)="Dead",
        _xlfn.XLOOKUP(A2088,Table3[Tag Number],Table3[Status],"-",0)="Dead",
        _xlfn.XLOOKUP(A2088,Table4[Tag Number],Table4[Status],"-",0)="Dead"),"Dead",
     OR(_xlfn.XLOOKUP(A2088,Table1[Tag Number],Table1[Status],"-",0)="Alive",
        _xlfn.XLOOKUP(A2088,Table2[Tag Number],Table2[Status],"-",0)="Alive",
        _xlfn.XLOOKUP(A2088,Table3[Tag Number],Table3[Status],"-",0)="Alive",
        _xlfn.XLOOKUP(A2088,Table4[Tag Number],Table4[Status],"-",0)="Alive"),"Alive",
     OR(_xlfn.XLOOKUP(A2088,Table1[Tag Number],Table1[Status],"-",0)="-",
        _xlfn.XLOOKUP(A2088,Table2[Tag Number],Table2[Status],"-",0)="-",
        _xlfn.XLOOKUP(A2088,Table3[Tag Number],Table3[Status],"-",0)="-",
        _xlfn.XLOOKUP(A2088,Table4[Tag Number],Table4[Status],"-",0)="-"),
   "-")</f>
        <v>-</v>
      </c>
      <c r="I2088" s="90"/>
      <c r="J2088" s="94"/>
      <c r="K2088" s="95"/>
      <c r="L2088" s="95"/>
      <c r="M2088" s="95"/>
      <c r="N2088" s="96"/>
      <c r="O2088" s="89"/>
      <c r="R2088" t="b">
        <f t="shared" si="65"/>
        <v>0</v>
      </c>
    </row>
    <row r="2089" spans="1:18" ht="15" thickBot="1" x14ac:dyDescent="0.35">
      <c r="A2089" s="3" t="s">
        <v>2584</v>
      </c>
      <c r="B2089" s="3" t="s">
        <v>1145</v>
      </c>
      <c r="C2089" s="84">
        <f>IF(COUNTIF(Table1[Tag Number], A2089), 1, 0)</f>
        <v>0</v>
      </c>
      <c r="D2089" s="85">
        <f>IF(COUNTIF(Table2[Tag Number], A2089), 1, 0)</f>
        <v>0</v>
      </c>
      <c r="E2089" s="86">
        <f>IF(COUNTIF(Table3[Tag Number], A2089), 1, 0)</f>
        <v>0</v>
      </c>
      <c r="F2089" s="86">
        <f>IF(COUNTIF(Table4[Tag Number], A2089), 1, 0)</f>
        <v>0</v>
      </c>
      <c r="G2089" s="87">
        <f t="shared" si="66"/>
        <v>0</v>
      </c>
      <c r="H2089" s="88" t="str" cm="1">
        <f t="array" ref="H2089">_xlfn.IFS(OR(_xlfn.XLOOKUP(A2089,Table1[Tag Number],Table1[Status],"-",0)="Dead",
        _xlfn.XLOOKUP(A2089,Table2[Tag Number],Table2[Status],"-",0)="Dead",
        _xlfn.XLOOKUP(A2089,Table3[Tag Number],Table3[Status],"-",0)="Dead",
        _xlfn.XLOOKUP(A2089,Table4[Tag Number],Table4[Status],"-",0)="Dead"),"Dead",
     OR(_xlfn.XLOOKUP(A2089,Table1[Tag Number],Table1[Status],"-",0)="Alive",
        _xlfn.XLOOKUP(A2089,Table2[Tag Number],Table2[Status],"-",0)="Alive",
        _xlfn.XLOOKUP(A2089,Table3[Tag Number],Table3[Status],"-",0)="Alive",
        _xlfn.XLOOKUP(A2089,Table4[Tag Number],Table4[Status],"-",0)="Alive"),"Alive",
     OR(_xlfn.XLOOKUP(A2089,Table1[Tag Number],Table1[Status],"-",0)="-",
        _xlfn.XLOOKUP(A2089,Table2[Tag Number],Table2[Status],"-",0)="-",
        _xlfn.XLOOKUP(A2089,Table3[Tag Number],Table3[Status],"-",0)="-",
        _xlfn.XLOOKUP(A2089,Table4[Tag Number],Table4[Status],"-",0)="-"),
   "-")</f>
        <v>-</v>
      </c>
      <c r="I2089" s="90"/>
      <c r="J2089" s="94"/>
      <c r="K2089" s="95"/>
      <c r="L2089" s="95"/>
      <c r="M2089" s="95"/>
      <c r="N2089" s="96"/>
      <c r="O2089" s="89"/>
      <c r="R2089" t="b">
        <f t="shared" si="65"/>
        <v>0</v>
      </c>
    </row>
    <row r="2090" spans="1:18" ht="15" thickBot="1" x14ac:dyDescent="0.35">
      <c r="A2090" s="2" t="s">
        <v>2585</v>
      </c>
      <c r="B2090" s="2" t="s">
        <v>1145</v>
      </c>
      <c r="C2090" s="84">
        <f>IF(COUNTIF(Table1[Tag Number], A2090), 1, 0)</f>
        <v>0</v>
      </c>
      <c r="D2090" s="85">
        <f>IF(COUNTIF(Table2[Tag Number], A2090), 1, 0)</f>
        <v>0</v>
      </c>
      <c r="E2090" s="86">
        <f>IF(COUNTIF(Table3[Tag Number], A2090), 1, 0)</f>
        <v>0</v>
      </c>
      <c r="F2090" s="86">
        <f>IF(COUNTIF(Table4[Tag Number], A2090), 1, 0)</f>
        <v>0</v>
      </c>
      <c r="G2090" s="87">
        <f t="shared" si="66"/>
        <v>0</v>
      </c>
      <c r="H2090" s="88" t="str" cm="1">
        <f t="array" ref="H2090">_xlfn.IFS(OR(_xlfn.XLOOKUP(A2090,Table1[Tag Number],Table1[Status],"-",0)="Dead",
        _xlfn.XLOOKUP(A2090,Table2[Tag Number],Table2[Status],"-",0)="Dead",
        _xlfn.XLOOKUP(A2090,Table3[Tag Number],Table3[Status],"-",0)="Dead",
        _xlfn.XLOOKUP(A2090,Table4[Tag Number],Table4[Status],"-",0)="Dead"),"Dead",
     OR(_xlfn.XLOOKUP(A2090,Table1[Tag Number],Table1[Status],"-",0)="Alive",
        _xlfn.XLOOKUP(A2090,Table2[Tag Number],Table2[Status],"-",0)="Alive",
        _xlfn.XLOOKUP(A2090,Table3[Tag Number],Table3[Status],"-",0)="Alive",
        _xlfn.XLOOKUP(A2090,Table4[Tag Number],Table4[Status],"-",0)="Alive"),"Alive",
     OR(_xlfn.XLOOKUP(A2090,Table1[Tag Number],Table1[Status],"-",0)="-",
        _xlfn.XLOOKUP(A2090,Table2[Tag Number],Table2[Status],"-",0)="-",
        _xlfn.XLOOKUP(A2090,Table3[Tag Number],Table3[Status],"-",0)="-",
        _xlfn.XLOOKUP(A2090,Table4[Tag Number],Table4[Status],"-",0)="-"),
   "-")</f>
        <v>-</v>
      </c>
      <c r="I2090" s="90"/>
      <c r="J2090" s="94"/>
      <c r="K2090" s="95"/>
      <c r="L2090" s="95"/>
      <c r="M2090" s="95"/>
      <c r="N2090" s="96"/>
      <c r="O2090" s="89"/>
      <c r="R2090" t="b">
        <f t="shared" si="65"/>
        <v>0</v>
      </c>
    </row>
    <row r="2091" spans="1:18" ht="15" thickBot="1" x14ac:dyDescent="0.35">
      <c r="A2091" s="3" t="s">
        <v>2586</v>
      </c>
      <c r="B2091" s="3" t="s">
        <v>1145</v>
      </c>
      <c r="C2091" s="84">
        <f>IF(COUNTIF(Table1[Tag Number], A2091), 1, 0)</f>
        <v>0</v>
      </c>
      <c r="D2091" s="85">
        <f>IF(COUNTIF(Table2[Tag Number], A2091), 1, 0)</f>
        <v>0</v>
      </c>
      <c r="E2091" s="86">
        <f>IF(COUNTIF(Table3[Tag Number], A2091), 1, 0)</f>
        <v>0</v>
      </c>
      <c r="F2091" s="86">
        <f>IF(COUNTIF(Table4[Tag Number], A2091), 1, 0)</f>
        <v>0</v>
      </c>
      <c r="G2091" s="87">
        <f t="shared" si="66"/>
        <v>0</v>
      </c>
      <c r="H2091" s="88" t="str" cm="1">
        <f t="array" ref="H2091">_xlfn.IFS(OR(_xlfn.XLOOKUP(A2091,Table1[Tag Number],Table1[Status],"-",0)="Dead",
        _xlfn.XLOOKUP(A2091,Table2[Tag Number],Table2[Status],"-",0)="Dead",
        _xlfn.XLOOKUP(A2091,Table3[Tag Number],Table3[Status],"-",0)="Dead",
        _xlfn.XLOOKUP(A2091,Table4[Tag Number],Table4[Status],"-",0)="Dead"),"Dead",
     OR(_xlfn.XLOOKUP(A2091,Table1[Tag Number],Table1[Status],"-",0)="Alive",
        _xlfn.XLOOKUP(A2091,Table2[Tag Number],Table2[Status],"-",0)="Alive",
        _xlfn.XLOOKUP(A2091,Table3[Tag Number],Table3[Status],"-",0)="Alive",
        _xlfn.XLOOKUP(A2091,Table4[Tag Number],Table4[Status],"-",0)="Alive"),"Alive",
     OR(_xlfn.XLOOKUP(A2091,Table1[Tag Number],Table1[Status],"-",0)="-",
        _xlfn.XLOOKUP(A2091,Table2[Tag Number],Table2[Status],"-",0)="-",
        _xlfn.XLOOKUP(A2091,Table3[Tag Number],Table3[Status],"-",0)="-",
        _xlfn.XLOOKUP(A2091,Table4[Tag Number],Table4[Status],"-",0)="-"),
   "-")</f>
        <v>-</v>
      </c>
      <c r="I2091" s="90"/>
      <c r="J2091" s="94"/>
      <c r="K2091" s="95"/>
      <c r="L2091" s="95"/>
      <c r="M2091" s="95"/>
      <c r="N2091" s="96"/>
      <c r="O2091" s="89"/>
      <c r="R2091" t="b">
        <f t="shared" si="65"/>
        <v>0</v>
      </c>
    </row>
    <row r="2092" spans="1:18" ht="15" thickBot="1" x14ac:dyDescent="0.35">
      <c r="A2092" s="2" t="s">
        <v>2587</v>
      </c>
      <c r="B2092" s="2" t="s">
        <v>1145</v>
      </c>
      <c r="C2092" s="84">
        <f>IF(COUNTIF(Table1[Tag Number], A2092), 1, 0)</f>
        <v>0</v>
      </c>
      <c r="D2092" s="85">
        <f>IF(COUNTIF(Table2[Tag Number], A2092), 1, 0)</f>
        <v>0</v>
      </c>
      <c r="E2092" s="86">
        <f>IF(COUNTIF(Table3[Tag Number], A2092), 1, 0)</f>
        <v>0</v>
      </c>
      <c r="F2092" s="86">
        <f>IF(COUNTIF(Table4[Tag Number], A2092), 1, 0)</f>
        <v>0</v>
      </c>
      <c r="G2092" s="87">
        <f t="shared" si="66"/>
        <v>0</v>
      </c>
      <c r="H2092" s="88" t="str" cm="1">
        <f t="array" ref="H2092">_xlfn.IFS(OR(_xlfn.XLOOKUP(A2092,Table1[Tag Number],Table1[Status],"-",0)="Dead",
        _xlfn.XLOOKUP(A2092,Table2[Tag Number],Table2[Status],"-",0)="Dead",
        _xlfn.XLOOKUP(A2092,Table3[Tag Number],Table3[Status],"-",0)="Dead",
        _xlfn.XLOOKUP(A2092,Table4[Tag Number],Table4[Status],"-",0)="Dead"),"Dead",
     OR(_xlfn.XLOOKUP(A2092,Table1[Tag Number],Table1[Status],"-",0)="Alive",
        _xlfn.XLOOKUP(A2092,Table2[Tag Number],Table2[Status],"-",0)="Alive",
        _xlfn.XLOOKUP(A2092,Table3[Tag Number],Table3[Status],"-",0)="Alive",
        _xlfn.XLOOKUP(A2092,Table4[Tag Number],Table4[Status],"-",0)="Alive"),"Alive",
     OR(_xlfn.XLOOKUP(A2092,Table1[Tag Number],Table1[Status],"-",0)="-",
        _xlfn.XLOOKUP(A2092,Table2[Tag Number],Table2[Status],"-",0)="-",
        _xlfn.XLOOKUP(A2092,Table3[Tag Number],Table3[Status],"-",0)="-",
        _xlfn.XLOOKUP(A2092,Table4[Tag Number],Table4[Status],"-",0)="-"),
   "-")</f>
        <v>-</v>
      </c>
      <c r="I2092" s="90"/>
      <c r="J2092" s="94"/>
      <c r="K2092" s="95"/>
      <c r="L2092" s="95"/>
      <c r="M2092" s="95"/>
      <c r="N2092" s="96"/>
      <c r="O2092" s="89"/>
      <c r="R2092" t="b">
        <f t="shared" si="65"/>
        <v>0</v>
      </c>
    </row>
    <row r="2093" spans="1:18" ht="15" thickBot="1" x14ac:dyDescent="0.35">
      <c r="A2093" s="3" t="s">
        <v>102</v>
      </c>
      <c r="B2093" s="3" t="s">
        <v>1145</v>
      </c>
      <c r="C2093" s="84">
        <f>IF(COUNTIF(Table1[Tag Number], A2093), 1, 0)</f>
        <v>0</v>
      </c>
      <c r="D2093" s="85">
        <f>IF(COUNTIF(Table2[Tag Number], A2093), 1, 0)</f>
        <v>0</v>
      </c>
      <c r="E2093" s="86">
        <f>IF(COUNTIF(Table3[Tag Number], A2093), 1, 0)</f>
        <v>0</v>
      </c>
      <c r="F2093" s="86">
        <f>IF(COUNTIF(Table4[Tag Number], A2093), 1, 0)</f>
        <v>1</v>
      </c>
      <c r="G2093" s="87">
        <f t="shared" si="66"/>
        <v>1</v>
      </c>
      <c r="H2093" s="88" t="str" cm="1">
        <f t="array" ref="H2093">_xlfn.IFS(OR(_xlfn.XLOOKUP(A2093,Table1[Tag Number],Table1[Status],"-",0)="Dead",
        _xlfn.XLOOKUP(A2093,Table2[Tag Number],Table2[Status],"-",0)="Dead",
        _xlfn.XLOOKUP(A2093,Table3[Tag Number],Table3[Status],"-",0)="Dead",
        _xlfn.XLOOKUP(A2093,Table4[Tag Number],Table4[Status],"-",0)="Dead"),"Dead",
     OR(_xlfn.XLOOKUP(A2093,Table1[Tag Number],Table1[Status],"-",0)="Alive",
        _xlfn.XLOOKUP(A2093,Table2[Tag Number],Table2[Status],"-",0)="Alive",
        _xlfn.XLOOKUP(A2093,Table3[Tag Number],Table3[Status],"-",0)="Alive",
        _xlfn.XLOOKUP(A2093,Table4[Tag Number],Table4[Status],"-",0)="Alive"),"Alive",
     OR(_xlfn.XLOOKUP(A2093,Table1[Tag Number],Table1[Status],"-",0)="-",
        _xlfn.XLOOKUP(A2093,Table2[Tag Number],Table2[Status],"-",0)="-",
        _xlfn.XLOOKUP(A2093,Table3[Tag Number],Table3[Status],"-",0)="-",
        _xlfn.XLOOKUP(A2093,Table4[Tag Number],Table4[Status],"-",0)="-"),
   "-")</f>
        <v>Alive</v>
      </c>
      <c r="I2093" s="90"/>
      <c r="J2093" s="94"/>
      <c r="K2093" s="95"/>
      <c r="L2093" s="95"/>
      <c r="M2093" s="95"/>
      <c r="N2093" s="96"/>
      <c r="O2093" s="89"/>
      <c r="R2093" t="b">
        <f t="shared" si="65"/>
        <v>0</v>
      </c>
    </row>
    <row r="2094" spans="1:18" ht="15" thickBot="1" x14ac:dyDescent="0.35">
      <c r="A2094" s="2" t="s">
        <v>2588</v>
      </c>
      <c r="B2094" s="2" t="s">
        <v>1145</v>
      </c>
      <c r="C2094" s="84">
        <f>IF(COUNTIF(Table1[Tag Number], A2094), 1, 0)</f>
        <v>0</v>
      </c>
      <c r="D2094" s="85">
        <f>IF(COUNTIF(Table2[Tag Number], A2094), 1, 0)</f>
        <v>0</v>
      </c>
      <c r="E2094" s="86">
        <f>IF(COUNTIF(Table3[Tag Number], A2094), 1, 0)</f>
        <v>0</v>
      </c>
      <c r="F2094" s="86">
        <f>IF(COUNTIF(Table4[Tag Number], A2094), 1, 0)</f>
        <v>0</v>
      </c>
      <c r="G2094" s="87">
        <f t="shared" si="66"/>
        <v>0</v>
      </c>
      <c r="H2094" s="88" t="str" cm="1">
        <f t="array" ref="H2094">_xlfn.IFS(OR(_xlfn.XLOOKUP(A2094,Table1[Tag Number],Table1[Status],"-",0)="Dead",
        _xlfn.XLOOKUP(A2094,Table2[Tag Number],Table2[Status],"-",0)="Dead",
        _xlfn.XLOOKUP(A2094,Table3[Tag Number],Table3[Status],"-",0)="Dead",
        _xlfn.XLOOKUP(A2094,Table4[Tag Number],Table4[Status],"-",0)="Dead"),"Dead",
     OR(_xlfn.XLOOKUP(A2094,Table1[Tag Number],Table1[Status],"-",0)="Alive",
        _xlfn.XLOOKUP(A2094,Table2[Tag Number],Table2[Status],"-",0)="Alive",
        _xlfn.XLOOKUP(A2094,Table3[Tag Number],Table3[Status],"-",0)="Alive",
        _xlfn.XLOOKUP(A2094,Table4[Tag Number],Table4[Status],"-",0)="Alive"),"Alive",
     OR(_xlfn.XLOOKUP(A2094,Table1[Tag Number],Table1[Status],"-",0)="-",
        _xlfn.XLOOKUP(A2094,Table2[Tag Number],Table2[Status],"-",0)="-",
        _xlfn.XLOOKUP(A2094,Table3[Tag Number],Table3[Status],"-",0)="-",
        _xlfn.XLOOKUP(A2094,Table4[Tag Number],Table4[Status],"-",0)="-"),
   "-")</f>
        <v>-</v>
      </c>
      <c r="I2094" s="90"/>
      <c r="J2094" s="94"/>
      <c r="K2094" s="95"/>
      <c r="L2094" s="95"/>
      <c r="M2094" s="95"/>
      <c r="N2094" s="96"/>
      <c r="O2094" s="89"/>
      <c r="R2094" t="b">
        <f t="shared" si="65"/>
        <v>0</v>
      </c>
    </row>
    <row r="2095" spans="1:18" ht="15" thickBot="1" x14ac:dyDescent="0.35">
      <c r="A2095" s="3" t="s">
        <v>2589</v>
      </c>
      <c r="B2095" s="3" t="s">
        <v>1145</v>
      </c>
      <c r="C2095" s="84">
        <f>IF(COUNTIF(Table1[Tag Number], A2095), 1, 0)</f>
        <v>0</v>
      </c>
      <c r="D2095" s="85">
        <f>IF(COUNTIF(Table2[Tag Number], A2095), 1, 0)</f>
        <v>0</v>
      </c>
      <c r="E2095" s="86">
        <f>IF(COUNTIF(Table3[Tag Number], A2095), 1, 0)</f>
        <v>0</v>
      </c>
      <c r="F2095" s="86">
        <f>IF(COUNTIF(Table4[Tag Number], A2095), 1, 0)</f>
        <v>0</v>
      </c>
      <c r="G2095" s="87">
        <f t="shared" si="66"/>
        <v>0</v>
      </c>
      <c r="H2095" s="88" t="str" cm="1">
        <f t="array" ref="H2095">_xlfn.IFS(OR(_xlfn.XLOOKUP(A2095,Table1[Tag Number],Table1[Status],"-",0)="Dead",
        _xlfn.XLOOKUP(A2095,Table2[Tag Number],Table2[Status],"-",0)="Dead",
        _xlfn.XLOOKUP(A2095,Table3[Tag Number],Table3[Status],"-",0)="Dead",
        _xlfn.XLOOKUP(A2095,Table4[Tag Number],Table4[Status],"-",0)="Dead"),"Dead",
     OR(_xlfn.XLOOKUP(A2095,Table1[Tag Number],Table1[Status],"-",0)="Alive",
        _xlfn.XLOOKUP(A2095,Table2[Tag Number],Table2[Status],"-",0)="Alive",
        _xlfn.XLOOKUP(A2095,Table3[Tag Number],Table3[Status],"-",0)="Alive",
        _xlfn.XLOOKUP(A2095,Table4[Tag Number],Table4[Status],"-",0)="Alive"),"Alive",
     OR(_xlfn.XLOOKUP(A2095,Table1[Tag Number],Table1[Status],"-",0)="-",
        _xlfn.XLOOKUP(A2095,Table2[Tag Number],Table2[Status],"-",0)="-",
        _xlfn.XLOOKUP(A2095,Table3[Tag Number],Table3[Status],"-",0)="-",
        _xlfn.XLOOKUP(A2095,Table4[Tag Number],Table4[Status],"-",0)="-"),
   "-")</f>
        <v>-</v>
      </c>
      <c r="I2095" s="90"/>
      <c r="J2095" s="94"/>
      <c r="K2095" s="95"/>
      <c r="L2095" s="95"/>
      <c r="M2095" s="95"/>
      <c r="N2095" s="96"/>
      <c r="O2095" s="89"/>
      <c r="R2095" t="b">
        <f t="shared" si="65"/>
        <v>0</v>
      </c>
    </row>
    <row r="2096" spans="1:18" ht="15" thickBot="1" x14ac:dyDescent="0.35">
      <c r="A2096" s="2" t="s">
        <v>2590</v>
      </c>
      <c r="B2096" s="2" t="s">
        <v>1145</v>
      </c>
      <c r="C2096" s="84">
        <f>IF(COUNTIF(Table1[Tag Number], A2096), 1, 0)</f>
        <v>0</v>
      </c>
      <c r="D2096" s="85">
        <f>IF(COUNTIF(Table2[Tag Number], A2096), 1, 0)</f>
        <v>0</v>
      </c>
      <c r="E2096" s="86">
        <f>IF(COUNTIF(Table3[Tag Number], A2096), 1, 0)</f>
        <v>0</v>
      </c>
      <c r="F2096" s="86">
        <f>IF(COUNTIF(Table4[Tag Number], A2096), 1, 0)</f>
        <v>0</v>
      </c>
      <c r="G2096" s="87">
        <f t="shared" si="66"/>
        <v>0</v>
      </c>
      <c r="H2096" s="88" t="str" cm="1">
        <f t="array" ref="H2096">_xlfn.IFS(OR(_xlfn.XLOOKUP(A2096,Table1[Tag Number],Table1[Status],"-",0)="Dead",
        _xlfn.XLOOKUP(A2096,Table2[Tag Number],Table2[Status],"-",0)="Dead",
        _xlfn.XLOOKUP(A2096,Table3[Tag Number],Table3[Status],"-",0)="Dead",
        _xlfn.XLOOKUP(A2096,Table4[Tag Number],Table4[Status],"-",0)="Dead"),"Dead",
     OR(_xlfn.XLOOKUP(A2096,Table1[Tag Number],Table1[Status],"-",0)="Alive",
        _xlfn.XLOOKUP(A2096,Table2[Tag Number],Table2[Status],"-",0)="Alive",
        _xlfn.XLOOKUP(A2096,Table3[Tag Number],Table3[Status],"-",0)="Alive",
        _xlfn.XLOOKUP(A2096,Table4[Tag Number],Table4[Status],"-",0)="Alive"),"Alive",
     OR(_xlfn.XLOOKUP(A2096,Table1[Tag Number],Table1[Status],"-",0)="-",
        _xlfn.XLOOKUP(A2096,Table2[Tag Number],Table2[Status],"-",0)="-",
        _xlfn.XLOOKUP(A2096,Table3[Tag Number],Table3[Status],"-",0)="-",
        _xlfn.XLOOKUP(A2096,Table4[Tag Number],Table4[Status],"-",0)="-"),
   "-")</f>
        <v>-</v>
      </c>
      <c r="I2096" s="90"/>
      <c r="J2096" s="94"/>
      <c r="K2096" s="95"/>
      <c r="L2096" s="95"/>
      <c r="M2096" s="95"/>
      <c r="N2096" s="96"/>
      <c r="O2096" s="89"/>
      <c r="R2096" t="b">
        <f t="shared" si="65"/>
        <v>0</v>
      </c>
    </row>
    <row r="2097" spans="1:18" ht="15" thickBot="1" x14ac:dyDescent="0.35">
      <c r="A2097" s="3" t="s">
        <v>2591</v>
      </c>
      <c r="B2097" s="3" t="s">
        <v>1145</v>
      </c>
      <c r="C2097" s="84">
        <f>IF(COUNTIF(Table1[Tag Number], A2097), 1, 0)</f>
        <v>0</v>
      </c>
      <c r="D2097" s="85">
        <f>IF(COUNTIF(Table2[Tag Number], A2097), 1, 0)</f>
        <v>0</v>
      </c>
      <c r="E2097" s="86">
        <f>IF(COUNTIF(Table3[Tag Number], A2097), 1, 0)</f>
        <v>0</v>
      </c>
      <c r="F2097" s="86">
        <f>IF(COUNTIF(Table4[Tag Number], A2097), 1, 0)</f>
        <v>0</v>
      </c>
      <c r="G2097" s="87">
        <f t="shared" si="66"/>
        <v>0</v>
      </c>
      <c r="H2097" s="88" t="str" cm="1">
        <f t="array" ref="H2097">_xlfn.IFS(OR(_xlfn.XLOOKUP(A2097,Table1[Tag Number],Table1[Status],"-",0)="Dead",
        _xlfn.XLOOKUP(A2097,Table2[Tag Number],Table2[Status],"-",0)="Dead",
        _xlfn.XLOOKUP(A2097,Table3[Tag Number],Table3[Status],"-",0)="Dead",
        _xlfn.XLOOKUP(A2097,Table4[Tag Number],Table4[Status],"-",0)="Dead"),"Dead",
     OR(_xlfn.XLOOKUP(A2097,Table1[Tag Number],Table1[Status],"-",0)="Alive",
        _xlfn.XLOOKUP(A2097,Table2[Tag Number],Table2[Status],"-",0)="Alive",
        _xlfn.XLOOKUP(A2097,Table3[Tag Number],Table3[Status],"-",0)="Alive",
        _xlfn.XLOOKUP(A2097,Table4[Tag Number],Table4[Status],"-",0)="Alive"),"Alive",
     OR(_xlfn.XLOOKUP(A2097,Table1[Tag Number],Table1[Status],"-",0)="-",
        _xlfn.XLOOKUP(A2097,Table2[Tag Number],Table2[Status],"-",0)="-",
        _xlfn.XLOOKUP(A2097,Table3[Tag Number],Table3[Status],"-",0)="-",
        _xlfn.XLOOKUP(A2097,Table4[Tag Number],Table4[Status],"-",0)="-"),
   "-")</f>
        <v>-</v>
      </c>
      <c r="I2097" s="90"/>
      <c r="J2097" s="94"/>
      <c r="K2097" s="95"/>
      <c r="L2097" s="95"/>
      <c r="M2097" s="95"/>
      <c r="N2097" s="96"/>
      <c r="O2097" s="89"/>
      <c r="R2097" t="b">
        <f t="shared" si="65"/>
        <v>0</v>
      </c>
    </row>
    <row r="2098" spans="1:18" ht="15" thickBot="1" x14ac:dyDescent="0.35">
      <c r="A2098" s="2" t="s">
        <v>2592</v>
      </c>
      <c r="B2098" s="2" t="s">
        <v>1145</v>
      </c>
      <c r="C2098" s="84">
        <f>IF(COUNTIF(Table1[Tag Number], A2098), 1, 0)</f>
        <v>0</v>
      </c>
      <c r="D2098" s="85">
        <f>IF(COUNTIF(Table2[Tag Number], A2098), 1, 0)</f>
        <v>0</v>
      </c>
      <c r="E2098" s="86">
        <f>IF(COUNTIF(Table3[Tag Number], A2098), 1, 0)</f>
        <v>0</v>
      </c>
      <c r="F2098" s="86">
        <f>IF(COUNTIF(Table4[Tag Number], A2098), 1, 0)</f>
        <v>0</v>
      </c>
      <c r="G2098" s="87">
        <f t="shared" si="66"/>
        <v>0</v>
      </c>
      <c r="H2098" s="88" t="str" cm="1">
        <f t="array" ref="H2098">_xlfn.IFS(OR(_xlfn.XLOOKUP(A2098,Table1[Tag Number],Table1[Status],"-",0)="Dead",
        _xlfn.XLOOKUP(A2098,Table2[Tag Number],Table2[Status],"-",0)="Dead",
        _xlfn.XLOOKUP(A2098,Table3[Tag Number],Table3[Status],"-",0)="Dead",
        _xlfn.XLOOKUP(A2098,Table4[Tag Number],Table4[Status],"-",0)="Dead"),"Dead",
     OR(_xlfn.XLOOKUP(A2098,Table1[Tag Number],Table1[Status],"-",0)="Alive",
        _xlfn.XLOOKUP(A2098,Table2[Tag Number],Table2[Status],"-",0)="Alive",
        _xlfn.XLOOKUP(A2098,Table3[Tag Number],Table3[Status],"-",0)="Alive",
        _xlfn.XLOOKUP(A2098,Table4[Tag Number],Table4[Status],"-",0)="Alive"),"Alive",
     OR(_xlfn.XLOOKUP(A2098,Table1[Tag Number],Table1[Status],"-",0)="-",
        _xlfn.XLOOKUP(A2098,Table2[Tag Number],Table2[Status],"-",0)="-",
        _xlfn.XLOOKUP(A2098,Table3[Tag Number],Table3[Status],"-",0)="-",
        _xlfn.XLOOKUP(A2098,Table4[Tag Number],Table4[Status],"-",0)="-"),
   "-")</f>
        <v>-</v>
      </c>
      <c r="I2098" s="90"/>
      <c r="J2098" s="94"/>
      <c r="K2098" s="95"/>
      <c r="L2098" s="95"/>
      <c r="M2098" s="95"/>
      <c r="N2098" s="96"/>
      <c r="O2098" s="89"/>
      <c r="R2098" t="b">
        <f t="shared" si="65"/>
        <v>0</v>
      </c>
    </row>
    <row r="2099" spans="1:18" ht="15" thickBot="1" x14ac:dyDescent="0.35">
      <c r="A2099" s="3" t="s">
        <v>2593</v>
      </c>
      <c r="B2099" s="3" t="s">
        <v>1145</v>
      </c>
      <c r="C2099" s="84">
        <f>IF(COUNTIF(Table1[Tag Number], A2099), 1, 0)</f>
        <v>0</v>
      </c>
      <c r="D2099" s="85">
        <f>IF(COUNTIF(Table2[Tag Number], A2099), 1, 0)</f>
        <v>0</v>
      </c>
      <c r="E2099" s="86">
        <f>IF(COUNTIF(Table3[Tag Number], A2099), 1, 0)</f>
        <v>0</v>
      </c>
      <c r="F2099" s="86">
        <f>IF(COUNTIF(Table4[Tag Number], A2099), 1, 0)</f>
        <v>0</v>
      </c>
      <c r="G2099" s="87">
        <f t="shared" si="66"/>
        <v>0</v>
      </c>
      <c r="H2099" s="88" t="str" cm="1">
        <f t="array" ref="H2099">_xlfn.IFS(OR(_xlfn.XLOOKUP(A2099,Table1[Tag Number],Table1[Status],"-",0)="Dead",
        _xlfn.XLOOKUP(A2099,Table2[Tag Number],Table2[Status],"-",0)="Dead",
        _xlfn.XLOOKUP(A2099,Table3[Tag Number],Table3[Status],"-",0)="Dead",
        _xlfn.XLOOKUP(A2099,Table4[Tag Number],Table4[Status],"-",0)="Dead"),"Dead",
     OR(_xlfn.XLOOKUP(A2099,Table1[Tag Number],Table1[Status],"-",0)="Alive",
        _xlfn.XLOOKUP(A2099,Table2[Tag Number],Table2[Status],"-",0)="Alive",
        _xlfn.XLOOKUP(A2099,Table3[Tag Number],Table3[Status],"-",0)="Alive",
        _xlfn.XLOOKUP(A2099,Table4[Tag Number],Table4[Status],"-",0)="Alive"),"Alive",
     OR(_xlfn.XLOOKUP(A2099,Table1[Tag Number],Table1[Status],"-",0)="-",
        _xlfn.XLOOKUP(A2099,Table2[Tag Number],Table2[Status],"-",0)="-",
        _xlfn.XLOOKUP(A2099,Table3[Tag Number],Table3[Status],"-",0)="-",
        _xlfn.XLOOKUP(A2099,Table4[Tag Number],Table4[Status],"-",0)="-"),
   "-")</f>
        <v>-</v>
      </c>
      <c r="I2099" s="90"/>
      <c r="J2099" s="94"/>
      <c r="K2099" s="95"/>
      <c r="L2099" s="95"/>
      <c r="M2099" s="95"/>
      <c r="N2099" s="96"/>
      <c r="O2099" s="89"/>
      <c r="R2099" t="b">
        <f t="shared" si="65"/>
        <v>0</v>
      </c>
    </row>
    <row r="2100" spans="1:18" ht="15" thickBot="1" x14ac:dyDescent="0.35">
      <c r="A2100" s="2" t="s">
        <v>2594</v>
      </c>
      <c r="B2100" s="2" t="s">
        <v>1145</v>
      </c>
      <c r="C2100" s="84">
        <f>IF(COUNTIF(Table1[Tag Number], A2100), 1, 0)</f>
        <v>0</v>
      </c>
      <c r="D2100" s="85">
        <f>IF(COUNTIF(Table2[Tag Number], A2100), 1, 0)</f>
        <v>0</v>
      </c>
      <c r="E2100" s="86">
        <f>IF(COUNTIF(Table3[Tag Number], A2100), 1, 0)</f>
        <v>0</v>
      </c>
      <c r="F2100" s="86">
        <f>IF(COUNTIF(Table4[Tag Number], A2100), 1, 0)</f>
        <v>0</v>
      </c>
      <c r="G2100" s="87">
        <f t="shared" si="66"/>
        <v>0</v>
      </c>
      <c r="H2100" s="88" t="str" cm="1">
        <f t="array" ref="H2100">_xlfn.IFS(OR(_xlfn.XLOOKUP(A2100,Table1[Tag Number],Table1[Status],"-",0)="Dead",
        _xlfn.XLOOKUP(A2100,Table2[Tag Number],Table2[Status],"-",0)="Dead",
        _xlfn.XLOOKUP(A2100,Table3[Tag Number],Table3[Status],"-",0)="Dead",
        _xlfn.XLOOKUP(A2100,Table4[Tag Number],Table4[Status],"-",0)="Dead"),"Dead",
     OR(_xlfn.XLOOKUP(A2100,Table1[Tag Number],Table1[Status],"-",0)="Alive",
        _xlfn.XLOOKUP(A2100,Table2[Tag Number],Table2[Status],"-",0)="Alive",
        _xlfn.XLOOKUP(A2100,Table3[Tag Number],Table3[Status],"-",0)="Alive",
        _xlfn.XLOOKUP(A2100,Table4[Tag Number],Table4[Status],"-",0)="Alive"),"Alive",
     OR(_xlfn.XLOOKUP(A2100,Table1[Tag Number],Table1[Status],"-",0)="-",
        _xlfn.XLOOKUP(A2100,Table2[Tag Number],Table2[Status],"-",0)="-",
        _xlfn.XLOOKUP(A2100,Table3[Tag Number],Table3[Status],"-",0)="-",
        _xlfn.XLOOKUP(A2100,Table4[Tag Number],Table4[Status],"-",0)="-"),
   "-")</f>
        <v>-</v>
      </c>
      <c r="I2100" s="90"/>
      <c r="J2100" s="94"/>
      <c r="K2100" s="95"/>
      <c r="L2100" s="95"/>
      <c r="M2100" s="95"/>
      <c r="N2100" s="96"/>
      <c r="O2100" s="89"/>
      <c r="R2100" t="b">
        <f t="shared" si="65"/>
        <v>0</v>
      </c>
    </row>
    <row r="2101" spans="1:18" ht="15" thickBot="1" x14ac:dyDescent="0.35">
      <c r="A2101" s="3" t="s">
        <v>2595</v>
      </c>
      <c r="B2101" s="3" t="s">
        <v>1145</v>
      </c>
      <c r="C2101" s="84">
        <f>IF(COUNTIF(Table1[Tag Number], A2101), 1, 0)</f>
        <v>0</v>
      </c>
      <c r="D2101" s="85">
        <f>IF(COUNTIF(Table2[Tag Number], A2101), 1, 0)</f>
        <v>0</v>
      </c>
      <c r="E2101" s="86">
        <f>IF(COUNTIF(Table3[Tag Number], A2101), 1, 0)</f>
        <v>0</v>
      </c>
      <c r="F2101" s="86">
        <f>IF(COUNTIF(Table4[Tag Number], A2101), 1, 0)</f>
        <v>0</v>
      </c>
      <c r="G2101" s="87">
        <f t="shared" si="66"/>
        <v>0</v>
      </c>
      <c r="H2101" s="88" t="str" cm="1">
        <f t="array" ref="H2101">_xlfn.IFS(OR(_xlfn.XLOOKUP(A2101,Table1[Tag Number],Table1[Status],"-",0)="Dead",
        _xlfn.XLOOKUP(A2101,Table2[Tag Number],Table2[Status],"-",0)="Dead",
        _xlfn.XLOOKUP(A2101,Table3[Tag Number],Table3[Status],"-",0)="Dead",
        _xlfn.XLOOKUP(A2101,Table4[Tag Number],Table4[Status],"-",0)="Dead"),"Dead",
     OR(_xlfn.XLOOKUP(A2101,Table1[Tag Number],Table1[Status],"-",0)="Alive",
        _xlfn.XLOOKUP(A2101,Table2[Tag Number],Table2[Status],"-",0)="Alive",
        _xlfn.XLOOKUP(A2101,Table3[Tag Number],Table3[Status],"-",0)="Alive",
        _xlfn.XLOOKUP(A2101,Table4[Tag Number],Table4[Status],"-",0)="Alive"),"Alive",
     OR(_xlfn.XLOOKUP(A2101,Table1[Tag Number],Table1[Status],"-",0)="-",
        _xlfn.XLOOKUP(A2101,Table2[Tag Number],Table2[Status],"-",0)="-",
        _xlfn.XLOOKUP(A2101,Table3[Tag Number],Table3[Status],"-",0)="-",
        _xlfn.XLOOKUP(A2101,Table4[Tag Number],Table4[Status],"-",0)="-"),
   "-")</f>
        <v>-</v>
      </c>
      <c r="I2101" s="90"/>
      <c r="J2101" s="94"/>
      <c r="K2101" s="95"/>
      <c r="L2101" s="95"/>
      <c r="M2101" s="95"/>
      <c r="N2101" s="96"/>
      <c r="O2101" s="89"/>
      <c r="R2101" t="b">
        <f t="shared" si="65"/>
        <v>0</v>
      </c>
    </row>
    <row r="2102" spans="1:18" ht="15" thickBot="1" x14ac:dyDescent="0.35">
      <c r="A2102" s="2" t="s">
        <v>2596</v>
      </c>
      <c r="B2102" s="2" t="s">
        <v>1145</v>
      </c>
      <c r="C2102" s="84">
        <f>IF(COUNTIF(Table1[Tag Number], A2102), 1, 0)</f>
        <v>0</v>
      </c>
      <c r="D2102" s="85">
        <f>IF(COUNTIF(Table2[Tag Number], A2102), 1, 0)</f>
        <v>0</v>
      </c>
      <c r="E2102" s="86">
        <f>IF(COUNTIF(Table3[Tag Number], A2102), 1, 0)</f>
        <v>0</v>
      </c>
      <c r="F2102" s="86">
        <f>IF(COUNTIF(Table4[Tag Number], A2102), 1, 0)</f>
        <v>0</v>
      </c>
      <c r="G2102" s="87">
        <f t="shared" si="66"/>
        <v>0</v>
      </c>
      <c r="H2102" s="88" t="str" cm="1">
        <f t="array" ref="H2102">_xlfn.IFS(OR(_xlfn.XLOOKUP(A2102,Table1[Tag Number],Table1[Status],"-",0)="Dead",
        _xlfn.XLOOKUP(A2102,Table2[Tag Number],Table2[Status],"-",0)="Dead",
        _xlfn.XLOOKUP(A2102,Table3[Tag Number],Table3[Status],"-",0)="Dead",
        _xlfn.XLOOKUP(A2102,Table4[Tag Number],Table4[Status],"-",0)="Dead"),"Dead",
     OR(_xlfn.XLOOKUP(A2102,Table1[Tag Number],Table1[Status],"-",0)="Alive",
        _xlfn.XLOOKUP(A2102,Table2[Tag Number],Table2[Status],"-",0)="Alive",
        _xlfn.XLOOKUP(A2102,Table3[Tag Number],Table3[Status],"-",0)="Alive",
        _xlfn.XLOOKUP(A2102,Table4[Tag Number],Table4[Status],"-",0)="Alive"),"Alive",
     OR(_xlfn.XLOOKUP(A2102,Table1[Tag Number],Table1[Status],"-",0)="-",
        _xlfn.XLOOKUP(A2102,Table2[Tag Number],Table2[Status],"-",0)="-",
        _xlfn.XLOOKUP(A2102,Table3[Tag Number],Table3[Status],"-",0)="-",
        _xlfn.XLOOKUP(A2102,Table4[Tag Number],Table4[Status],"-",0)="-"),
   "-")</f>
        <v>-</v>
      </c>
      <c r="I2102" s="90"/>
      <c r="J2102" s="94"/>
      <c r="K2102" s="95"/>
      <c r="L2102" s="95"/>
      <c r="M2102" s="95"/>
      <c r="N2102" s="96"/>
      <c r="O2102" s="89"/>
      <c r="R2102" t="b">
        <f t="shared" si="65"/>
        <v>0</v>
      </c>
    </row>
    <row r="2103" spans="1:18" ht="15" thickBot="1" x14ac:dyDescent="0.35">
      <c r="A2103" s="3" t="s">
        <v>2597</v>
      </c>
      <c r="B2103" s="3" t="s">
        <v>1145</v>
      </c>
      <c r="C2103" s="84">
        <f>IF(COUNTIF(Table1[Tag Number], A2103), 1, 0)</f>
        <v>0</v>
      </c>
      <c r="D2103" s="85">
        <f>IF(COUNTIF(Table2[Tag Number], A2103), 1, 0)</f>
        <v>0</v>
      </c>
      <c r="E2103" s="86">
        <f>IF(COUNTIF(Table3[Tag Number], A2103), 1, 0)</f>
        <v>0</v>
      </c>
      <c r="F2103" s="86">
        <f>IF(COUNTIF(Table4[Tag Number], A2103), 1, 0)</f>
        <v>0</v>
      </c>
      <c r="G2103" s="87">
        <f t="shared" si="66"/>
        <v>0</v>
      </c>
      <c r="H2103" s="88" t="str" cm="1">
        <f t="array" ref="H2103">_xlfn.IFS(OR(_xlfn.XLOOKUP(A2103,Table1[Tag Number],Table1[Status],"-",0)="Dead",
        _xlfn.XLOOKUP(A2103,Table2[Tag Number],Table2[Status],"-",0)="Dead",
        _xlfn.XLOOKUP(A2103,Table3[Tag Number],Table3[Status],"-",0)="Dead",
        _xlfn.XLOOKUP(A2103,Table4[Tag Number],Table4[Status],"-",0)="Dead"),"Dead",
     OR(_xlfn.XLOOKUP(A2103,Table1[Tag Number],Table1[Status],"-",0)="Alive",
        _xlfn.XLOOKUP(A2103,Table2[Tag Number],Table2[Status],"-",0)="Alive",
        _xlfn.XLOOKUP(A2103,Table3[Tag Number],Table3[Status],"-",0)="Alive",
        _xlfn.XLOOKUP(A2103,Table4[Tag Number],Table4[Status],"-",0)="Alive"),"Alive",
     OR(_xlfn.XLOOKUP(A2103,Table1[Tag Number],Table1[Status],"-",0)="-",
        _xlfn.XLOOKUP(A2103,Table2[Tag Number],Table2[Status],"-",0)="-",
        _xlfn.XLOOKUP(A2103,Table3[Tag Number],Table3[Status],"-",0)="-",
        _xlfn.XLOOKUP(A2103,Table4[Tag Number],Table4[Status],"-",0)="-"),
   "-")</f>
        <v>-</v>
      </c>
      <c r="I2103" s="90"/>
      <c r="J2103" s="94"/>
      <c r="K2103" s="95"/>
      <c r="L2103" s="95"/>
      <c r="M2103" s="95"/>
      <c r="N2103" s="96"/>
      <c r="O2103" s="89"/>
      <c r="R2103" t="b">
        <f t="shared" si="65"/>
        <v>0</v>
      </c>
    </row>
    <row r="2104" spans="1:18" ht="15" thickBot="1" x14ac:dyDescent="0.35">
      <c r="A2104" s="2" t="s">
        <v>2598</v>
      </c>
      <c r="B2104" s="2" t="s">
        <v>1145</v>
      </c>
      <c r="C2104" s="84">
        <f>IF(COUNTIF(Table1[Tag Number], A2104), 1, 0)</f>
        <v>0</v>
      </c>
      <c r="D2104" s="85">
        <f>IF(COUNTIF(Table2[Tag Number], A2104), 1, 0)</f>
        <v>0</v>
      </c>
      <c r="E2104" s="86">
        <f>IF(COUNTIF(Table3[Tag Number], A2104), 1, 0)</f>
        <v>0</v>
      </c>
      <c r="F2104" s="86">
        <f>IF(COUNTIF(Table4[Tag Number], A2104), 1, 0)</f>
        <v>0</v>
      </c>
      <c r="G2104" s="87">
        <f t="shared" si="66"/>
        <v>0</v>
      </c>
      <c r="H2104" s="88" t="str" cm="1">
        <f t="array" ref="H2104">_xlfn.IFS(OR(_xlfn.XLOOKUP(A2104,Table1[Tag Number],Table1[Status],"-",0)="Dead",
        _xlfn.XLOOKUP(A2104,Table2[Tag Number],Table2[Status],"-",0)="Dead",
        _xlfn.XLOOKUP(A2104,Table3[Tag Number],Table3[Status],"-",0)="Dead",
        _xlfn.XLOOKUP(A2104,Table4[Tag Number],Table4[Status],"-",0)="Dead"),"Dead",
     OR(_xlfn.XLOOKUP(A2104,Table1[Tag Number],Table1[Status],"-",0)="Alive",
        _xlfn.XLOOKUP(A2104,Table2[Tag Number],Table2[Status],"-",0)="Alive",
        _xlfn.XLOOKUP(A2104,Table3[Tag Number],Table3[Status],"-",0)="Alive",
        _xlfn.XLOOKUP(A2104,Table4[Tag Number],Table4[Status],"-",0)="Alive"),"Alive",
     OR(_xlfn.XLOOKUP(A2104,Table1[Tag Number],Table1[Status],"-",0)="-",
        _xlfn.XLOOKUP(A2104,Table2[Tag Number],Table2[Status],"-",0)="-",
        _xlfn.XLOOKUP(A2104,Table3[Tag Number],Table3[Status],"-",0)="-",
        _xlfn.XLOOKUP(A2104,Table4[Tag Number],Table4[Status],"-",0)="-"),
   "-")</f>
        <v>-</v>
      </c>
      <c r="I2104" s="90"/>
      <c r="J2104" s="94"/>
      <c r="K2104" s="95"/>
      <c r="L2104" s="95"/>
      <c r="M2104" s="95"/>
      <c r="N2104" s="96"/>
      <c r="O2104" s="89"/>
      <c r="R2104" t="b">
        <f t="shared" si="65"/>
        <v>0</v>
      </c>
    </row>
    <row r="2105" spans="1:18" ht="15" thickBot="1" x14ac:dyDescent="0.35">
      <c r="A2105" s="3" t="s">
        <v>2599</v>
      </c>
      <c r="B2105" s="3" t="s">
        <v>1145</v>
      </c>
      <c r="C2105" s="84">
        <f>IF(COUNTIF(Table1[Tag Number], A2105), 1, 0)</f>
        <v>0</v>
      </c>
      <c r="D2105" s="85">
        <f>IF(COUNTIF(Table2[Tag Number], A2105), 1, 0)</f>
        <v>0</v>
      </c>
      <c r="E2105" s="86">
        <f>IF(COUNTIF(Table3[Tag Number], A2105), 1, 0)</f>
        <v>0</v>
      </c>
      <c r="F2105" s="86">
        <f>IF(COUNTIF(Table4[Tag Number], A2105), 1, 0)</f>
        <v>0</v>
      </c>
      <c r="G2105" s="87">
        <f t="shared" si="66"/>
        <v>0</v>
      </c>
      <c r="H2105" s="88" t="str" cm="1">
        <f t="array" ref="H2105">_xlfn.IFS(OR(_xlfn.XLOOKUP(A2105,Table1[Tag Number],Table1[Status],"-",0)="Dead",
        _xlfn.XLOOKUP(A2105,Table2[Tag Number],Table2[Status],"-",0)="Dead",
        _xlfn.XLOOKUP(A2105,Table3[Tag Number],Table3[Status],"-",0)="Dead",
        _xlfn.XLOOKUP(A2105,Table4[Tag Number],Table4[Status],"-",0)="Dead"),"Dead",
     OR(_xlfn.XLOOKUP(A2105,Table1[Tag Number],Table1[Status],"-",0)="Alive",
        _xlfn.XLOOKUP(A2105,Table2[Tag Number],Table2[Status],"-",0)="Alive",
        _xlfn.XLOOKUP(A2105,Table3[Tag Number],Table3[Status],"-",0)="Alive",
        _xlfn.XLOOKUP(A2105,Table4[Tag Number],Table4[Status],"-",0)="Alive"),"Alive",
     OR(_xlfn.XLOOKUP(A2105,Table1[Tag Number],Table1[Status],"-",0)="-",
        _xlfn.XLOOKUP(A2105,Table2[Tag Number],Table2[Status],"-",0)="-",
        _xlfn.XLOOKUP(A2105,Table3[Tag Number],Table3[Status],"-",0)="-",
        _xlfn.XLOOKUP(A2105,Table4[Tag Number],Table4[Status],"-",0)="-"),
   "-")</f>
        <v>-</v>
      </c>
      <c r="I2105" s="90"/>
      <c r="J2105" s="94"/>
      <c r="K2105" s="95"/>
      <c r="L2105" s="95"/>
      <c r="M2105" s="95"/>
      <c r="N2105" s="96"/>
      <c r="O2105" s="89"/>
      <c r="R2105" t="b">
        <f t="shared" si="65"/>
        <v>0</v>
      </c>
    </row>
    <row r="2106" spans="1:18" ht="15" thickBot="1" x14ac:dyDescent="0.35">
      <c r="A2106" s="2" t="s">
        <v>2600</v>
      </c>
      <c r="B2106" s="2" t="s">
        <v>1145</v>
      </c>
      <c r="C2106" s="84">
        <f>IF(COUNTIF(Table1[Tag Number], A2106), 1, 0)</f>
        <v>0</v>
      </c>
      <c r="D2106" s="85">
        <f>IF(COUNTIF(Table2[Tag Number], A2106), 1, 0)</f>
        <v>0</v>
      </c>
      <c r="E2106" s="86">
        <f>IF(COUNTIF(Table3[Tag Number], A2106), 1, 0)</f>
        <v>0</v>
      </c>
      <c r="F2106" s="86">
        <f>IF(COUNTIF(Table4[Tag Number], A2106), 1, 0)</f>
        <v>0</v>
      </c>
      <c r="G2106" s="87">
        <f t="shared" si="66"/>
        <v>0</v>
      </c>
      <c r="H2106" s="88" t="str" cm="1">
        <f t="array" ref="H2106">_xlfn.IFS(OR(_xlfn.XLOOKUP(A2106,Table1[Tag Number],Table1[Status],"-",0)="Dead",
        _xlfn.XLOOKUP(A2106,Table2[Tag Number],Table2[Status],"-",0)="Dead",
        _xlfn.XLOOKUP(A2106,Table3[Tag Number],Table3[Status],"-",0)="Dead",
        _xlfn.XLOOKUP(A2106,Table4[Tag Number],Table4[Status],"-",0)="Dead"),"Dead",
     OR(_xlfn.XLOOKUP(A2106,Table1[Tag Number],Table1[Status],"-",0)="Alive",
        _xlfn.XLOOKUP(A2106,Table2[Tag Number],Table2[Status],"-",0)="Alive",
        _xlfn.XLOOKUP(A2106,Table3[Tag Number],Table3[Status],"-",0)="Alive",
        _xlfn.XLOOKUP(A2106,Table4[Tag Number],Table4[Status],"-",0)="Alive"),"Alive",
     OR(_xlfn.XLOOKUP(A2106,Table1[Tag Number],Table1[Status],"-",0)="-",
        _xlfn.XLOOKUP(A2106,Table2[Tag Number],Table2[Status],"-",0)="-",
        _xlfn.XLOOKUP(A2106,Table3[Tag Number],Table3[Status],"-",0)="-",
        _xlfn.XLOOKUP(A2106,Table4[Tag Number],Table4[Status],"-",0)="-"),
   "-")</f>
        <v>-</v>
      </c>
      <c r="I2106" s="90"/>
      <c r="J2106" s="94"/>
      <c r="K2106" s="95"/>
      <c r="L2106" s="95"/>
      <c r="M2106" s="95"/>
      <c r="N2106" s="96"/>
      <c r="O2106" s="89"/>
      <c r="R2106" t="b">
        <f t="shared" si="65"/>
        <v>0</v>
      </c>
    </row>
    <row r="2107" spans="1:18" ht="15" thickBot="1" x14ac:dyDescent="0.35">
      <c r="A2107" s="3" t="s">
        <v>2601</v>
      </c>
      <c r="B2107" s="3" t="s">
        <v>1145</v>
      </c>
      <c r="C2107" s="84">
        <f>IF(COUNTIF(Table1[Tag Number], A2107), 1, 0)</f>
        <v>1</v>
      </c>
      <c r="D2107" s="85">
        <f>IF(COUNTIF(Table2[Tag Number], A2107), 1, 0)</f>
        <v>0</v>
      </c>
      <c r="E2107" s="86">
        <f>IF(COUNTIF(Table3[Tag Number], A2107), 1, 0)</f>
        <v>0</v>
      </c>
      <c r="F2107" s="86">
        <f>IF(COUNTIF(Table4[Tag Number], A2107), 1, 0)</f>
        <v>0</v>
      </c>
      <c r="G2107" s="87">
        <f t="shared" si="66"/>
        <v>1</v>
      </c>
      <c r="H2107" s="88" t="str" cm="1">
        <f t="array" ref="H2107">_xlfn.IFS(OR(_xlfn.XLOOKUP(A2107,Table1[Tag Number],Table1[Status],"-",0)="Dead",
        _xlfn.XLOOKUP(A2107,Table2[Tag Number],Table2[Status],"-",0)="Dead",
        _xlfn.XLOOKUP(A2107,Table3[Tag Number],Table3[Status],"-",0)="Dead",
        _xlfn.XLOOKUP(A2107,Table4[Tag Number],Table4[Status],"-",0)="Dead"),"Dead",
     OR(_xlfn.XLOOKUP(A2107,Table1[Tag Number],Table1[Status],"-",0)="Alive",
        _xlfn.XLOOKUP(A2107,Table2[Tag Number],Table2[Status],"-",0)="Alive",
        _xlfn.XLOOKUP(A2107,Table3[Tag Number],Table3[Status],"-",0)="Alive",
        _xlfn.XLOOKUP(A2107,Table4[Tag Number],Table4[Status],"-",0)="Alive"),"Alive",
     OR(_xlfn.XLOOKUP(A2107,Table1[Tag Number],Table1[Status],"-",0)="-",
        _xlfn.XLOOKUP(A2107,Table2[Tag Number],Table2[Status],"-",0)="-",
        _xlfn.XLOOKUP(A2107,Table3[Tag Number],Table3[Status],"-",0)="-",
        _xlfn.XLOOKUP(A2107,Table4[Tag Number],Table4[Status],"-",0)="-"),
   "-")</f>
        <v>Alive</v>
      </c>
      <c r="I2107" s="90"/>
      <c r="J2107" s="94"/>
      <c r="K2107" s="95"/>
      <c r="L2107" s="95"/>
      <c r="M2107" s="95"/>
      <c r="N2107" s="96"/>
      <c r="O2107" s="89"/>
      <c r="R2107" t="b">
        <f t="shared" si="65"/>
        <v>0</v>
      </c>
    </row>
    <row r="2108" spans="1:18" ht="15" thickBot="1" x14ac:dyDescent="0.35">
      <c r="A2108" s="2" t="s">
        <v>2602</v>
      </c>
      <c r="B2108" s="2" t="s">
        <v>1145</v>
      </c>
      <c r="C2108" s="84">
        <f>IF(COUNTIF(Table1[Tag Number], A2108), 1, 0)</f>
        <v>0</v>
      </c>
      <c r="D2108" s="85">
        <f>IF(COUNTIF(Table2[Tag Number], A2108), 1, 0)</f>
        <v>0</v>
      </c>
      <c r="E2108" s="86">
        <f>IF(COUNTIF(Table3[Tag Number], A2108), 1, 0)</f>
        <v>0</v>
      </c>
      <c r="F2108" s="86">
        <f>IF(COUNTIF(Table4[Tag Number], A2108), 1, 0)</f>
        <v>0</v>
      </c>
      <c r="G2108" s="87">
        <f t="shared" si="66"/>
        <v>0</v>
      </c>
      <c r="H2108" s="88" t="str" cm="1">
        <f t="array" ref="H2108">_xlfn.IFS(OR(_xlfn.XLOOKUP(A2108,Table1[Tag Number],Table1[Status],"-",0)="Dead",
        _xlfn.XLOOKUP(A2108,Table2[Tag Number],Table2[Status],"-",0)="Dead",
        _xlfn.XLOOKUP(A2108,Table3[Tag Number],Table3[Status],"-",0)="Dead",
        _xlfn.XLOOKUP(A2108,Table4[Tag Number],Table4[Status],"-",0)="Dead"),"Dead",
     OR(_xlfn.XLOOKUP(A2108,Table1[Tag Number],Table1[Status],"-",0)="Alive",
        _xlfn.XLOOKUP(A2108,Table2[Tag Number],Table2[Status],"-",0)="Alive",
        _xlfn.XLOOKUP(A2108,Table3[Tag Number],Table3[Status],"-",0)="Alive",
        _xlfn.XLOOKUP(A2108,Table4[Tag Number],Table4[Status],"-",0)="Alive"),"Alive",
     OR(_xlfn.XLOOKUP(A2108,Table1[Tag Number],Table1[Status],"-",0)="-",
        _xlfn.XLOOKUP(A2108,Table2[Tag Number],Table2[Status],"-",0)="-",
        _xlfn.XLOOKUP(A2108,Table3[Tag Number],Table3[Status],"-",0)="-",
        _xlfn.XLOOKUP(A2108,Table4[Tag Number],Table4[Status],"-",0)="-"),
   "-")</f>
        <v>-</v>
      </c>
      <c r="I2108" s="90"/>
      <c r="J2108" s="94"/>
      <c r="K2108" s="95"/>
      <c r="L2108" s="95"/>
      <c r="M2108" s="95"/>
      <c r="N2108" s="96"/>
      <c r="O2108" s="89"/>
      <c r="R2108" t="b">
        <f t="shared" si="65"/>
        <v>0</v>
      </c>
    </row>
    <row r="2109" spans="1:18" ht="15" thickBot="1" x14ac:dyDescent="0.35">
      <c r="A2109" s="3" t="s">
        <v>2603</v>
      </c>
      <c r="B2109" s="3" t="s">
        <v>1145</v>
      </c>
      <c r="C2109" s="84">
        <f>IF(COUNTIF(Table1[Tag Number], A2109), 1, 0)</f>
        <v>0</v>
      </c>
      <c r="D2109" s="85">
        <f>IF(COUNTIF(Table2[Tag Number], A2109), 1, 0)</f>
        <v>0</v>
      </c>
      <c r="E2109" s="86">
        <f>IF(COUNTIF(Table3[Tag Number], A2109), 1, 0)</f>
        <v>0</v>
      </c>
      <c r="F2109" s="86">
        <f>IF(COUNTIF(Table4[Tag Number], A2109), 1, 0)</f>
        <v>0</v>
      </c>
      <c r="G2109" s="87">
        <f t="shared" si="66"/>
        <v>0</v>
      </c>
      <c r="H2109" s="88" t="str" cm="1">
        <f t="array" ref="H2109">_xlfn.IFS(OR(_xlfn.XLOOKUP(A2109,Table1[Tag Number],Table1[Status],"-",0)="Dead",
        _xlfn.XLOOKUP(A2109,Table2[Tag Number],Table2[Status],"-",0)="Dead",
        _xlfn.XLOOKUP(A2109,Table3[Tag Number],Table3[Status],"-",0)="Dead",
        _xlfn.XLOOKUP(A2109,Table4[Tag Number],Table4[Status],"-",0)="Dead"),"Dead",
     OR(_xlfn.XLOOKUP(A2109,Table1[Tag Number],Table1[Status],"-",0)="Alive",
        _xlfn.XLOOKUP(A2109,Table2[Tag Number],Table2[Status],"-",0)="Alive",
        _xlfn.XLOOKUP(A2109,Table3[Tag Number],Table3[Status],"-",0)="Alive",
        _xlfn.XLOOKUP(A2109,Table4[Tag Number],Table4[Status],"-",0)="Alive"),"Alive",
     OR(_xlfn.XLOOKUP(A2109,Table1[Tag Number],Table1[Status],"-",0)="-",
        _xlfn.XLOOKUP(A2109,Table2[Tag Number],Table2[Status],"-",0)="-",
        _xlfn.XLOOKUP(A2109,Table3[Tag Number],Table3[Status],"-",0)="-",
        _xlfn.XLOOKUP(A2109,Table4[Tag Number],Table4[Status],"-",0)="-"),
   "-")</f>
        <v>-</v>
      </c>
      <c r="I2109" s="90"/>
      <c r="J2109" s="94"/>
      <c r="K2109" s="95"/>
      <c r="L2109" s="95"/>
      <c r="M2109" s="95"/>
      <c r="N2109" s="96"/>
      <c r="O2109" s="89"/>
      <c r="R2109" t="b">
        <f t="shared" si="65"/>
        <v>0</v>
      </c>
    </row>
    <row r="2110" spans="1:18" ht="15" thickBot="1" x14ac:dyDescent="0.35">
      <c r="A2110" s="2" t="s">
        <v>132</v>
      </c>
      <c r="B2110" s="2" t="s">
        <v>1145</v>
      </c>
      <c r="C2110" s="84">
        <f>IF(COUNTIF(Table1[Tag Number], A2110), 1, 0)</f>
        <v>0</v>
      </c>
      <c r="D2110" s="85">
        <f>IF(COUNTIF(Table2[Tag Number], A2110), 1, 0)</f>
        <v>0</v>
      </c>
      <c r="E2110" s="86">
        <f>IF(COUNTIF(Table3[Tag Number], A2110), 1, 0)</f>
        <v>0</v>
      </c>
      <c r="F2110" s="86">
        <f>IF(COUNTIF(Table4[Tag Number], A2110), 1, 0)</f>
        <v>0</v>
      </c>
      <c r="G2110" s="87">
        <f t="shared" si="66"/>
        <v>0</v>
      </c>
      <c r="H2110" s="88" t="str" cm="1">
        <f t="array" ref="H2110">_xlfn.IFS(OR(_xlfn.XLOOKUP(A2110,Table1[Tag Number],Table1[Status],"-",0)="Dead",
        _xlfn.XLOOKUP(A2110,Table2[Tag Number],Table2[Status],"-",0)="Dead",
        _xlfn.XLOOKUP(A2110,Table3[Tag Number],Table3[Status],"-",0)="Dead",
        _xlfn.XLOOKUP(A2110,Table4[Tag Number],Table4[Status],"-",0)="Dead"),"Dead",
     OR(_xlfn.XLOOKUP(A2110,Table1[Tag Number],Table1[Status],"-",0)="Alive",
        _xlfn.XLOOKUP(A2110,Table2[Tag Number],Table2[Status],"-",0)="Alive",
        _xlfn.XLOOKUP(A2110,Table3[Tag Number],Table3[Status],"-",0)="Alive",
        _xlfn.XLOOKUP(A2110,Table4[Tag Number],Table4[Status],"-",0)="Alive"),"Alive",
     OR(_xlfn.XLOOKUP(A2110,Table1[Tag Number],Table1[Status],"-",0)="-",
        _xlfn.XLOOKUP(A2110,Table2[Tag Number],Table2[Status],"-",0)="-",
        _xlfn.XLOOKUP(A2110,Table3[Tag Number],Table3[Status],"-",0)="-",
        _xlfn.XLOOKUP(A2110,Table4[Tag Number],Table4[Status],"-",0)="-"),
   "-")</f>
        <v>-</v>
      </c>
      <c r="I2110" s="90"/>
      <c r="J2110" s="94"/>
      <c r="K2110" s="95"/>
      <c r="L2110" s="95"/>
      <c r="M2110" s="95"/>
      <c r="N2110" s="96"/>
      <c r="O2110" s="89"/>
      <c r="R2110" t="b">
        <f t="shared" si="65"/>
        <v>0</v>
      </c>
    </row>
    <row r="2111" spans="1:18" ht="15" thickBot="1" x14ac:dyDescent="0.35">
      <c r="A2111" s="3" t="s">
        <v>2604</v>
      </c>
      <c r="B2111" s="3" t="s">
        <v>1145</v>
      </c>
      <c r="C2111" s="84">
        <f>IF(COUNTIF(Table1[Tag Number], A2111), 1, 0)</f>
        <v>0</v>
      </c>
      <c r="D2111" s="85">
        <f>IF(COUNTIF(Table2[Tag Number], A2111), 1, 0)</f>
        <v>0</v>
      </c>
      <c r="E2111" s="86">
        <f>IF(COUNTIF(Table3[Tag Number], A2111), 1, 0)</f>
        <v>0</v>
      </c>
      <c r="F2111" s="86">
        <f>IF(COUNTIF(Table4[Tag Number], A2111), 1, 0)</f>
        <v>0</v>
      </c>
      <c r="G2111" s="87">
        <f t="shared" si="66"/>
        <v>0</v>
      </c>
      <c r="H2111" s="88" t="str" cm="1">
        <f t="array" ref="H2111">_xlfn.IFS(OR(_xlfn.XLOOKUP(A2111,Table1[Tag Number],Table1[Status],"-",0)="Dead",
        _xlfn.XLOOKUP(A2111,Table2[Tag Number],Table2[Status],"-",0)="Dead",
        _xlfn.XLOOKUP(A2111,Table3[Tag Number],Table3[Status],"-",0)="Dead",
        _xlfn.XLOOKUP(A2111,Table4[Tag Number],Table4[Status],"-",0)="Dead"),"Dead",
     OR(_xlfn.XLOOKUP(A2111,Table1[Tag Number],Table1[Status],"-",0)="Alive",
        _xlfn.XLOOKUP(A2111,Table2[Tag Number],Table2[Status],"-",0)="Alive",
        _xlfn.XLOOKUP(A2111,Table3[Tag Number],Table3[Status],"-",0)="Alive",
        _xlfn.XLOOKUP(A2111,Table4[Tag Number],Table4[Status],"-",0)="Alive"),"Alive",
     OR(_xlfn.XLOOKUP(A2111,Table1[Tag Number],Table1[Status],"-",0)="-",
        _xlfn.XLOOKUP(A2111,Table2[Tag Number],Table2[Status],"-",0)="-",
        _xlfn.XLOOKUP(A2111,Table3[Tag Number],Table3[Status],"-",0)="-",
        _xlfn.XLOOKUP(A2111,Table4[Tag Number],Table4[Status],"-",0)="-"),
   "-")</f>
        <v>-</v>
      </c>
      <c r="I2111" s="90"/>
      <c r="J2111" s="94"/>
      <c r="K2111" s="95"/>
      <c r="L2111" s="95"/>
      <c r="M2111" s="95"/>
      <c r="N2111" s="96"/>
      <c r="O2111" s="89"/>
      <c r="R2111" t="b">
        <f t="shared" si="65"/>
        <v>0</v>
      </c>
    </row>
    <row r="2112" spans="1:18" ht="15" thickBot="1" x14ac:dyDescent="0.35">
      <c r="A2112" s="2" t="s">
        <v>2605</v>
      </c>
      <c r="B2112" s="2" t="s">
        <v>1145</v>
      </c>
      <c r="C2112" s="84">
        <f>IF(COUNTIF(Table1[Tag Number], A2112), 1, 0)</f>
        <v>0</v>
      </c>
      <c r="D2112" s="85">
        <f>IF(COUNTIF(Table2[Tag Number], A2112), 1, 0)</f>
        <v>0</v>
      </c>
      <c r="E2112" s="86">
        <f>IF(COUNTIF(Table3[Tag Number], A2112), 1, 0)</f>
        <v>0</v>
      </c>
      <c r="F2112" s="86">
        <f>IF(COUNTIF(Table4[Tag Number], A2112), 1, 0)</f>
        <v>0</v>
      </c>
      <c r="G2112" s="87">
        <f t="shared" si="66"/>
        <v>0</v>
      </c>
      <c r="H2112" s="88" t="str" cm="1">
        <f t="array" ref="H2112">_xlfn.IFS(OR(_xlfn.XLOOKUP(A2112,Table1[Tag Number],Table1[Status],"-",0)="Dead",
        _xlfn.XLOOKUP(A2112,Table2[Tag Number],Table2[Status],"-",0)="Dead",
        _xlfn.XLOOKUP(A2112,Table3[Tag Number],Table3[Status],"-",0)="Dead",
        _xlfn.XLOOKUP(A2112,Table4[Tag Number],Table4[Status],"-",0)="Dead"),"Dead",
     OR(_xlfn.XLOOKUP(A2112,Table1[Tag Number],Table1[Status],"-",0)="Alive",
        _xlfn.XLOOKUP(A2112,Table2[Tag Number],Table2[Status],"-",0)="Alive",
        _xlfn.XLOOKUP(A2112,Table3[Tag Number],Table3[Status],"-",0)="Alive",
        _xlfn.XLOOKUP(A2112,Table4[Tag Number],Table4[Status],"-",0)="Alive"),"Alive",
     OR(_xlfn.XLOOKUP(A2112,Table1[Tag Number],Table1[Status],"-",0)="-",
        _xlfn.XLOOKUP(A2112,Table2[Tag Number],Table2[Status],"-",0)="-",
        _xlfn.XLOOKUP(A2112,Table3[Tag Number],Table3[Status],"-",0)="-",
        _xlfn.XLOOKUP(A2112,Table4[Tag Number],Table4[Status],"-",0)="-"),
   "-")</f>
        <v>-</v>
      </c>
      <c r="I2112" s="90"/>
      <c r="J2112" s="94"/>
      <c r="K2112" s="95"/>
      <c r="L2112" s="95"/>
      <c r="M2112" s="95"/>
      <c r="N2112" s="96"/>
      <c r="O2112" s="89"/>
      <c r="R2112" t="b">
        <f t="shared" si="65"/>
        <v>0</v>
      </c>
    </row>
    <row r="2113" spans="1:18" ht="15" thickBot="1" x14ac:dyDescent="0.35">
      <c r="A2113" s="3" t="s">
        <v>2606</v>
      </c>
      <c r="B2113" s="3" t="s">
        <v>1145</v>
      </c>
      <c r="C2113" s="84">
        <f>IF(COUNTIF(Table1[Tag Number], A2113), 1, 0)</f>
        <v>0</v>
      </c>
      <c r="D2113" s="85">
        <f>IF(COUNTIF(Table2[Tag Number], A2113), 1, 0)</f>
        <v>0</v>
      </c>
      <c r="E2113" s="86">
        <f>IF(COUNTIF(Table3[Tag Number], A2113), 1, 0)</f>
        <v>0</v>
      </c>
      <c r="F2113" s="86">
        <f>IF(COUNTIF(Table4[Tag Number], A2113), 1, 0)</f>
        <v>0</v>
      </c>
      <c r="G2113" s="87">
        <f t="shared" si="66"/>
        <v>0</v>
      </c>
      <c r="H2113" s="88" t="str" cm="1">
        <f t="array" ref="H2113">_xlfn.IFS(OR(_xlfn.XLOOKUP(A2113,Table1[Tag Number],Table1[Status],"-",0)="Dead",
        _xlfn.XLOOKUP(A2113,Table2[Tag Number],Table2[Status],"-",0)="Dead",
        _xlfn.XLOOKUP(A2113,Table3[Tag Number],Table3[Status],"-",0)="Dead",
        _xlfn.XLOOKUP(A2113,Table4[Tag Number],Table4[Status],"-",0)="Dead"),"Dead",
     OR(_xlfn.XLOOKUP(A2113,Table1[Tag Number],Table1[Status],"-",0)="Alive",
        _xlfn.XLOOKUP(A2113,Table2[Tag Number],Table2[Status],"-",0)="Alive",
        _xlfn.XLOOKUP(A2113,Table3[Tag Number],Table3[Status],"-",0)="Alive",
        _xlfn.XLOOKUP(A2113,Table4[Tag Number],Table4[Status],"-",0)="Alive"),"Alive",
     OR(_xlfn.XLOOKUP(A2113,Table1[Tag Number],Table1[Status],"-",0)="-",
        _xlfn.XLOOKUP(A2113,Table2[Tag Number],Table2[Status],"-",0)="-",
        _xlfn.XLOOKUP(A2113,Table3[Tag Number],Table3[Status],"-",0)="-",
        _xlfn.XLOOKUP(A2113,Table4[Tag Number],Table4[Status],"-",0)="-"),
   "-")</f>
        <v>-</v>
      </c>
      <c r="I2113" s="90"/>
      <c r="J2113" s="94"/>
      <c r="K2113" s="95"/>
      <c r="L2113" s="95"/>
      <c r="M2113" s="95"/>
      <c r="N2113" s="96"/>
      <c r="O2113" s="89"/>
      <c r="R2113" t="b">
        <f t="shared" si="65"/>
        <v>0</v>
      </c>
    </row>
    <row r="2114" spans="1:18" ht="15" thickBot="1" x14ac:dyDescent="0.35">
      <c r="A2114" s="2" t="s">
        <v>2607</v>
      </c>
      <c r="B2114" s="2" t="s">
        <v>1145</v>
      </c>
      <c r="C2114" s="84">
        <f>IF(COUNTIF(Table1[Tag Number], A2114), 1, 0)</f>
        <v>0</v>
      </c>
      <c r="D2114" s="85">
        <f>IF(COUNTIF(Table2[Tag Number], A2114), 1, 0)</f>
        <v>0</v>
      </c>
      <c r="E2114" s="86">
        <f>IF(COUNTIF(Table3[Tag Number], A2114), 1, 0)</f>
        <v>0</v>
      </c>
      <c r="F2114" s="86">
        <f>IF(COUNTIF(Table4[Tag Number], A2114), 1, 0)</f>
        <v>0</v>
      </c>
      <c r="G2114" s="87">
        <f t="shared" si="66"/>
        <v>0</v>
      </c>
      <c r="H2114" s="88" t="str" cm="1">
        <f t="array" ref="H2114">_xlfn.IFS(OR(_xlfn.XLOOKUP(A2114,Table1[Tag Number],Table1[Status],"-",0)="Dead",
        _xlfn.XLOOKUP(A2114,Table2[Tag Number],Table2[Status],"-",0)="Dead",
        _xlfn.XLOOKUP(A2114,Table3[Tag Number],Table3[Status],"-",0)="Dead",
        _xlfn.XLOOKUP(A2114,Table4[Tag Number],Table4[Status],"-",0)="Dead"),"Dead",
     OR(_xlfn.XLOOKUP(A2114,Table1[Tag Number],Table1[Status],"-",0)="Alive",
        _xlfn.XLOOKUP(A2114,Table2[Tag Number],Table2[Status],"-",0)="Alive",
        _xlfn.XLOOKUP(A2114,Table3[Tag Number],Table3[Status],"-",0)="Alive",
        _xlfn.XLOOKUP(A2114,Table4[Tag Number],Table4[Status],"-",0)="Alive"),"Alive",
     OR(_xlfn.XLOOKUP(A2114,Table1[Tag Number],Table1[Status],"-",0)="-",
        _xlfn.XLOOKUP(A2114,Table2[Tag Number],Table2[Status],"-",0)="-",
        _xlfn.XLOOKUP(A2114,Table3[Tag Number],Table3[Status],"-",0)="-",
        _xlfn.XLOOKUP(A2114,Table4[Tag Number],Table4[Status],"-",0)="-"),
   "-")</f>
        <v>-</v>
      </c>
      <c r="I2114" s="90"/>
      <c r="J2114" s="94"/>
      <c r="K2114" s="95"/>
      <c r="L2114" s="95"/>
      <c r="M2114" s="95"/>
      <c r="N2114" s="96"/>
      <c r="O2114" s="89"/>
      <c r="R2114" t="b">
        <f t="shared" si="65"/>
        <v>0</v>
      </c>
    </row>
    <row r="2115" spans="1:18" ht="15" thickBot="1" x14ac:dyDescent="0.35">
      <c r="A2115" s="3" t="s">
        <v>2608</v>
      </c>
      <c r="B2115" s="3" t="s">
        <v>1145</v>
      </c>
      <c r="C2115" s="84">
        <f>IF(COUNTIF(Table1[Tag Number], A2115), 1, 0)</f>
        <v>0</v>
      </c>
      <c r="D2115" s="85">
        <f>IF(COUNTIF(Table2[Tag Number], A2115), 1, 0)</f>
        <v>0</v>
      </c>
      <c r="E2115" s="86">
        <f>IF(COUNTIF(Table3[Tag Number], A2115), 1, 0)</f>
        <v>0</v>
      </c>
      <c r="F2115" s="86">
        <f>IF(COUNTIF(Table4[Tag Number], A2115), 1, 0)</f>
        <v>0</v>
      </c>
      <c r="G2115" s="87">
        <f t="shared" si="66"/>
        <v>0</v>
      </c>
      <c r="H2115" s="88" t="str" cm="1">
        <f t="array" ref="H2115">_xlfn.IFS(OR(_xlfn.XLOOKUP(A2115,Table1[Tag Number],Table1[Status],"-",0)="Dead",
        _xlfn.XLOOKUP(A2115,Table2[Tag Number],Table2[Status],"-",0)="Dead",
        _xlfn.XLOOKUP(A2115,Table3[Tag Number],Table3[Status],"-",0)="Dead",
        _xlfn.XLOOKUP(A2115,Table4[Tag Number],Table4[Status],"-",0)="Dead"),"Dead",
     OR(_xlfn.XLOOKUP(A2115,Table1[Tag Number],Table1[Status],"-",0)="Alive",
        _xlfn.XLOOKUP(A2115,Table2[Tag Number],Table2[Status],"-",0)="Alive",
        _xlfn.XLOOKUP(A2115,Table3[Tag Number],Table3[Status],"-",0)="Alive",
        _xlfn.XLOOKUP(A2115,Table4[Tag Number],Table4[Status],"-",0)="Alive"),"Alive",
     OR(_xlfn.XLOOKUP(A2115,Table1[Tag Number],Table1[Status],"-",0)="-",
        _xlfn.XLOOKUP(A2115,Table2[Tag Number],Table2[Status],"-",0)="-",
        _xlfn.XLOOKUP(A2115,Table3[Tag Number],Table3[Status],"-",0)="-",
        _xlfn.XLOOKUP(A2115,Table4[Tag Number],Table4[Status],"-",0)="-"),
   "-")</f>
        <v>-</v>
      </c>
      <c r="I2115" s="90"/>
      <c r="J2115" s="94"/>
      <c r="K2115" s="95"/>
      <c r="L2115" s="95"/>
      <c r="M2115" s="95"/>
      <c r="N2115" s="96"/>
      <c r="O2115" s="89"/>
      <c r="R2115" t="b">
        <f t="shared" si="65"/>
        <v>0</v>
      </c>
    </row>
    <row r="2116" spans="1:18" ht="15" thickBot="1" x14ac:dyDescent="0.35">
      <c r="A2116" s="2" t="s">
        <v>2609</v>
      </c>
      <c r="B2116" s="2" t="s">
        <v>1145</v>
      </c>
      <c r="C2116" s="84">
        <f>IF(COUNTIF(Table1[Tag Number], A2116), 1, 0)</f>
        <v>0</v>
      </c>
      <c r="D2116" s="85">
        <f>IF(COUNTIF(Table2[Tag Number], A2116), 1, 0)</f>
        <v>0</v>
      </c>
      <c r="E2116" s="86">
        <f>IF(COUNTIF(Table3[Tag Number], A2116), 1, 0)</f>
        <v>0</v>
      </c>
      <c r="F2116" s="86">
        <f>IF(COUNTIF(Table4[Tag Number], A2116), 1, 0)</f>
        <v>0</v>
      </c>
      <c r="G2116" s="87">
        <f t="shared" si="66"/>
        <v>0</v>
      </c>
      <c r="H2116" s="88" t="str" cm="1">
        <f t="array" ref="H2116">_xlfn.IFS(OR(_xlfn.XLOOKUP(A2116,Table1[Tag Number],Table1[Status],"-",0)="Dead",
        _xlfn.XLOOKUP(A2116,Table2[Tag Number],Table2[Status],"-",0)="Dead",
        _xlfn.XLOOKUP(A2116,Table3[Tag Number],Table3[Status],"-",0)="Dead",
        _xlfn.XLOOKUP(A2116,Table4[Tag Number],Table4[Status],"-",0)="Dead"),"Dead",
     OR(_xlfn.XLOOKUP(A2116,Table1[Tag Number],Table1[Status],"-",0)="Alive",
        _xlfn.XLOOKUP(A2116,Table2[Tag Number],Table2[Status],"-",0)="Alive",
        _xlfn.XLOOKUP(A2116,Table3[Tag Number],Table3[Status],"-",0)="Alive",
        _xlfn.XLOOKUP(A2116,Table4[Tag Number],Table4[Status],"-",0)="Alive"),"Alive",
     OR(_xlfn.XLOOKUP(A2116,Table1[Tag Number],Table1[Status],"-",0)="-",
        _xlfn.XLOOKUP(A2116,Table2[Tag Number],Table2[Status],"-",0)="-",
        _xlfn.XLOOKUP(A2116,Table3[Tag Number],Table3[Status],"-",0)="-",
        _xlfn.XLOOKUP(A2116,Table4[Tag Number],Table4[Status],"-",0)="-"),
   "-")</f>
        <v>-</v>
      </c>
      <c r="I2116" s="90"/>
      <c r="J2116" s="94"/>
      <c r="K2116" s="95"/>
      <c r="L2116" s="95"/>
      <c r="M2116" s="95"/>
      <c r="N2116" s="96"/>
      <c r="O2116" s="89"/>
      <c r="R2116" t="b">
        <f t="shared" ref="R2116:R2179" si="67">IF(G2116&gt;1,A2116)</f>
        <v>0</v>
      </c>
    </row>
    <row r="2117" spans="1:18" ht="15" thickBot="1" x14ac:dyDescent="0.35">
      <c r="A2117" s="3" t="s">
        <v>2610</v>
      </c>
      <c r="B2117" s="3" t="s">
        <v>1145</v>
      </c>
      <c r="C2117" s="84">
        <f>IF(COUNTIF(Table1[Tag Number], A2117), 1, 0)</f>
        <v>0</v>
      </c>
      <c r="D2117" s="85">
        <f>IF(COUNTIF(Table2[Tag Number], A2117), 1, 0)</f>
        <v>0</v>
      </c>
      <c r="E2117" s="86">
        <f>IF(COUNTIF(Table3[Tag Number], A2117), 1, 0)</f>
        <v>0</v>
      </c>
      <c r="F2117" s="86">
        <f>IF(COUNTIF(Table4[Tag Number], A2117), 1, 0)</f>
        <v>0</v>
      </c>
      <c r="G2117" s="87">
        <f t="shared" ref="G2117:G2180" si="68">SUM(C2117:F2117)</f>
        <v>0</v>
      </c>
      <c r="H2117" s="88" t="str" cm="1">
        <f t="array" ref="H2117">_xlfn.IFS(OR(_xlfn.XLOOKUP(A2117,Table1[Tag Number],Table1[Status],"-",0)="Dead",
        _xlfn.XLOOKUP(A2117,Table2[Tag Number],Table2[Status],"-",0)="Dead",
        _xlfn.XLOOKUP(A2117,Table3[Tag Number],Table3[Status],"-",0)="Dead",
        _xlfn.XLOOKUP(A2117,Table4[Tag Number],Table4[Status],"-",0)="Dead"),"Dead",
     OR(_xlfn.XLOOKUP(A2117,Table1[Tag Number],Table1[Status],"-",0)="Alive",
        _xlfn.XLOOKUP(A2117,Table2[Tag Number],Table2[Status],"-",0)="Alive",
        _xlfn.XLOOKUP(A2117,Table3[Tag Number],Table3[Status],"-",0)="Alive",
        _xlfn.XLOOKUP(A2117,Table4[Tag Number],Table4[Status],"-",0)="Alive"),"Alive",
     OR(_xlfn.XLOOKUP(A2117,Table1[Tag Number],Table1[Status],"-",0)="-",
        _xlfn.XLOOKUP(A2117,Table2[Tag Number],Table2[Status],"-",0)="-",
        _xlfn.XLOOKUP(A2117,Table3[Tag Number],Table3[Status],"-",0)="-",
        _xlfn.XLOOKUP(A2117,Table4[Tag Number],Table4[Status],"-",0)="-"),
   "-")</f>
        <v>-</v>
      </c>
      <c r="I2117" s="90"/>
      <c r="J2117" s="94"/>
      <c r="K2117" s="95"/>
      <c r="L2117" s="95"/>
      <c r="M2117" s="95"/>
      <c r="N2117" s="96"/>
      <c r="O2117" s="89"/>
      <c r="R2117" t="b">
        <f t="shared" si="67"/>
        <v>0</v>
      </c>
    </row>
    <row r="2118" spans="1:18" ht="15" thickBot="1" x14ac:dyDescent="0.35">
      <c r="A2118" s="2" t="s">
        <v>2611</v>
      </c>
      <c r="B2118" s="2" t="s">
        <v>1145</v>
      </c>
      <c r="C2118" s="84">
        <f>IF(COUNTIF(Table1[Tag Number], A2118), 1, 0)</f>
        <v>0</v>
      </c>
      <c r="D2118" s="85">
        <f>IF(COUNTIF(Table2[Tag Number], A2118), 1, 0)</f>
        <v>0</v>
      </c>
      <c r="E2118" s="86">
        <f>IF(COUNTIF(Table3[Tag Number], A2118), 1, 0)</f>
        <v>0</v>
      </c>
      <c r="F2118" s="86">
        <f>IF(COUNTIF(Table4[Tag Number], A2118), 1, 0)</f>
        <v>0</v>
      </c>
      <c r="G2118" s="87">
        <f t="shared" si="68"/>
        <v>0</v>
      </c>
      <c r="H2118" s="88" t="str" cm="1">
        <f t="array" ref="H2118">_xlfn.IFS(OR(_xlfn.XLOOKUP(A2118,Table1[Tag Number],Table1[Status],"-",0)="Dead",
        _xlfn.XLOOKUP(A2118,Table2[Tag Number],Table2[Status],"-",0)="Dead",
        _xlfn.XLOOKUP(A2118,Table3[Tag Number],Table3[Status],"-",0)="Dead",
        _xlfn.XLOOKUP(A2118,Table4[Tag Number],Table4[Status],"-",0)="Dead"),"Dead",
     OR(_xlfn.XLOOKUP(A2118,Table1[Tag Number],Table1[Status],"-",0)="Alive",
        _xlfn.XLOOKUP(A2118,Table2[Tag Number],Table2[Status],"-",0)="Alive",
        _xlfn.XLOOKUP(A2118,Table3[Tag Number],Table3[Status],"-",0)="Alive",
        _xlfn.XLOOKUP(A2118,Table4[Tag Number],Table4[Status],"-",0)="Alive"),"Alive",
     OR(_xlfn.XLOOKUP(A2118,Table1[Tag Number],Table1[Status],"-",0)="-",
        _xlfn.XLOOKUP(A2118,Table2[Tag Number],Table2[Status],"-",0)="-",
        _xlfn.XLOOKUP(A2118,Table3[Tag Number],Table3[Status],"-",0)="-",
        _xlfn.XLOOKUP(A2118,Table4[Tag Number],Table4[Status],"-",0)="-"),
   "-")</f>
        <v>-</v>
      </c>
      <c r="I2118" s="90"/>
      <c r="J2118" s="94"/>
      <c r="K2118" s="95"/>
      <c r="L2118" s="95"/>
      <c r="M2118" s="95"/>
      <c r="N2118" s="96"/>
      <c r="O2118" s="89"/>
      <c r="R2118" t="b">
        <f t="shared" si="67"/>
        <v>0</v>
      </c>
    </row>
    <row r="2119" spans="1:18" ht="15" thickBot="1" x14ac:dyDescent="0.35">
      <c r="A2119" s="3" t="s">
        <v>2612</v>
      </c>
      <c r="B2119" s="3" t="s">
        <v>1145</v>
      </c>
      <c r="C2119" s="84">
        <f>IF(COUNTIF(Table1[Tag Number], A2119), 1, 0)</f>
        <v>0</v>
      </c>
      <c r="D2119" s="85">
        <f>IF(COUNTIF(Table2[Tag Number], A2119), 1, 0)</f>
        <v>0</v>
      </c>
      <c r="E2119" s="86">
        <f>IF(COUNTIF(Table3[Tag Number], A2119), 1, 0)</f>
        <v>0</v>
      </c>
      <c r="F2119" s="86">
        <f>IF(COUNTIF(Table4[Tag Number], A2119), 1, 0)</f>
        <v>0</v>
      </c>
      <c r="G2119" s="87">
        <f t="shared" si="68"/>
        <v>0</v>
      </c>
      <c r="H2119" s="88" t="str" cm="1">
        <f t="array" ref="H2119">_xlfn.IFS(OR(_xlfn.XLOOKUP(A2119,Table1[Tag Number],Table1[Status],"-",0)="Dead",
        _xlfn.XLOOKUP(A2119,Table2[Tag Number],Table2[Status],"-",0)="Dead",
        _xlfn.XLOOKUP(A2119,Table3[Tag Number],Table3[Status],"-",0)="Dead",
        _xlfn.XLOOKUP(A2119,Table4[Tag Number],Table4[Status],"-",0)="Dead"),"Dead",
     OR(_xlfn.XLOOKUP(A2119,Table1[Tag Number],Table1[Status],"-",0)="Alive",
        _xlfn.XLOOKUP(A2119,Table2[Tag Number],Table2[Status],"-",0)="Alive",
        _xlfn.XLOOKUP(A2119,Table3[Tag Number],Table3[Status],"-",0)="Alive",
        _xlfn.XLOOKUP(A2119,Table4[Tag Number],Table4[Status],"-",0)="Alive"),"Alive",
     OR(_xlfn.XLOOKUP(A2119,Table1[Tag Number],Table1[Status],"-",0)="-",
        _xlfn.XLOOKUP(A2119,Table2[Tag Number],Table2[Status],"-",0)="-",
        _xlfn.XLOOKUP(A2119,Table3[Tag Number],Table3[Status],"-",0)="-",
        _xlfn.XLOOKUP(A2119,Table4[Tag Number],Table4[Status],"-",0)="-"),
   "-")</f>
        <v>-</v>
      </c>
      <c r="I2119" s="90"/>
      <c r="J2119" s="94"/>
      <c r="K2119" s="95"/>
      <c r="L2119" s="95"/>
      <c r="M2119" s="95"/>
      <c r="N2119" s="96"/>
      <c r="O2119" s="89"/>
      <c r="R2119" t="b">
        <f t="shared" si="67"/>
        <v>0</v>
      </c>
    </row>
    <row r="2120" spans="1:18" ht="15" thickBot="1" x14ac:dyDescent="0.35">
      <c r="A2120" s="2" t="s">
        <v>2613</v>
      </c>
      <c r="B2120" s="2" t="s">
        <v>1145</v>
      </c>
      <c r="C2120" s="84">
        <f>IF(COUNTIF(Table1[Tag Number], A2120), 1, 0)</f>
        <v>0</v>
      </c>
      <c r="D2120" s="85">
        <f>IF(COUNTIF(Table2[Tag Number], A2120), 1, 0)</f>
        <v>0</v>
      </c>
      <c r="E2120" s="86">
        <f>IF(COUNTIF(Table3[Tag Number], A2120), 1, 0)</f>
        <v>0</v>
      </c>
      <c r="F2120" s="86">
        <f>IF(COUNTIF(Table4[Tag Number], A2120), 1, 0)</f>
        <v>0</v>
      </c>
      <c r="G2120" s="87">
        <f t="shared" si="68"/>
        <v>0</v>
      </c>
      <c r="H2120" s="88" t="str" cm="1">
        <f t="array" ref="H2120">_xlfn.IFS(OR(_xlfn.XLOOKUP(A2120,Table1[Tag Number],Table1[Status],"-",0)="Dead",
        _xlfn.XLOOKUP(A2120,Table2[Tag Number],Table2[Status],"-",0)="Dead",
        _xlfn.XLOOKUP(A2120,Table3[Tag Number],Table3[Status],"-",0)="Dead",
        _xlfn.XLOOKUP(A2120,Table4[Tag Number],Table4[Status],"-",0)="Dead"),"Dead",
     OR(_xlfn.XLOOKUP(A2120,Table1[Tag Number],Table1[Status],"-",0)="Alive",
        _xlfn.XLOOKUP(A2120,Table2[Tag Number],Table2[Status],"-",0)="Alive",
        _xlfn.XLOOKUP(A2120,Table3[Tag Number],Table3[Status],"-",0)="Alive",
        _xlfn.XLOOKUP(A2120,Table4[Tag Number],Table4[Status],"-",0)="Alive"),"Alive",
     OR(_xlfn.XLOOKUP(A2120,Table1[Tag Number],Table1[Status],"-",0)="-",
        _xlfn.XLOOKUP(A2120,Table2[Tag Number],Table2[Status],"-",0)="-",
        _xlfn.XLOOKUP(A2120,Table3[Tag Number],Table3[Status],"-",0)="-",
        _xlfn.XLOOKUP(A2120,Table4[Tag Number],Table4[Status],"-",0)="-"),
   "-")</f>
        <v>-</v>
      </c>
      <c r="I2120" s="90"/>
      <c r="J2120" s="94"/>
      <c r="K2120" s="95"/>
      <c r="L2120" s="95"/>
      <c r="M2120" s="95"/>
      <c r="N2120" s="96"/>
      <c r="O2120" s="89"/>
      <c r="R2120" t="b">
        <f t="shared" si="67"/>
        <v>0</v>
      </c>
    </row>
    <row r="2121" spans="1:18" ht="15" thickBot="1" x14ac:dyDescent="0.35">
      <c r="A2121" s="3" t="s">
        <v>2614</v>
      </c>
      <c r="B2121" s="3" t="s">
        <v>1145</v>
      </c>
      <c r="C2121" s="84">
        <f>IF(COUNTIF(Table1[Tag Number], A2121), 1, 0)</f>
        <v>0</v>
      </c>
      <c r="D2121" s="85">
        <f>IF(COUNTIF(Table2[Tag Number], A2121), 1, 0)</f>
        <v>0</v>
      </c>
      <c r="E2121" s="86">
        <f>IF(COUNTIF(Table3[Tag Number], A2121), 1, 0)</f>
        <v>0</v>
      </c>
      <c r="F2121" s="86">
        <f>IF(COUNTIF(Table4[Tag Number], A2121), 1, 0)</f>
        <v>0</v>
      </c>
      <c r="G2121" s="87">
        <f t="shared" si="68"/>
        <v>0</v>
      </c>
      <c r="H2121" s="88" t="str" cm="1">
        <f t="array" ref="H2121">_xlfn.IFS(OR(_xlfn.XLOOKUP(A2121,Table1[Tag Number],Table1[Status],"-",0)="Dead",
        _xlfn.XLOOKUP(A2121,Table2[Tag Number],Table2[Status],"-",0)="Dead",
        _xlfn.XLOOKUP(A2121,Table3[Tag Number],Table3[Status],"-",0)="Dead",
        _xlfn.XLOOKUP(A2121,Table4[Tag Number],Table4[Status],"-",0)="Dead"),"Dead",
     OR(_xlfn.XLOOKUP(A2121,Table1[Tag Number],Table1[Status],"-",0)="Alive",
        _xlfn.XLOOKUP(A2121,Table2[Tag Number],Table2[Status],"-",0)="Alive",
        _xlfn.XLOOKUP(A2121,Table3[Tag Number],Table3[Status],"-",0)="Alive",
        _xlfn.XLOOKUP(A2121,Table4[Tag Number],Table4[Status],"-",0)="Alive"),"Alive",
     OR(_xlfn.XLOOKUP(A2121,Table1[Tag Number],Table1[Status],"-",0)="-",
        _xlfn.XLOOKUP(A2121,Table2[Tag Number],Table2[Status],"-",0)="-",
        _xlfn.XLOOKUP(A2121,Table3[Tag Number],Table3[Status],"-",0)="-",
        _xlfn.XLOOKUP(A2121,Table4[Tag Number],Table4[Status],"-",0)="-"),
   "-")</f>
        <v>-</v>
      </c>
      <c r="I2121" s="90"/>
      <c r="J2121" s="94"/>
      <c r="K2121" s="95"/>
      <c r="L2121" s="95"/>
      <c r="M2121" s="95"/>
      <c r="N2121" s="96"/>
      <c r="O2121" s="89"/>
      <c r="R2121" t="b">
        <f t="shared" si="67"/>
        <v>0</v>
      </c>
    </row>
    <row r="2122" spans="1:18" ht="15" thickBot="1" x14ac:dyDescent="0.35">
      <c r="A2122" s="2" t="s">
        <v>2615</v>
      </c>
      <c r="B2122" s="2" t="s">
        <v>1145</v>
      </c>
      <c r="C2122" s="84">
        <f>IF(COUNTIF(Table1[Tag Number], A2122), 1, 0)</f>
        <v>0</v>
      </c>
      <c r="D2122" s="85">
        <f>IF(COUNTIF(Table2[Tag Number], A2122), 1, 0)</f>
        <v>0</v>
      </c>
      <c r="E2122" s="86">
        <f>IF(COUNTIF(Table3[Tag Number], A2122), 1, 0)</f>
        <v>0</v>
      </c>
      <c r="F2122" s="86">
        <f>IF(COUNTIF(Table4[Tag Number], A2122), 1, 0)</f>
        <v>0</v>
      </c>
      <c r="G2122" s="87">
        <f t="shared" si="68"/>
        <v>0</v>
      </c>
      <c r="H2122" s="88" t="str" cm="1">
        <f t="array" ref="H2122">_xlfn.IFS(OR(_xlfn.XLOOKUP(A2122,Table1[Tag Number],Table1[Status],"-",0)="Dead",
        _xlfn.XLOOKUP(A2122,Table2[Tag Number],Table2[Status],"-",0)="Dead",
        _xlfn.XLOOKUP(A2122,Table3[Tag Number],Table3[Status],"-",0)="Dead",
        _xlfn.XLOOKUP(A2122,Table4[Tag Number],Table4[Status],"-",0)="Dead"),"Dead",
     OR(_xlfn.XLOOKUP(A2122,Table1[Tag Number],Table1[Status],"-",0)="Alive",
        _xlfn.XLOOKUP(A2122,Table2[Tag Number],Table2[Status],"-",0)="Alive",
        _xlfn.XLOOKUP(A2122,Table3[Tag Number],Table3[Status],"-",0)="Alive",
        _xlfn.XLOOKUP(A2122,Table4[Tag Number],Table4[Status],"-",0)="Alive"),"Alive",
     OR(_xlfn.XLOOKUP(A2122,Table1[Tag Number],Table1[Status],"-",0)="-",
        _xlfn.XLOOKUP(A2122,Table2[Tag Number],Table2[Status],"-",0)="-",
        _xlfn.XLOOKUP(A2122,Table3[Tag Number],Table3[Status],"-",0)="-",
        _xlfn.XLOOKUP(A2122,Table4[Tag Number],Table4[Status],"-",0)="-"),
   "-")</f>
        <v>-</v>
      </c>
      <c r="I2122" s="90"/>
      <c r="J2122" s="94"/>
      <c r="K2122" s="95"/>
      <c r="L2122" s="95"/>
      <c r="M2122" s="95"/>
      <c r="N2122" s="96"/>
      <c r="O2122" s="89"/>
      <c r="R2122" t="b">
        <f t="shared" si="67"/>
        <v>0</v>
      </c>
    </row>
    <row r="2123" spans="1:18" ht="15" thickBot="1" x14ac:dyDescent="0.35">
      <c r="A2123" s="3" t="s">
        <v>2616</v>
      </c>
      <c r="B2123" s="3" t="s">
        <v>1145</v>
      </c>
      <c r="C2123" s="84">
        <f>IF(COUNTIF(Table1[Tag Number], A2123), 1, 0)</f>
        <v>0</v>
      </c>
      <c r="D2123" s="85">
        <f>IF(COUNTIF(Table2[Tag Number], A2123), 1, 0)</f>
        <v>0</v>
      </c>
      <c r="E2123" s="86">
        <f>IF(COUNTIF(Table3[Tag Number], A2123), 1, 0)</f>
        <v>0</v>
      </c>
      <c r="F2123" s="86">
        <f>IF(COUNTIF(Table4[Tag Number], A2123), 1, 0)</f>
        <v>0</v>
      </c>
      <c r="G2123" s="87">
        <f t="shared" si="68"/>
        <v>0</v>
      </c>
      <c r="H2123" s="88" t="str" cm="1">
        <f t="array" ref="H2123">_xlfn.IFS(OR(_xlfn.XLOOKUP(A2123,Table1[Tag Number],Table1[Status],"-",0)="Dead",
        _xlfn.XLOOKUP(A2123,Table2[Tag Number],Table2[Status],"-",0)="Dead",
        _xlfn.XLOOKUP(A2123,Table3[Tag Number],Table3[Status],"-",0)="Dead",
        _xlfn.XLOOKUP(A2123,Table4[Tag Number],Table4[Status],"-",0)="Dead"),"Dead",
     OR(_xlfn.XLOOKUP(A2123,Table1[Tag Number],Table1[Status],"-",0)="Alive",
        _xlfn.XLOOKUP(A2123,Table2[Tag Number],Table2[Status],"-",0)="Alive",
        _xlfn.XLOOKUP(A2123,Table3[Tag Number],Table3[Status],"-",0)="Alive",
        _xlfn.XLOOKUP(A2123,Table4[Tag Number],Table4[Status],"-",0)="Alive"),"Alive",
     OR(_xlfn.XLOOKUP(A2123,Table1[Tag Number],Table1[Status],"-",0)="-",
        _xlfn.XLOOKUP(A2123,Table2[Tag Number],Table2[Status],"-",0)="-",
        _xlfn.XLOOKUP(A2123,Table3[Tag Number],Table3[Status],"-",0)="-",
        _xlfn.XLOOKUP(A2123,Table4[Tag Number],Table4[Status],"-",0)="-"),
   "-")</f>
        <v>-</v>
      </c>
      <c r="I2123" s="90"/>
      <c r="J2123" s="94"/>
      <c r="K2123" s="95"/>
      <c r="L2123" s="95"/>
      <c r="M2123" s="95"/>
      <c r="N2123" s="96"/>
      <c r="O2123" s="89"/>
      <c r="R2123" t="b">
        <f t="shared" si="67"/>
        <v>0</v>
      </c>
    </row>
    <row r="2124" spans="1:18" ht="15" thickBot="1" x14ac:dyDescent="0.35">
      <c r="A2124" s="2" t="s">
        <v>2617</v>
      </c>
      <c r="B2124" s="2" t="s">
        <v>1145</v>
      </c>
      <c r="C2124" s="84">
        <f>IF(COUNTIF(Table1[Tag Number], A2124), 1, 0)</f>
        <v>0</v>
      </c>
      <c r="D2124" s="85">
        <f>IF(COUNTIF(Table2[Tag Number], A2124), 1, 0)</f>
        <v>0</v>
      </c>
      <c r="E2124" s="86">
        <f>IF(COUNTIF(Table3[Tag Number], A2124), 1, 0)</f>
        <v>0</v>
      </c>
      <c r="F2124" s="86">
        <f>IF(COUNTIF(Table4[Tag Number], A2124), 1, 0)</f>
        <v>0</v>
      </c>
      <c r="G2124" s="87">
        <f t="shared" si="68"/>
        <v>0</v>
      </c>
      <c r="H2124" s="88" t="str" cm="1">
        <f t="array" ref="H2124">_xlfn.IFS(OR(_xlfn.XLOOKUP(A2124,Table1[Tag Number],Table1[Status],"-",0)="Dead",
        _xlfn.XLOOKUP(A2124,Table2[Tag Number],Table2[Status],"-",0)="Dead",
        _xlfn.XLOOKUP(A2124,Table3[Tag Number],Table3[Status],"-",0)="Dead",
        _xlfn.XLOOKUP(A2124,Table4[Tag Number],Table4[Status],"-",0)="Dead"),"Dead",
     OR(_xlfn.XLOOKUP(A2124,Table1[Tag Number],Table1[Status],"-",0)="Alive",
        _xlfn.XLOOKUP(A2124,Table2[Tag Number],Table2[Status],"-",0)="Alive",
        _xlfn.XLOOKUP(A2124,Table3[Tag Number],Table3[Status],"-",0)="Alive",
        _xlfn.XLOOKUP(A2124,Table4[Tag Number],Table4[Status],"-",0)="Alive"),"Alive",
     OR(_xlfn.XLOOKUP(A2124,Table1[Tag Number],Table1[Status],"-",0)="-",
        _xlfn.XLOOKUP(A2124,Table2[Tag Number],Table2[Status],"-",0)="-",
        _xlfn.XLOOKUP(A2124,Table3[Tag Number],Table3[Status],"-",0)="-",
        _xlfn.XLOOKUP(A2124,Table4[Tag Number],Table4[Status],"-",0)="-"),
   "-")</f>
        <v>-</v>
      </c>
      <c r="I2124" s="90"/>
      <c r="J2124" s="94"/>
      <c r="K2124" s="95"/>
      <c r="L2124" s="95"/>
      <c r="M2124" s="95"/>
      <c r="N2124" s="96"/>
      <c r="O2124" s="89"/>
      <c r="R2124" t="b">
        <f t="shared" si="67"/>
        <v>0</v>
      </c>
    </row>
    <row r="2125" spans="1:18" ht="15" thickBot="1" x14ac:dyDescent="0.35">
      <c r="A2125" s="3" t="s">
        <v>2618</v>
      </c>
      <c r="B2125" s="3" t="s">
        <v>1145</v>
      </c>
      <c r="C2125" s="84">
        <f>IF(COUNTIF(Table1[Tag Number], A2125), 1, 0)</f>
        <v>0</v>
      </c>
      <c r="D2125" s="85">
        <f>IF(COUNTIF(Table2[Tag Number], A2125), 1, 0)</f>
        <v>0</v>
      </c>
      <c r="E2125" s="86">
        <f>IF(COUNTIF(Table3[Tag Number], A2125), 1, 0)</f>
        <v>0</v>
      </c>
      <c r="F2125" s="86">
        <f>IF(COUNTIF(Table4[Tag Number], A2125), 1, 0)</f>
        <v>0</v>
      </c>
      <c r="G2125" s="87">
        <f t="shared" si="68"/>
        <v>0</v>
      </c>
      <c r="H2125" s="88" t="str" cm="1">
        <f t="array" ref="H2125">_xlfn.IFS(OR(_xlfn.XLOOKUP(A2125,Table1[Tag Number],Table1[Status],"-",0)="Dead",
        _xlfn.XLOOKUP(A2125,Table2[Tag Number],Table2[Status],"-",0)="Dead",
        _xlfn.XLOOKUP(A2125,Table3[Tag Number],Table3[Status],"-",0)="Dead",
        _xlfn.XLOOKUP(A2125,Table4[Tag Number],Table4[Status],"-",0)="Dead"),"Dead",
     OR(_xlfn.XLOOKUP(A2125,Table1[Tag Number],Table1[Status],"-",0)="Alive",
        _xlfn.XLOOKUP(A2125,Table2[Tag Number],Table2[Status],"-",0)="Alive",
        _xlfn.XLOOKUP(A2125,Table3[Tag Number],Table3[Status],"-",0)="Alive",
        _xlfn.XLOOKUP(A2125,Table4[Tag Number],Table4[Status],"-",0)="Alive"),"Alive",
     OR(_xlfn.XLOOKUP(A2125,Table1[Tag Number],Table1[Status],"-",0)="-",
        _xlfn.XLOOKUP(A2125,Table2[Tag Number],Table2[Status],"-",0)="-",
        _xlfn.XLOOKUP(A2125,Table3[Tag Number],Table3[Status],"-",0)="-",
        _xlfn.XLOOKUP(A2125,Table4[Tag Number],Table4[Status],"-",0)="-"),
   "-")</f>
        <v>-</v>
      </c>
      <c r="I2125" s="90"/>
      <c r="J2125" s="94"/>
      <c r="K2125" s="95"/>
      <c r="L2125" s="95"/>
      <c r="M2125" s="95"/>
      <c r="N2125" s="96"/>
      <c r="O2125" s="89"/>
      <c r="R2125" t="b">
        <f t="shared" si="67"/>
        <v>0</v>
      </c>
    </row>
    <row r="2126" spans="1:18" ht="15" thickBot="1" x14ac:dyDescent="0.35">
      <c r="A2126" s="2" t="s">
        <v>2619</v>
      </c>
      <c r="B2126" s="2" t="s">
        <v>1145</v>
      </c>
      <c r="C2126" s="84">
        <f>IF(COUNTIF(Table1[Tag Number], A2126), 1, 0)</f>
        <v>0</v>
      </c>
      <c r="D2126" s="85">
        <f>IF(COUNTIF(Table2[Tag Number], A2126), 1, 0)</f>
        <v>0</v>
      </c>
      <c r="E2126" s="86">
        <f>IF(COUNTIF(Table3[Tag Number], A2126), 1, 0)</f>
        <v>0</v>
      </c>
      <c r="F2126" s="86">
        <f>IF(COUNTIF(Table4[Tag Number], A2126), 1, 0)</f>
        <v>0</v>
      </c>
      <c r="G2126" s="87">
        <f t="shared" si="68"/>
        <v>0</v>
      </c>
      <c r="H2126" s="88" t="str" cm="1">
        <f t="array" ref="H2126">_xlfn.IFS(OR(_xlfn.XLOOKUP(A2126,Table1[Tag Number],Table1[Status],"-",0)="Dead",
        _xlfn.XLOOKUP(A2126,Table2[Tag Number],Table2[Status],"-",0)="Dead",
        _xlfn.XLOOKUP(A2126,Table3[Tag Number],Table3[Status],"-",0)="Dead",
        _xlfn.XLOOKUP(A2126,Table4[Tag Number],Table4[Status],"-",0)="Dead"),"Dead",
     OR(_xlfn.XLOOKUP(A2126,Table1[Tag Number],Table1[Status],"-",0)="Alive",
        _xlfn.XLOOKUP(A2126,Table2[Tag Number],Table2[Status],"-",0)="Alive",
        _xlfn.XLOOKUP(A2126,Table3[Tag Number],Table3[Status],"-",0)="Alive",
        _xlfn.XLOOKUP(A2126,Table4[Tag Number],Table4[Status],"-",0)="Alive"),"Alive",
     OR(_xlfn.XLOOKUP(A2126,Table1[Tag Number],Table1[Status],"-",0)="-",
        _xlfn.XLOOKUP(A2126,Table2[Tag Number],Table2[Status],"-",0)="-",
        _xlfn.XLOOKUP(A2126,Table3[Tag Number],Table3[Status],"-",0)="-",
        _xlfn.XLOOKUP(A2126,Table4[Tag Number],Table4[Status],"-",0)="-"),
   "-")</f>
        <v>-</v>
      </c>
      <c r="I2126" s="90"/>
      <c r="J2126" s="94"/>
      <c r="K2126" s="95"/>
      <c r="L2126" s="95"/>
      <c r="M2126" s="95"/>
      <c r="N2126" s="96"/>
      <c r="O2126" s="89"/>
      <c r="R2126" t="b">
        <f t="shared" si="67"/>
        <v>0</v>
      </c>
    </row>
    <row r="2127" spans="1:18" ht="15" thickBot="1" x14ac:dyDescent="0.35">
      <c r="A2127" s="3" t="s">
        <v>2620</v>
      </c>
      <c r="B2127" s="3" t="s">
        <v>1145</v>
      </c>
      <c r="C2127" s="84">
        <f>IF(COUNTIF(Table1[Tag Number], A2127), 1, 0)</f>
        <v>0</v>
      </c>
      <c r="D2127" s="85">
        <f>IF(COUNTIF(Table2[Tag Number], A2127), 1, 0)</f>
        <v>0</v>
      </c>
      <c r="E2127" s="86">
        <f>IF(COUNTIF(Table3[Tag Number], A2127), 1, 0)</f>
        <v>0</v>
      </c>
      <c r="F2127" s="86">
        <f>IF(COUNTIF(Table4[Tag Number], A2127), 1, 0)</f>
        <v>0</v>
      </c>
      <c r="G2127" s="87">
        <f t="shared" si="68"/>
        <v>0</v>
      </c>
      <c r="H2127" s="88" t="str" cm="1">
        <f t="array" ref="H2127">_xlfn.IFS(OR(_xlfn.XLOOKUP(A2127,Table1[Tag Number],Table1[Status],"-",0)="Dead",
        _xlfn.XLOOKUP(A2127,Table2[Tag Number],Table2[Status],"-",0)="Dead",
        _xlfn.XLOOKUP(A2127,Table3[Tag Number],Table3[Status],"-",0)="Dead",
        _xlfn.XLOOKUP(A2127,Table4[Tag Number],Table4[Status],"-",0)="Dead"),"Dead",
     OR(_xlfn.XLOOKUP(A2127,Table1[Tag Number],Table1[Status],"-",0)="Alive",
        _xlfn.XLOOKUP(A2127,Table2[Tag Number],Table2[Status],"-",0)="Alive",
        _xlfn.XLOOKUP(A2127,Table3[Tag Number],Table3[Status],"-",0)="Alive",
        _xlfn.XLOOKUP(A2127,Table4[Tag Number],Table4[Status],"-",0)="Alive"),"Alive",
     OR(_xlfn.XLOOKUP(A2127,Table1[Tag Number],Table1[Status],"-",0)="-",
        _xlfn.XLOOKUP(A2127,Table2[Tag Number],Table2[Status],"-",0)="-",
        _xlfn.XLOOKUP(A2127,Table3[Tag Number],Table3[Status],"-",0)="-",
        _xlfn.XLOOKUP(A2127,Table4[Tag Number],Table4[Status],"-",0)="-"),
   "-")</f>
        <v>-</v>
      </c>
      <c r="I2127" s="90"/>
      <c r="J2127" s="94"/>
      <c r="K2127" s="95"/>
      <c r="L2127" s="95"/>
      <c r="M2127" s="95"/>
      <c r="N2127" s="96"/>
      <c r="O2127" s="89"/>
      <c r="R2127" t="b">
        <f t="shared" si="67"/>
        <v>0</v>
      </c>
    </row>
    <row r="2128" spans="1:18" ht="15" thickBot="1" x14ac:dyDescent="0.35">
      <c r="A2128" s="2" t="s">
        <v>2621</v>
      </c>
      <c r="B2128" s="2" t="s">
        <v>1145</v>
      </c>
      <c r="C2128" s="84">
        <f>IF(COUNTIF(Table1[Tag Number], A2128), 1, 0)</f>
        <v>0</v>
      </c>
      <c r="D2128" s="85">
        <f>IF(COUNTIF(Table2[Tag Number], A2128), 1, 0)</f>
        <v>0</v>
      </c>
      <c r="E2128" s="86">
        <f>IF(COUNTIF(Table3[Tag Number], A2128), 1, 0)</f>
        <v>0</v>
      </c>
      <c r="F2128" s="86">
        <f>IF(COUNTIF(Table4[Tag Number], A2128), 1, 0)</f>
        <v>0</v>
      </c>
      <c r="G2128" s="87">
        <f t="shared" si="68"/>
        <v>0</v>
      </c>
      <c r="H2128" s="88" t="str" cm="1">
        <f t="array" ref="H2128">_xlfn.IFS(OR(_xlfn.XLOOKUP(A2128,Table1[Tag Number],Table1[Status],"-",0)="Dead",
        _xlfn.XLOOKUP(A2128,Table2[Tag Number],Table2[Status],"-",0)="Dead",
        _xlfn.XLOOKUP(A2128,Table3[Tag Number],Table3[Status],"-",0)="Dead",
        _xlfn.XLOOKUP(A2128,Table4[Tag Number],Table4[Status],"-",0)="Dead"),"Dead",
     OR(_xlfn.XLOOKUP(A2128,Table1[Tag Number],Table1[Status],"-",0)="Alive",
        _xlfn.XLOOKUP(A2128,Table2[Tag Number],Table2[Status],"-",0)="Alive",
        _xlfn.XLOOKUP(A2128,Table3[Tag Number],Table3[Status],"-",0)="Alive",
        _xlfn.XLOOKUP(A2128,Table4[Tag Number],Table4[Status],"-",0)="Alive"),"Alive",
     OR(_xlfn.XLOOKUP(A2128,Table1[Tag Number],Table1[Status],"-",0)="-",
        _xlfn.XLOOKUP(A2128,Table2[Tag Number],Table2[Status],"-",0)="-",
        _xlfn.XLOOKUP(A2128,Table3[Tag Number],Table3[Status],"-",0)="-",
        _xlfn.XLOOKUP(A2128,Table4[Tag Number],Table4[Status],"-",0)="-"),
   "-")</f>
        <v>-</v>
      </c>
      <c r="I2128" s="90"/>
      <c r="J2128" s="94"/>
      <c r="K2128" s="95"/>
      <c r="L2128" s="95"/>
      <c r="M2128" s="95"/>
      <c r="N2128" s="96"/>
      <c r="O2128" s="89"/>
      <c r="R2128" t="b">
        <f t="shared" si="67"/>
        <v>0</v>
      </c>
    </row>
    <row r="2129" spans="1:18" ht="15" thickBot="1" x14ac:dyDescent="0.35">
      <c r="A2129" s="3" t="s">
        <v>2622</v>
      </c>
      <c r="B2129" s="3" t="s">
        <v>1145</v>
      </c>
      <c r="C2129" s="84">
        <f>IF(COUNTIF(Table1[Tag Number], A2129), 1, 0)</f>
        <v>0</v>
      </c>
      <c r="D2129" s="85">
        <f>IF(COUNTIF(Table2[Tag Number], A2129), 1, 0)</f>
        <v>0</v>
      </c>
      <c r="E2129" s="86">
        <f>IF(COUNTIF(Table3[Tag Number], A2129), 1, 0)</f>
        <v>0</v>
      </c>
      <c r="F2129" s="86">
        <f>IF(COUNTIF(Table4[Tag Number], A2129), 1, 0)</f>
        <v>0</v>
      </c>
      <c r="G2129" s="87">
        <f t="shared" si="68"/>
        <v>0</v>
      </c>
      <c r="H2129" s="88" t="str" cm="1">
        <f t="array" ref="H2129">_xlfn.IFS(OR(_xlfn.XLOOKUP(A2129,Table1[Tag Number],Table1[Status],"-",0)="Dead",
        _xlfn.XLOOKUP(A2129,Table2[Tag Number],Table2[Status],"-",0)="Dead",
        _xlfn.XLOOKUP(A2129,Table3[Tag Number],Table3[Status],"-",0)="Dead",
        _xlfn.XLOOKUP(A2129,Table4[Tag Number],Table4[Status],"-",0)="Dead"),"Dead",
     OR(_xlfn.XLOOKUP(A2129,Table1[Tag Number],Table1[Status],"-",0)="Alive",
        _xlfn.XLOOKUP(A2129,Table2[Tag Number],Table2[Status],"-",0)="Alive",
        _xlfn.XLOOKUP(A2129,Table3[Tag Number],Table3[Status],"-",0)="Alive",
        _xlfn.XLOOKUP(A2129,Table4[Tag Number],Table4[Status],"-",0)="Alive"),"Alive",
     OR(_xlfn.XLOOKUP(A2129,Table1[Tag Number],Table1[Status],"-",0)="-",
        _xlfn.XLOOKUP(A2129,Table2[Tag Number],Table2[Status],"-",0)="-",
        _xlfn.XLOOKUP(A2129,Table3[Tag Number],Table3[Status],"-",0)="-",
        _xlfn.XLOOKUP(A2129,Table4[Tag Number],Table4[Status],"-",0)="-"),
   "-")</f>
        <v>-</v>
      </c>
      <c r="I2129" s="90"/>
      <c r="J2129" s="94"/>
      <c r="K2129" s="95"/>
      <c r="L2129" s="95"/>
      <c r="M2129" s="95"/>
      <c r="N2129" s="96"/>
      <c r="O2129" s="89"/>
      <c r="R2129" t="b">
        <f t="shared" si="67"/>
        <v>0</v>
      </c>
    </row>
    <row r="2130" spans="1:18" ht="15" thickBot="1" x14ac:dyDescent="0.35">
      <c r="A2130" s="2" t="s">
        <v>2623</v>
      </c>
      <c r="B2130" s="2" t="s">
        <v>1145</v>
      </c>
      <c r="C2130" s="84">
        <f>IF(COUNTIF(Table1[Tag Number], A2130), 1, 0)</f>
        <v>0</v>
      </c>
      <c r="D2130" s="85">
        <f>IF(COUNTIF(Table2[Tag Number], A2130), 1, 0)</f>
        <v>0</v>
      </c>
      <c r="E2130" s="86">
        <f>IF(COUNTIF(Table3[Tag Number], A2130), 1, 0)</f>
        <v>0</v>
      </c>
      <c r="F2130" s="86">
        <f>IF(COUNTIF(Table4[Tag Number], A2130), 1, 0)</f>
        <v>0</v>
      </c>
      <c r="G2130" s="87">
        <f t="shared" si="68"/>
        <v>0</v>
      </c>
      <c r="H2130" s="88" t="str" cm="1">
        <f t="array" ref="H2130">_xlfn.IFS(OR(_xlfn.XLOOKUP(A2130,Table1[Tag Number],Table1[Status],"-",0)="Dead",
        _xlfn.XLOOKUP(A2130,Table2[Tag Number],Table2[Status],"-",0)="Dead",
        _xlfn.XLOOKUP(A2130,Table3[Tag Number],Table3[Status],"-",0)="Dead",
        _xlfn.XLOOKUP(A2130,Table4[Tag Number],Table4[Status],"-",0)="Dead"),"Dead",
     OR(_xlfn.XLOOKUP(A2130,Table1[Tag Number],Table1[Status],"-",0)="Alive",
        _xlfn.XLOOKUP(A2130,Table2[Tag Number],Table2[Status],"-",0)="Alive",
        _xlfn.XLOOKUP(A2130,Table3[Tag Number],Table3[Status],"-",0)="Alive",
        _xlfn.XLOOKUP(A2130,Table4[Tag Number],Table4[Status],"-",0)="Alive"),"Alive",
     OR(_xlfn.XLOOKUP(A2130,Table1[Tag Number],Table1[Status],"-",0)="-",
        _xlfn.XLOOKUP(A2130,Table2[Tag Number],Table2[Status],"-",0)="-",
        _xlfn.XLOOKUP(A2130,Table3[Tag Number],Table3[Status],"-",0)="-",
        _xlfn.XLOOKUP(A2130,Table4[Tag Number],Table4[Status],"-",0)="-"),
   "-")</f>
        <v>-</v>
      </c>
      <c r="I2130" s="90"/>
      <c r="J2130" s="94"/>
      <c r="K2130" s="95"/>
      <c r="L2130" s="95"/>
      <c r="M2130" s="95"/>
      <c r="N2130" s="96"/>
      <c r="O2130" s="89"/>
      <c r="R2130" t="b">
        <f t="shared" si="67"/>
        <v>0</v>
      </c>
    </row>
    <row r="2131" spans="1:18" ht="15" thickBot="1" x14ac:dyDescent="0.35">
      <c r="A2131" s="3" t="s">
        <v>139</v>
      </c>
      <c r="B2131" s="3" t="s">
        <v>1145</v>
      </c>
      <c r="C2131" s="84">
        <f>IF(COUNTIF(Table1[Tag Number], A2131), 1, 0)</f>
        <v>0</v>
      </c>
      <c r="D2131" s="85">
        <f>IF(COUNTIF(Table2[Tag Number], A2131), 1, 0)</f>
        <v>1</v>
      </c>
      <c r="E2131" s="86">
        <f>IF(COUNTIF(Table3[Tag Number], A2131), 1, 0)</f>
        <v>0</v>
      </c>
      <c r="F2131" s="86">
        <f>IF(COUNTIF(Table4[Tag Number], A2131), 1, 0)</f>
        <v>0</v>
      </c>
      <c r="G2131" s="87">
        <f t="shared" si="68"/>
        <v>1</v>
      </c>
      <c r="H2131" s="88" t="str" cm="1">
        <f t="array" ref="H2131">_xlfn.IFS(OR(_xlfn.XLOOKUP(A2131,Table1[Tag Number],Table1[Status],"-",0)="Dead",
        _xlfn.XLOOKUP(A2131,Table2[Tag Number],Table2[Status],"-",0)="Dead",
        _xlfn.XLOOKUP(A2131,Table3[Tag Number],Table3[Status],"-",0)="Dead",
        _xlfn.XLOOKUP(A2131,Table4[Tag Number],Table4[Status],"-",0)="Dead"),"Dead",
     OR(_xlfn.XLOOKUP(A2131,Table1[Tag Number],Table1[Status],"-",0)="Alive",
        _xlfn.XLOOKUP(A2131,Table2[Tag Number],Table2[Status],"-",0)="Alive",
        _xlfn.XLOOKUP(A2131,Table3[Tag Number],Table3[Status],"-",0)="Alive",
        _xlfn.XLOOKUP(A2131,Table4[Tag Number],Table4[Status],"-",0)="Alive"),"Alive",
     OR(_xlfn.XLOOKUP(A2131,Table1[Tag Number],Table1[Status],"-",0)="-",
        _xlfn.XLOOKUP(A2131,Table2[Tag Number],Table2[Status],"-",0)="-",
        _xlfn.XLOOKUP(A2131,Table3[Tag Number],Table3[Status],"-",0)="-",
        _xlfn.XLOOKUP(A2131,Table4[Tag Number],Table4[Status],"-",0)="-"),
   "-")</f>
        <v>Dead</v>
      </c>
      <c r="I2131" s="90"/>
      <c r="J2131" s="94"/>
      <c r="K2131" s="95"/>
      <c r="L2131" s="95"/>
      <c r="M2131" s="95"/>
      <c r="N2131" s="96"/>
      <c r="O2131" s="89"/>
      <c r="R2131" t="b">
        <f t="shared" si="67"/>
        <v>0</v>
      </c>
    </row>
    <row r="2132" spans="1:18" ht="15" thickBot="1" x14ac:dyDescent="0.35">
      <c r="A2132" s="2" t="s">
        <v>281</v>
      </c>
      <c r="B2132" s="2" t="s">
        <v>1145</v>
      </c>
      <c r="C2132" s="84">
        <f>IF(COUNTIF(Table1[Tag Number], A2132), 1, 0)</f>
        <v>0</v>
      </c>
      <c r="D2132" s="85">
        <f>IF(COUNTIF(Table2[Tag Number], A2132), 1, 0)</f>
        <v>1</v>
      </c>
      <c r="E2132" s="86">
        <f>IF(COUNTIF(Table3[Tag Number], A2132), 1, 0)</f>
        <v>0</v>
      </c>
      <c r="F2132" s="86">
        <f>IF(COUNTIF(Table4[Tag Number], A2132), 1, 0)</f>
        <v>0</v>
      </c>
      <c r="G2132" s="87">
        <f t="shared" si="68"/>
        <v>1</v>
      </c>
      <c r="H2132" s="88" t="str" cm="1">
        <f t="array" ref="H2132">_xlfn.IFS(OR(_xlfn.XLOOKUP(A2132,Table1[Tag Number],Table1[Status],"-",0)="Dead",
        _xlfn.XLOOKUP(A2132,Table2[Tag Number],Table2[Status],"-",0)="Dead",
        _xlfn.XLOOKUP(A2132,Table3[Tag Number],Table3[Status],"-",0)="Dead",
        _xlfn.XLOOKUP(A2132,Table4[Tag Number],Table4[Status],"-",0)="Dead"),"Dead",
     OR(_xlfn.XLOOKUP(A2132,Table1[Tag Number],Table1[Status],"-",0)="Alive",
        _xlfn.XLOOKUP(A2132,Table2[Tag Number],Table2[Status],"-",0)="Alive",
        _xlfn.XLOOKUP(A2132,Table3[Tag Number],Table3[Status],"-",0)="Alive",
        _xlfn.XLOOKUP(A2132,Table4[Tag Number],Table4[Status],"-",0)="Alive"),"Alive",
     OR(_xlfn.XLOOKUP(A2132,Table1[Tag Number],Table1[Status],"-",0)="-",
        _xlfn.XLOOKUP(A2132,Table2[Tag Number],Table2[Status],"-",0)="-",
        _xlfn.XLOOKUP(A2132,Table3[Tag Number],Table3[Status],"-",0)="-",
        _xlfn.XLOOKUP(A2132,Table4[Tag Number],Table4[Status],"-",0)="-"),
   "-")</f>
        <v>Dead</v>
      </c>
      <c r="I2132" s="90"/>
      <c r="J2132" s="94"/>
      <c r="K2132" s="95"/>
      <c r="L2132" s="95"/>
      <c r="M2132" s="95"/>
      <c r="N2132" s="96"/>
      <c r="O2132" s="89"/>
      <c r="R2132" t="b">
        <f t="shared" si="67"/>
        <v>0</v>
      </c>
    </row>
    <row r="2133" spans="1:18" ht="15" thickBot="1" x14ac:dyDescent="0.35">
      <c r="A2133" s="3" t="s">
        <v>2624</v>
      </c>
      <c r="B2133" s="3" t="s">
        <v>1145</v>
      </c>
      <c r="C2133" s="84">
        <f>IF(COUNTIF(Table1[Tag Number], A2133), 1, 0)</f>
        <v>0</v>
      </c>
      <c r="D2133" s="85">
        <f>IF(COUNTIF(Table2[Tag Number], A2133), 1, 0)</f>
        <v>0</v>
      </c>
      <c r="E2133" s="86">
        <f>IF(COUNTIF(Table3[Tag Number], A2133), 1, 0)</f>
        <v>0</v>
      </c>
      <c r="F2133" s="86">
        <f>IF(COUNTIF(Table4[Tag Number], A2133), 1, 0)</f>
        <v>0</v>
      </c>
      <c r="G2133" s="87">
        <f t="shared" si="68"/>
        <v>0</v>
      </c>
      <c r="H2133" s="88" t="str" cm="1">
        <f t="array" ref="H2133">_xlfn.IFS(OR(_xlfn.XLOOKUP(A2133,Table1[Tag Number],Table1[Status],"-",0)="Dead",
        _xlfn.XLOOKUP(A2133,Table2[Tag Number],Table2[Status],"-",0)="Dead",
        _xlfn.XLOOKUP(A2133,Table3[Tag Number],Table3[Status],"-",0)="Dead",
        _xlfn.XLOOKUP(A2133,Table4[Tag Number],Table4[Status],"-",0)="Dead"),"Dead",
     OR(_xlfn.XLOOKUP(A2133,Table1[Tag Number],Table1[Status],"-",0)="Alive",
        _xlfn.XLOOKUP(A2133,Table2[Tag Number],Table2[Status],"-",0)="Alive",
        _xlfn.XLOOKUP(A2133,Table3[Tag Number],Table3[Status],"-",0)="Alive",
        _xlfn.XLOOKUP(A2133,Table4[Tag Number],Table4[Status],"-",0)="Alive"),"Alive",
     OR(_xlfn.XLOOKUP(A2133,Table1[Tag Number],Table1[Status],"-",0)="-",
        _xlfn.XLOOKUP(A2133,Table2[Tag Number],Table2[Status],"-",0)="-",
        _xlfn.XLOOKUP(A2133,Table3[Tag Number],Table3[Status],"-",0)="-",
        _xlfn.XLOOKUP(A2133,Table4[Tag Number],Table4[Status],"-",0)="-"),
   "-")</f>
        <v>-</v>
      </c>
      <c r="I2133" s="90"/>
      <c r="J2133" s="94"/>
      <c r="K2133" s="95"/>
      <c r="L2133" s="95"/>
      <c r="M2133" s="95"/>
      <c r="N2133" s="96"/>
      <c r="O2133" s="89"/>
      <c r="R2133" t="b">
        <f t="shared" si="67"/>
        <v>0</v>
      </c>
    </row>
    <row r="2134" spans="1:18" ht="15" thickBot="1" x14ac:dyDescent="0.35">
      <c r="A2134" s="2" t="s">
        <v>2625</v>
      </c>
      <c r="B2134" s="2" t="s">
        <v>1145</v>
      </c>
      <c r="C2134" s="84">
        <f>IF(COUNTIF(Table1[Tag Number], A2134), 1, 0)</f>
        <v>0</v>
      </c>
      <c r="D2134" s="85">
        <f>IF(COUNTIF(Table2[Tag Number], A2134), 1, 0)</f>
        <v>0</v>
      </c>
      <c r="E2134" s="86">
        <f>IF(COUNTIF(Table3[Tag Number], A2134), 1, 0)</f>
        <v>0</v>
      </c>
      <c r="F2134" s="86">
        <f>IF(COUNTIF(Table4[Tag Number], A2134), 1, 0)</f>
        <v>0</v>
      </c>
      <c r="G2134" s="87">
        <f t="shared" si="68"/>
        <v>0</v>
      </c>
      <c r="H2134" s="88" t="str" cm="1">
        <f t="array" ref="H2134">_xlfn.IFS(OR(_xlfn.XLOOKUP(A2134,Table1[Tag Number],Table1[Status],"-",0)="Dead",
        _xlfn.XLOOKUP(A2134,Table2[Tag Number],Table2[Status],"-",0)="Dead",
        _xlfn.XLOOKUP(A2134,Table3[Tag Number],Table3[Status],"-",0)="Dead",
        _xlfn.XLOOKUP(A2134,Table4[Tag Number],Table4[Status],"-",0)="Dead"),"Dead",
     OR(_xlfn.XLOOKUP(A2134,Table1[Tag Number],Table1[Status],"-",0)="Alive",
        _xlfn.XLOOKUP(A2134,Table2[Tag Number],Table2[Status],"-",0)="Alive",
        _xlfn.XLOOKUP(A2134,Table3[Tag Number],Table3[Status],"-",0)="Alive",
        _xlfn.XLOOKUP(A2134,Table4[Tag Number],Table4[Status],"-",0)="Alive"),"Alive",
     OR(_xlfn.XLOOKUP(A2134,Table1[Tag Number],Table1[Status],"-",0)="-",
        _xlfn.XLOOKUP(A2134,Table2[Tag Number],Table2[Status],"-",0)="-",
        _xlfn.XLOOKUP(A2134,Table3[Tag Number],Table3[Status],"-",0)="-",
        _xlfn.XLOOKUP(A2134,Table4[Tag Number],Table4[Status],"-",0)="-"),
   "-")</f>
        <v>-</v>
      </c>
      <c r="I2134" s="90"/>
      <c r="J2134" s="94"/>
      <c r="K2134" s="95"/>
      <c r="L2134" s="95"/>
      <c r="M2134" s="95"/>
      <c r="N2134" s="96"/>
      <c r="O2134" s="89"/>
      <c r="R2134" t="b">
        <f t="shared" si="67"/>
        <v>0</v>
      </c>
    </row>
    <row r="2135" spans="1:18" ht="15" thickBot="1" x14ac:dyDescent="0.35">
      <c r="A2135" s="3" t="s">
        <v>2626</v>
      </c>
      <c r="B2135" s="3" t="s">
        <v>1145</v>
      </c>
      <c r="C2135" s="84">
        <f>IF(COUNTIF(Table1[Tag Number], A2135), 1, 0)</f>
        <v>0</v>
      </c>
      <c r="D2135" s="85">
        <f>IF(COUNTIF(Table2[Tag Number], A2135), 1, 0)</f>
        <v>0</v>
      </c>
      <c r="E2135" s="86">
        <f>IF(COUNTIF(Table3[Tag Number], A2135), 1, 0)</f>
        <v>0</v>
      </c>
      <c r="F2135" s="86">
        <f>IF(COUNTIF(Table4[Tag Number], A2135), 1, 0)</f>
        <v>0</v>
      </c>
      <c r="G2135" s="87">
        <f t="shared" si="68"/>
        <v>0</v>
      </c>
      <c r="H2135" s="88" t="str" cm="1">
        <f t="array" ref="H2135">_xlfn.IFS(OR(_xlfn.XLOOKUP(A2135,Table1[Tag Number],Table1[Status],"-",0)="Dead",
        _xlfn.XLOOKUP(A2135,Table2[Tag Number],Table2[Status],"-",0)="Dead",
        _xlfn.XLOOKUP(A2135,Table3[Tag Number],Table3[Status],"-",0)="Dead",
        _xlfn.XLOOKUP(A2135,Table4[Tag Number],Table4[Status],"-",0)="Dead"),"Dead",
     OR(_xlfn.XLOOKUP(A2135,Table1[Tag Number],Table1[Status],"-",0)="Alive",
        _xlfn.XLOOKUP(A2135,Table2[Tag Number],Table2[Status],"-",0)="Alive",
        _xlfn.XLOOKUP(A2135,Table3[Tag Number],Table3[Status],"-",0)="Alive",
        _xlfn.XLOOKUP(A2135,Table4[Tag Number],Table4[Status],"-",0)="Alive"),"Alive",
     OR(_xlfn.XLOOKUP(A2135,Table1[Tag Number],Table1[Status],"-",0)="-",
        _xlfn.XLOOKUP(A2135,Table2[Tag Number],Table2[Status],"-",0)="-",
        _xlfn.XLOOKUP(A2135,Table3[Tag Number],Table3[Status],"-",0)="-",
        _xlfn.XLOOKUP(A2135,Table4[Tag Number],Table4[Status],"-",0)="-"),
   "-")</f>
        <v>-</v>
      </c>
      <c r="I2135" s="90"/>
      <c r="J2135" s="94"/>
      <c r="K2135" s="95"/>
      <c r="L2135" s="95"/>
      <c r="M2135" s="95"/>
      <c r="N2135" s="96"/>
      <c r="O2135" s="89"/>
      <c r="R2135" t="b">
        <f t="shared" si="67"/>
        <v>0</v>
      </c>
    </row>
    <row r="2136" spans="1:18" ht="15" thickBot="1" x14ac:dyDescent="0.35">
      <c r="A2136" s="2" t="s">
        <v>2627</v>
      </c>
      <c r="B2136" s="2" t="s">
        <v>1145</v>
      </c>
      <c r="C2136" s="84">
        <f>IF(COUNTIF(Table1[Tag Number], A2136), 1, 0)</f>
        <v>0</v>
      </c>
      <c r="D2136" s="85">
        <f>IF(COUNTIF(Table2[Tag Number], A2136), 1, 0)</f>
        <v>0</v>
      </c>
      <c r="E2136" s="86">
        <f>IF(COUNTIF(Table3[Tag Number], A2136), 1, 0)</f>
        <v>0</v>
      </c>
      <c r="F2136" s="86">
        <f>IF(COUNTIF(Table4[Tag Number], A2136), 1, 0)</f>
        <v>0</v>
      </c>
      <c r="G2136" s="87">
        <f t="shared" si="68"/>
        <v>0</v>
      </c>
      <c r="H2136" s="88" t="str" cm="1">
        <f t="array" ref="H2136">_xlfn.IFS(OR(_xlfn.XLOOKUP(A2136,Table1[Tag Number],Table1[Status],"-",0)="Dead",
        _xlfn.XLOOKUP(A2136,Table2[Tag Number],Table2[Status],"-",0)="Dead",
        _xlfn.XLOOKUP(A2136,Table3[Tag Number],Table3[Status],"-",0)="Dead",
        _xlfn.XLOOKUP(A2136,Table4[Tag Number],Table4[Status],"-",0)="Dead"),"Dead",
     OR(_xlfn.XLOOKUP(A2136,Table1[Tag Number],Table1[Status],"-",0)="Alive",
        _xlfn.XLOOKUP(A2136,Table2[Tag Number],Table2[Status],"-",0)="Alive",
        _xlfn.XLOOKUP(A2136,Table3[Tag Number],Table3[Status],"-",0)="Alive",
        _xlfn.XLOOKUP(A2136,Table4[Tag Number],Table4[Status],"-",0)="Alive"),"Alive",
     OR(_xlfn.XLOOKUP(A2136,Table1[Tag Number],Table1[Status],"-",0)="-",
        _xlfn.XLOOKUP(A2136,Table2[Tag Number],Table2[Status],"-",0)="-",
        _xlfn.XLOOKUP(A2136,Table3[Tag Number],Table3[Status],"-",0)="-",
        _xlfn.XLOOKUP(A2136,Table4[Tag Number],Table4[Status],"-",0)="-"),
   "-")</f>
        <v>-</v>
      </c>
      <c r="I2136" s="90"/>
      <c r="J2136" s="94"/>
      <c r="K2136" s="95"/>
      <c r="L2136" s="95"/>
      <c r="M2136" s="95"/>
      <c r="N2136" s="96"/>
      <c r="O2136" s="89"/>
      <c r="R2136" t="b">
        <f t="shared" si="67"/>
        <v>0</v>
      </c>
    </row>
    <row r="2137" spans="1:18" ht="15" thickBot="1" x14ac:dyDescent="0.35">
      <c r="A2137" s="3" t="s">
        <v>2628</v>
      </c>
      <c r="B2137" s="3" t="s">
        <v>1145</v>
      </c>
      <c r="C2137" s="84">
        <f>IF(COUNTIF(Table1[Tag Number], A2137), 1, 0)</f>
        <v>0</v>
      </c>
      <c r="D2137" s="85">
        <f>IF(COUNTIF(Table2[Tag Number], A2137), 1, 0)</f>
        <v>0</v>
      </c>
      <c r="E2137" s="86">
        <f>IF(COUNTIF(Table3[Tag Number], A2137), 1, 0)</f>
        <v>0</v>
      </c>
      <c r="F2137" s="86">
        <f>IF(COUNTIF(Table4[Tag Number], A2137), 1, 0)</f>
        <v>0</v>
      </c>
      <c r="G2137" s="87">
        <f t="shared" si="68"/>
        <v>0</v>
      </c>
      <c r="H2137" s="88" t="str" cm="1">
        <f t="array" ref="H2137">_xlfn.IFS(OR(_xlfn.XLOOKUP(A2137,Table1[Tag Number],Table1[Status],"-",0)="Dead",
        _xlfn.XLOOKUP(A2137,Table2[Tag Number],Table2[Status],"-",0)="Dead",
        _xlfn.XLOOKUP(A2137,Table3[Tag Number],Table3[Status],"-",0)="Dead",
        _xlfn.XLOOKUP(A2137,Table4[Tag Number],Table4[Status],"-",0)="Dead"),"Dead",
     OR(_xlfn.XLOOKUP(A2137,Table1[Tag Number],Table1[Status],"-",0)="Alive",
        _xlfn.XLOOKUP(A2137,Table2[Tag Number],Table2[Status],"-",0)="Alive",
        _xlfn.XLOOKUP(A2137,Table3[Tag Number],Table3[Status],"-",0)="Alive",
        _xlfn.XLOOKUP(A2137,Table4[Tag Number],Table4[Status],"-",0)="Alive"),"Alive",
     OR(_xlfn.XLOOKUP(A2137,Table1[Tag Number],Table1[Status],"-",0)="-",
        _xlfn.XLOOKUP(A2137,Table2[Tag Number],Table2[Status],"-",0)="-",
        _xlfn.XLOOKUP(A2137,Table3[Tag Number],Table3[Status],"-",0)="-",
        _xlfn.XLOOKUP(A2137,Table4[Tag Number],Table4[Status],"-",0)="-"),
   "-")</f>
        <v>-</v>
      </c>
      <c r="I2137" s="90"/>
      <c r="J2137" s="94"/>
      <c r="K2137" s="95"/>
      <c r="L2137" s="95"/>
      <c r="M2137" s="95"/>
      <c r="N2137" s="96"/>
      <c r="O2137" s="89"/>
      <c r="R2137" t="b">
        <f t="shared" si="67"/>
        <v>0</v>
      </c>
    </row>
    <row r="2138" spans="1:18" ht="15" thickBot="1" x14ac:dyDescent="0.35">
      <c r="A2138" s="2" t="s">
        <v>2629</v>
      </c>
      <c r="B2138" s="2" t="s">
        <v>1145</v>
      </c>
      <c r="C2138" s="84">
        <f>IF(COUNTIF(Table1[Tag Number], A2138), 1, 0)</f>
        <v>0</v>
      </c>
      <c r="D2138" s="85">
        <f>IF(COUNTIF(Table2[Tag Number], A2138), 1, 0)</f>
        <v>0</v>
      </c>
      <c r="E2138" s="86">
        <f>IF(COUNTIF(Table3[Tag Number], A2138), 1, 0)</f>
        <v>0</v>
      </c>
      <c r="F2138" s="86">
        <f>IF(COUNTIF(Table4[Tag Number], A2138), 1, 0)</f>
        <v>0</v>
      </c>
      <c r="G2138" s="87">
        <f t="shared" si="68"/>
        <v>0</v>
      </c>
      <c r="H2138" s="88" t="str" cm="1">
        <f t="array" ref="H2138">_xlfn.IFS(OR(_xlfn.XLOOKUP(A2138,Table1[Tag Number],Table1[Status],"-",0)="Dead",
        _xlfn.XLOOKUP(A2138,Table2[Tag Number],Table2[Status],"-",0)="Dead",
        _xlfn.XLOOKUP(A2138,Table3[Tag Number],Table3[Status],"-",0)="Dead",
        _xlfn.XLOOKUP(A2138,Table4[Tag Number],Table4[Status],"-",0)="Dead"),"Dead",
     OR(_xlfn.XLOOKUP(A2138,Table1[Tag Number],Table1[Status],"-",0)="Alive",
        _xlfn.XLOOKUP(A2138,Table2[Tag Number],Table2[Status],"-",0)="Alive",
        _xlfn.XLOOKUP(A2138,Table3[Tag Number],Table3[Status],"-",0)="Alive",
        _xlfn.XLOOKUP(A2138,Table4[Tag Number],Table4[Status],"-",0)="Alive"),"Alive",
     OR(_xlfn.XLOOKUP(A2138,Table1[Tag Number],Table1[Status],"-",0)="-",
        _xlfn.XLOOKUP(A2138,Table2[Tag Number],Table2[Status],"-",0)="-",
        _xlfn.XLOOKUP(A2138,Table3[Tag Number],Table3[Status],"-",0)="-",
        _xlfn.XLOOKUP(A2138,Table4[Tag Number],Table4[Status],"-",0)="-"),
   "-")</f>
        <v>-</v>
      </c>
      <c r="I2138" s="90"/>
      <c r="J2138" s="94"/>
      <c r="K2138" s="95"/>
      <c r="L2138" s="95"/>
      <c r="M2138" s="95"/>
      <c r="N2138" s="96"/>
      <c r="O2138" s="89"/>
      <c r="R2138" t="b">
        <f t="shared" si="67"/>
        <v>0</v>
      </c>
    </row>
    <row r="2139" spans="1:18" ht="15" thickBot="1" x14ac:dyDescent="0.35">
      <c r="A2139" s="3" t="s">
        <v>2630</v>
      </c>
      <c r="B2139" s="3" t="s">
        <v>1145</v>
      </c>
      <c r="C2139" s="84">
        <f>IF(COUNTIF(Table1[Tag Number], A2139), 1, 0)</f>
        <v>0</v>
      </c>
      <c r="D2139" s="85">
        <f>IF(COUNTIF(Table2[Tag Number], A2139), 1, 0)</f>
        <v>0</v>
      </c>
      <c r="E2139" s="86">
        <f>IF(COUNTIF(Table3[Tag Number], A2139), 1, 0)</f>
        <v>0</v>
      </c>
      <c r="F2139" s="86">
        <f>IF(COUNTIF(Table4[Tag Number], A2139), 1, 0)</f>
        <v>0</v>
      </c>
      <c r="G2139" s="87">
        <f t="shared" si="68"/>
        <v>0</v>
      </c>
      <c r="H2139" s="88" t="str" cm="1">
        <f t="array" ref="H2139">_xlfn.IFS(OR(_xlfn.XLOOKUP(A2139,Table1[Tag Number],Table1[Status],"-",0)="Dead",
        _xlfn.XLOOKUP(A2139,Table2[Tag Number],Table2[Status],"-",0)="Dead",
        _xlfn.XLOOKUP(A2139,Table3[Tag Number],Table3[Status],"-",0)="Dead",
        _xlfn.XLOOKUP(A2139,Table4[Tag Number],Table4[Status],"-",0)="Dead"),"Dead",
     OR(_xlfn.XLOOKUP(A2139,Table1[Tag Number],Table1[Status],"-",0)="Alive",
        _xlfn.XLOOKUP(A2139,Table2[Tag Number],Table2[Status],"-",0)="Alive",
        _xlfn.XLOOKUP(A2139,Table3[Tag Number],Table3[Status],"-",0)="Alive",
        _xlfn.XLOOKUP(A2139,Table4[Tag Number],Table4[Status],"-",0)="Alive"),"Alive",
     OR(_xlfn.XLOOKUP(A2139,Table1[Tag Number],Table1[Status],"-",0)="-",
        _xlfn.XLOOKUP(A2139,Table2[Tag Number],Table2[Status],"-",0)="-",
        _xlfn.XLOOKUP(A2139,Table3[Tag Number],Table3[Status],"-",0)="-",
        _xlfn.XLOOKUP(A2139,Table4[Tag Number],Table4[Status],"-",0)="-"),
   "-")</f>
        <v>-</v>
      </c>
      <c r="I2139" s="90"/>
      <c r="J2139" s="94"/>
      <c r="K2139" s="95"/>
      <c r="L2139" s="95"/>
      <c r="M2139" s="95"/>
      <c r="N2139" s="96"/>
      <c r="O2139" s="89"/>
      <c r="R2139" t="b">
        <f t="shared" si="67"/>
        <v>0</v>
      </c>
    </row>
    <row r="2140" spans="1:18" ht="15" thickBot="1" x14ac:dyDescent="0.35">
      <c r="A2140" s="2" t="s">
        <v>2631</v>
      </c>
      <c r="B2140" s="2" t="s">
        <v>1145</v>
      </c>
      <c r="C2140" s="84">
        <f>IF(COUNTIF(Table1[Tag Number], A2140), 1, 0)</f>
        <v>0</v>
      </c>
      <c r="D2140" s="85">
        <f>IF(COUNTIF(Table2[Tag Number], A2140), 1, 0)</f>
        <v>0</v>
      </c>
      <c r="E2140" s="86">
        <f>IF(COUNTIF(Table3[Tag Number], A2140), 1, 0)</f>
        <v>0</v>
      </c>
      <c r="F2140" s="86">
        <f>IF(COUNTIF(Table4[Tag Number], A2140), 1, 0)</f>
        <v>0</v>
      </c>
      <c r="G2140" s="87">
        <f t="shared" si="68"/>
        <v>0</v>
      </c>
      <c r="H2140" s="88" t="str" cm="1">
        <f t="array" ref="H2140">_xlfn.IFS(OR(_xlfn.XLOOKUP(A2140,Table1[Tag Number],Table1[Status],"-",0)="Dead",
        _xlfn.XLOOKUP(A2140,Table2[Tag Number],Table2[Status],"-",0)="Dead",
        _xlfn.XLOOKUP(A2140,Table3[Tag Number],Table3[Status],"-",0)="Dead",
        _xlfn.XLOOKUP(A2140,Table4[Tag Number],Table4[Status],"-",0)="Dead"),"Dead",
     OR(_xlfn.XLOOKUP(A2140,Table1[Tag Number],Table1[Status],"-",0)="Alive",
        _xlfn.XLOOKUP(A2140,Table2[Tag Number],Table2[Status],"-",0)="Alive",
        _xlfn.XLOOKUP(A2140,Table3[Tag Number],Table3[Status],"-",0)="Alive",
        _xlfn.XLOOKUP(A2140,Table4[Tag Number],Table4[Status],"-",0)="Alive"),"Alive",
     OR(_xlfn.XLOOKUP(A2140,Table1[Tag Number],Table1[Status],"-",0)="-",
        _xlfn.XLOOKUP(A2140,Table2[Tag Number],Table2[Status],"-",0)="-",
        _xlfn.XLOOKUP(A2140,Table3[Tag Number],Table3[Status],"-",0)="-",
        _xlfn.XLOOKUP(A2140,Table4[Tag Number],Table4[Status],"-",0)="-"),
   "-")</f>
        <v>-</v>
      </c>
      <c r="I2140" s="90"/>
      <c r="J2140" s="94"/>
      <c r="K2140" s="95"/>
      <c r="L2140" s="95"/>
      <c r="M2140" s="95"/>
      <c r="N2140" s="96"/>
      <c r="O2140" s="89"/>
      <c r="R2140" t="b">
        <f t="shared" si="67"/>
        <v>0</v>
      </c>
    </row>
    <row r="2141" spans="1:18" ht="15" thickBot="1" x14ac:dyDescent="0.35">
      <c r="A2141" s="3" t="s">
        <v>2632</v>
      </c>
      <c r="B2141" s="3" t="s">
        <v>1145</v>
      </c>
      <c r="C2141" s="84">
        <f>IF(COUNTIF(Table1[Tag Number], A2141), 1, 0)</f>
        <v>0</v>
      </c>
      <c r="D2141" s="85">
        <f>IF(COUNTIF(Table2[Tag Number], A2141), 1, 0)</f>
        <v>0</v>
      </c>
      <c r="E2141" s="86">
        <f>IF(COUNTIF(Table3[Tag Number], A2141), 1, 0)</f>
        <v>0</v>
      </c>
      <c r="F2141" s="86">
        <f>IF(COUNTIF(Table4[Tag Number], A2141), 1, 0)</f>
        <v>0</v>
      </c>
      <c r="G2141" s="87">
        <f t="shared" si="68"/>
        <v>0</v>
      </c>
      <c r="H2141" s="88" t="str" cm="1">
        <f t="array" ref="H2141">_xlfn.IFS(OR(_xlfn.XLOOKUP(A2141,Table1[Tag Number],Table1[Status],"-",0)="Dead",
        _xlfn.XLOOKUP(A2141,Table2[Tag Number],Table2[Status],"-",0)="Dead",
        _xlfn.XLOOKUP(A2141,Table3[Tag Number],Table3[Status],"-",0)="Dead",
        _xlfn.XLOOKUP(A2141,Table4[Tag Number],Table4[Status],"-",0)="Dead"),"Dead",
     OR(_xlfn.XLOOKUP(A2141,Table1[Tag Number],Table1[Status],"-",0)="Alive",
        _xlfn.XLOOKUP(A2141,Table2[Tag Number],Table2[Status],"-",0)="Alive",
        _xlfn.XLOOKUP(A2141,Table3[Tag Number],Table3[Status],"-",0)="Alive",
        _xlfn.XLOOKUP(A2141,Table4[Tag Number],Table4[Status],"-",0)="Alive"),"Alive",
     OR(_xlfn.XLOOKUP(A2141,Table1[Tag Number],Table1[Status],"-",0)="-",
        _xlfn.XLOOKUP(A2141,Table2[Tag Number],Table2[Status],"-",0)="-",
        _xlfn.XLOOKUP(A2141,Table3[Tag Number],Table3[Status],"-",0)="-",
        _xlfn.XLOOKUP(A2141,Table4[Tag Number],Table4[Status],"-",0)="-"),
   "-")</f>
        <v>-</v>
      </c>
      <c r="I2141" s="90"/>
      <c r="J2141" s="94"/>
      <c r="K2141" s="95"/>
      <c r="L2141" s="95"/>
      <c r="M2141" s="95"/>
      <c r="N2141" s="96"/>
      <c r="O2141" s="89"/>
      <c r="R2141" t="b">
        <f t="shared" si="67"/>
        <v>0</v>
      </c>
    </row>
    <row r="2142" spans="1:18" ht="15" thickBot="1" x14ac:dyDescent="0.35">
      <c r="A2142" s="2" t="s">
        <v>2633</v>
      </c>
      <c r="B2142" s="2" t="s">
        <v>1145</v>
      </c>
      <c r="C2142" s="84">
        <f>IF(COUNTIF(Table1[Tag Number], A2142), 1, 0)</f>
        <v>0</v>
      </c>
      <c r="D2142" s="85">
        <f>IF(COUNTIF(Table2[Tag Number], A2142), 1, 0)</f>
        <v>0</v>
      </c>
      <c r="E2142" s="86">
        <f>IF(COUNTIF(Table3[Tag Number], A2142), 1, 0)</f>
        <v>0</v>
      </c>
      <c r="F2142" s="86">
        <f>IF(COUNTIF(Table4[Tag Number], A2142), 1, 0)</f>
        <v>0</v>
      </c>
      <c r="G2142" s="87">
        <f t="shared" si="68"/>
        <v>0</v>
      </c>
      <c r="H2142" s="88" t="str" cm="1">
        <f t="array" ref="H2142">_xlfn.IFS(OR(_xlfn.XLOOKUP(A2142,Table1[Tag Number],Table1[Status],"-",0)="Dead",
        _xlfn.XLOOKUP(A2142,Table2[Tag Number],Table2[Status],"-",0)="Dead",
        _xlfn.XLOOKUP(A2142,Table3[Tag Number],Table3[Status],"-",0)="Dead",
        _xlfn.XLOOKUP(A2142,Table4[Tag Number],Table4[Status],"-",0)="Dead"),"Dead",
     OR(_xlfn.XLOOKUP(A2142,Table1[Tag Number],Table1[Status],"-",0)="Alive",
        _xlfn.XLOOKUP(A2142,Table2[Tag Number],Table2[Status],"-",0)="Alive",
        _xlfn.XLOOKUP(A2142,Table3[Tag Number],Table3[Status],"-",0)="Alive",
        _xlfn.XLOOKUP(A2142,Table4[Tag Number],Table4[Status],"-",0)="Alive"),"Alive",
     OR(_xlfn.XLOOKUP(A2142,Table1[Tag Number],Table1[Status],"-",0)="-",
        _xlfn.XLOOKUP(A2142,Table2[Tag Number],Table2[Status],"-",0)="-",
        _xlfn.XLOOKUP(A2142,Table3[Tag Number],Table3[Status],"-",0)="-",
        _xlfn.XLOOKUP(A2142,Table4[Tag Number],Table4[Status],"-",0)="-"),
   "-")</f>
        <v>-</v>
      </c>
      <c r="I2142" s="90"/>
      <c r="J2142" s="94"/>
      <c r="K2142" s="95"/>
      <c r="L2142" s="95"/>
      <c r="M2142" s="95"/>
      <c r="N2142" s="96"/>
      <c r="O2142" s="89"/>
      <c r="R2142" t="b">
        <f t="shared" si="67"/>
        <v>0</v>
      </c>
    </row>
    <row r="2143" spans="1:18" ht="15" thickBot="1" x14ac:dyDescent="0.35">
      <c r="A2143" s="3" t="s">
        <v>2634</v>
      </c>
      <c r="B2143" s="3" t="s">
        <v>1145</v>
      </c>
      <c r="C2143" s="84">
        <f>IF(COUNTIF(Table1[Tag Number], A2143), 1, 0)</f>
        <v>0</v>
      </c>
      <c r="D2143" s="85">
        <f>IF(COUNTIF(Table2[Tag Number], A2143), 1, 0)</f>
        <v>0</v>
      </c>
      <c r="E2143" s="86">
        <f>IF(COUNTIF(Table3[Tag Number], A2143), 1, 0)</f>
        <v>0</v>
      </c>
      <c r="F2143" s="86">
        <f>IF(COUNTIF(Table4[Tag Number], A2143), 1, 0)</f>
        <v>0</v>
      </c>
      <c r="G2143" s="87">
        <f t="shared" si="68"/>
        <v>0</v>
      </c>
      <c r="H2143" s="88" t="str" cm="1">
        <f t="array" ref="H2143">_xlfn.IFS(OR(_xlfn.XLOOKUP(A2143,Table1[Tag Number],Table1[Status],"-",0)="Dead",
        _xlfn.XLOOKUP(A2143,Table2[Tag Number],Table2[Status],"-",0)="Dead",
        _xlfn.XLOOKUP(A2143,Table3[Tag Number],Table3[Status],"-",0)="Dead",
        _xlfn.XLOOKUP(A2143,Table4[Tag Number],Table4[Status],"-",0)="Dead"),"Dead",
     OR(_xlfn.XLOOKUP(A2143,Table1[Tag Number],Table1[Status],"-",0)="Alive",
        _xlfn.XLOOKUP(A2143,Table2[Tag Number],Table2[Status],"-",0)="Alive",
        _xlfn.XLOOKUP(A2143,Table3[Tag Number],Table3[Status],"-",0)="Alive",
        _xlfn.XLOOKUP(A2143,Table4[Tag Number],Table4[Status],"-",0)="Alive"),"Alive",
     OR(_xlfn.XLOOKUP(A2143,Table1[Tag Number],Table1[Status],"-",0)="-",
        _xlfn.XLOOKUP(A2143,Table2[Tag Number],Table2[Status],"-",0)="-",
        _xlfn.XLOOKUP(A2143,Table3[Tag Number],Table3[Status],"-",0)="-",
        _xlfn.XLOOKUP(A2143,Table4[Tag Number],Table4[Status],"-",0)="-"),
   "-")</f>
        <v>-</v>
      </c>
      <c r="I2143" s="90"/>
      <c r="J2143" s="94"/>
      <c r="K2143" s="95"/>
      <c r="L2143" s="95"/>
      <c r="M2143" s="95"/>
      <c r="N2143" s="96"/>
      <c r="O2143" s="89"/>
      <c r="R2143" t="b">
        <f t="shared" si="67"/>
        <v>0</v>
      </c>
    </row>
    <row r="2144" spans="1:18" ht="15" thickBot="1" x14ac:dyDescent="0.35">
      <c r="A2144" s="2" t="s">
        <v>2635</v>
      </c>
      <c r="B2144" s="2" t="s">
        <v>1145</v>
      </c>
      <c r="C2144" s="84">
        <f>IF(COUNTIF(Table1[Tag Number], A2144), 1, 0)</f>
        <v>0</v>
      </c>
      <c r="D2144" s="85">
        <f>IF(COUNTIF(Table2[Tag Number], A2144), 1, 0)</f>
        <v>0</v>
      </c>
      <c r="E2144" s="86">
        <f>IF(COUNTIF(Table3[Tag Number], A2144), 1, 0)</f>
        <v>0</v>
      </c>
      <c r="F2144" s="86">
        <f>IF(COUNTIF(Table4[Tag Number], A2144), 1, 0)</f>
        <v>0</v>
      </c>
      <c r="G2144" s="87">
        <f t="shared" si="68"/>
        <v>0</v>
      </c>
      <c r="H2144" s="88" t="str" cm="1">
        <f t="array" ref="H2144">_xlfn.IFS(OR(_xlfn.XLOOKUP(A2144,Table1[Tag Number],Table1[Status],"-",0)="Dead",
        _xlfn.XLOOKUP(A2144,Table2[Tag Number],Table2[Status],"-",0)="Dead",
        _xlfn.XLOOKUP(A2144,Table3[Tag Number],Table3[Status],"-",0)="Dead",
        _xlfn.XLOOKUP(A2144,Table4[Tag Number],Table4[Status],"-",0)="Dead"),"Dead",
     OR(_xlfn.XLOOKUP(A2144,Table1[Tag Number],Table1[Status],"-",0)="Alive",
        _xlfn.XLOOKUP(A2144,Table2[Tag Number],Table2[Status],"-",0)="Alive",
        _xlfn.XLOOKUP(A2144,Table3[Tag Number],Table3[Status],"-",0)="Alive",
        _xlfn.XLOOKUP(A2144,Table4[Tag Number],Table4[Status],"-",0)="Alive"),"Alive",
     OR(_xlfn.XLOOKUP(A2144,Table1[Tag Number],Table1[Status],"-",0)="-",
        _xlfn.XLOOKUP(A2144,Table2[Tag Number],Table2[Status],"-",0)="-",
        _xlfn.XLOOKUP(A2144,Table3[Tag Number],Table3[Status],"-",0)="-",
        _xlfn.XLOOKUP(A2144,Table4[Tag Number],Table4[Status],"-",0)="-"),
   "-")</f>
        <v>-</v>
      </c>
      <c r="I2144" s="90"/>
      <c r="J2144" s="94"/>
      <c r="K2144" s="95"/>
      <c r="L2144" s="95"/>
      <c r="M2144" s="95"/>
      <c r="N2144" s="96"/>
      <c r="O2144" s="89"/>
      <c r="R2144" t="b">
        <f t="shared" si="67"/>
        <v>0</v>
      </c>
    </row>
    <row r="2145" spans="1:18" ht="15" thickBot="1" x14ac:dyDescent="0.35">
      <c r="A2145" s="3" t="s">
        <v>2636</v>
      </c>
      <c r="B2145" s="3" t="s">
        <v>1145</v>
      </c>
      <c r="C2145" s="84">
        <f>IF(COUNTIF(Table1[Tag Number], A2145), 1, 0)</f>
        <v>0</v>
      </c>
      <c r="D2145" s="85">
        <f>IF(COUNTIF(Table2[Tag Number], A2145), 1, 0)</f>
        <v>0</v>
      </c>
      <c r="E2145" s="86">
        <f>IF(COUNTIF(Table3[Tag Number], A2145), 1, 0)</f>
        <v>0</v>
      </c>
      <c r="F2145" s="86">
        <f>IF(COUNTIF(Table4[Tag Number], A2145), 1, 0)</f>
        <v>0</v>
      </c>
      <c r="G2145" s="87">
        <f t="shared" si="68"/>
        <v>0</v>
      </c>
      <c r="H2145" s="88" t="str" cm="1">
        <f t="array" ref="H2145">_xlfn.IFS(OR(_xlfn.XLOOKUP(A2145,Table1[Tag Number],Table1[Status],"-",0)="Dead",
        _xlfn.XLOOKUP(A2145,Table2[Tag Number],Table2[Status],"-",0)="Dead",
        _xlfn.XLOOKUP(A2145,Table3[Tag Number],Table3[Status],"-",0)="Dead",
        _xlfn.XLOOKUP(A2145,Table4[Tag Number],Table4[Status],"-",0)="Dead"),"Dead",
     OR(_xlfn.XLOOKUP(A2145,Table1[Tag Number],Table1[Status],"-",0)="Alive",
        _xlfn.XLOOKUP(A2145,Table2[Tag Number],Table2[Status],"-",0)="Alive",
        _xlfn.XLOOKUP(A2145,Table3[Tag Number],Table3[Status],"-",0)="Alive",
        _xlfn.XLOOKUP(A2145,Table4[Tag Number],Table4[Status],"-",0)="Alive"),"Alive",
     OR(_xlfn.XLOOKUP(A2145,Table1[Tag Number],Table1[Status],"-",0)="-",
        _xlfn.XLOOKUP(A2145,Table2[Tag Number],Table2[Status],"-",0)="-",
        _xlfn.XLOOKUP(A2145,Table3[Tag Number],Table3[Status],"-",0)="-",
        _xlfn.XLOOKUP(A2145,Table4[Tag Number],Table4[Status],"-",0)="-"),
   "-")</f>
        <v>-</v>
      </c>
      <c r="I2145" s="90"/>
      <c r="J2145" s="94"/>
      <c r="K2145" s="95"/>
      <c r="L2145" s="95"/>
      <c r="M2145" s="95"/>
      <c r="N2145" s="96"/>
      <c r="O2145" s="89"/>
      <c r="R2145" t="b">
        <f t="shared" si="67"/>
        <v>0</v>
      </c>
    </row>
    <row r="2146" spans="1:18" ht="15" thickBot="1" x14ac:dyDescent="0.35">
      <c r="A2146" s="2" t="s">
        <v>2637</v>
      </c>
      <c r="B2146" s="2" t="s">
        <v>1145</v>
      </c>
      <c r="C2146" s="84">
        <f>IF(COUNTIF(Table1[Tag Number], A2146), 1, 0)</f>
        <v>0</v>
      </c>
      <c r="D2146" s="85">
        <f>IF(COUNTIF(Table2[Tag Number], A2146), 1, 0)</f>
        <v>0</v>
      </c>
      <c r="E2146" s="86">
        <f>IF(COUNTIF(Table3[Tag Number], A2146), 1, 0)</f>
        <v>0</v>
      </c>
      <c r="F2146" s="86">
        <f>IF(COUNTIF(Table4[Tag Number], A2146), 1, 0)</f>
        <v>0</v>
      </c>
      <c r="G2146" s="87">
        <f t="shared" si="68"/>
        <v>0</v>
      </c>
      <c r="H2146" s="88" t="str" cm="1">
        <f t="array" ref="H2146">_xlfn.IFS(OR(_xlfn.XLOOKUP(A2146,Table1[Tag Number],Table1[Status],"-",0)="Dead",
        _xlfn.XLOOKUP(A2146,Table2[Tag Number],Table2[Status],"-",0)="Dead",
        _xlfn.XLOOKUP(A2146,Table3[Tag Number],Table3[Status],"-",0)="Dead",
        _xlfn.XLOOKUP(A2146,Table4[Tag Number],Table4[Status],"-",0)="Dead"),"Dead",
     OR(_xlfn.XLOOKUP(A2146,Table1[Tag Number],Table1[Status],"-",0)="Alive",
        _xlfn.XLOOKUP(A2146,Table2[Tag Number],Table2[Status],"-",0)="Alive",
        _xlfn.XLOOKUP(A2146,Table3[Tag Number],Table3[Status],"-",0)="Alive",
        _xlfn.XLOOKUP(A2146,Table4[Tag Number],Table4[Status],"-",0)="Alive"),"Alive",
     OR(_xlfn.XLOOKUP(A2146,Table1[Tag Number],Table1[Status],"-",0)="-",
        _xlfn.XLOOKUP(A2146,Table2[Tag Number],Table2[Status],"-",0)="-",
        _xlfn.XLOOKUP(A2146,Table3[Tag Number],Table3[Status],"-",0)="-",
        _xlfn.XLOOKUP(A2146,Table4[Tag Number],Table4[Status],"-",0)="-"),
   "-")</f>
        <v>-</v>
      </c>
      <c r="I2146" s="90"/>
      <c r="J2146" s="94"/>
      <c r="K2146" s="95"/>
      <c r="L2146" s="95"/>
      <c r="M2146" s="95"/>
      <c r="N2146" s="96"/>
      <c r="O2146" s="89"/>
      <c r="R2146" t="b">
        <f t="shared" si="67"/>
        <v>0</v>
      </c>
    </row>
    <row r="2147" spans="1:18" ht="15" thickBot="1" x14ac:dyDescent="0.35">
      <c r="A2147" s="3" t="s">
        <v>2638</v>
      </c>
      <c r="B2147" s="3" t="s">
        <v>1145</v>
      </c>
      <c r="C2147" s="84">
        <f>IF(COUNTIF(Table1[Tag Number], A2147), 1, 0)</f>
        <v>0</v>
      </c>
      <c r="D2147" s="85">
        <f>IF(COUNTIF(Table2[Tag Number], A2147), 1, 0)</f>
        <v>0</v>
      </c>
      <c r="E2147" s="86">
        <f>IF(COUNTIF(Table3[Tag Number], A2147), 1, 0)</f>
        <v>0</v>
      </c>
      <c r="F2147" s="86">
        <f>IF(COUNTIF(Table4[Tag Number], A2147), 1, 0)</f>
        <v>0</v>
      </c>
      <c r="G2147" s="87">
        <f t="shared" si="68"/>
        <v>0</v>
      </c>
      <c r="H2147" s="88" t="str" cm="1">
        <f t="array" ref="H2147">_xlfn.IFS(OR(_xlfn.XLOOKUP(A2147,Table1[Tag Number],Table1[Status],"-",0)="Dead",
        _xlfn.XLOOKUP(A2147,Table2[Tag Number],Table2[Status],"-",0)="Dead",
        _xlfn.XLOOKUP(A2147,Table3[Tag Number],Table3[Status],"-",0)="Dead",
        _xlfn.XLOOKUP(A2147,Table4[Tag Number],Table4[Status],"-",0)="Dead"),"Dead",
     OR(_xlfn.XLOOKUP(A2147,Table1[Tag Number],Table1[Status],"-",0)="Alive",
        _xlfn.XLOOKUP(A2147,Table2[Tag Number],Table2[Status],"-",0)="Alive",
        _xlfn.XLOOKUP(A2147,Table3[Tag Number],Table3[Status],"-",0)="Alive",
        _xlfn.XLOOKUP(A2147,Table4[Tag Number],Table4[Status],"-",0)="Alive"),"Alive",
     OR(_xlfn.XLOOKUP(A2147,Table1[Tag Number],Table1[Status],"-",0)="-",
        _xlfn.XLOOKUP(A2147,Table2[Tag Number],Table2[Status],"-",0)="-",
        _xlfn.XLOOKUP(A2147,Table3[Tag Number],Table3[Status],"-",0)="-",
        _xlfn.XLOOKUP(A2147,Table4[Tag Number],Table4[Status],"-",0)="-"),
   "-")</f>
        <v>-</v>
      </c>
      <c r="I2147" s="90"/>
      <c r="J2147" s="94"/>
      <c r="K2147" s="95"/>
      <c r="L2147" s="95"/>
      <c r="M2147" s="95"/>
      <c r="N2147" s="96"/>
      <c r="O2147" s="89"/>
      <c r="R2147" t="b">
        <f t="shared" si="67"/>
        <v>0</v>
      </c>
    </row>
    <row r="2148" spans="1:18" ht="15" thickBot="1" x14ac:dyDescent="0.35">
      <c r="A2148" s="2" t="s">
        <v>2639</v>
      </c>
      <c r="B2148" s="2" t="s">
        <v>1145</v>
      </c>
      <c r="C2148" s="84">
        <f>IF(COUNTIF(Table1[Tag Number], A2148), 1, 0)</f>
        <v>0</v>
      </c>
      <c r="D2148" s="85">
        <f>IF(COUNTIF(Table2[Tag Number], A2148), 1, 0)</f>
        <v>0</v>
      </c>
      <c r="E2148" s="86">
        <f>IF(COUNTIF(Table3[Tag Number], A2148), 1, 0)</f>
        <v>0</v>
      </c>
      <c r="F2148" s="86">
        <f>IF(COUNTIF(Table4[Tag Number], A2148), 1, 0)</f>
        <v>0</v>
      </c>
      <c r="G2148" s="87">
        <f t="shared" si="68"/>
        <v>0</v>
      </c>
      <c r="H2148" s="88" t="str" cm="1">
        <f t="array" ref="H2148">_xlfn.IFS(OR(_xlfn.XLOOKUP(A2148,Table1[Tag Number],Table1[Status],"-",0)="Dead",
        _xlfn.XLOOKUP(A2148,Table2[Tag Number],Table2[Status],"-",0)="Dead",
        _xlfn.XLOOKUP(A2148,Table3[Tag Number],Table3[Status],"-",0)="Dead",
        _xlfn.XLOOKUP(A2148,Table4[Tag Number],Table4[Status],"-",0)="Dead"),"Dead",
     OR(_xlfn.XLOOKUP(A2148,Table1[Tag Number],Table1[Status],"-",0)="Alive",
        _xlfn.XLOOKUP(A2148,Table2[Tag Number],Table2[Status],"-",0)="Alive",
        _xlfn.XLOOKUP(A2148,Table3[Tag Number],Table3[Status],"-",0)="Alive",
        _xlfn.XLOOKUP(A2148,Table4[Tag Number],Table4[Status],"-",0)="Alive"),"Alive",
     OR(_xlfn.XLOOKUP(A2148,Table1[Tag Number],Table1[Status],"-",0)="-",
        _xlfn.XLOOKUP(A2148,Table2[Tag Number],Table2[Status],"-",0)="-",
        _xlfn.XLOOKUP(A2148,Table3[Tag Number],Table3[Status],"-",0)="-",
        _xlfn.XLOOKUP(A2148,Table4[Tag Number],Table4[Status],"-",0)="-"),
   "-")</f>
        <v>-</v>
      </c>
      <c r="I2148" s="90"/>
      <c r="J2148" s="94"/>
      <c r="K2148" s="95"/>
      <c r="L2148" s="95"/>
      <c r="M2148" s="95"/>
      <c r="N2148" s="96"/>
      <c r="O2148" s="89"/>
      <c r="R2148" t="b">
        <f t="shared" si="67"/>
        <v>0</v>
      </c>
    </row>
    <row r="2149" spans="1:18" ht="15" thickBot="1" x14ac:dyDescent="0.35">
      <c r="A2149" s="3" t="s">
        <v>2640</v>
      </c>
      <c r="B2149" s="3" t="s">
        <v>1145</v>
      </c>
      <c r="C2149" s="84">
        <f>IF(COUNTIF(Table1[Tag Number], A2149), 1, 0)</f>
        <v>0</v>
      </c>
      <c r="D2149" s="85">
        <f>IF(COUNTIF(Table2[Tag Number], A2149), 1, 0)</f>
        <v>0</v>
      </c>
      <c r="E2149" s="86">
        <f>IF(COUNTIF(Table3[Tag Number], A2149), 1, 0)</f>
        <v>0</v>
      </c>
      <c r="F2149" s="86">
        <f>IF(COUNTIF(Table4[Tag Number], A2149), 1, 0)</f>
        <v>0</v>
      </c>
      <c r="G2149" s="87">
        <f t="shared" si="68"/>
        <v>0</v>
      </c>
      <c r="H2149" s="88" t="str" cm="1">
        <f t="array" ref="H2149">_xlfn.IFS(OR(_xlfn.XLOOKUP(A2149,Table1[Tag Number],Table1[Status],"-",0)="Dead",
        _xlfn.XLOOKUP(A2149,Table2[Tag Number],Table2[Status],"-",0)="Dead",
        _xlfn.XLOOKUP(A2149,Table3[Tag Number],Table3[Status],"-",0)="Dead",
        _xlfn.XLOOKUP(A2149,Table4[Tag Number],Table4[Status],"-",0)="Dead"),"Dead",
     OR(_xlfn.XLOOKUP(A2149,Table1[Tag Number],Table1[Status],"-",0)="Alive",
        _xlfn.XLOOKUP(A2149,Table2[Tag Number],Table2[Status],"-",0)="Alive",
        _xlfn.XLOOKUP(A2149,Table3[Tag Number],Table3[Status],"-",0)="Alive",
        _xlfn.XLOOKUP(A2149,Table4[Tag Number],Table4[Status],"-",0)="Alive"),"Alive",
     OR(_xlfn.XLOOKUP(A2149,Table1[Tag Number],Table1[Status],"-",0)="-",
        _xlfn.XLOOKUP(A2149,Table2[Tag Number],Table2[Status],"-",0)="-",
        _xlfn.XLOOKUP(A2149,Table3[Tag Number],Table3[Status],"-",0)="-",
        _xlfn.XLOOKUP(A2149,Table4[Tag Number],Table4[Status],"-",0)="-"),
   "-")</f>
        <v>-</v>
      </c>
      <c r="I2149" s="90"/>
      <c r="J2149" s="94"/>
      <c r="K2149" s="95"/>
      <c r="L2149" s="95"/>
      <c r="M2149" s="95"/>
      <c r="N2149" s="96"/>
      <c r="O2149" s="89"/>
      <c r="R2149" t="b">
        <f t="shared" si="67"/>
        <v>0</v>
      </c>
    </row>
    <row r="2150" spans="1:18" ht="15" thickBot="1" x14ac:dyDescent="0.35">
      <c r="A2150" s="2" t="s">
        <v>2641</v>
      </c>
      <c r="B2150" s="2" t="s">
        <v>1145</v>
      </c>
      <c r="C2150" s="84">
        <f>IF(COUNTIF(Table1[Tag Number], A2150), 1, 0)</f>
        <v>0</v>
      </c>
      <c r="D2150" s="85">
        <f>IF(COUNTIF(Table2[Tag Number], A2150), 1, 0)</f>
        <v>0</v>
      </c>
      <c r="E2150" s="86">
        <f>IF(COUNTIF(Table3[Tag Number], A2150), 1, 0)</f>
        <v>0</v>
      </c>
      <c r="F2150" s="86">
        <f>IF(COUNTIF(Table4[Tag Number], A2150), 1, 0)</f>
        <v>0</v>
      </c>
      <c r="G2150" s="87">
        <f t="shared" si="68"/>
        <v>0</v>
      </c>
      <c r="H2150" s="88" t="str" cm="1">
        <f t="array" ref="H2150">_xlfn.IFS(OR(_xlfn.XLOOKUP(A2150,Table1[Tag Number],Table1[Status],"-",0)="Dead",
        _xlfn.XLOOKUP(A2150,Table2[Tag Number],Table2[Status],"-",0)="Dead",
        _xlfn.XLOOKUP(A2150,Table3[Tag Number],Table3[Status],"-",0)="Dead",
        _xlfn.XLOOKUP(A2150,Table4[Tag Number],Table4[Status],"-",0)="Dead"),"Dead",
     OR(_xlfn.XLOOKUP(A2150,Table1[Tag Number],Table1[Status],"-",0)="Alive",
        _xlfn.XLOOKUP(A2150,Table2[Tag Number],Table2[Status],"-",0)="Alive",
        _xlfn.XLOOKUP(A2150,Table3[Tag Number],Table3[Status],"-",0)="Alive",
        _xlfn.XLOOKUP(A2150,Table4[Tag Number],Table4[Status],"-",0)="Alive"),"Alive",
     OR(_xlfn.XLOOKUP(A2150,Table1[Tag Number],Table1[Status],"-",0)="-",
        _xlfn.XLOOKUP(A2150,Table2[Tag Number],Table2[Status],"-",0)="-",
        _xlfn.XLOOKUP(A2150,Table3[Tag Number],Table3[Status],"-",0)="-",
        _xlfn.XLOOKUP(A2150,Table4[Tag Number],Table4[Status],"-",0)="-"),
   "-")</f>
        <v>-</v>
      </c>
      <c r="I2150" s="90"/>
      <c r="J2150" s="94"/>
      <c r="K2150" s="95"/>
      <c r="L2150" s="95"/>
      <c r="M2150" s="95"/>
      <c r="N2150" s="96"/>
      <c r="O2150" s="89"/>
      <c r="R2150" t="b">
        <f t="shared" si="67"/>
        <v>0</v>
      </c>
    </row>
    <row r="2151" spans="1:18" ht="15" thickBot="1" x14ac:dyDescent="0.35">
      <c r="A2151" s="3" t="s">
        <v>230</v>
      </c>
      <c r="B2151" s="3" t="s">
        <v>1145</v>
      </c>
      <c r="C2151" s="84">
        <f>IF(COUNTIF(Table1[Tag Number], A2151), 1, 0)</f>
        <v>0</v>
      </c>
      <c r="D2151" s="85">
        <f>IF(COUNTIF(Table2[Tag Number], A2151), 1, 0)</f>
        <v>0</v>
      </c>
      <c r="E2151" s="86">
        <f>IF(COUNTIF(Table3[Tag Number], A2151), 1, 0)</f>
        <v>1</v>
      </c>
      <c r="F2151" s="86">
        <f>IF(COUNTIF(Table4[Tag Number], A2151), 1, 0)</f>
        <v>0</v>
      </c>
      <c r="G2151" s="87">
        <f t="shared" si="68"/>
        <v>1</v>
      </c>
      <c r="H2151" s="88" t="str" cm="1">
        <f t="array" ref="H2151">_xlfn.IFS(OR(_xlfn.XLOOKUP(A2151,Table1[Tag Number],Table1[Status],"-",0)="Dead",
        _xlfn.XLOOKUP(A2151,Table2[Tag Number],Table2[Status],"-",0)="Dead",
        _xlfn.XLOOKUP(A2151,Table3[Tag Number],Table3[Status],"-",0)="Dead",
        _xlfn.XLOOKUP(A2151,Table4[Tag Number],Table4[Status],"-",0)="Dead"),"Dead",
     OR(_xlfn.XLOOKUP(A2151,Table1[Tag Number],Table1[Status],"-",0)="Alive",
        _xlfn.XLOOKUP(A2151,Table2[Tag Number],Table2[Status],"-",0)="Alive",
        _xlfn.XLOOKUP(A2151,Table3[Tag Number],Table3[Status],"-",0)="Alive",
        _xlfn.XLOOKUP(A2151,Table4[Tag Number],Table4[Status],"-",0)="Alive"),"Alive",
     OR(_xlfn.XLOOKUP(A2151,Table1[Tag Number],Table1[Status],"-",0)="-",
        _xlfn.XLOOKUP(A2151,Table2[Tag Number],Table2[Status],"-",0)="-",
        _xlfn.XLOOKUP(A2151,Table3[Tag Number],Table3[Status],"-",0)="-",
        _xlfn.XLOOKUP(A2151,Table4[Tag Number],Table4[Status],"-",0)="-"),
   "-")</f>
        <v>Dead</v>
      </c>
      <c r="I2151" s="90"/>
      <c r="J2151" s="94"/>
      <c r="K2151" s="95"/>
      <c r="L2151" s="95"/>
      <c r="M2151" s="95"/>
      <c r="N2151" s="96"/>
      <c r="O2151" s="89"/>
      <c r="R2151" t="b">
        <f t="shared" si="67"/>
        <v>0</v>
      </c>
    </row>
    <row r="2152" spans="1:18" ht="15" thickBot="1" x14ac:dyDescent="0.35">
      <c r="A2152" s="2" t="s">
        <v>2642</v>
      </c>
      <c r="B2152" s="2" t="s">
        <v>1145</v>
      </c>
      <c r="C2152" s="84">
        <f>IF(COUNTIF(Table1[Tag Number], A2152), 1, 0)</f>
        <v>0</v>
      </c>
      <c r="D2152" s="85">
        <f>IF(COUNTIF(Table2[Tag Number], A2152), 1, 0)</f>
        <v>0</v>
      </c>
      <c r="E2152" s="86">
        <f>IF(COUNTIF(Table3[Tag Number], A2152), 1, 0)</f>
        <v>0</v>
      </c>
      <c r="F2152" s="86">
        <f>IF(COUNTIF(Table4[Tag Number], A2152), 1, 0)</f>
        <v>0</v>
      </c>
      <c r="G2152" s="87">
        <f t="shared" si="68"/>
        <v>0</v>
      </c>
      <c r="H2152" s="88" t="str" cm="1">
        <f t="array" ref="H2152">_xlfn.IFS(OR(_xlfn.XLOOKUP(A2152,Table1[Tag Number],Table1[Status],"-",0)="Dead",
        _xlfn.XLOOKUP(A2152,Table2[Tag Number],Table2[Status],"-",0)="Dead",
        _xlfn.XLOOKUP(A2152,Table3[Tag Number],Table3[Status],"-",0)="Dead",
        _xlfn.XLOOKUP(A2152,Table4[Tag Number],Table4[Status],"-",0)="Dead"),"Dead",
     OR(_xlfn.XLOOKUP(A2152,Table1[Tag Number],Table1[Status],"-",0)="Alive",
        _xlfn.XLOOKUP(A2152,Table2[Tag Number],Table2[Status],"-",0)="Alive",
        _xlfn.XLOOKUP(A2152,Table3[Tag Number],Table3[Status],"-",0)="Alive",
        _xlfn.XLOOKUP(A2152,Table4[Tag Number],Table4[Status],"-",0)="Alive"),"Alive",
     OR(_xlfn.XLOOKUP(A2152,Table1[Tag Number],Table1[Status],"-",0)="-",
        _xlfn.XLOOKUP(A2152,Table2[Tag Number],Table2[Status],"-",0)="-",
        _xlfn.XLOOKUP(A2152,Table3[Tag Number],Table3[Status],"-",0)="-",
        _xlfn.XLOOKUP(A2152,Table4[Tag Number],Table4[Status],"-",0)="-"),
   "-")</f>
        <v>-</v>
      </c>
      <c r="I2152" s="90"/>
      <c r="J2152" s="94"/>
      <c r="K2152" s="95"/>
      <c r="L2152" s="95"/>
      <c r="M2152" s="95"/>
      <c r="N2152" s="96"/>
      <c r="O2152" s="89"/>
      <c r="R2152" t="b">
        <f t="shared" si="67"/>
        <v>0</v>
      </c>
    </row>
    <row r="2153" spans="1:18" ht="15" thickBot="1" x14ac:dyDescent="0.35">
      <c r="A2153" s="3" t="s">
        <v>2643</v>
      </c>
      <c r="B2153" s="3" t="s">
        <v>1145</v>
      </c>
      <c r="C2153" s="84">
        <f>IF(COUNTIF(Table1[Tag Number], A2153), 1, 0)</f>
        <v>0</v>
      </c>
      <c r="D2153" s="85">
        <f>IF(COUNTIF(Table2[Tag Number], A2153), 1, 0)</f>
        <v>0</v>
      </c>
      <c r="E2153" s="86">
        <f>IF(COUNTIF(Table3[Tag Number], A2153), 1, 0)</f>
        <v>0</v>
      </c>
      <c r="F2153" s="86">
        <f>IF(COUNTIF(Table4[Tag Number], A2153), 1, 0)</f>
        <v>0</v>
      </c>
      <c r="G2153" s="87">
        <f t="shared" si="68"/>
        <v>0</v>
      </c>
      <c r="H2153" s="88" t="str" cm="1">
        <f t="array" ref="H2153">_xlfn.IFS(OR(_xlfn.XLOOKUP(A2153,Table1[Tag Number],Table1[Status],"-",0)="Dead",
        _xlfn.XLOOKUP(A2153,Table2[Tag Number],Table2[Status],"-",0)="Dead",
        _xlfn.XLOOKUP(A2153,Table3[Tag Number],Table3[Status],"-",0)="Dead",
        _xlfn.XLOOKUP(A2153,Table4[Tag Number],Table4[Status],"-",0)="Dead"),"Dead",
     OR(_xlfn.XLOOKUP(A2153,Table1[Tag Number],Table1[Status],"-",0)="Alive",
        _xlfn.XLOOKUP(A2153,Table2[Tag Number],Table2[Status],"-",0)="Alive",
        _xlfn.XLOOKUP(A2153,Table3[Tag Number],Table3[Status],"-",0)="Alive",
        _xlfn.XLOOKUP(A2153,Table4[Tag Number],Table4[Status],"-",0)="Alive"),"Alive",
     OR(_xlfn.XLOOKUP(A2153,Table1[Tag Number],Table1[Status],"-",0)="-",
        _xlfn.XLOOKUP(A2153,Table2[Tag Number],Table2[Status],"-",0)="-",
        _xlfn.XLOOKUP(A2153,Table3[Tag Number],Table3[Status],"-",0)="-",
        _xlfn.XLOOKUP(A2153,Table4[Tag Number],Table4[Status],"-",0)="-"),
   "-")</f>
        <v>-</v>
      </c>
      <c r="I2153" s="90"/>
      <c r="J2153" s="94"/>
      <c r="K2153" s="95"/>
      <c r="L2153" s="95"/>
      <c r="M2153" s="95"/>
      <c r="N2153" s="96"/>
      <c r="O2153" s="89"/>
      <c r="R2153" t="b">
        <f t="shared" si="67"/>
        <v>0</v>
      </c>
    </row>
    <row r="2154" spans="1:18" ht="15" thickBot="1" x14ac:dyDescent="0.35">
      <c r="A2154" s="93" t="s">
        <v>2644</v>
      </c>
      <c r="B2154" s="93" t="s">
        <v>1145</v>
      </c>
      <c r="C2154" s="84">
        <f>IF(COUNTIF(Table1[Tag Number], A2154), 1, 0)</f>
        <v>0</v>
      </c>
      <c r="D2154" s="85">
        <f>IF(COUNTIF(Table2[Tag Number], A2154), 1, 0)</f>
        <v>0</v>
      </c>
      <c r="E2154" s="86">
        <f>IF(COUNTIF(Table3[Tag Number], A2154), 1, 0)</f>
        <v>0</v>
      </c>
      <c r="F2154" s="86">
        <f>IF(COUNTIF(Table4[Tag Number], A2154), 1, 0)</f>
        <v>0</v>
      </c>
      <c r="G2154" s="87">
        <f t="shared" si="68"/>
        <v>0</v>
      </c>
      <c r="H2154" s="88" t="str" cm="1">
        <f t="array" ref="H2154">_xlfn.IFS(OR(_xlfn.XLOOKUP(A2154,Table1[Tag Number],Table1[Status],"-",0)="Dead",
        _xlfn.XLOOKUP(A2154,Table2[Tag Number],Table2[Status],"-",0)="Dead",
        _xlfn.XLOOKUP(A2154,Table3[Tag Number],Table3[Status],"-",0)="Dead",
        _xlfn.XLOOKUP(A2154,Table4[Tag Number],Table4[Status],"-",0)="Dead"),"Dead",
     OR(_xlfn.XLOOKUP(A2154,Table1[Tag Number],Table1[Status],"-",0)="Alive",
        _xlfn.XLOOKUP(A2154,Table2[Tag Number],Table2[Status],"-",0)="Alive",
        _xlfn.XLOOKUP(A2154,Table3[Tag Number],Table3[Status],"-",0)="Alive",
        _xlfn.XLOOKUP(A2154,Table4[Tag Number],Table4[Status],"-",0)="Alive"),"Alive",
     OR(_xlfn.XLOOKUP(A2154,Table1[Tag Number],Table1[Status],"-",0)="-",
        _xlfn.XLOOKUP(A2154,Table2[Tag Number],Table2[Status],"-",0)="-",
        _xlfn.XLOOKUP(A2154,Table3[Tag Number],Table3[Status],"-",0)="-",
        _xlfn.XLOOKUP(A2154,Table4[Tag Number],Table4[Status],"-",0)="-"),
   "-")</f>
        <v>-</v>
      </c>
      <c r="I2154" s="90"/>
      <c r="J2154" s="94"/>
      <c r="K2154" s="95"/>
      <c r="L2154" s="95"/>
      <c r="M2154" s="95"/>
      <c r="N2154" s="96"/>
      <c r="O2154" s="89"/>
      <c r="R2154" t="b">
        <f t="shared" si="67"/>
        <v>0</v>
      </c>
    </row>
    <row r="2155" spans="1:18" ht="15" thickBot="1" x14ac:dyDescent="0.35">
      <c r="A2155" s="3" t="s">
        <v>2645</v>
      </c>
      <c r="B2155" s="3" t="s">
        <v>1145</v>
      </c>
      <c r="C2155" s="84">
        <f>IF(COUNTIF(Table1[Tag Number], A2155), 1, 0)</f>
        <v>0</v>
      </c>
      <c r="D2155" s="85">
        <f>IF(COUNTIF(Table2[Tag Number], A2155), 1, 0)</f>
        <v>0</v>
      </c>
      <c r="E2155" s="86">
        <f>IF(COUNTIF(Table3[Tag Number], A2155), 1, 0)</f>
        <v>0</v>
      </c>
      <c r="F2155" s="86">
        <f>IF(COUNTIF(Table4[Tag Number], A2155), 1, 0)</f>
        <v>0</v>
      </c>
      <c r="G2155" s="87">
        <f t="shared" si="68"/>
        <v>0</v>
      </c>
      <c r="H2155" s="88" t="str" cm="1">
        <f t="array" ref="H2155">_xlfn.IFS(OR(_xlfn.XLOOKUP(A2155,Table1[Tag Number],Table1[Status],"-",0)="Dead",
        _xlfn.XLOOKUP(A2155,Table2[Tag Number],Table2[Status],"-",0)="Dead",
        _xlfn.XLOOKUP(A2155,Table3[Tag Number],Table3[Status],"-",0)="Dead",
        _xlfn.XLOOKUP(A2155,Table4[Tag Number],Table4[Status],"-",0)="Dead"),"Dead",
     OR(_xlfn.XLOOKUP(A2155,Table1[Tag Number],Table1[Status],"-",0)="Alive",
        _xlfn.XLOOKUP(A2155,Table2[Tag Number],Table2[Status],"-",0)="Alive",
        _xlfn.XLOOKUP(A2155,Table3[Tag Number],Table3[Status],"-",0)="Alive",
        _xlfn.XLOOKUP(A2155,Table4[Tag Number],Table4[Status],"-",0)="Alive"),"Alive",
     OR(_xlfn.XLOOKUP(A2155,Table1[Tag Number],Table1[Status],"-",0)="-",
        _xlfn.XLOOKUP(A2155,Table2[Tag Number],Table2[Status],"-",0)="-",
        _xlfn.XLOOKUP(A2155,Table3[Tag Number],Table3[Status],"-",0)="-",
        _xlfn.XLOOKUP(A2155,Table4[Tag Number],Table4[Status],"-",0)="-"),
   "-")</f>
        <v>-</v>
      </c>
      <c r="I2155" s="90"/>
      <c r="J2155" s="94"/>
      <c r="K2155" s="95"/>
      <c r="L2155" s="95"/>
      <c r="M2155" s="95"/>
      <c r="N2155" s="96"/>
      <c r="O2155" s="89"/>
      <c r="R2155" t="b">
        <f t="shared" si="67"/>
        <v>0</v>
      </c>
    </row>
    <row r="2156" spans="1:18" ht="15" thickBot="1" x14ac:dyDescent="0.35">
      <c r="A2156" s="2" t="s">
        <v>2646</v>
      </c>
      <c r="B2156" s="2" t="s">
        <v>1145</v>
      </c>
      <c r="C2156" s="84">
        <f>IF(COUNTIF(Table1[Tag Number], A2156), 1, 0)</f>
        <v>0</v>
      </c>
      <c r="D2156" s="85">
        <f>IF(COUNTIF(Table2[Tag Number], A2156), 1, 0)</f>
        <v>0</v>
      </c>
      <c r="E2156" s="86">
        <f>IF(COUNTIF(Table3[Tag Number], A2156), 1, 0)</f>
        <v>0</v>
      </c>
      <c r="F2156" s="86">
        <f>IF(COUNTIF(Table4[Tag Number], A2156), 1, 0)</f>
        <v>0</v>
      </c>
      <c r="G2156" s="87">
        <f t="shared" si="68"/>
        <v>0</v>
      </c>
      <c r="H2156" s="88" t="str" cm="1">
        <f t="array" ref="H2156">_xlfn.IFS(OR(_xlfn.XLOOKUP(A2156,Table1[Tag Number],Table1[Status],"-",0)="Dead",
        _xlfn.XLOOKUP(A2156,Table2[Tag Number],Table2[Status],"-",0)="Dead",
        _xlfn.XLOOKUP(A2156,Table3[Tag Number],Table3[Status],"-",0)="Dead",
        _xlfn.XLOOKUP(A2156,Table4[Tag Number],Table4[Status],"-",0)="Dead"),"Dead",
     OR(_xlfn.XLOOKUP(A2156,Table1[Tag Number],Table1[Status],"-",0)="Alive",
        _xlfn.XLOOKUP(A2156,Table2[Tag Number],Table2[Status],"-",0)="Alive",
        _xlfn.XLOOKUP(A2156,Table3[Tag Number],Table3[Status],"-",0)="Alive",
        _xlfn.XLOOKUP(A2156,Table4[Tag Number],Table4[Status],"-",0)="Alive"),"Alive",
     OR(_xlfn.XLOOKUP(A2156,Table1[Tag Number],Table1[Status],"-",0)="-",
        _xlfn.XLOOKUP(A2156,Table2[Tag Number],Table2[Status],"-",0)="-",
        _xlfn.XLOOKUP(A2156,Table3[Tag Number],Table3[Status],"-",0)="-",
        _xlfn.XLOOKUP(A2156,Table4[Tag Number],Table4[Status],"-",0)="-"),
   "-")</f>
        <v>-</v>
      </c>
      <c r="I2156" s="90"/>
      <c r="J2156" s="94"/>
      <c r="K2156" s="95"/>
      <c r="L2156" s="95"/>
      <c r="M2156" s="95"/>
      <c r="N2156" s="96"/>
      <c r="O2156" s="89"/>
      <c r="R2156" t="b">
        <f t="shared" si="67"/>
        <v>0</v>
      </c>
    </row>
    <row r="2157" spans="1:18" ht="15" thickBot="1" x14ac:dyDescent="0.35">
      <c r="A2157" s="3" t="s">
        <v>242</v>
      </c>
      <c r="B2157" s="3" t="s">
        <v>1145</v>
      </c>
      <c r="C2157" s="84">
        <f>IF(COUNTIF(Table1[Tag Number], A2157), 1, 0)</f>
        <v>1</v>
      </c>
      <c r="D2157" s="85">
        <f>IF(COUNTIF(Table2[Tag Number], A2157), 1, 0)</f>
        <v>0</v>
      </c>
      <c r="E2157" s="86">
        <f>IF(COUNTIF(Table3[Tag Number], A2157), 1, 0)</f>
        <v>0</v>
      </c>
      <c r="F2157" s="86">
        <f>IF(COUNTIF(Table4[Tag Number], A2157), 1, 0)</f>
        <v>0</v>
      </c>
      <c r="G2157" s="87">
        <f t="shared" si="68"/>
        <v>1</v>
      </c>
      <c r="H2157" s="88" t="str" cm="1">
        <f t="array" ref="H2157">_xlfn.IFS(OR(_xlfn.XLOOKUP(A2157,Table1[Tag Number],Table1[Status],"-",0)="Dead",
        _xlfn.XLOOKUP(A2157,Table2[Tag Number],Table2[Status],"-",0)="Dead",
        _xlfn.XLOOKUP(A2157,Table3[Tag Number],Table3[Status],"-",0)="Dead",
        _xlfn.XLOOKUP(A2157,Table4[Tag Number],Table4[Status],"-",0)="Dead"),"Dead",
     OR(_xlfn.XLOOKUP(A2157,Table1[Tag Number],Table1[Status],"-",0)="Alive",
        _xlfn.XLOOKUP(A2157,Table2[Tag Number],Table2[Status],"-",0)="Alive",
        _xlfn.XLOOKUP(A2157,Table3[Tag Number],Table3[Status],"-",0)="Alive",
        _xlfn.XLOOKUP(A2157,Table4[Tag Number],Table4[Status],"-",0)="Alive"),"Alive",
     OR(_xlfn.XLOOKUP(A2157,Table1[Tag Number],Table1[Status],"-",0)="-",
        _xlfn.XLOOKUP(A2157,Table2[Tag Number],Table2[Status],"-",0)="-",
        _xlfn.XLOOKUP(A2157,Table3[Tag Number],Table3[Status],"-",0)="-",
        _xlfn.XLOOKUP(A2157,Table4[Tag Number],Table4[Status],"-",0)="-"),
   "-")</f>
        <v>Dead</v>
      </c>
      <c r="I2157" s="90"/>
      <c r="J2157" s="94"/>
      <c r="K2157" s="95"/>
      <c r="L2157" s="95"/>
      <c r="M2157" s="95"/>
      <c r="N2157" s="96"/>
      <c r="O2157" s="89"/>
      <c r="R2157" t="b">
        <f t="shared" si="67"/>
        <v>0</v>
      </c>
    </row>
    <row r="2158" spans="1:18" ht="15" thickBot="1" x14ac:dyDescent="0.35">
      <c r="A2158" s="2" t="s">
        <v>2647</v>
      </c>
      <c r="B2158" s="2" t="s">
        <v>1145</v>
      </c>
      <c r="C2158" s="84">
        <f>IF(COUNTIF(Table1[Tag Number], A2158), 1, 0)</f>
        <v>0</v>
      </c>
      <c r="D2158" s="85">
        <f>IF(COUNTIF(Table2[Tag Number], A2158), 1, 0)</f>
        <v>0</v>
      </c>
      <c r="E2158" s="86">
        <f>IF(COUNTIF(Table3[Tag Number], A2158), 1, 0)</f>
        <v>0</v>
      </c>
      <c r="F2158" s="86">
        <f>IF(COUNTIF(Table4[Tag Number], A2158), 1, 0)</f>
        <v>0</v>
      </c>
      <c r="G2158" s="87">
        <f t="shared" si="68"/>
        <v>0</v>
      </c>
      <c r="H2158" s="88" t="str" cm="1">
        <f t="array" ref="H2158">_xlfn.IFS(OR(_xlfn.XLOOKUP(A2158,Table1[Tag Number],Table1[Status],"-",0)="Dead",
        _xlfn.XLOOKUP(A2158,Table2[Tag Number],Table2[Status],"-",0)="Dead",
        _xlfn.XLOOKUP(A2158,Table3[Tag Number],Table3[Status],"-",0)="Dead",
        _xlfn.XLOOKUP(A2158,Table4[Tag Number],Table4[Status],"-",0)="Dead"),"Dead",
     OR(_xlfn.XLOOKUP(A2158,Table1[Tag Number],Table1[Status],"-",0)="Alive",
        _xlfn.XLOOKUP(A2158,Table2[Tag Number],Table2[Status],"-",0)="Alive",
        _xlfn.XLOOKUP(A2158,Table3[Tag Number],Table3[Status],"-",0)="Alive",
        _xlfn.XLOOKUP(A2158,Table4[Tag Number],Table4[Status],"-",0)="Alive"),"Alive",
     OR(_xlfn.XLOOKUP(A2158,Table1[Tag Number],Table1[Status],"-",0)="-",
        _xlfn.XLOOKUP(A2158,Table2[Tag Number],Table2[Status],"-",0)="-",
        _xlfn.XLOOKUP(A2158,Table3[Tag Number],Table3[Status],"-",0)="-",
        _xlfn.XLOOKUP(A2158,Table4[Tag Number],Table4[Status],"-",0)="-"),
   "-")</f>
        <v>-</v>
      </c>
      <c r="I2158" s="90"/>
      <c r="J2158" s="94"/>
      <c r="K2158" s="95"/>
      <c r="L2158" s="95"/>
      <c r="M2158" s="95"/>
      <c r="N2158" s="96"/>
      <c r="O2158" s="89"/>
      <c r="R2158" t="b">
        <f t="shared" si="67"/>
        <v>0</v>
      </c>
    </row>
    <row r="2159" spans="1:18" ht="15" thickBot="1" x14ac:dyDescent="0.35">
      <c r="A2159" s="3" t="s">
        <v>306</v>
      </c>
      <c r="B2159" s="3" t="s">
        <v>1145</v>
      </c>
      <c r="C2159" s="84">
        <f>IF(COUNTIF(Table1[Tag Number], A2159), 1, 0)</f>
        <v>0</v>
      </c>
      <c r="D2159" s="85">
        <f>IF(COUNTIF(Table2[Tag Number], A2159), 1, 0)</f>
        <v>0</v>
      </c>
      <c r="E2159" s="86">
        <f>IF(COUNTIF(Table3[Tag Number], A2159), 1, 0)</f>
        <v>1</v>
      </c>
      <c r="F2159" s="86">
        <f>IF(COUNTIF(Table4[Tag Number], A2159), 1, 0)</f>
        <v>0</v>
      </c>
      <c r="G2159" s="87">
        <f t="shared" si="68"/>
        <v>1</v>
      </c>
      <c r="H2159" s="88" t="str" cm="1">
        <f t="array" ref="H2159">_xlfn.IFS(OR(_xlfn.XLOOKUP(A2159,Table1[Tag Number],Table1[Status],"-",0)="Dead",
        _xlfn.XLOOKUP(A2159,Table2[Tag Number],Table2[Status],"-",0)="Dead",
        _xlfn.XLOOKUP(A2159,Table3[Tag Number],Table3[Status],"-",0)="Dead",
        _xlfn.XLOOKUP(A2159,Table4[Tag Number],Table4[Status],"-",0)="Dead"),"Dead",
     OR(_xlfn.XLOOKUP(A2159,Table1[Tag Number],Table1[Status],"-",0)="Alive",
        _xlfn.XLOOKUP(A2159,Table2[Tag Number],Table2[Status],"-",0)="Alive",
        _xlfn.XLOOKUP(A2159,Table3[Tag Number],Table3[Status],"-",0)="Alive",
        _xlfn.XLOOKUP(A2159,Table4[Tag Number],Table4[Status],"-",0)="Alive"),"Alive",
     OR(_xlfn.XLOOKUP(A2159,Table1[Tag Number],Table1[Status],"-",0)="-",
        _xlfn.XLOOKUP(A2159,Table2[Tag Number],Table2[Status],"-",0)="-",
        _xlfn.XLOOKUP(A2159,Table3[Tag Number],Table3[Status],"-",0)="-",
        _xlfn.XLOOKUP(A2159,Table4[Tag Number],Table4[Status],"-",0)="-"),
   "-")</f>
        <v>Dead</v>
      </c>
      <c r="I2159" s="90"/>
      <c r="J2159" s="94"/>
      <c r="K2159" s="95"/>
      <c r="L2159" s="95"/>
      <c r="M2159" s="95"/>
      <c r="N2159" s="96"/>
      <c r="O2159" s="89"/>
      <c r="R2159" t="b">
        <f t="shared" si="67"/>
        <v>0</v>
      </c>
    </row>
    <row r="2160" spans="1:18" ht="15" thickBot="1" x14ac:dyDescent="0.35">
      <c r="A2160" s="2" t="s">
        <v>299</v>
      </c>
      <c r="B2160" s="2" t="s">
        <v>1145</v>
      </c>
      <c r="C2160" s="84">
        <f>IF(COUNTIF(Table1[Tag Number], A2160), 1, 0)</f>
        <v>0</v>
      </c>
      <c r="D2160" s="85">
        <f>IF(COUNTIF(Table2[Tag Number], A2160), 1, 0)</f>
        <v>1</v>
      </c>
      <c r="E2160" s="86">
        <f>IF(COUNTIF(Table3[Tag Number], A2160), 1, 0)</f>
        <v>0</v>
      </c>
      <c r="F2160" s="86">
        <f>IF(COUNTIF(Table4[Tag Number], A2160), 1, 0)</f>
        <v>0</v>
      </c>
      <c r="G2160" s="87">
        <f t="shared" si="68"/>
        <v>1</v>
      </c>
      <c r="H2160" s="88" t="str" cm="1">
        <f t="array" ref="H2160">_xlfn.IFS(OR(_xlfn.XLOOKUP(A2160,Table1[Tag Number],Table1[Status],"-",0)="Dead",
        _xlfn.XLOOKUP(A2160,Table2[Tag Number],Table2[Status],"-",0)="Dead",
        _xlfn.XLOOKUP(A2160,Table3[Tag Number],Table3[Status],"-",0)="Dead",
        _xlfn.XLOOKUP(A2160,Table4[Tag Number],Table4[Status],"-",0)="Dead"),"Dead",
     OR(_xlfn.XLOOKUP(A2160,Table1[Tag Number],Table1[Status],"-",0)="Alive",
        _xlfn.XLOOKUP(A2160,Table2[Tag Number],Table2[Status],"-",0)="Alive",
        _xlfn.XLOOKUP(A2160,Table3[Tag Number],Table3[Status],"-",0)="Alive",
        _xlfn.XLOOKUP(A2160,Table4[Tag Number],Table4[Status],"-",0)="Alive"),"Alive",
     OR(_xlfn.XLOOKUP(A2160,Table1[Tag Number],Table1[Status],"-",0)="-",
        _xlfn.XLOOKUP(A2160,Table2[Tag Number],Table2[Status],"-",0)="-",
        _xlfn.XLOOKUP(A2160,Table3[Tag Number],Table3[Status],"-",0)="-",
        _xlfn.XLOOKUP(A2160,Table4[Tag Number],Table4[Status],"-",0)="-"),
   "-")</f>
        <v>Alive</v>
      </c>
      <c r="I2160" s="90"/>
      <c r="J2160" s="94"/>
      <c r="K2160" s="95"/>
      <c r="L2160" s="95"/>
      <c r="M2160" s="95"/>
      <c r="N2160" s="96"/>
      <c r="O2160" s="89"/>
      <c r="R2160" t="b">
        <f t="shared" si="67"/>
        <v>0</v>
      </c>
    </row>
    <row r="2161" spans="1:18" ht="15" thickBot="1" x14ac:dyDescent="0.35">
      <c r="A2161" s="3" t="s">
        <v>2648</v>
      </c>
      <c r="B2161" s="3" t="s">
        <v>1145</v>
      </c>
      <c r="C2161" s="84">
        <f>IF(COUNTIF(Table1[Tag Number], A2161), 1, 0)</f>
        <v>0</v>
      </c>
      <c r="D2161" s="85">
        <f>IF(COUNTIF(Table2[Tag Number], A2161), 1, 0)</f>
        <v>0</v>
      </c>
      <c r="E2161" s="86">
        <f>IF(COUNTIF(Table3[Tag Number], A2161), 1, 0)</f>
        <v>0</v>
      </c>
      <c r="F2161" s="86">
        <f>IF(COUNTIF(Table4[Tag Number], A2161), 1, 0)</f>
        <v>0</v>
      </c>
      <c r="G2161" s="87">
        <f t="shared" si="68"/>
        <v>0</v>
      </c>
      <c r="H2161" s="88" t="str" cm="1">
        <f t="array" ref="H2161">_xlfn.IFS(OR(_xlfn.XLOOKUP(A2161,Table1[Tag Number],Table1[Status],"-",0)="Dead",
        _xlfn.XLOOKUP(A2161,Table2[Tag Number],Table2[Status],"-",0)="Dead",
        _xlfn.XLOOKUP(A2161,Table3[Tag Number],Table3[Status],"-",0)="Dead",
        _xlfn.XLOOKUP(A2161,Table4[Tag Number],Table4[Status],"-",0)="Dead"),"Dead",
     OR(_xlfn.XLOOKUP(A2161,Table1[Tag Number],Table1[Status],"-",0)="Alive",
        _xlfn.XLOOKUP(A2161,Table2[Tag Number],Table2[Status],"-",0)="Alive",
        _xlfn.XLOOKUP(A2161,Table3[Tag Number],Table3[Status],"-",0)="Alive",
        _xlfn.XLOOKUP(A2161,Table4[Tag Number],Table4[Status],"-",0)="Alive"),"Alive",
     OR(_xlfn.XLOOKUP(A2161,Table1[Tag Number],Table1[Status],"-",0)="-",
        _xlfn.XLOOKUP(A2161,Table2[Tag Number],Table2[Status],"-",0)="-",
        _xlfn.XLOOKUP(A2161,Table3[Tag Number],Table3[Status],"-",0)="-",
        _xlfn.XLOOKUP(A2161,Table4[Tag Number],Table4[Status],"-",0)="-"),
   "-")</f>
        <v>-</v>
      </c>
      <c r="I2161" s="90"/>
      <c r="J2161" s="94"/>
      <c r="K2161" s="95"/>
      <c r="L2161" s="95"/>
      <c r="M2161" s="95"/>
      <c r="N2161" s="96"/>
      <c r="O2161" s="89"/>
      <c r="R2161" t="b">
        <f t="shared" si="67"/>
        <v>0</v>
      </c>
    </row>
    <row r="2162" spans="1:18" ht="15" thickBot="1" x14ac:dyDescent="0.35">
      <c r="A2162" s="2" t="s">
        <v>2649</v>
      </c>
      <c r="B2162" s="2" t="s">
        <v>1145</v>
      </c>
      <c r="C2162" s="84">
        <f>IF(COUNTIF(Table1[Tag Number], A2162), 1, 0)</f>
        <v>0</v>
      </c>
      <c r="D2162" s="85">
        <f>IF(COUNTIF(Table2[Tag Number], A2162), 1, 0)</f>
        <v>0</v>
      </c>
      <c r="E2162" s="86">
        <f>IF(COUNTIF(Table3[Tag Number], A2162), 1, 0)</f>
        <v>0</v>
      </c>
      <c r="F2162" s="86">
        <f>IF(COUNTIF(Table4[Tag Number], A2162), 1, 0)</f>
        <v>0</v>
      </c>
      <c r="G2162" s="87">
        <f t="shared" si="68"/>
        <v>0</v>
      </c>
      <c r="H2162" s="88" t="str" cm="1">
        <f t="array" ref="H2162">_xlfn.IFS(OR(_xlfn.XLOOKUP(A2162,Table1[Tag Number],Table1[Status],"-",0)="Dead",
        _xlfn.XLOOKUP(A2162,Table2[Tag Number],Table2[Status],"-",0)="Dead",
        _xlfn.XLOOKUP(A2162,Table3[Tag Number],Table3[Status],"-",0)="Dead",
        _xlfn.XLOOKUP(A2162,Table4[Tag Number],Table4[Status],"-",0)="Dead"),"Dead",
     OR(_xlfn.XLOOKUP(A2162,Table1[Tag Number],Table1[Status],"-",0)="Alive",
        _xlfn.XLOOKUP(A2162,Table2[Tag Number],Table2[Status],"-",0)="Alive",
        _xlfn.XLOOKUP(A2162,Table3[Tag Number],Table3[Status],"-",0)="Alive",
        _xlfn.XLOOKUP(A2162,Table4[Tag Number],Table4[Status],"-",0)="Alive"),"Alive",
     OR(_xlfn.XLOOKUP(A2162,Table1[Tag Number],Table1[Status],"-",0)="-",
        _xlfn.XLOOKUP(A2162,Table2[Tag Number],Table2[Status],"-",0)="-",
        _xlfn.XLOOKUP(A2162,Table3[Tag Number],Table3[Status],"-",0)="-",
        _xlfn.XLOOKUP(A2162,Table4[Tag Number],Table4[Status],"-",0)="-"),
   "-")</f>
        <v>-</v>
      </c>
      <c r="I2162" s="90"/>
      <c r="J2162" s="94"/>
      <c r="K2162" s="95"/>
      <c r="L2162" s="95"/>
      <c r="M2162" s="95"/>
      <c r="N2162" s="96"/>
      <c r="O2162" s="89"/>
      <c r="R2162" t="b">
        <f t="shared" si="67"/>
        <v>0</v>
      </c>
    </row>
    <row r="2163" spans="1:18" ht="15" thickBot="1" x14ac:dyDescent="0.35">
      <c r="A2163" s="3" t="s">
        <v>2650</v>
      </c>
      <c r="B2163" s="3" t="s">
        <v>1145</v>
      </c>
      <c r="C2163" s="84">
        <f>IF(COUNTIF(Table1[Tag Number], A2163), 1, 0)</f>
        <v>0</v>
      </c>
      <c r="D2163" s="85">
        <f>IF(COUNTIF(Table2[Tag Number], A2163), 1, 0)</f>
        <v>0</v>
      </c>
      <c r="E2163" s="86">
        <f>IF(COUNTIF(Table3[Tag Number], A2163), 1, 0)</f>
        <v>0</v>
      </c>
      <c r="F2163" s="86">
        <f>IF(COUNTIF(Table4[Tag Number], A2163), 1, 0)</f>
        <v>0</v>
      </c>
      <c r="G2163" s="87">
        <f t="shared" si="68"/>
        <v>0</v>
      </c>
      <c r="H2163" s="88" t="str" cm="1">
        <f t="array" ref="H2163">_xlfn.IFS(OR(_xlfn.XLOOKUP(A2163,Table1[Tag Number],Table1[Status],"-",0)="Dead",
        _xlfn.XLOOKUP(A2163,Table2[Tag Number],Table2[Status],"-",0)="Dead",
        _xlfn.XLOOKUP(A2163,Table3[Tag Number],Table3[Status],"-",0)="Dead",
        _xlfn.XLOOKUP(A2163,Table4[Tag Number],Table4[Status],"-",0)="Dead"),"Dead",
     OR(_xlfn.XLOOKUP(A2163,Table1[Tag Number],Table1[Status],"-",0)="Alive",
        _xlfn.XLOOKUP(A2163,Table2[Tag Number],Table2[Status],"-",0)="Alive",
        _xlfn.XLOOKUP(A2163,Table3[Tag Number],Table3[Status],"-",0)="Alive",
        _xlfn.XLOOKUP(A2163,Table4[Tag Number],Table4[Status],"-",0)="Alive"),"Alive",
     OR(_xlfn.XLOOKUP(A2163,Table1[Tag Number],Table1[Status],"-",0)="-",
        _xlfn.XLOOKUP(A2163,Table2[Tag Number],Table2[Status],"-",0)="-",
        _xlfn.XLOOKUP(A2163,Table3[Tag Number],Table3[Status],"-",0)="-",
        _xlfn.XLOOKUP(A2163,Table4[Tag Number],Table4[Status],"-",0)="-"),
   "-")</f>
        <v>-</v>
      </c>
      <c r="I2163" s="90"/>
      <c r="J2163" s="94"/>
      <c r="K2163" s="95"/>
      <c r="L2163" s="95"/>
      <c r="M2163" s="95"/>
      <c r="N2163" s="96"/>
      <c r="O2163" s="89"/>
      <c r="R2163" t="b">
        <f t="shared" si="67"/>
        <v>0</v>
      </c>
    </row>
    <row r="2164" spans="1:18" ht="15" thickBot="1" x14ac:dyDescent="0.35">
      <c r="A2164" s="2" t="s">
        <v>2651</v>
      </c>
      <c r="B2164" s="2" t="s">
        <v>1145</v>
      </c>
      <c r="C2164" s="84">
        <f>IF(COUNTIF(Table1[Tag Number], A2164), 1, 0)</f>
        <v>0</v>
      </c>
      <c r="D2164" s="85">
        <f>IF(COUNTIF(Table2[Tag Number], A2164), 1, 0)</f>
        <v>0</v>
      </c>
      <c r="E2164" s="86">
        <f>IF(COUNTIF(Table3[Tag Number], A2164), 1, 0)</f>
        <v>0</v>
      </c>
      <c r="F2164" s="86">
        <f>IF(COUNTIF(Table4[Tag Number], A2164), 1, 0)</f>
        <v>0</v>
      </c>
      <c r="G2164" s="87">
        <f t="shared" si="68"/>
        <v>0</v>
      </c>
      <c r="H2164" s="88" t="str" cm="1">
        <f t="array" ref="H2164">_xlfn.IFS(OR(_xlfn.XLOOKUP(A2164,Table1[Tag Number],Table1[Status],"-",0)="Dead",
        _xlfn.XLOOKUP(A2164,Table2[Tag Number],Table2[Status],"-",0)="Dead",
        _xlfn.XLOOKUP(A2164,Table3[Tag Number],Table3[Status],"-",0)="Dead",
        _xlfn.XLOOKUP(A2164,Table4[Tag Number],Table4[Status],"-",0)="Dead"),"Dead",
     OR(_xlfn.XLOOKUP(A2164,Table1[Tag Number],Table1[Status],"-",0)="Alive",
        _xlfn.XLOOKUP(A2164,Table2[Tag Number],Table2[Status],"-",0)="Alive",
        _xlfn.XLOOKUP(A2164,Table3[Tag Number],Table3[Status],"-",0)="Alive",
        _xlfn.XLOOKUP(A2164,Table4[Tag Number],Table4[Status],"-",0)="Alive"),"Alive",
     OR(_xlfn.XLOOKUP(A2164,Table1[Tag Number],Table1[Status],"-",0)="-",
        _xlfn.XLOOKUP(A2164,Table2[Tag Number],Table2[Status],"-",0)="-",
        _xlfn.XLOOKUP(A2164,Table3[Tag Number],Table3[Status],"-",0)="-",
        _xlfn.XLOOKUP(A2164,Table4[Tag Number],Table4[Status],"-",0)="-"),
   "-")</f>
        <v>-</v>
      </c>
      <c r="I2164" s="90"/>
      <c r="J2164" s="94"/>
      <c r="K2164" s="95"/>
      <c r="L2164" s="95"/>
      <c r="M2164" s="95"/>
      <c r="N2164" s="96"/>
      <c r="O2164" s="89"/>
      <c r="R2164" t="b">
        <f t="shared" si="67"/>
        <v>0</v>
      </c>
    </row>
    <row r="2165" spans="1:18" ht="15" thickBot="1" x14ac:dyDescent="0.35">
      <c r="A2165" s="3" t="s">
        <v>2652</v>
      </c>
      <c r="B2165" s="3" t="s">
        <v>1145</v>
      </c>
      <c r="C2165" s="84">
        <f>IF(COUNTIF(Table1[Tag Number], A2165), 1, 0)</f>
        <v>0</v>
      </c>
      <c r="D2165" s="85">
        <f>IF(COUNTIF(Table2[Tag Number], A2165), 1, 0)</f>
        <v>0</v>
      </c>
      <c r="E2165" s="86">
        <f>IF(COUNTIF(Table3[Tag Number], A2165), 1, 0)</f>
        <v>0</v>
      </c>
      <c r="F2165" s="86">
        <f>IF(COUNTIF(Table4[Tag Number], A2165), 1, 0)</f>
        <v>0</v>
      </c>
      <c r="G2165" s="87">
        <f t="shared" si="68"/>
        <v>0</v>
      </c>
      <c r="H2165" s="88" t="str" cm="1">
        <f t="array" ref="H2165">_xlfn.IFS(OR(_xlfn.XLOOKUP(A2165,Table1[Tag Number],Table1[Status],"-",0)="Dead",
        _xlfn.XLOOKUP(A2165,Table2[Tag Number],Table2[Status],"-",0)="Dead",
        _xlfn.XLOOKUP(A2165,Table3[Tag Number],Table3[Status],"-",0)="Dead",
        _xlfn.XLOOKUP(A2165,Table4[Tag Number],Table4[Status],"-",0)="Dead"),"Dead",
     OR(_xlfn.XLOOKUP(A2165,Table1[Tag Number],Table1[Status],"-",0)="Alive",
        _xlfn.XLOOKUP(A2165,Table2[Tag Number],Table2[Status],"-",0)="Alive",
        _xlfn.XLOOKUP(A2165,Table3[Tag Number],Table3[Status],"-",0)="Alive",
        _xlfn.XLOOKUP(A2165,Table4[Tag Number],Table4[Status],"-",0)="Alive"),"Alive",
     OR(_xlfn.XLOOKUP(A2165,Table1[Tag Number],Table1[Status],"-",0)="-",
        _xlfn.XLOOKUP(A2165,Table2[Tag Number],Table2[Status],"-",0)="-",
        _xlfn.XLOOKUP(A2165,Table3[Tag Number],Table3[Status],"-",0)="-",
        _xlfn.XLOOKUP(A2165,Table4[Tag Number],Table4[Status],"-",0)="-"),
   "-")</f>
        <v>-</v>
      </c>
      <c r="I2165" s="90"/>
      <c r="J2165" s="94"/>
      <c r="K2165" s="95"/>
      <c r="L2165" s="95"/>
      <c r="M2165" s="95"/>
      <c r="N2165" s="96"/>
      <c r="O2165" s="89"/>
      <c r="R2165" t="b">
        <f t="shared" si="67"/>
        <v>0</v>
      </c>
    </row>
    <row r="2166" spans="1:18" ht="15" thickBot="1" x14ac:dyDescent="0.35">
      <c r="A2166" s="2" t="s">
        <v>190</v>
      </c>
      <c r="B2166" s="2" t="s">
        <v>1145</v>
      </c>
      <c r="C2166" s="84">
        <f>IF(COUNTIF(Table1[Tag Number], A2166), 1, 0)</f>
        <v>0</v>
      </c>
      <c r="D2166" s="85">
        <f>IF(COUNTIF(Table2[Tag Number], A2166), 1, 0)</f>
        <v>1</v>
      </c>
      <c r="E2166" s="86">
        <f>IF(COUNTIF(Table3[Tag Number], A2166), 1, 0)</f>
        <v>0</v>
      </c>
      <c r="F2166" s="86">
        <f>IF(COUNTIF(Table4[Tag Number], A2166), 1, 0)</f>
        <v>0</v>
      </c>
      <c r="G2166" s="87">
        <f t="shared" si="68"/>
        <v>1</v>
      </c>
      <c r="H2166" s="88" t="str" cm="1">
        <f t="array" ref="H2166">_xlfn.IFS(OR(_xlfn.XLOOKUP(A2166,Table1[Tag Number],Table1[Status],"-",0)="Dead",
        _xlfn.XLOOKUP(A2166,Table2[Tag Number],Table2[Status],"-",0)="Dead",
        _xlfn.XLOOKUP(A2166,Table3[Tag Number],Table3[Status],"-",0)="Dead",
        _xlfn.XLOOKUP(A2166,Table4[Tag Number],Table4[Status],"-",0)="Dead"),"Dead",
     OR(_xlfn.XLOOKUP(A2166,Table1[Tag Number],Table1[Status],"-",0)="Alive",
        _xlfn.XLOOKUP(A2166,Table2[Tag Number],Table2[Status],"-",0)="Alive",
        _xlfn.XLOOKUP(A2166,Table3[Tag Number],Table3[Status],"-",0)="Alive",
        _xlfn.XLOOKUP(A2166,Table4[Tag Number],Table4[Status],"-",0)="Alive"),"Alive",
     OR(_xlfn.XLOOKUP(A2166,Table1[Tag Number],Table1[Status],"-",0)="-",
        _xlfn.XLOOKUP(A2166,Table2[Tag Number],Table2[Status],"-",0)="-",
        _xlfn.XLOOKUP(A2166,Table3[Tag Number],Table3[Status],"-",0)="-",
        _xlfn.XLOOKUP(A2166,Table4[Tag Number],Table4[Status],"-",0)="-"),
   "-")</f>
        <v>Alive</v>
      </c>
      <c r="I2166" s="90"/>
      <c r="J2166" s="94"/>
      <c r="K2166" s="95"/>
      <c r="L2166" s="95"/>
      <c r="M2166" s="95"/>
      <c r="N2166" s="96"/>
      <c r="O2166" s="89"/>
      <c r="R2166" t="b">
        <f t="shared" si="67"/>
        <v>0</v>
      </c>
    </row>
    <row r="2167" spans="1:18" ht="15" thickBot="1" x14ac:dyDescent="0.35">
      <c r="A2167" s="3" t="s">
        <v>2653</v>
      </c>
      <c r="B2167" s="3" t="s">
        <v>1145</v>
      </c>
      <c r="C2167" s="84">
        <f>IF(COUNTIF(Table1[Tag Number], A2167), 1, 0)</f>
        <v>0</v>
      </c>
      <c r="D2167" s="85">
        <f>IF(COUNTIF(Table2[Tag Number], A2167), 1, 0)</f>
        <v>0</v>
      </c>
      <c r="E2167" s="86">
        <f>IF(COUNTIF(Table3[Tag Number], A2167), 1, 0)</f>
        <v>0</v>
      </c>
      <c r="F2167" s="86">
        <f>IF(COUNTIF(Table4[Tag Number], A2167), 1, 0)</f>
        <v>0</v>
      </c>
      <c r="G2167" s="87">
        <f t="shared" si="68"/>
        <v>0</v>
      </c>
      <c r="H2167" s="88" t="str" cm="1">
        <f t="array" ref="H2167">_xlfn.IFS(OR(_xlfn.XLOOKUP(A2167,Table1[Tag Number],Table1[Status],"-",0)="Dead",
        _xlfn.XLOOKUP(A2167,Table2[Tag Number],Table2[Status],"-",0)="Dead",
        _xlfn.XLOOKUP(A2167,Table3[Tag Number],Table3[Status],"-",0)="Dead",
        _xlfn.XLOOKUP(A2167,Table4[Tag Number],Table4[Status],"-",0)="Dead"),"Dead",
     OR(_xlfn.XLOOKUP(A2167,Table1[Tag Number],Table1[Status],"-",0)="Alive",
        _xlfn.XLOOKUP(A2167,Table2[Tag Number],Table2[Status],"-",0)="Alive",
        _xlfn.XLOOKUP(A2167,Table3[Tag Number],Table3[Status],"-",0)="Alive",
        _xlfn.XLOOKUP(A2167,Table4[Tag Number],Table4[Status],"-",0)="Alive"),"Alive",
     OR(_xlfn.XLOOKUP(A2167,Table1[Tag Number],Table1[Status],"-",0)="-",
        _xlfn.XLOOKUP(A2167,Table2[Tag Number],Table2[Status],"-",0)="-",
        _xlfn.XLOOKUP(A2167,Table3[Tag Number],Table3[Status],"-",0)="-",
        _xlfn.XLOOKUP(A2167,Table4[Tag Number],Table4[Status],"-",0)="-"),
   "-")</f>
        <v>-</v>
      </c>
      <c r="I2167" s="90"/>
      <c r="J2167" s="94"/>
      <c r="K2167" s="95"/>
      <c r="L2167" s="95"/>
      <c r="M2167" s="95"/>
      <c r="N2167" s="96"/>
      <c r="O2167" s="89"/>
      <c r="R2167" t="b">
        <f t="shared" si="67"/>
        <v>0</v>
      </c>
    </row>
    <row r="2168" spans="1:18" ht="15" thickBot="1" x14ac:dyDescent="0.35">
      <c r="A2168" s="2" t="s">
        <v>2654</v>
      </c>
      <c r="B2168" s="2" t="s">
        <v>1145</v>
      </c>
      <c r="C2168" s="84">
        <f>IF(COUNTIF(Table1[Tag Number], A2168), 1, 0)</f>
        <v>0</v>
      </c>
      <c r="D2168" s="85">
        <f>IF(COUNTIF(Table2[Tag Number], A2168), 1, 0)</f>
        <v>0</v>
      </c>
      <c r="E2168" s="86">
        <f>IF(COUNTIF(Table3[Tag Number], A2168), 1, 0)</f>
        <v>0</v>
      </c>
      <c r="F2168" s="86">
        <f>IF(COUNTIF(Table4[Tag Number], A2168), 1, 0)</f>
        <v>0</v>
      </c>
      <c r="G2168" s="87">
        <f t="shared" si="68"/>
        <v>0</v>
      </c>
      <c r="H2168" s="88" t="str" cm="1">
        <f t="array" ref="H2168">_xlfn.IFS(OR(_xlfn.XLOOKUP(A2168,Table1[Tag Number],Table1[Status],"-",0)="Dead",
        _xlfn.XLOOKUP(A2168,Table2[Tag Number],Table2[Status],"-",0)="Dead",
        _xlfn.XLOOKUP(A2168,Table3[Tag Number],Table3[Status],"-",0)="Dead",
        _xlfn.XLOOKUP(A2168,Table4[Tag Number],Table4[Status],"-",0)="Dead"),"Dead",
     OR(_xlfn.XLOOKUP(A2168,Table1[Tag Number],Table1[Status],"-",0)="Alive",
        _xlfn.XLOOKUP(A2168,Table2[Tag Number],Table2[Status],"-",0)="Alive",
        _xlfn.XLOOKUP(A2168,Table3[Tag Number],Table3[Status],"-",0)="Alive",
        _xlfn.XLOOKUP(A2168,Table4[Tag Number],Table4[Status],"-",0)="Alive"),"Alive",
     OR(_xlfn.XLOOKUP(A2168,Table1[Tag Number],Table1[Status],"-",0)="-",
        _xlfn.XLOOKUP(A2168,Table2[Tag Number],Table2[Status],"-",0)="-",
        _xlfn.XLOOKUP(A2168,Table3[Tag Number],Table3[Status],"-",0)="-",
        _xlfn.XLOOKUP(A2168,Table4[Tag Number],Table4[Status],"-",0)="-"),
   "-")</f>
        <v>-</v>
      </c>
      <c r="I2168" s="90"/>
      <c r="J2168" s="94"/>
      <c r="K2168" s="95"/>
      <c r="L2168" s="95"/>
      <c r="M2168" s="95"/>
      <c r="N2168" s="96"/>
      <c r="O2168" s="89"/>
      <c r="R2168" t="b">
        <f t="shared" si="67"/>
        <v>0</v>
      </c>
    </row>
    <row r="2169" spans="1:18" ht="15" thickBot="1" x14ac:dyDescent="0.35">
      <c r="A2169" s="3" t="s">
        <v>2655</v>
      </c>
      <c r="B2169" s="3" t="s">
        <v>1145</v>
      </c>
      <c r="C2169" s="84">
        <f>IF(COUNTIF(Table1[Tag Number], A2169), 1, 0)</f>
        <v>0</v>
      </c>
      <c r="D2169" s="85">
        <f>IF(COUNTIF(Table2[Tag Number], A2169), 1, 0)</f>
        <v>0</v>
      </c>
      <c r="E2169" s="86">
        <f>IF(COUNTIF(Table3[Tag Number], A2169), 1, 0)</f>
        <v>0</v>
      </c>
      <c r="F2169" s="86">
        <f>IF(COUNTIF(Table4[Tag Number], A2169), 1, 0)</f>
        <v>0</v>
      </c>
      <c r="G2169" s="87">
        <f t="shared" si="68"/>
        <v>0</v>
      </c>
      <c r="H2169" s="88" t="str" cm="1">
        <f t="array" ref="H2169">_xlfn.IFS(OR(_xlfn.XLOOKUP(A2169,Table1[Tag Number],Table1[Status],"-",0)="Dead",
        _xlfn.XLOOKUP(A2169,Table2[Tag Number],Table2[Status],"-",0)="Dead",
        _xlfn.XLOOKUP(A2169,Table3[Tag Number],Table3[Status],"-",0)="Dead",
        _xlfn.XLOOKUP(A2169,Table4[Tag Number],Table4[Status],"-",0)="Dead"),"Dead",
     OR(_xlfn.XLOOKUP(A2169,Table1[Tag Number],Table1[Status],"-",0)="Alive",
        _xlfn.XLOOKUP(A2169,Table2[Tag Number],Table2[Status],"-",0)="Alive",
        _xlfn.XLOOKUP(A2169,Table3[Tag Number],Table3[Status],"-",0)="Alive",
        _xlfn.XLOOKUP(A2169,Table4[Tag Number],Table4[Status],"-",0)="Alive"),"Alive",
     OR(_xlfn.XLOOKUP(A2169,Table1[Tag Number],Table1[Status],"-",0)="-",
        _xlfn.XLOOKUP(A2169,Table2[Tag Number],Table2[Status],"-",0)="-",
        _xlfn.XLOOKUP(A2169,Table3[Tag Number],Table3[Status],"-",0)="-",
        _xlfn.XLOOKUP(A2169,Table4[Tag Number],Table4[Status],"-",0)="-"),
   "-")</f>
        <v>-</v>
      </c>
      <c r="I2169" s="90"/>
      <c r="J2169" s="94"/>
      <c r="K2169" s="95"/>
      <c r="L2169" s="95"/>
      <c r="M2169" s="95"/>
      <c r="N2169" s="96"/>
      <c r="O2169" s="89"/>
      <c r="R2169" t="b">
        <f t="shared" si="67"/>
        <v>0</v>
      </c>
    </row>
    <row r="2170" spans="1:18" ht="15" thickBot="1" x14ac:dyDescent="0.35">
      <c r="A2170" s="2" t="s">
        <v>2656</v>
      </c>
      <c r="B2170" s="2" t="s">
        <v>1145</v>
      </c>
      <c r="C2170" s="84">
        <f>IF(COUNTIF(Table1[Tag Number], A2170), 1, 0)</f>
        <v>0</v>
      </c>
      <c r="D2170" s="85">
        <f>IF(COUNTIF(Table2[Tag Number], A2170), 1, 0)</f>
        <v>0</v>
      </c>
      <c r="E2170" s="86">
        <f>IF(COUNTIF(Table3[Tag Number], A2170), 1, 0)</f>
        <v>0</v>
      </c>
      <c r="F2170" s="86">
        <f>IF(COUNTIF(Table4[Tag Number], A2170), 1, 0)</f>
        <v>0</v>
      </c>
      <c r="G2170" s="87">
        <f t="shared" si="68"/>
        <v>0</v>
      </c>
      <c r="H2170" s="88" t="str" cm="1">
        <f t="array" ref="H2170">_xlfn.IFS(OR(_xlfn.XLOOKUP(A2170,Table1[Tag Number],Table1[Status],"-",0)="Dead",
        _xlfn.XLOOKUP(A2170,Table2[Tag Number],Table2[Status],"-",0)="Dead",
        _xlfn.XLOOKUP(A2170,Table3[Tag Number],Table3[Status],"-",0)="Dead",
        _xlfn.XLOOKUP(A2170,Table4[Tag Number],Table4[Status],"-",0)="Dead"),"Dead",
     OR(_xlfn.XLOOKUP(A2170,Table1[Tag Number],Table1[Status],"-",0)="Alive",
        _xlfn.XLOOKUP(A2170,Table2[Tag Number],Table2[Status],"-",0)="Alive",
        _xlfn.XLOOKUP(A2170,Table3[Tag Number],Table3[Status],"-",0)="Alive",
        _xlfn.XLOOKUP(A2170,Table4[Tag Number],Table4[Status],"-",0)="Alive"),"Alive",
     OR(_xlfn.XLOOKUP(A2170,Table1[Tag Number],Table1[Status],"-",0)="-",
        _xlfn.XLOOKUP(A2170,Table2[Tag Number],Table2[Status],"-",0)="-",
        _xlfn.XLOOKUP(A2170,Table3[Tag Number],Table3[Status],"-",0)="-",
        _xlfn.XLOOKUP(A2170,Table4[Tag Number],Table4[Status],"-",0)="-"),
   "-")</f>
        <v>-</v>
      </c>
      <c r="I2170" s="90"/>
      <c r="J2170" s="94"/>
      <c r="K2170" s="95"/>
      <c r="L2170" s="95"/>
      <c r="M2170" s="95"/>
      <c r="N2170" s="96"/>
      <c r="O2170" s="89"/>
      <c r="R2170" t="b">
        <f t="shared" si="67"/>
        <v>0</v>
      </c>
    </row>
    <row r="2171" spans="1:18" ht="15" thickBot="1" x14ac:dyDescent="0.35">
      <c r="A2171" s="3" t="s">
        <v>119</v>
      </c>
      <c r="B2171" s="3" t="s">
        <v>1145</v>
      </c>
      <c r="C2171" s="84">
        <f>IF(COUNTIF(Table1[Tag Number], A2171), 1, 0)</f>
        <v>0</v>
      </c>
      <c r="D2171" s="85">
        <f>IF(COUNTIF(Table2[Tag Number], A2171), 1, 0)</f>
        <v>0</v>
      </c>
      <c r="E2171" s="86">
        <f>IF(COUNTIF(Table3[Tag Number], A2171), 1, 0)</f>
        <v>1</v>
      </c>
      <c r="F2171" s="86">
        <f>IF(COUNTIF(Table4[Tag Number], A2171), 1, 0)</f>
        <v>1</v>
      </c>
      <c r="G2171" s="87">
        <f t="shared" si="68"/>
        <v>2</v>
      </c>
      <c r="H2171" s="88" t="str" cm="1">
        <f t="array" ref="H2171">_xlfn.IFS(OR(_xlfn.XLOOKUP(A2171,Table1[Tag Number],Table1[Status],"-",0)="Dead",
        _xlfn.XLOOKUP(A2171,Table2[Tag Number],Table2[Status],"-",0)="Dead",
        _xlfn.XLOOKUP(A2171,Table3[Tag Number],Table3[Status],"-",0)="Dead",
        _xlfn.XLOOKUP(A2171,Table4[Tag Number],Table4[Status],"-",0)="Dead"),"Dead",
     OR(_xlfn.XLOOKUP(A2171,Table1[Tag Number],Table1[Status],"-",0)="Alive",
        _xlfn.XLOOKUP(A2171,Table2[Tag Number],Table2[Status],"-",0)="Alive",
        _xlfn.XLOOKUP(A2171,Table3[Tag Number],Table3[Status],"-",0)="Alive",
        _xlfn.XLOOKUP(A2171,Table4[Tag Number],Table4[Status],"-",0)="Alive"),"Alive",
     OR(_xlfn.XLOOKUP(A2171,Table1[Tag Number],Table1[Status],"-",0)="-",
        _xlfn.XLOOKUP(A2171,Table2[Tag Number],Table2[Status],"-",0)="-",
        _xlfn.XLOOKUP(A2171,Table3[Tag Number],Table3[Status],"-",0)="-",
        _xlfn.XLOOKUP(A2171,Table4[Tag Number],Table4[Status],"-",0)="-"),
   "-")</f>
        <v>Alive</v>
      </c>
      <c r="I2171" s="90"/>
      <c r="J2171" s="94"/>
      <c r="K2171" s="95"/>
      <c r="L2171" s="95"/>
      <c r="M2171" s="95"/>
      <c r="N2171" s="96"/>
      <c r="O2171" s="89"/>
      <c r="R2171" t="str">
        <f t="shared" si="67"/>
        <v>D186</v>
      </c>
    </row>
    <row r="2172" spans="1:18" ht="15" thickBot="1" x14ac:dyDescent="0.35">
      <c r="A2172" s="2" t="s">
        <v>2657</v>
      </c>
      <c r="B2172" s="2" t="s">
        <v>1145</v>
      </c>
      <c r="C2172" s="84">
        <f>IF(COUNTIF(Table1[Tag Number], A2172), 1, 0)</f>
        <v>0</v>
      </c>
      <c r="D2172" s="85">
        <f>IF(COUNTIF(Table2[Tag Number], A2172), 1, 0)</f>
        <v>0</v>
      </c>
      <c r="E2172" s="86">
        <f>IF(COUNTIF(Table3[Tag Number], A2172), 1, 0)</f>
        <v>0</v>
      </c>
      <c r="F2172" s="86">
        <f>IF(COUNTIF(Table4[Tag Number], A2172), 1, 0)</f>
        <v>0</v>
      </c>
      <c r="G2172" s="87">
        <f t="shared" si="68"/>
        <v>0</v>
      </c>
      <c r="H2172" s="88" t="str" cm="1">
        <f t="array" ref="H2172">_xlfn.IFS(OR(_xlfn.XLOOKUP(A2172,Table1[Tag Number],Table1[Status],"-",0)="Dead",
        _xlfn.XLOOKUP(A2172,Table2[Tag Number],Table2[Status],"-",0)="Dead",
        _xlfn.XLOOKUP(A2172,Table3[Tag Number],Table3[Status],"-",0)="Dead",
        _xlfn.XLOOKUP(A2172,Table4[Tag Number],Table4[Status],"-",0)="Dead"),"Dead",
     OR(_xlfn.XLOOKUP(A2172,Table1[Tag Number],Table1[Status],"-",0)="Alive",
        _xlfn.XLOOKUP(A2172,Table2[Tag Number],Table2[Status],"-",0)="Alive",
        _xlfn.XLOOKUP(A2172,Table3[Tag Number],Table3[Status],"-",0)="Alive",
        _xlfn.XLOOKUP(A2172,Table4[Tag Number],Table4[Status],"-",0)="Alive"),"Alive",
     OR(_xlfn.XLOOKUP(A2172,Table1[Tag Number],Table1[Status],"-",0)="-",
        _xlfn.XLOOKUP(A2172,Table2[Tag Number],Table2[Status],"-",0)="-",
        _xlfn.XLOOKUP(A2172,Table3[Tag Number],Table3[Status],"-",0)="-",
        _xlfn.XLOOKUP(A2172,Table4[Tag Number],Table4[Status],"-",0)="-"),
   "-")</f>
        <v>-</v>
      </c>
      <c r="I2172" s="90"/>
      <c r="J2172" s="94"/>
      <c r="K2172" s="95"/>
      <c r="L2172" s="95"/>
      <c r="M2172" s="95"/>
      <c r="N2172" s="96"/>
      <c r="O2172" s="89"/>
      <c r="R2172" t="b">
        <f t="shared" si="67"/>
        <v>0</v>
      </c>
    </row>
    <row r="2173" spans="1:18" ht="15" thickBot="1" x14ac:dyDescent="0.35">
      <c r="A2173" s="3" t="s">
        <v>2658</v>
      </c>
      <c r="B2173" s="3" t="s">
        <v>1145</v>
      </c>
      <c r="C2173" s="84">
        <f>IF(COUNTIF(Table1[Tag Number], A2173), 1, 0)</f>
        <v>0</v>
      </c>
      <c r="D2173" s="85">
        <f>IF(COUNTIF(Table2[Tag Number], A2173), 1, 0)</f>
        <v>0</v>
      </c>
      <c r="E2173" s="86">
        <f>IF(COUNTIF(Table3[Tag Number], A2173), 1, 0)</f>
        <v>0</v>
      </c>
      <c r="F2173" s="86">
        <f>IF(COUNTIF(Table4[Tag Number], A2173), 1, 0)</f>
        <v>0</v>
      </c>
      <c r="G2173" s="87">
        <f t="shared" si="68"/>
        <v>0</v>
      </c>
      <c r="H2173" s="88" t="str" cm="1">
        <f t="array" ref="H2173">_xlfn.IFS(OR(_xlfn.XLOOKUP(A2173,Table1[Tag Number],Table1[Status],"-",0)="Dead",
        _xlfn.XLOOKUP(A2173,Table2[Tag Number],Table2[Status],"-",0)="Dead",
        _xlfn.XLOOKUP(A2173,Table3[Tag Number],Table3[Status],"-",0)="Dead",
        _xlfn.XLOOKUP(A2173,Table4[Tag Number],Table4[Status],"-",0)="Dead"),"Dead",
     OR(_xlfn.XLOOKUP(A2173,Table1[Tag Number],Table1[Status],"-",0)="Alive",
        _xlfn.XLOOKUP(A2173,Table2[Tag Number],Table2[Status],"-",0)="Alive",
        _xlfn.XLOOKUP(A2173,Table3[Tag Number],Table3[Status],"-",0)="Alive",
        _xlfn.XLOOKUP(A2173,Table4[Tag Number],Table4[Status],"-",0)="Alive"),"Alive",
     OR(_xlfn.XLOOKUP(A2173,Table1[Tag Number],Table1[Status],"-",0)="-",
        _xlfn.XLOOKUP(A2173,Table2[Tag Number],Table2[Status],"-",0)="-",
        _xlfn.XLOOKUP(A2173,Table3[Tag Number],Table3[Status],"-",0)="-",
        _xlfn.XLOOKUP(A2173,Table4[Tag Number],Table4[Status],"-",0)="-"),
   "-")</f>
        <v>-</v>
      </c>
      <c r="I2173" s="90"/>
      <c r="J2173" s="94"/>
      <c r="K2173" s="95"/>
      <c r="L2173" s="95"/>
      <c r="M2173" s="95"/>
      <c r="N2173" s="96"/>
      <c r="O2173" s="89"/>
      <c r="R2173" t="b">
        <f t="shared" si="67"/>
        <v>0</v>
      </c>
    </row>
    <row r="2174" spans="1:18" ht="15" thickBot="1" x14ac:dyDescent="0.35">
      <c r="A2174" s="93" t="s">
        <v>2659</v>
      </c>
      <c r="B2174" s="93" t="s">
        <v>1145</v>
      </c>
      <c r="C2174" s="84">
        <f>IF(COUNTIF(Table1[Tag Number], A2174), 1, 0)</f>
        <v>0</v>
      </c>
      <c r="D2174" s="85">
        <f>IF(COUNTIF(Table2[Tag Number], A2174), 1, 0)</f>
        <v>0</v>
      </c>
      <c r="E2174" s="86">
        <f>IF(COUNTIF(Table3[Tag Number], A2174), 1, 0)</f>
        <v>0</v>
      </c>
      <c r="F2174" s="86">
        <f>IF(COUNTIF(Table4[Tag Number], A2174), 1, 0)</f>
        <v>0</v>
      </c>
      <c r="G2174" s="87">
        <f t="shared" si="68"/>
        <v>0</v>
      </c>
      <c r="H2174" s="88" t="str" cm="1">
        <f t="array" ref="H2174">_xlfn.IFS(OR(_xlfn.XLOOKUP(A2174,Table1[Tag Number],Table1[Status],"-",0)="Dead",
        _xlfn.XLOOKUP(A2174,Table2[Tag Number],Table2[Status],"-",0)="Dead",
        _xlfn.XLOOKUP(A2174,Table3[Tag Number],Table3[Status],"-",0)="Dead",
        _xlfn.XLOOKUP(A2174,Table4[Tag Number],Table4[Status],"-",0)="Dead"),"Dead",
     OR(_xlfn.XLOOKUP(A2174,Table1[Tag Number],Table1[Status],"-",0)="Alive",
        _xlfn.XLOOKUP(A2174,Table2[Tag Number],Table2[Status],"-",0)="Alive",
        _xlfn.XLOOKUP(A2174,Table3[Tag Number],Table3[Status],"-",0)="Alive",
        _xlfn.XLOOKUP(A2174,Table4[Tag Number],Table4[Status],"-",0)="Alive"),"Alive",
     OR(_xlfn.XLOOKUP(A2174,Table1[Tag Number],Table1[Status],"-",0)="-",
        _xlfn.XLOOKUP(A2174,Table2[Tag Number],Table2[Status],"-",0)="-",
        _xlfn.XLOOKUP(A2174,Table3[Tag Number],Table3[Status],"-",0)="-",
        _xlfn.XLOOKUP(A2174,Table4[Tag Number],Table4[Status],"-",0)="-"),
   "-")</f>
        <v>-</v>
      </c>
      <c r="I2174" s="90"/>
      <c r="J2174" s="94"/>
      <c r="K2174" s="95"/>
      <c r="L2174" s="95"/>
      <c r="M2174" s="95"/>
      <c r="N2174" s="96"/>
      <c r="O2174" s="89"/>
      <c r="R2174" t="b">
        <f t="shared" si="67"/>
        <v>0</v>
      </c>
    </row>
    <row r="2175" spans="1:18" ht="15" thickBot="1" x14ac:dyDescent="0.35">
      <c r="A2175" s="3" t="s">
        <v>2660</v>
      </c>
      <c r="B2175" s="3" t="s">
        <v>1145</v>
      </c>
      <c r="C2175" s="84">
        <f>IF(COUNTIF(Table1[Tag Number], A2175), 1, 0)</f>
        <v>0</v>
      </c>
      <c r="D2175" s="85">
        <f>IF(COUNTIF(Table2[Tag Number], A2175), 1, 0)</f>
        <v>0</v>
      </c>
      <c r="E2175" s="86">
        <f>IF(COUNTIF(Table3[Tag Number], A2175), 1, 0)</f>
        <v>0</v>
      </c>
      <c r="F2175" s="86">
        <f>IF(COUNTIF(Table4[Tag Number], A2175), 1, 0)</f>
        <v>0</v>
      </c>
      <c r="G2175" s="87">
        <f t="shared" si="68"/>
        <v>0</v>
      </c>
      <c r="H2175" s="88" t="str" cm="1">
        <f t="array" ref="H2175">_xlfn.IFS(OR(_xlfn.XLOOKUP(A2175,Table1[Tag Number],Table1[Status],"-",0)="Dead",
        _xlfn.XLOOKUP(A2175,Table2[Tag Number],Table2[Status],"-",0)="Dead",
        _xlfn.XLOOKUP(A2175,Table3[Tag Number],Table3[Status],"-",0)="Dead",
        _xlfn.XLOOKUP(A2175,Table4[Tag Number],Table4[Status],"-",0)="Dead"),"Dead",
     OR(_xlfn.XLOOKUP(A2175,Table1[Tag Number],Table1[Status],"-",0)="Alive",
        _xlfn.XLOOKUP(A2175,Table2[Tag Number],Table2[Status],"-",0)="Alive",
        _xlfn.XLOOKUP(A2175,Table3[Tag Number],Table3[Status],"-",0)="Alive",
        _xlfn.XLOOKUP(A2175,Table4[Tag Number],Table4[Status],"-",0)="Alive"),"Alive",
     OR(_xlfn.XLOOKUP(A2175,Table1[Tag Number],Table1[Status],"-",0)="-",
        _xlfn.XLOOKUP(A2175,Table2[Tag Number],Table2[Status],"-",0)="-",
        _xlfn.XLOOKUP(A2175,Table3[Tag Number],Table3[Status],"-",0)="-",
        _xlfn.XLOOKUP(A2175,Table4[Tag Number],Table4[Status],"-",0)="-"),
   "-")</f>
        <v>-</v>
      </c>
      <c r="I2175" s="90"/>
      <c r="J2175" s="94"/>
      <c r="K2175" s="95"/>
      <c r="L2175" s="95"/>
      <c r="M2175" s="95"/>
      <c r="N2175" s="96"/>
      <c r="O2175" s="89"/>
      <c r="R2175" t="b">
        <f t="shared" si="67"/>
        <v>0</v>
      </c>
    </row>
    <row r="2176" spans="1:18" ht="15" thickBot="1" x14ac:dyDescent="0.35">
      <c r="A2176" s="2" t="s">
        <v>237</v>
      </c>
      <c r="B2176" s="2" t="s">
        <v>1145</v>
      </c>
      <c r="C2176" s="84">
        <f>IF(COUNTIF(Table1[Tag Number], A2176), 1, 0)</f>
        <v>1</v>
      </c>
      <c r="D2176" s="85">
        <f>IF(COUNTIF(Table2[Tag Number], A2176), 1, 0)</f>
        <v>0</v>
      </c>
      <c r="E2176" s="86">
        <f>IF(COUNTIF(Table3[Tag Number], A2176), 1, 0)</f>
        <v>0</v>
      </c>
      <c r="F2176" s="86">
        <f>IF(COUNTIF(Table4[Tag Number], A2176), 1, 0)</f>
        <v>0</v>
      </c>
      <c r="G2176" s="87">
        <f t="shared" si="68"/>
        <v>1</v>
      </c>
      <c r="H2176" s="88" t="str" cm="1">
        <f t="array" ref="H2176">_xlfn.IFS(OR(_xlfn.XLOOKUP(A2176,Table1[Tag Number],Table1[Status],"-",0)="Dead",
        _xlfn.XLOOKUP(A2176,Table2[Tag Number],Table2[Status],"-",0)="Dead",
        _xlfn.XLOOKUP(A2176,Table3[Tag Number],Table3[Status],"-",0)="Dead",
        _xlfn.XLOOKUP(A2176,Table4[Tag Number],Table4[Status],"-",0)="Dead"),"Dead",
     OR(_xlfn.XLOOKUP(A2176,Table1[Tag Number],Table1[Status],"-",0)="Alive",
        _xlfn.XLOOKUP(A2176,Table2[Tag Number],Table2[Status],"-",0)="Alive",
        _xlfn.XLOOKUP(A2176,Table3[Tag Number],Table3[Status],"-",0)="Alive",
        _xlfn.XLOOKUP(A2176,Table4[Tag Number],Table4[Status],"-",0)="Alive"),"Alive",
     OR(_xlfn.XLOOKUP(A2176,Table1[Tag Number],Table1[Status],"-",0)="-",
        _xlfn.XLOOKUP(A2176,Table2[Tag Number],Table2[Status],"-",0)="-",
        _xlfn.XLOOKUP(A2176,Table3[Tag Number],Table3[Status],"-",0)="-",
        _xlfn.XLOOKUP(A2176,Table4[Tag Number],Table4[Status],"-",0)="-"),
   "-")</f>
        <v>Alive</v>
      </c>
      <c r="I2176" s="90"/>
      <c r="J2176" s="94"/>
      <c r="K2176" s="95"/>
      <c r="L2176" s="95"/>
      <c r="M2176" s="95"/>
      <c r="N2176" s="96"/>
      <c r="O2176" s="89"/>
      <c r="R2176" t="b">
        <f t="shared" si="67"/>
        <v>0</v>
      </c>
    </row>
    <row r="2177" spans="1:18" ht="15" thickBot="1" x14ac:dyDescent="0.35">
      <c r="A2177" s="3" t="s">
        <v>2661</v>
      </c>
      <c r="B2177" s="3" t="s">
        <v>1145</v>
      </c>
      <c r="C2177" s="84">
        <f>IF(COUNTIF(Table1[Tag Number], A2177), 1, 0)</f>
        <v>0</v>
      </c>
      <c r="D2177" s="85">
        <f>IF(COUNTIF(Table2[Tag Number], A2177), 1, 0)</f>
        <v>0</v>
      </c>
      <c r="E2177" s="86">
        <f>IF(COUNTIF(Table3[Tag Number], A2177), 1, 0)</f>
        <v>0</v>
      </c>
      <c r="F2177" s="86">
        <f>IF(COUNTIF(Table4[Tag Number], A2177), 1, 0)</f>
        <v>0</v>
      </c>
      <c r="G2177" s="87">
        <f t="shared" si="68"/>
        <v>0</v>
      </c>
      <c r="H2177" s="88" t="str" cm="1">
        <f t="array" ref="H2177">_xlfn.IFS(OR(_xlfn.XLOOKUP(A2177,Table1[Tag Number],Table1[Status],"-",0)="Dead",
        _xlfn.XLOOKUP(A2177,Table2[Tag Number],Table2[Status],"-",0)="Dead",
        _xlfn.XLOOKUP(A2177,Table3[Tag Number],Table3[Status],"-",0)="Dead",
        _xlfn.XLOOKUP(A2177,Table4[Tag Number],Table4[Status],"-",0)="Dead"),"Dead",
     OR(_xlfn.XLOOKUP(A2177,Table1[Tag Number],Table1[Status],"-",0)="Alive",
        _xlfn.XLOOKUP(A2177,Table2[Tag Number],Table2[Status],"-",0)="Alive",
        _xlfn.XLOOKUP(A2177,Table3[Tag Number],Table3[Status],"-",0)="Alive",
        _xlfn.XLOOKUP(A2177,Table4[Tag Number],Table4[Status],"-",0)="Alive"),"Alive",
     OR(_xlfn.XLOOKUP(A2177,Table1[Tag Number],Table1[Status],"-",0)="-",
        _xlfn.XLOOKUP(A2177,Table2[Tag Number],Table2[Status],"-",0)="-",
        _xlfn.XLOOKUP(A2177,Table3[Tag Number],Table3[Status],"-",0)="-",
        _xlfn.XLOOKUP(A2177,Table4[Tag Number],Table4[Status],"-",0)="-"),
   "-")</f>
        <v>-</v>
      </c>
      <c r="I2177" s="90"/>
      <c r="J2177" s="94"/>
      <c r="K2177" s="95"/>
      <c r="L2177" s="95"/>
      <c r="M2177" s="95"/>
      <c r="N2177" s="96"/>
      <c r="O2177" s="89"/>
      <c r="R2177" t="b">
        <f t="shared" si="67"/>
        <v>0</v>
      </c>
    </row>
    <row r="2178" spans="1:18" ht="15" thickBot="1" x14ac:dyDescent="0.35">
      <c r="A2178" s="2" t="s">
        <v>2662</v>
      </c>
      <c r="B2178" s="2" t="s">
        <v>1145</v>
      </c>
      <c r="C2178" s="84">
        <f>IF(COUNTIF(Table1[Tag Number], A2178), 1, 0)</f>
        <v>0</v>
      </c>
      <c r="D2178" s="85">
        <f>IF(COUNTIF(Table2[Tag Number], A2178), 1, 0)</f>
        <v>0</v>
      </c>
      <c r="E2178" s="86">
        <f>IF(COUNTIF(Table3[Tag Number], A2178), 1, 0)</f>
        <v>0</v>
      </c>
      <c r="F2178" s="86">
        <f>IF(COUNTIF(Table4[Tag Number], A2178), 1, 0)</f>
        <v>0</v>
      </c>
      <c r="G2178" s="87">
        <f t="shared" si="68"/>
        <v>0</v>
      </c>
      <c r="H2178" s="88" t="str" cm="1">
        <f t="array" ref="H2178">_xlfn.IFS(OR(_xlfn.XLOOKUP(A2178,Table1[Tag Number],Table1[Status],"-",0)="Dead",
        _xlfn.XLOOKUP(A2178,Table2[Tag Number],Table2[Status],"-",0)="Dead",
        _xlfn.XLOOKUP(A2178,Table3[Tag Number],Table3[Status],"-",0)="Dead",
        _xlfn.XLOOKUP(A2178,Table4[Tag Number],Table4[Status],"-",0)="Dead"),"Dead",
     OR(_xlfn.XLOOKUP(A2178,Table1[Tag Number],Table1[Status],"-",0)="Alive",
        _xlfn.XLOOKUP(A2178,Table2[Tag Number],Table2[Status],"-",0)="Alive",
        _xlfn.XLOOKUP(A2178,Table3[Tag Number],Table3[Status],"-",0)="Alive",
        _xlfn.XLOOKUP(A2178,Table4[Tag Number],Table4[Status],"-",0)="Alive"),"Alive",
     OR(_xlfn.XLOOKUP(A2178,Table1[Tag Number],Table1[Status],"-",0)="-",
        _xlfn.XLOOKUP(A2178,Table2[Tag Number],Table2[Status],"-",0)="-",
        _xlfn.XLOOKUP(A2178,Table3[Tag Number],Table3[Status],"-",0)="-",
        _xlfn.XLOOKUP(A2178,Table4[Tag Number],Table4[Status],"-",0)="-"),
   "-")</f>
        <v>-</v>
      </c>
      <c r="I2178" s="90"/>
      <c r="J2178" s="94"/>
      <c r="K2178" s="95"/>
      <c r="L2178" s="95"/>
      <c r="M2178" s="95"/>
      <c r="N2178" s="96"/>
      <c r="O2178" s="89"/>
      <c r="R2178" t="b">
        <f t="shared" si="67"/>
        <v>0</v>
      </c>
    </row>
    <row r="2179" spans="1:18" ht="15" thickBot="1" x14ac:dyDescent="0.35">
      <c r="A2179" s="3" t="s">
        <v>2663</v>
      </c>
      <c r="B2179" s="3" t="s">
        <v>1145</v>
      </c>
      <c r="C2179" s="84">
        <f>IF(COUNTIF(Table1[Tag Number], A2179), 1, 0)</f>
        <v>0</v>
      </c>
      <c r="D2179" s="85">
        <f>IF(COUNTIF(Table2[Tag Number], A2179), 1, 0)</f>
        <v>0</v>
      </c>
      <c r="E2179" s="86">
        <f>IF(COUNTIF(Table3[Tag Number], A2179), 1, 0)</f>
        <v>0</v>
      </c>
      <c r="F2179" s="86">
        <f>IF(COUNTIF(Table4[Tag Number], A2179), 1, 0)</f>
        <v>0</v>
      </c>
      <c r="G2179" s="87">
        <f t="shared" si="68"/>
        <v>0</v>
      </c>
      <c r="H2179" s="88" t="str" cm="1">
        <f t="array" ref="H2179">_xlfn.IFS(OR(_xlfn.XLOOKUP(A2179,Table1[Tag Number],Table1[Status],"-",0)="Dead",
        _xlfn.XLOOKUP(A2179,Table2[Tag Number],Table2[Status],"-",0)="Dead",
        _xlfn.XLOOKUP(A2179,Table3[Tag Number],Table3[Status],"-",0)="Dead",
        _xlfn.XLOOKUP(A2179,Table4[Tag Number],Table4[Status],"-",0)="Dead"),"Dead",
     OR(_xlfn.XLOOKUP(A2179,Table1[Tag Number],Table1[Status],"-",0)="Alive",
        _xlfn.XLOOKUP(A2179,Table2[Tag Number],Table2[Status],"-",0)="Alive",
        _xlfn.XLOOKUP(A2179,Table3[Tag Number],Table3[Status],"-",0)="Alive",
        _xlfn.XLOOKUP(A2179,Table4[Tag Number],Table4[Status],"-",0)="Alive"),"Alive",
     OR(_xlfn.XLOOKUP(A2179,Table1[Tag Number],Table1[Status],"-",0)="-",
        _xlfn.XLOOKUP(A2179,Table2[Tag Number],Table2[Status],"-",0)="-",
        _xlfn.XLOOKUP(A2179,Table3[Tag Number],Table3[Status],"-",0)="-",
        _xlfn.XLOOKUP(A2179,Table4[Tag Number],Table4[Status],"-",0)="-"),
   "-")</f>
        <v>-</v>
      </c>
      <c r="I2179" s="90"/>
      <c r="J2179" s="94"/>
      <c r="K2179" s="95"/>
      <c r="L2179" s="95"/>
      <c r="M2179" s="95"/>
      <c r="N2179" s="96"/>
      <c r="O2179" s="89"/>
      <c r="R2179" t="b">
        <f t="shared" si="67"/>
        <v>0</v>
      </c>
    </row>
    <row r="2180" spans="1:18" ht="15" thickBot="1" x14ac:dyDescent="0.35">
      <c r="A2180" s="2" t="s">
        <v>2664</v>
      </c>
      <c r="B2180" s="2" t="s">
        <v>1145</v>
      </c>
      <c r="C2180" s="84">
        <f>IF(COUNTIF(Table1[Tag Number], A2180), 1, 0)</f>
        <v>0</v>
      </c>
      <c r="D2180" s="85">
        <f>IF(COUNTIF(Table2[Tag Number], A2180), 1, 0)</f>
        <v>0</v>
      </c>
      <c r="E2180" s="86">
        <f>IF(COUNTIF(Table3[Tag Number], A2180), 1, 0)</f>
        <v>0</v>
      </c>
      <c r="F2180" s="86">
        <f>IF(COUNTIF(Table4[Tag Number], A2180), 1, 0)</f>
        <v>0</v>
      </c>
      <c r="G2180" s="87">
        <f t="shared" si="68"/>
        <v>0</v>
      </c>
      <c r="H2180" s="88" t="str" cm="1">
        <f t="array" ref="H2180">_xlfn.IFS(OR(_xlfn.XLOOKUP(A2180,Table1[Tag Number],Table1[Status],"-",0)="Dead",
        _xlfn.XLOOKUP(A2180,Table2[Tag Number],Table2[Status],"-",0)="Dead",
        _xlfn.XLOOKUP(A2180,Table3[Tag Number],Table3[Status],"-",0)="Dead",
        _xlfn.XLOOKUP(A2180,Table4[Tag Number],Table4[Status],"-",0)="Dead"),"Dead",
     OR(_xlfn.XLOOKUP(A2180,Table1[Tag Number],Table1[Status],"-",0)="Alive",
        _xlfn.XLOOKUP(A2180,Table2[Tag Number],Table2[Status],"-",0)="Alive",
        _xlfn.XLOOKUP(A2180,Table3[Tag Number],Table3[Status],"-",0)="Alive",
        _xlfn.XLOOKUP(A2180,Table4[Tag Number],Table4[Status],"-",0)="Alive"),"Alive",
     OR(_xlfn.XLOOKUP(A2180,Table1[Tag Number],Table1[Status],"-",0)="-",
        _xlfn.XLOOKUP(A2180,Table2[Tag Number],Table2[Status],"-",0)="-",
        _xlfn.XLOOKUP(A2180,Table3[Tag Number],Table3[Status],"-",0)="-",
        _xlfn.XLOOKUP(A2180,Table4[Tag Number],Table4[Status],"-",0)="-"),
   "-")</f>
        <v>-</v>
      </c>
      <c r="I2180" s="90"/>
      <c r="J2180" s="94"/>
      <c r="K2180" s="95"/>
      <c r="L2180" s="95"/>
      <c r="M2180" s="95"/>
      <c r="N2180" s="96"/>
      <c r="O2180" s="89"/>
      <c r="R2180" t="b">
        <f t="shared" ref="R2180:R2243" si="69">IF(G2180&gt;1,A2180)</f>
        <v>0</v>
      </c>
    </row>
    <row r="2181" spans="1:18" ht="15" thickBot="1" x14ac:dyDescent="0.35">
      <c r="A2181" s="3" t="s">
        <v>169</v>
      </c>
      <c r="B2181" s="3" t="s">
        <v>1145</v>
      </c>
      <c r="C2181" s="84">
        <f>IF(COUNTIF(Table1[Tag Number], A2181), 1, 0)</f>
        <v>0</v>
      </c>
      <c r="D2181" s="85">
        <f>IF(COUNTIF(Table2[Tag Number], A2181), 1, 0)</f>
        <v>0</v>
      </c>
      <c r="E2181" s="86">
        <f>IF(COUNTIF(Table3[Tag Number], A2181), 1, 0)</f>
        <v>1</v>
      </c>
      <c r="F2181" s="86">
        <f>IF(COUNTIF(Table4[Tag Number], A2181), 1, 0)</f>
        <v>0</v>
      </c>
      <c r="G2181" s="87">
        <f t="shared" ref="G2181:G2244" si="70">SUM(C2181:F2181)</f>
        <v>1</v>
      </c>
      <c r="H2181" s="88" t="str" cm="1">
        <f t="array" ref="H2181">_xlfn.IFS(OR(_xlfn.XLOOKUP(A2181,Table1[Tag Number],Table1[Status],"-",0)="Dead",
        _xlfn.XLOOKUP(A2181,Table2[Tag Number],Table2[Status],"-",0)="Dead",
        _xlfn.XLOOKUP(A2181,Table3[Tag Number],Table3[Status],"-",0)="Dead",
        _xlfn.XLOOKUP(A2181,Table4[Tag Number],Table4[Status],"-",0)="Dead"),"Dead",
     OR(_xlfn.XLOOKUP(A2181,Table1[Tag Number],Table1[Status],"-",0)="Alive",
        _xlfn.XLOOKUP(A2181,Table2[Tag Number],Table2[Status],"-",0)="Alive",
        _xlfn.XLOOKUP(A2181,Table3[Tag Number],Table3[Status],"-",0)="Alive",
        _xlfn.XLOOKUP(A2181,Table4[Tag Number],Table4[Status],"-",0)="Alive"),"Alive",
     OR(_xlfn.XLOOKUP(A2181,Table1[Tag Number],Table1[Status],"-",0)="-",
        _xlfn.XLOOKUP(A2181,Table2[Tag Number],Table2[Status],"-",0)="-",
        _xlfn.XLOOKUP(A2181,Table3[Tag Number],Table3[Status],"-",0)="-",
        _xlfn.XLOOKUP(A2181,Table4[Tag Number],Table4[Status],"-",0)="-"),
   "-")</f>
        <v>Alive</v>
      </c>
      <c r="I2181" s="90"/>
      <c r="J2181" s="94"/>
      <c r="K2181" s="95"/>
      <c r="L2181" s="95"/>
      <c r="M2181" s="95"/>
      <c r="N2181" s="96"/>
      <c r="O2181" s="89"/>
      <c r="R2181" t="b">
        <f t="shared" si="69"/>
        <v>0</v>
      </c>
    </row>
    <row r="2182" spans="1:18" ht="15" thickBot="1" x14ac:dyDescent="0.35">
      <c r="A2182" s="2" t="s">
        <v>2665</v>
      </c>
      <c r="B2182" s="2" t="s">
        <v>1145</v>
      </c>
      <c r="C2182" s="84">
        <f>IF(COUNTIF(Table1[Tag Number], A2182), 1, 0)</f>
        <v>0</v>
      </c>
      <c r="D2182" s="85">
        <f>IF(COUNTIF(Table2[Tag Number], A2182), 1, 0)</f>
        <v>0</v>
      </c>
      <c r="E2182" s="86">
        <f>IF(COUNTIF(Table3[Tag Number], A2182), 1, 0)</f>
        <v>0</v>
      </c>
      <c r="F2182" s="86">
        <f>IF(COUNTIF(Table4[Tag Number], A2182), 1, 0)</f>
        <v>0</v>
      </c>
      <c r="G2182" s="87">
        <f t="shared" si="70"/>
        <v>0</v>
      </c>
      <c r="H2182" s="88" t="str" cm="1">
        <f t="array" ref="H2182">_xlfn.IFS(OR(_xlfn.XLOOKUP(A2182,Table1[Tag Number],Table1[Status],"-",0)="Dead",
        _xlfn.XLOOKUP(A2182,Table2[Tag Number],Table2[Status],"-",0)="Dead",
        _xlfn.XLOOKUP(A2182,Table3[Tag Number],Table3[Status],"-",0)="Dead",
        _xlfn.XLOOKUP(A2182,Table4[Tag Number],Table4[Status],"-",0)="Dead"),"Dead",
     OR(_xlfn.XLOOKUP(A2182,Table1[Tag Number],Table1[Status],"-",0)="Alive",
        _xlfn.XLOOKUP(A2182,Table2[Tag Number],Table2[Status],"-",0)="Alive",
        _xlfn.XLOOKUP(A2182,Table3[Tag Number],Table3[Status],"-",0)="Alive",
        _xlfn.XLOOKUP(A2182,Table4[Tag Number],Table4[Status],"-",0)="Alive"),"Alive",
     OR(_xlfn.XLOOKUP(A2182,Table1[Tag Number],Table1[Status],"-",0)="-",
        _xlfn.XLOOKUP(A2182,Table2[Tag Number],Table2[Status],"-",0)="-",
        _xlfn.XLOOKUP(A2182,Table3[Tag Number],Table3[Status],"-",0)="-",
        _xlfn.XLOOKUP(A2182,Table4[Tag Number],Table4[Status],"-",0)="-"),
   "-")</f>
        <v>-</v>
      </c>
      <c r="I2182" s="90"/>
      <c r="J2182" s="94"/>
      <c r="K2182" s="95"/>
      <c r="L2182" s="95"/>
      <c r="M2182" s="95"/>
      <c r="N2182" s="96"/>
      <c r="O2182" s="89"/>
      <c r="R2182" t="b">
        <f t="shared" si="69"/>
        <v>0</v>
      </c>
    </row>
    <row r="2183" spans="1:18" ht="15" thickBot="1" x14ac:dyDescent="0.35">
      <c r="A2183" s="93" t="s">
        <v>2666</v>
      </c>
      <c r="B2183" s="93" t="s">
        <v>1145</v>
      </c>
      <c r="C2183" s="84">
        <f>IF(COUNTIF(Table1[Tag Number], A2183), 1, 0)</f>
        <v>0</v>
      </c>
      <c r="D2183" s="85">
        <f>IF(COUNTIF(Table2[Tag Number], A2183), 1, 0)</f>
        <v>0</v>
      </c>
      <c r="E2183" s="86">
        <f>IF(COUNTIF(Table3[Tag Number], A2183), 1, 0)</f>
        <v>0</v>
      </c>
      <c r="F2183" s="86">
        <f>IF(COUNTIF(Table4[Tag Number], A2183), 1, 0)</f>
        <v>0</v>
      </c>
      <c r="G2183" s="87">
        <f t="shared" si="70"/>
        <v>0</v>
      </c>
      <c r="H2183" s="88" t="str" cm="1">
        <f t="array" ref="H2183">_xlfn.IFS(OR(_xlfn.XLOOKUP(A2183,Table1[Tag Number],Table1[Status],"-",0)="Dead",
        _xlfn.XLOOKUP(A2183,Table2[Tag Number],Table2[Status],"-",0)="Dead",
        _xlfn.XLOOKUP(A2183,Table3[Tag Number],Table3[Status],"-",0)="Dead",
        _xlfn.XLOOKUP(A2183,Table4[Tag Number],Table4[Status],"-",0)="Dead"),"Dead",
     OR(_xlfn.XLOOKUP(A2183,Table1[Tag Number],Table1[Status],"-",0)="Alive",
        _xlfn.XLOOKUP(A2183,Table2[Tag Number],Table2[Status],"-",0)="Alive",
        _xlfn.XLOOKUP(A2183,Table3[Tag Number],Table3[Status],"-",0)="Alive",
        _xlfn.XLOOKUP(A2183,Table4[Tag Number],Table4[Status],"-",0)="Alive"),"Alive",
     OR(_xlfn.XLOOKUP(A2183,Table1[Tag Number],Table1[Status],"-",0)="-",
        _xlfn.XLOOKUP(A2183,Table2[Tag Number],Table2[Status],"-",0)="-",
        _xlfn.XLOOKUP(A2183,Table3[Tag Number],Table3[Status],"-",0)="-",
        _xlfn.XLOOKUP(A2183,Table4[Tag Number],Table4[Status],"-",0)="-"),
   "-")</f>
        <v>-</v>
      </c>
      <c r="I2183" s="90"/>
      <c r="J2183" s="94"/>
      <c r="K2183" s="95"/>
      <c r="L2183" s="95"/>
      <c r="M2183" s="95"/>
      <c r="N2183" s="96"/>
      <c r="O2183" s="89"/>
      <c r="R2183" t="b">
        <f t="shared" si="69"/>
        <v>0</v>
      </c>
    </row>
    <row r="2184" spans="1:18" ht="15" thickBot="1" x14ac:dyDescent="0.35">
      <c r="A2184" s="2" t="s">
        <v>2667</v>
      </c>
      <c r="B2184" s="2" t="s">
        <v>1145</v>
      </c>
      <c r="C2184" s="84">
        <f>IF(COUNTIF(Table1[Tag Number], A2184), 1, 0)</f>
        <v>0</v>
      </c>
      <c r="D2184" s="85">
        <f>IF(COUNTIF(Table2[Tag Number], A2184), 1, 0)</f>
        <v>0</v>
      </c>
      <c r="E2184" s="86">
        <f>IF(COUNTIF(Table3[Tag Number], A2184), 1, 0)</f>
        <v>0</v>
      </c>
      <c r="F2184" s="86">
        <f>IF(COUNTIF(Table4[Tag Number], A2184), 1, 0)</f>
        <v>0</v>
      </c>
      <c r="G2184" s="87">
        <f t="shared" si="70"/>
        <v>0</v>
      </c>
      <c r="H2184" s="88" t="str" cm="1">
        <f t="array" ref="H2184">_xlfn.IFS(OR(_xlfn.XLOOKUP(A2184,Table1[Tag Number],Table1[Status],"-",0)="Dead",
        _xlfn.XLOOKUP(A2184,Table2[Tag Number],Table2[Status],"-",0)="Dead",
        _xlfn.XLOOKUP(A2184,Table3[Tag Number],Table3[Status],"-",0)="Dead",
        _xlfn.XLOOKUP(A2184,Table4[Tag Number],Table4[Status],"-",0)="Dead"),"Dead",
     OR(_xlfn.XLOOKUP(A2184,Table1[Tag Number],Table1[Status],"-",0)="Alive",
        _xlfn.XLOOKUP(A2184,Table2[Tag Number],Table2[Status],"-",0)="Alive",
        _xlfn.XLOOKUP(A2184,Table3[Tag Number],Table3[Status],"-",0)="Alive",
        _xlfn.XLOOKUP(A2184,Table4[Tag Number],Table4[Status],"-",0)="Alive"),"Alive",
     OR(_xlfn.XLOOKUP(A2184,Table1[Tag Number],Table1[Status],"-",0)="-",
        _xlfn.XLOOKUP(A2184,Table2[Tag Number],Table2[Status],"-",0)="-",
        _xlfn.XLOOKUP(A2184,Table3[Tag Number],Table3[Status],"-",0)="-",
        _xlfn.XLOOKUP(A2184,Table4[Tag Number],Table4[Status],"-",0)="-"),
   "-")</f>
        <v>-</v>
      </c>
      <c r="I2184" s="90"/>
      <c r="J2184" s="94"/>
      <c r="K2184" s="95"/>
      <c r="L2184" s="95"/>
      <c r="M2184" s="95"/>
      <c r="N2184" s="96"/>
      <c r="O2184" s="89"/>
      <c r="R2184" t="b">
        <f t="shared" si="69"/>
        <v>0</v>
      </c>
    </row>
    <row r="2185" spans="1:18" ht="15" thickBot="1" x14ac:dyDescent="0.35">
      <c r="A2185" s="3" t="s">
        <v>2668</v>
      </c>
      <c r="B2185" s="3" t="s">
        <v>1145</v>
      </c>
      <c r="C2185" s="84">
        <f>IF(COUNTIF(Table1[Tag Number], A2185), 1, 0)</f>
        <v>0</v>
      </c>
      <c r="D2185" s="85">
        <f>IF(COUNTIF(Table2[Tag Number], A2185), 1, 0)</f>
        <v>0</v>
      </c>
      <c r="E2185" s="86">
        <f>IF(COUNTIF(Table3[Tag Number], A2185), 1, 0)</f>
        <v>0</v>
      </c>
      <c r="F2185" s="86">
        <f>IF(COUNTIF(Table4[Tag Number], A2185), 1, 0)</f>
        <v>0</v>
      </c>
      <c r="G2185" s="87">
        <f t="shared" si="70"/>
        <v>0</v>
      </c>
      <c r="H2185" s="88" t="str" cm="1">
        <f t="array" ref="H2185">_xlfn.IFS(OR(_xlfn.XLOOKUP(A2185,Table1[Tag Number],Table1[Status],"-",0)="Dead",
        _xlfn.XLOOKUP(A2185,Table2[Tag Number],Table2[Status],"-",0)="Dead",
        _xlfn.XLOOKUP(A2185,Table3[Tag Number],Table3[Status],"-",0)="Dead",
        _xlfn.XLOOKUP(A2185,Table4[Tag Number],Table4[Status],"-",0)="Dead"),"Dead",
     OR(_xlfn.XLOOKUP(A2185,Table1[Tag Number],Table1[Status],"-",0)="Alive",
        _xlfn.XLOOKUP(A2185,Table2[Tag Number],Table2[Status],"-",0)="Alive",
        _xlfn.XLOOKUP(A2185,Table3[Tag Number],Table3[Status],"-",0)="Alive",
        _xlfn.XLOOKUP(A2185,Table4[Tag Number],Table4[Status],"-",0)="Alive"),"Alive",
     OR(_xlfn.XLOOKUP(A2185,Table1[Tag Number],Table1[Status],"-",0)="-",
        _xlfn.XLOOKUP(A2185,Table2[Tag Number],Table2[Status],"-",0)="-",
        _xlfn.XLOOKUP(A2185,Table3[Tag Number],Table3[Status],"-",0)="-",
        _xlfn.XLOOKUP(A2185,Table4[Tag Number],Table4[Status],"-",0)="-"),
   "-")</f>
        <v>-</v>
      </c>
      <c r="I2185" s="90"/>
      <c r="J2185" s="94"/>
      <c r="K2185" s="95"/>
      <c r="L2185" s="95"/>
      <c r="M2185" s="95"/>
      <c r="N2185" s="96"/>
      <c r="O2185" s="89"/>
      <c r="R2185" t="b">
        <f t="shared" si="69"/>
        <v>0</v>
      </c>
    </row>
    <row r="2186" spans="1:18" ht="15" thickBot="1" x14ac:dyDescent="0.35">
      <c r="A2186" s="2" t="s">
        <v>2669</v>
      </c>
      <c r="B2186" s="2" t="s">
        <v>1145</v>
      </c>
      <c r="C2186" s="84">
        <f>IF(COUNTIF(Table1[Tag Number], A2186), 1, 0)</f>
        <v>0</v>
      </c>
      <c r="D2186" s="85">
        <f>IF(COUNTIF(Table2[Tag Number], A2186), 1, 0)</f>
        <v>0</v>
      </c>
      <c r="E2186" s="86">
        <f>IF(COUNTIF(Table3[Tag Number], A2186), 1, 0)</f>
        <v>0</v>
      </c>
      <c r="F2186" s="86">
        <f>IF(COUNTIF(Table4[Tag Number], A2186), 1, 0)</f>
        <v>0</v>
      </c>
      <c r="G2186" s="87">
        <f t="shared" si="70"/>
        <v>0</v>
      </c>
      <c r="H2186" s="88" t="str" cm="1">
        <f t="array" ref="H2186">_xlfn.IFS(OR(_xlfn.XLOOKUP(A2186,Table1[Tag Number],Table1[Status],"-",0)="Dead",
        _xlfn.XLOOKUP(A2186,Table2[Tag Number],Table2[Status],"-",0)="Dead",
        _xlfn.XLOOKUP(A2186,Table3[Tag Number],Table3[Status],"-",0)="Dead",
        _xlfn.XLOOKUP(A2186,Table4[Tag Number],Table4[Status],"-",0)="Dead"),"Dead",
     OR(_xlfn.XLOOKUP(A2186,Table1[Tag Number],Table1[Status],"-",0)="Alive",
        _xlfn.XLOOKUP(A2186,Table2[Tag Number],Table2[Status],"-",0)="Alive",
        _xlfn.XLOOKUP(A2186,Table3[Tag Number],Table3[Status],"-",0)="Alive",
        _xlfn.XLOOKUP(A2186,Table4[Tag Number],Table4[Status],"-",0)="Alive"),"Alive",
     OR(_xlfn.XLOOKUP(A2186,Table1[Tag Number],Table1[Status],"-",0)="-",
        _xlfn.XLOOKUP(A2186,Table2[Tag Number],Table2[Status],"-",0)="-",
        _xlfn.XLOOKUP(A2186,Table3[Tag Number],Table3[Status],"-",0)="-",
        _xlfn.XLOOKUP(A2186,Table4[Tag Number],Table4[Status],"-",0)="-"),
   "-")</f>
        <v>-</v>
      </c>
      <c r="I2186" s="90"/>
      <c r="J2186" s="94"/>
      <c r="K2186" s="95"/>
      <c r="L2186" s="95"/>
      <c r="M2186" s="95"/>
      <c r="N2186" s="96"/>
      <c r="O2186" s="89"/>
      <c r="R2186" t="b">
        <f t="shared" si="69"/>
        <v>0</v>
      </c>
    </row>
    <row r="2187" spans="1:18" ht="15" thickBot="1" x14ac:dyDescent="0.35">
      <c r="A2187" s="3" t="s">
        <v>2670</v>
      </c>
      <c r="B2187" s="3" t="s">
        <v>1145</v>
      </c>
      <c r="C2187" s="84">
        <f>IF(COUNTIF(Table1[Tag Number], A2187), 1, 0)</f>
        <v>0</v>
      </c>
      <c r="D2187" s="85">
        <f>IF(COUNTIF(Table2[Tag Number], A2187), 1, 0)</f>
        <v>0</v>
      </c>
      <c r="E2187" s="86">
        <f>IF(COUNTIF(Table3[Tag Number], A2187), 1, 0)</f>
        <v>0</v>
      </c>
      <c r="F2187" s="86">
        <f>IF(COUNTIF(Table4[Tag Number], A2187), 1, 0)</f>
        <v>0</v>
      </c>
      <c r="G2187" s="87">
        <f t="shared" si="70"/>
        <v>0</v>
      </c>
      <c r="H2187" s="88" t="str" cm="1">
        <f t="array" ref="H2187">_xlfn.IFS(OR(_xlfn.XLOOKUP(A2187,Table1[Tag Number],Table1[Status],"-",0)="Dead",
        _xlfn.XLOOKUP(A2187,Table2[Tag Number],Table2[Status],"-",0)="Dead",
        _xlfn.XLOOKUP(A2187,Table3[Tag Number],Table3[Status],"-",0)="Dead",
        _xlfn.XLOOKUP(A2187,Table4[Tag Number],Table4[Status],"-",0)="Dead"),"Dead",
     OR(_xlfn.XLOOKUP(A2187,Table1[Tag Number],Table1[Status],"-",0)="Alive",
        _xlfn.XLOOKUP(A2187,Table2[Tag Number],Table2[Status],"-",0)="Alive",
        _xlfn.XLOOKUP(A2187,Table3[Tag Number],Table3[Status],"-",0)="Alive",
        _xlfn.XLOOKUP(A2187,Table4[Tag Number],Table4[Status],"-",0)="Alive"),"Alive",
     OR(_xlfn.XLOOKUP(A2187,Table1[Tag Number],Table1[Status],"-",0)="-",
        _xlfn.XLOOKUP(A2187,Table2[Tag Number],Table2[Status],"-",0)="-",
        _xlfn.XLOOKUP(A2187,Table3[Tag Number],Table3[Status],"-",0)="-",
        _xlfn.XLOOKUP(A2187,Table4[Tag Number],Table4[Status],"-",0)="-"),
   "-")</f>
        <v>-</v>
      </c>
      <c r="I2187" s="90"/>
      <c r="J2187" s="94"/>
      <c r="K2187" s="95"/>
      <c r="L2187" s="95"/>
      <c r="M2187" s="95"/>
      <c r="N2187" s="96"/>
      <c r="O2187" s="89"/>
      <c r="R2187" t="b">
        <f t="shared" si="69"/>
        <v>0</v>
      </c>
    </row>
    <row r="2188" spans="1:18" ht="15" thickBot="1" x14ac:dyDescent="0.35">
      <c r="A2188" s="2" t="s">
        <v>2671</v>
      </c>
      <c r="B2188" s="2" t="s">
        <v>1145</v>
      </c>
      <c r="C2188" s="84">
        <f>IF(COUNTIF(Table1[Tag Number], A2188), 1, 0)</f>
        <v>0</v>
      </c>
      <c r="D2188" s="85">
        <f>IF(COUNTIF(Table2[Tag Number], A2188), 1, 0)</f>
        <v>0</v>
      </c>
      <c r="E2188" s="86">
        <f>IF(COUNTIF(Table3[Tag Number], A2188), 1, 0)</f>
        <v>0</v>
      </c>
      <c r="F2188" s="86">
        <f>IF(COUNTIF(Table4[Tag Number], A2188), 1, 0)</f>
        <v>0</v>
      </c>
      <c r="G2188" s="87">
        <f t="shared" si="70"/>
        <v>0</v>
      </c>
      <c r="H2188" s="88" t="str" cm="1">
        <f t="array" ref="H2188">_xlfn.IFS(OR(_xlfn.XLOOKUP(A2188,Table1[Tag Number],Table1[Status],"-",0)="Dead",
        _xlfn.XLOOKUP(A2188,Table2[Tag Number],Table2[Status],"-",0)="Dead",
        _xlfn.XLOOKUP(A2188,Table3[Tag Number],Table3[Status],"-",0)="Dead",
        _xlfn.XLOOKUP(A2188,Table4[Tag Number],Table4[Status],"-",0)="Dead"),"Dead",
     OR(_xlfn.XLOOKUP(A2188,Table1[Tag Number],Table1[Status],"-",0)="Alive",
        _xlfn.XLOOKUP(A2188,Table2[Tag Number],Table2[Status],"-",0)="Alive",
        _xlfn.XLOOKUP(A2188,Table3[Tag Number],Table3[Status],"-",0)="Alive",
        _xlfn.XLOOKUP(A2188,Table4[Tag Number],Table4[Status],"-",0)="Alive"),"Alive",
     OR(_xlfn.XLOOKUP(A2188,Table1[Tag Number],Table1[Status],"-",0)="-",
        _xlfn.XLOOKUP(A2188,Table2[Tag Number],Table2[Status],"-",0)="-",
        _xlfn.XLOOKUP(A2188,Table3[Tag Number],Table3[Status],"-",0)="-",
        _xlfn.XLOOKUP(A2188,Table4[Tag Number],Table4[Status],"-",0)="-"),
   "-")</f>
        <v>-</v>
      </c>
      <c r="I2188" s="90"/>
      <c r="J2188" s="94"/>
      <c r="K2188" s="95"/>
      <c r="L2188" s="95"/>
      <c r="M2188" s="95"/>
      <c r="N2188" s="96"/>
      <c r="O2188" s="89"/>
      <c r="R2188" t="b">
        <f t="shared" si="69"/>
        <v>0</v>
      </c>
    </row>
    <row r="2189" spans="1:18" ht="15" thickBot="1" x14ac:dyDescent="0.35">
      <c r="A2189" s="3" t="s">
        <v>2672</v>
      </c>
      <c r="B2189" s="3" t="s">
        <v>1145</v>
      </c>
      <c r="C2189" s="84">
        <f>IF(COUNTIF(Table1[Tag Number], A2189), 1, 0)</f>
        <v>0</v>
      </c>
      <c r="D2189" s="85">
        <f>IF(COUNTIF(Table2[Tag Number], A2189), 1, 0)</f>
        <v>0</v>
      </c>
      <c r="E2189" s="86">
        <f>IF(COUNTIF(Table3[Tag Number], A2189), 1, 0)</f>
        <v>0</v>
      </c>
      <c r="F2189" s="86">
        <f>IF(COUNTIF(Table4[Tag Number], A2189), 1, 0)</f>
        <v>0</v>
      </c>
      <c r="G2189" s="87">
        <f t="shared" si="70"/>
        <v>0</v>
      </c>
      <c r="H2189" s="88" t="str" cm="1">
        <f t="array" ref="H2189">_xlfn.IFS(OR(_xlfn.XLOOKUP(A2189,Table1[Tag Number],Table1[Status],"-",0)="Dead",
        _xlfn.XLOOKUP(A2189,Table2[Tag Number],Table2[Status],"-",0)="Dead",
        _xlfn.XLOOKUP(A2189,Table3[Tag Number],Table3[Status],"-",0)="Dead",
        _xlfn.XLOOKUP(A2189,Table4[Tag Number],Table4[Status],"-",0)="Dead"),"Dead",
     OR(_xlfn.XLOOKUP(A2189,Table1[Tag Number],Table1[Status],"-",0)="Alive",
        _xlfn.XLOOKUP(A2189,Table2[Tag Number],Table2[Status],"-",0)="Alive",
        _xlfn.XLOOKUP(A2189,Table3[Tag Number],Table3[Status],"-",0)="Alive",
        _xlfn.XLOOKUP(A2189,Table4[Tag Number],Table4[Status],"-",0)="Alive"),"Alive",
     OR(_xlfn.XLOOKUP(A2189,Table1[Tag Number],Table1[Status],"-",0)="-",
        _xlfn.XLOOKUP(A2189,Table2[Tag Number],Table2[Status],"-",0)="-",
        _xlfn.XLOOKUP(A2189,Table3[Tag Number],Table3[Status],"-",0)="-",
        _xlfn.XLOOKUP(A2189,Table4[Tag Number],Table4[Status],"-",0)="-"),
   "-")</f>
        <v>-</v>
      </c>
      <c r="I2189" s="90"/>
      <c r="J2189" s="94"/>
      <c r="K2189" s="95"/>
      <c r="L2189" s="95"/>
      <c r="M2189" s="95"/>
      <c r="N2189" s="96"/>
      <c r="O2189" s="89"/>
      <c r="R2189" t="b">
        <f t="shared" si="69"/>
        <v>0</v>
      </c>
    </row>
    <row r="2190" spans="1:18" ht="15" thickBot="1" x14ac:dyDescent="0.35">
      <c r="A2190" s="2" t="s">
        <v>2673</v>
      </c>
      <c r="B2190" s="2" t="s">
        <v>1145</v>
      </c>
      <c r="C2190" s="84">
        <f>IF(COUNTIF(Table1[Tag Number], A2190), 1, 0)</f>
        <v>0</v>
      </c>
      <c r="D2190" s="85">
        <f>IF(COUNTIF(Table2[Tag Number], A2190), 1, 0)</f>
        <v>0</v>
      </c>
      <c r="E2190" s="86">
        <f>IF(COUNTIF(Table3[Tag Number], A2190), 1, 0)</f>
        <v>0</v>
      </c>
      <c r="F2190" s="86">
        <f>IF(COUNTIF(Table4[Tag Number], A2190), 1, 0)</f>
        <v>0</v>
      </c>
      <c r="G2190" s="87">
        <f t="shared" si="70"/>
        <v>0</v>
      </c>
      <c r="H2190" s="88" t="str" cm="1">
        <f t="array" ref="H2190">_xlfn.IFS(OR(_xlfn.XLOOKUP(A2190,Table1[Tag Number],Table1[Status],"-",0)="Dead",
        _xlfn.XLOOKUP(A2190,Table2[Tag Number],Table2[Status],"-",0)="Dead",
        _xlfn.XLOOKUP(A2190,Table3[Tag Number],Table3[Status],"-",0)="Dead",
        _xlfn.XLOOKUP(A2190,Table4[Tag Number],Table4[Status],"-",0)="Dead"),"Dead",
     OR(_xlfn.XLOOKUP(A2190,Table1[Tag Number],Table1[Status],"-",0)="Alive",
        _xlfn.XLOOKUP(A2190,Table2[Tag Number],Table2[Status],"-",0)="Alive",
        _xlfn.XLOOKUP(A2190,Table3[Tag Number],Table3[Status],"-",0)="Alive",
        _xlfn.XLOOKUP(A2190,Table4[Tag Number],Table4[Status],"-",0)="Alive"),"Alive",
     OR(_xlfn.XLOOKUP(A2190,Table1[Tag Number],Table1[Status],"-",0)="-",
        _xlfn.XLOOKUP(A2190,Table2[Tag Number],Table2[Status],"-",0)="-",
        _xlfn.XLOOKUP(A2190,Table3[Tag Number],Table3[Status],"-",0)="-",
        _xlfn.XLOOKUP(A2190,Table4[Tag Number],Table4[Status],"-",0)="-"),
   "-")</f>
        <v>-</v>
      </c>
      <c r="I2190" s="90"/>
      <c r="J2190" s="94"/>
      <c r="K2190" s="95"/>
      <c r="L2190" s="95"/>
      <c r="M2190" s="95"/>
      <c r="N2190" s="96"/>
      <c r="O2190" s="89"/>
      <c r="R2190" t="b">
        <f t="shared" si="69"/>
        <v>0</v>
      </c>
    </row>
    <row r="2191" spans="1:18" ht="15" thickBot="1" x14ac:dyDescent="0.35">
      <c r="A2191" s="3" t="s">
        <v>2674</v>
      </c>
      <c r="B2191" s="3" t="s">
        <v>1145</v>
      </c>
      <c r="C2191" s="84">
        <f>IF(COUNTIF(Table1[Tag Number], A2191), 1, 0)</f>
        <v>0</v>
      </c>
      <c r="D2191" s="85">
        <f>IF(COUNTIF(Table2[Tag Number], A2191), 1, 0)</f>
        <v>0</v>
      </c>
      <c r="E2191" s="86">
        <f>IF(COUNTIF(Table3[Tag Number], A2191), 1, 0)</f>
        <v>0</v>
      </c>
      <c r="F2191" s="86">
        <f>IF(COUNTIF(Table4[Tag Number], A2191), 1, 0)</f>
        <v>0</v>
      </c>
      <c r="G2191" s="87">
        <f t="shared" si="70"/>
        <v>0</v>
      </c>
      <c r="H2191" s="88" t="str" cm="1">
        <f t="array" ref="H2191">_xlfn.IFS(OR(_xlfn.XLOOKUP(A2191,Table1[Tag Number],Table1[Status],"-",0)="Dead",
        _xlfn.XLOOKUP(A2191,Table2[Tag Number],Table2[Status],"-",0)="Dead",
        _xlfn.XLOOKUP(A2191,Table3[Tag Number],Table3[Status],"-",0)="Dead",
        _xlfn.XLOOKUP(A2191,Table4[Tag Number],Table4[Status],"-",0)="Dead"),"Dead",
     OR(_xlfn.XLOOKUP(A2191,Table1[Tag Number],Table1[Status],"-",0)="Alive",
        _xlfn.XLOOKUP(A2191,Table2[Tag Number],Table2[Status],"-",0)="Alive",
        _xlfn.XLOOKUP(A2191,Table3[Tag Number],Table3[Status],"-",0)="Alive",
        _xlfn.XLOOKUP(A2191,Table4[Tag Number],Table4[Status],"-",0)="Alive"),"Alive",
     OR(_xlfn.XLOOKUP(A2191,Table1[Tag Number],Table1[Status],"-",0)="-",
        _xlfn.XLOOKUP(A2191,Table2[Tag Number],Table2[Status],"-",0)="-",
        _xlfn.XLOOKUP(A2191,Table3[Tag Number],Table3[Status],"-",0)="-",
        _xlfn.XLOOKUP(A2191,Table4[Tag Number],Table4[Status],"-",0)="-"),
   "-")</f>
        <v>-</v>
      </c>
      <c r="I2191" s="90"/>
      <c r="J2191" s="94"/>
      <c r="K2191" s="95"/>
      <c r="L2191" s="95"/>
      <c r="M2191" s="95"/>
      <c r="N2191" s="96"/>
      <c r="O2191" s="89"/>
      <c r="R2191" t="b">
        <f t="shared" si="69"/>
        <v>0</v>
      </c>
    </row>
    <row r="2192" spans="1:18" ht="15" thickBot="1" x14ac:dyDescent="0.35">
      <c r="A2192" s="2" t="s">
        <v>2675</v>
      </c>
      <c r="B2192" s="2" t="s">
        <v>1145</v>
      </c>
      <c r="C2192" s="84">
        <f>IF(COUNTIF(Table1[Tag Number], A2192), 1, 0)</f>
        <v>0</v>
      </c>
      <c r="D2192" s="85">
        <f>IF(COUNTIF(Table2[Tag Number], A2192), 1, 0)</f>
        <v>0</v>
      </c>
      <c r="E2192" s="86">
        <f>IF(COUNTIF(Table3[Tag Number], A2192), 1, 0)</f>
        <v>0</v>
      </c>
      <c r="F2192" s="86">
        <f>IF(COUNTIF(Table4[Tag Number], A2192), 1, 0)</f>
        <v>0</v>
      </c>
      <c r="G2192" s="87">
        <f t="shared" si="70"/>
        <v>0</v>
      </c>
      <c r="H2192" s="88" t="str" cm="1">
        <f t="array" ref="H2192">_xlfn.IFS(OR(_xlfn.XLOOKUP(A2192,Table1[Tag Number],Table1[Status],"-",0)="Dead",
        _xlfn.XLOOKUP(A2192,Table2[Tag Number],Table2[Status],"-",0)="Dead",
        _xlfn.XLOOKUP(A2192,Table3[Tag Number],Table3[Status],"-",0)="Dead",
        _xlfn.XLOOKUP(A2192,Table4[Tag Number],Table4[Status],"-",0)="Dead"),"Dead",
     OR(_xlfn.XLOOKUP(A2192,Table1[Tag Number],Table1[Status],"-",0)="Alive",
        _xlfn.XLOOKUP(A2192,Table2[Tag Number],Table2[Status],"-",0)="Alive",
        _xlfn.XLOOKUP(A2192,Table3[Tag Number],Table3[Status],"-",0)="Alive",
        _xlfn.XLOOKUP(A2192,Table4[Tag Number],Table4[Status],"-",0)="Alive"),"Alive",
     OR(_xlfn.XLOOKUP(A2192,Table1[Tag Number],Table1[Status],"-",0)="-",
        _xlfn.XLOOKUP(A2192,Table2[Tag Number],Table2[Status],"-",0)="-",
        _xlfn.XLOOKUP(A2192,Table3[Tag Number],Table3[Status],"-",0)="-",
        _xlfn.XLOOKUP(A2192,Table4[Tag Number],Table4[Status],"-",0)="-"),
   "-")</f>
        <v>-</v>
      </c>
      <c r="I2192" s="90"/>
      <c r="J2192" s="94"/>
      <c r="K2192" s="95"/>
      <c r="L2192" s="95"/>
      <c r="M2192" s="95"/>
      <c r="N2192" s="96"/>
      <c r="O2192" s="89"/>
      <c r="R2192" t="b">
        <f t="shared" si="69"/>
        <v>0</v>
      </c>
    </row>
    <row r="2193" spans="1:18" ht="15" thickBot="1" x14ac:dyDescent="0.35">
      <c r="A2193" s="3" t="s">
        <v>2676</v>
      </c>
      <c r="B2193" s="3" t="s">
        <v>1145</v>
      </c>
      <c r="C2193" s="84">
        <f>IF(COUNTIF(Table1[Tag Number], A2193), 1, 0)</f>
        <v>0</v>
      </c>
      <c r="D2193" s="85">
        <f>IF(COUNTIF(Table2[Tag Number], A2193), 1, 0)</f>
        <v>0</v>
      </c>
      <c r="E2193" s="86">
        <f>IF(COUNTIF(Table3[Tag Number], A2193), 1, 0)</f>
        <v>0</v>
      </c>
      <c r="F2193" s="86">
        <f>IF(COUNTIF(Table4[Tag Number], A2193), 1, 0)</f>
        <v>0</v>
      </c>
      <c r="G2193" s="87">
        <f t="shared" si="70"/>
        <v>0</v>
      </c>
      <c r="H2193" s="88" t="str" cm="1">
        <f t="array" ref="H2193">_xlfn.IFS(OR(_xlfn.XLOOKUP(A2193,Table1[Tag Number],Table1[Status],"-",0)="Dead",
        _xlfn.XLOOKUP(A2193,Table2[Tag Number],Table2[Status],"-",0)="Dead",
        _xlfn.XLOOKUP(A2193,Table3[Tag Number],Table3[Status],"-",0)="Dead",
        _xlfn.XLOOKUP(A2193,Table4[Tag Number],Table4[Status],"-",0)="Dead"),"Dead",
     OR(_xlfn.XLOOKUP(A2193,Table1[Tag Number],Table1[Status],"-",0)="Alive",
        _xlfn.XLOOKUP(A2193,Table2[Tag Number],Table2[Status],"-",0)="Alive",
        _xlfn.XLOOKUP(A2193,Table3[Tag Number],Table3[Status],"-",0)="Alive",
        _xlfn.XLOOKUP(A2193,Table4[Tag Number],Table4[Status],"-",0)="Alive"),"Alive",
     OR(_xlfn.XLOOKUP(A2193,Table1[Tag Number],Table1[Status],"-",0)="-",
        _xlfn.XLOOKUP(A2193,Table2[Tag Number],Table2[Status],"-",0)="-",
        _xlfn.XLOOKUP(A2193,Table3[Tag Number],Table3[Status],"-",0)="-",
        _xlfn.XLOOKUP(A2193,Table4[Tag Number],Table4[Status],"-",0)="-"),
   "-")</f>
        <v>-</v>
      </c>
      <c r="I2193" s="90"/>
      <c r="J2193" s="94"/>
      <c r="K2193" s="95"/>
      <c r="L2193" s="95"/>
      <c r="M2193" s="95"/>
      <c r="N2193" s="96"/>
      <c r="O2193" s="89"/>
      <c r="R2193" t="b">
        <f t="shared" si="69"/>
        <v>0</v>
      </c>
    </row>
    <row r="2194" spans="1:18" ht="15" thickBot="1" x14ac:dyDescent="0.35">
      <c r="A2194" s="2" t="s">
        <v>2677</v>
      </c>
      <c r="B2194" s="2" t="s">
        <v>1145</v>
      </c>
      <c r="C2194" s="84">
        <f>IF(COUNTIF(Table1[Tag Number], A2194), 1, 0)</f>
        <v>0</v>
      </c>
      <c r="D2194" s="85">
        <f>IF(COUNTIF(Table2[Tag Number], A2194), 1, 0)</f>
        <v>0</v>
      </c>
      <c r="E2194" s="86">
        <f>IF(COUNTIF(Table3[Tag Number], A2194), 1, 0)</f>
        <v>0</v>
      </c>
      <c r="F2194" s="86">
        <f>IF(COUNTIF(Table4[Tag Number], A2194), 1, 0)</f>
        <v>0</v>
      </c>
      <c r="G2194" s="87">
        <f t="shared" si="70"/>
        <v>0</v>
      </c>
      <c r="H2194" s="88" t="str" cm="1">
        <f t="array" ref="H2194">_xlfn.IFS(OR(_xlfn.XLOOKUP(A2194,Table1[Tag Number],Table1[Status],"-",0)="Dead",
        _xlfn.XLOOKUP(A2194,Table2[Tag Number],Table2[Status],"-",0)="Dead",
        _xlfn.XLOOKUP(A2194,Table3[Tag Number],Table3[Status],"-",0)="Dead",
        _xlfn.XLOOKUP(A2194,Table4[Tag Number],Table4[Status],"-",0)="Dead"),"Dead",
     OR(_xlfn.XLOOKUP(A2194,Table1[Tag Number],Table1[Status],"-",0)="Alive",
        _xlfn.XLOOKUP(A2194,Table2[Tag Number],Table2[Status],"-",0)="Alive",
        _xlfn.XLOOKUP(A2194,Table3[Tag Number],Table3[Status],"-",0)="Alive",
        _xlfn.XLOOKUP(A2194,Table4[Tag Number],Table4[Status],"-",0)="Alive"),"Alive",
     OR(_xlfn.XLOOKUP(A2194,Table1[Tag Number],Table1[Status],"-",0)="-",
        _xlfn.XLOOKUP(A2194,Table2[Tag Number],Table2[Status],"-",0)="-",
        _xlfn.XLOOKUP(A2194,Table3[Tag Number],Table3[Status],"-",0)="-",
        _xlfn.XLOOKUP(A2194,Table4[Tag Number],Table4[Status],"-",0)="-"),
   "-")</f>
        <v>-</v>
      </c>
      <c r="I2194" s="90"/>
      <c r="J2194" s="94"/>
      <c r="K2194" s="95"/>
      <c r="L2194" s="95"/>
      <c r="M2194" s="95"/>
      <c r="N2194" s="96"/>
      <c r="O2194" s="89"/>
      <c r="R2194" t="b">
        <f t="shared" si="69"/>
        <v>0</v>
      </c>
    </row>
    <row r="2195" spans="1:18" ht="15" thickBot="1" x14ac:dyDescent="0.35">
      <c r="A2195" s="3" t="s">
        <v>2678</v>
      </c>
      <c r="B2195" s="3" t="s">
        <v>1145</v>
      </c>
      <c r="C2195" s="84">
        <f>IF(COUNTIF(Table1[Tag Number], A2195), 1, 0)</f>
        <v>0</v>
      </c>
      <c r="D2195" s="85">
        <f>IF(COUNTIF(Table2[Tag Number], A2195), 1, 0)</f>
        <v>0</v>
      </c>
      <c r="E2195" s="86">
        <f>IF(COUNTIF(Table3[Tag Number], A2195), 1, 0)</f>
        <v>0</v>
      </c>
      <c r="F2195" s="86">
        <f>IF(COUNTIF(Table4[Tag Number], A2195), 1, 0)</f>
        <v>0</v>
      </c>
      <c r="G2195" s="87">
        <f t="shared" si="70"/>
        <v>0</v>
      </c>
      <c r="H2195" s="88" t="str" cm="1">
        <f t="array" ref="H2195">_xlfn.IFS(OR(_xlfn.XLOOKUP(A2195,Table1[Tag Number],Table1[Status],"-",0)="Dead",
        _xlfn.XLOOKUP(A2195,Table2[Tag Number],Table2[Status],"-",0)="Dead",
        _xlfn.XLOOKUP(A2195,Table3[Tag Number],Table3[Status],"-",0)="Dead",
        _xlfn.XLOOKUP(A2195,Table4[Tag Number],Table4[Status],"-",0)="Dead"),"Dead",
     OR(_xlfn.XLOOKUP(A2195,Table1[Tag Number],Table1[Status],"-",0)="Alive",
        _xlfn.XLOOKUP(A2195,Table2[Tag Number],Table2[Status],"-",0)="Alive",
        _xlfn.XLOOKUP(A2195,Table3[Tag Number],Table3[Status],"-",0)="Alive",
        _xlfn.XLOOKUP(A2195,Table4[Tag Number],Table4[Status],"-",0)="Alive"),"Alive",
     OR(_xlfn.XLOOKUP(A2195,Table1[Tag Number],Table1[Status],"-",0)="-",
        _xlfn.XLOOKUP(A2195,Table2[Tag Number],Table2[Status],"-",0)="-",
        _xlfn.XLOOKUP(A2195,Table3[Tag Number],Table3[Status],"-",0)="-",
        _xlfn.XLOOKUP(A2195,Table4[Tag Number],Table4[Status],"-",0)="-"),
   "-")</f>
        <v>-</v>
      </c>
      <c r="I2195" s="90"/>
      <c r="J2195" s="94"/>
      <c r="K2195" s="95"/>
      <c r="L2195" s="95"/>
      <c r="M2195" s="95"/>
      <c r="N2195" s="96"/>
      <c r="O2195" s="89"/>
      <c r="R2195" t="b">
        <f t="shared" si="69"/>
        <v>0</v>
      </c>
    </row>
    <row r="2196" spans="1:18" ht="15" thickBot="1" x14ac:dyDescent="0.35">
      <c r="A2196" s="2" t="s">
        <v>2679</v>
      </c>
      <c r="B2196" s="2" t="s">
        <v>1145</v>
      </c>
      <c r="C2196" s="84">
        <f>IF(COUNTIF(Table1[Tag Number], A2196), 1, 0)</f>
        <v>0</v>
      </c>
      <c r="D2196" s="85">
        <f>IF(COUNTIF(Table2[Tag Number], A2196), 1, 0)</f>
        <v>0</v>
      </c>
      <c r="E2196" s="86">
        <f>IF(COUNTIF(Table3[Tag Number], A2196), 1, 0)</f>
        <v>0</v>
      </c>
      <c r="F2196" s="86">
        <f>IF(COUNTIF(Table4[Tag Number], A2196), 1, 0)</f>
        <v>0</v>
      </c>
      <c r="G2196" s="87">
        <f t="shared" si="70"/>
        <v>0</v>
      </c>
      <c r="H2196" s="88" t="str" cm="1">
        <f t="array" ref="H2196">_xlfn.IFS(OR(_xlfn.XLOOKUP(A2196,Table1[Tag Number],Table1[Status],"-",0)="Dead",
        _xlfn.XLOOKUP(A2196,Table2[Tag Number],Table2[Status],"-",0)="Dead",
        _xlfn.XLOOKUP(A2196,Table3[Tag Number],Table3[Status],"-",0)="Dead",
        _xlfn.XLOOKUP(A2196,Table4[Tag Number],Table4[Status],"-",0)="Dead"),"Dead",
     OR(_xlfn.XLOOKUP(A2196,Table1[Tag Number],Table1[Status],"-",0)="Alive",
        _xlfn.XLOOKUP(A2196,Table2[Tag Number],Table2[Status],"-",0)="Alive",
        _xlfn.XLOOKUP(A2196,Table3[Tag Number],Table3[Status],"-",0)="Alive",
        _xlfn.XLOOKUP(A2196,Table4[Tag Number],Table4[Status],"-",0)="Alive"),"Alive",
     OR(_xlfn.XLOOKUP(A2196,Table1[Tag Number],Table1[Status],"-",0)="-",
        _xlfn.XLOOKUP(A2196,Table2[Tag Number],Table2[Status],"-",0)="-",
        _xlfn.XLOOKUP(A2196,Table3[Tag Number],Table3[Status],"-",0)="-",
        _xlfn.XLOOKUP(A2196,Table4[Tag Number],Table4[Status],"-",0)="-"),
   "-")</f>
        <v>-</v>
      </c>
      <c r="I2196" s="90"/>
      <c r="J2196" s="94"/>
      <c r="K2196" s="95"/>
      <c r="L2196" s="95"/>
      <c r="M2196" s="95"/>
      <c r="N2196" s="96"/>
      <c r="O2196" s="89"/>
      <c r="R2196" t="b">
        <f t="shared" si="69"/>
        <v>0</v>
      </c>
    </row>
    <row r="2197" spans="1:18" ht="15" thickBot="1" x14ac:dyDescent="0.35">
      <c r="A2197" s="3" t="s">
        <v>2680</v>
      </c>
      <c r="B2197" s="3" t="s">
        <v>1145</v>
      </c>
      <c r="C2197" s="84">
        <f>IF(COUNTIF(Table1[Tag Number], A2197), 1, 0)</f>
        <v>0</v>
      </c>
      <c r="D2197" s="85">
        <f>IF(COUNTIF(Table2[Tag Number], A2197), 1, 0)</f>
        <v>0</v>
      </c>
      <c r="E2197" s="86">
        <f>IF(COUNTIF(Table3[Tag Number], A2197), 1, 0)</f>
        <v>0</v>
      </c>
      <c r="F2197" s="86">
        <f>IF(COUNTIF(Table4[Tag Number], A2197), 1, 0)</f>
        <v>0</v>
      </c>
      <c r="G2197" s="87">
        <f t="shared" si="70"/>
        <v>0</v>
      </c>
      <c r="H2197" s="88" t="str" cm="1">
        <f t="array" ref="H2197">_xlfn.IFS(OR(_xlfn.XLOOKUP(A2197,Table1[Tag Number],Table1[Status],"-",0)="Dead",
        _xlfn.XLOOKUP(A2197,Table2[Tag Number],Table2[Status],"-",0)="Dead",
        _xlfn.XLOOKUP(A2197,Table3[Tag Number],Table3[Status],"-",0)="Dead",
        _xlfn.XLOOKUP(A2197,Table4[Tag Number],Table4[Status],"-",0)="Dead"),"Dead",
     OR(_xlfn.XLOOKUP(A2197,Table1[Tag Number],Table1[Status],"-",0)="Alive",
        _xlfn.XLOOKUP(A2197,Table2[Tag Number],Table2[Status],"-",0)="Alive",
        _xlfn.XLOOKUP(A2197,Table3[Tag Number],Table3[Status],"-",0)="Alive",
        _xlfn.XLOOKUP(A2197,Table4[Tag Number],Table4[Status],"-",0)="Alive"),"Alive",
     OR(_xlfn.XLOOKUP(A2197,Table1[Tag Number],Table1[Status],"-",0)="-",
        _xlfn.XLOOKUP(A2197,Table2[Tag Number],Table2[Status],"-",0)="-",
        _xlfn.XLOOKUP(A2197,Table3[Tag Number],Table3[Status],"-",0)="-",
        _xlfn.XLOOKUP(A2197,Table4[Tag Number],Table4[Status],"-",0)="-"),
   "-")</f>
        <v>-</v>
      </c>
      <c r="I2197" s="90"/>
      <c r="J2197" s="94"/>
      <c r="K2197" s="95"/>
      <c r="L2197" s="95"/>
      <c r="M2197" s="95"/>
      <c r="N2197" s="96"/>
      <c r="O2197" s="89"/>
      <c r="R2197" t="b">
        <f t="shared" si="69"/>
        <v>0</v>
      </c>
    </row>
    <row r="2198" spans="1:18" ht="15" thickBot="1" x14ac:dyDescent="0.35">
      <c r="A2198" s="2" t="s">
        <v>2681</v>
      </c>
      <c r="B2198" s="2" t="s">
        <v>1145</v>
      </c>
      <c r="C2198" s="84">
        <f>IF(COUNTIF(Table1[Tag Number], A2198), 1, 0)</f>
        <v>0</v>
      </c>
      <c r="D2198" s="85">
        <f>IF(COUNTIF(Table2[Tag Number], A2198), 1, 0)</f>
        <v>0</v>
      </c>
      <c r="E2198" s="86">
        <f>IF(COUNTIF(Table3[Tag Number], A2198), 1, 0)</f>
        <v>0</v>
      </c>
      <c r="F2198" s="86">
        <f>IF(COUNTIF(Table4[Tag Number], A2198), 1, 0)</f>
        <v>0</v>
      </c>
      <c r="G2198" s="87">
        <f t="shared" si="70"/>
        <v>0</v>
      </c>
      <c r="H2198" s="88" t="str" cm="1">
        <f t="array" ref="H2198">_xlfn.IFS(OR(_xlfn.XLOOKUP(A2198,Table1[Tag Number],Table1[Status],"-",0)="Dead",
        _xlfn.XLOOKUP(A2198,Table2[Tag Number],Table2[Status],"-",0)="Dead",
        _xlfn.XLOOKUP(A2198,Table3[Tag Number],Table3[Status],"-",0)="Dead",
        _xlfn.XLOOKUP(A2198,Table4[Tag Number],Table4[Status],"-",0)="Dead"),"Dead",
     OR(_xlfn.XLOOKUP(A2198,Table1[Tag Number],Table1[Status],"-",0)="Alive",
        _xlfn.XLOOKUP(A2198,Table2[Tag Number],Table2[Status],"-",0)="Alive",
        _xlfn.XLOOKUP(A2198,Table3[Tag Number],Table3[Status],"-",0)="Alive",
        _xlfn.XLOOKUP(A2198,Table4[Tag Number],Table4[Status],"-",0)="Alive"),"Alive",
     OR(_xlfn.XLOOKUP(A2198,Table1[Tag Number],Table1[Status],"-",0)="-",
        _xlfn.XLOOKUP(A2198,Table2[Tag Number],Table2[Status],"-",0)="-",
        _xlfn.XLOOKUP(A2198,Table3[Tag Number],Table3[Status],"-",0)="-",
        _xlfn.XLOOKUP(A2198,Table4[Tag Number],Table4[Status],"-",0)="-"),
   "-")</f>
        <v>-</v>
      </c>
      <c r="I2198" s="90"/>
      <c r="J2198" s="94"/>
      <c r="K2198" s="95"/>
      <c r="L2198" s="95"/>
      <c r="M2198" s="95"/>
      <c r="N2198" s="96"/>
      <c r="O2198" s="89"/>
      <c r="R2198" t="b">
        <f t="shared" si="69"/>
        <v>0</v>
      </c>
    </row>
    <row r="2199" spans="1:18" ht="15" thickBot="1" x14ac:dyDescent="0.35">
      <c r="A2199" s="3" t="s">
        <v>2682</v>
      </c>
      <c r="B2199" s="3" t="s">
        <v>1145</v>
      </c>
      <c r="C2199" s="84">
        <f>IF(COUNTIF(Table1[Tag Number], A2199), 1, 0)</f>
        <v>0</v>
      </c>
      <c r="D2199" s="85">
        <f>IF(COUNTIF(Table2[Tag Number], A2199), 1, 0)</f>
        <v>0</v>
      </c>
      <c r="E2199" s="86">
        <f>IF(COUNTIF(Table3[Tag Number], A2199), 1, 0)</f>
        <v>0</v>
      </c>
      <c r="F2199" s="86">
        <f>IF(COUNTIF(Table4[Tag Number], A2199), 1, 0)</f>
        <v>0</v>
      </c>
      <c r="G2199" s="87">
        <f t="shared" si="70"/>
        <v>0</v>
      </c>
      <c r="H2199" s="88" t="str" cm="1">
        <f t="array" ref="H2199">_xlfn.IFS(OR(_xlfn.XLOOKUP(A2199,Table1[Tag Number],Table1[Status],"-",0)="Dead",
        _xlfn.XLOOKUP(A2199,Table2[Tag Number],Table2[Status],"-",0)="Dead",
        _xlfn.XLOOKUP(A2199,Table3[Tag Number],Table3[Status],"-",0)="Dead",
        _xlfn.XLOOKUP(A2199,Table4[Tag Number],Table4[Status],"-",0)="Dead"),"Dead",
     OR(_xlfn.XLOOKUP(A2199,Table1[Tag Number],Table1[Status],"-",0)="Alive",
        _xlfn.XLOOKUP(A2199,Table2[Tag Number],Table2[Status],"-",0)="Alive",
        _xlfn.XLOOKUP(A2199,Table3[Tag Number],Table3[Status],"-",0)="Alive",
        _xlfn.XLOOKUP(A2199,Table4[Tag Number],Table4[Status],"-",0)="Alive"),"Alive",
     OR(_xlfn.XLOOKUP(A2199,Table1[Tag Number],Table1[Status],"-",0)="-",
        _xlfn.XLOOKUP(A2199,Table2[Tag Number],Table2[Status],"-",0)="-",
        _xlfn.XLOOKUP(A2199,Table3[Tag Number],Table3[Status],"-",0)="-",
        _xlfn.XLOOKUP(A2199,Table4[Tag Number],Table4[Status],"-",0)="-"),
   "-")</f>
        <v>-</v>
      </c>
      <c r="I2199" s="90"/>
      <c r="J2199" s="94"/>
      <c r="K2199" s="95"/>
      <c r="L2199" s="95"/>
      <c r="M2199" s="95"/>
      <c r="N2199" s="96"/>
      <c r="O2199" s="89"/>
      <c r="R2199" t="b">
        <f t="shared" si="69"/>
        <v>0</v>
      </c>
    </row>
    <row r="2200" spans="1:18" ht="15" thickBot="1" x14ac:dyDescent="0.35">
      <c r="A2200" s="2" t="s">
        <v>2683</v>
      </c>
      <c r="B2200" s="2" t="s">
        <v>1145</v>
      </c>
      <c r="C2200" s="84">
        <f>IF(COUNTIF(Table1[Tag Number], A2200), 1, 0)</f>
        <v>0</v>
      </c>
      <c r="D2200" s="85">
        <f>IF(COUNTIF(Table2[Tag Number], A2200), 1, 0)</f>
        <v>0</v>
      </c>
      <c r="E2200" s="86">
        <f>IF(COUNTIF(Table3[Tag Number], A2200), 1, 0)</f>
        <v>0</v>
      </c>
      <c r="F2200" s="86">
        <f>IF(COUNTIF(Table4[Tag Number], A2200), 1, 0)</f>
        <v>0</v>
      </c>
      <c r="G2200" s="87">
        <f t="shared" si="70"/>
        <v>0</v>
      </c>
      <c r="H2200" s="88" t="str" cm="1">
        <f t="array" ref="H2200">_xlfn.IFS(OR(_xlfn.XLOOKUP(A2200,Table1[Tag Number],Table1[Status],"-",0)="Dead",
        _xlfn.XLOOKUP(A2200,Table2[Tag Number],Table2[Status],"-",0)="Dead",
        _xlfn.XLOOKUP(A2200,Table3[Tag Number],Table3[Status],"-",0)="Dead",
        _xlfn.XLOOKUP(A2200,Table4[Tag Number],Table4[Status],"-",0)="Dead"),"Dead",
     OR(_xlfn.XLOOKUP(A2200,Table1[Tag Number],Table1[Status],"-",0)="Alive",
        _xlfn.XLOOKUP(A2200,Table2[Tag Number],Table2[Status],"-",0)="Alive",
        _xlfn.XLOOKUP(A2200,Table3[Tag Number],Table3[Status],"-",0)="Alive",
        _xlfn.XLOOKUP(A2200,Table4[Tag Number],Table4[Status],"-",0)="Alive"),"Alive",
     OR(_xlfn.XLOOKUP(A2200,Table1[Tag Number],Table1[Status],"-",0)="-",
        _xlfn.XLOOKUP(A2200,Table2[Tag Number],Table2[Status],"-",0)="-",
        _xlfn.XLOOKUP(A2200,Table3[Tag Number],Table3[Status],"-",0)="-",
        _xlfn.XLOOKUP(A2200,Table4[Tag Number],Table4[Status],"-",0)="-"),
   "-")</f>
        <v>-</v>
      </c>
      <c r="I2200" s="90"/>
      <c r="J2200" s="94"/>
      <c r="K2200" s="95"/>
      <c r="L2200" s="95"/>
      <c r="M2200" s="95"/>
      <c r="N2200" s="96"/>
      <c r="O2200" s="89"/>
      <c r="R2200" t="b">
        <f t="shared" si="69"/>
        <v>0</v>
      </c>
    </row>
    <row r="2201" spans="1:18" ht="15" thickBot="1" x14ac:dyDescent="0.35">
      <c r="A2201" s="3" t="s">
        <v>2684</v>
      </c>
      <c r="B2201" s="3" t="s">
        <v>1145</v>
      </c>
      <c r="C2201" s="84">
        <f>IF(COUNTIF(Table1[Tag Number], A2201), 1, 0)</f>
        <v>0</v>
      </c>
      <c r="D2201" s="85">
        <f>IF(COUNTIF(Table2[Tag Number], A2201), 1, 0)</f>
        <v>0</v>
      </c>
      <c r="E2201" s="86">
        <f>IF(COUNTIF(Table3[Tag Number], A2201), 1, 0)</f>
        <v>0</v>
      </c>
      <c r="F2201" s="86">
        <f>IF(COUNTIF(Table4[Tag Number], A2201), 1, 0)</f>
        <v>0</v>
      </c>
      <c r="G2201" s="87">
        <f t="shared" si="70"/>
        <v>0</v>
      </c>
      <c r="H2201" s="88" t="str" cm="1">
        <f t="array" ref="H2201">_xlfn.IFS(OR(_xlfn.XLOOKUP(A2201,Table1[Tag Number],Table1[Status],"-",0)="Dead",
        _xlfn.XLOOKUP(A2201,Table2[Tag Number],Table2[Status],"-",0)="Dead",
        _xlfn.XLOOKUP(A2201,Table3[Tag Number],Table3[Status],"-",0)="Dead",
        _xlfn.XLOOKUP(A2201,Table4[Tag Number],Table4[Status],"-",0)="Dead"),"Dead",
     OR(_xlfn.XLOOKUP(A2201,Table1[Tag Number],Table1[Status],"-",0)="Alive",
        _xlfn.XLOOKUP(A2201,Table2[Tag Number],Table2[Status],"-",0)="Alive",
        _xlfn.XLOOKUP(A2201,Table3[Tag Number],Table3[Status],"-",0)="Alive",
        _xlfn.XLOOKUP(A2201,Table4[Tag Number],Table4[Status],"-",0)="Alive"),"Alive",
     OR(_xlfn.XLOOKUP(A2201,Table1[Tag Number],Table1[Status],"-",0)="-",
        _xlfn.XLOOKUP(A2201,Table2[Tag Number],Table2[Status],"-",0)="-",
        _xlfn.XLOOKUP(A2201,Table3[Tag Number],Table3[Status],"-",0)="-",
        _xlfn.XLOOKUP(A2201,Table4[Tag Number],Table4[Status],"-",0)="-"),
   "-")</f>
        <v>-</v>
      </c>
      <c r="I2201" s="90"/>
      <c r="J2201" s="94"/>
      <c r="K2201" s="95"/>
      <c r="L2201" s="95"/>
      <c r="M2201" s="95"/>
      <c r="N2201" s="96"/>
      <c r="O2201" s="89"/>
      <c r="R2201" t="b">
        <f t="shared" si="69"/>
        <v>0</v>
      </c>
    </row>
    <row r="2202" spans="1:18" ht="15" thickBot="1" x14ac:dyDescent="0.35">
      <c r="A2202" s="2" t="s">
        <v>2685</v>
      </c>
      <c r="B2202" s="2" t="s">
        <v>1145</v>
      </c>
      <c r="C2202" s="84">
        <f>IF(COUNTIF(Table1[Tag Number], A2202), 1, 0)</f>
        <v>0</v>
      </c>
      <c r="D2202" s="85">
        <f>IF(COUNTIF(Table2[Tag Number], A2202), 1, 0)</f>
        <v>0</v>
      </c>
      <c r="E2202" s="86">
        <f>IF(COUNTIF(Table3[Tag Number], A2202), 1, 0)</f>
        <v>0</v>
      </c>
      <c r="F2202" s="86">
        <f>IF(COUNTIF(Table4[Tag Number], A2202), 1, 0)</f>
        <v>0</v>
      </c>
      <c r="G2202" s="87">
        <f t="shared" si="70"/>
        <v>0</v>
      </c>
      <c r="H2202" s="88" t="str" cm="1">
        <f t="array" ref="H2202">_xlfn.IFS(OR(_xlfn.XLOOKUP(A2202,Table1[Tag Number],Table1[Status],"-",0)="Dead",
        _xlfn.XLOOKUP(A2202,Table2[Tag Number],Table2[Status],"-",0)="Dead",
        _xlfn.XLOOKUP(A2202,Table3[Tag Number],Table3[Status],"-",0)="Dead",
        _xlfn.XLOOKUP(A2202,Table4[Tag Number],Table4[Status],"-",0)="Dead"),"Dead",
     OR(_xlfn.XLOOKUP(A2202,Table1[Tag Number],Table1[Status],"-",0)="Alive",
        _xlfn.XLOOKUP(A2202,Table2[Tag Number],Table2[Status],"-",0)="Alive",
        _xlfn.XLOOKUP(A2202,Table3[Tag Number],Table3[Status],"-",0)="Alive",
        _xlfn.XLOOKUP(A2202,Table4[Tag Number],Table4[Status],"-",0)="Alive"),"Alive",
     OR(_xlfn.XLOOKUP(A2202,Table1[Tag Number],Table1[Status],"-",0)="-",
        _xlfn.XLOOKUP(A2202,Table2[Tag Number],Table2[Status],"-",0)="-",
        _xlfn.XLOOKUP(A2202,Table3[Tag Number],Table3[Status],"-",0)="-",
        _xlfn.XLOOKUP(A2202,Table4[Tag Number],Table4[Status],"-",0)="-"),
   "-")</f>
        <v>-</v>
      </c>
      <c r="I2202" s="90"/>
      <c r="J2202" s="94"/>
      <c r="K2202" s="95"/>
      <c r="L2202" s="95"/>
      <c r="M2202" s="95"/>
      <c r="N2202" s="96"/>
      <c r="O2202" s="89"/>
      <c r="R2202" t="b">
        <f t="shared" si="69"/>
        <v>0</v>
      </c>
    </row>
    <row r="2203" spans="1:18" ht="15" thickBot="1" x14ac:dyDescent="0.35">
      <c r="A2203" s="3" t="s">
        <v>2686</v>
      </c>
      <c r="B2203" s="3" t="s">
        <v>1145</v>
      </c>
      <c r="C2203" s="84">
        <f>IF(COUNTIF(Table1[Tag Number], A2203), 1, 0)</f>
        <v>0</v>
      </c>
      <c r="D2203" s="85">
        <f>IF(COUNTIF(Table2[Tag Number], A2203), 1, 0)</f>
        <v>0</v>
      </c>
      <c r="E2203" s="86">
        <f>IF(COUNTIF(Table3[Tag Number], A2203), 1, 0)</f>
        <v>0</v>
      </c>
      <c r="F2203" s="86">
        <f>IF(COUNTIF(Table4[Tag Number], A2203), 1, 0)</f>
        <v>0</v>
      </c>
      <c r="G2203" s="87">
        <f t="shared" si="70"/>
        <v>0</v>
      </c>
      <c r="H2203" s="88" t="str" cm="1">
        <f t="array" ref="H2203">_xlfn.IFS(OR(_xlfn.XLOOKUP(A2203,Table1[Tag Number],Table1[Status],"-",0)="Dead",
        _xlfn.XLOOKUP(A2203,Table2[Tag Number],Table2[Status],"-",0)="Dead",
        _xlfn.XLOOKUP(A2203,Table3[Tag Number],Table3[Status],"-",0)="Dead",
        _xlfn.XLOOKUP(A2203,Table4[Tag Number],Table4[Status],"-",0)="Dead"),"Dead",
     OR(_xlfn.XLOOKUP(A2203,Table1[Tag Number],Table1[Status],"-",0)="Alive",
        _xlfn.XLOOKUP(A2203,Table2[Tag Number],Table2[Status],"-",0)="Alive",
        _xlfn.XLOOKUP(A2203,Table3[Tag Number],Table3[Status],"-",0)="Alive",
        _xlfn.XLOOKUP(A2203,Table4[Tag Number],Table4[Status],"-",0)="Alive"),"Alive",
     OR(_xlfn.XLOOKUP(A2203,Table1[Tag Number],Table1[Status],"-",0)="-",
        _xlfn.XLOOKUP(A2203,Table2[Tag Number],Table2[Status],"-",0)="-",
        _xlfn.XLOOKUP(A2203,Table3[Tag Number],Table3[Status],"-",0)="-",
        _xlfn.XLOOKUP(A2203,Table4[Tag Number],Table4[Status],"-",0)="-"),
   "-")</f>
        <v>-</v>
      </c>
      <c r="I2203" s="90"/>
      <c r="J2203" s="94"/>
      <c r="K2203" s="95"/>
      <c r="L2203" s="95"/>
      <c r="M2203" s="95"/>
      <c r="N2203" s="96"/>
      <c r="O2203" s="89"/>
      <c r="R2203" t="b">
        <f t="shared" si="69"/>
        <v>0</v>
      </c>
    </row>
    <row r="2204" spans="1:18" ht="15" thickBot="1" x14ac:dyDescent="0.35">
      <c r="A2204" s="2" t="s">
        <v>2687</v>
      </c>
      <c r="B2204" s="2" t="s">
        <v>1145</v>
      </c>
      <c r="C2204" s="84">
        <f>IF(COUNTIF(Table1[Tag Number], A2204), 1, 0)</f>
        <v>0</v>
      </c>
      <c r="D2204" s="85">
        <f>IF(COUNTIF(Table2[Tag Number], A2204), 1, 0)</f>
        <v>0</v>
      </c>
      <c r="E2204" s="86">
        <f>IF(COUNTIF(Table3[Tag Number], A2204), 1, 0)</f>
        <v>0</v>
      </c>
      <c r="F2204" s="86">
        <f>IF(COUNTIF(Table4[Tag Number], A2204), 1, 0)</f>
        <v>0</v>
      </c>
      <c r="G2204" s="87">
        <f t="shared" si="70"/>
        <v>0</v>
      </c>
      <c r="H2204" s="88" t="str" cm="1">
        <f t="array" ref="H2204">_xlfn.IFS(OR(_xlfn.XLOOKUP(A2204,Table1[Tag Number],Table1[Status],"-",0)="Dead",
        _xlfn.XLOOKUP(A2204,Table2[Tag Number],Table2[Status],"-",0)="Dead",
        _xlfn.XLOOKUP(A2204,Table3[Tag Number],Table3[Status],"-",0)="Dead",
        _xlfn.XLOOKUP(A2204,Table4[Tag Number],Table4[Status],"-",0)="Dead"),"Dead",
     OR(_xlfn.XLOOKUP(A2204,Table1[Tag Number],Table1[Status],"-",0)="Alive",
        _xlfn.XLOOKUP(A2204,Table2[Tag Number],Table2[Status],"-",0)="Alive",
        _xlfn.XLOOKUP(A2204,Table3[Tag Number],Table3[Status],"-",0)="Alive",
        _xlfn.XLOOKUP(A2204,Table4[Tag Number],Table4[Status],"-",0)="Alive"),"Alive",
     OR(_xlfn.XLOOKUP(A2204,Table1[Tag Number],Table1[Status],"-",0)="-",
        _xlfn.XLOOKUP(A2204,Table2[Tag Number],Table2[Status],"-",0)="-",
        _xlfn.XLOOKUP(A2204,Table3[Tag Number],Table3[Status],"-",0)="-",
        _xlfn.XLOOKUP(A2204,Table4[Tag Number],Table4[Status],"-",0)="-"),
   "-")</f>
        <v>-</v>
      </c>
      <c r="I2204" s="90"/>
      <c r="J2204" s="94"/>
      <c r="K2204" s="95"/>
      <c r="L2204" s="95"/>
      <c r="M2204" s="95"/>
      <c r="N2204" s="96"/>
      <c r="O2204" s="89"/>
      <c r="R2204" t="b">
        <f t="shared" si="69"/>
        <v>0</v>
      </c>
    </row>
    <row r="2205" spans="1:18" ht="15" thickBot="1" x14ac:dyDescent="0.35">
      <c r="A2205" s="3" t="s">
        <v>2688</v>
      </c>
      <c r="B2205" s="3" t="s">
        <v>1145</v>
      </c>
      <c r="C2205" s="84">
        <f>IF(COUNTIF(Table1[Tag Number], A2205), 1, 0)</f>
        <v>0</v>
      </c>
      <c r="D2205" s="85">
        <f>IF(COUNTIF(Table2[Tag Number], A2205), 1, 0)</f>
        <v>0</v>
      </c>
      <c r="E2205" s="86">
        <f>IF(COUNTIF(Table3[Tag Number], A2205), 1, 0)</f>
        <v>0</v>
      </c>
      <c r="F2205" s="86">
        <f>IF(COUNTIF(Table4[Tag Number], A2205), 1, 0)</f>
        <v>0</v>
      </c>
      <c r="G2205" s="87">
        <f t="shared" si="70"/>
        <v>0</v>
      </c>
      <c r="H2205" s="88" t="str" cm="1">
        <f t="array" ref="H2205">_xlfn.IFS(OR(_xlfn.XLOOKUP(A2205,Table1[Tag Number],Table1[Status],"-",0)="Dead",
        _xlfn.XLOOKUP(A2205,Table2[Tag Number],Table2[Status],"-",0)="Dead",
        _xlfn.XLOOKUP(A2205,Table3[Tag Number],Table3[Status],"-",0)="Dead",
        _xlfn.XLOOKUP(A2205,Table4[Tag Number],Table4[Status],"-",0)="Dead"),"Dead",
     OR(_xlfn.XLOOKUP(A2205,Table1[Tag Number],Table1[Status],"-",0)="Alive",
        _xlfn.XLOOKUP(A2205,Table2[Tag Number],Table2[Status],"-",0)="Alive",
        _xlfn.XLOOKUP(A2205,Table3[Tag Number],Table3[Status],"-",0)="Alive",
        _xlfn.XLOOKUP(A2205,Table4[Tag Number],Table4[Status],"-",0)="Alive"),"Alive",
     OR(_xlfn.XLOOKUP(A2205,Table1[Tag Number],Table1[Status],"-",0)="-",
        _xlfn.XLOOKUP(A2205,Table2[Tag Number],Table2[Status],"-",0)="-",
        _xlfn.XLOOKUP(A2205,Table3[Tag Number],Table3[Status],"-",0)="-",
        _xlfn.XLOOKUP(A2205,Table4[Tag Number],Table4[Status],"-",0)="-"),
   "-")</f>
        <v>-</v>
      </c>
      <c r="I2205" s="90"/>
      <c r="J2205" s="94"/>
      <c r="K2205" s="95"/>
      <c r="L2205" s="95"/>
      <c r="M2205" s="95"/>
      <c r="N2205" s="96"/>
      <c r="O2205" s="89"/>
      <c r="R2205" t="b">
        <f t="shared" si="69"/>
        <v>0</v>
      </c>
    </row>
    <row r="2206" spans="1:18" ht="15" thickBot="1" x14ac:dyDescent="0.35">
      <c r="A2206" s="2" t="s">
        <v>2689</v>
      </c>
      <c r="B2206" s="2" t="s">
        <v>1145</v>
      </c>
      <c r="C2206" s="84">
        <f>IF(COUNTIF(Table1[Tag Number], A2206), 1, 0)</f>
        <v>0</v>
      </c>
      <c r="D2206" s="85">
        <f>IF(COUNTIF(Table2[Tag Number], A2206), 1, 0)</f>
        <v>0</v>
      </c>
      <c r="E2206" s="86">
        <f>IF(COUNTIF(Table3[Tag Number], A2206), 1, 0)</f>
        <v>0</v>
      </c>
      <c r="F2206" s="86">
        <f>IF(COUNTIF(Table4[Tag Number], A2206), 1, 0)</f>
        <v>0</v>
      </c>
      <c r="G2206" s="87">
        <f t="shared" si="70"/>
        <v>0</v>
      </c>
      <c r="H2206" s="88" t="str" cm="1">
        <f t="array" ref="H2206">_xlfn.IFS(OR(_xlfn.XLOOKUP(A2206,Table1[Tag Number],Table1[Status],"-",0)="Dead",
        _xlfn.XLOOKUP(A2206,Table2[Tag Number],Table2[Status],"-",0)="Dead",
        _xlfn.XLOOKUP(A2206,Table3[Tag Number],Table3[Status],"-",0)="Dead",
        _xlfn.XLOOKUP(A2206,Table4[Tag Number],Table4[Status],"-",0)="Dead"),"Dead",
     OR(_xlfn.XLOOKUP(A2206,Table1[Tag Number],Table1[Status],"-",0)="Alive",
        _xlfn.XLOOKUP(A2206,Table2[Tag Number],Table2[Status],"-",0)="Alive",
        _xlfn.XLOOKUP(A2206,Table3[Tag Number],Table3[Status],"-",0)="Alive",
        _xlfn.XLOOKUP(A2206,Table4[Tag Number],Table4[Status],"-",0)="Alive"),"Alive",
     OR(_xlfn.XLOOKUP(A2206,Table1[Tag Number],Table1[Status],"-",0)="-",
        _xlfn.XLOOKUP(A2206,Table2[Tag Number],Table2[Status],"-",0)="-",
        _xlfn.XLOOKUP(A2206,Table3[Tag Number],Table3[Status],"-",0)="-",
        _xlfn.XLOOKUP(A2206,Table4[Tag Number],Table4[Status],"-",0)="-"),
   "-")</f>
        <v>-</v>
      </c>
      <c r="I2206" s="90"/>
      <c r="J2206" s="94"/>
      <c r="K2206" s="95"/>
      <c r="L2206" s="95"/>
      <c r="M2206" s="95"/>
      <c r="N2206" s="96"/>
      <c r="O2206" s="89"/>
      <c r="R2206" t="b">
        <f t="shared" si="69"/>
        <v>0</v>
      </c>
    </row>
    <row r="2207" spans="1:18" ht="15" thickBot="1" x14ac:dyDescent="0.35">
      <c r="A2207" s="3" t="s">
        <v>252</v>
      </c>
      <c r="B2207" s="3" t="s">
        <v>1145</v>
      </c>
      <c r="C2207" s="84">
        <f>IF(COUNTIF(Table1[Tag Number], A2207), 1, 0)</f>
        <v>1</v>
      </c>
      <c r="D2207" s="85">
        <f>IF(COUNTIF(Table2[Tag Number], A2207), 1, 0)</f>
        <v>0</v>
      </c>
      <c r="E2207" s="86">
        <f>IF(COUNTIF(Table3[Tag Number], A2207), 1, 0)</f>
        <v>0</v>
      </c>
      <c r="F2207" s="86">
        <f>IF(COUNTIF(Table4[Tag Number], A2207), 1, 0)</f>
        <v>0</v>
      </c>
      <c r="G2207" s="87">
        <f t="shared" si="70"/>
        <v>1</v>
      </c>
      <c r="H2207" s="88" t="str" cm="1">
        <f t="array" ref="H2207">_xlfn.IFS(OR(_xlfn.XLOOKUP(A2207,Table1[Tag Number],Table1[Status],"-",0)="Dead",
        _xlfn.XLOOKUP(A2207,Table2[Tag Number],Table2[Status],"-",0)="Dead",
        _xlfn.XLOOKUP(A2207,Table3[Tag Number],Table3[Status],"-",0)="Dead",
        _xlfn.XLOOKUP(A2207,Table4[Tag Number],Table4[Status],"-",0)="Dead"),"Dead",
     OR(_xlfn.XLOOKUP(A2207,Table1[Tag Number],Table1[Status],"-",0)="Alive",
        _xlfn.XLOOKUP(A2207,Table2[Tag Number],Table2[Status],"-",0)="Alive",
        _xlfn.XLOOKUP(A2207,Table3[Tag Number],Table3[Status],"-",0)="Alive",
        _xlfn.XLOOKUP(A2207,Table4[Tag Number],Table4[Status],"-",0)="Alive"),"Alive",
     OR(_xlfn.XLOOKUP(A2207,Table1[Tag Number],Table1[Status],"-",0)="-",
        _xlfn.XLOOKUP(A2207,Table2[Tag Number],Table2[Status],"-",0)="-",
        _xlfn.XLOOKUP(A2207,Table3[Tag Number],Table3[Status],"-",0)="-",
        _xlfn.XLOOKUP(A2207,Table4[Tag Number],Table4[Status],"-",0)="-"),
   "-")</f>
        <v>Dead</v>
      </c>
      <c r="I2207" s="90"/>
      <c r="J2207" s="94"/>
      <c r="K2207" s="95"/>
      <c r="L2207" s="95"/>
      <c r="M2207" s="95"/>
      <c r="N2207" s="96"/>
      <c r="O2207" s="89"/>
      <c r="R2207" t="b">
        <f t="shared" si="69"/>
        <v>0</v>
      </c>
    </row>
    <row r="2208" spans="1:18" ht="15" thickBot="1" x14ac:dyDescent="0.35">
      <c r="A2208" s="2" t="s">
        <v>2690</v>
      </c>
      <c r="B2208" s="2" t="s">
        <v>1145</v>
      </c>
      <c r="C2208" s="84">
        <f>IF(COUNTIF(Table1[Tag Number], A2208), 1, 0)</f>
        <v>0</v>
      </c>
      <c r="D2208" s="85">
        <f>IF(COUNTIF(Table2[Tag Number], A2208), 1, 0)</f>
        <v>0</v>
      </c>
      <c r="E2208" s="86">
        <f>IF(COUNTIF(Table3[Tag Number], A2208), 1, 0)</f>
        <v>0</v>
      </c>
      <c r="F2208" s="86">
        <f>IF(COUNTIF(Table4[Tag Number], A2208), 1, 0)</f>
        <v>0</v>
      </c>
      <c r="G2208" s="87">
        <f t="shared" si="70"/>
        <v>0</v>
      </c>
      <c r="H2208" s="88" t="str" cm="1">
        <f t="array" ref="H2208">_xlfn.IFS(OR(_xlfn.XLOOKUP(A2208,Table1[Tag Number],Table1[Status],"-",0)="Dead",
        _xlfn.XLOOKUP(A2208,Table2[Tag Number],Table2[Status],"-",0)="Dead",
        _xlfn.XLOOKUP(A2208,Table3[Tag Number],Table3[Status],"-",0)="Dead",
        _xlfn.XLOOKUP(A2208,Table4[Tag Number],Table4[Status],"-",0)="Dead"),"Dead",
     OR(_xlfn.XLOOKUP(A2208,Table1[Tag Number],Table1[Status],"-",0)="Alive",
        _xlfn.XLOOKUP(A2208,Table2[Tag Number],Table2[Status],"-",0)="Alive",
        _xlfn.XLOOKUP(A2208,Table3[Tag Number],Table3[Status],"-",0)="Alive",
        _xlfn.XLOOKUP(A2208,Table4[Tag Number],Table4[Status],"-",0)="Alive"),"Alive",
     OR(_xlfn.XLOOKUP(A2208,Table1[Tag Number],Table1[Status],"-",0)="-",
        _xlfn.XLOOKUP(A2208,Table2[Tag Number],Table2[Status],"-",0)="-",
        _xlfn.XLOOKUP(A2208,Table3[Tag Number],Table3[Status],"-",0)="-",
        _xlfn.XLOOKUP(A2208,Table4[Tag Number],Table4[Status],"-",0)="-"),
   "-")</f>
        <v>-</v>
      </c>
      <c r="I2208" s="90"/>
      <c r="J2208" s="94"/>
      <c r="K2208" s="95"/>
      <c r="L2208" s="95"/>
      <c r="M2208" s="95"/>
      <c r="N2208" s="96"/>
      <c r="O2208" s="89"/>
      <c r="R2208" t="b">
        <f t="shared" si="69"/>
        <v>0</v>
      </c>
    </row>
    <row r="2209" spans="1:18" ht="15" thickBot="1" x14ac:dyDescent="0.35">
      <c r="A2209" s="3" t="s">
        <v>2691</v>
      </c>
      <c r="B2209" s="3" t="s">
        <v>1145</v>
      </c>
      <c r="C2209" s="84">
        <f>IF(COUNTIF(Table1[Tag Number], A2209), 1, 0)</f>
        <v>0</v>
      </c>
      <c r="D2209" s="85">
        <f>IF(COUNTIF(Table2[Tag Number], A2209), 1, 0)</f>
        <v>0</v>
      </c>
      <c r="E2209" s="86">
        <f>IF(COUNTIF(Table3[Tag Number], A2209), 1, 0)</f>
        <v>0</v>
      </c>
      <c r="F2209" s="86">
        <f>IF(COUNTIF(Table4[Tag Number], A2209), 1, 0)</f>
        <v>0</v>
      </c>
      <c r="G2209" s="87">
        <f t="shared" si="70"/>
        <v>0</v>
      </c>
      <c r="H2209" s="88" t="str" cm="1">
        <f t="array" ref="H2209">_xlfn.IFS(OR(_xlfn.XLOOKUP(A2209,Table1[Tag Number],Table1[Status],"-",0)="Dead",
        _xlfn.XLOOKUP(A2209,Table2[Tag Number],Table2[Status],"-",0)="Dead",
        _xlfn.XLOOKUP(A2209,Table3[Tag Number],Table3[Status],"-",0)="Dead",
        _xlfn.XLOOKUP(A2209,Table4[Tag Number],Table4[Status],"-",0)="Dead"),"Dead",
     OR(_xlfn.XLOOKUP(A2209,Table1[Tag Number],Table1[Status],"-",0)="Alive",
        _xlfn.XLOOKUP(A2209,Table2[Tag Number],Table2[Status],"-",0)="Alive",
        _xlfn.XLOOKUP(A2209,Table3[Tag Number],Table3[Status],"-",0)="Alive",
        _xlfn.XLOOKUP(A2209,Table4[Tag Number],Table4[Status],"-",0)="Alive"),"Alive",
     OR(_xlfn.XLOOKUP(A2209,Table1[Tag Number],Table1[Status],"-",0)="-",
        _xlfn.XLOOKUP(A2209,Table2[Tag Number],Table2[Status],"-",0)="-",
        _xlfn.XLOOKUP(A2209,Table3[Tag Number],Table3[Status],"-",0)="-",
        _xlfn.XLOOKUP(A2209,Table4[Tag Number],Table4[Status],"-",0)="-"),
   "-")</f>
        <v>-</v>
      </c>
      <c r="I2209" s="90"/>
      <c r="J2209" s="94"/>
      <c r="K2209" s="95"/>
      <c r="L2209" s="95"/>
      <c r="M2209" s="95"/>
      <c r="N2209" s="96"/>
      <c r="O2209" s="89"/>
      <c r="R2209" t="b">
        <f t="shared" si="69"/>
        <v>0</v>
      </c>
    </row>
    <row r="2210" spans="1:18" ht="15" thickBot="1" x14ac:dyDescent="0.35">
      <c r="A2210" s="2" t="s">
        <v>2692</v>
      </c>
      <c r="B2210" s="2" t="s">
        <v>1145</v>
      </c>
      <c r="C2210" s="84">
        <f>IF(COUNTIF(Table1[Tag Number], A2210), 1, 0)</f>
        <v>0</v>
      </c>
      <c r="D2210" s="85">
        <f>IF(COUNTIF(Table2[Tag Number], A2210), 1, 0)</f>
        <v>0</v>
      </c>
      <c r="E2210" s="86">
        <f>IF(COUNTIF(Table3[Tag Number], A2210), 1, 0)</f>
        <v>0</v>
      </c>
      <c r="F2210" s="86">
        <f>IF(COUNTIF(Table4[Tag Number], A2210), 1, 0)</f>
        <v>0</v>
      </c>
      <c r="G2210" s="87">
        <f t="shared" si="70"/>
        <v>0</v>
      </c>
      <c r="H2210" s="88" t="str" cm="1">
        <f t="array" ref="H2210">_xlfn.IFS(OR(_xlfn.XLOOKUP(A2210,Table1[Tag Number],Table1[Status],"-",0)="Dead",
        _xlfn.XLOOKUP(A2210,Table2[Tag Number],Table2[Status],"-",0)="Dead",
        _xlfn.XLOOKUP(A2210,Table3[Tag Number],Table3[Status],"-",0)="Dead",
        _xlfn.XLOOKUP(A2210,Table4[Tag Number],Table4[Status],"-",0)="Dead"),"Dead",
     OR(_xlfn.XLOOKUP(A2210,Table1[Tag Number],Table1[Status],"-",0)="Alive",
        _xlfn.XLOOKUP(A2210,Table2[Tag Number],Table2[Status],"-",0)="Alive",
        _xlfn.XLOOKUP(A2210,Table3[Tag Number],Table3[Status],"-",0)="Alive",
        _xlfn.XLOOKUP(A2210,Table4[Tag Number],Table4[Status],"-",0)="Alive"),"Alive",
     OR(_xlfn.XLOOKUP(A2210,Table1[Tag Number],Table1[Status],"-",0)="-",
        _xlfn.XLOOKUP(A2210,Table2[Tag Number],Table2[Status],"-",0)="-",
        _xlfn.XLOOKUP(A2210,Table3[Tag Number],Table3[Status],"-",0)="-",
        _xlfn.XLOOKUP(A2210,Table4[Tag Number],Table4[Status],"-",0)="-"),
   "-")</f>
        <v>-</v>
      </c>
      <c r="I2210" s="90"/>
      <c r="J2210" s="94"/>
      <c r="K2210" s="95"/>
      <c r="L2210" s="95"/>
      <c r="M2210" s="95"/>
      <c r="N2210" s="96"/>
      <c r="O2210" s="89"/>
      <c r="R2210" t="b">
        <f t="shared" si="69"/>
        <v>0</v>
      </c>
    </row>
    <row r="2211" spans="1:18" ht="15" thickBot="1" x14ac:dyDescent="0.35">
      <c r="A2211" s="3" t="s">
        <v>2693</v>
      </c>
      <c r="B2211" s="3" t="s">
        <v>1145</v>
      </c>
      <c r="C2211" s="84">
        <f>IF(COUNTIF(Table1[Tag Number], A2211), 1, 0)</f>
        <v>0</v>
      </c>
      <c r="D2211" s="85">
        <f>IF(COUNTIF(Table2[Tag Number], A2211), 1, 0)</f>
        <v>0</v>
      </c>
      <c r="E2211" s="86">
        <f>IF(COUNTIF(Table3[Tag Number], A2211), 1, 0)</f>
        <v>0</v>
      </c>
      <c r="F2211" s="86">
        <f>IF(COUNTIF(Table4[Tag Number], A2211), 1, 0)</f>
        <v>0</v>
      </c>
      <c r="G2211" s="87">
        <f t="shared" si="70"/>
        <v>0</v>
      </c>
      <c r="H2211" s="88" t="str" cm="1">
        <f t="array" ref="H2211">_xlfn.IFS(OR(_xlfn.XLOOKUP(A2211,Table1[Tag Number],Table1[Status],"-",0)="Dead",
        _xlfn.XLOOKUP(A2211,Table2[Tag Number],Table2[Status],"-",0)="Dead",
        _xlfn.XLOOKUP(A2211,Table3[Tag Number],Table3[Status],"-",0)="Dead",
        _xlfn.XLOOKUP(A2211,Table4[Tag Number],Table4[Status],"-",0)="Dead"),"Dead",
     OR(_xlfn.XLOOKUP(A2211,Table1[Tag Number],Table1[Status],"-",0)="Alive",
        _xlfn.XLOOKUP(A2211,Table2[Tag Number],Table2[Status],"-",0)="Alive",
        _xlfn.XLOOKUP(A2211,Table3[Tag Number],Table3[Status],"-",0)="Alive",
        _xlfn.XLOOKUP(A2211,Table4[Tag Number],Table4[Status],"-",0)="Alive"),"Alive",
     OR(_xlfn.XLOOKUP(A2211,Table1[Tag Number],Table1[Status],"-",0)="-",
        _xlfn.XLOOKUP(A2211,Table2[Tag Number],Table2[Status],"-",0)="-",
        _xlfn.XLOOKUP(A2211,Table3[Tag Number],Table3[Status],"-",0)="-",
        _xlfn.XLOOKUP(A2211,Table4[Tag Number],Table4[Status],"-",0)="-"),
   "-")</f>
        <v>-</v>
      </c>
      <c r="I2211" s="90"/>
      <c r="J2211" s="94"/>
      <c r="K2211" s="95"/>
      <c r="L2211" s="95"/>
      <c r="M2211" s="95"/>
      <c r="N2211" s="96"/>
      <c r="O2211" s="89"/>
      <c r="R2211" t="b">
        <f t="shared" si="69"/>
        <v>0</v>
      </c>
    </row>
    <row r="2212" spans="1:18" ht="15" thickBot="1" x14ac:dyDescent="0.35">
      <c r="A2212" s="2" t="s">
        <v>2694</v>
      </c>
      <c r="B2212" s="2" t="s">
        <v>1145</v>
      </c>
      <c r="C2212" s="84">
        <f>IF(COUNTIF(Table1[Tag Number], A2212), 1, 0)</f>
        <v>0</v>
      </c>
      <c r="D2212" s="85">
        <f>IF(COUNTIF(Table2[Tag Number], A2212), 1, 0)</f>
        <v>0</v>
      </c>
      <c r="E2212" s="86">
        <f>IF(COUNTIF(Table3[Tag Number], A2212), 1, 0)</f>
        <v>0</v>
      </c>
      <c r="F2212" s="86">
        <f>IF(COUNTIF(Table4[Tag Number], A2212), 1, 0)</f>
        <v>0</v>
      </c>
      <c r="G2212" s="87">
        <f t="shared" si="70"/>
        <v>0</v>
      </c>
      <c r="H2212" s="88" t="str" cm="1">
        <f t="array" ref="H2212">_xlfn.IFS(OR(_xlfn.XLOOKUP(A2212,Table1[Tag Number],Table1[Status],"-",0)="Dead",
        _xlfn.XLOOKUP(A2212,Table2[Tag Number],Table2[Status],"-",0)="Dead",
        _xlfn.XLOOKUP(A2212,Table3[Tag Number],Table3[Status],"-",0)="Dead",
        _xlfn.XLOOKUP(A2212,Table4[Tag Number],Table4[Status],"-",0)="Dead"),"Dead",
     OR(_xlfn.XLOOKUP(A2212,Table1[Tag Number],Table1[Status],"-",0)="Alive",
        _xlfn.XLOOKUP(A2212,Table2[Tag Number],Table2[Status],"-",0)="Alive",
        _xlfn.XLOOKUP(A2212,Table3[Tag Number],Table3[Status],"-",0)="Alive",
        _xlfn.XLOOKUP(A2212,Table4[Tag Number],Table4[Status],"-",0)="Alive"),"Alive",
     OR(_xlfn.XLOOKUP(A2212,Table1[Tag Number],Table1[Status],"-",0)="-",
        _xlfn.XLOOKUP(A2212,Table2[Tag Number],Table2[Status],"-",0)="-",
        _xlfn.XLOOKUP(A2212,Table3[Tag Number],Table3[Status],"-",0)="-",
        _xlfn.XLOOKUP(A2212,Table4[Tag Number],Table4[Status],"-",0)="-"),
   "-")</f>
        <v>-</v>
      </c>
      <c r="I2212" s="90"/>
      <c r="J2212" s="94"/>
      <c r="K2212" s="95"/>
      <c r="L2212" s="95"/>
      <c r="M2212" s="95"/>
      <c r="N2212" s="96"/>
      <c r="O2212" s="89"/>
      <c r="R2212" t="b">
        <f t="shared" si="69"/>
        <v>0</v>
      </c>
    </row>
    <row r="2213" spans="1:18" ht="15" thickBot="1" x14ac:dyDescent="0.35">
      <c r="A2213" s="3" t="s">
        <v>2695</v>
      </c>
      <c r="B2213" s="3" t="s">
        <v>1145</v>
      </c>
      <c r="C2213" s="84">
        <f>IF(COUNTIF(Table1[Tag Number], A2213), 1, 0)</f>
        <v>0</v>
      </c>
      <c r="D2213" s="85">
        <f>IF(COUNTIF(Table2[Tag Number], A2213), 1, 0)</f>
        <v>0</v>
      </c>
      <c r="E2213" s="86">
        <f>IF(COUNTIF(Table3[Tag Number], A2213), 1, 0)</f>
        <v>0</v>
      </c>
      <c r="F2213" s="86">
        <f>IF(COUNTIF(Table4[Tag Number], A2213), 1, 0)</f>
        <v>0</v>
      </c>
      <c r="G2213" s="87">
        <f t="shared" si="70"/>
        <v>0</v>
      </c>
      <c r="H2213" s="88" t="str" cm="1">
        <f t="array" ref="H2213">_xlfn.IFS(OR(_xlfn.XLOOKUP(A2213,Table1[Tag Number],Table1[Status],"-",0)="Dead",
        _xlfn.XLOOKUP(A2213,Table2[Tag Number],Table2[Status],"-",0)="Dead",
        _xlfn.XLOOKUP(A2213,Table3[Tag Number],Table3[Status],"-",0)="Dead",
        _xlfn.XLOOKUP(A2213,Table4[Tag Number],Table4[Status],"-",0)="Dead"),"Dead",
     OR(_xlfn.XLOOKUP(A2213,Table1[Tag Number],Table1[Status],"-",0)="Alive",
        _xlfn.XLOOKUP(A2213,Table2[Tag Number],Table2[Status],"-",0)="Alive",
        _xlfn.XLOOKUP(A2213,Table3[Tag Number],Table3[Status],"-",0)="Alive",
        _xlfn.XLOOKUP(A2213,Table4[Tag Number],Table4[Status],"-",0)="Alive"),"Alive",
     OR(_xlfn.XLOOKUP(A2213,Table1[Tag Number],Table1[Status],"-",0)="-",
        _xlfn.XLOOKUP(A2213,Table2[Tag Number],Table2[Status],"-",0)="-",
        _xlfn.XLOOKUP(A2213,Table3[Tag Number],Table3[Status],"-",0)="-",
        _xlfn.XLOOKUP(A2213,Table4[Tag Number],Table4[Status],"-",0)="-"),
   "-")</f>
        <v>-</v>
      </c>
      <c r="I2213" s="90"/>
      <c r="J2213" s="94"/>
      <c r="K2213" s="95"/>
      <c r="L2213" s="95"/>
      <c r="M2213" s="95"/>
      <c r="N2213" s="96"/>
      <c r="O2213" s="89"/>
      <c r="R2213" t="b">
        <f t="shared" si="69"/>
        <v>0</v>
      </c>
    </row>
    <row r="2214" spans="1:18" ht="15" thickBot="1" x14ac:dyDescent="0.35">
      <c r="A2214" s="2" t="s">
        <v>2696</v>
      </c>
      <c r="B2214" s="2" t="s">
        <v>1145</v>
      </c>
      <c r="C2214" s="84">
        <f>IF(COUNTIF(Table1[Tag Number], A2214), 1, 0)</f>
        <v>0</v>
      </c>
      <c r="D2214" s="85">
        <f>IF(COUNTIF(Table2[Tag Number], A2214), 1, 0)</f>
        <v>0</v>
      </c>
      <c r="E2214" s="86">
        <f>IF(COUNTIF(Table3[Tag Number], A2214), 1, 0)</f>
        <v>0</v>
      </c>
      <c r="F2214" s="86">
        <f>IF(COUNTIF(Table4[Tag Number], A2214), 1, 0)</f>
        <v>0</v>
      </c>
      <c r="G2214" s="87">
        <f t="shared" si="70"/>
        <v>0</v>
      </c>
      <c r="H2214" s="88" t="str" cm="1">
        <f t="array" ref="H2214">_xlfn.IFS(OR(_xlfn.XLOOKUP(A2214,Table1[Tag Number],Table1[Status],"-",0)="Dead",
        _xlfn.XLOOKUP(A2214,Table2[Tag Number],Table2[Status],"-",0)="Dead",
        _xlfn.XLOOKUP(A2214,Table3[Tag Number],Table3[Status],"-",0)="Dead",
        _xlfn.XLOOKUP(A2214,Table4[Tag Number],Table4[Status],"-",0)="Dead"),"Dead",
     OR(_xlfn.XLOOKUP(A2214,Table1[Tag Number],Table1[Status],"-",0)="Alive",
        _xlfn.XLOOKUP(A2214,Table2[Tag Number],Table2[Status],"-",0)="Alive",
        _xlfn.XLOOKUP(A2214,Table3[Tag Number],Table3[Status],"-",0)="Alive",
        _xlfn.XLOOKUP(A2214,Table4[Tag Number],Table4[Status],"-",0)="Alive"),"Alive",
     OR(_xlfn.XLOOKUP(A2214,Table1[Tag Number],Table1[Status],"-",0)="-",
        _xlfn.XLOOKUP(A2214,Table2[Tag Number],Table2[Status],"-",0)="-",
        _xlfn.XLOOKUP(A2214,Table3[Tag Number],Table3[Status],"-",0)="-",
        _xlfn.XLOOKUP(A2214,Table4[Tag Number],Table4[Status],"-",0)="-"),
   "-")</f>
        <v>-</v>
      </c>
      <c r="I2214" s="90"/>
      <c r="J2214" s="94"/>
      <c r="K2214" s="95"/>
      <c r="L2214" s="95"/>
      <c r="M2214" s="95"/>
      <c r="N2214" s="96"/>
      <c r="O2214" s="89"/>
      <c r="R2214" t="b">
        <f t="shared" si="69"/>
        <v>0</v>
      </c>
    </row>
    <row r="2215" spans="1:18" ht="15" thickBot="1" x14ac:dyDescent="0.35">
      <c r="A2215" s="3" t="s">
        <v>2697</v>
      </c>
      <c r="B2215" s="3" t="s">
        <v>1145</v>
      </c>
      <c r="C2215" s="84">
        <f>IF(COUNTIF(Table1[Tag Number], A2215), 1, 0)</f>
        <v>0</v>
      </c>
      <c r="D2215" s="85">
        <f>IF(COUNTIF(Table2[Tag Number], A2215), 1, 0)</f>
        <v>0</v>
      </c>
      <c r="E2215" s="86">
        <f>IF(COUNTIF(Table3[Tag Number], A2215), 1, 0)</f>
        <v>0</v>
      </c>
      <c r="F2215" s="86">
        <f>IF(COUNTIF(Table4[Tag Number], A2215), 1, 0)</f>
        <v>0</v>
      </c>
      <c r="G2215" s="87">
        <f t="shared" si="70"/>
        <v>0</v>
      </c>
      <c r="H2215" s="88" t="str" cm="1">
        <f t="array" ref="H2215">_xlfn.IFS(OR(_xlfn.XLOOKUP(A2215,Table1[Tag Number],Table1[Status],"-",0)="Dead",
        _xlfn.XLOOKUP(A2215,Table2[Tag Number],Table2[Status],"-",0)="Dead",
        _xlfn.XLOOKUP(A2215,Table3[Tag Number],Table3[Status],"-",0)="Dead",
        _xlfn.XLOOKUP(A2215,Table4[Tag Number],Table4[Status],"-",0)="Dead"),"Dead",
     OR(_xlfn.XLOOKUP(A2215,Table1[Tag Number],Table1[Status],"-",0)="Alive",
        _xlfn.XLOOKUP(A2215,Table2[Tag Number],Table2[Status],"-",0)="Alive",
        _xlfn.XLOOKUP(A2215,Table3[Tag Number],Table3[Status],"-",0)="Alive",
        _xlfn.XLOOKUP(A2215,Table4[Tag Number],Table4[Status],"-",0)="Alive"),"Alive",
     OR(_xlfn.XLOOKUP(A2215,Table1[Tag Number],Table1[Status],"-",0)="-",
        _xlfn.XLOOKUP(A2215,Table2[Tag Number],Table2[Status],"-",0)="-",
        _xlfn.XLOOKUP(A2215,Table3[Tag Number],Table3[Status],"-",0)="-",
        _xlfn.XLOOKUP(A2215,Table4[Tag Number],Table4[Status],"-",0)="-"),
   "-")</f>
        <v>-</v>
      </c>
      <c r="I2215" s="90"/>
      <c r="J2215" s="94"/>
      <c r="K2215" s="95"/>
      <c r="L2215" s="95"/>
      <c r="M2215" s="95"/>
      <c r="N2215" s="96"/>
      <c r="O2215" s="89"/>
      <c r="R2215" t="b">
        <f t="shared" si="69"/>
        <v>0</v>
      </c>
    </row>
    <row r="2216" spans="1:18" ht="15" thickBot="1" x14ac:dyDescent="0.35">
      <c r="A2216" s="2" t="s">
        <v>2698</v>
      </c>
      <c r="B2216" s="2" t="s">
        <v>1145</v>
      </c>
      <c r="C2216" s="84">
        <f>IF(COUNTIF(Table1[Tag Number], A2216), 1, 0)</f>
        <v>0</v>
      </c>
      <c r="D2216" s="85">
        <f>IF(COUNTIF(Table2[Tag Number], A2216), 1, 0)</f>
        <v>0</v>
      </c>
      <c r="E2216" s="86">
        <f>IF(COUNTIF(Table3[Tag Number], A2216), 1, 0)</f>
        <v>0</v>
      </c>
      <c r="F2216" s="86">
        <f>IF(COUNTIF(Table4[Tag Number], A2216), 1, 0)</f>
        <v>0</v>
      </c>
      <c r="G2216" s="87">
        <f t="shared" si="70"/>
        <v>0</v>
      </c>
      <c r="H2216" s="88" t="str" cm="1">
        <f t="array" ref="H2216">_xlfn.IFS(OR(_xlfn.XLOOKUP(A2216,Table1[Tag Number],Table1[Status],"-",0)="Dead",
        _xlfn.XLOOKUP(A2216,Table2[Tag Number],Table2[Status],"-",0)="Dead",
        _xlfn.XLOOKUP(A2216,Table3[Tag Number],Table3[Status],"-",0)="Dead",
        _xlfn.XLOOKUP(A2216,Table4[Tag Number],Table4[Status],"-",0)="Dead"),"Dead",
     OR(_xlfn.XLOOKUP(A2216,Table1[Tag Number],Table1[Status],"-",0)="Alive",
        _xlfn.XLOOKUP(A2216,Table2[Tag Number],Table2[Status],"-",0)="Alive",
        _xlfn.XLOOKUP(A2216,Table3[Tag Number],Table3[Status],"-",0)="Alive",
        _xlfn.XLOOKUP(A2216,Table4[Tag Number],Table4[Status],"-",0)="Alive"),"Alive",
     OR(_xlfn.XLOOKUP(A2216,Table1[Tag Number],Table1[Status],"-",0)="-",
        _xlfn.XLOOKUP(A2216,Table2[Tag Number],Table2[Status],"-",0)="-",
        _xlfn.XLOOKUP(A2216,Table3[Tag Number],Table3[Status],"-",0)="-",
        _xlfn.XLOOKUP(A2216,Table4[Tag Number],Table4[Status],"-",0)="-"),
   "-")</f>
        <v>-</v>
      </c>
      <c r="I2216" s="90"/>
      <c r="J2216" s="94"/>
      <c r="K2216" s="95"/>
      <c r="L2216" s="95"/>
      <c r="M2216" s="95"/>
      <c r="N2216" s="96"/>
      <c r="O2216" s="89"/>
      <c r="R2216" t="b">
        <f t="shared" si="69"/>
        <v>0</v>
      </c>
    </row>
    <row r="2217" spans="1:18" ht="15" thickBot="1" x14ac:dyDescent="0.35">
      <c r="A2217" s="3" t="s">
        <v>2699</v>
      </c>
      <c r="B2217" s="3" t="s">
        <v>1145</v>
      </c>
      <c r="C2217" s="84">
        <f>IF(COUNTIF(Table1[Tag Number], A2217), 1, 0)</f>
        <v>0</v>
      </c>
      <c r="D2217" s="85">
        <f>IF(COUNTIF(Table2[Tag Number], A2217), 1, 0)</f>
        <v>0</v>
      </c>
      <c r="E2217" s="86">
        <f>IF(COUNTIF(Table3[Tag Number], A2217), 1, 0)</f>
        <v>0</v>
      </c>
      <c r="F2217" s="86">
        <f>IF(COUNTIF(Table4[Tag Number], A2217), 1, 0)</f>
        <v>0</v>
      </c>
      <c r="G2217" s="87">
        <f t="shared" si="70"/>
        <v>0</v>
      </c>
      <c r="H2217" s="88" t="str" cm="1">
        <f t="array" ref="H2217">_xlfn.IFS(OR(_xlfn.XLOOKUP(A2217,Table1[Tag Number],Table1[Status],"-",0)="Dead",
        _xlfn.XLOOKUP(A2217,Table2[Tag Number],Table2[Status],"-",0)="Dead",
        _xlfn.XLOOKUP(A2217,Table3[Tag Number],Table3[Status],"-",0)="Dead",
        _xlfn.XLOOKUP(A2217,Table4[Tag Number],Table4[Status],"-",0)="Dead"),"Dead",
     OR(_xlfn.XLOOKUP(A2217,Table1[Tag Number],Table1[Status],"-",0)="Alive",
        _xlfn.XLOOKUP(A2217,Table2[Tag Number],Table2[Status],"-",0)="Alive",
        _xlfn.XLOOKUP(A2217,Table3[Tag Number],Table3[Status],"-",0)="Alive",
        _xlfn.XLOOKUP(A2217,Table4[Tag Number],Table4[Status],"-",0)="Alive"),"Alive",
     OR(_xlfn.XLOOKUP(A2217,Table1[Tag Number],Table1[Status],"-",0)="-",
        _xlfn.XLOOKUP(A2217,Table2[Tag Number],Table2[Status],"-",0)="-",
        _xlfn.XLOOKUP(A2217,Table3[Tag Number],Table3[Status],"-",0)="-",
        _xlfn.XLOOKUP(A2217,Table4[Tag Number],Table4[Status],"-",0)="-"),
   "-")</f>
        <v>-</v>
      </c>
      <c r="I2217" s="90"/>
      <c r="J2217" s="94"/>
      <c r="K2217" s="95"/>
      <c r="L2217" s="95"/>
      <c r="M2217" s="95"/>
      <c r="N2217" s="96"/>
      <c r="O2217" s="89"/>
      <c r="R2217" t="b">
        <f t="shared" si="69"/>
        <v>0</v>
      </c>
    </row>
    <row r="2218" spans="1:18" ht="15" thickBot="1" x14ac:dyDescent="0.35">
      <c r="A2218" s="2" t="s">
        <v>2700</v>
      </c>
      <c r="B2218" s="2" t="s">
        <v>1145</v>
      </c>
      <c r="C2218" s="84">
        <f>IF(COUNTIF(Table1[Tag Number], A2218), 1, 0)</f>
        <v>0</v>
      </c>
      <c r="D2218" s="85">
        <f>IF(COUNTIF(Table2[Tag Number], A2218), 1, 0)</f>
        <v>0</v>
      </c>
      <c r="E2218" s="86">
        <f>IF(COUNTIF(Table3[Tag Number], A2218), 1, 0)</f>
        <v>0</v>
      </c>
      <c r="F2218" s="86">
        <f>IF(COUNTIF(Table4[Tag Number], A2218), 1, 0)</f>
        <v>0</v>
      </c>
      <c r="G2218" s="87">
        <f t="shared" si="70"/>
        <v>0</v>
      </c>
      <c r="H2218" s="88" t="str" cm="1">
        <f t="array" ref="H2218">_xlfn.IFS(OR(_xlfn.XLOOKUP(A2218,Table1[Tag Number],Table1[Status],"-",0)="Dead",
        _xlfn.XLOOKUP(A2218,Table2[Tag Number],Table2[Status],"-",0)="Dead",
        _xlfn.XLOOKUP(A2218,Table3[Tag Number],Table3[Status],"-",0)="Dead",
        _xlfn.XLOOKUP(A2218,Table4[Tag Number],Table4[Status],"-",0)="Dead"),"Dead",
     OR(_xlfn.XLOOKUP(A2218,Table1[Tag Number],Table1[Status],"-",0)="Alive",
        _xlfn.XLOOKUP(A2218,Table2[Tag Number],Table2[Status],"-",0)="Alive",
        _xlfn.XLOOKUP(A2218,Table3[Tag Number],Table3[Status],"-",0)="Alive",
        _xlfn.XLOOKUP(A2218,Table4[Tag Number],Table4[Status],"-",0)="Alive"),"Alive",
     OR(_xlfn.XLOOKUP(A2218,Table1[Tag Number],Table1[Status],"-",0)="-",
        _xlfn.XLOOKUP(A2218,Table2[Tag Number],Table2[Status],"-",0)="-",
        _xlfn.XLOOKUP(A2218,Table3[Tag Number],Table3[Status],"-",0)="-",
        _xlfn.XLOOKUP(A2218,Table4[Tag Number],Table4[Status],"-",0)="-"),
   "-")</f>
        <v>-</v>
      </c>
      <c r="I2218" s="90"/>
      <c r="J2218" s="94"/>
      <c r="K2218" s="95"/>
      <c r="L2218" s="95"/>
      <c r="M2218" s="95"/>
      <c r="N2218" s="96"/>
      <c r="O2218" s="89"/>
      <c r="R2218" t="b">
        <f t="shared" si="69"/>
        <v>0</v>
      </c>
    </row>
    <row r="2219" spans="1:18" ht="15" thickBot="1" x14ac:dyDescent="0.35">
      <c r="A2219" s="3" t="s">
        <v>2701</v>
      </c>
      <c r="B2219" s="3" t="s">
        <v>1145</v>
      </c>
      <c r="C2219" s="84">
        <f>IF(COUNTIF(Table1[Tag Number], A2219), 1, 0)</f>
        <v>0</v>
      </c>
      <c r="D2219" s="85">
        <f>IF(COUNTIF(Table2[Tag Number], A2219), 1, 0)</f>
        <v>0</v>
      </c>
      <c r="E2219" s="86">
        <f>IF(COUNTIF(Table3[Tag Number], A2219), 1, 0)</f>
        <v>0</v>
      </c>
      <c r="F2219" s="86">
        <f>IF(COUNTIF(Table4[Tag Number], A2219), 1, 0)</f>
        <v>0</v>
      </c>
      <c r="G2219" s="87">
        <f t="shared" si="70"/>
        <v>0</v>
      </c>
      <c r="H2219" s="88" t="str" cm="1">
        <f t="array" ref="H2219">_xlfn.IFS(OR(_xlfn.XLOOKUP(A2219,Table1[Tag Number],Table1[Status],"-",0)="Dead",
        _xlfn.XLOOKUP(A2219,Table2[Tag Number],Table2[Status],"-",0)="Dead",
        _xlfn.XLOOKUP(A2219,Table3[Tag Number],Table3[Status],"-",0)="Dead",
        _xlfn.XLOOKUP(A2219,Table4[Tag Number],Table4[Status],"-",0)="Dead"),"Dead",
     OR(_xlfn.XLOOKUP(A2219,Table1[Tag Number],Table1[Status],"-",0)="Alive",
        _xlfn.XLOOKUP(A2219,Table2[Tag Number],Table2[Status],"-",0)="Alive",
        _xlfn.XLOOKUP(A2219,Table3[Tag Number],Table3[Status],"-",0)="Alive",
        _xlfn.XLOOKUP(A2219,Table4[Tag Number],Table4[Status],"-",0)="Alive"),"Alive",
     OR(_xlfn.XLOOKUP(A2219,Table1[Tag Number],Table1[Status],"-",0)="-",
        _xlfn.XLOOKUP(A2219,Table2[Tag Number],Table2[Status],"-",0)="-",
        _xlfn.XLOOKUP(A2219,Table3[Tag Number],Table3[Status],"-",0)="-",
        _xlfn.XLOOKUP(A2219,Table4[Tag Number],Table4[Status],"-",0)="-"),
   "-")</f>
        <v>-</v>
      </c>
      <c r="I2219" s="90"/>
      <c r="J2219" s="94"/>
      <c r="K2219" s="95"/>
      <c r="L2219" s="95"/>
      <c r="M2219" s="95"/>
      <c r="N2219" s="96"/>
      <c r="O2219" s="89"/>
      <c r="R2219" t="b">
        <f t="shared" si="69"/>
        <v>0</v>
      </c>
    </row>
    <row r="2220" spans="1:18" ht="15" thickBot="1" x14ac:dyDescent="0.35">
      <c r="A2220" s="2" t="s">
        <v>2702</v>
      </c>
      <c r="B2220" s="2" t="s">
        <v>1145</v>
      </c>
      <c r="C2220" s="84">
        <f>IF(COUNTIF(Table1[Tag Number], A2220), 1, 0)</f>
        <v>0</v>
      </c>
      <c r="D2220" s="85">
        <f>IF(COUNTIF(Table2[Tag Number], A2220), 1, 0)</f>
        <v>0</v>
      </c>
      <c r="E2220" s="86">
        <f>IF(COUNTIF(Table3[Tag Number], A2220), 1, 0)</f>
        <v>0</v>
      </c>
      <c r="F2220" s="86">
        <f>IF(COUNTIF(Table4[Tag Number], A2220), 1, 0)</f>
        <v>0</v>
      </c>
      <c r="G2220" s="87">
        <f t="shared" si="70"/>
        <v>0</v>
      </c>
      <c r="H2220" s="88" t="str" cm="1">
        <f t="array" ref="H2220">_xlfn.IFS(OR(_xlfn.XLOOKUP(A2220,Table1[Tag Number],Table1[Status],"-",0)="Dead",
        _xlfn.XLOOKUP(A2220,Table2[Tag Number],Table2[Status],"-",0)="Dead",
        _xlfn.XLOOKUP(A2220,Table3[Tag Number],Table3[Status],"-",0)="Dead",
        _xlfn.XLOOKUP(A2220,Table4[Tag Number],Table4[Status],"-",0)="Dead"),"Dead",
     OR(_xlfn.XLOOKUP(A2220,Table1[Tag Number],Table1[Status],"-",0)="Alive",
        _xlfn.XLOOKUP(A2220,Table2[Tag Number],Table2[Status],"-",0)="Alive",
        _xlfn.XLOOKUP(A2220,Table3[Tag Number],Table3[Status],"-",0)="Alive",
        _xlfn.XLOOKUP(A2220,Table4[Tag Number],Table4[Status],"-",0)="Alive"),"Alive",
     OR(_xlfn.XLOOKUP(A2220,Table1[Tag Number],Table1[Status],"-",0)="-",
        _xlfn.XLOOKUP(A2220,Table2[Tag Number],Table2[Status],"-",0)="-",
        _xlfn.XLOOKUP(A2220,Table3[Tag Number],Table3[Status],"-",0)="-",
        _xlfn.XLOOKUP(A2220,Table4[Tag Number],Table4[Status],"-",0)="-"),
   "-")</f>
        <v>-</v>
      </c>
      <c r="I2220" s="90"/>
      <c r="J2220" s="94"/>
      <c r="K2220" s="95"/>
      <c r="L2220" s="95"/>
      <c r="M2220" s="95"/>
      <c r="N2220" s="96"/>
      <c r="O2220" s="89"/>
      <c r="R2220" t="b">
        <f t="shared" si="69"/>
        <v>0</v>
      </c>
    </row>
    <row r="2221" spans="1:18" ht="15" thickBot="1" x14ac:dyDescent="0.35">
      <c r="A2221" s="3" t="s">
        <v>97</v>
      </c>
      <c r="B2221" s="3" t="s">
        <v>1145</v>
      </c>
      <c r="C2221" s="84">
        <f>IF(COUNTIF(Table1[Tag Number], A2221), 1, 0)</f>
        <v>0</v>
      </c>
      <c r="D2221" s="85">
        <f>IF(COUNTIF(Table2[Tag Number], A2221), 1, 0)</f>
        <v>0</v>
      </c>
      <c r="E2221" s="86">
        <f>IF(COUNTIF(Table3[Tag Number], A2221), 1, 0)</f>
        <v>0</v>
      </c>
      <c r="F2221" s="86">
        <f>IF(COUNTIF(Table4[Tag Number], A2221), 1, 0)</f>
        <v>1</v>
      </c>
      <c r="G2221" s="87">
        <f t="shared" si="70"/>
        <v>1</v>
      </c>
      <c r="H2221" s="88" t="str" cm="1">
        <f t="array" ref="H2221">_xlfn.IFS(OR(_xlfn.XLOOKUP(A2221,Table1[Tag Number],Table1[Status],"-",0)="Dead",
        _xlfn.XLOOKUP(A2221,Table2[Tag Number],Table2[Status],"-",0)="Dead",
        _xlfn.XLOOKUP(A2221,Table3[Tag Number],Table3[Status],"-",0)="Dead",
        _xlfn.XLOOKUP(A2221,Table4[Tag Number],Table4[Status],"-",0)="Dead"),"Dead",
     OR(_xlfn.XLOOKUP(A2221,Table1[Tag Number],Table1[Status],"-",0)="Alive",
        _xlfn.XLOOKUP(A2221,Table2[Tag Number],Table2[Status],"-",0)="Alive",
        _xlfn.XLOOKUP(A2221,Table3[Tag Number],Table3[Status],"-",0)="Alive",
        _xlfn.XLOOKUP(A2221,Table4[Tag Number],Table4[Status],"-",0)="Alive"),"Alive",
     OR(_xlfn.XLOOKUP(A2221,Table1[Tag Number],Table1[Status],"-",0)="-",
        _xlfn.XLOOKUP(A2221,Table2[Tag Number],Table2[Status],"-",0)="-",
        _xlfn.XLOOKUP(A2221,Table3[Tag Number],Table3[Status],"-",0)="-",
        _xlfn.XLOOKUP(A2221,Table4[Tag Number],Table4[Status],"-",0)="-"),
   "-")</f>
        <v>Dead</v>
      </c>
      <c r="I2221" s="90"/>
      <c r="J2221" s="94"/>
      <c r="K2221" s="95"/>
      <c r="L2221" s="95"/>
      <c r="M2221" s="95"/>
      <c r="N2221" s="96"/>
      <c r="O2221" s="89"/>
      <c r="R2221" t="b">
        <f t="shared" si="69"/>
        <v>0</v>
      </c>
    </row>
    <row r="2222" spans="1:18" ht="15" thickBot="1" x14ac:dyDescent="0.35">
      <c r="A2222" s="2" t="s">
        <v>2703</v>
      </c>
      <c r="B2222" s="2" t="s">
        <v>1145</v>
      </c>
      <c r="C2222" s="84">
        <f>IF(COUNTIF(Table1[Tag Number], A2222), 1, 0)</f>
        <v>0</v>
      </c>
      <c r="D2222" s="85">
        <f>IF(COUNTIF(Table2[Tag Number], A2222), 1, 0)</f>
        <v>0</v>
      </c>
      <c r="E2222" s="86">
        <f>IF(COUNTIF(Table3[Tag Number], A2222), 1, 0)</f>
        <v>0</v>
      </c>
      <c r="F2222" s="86">
        <f>IF(COUNTIF(Table4[Tag Number], A2222), 1, 0)</f>
        <v>0</v>
      </c>
      <c r="G2222" s="87">
        <f t="shared" si="70"/>
        <v>0</v>
      </c>
      <c r="H2222" s="88" t="str" cm="1">
        <f t="array" ref="H2222">_xlfn.IFS(OR(_xlfn.XLOOKUP(A2222,Table1[Tag Number],Table1[Status],"-",0)="Dead",
        _xlfn.XLOOKUP(A2222,Table2[Tag Number],Table2[Status],"-",0)="Dead",
        _xlfn.XLOOKUP(A2222,Table3[Tag Number],Table3[Status],"-",0)="Dead",
        _xlfn.XLOOKUP(A2222,Table4[Tag Number],Table4[Status],"-",0)="Dead"),"Dead",
     OR(_xlfn.XLOOKUP(A2222,Table1[Tag Number],Table1[Status],"-",0)="Alive",
        _xlfn.XLOOKUP(A2222,Table2[Tag Number],Table2[Status],"-",0)="Alive",
        _xlfn.XLOOKUP(A2222,Table3[Tag Number],Table3[Status],"-",0)="Alive",
        _xlfn.XLOOKUP(A2222,Table4[Tag Number],Table4[Status],"-",0)="Alive"),"Alive",
     OR(_xlfn.XLOOKUP(A2222,Table1[Tag Number],Table1[Status],"-",0)="-",
        _xlfn.XLOOKUP(A2222,Table2[Tag Number],Table2[Status],"-",0)="-",
        _xlfn.XLOOKUP(A2222,Table3[Tag Number],Table3[Status],"-",0)="-",
        _xlfn.XLOOKUP(A2222,Table4[Tag Number],Table4[Status],"-",0)="-"),
   "-")</f>
        <v>-</v>
      </c>
      <c r="I2222" s="90"/>
      <c r="J2222" s="94"/>
      <c r="K2222" s="95"/>
      <c r="L2222" s="95"/>
      <c r="M2222" s="95"/>
      <c r="N2222" s="96"/>
      <c r="O2222" s="89"/>
      <c r="R2222" t="b">
        <f t="shared" si="69"/>
        <v>0</v>
      </c>
    </row>
    <row r="2223" spans="1:18" ht="15" thickBot="1" x14ac:dyDescent="0.35">
      <c r="A2223" s="3" t="s">
        <v>2704</v>
      </c>
      <c r="B2223" s="3" t="s">
        <v>1145</v>
      </c>
      <c r="C2223" s="84">
        <f>IF(COUNTIF(Table1[Tag Number], A2223), 1, 0)</f>
        <v>0</v>
      </c>
      <c r="D2223" s="85">
        <f>IF(COUNTIF(Table2[Tag Number], A2223), 1, 0)</f>
        <v>0</v>
      </c>
      <c r="E2223" s="86">
        <f>IF(COUNTIF(Table3[Tag Number], A2223), 1, 0)</f>
        <v>0</v>
      </c>
      <c r="F2223" s="86">
        <f>IF(COUNTIF(Table4[Tag Number], A2223), 1, 0)</f>
        <v>0</v>
      </c>
      <c r="G2223" s="87">
        <f t="shared" si="70"/>
        <v>0</v>
      </c>
      <c r="H2223" s="88" t="str" cm="1">
        <f t="array" ref="H2223">_xlfn.IFS(OR(_xlfn.XLOOKUP(A2223,Table1[Tag Number],Table1[Status],"-",0)="Dead",
        _xlfn.XLOOKUP(A2223,Table2[Tag Number],Table2[Status],"-",0)="Dead",
        _xlfn.XLOOKUP(A2223,Table3[Tag Number],Table3[Status],"-",0)="Dead",
        _xlfn.XLOOKUP(A2223,Table4[Tag Number],Table4[Status],"-",0)="Dead"),"Dead",
     OR(_xlfn.XLOOKUP(A2223,Table1[Tag Number],Table1[Status],"-",0)="Alive",
        _xlfn.XLOOKUP(A2223,Table2[Tag Number],Table2[Status],"-",0)="Alive",
        _xlfn.XLOOKUP(A2223,Table3[Tag Number],Table3[Status],"-",0)="Alive",
        _xlfn.XLOOKUP(A2223,Table4[Tag Number],Table4[Status],"-",0)="Alive"),"Alive",
     OR(_xlfn.XLOOKUP(A2223,Table1[Tag Number],Table1[Status],"-",0)="-",
        _xlfn.XLOOKUP(A2223,Table2[Tag Number],Table2[Status],"-",0)="-",
        _xlfn.XLOOKUP(A2223,Table3[Tag Number],Table3[Status],"-",0)="-",
        _xlfn.XLOOKUP(A2223,Table4[Tag Number],Table4[Status],"-",0)="-"),
   "-")</f>
        <v>-</v>
      </c>
      <c r="I2223" s="90"/>
      <c r="J2223" s="94"/>
      <c r="K2223" s="95"/>
      <c r="L2223" s="95"/>
      <c r="M2223" s="95"/>
      <c r="N2223" s="96"/>
      <c r="O2223" s="89"/>
      <c r="R2223" t="b">
        <f t="shared" si="69"/>
        <v>0</v>
      </c>
    </row>
    <row r="2224" spans="1:18" ht="15" thickBot="1" x14ac:dyDescent="0.35">
      <c r="A2224" s="2" t="s">
        <v>2705</v>
      </c>
      <c r="B2224" s="2" t="s">
        <v>1145</v>
      </c>
      <c r="C2224" s="84">
        <f>IF(COUNTIF(Table1[Tag Number], A2224), 1, 0)</f>
        <v>0</v>
      </c>
      <c r="D2224" s="85">
        <f>IF(COUNTIF(Table2[Tag Number], A2224), 1, 0)</f>
        <v>0</v>
      </c>
      <c r="E2224" s="86">
        <f>IF(COUNTIF(Table3[Tag Number], A2224), 1, 0)</f>
        <v>0</v>
      </c>
      <c r="F2224" s="86">
        <f>IF(COUNTIF(Table4[Tag Number], A2224), 1, 0)</f>
        <v>0</v>
      </c>
      <c r="G2224" s="87">
        <f t="shared" si="70"/>
        <v>0</v>
      </c>
      <c r="H2224" s="88" t="str" cm="1">
        <f t="array" ref="H2224">_xlfn.IFS(OR(_xlfn.XLOOKUP(A2224,Table1[Tag Number],Table1[Status],"-",0)="Dead",
        _xlfn.XLOOKUP(A2224,Table2[Tag Number],Table2[Status],"-",0)="Dead",
        _xlfn.XLOOKUP(A2224,Table3[Tag Number],Table3[Status],"-",0)="Dead",
        _xlfn.XLOOKUP(A2224,Table4[Tag Number],Table4[Status],"-",0)="Dead"),"Dead",
     OR(_xlfn.XLOOKUP(A2224,Table1[Tag Number],Table1[Status],"-",0)="Alive",
        _xlfn.XLOOKUP(A2224,Table2[Tag Number],Table2[Status],"-",0)="Alive",
        _xlfn.XLOOKUP(A2224,Table3[Tag Number],Table3[Status],"-",0)="Alive",
        _xlfn.XLOOKUP(A2224,Table4[Tag Number],Table4[Status],"-",0)="Alive"),"Alive",
     OR(_xlfn.XLOOKUP(A2224,Table1[Tag Number],Table1[Status],"-",0)="-",
        _xlfn.XLOOKUP(A2224,Table2[Tag Number],Table2[Status],"-",0)="-",
        _xlfn.XLOOKUP(A2224,Table3[Tag Number],Table3[Status],"-",0)="-",
        _xlfn.XLOOKUP(A2224,Table4[Tag Number],Table4[Status],"-",0)="-"),
   "-")</f>
        <v>-</v>
      </c>
      <c r="I2224" s="90"/>
      <c r="J2224" s="94"/>
      <c r="K2224" s="95"/>
      <c r="L2224" s="95"/>
      <c r="M2224" s="95"/>
      <c r="N2224" s="96"/>
      <c r="O2224" s="89"/>
      <c r="R2224" t="b">
        <f t="shared" si="69"/>
        <v>0</v>
      </c>
    </row>
    <row r="2225" spans="1:18" ht="15" thickBot="1" x14ac:dyDescent="0.35">
      <c r="A2225" s="3" t="s">
        <v>2706</v>
      </c>
      <c r="B2225" s="3" t="s">
        <v>1145</v>
      </c>
      <c r="C2225" s="84">
        <f>IF(COUNTIF(Table1[Tag Number], A2225), 1, 0)</f>
        <v>0</v>
      </c>
      <c r="D2225" s="85">
        <f>IF(COUNTIF(Table2[Tag Number], A2225), 1, 0)</f>
        <v>0</v>
      </c>
      <c r="E2225" s="86">
        <f>IF(COUNTIF(Table3[Tag Number], A2225), 1, 0)</f>
        <v>0</v>
      </c>
      <c r="F2225" s="86">
        <f>IF(COUNTIF(Table4[Tag Number], A2225), 1, 0)</f>
        <v>0</v>
      </c>
      <c r="G2225" s="87">
        <f t="shared" si="70"/>
        <v>0</v>
      </c>
      <c r="H2225" s="88" t="str" cm="1">
        <f t="array" ref="H2225">_xlfn.IFS(OR(_xlfn.XLOOKUP(A2225,Table1[Tag Number],Table1[Status],"-",0)="Dead",
        _xlfn.XLOOKUP(A2225,Table2[Tag Number],Table2[Status],"-",0)="Dead",
        _xlfn.XLOOKUP(A2225,Table3[Tag Number],Table3[Status],"-",0)="Dead",
        _xlfn.XLOOKUP(A2225,Table4[Tag Number],Table4[Status],"-",0)="Dead"),"Dead",
     OR(_xlfn.XLOOKUP(A2225,Table1[Tag Number],Table1[Status],"-",0)="Alive",
        _xlfn.XLOOKUP(A2225,Table2[Tag Number],Table2[Status],"-",0)="Alive",
        _xlfn.XLOOKUP(A2225,Table3[Tag Number],Table3[Status],"-",0)="Alive",
        _xlfn.XLOOKUP(A2225,Table4[Tag Number],Table4[Status],"-",0)="Alive"),"Alive",
     OR(_xlfn.XLOOKUP(A2225,Table1[Tag Number],Table1[Status],"-",0)="-",
        _xlfn.XLOOKUP(A2225,Table2[Tag Number],Table2[Status],"-",0)="-",
        _xlfn.XLOOKUP(A2225,Table3[Tag Number],Table3[Status],"-",0)="-",
        _xlfn.XLOOKUP(A2225,Table4[Tag Number],Table4[Status],"-",0)="-"),
   "-")</f>
        <v>-</v>
      </c>
      <c r="I2225" s="90"/>
      <c r="J2225" s="94"/>
      <c r="K2225" s="95"/>
      <c r="L2225" s="95"/>
      <c r="M2225" s="95"/>
      <c r="N2225" s="96"/>
      <c r="O2225" s="89"/>
      <c r="R2225" t="b">
        <f t="shared" si="69"/>
        <v>0</v>
      </c>
    </row>
    <row r="2226" spans="1:18" ht="15" thickBot="1" x14ac:dyDescent="0.35">
      <c r="A2226" s="2" t="s">
        <v>297</v>
      </c>
      <c r="B2226" s="2" t="s">
        <v>1145</v>
      </c>
      <c r="C2226" s="84">
        <f>IF(COUNTIF(Table1[Tag Number], A2226), 1, 0)</f>
        <v>0</v>
      </c>
      <c r="D2226" s="85">
        <f>IF(COUNTIF(Table2[Tag Number], A2226), 1, 0)</f>
        <v>0</v>
      </c>
      <c r="E2226" s="86">
        <f>IF(COUNTIF(Table3[Tag Number], A2226), 1, 0)</f>
        <v>0</v>
      </c>
      <c r="F2226" s="86">
        <f>IF(COUNTIF(Table4[Tag Number], A2226), 1, 0)</f>
        <v>1</v>
      </c>
      <c r="G2226" s="87">
        <f t="shared" si="70"/>
        <v>1</v>
      </c>
      <c r="H2226" s="88" t="str" cm="1">
        <f t="array" ref="H2226">_xlfn.IFS(OR(_xlfn.XLOOKUP(A2226,Table1[Tag Number],Table1[Status],"-",0)="Dead",
        _xlfn.XLOOKUP(A2226,Table2[Tag Number],Table2[Status],"-",0)="Dead",
        _xlfn.XLOOKUP(A2226,Table3[Tag Number],Table3[Status],"-",0)="Dead",
        _xlfn.XLOOKUP(A2226,Table4[Tag Number],Table4[Status],"-",0)="Dead"),"Dead",
     OR(_xlfn.XLOOKUP(A2226,Table1[Tag Number],Table1[Status],"-",0)="Alive",
        _xlfn.XLOOKUP(A2226,Table2[Tag Number],Table2[Status],"-",0)="Alive",
        _xlfn.XLOOKUP(A2226,Table3[Tag Number],Table3[Status],"-",0)="Alive",
        _xlfn.XLOOKUP(A2226,Table4[Tag Number],Table4[Status],"-",0)="Alive"),"Alive",
     OR(_xlfn.XLOOKUP(A2226,Table1[Tag Number],Table1[Status],"-",0)="-",
        _xlfn.XLOOKUP(A2226,Table2[Tag Number],Table2[Status],"-",0)="-",
        _xlfn.XLOOKUP(A2226,Table3[Tag Number],Table3[Status],"-",0)="-",
        _xlfn.XLOOKUP(A2226,Table4[Tag Number],Table4[Status],"-",0)="-"),
   "-")</f>
        <v>Dead</v>
      </c>
      <c r="I2226" s="90"/>
      <c r="J2226" s="94"/>
      <c r="K2226" s="95"/>
      <c r="L2226" s="95"/>
      <c r="M2226" s="95"/>
      <c r="N2226" s="96"/>
      <c r="O2226" s="89"/>
      <c r="R2226" t="b">
        <f t="shared" si="69"/>
        <v>0</v>
      </c>
    </row>
    <row r="2227" spans="1:18" ht="15" thickBot="1" x14ac:dyDescent="0.35">
      <c r="A2227" s="3" t="s">
        <v>2707</v>
      </c>
      <c r="B2227" s="3" t="s">
        <v>1145</v>
      </c>
      <c r="C2227" s="84">
        <f>IF(COUNTIF(Table1[Tag Number], A2227), 1, 0)</f>
        <v>0</v>
      </c>
      <c r="D2227" s="85">
        <f>IF(COUNTIF(Table2[Tag Number], A2227), 1, 0)</f>
        <v>0</v>
      </c>
      <c r="E2227" s="86">
        <f>IF(COUNTIF(Table3[Tag Number], A2227), 1, 0)</f>
        <v>0</v>
      </c>
      <c r="F2227" s="86">
        <f>IF(COUNTIF(Table4[Tag Number], A2227), 1, 0)</f>
        <v>0</v>
      </c>
      <c r="G2227" s="87">
        <f t="shared" si="70"/>
        <v>0</v>
      </c>
      <c r="H2227" s="88" t="str" cm="1">
        <f t="array" ref="H2227">_xlfn.IFS(OR(_xlfn.XLOOKUP(A2227,Table1[Tag Number],Table1[Status],"-",0)="Dead",
        _xlfn.XLOOKUP(A2227,Table2[Tag Number],Table2[Status],"-",0)="Dead",
        _xlfn.XLOOKUP(A2227,Table3[Tag Number],Table3[Status],"-",0)="Dead",
        _xlfn.XLOOKUP(A2227,Table4[Tag Number],Table4[Status],"-",0)="Dead"),"Dead",
     OR(_xlfn.XLOOKUP(A2227,Table1[Tag Number],Table1[Status],"-",0)="Alive",
        _xlfn.XLOOKUP(A2227,Table2[Tag Number],Table2[Status],"-",0)="Alive",
        _xlfn.XLOOKUP(A2227,Table3[Tag Number],Table3[Status],"-",0)="Alive",
        _xlfn.XLOOKUP(A2227,Table4[Tag Number],Table4[Status],"-",0)="Alive"),"Alive",
     OR(_xlfn.XLOOKUP(A2227,Table1[Tag Number],Table1[Status],"-",0)="-",
        _xlfn.XLOOKUP(A2227,Table2[Tag Number],Table2[Status],"-",0)="-",
        _xlfn.XLOOKUP(A2227,Table3[Tag Number],Table3[Status],"-",0)="-",
        _xlfn.XLOOKUP(A2227,Table4[Tag Number],Table4[Status],"-",0)="-"),
   "-")</f>
        <v>-</v>
      </c>
      <c r="I2227" s="90"/>
      <c r="J2227" s="94"/>
      <c r="K2227" s="95"/>
      <c r="L2227" s="95"/>
      <c r="M2227" s="95"/>
      <c r="N2227" s="96"/>
      <c r="O2227" s="89"/>
      <c r="R2227" t="b">
        <f t="shared" si="69"/>
        <v>0</v>
      </c>
    </row>
    <row r="2228" spans="1:18" ht="15" thickBot="1" x14ac:dyDescent="0.35">
      <c r="A2228" s="2" t="s">
        <v>2708</v>
      </c>
      <c r="B2228" s="2" t="s">
        <v>1145</v>
      </c>
      <c r="C2228" s="84">
        <f>IF(COUNTIF(Table1[Tag Number], A2228), 1, 0)</f>
        <v>0</v>
      </c>
      <c r="D2228" s="85">
        <f>IF(COUNTIF(Table2[Tag Number], A2228), 1, 0)</f>
        <v>0</v>
      </c>
      <c r="E2228" s="86">
        <f>IF(COUNTIF(Table3[Tag Number], A2228), 1, 0)</f>
        <v>0</v>
      </c>
      <c r="F2228" s="86">
        <f>IF(COUNTIF(Table4[Tag Number], A2228), 1, 0)</f>
        <v>0</v>
      </c>
      <c r="G2228" s="87">
        <f t="shared" si="70"/>
        <v>0</v>
      </c>
      <c r="H2228" s="88" t="str" cm="1">
        <f t="array" ref="H2228">_xlfn.IFS(OR(_xlfn.XLOOKUP(A2228,Table1[Tag Number],Table1[Status],"-",0)="Dead",
        _xlfn.XLOOKUP(A2228,Table2[Tag Number],Table2[Status],"-",0)="Dead",
        _xlfn.XLOOKUP(A2228,Table3[Tag Number],Table3[Status],"-",0)="Dead",
        _xlfn.XLOOKUP(A2228,Table4[Tag Number],Table4[Status],"-",0)="Dead"),"Dead",
     OR(_xlfn.XLOOKUP(A2228,Table1[Tag Number],Table1[Status],"-",0)="Alive",
        _xlfn.XLOOKUP(A2228,Table2[Tag Number],Table2[Status],"-",0)="Alive",
        _xlfn.XLOOKUP(A2228,Table3[Tag Number],Table3[Status],"-",0)="Alive",
        _xlfn.XLOOKUP(A2228,Table4[Tag Number],Table4[Status],"-",0)="Alive"),"Alive",
     OR(_xlfn.XLOOKUP(A2228,Table1[Tag Number],Table1[Status],"-",0)="-",
        _xlfn.XLOOKUP(A2228,Table2[Tag Number],Table2[Status],"-",0)="-",
        _xlfn.XLOOKUP(A2228,Table3[Tag Number],Table3[Status],"-",0)="-",
        _xlfn.XLOOKUP(A2228,Table4[Tag Number],Table4[Status],"-",0)="-"),
   "-")</f>
        <v>-</v>
      </c>
      <c r="I2228" s="90"/>
      <c r="J2228" s="94"/>
      <c r="K2228" s="95"/>
      <c r="L2228" s="95"/>
      <c r="M2228" s="95"/>
      <c r="N2228" s="96"/>
      <c r="O2228" s="89"/>
      <c r="R2228" t="b">
        <f t="shared" si="69"/>
        <v>0</v>
      </c>
    </row>
    <row r="2229" spans="1:18" ht="15" thickBot="1" x14ac:dyDescent="0.35">
      <c r="A2229" s="3" t="s">
        <v>2709</v>
      </c>
      <c r="B2229" s="3" t="s">
        <v>1145</v>
      </c>
      <c r="C2229" s="84">
        <f>IF(COUNTIF(Table1[Tag Number], A2229), 1, 0)</f>
        <v>0</v>
      </c>
      <c r="D2229" s="85">
        <f>IF(COUNTIF(Table2[Tag Number], A2229), 1, 0)</f>
        <v>0</v>
      </c>
      <c r="E2229" s="86">
        <f>IF(COUNTIF(Table3[Tag Number], A2229), 1, 0)</f>
        <v>0</v>
      </c>
      <c r="F2229" s="86">
        <f>IF(COUNTIF(Table4[Tag Number], A2229), 1, 0)</f>
        <v>0</v>
      </c>
      <c r="G2229" s="87">
        <f t="shared" si="70"/>
        <v>0</v>
      </c>
      <c r="H2229" s="88" t="str" cm="1">
        <f t="array" ref="H2229">_xlfn.IFS(OR(_xlfn.XLOOKUP(A2229,Table1[Tag Number],Table1[Status],"-",0)="Dead",
        _xlfn.XLOOKUP(A2229,Table2[Tag Number],Table2[Status],"-",0)="Dead",
        _xlfn.XLOOKUP(A2229,Table3[Tag Number],Table3[Status],"-",0)="Dead",
        _xlfn.XLOOKUP(A2229,Table4[Tag Number],Table4[Status],"-",0)="Dead"),"Dead",
     OR(_xlfn.XLOOKUP(A2229,Table1[Tag Number],Table1[Status],"-",0)="Alive",
        _xlfn.XLOOKUP(A2229,Table2[Tag Number],Table2[Status],"-",0)="Alive",
        _xlfn.XLOOKUP(A2229,Table3[Tag Number],Table3[Status],"-",0)="Alive",
        _xlfn.XLOOKUP(A2229,Table4[Tag Number],Table4[Status],"-",0)="Alive"),"Alive",
     OR(_xlfn.XLOOKUP(A2229,Table1[Tag Number],Table1[Status],"-",0)="-",
        _xlfn.XLOOKUP(A2229,Table2[Tag Number],Table2[Status],"-",0)="-",
        _xlfn.XLOOKUP(A2229,Table3[Tag Number],Table3[Status],"-",0)="-",
        _xlfn.XLOOKUP(A2229,Table4[Tag Number],Table4[Status],"-",0)="-"),
   "-")</f>
        <v>-</v>
      </c>
      <c r="I2229" s="90"/>
      <c r="J2229" s="94"/>
      <c r="K2229" s="95"/>
      <c r="L2229" s="95"/>
      <c r="M2229" s="95"/>
      <c r="N2229" s="96"/>
      <c r="O2229" s="89"/>
      <c r="R2229" t="b">
        <f t="shared" si="69"/>
        <v>0</v>
      </c>
    </row>
    <row r="2230" spans="1:18" ht="15" thickBot="1" x14ac:dyDescent="0.35">
      <c r="A2230" s="2" t="s">
        <v>2710</v>
      </c>
      <c r="B2230" s="2" t="s">
        <v>1145</v>
      </c>
      <c r="C2230" s="84">
        <f>IF(COUNTIF(Table1[Tag Number], A2230), 1, 0)</f>
        <v>0</v>
      </c>
      <c r="D2230" s="85">
        <f>IF(COUNTIF(Table2[Tag Number], A2230), 1, 0)</f>
        <v>0</v>
      </c>
      <c r="E2230" s="86">
        <f>IF(COUNTIF(Table3[Tag Number], A2230), 1, 0)</f>
        <v>0</v>
      </c>
      <c r="F2230" s="86">
        <f>IF(COUNTIF(Table4[Tag Number], A2230), 1, 0)</f>
        <v>0</v>
      </c>
      <c r="G2230" s="87">
        <f t="shared" si="70"/>
        <v>0</v>
      </c>
      <c r="H2230" s="88" t="str" cm="1">
        <f t="array" ref="H2230">_xlfn.IFS(OR(_xlfn.XLOOKUP(A2230,Table1[Tag Number],Table1[Status],"-",0)="Dead",
        _xlfn.XLOOKUP(A2230,Table2[Tag Number],Table2[Status],"-",0)="Dead",
        _xlfn.XLOOKUP(A2230,Table3[Tag Number],Table3[Status],"-",0)="Dead",
        _xlfn.XLOOKUP(A2230,Table4[Tag Number],Table4[Status],"-",0)="Dead"),"Dead",
     OR(_xlfn.XLOOKUP(A2230,Table1[Tag Number],Table1[Status],"-",0)="Alive",
        _xlfn.XLOOKUP(A2230,Table2[Tag Number],Table2[Status],"-",0)="Alive",
        _xlfn.XLOOKUP(A2230,Table3[Tag Number],Table3[Status],"-",0)="Alive",
        _xlfn.XLOOKUP(A2230,Table4[Tag Number],Table4[Status],"-",0)="Alive"),"Alive",
     OR(_xlfn.XLOOKUP(A2230,Table1[Tag Number],Table1[Status],"-",0)="-",
        _xlfn.XLOOKUP(A2230,Table2[Tag Number],Table2[Status],"-",0)="-",
        _xlfn.XLOOKUP(A2230,Table3[Tag Number],Table3[Status],"-",0)="-",
        _xlfn.XLOOKUP(A2230,Table4[Tag Number],Table4[Status],"-",0)="-"),
   "-")</f>
        <v>-</v>
      </c>
      <c r="I2230" s="90"/>
      <c r="J2230" s="94"/>
      <c r="K2230" s="95"/>
      <c r="L2230" s="95"/>
      <c r="M2230" s="95"/>
      <c r="N2230" s="96"/>
      <c r="O2230" s="89"/>
      <c r="R2230" t="b">
        <f t="shared" si="69"/>
        <v>0</v>
      </c>
    </row>
    <row r="2231" spans="1:18" ht="15" thickBot="1" x14ac:dyDescent="0.35">
      <c r="A2231" s="3" t="s">
        <v>2711</v>
      </c>
      <c r="B2231" s="3" t="s">
        <v>1145</v>
      </c>
      <c r="C2231" s="84">
        <f>IF(COUNTIF(Table1[Tag Number], A2231), 1, 0)</f>
        <v>0</v>
      </c>
      <c r="D2231" s="85">
        <f>IF(COUNTIF(Table2[Tag Number], A2231), 1, 0)</f>
        <v>0</v>
      </c>
      <c r="E2231" s="86">
        <f>IF(COUNTIF(Table3[Tag Number], A2231), 1, 0)</f>
        <v>0</v>
      </c>
      <c r="F2231" s="86">
        <f>IF(COUNTIF(Table4[Tag Number], A2231), 1, 0)</f>
        <v>0</v>
      </c>
      <c r="G2231" s="87">
        <f t="shared" si="70"/>
        <v>0</v>
      </c>
      <c r="H2231" s="88" t="str" cm="1">
        <f t="array" ref="H2231">_xlfn.IFS(OR(_xlfn.XLOOKUP(A2231,Table1[Tag Number],Table1[Status],"-",0)="Dead",
        _xlfn.XLOOKUP(A2231,Table2[Tag Number],Table2[Status],"-",0)="Dead",
        _xlfn.XLOOKUP(A2231,Table3[Tag Number],Table3[Status],"-",0)="Dead",
        _xlfn.XLOOKUP(A2231,Table4[Tag Number],Table4[Status],"-",0)="Dead"),"Dead",
     OR(_xlfn.XLOOKUP(A2231,Table1[Tag Number],Table1[Status],"-",0)="Alive",
        _xlfn.XLOOKUP(A2231,Table2[Tag Number],Table2[Status],"-",0)="Alive",
        _xlfn.XLOOKUP(A2231,Table3[Tag Number],Table3[Status],"-",0)="Alive",
        _xlfn.XLOOKUP(A2231,Table4[Tag Number],Table4[Status],"-",0)="Alive"),"Alive",
     OR(_xlfn.XLOOKUP(A2231,Table1[Tag Number],Table1[Status],"-",0)="-",
        _xlfn.XLOOKUP(A2231,Table2[Tag Number],Table2[Status],"-",0)="-",
        _xlfn.XLOOKUP(A2231,Table3[Tag Number],Table3[Status],"-",0)="-",
        _xlfn.XLOOKUP(A2231,Table4[Tag Number],Table4[Status],"-",0)="-"),
   "-")</f>
        <v>-</v>
      </c>
      <c r="I2231" s="90"/>
      <c r="J2231" s="94"/>
      <c r="K2231" s="95"/>
      <c r="L2231" s="95"/>
      <c r="M2231" s="95"/>
      <c r="N2231" s="96"/>
      <c r="O2231" s="89"/>
      <c r="R2231" t="b">
        <f t="shared" si="69"/>
        <v>0</v>
      </c>
    </row>
    <row r="2232" spans="1:18" ht="15" thickBot="1" x14ac:dyDescent="0.35">
      <c r="A2232" s="2" t="s">
        <v>2712</v>
      </c>
      <c r="B2232" s="2" t="s">
        <v>1145</v>
      </c>
      <c r="C2232" s="84">
        <f>IF(COUNTIF(Table1[Tag Number], A2232), 1, 0)</f>
        <v>0</v>
      </c>
      <c r="D2232" s="85">
        <f>IF(COUNTIF(Table2[Tag Number], A2232), 1, 0)</f>
        <v>0</v>
      </c>
      <c r="E2232" s="86">
        <f>IF(COUNTIF(Table3[Tag Number], A2232), 1, 0)</f>
        <v>0</v>
      </c>
      <c r="F2232" s="86">
        <f>IF(COUNTIF(Table4[Tag Number], A2232), 1, 0)</f>
        <v>0</v>
      </c>
      <c r="G2232" s="87">
        <f t="shared" si="70"/>
        <v>0</v>
      </c>
      <c r="H2232" s="88" t="str" cm="1">
        <f t="array" ref="H2232">_xlfn.IFS(OR(_xlfn.XLOOKUP(A2232,Table1[Tag Number],Table1[Status],"-",0)="Dead",
        _xlfn.XLOOKUP(A2232,Table2[Tag Number],Table2[Status],"-",0)="Dead",
        _xlfn.XLOOKUP(A2232,Table3[Tag Number],Table3[Status],"-",0)="Dead",
        _xlfn.XLOOKUP(A2232,Table4[Tag Number],Table4[Status],"-",0)="Dead"),"Dead",
     OR(_xlfn.XLOOKUP(A2232,Table1[Tag Number],Table1[Status],"-",0)="Alive",
        _xlfn.XLOOKUP(A2232,Table2[Tag Number],Table2[Status],"-",0)="Alive",
        _xlfn.XLOOKUP(A2232,Table3[Tag Number],Table3[Status],"-",0)="Alive",
        _xlfn.XLOOKUP(A2232,Table4[Tag Number],Table4[Status],"-",0)="Alive"),"Alive",
     OR(_xlfn.XLOOKUP(A2232,Table1[Tag Number],Table1[Status],"-",0)="-",
        _xlfn.XLOOKUP(A2232,Table2[Tag Number],Table2[Status],"-",0)="-",
        _xlfn.XLOOKUP(A2232,Table3[Tag Number],Table3[Status],"-",0)="-",
        _xlfn.XLOOKUP(A2232,Table4[Tag Number],Table4[Status],"-",0)="-"),
   "-")</f>
        <v>-</v>
      </c>
      <c r="I2232" s="90"/>
      <c r="J2232" s="94"/>
      <c r="K2232" s="95"/>
      <c r="L2232" s="95"/>
      <c r="M2232" s="95"/>
      <c r="N2232" s="96"/>
      <c r="O2232" s="89"/>
      <c r="R2232" t="b">
        <f t="shared" si="69"/>
        <v>0</v>
      </c>
    </row>
    <row r="2233" spans="1:18" ht="15" thickBot="1" x14ac:dyDescent="0.35">
      <c r="A2233" s="3" t="s">
        <v>2713</v>
      </c>
      <c r="B2233" s="3" t="s">
        <v>1145</v>
      </c>
      <c r="C2233" s="84">
        <f>IF(COUNTIF(Table1[Tag Number], A2233), 1, 0)</f>
        <v>0</v>
      </c>
      <c r="D2233" s="85">
        <f>IF(COUNTIF(Table2[Tag Number], A2233), 1, 0)</f>
        <v>0</v>
      </c>
      <c r="E2233" s="86">
        <f>IF(COUNTIF(Table3[Tag Number], A2233), 1, 0)</f>
        <v>0</v>
      </c>
      <c r="F2233" s="86">
        <f>IF(COUNTIF(Table4[Tag Number], A2233), 1, 0)</f>
        <v>0</v>
      </c>
      <c r="G2233" s="87">
        <f t="shared" si="70"/>
        <v>0</v>
      </c>
      <c r="H2233" s="88" t="str" cm="1">
        <f t="array" ref="H2233">_xlfn.IFS(OR(_xlfn.XLOOKUP(A2233,Table1[Tag Number],Table1[Status],"-",0)="Dead",
        _xlfn.XLOOKUP(A2233,Table2[Tag Number],Table2[Status],"-",0)="Dead",
        _xlfn.XLOOKUP(A2233,Table3[Tag Number],Table3[Status],"-",0)="Dead",
        _xlfn.XLOOKUP(A2233,Table4[Tag Number],Table4[Status],"-",0)="Dead"),"Dead",
     OR(_xlfn.XLOOKUP(A2233,Table1[Tag Number],Table1[Status],"-",0)="Alive",
        _xlfn.XLOOKUP(A2233,Table2[Tag Number],Table2[Status],"-",0)="Alive",
        _xlfn.XLOOKUP(A2233,Table3[Tag Number],Table3[Status],"-",0)="Alive",
        _xlfn.XLOOKUP(A2233,Table4[Tag Number],Table4[Status],"-",0)="Alive"),"Alive",
     OR(_xlfn.XLOOKUP(A2233,Table1[Tag Number],Table1[Status],"-",0)="-",
        _xlfn.XLOOKUP(A2233,Table2[Tag Number],Table2[Status],"-",0)="-",
        _xlfn.XLOOKUP(A2233,Table3[Tag Number],Table3[Status],"-",0)="-",
        _xlfn.XLOOKUP(A2233,Table4[Tag Number],Table4[Status],"-",0)="-"),
   "-")</f>
        <v>-</v>
      </c>
      <c r="I2233" s="90"/>
      <c r="J2233" s="94"/>
      <c r="K2233" s="95"/>
      <c r="L2233" s="95"/>
      <c r="M2233" s="95"/>
      <c r="N2233" s="96"/>
      <c r="O2233" s="89"/>
      <c r="R2233" t="b">
        <f t="shared" si="69"/>
        <v>0</v>
      </c>
    </row>
    <row r="2234" spans="1:18" ht="15" thickBot="1" x14ac:dyDescent="0.35">
      <c r="A2234" s="2" t="s">
        <v>2714</v>
      </c>
      <c r="B2234" s="2" t="s">
        <v>1145</v>
      </c>
      <c r="C2234" s="84">
        <f>IF(COUNTIF(Table1[Tag Number], A2234), 1, 0)</f>
        <v>0</v>
      </c>
      <c r="D2234" s="85">
        <f>IF(COUNTIF(Table2[Tag Number], A2234), 1, 0)</f>
        <v>0</v>
      </c>
      <c r="E2234" s="86">
        <f>IF(COUNTIF(Table3[Tag Number], A2234), 1, 0)</f>
        <v>0</v>
      </c>
      <c r="F2234" s="86">
        <f>IF(COUNTIF(Table4[Tag Number], A2234), 1, 0)</f>
        <v>0</v>
      </c>
      <c r="G2234" s="87">
        <f t="shared" si="70"/>
        <v>0</v>
      </c>
      <c r="H2234" s="88" t="str" cm="1">
        <f t="array" ref="H2234">_xlfn.IFS(OR(_xlfn.XLOOKUP(A2234,Table1[Tag Number],Table1[Status],"-",0)="Dead",
        _xlfn.XLOOKUP(A2234,Table2[Tag Number],Table2[Status],"-",0)="Dead",
        _xlfn.XLOOKUP(A2234,Table3[Tag Number],Table3[Status],"-",0)="Dead",
        _xlfn.XLOOKUP(A2234,Table4[Tag Number],Table4[Status],"-",0)="Dead"),"Dead",
     OR(_xlfn.XLOOKUP(A2234,Table1[Tag Number],Table1[Status],"-",0)="Alive",
        _xlfn.XLOOKUP(A2234,Table2[Tag Number],Table2[Status],"-",0)="Alive",
        _xlfn.XLOOKUP(A2234,Table3[Tag Number],Table3[Status],"-",0)="Alive",
        _xlfn.XLOOKUP(A2234,Table4[Tag Number],Table4[Status],"-",0)="Alive"),"Alive",
     OR(_xlfn.XLOOKUP(A2234,Table1[Tag Number],Table1[Status],"-",0)="-",
        _xlfn.XLOOKUP(A2234,Table2[Tag Number],Table2[Status],"-",0)="-",
        _xlfn.XLOOKUP(A2234,Table3[Tag Number],Table3[Status],"-",0)="-",
        _xlfn.XLOOKUP(A2234,Table4[Tag Number],Table4[Status],"-",0)="-"),
   "-")</f>
        <v>-</v>
      </c>
      <c r="I2234" s="90"/>
      <c r="J2234" s="94"/>
      <c r="K2234" s="95"/>
      <c r="L2234" s="95"/>
      <c r="M2234" s="95"/>
      <c r="N2234" s="96"/>
      <c r="O2234" s="89"/>
      <c r="R2234" t="b">
        <f t="shared" si="69"/>
        <v>0</v>
      </c>
    </row>
    <row r="2235" spans="1:18" ht="15" thickBot="1" x14ac:dyDescent="0.35">
      <c r="A2235" s="3" t="s">
        <v>286</v>
      </c>
      <c r="B2235" s="3" t="s">
        <v>1145</v>
      </c>
      <c r="C2235" s="84">
        <f>IF(COUNTIF(Table1[Tag Number], A2235), 1, 0)</f>
        <v>1</v>
      </c>
      <c r="D2235" s="85">
        <f>IF(COUNTIF(Table2[Tag Number], A2235), 1, 0)</f>
        <v>0</v>
      </c>
      <c r="E2235" s="86">
        <f>IF(COUNTIF(Table3[Tag Number], A2235), 1, 0)</f>
        <v>0</v>
      </c>
      <c r="F2235" s="86">
        <f>IF(COUNTIF(Table4[Tag Number], A2235), 1, 0)</f>
        <v>0</v>
      </c>
      <c r="G2235" s="87">
        <f t="shared" si="70"/>
        <v>1</v>
      </c>
      <c r="H2235" s="88" t="str" cm="1">
        <f t="array" ref="H2235">_xlfn.IFS(OR(_xlfn.XLOOKUP(A2235,Table1[Tag Number],Table1[Status],"-",0)="Dead",
        _xlfn.XLOOKUP(A2235,Table2[Tag Number],Table2[Status],"-",0)="Dead",
        _xlfn.XLOOKUP(A2235,Table3[Tag Number],Table3[Status],"-",0)="Dead",
        _xlfn.XLOOKUP(A2235,Table4[Tag Number],Table4[Status],"-",0)="Dead"),"Dead",
     OR(_xlfn.XLOOKUP(A2235,Table1[Tag Number],Table1[Status],"-",0)="Alive",
        _xlfn.XLOOKUP(A2235,Table2[Tag Number],Table2[Status],"-",0)="Alive",
        _xlfn.XLOOKUP(A2235,Table3[Tag Number],Table3[Status],"-",0)="Alive",
        _xlfn.XLOOKUP(A2235,Table4[Tag Number],Table4[Status],"-",0)="Alive"),"Alive",
     OR(_xlfn.XLOOKUP(A2235,Table1[Tag Number],Table1[Status],"-",0)="-",
        _xlfn.XLOOKUP(A2235,Table2[Tag Number],Table2[Status],"-",0)="-",
        _xlfn.XLOOKUP(A2235,Table3[Tag Number],Table3[Status],"-",0)="-",
        _xlfn.XLOOKUP(A2235,Table4[Tag Number],Table4[Status],"-",0)="-"),
   "-")</f>
        <v>Dead</v>
      </c>
      <c r="I2235" s="90"/>
      <c r="J2235" s="94"/>
      <c r="K2235" s="95"/>
      <c r="L2235" s="95"/>
      <c r="M2235" s="95"/>
      <c r="N2235" s="96"/>
      <c r="O2235" s="89"/>
      <c r="R2235" t="b">
        <f t="shared" si="69"/>
        <v>0</v>
      </c>
    </row>
    <row r="2236" spans="1:18" ht="15" thickBot="1" x14ac:dyDescent="0.35">
      <c r="A2236" s="2" t="s">
        <v>2715</v>
      </c>
      <c r="B2236" s="2" t="s">
        <v>1145</v>
      </c>
      <c r="C2236" s="84">
        <f>IF(COUNTIF(Table1[Tag Number], A2236), 1, 0)</f>
        <v>0</v>
      </c>
      <c r="D2236" s="85">
        <f>IF(COUNTIF(Table2[Tag Number], A2236), 1, 0)</f>
        <v>0</v>
      </c>
      <c r="E2236" s="86">
        <f>IF(COUNTIF(Table3[Tag Number], A2236), 1, 0)</f>
        <v>0</v>
      </c>
      <c r="F2236" s="86">
        <f>IF(COUNTIF(Table4[Tag Number], A2236), 1, 0)</f>
        <v>0</v>
      </c>
      <c r="G2236" s="87">
        <f t="shared" si="70"/>
        <v>0</v>
      </c>
      <c r="H2236" s="88" t="str" cm="1">
        <f t="array" ref="H2236">_xlfn.IFS(OR(_xlfn.XLOOKUP(A2236,Table1[Tag Number],Table1[Status],"-",0)="Dead",
        _xlfn.XLOOKUP(A2236,Table2[Tag Number],Table2[Status],"-",0)="Dead",
        _xlfn.XLOOKUP(A2236,Table3[Tag Number],Table3[Status],"-",0)="Dead",
        _xlfn.XLOOKUP(A2236,Table4[Tag Number],Table4[Status],"-",0)="Dead"),"Dead",
     OR(_xlfn.XLOOKUP(A2236,Table1[Tag Number],Table1[Status],"-",0)="Alive",
        _xlfn.XLOOKUP(A2236,Table2[Tag Number],Table2[Status],"-",0)="Alive",
        _xlfn.XLOOKUP(A2236,Table3[Tag Number],Table3[Status],"-",0)="Alive",
        _xlfn.XLOOKUP(A2236,Table4[Tag Number],Table4[Status],"-",0)="Alive"),"Alive",
     OR(_xlfn.XLOOKUP(A2236,Table1[Tag Number],Table1[Status],"-",0)="-",
        _xlfn.XLOOKUP(A2236,Table2[Tag Number],Table2[Status],"-",0)="-",
        _xlfn.XLOOKUP(A2236,Table3[Tag Number],Table3[Status],"-",0)="-",
        _xlfn.XLOOKUP(A2236,Table4[Tag Number],Table4[Status],"-",0)="-"),
   "-")</f>
        <v>-</v>
      </c>
      <c r="I2236" s="90"/>
      <c r="J2236" s="94"/>
      <c r="K2236" s="95"/>
      <c r="L2236" s="95"/>
      <c r="M2236" s="95"/>
      <c r="N2236" s="96"/>
      <c r="O2236" s="89"/>
      <c r="R2236" t="b">
        <f t="shared" si="69"/>
        <v>0</v>
      </c>
    </row>
    <row r="2237" spans="1:18" ht="15" thickBot="1" x14ac:dyDescent="0.35">
      <c r="A2237" s="3" t="s">
        <v>2716</v>
      </c>
      <c r="B2237" s="3" t="s">
        <v>1145</v>
      </c>
      <c r="C2237" s="84">
        <f>IF(COUNTIF(Table1[Tag Number], A2237), 1, 0)</f>
        <v>0</v>
      </c>
      <c r="D2237" s="85">
        <f>IF(COUNTIF(Table2[Tag Number], A2237), 1, 0)</f>
        <v>0</v>
      </c>
      <c r="E2237" s="86">
        <f>IF(COUNTIF(Table3[Tag Number], A2237), 1, 0)</f>
        <v>0</v>
      </c>
      <c r="F2237" s="86">
        <f>IF(COUNTIF(Table4[Tag Number], A2237), 1, 0)</f>
        <v>0</v>
      </c>
      <c r="G2237" s="87">
        <f t="shared" si="70"/>
        <v>0</v>
      </c>
      <c r="H2237" s="88" t="str" cm="1">
        <f t="array" ref="H2237">_xlfn.IFS(OR(_xlfn.XLOOKUP(A2237,Table1[Tag Number],Table1[Status],"-",0)="Dead",
        _xlfn.XLOOKUP(A2237,Table2[Tag Number],Table2[Status],"-",0)="Dead",
        _xlfn.XLOOKUP(A2237,Table3[Tag Number],Table3[Status],"-",0)="Dead",
        _xlfn.XLOOKUP(A2237,Table4[Tag Number],Table4[Status],"-",0)="Dead"),"Dead",
     OR(_xlfn.XLOOKUP(A2237,Table1[Tag Number],Table1[Status],"-",0)="Alive",
        _xlfn.XLOOKUP(A2237,Table2[Tag Number],Table2[Status],"-",0)="Alive",
        _xlfn.XLOOKUP(A2237,Table3[Tag Number],Table3[Status],"-",0)="Alive",
        _xlfn.XLOOKUP(A2237,Table4[Tag Number],Table4[Status],"-",0)="Alive"),"Alive",
     OR(_xlfn.XLOOKUP(A2237,Table1[Tag Number],Table1[Status],"-",0)="-",
        _xlfn.XLOOKUP(A2237,Table2[Tag Number],Table2[Status],"-",0)="-",
        _xlfn.XLOOKUP(A2237,Table3[Tag Number],Table3[Status],"-",0)="-",
        _xlfn.XLOOKUP(A2237,Table4[Tag Number],Table4[Status],"-",0)="-"),
   "-")</f>
        <v>-</v>
      </c>
      <c r="I2237" s="90"/>
      <c r="J2237" s="94"/>
      <c r="K2237" s="95"/>
      <c r="L2237" s="95"/>
      <c r="M2237" s="95"/>
      <c r="N2237" s="96"/>
      <c r="O2237" s="89"/>
      <c r="R2237" t="b">
        <f t="shared" si="69"/>
        <v>0</v>
      </c>
    </row>
    <row r="2238" spans="1:18" ht="15" thickBot="1" x14ac:dyDescent="0.35">
      <c r="A2238" s="2" t="s">
        <v>312</v>
      </c>
      <c r="B2238" s="2" t="s">
        <v>1145</v>
      </c>
      <c r="C2238" s="84">
        <f>IF(COUNTIF(Table1[Tag Number], A2238), 1, 0)</f>
        <v>0</v>
      </c>
      <c r="D2238" s="85">
        <f>IF(COUNTIF(Table2[Tag Number], A2238), 1, 0)</f>
        <v>0</v>
      </c>
      <c r="E2238" s="86">
        <f>IF(COUNTIF(Table3[Tag Number], A2238), 1, 0)</f>
        <v>1</v>
      </c>
      <c r="F2238" s="86">
        <f>IF(COUNTIF(Table4[Tag Number], A2238), 1, 0)</f>
        <v>0</v>
      </c>
      <c r="G2238" s="87">
        <f t="shared" si="70"/>
        <v>1</v>
      </c>
      <c r="H2238" s="88" t="str" cm="1">
        <f t="array" ref="H2238">_xlfn.IFS(OR(_xlfn.XLOOKUP(A2238,Table1[Tag Number],Table1[Status],"-",0)="Dead",
        _xlfn.XLOOKUP(A2238,Table2[Tag Number],Table2[Status],"-",0)="Dead",
        _xlfn.XLOOKUP(A2238,Table3[Tag Number],Table3[Status],"-",0)="Dead",
        _xlfn.XLOOKUP(A2238,Table4[Tag Number],Table4[Status],"-",0)="Dead"),"Dead",
     OR(_xlfn.XLOOKUP(A2238,Table1[Tag Number],Table1[Status],"-",0)="Alive",
        _xlfn.XLOOKUP(A2238,Table2[Tag Number],Table2[Status],"-",0)="Alive",
        _xlfn.XLOOKUP(A2238,Table3[Tag Number],Table3[Status],"-",0)="Alive",
        _xlfn.XLOOKUP(A2238,Table4[Tag Number],Table4[Status],"-",0)="Alive"),"Alive",
     OR(_xlfn.XLOOKUP(A2238,Table1[Tag Number],Table1[Status],"-",0)="-",
        _xlfn.XLOOKUP(A2238,Table2[Tag Number],Table2[Status],"-",0)="-",
        _xlfn.XLOOKUP(A2238,Table3[Tag Number],Table3[Status],"-",0)="-",
        _xlfn.XLOOKUP(A2238,Table4[Tag Number],Table4[Status],"-",0)="-"),
   "-")</f>
        <v>Dead</v>
      </c>
      <c r="I2238" s="90"/>
      <c r="J2238" s="94"/>
      <c r="K2238" s="95"/>
      <c r="L2238" s="95"/>
      <c r="M2238" s="95"/>
      <c r="N2238" s="96"/>
      <c r="O2238" s="89"/>
      <c r="R2238" t="b">
        <f t="shared" si="69"/>
        <v>0</v>
      </c>
    </row>
    <row r="2239" spans="1:18" ht="15" thickBot="1" x14ac:dyDescent="0.35">
      <c r="A2239" s="3" t="s">
        <v>22</v>
      </c>
      <c r="B2239" s="3" t="s">
        <v>1145</v>
      </c>
      <c r="C2239" s="84">
        <f>IF(COUNTIF(Table1[Tag Number], A2239), 1, 0)</f>
        <v>0</v>
      </c>
      <c r="D2239" s="85">
        <f>IF(COUNTIF(Table2[Tag Number], A2239), 1, 0)</f>
        <v>0</v>
      </c>
      <c r="E2239" s="86">
        <f>IF(COUNTIF(Table3[Tag Number], A2239), 1, 0)</f>
        <v>1</v>
      </c>
      <c r="F2239" s="86">
        <f>IF(COUNTIF(Table4[Tag Number], A2239), 1, 0)</f>
        <v>0</v>
      </c>
      <c r="G2239" s="87">
        <f t="shared" si="70"/>
        <v>1</v>
      </c>
      <c r="H2239" s="88" t="str" cm="1">
        <f t="array" ref="H2239">_xlfn.IFS(OR(_xlfn.XLOOKUP(A2239,Table1[Tag Number],Table1[Status],"-",0)="Dead",
        _xlfn.XLOOKUP(A2239,Table2[Tag Number],Table2[Status],"-",0)="Dead",
        _xlfn.XLOOKUP(A2239,Table3[Tag Number],Table3[Status],"-",0)="Dead",
        _xlfn.XLOOKUP(A2239,Table4[Tag Number],Table4[Status],"-",0)="Dead"),"Dead",
     OR(_xlfn.XLOOKUP(A2239,Table1[Tag Number],Table1[Status],"-",0)="Alive",
        _xlfn.XLOOKUP(A2239,Table2[Tag Number],Table2[Status],"-",0)="Alive",
        _xlfn.XLOOKUP(A2239,Table3[Tag Number],Table3[Status],"-",0)="Alive",
        _xlfn.XLOOKUP(A2239,Table4[Tag Number],Table4[Status],"-",0)="Alive"),"Alive",
     OR(_xlfn.XLOOKUP(A2239,Table1[Tag Number],Table1[Status],"-",0)="-",
        _xlfn.XLOOKUP(A2239,Table2[Tag Number],Table2[Status],"-",0)="-",
        _xlfn.XLOOKUP(A2239,Table3[Tag Number],Table3[Status],"-",0)="-",
        _xlfn.XLOOKUP(A2239,Table4[Tag Number],Table4[Status],"-",0)="-"),
   "-")</f>
        <v>Dead</v>
      </c>
      <c r="I2239" s="90"/>
      <c r="J2239" s="94"/>
      <c r="K2239" s="95"/>
      <c r="L2239" s="95"/>
      <c r="M2239" s="95"/>
      <c r="N2239" s="96"/>
      <c r="O2239" s="89"/>
      <c r="R2239" t="b">
        <f t="shared" si="69"/>
        <v>0</v>
      </c>
    </row>
    <row r="2240" spans="1:18" ht="15" thickBot="1" x14ac:dyDescent="0.35">
      <c r="A2240" s="2" t="s">
        <v>2717</v>
      </c>
      <c r="B2240" s="2" t="s">
        <v>1145</v>
      </c>
      <c r="C2240" s="84">
        <f>IF(COUNTIF(Table1[Tag Number], A2240), 1, 0)</f>
        <v>0</v>
      </c>
      <c r="D2240" s="85">
        <f>IF(COUNTIF(Table2[Tag Number], A2240), 1, 0)</f>
        <v>0</v>
      </c>
      <c r="E2240" s="86">
        <f>IF(COUNTIF(Table3[Tag Number], A2240), 1, 0)</f>
        <v>0</v>
      </c>
      <c r="F2240" s="86">
        <f>IF(COUNTIF(Table4[Tag Number], A2240), 1, 0)</f>
        <v>0</v>
      </c>
      <c r="G2240" s="87">
        <f t="shared" si="70"/>
        <v>0</v>
      </c>
      <c r="H2240" s="88" t="str" cm="1">
        <f t="array" ref="H2240">_xlfn.IFS(OR(_xlfn.XLOOKUP(A2240,Table1[Tag Number],Table1[Status],"-",0)="Dead",
        _xlfn.XLOOKUP(A2240,Table2[Tag Number],Table2[Status],"-",0)="Dead",
        _xlfn.XLOOKUP(A2240,Table3[Tag Number],Table3[Status],"-",0)="Dead",
        _xlfn.XLOOKUP(A2240,Table4[Tag Number],Table4[Status],"-",0)="Dead"),"Dead",
     OR(_xlfn.XLOOKUP(A2240,Table1[Tag Number],Table1[Status],"-",0)="Alive",
        _xlfn.XLOOKUP(A2240,Table2[Tag Number],Table2[Status],"-",0)="Alive",
        _xlfn.XLOOKUP(A2240,Table3[Tag Number],Table3[Status],"-",0)="Alive",
        _xlfn.XLOOKUP(A2240,Table4[Tag Number],Table4[Status],"-",0)="Alive"),"Alive",
     OR(_xlfn.XLOOKUP(A2240,Table1[Tag Number],Table1[Status],"-",0)="-",
        _xlfn.XLOOKUP(A2240,Table2[Tag Number],Table2[Status],"-",0)="-",
        _xlfn.XLOOKUP(A2240,Table3[Tag Number],Table3[Status],"-",0)="-",
        _xlfn.XLOOKUP(A2240,Table4[Tag Number],Table4[Status],"-",0)="-"),
   "-")</f>
        <v>-</v>
      </c>
      <c r="I2240" s="90"/>
      <c r="J2240" s="94"/>
      <c r="K2240" s="95"/>
      <c r="L2240" s="95"/>
      <c r="M2240" s="95"/>
      <c r="N2240" s="96"/>
      <c r="O2240" s="89"/>
      <c r="R2240" t="b">
        <f t="shared" si="69"/>
        <v>0</v>
      </c>
    </row>
    <row r="2241" spans="1:18" ht="15" thickBot="1" x14ac:dyDescent="0.35">
      <c r="A2241" s="3" t="s">
        <v>2718</v>
      </c>
      <c r="B2241" s="3" t="s">
        <v>1145</v>
      </c>
      <c r="C2241" s="84">
        <f>IF(COUNTIF(Table1[Tag Number], A2241), 1, 0)</f>
        <v>0</v>
      </c>
      <c r="D2241" s="85">
        <f>IF(COUNTIF(Table2[Tag Number], A2241), 1, 0)</f>
        <v>0</v>
      </c>
      <c r="E2241" s="86">
        <f>IF(COUNTIF(Table3[Tag Number], A2241), 1, 0)</f>
        <v>0</v>
      </c>
      <c r="F2241" s="86">
        <f>IF(COUNTIF(Table4[Tag Number], A2241), 1, 0)</f>
        <v>0</v>
      </c>
      <c r="G2241" s="87">
        <f t="shared" si="70"/>
        <v>0</v>
      </c>
      <c r="H2241" s="88" t="str" cm="1">
        <f t="array" ref="H2241">_xlfn.IFS(OR(_xlfn.XLOOKUP(A2241,Table1[Tag Number],Table1[Status],"-",0)="Dead",
        _xlfn.XLOOKUP(A2241,Table2[Tag Number],Table2[Status],"-",0)="Dead",
        _xlfn.XLOOKUP(A2241,Table3[Tag Number],Table3[Status],"-",0)="Dead",
        _xlfn.XLOOKUP(A2241,Table4[Tag Number],Table4[Status],"-",0)="Dead"),"Dead",
     OR(_xlfn.XLOOKUP(A2241,Table1[Tag Number],Table1[Status],"-",0)="Alive",
        _xlfn.XLOOKUP(A2241,Table2[Tag Number],Table2[Status],"-",0)="Alive",
        _xlfn.XLOOKUP(A2241,Table3[Tag Number],Table3[Status],"-",0)="Alive",
        _xlfn.XLOOKUP(A2241,Table4[Tag Number],Table4[Status],"-",0)="Alive"),"Alive",
     OR(_xlfn.XLOOKUP(A2241,Table1[Tag Number],Table1[Status],"-",0)="-",
        _xlfn.XLOOKUP(A2241,Table2[Tag Number],Table2[Status],"-",0)="-",
        _xlfn.XLOOKUP(A2241,Table3[Tag Number],Table3[Status],"-",0)="-",
        _xlfn.XLOOKUP(A2241,Table4[Tag Number],Table4[Status],"-",0)="-"),
   "-")</f>
        <v>-</v>
      </c>
      <c r="I2241" s="90"/>
      <c r="J2241" s="94"/>
      <c r="K2241" s="95"/>
      <c r="L2241" s="95"/>
      <c r="M2241" s="95"/>
      <c r="N2241" s="96"/>
      <c r="O2241" s="89"/>
      <c r="R2241" t="b">
        <f t="shared" si="69"/>
        <v>0</v>
      </c>
    </row>
    <row r="2242" spans="1:18" ht="15" thickBot="1" x14ac:dyDescent="0.35">
      <c r="A2242" s="2" t="s">
        <v>2719</v>
      </c>
      <c r="B2242" s="2" t="s">
        <v>1145</v>
      </c>
      <c r="C2242" s="84">
        <f>IF(COUNTIF(Table1[Tag Number], A2242), 1, 0)</f>
        <v>0</v>
      </c>
      <c r="D2242" s="85">
        <f>IF(COUNTIF(Table2[Tag Number], A2242), 1, 0)</f>
        <v>0</v>
      </c>
      <c r="E2242" s="86">
        <f>IF(COUNTIF(Table3[Tag Number], A2242), 1, 0)</f>
        <v>0</v>
      </c>
      <c r="F2242" s="86">
        <f>IF(COUNTIF(Table4[Tag Number], A2242), 1, 0)</f>
        <v>0</v>
      </c>
      <c r="G2242" s="87">
        <f t="shared" si="70"/>
        <v>0</v>
      </c>
      <c r="H2242" s="88" t="str" cm="1">
        <f t="array" ref="H2242">_xlfn.IFS(OR(_xlfn.XLOOKUP(A2242,Table1[Tag Number],Table1[Status],"-",0)="Dead",
        _xlfn.XLOOKUP(A2242,Table2[Tag Number],Table2[Status],"-",0)="Dead",
        _xlfn.XLOOKUP(A2242,Table3[Tag Number],Table3[Status],"-",0)="Dead",
        _xlfn.XLOOKUP(A2242,Table4[Tag Number],Table4[Status],"-",0)="Dead"),"Dead",
     OR(_xlfn.XLOOKUP(A2242,Table1[Tag Number],Table1[Status],"-",0)="Alive",
        _xlfn.XLOOKUP(A2242,Table2[Tag Number],Table2[Status],"-",0)="Alive",
        _xlfn.XLOOKUP(A2242,Table3[Tag Number],Table3[Status],"-",0)="Alive",
        _xlfn.XLOOKUP(A2242,Table4[Tag Number],Table4[Status],"-",0)="Alive"),"Alive",
     OR(_xlfn.XLOOKUP(A2242,Table1[Tag Number],Table1[Status],"-",0)="-",
        _xlfn.XLOOKUP(A2242,Table2[Tag Number],Table2[Status],"-",0)="-",
        _xlfn.XLOOKUP(A2242,Table3[Tag Number],Table3[Status],"-",0)="-",
        _xlfn.XLOOKUP(A2242,Table4[Tag Number],Table4[Status],"-",0)="-"),
   "-")</f>
        <v>-</v>
      </c>
      <c r="I2242" s="90"/>
      <c r="J2242" s="94"/>
      <c r="K2242" s="95"/>
      <c r="L2242" s="95"/>
      <c r="M2242" s="95"/>
      <c r="N2242" s="96"/>
      <c r="O2242" s="89"/>
      <c r="R2242" t="b">
        <f t="shared" si="69"/>
        <v>0</v>
      </c>
    </row>
    <row r="2243" spans="1:18" ht="15" thickBot="1" x14ac:dyDescent="0.35">
      <c r="A2243" s="3" t="s">
        <v>2720</v>
      </c>
      <c r="B2243" s="3" t="s">
        <v>1145</v>
      </c>
      <c r="C2243" s="84">
        <f>IF(COUNTIF(Table1[Tag Number], A2243), 1, 0)</f>
        <v>0</v>
      </c>
      <c r="D2243" s="85">
        <f>IF(COUNTIF(Table2[Tag Number], A2243), 1, 0)</f>
        <v>0</v>
      </c>
      <c r="E2243" s="86">
        <f>IF(COUNTIF(Table3[Tag Number], A2243), 1, 0)</f>
        <v>0</v>
      </c>
      <c r="F2243" s="86">
        <f>IF(COUNTIF(Table4[Tag Number], A2243), 1, 0)</f>
        <v>0</v>
      </c>
      <c r="G2243" s="87">
        <f t="shared" si="70"/>
        <v>0</v>
      </c>
      <c r="H2243" s="88" t="str" cm="1">
        <f t="array" ref="H2243">_xlfn.IFS(OR(_xlfn.XLOOKUP(A2243,Table1[Tag Number],Table1[Status],"-",0)="Dead",
        _xlfn.XLOOKUP(A2243,Table2[Tag Number],Table2[Status],"-",0)="Dead",
        _xlfn.XLOOKUP(A2243,Table3[Tag Number],Table3[Status],"-",0)="Dead",
        _xlfn.XLOOKUP(A2243,Table4[Tag Number],Table4[Status],"-",0)="Dead"),"Dead",
     OR(_xlfn.XLOOKUP(A2243,Table1[Tag Number],Table1[Status],"-",0)="Alive",
        _xlfn.XLOOKUP(A2243,Table2[Tag Number],Table2[Status],"-",0)="Alive",
        _xlfn.XLOOKUP(A2243,Table3[Tag Number],Table3[Status],"-",0)="Alive",
        _xlfn.XLOOKUP(A2243,Table4[Tag Number],Table4[Status],"-",0)="Alive"),"Alive",
     OR(_xlfn.XLOOKUP(A2243,Table1[Tag Number],Table1[Status],"-",0)="-",
        _xlfn.XLOOKUP(A2243,Table2[Tag Number],Table2[Status],"-",0)="-",
        _xlfn.XLOOKUP(A2243,Table3[Tag Number],Table3[Status],"-",0)="-",
        _xlfn.XLOOKUP(A2243,Table4[Tag Number],Table4[Status],"-",0)="-"),
   "-")</f>
        <v>-</v>
      </c>
      <c r="I2243" s="90"/>
      <c r="J2243" s="94"/>
      <c r="K2243" s="95"/>
      <c r="L2243" s="95"/>
      <c r="M2243" s="95"/>
      <c r="N2243" s="96"/>
      <c r="O2243" s="89"/>
      <c r="R2243" t="b">
        <f t="shared" si="69"/>
        <v>0</v>
      </c>
    </row>
    <row r="2244" spans="1:18" ht="15" thickBot="1" x14ac:dyDescent="0.35">
      <c r="A2244" s="2" t="s">
        <v>2721</v>
      </c>
      <c r="B2244" s="2" t="s">
        <v>1145</v>
      </c>
      <c r="C2244" s="84">
        <f>IF(COUNTIF(Table1[Tag Number], A2244), 1, 0)</f>
        <v>0</v>
      </c>
      <c r="D2244" s="85">
        <f>IF(COUNTIF(Table2[Tag Number], A2244), 1, 0)</f>
        <v>0</v>
      </c>
      <c r="E2244" s="86">
        <f>IF(COUNTIF(Table3[Tag Number], A2244), 1, 0)</f>
        <v>0</v>
      </c>
      <c r="F2244" s="86">
        <f>IF(COUNTIF(Table4[Tag Number], A2244), 1, 0)</f>
        <v>0</v>
      </c>
      <c r="G2244" s="87">
        <f t="shared" si="70"/>
        <v>0</v>
      </c>
      <c r="H2244" s="88" t="str" cm="1">
        <f t="array" ref="H2244">_xlfn.IFS(OR(_xlfn.XLOOKUP(A2244,Table1[Tag Number],Table1[Status],"-",0)="Dead",
        _xlfn.XLOOKUP(A2244,Table2[Tag Number],Table2[Status],"-",0)="Dead",
        _xlfn.XLOOKUP(A2244,Table3[Tag Number],Table3[Status],"-",0)="Dead",
        _xlfn.XLOOKUP(A2244,Table4[Tag Number],Table4[Status],"-",0)="Dead"),"Dead",
     OR(_xlfn.XLOOKUP(A2244,Table1[Tag Number],Table1[Status],"-",0)="Alive",
        _xlfn.XLOOKUP(A2244,Table2[Tag Number],Table2[Status],"-",0)="Alive",
        _xlfn.XLOOKUP(A2244,Table3[Tag Number],Table3[Status],"-",0)="Alive",
        _xlfn.XLOOKUP(A2244,Table4[Tag Number],Table4[Status],"-",0)="Alive"),"Alive",
     OR(_xlfn.XLOOKUP(A2244,Table1[Tag Number],Table1[Status],"-",0)="-",
        _xlfn.XLOOKUP(A2244,Table2[Tag Number],Table2[Status],"-",0)="-",
        _xlfn.XLOOKUP(A2244,Table3[Tag Number],Table3[Status],"-",0)="-",
        _xlfn.XLOOKUP(A2244,Table4[Tag Number],Table4[Status],"-",0)="-"),
   "-")</f>
        <v>-</v>
      </c>
      <c r="I2244" s="90"/>
      <c r="J2244" s="94"/>
      <c r="K2244" s="95"/>
      <c r="L2244" s="95"/>
      <c r="M2244" s="95"/>
      <c r="N2244" s="96"/>
      <c r="O2244" s="89"/>
      <c r="R2244" t="b">
        <f t="shared" ref="R2244:R2307" si="71">IF(G2244&gt;1,A2244)</f>
        <v>0</v>
      </c>
    </row>
    <row r="2245" spans="1:18" ht="15" thickBot="1" x14ac:dyDescent="0.35">
      <c r="A2245" s="93" t="s">
        <v>2722</v>
      </c>
      <c r="B2245" s="93" t="s">
        <v>1145</v>
      </c>
      <c r="C2245" s="84">
        <f>IF(COUNTIF(Table1[Tag Number], A2245), 1, 0)</f>
        <v>0</v>
      </c>
      <c r="D2245" s="85">
        <f>IF(COUNTIF(Table2[Tag Number], A2245), 1, 0)</f>
        <v>0</v>
      </c>
      <c r="E2245" s="86">
        <f>IF(COUNTIF(Table3[Tag Number], A2245), 1, 0)</f>
        <v>0</v>
      </c>
      <c r="F2245" s="86">
        <f>IF(COUNTIF(Table4[Tag Number], A2245), 1, 0)</f>
        <v>0</v>
      </c>
      <c r="G2245" s="87">
        <f t="shared" ref="G2245:G2308" si="72">SUM(C2245:F2245)</f>
        <v>0</v>
      </c>
      <c r="H2245" s="88" t="str" cm="1">
        <f t="array" ref="H2245">_xlfn.IFS(OR(_xlfn.XLOOKUP(A2245,Table1[Tag Number],Table1[Status],"-",0)="Dead",
        _xlfn.XLOOKUP(A2245,Table2[Tag Number],Table2[Status],"-",0)="Dead",
        _xlfn.XLOOKUP(A2245,Table3[Tag Number],Table3[Status],"-",0)="Dead",
        _xlfn.XLOOKUP(A2245,Table4[Tag Number],Table4[Status],"-",0)="Dead"),"Dead",
     OR(_xlfn.XLOOKUP(A2245,Table1[Tag Number],Table1[Status],"-",0)="Alive",
        _xlfn.XLOOKUP(A2245,Table2[Tag Number],Table2[Status],"-",0)="Alive",
        _xlfn.XLOOKUP(A2245,Table3[Tag Number],Table3[Status],"-",0)="Alive",
        _xlfn.XLOOKUP(A2245,Table4[Tag Number],Table4[Status],"-",0)="Alive"),"Alive",
     OR(_xlfn.XLOOKUP(A2245,Table1[Tag Number],Table1[Status],"-",0)="-",
        _xlfn.XLOOKUP(A2245,Table2[Tag Number],Table2[Status],"-",0)="-",
        _xlfn.XLOOKUP(A2245,Table3[Tag Number],Table3[Status],"-",0)="-",
        _xlfn.XLOOKUP(A2245,Table4[Tag Number],Table4[Status],"-",0)="-"),
   "-")</f>
        <v>-</v>
      </c>
      <c r="I2245" s="90"/>
      <c r="J2245" s="94"/>
      <c r="K2245" s="95"/>
      <c r="L2245" s="95"/>
      <c r="M2245" s="95"/>
      <c r="N2245" s="96"/>
      <c r="O2245" s="89"/>
      <c r="R2245" t="b">
        <f t="shared" si="71"/>
        <v>0</v>
      </c>
    </row>
    <row r="2246" spans="1:18" ht="15" thickBot="1" x14ac:dyDescent="0.35">
      <c r="A2246" s="93" t="s">
        <v>2723</v>
      </c>
      <c r="B2246" s="93" t="s">
        <v>1145</v>
      </c>
      <c r="C2246" s="84">
        <f>IF(COUNTIF(Table1[Tag Number], A2246), 1, 0)</f>
        <v>0</v>
      </c>
      <c r="D2246" s="85">
        <f>IF(COUNTIF(Table2[Tag Number], A2246), 1, 0)</f>
        <v>0</v>
      </c>
      <c r="E2246" s="86">
        <f>IF(COUNTIF(Table3[Tag Number], A2246), 1, 0)</f>
        <v>0</v>
      </c>
      <c r="F2246" s="86">
        <f>IF(COUNTIF(Table4[Tag Number], A2246), 1, 0)</f>
        <v>0</v>
      </c>
      <c r="G2246" s="87">
        <f t="shared" si="72"/>
        <v>0</v>
      </c>
      <c r="H2246" s="88" t="str" cm="1">
        <f t="array" ref="H2246">_xlfn.IFS(OR(_xlfn.XLOOKUP(A2246,Table1[Tag Number],Table1[Status],"-",0)="Dead",
        _xlfn.XLOOKUP(A2246,Table2[Tag Number],Table2[Status],"-",0)="Dead",
        _xlfn.XLOOKUP(A2246,Table3[Tag Number],Table3[Status],"-",0)="Dead",
        _xlfn.XLOOKUP(A2246,Table4[Tag Number],Table4[Status],"-",0)="Dead"),"Dead",
     OR(_xlfn.XLOOKUP(A2246,Table1[Tag Number],Table1[Status],"-",0)="Alive",
        _xlfn.XLOOKUP(A2246,Table2[Tag Number],Table2[Status],"-",0)="Alive",
        _xlfn.XLOOKUP(A2246,Table3[Tag Number],Table3[Status],"-",0)="Alive",
        _xlfn.XLOOKUP(A2246,Table4[Tag Number],Table4[Status],"-",0)="Alive"),"Alive",
     OR(_xlfn.XLOOKUP(A2246,Table1[Tag Number],Table1[Status],"-",0)="-",
        _xlfn.XLOOKUP(A2246,Table2[Tag Number],Table2[Status],"-",0)="-",
        _xlfn.XLOOKUP(A2246,Table3[Tag Number],Table3[Status],"-",0)="-",
        _xlfn.XLOOKUP(A2246,Table4[Tag Number],Table4[Status],"-",0)="-"),
   "-")</f>
        <v>-</v>
      </c>
      <c r="I2246" s="90"/>
      <c r="J2246" s="94"/>
      <c r="K2246" s="95"/>
      <c r="L2246" s="95"/>
      <c r="M2246" s="95"/>
      <c r="N2246" s="96"/>
      <c r="O2246" s="89"/>
      <c r="R2246" t="b">
        <f t="shared" si="71"/>
        <v>0</v>
      </c>
    </row>
    <row r="2247" spans="1:18" ht="15" thickBot="1" x14ac:dyDescent="0.35">
      <c r="A2247" s="3" t="s">
        <v>2724</v>
      </c>
      <c r="B2247" s="3" t="s">
        <v>1145</v>
      </c>
      <c r="C2247" s="84">
        <f>IF(COUNTIF(Table1[Tag Number], A2247), 1, 0)</f>
        <v>0</v>
      </c>
      <c r="D2247" s="85">
        <f>IF(COUNTIF(Table2[Tag Number], A2247), 1, 0)</f>
        <v>0</v>
      </c>
      <c r="E2247" s="86">
        <f>IF(COUNTIF(Table3[Tag Number], A2247), 1, 0)</f>
        <v>0</v>
      </c>
      <c r="F2247" s="86">
        <f>IF(COUNTIF(Table4[Tag Number], A2247), 1, 0)</f>
        <v>0</v>
      </c>
      <c r="G2247" s="87">
        <f t="shared" si="72"/>
        <v>0</v>
      </c>
      <c r="H2247" s="88" t="str" cm="1">
        <f t="array" ref="H2247">_xlfn.IFS(OR(_xlfn.XLOOKUP(A2247,Table1[Tag Number],Table1[Status],"-",0)="Dead",
        _xlfn.XLOOKUP(A2247,Table2[Tag Number],Table2[Status],"-",0)="Dead",
        _xlfn.XLOOKUP(A2247,Table3[Tag Number],Table3[Status],"-",0)="Dead",
        _xlfn.XLOOKUP(A2247,Table4[Tag Number],Table4[Status],"-",0)="Dead"),"Dead",
     OR(_xlfn.XLOOKUP(A2247,Table1[Tag Number],Table1[Status],"-",0)="Alive",
        _xlfn.XLOOKUP(A2247,Table2[Tag Number],Table2[Status],"-",0)="Alive",
        _xlfn.XLOOKUP(A2247,Table3[Tag Number],Table3[Status],"-",0)="Alive",
        _xlfn.XLOOKUP(A2247,Table4[Tag Number],Table4[Status],"-",0)="Alive"),"Alive",
     OR(_xlfn.XLOOKUP(A2247,Table1[Tag Number],Table1[Status],"-",0)="-",
        _xlfn.XLOOKUP(A2247,Table2[Tag Number],Table2[Status],"-",0)="-",
        _xlfn.XLOOKUP(A2247,Table3[Tag Number],Table3[Status],"-",0)="-",
        _xlfn.XLOOKUP(A2247,Table4[Tag Number],Table4[Status],"-",0)="-"),
   "-")</f>
        <v>-</v>
      </c>
      <c r="I2247" s="90"/>
      <c r="J2247" s="94"/>
      <c r="K2247" s="95"/>
      <c r="L2247" s="95"/>
      <c r="M2247" s="95"/>
      <c r="N2247" s="96"/>
      <c r="O2247" s="89"/>
      <c r="R2247" t="b">
        <f t="shared" si="71"/>
        <v>0</v>
      </c>
    </row>
    <row r="2248" spans="1:18" ht="15" thickBot="1" x14ac:dyDescent="0.35">
      <c r="A2248" s="2" t="s">
        <v>2725</v>
      </c>
      <c r="B2248" s="2" t="s">
        <v>1145</v>
      </c>
      <c r="C2248" s="84">
        <f>IF(COUNTIF(Table1[Tag Number], A2248), 1, 0)</f>
        <v>0</v>
      </c>
      <c r="D2248" s="85">
        <f>IF(COUNTIF(Table2[Tag Number], A2248), 1, 0)</f>
        <v>0</v>
      </c>
      <c r="E2248" s="86">
        <f>IF(COUNTIF(Table3[Tag Number], A2248), 1, 0)</f>
        <v>0</v>
      </c>
      <c r="F2248" s="86">
        <f>IF(COUNTIF(Table4[Tag Number], A2248), 1, 0)</f>
        <v>0</v>
      </c>
      <c r="G2248" s="87">
        <f t="shared" si="72"/>
        <v>0</v>
      </c>
      <c r="H2248" s="88" t="str" cm="1">
        <f t="array" ref="H2248">_xlfn.IFS(OR(_xlfn.XLOOKUP(A2248,Table1[Tag Number],Table1[Status],"-",0)="Dead",
        _xlfn.XLOOKUP(A2248,Table2[Tag Number],Table2[Status],"-",0)="Dead",
        _xlfn.XLOOKUP(A2248,Table3[Tag Number],Table3[Status],"-",0)="Dead",
        _xlfn.XLOOKUP(A2248,Table4[Tag Number],Table4[Status],"-",0)="Dead"),"Dead",
     OR(_xlfn.XLOOKUP(A2248,Table1[Tag Number],Table1[Status],"-",0)="Alive",
        _xlfn.XLOOKUP(A2248,Table2[Tag Number],Table2[Status],"-",0)="Alive",
        _xlfn.XLOOKUP(A2248,Table3[Tag Number],Table3[Status],"-",0)="Alive",
        _xlfn.XLOOKUP(A2248,Table4[Tag Number],Table4[Status],"-",0)="Alive"),"Alive",
     OR(_xlfn.XLOOKUP(A2248,Table1[Tag Number],Table1[Status],"-",0)="-",
        _xlfn.XLOOKUP(A2248,Table2[Tag Number],Table2[Status],"-",0)="-",
        _xlfn.XLOOKUP(A2248,Table3[Tag Number],Table3[Status],"-",0)="-",
        _xlfn.XLOOKUP(A2248,Table4[Tag Number],Table4[Status],"-",0)="-"),
   "-")</f>
        <v>-</v>
      </c>
      <c r="I2248" s="90"/>
      <c r="J2248" s="94"/>
      <c r="K2248" s="95"/>
      <c r="L2248" s="95"/>
      <c r="M2248" s="95"/>
      <c r="N2248" s="96"/>
      <c r="O2248" s="89"/>
      <c r="R2248" t="b">
        <f t="shared" si="71"/>
        <v>0</v>
      </c>
    </row>
    <row r="2249" spans="1:18" ht="15" thickBot="1" x14ac:dyDescent="0.35">
      <c r="A2249" s="3" t="s">
        <v>2726</v>
      </c>
      <c r="B2249" s="3" t="s">
        <v>1145</v>
      </c>
      <c r="C2249" s="84">
        <f>IF(COUNTIF(Table1[Tag Number], A2249), 1, 0)</f>
        <v>0</v>
      </c>
      <c r="D2249" s="85">
        <f>IF(COUNTIF(Table2[Tag Number], A2249), 1, 0)</f>
        <v>0</v>
      </c>
      <c r="E2249" s="86">
        <f>IF(COUNTIF(Table3[Tag Number], A2249), 1, 0)</f>
        <v>0</v>
      </c>
      <c r="F2249" s="86">
        <f>IF(COUNTIF(Table4[Tag Number], A2249), 1, 0)</f>
        <v>0</v>
      </c>
      <c r="G2249" s="87">
        <f t="shared" si="72"/>
        <v>0</v>
      </c>
      <c r="H2249" s="88" t="str" cm="1">
        <f t="array" ref="H2249">_xlfn.IFS(OR(_xlfn.XLOOKUP(A2249,Table1[Tag Number],Table1[Status],"-",0)="Dead",
        _xlfn.XLOOKUP(A2249,Table2[Tag Number],Table2[Status],"-",0)="Dead",
        _xlfn.XLOOKUP(A2249,Table3[Tag Number],Table3[Status],"-",0)="Dead",
        _xlfn.XLOOKUP(A2249,Table4[Tag Number],Table4[Status],"-",0)="Dead"),"Dead",
     OR(_xlfn.XLOOKUP(A2249,Table1[Tag Number],Table1[Status],"-",0)="Alive",
        _xlfn.XLOOKUP(A2249,Table2[Tag Number],Table2[Status],"-",0)="Alive",
        _xlfn.XLOOKUP(A2249,Table3[Tag Number],Table3[Status],"-",0)="Alive",
        _xlfn.XLOOKUP(A2249,Table4[Tag Number],Table4[Status],"-",0)="Alive"),"Alive",
     OR(_xlfn.XLOOKUP(A2249,Table1[Tag Number],Table1[Status],"-",0)="-",
        _xlfn.XLOOKUP(A2249,Table2[Tag Number],Table2[Status],"-",0)="-",
        _xlfn.XLOOKUP(A2249,Table3[Tag Number],Table3[Status],"-",0)="-",
        _xlfn.XLOOKUP(A2249,Table4[Tag Number],Table4[Status],"-",0)="-"),
   "-")</f>
        <v>-</v>
      </c>
      <c r="I2249" s="90"/>
      <c r="J2249" s="94"/>
      <c r="K2249" s="95"/>
      <c r="L2249" s="95"/>
      <c r="M2249" s="95"/>
      <c r="N2249" s="96"/>
      <c r="O2249" s="89"/>
      <c r="R2249" t="b">
        <f t="shared" si="71"/>
        <v>0</v>
      </c>
    </row>
    <row r="2250" spans="1:18" ht="15" thickBot="1" x14ac:dyDescent="0.35">
      <c r="A2250" s="2" t="s">
        <v>2727</v>
      </c>
      <c r="B2250" s="2" t="s">
        <v>1145</v>
      </c>
      <c r="C2250" s="84">
        <f>IF(COUNTIF(Table1[Tag Number], A2250), 1, 0)</f>
        <v>0</v>
      </c>
      <c r="D2250" s="85">
        <f>IF(COUNTIF(Table2[Tag Number], A2250), 1, 0)</f>
        <v>0</v>
      </c>
      <c r="E2250" s="86">
        <f>IF(COUNTIF(Table3[Tag Number], A2250), 1, 0)</f>
        <v>0</v>
      </c>
      <c r="F2250" s="86">
        <f>IF(COUNTIF(Table4[Tag Number], A2250), 1, 0)</f>
        <v>0</v>
      </c>
      <c r="G2250" s="87">
        <f t="shared" si="72"/>
        <v>0</v>
      </c>
      <c r="H2250" s="88" t="str" cm="1">
        <f t="array" ref="H2250">_xlfn.IFS(OR(_xlfn.XLOOKUP(A2250,Table1[Tag Number],Table1[Status],"-",0)="Dead",
        _xlfn.XLOOKUP(A2250,Table2[Tag Number],Table2[Status],"-",0)="Dead",
        _xlfn.XLOOKUP(A2250,Table3[Tag Number],Table3[Status],"-",0)="Dead",
        _xlfn.XLOOKUP(A2250,Table4[Tag Number],Table4[Status],"-",0)="Dead"),"Dead",
     OR(_xlfn.XLOOKUP(A2250,Table1[Tag Number],Table1[Status],"-",0)="Alive",
        _xlfn.XLOOKUP(A2250,Table2[Tag Number],Table2[Status],"-",0)="Alive",
        _xlfn.XLOOKUP(A2250,Table3[Tag Number],Table3[Status],"-",0)="Alive",
        _xlfn.XLOOKUP(A2250,Table4[Tag Number],Table4[Status],"-",0)="Alive"),"Alive",
     OR(_xlfn.XLOOKUP(A2250,Table1[Tag Number],Table1[Status],"-",0)="-",
        _xlfn.XLOOKUP(A2250,Table2[Tag Number],Table2[Status],"-",0)="-",
        _xlfn.XLOOKUP(A2250,Table3[Tag Number],Table3[Status],"-",0)="-",
        _xlfn.XLOOKUP(A2250,Table4[Tag Number],Table4[Status],"-",0)="-"),
   "-")</f>
        <v>-</v>
      </c>
      <c r="I2250" s="90"/>
      <c r="J2250" s="94"/>
      <c r="K2250" s="95"/>
      <c r="L2250" s="95"/>
      <c r="M2250" s="95"/>
      <c r="N2250" s="96"/>
      <c r="O2250" s="89"/>
      <c r="R2250" t="b">
        <f t="shared" si="71"/>
        <v>0</v>
      </c>
    </row>
    <row r="2251" spans="1:18" ht="15" thickBot="1" x14ac:dyDescent="0.35">
      <c r="A2251" s="3" t="s">
        <v>2728</v>
      </c>
      <c r="B2251" s="3" t="s">
        <v>1145</v>
      </c>
      <c r="C2251" s="84">
        <f>IF(COUNTIF(Table1[Tag Number], A2251), 1, 0)</f>
        <v>0</v>
      </c>
      <c r="D2251" s="85">
        <f>IF(COUNTIF(Table2[Tag Number], A2251), 1, 0)</f>
        <v>0</v>
      </c>
      <c r="E2251" s="86">
        <f>IF(COUNTIF(Table3[Tag Number], A2251), 1, 0)</f>
        <v>0</v>
      </c>
      <c r="F2251" s="86">
        <f>IF(COUNTIF(Table4[Tag Number], A2251), 1, 0)</f>
        <v>0</v>
      </c>
      <c r="G2251" s="87">
        <f t="shared" si="72"/>
        <v>0</v>
      </c>
      <c r="H2251" s="88" t="str" cm="1">
        <f t="array" ref="H2251">_xlfn.IFS(OR(_xlfn.XLOOKUP(A2251,Table1[Tag Number],Table1[Status],"-",0)="Dead",
        _xlfn.XLOOKUP(A2251,Table2[Tag Number],Table2[Status],"-",0)="Dead",
        _xlfn.XLOOKUP(A2251,Table3[Tag Number],Table3[Status],"-",0)="Dead",
        _xlfn.XLOOKUP(A2251,Table4[Tag Number],Table4[Status],"-",0)="Dead"),"Dead",
     OR(_xlfn.XLOOKUP(A2251,Table1[Tag Number],Table1[Status],"-",0)="Alive",
        _xlfn.XLOOKUP(A2251,Table2[Tag Number],Table2[Status],"-",0)="Alive",
        _xlfn.XLOOKUP(A2251,Table3[Tag Number],Table3[Status],"-",0)="Alive",
        _xlfn.XLOOKUP(A2251,Table4[Tag Number],Table4[Status],"-",0)="Alive"),"Alive",
     OR(_xlfn.XLOOKUP(A2251,Table1[Tag Number],Table1[Status],"-",0)="-",
        _xlfn.XLOOKUP(A2251,Table2[Tag Number],Table2[Status],"-",0)="-",
        _xlfn.XLOOKUP(A2251,Table3[Tag Number],Table3[Status],"-",0)="-",
        _xlfn.XLOOKUP(A2251,Table4[Tag Number],Table4[Status],"-",0)="-"),
   "-")</f>
        <v>-</v>
      </c>
      <c r="I2251" s="90"/>
      <c r="J2251" s="94"/>
      <c r="K2251" s="95"/>
      <c r="L2251" s="95"/>
      <c r="M2251" s="95"/>
      <c r="N2251" s="96"/>
      <c r="O2251" s="89"/>
      <c r="R2251" t="b">
        <f t="shared" si="71"/>
        <v>0</v>
      </c>
    </row>
    <row r="2252" spans="1:18" ht="15" thickBot="1" x14ac:dyDescent="0.35">
      <c r="A2252" s="2" t="s">
        <v>2729</v>
      </c>
      <c r="B2252" s="2" t="s">
        <v>1145</v>
      </c>
      <c r="C2252" s="84">
        <f>IF(COUNTIF(Table1[Tag Number], A2252), 1, 0)</f>
        <v>0</v>
      </c>
      <c r="D2252" s="85">
        <f>IF(COUNTIF(Table2[Tag Number], A2252), 1, 0)</f>
        <v>0</v>
      </c>
      <c r="E2252" s="86">
        <f>IF(COUNTIF(Table3[Tag Number], A2252), 1, 0)</f>
        <v>0</v>
      </c>
      <c r="F2252" s="86">
        <f>IF(COUNTIF(Table4[Tag Number], A2252), 1, 0)</f>
        <v>0</v>
      </c>
      <c r="G2252" s="87">
        <f t="shared" si="72"/>
        <v>0</v>
      </c>
      <c r="H2252" s="88" t="str" cm="1">
        <f t="array" ref="H2252">_xlfn.IFS(OR(_xlfn.XLOOKUP(A2252,Table1[Tag Number],Table1[Status],"-",0)="Dead",
        _xlfn.XLOOKUP(A2252,Table2[Tag Number],Table2[Status],"-",0)="Dead",
        _xlfn.XLOOKUP(A2252,Table3[Tag Number],Table3[Status],"-",0)="Dead",
        _xlfn.XLOOKUP(A2252,Table4[Tag Number],Table4[Status],"-",0)="Dead"),"Dead",
     OR(_xlfn.XLOOKUP(A2252,Table1[Tag Number],Table1[Status],"-",0)="Alive",
        _xlfn.XLOOKUP(A2252,Table2[Tag Number],Table2[Status],"-",0)="Alive",
        _xlfn.XLOOKUP(A2252,Table3[Tag Number],Table3[Status],"-",0)="Alive",
        _xlfn.XLOOKUP(A2252,Table4[Tag Number],Table4[Status],"-",0)="Alive"),"Alive",
     OR(_xlfn.XLOOKUP(A2252,Table1[Tag Number],Table1[Status],"-",0)="-",
        _xlfn.XLOOKUP(A2252,Table2[Tag Number],Table2[Status],"-",0)="-",
        _xlfn.XLOOKUP(A2252,Table3[Tag Number],Table3[Status],"-",0)="-",
        _xlfn.XLOOKUP(A2252,Table4[Tag Number],Table4[Status],"-",0)="-"),
   "-")</f>
        <v>-</v>
      </c>
      <c r="I2252" s="90"/>
      <c r="J2252" s="94"/>
      <c r="K2252" s="95"/>
      <c r="L2252" s="95"/>
      <c r="M2252" s="95"/>
      <c r="N2252" s="96"/>
      <c r="O2252" s="89"/>
      <c r="R2252" t="b">
        <f t="shared" si="71"/>
        <v>0</v>
      </c>
    </row>
    <row r="2253" spans="1:18" ht="15" thickBot="1" x14ac:dyDescent="0.35">
      <c r="A2253" s="3" t="s">
        <v>2730</v>
      </c>
      <c r="B2253" s="3" t="s">
        <v>1145</v>
      </c>
      <c r="C2253" s="84">
        <f>IF(COUNTIF(Table1[Tag Number], A2253), 1, 0)</f>
        <v>0</v>
      </c>
      <c r="D2253" s="85">
        <f>IF(COUNTIF(Table2[Tag Number], A2253), 1, 0)</f>
        <v>0</v>
      </c>
      <c r="E2253" s="86">
        <f>IF(COUNTIF(Table3[Tag Number], A2253), 1, 0)</f>
        <v>0</v>
      </c>
      <c r="F2253" s="86">
        <f>IF(COUNTIF(Table4[Tag Number], A2253), 1, 0)</f>
        <v>0</v>
      </c>
      <c r="G2253" s="87">
        <f t="shared" si="72"/>
        <v>0</v>
      </c>
      <c r="H2253" s="88" t="str" cm="1">
        <f t="array" ref="H2253">_xlfn.IFS(OR(_xlfn.XLOOKUP(A2253,Table1[Tag Number],Table1[Status],"-",0)="Dead",
        _xlfn.XLOOKUP(A2253,Table2[Tag Number],Table2[Status],"-",0)="Dead",
        _xlfn.XLOOKUP(A2253,Table3[Tag Number],Table3[Status],"-",0)="Dead",
        _xlfn.XLOOKUP(A2253,Table4[Tag Number],Table4[Status],"-",0)="Dead"),"Dead",
     OR(_xlfn.XLOOKUP(A2253,Table1[Tag Number],Table1[Status],"-",0)="Alive",
        _xlfn.XLOOKUP(A2253,Table2[Tag Number],Table2[Status],"-",0)="Alive",
        _xlfn.XLOOKUP(A2253,Table3[Tag Number],Table3[Status],"-",0)="Alive",
        _xlfn.XLOOKUP(A2253,Table4[Tag Number],Table4[Status],"-",0)="Alive"),"Alive",
     OR(_xlfn.XLOOKUP(A2253,Table1[Tag Number],Table1[Status],"-",0)="-",
        _xlfn.XLOOKUP(A2253,Table2[Tag Number],Table2[Status],"-",0)="-",
        _xlfn.XLOOKUP(A2253,Table3[Tag Number],Table3[Status],"-",0)="-",
        _xlfn.XLOOKUP(A2253,Table4[Tag Number],Table4[Status],"-",0)="-"),
   "-")</f>
        <v>-</v>
      </c>
      <c r="I2253" s="90"/>
      <c r="J2253" s="94"/>
      <c r="K2253" s="95"/>
      <c r="L2253" s="95"/>
      <c r="M2253" s="95"/>
      <c r="N2253" s="96"/>
      <c r="O2253" s="89"/>
      <c r="R2253" t="b">
        <f t="shared" si="71"/>
        <v>0</v>
      </c>
    </row>
    <row r="2254" spans="1:18" ht="15" thickBot="1" x14ac:dyDescent="0.35">
      <c r="A2254" s="2" t="s">
        <v>2731</v>
      </c>
      <c r="B2254" s="2" t="s">
        <v>1145</v>
      </c>
      <c r="C2254" s="84">
        <f>IF(COUNTIF(Table1[Tag Number], A2254), 1, 0)</f>
        <v>0</v>
      </c>
      <c r="D2254" s="85">
        <f>IF(COUNTIF(Table2[Tag Number], A2254), 1, 0)</f>
        <v>0</v>
      </c>
      <c r="E2254" s="86">
        <f>IF(COUNTIF(Table3[Tag Number], A2254), 1, 0)</f>
        <v>0</v>
      </c>
      <c r="F2254" s="86">
        <f>IF(COUNTIF(Table4[Tag Number], A2254), 1, 0)</f>
        <v>0</v>
      </c>
      <c r="G2254" s="87">
        <f t="shared" si="72"/>
        <v>0</v>
      </c>
      <c r="H2254" s="88" t="str" cm="1">
        <f t="array" ref="H2254">_xlfn.IFS(OR(_xlfn.XLOOKUP(A2254,Table1[Tag Number],Table1[Status],"-",0)="Dead",
        _xlfn.XLOOKUP(A2254,Table2[Tag Number],Table2[Status],"-",0)="Dead",
        _xlfn.XLOOKUP(A2254,Table3[Tag Number],Table3[Status],"-",0)="Dead",
        _xlfn.XLOOKUP(A2254,Table4[Tag Number],Table4[Status],"-",0)="Dead"),"Dead",
     OR(_xlfn.XLOOKUP(A2254,Table1[Tag Number],Table1[Status],"-",0)="Alive",
        _xlfn.XLOOKUP(A2254,Table2[Tag Number],Table2[Status],"-",0)="Alive",
        _xlfn.XLOOKUP(A2254,Table3[Tag Number],Table3[Status],"-",0)="Alive",
        _xlfn.XLOOKUP(A2254,Table4[Tag Number],Table4[Status],"-",0)="Alive"),"Alive",
     OR(_xlfn.XLOOKUP(A2254,Table1[Tag Number],Table1[Status],"-",0)="-",
        _xlfn.XLOOKUP(A2254,Table2[Tag Number],Table2[Status],"-",0)="-",
        _xlfn.XLOOKUP(A2254,Table3[Tag Number],Table3[Status],"-",0)="-",
        _xlfn.XLOOKUP(A2254,Table4[Tag Number],Table4[Status],"-",0)="-"),
   "-")</f>
        <v>-</v>
      </c>
      <c r="I2254" s="90"/>
      <c r="J2254" s="94"/>
      <c r="K2254" s="95"/>
      <c r="L2254" s="95"/>
      <c r="M2254" s="95"/>
      <c r="N2254" s="96"/>
      <c r="O2254" s="89"/>
      <c r="R2254" t="b">
        <f t="shared" si="71"/>
        <v>0</v>
      </c>
    </row>
    <row r="2255" spans="1:18" ht="15" thickBot="1" x14ac:dyDescent="0.35">
      <c r="A2255" s="3" t="s">
        <v>2732</v>
      </c>
      <c r="B2255" s="3" t="s">
        <v>1145</v>
      </c>
      <c r="C2255" s="84">
        <f>IF(COUNTIF(Table1[Tag Number], A2255), 1, 0)</f>
        <v>0</v>
      </c>
      <c r="D2255" s="85">
        <f>IF(COUNTIF(Table2[Tag Number], A2255), 1, 0)</f>
        <v>0</v>
      </c>
      <c r="E2255" s="86">
        <f>IF(COUNTIF(Table3[Tag Number], A2255), 1, 0)</f>
        <v>0</v>
      </c>
      <c r="F2255" s="86">
        <f>IF(COUNTIF(Table4[Tag Number], A2255), 1, 0)</f>
        <v>0</v>
      </c>
      <c r="G2255" s="87">
        <f t="shared" si="72"/>
        <v>0</v>
      </c>
      <c r="H2255" s="88" t="str" cm="1">
        <f t="array" ref="H2255">_xlfn.IFS(OR(_xlfn.XLOOKUP(A2255,Table1[Tag Number],Table1[Status],"-",0)="Dead",
        _xlfn.XLOOKUP(A2255,Table2[Tag Number],Table2[Status],"-",0)="Dead",
        _xlfn.XLOOKUP(A2255,Table3[Tag Number],Table3[Status],"-",0)="Dead",
        _xlfn.XLOOKUP(A2255,Table4[Tag Number],Table4[Status],"-",0)="Dead"),"Dead",
     OR(_xlfn.XLOOKUP(A2255,Table1[Tag Number],Table1[Status],"-",0)="Alive",
        _xlfn.XLOOKUP(A2255,Table2[Tag Number],Table2[Status],"-",0)="Alive",
        _xlfn.XLOOKUP(A2255,Table3[Tag Number],Table3[Status],"-",0)="Alive",
        _xlfn.XLOOKUP(A2255,Table4[Tag Number],Table4[Status],"-",0)="Alive"),"Alive",
     OR(_xlfn.XLOOKUP(A2255,Table1[Tag Number],Table1[Status],"-",0)="-",
        _xlfn.XLOOKUP(A2255,Table2[Tag Number],Table2[Status],"-",0)="-",
        _xlfn.XLOOKUP(A2255,Table3[Tag Number],Table3[Status],"-",0)="-",
        _xlfn.XLOOKUP(A2255,Table4[Tag Number],Table4[Status],"-",0)="-"),
   "-")</f>
        <v>-</v>
      </c>
      <c r="I2255" s="90"/>
      <c r="J2255" s="94"/>
      <c r="K2255" s="95"/>
      <c r="L2255" s="95"/>
      <c r="M2255" s="95"/>
      <c r="N2255" s="96"/>
      <c r="O2255" s="89"/>
      <c r="R2255" t="b">
        <f t="shared" si="71"/>
        <v>0</v>
      </c>
    </row>
    <row r="2256" spans="1:18" ht="15" thickBot="1" x14ac:dyDescent="0.35">
      <c r="A2256" s="2" t="s">
        <v>2733</v>
      </c>
      <c r="B2256" s="2" t="s">
        <v>1145</v>
      </c>
      <c r="C2256" s="84">
        <f>IF(COUNTIF(Table1[Tag Number], A2256), 1, 0)</f>
        <v>0</v>
      </c>
      <c r="D2256" s="85">
        <f>IF(COUNTIF(Table2[Tag Number], A2256), 1, 0)</f>
        <v>0</v>
      </c>
      <c r="E2256" s="86">
        <f>IF(COUNTIF(Table3[Tag Number], A2256), 1, 0)</f>
        <v>0</v>
      </c>
      <c r="F2256" s="86">
        <f>IF(COUNTIF(Table4[Tag Number], A2256), 1, 0)</f>
        <v>0</v>
      </c>
      <c r="G2256" s="87">
        <f t="shared" si="72"/>
        <v>0</v>
      </c>
      <c r="H2256" s="88" t="str" cm="1">
        <f t="array" ref="H2256">_xlfn.IFS(OR(_xlfn.XLOOKUP(A2256,Table1[Tag Number],Table1[Status],"-",0)="Dead",
        _xlfn.XLOOKUP(A2256,Table2[Tag Number],Table2[Status],"-",0)="Dead",
        _xlfn.XLOOKUP(A2256,Table3[Tag Number],Table3[Status],"-",0)="Dead",
        _xlfn.XLOOKUP(A2256,Table4[Tag Number],Table4[Status],"-",0)="Dead"),"Dead",
     OR(_xlfn.XLOOKUP(A2256,Table1[Tag Number],Table1[Status],"-",0)="Alive",
        _xlfn.XLOOKUP(A2256,Table2[Tag Number],Table2[Status],"-",0)="Alive",
        _xlfn.XLOOKUP(A2256,Table3[Tag Number],Table3[Status],"-",0)="Alive",
        _xlfn.XLOOKUP(A2256,Table4[Tag Number],Table4[Status],"-",0)="Alive"),"Alive",
     OR(_xlfn.XLOOKUP(A2256,Table1[Tag Number],Table1[Status],"-",0)="-",
        _xlfn.XLOOKUP(A2256,Table2[Tag Number],Table2[Status],"-",0)="-",
        _xlfn.XLOOKUP(A2256,Table3[Tag Number],Table3[Status],"-",0)="-",
        _xlfn.XLOOKUP(A2256,Table4[Tag Number],Table4[Status],"-",0)="-"),
   "-")</f>
        <v>-</v>
      </c>
      <c r="I2256" s="90"/>
      <c r="J2256" s="94"/>
      <c r="K2256" s="95"/>
      <c r="L2256" s="95"/>
      <c r="M2256" s="95"/>
      <c r="N2256" s="96"/>
      <c r="O2256" s="89"/>
      <c r="R2256" t="b">
        <f t="shared" si="71"/>
        <v>0</v>
      </c>
    </row>
    <row r="2257" spans="1:18" ht="15" thickBot="1" x14ac:dyDescent="0.35">
      <c r="A2257" s="3" t="s">
        <v>2734</v>
      </c>
      <c r="B2257" s="3" t="s">
        <v>1145</v>
      </c>
      <c r="C2257" s="84">
        <f>IF(COUNTIF(Table1[Tag Number], A2257), 1, 0)</f>
        <v>0</v>
      </c>
      <c r="D2257" s="85">
        <f>IF(COUNTIF(Table2[Tag Number], A2257), 1, 0)</f>
        <v>0</v>
      </c>
      <c r="E2257" s="86">
        <f>IF(COUNTIF(Table3[Tag Number], A2257), 1, 0)</f>
        <v>0</v>
      </c>
      <c r="F2257" s="86">
        <f>IF(COUNTIF(Table4[Tag Number], A2257), 1, 0)</f>
        <v>0</v>
      </c>
      <c r="G2257" s="87">
        <f t="shared" si="72"/>
        <v>0</v>
      </c>
      <c r="H2257" s="88" t="str" cm="1">
        <f t="array" ref="H2257">_xlfn.IFS(OR(_xlfn.XLOOKUP(A2257,Table1[Tag Number],Table1[Status],"-",0)="Dead",
        _xlfn.XLOOKUP(A2257,Table2[Tag Number],Table2[Status],"-",0)="Dead",
        _xlfn.XLOOKUP(A2257,Table3[Tag Number],Table3[Status],"-",0)="Dead",
        _xlfn.XLOOKUP(A2257,Table4[Tag Number],Table4[Status],"-",0)="Dead"),"Dead",
     OR(_xlfn.XLOOKUP(A2257,Table1[Tag Number],Table1[Status],"-",0)="Alive",
        _xlfn.XLOOKUP(A2257,Table2[Tag Number],Table2[Status],"-",0)="Alive",
        _xlfn.XLOOKUP(A2257,Table3[Tag Number],Table3[Status],"-",0)="Alive",
        _xlfn.XLOOKUP(A2257,Table4[Tag Number],Table4[Status],"-",0)="Alive"),"Alive",
     OR(_xlfn.XLOOKUP(A2257,Table1[Tag Number],Table1[Status],"-",0)="-",
        _xlfn.XLOOKUP(A2257,Table2[Tag Number],Table2[Status],"-",0)="-",
        _xlfn.XLOOKUP(A2257,Table3[Tag Number],Table3[Status],"-",0)="-",
        _xlfn.XLOOKUP(A2257,Table4[Tag Number],Table4[Status],"-",0)="-"),
   "-")</f>
        <v>-</v>
      </c>
      <c r="I2257" s="90"/>
      <c r="J2257" s="94"/>
      <c r="K2257" s="95"/>
      <c r="L2257" s="95"/>
      <c r="M2257" s="95"/>
      <c r="N2257" s="96"/>
      <c r="O2257" s="89"/>
      <c r="R2257" t="b">
        <f t="shared" si="71"/>
        <v>0</v>
      </c>
    </row>
    <row r="2258" spans="1:18" ht="15" thickBot="1" x14ac:dyDescent="0.35">
      <c r="A2258" s="2" t="s">
        <v>2735</v>
      </c>
      <c r="B2258" s="2" t="s">
        <v>1145</v>
      </c>
      <c r="C2258" s="84">
        <f>IF(COUNTIF(Table1[Tag Number], A2258), 1, 0)</f>
        <v>0</v>
      </c>
      <c r="D2258" s="85">
        <f>IF(COUNTIF(Table2[Tag Number], A2258), 1, 0)</f>
        <v>0</v>
      </c>
      <c r="E2258" s="86">
        <f>IF(COUNTIF(Table3[Tag Number], A2258), 1, 0)</f>
        <v>0</v>
      </c>
      <c r="F2258" s="86">
        <f>IF(COUNTIF(Table4[Tag Number], A2258), 1, 0)</f>
        <v>0</v>
      </c>
      <c r="G2258" s="87">
        <f t="shared" si="72"/>
        <v>0</v>
      </c>
      <c r="H2258" s="88" t="str" cm="1">
        <f t="array" ref="H2258">_xlfn.IFS(OR(_xlfn.XLOOKUP(A2258,Table1[Tag Number],Table1[Status],"-",0)="Dead",
        _xlfn.XLOOKUP(A2258,Table2[Tag Number],Table2[Status],"-",0)="Dead",
        _xlfn.XLOOKUP(A2258,Table3[Tag Number],Table3[Status],"-",0)="Dead",
        _xlfn.XLOOKUP(A2258,Table4[Tag Number],Table4[Status],"-",0)="Dead"),"Dead",
     OR(_xlfn.XLOOKUP(A2258,Table1[Tag Number],Table1[Status],"-",0)="Alive",
        _xlfn.XLOOKUP(A2258,Table2[Tag Number],Table2[Status],"-",0)="Alive",
        _xlfn.XLOOKUP(A2258,Table3[Tag Number],Table3[Status],"-",0)="Alive",
        _xlfn.XLOOKUP(A2258,Table4[Tag Number],Table4[Status],"-",0)="Alive"),"Alive",
     OR(_xlfn.XLOOKUP(A2258,Table1[Tag Number],Table1[Status],"-",0)="-",
        _xlfn.XLOOKUP(A2258,Table2[Tag Number],Table2[Status],"-",0)="-",
        _xlfn.XLOOKUP(A2258,Table3[Tag Number],Table3[Status],"-",0)="-",
        _xlfn.XLOOKUP(A2258,Table4[Tag Number],Table4[Status],"-",0)="-"),
   "-")</f>
        <v>-</v>
      </c>
      <c r="I2258" s="90"/>
      <c r="J2258" s="94"/>
      <c r="K2258" s="95"/>
      <c r="L2258" s="95"/>
      <c r="M2258" s="95"/>
      <c r="N2258" s="96"/>
      <c r="O2258" s="89"/>
      <c r="R2258" t="b">
        <f t="shared" si="71"/>
        <v>0</v>
      </c>
    </row>
    <row r="2259" spans="1:18" ht="15" thickBot="1" x14ac:dyDescent="0.35">
      <c r="A2259" s="3" t="s">
        <v>2736</v>
      </c>
      <c r="B2259" s="3" t="s">
        <v>1145</v>
      </c>
      <c r="C2259" s="84">
        <f>IF(COUNTIF(Table1[Tag Number], A2259), 1, 0)</f>
        <v>0</v>
      </c>
      <c r="D2259" s="85">
        <f>IF(COUNTIF(Table2[Tag Number], A2259), 1, 0)</f>
        <v>0</v>
      </c>
      <c r="E2259" s="86">
        <f>IF(COUNTIF(Table3[Tag Number], A2259), 1, 0)</f>
        <v>0</v>
      </c>
      <c r="F2259" s="86">
        <f>IF(COUNTIF(Table4[Tag Number], A2259), 1, 0)</f>
        <v>0</v>
      </c>
      <c r="G2259" s="87">
        <f t="shared" si="72"/>
        <v>0</v>
      </c>
      <c r="H2259" s="88" t="str" cm="1">
        <f t="array" ref="H2259">_xlfn.IFS(OR(_xlfn.XLOOKUP(A2259,Table1[Tag Number],Table1[Status],"-",0)="Dead",
        _xlfn.XLOOKUP(A2259,Table2[Tag Number],Table2[Status],"-",0)="Dead",
        _xlfn.XLOOKUP(A2259,Table3[Tag Number],Table3[Status],"-",0)="Dead",
        _xlfn.XLOOKUP(A2259,Table4[Tag Number],Table4[Status],"-",0)="Dead"),"Dead",
     OR(_xlfn.XLOOKUP(A2259,Table1[Tag Number],Table1[Status],"-",0)="Alive",
        _xlfn.XLOOKUP(A2259,Table2[Tag Number],Table2[Status],"-",0)="Alive",
        _xlfn.XLOOKUP(A2259,Table3[Tag Number],Table3[Status],"-",0)="Alive",
        _xlfn.XLOOKUP(A2259,Table4[Tag Number],Table4[Status],"-",0)="Alive"),"Alive",
     OR(_xlfn.XLOOKUP(A2259,Table1[Tag Number],Table1[Status],"-",0)="-",
        _xlfn.XLOOKUP(A2259,Table2[Tag Number],Table2[Status],"-",0)="-",
        _xlfn.XLOOKUP(A2259,Table3[Tag Number],Table3[Status],"-",0)="-",
        _xlfn.XLOOKUP(A2259,Table4[Tag Number],Table4[Status],"-",0)="-"),
   "-")</f>
        <v>-</v>
      </c>
      <c r="I2259" s="90"/>
      <c r="J2259" s="94"/>
      <c r="K2259" s="95"/>
      <c r="L2259" s="95"/>
      <c r="M2259" s="95"/>
      <c r="N2259" s="96"/>
      <c r="O2259" s="89"/>
      <c r="R2259" t="b">
        <f t="shared" si="71"/>
        <v>0</v>
      </c>
    </row>
    <row r="2260" spans="1:18" ht="15" thickBot="1" x14ac:dyDescent="0.35">
      <c r="A2260" s="2" t="s">
        <v>2737</v>
      </c>
      <c r="B2260" s="2" t="s">
        <v>1145</v>
      </c>
      <c r="C2260" s="84">
        <f>IF(COUNTIF(Table1[Tag Number], A2260), 1, 0)</f>
        <v>0</v>
      </c>
      <c r="D2260" s="85">
        <f>IF(COUNTIF(Table2[Tag Number], A2260), 1, 0)</f>
        <v>0</v>
      </c>
      <c r="E2260" s="86">
        <f>IF(COUNTIF(Table3[Tag Number], A2260), 1, 0)</f>
        <v>0</v>
      </c>
      <c r="F2260" s="86">
        <f>IF(COUNTIF(Table4[Tag Number], A2260), 1, 0)</f>
        <v>0</v>
      </c>
      <c r="G2260" s="87">
        <f t="shared" si="72"/>
        <v>0</v>
      </c>
      <c r="H2260" s="88" t="str" cm="1">
        <f t="array" ref="H2260">_xlfn.IFS(OR(_xlfn.XLOOKUP(A2260,Table1[Tag Number],Table1[Status],"-",0)="Dead",
        _xlfn.XLOOKUP(A2260,Table2[Tag Number],Table2[Status],"-",0)="Dead",
        _xlfn.XLOOKUP(A2260,Table3[Tag Number],Table3[Status],"-",0)="Dead",
        _xlfn.XLOOKUP(A2260,Table4[Tag Number],Table4[Status],"-",0)="Dead"),"Dead",
     OR(_xlfn.XLOOKUP(A2260,Table1[Tag Number],Table1[Status],"-",0)="Alive",
        _xlfn.XLOOKUP(A2260,Table2[Tag Number],Table2[Status],"-",0)="Alive",
        _xlfn.XLOOKUP(A2260,Table3[Tag Number],Table3[Status],"-",0)="Alive",
        _xlfn.XLOOKUP(A2260,Table4[Tag Number],Table4[Status],"-",0)="Alive"),"Alive",
     OR(_xlfn.XLOOKUP(A2260,Table1[Tag Number],Table1[Status],"-",0)="-",
        _xlfn.XLOOKUP(A2260,Table2[Tag Number],Table2[Status],"-",0)="-",
        _xlfn.XLOOKUP(A2260,Table3[Tag Number],Table3[Status],"-",0)="-",
        _xlfn.XLOOKUP(A2260,Table4[Tag Number],Table4[Status],"-",0)="-"),
   "-")</f>
        <v>-</v>
      </c>
      <c r="I2260" s="90"/>
      <c r="J2260" s="94"/>
      <c r="K2260" s="95"/>
      <c r="L2260" s="95"/>
      <c r="M2260" s="95"/>
      <c r="N2260" s="96"/>
      <c r="O2260" s="89"/>
      <c r="R2260" t="b">
        <f t="shared" si="71"/>
        <v>0</v>
      </c>
    </row>
    <row r="2261" spans="1:18" ht="15" thickBot="1" x14ac:dyDescent="0.35">
      <c r="A2261" s="3" t="s">
        <v>2738</v>
      </c>
      <c r="B2261" s="3" t="s">
        <v>1145</v>
      </c>
      <c r="C2261" s="84">
        <f>IF(COUNTIF(Table1[Tag Number], A2261), 1, 0)</f>
        <v>0</v>
      </c>
      <c r="D2261" s="85">
        <f>IF(COUNTIF(Table2[Tag Number], A2261), 1, 0)</f>
        <v>0</v>
      </c>
      <c r="E2261" s="86">
        <f>IF(COUNTIF(Table3[Tag Number], A2261), 1, 0)</f>
        <v>0</v>
      </c>
      <c r="F2261" s="86">
        <f>IF(COUNTIF(Table4[Tag Number], A2261), 1, 0)</f>
        <v>0</v>
      </c>
      <c r="G2261" s="87">
        <f t="shared" si="72"/>
        <v>0</v>
      </c>
      <c r="H2261" s="88" t="str" cm="1">
        <f t="array" ref="H2261">_xlfn.IFS(OR(_xlfn.XLOOKUP(A2261,Table1[Tag Number],Table1[Status],"-",0)="Dead",
        _xlfn.XLOOKUP(A2261,Table2[Tag Number],Table2[Status],"-",0)="Dead",
        _xlfn.XLOOKUP(A2261,Table3[Tag Number],Table3[Status],"-",0)="Dead",
        _xlfn.XLOOKUP(A2261,Table4[Tag Number],Table4[Status],"-",0)="Dead"),"Dead",
     OR(_xlfn.XLOOKUP(A2261,Table1[Tag Number],Table1[Status],"-",0)="Alive",
        _xlfn.XLOOKUP(A2261,Table2[Tag Number],Table2[Status],"-",0)="Alive",
        _xlfn.XLOOKUP(A2261,Table3[Tag Number],Table3[Status],"-",0)="Alive",
        _xlfn.XLOOKUP(A2261,Table4[Tag Number],Table4[Status],"-",0)="Alive"),"Alive",
     OR(_xlfn.XLOOKUP(A2261,Table1[Tag Number],Table1[Status],"-",0)="-",
        _xlfn.XLOOKUP(A2261,Table2[Tag Number],Table2[Status],"-",0)="-",
        _xlfn.XLOOKUP(A2261,Table3[Tag Number],Table3[Status],"-",0)="-",
        _xlfn.XLOOKUP(A2261,Table4[Tag Number],Table4[Status],"-",0)="-"),
   "-")</f>
        <v>-</v>
      </c>
      <c r="I2261" s="90"/>
      <c r="J2261" s="94"/>
      <c r="K2261" s="95"/>
      <c r="L2261" s="95"/>
      <c r="M2261" s="95"/>
      <c r="N2261" s="96"/>
      <c r="O2261" s="89"/>
      <c r="R2261" t="b">
        <f t="shared" si="71"/>
        <v>0</v>
      </c>
    </row>
    <row r="2262" spans="1:18" ht="15" thickBot="1" x14ac:dyDescent="0.35">
      <c r="A2262" s="2" t="s">
        <v>2739</v>
      </c>
      <c r="B2262" s="2" t="s">
        <v>1145</v>
      </c>
      <c r="C2262" s="84">
        <f>IF(COUNTIF(Table1[Tag Number], A2262), 1, 0)</f>
        <v>0</v>
      </c>
      <c r="D2262" s="85">
        <f>IF(COUNTIF(Table2[Tag Number], A2262), 1, 0)</f>
        <v>0</v>
      </c>
      <c r="E2262" s="86">
        <f>IF(COUNTIF(Table3[Tag Number], A2262), 1, 0)</f>
        <v>0</v>
      </c>
      <c r="F2262" s="86">
        <f>IF(COUNTIF(Table4[Tag Number], A2262), 1, 0)</f>
        <v>0</v>
      </c>
      <c r="G2262" s="87">
        <f t="shared" si="72"/>
        <v>0</v>
      </c>
      <c r="H2262" s="88" t="str" cm="1">
        <f t="array" ref="H2262">_xlfn.IFS(OR(_xlfn.XLOOKUP(A2262,Table1[Tag Number],Table1[Status],"-",0)="Dead",
        _xlfn.XLOOKUP(A2262,Table2[Tag Number],Table2[Status],"-",0)="Dead",
        _xlfn.XLOOKUP(A2262,Table3[Tag Number],Table3[Status],"-",0)="Dead",
        _xlfn.XLOOKUP(A2262,Table4[Tag Number],Table4[Status],"-",0)="Dead"),"Dead",
     OR(_xlfn.XLOOKUP(A2262,Table1[Tag Number],Table1[Status],"-",0)="Alive",
        _xlfn.XLOOKUP(A2262,Table2[Tag Number],Table2[Status],"-",0)="Alive",
        _xlfn.XLOOKUP(A2262,Table3[Tag Number],Table3[Status],"-",0)="Alive",
        _xlfn.XLOOKUP(A2262,Table4[Tag Number],Table4[Status],"-",0)="Alive"),"Alive",
     OR(_xlfn.XLOOKUP(A2262,Table1[Tag Number],Table1[Status],"-",0)="-",
        _xlfn.XLOOKUP(A2262,Table2[Tag Number],Table2[Status],"-",0)="-",
        _xlfn.XLOOKUP(A2262,Table3[Tag Number],Table3[Status],"-",0)="-",
        _xlfn.XLOOKUP(A2262,Table4[Tag Number],Table4[Status],"-",0)="-"),
   "-")</f>
        <v>-</v>
      </c>
      <c r="I2262" s="90"/>
      <c r="J2262" s="94"/>
      <c r="K2262" s="95"/>
      <c r="L2262" s="95"/>
      <c r="M2262" s="95"/>
      <c r="N2262" s="96"/>
      <c r="O2262" s="89"/>
      <c r="R2262" t="b">
        <f t="shared" si="71"/>
        <v>0</v>
      </c>
    </row>
    <row r="2263" spans="1:18" ht="15" thickBot="1" x14ac:dyDescent="0.35">
      <c r="A2263" s="3" t="s">
        <v>2740</v>
      </c>
      <c r="B2263" s="3" t="s">
        <v>1145</v>
      </c>
      <c r="C2263" s="84">
        <f>IF(COUNTIF(Table1[Tag Number], A2263), 1, 0)</f>
        <v>0</v>
      </c>
      <c r="D2263" s="85">
        <f>IF(COUNTIF(Table2[Tag Number], A2263), 1, 0)</f>
        <v>0</v>
      </c>
      <c r="E2263" s="86">
        <f>IF(COUNTIF(Table3[Tag Number], A2263), 1, 0)</f>
        <v>0</v>
      </c>
      <c r="F2263" s="86">
        <f>IF(COUNTIF(Table4[Tag Number], A2263), 1, 0)</f>
        <v>0</v>
      </c>
      <c r="G2263" s="87">
        <f t="shared" si="72"/>
        <v>0</v>
      </c>
      <c r="H2263" s="88" t="str" cm="1">
        <f t="array" ref="H2263">_xlfn.IFS(OR(_xlfn.XLOOKUP(A2263,Table1[Tag Number],Table1[Status],"-",0)="Dead",
        _xlfn.XLOOKUP(A2263,Table2[Tag Number],Table2[Status],"-",0)="Dead",
        _xlfn.XLOOKUP(A2263,Table3[Tag Number],Table3[Status],"-",0)="Dead",
        _xlfn.XLOOKUP(A2263,Table4[Tag Number],Table4[Status],"-",0)="Dead"),"Dead",
     OR(_xlfn.XLOOKUP(A2263,Table1[Tag Number],Table1[Status],"-",0)="Alive",
        _xlfn.XLOOKUP(A2263,Table2[Tag Number],Table2[Status],"-",0)="Alive",
        _xlfn.XLOOKUP(A2263,Table3[Tag Number],Table3[Status],"-",0)="Alive",
        _xlfn.XLOOKUP(A2263,Table4[Tag Number],Table4[Status],"-",0)="Alive"),"Alive",
     OR(_xlfn.XLOOKUP(A2263,Table1[Tag Number],Table1[Status],"-",0)="-",
        _xlfn.XLOOKUP(A2263,Table2[Tag Number],Table2[Status],"-",0)="-",
        _xlfn.XLOOKUP(A2263,Table3[Tag Number],Table3[Status],"-",0)="-",
        _xlfn.XLOOKUP(A2263,Table4[Tag Number],Table4[Status],"-",0)="-"),
   "-")</f>
        <v>-</v>
      </c>
      <c r="I2263" s="90"/>
      <c r="J2263" s="94"/>
      <c r="K2263" s="95"/>
      <c r="L2263" s="95"/>
      <c r="M2263" s="95"/>
      <c r="N2263" s="96"/>
      <c r="O2263" s="89"/>
      <c r="R2263" t="b">
        <f t="shared" si="71"/>
        <v>0</v>
      </c>
    </row>
    <row r="2264" spans="1:18" ht="15" thickBot="1" x14ac:dyDescent="0.35">
      <c r="A2264" s="2" t="s">
        <v>2741</v>
      </c>
      <c r="B2264" s="2" t="s">
        <v>1145</v>
      </c>
      <c r="C2264" s="84">
        <f>IF(COUNTIF(Table1[Tag Number], A2264), 1, 0)</f>
        <v>0</v>
      </c>
      <c r="D2264" s="85">
        <f>IF(COUNTIF(Table2[Tag Number], A2264), 1, 0)</f>
        <v>0</v>
      </c>
      <c r="E2264" s="86">
        <f>IF(COUNTIF(Table3[Tag Number], A2264), 1, 0)</f>
        <v>0</v>
      </c>
      <c r="F2264" s="86">
        <f>IF(COUNTIF(Table4[Tag Number], A2264), 1, 0)</f>
        <v>0</v>
      </c>
      <c r="G2264" s="87">
        <f t="shared" si="72"/>
        <v>0</v>
      </c>
      <c r="H2264" s="88" t="str" cm="1">
        <f t="array" ref="H2264">_xlfn.IFS(OR(_xlfn.XLOOKUP(A2264,Table1[Tag Number],Table1[Status],"-",0)="Dead",
        _xlfn.XLOOKUP(A2264,Table2[Tag Number],Table2[Status],"-",0)="Dead",
        _xlfn.XLOOKUP(A2264,Table3[Tag Number],Table3[Status],"-",0)="Dead",
        _xlfn.XLOOKUP(A2264,Table4[Tag Number],Table4[Status],"-",0)="Dead"),"Dead",
     OR(_xlfn.XLOOKUP(A2264,Table1[Tag Number],Table1[Status],"-",0)="Alive",
        _xlfn.XLOOKUP(A2264,Table2[Tag Number],Table2[Status],"-",0)="Alive",
        _xlfn.XLOOKUP(A2264,Table3[Tag Number],Table3[Status],"-",0)="Alive",
        _xlfn.XLOOKUP(A2264,Table4[Tag Number],Table4[Status],"-",0)="Alive"),"Alive",
     OR(_xlfn.XLOOKUP(A2264,Table1[Tag Number],Table1[Status],"-",0)="-",
        _xlfn.XLOOKUP(A2264,Table2[Tag Number],Table2[Status],"-",0)="-",
        _xlfn.XLOOKUP(A2264,Table3[Tag Number],Table3[Status],"-",0)="-",
        _xlfn.XLOOKUP(A2264,Table4[Tag Number],Table4[Status],"-",0)="-"),
   "-")</f>
        <v>-</v>
      </c>
      <c r="I2264" s="90"/>
      <c r="J2264" s="94"/>
      <c r="K2264" s="95"/>
      <c r="L2264" s="95"/>
      <c r="M2264" s="95"/>
      <c r="N2264" s="96"/>
      <c r="O2264" s="89"/>
      <c r="R2264" t="b">
        <f t="shared" si="71"/>
        <v>0</v>
      </c>
    </row>
    <row r="2265" spans="1:18" ht="15" thickBot="1" x14ac:dyDescent="0.35">
      <c r="A2265" s="3" t="s">
        <v>2742</v>
      </c>
      <c r="B2265" s="3" t="s">
        <v>1145</v>
      </c>
      <c r="C2265" s="84">
        <f>IF(COUNTIF(Table1[Tag Number], A2265), 1, 0)</f>
        <v>0</v>
      </c>
      <c r="D2265" s="85">
        <f>IF(COUNTIF(Table2[Tag Number], A2265), 1, 0)</f>
        <v>0</v>
      </c>
      <c r="E2265" s="86">
        <f>IF(COUNTIF(Table3[Tag Number], A2265), 1, 0)</f>
        <v>0</v>
      </c>
      <c r="F2265" s="86">
        <f>IF(COUNTIF(Table4[Tag Number], A2265), 1, 0)</f>
        <v>0</v>
      </c>
      <c r="G2265" s="87">
        <f t="shared" si="72"/>
        <v>0</v>
      </c>
      <c r="H2265" s="88" t="str" cm="1">
        <f t="array" ref="H2265">_xlfn.IFS(OR(_xlfn.XLOOKUP(A2265,Table1[Tag Number],Table1[Status],"-",0)="Dead",
        _xlfn.XLOOKUP(A2265,Table2[Tag Number],Table2[Status],"-",0)="Dead",
        _xlfn.XLOOKUP(A2265,Table3[Tag Number],Table3[Status],"-",0)="Dead",
        _xlfn.XLOOKUP(A2265,Table4[Tag Number],Table4[Status],"-",0)="Dead"),"Dead",
     OR(_xlfn.XLOOKUP(A2265,Table1[Tag Number],Table1[Status],"-",0)="Alive",
        _xlfn.XLOOKUP(A2265,Table2[Tag Number],Table2[Status],"-",0)="Alive",
        _xlfn.XLOOKUP(A2265,Table3[Tag Number],Table3[Status],"-",0)="Alive",
        _xlfn.XLOOKUP(A2265,Table4[Tag Number],Table4[Status],"-",0)="Alive"),"Alive",
     OR(_xlfn.XLOOKUP(A2265,Table1[Tag Number],Table1[Status],"-",0)="-",
        _xlfn.XLOOKUP(A2265,Table2[Tag Number],Table2[Status],"-",0)="-",
        _xlfn.XLOOKUP(A2265,Table3[Tag Number],Table3[Status],"-",0)="-",
        _xlfn.XLOOKUP(A2265,Table4[Tag Number],Table4[Status],"-",0)="-"),
   "-")</f>
        <v>-</v>
      </c>
      <c r="I2265" s="90"/>
      <c r="J2265" s="94"/>
      <c r="K2265" s="95"/>
      <c r="L2265" s="95"/>
      <c r="M2265" s="95"/>
      <c r="N2265" s="96"/>
      <c r="O2265" s="89"/>
      <c r="R2265" t="b">
        <f t="shared" si="71"/>
        <v>0</v>
      </c>
    </row>
    <row r="2266" spans="1:18" ht="15" thickBot="1" x14ac:dyDescent="0.35">
      <c r="A2266" s="2" t="s">
        <v>2743</v>
      </c>
      <c r="B2266" s="2" t="s">
        <v>1145</v>
      </c>
      <c r="C2266" s="84">
        <f>IF(COUNTIF(Table1[Tag Number], A2266), 1, 0)</f>
        <v>0</v>
      </c>
      <c r="D2266" s="85">
        <f>IF(COUNTIF(Table2[Tag Number], A2266), 1, 0)</f>
        <v>0</v>
      </c>
      <c r="E2266" s="86">
        <f>IF(COUNTIF(Table3[Tag Number], A2266), 1, 0)</f>
        <v>0</v>
      </c>
      <c r="F2266" s="86">
        <f>IF(COUNTIF(Table4[Tag Number], A2266), 1, 0)</f>
        <v>0</v>
      </c>
      <c r="G2266" s="87">
        <f t="shared" si="72"/>
        <v>0</v>
      </c>
      <c r="H2266" s="88" t="str" cm="1">
        <f t="array" ref="H2266">_xlfn.IFS(OR(_xlfn.XLOOKUP(A2266,Table1[Tag Number],Table1[Status],"-",0)="Dead",
        _xlfn.XLOOKUP(A2266,Table2[Tag Number],Table2[Status],"-",0)="Dead",
        _xlfn.XLOOKUP(A2266,Table3[Tag Number],Table3[Status],"-",0)="Dead",
        _xlfn.XLOOKUP(A2266,Table4[Tag Number],Table4[Status],"-",0)="Dead"),"Dead",
     OR(_xlfn.XLOOKUP(A2266,Table1[Tag Number],Table1[Status],"-",0)="Alive",
        _xlfn.XLOOKUP(A2266,Table2[Tag Number],Table2[Status],"-",0)="Alive",
        _xlfn.XLOOKUP(A2266,Table3[Tag Number],Table3[Status],"-",0)="Alive",
        _xlfn.XLOOKUP(A2266,Table4[Tag Number],Table4[Status],"-",0)="Alive"),"Alive",
     OR(_xlfn.XLOOKUP(A2266,Table1[Tag Number],Table1[Status],"-",0)="-",
        _xlfn.XLOOKUP(A2266,Table2[Tag Number],Table2[Status],"-",0)="-",
        _xlfn.XLOOKUP(A2266,Table3[Tag Number],Table3[Status],"-",0)="-",
        _xlfn.XLOOKUP(A2266,Table4[Tag Number],Table4[Status],"-",0)="-"),
   "-")</f>
        <v>-</v>
      </c>
      <c r="I2266" s="90"/>
      <c r="J2266" s="94"/>
      <c r="K2266" s="95"/>
      <c r="L2266" s="95"/>
      <c r="M2266" s="95"/>
      <c r="N2266" s="96"/>
      <c r="O2266" s="89"/>
      <c r="R2266" t="b">
        <f t="shared" si="71"/>
        <v>0</v>
      </c>
    </row>
    <row r="2267" spans="1:18" ht="15" thickBot="1" x14ac:dyDescent="0.35">
      <c r="A2267" s="3" t="s">
        <v>2744</v>
      </c>
      <c r="B2267" s="3" t="s">
        <v>1145</v>
      </c>
      <c r="C2267" s="84">
        <f>IF(COUNTIF(Table1[Tag Number], A2267), 1, 0)</f>
        <v>0</v>
      </c>
      <c r="D2267" s="85">
        <f>IF(COUNTIF(Table2[Tag Number], A2267), 1, 0)</f>
        <v>0</v>
      </c>
      <c r="E2267" s="86">
        <f>IF(COUNTIF(Table3[Tag Number], A2267), 1, 0)</f>
        <v>0</v>
      </c>
      <c r="F2267" s="86">
        <f>IF(COUNTIF(Table4[Tag Number], A2267), 1, 0)</f>
        <v>0</v>
      </c>
      <c r="G2267" s="87">
        <f t="shared" si="72"/>
        <v>0</v>
      </c>
      <c r="H2267" s="88" t="str" cm="1">
        <f t="array" ref="H2267">_xlfn.IFS(OR(_xlfn.XLOOKUP(A2267,Table1[Tag Number],Table1[Status],"-",0)="Dead",
        _xlfn.XLOOKUP(A2267,Table2[Tag Number],Table2[Status],"-",0)="Dead",
        _xlfn.XLOOKUP(A2267,Table3[Tag Number],Table3[Status],"-",0)="Dead",
        _xlfn.XLOOKUP(A2267,Table4[Tag Number],Table4[Status],"-",0)="Dead"),"Dead",
     OR(_xlfn.XLOOKUP(A2267,Table1[Tag Number],Table1[Status],"-",0)="Alive",
        _xlfn.XLOOKUP(A2267,Table2[Tag Number],Table2[Status],"-",0)="Alive",
        _xlfn.XLOOKUP(A2267,Table3[Tag Number],Table3[Status],"-",0)="Alive",
        _xlfn.XLOOKUP(A2267,Table4[Tag Number],Table4[Status],"-",0)="Alive"),"Alive",
     OR(_xlfn.XLOOKUP(A2267,Table1[Tag Number],Table1[Status],"-",0)="-",
        _xlfn.XLOOKUP(A2267,Table2[Tag Number],Table2[Status],"-",0)="-",
        _xlfn.XLOOKUP(A2267,Table3[Tag Number],Table3[Status],"-",0)="-",
        _xlfn.XLOOKUP(A2267,Table4[Tag Number],Table4[Status],"-",0)="-"),
   "-")</f>
        <v>-</v>
      </c>
      <c r="I2267" s="90"/>
      <c r="J2267" s="94"/>
      <c r="K2267" s="95"/>
      <c r="L2267" s="95"/>
      <c r="M2267" s="95"/>
      <c r="N2267" s="96"/>
      <c r="O2267" s="89"/>
      <c r="R2267" t="b">
        <f t="shared" si="71"/>
        <v>0</v>
      </c>
    </row>
    <row r="2268" spans="1:18" ht="15" thickBot="1" x14ac:dyDescent="0.35">
      <c r="A2268" s="2" t="s">
        <v>2745</v>
      </c>
      <c r="B2268" s="2" t="s">
        <v>1145</v>
      </c>
      <c r="C2268" s="84">
        <f>IF(COUNTIF(Table1[Tag Number], A2268), 1, 0)</f>
        <v>0</v>
      </c>
      <c r="D2268" s="85">
        <f>IF(COUNTIF(Table2[Tag Number], A2268), 1, 0)</f>
        <v>0</v>
      </c>
      <c r="E2268" s="86">
        <f>IF(COUNTIF(Table3[Tag Number], A2268), 1, 0)</f>
        <v>0</v>
      </c>
      <c r="F2268" s="86">
        <f>IF(COUNTIF(Table4[Tag Number], A2268), 1, 0)</f>
        <v>0</v>
      </c>
      <c r="G2268" s="87">
        <f t="shared" si="72"/>
        <v>0</v>
      </c>
      <c r="H2268" s="88" t="str" cm="1">
        <f t="array" ref="H2268">_xlfn.IFS(OR(_xlfn.XLOOKUP(A2268,Table1[Tag Number],Table1[Status],"-",0)="Dead",
        _xlfn.XLOOKUP(A2268,Table2[Tag Number],Table2[Status],"-",0)="Dead",
        _xlfn.XLOOKUP(A2268,Table3[Tag Number],Table3[Status],"-",0)="Dead",
        _xlfn.XLOOKUP(A2268,Table4[Tag Number],Table4[Status],"-",0)="Dead"),"Dead",
     OR(_xlfn.XLOOKUP(A2268,Table1[Tag Number],Table1[Status],"-",0)="Alive",
        _xlfn.XLOOKUP(A2268,Table2[Tag Number],Table2[Status],"-",0)="Alive",
        _xlfn.XLOOKUP(A2268,Table3[Tag Number],Table3[Status],"-",0)="Alive",
        _xlfn.XLOOKUP(A2268,Table4[Tag Number],Table4[Status],"-",0)="Alive"),"Alive",
     OR(_xlfn.XLOOKUP(A2268,Table1[Tag Number],Table1[Status],"-",0)="-",
        _xlfn.XLOOKUP(A2268,Table2[Tag Number],Table2[Status],"-",0)="-",
        _xlfn.XLOOKUP(A2268,Table3[Tag Number],Table3[Status],"-",0)="-",
        _xlfn.XLOOKUP(A2268,Table4[Tag Number],Table4[Status],"-",0)="-"),
   "-")</f>
        <v>-</v>
      </c>
      <c r="I2268" s="90"/>
      <c r="J2268" s="94"/>
      <c r="K2268" s="95"/>
      <c r="L2268" s="95"/>
      <c r="M2268" s="95"/>
      <c r="N2268" s="96"/>
      <c r="O2268" s="89"/>
      <c r="R2268" t="b">
        <f t="shared" si="71"/>
        <v>0</v>
      </c>
    </row>
    <row r="2269" spans="1:18" ht="15" thickBot="1" x14ac:dyDescent="0.35">
      <c r="A2269" s="3" t="s">
        <v>2746</v>
      </c>
      <c r="B2269" s="3" t="s">
        <v>1145</v>
      </c>
      <c r="C2269" s="84">
        <f>IF(COUNTIF(Table1[Tag Number], A2269), 1, 0)</f>
        <v>0</v>
      </c>
      <c r="D2269" s="85">
        <f>IF(COUNTIF(Table2[Tag Number], A2269), 1, 0)</f>
        <v>0</v>
      </c>
      <c r="E2269" s="86">
        <f>IF(COUNTIF(Table3[Tag Number], A2269), 1, 0)</f>
        <v>0</v>
      </c>
      <c r="F2269" s="86">
        <f>IF(COUNTIF(Table4[Tag Number], A2269), 1, 0)</f>
        <v>0</v>
      </c>
      <c r="G2269" s="87">
        <f t="shared" si="72"/>
        <v>0</v>
      </c>
      <c r="H2269" s="88" t="str" cm="1">
        <f t="array" ref="H2269">_xlfn.IFS(OR(_xlfn.XLOOKUP(A2269,Table1[Tag Number],Table1[Status],"-",0)="Dead",
        _xlfn.XLOOKUP(A2269,Table2[Tag Number],Table2[Status],"-",0)="Dead",
        _xlfn.XLOOKUP(A2269,Table3[Tag Number],Table3[Status],"-",0)="Dead",
        _xlfn.XLOOKUP(A2269,Table4[Tag Number],Table4[Status],"-",0)="Dead"),"Dead",
     OR(_xlfn.XLOOKUP(A2269,Table1[Tag Number],Table1[Status],"-",0)="Alive",
        _xlfn.XLOOKUP(A2269,Table2[Tag Number],Table2[Status],"-",0)="Alive",
        _xlfn.XLOOKUP(A2269,Table3[Tag Number],Table3[Status],"-",0)="Alive",
        _xlfn.XLOOKUP(A2269,Table4[Tag Number],Table4[Status],"-",0)="Alive"),"Alive",
     OR(_xlfn.XLOOKUP(A2269,Table1[Tag Number],Table1[Status],"-",0)="-",
        _xlfn.XLOOKUP(A2269,Table2[Tag Number],Table2[Status],"-",0)="-",
        _xlfn.XLOOKUP(A2269,Table3[Tag Number],Table3[Status],"-",0)="-",
        _xlfn.XLOOKUP(A2269,Table4[Tag Number],Table4[Status],"-",0)="-"),
   "-")</f>
        <v>-</v>
      </c>
      <c r="I2269" s="90"/>
      <c r="J2269" s="94"/>
      <c r="K2269" s="95"/>
      <c r="L2269" s="95"/>
      <c r="M2269" s="95"/>
      <c r="N2269" s="96"/>
      <c r="O2269" s="89"/>
      <c r="R2269" t="b">
        <f t="shared" si="71"/>
        <v>0</v>
      </c>
    </row>
    <row r="2270" spans="1:18" ht="15" thickBot="1" x14ac:dyDescent="0.35">
      <c r="A2270" s="2" t="s">
        <v>2747</v>
      </c>
      <c r="B2270" s="2" t="s">
        <v>1145</v>
      </c>
      <c r="C2270" s="84">
        <f>IF(COUNTIF(Table1[Tag Number], A2270), 1, 0)</f>
        <v>0</v>
      </c>
      <c r="D2270" s="85">
        <f>IF(COUNTIF(Table2[Tag Number], A2270), 1, 0)</f>
        <v>0</v>
      </c>
      <c r="E2270" s="86">
        <f>IF(COUNTIF(Table3[Tag Number], A2270), 1, 0)</f>
        <v>0</v>
      </c>
      <c r="F2270" s="86">
        <f>IF(COUNTIF(Table4[Tag Number], A2270), 1, 0)</f>
        <v>0</v>
      </c>
      <c r="G2270" s="87">
        <f t="shared" si="72"/>
        <v>0</v>
      </c>
      <c r="H2270" s="88" t="str" cm="1">
        <f t="array" ref="H2270">_xlfn.IFS(OR(_xlfn.XLOOKUP(A2270,Table1[Tag Number],Table1[Status],"-",0)="Dead",
        _xlfn.XLOOKUP(A2270,Table2[Tag Number],Table2[Status],"-",0)="Dead",
        _xlfn.XLOOKUP(A2270,Table3[Tag Number],Table3[Status],"-",0)="Dead",
        _xlfn.XLOOKUP(A2270,Table4[Tag Number],Table4[Status],"-",0)="Dead"),"Dead",
     OR(_xlfn.XLOOKUP(A2270,Table1[Tag Number],Table1[Status],"-",0)="Alive",
        _xlfn.XLOOKUP(A2270,Table2[Tag Number],Table2[Status],"-",0)="Alive",
        _xlfn.XLOOKUP(A2270,Table3[Tag Number],Table3[Status],"-",0)="Alive",
        _xlfn.XLOOKUP(A2270,Table4[Tag Number],Table4[Status],"-",0)="Alive"),"Alive",
     OR(_xlfn.XLOOKUP(A2270,Table1[Tag Number],Table1[Status],"-",0)="-",
        _xlfn.XLOOKUP(A2270,Table2[Tag Number],Table2[Status],"-",0)="-",
        _xlfn.XLOOKUP(A2270,Table3[Tag Number],Table3[Status],"-",0)="-",
        _xlfn.XLOOKUP(A2270,Table4[Tag Number],Table4[Status],"-",0)="-"),
   "-")</f>
        <v>-</v>
      </c>
      <c r="I2270" s="90"/>
      <c r="J2270" s="94"/>
      <c r="K2270" s="95"/>
      <c r="L2270" s="95"/>
      <c r="M2270" s="95"/>
      <c r="N2270" s="96"/>
      <c r="O2270" s="89"/>
      <c r="R2270" t="b">
        <f t="shared" si="71"/>
        <v>0</v>
      </c>
    </row>
    <row r="2271" spans="1:18" ht="15" thickBot="1" x14ac:dyDescent="0.35">
      <c r="A2271" s="3" t="s">
        <v>187</v>
      </c>
      <c r="B2271" s="3" t="s">
        <v>1145</v>
      </c>
      <c r="C2271" s="84">
        <f>IF(COUNTIF(Table1[Tag Number], A2271), 1, 0)</f>
        <v>0</v>
      </c>
      <c r="D2271" s="85">
        <f>IF(COUNTIF(Table2[Tag Number], A2271), 1, 0)</f>
        <v>1</v>
      </c>
      <c r="E2271" s="86">
        <f>IF(COUNTIF(Table3[Tag Number], A2271), 1, 0)</f>
        <v>0</v>
      </c>
      <c r="F2271" s="86">
        <f>IF(COUNTIF(Table4[Tag Number], A2271), 1, 0)</f>
        <v>0</v>
      </c>
      <c r="G2271" s="87">
        <f t="shared" si="72"/>
        <v>1</v>
      </c>
      <c r="H2271" s="88" t="str" cm="1">
        <f t="array" ref="H2271">_xlfn.IFS(OR(_xlfn.XLOOKUP(A2271,Table1[Tag Number],Table1[Status],"-",0)="Dead",
        _xlfn.XLOOKUP(A2271,Table2[Tag Number],Table2[Status],"-",0)="Dead",
        _xlfn.XLOOKUP(A2271,Table3[Tag Number],Table3[Status],"-",0)="Dead",
        _xlfn.XLOOKUP(A2271,Table4[Tag Number],Table4[Status],"-",0)="Dead"),"Dead",
     OR(_xlfn.XLOOKUP(A2271,Table1[Tag Number],Table1[Status],"-",0)="Alive",
        _xlfn.XLOOKUP(A2271,Table2[Tag Number],Table2[Status],"-",0)="Alive",
        _xlfn.XLOOKUP(A2271,Table3[Tag Number],Table3[Status],"-",0)="Alive",
        _xlfn.XLOOKUP(A2271,Table4[Tag Number],Table4[Status],"-",0)="Alive"),"Alive",
     OR(_xlfn.XLOOKUP(A2271,Table1[Tag Number],Table1[Status],"-",0)="-",
        _xlfn.XLOOKUP(A2271,Table2[Tag Number],Table2[Status],"-",0)="-",
        _xlfn.XLOOKUP(A2271,Table3[Tag Number],Table3[Status],"-",0)="-",
        _xlfn.XLOOKUP(A2271,Table4[Tag Number],Table4[Status],"-",0)="-"),
   "-")</f>
        <v>Dead</v>
      </c>
      <c r="I2271" s="90"/>
      <c r="J2271" s="94"/>
      <c r="K2271" s="95"/>
      <c r="L2271" s="95"/>
      <c r="M2271" s="95"/>
      <c r="N2271" s="96"/>
      <c r="O2271" s="89"/>
      <c r="R2271" t="b">
        <f t="shared" si="71"/>
        <v>0</v>
      </c>
    </row>
    <row r="2272" spans="1:18" ht="15" thickBot="1" x14ac:dyDescent="0.35">
      <c r="A2272" s="2" t="s">
        <v>2748</v>
      </c>
      <c r="B2272" s="2" t="s">
        <v>1145</v>
      </c>
      <c r="C2272" s="84">
        <f>IF(COUNTIF(Table1[Tag Number], A2272), 1, 0)</f>
        <v>0</v>
      </c>
      <c r="D2272" s="85">
        <f>IF(COUNTIF(Table2[Tag Number], A2272), 1, 0)</f>
        <v>0</v>
      </c>
      <c r="E2272" s="86">
        <f>IF(COUNTIF(Table3[Tag Number], A2272), 1, 0)</f>
        <v>0</v>
      </c>
      <c r="F2272" s="86">
        <f>IF(COUNTIF(Table4[Tag Number], A2272), 1, 0)</f>
        <v>0</v>
      </c>
      <c r="G2272" s="87">
        <f t="shared" si="72"/>
        <v>0</v>
      </c>
      <c r="H2272" s="88" t="str" cm="1">
        <f t="array" ref="H2272">_xlfn.IFS(OR(_xlfn.XLOOKUP(A2272,Table1[Tag Number],Table1[Status],"-",0)="Dead",
        _xlfn.XLOOKUP(A2272,Table2[Tag Number],Table2[Status],"-",0)="Dead",
        _xlfn.XLOOKUP(A2272,Table3[Tag Number],Table3[Status],"-",0)="Dead",
        _xlfn.XLOOKUP(A2272,Table4[Tag Number],Table4[Status],"-",0)="Dead"),"Dead",
     OR(_xlfn.XLOOKUP(A2272,Table1[Tag Number],Table1[Status],"-",0)="Alive",
        _xlfn.XLOOKUP(A2272,Table2[Tag Number],Table2[Status],"-",0)="Alive",
        _xlfn.XLOOKUP(A2272,Table3[Tag Number],Table3[Status],"-",0)="Alive",
        _xlfn.XLOOKUP(A2272,Table4[Tag Number],Table4[Status],"-",0)="Alive"),"Alive",
     OR(_xlfn.XLOOKUP(A2272,Table1[Tag Number],Table1[Status],"-",0)="-",
        _xlfn.XLOOKUP(A2272,Table2[Tag Number],Table2[Status],"-",0)="-",
        _xlfn.XLOOKUP(A2272,Table3[Tag Number],Table3[Status],"-",0)="-",
        _xlfn.XLOOKUP(A2272,Table4[Tag Number],Table4[Status],"-",0)="-"),
   "-")</f>
        <v>-</v>
      </c>
      <c r="I2272" s="90"/>
      <c r="J2272" s="94"/>
      <c r="K2272" s="95"/>
      <c r="L2272" s="95"/>
      <c r="M2272" s="95"/>
      <c r="N2272" s="96"/>
      <c r="O2272" s="89"/>
      <c r="R2272" t="b">
        <f t="shared" si="71"/>
        <v>0</v>
      </c>
    </row>
    <row r="2273" spans="1:18" ht="15" thickBot="1" x14ac:dyDescent="0.35">
      <c r="A2273" s="3" t="s">
        <v>2749</v>
      </c>
      <c r="B2273" s="3" t="s">
        <v>1145</v>
      </c>
      <c r="C2273" s="84">
        <f>IF(COUNTIF(Table1[Tag Number], A2273), 1, 0)</f>
        <v>0</v>
      </c>
      <c r="D2273" s="85">
        <f>IF(COUNTIF(Table2[Tag Number], A2273), 1, 0)</f>
        <v>0</v>
      </c>
      <c r="E2273" s="86">
        <f>IF(COUNTIF(Table3[Tag Number], A2273), 1, 0)</f>
        <v>0</v>
      </c>
      <c r="F2273" s="86">
        <f>IF(COUNTIF(Table4[Tag Number], A2273), 1, 0)</f>
        <v>0</v>
      </c>
      <c r="G2273" s="87">
        <f t="shared" si="72"/>
        <v>0</v>
      </c>
      <c r="H2273" s="88" t="str" cm="1">
        <f t="array" ref="H2273">_xlfn.IFS(OR(_xlfn.XLOOKUP(A2273,Table1[Tag Number],Table1[Status],"-",0)="Dead",
        _xlfn.XLOOKUP(A2273,Table2[Tag Number],Table2[Status],"-",0)="Dead",
        _xlfn.XLOOKUP(A2273,Table3[Tag Number],Table3[Status],"-",0)="Dead",
        _xlfn.XLOOKUP(A2273,Table4[Tag Number],Table4[Status],"-",0)="Dead"),"Dead",
     OR(_xlfn.XLOOKUP(A2273,Table1[Tag Number],Table1[Status],"-",0)="Alive",
        _xlfn.XLOOKUP(A2273,Table2[Tag Number],Table2[Status],"-",0)="Alive",
        _xlfn.XLOOKUP(A2273,Table3[Tag Number],Table3[Status],"-",0)="Alive",
        _xlfn.XLOOKUP(A2273,Table4[Tag Number],Table4[Status],"-",0)="Alive"),"Alive",
     OR(_xlfn.XLOOKUP(A2273,Table1[Tag Number],Table1[Status],"-",0)="-",
        _xlfn.XLOOKUP(A2273,Table2[Tag Number],Table2[Status],"-",0)="-",
        _xlfn.XLOOKUP(A2273,Table3[Tag Number],Table3[Status],"-",0)="-",
        _xlfn.XLOOKUP(A2273,Table4[Tag Number],Table4[Status],"-",0)="-"),
   "-")</f>
        <v>-</v>
      </c>
      <c r="I2273" s="90"/>
      <c r="J2273" s="94"/>
      <c r="K2273" s="95"/>
      <c r="L2273" s="95"/>
      <c r="M2273" s="95"/>
      <c r="N2273" s="96"/>
      <c r="O2273" s="89"/>
      <c r="R2273" t="b">
        <f t="shared" si="71"/>
        <v>0</v>
      </c>
    </row>
    <row r="2274" spans="1:18" ht="15" thickBot="1" x14ac:dyDescent="0.35">
      <c r="A2274" s="2" t="s">
        <v>2750</v>
      </c>
      <c r="B2274" s="2" t="s">
        <v>1145</v>
      </c>
      <c r="C2274" s="84">
        <f>IF(COUNTIF(Table1[Tag Number], A2274), 1, 0)</f>
        <v>0</v>
      </c>
      <c r="D2274" s="85">
        <f>IF(COUNTIF(Table2[Tag Number], A2274), 1, 0)</f>
        <v>0</v>
      </c>
      <c r="E2274" s="86">
        <f>IF(COUNTIF(Table3[Tag Number], A2274), 1, 0)</f>
        <v>0</v>
      </c>
      <c r="F2274" s="86">
        <f>IF(COUNTIF(Table4[Tag Number], A2274), 1, 0)</f>
        <v>0</v>
      </c>
      <c r="G2274" s="87">
        <f t="shared" si="72"/>
        <v>0</v>
      </c>
      <c r="H2274" s="88" t="str" cm="1">
        <f t="array" ref="H2274">_xlfn.IFS(OR(_xlfn.XLOOKUP(A2274,Table1[Tag Number],Table1[Status],"-",0)="Dead",
        _xlfn.XLOOKUP(A2274,Table2[Tag Number],Table2[Status],"-",0)="Dead",
        _xlfn.XLOOKUP(A2274,Table3[Tag Number],Table3[Status],"-",0)="Dead",
        _xlfn.XLOOKUP(A2274,Table4[Tag Number],Table4[Status],"-",0)="Dead"),"Dead",
     OR(_xlfn.XLOOKUP(A2274,Table1[Tag Number],Table1[Status],"-",0)="Alive",
        _xlfn.XLOOKUP(A2274,Table2[Tag Number],Table2[Status],"-",0)="Alive",
        _xlfn.XLOOKUP(A2274,Table3[Tag Number],Table3[Status],"-",0)="Alive",
        _xlfn.XLOOKUP(A2274,Table4[Tag Number],Table4[Status],"-",0)="Alive"),"Alive",
     OR(_xlfn.XLOOKUP(A2274,Table1[Tag Number],Table1[Status],"-",0)="-",
        _xlfn.XLOOKUP(A2274,Table2[Tag Number],Table2[Status],"-",0)="-",
        _xlfn.XLOOKUP(A2274,Table3[Tag Number],Table3[Status],"-",0)="-",
        _xlfn.XLOOKUP(A2274,Table4[Tag Number],Table4[Status],"-",0)="-"),
   "-")</f>
        <v>-</v>
      </c>
      <c r="I2274" s="90"/>
      <c r="J2274" s="94"/>
      <c r="K2274" s="95"/>
      <c r="L2274" s="95"/>
      <c r="M2274" s="95"/>
      <c r="N2274" s="96"/>
      <c r="O2274" s="89"/>
      <c r="R2274" t="b">
        <f t="shared" si="71"/>
        <v>0</v>
      </c>
    </row>
    <row r="2275" spans="1:18" ht="15" thickBot="1" x14ac:dyDescent="0.35">
      <c r="A2275" s="3" t="s">
        <v>2751</v>
      </c>
      <c r="B2275" s="3" t="s">
        <v>1145</v>
      </c>
      <c r="C2275" s="84">
        <f>IF(COUNTIF(Table1[Tag Number], A2275), 1, 0)</f>
        <v>0</v>
      </c>
      <c r="D2275" s="85">
        <f>IF(COUNTIF(Table2[Tag Number], A2275), 1, 0)</f>
        <v>0</v>
      </c>
      <c r="E2275" s="86">
        <f>IF(COUNTIF(Table3[Tag Number], A2275), 1, 0)</f>
        <v>0</v>
      </c>
      <c r="F2275" s="86">
        <f>IF(COUNTIF(Table4[Tag Number], A2275), 1, 0)</f>
        <v>0</v>
      </c>
      <c r="G2275" s="87">
        <f t="shared" si="72"/>
        <v>0</v>
      </c>
      <c r="H2275" s="88" t="str" cm="1">
        <f t="array" ref="H2275">_xlfn.IFS(OR(_xlfn.XLOOKUP(A2275,Table1[Tag Number],Table1[Status],"-",0)="Dead",
        _xlfn.XLOOKUP(A2275,Table2[Tag Number],Table2[Status],"-",0)="Dead",
        _xlfn.XLOOKUP(A2275,Table3[Tag Number],Table3[Status],"-",0)="Dead",
        _xlfn.XLOOKUP(A2275,Table4[Tag Number],Table4[Status],"-",0)="Dead"),"Dead",
     OR(_xlfn.XLOOKUP(A2275,Table1[Tag Number],Table1[Status],"-",0)="Alive",
        _xlfn.XLOOKUP(A2275,Table2[Tag Number],Table2[Status],"-",0)="Alive",
        _xlfn.XLOOKUP(A2275,Table3[Tag Number],Table3[Status],"-",0)="Alive",
        _xlfn.XLOOKUP(A2275,Table4[Tag Number],Table4[Status],"-",0)="Alive"),"Alive",
     OR(_xlfn.XLOOKUP(A2275,Table1[Tag Number],Table1[Status],"-",0)="-",
        _xlfn.XLOOKUP(A2275,Table2[Tag Number],Table2[Status],"-",0)="-",
        _xlfn.XLOOKUP(A2275,Table3[Tag Number],Table3[Status],"-",0)="-",
        _xlfn.XLOOKUP(A2275,Table4[Tag Number],Table4[Status],"-",0)="-"),
   "-")</f>
        <v>-</v>
      </c>
      <c r="I2275" s="90"/>
      <c r="J2275" s="94"/>
      <c r="K2275" s="95"/>
      <c r="L2275" s="95"/>
      <c r="M2275" s="95"/>
      <c r="N2275" s="96"/>
      <c r="O2275" s="89"/>
      <c r="R2275" t="b">
        <f t="shared" si="71"/>
        <v>0</v>
      </c>
    </row>
    <row r="2276" spans="1:18" ht="15" thickBot="1" x14ac:dyDescent="0.35">
      <c r="A2276" s="2" t="s">
        <v>201</v>
      </c>
      <c r="B2276" s="2" t="s">
        <v>1145</v>
      </c>
      <c r="C2276" s="84">
        <f>IF(COUNTIF(Table1[Tag Number], A2276), 1, 0)</f>
        <v>0</v>
      </c>
      <c r="D2276" s="85">
        <f>IF(COUNTIF(Table2[Tag Number], A2276), 1, 0)</f>
        <v>0</v>
      </c>
      <c r="E2276" s="86">
        <f>IF(COUNTIF(Table3[Tag Number], A2276), 1, 0)</f>
        <v>1</v>
      </c>
      <c r="F2276" s="86">
        <f>IF(COUNTIF(Table4[Tag Number], A2276), 1, 0)</f>
        <v>0</v>
      </c>
      <c r="G2276" s="87">
        <f t="shared" si="72"/>
        <v>1</v>
      </c>
      <c r="H2276" s="88" t="str" cm="1">
        <f t="array" ref="H2276">_xlfn.IFS(OR(_xlfn.XLOOKUP(A2276,Table1[Tag Number],Table1[Status],"-",0)="Dead",
        _xlfn.XLOOKUP(A2276,Table2[Tag Number],Table2[Status],"-",0)="Dead",
        _xlfn.XLOOKUP(A2276,Table3[Tag Number],Table3[Status],"-",0)="Dead",
        _xlfn.XLOOKUP(A2276,Table4[Tag Number],Table4[Status],"-",0)="Dead"),"Dead",
     OR(_xlfn.XLOOKUP(A2276,Table1[Tag Number],Table1[Status],"-",0)="Alive",
        _xlfn.XLOOKUP(A2276,Table2[Tag Number],Table2[Status],"-",0)="Alive",
        _xlfn.XLOOKUP(A2276,Table3[Tag Number],Table3[Status],"-",0)="Alive",
        _xlfn.XLOOKUP(A2276,Table4[Tag Number],Table4[Status],"-",0)="Alive"),"Alive",
     OR(_xlfn.XLOOKUP(A2276,Table1[Tag Number],Table1[Status],"-",0)="-",
        _xlfn.XLOOKUP(A2276,Table2[Tag Number],Table2[Status],"-",0)="-",
        _xlfn.XLOOKUP(A2276,Table3[Tag Number],Table3[Status],"-",0)="-",
        _xlfn.XLOOKUP(A2276,Table4[Tag Number],Table4[Status],"-",0)="-"),
   "-")</f>
        <v>Dead</v>
      </c>
      <c r="I2276" s="90"/>
      <c r="J2276" s="94"/>
      <c r="K2276" s="95"/>
      <c r="L2276" s="95"/>
      <c r="M2276" s="95"/>
      <c r="N2276" s="96"/>
      <c r="O2276" s="89"/>
      <c r="R2276" t="b">
        <f t="shared" si="71"/>
        <v>0</v>
      </c>
    </row>
    <row r="2277" spans="1:18" ht="15" thickBot="1" x14ac:dyDescent="0.35">
      <c r="A2277" s="3" t="s">
        <v>2752</v>
      </c>
      <c r="B2277" s="3" t="s">
        <v>1145</v>
      </c>
      <c r="C2277" s="84">
        <f>IF(COUNTIF(Table1[Tag Number], A2277), 1, 0)</f>
        <v>0</v>
      </c>
      <c r="D2277" s="85">
        <f>IF(COUNTIF(Table2[Tag Number], A2277), 1, 0)</f>
        <v>0</v>
      </c>
      <c r="E2277" s="86">
        <f>IF(COUNTIF(Table3[Tag Number], A2277), 1, 0)</f>
        <v>0</v>
      </c>
      <c r="F2277" s="86">
        <f>IF(COUNTIF(Table4[Tag Number], A2277), 1, 0)</f>
        <v>0</v>
      </c>
      <c r="G2277" s="87">
        <f t="shared" si="72"/>
        <v>0</v>
      </c>
      <c r="H2277" s="88" t="str" cm="1">
        <f t="array" ref="H2277">_xlfn.IFS(OR(_xlfn.XLOOKUP(A2277,Table1[Tag Number],Table1[Status],"-",0)="Dead",
        _xlfn.XLOOKUP(A2277,Table2[Tag Number],Table2[Status],"-",0)="Dead",
        _xlfn.XLOOKUP(A2277,Table3[Tag Number],Table3[Status],"-",0)="Dead",
        _xlfn.XLOOKUP(A2277,Table4[Tag Number],Table4[Status],"-",0)="Dead"),"Dead",
     OR(_xlfn.XLOOKUP(A2277,Table1[Tag Number],Table1[Status],"-",0)="Alive",
        _xlfn.XLOOKUP(A2277,Table2[Tag Number],Table2[Status],"-",0)="Alive",
        _xlfn.XLOOKUP(A2277,Table3[Tag Number],Table3[Status],"-",0)="Alive",
        _xlfn.XLOOKUP(A2277,Table4[Tag Number],Table4[Status],"-",0)="Alive"),"Alive",
     OR(_xlfn.XLOOKUP(A2277,Table1[Tag Number],Table1[Status],"-",0)="-",
        _xlfn.XLOOKUP(A2277,Table2[Tag Number],Table2[Status],"-",0)="-",
        _xlfn.XLOOKUP(A2277,Table3[Tag Number],Table3[Status],"-",0)="-",
        _xlfn.XLOOKUP(A2277,Table4[Tag Number],Table4[Status],"-",0)="-"),
   "-")</f>
        <v>-</v>
      </c>
      <c r="I2277" s="90"/>
      <c r="J2277" s="94"/>
      <c r="K2277" s="95"/>
      <c r="L2277" s="95"/>
      <c r="M2277" s="95"/>
      <c r="N2277" s="96"/>
      <c r="O2277" s="89"/>
      <c r="R2277" t="b">
        <f t="shared" si="71"/>
        <v>0</v>
      </c>
    </row>
    <row r="2278" spans="1:18" ht="15" thickBot="1" x14ac:dyDescent="0.35">
      <c r="A2278" s="93" t="s">
        <v>2753</v>
      </c>
      <c r="B2278" s="93" t="s">
        <v>1145</v>
      </c>
      <c r="C2278" s="84">
        <f>IF(COUNTIF(Table1[Tag Number], A2278), 1, 0)</f>
        <v>0</v>
      </c>
      <c r="D2278" s="85">
        <f>IF(COUNTIF(Table2[Tag Number], A2278), 1, 0)</f>
        <v>0</v>
      </c>
      <c r="E2278" s="86">
        <f>IF(COUNTIF(Table3[Tag Number], A2278), 1, 0)</f>
        <v>0</v>
      </c>
      <c r="F2278" s="86">
        <f>IF(COUNTIF(Table4[Tag Number], A2278), 1, 0)</f>
        <v>0</v>
      </c>
      <c r="G2278" s="87">
        <f t="shared" si="72"/>
        <v>0</v>
      </c>
      <c r="H2278" s="88" t="str" cm="1">
        <f t="array" ref="H2278">_xlfn.IFS(OR(_xlfn.XLOOKUP(A2278,Table1[Tag Number],Table1[Status],"-",0)="Dead",
        _xlfn.XLOOKUP(A2278,Table2[Tag Number],Table2[Status],"-",0)="Dead",
        _xlfn.XLOOKUP(A2278,Table3[Tag Number],Table3[Status],"-",0)="Dead",
        _xlfn.XLOOKUP(A2278,Table4[Tag Number],Table4[Status],"-",0)="Dead"),"Dead",
     OR(_xlfn.XLOOKUP(A2278,Table1[Tag Number],Table1[Status],"-",0)="Alive",
        _xlfn.XLOOKUP(A2278,Table2[Tag Number],Table2[Status],"-",0)="Alive",
        _xlfn.XLOOKUP(A2278,Table3[Tag Number],Table3[Status],"-",0)="Alive",
        _xlfn.XLOOKUP(A2278,Table4[Tag Number],Table4[Status],"-",0)="Alive"),"Alive",
     OR(_xlfn.XLOOKUP(A2278,Table1[Tag Number],Table1[Status],"-",0)="-",
        _xlfn.XLOOKUP(A2278,Table2[Tag Number],Table2[Status],"-",0)="-",
        _xlfn.XLOOKUP(A2278,Table3[Tag Number],Table3[Status],"-",0)="-",
        _xlfn.XLOOKUP(A2278,Table4[Tag Number],Table4[Status],"-",0)="-"),
   "-")</f>
        <v>-</v>
      </c>
      <c r="I2278" s="90"/>
      <c r="J2278" s="94"/>
      <c r="K2278" s="95"/>
      <c r="L2278" s="95"/>
      <c r="M2278" s="95"/>
      <c r="N2278" s="96"/>
      <c r="O2278" s="89"/>
      <c r="R2278" t="b">
        <f t="shared" si="71"/>
        <v>0</v>
      </c>
    </row>
    <row r="2279" spans="1:18" ht="15" thickBot="1" x14ac:dyDescent="0.35">
      <c r="A2279" s="3" t="s">
        <v>2754</v>
      </c>
      <c r="B2279" s="3" t="s">
        <v>1145</v>
      </c>
      <c r="C2279" s="84">
        <f>IF(COUNTIF(Table1[Tag Number], A2279), 1, 0)</f>
        <v>0</v>
      </c>
      <c r="D2279" s="85">
        <f>IF(COUNTIF(Table2[Tag Number], A2279), 1, 0)</f>
        <v>0</v>
      </c>
      <c r="E2279" s="86">
        <f>IF(COUNTIF(Table3[Tag Number], A2279), 1, 0)</f>
        <v>0</v>
      </c>
      <c r="F2279" s="86">
        <f>IF(COUNTIF(Table4[Tag Number], A2279), 1, 0)</f>
        <v>0</v>
      </c>
      <c r="G2279" s="87">
        <f t="shared" si="72"/>
        <v>0</v>
      </c>
      <c r="H2279" s="88" t="str" cm="1">
        <f t="array" ref="H2279">_xlfn.IFS(OR(_xlfn.XLOOKUP(A2279,Table1[Tag Number],Table1[Status],"-",0)="Dead",
        _xlfn.XLOOKUP(A2279,Table2[Tag Number],Table2[Status],"-",0)="Dead",
        _xlfn.XLOOKUP(A2279,Table3[Tag Number],Table3[Status],"-",0)="Dead",
        _xlfn.XLOOKUP(A2279,Table4[Tag Number],Table4[Status],"-",0)="Dead"),"Dead",
     OR(_xlfn.XLOOKUP(A2279,Table1[Tag Number],Table1[Status],"-",0)="Alive",
        _xlfn.XLOOKUP(A2279,Table2[Tag Number],Table2[Status],"-",0)="Alive",
        _xlfn.XLOOKUP(A2279,Table3[Tag Number],Table3[Status],"-",0)="Alive",
        _xlfn.XLOOKUP(A2279,Table4[Tag Number],Table4[Status],"-",0)="Alive"),"Alive",
     OR(_xlfn.XLOOKUP(A2279,Table1[Tag Number],Table1[Status],"-",0)="-",
        _xlfn.XLOOKUP(A2279,Table2[Tag Number],Table2[Status],"-",0)="-",
        _xlfn.XLOOKUP(A2279,Table3[Tag Number],Table3[Status],"-",0)="-",
        _xlfn.XLOOKUP(A2279,Table4[Tag Number],Table4[Status],"-",0)="-"),
   "-")</f>
        <v>-</v>
      </c>
      <c r="I2279" s="90"/>
      <c r="J2279" s="94"/>
      <c r="K2279" s="95"/>
      <c r="L2279" s="95"/>
      <c r="M2279" s="95"/>
      <c r="N2279" s="96"/>
      <c r="O2279" s="89"/>
      <c r="R2279" t="b">
        <f t="shared" si="71"/>
        <v>0</v>
      </c>
    </row>
    <row r="2280" spans="1:18" ht="15" thickBot="1" x14ac:dyDescent="0.35">
      <c r="A2280" s="2" t="s">
        <v>2755</v>
      </c>
      <c r="B2280" s="2" t="s">
        <v>1145</v>
      </c>
      <c r="C2280" s="84">
        <f>IF(COUNTIF(Table1[Tag Number], A2280), 1, 0)</f>
        <v>0</v>
      </c>
      <c r="D2280" s="85">
        <f>IF(COUNTIF(Table2[Tag Number], A2280), 1, 0)</f>
        <v>0</v>
      </c>
      <c r="E2280" s="86">
        <f>IF(COUNTIF(Table3[Tag Number], A2280), 1, 0)</f>
        <v>0</v>
      </c>
      <c r="F2280" s="86">
        <f>IF(COUNTIF(Table4[Tag Number], A2280), 1, 0)</f>
        <v>0</v>
      </c>
      <c r="G2280" s="87">
        <f t="shared" si="72"/>
        <v>0</v>
      </c>
      <c r="H2280" s="88" t="str" cm="1">
        <f t="array" ref="H2280">_xlfn.IFS(OR(_xlfn.XLOOKUP(A2280,Table1[Tag Number],Table1[Status],"-",0)="Dead",
        _xlfn.XLOOKUP(A2280,Table2[Tag Number],Table2[Status],"-",0)="Dead",
        _xlfn.XLOOKUP(A2280,Table3[Tag Number],Table3[Status],"-",0)="Dead",
        _xlfn.XLOOKUP(A2280,Table4[Tag Number],Table4[Status],"-",0)="Dead"),"Dead",
     OR(_xlfn.XLOOKUP(A2280,Table1[Tag Number],Table1[Status],"-",0)="Alive",
        _xlfn.XLOOKUP(A2280,Table2[Tag Number],Table2[Status],"-",0)="Alive",
        _xlfn.XLOOKUP(A2280,Table3[Tag Number],Table3[Status],"-",0)="Alive",
        _xlfn.XLOOKUP(A2280,Table4[Tag Number],Table4[Status],"-",0)="Alive"),"Alive",
     OR(_xlfn.XLOOKUP(A2280,Table1[Tag Number],Table1[Status],"-",0)="-",
        _xlfn.XLOOKUP(A2280,Table2[Tag Number],Table2[Status],"-",0)="-",
        _xlfn.XLOOKUP(A2280,Table3[Tag Number],Table3[Status],"-",0)="-",
        _xlfn.XLOOKUP(A2280,Table4[Tag Number],Table4[Status],"-",0)="-"),
   "-")</f>
        <v>-</v>
      </c>
      <c r="I2280" s="90"/>
      <c r="J2280" s="94"/>
      <c r="K2280" s="95"/>
      <c r="L2280" s="95"/>
      <c r="M2280" s="95"/>
      <c r="N2280" s="96"/>
      <c r="O2280" s="89"/>
      <c r="R2280" t="b">
        <f t="shared" si="71"/>
        <v>0</v>
      </c>
    </row>
    <row r="2281" spans="1:18" ht="15" thickBot="1" x14ac:dyDescent="0.35">
      <c r="A2281" s="3" t="s">
        <v>2756</v>
      </c>
      <c r="B2281" s="3" t="s">
        <v>1145</v>
      </c>
      <c r="C2281" s="84">
        <f>IF(COUNTIF(Table1[Tag Number], A2281), 1, 0)</f>
        <v>0</v>
      </c>
      <c r="D2281" s="85">
        <f>IF(COUNTIF(Table2[Tag Number], A2281), 1, 0)</f>
        <v>0</v>
      </c>
      <c r="E2281" s="86">
        <f>IF(COUNTIF(Table3[Tag Number], A2281), 1, 0)</f>
        <v>0</v>
      </c>
      <c r="F2281" s="86">
        <f>IF(COUNTIF(Table4[Tag Number], A2281), 1, 0)</f>
        <v>0</v>
      </c>
      <c r="G2281" s="87">
        <f t="shared" si="72"/>
        <v>0</v>
      </c>
      <c r="H2281" s="88" t="str" cm="1">
        <f t="array" ref="H2281">_xlfn.IFS(OR(_xlfn.XLOOKUP(A2281,Table1[Tag Number],Table1[Status],"-",0)="Dead",
        _xlfn.XLOOKUP(A2281,Table2[Tag Number],Table2[Status],"-",0)="Dead",
        _xlfn.XLOOKUP(A2281,Table3[Tag Number],Table3[Status],"-",0)="Dead",
        _xlfn.XLOOKUP(A2281,Table4[Tag Number],Table4[Status],"-",0)="Dead"),"Dead",
     OR(_xlfn.XLOOKUP(A2281,Table1[Tag Number],Table1[Status],"-",0)="Alive",
        _xlfn.XLOOKUP(A2281,Table2[Tag Number],Table2[Status],"-",0)="Alive",
        _xlfn.XLOOKUP(A2281,Table3[Tag Number],Table3[Status],"-",0)="Alive",
        _xlfn.XLOOKUP(A2281,Table4[Tag Number],Table4[Status],"-",0)="Alive"),"Alive",
     OR(_xlfn.XLOOKUP(A2281,Table1[Tag Number],Table1[Status],"-",0)="-",
        _xlfn.XLOOKUP(A2281,Table2[Tag Number],Table2[Status],"-",0)="-",
        _xlfn.XLOOKUP(A2281,Table3[Tag Number],Table3[Status],"-",0)="-",
        _xlfn.XLOOKUP(A2281,Table4[Tag Number],Table4[Status],"-",0)="-"),
   "-")</f>
        <v>-</v>
      </c>
      <c r="I2281" s="90"/>
      <c r="J2281" s="94"/>
      <c r="K2281" s="95"/>
      <c r="L2281" s="95"/>
      <c r="M2281" s="95"/>
      <c r="N2281" s="96"/>
      <c r="O2281" s="89"/>
      <c r="R2281" t="b">
        <f t="shared" si="71"/>
        <v>0</v>
      </c>
    </row>
    <row r="2282" spans="1:18" ht="15" thickBot="1" x14ac:dyDescent="0.35">
      <c r="A2282" s="2" t="s">
        <v>2757</v>
      </c>
      <c r="B2282" s="2" t="s">
        <v>1145</v>
      </c>
      <c r="C2282" s="84">
        <f>IF(COUNTIF(Table1[Tag Number], A2282), 1, 0)</f>
        <v>0</v>
      </c>
      <c r="D2282" s="85">
        <f>IF(COUNTIF(Table2[Tag Number], A2282), 1, 0)</f>
        <v>0</v>
      </c>
      <c r="E2282" s="86">
        <f>IF(COUNTIF(Table3[Tag Number], A2282), 1, 0)</f>
        <v>0</v>
      </c>
      <c r="F2282" s="86">
        <f>IF(COUNTIF(Table4[Tag Number], A2282), 1, 0)</f>
        <v>0</v>
      </c>
      <c r="G2282" s="87">
        <f t="shared" si="72"/>
        <v>0</v>
      </c>
      <c r="H2282" s="88" t="str" cm="1">
        <f t="array" ref="H2282">_xlfn.IFS(OR(_xlfn.XLOOKUP(A2282,Table1[Tag Number],Table1[Status],"-",0)="Dead",
        _xlfn.XLOOKUP(A2282,Table2[Tag Number],Table2[Status],"-",0)="Dead",
        _xlfn.XLOOKUP(A2282,Table3[Tag Number],Table3[Status],"-",0)="Dead",
        _xlfn.XLOOKUP(A2282,Table4[Tag Number],Table4[Status],"-",0)="Dead"),"Dead",
     OR(_xlfn.XLOOKUP(A2282,Table1[Tag Number],Table1[Status],"-",0)="Alive",
        _xlfn.XLOOKUP(A2282,Table2[Tag Number],Table2[Status],"-",0)="Alive",
        _xlfn.XLOOKUP(A2282,Table3[Tag Number],Table3[Status],"-",0)="Alive",
        _xlfn.XLOOKUP(A2282,Table4[Tag Number],Table4[Status],"-",0)="Alive"),"Alive",
     OR(_xlfn.XLOOKUP(A2282,Table1[Tag Number],Table1[Status],"-",0)="-",
        _xlfn.XLOOKUP(A2282,Table2[Tag Number],Table2[Status],"-",0)="-",
        _xlfn.XLOOKUP(A2282,Table3[Tag Number],Table3[Status],"-",0)="-",
        _xlfn.XLOOKUP(A2282,Table4[Tag Number],Table4[Status],"-",0)="-"),
   "-")</f>
        <v>-</v>
      </c>
      <c r="I2282" s="90"/>
      <c r="J2282" s="94"/>
      <c r="K2282" s="95"/>
      <c r="L2282" s="95"/>
      <c r="M2282" s="95"/>
      <c r="N2282" s="96"/>
      <c r="O2282" s="89"/>
      <c r="R2282" t="b">
        <f t="shared" si="71"/>
        <v>0</v>
      </c>
    </row>
    <row r="2283" spans="1:18" ht="15" thickBot="1" x14ac:dyDescent="0.35">
      <c r="A2283" s="3" t="s">
        <v>2758</v>
      </c>
      <c r="B2283" s="3" t="s">
        <v>1145</v>
      </c>
      <c r="C2283" s="84">
        <f>IF(COUNTIF(Table1[Tag Number], A2283), 1, 0)</f>
        <v>0</v>
      </c>
      <c r="D2283" s="85">
        <f>IF(COUNTIF(Table2[Tag Number], A2283), 1, 0)</f>
        <v>0</v>
      </c>
      <c r="E2283" s="86">
        <f>IF(COUNTIF(Table3[Tag Number], A2283), 1, 0)</f>
        <v>0</v>
      </c>
      <c r="F2283" s="86">
        <f>IF(COUNTIF(Table4[Tag Number], A2283), 1, 0)</f>
        <v>0</v>
      </c>
      <c r="G2283" s="87">
        <f t="shared" si="72"/>
        <v>0</v>
      </c>
      <c r="H2283" s="88" t="str" cm="1">
        <f t="array" ref="H2283">_xlfn.IFS(OR(_xlfn.XLOOKUP(A2283,Table1[Tag Number],Table1[Status],"-",0)="Dead",
        _xlfn.XLOOKUP(A2283,Table2[Tag Number],Table2[Status],"-",0)="Dead",
        _xlfn.XLOOKUP(A2283,Table3[Tag Number],Table3[Status],"-",0)="Dead",
        _xlfn.XLOOKUP(A2283,Table4[Tag Number],Table4[Status],"-",0)="Dead"),"Dead",
     OR(_xlfn.XLOOKUP(A2283,Table1[Tag Number],Table1[Status],"-",0)="Alive",
        _xlfn.XLOOKUP(A2283,Table2[Tag Number],Table2[Status],"-",0)="Alive",
        _xlfn.XLOOKUP(A2283,Table3[Tag Number],Table3[Status],"-",0)="Alive",
        _xlfn.XLOOKUP(A2283,Table4[Tag Number],Table4[Status],"-",0)="Alive"),"Alive",
     OR(_xlfn.XLOOKUP(A2283,Table1[Tag Number],Table1[Status],"-",0)="-",
        _xlfn.XLOOKUP(A2283,Table2[Tag Number],Table2[Status],"-",0)="-",
        _xlfn.XLOOKUP(A2283,Table3[Tag Number],Table3[Status],"-",0)="-",
        _xlfn.XLOOKUP(A2283,Table4[Tag Number],Table4[Status],"-",0)="-"),
   "-")</f>
        <v>-</v>
      </c>
      <c r="I2283" s="90"/>
      <c r="J2283" s="94"/>
      <c r="K2283" s="95"/>
      <c r="L2283" s="95"/>
      <c r="M2283" s="95"/>
      <c r="N2283" s="96"/>
      <c r="O2283" s="89"/>
      <c r="R2283" t="b">
        <f t="shared" si="71"/>
        <v>0</v>
      </c>
    </row>
    <row r="2284" spans="1:18" ht="15" thickBot="1" x14ac:dyDescent="0.35">
      <c r="A2284" s="2" t="s">
        <v>2759</v>
      </c>
      <c r="B2284" s="2" t="s">
        <v>1145</v>
      </c>
      <c r="C2284" s="84">
        <f>IF(COUNTIF(Table1[Tag Number], A2284), 1, 0)</f>
        <v>0</v>
      </c>
      <c r="D2284" s="85">
        <f>IF(COUNTIF(Table2[Tag Number], A2284), 1, 0)</f>
        <v>0</v>
      </c>
      <c r="E2284" s="86">
        <f>IF(COUNTIF(Table3[Tag Number], A2284), 1, 0)</f>
        <v>0</v>
      </c>
      <c r="F2284" s="86">
        <f>IF(COUNTIF(Table4[Tag Number], A2284), 1, 0)</f>
        <v>0</v>
      </c>
      <c r="G2284" s="87">
        <f t="shared" si="72"/>
        <v>0</v>
      </c>
      <c r="H2284" s="88" t="str" cm="1">
        <f t="array" ref="H2284">_xlfn.IFS(OR(_xlfn.XLOOKUP(A2284,Table1[Tag Number],Table1[Status],"-",0)="Dead",
        _xlfn.XLOOKUP(A2284,Table2[Tag Number],Table2[Status],"-",0)="Dead",
        _xlfn.XLOOKUP(A2284,Table3[Tag Number],Table3[Status],"-",0)="Dead",
        _xlfn.XLOOKUP(A2284,Table4[Tag Number],Table4[Status],"-",0)="Dead"),"Dead",
     OR(_xlfn.XLOOKUP(A2284,Table1[Tag Number],Table1[Status],"-",0)="Alive",
        _xlfn.XLOOKUP(A2284,Table2[Tag Number],Table2[Status],"-",0)="Alive",
        _xlfn.XLOOKUP(A2284,Table3[Tag Number],Table3[Status],"-",0)="Alive",
        _xlfn.XLOOKUP(A2284,Table4[Tag Number],Table4[Status],"-",0)="Alive"),"Alive",
     OR(_xlfn.XLOOKUP(A2284,Table1[Tag Number],Table1[Status],"-",0)="-",
        _xlfn.XLOOKUP(A2284,Table2[Tag Number],Table2[Status],"-",0)="-",
        _xlfn.XLOOKUP(A2284,Table3[Tag Number],Table3[Status],"-",0)="-",
        _xlfn.XLOOKUP(A2284,Table4[Tag Number],Table4[Status],"-",0)="-"),
   "-")</f>
        <v>-</v>
      </c>
      <c r="I2284" s="90"/>
      <c r="J2284" s="94"/>
      <c r="K2284" s="95"/>
      <c r="L2284" s="95"/>
      <c r="M2284" s="95"/>
      <c r="N2284" s="96"/>
      <c r="O2284" s="89"/>
      <c r="R2284" t="b">
        <f t="shared" si="71"/>
        <v>0</v>
      </c>
    </row>
    <row r="2285" spans="1:18" ht="15" thickBot="1" x14ac:dyDescent="0.35">
      <c r="A2285" s="3" t="s">
        <v>2760</v>
      </c>
      <c r="B2285" s="3" t="s">
        <v>1145</v>
      </c>
      <c r="C2285" s="84">
        <f>IF(COUNTIF(Table1[Tag Number], A2285), 1, 0)</f>
        <v>0</v>
      </c>
      <c r="D2285" s="85">
        <f>IF(COUNTIF(Table2[Tag Number], A2285), 1, 0)</f>
        <v>0</v>
      </c>
      <c r="E2285" s="86">
        <f>IF(COUNTIF(Table3[Tag Number], A2285), 1, 0)</f>
        <v>0</v>
      </c>
      <c r="F2285" s="86">
        <f>IF(COUNTIF(Table4[Tag Number], A2285), 1, 0)</f>
        <v>0</v>
      </c>
      <c r="G2285" s="87">
        <f t="shared" si="72"/>
        <v>0</v>
      </c>
      <c r="H2285" s="88" t="str" cm="1">
        <f t="array" ref="H2285">_xlfn.IFS(OR(_xlfn.XLOOKUP(A2285,Table1[Tag Number],Table1[Status],"-",0)="Dead",
        _xlfn.XLOOKUP(A2285,Table2[Tag Number],Table2[Status],"-",0)="Dead",
        _xlfn.XLOOKUP(A2285,Table3[Tag Number],Table3[Status],"-",0)="Dead",
        _xlfn.XLOOKUP(A2285,Table4[Tag Number],Table4[Status],"-",0)="Dead"),"Dead",
     OR(_xlfn.XLOOKUP(A2285,Table1[Tag Number],Table1[Status],"-",0)="Alive",
        _xlfn.XLOOKUP(A2285,Table2[Tag Number],Table2[Status],"-",0)="Alive",
        _xlfn.XLOOKUP(A2285,Table3[Tag Number],Table3[Status],"-",0)="Alive",
        _xlfn.XLOOKUP(A2285,Table4[Tag Number],Table4[Status],"-",0)="Alive"),"Alive",
     OR(_xlfn.XLOOKUP(A2285,Table1[Tag Number],Table1[Status],"-",0)="-",
        _xlfn.XLOOKUP(A2285,Table2[Tag Number],Table2[Status],"-",0)="-",
        _xlfn.XLOOKUP(A2285,Table3[Tag Number],Table3[Status],"-",0)="-",
        _xlfn.XLOOKUP(A2285,Table4[Tag Number],Table4[Status],"-",0)="-"),
   "-")</f>
        <v>-</v>
      </c>
      <c r="I2285" s="90"/>
      <c r="J2285" s="94"/>
      <c r="K2285" s="95"/>
      <c r="L2285" s="95"/>
      <c r="M2285" s="95"/>
      <c r="N2285" s="96"/>
      <c r="O2285" s="89"/>
      <c r="R2285" t="b">
        <f t="shared" si="71"/>
        <v>0</v>
      </c>
    </row>
    <row r="2286" spans="1:18" ht="15" thickBot="1" x14ac:dyDescent="0.35">
      <c r="A2286" s="2" t="s">
        <v>2761</v>
      </c>
      <c r="B2286" s="2" t="s">
        <v>1145</v>
      </c>
      <c r="C2286" s="84">
        <f>IF(COUNTIF(Table1[Tag Number], A2286), 1, 0)</f>
        <v>0</v>
      </c>
      <c r="D2286" s="85">
        <f>IF(COUNTIF(Table2[Tag Number], A2286), 1, 0)</f>
        <v>0</v>
      </c>
      <c r="E2286" s="86">
        <f>IF(COUNTIF(Table3[Tag Number], A2286), 1, 0)</f>
        <v>0</v>
      </c>
      <c r="F2286" s="86">
        <f>IF(COUNTIF(Table4[Tag Number], A2286), 1, 0)</f>
        <v>0</v>
      </c>
      <c r="G2286" s="87">
        <f t="shared" si="72"/>
        <v>0</v>
      </c>
      <c r="H2286" s="88" t="str" cm="1">
        <f t="array" ref="H2286">_xlfn.IFS(OR(_xlfn.XLOOKUP(A2286,Table1[Tag Number],Table1[Status],"-",0)="Dead",
        _xlfn.XLOOKUP(A2286,Table2[Tag Number],Table2[Status],"-",0)="Dead",
        _xlfn.XLOOKUP(A2286,Table3[Tag Number],Table3[Status],"-",0)="Dead",
        _xlfn.XLOOKUP(A2286,Table4[Tag Number],Table4[Status],"-",0)="Dead"),"Dead",
     OR(_xlfn.XLOOKUP(A2286,Table1[Tag Number],Table1[Status],"-",0)="Alive",
        _xlfn.XLOOKUP(A2286,Table2[Tag Number],Table2[Status],"-",0)="Alive",
        _xlfn.XLOOKUP(A2286,Table3[Tag Number],Table3[Status],"-",0)="Alive",
        _xlfn.XLOOKUP(A2286,Table4[Tag Number],Table4[Status],"-",0)="Alive"),"Alive",
     OR(_xlfn.XLOOKUP(A2286,Table1[Tag Number],Table1[Status],"-",0)="-",
        _xlfn.XLOOKUP(A2286,Table2[Tag Number],Table2[Status],"-",0)="-",
        _xlfn.XLOOKUP(A2286,Table3[Tag Number],Table3[Status],"-",0)="-",
        _xlfn.XLOOKUP(A2286,Table4[Tag Number],Table4[Status],"-",0)="-"),
   "-")</f>
        <v>-</v>
      </c>
      <c r="I2286" s="90"/>
      <c r="J2286" s="94"/>
      <c r="K2286" s="95"/>
      <c r="L2286" s="95"/>
      <c r="M2286" s="95"/>
      <c r="N2286" s="96"/>
      <c r="O2286" s="89"/>
      <c r="R2286" t="b">
        <f t="shared" si="71"/>
        <v>0</v>
      </c>
    </row>
    <row r="2287" spans="1:18" ht="15" thickBot="1" x14ac:dyDescent="0.35">
      <c r="A2287" s="3" t="s">
        <v>2762</v>
      </c>
      <c r="B2287" s="3" t="s">
        <v>1145</v>
      </c>
      <c r="C2287" s="84">
        <f>IF(COUNTIF(Table1[Tag Number], A2287), 1, 0)</f>
        <v>0</v>
      </c>
      <c r="D2287" s="85">
        <f>IF(COUNTIF(Table2[Tag Number], A2287), 1, 0)</f>
        <v>0</v>
      </c>
      <c r="E2287" s="86">
        <f>IF(COUNTIF(Table3[Tag Number], A2287), 1, 0)</f>
        <v>0</v>
      </c>
      <c r="F2287" s="86">
        <f>IF(COUNTIF(Table4[Tag Number], A2287), 1, 0)</f>
        <v>0</v>
      </c>
      <c r="G2287" s="87">
        <f t="shared" si="72"/>
        <v>0</v>
      </c>
      <c r="H2287" s="88" t="str" cm="1">
        <f t="array" ref="H2287">_xlfn.IFS(OR(_xlfn.XLOOKUP(A2287,Table1[Tag Number],Table1[Status],"-",0)="Dead",
        _xlfn.XLOOKUP(A2287,Table2[Tag Number],Table2[Status],"-",0)="Dead",
        _xlfn.XLOOKUP(A2287,Table3[Tag Number],Table3[Status],"-",0)="Dead",
        _xlfn.XLOOKUP(A2287,Table4[Tag Number],Table4[Status],"-",0)="Dead"),"Dead",
     OR(_xlfn.XLOOKUP(A2287,Table1[Tag Number],Table1[Status],"-",0)="Alive",
        _xlfn.XLOOKUP(A2287,Table2[Tag Number],Table2[Status],"-",0)="Alive",
        _xlfn.XLOOKUP(A2287,Table3[Tag Number],Table3[Status],"-",0)="Alive",
        _xlfn.XLOOKUP(A2287,Table4[Tag Number],Table4[Status],"-",0)="Alive"),"Alive",
     OR(_xlfn.XLOOKUP(A2287,Table1[Tag Number],Table1[Status],"-",0)="-",
        _xlfn.XLOOKUP(A2287,Table2[Tag Number],Table2[Status],"-",0)="-",
        _xlfn.XLOOKUP(A2287,Table3[Tag Number],Table3[Status],"-",0)="-",
        _xlfn.XLOOKUP(A2287,Table4[Tag Number],Table4[Status],"-",0)="-"),
   "-")</f>
        <v>-</v>
      </c>
      <c r="I2287" s="90"/>
      <c r="J2287" s="94"/>
      <c r="K2287" s="95"/>
      <c r="L2287" s="95"/>
      <c r="M2287" s="95"/>
      <c r="N2287" s="96"/>
      <c r="O2287" s="89"/>
      <c r="R2287" t="b">
        <f t="shared" si="71"/>
        <v>0</v>
      </c>
    </row>
    <row r="2288" spans="1:18" ht="15" thickBot="1" x14ac:dyDescent="0.35">
      <c r="A2288" s="2" t="s">
        <v>2763</v>
      </c>
      <c r="B2288" s="2" t="s">
        <v>1145</v>
      </c>
      <c r="C2288" s="84">
        <f>IF(COUNTIF(Table1[Tag Number], A2288), 1, 0)</f>
        <v>0</v>
      </c>
      <c r="D2288" s="85">
        <f>IF(COUNTIF(Table2[Tag Number], A2288), 1, 0)</f>
        <v>0</v>
      </c>
      <c r="E2288" s="86">
        <f>IF(COUNTIF(Table3[Tag Number], A2288), 1, 0)</f>
        <v>0</v>
      </c>
      <c r="F2288" s="86">
        <f>IF(COUNTIF(Table4[Tag Number], A2288), 1, 0)</f>
        <v>0</v>
      </c>
      <c r="G2288" s="87">
        <f t="shared" si="72"/>
        <v>0</v>
      </c>
      <c r="H2288" s="88" t="str" cm="1">
        <f t="array" ref="H2288">_xlfn.IFS(OR(_xlfn.XLOOKUP(A2288,Table1[Tag Number],Table1[Status],"-",0)="Dead",
        _xlfn.XLOOKUP(A2288,Table2[Tag Number],Table2[Status],"-",0)="Dead",
        _xlfn.XLOOKUP(A2288,Table3[Tag Number],Table3[Status],"-",0)="Dead",
        _xlfn.XLOOKUP(A2288,Table4[Tag Number],Table4[Status],"-",0)="Dead"),"Dead",
     OR(_xlfn.XLOOKUP(A2288,Table1[Tag Number],Table1[Status],"-",0)="Alive",
        _xlfn.XLOOKUP(A2288,Table2[Tag Number],Table2[Status],"-",0)="Alive",
        _xlfn.XLOOKUP(A2288,Table3[Tag Number],Table3[Status],"-",0)="Alive",
        _xlfn.XLOOKUP(A2288,Table4[Tag Number],Table4[Status],"-",0)="Alive"),"Alive",
     OR(_xlfn.XLOOKUP(A2288,Table1[Tag Number],Table1[Status],"-",0)="-",
        _xlfn.XLOOKUP(A2288,Table2[Tag Number],Table2[Status],"-",0)="-",
        _xlfn.XLOOKUP(A2288,Table3[Tag Number],Table3[Status],"-",0)="-",
        _xlfn.XLOOKUP(A2288,Table4[Tag Number],Table4[Status],"-",0)="-"),
   "-")</f>
        <v>-</v>
      </c>
      <c r="I2288" s="90"/>
      <c r="J2288" s="94"/>
      <c r="K2288" s="95"/>
      <c r="L2288" s="95"/>
      <c r="M2288" s="95"/>
      <c r="N2288" s="96"/>
      <c r="O2288" s="89"/>
      <c r="R2288" t="b">
        <f t="shared" si="71"/>
        <v>0</v>
      </c>
    </row>
    <row r="2289" spans="1:18" ht="15" thickBot="1" x14ac:dyDescent="0.35">
      <c r="A2289" s="3" t="s">
        <v>2764</v>
      </c>
      <c r="B2289" s="3" t="s">
        <v>1145</v>
      </c>
      <c r="C2289" s="84">
        <f>IF(COUNTIF(Table1[Tag Number], A2289), 1, 0)</f>
        <v>0</v>
      </c>
      <c r="D2289" s="85">
        <f>IF(COUNTIF(Table2[Tag Number], A2289), 1, 0)</f>
        <v>0</v>
      </c>
      <c r="E2289" s="86">
        <f>IF(COUNTIF(Table3[Tag Number], A2289), 1, 0)</f>
        <v>0</v>
      </c>
      <c r="F2289" s="86">
        <f>IF(COUNTIF(Table4[Tag Number], A2289), 1, 0)</f>
        <v>0</v>
      </c>
      <c r="G2289" s="87">
        <f t="shared" si="72"/>
        <v>0</v>
      </c>
      <c r="H2289" s="88" t="str" cm="1">
        <f t="array" ref="H2289">_xlfn.IFS(OR(_xlfn.XLOOKUP(A2289,Table1[Tag Number],Table1[Status],"-",0)="Dead",
        _xlfn.XLOOKUP(A2289,Table2[Tag Number],Table2[Status],"-",0)="Dead",
        _xlfn.XLOOKUP(A2289,Table3[Tag Number],Table3[Status],"-",0)="Dead",
        _xlfn.XLOOKUP(A2289,Table4[Tag Number],Table4[Status],"-",0)="Dead"),"Dead",
     OR(_xlfn.XLOOKUP(A2289,Table1[Tag Number],Table1[Status],"-",0)="Alive",
        _xlfn.XLOOKUP(A2289,Table2[Tag Number],Table2[Status],"-",0)="Alive",
        _xlfn.XLOOKUP(A2289,Table3[Tag Number],Table3[Status],"-",0)="Alive",
        _xlfn.XLOOKUP(A2289,Table4[Tag Number],Table4[Status],"-",0)="Alive"),"Alive",
     OR(_xlfn.XLOOKUP(A2289,Table1[Tag Number],Table1[Status],"-",0)="-",
        _xlfn.XLOOKUP(A2289,Table2[Tag Number],Table2[Status],"-",0)="-",
        _xlfn.XLOOKUP(A2289,Table3[Tag Number],Table3[Status],"-",0)="-",
        _xlfn.XLOOKUP(A2289,Table4[Tag Number],Table4[Status],"-",0)="-"),
   "-")</f>
        <v>-</v>
      </c>
      <c r="I2289" s="90"/>
      <c r="J2289" s="94"/>
      <c r="K2289" s="95"/>
      <c r="L2289" s="95"/>
      <c r="M2289" s="95"/>
      <c r="N2289" s="96"/>
      <c r="O2289" s="89"/>
      <c r="R2289" t="b">
        <f t="shared" si="71"/>
        <v>0</v>
      </c>
    </row>
    <row r="2290" spans="1:18" ht="15" thickBot="1" x14ac:dyDescent="0.35">
      <c r="A2290" s="2" t="s">
        <v>2765</v>
      </c>
      <c r="B2290" s="2" t="s">
        <v>1145</v>
      </c>
      <c r="C2290" s="84">
        <f>IF(COUNTIF(Table1[Tag Number], A2290), 1, 0)</f>
        <v>0</v>
      </c>
      <c r="D2290" s="85">
        <f>IF(COUNTIF(Table2[Tag Number], A2290), 1, 0)</f>
        <v>0</v>
      </c>
      <c r="E2290" s="86">
        <f>IF(COUNTIF(Table3[Tag Number], A2290), 1, 0)</f>
        <v>0</v>
      </c>
      <c r="F2290" s="86">
        <f>IF(COUNTIF(Table4[Tag Number], A2290), 1, 0)</f>
        <v>0</v>
      </c>
      <c r="G2290" s="87">
        <f t="shared" si="72"/>
        <v>0</v>
      </c>
      <c r="H2290" s="88" t="str" cm="1">
        <f t="array" ref="H2290">_xlfn.IFS(OR(_xlfn.XLOOKUP(A2290,Table1[Tag Number],Table1[Status],"-",0)="Dead",
        _xlfn.XLOOKUP(A2290,Table2[Tag Number],Table2[Status],"-",0)="Dead",
        _xlfn.XLOOKUP(A2290,Table3[Tag Number],Table3[Status],"-",0)="Dead",
        _xlfn.XLOOKUP(A2290,Table4[Tag Number],Table4[Status],"-",0)="Dead"),"Dead",
     OR(_xlfn.XLOOKUP(A2290,Table1[Tag Number],Table1[Status],"-",0)="Alive",
        _xlfn.XLOOKUP(A2290,Table2[Tag Number],Table2[Status],"-",0)="Alive",
        _xlfn.XLOOKUP(A2290,Table3[Tag Number],Table3[Status],"-",0)="Alive",
        _xlfn.XLOOKUP(A2290,Table4[Tag Number],Table4[Status],"-",0)="Alive"),"Alive",
     OR(_xlfn.XLOOKUP(A2290,Table1[Tag Number],Table1[Status],"-",0)="-",
        _xlfn.XLOOKUP(A2290,Table2[Tag Number],Table2[Status],"-",0)="-",
        _xlfn.XLOOKUP(A2290,Table3[Tag Number],Table3[Status],"-",0)="-",
        _xlfn.XLOOKUP(A2290,Table4[Tag Number],Table4[Status],"-",0)="-"),
   "-")</f>
        <v>-</v>
      </c>
      <c r="I2290" s="90"/>
      <c r="J2290" s="94"/>
      <c r="K2290" s="95"/>
      <c r="L2290" s="95"/>
      <c r="M2290" s="95"/>
      <c r="N2290" s="96"/>
      <c r="O2290" s="89"/>
      <c r="R2290" t="b">
        <f t="shared" si="71"/>
        <v>0</v>
      </c>
    </row>
    <row r="2291" spans="1:18" ht="15" thickBot="1" x14ac:dyDescent="0.35">
      <c r="A2291" s="3" t="s">
        <v>2766</v>
      </c>
      <c r="B2291" s="3" t="s">
        <v>1145</v>
      </c>
      <c r="C2291" s="84">
        <f>IF(COUNTIF(Table1[Tag Number], A2291), 1, 0)</f>
        <v>0</v>
      </c>
      <c r="D2291" s="85">
        <f>IF(COUNTIF(Table2[Tag Number], A2291), 1, 0)</f>
        <v>0</v>
      </c>
      <c r="E2291" s="86">
        <f>IF(COUNTIF(Table3[Tag Number], A2291), 1, 0)</f>
        <v>0</v>
      </c>
      <c r="F2291" s="86">
        <f>IF(COUNTIF(Table4[Tag Number], A2291), 1, 0)</f>
        <v>0</v>
      </c>
      <c r="G2291" s="87">
        <f t="shared" si="72"/>
        <v>0</v>
      </c>
      <c r="H2291" s="88" t="str" cm="1">
        <f t="array" ref="H2291">_xlfn.IFS(OR(_xlfn.XLOOKUP(A2291,Table1[Tag Number],Table1[Status],"-",0)="Dead",
        _xlfn.XLOOKUP(A2291,Table2[Tag Number],Table2[Status],"-",0)="Dead",
        _xlfn.XLOOKUP(A2291,Table3[Tag Number],Table3[Status],"-",0)="Dead",
        _xlfn.XLOOKUP(A2291,Table4[Tag Number],Table4[Status],"-",0)="Dead"),"Dead",
     OR(_xlfn.XLOOKUP(A2291,Table1[Tag Number],Table1[Status],"-",0)="Alive",
        _xlfn.XLOOKUP(A2291,Table2[Tag Number],Table2[Status],"-",0)="Alive",
        _xlfn.XLOOKUP(A2291,Table3[Tag Number],Table3[Status],"-",0)="Alive",
        _xlfn.XLOOKUP(A2291,Table4[Tag Number],Table4[Status],"-",0)="Alive"),"Alive",
     OR(_xlfn.XLOOKUP(A2291,Table1[Tag Number],Table1[Status],"-",0)="-",
        _xlfn.XLOOKUP(A2291,Table2[Tag Number],Table2[Status],"-",0)="-",
        _xlfn.XLOOKUP(A2291,Table3[Tag Number],Table3[Status],"-",0)="-",
        _xlfn.XLOOKUP(A2291,Table4[Tag Number],Table4[Status],"-",0)="-"),
   "-")</f>
        <v>-</v>
      </c>
      <c r="I2291" s="90"/>
      <c r="J2291" s="94"/>
      <c r="K2291" s="95"/>
      <c r="L2291" s="95"/>
      <c r="M2291" s="95"/>
      <c r="N2291" s="96"/>
      <c r="O2291" s="89"/>
      <c r="R2291" t="b">
        <f t="shared" si="71"/>
        <v>0</v>
      </c>
    </row>
    <row r="2292" spans="1:18" ht="15" thickBot="1" x14ac:dyDescent="0.35">
      <c r="A2292" s="2" t="s">
        <v>2767</v>
      </c>
      <c r="B2292" s="2" t="s">
        <v>1145</v>
      </c>
      <c r="C2292" s="84">
        <f>IF(COUNTIF(Table1[Tag Number], A2292), 1, 0)</f>
        <v>0</v>
      </c>
      <c r="D2292" s="85">
        <f>IF(COUNTIF(Table2[Tag Number], A2292), 1, 0)</f>
        <v>0</v>
      </c>
      <c r="E2292" s="86">
        <f>IF(COUNTIF(Table3[Tag Number], A2292), 1, 0)</f>
        <v>0</v>
      </c>
      <c r="F2292" s="86">
        <f>IF(COUNTIF(Table4[Tag Number], A2292), 1, 0)</f>
        <v>0</v>
      </c>
      <c r="G2292" s="87">
        <f t="shared" si="72"/>
        <v>0</v>
      </c>
      <c r="H2292" s="88" t="str" cm="1">
        <f t="array" ref="H2292">_xlfn.IFS(OR(_xlfn.XLOOKUP(A2292,Table1[Tag Number],Table1[Status],"-",0)="Dead",
        _xlfn.XLOOKUP(A2292,Table2[Tag Number],Table2[Status],"-",0)="Dead",
        _xlfn.XLOOKUP(A2292,Table3[Tag Number],Table3[Status],"-",0)="Dead",
        _xlfn.XLOOKUP(A2292,Table4[Tag Number],Table4[Status],"-",0)="Dead"),"Dead",
     OR(_xlfn.XLOOKUP(A2292,Table1[Tag Number],Table1[Status],"-",0)="Alive",
        _xlfn.XLOOKUP(A2292,Table2[Tag Number],Table2[Status],"-",0)="Alive",
        _xlfn.XLOOKUP(A2292,Table3[Tag Number],Table3[Status],"-",0)="Alive",
        _xlfn.XLOOKUP(A2292,Table4[Tag Number],Table4[Status],"-",0)="Alive"),"Alive",
     OR(_xlfn.XLOOKUP(A2292,Table1[Tag Number],Table1[Status],"-",0)="-",
        _xlfn.XLOOKUP(A2292,Table2[Tag Number],Table2[Status],"-",0)="-",
        _xlfn.XLOOKUP(A2292,Table3[Tag Number],Table3[Status],"-",0)="-",
        _xlfn.XLOOKUP(A2292,Table4[Tag Number],Table4[Status],"-",0)="-"),
   "-")</f>
        <v>-</v>
      </c>
      <c r="I2292" s="90"/>
      <c r="J2292" s="94"/>
      <c r="K2292" s="95"/>
      <c r="L2292" s="95"/>
      <c r="M2292" s="95"/>
      <c r="N2292" s="96"/>
      <c r="O2292" s="89"/>
      <c r="R2292" t="b">
        <f t="shared" si="71"/>
        <v>0</v>
      </c>
    </row>
    <row r="2293" spans="1:18" ht="15" thickBot="1" x14ac:dyDescent="0.35">
      <c r="A2293" s="3" t="s">
        <v>2768</v>
      </c>
      <c r="B2293" s="3" t="s">
        <v>1145</v>
      </c>
      <c r="C2293" s="84">
        <f>IF(COUNTIF(Table1[Tag Number], A2293), 1, 0)</f>
        <v>0</v>
      </c>
      <c r="D2293" s="85">
        <f>IF(COUNTIF(Table2[Tag Number], A2293), 1, 0)</f>
        <v>0</v>
      </c>
      <c r="E2293" s="86">
        <f>IF(COUNTIF(Table3[Tag Number], A2293), 1, 0)</f>
        <v>0</v>
      </c>
      <c r="F2293" s="86">
        <f>IF(COUNTIF(Table4[Tag Number], A2293), 1, 0)</f>
        <v>0</v>
      </c>
      <c r="G2293" s="87">
        <f t="shared" si="72"/>
        <v>0</v>
      </c>
      <c r="H2293" s="88" t="str" cm="1">
        <f t="array" ref="H2293">_xlfn.IFS(OR(_xlfn.XLOOKUP(A2293,Table1[Tag Number],Table1[Status],"-",0)="Dead",
        _xlfn.XLOOKUP(A2293,Table2[Tag Number],Table2[Status],"-",0)="Dead",
        _xlfn.XLOOKUP(A2293,Table3[Tag Number],Table3[Status],"-",0)="Dead",
        _xlfn.XLOOKUP(A2293,Table4[Tag Number],Table4[Status],"-",0)="Dead"),"Dead",
     OR(_xlfn.XLOOKUP(A2293,Table1[Tag Number],Table1[Status],"-",0)="Alive",
        _xlfn.XLOOKUP(A2293,Table2[Tag Number],Table2[Status],"-",0)="Alive",
        _xlfn.XLOOKUP(A2293,Table3[Tag Number],Table3[Status],"-",0)="Alive",
        _xlfn.XLOOKUP(A2293,Table4[Tag Number],Table4[Status],"-",0)="Alive"),"Alive",
     OR(_xlfn.XLOOKUP(A2293,Table1[Tag Number],Table1[Status],"-",0)="-",
        _xlfn.XLOOKUP(A2293,Table2[Tag Number],Table2[Status],"-",0)="-",
        _xlfn.XLOOKUP(A2293,Table3[Tag Number],Table3[Status],"-",0)="-",
        _xlfn.XLOOKUP(A2293,Table4[Tag Number],Table4[Status],"-",0)="-"),
   "-")</f>
        <v>-</v>
      </c>
      <c r="I2293" s="90"/>
      <c r="J2293" s="94"/>
      <c r="K2293" s="95"/>
      <c r="L2293" s="95"/>
      <c r="M2293" s="95"/>
      <c r="N2293" s="96"/>
      <c r="O2293" s="89"/>
      <c r="R2293" t="b">
        <f t="shared" si="71"/>
        <v>0</v>
      </c>
    </row>
    <row r="2294" spans="1:18" ht="15" thickBot="1" x14ac:dyDescent="0.35">
      <c r="A2294" s="2" t="s">
        <v>2769</v>
      </c>
      <c r="B2294" s="2" t="s">
        <v>1145</v>
      </c>
      <c r="C2294" s="84">
        <f>IF(COUNTIF(Table1[Tag Number], A2294), 1, 0)</f>
        <v>0</v>
      </c>
      <c r="D2294" s="85">
        <f>IF(COUNTIF(Table2[Tag Number], A2294), 1, 0)</f>
        <v>0</v>
      </c>
      <c r="E2294" s="86">
        <f>IF(COUNTIF(Table3[Tag Number], A2294), 1, 0)</f>
        <v>0</v>
      </c>
      <c r="F2294" s="86">
        <f>IF(COUNTIF(Table4[Tag Number], A2294), 1, 0)</f>
        <v>0</v>
      </c>
      <c r="G2294" s="87">
        <f t="shared" si="72"/>
        <v>0</v>
      </c>
      <c r="H2294" s="88" t="str" cm="1">
        <f t="array" ref="H2294">_xlfn.IFS(OR(_xlfn.XLOOKUP(A2294,Table1[Tag Number],Table1[Status],"-",0)="Dead",
        _xlfn.XLOOKUP(A2294,Table2[Tag Number],Table2[Status],"-",0)="Dead",
        _xlfn.XLOOKUP(A2294,Table3[Tag Number],Table3[Status],"-",0)="Dead",
        _xlfn.XLOOKUP(A2294,Table4[Tag Number],Table4[Status],"-",0)="Dead"),"Dead",
     OR(_xlfn.XLOOKUP(A2294,Table1[Tag Number],Table1[Status],"-",0)="Alive",
        _xlfn.XLOOKUP(A2294,Table2[Tag Number],Table2[Status],"-",0)="Alive",
        _xlfn.XLOOKUP(A2294,Table3[Tag Number],Table3[Status],"-",0)="Alive",
        _xlfn.XLOOKUP(A2294,Table4[Tag Number],Table4[Status],"-",0)="Alive"),"Alive",
     OR(_xlfn.XLOOKUP(A2294,Table1[Tag Number],Table1[Status],"-",0)="-",
        _xlfn.XLOOKUP(A2294,Table2[Tag Number],Table2[Status],"-",0)="-",
        _xlfn.XLOOKUP(A2294,Table3[Tag Number],Table3[Status],"-",0)="-",
        _xlfn.XLOOKUP(A2294,Table4[Tag Number],Table4[Status],"-",0)="-"),
   "-")</f>
        <v>-</v>
      </c>
      <c r="I2294" s="90"/>
      <c r="J2294" s="94"/>
      <c r="K2294" s="95"/>
      <c r="L2294" s="95"/>
      <c r="M2294" s="95"/>
      <c r="N2294" s="96"/>
      <c r="O2294" s="89"/>
      <c r="R2294" t="b">
        <f t="shared" si="71"/>
        <v>0</v>
      </c>
    </row>
    <row r="2295" spans="1:18" ht="15" thickBot="1" x14ac:dyDescent="0.35">
      <c r="A2295" s="3" t="s">
        <v>632</v>
      </c>
      <c r="B2295" s="3" t="s">
        <v>1137</v>
      </c>
      <c r="C2295" s="84">
        <f>IF(COUNTIF(Table1[Tag Number], A2295), 1, 0)</f>
        <v>0</v>
      </c>
      <c r="D2295" s="85">
        <f>IF(COUNTIF(Table2[Tag Number], A2295), 1, 0)</f>
        <v>0</v>
      </c>
      <c r="E2295" s="86">
        <f>IF(COUNTIF(Table3[Tag Number], A2295), 1, 0)</f>
        <v>0</v>
      </c>
      <c r="F2295" s="86">
        <f>IF(COUNTIF(Table4[Tag Number], A2295), 1, 0)</f>
        <v>0</v>
      </c>
      <c r="G2295" s="87">
        <f t="shared" si="72"/>
        <v>0</v>
      </c>
      <c r="H2295" s="88" t="str" cm="1">
        <f t="array" ref="H2295">_xlfn.IFS(OR(_xlfn.XLOOKUP(A2295,Table1[Tag Number],Table1[Status],"-",0)="Dead",
        _xlfn.XLOOKUP(A2295,Table2[Tag Number],Table2[Status],"-",0)="Dead",
        _xlfn.XLOOKUP(A2295,Table3[Tag Number],Table3[Status],"-",0)="Dead",
        _xlfn.XLOOKUP(A2295,Table4[Tag Number],Table4[Status],"-",0)="Dead"),"Dead",
     OR(_xlfn.XLOOKUP(A2295,Table1[Tag Number],Table1[Status],"-",0)="Alive",
        _xlfn.XLOOKUP(A2295,Table2[Tag Number],Table2[Status],"-",0)="Alive",
        _xlfn.XLOOKUP(A2295,Table3[Tag Number],Table3[Status],"-",0)="Alive",
        _xlfn.XLOOKUP(A2295,Table4[Tag Number],Table4[Status],"-",0)="Alive"),"Alive",
     OR(_xlfn.XLOOKUP(A2295,Table1[Tag Number],Table1[Status],"-",0)="-",
        _xlfn.XLOOKUP(A2295,Table2[Tag Number],Table2[Status],"-",0)="-",
        _xlfn.XLOOKUP(A2295,Table3[Tag Number],Table3[Status],"-",0)="-",
        _xlfn.XLOOKUP(A2295,Table4[Tag Number],Table4[Status],"-",0)="-"),
   "-")</f>
        <v>-</v>
      </c>
      <c r="I2295" s="90"/>
      <c r="J2295" s="94"/>
      <c r="K2295" s="95"/>
      <c r="L2295" s="95"/>
      <c r="M2295" s="95"/>
      <c r="N2295" s="96"/>
      <c r="O2295" s="89"/>
      <c r="R2295" t="b">
        <f t="shared" si="71"/>
        <v>0</v>
      </c>
    </row>
    <row r="2296" spans="1:18" ht="15" thickBot="1" x14ac:dyDescent="0.35">
      <c r="A2296" s="2" t="s">
        <v>737</v>
      </c>
      <c r="B2296" s="2" t="s">
        <v>1137</v>
      </c>
      <c r="C2296" s="84">
        <f>IF(COUNTIF(Table1[Tag Number], A2296), 1, 0)</f>
        <v>0</v>
      </c>
      <c r="D2296" s="85">
        <f>IF(COUNTIF(Table2[Tag Number], A2296), 1, 0)</f>
        <v>0</v>
      </c>
      <c r="E2296" s="86">
        <f>IF(COUNTIF(Table3[Tag Number], A2296), 1, 0)</f>
        <v>0</v>
      </c>
      <c r="F2296" s="86">
        <f>IF(COUNTIF(Table4[Tag Number], A2296), 1, 0)</f>
        <v>0</v>
      </c>
      <c r="G2296" s="87">
        <f t="shared" si="72"/>
        <v>0</v>
      </c>
      <c r="H2296" s="88" t="str" cm="1">
        <f t="array" ref="H2296">_xlfn.IFS(OR(_xlfn.XLOOKUP(A2296,Table1[Tag Number],Table1[Status],"-",0)="Dead",
        _xlfn.XLOOKUP(A2296,Table2[Tag Number],Table2[Status],"-",0)="Dead",
        _xlfn.XLOOKUP(A2296,Table3[Tag Number],Table3[Status],"-",0)="Dead",
        _xlfn.XLOOKUP(A2296,Table4[Tag Number],Table4[Status],"-",0)="Dead"),"Dead",
     OR(_xlfn.XLOOKUP(A2296,Table1[Tag Number],Table1[Status],"-",0)="Alive",
        _xlfn.XLOOKUP(A2296,Table2[Tag Number],Table2[Status],"-",0)="Alive",
        _xlfn.XLOOKUP(A2296,Table3[Tag Number],Table3[Status],"-",0)="Alive",
        _xlfn.XLOOKUP(A2296,Table4[Tag Number],Table4[Status],"-",0)="Alive"),"Alive",
     OR(_xlfn.XLOOKUP(A2296,Table1[Tag Number],Table1[Status],"-",0)="-",
        _xlfn.XLOOKUP(A2296,Table2[Tag Number],Table2[Status],"-",0)="-",
        _xlfn.XLOOKUP(A2296,Table3[Tag Number],Table3[Status],"-",0)="-",
        _xlfn.XLOOKUP(A2296,Table4[Tag Number],Table4[Status],"-",0)="-"),
   "-")</f>
        <v>-</v>
      </c>
      <c r="I2296" s="90"/>
      <c r="J2296" s="94"/>
      <c r="K2296" s="95"/>
      <c r="L2296" s="95"/>
      <c r="M2296" s="95"/>
      <c r="N2296" s="96"/>
      <c r="O2296" s="89"/>
      <c r="R2296" t="b">
        <f t="shared" si="71"/>
        <v>0</v>
      </c>
    </row>
    <row r="2297" spans="1:18" ht="15" thickBot="1" x14ac:dyDescent="0.35">
      <c r="A2297" s="3" t="s">
        <v>777</v>
      </c>
      <c r="B2297" s="3" t="s">
        <v>1137</v>
      </c>
      <c r="C2297" s="84">
        <f>IF(COUNTIF(Table1[Tag Number], A2297), 1, 0)</f>
        <v>0</v>
      </c>
      <c r="D2297" s="85">
        <f>IF(COUNTIF(Table2[Tag Number], A2297), 1, 0)</f>
        <v>0</v>
      </c>
      <c r="E2297" s="86">
        <f>IF(COUNTIF(Table3[Tag Number], A2297), 1, 0)</f>
        <v>0</v>
      </c>
      <c r="F2297" s="86">
        <f>IF(COUNTIF(Table4[Tag Number], A2297), 1, 0)</f>
        <v>0</v>
      </c>
      <c r="G2297" s="87">
        <f t="shared" si="72"/>
        <v>0</v>
      </c>
      <c r="H2297" s="88" t="str" cm="1">
        <f t="array" ref="H2297">_xlfn.IFS(OR(_xlfn.XLOOKUP(A2297,Table1[Tag Number],Table1[Status],"-",0)="Dead",
        _xlfn.XLOOKUP(A2297,Table2[Tag Number],Table2[Status],"-",0)="Dead",
        _xlfn.XLOOKUP(A2297,Table3[Tag Number],Table3[Status],"-",0)="Dead",
        _xlfn.XLOOKUP(A2297,Table4[Tag Number],Table4[Status],"-",0)="Dead"),"Dead",
     OR(_xlfn.XLOOKUP(A2297,Table1[Tag Number],Table1[Status],"-",0)="Alive",
        _xlfn.XLOOKUP(A2297,Table2[Tag Number],Table2[Status],"-",0)="Alive",
        _xlfn.XLOOKUP(A2297,Table3[Tag Number],Table3[Status],"-",0)="Alive",
        _xlfn.XLOOKUP(A2297,Table4[Tag Number],Table4[Status],"-",0)="Alive"),"Alive",
     OR(_xlfn.XLOOKUP(A2297,Table1[Tag Number],Table1[Status],"-",0)="-",
        _xlfn.XLOOKUP(A2297,Table2[Tag Number],Table2[Status],"-",0)="-",
        _xlfn.XLOOKUP(A2297,Table3[Tag Number],Table3[Status],"-",0)="-",
        _xlfn.XLOOKUP(A2297,Table4[Tag Number],Table4[Status],"-",0)="-"),
   "-")</f>
        <v>-</v>
      </c>
      <c r="I2297" s="90"/>
      <c r="J2297" s="94"/>
      <c r="K2297" s="95"/>
      <c r="L2297" s="95"/>
      <c r="M2297" s="95"/>
      <c r="N2297" s="96"/>
      <c r="O2297" s="89"/>
      <c r="R2297" t="b">
        <f t="shared" si="71"/>
        <v>0</v>
      </c>
    </row>
    <row r="2298" spans="1:18" ht="15" thickBot="1" x14ac:dyDescent="0.35">
      <c r="A2298" s="2" t="s">
        <v>2770</v>
      </c>
      <c r="B2298" s="2" t="s">
        <v>1137</v>
      </c>
      <c r="C2298" s="84">
        <f>IF(COUNTIF(Table1[Tag Number], A2298), 1, 0)</f>
        <v>0</v>
      </c>
      <c r="D2298" s="85">
        <f>IF(COUNTIF(Table2[Tag Number], A2298), 1, 0)</f>
        <v>0</v>
      </c>
      <c r="E2298" s="86">
        <f>IF(COUNTIF(Table3[Tag Number], A2298), 1, 0)</f>
        <v>0</v>
      </c>
      <c r="F2298" s="86">
        <f>IF(COUNTIF(Table4[Tag Number], A2298), 1, 0)</f>
        <v>0</v>
      </c>
      <c r="G2298" s="87">
        <f t="shared" si="72"/>
        <v>0</v>
      </c>
      <c r="H2298" s="88" t="str" cm="1">
        <f t="array" ref="H2298">_xlfn.IFS(OR(_xlfn.XLOOKUP(A2298,Table1[Tag Number],Table1[Status],"-",0)="Dead",
        _xlfn.XLOOKUP(A2298,Table2[Tag Number],Table2[Status],"-",0)="Dead",
        _xlfn.XLOOKUP(A2298,Table3[Tag Number],Table3[Status],"-",0)="Dead",
        _xlfn.XLOOKUP(A2298,Table4[Tag Number],Table4[Status],"-",0)="Dead"),"Dead",
     OR(_xlfn.XLOOKUP(A2298,Table1[Tag Number],Table1[Status],"-",0)="Alive",
        _xlfn.XLOOKUP(A2298,Table2[Tag Number],Table2[Status],"-",0)="Alive",
        _xlfn.XLOOKUP(A2298,Table3[Tag Number],Table3[Status],"-",0)="Alive",
        _xlfn.XLOOKUP(A2298,Table4[Tag Number],Table4[Status],"-",0)="Alive"),"Alive",
     OR(_xlfn.XLOOKUP(A2298,Table1[Tag Number],Table1[Status],"-",0)="-",
        _xlfn.XLOOKUP(A2298,Table2[Tag Number],Table2[Status],"-",0)="-",
        _xlfn.XLOOKUP(A2298,Table3[Tag Number],Table3[Status],"-",0)="-",
        _xlfn.XLOOKUP(A2298,Table4[Tag Number],Table4[Status],"-",0)="-"),
   "-")</f>
        <v>-</v>
      </c>
      <c r="I2298" s="90"/>
      <c r="J2298" s="94"/>
      <c r="K2298" s="95"/>
      <c r="L2298" s="95"/>
      <c r="M2298" s="95"/>
      <c r="N2298" s="96"/>
      <c r="O2298" s="89"/>
      <c r="R2298" t="b">
        <f t="shared" si="71"/>
        <v>0</v>
      </c>
    </row>
    <row r="2299" spans="1:18" ht="15" thickBot="1" x14ac:dyDescent="0.35">
      <c r="A2299" s="3" t="s">
        <v>797</v>
      </c>
      <c r="B2299" s="3" t="s">
        <v>1137</v>
      </c>
      <c r="C2299" s="84">
        <f>IF(COUNTIF(Table1[Tag Number], A2299), 1, 0)</f>
        <v>0</v>
      </c>
      <c r="D2299" s="85">
        <f>IF(COUNTIF(Table2[Tag Number], A2299), 1, 0)</f>
        <v>0</v>
      </c>
      <c r="E2299" s="86">
        <f>IF(COUNTIF(Table3[Tag Number], A2299), 1, 0)</f>
        <v>0</v>
      </c>
      <c r="F2299" s="86">
        <f>IF(COUNTIF(Table4[Tag Number], A2299), 1, 0)</f>
        <v>0</v>
      </c>
      <c r="G2299" s="87">
        <f t="shared" si="72"/>
        <v>0</v>
      </c>
      <c r="H2299" s="88" t="str" cm="1">
        <f t="array" ref="H2299">_xlfn.IFS(OR(_xlfn.XLOOKUP(A2299,Table1[Tag Number],Table1[Status],"-",0)="Dead",
        _xlfn.XLOOKUP(A2299,Table2[Tag Number],Table2[Status],"-",0)="Dead",
        _xlfn.XLOOKUP(A2299,Table3[Tag Number],Table3[Status],"-",0)="Dead",
        _xlfn.XLOOKUP(A2299,Table4[Tag Number],Table4[Status],"-",0)="Dead"),"Dead",
     OR(_xlfn.XLOOKUP(A2299,Table1[Tag Number],Table1[Status],"-",0)="Alive",
        _xlfn.XLOOKUP(A2299,Table2[Tag Number],Table2[Status],"-",0)="Alive",
        _xlfn.XLOOKUP(A2299,Table3[Tag Number],Table3[Status],"-",0)="Alive",
        _xlfn.XLOOKUP(A2299,Table4[Tag Number],Table4[Status],"-",0)="Alive"),"Alive",
     OR(_xlfn.XLOOKUP(A2299,Table1[Tag Number],Table1[Status],"-",0)="-",
        _xlfn.XLOOKUP(A2299,Table2[Tag Number],Table2[Status],"-",0)="-",
        _xlfn.XLOOKUP(A2299,Table3[Tag Number],Table3[Status],"-",0)="-",
        _xlfn.XLOOKUP(A2299,Table4[Tag Number],Table4[Status],"-",0)="-"),
   "-")</f>
        <v>-</v>
      </c>
      <c r="I2299" s="90"/>
      <c r="J2299" s="94"/>
      <c r="K2299" s="95"/>
      <c r="L2299" s="95"/>
      <c r="M2299" s="95"/>
      <c r="N2299" s="96"/>
      <c r="O2299" s="89"/>
      <c r="R2299" t="b">
        <f t="shared" si="71"/>
        <v>0</v>
      </c>
    </row>
    <row r="2300" spans="1:18" ht="15" thickBot="1" x14ac:dyDescent="0.35">
      <c r="A2300" s="2" t="s">
        <v>2771</v>
      </c>
      <c r="B2300" s="2" t="s">
        <v>1137</v>
      </c>
      <c r="C2300" s="84">
        <f>IF(COUNTIF(Table1[Tag Number], A2300), 1, 0)</f>
        <v>0</v>
      </c>
      <c r="D2300" s="85">
        <f>IF(COUNTIF(Table2[Tag Number], A2300), 1, 0)</f>
        <v>0</v>
      </c>
      <c r="E2300" s="86">
        <f>IF(COUNTIF(Table3[Tag Number], A2300), 1, 0)</f>
        <v>0</v>
      </c>
      <c r="F2300" s="86">
        <f>IF(COUNTIF(Table4[Tag Number], A2300), 1, 0)</f>
        <v>0</v>
      </c>
      <c r="G2300" s="87">
        <f t="shared" si="72"/>
        <v>0</v>
      </c>
      <c r="H2300" s="88" t="str" cm="1">
        <f t="array" ref="H2300">_xlfn.IFS(OR(_xlfn.XLOOKUP(A2300,Table1[Tag Number],Table1[Status],"-",0)="Dead",
        _xlfn.XLOOKUP(A2300,Table2[Tag Number],Table2[Status],"-",0)="Dead",
        _xlfn.XLOOKUP(A2300,Table3[Tag Number],Table3[Status],"-",0)="Dead",
        _xlfn.XLOOKUP(A2300,Table4[Tag Number],Table4[Status],"-",0)="Dead"),"Dead",
     OR(_xlfn.XLOOKUP(A2300,Table1[Tag Number],Table1[Status],"-",0)="Alive",
        _xlfn.XLOOKUP(A2300,Table2[Tag Number],Table2[Status],"-",0)="Alive",
        _xlfn.XLOOKUP(A2300,Table3[Tag Number],Table3[Status],"-",0)="Alive",
        _xlfn.XLOOKUP(A2300,Table4[Tag Number],Table4[Status],"-",0)="Alive"),"Alive",
     OR(_xlfn.XLOOKUP(A2300,Table1[Tag Number],Table1[Status],"-",0)="-",
        _xlfn.XLOOKUP(A2300,Table2[Tag Number],Table2[Status],"-",0)="-",
        _xlfn.XLOOKUP(A2300,Table3[Tag Number],Table3[Status],"-",0)="-",
        _xlfn.XLOOKUP(A2300,Table4[Tag Number],Table4[Status],"-",0)="-"),
   "-")</f>
        <v>-</v>
      </c>
      <c r="I2300" s="90"/>
      <c r="J2300" s="94"/>
      <c r="K2300" s="95"/>
      <c r="L2300" s="95"/>
      <c r="M2300" s="95"/>
      <c r="N2300" s="96"/>
      <c r="O2300" s="89"/>
      <c r="R2300" t="b">
        <f t="shared" si="71"/>
        <v>0</v>
      </c>
    </row>
    <row r="2301" spans="1:18" ht="15" thickBot="1" x14ac:dyDescent="0.35">
      <c r="A2301" s="3" t="s">
        <v>954</v>
      </c>
      <c r="B2301" s="3" t="s">
        <v>1137</v>
      </c>
      <c r="C2301" s="84">
        <f>IF(COUNTIF(Table1[Tag Number], A2301), 1, 0)</f>
        <v>0</v>
      </c>
      <c r="D2301" s="85">
        <f>IF(COUNTIF(Table2[Tag Number], A2301), 1, 0)</f>
        <v>0</v>
      </c>
      <c r="E2301" s="86">
        <f>IF(COUNTIF(Table3[Tag Number], A2301), 1, 0)</f>
        <v>0</v>
      </c>
      <c r="F2301" s="86">
        <f>IF(COUNTIF(Table4[Tag Number], A2301), 1, 0)</f>
        <v>0</v>
      </c>
      <c r="G2301" s="87">
        <f t="shared" si="72"/>
        <v>0</v>
      </c>
      <c r="H2301" s="88" t="str" cm="1">
        <f t="array" ref="H2301">_xlfn.IFS(OR(_xlfn.XLOOKUP(A2301,Table1[Tag Number],Table1[Status],"-",0)="Dead",
        _xlfn.XLOOKUP(A2301,Table2[Tag Number],Table2[Status],"-",0)="Dead",
        _xlfn.XLOOKUP(A2301,Table3[Tag Number],Table3[Status],"-",0)="Dead",
        _xlfn.XLOOKUP(A2301,Table4[Tag Number],Table4[Status],"-",0)="Dead"),"Dead",
     OR(_xlfn.XLOOKUP(A2301,Table1[Tag Number],Table1[Status],"-",0)="Alive",
        _xlfn.XLOOKUP(A2301,Table2[Tag Number],Table2[Status],"-",0)="Alive",
        _xlfn.XLOOKUP(A2301,Table3[Tag Number],Table3[Status],"-",0)="Alive",
        _xlfn.XLOOKUP(A2301,Table4[Tag Number],Table4[Status],"-",0)="Alive"),"Alive",
     OR(_xlfn.XLOOKUP(A2301,Table1[Tag Number],Table1[Status],"-",0)="-",
        _xlfn.XLOOKUP(A2301,Table2[Tag Number],Table2[Status],"-",0)="-",
        _xlfn.XLOOKUP(A2301,Table3[Tag Number],Table3[Status],"-",0)="-",
        _xlfn.XLOOKUP(A2301,Table4[Tag Number],Table4[Status],"-",0)="-"),
   "-")</f>
        <v>-</v>
      </c>
      <c r="I2301" s="90"/>
      <c r="J2301" s="94"/>
      <c r="K2301" s="95"/>
      <c r="L2301" s="95"/>
      <c r="M2301" s="95"/>
      <c r="N2301" s="96"/>
      <c r="O2301" s="89"/>
      <c r="R2301" t="b">
        <f t="shared" si="71"/>
        <v>0</v>
      </c>
    </row>
    <row r="2302" spans="1:18" ht="15" thickBot="1" x14ac:dyDescent="0.35">
      <c r="A2302" s="2" t="s">
        <v>2772</v>
      </c>
      <c r="B2302" s="2" t="s">
        <v>1137</v>
      </c>
      <c r="C2302" s="84">
        <f>IF(COUNTIF(Table1[Tag Number], A2302), 1, 0)</f>
        <v>0</v>
      </c>
      <c r="D2302" s="85">
        <f>IF(COUNTIF(Table2[Tag Number], A2302), 1, 0)</f>
        <v>0</v>
      </c>
      <c r="E2302" s="86">
        <f>IF(COUNTIF(Table3[Tag Number], A2302), 1, 0)</f>
        <v>0</v>
      </c>
      <c r="F2302" s="86">
        <f>IF(COUNTIF(Table4[Tag Number], A2302), 1, 0)</f>
        <v>0</v>
      </c>
      <c r="G2302" s="87">
        <f t="shared" si="72"/>
        <v>0</v>
      </c>
      <c r="H2302" s="88" t="str" cm="1">
        <f t="array" ref="H2302">_xlfn.IFS(OR(_xlfn.XLOOKUP(A2302,Table1[Tag Number],Table1[Status],"-",0)="Dead",
        _xlfn.XLOOKUP(A2302,Table2[Tag Number],Table2[Status],"-",0)="Dead",
        _xlfn.XLOOKUP(A2302,Table3[Tag Number],Table3[Status],"-",0)="Dead",
        _xlfn.XLOOKUP(A2302,Table4[Tag Number],Table4[Status],"-",0)="Dead"),"Dead",
     OR(_xlfn.XLOOKUP(A2302,Table1[Tag Number],Table1[Status],"-",0)="Alive",
        _xlfn.XLOOKUP(A2302,Table2[Tag Number],Table2[Status],"-",0)="Alive",
        _xlfn.XLOOKUP(A2302,Table3[Tag Number],Table3[Status],"-",0)="Alive",
        _xlfn.XLOOKUP(A2302,Table4[Tag Number],Table4[Status],"-",0)="Alive"),"Alive",
     OR(_xlfn.XLOOKUP(A2302,Table1[Tag Number],Table1[Status],"-",0)="-",
        _xlfn.XLOOKUP(A2302,Table2[Tag Number],Table2[Status],"-",0)="-",
        _xlfn.XLOOKUP(A2302,Table3[Tag Number],Table3[Status],"-",0)="-",
        _xlfn.XLOOKUP(A2302,Table4[Tag Number],Table4[Status],"-",0)="-"),
   "-")</f>
        <v>-</v>
      </c>
      <c r="I2302" s="90"/>
      <c r="J2302" s="94"/>
      <c r="K2302" s="95"/>
      <c r="L2302" s="95"/>
      <c r="M2302" s="95"/>
      <c r="N2302" s="96"/>
      <c r="O2302" s="89"/>
      <c r="R2302" t="b">
        <f t="shared" si="71"/>
        <v>0</v>
      </c>
    </row>
    <row r="2303" spans="1:18" ht="15" thickBot="1" x14ac:dyDescent="0.35">
      <c r="A2303" s="3" t="s">
        <v>2773</v>
      </c>
      <c r="B2303" s="3" t="s">
        <v>1137</v>
      </c>
      <c r="C2303" s="84">
        <f>IF(COUNTIF(Table1[Tag Number], A2303), 1, 0)</f>
        <v>0</v>
      </c>
      <c r="D2303" s="85">
        <f>IF(COUNTIF(Table2[Tag Number], A2303), 1, 0)</f>
        <v>0</v>
      </c>
      <c r="E2303" s="86">
        <f>IF(COUNTIF(Table3[Tag Number], A2303), 1, 0)</f>
        <v>0</v>
      </c>
      <c r="F2303" s="86">
        <f>IF(COUNTIF(Table4[Tag Number], A2303), 1, 0)</f>
        <v>0</v>
      </c>
      <c r="G2303" s="87">
        <f t="shared" si="72"/>
        <v>0</v>
      </c>
      <c r="H2303" s="88" t="str" cm="1">
        <f t="array" ref="H2303">_xlfn.IFS(OR(_xlfn.XLOOKUP(A2303,Table1[Tag Number],Table1[Status],"-",0)="Dead",
        _xlfn.XLOOKUP(A2303,Table2[Tag Number],Table2[Status],"-",0)="Dead",
        _xlfn.XLOOKUP(A2303,Table3[Tag Number],Table3[Status],"-",0)="Dead",
        _xlfn.XLOOKUP(A2303,Table4[Tag Number],Table4[Status],"-",0)="Dead"),"Dead",
     OR(_xlfn.XLOOKUP(A2303,Table1[Tag Number],Table1[Status],"-",0)="Alive",
        _xlfn.XLOOKUP(A2303,Table2[Tag Number],Table2[Status],"-",0)="Alive",
        _xlfn.XLOOKUP(A2303,Table3[Tag Number],Table3[Status],"-",0)="Alive",
        _xlfn.XLOOKUP(A2303,Table4[Tag Number],Table4[Status],"-",0)="Alive"),"Alive",
     OR(_xlfn.XLOOKUP(A2303,Table1[Tag Number],Table1[Status],"-",0)="-",
        _xlfn.XLOOKUP(A2303,Table2[Tag Number],Table2[Status],"-",0)="-",
        _xlfn.XLOOKUP(A2303,Table3[Tag Number],Table3[Status],"-",0)="-",
        _xlfn.XLOOKUP(A2303,Table4[Tag Number],Table4[Status],"-",0)="-"),
   "-")</f>
        <v>-</v>
      </c>
      <c r="I2303" s="90"/>
      <c r="J2303" s="94"/>
      <c r="K2303" s="95"/>
      <c r="L2303" s="95"/>
      <c r="M2303" s="95"/>
      <c r="N2303" s="96"/>
      <c r="O2303" s="89"/>
      <c r="R2303" t="b">
        <f t="shared" si="71"/>
        <v>0</v>
      </c>
    </row>
    <row r="2304" spans="1:18" ht="15" thickBot="1" x14ac:dyDescent="0.35">
      <c r="A2304" s="2" t="s">
        <v>2774</v>
      </c>
      <c r="B2304" s="2" t="s">
        <v>1137</v>
      </c>
      <c r="C2304" s="84">
        <f>IF(COUNTIF(Table1[Tag Number], A2304), 1, 0)</f>
        <v>0</v>
      </c>
      <c r="D2304" s="85">
        <f>IF(COUNTIF(Table2[Tag Number], A2304), 1, 0)</f>
        <v>0</v>
      </c>
      <c r="E2304" s="86">
        <f>IF(COUNTIF(Table3[Tag Number], A2304), 1, 0)</f>
        <v>0</v>
      </c>
      <c r="F2304" s="86">
        <f>IF(COUNTIF(Table4[Tag Number], A2304), 1, 0)</f>
        <v>0</v>
      </c>
      <c r="G2304" s="87">
        <f t="shared" si="72"/>
        <v>0</v>
      </c>
      <c r="H2304" s="88" t="str" cm="1">
        <f t="array" ref="H2304">_xlfn.IFS(OR(_xlfn.XLOOKUP(A2304,Table1[Tag Number],Table1[Status],"-",0)="Dead",
        _xlfn.XLOOKUP(A2304,Table2[Tag Number],Table2[Status],"-",0)="Dead",
        _xlfn.XLOOKUP(A2304,Table3[Tag Number],Table3[Status],"-",0)="Dead",
        _xlfn.XLOOKUP(A2304,Table4[Tag Number],Table4[Status],"-",0)="Dead"),"Dead",
     OR(_xlfn.XLOOKUP(A2304,Table1[Tag Number],Table1[Status],"-",0)="Alive",
        _xlfn.XLOOKUP(A2304,Table2[Tag Number],Table2[Status],"-",0)="Alive",
        _xlfn.XLOOKUP(A2304,Table3[Tag Number],Table3[Status],"-",0)="Alive",
        _xlfn.XLOOKUP(A2304,Table4[Tag Number],Table4[Status],"-",0)="Alive"),"Alive",
     OR(_xlfn.XLOOKUP(A2304,Table1[Tag Number],Table1[Status],"-",0)="-",
        _xlfn.XLOOKUP(A2304,Table2[Tag Number],Table2[Status],"-",0)="-",
        _xlfn.XLOOKUP(A2304,Table3[Tag Number],Table3[Status],"-",0)="-",
        _xlfn.XLOOKUP(A2304,Table4[Tag Number],Table4[Status],"-",0)="-"),
   "-")</f>
        <v>-</v>
      </c>
      <c r="I2304" s="90"/>
      <c r="J2304" s="94"/>
      <c r="K2304" s="95"/>
      <c r="L2304" s="95"/>
      <c r="M2304" s="95"/>
      <c r="N2304" s="96"/>
      <c r="O2304" s="89"/>
      <c r="R2304" t="b">
        <f t="shared" si="71"/>
        <v>0</v>
      </c>
    </row>
    <row r="2305" spans="1:18" ht="15" thickBot="1" x14ac:dyDescent="0.35">
      <c r="A2305" s="3" t="s">
        <v>814</v>
      </c>
      <c r="B2305" s="3" t="s">
        <v>1137</v>
      </c>
      <c r="C2305" s="84">
        <f>IF(COUNTIF(Table1[Tag Number], A2305), 1, 0)</f>
        <v>0</v>
      </c>
      <c r="D2305" s="85">
        <f>IF(COUNTIF(Table2[Tag Number], A2305), 1, 0)</f>
        <v>0</v>
      </c>
      <c r="E2305" s="86">
        <f>IF(COUNTIF(Table3[Tag Number], A2305), 1, 0)</f>
        <v>0</v>
      </c>
      <c r="F2305" s="86">
        <f>IF(COUNTIF(Table4[Tag Number], A2305), 1, 0)</f>
        <v>0</v>
      </c>
      <c r="G2305" s="87">
        <f t="shared" si="72"/>
        <v>0</v>
      </c>
      <c r="H2305" s="88" t="str" cm="1">
        <f t="array" ref="H2305">_xlfn.IFS(OR(_xlfn.XLOOKUP(A2305,Table1[Tag Number],Table1[Status],"-",0)="Dead",
        _xlfn.XLOOKUP(A2305,Table2[Tag Number],Table2[Status],"-",0)="Dead",
        _xlfn.XLOOKUP(A2305,Table3[Tag Number],Table3[Status],"-",0)="Dead",
        _xlfn.XLOOKUP(A2305,Table4[Tag Number],Table4[Status],"-",0)="Dead"),"Dead",
     OR(_xlfn.XLOOKUP(A2305,Table1[Tag Number],Table1[Status],"-",0)="Alive",
        _xlfn.XLOOKUP(A2305,Table2[Tag Number],Table2[Status],"-",0)="Alive",
        _xlfn.XLOOKUP(A2305,Table3[Tag Number],Table3[Status],"-",0)="Alive",
        _xlfn.XLOOKUP(A2305,Table4[Tag Number],Table4[Status],"-",0)="Alive"),"Alive",
     OR(_xlfn.XLOOKUP(A2305,Table1[Tag Number],Table1[Status],"-",0)="-",
        _xlfn.XLOOKUP(A2305,Table2[Tag Number],Table2[Status],"-",0)="-",
        _xlfn.XLOOKUP(A2305,Table3[Tag Number],Table3[Status],"-",0)="-",
        _xlfn.XLOOKUP(A2305,Table4[Tag Number],Table4[Status],"-",0)="-"),
   "-")</f>
        <v>-</v>
      </c>
      <c r="I2305" s="90"/>
      <c r="J2305" s="94"/>
      <c r="K2305" s="95"/>
      <c r="L2305" s="95"/>
      <c r="M2305" s="95"/>
      <c r="N2305" s="96"/>
      <c r="O2305" s="89"/>
      <c r="R2305" t="b">
        <f t="shared" si="71"/>
        <v>0</v>
      </c>
    </row>
    <row r="2306" spans="1:18" ht="15" thickBot="1" x14ac:dyDescent="0.35">
      <c r="A2306" s="2" t="s">
        <v>2775</v>
      </c>
      <c r="B2306" s="2" t="s">
        <v>1137</v>
      </c>
      <c r="C2306" s="84">
        <f>IF(COUNTIF(Table1[Tag Number], A2306), 1, 0)</f>
        <v>0</v>
      </c>
      <c r="D2306" s="85">
        <f>IF(COUNTIF(Table2[Tag Number], A2306), 1, 0)</f>
        <v>0</v>
      </c>
      <c r="E2306" s="86">
        <f>IF(COUNTIF(Table3[Tag Number], A2306), 1, 0)</f>
        <v>0</v>
      </c>
      <c r="F2306" s="86">
        <f>IF(COUNTIF(Table4[Tag Number], A2306), 1, 0)</f>
        <v>0</v>
      </c>
      <c r="G2306" s="87">
        <f t="shared" si="72"/>
        <v>0</v>
      </c>
      <c r="H2306" s="88" t="str" cm="1">
        <f t="array" ref="H2306">_xlfn.IFS(OR(_xlfn.XLOOKUP(A2306,Table1[Tag Number],Table1[Status],"-",0)="Dead",
        _xlfn.XLOOKUP(A2306,Table2[Tag Number],Table2[Status],"-",0)="Dead",
        _xlfn.XLOOKUP(A2306,Table3[Tag Number],Table3[Status],"-",0)="Dead",
        _xlfn.XLOOKUP(A2306,Table4[Tag Number],Table4[Status],"-",0)="Dead"),"Dead",
     OR(_xlfn.XLOOKUP(A2306,Table1[Tag Number],Table1[Status],"-",0)="Alive",
        _xlfn.XLOOKUP(A2306,Table2[Tag Number],Table2[Status],"-",0)="Alive",
        _xlfn.XLOOKUP(A2306,Table3[Tag Number],Table3[Status],"-",0)="Alive",
        _xlfn.XLOOKUP(A2306,Table4[Tag Number],Table4[Status],"-",0)="Alive"),"Alive",
     OR(_xlfn.XLOOKUP(A2306,Table1[Tag Number],Table1[Status],"-",0)="-",
        _xlfn.XLOOKUP(A2306,Table2[Tag Number],Table2[Status],"-",0)="-",
        _xlfn.XLOOKUP(A2306,Table3[Tag Number],Table3[Status],"-",0)="-",
        _xlfn.XLOOKUP(A2306,Table4[Tag Number],Table4[Status],"-",0)="-"),
   "-")</f>
        <v>-</v>
      </c>
      <c r="I2306" s="90"/>
      <c r="J2306" s="94"/>
      <c r="K2306" s="95"/>
      <c r="L2306" s="95"/>
      <c r="M2306" s="95"/>
      <c r="N2306" s="96"/>
      <c r="O2306" s="89"/>
      <c r="R2306" t="b">
        <f t="shared" si="71"/>
        <v>0</v>
      </c>
    </row>
    <row r="2307" spans="1:18" ht="15" thickBot="1" x14ac:dyDescent="0.35">
      <c r="A2307" s="3" t="s">
        <v>368</v>
      </c>
      <c r="B2307" s="3" t="s">
        <v>1137</v>
      </c>
      <c r="C2307" s="84">
        <f>IF(COUNTIF(Table1[Tag Number], A2307), 1, 0)</f>
        <v>0</v>
      </c>
      <c r="D2307" s="85">
        <f>IF(COUNTIF(Table2[Tag Number], A2307), 1, 0)</f>
        <v>0</v>
      </c>
      <c r="E2307" s="86">
        <f>IF(COUNTIF(Table3[Tag Number], A2307), 1, 0)</f>
        <v>0</v>
      </c>
      <c r="F2307" s="86">
        <f>IF(COUNTIF(Table4[Tag Number], A2307), 1, 0)</f>
        <v>0</v>
      </c>
      <c r="G2307" s="87">
        <f t="shared" si="72"/>
        <v>0</v>
      </c>
      <c r="H2307" s="88" t="str" cm="1">
        <f t="array" ref="H2307">_xlfn.IFS(OR(_xlfn.XLOOKUP(A2307,Table1[Tag Number],Table1[Status],"-",0)="Dead",
        _xlfn.XLOOKUP(A2307,Table2[Tag Number],Table2[Status],"-",0)="Dead",
        _xlfn.XLOOKUP(A2307,Table3[Tag Number],Table3[Status],"-",0)="Dead",
        _xlfn.XLOOKUP(A2307,Table4[Tag Number],Table4[Status],"-",0)="Dead"),"Dead",
     OR(_xlfn.XLOOKUP(A2307,Table1[Tag Number],Table1[Status],"-",0)="Alive",
        _xlfn.XLOOKUP(A2307,Table2[Tag Number],Table2[Status],"-",0)="Alive",
        _xlfn.XLOOKUP(A2307,Table3[Tag Number],Table3[Status],"-",0)="Alive",
        _xlfn.XLOOKUP(A2307,Table4[Tag Number],Table4[Status],"-",0)="Alive"),"Alive",
     OR(_xlfn.XLOOKUP(A2307,Table1[Tag Number],Table1[Status],"-",0)="-",
        _xlfn.XLOOKUP(A2307,Table2[Tag Number],Table2[Status],"-",0)="-",
        _xlfn.XLOOKUP(A2307,Table3[Tag Number],Table3[Status],"-",0)="-",
        _xlfn.XLOOKUP(A2307,Table4[Tag Number],Table4[Status],"-",0)="-"),
   "-")</f>
        <v>-</v>
      </c>
      <c r="I2307" s="90"/>
      <c r="J2307" s="94"/>
      <c r="K2307" s="95"/>
      <c r="L2307" s="95"/>
      <c r="M2307" s="95"/>
      <c r="N2307" s="96"/>
      <c r="O2307" s="89"/>
      <c r="R2307" t="b">
        <f t="shared" si="71"/>
        <v>0</v>
      </c>
    </row>
    <row r="2308" spans="1:18" ht="15" thickBot="1" x14ac:dyDescent="0.35">
      <c r="A2308" s="2" t="s">
        <v>2776</v>
      </c>
      <c r="B2308" s="2" t="s">
        <v>1137</v>
      </c>
      <c r="C2308" s="84">
        <f>IF(COUNTIF(Table1[Tag Number], A2308), 1, 0)</f>
        <v>0</v>
      </c>
      <c r="D2308" s="85">
        <f>IF(COUNTIF(Table2[Tag Number], A2308), 1, 0)</f>
        <v>0</v>
      </c>
      <c r="E2308" s="86">
        <f>IF(COUNTIF(Table3[Tag Number], A2308), 1, 0)</f>
        <v>0</v>
      </c>
      <c r="F2308" s="86">
        <f>IF(COUNTIF(Table4[Tag Number], A2308), 1, 0)</f>
        <v>0</v>
      </c>
      <c r="G2308" s="87">
        <f t="shared" si="72"/>
        <v>0</v>
      </c>
      <c r="H2308" s="88" t="str" cm="1">
        <f t="array" ref="H2308">_xlfn.IFS(OR(_xlfn.XLOOKUP(A2308,Table1[Tag Number],Table1[Status],"-",0)="Dead",
        _xlfn.XLOOKUP(A2308,Table2[Tag Number],Table2[Status],"-",0)="Dead",
        _xlfn.XLOOKUP(A2308,Table3[Tag Number],Table3[Status],"-",0)="Dead",
        _xlfn.XLOOKUP(A2308,Table4[Tag Number],Table4[Status],"-",0)="Dead"),"Dead",
     OR(_xlfn.XLOOKUP(A2308,Table1[Tag Number],Table1[Status],"-",0)="Alive",
        _xlfn.XLOOKUP(A2308,Table2[Tag Number],Table2[Status],"-",0)="Alive",
        _xlfn.XLOOKUP(A2308,Table3[Tag Number],Table3[Status],"-",0)="Alive",
        _xlfn.XLOOKUP(A2308,Table4[Tag Number],Table4[Status],"-",0)="Alive"),"Alive",
     OR(_xlfn.XLOOKUP(A2308,Table1[Tag Number],Table1[Status],"-",0)="-",
        _xlfn.XLOOKUP(A2308,Table2[Tag Number],Table2[Status],"-",0)="-",
        _xlfn.XLOOKUP(A2308,Table3[Tag Number],Table3[Status],"-",0)="-",
        _xlfn.XLOOKUP(A2308,Table4[Tag Number],Table4[Status],"-",0)="-"),
   "-")</f>
        <v>-</v>
      </c>
      <c r="I2308" s="90"/>
      <c r="J2308" s="94"/>
      <c r="K2308" s="95"/>
      <c r="L2308" s="95"/>
      <c r="M2308" s="95"/>
      <c r="N2308" s="96"/>
      <c r="O2308" s="89"/>
      <c r="R2308" t="b">
        <f t="shared" ref="R2308:R2371" si="73">IF(G2308&gt;1,A2308)</f>
        <v>0</v>
      </c>
    </row>
    <row r="2309" spans="1:18" ht="15" thickBot="1" x14ac:dyDescent="0.35">
      <c r="A2309" s="3" t="s">
        <v>2777</v>
      </c>
      <c r="B2309" s="3" t="s">
        <v>1137</v>
      </c>
      <c r="C2309" s="84">
        <f>IF(COUNTIF(Table1[Tag Number], A2309), 1, 0)</f>
        <v>0</v>
      </c>
      <c r="D2309" s="85">
        <f>IF(COUNTIF(Table2[Tag Number], A2309), 1, 0)</f>
        <v>0</v>
      </c>
      <c r="E2309" s="86">
        <f>IF(COUNTIF(Table3[Tag Number], A2309), 1, 0)</f>
        <v>0</v>
      </c>
      <c r="F2309" s="86">
        <f>IF(COUNTIF(Table4[Tag Number], A2309), 1, 0)</f>
        <v>0</v>
      </c>
      <c r="G2309" s="87">
        <f t="shared" ref="G2309:G2372" si="74">SUM(C2309:F2309)</f>
        <v>0</v>
      </c>
      <c r="H2309" s="88" t="str" cm="1">
        <f t="array" ref="H2309">_xlfn.IFS(OR(_xlfn.XLOOKUP(A2309,Table1[Tag Number],Table1[Status],"-",0)="Dead",
        _xlfn.XLOOKUP(A2309,Table2[Tag Number],Table2[Status],"-",0)="Dead",
        _xlfn.XLOOKUP(A2309,Table3[Tag Number],Table3[Status],"-",0)="Dead",
        _xlfn.XLOOKUP(A2309,Table4[Tag Number],Table4[Status],"-",0)="Dead"),"Dead",
     OR(_xlfn.XLOOKUP(A2309,Table1[Tag Number],Table1[Status],"-",0)="Alive",
        _xlfn.XLOOKUP(A2309,Table2[Tag Number],Table2[Status],"-",0)="Alive",
        _xlfn.XLOOKUP(A2309,Table3[Tag Number],Table3[Status],"-",0)="Alive",
        _xlfn.XLOOKUP(A2309,Table4[Tag Number],Table4[Status],"-",0)="Alive"),"Alive",
     OR(_xlfn.XLOOKUP(A2309,Table1[Tag Number],Table1[Status],"-",0)="-",
        _xlfn.XLOOKUP(A2309,Table2[Tag Number],Table2[Status],"-",0)="-",
        _xlfn.XLOOKUP(A2309,Table3[Tag Number],Table3[Status],"-",0)="-",
        _xlfn.XLOOKUP(A2309,Table4[Tag Number],Table4[Status],"-",0)="-"),
   "-")</f>
        <v>-</v>
      </c>
      <c r="I2309" s="90"/>
      <c r="J2309" s="94"/>
      <c r="K2309" s="95"/>
      <c r="L2309" s="95"/>
      <c r="M2309" s="95"/>
      <c r="N2309" s="96"/>
      <c r="O2309" s="89"/>
      <c r="R2309" t="b">
        <f t="shared" si="73"/>
        <v>0</v>
      </c>
    </row>
    <row r="2310" spans="1:18" ht="15" thickBot="1" x14ac:dyDescent="0.35">
      <c r="A2310" s="2" t="s">
        <v>309</v>
      </c>
      <c r="B2310" s="2" t="s">
        <v>1137</v>
      </c>
      <c r="C2310" s="84">
        <f>IF(COUNTIF(Table1[Tag Number], A2310), 1, 0)</f>
        <v>1</v>
      </c>
      <c r="D2310" s="85">
        <f>IF(COUNTIF(Table2[Tag Number], A2310), 1, 0)</f>
        <v>0</v>
      </c>
      <c r="E2310" s="86">
        <f>IF(COUNTIF(Table3[Tag Number], A2310), 1, 0)</f>
        <v>0</v>
      </c>
      <c r="F2310" s="86">
        <f>IF(COUNTIF(Table4[Tag Number], A2310), 1, 0)</f>
        <v>0</v>
      </c>
      <c r="G2310" s="87">
        <f t="shared" si="74"/>
        <v>1</v>
      </c>
      <c r="H2310" s="88" t="str" cm="1">
        <f t="array" ref="H2310">_xlfn.IFS(OR(_xlfn.XLOOKUP(A2310,Table1[Tag Number],Table1[Status],"-",0)="Dead",
        _xlfn.XLOOKUP(A2310,Table2[Tag Number],Table2[Status],"-",0)="Dead",
        _xlfn.XLOOKUP(A2310,Table3[Tag Number],Table3[Status],"-",0)="Dead",
        _xlfn.XLOOKUP(A2310,Table4[Tag Number],Table4[Status],"-",0)="Dead"),"Dead",
     OR(_xlfn.XLOOKUP(A2310,Table1[Tag Number],Table1[Status],"-",0)="Alive",
        _xlfn.XLOOKUP(A2310,Table2[Tag Number],Table2[Status],"-",0)="Alive",
        _xlfn.XLOOKUP(A2310,Table3[Tag Number],Table3[Status],"-",0)="Alive",
        _xlfn.XLOOKUP(A2310,Table4[Tag Number],Table4[Status],"-",0)="Alive"),"Alive",
     OR(_xlfn.XLOOKUP(A2310,Table1[Tag Number],Table1[Status],"-",0)="-",
        _xlfn.XLOOKUP(A2310,Table2[Tag Number],Table2[Status],"-",0)="-",
        _xlfn.XLOOKUP(A2310,Table3[Tag Number],Table3[Status],"-",0)="-",
        _xlfn.XLOOKUP(A2310,Table4[Tag Number],Table4[Status],"-",0)="-"),
   "-")</f>
        <v>Dead</v>
      </c>
      <c r="I2310" s="90"/>
      <c r="J2310" s="94"/>
      <c r="K2310" s="95"/>
      <c r="L2310" s="95"/>
      <c r="M2310" s="95"/>
      <c r="N2310" s="96"/>
      <c r="O2310" s="89"/>
      <c r="R2310" t="b">
        <f t="shared" si="73"/>
        <v>0</v>
      </c>
    </row>
    <row r="2311" spans="1:18" ht="15" thickBot="1" x14ac:dyDescent="0.35">
      <c r="A2311" s="3" t="s">
        <v>819</v>
      </c>
      <c r="B2311" s="3" t="s">
        <v>1137</v>
      </c>
      <c r="C2311" s="84">
        <f>IF(COUNTIF(Table1[Tag Number], A2311), 1, 0)</f>
        <v>0</v>
      </c>
      <c r="D2311" s="85">
        <f>IF(COUNTIF(Table2[Tag Number], A2311), 1, 0)</f>
        <v>0</v>
      </c>
      <c r="E2311" s="86">
        <f>IF(COUNTIF(Table3[Tag Number], A2311), 1, 0)</f>
        <v>0</v>
      </c>
      <c r="F2311" s="86">
        <f>IF(COUNTIF(Table4[Tag Number], A2311), 1, 0)</f>
        <v>0</v>
      </c>
      <c r="G2311" s="87">
        <f t="shared" si="74"/>
        <v>0</v>
      </c>
      <c r="H2311" s="88" t="str" cm="1">
        <f t="array" ref="H2311">_xlfn.IFS(OR(_xlfn.XLOOKUP(A2311,Table1[Tag Number],Table1[Status],"-",0)="Dead",
        _xlfn.XLOOKUP(A2311,Table2[Tag Number],Table2[Status],"-",0)="Dead",
        _xlfn.XLOOKUP(A2311,Table3[Tag Number],Table3[Status],"-",0)="Dead",
        _xlfn.XLOOKUP(A2311,Table4[Tag Number],Table4[Status],"-",0)="Dead"),"Dead",
     OR(_xlfn.XLOOKUP(A2311,Table1[Tag Number],Table1[Status],"-",0)="Alive",
        _xlfn.XLOOKUP(A2311,Table2[Tag Number],Table2[Status],"-",0)="Alive",
        _xlfn.XLOOKUP(A2311,Table3[Tag Number],Table3[Status],"-",0)="Alive",
        _xlfn.XLOOKUP(A2311,Table4[Tag Number],Table4[Status],"-",0)="Alive"),"Alive",
     OR(_xlfn.XLOOKUP(A2311,Table1[Tag Number],Table1[Status],"-",0)="-",
        _xlfn.XLOOKUP(A2311,Table2[Tag Number],Table2[Status],"-",0)="-",
        _xlfn.XLOOKUP(A2311,Table3[Tag Number],Table3[Status],"-",0)="-",
        _xlfn.XLOOKUP(A2311,Table4[Tag Number],Table4[Status],"-",0)="-"),
   "-")</f>
        <v>-</v>
      </c>
      <c r="I2311" s="90"/>
      <c r="J2311" s="94"/>
      <c r="K2311" s="95"/>
      <c r="L2311" s="95"/>
      <c r="M2311" s="95"/>
      <c r="N2311" s="96"/>
      <c r="O2311" s="89"/>
      <c r="R2311" t="b">
        <f t="shared" si="73"/>
        <v>0</v>
      </c>
    </row>
    <row r="2312" spans="1:18" ht="15" thickBot="1" x14ac:dyDescent="0.35">
      <c r="A2312" s="2" t="s">
        <v>2778</v>
      </c>
      <c r="B2312" s="2" t="s">
        <v>1137</v>
      </c>
      <c r="C2312" s="84">
        <f>IF(COUNTIF(Table1[Tag Number], A2312), 1, 0)</f>
        <v>0</v>
      </c>
      <c r="D2312" s="85">
        <f>IF(COUNTIF(Table2[Tag Number], A2312), 1, 0)</f>
        <v>0</v>
      </c>
      <c r="E2312" s="86">
        <f>IF(COUNTIF(Table3[Tag Number], A2312), 1, 0)</f>
        <v>0</v>
      </c>
      <c r="F2312" s="86">
        <f>IF(COUNTIF(Table4[Tag Number], A2312), 1, 0)</f>
        <v>0</v>
      </c>
      <c r="G2312" s="87">
        <f t="shared" si="74"/>
        <v>0</v>
      </c>
      <c r="H2312" s="88" t="str" cm="1">
        <f t="array" ref="H2312">_xlfn.IFS(OR(_xlfn.XLOOKUP(A2312,Table1[Tag Number],Table1[Status],"-",0)="Dead",
        _xlfn.XLOOKUP(A2312,Table2[Tag Number],Table2[Status],"-",0)="Dead",
        _xlfn.XLOOKUP(A2312,Table3[Tag Number],Table3[Status],"-",0)="Dead",
        _xlfn.XLOOKUP(A2312,Table4[Tag Number],Table4[Status],"-",0)="Dead"),"Dead",
     OR(_xlfn.XLOOKUP(A2312,Table1[Tag Number],Table1[Status],"-",0)="Alive",
        _xlfn.XLOOKUP(A2312,Table2[Tag Number],Table2[Status],"-",0)="Alive",
        _xlfn.XLOOKUP(A2312,Table3[Tag Number],Table3[Status],"-",0)="Alive",
        _xlfn.XLOOKUP(A2312,Table4[Tag Number],Table4[Status],"-",0)="Alive"),"Alive",
     OR(_xlfn.XLOOKUP(A2312,Table1[Tag Number],Table1[Status],"-",0)="-",
        _xlfn.XLOOKUP(A2312,Table2[Tag Number],Table2[Status],"-",0)="-",
        _xlfn.XLOOKUP(A2312,Table3[Tag Number],Table3[Status],"-",0)="-",
        _xlfn.XLOOKUP(A2312,Table4[Tag Number],Table4[Status],"-",0)="-"),
   "-")</f>
        <v>-</v>
      </c>
      <c r="I2312" s="90"/>
      <c r="J2312" s="94"/>
      <c r="K2312" s="95"/>
      <c r="L2312" s="95"/>
      <c r="M2312" s="95"/>
      <c r="N2312" s="96"/>
      <c r="O2312" s="89"/>
      <c r="R2312" t="b">
        <f t="shared" si="73"/>
        <v>0</v>
      </c>
    </row>
    <row r="2313" spans="1:18" ht="15" thickBot="1" x14ac:dyDescent="0.35">
      <c r="A2313" s="3" t="s">
        <v>445</v>
      </c>
      <c r="B2313" s="3" t="s">
        <v>1137</v>
      </c>
      <c r="C2313" s="84">
        <f>IF(COUNTIF(Table1[Tag Number], A2313), 1, 0)</f>
        <v>0</v>
      </c>
      <c r="D2313" s="85">
        <f>IF(COUNTIF(Table2[Tag Number], A2313), 1, 0)</f>
        <v>0</v>
      </c>
      <c r="E2313" s="86">
        <f>IF(COUNTIF(Table3[Tag Number], A2313), 1, 0)</f>
        <v>0</v>
      </c>
      <c r="F2313" s="86">
        <f>IF(COUNTIF(Table4[Tag Number], A2313), 1, 0)</f>
        <v>0</v>
      </c>
      <c r="G2313" s="87">
        <f t="shared" si="74"/>
        <v>0</v>
      </c>
      <c r="H2313" s="88" t="str" cm="1">
        <f t="array" ref="H2313">_xlfn.IFS(OR(_xlfn.XLOOKUP(A2313,Table1[Tag Number],Table1[Status],"-",0)="Dead",
        _xlfn.XLOOKUP(A2313,Table2[Tag Number],Table2[Status],"-",0)="Dead",
        _xlfn.XLOOKUP(A2313,Table3[Tag Number],Table3[Status],"-",0)="Dead",
        _xlfn.XLOOKUP(A2313,Table4[Tag Number],Table4[Status],"-",0)="Dead"),"Dead",
     OR(_xlfn.XLOOKUP(A2313,Table1[Tag Number],Table1[Status],"-",0)="Alive",
        _xlfn.XLOOKUP(A2313,Table2[Tag Number],Table2[Status],"-",0)="Alive",
        _xlfn.XLOOKUP(A2313,Table3[Tag Number],Table3[Status],"-",0)="Alive",
        _xlfn.XLOOKUP(A2313,Table4[Tag Number],Table4[Status],"-",0)="Alive"),"Alive",
     OR(_xlfn.XLOOKUP(A2313,Table1[Tag Number],Table1[Status],"-",0)="-",
        _xlfn.XLOOKUP(A2313,Table2[Tag Number],Table2[Status],"-",0)="-",
        _xlfn.XLOOKUP(A2313,Table3[Tag Number],Table3[Status],"-",0)="-",
        _xlfn.XLOOKUP(A2313,Table4[Tag Number],Table4[Status],"-",0)="-"),
   "-")</f>
        <v>-</v>
      </c>
      <c r="I2313" s="90"/>
      <c r="J2313" s="94"/>
      <c r="K2313" s="95"/>
      <c r="L2313" s="95"/>
      <c r="M2313" s="95"/>
      <c r="N2313" s="96"/>
      <c r="O2313" s="89"/>
      <c r="R2313" t="b">
        <f t="shared" si="73"/>
        <v>0</v>
      </c>
    </row>
    <row r="2314" spans="1:18" ht="15" thickBot="1" x14ac:dyDescent="0.35">
      <c r="A2314" s="2" t="s">
        <v>471</v>
      </c>
      <c r="B2314" s="2" t="s">
        <v>1137</v>
      </c>
      <c r="C2314" s="84">
        <f>IF(COUNTIF(Table1[Tag Number], A2314), 1, 0)</f>
        <v>0</v>
      </c>
      <c r="D2314" s="85">
        <f>IF(COUNTIF(Table2[Tag Number], A2314), 1, 0)</f>
        <v>0</v>
      </c>
      <c r="E2314" s="86">
        <f>IF(COUNTIF(Table3[Tag Number], A2314), 1, 0)</f>
        <v>0</v>
      </c>
      <c r="F2314" s="86">
        <f>IF(COUNTIF(Table4[Tag Number], A2314), 1, 0)</f>
        <v>0</v>
      </c>
      <c r="G2314" s="87">
        <f t="shared" si="74"/>
        <v>0</v>
      </c>
      <c r="H2314" s="88" t="str" cm="1">
        <f t="array" ref="H2314">_xlfn.IFS(OR(_xlfn.XLOOKUP(A2314,Table1[Tag Number],Table1[Status],"-",0)="Dead",
        _xlfn.XLOOKUP(A2314,Table2[Tag Number],Table2[Status],"-",0)="Dead",
        _xlfn.XLOOKUP(A2314,Table3[Tag Number],Table3[Status],"-",0)="Dead",
        _xlfn.XLOOKUP(A2314,Table4[Tag Number],Table4[Status],"-",0)="Dead"),"Dead",
     OR(_xlfn.XLOOKUP(A2314,Table1[Tag Number],Table1[Status],"-",0)="Alive",
        _xlfn.XLOOKUP(A2314,Table2[Tag Number],Table2[Status],"-",0)="Alive",
        _xlfn.XLOOKUP(A2314,Table3[Tag Number],Table3[Status],"-",0)="Alive",
        _xlfn.XLOOKUP(A2314,Table4[Tag Number],Table4[Status],"-",0)="Alive"),"Alive",
     OR(_xlfn.XLOOKUP(A2314,Table1[Tag Number],Table1[Status],"-",0)="-",
        _xlfn.XLOOKUP(A2314,Table2[Tag Number],Table2[Status],"-",0)="-",
        _xlfn.XLOOKUP(A2314,Table3[Tag Number],Table3[Status],"-",0)="-",
        _xlfn.XLOOKUP(A2314,Table4[Tag Number],Table4[Status],"-",0)="-"),
   "-")</f>
        <v>-</v>
      </c>
      <c r="I2314" s="90"/>
      <c r="J2314" s="94"/>
      <c r="K2314" s="95"/>
      <c r="L2314" s="95"/>
      <c r="M2314" s="95"/>
      <c r="N2314" s="96"/>
      <c r="O2314" s="89"/>
      <c r="R2314" t="b">
        <f t="shared" si="73"/>
        <v>0</v>
      </c>
    </row>
    <row r="2315" spans="1:18" ht="15" thickBot="1" x14ac:dyDescent="0.35">
      <c r="A2315" s="3" t="s">
        <v>908</v>
      </c>
      <c r="B2315" s="3" t="s">
        <v>1137</v>
      </c>
      <c r="C2315" s="84">
        <f>IF(COUNTIF(Table1[Tag Number], A2315), 1, 0)</f>
        <v>0</v>
      </c>
      <c r="D2315" s="85">
        <f>IF(COUNTIF(Table2[Tag Number], A2315), 1, 0)</f>
        <v>0</v>
      </c>
      <c r="E2315" s="86">
        <f>IF(COUNTIF(Table3[Tag Number], A2315), 1, 0)</f>
        <v>0</v>
      </c>
      <c r="F2315" s="86">
        <f>IF(COUNTIF(Table4[Tag Number], A2315), 1, 0)</f>
        <v>0</v>
      </c>
      <c r="G2315" s="87">
        <f t="shared" si="74"/>
        <v>0</v>
      </c>
      <c r="H2315" s="88" t="str" cm="1">
        <f t="array" ref="H2315">_xlfn.IFS(OR(_xlfn.XLOOKUP(A2315,Table1[Tag Number],Table1[Status],"-",0)="Dead",
        _xlfn.XLOOKUP(A2315,Table2[Tag Number],Table2[Status],"-",0)="Dead",
        _xlfn.XLOOKUP(A2315,Table3[Tag Number],Table3[Status],"-",0)="Dead",
        _xlfn.XLOOKUP(A2315,Table4[Tag Number],Table4[Status],"-",0)="Dead"),"Dead",
     OR(_xlfn.XLOOKUP(A2315,Table1[Tag Number],Table1[Status],"-",0)="Alive",
        _xlfn.XLOOKUP(A2315,Table2[Tag Number],Table2[Status],"-",0)="Alive",
        _xlfn.XLOOKUP(A2315,Table3[Tag Number],Table3[Status],"-",0)="Alive",
        _xlfn.XLOOKUP(A2315,Table4[Tag Number],Table4[Status],"-",0)="Alive"),"Alive",
     OR(_xlfn.XLOOKUP(A2315,Table1[Tag Number],Table1[Status],"-",0)="-",
        _xlfn.XLOOKUP(A2315,Table2[Tag Number],Table2[Status],"-",0)="-",
        _xlfn.XLOOKUP(A2315,Table3[Tag Number],Table3[Status],"-",0)="-",
        _xlfn.XLOOKUP(A2315,Table4[Tag Number],Table4[Status],"-",0)="-"),
   "-")</f>
        <v>-</v>
      </c>
      <c r="I2315" s="90"/>
      <c r="J2315" s="94"/>
      <c r="K2315" s="95"/>
      <c r="L2315" s="95"/>
      <c r="M2315" s="95"/>
      <c r="N2315" s="96"/>
      <c r="O2315" s="89"/>
      <c r="R2315" t="b">
        <f t="shared" si="73"/>
        <v>0</v>
      </c>
    </row>
    <row r="2316" spans="1:18" ht="15" thickBot="1" x14ac:dyDescent="0.35">
      <c r="A2316" s="2" t="s">
        <v>768</v>
      </c>
      <c r="B2316" s="2" t="s">
        <v>1137</v>
      </c>
      <c r="C2316" s="84">
        <f>IF(COUNTIF(Table1[Tag Number], A2316), 1, 0)</f>
        <v>0</v>
      </c>
      <c r="D2316" s="85">
        <f>IF(COUNTIF(Table2[Tag Number], A2316), 1, 0)</f>
        <v>0</v>
      </c>
      <c r="E2316" s="86">
        <f>IF(COUNTIF(Table3[Tag Number], A2316), 1, 0)</f>
        <v>0</v>
      </c>
      <c r="F2316" s="86">
        <f>IF(COUNTIF(Table4[Tag Number], A2316), 1, 0)</f>
        <v>0</v>
      </c>
      <c r="G2316" s="87">
        <f t="shared" si="74"/>
        <v>0</v>
      </c>
      <c r="H2316" s="88" t="str" cm="1">
        <f t="array" ref="H2316">_xlfn.IFS(OR(_xlfn.XLOOKUP(A2316,Table1[Tag Number],Table1[Status],"-",0)="Dead",
        _xlfn.XLOOKUP(A2316,Table2[Tag Number],Table2[Status],"-",0)="Dead",
        _xlfn.XLOOKUP(A2316,Table3[Tag Number],Table3[Status],"-",0)="Dead",
        _xlfn.XLOOKUP(A2316,Table4[Tag Number],Table4[Status],"-",0)="Dead"),"Dead",
     OR(_xlfn.XLOOKUP(A2316,Table1[Tag Number],Table1[Status],"-",0)="Alive",
        _xlfn.XLOOKUP(A2316,Table2[Tag Number],Table2[Status],"-",0)="Alive",
        _xlfn.XLOOKUP(A2316,Table3[Tag Number],Table3[Status],"-",0)="Alive",
        _xlfn.XLOOKUP(A2316,Table4[Tag Number],Table4[Status],"-",0)="Alive"),"Alive",
     OR(_xlfn.XLOOKUP(A2316,Table1[Tag Number],Table1[Status],"-",0)="-",
        _xlfn.XLOOKUP(A2316,Table2[Tag Number],Table2[Status],"-",0)="-",
        _xlfn.XLOOKUP(A2316,Table3[Tag Number],Table3[Status],"-",0)="-",
        _xlfn.XLOOKUP(A2316,Table4[Tag Number],Table4[Status],"-",0)="-"),
   "-")</f>
        <v>-</v>
      </c>
      <c r="I2316" s="90"/>
      <c r="J2316" s="94"/>
      <c r="K2316" s="95"/>
      <c r="L2316" s="95"/>
      <c r="M2316" s="95"/>
      <c r="N2316" s="96"/>
      <c r="O2316" s="89"/>
      <c r="R2316" t="b">
        <f t="shared" si="73"/>
        <v>0</v>
      </c>
    </row>
    <row r="2317" spans="1:18" ht="15" thickBot="1" x14ac:dyDescent="0.35">
      <c r="A2317" s="3" t="s">
        <v>776</v>
      </c>
      <c r="B2317" s="3" t="s">
        <v>1137</v>
      </c>
      <c r="C2317" s="84">
        <f>IF(COUNTIF(Table1[Tag Number], A2317), 1, 0)</f>
        <v>0</v>
      </c>
      <c r="D2317" s="85">
        <f>IF(COUNTIF(Table2[Tag Number], A2317), 1, 0)</f>
        <v>0</v>
      </c>
      <c r="E2317" s="86">
        <f>IF(COUNTIF(Table3[Tag Number], A2317), 1, 0)</f>
        <v>0</v>
      </c>
      <c r="F2317" s="86">
        <f>IF(COUNTIF(Table4[Tag Number], A2317), 1, 0)</f>
        <v>0</v>
      </c>
      <c r="G2317" s="87">
        <f t="shared" si="74"/>
        <v>0</v>
      </c>
      <c r="H2317" s="88" t="str" cm="1">
        <f t="array" ref="H2317">_xlfn.IFS(OR(_xlfn.XLOOKUP(A2317,Table1[Tag Number],Table1[Status],"-",0)="Dead",
        _xlfn.XLOOKUP(A2317,Table2[Tag Number],Table2[Status],"-",0)="Dead",
        _xlfn.XLOOKUP(A2317,Table3[Tag Number],Table3[Status],"-",0)="Dead",
        _xlfn.XLOOKUP(A2317,Table4[Tag Number],Table4[Status],"-",0)="Dead"),"Dead",
     OR(_xlfn.XLOOKUP(A2317,Table1[Tag Number],Table1[Status],"-",0)="Alive",
        _xlfn.XLOOKUP(A2317,Table2[Tag Number],Table2[Status],"-",0)="Alive",
        _xlfn.XLOOKUP(A2317,Table3[Tag Number],Table3[Status],"-",0)="Alive",
        _xlfn.XLOOKUP(A2317,Table4[Tag Number],Table4[Status],"-",0)="Alive"),"Alive",
     OR(_xlfn.XLOOKUP(A2317,Table1[Tag Number],Table1[Status],"-",0)="-",
        _xlfn.XLOOKUP(A2317,Table2[Tag Number],Table2[Status],"-",0)="-",
        _xlfn.XLOOKUP(A2317,Table3[Tag Number],Table3[Status],"-",0)="-",
        _xlfn.XLOOKUP(A2317,Table4[Tag Number],Table4[Status],"-",0)="-"),
   "-")</f>
        <v>-</v>
      </c>
      <c r="I2317" s="90"/>
      <c r="J2317" s="94"/>
      <c r="K2317" s="95"/>
      <c r="L2317" s="95"/>
      <c r="M2317" s="95"/>
      <c r="N2317" s="96"/>
      <c r="O2317" s="89"/>
      <c r="R2317" t="b">
        <f t="shared" si="73"/>
        <v>0</v>
      </c>
    </row>
    <row r="2318" spans="1:18" ht="15" thickBot="1" x14ac:dyDescent="0.35">
      <c r="A2318" s="2" t="s">
        <v>483</v>
      </c>
      <c r="B2318" s="2" t="s">
        <v>1145</v>
      </c>
      <c r="C2318" s="84">
        <f>IF(COUNTIF(Table1[Tag Number], A2318), 1, 0)</f>
        <v>0</v>
      </c>
      <c r="D2318" s="85">
        <f>IF(COUNTIF(Table2[Tag Number], A2318), 1, 0)</f>
        <v>0</v>
      </c>
      <c r="E2318" s="86">
        <f>IF(COUNTIF(Table3[Tag Number], A2318), 1, 0)</f>
        <v>0</v>
      </c>
      <c r="F2318" s="86">
        <f>IF(COUNTIF(Table4[Tag Number], A2318), 1, 0)</f>
        <v>0</v>
      </c>
      <c r="G2318" s="87">
        <f t="shared" si="74"/>
        <v>0</v>
      </c>
      <c r="H2318" s="88" t="str" cm="1">
        <f t="array" ref="H2318">_xlfn.IFS(OR(_xlfn.XLOOKUP(A2318,Table1[Tag Number],Table1[Status],"-",0)="Dead",
        _xlfn.XLOOKUP(A2318,Table2[Tag Number],Table2[Status],"-",0)="Dead",
        _xlfn.XLOOKUP(A2318,Table3[Tag Number],Table3[Status],"-",0)="Dead",
        _xlfn.XLOOKUP(A2318,Table4[Tag Number],Table4[Status],"-",0)="Dead"),"Dead",
     OR(_xlfn.XLOOKUP(A2318,Table1[Tag Number],Table1[Status],"-",0)="Alive",
        _xlfn.XLOOKUP(A2318,Table2[Tag Number],Table2[Status],"-",0)="Alive",
        _xlfn.XLOOKUP(A2318,Table3[Tag Number],Table3[Status],"-",0)="Alive",
        _xlfn.XLOOKUP(A2318,Table4[Tag Number],Table4[Status],"-",0)="Alive"),"Alive",
     OR(_xlfn.XLOOKUP(A2318,Table1[Tag Number],Table1[Status],"-",0)="-",
        _xlfn.XLOOKUP(A2318,Table2[Tag Number],Table2[Status],"-",0)="-",
        _xlfn.XLOOKUP(A2318,Table3[Tag Number],Table3[Status],"-",0)="-",
        _xlfn.XLOOKUP(A2318,Table4[Tag Number],Table4[Status],"-",0)="-"),
   "-")</f>
        <v>-</v>
      </c>
      <c r="I2318" s="90"/>
      <c r="J2318" s="94"/>
      <c r="K2318" s="95"/>
      <c r="L2318" s="95"/>
      <c r="M2318" s="95"/>
      <c r="N2318" s="96"/>
      <c r="O2318" s="89"/>
      <c r="R2318" t="b">
        <f t="shared" si="73"/>
        <v>0</v>
      </c>
    </row>
    <row r="2319" spans="1:18" ht="15" thickBot="1" x14ac:dyDescent="0.35">
      <c r="A2319" s="3" t="s">
        <v>345</v>
      </c>
      <c r="B2319" s="3" t="s">
        <v>1137</v>
      </c>
      <c r="C2319" s="84">
        <f>IF(COUNTIF(Table1[Tag Number], A2319), 1, 0)</f>
        <v>0</v>
      </c>
      <c r="D2319" s="85">
        <f>IF(COUNTIF(Table2[Tag Number], A2319), 1, 0)</f>
        <v>0</v>
      </c>
      <c r="E2319" s="86">
        <f>IF(COUNTIF(Table3[Tag Number], A2319), 1, 0)</f>
        <v>0</v>
      </c>
      <c r="F2319" s="86">
        <f>IF(COUNTIF(Table4[Tag Number], A2319), 1, 0)</f>
        <v>0</v>
      </c>
      <c r="G2319" s="87">
        <f t="shared" si="74"/>
        <v>0</v>
      </c>
      <c r="H2319" s="88" t="str" cm="1">
        <f t="array" ref="H2319">_xlfn.IFS(OR(_xlfn.XLOOKUP(A2319,Table1[Tag Number],Table1[Status],"-",0)="Dead",
        _xlfn.XLOOKUP(A2319,Table2[Tag Number],Table2[Status],"-",0)="Dead",
        _xlfn.XLOOKUP(A2319,Table3[Tag Number],Table3[Status],"-",0)="Dead",
        _xlfn.XLOOKUP(A2319,Table4[Tag Number],Table4[Status],"-",0)="Dead"),"Dead",
     OR(_xlfn.XLOOKUP(A2319,Table1[Tag Number],Table1[Status],"-",0)="Alive",
        _xlfn.XLOOKUP(A2319,Table2[Tag Number],Table2[Status],"-",0)="Alive",
        _xlfn.XLOOKUP(A2319,Table3[Tag Number],Table3[Status],"-",0)="Alive",
        _xlfn.XLOOKUP(A2319,Table4[Tag Number],Table4[Status],"-",0)="Alive"),"Alive",
     OR(_xlfn.XLOOKUP(A2319,Table1[Tag Number],Table1[Status],"-",0)="-",
        _xlfn.XLOOKUP(A2319,Table2[Tag Number],Table2[Status],"-",0)="-",
        _xlfn.XLOOKUP(A2319,Table3[Tag Number],Table3[Status],"-",0)="-",
        _xlfn.XLOOKUP(A2319,Table4[Tag Number],Table4[Status],"-",0)="-"),
   "-")</f>
        <v>-</v>
      </c>
      <c r="I2319" s="90"/>
      <c r="J2319" s="94"/>
      <c r="K2319" s="95"/>
      <c r="L2319" s="95"/>
      <c r="M2319" s="95"/>
      <c r="N2319" s="96"/>
      <c r="O2319" s="89"/>
      <c r="R2319" t="b">
        <f t="shared" si="73"/>
        <v>0</v>
      </c>
    </row>
    <row r="2320" spans="1:18" ht="15" thickBot="1" x14ac:dyDescent="0.35">
      <c r="A2320" s="2" t="s">
        <v>2779</v>
      </c>
      <c r="B2320" s="2" t="s">
        <v>1137</v>
      </c>
      <c r="C2320" s="84">
        <f>IF(COUNTIF(Table1[Tag Number], A2320), 1, 0)</f>
        <v>0</v>
      </c>
      <c r="D2320" s="85">
        <f>IF(COUNTIF(Table2[Tag Number], A2320), 1, 0)</f>
        <v>0</v>
      </c>
      <c r="E2320" s="86">
        <f>IF(COUNTIF(Table3[Tag Number], A2320), 1, 0)</f>
        <v>0</v>
      </c>
      <c r="F2320" s="86">
        <f>IF(COUNTIF(Table4[Tag Number], A2320), 1, 0)</f>
        <v>0</v>
      </c>
      <c r="G2320" s="87">
        <f t="shared" si="74"/>
        <v>0</v>
      </c>
      <c r="H2320" s="88" t="str" cm="1">
        <f t="array" ref="H2320">_xlfn.IFS(OR(_xlfn.XLOOKUP(A2320,Table1[Tag Number],Table1[Status],"-",0)="Dead",
        _xlfn.XLOOKUP(A2320,Table2[Tag Number],Table2[Status],"-",0)="Dead",
        _xlfn.XLOOKUP(A2320,Table3[Tag Number],Table3[Status],"-",0)="Dead",
        _xlfn.XLOOKUP(A2320,Table4[Tag Number],Table4[Status],"-",0)="Dead"),"Dead",
     OR(_xlfn.XLOOKUP(A2320,Table1[Tag Number],Table1[Status],"-",0)="Alive",
        _xlfn.XLOOKUP(A2320,Table2[Tag Number],Table2[Status],"-",0)="Alive",
        _xlfn.XLOOKUP(A2320,Table3[Tag Number],Table3[Status],"-",0)="Alive",
        _xlfn.XLOOKUP(A2320,Table4[Tag Number],Table4[Status],"-",0)="Alive"),"Alive",
     OR(_xlfn.XLOOKUP(A2320,Table1[Tag Number],Table1[Status],"-",0)="-",
        _xlfn.XLOOKUP(A2320,Table2[Tag Number],Table2[Status],"-",0)="-",
        _xlfn.XLOOKUP(A2320,Table3[Tag Number],Table3[Status],"-",0)="-",
        _xlfn.XLOOKUP(A2320,Table4[Tag Number],Table4[Status],"-",0)="-"),
   "-")</f>
        <v>-</v>
      </c>
      <c r="I2320" s="90"/>
      <c r="J2320" s="94"/>
      <c r="K2320" s="95"/>
      <c r="L2320" s="95"/>
      <c r="M2320" s="95"/>
      <c r="N2320" s="96"/>
      <c r="O2320" s="89"/>
      <c r="R2320" t="b">
        <f t="shared" si="73"/>
        <v>0</v>
      </c>
    </row>
    <row r="2321" spans="1:18" ht="15" thickBot="1" x14ac:dyDescent="0.35">
      <c r="A2321" s="3" t="s">
        <v>2780</v>
      </c>
      <c r="B2321" s="3" t="s">
        <v>1137</v>
      </c>
      <c r="C2321" s="84">
        <f>IF(COUNTIF(Table1[Tag Number], A2321), 1, 0)</f>
        <v>0</v>
      </c>
      <c r="D2321" s="85">
        <f>IF(COUNTIF(Table2[Tag Number], A2321), 1, 0)</f>
        <v>0</v>
      </c>
      <c r="E2321" s="86">
        <f>IF(COUNTIF(Table3[Tag Number], A2321), 1, 0)</f>
        <v>0</v>
      </c>
      <c r="F2321" s="86">
        <f>IF(COUNTIF(Table4[Tag Number], A2321), 1, 0)</f>
        <v>0</v>
      </c>
      <c r="G2321" s="87">
        <f t="shared" si="74"/>
        <v>0</v>
      </c>
      <c r="H2321" s="88" t="str" cm="1">
        <f t="array" ref="H2321">_xlfn.IFS(OR(_xlfn.XLOOKUP(A2321,Table1[Tag Number],Table1[Status],"-",0)="Dead",
        _xlfn.XLOOKUP(A2321,Table2[Tag Number],Table2[Status],"-",0)="Dead",
        _xlfn.XLOOKUP(A2321,Table3[Tag Number],Table3[Status],"-",0)="Dead",
        _xlfn.XLOOKUP(A2321,Table4[Tag Number],Table4[Status],"-",0)="Dead"),"Dead",
     OR(_xlfn.XLOOKUP(A2321,Table1[Tag Number],Table1[Status],"-",0)="Alive",
        _xlfn.XLOOKUP(A2321,Table2[Tag Number],Table2[Status],"-",0)="Alive",
        _xlfn.XLOOKUP(A2321,Table3[Tag Number],Table3[Status],"-",0)="Alive",
        _xlfn.XLOOKUP(A2321,Table4[Tag Number],Table4[Status],"-",0)="Alive"),"Alive",
     OR(_xlfn.XLOOKUP(A2321,Table1[Tag Number],Table1[Status],"-",0)="-",
        _xlfn.XLOOKUP(A2321,Table2[Tag Number],Table2[Status],"-",0)="-",
        _xlfn.XLOOKUP(A2321,Table3[Tag Number],Table3[Status],"-",0)="-",
        _xlfn.XLOOKUP(A2321,Table4[Tag Number],Table4[Status],"-",0)="-"),
   "-")</f>
        <v>-</v>
      </c>
      <c r="I2321" s="90"/>
      <c r="J2321" s="94"/>
      <c r="K2321" s="95"/>
      <c r="L2321" s="95"/>
      <c r="M2321" s="95"/>
      <c r="N2321" s="96"/>
      <c r="O2321" s="89"/>
      <c r="R2321" t="b">
        <f t="shared" si="73"/>
        <v>0</v>
      </c>
    </row>
    <row r="2322" spans="1:18" ht="15" thickBot="1" x14ac:dyDescent="0.35">
      <c r="A2322" s="2" t="s">
        <v>2781</v>
      </c>
      <c r="B2322" s="2" t="s">
        <v>1137</v>
      </c>
      <c r="C2322" s="84">
        <f>IF(COUNTIF(Table1[Tag Number], A2322), 1, 0)</f>
        <v>0</v>
      </c>
      <c r="D2322" s="85">
        <f>IF(COUNTIF(Table2[Tag Number], A2322), 1, 0)</f>
        <v>0</v>
      </c>
      <c r="E2322" s="86">
        <f>IF(COUNTIF(Table3[Tag Number], A2322), 1, 0)</f>
        <v>0</v>
      </c>
      <c r="F2322" s="86">
        <f>IF(COUNTIF(Table4[Tag Number], A2322), 1, 0)</f>
        <v>0</v>
      </c>
      <c r="G2322" s="87">
        <f t="shared" si="74"/>
        <v>0</v>
      </c>
      <c r="H2322" s="88" t="str" cm="1">
        <f t="array" ref="H2322">_xlfn.IFS(OR(_xlfn.XLOOKUP(A2322,Table1[Tag Number],Table1[Status],"-",0)="Dead",
        _xlfn.XLOOKUP(A2322,Table2[Tag Number],Table2[Status],"-",0)="Dead",
        _xlfn.XLOOKUP(A2322,Table3[Tag Number],Table3[Status],"-",0)="Dead",
        _xlfn.XLOOKUP(A2322,Table4[Tag Number],Table4[Status],"-",0)="Dead"),"Dead",
     OR(_xlfn.XLOOKUP(A2322,Table1[Tag Number],Table1[Status],"-",0)="Alive",
        _xlfn.XLOOKUP(A2322,Table2[Tag Number],Table2[Status],"-",0)="Alive",
        _xlfn.XLOOKUP(A2322,Table3[Tag Number],Table3[Status],"-",0)="Alive",
        _xlfn.XLOOKUP(A2322,Table4[Tag Number],Table4[Status],"-",0)="Alive"),"Alive",
     OR(_xlfn.XLOOKUP(A2322,Table1[Tag Number],Table1[Status],"-",0)="-",
        _xlfn.XLOOKUP(A2322,Table2[Tag Number],Table2[Status],"-",0)="-",
        _xlfn.XLOOKUP(A2322,Table3[Tag Number],Table3[Status],"-",0)="-",
        _xlfn.XLOOKUP(A2322,Table4[Tag Number],Table4[Status],"-",0)="-"),
   "-")</f>
        <v>-</v>
      </c>
      <c r="I2322" s="90"/>
      <c r="J2322" s="94"/>
      <c r="K2322" s="95"/>
      <c r="L2322" s="95"/>
      <c r="M2322" s="95"/>
      <c r="N2322" s="96"/>
      <c r="O2322" s="89"/>
      <c r="R2322" t="b">
        <f t="shared" si="73"/>
        <v>0</v>
      </c>
    </row>
    <row r="2323" spans="1:18" ht="15" thickBot="1" x14ac:dyDescent="0.35">
      <c r="A2323" s="3" t="s">
        <v>340</v>
      </c>
      <c r="B2323" s="3" t="s">
        <v>1137</v>
      </c>
      <c r="C2323" s="84">
        <f>IF(COUNTIF(Table1[Tag Number], A2323), 1, 0)</f>
        <v>0</v>
      </c>
      <c r="D2323" s="85">
        <f>IF(COUNTIF(Table2[Tag Number], A2323), 1, 0)</f>
        <v>0</v>
      </c>
      <c r="E2323" s="86">
        <f>IF(COUNTIF(Table3[Tag Number], A2323), 1, 0)</f>
        <v>0</v>
      </c>
      <c r="F2323" s="86">
        <f>IF(COUNTIF(Table4[Tag Number], A2323), 1, 0)</f>
        <v>0</v>
      </c>
      <c r="G2323" s="87">
        <f t="shared" si="74"/>
        <v>0</v>
      </c>
      <c r="H2323" s="88" t="str" cm="1">
        <f t="array" ref="H2323">_xlfn.IFS(OR(_xlfn.XLOOKUP(A2323,Table1[Tag Number],Table1[Status],"-",0)="Dead",
        _xlfn.XLOOKUP(A2323,Table2[Tag Number],Table2[Status],"-",0)="Dead",
        _xlfn.XLOOKUP(A2323,Table3[Tag Number],Table3[Status],"-",0)="Dead",
        _xlfn.XLOOKUP(A2323,Table4[Tag Number],Table4[Status],"-",0)="Dead"),"Dead",
     OR(_xlfn.XLOOKUP(A2323,Table1[Tag Number],Table1[Status],"-",0)="Alive",
        _xlfn.XLOOKUP(A2323,Table2[Tag Number],Table2[Status],"-",0)="Alive",
        _xlfn.XLOOKUP(A2323,Table3[Tag Number],Table3[Status],"-",0)="Alive",
        _xlfn.XLOOKUP(A2323,Table4[Tag Number],Table4[Status],"-",0)="Alive"),"Alive",
     OR(_xlfn.XLOOKUP(A2323,Table1[Tag Number],Table1[Status],"-",0)="-",
        _xlfn.XLOOKUP(A2323,Table2[Tag Number],Table2[Status],"-",0)="-",
        _xlfn.XLOOKUP(A2323,Table3[Tag Number],Table3[Status],"-",0)="-",
        _xlfn.XLOOKUP(A2323,Table4[Tag Number],Table4[Status],"-",0)="-"),
   "-")</f>
        <v>-</v>
      </c>
      <c r="I2323" s="90"/>
      <c r="J2323" s="94"/>
      <c r="K2323" s="95"/>
      <c r="L2323" s="95"/>
      <c r="M2323" s="95"/>
      <c r="N2323" s="96"/>
      <c r="O2323" s="89"/>
      <c r="R2323" t="b">
        <f t="shared" si="73"/>
        <v>0</v>
      </c>
    </row>
    <row r="2324" spans="1:18" ht="15" thickBot="1" x14ac:dyDescent="0.35">
      <c r="A2324" s="2" t="s">
        <v>559</v>
      </c>
      <c r="B2324" s="2" t="s">
        <v>1137</v>
      </c>
      <c r="C2324" s="84">
        <f>IF(COUNTIF(Table1[Tag Number], A2324), 1, 0)</f>
        <v>0</v>
      </c>
      <c r="D2324" s="85">
        <f>IF(COUNTIF(Table2[Tag Number], A2324), 1, 0)</f>
        <v>0</v>
      </c>
      <c r="E2324" s="86">
        <f>IF(COUNTIF(Table3[Tag Number], A2324), 1, 0)</f>
        <v>0</v>
      </c>
      <c r="F2324" s="86">
        <f>IF(COUNTIF(Table4[Tag Number], A2324), 1, 0)</f>
        <v>0</v>
      </c>
      <c r="G2324" s="87">
        <f t="shared" si="74"/>
        <v>0</v>
      </c>
      <c r="H2324" s="88" t="str" cm="1">
        <f t="array" ref="H2324">_xlfn.IFS(OR(_xlfn.XLOOKUP(A2324,Table1[Tag Number],Table1[Status],"-",0)="Dead",
        _xlfn.XLOOKUP(A2324,Table2[Tag Number],Table2[Status],"-",0)="Dead",
        _xlfn.XLOOKUP(A2324,Table3[Tag Number],Table3[Status],"-",0)="Dead",
        _xlfn.XLOOKUP(A2324,Table4[Tag Number],Table4[Status],"-",0)="Dead"),"Dead",
     OR(_xlfn.XLOOKUP(A2324,Table1[Tag Number],Table1[Status],"-",0)="Alive",
        _xlfn.XLOOKUP(A2324,Table2[Tag Number],Table2[Status],"-",0)="Alive",
        _xlfn.XLOOKUP(A2324,Table3[Tag Number],Table3[Status],"-",0)="Alive",
        _xlfn.XLOOKUP(A2324,Table4[Tag Number],Table4[Status],"-",0)="Alive"),"Alive",
     OR(_xlfn.XLOOKUP(A2324,Table1[Tag Number],Table1[Status],"-",0)="-",
        _xlfn.XLOOKUP(A2324,Table2[Tag Number],Table2[Status],"-",0)="-",
        _xlfn.XLOOKUP(A2324,Table3[Tag Number],Table3[Status],"-",0)="-",
        _xlfn.XLOOKUP(A2324,Table4[Tag Number],Table4[Status],"-",0)="-"),
   "-")</f>
        <v>-</v>
      </c>
      <c r="I2324" s="90"/>
      <c r="J2324" s="94"/>
      <c r="K2324" s="95"/>
      <c r="L2324" s="95"/>
      <c r="M2324" s="95"/>
      <c r="N2324" s="96"/>
      <c r="O2324" s="89"/>
      <c r="R2324" t="b">
        <f t="shared" si="73"/>
        <v>0</v>
      </c>
    </row>
    <row r="2325" spans="1:18" ht="15" thickBot="1" x14ac:dyDescent="0.35">
      <c r="A2325" s="3" t="s">
        <v>2782</v>
      </c>
      <c r="B2325" s="3" t="s">
        <v>1137</v>
      </c>
      <c r="C2325" s="84">
        <f>IF(COUNTIF(Table1[Tag Number], A2325), 1, 0)</f>
        <v>0</v>
      </c>
      <c r="D2325" s="85">
        <f>IF(COUNTIF(Table2[Tag Number], A2325), 1, 0)</f>
        <v>0</v>
      </c>
      <c r="E2325" s="86">
        <f>IF(COUNTIF(Table3[Tag Number], A2325), 1, 0)</f>
        <v>0</v>
      </c>
      <c r="F2325" s="86">
        <f>IF(COUNTIF(Table4[Tag Number], A2325), 1, 0)</f>
        <v>0</v>
      </c>
      <c r="G2325" s="87">
        <f t="shared" si="74"/>
        <v>0</v>
      </c>
      <c r="H2325" s="88" t="str" cm="1">
        <f t="array" ref="H2325">_xlfn.IFS(OR(_xlfn.XLOOKUP(A2325,Table1[Tag Number],Table1[Status],"-",0)="Dead",
        _xlfn.XLOOKUP(A2325,Table2[Tag Number],Table2[Status],"-",0)="Dead",
        _xlfn.XLOOKUP(A2325,Table3[Tag Number],Table3[Status],"-",0)="Dead",
        _xlfn.XLOOKUP(A2325,Table4[Tag Number],Table4[Status],"-",0)="Dead"),"Dead",
     OR(_xlfn.XLOOKUP(A2325,Table1[Tag Number],Table1[Status],"-",0)="Alive",
        _xlfn.XLOOKUP(A2325,Table2[Tag Number],Table2[Status],"-",0)="Alive",
        _xlfn.XLOOKUP(A2325,Table3[Tag Number],Table3[Status],"-",0)="Alive",
        _xlfn.XLOOKUP(A2325,Table4[Tag Number],Table4[Status],"-",0)="Alive"),"Alive",
     OR(_xlfn.XLOOKUP(A2325,Table1[Tag Number],Table1[Status],"-",0)="-",
        _xlfn.XLOOKUP(A2325,Table2[Tag Number],Table2[Status],"-",0)="-",
        _xlfn.XLOOKUP(A2325,Table3[Tag Number],Table3[Status],"-",0)="-",
        _xlfn.XLOOKUP(A2325,Table4[Tag Number],Table4[Status],"-",0)="-"),
   "-")</f>
        <v>-</v>
      </c>
      <c r="I2325" s="90"/>
      <c r="J2325" s="94"/>
      <c r="K2325" s="95"/>
      <c r="L2325" s="95"/>
      <c r="M2325" s="95"/>
      <c r="N2325" s="96"/>
      <c r="O2325" s="89"/>
      <c r="R2325" t="b">
        <f t="shared" si="73"/>
        <v>0</v>
      </c>
    </row>
    <row r="2326" spans="1:18" ht="15" thickBot="1" x14ac:dyDescent="0.35">
      <c r="A2326" s="2" t="s">
        <v>2783</v>
      </c>
      <c r="B2326" s="2" t="s">
        <v>1137</v>
      </c>
      <c r="C2326" s="84">
        <f>IF(COUNTIF(Table1[Tag Number], A2326), 1, 0)</f>
        <v>0</v>
      </c>
      <c r="D2326" s="85">
        <f>IF(COUNTIF(Table2[Tag Number], A2326), 1, 0)</f>
        <v>0</v>
      </c>
      <c r="E2326" s="86">
        <f>IF(COUNTIF(Table3[Tag Number], A2326), 1, 0)</f>
        <v>0</v>
      </c>
      <c r="F2326" s="86">
        <f>IF(COUNTIF(Table4[Tag Number], A2326), 1, 0)</f>
        <v>0</v>
      </c>
      <c r="G2326" s="87">
        <f t="shared" si="74"/>
        <v>0</v>
      </c>
      <c r="H2326" s="88" t="str" cm="1">
        <f t="array" ref="H2326">_xlfn.IFS(OR(_xlfn.XLOOKUP(A2326,Table1[Tag Number],Table1[Status],"-",0)="Dead",
        _xlfn.XLOOKUP(A2326,Table2[Tag Number],Table2[Status],"-",0)="Dead",
        _xlfn.XLOOKUP(A2326,Table3[Tag Number],Table3[Status],"-",0)="Dead",
        _xlfn.XLOOKUP(A2326,Table4[Tag Number],Table4[Status],"-",0)="Dead"),"Dead",
     OR(_xlfn.XLOOKUP(A2326,Table1[Tag Number],Table1[Status],"-",0)="Alive",
        _xlfn.XLOOKUP(A2326,Table2[Tag Number],Table2[Status],"-",0)="Alive",
        _xlfn.XLOOKUP(A2326,Table3[Tag Number],Table3[Status],"-",0)="Alive",
        _xlfn.XLOOKUP(A2326,Table4[Tag Number],Table4[Status],"-",0)="Alive"),"Alive",
     OR(_xlfn.XLOOKUP(A2326,Table1[Tag Number],Table1[Status],"-",0)="-",
        _xlfn.XLOOKUP(A2326,Table2[Tag Number],Table2[Status],"-",0)="-",
        _xlfn.XLOOKUP(A2326,Table3[Tag Number],Table3[Status],"-",0)="-",
        _xlfn.XLOOKUP(A2326,Table4[Tag Number],Table4[Status],"-",0)="-"),
   "-")</f>
        <v>-</v>
      </c>
      <c r="I2326" s="90"/>
      <c r="J2326" s="94"/>
      <c r="K2326" s="95"/>
      <c r="L2326" s="95"/>
      <c r="M2326" s="95"/>
      <c r="N2326" s="96"/>
      <c r="O2326" s="89"/>
      <c r="R2326" t="b">
        <f t="shared" si="73"/>
        <v>0</v>
      </c>
    </row>
    <row r="2327" spans="1:18" ht="15" thickBot="1" x14ac:dyDescent="0.35">
      <c r="A2327" s="3" t="s">
        <v>2784</v>
      </c>
      <c r="B2327" s="3" t="s">
        <v>1137</v>
      </c>
      <c r="C2327" s="84">
        <f>IF(COUNTIF(Table1[Tag Number], A2327), 1, 0)</f>
        <v>0</v>
      </c>
      <c r="D2327" s="85">
        <f>IF(COUNTIF(Table2[Tag Number], A2327), 1, 0)</f>
        <v>0</v>
      </c>
      <c r="E2327" s="86">
        <f>IF(COUNTIF(Table3[Tag Number], A2327), 1, 0)</f>
        <v>0</v>
      </c>
      <c r="F2327" s="86">
        <f>IF(COUNTIF(Table4[Tag Number], A2327), 1, 0)</f>
        <v>0</v>
      </c>
      <c r="G2327" s="87">
        <f t="shared" si="74"/>
        <v>0</v>
      </c>
      <c r="H2327" s="88" t="str" cm="1">
        <f t="array" ref="H2327">_xlfn.IFS(OR(_xlfn.XLOOKUP(A2327,Table1[Tag Number],Table1[Status],"-",0)="Dead",
        _xlfn.XLOOKUP(A2327,Table2[Tag Number],Table2[Status],"-",0)="Dead",
        _xlfn.XLOOKUP(A2327,Table3[Tag Number],Table3[Status],"-",0)="Dead",
        _xlfn.XLOOKUP(A2327,Table4[Tag Number],Table4[Status],"-",0)="Dead"),"Dead",
     OR(_xlfn.XLOOKUP(A2327,Table1[Tag Number],Table1[Status],"-",0)="Alive",
        _xlfn.XLOOKUP(A2327,Table2[Tag Number],Table2[Status],"-",0)="Alive",
        _xlfn.XLOOKUP(A2327,Table3[Tag Number],Table3[Status],"-",0)="Alive",
        _xlfn.XLOOKUP(A2327,Table4[Tag Number],Table4[Status],"-",0)="Alive"),"Alive",
     OR(_xlfn.XLOOKUP(A2327,Table1[Tag Number],Table1[Status],"-",0)="-",
        _xlfn.XLOOKUP(A2327,Table2[Tag Number],Table2[Status],"-",0)="-",
        _xlfn.XLOOKUP(A2327,Table3[Tag Number],Table3[Status],"-",0)="-",
        _xlfn.XLOOKUP(A2327,Table4[Tag Number],Table4[Status],"-",0)="-"),
   "-")</f>
        <v>-</v>
      </c>
      <c r="I2327" s="90"/>
      <c r="J2327" s="94"/>
      <c r="K2327" s="95"/>
      <c r="L2327" s="95"/>
      <c r="M2327" s="95"/>
      <c r="N2327" s="96"/>
      <c r="O2327" s="89"/>
      <c r="R2327" t="b">
        <f t="shared" si="73"/>
        <v>0</v>
      </c>
    </row>
    <row r="2328" spans="1:18" ht="15" thickBot="1" x14ac:dyDescent="0.35">
      <c r="A2328" s="2" t="s">
        <v>533</v>
      </c>
      <c r="B2328" s="2" t="s">
        <v>1137</v>
      </c>
      <c r="C2328" s="84">
        <f>IF(COUNTIF(Table1[Tag Number], A2328), 1, 0)</f>
        <v>0</v>
      </c>
      <c r="D2328" s="85">
        <f>IF(COUNTIF(Table2[Tag Number], A2328), 1, 0)</f>
        <v>0</v>
      </c>
      <c r="E2328" s="86">
        <f>IF(COUNTIF(Table3[Tag Number], A2328), 1, 0)</f>
        <v>0</v>
      </c>
      <c r="F2328" s="86">
        <f>IF(COUNTIF(Table4[Tag Number], A2328), 1, 0)</f>
        <v>0</v>
      </c>
      <c r="G2328" s="87">
        <f t="shared" si="74"/>
        <v>0</v>
      </c>
      <c r="H2328" s="88" t="str" cm="1">
        <f t="array" ref="H2328">_xlfn.IFS(OR(_xlfn.XLOOKUP(A2328,Table1[Tag Number],Table1[Status],"-",0)="Dead",
        _xlfn.XLOOKUP(A2328,Table2[Tag Number],Table2[Status],"-",0)="Dead",
        _xlfn.XLOOKUP(A2328,Table3[Tag Number],Table3[Status],"-",0)="Dead",
        _xlfn.XLOOKUP(A2328,Table4[Tag Number],Table4[Status],"-",0)="Dead"),"Dead",
     OR(_xlfn.XLOOKUP(A2328,Table1[Tag Number],Table1[Status],"-",0)="Alive",
        _xlfn.XLOOKUP(A2328,Table2[Tag Number],Table2[Status],"-",0)="Alive",
        _xlfn.XLOOKUP(A2328,Table3[Tag Number],Table3[Status],"-",0)="Alive",
        _xlfn.XLOOKUP(A2328,Table4[Tag Number],Table4[Status],"-",0)="Alive"),"Alive",
     OR(_xlfn.XLOOKUP(A2328,Table1[Tag Number],Table1[Status],"-",0)="-",
        _xlfn.XLOOKUP(A2328,Table2[Tag Number],Table2[Status],"-",0)="-",
        _xlfn.XLOOKUP(A2328,Table3[Tag Number],Table3[Status],"-",0)="-",
        _xlfn.XLOOKUP(A2328,Table4[Tag Number],Table4[Status],"-",0)="-"),
   "-")</f>
        <v>-</v>
      </c>
      <c r="I2328" s="90"/>
      <c r="J2328" s="94"/>
      <c r="K2328" s="95"/>
      <c r="L2328" s="95"/>
      <c r="M2328" s="95"/>
      <c r="N2328" s="96"/>
      <c r="O2328" s="89"/>
      <c r="R2328" t="b">
        <f t="shared" si="73"/>
        <v>0</v>
      </c>
    </row>
    <row r="2329" spans="1:18" ht="15" thickBot="1" x14ac:dyDescent="0.35">
      <c r="A2329" s="3" t="s">
        <v>2785</v>
      </c>
      <c r="B2329" s="3" t="s">
        <v>1137</v>
      </c>
      <c r="C2329" s="84">
        <f>IF(COUNTIF(Table1[Tag Number], A2329), 1, 0)</f>
        <v>0</v>
      </c>
      <c r="D2329" s="85">
        <f>IF(COUNTIF(Table2[Tag Number], A2329), 1, 0)</f>
        <v>0</v>
      </c>
      <c r="E2329" s="86">
        <f>IF(COUNTIF(Table3[Tag Number], A2329), 1, 0)</f>
        <v>0</v>
      </c>
      <c r="F2329" s="86">
        <f>IF(COUNTIF(Table4[Tag Number], A2329), 1, 0)</f>
        <v>0</v>
      </c>
      <c r="G2329" s="87">
        <f t="shared" si="74"/>
        <v>0</v>
      </c>
      <c r="H2329" s="88" t="str" cm="1">
        <f t="array" ref="H2329">_xlfn.IFS(OR(_xlfn.XLOOKUP(A2329,Table1[Tag Number],Table1[Status],"-",0)="Dead",
        _xlfn.XLOOKUP(A2329,Table2[Tag Number],Table2[Status],"-",0)="Dead",
        _xlfn.XLOOKUP(A2329,Table3[Tag Number],Table3[Status],"-",0)="Dead",
        _xlfn.XLOOKUP(A2329,Table4[Tag Number],Table4[Status],"-",0)="Dead"),"Dead",
     OR(_xlfn.XLOOKUP(A2329,Table1[Tag Number],Table1[Status],"-",0)="Alive",
        _xlfn.XLOOKUP(A2329,Table2[Tag Number],Table2[Status],"-",0)="Alive",
        _xlfn.XLOOKUP(A2329,Table3[Tag Number],Table3[Status],"-",0)="Alive",
        _xlfn.XLOOKUP(A2329,Table4[Tag Number],Table4[Status],"-",0)="Alive"),"Alive",
     OR(_xlfn.XLOOKUP(A2329,Table1[Tag Number],Table1[Status],"-",0)="-",
        _xlfn.XLOOKUP(A2329,Table2[Tag Number],Table2[Status],"-",0)="-",
        _xlfn.XLOOKUP(A2329,Table3[Tag Number],Table3[Status],"-",0)="-",
        _xlfn.XLOOKUP(A2329,Table4[Tag Number],Table4[Status],"-",0)="-"),
   "-")</f>
        <v>-</v>
      </c>
      <c r="I2329" s="90"/>
      <c r="J2329" s="94"/>
      <c r="K2329" s="95"/>
      <c r="L2329" s="95"/>
      <c r="M2329" s="95"/>
      <c r="N2329" s="96"/>
      <c r="O2329" s="89"/>
      <c r="R2329" t="b">
        <f t="shared" si="73"/>
        <v>0</v>
      </c>
    </row>
    <row r="2330" spans="1:18" ht="15" thickBot="1" x14ac:dyDescent="0.35">
      <c r="A2330" s="2" t="s">
        <v>852</v>
      </c>
      <c r="B2330" s="2" t="s">
        <v>1137</v>
      </c>
      <c r="C2330" s="84">
        <f>IF(COUNTIF(Table1[Tag Number], A2330), 1, 0)</f>
        <v>0</v>
      </c>
      <c r="D2330" s="85">
        <f>IF(COUNTIF(Table2[Tag Number], A2330), 1, 0)</f>
        <v>0</v>
      </c>
      <c r="E2330" s="86">
        <f>IF(COUNTIF(Table3[Tag Number], A2330), 1, 0)</f>
        <v>0</v>
      </c>
      <c r="F2330" s="86">
        <f>IF(COUNTIF(Table4[Tag Number], A2330), 1, 0)</f>
        <v>0</v>
      </c>
      <c r="G2330" s="87">
        <f t="shared" si="74"/>
        <v>0</v>
      </c>
      <c r="H2330" s="88" t="str" cm="1">
        <f t="array" ref="H2330">_xlfn.IFS(OR(_xlfn.XLOOKUP(A2330,Table1[Tag Number],Table1[Status],"-",0)="Dead",
        _xlfn.XLOOKUP(A2330,Table2[Tag Number],Table2[Status],"-",0)="Dead",
        _xlfn.XLOOKUP(A2330,Table3[Tag Number],Table3[Status],"-",0)="Dead",
        _xlfn.XLOOKUP(A2330,Table4[Tag Number],Table4[Status],"-",0)="Dead"),"Dead",
     OR(_xlfn.XLOOKUP(A2330,Table1[Tag Number],Table1[Status],"-",0)="Alive",
        _xlfn.XLOOKUP(A2330,Table2[Tag Number],Table2[Status],"-",0)="Alive",
        _xlfn.XLOOKUP(A2330,Table3[Tag Number],Table3[Status],"-",0)="Alive",
        _xlfn.XLOOKUP(A2330,Table4[Tag Number],Table4[Status],"-",0)="Alive"),"Alive",
     OR(_xlfn.XLOOKUP(A2330,Table1[Tag Number],Table1[Status],"-",0)="-",
        _xlfn.XLOOKUP(A2330,Table2[Tag Number],Table2[Status],"-",0)="-",
        _xlfn.XLOOKUP(A2330,Table3[Tag Number],Table3[Status],"-",0)="-",
        _xlfn.XLOOKUP(A2330,Table4[Tag Number],Table4[Status],"-",0)="-"),
   "-")</f>
        <v>-</v>
      </c>
      <c r="I2330" s="90"/>
      <c r="J2330" s="94"/>
      <c r="K2330" s="95"/>
      <c r="L2330" s="95"/>
      <c r="M2330" s="95"/>
      <c r="N2330" s="96"/>
      <c r="O2330" s="89"/>
      <c r="R2330" t="b">
        <f t="shared" si="73"/>
        <v>0</v>
      </c>
    </row>
    <row r="2331" spans="1:18" ht="15" thickBot="1" x14ac:dyDescent="0.35">
      <c r="A2331" s="3" t="s">
        <v>2786</v>
      </c>
      <c r="B2331" s="3" t="s">
        <v>1137</v>
      </c>
      <c r="C2331" s="84">
        <f>IF(COUNTIF(Table1[Tag Number], A2331), 1, 0)</f>
        <v>0</v>
      </c>
      <c r="D2331" s="85">
        <f>IF(COUNTIF(Table2[Tag Number], A2331), 1, 0)</f>
        <v>0</v>
      </c>
      <c r="E2331" s="86">
        <f>IF(COUNTIF(Table3[Tag Number], A2331), 1, 0)</f>
        <v>0</v>
      </c>
      <c r="F2331" s="86">
        <f>IF(COUNTIF(Table4[Tag Number], A2331), 1, 0)</f>
        <v>0</v>
      </c>
      <c r="G2331" s="87">
        <f t="shared" si="74"/>
        <v>0</v>
      </c>
      <c r="H2331" s="88" t="str" cm="1">
        <f t="array" ref="H2331">_xlfn.IFS(OR(_xlfn.XLOOKUP(A2331,Table1[Tag Number],Table1[Status],"-",0)="Dead",
        _xlfn.XLOOKUP(A2331,Table2[Tag Number],Table2[Status],"-",0)="Dead",
        _xlfn.XLOOKUP(A2331,Table3[Tag Number],Table3[Status],"-",0)="Dead",
        _xlfn.XLOOKUP(A2331,Table4[Tag Number],Table4[Status],"-",0)="Dead"),"Dead",
     OR(_xlfn.XLOOKUP(A2331,Table1[Tag Number],Table1[Status],"-",0)="Alive",
        _xlfn.XLOOKUP(A2331,Table2[Tag Number],Table2[Status],"-",0)="Alive",
        _xlfn.XLOOKUP(A2331,Table3[Tag Number],Table3[Status],"-",0)="Alive",
        _xlfn.XLOOKUP(A2331,Table4[Tag Number],Table4[Status],"-",0)="Alive"),"Alive",
     OR(_xlfn.XLOOKUP(A2331,Table1[Tag Number],Table1[Status],"-",0)="-",
        _xlfn.XLOOKUP(A2331,Table2[Tag Number],Table2[Status],"-",0)="-",
        _xlfn.XLOOKUP(A2331,Table3[Tag Number],Table3[Status],"-",0)="-",
        _xlfn.XLOOKUP(A2331,Table4[Tag Number],Table4[Status],"-",0)="-"),
   "-")</f>
        <v>-</v>
      </c>
      <c r="I2331" s="90"/>
      <c r="J2331" s="94"/>
      <c r="K2331" s="95"/>
      <c r="L2331" s="95"/>
      <c r="M2331" s="95"/>
      <c r="N2331" s="96"/>
      <c r="O2331" s="89"/>
      <c r="R2331" t="b">
        <f t="shared" si="73"/>
        <v>0</v>
      </c>
    </row>
    <row r="2332" spans="1:18" ht="15" thickBot="1" x14ac:dyDescent="0.35">
      <c r="A2332" s="2" t="s">
        <v>484</v>
      </c>
      <c r="B2332" s="2" t="s">
        <v>1137</v>
      </c>
      <c r="C2332" s="84">
        <f>IF(COUNTIF(Table1[Tag Number], A2332), 1, 0)</f>
        <v>0</v>
      </c>
      <c r="D2332" s="85">
        <f>IF(COUNTIF(Table2[Tag Number], A2332), 1, 0)</f>
        <v>0</v>
      </c>
      <c r="E2332" s="86">
        <f>IF(COUNTIF(Table3[Tag Number], A2332), 1, 0)</f>
        <v>0</v>
      </c>
      <c r="F2332" s="86">
        <f>IF(COUNTIF(Table4[Tag Number], A2332), 1, 0)</f>
        <v>0</v>
      </c>
      <c r="G2332" s="87">
        <f t="shared" si="74"/>
        <v>0</v>
      </c>
      <c r="H2332" s="88" t="str" cm="1">
        <f t="array" ref="H2332">_xlfn.IFS(OR(_xlfn.XLOOKUP(A2332,Table1[Tag Number],Table1[Status],"-",0)="Dead",
        _xlfn.XLOOKUP(A2332,Table2[Tag Number],Table2[Status],"-",0)="Dead",
        _xlfn.XLOOKUP(A2332,Table3[Tag Number],Table3[Status],"-",0)="Dead",
        _xlfn.XLOOKUP(A2332,Table4[Tag Number],Table4[Status],"-",0)="Dead"),"Dead",
     OR(_xlfn.XLOOKUP(A2332,Table1[Tag Number],Table1[Status],"-",0)="Alive",
        _xlfn.XLOOKUP(A2332,Table2[Tag Number],Table2[Status],"-",0)="Alive",
        _xlfn.XLOOKUP(A2332,Table3[Tag Number],Table3[Status],"-",0)="Alive",
        _xlfn.XLOOKUP(A2332,Table4[Tag Number],Table4[Status],"-",0)="Alive"),"Alive",
     OR(_xlfn.XLOOKUP(A2332,Table1[Tag Number],Table1[Status],"-",0)="-",
        _xlfn.XLOOKUP(A2332,Table2[Tag Number],Table2[Status],"-",0)="-",
        _xlfn.XLOOKUP(A2332,Table3[Tag Number],Table3[Status],"-",0)="-",
        _xlfn.XLOOKUP(A2332,Table4[Tag Number],Table4[Status],"-",0)="-"),
   "-")</f>
        <v>-</v>
      </c>
      <c r="I2332" s="90"/>
      <c r="J2332" s="94"/>
      <c r="K2332" s="95"/>
      <c r="L2332" s="95"/>
      <c r="M2332" s="95"/>
      <c r="N2332" s="96"/>
      <c r="O2332" s="89"/>
      <c r="R2332" t="b">
        <f t="shared" si="73"/>
        <v>0</v>
      </c>
    </row>
    <row r="2333" spans="1:18" ht="15" thickBot="1" x14ac:dyDescent="0.35">
      <c r="A2333" s="3" t="s">
        <v>2787</v>
      </c>
      <c r="B2333" s="3" t="s">
        <v>1137</v>
      </c>
      <c r="C2333" s="84">
        <f>IF(COUNTIF(Table1[Tag Number], A2333), 1, 0)</f>
        <v>0</v>
      </c>
      <c r="D2333" s="85">
        <f>IF(COUNTIF(Table2[Tag Number], A2333), 1, 0)</f>
        <v>0</v>
      </c>
      <c r="E2333" s="86">
        <f>IF(COUNTIF(Table3[Tag Number], A2333), 1, 0)</f>
        <v>0</v>
      </c>
      <c r="F2333" s="86">
        <f>IF(COUNTIF(Table4[Tag Number], A2333), 1, 0)</f>
        <v>0</v>
      </c>
      <c r="G2333" s="87">
        <f t="shared" si="74"/>
        <v>0</v>
      </c>
      <c r="H2333" s="88" t="str" cm="1">
        <f t="array" ref="H2333">_xlfn.IFS(OR(_xlfn.XLOOKUP(A2333,Table1[Tag Number],Table1[Status],"-",0)="Dead",
        _xlfn.XLOOKUP(A2333,Table2[Tag Number],Table2[Status],"-",0)="Dead",
        _xlfn.XLOOKUP(A2333,Table3[Tag Number],Table3[Status],"-",0)="Dead",
        _xlfn.XLOOKUP(A2333,Table4[Tag Number],Table4[Status],"-",0)="Dead"),"Dead",
     OR(_xlfn.XLOOKUP(A2333,Table1[Tag Number],Table1[Status],"-",0)="Alive",
        _xlfn.XLOOKUP(A2333,Table2[Tag Number],Table2[Status],"-",0)="Alive",
        _xlfn.XLOOKUP(A2333,Table3[Tag Number],Table3[Status],"-",0)="Alive",
        _xlfn.XLOOKUP(A2333,Table4[Tag Number],Table4[Status],"-",0)="Alive"),"Alive",
     OR(_xlfn.XLOOKUP(A2333,Table1[Tag Number],Table1[Status],"-",0)="-",
        _xlfn.XLOOKUP(A2333,Table2[Tag Number],Table2[Status],"-",0)="-",
        _xlfn.XLOOKUP(A2333,Table3[Tag Number],Table3[Status],"-",0)="-",
        _xlfn.XLOOKUP(A2333,Table4[Tag Number],Table4[Status],"-",0)="-"),
   "-")</f>
        <v>-</v>
      </c>
      <c r="I2333" s="90"/>
      <c r="J2333" s="94"/>
      <c r="K2333" s="95"/>
      <c r="L2333" s="95"/>
      <c r="M2333" s="95"/>
      <c r="N2333" s="96"/>
      <c r="O2333" s="89"/>
      <c r="R2333" t="b">
        <f t="shared" si="73"/>
        <v>0</v>
      </c>
    </row>
    <row r="2334" spans="1:18" ht="15" thickBot="1" x14ac:dyDescent="0.35">
      <c r="A2334" s="2" t="s">
        <v>2788</v>
      </c>
      <c r="B2334" s="2" t="s">
        <v>1137</v>
      </c>
      <c r="C2334" s="84">
        <f>IF(COUNTIF(Table1[Tag Number], A2334), 1, 0)</f>
        <v>0</v>
      </c>
      <c r="D2334" s="85">
        <f>IF(COUNTIF(Table2[Tag Number], A2334), 1, 0)</f>
        <v>0</v>
      </c>
      <c r="E2334" s="86">
        <f>IF(COUNTIF(Table3[Tag Number], A2334), 1, 0)</f>
        <v>0</v>
      </c>
      <c r="F2334" s="86">
        <f>IF(COUNTIF(Table4[Tag Number], A2334), 1, 0)</f>
        <v>0</v>
      </c>
      <c r="G2334" s="87">
        <f t="shared" si="74"/>
        <v>0</v>
      </c>
      <c r="H2334" s="88" t="str" cm="1">
        <f t="array" ref="H2334">_xlfn.IFS(OR(_xlfn.XLOOKUP(A2334,Table1[Tag Number],Table1[Status],"-",0)="Dead",
        _xlfn.XLOOKUP(A2334,Table2[Tag Number],Table2[Status],"-",0)="Dead",
        _xlfn.XLOOKUP(A2334,Table3[Tag Number],Table3[Status],"-",0)="Dead",
        _xlfn.XLOOKUP(A2334,Table4[Tag Number],Table4[Status],"-",0)="Dead"),"Dead",
     OR(_xlfn.XLOOKUP(A2334,Table1[Tag Number],Table1[Status],"-",0)="Alive",
        _xlfn.XLOOKUP(A2334,Table2[Tag Number],Table2[Status],"-",0)="Alive",
        _xlfn.XLOOKUP(A2334,Table3[Tag Number],Table3[Status],"-",0)="Alive",
        _xlfn.XLOOKUP(A2334,Table4[Tag Number],Table4[Status],"-",0)="Alive"),"Alive",
     OR(_xlfn.XLOOKUP(A2334,Table1[Tag Number],Table1[Status],"-",0)="-",
        _xlfn.XLOOKUP(A2334,Table2[Tag Number],Table2[Status],"-",0)="-",
        _xlfn.XLOOKUP(A2334,Table3[Tag Number],Table3[Status],"-",0)="-",
        _xlfn.XLOOKUP(A2334,Table4[Tag Number],Table4[Status],"-",0)="-"),
   "-")</f>
        <v>-</v>
      </c>
      <c r="I2334" s="90"/>
      <c r="J2334" s="94"/>
      <c r="K2334" s="95"/>
      <c r="L2334" s="95"/>
      <c r="M2334" s="95"/>
      <c r="N2334" s="96"/>
      <c r="O2334" s="89"/>
      <c r="R2334" t="b">
        <f t="shared" si="73"/>
        <v>0</v>
      </c>
    </row>
    <row r="2335" spans="1:18" ht="15" thickBot="1" x14ac:dyDescent="0.35">
      <c r="A2335" s="3" t="s">
        <v>2789</v>
      </c>
      <c r="B2335" s="3" t="s">
        <v>1137</v>
      </c>
      <c r="C2335" s="84">
        <f>IF(COUNTIF(Table1[Tag Number], A2335), 1, 0)</f>
        <v>0</v>
      </c>
      <c r="D2335" s="85">
        <f>IF(COUNTIF(Table2[Tag Number], A2335), 1, 0)</f>
        <v>0</v>
      </c>
      <c r="E2335" s="86">
        <f>IF(COUNTIF(Table3[Tag Number], A2335), 1, 0)</f>
        <v>0</v>
      </c>
      <c r="F2335" s="86">
        <f>IF(COUNTIF(Table4[Tag Number], A2335), 1, 0)</f>
        <v>0</v>
      </c>
      <c r="G2335" s="87">
        <f t="shared" si="74"/>
        <v>0</v>
      </c>
      <c r="H2335" s="88" t="str" cm="1">
        <f t="array" ref="H2335">_xlfn.IFS(OR(_xlfn.XLOOKUP(A2335,Table1[Tag Number],Table1[Status],"-",0)="Dead",
        _xlfn.XLOOKUP(A2335,Table2[Tag Number],Table2[Status],"-",0)="Dead",
        _xlfn.XLOOKUP(A2335,Table3[Tag Number],Table3[Status],"-",0)="Dead",
        _xlfn.XLOOKUP(A2335,Table4[Tag Number],Table4[Status],"-",0)="Dead"),"Dead",
     OR(_xlfn.XLOOKUP(A2335,Table1[Tag Number],Table1[Status],"-",0)="Alive",
        _xlfn.XLOOKUP(A2335,Table2[Tag Number],Table2[Status],"-",0)="Alive",
        _xlfn.XLOOKUP(A2335,Table3[Tag Number],Table3[Status],"-",0)="Alive",
        _xlfn.XLOOKUP(A2335,Table4[Tag Number],Table4[Status],"-",0)="Alive"),"Alive",
     OR(_xlfn.XLOOKUP(A2335,Table1[Tag Number],Table1[Status],"-",0)="-",
        _xlfn.XLOOKUP(A2335,Table2[Tag Number],Table2[Status],"-",0)="-",
        _xlfn.XLOOKUP(A2335,Table3[Tag Number],Table3[Status],"-",0)="-",
        _xlfn.XLOOKUP(A2335,Table4[Tag Number],Table4[Status],"-",0)="-"),
   "-")</f>
        <v>-</v>
      </c>
      <c r="I2335" s="90"/>
      <c r="J2335" s="94"/>
      <c r="K2335" s="95"/>
      <c r="L2335" s="95"/>
      <c r="M2335" s="95"/>
      <c r="N2335" s="96"/>
      <c r="O2335" s="89"/>
      <c r="R2335" t="b">
        <f t="shared" si="73"/>
        <v>0</v>
      </c>
    </row>
    <row r="2336" spans="1:18" ht="15" thickBot="1" x14ac:dyDescent="0.35">
      <c r="A2336" s="2" t="s">
        <v>2790</v>
      </c>
      <c r="B2336" s="2" t="s">
        <v>1137</v>
      </c>
      <c r="C2336" s="84">
        <f>IF(COUNTIF(Table1[Tag Number], A2336), 1, 0)</f>
        <v>0</v>
      </c>
      <c r="D2336" s="85">
        <f>IF(COUNTIF(Table2[Tag Number], A2336), 1, 0)</f>
        <v>0</v>
      </c>
      <c r="E2336" s="86">
        <f>IF(COUNTIF(Table3[Tag Number], A2336), 1, 0)</f>
        <v>0</v>
      </c>
      <c r="F2336" s="86">
        <f>IF(COUNTIF(Table4[Tag Number], A2336), 1, 0)</f>
        <v>0</v>
      </c>
      <c r="G2336" s="87">
        <f t="shared" si="74"/>
        <v>0</v>
      </c>
      <c r="H2336" s="88" t="str" cm="1">
        <f t="array" ref="H2336">_xlfn.IFS(OR(_xlfn.XLOOKUP(A2336,Table1[Tag Number],Table1[Status],"-",0)="Dead",
        _xlfn.XLOOKUP(A2336,Table2[Tag Number],Table2[Status],"-",0)="Dead",
        _xlfn.XLOOKUP(A2336,Table3[Tag Number],Table3[Status],"-",0)="Dead",
        _xlfn.XLOOKUP(A2336,Table4[Tag Number],Table4[Status],"-",0)="Dead"),"Dead",
     OR(_xlfn.XLOOKUP(A2336,Table1[Tag Number],Table1[Status],"-",0)="Alive",
        _xlfn.XLOOKUP(A2336,Table2[Tag Number],Table2[Status],"-",0)="Alive",
        _xlfn.XLOOKUP(A2336,Table3[Tag Number],Table3[Status],"-",0)="Alive",
        _xlfn.XLOOKUP(A2336,Table4[Tag Number],Table4[Status],"-",0)="Alive"),"Alive",
     OR(_xlfn.XLOOKUP(A2336,Table1[Tag Number],Table1[Status],"-",0)="-",
        _xlfn.XLOOKUP(A2336,Table2[Tag Number],Table2[Status],"-",0)="-",
        _xlfn.XLOOKUP(A2336,Table3[Tag Number],Table3[Status],"-",0)="-",
        _xlfn.XLOOKUP(A2336,Table4[Tag Number],Table4[Status],"-",0)="-"),
   "-")</f>
        <v>-</v>
      </c>
      <c r="I2336" s="90"/>
      <c r="J2336" s="94"/>
      <c r="K2336" s="95"/>
      <c r="L2336" s="95"/>
      <c r="M2336" s="95"/>
      <c r="N2336" s="96"/>
      <c r="O2336" s="89"/>
      <c r="R2336" t="b">
        <f t="shared" si="73"/>
        <v>0</v>
      </c>
    </row>
    <row r="2337" spans="1:18" ht="15" thickBot="1" x14ac:dyDescent="0.35">
      <c r="A2337" s="3" t="s">
        <v>2791</v>
      </c>
      <c r="B2337" s="3" t="s">
        <v>1137</v>
      </c>
      <c r="C2337" s="84">
        <f>IF(COUNTIF(Table1[Tag Number], A2337), 1, 0)</f>
        <v>0</v>
      </c>
      <c r="D2337" s="85">
        <f>IF(COUNTIF(Table2[Tag Number], A2337), 1, 0)</f>
        <v>0</v>
      </c>
      <c r="E2337" s="86">
        <f>IF(COUNTIF(Table3[Tag Number], A2337), 1, 0)</f>
        <v>0</v>
      </c>
      <c r="F2337" s="86">
        <f>IF(COUNTIF(Table4[Tag Number], A2337), 1, 0)</f>
        <v>0</v>
      </c>
      <c r="G2337" s="87">
        <f t="shared" si="74"/>
        <v>0</v>
      </c>
      <c r="H2337" s="88" t="str" cm="1">
        <f t="array" ref="H2337">_xlfn.IFS(OR(_xlfn.XLOOKUP(A2337,Table1[Tag Number],Table1[Status],"-",0)="Dead",
        _xlfn.XLOOKUP(A2337,Table2[Tag Number],Table2[Status],"-",0)="Dead",
        _xlfn.XLOOKUP(A2337,Table3[Tag Number],Table3[Status],"-",0)="Dead",
        _xlfn.XLOOKUP(A2337,Table4[Tag Number],Table4[Status],"-",0)="Dead"),"Dead",
     OR(_xlfn.XLOOKUP(A2337,Table1[Tag Number],Table1[Status],"-",0)="Alive",
        _xlfn.XLOOKUP(A2337,Table2[Tag Number],Table2[Status],"-",0)="Alive",
        _xlfn.XLOOKUP(A2337,Table3[Tag Number],Table3[Status],"-",0)="Alive",
        _xlfn.XLOOKUP(A2337,Table4[Tag Number],Table4[Status],"-",0)="Alive"),"Alive",
     OR(_xlfn.XLOOKUP(A2337,Table1[Tag Number],Table1[Status],"-",0)="-",
        _xlfn.XLOOKUP(A2337,Table2[Tag Number],Table2[Status],"-",0)="-",
        _xlfn.XLOOKUP(A2337,Table3[Tag Number],Table3[Status],"-",0)="-",
        _xlfn.XLOOKUP(A2337,Table4[Tag Number],Table4[Status],"-",0)="-"),
   "-")</f>
        <v>-</v>
      </c>
      <c r="I2337" s="90"/>
      <c r="J2337" s="94"/>
      <c r="K2337" s="95"/>
      <c r="L2337" s="95"/>
      <c r="M2337" s="95"/>
      <c r="N2337" s="96"/>
      <c r="O2337" s="89"/>
      <c r="R2337" t="b">
        <f t="shared" si="73"/>
        <v>0</v>
      </c>
    </row>
    <row r="2338" spans="1:18" ht="15" thickBot="1" x14ac:dyDescent="0.35">
      <c r="A2338" s="2" t="s">
        <v>393</v>
      </c>
      <c r="B2338" s="2" t="s">
        <v>1145</v>
      </c>
      <c r="C2338" s="84">
        <f>IF(COUNTIF(Table1[Tag Number], A2338), 1, 0)</f>
        <v>0</v>
      </c>
      <c r="D2338" s="85">
        <f>IF(COUNTIF(Table2[Tag Number], A2338), 1, 0)</f>
        <v>0</v>
      </c>
      <c r="E2338" s="86">
        <f>IF(COUNTIF(Table3[Tag Number], A2338), 1, 0)</f>
        <v>0</v>
      </c>
      <c r="F2338" s="86">
        <f>IF(COUNTIF(Table4[Tag Number], A2338), 1, 0)</f>
        <v>0</v>
      </c>
      <c r="G2338" s="87">
        <f t="shared" si="74"/>
        <v>0</v>
      </c>
      <c r="H2338" s="88" t="str" cm="1">
        <f t="array" ref="H2338">_xlfn.IFS(OR(_xlfn.XLOOKUP(A2338,Table1[Tag Number],Table1[Status],"-",0)="Dead",
        _xlfn.XLOOKUP(A2338,Table2[Tag Number],Table2[Status],"-",0)="Dead",
        _xlfn.XLOOKUP(A2338,Table3[Tag Number],Table3[Status],"-",0)="Dead",
        _xlfn.XLOOKUP(A2338,Table4[Tag Number],Table4[Status],"-",0)="Dead"),"Dead",
     OR(_xlfn.XLOOKUP(A2338,Table1[Tag Number],Table1[Status],"-",0)="Alive",
        _xlfn.XLOOKUP(A2338,Table2[Tag Number],Table2[Status],"-",0)="Alive",
        _xlfn.XLOOKUP(A2338,Table3[Tag Number],Table3[Status],"-",0)="Alive",
        _xlfn.XLOOKUP(A2338,Table4[Tag Number],Table4[Status],"-",0)="Alive"),"Alive",
     OR(_xlfn.XLOOKUP(A2338,Table1[Tag Number],Table1[Status],"-",0)="-",
        _xlfn.XLOOKUP(A2338,Table2[Tag Number],Table2[Status],"-",0)="-",
        _xlfn.XLOOKUP(A2338,Table3[Tag Number],Table3[Status],"-",0)="-",
        _xlfn.XLOOKUP(A2338,Table4[Tag Number],Table4[Status],"-",0)="-"),
   "-")</f>
        <v>-</v>
      </c>
      <c r="I2338" s="90"/>
      <c r="J2338" s="94"/>
      <c r="K2338" s="95"/>
      <c r="L2338" s="95"/>
      <c r="M2338" s="95"/>
      <c r="N2338" s="96"/>
      <c r="O2338" s="89"/>
      <c r="R2338" t="b">
        <f t="shared" si="73"/>
        <v>0</v>
      </c>
    </row>
    <row r="2339" spans="1:18" ht="15" thickBot="1" x14ac:dyDescent="0.35">
      <c r="A2339" s="3" t="s">
        <v>2792</v>
      </c>
      <c r="B2339" s="3" t="s">
        <v>1137</v>
      </c>
      <c r="C2339" s="84">
        <f>IF(COUNTIF(Table1[Tag Number], A2339), 1, 0)</f>
        <v>0</v>
      </c>
      <c r="D2339" s="85">
        <f>IF(COUNTIF(Table2[Tag Number], A2339), 1, 0)</f>
        <v>0</v>
      </c>
      <c r="E2339" s="86">
        <f>IF(COUNTIF(Table3[Tag Number], A2339), 1, 0)</f>
        <v>0</v>
      </c>
      <c r="F2339" s="86">
        <f>IF(COUNTIF(Table4[Tag Number], A2339), 1, 0)</f>
        <v>0</v>
      </c>
      <c r="G2339" s="87">
        <f t="shared" si="74"/>
        <v>0</v>
      </c>
      <c r="H2339" s="88" t="str" cm="1">
        <f t="array" ref="H2339">_xlfn.IFS(OR(_xlfn.XLOOKUP(A2339,Table1[Tag Number],Table1[Status],"-",0)="Dead",
        _xlfn.XLOOKUP(A2339,Table2[Tag Number],Table2[Status],"-",0)="Dead",
        _xlfn.XLOOKUP(A2339,Table3[Tag Number],Table3[Status],"-",0)="Dead",
        _xlfn.XLOOKUP(A2339,Table4[Tag Number],Table4[Status],"-",0)="Dead"),"Dead",
     OR(_xlfn.XLOOKUP(A2339,Table1[Tag Number],Table1[Status],"-",0)="Alive",
        _xlfn.XLOOKUP(A2339,Table2[Tag Number],Table2[Status],"-",0)="Alive",
        _xlfn.XLOOKUP(A2339,Table3[Tag Number],Table3[Status],"-",0)="Alive",
        _xlfn.XLOOKUP(A2339,Table4[Tag Number],Table4[Status],"-",0)="Alive"),"Alive",
     OR(_xlfn.XLOOKUP(A2339,Table1[Tag Number],Table1[Status],"-",0)="-",
        _xlfn.XLOOKUP(A2339,Table2[Tag Number],Table2[Status],"-",0)="-",
        _xlfn.XLOOKUP(A2339,Table3[Tag Number],Table3[Status],"-",0)="-",
        _xlfn.XLOOKUP(A2339,Table4[Tag Number],Table4[Status],"-",0)="-"),
   "-")</f>
        <v>-</v>
      </c>
      <c r="I2339" s="90"/>
      <c r="J2339" s="94"/>
      <c r="K2339" s="95"/>
      <c r="L2339" s="95"/>
      <c r="M2339" s="95"/>
      <c r="N2339" s="96"/>
      <c r="O2339" s="89"/>
      <c r="R2339" t="b">
        <f t="shared" si="73"/>
        <v>0</v>
      </c>
    </row>
    <row r="2340" spans="1:18" ht="15" thickBot="1" x14ac:dyDescent="0.35">
      <c r="A2340" s="2" t="s">
        <v>2793</v>
      </c>
      <c r="B2340" s="2" t="s">
        <v>1137</v>
      </c>
      <c r="C2340" s="84">
        <f>IF(COUNTIF(Table1[Tag Number], A2340), 1, 0)</f>
        <v>0</v>
      </c>
      <c r="D2340" s="85">
        <f>IF(COUNTIF(Table2[Tag Number], A2340), 1, 0)</f>
        <v>0</v>
      </c>
      <c r="E2340" s="86">
        <f>IF(COUNTIF(Table3[Tag Number], A2340), 1, 0)</f>
        <v>0</v>
      </c>
      <c r="F2340" s="86">
        <f>IF(COUNTIF(Table4[Tag Number], A2340), 1, 0)</f>
        <v>0</v>
      </c>
      <c r="G2340" s="87">
        <f t="shared" si="74"/>
        <v>0</v>
      </c>
      <c r="H2340" s="88" t="str" cm="1">
        <f t="array" ref="H2340">_xlfn.IFS(OR(_xlfn.XLOOKUP(A2340,Table1[Tag Number],Table1[Status],"-",0)="Dead",
        _xlfn.XLOOKUP(A2340,Table2[Tag Number],Table2[Status],"-",0)="Dead",
        _xlfn.XLOOKUP(A2340,Table3[Tag Number],Table3[Status],"-",0)="Dead",
        _xlfn.XLOOKUP(A2340,Table4[Tag Number],Table4[Status],"-",0)="Dead"),"Dead",
     OR(_xlfn.XLOOKUP(A2340,Table1[Tag Number],Table1[Status],"-",0)="Alive",
        _xlfn.XLOOKUP(A2340,Table2[Tag Number],Table2[Status],"-",0)="Alive",
        _xlfn.XLOOKUP(A2340,Table3[Tag Number],Table3[Status],"-",0)="Alive",
        _xlfn.XLOOKUP(A2340,Table4[Tag Number],Table4[Status],"-",0)="Alive"),"Alive",
     OR(_xlfn.XLOOKUP(A2340,Table1[Tag Number],Table1[Status],"-",0)="-",
        _xlfn.XLOOKUP(A2340,Table2[Tag Number],Table2[Status],"-",0)="-",
        _xlfn.XLOOKUP(A2340,Table3[Tag Number],Table3[Status],"-",0)="-",
        _xlfn.XLOOKUP(A2340,Table4[Tag Number],Table4[Status],"-",0)="-"),
   "-")</f>
        <v>-</v>
      </c>
      <c r="I2340" s="90"/>
      <c r="J2340" s="94"/>
      <c r="K2340" s="95"/>
      <c r="L2340" s="95"/>
      <c r="M2340" s="95"/>
      <c r="N2340" s="96"/>
      <c r="O2340" s="89"/>
      <c r="R2340" t="b">
        <f t="shared" si="73"/>
        <v>0</v>
      </c>
    </row>
    <row r="2341" spans="1:18" ht="15" thickBot="1" x14ac:dyDescent="0.35">
      <c r="A2341" s="3" t="s">
        <v>829</v>
      </c>
      <c r="B2341" s="3" t="s">
        <v>1137</v>
      </c>
      <c r="C2341" s="84">
        <f>IF(COUNTIF(Table1[Tag Number], A2341), 1, 0)</f>
        <v>0</v>
      </c>
      <c r="D2341" s="85">
        <f>IF(COUNTIF(Table2[Tag Number], A2341), 1, 0)</f>
        <v>0</v>
      </c>
      <c r="E2341" s="86">
        <f>IF(COUNTIF(Table3[Tag Number], A2341), 1, 0)</f>
        <v>0</v>
      </c>
      <c r="F2341" s="86">
        <f>IF(COUNTIF(Table4[Tag Number], A2341), 1, 0)</f>
        <v>0</v>
      </c>
      <c r="G2341" s="87">
        <f t="shared" si="74"/>
        <v>0</v>
      </c>
      <c r="H2341" s="88" t="str" cm="1">
        <f t="array" ref="H2341">_xlfn.IFS(OR(_xlfn.XLOOKUP(A2341,Table1[Tag Number],Table1[Status],"-",0)="Dead",
        _xlfn.XLOOKUP(A2341,Table2[Tag Number],Table2[Status],"-",0)="Dead",
        _xlfn.XLOOKUP(A2341,Table3[Tag Number],Table3[Status],"-",0)="Dead",
        _xlfn.XLOOKUP(A2341,Table4[Tag Number],Table4[Status],"-",0)="Dead"),"Dead",
     OR(_xlfn.XLOOKUP(A2341,Table1[Tag Number],Table1[Status],"-",0)="Alive",
        _xlfn.XLOOKUP(A2341,Table2[Tag Number],Table2[Status],"-",0)="Alive",
        _xlfn.XLOOKUP(A2341,Table3[Tag Number],Table3[Status],"-",0)="Alive",
        _xlfn.XLOOKUP(A2341,Table4[Tag Number],Table4[Status],"-",0)="Alive"),"Alive",
     OR(_xlfn.XLOOKUP(A2341,Table1[Tag Number],Table1[Status],"-",0)="-",
        _xlfn.XLOOKUP(A2341,Table2[Tag Number],Table2[Status],"-",0)="-",
        _xlfn.XLOOKUP(A2341,Table3[Tag Number],Table3[Status],"-",0)="-",
        _xlfn.XLOOKUP(A2341,Table4[Tag Number],Table4[Status],"-",0)="-"),
   "-")</f>
        <v>-</v>
      </c>
      <c r="I2341" s="90"/>
      <c r="J2341" s="94"/>
      <c r="K2341" s="95"/>
      <c r="L2341" s="95"/>
      <c r="M2341" s="95"/>
      <c r="N2341" s="96"/>
      <c r="O2341" s="89"/>
      <c r="R2341" t="b">
        <f t="shared" si="73"/>
        <v>0</v>
      </c>
    </row>
    <row r="2342" spans="1:18" ht="15" thickBot="1" x14ac:dyDescent="0.35">
      <c r="A2342" s="2" t="s">
        <v>2794</v>
      </c>
      <c r="B2342" s="2" t="s">
        <v>1137</v>
      </c>
      <c r="C2342" s="84">
        <f>IF(COUNTIF(Table1[Tag Number], A2342), 1, 0)</f>
        <v>0</v>
      </c>
      <c r="D2342" s="85">
        <f>IF(COUNTIF(Table2[Tag Number], A2342), 1, 0)</f>
        <v>0</v>
      </c>
      <c r="E2342" s="86">
        <f>IF(COUNTIF(Table3[Tag Number], A2342), 1, 0)</f>
        <v>0</v>
      </c>
      <c r="F2342" s="86">
        <f>IF(COUNTIF(Table4[Tag Number], A2342), 1, 0)</f>
        <v>0</v>
      </c>
      <c r="G2342" s="87">
        <f t="shared" si="74"/>
        <v>0</v>
      </c>
      <c r="H2342" s="88" t="str" cm="1">
        <f t="array" ref="H2342">_xlfn.IFS(OR(_xlfn.XLOOKUP(A2342,Table1[Tag Number],Table1[Status],"-",0)="Dead",
        _xlfn.XLOOKUP(A2342,Table2[Tag Number],Table2[Status],"-",0)="Dead",
        _xlfn.XLOOKUP(A2342,Table3[Tag Number],Table3[Status],"-",0)="Dead",
        _xlfn.XLOOKUP(A2342,Table4[Tag Number],Table4[Status],"-",0)="Dead"),"Dead",
     OR(_xlfn.XLOOKUP(A2342,Table1[Tag Number],Table1[Status],"-",0)="Alive",
        _xlfn.XLOOKUP(A2342,Table2[Tag Number],Table2[Status],"-",0)="Alive",
        _xlfn.XLOOKUP(A2342,Table3[Tag Number],Table3[Status],"-",0)="Alive",
        _xlfn.XLOOKUP(A2342,Table4[Tag Number],Table4[Status],"-",0)="Alive"),"Alive",
     OR(_xlfn.XLOOKUP(A2342,Table1[Tag Number],Table1[Status],"-",0)="-",
        _xlfn.XLOOKUP(A2342,Table2[Tag Number],Table2[Status],"-",0)="-",
        _xlfn.XLOOKUP(A2342,Table3[Tag Number],Table3[Status],"-",0)="-",
        _xlfn.XLOOKUP(A2342,Table4[Tag Number],Table4[Status],"-",0)="-"),
   "-")</f>
        <v>-</v>
      </c>
      <c r="I2342" s="90"/>
      <c r="J2342" s="94"/>
      <c r="K2342" s="95"/>
      <c r="L2342" s="95"/>
      <c r="M2342" s="95"/>
      <c r="N2342" s="96"/>
      <c r="O2342" s="89"/>
      <c r="R2342" t="b">
        <f t="shared" si="73"/>
        <v>0</v>
      </c>
    </row>
    <row r="2343" spans="1:18" ht="15" thickBot="1" x14ac:dyDescent="0.35">
      <c r="A2343" s="3" t="s">
        <v>832</v>
      </c>
      <c r="B2343" s="3" t="s">
        <v>1137</v>
      </c>
      <c r="C2343" s="84">
        <f>IF(COUNTIF(Table1[Tag Number], A2343), 1, 0)</f>
        <v>0</v>
      </c>
      <c r="D2343" s="85">
        <f>IF(COUNTIF(Table2[Tag Number], A2343), 1, 0)</f>
        <v>0</v>
      </c>
      <c r="E2343" s="86">
        <f>IF(COUNTIF(Table3[Tag Number], A2343), 1, 0)</f>
        <v>0</v>
      </c>
      <c r="F2343" s="86">
        <f>IF(COUNTIF(Table4[Tag Number], A2343), 1, 0)</f>
        <v>0</v>
      </c>
      <c r="G2343" s="87">
        <f t="shared" si="74"/>
        <v>0</v>
      </c>
      <c r="H2343" s="88" t="str" cm="1">
        <f t="array" ref="H2343">_xlfn.IFS(OR(_xlfn.XLOOKUP(A2343,Table1[Tag Number],Table1[Status],"-",0)="Dead",
        _xlfn.XLOOKUP(A2343,Table2[Tag Number],Table2[Status],"-",0)="Dead",
        _xlfn.XLOOKUP(A2343,Table3[Tag Number],Table3[Status],"-",0)="Dead",
        _xlfn.XLOOKUP(A2343,Table4[Tag Number],Table4[Status],"-",0)="Dead"),"Dead",
     OR(_xlfn.XLOOKUP(A2343,Table1[Tag Number],Table1[Status],"-",0)="Alive",
        _xlfn.XLOOKUP(A2343,Table2[Tag Number],Table2[Status],"-",0)="Alive",
        _xlfn.XLOOKUP(A2343,Table3[Tag Number],Table3[Status],"-",0)="Alive",
        _xlfn.XLOOKUP(A2343,Table4[Tag Number],Table4[Status],"-",0)="Alive"),"Alive",
     OR(_xlfn.XLOOKUP(A2343,Table1[Tag Number],Table1[Status],"-",0)="-",
        _xlfn.XLOOKUP(A2343,Table2[Tag Number],Table2[Status],"-",0)="-",
        _xlfn.XLOOKUP(A2343,Table3[Tag Number],Table3[Status],"-",0)="-",
        _xlfn.XLOOKUP(A2343,Table4[Tag Number],Table4[Status],"-",0)="-"),
   "-")</f>
        <v>-</v>
      </c>
      <c r="I2343" s="90"/>
      <c r="J2343" s="94"/>
      <c r="K2343" s="95"/>
      <c r="L2343" s="95"/>
      <c r="M2343" s="95"/>
      <c r="N2343" s="96"/>
      <c r="O2343" s="89"/>
      <c r="R2343" t="b">
        <f t="shared" si="73"/>
        <v>0</v>
      </c>
    </row>
    <row r="2344" spans="1:18" ht="15" thickBot="1" x14ac:dyDescent="0.35">
      <c r="A2344" s="2" t="s">
        <v>2795</v>
      </c>
      <c r="B2344" s="2" t="s">
        <v>1137</v>
      </c>
      <c r="C2344" s="84">
        <f>IF(COUNTIF(Table1[Tag Number], A2344), 1, 0)</f>
        <v>0</v>
      </c>
      <c r="D2344" s="85">
        <f>IF(COUNTIF(Table2[Tag Number], A2344), 1, 0)</f>
        <v>0</v>
      </c>
      <c r="E2344" s="86">
        <f>IF(COUNTIF(Table3[Tag Number], A2344), 1, 0)</f>
        <v>0</v>
      </c>
      <c r="F2344" s="86">
        <f>IF(COUNTIF(Table4[Tag Number], A2344), 1, 0)</f>
        <v>0</v>
      </c>
      <c r="G2344" s="87">
        <f t="shared" si="74"/>
        <v>0</v>
      </c>
      <c r="H2344" s="88" t="str" cm="1">
        <f t="array" ref="H2344">_xlfn.IFS(OR(_xlfn.XLOOKUP(A2344,Table1[Tag Number],Table1[Status],"-",0)="Dead",
        _xlfn.XLOOKUP(A2344,Table2[Tag Number],Table2[Status],"-",0)="Dead",
        _xlfn.XLOOKUP(A2344,Table3[Tag Number],Table3[Status],"-",0)="Dead",
        _xlfn.XLOOKUP(A2344,Table4[Tag Number],Table4[Status],"-",0)="Dead"),"Dead",
     OR(_xlfn.XLOOKUP(A2344,Table1[Tag Number],Table1[Status],"-",0)="Alive",
        _xlfn.XLOOKUP(A2344,Table2[Tag Number],Table2[Status],"-",0)="Alive",
        _xlfn.XLOOKUP(A2344,Table3[Tag Number],Table3[Status],"-",0)="Alive",
        _xlfn.XLOOKUP(A2344,Table4[Tag Number],Table4[Status],"-",0)="Alive"),"Alive",
     OR(_xlfn.XLOOKUP(A2344,Table1[Tag Number],Table1[Status],"-",0)="-",
        _xlfn.XLOOKUP(A2344,Table2[Tag Number],Table2[Status],"-",0)="-",
        _xlfn.XLOOKUP(A2344,Table3[Tag Number],Table3[Status],"-",0)="-",
        _xlfn.XLOOKUP(A2344,Table4[Tag Number],Table4[Status],"-",0)="-"),
   "-")</f>
        <v>-</v>
      </c>
      <c r="I2344" s="90"/>
      <c r="J2344" s="94"/>
      <c r="K2344" s="95"/>
      <c r="L2344" s="95"/>
      <c r="M2344" s="95"/>
      <c r="N2344" s="96"/>
      <c r="O2344" s="89"/>
      <c r="R2344" t="b">
        <f t="shared" si="73"/>
        <v>0</v>
      </c>
    </row>
    <row r="2345" spans="1:18" ht="15" thickBot="1" x14ac:dyDescent="0.35">
      <c r="A2345" s="3" t="s">
        <v>2796</v>
      </c>
      <c r="B2345" s="3" t="s">
        <v>1137</v>
      </c>
      <c r="C2345" s="84">
        <f>IF(COUNTIF(Table1[Tag Number], A2345), 1, 0)</f>
        <v>0</v>
      </c>
      <c r="D2345" s="85">
        <f>IF(COUNTIF(Table2[Tag Number], A2345), 1, 0)</f>
        <v>0</v>
      </c>
      <c r="E2345" s="86">
        <f>IF(COUNTIF(Table3[Tag Number], A2345), 1, 0)</f>
        <v>0</v>
      </c>
      <c r="F2345" s="86">
        <f>IF(COUNTIF(Table4[Tag Number], A2345), 1, 0)</f>
        <v>0</v>
      </c>
      <c r="G2345" s="87">
        <f t="shared" si="74"/>
        <v>0</v>
      </c>
      <c r="H2345" s="88" t="str" cm="1">
        <f t="array" ref="H2345">_xlfn.IFS(OR(_xlfn.XLOOKUP(A2345,Table1[Tag Number],Table1[Status],"-",0)="Dead",
        _xlfn.XLOOKUP(A2345,Table2[Tag Number],Table2[Status],"-",0)="Dead",
        _xlfn.XLOOKUP(A2345,Table3[Tag Number],Table3[Status],"-",0)="Dead",
        _xlfn.XLOOKUP(A2345,Table4[Tag Number],Table4[Status],"-",0)="Dead"),"Dead",
     OR(_xlfn.XLOOKUP(A2345,Table1[Tag Number],Table1[Status],"-",0)="Alive",
        _xlfn.XLOOKUP(A2345,Table2[Tag Number],Table2[Status],"-",0)="Alive",
        _xlfn.XLOOKUP(A2345,Table3[Tag Number],Table3[Status],"-",0)="Alive",
        _xlfn.XLOOKUP(A2345,Table4[Tag Number],Table4[Status],"-",0)="Alive"),"Alive",
     OR(_xlfn.XLOOKUP(A2345,Table1[Tag Number],Table1[Status],"-",0)="-",
        _xlfn.XLOOKUP(A2345,Table2[Tag Number],Table2[Status],"-",0)="-",
        _xlfn.XLOOKUP(A2345,Table3[Tag Number],Table3[Status],"-",0)="-",
        _xlfn.XLOOKUP(A2345,Table4[Tag Number],Table4[Status],"-",0)="-"),
   "-")</f>
        <v>-</v>
      </c>
      <c r="I2345" s="90"/>
      <c r="J2345" s="94"/>
      <c r="K2345" s="95"/>
      <c r="L2345" s="95"/>
      <c r="M2345" s="95"/>
      <c r="N2345" s="96"/>
      <c r="O2345" s="89"/>
      <c r="R2345" t="b">
        <f t="shared" si="73"/>
        <v>0</v>
      </c>
    </row>
    <row r="2346" spans="1:18" ht="15" thickBot="1" x14ac:dyDescent="0.35">
      <c r="A2346" s="2" t="s">
        <v>447</v>
      </c>
      <c r="B2346" s="2" t="s">
        <v>1137</v>
      </c>
      <c r="C2346" s="84">
        <f>IF(COUNTIF(Table1[Tag Number], A2346), 1, 0)</f>
        <v>0</v>
      </c>
      <c r="D2346" s="85">
        <f>IF(COUNTIF(Table2[Tag Number], A2346), 1, 0)</f>
        <v>0</v>
      </c>
      <c r="E2346" s="86">
        <f>IF(COUNTIF(Table3[Tag Number], A2346), 1, 0)</f>
        <v>0</v>
      </c>
      <c r="F2346" s="86">
        <f>IF(COUNTIF(Table4[Tag Number], A2346), 1, 0)</f>
        <v>0</v>
      </c>
      <c r="G2346" s="87">
        <f t="shared" si="74"/>
        <v>0</v>
      </c>
      <c r="H2346" s="88" t="str" cm="1">
        <f t="array" ref="H2346">_xlfn.IFS(OR(_xlfn.XLOOKUP(A2346,Table1[Tag Number],Table1[Status],"-",0)="Dead",
        _xlfn.XLOOKUP(A2346,Table2[Tag Number],Table2[Status],"-",0)="Dead",
        _xlfn.XLOOKUP(A2346,Table3[Tag Number],Table3[Status],"-",0)="Dead",
        _xlfn.XLOOKUP(A2346,Table4[Tag Number],Table4[Status],"-",0)="Dead"),"Dead",
     OR(_xlfn.XLOOKUP(A2346,Table1[Tag Number],Table1[Status],"-",0)="Alive",
        _xlfn.XLOOKUP(A2346,Table2[Tag Number],Table2[Status],"-",0)="Alive",
        _xlfn.XLOOKUP(A2346,Table3[Tag Number],Table3[Status],"-",0)="Alive",
        _xlfn.XLOOKUP(A2346,Table4[Tag Number],Table4[Status],"-",0)="Alive"),"Alive",
     OR(_xlfn.XLOOKUP(A2346,Table1[Tag Number],Table1[Status],"-",0)="-",
        _xlfn.XLOOKUP(A2346,Table2[Tag Number],Table2[Status],"-",0)="-",
        _xlfn.XLOOKUP(A2346,Table3[Tag Number],Table3[Status],"-",0)="-",
        _xlfn.XLOOKUP(A2346,Table4[Tag Number],Table4[Status],"-",0)="-"),
   "-")</f>
        <v>-</v>
      </c>
      <c r="I2346" s="90"/>
      <c r="J2346" s="94"/>
      <c r="K2346" s="95"/>
      <c r="L2346" s="95"/>
      <c r="M2346" s="95"/>
      <c r="N2346" s="96"/>
      <c r="O2346" s="89"/>
      <c r="R2346" t="b">
        <f t="shared" si="73"/>
        <v>0</v>
      </c>
    </row>
    <row r="2347" spans="1:18" ht="15" thickBot="1" x14ac:dyDescent="0.35">
      <c r="A2347" s="3" t="s">
        <v>2797</v>
      </c>
      <c r="B2347" s="3" t="s">
        <v>1137</v>
      </c>
      <c r="C2347" s="84">
        <f>IF(COUNTIF(Table1[Tag Number], A2347), 1, 0)</f>
        <v>0</v>
      </c>
      <c r="D2347" s="85">
        <f>IF(COUNTIF(Table2[Tag Number], A2347), 1, 0)</f>
        <v>0</v>
      </c>
      <c r="E2347" s="86">
        <f>IF(COUNTIF(Table3[Tag Number], A2347), 1, 0)</f>
        <v>0</v>
      </c>
      <c r="F2347" s="86">
        <f>IF(COUNTIF(Table4[Tag Number], A2347), 1, 0)</f>
        <v>0</v>
      </c>
      <c r="G2347" s="87">
        <f t="shared" si="74"/>
        <v>0</v>
      </c>
      <c r="H2347" s="88" t="str" cm="1">
        <f t="array" ref="H2347">_xlfn.IFS(OR(_xlfn.XLOOKUP(A2347,Table1[Tag Number],Table1[Status],"-",0)="Dead",
        _xlfn.XLOOKUP(A2347,Table2[Tag Number],Table2[Status],"-",0)="Dead",
        _xlfn.XLOOKUP(A2347,Table3[Tag Number],Table3[Status],"-",0)="Dead",
        _xlfn.XLOOKUP(A2347,Table4[Tag Number],Table4[Status],"-",0)="Dead"),"Dead",
     OR(_xlfn.XLOOKUP(A2347,Table1[Tag Number],Table1[Status],"-",0)="Alive",
        _xlfn.XLOOKUP(A2347,Table2[Tag Number],Table2[Status],"-",0)="Alive",
        _xlfn.XLOOKUP(A2347,Table3[Tag Number],Table3[Status],"-",0)="Alive",
        _xlfn.XLOOKUP(A2347,Table4[Tag Number],Table4[Status],"-",0)="Alive"),"Alive",
     OR(_xlfn.XLOOKUP(A2347,Table1[Tag Number],Table1[Status],"-",0)="-",
        _xlfn.XLOOKUP(A2347,Table2[Tag Number],Table2[Status],"-",0)="-",
        _xlfn.XLOOKUP(A2347,Table3[Tag Number],Table3[Status],"-",0)="-",
        _xlfn.XLOOKUP(A2347,Table4[Tag Number],Table4[Status],"-",0)="-"),
   "-")</f>
        <v>-</v>
      </c>
      <c r="I2347" s="90"/>
      <c r="J2347" s="94"/>
      <c r="K2347" s="95"/>
      <c r="L2347" s="95"/>
      <c r="M2347" s="95"/>
      <c r="N2347" s="96"/>
      <c r="O2347" s="89"/>
      <c r="R2347" t="b">
        <f t="shared" si="73"/>
        <v>0</v>
      </c>
    </row>
    <row r="2348" spans="1:18" ht="15" thickBot="1" x14ac:dyDescent="0.35">
      <c r="A2348" s="2" t="s">
        <v>846</v>
      </c>
      <c r="B2348" s="2" t="s">
        <v>1137</v>
      </c>
      <c r="C2348" s="84">
        <f>IF(COUNTIF(Table1[Tag Number], A2348), 1, 0)</f>
        <v>0</v>
      </c>
      <c r="D2348" s="85">
        <f>IF(COUNTIF(Table2[Tag Number], A2348), 1, 0)</f>
        <v>0</v>
      </c>
      <c r="E2348" s="86">
        <f>IF(COUNTIF(Table3[Tag Number], A2348), 1, 0)</f>
        <v>0</v>
      </c>
      <c r="F2348" s="86">
        <f>IF(COUNTIF(Table4[Tag Number], A2348), 1, 0)</f>
        <v>0</v>
      </c>
      <c r="G2348" s="87">
        <f t="shared" si="74"/>
        <v>0</v>
      </c>
      <c r="H2348" s="88" t="str" cm="1">
        <f t="array" ref="H2348">_xlfn.IFS(OR(_xlfn.XLOOKUP(A2348,Table1[Tag Number],Table1[Status],"-",0)="Dead",
        _xlfn.XLOOKUP(A2348,Table2[Tag Number],Table2[Status],"-",0)="Dead",
        _xlfn.XLOOKUP(A2348,Table3[Tag Number],Table3[Status],"-",0)="Dead",
        _xlfn.XLOOKUP(A2348,Table4[Tag Number],Table4[Status],"-",0)="Dead"),"Dead",
     OR(_xlfn.XLOOKUP(A2348,Table1[Tag Number],Table1[Status],"-",0)="Alive",
        _xlfn.XLOOKUP(A2348,Table2[Tag Number],Table2[Status],"-",0)="Alive",
        _xlfn.XLOOKUP(A2348,Table3[Tag Number],Table3[Status],"-",0)="Alive",
        _xlfn.XLOOKUP(A2348,Table4[Tag Number],Table4[Status],"-",0)="Alive"),"Alive",
     OR(_xlfn.XLOOKUP(A2348,Table1[Tag Number],Table1[Status],"-",0)="-",
        _xlfn.XLOOKUP(A2348,Table2[Tag Number],Table2[Status],"-",0)="-",
        _xlfn.XLOOKUP(A2348,Table3[Tag Number],Table3[Status],"-",0)="-",
        _xlfn.XLOOKUP(A2348,Table4[Tag Number],Table4[Status],"-",0)="-"),
   "-")</f>
        <v>-</v>
      </c>
      <c r="I2348" s="90"/>
      <c r="J2348" s="94"/>
      <c r="K2348" s="95"/>
      <c r="L2348" s="95"/>
      <c r="M2348" s="95"/>
      <c r="N2348" s="96"/>
      <c r="O2348" s="89"/>
      <c r="R2348" t="b">
        <f t="shared" si="73"/>
        <v>0</v>
      </c>
    </row>
    <row r="2349" spans="1:18" ht="15" thickBot="1" x14ac:dyDescent="0.35">
      <c r="A2349" s="3" t="s">
        <v>2798</v>
      </c>
      <c r="B2349" s="3" t="s">
        <v>1137</v>
      </c>
      <c r="C2349" s="84">
        <f>IF(COUNTIF(Table1[Tag Number], A2349), 1, 0)</f>
        <v>0</v>
      </c>
      <c r="D2349" s="85">
        <f>IF(COUNTIF(Table2[Tag Number], A2349), 1, 0)</f>
        <v>0</v>
      </c>
      <c r="E2349" s="86">
        <f>IF(COUNTIF(Table3[Tag Number], A2349), 1, 0)</f>
        <v>0</v>
      </c>
      <c r="F2349" s="86">
        <f>IF(COUNTIF(Table4[Tag Number], A2349), 1, 0)</f>
        <v>0</v>
      </c>
      <c r="G2349" s="87">
        <f t="shared" si="74"/>
        <v>0</v>
      </c>
      <c r="H2349" s="88" t="str" cm="1">
        <f t="array" ref="H2349">_xlfn.IFS(OR(_xlfn.XLOOKUP(A2349,Table1[Tag Number],Table1[Status],"-",0)="Dead",
        _xlfn.XLOOKUP(A2349,Table2[Tag Number],Table2[Status],"-",0)="Dead",
        _xlfn.XLOOKUP(A2349,Table3[Tag Number],Table3[Status],"-",0)="Dead",
        _xlfn.XLOOKUP(A2349,Table4[Tag Number],Table4[Status],"-",0)="Dead"),"Dead",
     OR(_xlfn.XLOOKUP(A2349,Table1[Tag Number],Table1[Status],"-",0)="Alive",
        _xlfn.XLOOKUP(A2349,Table2[Tag Number],Table2[Status],"-",0)="Alive",
        _xlfn.XLOOKUP(A2349,Table3[Tag Number],Table3[Status],"-",0)="Alive",
        _xlfn.XLOOKUP(A2349,Table4[Tag Number],Table4[Status],"-",0)="Alive"),"Alive",
     OR(_xlfn.XLOOKUP(A2349,Table1[Tag Number],Table1[Status],"-",0)="-",
        _xlfn.XLOOKUP(A2349,Table2[Tag Number],Table2[Status],"-",0)="-",
        _xlfn.XLOOKUP(A2349,Table3[Tag Number],Table3[Status],"-",0)="-",
        _xlfn.XLOOKUP(A2349,Table4[Tag Number],Table4[Status],"-",0)="-"),
   "-")</f>
        <v>-</v>
      </c>
      <c r="I2349" s="90"/>
      <c r="J2349" s="94"/>
      <c r="K2349" s="95"/>
      <c r="L2349" s="95"/>
      <c r="M2349" s="95"/>
      <c r="N2349" s="96"/>
      <c r="O2349" s="89"/>
      <c r="R2349" t="b">
        <f t="shared" si="73"/>
        <v>0</v>
      </c>
    </row>
    <row r="2350" spans="1:18" ht="15" thickBot="1" x14ac:dyDescent="0.35">
      <c r="A2350" s="2" t="s">
        <v>430</v>
      </c>
      <c r="B2350" s="2" t="s">
        <v>1137</v>
      </c>
      <c r="C2350" s="84">
        <f>IF(COUNTIF(Table1[Tag Number], A2350), 1, 0)</f>
        <v>0</v>
      </c>
      <c r="D2350" s="85">
        <f>IF(COUNTIF(Table2[Tag Number], A2350), 1, 0)</f>
        <v>0</v>
      </c>
      <c r="E2350" s="86">
        <f>IF(COUNTIF(Table3[Tag Number], A2350), 1, 0)</f>
        <v>0</v>
      </c>
      <c r="F2350" s="86">
        <f>IF(COUNTIF(Table4[Tag Number], A2350), 1, 0)</f>
        <v>0</v>
      </c>
      <c r="G2350" s="87">
        <f t="shared" si="74"/>
        <v>0</v>
      </c>
      <c r="H2350" s="88" t="str" cm="1">
        <f t="array" ref="H2350">_xlfn.IFS(OR(_xlfn.XLOOKUP(A2350,Table1[Tag Number],Table1[Status],"-",0)="Dead",
        _xlfn.XLOOKUP(A2350,Table2[Tag Number],Table2[Status],"-",0)="Dead",
        _xlfn.XLOOKUP(A2350,Table3[Tag Number],Table3[Status],"-",0)="Dead",
        _xlfn.XLOOKUP(A2350,Table4[Tag Number],Table4[Status],"-",0)="Dead"),"Dead",
     OR(_xlfn.XLOOKUP(A2350,Table1[Tag Number],Table1[Status],"-",0)="Alive",
        _xlfn.XLOOKUP(A2350,Table2[Tag Number],Table2[Status],"-",0)="Alive",
        _xlfn.XLOOKUP(A2350,Table3[Tag Number],Table3[Status],"-",0)="Alive",
        _xlfn.XLOOKUP(A2350,Table4[Tag Number],Table4[Status],"-",0)="Alive"),"Alive",
     OR(_xlfn.XLOOKUP(A2350,Table1[Tag Number],Table1[Status],"-",0)="-",
        _xlfn.XLOOKUP(A2350,Table2[Tag Number],Table2[Status],"-",0)="-",
        _xlfn.XLOOKUP(A2350,Table3[Tag Number],Table3[Status],"-",0)="-",
        _xlfn.XLOOKUP(A2350,Table4[Tag Number],Table4[Status],"-",0)="-"),
   "-")</f>
        <v>-</v>
      </c>
      <c r="I2350" s="90"/>
      <c r="J2350" s="94"/>
      <c r="K2350" s="95"/>
      <c r="L2350" s="95"/>
      <c r="M2350" s="95"/>
      <c r="N2350" s="96"/>
      <c r="O2350" s="89"/>
      <c r="R2350" t="b">
        <f t="shared" si="73"/>
        <v>0</v>
      </c>
    </row>
    <row r="2351" spans="1:18" ht="15" thickBot="1" x14ac:dyDescent="0.35">
      <c r="A2351" s="3" t="s">
        <v>794</v>
      </c>
      <c r="B2351" s="3" t="s">
        <v>1137</v>
      </c>
      <c r="C2351" s="84">
        <f>IF(COUNTIF(Table1[Tag Number], A2351), 1, 0)</f>
        <v>0</v>
      </c>
      <c r="D2351" s="85">
        <f>IF(COUNTIF(Table2[Tag Number], A2351), 1, 0)</f>
        <v>0</v>
      </c>
      <c r="E2351" s="86">
        <f>IF(COUNTIF(Table3[Tag Number], A2351), 1, 0)</f>
        <v>0</v>
      </c>
      <c r="F2351" s="86">
        <f>IF(COUNTIF(Table4[Tag Number], A2351), 1, 0)</f>
        <v>0</v>
      </c>
      <c r="G2351" s="87">
        <f t="shared" si="74"/>
        <v>0</v>
      </c>
      <c r="H2351" s="88" t="str" cm="1">
        <f t="array" ref="H2351">_xlfn.IFS(OR(_xlfn.XLOOKUP(A2351,Table1[Tag Number],Table1[Status],"-",0)="Dead",
        _xlfn.XLOOKUP(A2351,Table2[Tag Number],Table2[Status],"-",0)="Dead",
        _xlfn.XLOOKUP(A2351,Table3[Tag Number],Table3[Status],"-",0)="Dead",
        _xlfn.XLOOKUP(A2351,Table4[Tag Number],Table4[Status],"-",0)="Dead"),"Dead",
     OR(_xlfn.XLOOKUP(A2351,Table1[Tag Number],Table1[Status],"-",0)="Alive",
        _xlfn.XLOOKUP(A2351,Table2[Tag Number],Table2[Status],"-",0)="Alive",
        _xlfn.XLOOKUP(A2351,Table3[Tag Number],Table3[Status],"-",0)="Alive",
        _xlfn.XLOOKUP(A2351,Table4[Tag Number],Table4[Status],"-",0)="Alive"),"Alive",
     OR(_xlfn.XLOOKUP(A2351,Table1[Tag Number],Table1[Status],"-",0)="-",
        _xlfn.XLOOKUP(A2351,Table2[Tag Number],Table2[Status],"-",0)="-",
        _xlfn.XLOOKUP(A2351,Table3[Tag Number],Table3[Status],"-",0)="-",
        _xlfn.XLOOKUP(A2351,Table4[Tag Number],Table4[Status],"-",0)="-"),
   "-")</f>
        <v>-</v>
      </c>
      <c r="I2351" s="90"/>
      <c r="J2351" s="94"/>
      <c r="K2351" s="95"/>
      <c r="L2351" s="95"/>
      <c r="M2351" s="95"/>
      <c r="N2351" s="96"/>
      <c r="O2351" s="89"/>
      <c r="R2351" t="b">
        <f t="shared" si="73"/>
        <v>0</v>
      </c>
    </row>
    <row r="2352" spans="1:18" ht="15" thickBot="1" x14ac:dyDescent="0.35">
      <c r="A2352" s="2" t="s">
        <v>558</v>
      </c>
      <c r="B2352" s="2" t="s">
        <v>1137</v>
      </c>
      <c r="C2352" s="84">
        <f>IF(COUNTIF(Table1[Tag Number], A2352), 1, 0)</f>
        <v>0</v>
      </c>
      <c r="D2352" s="85">
        <f>IF(COUNTIF(Table2[Tag Number], A2352), 1, 0)</f>
        <v>0</v>
      </c>
      <c r="E2352" s="86">
        <f>IF(COUNTIF(Table3[Tag Number], A2352), 1, 0)</f>
        <v>0</v>
      </c>
      <c r="F2352" s="86">
        <f>IF(COUNTIF(Table4[Tag Number], A2352), 1, 0)</f>
        <v>0</v>
      </c>
      <c r="G2352" s="87">
        <f t="shared" si="74"/>
        <v>0</v>
      </c>
      <c r="H2352" s="88" t="str" cm="1">
        <f t="array" ref="H2352">_xlfn.IFS(OR(_xlfn.XLOOKUP(A2352,Table1[Tag Number],Table1[Status],"-",0)="Dead",
        _xlfn.XLOOKUP(A2352,Table2[Tag Number],Table2[Status],"-",0)="Dead",
        _xlfn.XLOOKUP(A2352,Table3[Tag Number],Table3[Status],"-",0)="Dead",
        _xlfn.XLOOKUP(A2352,Table4[Tag Number],Table4[Status],"-",0)="Dead"),"Dead",
     OR(_xlfn.XLOOKUP(A2352,Table1[Tag Number],Table1[Status],"-",0)="Alive",
        _xlfn.XLOOKUP(A2352,Table2[Tag Number],Table2[Status],"-",0)="Alive",
        _xlfn.XLOOKUP(A2352,Table3[Tag Number],Table3[Status],"-",0)="Alive",
        _xlfn.XLOOKUP(A2352,Table4[Tag Number],Table4[Status],"-",0)="Alive"),"Alive",
     OR(_xlfn.XLOOKUP(A2352,Table1[Tag Number],Table1[Status],"-",0)="-",
        _xlfn.XLOOKUP(A2352,Table2[Tag Number],Table2[Status],"-",0)="-",
        _xlfn.XLOOKUP(A2352,Table3[Tag Number],Table3[Status],"-",0)="-",
        _xlfn.XLOOKUP(A2352,Table4[Tag Number],Table4[Status],"-",0)="-"),
   "-")</f>
        <v>-</v>
      </c>
      <c r="I2352" s="90"/>
      <c r="J2352" s="94"/>
      <c r="K2352" s="95"/>
      <c r="L2352" s="95"/>
      <c r="M2352" s="95"/>
      <c r="N2352" s="96"/>
      <c r="O2352" s="89"/>
      <c r="R2352" t="b">
        <f t="shared" si="73"/>
        <v>0</v>
      </c>
    </row>
    <row r="2353" spans="1:18" ht="15" thickBot="1" x14ac:dyDescent="0.35">
      <c r="A2353" s="3" t="s">
        <v>2799</v>
      </c>
      <c r="B2353" s="3" t="s">
        <v>1137</v>
      </c>
      <c r="C2353" s="84">
        <f>IF(COUNTIF(Table1[Tag Number], A2353), 1, 0)</f>
        <v>0</v>
      </c>
      <c r="D2353" s="85">
        <f>IF(COUNTIF(Table2[Tag Number], A2353), 1, 0)</f>
        <v>0</v>
      </c>
      <c r="E2353" s="86">
        <f>IF(COUNTIF(Table3[Tag Number], A2353), 1, 0)</f>
        <v>0</v>
      </c>
      <c r="F2353" s="86">
        <f>IF(COUNTIF(Table4[Tag Number], A2353), 1, 0)</f>
        <v>0</v>
      </c>
      <c r="G2353" s="87">
        <f t="shared" si="74"/>
        <v>0</v>
      </c>
      <c r="H2353" s="88" t="str" cm="1">
        <f t="array" ref="H2353">_xlfn.IFS(OR(_xlfn.XLOOKUP(A2353,Table1[Tag Number],Table1[Status],"-",0)="Dead",
        _xlfn.XLOOKUP(A2353,Table2[Tag Number],Table2[Status],"-",0)="Dead",
        _xlfn.XLOOKUP(A2353,Table3[Tag Number],Table3[Status],"-",0)="Dead",
        _xlfn.XLOOKUP(A2353,Table4[Tag Number],Table4[Status],"-",0)="Dead"),"Dead",
     OR(_xlfn.XLOOKUP(A2353,Table1[Tag Number],Table1[Status],"-",0)="Alive",
        _xlfn.XLOOKUP(A2353,Table2[Tag Number],Table2[Status],"-",0)="Alive",
        _xlfn.XLOOKUP(A2353,Table3[Tag Number],Table3[Status],"-",0)="Alive",
        _xlfn.XLOOKUP(A2353,Table4[Tag Number],Table4[Status],"-",0)="Alive"),"Alive",
     OR(_xlfn.XLOOKUP(A2353,Table1[Tag Number],Table1[Status],"-",0)="-",
        _xlfn.XLOOKUP(A2353,Table2[Tag Number],Table2[Status],"-",0)="-",
        _xlfn.XLOOKUP(A2353,Table3[Tag Number],Table3[Status],"-",0)="-",
        _xlfn.XLOOKUP(A2353,Table4[Tag Number],Table4[Status],"-",0)="-"),
   "-")</f>
        <v>-</v>
      </c>
      <c r="I2353" s="90"/>
      <c r="J2353" s="94"/>
      <c r="K2353" s="95"/>
      <c r="L2353" s="95"/>
      <c r="M2353" s="95"/>
      <c r="N2353" s="96"/>
      <c r="O2353" s="89"/>
      <c r="R2353" t="b">
        <f t="shared" si="73"/>
        <v>0</v>
      </c>
    </row>
    <row r="2354" spans="1:18" ht="15" thickBot="1" x14ac:dyDescent="0.35">
      <c r="A2354" s="2" t="s">
        <v>332</v>
      </c>
      <c r="B2354" s="2" t="s">
        <v>1137</v>
      </c>
      <c r="C2354" s="84">
        <f>IF(COUNTIF(Table1[Tag Number], A2354), 1, 0)</f>
        <v>0</v>
      </c>
      <c r="D2354" s="85">
        <f>IF(COUNTIF(Table2[Tag Number], A2354), 1, 0)</f>
        <v>0</v>
      </c>
      <c r="E2354" s="86">
        <f>IF(COUNTIF(Table3[Tag Number], A2354), 1, 0)</f>
        <v>0</v>
      </c>
      <c r="F2354" s="86">
        <f>IF(COUNTIF(Table4[Tag Number], A2354), 1, 0)</f>
        <v>0</v>
      </c>
      <c r="G2354" s="87">
        <f t="shared" si="74"/>
        <v>0</v>
      </c>
      <c r="H2354" s="88" t="str" cm="1">
        <f t="array" ref="H2354">_xlfn.IFS(OR(_xlfn.XLOOKUP(A2354,Table1[Tag Number],Table1[Status],"-",0)="Dead",
        _xlfn.XLOOKUP(A2354,Table2[Tag Number],Table2[Status],"-",0)="Dead",
        _xlfn.XLOOKUP(A2354,Table3[Tag Number],Table3[Status],"-",0)="Dead",
        _xlfn.XLOOKUP(A2354,Table4[Tag Number],Table4[Status],"-",0)="Dead"),"Dead",
     OR(_xlfn.XLOOKUP(A2354,Table1[Tag Number],Table1[Status],"-",0)="Alive",
        _xlfn.XLOOKUP(A2354,Table2[Tag Number],Table2[Status],"-",0)="Alive",
        _xlfn.XLOOKUP(A2354,Table3[Tag Number],Table3[Status],"-",0)="Alive",
        _xlfn.XLOOKUP(A2354,Table4[Tag Number],Table4[Status],"-",0)="Alive"),"Alive",
     OR(_xlfn.XLOOKUP(A2354,Table1[Tag Number],Table1[Status],"-",0)="-",
        _xlfn.XLOOKUP(A2354,Table2[Tag Number],Table2[Status],"-",0)="-",
        _xlfn.XLOOKUP(A2354,Table3[Tag Number],Table3[Status],"-",0)="-",
        _xlfn.XLOOKUP(A2354,Table4[Tag Number],Table4[Status],"-",0)="-"),
   "-")</f>
        <v>-</v>
      </c>
      <c r="I2354" s="90"/>
      <c r="J2354" s="94"/>
      <c r="K2354" s="95"/>
      <c r="L2354" s="95"/>
      <c r="M2354" s="95"/>
      <c r="N2354" s="96"/>
      <c r="O2354" s="89"/>
      <c r="R2354" t="b">
        <f t="shared" si="73"/>
        <v>0</v>
      </c>
    </row>
    <row r="2355" spans="1:18" ht="15" thickBot="1" x14ac:dyDescent="0.35">
      <c r="A2355" s="3" t="s">
        <v>953</v>
      </c>
      <c r="B2355" s="3" t="s">
        <v>1137</v>
      </c>
      <c r="C2355" s="84">
        <f>IF(COUNTIF(Table1[Tag Number], A2355), 1, 0)</f>
        <v>0</v>
      </c>
      <c r="D2355" s="85">
        <f>IF(COUNTIF(Table2[Tag Number], A2355), 1, 0)</f>
        <v>0</v>
      </c>
      <c r="E2355" s="86">
        <f>IF(COUNTIF(Table3[Tag Number], A2355), 1, 0)</f>
        <v>0</v>
      </c>
      <c r="F2355" s="86">
        <f>IF(COUNTIF(Table4[Tag Number], A2355), 1, 0)</f>
        <v>0</v>
      </c>
      <c r="G2355" s="87">
        <f t="shared" si="74"/>
        <v>0</v>
      </c>
      <c r="H2355" s="88" t="str" cm="1">
        <f t="array" ref="H2355">_xlfn.IFS(OR(_xlfn.XLOOKUP(A2355,Table1[Tag Number],Table1[Status],"-",0)="Dead",
        _xlfn.XLOOKUP(A2355,Table2[Tag Number],Table2[Status],"-",0)="Dead",
        _xlfn.XLOOKUP(A2355,Table3[Tag Number],Table3[Status],"-",0)="Dead",
        _xlfn.XLOOKUP(A2355,Table4[Tag Number],Table4[Status],"-",0)="Dead"),"Dead",
     OR(_xlfn.XLOOKUP(A2355,Table1[Tag Number],Table1[Status],"-",0)="Alive",
        _xlfn.XLOOKUP(A2355,Table2[Tag Number],Table2[Status],"-",0)="Alive",
        _xlfn.XLOOKUP(A2355,Table3[Tag Number],Table3[Status],"-",0)="Alive",
        _xlfn.XLOOKUP(A2355,Table4[Tag Number],Table4[Status],"-",0)="Alive"),"Alive",
     OR(_xlfn.XLOOKUP(A2355,Table1[Tag Number],Table1[Status],"-",0)="-",
        _xlfn.XLOOKUP(A2355,Table2[Tag Number],Table2[Status],"-",0)="-",
        _xlfn.XLOOKUP(A2355,Table3[Tag Number],Table3[Status],"-",0)="-",
        _xlfn.XLOOKUP(A2355,Table4[Tag Number],Table4[Status],"-",0)="-"),
   "-")</f>
        <v>-</v>
      </c>
      <c r="I2355" s="90"/>
      <c r="J2355" s="94"/>
      <c r="K2355" s="95"/>
      <c r="L2355" s="95"/>
      <c r="M2355" s="95"/>
      <c r="N2355" s="96"/>
      <c r="O2355" s="89"/>
      <c r="R2355" t="b">
        <f t="shared" si="73"/>
        <v>0</v>
      </c>
    </row>
    <row r="2356" spans="1:18" ht="15" thickBot="1" x14ac:dyDescent="0.35">
      <c r="A2356" s="2" t="s">
        <v>793</v>
      </c>
      <c r="B2356" s="2" t="s">
        <v>1137</v>
      </c>
      <c r="C2356" s="84">
        <f>IF(COUNTIF(Table1[Tag Number], A2356), 1, 0)</f>
        <v>0</v>
      </c>
      <c r="D2356" s="85">
        <f>IF(COUNTIF(Table2[Tag Number], A2356), 1, 0)</f>
        <v>0</v>
      </c>
      <c r="E2356" s="86">
        <f>IF(COUNTIF(Table3[Tag Number], A2356), 1, 0)</f>
        <v>0</v>
      </c>
      <c r="F2356" s="86">
        <f>IF(COUNTIF(Table4[Tag Number], A2356), 1, 0)</f>
        <v>0</v>
      </c>
      <c r="G2356" s="87">
        <f t="shared" si="74"/>
        <v>0</v>
      </c>
      <c r="H2356" s="88" t="str" cm="1">
        <f t="array" ref="H2356">_xlfn.IFS(OR(_xlfn.XLOOKUP(A2356,Table1[Tag Number],Table1[Status],"-",0)="Dead",
        _xlfn.XLOOKUP(A2356,Table2[Tag Number],Table2[Status],"-",0)="Dead",
        _xlfn.XLOOKUP(A2356,Table3[Tag Number],Table3[Status],"-",0)="Dead",
        _xlfn.XLOOKUP(A2356,Table4[Tag Number],Table4[Status],"-",0)="Dead"),"Dead",
     OR(_xlfn.XLOOKUP(A2356,Table1[Tag Number],Table1[Status],"-",0)="Alive",
        _xlfn.XLOOKUP(A2356,Table2[Tag Number],Table2[Status],"-",0)="Alive",
        _xlfn.XLOOKUP(A2356,Table3[Tag Number],Table3[Status],"-",0)="Alive",
        _xlfn.XLOOKUP(A2356,Table4[Tag Number],Table4[Status],"-",0)="Alive"),"Alive",
     OR(_xlfn.XLOOKUP(A2356,Table1[Tag Number],Table1[Status],"-",0)="-",
        _xlfn.XLOOKUP(A2356,Table2[Tag Number],Table2[Status],"-",0)="-",
        _xlfn.XLOOKUP(A2356,Table3[Tag Number],Table3[Status],"-",0)="-",
        _xlfn.XLOOKUP(A2356,Table4[Tag Number],Table4[Status],"-",0)="-"),
   "-")</f>
        <v>-</v>
      </c>
      <c r="I2356" s="90"/>
      <c r="J2356" s="94"/>
      <c r="K2356" s="95"/>
      <c r="L2356" s="95"/>
      <c r="M2356" s="95"/>
      <c r="N2356" s="96"/>
      <c r="O2356" s="89"/>
      <c r="R2356" t="b">
        <f t="shared" si="73"/>
        <v>0</v>
      </c>
    </row>
    <row r="2357" spans="1:18" ht="15" thickBot="1" x14ac:dyDescent="0.35">
      <c r="A2357" s="3" t="s">
        <v>2800</v>
      </c>
      <c r="B2357" s="3" t="s">
        <v>1137</v>
      </c>
      <c r="C2357" s="84">
        <f>IF(COUNTIF(Table1[Tag Number], A2357), 1, 0)</f>
        <v>0</v>
      </c>
      <c r="D2357" s="85">
        <f>IF(COUNTIF(Table2[Tag Number], A2357), 1, 0)</f>
        <v>0</v>
      </c>
      <c r="E2357" s="86">
        <f>IF(COUNTIF(Table3[Tag Number], A2357), 1, 0)</f>
        <v>0</v>
      </c>
      <c r="F2357" s="86">
        <f>IF(COUNTIF(Table4[Tag Number], A2357), 1, 0)</f>
        <v>0</v>
      </c>
      <c r="G2357" s="87">
        <f t="shared" si="74"/>
        <v>0</v>
      </c>
      <c r="H2357" s="88" t="str" cm="1">
        <f t="array" ref="H2357">_xlfn.IFS(OR(_xlfn.XLOOKUP(A2357,Table1[Tag Number],Table1[Status],"-",0)="Dead",
        _xlfn.XLOOKUP(A2357,Table2[Tag Number],Table2[Status],"-",0)="Dead",
        _xlfn.XLOOKUP(A2357,Table3[Tag Number],Table3[Status],"-",0)="Dead",
        _xlfn.XLOOKUP(A2357,Table4[Tag Number],Table4[Status],"-",0)="Dead"),"Dead",
     OR(_xlfn.XLOOKUP(A2357,Table1[Tag Number],Table1[Status],"-",0)="Alive",
        _xlfn.XLOOKUP(A2357,Table2[Tag Number],Table2[Status],"-",0)="Alive",
        _xlfn.XLOOKUP(A2357,Table3[Tag Number],Table3[Status],"-",0)="Alive",
        _xlfn.XLOOKUP(A2357,Table4[Tag Number],Table4[Status],"-",0)="Alive"),"Alive",
     OR(_xlfn.XLOOKUP(A2357,Table1[Tag Number],Table1[Status],"-",0)="-",
        _xlfn.XLOOKUP(A2357,Table2[Tag Number],Table2[Status],"-",0)="-",
        _xlfn.XLOOKUP(A2357,Table3[Tag Number],Table3[Status],"-",0)="-",
        _xlfn.XLOOKUP(A2357,Table4[Tag Number],Table4[Status],"-",0)="-"),
   "-")</f>
        <v>-</v>
      </c>
      <c r="I2357" s="90"/>
      <c r="J2357" s="94"/>
      <c r="K2357" s="95"/>
      <c r="L2357" s="95"/>
      <c r="M2357" s="95"/>
      <c r="N2357" s="96"/>
      <c r="O2357" s="89"/>
      <c r="R2357" t="b">
        <f t="shared" si="73"/>
        <v>0</v>
      </c>
    </row>
    <row r="2358" spans="1:18" ht="15" thickBot="1" x14ac:dyDescent="0.35">
      <c r="A2358" s="2" t="s">
        <v>826</v>
      </c>
      <c r="B2358" s="2" t="s">
        <v>1137</v>
      </c>
      <c r="C2358" s="84">
        <f>IF(COUNTIF(Table1[Tag Number], A2358), 1, 0)</f>
        <v>0</v>
      </c>
      <c r="D2358" s="85">
        <f>IF(COUNTIF(Table2[Tag Number], A2358), 1, 0)</f>
        <v>0</v>
      </c>
      <c r="E2358" s="86">
        <f>IF(COUNTIF(Table3[Tag Number], A2358), 1, 0)</f>
        <v>0</v>
      </c>
      <c r="F2358" s="86">
        <f>IF(COUNTIF(Table4[Tag Number], A2358), 1, 0)</f>
        <v>0</v>
      </c>
      <c r="G2358" s="87">
        <f t="shared" si="74"/>
        <v>0</v>
      </c>
      <c r="H2358" s="88" t="str" cm="1">
        <f t="array" ref="H2358">_xlfn.IFS(OR(_xlfn.XLOOKUP(A2358,Table1[Tag Number],Table1[Status],"-",0)="Dead",
        _xlfn.XLOOKUP(A2358,Table2[Tag Number],Table2[Status],"-",0)="Dead",
        _xlfn.XLOOKUP(A2358,Table3[Tag Number],Table3[Status],"-",0)="Dead",
        _xlfn.XLOOKUP(A2358,Table4[Tag Number],Table4[Status],"-",0)="Dead"),"Dead",
     OR(_xlfn.XLOOKUP(A2358,Table1[Tag Number],Table1[Status],"-",0)="Alive",
        _xlfn.XLOOKUP(A2358,Table2[Tag Number],Table2[Status],"-",0)="Alive",
        _xlfn.XLOOKUP(A2358,Table3[Tag Number],Table3[Status],"-",0)="Alive",
        _xlfn.XLOOKUP(A2358,Table4[Tag Number],Table4[Status],"-",0)="Alive"),"Alive",
     OR(_xlfn.XLOOKUP(A2358,Table1[Tag Number],Table1[Status],"-",0)="-",
        _xlfn.XLOOKUP(A2358,Table2[Tag Number],Table2[Status],"-",0)="-",
        _xlfn.XLOOKUP(A2358,Table3[Tag Number],Table3[Status],"-",0)="-",
        _xlfn.XLOOKUP(A2358,Table4[Tag Number],Table4[Status],"-",0)="-"),
   "-")</f>
        <v>-</v>
      </c>
      <c r="I2358" s="90"/>
      <c r="J2358" s="94"/>
      <c r="K2358" s="95"/>
      <c r="L2358" s="95"/>
      <c r="M2358" s="95"/>
      <c r="N2358" s="96"/>
      <c r="O2358" s="89"/>
      <c r="R2358" t="b">
        <f t="shared" si="73"/>
        <v>0</v>
      </c>
    </row>
    <row r="2359" spans="1:18" ht="15" thickBot="1" x14ac:dyDescent="0.35">
      <c r="A2359" s="3" t="s">
        <v>590</v>
      </c>
      <c r="B2359" s="3" t="s">
        <v>1137</v>
      </c>
      <c r="C2359" s="84">
        <f>IF(COUNTIF(Table1[Tag Number], A2359), 1, 0)</f>
        <v>0</v>
      </c>
      <c r="D2359" s="85">
        <f>IF(COUNTIF(Table2[Tag Number], A2359), 1, 0)</f>
        <v>0</v>
      </c>
      <c r="E2359" s="86">
        <f>IF(COUNTIF(Table3[Tag Number], A2359), 1, 0)</f>
        <v>0</v>
      </c>
      <c r="F2359" s="86">
        <f>IF(COUNTIF(Table4[Tag Number], A2359), 1, 0)</f>
        <v>0</v>
      </c>
      <c r="G2359" s="87">
        <f t="shared" si="74"/>
        <v>0</v>
      </c>
      <c r="H2359" s="88" t="str" cm="1">
        <f t="array" ref="H2359">_xlfn.IFS(OR(_xlfn.XLOOKUP(A2359,Table1[Tag Number],Table1[Status],"-",0)="Dead",
        _xlfn.XLOOKUP(A2359,Table2[Tag Number],Table2[Status],"-",0)="Dead",
        _xlfn.XLOOKUP(A2359,Table3[Tag Number],Table3[Status],"-",0)="Dead",
        _xlfn.XLOOKUP(A2359,Table4[Tag Number],Table4[Status],"-",0)="Dead"),"Dead",
     OR(_xlfn.XLOOKUP(A2359,Table1[Tag Number],Table1[Status],"-",0)="Alive",
        _xlfn.XLOOKUP(A2359,Table2[Tag Number],Table2[Status],"-",0)="Alive",
        _xlfn.XLOOKUP(A2359,Table3[Tag Number],Table3[Status],"-",0)="Alive",
        _xlfn.XLOOKUP(A2359,Table4[Tag Number],Table4[Status],"-",0)="Alive"),"Alive",
     OR(_xlfn.XLOOKUP(A2359,Table1[Tag Number],Table1[Status],"-",0)="-",
        _xlfn.XLOOKUP(A2359,Table2[Tag Number],Table2[Status],"-",0)="-",
        _xlfn.XLOOKUP(A2359,Table3[Tag Number],Table3[Status],"-",0)="-",
        _xlfn.XLOOKUP(A2359,Table4[Tag Number],Table4[Status],"-",0)="-"),
   "-")</f>
        <v>-</v>
      </c>
      <c r="I2359" s="90"/>
      <c r="J2359" s="94"/>
      <c r="K2359" s="95"/>
      <c r="L2359" s="95"/>
      <c r="M2359" s="95"/>
      <c r="N2359" s="96"/>
      <c r="O2359" s="89"/>
      <c r="R2359" t="b">
        <f t="shared" si="73"/>
        <v>0</v>
      </c>
    </row>
    <row r="2360" spans="1:18" ht="15" thickBot="1" x14ac:dyDescent="0.35">
      <c r="A2360" s="2" t="s">
        <v>2801</v>
      </c>
      <c r="B2360" s="2" t="s">
        <v>1137</v>
      </c>
      <c r="C2360" s="84">
        <f>IF(COUNTIF(Table1[Tag Number], A2360), 1, 0)</f>
        <v>0</v>
      </c>
      <c r="D2360" s="85">
        <f>IF(COUNTIF(Table2[Tag Number], A2360), 1, 0)</f>
        <v>0</v>
      </c>
      <c r="E2360" s="86">
        <f>IF(COUNTIF(Table3[Tag Number], A2360), 1, 0)</f>
        <v>0</v>
      </c>
      <c r="F2360" s="86">
        <f>IF(COUNTIF(Table4[Tag Number], A2360), 1, 0)</f>
        <v>0</v>
      </c>
      <c r="G2360" s="87">
        <f t="shared" si="74"/>
        <v>0</v>
      </c>
      <c r="H2360" s="88" t="str" cm="1">
        <f t="array" ref="H2360">_xlfn.IFS(OR(_xlfn.XLOOKUP(A2360,Table1[Tag Number],Table1[Status],"-",0)="Dead",
        _xlfn.XLOOKUP(A2360,Table2[Tag Number],Table2[Status],"-",0)="Dead",
        _xlfn.XLOOKUP(A2360,Table3[Tag Number],Table3[Status],"-",0)="Dead",
        _xlfn.XLOOKUP(A2360,Table4[Tag Number],Table4[Status],"-",0)="Dead"),"Dead",
     OR(_xlfn.XLOOKUP(A2360,Table1[Tag Number],Table1[Status],"-",0)="Alive",
        _xlfn.XLOOKUP(A2360,Table2[Tag Number],Table2[Status],"-",0)="Alive",
        _xlfn.XLOOKUP(A2360,Table3[Tag Number],Table3[Status],"-",0)="Alive",
        _xlfn.XLOOKUP(A2360,Table4[Tag Number],Table4[Status],"-",0)="Alive"),"Alive",
     OR(_xlfn.XLOOKUP(A2360,Table1[Tag Number],Table1[Status],"-",0)="-",
        _xlfn.XLOOKUP(A2360,Table2[Tag Number],Table2[Status],"-",0)="-",
        _xlfn.XLOOKUP(A2360,Table3[Tag Number],Table3[Status],"-",0)="-",
        _xlfn.XLOOKUP(A2360,Table4[Tag Number],Table4[Status],"-",0)="-"),
   "-")</f>
        <v>-</v>
      </c>
      <c r="I2360" s="90"/>
      <c r="J2360" s="94"/>
      <c r="K2360" s="95"/>
      <c r="L2360" s="95"/>
      <c r="M2360" s="95"/>
      <c r="N2360" s="96"/>
      <c r="O2360" s="89"/>
      <c r="R2360" t="b">
        <f t="shared" si="73"/>
        <v>0</v>
      </c>
    </row>
    <row r="2361" spans="1:18" ht="15" thickBot="1" x14ac:dyDescent="0.35">
      <c r="A2361" s="3" t="s">
        <v>906</v>
      </c>
      <c r="B2361" s="3" t="s">
        <v>1137</v>
      </c>
      <c r="C2361" s="84">
        <f>IF(COUNTIF(Table1[Tag Number], A2361), 1, 0)</f>
        <v>0</v>
      </c>
      <c r="D2361" s="85">
        <f>IF(COUNTIF(Table2[Tag Number], A2361), 1, 0)</f>
        <v>0</v>
      </c>
      <c r="E2361" s="86">
        <f>IF(COUNTIF(Table3[Tag Number], A2361), 1, 0)</f>
        <v>0</v>
      </c>
      <c r="F2361" s="86">
        <f>IF(COUNTIF(Table4[Tag Number], A2361), 1, 0)</f>
        <v>0</v>
      </c>
      <c r="G2361" s="87">
        <f t="shared" si="74"/>
        <v>0</v>
      </c>
      <c r="H2361" s="88" t="str" cm="1">
        <f t="array" ref="H2361">_xlfn.IFS(OR(_xlfn.XLOOKUP(A2361,Table1[Tag Number],Table1[Status],"-",0)="Dead",
        _xlfn.XLOOKUP(A2361,Table2[Tag Number],Table2[Status],"-",0)="Dead",
        _xlfn.XLOOKUP(A2361,Table3[Tag Number],Table3[Status],"-",0)="Dead",
        _xlfn.XLOOKUP(A2361,Table4[Tag Number],Table4[Status],"-",0)="Dead"),"Dead",
     OR(_xlfn.XLOOKUP(A2361,Table1[Tag Number],Table1[Status],"-",0)="Alive",
        _xlfn.XLOOKUP(A2361,Table2[Tag Number],Table2[Status],"-",0)="Alive",
        _xlfn.XLOOKUP(A2361,Table3[Tag Number],Table3[Status],"-",0)="Alive",
        _xlfn.XLOOKUP(A2361,Table4[Tag Number],Table4[Status],"-",0)="Alive"),"Alive",
     OR(_xlfn.XLOOKUP(A2361,Table1[Tag Number],Table1[Status],"-",0)="-",
        _xlfn.XLOOKUP(A2361,Table2[Tag Number],Table2[Status],"-",0)="-",
        _xlfn.XLOOKUP(A2361,Table3[Tag Number],Table3[Status],"-",0)="-",
        _xlfn.XLOOKUP(A2361,Table4[Tag Number],Table4[Status],"-",0)="-"),
   "-")</f>
        <v>-</v>
      </c>
      <c r="I2361" s="90"/>
      <c r="J2361" s="94"/>
      <c r="K2361" s="95"/>
      <c r="L2361" s="95"/>
      <c r="M2361" s="95"/>
      <c r="N2361" s="96"/>
      <c r="O2361" s="89"/>
      <c r="R2361" t="b">
        <f t="shared" si="73"/>
        <v>0</v>
      </c>
    </row>
    <row r="2362" spans="1:18" ht="15" thickBot="1" x14ac:dyDescent="0.35">
      <c r="A2362" s="2" t="s">
        <v>204</v>
      </c>
      <c r="B2362" s="2" t="s">
        <v>1137</v>
      </c>
      <c r="C2362" s="84">
        <f>IF(COUNTIF(Table1[Tag Number], A2362), 1, 0)</f>
        <v>0</v>
      </c>
      <c r="D2362" s="85">
        <f>IF(COUNTIF(Table2[Tag Number], A2362), 1, 0)</f>
        <v>1</v>
      </c>
      <c r="E2362" s="86">
        <f>IF(COUNTIF(Table3[Tag Number], A2362), 1, 0)</f>
        <v>0</v>
      </c>
      <c r="F2362" s="86">
        <f>IF(COUNTIF(Table4[Tag Number], A2362), 1, 0)</f>
        <v>0</v>
      </c>
      <c r="G2362" s="87">
        <f t="shared" si="74"/>
        <v>1</v>
      </c>
      <c r="H2362" s="88" t="str" cm="1">
        <f t="array" ref="H2362">_xlfn.IFS(OR(_xlfn.XLOOKUP(A2362,Table1[Tag Number],Table1[Status],"-",0)="Dead",
        _xlfn.XLOOKUP(A2362,Table2[Tag Number],Table2[Status],"-",0)="Dead",
        _xlfn.XLOOKUP(A2362,Table3[Tag Number],Table3[Status],"-",0)="Dead",
        _xlfn.XLOOKUP(A2362,Table4[Tag Number],Table4[Status],"-",0)="Dead"),"Dead",
     OR(_xlfn.XLOOKUP(A2362,Table1[Tag Number],Table1[Status],"-",0)="Alive",
        _xlfn.XLOOKUP(A2362,Table2[Tag Number],Table2[Status],"-",0)="Alive",
        _xlfn.XLOOKUP(A2362,Table3[Tag Number],Table3[Status],"-",0)="Alive",
        _xlfn.XLOOKUP(A2362,Table4[Tag Number],Table4[Status],"-",0)="Alive"),"Alive",
     OR(_xlfn.XLOOKUP(A2362,Table1[Tag Number],Table1[Status],"-",0)="-",
        _xlfn.XLOOKUP(A2362,Table2[Tag Number],Table2[Status],"-",0)="-",
        _xlfn.XLOOKUP(A2362,Table3[Tag Number],Table3[Status],"-",0)="-",
        _xlfn.XLOOKUP(A2362,Table4[Tag Number],Table4[Status],"-",0)="-"),
   "-")</f>
        <v>Dead</v>
      </c>
      <c r="I2362" s="90"/>
      <c r="J2362" s="94"/>
      <c r="K2362" s="95"/>
      <c r="L2362" s="95"/>
      <c r="M2362" s="95"/>
      <c r="N2362" s="96"/>
      <c r="O2362" s="89"/>
      <c r="R2362" t="b">
        <f t="shared" si="73"/>
        <v>0</v>
      </c>
    </row>
    <row r="2363" spans="1:18" ht="15" thickBot="1" x14ac:dyDescent="0.35">
      <c r="A2363" s="3" t="s">
        <v>2802</v>
      </c>
      <c r="B2363" s="3" t="s">
        <v>1137</v>
      </c>
      <c r="C2363" s="84">
        <f>IF(COUNTIF(Table1[Tag Number], A2363), 1, 0)</f>
        <v>0</v>
      </c>
      <c r="D2363" s="85">
        <f>IF(COUNTIF(Table2[Tag Number], A2363), 1, 0)</f>
        <v>0</v>
      </c>
      <c r="E2363" s="86">
        <f>IF(COUNTIF(Table3[Tag Number], A2363), 1, 0)</f>
        <v>0</v>
      </c>
      <c r="F2363" s="86">
        <f>IF(COUNTIF(Table4[Tag Number], A2363), 1, 0)</f>
        <v>0</v>
      </c>
      <c r="G2363" s="87">
        <f t="shared" si="74"/>
        <v>0</v>
      </c>
      <c r="H2363" s="88" t="str" cm="1">
        <f t="array" ref="H2363">_xlfn.IFS(OR(_xlfn.XLOOKUP(A2363,Table1[Tag Number],Table1[Status],"-",0)="Dead",
        _xlfn.XLOOKUP(A2363,Table2[Tag Number],Table2[Status],"-",0)="Dead",
        _xlfn.XLOOKUP(A2363,Table3[Tag Number],Table3[Status],"-",0)="Dead",
        _xlfn.XLOOKUP(A2363,Table4[Tag Number],Table4[Status],"-",0)="Dead"),"Dead",
     OR(_xlfn.XLOOKUP(A2363,Table1[Tag Number],Table1[Status],"-",0)="Alive",
        _xlfn.XLOOKUP(A2363,Table2[Tag Number],Table2[Status],"-",0)="Alive",
        _xlfn.XLOOKUP(A2363,Table3[Tag Number],Table3[Status],"-",0)="Alive",
        _xlfn.XLOOKUP(A2363,Table4[Tag Number],Table4[Status],"-",0)="Alive"),"Alive",
     OR(_xlfn.XLOOKUP(A2363,Table1[Tag Number],Table1[Status],"-",0)="-",
        _xlfn.XLOOKUP(A2363,Table2[Tag Number],Table2[Status],"-",0)="-",
        _xlfn.XLOOKUP(A2363,Table3[Tag Number],Table3[Status],"-",0)="-",
        _xlfn.XLOOKUP(A2363,Table4[Tag Number],Table4[Status],"-",0)="-"),
   "-")</f>
        <v>-</v>
      </c>
      <c r="I2363" s="90"/>
      <c r="J2363" s="94"/>
      <c r="K2363" s="95"/>
      <c r="L2363" s="95"/>
      <c r="M2363" s="95"/>
      <c r="N2363" s="96"/>
      <c r="O2363" s="89"/>
      <c r="R2363" t="b">
        <f t="shared" si="73"/>
        <v>0</v>
      </c>
    </row>
    <row r="2364" spans="1:18" ht="15" thickBot="1" x14ac:dyDescent="0.35">
      <c r="A2364" s="2" t="s">
        <v>709</v>
      </c>
      <c r="B2364" s="2" t="s">
        <v>1137</v>
      </c>
      <c r="C2364" s="84">
        <f>IF(COUNTIF(Table1[Tag Number], A2364), 1, 0)</f>
        <v>0</v>
      </c>
      <c r="D2364" s="85">
        <f>IF(COUNTIF(Table2[Tag Number], A2364), 1, 0)</f>
        <v>0</v>
      </c>
      <c r="E2364" s="86">
        <f>IF(COUNTIF(Table3[Tag Number], A2364), 1, 0)</f>
        <v>0</v>
      </c>
      <c r="F2364" s="86">
        <f>IF(COUNTIF(Table4[Tag Number], A2364), 1, 0)</f>
        <v>0</v>
      </c>
      <c r="G2364" s="87">
        <f t="shared" si="74"/>
        <v>0</v>
      </c>
      <c r="H2364" s="88" t="str" cm="1">
        <f t="array" ref="H2364">_xlfn.IFS(OR(_xlfn.XLOOKUP(A2364,Table1[Tag Number],Table1[Status],"-",0)="Dead",
        _xlfn.XLOOKUP(A2364,Table2[Tag Number],Table2[Status],"-",0)="Dead",
        _xlfn.XLOOKUP(A2364,Table3[Tag Number],Table3[Status],"-",0)="Dead",
        _xlfn.XLOOKUP(A2364,Table4[Tag Number],Table4[Status],"-",0)="Dead"),"Dead",
     OR(_xlfn.XLOOKUP(A2364,Table1[Tag Number],Table1[Status],"-",0)="Alive",
        _xlfn.XLOOKUP(A2364,Table2[Tag Number],Table2[Status],"-",0)="Alive",
        _xlfn.XLOOKUP(A2364,Table3[Tag Number],Table3[Status],"-",0)="Alive",
        _xlfn.XLOOKUP(A2364,Table4[Tag Number],Table4[Status],"-",0)="Alive"),"Alive",
     OR(_xlfn.XLOOKUP(A2364,Table1[Tag Number],Table1[Status],"-",0)="-",
        _xlfn.XLOOKUP(A2364,Table2[Tag Number],Table2[Status],"-",0)="-",
        _xlfn.XLOOKUP(A2364,Table3[Tag Number],Table3[Status],"-",0)="-",
        _xlfn.XLOOKUP(A2364,Table4[Tag Number],Table4[Status],"-",0)="-"),
   "-")</f>
        <v>-</v>
      </c>
      <c r="I2364" s="90"/>
      <c r="J2364" s="94"/>
      <c r="K2364" s="95"/>
      <c r="L2364" s="95"/>
      <c r="M2364" s="95"/>
      <c r="N2364" s="96"/>
      <c r="O2364" s="89"/>
      <c r="R2364" t="b">
        <f t="shared" si="73"/>
        <v>0</v>
      </c>
    </row>
    <row r="2365" spans="1:18" ht="15" thickBot="1" x14ac:dyDescent="0.35">
      <c r="A2365" s="3" t="s">
        <v>613</v>
      </c>
      <c r="B2365" s="3" t="s">
        <v>1137</v>
      </c>
      <c r="C2365" s="84">
        <f>IF(COUNTIF(Table1[Tag Number], A2365), 1, 0)</f>
        <v>0</v>
      </c>
      <c r="D2365" s="85">
        <f>IF(COUNTIF(Table2[Tag Number], A2365), 1, 0)</f>
        <v>0</v>
      </c>
      <c r="E2365" s="86">
        <f>IF(COUNTIF(Table3[Tag Number], A2365), 1, 0)</f>
        <v>0</v>
      </c>
      <c r="F2365" s="86">
        <f>IF(COUNTIF(Table4[Tag Number], A2365), 1, 0)</f>
        <v>0</v>
      </c>
      <c r="G2365" s="87">
        <f t="shared" si="74"/>
        <v>0</v>
      </c>
      <c r="H2365" s="88" t="str" cm="1">
        <f t="array" ref="H2365">_xlfn.IFS(OR(_xlfn.XLOOKUP(A2365,Table1[Tag Number],Table1[Status],"-",0)="Dead",
        _xlfn.XLOOKUP(A2365,Table2[Tag Number],Table2[Status],"-",0)="Dead",
        _xlfn.XLOOKUP(A2365,Table3[Tag Number],Table3[Status],"-",0)="Dead",
        _xlfn.XLOOKUP(A2365,Table4[Tag Number],Table4[Status],"-",0)="Dead"),"Dead",
     OR(_xlfn.XLOOKUP(A2365,Table1[Tag Number],Table1[Status],"-",0)="Alive",
        _xlfn.XLOOKUP(A2365,Table2[Tag Number],Table2[Status],"-",0)="Alive",
        _xlfn.XLOOKUP(A2365,Table3[Tag Number],Table3[Status],"-",0)="Alive",
        _xlfn.XLOOKUP(A2365,Table4[Tag Number],Table4[Status],"-",0)="Alive"),"Alive",
     OR(_xlfn.XLOOKUP(A2365,Table1[Tag Number],Table1[Status],"-",0)="-",
        _xlfn.XLOOKUP(A2365,Table2[Tag Number],Table2[Status],"-",0)="-",
        _xlfn.XLOOKUP(A2365,Table3[Tag Number],Table3[Status],"-",0)="-",
        _xlfn.XLOOKUP(A2365,Table4[Tag Number],Table4[Status],"-",0)="-"),
   "-")</f>
        <v>-</v>
      </c>
      <c r="I2365" s="90"/>
      <c r="J2365" s="94"/>
      <c r="K2365" s="95"/>
      <c r="L2365" s="95"/>
      <c r="M2365" s="95"/>
      <c r="N2365" s="96"/>
      <c r="O2365" s="89"/>
      <c r="R2365" t="b">
        <f t="shared" si="73"/>
        <v>0</v>
      </c>
    </row>
    <row r="2366" spans="1:18" ht="15" thickBot="1" x14ac:dyDescent="0.35">
      <c r="A2366" s="2" t="s">
        <v>2803</v>
      </c>
      <c r="B2366" s="2" t="s">
        <v>1137</v>
      </c>
      <c r="C2366" s="84">
        <f>IF(COUNTIF(Table1[Tag Number], A2366), 1, 0)</f>
        <v>0</v>
      </c>
      <c r="D2366" s="85">
        <f>IF(COUNTIF(Table2[Tag Number], A2366), 1, 0)</f>
        <v>0</v>
      </c>
      <c r="E2366" s="86">
        <f>IF(COUNTIF(Table3[Tag Number], A2366), 1, 0)</f>
        <v>0</v>
      </c>
      <c r="F2366" s="86">
        <f>IF(COUNTIF(Table4[Tag Number], A2366), 1, 0)</f>
        <v>0</v>
      </c>
      <c r="G2366" s="87">
        <f t="shared" si="74"/>
        <v>0</v>
      </c>
      <c r="H2366" s="88" t="str" cm="1">
        <f t="array" ref="H2366">_xlfn.IFS(OR(_xlfn.XLOOKUP(A2366,Table1[Tag Number],Table1[Status],"-",0)="Dead",
        _xlfn.XLOOKUP(A2366,Table2[Tag Number],Table2[Status],"-",0)="Dead",
        _xlfn.XLOOKUP(A2366,Table3[Tag Number],Table3[Status],"-",0)="Dead",
        _xlfn.XLOOKUP(A2366,Table4[Tag Number],Table4[Status],"-",0)="Dead"),"Dead",
     OR(_xlfn.XLOOKUP(A2366,Table1[Tag Number],Table1[Status],"-",0)="Alive",
        _xlfn.XLOOKUP(A2366,Table2[Tag Number],Table2[Status],"-",0)="Alive",
        _xlfn.XLOOKUP(A2366,Table3[Tag Number],Table3[Status],"-",0)="Alive",
        _xlfn.XLOOKUP(A2366,Table4[Tag Number],Table4[Status],"-",0)="Alive"),"Alive",
     OR(_xlfn.XLOOKUP(A2366,Table1[Tag Number],Table1[Status],"-",0)="-",
        _xlfn.XLOOKUP(A2366,Table2[Tag Number],Table2[Status],"-",0)="-",
        _xlfn.XLOOKUP(A2366,Table3[Tag Number],Table3[Status],"-",0)="-",
        _xlfn.XLOOKUP(A2366,Table4[Tag Number],Table4[Status],"-",0)="-"),
   "-")</f>
        <v>-</v>
      </c>
      <c r="I2366" s="90"/>
      <c r="J2366" s="94"/>
      <c r="K2366" s="95"/>
      <c r="L2366" s="95"/>
      <c r="M2366" s="95"/>
      <c r="N2366" s="96"/>
      <c r="O2366" s="89"/>
      <c r="R2366" t="b">
        <f t="shared" si="73"/>
        <v>0</v>
      </c>
    </row>
    <row r="2367" spans="1:18" ht="15" thickBot="1" x14ac:dyDescent="0.35">
      <c r="A2367" s="3" t="s">
        <v>603</v>
      </c>
      <c r="B2367" s="3" t="s">
        <v>1137</v>
      </c>
      <c r="C2367" s="84">
        <f>IF(COUNTIF(Table1[Tag Number], A2367), 1, 0)</f>
        <v>0</v>
      </c>
      <c r="D2367" s="85">
        <f>IF(COUNTIF(Table2[Tag Number], A2367), 1, 0)</f>
        <v>0</v>
      </c>
      <c r="E2367" s="86">
        <f>IF(COUNTIF(Table3[Tag Number], A2367), 1, 0)</f>
        <v>0</v>
      </c>
      <c r="F2367" s="86">
        <f>IF(COUNTIF(Table4[Tag Number], A2367), 1, 0)</f>
        <v>0</v>
      </c>
      <c r="G2367" s="87">
        <f t="shared" si="74"/>
        <v>0</v>
      </c>
      <c r="H2367" s="88" t="str" cm="1">
        <f t="array" ref="H2367">_xlfn.IFS(OR(_xlfn.XLOOKUP(A2367,Table1[Tag Number],Table1[Status],"-",0)="Dead",
        _xlfn.XLOOKUP(A2367,Table2[Tag Number],Table2[Status],"-",0)="Dead",
        _xlfn.XLOOKUP(A2367,Table3[Tag Number],Table3[Status],"-",0)="Dead",
        _xlfn.XLOOKUP(A2367,Table4[Tag Number],Table4[Status],"-",0)="Dead"),"Dead",
     OR(_xlfn.XLOOKUP(A2367,Table1[Tag Number],Table1[Status],"-",0)="Alive",
        _xlfn.XLOOKUP(A2367,Table2[Tag Number],Table2[Status],"-",0)="Alive",
        _xlfn.XLOOKUP(A2367,Table3[Tag Number],Table3[Status],"-",0)="Alive",
        _xlfn.XLOOKUP(A2367,Table4[Tag Number],Table4[Status],"-",0)="Alive"),"Alive",
     OR(_xlfn.XLOOKUP(A2367,Table1[Tag Number],Table1[Status],"-",0)="-",
        _xlfn.XLOOKUP(A2367,Table2[Tag Number],Table2[Status],"-",0)="-",
        _xlfn.XLOOKUP(A2367,Table3[Tag Number],Table3[Status],"-",0)="-",
        _xlfn.XLOOKUP(A2367,Table4[Tag Number],Table4[Status],"-",0)="-"),
   "-")</f>
        <v>-</v>
      </c>
      <c r="I2367" s="90"/>
      <c r="J2367" s="94"/>
      <c r="K2367" s="95"/>
      <c r="L2367" s="95"/>
      <c r="M2367" s="95"/>
      <c r="N2367" s="96"/>
      <c r="O2367" s="89"/>
      <c r="R2367" t="b">
        <f t="shared" si="73"/>
        <v>0</v>
      </c>
    </row>
    <row r="2368" spans="1:18" ht="15" thickBot="1" x14ac:dyDescent="0.35">
      <c r="A2368" s="2" t="s">
        <v>2804</v>
      </c>
      <c r="B2368" s="2" t="s">
        <v>1137</v>
      </c>
      <c r="C2368" s="84">
        <f>IF(COUNTIF(Table1[Tag Number], A2368), 1, 0)</f>
        <v>0</v>
      </c>
      <c r="D2368" s="85">
        <f>IF(COUNTIF(Table2[Tag Number], A2368), 1, 0)</f>
        <v>0</v>
      </c>
      <c r="E2368" s="86">
        <f>IF(COUNTIF(Table3[Tag Number], A2368), 1, 0)</f>
        <v>0</v>
      </c>
      <c r="F2368" s="86">
        <f>IF(COUNTIF(Table4[Tag Number], A2368), 1, 0)</f>
        <v>0</v>
      </c>
      <c r="G2368" s="87">
        <f t="shared" si="74"/>
        <v>0</v>
      </c>
      <c r="H2368" s="88" t="str" cm="1">
        <f t="array" ref="H2368">_xlfn.IFS(OR(_xlfn.XLOOKUP(A2368,Table1[Tag Number],Table1[Status],"-",0)="Dead",
        _xlfn.XLOOKUP(A2368,Table2[Tag Number],Table2[Status],"-",0)="Dead",
        _xlfn.XLOOKUP(A2368,Table3[Tag Number],Table3[Status],"-",0)="Dead",
        _xlfn.XLOOKUP(A2368,Table4[Tag Number],Table4[Status],"-",0)="Dead"),"Dead",
     OR(_xlfn.XLOOKUP(A2368,Table1[Tag Number],Table1[Status],"-",0)="Alive",
        _xlfn.XLOOKUP(A2368,Table2[Tag Number],Table2[Status],"-",0)="Alive",
        _xlfn.XLOOKUP(A2368,Table3[Tag Number],Table3[Status],"-",0)="Alive",
        _xlfn.XLOOKUP(A2368,Table4[Tag Number],Table4[Status],"-",0)="Alive"),"Alive",
     OR(_xlfn.XLOOKUP(A2368,Table1[Tag Number],Table1[Status],"-",0)="-",
        _xlfn.XLOOKUP(A2368,Table2[Tag Number],Table2[Status],"-",0)="-",
        _xlfn.XLOOKUP(A2368,Table3[Tag Number],Table3[Status],"-",0)="-",
        _xlfn.XLOOKUP(A2368,Table4[Tag Number],Table4[Status],"-",0)="-"),
   "-")</f>
        <v>-</v>
      </c>
      <c r="I2368" s="90"/>
      <c r="J2368" s="94"/>
      <c r="K2368" s="95"/>
      <c r="L2368" s="95"/>
      <c r="M2368" s="95"/>
      <c r="N2368" s="96"/>
      <c r="O2368" s="89"/>
      <c r="R2368" t="b">
        <f t="shared" si="73"/>
        <v>0</v>
      </c>
    </row>
    <row r="2369" spans="1:18" ht="15" thickBot="1" x14ac:dyDescent="0.35">
      <c r="A2369" s="3" t="s">
        <v>2805</v>
      </c>
      <c r="B2369" s="3" t="s">
        <v>1137</v>
      </c>
      <c r="C2369" s="84">
        <f>IF(COUNTIF(Table1[Tag Number], A2369), 1, 0)</f>
        <v>0</v>
      </c>
      <c r="D2369" s="85">
        <f>IF(COUNTIF(Table2[Tag Number], A2369), 1, 0)</f>
        <v>0</v>
      </c>
      <c r="E2369" s="86">
        <f>IF(COUNTIF(Table3[Tag Number], A2369), 1, 0)</f>
        <v>0</v>
      </c>
      <c r="F2369" s="86">
        <f>IF(COUNTIF(Table4[Tag Number], A2369), 1, 0)</f>
        <v>0</v>
      </c>
      <c r="G2369" s="87">
        <f t="shared" si="74"/>
        <v>0</v>
      </c>
      <c r="H2369" s="88" t="str" cm="1">
        <f t="array" ref="H2369">_xlfn.IFS(OR(_xlfn.XLOOKUP(A2369,Table1[Tag Number],Table1[Status],"-",0)="Dead",
        _xlfn.XLOOKUP(A2369,Table2[Tag Number],Table2[Status],"-",0)="Dead",
        _xlfn.XLOOKUP(A2369,Table3[Tag Number],Table3[Status],"-",0)="Dead",
        _xlfn.XLOOKUP(A2369,Table4[Tag Number],Table4[Status],"-",0)="Dead"),"Dead",
     OR(_xlfn.XLOOKUP(A2369,Table1[Tag Number],Table1[Status],"-",0)="Alive",
        _xlfn.XLOOKUP(A2369,Table2[Tag Number],Table2[Status],"-",0)="Alive",
        _xlfn.XLOOKUP(A2369,Table3[Tag Number],Table3[Status],"-",0)="Alive",
        _xlfn.XLOOKUP(A2369,Table4[Tag Number],Table4[Status],"-",0)="Alive"),"Alive",
     OR(_xlfn.XLOOKUP(A2369,Table1[Tag Number],Table1[Status],"-",0)="-",
        _xlfn.XLOOKUP(A2369,Table2[Tag Number],Table2[Status],"-",0)="-",
        _xlfn.XLOOKUP(A2369,Table3[Tag Number],Table3[Status],"-",0)="-",
        _xlfn.XLOOKUP(A2369,Table4[Tag Number],Table4[Status],"-",0)="-"),
   "-")</f>
        <v>-</v>
      </c>
      <c r="I2369" s="90"/>
      <c r="J2369" s="94"/>
      <c r="K2369" s="95"/>
      <c r="L2369" s="95"/>
      <c r="M2369" s="95"/>
      <c r="N2369" s="96"/>
      <c r="O2369" s="89"/>
      <c r="R2369" t="b">
        <f t="shared" si="73"/>
        <v>0</v>
      </c>
    </row>
    <row r="2370" spans="1:18" ht="15" thickBot="1" x14ac:dyDescent="0.35">
      <c r="A2370" s="2" t="s">
        <v>803</v>
      </c>
      <c r="B2370" s="2" t="s">
        <v>1137</v>
      </c>
      <c r="C2370" s="84">
        <f>IF(COUNTIF(Table1[Tag Number], A2370), 1, 0)</f>
        <v>0</v>
      </c>
      <c r="D2370" s="85">
        <f>IF(COUNTIF(Table2[Tag Number], A2370), 1, 0)</f>
        <v>0</v>
      </c>
      <c r="E2370" s="86">
        <f>IF(COUNTIF(Table3[Tag Number], A2370), 1, 0)</f>
        <v>0</v>
      </c>
      <c r="F2370" s="86">
        <f>IF(COUNTIF(Table4[Tag Number], A2370), 1, 0)</f>
        <v>0</v>
      </c>
      <c r="G2370" s="87">
        <f t="shared" si="74"/>
        <v>0</v>
      </c>
      <c r="H2370" s="88" t="str" cm="1">
        <f t="array" ref="H2370">_xlfn.IFS(OR(_xlfn.XLOOKUP(A2370,Table1[Tag Number],Table1[Status],"-",0)="Dead",
        _xlfn.XLOOKUP(A2370,Table2[Tag Number],Table2[Status],"-",0)="Dead",
        _xlfn.XLOOKUP(A2370,Table3[Tag Number],Table3[Status],"-",0)="Dead",
        _xlfn.XLOOKUP(A2370,Table4[Tag Number],Table4[Status],"-",0)="Dead"),"Dead",
     OR(_xlfn.XLOOKUP(A2370,Table1[Tag Number],Table1[Status],"-",0)="Alive",
        _xlfn.XLOOKUP(A2370,Table2[Tag Number],Table2[Status],"-",0)="Alive",
        _xlfn.XLOOKUP(A2370,Table3[Tag Number],Table3[Status],"-",0)="Alive",
        _xlfn.XLOOKUP(A2370,Table4[Tag Number],Table4[Status],"-",0)="Alive"),"Alive",
     OR(_xlfn.XLOOKUP(A2370,Table1[Tag Number],Table1[Status],"-",0)="-",
        _xlfn.XLOOKUP(A2370,Table2[Tag Number],Table2[Status],"-",0)="-",
        _xlfn.XLOOKUP(A2370,Table3[Tag Number],Table3[Status],"-",0)="-",
        _xlfn.XLOOKUP(A2370,Table4[Tag Number],Table4[Status],"-",0)="-"),
   "-")</f>
        <v>-</v>
      </c>
      <c r="I2370" s="90"/>
      <c r="J2370" s="94"/>
      <c r="K2370" s="95"/>
      <c r="L2370" s="95"/>
      <c r="M2370" s="95"/>
      <c r="N2370" s="96"/>
      <c r="O2370" s="89"/>
      <c r="R2370" t="b">
        <f t="shared" si="73"/>
        <v>0</v>
      </c>
    </row>
    <row r="2371" spans="1:18" ht="15" thickBot="1" x14ac:dyDescent="0.35">
      <c r="A2371" s="3" t="s">
        <v>2806</v>
      </c>
      <c r="B2371" s="3" t="s">
        <v>1137</v>
      </c>
      <c r="C2371" s="84">
        <f>IF(COUNTIF(Table1[Tag Number], A2371), 1, 0)</f>
        <v>0</v>
      </c>
      <c r="D2371" s="85">
        <f>IF(COUNTIF(Table2[Tag Number], A2371), 1, 0)</f>
        <v>0</v>
      </c>
      <c r="E2371" s="86">
        <f>IF(COUNTIF(Table3[Tag Number], A2371), 1, 0)</f>
        <v>0</v>
      </c>
      <c r="F2371" s="86">
        <f>IF(COUNTIF(Table4[Tag Number], A2371), 1, 0)</f>
        <v>0</v>
      </c>
      <c r="G2371" s="87">
        <f t="shared" si="74"/>
        <v>0</v>
      </c>
      <c r="H2371" s="88" t="str" cm="1">
        <f t="array" ref="H2371">_xlfn.IFS(OR(_xlfn.XLOOKUP(A2371,Table1[Tag Number],Table1[Status],"-",0)="Dead",
        _xlfn.XLOOKUP(A2371,Table2[Tag Number],Table2[Status],"-",0)="Dead",
        _xlfn.XLOOKUP(A2371,Table3[Tag Number],Table3[Status],"-",0)="Dead",
        _xlfn.XLOOKUP(A2371,Table4[Tag Number],Table4[Status],"-",0)="Dead"),"Dead",
     OR(_xlfn.XLOOKUP(A2371,Table1[Tag Number],Table1[Status],"-",0)="Alive",
        _xlfn.XLOOKUP(A2371,Table2[Tag Number],Table2[Status],"-",0)="Alive",
        _xlfn.XLOOKUP(A2371,Table3[Tag Number],Table3[Status],"-",0)="Alive",
        _xlfn.XLOOKUP(A2371,Table4[Tag Number],Table4[Status],"-",0)="Alive"),"Alive",
     OR(_xlfn.XLOOKUP(A2371,Table1[Tag Number],Table1[Status],"-",0)="-",
        _xlfn.XLOOKUP(A2371,Table2[Tag Number],Table2[Status],"-",0)="-",
        _xlfn.XLOOKUP(A2371,Table3[Tag Number],Table3[Status],"-",0)="-",
        _xlfn.XLOOKUP(A2371,Table4[Tag Number],Table4[Status],"-",0)="-"),
   "-")</f>
        <v>-</v>
      </c>
      <c r="I2371" s="90"/>
      <c r="J2371" s="94"/>
      <c r="K2371" s="95"/>
      <c r="L2371" s="95"/>
      <c r="M2371" s="95"/>
      <c r="N2371" s="96"/>
      <c r="O2371" s="89"/>
      <c r="R2371" t="b">
        <f t="shared" si="73"/>
        <v>0</v>
      </c>
    </row>
    <row r="2372" spans="1:18" ht="15" thickBot="1" x14ac:dyDescent="0.35">
      <c r="A2372" s="2" t="s">
        <v>2807</v>
      </c>
      <c r="B2372" s="2" t="s">
        <v>1137</v>
      </c>
      <c r="C2372" s="84">
        <f>IF(COUNTIF(Table1[Tag Number], A2372), 1, 0)</f>
        <v>0</v>
      </c>
      <c r="D2372" s="85">
        <f>IF(COUNTIF(Table2[Tag Number], A2372), 1, 0)</f>
        <v>0</v>
      </c>
      <c r="E2372" s="86">
        <f>IF(COUNTIF(Table3[Tag Number], A2372), 1, 0)</f>
        <v>0</v>
      </c>
      <c r="F2372" s="86">
        <f>IF(COUNTIF(Table4[Tag Number], A2372), 1, 0)</f>
        <v>0</v>
      </c>
      <c r="G2372" s="87">
        <f t="shared" si="74"/>
        <v>0</v>
      </c>
      <c r="H2372" s="88" t="str" cm="1">
        <f t="array" ref="H2372">_xlfn.IFS(OR(_xlfn.XLOOKUP(A2372,Table1[Tag Number],Table1[Status],"-",0)="Dead",
        _xlfn.XLOOKUP(A2372,Table2[Tag Number],Table2[Status],"-",0)="Dead",
        _xlfn.XLOOKUP(A2372,Table3[Tag Number],Table3[Status],"-",0)="Dead",
        _xlfn.XLOOKUP(A2372,Table4[Tag Number],Table4[Status],"-",0)="Dead"),"Dead",
     OR(_xlfn.XLOOKUP(A2372,Table1[Tag Number],Table1[Status],"-",0)="Alive",
        _xlfn.XLOOKUP(A2372,Table2[Tag Number],Table2[Status],"-",0)="Alive",
        _xlfn.XLOOKUP(A2372,Table3[Tag Number],Table3[Status],"-",0)="Alive",
        _xlfn.XLOOKUP(A2372,Table4[Tag Number],Table4[Status],"-",0)="Alive"),"Alive",
     OR(_xlfn.XLOOKUP(A2372,Table1[Tag Number],Table1[Status],"-",0)="-",
        _xlfn.XLOOKUP(A2372,Table2[Tag Number],Table2[Status],"-",0)="-",
        _xlfn.XLOOKUP(A2372,Table3[Tag Number],Table3[Status],"-",0)="-",
        _xlfn.XLOOKUP(A2372,Table4[Tag Number],Table4[Status],"-",0)="-"),
   "-")</f>
        <v>-</v>
      </c>
      <c r="I2372" s="90"/>
      <c r="J2372" s="94"/>
      <c r="K2372" s="95"/>
      <c r="L2372" s="95"/>
      <c r="M2372" s="95"/>
      <c r="N2372" s="96"/>
      <c r="O2372" s="89"/>
      <c r="R2372" t="b">
        <f t="shared" ref="R2372:R2435" si="75">IF(G2372&gt;1,A2372)</f>
        <v>0</v>
      </c>
    </row>
    <row r="2373" spans="1:18" ht="15" thickBot="1" x14ac:dyDescent="0.35">
      <c r="A2373" s="3" t="s">
        <v>2808</v>
      </c>
      <c r="B2373" s="3" t="s">
        <v>1137</v>
      </c>
      <c r="C2373" s="84">
        <f>IF(COUNTIF(Table1[Tag Number], A2373), 1, 0)</f>
        <v>0</v>
      </c>
      <c r="D2373" s="85">
        <f>IF(COUNTIF(Table2[Tag Number], A2373), 1, 0)</f>
        <v>0</v>
      </c>
      <c r="E2373" s="86">
        <f>IF(COUNTIF(Table3[Tag Number], A2373), 1, 0)</f>
        <v>0</v>
      </c>
      <c r="F2373" s="86">
        <f>IF(COUNTIF(Table4[Tag Number], A2373), 1, 0)</f>
        <v>0</v>
      </c>
      <c r="G2373" s="87">
        <f t="shared" ref="G2373:G2436" si="76">SUM(C2373:F2373)</f>
        <v>0</v>
      </c>
      <c r="H2373" s="88" t="str" cm="1">
        <f t="array" ref="H2373">_xlfn.IFS(OR(_xlfn.XLOOKUP(A2373,Table1[Tag Number],Table1[Status],"-",0)="Dead",
        _xlfn.XLOOKUP(A2373,Table2[Tag Number],Table2[Status],"-",0)="Dead",
        _xlfn.XLOOKUP(A2373,Table3[Tag Number],Table3[Status],"-",0)="Dead",
        _xlfn.XLOOKUP(A2373,Table4[Tag Number],Table4[Status],"-",0)="Dead"),"Dead",
     OR(_xlfn.XLOOKUP(A2373,Table1[Tag Number],Table1[Status],"-",0)="Alive",
        _xlfn.XLOOKUP(A2373,Table2[Tag Number],Table2[Status],"-",0)="Alive",
        _xlfn.XLOOKUP(A2373,Table3[Tag Number],Table3[Status],"-",0)="Alive",
        _xlfn.XLOOKUP(A2373,Table4[Tag Number],Table4[Status],"-",0)="Alive"),"Alive",
     OR(_xlfn.XLOOKUP(A2373,Table1[Tag Number],Table1[Status],"-",0)="-",
        _xlfn.XLOOKUP(A2373,Table2[Tag Number],Table2[Status],"-",0)="-",
        _xlfn.XLOOKUP(A2373,Table3[Tag Number],Table3[Status],"-",0)="-",
        _xlfn.XLOOKUP(A2373,Table4[Tag Number],Table4[Status],"-",0)="-"),
   "-")</f>
        <v>-</v>
      </c>
      <c r="I2373" s="90"/>
      <c r="J2373" s="94"/>
      <c r="K2373" s="95"/>
      <c r="L2373" s="95"/>
      <c r="M2373" s="95"/>
      <c r="N2373" s="96"/>
      <c r="O2373" s="89"/>
      <c r="R2373" t="b">
        <f t="shared" si="75"/>
        <v>0</v>
      </c>
    </row>
    <row r="2374" spans="1:18" ht="15" thickBot="1" x14ac:dyDescent="0.35">
      <c r="A2374" s="2" t="s">
        <v>2809</v>
      </c>
      <c r="B2374" s="2" t="s">
        <v>1137</v>
      </c>
      <c r="C2374" s="84">
        <f>IF(COUNTIF(Table1[Tag Number], A2374), 1, 0)</f>
        <v>0</v>
      </c>
      <c r="D2374" s="85">
        <f>IF(COUNTIF(Table2[Tag Number], A2374), 1, 0)</f>
        <v>0</v>
      </c>
      <c r="E2374" s="86">
        <f>IF(COUNTIF(Table3[Tag Number], A2374), 1, 0)</f>
        <v>0</v>
      </c>
      <c r="F2374" s="86">
        <f>IF(COUNTIF(Table4[Tag Number], A2374), 1, 0)</f>
        <v>0</v>
      </c>
      <c r="G2374" s="87">
        <f t="shared" si="76"/>
        <v>0</v>
      </c>
      <c r="H2374" s="88" t="str" cm="1">
        <f t="array" ref="H2374">_xlfn.IFS(OR(_xlfn.XLOOKUP(A2374,Table1[Tag Number],Table1[Status],"-",0)="Dead",
        _xlfn.XLOOKUP(A2374,Table2[Tag Number],Table2[Status],"-",0)="Dead",
        _xlfn.XLOOKUP(A2374,Table3[Tag Number],Table3[Status],"-",0)="Dead",
        _xlfn.XLOOKUP(A2374,Table4[Tag Number],Table4[Status],"-",0)="Dead"),"Dead",
     OR(_xlfn.XLOOKUP(A2374,Table1[Tag Number],Table1[Status],"-",0)="Alive",
        _xlfn.XLOOKUP(A2374,Table2[Tag Number],Table2[Status],"-",0)="Alive",
        _xlfn.XLOOKUP(A2374,Table3[Tag Number],Table3[Status],"-",0)="Alive",
        _xlfn.XLOOKUP(A2374,Table4[Tag Number],Table4[Status],"-",0)="Alive"),"Alive",
     OR(_xlfn.XLOOKUP(A2374,Table1[Tag Number],Table1[Status],"-",0)="-",
        _xlfn.XLOOKUP(A2374,Table2[Tag Number],Table2[Status],"-",0)="-",
        _xlfn.XLOOKUP(A2374,Table3[Tag Number],Table3[Status],"-",0)="-",
        _xlfn.XLOOKUP(A2374,Table4[Tag Number],Table4[Status],"-",0)="-"),
   "-")</f>
        <v>-</v>
      </c>
      <c r="I2374" s="90"/>
      <c r="J2374" s="94"/>
      <c r="K2374" s="95"/>
      <c r="L2374" s="95"/>
      <c r="M2374" s="95"/>
      <c r="N2374" s="96"/>
      <c r="O2374" s="89"/>
      <c r="R2374" t="b">
        <f t="shared" si="75"/>
        <v>0</v>
      </c>
    </row>
    <row r="2375" spans="1:18" ht="15" thickBot="1" x14ac:dyDescent="0.35">
      <c r="A2375" s="3" t="s">
        <v>2810</v>
      </c>
      <c r="B2375" s="3" t="s">
        <v>1137</v>
      </c>
      <c r="C2375" s="84">
        <f>IF(COUNTIF(Table1[Tag Number], A2375), 1, 0)</f>
        <v>0</v>
      </c>
      <c r="D2375" s="85">
        <f>IF(COUNTIF(Table2[Tag Number], A2375), 1, 0)</f>
        <v>0</v>
      </c>
      <c r="E2375" s="86">
        <f>IF(COUNTIF(Table3[Tag Number], A2375), 1, 0)</f>
        <v>0</v>
      </c>
      <c r="F2375" s="86">
        <f>IF(COUNTIF(Table4[Tag Number], A2375), 1, 0)</f>
        <v>0</v>
      </c>
      <c r="G2375" s="87">
        <f t="shared" si="76"/>
        <v>0</v>
      </c>
      <c r="H2375" s="88" t="str" cm="1">
        <f t="array" ref="H2375">_xlfn.IFS(OR(_xlfn.XLOOKUP(A2375,Table1[Tag Number],Table1[Status],"-",0)="Dead",
        _xlfn.XLOOKUP(A2375,Table2[Tag Number],Table2[Status],"-",0)="Dead",
        _xlfn.XLOOKUP(A2375,Table3[Tag Number],Table3[Status],"-",0)="Dead",
        _xlfn.XLOOKUP(A2375,Table4[Tag Number],Table4[Status],"-",0)="Dead"),"Dead",
     OR(_xlfn.XLOOKUP(A2375,Table1[Tag Number],Table1[Status],"-",0)="Alive",
        _xlfn.XLOOKUP(A2375,Table2[Tag Number],Table2[Status],"-",0)="Alive",
        _xlfn.XLOOKUP(A2375,Table3[Tag Number],Table3[Status],"-",0)="Alive",
        _xlfn.XLOOKUP(A2375,Table4[Tag Number],Table4[Status],"-",0)="Alive"),"Alive",
     OR(_xlfn.XLOOKUP(A2375,Table1[Tag Number],Table1[Status],"-",0)="-",
        _xlfn.XLOOKUP(A2375,Table2[Tag Number],Table2[Status],"-",0)="-",
        _xlfn.XLOOKUP(A2375,Table3[Tag Number],Table3[Status],"-",0)="-",
        _xlfn.XLOOKUP(A2375,Table4[Tag Number],Table4[Status],"-",0)="-"),
   "-")</f>
        <v>-</v>
      </c>
      <c r="I2375" s="90"/>
      <c r="J2375" s="94"/>
      <c r="K2375" s="95"/>
      <c r="L2375" s="95"/>
      <c r="M2375" s="95"/>
      <c r="N2375" s="96"/>
      <c r="O2375" s="89"/>
      <c r="R2375" t="b">
        <f t="shared" si="75"/>
        <v>0</v>
      </c>
    </row>
    <row r="2376" spans="1:18" ht="15" thickBot="1" x14ac:dyDescent="0.35">
      <c r="A2376" s="2" t="s">
        <v>534</v>
      </c>
      <c r="B2376" s="2" t="s">
        <v>1137</v>
      </c>
      <c r="C2376" s="84">
        <f>IF(COUNTIF(Table1[Tag Number], A2376), 1, 0)</f>
        <v>0</v>
      </c>
      <c r="D2376" s="85">
        <f>IF(COUNTIF(Table2[Tag Number], A2376), 1, 0)</f>
        <v>0</v>
      </c>
      <c r="E2376" s="86">
        <f>IF(COUNTIF(Table3[Tag Number], A2376), 1, 0)</f>
        <v>0</v>
      </c>
      <c r="F2376" s="86">
        <f>IF(COUNTIF(Table4[Tag Number], A2376), 1, 0)</f>
        <v>0</v>
      </c>
      <c r="G2376" s="87">
        <f t="shared" si="76"/>
        <v>0</v>
      </c>
      <c r="H2376" s="88" t="str" cm="1">
        <f t="array" ref="H2376">_xlfn.IFS(OR(_xlfn.XLOOKUP(A2376,Table1[Tag Number],Table1[Status],"-",0)="Dead",
        _xlfn.XLOOKUP(A2376,Table2[Tag Number],Table2[Status],"-",0)="Dead",
        _xlfn.XLOOKUP(A2376,Table3[Tag Number],Table3[Status],"-",0)="Dead",
        _xlfn.XLOOKUP(A2376,Table4[Tag Number],Table4[Status],"-",0)="Dead"),"Dead",
     OR(_xlfn.XLOOKUP(A2376,Table1[Tag Number],Table1[Status],"-",0)="Alive",
        _xlfn.XLOOKUP(A2376,Table2[Tag Number],Table2[Status],"-",0)="Alive",
        _xlfn.XLOOKUP(A2376,Table3[Tag Number],Table3[Status],"-",0)="Alive",
        _xlfn.XLOOKUP(A2376,Table4[Tag Number],Table4[Status],"-",0)="Alive"),"Alive",
     OR(_xlfn.XLOOKUP(A2376,Table1[Tag Number],Table1[Status],"-",0)="-",
        _xlfn.XLOOKUP(A2376,Table2[Tag Number],Table2[Status],"-",0)="-",
        _xlfn.XLOOKUP(A2376,Table3[Tag Number],Table3[Status],"-",0)="-",
        _xlfn.XLOOKUP(A2376,Table4[Tag Number],Table4[Status],"-",0)="-"),
   "-")</f>
        <v>-</v>
      </c>
      <c r="I2376" s="90"/>
      <c r="J2376" s="94"/>
      <c r="K2376" s="95"/>
      <c r="L2376" s="95"/>
      <c r="M2376" s="95"/>
      <c r="N2376" s="96"/>
      <c r="O2376" s="89"/>
      <c r="R2376" t="b">
        <f t="shared" si="75"/>
        <v>0</v>
      </c>
    </row>
    <row r="2377" spans="1:18" ht="15" thickBot="1" x14ac:dyDescent="0.35">
      <c r="A2377" s="3" t="s">
        <v>2811</v>
      </c>
      <c r="B2377" s="3" t="s">
        <v>1137</v>
      </c>
      <c r="C2377" s="84">
        <f>IF(COUNTIF(Table1[Tag Number], A2377), 1, 0)</f>
        <v>0</v>
      </c>
      <c r="D2377" s="85">
        <f>IF(COUNTIF(Table2[Tag Number], A2377), 1, 0)</f>
        <v>0</v>
      </c>
      <c r="E2377" s="86">
        <f>IF(COUNTIF(Table3[Tag Number], A2377), 1, 0)</f>
        <v>0</v>
      </c>
      <c r="F2377" s="86">
        <f>IF(COUNTIF(Table4[Tag Number], A2377), 1, 0)</f>
        <v>0</v>
      </c>
      <c r="G2377" s="87">
        <f t="shared" si="76"/>
        <v>0</v>
      </c>
      <c r="H2377" s="88" t="str" cm="1">
        <f t="array" ref="H2377">_xlfn.IFS(OR(_xlfn.XLOOKUP(A2377,Table1[Tag Number],Table1[Status],"-",0)="Dead",
        _xlfn.XLOOKUP(A2377,Table2[Tag Number],Table2[Status],"-",0)="Dead",
        _xlfn.XLOOKUP(A2377,Table3[Tag Number],Table3[Status],"-",0)="Dead",
        _xlfn.XLOOKUP(A2377,Table4[Tag Number],Table4[Status],"-",0)="Dead"),"Dead",
     OR(_xlfn.XLOOKUP(A2377,Table1[Tag Number],Table1[Status],"-",0)="Alive",
        _xlfn.XLOOKUP(A2377,Table2[Tag Number],Table2[Status],"-",0)="Alive",
        _xlfn.XLOOKUP(A2377,Table3[Tag Number],Table3[Status],"-",0)="Alive",
        _xlfn.XLOOKUP(A2377,Table4[Tag Number],Table4[Status],"-",0)="Alive"),"Alive",
     OR(_xlfn.XLOOKUP(A2377,Table1[Tag Number],Table1[Status],"-",0)="-",
        _xlfn.XLOOKUP(A2377,Table2[Tag Number],Table2[Status],"-",0)="-",
        _xlfn.XLOOKUP(A2377,Table3[Tag Number],Table3[Status],"-",0)="-",
        _xlfn.XLOOKUP(A2377,Table4[Tag Number],Table4[Status],"-",0)="-"),
   "-")</f>
        <v>-</v>
      </c>
      <c r="I2377" s="90"/>
      <c r="J2377" s="94"/>
      <c r="K2377" s="95"/>
      <c r="L2377" s="95"/>
      <c r="M2377" s="95"/>
      <c r="N2377" s="96"/>
      <c r="O2377" s="89"/>
      <c r="R2377" t="b">
        <f t="shared" si="75"/>
        <v>0</v>
      </c>
    </row>
    <row r="2378" spans="1:18" ht="15" thickBot="1" x14ac:dyDescent="0.35">
      <c r="A2378" s="2" t="s">
        <v>2812</v>
      </c>
      <c r="B2378" s="2" t="s">
        <v>1137</v>
      </c>
      <c r="C2378" s="84">
        <f>IF(COUNTIF(Table1[Tag Number], A2378), 1, 0)</f>
        <v>0</v>
      </c>
      <c r="D2378" s="85">
        <f>IF(COUNTIF(Table2[Tag Number], A2378), 1, 0)</f>
        <v>0</v>
      </c>
      <c r="E2378" s="86">
        <f>IF(COUNTIF(Table3[Tag Number], A2378), 1, 0)</f>
        <v>0</v>
      </c>
      <c r="F2378" s="86">
        <f>IF(COUNTIF(Table4[Tag Number], A2378), 1, 0)</f>
        <v>0</v>
      </c>
      <c r="G2378" s="87">
        <f t="shared" si="76"/>
        <v>0</v>
      </c>
      <c r="H2378" s="88" t="str" cm="1">
        <f t="array" ref="H2378">_xlfn.IFS(OR(_xlfn.XLOOKUP(A2378,Table1[Tag Number],Table1[Status],"-",0)="Dead",
        _xlfn.XLOOKUP(A2378,Table2[Tag Number],Table2[Status],"-",0)="Dead",
        _xlfn.XLOOKUP(A2378,Table3[Tag Number],Table3[Status],"-",0)="Dead",
        _xlfn.XLOOKUP(A2378,Table4[Tag Number],Table4[Status],"-",0)="Dead"),"Dead",
     OR(_xlfn.XLOOKUP(A2378,Table1[Tag Number],Table1[Status],"-",0)="Alive",
        _xlfn.XLOOKUP(A2378,Table2[Tag Number],Table2[Status],"-",0)="Alive",
        _xlfn.XLOOKUP(A2378,Table3[Tag Number],Table3[Status],"-",0)="Alive",
        _xlfn.XLOOKUP(A2378,Table4[Tag Number],Table4[Status],"-",0)="Alive"),"Alive",
     OR(_xlfn.XLOOKUP(A2378,Table1[Tag Number],Table1[Status],"-",0)="-",
        _xlfn.XLOOKUP(A2378,Table2[Tag Number],Table2[Status],"-",0)="-",
        _xlfn.XLOOKUP(A2378,Table3[Tag Number],Table3[Status],"-",0)="-",
        _xlfn.XLOOKUP(A2378,Table4[Tag Number],Table4[Status],"-",0)="-"),
   "-")</f>
        <v>-</v>
      </c>
      <c r="I2378" s="90"/>
      <c r="J2378" s="94"/>
      <c r="K2378" s="95"/>
      <c r="L2378" s="95"/>
      <c r="M2378" s="95"/>
      <c r="N2378" s="96"/>
      <c r="O2378" s="89"/>
      <c r="R2378" t="b">
        <f t="shared" si="75"/>
        <v>0</v>
      </c>
    </row>
    <row r="2379" spans="1:18" ht="15" thickBot="1" x14ac:dyDescent="0.35">
      <c r="A2379" s="3" t="s">
        <v>2813</v>
      </c>
      <c r="B2379" s="3" t="s">
        <v>1137</v>
      </c>
      <c r="C2379" s="84">
        <f>IF(COUNTIF(Table1[Tag Number], A2379), 1, 0)</f>
        <v>0</v>
      </c>
      <c r="D2379" s="85">
        <f>IF(COUNTIF(Table2[Tag Number], A2379), 1, 0)</f>
        <v>0</v>
      </c>
      <c r="E2379" s="86">
        <f>IF(COUNTIF(Table3[Tag Number], A2379), 1, 0)</f>
        <v>0</v>
      </c>
      <c r="F2379" s="86">
        <f>IF(COUNTIF(Table4[Tag Number], A2379), 1, 0)</f>
        <v>0</v>
      </c>
      <c r="G2379" s="87">
        <f t="shared" si="76"/>
        <v>0</v>
      </c>
      <c r="H2379" s="88" t="str" cm="1">
        <f t="array" ref="H2379">_xlfn.IFS(OR(_xlfn.XLOOKUP(A2379,Table1[Tag Number],Table1[Status],"-",0)="Dead",
        _xlfn.XLOOKUP(A2379,Table2[Tag Number],Table2[Status],"-",0)="Dead",
        _xlfn.XLOOKUP(A2379,Table3[Tag Number],Table3[Status],"-",0)="Dead",
        _xlfn.XLOOKUP(A2379,Table4[Tag Number],Table4[Status],"-",0)="Dead"),"Dead",
     OR(_xlfn.XLOOKUP(A2379,Table1[Tag Number],Table1[Status],"-",0)="Alive",
        _xlfn.XLOOKUP(A2379,Table2[Tag Number],Table2[Status],"-",0)="Alive",
        _xlfn.XLOOKUP(A2379,Table3[Tag Number],Table3[Status],"-",0)="Alive",
        _xlfn.XLOOKUP(A2379,Table4[Tag Number],Table4[Status],"-",0)="Alive"),"Alive",
     OR(_xlfn.XLOOKUP(A2379,Table1[Tag Number],Table1[Status],"-",0)="-",
        _xlfn.XLOOKUP(A2379,Table2[Tag Number],Table2[Status],"-",0)="-",
        _xlfn.XLOOKUP(A2379,Table3[Tag Number],Table3[Status],"-",0)="-",
        _xlfn.XLOOKUP(A2379,Table4[Tag Number],Table4[Status],"-",0)="-"),
   "-")</f>
        <v>-</v>
      </c>
      <c r="I2379" s="90"/>
      <c r="J2379" s="94"/>
      <c r="K2379" s="95"/>
      <c r="L2379" s="95"/>
      <c r="M2379" s="95"/>
      <c r="N2379" s="96"/>
      <c r="O2379" s="89"/>
      <c r="R2379" t="b">
        <f t="shared" si="75"/>
        <v>0</v>
      </c>
    </row>
    <row r="2380" spans="1:18" ht="15" thickBot="1" x14ac:dyDescent="0.35">
      <c r="A2380" s="2" t="s">
        <v>2814</v>
      </c>
      <c r="B2380" s="2" t="s">
        <v>1137</v>
      </c>
      <c r="C2380" s="84">
        <f>IF(COUNTIF(Table1[Tag Number], A2380), 1, 0)</f>
        <v>0</v>
      </c>
      <c r="D2380" s="85">
        <f>IF(COUNTIF(Table2[Tag Number], A2380), 1, 0)</f>
        <v>0</v>
      </c>
      <c r="E2380" s="86">
        <f>IF(COUNTIF(Table3[Tag Number], A2380), 1, 0)</f>
        <v>0</v>
      </c>
      <c r="F2380" s="86">
        <f>IF(COUNTIF(Table4[Tag Number], A2380), 1, 0)</f>
        <v>0</v>
      </c>
      <c r="G2380" s="87">
        <f t="shared" si="76"/>
        <v>0</v>
      </c>
      <c r="H2380" s="88" t="str" cm="1">
        <f t="array" ref="H2380">_xlfn.IFS(OR(_xlfn.XLOOKUP(A2380,Table1[Tag Number],Table1[Status],"-",0)="Dead",
        _xlfn.XLOOKUP(A2380,Table2[Tag Number],Table2[Status],"-",0)="Dead",
        _xlfn.XLOOKUP(A2380,Table3[Tag Number],Table3[Status],"-",0)="Dead",
        _xlfn.XLOOKUP(A2380,Table4[Tag Number],Table4[Status],"-",0)="Dead"),"Dead",
     OR(_xlfn.XLOOKUP(A2380,Table1[Tag Number],Table1[Status],"-",0)="Alive",
        _xlfn.XLOOKUP(A2380,Table2[Tag Number],Table2[Status],"-",0)="Alive",
        _xlfn.XLOOKUP(A2380,Table3[Tag Number],Table3[Status],"-",0)="Alive",
        _xlfn.XLOOKUP(A2380,Table4[Tag Number],Table4[Status],"-",0)="Alive"),"Alive",
     OR(_xlfn.XLOOKUP(A2380,Table1[Tag Number],Table1[Status],"-",0)="-",
        _xlfn.XLOOKUP(A2380,Table2[Tag Number],Table2[Status],"-",0)="-",
        _xlfn.XLOOKUP(A2380,Table3[Tag Number],Table3[Status],"-",0)="-",
        _xlfn.XLOOKUP(A2380,Table4[Tag Number],Table4[Status],"-",0)="-"),
   "-")</f>
        <v>-</v>
      </c>
      <c r="I2380" s="90"/>
      <c r="J2380" s="94"/>
      <c r="K2380" s="95"/>
      <c r="L2380" s="95"/>
      <c r="M2380" s="95"/>
      <c r="N2380" s="96"/>
      <c r="O2380" s="89"/>
      <c r="R2380" t="b">
        <f t="shared" si="75"/>
        <v>0</v>
      </c>
    </row>
    <row r="2381" spans="1:18" ht="15" thickBot="1" x14ac:dyDescent="0.35">
      <c r="A2381" s="3" t="s">
        <v>379</v>
      </c>
      <c r="B2381" s="3" t="s">
        <v>1137</v>
      </c>
      <c r="C2381" s="84">
        <f>IF(COUNTIF(Table1[Tag Number], A2381), 1, 0)</f>
        <v>0</v>
      </c>
      <c r="D2381" s="85">
        <f>IF(COUNTIF(Table2[Tag Number], A2381), 1, 0)</f>
        <v>0</v>
      </c>
      <c r="E2381" s="86">
        <f>IF(COUNTIF(Table3[Tag Number], A2381), 1, 0)</f>
        <v>0</v>
      </c>
      <c r="F2381" s="86">
        <f>IF(COUNTIF(Table4[Tag Number], A2381), 1, 0)</f>
        <v>0</v>
      </c>
      <c r="G2381" s="87">
        <f t="shared" si="76"/>
        <v>0</v>
      </c>
      <c r="H2381" s="88" t="str" cm="1">
        <f t="array" ref="H2381">_xlfn.IFS(OR(_xlfn.XLOOKUP(A2381,Table1[Tag Number],Table1[Status],"-",0)="Dead",
        _xlfn.XLOOKUP(A2381,Table2[Tag Number],Table2[Status],"-",0)="Dead",
        _xlfn.XLOOKUP(A2381,Table3[Tag Number],Table3[Status],"-",0)="Dead",
        _xlfn.XLOOKUP(A2381,Table4[Tag Number],Table4[Status],"-",0)="Dead"),"Dead",
     OR(_xlfn.XLOOKUP(A2381,Table1[Tag Number],Table1[Status],"-",0)="Alive",
        _xlfn.XLOOKUP(A2381,Table2[Tag Number],Table2[Status],"-",0)="Alive",
        _xlfn.XLOOKUP(A2381,Table3[Tag Number],Table3[Status],"-",0)="Alive",
        _xlfn.XLOOKUP(A2381,Table4[Tag Number],Table4[Status],"-",0)="Alive"),"Alive",
     OR(_xlfn.XLOOKUP(A2381,Table1[Tag Number],Table1[Status],"-",0)="-",
        _xlfn.XLOOKUP(A2381,Table2[Tag Number],Table2[Status],"-",0)="-",
        _xlfn.XLOOKUP(A2381,Table3[Tag Number],Table3[Status],"-",0)="-",
        _xlfn.XLOOKUP(A2381,Table4[Tag Number],Table4[Status],"-",0)="-"),
   "-")</f>
        <v>-</v>
      </c>
      <c r="I2381" s="90"/>
      <c r="J2381" s="94"/>
      <c r="K2381" s="95"/>
      <c r="L2381" s="95"/>
      <c r="M2381" s="95"/>
      <c r="N2381" s="96"/>
      <c r="O2381" s="89"/>
      <c r="R2381" t="b">
        <f t="shared" si="75"/>
        <v>0</v>
      </c>
    </row>
    <row r="2382" spans="1:18" ht="15" thickBot="1" x14ac:dyDescent="0.35">
      <c r="A2382" s="2" t="s">
        <v>2815</v>
      </c>
      <c r="B2382" s="2" t="s">
        <v>1137</v>
      </c>
      <c r="C2382" s="84">
        <f>IF(COUNTIF(Table1[Tag Number], A2382), 1, 0)</f>
        <v>0</v>
      </c>
      <c r="D2382" s="85">
        <f>IF(COUNTIF(Table2[Tag Number], A2382), 1, 0)</f>
        <v>0</v>
      </c>
      <c r="E2382" s="86">
        <f>IF(COUNTIF(Table3[Tag Number], A2382), 1, 0)</f>
        <v>0</v>
      </c>
      <c r="F2382" s="86">
        <f>IF(COUNTIF(Table4[Tag Number], A2382), 1, 0)</f>
        <v>0</v>
      </c>
      <c r="G2382" s="87">
        <f t="shared" si="76"/>
        <v>0</v>
      </c>
      <c r="H2382" s="88" t="str" cm="1">
        <f t="array" ref="H2382">_xlfn.IFS(OR(_xlfn.XLOOKUP(A2382,Table1[Tag Number],Table1[Status],"-",0)="Dead",
        _xlfn.XLOOKUP(A2382,Table2[Tag Number],Table2[Status],"-",0)="Dead",
        _xlfn.XLOOKUP(A2382,Table3[Tag Number],Table3[Status],"-",0)="Dead",
        _xlfn.XLOOKUP(A2382,Table4[Tag Number],Table4[Status],"-",0)="Dead"),"Dead",
     OR(_xlfn.XLOOKUP(A2382,Table1[Tag Number],Table1[Status],"-",0)="Alive",
        _xlfn.XLOOKUP(A2382,Table2[Tag Number],Table2[Status],"-",0)="Alive",
        _xlfn.XLOOKUP(A2382,Table3[Tag Number],Table3[Status],"-",0)="Alive",
        _xlfn.XLOOKUP(A2382,Table4[Tag Number],Table4[Status],"-",0)="Alive"),"Alive",
     OR(_xlfn.XLOOKUP(A2382,Table1[Tag Number],Table1[Status],"-",0)="-",
        _xlfn.XLOOKUP(A2382,Table2[Tag Number],Table2[Status],"-",0)="-",
        _xlfn.XLOOKUP(A2382,Table3[Tag Number],Table3[Status],"-",0)="-",
        _xlfn.XLOOKUP(A2382,Table4[Tag Number],Table4[Status],"-",0)="-"),
   "-")</f>
        <v>-</v>
      </c>
      <c r="I2382" s="90"/>
      <c r="J2382" s="94"/>
      <c r="K2382" s="95"/>
      <c r="L2382" s="95"/>
      <c r="M2382" s="95"/>
      <c r="N2382" s="96"/>
      <c r="O2382" s="89"/>
      <c r="R2382" t="b">
        <f t="shared" si="75"/>
        <v>0</v>
      </c>
    </row>
    <row r="2383" spans="1:18" ht="15" thickBot="1" x14ac:dyDescent="0.35">
      <c r="A2383" s="3" t="s">
        <v>2816</v>
      </c>
      <c r="B2383" s="3" t="s">
        <v>1137</v>
      </c>
      <c r="C2383" s="84">
        <f>IF(COUNTIF(Table1[Tag Number], A2383), 1, 0)</f>
        <v>0</v>
      </c>
      <c r="D2383" s="85">
        <f>IF(COUNTIF(Table2[Tag Number], A2383), 1, 0)</f>
        <v>0</v>
      </c>
      <c r="E2383" s="86">
        <f>IF(COUNTIF(Table3[Tag Number], A2383), 1, 0)</f>
        <v>0</v>
      </c>
      <c r="F2383" s="86">
        <f>IF(COUNTIF(Table4[Tag Number], A2383), 1, 0)</f>
        <v>0</v>
      </c>
      <c r="G2383" s="87">
        <f t="shared" si="76"/>
        <v>0</v>
      </c>
      <c r="H2383" s="88" t="str" cm="1">
        <f t="array" ref="H2383">_xlfn.IFS(OR(_xlfn.XLOOKUP(A2383,Table1[Tag Number],Table1[Status],"-",0)="Dead",
        _xlfn.XLOOKUP(A2383,Table2[Tag Number],Table2[Status],"-",0)="Dead",
        _xlfn.XLOOKUP(A2383,Table3[Tag Number],Table3[Status],"-",0)="Dead",
        _xlfn.XLOOKUP(A2383,Table4[Tag Number],Table4[Status],"-",0)="Dead"),"Dead",
     OR(_xlfn.XLOOKUP(A2383,Table1[Tag Number],Table1[Status],"-",0)="Alive",
        _xlfn.XLOOKUP(A2383,Table2[Tag Number],Table2[Status],"-",0)="Alive",
        _xlfn.XLOOKUP(A2383,Table3[Tag Number],Table3[Status],"-",0)="Alive",
        _xlfn.XLOOKUP(A2383,Table4[Tag Number],Table4[Status],"-",0)="Alive"),"Alive",
     OR(_xlfn.XLOOKUP(A2383,Table1[Tag Number],Table1[Status],"-",0)="-",
        _xlfn.XLOOKUP(A2383,Table2[Tag Number],Table2[Status],"-",0)="-",
        _xlfn.XLOOKUP(A2383,Table3[Tag Number],Table3[Status],"-",0)="-",
        _xlfn.XLOOKUP(A2383,Table4[Tag Number],Table4[Status],"-",0)="-"),
   "-")</f>
        <v>-</v>
      </c>
      <c r="I2383" s="90"/>
      <c r="J2383" s="94"/>
      <c r="K2383" s="95"/>
      <c r="L2383" s="95"/>
      <c r="M2383" s="95"/>
      <c r="N2383" s="96"/>
      <c r="O2383" s="89"/>
      <c r="R2383" t="b">
        <f t="shared" si="75"/>
        <v>0</v>
      </c>
    </row>
    <row r="2384" spans="1:18" ht="15" thickBot="1" x14ac:dyDescent="0.35">
      <c r="A2384" s="2" t="s">
        <v>853</v>
      </c>
      <c r="B2384" s="2" t="s">
        <v>1137</v>
      </c>
      <c r="C2384" s="84">
        <f>IF(COUNTIF(Table1[Tag Number], A2384), 1, 0)</f>
        <v>0</v>
      </c>
      <c r="D2384" s="85">
        <f>IF(COUNTIF(Table2[Tag Number], A2384), 1, 0)</f>
        <v>0</v>
      </c>
      <c r="E2384" s="86">
        <f>IF(COUNTIF(Table3[Tag Number], A2384), 1, 0)</f>
        <v>0</v>
      </c>
      <c r="F2384" s="86">
        <f>IF(COUNTIF(Table4[Tag Number], A2384), 1, 0)</f>
        <v>0</v>
      </c>
      <c r="G2384" s="87">
        <f t="shared" si="76"/>
        <v>0</v>
      </c>
      <c r="H2384" s="88" t="str" cm="1">
        <f t="array" ref="H2384">_xlfn.IFS(OR(_xlfn.XLOOKUP(A2384,Table1[Tag Number],Table1[Status],"-",0)="Dead",
        _xlfn.XLOOKUP(A2384,Table2[Tag Number],Table2[Status],"-",0)="Dead",
        _xlfn.XLOOKUP(A2384,Table3[Tag Number],Table3[Status],"-",0)="Dead",
        _xlfn.XLOOKUP(A2384,Table4[Tag Number],Table4[Status],"-",0)="Dead"),"Dead",
     OR(_xlfn.XLOOKUP(A2384,Table1[Tag Number],Table1[Status],"-",0)="Alive",
        _xlfn.XLOOKUP(A2384,Table2[Tag Number],Table2[Status],"-",0)="Alive",
        _xlfn.XLOOKUP(A2384,Table3[Tag Number],Table3[Status],"-",0)="Alive",
        _xlfn.XLOOKUP(A2384,Table4[Tag Number],Table4[Status],"-",0)="Alive"),"Alive",
     OR(_xlfn.XLOOKUP(A2384,Table1[Tag Number],Table1[Status],"-",0)="-",
        _xlfn.XLOOKUP(A2384,Table2[Tag Number],Table2[Status],"-",0)="-",
        _xlfn.XLOOKUP(A2384,Table3[Tag Number],Table3[Status],"-",0)="-",
        _xlfn.XLOOKUP(A2384,Table4[Tag Number],Table4[Status],"-",0)="-"),
   "-")</f>
        <v>-</v>
      </c>
      <c r="I2384" s="90"/>
      <c r="J2384" s="94"/>
      <c r="K2384" s="95"/>
      <c r="L2384" s="95"/>
      <c r="M2384" s="95"/>
      <c r="N2384" s="96"/>
      <c r="O2384" s="89"/>
      <c r="R2384" t="b">
        <f t="shared" si="75"/>
        <v>0</v>
      </c>
    </row>
    <row r="2385" spans="1:18" ht="15" thickBot="1" x14ac:dyDescent="0.35">
      <c r="A2385" s="3" t="s">
        <v>2817</v>
      </c>
      <c r="B2385" s="3" t="s">
        <v>1137</v>
      </c>
      <c r="C2385" s="84">
        <f>IF(COUNTIF(Table1[Tag Number], A2385), 1, 0)</f>
        <v>0</v>
      </c>
      <c r="D2385" s="85">
        <f>IF(COUNTIF(Table2[Tag Number], A2385), 1, 0)</f>
        <v>0</v>
      </c>
      <c r="E2385" s="86">
        <f>IF(COUNTIF(Table3[Tag Number], A2385), 1, 0)</f>
        <v>0</v>
      </c>
      <c r="F2385" s="86">
        <f>IF(COUNTIF(Table4[Tag Number], A2385), 1, 0)</f>
        <v>0</v>
      </c>
      <c r="G2385" s="87">
        <f t="shared" si="76"/>
        <v>0</v>
      </c>
      <c r="H2385" s="88" t="str" cm="1">
        <f t="array" ref="H2385">_xlfn.IFS(OR(_xlfn.XLOOKUP(A2385,Table1[Tag Number],Table1[Status],"-",0)="Dead",
        _xlfn.XLOOKUP(A2385,Table2[Tag Number],Table2[Status],"-",0)="Dead",
        _xlfn.XLOOKUP(A2385,Table3[Tag Number],Table3[Status],"-",0)="Dead",
        _xlfn.XLOOKUP(A2385,Table4[Tag Number],Table4[Status],"-",0)="Dead"),"Dead",
     OR(_xlfn.XLOOKUP(A2385,Table1[Tag Number],Table1[Status],"-",0)="Alive",
        _xlfn.XLOOKUP(A2385,Table2[Tag Number],Table2[Status],"-",0)="Alive",
        _xlfn.XLOOKUP(A2385,Table3[Tag Number],Table3[Status],"-",0)="Alive",
        _xlfn.XLOOKUP(A2385,Table4[Tag Number],Table4[Status],"-",0)="Alive"),"Alive",
     OR(_xlfn.XLOOKUP(A2385,Table1[Tag Number],Table1[Status],"-",0)="-",
        _xlfn.XLOOKUP(A2385,Table2[Tag Number],Table2[Status],"-",0)="-",
        _xlfn.XLOOKUP(A2385,Table3[Tag Number],Table3[Status],"-",0)="-",
        _xlfn.XLOOKUP(A2385,Table4[Tag Number],Table4[Status],"-",0)="-"),
   "-")</f>
        <v>-</v>
      </c>
      <c r="I2385" s="90"/>
      <c r="J2385" s="94"/>
      <c r="K2385" s="95"/>
      <c r="L2385" s="95"/>
      <c r="M2385" s="95"/>
      <c r="N2385" s="96"/>
      <c r="O2385" s="89"/>
      <c r="R2385" t="b">
        <f t="shared" si="75"/>
        <v>0</v>
      </c>
    </row>
    <row r="2386" spans="1:18" ht="15" thickBot="1" x14ac:dyDescent="0.35">
      <c r="A2386" s="2" t="s">
        <v>2818</v>
      </c>
      <c r="B2386" s="2" t="s">
        <v>1137</v>
      </c>
      <c r="C2386" s="84">
        <f>IF(COUNTIF(Table1[Tag Number], A2386), 1, 0)</f>
        <v>0</v>
      </c>
      <c r="D2386" s="85">
        <f>IF(COUNTIF(Table2[Tag Number], A2386), 1, 0)</f>
        <v>0</v>
      </c>
      <c r="E2386" s="86">
        <f>IF(COUNTIF(Table3[Tag Number], A2386), 1, 0)</f>
        <v>0</v>
      </c>
      <c r="F2386" s="86">
        <f>IF(COUNTIF(Table4[Tag Number], A2386), 1, 0)</f>
        <v>0</v>
      </c>
      <c r="G2386" s="87">
        <f t="shared" si="76"/>
        <v>0</v>
      </c>
      <c r="H2386" s="88" t="str" cm="1">
        <f t="array" ref="H2386">_xlfn.IFS(OR(_xlfn.XLOOKUP(A2386,Table1[Tag Number],Table1[Status],"-",0)="Dead",
        _xlfn.XLOOKUP(A2386,Table2[Tag Number],Table2[Status],"-",0)="Dead",
        _xlfn.XLOOKUP(A2386,Table3[Tag Number],Table3[Status],"-",0)="Dead",
        _xlfn.XLOOKUP(A2386,Table4[Tag Number],Table4[Status],"-",0)="Dead"),"Dead",
     OR(_xlfn.XLOOKUP(A2386,Table1[Tag Number],Table1[Status],"-",0)="Alive",
        _xlfn.XLOOKUP(A2386,Table2[Tag Number],Table2[Status],"-",0)="Alive",
        _xlfn.XLOOKUP(A2386,Table3[Tag Number],Table3[Status],"-",0)="Alive",
        _xlfn.XLOOKUP(A2386,Table4[Tag Number],Table4[Status],"-",0)="Alive"),"Alive",
     OR(_xlfn.XLOOKUP(A2386,Table1[Tag Number],Table1[Status],"-",0)="-",
        _xlfn.XLOOKUP(A2386,Table2[Tag Number],Table2[Status],"-",0)="-",
        _xlfn.XLOOKUP(A2386,Table3[Tag Number],Table3[Status],"-",0)="-",
        _xlfn.XLOOKUP(A2386,Table4[Tag Number],Table4[Status],"-",0)="-"),
   "-")</f>
        <v>-</v>
      </c>
      <c r="I2386" s="90"/>
      <c r="J2386" s="94"/>
      <c r="K2386" s="95"/>
      <c r="L2386" s="95"/>
      <c r="M2386" s="95"/>
      <c r="N2386" s="96"/>
      <c r="O2386" s="89"/>
      <c r="R2386" t="b">
        <f t="shared" si="75"/>
        <v>0</v>
      </c>
    </row>
    <row r="2387" spans="1:18" ht="15" thickBot="1" x14ac:dyDescent="0.35">
      <c r="A2387" s="3" t="s">
        <v>493</v>
      </c>
      <c r="B2387" s="3" t="s">
        <v>1137</v>
      </c>
      <c r="C2387" s="84">
        <f>IF(COUNTIF(Table1[Tag Number], A2387), 1, 0)</f>
        <v>0</v>
      </c>
      <c r="D2387" s="85">
        <f>IF(COUNTIF(Table2[Tag Number], A2387), 1, 0)</f>
        <v>0</v>
      </c>
      <c r="E2387" s="86">
        <f>IF(COUNTIF(Table3[Tag Number], A2387), 1, 0)</f>
        <v>0</v>
      </c>
      <c r="F2387" s="86">
        <f>IF(COUNTIF(Table4[Tag Number], A2387), 1, 0)</f>
        <v>0</v>
      </c>
      <c r="G2387" s="87">
        <f t="shared" si="76"/>
        <v>0</v>
      </c>
      <c r="H2387" s="88" t="str" cm="1">
        <f t="array" ref="H2387">_xlfn.IFS(OR(_xlfn.XLOOKUP(A2387,Table1[Tag Number],Table1[Status],"-",0)="Dead",
        _xlfn.XLOOKUP(A2387,Table2[Tag Number],Table2[Status],"-",0)="Dead",
        _xlfn.XLOOKUP(A2387,Table3[Tag Number],Table3[Status],"-",0)="Dead",
        _xlfn.XLOOKUP(A2387,Table4[Tag Number],Table4[Status],"-",0)="Dead"),"Dead",
     OR(_xlfn.XLOOKUP(A2387,Table1[Tag Number],Table1[Status],"-",0)="Alive",
        _xlfn.XLOOKUP(A2387,Table2[Tag Number],Table2[Status],"-",0)="Alive",
        _xlfn.XLOOKUP(A2387,Table3[Tag Number],Table3[Status],"-",0)="Alive",
        _xlfn.XLOOKUP(A2387,Table4[Tag Number],Table4[Status],"-",0)="Alive"),"Alive",
     OR(_xlfn.XLOOKUP(A2387,Table1[Tag Number],Table1[Status],"-",0)="-",
        _xlfn.XLOOKUP(A2387,Table2[Tag Number],Table2[Status],"-",0)="-",
        _xlfn.XLOOKUP(A2387,Table3[Tag Number],Table3[Status],"-",0)="-",
        _xlfn.XLOOKUP(A2387,Table4[Tag Number],Table4[Status],"-",0)="-"),
   "-")</f>
        <v>-</v>
      </c>
      <c r="I2387" s="90"/>
      <c r="J2387" s="94"/>
      <c r="K2387" s="95"/>
      <c r="L2387" s="95"/>
      <c r="M2387" s="95"/>
      <c r="N2387" s="96"/>
      <c r="O2387" s="89"/>
      <c r="R2387" t="b">
        <f t="shared" si="75"/>
        <v>0</v>
      </c>
    </row>
    <row r="2388" spans="1:18" ht="15" thickBot="1" x14ac:dyDescent="0.35">
      <c r="A2388" s="2" t="s">
        <v>573</v>
      </c>
      <c r="B2388" s="2" t="s">
        <v>1137</v>
      </c>
      <c r="C2388" s="84">
        <f>IF(COUNTIF(Table1[Tag Number], A2388), 1, 0)</f>
        <v>0</v>
      </c>
      <c r="D2388" s="85">
        <f>IF(COUNTIF(Table2[Tag Number], A2388), 1, 0)</f>
        <v>0</v>
      </c>
      <c r="E2388" s="86">
        <f>IF(COUNTIF(Table3[Tag Number], A2388), 1, 0)</f>
        <v>0</v>
      </c>
      <c r="F2388" s="86">
        <f>IF(COUNTIF(Table4[Tag Number], A2388), 1, 0)</f>
        <v>0</v>
      </c>
      <c r="G2388" s="87">
        <f t="shared" si="76"/>
        <v>0</v>
      </c>
      <c r="H2388" s="88" t="str" cm="1">
        <f t="array" ref="H2388">_xlfn.IFS(OR(_xlfn.XLOOKUP(A2388,Table1[Tag Number],Table1[Status],"-",0)="Dead",
        _xlfn.XLOOKUP(A2388,Table2[Tag Number],Table2[Status],"-",0)="Dead",
        _xlfn.XLOOKUP(A2388,Table3[Tag Number],Table3[Status],"-",0)="Dead",
        _xlfn.XLOOKUP(A2388,Table4[Tag Number],Table4[Status],"-",0)="Dead"),"Dead",
     OR(_xlfn.XLOOKUP(A2388,Table1[Tag Number],Table1[Status],"-",0)="Alive",
        _xlfn.XLOOKUP(A2388,Table2[Tag Number],Table2[Status],"-",0)="Alive",
        _xlfn.XLOOKUP(A2388,Table3[Tag Number],Table3[Status],"-",0)="Alive",
        _xlfn.XLOOKUP(A2388,Table4[Tag Number],Table4[Status],"-",0)="Alive"),"Alive",
     OR(_xlfn.XLOOKUP(A2388,Table1[Tag Number],Table1[Status],"-",0)="-",
        _xlfn.XLOOKUP(A2388,Table2[Tag Number],Table2[Status],"-",0)="-",
        _xlfn.XLOOKUP(A2388,Table3[Tag Number],Table3[Status],"-",0)="-",
        _xlfn.XLOOKUP(A2388,Table4[Tag Number],Table4[Status],"-",0)="-"),
   "-")</f>
        <v>-</v>
      </c>
      <c r="I2388" s="90"/>
      <c r="J2388" s="94"/>
      <c r="K2388" s="95"/>
      <c r="L2388" s="95"/>
      <c r="M2388" s="95"/>
      <c r="N2388" s="96"/>
      <c r="O2388" s="89"/>
      <c r="R2388" t="b">
        <f t="shared" si="75"/>
        <v>0</v>
      </c>
    </row>
    <row r="2389" spans="1:18" ht="15" thickBot="1" x14ac:dyDescent="0.35">
      <c r="A2389" s="3" t="s">
        <v>733</v>
      </c>
      <c r="B2389" s="3" t="s">
        <v>1137</v>
      </c>
      <c r="C2389" s="84">
        <f>IF(COUNTIF(Table1[Tag Number], A2389), 1, 0)</f>
        <v>0</v>
      </c>
      <c r="D2389" s="85">
        <f>IF(COUNTIF(Table2[Tag Number], A2389), 1, 0)</f>
        <v>0</v>
      </c>
      <c r="E2389" s="86">
        <f>IF(COUNTIF(Table3[Tag Number], A2389), 1, 0)</f>
        <v>0</v>
      </c>
      <c r="F2389" s="86">
        <f>IF(COUNTIF(Table4[Tag Number], A2389), 1, 0)</f>
        <v>0</v>
      </c>
      <c r="G2389" s="87">
        <f t="shared" si="76"/>
        <v>0</v>
      </c>
      <c r="H2389" s="88" t="str" cm="1">
        <f t="array" ref="H2389">_xlfn.IFS(OR(_xlfn.XLOOKUP(A2389,Table1[Tag Number],Table1[Status],"-",0)="Dead",
        _xlfn.XLOOKUP(A2389,Table2[Tag Number],Table2[Status],"-",0)="Dead",
        _xlfn.XLOOKUP(A2389,Table3[Tag Number],Table3[Status],"-",0)="Dead",
        _xlfn.XLOOKUP(A2389,Table4[Tag Number],Table4[Status],"-",0)="Dead"),"Dead",
     OR(_xlfn.XLOOKUP(A2389,Table1[Tag Number],Table1[Status],"-",0)="Alive",
        _xlfn.XLOOKUP(A2389,Table2[Tag Number],Table2[Status],"-",0)="Alive",
        _xlfn.XLOOKUP(A2389,Table3[Tag Number],Table3[Status],"-",0)="Alive",
        _xlfn.XLOOKUP(A2389,Table4[Tag Number],Table4[Status],"-",0)="Alive"),"Alive",
     OR(_xlfn.XLOOKUP(A2389,Table1[Tag Number],Table1[Status],"-",0)="-",
        _xlfn.XLOOKUP(A2389,Table2[Tag Number],Table2[Status],"-",0)="-",
        _xlfn.XLOOKUP(A2389,Table3[Tag Number],Table3[Status],"-",0)="-",
        _xlfn.XLOOKUP(A2389,Table4[Tag Number],Table4[Status],"-",0)="-"),
   "-")</f>
        <v>-</v>
      </c>
      <c r="I2389" s="90"/>
      <c r="J2389" s="94"/>
      <c r="K2389" s="95"/>
      <c r="L2389" s="95"/>
      <c r="M2389" s="95"/>
      <c r="N2389" s="96"/>
      <c r="O2389" s="89"/>
      <c r="R2389" t="b">
        <f t="shared" si="75"/>
        <v>0</v>
      </c>
    </row>
    <row r="2390" spans="1:18" ht="15" thickBot="1" x14ac:dyDescent="0.35">
      <c r="A2390" s="2" t="s">
        <v>940</v>
      </c>
      <c r="B2390" s="2" t="s">
        <v>1137</v>
      </c>
      <c r="C2390" s="84">
        <f>IF(COUNTIF(Table1[Tag Number], A2390), 1, 0)</f>
        <v>0</v>
      </c>
      <c r="D2390" s="85">
        <f>IF(COUNTIF(Table2[Tag Number], A2390), 1, 0)</f>
        <v>0</v>
      </c>
      <c r="E2390" s="86">
        <f>IF(COUNTIF(Table3[Tag Number], A2390), 1, 0)</f>
        <v>0</v>
      </c>
      <c r="F2390" s="86">
        <f>IF(COUNTIF(Table4[Tag Number], A2390), 1, 0)</f>
        <v>0</v>
      </c>
      <c r="G2390" s="87">
        <f t="shared" si="76"/>
        <v>0</v>
      </c>
      <c r="H2390" s="88" t="str" cm="1">
        <f t="array" ref="H2390">_xlfn.IFS(OR(_xlfn.XLOOKUP(A2390,Table1[Tag Number],Table1[Status],"-",0)="Dead",
        _xlfn.XLOOKUP(A2390,Table2[Tag Number],Table2[Status],"-",0)="Dead",
        _xlfn.XLOOKUP(A2390,Table3[Tag Number],Table3[Status],"-",0)="Dead",
        _xlfn.XLOOKUP(A2390,Table4[Tag Number],Table4[Status],"-",0)="Dead"),"Dead",
     OR(_xlfn.XLOOKUP(A2390,Table1[Tag Number],Table1[Status],"-",0)="Alive",
        _xlfn.XLOOKUP(A2390,Table2[Tag Number],Table2[Status],"-",0)="Alive",
        _xlfn.XLOOKUP(A2390,Table3[Tag Number],Table3[Status],"-",0)="Alive",
        _xlfn.XLOOKUP(A2390,Table4[Tag Number],Table4[Status],"-",0)="Alive"),"Alive",
     OR(_xlfn.XLOOKUP(A2390,Table1[Tag Number],Table1[Status],"-",0)="-",
        _xlfn.XLOOKUP(A2390,Table2[Tag Number],Table2[Status],"-",0)="-",
        _xlfn.XLOOKUP(A2390,Table3[Tag Number],Table3[Status],"-",0)="-",
        _xlfn.XLOOKUP(A2390,Table4[Tag Number],Table4[Status],"-",0)="-"),
   "-")</f>
        <v>-</v>
      </c>
      <c r="I2390" s="90"/>
      <c r="J2390" s="94"/>
      <c r="K2390" s="95"/>
      <c r="L2390" s="95"/>
      <c r="M2390" s="95"/>
      <c r="N2390" s="96"/>
      <c r="O2390" s="89"/>
      <c r="R2390" t="b">
        <f t="shared" si="75"/>
        <v>0</v>
      </c>
    </row>
    <row r="2391" spans="1:18" ht="15" thickBot="1" x14ac:dyDescent="0.35">
      <c r="A2391" s="3" t="s">
        <v>2819</v>
      </c>
      <c r="B2391" s="3" t="s">
        <v>1137</v>
      </c>
      <c r="C2391" s="84">
        <f>IF(COUNTIF(Table1[Tag Number], A2391), 1, 0)</f>
        <v>0</v>
      </c>
      <c r="D2391" s="85">
        <f>IF(COUNTIF(Table2[Tag Number], A2391), 1, 0)</f>
        <v>0</v>
      </c>
      <c r="E2391" s="86">
        <f>IF(COUNTIF(Table3[Tag Number], A2391), 1, 0)</f>
        <v>0</v>
      </c>
      <c r="F2391" s="86">
        <f>IF(COUNTIF(Table4[Tag Number], A2391), 1, 0)</f>
        <v>0</v>
      </c>
      <c r="G2391" s="87">
        <f t="shared" si="76"/>
        <v>0</v>
      </c>
      <c r="H2391" s="88" t="str" cm="1">
        <f t="array" ref="H2391">_xlfn.IFS(OR(_xlfn.XLOOKUP(A2391,Table1[Tag Number],Table1[Status],"-",0)="Dead",
        _xlfn.XLOOKUP(A2391,Table2[Tag Number],Table2[Status],"-",0)="Dead",
        _xlfn.XLOOKUP(A2391,Table3[Tag Number],Table3[Status],"-",0)="Dead",
        _xlfn.XLOOKUP(A2391,Table4[Tag Number],Table4[Status],"-",0)="Dead"),"Dead",
     OR(_xlfn.XLOOKUP(A2391,Table1[Tag Number],Table1[Status],"-",0)="Alive",
        _xlfn.XLOOKUP(A2391,Table2[Tag Number],Table2[Status],"-",0)="Alive",
        _xlfn.XLOOKUP(A2391,Table3[Tag Number],Table3[Status],"-",0)="Alive",
        _xlfn.XLOOKUP(A2391,Table4[Tag Number],Table4[Status],"-",0)="Alive"),"Alive",
     OR(_xlfn.XLOOKUP(A2391,Table1[Tag Number],Table1[Status],"-",0)="-",
        _xlfn.XLOOKUP(A2391,Table2[Tag Number],Table2[Status],"-",0)="-",
        _xlfn.XLOOKUP(A2391,Table3[Tag Number],Table3[Status],"-",0)="-",
        _xlfn.XLOOKUP(A2391,Table4[Tag Number],Table4[Status],"-",0)="-"),
   "-")</f>
        <v>-</v>
      </c>
      <c r="I2391" s="90"/>
      <c r="J2391" s="94"/>
      <c r="K2391" s="95"/>
      <c r="L2391" s="95"/>
      <c r="M2391" s="95"/>
      <c r="N2391" s="96"/>
      <c r="O2391" s="89"/>
      <c r="R2391" t="b">
        <f t="shared" si="75"/>
        <v>0</v>
      </c>
    </row>
    <row r="2392" spans="1:18" ht="15" thickBot="1" x14ac:dyDescent="0.35">
      <c r="A2392" s="2" t="s">
        <v>800</v>
      </c>
      <c r="B2392" s="2" t="s">
        <v>1137</v>
      </c>
      <c r="C2392" s="84">
        <f>IF(COUNTIF(Table1[Tag Number], A2392), 1, 0)</f>
        <v>0</v>
      </c>
      <c r="D2392" s="85">
        <f>IF(COUNTIF(Table2[Tag Number], A2392), 1, 0)</f>
        <v>0</v>
      </c>
      <c r="E2392" s="86">
        <f>IF(COUNTIF(Table3[Tag Number], A2392), 1, 0)</f>
        <v>0</v>
      </c>
      <c r="F2392" s="86">
        <f>IF(COUNTIF(Table4[Tag Number], A2392), 1, 0)</f>
        <v>0</v>
      </c>
      <c r="G2392" s="87">
        <f t="shared" si="76"/>
        <v>0</v>
      </c>
      <c r="H2392" s="88" t="str" cm="1">
        <f t="array" ref="H2392">_xlfn.IFS(OR(_xlfn.XLOOKUP(A2392,Table1[Tag Number],Table1[Status],"-",0)="Dead",
        _xlfn.XLOOKUP(A2392,Table2[Tag Number],Table2[Status],"-",0)="Dead",
        _xlfn.XLOOKUP(A2392,Table3[Tag Number],Table3[Status],"-",0)="Dead",
        _xlfn.XLOOKUP(A2392,Table4[Tag Number],Table4[Status],"-",0)="Dead"),"Dead",
     OR(_xlfn.XLOOKUP(A2392,Table1[Tag Number],Table1[Status],"-",0)="Alive",
        _xlfn.XLOOKUP(A2392,Table2[Tag Number],Table2[Status],"-",0)="Alive",
        _xlfn.XLOOKUP(A2392,Table3[Tag Number],Table3[Status],"-",0)="Alive",
        _xlfn.XLOOKUP(A2392,Table4[Tag Number],Table4[Status],"-",0)="Alive"),"Alive",
     OR(_xlfn.XLOOKUP(A2392,Table1[Tag Number],Table1[Status],"-",0)="-",
        _xlfn.XLOOKUP(A2392,Table2[Tag Number],Table2[Status],"-",0)="-",
        _xlfn.XLOOKUP(A2392,Table3[Tag Number],Table3[Status],"-",0)="-",
        _xlfn.XLOOKUP(A2392,Table4[Tag Number],Table4[Status],"-",0)="-"),
   "-")</f>
        <v>-</v>
      </c>
      <c r="I2392" s="90"/>
      <c r="J2392" s="94"/>
      <c r="K2392" s="95"/>
      <c r="L2392" s="95"/>
      <c r="M2392" s="95"/>
      <c r="N2392" s="96"/>
      <c r="O2392" s="89"/>
      <c r="R2392" t="b">
        <f t="shared" si="75"/>
        <v>0</v>
      </c>
    </row>
    <row r="2393" spans="1:18" ht="15" thickBot="1" x14ac:dyDescent="0.35">
      <c r="A2393" s="3" t="s">
        <v>861</v>
      </c>
      <c r="B2393" s="3" t="s">
        <v>1137</v>
      </c>
      <c r="C2393" s="84">
        <f>IF(COUNTIF(Table1[Tag Number], A2393), 1, 0)</f>
        <v>0</v>
      </c>
      <c r="D2393" s="85">
        <f>IF(COUNTIF(Table2[Tag Number], A2393), 1, 0)</f>
        <v>0</v>
      </c>
      <c r="E2393" s="86">
        <f>IF(COUNTIF(Table3[Tag Number], A2393), 1, 0)</f>
        <v>0</v>
      </c>
      <c r="F2393" s="86">
        <f>IF(COUNTIF(Table4[Tag Number], A2393), 1, 0)</f>
        <v>0</v>
      </c>
      <c r="G2393" s="87">
        <f t="shared" si="76"/>
        <v>0</v>
      </c>
      <c r="H2393" s="88" t="str" cm="1">
        <f t="array" ref="H2393">_xlfn.IFS(OR(_xlfn.XLOOKUP(A2393,Table1[Tag Number],Table1[Status],"-",0)="Dead",
        _xlfn.XLOOKUP(A2393,Table2[Tag Number],Table2[Status],"-",0)="Dead",
        _xlfn.XLOOKUP(A2393,Table3[Tag Number],Table3[Status],"-",0)="Dead",
        _xlfn.XLOOKUP(A2393,Table4[Tag Number],Table4[Status],"-",0)="Dead"),"Dead",
     OR(_xlfn.XLOOKUP(A2393,Table1[Tag Number],Table1[Status],"-",0)="Alive",
        _xlfn.XLOOKUP(A2393,Table2[Tag Number],Table2[Status],"-",0)="Alive",
        _xlfn.XLOOKUP(A2393,Table3[Tag Number],Table3[Status],"-",0)="Alive",
        _xlfn.XLOOKUP(A2393,Table4[Tag Number],Table4[Status],"-",0)="Alive"),"Alive",
     OR(_xlfn.XLOOKUP(A2393,Table1[Tag Number],Table1[Status],"-",0)="-",
        _xlfn.XLOOKUP(A2393,Table2[Tag Number],Table2[Status],"-",0)="-",
        _xlfn.XLOOKUP(A2393,Table3[Tag Number],Table3[Status],"-",0)="-",
        _xlfn.XLOOKUP(A2393,Table4[Tag Number],Table4[Status],"-",0)="-"),
   "-")</f>
        <v>-</v>
      </c>
      <c r="I2393" s="90"/>
      <c r="J2393" s="94"/>
      <c r="K2393" s="95"/>
      <c r="L2393" s="95"/>
      <c r="M2393" s="95"/>
      <c r="N2393" s="96"/>
      <c r="O2393" s="89"/>
      <c r="R2393" t="b">
        <f t="shared" si="75"/>
        <v>0</v>
      </c>
    </row>
    <row r="2394" spans="1:18" ht="15" thickBot="1" x14ac:dyDescent="0.35">
      <c r="A2394" s="2" t="s">
        <v>2820</v>
      </c>
      <c r="B2394" s="2" t="s">
        <v>1137</v>
      </c>
      <c r="C2394" s="84">
        <f>IF(COUNTIF(Table1[Tag Number], A2394), 1, 0)</f>
        <v>0</v>
      </c>
      <c r="D2394" s="85">
        <f>IF(COUNTIF(Table2[Tag Number], A2394), 1, 0)</f>
        <v>0</v>
      </c>
      <c r="E2394" s="86">
        <f>IF(COUNTIF(Table3[Tag Number], A2394), 1, 0)</f>
        <v>0</v>
      </c>
      <c r="F2394" s="86">
        <f>IF(COUNTIF(Table4[Tag Number], A2394), 1, 0)</f>
        <v>0</v>
      </c>
      <c r="G2394" s="87">
        <f t="shared" si="76"/>
        <v>0</v>
      </c>
      <c r="H2394" s="88" t="str" cm="1">
        <f t="array" ref="H2394">_xlfn.IFS(OR(_xlfn.XLOOKUP(A2394,Table1[Tag Number],Table1[Status],"-",0)="Dead",
        _xlfn.XLOOKUP(A2394,Table2[Tag Number],Table2[Status],"-",0)="Dead",
        _xlfn.XLOOKUP(A2394,Table3[Tag Number],Table3[Status],"-",0)="Dead",
        _xlfn.XLOOKUP(A2394,Table4[Tag Number],Table4[Status],"-",0)="Dead"),"Dead",
     OR(_xlfn.XLOOKUP(A2394,Table1[Tag Number],Table1[Status],"-",0)="Alive",
        _xlfn.XLOOKUP(A2394,Table2[Tag Number],Table2[Status],"-",0)="Alive",
        _xlfn.XLOOKUP(A2394,Table3[Tag Number],Table3[Status],"-",0)="Alive",
        _xlfn.XLOOKUP(A2394,Table4[Tag Number],Table4[Status],"-",0)="Alive"),"Alive",
     OR(_xlfn.XLOOKUP(A2394,Table1[Tag Number],Table1[Status],"-",0)="-",
        _xlfn.XLOOKUP(A2394,Table2[Tag Number],Table2[Status],"-",0)="-",
        _xlfn.XLOOKUP(A2394,Table3[Tag Number],Table3[Status],"-",0)="-",
        _xlfn.XLOOKUP(A2394,Table4[Tag Number],Table4[Status],"-",0)="-"),
   "-")</f>
        <v>-</v>
      </c>
      <c r="I2394" s="90"/>
      <c r="J2394" s="94"/>
      <c r="K2394" s="95"/>
      <c r="L2394" s="95"/>
      <c r="M2394" s="95"/>
      <c r="N2394" s="96"/>
      <c r="O2394" s="89"/>
      <c r="R2394" t="b">
        <f t="shared" si="75"/>
        <v>0</v>
      </c>
    </row>
    <row r="2395" spans="1:18" ht="15" thickBot="1" x14ac:dyDescent="0.35">
      <c r="A2395" s="3" t="s">
        <v>2821</v>
      </c>
      <c r="B2395" s="3" t="s">
        <v>1137</v>
      </c>
      <c r="C2395" s="84">
        <f>IF(COUNTIF(Table1[Tag Number], A2395), 1, 0)</f>
        <v>0</v>
      </c>
      <c r="D2395" s="85">
        <f>IF(COUNTIF(Table2[Tag Number], A2395), 1, 0)</f>
        <v>0</v>
      </c>
      <c r="E2395" s="86">
        <f>IF(COUNTIF(Table3[Tag Number], A2395), 1, 0)</f>
        <v>0</v>
      </c>
      <c r="F2395" s="86">
        <f>IF(COUNTIF(Table4[Tag Number], A2395), 1, 0)</f>
        <v>0</v>
      </c>
      <c r="G2395" s="87">
        <f t="shared" si="76"/>
        <v>0</v>
      </c>
      <c r="H2395" s="88" t="str" cm="1">
        <f t="array" ref="H2395">_xlfn.IFS(OR(_xlfn.XLOOKUP(A2395,Table1[Tag Number],Table1[Status],"-",0)="Dead",
        _xlfn.XLOOKUP(A2395,Table2[Tag Number],Table2[Status],"-",0)="Dead",
        _xlfn.XLOOKUP(A2395,Table3[Tag Number],Table3[Status],"-",0)="Dead",
        _xlfn.XLOOKUP(A2395,Table4[Tag Number],Table4[Status],"-",0)="Dead"),"Dead",
     OR(_xlfn.XLOOKUP(A2395,Table1[Tag Number],Table1[Status],"-",0)="Alive",
        _xlfn.XLOOKUP(A2395,Table2[Tag Number],Table2[Status],"-",0)="Alive",
        _xlfn.XLOOKUP(A2395,Table3[Tag Number],Table3[Status],"-",0)="Alive",
        _xlfn.XLOOKUP(A2395,Table4[Tag Number],Table4[Status],"-",0)="Alive"),"Alive",
     OR(_xlfn.XLOOKUP(A2395,Table1[Tag Number],Table1[Status],"-",0)="-",
        _xlfn.XLOOKUP(A2395,Table2[Tag Number],Table2[Status],"-",0)="-",
        _xlfn.XLOOKUP(A2395,Table3[Tag Number],Table3[Status],"-",0)="-",
        _xlfn.XLOOKUP(A2395,Table4[Tag Number],Table4[Status],"-",0)="-"),
   "-")</f>
        <v>-</v>
      </c>
      <c r="I2395" s="90"/>
      <c r="J2395" s="94"/>
      <c r="K2395" s="95"/>
      <c r="L2395" s="95"/>
      <c r="M2395" s="95"/>
      <c r="N2395" s="96"/>
      <c r="O2395" s="89"/>
      <c r="R2395" t="b">
        <f t="shared" si="75"/>
        <v>0</v>
      </c>
    </row>
    <row r="2396" spans="1:18" ht="15" thickBot="1" x14ac:dyDescent="0.35">
      <c r="A2396" s="2" t="s">
        <v>2822</v>
      </c>
      <c r="B2396" s="2" t="s">
        <v>1137</v>
      </c>
      <c r="C2396" s="84">
        <f>IF(COUNTIF(Table1[Tag Number], A2396), 1, 0)</f>
        <v>0</v>
      </c>
      <c r="D2396" s="85">
        <f>IF(COUNTIF(Table2[Tag Number], A2396), 1, 0)</f>
        <v>0</v>
      </c>
      <c r="E2396" s="86">
        <f>IF(COUNTIF(Table3[Tag Number], A2396), 1, 0)</f>
        <v>0</v>
      </c>
      <c r="F2396" s="86">
        <f>IF(COUNTIF(Table4[Tag Number], A2396), 1, 0)</f>
        <v>0</v>
      </c>
      <c r="G2396" s="87">
        <f t="shared" si="76"/>
        <v>0</v>
      </c>
      <c r="H2396" s="88" t="str" cm="1">
        <f t="array" ref="H2396">_xlfn.IFS(OR(_xlfn.XLOOKUP(A2396,Table1[Tag Number],Table1[Status],"-",0)="Dead",
        _xlfn.XLOOKUP(A2396,Table2[Tag Number],Table2[Status],"-",0)="Dead",
        _xlfn.XLOOKUP(A2396,Table3[Tag Number],Table3[Status],"-",0)="Dead",
        _xlfn.XLOOKUP(A2396,Table4[Tag Number],Table4[Status],"-",0)="Dead"),"Dead",
     OR(_xlfn.XLOOKUP(A2396,Table1[Tag Number],Table1[Status],"-",0)="Alive",
        _xlfn.XLOOKUP(A2396,Table2[Tag Number],Table2[Status],"-",0)="Alive",
        _xlfn.XLOOKUP(A2396,Table3[Tag Number],Table3[Status],"-",0)="Alive",
        _xlfn.XLOOKUP(A2396,Table4[Tag Number],Table4[Status],"-",0)="Alive"),"Alive",
     OR(_xlfn.XLOOKUP(A2396,Table1[Tag Number],Table1[Status],"-",0)="-",
        _xlfn.XLOOKUP(A2396,Table2[Tag Number],Table2[Status],"-",0)="-",
        _xlfn.XLOOKUP(A2396,Table3[Tag Number],Table3[Status],"-",0)="-",
        _xlfn.XLOOKUP(A2396,Table4[Tag Number],Table4[Status],"-",0)="-"),
   "-")</f>
        <v>-</v>
      </c>
      <c r="I2396" s="90"/>
      <c r="J2396" s="94"/>
      <c r="K2396" s="95"/>
      <c r="L2396" s="95"/>
      <c r="M2396" s="95"/>
      <c r="N2396" s="96"/>
      <c r="O2396" s="89"/>
      <c r="R2396" t="b">
        <f t="shared" si="75"/>
        <v>0</v>
      </c>
    </row>
    <row r="2397" spans="1:18" ht="15" thickBot="1" x14ac:dyDescent="0.35">
      <c r="A2397" s="3" t="s">
        <v>2823</v>
      </c>
      <c r="B2397" s="3" t="s">
        <v>1137</v>
      </c>
      <c r="C2397" s="84">
        <f>IF(COUNTIF(Table1[Tag Number], A2397), 1, 0)</f>
        <v>0</v>
      </c>
      <c r="D2397" s="85">
        <f>IF(COUNTIF(Table2[Tag Number], A2397), 1, 0)</f>
        <v>0</v>
      </c>
      <c r="E2397" s="86">
        <f>IF(COUNTIF(Table3[Tag Number], A2397), 1, 0)</f>
        <v>0</v>
      </c>
      <c r="F2397" s="86">
        <f>IF(COUNTIF(Table4[Tag Number], A2397), 1, 0)</f>
        <v>0</v>
      </c>
      <c r="G2397" s="87">
        <f t="shared" si="76"/>
        <v>0</v>
      </c>
      <c r="H2397" s="88" t="str" cm="1">
        <f t="array" ref="H2397">_xlfn.IFS(OR(_xlfn.XLOOKUP(A2397,Table1[Tag Number],Table1[Status],"-",0)="Dead",
        _xlfn.XLOOKUP(A2397,Table2[Tag Number],Table2[Status],"-",0)="Dead",
        _xlfn.XLOOKUP(A2397,Table3[Tag Number],Table3[Status],"-",0)="Dead",
        _xlfn.XLOOKUP(A2397,Table4[Tag Number],Table4[Status],"-",0)="Dead"),"Dead",
     OR(_xlfn.XLOOKUP(A2397,Table1[Tag Number],Table1[Status],"-",0)="Alive",
        _xlfn.XLOOKUP(A2397,Table2[Tag Number],Table2[Status],"-",0)="Alive",
        _xlfn.XLOOKUP(A2397,Table3[Tag Number],Table3[Status],"-",0)="Alive",
        _xlfn.XLOOKUP(A2397,Table4[Tag Number],Table4[Status],"-",0)="Alive"),"Alive",
     OR(_xlfn.XLOOKUP(A2397,Table1[Tag Number],Table1[Status],"-",0)="-",
        _xlfn.XLOOKUP(A2397,Table2[Tag Number],Table2[Status],"-",0)="-",
        _xlfn.XLOOKUP(A2397,Table3[Tag Number],Table3[Status],"-",0)="-",
        _xlfn.XLOOKUP(A2397,Table4[Tag Number],Table4[Status],"-",0)="-"),
   "-")</f>
        <v>-</v>
      </c>
      <c r="I2397" s="90"/>
      <c r="J2397" s="94"/>
      <c r="K2397" s="95"/>
      <c r="L2397" s="95"/>
      <c r="M2397" s="95"/>
      <c r="N2397" s="96"/>
      <c r="O2397" s="89"/>
      <c r="R2397" t="b">
        <f t="shared" si="75"/>
        <v>0</v>
      </c>
    </row>
    <row r="2398" spans="1:18" ht="15" thickBot="1" x14ac:dyDescent="0.35">
      <c r="A2398" s="2" t="s">
        <v>2824</v>
      </c>
      <c r="B2398" s="2" t="s">
        <v>1137</v>
      </c>
      <c r="C2398" s="84">
        <f>IF(COUNTIF(Table1[Tag Number], A2398), 1, 0)</f>
        <v>0</v>
      </c>
      <c r="D2398" s="85">
        <f>IF(COUNTIF(Table2[Tag Number], A2398), 1, 0)</f>
        <v>0</v>
      </c>
      <c r="E2398" s="86">
        <f>IF(COUNTIF(Table3[Tag Number], A2398), 1, 0)</f>
        <v>0</v>
      </c>
      <c r="F2398" s="86">
        <f>IF(COUNTIF(Table4[Tag Number], A2398), 1, 0)</f>
        <v>0</v>
      </c>
      <c r="G2398" s="87">
        <f t="shared" si="76"/>
        <v>0</v>
      </c>
      <c r="H2398" s="88" t="str" cm="1">
        <f t="array" ref="H2398">_xlfn.IFS(OR(_xlfn.XLOOKUP(A2398,Table1[Tag Number],Table1[Status],"-",0)="Dead",
        _xlfn.XLOOKUP(A2398,Table2[Tag Number],Table2[Status],"-",0)="Dead",
        _xlfn.XLOOKUP(A2398,Table3[Tag Number],Table3[Status],"-",0)="Dead",
        _xlfn.XLOOKUP(A2398,Table4[Tag Number],Table4[Status],"-",0)="Dead"),"Dead",
     OR(_xlfn.XLOOKUP(A2398,Table1[Tag Number],Table1[Status],"-",0)="Alive",
        _xlfn.XLOOKUP(A2398,Table2[Tag Number],Table2[Status],"-",0)="Alive",
        _xlfn.XLOOKUP(A2398,Table3[Tag Number],Table3[Status],"-",0)="Alive",
        _xlfn.XLOOKUP(A2398,Table4[Tag Number],Table4[Status],"-",0)="Alive"),"Alive",
     OR(_xlfn.XLOOKUP(A2398,Table1[Tag Number],Table1[Status],"-",0)="-",
        _xlfn.XLOOKUP(A2398,Table2[Tag Number],Table2[Status],"-",0)="-",
        _xlfn.XLOOKUP(A2398,Table3[Tag Number],Table3[Status],"-",0)="-",
        _xlfn.XLOOKUP(A2398,Table4[Tag Number],Table4[Status],"-",0)="-"),
   "-")</f>
        <v>-</v>
      </c>
      <c r="I2398" s="90"/>
      <c r="J2398" s="94"/>
      <c r="K2398" s="95"/>
      <c r="L2398" s="95"/>
      <c r="M2398" s="95"/>
      <c r="N2398" s="96"/>
      <c r="O2398" s="89"/>
      <c r="R2398" t="b">
        <f t="shared" si="75"/>
        <v>0</v>
      </c>
    </row>
    <row r="2399" spans="1:18" ht="15" thickBot="1" x14ac:dyDescent="0.35">
      <c r="A2399" s="3" t="s">
        <v>2825</v>
      </c>
      <c r="B2399" s="3" t="s">
        <v>1137</v>
      </c>
      <c r="C2399" s="84">
        <f>IF(COUNTIF(Table1[Tag Number], A2399), 1, 0)</f>
        <v>0</v>
      </c>
      <c r="D2399" s="85">
        <f>IF(COUNTIF(Table2[Tag Number], A2399), 1, 0)</f>
        <v>0</v>
      </c>
      <c r="E2399" s="86">
        <f>IF(COUNTIF(Table3[Tag Number], A2399), 1, 0)</f>
        <v>0</v>
      </c>
      <c r="F2399" s="86">
        <f>IF(COUNTIF(Table4[Tag Number], A2399), 1, 0)</f>
        <v>0</v>
      </c>
      <c r="G2399" s="87">
        <f t="shared" si="76"/>
        <v>0</v>
      </c>
      <c r="H2399" s="88" t="str" cm="1">
        <f t="array" ref="H2399">_xlfn.IFS(OR(_xlfn.XLOOKUP(A2399,Table1[Tag Number],Table1[Status],"-",0)="Dead",
        _xlfn.XLOOKUP(A2399,Table2[Tag Number],Table2[Status],"-",0)="Dead",
        _xlfn.XLOOKUP(A2399,Table3[Tag Number],Table3[Status],"-",0)="Dead",
        _xlfn.XLOOKUP(A2399,Table4[Tag Number],Table4[Status],"-",0)="Dead"),"Dead",
     OR(_xlfn.XLOOKUP(A2399,Table1[Tag Number],Table1[Status],"-",0)="Alive",
        _xlfn.XLOOKUP(A2399,Table2[Tag Number],Table2[Status],"-",0)="Alive",
        _xlfn.XLOOKUP(A2399,Table3[Tag Number],Table3[Status],"-",0)="Alive",
        _xlfn.XLOOKUP(A2399,Table4[Tag Number],Table4[Status],"-",0)="Alive"),"Alive",
     OR(_xlfn.XLOOKUP(A2399,Table1[Tag Number],Table1[Status],"-",0)="-",
        _xlfn.XLOOKUP(A2399,Table2[Tag Number],Table2[Status],"-",0)="-",
        _xlfn.XLOOKUP(A2399,Table3[Tag Number],Table3[Status],"-",0)="-",
        _xlfn.XLOOKUP(A2399,Table4[Tag Number],Table4[Status],"-",0)="-"),
   "-")</f>
        <v>-</v>
      </c>
      <c r="I2399" s="90"/>
      <c r="J2399" s="94"/>
      <c r="K2399" s="95"/>
      <c r="L2399" s="95"/>
      <c r="M2399" s="95"/>
      <c r="N2399" s="96"/>
      <c r="O2399" s="89"/>
      <c r="R2399" t="b">
        <f t="shared" si="75"/>
        <v>0</v>
      </c>
    </row>
    <row r="2400" spans="1:18" ht="15" thickBot="1" x14ac:dyDescent="0.35">
      <c r="A2400" s="2" t="s">
        <v>2826</v>
      </c>
      <c r="B2400" s="2" t="s">
        <v>1137</v>
      </c>
      <c r="C2400" s="84">
        <f>IF(COUNTIF(Table1[Tag Number], A2400), 1, 0)</f>
        <v>0</v>
      </c>
      <c r="D2400" s="85">
        <f>IF(COUNTIF(Table2[Tag Number], A2400), 1, 0)</f>
        <v>0</v>
      </c>
      <c r="E2400" s="86">
        <f>IF(COUNTIF(Table3[Tag Number], A2400), 1, 0)</f>
        <v>0</v>
      </c>
      <c r="F2400" s="86">
        <f>IF(COUNTIF(Table4[Tag Number], A2400), 1, 0)</f>
        <v>0</v>
      </c>
      <c r="G2400" s="87">
        <f t="shared" si="76"/>
        <v>0</v>
      </c>
      <c r="H2400" s="88" t="str" cm="1">
        <f t="array" ref="H2400">_xlfn.IFS(OR(_xlfn.XLOOKUP(A2400,Table1[Tag Number],Table1[Status],"-",0)="Dead",
        _xlfn.XLOOKUP(A2400,Table2[Tag Number],Table2[Status],"-",0)="Dead",
        _xlfn.XLOOKUP(A2400,Table3[Tag Number],Table3[Status],"-",0)="Dead",
        _xlfn.XLOOKUP(A2400,Table4[Tag Number],Table4[Status],"-",0)="Dead"),"Dead",
     OR(_xlfn.XLOOKUP(A2400,Table1[Tag Number],Table1[Status],"-",0)="Alive",
        _xlfn.XLOOKUP(A2400,Table2[Tag Number],Table2[Status],"-",0)="Alive",
        _xlfn.XLOOKUP(A2400,Table3[Tag Number],Table3[Status],"-",0)="Alive",
        _xlfn.XLOOKUP(A2400,Table4[Tag Number],Table4[Status],"-",0)="Alive"),"Alive",
     OR(_xlfn.XLOOKUP(A2400,Table1[Tag Number],Table1[Status],"-",0)="-",
        _xlfn.XLOOKUP(A2400,Table2[Tag Number],Table2[Status],"-",0)="-",
        _xlfn.XLOOKUP(A2400,Table3[Tag Number],Table3[Status],"-",0)="-",
        _xlfn.XLOOKUP(A2400,Table4[Tag Number],Table4[Status],"-",0)="-"),
   "-")</f>
        <v>-</v>
      </c>
      <c r="I2400" s="90"/>
      <c r="J2400" s="94"/>
      <c r="K2400" s="95"/>
      <c r="L2400" s="95"/>
      <c r="M2400" s="95"/>
      <c r="N2400" s="96"/>
      <c r="O2400" s="89"/>
      <c r="R2400" t="b">
        <f t="shared" si="75"/>
        <v>0</v>
      </c>
    </row>
    <row r="2401" spans="1:18" ht="15" thickBot="1" x14ac:dyDescent="0.35">
      <c r="A2401" s="3" t="s">
        <v>481</v>
      </c>
      <c r="B2401" s="3" t="s">
        <v>1145</v>
      </c>
      <c r="C2401" s="84">
        <f>IF(COUNTIF(Table1[Tag Number], A2401), 1, 0)</f>
        <v>0</v>
      </c>
      <c r="D2401" s="85">
        <f>IF(COUNTIF(Table2[Tag Number], A2401), 1, 0)</f>
        <v>0</v>
      </c>
      <c r="E2401" s="86">
        <f>IF(COUNTIF(Table3[Tag Number], A2401), 1, 0)</f>
        <v>0</v>
      </c>
      <c r="F2401" s="86">
        <f>IF(COUNTIF(Table4[Tag Number], A2401), 1, 0)</f>
        <v>0</v>
      </c>
      <c r="G2401" s="87">
        <f t="shared" si="76"/>
        <v>0</v>
      </c>
      <c r="H2401" s="88" t="str" cm="1">
        <f t="array" ref="H2401">_xlfn.IFS(OR(_xlfn.XLOOKUP(A2401,Table1[Tag Number],Table1[Status],"-",0)="Dead",
        _xlfn.XLOOKUP(A2401,Table2[Tag Number],Table2[Status],"-",0)="Dead",
        _xlfn.XLOOKUP(A2401,Table3[Tag Number],Table3[Status],"-",0)="Dead",
        _xlfn.XLOOKUP(A2401,Table4[Tag Number],Table4[Status],"-",0)="Dead"),"Dead",
     OR(_xlfn.XLOOKUP(A2401,Table1[Tag Number],Table1[Status],"-",0)="Alive",
        _xlfn.XLOOKUP(A2401,Table2[Tag Number],Table2[Status],"-",0)="Alive",
        _xlfn.XLOOKUP(A2401,Table3[Tag Number],Table3[Status],"-",0)="Alive",
        _xlfn.XLOOKUP(A2401,Table4[Tag Number],Table4[Status],"-",0)="Alive"),"Alive",
     OR(_xlfn.XLOOKUP(A2401,Table1[Tag Number],Table1[Status],"-",0)="-",
        _xlfn.XLOOKUP(A2401,Table2[Tag Number],Table2[Status],"-",0)="-",
        _xlfn.XLOOKUP(A2401,Table3[Tag Number],Table3[Status],"-",0)="-",
        _xlfn.XLOOKUP(A2401,Table4[Tag Number],Table4[Status],"-",0)="-"),
   "-")</f>
        <v>-</v>
      </c>
      <c r="I2401" s="90"/>
      <c r="J2401" s="94"/>
      <c r="K2401" s="95"/>
      <c r="L2401" s="95"/>
      <c r="M2401" s="95"/>
      <c r="N2401" s="96"/>
      <c r="O2401" s="89"/>
      <c r="R2401" t="b">
        <f t="shared" si="75"/>
        <v>0</v>
      </c>
    </row>
    <row r="2402" spans="1:18" ht="15" thickBot="1" x14ac:dyDescent="0.35">
      <c r="A2402" s="2" t="s">
        <v>2827</v>
      </c>
      <c r="B2402" s="2" t="s">
        <v>1137</v>
      </c>
      <c r="C2402" s="84">
        <f>IF(COUNTIF(Table1[Tag Number], A2402), 1, 0)</f>
        <v>0</v>
      </c>
      <c r="D2402" s="85">
        <f>IF(COUNTIF(Table2[Tag Number], A2402), 1, 0)</f>
        <v>0</v>
      </c>
      <c r="E2402" s="86">
        <f>IF(COUNTIF(Table3[Tag Number], A2402), 1, 0)</f>
        <v>0</v>
      </c>
      <c r="F2402" s="86">
        <f>IF(COUNTIF(Table4[Tag Number], A2402), 1, 0)</f>
        <v>0</v>
      </c>
      <c r="G2402" s="87">
        <f t="shared" si="76"/>
        <v>0</v>
      </c>
      <c r="H2402" s="88" t="str" cm="1">
        <f t="array" ref="H2402">_xlfn.IFS(OR(_xlfn.XLOOKUP(A2402,Table1[Tag Number],Table1[Status],"-",0)="Dead",
        _xlfn.XLOOKUP(A2402,Table2[Tag Number],Table2[Status],"-",0)="Dead",
        _xlfn.XLOOKUP(A2402,Table3[Tag Number],Table3[Status],"-",0)="Dead",
        _xlfn.XLOOKUP(A2402,Table4[Tag Number],Table4[Status],"-",0)="Dead"),"Dead",
     OR(_xlfn.XLOOKUP(A2402,Table1[Tag Number],Table1[Status],"-",0)="Alive",
        _xlfn.XLOOKUP(A2402,Table2[Tag Number],Table2[Status],"-",0)="Alive",
        _xlfn.XLOOKUP(A2402,Table3[Tag Number],Table3[Status],"-",0)="Alive",
        _xlfn.XLOOKUP(A2402,Table4[Tag Number],Table4[Status],"-",0)="Alive"),"Alive",
     OR(_xlfn.XLOOKUP(A2402,Table1[Tag Number],Table1[Status],"-",0)="-",
        _xlfn.XLOOKUP(A2402,Table2[Tag Number],Table2[Status],"-",0)="-",
        _xlfn.XLOOKUP(A2402,Table3[Tag Number],Table3[Status],"-",0)="-",
        _xlfn.XLOOKUP(A2402,Table4[Tag Number],Table4[Status],"-",0)="-"),
   "-")</f>
        <v>-</v>
      </c>
      <c r="I2402" s="90"/>
      <c r="J2402" s="94"/>
      <c r="K2402" s="95"/>
      <c r="L2402" s="95"/>
      <c r="M2402" s="95"/>
      <c r="N2402" s="96"/>
      <c r="O2402" s="89"/>
      <c r="R2402" t="b">
        <f t="shared" si="75"/>
        <v>0</v>
      </c>
    </row>
    <row r="2403" spans="1:18" ht="15" thickBot="1" x14ac:dyDescent="0.35">
      <c r="A2403" s="3" t="s">
        <v>713</v>
      </c>
      <c r="B2403" s="3" t="s">
        <v>1137</v>
      </c>
      <c r="C2403" s="84">
        <f>IF(COUNTIF(Table1[Tag Number], A2403), 1, 0)</f>
        <v>0</v>
      </c>
      <c r="D2403" s="85">
        <f>IF(COUNTIF(Table2[Tag Number], A2403), 1, 0)</f>
        <v>0</v>
      </c>
      <c r="E2403" s="86">
        <f>IF(COUNTIF(Table3[Tag Number], A2403), 1, 0)</f>
        <v>0</v>
      </c>
      <c r="F2403" s="86">
        <f>IF(COUNTIF(Table4[Tag Number], A2403), 1, 0)</f>
        <v>0</v>
      </c>
      <c r="G2403" s="87">
        <f t="shared" si="76"/>
        <v>0</v>
      </c>
      <c r="H2403" s="88" t="str" cm="1">
        <f t="array" ref="H2403">_xlfn.IFS(OR(_xlfn.XLOOKUP(A2403,Table1[Tag Number],Table1[Status],"-",0)="Dead",
        _xlfn.XLOOKUP(A2403,Table2[Tag Number],Table2[Status],"-",0)="Dead",
        _xlfn.XLOOKUP(A2403,Table3[Tag Number],Table3[Status],"-",0)="Dead",
        _xlfn.XLOOKUP(A2403,Table4[Tag Number],Table4[Status],"-",0)="Dead"),"Dead",
     OR(_xlfn.XLOOKUP(A2403,Table1[Tag Number],Table1[Status],"-",0)="Alive",
        _xlfn.XLOOKUP(A2403,Table2[Tag Number],Table2[Status],"-",0)="Alive",
        _xlfn.XLOOKUP(A2403,Table3[Tag Number],Table3[Status],"-",0)="Alive",
        _xlfn.XLOOKUP(A2403,Table4[Tag Number],Table4[Status],"-",0)="Alive"),"Alive",
     OR(_xlfn.XLOOKUP(A2403,Table1[Tag Number],Table1[Status],"-",0)="-",
        _xlfn.XLOOKUP(A2403,Table2[Tag Number],Table2[Status],"-",0)="-",
        _xlfn.XLOOKUP(A2403,Table3[Tag Number],Table3[Status],"-",0)="-",
        _xlfn.XLOOKUP(A2403,Table4[Tag Number],Table4[Status],"-",0)="-"),
   "-")</f>
        <v>-</v>
      </c>
      <c r="I2403" s="90"/>
      <c r="J2403" s="94"/>
      <c r="K2403" s="95"/>
      <c r="L2403" s="95"/>
      <c r="M2403" s="95"/>
      <c r="N2403" s="96"/>
      <c r="O2403" s="89"/>
      <c r="R2403" t="b">
        <f t="shared" si="75"/>
        <v>0</v>
      </c>
    </row>
    <row r="2404" spans="1:18" ht="15" thickBot="1" x14ac:dyDescent="0.35">
      <c r="A2404" s="2" t="s">
        <v>880</v>
      </c>
      <c r="B2404" s="2" t="s">
        <v>1137</v>
      </c>
      <c r="C2404" s="84">
        <f>IF(COUNTIF(Table1[Tag Number], A2404), 1, 0)</f>
        <v>0</v>
      </c>
      <c r="D2404" s="85">
        <f>IF(COUNTIF(Table2[Tag Number], A2404), 1, 0)</f>
        <v>0</v>
      </c>
      <c r="E2404" s="86">
        <f>IF(COUNTIF(Table3[Tag Number], A2404), 1, 0)</f>
        <v>0</v>
      </c>
      <c r="F2404" s="86">
        <f>IF(COUNTIF(Table4[Tag Number], A2404), 1, 0)</f>
        <v>0</v>
      </c>
      <c r="G2404" s="87">
        <f t="shared" si="76"/>
        <v>0</v>
      </c>
      <c r="H2404" s="88" t="str" cm="1">
        <f t="array" ref="H2404">_xlfn.IFS(OR(_xlfn.XLOOKUP(A2404,Table1[Tag Number],Table1[Status],"-",0)="Dead",
        _xlfn.XLOOKUP(A2404,Table2[Tag Number],Table2[Status],"-",0)="Dead",
        _xlfn.XLOOKUP(A2404,Table3[Tag Number],Table3[Status],"-",0)="Dead",
        _xlfn.XLOOKUP(A2404,Table4[Tag Number],Table4[Status],"-",0)="Dead"),"Dead",
     OR(_xlfn.XLOOKUP(A2404,Table1[Tag Number],Table1[Status],"-",0)="Alive",
        _xlfn.XLOOKUP(A2404,Table2[Tag Number],Table2[Status],"-",0)="Alive",
        _xlfn.XLOOKUP(A2404,Table3[Tag Number],Table3[Status],"-",0)="Alive",
        _xlfn.XLOOKUP(A2404,Table4[Tag Number],Table4[Status],"-",0)="Alive"),"Alive",
     OR(_xlfn.XLOOKUP(A2404,Table1[Tag Number],Table1[Status],"-",0)="-",
        _xlfn.XLOOKUP(A2404,Table2[Tag Number],Table2[Status],"-",0)="-",
        _xlfn.XLOOKUP(A2404,Table3[Tag Number],Table3[Status],"-",0)="-",
        _xlfn.XLOOKUP(A2404,Table4[Tag Number],Table4[Status],"-",0)="-"),
   "-")</f>
        <v>-</v>
      </c>
      <c r="I2404" s="90"/>
      <c r="J2404" s="94"/>
      <c r="K2404" s="95"/>
      <c r="L2404" s="95"/>
      <c r="M2404" s="95"/>
      <c r="N2404" s="96"/>
      <c r="O2404" s="89"/>
      <c r="R2404" t="b">
        <f t="shared" si="75"/>
        <v>0</v>
      </c>
    </row>
    <row r="2405" spans="1:18" ht="15" thickBot="1" x14ac:dyDescent="0.35">
      <c r="A2405" s="3" t="s">
        <v>2828</v>
      </c>
      <c r="B2405" s="3" t="s">
        <v>1137</v>
      </c>
      <c r="C2405" s="84">
        <f>IF(COUNTIF(Table1[Tag Number], A2405), 1, 0)</f>
        <v>0</v>
      </c>
      <c r="D2405" s="85">
        <f>IF(COUNTIF(Table2[Tag Number], A2405), 1, 0)</f>
        <v>0</v>
      </c>
      <c r="E2405" s="86">
        <f>IF(COUNTIF(Table3[Tag Number], A2405), 1, 0)</f>
        <v>0</v>
      </c>
      <c r="F2405" s="86">
        <f>IF(COUNTIF(Table4[Tag Number], A2405), 1, 0)</f>
        <v>0</v>
      </c>
      <c r="G2405" s="87">
        <f t="shared" si="76"/>
        <v>0</v>
      </c>
      <c r="H2405" s="88" t="str" cm="1">
        <f t="array" ref="H2405">_xlfn.IFS(OR(_xlfn.XLOOKUP(A2405,Table1[Tag Number],Table1[Status],"-",0)="Dead",
        _xlfn.XLOOKUP(A2405,Table2[Tag Number],Table2[Status],"-",0)="Dead",
        _xlfn.XLOOKUP(A2405,Table3[Tag Number],Table3[Status],"-",0)="Dead",
        _xlfn.XLOOKUP(A2405,Table4[Tag Number],Table4[Status],"-",0)="Dead"),"Dead",
     OR(_xlfn.XLOOKUP(A2405,Table1[Tag Number],Table1[Status],"-",0)="Alive",
        _xlfn.XLOOKUP(A2405,Table2[Tag Number],Table2[Status],"-",0)="Alive",
        _xlfn.XLOOKUP(A2405,Table3[Tag Number],Table3[Status],"-",0)="Alive",
        _xlfn.XLOOKUP(A2405,Table4[Tag Number],Table4[Status],"-",0)="Alive"),"Alive",
     OR(_xlfn.XLOOKUP(A2405,Table1[Tag Number],Table1[Status],"-",0)="-",
        _xlfn.XLOOKUP(A2405,Table2[Tag Number],Table2[Status],"-",0)="-",
        _xlfn.XLOOKUP(A2405,Table3[Tag Number],Table3[Status],"-",0)="-",
        _xlfn.XLOOKUP(A2405,Table4[Tag Number],Table4[Status],"-",0)="-"),
   "-")</f>
        <v>-</v>
      </c>
      <c r="I2405" s="90"/>
      <c r="J2405" s="94"/>
      <c r="K2405" s="95"/>
      <c r="L2405" s="95"/>
      <c r="M2405" s="95"/>
      <c r="N2405" s="96"/>
      <c r="O2405" s="89"/>
      <c r="R2405" t="b">
        <f t="shared" si="75"/>
        <v>0</v>
      </c>
    </row>
    <row r="2406" spans="1:18" ht="15" thickBot="1" x14ac:dyDescent="0.35">
      <c r="A2406" s="2" t="s">
        <v>2829</v>
      </c>
      <c r="B2406" s="2" t="s">
        <v>1137</v>
      </c>
      <c r="C2406" s="84">
        <f>IF(COUNTIF(Table1[Tag Number], A2406), 1, 0)</f>
        <v>0</v>
      </c>
      <c r="D2406" s="85">
        <f>IF(COUNTIF(Table2[Tag Number], A2406), 1, 0)</f>
        <v>0</v>
      </c>
      <c r="E2406" s="86">
        <f>IF(COUNTIF(Table3[Tag Number], A2406), 1, 0)</f>
        <v>0</v>
      </c>
      <c r="F2406" s="86">
        <f>IF(COUNTIF(Table4[Tag Number], A2406), 1, 0)</f>
        <v>0</v>
      </c>
      <c r="G2406" s="87">
        <f t="shared" si="76"/>
        <v>0</v>
      </c>
      <c r="H2406" s="88" t="str" cm="1">
        <f t="array" ref="H2406">_xlfn.IFS(OR(_xlfn.XLOOKUP(A2406,Table1[Tag Number],Table1[Status],"-",0)="Dead",
        _xlfn.XLOOKUP(A2406,Table2[Tag Number],Table2[Status],"-",0)="Dead",
        _xlfn.XLOOKUP(A2406,Table3[Tag Number],Table3[Status],"-",0)="Dead",
        _xlfn.XLOOKUP(A2406,Table4[Tag Number],Table4[Status],"-",0)="Dead"),"Dead",
     OR(_xlfn.XLOOKUP(A2406,Table1[Tag Number],Table1[Status],"-",0)="Alive",
        _xlfn.XLOOKUP(A2406,Table2[Tag Number],Table2[Status],"-",0)="Alive",
        _xlfn.XLOOKUP(A2406,Table3[Tag Number],Table3[Status],"-",0)="Alive",
        _xlfn.XLOOKUP(A2406,Table4[Tag Number],Table4[Status],"-",0)="Alive"),"Alive",
     OR(_xlfn.XLOOKUP(A2406,Table1[Tag Number],Table1[Status],"-",0)="-",
        _xlfn.XLOOKUP(A2406,Table2[Tag Number],Table2[Status],"-",0)="-",
        _xlfn.XLOOKUP(A2406,Table3[Tag Number],Table3[Status],"-",0)="-",
        _xlfn.XLOOKUP(A2406,Table4[Tag Number],Table4[Status],"-",0)="-"),
   "-")</f>
        <v>-</v>
      </c>
      <c r="I2406" s="90"/>
      <c r="J2406" s="94"/>
      <c r="K2406" s="95"/>
      <c r="L2406" s="95"/>
      <c r="M2406" s="95"/>
      <c r="N2406" s="96"/>
      <c r="O2406" s="89"/>
      <c r="R2406" t="b">
        <f t="shared" si="75"/>
        <v>0</v>
      </c>
    </row>
    <row r="2407" spans="1:18" ht="15" thickBot="1" x14ac:dyDescent="0.35">
      <c r="A2407" s="3" t="s">
        <v>2830</v>
      </c>
      <c r="B2407" s="3" t="s">
        <v>1137</v>
      </c>
      <c r="C2407" s="84">
        <f>IF(COUNTIF(Table1[Tag Number], A2407), 1, 0)</f>
        <v>0</v>
      </c>
      <c r="D2407" s="85">
        <f>IF(COUNTIF(Table2[Tag Number], A2407), 1, 0)</f>
        <v>0</v>
      </c>
      <c r="E2407" s="86">
        <f>IF(COUNTIF(Table3[Tag Number], A2407), 1, 0)</f>
        <v>0</v>
      </c>
      <c r="F2407" s="86">
        <f>IF(COUNTIF(Table4[Tag Number], A2407), 1, 0)</f>
        <v>0</v>
      </c>
      <c r="G2407" s="87">
        <f t="shared" si="76"/>
        <v>0</v>
      </c>
      <c r="H2407" s="88" t="str" cm="1">
        <f t="array" ref="H2407">_xlfn.IFS(OR(_xlfn.XLOOKUP(A2407,Table1[Tag Number],Table1[Status],"-",0)="Dead",
        _xlfn.XLOOKUP(A2407,Table2[Tag Number],Table2[Status],"-",0)="Dead",
        _xlfn.XLOOKUP(A2407,Table3[Tag Number],Table3[Status],"-",0)="Dead",
        _xlfn.XLOOKUP(A2407,Table4[Tag Number],Table4[Status],"-",0)="Dead"),"Dead",
     OR(_xlfn.XLOOKUP(A2407,Table1[Tag Number],Table1[Status],"-",0)="Alive",
        _xlfn.XLOOKUP(A2407,Table2[Tag Number],Table2[Status],"-",0)="Alive",
        _xlfn.XLOOKUP(A2407,Table3[Tag Number],Table3[Status],"-",0)="Alive",
        _xlfn.XLOOKUP(A2407,Table4[Tag Number],Table4[Status],"-",0)="Alive"),"Alive",
     OR(_xlfn.XLOOKUP(A2407,Table1[Tag Number],Table1[Status],"-",0)="-",
        _xlfn.XLOOKUP(A2407,Table2[Tag Number],Table2[Status],"-",0)="-",
        _xlfn.XLOOKUP(A2407,Table3[Tag Number],Table3[Status],"-",0)="-",
        _xlfn.XLOOKUP(A2407,Table4[Tag Number],Table4[Status],"-",0)="-"),
   "-")</f>
        <v>-</v>
      </c>
      <c r="I2407" s="90"/>
      <c r="J2407" s="94"/>
      <c r="K2407" s="95"/>
      <c r="L2407" s="95"/>
      <c r="M2407" s="95"/>
      <c r="N2407" s="96"/>
      <c r="O2407" s="89"/>
      <c r="R2407" t="b">
        <f t="shared" si="75"/>
        <v>0</v>
      </c>
    </row>
    <row r="2408" spans="1:18" ht="15" thickBot="1" x14ac:dyDescent="0.35">
      <c r="A2408" s="2" t="s">
        <v>771</v>
      </c>
      <c r="B2408" s="2" t="s">
        <v>1137</v>
      </c>
      <c r="C2408" s="84">
        <f>IF(COUNTIF(Table1[Tag Number], A2408), 1, 0)</f>
        <v>0</v>
      </c>
      <c r="D2408" s="85">
        <f>IF(COUNTIF(Table2[Tag Number], A2408), 1, 0)</f>
        <v>0</v>
      </c>
      <c r="E2408" s="86">
        <f>IF(COUNTIF(Table3[Tag Number], A2408), 1, 0)</f>
        <v>0</v>
      </c>
      <c r="F2408" s="86">
        <f>IF(COUNTIF(Table4[Tag Number], A2408), 1, 0)</f>
        <v>0</v>
      </c>
      <c r="G2408" s="87">
        <f t="shared" si="76"/>
        <v>0</v>
      </c>
      <c r="H2408" s="88" t="str" cm="1">
        <f t="array" ref="H2408">_xlfn.IFS(OR(_xlfn.XLOOKUP(A2408,Table1[Tag Number],Table1[Status],"-",0)="Dead",
        _xlfn.XLOOKUP(A2408,Table2[Tag Number],Table2[Status],"-",0)="Dead",
        _xlfn.XLOOKUP(A2408,Table3[Tag Number],Table3[Status],"-",0)="Dead",
        _xlfn.XLOOKUP(A2408,Table4[Tag Number],Table4[Status],"-",0)="Dead"),"Dead",
     OR(_xlfn.XLOOKUP(A2408,Table1[Tag Number],Table1[Status],"-",0)="Alive",
        _xlfn.XLOOKUP(A2408,Table2[Tag Number],Table2[Status],"-",0)="Alive",
        _xlfn.XLOOKUP(A2408,Table3[Tag Number],Table3[Status],"-",0)="Alive",
        _xlfn.XLOOKUP(A2408,Table4[Tag Number],Table4[Status],"-",0)="Alive"),"Alive",
     OR(_xlfn.XLOOKUP(A2408,Table1[Tag Number],Table1[Status],"-",0)="-",
        _xlfn.XLOOKUP(A2408,Table2[Tag Number],Table2[Status],"-",0)="-",
        _xlfn.XLOOKUP(A2408,Table3[Tag Number],Table3[Status],"-",0)="-",
        _xlfn.XLOOKUP(A2408,Table4[Tag Number],Table4[Status],"-",0)="-"),
   "-")</f>
        <v>-</v>
      </c>
      <c r="I2408" s="90"/>
      <c r="J2408" s="94"/>
      <c r="K2408" s="95"/>
      <c r="L2408" s="95"/>
      <c r="M2408" s="95"/>
      <c r="N2408" s="96"/>
      <c r="O2408" s="89"/>
      <c r="R2408" t="b">
        <f t="shared" si="75"/>
        <v>0</v>
      </c>
    </row>
    <row r="2409" spans="1:18" ht="15" thickBot="1" x14ac:dyDescent="0.35">
      <c r="A2409" s="3" t="s">
        <v>560</v>
      </c>
      <c r="B2409" s="3" t="s">
        <v>1137</v>
      </c>
      <c r="C2409" s="84">
        <f>IF(COUNTIF(Table1[Tag Number], A2409), 1, 0)</f>
        <v>0</v>
      </c>
      <c r="D2409" s="85">
        <f>IF(COUNTIF(Table2[Tag Number], A2409), 1, 0)</f>
        <v>0</v>
      </c>
      <c r="E2409" s="86">
        <f>IF(COUNTIF(Table3[Tag Number], A2409), 1, 0)</f>
        <v>0</v>
      </c>
      <c r="F2409" s="86">
        <f>IF(COUNTIF(Table4[Tag Number], A2409), 1, 0)</f>
        <v>0</v>
      </c>
      <c r="G2409" s="87">
        <f t="shared" si="76"/>
        <v>0</v>
      </c>
      <c r="H2409" s="88" t="str" cm="1">
        <f t="array" ref="H2409">_xlfn.IFS(OR(_xlfn.XLOOKUP(A2409,Table1[Tag Number],Table1[Status],"-",0)="Dead",
        _xlfn.XLOOKUP(A2409,Table2[Tag Number],Table2[Status],"-",0)="Dead",
        _xlfn.XLOOKUP(A2409,Table3[Tag Number],Table3[Status],"-",0)="Dead",
        _xlfn.XLOOKUP(A2409,Table4[Tag Number],Table4[Status],"-",0)="Dead"),"Dead",
     OR(_xlfn.XLOOKUP(A2409,Table1[Tag Number],Table1[Status],"-",0)="Alive",
        _xlfn.XLOOKUP(A2409,Table2[Tag Number],Table2[Status],"-",0)="Alive",
        _xlfn.XLOOKUP(A2409,Table3[Tag Number],Table3[Status],"-",0)="Alive",
        _xlfn.XLOOKUP(A2409,Table4[Tag Number],Table4[Status],"-",0)="Alive"),"Alive",
     OR(_xlfn.XLOOKUP(A2409,Table1[Tag Number],Table1[Status],"-",0)="-",
        _xlfn.XLOOKUP(A2409,Table2[Tag Number],Table2[Status],"-",0)="-",
        _xlfn.XLOOKUP(A2409,Table3[Tag Number],Table3[Status],"-",0)="-",
        _xlfn.XLOOKUP(A2409,Table4[Tag Number],Table4[Status],"-",0)="-"),
   "-")</f>
        <v>-</v>
      </c>
      <c r="I2409" s="90"/>
      <c r="J2409" s="94"/>
      <c r="K2409" s="95"/>
      <c r="L2409" s="95"/>
      <c r="M2409" s="95"/>
      <c r="N2409" s="96"/>
      <c r="O2409" s="89"/>
      <c r="R2409" t="b">
        <f t="shared" si="75"/>
        <v>0</v>
      </c>
    </row>
    <row r="2410" spans="1:18" ht="15" thickBot="1" x14ac:dyDescent="0.35">
      <c r="A2410" s="2" t="s">
        <v>2831</v>
      </c>
      <c r="B2410" s="2" t="s">
        <v>1137</v>
      </c>
      <c r="C2410" s="84">
        <f>IF(COUNTIF(Table1[Tag Number], A2410), 1, 0)</f>
        <v>0</v>
      </c>
      <c r="D2410" s="85">
        <f>IF(COUNTIF(Table2[Tag Number], A2410), 1, 0)</f>
        <v>0</v>
      </c>
      <c r="E2410" s="86">
        <f>IF(COUNTIF(Table3[Tag Number], A2410), 1, 0)</f>
        <v>0</v>
      </c>
      <c r="F2410" s="86">
        <f>IF(COUNTIF(Table4[Tag Number], A2410), 1, 0)</f>
        <v>0</v>
      </c>
      <c r="G2410" s="87">
        <f t="shared" si="76"/>
        <v>0</v>
      </c>
      <c r="H2410" s="88" t="str" cm="1">
        <f t="array" ref="H2410">_xlfn.IFS(OR(_xlfn.XLOOKUP(A2410,Table1[Tag Number],Table1[Status],"-",0)="Dead",
        _xlfn.XLOOKUP(A2410,Table2[Tag Number],Table2[Status],"-",0)="Dead",
        _xlfn.XLOOKUP(A2410,Table3[Tag Number],Table3[Status],"-",0)="Dead",
        _xlfn.XLOOKUP(A2410,Table4[Tag Number],Table4[Status],"-",0)="Dead"),"Dead",
     OR(_xlfn.XLOOKUP(A2410,Table1[Tag Number],Table1[Status],"-",0)="Alive",
        _xlfn.XLOOKUP(A2410,Table2[Tag Number],Table2[Status],"-",0)="Alive",
        _xlfn.XLOOKUP(A2410,Table3[Tag Number],Table3[Status],"-",0)="Alive",
        _xlfn.XLOOKUP(A2410,Table4[Tag Number],Table4[Status],"-",0)="Alive"),"Alive",
     OR(_xlfn.XLOOKUP(A2410,Table1[Tag Number],Table1[Status],"-",0)="-",
        _xlfn.XLOOKUP(A2410,Table2[Tag Number],Table2[Status],"-",0)="-",
        _xlfn.XLOOKUP(A2410,Table3[Tag Number],Table3[Status],"-",0)="-",
        _xlfn.XLOOKUP(A2410,Table4[Tag Number],Table4[Status],"-",0)="-"),
   "-")</f>
        <v>-</v>
      </c>
      <c r="I2410" s="90"/>
      <c r="J2410" s="94"/>
      <c r="K2410" s="95"/>
      <c r="L2410" s="95"/>
      <c r="M2410" s="95"/>
      <c r="N2410" s="96"/>
      <c r="O2410" s="89"/>
      <c r="R2410" t="b">
        <f t="shared" si="75"/>
        <v>0</v>
      </c>
    </row>
    <row r="2411" spans="1:18" ht="15" thickBot="1" x14ac:dyDescent="0.35">
      <c r="A2411" s="93" t="s">
        <v>2832</v>
      </c>
      <c r="B2411" s="93" t="s">
        <v>1137</v>
      </c>
      <c r="C2411" s="84">
        <f>IF(COUNTIF(Table1[Tag Number], A2411), 1, 0)</f>
        <v>0</v>
      </c>
      <c r="D2411" s="85">
        <f>IF(COUNTIF(Table2[Tag Number], A2411), 1, 0)</f>
        <v>0</v>
      </c>
      <c r="E2411" s="86">
        <f>IF(COUNTIF(Table3[Tag Number], A2411), 1, 0)</f>
        <v>0</v>
      </c>
      <c r="F2411" s="86">
        <f>IF(COUNTIF(Table4[Tag Number], A2411), 1, 0)</f>
        <v>0</v>
      </c>
      <c r="G2411" s="87">
        <f t="shared" si="76"/>
        <v>0</v>
      </c>
      <c r="H2411" s="88" t="str" cm="1">
        <f t="array" ref="H2411">_xlfn.IFS(OR(_xlfn.XLOOKUP(A2411,Table1[Tag Number],Table1[Status],"-",0)="Dead",
        _xlfn.XLOOKUP(A2411,Table2[Tag Number],Table2[Status],"-",0)="Dead",
        _xlfn.XLOOKUP(A2411,Table3[Tag Number],Table3[Status],"-",0)="Dead",
        _xlfn.XLOOKUP(A2411,Table4[Tag Number],Table4[Status],"-",0)="Dead"),"Dead",
     OR(_xlfn.XLOOKUP(A2411,Table1[Tag Number],Table1[Status],"-",0)="Alive",
        _xlfn.XLOOKUP(A2411,Table2[Tag Number],Table2[Status],"-",0)="Alive",
        _xlfn.XLOOKUP(A2411,Table3[Tag Number],Table3[Status],"-",0)="Alive",
        _xlfn.XLOOKUP(A2411,Table4[Tag Number],Table4[Status],"-",0)="Alive"),"Alive",
     OR(_xlfn.XLOOKUP(A2411,Table1[Tag Number],Table1[Status],"-",0)="-",
        _xlfn.XLOOKUP(A2411,Table2[Tag Number],Table2[Status],"-",0)="-",
        _xlfn.XLOOKUP(A2411,Table3[Tag Number],Table3[Status],"-",0)="-",
        _xlfn.XLOOKUP(A2411,Table4[Tag Number],Table4[Status],"-",0)="-"),
   "-")</f>
        <v>-</v>
      </c>
      <c r="I2411" s="90"/>
      <c r="J2411" s="94"/>
      <c r="K2411" s="95"/>
      <c r="L2411" s="95"/>
      <c r="M2411" s="95"/>
      <c r="N2411" s="96"/>
      <c r="O2411" s="89"/>
      <c r="R2411" t="b">
        <f t="shared" si="75"/>
        <v>0</v>
      </c>
    </row>
    <row r="2412" spans="1:18" ht="15" thickBot="1" x14ac:dyDescent="0.35">
      <c r="A2412" s="2" t="s">
        <v>2833</v>
      </c>
      <c r="B2412" s="2" t="s">
        <v>1137</v>
      </c>
      <c r="C2412" s="84">
        <f>IF(COUNTIF(Table1[Tag Number], A2412), 1, 0)</f>
        <v>0</v>
      </c>
      <c r="D2412" s="85">
        <f>IF(COUNTIF(Table2[Tag Number], A2412), 1, 0)</f>
        <v>0</v>
      </c>
      <c r="E2412" s="86">
        <f>IF(COUNTIF(Table3[Tag Number], A2412), 1, 0)</f>
        <v>0</v>
      </c>
      <c r="F2412" s="86">
        <f>IF(COUNTIF(Table4[Tag Number], A2412), 1, 0)</f>
        <v>0</v>
      </c>
      <c r="G2412" s="87">
        <f t="shared" si="76"/>
        <v>0</v>
      </c>
      <c r="H2412" s="88" t="str" cm="1">
        <f t="array" ref="H2412">_xlfn.IFS(OR(_xlfn.XLOOKUP(A2412,Table1[Tag Number],Table1[Status],"-",0)="Dead",
        _xlfn.XLOOKUP(A2412,Table2[Tag Number],Table2[Status],"-",0)="Dead",
        _xlfn.XLOOKUP(A2412,Table3[Tag Number],Table3[Status],"-",0)="Dead",
        _xlfn.XLOOKUP(A2412,Table4[Tag Number],Table4[Status],"-",0)="Dead"),"Dead",
     OR(_xlfn.XLOOKUP(A2412,Table1[Tag Number],Table1[Status],"-",0)="Alive",
        _xlfn.XLOOKUP(A2412,Table2[Tag Number],Table2[Status],"-",0)="Alive",
        _xlfn.XLOOKUP(A2412,Table3[Tag Number],Table3[Status],"-",0)="Alive",
        _xlfn.XLOOKUP(A2412,Table4[Tag Number],Table4[Status],"-",0)="Alive"),"Alive",
     OR(_xlfn.XLOOKUP(A2412,Table1[Tag Number],Table1[Status],"-",0)="-",
        _xlfn.XLOOKUP(A2412,Table2[Tag Number],Table2[Status],"-",0)="-",
        _xlfn.XLOOKUP(A2412,Table3[Tag Number],Table3[Status],"-",0)="-",
        _xlfn.XLOOKUP(A2412,Table4[Tag Number],Table4[Status],"-",0)="-"),
   "-")</f>
        <v>-</v>
      </c>
      <c r="I2412" s="90"/>
      <c r="J2412" s="94"/>
      <c r="K2412" s="95"/>
      <c r="L2412" s="95"/>
      <c r="M2412" s="95"/>
      <c r="N2412" s="96"/>
      <c r="O2412" s="89"/>
      <c r="R2412" t="b">
        <f t="shared" si="75"/>
        <v>0</v>
      </c>
    </row>
    <row r="2413" spans="1:18" ht="15" thickBot="1" x14ac:dyDescent="0.35">
      <c r="A2413" s="3" t="s">
        <v>643</v>
      </c>
      <c r="B2413" s="3" t="s">
        <v>1137</v>
      </c>
      <c r="C2413" s="84">
        <f>IF(COUNTIF(Table1[Tag Number], A2413), 1, 0)</f>
        <v>0</v>
      </c>
      <c r="D2413" s="85">
        <f>IF(COUNTIF(Table2[Tag Number], A2413), 1, 0)</f>
        <v>0</v>
      </c>
      <c r="E2413" s="86">
        <f>IF(COUNTIF(Table3[Tag Number], A2413), 1, 0)</f>
        <v>0</v>
      </c>
      <c r="F2413" s="86">
        <f>IF(COUNTIF(Table4[Tag Number], A2413), 1, 0)</f>
        <v>0</v>
      </c>
      <c r="G2413" s="87">
        <f t="shared" si="76"/>
        <v>0</v>
      </c>
      <c r="H2413" s="88" t="str" cm="1">
        <f t="array" ref="H2413">_xlfn.IFS(OR(_xlfn.XLOOKUP(A2413,Table1[Tag Number],Table1[Status],"-",0)="Dead",
        _xlfn.XLOOKUP(A2413,Table2[Tag Number],Table2[Status],"-",0)="Dead",
        _xlfn.XLOOKUP(A2413,Table3[Tag Number],Table3[Status],"-",0)="Dead",
        _xlfn.XLOOKUP(A2413,Table4[Tag Number],Table4[Status],"-",0)="Dead"),"Dead",
     OR(_xlfn.XLOOKUP(A2413,Table1[Tag Number],Table1[Status],"-",0)="Alive",
        _xlfn.XLOOKUP(A2413,Table2[Tag Number],Table2[Status],"-",0)="Alive",
        _xlfn.XLOOKUP(A2413,Table3[Tag Number],Table3[Status],"-",0)="Alive",
        _xlfn.XLOOKUP(A2413,Table4[Tag Number],Table4[Status],"-",0)="Alive"),"Alive",
     OR(_xlfn.XLOOKUP(A2413,Table1[Tag Number],Table1[Status],"-",0)="-",
        _xlfn.XLOOKUP(A2413,Table2[Tag Number],Table2[Status],"-",0)="-",
        _xlfn.XLOOKUP(A2413,Table3[Tag Number],Table3[Status],"-",0)="-",
        _xlfn.XLOOKUP(A2413,Table4[Tag Number],Table4[Status],"-",0)="-"),
   "-")</f>
        <v>-</v>
      </c>
      <c r="I2413" s="90"/>
      <c r="J2413" s="94"/>
      <c r="K2413" s="95"/>
      <c r="L2413" s="95"/>
      <c r="M2413" s="95"/>
      <c r="N2413" s="96"/>
      <c r="O2413" s="89"/>
      <c r="R2413" t="b">
        <f t="shared" si="75"/>
        <v>0</v>
      </c>
    </row>
    <row r="2414" spans="1:18" ht="15" thickBot="1" x14ac:dyDescent="0.35">
      <c r="A2414" s="2" t="s">
        <v>2834</v>
      </c>
      <c r="B2414" s="2" t="s">
        <v>1137</v>
      </c>
      <c r="C2414" s="84">
        <f>IF(COUNTIF(Table1[Tag Number], A2414), 1, 0)</f>
        <v>0</v>
      </c>
      <c r="D2414" s="85">
        <f>IF(COUNTIF(Table2[Tag Number], A2414), 1, 0)</f>
        <v>0</v>
      </c>
      <c r="E2414" s="86">
        <f>IF(COUNTIF(Table3[Tag Number], A2414), 1, 0)</f>
        <v>0</v>
      </c>
      <c r="F2414" s="86">
        <f>IF(COUNTIF(Table4[Tag Number], A2414), 1, 0)</f>
        <v>0</v>
      </c>
      <c r="G2414" s="87">
        <f t="shared" si="76"/>
        <v>0</v>
      </c>
      <c r="H2414" s="88" t="str" cm="1">
        <f t="array" ref="H2414">_xlfn.IFS(OR(_xlfn.XLOOKUP(A2414,Table1[Tag Number],Table1[Status],"-",0)="Dead",
        _xlfn.XLOOKUP(A2414,Table2[Tag Number],Table2[Status],"-",0)="Dead",
        _xlfn.XLOOKUP(A2414,Table3[Tag Number],Table3[Status],"-",0)="Dead",
        _xlfn.XLOOKUP(A2414,Table4[Tag Number],Table4[Status],"-",0)="Dead"),"Dead",
     OR(_xlfn.XLOOKUP(A2414,Table1[Tag Number],Table1[Status],"-",0)="Alive",
        _xlfn.XLOOKUP(A2414,Table2[Tag Number],Table2[Status],"-",0)="Alive",
        _xlfn.XLOOKUP(A2414,Table3[Tag Number],Table3[Status],"-",0)="Alive",
        _xlfn.XLOOKUP(A2414,Table4[Tag Number],Table4[Status],"-",0)="Alive"),"Alive",
     OR(_xlfn.XLOOKUP(A2414,Table1[Tag Number],Table1[Status],"-",0)="-",
        _xlfn.XLOOKUP(A2414,Table2[Tag Number],Table2[Status],"-",0)="-",
        _xlfn.XLOOKUP(A2414,Table3[Tag Number],Table3[Status],"-",0)="-",
        _xlfn.XLOOKUP(A2414,Table4[Tag Number],Table4[Status],"-",0)="-"),
   "-")</f>
        <v>-</v>
      </c>
      <c r="I2414" s="90"/>
      <c r="J2414" s="94"/>
      <c r="K2414" s="95"/>
      <c r="L2414" s="95"/>
      <c r="M2414" s="95"/>
      <c r="N2414" s="96"/>
      <c r="O2414" s="89"/>
      <c r="R2414" t="b">
        <f t="shared" si="75"/>
        <v>0</v>
      </c>
    </row>
    <row r="2415" spans="1:18" ht="15" thickBot="1" x14ac:dyDescent="0.35">
      <c r="A2415" s="3" t="s">
        <v>2835</v>
      </c>
      <c r="B2415" s="3" t="s">
        <v>1137</v>
      </c>
      <c r="C2415" s="84">
        <f>IF(COUNTIF(Table1[Tag Number], A2415), 1, 0)</f>
        <v>0</v>
      </c>
      <c r="D2415" s="85">
        <f>IF(COUNTIF(Table2[Tag Number], A2415), 1, 0)</f>
        <v>0</v>
      </c>
      <c r="E2415" s="86">
        <f>IF(COUNTIF(Table3[Tag Number], A2415), 1, 0)</f>
        <v>0</v>
      </c>
      <c r="F2415" s="86">
        <f>IF(COUNTIF(Table4[Tag Number], A2415), 1, 0)</f>
        <v>0</v>
      </c>
      <c r="G2415" s="87">
        <f t="shared" si="76"/>
        <v>0</v>
      </c>
      <c r="H2415" s="88" t="str" cm="1">
        <f t="array" ref="H2415">_xlfn.IFS(OR(_xlfn.XLOOKUP(A2415,Table1[Tag Number],Table1[Status],"-",0)="Dead",
        _xlfn.XLOOKUP(A2415,Table2[Tag Number],Table2[Status],"-",0)="Dead",
        _xlfn.XLOOKUP(A2415,Table3[Tag Number],Table3[Status],"-",0)="Dead",
        _xlfn.XLOOKUP(A2415,Table4[Tag Number],Table4[Status],"-",0)="Dead"),"Dead",
     OR(_xlfn.XLOOKUP(A2415,Table1[Tag Number],Table1[Status],"-",0)="Alive",
        _xlfn.XLOOKUP(A2415,Table2[Tag Number],Table2[Status],"-",0)="Alive",
        _xlfn.XLOOKUP(A2415,Table3[Tag Number],Table3[Status],"-",0)="Alive",
        _xlfn.XLOOKUP(A2415,Table4[Tag Number],Table4[Status],"-",0)="Alive"),"Alive",
     OR(_xlfn.XLOOKUP(A2415,Table1[Tag Number],Table1[Status],"-",0)="-",
        _xlfn.XLOOKUP(A2415,Table2[Tag Number],Table2[Status],"-",0)="-",
        _xlfn.XLOOKUP(A2415,Table3[Tag Number],Table3[Status],"-",0)="-",
        _xlfn.XLOOKUP(A2415,Table4[Tag Number],Table4[Status],"-",0)="-"),
   "-")</f>
        <v>-</v>
      </c>
      <c r="I2415" s="90"/>
      <c r="J2415" s="94"/>
      <c r="K2415" s="95"/>
      <c r="L2415" s="95"/>
      <c r="M2415" s="95"/>
      <c r="N2415" s="96"/>
      <c r="O2415" s="89"/>
      <c r="R2415" t="b">
        <f t="shared" si="75"/>
        <v>0</v>
      </c>
    </row>
    <row r="2416" spans="1:18" ht="15" thickBot="1" x14ac:dyDescent="0.35">
      <c r="A2416" s="2" t="s">
        <v>2836</v>
      </c>
      <c r="B2416" s="2" t="s">
        <v>1137</v>
      </c>
      <c r="C2416" s="84">
        <f>IF(COUNTIF(Table1[Tag Number], A2416), 1, 0)</f>
        <v>0</v>
      </c>
      <c r="D2416" s="85">
        <f>IF(COUNTIF(Table2[Tag Number], A2416), 1, 0)</f>
        <v>0</v>
      </c>
      <c r="E2416" s="86">
        <f>IF(COUNTIF(Table3[Tag Number], A2416), 1, 0)</f>
        <v>0</v>
      </c>
      <c r="F2416" s="86">
        <f>IF(COUNTIF(Table4[Tag Number], A2416), 1, 0)</f>
        <v>0</v>
      </c>
      <c r="G2416" s="87">
        <f t="shared" si="76"/>
        <v>0</v>
      </c>
      <c r="H2416" s="88" t="str" cm="1">
        <f t="array" ref="H2416">_xlfn.IFS(OR(_xlfn.XLOOKUP(A2416,Table1[Tag Number],Table1[Status],"-",0)="Dead",
        _xlfn.XLOOKUP(A2416,Table2[Tag Number],Table2[Status],"-",0)="Dead",
        _xlfn.XLOOKUP(A2416,Table3[Tag Number],Table3[Status],"-",0)="Dead",
        _xlfn.XLOOKUP(A2416,Table4[Tag Number],Table4[Status],"-",0)="Dead"),"Dead",
     OR(_xlfn.XLOOKUP(A2416,Table1[Tag Number],Table1[Status],"-",0)="Alive",
        _xlfn.XLOOKUP(A2416,Table2[Tag Number],Table2[Status],"-",0)="Alive",
        _xlfn.XLOOKUP(A2416,Table3[Tag Number],Table3[Status],"-",0)="Alive",
        _xlfn.XLOOKUP(A2416,Table4[Tag Number],Table4[Status],"-",0)="Alive"),"Alive",
     OR(_xlfn.XLOOKUP(A2416,Table1[Tag Number],Table1[Status],"-",0)="-",
        _xlfn.XLOOKUP(A2416,Table2[Tag Number],Table2[Status],"-",0)="-",
        _xlfn.XLOOKUP(A2416,Table3[Tag Number],Table3[Status],"-",0)="-",
        _xlfn.XLOOKUP(A2416,Table4[Tag Number],Table4[Status],"-",0)="-"),
   "-")</f>
        <v>-</v>
      </c>
      <c r="I2416" s="90"/>
      <c r="J2416" s="94"/>
      <c r="K2416" s="95"/>
      <c r="L2416" s="95"/>
      <c r="M2416" s="95"/>
      <c r="N2416" s="96"/>
      <c r="O2416" s="89"/>
      <c r="R2416" t="b">
        <f t="shared" si="75"/>
        <v>0</v>
      </c>
    </row>
    <row r="2417" spans="1:18" ht="15" thickBot="1" x14ac:dyDescent="0.35">
      <c r="A2417" s="3" t="s">
        <v>2837</v>
      </c>
      <c r="B2417" s="3" t="s">
        <v>1137</v>
      </c>
      <c r="C2417" s="84">
        <f>IF(COUNTIF(Table1[Tag Number], A2417), 1, 0)</f>
        <v>0</v>
      </c>
      <c r="D2417" s="85">
        <f>IF(COUNTIF(Table2[Tag Number], A2417), 1, 0)</f>
        <v>0</v>
      </c>
      <c r="E2417" s="86">
        <f>IF(COUNTIF(Table3[Tag Number], A2417), 1, 0)</f>
        <v>0</v>
      </c>
      <c r="F2417" s="86">
        <f>IF(COUNTIF(Table4[Tag Number], A2417), 1, 0)</f>
        <v>0</v>
      </c>
      <c r="G2417" s="87">
        <f t="shared" si="76"/>
        <v>0</v>
      </c>
      <c r="H2417" s="88" t="str" cm="1">
        <f t="array" ref="H2417">_xlfn.IFS(OR(_xlfn.XLOOKUP(A2417,Table1[Tag Number],Table1[Status],"-",0)="Dead",
        _xlfn.XLOOKUP(A2417,Table2[Tag Number],Table2[Status],"-",0)="Dead",
        _xlfn.XLOOKUP(A2417,Table3[Tag Number],Table3[Status],"-",0)="Dead",
        _xlfn.XLOOKUP(A2417,Table4[Tag Number],Table4[Status],"-",0)="Dead"),"Dead",
     OR(_xlfn.XLOOKUP(A2417,Table1[Tag Number],Table1[Status],"-",0)="Alive",
        _xlfn.XLOOKUP(A2417,Table2[Tag Number],Table2[Status],"-",0)="Alive",
        _xlfn.XLOOKUP(A2417,Table3[Tag Number],Table3[Status],"-",0)="Alive",
        _xlfn.XLOOKUP(A2417,Table4[Tag Number],Table4[Status],"-",0)="Alive"),"Alive",
     OR(_xlfn.XLOOKUP(A2417,Table1[Tag Number],Table1[Status],"-",0)="-",
        _xlfn.XLOOKUP(A2417,Table2[Tag Number],Table2[Status],"-",0)="-",
        _xlfn.XLOOKUP(A2417,Table3[Tag Number],Table3[Status],"-",0)="-",
        _xlfn.XLOOKUP(A2417,Table4[Tag Number],Table4[Status],"-",0)="-"),
   "-")</f>
        <v>-</v>
      </c>
      <c r="I2417" s="90"/>
      <c r="J2417" s="94"/>
      <c r="K2417" s="95"/>
      <c r="L2417" s="95"/>
      <c r="M2417" s="95"/>
      <c r="N2417" s="96"/>
      <c r="O2417" s="89"/>
      <c r="R2417" t="b">
        <f t="shared" si="75"/>
        <v>0</v>
      </c>
    </row>
    <row r="2418" spans="1:18" ht="15" thickBot="1" x14ac:dyDescent="0.35">
      <c r="A2418" s="2" t="s">
        <v>545</v>
      </c>
      <c r="B2418" s="2" t="s">
        <v>1137</v>
      </c>
      <c r="C2418" s="84">
        <f>IF(COUNTIF(Table1[Tag Number], A2418), 1, 0)</f>
        <v>0</v>
      </c>
      <c r="D2418" s="85">
        <f>IF(COUNTIF(Table2[Tag Number], A2418), 1, 0)</f>
        <v>0</v>
      </c>
      <c r="E2418" s="86">
        <f>IF(COUNTIF(Table3[Tag Number], A2418), 1, 0)</f>
        <v>0</v>
      </c>
      <c r="F2418" s="86">
        <f>IF(COUNTIF(Table4[Tag Number], A2418), 1, 0)</f>
        <v>0</v>
      </c>
      <c r="G2418" s="87">
        <f t="shared" si="76"/>
        <v>0</v>
      </c>
      <c r="H2418" s="88" t="str" cm="1">
        <f t="array" ref="H2418">_xlfn.IFS(OR(_xlfn.XLOOKUP(A2418,Table1[Tag Number],Table1[Status],"-",0)="Dead",
        _xlfn.XLOOKUP(A2418,Table2[Tag Number],Table2[Status],"-",0)="Dead",
        _xlfn.XLOOKUP(A2418,Table3[Tag Number],Table3[Status],"-",0)="Dead",
        _xlfn.XLOOKUP(A2418,Table4[Tag Number],Table4[Status],"-",0)="Dead"),"Dead",
     OR(_xlfn.XLOOKUP(A2418,Table1[Tag Number],Table1[Status],"-",0)="Alive",
        _xlfn.XLOOKUP(A2418,Table2[Tag Number],Table2[Status],"-",0)="Alive",
        _xlfn.XLOOKUP(A2418,Table3[Tag Number],Table3[Status],"-",0)="Alive",
        _xlfn.XLOOKUP(A2418,Table4[Tag Number],Table4[Status],"-",0)="Alive"),"Alive",
     OR(_xlfn.XLOOKUP(A2418,Table1[Tag Number],Table1[Status],"-",0)="-",
        _xlfn.XLOOKUP(A2418,Table2[Tag Number],Table2[Status],"-",0)="-",
        _xlfn.XLOOKUP(A2418,Table3[Tag Number],Table3[Status],"-",0)="-",
        _xlfn.XLOOKUP(A2418,Table4[Tag Number],Table4[Status],"-",0)="-"),
   "-")</f>
        <v>-</v>
      </c>
      <c r="I2418" s="90"/>
      <c r="J2418" s="94"/>
      <c r="K2418" s="95"/>
      <c r="L2418" s="95"/>
      <c r="M2418" s="95"/>
      <c r="N2418" s="96"/>
      <c r="O2418" s="89"/>
      <c r="R2418" t="b">
        <f t="shared" si="75"/>
        <v>0</v>
      </c>
    </row>
    <row r="2419" spans="1:18" ht="15" thickBot="1" x14ac:dyDescent="0.35">
      <c r="A2419" s="3" t="s">
        <v>2838</v>
      </c>
      <c r="B2419" s="3" t="s">
        <v>1137</v>
      </c>
      <c r="C2419" s="84">
        <f>IF(COUNTIF(Table1[Tag Number], A2419), 1, 0)</f>
        <v>0</v>
      </c>
      <c r="D2419" s="85">
        <f>IF(COUNTIF(Table2[Tag Number], A2419), 1, 0)</f>
        <v>0</v>
      </c>
      <c r="E2419" s="86">
        <f>IF(COUNTIF(Table3[Tag Number], A2419), 1, 0)</f>
        <v>0</v>
      </c>
      <c r="F2419" s="86">
        <f>IF(COUNTIF(Table4[Tag Number], A2419), 1, 0)</f>
        <v>0</v>
      </c>
      <c r="G2419" s="87">
        <f t="shared" si="76"/>
        <v>0</v>
      </c>
      <c r="H2419" s="88" t="str" cm="1">
        <f t="array" ref="H2419">_xlfn.IFS(OR(_xlfn.XLOOKUP(A2419,Table1[Tag Number],Table1[Status],"-",0)="Dead",
        _xlfn.XLOOKUP(A2419,Table2[Tag Number],Table2[Status],"-",0)="Dead",
        _xlfn.XLOOKUP(A2419,Table3[Tag Number],Table3[Status],"-",0)="Dead",
        _xlfn.XLOOKUP(A2419,Table4[Tag Number],Table4[Status],"-",0)="Dead"),"Dead",
     OR(_xlfn.XLOOKUP(A2419,Table1[Tag Number],Table1[Status],"-",0)="Alive",
        _xlfn.XLOOKUP(A2419,Table2[Tag Number],Table2[Status],"-",0)="Alive",
        _xlfn.XLOOKUP(A2419,Table3[Tag Number],Table3[Status],"-",0)="Alive",
        _xlfn.XLOOKUP(A2419,Table4[Tag Number],Table4[Status],"-",0)="Alive"),"Alive",
     OR(_xlfn.XLOOKUP(A2419,Table1[Tag Number],Table1[Status],"-",0)="-",
        _xlfn.XLOOKUP(A2419,Table2[Tag Number],Table2[Status],"-",0)="-",
        _xlfn.XLOOKUP(A2419,Table3[Tag Number],Table3[Status],"-",0)="-",
        _xlfn.XLOOKUP(A2419,Table4[Tag Number],Table4[Status],"-",0)="-"),
   "-")</f>
        <v>-</v>
      </c>
      <c r="I2419" s="90"/>
      <c r="J2419" s="94"/>
      <c r="K2419" s="95"/>
      <c r="L2419" s="95"/>
      <c r="M2419" s="95"/>
      <c r="N2419" s="96"/>
      <c r="O2419" s="89"/>
      <c r="R2419" t="b">
        <f t="shared" si="75"/>
        <v>0</v>
      </c>
    </row>
    <row r="2420" spans="1:18" ht="15" thickBot="1" x14ac:dyDescent="0.35">
      <c r="A2420" s="2" t="s">
        <v>2839</v>
      </c>
      <c r="B2420" s="2" t="s">
        <v>1137</v>
      </c>
      <c r="C2420" s="84">
        <f>IF(COUNTIF(Table1[Tag Number], A2420), 1, 0)</f>
        <v>0</v>
      </c>
      <c r="D2420" s="85">
        <f>IF(COUNTIF(Table2[Tag Number], A2420), 1, 0)</f>
        <v>0</v>
      </c>
      <c r="E2420" s="86">
        <f>IF(COUNTIF(Table3[Tag Number], A2420), 1, 0)</f>
        <v>0</v>
      </c>
      <c r="F2420" s="86">
        <f>IF(COUNTIF(Table4[Tag Number], A2420), 1, 0)</f>
        <v>0</v>
      </c>
      <c r="G2420" s="87">
        <f t="shared" si="76"/>
        <v>0</v>
      </c>
      <c r="H2420" s="88" t="str" cm="1">
        <f t="array" ref="H2420">_xlfn.IFS(OR(_xlfn.XLOOKUP(A2420,Table1[Tag Number],Table1[Status],"-",0)="Dead",
        _xlfn.XLOOKUP(A2420,Table2[Tag Number],Table2[Status],"-",0)="Dead",
        _xlfn.XLOOKUP(A2420,Table3[Tag Number],Table3[Status],"-",0)="Dead",
        _xlfn.XLOOKUP(A2420,Table4[Tag Number],Table4[Status],"-",0)="Dead"),"Dead",
     OR(_xlfn.XLOOKUP(A2420,Table1[Tag Number],Table1[Status],"-",0)="Alive",
        _xlfn.XLOOKUP(A2420,Table2[Tag Number],Table2[Status],"-",0)="Alive",
        _xlfn.XLOOKUP(A2420,Table3[Tag Number],Table3[Status],"-",0)="Alive",
        _xlfn.XLOOKUP(A2420,Table4[Tag Number],Table4[Status],"-",0)="Alive"),"Alive",
     OR(_xlfn.XLOOKUP(A2420,Table1[Tag Number],Table1[Status],"-",0)="-",
        _xlfn.XLOOKUP(A2420,Table2[Tag Number],Table2[Status],"-",0)="-",
        _xlfn.XLOOKUP(A2420,Table3[Tag Number],Table3[Status],"-",0)="-",
        _xlfn.XLOOKUP(A2420,Table4[Tag Number],Table4[Status],"-",0)="-"),
   "-")</f>
        <v>-</v>
      </c>
      <c r="I2420" s="90"/>
      <c r="J2420" s="94"/>
      <c r="K2420" s="95"/>
      <c r="L2420" s="95"/>
      <c r="M2420" s="95"/>
      <c r="N2420" s="96"/>
      <c r="O2420" s="89"/>
      <c r="R2420" t="b">
        <f t="shared" si="75"/>
        <v>0</v>
      </c>
    </row>
    <row r="2421" spans="1:18" ht="15" thickBot="1" x14ac:dyDescent="0.35">
      <c r="A2421" s="3" t="s">
        <v>549</v>
      </c>
      <c r="B2421" s="3" t="s">
        <v>1137</v>
      </c>
      <c r="C2421" s="84">
        <f>IF(COUNTIF(Table1[Tag Number], A2421), 1, 0)</f>
        <v>0</v>
      </c>
      <c r="D2421" s="85">
        <f>IF(COUNTIF(Table2[Tag Number], A2421), 1, 0)</f>
        <v>0</v>
      </c>
      <c r="E2421" s="86">
        <f>IF(COUNTIF(Table3[Tag Number], A2421), 1, 0)</f>
        <v>0</v>
      </c>
      <c r="F2421" s="86">
        <f>IF(COUNTIF(Table4[Tag Number], A2421), 1, 0)</f>
        <v>0</v>
      </c>
      <c r="G2421" s="87">
        <f t="shared" si="76"/>
        <v>0</v>
      </c>
      <c r="H2421" s="88" t="str" cm="1">
        <f t="array" ref="H2421">_xlfn.IFS(OR(_xlfn.XLOOKUP(A2421,Table1[Tag Number],Table1[Status],"-",0)="Dead",
        _xlfn.XLOOKUP(A2421,Table2[Tag Number],Table2[Status],"-",0)="Dead",
        _xlfn.XLOOKUP(A2421,Table3[Tag Number],Table3[Status],"-",0)="Dead",
        _xlfn.XLOOKUP(A2421,Table4[Tag Number],Table4[Status],"-",0)="Dead"),"Dead",
     OR(_xlfn.XLOOKUP(A2421,Table1[Tag Number],Table1[Status],"-",0)="Alive",
        _xlfn.XLOOKUP(A2421,Table2[Tag Number],Table2[Status],"-",0)="Alive",
        _xlfn.XLOOKUP(A2421,Table3[Tag Number],Table3[Status],"-",0)="Alive",
        _xlfn.XLOOKUP(A2421,Table4[Tag Number],Table4[Status],"-",0)="Alive"),"Alive",
     OR(_xlfn.XLOOKUP(A2421,Table1[Tag Number],Table1[Status],"-",0)="-",
        _xlfn.XLOOKUP(A2421,Table2[Tag Number],Table2[Status],"-",0)="-",
        _xlfn.XLOOKUP(A2421,Table3[Tag Number],Table3[Status],"-",0)="-",
        _xlfn.XLOOKUP(A2421,Table4[Tag Number],Table4[Status],"-",0)="-"),
   "-")</f>
        <v>-</v>
      </c>
      <c r="I2421" s="90"/>
      <c r="J2421" s="94"/>
      <c r="K2421" s="95"/>
      <c r="L2421" s="95"/>
      <c r="M2421" s="95"/>
      <c r="N2421" s="96"/>
      <c r="O2421" s="89"/>
      <c r="R2421" t="b">
        <f t="shared" si="75"/>
        <v>0</v>
      </c>
    </row>
    <row r="2422" spans="1:18" ht="15" thickBot="1" x14ac:dyDescent="0.35">
      <c r="A2422" s="2" t="s">
        <v>720</v>
      </c>
      <c r="B2422" s="2" t="s">
        <v>1137</v>
      </c>
      <c r="C2422" s="84">
        <f>IF(COUNTIF(Table1[Tag Number], A2422), 1, 0)</f>
        <v>0</v>
      </c>
      <c r="D2422" s="85">
        <f>IF(COUNTIF(Table2[Tag Number], A2422), 1, 0)</f>
        <v>0</v>
      </c>
      <c r="E2422" s="86">
        <f>IF(COUNTIF(Table3[Tag Number], A2422), 1, 0)</f>
        <v>0</v>
      </c>
      <c r="F2422" s="86">
        <f>IF(COUNTIF(Table4[Tag Number], A2422), 1, 0)</f>
        <v>0</v>
      </c>
      <c r="G2422" s="87">
        <f t="shared" si="76"/>
        <v>0</v>
      </c>
      <c r="H2422" s="88" t="str" cm="1">
        <f t="array" ref="H2422">_xlfn.IFS(OR(_xlfn.XLOOKUP(A2422,Table1[Tag Number],Table1[Status],"-",0)="Dead",
        _xlfn.XLOOKUP(A2422,Table2[Tag Number],Table2[Status],"-",0)="Dead",
        _xlfn.XLOOKUP(A2422,Table3[Tag Number],Table3[Status],"-",0)="Dead",
        _xlfn.XLOOKUP(A2422,Table4[Tag Number],Table4[Status],"-",0)="Dead"),"Dead",
     OR(_xlfn.XLOOKUP(A2422,Table1[Tag Number],Table1[Status],"-",0)="Alive",
        _xlfn.XLOOKUP(A2422,Table2[Tag Number],Table2[Status],"-",0)="Alive",
        _xlfn.XLOOKUP(A2422,Table3[Tag Number],Table3[Status],"-",0)="Alive",
        _xlfn.XLOOKUP(A2422,Table4[Tag Number],Table4[Status],"-",0)="Alive"),"Alive",
     OR(_xlfn.XLOOKUP(A2422,Table1[Tag Number],Table1[Status],"-",0)="-",
        _xlfn.XLOOKUP(A2422,Table2[Tag Number],Table2[Status],"-",0)="-",
        _xlfn.XLOOKUP(A2422,Table3[Tag Number],Table3[Status],"-",0)="-",
        _xlfn.XLOOKUP(A2422,Table4[Tag Number],Table4[Status],"-",0)="-"),
   "-")</f>
        <v>-</v>
      </c>
      <c r="I2422" s="90"/>
      <c r="J2422" s="94"/>
      <c r="K2422" s="95"/>
      <c r="L2422" s="95"/>
      <c r="M2422" s="95"/>
      <c r="N2422" s="96"/>
      <c r="O2422" s="89"/>
      <c r="R2422" t="b">
        <f t="shared" si="75"/>
        <v>0</v>
      </c>
    </row>
    <row r="2423" spans="1:18" ht="15" thickBot="1" x14ac:dyDescent="0.35">
      <c r="A2423" s="3" t="s">
        <v>816</v>
      </c>
      <c r="B2423" s="3" t="s">
        <v>1137</v>
      </c>
      <c r="C2423" s="84">
        <f>IF(COUNTIF(Table1[Tag Number], A2423), 1, 0)</f>
        <v>0</v>
      </c>
      <c r="D2423" s="85">
        <f>IF(COUNTIF(Table2[Tag Number], A2423), 1, 0)</f>
        <v>0</v>
      </c>
      <c r="E2423" s="86">
        <f>IF(COUNTIF(Table3[Tag Number], A2423), 1, 0)</f>
        <v>0</v>
      </c>
      <c r="F2423" s="86">
        <f>IF(COUNTIF(Table4[Tag Number], A2423), 1, 0)</f>
        <v>0</v>
      </c>
      <c r="G2423" s="87">
        <f t="shared" si="76"/>
        <v>0</v>
      </c>
      <c r="H2423" s="88" t="str" cm="1">
        <f t="array" ref="H2423">_xlfn.IFS(OR(_xlfn.XLOOKUP(A2423,Table1[Tag Number],Table1[Status],"-",0)="Dead",
        _xlfn.XLOOKUP(A2423,Table2[Tag Number],Table2[Status],"-",0)="Dead",
        _xlfn.XLOOKUP(A2423,Table3[Tag Number],Table3[Status],"-",0)="Dead",
        _xlfn.XLOOKUP(A2423,Table4[Tag Number],Table4[Status],"-",0)="Dead"),"Dead",
     OR(_xlfn.XLOOKUP(A2423,Table1[Tag Number],Table1[Status],"-",0)="Alive",
        _xlfn.XLOOKUP(A2423,Table2[Tag Number],Table2[Status],"-",0)="Alive",
        _xlfn.XLOOKUP(A2423,Table3[Tag Number],Table3[Status],"-",0)="Alive",
        _xlfn.XLOOKUP(A2423,Table4[Tag Number],Table4[Status],"-",0)="Alive"),"Alive",
     OR(_xlfn.XLOOKUP(A2423,Table1[Tag Number],Table1[Status],"-",0)="-",
        _xlfn.XLOOKUP(A2423,Table2[Tag Number],Table2[Status],"-",0)="-",
        _xlfn.XLOOKUP(A2423,Table3[Tag Number],Table3[Status],"-",0)="-",
        _xlfn.XLOOKUP(A2423,Table4[Tag Number],Table4[Status],"-",0)="-"),
   "-")</f>
        <v>-</v>
      </c>
      <c r="I2423" s="90"/>
      <c r="J2423" s="94"/>
      <c r="K2423" s="95"/>
      <c r="L2423" s="95"/>
      <c r="M2423" s="95"/>
      <c r="N2423" s="96"/>
      <c r="O2423" s="89"/>
      <c r="R2423" t="b">
        <f t="shared" si="75"/>
        <v>0</v>
      </c>
    </row>
    <row r="2424" spans="1:18" ht="15" thickBot="1" x14ac:dyDescent="0.35">
      <c r="A2424" s="2" t="s">
        <v>2840</v>
      </c>
      <c r="B2424" s="2" t="s">
        <v>1137</v>
      </c>
      <c r="C2424" s="84">
        <f>IF(COUNTIF(Table1[Tag Number], A2424), 1, 0)</f>
        <v>0</v>
      </c>
      <c r="D2424" s="85">
        <f>IF(COUNTIF(Table2[Tag Number], A2424), 1, 0)</f>
        <v>0</v>
      </c>
      <c r="E2424" s="86">
        <f>IF(COUNTIF(Table3[Tag Number], A2424), 1, 0)</f>
        <v>0</v>
      </c>
      <c r="F2424" s="86">
        <f>IF(COUNTIF(Table4[Tag Number], A2424), 1, 0)</f>
        <v>0</v>
      </c>
      <c r="G2424" s="87">
        <f t="shared" si="76"/>
        <v>0</v>
      </c>
      <c r="H2424" s="88" t="str" cm="1">
        <f t="array" ref="H2424">_xlfn.IFS(OR(_xlfn.XLOOKUP(A2424,Table1[Tag Number],Table1[Status],"-",0)="Dead",
        _xlfn.XLOOKUP(A2424,Table2[Tag Number],Table2[Status],"-",0)="Dead",
        _xlfn.XLOOKUP(A2424,Table3[Tag Number],Table3[Status],"-",0)="Dead",
        _xlfn.XLOOKUP(A2424,Table4[Tag Number],Table4[Status],"-",0)="Dead"),"Dead",
     OR(_xlfn.XLOOKUP(A2424,Table1[Tag Number],Table1[Status],"-",0)="Alive",
        _xlfn.XLOOKUP(A2424,Table2[Tag Number],Table2[Status],"-",0)="Alive",
        _xlfn.XLOOKUP(A2424,Table3[Tag Number],Table3[Status],"-",0)="Alive",
        _xlfn.XLOOKUP(A2424,Table4[Tag Number],Table4[Status],"-",0)="Alive"),"Alive",
     OR(_xlfn.XLOOKUP(A2424,Table1[Tag Number],Table1[Status],"-",0)="-",
        _xlfn.XLOOKUP(A2424,Table2[Tag Number],Table2[Status],"-",0)="-",
        _xlfn.XLOOKUP(A2424,Table3[Tag Number],Table3[Status],"-",0)="-",
        _xlfn.XLOOKUP(A2424,Table4[Tag Number],Table4[Status],"-",0)="-"),
   "-")</f>
        <v>-</v>
      </c>
      <c r="I2424" s="90"/>
      <c r="J2424" s="94"/>
      <c r="K2424" s="95"/>
      <c r="L2424" s="95"/>
      <c r="M2424" s="95"/>
      <c r="N2424" s="96"/>
      <c r="O2424" s="89"/>
      <c r="R2424" t="b">
        <f t="shared" si="75"/>
        <v>0</v>
      </c>
    </row>
    <row r="2425" spans="1:18" ht="15" thickBot="1" x14ac:dyDescent="0.35">
      <c r="A2425" s="3" t="s">
        <v>2841</v>
      </c>
      <c r="B2425" s="3" t="s">
        <v>1137</v>
      </c>
      <c r="C2425" s="84">
        <f>IF(COUNTIF(Table1[Tag Number], A2425), 1, 0)</f>
        <v>0</v>
      </c>
      <c r="D2425" s="85">
        <f>IF(COUNTIF(Table2[Tag Number], A2425), 1, 0)</f>
        <v>0</v>
      </c>
      <c r="E2425" s="86">
        <f>IF(COUNTIF(Table3[Tag Number], A2425), 1, 0)</f>
        <v>0</v>
      </c>
      <c r="F2425" s="86">
        <f>IF(COUNTIF(Table4[Tag Number], A2425), 1, 0)</f>
        <v>0</v>
      </c>
      <c r="G2425" s="87">
        <f t="shared" si="76"/>
        <v>0</v>
      </c>
      <c r="H2425" s="88" t="str" cm="1">
        <f t="array" ref="H2425">_xlfn.IFS(OR(_xlfn.XLOOKUP(A2425,Table1[Tag Number],Table1[Status],"-",0)="Dead",
        _xlfn.XLOOKUP(A2425,Table2[Tag Number],Table2[Status],"-",0)="Dead",
        _xlfn.XLOOKUP(A2425,Table3[Tag Number],Table3[Status],"-",0)="Dead",
        _xlfn.XLOOKUP(A2425,Table4[Tag Number],Table4[Status],"-",0)="Dead"),"Dead",
     OR(_xlfn.XLOOKUP(A2425,Table1[Tag Number],Table1[Status],"-",0)="Alive",
        _xlfn.XLOOKUP(A2425,Table2[Tag Number],Table2[Status],"-",0)="Alive",
        _xlfn.XLOOKUP(A2425,Table3[Tag Number],Table3[Status],"-",0)="Alive",
        _xlfn.XLOOKUP(A2425,Table4[Tag Number],Table4[Status],"-",0)="Alive"),"Alive",
     OR(_xlfn.XLOOKUP(A2425,Table1[Tag Number],Table1[Status],"-",0)="-",
        _xlfn.XLOOKUP(A2425,Table2[Tag Number],Table2[Status],"-",0)="-",
        _xlfn.XLOOKUP(A2425,Table3[Tag Number],Table3[Status],"-",0)="-",
        _xlfn.XLOOKUP(A2425,Table4[Tag Number],Table4[Status],"-",0)="-"),
   "-")</f>
        <v>-</v>
      </c>
      <c r="I2425" s="90"/>
      <c r="J2425" s="94"/>
      <c r="K2425" s="95"/>
      <c r="L2425" s="95"/>
      <c r="M2425" s="95"/>
      <c r="N2425" s="96"/>
      <c r="O2425" s="89"/>
      <c r="R2425" t="b">
        <f t="shared" si="75"/>
        <v>0</v>
      </c>
    </row>
    <row r="2426" spans="1:18" ht="15" thickBot="1" x14ac:dyDescent="0.35">
      <c r="A2426" s="2" t="s">
        <v>2842</v>
      </c>
      <c r="B2426" s="2" t="s">
        <v>1137</v>
      </c>
      <c r="C2426" s="84">
        <f>IF(COUNTIF(Table1[Tag Number], A2426), 1, 0)</f>
        <v>0</v>
      </c>
      <c r="D2426" s="85">
        <f>IF(COUNTIF(Table2[Tag Number], A2426), 1, 0)</f>
        <v>0</v>
      </c>
      <c r="E2426" s="86">
        <f>IF(COUNTIF(Table3[Tag Number], A2426), 1, 0)</f>
        <v>0</v>
      </c>
      <c r="F2426" s="86">
        <f>IF(COUNTIF(Table4[Tag Number], A2426), 1, 0)</f>
        <v>0</v>
      </c>
      <c r="G2426" s="87">
        <f t="shared" si="76"/>
        <v>0</v>
      </c>
      <c r="H2426" s="88" t="str" cm="1">
        <f t="array" ref="H2426">_xlfn.IFS(OR(_xlfn.XLOOKUP(A2426,Table1[Tag Number],Table1[Status],"-",0)="Dead",
        _xlfn.XLOOKUP(A2426,Table2[Tag Number],Table2[Status],"-",0)="Dead",
        _xlfn.XLOOKUP(A2426,Table3[Tag Number],Table3[Status],"-",0)="Dead",
        _xlfn.XLOOKUP(A2426,Table4[Tag Number],Table4[Status],"-",0)="Dead"),"Dead",
     OR(_xlfn.XLOOKUP(A2426,Table1[Tag Number],Table1[Status],"-",0)="Alive",
        _xlfn.XLOOKUP(A2426,Table2[Tag Number],Table2[Status],"-",0)="Alive",
        _xlfn.XLOOKUP(A2426,Table3[Tag Number],Table3[Status],"-",0)="Alive",
        _xlfn.XLOOKUP(A2426,Table4[Tag Number],Table4[Status],"-",0)="Alive"),"Alive",
     OR(_xlfn.XLOOKUP(A2426,Table1[Tag Number],Table1[Status],"-",0)="-",
        _xlfn.XLOOKUP(A2426,Table2[Tag Number],Table2[Status],"-",0)="-",
        _xlfn.XLOOKUP(A2426,Table3[Tag Number],Table3[Status],"-",0)="-",
        _xlfn.XLOOKUP(A2426,Table4[Tag Number],Table4[Status],"-",0)="-"),
   "-")</f>
        <v>-</v>
      </c>
      <c r="I2426" s="90"/>
      <c r="J2426" s="94"/>
      <c r="K2426" s="95"/>
      <c r="L2426" s="95"/>
      <c r="M2426" s="95"/>
      <c r="N2426" s="96"/>
      <c r="O2426" s="89"/>
      <c r="R2426" t="b">
        <f t="shared" si="75"/>
        <v>0</v>
      </c>
    </row>
    <row r="2427" spans="1:18" ht="15" thickBot="1" x14ac:dyDescent="0.35">
      <c r="A2427" s="3" t="s">
        <v>693</v>
      </c>
      <c r="B2427" s="3" t="s">
        <v>1137</v>
      </c>
      <c r="C2427" s="84">
        <f>IF(COUNTIF(Table1[Tag Number], A2427), 1, 0)</f>
        <v>0</v>
      </c>
      <c r="D2427" s="85">
        <f>IF(COUNTIF(Table2[Tag Number], A2427), 1, 0)</f>
        <v>0</v>
      </c>
      <c r="E2427" s="86">
        <f>IF(COUNTIF(Table3[Tag Number], A2427), 1, 0)</f>
        <v>0</v>
      </c>
      <c r="F2427" s="86">
        <f>IF(COUNTIF(Table4[Tag Number], A2427), 1, 0)</f>
        <v>0</v>
      </c>
      <c r="G2427" s="87">
        <f t="shared" si="76"/>
        <v>0</v>
      </c>
      <c r="H2427" s="88" t="str" cm="1">
        <f t="array" ref="H2427">_xlfn.IFS(OR(_xlfn.XLOOKUP(A2427,Table1[Tag Number],Table1[Status],"-",0)="Dead",
        _xlfn.XLOOKUP(A2427,Table2[Tag Number],Table2[Status],"-",0)="Dead",
        _xlfn.XLOOKUP(A2427,Table3[Tag Number],Table3[Status],"-",0)="Dead",
        _xlfn.XLOOKUP(A2427,Table4[Tag Number],Table4[Status],"-",0)="Dead"),"Dead",
     OR(_xlfn.XLOOKUP(A2427,Table1[Tag Number],Table1[Status],"-",0)="Alive",
        _xlfn.XLOOKUP(A2427,Table2[Tag Number],Table2[Status],"-",0)="Alive",
        _xlfn.XLOOKUP(A2427,Table3[Tag Number],Table3[Status],"-",0)="Alive",
        _xlfn.XLOOKUP(A2427,Table4[Tag Number],Table4[Status],"-",0)="Alive"),"Alive",
     OR(_xlfn.XLOOKUP(A2427,Table1[Tag Number],Table1[Status],"-",0)="-",
        _xlfn.XLOOKUP(A2427,Table2[Tag Number],Table2[Status],"-",0)="-",
        _xlfn.XLOOKUP(A2427,Table3[Tag Number],Table3[Status],"-",0)="-",
        _xlfn.XLOOKUP(A2427,Table4[Tag Number],Table4[Status],"-",0)="-"),
   "-")</f>
        <v>-</v>
      </c>
      <c r="I2427" s="90"/>
      <c r="J2427" s="94"/>
      <c r="K2427" s="95"/>
      <c r="L2427" s="95"/>
      <c r="M2427" s="95"/>
      <c r="N2427" s="96"/>
      <c r="O2427" s="89"/>
      <c r="R2427" t="b">
        <f t="shared" si="75"/>
        <v>0</v>
      </c>
    </row>
    <row r="2428" spans="1:18" ht="15" thickBot="1" x14ac:dyDescent="0.35">
      <c r="A2428" s="2" t="s">
        <v>2843</v>
      </c>
      <c r="B2428" s="2" t="s">
        <v>1137</v>
      </c>
      <c r="C2428" s="84">
        <f>IF(COUNTIF(Table1[Tag Number], A2428), 1, 0)</f>
        <v>0</v>
      </c>
      <c r="D2428" s="85">
        <f>IF(COUNTIF(Table2[Tag Number], A2428), 1, 0)</f>
        <v>0</v>
      </c>
      <c r="E2428" s="86">
        <f>IF(COUNTIF(Table3[Tag Number], A2428), 1, 0)</f>
        <v>0</v>
      </c>
      <c r="F2428" s="86">
        <f>IF(COUNTIF(Table4[Tag Number], A2428), 1, 0)</f>
        <v>0</v>
      </c>
      <c r="G2428" s="87">
        <f t="shared" si="76"/>
        <v>0</v>
      </c>
      <c r="H2428" s="88" t="str" cm="1">
        <f t="array" ref="H2428">_xlfn.IFS(OR(_xlfn.XLOOKUP(A2428,Table1[Tag Number],Table1[Status],"-",0)="Dead",
        _xlfn.XLOOKUP(A2428,Table2[Tag Number],Table2[Status],"-",0)="Dead",
        _xlfn.XLOOKUP(A2428,Table3[Tag Number],Table3[Status],"-",0)="Dead",
        _xlfn.XLOOKUP(A2428,Table4[Tag Number],Table4[Status],"-",0)="Dead"),"Dead",
     OR(_xlfn.XLOOKUP(A2428,Table1[Tag Number],Table1[Status],"-",0)="Alive",
        _xlfn.XLOOKUP(A2428,Table2[Tag Number],Table2[Status],"-",0)="Alive",
        _xlfn.XLOOKUP(A2428,Table3[Tag Number],Table3[Status],"-",0)="Alive",
        _xlfn.XLOOKUP(A2428,Table4[Tag Number],Table4[Status],"-",0)="Alive"),"Alive",
     OR(_xlfn.XLOOKUP(A2428,Table1[Tag Number],Table1[Status],"-",0)="-",
        _xlfn.XLOOKUP(A2428,Table2[Tag Number],Table2[Status],"-",0)="-",
        _xlfn.XLOOKUP(A2428,Table3[Tag Number],Table3[Status],"-",0)="-",
        _xlfn.XLOOKUP(A2428,Table4[Tag Number],Table4[Status],"-",0)="-"),
   "-")</f>
        <v>-</v>
      </c>
      <c r="I2428" s="90"/>
      <c r="J2428" s="94"/>
      <c r="K2428" s="95"/>
      <c r="L2428" s="95"/>
      <c r="M2428" s="95"/>
      <c r="N2428" s="96"/>
      <c r="O2428" s="89"/>
      <c r="R2428" t="b">
        <f t="shared" si="75"/>
        <v>0</v>
      </c>
    </row>
    <row r="2429" spans="1:18" ht="15" thickBot="1" x14ac:dyDescent="0.35">
      <c r="A2429" s="3" t="s">
        <v>933</v>
      </c>
      <c r="B2429" s="3" t="s">
        <v>1137</v>
      </c>
      <c r="C2429" s="84">
        <f>IF(COUNTIF(Table1[Tag Number], A2429), 1, 0)</f>
        <v>0</v>
      </c>
      <c r="D2429" s="85">
        <f>IF(COUNTIF(Table2[Tag Number], A2429), 1, 0)</f>
        <v>0</v>
      </c>
      <c r="E2429" s="86">
        <f>IF(COUNTIF(Table3[Tag Number], A2429), 1, 0)</f>
        <v>0</v>
      </c>
      <c r="F2429" s="86">
        <f>IF(COUNTIF(Table4[Tag Number], A2429), 1, 0)</f>
        <v>0</v>
      </c>
      <c r="G2429" s="87">
        <f t="shared" si="76"/>
        <v>0</v>
      </c>
      <c r="H2429" s="88" t="str" cm="1">
        <f t="array" ref="H2429">_xlfn.IFS(OR(_xlfn.XLOOKUP(A2429,Table1[Tag Number],Table1[Status],"-",0)="Dead",
        _xlfn.XLOOKUP(A2429,Table2[Tag Number],Table2[Status],"-",0)="Dead",
        _xlfn.XLOOKUP(A2429,Table3[Tag Number],Table3[Status],"-",0)="Dead",
        _xlfn.XLOOKUP(A2429,Table4[Tag Number],Table4[Status],"-",0)="Dead"),"Dead",
     OR(_xlfn.XLOOKUP(A2429,Table1[Tag Number],Table1[Status],"-",0)="Alive",
        _xlfn.XLOOKUP(A2429,Table2[Tag Number],Table2[Status],"-",0)="Alive",
        _xlfn.XLOOKUP(A2429,Table3[Tag Number],Table3[Status],"-",0)="Alive",
        _xlfn.XLOOKUP(A2429,Table4[Tag Number],Table4[Status],"-",0)="Alive"),"Alive",
     OR(_xlfn.XLOOKUP(A2429,Table1[Tag Number],Table1[Status],"-",0)="-",
        _xlfn.XLOOKUP(A2429,Table2[Tag Number],Table2[Status],"-",0)="-",
        _xlfn.XLOOKUP(A2429,Table3[Tag Number],Table3[Status],"-",0)="-",
        _xlfn.XLOOKUP(A2429,Table4[Tag Number],Table4[Status],"-",0)="-"),
   "-")</f>
        <v>-</v>
      </c>
      <c r="I2429" s="90"/>
      <c r="J2429" s="94"/>
      <c r="K2429" s="95"/>
      <c r="L2429" s="95"/>
      <c r="M2429" s="95"/>
      <c r="N2429" s="96"/>
      <c r="O2429" s="89"/>
      <c r="R2429" t="b">
        <f t="shared" si="75"/>
        <v>0</v>
      </c>
    </row>
    <row r="2430" spans="1:18" ht="15" thickBot="1" x14ac:dyDescent="0.35">
      <c r="A2430" s="2" t="s">
        <v>2844</v>
      </c>
      <c r="B2430" s="2" t="s">
        <v>1137</v>
      </c>
      <c r="C2430" s="84">
        <f>IF(COUNTIF(Table1[Tag Number], A2430), 1, 0)</f>
        <v>0</v>
      </c>
      <c r="D2430" s="85">
        <f>IF(COUNTIF(Table2[Tag Number], A2430), 1, 0)</f>
        <v>0</v>
      </c>
      <c r="E2430" s="86">
        <f>IF(COUNTIF(Table3[Tag Number], A2430), 1, 0)</f>
        <v>0</v>
      </c>
      <c r="F2430" s="86">
        <f>IF(COUNTIF(Table4[Tag Number], A2430), 1, 0)</f>
        <v>0</v>
      </c>
      <c r="G2430" s="87">
        <f t="shared" si="76"/>
        <v>0</v>
      </c>
      <c r="H2430" s="88" t="str" cm="1">
        <f t="array" ref="H2430">_xlfn.IFS(OR(_xlfn.XLOOKUP(A2430,Table1[Tag Number],Table1[Status],"-",0)="Dead",
        _xlfn.XLOOKUP(A2430,Table2[Tag Number],Table2[Status],"-",0)="Dead",
        _xlfn.XLOOKUP(A2430,Table3[Tag Number],Table3[Status],"-",0)="Dead",
        _xlfn.XLOOKUP(A2430,Table4[Tag Number],Table4[Status],"-",0)="Dead"),"Dead",
     OR(_xlfn.XLOOKUP(A2430,Table1[Tag Number],Table1[Status],"-",0)="Alive",
        _xlfn.XLOOKUP(A2430,Table2[Tag Number],Table2[Status],"-",0)="Alive",
        _xlfn.XLOOKUP(A2430,Table3[Tag Number],Table3[Status],"-",0)="Alive",
        _xlfn.XLOOKUP(A2430,Table4[Tag Number],Table4[Status],"-",0)="Alive"),"Alive",
     OR(_xlfn.XLOOKUP(A2430,Table1[Tag Number],Table1[Status],"-",0)="-",
        _xlfn.XLOOKUP(A2430,Table2[Tag Number],Table2[Status],"-",0)="-",
        _xlfn.XLOOKUP(A2430,Table3[Tag Number],Table3[Status],"-",0)="-",
        _xlfn.XLOOKUP(A2430,Table4[Tag Number],Table4[Status],"-",0)="-"),
   "-")</f>
        <v>-</v>
      </c>
      <c r="I2430" s="90"/>
      <c r="J2430" s="94"/>
      <c r="K2430" s="95"/>
      <c r="L2430" s="95"/>
      <c r="M2430" s="95"/>
      <c r="N2430" s="96"/>
      <c r="O2430" s="89"/>
      <c r="R2430" t="b">
        <f t="shared" si="75"/>
        <v>0</v>
      </c>
    </row>
    <row r="2431" spans="1:18" ht="15" thickBot="1" x14ac:dyDescent="0.35">
      <c r="A2431" s="3" t="s">
        <v>2845</v>
      </c>
      <c r="B2431" s="3" t="s">
        <v>1137</v>
      </c>
      <c r="C2431" s="84">
        <f>IF(COUNTIF(Table1[Tag Number], A2431), 1, 0)</f>
        <v>0</v>
      </c>
      <c r="D2431" s="85">
        <f>IF(COUNTIF(Table2[Tag Number], A2431), 1, 0)</f>
        <v>0</v>
      </c>
      <c r="E2431" s="86">
        <f>IF(COUNTIF(Table3[Tag Number], A2431), 1, 0)</f>
        <v>0</v>
      </c>
      <c r="F2431" s="86">
        <f>IF(COUNTIF(Table4[Tag Number], A2431), 1, 0)</f>
        <v>0</v>
      </c>
      <c r="G2431" s="87">
        <f t="shared" si="76"/>
        <v>0</v>
      </c>
      <c r="H2431" s="88" t="str" cm="1">
        <f t="array" ref="H2431">_xlfn.IFS(OR(_xlfn.XLOOKUP(A2431,Table1[Tag Number],Table1[Status],"-",0)="Dead",
        _xlfn.XLOOKUP(A2431,Table2[Tag Number],Table2[Status],"-",0)="Dead",
        _xlfn.XLOOKUP(A2431,Table3[Tag Number],Table3[Status],"-",0)="Dead",
        _xlfn.XLOOKUP(A2431,Table4[Tag Number],Table4[Status],"-",0)="Dead"),"Dead",
     OR(_xlfn.XLOOKUP(A2431,Table1[Tag Number],Table1[Status],"-",0)="Alive",
        _xlfn.XLOOKUP(A2431,Table2[Tag Number],Table2[Status],"-",0)="Alive",
        _xlfn.XLOOKUP(A2431,Table3[Tag Number],Table3[Status],"-",0)="Alive",
        _xlfn.XLOOKUP(A2431,Table4[Tag Number],Table4[Status],"-",0)="Alive"),"Alive",
     OR(_xlfn.XLOOKUP(A2431,Table1[Tag Number],Table1[Status],"-",0)="-",
        _xlfn.XLOOKUP(A2431,Table2[Tag Number],Table2[Status],"-",0)="-",
        _xlfn.XLOOKUP(A2431,Table3[Tag Number],Table3[Status],"-",0)="-",
        _xlfn.XLOOKUP(A2431,Table4[Tag Number],Table4[Status],"-",0)="-"),
   "-")</f>
        <v>-</v>
      </c>
      <c r="I2431" s="90"/>
      <c r="J2431" s="94"/>
      <c r="K2431" s="95"/>
      <c r="L2431" s="95"/>
      <c r="M2431" s="95"/>
      <c r="N2431" s="96"/>
      <c r="O2431" s="89"/>
      <c r="R2431" t="b">
        <f t="shared" si="75"/>
        <v>0</v>
      </c>
    </row>
    <row r="2432" spans="1:18" ht="15" thickBot="1" x14ac:dyDescent="0.35">
      <c r="A2432" s="2" t="s">
        <v>433</v>
      </c>
      <c r="B2432" s="2" t="s">
        <v>1137</v>
      </c>
      <c r="C2432" s="84">
        <f>IF(COUNTIF(Table1[Tag Number], A2432), 1, 0)</f>
        <v>0</v>
      </c>
      <c r="D2432" s="85">
        <f>IF(COUNTIF(Table2[Tag Number], A2432), 1, 0)</f>
        <v>0</v>
      </c>
      <c r="E2432" s="86">
        <f>IF(COUNTIF(Table3[Tag Number], A2432), 1, 0)</f>
        <v>0</v>
      </c>
      <c r="F2432" s="86">
        <f>IF(COUNTIF(Table4[Tag Number], A2432), 1, 0)</f>
        <v>0</v>
      </c>
      <c r="G2432" s="87">
        <f t="shared" si="76"/>
        <v>0</v>
      </c>
      <c r="H2432" s="88" t="str" cm="1">
        <f t="array" ref="H2432">_xlfn.IFS(OR(_xlfn.XLOOKUP(A2432,Table1[Tag Number],Table1[Status],"-",0)="Dead",
        _xlfn.XLOOKUP(A2432,Table2[Tag Number],Table2[Status],"-",0)="Dead",
        _xlfn.XLOOKUP(A2432,Table3[Tag Number],Table3[Status],"-",0)="Dead",
        _xlfn.XLOOKUP(A2432,Table4[Tag Number],Table4[Status],"-",0)="Dead"),"Dead",
     OR(_xlfn.XLOOKUP(A2432,Table1[Tag Number],Table1[Status],"-",0)="Alive",
        _xlfn.XLOOKUP(A2432,Table2[Tag Number],Table2[Status],"-",0)="Alive",
        _xlfn.XLOOKUP(A2432,Table3[Tag Number],Table3[Status],"-",0)="Alive",
        _xlfn.XLOOKUP(A2432,Table4[Tag Number],Table4[Status],"-",0)="Alive"),"Alive",
     OR(_xlfn.XLOOKUP(A2432,Table1[Tag Number],Table1[Status],"-",0)="-",
        _xlfn.XLOOKUP(A2432,Table2[Tag Number],Table2[Status],"-",0)="-",
        _xlfn.XLOOKUP(A2432,Table3[Tag Number],Table3[Status],"-",0)="-",
        _xlfn.XLOOKUP(A2432,Table4[Tag Number],Table4[Status],"-",0)="-"),
   "-")</f>
        <v>-</v>
      </c>
      <c r="I2432" s="90"/>
      <c r="J2432" s="94"/>
      <c r="K2432" s="95"/>
      <c r="L2432" s="95"/>
      <c r="M2432" s="95"/>
      <c r="N2432" s="96"/>
      <c r="O2432" s="89"/>
      <c r="R2432" t="b">
        <f t="shared" si="75"/>
        <v>0</v>
      </c>
    </row>
    <row r="2433" spans="1:18" ht="15" thickBot="1" x14ac:dyDescent="0.35">
      <c r="A2433" s="3" t="s">
        <v>2846</v>
      </c>
      <c r="B2433" s="3" t="s">
        <v>1137</v>
      </c>
      <c r="C2433" s="84">
        <f>IF(COUNTIF(Table1[Tag Number], A2433), 1, 0)</f>
        <v>0</v>
      </c>
      <c r="D2433" s="85">
        <f>IF(COUNTIF(Table2[Tag Number], A2433), 1, 0)</f>
        <v>0</v>
      </c>
      <c r="E2433" s="86">
        <f>IF(COUNTIF(Table3[Tag Number], A2433), 1, 0)</f>
        <v>0</v>
      </c>
      <c r="F2433" s="86">
        <f>IF(COUNTIF(Table4[Tag Number], A2433), 1, 0)</f>
        <v>0</v>
      </c>
      <c r="G2433" s="87">
        <f t="shared" si="76"/>
        <v>0</v>
      </c>
      <c r="H2433" s="88" t="str" cm="1">
        <f t="array" ref="H2433">_xlfn.IFS(OR(_xlfn.XLOOKUP(A2433,Table1[Tag Number],Table1[Status],"-",0)="Dead",
        _xlfn.XLOOKUP(A2433,Table2[Tag Number],Table2[Status],"-",0)="Dead",
        _xlfn.XLOOKUP(A2433,Table3[Tag Number],Table3[Status],"-",0)="Dead",
        _xlfn.XLOOKUP(A2433,Table4[Tag Number],Table4[Status],"-",0)="Dead"),"Dead",
     OR(_xlfn.XLOOKUP(A2433,Table1[Tag Number],Table1[Status],"-",0)="Alive",
        _xlfn.XLOOKUP(A2433,Table2[Tag Number],Table2[Status],"-",0)="Alive",
        _xlfn.XLOOKUP(A2433,Table3[Tag Number],Table3[Status],"-",0)="Alive",
        _xlfn.XLOOKUP(A2433,Table4[Tag Number],Table4[Status],"-",0)="Alive"),"Alive",
     OR(_xlfn.XLOOKUP(A2433,Table1[Tag Number],Table1[Status],"-",0)="-",
        _xlfn.XLOOKUP(A2433,Table2[Tag Number],Table2[Status],"-",0)="-",
        _xlfn.XLOOKUP(A2433,Table3[Tag Number],Table3[Status],"-",0)="-",
        _xlfn.XLOOKUP(A2433,Table4[Tag Number],Table4[Status],"-",0)="-"),
   "-")</f>
        <v>-</v>
      </c>
      <c r="I2433" s="90"/>
      <c r="J2433" s="94"/>
      <c r="K2433" s="95"/>
      <c r="L2433" s="95"/>
      <c r="M2433" s="95"/>
      <c r="N2433" s="96"/>
      <c r="O2433" s="89"/>
      <c r="R2433" t="b">
        <f t="shared" si="75"/>
        <v>0</v>
      </c>
    </row>
    <row r="2434" spans="1:18" ht="15" thickBot="1" x14ac:dyDescent="0.35">
      <c r="A2434" s="2" t="s">
        <v>583</v>
      </c>
      <c r="B2434" s="2" t="s">
        <v>1137</v>
      </c>
      <c r="C2434" s="84">
        <f>IF(COUNTIF(Table1[Tag Number], A2434), 1, 0)</f>
        <v>0</v>
      </c>
      <c r="D2434" s="85">
        <f>IF(COUNTIF(Table2[Tag Number], A2434), 1, 0)</f>
        <v>0</v>
      </c>
      <c r="E2434" s="86">
        <f>IF(COUNTIF(Table3[Tag Number], A2434), 1, 0)</f>
        <v>0</v>
      </c>
      <c r="F2434" s="86">
        <f>IF(COUNTIF(Table4[Tag Number], A2434), 1, 0)</f>
        <v>0</v>
      </c>
      <c r="G2434" s="87">
        <f t="shared" si="76"/>
        <v>0</v>
      </c>
      <c r="H2434" s="88" t="str" cm="1">
        <f t="array" ref="H2434">_xlfn.IFS(OR(_xlfn.XLOOKUP(A2434,Table1[Tag Number],Table1[Status],"-",0)="Dead",
        _xlfn.XLOOKUP(A2434,Table2[Tag Number],Table2[Status],"-",0)="Dead",
        _xlfn.XLOOKUP(A2434,Table3[Tag Number],Table3[Status],"-",0)="Dead",
        _xlfn.XLOOKUP(A2434,Table4[Tag Number],Table4[Status],"-",0)="Dead"),"Dead",
     OR(_xlfn.XLOOKUP(A2434,Table1[Tag Number],Table1[Status],"-",0)="Alive",
        _xlfn.XLOOKUP(A2434,Table2[Tag Number],Table2[Status],"-",0)="Alive",
        _xlfn.XLOOKUP(A2434,Table3[Tag Number],Table3[Status],"-",0)="Alive",
        _xlfn.XLOOKUP(A2434,Table4[Tag Number],Table4[Status],"-",0)="Alive"),"Alive",
     OR(_xlfn.XLOOKUP(A2434,Table1[Tag Number],Table1[Status],"-",0)="-",
        _xlfn.XLOOKUP(A2434,Table2[Tag Number],Table2[Status],"-",0)="-",
        _xlfn.XLOOKUP(A2434,Table3[Tag Number],Table3[Status],"-",0)="-",
        _xlfn.XLOOKUP(A2434,Table4[Tag Number],Table4[Status],"-",0)="-"),
   "-")</f>
        <v>-</v>
      </c>
      <c r="I2434" s="90"/>
      <c r="J2434" s="94"/>
      <c r="K2434" s="95"/>
      <c r="L2434" s="95"/>
      <c r="M2434" s="95"/>
      <c r="N2434" s="96"/>
      <c r="O2434" s="89"/>
      <c r="R2434" t="b">
        <f t="shared" si="75"/>
        <v>0</v>
      </c>
    </row>
    <row r="2435" spans="1:18" ht="15" thickBot="1" x14ac:dyDescent="0.35">
      <c r="A2435" s="3" t="s">
        <v>795</v>
      </c>
      <c r="B2435" s="3" t="s">
        <v>1137</v>
      </c>
      <c r="C2435" s="84">
        <f>IF(COUNTIF(Table1[Tag Number], A2435), 1, 0)</f>
        <v>0</v>
      </c>
      <c r="D2435" s="85">
        <f>IF(COUNTIF(Table2[Tag Number], A2435), 1, 0)</f>
        <v>0</v>
      </c>
      <c r="E2435" s="86">
        <f>IF(COUNTIF(Table3[Tag Number], A2435), 1, 0)</f>
        <v>0</v>
      </c>
      <c r="F2435" s="86">
        <f>IF(COUNTIF(Table4[Tag Number], A2435), 1, 0)</f>
        <v>0</v>
      </c>
      <c r="G2435" s="87">
        <f t="shared" si="76"/>
        <v>0</v>
      </c>
      <c r="H2435" s="88" t="str" cm="1">
        <f t="array" ref="H2435">_xlfn.IFS(OR(_xlfn.XLOOKUP(A2435,Table1[Tag Number],Table1[Status],"-",0)="Dead",
        _xlfn.XLOOKUP(A2435,Table2[Tag Number],Table2[Status],"-",0)="Dead",
        _xlfn.XLOOKUP(A2435,Table3[Tag Number],Table3[Status],"-",0)="Dead",
        _xlfn.XLOOKUP(A2435,Table4[Tag Number],Table4[Status],"-",0)="Dead"),"Dead",
     OR(_xlfn.XLOOKUP(A2435,Table1[Tag Number],Table1[Status],"-",0)="Alive",
        _xlfn.XLOOKUP(A2435,Table2[Tag Number],Table2[Status],"-",0)="Alive",
        _xlfn.XLOOKUP(A2435,Table3[Tag Number],Table3[Status],"-",0)="Alive",
        _xlfn.XLOOKUP(A2435,Table4[Tag Number],Table4[Status],"-",0)="Alive"),"Alive",
     OR(_xlfn.XLOOKUP(A2435,Table1[Tag Number],Table1[Status],"-",0)="-",
        _xlfn.XLOOKUP(A2435,Table2[Tag Number],Table2[Status],"-",0)="-",
        _xlfn.XLOOKUP(A2435,Table3[Tag Number],Table3[Status],"-",0)="-",
        _xlfn.XLOOKUP(A2435,Table4[Tag Number],Table4[Status],"-",0)="-"),
   "-")</f>
        <v>-</v>
      </c>
      <c r="I2435" s="90"/>
      <c r="J2435" s="94"/>
      <c r="K2435" s="95"/>
      <c r="L2435" s="95"/>
      <c r="M2435" s="95"/>
      <c r="N2435" s="96"/>
      <c r="O2435" s="89"/>
      <c r="R2435" t="b">
        <f t="shared" si="75"/>
        <v>0</v>
      </c>
    </row>
    <row r="2436" spans="1:18" ht="15" thickBot="1" x14ac:dyDescent="0.35">
      <c r="A2436" s="2" t="s">
        <v>2847</v>
      </c>
      <c r="B2436" s="2" t="s">
        <v>1137</v>
      </c>
      <c r="C2436" s="84">
        <f>IF(COUNTIF(Table1[Tag Number], A2436), 1, 0)</f>
        <v>0</v>
      </c>
      <c r="D2436" s="85">
        <f>IF(COUNTIF(Table2[Tag Number], A2436), 1, 0)</f>
        <v>0</v>
      </c>
      <c r="E2436" s="86">
        <f>IF(COUNTIF(Table3[Tag Number], A2436), 1, 0)</f>
        <v>0</v>
      </c>
      <c r="F2436" s="86">
        <f>IF(COUNTIF(Table4[Tag Number], A2436), 1, 0)</f>
        <v>0</v>
      </c>
      <c r="G2436" s="87">
        <f t="shared" si="76"/>
        <v>0</v>
      </c>
      <c r="H2436" s="88" t="str" cm="1">
        <f t="array" ref="H2436">_xlfn.IFS(OR(_xlfn.XLOOKUP(A2436,Table1[Tag Number],Table1[Status],"-",0)="Dead",
        _xlfn.XLOOKUP(A2436,Table2[Tag Number],Table2[Status],"-",0)="Dead",
        _xlfn.XLOOKUP(A2436,Table3[Tag Number],Table3[Status],"-",0)="Dead",
        _xlfn.XLOOKUP(A2436,Table4[Tag Number],Table4[Status],"-",0)="Dead"),"Dead",
     OR(_xlfn.XLOOKUP(A2436,Table1[Tag Number],Table1[Status],"-",0)="Alive",
        _xlfn.XLOOKUP(A2436,Table2[Tag Number],Table2[Status],"-",0)="Alive",
        _xlfn.XLOOKUP(A2436,Table3[Tag Number],Table3[Status],"-",0)="Alive",
        _xlfn.XLOOKUP(A2436,Table4[Tag Number],Table4[Status],"-",0)="Alive"),"Alive",
     OR(_xlfn.XLOOKUP(A2436,Table1[Tag Number],Table1[Status],"-",0)="-",
        _xlfn.XLOOKUP(A2436,Table2[Tag Number],Table2[Status],"-",0)="-",
        _xlfn.XLOOKUP(A2436,Table3[Tag Number],Table3[Status],"-",0)="-",
        _xlfn.XLOOKUP(A2436,Table4[Tag Number],Table4[Status],"-",0)="-"),
   "-")</f>
        <v>-</v>
      </c>
      <c r="I2436" s="90"/>
      <c r="J2436" s="94"/>
      <c r="K2436" s="95"/>
      <c r="L2436" s="95"/>
      <c r="M2436" s="95"/>
      <c r="N2436" s="96"/>
      <c r="O2436" s="89"/>
      <c r="R2436" t="b">
        <f t="shared" ref="R2436:R2499" si="77">IF(G2436&gt;1,A2436)</f>
        <v>0</v>
      </c>
    </row>
    <row r="2437" spans="1:18" ht="15" thickBot="1" x14ac:dyDescent="0.35">
      <c r="A2437" s="3" t="s">
        <v>412</v>
      </c>
      <c r="B2437" s="3" t="s">
        <v>1137</v>
      </c>
      <c r="C2437" s="84">
        <f>IF(COUNTIF(Table1[Tag Number], A2437), 1, 0)</f>
        <v>0</v>
      </c>
      <c r="D2437" s="85">
        <f>IF(COUNTIF(Table2[Tag Number], A2437), 1, 0)</f>
        <v>0</v>
      </c>
      <c r="E2437" s="86">
        <f>IF(COUNTIF(Table3[Tag Number], A2437), 1, 0)</f>
        <v>0</v>
      </c>
      <c r="F2437" s="86">
        <f>IF(COUNTIF(Table4[Tag Number], A2437), 1, 0)</f>
        <v>0</v>
      </c>
      <c r="G2437" s="87">
        <f t="shared" ref="G2437:G2500" si="78">SUM(C2437:F2437)</f>
        <v>0</v>
      </c>
      <c r="H2437" s="88" t="str" cm="1">
        <f t="array" ref="H2437">_xlfn.IFS(OR(_xlfn.XLOOKUP(A2437,Table1[Tag Number],Table1[Status],"-",0)="Dead",
        _xlfn.XLOOKUP(A2437,Table2[Tag Number],Table2[Status],"-",0)="Dead",
        _xlfn.XLOOKUP(A2437,Table3[Tag Number],Table3[Status],"-",0)="Dead",
        _xlfn.XLOOKUP(A2437,Table4[Tag Number],Table4[Status],"-",0)="Dead"),"Dead",
     OR(_xlfn.XLOOKUP(A2437,Table1[Tag Number],Table1[Status],"-",0)="Alive",
        _xlfn.XLOOKUP(A2437,Table2[Tag Number],Table2[Status],"-",0)="Alive",
        _xlfn.XLOOKUP(A2437,Table3[Tag Number],Table3[Status],"-",0)="Alive",
        _xlfn.XLOOKUP(A2437,Table4[Tag Number],Table4[Status],"-",0)="Alive"),"Alive",
     OR(_xlfn.XLOOKUP(A2437,Table1[Tag Number],Table1[Status],"-",0)="-",
        _xlfn.XLOOKUP(A2437,Table2[Tag Number],Table2[Status],"-",0)="-",
        _xlfn.XLOOKUP(A2437,Table3[Tag Number],Table3[Status],"-",0)="-",
        _xlfn.XLOOKUP(A2437,Table4[Tag Number],Table4[Status],"-",0)="-"),
   "-")</f>
        <v>-</v>
      </c>
      <c r="I2437" s="90"/>
      <c r="J2437" s="94"/>
      <c r="K2437" s="95"/>
      <c r="L2437" s="95"/>
      <c r="M2437" s="95"/>
      <c r="N2437" s="96"/>
      <c r="O2437" s="89"/>
      <c r="R2437" t="b">
        <f t="shared" si="77"/>
        <v>0</v>
      </c>
    </row>
    <row r="2438" spans="1:18" ht="15" thickBot="1" x14ac:dyDescent="0.35">
      <c r="A2438" s="2" t="s">
        <v>2848</v>
      </c>
      <c r="B2438" s="2" t="s">
        <v>1137</v>
      </c>
      <c r="C2438" s="84">
        <f>IF(COUNTIF(Table1[Tag Number], A2438), 1, 0)</f>
        <v>0</v>
      </c>
      <c r="D2438" s="85">
        <f>IF(COUNTIF(Table2[Tag Number], A2438), 1, 0)</f>
        <v>0</v>
      </c>
      <c r="E2438" s="86">
        <f>IF(COUNTIF(Table3[Tag Number], A2438), 1, 0)</f>
        <v>0</v>
      </c>
      <c r="F2438" s="86">
        <f>IF(COUNTIF(Table4[Tag Number], A2438), 1, 0)</f>
        <v>0</v>
      </c>
      <c r="G2438" s="87">
        <f t="shared" si="78"/>
        <v>0</v>
      </c>
      <c r="H2438" s="88" t="str" cm="1">
        <f t="array" ref="H2438">_xlfn.IFS(OR(_xlfn.XLOOKUP(A2438,Table1[Tag Number],Table1[Status],"-",0)="Dead",
        _xlfn.XLOOKUP(A2438,Table2[Tag Number],Table2[Status],"-",0)="Dead",
        _xlfn.XLOOKUP(A2438,Table3[Tag Number],Table3[Status],"-",0)="Dead",
        _xlfn.XLOOKUP(A2438,Table4[Tag Number],Table4[Status],"-",0)="Dead"),"Dead",
     OR(_xlfn.XLOOKUP(A2438,Table1[Tag Number],Table1[Status],"-",0)="Alive",
        _xlfn.XLOOKUP(A2438,Table2[Tag Number],Table2[Status],"-",0)="Alive",
        _xlfn.XLOOKUP(A2438,Table3[Tag Number],Table3[Status],"-",0)="Alive",
        _xlfn.XLOOKUP(A2438,Table4[Tag Number],Table4[Status],"-",0)="Alive"),"Alive",
     OR(_xlfn.XLOOKUP(A2438,Table1[Tag Number],Table1[Status],"-",0)="-",
        _xlfn.XLOOKUP(A2438,Table2[Tag Number],Table2[Status],"-",0)="-",
        _xlfn.XLOOKUP(A2438,Table3[Tag Number],Table3[Status],"-",0)="-",
        _xlfn.XLOOKUP(A2438,Table4[Tag Number],Table4[Status],"-",0)="-"),
   "-")</f>
        <v>-</v>
      </c>
      <c r="I2438" s="90"/>
      <c r="J2438" s="94"/>
      <c r="K2438" s="95"/>
      <c r="L2438" s="95"/>
      <c r="M2438" s="95"/>
      <c r="N2438" s="96"/>
      <c r="O2438" s="89"/>
      <c r="R2438" t="b">
        <f t="shared" si="77"/>
        <v>0</v>
      </c>
    </row>
    <row r="2439" spans="1:18" ht="15" thickBot="1" x14ac:dyDescent="0.35">
      <c r="A2439" s="3" t="s">
        <v>612</v>
      </c>
      <c r="B2439" s="3" t="s">
        <v>1137</v>
      </c>
      <c r="C2439" s="84">
        <f>IF(COUNTIF(Table1[Tag Number], A2439), 1, 0)</f>
        <v>0</v>
      </c>
      <c r="D2439" s="85">
        <f>IF(COUNTIF(Table2[Tag Number], A2439), 1, 0)</f>
        <v>0</v>
      </c>
      <c r="E2439" s="86">
        <f>IF(COUNTIF(Table3[Tag Number], A2439), 1, 0)</f>
        <v>0</v>
      </c>
      <c r="F2439" s="86">
        <f>IF(COUNTIF(Table4[Tag Number], A2439), 1, 0)</f>
        <v>0</v>
      </c>
      <c r="G2439" s="87">
        <f t="shared" si="78"/>
        <v>0</v>
      </c>
      <c r="H2439" s="88" t="str" cm="1">
        <f t="array" ref="H2439">_xlfn.IFS(OR(_xlfn.XLOOKUP(A2439,Table1[Tag Number],Table1[Status],"-",0)="Dead",
        _xlfn.XLOOKUP(A2439,Table2[Tag Number],Table2[Status],"-",0)="Dead",
        _xlfn.XLOOKUP(A2439,Table3[Tag Number],Table3[Status],"-",0)="Dead",
        _xlfn.XLOOKUP(A2439,Table4[Tag Number],Table4[Status],"-",0)="Dead"),"Dead",
     OR(_xlfn.XLOOKUP(A2439,Table1[Tag Number],Table1[Status],"-",0)="Alive",
        _xlfn.XLOOKUP(A2439,Table2[Tag Number],Table2[Status],"-",0)="Alive",
        _xlfn.XLOOKUP(A2439,Table3[Tag Number],Table3[Status],"-",0)="Alive",
        _xlfn.XLOOKUP(A2439,Table4[Tag Number],Table4[Status],"-",0)="Alive"),"Alive",
     OR(_xlfn.XLOOKUP(A2439,Table1[Tag Number],Table1[Status],"-",0)="-",
        _xlfn.XLOOKUP(A2439,Table2[Tag Number],Table2[Status],"-",0)="-",
        _xlfn.XLOOKUP(A2439,Table3[Tag Number],Table3[Status],"-",0)="-",
        _xlfn.XLOOKUP(A2439,Table4[Tag Number],Table4[Status],"-",0)="-"),
   "-")</f>
        <v>-</v>
      </c>
      <c r="I2439" s="90"/>
      <c r="J2439" s="94"/>
      <c r="K2439" s="95"/>
      <c r="L2439" s="95"/>
      <c r="M2439" s="95"/>
      <c r="N2439" s="96"/>
      <c r="O2439" s="89"/>
      <c r="R2439" t="b">
        <f t="shared" si="77"/>
        <v>0</v>
      </c>
    </row>
    <row r="2440" spans="1:18" ht="15" thickBot="1" x14ac:dyDescent="0.35">
      <c r="A2440" s="2" t="s">
        <v>2849</v>
      </c>
      <c r="B2440" s="2" t="s">
        <v>1137</v>
      </c>
      <c r="C2440" s="84">
        <f>IF(COUNTIF(Table1[Tag Number], A2440), 1, 0)</f>
        <v>0</v>
      </c>
      <c r="D2440" s="85">
        <f>IF(COUNTIF(Table2[Tag Number], A2440), 1, 0)</f>
        <v>0</v>
      </c>
      <c r="E2440" s="86">
        <f>IF(COUNTIF(Table3[Tag Number], A2440), 1, 0)</f>
        <v>0</v>
      </c>
      <c r="F2440" s="86">
        <f>IF(COUNTIF(Table4[Tag Number], A2440), 1, 0)</f>
        <v>0</v>
      </c>
      <c r="G2440" s="87">
        <f t="shared" si="78"/>
        <v>0</v>
      </c>
      <c r="H2440" s="88" t="str" cm="1">
        <f t="array" ref="H2440">_xlfn.IFS(OR(_xlfn.XLOOKUP(A2440,Table1[Tag Number],Table1[Status],"-",0)="Dead",
        _xlfn.XLOOKUP(A2440,Table2[Tag Number],Table2[Status],"-",0)="Dead",
        _xlfn.XLOOKUP(A2440,Table3[Tag Number],Table3[Status],"-",0)="Dead",
        _xlfn.XLOOKUP(A2440,Table4[Tag Number],Table4[Status],"-",0)="Dead"),"Dead",
     OR(_xlfn.XLOOKUP(A2440,Table1[Tag Number],Table1[Status],"-",0)="Alive",
        _xlfn.XLOOKUP(A2440,Table2[Tag Number],Table2[Status],"-",0)="Alive",
        _xlfn.XLOOKUP(A2440,Table3[Tag Number],Table3[Status],"-",0)="Alive",
        _xlfn.XLOOKUP(A2440,Table4[Tag Number],Table4[Status],"-",0)="Alive"),"Alive",
     OR(_xlfn.XLOOKUP(A2440,Table1[Tag Number],Table1[Status],"-",0)="-",
        _xlfn.XLOOKUP(A2440,Table2[Tag Number],Table2[Status],"-",0)="-",
        _xlfn.XLOOKUP(A2440,Table3[Tag Number],Table3[Status],"-",0)="-",
        _xlfn.XLOOKUP(A2440,Table4[Tag Number],Table4[Status],"-",0)="-"),
   "-")</f>
        <v>-</v>
      </c>
      <c r="I2440" s="90"/>
      <c r="J2440" s="94"/>
      <c r="K2440" s="95"/>
      <c r="L2440" s="95"/>
      <c r="M2440" s="95"/>
      <c r="N2440" s="96"/>
      <c r="O2440" s="89"/>
      <c r="R2440" t="b">
        <f t="shared" si="77"/>
        <v>0</v>
      </c>
    </row>
    <row r="2441" spans="1:18" ht="15" thickBot="1" x14ac:dyDescent="0.35">
      <c r="A2441" s="3" t="s">
        <v>799</v>
      </c>
      <c r="B2441" s="3" t="s">
        <v>1137</v>
      </c>
      <c r="C2441" s="84">
        <f>IF(COUNTIF(Table1[Tag Number], A2441), 1, 0)</f>
        <v>0</v>
      </c>
      <c r="D2441" s="85">
        <f>IF(COUNTIF(Table2[Tag Number], A2441), 1, 0)</f>
        <v>0</v>
      </c>
      <c r="E2441" s="86">
        <f>IF(COUNTIF(Table3[Tag Number], A2441), 1, 0)</f>
        <v>0</v>
      </c>
      <c r="F2441" s="86">
        <f>IF(COUNTIF(Table4[Tag Number], A2441), 1, 0)</f>
        <v>0</v>
      </c>
      <c r="G2441" s="87">
        <f t="shared" si="78"/>
        <v>0</v>
      </c>
      <c r="H2441" s="88" t="str" cm="1">
        <f t="array" ref="H2441">_xlfn.IFS(OR(_xlfn.XLOOKUP(A2441,Table1[Tag Number],Table1[Status],"-",0)="Dead",
        _xlfn.XLOOKUP(A2441,Table2[Tag Number],Table2[Status],"-",0)="Dead",
        _xlfn.XLOOKUP(A2441,Table3[Tag Number],Table3[Status],"-",0)="Dead",
        _xlfn.XLOOKUP(A2441,Table4[Tag Number],Table4[Status],"-",0)="Dead"),"Dead",
     OR(_xlfn.XLOOKUP(A2441,Table1[Tag Number],Table1[Status],"-",0)="Alive",
        _xlfn.XLOOKUP(A2441,Table2[Tag Number],Table2[Status],"-",0)="Alive",
        _xlfn.XLOOKUP(A2441,Table3[Tag Number],Table3[Status],"-",0)="Alive",
        _xlfn.XLOOKUP(A2441,Table4[Tag Number],Table4[Status],"-",0)="Alive"),"Alive",
     OR(_xlfn.XLOOKUP(A2441,Table1[Tag Number],Table1[Status],"-",0)="-",
        _xlfn.XLOOKUP(A2441,Table2[Tag Number],Table2[Status],"-",0)="-",
        _xlfn.XLOOKUP(A2441,Table3[Tag Number],Table3[Status],"-",0)="-",
        _xlfn.XLOOKUP(A2441,Table4[Tag Number],Table4[Status],"-",0)="-"),
   "-")</f>
        <v>-</v>
      </c>
      <c r="I2441" s="90"/>
      <c r="J2441" s="94"/>
      <c r="K2441" s="95"/>
      <c r="L2441" s="95"/>
      <c r="M2441" s="95"/>
      <c r="N2441" s="96"/>
      <c r="O2441" s="89"/>
      <c r="R2441" t="b">
        <f t="shared" si="77"/>
        <v>0</v>
      </c>
    </row>
    <row r="2442" spans="1:18" ht="15" thickBot="1" x14ac:dyDescent="0.35">
      <c r="A2442" s="2" t="s">
        <v>2850</v>
      </c>
      <c r="B2442" s="2" t="s">
        <v>1137</v>
      </c>
      <c r="C2442" s="84">
        <f>IF(COUNTIF(Table1[Tag Number], A2442), 1, 0)</f>
        <v>0</v>
      </c>
      <c r="D2442" s="85">
        <f>IF(COUNTIF(Table2[Tag Number], A2442), 1, 0)</f>
        <v>0</v>
      </c>
      <c r="E2442" s="86">
        <f>IF(COUNTIF(Table3[Tag Number], A2442), 1, 0)</f>
        <v>0</v>
      </c>
      <c r="F2442" s="86">
        <f>IF(COUNTIF(Table4[Tag Number], A2442), 1, 0)</f>
        <v>0</v>
      </c>
      <c r="G2442" s="87">
        <f t="shared" si="78"/>
        <v>0</v>
      </c>
      <c r="H2442" s="88" t="str" cm="1">
        <f t="array" ref="H2442">_xlfn.IFS(OR(_xlfn.XLOOKUP(A2442,Table1[Tag Number],Table1[Status],"-",0)="Dead",
        _xlfn.XLOOKUP(A2442,Table2[Tag Number],Table2[Status],"-",0)="Dead",
        _xlfn.XLOOKUP(A2442,Table3[Tag Number],Table3[Status],"-",0)="Dead",
        _xlfn.XLOOKUP(A2442,Table4[Tag Number],Table4[Status],"-",0)="Dead"),"Dead",
     OR(_xlfn.XLOOKUP(A2442,Table1[Tag Number],Table1[Status],"-",0)="Alive",
        _xlfn.XLOOKUP(A2442,Table2[Tag Number],Table2[Status],"-",0)="Alive",
        _xlfn.XLOOKUP(A2442,Table3[Tag Number],Table3[Status],"-",0)="Alive",
        _xlfn.XLOOKUP(A2442,Table4[Tag Number],Table4[Status],"-",0)="Alive"),"Alive",
     OR(_xlfn.XLOOKUP(A2442,Table1[Tag Number],Table1[Status],"-",0)="-",
        _xlfn.XLOOKUP(A2442,Table2[Tag Number],Table2[Status],"-",0)="-",
        _xlfn.XLOOKUP(A2442,Table3[Tag Number],Table3[Status],"-",0)="-",
        _xlfn.XLOOKUP(A2442,Table4[Tag Number],Table4[Status],"-",0)="-"),
   "-")</f>
        <v>-</v>
      </c>
      <c r="I2442" s="90"/>
      <c r="J2442" s="94"/>
      <c r="K2442" s="95"/>
      <c r="L2442" s="95"/>
      <c r="M2442" s="95"/>
      <c r="N2442" s="96"/>
      <c r="O2442" s="89"/>
      <c r="R2442" t="b">
        <f t="shared" si="77"/>
        <v>0</v>
      </c>
    </row>
    <row r="2443" spans="1:18" ht="15" thickBot="1" x14ac:dyDescent="0.35">
      <c r="A2443" s="3" t="s">
        <v>689</v>
      </c>
      <c r="B2443" s="3" t="s">
        <v>1137</v>
      </c>
      <c r="C2443" s="84">
        <f>IF(COUNTIF(Table1[Tag Number], A2443), 1, 0)</f>
        <v>0</v>
      </c>
      <c r="D2443" s="85">
        <f>IF(COUNTIF(Table2[Tag Number], A2443), 1, 0)</f>
        <v>0</v>
      </c>
      <c r="E2443" s="86">
        <f>IF(COUNTIF(Table3[Tag Number], A2443), 1, 0)</f>
        <v>0</v>
      </c>
      <c r="F2443" s="86">
        <f>IF(COUNTIF(Table4[Tag Number], A2443), 1, 0)</f>
        <v>0</v>
      </c>
      <c r="G2443" s="87">
        <f t="shared" si="78"/>
        <v>0</v>
      </c>
      <c r="H2443" s="88" t="str" cm="1">
        <f t="array" ref="H2443">_xlfn.IFS(OR(_xlfn.XLOOKUP(A2443,Table1[Tag Number],Table1[Status],"-",0)="Dead",
        _xlfn.XLOOKUP(A2443,Table2[Tag Number],Table2[Status],"-",0)="Dead",
        _xlfn.XLOOKUP(A2443,Table3[Tag Number],Table3[Status],"-",0)="Dead",
        _xlfn.XLOOKUP(A2443,Table4[Tag Number],Table4[Status],"-",0)="Dead"),"Dead",
     OR(_xlfn.XLOOKUP(A2443,Table1[Tag Number],Table1[Status],"-",0)="Alive",
        _xlfn.XLOOKUP(A2443,Table2[Tag Number],Table2[Status],"-",0)="Alive",
        _xlfn.XLOOKUP(A2443,Table3[Tag Number],Table3[Status],"-",0)="Alive",
        _xlfn.XLOOKUP(A2443,Table4[Tag Number],Table4[Status],"-",0)="Alive"),"Alive",
     OR(_xlfn.XLOOKUP(A2443,Table1[Tag Number],Table1[Status],"-",0)="-",
        _xlfn.XLOOKUP(A2443,Table2[Tag Number],Table2[Status],"-",0)="-",
        _xlfn.XLOOKUP(A2443,Table3[Tag Number],Table3[Status],"-",0)="-",
        _xlfn.XLOOKUP(A2443,Table4[Tag Number],Table4[Status],"-",0)="-"),
   "-")</f>
        <v>-</v>
      </c>
      <c r="I2443" s="90"/>
      <c r="J2443" s="94"/>
      <c r="K2443" s="95"/>
      <c r="L2443" s="95"/>
      <c r="M2443" s="95"/>
      <c r="N2443" s="96"/>
      <c r="O2443" s="89"/>
      <c r="R2443" t="b">
        <f t="shared" si="77"/>
        <v>0</v>
      </c>
    </row>
    <row r="2444" spans="1:18" ht="15" thickBot="1" x14ac:dyDescent="0.35">
      <c r="A2444" s="2" t="s">
        <v>2851</v>
      </c>
      <c r="B2444" s="2" t="s">
        <v>1137</v>
      </c>
      <c r="C2444" s="84">
        <f>IF(COUNTIF(Table1[Tag Number], A2444), 1, 0)</f>
        <v>0</v>
      </c>
      <c r="D2444" s="85">
        <f>IF(COUNTIF(Table2[Tag Number], A2444), 1, 0)</f>
        <v>0</v>
      </c>
      <c r="E2444" s="86">
        <f>IF(COUNTIF(Table3[Tag Number], A2444), 1, 0)</f>
        <v>0</v>
      </c>
      <c r="F2444" s="86">
        <f>IF(COUNTIF(Table4[Tag Number], A2444), 1, 0)</f>
        <v>0</v>
      </c>
      <c r="G2444" s="87">
        <f t="shared" si="78"/>
        <v>0</v>
      </c>
      <c r="H2444" s="88" t="str" cm="1">
        <f t="array" ref="H2444">_xlfn.IFS(OR(_xlfn.XLOOKUP(A2444,Table1[Tag Number],Table1[Status],"-",0)="Dead",
        _xlfn.XLOOKUP(A2444,Table2[Tag Number],Table2[Status],"-",0)="Dead",
        _xlfn.XLOOKUP(A2444,Table3[Tag Number],Table3[Status],"-",0)="Dead",
        _xlfn.XLOOKUP(A2444,Table4[Tag Number],Table4[Status],"-",0)="Dead"),"Dead",
     OR(_xlfn.XLOOKUP(A2444,Table1[Tag Number],Table1[Status],"-",0)="Alive",
        _xlfn.XLOOKUP(A2444,Table2[Tag Number],Table2[Status],"-",0)="Alive",
        _xlfn.XLOOKUP(A2444,Table3[Tag Number],Table3[Status],"-",0)="Alive",
        _xlfn.XLOOKUP(A2444,Table4[Tag Number],Table4[Status],"-",0)="Alive"),"Alive",
     OR(_xlfn.XLOOKUP(A2444,Table1[Tag Number],Table1[Status],"-",0)="-",
        _xlfn.XLOOKUP(A2444,Table2[Tag Number],Table2[Status],"-",0)="-",
        _xlfn.XLOOKUP(A2444,Table3[Tag Number],Table3[Status],"-",0)="-",
        _xlfn.XLOOKUP(A2444,Table4[Tag Number],Table4[Status],"-",0)="-"),
   "-")</f>
        <v>-</v>
      </c>
      <c r="I2444" s="90"/>
      <c r="J2444" s="94"/>
      <c r="K2444" s="95"/>
      <c r="L2444" s="95"/>
      <c r="M2444" s="95"/>
      <c r="N2444" s="96"/>
      <c r="O2444" s="89"/>
      <c r="R2444" t="b">
        <f t="shared" si="77"/>
        <v>0</v>
      </c>
    </row>
    <row r="2445" spans="1:18" ht="15" thickBot="1" x14ac:dyDescent="0.35">
      <c r="A2445" s="3" t="s">
        <v>965</v>
      </c>
      <c r="B2445" s="3" t="s">
        <v>1137</v>
      </c>
      <c r="C2445" s="84">
        <f>IF(COUNTIF(Table1[Tag Number], A2445), 1, 0)</f>
        <v>0</v>
      </c>
      <c r="D2445" s="85">
        <f>IF(COUNTIF(Table2[Tag Number], A2445), 1, 0)</f>
        <v>0</v>
      </c>
      <c r="E2445" s="86">
        <f>IF(COUNTIF(Table3[Tag Number], A2445), 1, 0)</f>
        <v>0</v>
      </c>
      <c r="F2445" s="86">
        <f>IF(COUNTIF(Table4[Tag Number], A2445), 1, 0)</f>
        <v>0</v>
      </c>
      <c r="G2445" s="87">
        <f t="shared" si="78"/>
        <v>0</v>
      </c>
      <c r="H2445" s="88" t="str" cm="1">
        <f t="array" ref="H2445">_xlfn.IFS(OR(_xlfn.XLOOKUP(A2445,Table1[Tag Number],Table1[Status],"-",0)="Dead",
        _xlfn.XLOOKUP(A2445,Table2[Tag Number],Table2[Status],"-",0)="Dead",
        _xlfn.XLOOKUP(A2445,Table3[Tag Number],Table3[Status],"-",0)="Dead",
        _xlfn.XLOOKUP(A2445,Table4[Tag Number],Table4[Status],"-",0)="Dead"),"Dead",
     OR(_xlfn.XLOOKUP(A2445,Table1[Tag Number],Table1[Status],"-",0)="Alive",
        _xlfn.XLOOKUP(A2445,Table2[Tag Number],Table2[Status],"-",0)="Alive",
        _xlfn.XLOOKUP(A2445,Table3[Tag Number],Table3[Status],"-",0)="Alive",
        _xlfn.XLOOKUP(A2445,Table4[Tag Number],Table4[Status],"-",0)="Alive"),"Alive",
     OR(_xlfn.XLOOKUP(A2445,Table1[Tag Number],Table1[Status],"-",0)="-",
        _xlfn.XLOOKUP(A2445,Table2[Tag Number],Table2[Status],"-",0)="-",
        _xlfn.XLOOKUP(A2445,Table3[Tag Number],Table3[Status],"-",0)="-",
        _xlfn.XLOOKUP(A2445,Table4[Tag Number],Table4[Status],"-",0)="-"),
   "-")</f>
        <v>-</v>
      </c>
      <c r="I2445" s="90"/>
      <c r="J2445" s="94"/>
      <c r="K2445" s="95"/>
      <c r="L2445" s="95"/>
      <c r="M2445" s="95"/>
      <c r="N2445" s="96"/>
      <c r="O2445" s="89"/>
      <c r="R2445" t="b">
        <f t="shared" si="77"/>
        <v>0</v>
      </c>
    </row>
    <row r="2446" spans="1:18" ht="15" thickBot="1" x14ac:dyDescent="0.35">
      <c r="A2446" s="2" t="s">
        <v>409</v>
      </c>
      <c r="B2446" s="2" t="s">
        <v>1137</v>
      </c>
      <c r="C2446" s="84">
        <f>IF(COUNTIF(Table1[Tag Number], A2446), 1, 0)</f>
        <v>0</v>
      </c>
      <c r="D2446" s="85">
        <f>IF(COUNTIF(Table2[Tag Number], A2446), 1, 0)</f>
        <v>0</v>
      </c>
      <c r="E2446" s="86">
        <f>IF(COUNTIF(Table3[Tag Number], A2446), 1, 0)</f>
        <v>0</v>
      </c>
      <c r="F2446" s="86">
        <f>IF(COUNTIF(Table4[Tag Number], A2446), 1, 0)</f>
        <v>0</v>
      </c>
      <c r="G2446" s="87">
        <f t="shared" si="78"/>
        <v>0</v>
      </c>
      <c r="H2446" s="88" t="str" cm="1">
        <f t="array" ref="H2446">_xlfn.IFS(OR(_xlfn.XLOOKUP(A2446,Table1[Tag Number],Table1[Status],"-",0)="Dead",
        _xlfn.XLOOKUP(A2446,Table2[Tag Number],Table2[Status],"-",0)="Dead",
        _xlfn.XLOOKUP(A2446,Table3[Tag Number],Table3[Status],"-",0)="Dead",
        _xlfn.XLOOKUP(A2446,Table4[Tag Number],Table4[Status],"-",0)="Dead"),"Dead",
     OR(_xlfn.XLOOKUP(A2446,Table1[Tag Number],Table1[Status],"-",0)="Alive",
        _xlfn.XLOOKUP(A2446,Table2[Tag Number],Table2[Status],"-",0)="Alive",
        _xlfn.XLOOKUP(A2446,Table3[Tag Number],Table3[Status],"-",0)="Alive",
        _xlfn.XLOOKUP(A2446,Table4[Tag Number],Table4[Status],"-",0)="Alive"),"Alive",
     OR(_xlfn.XLOOKUP(A2446,Table1[Tag Number],Table1[Status],"-",0)="-",
        _xlfn.XLOOKUP(A2446,Table2[Tag Number],Table2[Status],"-",0)="-",
        _xlfn.XLOOKUP(A2446,Table3[Tag Number],Table3[Status],"-",0)="-",
        _xlfn.XLOOKUP(A2446,Table4[Tag Number],Table4[Status],"-",0)="-"),
   "-")</f>
        <v>-</v>
      </c>
      <c r="I2446" s="90"/>
      <c r="J2446" s="94"/>
      <c r="K2446" s="95"/>
      <c r="L2446" s="95"/>
      <c r="M2446" s="95"/>
      <c r="N2446" s="96"/>
      <c r="O2446" s="89"/>
      <c r="R2446" t="b">
        <f t="shared" si="77"/>
        <v>0</v>
      </c>
    </row>
    <row r="2447" spans="1:18" ht="15" thickBot="1" x14ac:dyDescent="0.35">
      <c r="A2447" s="3" t="s">
        <v>2852</v>
      </c>
      <c r="B2447" s="3" t="s">
        <v>1137</v>
      </c>
      <c r="C2447" s="84">
        <f>IF(COUNTIF(Table1[Tag Number], A2447), 1, 0)</f>
        <v>0</v>
      </c>
      <c r="D2447" s="85">
        <f>IF(COUNTIF(Table2[Tag Number], A2447), 1, 0)</f>
        <v>0</v>
      </c>
      <c r="E2447" s="86">
        <f>IF(COUNTIF(Table3[Tag Number], A2447), 1, 0)</f>
        <v>0</v>
      </c>
      <c r="F2447" s="86">
        <f>IF(COUNTIF(Table4[Tag Number], A2447), 1, 0)</f>
        <v>0</v>
      </c>
      <c r="G2447" s="87">
        <f t="shared" si="78"/>
        <v>0</v>
      </c>
      <c r="H2447" s="88" t="str" cm="1">
        <f t="array" ref="H2447">_xlfn.IFS(OR(_xlfn.XLOOKUP(A2447,Table1[Tag Number],Table1[Status],"-",0)="Dead",
        _xlfn.XLOOKUP(A2447,Table2[Tag Number],Table2[Status],"-",0)="Dead",
        _xlfn.XLOOKUP(A2447,Table3[Tag Number],Table3[Status],"-",0)="Dead",
        _xlfn.XLOOKUP(A2447,Table4[Tag Number],Table4[Status],"-",0)="Dead"),"Dead",
     OR(_xlfn.XLOOKUP(A2447,Table1[Tag Number],Table1[Status],"-",0)="Alive",
        _xlfn.XLOOKUP(A2447,Table2[Tag Number],Table2[Status],"-",0)="Alive",
        _xlfn.XLOOKUP(A2447,Table3[Tag Number],Table3[Status],"-",0)="Alive",
        _xlfn.XLOOKUP(A2447,Table4[Tag Number],Table4[Status],"-",0)="Alive"),"Alive",
     OR(_xlfn.XLOOKUP(A2447,Table1[Tag Number],Table1[Status],"-",0)="-",
        _xlfn.XLOOKUP(A2447,Table2[Tag Number],Table2[Status],"-",0)="-",
        _xlfn.XLOOKUP(A2447,Table3[Tag Number],Table3[Status],"-",0)="-",
        _xlfn.XLOOKUP(A2447,Table4[Tag Number],Table4[Status],"-",0)="-"),
   "-")</f>
        <v>-</v>
      </c>
      <c r="I2447" s="90"/>
      <c r="J2447" s="94"/>
      <c r="K2447" s="95"/>
      <c r="L2447" s="95"/>
      <c r="M2447" s="95"/>
      <c r="N2447" s="96"/>
      <c r="O2447" s="89"/>
      <c r="R2447" t="b">
        <f t="shared" si="77"/>
        <v>0</v>
      </c>
    </row>
    <row r="2448" spans="1:18" ht="15" thickBot="1" x14ac:dyDescent="0.35">
      <c r="A2448" s="2" t="s">
        <v>482</v>
      </c>
      <c r="B2448" s="2" t="s">
        <v>1137</v>
      </c>
      <c r="C2448" s="84">
        <f>IF(COUNTIF(Table1[Tag Number], A2448), 1, 0)</f>
        <v>0</v>
      </c>
      <c r="D2448" s="85">
        <f>IF(COUNTIF(Table2[Tag Number], A2448), 1, 0)</f>
        <v>0</v>
      </c>
      <c r="E2448" s="86">
        <f>IF(COUNTIF(Table3[Tag Number], A2448), 1, 0)</f>
        <v>0</v>
      </c>
      <c r="F2448" s="86">
        <f>IF(COUNTIF(Table4[Tag Number], A2448), 1, 0)</f>
        <v>0</v>
      </c>
      <c r="G2448" s="87">
        <f t="shared" si="78"/>
        <v>0</v>
      </c>
      <c r="H2448" s="88" t="str" cm="1">
        <f t="array" ref="H2448">_xlfn.IFS(OR(_xlfn.XLOOKUP(A2448,Table1[Tag Number],Table1[Status],"-",0)="Dead",
        _xlfn.XLOOKUP(A2448,Table2[Tag Number],Table2[Status],"-",0)="Dead",
        _xlfn.XLOOKUP(A2448,Table3[Tag Number],Table3[Status],"-",0)="Dead",
        _xlfn.XLOOKUP(A2448,Table4[Tag Number],Table4[Status],"-",0)="Dead"),"Dead",
     OR(_xlfn.XLOOKUP(A2448,Table1[Tag Number],Table1[Status],"-",0)="Alive",
        _xlfn.XLOOKUP(A2448,Table2[Tag Number],Table2[Status],"-",0)="Alive",
        _xlfn.XLOOKUP(A2448,Table3[Tag Number],Table3[Status],"-",0)="Alive",
        _xlfn.XLOOKUP(A2448,Table4[Tag Number],Table4[Status],"-",0)="Alive"),"Alive",
     OR(_xlfn.XLOOKUP(A2448,Table1[Tag Number],Table1[Status],"-",0)="-",
        _xlfn.XLOOKUP(A2448,Table2[Tag Number],Table2[Status],"-",0)="-",
        _xlfn.XLOOKUP(A2448,Table3[Tag Number],Table3[Status],"-",0)="-",
        _xlfn.XLOOKUP(A2448,Table4[Tag Number],Table4[Status],"-",0)="-"),
   "-")</f>
        <v>-</v>
      </c>
      <c r="I2448" s="90"/>
      <c r="J2448" s="94"/>
      <c r="K2448" s="95"/>
      <c r="L2448" s="95"/>
      <c r="M2448" s="95"/>
      <c r="N2448" s="96"/>
      <c r="O2448" s="89"/>
      <c r="R2448" t="b">
        <f t="shared" si="77"/>
        <v>0</v>
      </c>
    </row>
    <row r="2449" spans="1:18" ht="15" thickBot="1" x14ac:dyDescent="0.35">
      <c r="A2449" s="3" t="s">
        <v>2853</v>
      </c>
      <c r="B2449" s="3" t="s">
        <v>1137</v>
      </c>
      <c r="C2449" s="84">
        <f>IF(COUNTIF(Table1[Tag Number], A2449), 1, 0)</f>
        <v>0</v>
      </c>
      <c r="D2449" s="85">
        <f>IF(COUNTIF(Table2[Tag Number], A2449), 1, 0)</f>
        <v>0</v>
      </c>
      <c r="E2449" s="86">
        <f>IF(COUNTIF(Table3[Tag Number], A2449), 1, 0)</f>
        <v>0</v>
      </c>
      <c r="F2449" s="86">
        <f>IF(COUNTIF(Table4[Tag Number], A2449), 1, 0)</f>
        <v>0</v>
      </c>
      <c r="G2449" s="87">
        <f t="shared" si="78"/>
        <v>0</v>
      </c>
      <c r="H2449" s="88" t="str" cm="1">
        <f t="array" ref="H2449">_xlfn.IFS(OR(_xlfn.XLOOKUP(A2449,Table1[Tag Number],Table1[Status],"-",0)="Dead",
        _xlfn.XLOOKUP(A2449,Table2[Tag Number],Table2[Status],"-",0)="Dead",
        _xlfn.XLOOKUP(A2449,Table3[Tag Number],Table3[Status],"-",0)="Dead",
        _xlfn.XLOOKUP(A2449,Table4[Tag Number],Table4[Status],"-",0)="Dead"),"Dead",
     OR(_xlfn.XLOOKUP(A2449,Table1[Tag Number],Table1[Status],"-",0)="Alive",
        _xlfn.XLOOKUP(A2449,Table2[Tag Number],Table2[Status],"-",0)="Alive",
        _xlfn.XLOOKUP(A2449,Table3[Tag Number],Table3[Status],"-",0)="Alive",
        _xlfn.XLOOKUP(A2449,Table4[Tag Number],Table4[Status],"-",0)="Alive"),"Alive",
     OR(_xlfn.XLOOKUP(A2449,Table1[Tag Number],Table1[Status],"-",0)="-",
        _xlfn.XLOOKUP(A2449,Table2[Tag Number],Table2[Status],"-",0)="-",
        _xlfn.XLOOKUP(A2449,Table3[Tag Number],Table3[Status],"-",0)="-",
        _xlfn.XLOOKUP(A2449,Table4[Tag Number],Table4[Status],"-",0)="-"),
   "-")</f>
        <v>-</v>
      </c>
      <c r="I2449" s="90"/>
      <c r="J2449" s="94"/>
      <c r="K2449" s="95"/>
      <c r="L2449" s="95"/>
      <c r="M2449" s="95"/>
      <c r="N2449" s="96"/>
      <c r="O2449" s="89"/>
      <c r="R2449" t="b">
        <f t="shared" si="77"/>
        <v>0</v>
      </c>
    </row>
    <row r="2450" spans="1:18" ht="15" thickBot="1" x14ac:dyDescent="0.35">
      <c r="A2450" s="2" t="s">
        <v>502</v>
      </c>
      <c r="B2450" s="2" t="s">
        <v>1137</v>
      </c>
      <c r="C2450" s="84">
        <f>IF(COUNTIF(Table1[Tag Number], A2450), 1, 0)</f>
        <v>0</v>
      </c>
      <c r="D2450" s="85">
        <f>IF(COUNTIF(Table2[Tag Number], A2450), 1, 0)</f>
        <v>0</v>
      </c>
      <c r="E2450" s="86">
        <f>IF(COUNTIF(Table3[Tag Number], A2450), 1, 0)</f>
        <v>0</v>
      </c>
      <c r="F2450" s="86">
        <f>IF(COUNTIF(Table4[Tag Number], A2450), 1, 0)</f>
        <v>0</v>
      </c>
      <c r="G2450" s="87">
        <f t="shared" si="78"/>
        <v>0</v>
      </c>
      <c r="H2450" s="88" t="str" cm="1">
        <f t="array" ref="H2450">_xlfn.IFS(OR(_xlfn.XLOOKUP(A2450,Table1[Tag Number],Table1[Status],"-",0)="Dead",
        _xlfn.XLOOKUP(A2450,Table2[Tag Number],Table2[Status],"-",0)="Dead",
        _xlfn.XLOOKUP(A2450,Table3[Tag Number],Table3[Status],"-",0)="Dead",
        _xlfn.XLOOKUP(A2450,Table4[Tag Number],Table4[Status],"-",0)="Dead"),"Dead",
     OR(_xlfn.XLOOKUP(A2450,Table1[Tag Number],Table1[Status],"-",0)="Alive",
        _xlfn.XLOOKUP(A2450,Table2[Tag Number],Table2[Status],"-",0)="Alive",
        _xlfn.XLOOKUP(A2450,Table3[Tag Number],Table3[Status],"-",0)="Alive",
        _xlfn.XLOOKUP(A2450,Table4[Tag Number],Table4[Status],"-",0)="Alive"),"Alive",
     OR(_xlfn.XLOOKUP(A2450,Table1[Tag Number],Table1[Status],"-",0)="-",
        _xlfn.XLOOKUP(A2450,Table2[Tag Number],Table2[Status],"-",0)="-",
        _xlfn.XLOOKUP(A2450,Table3[Tag Number],Table3[Status],"-",0)="-",
        _xlfn.XLOOKUP(A2450,Table4[Tag Number],Table4[Status],"-",0)="-"),
   "-")</f>
        <v>-</v>
      </c>
      <c r="I2450" s="90"/>
      <c r="J2450" s="94"/>
      <c r="K2450" s="95"/>
      <c r="L2450" s="95"/>
      <c r="M2450" s="95"/>
      <c r="N2450" s="96"/>
      <c r="O2450" s="89"/>
      <c r="R2450" t="b">
        <f t="shared" si="77"/>
        <v>0</v>
      </c>
    </row>
    <row r="2451" spans="1:18" ht="15" thickBot="1" x14ac:dyDescent="0.35">
      <c r="A2451" s="3" t="s">
        <v>723</v>
      </c>
      <c r="B2451" s="3" t="s">
        <v>1137</v>
      </c>
      <c r="C2451" s="84">
        <f>IF(COUNTIF(Table1[Tag Number], A2451), 1, 0)</f>
        <v>0</v>
      </c>
      <c r="D2451" s="85">
        <f>IF(COUNTIF(Table2[Tag Number], A2451), 1, 0)</f>
        <v>0</v>
      </c>
      <c r="E2451" s="86">
        <f>IF(COUNTIF(Table3[Tag Number], A2451), 1, 0)</f>
        <v>0</v>
      </c>
      <c r="F2451" s="86">
        <f>IF(COUNTIF(Table4[Tag Number], A2451), 1, 0)</f>
        <v>0</v>
      </c>
      <c r="G2451" s="87">
        <f t="shared" si="78"/>
        <v>0</v>
      </c>
      <c r="H2451" s="88" t="str" cm="1">
        <f t="array" ref="H2451">_xlfn.IFS(OR(_xlfn.XLOOKUP(A2451,Table1[Tag Number],Table1[Status],"-",0)="Dead",
        _xlfn.XLOOKUP(A2451,Table2[Tag Number],Table2[Status],"-",0)="Dead",
        _xlfn.XLOOKUP(A2451,Table3[Tag Number],Table3[Status],"-",0)="Dead",
        _xlfn.XLOOKUP(A2451,Table4[Tag Number],Table4[Status],"-",0)="Dead"),"Dead",
     OR(_xlfn.XLOOKUP(A2451,Table1[Tag Number],Table1[Status],"-",0)="Alive",
        _xlfn.XLOOKUP(A2451,Table2[Tag Number],Table2[Status],"-",0)="Alive",
        _xlfn.XLOOKUP(A2451,Table3[Tag Number],Table3[Status],"-",0)="Alive",
        _xlfn.XLOOKUP(A2451,Table4[Tag Number],Table4[Status],"-",0)="Alive"),"Alive",
     OR(_xlfn.XLOOKUP(A2451,Table1[Tag Number],Table1[Status],"-",0)="-",
        _xlfn.XLOOKUP(A2451,Table2[Tag Number],Table2[Status],"-",0)="-",
        _xlfn.XLOOKUP(A2451,Table3[Tag Number],Table3[Status],"-",0)="-",
        _xlfn.XLOOKUP(A2451,Table4[Tag Number],Table4[Status],"-",0)="-"),
   "-")</f>
        <v>-</v>
      </c>
      <c r="I2451" s="90"/>
      <c r="J2451" s="94"/>
      <c r="K2451" s="95"/>
      <c r="L2451" s="95"/>
      <c r="M2451" s="95"/>
      <c r="N2451" s="96"/>
      <c r="O2451" s="89"/>
      <c r="R2451" t="b">
        <f t="shared" si="77"/>
        <v>0</v>
      </c>
    </row>
    <row r="2452" spans="1:18" ht="15" thickBot="1" x14ac:dyDescent="0.35">
      <c r="A2452" s="2" t="s">
        <v>2854</v>
      </c>
      <c r="B2452" s="2" t="s">
        <v>1137</v>
      </c>
      <c r="C2452" s="84">
        <f>IF(COUNTIF(Table1[Tag Number], A2452), 1, 0)</f>
        <v>0</v>
      </c>
      <c r="D2452" s="85">
        <f>IF(COUNTIF(Table2[Tag Number], A2452), 1, 0)</f>
        <v>0</v>
      </c>
      <c r="E2452" s="86">
        <f>IF(COUNTIF(Table3[Tag Number], A2452), 1, 0)</f>
        <v>0</v>
      </c>
      <c r="F2452" s="86">
        <f>IF(COUNTIF(Table4[Tag Number], A2452), 1, 0)</f>
        <v>0</v>
      </c>
      <c r="G2452" s="87">
        <f t="shared" si="78"/>
        <v>0</v>
      </c>
      <c r="H2452" s="88" t="str" cm="1">
        <f t="array" ref="H2452">_xlfn.IFS(OR(_xlfn.XLOOKUP(A2452,Table1[Tag Number],Table1[Status],"-",0)="Dead",
        _xlfn.XLOOKUP(A2452,Table2[Tag Number],Table2[Status],"-",0)="Dead",
        _xlfn.XLOOKUP(A2452,Table3[Tag Number],Table3[Status],"-",0)="Dead",
        _xlfn.XLOOKUP(A2452,Table4[Tag Number],Table4[Status],"-",0)="Dead"),"Dead",
     OR(_xlfn.XLOOKUP(A2452,Table1[Tag Number],Table1[Status],"-",0)="Alive",
        _xlfn.XLOOKUP(A2452,Table2[Tag Number],Table2[Status],"-",0)="Alive",
        _xlfn.XLOOKUP(A2452,Table3[Tag Number],Table3[Status],"-",0)="Alive",
        _xlfn.XLOOKUP(A2452,Table4[Tag Number],Table4[Status],"-",0)="Alive"),"Alive",
     OR(_xlfn.XLOOKUP(A2452,Table1[Tag Number],Table1[Status],"-",0)="-",
        _xlfn.XLOOKUP(A2452,Table2[Tag Number],Table2[Status],"-",0)="-",
        _xlfn.XLOOKUP(A2452,Table3[Tag Number],Table3[Status],"-",0)="-",
        _xlfn.XLOOKUP(A2452,Table4[Tag Number],Table4[Status],"-",0)="-"),
   "-")</f>
        <v>-</v>
      </c>
      <c r="I2452" s="90"/>
      <c r="J2452" s="94"/>
      <c r="K2452" s="95"/>
      <c r="L2452" s="95"/>
      <c r="M2452" s="95"/>
      <c r="N2452" s="96"/>
      <c r="O2452" s="89"/>
      <c r="R2452" t="b">
        <f t="shared" si="77"/>
        <v>0</v>
      </c>
    </row>
    <row r="2453" spans="1:18" ht="15" thickBot="1" x14ac:dyDescent="0.35">
      <c r="A2453" s="3" t="s">
        <v>2855</v>
      </c>
      <c r="B2453" s="3" t="s">
        <v>1137</v>
      </c>
      <c r="C2453" s="84">
        <f>IF(COUNTIF(Table1[Tag Number], A2453), 1, 0)</f>
        <v>0</v>
      </c>
      <c r="D2453" s="85">
        <f>IF(COUNTIF(Table2[Tag Number], A2453), 1, 0)</f>
        <v>0</v>
      </c>
      <c r="E2453" s="86">
        <f>IF(COUNTIF(Table3[Tag Number], A2453), 1, 0)</f>
        <v>0</v>
      </c>
      <c r="F2453" s="86">
        <f>IF(COUNTIF(Table4[Tag Number], A2453), 1, 0)</f>
        <v>0</v>
      </c>
      <c r="G2453" s="87">
        <f t="shared" si="78"/>
        <v>0</v>
      </c>
      <c r="H2453" s="88" t="str" cm="1">
        <f t="array" ref="H2453">_xlfn.IFS(OR(_xlfn.XLOOKUP(A2453,Table1[Tag Number],Table1[Status],"-",0)="Dead",
        _xlfn.XLOOKUP(A2453,Table2[Tag Number],Table2[Status],"-",0)="Dead",
        _xlfn.XLOOKUP(A2453,Table3[Tag Number],Table3[Status],"-",0)="Dead",
        _xlfn.XLOOKUP(A2453,Table4[Tag Number],Table4[Status],"-",0)="Dead"),"Dead",
     OR(_xlfn.XLOOKUP(A2453,Table1[Tag Number],Table1[Status],"-",0)="Alive",
        _xlfn.XLOOKUP(A2453,Table2[Tag Number],Table2[Status],"-",0)="Alive",
        _xlfn.XLOOKUP(A2453,Table3[Tag Number],Table3[Status],"-",0)="Alive",
        _xlfn.XLOOKUP(A2453,Table4[Tag Number],Table4[Status],"-",0)="Alive"),"Alive",
     OR(_xlfn.XLOOKUP(A2453,Table1[Tag Number],Table1[Status],"-",0)="-",
        _xlfn.XLOOKUP(A2453,Table2[Tag Number],Table2[Status],"-",0)="-",
        _xlfn.XLOOKUP(A2453,Table3[Tag Number],Table3[Status],"-",0)="-",
        _xlfn.XLOOKUP(A2453,Table4[Tag Number],Table4[Status],"-",0)="-"),
   "-")</f>
        <v>-</v>
      </c>
      <c r="I2453" s="90"/>
      <c r="J2453" s="94"/>
      <c r="K2453" s="95"/>
      <c r="L2453" s="95"/>
      <c r="M2453" s="95"/>
      <c r="N2453" s="96"/>
      <c r="O2453" s="89"/>
      <c r="R2453" t="b">
        <f t="shared" si="77"/>
        <v>0</v>
      </c>
    </row>
    <row r="2454" spans="1:18" ht="15" thickBot="1" x14ac:dyDescent="0.35">
      <c r="A2454" s="2" t="s">
        <v>952</v>
      </c>
      <c r="B2454" s="2" t="s">
        <v>1137</v>
      </c>
      <c r="C2454" s="84">
        <f>IF(COUNTIF(Table1[Tag Number], A2454), 1, 0)</f>
        <v>0</v>
      </c>
      <c r="D2454" s="85">
        <f>IF(COUNTIF(Table2[Tag Number], A2454), 1, 0)</f>
        <v>0</v>
      </c>
      <c r="E2454" s="86">
        <f>IF(COUNTIF(Table3[Tag Number], A2454), 1, 0)</f>
        <v>0</v>
      </c>
      <c r="F2454" s="86">
        <f>IF(COUNTIF(Table4[Tag Number], A2454), 1, 0)</f>
        <v>0</v>
      </c>
      <c r="G2454" s="87">
        <f t="shared" si="78"/>
        <v>0</v>
      </c>
      <c r="H2454" s="88" t="str" cm="1">
        <f t="array" ref="H2454">_xlfn.IFS(OR(_xlfn.XLOOKUP(A2454,Table1[Tag Number],Table1[Status],"-",0)="Dead",
        _xlfn.XLOOKUP(A2454,Table2[Tag Number],Table2[Status],"-",0)="Dead",
        _xlfn.XLOOKUP(A2454,Table3[Tag Number],Table3[Status],"-",0)="Dead",
        _xlfn.XLOOKUP(A2454,Table4[Tag Number],Table4[Status],"-",0)="Dead"),"Dead",
     OR(_xlfn.XLOOKUP(A2454,Table1[Tag Number],Table1[Status],"-",0)="Alive",
        _xlfn.XLOOKUP(A2454,Table2[Tag Number],Table2[Status],"-",0)="Alive",
        _xlfn.XLOOKUP(A2454,Table3[Tag Number],Table3[Status],"-",0)="Alive",
        _xlfn.XLOOKUP(A2454,Table4[Tag Number],Table4[Status],"-",0)="Alive"),"Alive",
     OR(_xlfn.XLOOKUP(A2454,Table1[Tag Number],Table1[Status],"-",0)="-",
        _xlfn.XLOOKUP(A2454,Table2[Tag Number],Table2[Status],"-",0)="-",
        _xlfn.XLOOKUP(A2454,Table3[Tag Number],Table3[Status],"-",0)="-",
        _xlfn.XLOOKUP(A2454,Table4[Tag Number],Table4[Status],"-",0)="-"),
   "-")</f>
        <v>-</v>
      </c>
      <c r="I2454" s="90"/>
      <c r="J2454" s="94"/>
      <c r="K2454" s="95"/>
      <c r="L2454" s="95"/>
      <c r="M2454" s="95"/>
      <c r="N2454" s="96"/>
      <c r="O2454" s="89"/>
      <c r="R2454" t="b">
        <f t="shared" si="77"/>
        <v>0</v>
      </c>
    </row>
    <row r="2455" spans="1:18" ht="15" thickBot="1" x14ac:dyDescent="0.35">
      <c r="A2455" s="3" t="s">
        <v>2856</v>
      </c>
      <c r="B2455" s="3" t="s">
        <v>1137</v>
      </c>
      <c r="C2455" s="84">
        <f>IF(COUNTIF(Table1[Tag Number], A2455), 1, 0)</f>
        <v>0</v>
      </c>
      <c r="D2455" s="85">
        <f>IF(COUNTIF(Table2[Tag Number], A2455), 1, 0)</f>
        <v>0</v>
      </c>
      <c r="E2455" s="86">
        <f>IF(COUNTIF(Table3[Tag Number], A2455), 1, 0)</f>
        <v>0</v>
      </c>
      <c r="F2455" s="86">
        <f>IF(COUNTIF(Table4[Tag Number], A2455), 1, 0)</f>
        <v>0</v>
      </c>
      <c r="G2455" s="87">
        <f t="shared" si="78"/>
        <v>0</v>
      </c>
      <c r="H2455" s="88" t="str" cm="1">
        <f t="array" ref="H2455">_xlfn.IFS(OR(_xlfn.XLOOKUP(A2455,Table1[Tag Number],Table1[Status],"-",0)="Dead",
        _xlfn.XLOOKUP(A2455,Table2[Tag Number],Table2[Status],"-",0)="Dead",
        _xlfn.XLOOKUP(A2455,Table3[Tag Number],Table3[Status],"-",0)="Dead",
        _xlfn.XLOOKUP(A2455,Table4[Tag Number],Table4[Status],"-",0)="Dead"),"Dead",
     OR(_xlfn.XLOOKUP(A2455,Table1[Tag Number],Table1[Status],"-",0)="Alive",
        _xlfn.XLOOKUP(A2455,Table2[Tag Number],Table2[Status],"-",0)="Alive",
        _xlfn.XLOOKUP(A2455,Table3[Tag Number],Table3[Status],"-",0)="Alive",
        _xlfn.XLOOKUP(A2455,Table4[Tag Number],Table4[Status],"-",0)="Alive"),"Alive",
     OR(_xlfn.XLOOKUP(A2455,Table1[Tag Number],Table1[Status],"-",0)="-",
        _xlfn.XLOOKUP(A2455,Table2[Tag Number],Table2[Status],"-",0)="-",
        _xlfn.XLOOKUP(A2455,Table3[Tag Number],Table3[Status],"-",0)="-",
        _xlfn.XLOOKUP(A2455,Table4[Tag Number],Table4[Status],"-",0)="-"),
   "-")</f>
        <v>-</v>
      </c>
      <c r="I2455" s="90"/>
      <c r="J2455" s="94"/>
      <c r="K2455" s="95"/>
      <c r="L2455" s="95"/>
      <c r="M2455" s="95"/>
      <c r="N2455" s="96"/>
      <c r="O2455" s="89"/>
      <c r="R2455" t="b">
        <f t="shared" si="77"/>
        <v>0</v>
      </c>
    </row>
    <row r="2456" spans="1:18" ht="15" thickBot="1" x14ac:dyDescent="0.35">
      <c r="A2456" s="2" t="s">
        <v>870</v>
      </c>
      <c r="B2456" s="2" t="s">
        <v>1137</v>
      </c>
      <c r="C2456" s="84">
        <f>IF(COUNTIF(Table1[Tag Number], A2456), 1, 0)</f>
        <v>0</v>
      </c>
      <c r="D2456" s="85">
        <f>IF(COUNTIF(Table2[Tag Number], A2456), 1, 0)</f>
        <v>0</v>
      </c>
      <c r="E2456" s="86">
        <f>IF(COUNTIF(Table3[Tag Number], A2456), 1, 0)</f>
        <v>0</v>
      </c>
      <c r="F2456" s="86">
        <f>IF(COUNTIF(Table4[Tag Number], A2456), 1, 0)</f>
        <v>0</v>
      </c>
      <c r="G2456" s="87">
        <f t="shared" si="78"/>
        <v>0</v>
      </c>
      <c r="H2456" s="88" t="str" cm="1">
        <f t="array" ref="H2456">_xlfn.IFS(OR(_xlfn.XLOOKUP(A2456,Table1[Tag Number],Table1[Status],"-",0)="Dead",
        _xlfn.XLOOKUP(A2456,Table2[Tag Number],Table2[Status],"-",0)="Dead",
        _xlfn.XLOOKUP(A2456,Table3[Tag Number],Table3[Status],"-",0)="Dead",
        _xlfn.XLOOKUP(A2456,Table4[Tag Number],Table4[Status],"-",0)="Dead"),"Dead",
     OR(_xlfn.XLOOKUP(A2456,Table1[Tag Number],Table1[Status],"-",0)="Alive",
        _xlfn.XLOOKUP(A2456,Table2[Tag Number],Table2[Status],"-",0)="Alive",
        _xlfn.XLOOKUP(A2456,Table3[Tag Number],Table3[Status],"-",0)="Alive",
        _xlfn.XLOOKUP(A2456,Table4[Tag Number],Table4[Status],"-",0)="Alive"),"Alive",
     OR(_xlfn.XLOOKUP(A2456,Table1[Tag Number],Table1[Status],"-",0)="-",
        _xlfn.XLOOKUP(A2456,Table2[Tag Number],Table2[Status],"-",0)="-",
        _xlfn.XLOOKUP(A2456,Table3[Tag Number],Table3[Status],"-",0)="-",
        _xlfn.XLOOKUP(A2456,Table4[Tag Number],Table4[Status],"-",0)="-"),
   "-")</f>
        <v>-</v>
      </c>
      <c r="I2456" s="90"/>
      <c r="J2456" s="94"/>
      <c r="K2456" s="95"/>
      <c r="L2456" s="95"/>
      <c r="M2456" s="95"/>
      <c r="N2456" s="96"/>
      <c r="O2456" s="89"/>
      <c r="R2456" t="b">
        <f t="shared" si="77"/>
        <v>0</v>
      </c>
    </row>
    <row r="2457" spans="1:18" ht="15" thickBot="1" x14ac:dyDescent="0.35">
      <c r="A2457" s="3" t="s">
        <v>2857</v>
      </c>
      <c r="B2457" s="3" t="s">
        <v>1137</v>
      </c>
      <c r="C2457" s="84">
        <f>IF(COUNTIF(Table1[Tag Number], A2457), 1, 0)</f>
        <v>0</v>
      </c>
      <c r="D2457" s="85">
        <f>IF(COUNTIF(Table2[Tag Number], A2457), 1, 0)</f>
        <v>0</v>
      </c>
      <c r="E2457" s="86">
        <f>IF(COUNTIF(Table3[Tag Number], A2457), 1, 0)</f>
        <v>0</v>
      </c>
      <c r="F2457" s="86">
        <f>IF(COUNTIF(Table4[Tag Number], A2457), 1, 0)</f>
        <v>0</v>
      </c>
      <c r="G2457" s="87">
        <f t="shared" si="78"/>
        <v>0</v>
      </c>
      <c r="H2457" s="88" t="str" cm="1">
        <f t="array" ref="H2457">_xlfn.IFS(OR(_xlfn.XLOOKUP(A2457,Table1[Tag Number],Table1[Status],"-",0)="Dead",
        _xlfn.XLOOKUP(A2457,Table2[Tag Number],Table2[Status],"-",0)="Dead",
        _xlfn.XLOOKUP(A2457,Table3[Tag Number],Table3[Status],"-",0)="Dead",
        _xlfn.XLOOKUP(A2457,Table4[Tag Number],Table4[Status],"-",0)="Dead"),"Dead",
     OR(_xlfn.XLOOKUP(A2457,Table1[Tag Number],Table1[Status],"-",0)="Alive",
        _xlfn.XLOOKUP(A2457,Table2[Tag Number],Table2[Status],"-",0)="Alive",
        _xlfn.XLOOKUP(A2457,Table3[Tag Number],Table3[Status],"-",0)="Alive",
        _xlfn.XLOOKUP(A2457,Table4[Tag Number],Table4[Status],"-",0)="Alive"),"Alive",
     OR(_xlfn.XLOOKUP(A2457,Table1[Tag Number],Table1[Status],"-",0)="-",
        _xlfn.XLOOKUP(A2457,Table2[Tag Number],Table2[Status],"-",0)="-",
        _xlfn.XLOOKUP(A2457,Table3[Tag Number],Table3[Status],"-",0)="-",
        _xlfn.XLOOKUP(A2457,Table4[Tag Number],Table4[Status],"-",0)="-"),
   "-")</f>
        <v>-</v>
      </c>
      <c r="I2457" s="90"/>
      <c r="J2457" s="94"/>
      <c r="K2457" s="95"/>
      <c r="L2457" s="95"/>
      <c r="M2457" s="95"/>
      <c r="N2457" s="96"/>
      <c r="O2457" s="89"/>
      <c r="R2457" t="b">
        <f t="shared" si="77"/>
        <v>0</v>
      </c>
    </row>
    <row r="2458" spans="1:18" ht="15" thickBot="1" x14ac:dyDescent="0.35">
      <c r="A2458" s="2" t="s">
        <v>381</v>
      </c>
      <c r="B2458" s="2" t="s">
        <v>1145</v>
      </c>
      <c r="C2458" s="84">
        <f>IF(COUNTIF(Table1[Tag Number], A2458), 1, 0)</f>
        <v>0</v>
      </c>
      <c r="D2458" s="85">
        <f>IF(COUNTIF(Table2[Tag Number], A2458), 1, 0)</f>
        <v>0</v>
      </c>
      <c r="E2458" s="86">
        <f>IF(COUNTIF(Table3[Tag Number], A2458), 1, 0)</f>
        <v>0</v>
      </c>
      <c r="F2458" s="86">
        <f>IF(COUNTIF(Table4[Tag Number], A2458), 1, 0)</f>
        <v>0</v>
      </c>
      <c r="G2458" s="87">
        <f t="shared" si="78"/>
        <v>0</v>
      </c>
      <c r="H2458" s="88" t="str" cm="1">
        <f t="array" ref="H2458">_xlfn.IFS(OR(_xlfn.XLOOKUP(A2458,Table1[Tag Number],Table1[Status],"-",0)="Dead",
        _xlfn.XLOOKUP(A2458,Table2[Tag Number],Table2[Status],"-",0)="Dead",
        _xlfn.XLOOKUP(A2458,Table3[Tag Number],Table3[Status],"-",0)="Dead",
        _xlfn.XLOOKUP(A2458,Table4[Tag Number],Table4[Status],"-",0)="Dead"),"Dead",
     OR(_xlfn.XLOOKUP(A2458,Table1[Tag Number],Table1[Status],"-",0)="Alive",
        _xlfn.XLOOKUP(A2458,Table2[Tag Number],Table2[Status],"-",0)="Alive",
        _xlfn.XLOOKUP(A2458,Table3[Tag Number],Table3[Status],"-",0)="Alive",
        _xlfn.XLOOKUP(A2458,Table4[Tag Number],Table4[Status],"-",0)="Alive"),"Alive",
     OR(_xlfn.XLOOKUP(A2458,Table1[Tag Number],Table1[Status],"-",0)="-",
        _xlfn.XLOOKUP(A2458,Table2[Tag Number],Table2[Status],"-",0)="-",
        _xlfn.XLOOKUP(A2458,Table3[Tag Number],Table3[Status],"-",0)="-",
        _xlfn.XLOOKUP(A2458,Table4[Tag Number],Table4[Status],"-",0)="-"),
   "-")</f>
        <v>-</v>
      </c>
      <c r="I2458" s="90"/>
      <c r="J2458" s="94"/>
      <c r="K2458" s="95"/>
      <c r="L2458" s="95"/>
      <c r="M2458" s="95"/>
      <c r="N2458" s="96"/>
      <c r="O2458" s="89"/>
      <c r="R2458" t="b">
        <f t="shared" si="77"/>
        <v>0</v>
      </c>
    </row>
    <row r="2459" spans="1:18" ht="15" thickBot="1" x14ac:dyDescent="0.35">
      <c r="A2459" s="3" t="s">
        <v>523</v>
      </c>
      <c r="B2459" s="3" t="s">
        <v>1137</v>
      </c>
      <c r="C2459" s="84">
        <f>IF(COUNTIF(Table1[Tag Number], A2459), 1, 0)</f>
        <v>0</v>
      </c>
      <c r="D2459" s="85">
        <f>IF(COUNTIF(Table2[Tag Number], A2459), 1, 0)</f>
        <v>0</v>
      </c>
      <c r="E2459" s="86">
        <f>IF(COUNTIF(Table3[Tag Number], A2459), 1, 0)</f>
        <v>0</v>
      </c>
      <c r="F2459" s="86">
        <f>IF(COUNTIF(Table4[Tag Number], A2459), 1, 0)</f>
        <v>0</v>
      </c>
      <c r="G2459" s="87">
        <f t="shared" si="78"/>
        <v>0</v>
      </c>
      <c r="H2459" s="88" t="str" cm="1">
        <f t="array" ref="H2459">_xlfn.IFS(OR(_xlfn.XLOOKUP(A2459,Table1[Tag Number],Table1[Status],"-",0)="Dead",
        _xlfn.XLOOKUP(A2459,Table2[Tag Number],Table2[Status],"-",0)="Dead",
        _xlfn.XLOOKUP(A2459,Table3[Tag Number],Table3[Status],"-",0)="Dead",
        _xlfn.XLOOKUP(A2459,Table4[Tag Number],Table4[Status],"-",0)="Dead"),"Dead",
     OR(_xlfn.XLOOKUP(A2459,Table1[Tag Number],Table1[Status],"-",0)="Alive",
        _xlfn.XLOOKUP(A2459,Table2[Tag Number],Table2[Status],"-",0)="Alive",
        _xlfn.XLOOKUP(A2459,Table3[Tag Number],Table3[Status],"-",0)="Alive",
        _xlfn.XLOOKUP(A2459,Table4[Tag Number],Table4[Status],"-",0)="Alive"),"Alive",
     OR(_xlfn.XLOOKUP(A2459,Table1[Tag Number],Table1[Status],"-",0)="-",
        _xlfn.XLOOKUP(A2459,Table2[Tag Number],Table2[Status],"-",0)="-",
        _xlfn.XLOOKUP(A2459,Table3[Tag Number],Table3[Status],"-",0)="-",
        _xlfn.XLOOKUP(A2459,Table4[Tag Number],Table4[Status],"-",0)="-"),
   "-")</f>
        <v>-</v>
      </c>
      <c r="I2459" s="90"/>
      <c r="J2459" s="94"/>
      <c r="K2459" s="95"/>
      <c r="L2459" s="95"/>
      <c r="M2459" s="95"/>
      <c r="N2459" s="96"/>
      <c r="O2459" s="89"/>
      <c r="R2459" t="b">
        <f t="shared" si="77"/>
        <v>0</v>
      </c>
    </row>
    <row r="2460" spans="1:18" ht="15" thickBot="1" x14ac:dyDescent="0.35">
      <c r="A2460" s="2" t="s">
        <v>2858</v>
      </c>
      <c r="B2460" s="2" t="s">
        <v>1137</v>
      </c>
      <c r="C2460" s="84">
        <f>IF(COUNTIF(Table1[Tag Number], A2460), 1, 0)</f>
        <v>0</v>
      </c>
      <c r="D2460" s="85">
        <f>IF(COUNTIF(Table2[Tag Number], A2460), 1, 0)</f>
        <v>0</v>
      </c>
      <c r="E2460" s="86">
        <f>IF(COUNTIF(Table3[Tag Number], A2460), 1, 0)</f>
        <v>0</v>
      </c>
      <c r="F2460" s="86">
        <f>IF(COUNTIF(Table4[Tag Number], A2460), 1, 0)</f>
        <v>0</v>
      </c>
      <c r="G2460" s="87">
        <f t="shared" si="78"/>
        <v>0</v>
      </c>
      <c r="H2460" s="88" t="str" cm="1">
        <f t="array" ref="H2460">_xlfn.IFS(OR(_xlfn.XLOOKUP(A2460,Table1[Tag Number],Table1[Status],"-",0)="Dead",
        _xlfn.XLOOKUP(A2460,Table2[Tag Number],Table2[Status],"-",0)="Dead",
        _xlfn.XLOOKUP(A2460,Table3[Tag Number],Table3[Status],"-",0)="Dead",
        _xlfn.XLOOKUP(A2460,Table4[Tag Number],Table4[Status],"-",0)="Dead"),"Dead",
     OR(_xlfn.XLOOKUP(A2460,Table1[Tag Number],Table1[Status],"-",0)="Alive",
        _xlfn.XLOOKUP(A2460,Table2[Tag Number],Table2[Status],"-",0)="Alive",
        _xlfn.XLOOKUP(A2460,Table3[Tag Number],Table3[Status],"-",0)="Alive",
        _xlfn.XLOOKUP(A2460,Table4[Tag Number],Table4[Status],"-",0)="Alive"),"Alive",
     OR(_xlfn.XLOOKUP(A2460,Table1[Tag Number],Table1[Status],"-",0)="-",
        _xlfn.XLOOKUP(A2460,Table2[Tag Number],Table2[Status],"-",0)="-",
        _xlfn.XLOOKUP(A2460,Table3[Tag Number],Table3[Status],"-",0)="-",
        _xlfn.XLOOKUP(A2460,Table4[Tag Number],Table4[Status],"-",0)="-"),
   "-")</f>
        <v>-</v>
      </c>
      <c r="I2460" s="90"/>
      <c r="J2460" s="94"/>
      <c r="K2460" s="95"/>
      <c r="L2460" s="95"/>
      <c r="M2460" s="95"/>
      <c r="N2460" s="96"/>
      <c r="O2460" s="89"/>
      <c r="R2460" t="b">
        <f t="shared" si="77"/>
        <v>0</v>
      </c>
    </row>
    <row r="2461" spans="1:18" ht="15" thickBot="1" x14ac:dyDescent="0.35">
      <c r="A2461" s="3" t="s">
        <v>434</v>
      </c>
      <c r="B2461" s="3" t="s">
        <v>1137</v>
      </c>
      <c r="C2461" s="84">
        <f>IF(COUNTIF(Table1[Tag Number], A2461), 1, 0)</f>
        <v>0</v>
      </c>
      <c r="D2461" s="85">
        <f>IF(COUNTIF(Table2[Tag Number], A2461), 1, 0)</f>
        <v>0</v>
      </c>
      <c r="E2461" s="86">
        <f>IF(COUNTIF(Table3[Tag Number], A2461), 1, 0)</f>
        <v>0</v>
      </c>
      <c r="F2461" s="86">
        <f>IF(COUNTIF(Table4[Tag Number], A2461), 1, 0)</f>
        <v>0</v>
      </c>
      <c r="G2461" s="87">
        <f t="shared" si="78"/>
        <v>0</v>
      </c>
      <c r="H2461" s="88" t="str" cm="1">
        <f t="array" ref="H2461">_xlfn.IFS(OR(_xlfn.XLOOKUP(A2461,Table1[Tag Number],Table1[Status],"-",0)="Dead",
        _xlfn.XLOOKUP(A2461,Table2[Tag Number],Table2[Status],"-",0)="Dead",
        _xlfn.XLOOKUP(A2461,Table3[Tag Number],Table3[Status],"-",0)="Dead",
        _xlfn.XLOOKUP(A2461,Table4[Tag Number],Table4[Status],"-",0)="Dead"),"Dead",
     OR(_xlfn.XLOOKUP(A2461,Table1[Tag Number],Table1[Status],"-",0)="Alive",
        _xlfn.XLOOKUP(A2461,Table2[Tag Number],Table2[Status],"-",0)="Alive",
        _xlfn.XLOOKUP(A2461,Table3[Tag Number],Table3[Status],"-",0)="Alive",
        _xlfn.XLOOKUP(A2461,Table4[Tag Number],Table4[Status],"-",0)="Alive"),"Alive",
     OR(_xlfn.XLOOKUP(A2461,Table1[Tag Number],Table1[Status],"-",0)="-",
        _xlfn.XLOOKUP(A2461,Table2[Tag Number],Table2[Status],"-",0)="-",
        _xlfn.XLOOKUP(A2461,Table3[Tag Number],Table3[Status],"-",0)="-",
        _xlfn.XLOOKUP(A2461,Table4[Tag Number],Table4[Status],"-",0)="-"),
   "-")</f>
        <v>-</v>
      </c>
      <c r="I2461" s="90"/>
      <c r="J2461" s="94"/>
      <c r="K2461" s="95"/>
      <c r="L2461" s="95"/>
      <c r="M2461" s="95"/>
      <c r="N2461" s="96"/>
      <c r="O2461" s="89"/>
      <c r="R2461" t="b">
        <f t="shared" si="77"/>
        <v>0</v>
      </c>
    </row>
    <row r="2462" spans="1:18" ht="15" thickBot="1" x14ac:dyDescent="0.35">
      <c r="A2462" s="2" t="s">
        <v>2859</v>
      </c>
      <c r="B2462" s="2" t="s">
        <v>1137</v>
      </c>
      <c r="C2462" s="84">
        <f>IF(COUNTIF(Table1[Tag Number], A2462), 1, 0)</f>
        <v>0</v>
      </c>
      <c r="D2462" s="85">
        <f>IF(COUNTIF(Table2[Tag Number], A2462), 1, 0)</f>
        <v>0</v>
      </c>
      <c r="E2462" s="86">
        <f>IF(COUNTIF(Table3[Tag Number], A2462), 1, 0)</f>
        <v>0</v>
      </c>
      <c r="F2462" s="86">
        <f>IF(COUNTIF(Table4[Tag Number], A2462), 1, 0)</f>
        <v>0</v>
      </c>
      <c r="G2462" s="87">
        <f t="shared" si="78"/>
        <v>0</v>
      </c>
      <c r="H2462" s="88" t="str" cm="1">
        <f t="array" ref="H2462">_xlfn.IFS(OR(_xlfn.XLOOKUP(A2462,Table1[Tag Number],Table1[Status],"-",0)="Dead",
        _xlfn.XLOOKUP(A2462,Table2[Tag Number],Table2[Status],"-",0)="Dead",
        _xlfn.XLOOKUP(A2462,Table3[Tag Number],Table3[Status],"-",0)="Dead",
        _xlfn.XLOOKUP(A2462,Table4[Tag Number],Table4[Status],"-",0)="Dead"),"Dead",
     OR(_xlfn.XLOOKUP(A2462,Table1[Tag Number],Table1[Status],"-",0)="Alive",
        _xlfn.XLOOKUP(A2462,Table2[Tag Number],Table2[Status],"-",0)="Alive",
        _xlfn.XLOOKUP(A2462,Table3[Tag Number],Table3[Status],"-",0)="Alive",
        _xlfn.XLOOKUP(A2462,Table4[Tag Number],Table4[Status],"-",0)="Alive"),"Alive",
     OR(_xlfn.XLOOKUP(A2462,Table1[Tag Number],Table1[Status],"-",0)="-",
        _xlfn.XLOOKUP(A2462,Table2[Tag Number],Table2[Status],"-",0)="-",
        _xlfn.XLOOKUP(A2462,Table3[Tag Number],Table3[Status],"-",0)="-",
        _xlfn.XLOOKUP(A2462,Table4[Tag Number],Table4[Status],"-",0)="-"),
   "-")</f>
        <v>-</v>
      </c>
      <c r="I2462" s="90"/>
      <c r="J2462" s="94"/>
      <c r="K2462" s="95"/>
      <c r="L2462" s="95"/>
      <c r="M2462" s="95"/>
      <c r="N2462" s="96"/>
      <c r="O2462" s="89"/>
      <c r="R2462" t="b">
        <f t="shared" si="77"/>
        <v>0</v>
      </c>
    </row>
    <row r="2463" spans="1:18" ht="15" thickBot="1" x14ac:dyDescent="0.35">
      <c r="A2463" s="3" t="s">
        <v>775</v>
      </c>
      <c r="B2463" s="3" t="s">
        <v>1137</v>
      </c>
      <c r="C2463" s="84">
        <f>IF(COUNTIF(Table1[Tag Number], A2463), 1, 0)</f>
        <v>0</v>
      </c>
      <c r="D2463" s="85">
        <f>IF(COUNTIF(Table2[Tag Number], A2463), 1, 0)</f>
        <v>0</v>
      </c>
      <c r="E2463" s="86">
        <f>IF(COUNTIF(Table3[Tag Number], A2463), 1, 0)</f>
        <v>0</v>
      </c>
      <c r="F2463" s="86">
        <f>IF(COUNTIF(Table4[Tag Number], A2463), 1, 0)</f>
        <v>0</v>
      </c>
      <c r="G2463" s="87">
        <f t="shared" si="78"/>
        <v>0</v>
      </c>
      <c r="H2463" s="88" t="str" cm="1">
        <f t="array" ref="H2463">_xlfn.IFS(OR(_xlfn.XLOOKUP(A2463,Table1[Tag Number],Table1[Status],"-",0)="Dead",
        _xlfn.XLOOKUP(A2463,Table2[Tag Number],Table2[Status],"-",0)="Dead",
        _xlfn.XLOOKUP(A2463,Table3[Tag Number],Table3[Status],"-",0)="Dead",
        _xlfn.XLOOKUP(A2463,Table4[Tag Number],Table4[Status],"-",0)="Dead"),"Dead",
     OR(_xlfn.XLOOKUP(A2463,Table1[Tag Number],Table1[Status],"-",0)="Alive",
        _xlfn.XLOOKUP(A2463,Table2[Tag Number],Table2[Status],"-",0)="Alive",
        _xlfn.XLOOKUP(A2463,Table3[Tag Number],Table3[Status],"-",0)="Alive",
        _xlfn.XLOOKUP(A2463,Table4[Tag Number],Table4[Status],"-",0)="Alive"),"Alive",
     OR(_xlfn.XLOOKUP(A2463,Table1[Tag Number],Table1[Status],"-",0)="-",
        _xlfn.XLOOKUP(A2463,Table2[Tag Number],Table2[Status],"-",0)="-",
        _xlfn.XLOOKUP(A2463,Table3[Tag Number],Table3[Status],"-",0)="-",
        _xlfn.XLOOKUP(A2463,Table4[Tag Number],Table4[Status],"-",0)="-"),
   "-")</f>
        <v>-</v>
      </c>
      <c r="I2463" s="90"/>
      <c r="J2463" s="94"/>
      <c r="K2463" s="95"/>
      <c r="L2463" s="95"/>
      <c r="M2463" s="95"/>
      <c r="N2463" s="96"/>
      <c r="O2463" s="89"/>
      <c r="R2463" t="b">
        <f t="shared" si="77"/>
        <v>0</v>
      </c>
    </row>
    <row r="2464" spans="1:18" ht="15" thickBot="1" x14ac:dyDescent="0.35">
      <c r="A2464" s="2" t="s">
        <v>2860</v>
      </c>
      <c r="B2464" s="2" t="s">
        <v>1137</v>
      </c>
      <c r="C2464" s="84">
        <f>IF(COUNTIF(Table1[Tag Number], A2464), 1, 0)</f>
        <v>0</v>
      </c>
      <c r="D2464" s="85">
        <f>IF(COUNTIF(Table2[Tag Number], A2464), 1, 0)</f>
        <v>0</v>
      </c>
      <c r="E2464" s="86">
        <f>IF(COUNTIF(Table3[Tag Number], A2464), 1, 0)</f>
        <v>0</v>
      </c>
      <c r="F2464" s="86">
        <f>IF(COUNTIF(Table4[Tag Number], A2464), 1, 0)</f>
        <v>0</v>
      </c>
      <c r="G2464" s="87">
        <f t="shared" si="78"/>
        <v>0</v>
      </c>
      <c r="H2464" s="88" t="str" cm="1">
        <f t="array" ref="H2464">_xlfn.IFS(OR(_xlfn.XLOOKUP(A2464,Table1[Tag Number],Table1[Status],"-",0)="Dead",
        _xlfn.XLOOKUP(A2464,Table2[Tag Number],Table2[Status],"-",0)="Dead",
        _xlfn.XLOOKUP(A2464,Table3[Tag Number],Table3[Status],"-",0)="Dead",
        _xlfn.XLOOKUP(A2464,Table4[Tag Number],Table4[Status],"-",0)="Dead"),"Dead",
     OR(_xlfn.XLOOKUP(A2464,Table1[Tag Number],Table1[Status],"-",0)="Alive",
        _xlfn.XLOOKUP(A2464,Table2[Tag Number],Table2[Status],"-",0)="Alive",
        _xlfn.XLOOKUP(A2464,Table3[Tag Number],Table3[Status],"-",0)="Alive",
        _xlfn.XLOOKUP(A2464,Table4[Tag Number],Table4[Status],"-",0)="Alive"),"Alive",
     OR(_xlfn.XLOOKUP(A2464,Table1[Tag Number],Table1[Status],"-",0)="-",
        _xlfn.XLOOKUP(A2464,Table2[Tag Number],Table2[Status],"-",0)="-",
        _xlfn.XLOOKUP(A2464,Table3[Tag Number],Table3[Status],"-",0)="-",
        _xlfn.XLOOKUP(A2464,Table4[Tag Number],Table4[Status],"-",0)="-"),
   "-")</f>
        <v>-</v>
      </c>
      <c r="I2464" s="90"/>
      <c r="J2464" s="94"/>
      <c r="K2464" s="95"/>
      <c r="L2464" s="95"/>
      <c r="M2464" s="95"/>
      <c r="N2464" s="96"/>
      <c r="O2464" s="89"/>
      <c r="R2464" t="b">
        <f t="shared" si="77"/>
        <v>0</v>
      </c>
    </row>
    <row r="2465" spans="1:18" ht="15" thickBot="1" x14ac:dyDescent="0.35">
      <c r="A2465" s="3" t="s">
        <v>2861</v>
      </c>
      <c r="B2465" s="3" t="s">
        <v>1137</v>
      </c>
      <c r="C2465" s="84">
        <f>IF(COUNTIF(Table1[Tag Number], A2465), 1, 0)</f>
        <v>0</v>
      </c>
      <c r="D2465" s="85">
        <f>IF(COUNTIF(Table2[Tag Number], A2465), 1, 0)</f>
        <v>0</v>
      </c>
      <c r="E2465" s="86">
        <f>IF(COUNTIF(Table3[Tag Number], A2465), 1, 0)</f>
        <v>0</v>
      </c>
      <c r="F2465" s="86">
        <f>IF(COUNTIF(Table4[Tag Number], A2465), 1, 0)</f>
        <v>0</v>
      </c>
      <c r="G2465" s="87">
        <f t="shared" si="78"/>
        <v>0</v>
      </c>
      <c r="H2465" s="88" t="str" cm="1">
        <f t="array" ref="H2465">_xlfn.IFS(OR(_xlfn.XLOOKUP(A2465,Table1[Tag Number],Table1[Status],"-",0)="Dead",
        _xlfn.XLOOKUP(A2465,Table2[Tag Number],Table2[Status],"-",0)="Dead",
        _xlfn.XLOOKUP(A2465,Table3[Tag Number],Table3[Status],"-",0)="Dead",
        _xlfn.XLOOKUP(A2465,Table4[Tag Number],Table4[Status],"-",0)="Dead"),"Dead",
     OR(_xlfn.XLOOKUP(A2465,Table1[Tag Number],Table1[Status],"-",0)="Alive",
        _xlfn.XLOOKUP(A2465,Table2[Tag Number],Table2[Status],"-",0)="Alive",
        _xlfn.XLOOKUP(A2465,Table3[Tag Number],Table3[Status],"-",0)="Alive",
        _xlfn.XLOOKUP(A2465,Table4[Tag Number],Table4[Status],"-",0)="Alive"),"Alive",
     OR(_xlfn.XLOOKUP(A2465,Table1[Tag Number],Table1[Status],"-",0)="-",
        _xlfn.XLOOKUP(A2465,Table2[Tag Number],Table2[Status],"-",0)="-",
        _xlfn.XLOOKUP(A2465,Table3[Tag Number],Table3[Status],"-",0)="-",
        _xlfn.XLOOKUP(A2465,Table4[Tag Number],Table4[Status],"-",0)="-"),
   "-")</f>
        <v>-</v>
      </c>
      <c r="I2465" s="90"/>
      <c r="J2465" s="94"/>
      <c r="K2465" s="95"/>
      <c r="L2465" s="95"/>
      <c r="M2465" s="95"/>
      <c r="N2465" s="96"/>
      <c r="O2465" s="89"/>
      <c r="R2465" t="b">
        <f t="shared" si="77"/>
        <v>0</v>
      </c>
    </row>
    <row r="2466" spans="1:18" ht="15" thickBot="1" x14ac:dyDescent="0.35">
      <c r="A2466" s="2" t="s">
        <v>966</v>
      </c>
      <c r="B2466" s="2" t="s">
        <v>1137</v>
      </c>
      <c r="C2466" s="84">
        <f>IF(COUNTIF(Table1[Tag Number], A2466), 1, 0)</f>
        <v>0</v>
      </c>
      <c r="D2466" s="85">
        <f>IF(COUNTIF(Table2[Tag Number], A2466), 1, 0)</f>
        <v>0</v>
      </c>
      <c r="E2466" s="86">
        <f>IF(COUNTIF(Table3[Tag Number], A2466), 1, 0)</f>
        <v>0</v>
      </c>
      <c r="F2466" s="86">
        <f>IF(COUNTIF(Table4[Tag Number], A2466), 1, 0)</f>
        <v>0</v>
      </c>
      <c r="G2466" s="87">
        <f t="shared" si="78"/>
        <v>0</v>
      </c>
      <c r="H2466" s="88" t="str" cm="1">
        <f t="array" ref="H2466">_xlfn.IFS(OR(_xlfn.XLOOKUP(A2466,Table1[Tag Number],Table1[Status],"-",0)="Dead",
        _xlfn.XLOOKUP(A2466,Table2[Tag Number],Table2[Status],"-",0)="Dead",
        _xlfn.XLOOKUP(A2466,Table3[Tag Number],Table3[Status],"-",0)="Dead",
        _xlfn.XLOOKUP(A2466,Table4[Tag Number],Table4[Status],"-",0)="Dead"),"Dead",
     OR(_xlfn.XLOOKUP(A2466,Table1[Tag Number],Table1[Status],"-",0)="Alive",
        _xlfn.XLOOKUP(A2466,Table2[Tag Number],Table2[Status],"-",0)="Alive",
        _xlfn.XLOOKUP(A2466,Table3[Tag Number],Table3[Status],"-",0)="Alive",
        _xlfn.XLOOKUP(A2466,Table4[Tag Number],Table4[Status],"-",0)="Alive"),"Alive",
     OR(_xlfn.XLOOKUP(A2466,Table1[Tag Number],Table1[Status],"-",0)="-",
        _xlfn.XLOOKUP(A2466,Table2[Tag Number],Table2[Status],"-",0)="-",
        _xlfn.XLOOKUP(A2466,Table3[Tag Number],Table3[Status],"-",0)="-",
        _xlfn.XLOOKUP(A2466,Table4[Tag Number],Table4[Status],"-",0)="-"),
   "-")</f>
        <v>-</v>
      </c>
      <c r="I2466" s="90"/>
      <c r="J2466" s="94"/>
      <c r="K2466" s="95"/>
      <c r="L2466" s="95"/>
      <c r="M2466" s="95"/>
      <c r="N2466" s="96"/>
      <c r="O2466" s="89"/>
      <c r="R2466" t="b">
        <f t="shared" si="77"/>
        <v>0</v>
      </c>
    </row>
    <row r="2467" spans="1:18" ht="15" thickBot="1" x14ac:dyDescent="0.35">
      <c r="A2467" s="3" t="s">
        <v>2862</v>
      </c>
      <c r="B2467" s="3" t="s">
        <v>1137</v>
      </c>
      <c r="C2467" s="84">
        <f>IF(COUNTIF(Table1[Tag Number], A2467), 1, 0)</f>
        <v>0</v>
      </c>
      <c r="D2467" s="85">
        <f>IF(COUNTIF(Table2[Tag Number], A2467), 1, 0)</f>
        <v>0</v>
      </c>
      <c r="E2467" s="86">
        <f>IF(COUNTIF(Table3[Tag Number], A2467), 1, 0)</f>
        <v>0</v>
      </c>
      <c r="F2467" s="86">
        <f>IF(COUNTIF(Table4[Tag Number], A2467), 1, 0)</f>
        <v>0</v>
      </c>
      <c r="G2467" s="87">
        <f t="shared" si="78"/>
        <v>0</v>
      </c>
      <c r="H2467" s="88" t="str" cm="1">
        <f t="array" ref="H2467">_xlfn.IFS(OR(_xlfn.XLOOKUP(A2467,Table1[Tag Number],Table1[Status],"-",0)="Dead",
        _xlfn.XLOOKUP(A2467,Table2[Tag Number],Table2[Status],"-",0)="Dead",
        _xlfn.XLOOKUP(A2467,Table3[Tag Number],Table3[Status],"-",0)="Dead",
        _xlfn.XLOOKUP(A2467,Table4[Tag Number],Table4[Status],"-",0)="Dead"),"Dead",
     OR(_xlfn.XLOOKUP(A2467,Table1[Tag Number],Table1[Status],"-",0)="Alive",
        _xlfn.XLOOKUP(A2467,Table2[Tag Number],Table2[Status],"-",0)="Alive",
        _xlfn.XLOOKUP(A2467,Table3[Tag Number],Table3[Status],"-",0)="Alive",
        _xlfn.XLOOKUP(A2467,Table4[Tag Number],Table4[Status],"-",0)="Alive"),"Alive",
     OR(_xlfn.XLOOKUP(A2467,Table1[Tag Number],Table1[Status],"-",0)="-",
        _xlfn.XLOOKUP(A2467,Table2[Tag Number],Table2[Status],"-",0)="-",
        _xlfn.XLOOKUP(A2467,Table3[Tag Number],Table3[Status],"-",0)="-",
        _xlfn.XLOOKUP(A2467,Table4[Tag Number],Table4[Status],"-",0)="-"),
   "-")</f>
        <v>-</v>
      </c>
      <c r="I2467" s="90"/>
      <c r="J2467" s="94"/>
      <c r="K2467" s="95"/>
      <c r="L2467" s="95"/>
      <c r="M2467" s="95"/>
      <c r="N2467" s="96"/>
      <c r="O2467" s="89"/>
      <c r="R2467" t="b">
        <f t="shared" si="77"/>
        <v>0</v>
      </c>
    </row>
    <row r="2468" spans="1:18" ht="15" thickBot="1" x14ac:dyDescent="0.35">
      <c r="A2468" s="2" t="s">
        <v>2863</v>
      </c>
      <c r="B2468" s="2" t="s">
        <v>1137</v>
      </c>
      <c r="C2468" s="84">
        <f>IF(COUNTIF(Table1[Tag Number], A2468), 1, 0)</f>
        <v>0</v>
      </c>
      <c r="D2468" s="85">
        <f>IF(COUNTIF(Table2[Tag Number], A2468), 1, 0)</f>
        <v>0</v>
      </c>
      <c r="E2468" s="86">
        <f>IF(COUNTIF(Table3[Tag Number], A2468), 1, 0)</f>
        <v>0</v>
      </c>
      <c r="F2468" s="86">
        <f>IF(COUNTIF(Table4[Tag Number], A2468), 1, 0)</f>
        <v>0</v>
      </c>
      <c r="G2468" s="87">
        <f t="shared" si="78"/>
        <v>0</v>
      </c>
      <c r="H2468" s="88" t="str" cm="1">
        <f t="array" ref="H2468">_xlfn.IFS(OR(_xlfn.XLOOKUP(A2468,Table1[Tag Number],Table1[Status],"-",0)="Dead",
        _xlfn.XLOOKUP(A2468,Table2[Tag Number],Table2[Status],"-",0)="Dead",
        _xlfn.XLOOKUP(A2468,Table3[Tag Number],Table3[Status],"-",0)="Dead",
        _xlfn.XLOOKUP(A2468,Table4[Tag Number],Table4[Status],"-",0)="Dead"),"Dead",
     OR(_xlfn.XLOOKUP(A2468,Table1[Tag Number],Table1[Status],"-",0)="Alive",
        _xlfn.XLOOKUP(A2468,Table2[Tag Number],Table2[Status],"-",0)="Alive",
        _xlfn.XLOOKUP(A2468,Table3[Tag Number],Table3[Status],"-",0)="Alive",
        _xlfn.XLOOKUP(A2468,Table4[Tag Number],Table4[Status],"-",0)="Alive"),"Alive",
     OR(_xlfn.XLOOKUP(A2468,Table1[Tag Number],Table1[Status],"-",0)="-",
        _xlfn.XLOOKUP(A2468,Table2[Tag Number],Table2[Status],"-",0)="-",
        _xlfn.XLOOKUP(A2468,Table3[Tag Number],Table3[Status],"-",0)="-",
        _xlfn.XLOOKUP(A2468,Table4[Tag Number],Table4[Status],"-",0)="-"),
   "-")</f>
        <v>-</v>
      </c>
      <c r="I2468" s="90"/>
      <c r="J2468" s="94"/>
      <c r="K2468" s="95"/>
      <c r="L2468" s="95"/>
      <c r="M2468" s="95"/>
      <c r="N2468" s="96"/>
      <c r="O2468" s="89"/>
      <c r="R2468" t="b">
        <f t="shared" si="77"/>
        <v>0</v>
      </c>
    </row>
    <row r="2469" spans="1:18" ht="15" thickBot="1" x14ac:dyDescent="0.35">
      <c r="A2469" s="3" t="s">
        <v>342</v>
      </c>
      <c r="B2469" s="3" t="s">
        <v>1137</v>
      </c>
      <c r="C2469" s="84">
        <f>IF(COUNTIF(Table1[Tag Number], A2469), 1, 0)</f>
        <v>0</v>
      </c>
      <c r="D2469" s="85">
        <f>IF(COUNTIF(Table2[Tag Number], A2469), 1, 0)</f>
        <v>0</v>
      </c>
      <c r="E2469" s="86">
        <f>IF(COUNTIF(Table3[Tag Number], A2469), 1, 0)</f>
        <v>0</v>
      </c>
      <c r="F2469" s="86">
        <f>IF(COUNTIF(Table4[Tag Number], A2469), 1, 0)</f>
        <v>0</v>
      </c>
      <c r="G2469" s="87">
        <f t="shared" si="78"/>
        <v>0</v>
      </c>
      <c r="H2469" s="88" t="str" cm="1">
        <f t="array" ref="H2469">_xlfn.IFS(OR(_xlfn.XLOOKUP(A2469,Table1[Tag Number],Table1[Status],"-",0)="Dead",
        _xlfn.XLOOKUP(A2469,Table2[Tag Number],Table2[Status],"-",0)="Dead",
        _xlfn.XLOOKUP(A2469,Table3[Tag Number],Table3[Status],"-",0)="Dead",
        _xlfn.XLOOKUP(A2469,Table4[Tag Number],Table4[Status],"-",0)="Dead"),"Dead",
     OR(_xlfn.XLOOKUP(A2469,Table1[Tag Number],Table1[Status],"-",0)="Alive",
        _xlfn.XLOOKUP(A2469,Table2[Tag Number],Table2[Status],"-",0)="Alive",
        _xlfn.XLOOKUP(A2469,Table3[Tag Number],Table3[Status],"-",0)="Alive",
        _xlfn.XLOOKUP(A2469,Table4[Tag Number],Table4[Status],"-",0)="Alive"),"Alive",
     OR(_xlfn.XLOOKUP(A2469,Table1[Tag Number],Table1[Status],"-",0)="-",
        _xlfn.XLOOKUP(A2469,Table2[Tag Number],Table2[Status],"-",0)="-",
        _xlfn.XLOOKUP(A2469,Table3[Tag Number],Table3[Status],"-",0)="-",
        _xlfn.XLOOKUP(A2469,Table4[Tag Number],Table4[Status],"-",0)="-"),
   "-")</f>
        <v>-</v>
      </c>
      <c r="I2469" s="90"/>
      <c r="J2469" s="94"/>
      <c r="K2469" s="95"/>
      <c r="L2469" s="95"/>
      <c r="M2469" s="95"/>
      <c r="N2469" s="96"/>
      <c r="O2469" s="89"/>
      <c r="R2469" t="b">
        <f t="shared" si="77"/>
        <v>0</v>
      </c>
    </row>
    <row r="2470" spans="1:18" ht="15" thickBot="1" x14ac:dyDescent="0.35">
      <c r="A2470" s="2" t="s">
        <v>836</v>
      </c>
      <c r="B2470" s="2" t="s">
        <v>1137</v>
      </c>
      <c r="C2470" s="84">
        <f>IF(COUNTIF(Table1[Tag Number], A2470), 1, 0)</f>
        <v>0</v>
      </c>
      <c r="D2470" s="85">
        <f>IF(COUNTIF(Table2[Tag Number], A2470), 1, 0)</f>
        <v>0</v>
      </c>
      <c r="E2470" s="86">
        <f>IF(COUNTIF(Table3[Tag Number], A2470), 1, 0)</f>
        <v>0</v>
      </c>
      <c r="F2470" s="86">
        <f>IF(COUNTIF(Table4[Tag Number], A2470), 1, 0)</f>
        <v>0</v>
      </c>
      <c r="G2470" s="87">
        <f t="shared" si="78"/>
        <v>0</v>
      </c>
      <c r="H2470" s="88" t="str" cm="1">
        <f t="array" ref="H2470">_xlfn.IFS(OR(_xlfn.XLOOKUP(A2470,Table1[Tag Number],Table1[Status],"-",0)="Dead",
        _xlfn.XLOOKUP(A2470,Table2[Tag Number],Table2[Status],"-",0)="Dead",
        _xlfn.XLOOKUP(A2470,Table3[Tag Number],Table3[Status],"-",0)="Dead",
        _xlfn.XLOOKUP(A2470,Table4[Tag Number],Table4[Status],"-",0)="Dead"),"Dead",
     OR(_xlfn.XLOOKUP(A2470,Table1[Tag Number],Table1[Status],"-",0)="Alive",
        _xlfn.XLOOKUP(A2470,Table2[Tag Number],Table2[Status],"-",0)="Alive",
        _xlfn.XLOOKUP(A2470,Table3[Tag Number],Table3[Status],"-",0)="Alive",
        _xlfn.XLOOKUP(A2470,Table4[Tag Number],Table4[Status],"-",0)="Alive"),"Alive",
     OR(_xlfn.XLOOKUP(A2470,Table1[Tag Number],Table1[Status],"-",0)="-",
        _xlfn.XLOOKUP(A2470,Table2[Tag Number],Table2[Status],"-",0)="-",
        _xlfn.XLOOKUP(A2470,Table3[Tag Number],Table3[Status],"-",0)="-",
        _xlfn.XLOOKUP(A2470,Table4[Tag Number],Table4[Status],"-",0)="-"),
   "-")</f>
        <v>-</v>
      </c>
      <c r="I2470" s="90"/>
      <c r="J2470" s="94"/>
      <c r="K2470" s="95"/>
      <c r="L2470" s="95"/>
      <c r="M2470" s="95"/>
      <c r="N2470" s="96"/>
      <c r="O2470" s="89"/>
      <c r="R2470" t="b">
        <f t="shared" si="77"/>
        <v>0</v>
      </c>
    </row>
    <row r="2471" spans="1:18" ht="15" thickBot="1" x14ac:dyDescent="0.35">
      <c r="A2471" s="3" t="s">
        <v>366</v>
      </c>
      <c r="B2471" s="3" t="s">
        <v>1137</v>
      </c>
      <c r="C2471" s="84">
        <f>IF(COUNTIF(Table1[Tag Number], A2471), 1, 0)</f>
        <v>0</v>
      </c>
      <c r="D2471" s="85">
        <f>IF(COUNTIF(Table2[Tag Number], A2471), 1, 0)</f>
        <v>0</v>
      </c>
      <c r="E2471" s="86">
        <f>IF(COUNTIF(Table3[Tag Number], A2471), 1, 0)</f>
        <v>0</v>
      </c>
      <c r="F2471" s="86">
        <f>IF(COUNTIF(Table4[Tag Number], A2471), 1, 0)</f>
        <v>0</v>
      </c>
      <c r="G2471" s="87">
        <f t="shared" si="78"/>
        <v>0</v>
      </c>
      <c r="H2471" s="88" t="str" cm="1">
        <f t="array" ref="H2471">_xlfn.IFS(OR(_xlfn.XLOOKUP(A2471,Table1[Tag Number],Table1[Status],"-",0)="Dead",
        _xlfn.XLOOKUP(A2471,Table2[Tag Number],Table2[Status],"-",0)="Dead",
        _xlfn.XLOOKUP(A2471,Table3[Tag Number],Table3[Status],"-",0)="Dead",
        _xlfn.XLOOKUP(A2471,Table4[Tag Number],Table4[Status],"-",0)="Dead"),"Dead",
     OR(_xlfn.XLOOKUP(A2471,Table1[Tag Number],Table1[Status],"-",0)="Alive",
        _xlfn.XLOOKUP(A2471,Table2[Tag Number],Table2[Status],"-",0)="Alive",
        _xlfn.XLOOKUP(A2471,Table3[Tag Number],Table3[Status],"-",0)="Alive",
        _xlfn.XLOOKUP(A2471,Table4[Tag Number],Table4[Status],"-",0)="Alive"),"Alive",
     OR(_xlfn.XLOOKUP(A2471,Table1[Tag Number],Table1[Status],"-",0)="-",
        _xlfn.XLOOKUP(A2471,Table2[Tag Number],Table2[Status],"-",0)="-",
        _xlfn.XLOOKUP(A2471,Table3[Tag Number],Table3[Status],"-",0)="-",
        _xlfn.XLOOKUP(A2471,Table4[Tag Number],Table4[Status],"-",0)="-"),
   "-")</f>
        <v>-</v>
      </c>
      <c r="I2471" s="90"/>
      <c r="J2471" s="94"/>
      <c r="K2471" s="95"/>
      <c r="L2471" s="95"/>
      <c r="M2471" s="95"/>
      <c r="N2471" s="96"/>
      <c r="O2471" s="89"/>
      <c r="R2471" t="b">
        <f t="shared" si="77"/>
        <v>0</v>
      </c>
    </row>
    <row r="2472" spans="1:18" ht="15" thickBot="1" x14ac:dyDescent="0.35">
      <c r="A2472" s="2" t="s">
        <v>725</v>
      </c>
      <c r="B2472" s="2" t="s">
        <v>1137</v>
      </c>
      <c r="C2472" s="84">
        <f>IF(COUNTIF(Table1[Tag Number], A2472), 1, 0)</f>
        <v>0</v>
      </c>
      <c r="D2472" s="85">
        <f>IF(COUNTIF(Table2[Tag Number], A2472), 1, 0)</f>
        <v>0</v>
      </c>
      <c r="E2472" s="86">
        <f>IF(COUNTIF(Table3[Tag Number], A2472), 1, 0)</f>
        <v>0</v>
      </c>
      <c r="F2472" s="86">
        <f>IF(COUNTIF(Table4[Tag Number], A2472), 1, 0)</f>
        <v>0</v>
      </c>
      <c r="G2472" s="87">
        <f t="shared" si="78"/>
        <v>0</v>
      </c>
      <c r="H2472" s="88" t="str" cm="1">
        <f t="array" ref="H2472">_xlfn.IFS(OR(_xlfn.XLOOKUP(A2472,Table1[Tag Number],Table1[Status],"-",0)="Dead",
        _xlfn.XLOOKUP(A2472,Table2[Tag Number],Table2[Status],"-",0)="Dead",
        _xlfn.XLOOKUP(A2472,Table3[Tag Number],Table3[Status],"-",0)="Dead",
        _xlfn.XLOOKUP(A2472,Table4[Tag Number],Table4[Status],"-",0)="Dead"),"Dead",
     OR(_xlfn.XLOOKUP(A2472,Table1[Tag Number],Table1[Status],"-",0)="Alive",
        _xlfn.XLOOKUP(A2472,Table2[Tag Number],Table2[Status],"-",0)="Alive",
        _xlfn.XLOOKUP(A2472,Table3[Tag Number],Table3[Status],"-",0)="Alive",
        _xlfn.XLOOKUP(A2472,Table4[Tag Number],Table4[Status],"-",0)="Alive"),"Alive",
     OR(_xlfn.XLOOKUP(A2472,Table1[Tag Number],Table1[Status],"-",0)="-",
        _xlfn.XLOOKUP(A2472,Table2[Tag Number],Table2[Status],"-",0)="-",
        _xlfn.XLOOKUP(A2472,Table3[Tag Number],Table3[Status],"-",0)="-",
        _xlfn.XLOOKUP(A2472,Table4[Tag Number],Table4[Status],"-",0)="-"),
   "-")</f>
        <v>-</v>
      </c>
      <c r="I2472" s="90"/>
      <c r="J2472" s="94"/>
      <c r="K2472" s="95"/>
      <c r="L2472" s="95"/>
      <c r="M2472" s="95"/>
      <c r="N2472" s="96"/>
      <c r="O2472" s="89"/>
      <c r="R2472" t="b">
        <f t="shared" si="77"/>
        <v>0</v>
      </c>
    </row>
    <row r="2473" spans="1:18" ht="15" thickBot="1" x14ac:dyDescent="0.35">
      <c r="A2473" s="3" t="s">
        <v>2864</v>
      </c>
      <c r="B2473" s="3" t="s">
        <v>1137</v>
      </c>
      <c r="C2473" s="84">
        <f>IF(COUNTIF(Table1[Tag Number], A2473), 1, 0)</f>
        <v>0</v>
      </c>
      <c r="D2473" s="85">
        <f>IF(COUNTIF(Table2[Tag Number], A2473), 1, 0)</f>
        <v>0</v>
      </c>
      <c r="E2473" s="86">
        <f>IF(COUNTIF(Table3[Tag Number], A2473), 1, 0)</f>
        <v>0</v>
      </c>
      <c r="F2473" s="86">
        <f>IF(COUNTIF(Table4[Tag Number], A2473), 1, 0)</f>
        <v>0</v>
      </c>
      <c r="G2473" s="87">
        <f t="shared" si="78"/>
        <v>0</v>
      </c>
      <c r="H2473" s="88" t="str" cm="1">
        <f t="array" ref="H2473">_xlfn.IFS(OR(_xlfn.XLOOKUP(A2473,Table1[Tag Number],Table1[Status],"-",0)="Dead",
        _xlfn.XLOOKUP(A2473,Table2[Tag Number],Table2[Status],"-",0)="Dead",
        _xlfn.XLOOKUP(A2473,Table3[Tag Number],Table3[Status],"-",0)="Dead",
        _xlfn.XLOOKUP(A2473,Table4[Tag Number],Table4[Status],"-",0)="Dead"),"Dead",
     OR(_xlfn.XLOOKUP(A2473,Table1[Tag Number],Table1[Status],"-",0)="Alive",
        _xlfn.XLOOKUP(A2473,Table2[Tag Number],Table2[Status],"-",0)="Alive",
        _xlfn.XLOOKUP(A2473,Table3[Tag Number],Table3[Status],"-",0)="Alive",
        _xlfn.XLOOKUP(A2473,Table4[Tag Number],Table4[Status],"-",0)="Alive"),"Alive",
     OR(_xlfn.XLOOKUP(A2473,Table1[Tag Number],Table1[Status],"-",0)="-",
        _xlfn.XLOOKUP(A2473,Table2[Tag Number],Table2[Status],"-",0)="-",
        _xlfn.XLOOKUP(A2473,Table3[Tag Number],Table3[Status],"-",0)="-",
        _xlfn.XLOOKUP(A2473,Table4[Tag Number],Table4[Status],"-",0)="-"),
   "-")</f>
        <v>-</v>
      </c>
      <c r="I2473" s="90"/>
      <c r="J2473" s="94"/>
      <c r="K2473" s="95"/>
      <c r="L2473" s="95"/>
      <c r="M2473" s="95"/>
      <c r="N2473" s="96"/>
      <c r="O2473" s="89"/>
      <c r="R2473" t="b">
        <f t="shared" si="77"/>
        <v>0</v>
      </c>
    </row>
    <row r="2474" spans="1:18" ht="15" thickBot="1" x14ac:dyDescent="0.35">
      <c r="A2474" s="2" t="s">
        <v>2865</v>
      </c>
      <c r="B2474" s="2" t="s">
        <v>1137</v>
      </c>
      <c r="C2474" s="84">
        <f>IF(COUNTIF(Table1[Tag Number], A2474), 1, 0)</f>
        <v>0</v>
      </c>
      <c r="D2474" s="85">
        <f>IF(COUNTIF(Table2[Tag Number], A2474), 1, 0)</f>
        <v>0</v>
      </c>
      <c r="E2474" s="86">
        <f>IF(COUNTIF(Table3[Tag Number], A2474), 1, 0)</f>
        <v>0</v>
      </c>
      <c r="F2474" s="86">
        <f>IF(COUNTIF(Table4[Tag Number], A2474), 1, 0)</f>
        <v>0</v>
      </c>
      <c r="G2474" s="87">
        <f t="shared" si="78"/>
        <v>0</v>
      </c>
      <c r="H2474" s="88" t="str" cm="1">
        <f t="array" ref="H2474">_xlfn.IFS(OR(_xlfn.XLOOKUP(A2474,Table1[Tag Number],Table1[Status],"-",0)="Dead",
        _xlfn.XLOOKUP(A2474,Table2[Tag Number],Table2[Status],"-",0)="Dead",
        _xlfn.XLOOKUP(A2474,Table3[Tag Number],Table3[Status],"-",0)="Dead",
        _xlfn.XLOOKUP(A2474,Table4[Tag Number],Table4[Status],"-",0)="Dead"),"Dead",
     OR(_xlfn.XLOOKUP(A2474,Table1[Tag Number],Table1[Status],"-",0)="Alive",
        _xlfn.XLOOKUP(A2474,Table2[Tag Number],Table2[Status],"-",0)="Alive",
        _xlfn.XLOOKUP(A2474,Table3[Tag Number],Table3[Status],"-",0)="Alive",
        _xlfn.XLOOKUP(A2474,Table4[Tag Number],Table4[Status],"-",0)="Alive"),"Alive",
     OR(_xlfn.XLOOKUP(A2474,Table1[Tag Number],Table1[Status],"-",0)="-",
        _xlfn.XLOOKUP(A2474,Table2[Tag Number],Table2[Status],"-",0)="-",
        _xlfn.XLOOKUP(A2474,Table3[Tag Number],Table3[Status],"-",0)="-",
        _xlfn.XLOOKUP(A2474,Table4[Tag Number],Table4[Status],"-",0)="-"),
   "-")</f>
        <v>-</v>
      </c>
      <c r="I2474" s="90"/>
      <c r="J2474" s="94"/>
      <c r="K2474" s="95"/>
      <c r="L2474" s="95"/>
      <c r="M2474" s="95"/>
      <c r="N2474" s="96"/>
      <c r="O2474" s="89"/>
      <c r="R2474" t="b">
        <f t="shared" si="77"/>
        <v>0</v>
      </c>
    </row>
    <row r="2475" spans="1:18" ht="15" thickBot="1" x14ac:dyDescent="0.35">
      <c r="A2475" s="3" t="s">
        <v>2866</v>
      </c>
      <c r="B2475" s="3" t="s">
        <v>1137</v>
      </c>
      <c r="C2475" s="84">
        <f>IF(COUNTIF(Table1[Tag Number], A2475), 1, 0)</f>
        <v>0</v>
      </c>
      <c r="D2475" s="85">
        <f>IF(COUNTIF(Table2[Tag Number], A2475), 1, 0)</f>
        <v>0</v>
      </c>
      <c r="E2475" s="86">
        <f>IF(COUNTIF(Table3[Tag Number], A2475), 1, 0)</f>
        <v>0</v>
      </c>
      <c r="F2475" s="86">
        <f>IF(COUNTIF(Table4[Tag Number], A2475), 1, 0)</f>
        <v>0</v>
      </c>
      <c r="G2475" s="87">
        <f t="shared" si="78"/>
        <v>0</v>
      </c>
      <c r="H2475" s="88" t="str" cm="1">
        <f t="array" ref="H2475">_xlfn.IFS(OR(_xlfn.XLOOKUP(A2475,Table1[Tag Number],Table1[Status],"-",0)="Dead",
        _xlfn.XLOOKUP(A2475,Table2[Tag Number],Table2[Status],"-",0)="Dead",
        _xlfn.XLOOKUP(A2475,Table3[Tag Number],Table3[Status],"-",0)="Dead",
        _xlfn.XLOOKUP(A2475,Table4[Tag Number],Table4[Status],"-",0)="Dead"),"Dead",
     OR(_xlfn.XLOOKUP(A2475,Table1[Tag Number],Table1[Status],"-",0)="Alive",
        _xlfn.XLOOKUP(A2475,Table2[Tag Number],Table2[Status],"-",0)="Alive",
        _xlfn.XLOOKUP(A2475,Table3[Tag Number],Table3[Status],"-",0)="Alive",
        _xlfn.XLOOKUP(A2475,Table4[Tag Number],Table4[Status],"-",0)="Alive"),"Alive",
     OR(_xlfn.XLOOKUP(A2475,Table1[Tag Number],Table1[Status],"-",0)="-",
        _xlfn.XLOOKUP(A2475,Table2[Tag Number],Table2[Status],"-",0)="-",
        _xlfn.XLOOKUP(A2475,Table3[Tag Number],Table3[Status],"-",0)="-",
        _xlfn.XLOOKUP(A2475,Table4[Tag Number],Table4[Status],"-",0)="-"),
   "-")</f>
        <v>-</v>
      </c>
      <c r="I2475" s="90"/>
      <c r="J2475" s="94"/>
      <c r="K2475" s="95"/>
      <c r="L2475" s="95"/>
      <c r="M2475" s="95"/>
      <c r="N2475" s="96"/>
      <c r="O2475" s="89"/>
      <c r="R2475" t="b">
        <f t="shared" si="77"/>
        <v>0</v>
      </c>
    </row>
    <row r="2476" spans="1:18" ht="15" thickBot="1" x14ac:dyDescent="0.35">
      <c r="A2476" s="2" t="s">
        <v>2867</v>
      </c>
      <c r="B2476" s="2" t="s">
        <v>1137</v>
      </c>
      <c r="C2476" s="84">
        <f>IF(COUNTIF(Table1[Tag Number], A2476), 1, 0)</f>
        <v>0</v>
      </c>
      <c r="D2476" s="85">
        <f>IF(COUNTIF(Table2[Tag Number], A2476), 1, 0)</f>
        <v>0</v>
      </c>
      <c r="E2476" s="86">
        <f>IF(COUNTIF(Table3[Tag Number], A2476), 1, 0)</f>
        <v>0</v>
      </c>
      <c r="F2476" s="86">
        <f>IF(COUNTIF(Table4[Tag Number], A2476), 1, 0)</f>
        <v>0</v>
      </c>
      <c r="G2476" s="87">
        <f t="shared" si="78"/>
        <v>0</v>
      </c>
      <c r="H2476" s="88" t="str" cm="1">
        <f t="array" ref="H2476">_xlfn.IFS(OR(_xlfn.XLOOKUP(A2476,Table1[Tag Number],Table1[Status],"-",0)="Dead",
        _xlfn.XLOOKUP(A2476,Table2[Tag Number],Table2[Status],"-",0)="Dead",
        _xlfn.XLOOKUP(A2476,Table3[Tag Number],Table3[Status],"-",0)="Dead",
        _xlfn.XLOOKUP(A2476,Table4[Tag Number],Table4[Status],"-",0)="Dead"),"Dead",
     OR(_xlfn.XLOOKUP(A2476,Table1[Tag Number],Table1[Status],"-",0)="Alive",
        _xlfn.XLOOKUP(A2476,Table2[Tag Number],Table2[Status],"-",0)="Alive",
        _xlfn.XLOOKUP(A2476,Table3[Tag Number],Table3[Status],"-",0)="Alive",
        _xlfn.XLOOKUP(A2476,Table4[Tag Number],Table4[Status],"-",0)="Alive"),"Alive",
     OR(_xlfn.XLOOKUP(A2476,Table1[Tag Number],Table1[Status],"-",0)="-",
        _xlfn.XLOOKUP(A2476,Table2[Tag Number],Table2[Status],"-",0)="-",
        _xlfn.XLOOKUP(A2476,Table3[Tag Number],Table3[Status],"-",0)="-",
        _xlfn.XLOOKUP(A2476,Table4[Tag Number],Table4[Status],"-",0)="-"),
   "-")</f>
        <v>-</v>
      </c>
      <c r="I2476" s="90"/>
      <c r="J2476" s="94"/>
      <c r="K2476" s="95"/>
      <c r="L2476" s="95"/>
      <c r="M2476" s="95"/>
      <c r="N2476" s="96"/>
      <c r="O2476" s="89"/>
      <c r="R2476" t="b">
        <f t="shared" si="77"/>
        <v>0</v>
      </c>
    </row>
    <row r="2477" spans="1:18" ht="15" thickBot="1" x14ac:dyDescent="0.35">
      <c r="A2477" s="3" t="s">
        <v>2868</v>
      </c>
      <c r="B2477" s="3" t="s">
        <v>1137</v>
      </c>
      <c r="C2477" s="84">
        <f>IF(COUNTIF(Table1[Tag Number], A2477), 1, 0)</f>
        <v>0</v>
      </c>
      <c r="D2477" s="85">
        <f>IF(COUNTIF(Table2[Tag Number], A2477), 1, 0)</f>
        <v>0</v>
      </c>
      <c r="E2477" s="86">
        <f>IF(COUNTIF(Table3[Tag Number], A2477), 1, 0)</f>
        <v>0</v>
      </c>
      <c r="F2477" s="86">
        <f>IF(COUNTIF(Table4[Tag Number], A2477), 1, 0)</f>
        <v>0</v>
      </c>
      <c r="G2477" s="87">
        <f t="shared" si="78"/>
        <v>0</v>
      </c>
      <c r="H2477" s="88" t="str" cm="1">
        <f t="array" ref="H2477">_xlfn.IFS(OR(_xlfn.XLOOKUP(A2477,Table1[Tag Number],Table1[Status],"-",0)="Dead",
        _xlfn.XLOOKUP(A2477,Table2[Tag Number],Table2[Status],"-",0)="Dead",
        _xlfn.XLOOKUP(A2477,Table3[Tag Number],Table3[Status],"-",0)="Dead",
        _xlfn.XLOOKUP(A2477,Table4[Tag Number],Table4[Status],"-",0)="Dead"),"Dead",
     OR(_xlfn.XLOOKUP(A2477,Table1[Tag Number],Table1[Status],"-",0)="Alive",
        _xlfn.XLOOKUP(A2477,Table2[Tag Number],Table2[Status],"-",0)="Alive",
        _xlfn.XLOOKUP(A2477,Table3[Tag Number],Table3[Status],"-",0)="Alive",
        _xlfn.XLOOKUP(A2477,Table4[Tag Number],Table4[Status],"-",0)="Alive"),"Alive",
     OR(_xlfn.XLOOKUP(A2477,Table1[Tag Number],Table1[Status],"-",0)="-",
        _xlfn.XLOOKUP(A2477,Table2[Tag Number],Table2[Status],"-",0)="-",
        _xlfn.XLOOKUP(A2477,Table3[Tag Number],Table3[Status],"-",0)="-",
        _xlfn.XLOOKUP(A2477,Table4[Tag Number],Table4[Status],"-",0)="-"),
   "-")</f>
        <v>-</v>
      </c>
      <c r="I2477" s="90"/>
      <c r="J2477" s="94"/>
      <c r="K2477" s="95"/>
      <c r="L2477" s="95"/>
      <c r="M2477" s="95"/>
      <c r="N2477" s="96"/>
      <c r="O2477" s="89"/>
      <c r="R2477" t="b">
        <f t="shared" si="77"/>
        <v>0</v>
      </c>
    </row>
    <row r="2478" spans="1:18" ht="15" thickBot="1" x14ac:dyDescent="0.35">
      <c r="A2478" s="2" t="s">
        <v>2869</v>
      </c>
      <c r="B2478" s="2" t="s">
        <v>1137</v>
      </c>
      <c r="C2478" s="84">
        <f>IF(COUNTIF(Table1[Tag Number], A2478), 1, 0)</f>
        <v>0</v>
      </c>
      <c r="D2478" s="85">
        <f>IF(COUNTIF(Table2[Tag Number], A2478), 1, 0)</f>
        <v>0</v>
      </c>
      <c r="E2478" s="86">
        <f>IF(COUNTIF(Table3[Tag Number], A2478), 1, 0)</f>
        <v>0</v>
      </c>
      <c r="F2478" s="86">
        <f>IF(COUNTIF(Table4[Tag Number], A2478), 1, 0)</f>
        <v>0</v>
      </c>
      <c r="G2478" s="87">
        <f t="shared" si="78"/>
        <v>0</v>
      </c>
      <c r="H2478" s="88" t="str" cm="1">
        <f t="array" ref="H2478">_xlfn.IFS(OR(_xlfn.XLOOKUP(A2478,Table1[Tag Number],Table1[Status],"-",0)="Dead",
        _xlfn.XLOOKUP(A2478,Table2[Tag Number],Table2[Status],"-",0)="Dead",
        _xlfn.XLOOKUP(A2478,Table3[Tag Number],Table3[Status],"-",0)="Dead",
        _xlfn.XLOOKUP(A2478,Table4[Tag Number],Table4[Status],"-",0)="Dead"),"Dead",
     OR(_xlfn.XLOOKUP(A2478,Table1[Tag Number],Table1[Status],"-",0)="Alive",
        _xlfn.XLOOKUP(A2478,Table2[Tag Number],Table2[Status],"-",0)="Alive",
        _xlfn.XLOOKUP(A2478,Table3[Tag Number],Table3[Status],"-",0)="Alive",
        _xlfn.XLOOKUP(A2478,Table4[Tag Number],Table4[Status],"-",0)="Alive"),"Alive",
     OR(_xlfn.XLOOKUP(A2478,Table1[Tag Number],Table1[Status],"-",0)="-",
        _xlfn.XLOOKUP(A2478,Table2[Tag Number],Table2[Status],"-",0)="-",
        _xlfn.XLOOKUP(A2478,Table3[Tag Number],Table3[Status],"-",0)="-",
        _xlfn.XLOOKUP(A2478,Table4[Tag Number],Table4[Status],"-",0)="-"),
   "-")</f>
        <v>-</v>
      </c>
      <c r="I2478" s="90"/>
      <c r="J2478" s="94"/>
      <c r="K2478" s="95"/>
      <c r="L2478" s="95"/>
      <c r="M2478" s="95"/>
      <c r="N2478" s="96"/>
      <c r="O2478" s="89"/>
      <c r="R2478" t="b">
        <f t="shared" si="77"/>
        <v>0</v>
      </c>
    </row>
    <row r="2479" spans="1:18" ht="15" thickBot="1" x14ac:dyDescent="0.35">
      <c r="A2479" s="3" t="s">
        <v>372</v>
      </c>
      <c r="B2479" s="3" t="s">
        <v>1137</v>
      </c>
      <c r="C2479" s="84">
        <f>IF(COUNTIF(Table1[Tag Number], A2479), 1, 0)</f>
        <v>0</v>
      </c>
      <c r="D2479" s="85">
        <f>IF(COUNTIF(Table2[Tag Number], A2479), 1, 0)</f>
        <v>0</v>
      </c>
      <c r="E2479" s="86">
        <f>IF(COUNTIF(Table3[Tag Number], A2479), 1, 0)</f>
        <v>0</v>
      </c>
      <c r="F2479" s="86">
        <f>IF(COUNTIF(Table4[Tag Number], A2479), 1, 0)</f>
        <v>0</v>
      </c>
      <c r="G2479" s="87">
        <f t="shared" si="78"/>
        <v>0</v>
      </c>
      <c r="H2479" s="88" t="str" cm="1">
        <f t="array" ref="H2479">_xlfn.IFS(OR(_xlfn.XLOOKUP(A2479,Table1[Tag Number],Table1[Status],"-",0)="Dead",
        _xlfn.XLOOKUP(A2479,Table2[Tag Number],Table2[Status],"-",0)="Dead",
        _xlfn.XLOOKUP(A2479,Table3[Tag Number],Table3[Status],"-",0)="Dead",
        _xlfn.XLOOKUP(A2479,Table4[Tag Number],Table4[Status],"-",0)="Dead"),"Dead",
     OR(_xlfn.XLOOKUP(A2479,Table1[Tag Number],Table1[Status],"-",0)="Alive",
        _xlfn.XLOOKUP(A2479,Table2[Tag Number],Table2[Status],"-",0)="Alive",
        _xlfn.XLOOKUP(A2479,Table3[Tag Number],Table3[Status],"-",0)="Alive",
        _xlfn.XLOOKUP(A2479,Table4[Tag Number],Table4[Status],"-",0)="Alive"),"Alive",
     OR(_xlfn.XLOOKUP(A2479,Table1[Tag Number],Table1[Status],"-",0)="-",
        _xlfn.XLOOKUP(A2479,Table2[Tag Number],Table2[Status],"-",0)="-",
        _xlfn.XLOOKUP(A2479,Table3[Tag Number],Table3[Status],"-",0)="-",
        _xlfn.XLOOKUP(A2479,Table4[Tag Number],Table4[Status],"-",0)="-"),
   "-")</f>
        <v>-</v>
      </c>
      <c r="I2479" s="90"/>
      <c r="J2479" s="94"/>
      <c r="K2479" s="95"/>
      <c r="L2479" s="95"/>
      <c r="M2479" s="95"/>
      <c r="N2479" s="96"/>
      <c r="O2479" s="89"/>
      <c r="R2479" t="b">
        <f t="shared" si="77"/>
        <v>0</v>
      </c>
    </row>
    <row r="2480" spans="1:18" ht="15" thickBot="1" x14ac:dyDescent="0.35">
      <c r="A2480" s="2" t="s">
        <v>2870</v>
      </c>
      <c r="B2480" s="2" t="s">
        <v>1137</v>
      </c>
      <c r="C2480" s="84">
        <f>IF(COUNTIF(Table1[Tag Number], A2480), 1, 0)</f>
        <v>0</v>
      </c>
      <c r="D2480" s="85">
        <f>IF(COUNTIF(Table2[Tag Number], A2480), 1, 0)</f>
        <v>0</v>
      </c>
      <c r="E2480" s="86">
        <f>IF(COUNTIF(Table3[Tag Number], A2480), 1, 0)</f>
        <v>0</v>
      </c>
      <c r="F2480" s="86">
        <f>IF(COUNTIF(Table4[Tag Number], A2480), 1, 0)</f>
        <v>0</v>
      </c>
      <c r="G2480" s="87">
        <f t="shared" si="78"/>
        <v>0</v>
      </c>
      <c r="H2480" s="88" t="str" cm="1">
        <f t="array" ref="H2480">_xlfn.IFS(OR(_xlfn.XLOOKUP(A2480,Table1[Tag Number],Table1[Status],"-",0)="Dead",
        _xlfn.XLOOKUP(A2480,Table2[Tag Number],Table2[Status],"-",0)="Dead",
        _xlfn.XLOOKUP(A2480,Table3[Tag Number],Table3[Status],"-",0)="Dead",
        _xlfn.XLOOKUP(A2480,Table4[Tag Number],Table4[Status],"-",0)="Dead"),"Dead",
     OR(_xlfn.XLOOKUP(A2480,Table1[Tag Number],Table1[Status],"-",0)="Alive",
        _xlfn.XLOOKUP(A2480,Table2[Tag Number],Table2[Status],"-",0)="Alive",
        _xlfn.XLOOKUP(A2480,Table3[Tag Number],Table3[Status],"-",0)="Alive",
        _xlfn.XLOOKUP(A2480,Table4[Tag Number],Table4[Status],"-",0)="Alive"),"Alive",
     OR(_xlfn.XLOOKUP(A2480,Table1[Tag Number],Table1[Status],"-",0)="-",
        _xlfn.XLOOKUP(A2480,Table2[Tag Number],Table2[Status],"-",0)="-",
        _xlfn.XLOOKUP(A2480,Table3[Tag Number],Table3[Status],"-",0)="-",
        _xlfn.XLOOKUP(A2480,Table4[Tag Number],Table4[Status],"-",0)="-"),
   "-")</f>
        <v>-</v>
      </c>
      <c r="I2480" s="90"/>
      <c r="J2480" s="94"/>
      <c r="K2480" s="95"/>
      <c r="L2480" s="95"/>
      <c r="M2480" s="95"/>
      <c r="N2480" s="96"/>
      <c r="O2480" s="89"/>
      <c r="R2480" t="b">
        <f t="shared" si="77"/>
        <v>0</v>
      </c>
    </row>
    <row r="2481" spans="1:18" ht="15" thickBot="1" x14ac:dyDescent="0.35">
      <c r="A2481" s="3" t="s">
        <v>2871</v>
      </c>
      <c r="B2481" s="3" t="s">
        <v>1137</v>
      </c>
      <c r="C2481" s="84">
        <f>IF(COUNTIF(Table1[Tag Number], A2481), 1, 0)</f>
        <v>0</v>
      </c>
      <c r="D2481" s="85">
        <f>IF(COUNTIF(Table2[Tag Number], A2481), 1, 0)</f>
        <v>0</v>
      </c>
      <c r="E2481" s="86">
        <f>IF(COUNTIF(Table3[Tag Number], A2481), 1, 0)</f>
        <v>0</v>
      </c>
      <c r="F2481" s="86">
        <f>IF(COUNTIF(Table4[Tag Number], A2481), 1, 0)</f>
        <v>0</v>
      </c>
      <c r="G2481" s="87">
        <f t="shared" si="78"/>
        <v>0</v>
      </c>
      <c r="H2481" s="88" t="str" cm="1">
        <f t="array" ref="H2481">_xlfn.IFS(OR(_xlfn.XLOOKUP(A2481,Table1[Tag Number],Table1[Status],"-",0)="Dead",
        _xlfn.XLOOKUP(A2481,Table2[Tag Number],Table2[Status],"-",0)="Dead",
        _xlfn.XLOOKUP(A2481,Table3[Tag Number],Table3[Status],"-",0)="Dead",
        _xlfn.XLOOKUP(A2481,Table4[Tag Number],Table4[Status],"-",0)="Dead"),"Dead",
     OR(_xlfn.XLOOKUP(A2481,Table1[Tag Number],Table1[Status],"-",0)="Alive",
        _xlfn.XLOOKUP(A2481,Table2[Tag Number],Table2[Status],"-",0)="Alive",
        _xlfn.XLOOKUP(A2481,Table3[Tag Number],Table3[Status],"-",0)="Alive",
        _xlfn.XLOOKUP(A2481,Table4[Tag Number],Table4[Status],"-",0)="Alive"),"Alive",
     OR(_xlfn.XLOOKUP(A2481,Table1[Tag Number],Table1[Status],"-",0)="-",
        _xlfn.XLOOKUP(A2481,Table2[Tag Number],Table2[Status],"-",0)="-",
        _xlfn.XLOOKUP(A2481,Table3[Tag Number],Table3[Status],"-",0)="-",
        _xlfn.XLOOKUP(A2481,Table4[Tag Number],Table4[Status],"-",0)="-"),
   "-")</f>
        <v>-</v>
      </c>
      <c r="I2481" s="90"/>
      <c r="J2481" s="94"/>
      <c r="K2481" s="95"/>
      <c r="L2481" s="95"/>
      <c r="M2481" s="95"/>
      <c r="N2481" s="96"/>
      <c r="O2481" s="89"/>
      <c r="R2481" t="b">
        <f t="shared" si="77"/>
        <v>0</v>
      </c>
    </row>
    <row r="2482" spans="1:18" ht="15" thickBot="1" x14ac:dyDescent="0.35">
      <c r="A2482" s="2" t="s">
        <v>520</v>
      </c>
      <c r="B2482" s="2" t="s">
        <v>1137</v>
      </c>
      <c r="C2482" s="84">
        <f>IF(COUNTIF(Table1[Tag Number], A2482), 1, 0)</f>
        <v>0</v>
      </c>
      <c r="D2482" s="85">
        <f>IF(COUNTIF(Table2[Tag Number], A2482), 1, 0)</f>
        <v>0</v>
      </c>
      <c r="E2482" s="86">
        <f>IF(COUNTIF(Table3[Tag Number], A2482), 1, 0)</f>
        <v>0</v>
      </c>
      <c r="F2482" s="86">
        <f>IF(COUNTIF(Table4[Tag Number], A2482), 1, 0)</f>
        <v>0</v>
      </c>
      <c r="G2482" s="87">
        <f t="shared" si="78"/>
        <v>0</v>
      </c>
      <c r="H2482" s="88" t="str" cm="1">
        <f t="array" ref="H2482">_xlfn.IFS(OR(_xlfn.XLOOKUP(A2482,Table1[Tag Number],Table1[Status],"-",0)="Dead",
        _xlfn.XLOOKUP(A2482,Table2[Tag Number],Table2[Status],"-",0)="Dead",
        _xlfn.XLOOKUP(A2482,Table3[Tag Number],Table3[Status],"-",0)="Dead",
        _xlfn.XLOOKUP(A2482,Table4[Tag Number],Table4[Status],"-",0)="Dead"),"Dead",
     OR(_xlfn.XLOOKUP(A2482,Table1[Tag Number],Table1[Status],"-",0)="Alive",
        _xlfn.XLOOKUP(A2482,Table2[Tag Number],Table2[Status],"-",0)="Alive",
        _xlfn.XLOOKUP(A2482,Table3[Tag Number],Table3[Status],"-",0)="Alive",
        _xlfn.XLOOKUP(A2482,Table4[Tag Number],Table4[Status],"-",0)="Alive"),"Alive",
     OR(_xlfn.XLOOKUP(A2482,Table1[Tag Number],Table1[Status],"-",0)="-",
        _xlfn.XLOOKUP(A2482,Table2[Tag Number],Table2[Status],"-",0)="-",
        _xlfn.XLOOKUP(A2482,Table3[Tag Number],Table3[Status],"-",0)="-",
        _xlfn.XLOOKUP(A2482,Table4[Tag Number],Table4[Status],"-",0)="-"),
   "-")</f>
        <v>-</v>
      </c>
      <c r="I2482" s="90"/>
      <c r="J2482" s="94"/>
      <c r="K2482" s="95"/>
      <c r="L2482" s="95"/>
      <c r="M2482" s="95"/>
      <c r="N2482" s="96"/>
      <c r="O2482" s="89"/>
      <c r="R2482" t="b">
        <f t="shared" si="77"/>
        <v>0</v>
      </c>
    </row>
    <row r="2483" spans="1:18" ht="15" thickBot="1" x14ac:dyDescent="0.35">
      <c r="A2483" s="3" t="s">
        <v>926</v>
      </c>
      <c r="B2483" s="3" t="s">
        <v>1137</v>
      </c>
      <c r="C2483" s="84">
        <f>IF(COUNTIF(Table1[Tag Number], A2483), 1, 0)</f>
        <v>0</v>
      </c>
      <c r="D2483" s="85">
        <f>IF(COUNTIF(Table2[Tag Number], A2483), 1, 0)</f>
        <v>0</v>
      </c>
      <c r="E2483" s="86">
        <f>IF(COUNTIF(Table3[Tag Number], A2483), 1, 0)</f>
        <v>0</v>
      </c>
      <c r="F2483" s="86">
        <f>IF(COUNTIF(Table4[Tag Number], A2483), 1, 0)</f>
        <v>0</v>
      </c>
      <c r="G2483" s="87">
        <f t="shared" si="78"/>
        <v>0</v>
      </c>
      <c r="H2483" s="88" t="str" cm="1">
        <f t="array" ref="H2483">_xlfn.IFS(OR(_xlfn.XLOOKUP(A2483,Table1[Tag Number],Table1[Status],"-",0)="Dead",
        _xlfn.XLOOKUP(A2483,Table2[Tag Number],Table2[Status],"-",0)="Dead",
        _xlfn.XLOOKUP(A2483,Table3[Tag Number],Table3[Status],"-",0)="Dead",
        _xlfn.XLOOKUP(A2483,Table4[Tag Number],Table4[Status],"-",0)="Dead"),"Dead",
     OR(_xlfn.XLOOKUP(A2483,Table1[Tag Number],Table1[Status],"-",0)="Alive",
        _xlfn.XLOOKUP(A2483,Table2[Tag Number],Table2[Status],"-",0)="Alive",
        _xlfn.XLOOKUP(A2483,Table3[Tag Number],Table3[Status],"-",0)="Alive",
        _xlfn.XLOOKUP(A2483,Table4[Tag Number],Table4[Status],"-",0)="Alive"),"Alive",
     OR(_xlfn.XLOOKUP(A2483,Table1[Tag Number],Table1[Status],"-",0)="-",
        _xlfn.XLOOKUP(A2483,Table2[Tag Number],Table2[Status],"-",0)="-",
        _xlfn.XLOOKUP(A2483,Table3[Tag Number],Table3[Status],"-",0)="-",
        _xlfn.XLOOKUP(A2483,Table4[Tag Number],Table4[Status],"-",0)="-"),
   "-")</f>
        <v>-</v>
      </c>
      <c r="I2483" s="90"/>
      <c r="J2483" s="94"/>
      <c r="K2483" s="95"/>
      <c r="L2483" s="95"/>
      <c r="M2483" s="95"/>
      <c r="N2483" s="96"/>
      <c r="O2483" s="89"/>
      <c r="R2483" t="b">
        <f t="shared" si="77"/>
        <v>0</v>
      </c>
    </row>
    <row r="2484" spans="1:18" ht="15" thickBot="1" x14ac:dyDescent="0.35">
      <c r="A2484" s="2" t="s">
        <v>866</v>
      </c>
      <c r="B2484" s="2" t="s">
        <v>1137</v>
      </c>
      <c r="C2484" s="84">
        <f>IF(COUNTIF(Table1[Tag Number], A2484), 1, 0)</f>
        <v>0</v>
      </c>
      <c r="D2484" s="85">
        <f>IF(COUNTIF(Table2[Tag Number], A2484), 1, 0)</f>
        <v>0</v>
      </c>
      <c r="E2484" s="86">
        <f>IF(COUNTIF(Table3[Tag Number], A2484), 1, 0)</f>
        <v>0</v>
      </c>
      <c r="F2484" s="86">
        <f>IF(COUNTIF(Table4[Tag Number], A2484), 1, 0)</f>
        <v>0</v>
      </c>
      <c r="G2484" s="87">
        <f t="shared" si="78"/>
        <v>0</v>
      </c>
      <c r="H2484" s="88" t="str" cm="1">
        <f t="array" ref="H2484">_xlfn.IFS(OR(_xlfn.XLOOKUP(A2484,Table1[Tag Number],Table1[Status],"-",0)="Dead",
        _xlfn.XLOOKUP(A2484,Table2[Tag Number],Table2[Status],"-",0)="Dead",
        _xlfn.XLOOKUP(A2484,Table3[Tag Number],Table3[Status],"-",0)="Dead",
        _xlfn.XLOOKUP(A2484,Table4[Tag Number],Table4[Status],"-",0)="Dead"),"Dead",
     OR(_xlfn.XLOOKUP(A2484,Table1[Tag Number],Table1[Status],"-",0)="Alive",
        _xlfn.XLOOKUP(A2484,Table2[Tag Number],Table2[Status],"-",0)="Alive",
        _xlfn.XLOOKUP(A2484,Table3[Tag Number],Table3[Status],"-",0)="Alive",
        _xlfn.XLOOKUP(A2484,Table4[Tag Number],Table4[Status],"-",0)="Alive"),"Alive",
     OR(_xlfn.XLOOKUP(A2484,Table1[Tag Number],Table1[Status],"-",0)="-",
        _xlfn.XLOOKUP(A2484,Table2[Tag Number],Table2[Status],"-",0)="-",
        _xlfn.XLOOKUP(A2484,Table3[Tag Number],Table3[Status],"-",0)="-",
        _xlfn.XLOOKUP(A2484,Table4[Tag Number],Table4[Status],"-",0)="-"),
   "-")</f>
        <v>-</v>
      </c>
      <c r="I2484" s="90"/>
      <c r="J2484" s="94"/>
      <c r="K2484" s="95"/>
      <c r="L2484" s="95"/>
      <c r="M2484" s="95"/>
      <c r="N2484" s="96"/>
      <c r="O2484" s="89"/>
      <c r="R2484" t="b">
        <f t="shared" si="77"/>
        <v>0</v>
      </c>
    </row>
    <row r="2485" spans="1:18" ht="15" thickBot="1" x14ac:dyDescent="0.35">
      <c r="A2485" s="3" t="s">
        <v>2872</v>
      </c>
      <c r="B2485" s="3" t="s">
        <v>1137</v>
      </c>
      <c r="C2485" s="84">
        <f>IF(COUNTIF(Table1[Tag Number], A2485), 1, 0)</f>
        <v>0</v>
      </c>
      <c r="D2485" s="85">
        <f>IF(COUNTIF(Table2[Tag Number], A2485), 1, 0)</f>
        <v>0</v>
      </c>
      <c r="E2485" s="86">
        <f>IF(COUNTIF(Table3[Tag Number], A2485), 1, 0)</f>
        <v>0</v>
      </c>
      <c r="F2485" s="86">
        <f>IF(COUNTIF(Table4[Tag Number], A2485), 1, 0)</f>
        <v>0</v>
      </c>
      <c r="G2485" s="87">
        <f t="shared" si="78"/>
        <v>0</v>
      </c>
      <c r="H2485" s="88" t="str" cm="1">
        <f t="array" ref="H2485">_xlfn.IFS(OR(_xlfn.XLOOKUP(A2485,Table1[Tag Number],Table1[Status],"-",0)="Dead",
        _xlfn.XLOOKUP(A2485,Table2[Tag Number],Table2[Status],"-",0)="Dead",
        _xlfn.XLOOKUP(A2485,Table3[Tag Number],Table3[Status],"-",0)="Dead",
        _xlfn.XLOOKUP(A2485,Table4[Tag Number],Table4[Status],"-",0)="Dead"),"Dead",
     OR(_xlfn.XLOOKUP(A2485,Table1[Tag Number],Table1[Status],"-",0)="Alive",
        _xlfn.XLOOKUP(A2485,Table2[Tag Number],Table2[Status],"-",0)="Alive",
        _xlfn.XLOOKUP(A2485,Table3[Tag Number],Table3[Status],"-",0)="Alive",
        _xlfn.XLOOKUP(A2485,Table4[Tag Number],Table4[Status],"-",0)="Alive"),"Alive",
     OR(_xlfn.XLOOKUP(A2485,Table1[Tag Number],Table1[Status],"-",0)="-",
        _xlfn.XLOOKUP(A2485,Table2[Tag Number],Table2[Status],"-",0)="-",
        _xlfn.XLOOKUP(A2485,Table3[Tag Number],Table3[Status],"-",0)="-",
        _xlfn.XLOOKUP(A2485,Table4[Tag Number],Table4[Status],"-",0)="-"),
   "-")</f>
        <v>-</v>
      </c>
      <c r="I2485" s="90"/>
      <c r="J2485" s="94"/>
      <c r="K2485" s="95"/>
      <c r="L2485" s="95"/>
      <c r="M2485" s="95"/>
      <c r="N2485" s="96"/>
      <c r="O2485" s="89"/>
      <c r="R2485" t="b">
        <f t="shared" si="77"/>
        <v>0</v>
      </c>
    </row>
    <row r="2486" spans="1:18" ht="15" thickBot="1" x14ac:dyDescent="0.35">
      <c r="A2486" s="2" t="s">
        <v>2873</v>
      </c>
      <c r="B2486" s="2" t="s">
        <v>1137</v>
      </c>
      <c r="C2486" s="84">
        <f>IF(COUNTIF(Table1[Tag Number], A2486), 1, 0)</f>
        <v>0</v>
      </c>
      <c r="D2486" s="85">
        <f>IF(COUNTIF(Table2[Tag Number], A2486), 1, 0)</f>
        <v>0</v>
      </c>
      <c r="E2486" s="86">
        <f>IF(COUNTIF(Table3[Tag Number], A2486), 1, 0)</f>
        <v>0</v>
      </c>
      <c r="F2486" s="86">
        <f>IF(COUNTIF(Table4[Tag Number], A2486), 1, 0)</f>
        <v>0</v>
      </c>
      <c r="G2486" s="87">
        <f t="shared" si="78"/>
        <v>0</v>
      </c>
      <c r="H2486" s="88" t="str" cm="1">
        <f t="array" ref="H2486">_xlfn.IFS(OR(_xlfn.XLOOKUP(A2486,Table1[Tag Number],Table1[Status],"-",0)="Dead",
        _xlfn.XLOOKUP(A2486,Table2[Tag Number],Table2[Status],"-",0)="Dead",
        _xlfn.XLOOKUP(A2486,Table3[Tag Number],Table3[Status],"-",0)="Dead",
        _xlfn.XLOOKUP(A2486,Table4[Tag Number],Table4[Status],"-",0)="Dead"),"Dead",
     OR(_xlfn.XLOOKUP(A2486,Table1[Tag Number],Table1[Status],"-",0)="Alive",
        _xlfn.XLOOKUP(A2486,Table2[Tag Number],Table2[Status],"-",0)="Alive",
        _xlfn.XLOOKUP(A2486,Table3[Tag Number],Table3[Status],"-",0)="Alive",
        _xlfn.XLOOKUP(A2486,Table4[Tag Number],Table4[Status],"-",0)="Alive"),"Alive",
     OR(_xlfn.XLOOKUP(A2486,Table1[Tag Number],Table1[Status],"-",0)="-",
        _xlfn.XLOOKUP(A2486,Table2[Tag Number],Table2[Status],"-",0)="-",
        _xlfn.XLOOKUP(A2486,Table3[Tag Number],Table3[Status],"-",0)="-",
        _xlfn.XLOOKUP(A2486,Table4[Tag Number],Table4[Status],"-",0)="-"),
   "-")</f>
        <v>-</v>
      </c>
      <c r="I2486" s="90"/>
      <c r="J2486" s="94"/>
      <c r="K2486" s="95"/>
      <c r="L2486" s="95"/>
      <c r="M2486" s="95"/>
      <c r="N2486" s="96"/>
      <c r="O2486" s="89"/>
      <c r="R2486" t="b">
        <f t="shared" si="77"/>
        <v>0</v>
      </c>
    </row>
    <row r="2487" spans="1:18" ht="15" thickBot="1" x14ac:dyDescent="0.35">
      <c r="A2487" s="3" t="s">
        <v>676</v>
      </c>
      <c r="B2487" s="3" t="s">
        <v>1145</v>
      </c>
      <c r="C2487" s="84">
        <f>IF(COUNTIF(Table1[Tag Number], A2487), 1, 0)</f>
        <v>0</v>
      </c>
      <c r="D2487" s="85">
        <f>IF(COUNTIF(Table2[Tag Number], A2487), 1, 0)</f>
        <v>0</v>
      </c>
      <c r="E2487" s="86">
        <f>IF(COUNTIF(Table3[Tag Number], A2487), 1, 0)</f>
        <v>0</v>
      </c>
      <c r="F2487" s="86">
        <f>IF(COUNTIF(Table4[Tag Number], A2487), 1, 0)</f>
        <v>0</v>
      </c>
      <c r="G2487" s="87">
        <f t="shared" si="78"/>
        <v>0</v>
      </c>
      <c r="H2487" s="88" t="str" cm="1">
        <f t="array" ref="H2487">_xlfn.IFS(OR(_xlfn.XLOOKUP(A2487,Table1[Tag Number],Table1[Status],"-",0)="Dead",
        _xlfn.XLOOKUP(A2487,Table2[Tag Number],Table2[Status],"-",0)="Dead",
        _xlfn.XLOOKUP(A2487,Table3[Tag Number],Table3[Status],"-",0)="Dead",
        _xlfn.XLOOKUP(A2487,Table4[Tag Number],Table4[Status],"-",0)="Dead"),"Dead",
     OR(_xlfn.XLOOKUP(A2487,Table1[Tag Number],Table1[Status],"-",0)="Alive",
        _xlfn.XLOOKUP(A2487,Table2[Tag Number],Table2[Status],"-",0)="Alive",
        _xlfn.XLOOKUP(A2487,Table3[Tag Number],Table3[Status],"-",0)="Alive",
        _xlfn.XLOOKUP(A2487,Table4[Tag Number],Table4[Status],"-",0)="Alive"),"Alive",
     OR(_xlfn.XLOOKUP(A2487,Table1[Tag Number],Table1[Status],"-",0)="-",
        _xlfn.XLOOKUP(A2487,Table2[Tag Number],Table2[Status],"-",0)="-",
        _xlfn.XLOOKUP(A2487,Table3[Tag Number],Table3[Status],"-",0)="-",
        _xlfn.XLOOKUP(A2487,Table4[Tag Number],Table4[Status],"-",0)="-"),
   "-")</f>
        <v>-</v>
      </c>
      <c r="I2487" s="90"/>
      <c r="J2487" s="94"/>
      <c r="K2487" s="95"/>
      <c r="L2487" s="95"/>
      <c r="M2487" s="95"/>
      <c r="N2487" s="96"/>
      <c r="O2487" s="89"/>
      <c r="R2487" t="b">
        <f t="shared" si="77"/>
        <v>0</v>
      </c>
    </row>
    <row r="2488" spans="1:18" ht="15" thickBot="1" x14ac:dyDescent="0.35">
      <c r="A2488" s="2" t="s">
        <v>918</v>
      </c>
      <c r="B2488" s="2" t="s">
        <v>1137</v>
      </c>
      <c r="C2488" s="84">
        <f>IF(COUNTIF(Table1[Tag Number], A2488), 1, 0)</f>
        <v>0</v>
      </c>
      <c r="D2488" s="85">
        <f>IF(COUNTIF(Table2[Tag Number], A2488), 1, 0)</f>
        <v>0</v>
      </c>
      <c r="E2488" s="86">
        <f>IF(COUNTIF(Table3[Tag Number], A2488), 1, 0)</f>
        <v>0</v>
      </c>
      <c r="F2488" s="86">
        <f>IF(COUNTIF(Table4[Tag Number], A2488), 1, 0)</f>
        <v>0</v>
      </c>
      <c r="G2488" s="87">
        <f t="shared" si="78"/>
        <v>0</v>
      </c>
      <c r="H2488" s="88" t="str" cm="1">
        <f t="array" ref="H2488">_xlfn.IFS(OR(_xlfn.XLOOKUP(A2488,Table1[Tag Number],Table1[Status],"-",0)="Dead",
        _xlfn.XLOOKUP(A2488,Table2[Tag Number],Table2[Status],"-",0)="Dead",
        _xlfn.XLOOKUP(A2488,Table3[Tag Number],Table3[Status],"-",0)="Dead",
        _xlfn.XLOOKUP(A2488,Table4[Tag Number],Table4[Status],"-",0)="Dead"),"Dead",
     OR(_xlfn.XLOOKUP(A2488,Table1[Tag Number],Table1[Status],"-",0)="Alive",
        _xlfn.XLOOKUP(A2488,Table2[Tag Number],Table2[Status],"-",0)="Alive",
        _xlfn.XLOOKUP(A2488,Table3[Tag Number],Table3[Status],"-",0)="Alive",
        _xlfn.XLOOKUP(A2488,Table4[Tag Number],Table4[Status],"-",0)="Alive"),"Alive",
     OR(_xlfn.XLOOKUP(A2488,Table1[Tag Number],Table1[Status],"-",0)="-",
        _xlfn.XLOOKUP(A2488,Table2[Tag Number],Table2[Status],"-",0)="-",
        _xlfn.XLOOKUP(A2488,Table3[Tag Number],Table3[Status],"-",0)="-",
        _xlfn.XLOOKUP(A2488,Table4[Tag Number],Table4[Status],"-",0)="-"),
   "-")</f>
        <v>-</v>
      </c>
      <c r="I2488" s="90"/>
      <c r="J2488" s="94"/>
      <c r="K2488" s="95"/>
      <c r="L2488" s="95"/>
      <c r="M2488" s="95"/>
      <c r="N2488" s="96"/>
      <c r="O2488" s="89"/>
      <c r="R2488" t="b">
        <f t="shared" si="77"/>
        <v>0</v>
      </c>
    </row>
    <row r="2489" spans="1:18" ht="15" thickBot="1" x14ac:dyDescent="0.35">
      <c r="A2489" s="3" t="s">
        <v>546</v>
      </c>
      <c r="B2489" s="3" t="s">
        <v>1137</v>
      </c>
      <c r="C2489" s="84">
        <f>IF(COUNTIF(Table1[Tag Number], A2489), 1, 0)</f>
        <v>0</v>
      </c>
      <c r="D2489" s="85">
        <f>IF(COUNTIF(Table2[Tag Number], A2489), 1, 0)</f>
        <v>0</v>
      </c>
      <c r="E2489" s="86">
        <f>IF(COUNTIF(Table3[Tag Number], A2489), 1, 0)</f>
        <v>0</v>
      </c>
      <c r="F2489" s="86">
        <f>IF(COUNTIF(Table4[Tag Number], A2489), 1, 0)</f>
        <v>0</v>
      </c>
      <c r="G2489" s="87">
        <f t="shared" si="78"/>
        <v>0</v>
      </c>
      <c r="H2489" s="88" t="str" cm="1">
        <f t="array" ref="H2489">_xlfn.IFS(OR(_xlfn.XLOOKUP(A2489,Table1[Tag Number],Table1[Status],"-",0)="Dead",
        _xlfn.XLOOKUP(A2489,Table2[Tag Number],Table2[Status],"-",0)="Dead",
        _xlfn.XLOOKUP(A2489,Table3[Tag Number],Table3[Status],"-",0)="Dead",
        _xlfn.XLOOKUP(A2489,Table4[Tag Number],Table4[Status],"-",0)="Dead"),"Dead",
     OR(_xlfn.XLOOKUP(A2489,Table1[Tag Number],Table1[Status],"-",0)="Alive",
        _xlfn.XLOOKUP(A2489,Table2[Tag Number],Table2[Status],"-",0)="Alive",
        _xlfn.XLOOKUP(A2489,Table3[Tag Number],Table3[Status],"-",0)="Alive",
        _xlfn.XLOOKUP(A2489,Table4[Tag Number],Table4[Status],"-",0)="Alive"),"Alive",
     OR(_xlfn.XLOOKUP(A2489,Table1[Tag Number],Table1[Status],"-",0)="-",
        _xlfn.XLOOKUP(A2489,Table2[Tag Number],Table2[Status],"-",0)="-",
        _xlfn.XLOOKUP(A2489,Table3[Tag Number],Table3[Status],"-",0)="-",
        _xlfn.XLOOKUP(A2489,Table4[Tag Number],Table4[Status],"-",0)="-"),
   "-")</f>
        <v>-</v>
      </c>
      <c r="I2489" s="90"/>
      <c r="J2489" s="94"/>
      <c r="K2489" s="95"/>
      <c r="L2489" s="95"/>
      <c r="M2489" s="95"/>
      <c r="N2489" s="96"/>
      <c r="O2489" s="89"/>
      <c r="R2489" t="b">
        <f t="shared" si="77"/>
        <v>0</v>
      </c>
    </row>
    <row r="2490" spans="1:18" ht="15" thickBot="1" x14ac:dyDescent="0.35">
      <c r="A2490" s="2" t="s">
        <v>2874</v>
      </c>
      <c r="B2490" s="2" t="s">
        <v>1137</v>
      </c>
      <c r="C2490" s="84">
        <f>IF(COUNTIF(Table1[Tag Number], A2490), 1, 0)</f>
        <v>0</v>
      </c>
      <c r="D2490" s="85">
        <f>IF(COUNTIF(Table2[Tag Number], A2490), 1, 0)</f>
        <v>0</v>
      </c>
      <c r="E2490" s="86">
        <f>IF(COUNTIF(Table3[Tag Number], A2490), 1, 0)</f>
        <v>0</v>
      </c>
      <c r="F2490" s="86">
        <f>IF(COUNTIF(Table4[Tag Number], A2490), 1, 0)</f>
        <v>0</v>
      </c>
      <c r="G2490" s="87">
        <f t="shared" si="78"/>
        <v>0</v>
      </c>
      <c r="H2490" s="88" t="str" cm="1">
        <f t="array" ref="H2490">_xlfn.IFS(OR(_xlfn.XLOOKUP(A2490,Table1[Tag Number],Table1[Status],"-",0)="Dead",
        _xlfn.XLOOKUP(A2490,Table2[Tag Number],Table2[Status],"-",0)="Dead",
        _xlfn.XLOOKUP(A2490,Table3[Tag Number],Table3[Status],"-",0)="Dead",
        _xlfn.XLOOKUP(A2490,Table4[Tag Number],Table4[Status],"-",0)="Dead"),"Dead",
     OR(_xlfn.XLOOKUP(A2490,Table1[Tag Number],Table1[Status],"-",0)="Alive",
        _xlfn.XLOOKUP(A2490,Table2[Tag Number],Table2[Status],"-",0)="Alive",
        _xlfn.XLOOKUP(A2490,Table3[Tag Number],Table3[Status],"-",0)="Alive",
        _xlfn.XLOOKUP(A2490,Table4[Tag Number],Table4[Status],"-",0)="Alive"),"Alive",
     OR(_xlfn.XLOOKUP(A2490,Table1[Tag Number],Table1[Status],"-",0)="-",
        _xlfn.XLOOKUP(A2490,Table2[Tag Number],Table2[Status],"-",0)="-",
        _xlfn.XLOOKUP(A2490,Table3[Tag Number],Table3[Status],"-",0)="-",
        _xlfn.XLOOKUP(A2490,Table4[Tag Number],Table4[Status],"-",0)="-"),
   "-")</f>
        <v>-</v>
      </c>
      <c r="I2490" s="90"/>
      <c r="J2490" s="94"/>
      <c r="K2490" s="95"/>
      <c r="L2490" s="95"/>
      <c r="M2490" s="95"/>
      <c r="N2490" s="96"/>
      <c r="O2490" s="89"/>
      <c r="R2490" t="b">
        <f t="shared" si="77"/>
        <v>0</v>
      </c>
    </row>
    <row r="2491" spans="1:18" ht="15" thickBot="1" x14ac:dyDescent="0.35">
      <c r="A2491" s="3" t="s">
        <v>2875</v>
      </c>
      <c r="B2491" s="3" t="s">
        <v>1137</v>
      </c>
      <c r="C2491" s="84">
        <f>IF(COUNTIF(Table1[Tag Number], A2491), 1, 0)</f>
        <v>0</v>
      </c>
      <c r="D2491" s="85">
        <f>IF(COUNTIF(Table2[Tag Number], A2491), 1, 0)</f>
        <v>0</v>
      </c>
      <c r="E2491" s="86">
        <f>IF(COUNTIF(Table3[Tag Number], A2491), 1, 0)</f>
        <v>0</v>
      </c>
      <c r="F2491" s="86">
        <f>IF(COUNTIF(Table4[Tag Number], A2491), 1, 0)</f>
        <v>0</v>
      </c>
      <c r="G2491" s="87">
        <f t="shared" si="78"/>
        <v>0</v>
      </c>
      <c r="H2491" s="88" t="str" cm="1">
        <f t="array" ref="H2491">_xlfn.IFS(OR(_xlfn.XLOOKUP(A2491,Table1[Tag Number],Table1[Status],"-",0)="Dead",
        _xlfn.XLOOKUP(A2491,Table2[Tag Number],Table2[Status],"-",0)="Dead",
        _xlfn.XLOOKUP(A2491,Table3[Tag Number],Table3[Status],"-",0)="Dead",
        _xlfn.XLOOKUP(A2491,Table4[Tag Number],Table4[Status],"-",0)="Dead"),"Dead",
     OR(_xlfn.XLOOKUP(A2491,Table1[Tag Number],Table1[Status],"-",0)="Alive",
        _xlfn.XLOOKUP(A2491,Table2[Tag Number],Table2[Status],"-",0)="Alive",
        _xlfn.XLOOKUP(A2491,Table3[Tag Number],Table3[Status],"-",0)="Alive",
        _xlfn.XLOOKUP(A2491,Table4[Tag Number],Table4[Status],"-",0)="Alive"),"Alive",
     OR(_xlfn.XLOOKUP(A2491,Table1[Tag Number],Table1[Status],"-",0)="-",
        _xlfn.XLOOKUP(A2491,Table2[Tag Number],Table2[Status],"-",0)="-",
        _xlfn.XLOOKUP(A2491,Table3[Tag Number],Table3[Status],"-",0)="-",
        _xlfn.XLOOKUP(A2491,Table4[Tag Number],Table4[Status],"-",0)="-"),
   "-")</f>
        <v>-</v>
      </c>
      <c r="I2491" s="90"/>
      <c r="J2491" s="94"/>
      <c r="K2491" s="95"/>
      <c r="L2491" s="95"/>
      <c r="M2491" s="95"/>
      <c r="N2491" s="96"/>
      <c r="O2491" s="89"/>
      <c r="R2491" t="b">
        <f t="shared" si="77"/>
        <v>0</v>
      </c>
    </row>
    <row r="2492" spans="1:18" ht="15" thickBot="1" x14ac:dyDescent="0.35">
      <c r="A2492" s="2" t="s">
        <v>2876</v>
      </c>
      <c r="B2492" s="2" t="s">
        <v>1137</v>
      </c>
      <c r="C2492" s="84">
        <f>IF(COUNTIF(Table1[Tag Number], A2492), 1, 0)</f>
        <v>0</v>
      </c>
      <c r="D2492" s="85">
        <f>IF(COUNTIF(Table2[Tag Number], A2492), 1, 0)</f>
        <v>0</v>
      </c>
      <c r="E2492" s="86">
        <f>IF(COUNTIF(Table3[Tag Number], A2492), 1, 0)</f>
        <v>0</v>
      </c>
      <c r="F2492" s="86">
        <f>IF(COUNTIF(Table4[Tag Number], A2492), 1, 0)</f>
        <v>0</v>
      </c>
      <c r="G2492" s="87">
        <f t="shared" si="78"/>
        <v>0</v>
      </c>
      <c r="H2492" s="88" t="str" cm="1">
        <f t="array" ref="H2492">_xlfn.IFS(OR(_xlfn.XLOOKUP(A2492,Table1[Tag Number],Table1[Status],"-",0)="Dead",
        _xlfn.XLOOKUP(A2492,Table2[Tag Number],Table2[Status],"-",0)="Dead",
        _xlfn.XLOOKUP(A2492,Table3[Tag Number],Table3[Status],"-",0)="Dead",
        _xlfn.XLOOKUP(A2492,Table4[Tag Number],Table4[Status],"-",0)="Dead"),"Dead",
     OR(_xlfn.XLOOKUP(A2492,Table1[Tag Number],Table1[Status],"-",0)="Alive",
        _xlfn.XLOOKUP(A2492,Table2[Tag Number],Table2[Status],"-",0)="Alive",
        _xlfn.XLOOKUP(A2492,Table3[Tag Number],Table3[Status],"-",0)="Alive",
        _xlfn.XLOOKUP(A2492,Table4[Tag Number],Table4[Status],"-",0)="Alive"),"Alive",
     OR(_xlfn.XLOOKUP(A2492,Table1[Tag Number],Table1[Status],"-",0)="-",
        _xlfn.XLOOKUP(A2492,Table2[Tag Number],Table2[Status],"-",0)="-",
        _xlfn.XLOOKUP(A2492,Table3[Tag Number],Table3[Status],"-",0)="-",
        _xlfn.XLOOKUP(A2492,Table4[Tag Number],Table4[Status],"-",0)="-"),
   "-")</f>
        <v>-</v>
      </c>
      <c r="I2492" s="90"/>
      <c r="J2492" s="94"/>
      <c r="K2492" s="95"/>
      <c r="L2492" s="95"/>
      <c r="M2492" s="95"/>
      <c r="N2492" s="96"/>
      <c r="O2492" s="89"/>
      <c r="R2492" t="b">
        <f t="shared" si="77"/>
        <v>0</v>
      </c>
    </row>
    <row r="2493" spans="1:18" ht="15" thickBot="1" x14ac:dyDescent="0.35">
      <c r="A2493" s="3" t="s">
        <v>2877</v>
      </c>
      <c r="B2493" s="3" t="s">
        <v>1137</v>
      </c>
      <c r="C2493" s="84">
        <f>IF(COUNTIF(Table1[Tag Number], A2493), 1, 0)</f>
        <v>0</v>
      </c>
      <c r="D2493" s="85">
        <f>IF(COUNTIF(Table2[Tag Number], A2493), 1, 0)</f>
        <v>0</v>
      </c>
      <c r="E2493" s="86">
        <f>IF(COUNTIF(Table3[Tag Number], A2493), 1, 0)</f>
        <v>0</v>
      </c>
      <c r="F2493" s="86">
        <f>IF(COUNTIF(Table4[Tag Number], A2493), 1, 0)</f>
        <v>0</v>
      </c>
      <c r="G2493" s="87">
        <f t="shared" si="78"/>
        <v>0</v>
      </c>
      <c r="H2493" s="88" t="str" cm="1">
        <f t="array" ref="H2493">_xlfn.IFS(OR(_xlfn.XLOOKUP(A2493,Table1[Tag Number],Table1[Status],"-",0)="Dead",
        _xlfn.XLOOKUP(A2493,Table2[Tag Number],Table2[Status],"-",0)="Dead",
        _xlfn.XLOOKUP(A2493,Table3[Tag Number],Table3[Status],"-",0)="Dead",
        _xlfn.XLOOKUP(A2493,Table4[Tag Number],Table4[Status],"-",0)="Dead"),"Dead",
     OR(_xlfn.XLOOKUP(A2493,Table1[Tag Number],Table1[Status],"-",0)="Alive",
        _xlfn.XLOOKUP(A2493,Table2[Tag Number],Table2[Status],"-",0)="Alive",
        _xlfn.XLOOKUP(A2493,Table3[Tag Number],Table3[Status],"-",0)="Alive",
        _xlfn.XLOOKUP(A2493,Table4[Tag Number],Table4[Status],"-",0)="Alive"),"Alive",
     OR(_xlfn.XLOOKUP(A2493,Table1[Tag Number],Table1[Status],"-",0)="-",
        _xlfn.XLOOKUP(A2493,Table2[Tag Number],Table2[Status],"-",0)="-",
        _xlfn.XLOOKUP(A2493,Table3[Tag Number],Table3[Status],"-",0)="-",
        _xlfn.XLOOKUP(A2493,Table4[Tag Number],Table4[Status],"-",0)="-"),
   "-")</f>
        <v>-</v>
      </c>
      <c r="I2493" s="90"/>
      <c r="J2493" s="94"/>
      <c r="K2493" s="95"/>
      <c r="L2493" s="95"/>
      <c r="M2493" s="95"/>
      <c r="N2493" s="96"/>
      <c r="O2493" s="89"/>
      <c r="R2493" t="b">
        <f t="shared" si="77"/>
        <v>0</v>
      </c>
    </row>
    <row r="2494" spans="1:18" ht="15" thickBot="1" x14ac:dyDescent="0.35">
      <c r="A2494" s="2" t="s">
        <v>2878</v>
      </c>
      <c r="B2494" s="2" t="s">
        <v>1137</v>
      </c>
      <c r="C2494" s="84">
        <f>IF(COUNTIF(Table1[Tag Number], A2494), 1, 0)</f>
        <v>0</v>
      </c>
      <c r="D2494" s="85">
        <f>IF(COUNTIF(Table2[Tag Number], A2494), 1, 0)</f>
        <v>0</v>
      </c>
      <c r="E2494" s="86">
        <f>IF(COUNTIF(Table3[Tag Number], A2494), 1, 0)</f>
        <v>0</v>
      </c>
      <c r="F2494" s="86">
        <f>IF(COUNTIF(Table4[Tag Number], A2494), 1, 0)</f>
        <v>0</v>
      </c>
      <c r="G2494" s="87">
        <f t="shared" si="78"/>
        <v>0</v>
      </c>
      <c r="H2494" s="88" t="str" cm="1">
        <f t="array" ref="H2494">_xlfn.IFS(OR(_xlfn.XLOOKUP(A2494,Table1[Tag Number],Table1[Status],"-",0)="Dead",
        _xlfn.XLOOKUP(A2494,Table2[Tag Number],Table2[Status],"-",0)="Dead",
        _xlfn.XLOOKUP(A2494,Table3[Tag Number],Table3[Status],"-",0)="Dead",
        _xlfn.XLOOKUP(A2494,Table4[Tag Number],Table4[Status],"-",0)="Dead"),"Dead",
     OR(_xlfn.XLOOKUP(A2494,Table1[Tag Number],Table1[Status],"-",0)="Alive",
        _xlfn.XLOOKUP(A2494,Table2[Tag Number],Table2[Status],"-",0)="Alive",
        _xlfn.XLOOKUP(A2494,Table3[Tag Number],Table3[Status],"-",0)="Alive",
        _xlfn.XLOOKUP(A2494,Table4[Tag Number],Table4[Status],"-",0)="Alive"),"Alive",
     OR(_xlfn.XLOOKUP(A2494,Table1[Tag Number],Table1[Status],"-",0)="-",
        _xlfn.XLOOKUP(A2494,Table2[Tag Number],Table2[Status],"-",0)="-",
        _xlfn.XLOOKUP(A2494,Table3[Tag Number],Table3[Status],"-",0)="-",
        _xlfn.XLOOKUP(A2494,Table4[Tag Number],Table4[Status],"-",0)="-"),
   "-")</f>
        <v>-</v>
      </c>
      <c r="I2494" s="90"/>
      <c r="J2494" s="94"/>
      <c r="K2494" s="95"/>
      <c r="L2494" s="95"/>
      <c r="M2494" s="95"/>
      <c r="N2494" s="96"/>
      <c r="O2494" s="89"/>
      <c r="R2494" t="b">
        <f t="shared" si="77"/>
        <v>0</v>
      </c>
    </row>
    <row r="2495" spans="1:18" ht="15" thickBot="1" x14ac:dyDescent="0.35">
      <c r="A2495" s="3" t="s">
        <v>2879</v>
      </c>
      <c r="B2495" s="3" t="s">
        <v>1137</v>
      </c>
      <c r="C2495" s="84">
        <f>IF(COUNTIF(Table1[Tag Number], A2495), 1, 0)</f>
        <v>0</v>
      </c>
      <c r="D2495" s="85">
        <f>IF(COUNTIF(Table2[Tag Number], A2495), 1, 0)</f>
        <v>0</v>
      </c>
      <c r="E2495" s="86">
        <f>IF(COUNTIF(Table3[Tag Number], A2495), 1, 0)</f>
        <v>0</v>
      </c>
      <c r="F2495" s="86">
        <f>IF(COUNTIF(Table4[Tag Number], A2495), 1, 0)</f>
        <v>0</v>
      </c>
      <c r="G2495" s="87">
        <f t="shared" si="78"/>
        <v>0</v>
      </c>
      <c r="H2495" s="88" t="str" cm="1">
        <f t="array" ref="H2495">_xlfn.IFS(OR(_xlfn.XLOOKUP(A2495,Table1[Tag Number],Table1[Status],"-",0)="Dead",
        _xlfn.XLOOKUP(A2495,Table2[Tag Number],Table2[Status],"-",0)="Dead",
        _xlfn.XLOOKUP(A2495,Table3[Tag Number],Table3[Status],"-",0)="Dead",
        _xlfn.XLOOKUP(A2495,Table4[Tag Number],Table4[Status],"-",0)="Dead"),"Dead",
     OR(_xlfn.XLOOKUP(A2495,Table1[Tag Number],Table1[Status],"-",0)="Alive",
        _xlfn.XLOOKUP(A2495,Table2[Tag Number],Table2[Status],"-",0)="Alive",
        _xlfn.XLOOKUP(A2495,Table3[Tag Number],Table3[Status],"-",0)="Alive",
        _xlfn.XLOOKUP(A2495,Table4[Tag Number],Table4[Status],"-",0)="Alive"),"Alive",
     OR(_xlfn.XLOOKUP(A2495,Table1[Tag Number],Table1[Status],"-",0)="-",
        _xlfn.XLOOKUP(A2495,Table2[Tag Number],Table2[Status],"-",0)="-",
        _xlfn.XLOOKUP(A2495,Table3[Tag Number],Table3[Status],"-",0)="-",
        _xlfn.XLOOKUP(A2495,Table4[Tag Number],Table4[Status],"-",0)="-"),
   "-")</f>
        <v>-</v>
      </c>
      <c r="I2495" s="90"/>
      <c r="J2495" s="94"/>
      <c r="K2495" s="95"/>
      <c r="L2495" s="95"/>
      <c r="M2495" s="95"/>
      <c r="N2495" s="96"/>
      <c r="O2495" s="89"/>
      <c r="R2495" t="b">
        <f t="shared" si="77"/>
        <v>0</v>
      </c>
    </row>
    <row r="2496" spans="1:18" ht="15" thickBot="1" x14ac:dyDescent="0.35">
      <c r="A2496" s="2" t="s">
        <v>2880</v>
      </c>
      <c r="B2496" s="2" t="s">
        <v>1137</v>
      </c>
      <c r="C2496" s="84">
        <f>IF(COUNTIF(Table1[Tag Number], A2496), 1, 0)</f>
        <v>0</v>
      </c>
      <c r="D2496" s="85">
        <f>IF(COUNTIF(Table2[Tag Number], A2496), 1, 0)</f>
        <v>0</v>
      </c>
      <c r="E2496" s="86">
        <f>IF(COUNTIF(Table3[Tag Number], A2496), 1, 0)</f>
        <v>0</v>
      </c>
      <c r="F2496" s="86">
        <f>IF(COUNTIF(Table4[Tag Number], A2496), 1, 0)</f>
        <v>0</v>
      </c>
      <c r="G2496" s="87">
        <f t="shared" si="78"/>
        <v>0</v>
      </c>
      <c r="H2496" s="88" t="str" cm="1">
        <f t="array" ref="H2496">_xlfn.IFS(OR(_xlfn.XLOOKUP(A2496,Table1[Tag Number],Table1[Status],"-",0)="Dead",
        _xlfn.XLOOKUP(A2496,Table2[Tag Number],Table2[Status],"-",0)="Dead",
        _xlfn.XLOOKUP(A2496,Table3[Tag Number],Table3[Status],"-",0)="Dead",
        _xlfn.XLOOKUP(A2496,Table4[Tag Number],Table4[Status],"-",0)="Dead"),"Dead",
     OR(_xlfn.XLOOKUP(A2496,Table1[Tag Number],Table1[Status],"-",0)="Alive",
        _xlfn.XLOOKUP(A2496,Table2[Tag Number],Table2[Status],"-",0)="Alive",
        _xlfn.XLOOKUP(A2496,Table3[Tag Number],Table3[Status],"-",0)="Alive",
        _xlfn.XLOOKUP(A2496,Table4[Tag Number],Table4[Status],"-",0)="Alive"),"Alive",
     OR(_xlfn.XLOOKUP(A2496,Table1[Tag Number],Table1[Status],"-",0)="-",
        _xlfn.XLOOKUP(A2496,Table2[Tag Number],Table2[Status],"-",0)="-",
        _xlfn.XLOOKUP(A2496,Table3[Tag Number],Table3[Status],"-",0)="-",
        _xlfn.XLOOKUP(A2496,Table4[Tag Number],Table4[Status],"-",0)="-"),
   "-")</f>
        <v>-</v>
      </c>
      <c r="I2496" s="90"/>
      <c r="J2496" s="94"/>
      <c r="K2496" s="95"/>
      <c r="L2496" s="95"/>
      <c r="M2496" s="95"/>
      <c r="N2496" s="96"/>
      <c r="O2496" s="89"/>
      <c r="R2496" t="b">
        <f t="shared" si="77"/>
        <v>0</v>
      </c>
    </row>
    <row r="2497" spans="1:18" ht="15" thickBot="1" x14ac:dyDescent="0.35">
      <c r="A2497" s="3" t="s">
        <v>2881</v>
      </c>
      <c r="B2497" s="3" t="s">
        <v>1137</v>
      </c>
      <c r="C2497" s="84">
        <f>IF(COUNTIF(Table1[Tag Number], A2497), 1, 0)</f>
        <v>0</v>
      </c>
      <c r="D2497" s="85">
        <f>IF(COUNTIF(Table2[Tag Number], A2497), 1, 0)</f>
        <v>0</v>
      </c>
      <c r="E2497" s="86">
        <f>IF(COUNTIF(Table3[Tag Number], A2497), 1, 0)</f>
        <v>0</v>
      </c>
      <c r="F2497" s="86">
        <f>IF(COUNTIF(Table4[Tag Number], A2497), 1, 0)</f>
        <v>0</v>
      </c>
      <c r="G2497" s="87">
        <f t="shared" si="78"/>
        <v>0</v>
      </c>
      <c r="H2497" s="88" t="str" cm="1">
        <f t="array" ref="H2497">_xlfn.IFS(OR(_xlfn.XLOOKUP(A2497,Table1[Tag Number],Table1[Status],"-",0)="Dead",
        _xlfn.XLOOKUP(A2497,Table2[Tag Number],Table2[Status],"-",0)="Dead",
        _xlfn.XLOOKUP(A2497,Table3[Tag Number],Table3[Status],"-",0)="Dead",
        _xlfn.XLOOKUP(A2497,Table4[Tag Number],Table4[Status],"-",0)="Dead"),"Dead",
     OR(_xlfn.XLOOKUP(A2497,Table1[Tag Number],Table1[Status],"-",0)="Alive",
        _xlfn.XLOOKUP(A2497,Table2[Tag Number],Table2[Status],"-",0)="Alive",
        _xlfn.XLOOKUP(A2497,Table3[Tag Number],Table3[Status],"-",0)="Alive",
        _xlfn.XLOOKUP(A2497,Table4[Tag Number],Table4[Status],"-",0)="Alive"),"Alive",
     OR(_xlfn.XLOOKUP(A2497,Table1[Tag Number],Table1[Status],"-",0)="-",
        _xlfn.XLOOKUP(A2497,Table2[Tag Number],Table2[Status],"-",0)="-",
        _xlfn.XLOOKUP(A2497,Table3[Tag Number],Table3[Status],"-",0)="-",
        _xlfn.XLOOKUP(A2497,Table4[Tag Number],Table4[Status],"-",0)="-"),
   "-")</f>
        <v>-</v>
      </c>
      <c r="I2497" s="90"/>
      <c r="J2497" s="94"/>
      <c r="K2497" s="95"/>
      <c r="L2497" s="95"/>
      <c r="M2497" s="95"/>
      <c r="N2497" s="96"/>
      <c r="O2497" s="89"/>
      <c r="R2497" t="b">
        <f t="shared" si="77"/>
        <v>0</v>
      </c>
    </row>
    <row r="2498" spans="1:18" ht="15" thickBot="1" x14ac:dyDescent="0.35">
      <c r="A2498" s="2" t="s">
        <v>789</v>
      </c>
      <c r="B2498" s="2" t="s">
        <v>1137</v>
      </c>
      <c r="C2498" s="84">
        <f>IF(COUNTIF(Table1[Tag Number], A2498), 1, 0)</f>
        <v>0</v>
      </c>
      <c r="D2498" s="85">
        <f>IF(COUNTIF(Table2[Tag Number], A2498), 1, 0)</f>
        <v>0</v>
      </c>
      <c r="E2498" s="86">
        <f>IF(COUNTIF(Table3[Tag Number], A2498), 1, 0)</f>
        <v>0</v>
      </c>
      <c r="F2498" s="86">
        <f>IF(COUNTIF(Table4[Tag Number], A2498), 1, 0)</f>
        <v>0</v>
      </c>
      <c r="G2498" s="87">
        <f t="shared" si="78"/>
        <v>0</v>
      </c>
      <c r="H2498" s="88" t="str" cm="1">
        <f t="array" ref="H2498">_xlfn.IFS(OR(_xlfn.XLOOKUP(A2498,Table1[Tag Number],Table1[Status],"-",0)="Dead",
        _xlfn.XLOOKUP(A2498,Table2[Tag Number],Table2[Status],"-",0)="Dead",
        _xlfn.XLOOKUP(A2498,Table3[Tag Number],Table3[Status],"-",0)="Dead",
        _xlfn.XLOOKUP(A2498,Table4[Tag Number],Table4[Status],"-",0)="Dead"),"Dead",
     OR(_xlfn.XLOOKUP(A2498,Table1[Tag Number],Table1[Status],"-",0)="Alive",
        _xlfn.XLOOKUP(A2498,Table2[Tag Number],Table2[Status],"-",0)="Alive",
        _xlfn.XLOOKUP(A2498,Table3[Tag Number],Table3[Status],"-",0)="Alive",
        _xlfn.XLOOKUP(A2498,Table4[Tag Number],Table4[Status],"-",0)="Alive"),"Alive",
     OR(_xlfn.XLOOKUP(A2498,Table1[Tag Number],Table1[Status],"-",0)="-",
        _xlfn.XLOOKUP(A2498,Table2[Tag Number],Table2[Status],"-",0)="-",
        _xlfn.XLOOKUP(A2498,Table3[Tag Number],Table3[Status],"-",0)="-",
        _xlfn.XLOOKUP(A2498,Table4[Tag Number],Table4[Status],"-",0)="-"),
   "-")</f>
        <v>-</v>
      </c>
      <c r="I2498" s="90"/>
      <c r="J2498" s="94"/>
      <c r="K2498" s="95"/>
      <c r="L2498" s="95"/>
      <c r="M2498" s="95"/>
      <c r="N2498" s="96"/>
      <c r="O2498" s="89"/>
      <c r="R2498" t="b">
        <f t="shared" si="77"/>
        <v>0</v>
      </c>
    </row>
    <row r="2499" spans="1:18" ht="15" thickBot="1" x14ac:dyDescent="0.35">
      <c r="A2499" s="3" t="s">
        <v>2882</v>
      </c>
      <c r="B2499" s="3" t="s">
        <v>1137</v>
      </c>
      <c r="C2499" s="84">
        <f>IF(COUNTIF(Table1[Tag Number], A2499), 1, 0)</f>
        <v>0</v>
      </c>
      <c r="D2499" s="85">
        <f>IF(COUNTIF(Table2[Tag Number], A2499), 1, 0)</f>
        <v>0</v>
      </c>
      <c r="E2499" s="86">
        <f>IF(COUNTIF(Table3[Tag Number], A2499), 1, 0)</f>
        <v>0</v>
      </c>
      <c r="F2499" s="86">
        <f>IF(COUNTIF(Table4[Tag Number], A2499), 1, 0)</f>
        <v>0</v>
      </c>
      <c r="G2499" s="87">
        <f t="shared" si="78"/>
        <v>0</v>
      </c>
      <c r="H2499" s="88" t="str" cm="1">
        <f t="array" ref="H2499">_xlfn.IFS(OR(_xlfn.XLOOKUP(A2499,Table1[Tag Number],Table1[Status],"-",0)="Dead",
        _xlfn.XLOOKUP(A2499,Table2[Tag Number],Table2[Status],"-",0)="Dead",
        _xlfn.XLOOKUP(A2499,Table3[Tag Number],Table3[Status],"-",0)="Dead",
        _xlfn.XLOOKUP(A2499,Table4[Tag Number],Table4[Status],"-",0)="Dead"),"Dead",
     OR(_xlfn.XLOOKUP(A2499,Table1[Tag Number],Table1[Status],"-",0)="Alive",
        _xlfn.XLOOKUP(A2499,Table2[Tag Number],Table2[Status],"-",0)="Alive",
        _xlfn.XLOOKUP(A2499,Table3[Tag Number],Table3[Status],"-",0)="Alive",
        _xlfn.XLOOKUP(A2499,Table4[Tag Number],Table4[Status],"-",0)="Alive"),"Alive",
     OR(_xlfn.XLOOKUP(A2499,Table1[Tag Number],Table1[Status],"-",0)="-",
        _xlfn.XLOOKUP(A2499,Table2[Tag Number],Table2[Status],"-",0)="-",
        _xlfn.XLOOKUP(A2499,Table3[Tag Number],Table3[Status],"-",0)="-",
        _xlfn.XLOOKUP(A2499,Table4[Tag Number],Table4[Status],"-",0)="-"),
   "-")</f>
        <v>-</v>
      </c>
      <c r="I2499" s="90"/>
      <c r="J2499" s="94"/>
      <c r="K2499" s="95"/>
      <c r="L2499" s="95"/>
      <c r="M2499" s="95"/>
      <c r="N2499" s="96"/>
      <c r="O2499" s="89"/>
      <c r="R2499" t="b">
        <f t="shared" si="77"/>
        <v>0</v>
      </c>
    </row>
    <row r="2500" spans="1:18" ht="15" thickBot="1" x14ac:dyDescent="0.35">
      <c r="A2500" s="2" t="s">
        <v>2883</v>
      </c>
      <c r="B2500" s="2" t="s">
        <v>1137</v>
      </c>
      <c r="C2500" s="84">
        <f>IF(COUNTIF(Table1[Tag Number], A2500), 1, 0)</f>
        <v>0</v>
      </c>
      <c r="D2500" s="85">
        <f>IF(COUNTIF(Table2[Tag Number], A2500), 1, 0)</f>
        <v>0</v>
      </c>
      <c r="E2500" s="86">
        <f>IF(COUNTIF(Table3[Tag Number], A2500), 1, 0)</f>
        <v>0</v>
      </c>
      <c r="F2500" s="86">
        <f>IF(COUNTIF(Table4[Tag Number], A2500), 1, 0)</f>
        <v>0</v>
      </c>
      <c r="G2500" s="87">
        <f t="shared" si="78"/>
        <v>0</v>
      </c>
      <c r="H2500" s="88" t="str" cm="1">
        <f t="array" ref="H2500">_xlfn.IFS(OR(_xlfn.XLOOKUP(A2500,Table1[Tag Number],Table1[Status],"-",0)="Dead",
        _xlfn.XLOOKUP(A2500,Table2[Tag Number],Table2[Status],"-",0)="Dead",
        _xlfn.XLOOKUP(A2500,Table3[Tag Number],Table3[Status],"-",0)="Dead",
        _xlfn.XLOOKUP(A2500,Table4[Tag Number],Table4[Status],"-",0)="Dead"),"Dead",
     OR(_xlfn.XLOOKUP(A2500,Table1[Tag Number],Table1[Status],"-",0)="Alive",
        _xlfn.XLOOKUP(A2500,Table2[Tag Number],Table2[Status],"-",0)="Alive",
        _xlfn.XLOOKUP(A2500,Table3[Tag Number],Table3[Status],"-",0)="Alive",
        _xlfn.XLOOKUP(A2500,Table4[Tag Number],Table4[Status],"-",0)="Alive"),"Alive",
     OR(_xlfn.XLOOKUP(A2500,Table1[Tag Number],Table1[Status],"-",0)="-",
        _xlfn.XLOOKUP(A2500,Table2[Tag Number],Table2[Status],"-",0)="-",
        _xlfn.XLOOKUP(A2500,Table3[Tag Number],Table3[Status],"-",0)="-",
        _xlfn.XLOOKUP(A2500,Table4[Tag Number],Table4[Status],"-",0)="-"),
   "-")</f>
        <v>-</v>
      </c>
      <c r="I2500" s="90"/>
      <c r="J2500" s="94"/>
      <c r="K2500" s="95"/>
      <c r="L2500" s="95"/>
      <c r="M2500" s="95"/>
      <c r="N2500" s="96"/>
      <c r="O2500" s="89"/>
      <c r="R2500" t="b">
        <f t="shared" ref="R2500:R2563" si="79">IF(G2500&gt;1,A2500)</f>
        <v>0</v>
      </c>
    </row>
    <row r="2501" spans="1:18" ht="15" thickBot="1" x14ac:dyDescent="0.35">
      <c r="A2501" s="3" t="s">
        <v>938</v>
      </c>
      <c r="B2501" s="3" t="s">
        <v>1137</v>
      </c>
      <c r="C2501" s="84">
        <f>IF(COUNTIF(Table1[Tag Number], A2501), 1, 0)</f>
        <v>0</v>
      </c>
      <c r="D2501" s="85">
        <f>IF(COUNTIF(Table2[Tag Number], A2501), 1, 0)</f>
        <v>0</v>
      </c>
      <c r="E2501" s="86">
        <f>IF(COUNTIF(Table3[Tag Number], A2501), 1, 0)</f>
        <v>0</v>
      </c>
      <c r="F2501" s="86">
        <f>IF(COUNTIF(Table4[Tag Number], A2501), 1, 0)</f>
        <v>0</v>
      </c>
      <c r="G2501" s="87">
        <f t="shared" ref="G2501:G2564" si="80">SUM(C2501:F2501)</f>
        <v>0</v>
      </c>
      <c r="H2501" s="88" t="str" cm="1">
        <f t="array" ref="H2501">_xlfn.IFS(OR(_xlfn.XLOOKUP(A2501,Table1[Tag Number],Table1[Status],"-",0)="Dead",
        _xlfn.XLOOKUP(A2501,Table2[Tag Number],Table2[Status],"-",0)="Dead",
        _xlfn.XLOOKUP(A2501,Table3[Tag Number],Table3[Status],"-",0)="Dead",
        _xlfn.XLOOKUP(A2501,Table4[Tag Number],Table4[Status],"-",0)="Dead"),"Dead",
     OR(_xlfn.XLOOKUP(A2501,Table1[Tag Number],Table1[Status],"-",0)="Alive",
        _xlfn.XLOOKUP(A2501,Table2[Tag Number],Table2[Status],"-",0)="Alive",
        _xlfn.XLOOKUP(A2501,Table3[Tag Number],Table3[Status],"-",0)="Alive",
        _xlfn.XLOOKUP(A2501,Table4[Tag Number],Table4[Status],"-",0)="Alive"),"Alive",
     OR(_xlfn.XLOOKUP(A2501,Table1[Tag Number],Table1[Status],"-",0)="-",
        _xlfn.XLOOKUP(A2501,Table2[Tag Number],Table2[Status],"-",0)="-",
        _xlfn.XLOOKUP(A2501,Table3[Tag Number],Table3[Status],"-",0)="-",
        _xlfn.XLOOKUP(A2501,Table4[Tag Number],Table4[Status],"-",0)="-"),
   "-")</f>
        <v>-</v>
      </c>
      <c r="I2501" s="90"/>
      <c r="J2501" s="94"/>
      <c r="K2501" s="95"/>
      <c r="L2501" s="95"/>
      <c r="M2501" s="95"/>
      <c r="N2501" s="96"/>
      <c r="O2501" s="89"/>
      <c r="R2501" t="b">
        <f t="shared" si="79"/>
        <v>0</v>
      </c>
    </row>
    <row r="2502" spans="1:18" ht="15" thickBot="1" x14ac:dyDescent="0.35">
      <c r="A2502" s="2" t="s">
        <v>967</v>
      </c>
      <c r="B2502" s="2" t="s">
        <v>1137</v>
      </c>
      <c r="C2502" s="84">
        <f>IF(COUNTIF(Table1[Tag Number], A2502), 1, 0)</f>
        <v>0</v>
      </c>
      <c r="D2502" s="85">
        <f>IF(COUNTIF(Table2[Tag Number], A2502), 1, 0)</f>
        <v>0</v>
      </c>
      <c r="E2502" s="86">
        <f>IF(COUNTIF(Table3[Tag Number], A2502), 1, 0)</f>
        <v>0</v>
      </c>
      <c r="F2502" s="86">
        <f>IF(COUNTIF(Table4[Tag Number], A2502), 1, 0)</f>
        <v>0</v>
      </c>
      <c r="G2502" s="87">
        <f t="shared" si="80"/>
        <v>0</v>
      </c>
      <c r="H2502" s="88" t="str" cm="1">
        <f t="array" ref="H2502">_xlfn.IFS(OR(_xlfn.XLOOKUP(A2502,Table1[Tag Number],Table1[Status],"-",0)="Dead",
        _xlfn.XLOOKUP(A2502,Table2[Tag Number],Table2[Status],"-",0)="Dead",
        _xlfn.XLOOKUP(A2502,Table3[Tag Number],Table3[Status],"-",0)="Dead",
        _xlfn.XLOOKUP(A2502,Table4[Tag Number],Table4[Status],"-",0)="Dead"),"Dead",
     OR(_xlfn.XLOOKUP(A2502,Table1[Tag Number],Table1[Status],"-",0)="Alive",
        _xlfn.XLOOKUP(A2502,Table2[Tag Number],Table2[Status],"-",0)="Alive",
        _xlfn.XLOOKUP(A2502,Table3[Tag Number],Table3[Status],"-",0)="Alive",
        _xlfn.XLOOKUP(A2502,Table4[Tag Number],Table4[Status],"-",0)="Alive"),"Alive",
     OR(_xlfn.XLOOKUP(A2502,Table1[Tag Number],Table1[Status],"-",0)="-",
        _xlfn.XLOOKUP(A2502,Table2[Tag Number],Table2[Status],"-",0)="-",
        _xlfn.XLOOKUP(A2502,Table3[Tag Number],Table3[Status],"-",0)="-",
        _xlfn.XLOOKUP(A2502,Table4[Tag Number],Table4[Status],"-",0)="-"),
   "-")</f>
        <v>-</v>
      </c>
      <c r="I2502" s="90"/>
      <c r="J2502" s="94"/>
      <c r="K2502" s="95"/>
      <c r="L2502" s="95"/>
      <c r="M2502" s="95"/>
      <c r="N2502" s="96"/>
      <c r="O2502" s="89"/>
      <c r="R2502" t="b">
        <f t="shared" si="79"/>
        <v>0</v>
      </c>
    </row>
    <row r="2503" spans="1:18" ht="15" thickBot="1" x14ac:dyDescent="0.35">
      <c r="A2503" s="3" t="s">
        <v>2884</v>
      </c>
      <c r="B2503" s="3" t="s">
        <v>1137</v>
      </c>
      <c r="C2503" s="84">
        <f>IF(COUNTIF(Table1[Tag Number], A2503), 1, 0)</f>
        <v>0</v>
      </c>
      <c r="D2503" s="85">
        <f>IF(COUNTIF(Table2[Tag Number], A2503), 1, 0)</f>
        <v>0</v>
      </c>
      <c r="E2503" s="86">
        <f>IF(COUNTIF(Table3[Tag Number], A2503), 1, 0)</f>
        <v>0</v>
      </c>
      <c r="F2503" s="86">
        <f>IF(COUNTIF(Table4[Tag Number], A2503), 1, 0)</f>
        <v>0</v>
      </c>
      <c r="G2503" s="87">
        <f t="shared" si="80"/>
        <v>0</v>
      </c>
      <c r="H2503" s="88" t="str" cm="1">
        <f t="array" ref="H2503">_xlfn.IFS(OR(_xlfn.XLOOKUP(A2503,Table1[Tag Number],Table1[Status],"-",0)="Dead",
        _xlfn.XLOOKUP(A2503,Table2[Tag Number],Table2[Status],"-",0)="Dead",
        _xlfn.XLOOKUP(A2503,Table3[Tag Number],Table3[Status],"-",0)="Dead",
        _xlfn.XLOOKUP(A2503,Table4[Tag Number],Table4[Status],"-",0)="Dead"),"Dead",
     OR(_xlfn.XLOOKUP(A2503,Table1[Tag Number],Table1[Status],"-",0)="Alive",
        _xlfn.XLOOKUP(A2503,Table2[Tag Number],Table2[Status],"-",0)="Alive",
        _xlfn.XLOOKUP(A2503,Table3[Tag Number],Table3[Status],"-",0)="Alive",
        _xlfn.XLOOKUP(A2503,Table4[Tag Number],Table4[Status],"-",0)="Alive"),"Alive",
     OR(_xlfn.XLOOKUP(A2503,Table1[Tag Number],Table1[Status],"-",0)="-",
        _xlfn.XLOOKUP(A2503,Table2[Tag Number],Table2[Status],"-",0)="-",
        _xlfn.XLOOKUP(A2503,Table3[Tag Number],Table3[Status],"-",0)="-",
        _xlfn.XLOOKUP(A2503,Table4[Tag Number],Table4[Status],"-",0)="-"),
   "-")</f>
        <v>-</v>
      </c>
      <c r="I2503" s="90"/>
      <c r="J2503" s="94"/>
      <c r="K2503" s="95"/>
      <c r="L2503" s="95"/>
      <c r="M2503" s="95"/>
      <c r="N2503" s="96"/>
      <c r="O2503" s="89"/>
      <c r="R2503" t="b">
        <f t="shared" si="79"/>
        <v>0</v>
      </c>
    </row>
    <row r="2504" spans="1:18" ht="15" thickBot="1" x14ac:dyDescent="0.35">
      <c r="A2504" s="2" t="s">
        <v>859</v>
      </c>
      <c r="B2504" s="2" t="s">
        <v>1137</v>
      </c>
      <c r="C2504" s="84">
        <f>IF(COUNTIF(Table1[Tag Number], A2504), 1, 0)</f>
        <v>0</v>
      </c>
      <c r="D2504" s="85">
        <f>IF(COUNTIF(Table2[Tag Number], A2504), 1, 0)</f>
        <v>0</v>
      </c>
      <c r="E2504" s="86">
        <f>IF(COUNTIF(Table3[Tag Number], A2504), 1, 0)</f>
        <v>0</v>
      </c>
      <c r="F2504" s="86">
        <f>IF(COUNTIF(Table4[Tag Number], A2504), 1, 0)</f>
        <v>0</v>
      </c>
      <c r="G2504" s="87">
        <f t="shared" si="80"/>
        <v>0</v>
      </c>
      <c r="H2504" s="88" t="str" cm="1">
        <f t="array" ref="H2504">_xlfn.IFS(OR(_xlfn.XLOOKUP(A2504,Table1[Tag Number],Table1[Status],"-",0)="Dead",
        _xlfn.XLOOKUP(A2504,Table2[Tag Number],Table2[Status],"-",0)="Dead",
        _xlfn.XLOOKUP(A2504,Table3[Tag Number],Table3[Status],"-",0)="Dead",
        _xlfn.XLOOKUP(A2504,Table4[Tag Number],Table4[Status],"-",0)="Dead"),"Dead",
     OR(_xlfn.XLOOKUP(A2504,Table1[Tag Number],Table1[Status],"-",0)="Alive",
        _xlfn.XLOOKUP(A2504,Table2[Tag Number],Table2[Status],"-",0)="Alive",
        _xlfn.XLOOKUP(A2504,Table3[Tag Number],Table3[Status],"-",0)="Alive",
        _xlfn.XLOOKUP(A2504,Table4[Tag Number],Table4[Status],"-",0)="Alive"),"Alive",
     OR(_xlfn.XLOOKUP(A2504,Table1[Tag Number],Table1[Status],"-",0)="-",
        _xlfn.XLOOKUP(A2504,Table2[Tag Number],Table2[Status],"-",0)="-",
        _xlfn.XLOOKUP(A2504,Table3[Tag Number],Table3[Status],"-",0)="-",
        _xlfn.XLOOKUP(A2504,Table4[Tag Number],Table4[Status],"-",0)="-"),
   "-")</f>
        <v>-</v>
      </c>
      <c r="I2504" s="90"/>
      <c r="J2504" s="94"/>
      <c r="K2504" s="95"/>
      <c r="L2504" s="95"/>
      <c r="M2504" s="95"/>
      <c r="N2504" s="96"/>
      <c r="O2504" s="89"/>
      <c r="R2504" t="b">
        <f t="shared" si="79"/>
        <v>0</v>
      </c>
    </row>
    <row r="2505" spans="1:18" ht="15" thickBot="1" x14ac:dyDescent="0.35">
      <c r="A2505" s="3" t="s">
        <v>2885</v>
      </c>
      <c r="B2505" s="3" t="s">
        <v>1137</v>
      </c>
      <c r="C2505" s="84">
        <f>IF(COUNTIF(Table1[Tag Number], A2505), 1, 0)</f>
        <v>0</v>
      </c>
      <c r="D2505" s="85">
        <f>IF(COUNTIF(Table2[Tag Number], A2505), 1, 0)</f>
        <v>0</v>
      </c>
      <c r="E2505" s="86">
        <f>IF(COUNTIF(Table3[Tag Number], A2505), 1, 0)</f>
        <v>0</v>
      </c>
      <c r="F2505" s="86">
        <f>IF(COUNTIF(Table4[Tag Number], A2505), 1, 0)</f>
        <v>0</v>
      </c>
      <c r="G2505" s="87">
        <f t="shared" si="80"/>
        <v>0</v>
      </c>
      <c r="H2505" s="88" t="str" cm="1">
        <f t="array" ref="H2505">_xlfn.IFS(OR(_xlfn.XLOOKUP(A2505,Table1[Tag Number],Table1[Status],"-",0)="Dead",
        _xlfn.XLOOKUP(A2505,Table2[Tag Number],Table2[Status],"-",0)="Dead",
        _xlfn.XLOOKUP(A2505,Table3[Tag Number],Table3[Status],"-",0)="Dead",
        _xlfn.XLOOKUP(A2505,Table4[Tag Number],Table4[Status],"-",0)="Dead"),"Dead",
     OR(_xlfn.XLOOKUP(A2505,Table1[Tag Number],Table1[Status],"-",0)="Alive",
        _xlfn.XLOOKUP(A2505,Table2[Tag Number],Table2[Status],"-",0)="Alive",
        _xlfn.XLOOKUP(A2505,Table3[Tag Number],Table3[Status],"-",0)="Alive",
        _xlfn.XLOOKUP(A2505,Table4[Tag Number],Table4[Status],"-",0)="Alive"),"Alive",
     OR(_xlfn.XLOOKUP(A2505,Table1[Tag Number],Table1[Status],"-",0)="-",
        _xlfn.XLOOKUP(A2505,Table2[Tag Number],Table2[Status],"-",0)="-",
        _xlfn.XLOOKUP(A2505,Table3[Tag Number],Table3[Status],"-",0)="-",
        _xlfn.XLOOKUP(A2505,Table4[Tag Number],Table4[Status],"-",0)="-"),
   "-")</f>
        <v>-</v>
      </c>
      <c r="I2505" s="90"/>
      <c r="J2505" s="94"/>
      <c r="K2505" s="95"/>
      <c r="L2505" s="95"/>
      <c r="M2505" s="95"/>
      <c r="N2505" s="96"/>
      <c r="O2505" s="89"/>
      <c r="R2505" t="b">
        <f t="shared" si="79"/>
        <v>0</v>
      </c>
    </row>
    <row r="2506" spans="1:18" ht="15" thickBot="1" x14ac:dyDescent="0.35">
      <c r="A2506" s="2" t="s">
        <v>2886</v>
      </c>
      <c r="B2506" s="2" t="s">
        <v>1137</v>
      </c>
      <c r="C2506" s="84">
        <f>IF(COUNTIF(Table1[Tag Number], A2506), 1, 0)</f>
        <v>0</v>
      </c>
      <c r="D2506" s="85">
        <f>IF(COUNTIF(Table2[Tag Number], A2506), 1, 0)</f>
        <v>0</v>
      </c>
      <c r="E2506" s="86">
        <f>IF(COUNTIF(Table3[Tag Number], A2506), 1, 0)</f>
        <v>0</v>
      </c>
      <c r="F2506" s="86">
        <f>IF(COUNTIF(Table4[Tag Number], A2506), 1, 0)</f>
        <v>0</v>
      </c>
      <c r="G2506" s="87">
        <f t="shared" si="80"/>
        <v>0</v>
      </c>
      <c r="H2506" s="88" t="str" cm="1">
        <f t="array" ref="H2506">_xlfn.IFS(OR(_xlfn.XLOOKUP(A2506,Table1[Tag Number],Table1[Status],"-",0)="Dead",
        _xlfn.XLOOKUP(A2506,Table2[Tag Number],Table2[Status],"-",0)="Dead",
        _xlfn.XLOOKUP(A2506,Table3[Tag Number],Table3[Status],"-",0)="Dead",
        _xlfn.XLOOKUP(A2506,Table4[Tag Number],Table4[Status],"-",0)="Dead"),"Dead",
     OR(_xlfn.XLOOKUP(A2506,Table1[Tag Number],Table1[Status],"-",0)="Alive",
        _xlfn.XLOOKUP(A2506,Table2[Tag Number],Table2[Status],"-",0)="Alive",
        _xlfn.XLOOKUP(A2506,Table3[Tag Number],Table3[Status],"-",0)="Alive",
        _xlfn.XLOOKUP(A2506,Table4[Tag Number],Table4[Status],"-",0)="Alive"),"Alive",
     OR(_xlfn.XLOOKUP(A2506,Table1[Tag Number],Table1[Status],"-",0)="-",
        _xlfn.XLOOKUP(A2506,Table2[Tag Number],Table2[Status],"-",0)="-",
        _xlfn.XLOOKUP(A2506,Table3[Tag Number],Table3[Status],"-",0)="-",
        _xlfn.XLOOKUP(A2506,Table4[Tag Number],Table4[Status],"-",0)="-"),
   "-")</f>
        <v>-</v>
      </c>
      <c r="I2506" s="90"/>
      <c r="J2506" s="94"/>
      <c r="K2506" s="95"/>
      <c r="L2506" s="95"/>
      <c r="M2506" s="95"/>
      <c r="N2506" s="96"/>
      <c r="O2506" s="89"/>
      <c r="R2506" t="b">
        <f t="shared" si="79"/>
        <v>0</v>
      </c>
    </row>
    <row r="2507" spans="1:18" ht="15" thickBot="1" x14ac:dyDescent="0.35">
      <c r="A2507" s="3" t="s">
        <v>2887</v>
      </c>
      <c r="B2507" s="3" t="s">
        <v>1137</v>
      </c>
      <c r="C2507" s="84">
        <f>IF(COUNTIF(Table1[Tag Number], A2507), 1, 0)</f>
        <v>0</v>
      </c>
      <c r="D2507" s="85">
        <f>IF(COUNTIF(Table2[Tag Number], A2507), 1, 0)</f>
        <v>0</v>
      </c>
      <c r="E2507" s="86">
        <f>IF(COUNTIF(Table3[Tag Number], A2507), 1, 0)</f>
        <v>0</v>
      </c>
      <c r="F2507" s="86">
        <f>IF(COUNTIF(Table4[Tag Number], A2507), 1, 0)</f>
        <v>0</v>
      </c>
      <c r="G2507" s="87">
        <f t="shared" si="80"/>
        <v>0</v>
      </c>
      <c r="H2507" s="88" t="str" cm="1">
        <f t="array" ref="H2507">_xlfn.IFS(OR(_xlfn.XLOOKUP(A2507,Table1[Tag Number],Table1[Status],"-",0)="Dead",
        _xlfn.XLOOKUP(A2507,Table2[Tag Number],Table2[Status],"-",0)="Dead",
        _xlfn.XLOOKUP(A2507,Table3[Tag Number],Table3[Status],"-",0)="Dead",
        _xlfn.XLOOKUP(A2507,Table4[Tag Number],Table4[Status],"-",0)="Dead"),"Dead",
     OR(_xlfn.XLOOKUP(A2507,Table1[Tag Number],Table1[Status],"-",0)="Alive",
        _xlfn.XLOOKUP(A2507,Table2[Tag Number],Table2[Status],"-",0)="Alive",
        _xlfn.XLOOKUP(A2507,Table3[Tag Number],Table3[Status],"-",0)="Alive",
        _xlfn.XLOOKUP(A2507,Table4[Tag Number],Table4[Status],"-",0)="Alive"),"Alive",
     OR(_xlfn.XLOOKUP(A2507,Table1[Tag Number],Table1[Status],"-",0)="-",
        _xlfn.XLOOKUP(A2507,Table2[Tag Number],Table2[Status],"-",0)="-",
        _xlfn.XLOOKUP(A2507,Table3[Tag Number],Table3[Status],"-",0)="-",
        _xlfn.XLOOKUP(A2507,Table4[Tag Number],Table4[Status],"-",0)="-"),
   "-")</f>
        <v>-</v>
      </c>
      <c r="I2507" s="90"/>
      <c r="J2507" s="94"/>
      <c r="K2507" s="95"/>
      <c r="L2507" s="95"/>
      <c r="M2507" s="95"/>
      <c r="N2507" s="96"/>
      <c r="O2507" s="89"/>
      <c r="R2507" t="b">
        <f t="shared" si="79"/>
        <v>0</v>
      </c>
    </row>
    <row r="2508" spans="1:18" ht="15" thickBot="1" x14ac:dyDescent="0.35">
      <c r="A2508" s="2" t="s">
        <v>842</v>
      </c>
      <c r="B2508" s="2" t="s">
        <v>1137</v>
      </c>
      <c r="C2508" s="84">
        <f>IF(COUNTIF(Table1[Tag Number], A2508), 1, 0)</f>
        <v>0</v>
      </c>
      <c r="D2508" s="85">
        <f>IF(COUNTIF(Table2[Tag Number], A2508), 1, 0)</f>
        <v>0</v>
      </c>
      <c r="E2508" s="86">
        <f>IF(COUNTIF(Table3[Tag Number], A2508), 1, 0)</f>
        <v>0</v>
      </c>
      <c r="F2508" s="86">
        <f>IF(COUNTIF(Table4[Tag Number], A2508), 1, 0)</f>
        <v>0</v>
      </c>
      <c r="G2508" s="87">
        <f t="shared" si="80"/>
        <v>0</v>
      </c>
      <c r="H2508" s="88" t="str" cm="1">
        <f t="array" ref="H2508">_xlfn.IFS(OR(_xlfn.XLOOKUP(A2508,Table1[Tag Number],Table1[Status],"-",0)="Dead",
        _xlfn.XLOOKUP(A2508,Table2[Tag Number],Table2[Status],"-",0)="Dead",
        _xlfn.XLOOKUP(A2508,Table3[Tag Number],Table3[Status],"-",0)="Dead",
        _xlfn.XLOOKUP(A2508,Table4[Tag Number],Table4[Status],"-",0)="Dead"),"Dead",
     OR(_xlfn.XLOOKUP(A2508,Table1[Tag Number],Table1[Status],"-",0)="Alive",
        _xlfn.XLOOKUP(A2508,Table2[Tag Number],Table2[Status],"-",0)="Alive",
        _xlfn.XLOOKUP(A2508,Table3[Tag Number],Table3[Status],"-",0)="Alive",
        _xlfn.XLOOKUP(A2508,Table4[Tag Number],Table4[Status],"-",0)="Alive"),"Alive",
     OR(_xlfn.XLOOKUP(A2508,Table1[Tag Number],Table1[Status],"-",0)="-",
        _xlfn.XLOOKUP(A2508,Table2[Tag Number],Table2[Status],"-",0)="-",
        _xlfn.XLOOKUP(A2508,Table3[Tag Number],Table3[Status],"-",0)="-",
        _xlfn.XLOOKUP(A2508,Table4[Tag Number],Table4[Status],"-",0)="-"),
   "-")</f>
        <v>-</v>
      </c>
      <c r="I2508" s="90"/>
      <c r="J2508" s="94"/>
      <c r="K2508" s="95"/>
      <c r="L2508" s="95"/>
      <c r="M2508" s="95"/>
      <c r="N2508" s="96"/>
      <c r="O2508" s="89"/>
      <c r="R2508" t="b">
        <f t="shared" si="79"/>
        <v>0</v>
      </c>
    </row>
    <row r="2509" spans="1:18" ht="15" thickBot="1" x14ac:dyDescent="0.35">
      <c r="A2509" s="3" t="s">
        <v>2888</v>
      </c>
      <c r="B2509" s="3" t="s">
        <v>1137</v>
      </c>
      <c r="C2509" s="84">
        <f>IF(COUNTIF(Table1[Tag Number], A2509), 1, 0)</f>
        <v>0</v>
      </c>
      <c r="D2509" s="85">
        <f>IF(COUNTIF(Table2[Tag Number], A2509), 1, 0)</f>
        <v>0</v>
      </c>
      <c r="E2509" s="86">
        <f>IF(COUNTIF(Table3[Tag Number], A2509), 1, 0)</f>
        <v>0</v>
      </c>
      <c r="F2509" s="86">
        <f>IF(COUNTIF(Table4[Tag Number], A2509), 1, 0)</f>
        <v>0</v>
      </c>
      <c r="G2509" s="87">
        <f t="shared" si="80"/>
        <v>0</v>
      </c>
      <c r="H2509" s="88" t="str" cm="1">
        <f t="array" ref="H2509">_xlfn.IFS(OR(_xlfn.XLOOKUP(A2509,Table1[Tag Number],Table1[Status],"-",0)="Dead",
        _xlfn.XLOOKUP(A2509,Table2[Tag Number],Table2[Status],"-",0)="Dead",
        _xlfn.XLOOKUP(A2509,Table3[Tag Number],Table3[Status],"-",0)="Dead",
        _xlfn.XLOOKUP(A2509,Table4[Tag Number],Table4[Status],"-",0)="Dead"),"Dead",
     OR(_xlfn.XLOOKUP(A2509,Table1[Tag Number],Table1[Status],"-",0)="Alive",
        _xlfn.XLOOKUP(A2509,Table2[Tag Number],Table2[Status],"-",0)="Alive",
        _xlfn.XLOOKUP(A2509,Table3[Tag Number],Table3[Status],"-",0)="Alive",
        _xlfn.XLOOKUP(A2509,Table4[Tag Number],Table4[Status],"-",0)="Alive"),"Alive",
     OR(_xlfn.XLOOKUP(A2509,Table1[Tag Number],Table1[Status],"-",0)="-",
        _xlfn.XLOOKUP(A2509,Table2[Tag Number],Table2[Status],"-",0)="-",
        _xlfn.XLOOKUP(A2509,Table3[Tag Number],Table3[Status],"-",0)="-",
        _xlfn.XLOOKUP(A2509,Table4[Tag Number],Table4[Status],"-",0)="-"),
   "-")</f>
        <v>-</v>
      </c>
      <c r="I2509" s="90"/>
      <c r="J2509" s="94"/>
      <c r="K2509" s="95"/>
      <c r="L2509" s="95"/>
      <c r="M2509" s="95"/>
      <c r="N2509" s="96"/>
      <c r="O2509" s="89"/>
      <c r="R2509" t="b">
        <f t="shared" si="79"/>
        <v>0</v>
      </c>
    </row>
    <row r="2510" spans="1:18" ht="15" thickBot="1" x14ac:dyDescent="0.35">
      <c r="A2510" s="2" t="s">
        <v>802</v>
      </c>
      <c r="B2510" s="2" t="s">
        <v>1137</v>
      </c>
      <c r="C2510" s="84">
        <f>IF(COUNTIF(Table1[Tag Number], A2510), 1, 0)</f>
        <v>0</v>
      </c>
      <c r="D2510" s="85">
        <f>IF(COUNTIF(Table2[Tag Number], A2510), 1, 0)</f>
        <v>0</v>
      </c>
      <c r="E2510" s="86">
        <f>IF(COUNTIF(Table3[Tag Number], A2510), 1, 0)</f>
        <v>0</v>
      </c>
      <c r="F2510" s="86">
        <f>IF(COUNTIF(Table4[Tag Number], A2510), 1, 0)</f>
        <v>0</v>
      </c>
      <c r="G2510" s="87">
        <f t="shared" si="80"/>
        <v>0</v>
      </c>
      <c r="H2510" s="88" t="str" cm="1">
        <f t="array" ref="H2510">_xlfn.IFS(OR(_xlfn.XLOOKUP(A2510,Table1[Tag Number],Table1[Status],"-",0)="Dead",
        _xlfn.XLOOKUP(A2510,Table2[Tag Number],Table2[Status],"-",0)="Dead",
        _xlfn.XLOOKUP(A2510,Table3[Tag Number],Table3[Status],"-",0)="Dead",
        _xlfn.XLOOKUP(A2510,Table4[Tag Number],Table4[Status],"-",0)="Dead"),"Dead",
     OR(_xlfn.XLOOKUP(A2510,Table1[Tag Number],Table1[Status],"-",0)="Alive",
        _xlfn.XLOOKUP(A2510,Table2[Tag Number],Table2[Status],"-",0)="Alive",
        _xlfn.XLOOKUP(A2510,Table3[Tag Number],Table3[Status],"-",0)="Alive",
        _xlfn.XLOOKUP(A2510,Table4[Tag Number],Table4[Status],"-",0)="Alive"),"Alive",
     OR(_xlfn.XLOOKUP(A2510,Table1[Tag Number],Table1[Status],"-",0)="-",
        _xlfn.XLOOKUP(A2510,Table2[Tag Number],Table2[Status],"-",0)="-",
        _xlfn.XLOOKUP(A2510,Table3[Tag Number],Table3[Status],"-",0)="-",
        _xlfn.XLOOKUP(A2510,Table4[Tag Number],Table4[Status],"-",0)="-"),
   "-")</f>
        <v>-</v>
      </c>
      <c r="I2510" s="90"/>
      <c r="J2510" s="94"/>
      <c r="K2510" s="95"/>
      <c r="L2510" s="95"/>
      <c r="M2510" s="95"/>
      <c r="N2510" s="96"/>
      <c r="O2510" s="89"/>
      <c r="R2510" t="b">
        <f t="shared" si="79"/>
        <v>0</v>
      </c>
    </row>
    <row r="2511" spans="1:18" ht="15" thickBot="1" x14ac:dyDescent="0.35">
      <c r="A2511" s="3" t="s">
        <v>2889</v>
      </c>
      <c r="B2511" s="3" t="s">
        <v>1137</v>
      </c>
      <c r="C2511" s="84">
        <f>IF(COUNTIF(Table1[Tag Number], A2511), 1, 0)</f>
        <v>0</v>
      </c>
      <c r="D2511" s="85">
        <f>IF(COUNTIF(Table2[Tag Number], A2511), 1, 0)</f>
        <v>0</v>
      </c>
      <c r="E2511" s="86">
        <f>IF(COUNTIF(Table3[Tag Number], A2511), 1, 0)</f>
        <v>0</v>
      </c>
      <c r="F2511" s="86">
        <f>IF(COUNTIF(Table4[Tag Number], A2511), 1, 0)</f>
        <v>0</v>
      </c>
      <c r="G2511" s="87">
        <f t="shared" si="80"/>
        <v>0</v>
      </c>
      <c r="H2511" s="88" t="str" cm="1">
        <f t="array" ref="H2511">_xlfn.IFS(OR(_xlfn.XLOOKUP(A2511,Table1[Tag Number],Table1[Status],"-",0)="Dead",
        _xlfn.XLOOKUP(A2511,Table2[Tag Number],Table2[Status],"-",0)="Dead",
        _xlfn.XLOOKUP(A2511,Table3[Tag Number],Table3[Status],"-",0)="Dead",
        _xlfn.XLOOKUP(A2511,Table4[Tag Number],Table4[Status],"-",0)="Dead"),"Dead",
     OR(_xlfn.XLOOKUP(A2511,Table1[Tag Number],Table1[Status],"-",0)="Alive",
        _xlfn.XLOOKUP(A2511,Table2[Tag Number],Table2[Status],"-",0)="Alive",
        _xlfn.XLOOKUP(A2511,Table3[Tag Number],Table3[Status],"-",0)="Alive",
        _xlfn.XLOOKUP(A2511,Table4[Tag Number],Table4[Status],"-",0)="Alive"),"Alive",
     OR(_xlfn.XLOOKUP(A2511,Table1[Tag Number],Table1[Status],"-",0)="-",
        _xlfn.XLOOKUP(A2511,Table2[Tag Number],Table2[Status],"-",0)="-",
        _xlfn.XLOOKUP(A2511,Table3[Tag Number],Table3[Status],"-",0)="-",
        _xlfn.XLOOKUP(A2511,Table4[Tag Number],Table4[Status],"-",0)="-"),
   "-")</f>
        <v>-</v>
      </c>
      <c r="I2511" s="90"/>
      <c r="J2511" s="94"/>
      <c r="K2511" s="95"/>
      <c r="L2511" s="95"/>
      <c r="M2511" s="95"/>
      <c r="N2511" s="96"/>
      <c r="O2511" s="89"/>
      <c r="R2511" t="b">
        <f t="shared" si="79"/>
        <v>0</v>
      </c>
    </row>
    <row r="2512" spans="1:18" ht="15" thickBot="1" x14ac:dyDescent="0.35">
      <c r="A2512" s="2" t="s">
        <v>734</v>
      </c>
      <c r="B2512" s="2" t="s">
        <v>1137</v>
      </c>
      <c r="C2512" s="84">
        <f>IF(COUNTIF(Table1[Tag Number], A2512), 1, 0)</f>
        <v>0</v>
      </c>
      <c r="D2512" s="85">
        <f>IF(COUNTIF(Table2[Tag Number], A2512), 1, 0)</f>
        <v>0</v>
      </c>
      <c r="E2512" s="86">
        <f>IF(COUNTIF(Table3[Tag Number], A2512), 1, 0)</f>
        <v>0</v>
      </c>
      <c r="F2512" s="86">
        <f>IF(COUNTIF(Table4[Tag Number], A2512), 1, 0)</f>
        <v>0</v>
      </c>
      <c r="G2512" s="87">
        <f t="shared" si="80"/>
        <v>0</v>
      </c>
      <c r="H2512" s="88" t="str" cm="1">
        <f t="array" ref="H2512">_xlfn.IFS(OR(_xlfn.XLOOKUP(A2512,Table1[Tag Number],Table1[Status],"-",0)="Dead",
        _xlfn.XLOOKUP(A2512,Table2[Tag Number],Table2[Status],"-",0)="Dead",
        _xlfn.XLOOKUP(A2512,Table3[Tag Number],Table3[Status],"-",0)="Dead",
        _xlfn.XLOOKUP(A2512,Table4[Tag Number],Table4[Status],"-",0)="Dead"),"Dead",
     OR(_xlfn.XLOOKUP(A2512,Table1[Tag Number],Table1[Status],"-",0)="Alive",
        _xlfn.XLOOKUP(A2512,Table2[Tag Number],Table2[Status],"-",0)="Alive",
        _xlfn.XLOOKUP(A2512,Table3[Tag Number],Table3[Status],"-",0)="Alive",
        _xlfn.XLOOKUP(A2512,Table4[Tag Number],Table4[Status],"-",0)="Alive"),"Alive",
     OR(_xlfn.XLOOKUP(A2512,Table1[Tag Number],Table1[Status],"-",0)="-",
        _xlfn.XLOOKUP(A2512,Table2[Tag Number],Table2[Status],"-",0)="-",
        _xlfn.XLOOKUP(A2512,Table3[Tag Number],Table3[Status],"-",0)="-",
        _xlfn.XLOOKUP(A2512,Table4[Tag Number],Table4[Status],"-",0)="-"),
   "-")</f>
        <v>-</v>
      </c>
      <c r="I2512" s="90"/>
      <c r="J2512" s="94"/>
      <c r="K2512" s="95"/>
      <c r="L2512" s="95"/>
      <c r="M2512" s="95"/>
      <c r="N2512" s="96"/>
      <c r="O2512" s="89"/>
      <c r="R2512" t="b">
        <f t="shared" si="79"/>
        <v>0</v>
      </c>
    </row>
    <row r="2513" spans="1:18" ht="15" thickBot="1" x14ac:dyDescent="0.35">
      <c r="A2513" s="3" t="s">
        <v>2890</v>
      </c>
      <c r="B2513" s="3" t="s">
        <v>1137</v>
      </c>
      <c r="C2513" s="84">
        <f>IF(COUNTIF(Table1[Tag Number], A2513), 1, 0)</f>
        <v>0</v>
      </c>
      <c r="D2513" s="85">
        <f>IF(COUNTIF(Table2[Tag Number], A2513), 1, 0)</f>
        <v>0</v>
      </c>
      <c r="E2513" s="86">
        <f>IF(COUNTIF(Table3[Tag Number], A2513), 1, 0)</f>
        <v>0</v>
      </c>
      <c r="F2513" s="86">
        <f>IF(COUNTIF(Table4[Tag Number], A2513), 1, 0)</f>
        <v>0</v>
      </c>
      <c r="G2513" s="87">
        <f t="shared" si="80"/>
        <v>0</v>
      </c>
      <c r="H2513" s="88" t="str" cm="1">
        <f t="array" ref="H2513">_xlfn.IFS(OR(_xlfn.XLOOKUP(A2513,Table1[Tag Number],Table1[Status],"-",0)="Dead",
        _xlfn.XLOOKUP(A2513,Table2[Tag Number],Table2[Status],"-",0)="Dead",
        _xlfn.XLOOKUP(A2513,Table3[Tag Number],Table3[Status],"-",0)="Dead",
        _xlfn.XLOOKUP(A2513,Table4[Tag Number],Table4[Status],"-",0)="Dead"),"Dead",
     OR(_xlfn.XLOOKUP(A2513,Table1[Tag Number],Table1[Status],"-",0)="Alive",
        _xlfn.XLOOKUP(A2513,Table2[Tag Number],Table2[Status],"-",0)="Alive",
        _xlfn.XLOOKUP(A2513,Table3[Tag Number],Table3[Status],"-",0)="Alive",
        _xlfn.XLOOKUP(A2513,Table4[Tag Number],Table4[Status],"-",0)="Alive"),"Alive",
     OR(_xlfn.XLOOKUP(A2513,Table1[Tag Number],Table1[Status],"-",0)="-",
        _xlfn.XLOOKUP(A2513,Table2[Tag Number],Table2[Status],"-",0)="-",
        _xlfn.XLOOKUP(A2513,Table3[Tag Number],Table3[Status],"-",0)="-",
        _xlfn.XLOOKUP(A2513,Table4[Tag Number],Table4[Status],"-",0)="-"),
   "-")</f>
        <v>-</v>
      </c>
      <c r="I2513" s="90"/>
      <c r="J2513" s="94"/>
      <c r="K2513" s="95"/>
      <c r="L2513" s="95"/>
      <c r="M2513" s="95"/>
      <c r="N2513" s="96"/>
      <c r="O2513" s="89"/>
      <c r="R2513" t="b">
        <f t="shared" si="79"/>
        <v>0</v>
      </c>
    </row>
    <row r="2514" spans="1:18" ht="15" thickBot="1" x14ac:dyDescent="0.35">
      <c r="A2514" s="2" t="s">
        <v>389</v>
      </c>
      <c r="B2514" s="2" t="s">
        <v>1137</v>
      </c>
      <c r="C2514" s="84">
        <f>IF(COUNTIF(Table1[Tag Number], A2514), 1, 0)</f>
        <v>0</v>
      </c>
      <c r="D2514" s="85">
        <f>IF(COUNTIF(Table2[Tag Number], A2514), 1, 0)</f>
        <v>0</v>
      </c>
      <c r="E2514" s="86">
        <f>IF(COUNTIF(Table3[Tag Number], A2514), 1, 0)</f>
        <v>0</v>
      </c>
      <c r="F2514" s="86">
        <f>IF(COUNTIF(Table4[Tag Number], A2514), 1, 0)</f>
        <v>0</v>
      </c>
      <c r="G2514" s="87">
        <f t="shared" si="80"/>
        <v>0</v>
      </c>
      <c r="H2514" s="88" t="str" cm="1">
        <f t="array" ref="H2514">_xlfn.IFS(OR(_xlfn.XLOOKUP(A2514,Table1[Tag Number],Table1[Status],"-",0)="Dead",
        _xlfn.XLOOKUP(A2514,Table2[Tag Number],Table2[Status],"-",0)="Dead",
        _xlfn.XLOOKUP(A2514,Table3[Tag Number],Table3[Status],"-",0)="Dead",
        _xlfn.XLOOKUP(A2514,Table4[Tag Number],Table4[Status],"-",0)="Dead"),"Dead",
     OR(_xlfn.XLOOKUP(A2514,Table1[Tag Number],Table1[Status],"-",0)="Alive",
        _xlfn.XLOOKUP(A2514,Table2[Tag Number],Table2[Status],"-",0)="Alive",
        _xlfn.XLOOKUP(A2514,Table3[Tag Number],Table3[Status],"-",0)="Alive",
        _xlfn.XLOOKUP(A2514,Table4[Tag Number],Table4[Status],"-",0)="Alive"),"Alive",
     OR(_xlfn.XLOOKUP(A2514,Table1[Tag Number],Table1[Status],"-",0)="-",
        _xlfn.XLOOKUP(A2514,Table2[Tag Number],Table2[Status],"-",0)="-",
        _xlfn.XLOOKUP(A2514,Table3[Tag Number],Table3[Status],"-",0)="-",
        _xlfn.XLOOKUP(A2514,Table4[Tag Number],Table4[Status],"-",0)="-"),
   "-")</f>
        <v>-</v>
      </c>
      <c r="I2514" s="90"/>
      <c r="J2514" s="94"/>
      <c r="K2514" s="95"/>
      <c r="L2514" s="95"/>
      <c r="M2514" s="95"/>
      <c r="N2514" s="96"/>
      <c r="O2514" s="89"/>
      <c r="R2514" t="b">
        <f t="shared" si="79"/>
        <v>0</v>
      </c>
    </row>
    <row r="2515" spans="1:18" ht="15" thickBot="1" x14ac:dyDescent="0.35">
      <c r="A2515" s="3" t="s">
        <v>2891</v>
      </c>
      <c r="B2515" s="3" t="s">
        <v>1137</v>
      </c>
      <c r="C2515" s="84">
        <f>IF(COUNTIF(Table1[Tag Number], A2515), 1, 0)</f>
        <v>0</v>
      </c>
      <c r="D2515" s="85">
        <f>IF(COUNTIF(Table2[Tag Number], A2515), 1, 0)</f>
        <v>0</v>
      </c>
      <c r="E2515" s="86">
        <f>IF(COUNTIF(Table3[Tag Number], A2515), 1, 0)</f>
        <v>0</v>
      </c>
      <c r="F2515" s="86">
        <f>IF(COUNTIF(Table4[Tag Number], A2515), 1, 0)</f>
        <v>0</v>
      </c>
      <c r="G2515" s="87">
        <f t="shared" si="80"/>
        <v>0</v>
      </c>
      <c r="H2515" s="88" t="str" cm="1">
        <f t="array" ref="H2515">_xlfn.IFS(OR(_xlfn.XLOOKUP(A2515,Table1[Tag Number],Table1[Status],"-",0)="Dead",
        _xlfn.XLOOKUP(A2515,Table2[Tag Number],Table2[Status],"-",0)="Dead",
        _xlfn.XLOOKUP(A2515,Table3[Tag Number],Table3[Status],"-",0)="Dead",
        _xlfn.XLOOKUP(A2515,Table4[Tag Number],Table4[Status],"-",0)="Dead"),"Dead",
     OR(_xlfn.XLOOKUP(A2515,Table1[Tag Number],Table1[Status],"-",0)="Alive",
        _xlfn.XLOOKUP(A2515,Table2[Tag Number],Table2[Status],"-",0)="Alive",
        _xlfn.XLOOKUP(A2515,Table3[Tag Number],Table3[Status],"-",0)="Alive",
        _xlfn.XLOOKUP(A2515,Table4[Tag Number],Table4[Status],"-",0)="Alive"),"Alive",
     OR(_xlfn.XLOOKUP(A2515,Table1[Tag Number],Table1[Status],"-",0)="-",
        _xlfn.XLOOKUP(A2515,Table2[Tag Number],Table2[Status],"-",0)="-",
        _xlfn.XLOOKUP(A2515,Table3[Tag Number],Table3[Status],"-",0)="-",
        _xlfn.XLOOKUP(A2515,Table4[Tag Number],Table4[Status],"-",0)="-"),
   "-")</f>
        <v>-</v>
      </c>
      <c r="I2515" s="90"/>
      <c r="J2515" s="94"/>
      <c r="K2515" s="95"/>
      <c r="L2515" s="95"/>
      <c r="M2515" s="95"/>
      <c r="N2515" s="96"/>
      <c r="O2515" s="89"/>
      <c r="R2515" t="b">
        <f t="shared" si="79"/>
        <v>0</v>
      </c>
    </row>
    <row r="2516" spans="1:18" ht="15" thickBot="1" x14ac:dyDescent="0.35">
      <c r="A2516" s="2" t="s">
        <v>611</v>
      </c>
      <c r="B2516" s="2" t="s">
        <v>1137</v>
      </c>
      <c r="C2516" s="84">
        <f>IF(COUNTIF(Table1[Tag Number], A2516), 1, 0)</f>
        <v>0</v>
      </c>
      <c r="D2516" s="85">
        <f>IF(COUNTIF(Table2[Tag Number], A2516), 1, 0)</f>
        <v>0</v>
      </c>
      <c r="E2516" s="86">
        <f>IF(COUNTIF(Table3[Tag Number], A2516), 1, 0)</f>
        <v>0</v>
      </c>
      <c r="F2516" s="86">
        <f>IF(COUNTIF(Table4[Tag Number], A2516), 1, 0)</f>
        <v>0</v>
      </c>
      <c r="G2516" s="87">
        <f t="shared" si="80"/>
        <v>0</v>
      </c>
      <c r="H2516" s="88" t="str" cm="1">
        <f t="array" ref="H2516">_xlfn.IFS(OR(_xlfn.XLOOKUP(A2516,Table1[Tag Number],Table1[Status],"-",0)="Dead",
        _xlfn.XLOOKUP(A2516,Table2[Tag Number],Table2[Status],"-",0)="Dead",
        _xlfn.XLOOKUP(A2516,Table3[Tag Number],Table3[Status],"-",0)="Dead",
        _xlfn.XLOOKUP(A2516,Table4[Tag Number],Table4[Status],"-",0)="Dead"),"Dead",
     OR(_xlfn.XLOOKUP(A2516,Table1[Tag Number],Table1[Status],"-",0)="Alive",
        _xlfn.XLOOKUP(A2516,Table2[Tag Number],Table2[Status],"-",0)="Alive",
        _xlfn.XLOOKUP(A2516,Table3[Tag Number],Table3[Status],"-",0)="Alive",
        _xlfn.XLOOKUP(A2516,Table4[Tag Number],Table4[Status],"-",0)="Alive"),"Alive",
     OR(_xlfn.XLOOKUP(A2516,Table1[Tag Number],Table1[Status],"-",0)="-",
        _xlfn.XLOOKUP(A2516,Table2[Tag Number],Table2[Status],"-",0)="-",
        _xlfn.XLOOKUP(A2516,Table3[Tag Number],Table3[Status],"-",0)="-",
        _xlfn.XLOOKUP(A2516,Table4[Tag Number],Table4[Status],"-",0)="-"),
   "-")</f>
        <v>-</v>
      </c>
      <c r="I2516" s="90"/>
      <c r="J2516" s="94"/>
      <c r="K2516" s="95"/>
      <c r="L2516" s="95"/>
      <c r="M2516" s="95"/>
      <c r="N2516" s="96"/>
      <c r="O2516" s="89"/>
      <c r="R2516" t="b">
        <f t="shared" si="79"/>
        <v>0</v>
      </c>
    </row>
    <row r="2517" spans="1:18" ht="15" thickBot="1" x14ac:dyDescent="0.35">
      <c r="A2517" s="3" t="s">
        <v>562</v>
      </c>
      <c r="B2517" s="3" t="s">
        <v>1137</v>
      </c>
      <c r="C2517" s="84">
        <f>IF(COUNTIF(Table1[Tag Number], A2517), 1, 0)</f>
        <v>0</v>
      </c>
      <c r="D2517" s="85">
        <f>IF(COUNTIF(Table2[Tag Number], A2517), 1, 0)</f>
        <v>0</v>
      </c>
      <c r="E2517" s="86">
        <f>IF(COUNTIF(Table3[Tag Number], A2517), 1, 0)</f>
        <v>0</v>
      </c>
      <c r="F2517" s="86">
        <f>IF(COUNTIF(Table4[Tag Number], A2517), 1, 0)</f>
        <v>0</v>
      </c>
      <c r="G2517" s="87">
        <f t="shared" si="80"/>
        <v>0</v>
      </c>
      <c r="H2517" s="88" t="str" cm="1">
        <f t="array" ref="H2517">_xlfn.IFS(OR(_xlfn.XLOOKUP(A2517,Table1[Tag Number],Table1[Status],"-",0)="Dead",
        _xlfn.XLOOKUP(A2517,Table2[Tag Number],Table2[Status],"-",0)="Dead",
        _xlfn.XLOOKUP(A2517,Table3[Tag Number],Table3[Status],"-",0)="Dead",
        _xlfn.XLOOKUP(A2517,Table4[Tag Number],Table4[Status],"-",0)="Dead"),"Dead",
     OR(_xlfn.XLOOKUP(A2517,Table1[Tag Number],Table1[Status],"-",0)="Alive",
        _xlfn.XLOOKUP(A2517,Table2[Tag Number],Table2[Status],"-",0)="Alive",
        _xlfn.XLOOKUP(A2517,Table3[Tag Number],Table3[Status],"-",0)="Alive",
        _xlfn.XLOOKUP(A2517,Table4[Tag Number],Table4[Status],"-",0)="Alive"),"Alive",
     OR(_xlfn.XLOOKUP(A2517,Table1[Tag Number],Table1[Status],"-",0)="-",
        _xlfn.XLOOKUP(A2517,Table2[Tag Number],Table2[Status],"-",0)="-",
        _xlfn.XLOOKUP(A2517,Table3[Tag Number],Table3[Status],"-",0)="-",
        _xlfn.XLOOKUP(A2517,Table4[Tag Number],Table4[Status],"-",0)="-"),
   "-")</f>
        <v>-</v>
      </c>
      <c r="I2517" s="90"/>
      <c r="J2517" s="94"/>
      <c r="K2517" s="95"/>
      <c r="L2517" s="95"/>
      <c r="M2517" s="95"/>
      <c r="N2517" s="96"/>
      <c r="O2517" s="89"/>
      <c r="R2517" t="b">
        <f t="shared" si="79"/>
        <v>0</v>
      </c>
    </row>
    <row r="2518" spans="1:18" ht="15" thickBot="1" x14ac:dyDescent="0.35">
      <c r="A2518" s="2" t="s">
        <v>596</v>
      </c>
      <c r="B2518" s="2" t="s">
        <v>1137</v>
      </c>
      <c r="C2518" s="84">
        <f>IF(COUNTIF(Table1[Tag Number], A2518), 1, 0)</f>
        <v>0</v>
      </c>
      <c r="D2518" s="85">
        <f>IF(COUNTIF(Table2[Tag Number], A2518), 1, 0)</f>
        <v>0</v>
      </c>
      <c r="E2518" s="86">
        <f>IF(COUNTIF(Table3[Tag Number], A2518), 1, 0)</f>
        <v>0</v>
      </c>
      <c r="F2518" s="86">
        <f>IF(COUNTIF(Table4[Tag Number], A2518), 1, 0)</f>
        <v>0</v>
      </c>
      <c r="G2518" s="87">
        <f t="shared" si="80"/>
        <v>0</v>
      </c>
      <c r="H2518" s="88" t="str" cm="1">
        <f t="array" ref="H2518">_xlfn.IFS(OR(_xlfn.XLOOKUP(A2518,Table1[Tag Number],Table1[Status],"-",0)="Dead",
        _xlfn.XLOOKUP(A2518,Table2[Tag Number],Table2[Status],"-",0)="Dead",
        _xlfn.XLOOKUP(A2518,Table3[Tag Number],Table3[Status],"-",0)="Dead",
        _xlfn.XLOOKUP(A2518,Table4[Tag Number],Table4[Status],"-",0)="Dead"),"Dead",
     OR(_xlfn.XLOOKUP(A2518,Table1[Tag Number],Table1[Status],"-",0)="Alive",
        _xlfn.XLOOKUP(A2518,Table2[Tag Number],Table2[Status],"-",0)="Alive",
        _xlfn.XLOOKUP(A2518,Table3[Tag Number],Table3[Status],"-",0)="Alive",
        _xlfn.XLOOKUP(A2518,Table4[Tag Number],Table4[Status],"-",0)="Alive"),"Alive",
     OR(_xlfn.XLOOKUP(A2518,Table1[Tag Number],Table1[Status],"-",0)="-",
        _xlfn.XLOOKUP(A2518,Table2[Tag Number],Table2[Status],"-",0)="-",
        _xlfn.XLOOKUP(A2518,Table3[Tag Number],Table3[Status],"-",0)="-",
        _xlfn.XLOOKUP(A2518,Table4[Tag Number],Table4[Status],"-",0)="-"),
   "-")</f>
        <v>-</v>
      </c>
      <c r="I2518" s="90"/>
      <c r="J2518" s="94"/>
      <c r="K2518" s="95"/>
      <c r="L2518" s="95"/>
      <c r="M2518" s="95"/>
      <c r="N2518" s="96"/>
      <c r="O2518" s="89"/>
      <c r="R2518" t="b">
        <f t="shared" si="79"/>
        <v>0</v>
      </c>
    </row>
    <row r="2519" spans="1:18" ht="15" thickBot="1" x14ac:dyDescent="0.35">
      <c r="A2519" s="3" t="s">
        <v>671</v>
      </c>
      <c r="B2519" s="3" t="s">
        <v>1137</v>
      </c>
      <c r="C2519" s="84">
        <f>IF(COUNTIF(Table1[Tag Number], A2519), 1, 0)</f>
        <v>0</v>
      </c>
      <c r="D2519" s="85">
        <f>IF(COUNTIF(Table2[Tag Number], A2519), 1, 0)</f>
        <v>0</v>
      </c>
      <c r="E2519" s="86">
        <f>IF(COUNTIF(Table3[Tag Number], A2519), 1, 0)</f>
        <v>0</v>
      </c>
      <c r="F2519" s="86">
        <f>IF(COUNTIF(Table4[Tag Number], A2519), 1, 0)</f>
        <v>0</v>
      </c>
      <c r="G2519" s="87">
        <f t="shared" si="80"/>
        <v>0</v>
      </c>
      <c r="H2519" s="88" t="str" cm="1">
        <f t="array" ref="H2519">_xlfn.IFS(OR(_xlfn.XLOOKUP(A2519,Table1[Tag Number],Table1[Status],"-",0)="Dead",
        _xlfn.XLOOKUP(A2519,Table2[Tag Number],Table2[Status],"-",0)="Dead",
        _xlfn.XLOOKUP(A2519,Table3[Tag Number],Table3[Status],"-",0)="Dead",
        _xlfn.XLOOKUP(A2519,Table4[Tag Number],Table4[Status],"-",0)="Dead"),"Dead",
     OR(_xlfn.XLOOKUP(A2519,Table1[Tag Number],Table1[Status],"-",0)="Alive",
        _xlfn.XLOOKUP(A2519,Table2[Tag Number],Table2[Status],"-",0)="Alive",
        _xlfn.XLOOKUP(A2519,Table3[Tag Number],Table3[Status],"-",0)="Alive",
        _xlfn.XLOOKUP(A2519,Table4[Tag Number],Table4[Status],"-",0)="Alive"),"Alive",
     OR(_xlfn.XLOOKUP(A2519,Table1[Tag Number],Table1[Status],"-",0)="-",
        _xlfn.XLOOKUP(A2519,Table2[Tag Number],Table2[Status],"-",0)="-",
        _xlfn.XLOOKUP(A2519,Table3[Tag Number],Table3[Status],"-",0)="-",
        _xlfn.XLOOKUP(A2519,Table4[Tag Number],Table4[Status],"-",0)="-"),
   "-")</f>
        <v>-</v>
      </c>
      <c r="I2519" s="90"/>
      <c r="J2519" s="94"/>
      <c r="K2519" s="95"/>
      <c r="L2519" s="95"/>
      <c r="M2519" s="95"/>
      <c r="N2519" s="96"/>
      <c r="O2519" s="89"/>
      <c r="R2519" t="b">
        <f t="shared" si="79"/>
        <v>0</v>
      </c>
    </row>
    <row r="2520" spans="1:18" ht="15" thickBot="1" x14ac:dyDescent="0.35">
      <c r="A2520" s="2" t="s">
        <v>834</v>
      </c>
      <c r="B2520" s="2" t="s">
        <v>1137</v>
      </c>
      <c r="C2520" s="84">
        <f>IF(COUNTIF(Table1[Tag Number], A2520), 1, 0)</f>
        <v>0</v>
      </c>
      <c r="D2520" s="85">
        <f>IF(COUNTIF(Table2[Tag Number], A2520), 1, 0)</f>
        <v>0</v>
      </c>
      <c r="E2520" s="86">
        <f>IF(COUNTIF(Table3[Tag Number], A2520), 1, 0)</f>
        <v>0</v>
      </c>
      <c r="F2520" s="86">
        <f>IF(COUNTIF(Table4[Tag Number], A2520), 1, 0)</f>
        <v>0</v>
      </c>
      <c r="G2520" s="87">
        <f t="shared" si="80"/>
        <v>0</v>
      </c>
      <c r="H2520" s="88" t="str" cm="1">
        <f t="array" ref="H2520">_xlfn.IFS(OR(_xlfn.XLOOKUP(A2520,Table1[Tag Number],Table1[Status],"-",0)="Dead",
        _xlfn.XLOOKUP(A2520,Table2[Tag Number],Table2[Status],"-",0)="Dead",
        _xlfn.XLOOKUP(A2520,Table3[Tag Number],Table3[Status],"-",0)="Dead",
        _xlfn.XLOOKUP(A2520,Table4[Tag Number],Table4[Status],"-",0)="Dead"),"Dead",
     OR(_xlfn.XLOOKUP(A2520,Table1[Tag Number],Table1[Status],"-",0)="Alive",
        _xlfn.XLOOKUP(A2520,Table2[Tag Number],Table2[Status],"-",0)="Alive",
        _xlfn.XLOOKUP(A2520,Table3[Tag Number],Table3[Status],"-",0)="Alive",
        _xlfn.XLOOKUP(A2520,Table4[Tag Number],Table4[Status],"-",0)="Alive"),"Alive",
     OR(_xlfn.XLOOKUP(A2520,Table1[Tag Number],Table1[Status],"-",0)="-",
        _xlfn.XLOOKUP(A2520,Table2[Tag Number],Table2[Status],"-",0)="-",
        _xlfn.XLOOKUP(A2520,Table3[Tag Number],Table3[Status],"-",0)="-",
        _xlfn.XLOOKUP(A2520,Table4[Tag Number],Table4[Status],"-",0)="-"),
   "-")</f>
        <v>-</v>
      </c>
      <c r="I2520" s="90"/>
      <c r="J2520" s="94"/>
      <c r="K2520" s="95"/>
      <c r="L2520" s="95"/>
      <c r="M2520" s="95"/>
      <c r="N2520" s="96"/>
      <c r="O2520" s="89"/>
      <c r="R2520" t="b">
        <f t="shared" si="79"/>
        <v>0</v>
      </c>
    </row>
    <row r="2521" spans="1:18" ht="15" thickBot="1" x14ac:dyDescent="0.35">
      <c r="A2521" s="3" t="s">
        <v>2892</v>
      </c>
      <c r="B2521" s="3" t="s">
        <v>1137</v>
      </c>
      <c r="C2521" s="84">
        <f>IF(COUNTIF(Table1[Tag Number], A2521), 1, 0)</f>
        <v>0</v>
      </c>
      <c r="D2521" s="85">
        <f>IF(COUNTIF(Table2[Tag Number], A2521), 1, 0)</f>
        <v>0</v>
      </c>
      <c r="E2521" s="86">
        <f>IF(COUNTIF(Table3[Tag Number], A2521), 1, 0)</f>
        <v>0</v>
      </c>
      <c r="F2521" s="86">
        <f>IF(COUNTIF(Table4[Tag Number], A2521), 1, 0)</f>
        <v>0</v>
      </c>
      <c r="G2521" s="87">
        <f t="shared" si="80"/>
        <v>0</v>
      </c>
      <c r="H2521" s="88" t="str" cm="1">
        <f t="array" ref="H2521">_xlfn.IFS(OR(_xlfn.XLOOKUP(A2521,Table1[Tag Number],Table1[Status],"-",0)="Dead",
        _xlfn.XLOOKUP(A2521,Table2[Tag Number],Table2[Status],"-",0)="Dead",
        _xlfn.XLOOKUP(A2521,Table3[Tag Number],Table3[Status],"-",0)="Dead",
        _xlfn.XLOOKUP(A2521,Table4[Tag Number],Table4[Status],"-",0)="Dead"),"Dead",
     OR(_xlfn.XLOOKUP(A2521,Table1[Tag Number],Table1[Status],"-",0)="Alive",
        _xlfn.XLOOKUP(A2521,Table2[Tag Number],Table2[Status],"-",0)="Alive",
        _xlfn.XLOOKUP(A2521,Table3[Tag Number],Table3[Status],"-",0)="Alive",
        _xlfn.XLOOKUP(A2521,Table4[Tag Number],Table4[Status],"-",0)="Alive"),"Alive",
     OR(_xlfn.XLOOKUP(A2521,Table1[Tag Number],Table1[Status],"-",0)="-",
        _xlfn.XLOOKUP(A2521,Table2[Tag Number],Table2[Status],"-",0)="-",
        _xlfn.XLOOKUP(A2521,Table3[Tag Number],Table3[Status],"-",0)="-",
        _xlfn.XLOOKUP(A2521,Table4[Tag Number],Table4[Status],"-",0)="-"),
   "-")</f>
        <v>-</v>
      </c>
      <c r="I2521" s="90"/>
      <c r="J2521" s="94"/>
      <c r="K2521" s="95"/>
      <c r="L2521" s="95"/>
      <c r="M2521" s="95"/>
      <c r="N2521" s="96"/>
      <c r="O2521" s="89"/>
      <c r="R2521" t="b">
        <f t="shared" si="79"/>
        <v>0</v>
      </c>
    </row>
    <row r="2522" spans="1:18" ht="15" thickBot="1" x14ac:dyDescent="0.35">
      <c r="A2522" s="2" t="s">
        <v>2893</v>
      </c>
      <c r="B2522" s="2" t="s">
        <v>1137</v>
      </c>
      <c r="C2522" s="84">
        <f>IF(COUNTIF(Table1[Tag Number], A2522), 1, 0)</f>
        <v>0</v>
      </c>
      <c r="D2522" s="85">
        <f>IF(COUNTIF(Table2[Tag Number], A2522), 1, 0)</f>
        <v>0</v>
      </c>
      <c r="E2522" s="86">
        <f>IF(COUNTIF(Table3[Tag Number], A2522), 1, 0)</f>
        <v>0</v>
      </c>
      <c r="F2522" s="86">
        <f>IF(COUNTIF(Table4[Tag Number], A2522), 1, 0)</f>
        <v>0</v>
      </c>
      <c r="G2522" s="87">
        <f t="shared" si="80"/>
        <v>0</v>
      </c>
      <c r="H2522" s="88" t="str" cm="1">
        <f t="array" ref="H2522">_xlfn.IFS(OR(_xlfn.XLOOKUP(A2522,Table1[Tag Number],Table1[Status],"-",0)="Dead",
        _xlfn.XLOOKUP(A2522,Table2[Tag Number],Table2[Status],"-",0)="Dead",
        _xlfn.XLOOKUP(A2522,Table3[Tag Number],Table3[Status],"-",0)="Dead",
        _xlfn.XLOOKUP(A2522,Table4[Tag Number],Table4[Status],"-",0)="Dead"),"Dead",
     OR(_xlfn.XLOOKUP(A2522,Table1[Tag Number],Table1[Status],"-",0)="Alive",
        _xlfn.XLOOKUP(A2522,Table2[Tag Number],Table2[Status],"-",0)="Alive",
        _xlfn.XLOOKUP(A2522,Table3[Tag Number],Table3[Status],"-",0)="Alive",
        _xlfn.XLOOKUP(A2522,Table4[Tag Number],Table4[Status],"-",0)="Alive"),"Alive",
     OR(_xlfn.XLOOKUP(A2522,Table1[Tag Number],Table1[Status],"-",0)="-",
        _xlfn.XLOOKUP(A2522,Table2[Tag Number],Table2[Status],"-",0)="-",
        _xlfn.XLOOKUP(A2522,Table3[Tag Number],Table3[Status],"-",0)="-",
        _xlfn.XLOOKUP(A2522,Table4[Tag Number],Table4[Status],"-",0)="-"),
   "-")</f>
        <v>-</v>
      </c>
      <c r="I2522" s="90"/>
      <c r="J2522" s="94"/>
      <c r="K2522" s="95"/>
      <c r="L2522" s="95"/>
      <c r="M2522" s="95"/>
      <c r="N2522" s="96"/>
      <c r="O2522" s="89"/>
      <c r="R2522" t="b">
        <f t="shared" si="79"/>
        <v>0</v>
      </c>
    </row>
    <row r="2523" spans="1:18" ht="15" thickBot="1" x14ac:dyDescent="0.35">
      <c r="A2523" s="3" t="s">
        <v>587</v>
      </c>
      <c r="B2523" s="3" t="s">
        <v>1137</v>
      </c>
      <c r="C2523" s="84">
        <f>IF(COUNTIF(Table1[Tag Number], A2523), 1, 0)</f>
        <v>0</v>
      </c>
      <c r="D2523" s="85">
        <f>IF(COUNTIF(Table2[Tag Number], A2523), 1, 0)</f>
        <v>0</v>
      </c>
      <c r="E2523" s="86">
        <f>IF(COUNTIF(Table3[Tag Number], A2523), 1, 0)</f>
        <v>0</v>
      </c>
      <c r="F2523" s="86">
        <f>IF(COUNTIF(Table4[Tag Number], A2523), 1, 0)</f>
        <v>0</v>
      </c>
      <c r="G2523" s="87">
        <f t="shared" si="80"/>
        <v>0</v>
      </c>
      <c r="H2523" s="88" t="str" cm="1">
        <f t="array" ref="H2523">_xlfn.IFS(OR(_xlfn.XLOOKUP(A2523,Table1[Tag Number],Table1[Status],"-",0)="Dead",
        _xlfn.XLOOKUP(A2523,Table2[Tag Number],Table2[Status],"-",0)="Dead",
        _xlfn.XLOOKUP(A2523,Table3[Tag Number],Table3[Status],"-",0)="Dead",
        _xlfn.XLOOKUP(A2523,Table4[Tag Number],Table4[Status],"-",0)="Dead"),"Dead",
     OR(_xlfn.XLOOKUP(A2523,Table1[Tag Number],Table1[Status],"-",0)="Alive",
        _xlfn.XLOOKUP(A2523,Table2[Tag Number],Table2[Status],"-",0)="Alive",
        _xlfn.XLOOKUP(A2523,Table3[Tag Number],Table3[Status],"-",0)="Alive",
        _xlfn.XLOOKUP(A2523,Table4[Tag Number],Table4[Status],"-",0)="Alive"),"Alive",
     OR(_xlfn.XLOOKUP(A2523,Table1[Tag Number],Table1[Status],"-",0)="-",
        _xlfn.XLOOKUP(A2523,Table2[Tag Number],Table2[Status],"-",0)="-",
        _xlfn.XLOOKUP(A2523,Table3[Tag Number],Table3[Status],"-",0)="-",
        _xlfn.XLOOKUP(A2523,Table4[Tag Number],Table4[Status],"-",0)="-"),
   "-")</f>
        <v>-</v>
      </c>
      <c r="I2523" s="90"/>
      <c r="J2523" s="94"/>
      <c r="K2523" s="95"/>
      <c r="L2523" s="95"/>
      <c r="M2523" s="95"/>
      <c r="N2523" s="96"/>
      <c r="O2523" s="89"/>
      <c r="R2523" t="b">
        <f t="shared" si="79"/>
        <v>0</v>
      </c>
    </row>
    <row r="2524" spans="1:18" ht="15" thickBot="1" x14ac:dyDescent="0.35">
      <c r="A2524" s="2" t="s">
        <v>2894</v>
      </c>
      <c r="B2524" s="2" t="s">
        <v>1137</v>
      </c>
      <c r="C2524" s="84">
        <f>IF(COUNTIF(Table1[Tag Number], A2524), 1, 0)</f>
        <v>0</v>
      </c>
      <c r="D2524" s="85">
        <f>IF(COUNTIF(Table2[Tag Number], A2524), 1, 0)</f>
        <v>0</v>
      </c>
      <c r="E2524" s="86">
        <f>IF(COUNTIF(Table3[Tag Number], A2524), 1, 0)</f>
        <v>0</v>
      </c>
      <c r="F2524" s="86">
        <f>IF(COUNTIF(Table4[Tag Number], A2524), 1, 0)</f>
        <v>0</v>
      </c>
      <c r="G2524" s="87">
        <f t="shared" si="80"/>
        <v>0</v>
      </c>
      <c r="H2524" s="88" t="str" cm="1">
        <f t="array" ref="H2524">_xlfn.IFS(OR(_xlfn.XLOOKUP(A2524,Table1[Tag Number],Table1[Status],"-",0)="Dead",
        _xlfn.XLOOKUP(A2524,Table2[Tag Number],Table2[Status],"-",0)="Dead",
        _xlfn.XLOOKUP(A2524,Table3[Tag Number],Table3[Status],"-",0)="Dead",
        _xlfn.XLOOKUP(A2524,Table4[Tag Number],Table4[Status],"-",0)="Dead"),"Dead",
     OR(_xlfn.XLOOKUP(A2524,Table1[Tag Number],Table1[Status],"-",0)="Alive",
        _xlfn.XLOOKUP(A2524,Table2[Tag Number],Table2[Status],"-",0)="Alive",
        _xlfn.XLOOKUP(A2524,Table3[Tag Number],Table3[Status],"-",0)="Alive",
        _xlfn.XLOOKUP(A2524,Table4[Tag Number],Table4[Status],"-",0)="Alive"),"Alive",
     OR(_xlfn.XLOOKUP(A2524,Table1[Tag Number],Table1[Status],"-",0)="-",
        _xlfn.XLOOKUP(A2524,Table2[Tag Number],Table2[Status],"-",0)="-",
        _xlfn.XLOOKUP(A2524,Table3[Tag Number],Table3[Status],"-",0)="-",
        _xlfn.XLOOKUP(A2524,Table4[Tag Number],Table4[Status],"-",0)="-"),
   "-")</f>
        <v>-</v>
      </c>
      <c r="I2524" s="90"/>
      <c r="J2524" s="94"/>
      <c r="K2524" s="95"/>
      <c r="L2524" s="95"/>
      <c r="M2524" s="95"/>
      <c r="N2524" s="96"/>
      <c r="O2524" s="89"/>
      <c r="R2524" t="b">
        <f t="shared" si="79"/>
        <v>0</v>
      </c>
    </row>
    <row r="2525" spans="1:18" ht="15" thickBot="1" x14ac:dyDescent="0.35">
      <c r="A2525" s="3" t="s">
        <v>2895</v>
      </c>
      <c r="B2525" s="3" t="s">
        <v>1137</v>
      </c>
      <c r="C2525" s="84">
        <f>IF(COUNTIF(Table1[Tag Number], A2525), 1, 0)</f>
        <v>0</v>
      </c>
      <c r="D2525" s="85">
        <f>IF(COUNTIF(Table2[Tag Number], A2525), 1, 0)</f>
        <v>0</v>
      </c>
      <c r="E2525" s="86">
        <f>IF(COUNTIF(Table3[Tag Number], A2525), 1, 0)</f>
        <v>0</v>
      </c>
      <c r="F2525" s="86">
        <f>IF(COUNTIF(Table4[Tag Number], A2525), 1, 0)</f>
        <v>0</v>
      </c>
      <c r="G2525" s="87">
        <f t="shared" si="80"/>
        <v>0</v>
      </c>
      <c r="H2525" s="88" t="str" cm="1">
        <f t="array" ref="H2525">_xlfn.IFS(OR(_xlfn.XLOOKUP(A2525,Table1[Tag Number],Table1[Status],"-",0)="Dead",
        _xlfn.XLOOKUP(A2525,Table2[Tag Number],Table2[Status],"-",0)="Dead",
        _xlfn.XLOOKUP(A2525,Table3[Tag Number],Table3[Status],"-",0)="Dead",
        _xlfn.XLOOKUP(A2525,Table4[Tag Number],Table4[Status],"-",0)="Dead"),"Dead",
     OR(_xlfn.XLOOKUP(A2525,Table1[Tag Number],Table1[Status],"-",0)="Alive",
        _xlfn.XLOOKUP(A2525,Table2[Tag Number],Table2[Status],"-",0)="Alive",
        _xlfn.XLOOKUP(A2525,Table3[Tag Number],Table3[Status],"-",0)="Alive",
        _xlfn.XLOOKUP(A2525,Table4[Tag Number],Table4[Status],"-",0)="Alive"),"Alive",
     OR(_xlfn.XLOOKUP(A2525,Table1[Tag Number],Table1[Status],"-",0)="-",
        _xlfn.XLOOKUP(A2525,Table2[Tag Number],Table2[Status],"-",0)="-",
        _xlfn.XLOOKUP(A2525,Table3[Tag Number],Table3[Status],"-",0)="-",
        _xlfn.XLOOKUP(A2525,Table4[Tag Number],Table4[Status],"-",0)="-"),
   "-")</f>
        <v>-</v>
      </c>
      <c r="I2525" s="90"/>
      <c r="J2525" s="94"/>
      <c r="K2525" s="95"/>
      <c r="L2525" s="95"/>
      <c r="M2525" s="95"/>
      <c r="N2525" s="96"/>
      <c r="O2525" s="89"/>
      <c r="R2525" t="b">
        <f t="shared" si="79"/>
        <v>0</v>
      </c>
    </row>
    <row r="2526" spans="1:18" ht="15" thickBot="1" x14ac:dyDescent="0.35">
      <c r="A2526" s="2" t="s">
        <v>627</v>
      </c>
      <c r="B2526" s="2" t="s">
        <v>1137</v>
      </c>
      <c r="C2526" s="84">
        <f>IF(COUNTIF(Table1[Tag Number], A2526), 1, 0)</f>
        <v>0</v>
      </c>
      <c r="D2526" s="85">
        <f>IF(COUNTIF(Table2[Tag Number], A2526), 1, 0)</f>
        <v>0</v>
      </c>
      <c r="E2526" s="86">
        <f>IF(COUNTIF(Table3[Tag Number], A2526), 1, 0)</f>
        <v>0</v>
      </c>
      <c r="F2526" s="86">
        <f>IF(COUNTIF(Table4[Tag Number], A2526), 1, 0)</f>
        <v>0</v>
      </c>
      <c r="G2526" s="87">
        <f t="shared" si="80"/>
        <v>0</v>
      </c>
      <c r="H2526" s="88" t="str" cm="1">
        <f t="array" ref="H2526">_xlfn.IFS(OR(_xlfn.XLOOKUP(A2526,Table1[Tag Number],Table1[Status],"-",0)="Dead",
        _xlfn.XLOOKUP(A2526,Table2[Tag Number],Table2[Status],"-",0)="Dead",
        _xlfn.XLOOKUP(A2526,Table3[Tag Number],Table3[Status],"-",0)="Dead",
        _xlfn.XLOOKUP(A2526,Table4[Tag Number],Table4[Status],"-",0)="Dead"),"Dead",
     OR(_xlfn.XLOOKUP(A2526,Table1[Tag Number],Table1[Status],"-",0)="Alive",
        _xlfn.XLOOKUP(A2526,Table2[Tag Number],Table2[Status],"-",0)="Alive",
        _xlfn.XLOOKUP(A2526,Table3[Tag Number],Table3[Status],"-",0)="Alive",
        _xlfn.XLOOKUP(A2526,Table4[Tag Number],Table4[Status],"-",0)="Alive"),"Alive",
     OR(_xlfn.XLOOKUP(A2526,Table1[Tag Number],Table1[Status],"-",0)="-",
        _xlfn.XLOOKUP(A2526,Table2[Tag Number],Table2[Status],"-",0)="-",
        _xlfn.XLOOKUP(A2526,Table3[Tag Number],Table3[Status],"-",0)="-",
        _xlfn.XLOOKUP(A2526,Table4[Tag Number],Table4[Status],"-",0)="-"),
   "-")</f>
        <v>-</v>
      </c>
      <c r="I2526" s="90"/>
      <c r="J2526" s="94"/>
      <c r="K2526" s="95"/>
      <c r="L2526" s="95"/>
      <c r="M2526" s="95"/>
      <c r="N2526" s="96"/>
      <c r="O2526" s="89"/>
      <c r="R2526" t="b">
        <f t="shared" si="79"/>
        <v>0</v>
      </c>
    </row>
    <row r="2527" spans="1:18" ht="15" thickBot="1" x14ac:dyDescent="0.35">
      <c r="A2527" s="3" t="s">
        <v>889</v>
      </c>
      <c r="B2527" s="3" t="s">
        <v>1137</v>
      </c>
      <c r="C2527" s="84">
        <f>IF(COUNTIF(Table1[Tag Number], A2527), 1, 0)</f>
        <v>0</v>
      </c>
      <c r="D2527" s="85">
        <f>IF(COUNTIF(Table2[Tag Number], A2527), 1, 0)</f>
        <v>0</v>
      </c>
      <c r="E2527" s="86">
        <f>IF(COUNTIF(Table3[Tag Number], A2527), 1, 0)</f>
        <v>0</v>
      </c>
      <c r="F2527" s="86">
        <f>IF(COUNTIF(Table4[Tag Number], A2527), 1, 0)</f>
        <v>0</v>
      </c>
      <c r="G2527" s="87">
        <f t="shared" si="80"/>
        <v>0</v>
      </c>
      <c r="H2527" s="88" t="str" cm="1">
        <f t="array" ref="H2527">_xlfn.IFS(OR(_xlfn.XLOOKUP(A2527,Table1[Tag Number],Table1[Status],"-",0)="Dead",
        _xlfn.XLOOKUP(A2527,Table2[Tag Number],Table2[Status],"-",0)="Dead",
        _xlfn.XLOOKUP(A2527,Table3[Tag Number],Table3[Status],"-",0)="Dead",
        _xlfn.XLOOKUP(A2527,Table4[Tag Number],Table4[Status],"-",0)="Dead"),"Dead",
     OR(_xlfn.XLOOKUP(A2527,Table1[Tag Number],Table1[Status],"-",0)="Alive",
        _xlfn.XLOOKUP(A2527,Table2[Tag Number],Table2[Status],"-",0)="Alive",
        _xlfn.XLOOKUP(A2527,Table3[Tag Number],Table3[Status],"-",0)="Alive",
        _xlfn.XLOOKUP(A2527,Table4[Tag Number],Table4[Status],"-",0)="Alive"),"Alive",
     OR(_xlfn.XLOOKUP(A2527,Table1[Tag Number],Table1[Status],"-",0)="-",
        _xlfn.XLOOKUP(A2527,Table2[Tag Number],Table2[Status],"-",0)="-",
        _xlfn.XLOOKUP(A2527,Table3[Tag Number],Table3[Status],"-",0)="-",
        _xlfn.XLOOKUP(A2527,Table4[Tag Number],Table4[Status],"-",0)="-"),
   "-")</f>
        <v>-</v>
      </c>
      <c r="I2527" s="90"/>
      <c r="J2527" s="94"/>
      <c r="K2527" s="95"/>
      <c r="L2527" s="95"/>
      <c r="M2527" s="95"/>
      <c r="N2527" s="96"/>
      <c r="O2527" s="89"/>
      <c r="R2527" t="b">
        <f t="shared" si="79"/>
        <v>0</v>
      </c>
    </row>
    <row r="2528" spans="1:18" ht="15" thickBot="1" x14ac:dyDescent="0.35">
      <c r="A2528" s="2" t="s">
        <v>387</v>
      </c>
      <c r="B2528" s="2" t="s">
        <v>1137</v>
      </c>
      <c r="C2528" s="84">
        <f>IF(COUNTIF(Table1[Tag Number], A2528), 1, 0)</f>
        <v>0</v>
      </c>
      <c r="D2528" s="85">
        <f>IF(COUNTIF(Table2[Tag Number], A2528), 1, 0)</f>
        <v>0</v>
      </c>
      <c r="E2528" s="86">
        <f>IF(COUNTIF(Table3[Tag Number], A2528), 1, 0)</f>
        <v>0</v>
      </c>
      <c r="F2528" s="86">
        <f>IF(COUNTIF(Table4[Tag Number], A2528), 1, 0)</f>
        <v>0</v>
      </c>
      <c r="G2528" s="87">
        <f t="shared" si="80"/>
        <v>0</v>
      </c>
      <c r="H2528" s="88" t="str" cm="1">
        <f t="array" ref="H2528">_xlfn.IFS(OR(_xlfn.XLOOKUP(A2528,Table1[Tag Number],Table1[Status],"-",0)="Dead",
        _xlfn.XLOOKUP(A2528,Table2[Tag Number],Table2[Status],"-",0)="Dead",
        _xlfn.XLOOKUP(A2528,Table3[Tag Number],Table3[Status],"-",0)="Dead",
        _xlfn.XLOOKUP(A2528,Table4[Tag Number],Table4[Status],"-",0)="Dead"),"Dead",
     OR(_xlfn.XLOOKUP(A2528,Table1[Tag Number],Table1[Status],"-",0)="Alive",
        _xlfn.XLOOKUP(A2528,Table2[Tag Number],Table2[Status],"-",0)="Alive",
        _xlfn.XLOOKUP(A2528,Table3[Tag Number],Table3[Status],"-",0)="Alive",
        _xlfn.XLOOKUP(A2528,Table4[Tag Number],Table4[Status],"-",0)="Alive"),"Alive",
     OR(_xlfn.XLOOKUP(A2528,Table1[Tag Number],Table1[Status],"-",0)="-",
        _xlfn.XLOOKUP(A2528,Table2[Tag Number],Table2[Status],"-",0)="-",
        _xlfn.XLOOKUP(A2528,Table3[Tag Number],Table3[Status],"-",0)="-",
        _xlfn.XLOOKUP(A2528,Table4[Tag Number],Table4[Status],"-",0)="-"),
   "-")</f>
        <v>-</v>
      </c>
      <c r="I2528" s="90"/>
      <c r="J2528" s="94"/>
      <c r="K2528" s="95"/>
      <c r="L2528" s="95"/>
      <c r="M2528" s="95"/>
      <c r="N2528" s="96"/>
      <c r="O2528" s="89"/>
      <c r="R2528" t="b">
        <f t="shared" si="79"/>
        <v>0</v>
      </c>
    </row>
    <row r="2529" spans="1:18" ht="15" thickBot="1" x14ac:dyDescent="0.35">
      <c r="A2529" s="3" t="s">
        <v>874</v>
      </c>
      <c r="B2529" s="3" t="s">
        <v>1137</v>
      </c>
      <c r="C2529" s="84">
        <f>IF(COUNTIF(Table1[Tag Number], A2529), 1, 0)</f>
        <v>0</v>
      </c>
      <c r="D2529" s="85">
        <f>IF(COUNTIF(Table2[Tag Number], A2529), 1, 0)</f>
        <v>0</v>
      </c>
      <c r="E2529" s="86">
        <f>IF(COUNTIF(Table3[Tag Number], A2529), 1, 0)</f>
        <v>0</v>
      </c>
      <c r="F2529" s="86">
        <f>IF(COUNTIF(Table4[Tag Number], A2529), 1, 0)</f>
        <v>0</v>
      </c>
      <c r="G2529" s="87">
        <f t="shared" si="80"/>
        <v>0</v>
      </c>
      <c r="H2529" s="88" t="str" cm="1">
        <f t="array" ref="H2529">_xlfn.IFS(OR(_xlfn.XLOOKUP(A2529,Table1[Tag Number],Table1[Status],"-",0)="Dead",
        _xlfn.XLOOKUP(A2529,Table2[Tag Number],Table2[Status],"-",0)="Dead",
        _xlfn.XLOOKUP(A2529,Table3[Tag Number],Table3[Status],"-",0)="Dead",
        _xlfn.XLOOKUP(A2529,Table4[Tag Number],Table4[Status],"-",0)="Dead"),"Dead",
     OR(_xlfn.XLOOKUP(A2529,Table1[Tag Number],Table1[Status],"-",0)="Alive",
        _xlfn.XLOOKUP(A2529,Table2[Tag Number],Table2[Status],"-",0)="Alive",
        _xlfn.XLOOKUP(A2529,Table3[Tag Number],Table3[Status],"-",0)="Alive",
        _xlfn.XLOOKUP(A2529,Table4[Tag Number],Table4[Status],"-",0)="Alive"),"Alive",
     OR(_xlfn.XLOOKUP(A2529,Table1[Tag Number],Table1[Status],"-",0)="-",
        _xlfn.XLOOKUP(A2529,Table2[Tag Number],Table2[Status],"-",0)="-",
        _xlfn.XLOOKUP(A2529,Table3[Tag Number],Table3[Status],"-",0)="-",
        _xlfn.XLOOKUP(A2529,Table4[Tag Number],Table4[Status],"-",0)="-"),
   "-")</f>
        <v>-</v>
      </c>
      <c r="I2529" s="90"/>
      <c r="J2529" s="94"/>
      <c r="K2529" s="95"/>
      <c r="L2529" s="95"/>
      <c r="M2529" s="95"/>
      <c r="N2529" s="96"/>
      <c r="O2529" s="89"/>
      <c r="R2529" t="b">
        <f t="shared" si="79"/>
        <v>0</v>
      </c>
    </row>
    <row r="2530" spans="1:18" ht="15" thickBot="1" x14ac:dyDescent="0.35">
      <c r="A2530" s="2" t="s">
        <v>2896</v>
      </c>
      <c r="B2530" s="2" t="s">
        <v>1137</v>
      </c>
      <c r="C2530" s="84">
        <f>IF(COUNTIF(Table1[Tag Number], A2530), 1, 0)</f>
        <v>0</v>
      </c>
      <c r="D2530" s="85">
        <f>IF(COUNTIF(Table2[Tag Number], A2530), 1, 0)</f>
        <v>0</v>
      </c>
      <c r="E2530" s="86">
        <f>IF(COUNTIF(Table3[Tag Number], A2530), 1, 0)</f>
        <v>0</v>
      </c>
      <c r="F2530" s="86">
        <f>IF(COUNTIF(Table4[Tag Number], A2530), 1, 0)</f>
        <v>0</v>
      </c>
      <c r="G2530" s="87">
        <f t="shared" si="80"/>
        <v>0</v>
      </c>
      <c r="H2530" s="88" t="str" cm="1">
        <f t="array" ref="H2530">_xlfn.IFS(OR(_xlfn.XLOOKUP(A2530,Table1[Tag Number],Table1[Status],"-",0)="Dead",
        _xlfn.XLOOKUP(A2530,Table2[Tag Number],Table2[Status],"-",0)="Dead",
        _xlfn.XLOOKUP(A2530,Table3[Tag Number],Table3[Status],"-",0)="Dead",
        _xlfn.XLOOKUP(A2530,Table4[Tag Number],Table4[Status],"-",0)="Dead"),"Dead",
     OR(_xlfn.XLOOKUP(A2530,Table1[Tag Number],Table1[Status],"-",0)="Alive",
        _xlfn.XLOOKUP(A2530,Table2[Tag Number],Table2[Status],"-",0)="Alive",
        _xlfn.XLOOKUP(A2530,Table3[Tag Number],Table3[Status],"-",0)="Alive",
        _xlfn.XLOOKUP(A2530,Table4[Tag Number],Table4[Status],"-",0)="Alive"),"Alive",
     OR(_xlfn.XLOOKUP(A2530,Table1[Tag Number],Table1[Status],"-",0)="-",
        _xlfn.XLOOKUP(A2530,Table2[Tag Number],Table2[Status],"-",0)="-",
        _xlfn.XLOOKUP(A2530,Table3[Tag Number],Table3[Status],"-",0)="-",
        _xlfn.XLOOKUP(A2530,Table4[Tag Number],Table4[Status],"-",0)="-"),
   "-")</f>
        <v>-</v>
      </c>
      <c r="I2530" s="90"/>
      <c r="J2530" s="94"/>
      <c r="K2530" s="95"/>
      <c r="L2530" s="95"/>
      <c r="M2530" s="95"/>
      <c r="N2530" s="96"/>
      <c r="O2530" s="89"/>
      <c r="R2530" t="b">
        <f t="shared" si="79"/>
        <v>0</v>
      </c>
    </row>
    <row r="2531" spans="1:18" ht="15" thickBot="1" x14ac:dyDescent="0.35">
      <c r="A2531" s="3" t="s">
        <v>578</v>
      </c>
      <c r="B2531" s="3" t="s">
        <v>1137</v>
      </c>
      <c r="C2531" s="84">
        <f>IF(COUNTIF(Table1[Tag Number], A2531), 1, 0)</f>
        <v>0</v>
      </c>
      <c r="D2531" s="85">
        <f>IF(COUNTIF(Table2[Tag Number], A2531), 1, 0)</f>
        <v>0</v>
      </c>
      <c r="E2531" s="86">
        <f>IF(COUNTIF(Table3[Tag Number], A2531), 1, 0)</f>
        <v>0</v>
      </c>
      <c r="F2531" s="86">
        <f>IF(COUNTIF(Table4[Tag Number], A2531), 1, 0)</f>
        <v>0</v>
      </c>
      <c r="G2531" s="87">
        <f t="shared" si="80"/>
        <v>0</v>
      </c>
      <c r="H2531" s="88" t="str" cm="1">
        <f t="array" ref="H2531">_xlfn.IFS(OR(_xlfn.XLOOKUP(A2531,Table1[Tag Number],Table1[Status],"-",0)="Dead",
        _xlfn.XLOOKUP(A2531,Table2[Tag Number],Table2[Status],"-",0)="Dead",
        _xlfn.XLOOKUP(A2531,Table3[Tag Number],Table3[Status],"-",0)="Dead",
        _xlfn.XLOOKUP(A2531,Table4[Tag Number],Table4[Status],"-",0)="Dead"),"Dead",
     OR(_xlfn.XLOOKUP(A2531,Table1[Tag Number],Table1[Status],"-",0)="Alive",
        _xlfn.XLOOKUP(A2531,Table2[Tag Number],Table2[Status],"-",0)="Alive",
        _xlfn.XLOOKUP(A2531,Table3[Tag Number],Table3[Status],"-",0)="Alive",
        _xlfn.XLOOKUP(A2531,Table4[Tag Number],Table4[Status],"-",0)="Alive"),"Alive",
     OR(_xlfn.XLOOKUP(A2531,Table1[Tag Number],Table1[Status],"-",0)="-",
        _xlfn.XLOOKUP(A2531,Table2[Tag Number],Table2[Status],"-",0)="-",
        _xlfn.XLOOKUP(A2531,Table3[Tag Number],Table3[Status],"-",0)="-",
        _xlfn.XLOOKUP(A2531,Table4[Tag Number],Table4[Status],"-",0)="-"),
   "-")</f>
        <v>-</v>
      </c>
      <c r="I2531" s="90"/>
      <c r="J2531" s="94"/>
      <c r="K2531" s="95"/>
      <c r="L2531" s="95"/>
      <c r="M2531" s="95"/>
      <c r="N2531" s="96"/>
      <c r="O2531" s="89"/>
      <c r="R2531" t="b">
        <f t="shared" si="79"/>
        <v>0</v>
      </c>
    </row>
    <row r="2532" spans="1:18" ht="15" thickBot="1" x14ac:dyDescent="0.35">
      <c r="A2532" s="2" t="s">
        <v>2897</v>
      </c>
      <c r="B2532" s="2" t="s">
        <v>1137</v>
      </c>
      <c r="C2532" s="84">
        <f>IF(COUNTIF(Table1[Tag Number], A2532), 1, 0)</f>
        <v>0</v>
      </c>
      <c r="D2532" s="85">
        <f>IF(COUNTIF(Table2[Tag Number], A2532), 1, 0)</f>
        <v>0</v>
      </c>
      <c r="E2532" s="86">
        <f>IF(COUNTIF(Table3[Tag Number], A2532), 1, 0)</f>
        <v>0</v>
      </c>
      <c r="F2532" s="86">
        <f>IF(COUNTIF(Table4[Tag Number], A2532), 1, 0)</f>
        <v>0</v>
      </c>
      <c r="G2532" s="87">
        <f t="shared" si="80"/>
        <v>0</v>
      </c>
      <c r="H2532" s="88" t="str" cm="1">
        <f t="array" ref="H2532">_xlfn.IFS(OR(_xlfn.XLOOKUP(A2532,Table1[Tag Number],Table1[Status],"-",0)="Dead",
        _xlfn.XLOOKUP(A2532,Table2[Tag Number],Table2[Status],"-",0)="Dead",
        _xlfn.XLOOKUP(A2532,Table3[Tag Number],Table3[Status],"-",0)="Dead",
        _xlfn.XLOOKUP(A2532,Table4[Tag Number],Table4[Status],"-",0)="Dead"),"Dead",
     OR(_xlfn.XLOOKUP(A2532,Table1[Tag Number],Table1[Status],"-",0)="Alive",
        _xlfn.XLOOKUP(A2532,Table2[Tag Number],Table2[Status],"-",0)="Alive",
        _xlfn.XLOOKUP(A2532,Table3[Tag Number],Table3[Status],"-",0)="Alive",
        _xlfn.XLOOKUP(A2532,Table4[Tag Number],Table4[Status],"-",0)="Alive"),"Alive",
     OR(_xlfn.XLOOKUP(A2532,Table1[Tag Number],Table1[Status],"-",0)="-",
        _xlfn.XLOOKUP(A2532,Table2[Tag Number],Table2[Status],"-",0)="-",
        _xlfn.XLOOKUP(A2532,Table3[Tag Number],Table3[Status],"-",0)="-",
        _xlfn.XLOOKUP(A2532,Table4[Tag Number],Table4[Status],"-",0)="-"),
   "-")</f>
        <v>-</v>
      </c>
      <c r="I2532" s="90"/>
      <c r="J2532" s="94"/>
      <c r="K2532" s="95"/>
      <c r="L2532" s="95"/>
      <c r="M2532" s="95"/>
      <c r="N2532" s="96"/>
      <c r="O2532" s="89"/>
      <c r="R2532" t="b">
        <f t="shared" si="79"/>
        <v>0</v>
      </c>
    </row>
    <row r="2533" spans="1:18" ht="15" thickBot="1" x14ac:dyDescent="0.35">
      <c r="A2533" s="3" t="s">
        <v>2898</v>
      </c>
      <c r="B2533" s="3" t="s">
        <v>1145</v>
      </c>
      <c r="C2533" s="84">
        <f>IF(COUNTIF(Table1[Tag Number], A2533), 1, 0)</f>
        <v>0</v>
      </c>
      <c r="D2533" s="85">
        <f>IF(COUNTIF(Table2[Tag Number], A2533), 1, 0)</f>
        <v>0</v>
      </c>
      <c r="E2533" s="86">
        <f>IF(COUNTIF(Table3[Tag Number], A2533), 1, 0)</f>
        <v>0</v>
      </c>
      <c r="F2533" s="86">
        <f>IF(COUNTIF(Table4[Tag Number], A2533), 1, 0)</f>
        <v>0</v>
      </c>
      <c r="G2533" s="87">
        <f t="shared" si="80"/>
        <v>0</v>
      </c>
      <c r="H2533" s="88" t="str" cm="1">
        <f t="array" ref="H2533">_xlfn.IFS(OR(_xlfn.XLOOKUP(A2533,Table1[Tag Number],Table1[Status],"-",0)="Dead",
        _xlfn.XLOOKUP(A2533,Table2[Tag Number],Table2[Status],"-",0)="Dead",
        _xlfn.XLOOKUP(A2533,Table3[Tag Number],Table3[Status],"-",0)="Dead",
        _xlfn.XLOOKUP(A2533,Table4[Tag Number],Table4[Status],"-",0)="Dead"),"Dead",
     OR(_xlfn.XLOOKUP(A2533,Table1[Tag Number],Table1[Status],"-",0)="Alive",
        _xlfn.XLOOKUP(A2533,Table2[Tag Number],Table2[Status],"-",0)="Alive",
        _xlfn.XLOOKUP(A2533,Table3[Tag Number],Table3[Status],"-",0)="Alive",
        _xlfn.XLOOKUP(A2533,Table4[Tag Number],Table4[Status],"-",0)="Alive"),"Alive",
     OR(_xlfn.XLOOKUP(A2533,Table1[Tag Number],Table1[Status],"-",0)="-",
        _xlfn.XLOOKUP(A2533,Table2[Tag Number],Table2[Status],"-",0)="-",
        _xlfn.XLOOKUP(A2533,Table3[Tag Number],Table3[Status],"-",0)="-",
        _xlfn.XLOOKUP(A2533,Table4[Tag Number],Table4[Status],"-",0)="-"),
   "-")</f>
        <v>-</v>
      </c>
      <c r="I2533" s="90"/>
      <c r="J2533" s="94"/>
      <c r="K2533" s="95"/>
      <c r="L2533" s="95"/>
      <c r="M2533" s="95"/>
      <c r="N2533" s="96"/>
      <c r="O2533" s="89"/>
      <c r="R2533" t="b">
        <f t="shared" si="79"/>
        <v>0</v>
      </c>
    </row>
    <row r="2534" spans="1:18" ht="15" thickBot="1" x14ac:dyDescent="0.35">
      <c r="A2534" s="2" t="s">
        <v>2899</v>
      </c>
      <c r="B2534" s="2" t="s">
        <v>1145</v>
      </c>
      <c r="C2534" s="84">
        <f>IF(COUNTIF(Table1[Tag Number], A2534), 1, 0)</f>
        <v>0</v>
      </c>
      <c r="D2534" s="85">
        <f>IF(COUNTIF(Table2[Tag Number], A2534), 1, 0)</f>
        <v>0</v>
      </c>
      <c r="E2534" s="86">
        <f>IF(COUNTIF(Table3[Tag Number], A2534), 1, 0)</f>
        <v>0</v>
      </c>
      <c r="F2534" s="86">
        <f>IF(COUNTIF(Table4[Tag Number], A2534), 1, 0)</f>
        <v>0</v>
      </c>
      <c r="G2534" s="87">
        <f t="shared" si="80"/>
        <v>0</v>
      </c>
      <c r="H2534" s="88" t="str" cm="1">
        <f t="array" ref="H2534">_xlfn.IFS(OR(_xlfn.XLOOKUP(A2534,Table1[Tag Number],Table1[Status],"-",0)="Dead",
        _xlfn.XLOOKUP(A2534,Table2[Tag Number],Table2[Status],"-",0)="Dead",
        _xlfn.XLOOKUP(A2534,Table3[Tag Number],Table3[Status],"-",0)="Dead",
        _xlfn.XLOOKUP(A2534,Table4[Tag Number],Table4[Status],"-",0)="Dead"),"Dead",
     OR(_xlfn.XLOOKUP(A2534,Table1[Tag Number],Table1[Status],"-",0)="Alive",
        _xlfn.XLOOKUP(A2534,Table2[Tag Number],Table2[Status],"-",0)="Alive",
        _xlfn.XLOOKUP(A2534,Table3[Tag Number],Table3[Status],"-",0)="Alive",
        _xlfn.XLOOKUP(A2534,Table4[Tag Number],Table4[Status],"-",0)="Alive"),"Alive",
     OR(_xlfn.XLOOKUP(A2534,Table1[Tag Number],Table1[Status],"-",0)="-",
        _xlfn.XLOOKUP(A2534,Table2[Tag Number],Table2[Status],"-",0)="-",
        _xlfn.XLOOKUP(A2534,Table3[Tag Number],Table3[Status],"-",0)="-",
        _xlfn.XLOOKUP(A2534,Table4[Tag Number],Table4[Status],"-",0)="-"),
   "-")</f>
        <v>-</v>
      </c>
      <c r="I2534" s="90"/>
      <c r="J2534" s="94"/>
      <c r="K2534" s="95"/>
      <c r="L2534" s="95"/>
      <c r="M2534" s="95"/>
      <c r="N2534" s="96"/>
      <c r="O2534" s="89"/>
      <c r="R2534" t="b">
        <f t="shared" si="79"/>
        <v>0</v>
      </c>
    </row>
    <row r="2535" spans="1:18" ht="15" thickBot="1" x14ac:dyDescent="0.35">
      <c r="A2535" s="3" t="s">
        <v>2900</v>
      </c>
      <c r="B2535" s="3" t="s">
        <v>1145</v>
      </c>
      <c r="C2535" s="84">
        <f>IF(COUNTIF(Table1[Tag Number], A2535), 1, 0)</f>
        <v>0</v>
      </c>
      <c r="D2535" s="85">
        <f>IF(COUNTIF(Table2[Tag Number], A2535), 1, 0)</f>
        <v>0</v>
      </c>
      <c r="E2535" s="86">
        <f>IF(COUNTIF(Table3[Tag Number], A2535), 1, 0)</f>
        <v>0</v>
      </c>
      <c r="F2535" s="86">
        <f>IF(COUNTIF(Table4[Tag Number], A2535), 1, 0)</f>
        <v>0</v>
      </c>
      <c r="G2535" s="87">
        <f t="shared" si="80"/>
        <v>0</v>
      </c>
      <c r="H2535" s="88" t="str" cm="1">
        <f t="array" ref="H2535">_xlfn.IFS(OR(_xlfn.XLOOKUP(A2535,Table1[Tag Number],Table1[Status],"-",0)="Dead",
        _xlfn.XLOOKUP(A2535,Table2[Tag Number],Table2[Status],"-",0)="Dead",
        _xlfn.XLOOKUP(A2535,Table3[Tag Number],Table3[Status],"-",0)="Dead",
        _xlfn.XLOOKUP(A2535,Table4[Tag Number],Table4[Status],"-",0)="Dead"),"Dead",
     OR(_xlfn.XLOOKUP(A2535,Table1[Tag Number],Table1[Status],"-",0)="Alive",
        _xlfn.XLOOKUP(A2535,Table2[Tag Number],Table2[Status],"-",0)="Alive",
        _xlfn.XLOOKUP(A2535,Table3[Tag Number],Table3[Status],"-",0)="Alive",
        _xlfn.XLOOKUP(A2535,Table4[Tag Number],Table4[Status],"-",0)="Alive"),"Alive",
     OR(_xlfn.XLOOKUP(A2535,Table1[Tag Number],Table1[Status],"-",0)="-",
        _xlfn.XLOOKUP(A2535,Table2[Tag Number],Table2[Status],"-",0)="-",
        _xlfn.XLOOKUP(A2535,Table3[Tag Number],Table3[Status],"-",0)="-",
        _xlfn.XLOOKUP(A2535,Table4[Tag Number],Table4[Status],"-",0)="-"),
   "-")</f>
        <v>-</v>
      </c>
      <c r="I2535" s="90"/>
      <c r="J2535" s="94"/>
      <c r="K2535" s="95"/>
      <c r="L2535" s="95"/>
      <c r="M2535" s="95"/>
      <c r="N2535" s="96"/>
      <c r="O2535" s="89"/>
      <c r="R2535" t="b">
        <f t="shared" si="79"/>
        <v>0</v>
      </c>
    </row>
    <row r="2536" spans="1:18" ht="15" thickBot="1" x14ac:dyDescent="0.35">
      <c r="A2536" s="2" t="s">
        <v>262</v>
      </c>
      <c r="B2536" s="2" t="s">
        <v>1145</v>
      </c>
      <c r="C2536" s="84">
        <f>IF(COUNTIF(Table1[Tag Number], A2536), 1, 0)</f>
        <v>1</v>
      </c>
      <c r="D2536" s="85">
        <f>IF(COUNTIF(Table2[Tag Number], A2536), 1, 0)</f>
        <v>0</v>
      </c>
      <c r="E2536" s="86">
        <f>IF(COUNTIF(Table3[Tag Number], A2536), 1, 0)</f>
        <v>0</v>
      </c>
      <c r="F2536" s="86">
        <f>IF(COUNTIF(Table4[Tag Number], A2536), 1, 0)</f>
        <v>0</v>
      </c>
      <c r="G2536" s="87">
        <f t="shared" si="80"/>
        <v>1</v>
      </c>
      <c r="H2536" s="88" t="str" cm="1">
        <f t="array" ref="H2536">_xlfn.IFS(OR(_xlfn.XLOOKUP(A2536,Table1[Tag Number],Table1[Status],"-",0)="Dead",
        _xlfn.XLOOKUP(A2536,Table2[Tag Number],Table2[Status],"-",0)="Dead",
        _xlfn.XLOOKUP(A2536,Table3[Tag Number],Table3[Status],"-",0)="Dead",
        _xlfn.XLOOKUP(A2536,Table4[Tag Number],Table4[Status],"-",0)="Dead"),"Dead",
     OR(_xlfn.XLOOKUP(A2536,Table1[Tag Number],Table1[Status],"-",0)="Alive",
        _xlfn.XLOOKUP(A2536,Table2[Tag Number],Table2[Status],"-",0)="Alive",
        _xlfn.XLOOKUP(A2536,Table3[Tag Number],Table3[Status],"-",0)="Alive",
        _xlfn.XLOOKUP(A2536,Table4[Tag Number],Table4[Status],"-",0)="Alive"),"Alive",
     OR(_xlfn.XLOOKUP(A2536,Table1[Tag Number],Table1[Status],"-",0)="-",
        _xlfn.XLOOKUP(A2536,Table2[Tag Number],Table2[Status],"-",0)="-",
        _xlfn.XLOOKUP(A2536,Table3[Tag Number],Table3[Status],"-",0)="-",
        _xlfn.XLOOKUP(A2536,Table4[Tag Number],Table4[Status],"-",0)="-"),
   "-")</f>
        <v>Alive</v>
      </c>
      <c r="I2536" s="90"/>
      <c r="J2536" s="94"/>
      <c r="K2536" s="95"/>
      <c r="L2536" s="95"/>
      <c r="M2536" s="95"/>
      <c r="N2536" s="96"/>
      <c r="O2536" s="89"/>
      <c r="R2536" t="b">
        <f t="shared" si="79"/>
        <v>0</v>
      </c>
    </row>
    <row r="2537" spans="1:18" ht="15" thickBot="1" x14ac:dyDescent="0.35">
      <c r="A2537" s="3" t="s">
        <v>2901</v>
      </c>
      <c r="B2537" s="3" t="s">
        <v>1145</v>
      </c>
      <c r="C2537" s="84">
        <f>IF(COUNTIF(Table1[Tag Number], A2537), 1, 0)</f>
        <v>0</v>
      </c>
      <c r="D2537" s="85">
        <f>IF(COUNTIF(Table2[Tag Number], A2537), 1, 0)</f>
        <v>0</v>
      </c>
      <c r="E2537" s="86">
        <f>IF(COUNTIF(Table3[Tag Number], A2537), 1, 0)</f>
        <v>0</v>
      </c>
      <c r="F2537" s="86">
        <f>IF(COUNTIF(Table4[Tag Number], A2537), 1, 0)</f>
        <v>0</v>
      </c>
      <c r="G2537" s="87">
        <f t="shared" si="80"/>
        <v>0</v>
      </c>
      <c r="H2537" s="88" t="str" cm="1">
        <f t="array" ref="H2537">_xlfn.IFS(OR(_xlfn.XLOOKUP(A2537,Table1[Tag Number],Table1[Status],"-",0)="Dead",
        _xlfn.XLOOKUP(A2537,Table2[Tag Number],Table2[Status],"-",0)="Dead",
        _xlfn.XLOOKUP(A2537,Table3[Tag Number],Table3[Status],"-",0)="Dead",
        _xlfn.XLOOKUP(A2537,Table4[Tag Number],Table4[Status],"-",0)="Dead"),"Dead",
     OR(_xlfn.XLOOKUP(A2537,Table1[Tag Number],Table1[Status],"-",0)="Alive",
        _xlfn.XLOOKUP(A2537,Table2[Tag Number],Table2[Status],"-",0)="Alive",
        _xlfn.XLOOKUP(A2537,Table3[Tag Number],Table3[Status],"-",0)="Alive",
        _xlfn.XLOOKUP(A2537,Table4[Tag Number],Table4[Status],"-",0)="Alive"),"Alive",
     OR(_xlfn.XLOOKUP(A2537,Table1[Tag Number],Table1[Status],"-",0)="-",
        _xlfn.XLOOKUP(A2537,Table2[Tag Number],Table2[Status],"-",0)="-",
        _xlfn.XLOOKUP(A2537,Table3[Tag Number],Table3[Status],"-",0)="-",
        _xlfn.XLOOKUP(A2537,Table4[Tag Number],Table4[Status],"-",0)="-"),
   "-")</f>
        <v>-</v>
      </c>
      <c r="I2537" s="90"/>
      <c r="J2537" s="94"/>
      <c r="K2537" s="95"/>
      <c r="L2537" s="95"/>
      <c r="M2537" s="95"/>
      <c r="N2537" s="96"/>
      <c r="O2537" s="89"/>
      <c r="R2537" t="b">
        <f t="shared" si="79"/>
        <v>0</v>
      </c>
    </row>
    <row r="2538" spans="1:18" ht="15" thickBot="1" x14ac:dyDescent="0.35">
      <c r="A2538" s="2" t="s">
        <v>2902</v>
      </c>
      <c r="B2538" s="2" t="s">
        <v>1145</v>
      </c>
      <c r="C2538" s="84">
        <f>IF(COUNTIF(Table1[Tag Number], A2538), 1, 0)</f>
        <v>0</v>
      </c>
      <c r="D2538" s="85">
        <f>IF(COUNTIF(Table2[Tag Number], A2538), 1, 0)</f>
        <v>0</v>
      </c>
      <c r="E2538" s="86">
        <f>IF(COUNTIF(Table3[Tag Number], A2538), 1, 0)</f>
        <v>0</v>
      </c>
      <c r="F2538" s="86">
        <f>IF(COUNTIF(Table4[Tag Number], A2538), 1, 0)</f>
        <v>0</v>
      </c>
      <c r="G2538" s="87">
        <f t="shared" si="80"/>
        <v>0</v>
      </c>
      <c r="H2538" s="88" t="str" cm="1">
        <f t="array" ref="H2538">_xlfn.IFS(OR(_xlfn.XLOOKUP(A2538,Table1[Tag Number],Table1[Status],"-",0)="Dead",
        _xlfn.XLOOKUP(A2538,Table2[Tag Number],Table2[Status],"-",0)="Dead",
        _xlfn.XLOOKUP(A2538,Table3[Tag Number],Table3[Status],"-",0)="Dead",
        _xlfn.XLOOKUP(A2538,Table4[Tag Number],Table4[Status],"-",0)="Dead"),"Dead",
     OR(_xlfn.XLOOKUP(A2538,Table1[Tag Number],Table1[Status],"-",0)="Alive",
        _xlfn.XLOOKUP(A2538,Table2[Tag Number],Table2[Status],"-",0)="Alive",
        _xlfn.XLOOKUP(A2538,Table3[Tag Number],Table3[Status],"-",0)="Alive",
        _xlfn.XLOOKUP(A2538,Table4[Tag Number],Table4[Status],"-",0)="Alive"),"Alive",
     OR(_xlfn.XLOOKUP(A2538,Table1[Tag Number],Table1[Status],"-",0)="-",
        _xlfn.XLOOKUP(A2538,Table2[Tag Number],Table2[Status],"-",0)="-",
        _xlfn.XLOOKUP(A2538,Table3[Tag Number],Table3[Status],"-",0)="-",
        _xlfn.XLOOKUP(A2538,Table4[Tag Number],Table4[Status],"-",0)="-"),
   "-")</f>
        <v>-</v>
      </c>
      <c r="I2538" s="90"/>
      <c r="J2538" s="94"/>
      <c r="K2538" s="95"/>
      <c r="L2538" s="95"/>
      <c r="M2538" s="95"/>
      <c r="N2538" s="96"/>
      <c r="O2538" s="89"/>
      <c r="R2538" t="b">
        <f t="shared" si="79"/>
        <v>0</v>
      </c>
    </row>
    <row r="2539" spans="1:18" ht="15" thickBot="1" x14ac:dyDescent="0.35">
      <c r="A2539" s="3" t="s">
        <v>2903</v>
      </c>
      <c r="B2539" s="3" t="s">
        <v>1145</v>
      </c>
      <c r="C2539" s="84">
        <f>IF(COUNTIF(Table1[Tag Number], A2539), 1, 0)</f>
        <v>0</v>
      </c>
      <c r="D2539" s="85">
        <f>IF(COUNTIF(Table2[Tag Number], A2539), 1, 0)</f>
        <v>0</v>
      </c>
      <c r="E2539" s="86">
        <f>IF(COUNTIF(Table3[Tag Number], A2539), 1, 0)</f>
        <v>0</v>
      </c>
      <c r="F2539" s="86">
        <f>IF(COUNTIF(Table4[Tag Number], A2539), 1, 0)</f>
        <v>0</v>
      </c>
      <c r="G2539" s="87">
        <f t="shared" si="80"/>
        <v>0</v>
      </c>
      <c r="H2539" s="88" t="str" cm="1">
        <f t="array" ref="H2539">_xlfn.IFS(OR(_xlfn.XLOOKUP(A2539,Table1[Tag Number],Table1[Status],"-",0)="Dead",
        _xlfn.XLOOKUP(A2539,Table2[Tag Number],Table2[Status],"-",0)="Dead",
        _xlfn.XLOOKUP(A2539,Table3[Tag Number],Table3[Status],"-",0)="Dead",
        _xlfn.XLOOKUP(A2539,Table4[Tag Number],Table4[Status],"-",0)="Dead"),"Dead",
     OR(_xlfn.XLOOKUP(A2539,Table1[Tag Number],Table1[Status],"-",0)="Alive",
        _xlfn.XLOOKUP(A2539,Table2[Tag Number],Table2[Status],"-",0)="Alive",
        _xlfn.XLOOKUP(A2539,Table3[Tag Number],Table3[Status],"-",0)="Alive",
        _xlfn.XLOOKUP(A2539,Table4[Tag Number],Table4[Status],"-",0)="Alive"),"Alive",
     OR(_xlfn.XLOOKUP(A2539,Table1[Tag Number],Table1[Status],"-",0)="-",
        _xlfn.XLOOKUP(A2539,Table2[Tag Number],Table2[Status],"-",0)="-",
        _xlfn.XLOOKUP(A2539,Table3[Tag Number],Table3[Status],"-",0)="-",
        _xlfn.XLOOKUP(A2539,Table4[Tag Number],Table4[Status],"-",0)="-"),
   "-")</f>
        <v>-</v>
      </c>
      <c r="I2539" s="90"/>
      <c r="J2539" s="94"/>
      <c r="K2539" s="95"/>
      <c r="L2539" s="95"/>
      <c r="M2539" s="95"/>
      <c r="N2539" s="96"/>
      <c r="O2539" s="89"/>
      <c r="R2539" t="b">
        <f t="shared" si="79"/>
        <v>0</v>
      </c>
    </row>
    <row r="2540" spans="1:18" ht="15" thickBot="1" x14ac:dyDescent="0.35">
      <c r="A2540" s="2" t="s">
        <v>2904</v>
      </c>
      <c r="B2540" s="2" t="s">
        <v>1145</v>
      </c>
      <c r="C2540" s="84">
        <f>IF(COUNTIF(Table1[Tag Number], A2540), 1, 0)</f>
        <v>0</v>
      </c>
      <c r="D2540" s="85">
        <f>IF(COUNTIF(Table2[Tag Number], A2540), 1, 0)</f>
        <v>0</v>
      </c>
      <c r="E2540" s="86">
        <f>IF(COUNTIF(Table3[Tag Number], A2540), 1, 0)</f>
        <v>0</v>
      </c>
      <c r="F2540" s="86">
        <f>IF(COUNTIF(Table4[Tag Number], A2540), 1, 0)</f>
        <v>0</v>
      </c>
      <c r="G2540" s="87">
        <f t="shared" si="80"/>
        <v>0</v>
      </c>
      <c r="H2540" s="88" t="str" cm="1">
        <f t="array" ref="H2540">_xlfn.IFS(OR(_xlfn.XLOOKUP(A2540,Table1[Tag Number],Table1[Status],"-",0)="Dead",
        _xlfn.XLOOKUP(A2540,Table2[Tag Number],Table2[Status],"-",0)="Dead",
        _xlfn.XLOOKUP(A2540,Table3[Tag Number],Table3[Status],"-",0)="Dead",
        _xlfn.XLOOKUP(A2540,Table4[Tag Number],Table4[Status],"-",0)="Dead"),"Dead",
     OR(_xlfn.XLOOKUP(A2540,Table1[Tag Number],Table1[Status],"-",0)="Alive",
        _xlfn.XLOOKUP(A2540,Table2[Tag Number],Table2[Status],"-",0)="Alive",
        _xlfn.XLOOKUP(A2540,Table3[Tag Number],Table3[Status],"-",0)="Alive",
        _xlfn.XLOOKUP(A2540,Table4[Tag Number],Table4[Status],"-",0)="Alive"),"Alive",
     OR(_xlfn.XLOOKUP(A2540,Table1[Tag Number],Table1[Status],"-",0)="-",
        _xlfn.XLOOKUP(A2540,Table2[Tag Number],Table2[Status],"-",0)="-",
        _xlfn.XLOOKUP(A2540,Table3[Tag Number],Table3[Status],"-",0)="-",
        _xlfn.XLOOKUP(A2540,Table4[Tag Number],Table4[Status],"-",0)="-"),
   "-")</f>
        <v>-</v>
      </c>
      <c r="I2540" s="90"/>
      <c r="J2540" s="94"/>
      <c r="K2540" s="95"/>
      <c r="L2540" s="95"/>
      <c r="M2540" s="95"/>
      <c r="N2540" s="96"/>
      <c r="O2540" s="89"/>
      <c r="R2540" t="b">
        <f t="shared" si="79"/>
        <v>0</v>
      </c>
    </row>
    <row r="2541" spans="1:18" ht="15" thickBot="1" x14ac:dyDescent="0.35">
      <c r="A2541" s="3" t="s">
        <v>2905</v>
      </c>
      <c r="B2541" s="3" t="s">
        <v>1145</v>
      </c>
      <c r="C2541" s="84">
        <f>IF(COUNTIF(Table1[Tag Number], A2541), 1, 0)</f>
        <v>0</v>
      </c>
      <c r="D2541" s="85">
        <f>IF(COUNTIF(Table2[Tag Number], A2541), 1, 0)</f>
        <v>0</v>
      </c>
      <c r="E2541" s="86">
        <f>IF(COUNTIF(Table3[Tag Number], A2541), 1, 0)</f>
        <v>0</v>
      </c>
      <c r="F2541" s="86">
        <f>IF(COUNTIF(Table4[Tag Number], A2541), 1, 0)</f>
        <v>0</v>
      </c>
      <c r="G2541" s="87">
        <f t="shared" si="80"/>
        <v>0</v>
      </c>
      <c r="H2541" s="88" t="str" cm="1">
        <f t="array" ref="H2541">_xlfn.IFS(OR(_xlfn.XLOOKUP(A2541,Table1[Tag Number],Table1[Status],"-",0)="Dead",
        _xlfn.XLOOKUP(A2541,Table2[Tag Number],Table2[Status],"-",0)="Dead",
        _xlfn.XLOOKUP(A2541,Table3[Tag Number],Table3[Status],"-",0)="Dead",
        _xlfn.XLOOKUP(A2541,Table4[Tag Number],Table4[Status],"-",0)="Dead"),"Dead",
     OR(_xlfn.XLOOKUP(A2541,Table1[Tag Number],Table1[Status],"-",0)="Alive",
        _xlfn.XLOOKUP(A2541,Table2[Tag Number],Table2[Status],"-",0)="Alive",
        _xlfn.XLOOKUP(A2541,Table3[Tag Number],Table3[Status],"-",0)="Alive",
        _xlfn.XLOOKUP(A2541,Table4[Tag Number],Table4[Status],"-",0)="Alive"),"Alive",
     OR(_xlfn.XLOOKUP(A2541,Table1[Tag Number],Table1[Status],"-",0)="-",
        _xlfn.XLOOKUP(A2541,Table2[Tag Number],Table2[Status],"-",0)="-",
        _xlfn.XLOOKUP(A2541,Table3[Tag Number],Table3[Status],"-",0)="-",
        _xlfn.XLOOKUP(A2541,Table4[Tag Number],Table4[Status],"-",0)="-"),
   "-")</f>
        <v>-</v>
      </c>
      <c r="I2541" s="90"/>
      <c r="J2541" s="94"/>
      <c r="K2541" s="95"/>
      <c r="L2541" s="95"/>
      <c r="M2541" s="95"/>
      <c r="N2541" s="96"/>
      <c r="O2541" s="89"/>
      <c r="R2541" t="b">
        <f t="shared" si="79"/>
        <v>0</v>
      </c>
    </row>
    <row r="2542" spans="1:18" ht="15" thickBot="1" x14ac:dyDescent="0.35">
      <c r="A2542" s="2" t="s">
        <v>2906</v>
      </c>
      <c r="B2542" s="2" t="s">
        <v>1145</v>
      </c>
      <c r="C2542" s="84">
        <f>IF(COUNTIF(Table1[Tag Number], A2542), 1, 0)</f>
        <v>0</v>
      </c>
      <c r="D2542" s="85">
        <f>IF(COUNTIF(Table2[Tag Number], A2542), 1, 0)</f>
        <v>0</v>
      </c>
      <c r="E2542" s="86">
        <f>IF(COUNTIF(Table3[Tag Number], A2542), 1, 0)</f>
        <v>0</v>
      </c>
      <c r="F2542" s="86">
        <f>IF(COUNTIF(Table4[Tag Number], A2542), 1, 0)</f>
        <v>0</v>
      </c>
      <c r="G2542" s="87">
        <f t="shared" si="80"/>
        <v>0</v>
      </c>
      <c r="H2542" s="88" t="str" cm="1">
        <f t="array" ref="H2542">_xlfn.IFS(OR(_xlfn.XLOOKUP(A2542,Table1[Tag Number],Table1[Status],"-",0)="Dead",
        _xlfn.XLOOKUP(A2542,Table2[Tag Number],Table2[Status],"-",0)="Dead",
        _xlfn.XLOOKUP(A2542,Table3[Tag Number],Table3[Status],"-",0)="Dead",
        _xlfn.XLOOKUP(A2542,Table4[Tag Number],Table4[Status],"-",0)="Dead"),"Dead",
     OR(_xlfn.XLOOKUP(A2542,Table1[Tag Number],Table1[Status],"-",0)="Alive",
        _xlfn.XLOOKUP(A2542,Table2[Tag Number],Table2[Status],"-",0)="Alive",
        _xlfn.XLOOKUP(A2542,Table3[Tag Number],Table3[Status],"-",0)="Alive",
        _xlfn.XLOOKUP(A2542,Table4[Tag Number],Table4[Status],"-",0)="Alive"),"Alive",
     OR(_xlfn.XLOOKUP(A2542,Table1[Tag Number],Table1[Status],"-",0)="-",
        _xlfn.XLOOKUP(A2542,Table2[Tag Number],Table2[Status],"-",0)="-",
        _xlfn.XLOOKUP(A2542,Table3[Tag Number],Table3[Status],"-",0)="-",
        _xlfn.XLOOKUP(A2542,Table4[Tag Number],Table4[Status],"-",0)="-"),
   "-")</f>
        <v>-</v>
      </c>
      <c r="I2542" s="90"/>
      <c r="J2542" s="94"/>
      <c r="K2542" s="95"/>
      <c r="L2542" s="95"/>
      <c r="M2542" s="95"/>
      <c r="N2542" s="96"/>
      <c r="O2542" s="89"/>
      <c r="R2542" t="b">
        <f t="shared" si="79"/>
        <v>0</v>
      </c>
    </row>
    <row r="2543" spans="1:18" ht="15" thickBot="1" x14ac:dyDescent="0.35">
      <c r="A2543" s="3" t="s">
        <v>2907</v>
      </c>
      <c r="B2543" s="3" t="s">
        <v>1145</v>
      </c>
      <c r="C2543" s="84">
        <f>IF(COUNTIF(Table1[Tag Number], A2543), 1, 0)</f>
        <v>0</v>
      </c>
      <c r="D2543" s="85">
        <f>IF(COUNTIF(Table2[Tag Number], A2543), 1, 0)</f>
        <v>0</v>
      </c>
      <c r="E2543" s="86">
        <f>IF(COUNTIF(Table3[Tag Number], A2543), 1, 0)</f>
        <v>0</v>
      </c>
      <c r="F2543" s="86">
        <f>IF(COUNTIF(Table4[Tag Number], A2543), 1, 0)</f>
        <v>0</v>
      </c>
      <c r="G2543" s="87">
        <f t="shared" si="80"/>
        <v>0</v>
      </c>
      <c r="H2543" s="88" t="str" cm="1">
        <f t="array" ref="H2543">_xlfn.IFS(OR(_xlfn.XLOOKUP(A2543,Table1[Tag Number],Table1[Status],"-",0)="Dead",
        _xlfn.XLOOKUP(A2543,Table2[Tag Number],Table2[Status],"-",0)="Dead",
        _xlfn.XLOOKUP(A2543,Table3[Tag Number],Table3[Status],"-",0)="Dead",
        _xlfn.XLOOKUP(A2543,Table4[Tag Number],Table4[Status],"-",0)="Dead"),"Dead",
     OR(_xlfn.XLOOKUP(A2543,Table1[Tag Number],Table1[Status],"-",0)="Alive",
        _xlfn.XLOOKUP(A2543,Table2[Tag Number],Table2[Status],"-",0)="Alive",
        _xlfn.XLOOKUP(A2543,Table3[Tag Number],Table3[Status],"-",0)="Alive",
        _xlfn.XLOOKUP(A2543,Table4[Tag Number],Table4[Status],"-",0)="Alive"),"Alive",
     OR(_xlfn.XLOOKUP(A2543,Table1[Tag Number],Table1[Status],"-",0)="-",
        _xlfn.XLOOKUP(A2543,Table2[Tag Number],Table2[Status],"-",0)="-",
        _xlfn.XLOOKUP(A2543,Table3[Tag Number],Table3[Status],"-",0)="-",
        _xlfn.XLOOKUP(A2543,Table4[Tag Number],Table4[Status],"-",0)="-"),
   "-")</f>
        <v>-</v>
      </c>
      <c r="I2543" s="90"/>
      <c r="J2543" s="94"/>
      <c r="K2543" s="95"/>
      <c r="L2543" s="95"/>
      <c r="M2543" s="95"/>
      <c r="N2543" s="96"/>
      <c r="O2543" s="89"/>
      <c r="R2543" t="b">
        <f t="shared" si="79"/>
        <v>0</v>
      </c>
    </row>
    <row r="2544" spans="1:18" ht="15" thickBot="1" x14ac:dyDescent="0.35">
      <c r="A2544" s="2" t="s">
        <v>2908</v>
      </c>
      <c r="B2544" s="2" t="s">
        <v>1145</v>
      </c>
      <c r="C2544" s="84">
        <f>IF(COUNTIF(Table1[Tag Number], A2544), 1, 0)</f>
        <v>0</v>
      </c>
      <c r="D2544" s="85">
        <f>IF(COUNTIF(Table2[Tag Number], A2544), 1, 0)</f>
        <v>0</v>
      </c>
      <c r="E2544" s="86">
        <f>IF(COUNTIF(Table3[Tag Number], A2544), 1, 0)</f>
        <v>0</v>
      </c>
      <c r="F2544" s="86">
        <f>IF(COUNTIF(Table4[Tag Number], A2544), 1, 0)</f>
        <v>0</v>
      </c>
      <c r="G2544" s="87">
        <f t="shared" si="80"/>
        <v>0</v>
      </c>
      <c r="H2544" s="88" t="str" cm="1">
        <f t="array" ref="H2544">_xlfn.IFS(OR(_xlfn.XLOOKUP(A2544,Table1[Tag Number],Table1[Status],"-",0)="Dead",
        _xlfn.XLOOKUP(A2544,Table2[Tag Number],Table2[Status],"-",0)="Dead",
        _xlfn.XLOOKUP(A2544,Table3[Tag Number],Table3[Status],"-",0)="Dead",
        _xlfn.XLOOKUP(A2544,Table4[Tag Number],Table4[Status],"-",0)="Dead"),"Dead",
     OR(_xlfn.XLOOKUP(A2544,Table1[Tag Number],Table1[Status],"-",0)="Alive",
        _xlfn.XLOOKUP(A2544,Table2[Tag Number],Table2[Status],"-",0)="Alive",
        _xlfn.XLOOKUP(A2544,Table3[Tag Number],Table3[Status],"-",0)="Alive",
        _xlfn.XLOOKUP(A2544,Table4[Tag Number],Table4[Status],"-",0)="Alive"),"Alive",
     OR(_xlfn.XLOOKUP(A2544,Table1[Tag Number],Table1[Status],"-",0)="-",
        _xlfn.XLOOKUP(A2544,Table2[Tag Number],Table2[Status],"-",0)="-",
        _xlfn.XLOOKUP(A2544,Table3[Tag Number],Table3[Status],"-",0)="-",
        _xlfn.XLOOKUP(A2544,Table4[Tag Number],Table4[Status],"-",0)="-"),
   "-")</f>
        <v>-</v>
      </c>
      <c r="I2544" s="90"/>
      <c r="J2544" s="94"/>
      <c r="K2544" s="95"/>
      <c r="L2544" s="95"/>
      <c r="M2544" s="95"/>
      <c r="N2544" s="96"/>
      <c r="O2544" s="89"/>
      <c r="R2544" t="b">
        <f t="shared" si="79"/>
        <v>0</v>
      </c>
    </row>
    <row r="2545" spans="1:18" ht="15" thickBot="1" x14ac:dyDescent="0.35">
      <c r="A2545" s="3" t="s">
        <v>109</v>
      </c>
      <c r="B2545" s="3" t="s">
        <v>1145</v>
      </c>
      <c r="C2545" s="84">
        <f>IF(COUNTIF(Table1[Tag Number], A2545), 1, 0)</f>
        <v>0</v>
      </c>
      <c r="D2545" s="85">
        <f>IF(COUNTIF(Table2[Tag Number], A2545), 1, 0)</f>
        <v>0</v>
      </c>
      <c r="E2545" s="86">
        <f>IF(COUNTIF(Table3[Tag Number], A2545), 1, 0)</f>
        <v>0</v>
      </c>
      <c r="F2545" s="86">
        <f>IF(COUNTIF(Table4[Tag Number], A2545), 1, 0)</f>
        <v>1</v>
      </c>
      <c r="G2545" s="87">
        <f t="shared" si="80"/>
        <v>1</v>
      </c>
      <c r="H2545" s="88" t="str" cm="1">
        <f t="array" ref="H2545">_xlfn.IFS(OR(_xlfn.XLOOKUP(A2545,Table1[Tag Number],Table1[Status],"-",0)="Dead",
        _xlfn.XLOOKUP(A2545,Table2[Tag Number],Table2[Status],"-",0)="Dead",
        _xlfn.XLOOKUP(A2545,Table3[Tag Number],Table3[Status],"-",0)="Dead",
        _xlfn.XLOOKUP(A2545,Table4[Tag Number],Table4[Status],"-",0)="Dead"),"Dead",
     OR(_xlfn.XLOOKUP(A2545,Table1[Tag Number],Table1[Status],"-",0)="Alive",
        _xlfn.XLOOKUP(A2545,Table2[Tag Number],Table2[Status],"-",0)="Alive",
        _xlfn.XLOOKUP(A2545,Table3[Tag Number],Table3[Status],"-",0)="Alive",
        _xlfn.XLOOKUP(A2545,Table4[Tag Number],Table4[Status],"-",0)="Alive"),"Alive",
     OR(_xlfn.XLOOKUP(A2545,Table1[Tag Number],Table1[Status],"-",0)="-",
        _xlfn.XLOOKUP(A2545,Table2[Tag Number],Table2[Status],"-",0)="-",
        _xlfn.XLOOKUP(A2545,Table3[Tag Number],Table3[Status],"-",0)="-",
        _xlfn.XLOOKUP(A2545,Table4[Tag Number],Table4[Status],"-",0)="-"),
   "-")</f>
        <v>Dead</v>
      </c>
      <c r="I2545" s="90"/>
      <c r="J2545" s="94"/>
      <c r="K2545" s="95"/>
      <c r="L2545" s="95"/>
      <c r="M2545" s="95"/>
      <c r="N2545" s="96"/>
      <c r="O2545" s="89"/>
      <c r="R2545" t="b">
        <f t="shared" si="79"/>
        <v>0</v>
      </c>
    </row>
    <row r="2546" spans="1:18" ht="15" thickBot="1" x14ac:dyDescent="0.35">
      <c r="A2546" s="2" t="s">
        <v>2909</v>
      </c>
      <c r="B2546" s="2" t="s">
        <v>1145</v>
      </c>
      <c r="C2546" s="84">
        <f>IF(COUNTIF(Table1[Tag Number], A2546), 1, 0)</f>
        <v>0</v>
      </c>
      <c r="D2546" s="85">
        <f>IF(COUNTIF(Table2[Tag Number], A2546), 1, 0)</f>
        <v>0</v>
      </c>
      <c r="E2546" s="86">
        <f>IF(COUNTIF(Table3[Tag Number], A2546), 1, 0)</f>
        <v>0</v>
      </c>
      <c r="F2546" s="86">
        <f>IF(COUNTIF(Table4[Tag Number], A2546), 1, 0)</f>
        <v>0</v>
      </c>
      <c r="G2546" s="87">
        <f t="shared" si="80"/>
        <v>0</v>
      </c>
      <c r="H2546" s="88" t="str" cm="1">
        <f t="array" ref="H2546">_xlfn.IFS(OR(_xlfn.XLOOKUP(A2546,Table1[Tag Number],Table1[Status],"-",0)="Dead",
        _xlfn.XLOOKUP(A2546,Table2[Tag Number],Table2[Status],"-",0)="Dead",
        _xlfn.XLOOKUP(A2546,Table3[Tag Number],Table3[Status],"-",0)="Dead",
        _xlfn.XLOOKUP(A2546,Table4[Tag Number],Table4[Status],"-",0)="Dead"),"Dead",
     OR(_xlfn.XLOOKUP(A2546,Table1[Tag Number],Table1[Status],"-",0)="Alive",
        _xlfn.XLOOKUP(A2546,Table2[Tag Number],Table2[Status],"-",0)="Alive",
        _xlfn.XLOOKUP(A2546,Table3[Tag Number],Table3[Status],"-",0)="Alive",
        _xlfn.XLOOKUP(A2546,Table4[Tag Number],Table4[Status],"-",0)="Alive"),"Alive",
     OR(_xlfn.XLOOKUP(A2546,Table1[Tag Number],Table1[Status],"-",0)="-",
        _xlfn.XLOOKUP(A2546,Table2[Tag Number],Table2[Status],"-",0)="-",
        _xlfn.XLOOKUP(A2546,Table3[Tag Number],Table3[Status],"-",0)="-",
        _xlfn.XLOOKUP(A2546,Table4[Tag Number],Table4[Status],"-",0)="-"),
   "-")</f>
        <v>-</v>
      </c>
      <c r="I2546" s="90"/>
      <c r="J2546" s="94"/>
      <c r="K2546" s="95"/>
      <c r="L2546" s="95"/>
      <c r="M2546" s="95"/>
      <c r="N2546" s="96"/>
      <c r="O2546" s="89"/>
      <c r="R2546" t="b">
        <f t="shared" si="79"/>
        <v>0</v>
      </c>
    </row>
    <row r="2547" spans="1:18" ht="15" thickBot="1" x14ac:dyDescent="0.35">
      <c r="A2547" s="3" t="s">
        <v>2910</v>
      </c>
      <c r="B2547" s="3" t="s">
        <v>1145</v>
      </c>
      <c r="C2547" s="84">
        <f>IF(COUNTIF(Table1[Tag Number], A2547), 1, 0)</f>
        <v>0</v>
      </c>
      <c r="D2547" s="85">
        <f>IF(COUNTIF(Table2[Tag Number], A2547), 1, 0)</f>
        <v>0</v>
      </c>
      <c r="E2547" s="86">
        <f>IF(COUNTIF(Table3[Tag Number], A2547), 1, 0)</f>
        <v>0</v>
      </c>
      <c r="F2547" s="86">
        <f>IF(COUNTIF(Table4[Tag Number], A2547), 1, 0)</f>
        <v>0</v>
      </c>
      <c r="G2547" s="87">
        <f t="shared" si="80"/>
        <v>0</v>
      </c>
      <c r="H2547" s="88" t="str" cm="1">
        <f t="array" ref="H2547">_xlfn.IFS(OR(_xlfn.XLOOKUP(A2547,Table1[Tag Number],Table1[Status],"-",0)="Dead",
        _xlfn.XLOOKUP(A2547,Table2[Tag Number],Table2[Status],"-",0)="Dead",
        _xlfn.XLOOKUP(A2547,Table3[Tag Number],Table3[Status],"-",0)="Dead",
        _xlfn.XLOOKUP(A2547,Table4[Tag Number],Table4[Status],"-",0)="Dead"),"Dead",
     OR(_xlfn.XLOOKUP(A2547,Table1[Tag Number],Table1[Status],"-",0)="Alive",
        _xlfn.XLOOKUP(A2547,Table2[Tag Number],Table2[Status],"-",0)="Alive",
        _xlfn.XLOOKUP(A2547,Table3[Tag Number],Table3[Status],"-",0)="Alive",
        _xlfn.XLOOKUP(A2547,Table4[Tag Number],Table4[Status],"-",0)="Alive"),"Alive",
     OR(_xlfn.XLOOKUP(A2547,Table1[Tag Number],Table1[Status],"-",0)="-",
        _xlfn.XLOOKUP(A2547,Table2[Tag Number],Table2[Status],"-",0)="-",
        _xlfn.XLOOKUP(A2547,Table3[Tag Number],Table3[Status],"-",0)="-",
        _xlfn.XLOOKUP(A2547,Table4[Tag Number],Table4[Status],"-",0)="-"),
   "-")</f>
        <v>-</v>
      </c>
      <c r="I2547" s="90"/>
      <c r="J2547" s="94"/>
      <c r="K2547" s="95"/>
      <c r="L2547" s="95"/>
      <c r="M2547" s="95"/>
      <c r="N2547" s="96"/>
      <c r="O2547" s="89"/>
      <c r="R2547" t="b">
        <f t="shared" si="79"/>
        <v>0</v>
      </c>
    </row>
    <row r="2548" spans="1:18" ht="15" thickBot="1" x14ac:dyDescent="0.35">
      <c r="A2548" s="2" t="s">
        <v>2911</v>
      </c>
      <c r="B2548" s="2" t="s">
        <v>1145</v>
      </c>
      <c r="C2548" s="84">
        <f>IF(COUNTIF(Table1[Tag Number], A2548), 1, 0)</f>
        <v>0</v>
      </c>
      <c r="D2548" s="85">
        <f>IF(COUNTIF(Table2[Tag Number], A2548), 1, 0)</f>
        <v>0</v>
      </c>
      <c r="E2548" s="86">
        <f>IF(COUNTIF(Table3[Tag Number], A2548), 1, 0)</f>
        <v>0</v>
      </c>
      <c r="F2548" s="86">
        <f>IF(COUNTIF(Table4[Tag Number], A2548), 1, 0)</f>
        <v>0</v>
      </c>
      <c r="G2548" s="87">
        <f t="shared" si="80"/>
        <v>0</v>
      </c>
      <c r="H2548" s="88" t="str" cm="1">
        <f t="array" ref="H2548">_xlfn.IFS(OR(_xlfn.XLOOKUP(A2548,Table1[Tag Number],Table1[Status],"-",0)="Dead",
        _xlfn.XLOOKUP(A2548,Table2[Tag Number],Table2[Status],"-",0)="Dead",
        _xlfn.XLOOKUP(A2548,Table3[Tag Number],Table3[Status],"-",0)="Dead",
        _xlfn.XLOOKUP(A2548,Table4[Tag Number],Table4[Status],"-",0)="Dead"),"Dead",
     OR(_xlfn.XLOOKUP(A2548,Table1[Tag Number],Table1[Status],"-",0)="Alive",
        _xlfn.XLOOKUP(A2548,Table2[Tag Number],Table2[Status],"-",0)="Alive",
        _xlfn.XLOOKUP(A2548,Table3[Tag Number],Table3[Status],"-",0)="Alive",
        _xlfn.XLOOKUP(A2548,Table4[Tag Number],Table4[Status],"-",0)="Alive"),"Alive",
     OR(_xlfn.XLOOKUP(A2548,Table1[Tag Number],Table1[Status],"-",0)="-",
        _xlfn.XLOOKUP(A2548,Table2[Tag Number],Table2[Status],"-",0)="-",
        _xlfn.XLOOKUP(A2548,Table3[Tag Number],Table3[Status],"-",0)="-",
        _xlfn.XLOOKUP(A2548,Table4[Tag Number],Table4[Status],"-",0)="-"),
   "-")</f>
        <v>-</v>
      </c>
      <c r="I2548" s="90"/>
      <c r="J2548" s="94"/>
      <c r="K2548" s="95"/>
      <c r="L2548" s="95"/>
      <c r="M2548" s="95"/>
      <c r="N2548" s="96"/>
      <c r="O2548" s="89"/>
      <c r="R2548" t="b">
        <f t="shared" si="79"/>
        <v>0</v>
      </c>
    </row>
    <row r="2549" spans="1:18" ht="15" thickBot="1" x14ac:dyDescent="0.35">
      <c r="A2549" s="3" t="s">
        <v>2912</v>
      </c>
      <c r="B2549" s="3" t="s">
        <v>1145</v>
      </c>
      <c r="C2549" s="84">
        <f>IF(COUNTIF(Table1[Tag Number], A2549), 1, 0)</f>
        <v>0</v>
      </c>
      <c r="D2549" s="85">
        <f>IF(COUNTIF(Table2[Tag Number], A2549), 1, 0)</f>
        <v>0</v>
      </c>
      <c r="E2549" s="86">
        <f>IF(COUNTIF(Table3[Tag Number], A2549), 1, 0)</f>
        <v>0</v>
      </c>
      <c r="F2549" s="86">
        <f>IF(COUNTIF(Table4[Tag Number], A2549), 1, 0)</f>
        <v>0</v>
      </c>
      <c r="G2549" s="87">
        <f t="shared" si="80"/>
        <v>0</v>
      </c>
      <c r="H2549" s="88" t="str" cm="1">
        <f t="array" ref="H2549">_xlfn.IFS(OR(_xlfn.XLOOKUP(A2549,Table1[Tag Number],Table1[Status],"-",0)="Dead",
        _xlfn.XLOOKUP(A2549,Table2[Tag Number],Table2[Status],"-",0)="Dead",
        _xlfn.XLOOKUP(A2549,Table3[Tag Number],Table3[Status],"-",0)="Dead",
        _xlfn.XLOOKUP(A2549,Table4[Tag Number],Table4[Status],"-",0)="Dead"),"Dead",
     OR(_xlfn.XLOOKUP(A2549,Table1[Tag Number],Table1[Status],"-",0)="Alive",
        _xlfn.XLOOKUP(A2549,Table2[Tag Number],Table2[Status],"-",0)="Alive",
        _xlfn.XLOOKUP(A2549,Table3[Tag Number],Table3[Status],"-",0)="Alive",
        _xlfn.XLOOKUP(A2549,Table4[Tag Number],Table4[Status],"-",0)="Alive"),"Alive",
     OR(_xlfn.XLOOKUP(A2549,Table1[Tag Number],Table1[Status],"-",0)="-",
        _xlfn.XLOOKUP(A2549,Table2[Tag Number],Table2[Status],"-",0)="-",
        _xlfn.XLOOKUP(A2549,Table3[Tag Number],Table3[Status],"-",0)="-",
        _xlfn.XLOOKUP(A2549,Table4[Tag Number],Table4[Status],"-",0)="-"),
   "-")</f>
        <v>-</v>
      </c>
      <c r="I2549" s="90"/>
      <c r="J2549" s="94"/>
      <c r="K2549" s="95"/>
      <c r="L2549" s="95"/>
      <c r="M2549" s="95"/>
      <c r="N2549" s="96"/>
      <c r="O2549" s="89"/>
      <c r="R2549" t="b">
        <f t="shared" si="79"/>
        <v>0</v>
      </c>
    </row>
    <row r="2550" spans="1:18" ht="15" thickBot="1" x14ac:dyDescent="0.35">
      <c r="A2550" s="2" t="s">
        <v>238</v>
      </c>
      <c r="B2550" s="2" t="s">
        <v>1145</v>
      </c>
      <c r="C2550" s="84">
        <f>IF(COUNTIF(Table1[Tag Number], A2550), 1, 0)</f>
        <v>1</v>
      </c>
      <c r="D2550" s="85">
        <f>IF(COUNTIF(Table2[Tag Number], A2550), 1, 0)</f>
        <v>0</v>
      </c>
      <c r="E2550" s="86">
        <f>IF(COUNTIF(Table3[Tag Number], A2550), 1, 0)</f>
        <v>0</v>
      </c>
      <c r="F2550" s="86">
        <f>IF(COUNTIF(Table4[Tag Number], A2550), 1, 0)</f>
        <v>0</v>
      </c>
      <c r="G2550" s="87">
        <f t="shared" si="80"/>
        <v>1</v>
      </c>
      <c r="H2550" s="88" t="str" cm="1">
        <f t="array" ref="H2550">_xlfn.IFS(OR(_xlfn.XLOOKUP(A2550,Table1[Tag Number],Table1[Status],"-",0)="Dead",
        _xlfn.XLOOKUP(A2550,Table2[Tag Number],Table2[Status],"-",0)="Dead",
        _xlfn.XLOOKUP(A2550,Table3[Tag Number],Table3[Status],"-",0)="Dead",
        _xlfn.XLOOKUP(A2550,Table4[Tag Number],Table4[Status],"-",0)="Dead"),"Dead",
     OR(_xlfn.XLOOKUP(A2550,Table1[Tag Number],Table1[Status],"-",0)="Alive",
        _xlfn.XLOOKUP(A2550,Table2[Tag Number],Table2[Status],"-",0)="Alive",
        _xlfn.XLOOKUP(A2550,Table3[Tag Number],Table3[Status],"-",0)="Alive",
        _xlfn.XLOOKUP(A2550,Table4[Tag Number],Table4[Status],"-",0)="Alive"),"Alive",
     OR(_xlfn.XLOOKUP(A2550,Table1[Tag Number],Table1[Status],"-",0)="-",
        _xlfn.XLOOKUP(A2550,Table2[Tag Number],Table2[Status],"-",0)="-",
        _xlfn.XLOOKUP(A2550,Table3[Tag Number],Table3[Status],"-",0)="-",
        _xlfn.XLOOKUP(A2550,Table4[Tag Number],Table4[Status],"-",0)="-"),
   "-")</f>
        <v>Dead</v>
      </c>
      <c r="I2550" s="90"/>
      <c r="J2550" s="94"/>
      <c r="K2550" s="95"/>
      <c r="L2550" s="95"/>
      <c r="M2550" s="95"/>
      <c r="N2550" s="96"/>
      <c r="O2550" s="89"/>
      <c r="R2550" t="b">
        <f t="shared" si="79"/>
        <v>0</v>
      </c>
    </row>
    <row r="2551" spans="1:18" ht="15" thickBot="1" x14ac:dyDescent="0.35">
      <c r="A2551" s="3" t="s">
        <v>2913</v>
      </c>
      <c r="B2551" s="3" t="s">
        <v>1145</v>
      </c>
      <c r="C2551" s="84">
        <f>IF(COUNTIF(Table1[Tag Number], A2551), 1, 0)</f>
        <v>0</v>
      </c>
      <c r="D2551" s="85">
        <f>IF(COUNTIF(Table2[Tag Number], A2551), 1, 0)</f>
        <v>0</v>
      </c>
      <c r="E2551" s="86">
        <f>IF(COUNTIF(Table3[Tag Number], A2551), 1, 0)</f>
        <v>0</v>
      </c>
      <c r="F2551" s="86">
        <f>IF(COUNTIF(Table4[Tag Number], A2551), 1, 0)</f>
        <v>0</v>
      </c>
      <c r="G2551" s="87">
        <f t="shared" si="80"/>
        <v>0</v>
      </c>
      <c r="H2551" s="88" t="str" cm="1">
        <f t="array" ref="H2551">_xlfn.IFS(OR(_xlfn.XLOOKUP(A2551,Table1[Tag Number],Table1[Status],"-",0)="Dead",
        _xlfn.XLOOKUP(A2551,Table2[Tag Number],Table2[Status],"-",0)="Dead",
        _xlfn.XLOOKUP(A2551,Table3[Tag Number],Table3[Status],"-",0)="Dead",
        _xlfn.XLOOKUP(A2551,Table4[Tag Number],Table4[Status],"-",0)="Dead"),"Dead",
     OR(_xlfn.XLOOKUP(A2551,Table1[Tag Number],Table1[Status],"-",0)="Alive",
        _xlfn.XLOOKUP(A2551,Table2[Tag Number],Table2[Status],"-",0)="Alive",
        _xlfn.XLOOKUP(A2551,Table3[Tag Number],Table3[Status],"-",0)="Alive",
        _xlfn.XLOOKUP(A2551,Table4[Tag Number],Table4[Status],"-",0)="Alive"),"Alive",
     OR(_xlfn.XLOOKUP(A2551,Table1[Tag Number],Table1[Status],"-",0)="-",
        _xlfn.XLOOKUP(A2551,Table2[Tag Number],Table2[Status],"-",0)="-",
        _xlfn.XLOOKUP(A2551,Table3[Tag Number],Table3[Status],"-",0)="-",
        _xlfn.XLOOKUP(A2551,Table4[Tag Number],Table4[Status],"-",0)="-"),
   "-")</f>
        <v>-</v>
      </c>
      <c r="I2551" s="90"/>
      <c r="J2551" s="94"/>
      <c r="K2551" s="95"/>
      <c r="L2551" s="95"/>
      <c r="M2551" s="95"/>
      <c r="N2551" s="96"/>
      <c r="O2551" s="89"/>
      <c r="R2551" t="b">
        <f t="shared" si="79"/>
        <v>0</v>
      </c>
    </row>
    <row r="2552" spans="1:18" ht="15" thickBot="1" x14ac:dyDescent="0.35">
      <c r="A2552" s="2" t="s">
        <v>2914</v>
      </c>
      <c r="B2552" s="2" t="s">
        <v>1145</v>
      </c>
      <c r="C2552" s="84">
        <f>IF(COUNTIF(Table1[Tag Number], A2552), 1, 0)</f>
        <v>0</v>
      </c>
      <c r="D2552" s="85">
        <f>IF(COUNTIF(Table2[Tag Number], A2552), 1, 0)</f>
        <v>0</v>
      </c>
      <c r="E2552" s="86">
        <f>IF(COUNTIF(Table3[Tag Number], A2552), 1, 0)</f>
        <v>0</v>
      </c>
      <c r="F2552" s="86">
        <f>IF(COUNTIF(Table4[Tag Number], A2552), 1, 0)</f>
        <v>0</v>
      </c>
      <c r="G2552" s="87">
        <f t="shared" si="80"/>
        <v>0</v>
      </c>
      <c r="H2552" s="88" t="str" cm="1">
        <f t="array" ref="H2552">_xlfn.IFS(OR(_xlfn.XLOOKUP(A2552,Table1[Tag Number],Table1[Status],"-",0)="Dead",
        _xlfn.XLOOKUP(A2552,Table2[Tag Number],Table2[Status],"-",0)="Dead",
        _xlfn.XLOOKUP(A2552,Table3[Tag Number],Table3[Status],"-",0)="Dead",
        _xlfn.XLOOKUP(A2552,Table4[Tag Number],Table4[Status],"-",0)="Dead"),"Dead",
     OR(_xlfn.XLOOKUP(A2552,Table1[Tag Number],Table1[Status],"-",0)="Alive",
        _xlfn.XLOOKUP(A2552,Table2[Tag Number],Table2[Status],"-",0)="Alive",
        _xlfn.XLOOKUP(A2552,Table3[Tag Number],Table3[Status],"-",0)="Alive",
        _xlfn.XLOOKUP(A2552,Table4[Tag Number],Table4[Status],"-",0)="Alive"),"Alive",
     OR(_xlfn.XLOOKUP(A2552,Table1[Tag Number],Table1[Status],"-",0)="-",
        _xlfn.XLOOKUP(A2552,Table2[Tag Number],Table2[Status],"-",0)="-",
        _xlfn.XLOOKUP(A2552,Table3[Tag Number],Table3[Status],"-",0)="-",
        _xlfn.XLOOKUP(A2552,Table4[Tag Number],Table4[Status],"-",0)="-"),
   "-")</f>
        <v>-</v>
      </c>
      <c r="I2552" s="90"/>
      <c r="J2552" s="94"/>
      <c r="K2552" s="95"/>
      <c r="L2552" s="95"/>
      <c r="M2552" s="95"/>
      <c r="N2552" s="96"/>
      <c r="O2552" s="89"/>
      <c r="R2552" t="b">
        <f t="shared" si="79"/>
        <v>0</v>
      </c>
    </row>
    <row r="2553" spans="1:18" ht="15" thickBot="1" x14ac:dyDescent="0.35">
      <c r="A2553" s="3" t="s">
        <v>2915</v>
      </c>
      <c r="B2553" s="3" t="s">
        <v>1145</v>
      </c>
      <c r="C2553" s="84">
        <f>IF(COUNTIF(Table1[Tag Number], A2553), 1, 0)</f>
        <v>0</v>
      </c>
      <c r="D2553" s="85">
        <f>IF(COUNTIF(Table2[Tag Number], A2553), 1, 0)</f>
        <v>0</v>
      </c>
      <c r="E2553" s="86">
        <f>IF(COUNTIF(Table3[Tag Number], A2553), 1, 0)</f>
        <v>0</v>
      </c>
      <c r="F2553" s="86">
        <f>IF(COUNTIF(Table4[Tag Number], A2553), 1, 0)</f>
        <v>0</v>
      </c>
      <c r="G2553" s="87">
        <f t="shared" si="80"/>
        <v>0</v>
      </c>
      <c r="H2553" s="88" t="str" cm="1">
        <f t="array" ref="H2553">_xlfn.IFS(OR(_xlfn.XLOOKUP(A2553,Table1[Tag Number],Table1[Status],"-",0)="Dead",
        _xlfn.XLOOKUP(A2553,Table2[Tag Number],Table2[Status],"-",0)="Dead",
        _xlfn.XLOOKUP(A2553,Table3[Tag Number],Table3[Status],"-",0)="Dead",
        _xlfn.XLOOKUP(A2553,Table4[Tag Number],Table4[Status],"-",0)="Dead"),"Dead",
     OR(_xlfn.XLOOKUP(A2553,Table1[Tag Number],Table1[Status],"-",0)="Alive",
        _xlfn.XLOOKUP(A2553,Table2[Tag Number],Table2[Status],"-",0)="Alive",
        _xlfn.XLOOKUP(A2553,Table3[Tag Number],Table3[Status],"-",0)="Alive",
        _xlfn.XLOOKUP(A2553,Table4[Tag Number],Table4[Status],"-",0)="Alive"),"Alive",
     OR(_xlfn.XLOOKUP(A2553,Table1[Tag Number],Table1[Status],"-",0)="-",
        _xlfn.XLOOKUP(A2553,Table2[Tag Number],Table2[Status],"-",0)="-",
        _xlfn.XLOOKUP(A2553,Table3[Tag Number],Table3[Status],"-",0)="-",
        _xlfn.XLOOKUP(A2553,Table4[Tag Number],Table4[Status],"-",0)="-"),
   "-")</f>
        <v>-</v>
      </c>
      <c r="I2553" s="90"/>
      <c r="J2553" s="94"/>
      <c r="K2553" s="95"/>
      <c r="L2553" s="95"/>
      <c r="M2553" s="95"/>
      <c r="N2553" s="96"/>
      <c r="O2553" s="89"/>
      <c r="R2553" t="b">
        <f t="shared" si="79"/>
        <v>0</v>
      </c>
    </row>
    <row r="2554" spans="1:18" ht="15" thickBot="1" x14ac:dyDescent="0.35">
      <c r="A2554" s="2" t="s">
        <v>2916</v>
      </c>
      <c r="B2554" s="2" t="s">
        <v>1145</v>
      </c>
      <c r="C2554" s="84">
        <f>IF(COUNTIF(Table1[Tag Number], A2554), 1, 0)</f>
        <v>0</v>
      </c>
      <c r="D2554" s="85">
        <f>IF(COUNTIF(Table2[Tag Number], A2554), 1, 0)</f>
        <v>0</v>
      </c>
      <c r="E2554" s="86">
        <f>IF(COUNTIF(Table3[Tag Number], A2554), 1, 0)</f>
        <v>0</v>
      </c>
      <c r="F2554" s="86">
        <f>IF(COUNTIF(Table4[Tag Number], A2554), 1, 0)</f>
        <v>0</v>
      </c>
      <c r="G2554" s="87">
        <f t="shared" si="80"/>
        <v>0</v>
      </c>
      <c r="H2554" s="88" t="str" cm="1">
        <f t="array" ref="H2554">_xlfn.IFS(OR(_xlfn.XLOOKUP(A2554,Table1[Tag Number],Table1[Status],"-",0)="Dead",
        _xlfn.XLOOKUP(A2554,Table2[Tag Number],Table2[Status],"-",0)="Dead",
        _xlfn.XLOOKUP(A2554,Table3[Tag Number],Table3[Status],"-",0)="Dead",
        _xlfn.XLOOKUP(A2554,Table4[Tag Number],Table4[Status],"-",0)="Dead"),"Dead",
     OR(_xlfn.XLOOKUP(A2554,Table1[Tag Number],Table1[Status],"-",0)="Alive",
        _xlfn.XLOOKUP(A2554,Table2[Tag Number],Table2[Status],"-",0)="Alive",
        _xlfn.XLOOKUP(A2554,Table3[Tag Number],Table3[Status],"-",0)="Alive",
        _xlfn.XLOOKUP(A2554,Table4[Tag Number],Table4[Status],"-",0)="Alive"),"Alive",
     OR(_xlfn.XLOOKUP(A2554,Table1[Tag Number],Table1[Status],"-",0)="-",
        _xlfn.XLOOKUP(A2554,Table2[Tag Number],Table2[Status],"-",0)="-",
        _xlfn.XLOOKUP(A2554,Table3[Tag Number],Table3[Status],"-",0)="-",
        _xlfn.XLOOKUP(A2554,Table4[Tag Number],Table4[Status],"-",0)="-"),
   "-")</f>
        <v>-</v>
      </c>
      <c r="I2554" s="90"/>
      <c r="J2554" s="94"/>
      <c r="K2554" s="95"/>
      <c r="L2554" s="95"/>
      <c r="M2554" s="95"/>
      <c r="N2554" s="96"/>
      <c r="O2554" s="89"/>
      <c r="R2554" t="b">
        <f t="shared" si="79"/>
        <v>0</v>
      </c>
    </row>
    <row r="2555" spans="1:18" ht="15" thickBot="1" x14ac:dyDescent="0.35">
      <c r="A2555" s="3" t="s">
        <v>2917</v>
      </c>
      <c r="B2555" s="3" t="s">
        <v>1145</v>
      </c>
      <c r="C2555" s="84">
        <f>IF(COUNTIF(Table1[Tag Number], A2555), 1, 0)</f>
        <v>0</v>
      </c>
      <c r="D2555" s="85">
        <f>IF(COUNTIF(Table2[Tag Number], A2555), 1, 0)</f>
        <v>0</v>
      </c>
      <c r="E2555" s="86">
        <f>IF(COUNTIF(Table3[Tag Number], A2555), 1, 0)</f>
        <v>0</v>
      </c>
      <c r="F2555" s="86">
        <f>IF(COUNTIF(Table4[Tag Number], A2555), 1, 0)</f>
        <v>0</v>
      </c>
      <c r="G2555" s="87">
        <f t="shared" si="80"/>
        <v>0</v>
      </c>
      <c r="H2555" s="88" t="str" cm="1">
        <f t="array" ref="H2555">_xlfn.IFS(OR(_xlfn.XLOOKUP(A2555,Table1[Tag Number],Table1[Status],"-",0)="Dead",
        _xlfn.XLOOKUP(A2555,Table2[Tag Number],Table2[Status],"-",0)="Dead",
        _xlfn.XLOOKUP(A2555,Table3[Tag Number],Table3[Status],"-",0)="Dead",
        _xlfn.XLOOKUP(A2555,Table4[Tag Number],Table4[Status],"-",0)="Dead"),"Dead",
     OR(_xlfn.XLOOKUP(A2555,Table1[Tag Number],Table1[Status],"-",0)="Alive",
        _xlfn.XLOOKUP(A2555,Table2[Tag Number],Table2[Status],"-",0)="Alive",
        _xlfn.XLOOKUP(A2555,Table3[Tag Number],Table3[Status],"-",0)="Alive",
        _xlfn.XLOOKUP(A2555,Table4[Tag Number],Table4[Status],"-",0)="Alive"),"Alive",
     OR(_xlfn.XLOOKUP(A2555,Table1[Tag Number],Table1[Status],"-",0)="-",
        _xlfn.XLOOKUP(A2555,Table2[Tag Number],Table2[Status],"-",0)="-",
        _xlfn.XLOOKUP(A2555,Table3[Tag Number],Table3[Status],"-",0)="-",
        _xlfn.XLOOKUP(A2555,Table4[Tag Number],Table4[Status],"-",0)="-"),
   "-")</f>
        <v>-</v>
      </c>
      <c r="I2555" s="90"/>
      <c r="J2555" s="94"/>
      <c r="K2555" s="95"/>
      <c r="L2555" s="95"/>
      <c r="M2555" s="95"/>
      <c r="N2555" s="96"/>
      <c r="O2555" s="89"/>
      <c r="R2555" t="b">
        <f t="shared" si="79"/>
        <v>0</v>
      </c>
    </row>
    <row r="2556" spans="1:18" ht="15" thickBot="1" x14ac:dyDescent="0.35">
      <c r="A2556" s="2" t="s">
        <v>2918</v>
      </c>
      <c r="B2556" s="2" t="s">
        <v>1145</v>
      </c>
      <c r="C2556" s="84">
        <f>IF(COUNTIF(Table1[Tag Number], A2556), 1, 0)</f>
        <v>0</v>
      </c>
      <c r="D2556" s="85">
        <f>IF(COUNTIF(Table2[Tag Number], A2556), 1, 0)</f>
        <v>0</v>
      </c>
      <c r="E2556" s="86">
        <f>IF(COUNTIF(Table3[Tag Number], A2556), 1, 0)</f>
        <v>0</v>
      </c>
      <c r="F2556" s="86">
        <f>IF(COUNTIF(Table4[Tag Number], A2556), 1, 0)</f>
        <v>0</v>
      </c>
      <c r="G2556" s="87">
        <f t="shared" si="80"/>
        <v>0</v>
      </c>
      <c r="H2556" s="88" t="str" cm="1">
        <f t="array" ref="H2556">_xlfn.IFS(OR(_xlfn.XLOOKUP(A2556,Table1[Tag Number],Table1[Status],"-",0)="Dead",
        _xlfn.XLOOKUP(A2556,Table2[Tag Number],Table2[Status],"-",0)="Dead",
        _xlfn.XLOOKUP(A2556,Table3[Tag Number],Table3[Status],"-",0)="Dead",
        _xlfn.XLOOKUP(A2556,Table4[Tag Number],Table4[Status],"-",0)="Dead"),"Dead",
     OR(_xlfn.XLOOKUP(A2556,Table1[Tag Number],Table1[Status],"-",0)="Alive",
        _xlfn.XLOOKUP(A2556,Table2[Tag Number],Table2[Status],"-",0)="Alive",
        _xlfn.XLOOKUP(A2556,Table3[Tag Number],Table3[Status],"-",0)="Alive",
        _xlfn.XLOOKUP(A2556,Table4[Tag Number],Table4[Status],"-",0)="Alive"),"Alive",
     OR(_xlfn.XLOOKUP(A2556,Table1[Tag Number],Table1[Status],"-",0)="-",
        _xlfn.XLOOKUP(A2556,Table2[Tag Number],Table2[Status],"-",0)="-",
        _xlfn.XLOOKUP(A2556,Table3[Tag Number],Table3[Status],"-",0)="-",
        _xlfn.XLOOKUP(A2556,Table4[Tag Number],Table4[Status],"-",0)="-"),
   "-")</f>
        <v>-</v>
      </c>
      <c r="I2556" s="90"/>
      <c r="J2556" s="94"/>
      <c r="K2556" s="95"/>
      <c r="L2556" s="95"/>
      <c r="M2556" s="95"/>
      <c r="N2556" s="96"/>
      <c r="O2556" s="89"/>
      <c r="R2556" t="b">
        <f t="shared" si="79"/>
        <v>0</v>
      </c>
    </row>
    <row r="2557" spans="1:18" ht="15" thickBot="1" x14ac:dyDescent="0.35">
      <c r="A2557" s="3" t="s">
        <v>2919</v>
      </c>
      <c r="B2557" s="3" t="s">
        <v>1145</v>
      </c>
      <c r="C2557" s="84">
        <f>IF(COUNTIF(Table1[Tag Number], A2557), 1, 0)</f>
        <v>0</v>
      </c>
      <c r="D2557" s="85">
        <f>IF(COUNTIF(Table2[Tag Number], A2557), 1, 0)</f>
        <v>0</v>
      </c>
      <c r="E2557" s="86">
        <f>IF(COUNTIF(Table3[Tag Number], A2557), 1, 0)</f>
        <v>0</v>
      </c>
      <c r="F2557" s="86">
        <f>IF(COUNTIF(Table4[Tag Number], A2557), 1, 0)</f>
        <v>0</v>
      </c>
      <c r="G2557" s="87">
        <f t="shared" si="80"/>
        <v>0</v>
      </c>
      <c r="H2557" s="88" t="str" cm="1">
        <f t="array" ref="H2557">_xlfn.IFS(OR(_xlfn.XLOOKUP(A2557,Table1[Tag Number],Table1[Status],"-",0)="Dead",
        _xlfn.XLOOKUP(A2557,Table2[Tag Number],Table2[Status],"-",0)="Dead",
        _xlfn.XLOOKUP(A2557,Table3[Tag Number],Table3[Status],"-",0)="Dead",
        _xlfn.XLOOKUP(A2557,Table4[Tag Number],Table4[Status],"-",0)="Dead"),"Dead",
     OR(_xlfn.XLOOKUP(A2557,Table1[Tag Number],Table1[Status],"-",0)="Alive",
        _xlfn.XLOOKUP(A2557,Table2[Tag Number],Table2[Status],"-",0)="Alive",
        _xlfn.XLOOKUP(A2557,Table3[Tag Number],Table3[Status],"-",0)="Alive",
        _xlfn.XLOOKUP(A2557,Table4[Tag Number],Table4[Status],"-",0)="Alive"),"Alive",
     OR(_xlfn.XLOOKUP(A2557,Table1[Tag Number],Table1[Status],"-",0)="-",
        _xlfn.XLOOKUP(A2557,Table2[Tag Number],Table2[Status],"-",0)="-",
        _xlfn.XLOOKUP(A2557,Table3[Tag Number],Table3[Status],"-",0)="-",
        _xlfn.XLOOKUP(A2557,Table4[Tag Number],Table4[Status],"-",0)="-"),
   "-")</f>
        <v>-</v>
      </c>
      <c r="I2557" s="90"/>
      <c r="J2557" s="94"/>
      <c r="K2557" s="95"/>
      <c r="L2557" s="95"/>
      <c r="M2557" s="95"/>
      <c r="N2557" s="96"/>
      <c r="O2557" s="89"/>
      <c r="R2557" t="b">
        <f t="shared" si="79"/>
        <v>0</v>
      </c>
    </row>
    <row r="2558" spans="1:18" ht="15" thickBot="1" x14ac:dyDescent="0.35">
      <c r="A2558" s="2" t="s">
        <v>253</v>
      </c>
      <c r="B2558" s="2" t="s">
        <v>1145</v>
      </c>
      <c r="C2558" s="84">
        <f>IF(COUNTIF(Table1[Tag Number], A2558), 1, 0)</f>
        <v>0</v>
      </c>
      <c r="D2558" s="85">
        <f>IF(COUNTIF(Table2[Tag Number], A2558), 1, 0)</f>
        <v>1</v>
      </c>
      <c r="E2558" s="86">
        <f>IF(COUNTIF(Table3[Tag Number], A2558), 1, 0)</f>
        <v>0</v>
      </c>
      <c r="F2558" s="86">
        <f>IF(COUNTIF(Table4[Tag Number], A2558), 1, 0)</f>
        <v>0</v>
      </c>
      <c r="G2558" s="87">
        <f t="shared" si="80"/>
        <v>1</v>
      </c>
      <c r="H2558" s="88" t="str" cm="1">
        <f t="array" ref="H2558">_xlfn.IFS(OR(_xlfn.XLOOKUP(A2558,Table1[Tag Number],Table1[Status],"-",0)="Dead",
        _xlfn.XLOOKUP(A2558,Table2[Tag Number],Table2[Status],"-",0)="Dead",
        _xlfn.XLOOKUP(A2558,Table3[Tag Number],Table3[Status],"-",0)="Dead",
        _xlfn.XLOOKUP(A2558,Table4[Tag Number],Table4[Status],"-",0)="Dead"),"Dead",
     OR(_xlfn.XLOOKUP(A2558,Table1[Tag Number],Table1[Status],"-",0)="Alive",
        _xlfn.XLOOKUP(A2558,Table2[Tag Number],Table2[Status],"-",0)="Alive",
        _xlfn.XLOOKUP(A2558,Table3[Tag Number],Table3[Status],"-",0)="Alive",
        _xlfn.XLOOKUP(A2558,Table4[Tag Number],Table4[Status],"-",0)="Alive"),"Alive",
     OR(_xlfn.XLOOKUP(A2558,Table1[Tag Number],Table1[Status],"-",0)="-",
        _xlfn.XLOOKUP(A2558,Table2[Tag Number],Table2[Status],"-",0)="-",
        _xlfn.XLOOKUP(A2558,Table3[Tag Number],Table3[Status],"-",0)="-",
        _xlfn.XLOOKUP(A2558,Table4[Tag Number],Table4[Status],"-",0)="-"),
   "-")</f>
        <v>Dead</v>
      </c>
      <c r="I2558" s="90"/>
      <c r="J2558" s="94"/>
      <c r="K2558" s="95"/>
      <c r="L2558" s="95"/>
      <c r="M2558" s="95"/>
      <c r="N2558" s="96"/>
      <c r="O2558" s="89"/>
      <c r="R2558" t="b">
        <f t="shared" si="79"/>
        <v>0</v>
      </c>
    </row>
    <row r="2559" spans="1:18" ht="15" thickBot="1" x14ac:dyDescent="0.35">
      <c r="A2559" s="3" t="s">
        <v>2920</v>
      </c>
      <c r="B2559" s="3" t="s">
        <v>1145</v>
      </c>
      <c r="C2559" s="84">
        <f>IF(COUNTIF(Table1[Tag Number], A2559), 1, 0)</f>
        <v>0</v>
      </c>
      <c r="D2559" s="85">
        <f>IF(COUNTIF(Table2[Tag Number], A2559), 1, 0)</f>
        <v>0</v>
      </c>
      <c r="E2559" s="86">
        <f>IF(COUNTIF(Table3[Tag Number], A2559), 1, 0)</f>
        <v>0</v>
      </c>
      <c r="F2559" s="86">
        <f>IF(COUNTIF(Table4[Tag Number], A2559), 1, 0)</f>
        <v>0</v>
      </c>
      <c r="G2559" s="87">
        <f t="shared" si="80"/>
        <v>0</v>
      </c>
      <c r="H2559" s="88" t="str" cm="1">
        <f t="array" ref="H2559">_xlfn.IFS(OR(_xlfn.XLOOKUP(A2559,Table1[Tag Number],Table1[Status],"-",0)="Dead",
        _xlfn.XLOOKUP(A2559,Table2[Tag Number],Table2[Status],"-",0)="Dead",
        _xlfn.XLOOKUP(A2559,Table3[Tag Number],Table3[Status],"-",0)="Dead",
        _xlfn.XLOOKUP(A2559,Table4[Tag Number],Table4[Status],"-",0)="Dead"),"Dead",
     OR(_xlfn.XLOOKUP(A2559,Table1[Tag Number],Table1[Status],"-",0)="Alive",
        _xlfn.XLOOKUP(A2559,Table2[Tag Number],Table2[Status],"-",0)="Alive",
        _xlfn.XLOOKUP(A2559,Table3[Tag Number],Table3[Status],"-",0)="Alive",
        _xlfn.XLOOKUP(A2559,Table4[Tag Number],Table4[Status],"-",0)="Alive"),"Alive",
     OR(_xlfn.XLOOKUP(A2559,Table1[Tag Number],Table1[Status],"-",0)="-",
        _xlfn.XLOOKUP(A2559,Table2[Tag Number],Table2[Status],"-",0)="-",
        _xlfn.XLOOKUP(A2559,Table3[Tag Number],Table3[Status],"-",0)="-",
        _xlfn.XLOOKUP(A2559,Table4[Tag Number],Table4[Status],"-",0)="-"),
   "-")</f>
        <v>-</v>
      </c>
      <c r="I2559" s="90"/>
      <c r="J2559" s="94"/>
      <c r="K2559" s="95"/>
      <c r="L2559" s="95"/>
      <c r="M2559" s="95"/>
      <c r="N2559" s="96"/>
      <c r="O2559" s="89"/>
      <c r="R2559" t="b">
        <f t="shared" si="79"/>
        <v>0</v>
      </c>
    </row>
    <row r="2560" spans="1:18" ht="15" thickBot="1" x14ac:dyDescent="0.35">
      <c r="A2560" s="2" t="s">
        <v>2921</v>
      </c>
      <c r="B2560" s="2" t="s">
        <v>1145</v>
      </c>
      <c r="C2560" s="84">
        <f>IF(COUNTIF(Table1[Tag Number], A2560), 1, 0)</f>
        <v>0</v>
      </c>
      <c r="D2560" s="85">
        <f>IF(COUNTIF(Table2[Tag Number], A2560), 1, 0)</f>
        <v>0</v>
      </c>
      <c r="E2560" s="86">
        <f>IF(COUNTIF(Table3[Tag Number], A2560), 1, 0)</f>
        <v>0</v>
      </c>
      <c r="F2560" s="86">
        <f>IF(COUNTIF(Table4[Tag Number], A2560), 1, 0)</f>
        <v>0</v>
      </c>
      <c r="G2560" s="87">
        <f t="shared" si="80"/>
        <v>0</v>
      </c>
      <c r="H2560" s="88" t="str" cm="1">
        <f t="array" ref="H2560">_xlfn.IFS(OR(_xlfn.XLOOKUP(A2560,Table1[Tag Number],Table1[Status],"-",0)="Dead",
        _xlfn.XLOOKUP(A2560,Table2[Tag Number],Table2[Status],"-",0)="Dead",
        _xlfn.XLOOKUP(A2560,Table3[Tag Number],Table3[Status],"-",0)="Dead",
        _xlfn.XLOOKUP(A2560,Table4[Tag Number],Table4[Status],"-",0)="Dead"),"Dead",
     OR(_xlfn.XLOOKUP(A2560,Table1[Tag Number],Table1[Status],"-",0)="Alive",
        _xlfn.XLOOKUP(A2560,Table2[Tag Number],Table2[Status],"-",0)="Alive",
        _xlfn.XLOOKUP(A2560,Table3[Tag Number],Table3[Status],"-",0)="Alive",
        _xlfn.XLOOKUP(A2560,Table4[Tag Number],Table4[Status],"-",0)="Alive"),"Alive",
     OR(_xlfn.XLOOKUP(A2560,Table1[Tag Number],Table1[Status],"-",0)="-",
        _xlfn.XLOOKUP(A2560,Table2[Tag Number],Table2[Status],"-",0)="-",
        _xlfn.XLOOKUP(A2560,Table3[Tag Number],Table3[Status],"-",0)="-",
        _xlfn.XLOOKUP(A2560,Table4[Tag Number],Table4[Status],"-",0)="-"),
   "-")</f>
        <v>-</v>
      </c>
      <c r="I2560" s="90"/>
      <c r="J2560" s="94"/>
      <c r="K2560" s="95"/>
      <c r="L2560" s="95"/>
      <c r="M2560" s="95"/>
      <c r="N2560" s="96"/>
      <c r="O2560" s="89"/>
      <c r="R2560" t="b">
        <f t="shared" si="79"/>
        <v>0</v>
      </c>
    </row>
    <row r="2561" spans="1:18" ht="15" thickBot="1" x14ac:dyDescent="0.35">
      <c r="A2561" s="3" t="s">
        <v>2922</v>
      </c>
      <c r="B2561" s="3" t="s">
        <v>1145</v>
      </c>
      <c r="C2561" s="84">
        <f>IF(COUNTIF(Table1[Tag Number], A2561), 1, 0)</f>
        <v>0</v>
      </c>
      <c r="D2561" s="85">
        <f>IF(COUNTIF(Table2[Tag Number], A2561), 1, 0)</f>
        <v>0</v>
      </c>
      <c r="E2561" s="86">
        <f>IF(COUNTIF(Table3[Tag Number], A2561), 1, 0)</f>
        <v>0</v>
      </c>
      <c r="F2561" s="86">
        <f>IF(COUNTIF(Table4[Tag Number], A2561), 1, 0)</f>
        <v>0</v>
      </c>
      <c r="G2561" s="87">
        <f t="shared" si="80"/>
        <v>0</v>
      </c>
      <c r="H2561" s="88" t="str" cm="1">
        <f t="array" ref="H2561">_xlfn.IFS(OR(_xlfn.XLOOKUP(A2561,Table1[Tag Number],Table1[Status],"-",0)="Dead",
        _xlfn.XLOOKUP(A2561,Table2[Tag Number],Table2[Status],"-",0)="Dead",
        _xlfn.XLOOKUP(A2561,Table3[Tag Number],Table3[Status],"-",0)="Dead",
        _xlfn.XLOOKUP(A2561,Table4[Tag Number],Table4[Status],"-",0)="Dead"),"Dead",
     OR(_xlfn.XLOOKUP(A2561,Table1[Tag Number],Table1[Status],"-",0)="Alive",
        _xlfn.XLOOKUP(A2561,Table2[Tag Number],Table2[Status],"-",0)="Alive",
        _xlfn.XLOOKUP(A2561,Table3[Tag Number],Table3[Status],"-",0)="Alive",
        _xlfn.XLOOKUP(A2561,Table4[Tag Number],Table4[Status],"-",0)="Alive"),"Alive",
     OR(_xlfn.XLOOKUP(A2561,Table1[Tag Number],Table1[Status],"-",0)="-",
        _xlfn.XLOOKUP(A2561,Table2[Tag Number],Table2[Status],"-",0)="-",
        _xlfn.XLOOKUP(A2561,Table3[Tag Number],Table3[Status],"-",0)="-",
        _xlfn.XLOOKUP(A2561,Table4[Tag Number],Table4[Status],"-",0)="-"),
   "-")</f>
        <v>-</v>
      </c>
      <c r="I2561" s="90"/>
      <c r="J2561" s="94"/>
      <c r="K2561" s="95"/>
      <c r="L2561" s="95"/>
      <c r="M2561" s="95"/>
      <c r="N2561" s="96"/>
      <c r="O2561" s="89"/>
      <c r="R2561" t="b">
        <f t="shared" si="79"/>
        <v>0</v>
      </c>
    </row>
    <row r="2562" spans="1:18" ht="15" thickBot="1" x14ac:dyDescent="0.35">
      <c r="A2562" s="2" t="s">
        <v>2923</v>
      </c>
      <c r="B2562" s="2" t="s">
        <v>1145</v>
      </c>
      <c r="C2562" s="84">
        <f>IF(COUNTIF(Table1[Tag Number], A2562), 1, 0)</f>
        <v>0</v>
      </c>
      <c r="D2562" s="85">
        <f>IF(COUNTIF(Table2[Tag Number], A2562), 1, 0)</f>
        <v>0</v>
      </c>
      <c r="E2562" s="86">
        <f>IF(COUNTIF(Table3[Tag Number], A2562), 1, 0)</f>
        <v>0</v>
      </c>
      <c r="F2562" s="86">
        <f>IF(COUNTIF(Table4[Tag Number], A2562), 1, 0)</f>
        <v>0</v>
      </c>
      <c r="G2562" s="87">
        <f t="shared" si="80"/>
        <v>0</v>
      </c>
      <c r="H2562" s="88" t="str" cm="1">
        <f t="array" ref="H2562">_xlfn.IFS(OR(_xlfn.XLOOKUP(A2562,Table1[Tag Number],Table1[Status],"-",0)="Dead",
        _xlfn.XLOOKUP(A2562,Table2[Tag Number],Table2[Status],"-",0)="Dead",
        _xlfn.XLOOKUP(A2562,Table3[Tag Number],Table3[Status],"-",0)="Dead",
        _xlfn.XLOOKUP(A2562,Table4[Tag Number],Table4[Status],"-",0)="Dead"),"Dead",
     OR(_xlfn.XLOOKUP(A2562,Table1[Tag Number],Table1[Status],"-",0)="Alive",
        _xlfn.XLOOKUP(A2562,Table2[Tag Number],Table2[Status],"-",0)="Alive",
        _xlfn.XLOOKUP(A2562,Table3[Tag Number],Table3[Status],"-",0)="Alive",
        _xlfn.XLOOKUP(A2562,Table4[Tag Number],Table4[Status],"-",0)="Alive"),"Alive",
     OR(_xlfn.XLOOKUP(A2562,Table1[Tag Number],Table1[Status],"-",0)="-",
        _xlfn.XLOOKUP(A2562,Table2[Tag Number],Table2[Status],"-",0)="-",
        _xlfn.XLOOKUP(A2562,Table3[Tag Number],Table3[Status],"-",0)="-",
        _xlfn.XLOOKUP(A2562,Table4[Tag Number],Table4[Status],"-",0)="-"),
   "-")</f>
        <v>-</v>
      </c>
      <c r="I2562" s="90"/>
      <c r="J2562" s="94"/>
      <c r="K2562" s="95"/>
      <c r="L2562" s="95"/>
      <c r="M2562" s="95"/>
      <c r="N2562" s="96"/>
      <c r="O2562" s="89"/>
      <c r="R2562" t="b">
        <f t="shared" si="79"/>
        <v>0</v>
      </c>
    </row>
    <row r="2563" spans="1:18" ht="15" thickBot="1" x14ac:dyDescent="0.35">
      <c r="A2563" s="3" t="s">
        <v>2924</v>
      </c>
      <c r="B2563" s="3" t="s">
        <v>1145</v>
      </c>
      <c r="C2563" s="84">
        <f>IF(COUNTIF(Table1[Tag Number], A2563), 1, 0)</f>
        <v>0</v>
      </c>
      <c r="D2563" s="85">
        <f>IF(COUNTIF(Table2[Tag Number], A2563), 1, 0)</f>
        <v>0</v>
      </c>
      <c r="E2563" s="86">
        <f>IF(COUNTIF(Table3[Tag Number], A2563), 1, 0)</f>
        <v>0</v>
      </c>
      <c r="F2563" s="86">
        <f>IF(COUNTIF(Table4[Tag Number], A2563), 1, 0)</f>
        <v>0</v>
      </c>
      <c r="G2563" s="87">
        <f t="shared" si="80"/>
        <v>0</v>
      </c>
      <c r="H2563" s="88" t="str" cm="1">
        <f t="array" ref="H2563">_xlfn.IFS(OR(_xlfn.XLOOKUP(A2563,Table1[Tag Number],Table1[Status],"-",0)="Dead",
        _xlfn.XLOOKUP(A2563,Table2[Tag Number],Table2[Status],"-",0)="Dead",
        _xlfn.XLOOKUP(A2563,Table3[Tag Number],Table3[Status],"-",0)="Dead",
        _xlfn.XLOOKUP(A2563,Table4[Tag Number],Table4[Status],"-",0)="Dead"),"Dead",
     OR(_xlfn.XLOOKUP(A2563,Table1[Tag Number],Table1[Status],"-",0)="Alive",
        _xlfn.XLOOKUP(A2563,Table2[Tag Number],Table2[Status],"-",0)="Alive",
        _xlfn.XLOOKUP(A2563,Table3[Tag Number],Table3[Status],"-",0)="Alive",
        _xlfn.XLOOKUP(A2563,Table4[Tag Number],Table4[Status],"-",0)="Alive"),"Alive",
     OR(_xlfn.XLOOKUP(A2563,Table1[Tag Number],Table1[Status],"-",0)="-",
        _xlfn.XLOOKUP(A2563,Table2[Tag Number],Table2[Status],"-",0)="-",
        _xlfn.XLOOKUP(A2563,Table3[Tag Number],Table3[Status],"-",0)="-",
        _xlfn.XLOOKUP(A2563,Table4[Tag Number],Table4[Status],"-",0)="-"),
   "-")</f>
        <v>-</v>
      </c>
      <c r="I2563" s="90"/>
      <c r="J2563" s="94"/>
      <c r="K2563" s="95"/>
      <c r="L2563" s="95"/>
      <c r="M2563" s="95"/>
      <c r="N2563" s="96"/>
      <c r="O2563" s="89"/>
      <c r="R2563" t="b">
        <f t="shared" si="79"/>
        <v>0</v>
      </c>
    </row>
    <row r="2564" spans="1:18" ht="15" thickBot="1" x14ac:dyDescent="0.35">
      <c r="A2564" s="2" t="s">
        <v>2925</v>
      </c>
      <c r="B2564" s="2" t="s">
        <v>1145</v>
      </c>
      <c r="C2564" s="84">
        <f>IF(COUNTIF(Table1[Tag Number], A2564), 1, 0)</f>
        <v>0</v>
      </c>
      <c r="D2564" s="85">
        <f>IF(COUNTIF(Table2[Tag Number], A2564), 1, 0)</f>
        <v>0</v>
      </c>
      <c r="E2564" s="86">
        <f>IF(COUNTIF(Table3[Tag Number], A2564), 1, 0)</f>
        <v>0</v>
      </c>
      <c r="F2564" s="86">
        <f>IF(COUNTIF(Table4[Tag Number], A2564), 1, 0)</f>
        <v>0</v>
      </c>
      <c r="G2564" s="87">
        <f t="shared" si="80"/>
        <v>0</v>
      </c>
      <c r="H2564" s="88" t="str" cm="1">
        <f t="array" ref="H2564">_xlfn.IFS(OR(_xlfn.XLOOKUP(A2564,Table1[Tag Number],Table1[Status],"-",0)="Dead",
        _xlfn.XLOOKUP(A2564,Table2[Tag Number],Table2[Status],"-",0)="Dead",
        _xlfn.XLOOKUP(A2564,Table3[Tag Number],Table3[Status],"-",0)="Dead",
        _xlfn.XLOOKUP(A2564,Table4[Tag Number],Table4[Status],"-",0)="Dead"),"Dead",
     OR(_xlfn.XLOOKUP(A2564,Table1[Tag Number],Table1[Status],"-",0)="Alive",
        _xlfn.XLOOKUP(A2564,Table2[Tag Number],Table2[Status],"-",0)="Alive",
        _xlfn.XLOOKUP(A2564,Table3[Tag Number],Table3[Status],"-",0)="Alive",
        _xlfn.XLOOKUP(A2564,Table4[Tag Number],Table4[Status],"-",0)="Alive"),"Alive",
     OR(_xlfn.XLOOKUP(A2564,Table1[Tag Number],Table1[Status],"-",0)="-",
        _xlfn.XLOOKUP(A2564,Table2[Tag Number],Table2[Status],"-",0)="-",
        _xlfn.XLOOKUP(A2564,Table3[Tag Number],Table3[Status],"-",0)="-",
        _xlfn.XLOOKUP(A2564,Table4[Tag Number],Table4[Status],"-",0)="-"),
   "-")</f>
        <v>-</v>
      </c>
      <c r="I2564" s="90"/>
      <c r="J2564" s="94"/>
      <c r="K2564" s="95"/>
      <c r="L2564" s="95"/>
      <c r="M2564" s="95"/>
      <c r="N2564" s="96"/>
      <c r="O2564" s="89"/>
      <c r="R2564" t="b">
        <f t="shared" ref="R2564:R2627" si="81">IF(G2564&gt;1,A2564)</f>
        <v>0</v>
      </c>
    </row>
    <row r="2565" spans="1:18" ht="15" thickBot="1" x14ac:dyDescent="0.35">
      <c r="A2565" s="3" t="s">
        <v>2926</v>
      </c>
      <c r="B2565" s="3" t="s">
        <v>1145</v>
      </c>
      <c r="C2565" s="84">
        <f>IF(COUNTIF(Table1[Tag Number], A2565), 1, 0)</f>
        <v>0</v>
      </c>
      <c r="D2565" s="85">
        <f>IF(COUNTIF(Table2[Tag Number], A2565), 1, 0)</f>
        <v>0</v>
      </c>
      <c r="E2565" s="86">
        <f>IF(COUNTIF(Table3[Tag Number], A2565), 1, 0)</f>
        <v>0</v>
      </c>
      <c r="F2565" s="86">
        <f>IF(COUNTIF(Table4[Tag Number], A2565), 1, 0)</f>
        <v>0</v>
      </c>
      <c r="G2565" s="87">
        <f t="shared" ref="G2565:G2628" si="82">SUM(C2565:F2565)</f>
        <v>0</v>
      </c>
      <c r="H2565" s="88" t="str" cm="1">
        <f t="array" ref="H2565">_xlfn.IFS(OR(_xlfn.XLOOKUP(A2565,Table1[Tag Number],Table1[Status],"-",0)="Dead",
        _xlfn.XLOOKUP(A2565,Table2[Tag Number],Table2[Status],"-",0)="Dead",
        _xlfn.XLOOKUP(A2565,Table3[Tag Number],Table3[Status],"-",0)="Dead",
        _xlfn.XLOOKUP(A2565,Table4[Tag Number],Table4[Status],"-",0)="Dead"),"Dead",
     OR(_xlfn.XLOOKUP(A2565,Table1[Tag Number],Table1[Status],"-",0)="Alive",
        _xlfn.XLOOKUP(A2565,Table2[Tag Number],Table2[Status],"-",0)="Alive",
        _xlfn.XLOOKUP(A2565,Table3[Tag Number],Table3[Status],"-",0)="Alive",
        _xlfn.XLOOKUP(A2565,Table4[Tag Number],Table4[Status],"-",0)="Alive"),"Alive",
     OR(_xlfn.XLOOKUP(A2565,Table1[Tag Number],Table1[Status],"-",0)="-",
        _xlfn.XLOOKUP(A2565,Table2[Tag Number],Table2[Status],"-",0)="-",
        _xlfn.XLOOKUP(A2565,Table3[Tag Number],Table3[Status],"-",0)="-",
        _xlfn.XLOOKUP(A2565,Table4[Tag Number],Table4[Status],"-",0)="-"),
   "-")</f>
        <v>-</v>
      </c>
      <c r="I2565" s="90"/>
      <c r="J2565" s="94"/>
      <c r="K2565" s="95"/>
      <c r="L2565" s="95"/>
      <c r="M2565" s="95"/>
      <c r="N2565" s="96"/>
      <c r="O2565" s="89"/>
      <c r="R2565" t="b">
        <f t="shared" si="81"/>
        <v>0</v>
      </c>
    </row>
    <row r="2566" spans="1:18" ht="15" thickBot="1" x14ac:dyDescent="0.35">
      <c r="A2566" s="2" t="s">
        <v>2927</v>
      </c>
      <c r="B2566" s="2" t="s">
        <v>1145</v>
      </c>
      <c r="C2566" s="84">
        <f>IF(COUNTIF(Table1[Tag Number], A2566), 1, 0)</f>
        <v>0</v>
      </c>
      <c r="D2566" s="85">
        <f>IF(COUNTIF(Table2[Tag Number], A2566), 1, 0)</f>
        <v>0</v>
      </c>
      <c r="E2566" s="86">
        <f>IF(COUNTIF(Table3[Tag Number], A2566), 1, 0)</f>
        <v>0</v>
      </c>
      <c r="F2566" s="86">
        <f>IF(COUNTIF(Table4[Tag Number], A2566), 1, 0)</f>
        <v>0</v>
      </c>
      <c r="G2566" s="87">
        <f t="shared" si="82"/>
        <v>0</v>
      </c>
      <c r="H2566" s="88" t="str" cm="1">
        <f t="array" ref="H2566">_xlfn.IFS(OR(_xlfn.XLOOKUP(A2566,Table1[Tag Number],Table1[Status],"-",0)="Dead",
        _xlfn.XLOOKUP(A2566,Table2[Tag Number],Table2[Status],"-",0)="Dead",
        _xlfn.XLOOKUP(A2566,Table3[Tag Number],Table3[Status],"-",0)="Dead",
        _xlfn.XLOOKUP(A2566,Table4[Tag Number],Table4[Status],"-",0)="Dead"),"Dead",
     OR(_xlfn.XLOOKUP(A2566,Table1[Tag Number],Table1[Status],"-",0)="Alive",
        _xlfn.XLOOKUP(A2566,Table2[Tag Number],Table2[Status],"-",0)="Alive",
        _xlfn.XLOOKUP(A2566,Table3[Tag Number],Table3[Status],"-",0)="Alive",
        _xlfn.XLOOKUP(A2566,Table4[Tag Number],Table4[Status],"-",0)="Alive"),"Alive",
     OR(_xlfn.XLOOKUP(A2566,Table1[Tag Number],Table1[Status],"-",0)="-",
        _xlfn.XLOOKUP(A2566,Table2[Tag Number],Table2[Status],"-",0)="-",
        _xlfn.XLOOKUP(A2566,Table3[Tag Number],Table3[Status],"-",0)="-",
        _xlfn.XLOOKUP(A2566,Table4[Tag Number],Table4[Status],"-",0)="-"),
   "-")</f>
        <v>-</v>
      </c>
      <c r="I2566" s="90"/>
      <c r="J2566" s="94"/>
      <c r="K2566" s="95"/>
      <c r="L2566" s="95"/>
      <c r="M2566" s="95"/>
      <c r="N2566" s="96"/>
      <c r="O2566" s="89"/>
      <c r="R2566" t="b">
        <f t="shared" si="81"/>
        <v>0</v>
      </c>
    </row>
    <row r="2567" spans="1:18" ht="15" thickBot="1" x14ac:dyDescent="0.35">
      <c r="A2567" s="3" t="s">
        <v>2928</v>
      </c>
      <c r="B2567" s="3" t="s">
        <v>1145</v>
      </c>
      <c r="C2567" s="84">
        <f>IF(COUNTIF(Table1[Tag Number], A2567), 1, 0)</f>
        <v>0</v>
      </c>
      <c r="D2567" s="85">
        <f>IF(COUNTIF(Table2[Tag Number], A2567), 1, 0)</f>
        <v>0</v>
      </c>
      <c r="E2567" s="86">
        <f>IF(COUNTIF(Table3[Tag Number], A2567), 1, 0)</f>
        <v>0</v>
      </c>
      <c r="F2567" s="86">
        <f>IF(COUNTIF(Table4[Tag Number], A2567), 1, 0)</f>
        <v>0</v>
      </c>
      <c r="G2567" s="87">
        <f t="shared" si="82"/>
        <v>0</v>
      </c>
      <c r="H2567" s="88" t="str" cm="1">
        <f t="array" ref="H2567">_xlfn.IFS(OR(_xlfn.XLOOKUP(A2567,Table1[Tag Number],Table1[Status],"-",0)="Dead",
        _xlfn.XLOOKUP(A2567,Table2[Tag Number],Table2[Status],"-",0)="Dead",
        _xlfn.XLOOKUP(A2567,Table3[Tag Number],Table3[Status],"-",0)="Dead",
        _xlfn.XLOOKUP(A2567,Table4[Tag Number],Table4[Status],"-",0)="Dead"),"Dead",
     OR(_xlfn.XLOOKUP(A2567,Table1[Tag Number],Table1[Status],"-",0)="Alive",
        _xlfn.XLOOKUP(A2567,Table2[Tag Number],Table2[Status],"-",0)="Alive",
        _xlfn.XLOOKUP(A2567,Table3[Tag Number],Table3[Status],"-",0)="Alive",
        _xlfn.XLOOKUP(A2567,Table4[Tag Number],Table4[Status],"-",0)="Alive"),"Alive",
     OR(_xlfn.XLOOKUP(A2567,Table1[Tag Number],Table1[Status],"-",0)="-",
        _xlfn.XLOOKUP(A2567,Table2[Tag Number],Table2[Status],"-",0)="-",
        _xlfn.XLOOKUP(A2567,Table3[Tag Number],Table3[Status],"-",0)="-",
        _xlfn.XLOOKUP(A2567,Table4[Tag Number],Table4[Status],"-",0)="-"),
   "-")</f>
        <v>-</v>
      </c>
      <c r="I2567" s="90"/>
      <c r="J2567" s="94"/>
      <c r="K2567" s="95"/>
      <c r="L2567" s="95"/>
      <c r="M2567" s="95"/>
      <c r="N2567" s="96"/>
      <c r="O2567" s="89"/>
      <c r="R2567" t="b">
        <f t="shared" si="81"/>
        <v>0</v>
      </c>
    </row>
    <row r="2568" spans="1:18" ht="15" thickBot="1" x14ac:dyDescent="0.35">
      <c r="A2568" s="2" t="s">
        <v>2929</v>
      </c>
      <c r="B2568" s="2" t="s">
        <v>1145</v>
      </c>
      <c r="C2568" s="84">
        <f>IF(COUNTIF(Table1[Tag Number], A2568), 1, 0)</f>
        <v>0</v>
      </c>
      <c r="D2568" s="85">
        <f>IF(COUNTIF(Table2[Tag Number], A2568), 1, 0)</f>
        <v>0</v>
      </c>
      <c r="E2568" s="86">
        <f>IF(COUNTIF(Table3[Tag Number], A2568), 1, 0)</f>
        <v>0</v>
      </c>
      <c r="F2568" s="86">
        <f>IF(COUNTIF(Table4[Tag Number], A2568), 1, 0)</f>
        <v>0</v>
      </c>
      <c r="G2568" s="87">
        <f t="shared" si="82"/>
        <v>0</v>
      </c>
      <c r="H2568" s="88" t="str" cm="1">
        <f t="array" ref="H2568">_xlfn.IFS(OR(_xlfn.XLOOKUP(A2568,Table1[Tag Number],Table1[Status],"-",0)="Dead",
        _xlfn.XLOOKUP(A2568,Table2[Tag Number],Table2[Status],"-",0)="Dead",
        _xlfn.XLOOKUP(A2568,Table3[Tag Number],Table3[Status],"-",0)="Dead",
        _xlfn.XLOOKUP(A2568,Table4[Tag Number],Table4[Status],"-",0)="Dead"),"Dead",
     OR(_xlfn.XLOOKUP(A2568,Table1[Tag Number],Table1[Status],"-",0)="Alive",
        _xlfn.XLOOKUP(A2568,Table2[Tag Number],Table2[Status],"-",0)="Alive",
        _xlfn.XLOOKUP(A2568,Table3[Tag Number],Table3[Status],"-",0)="Alive",
        _xlfn.XLOOKUP(A2568,Table4[Tag Number],Table4[Status],"-",0)="Alive"),"Alive",
     OR(_xlfn.XLOOKUP(A2568,Table1[Tag Number],Table1[Status],"-",0)="-",
        _xlfn.XLOOKUP(A2568,Table2[Tag Number],Table2[Status],"-",0)="-",
        _xlfn.XLOOKUP(A2568,Table3[Tag Number],Table3[Status],"-",0)="-",
        _xlfn.XLOOKUP(A2568,Table4[Tag Number],Table4[Status],"-",0)="-"),
   "-")</f>
        <v>-</v>
      </c>
      <c r="I2568" s="90"/>
      <c r="J2568" s="94"/>
      <c r="K2568" s="95"/>
      <c r="L2568" s="95"/>
      <c r="M2568" s="95"/>
      <c r="N2568" s="96"/>
      <c r="O2568" s="89"/>
      <c r="R2568" t="b">
        <f t="shared" si="81"/>
        <v>0</v>
      </c>
    </row>
    <row r="2569" spans="1:18" ht="15" thickBot="1" x14ac:dyDescent="0.35">
      <c r="A2569" s="3" t="s">
        <v>2930</v>
      </c>
      <c r="B2569" s="3" t="s">
        <v>1145</v>
      </c>
      <c r="C2569" s="84">
        <f>IF(COUNTIF(Table1[Tag Number], A2569), 1, 0)</f>
        <v>0</v>
      </c>
      <c r="D2569" s="85">
        <f>IF(COUNTIF(Table2[Tag Number], A2569), 1, 0)</f>
        <v>0</v>
      </c>
      <c r="E2569" s="86">
        <f>IF(COUNTIF(Table3[Tag Number], A2569), 1, 0)</f>
        <v>0</v>
      </c>
      <c r="F2569" s="86">
        <f>IF(COUNTIF(Table4[Tag Number], A2569), 1, 0)</f>
        <v>0</v>
      </c>
      <c r="G2569" s="87">
        <f t="shared" si="82"/>
        <v>0</v>
      </c>
      <c r="H2569" s="88" t="str" cm="1">
        <f t="array" ref="H2569">_xlfn.IFS(OR(_xlfn.XLOOKUP(A2569,Table1[Tag Number],Table1[Status],"-",0)="Dead",
        _xlfn.XLOOKUP(A2569,Table2[Tag Number],Table2[Status],"-",0)="Dead",
        _xlfn.XLOOKUP(A2569,Table3[Tag Number],Table3[Status],"-",0)="Dead",
        _xlfn.XLOOKUP(A2569,Table4[Tag Number],Table4[Status],"-",0)="Dead"),"Dead",
     OR(_xlfn.XLOOKUP(A2569,Table1[Tag Number],Table1[Status],"-",0)="Alive",
        _xlfn.XLOOKUP(A2569,Table2[Tag Number],Table2[Status],"-",0)="Alive",
        _xlfn.XLOOKUP(A2569,Table3[Tag Number],Table3[Status],"-",0)="Alive",
        _xlfn.XLOOKUP(A2569,Table4[Tag Number],Table4[Status],"-",0)="Alive"),"Alive",
     OR(_xlfn.XLOOKUP(A2569,Table1[Tag Number],Table1[Status],"-",0)="-",
        _xlfn.XLOOKUP(A2569,Table2[Tag Number],Table2[Status],"-",0)="-",
        _xlfn.XLOOKUP(A2569,Table3[Tag Number],Table3[Status],"-",0)="-",
        _xlfn.XLOOKUP(A2569,Table4[Tag Number],Table4[Status],"-",0)="-"),
   "-")</f>
        <v>-</v>
      </c>
      <c r="I2569" s="90"/>
      <c r="J2569" s="94"/>
      <c r="K2569" s="95"/>
      <c r="L2569" s="95"/>
      <c r="M2569" s="95"/>
      <c r="N2569" s="96"/>
      <c r="O2569" s="89"/>
      <c r="R2569" t="b">
        <f t="shared" si="81"/>
        <v>0</v>
      </c>
    </row>
    <row r="2570" spans="1:18" ht="15" thickBot="1" x14ac:dyDescent="0.35">
      <c r="A2570" s="2" t="s">
        <v>2931</v>
      </c>
      <c r="B2570" s="2" t="s">
        <v>1145</v>
      </c>
      <c r="C2570" s="84">
        <f>IF(COUNTIF(Table1[Tag Number], A2570), 1, 0)</f>
        <v>0</v>
      </c>
      <c r="D2570" s="85">
        <f>IF(COUNTIF(Table2[Tag Number], A2570), 1, 0)</f>
        <v>0</v>
      </c>
      <c r="E2570" s="86">
        <f>IF(COUNTIF(Table3[Tag Number], A2570), 1, 0)</f>
        <v>0</v>
      </c>
      <c r="F2570" s="86">
        <f>IF(COUNTIF(Table4[Tag Number], A2570), 1, 0)</f>
        <v>0</v>
      </c>
      <c r="G2570" s="87">
        <f t="shared" si="82"/>
        <v>0</v>
      </c>
      <c r="H2570" s="88" t="str" cm="1">
        <f t="array" ref="H2570">_xlfn.IFS(OR(_xlfn.XLOOKUP(A2570,Table1[Tag Number],Table1[Status],"-",0)="Dead",
        _xlfn.XLOOKUP(A2570,Table2[Tag Number],Table2[Status],"-",0)="Dead",
        _xlfn.XLOOKUP(A2570,Table3[Tag Number],Table3[Status],"-",0)="Dead",
        _xlfn.XLOOKUP(A2570,Table4[Tag Number],Table4[Status],"-",0)="Dead"),"Dead",
     OR(_xlfn.XLOOKUP(A2570,Table1[Tag Number],Table1[Status],"-",0)="Alive",
        _xlfn.XLOOKUP(A2570,Table2[Tag Number],Table2[Status],"-",0)="Alive",
        _xlfn.XLOOKUP(A2570,Table3[Tag Number],Table3[Status],"-",0)="Alive",
        _xlfn.XLOOKUP(A2570,Table4[Tag Number],Table4[Status],"-",0)="Alive"),"Alive",
     OR(_xlfn.XLOOKUP(A2570,Table1[Tag Number],Table1[Status],"-",0)="-",
        _xlfn.XLOOKUP(A2570,Table2[Tag Number],Table2[Status],"-",0)="-",
        _xlfn.XLOOKUP(A2570,Table3[Tag Number],Table3[Status],"-",0)="-",
        _xlfn.XLOOKUP(A2570,Table4[Tag Number],Table4[Status],"-",0)="-"),
   "-")</f>
        <v>-</v>
      </c>
      <c r="I2570" s="90"/>
      <c r="J2570" s="94"/>
      <c r="K2570" s="95"/>
      <c r="L2570" s="95"/>
      <c r="M2570" s="95"/>
      <c r="N2570" s="96"/>
      <c r="O2570" s="89"/>
      <c r="R2570" t="b">
        <f t="shared" si="81"/>
        <v>0</v>
      </c>
    </row>
    <row r="2571" spans="1:18" ht="15" thickBot="1" x14ac:dyDescent="0.35">
      <c r="A2571" s="3" t="s">
        <v>2932</v>
      </c>
      <c r="B2571" s="3" t="s">
        <v>1145</v>
      </c>
      <c r="C2571" s="84">
        <f>IF(COUNTIF(Table1[Tag Number], A2571), 1, 0)</f>
        <v>0</v>
      </c>
      <c r="D2571" s="85">
        <f>IF(COUNTIF(Table2[Tag Number], A2571), 1, 0)</f>
        <v>0</v>
      </c>
      <c r="E2571" s="86">
        <f>IF(COUNTIF(Table3[Tag Number], A2571), 1, 0)</f>
        <v>0</v>
      </c>
      <c r="F2571" s="86">
        <f>IF(COUNTIF(Table4[Tag Number], A2571), 1, 0)</f>
        <v>0</v>
      </c>
      <c r="G2571" s="87">
        <f t="shared" si="82"/>
        <v>0</v>
      </c>
      <c r="H2571" s="88" t="str" cm="1">
        <f t="array" ref="H2571">_xlfn.IFS(OR(_xlfn.XLOOKUP(A2571,Table1[Tag Number],Table1[Status],"-",0)="Dead",
        _xlfn.XLOOKUP(A2571,Table2[Tag Number],Table2[Status],"-",0)="Dead",
        _xlfn.XLOOKUP(A2571,Table3[Tag Number],Table3[Status],"-",0)="Dead",
        _xlfn.XLOOKUP(A2571,Table4[Tag Number],Table4[Status],"-",0)="Dead"),"Dead",
     OR(_xlfn.XLOOKUP(A2571,Table1[Tag Number],Table1[Status],"-",0)="Alive",
        _xlfn.XLOOKUP(A2571,Table2[Tag Number],Table2[Status],"-",0)="Alive",
        _xlfn.XLOOKUP(A2571,Table3[Tag Number],Table3[Status],"-",0)="Alive",
        _xlfn.XLOOKUP(A2571,Table4[Tag Number],Table4[Status],"-",0)="Alive"),"Alive",
     OR(_xlfn.XLOOKUP(A2571,Table1[Tag Number],Table1[Status],"-",0)="-",
        _xlfn.XLOOKUP(A2571,Table2[Tag Number],Table2[Status],"-",0)="-",
        _xlfn.XLOOKUP(A2571,Table3[Tag Number],Table3[Status],"-",0)="-",
        _xlfn.XLOOKUP(A2571,Table4[Tag Number],Table4[Status],"-",0)="-"),
   "-")</f>
        <v>-</v>
      </c>
      <c r="I2571" s="90"/>
      <c r="J2571" s="94"/>
      <c r="K2571" s="95"/>
      <c r="L2571" s="95"/>
      <c r="M2571" s="95"/>
      <c r="N2571" s="96"/>
      <c r="O2571" s="89"/>
      <c r="R2571" t="b">
        <f t="shared" si="81"/>
        <v>0</v>
      </c>
    </row>
    <row r="2572" spans="1:18" ht="15" thickBot="1" x14ac:dyDescent="0.35">
      <c r="A2572" s="2" t="s">
        <v>2933</v>
      </c>
      <c r="B2572" s="2" t="s">
        <v>1145</v>
      </c>
      <c r="C2572" s="84">
        <f>IF(COUNTIF(Table1[Tag Number], A2572), 1, 0)</f>
        <v>0</v>
      </c>
      <c r="D2572" s="85">
        <f>IF(COUNTIF(Table2[Tag Number], A2572), 1, 0)</f>
        <v>0</v>
      </c>
      <c r="E2572" s="86">
        <f>IF(COUNTIF(Table3[Tag Number], A2572), 1, 0)</f>
        <v>0</v>
      </c>
      <c r="F2572" s="86">
        <f>IF(COUNTIF(Table4[Tag Number], A2572), 1, 0)</f>
        <v>0</v>
      </c>
      <c r="G2572" s="87">
        <f t="shared" si="82"/>
        <v>0</v>
      </c>
      <c r="H2572" s="88" t="str" cm="1">
        <f t="array" ref="H2572">_xlfn.IFS(OR(_xlfn.XLOOKUP(A2572,Table1[Tag Number],Table1[Status],"-",0)="Dead",
        _xlfn.XLOOKUP(A2572,Table2[Tag Number],Table2[Status],"-",0)="Dead",
        _xlfn.XLOOKUP(A2572,Table3[Tag Number],Table3[Status],"-",0)="Dead",
        _xlfn.XLOOKUP(A2572,Table4[Tag Number],Table4[Status],"-",0)="Dead"),"Dead",
     OR(_xlfn.XLOOKUP(A2572,Table1[Tag Number],Table1[Status],"-",0)="Alive",
        _xlfn.XLOOKUP(A2572,Table2[Tag Number],Table2[Status],"-",0)="Alive",
        _xlfn.XLOOKUP(A2572,Table3[Tag Number],Table3[Status],"-",0)="Alive",
        _xlfn.XLOOKUP(A2572,Table4[Tag Number],Table4[Status],"-",0)="Alive"),"Alive",
     OR(_xlfn.XLOOKUP(A2572,Table1[Tag Number],Table1[Status],"-",0)="-",
        _xlfn.XLOOKUP(A2572,Table2[Tag Number],Table2[Status],"-",0)="-",
        _xlfn.XLOOKUP(A2572,Table3[Tag Number],Table3[Status],"-",0)="-",
        _xlfn.XLOOKUP(A2572,Table4[Tag Number],Table4[Status],"-",0)="-"),
   "-")</f>
        <v>-</v>
      </c>
      <c r="I2572" s="90"/>
      <c r="J2572" s="94"/>
      <c r="K2572" s="95"/>
      <c r="L2572" s="95"/>
      <c r="M2572" s="95"/>
      <c r="N2572" s="96"/>
      <c r="O2572" s="89"/>
      <c r="R2572" t="b">
        <f t="shared" si="81"/>
        <v>0</v>
      </c>
    </row>
    <row r="2573" spans="1:18" ht="15" thickBot="1" x14ac:dyDescent="0.35">
      <c r="A2573" s="3" t="s">
        <v>2934</v>
      </c>
      <c r="B2573" s="3" t="s">
        <v>1145</v>
      </c>
      <c r="C2573" s="84">
        <f>IF(COUNTIF(Table1[Tag Number], A2573), 1, 0)</f>
        <v>0</v>
      </c>
      <c r="D2573" s="85">
        <f>IF(COUNTIF(Table2[Tag Number], A2573), 1, 0)</f>
        <v>0</v>
      </c>
      <c r="E2573" s="86">
        <f>IF(COUNTIF(Table3[Tag Number], A2573), 1, 0)</f>
        <v>0</v>
      </c>
      <c r="F2573" s="86">
        <f>IF(COUNTIF(Table4[Tag Number], A2573), 1, 0)</f>
        <v>0</v>
      </c>
      <c r="G2573" s="87">
        <f t="shared" si="82"/>
        <v>0</v>
      </c>
      <c r="H2573" s="88" t="str" cm="1">
        <f t="array" ref="H2573">_xlfn.IFS(OR(_xlfn.XLOOKUP(A2573,Table1[Tag Number],Table1[Status],"-",0)="Dead",
        _xlfn.XLOOKUP(A2573,Table2[Tag Number],Table2[Status],"-",0)="Dead",
        _xlfn.XLOOKUP(A2573,Table3[Tag Number],Table3[Status],"-",0)="Dead",
        _xlfn.XLOOKUP(A2573,Table4[Tag Number],Table4[Status],"-",0)="Dead"),"Dead",
     OR(_xlfn.XLOOKUP(A2573,Table1[Tag Number],Table1[Status],"-",0)="Alive",
        _xlfn.XLOOKUP(A2573,Table2[Tag Number],Table2[Status],"-",0)="Alive",
        _xlfn.XLOOKUP(A2573,Table3[Tag Number],Table3[Status],"-",0)="Alive",
        _xlfn.XLOOKUP(A2573,Table4[Tag Number],Table4[Status],"-",0)="Alive"),"Alive",
     OR(_xlfn.XLOOKUP(A2573,Table1[Tag Number],Table1[Status],"-",0)="-",
        _xlfn.XLOOKUP(A2573,Table2[Tag Number],Table2[Status],"-",0)="-",
        _xlfn.XLOOKUP(A2573,Table3[Tag Number],Table3[Status],"-",0)="-",
        _xlfn.XLOOKUP(A2573,Table4[Tag Number],Table4[Status],"-",0)="-"),
   "-")</f>
        <v>-</v>
      </c>
      <c r="I2573" s="90"/>
      <c r="J2573" s="94"/>
      <c r="K2573" s="95"/>
      <c r="L2573" s="95"/>
      <c r="M2573" s="95"/>
      <c r="N2573" s="96"/>
      <c r="O2573" s="89"/>
      <c r="R2573" t="b">
        <f t="shared" si="81"/>
        <v>0</v>
      </c>
    </row>
    <row r="2574" spans="1:18" ht="15" thickBot="1" x14ac:dyDescent="0.35">
      <c r="A2574" s="2" t="s">
        <v>2935</v>
      </c>
      <c r="B2574" s="2" t="s">
        <v>1145</v>
      </c>
      <c r="C2574" s="84">
        <f>IF(COUNTIF(Table1[Tag Number], A2574), 1, 0)</f>
        <v>0</v>
      </c>
      <c r="D2574" s="85">
        <f>IF(COUNTIF(Table2[Tag Number], A2574), 1, 0)</f>
        <v>0</v>
      </c>
      <c r="E2574" s="86">
        <f>IF(COUNTIF(Table3[Tag Number], A2574), 1, 0)</f>
        <v>0</v>
      </c>
      <c r="F2574" s="86">
        <f>IF(COUNTIF(Table4[Tag Number], A2574), 1, 0)</f>
        <v>0</v>
      </c>
      <c r="G2574" s="87">
        <f t="shared" si="82"/>
        <v>0</v>
      </c>
      <c r="H2574" s="88" t="str" cm="1">
        <f t="array" ref="H2574">_xlfn.IFS(OR(_xlfn.XLOOKUP(A2574,Table1[Tag Number],Table1[Status],"-",0)="Dead",
        _xlfn.XLOOKUP(A2574,Table2[Tag Number],Table2[Status],"-",0)="Dead",
        _xlfn.XLOOKUP(A2574,Table3[Tag Number],Table3[Status],"-",0)="Dead",
        _xlfn.XLOOKUP(A2574,Table4[Tag Number],Table4[Status],"-",0)="Dead"),"Dead",
     OR(_xlfn.XLOOKUP(A2574,Table1[Tag Number],Table1[Status],"-",0)="Alive",
        _xlfn.XLOOKUP(A2574,Table2[Tag Number],Table2[Status],"-",0)="Alive",
        _xlfn.XLOOKUP(A2574,Table3[Tag Number],Table3[Status],"-",0)="Alive",
        _xlfn.XLOOKUP(A2574,Table4[Tag Number],Table4[Status],"-",0)="Alive"),"Alive",
     OR(_xlfn.XLOOKUP(A2574,Table1[Tag Number],Table1[Status],"-",0)="-",
        _xlfn.XLOOKUP(A2574,Table2[Tag Number],Table2[Status],"-",0)="-",
        _xlfn.XLOOKUP(A2574,Table3[Tag Number],Table3[Status],"-",0)="-",
        _xlfn.XLOOKUP(A2574,Table4[Tag Number],Table4[Status],"-",0)="-"),
   "-")</f>
        <v>-</v>
      </c>
      <c r="I2574" s="90"/>
      <c r="J2574" s="94"/>
      <c r="K2574" s="95"/>
      <c r="L2574" s="95"/>
      <c r="M2574" s="95"/>
      <c r="N2574" s="96"/>
      <c r="O2574" s="89"/>
      <c r="R2574" t="b">
        <f t="shared" si="81"/>
        <v>0</v>
      </c>
    </row>
    <row r="2575" spans="1:18" ht="15" thickBot="1" x14ac:dyDescent="0.35">
      <c r="A2575" s="3" t="s">
        <v>2936</v>
      </c>
      <c r="B2575" s="3" t="s">
        <v>1145</v>
      </c>
      <c r="C2575" s="84">
        <f>IF(COUNTIF(Table1[Tag Number], A2575), 1, 0)</f>
        <v>0</v>
      </c>
      <c r="D2575" s="85">
        <f>IF(COUNTIF(Table2[Tag Number], A2575), 1, 0)</f>
        <v>0</v>
      </c>
      <c r="E2575" s="86">
        <f>IF(COUNTIF(Table3[Tag Number], A2575), 1, 0)</f>
        <v>0</v>
      </c>
      <c r="F2575" s="86">
        <f>IF(COUNTIF(Table4[Tag Number], A2575), 1, 0)</f>
        <v>0</v>
      </c>
      <c r="G2575" s="87">
        <f t="shared" si="82"/>
        <v>0</v>
      </c>
      <c r="H2575" s="88" t="str" cm="1">
        <f t="array" ref="H2575">_xlfn.IFS(OR(_xlfn.XLOOKUP(A2575,Table1[Tag Number],Table1[Status],"-",0)="Dead",
        _xlfn.XLOOKUP(A2575,Table2[Tag Number],Table2[Status],"-",0)="Dead",
        _xlfn.XLOOKUP(A2575,Table3[Tag Number],Table3[Status],"-",0)="Dead",
        _xlfn.XLOOKUP(A2575,Table4[Tag Number],Table4[Status],"-",0)="Dead"),"Dead",
     OR(_xlfn.XLOOKUP(A2575,Table1[Tag Number],Table1[Status],"-",0)="Alive",
        _xlfn.XLOOKUP(A2575,Table2[Tag Number],Table2[Status],"-",0)="Alive",
        _xlfn.XLOOKUP(A2575,Table3[Tag Number],Table3[Status],"-",0)="Alive",
        _xlfn.XLOOKUP(A2575,Table4[Tag Number],Table4[Status],"-",0)="Alive"),"Alive",
     OR(_xlfn.XLOOKUP(A2575,Table1[Tag Number],Table1[Status],"-",0)="-",
        _xlfn.XLOOKUP(A2575,Table2[Tag Number],Table2[Status],"-",0)="-",
        _xlfn.XLOOKUP(A2575,Table3[Tag Number],Table3[Status],"-",0)="-",
        _xlfn.XLOOKUP(A2575,Table4[Tag Number],Table4[Status],"-",0)="-"),
   "-")</f>
        <v>-</v>
      </c>
      <c r="I2575" s="90"/>
      <c r="J2575" s="94"/>
      <c r="K2575" s="95"/>
      <c r="L2575" s="95"/>
      <c r="M2575" s="95"/>
      <c r="N2575" s="96"/>
      <c r="O2575" s="89"/>
      <c r="R2575" t="b">
        <f t="shared" si="81"/>
        <v>0</v>
      </c>
    </row>
    <row r="2576" spans="1:18" ht="15" thickBot="1" x14ac:dyDescent="0.35">
      <c r="A2576" s="2" t="s">
        <v>2937</v>
      </c>
      <c r="B2576" s="2" t="s">
        <v>1145</v>
      </c>
      <c r="C2576" s="84">
        <f>IF(COUNTIF(Table1[Tag Number], A2576), 1, 0)</f>
        <v>0</v>
      </c>
      <c r="D2576" s="85">
        <f>IF(COUNTIF(Table2[Tag Number], A2576), 1, 0)</f>
        <v>0</v>
      </c>
      <c r="E2576" s="86">
        <f>IF(COUNTIF(Table3[Tag Number], A2576), 1, 0)</f>
        <v>0</v>
      </c>
      <c r="F2576" s="86">
        <f>IF(COUNTIF(Table4[Tag Number], A2576), 1, 0)</f>
        <v>0</v>
      </c>
      <c r="G2576" s="87">
        <f t="shared" si="82"/>
        <v>0</v>
      </c>
      <c r="H2576" s="88" t="str" cm="1">
        <f t="array" ref="H2576">_xlfn.IFS(OR(_xlfn.XLOOKUP(A2576,Table1[Tag Number],Table1[Status],"-",0)="Dead",
        _xlfn.XLOOKUP(A2576,Table2[Tag Number],Table2[Status],"-",0)="Dead",
        _xlfn.XLOOKUP(A2576,Table3[Tag Number],Table3[Status],"-",0)="Dead",
        _xlfn.XLOOKUP(A2576,Table4[Tag Number],Table4[Status],"-",0)="Dead"),"Dead",
     OR(_xlfn.XLOOKUP(A2576,Table1[Tag Number],Table1[Status],"-",0)="Alive",
        _xlfn.XLOOKUP(A2576,Table2[Tag Number],Table2[Status],"-",0)="Alive",
        _xlfn.XLOOKUP(A2576,Table3[Tag Number],Table3[Status],"-",0)="Alive",
        _xlfn.XLOOKUP(A2576,Table4[Tag Number],Table4[Status],"-",0)="Alive"),"Alive",
     OR(_xlfn.XLOOKUP(A2576,Table1[Tag Number],Table1[Status],"-",0)="-",
        _xlfn.XLOOKUP(A2576,Table2[Tag Number],Table2[Status],"-",0)="-",
        _xlfn.XLOOKUP(A2576,Table3[Tag Number],Table3[Status],"-",0)="-",
        _xlfn.XLOOKUP(A2576,Table4[Tag Number],Table4[Status],"-",0)="-"),
   "-")</f>
        <v>-</v>
      </c>
      <c r="I2576" s="90"/>
      <c r="J2576" s="94"/>
      <c r="K2576" s="95"/>
      <c r="L2576" s="95"/>
      <c r="M2576" s="95"/>
      <c r="N2576" s="96"/>
      <c r="O2576" s="89"/>
      <c r="R2576" t="b">
        <f t="shared" si="81"/>
        <v>0</v>
      </c>
    </row>
    <row r="2577" spans="1:18" ht="15" thickBot="1" x14ac:dyDescent="0.35">
      <c r="A2577" s="3" t="s">
        <v>255</v>
      </c>
      <c r="B2577" s="3" t="s">
        <v>1145</v>
      </c>
      <c r="C2577" s="84">
        <f>IF(COUNTIF(Table1[Tag Number], A2577), 1, 0)</f>
        <v>1</v>
      </c>
      <c r="D2577" s="85">
        <f>IF(COUNTIF(Table2[Tag Number], A2577), 1, 0)</f>
        <v>0</v>
      </c>
      <c r="E2577" s="86">
        <f>IF(COUNTIF(Table3[Tag Number], A2577), 1, 0)</f>
        <v>0</v>
      </c>
      <c r="F2577" s="86">
        <f>IF(COUNTIF(Table4[Tag Number], A2577), 1, 0)</f>
        <v>0</v>
      </c>
      <c r="G2577" s="87">
        <f t="shared" si="82"/>
        <v>1</v>
      </c>
      <c r="H2577" s="88" t="str" cm="1">
        <f t="array" ref="H2577">_xlfn.IFS(OR(_xlfn.XLOOKUP(A2577,Table1[Tag Number],Table1[Status],"-",0)="Dead",
        _xlfn.XLOOKUP(A2577,Table2[Tag Number],Table2[Status],"-",0)="Dead",
        _xlfn.XLOOKUP(A2577,Table3[Tag Number],Table3[Status],"-",0)="Dead",
        _xlfn.XLOOKUP(A2577,Table4[Tag Number],Table4[Status],"-",0)="Dead"),"Dead",
     OR(_xlfn.XLOOKUP(A2577,Table1[Tag Number],Table1[Status],"-",0)="Alive",
        _xlfn.XLOOKUP(A2577,Table2[Tag Number],Table2[Status],"-",0)="Alive",
        _xlfn.XLOOKUP(A2577,Table3[Tag Number],Table3[Status],"-",0)="Alive",
        _xlfn.XLOOKUP(A2577,Table4[Tag Number],Table4[Status],"-",0)="Alive"),"Alive",
     OR(_xlfn.XLOOKUP(A2577,Table1[Tag Number],Table1[Status],"-",0)="-",
        _xlfn.XLOOKUP(A2577,Table2[Tag Number],Table2[Status],"-",0)="-",
        _xlfn.XLOOKUP(A2577,Table3[Tag Number],Table3[Status],"-",0)="-",
        _xlfn.XLOOKUP(A2577,Table4[Tag Number],Table4[Status],"-",0)="-"),
   "-")</f>
        <v>Dead</v>
      </c>
      <c r="I2577" s="90"/>
      <c r="J2577" s="94"/>
      <c r="K2577" s="95"/>
      <c r="L2577" s="95"/>
      <c r="M2577" s="95"/>
      <c r="N2577" s="96"/>
      <c r="O2577" s="89"/>
      <c r="R2577" t="b">
        <f t="shared" si="81"/>
        <v>0</v>
      </c>
    </row>
    <row r="2578" spans="1:18" ht="15" thickBot="1" x14ac:dyDescent="0.35">
      <c r="A2578" s="2" t="s">
        <v>2938</v>
      </c>
      <c r="B2578" s="2" t="s">
        <v>1145</v>
      </c>
      <c r="C2578" s="84">
        <f>IF(COUNTIF(Table1[Tag Number], A2578), 1, 0)</f>
        <v>0</v>
      </c>
      <c r="D2578" s="85">
        <f>IF(COUNTIF(Table2[Tag Number], A2578), 1, 0)</f>
        <v>0</v>
      </c>
      <c r="E2578" s="86">
        <f>IF(COUNTIF(Table3[Tag Number], A2578), 1, 0)</f>
        <v>0</v>
      </c>
      <c r="F2578" s="86">
        <f>IF(COUNTIF(Table4[Tag Number], A2578), 1, 0)</f>
        <v>0</v>
      </c>
      <c r="G2578" s="87">
        <f t="shared" si="82"/>
        <v>0</v>
      </c>
      <c r="H2578" s="88" t="str" cm="1">
        <f t="array" ref="H2578">_xlfn.IFS(OR(_xlfn.XLOOKUP(A2578,Table1[Tag Number],Table1[Status],"-",0)="Dead",
        _xlfn.XLOOKUP(A2578,Table2[Tag Number],Table2[Status],"-",0)="Dead",
        _xlfn.XLOOKUP(A2578,Table3[Tag Number],Table3[Status],"-",0)="Dead",
        _xlfn.XLOOKUP(A2578,Table4[Tag Number],Table4[Status],"-",0)="Dead"),"Dead",
     OR(_xlfn.XLOOKUP(A2578,Table1[Tag Number],Table1[Status],"-",0)="Alive",
        _xlfn.XLOOKUP(A2578,Table2[Tag Number],Table2[Status],"-",0)="Alive",
        _xlfn.XLOOKUP(A2578,Table3[Tag Number],Table3[Status],"-",0)="Alive",
        _xlfn.XLOOKUP(A2578,Table4[Tag Number],Table4[Status],"-",0)="Alive"),"Alive",
     OR(_xlfn.XLOOKUP(A2578,Table1[Tag Number],Table1[Status],"-",0)="-",
        _xlfn.XLOOKUP(A2578,Table2[Tag Number],Table2[Status],"-",0)="-",
        _xlfn.XLOOKUP(A2578,Table3[Tag Number],Table3[Status],"-",0)="-",
        _xlfn.XLOOKUP(A2578,Table4[Tag Number],Table4[Status],"-",0)="-"),
   "-")</f>
        <v>-</v>
      </c>
      <c r="I2578" s="90"/>
      <c r="J2578" s="94"/>
      <c r="K2578" s="95"/>
      <c r="L2578" s="95"/>
      <c r="M2578" s="95"/>
      <c r="N2578" s="96"/>
      <c r="O2578" s="89"/>
      <c r="R2578" t="b">
        <f t="shared" si="81"/>
        <v>0</v>
      </c>
    </row>
    <row r="2579" spans="1:18" ht="15" thickBot="1" x14ac:dyDescent="0.35">
      <c r="A2579" s="3" t="s">
        <v>2939</v>
      </c>
      <c r="B2579" s="3" t="s">
        <v>1145</v>
      </c>
      <c r="C2579" s="84">
        <f>IF(COUNTIF(Table1[Tag Number], A2579), 1, 0)</f>
        <v>0</v>
      </c>
      <c r="D2579" s="85">
        <f>IF(COUNTIF(Table2[Tag Number], A2579), 1, 0)</f>
        <v>0</v>
      </c>
      <c r="E2579" s="86">
        <f>IF(COUNTIF(Table3[Tag Number], A2579), 1, 0)</f>
        <v>0</v>
      </c>
      <c r="F2579" s="86">
        <f>IF(COUNTIF(Table4[Tag Number], A2579), 1, 0)</f>
        <v>0</v>
      </c>
      <c r="G2579" s="87">
        <f t="shared" si="82"/>
        <v>0</v>
      </c>
      <c r="H2579" s="88" t="str" cm="1">
        <f t="array" ref="H2579">_xlfn.IFS(OR(_xlfn.XLOOKUP(A2579,Table1[Tag Number],Table1[Status],"-",0)="Dead",
        _xlfn.XLOOKUP(A2579,Table2[Tag Number],Table2[Status],"-",0)="Dead",
        _xlfn.XLOOKUP(A2579,Table3[Tag Number],Table3[Status],"-",0)="Dead",
        _xlfn.XLOOKUP(A2579,Table4[Tag Number],Table4[Status],"-",0)="Dead"),"Dead",
     OR(_xlfn.XLOOKUP(A2579,Table1[Tag Number],Table1[Status],"-",0)="Alive",
        _xlfn.XLOOKUP(A2579,Table2[Tag Number],Table2[Status],"-",0)="Alive",
        _xlfn.XLOOKUP(A2579,Table3[Tag Number],Table3[Status],"-",0)="Alive",
        _xlfn.XLOOKUP(A2579,Table4[Tag Number],Table4[Status],"-",0)="Alive"),"Alive",
     OR(_xlfn.XLOOKUP(A2579,Table1[Tag Number],Table1[Status],"-",0)="-",
        _xlfn.XLOOKUP(A2579,Table2[Tag Number],Table2[Status],"-",0)="-",
        _xlfn.XLOOKUP(A2579,Table3[Tag Number],Table3[Status],"-",0)="-",
        _xlfn.XLOOKUP(A2579,Table4[Tag Number],Table4[Status],"-",0)="-"),
   "-")</f>
        <v>-</v>
      </c>
      <c r="I2579" s="90"/>
      <c r="J2579" s="94"/>
      <c r="K2579" s="95"/>
      <c r="L2579" s="95"/>
      <c r="M2579" s="95"/>
      <c r="N2579" s="96"/>
      <c r="O2579" s="89"/>
      <c r="R2579" t="b">
        <f t="shared" si="81"/>
        <v>0</v>
      </c>
    </row>
    <row r="2580" spans="1:18" ht="15" thickBot="1" x14ac:dyDescent="0.35">
      <c r="A2580" s="2" t="s">
        <v>851</v>
      </c>
      <c r="B2580" s="2" t="s">
        <v>1145</v>
      </c>
      <c r="C2580" s="84">
        <f>IF(COUNTIF(Table1[Tag Number], A2580), 1, 0)</f>
        <v>0</v>
      </c>
      <c r="D2580" s="85">
        <f>IF(COUNTIF(Table2[Tag Number], A2580), 1, 0)</f>
        <v>0</v>
      </c>
      <c r="E2580" s="86">
        <f>IF(COUNTIF(Table3[Tag Number], A2580), 1, 0)</f>
        <v>0</v>
      </c>
      <c r="F2580" s="86">
        <f>IF(COUNTIF(Table4[Tag Number], A2580), 1, 0)</f>
        <v>0</v>
      </c>
      <c r="G2580" s="87">
        <f t="shared" si="82"/>
        <v>0</v>
      </c>
      <c r="H2580" s="88" t="str" cm="1">
        <f t="array" ref="H2580">_xlfn.IFS(OR(_xlfn.XLOOKUP(A2580,Table1[Tag Number],Table1[Status],"-",0)="Dead",
        _xlfn.XLOOKUP(A2580,Table2[Tag Number],Table2[Status],"-",0)="Dead",
        _xlfn.XLOOKUP(A2580,Table3[Tag Number],Table3[Status],"-",0)="Dead",
        _xlfn.XLOOKUP(A2580,Table4[Tag Number],Table4[Status],"-",0)="Dead"),"Dead",
     OR(_xlfn.XLOOKUP(A2580,Table1[Tag Number],Table1[Status],"-",0)="Alive",
        _xlfn.XLOOKUP(A2580,Table2[Tag Number],Table2[Status],"-",0)="Alive",
        _xlfn.XLOOKUP(A2580,Table3[Tag Number],Table3[Status],"-",0)="Alive",
        _xlfn.XLOOKUP(A2580,Table4[Tag Number],Table4[Status],"-",0)="Alive"),"Alive",
     OR(_xlfn.XLOOKUP(A2580,Table1[Tag Number],Table1[Status],"-",0)="-",
        _xlfn.XLOOKUP(A2580,Table2[Tag Number],Table2[Status],"-",0)="-",
        _xlfn.XLOOKUP(A2580,Table3[Tag Number],Table3[Status],"-",0)="-",
        _xlfn.XLOOKUP(A2580,Table4[Tag Number],Table4[Status],"-",0)="-"),
   "-")</f>
        <v>-</v>
      </c>
      <c r="I2580" s="90"/>
      <c r="J2580" s="94"/>
      <c r="K2580" s="95"/>
      <c r="L2580" s="95"/>
      <c r="M2580" s="95"/>
      <c r="N2580" s="96"/>
      <c r="O2580" s="89"/>
      <c r="R2580" t="b">
        <f t="shared" si="81"/>
        <v>0</v>
      </c>
    </row>
    <row r="2581" spans="1:18" ht="15" thickBot="1" x14ac:dyDescent="0.35">
      <c r="A2581" s="3" t="s">
        <v>154</v>
      </c>
      <c r="B2581" s="3" t="s">
        <v>1145</v>
      </c>
      <c r="C2581" s="84">
        <f>IF(COUNTIF(Table1[Tag Number], A2581), 1, 0)</f>
        <v>0</v>
      </c>
      <c r="D2581" s="85">
        <f>IF(COUNTIF(Table2[Tag Number], A2581), 1, 0)</f>
        <v>0</v>
      </c>
      <c r="E2581" s="86">
        <f>IF(COUNTIF(Table3[Tag Number], A2581), 1, 0)</f>
        <v>0</v>
      </c>
      <c r="F2581" s="86">
        <f>IF(COUNTIF(Table4[Tag Number], A2581), 1, 0)</f>
        <v>1</v>
      </c>
      <c r="G2581" s="87">
        <f t="shared" si="82"/>
        <v>1</v>
      </c>
      <c r="H2581" s="88" t="str" cm="1">
        <f t="array" ref="H2581">_xlfn.IFS(OR(_xlfn.XLOOKUP(A2581,Table1[Tag Number],Table1[Status],"-",0)="Dead",
        _xlfn.XLOOKUP(A2581,Table2[Tag Number],Table2[Status],"-",0)="Dead",
        _xlfn.XLOOKUP(A2581,Table3[Tag Number],Table3[Status],"-",0)="Dead",
        _xlfn.XLOOKUP(A2581,Table4[Tag Number],Table4[Status],"-",0)="Dead"),"Dead",
     OR(_xlfn.XLOOKUP(A2581,Table1[Tag Number],Table1[Status],"-",0)="Alive",
        _xlfn.XLOOKUP(A2581,Table2[Tag Number],Table2[Status],"-",0)="Alive",
        _xlfn.XLOOKUP(A2581,Table3[Tag Number],Table3[Status],"-",0)="Alive",
        _xlfn.XLOOKUP(A2581,Table4[Tag Number],Table4[Status],"-",0)="Alive"),"Alive",
     OR(_xlfn.XLOOKUP(A2581,Table1[Tag Number],Table1[Status],"-",0)="-",
        _xlfn.XLOOKUP(A2581,Table2[Tag Number],Table2[Status],"-",0)="-",
        _xlfn.XLOOKUP(A2581,Table3[Tag Number],Table3[Status],"-",0)="-",
        _xlfn.XLOOKUP(A2581,Table4[Tag Number],Table4[Status],"-",0)="-"),
   "-")</f>
        <v>Alive</v>
      </c>
      <c r="I2581" s="90"/>
      <c r="J2581" s="94"/>
      <c r="K2581" s="95"/>
      <c r="L2581" s="95"/>
      <c r="M2581" s="95"/>
      <c r="N2581" s="96"/>
      <c r="O2581" s="89"/>
      <c r="R2581" t="b">
        <f t="shared" si="81"/>
        <v>0</v>
      </c>
    </row>
    <row r="2582" spans="1:18" ht="15" thickBot="1" x14ac:dyDescent="0.35">
      <c r="A2582" s="93" t="s">
        <v>2940</v>
      </c>
      <c r="B2582" s="93" t="s">
        <v>1137</v>
      </c>
      <c r="C2582" s="84">
        <f>IF(COUNTIF(Table1[Tag Number], A2582), 1, 0)</f>
        <v>0</v>
      </c>
      <c r="D2582" s="85">
        <f>IF(COUNTIF(Table2[Tag Number], A2582), 1, 0)</f>
        <v>0</v>
      </c>
      <c r="E2582" s="86">
        <f>IF(COUNTIF(Table3[Tag Number], A2582), 1, 0)</f>
        <v>0</v>
      </c>
      <c r="F2582" s="86">
        <f>IF(COUNTIF(Table4[Tag Number], A2582), 1, 0)</f>
        <v>0</v>
      </c>
      <c r="G2582" s="87">
        <f t="shared" si="82"/>
        <v>0</v>
      </c>
      <c r="H2582" s="88" t="str" cm="1">
        <f t="array" ref="H2582">_xlfn.IFS(OR(_xlfn.XLOOKUP(A2582,Table1[Tag Number],Table1[Status],"-",0)="Dead",
        _xlfn.XLOOKUP(A2582,Table2[Tag Number],Table2[Status],"-",0)="Dead",
        _xlfn.XLOOKUP(A2582,Table3[Tag Number],Table3[Status],"-",0)="Dead",
        _xlfn.XLOOKUP(A2582,Table4[Tag Number],Table4[Status],"-",0)="Dead"),"Dead",
     OR(_xlfn.XLOOKUP(A2582,Table1[Tag Number],Table1[Status],"-",0)="Alive",
        _xlfn.XLOOKUP(A2582,Table2[Tag Number],Table2[Status],"-",0)="Alive",
        _xlfn.XLOOKUP(A2582,Table3[Tag Number],Table3[Status],"-",0)="Alive",
        _xlfn.XLOOKUP(A2582,Table4[Tag Number],Table4[Status],"-",0)="Alive"),"Alive",
     OR(_xlfn.XLOOKUP(A2582,Table1[Tag Number],Table1[Status],"-",0)="-",
        _xlfn.XLOOKUP(A2582,Table2[Tag Number],Table2[Status],"-",0)="-",
        _xlfn.XLOOKUP(A2582,Table3[Tag Number],Table3[Status],"-",0)="-",
        _xlfn.XLOOKUP(A2582,Table4[Tag Number],Table4[Status],"-",0)="-"),
   "-")</f>
        <v>-</v>
      </c>
      <c r="I2582" s="90"/>
      <c r="J2582" s="94"/>
      <c r="K2582" s="95"/>
      <c r="L2582" s="95"/>
      <c r="M2582" s="95"/>
      <c r="N2582" s="96"/>
      <c r="O2582" s="89"/>
      <c r="R2582" t="b">
        <f t="shared" si="81"/>
        <v>0</v>
      </c>
    </row>
    <row r="2583" spans="1:18" ht="15" thickBot="1" x14ac:dyDescent="0.35">
      <c r="A2583" s="3" t="s">
        <v>2941</v>
      </c>
      <c r="B2583" s="3" t="s">
        <v>1145</v>
      </c>
      <c r="C2583" s="84">
        <f>IF(COUNTIF(Table1[Tag Number], A2583), 1, 0)</f>
        <v>0</v>
      </c>
      <c r="D2583" s="85">
        <f>IF(COUNTIF(Table2[Tag Number], A2583), 1, 0)</f>
        <v>0</v>
      </c>
      <c r="E2583" s="86">
        <f>IF(COUNTIF(Table3[Tag Number], A2583), 1, 0)</f>
        <v>0</v>
      </c>
      <c r="F2583" s="86">
        <f>IF(COUNTIF(Table4[Tag Number], A2583), 1, 0)</f>
        <v>0</v>
      </c>
      <c r="G2583" s="87">
        <f t="shared" si="82"/>
        <v>0</v>
      </c>
      <c r="H2583" s="88" t="str" cm="1">
        <f t="array" ref="H2583">_xlfn.IFS(OR(_xlfn.XLOOKUP(A2583,Table1[Tag Number],Table1[Status],"-",0)="Dead",
        _xlfn.XLOOKUP(A2583,Table2[Tag Number],Table2[Status],"-",0)="Dead",
        _xlfn.XLOOKUP(A2583,Table3[Tag Number],Table3[Status],"-",0)="Dead",
        _xlfn.XLOOKUP(A2583,Table4[Tag Number],Table4[Status],"-",0)="Dead"),"Dead",
     OR(_xlfn.XLOOKUP(A2583,Table1[Tag Number],Table1[Status],"-",0)="Alive",
        _xlfn.XLOOKUP(A2583,Table2[Tag Number],Table2[Status],"-",0)="Alive",
        _xlfn.XLOOKUP(A2583,Table3[Tag Number],Table3[Status],"-",0)="Alive",
        _xlfn.XLOOKUP(A2583,Table4[Tag Number],Table4[Status],"-",0)="Alive"),"Alive",
     OR(_xlfn.XLOOKUP(A2583,Table1[Tag Number],Table1[Status],"-",0)="-",
        _xlfn.XLOOKUP(A2583,Table2[Tag Number],Table2[Status],"-",0)="-",
        _xlfn.XLOOKUP(A2583,Table3[Tag Number],Table3[Status],"-",0)="-",
        _xlfn.XLOOKUP(A2583,Table4[Tag Number],Table4[Status],"-",0)="-"),
   "-")</f>
        <v>-</v>
      </c>
      <c r="I2583" s="90"/>
      <c r="J2583" s="94"/>
      <c r="K2583" s="95"/>
      <c r="L2583" s="95"/>
      <c r="M2583" s="95"/>
      <c r="N2583" s="96"/>
      <c r="O2583" s="89"/>
      <c r="R2583" t="b">
        <f t="shared" si="81"/>
        <v>0</v>
      </c>
    </row>
    <row r="2584" spans="1:18" ht="15" thickBot="1" x14ac:dyDescent="0.35">
      <c r="A2584" s="2" t="s">
        <v>40</v>
      </c>
      <c r="B2584" s="2" t="s">
        <v>1145</v>
      </c>
      <c r="C2584" s="84">
        <f>IF(COUNTIF(Table1[Tag Number], A2584), 1, 0)</f>
        <v>0</v>
      </c>
      <c r="D2584" s="85">
        <f>IF(COUNTIF(Table2[Tag Number], A2584), 1, 0)</f>
        <v>1</v>
      </c>
      <c r="E2584" s="86">
        <f>IF(COUNTIF(Table3[Tag Number], A2584), 1, 0)</f>
        <v>0</v>
      </c>
      <c r="F2584" s="86">
        <f>IF(COUNTIF(Table4[Tag Number], A2584), 1, 0)</f>
        <v>0</v>
      </c>
      <c r="G2584" s="87">
        <f t="shared" si="82"/>
        <v>1</v>
      </c>
      <c r="H2584" s="88" t="str" cm="1">
        <f t="array" ref="H2584">_xlfn.IFS(OR(_xlfn.XLOOKUP(A2584,Table1[Tag Number],Table1[Status],"-",0)="Dead",
        _xlfn.XLOOKUP(A2584,Table2[Tag Number],Table2[Status],"-",0)="Dead",
        _xlfn.XLOOKUP(A2584,Table3[Tag Number],Table3[Status],"-",0)="Dead",
        _xlfn.XLOOKUP(A2584,Table4[Tag Number],Table4[Status],"-",0)="Dead"),"Dead",
     OR(_xlfn.XLOOKUP(A2584,Table1[Tag Number],Table1[Status],"-",0)="Alive",
        _xlfn.XLOOKUP(A2584,Table2[Tag Number],Table2[Status],"-",0)="Alive",
        _xlfn.XLOOKUP(A2584,Table3[Tag Number],Table3[Status],"-",0)="Alive",
        _xlfn.XLOOKUP(A2584,Table4[Tag Number],Table4[Status],"-",0)="Alive"),"Alive",
     OR(_xlfn.XLOOKUP(A2584,Table1[Tag Number],Table1[Status],"-",0)="-",
        _xlfn.XLOOKUP(A2584,Table2[Tag Number],Table2[Status],"-",0)="-",
        _xlfn.XLOOKUP(A2584,Table3[Tag Number],Table3[Status],"-",0)="-",
        _xlfn.XLOOKUP(A2584,Table4[Tag Number],Table4[Status],"-",0)="-"),
   "-")</f>
        <v>Alive</v>
      </c>
      <c r="I2584" s="90"/>
      <c r="J2584" s="94"/>
      <c r="K2584" s="95"/>
      <c r="L2584" s="95"/>
      <c r="M2584" s="95"/>
      <c r="N2584" s="96"/>
      <c r="O2584" s="89"/>
      <c r="R2584" t="b">
        <f t="shared" si="81"/>
        <v>0</v>
      </c>
    </row>
    <row r="2585" spans="1:18" ht="15" thickBot="1" x14ac:dyDescent="0.35">
      <c r="A2585" s="3" t="s">
        <v>2942</v>
      </c>
      <c r="B2585" s="3" t="s">
        <v>1145</v>
      </c>
      <c r="C2585" s="84">
        <f>IF(COUNTIF(Table1[Tag Number], A2585), 1, 0)</f>
        <v>0</v>
      </c>
      <c r="D2585" s="85">
        <f>IF(COUNTIF(Table2[Tag Number], A2585), 1, 0)</f>
        <v>0</v>
      </c>
      <c r="E2585" s="86">
        <f>IF(COUNTIF(Table3[Tag Number], A2585), 1, 0)</f>
        <v>0</v>
      </c>
      <c r="F2585" s="86">
        <f>IF(COUNTIF(Table4[Tag Number], A2585), 1, 0)</f>
        <v>0</v>
      </c>
      <c r="G2585" s="87">
        <f t="shared" si="82"/>
        <v>0</v>
      </c>
      <c r="H2585" s="88" t="str" cm="1">
        <f t="array" ref="H2585">_xlfn.IFS(OR(_xlfn.XLOOKUP(A2585,Table1[Tag Number],Table1[Status],"-",0)="Dead",
        _xlfn.XLOOKUP(A2585,Table2[Tag Number],Table2[Status],"-",0)="Dead",
        _xlfn.XLOOKUP(A2585,Table3[Tag Number],Table3[Status],"-",0)="Dead",
        _xlfn.XLOOKUP(A2585,Table4[Tag Number],Table4[Status],"-",0)="Dead"),"Dead",
     OR(_xlfn.XLOOKUP(A2585,Table1[Tag Number],Table1[Status],"-",0)="Alive",
        _xlfn.XLOOKUP(A2585,Table2[Tag Number],Table2[Status],"-",0)="Alive",
        _xlfn.XLOOKUP(A2585,Table3[Tag Number],Table3[Status],"-",0)="Alive",
        _xlfn.XLOOKUP(A2585,Table4[Tag Number],Table4[Status],"-",0)="Alive"),"Alive",
     OR(_xlfn.XLOOKUP(A2585,Table1[Tag Number],Table1[Status],"-",0)="-",
        _xlfn.XLOOKUP(A2585,Table2[Tag Number],Table2[Status],"-",0)="-",
        _xlfn.XLOOKUP(A2585,Table3[Tag Number],Table3[Status],"-",0)="-",
        _xlfn.XLOOKUP(A2585,Table4[Tag Number],Table4[Status],"-",0)="-"),
   "-")</f>
        <v>-</v>
      </c>
      <c r="I2585" s="90"/>
      <c r="J2585" s="94"/>
      <c r="K2585" s="95"/>
      <c r="L2585" s="95"/>
      <c r="M2585" s="95"/>
      <c r="N2585" s="96"/>
      <c r="O2585" s="89"/>
      <c r="R2585" t="b">
        <f t="shared" si="81"/>
        <v>0</v>
      </c>
    </row>
    <row r="2586" spans="1:18" ht="15" thickBot="1" x14ac:dyDescent="0.35">
      <c r="A2586" s="2" t="s">
        <v>2943</v>
      </c>
      <c r="B2586" s="2" t="s">
        <v>1145</v>
      </c>
      <c r="C2586" s="84">
        <f>IF(COUNTIF(Table1[Tag Number], A2586), 1, 0)</f>
        <v>0</v>
      </c>
      <c r="D2586" s="85">
        <f>IF(COUNTIF(Table2[Tag Number], A2586), 1, 0)</f>
        <v>0</v>
      </c>
      <c r="E2586" s="86">
        <f>IF(COUNTIF(Table3[Tag Number], A2586), 1, 0)</f>
        <v>0</v>
      </c>
      <c r="F2586" s="86">
        <f>IF(COUNTIF(Table4[Tag Number], A2586), 1, 0)</f>
        <v>0</v>
      </c>
      <c r="G2586" s="87">
        <f t="shared" si="82"/>
        <v>0</v>
      </c>
      <c r="H2586" s="88" t="str" cm="1">
        <f t="array" ref="H2586">_xlfn.IFS(OR(_xlfn.XLOOKUP(A2586,Table1[Tag Number],Table1[Status],"-",0)="Dead",
        _xlfn.XLOOKUP(A2586,Table2[Tag Number],Table2[Status],"-",0)="Dead",
        _xlfn.XLOOKUP(A2586,Table3[Tag Number],Table3[Status],"-",0)="Dead",
        _xlfn.XLOOKUP(A2586,Table4[Tag Number],Table4[Status],"-",0)="Dead"),"Dead",
     OR(_xlfn.XLOOKUP(A2586,Table1[Tag Number],Table1[Status],"-",0)="Alive",
        _xlfn.XLOOKUP(A2586,Table2[Tag Number],Table2[Status],"-",0)="Alive",
        _xlfn.XLOOKUP(A2586,Table3[Tag Number],Table3[Status],"-",0)="Alive",
        _xlfn.XLOOKUP(A2586,Table4[Tag Number],Table4[Status],"-",0)="Alive"),"Alive",
     OR(_xlfn.XLOOKUP(A2586,Table1[Tag Number],Table1[Status],"-",0)="-",
        _xlfn.XLOOKUP(A2586,Table2[Tag Number],Table2[Status],"-",0)="-",
        _xlfn.XLOOKUP(A2586,Table3[Tag Number],Table3[Status],"-",0)="-",
        _xlfn.XLOOKUP(A2586,Table4[Tag Number],Table4[Status],"-",0)="-"),
   "-")</f>
        <v>-</v>
      </c>
      <c r="I2586" s="90"/>
      <c r="J2586" s="94"/>
      <c r="K2586" s="95"/>
      <c r="L2586" s="95"/>
      <c r="M2586" s="95"/>
      <c r="N2586" s="96"/>
      <c r="O2586" s="89"/>
      <c r="R2586" t="b">
        <f t="shared" si="81"/>
        <v>0</v>
      </c>
    </row>
    <row r="2587" spans="1:18" ht="15" thickBot="1" x14ac:dyDescent="0.35">
      <c r="A2587" s="3" t="s">
        <v>2944</v>
      </c>
      <c r="B2587" s="3" t="s">
        <v>1145</v>
      </c>
      <c r="C2587" s="84">
        <f>IF(COUNTIF(Table1[Tag Number], A2587), 1, 0)</f>
        <v>0</v>
      </c>
      <c r="D2587" s="85">
        <f>IF(COUNTIF(Table2[Tag Number], A2587), 1, 0)</f>
        <v>0</v>
      </c>
      <c r="E2587" s="86">
        <f>IF(COUNTIF(Table3[Tag Number], A2587), 1, 0)</f>
        <v>0</v>
      </c>
      <c r="F2587" s="86">
        <f>IF(COUNTIF(Table4[Tag Number], A2587), 1, 0)</f>
        <v>0</v>
      </c>
      <c r="G2587" s="87">
        <f t="shared" si="82"/>
        <v>0</v>
      </c>
      <c r="H2587" s="88" t="str" cm="1">
        <f t="array" ref="H2587">_xlfn.IFS(OR(_xlfn.XLOOKUP(A2587,Table1[Tag Number],Table1[Status],"-",0)="Dead",
        _xlfn.XLOOKUP(A2587,Table2[Tag Number],Table2[Status],"-",0)="Dead",
        _xlfn.XLOOKUP(A2587,Table3[Tag Number],Table3[Status],"-",0)="Dead",
        _xlfn.XLOOKUP(A2587,Table4[Tag Number],Table4[Status],"-",0)="Dead"),"Dead",
     OR(_xlfn.XLOOKUP(A2587,Table1[Tag Number],Table1[Status],"-",0)="Alive",
        _xlfn.XLOOKUP(A2587,Table2[Tag Number],Table2[Status],"-",0)="Alive",
        _xlfn.XLOOKUP(A2587,Table3[Tag Number],Table3[Status],"-",0)="Alive",
        _xlfn.XLOOKUP(A2587,Table4[Tag Number],Table4[Status],"-",0)="Alive"),"Alive",
     OR(_xlfn.XLOOKUP(A2587,Table1[Tag Number],Table1[Status],"-",0)="-",
        _xlfn.XLOOKUP(A2587,Table2[Tag Number],Table2[Status],"-",0)="-",
        _xlfn.XLOOKUP(A2587,Table3[Tag Number],Table3[Status],"-",0)="-",
        _xlfn.XLOOKUP(A2587,Table4[Tag Number],Table4[Status],"-",0)="-"),
   "-")</f>
        <v>-</v>
      </c>
      <c r="I2587" s="90"/>
      <c r="J2587" s="94"/>
      <c r="K2587" s="95"/>
      <c r="L2587" s="95"/>
      <c r="M2587" s="95"/>
      <c r="N2587" s="96"/>
      <c r="O2587" s="89"/>
      <c r="R2587" t="b">
        <f t="shared" si="81"/>
        <v>0</v>
      </c>
    </row>
    <row r="2588" spans="1:18" ht="15" thickBot="1" x14ac:dyDescent="0.35">
      <c r="A2588" s="2" t="s">
        <v>2945</v>
      </c>
      <c r="B2588" s="2" t="s">
        <v>1145</v>
      </c>
      <c r="C2588" s="84">
        <f>IF(COUNTIF(Table1[Tag Number], A2588), 1, 0)</f>
        <v>0</v>
      </c>
      <c r="D2588" s="85">
        <f>IF(COUNTIF(Table2[Tag Number], A2588), 1, 0)</f>
        <v>0</v>
      </c>
      <c r="E2588" s="86">
        <f>IF(COUNTIF(Table3[Tag Number], A2588), 1, 0)</f>
        <v>0</v>
      </c>
      <c r="F2588" s="86">
        <f>IF(COUNTIF(Table4[Tag Number], A2588), 1, 0)</f>
        <v>0</v>
      </c>
      <c r="G2588" s="87">
        <f t="shared" si="82"/>
        <v>0</v>
      </c>
      <c r="H2588" s="88" t="str" cm="1">
        <f t="array" ref="H2588">_xlfn.IFS(OR(_xlfn.XLOOKUP(A2588,Table1[Tag Number],Table1[Status],"-",0)="Dead",
        _xlfn.XLOOKUP(A2588,Table2[Tag Number],Table2[Status],"-",0)="Dead",
        _xlfn.XLOOKUP(A2588,Table3[Tag Number],Table3[Status],"-",0)="Dead",
        _xlfn.XLOOKUP(A2588,Table4[Tag Number],Table4[Status],"-",0)="Dead"),"Dead",
     OR(_xlfn.XLOOKUP(A2588,Table1[Tag Number],Table1[Status],"-",0)="Alive",
        _xlfn.XLOOKUP(A2588,Table2[Tag Number],Table2[Status],"-",0)="Alive",
        _xlfn.XLOOKUP(A2588,Table3[Tag Number],Table3[Status],"-",0)="Alive",
        _xlfn.XLOOKUP(A2588,Table4[Tag Number],Table4[Status],"-",0)="Alive"),"Alive",
     OR(_xlfn.XLOOKUP(A2588,Table1[Tag Number],Table1[Status],"-",0)="-",
        _xlfn.XLOOKUP(A2588,Table2[Tag Number],Table2[Status],"-",0)="-",
        _xlfn.XLOOKUP(A2588,Table3[Tag Number],Table3[Status],"-",0)="-",
        _xlfn.XLOOKUP(A2588,Table4[Tag Number],Table4[Status],"-",0)="-"),
   "-")</f>
        <v>-</v>
      </c>
      <c r="I2588" s="90"/>
      <c r="J2588" s="94"/>
      <c r="K2588" s="95"/>
      <c r="L2588" s="95"/>
      <c r="M2588" s="95"/>
      <c r="N2588" s="96"/>
      <c r="O2588" s="89"/>
      <c r="R2588" t="b">
        <f t="shared" si="81"/>
        <v>0</v>
      </c>
    </row>
    <row r="2589" spans="1:18" ht="15" thickBot="1" x14ac:dyDescent="0.35">
      <c r="A2589" s="3" t="s">
        <v>33</v>
      </c>
      <c r="B2589" s="3" t="s">
        <v>1145</v>
      </c>
      <c r="C2589" s="84">
        <f>IF(COUNTIF(Table1[Tag Number], A2589), 1, 0)</f>
        <v>0</v>
      </c>
      <c r="D2589" s="85">
        <f>IF(COUNTIF(Table2[Tag Number], A2589), 1, 0)</f>
        <v>0</v>
      </c>
      <c r="E2589" s="86">
        <f>IF(COUNTIF(Table3[Tag Number], A2589), 1, 0)</f>
        <v>1</v>
      </c>
      <c r="F2589" s="86">
        <f>IF(COUNTIF(Table4[Tag Number], A2589), 1, 0)</f>
        <v>0</v>
      </c>
      <c r="G2589" s="87">
        <f t="shared" si="82"/>
        <v>1</v>
      </c>
      <c r="H2589" s="88" t="str" cm="1">
        <f t="array" ref="H2589">_xlfn.IFS(OR(_xlfn.XLOOKUP(A2589,Table1[Tag Number],Table1[Status],"-",0)="Dead",
        _xlfn.XLOOKUP(A2589,Table2[Tag Number],Table2[Status],"-",0)="Dead",
        _xlfn.XLOOKUP(A2589,Table3[Tag Number],Table3[Status],"-",0)="Dead",
        _xlfn.XLOOKUP(A2589,Table4[Tag Number],Table4[Status],"-",0)="Dead"),"Dead",
     OR(_xlfn.XLOOKUP(A2589,Table1[Tag Number],Table1[Status],"-",0)="Alive",
        _xlfn.XLOOKUP(A2589,Table2[Tag Number],Table2[Status],"-",0)="Alive",
        _xlfn.XLOOKUP(A2589,Table3[Tag Number],Table3[Status],"-",0)="Alive",
        _xlfn.XLOOKUP(A2589,Table4[Tag Number],Table4[Status],"-",0)="Alive"),"Alive",
     OR(_xlfn.XLOOKUP(A2589,Table1[Tag Number],Table1[Status],"-",0)="-",
        _xlfn.XLOOKUP(A2589,Table2[Tag Number],Table2[Status],"-",0)="-",
        _xlfn.XLOOKUP(A2589,Table3[Tag Number],Table3[Status],"-",0)="-",
        _xlfn.XLOOKUP(A2589,Table4[Tag Number],Table4[Status],"-",0)="-"),
   "-")</f>
        <v>Alive</v>
      </c>
      <c r="I2589" s="90"/>
      <c r="J2589" s="94"/>
      <c r="K2589" s="95"/>
      <c r="L2589" s="95"/>
      <c r="M2589" s="95"/>
      <c r="N2589" s="96"/>
      <c r="O2589" s="89"/>
      <c r="R2589" t="b">
        <f t="shared" si="81"/>
        <v>0</v>
      </c>
    </row>
    <row r="2590" spans="1:18" ht="15" thickBot="1" x14ac:dyDescent="0.35">
      <c r="A2590" s="2" t="s">
        <v>2946</v>
      </c>
      <c r="B2590" s="2" t="s">
        <v>1145</v>
      </c>
      <c r="C2590" s="84">
        <f>IF(COUNTIF(Table1[Tag Number], A2590), 1, 0)</f>
        <v>0</v>
      </c>
      <c r="D2590" s="85">
        <f>IF(COUNTIF(Table2[Tag Number], A2590), 1, 0)</f>
        <v>0</v>
      </c>
      <c r="E2590" s="86">
        <f>IF(COUNTIF(Table3[Tag Number], A2590), 1, 0)</f>
        <v>0</v>
      </c>
      <c r="F2590" s="86">
        <f>IF(COUNTIF(Table4[Tag Number], A2590), 1, 0)</f>
        <v>0</v>
      </c>
      <c r="G2590" s="87">
        <f t="shared" si="82"/>
        <v>0</v>
      </c>
      <c r="H2590" s="88" t="str" cm="1">
        <f t="array" ref="H2590">_xlfn.IFS(OR(_xlfn.XLOOKUP(A2590,Table1[Tag Number],Table1[Status],"-",0)="Dead",
        _xlfn.XLOOKUP(A2590,Table2[Tag Number],Table2[Status],"-",0)="Dead",
        _xlfn.XLOOKUP(A2590,Table3[Tag Number],Table3[Status],"-",0)="Dead",
        _xlfn.XLOOKUP(A2590,Table4[Tag Number],Table4[Status],"-",0)="Dead"),"Dead",
     OR(_xlfn.XLOOKUP(A2590,Table1[Tag Number],Table1[Status],"-",0)="Alive",
        _xlfn.XLOOKUP(A2590,Table2[Tag Number],Table2[Status],"-",0)="Alive",
        _xlfn.XLOOKUP(A2590,Table3[Tag Number],Table3[Status],"-",0)="Alive",
        _xlfn.XLOOKUP(A2590,Table4[Tag Number],Table4[Status],"-",0)="Alive"),"Alive",
     OR(_xlfn.XLOOKUP(A2590,Table1[Tag Number],Table1[Status],"-",0)="-",
        _xlfn.XLOOKUP(A2590,Table2[Tag Number],Table2[Status],"-",0)="-",
        _xlfn.XLOOKUP(A2590,Table3[Tag Number],Table3[Status],"-",0)="-",
        _xlfn.XLOOKUP(A2590,Table4[Tag Number],Table4[Status],"-",0)="-"),
   "-")</f>
        <v>-</v>
      </c>
      <c r="I2590" s="90"/>
      <c r="J2590" s="94"/>
      <c r="K2590" s="95"/>
      <c r="L2590" s="95"/>
      <c r="M2590" s="95"/>
      <c r="N2590" s="96"/>
      <c r="O2590" s="89"/>
      <c r="R2590" t="b">
        <f t="shared" si="81"/>
        <v>0</v>
      </c>
    </row>
    <row r="2591" spans="1:18" ht="15" thickBot="1" x14ac:dyDescent="0.35">
      <c r="A2591" s="3" t="s">
        <v>2947</v>
      </c>
      <c r="B2591" s="3" t="s">
        <v>1145</v>
      </c>
      <c r="C2591" s="84">
        <f>IF(COUNTIF(Table1[Tag Number], A2591), 1, 0)</f>
        <v>0</v>
      </c>
      <c r="D2591" s="85">
        <f>IF(COUNTIF(Table2[Tag Number], A2591), 1, 0)</f>
        <v>0</v>
      </c>
      <c r="E2591" s="86">
        <f>IF(COUNTIF(Table3[Tag Number], A2591), 1, 0)</f>
        <v>0</v>
      </c>
      <c r="F2591" s="86">
        <f>IF(COUNTIF(Table4[Tag Number], A2591), 1, 0)</f>
        <v>0</v>
      </c>
      <c r="G2591" s="87">
        <f t="shared" si="82"/>
        <v>0</v>
      </c>
      <c r="H2591" s="88" t="str" cm="1">
        <f t="array" ref="H2591">_xlfn.IFS(OR(_xlfn.XLOOKUP(A2591,Table1[Tag Number],Table1[Status],"-",0)="Dead",
        _xlfn.XLOOKUP(A2591,Table2[Tag Number],Table2[Status],"-",0)="Dead",
        _xlfn.XLOOKUP(A2591,Table3[Tag Number],Table3[Status],"-",0)="Dead",
        _xlfn.XLOOKUP(A2591,Table4[Tag Number],Table4[Status],"-",0)="Dead"),"Dead",
     OR(_xlfn.XLOOKUP(A2591,Table1[Tag Number],Table1[Status],"-",0)="Alive",
        _xlfn.XLOOKUP(A2591,Table2[Tag Number],Table2[Status],"-",0)="Alive",
        _xlfn.XLOOKUP(A2591,Table3[Tag Number],Table3[Status],"-",0)="Alive",
        _xlfn.XLOOKUP(A2591,Table4[Tag Number],Table4[Status],"-",0)="Alive"),"Alive",
     OR(_xlfn.XLOOKUP(A2591,Table1[Tag Number],Table1[Status],"-",0)="-",
        _xlfn.XLOOKUP(A2591,Table2[Tag Number],Table2[Status],"-",0)="-",
        _xlfn.XLOOKUP(A2591,Table3[Tag Number],Table3[Status],"-",0)="-",
        _xlfn.XLOOKUP(A2591,Table4[Tag Number],Table4[Status],"-",0)="-"),
   "-")</f>
        <v>-</v>
      </c>
      <c r="I2591" s="90"/>
      <c r="J2591" s="94"/>
      <c r="K2591" s="95"/>
      <c r="L2591" s="95"/>
      <c r="M2591" s="95"/>
      <c r="N2591" s="96"/>
      <c r="O2591" s="89"/>
      <c r="R2591" t="b">
        <f t="shared" si="81"/>
        <v>0</v>
      </c>
    </row>
    <row r="2592" spans="1:18" ht="15" thickBot="1" x14ac:dyDescent="0.35">
      <c r="A2592" s="2" t="s">
        <v>2948</v>
      </c>
      <c r="B2592" s="2" t="s">
        <v>1145</v>
      </c>
      <c r="C2592" s="84">
        <f>IF(COUNTIF(Table1[Tag Number], A2592), 1, 0)</f>
        <v>0</v>
      </c>
      <c r="D2592" s="85">
        <f>IF(COUNTIF(Table2[Tag Number], A2592), 1, 0)</f>
        <v>0</v>
      </c>
      <c r="E2592" s="86">
        <f>IF(COUNTIF(Table3[Tag Number], A2592), 1, 0)</f>
        <v>0</v>
      </c>
      <c r="F2592" s="86">
        <f>IF(COUNTIF(Table4[Tag Number], A2592), 1, 0)</f>
        <v>0</v>
      </c>
      <c r="G2592" s="87">
        <f t="shared" si="82"/>
        <v>0</v>
      </c>
      <c r="H2592" s="88" t="str" cm="1">
        <f t="array" ref="H2592">_xlfn.IFS(OR(_xlfn.XLOOKUP(A2592,Table1[Tag Number],Table1[Status],"-",0)="Dead",
        _xlfn.XLOOKUP(A2592,Table2[Tag Number],Table2[Status],"-",0)="Dead",
        _xlfn.XLOOKUP(A2592,Table3[Tag Number],Table3[Status],"-",0)="Dead",
        _xlfn.XLOOKUP(A2592,Table4[Tag Number],Table4[Status],"-",0)="Dead"),"Dead",
     OR(_xlfn.XLOOKUP(A2592,Table1[Tag Number],Table1[Status],"-",0)="Alive",
        _xlfn.XLOOKUP(A2592,Table2[Tag Number],Table2[Status],"-",0)="Alive",
        _xlfn.XLOOKUP(A2592,Table3[Tag Number],Table3[Status],"-",0)="Alive",
        _xlfn.XLOOKUP(A2592,Table4[Tag Number],Table4[Status],"-",0)="Alive"),"Alive",
     OR(_xlfn.XLOOKUP(A2592,Table1[Tag Number],Table1[Status],"-",0)="-",
        _xlfn.XLOOKUP(A2592,Table2[Tag Number],Table2[Status],"-",0)="-",
        _xlfn.XLOOKUP(A2592,Table3[Tag Number],Table3[Status],"-",0)="-",
        _xlfn.XLOOKUP(A2592,Table4[Tag Number],Table4[Status],"-",0)="-"),
   "-")</f>
        <v>-</v>
      </c>
      <c r="I2592" s="90"/>
      <c r="J2592" s="94"/>
      <c r="K2592" s="95"/>
      <c r="L2592" s="95"/>
      <c r="M2592" s="95"/>
      <c r="N2592" s="96"/>
      <c r="O2592" s="89"/>
      <c r="R2592" t="b">
        <f t="shared" si="81"/>
        <v>0</v>
      </c>
    </row>
    <row r="2593" spans="1:18" ht="15" thickBot="1" x14ac:dyDescent="0.35">
      <c r="A2593" s="3" t="s">
        <v>2949</v>
      </c>
      <c r="B2593" s="3" t="s">
        <v>1145</v>
      </c>
      <c r="C2593" s="84">
        <f>IF(COUNTIF(Table1[Tag Number], A2593), 1, 0)</f>
        <v>0</v>
      </c>
      <c r="D2593" s="85">
        <f>IF(COUNTIF(Table2[Tag Number], A2593), 1, 0)</f>
        <v>0</v>
      </c>
      <c r="E2593" s="86">
        <f>IF(COUNTIF(Table3[Tag Number], A2593), 1, 0)</f>
        <v>0</v>
      </c>
      <c r="F2593" s="86">
        <f>IF(COUNTIF(Table4[Tag Number], A2593), 1, 0)</f>
        <v>0</v>
      </c>
      <c r="G2593" s="87">
        <f t="shared" si="82"/>
        <v>0</v>
      </c>
      <c r="H2593" s="88" t="str" cm="1">
        <f t="array" ref="H2593">_xlfn.IFS(OR(_xlfn.XLOOKUP(A2593,Table1[Tag Number],Table1[Status],"-",0)="Dead",
        _xlfn.XLOOKUP(A2593,Table2[Tag Number],Table2[Status],"-",0)="Dead",
        _xlfn.XLOOKUP(A2593,Table3[Tag Number],Table3[Status],"-",0)="Dead",
        _xlfn.XLOOKUP(A2593,Table4[Tag Number],Table4[Status],"-",0)="Dead"),"Dead",
     OR(_xlfn.XLOOKUP(A2593,Table1[Tag Number],Table1[Status],"-",0)="Alive",
        _xlfn.XLOOKUP(A2593,Table2[Tag Number],Table2[Status],"-",0)="Alive",
        _xlfn.XLOOKUP(A2593,Table3[Tag Number],Table3[Status],"-",0)="Alive",
        _xlfn.XLOOKUP(A2593,Table4[Tag Number],Table4[Status],"-",0)="Alive"),"Alive",
     OR(_xlfn.XLOOKUP(A2593,Table1[Tag Number],Table1[Status],"-",0)="-",
        _xlfn.XLOOKUP(A2593,Table2[Tag Number],Table2[Status],"-",0)="-",
        _xlfn.XLOOKUP(A2593,Table3[Tag Number],Table3[Status],"-",0)="-",
        _xlfn.XLOOKUP(A2593,Table4[Tag Number],Table4[Status],"-",0)="-"),
   "-")</f>
        <v>-</v>
      </c>
      <c r="I2593" s="90"/>
      <c r="J2593" s="94"/>
      <c r="K2593" s="95"/>
      <c r="L2593" s="95"/>
      <c r="M2593" s="95"/>
      <c r="N2593" s="96"/>
      <c r="O2593" s="89"/>
      <c r="R2593" t="b">
        <f t="shared" si="81"/>
        <v>0</v>
      </c>
    </row>
    <row r="2594" spans="1:18" ht="15" thickBot="1" x14ac:dyDescent="0.35">
      <c r="A2594" s="2" t="s">
        <v>2950</v>
      </c>
      <c r="B2594" s="2" t="s">
        <v>1145</v>
      </c>
      <c r="C2594" s="84">
        <f>IF(COUNTIF(Table1[Tag Number], A2594), 1, 0)</f>
        <v>0</v>
      </c>
      <c r="D2594" s="85">
        <f>IF(COUNTIF(Table2[Tag Number], A2594), 1, 0)</f>
        <v>0</v>
      </c>
      <c r="E2594" s="86">
        <f>IF(COUNTIF(Table3[Tag Number], A2594), 1, 0)</f>
        <v>0</v>
      </c>
      <c r="F2594" s="86">
        <f>IF(COUNTIF(Table4[Tag Number], A2594), 1, 0)</f>
        <v>0</v>
      </c>
      <c r="G2594" s="87">
        <f t="shared" si="82"/>
        <v>0</v>
      </c>
      <c r="H2594" s="88" t="str" cm="1">
        <f t="array" ref="H2594">_xlfn.IFS(OR(_xlfn.XLOOKUP(A2594,Table1[Tag Number],Table1[Status],"-",0)="Dead",
        _xlfn.XLOOKUP(A2594,Table2[Tag Number],Table2[Status],"-",0)="Dead",
        _xlfn.XLOOKUP(A2594,Table3[Tag Number],Table3[Status],"-",0)="Dead",
        _xlfn.XLOOKUP(A2594,Table4[Tag Number],Table4[Status],"-",0)="Dead"),"Dead",
     OR(_xlfn.XLOOKUP(A2594,Table1[Tag Number],Table1[Status],"-",0)="Alive",
        _xlfn.XLOOKUP(A2594,Table2[Tag Number],Table2[Status],"-",0)="Alive",
        _xlfn.XLOOKUP(A2594,Table3[Tag Number],Table3[Status],"-",0)="Alive",
        _xlfn.XLOOKUP(A2594,Table4[Tag Number],Table4[Status],"-",0)="Alive"),"Alive",
     OR(_xlfn.XLOOKUP(A2594,Table1[Tag Number],Table1[Status],"-",0)="-",
        _xlfn.XLOOKUP(A2594,Table2[Tag Number],Table2[Status],"-",0)="-",
        _xlfn.XLOOKUP(A2594,Table3[Tag Number],Table3[Status],"-",0)="-",
        _xlfn.XLOOKUP(A2594,Table4[Tag Number],Table4[Status],"-",0)="-"),
   "-")</f>
        <v>-</v>
      </c>
      <c r="I2594" s="90"/>
      <c r="J2594" s="94"/>
      <c r="K2594" s="95"/>
      <c r="L2594" s="95"/>
      <c r="M2594" s="95"/>
      <c r="N2594" s="96"/>
      <c r="O2594" s="89"/>
      <c r="R2594" t="b">
        <f t="shared" si="81"/>
        <v>0</v>
      </c>
    </row>
    <row r="2595" spans="1:18" ht="15" thickBot="1" x14ac:dyDescent="0.35">
      <c r="A2595" s="3" t="s">
        <v>2951</v>
      </c>
      <c r="B2595" s="3" t="s">
        <v>1145</v>
      </c>
      <c r="C2595" s="84">
        <f>IF(COUNTIF(Table1[Tag Number], A2595), 1, 0)</f>
        <v>0</v>
      </c>
      <c r="D2595" s="85">
        <f>IF(COUNTIF(Table2[Tag Number], A2595), 1, 0)</f>
        <v>0</v>
      </c>
      <c r="E2595" s="86">
        <f>IF(COUNTIF(Table3[Tag Number], A2595), 1, 0)</f>
        <v>0</v>
      </c>
      <c r="F2595" s="86">
        <f>IF(COUNTIF(Table4[Tag Number], A2595), 1, 0)</f>
        <v>0</v>
      </c>
      <c r="G2595" s="87">
        <f t="shared" si="82"/>
        <v>0</v>
      </c>
      <c r="H2595" s="88" t="str" cm="1">
        <f t="array" ref="H2595">_xlfn.IFS(OR(_xlfn.XLOOKUP(A2595,Table1[Tag Number],Table1[Status],"-",0)="Dead",
        _xlfn.XLOOKUP(A2595,Table2[Tag Number],Table2[Status],"-",0)="Dead",
        _xlfn.XLOOKUP(A2595,Table3[Tag Number],Table3[Status],"-",0)="Dead",
        _xlfn.XLOOKUP(A2595,Table4[Tag Number],Table4[Status],"-",0)="Dead"),"Dead",
     OR(_xlfn.XLOOKUP(A2595,Table1[Tag Number],Table1[Status],"-",0)="Alive",
        _xlfn.XLOOKUP(A2595,Table2[Tag Number],Table2[Status],"-",0)="Alive",
        _xlfn.XLOOKUP(A2595,Table3[Tag Number],Table3[Status],"-",0)="Alive",
        _xlfn.XLOOKUP(A2595,Table4[Tag Number],Table4[Status],"-",0)="Alive"),"Alive",
     OR(_xlfn.XLOOKUP(A2595,Table1[Tag Number],Table1[Status],"-",0)="-",
        _xlfn.XLOOKUP(A2595,Table2[Tag Number],Table2[Status],"-",0)="-",
        _xlfn.XLOOKUP(A2595,Table3[Tag Number],Table3[Status],"-",0)="-",
        _xlfn.XLOOKUP(A2595,Table4[Tag Number],Table4[Status],"-",0)="-"),
   "-")</f>
        <v>-</v>
      </c>
      <c r="I2595" s="90"/>
      <c r="J2595" s="94"/>
      <c r="K2595" s="95"/>
      <c r="L2595" s="95"/>
      <c r="M2595" s="95"/>
      <c r="N2595" s="96"/>
      <c r="O2595" s="89"/>
      <c r="R2595" t="b">
        <f t="shared" si="81"/>
        <v>0</v>
      </c>
    </row>
    <row r="2596" spans="1:18" ht="15" thickBot="1" x14ac:dyDescent="0.35">
      <c r="A2596" s="2" t="s">
        <v>2952</v>
      </c>
      <c r="B2596" s="2" t="s">
        <v>1145</v>
      </c>
      <c r="C2596" s="84">
        <f>IF(COUNTIF(Table1[Tag Number], A2596), 1, 0)</f>
        <v>0</v>
      </c>
      <c r="D2596" s="85">
        <f>IF(COUNTIF(Table2[Tag Number], A2596), 1, 0)</f>
        <v>0</v>
      </c>
      <c r="E2596" s="86">
        <f>IF(COUNTIF(Table3[Tag Number], A2596), 1, 0)</f>
        <v>0</v>
      </c>
      <c r="F2596" s="86">
        <f>IF(COUNTIF(Table4[Tag Number], A2596), 1, 0)</f>
        <v>0</v>
      </c>
      <c r="G2596" s="87">
        <f t="shared" si="82"/>
        <v>0</v>
      </c>
      <c r="H2596" s="88" t="str" cm="1">
        <f t="array" ref="H2596">_xlfn.IFS(OR(_xlfn.XLOOKUP(A2596,Table1[Tag Number],Table1[Status],"-",0)="Dead",
        _xlfn.XLOOKUP(A2596,Table2[Tag Number],Table2[Status],"-",0)="Dead",
        _xlfn.XLOOKUP(A2596,Table3[Tag Number],Table3[Status],"-",0)="Dead",
        _xlfn.XLOOKUP(A2596,Table4[Tag Number],Table4[Status],"-",0)="Dead"),"Dead",
     OR(_xlfn.XLOOKUP(A2596,Table1[Tag Number],Table1[Status],"-",0)="Alive",
        _xlfn.XLOOKUP(A2596,Table2[Tag Number],Table2[Status],"-",0)="Alive",
        _xlfn.XLOOKUP(A2596,Table3[Tag Number],Table3[Status],"-",0)="Alive",
        _xlfn.XLOOKUP(A2596,Table4[Tag Number],Table4[Status],"-",0)="Alive"),"Alive",
     OR(_xlfn.XLOOKUP(A2596,Table1[Tag Number],Table1[Status],"-",0)="-",
        _xlfn.XLOOKUP(A2596,Table2[Tag Number],Table2[Status],"-",0)="-",
        _xlfn.XLOOKUP(A2596,Table3[Tag Number],Table3[Status],"-",0)="-",
        _xlfn.XLOOKUP(A2596,Table4[Tag Number],Table4[Status],"-",0)="-"),
   "-")</f>
        <v>-</v>
      </c>
      <c r="I2596" s="90"/>
      <c r="J2596" s="94"/>
      <c r="K2596" s="95"/>
      <c r="L2596" s="95"/>
      <c r="M2596" s="95"/>
      <c r="N2596" s="96"/>
      <c r="O2596" s="89"/>
      <c r="R2596" t="b">
        <f t="shared" si="81"/>
        <v>0</v>
      </c>
    </row>
    <row r="2597" spans="1:18" ht="15" thickBot="1" x14ac:dyDescent="0.35">
      <c r="A2597" s="3" t="s">
        <v>2953</v>
      </c>
      <c r="B2597" s="3" t="s">
        <v>1145</v>
      </c>
      <c r="C2597" s="84">
        <f>IF(COUNTIF(Table1[Tag Number], A2597), 1, 0)</f>
        <v>0</v>
      </c>
      <c r="D2597" s="85">
        <f>IF(COUNTIF(Table2[Tag Number], A2597), 1, 0)</f>
        <v>0</v>
      </c>
      <c r="E2597" s="86">
        <f>IF(COUNTIF(Table3[Tag Number], A2597), 1, 0)</f>
        <v>0</v>
      </c>
      <c r="F2597" s="86">
        <f>IF(COUNTIF(Table4[Tag Number], A2597), 1, 0)</f>
        <v>0</v>
      </c>
      <c r="G2597" s="87">
        <f t="shared" si="82"/>
        <v>0</v>
      </c>
      <c r="H2597" s="88" t="str" cm="1">
        <f t="array" ref="H2597">_xlfn.IFS(OR(_xlfn.XLOOKUP(A2597,Table1[Tag Number],Table1[Status],"-",0)="Dead",
        _xlfn.XLOOKUP(A2597,Table2[Tag Number],Table2[Status],"-",0)="Dead",
        _xlfn.XLOOKUP(A2597,Table3[Tag Number],Table3[Status],"-",0)="Dead",
        _xlfn.XLOOKUP(A2597,Table4[Tag Number],Table4[Status],"-",0)="Dead"),"Dead",
     OR(_xlfn.XLOOKUP(A2597,Table1[Tag Number],Table1[Status],"-",0)="Alive",
        _xlfn.XLOOKUP(A2597,Table2[Tag Number],Table2[Status],"-",0)="Alive",
        _xlfn.XLOOKUP(A2597,Table3[Tag Number],Table3[Status],"-",0)="Alive",
        _xlfn.XLOOKUP(A2597,Table4[Tag Number],Table4[Status],"-",0)="Alive"),"Alive",
     OR(_xlfn.XLOOKUP(A2597,Table1[Tag Number],Table1[Status],"-",0)="-",
        _xlfn.XLOOKUP(A2597,Table2[Tag Number],Table2[Status],"-",0)="-",
        _xlfn.XLOOKUP(A2597,Table3[Tag Number],Table3[Status],"-",0)="-",
        _xlfn.XLOOKUP(A2597,Table4[Tag Number],Table4[Status],"-",0)="-"),
   "-")</f>
        <v>-</v>
      </c>
      <c r="I2597" s="90"/>
      <c r="J2597" s="94"/>
      <c r="K2597" s="95"/>
      <c r="L2597" s="95"/>
      <c r="M2597" s="95"/>
      <c r="N2597" s="96"/>
      <c r="O2597" s="89"/>
      <c r="R2597" t="b">
        <f t="shared" si="81"/>
        <v>0</v>
      </c>
    </row>
    <row r="2598" spans="1:18" ht="15" thickBot="1" x14ac:dyDescent="0.35">
      <c r="A2598" s="2" t="s">
        <v>2954</v>
      </c>
      <c r="B2598" s="2" t="s">
        <v>1145</v>
      </c>
      <c r="C2598" s="84">
        <f>IF(COUNTIF(Table1[Tag Number], A2598), 1, 0)</f>
        <v>0</v>
      </c>
      <c r="D2598" s="85">
        <f>IF(COUNTIF(Table2[Tag Number], A2598), 1, 0)</f>
        <v>0</v>
      </c>
      <c r="E2598" s="86">
        <f>IF(COUNTIF(Table3[Tag Number], A2598), 1, 0)</f>
        <v>0</v>
      </c>
      <c r="F2598" s="86">
        <f>IF(COUNTIF(Table4[Tag Number], A2598), 1, 0)</f>
        <v>0</v>
      </c>
      <c r="G2598" s="87">
        <f t="shared" si="82"/>
        <v>0</v>
      </c>
      <c r="H2598" s="88" t="str" cm="1">
        <f t="array" ref="H2598">_xlfn.IFS(OR(_xlfn.XLOOKUP(A2598,Table1[Tag Number],Table1[Status],"-",0)="Dead",
        _xlfn.XLOOKUP(A2598,Table2[Tag Number],Table2[Status],"-",0)="Dead",
        _xlfn.XLOOKUP(A2598,Table3[Tag Number],Table3[Status],"-",0)="Dead",
        _xlfn.XLOOKUP(A2598,Table4[Tag Number],Table4[Status],"-",0)="Dead"),"Dead",
     OR(_xlfn.XLOOKUP(A2598,Table1[Tag Number],Table1[Status],"-",0)="Alive",
        _xlfn.XLOOKUP(A2598,Table2[Tag Number],Table2[Status],"-",0)="Alive",
        _xlfn.XLOOKUP(A2598,Table3[Tag Number],Table3[Status],"-",0)="Alive",
        _xlfn.XLOOKUP(A2598,Table4[Tag Number],Table4[Status],"-",0)="Alive"),"Alive",
     OR(_xlfn.XLOOKUP(A2598,Table1[Tag Number],Table1[Status],"-",0)="-",
        _xlfn.XLOOKUP(A2598,Table2[Tag Number],Table2[Status],"-",0)="-",
        _xlfn.XLOOKUP(A2598,Table3[Tag Number],Table3[Status],"-",0)="-",
        _xlfn.XLOOKUP(A2598,Table4[Tag Number],Table4[Status],"-",0)="-"),
   "-")</f>
        <v>-</v>
      </c>
      <c r="I2598" s="90"/>
      <c r="J2598" s="94"/>
      <c r="K2598" s="95"/>
      <c r="L2598" s="95"/>
      <c r="M2598" s="95"/>
      <c r="N2598" s="96"/>
      <c r="O2598" s="89"/>
      <c r="R2598" t="b">
        <f t="shared" si="81"/>
        <v>0</v>
      </c>
    </row>
    <row r="2599" spans="1:18" ht="15" thickBot="1" x14ac:dyDescent="0.35">
      <c r="A2599" s="3" t="s">
        <v>2955</v>
      </c>
      <c r="B2599" s="3" t="s">
        <v>1145</v>
      </c>
      <c r="C2599" s="84">
        <f>IF(COUNTIF(Table1[Tag Number], A2599), 1, 0)</f>
        <v>0</v>
      </c>
      <c r="D2599" s="85">
        <f>IF(COUNTIF(Table2[Tag Number], A2599), 1, 0)</f>
        <v>0</v>
      </c>
      <c r="E2599" s="86">
        <f>IF(COUNTIF(Table3[Tag Number], A2599), 1, 0)</f>
        <v>0</v>
      </c>
      <c r="F2599" s="86">
        <f>IF(COUNTIF(Table4[Tag Number], A2599), 1, 0)</f>
        <v>0</v>
      </c>
      <c r="G2599" s="87">
        <f t="shared" si="82"/>
        <v>0</v>
      </c>
      <c r="H2599" s="88" t="str" cm="1">
        <f t="array" ref="H2599">_xlfn.IFS(OR(_xlfn.XLOOKUP(A2599,Table1[Tag Number],Table1[Status],"-",0)="Dead",
        _xlfn.XLOOKUP(A2599,Table2[Tag Number],Table2[Status],"-",0)="Dead",
        _xlfn.XLOOKUP(A2599,Table3[Tag Number],Table3[Status],"-",0)="Dead",
        _xlfn.XLOOKUP(A2599,Table4[Tag Number],Table4[Status],"-",0)="Dead"),"Dead",
     OR(_xlfn.XLOOKUP(A2599,Table1[Tag Number],Table1[Status],"-",0)="Alive",
        _xlfn.XLOOKUP(A2599,Table2[Tag Number],Table2[Status],"-",0)="Alive",
        _xlfn.XLOOKUP(A2599,Table3[Tag Number],Table3[Status],"-",0)="Alive",
        _xlfn.XLOOKUP(A2599,Table4[Tag Number],Table4[Status],"-",0)="Alive"),"Alive",
     OR(_xlfn.XLOOKUP(A2599,Table1[Tag Number],Table1[Status],"-",0)="-",
        _xlfn.XLOOKUP(A2599,Table2[Tag Number],Table2[Status],"-",0)="-",
        _xlfn.XLOOKUP(A2599,Table3[Tag Number],Table3[Status],"-",0)="-",
        _xlfn.XLOOKUP(A2599,Table4[Tag Number],Table4[Status],"-",0)="-"),
   "-")</f>
        <v>-</v>
      </c>
      <c r="I2599" s="90"/>
      <c r="J2599" s="94"/>
      <c r="K2599" s="95"/>
      <c r="L2599" s="95"/>
      <c r="M2599" s="95"/>
      <c r="N2599" s="96"/>
      <c r="O2599" s="89"/>
      <c r="R2599" t="b">
        <f t="shared" si="81"/>
        <v>0</v>
      </c>
    </row>
    <row r="2600" spans="1:18" ht="15" thickBot="1" x14ac:dyDescent="0.35">
      <c r="A2600" s="2" t="s">
        <v>58</v>
      </c>
      <c r="B2600" s="2" t="s">
        <v>1145</v>
      </c>
      <c r="C2600" s="84">
        <f>IF(COUNTIF(Table1[Tag Number], A2600), 1, 0)</f>
        <v>1</v>
      </c>
      <c r="D2600" s="85">
        <f>IF(COUNTIF(Table2[Tag Number], A2600), 1, 0)</f>
        <v>0</v>
      </c>
      <c r="E2600" s="86">
        <f>IF(COUNTIF(Table3[Tag Number], A2600), 1, 0)</f>
        <v>0</v>
      </c>
      <c r="F2600" s="86">
        <f>IF(COUNTIF(Table4[Tag Number], A2600), 1, 0)</f>
        <v>0</v>
      </c>
      <c r="G2600" s="87">
        <f t="shared" si="82"/>
        <v>1</v>
      </c>
      <c r="H2600" s="88" t="str" cm="1">
        <f t="array" ref="H2600">_xlfn.IFS(OR(_xlfn.XLOOKUP(A2600,Table1[Tag Number],Table1[Status],"-",0)="Dead",
        _xlfn.XLOOKUP(A2600,Table2[Tag Number],Table2[Status],"-",0)="Dead",
        _xlfn.XLOOKUP(A2600,Table3[Tag Number],Table3[Status],"-",0)="Dead",
        _xlfn.XLOOKUP(A2600,Table4[Tag Number],Table4[Status],"-",0)="Dead"),"Dead",
     OR(_xlfn.XLOOKUP(A2600,Table1[Tag Number],Table1[Status],"-",0)="Alive",
        _xlfn.XLOOKUP(A2600,Table2[Tag Number],Table2[Status],"-",0)="Alive",
        _xlfn.XLOOKUP(A2600,Table3[Tag Number],Table3[Status],"-",0)="Alive",
        _xlfn.XLOOKUP(A2600,Table4[Tag Number],Table4[Status],"-",0)="Alive"),"Alive",
     OR(_xlfn.XLOOKUP(A2600,Table1[Tag Number],Table1[Status],"-",0)="-",
        _xlfn.XLOOKUP(A2600,Table2[Tag Number],Table2[Status],"-",0)="-",
        _xlfn.XLOOKUP(A2600,Table3[Tag Number],Table3[Status],"-",0)="-",
        _xlfn.XLOOKUP(A2600,Table4[Tag Number],Table4[Status],"-",0)="-"),
   "-")</f>
        <v>Dead</v>
      </c>
      <c r="I2600" s="90"/>
      <c r="J2600" s="94"/>
      <c r="K2600" s="95"/>
      <c r="L2600" s="95"/>
      <c r="M2600" s="95"/>
      <c r="N2600" s="96"/>
      <c r="O2600" s="89"/>
      <c r="R2600" t="b">
        <f t="shared" si="81"/>
        <v>0</v>
      </c>
    </row>
    <row r="2601" spans="1:18" ht="15" thickBot="1" x14ac:dyDescent="0.35">
      <c r="A2601" s="3" t="s">
        <v>2956</v>
      </c>
      <c r="B2601" s="3" t="s">
        <v>1145</v>
      </c>
      <c r="C2601" s="84">
        <f>IF(COUNTIF(Table1[Tag Number], A2601), 1, 0)</f>
        <v>0</v>
      </c>
      <c r="D2601" s="85">
        <f>IF(COUNTIF(Table2[Tag Number], A2601), 1, 0)</f>
        <v>0</v>
      </c>
      <c r="E2601" s="86">
        <f>IF(COUNTIF(Table3[Tag Number], A2601), 1, 0)</f>
        <v>0</v>
      </c>
      <c r="F2601" s="86">
        <f>IF(COUNTIF(Table4[Tag Number], A2601), 1, 0)</f>
        <v>0</v>
      </c>
      <c r="G2601" s="87">
        <f t="shared" si="82"/>
        <v>0</v>
      </c>
      <c r="H2601" s="88" t="str" cm="1">
        <f t="array" ref="H2601">_xlfn.IFS(OR(_xlfn.XLOOKUP(A2601,Table1[Tag Number],Table1[Status],"-",0)="Dead",
        _xlfn.XLOOKUP(A2601,Table2[Tag Number],Table2[Status],"-",0)="Dead",
        _xlfn.XLOOKUP(A2601,Table3[Tag Number],Table3[Status],"-",0)="Dead",
        _xlfn.XLOOKUP(A2601,Table4[Tag Number],Table4[Status],"-",0)="Dead"),"Dead",
     OR(_xlfn.XLOOKUP(A2601,Table1[Tag Number],Table1[Status],"-",0)="Alive",
        _xlfn.XLOOKUP(A2601,Table2[Tag Number],Table2[Status],"-",0)="Alive",
        _xlfn.XLOOKUP(A2601,Table3[Tag Number],Table3[Status],"-",0)="Alive",
        _xlfn.XLOOKUP(A2601,Table4[Tag Number],Table4[Status],"-",0)="Alive"),"Alive",
     OR(_xlfn.XLOOKUP(A2601,Table1[Tag Number],Table1[Status],"-",0)="-",
        _xlfn.XLOOKUP(A2601,Table2[Tag Number],Table2[Status],"-",0)="-",
        _xlfn.XLOOKUP(A2601,Table3[Tag Number],Table3[Status],"-",0)="-",
        _xlfn.XLOOKUP(A2601,Table4[Tag Number],Table4[Status],"-",0)="-"),
   "-")</f>
        <v>-</v>
      </c>
      <c r="I2601" s="90"/>
      <c r="J2601" s="94"/>
      <c r="K2601" s="95"/>
      <c r="L2601" s="95"/>
      <c r="M2601" s="95"/>
      <c r="N2601" s="96"/>
      <c r="O2601" s="89"/>
      <c r="R2601" t="b">
        <f t="shared" si="81"/>
        <v>0</v>
      </c>
    </row>
    <row r="2602" spans="1:18" ht="15" thickBot="1" x14ac:dyDescent="0.35">
      <c r="A2602" s="2" t="s">
        <v>2957</v>
      </c>
      <c r="B2602" s="2" t="s">
        <v>1145</v>
      </c>
      <c r="C2602" s="84">
        <f>IF(COUNTIF(Table1[Tag Number], A2602), 1, 0)</f>
        <v>0</v>
      </c>
      <c r="D2602" s="85">
        <f>IF(COUNTIF(Table2[Tag Number], A2602), 1, 0)</f>
        <v>0</v>
      </c>
      <c r="E2602" s="86">
        <f>IF(COUNTIF(Table3[Tag Number], A2602), 1, 0)</f>
        <v>0</v>
      </c>
      <c r="F2602" s="86">
        <f>IF(COUNTIF(Table4[Tag Number], A2602), 1, 0)</f>
        <v>0</v>
      </c>
      <c r="G2602" s="87">
        <f t="shared" si="82"/>
        <v>0</v>
      </c>
      <c r="H2602" s="88" t="str" cm="1">
        <f t="array" ref="H2602">_xlfn.IFS(OR(_xlfn.XLOOKUP(A2602,Table1[Tag Number],Table1[Status],"-",0)="Dead",
        _xlfn.XLOOKUP(A2602,Table2[Tag Number],Table2[Status],"-",0)="Dead",
        _xlfn.XLOOKUP(A2602,Table3[Tag Number],Table3[Status],"-",0)="Dead",
        _xlfn.XLOOKUP(A2602,Table4[Tag Number],Table4[Status],"-",0)="Dead"),"Dead",
     OR(_xlfn.XLOOKUP(A2602,Table1[Tag Number],Table1[Status],"-",0)="Alive",
        _xlfn.XLOOKUP(A2602,Table2[Tag Number],Table2[Status],"-",0)="Alive",
        _xlfn.XLOOKUP(A2602,Table3[Tag Number],Table3[Status],"-",0)="Alive",
        _xlfn.XLOOKUP(A2602,Table4[Tag Number],Table4[Status],"-",0)="Alive"),"Alive",
     OR(_xlfn.XLOOKUP(A2602,Table1[Tag Number],Table1[Status],"-",0)="-",
        _xlfn.XLOOKUP(A2602,Table2[Tag Number],Table2[Status],"-",0)="-",
        _xlfn.XLOOKUP(A2602,Table3[Tag Number],Table3[Status],"-",0)="-",
        _xlfn.XLOOKUP(A2602,Table4[Tag Number],Table4[Status],"-",0)="-"),
   "-")</f>
        <v>-</v>
      </c>
      <c r="I2602" s="90"/>
      <c r="J2602" s="94"/>
      <c r="K2602" s="95"/>
      <c r="L2602" s="95"/>
      <c r="M2602" s="95"/>
      <c r="N2602" s="96"/>
      <c r="O2602" s="89"/>
      <c r="R2602" t="b">
        <f t="shared" si="81"/>
        <v>0</v>
      </c>
    </row>
    <row r="2603" spans="1:18" ht="15" thickBot="1" x14ac:dyDescent="0.35">
      <c r="A2603" s="3" t="s">
        <v>2958</v>
      </c>
      <c r="B2603" s="3" t="s">
        <v>1145</v>
      </c>
      <c r="C2603" s="84">
        <f>IF(COUNTIF(Table1[Tag Number], A2603), 1, 0)</f>
        <v>0</v>
      </c>
      <c r="D2603" s="85">
        <f>IF(COUNTIF(Table2[Tag Number], A2603), 1, 0)</f>
        <v>0</v>
      </c>
      <c r="E2603" s="86">
        <f>IF(COUNTIF(Table3[Tag Number], A2603), 1, 0)</f>
        <v>0</v>
      </c>
      <c r="F2603" s="86">
        <f>IF(COUNTIF(Table4[Tag Number], A2603), 1, 0)</f>
        <v>0</v>
      </c>
      <c r="G2603" s="87">
        <f t="shared" si="82"/>
        <v>0</v>
      </c>
      <c r="H2603" s="88" t="str" cm="1">
        <f t="array" ref="H2603">_xlfn.IFS(OR(_xlfn.XLOOKUP(A2603,Table1[Tag Number],Table1[Status],"-",0)="Dead",
        _xlfn.XLOOKUP(A2603,Table2[Tag Number],Table2[Status],"-",0)="Dead",
        _xlfn.XLOOKUP(A2603,Table3[Tag Number],Table3[Status],"-",0)="Dead",
        _xlfn.XLOOKUP(A2603,Table4[Tag Number],Table4[Status],"-",0)="Dead"),"Dead",
     OR(_xlfn.XLOOKUP(A2603,Table1[Tag Number],Table1[Status],"-",0)="Alive",
        _xlfn.XLOOKUP(A2603,Table2[Tag Number],Table2[Status],"-",0)="Alive",
        _xlfn.XLOOKUP(A2603,Table3[Tag Number],Table3[Status],"-",0)="Alive",
        _xlfn.XLOOKUP(A2603,Table4[Tag Number],Table4[Status],"-",0)="Alive"),"Alive",
     OR(_xlfn.XLOOKUP(A2603,Table1[Tag Number],Table1[Status],"-",0)="-",
        _xlfn.XLOOKUP(A2603,Table2[Tag Number],Table2[Status],"-",0)="-",
        _xlfn.XLOOKUP(A2603,Table3[Tag Number],Table3[Status],"-",0)="-",
        _xlfn.XLOOKUP(A2603,Table4[Tag Number],Table4[Status],"-",0)="-"),
   "-")</f>
        <v>-</v>
      </c>
      <c r="I2603" s="90"/>
      <c r="J2603" s="94"/>
      <c r="K2603" s="95"/>
      <c r="L2603" s="95"/>
      <c r="M2603" s="95"/>
      <c r="N2603" s="96"/>
      <c r="O2603" s="89"/>
      <c r="R2603" t="b">
        <f t="shared" si="81"/>
        <v>0</v>
      </c>
    </row>
    <row r="2604" spans="1:18" ht="15" thickBot="1" x14ac:dyDescent="0.35">
      <c r="A2604" s="2" t="s">
        <v>683</v>
      </c>
      <c r="B2604" s="2" t="s">
        <v>1145</v>
      </c>
      <c r="C2604" s="84">
        <f>IF(COUNTIF(Table1[Tag Number], A2604), 1, 0)</f>
        <v>0</v>
      </c>
      <c r="D2604" s="85">
        <f>IF(COUNTIF(Table2[Tag Number], A2604), 1, 0)</f>
        <v>0</v>
      </c>
      <c r="E2604" s="86">
        <f>IF(COUNTIF(Table3[Tag Number], A2604), 1, 0)</f>
        <v>0</v>
      </c>
      <c r="F2604" s="86">
        <f>IF(COUNTIF(Table4[Tag Number], A2604), 1, 0)</f>
        <v>0</v>
      </c>
      <c r="G2604" s="87">
        <f t="shared" si="82"/>
        <v>0</v>
      </c>
      <c r="H2604" s="88" t="str" cm="1">
        <f t="array" ref="H2604">_xlfn.IFS(OR(_xlfn.XLOOKUP(A2604,Table1[Tag Number],Table1[Status],"-",0)="Dead",
        _xlfn.XLOOKUP(A2604,Table2[Tag Number],Table2[Status],"-",0)="Dead",
        _xlfn.XLOOKUP(A2604,Table3[Tag Number],Table3[Status],"-",0)="Dead",
        _xlfn.XLOOKUP(A2604,Table4[Tag Number],Table4[Status],"-",0)="Dead"),"Dead",
     OR(_xlfn.XLOOKUP(A2604,Table1[Tag Number],Table1[Status],"-",0)="Alive",
        _xlfn.XLOOKUP(A2604,Table2[Tag Number],Table2[Status],"-",0)="Alive",
        _xlfn.XLOOKUP(A2604,Table3[Tag Number],Table3[Status],"-",0)="Alive",
        _xlfn.XLOOKUP(A2604,Table4[Tag Number],Table4[Status],"-",0)="Alive"),"Alive",
     OR(_xlfn.XLOOKUP(A2604,Table1[Tag Number],Table1[Status],"-",0)="-",
        _xlfn.XLOOKUP(A2604,Table2[Tag Number],Table2[Status],"-",0)="-",
        _xlfn.XLOOKUP(A2604,Table3[Tag Number],Table3[Status],"-",0)="-",
        _xlfn.XLOOKUP(A2604,Table4[Tag Number],Table4[Status],"-",0)="-"),
   "-")</f>
        <v>-</v>
      </c>
      <c r="I2604" s="90"/>
      <c r="J2604" s="94"/>
      <c r="K2604" s="95"/>
      <c r="L2604" s="95"/>
      <c r="M2604" s="95"/>
      <c r="N2604" s="96"/>
      <c r="O2604" s="89"/>
      <c r="R2604" t="b">
        <f t="shared" si="81"/>
        <v>0</v>
      </c>
    </row>
    <row r="2605" spans="1:18" ht="15" thickBot="1" x14ac:dyDescent="0.35">
      <c r="A2605" s="3" t="s">
        <v>2959</v>
      </c>
      <c r="B2605" s="3" t="s">
        <v>1145</v>
      </c>
      <c r="C2605" s="84">
        <f>IF(COUNTIF(Table1[Tag Number], A2605), 1, 0)</f>
        <v>0</v>
      </c>
      <c r="D2605" s="85">
        <f>IF(COUNTIF(Table2[Tag Number], A2605), 1, 0)</f>
        <v>0</v>
      </c>
      <c r="E2605" s="86">
        <f>IF(COUNTIF(Table3[Tag Number], A2605), 1, 0)</f>
        <v>0</v>
      </c>
      <c r="F2605" s="86">
        <f>IF(COUNTIF(Table4[Tag Number], A2605), 1, 0)</f>
        <v>0</v>
      </c>
      <c r="G2605" s="87">
        <f t="shared" si="82"/>
        <v>0</v>
      </c>
      <c r="H2605" s="88" t="str" cm="1">
        <f t="array" ref="H2605">_xlfn.IFS(OR(_xlfn.XLOOKUP(A2605,Table1[Tag Number],Table1[Status],"-",0)="Dead",
        _xlfn.XLOOKUP(A2605,Table2[Tag Number],Table2[Status],"-",0)="Dead",
        _xlfn.XLOOKUP(A2605,Table3[Tag Number],Table3[Status],"-",0)="Dead",
        _xlfn.XLOOKUP(A2605,Table4[Tag Number],Table4[Status],"-",0)="Dead"),"Dead",
     OR(_xlfn.XLOOKUP(A2605,Table1[Tag Number],Table1[Status],"-",0)="Alive",
        _xlfn.XLOOKUP(A2605,Table2[Tag Number],Table2[Status],"-",0)="Alive",
        _xlfn.XLOOKUP(A2605,Table3[Tag Number],Table3[Status],"-",0)="Alive",
        _xlfn.XLOOKUP(A2605,Table4[Tag Number],Table4[Status],"-",0)="Alive"),"Alive",
     OR(_xlfn.XLOOKUP(A2605,Table1[Tag Number],Table1[Status],"-",0)="-",
        _xlfn.XLOOKUP(A2605,Table2[Tag Number],Table2[Status],"-",0)="-",
        _xlfn.XLOOKUP(A2605,Table3[Tag Number],Table3[Status],"-",0)="-",
        _xlfn.XLOOKUP(A2605,Table4[Tag Number],Table4[Status],"-",0)="-"),
   "-")</f>
        <v>-</v>
      </c>
      <c r="I2605" s="90"/>
      <c r="J2605" s="94"/>
      <c r="K2605" s="95"/>
      <c r="L2605" s="95"/>
      <c r="M2605" s="95"/>
      <c r="N2605" s="96"/>
      <c r="O2605" s="89"/>
      <c r="R2605" t="b">
        <f t="shared" si="81"/>
        <v>0</v>
      </c>
    </row>
    <row r="2606" spans="1:18" ht="15" thickBot="1" x14ac:dyDescent="0.35">
      <c r="A2606" s="2" t="s">
        <v>2960</v>
      </c>
      <c r="B2606" s="2" t="s">
        <v>1145</v>
      </c>
      <c r="C2606" s="84">
        <f>IF(COUNTIF(Table1[Tag Number], A2606), 1, 0)</f>
        <v>0</v>
      </c>
      <c r="D2606" s="85">
        <f>IF(COUNTIF(Table2[Tag Number], A2606), 1, 0)</f>
        <v>0</v>
      </c>
      <c r="E2606" s="86">
        <f>IF(COUNTIF(Table3[Tag Number], A2606), 1, 0)</f>
        <v>0</v>
      </c>
      <c r="F2606" s="86">
        <f>IF(COUNTIF(Table4[Tag Number], A2606), 1, 0)</f>
        <v>0</v>
      </c>
      <c r="G2606" s="87">
        <f t="shared" si="82"/>
        <v>0</v>
      </c>
      <c r="H2606" s="88" t="str" cm="1">
        <f t="array" ref="H2606">_xlfn.IFS(OR(_xlfn.XLOOKUP(A2606,Table1[Tag Number],Table1[Status],"-",0)="Dead",
        _xlfn.XLOOKUP(A2606,Table2[Tag Number],Table2[Status],"-",0)="Dead",
        _xlfn.XLOOKUP(A2606,Table3[Tag Number],Table3[Status],"-",0)="Dead",
        _xlfn.XLOOKUP(A2606,Table4[Tag Number],Table4[Status],"-",0)="Dead"),"Dead",
     OR(_xlfn.XLOOKUP(A2606,Table1[Tag Number],Table1[Status],"-",0)="Alive",
        _xlfn.XLOOKUP(A2606,Table2[Tag Number],Table2[Status],"-",0)="Alive",
        _xlfn.XLOOKUP(A2606,Table3[Tag Number],Table3[Status],"-",0)="Alive",
        _xlfn.XLOOKUP(A2606,Table4[Tag Number],Table4[Status],"-",0)="Alive"),"Alive",
     OR(_xlfn.XLOOKUP(A2606,Table1[Tag Number],Table1[Status],"-",0)="-",
        _xlfn.XLOOKUP(A2606,Table2[Tag Number],Table2[Status],"-",0)="-",
        _xlfn.XLOOKUP(A2606,Table3[Tag Number],Table3[Status],"-",0)="-",
        _xlfn.XLOOKUP(A2606,Table4[Tag Number],Table4[Status],"-",0)="-"),
   "-")</f>
        <v>-</v>
      </c>
      <c r="I2606" s="90"/>
      <c r="J2606" s="94"/>
      <c r="K2606" s="95"/>
      <c r="L2606" s="95"/>
      <c r="M2606" s="95"/>
      <c r="N2606" s="96"/>
      <c r="O2606" s="89"/>
      <c r="R2606" t="b">
        <f t="shared" si="81"/>
        <v>0</v>
      </c>
    </row>
    <row r="2607" spans="1:18" ht="15" thickBot="1" x14ac:dyDescent="0.35">
      <c r="A2607" s="3" t="s">
        <v>2961</v>
      </c>
      <c r="B2607" s="3" t="s">
        <v>1145</v>
      </c>
      <c r="C2607" s="84">
        <f>IF(COUNTIF(Table1[Tag Number], A2607), 1, 0)</f>
        <v>0</v>
      </c>
      <c r="D2607" s="85">
        <f>IF(COUNTIF(Table2[Tag Number], A2607), 1, 0)</f>
        <v>0</v>
      </c>
      <c r="E2607" s="86">
        <f>IF(COUNTIF(Table3[Tag Number], A2607), 1, 0)</f>
        <v>0</v>
      </c>
      <c r="F2607" s="86">
        <f>IF(COUNTIF(Table4[Tag Number], A2607), 1, 0)</f>
        <v>0</v>
      </c>
      <c r="G2607" s="87">
        <f t="shared" si="82"/>
        <v>0</v>
      </c>
      <c r="H2607" s="88" t="str" cm="1">
        <f t="array" ref="H2607">_xlfn.IFS(OR(_xlfn.XLOOKUP(A2607,Table1[Tag Number],Table1[Status],"-",0)="Dead",
        _xlfn.XLOOKUP(A2607,Table2[Tag Number],Table2[Status],"-",0)="Dead",
        _xlfn.XLOOKUP(A2607,Table3[Tag Number],Table3[Status],"-",0)="Dead",
        _xlfn.XLOOKUP(A2607,Table4[Tag Number],Table4[Status],"-",0)="Dead"),"Dead",
     OR(_xlfn.XLOOKUP(A2607,Table1[Tag Number],Table1[Status],"-",0)="Alive",
        _xlfn.XLOOKUP(A2607,Table2[Tag Number],Table2[Status],"-",0)="Alive",
        _xlfn.XLOOKUP(A2607,Table3[Tag Number],Table3[Status],"-",0)="Alive",
        _xlfn.XLOOKUP(A2607,Table4[Tag Number],Table4[Status],"-",0)="Alive"),"Alive",
     OR(_xlfn.XLOOKUP(A2607,Table1[Tag Number],Table1[Status],"-",0)="-",
        _xlfn.XLOOKUP(A2607,Table2[Tag Number],Table2[Status],"-",0)="-",
        _xlfn.XLOOKUP(A2607,Table3[Tag Number],Table3[Status],"-",0)="-",
        _xlfn.XLOOKUP(A2607,Table4[Tag Number],Table4[Status],"-",0)="-"),
   "-")</f>
        <v>-</v>
      </c>
      <c r="I2607" s="90"/>
      <c r="J2607" s="94"/>
      <c r="K2607" s="95"/>
      <c r="L2607" s="95"/>
      <c r="M2607" s="95"/>
      <c r="N2607" s="96"/>
      <c r="O2607" s="89"/>
      <c r="R2607" t="b">
        <f t="shared" si="81"/>
        <v>0</v>
      </c>
    </row>
    <row r="2608" spans="1:18" ht="15" thickBot="1" x14ac:dyDescent="0.35">
      <c r="A2608" s="2" t="s">
        <v>2962</v>
      </c>
      <c r="B2608" s="2" t="s">
        <v>1145</v>
      </c>
      <c r="C2608" s="84">
        <f>IF(COUNTIF(Table1[Tag Number], A2608), 1, 0)</f>
        <v>0</v>
      </c>
      <c r="D2608" s="85">
        <f>IF(COUNTIF(Table2[Tag Number], A2608), 1, 0)</f>
        <v>0</v>
      </c>
      <c r="E2608" s="86">
        <f>IF(COUNTIF(Table3[Tag Number], A2608), 1, 0)</f>
        <v>0</v>
      </c>
      <c r="F2608" s="86">
        <f>IF(COUNTIF(Table4[Tag Number], A2608), 1, 0)</f>
        <v>0</v>
      </c>
      <c r="G2608" s="87">
        <f t="shared" si="82"/>
        <v>0</v>
      </c>
      <c r="H2608" s="88" t="str" cm="1">
        <f t="array" ref="H2608">_xlfn.IFS(OR(_xlfn.XLOOKUP(A2608,Table1[Tag Number],Table1[Status],"-",0)="Dead",
        _xlfn.XLOOKUP(A2608,Table2[Tag Number],Table2[Status],"-",0)="Dead",
        _xlfn.XLOOKUP(A2608,Table3[Tag Number],Table3[Status],"-",0)="Dead",
        _xlfn.XLOOKUP(A2608,Table4[Tag Number],Table4[Status],"-",0)="Dead"),"Dead",
     OR(_xlfn.XLOOKUP(A2608,Table1[Tag Number],Table1[Status],"-",0)="Alive",
        _xlfn.XLOOKUP(A2608,Table2[Tag Number],Table2[Status],"-",0)="Alive",
        _xlfn.XLOOKUP(A2608,Table3[Tag Number],Table3[Status],"-",0)="Alive",
        _xlfn.XLOOKUP(A2608,Table4[Tag Number],Table4[Status],"-",0)="Alive"),"Alive",
     OR(_xlfn.XLOOKUP(A2608,Table1[Tag Number],Table1[Status],"-",0)="-",
        _xlfn.XLOOKUP(A2608,Table2[Tag Number],Table2[Status],"-",0)="-",
        _xlfn.XLOOKUP(A2608,Table3[Tag Number],Table3[Status],"-",0)="-",
        _xlfn.XLOOKUP(A2608,Table4[Tag Number],Table4[Status],"-",0)="-"),
   "-")</f>
        <v>-</v>
      </c>
      <c r="I2608" s="90"/>
      <c r="J2608" s="94"/>
      <c r="K2608" s="95"/>
      <c r="L2608" s="95"/>
      <c r="M2608" s="95"/>
      <c r="N2608" s="96"/>
      <c r="O2608" s="89"/>
      <c r="R2608" t="b">
        <f t="shared" si="81"/>
        <v>0</v>
      </c>
    </row>
    <row r="2609" spans="1:18" ht="15" thickBot="1" x14ac:dyDescent="0.35">
      <c r="A2609" s="3" t="s">
        <v>2963</v>
      </c>
      <c r="B2609" s="3" t="s">
        <v>1145</v>
      </c>
      <c r="C2609" s="84">
        <f>IF(COUNTIF(Table1[Tag Number], A2609), 1, 0)</f>
        <v>0</v>
      </c>
      <c r="D2609" s="85">
        <f>IF(COUNTIF(Table2[Tag Number], A2609), 1, 0)</f>
        <v>0</v>
      </c>
      <c r="E2609" s="86">
        <f>IF(COUNTIF(Table3[Tag Number], A2609), 1, 0)</f>
        <v>0</v>
      </c>
      <c r="F2609" s="86">
        <f>IF(COUNTIF(Table4[Tag Number], A2609), 1, 0)</f>
        <v>0</v>
      </c>
      <c r="G2609" s="87">
        <f t="shared" si="82"/>
        <v>0</v>
      </c>
      <c r="H2609" s="88" t="str" cm="1">
        <f t="array" ref="H2609">_xlfn.IFS(OR(_xlfn.XLOOKUP(A2609,Table1[Tag Number],Table1[Status],"-",0)="Dead",
        _xlfn.XLOOKUP(A2609,Table2[Tag Number],Table2[Status],"-",0)="Dead",
        _xlfn.XLOOKUP(A2609,Table3[Tag Number],Table3[Status],"-",0)="Dead",
        _xlfn.XLOOKUP(A2609,Table4[Tag Number],Table4[Status],"-",0)="Dead"),"Dead",
     OR(_xlfn.XLOOKUP(A2609,Table1[Tag Number],Table1[Status],"-",0)="Alive",
        _xlfn.XLOOKUP(A2609,Table2[Tag Number],Table2[Status],"-",0)="Alive",
        _xlfn.XLOOKUP(A2609,Table3[Tag Number],Table3[Status],"-",0)="Alive",
        _xlfn.XLOOKUP(A2609,Table4[Tag Number],Table4[Status],"-",0)="Alive"),"Alive",
     OR(_xlfn.XLOOKUP(A2609,Table1[Tag Number],Table1[Status],"-",0)="-",
        _xlfn.XLOOKUP(A2609,Table2[Tag Number],Table2[Status],"-",0)="-",
        _xlfn.XLOOKUP(A2609,Table3[Tag Number],Table3[Status],"-",0)="-",
        _xlfn.XLOOKUP(A2609,Table4[Tag Number],Table4[Status],"-",0)="-"),
   "-")</f>
        <v>-</v>
      </c>
      <c r="I2609" s="90"/>
      <c r="J2609" s="94"/>
      <c r="K2609" s="95"/>
      <c r="L2609" s="95"/>
      <c r="M2609" s="95"/>
      <c r="N2609" s="96"/>
      <c r="O2609" s="89"/>
      <c r="R2609" t="b">
        <f t="shared" si="81"/>
        <v>0</v>
      </c>
    </row>
    <row r="2610" spans="1:18" ht="15" thickBot="1" x14ac:dyDescent="0.35">
      <c r="A2610" s="2" t="s">
        <v>2964</v>
      </c>
      <c r="B2610" s="2" t="s">
        <v>1145</v>
      </c>
      <c r="C2610" s="84">
        <f>IF(COUNTIF(Table1[Tag Number], A2610), 1, 0)</f>
        <v>0</v>
      </c>
      <c r="D2610" s="85">
        <f>IF(COUNTIF(Table2[Tag Number], A2610), 1, 0)</f>
        <v>0</v>
      </c>
      <c r="E2610" s="86">
        <f>IF(COUNTIF(Table3[Tag Number], A2610), 1, 0)</f>
        <v>0</v>
      </c>
      <c r="F2610" s="86">
        <f>IF(COUNTIF(Table4[Tag Number], A2610), 1, 0)</f>
        <v>0</v>
      </c>
      <c r="G2610" s="87">
        <f t="shared" si="82"/>
        <v>0</v>
      </c>
      <c r="H2610" s="88" t="str" cm="1">
        <f t="array" ref="H2610">_xlfn.IFS(OR(_xlfn.XLOOKUP(A2610,Table1[Tag Number],Table1[Status],"-",0)="Dead",
        _xlfn.XLOOKUP(A2610,Table2[Tag Number],Table2[Status],"-",0)="Dead",
        _xlfn.XLOOKUP(A2610,Table3[Tag Number],Table3[Status],"-",0)="Dead",
        _xlfn.XLOOKUP(A2610,Table4[Tag Number],Table4[Status],"-",0)="Dead"),"Dead",
     OR(_xlfn.XLOOKUP(A2610,Table1[Tag Number],Table1[Status],"-",0)="Alive",
        _xlfn.XLOOKUP(A2610,Table2[Tag Number],Table2[Status],"-",0)="Alive",
        _xlfn.XLOOKUP(A2610,Table3[Tag Number],Table3[Status],"-",0)="Alive",
        _xlfn.XLOOKUP(A2610,Table4[Tag Number],Table4[Status],"-",0)="Alive"),"Alive",
     OR(_xlfn.XLOOKUP(A2610,Table1[Tag Number],Table1[Status],"-",0)="-",
        _xlfn.XLOOKUP(A2610,Table2[Tag Number],Table2[Status],"-",0)="-",
        _xlfn.XLOOKUP(A2610,Table3[Tag Number],Table3[Status],"-",0)="-",
        _xlfn.XLOOKUP(A2610,Table4[Tag Number],Table4[Status],"-",0)="-"),
   "-")</f>
        <v>-</v>
      </c>
      <c r="I2610" s="90"/>
      <c r="J2610" s="94"/>
      <c r="K2610" s="95"/>
      <c r="L2610" s="95"/>
      <c r="M2610" s="95"/>
      <c r="N2610" s="96"/>
      <c r="O2610" s="89"/>
      <c r="R2610" t="b">
        <f t="shared" si="81"/>
        <v>0</v>
      </c>
    </row>
    <row r="2611" spans="1:18" ht="15" thickBot="1" x14ac:dyDescent="0.35">
      <c r="A2611" s="3" t="s">
        <v>2965</v>
      </c>
      <c r="B2611" s="3" t="s">
        <v>1145</v>
      </c>
      <c r="C2611" s="84">
        <f>IF(COUNTIF(Table1[Tag Number], A2611), 1, 0)</f>
        <v>0</v>
      </c>
      <c r="D2611" s="85">
        <f>IF(COUNTIF(Table2[Tag Number], A2611), 1, 0)</f>
        <v>0</v>
      </c>
      <c r="E2611" s="86">
        <f>IF(COUNTIF(Table3[Tag Number], A2611), 1, 0)</f>
        <v>0</v>
      </c>
      <c r="F2611" s="86">
        <f>IF(COUNTIF(Table4[Tag Number], A2611), 1, 0)</f>
        <v>0</v>
      </c>
      <c r="G2611" s="87">
        <f t="shared" si="82"/>
        <v>0</v>
      </c>
      <c r="H2611" s="88" t="str" cm="1">
        <f t="array" ref="H2611">_xlfn.IFS(OR(_xlfn.XLOOKUP(A2611,Table1[Tag Number],Table1[Status],"-",0)="Dead",
        _xlfn.XLOOKUP(A2611,Table2[Tag Number],Table2[Status],"-",0)="Dead",
        _xlfn.XLOOKUP(A2611,Table3[Tag Number],Table3[Status],"-",0)="Dead",
        _xlfn.XLOOKUP(A2611,Table4[Tag Number],Table4[Status],"-",0)="Dead"),"Dead",
     OR(_xlfn.XLOOKUP(A2611,Table1[Tag Number],Table1[Status],"-",0)="Alive",
        _xlfn.XLOOKUP(A2611,Table2[Tag Number],Table2[Status],"-",0)="Alive",
        _xlfn.XLOOKUP(A2611,Table3[Tag Number],Table3[Status],"-",0)="Alive",
        _xlfn.XLOOKUP(A2611,Table4[Tag Number],Table4[Status],"-",0)="Alive"),"Alive",
     OR(_xlfn.XLOOKUP(A2611,Table1[Tag Number],Table1[Status],"-",0)="-",
        _xlfn.XLOOKUP(A2611,Table2[Tag Number],Table2[Status],"-",0)="-",
        _xlfn.XLOOKUP(A2611,Table3[Tag Number],Table3[Status],"-",0)="-",
        _xlfn.XLOOKUP(A2611,Table4[Tag Number],Table4[Status],"-",0)="-"),
   "-")</f>
        <v>-</v>
      </c>
      <c r="I2611" s="90"/>
      <c r="J2611" s="94"/>
      <c r="K2611" s="95"/>
      <c r="L2611" s="95"/>
      <c r="M2611" s="95"/>
      <c r="N2611" s="96"/>
      <c r="O2611" s="89"/>
      <c r="R2611" t="b">
        <f t="shared" si="81"/>
        <v>0</v>
      </c>
    </row>
    <row r="2612" spans="1:18" ht="15" thickBot="1" x14ac:dyDescent="0.35">
      <c r="A2612" s="2" t="s">
        <v>2966</v>
      </c>
      <c r="B2612" s="2" t="s">
        <v>1145</v>
      </c>
      <c r="C2612" s="84">
        <f>IF(COUNTIF(Table1[Tag Number], A2612), 1, 0)</f>
        <v>0</v>
      </c>
      <c r="D2612" s="85">
        <f>IF(COUNTIF(Table2[Tag Number], A2612), 1, 0)</f>
        <v>0</v>
      </c>
      <c r="E2612" s="86">
        <f>IF(COUNTIF(Table3[Tag Number], A2612), 1, 0)</f>
        <v>0</v>
      </c>
      <c r="F2612" s="86">
        <f>IF(COUNTIF(Table4[Tag Number], A2612), 1, 0)</f>
        <v>0</v>
      </c>
      <c r="G2612" s="87">
        <f t="shared" si="82"/>
        <v>0</v>
      </c>
      <c r="H2612" s="88" t="str" cm="1">
        <f t="array" ref="H2612">_xlfn.IFS(OR(_xlfn.XLOOKUP(A2612,Table1[Tag Number],Table1[Status],"-",0)="Dead",
        _xlfn.XLOOKUP(A2612,Table2[Tag Number],Table2[Status],"-",0)="Dead",
        _xlfn.XLOOKUP(A2612,Table3[Tag Number],Table3[Status],"-",0)="Dead",
        _xlfn.XLOOKUP(A2612,Table4[Tag Number],Table4[Status],"-",0)="Dead"),"Dead",
     OR(_xlfn.XLOOKUP(A2612,Table1[Tag Number],Table1[Status],"-",0)="Alive",
        _xlfn.XLOOKUP(A2612,Table2[Tag Number],Table2[Status],"-",0)="Alive",
        _xlfn.XLOOKUP(A2612,Table3[Tag Number],Table3[Status],"-",0)="Alive",
        _xlfn.XLOOKUP(A2612,Table4[Tag Number],Table4[Status],"-",0)="Alive"),"Alive",
     OR(_xlfn.XLOOKUP(A2612,Table1[Tag Number],Table1[Status],"-",0)="-",
        _xlfn.XLOOKUP(A2612,Table2[Tag Number],Table2[Status],"-",0)="-",
        _xlfn.XLOOKUP(A2612,Table3[Tag Number],Table3[Status],"-",0)="-",
        _xlfn.XLOOKUP(A2612,Table4[Tag Number],Table4[Status],"-",0)="-"),
   "-")</f>
        <v>-</v>
      </c>
      <c r="I2612" s="90"/>
      <c r="J2612" s="94"/>
      <c r="K2612" s="95"/>
      <c r="L2612" s="95"/>
      <c r="M2612" s="95"/>
      <c r="N2612" s="96"/>
      <c r="O2612" s="89"/>
      <c r="R2612" t="b">
        <f t="shared" si="81"/>
        <v>0</v>
      </c>
    </row>
    <row r="2613" spans="1:18" ht="15" thickBot="1" x14ac:dyDescent="0.35">
      <c r="A2613" s="3" t="s">
        <v>2967</v>
      </c>
      <c r="B2613" s="3" t="s">
        <v>1145</v>
      </c>
      <c r="C2613" s="84">
        <f>IF(COUNTIF(Table1[Tag Number], A2613), 1, 0)</f>
        <v>0</v>
      </c>
      <c r="D2613" s="85">
        <f>IF(COUNTIF(Table2[Tag Number], A2613), 1, 0)</f>
        <v>0</v>
      </c>
      <c r="E2613" s="86">
        <f>IF(COUNTIF(Table3[Tag Number], A2613), 1, 0)</f>
        <v>0</v>
      </c>
      <c r="F2613" s="86">
        <f>IF(COUNTIF(Table4[Tag Number], A2613), 1, 0)</f>
        <v>0</v>
      </c>
      <c r="G2613" s="87">
        <f t="shared" si="82"/>
        <v>0</v>
      </c>
      <c r="H2613" s="88" t="str" cm="1">
        <f t="array" ref="H2613">_xlfn.IFS(OR(_xlfn.XLOOKUP(A2613,Table1[Tag Number],Table1[Status],"-",0)="Dead",
        _xlfn.XLOOKUP(A2613,Table2[Tag Number],Table2[Status],"-",0)="Dead",
        _xlfn.XLOOKUP(A2613,Table3[Tag Number],Table3[Status],"-",0)="Dead",
        _xlfn.XLOOKUP(A2613,Table4[Tag Number],Table4[Status],"-",0)="Dead"),"Dead",
     OR(_xlfn.XLOOKUP(A2613,Table1[Tag Number],Table1[Status],"-",0)="Alive",
        _xlfn.XLOOKUP(A2613,Table2[Tag Number],Table2[Status],"-",0)="Alive",
        _xlfn.XLOOKUP(A2613,Table3[Tag Number],Table3[Status],"-",0)="Alive",
        _xlfn.XLOOKUP(A2613,Table4[Tag Number],Table4[Status],"-",0)="Alive"),"Alive",
     OR(_xlfn.XLOOKUP(A2613,Table1[Tag Number],Table1[Status],"-",0)="-",
        _xlfn.XLOOKUP(A2613,Table2[Tag Number],Table2[Status],"-",0)="-",
        _xlfn.XLOOKUP(A2613,Table3[Tag Number],Table3[Status],"-",0)="-",
        _xlfn.XLOOKUP(A2613,Table4[Tag Number],Table4[Status],"-",0)="-"),
   "-")</f>
        <v>-</v>
      </c>
      <c r="I2613" s="90"/>
      <c r="J2613" s="94"/>
      <c r="K2613" s="95"/>
      <c r="L2613" s="95"/>
      <c r="M2613" s="95"/>
      <c r="N2613" s="96"/>
      <c r="O2613" s="89"/>
      <c r="R2613" t="b">
        <f t="shared" si="81"/>
        <v>0</v>
      </c>
    </row>
    <row r="2614" spans="1:18" ht="15" thickBot="1" x14ac:dyDescent="0.35">
      <c r="A2614" s="2" t="s">
        <v>2968</v>
      </c>
      <c r="B2614" s="2" t="s">
        <v>1145</v>
      </c>
      <c r="C2614" s="84">
        <f>IF(COUNTIF(Table1[Tag Number], A2614), 1, 0)</f>
        <v>0</v>
      </c>
      <c r="D2614" s="85">
        <f>IF(COUNTIF(Table2[Tag Number], A2614), 1, 0)</f>
        <v>0</v>
      </c>
      <c r="E2614" s="86">
        <f>IF(COUNTIF(Table3[Tag Number], A2614), 1, 0)</f>
        <v>0</v>
      </c>
      <c r="F2614" s="86">
        <f>IF(COUNTIF(Table4[Tag Number], A2614), 1, 0)</f>
        <v>0</v>
      </c>
      <c r="G2614" s="87">
        <f t="shared" si="82"/>
        <v>0</v>
      </c>
      <c r="H2614" s="88" t="str" cm="1">
        <f t="array" ref="H2614">_xlfn.IFS(OR(_xlfn.XLOOKUP(A2614,Table1[Tag Number],Table1[Status],"-",0)="Dead",
        _xlfn.XLOOKUP(A2614,Table2[Tag Number],Table2[Status],"-",0)="Dead",
        _xlfn.XLOOKUP(A2614,Table3[Tag Number],Table3[Status],"-",0)="Dead",
        _xlfn.XLOOKUP(A2614,Table4[Tag Number],Table4[Status],"-",0)="Dead"),"Dead",
     OR(_xlfn.XLOOKUP(A2614,Table1[Tag Number],Table1[Status],"-",0)="Alive",
        _xlfn.XLOOKUP(A2614,Table2[Tag Number],Table2[Status],"-",0)="Alive",
        _xlfn.XLOOKUP(A2614,Table3[Tag Number],Table3[Status],"-",0)="Alive",
        _xlfn.XLOOKUP(A2614,Table4[Tag Number],Table4[Status],"-",0)="Alive"),"Alive",
     OR(_xlfn.XLOOKUP(A2614,Table1[Tag Number],Table1[Status],"-",0)="-",
        _xlfn.XLOOKUP(A2614,Table2[Tag Number],Table2[Status],"-",0)="-",
        _xlfn.XLOOKUP(A2614,Table3[Tag Number],Table3[Status],"-",0)="-",
        _xlfn.XLOOKUP(A2614,Table4[Tag Number],Table4[Status],"-",0)="-"),
   "-")</f>
        <v>-</v>
      </c>
      <c r="I2614" s="90"/>
      <c r="J2614" s="94"/>
      <c r="K2614" s="95"/>
      <c r="L2614" s="95"/>
      <c r="M2614" s="95"/>
      <c r="N2614" s="96"/>
      <c r="O2614" s="89"/>
      <c r="R2614" t="b">
        <f t="shared" si="81"/>
        <v>0</v>
      </c>
    </row>
    <row r="2615" spans="1:18" ht="15" thickBot="1" x14ac:dyDescent="0.35">
      <c r="A2615" s="3" t="s">
        <v>2969</v>
      </c>
      <c r="B2615" s="3" t="s">
        <v>1145</v>
      </c>
      <c r="C2615" s="84">
        <f>IF(COUNTIF(Table1[Tag Number], A2615), 1, 0)</f>
        <v>0</v>
      </c>
      <c r="D2615" s="85">
        <f>IF(COUNTIF(Table2[Tag Number], A2615), 1, 0)</f>
        <v>0</v>
      </c>
      <c r="E2615" s="86">
        <f>IF(COUNTIF(Table3[Tag Number], A2615), 1, 0)</f>
        <v>0</v>
      </c>
      <c r="F2615" s="86">
        <f>IF(COUNTIF(Table4[Tag Number], A2615), 1, 0)</f>
        <v>0</v>
      </c>
      <c r="G2615" s="87">
        <f t="shared" si="82"/>
        <v>0</v>
      </c>
      <c r="H2615" s="88" t="str" cm="1">
        <f t="array" ref="H2615">_xlfn.IFS(OR(_xlfn.XLOOKUP(A2615,Table1[Tag Number],Table1[Status],"-",0)="Dead",
        _xlfn.XLOOKUP(A2615,Table2[Tag Number],Table2[Status],"-",0)="Dead",
        _xlfn.XLOOKUP(A2615,Table3[Tag Number],Table3[Status],"-",0)="Dead",
        _xlfn.XLOOKUP(A2615,Table4[Tag Number],Table4[Status],"-",0)="Dead"),"Dead",
     OR(_xlfn.XLOOKUP(A2615,Table1[Tag Number],Table1[Status],"-",0)="Alive",
        _xlfn.XLOOKUP(A2615,Table2[Tag Number],Table2[Status],"-",0)="Alive",
        _xlfn.XLOOKUP(A2615,Table3[Tag Number],Table3[Status],"-",0)="Alive",
        _xlfn.XLOOKUP(A2615,Table4[Tag Number],Table4[Status],"-",0)="Alive"),"Alive",
     OR(_xlfn.XLOOKUP(A2615,Table1[Tag Number],Table1[Status],"-",0)="-",
        _xlfn.XLOOKUP(A2615,Table2[Tag Number],Table2[Status],"-",0)="-",
        _xlfn.XLOOKUP(A2615,Table3[Tag Number],Table3[Status],"-",0)="-",
        _xlfn.XLOOKUP(A2615,Table4[Tag Number],Table4[Status],"-",0)="-"),
   "-")</f>
        <v>-</v>
      </c>
      <c r="I2615" s="90"/>
      <c r="J2615" s="94"/>
      <c r="K2615" s="95"/>
      <c r="L2615" s="95"/>
      <c r="M2615" s="95"/>
      <c r="N2615" s="96"/>
      <c r="O2615" s="89"/>
      <c r="R2615" t="b">
        <f t="shared" si="81"/>
        <v>0</v>
      </c>
    </row>
    <row r="2616" spans="1:18" ht="15" thickBot="1" x14ac:dyDescent="0.35">
      <c r="A2616" s="2" t="s">
        <v>2970</v>
      </c>
      <c r="B2616" s="2" t="s">
        <v>1145</v>
      </c>
      <c r="C2616" s="84">
        <f>IF(COUNTIF(Table1[Tag Number], A2616), 1, 0)</f>
        <v>0</v>
      </c>
      <c r="D2616" s="85">
        <f>IF(COUNTIF(Table2[Tag Number], A2616), 1, 0)</f>
        <v>0</v>
      </c>
      <c r="E2616" s="86">
        <f>IF(COUNTIF(Table3[Tag Number], A2616), 1, 0)</f>
        <v>0</v>
      </c>
      <c r="F2616" s="86">
        <f>IF(COUNTIF(Table4[Tag Number], A2616), 1, 0)</f>
        <v>0</v>
      </c>
      <c r="G2616" s="87">
        <f t="shared" si="82"/>
        <v>0</v>
      </c>
      <c r="H2616" s="88" t="str" cm="1">
        <f t="array" ref="H2616">_xlfn.IFS(OR(_xlfn.XLOOKUP(A2616,Table1[Tag Number],Table1[Status],"-",0)="Dead",
        _xlfn.XLOOKUP(A2616,Table2[Tag Number],Table2[Status],"-",0)="Dead",
        _xlfn.XLOOKUP(A2616,Table3[Tag Number],Table3[Status],"-",0)="Dead",
        _xlfn.XLOOKUP(A2616,Table4[Tag Number],Table4[Status],"-",0)="Dead"),"Dead",
     OR(_xlfn.XLOOKUP(A2616,Table1[Tag Number],Table1[Status],"-",0)="Alive",
        _xlfn.XLOOKUP(A2616,Table2[Tag Number],Table2[Status],"-",0)="Alive",
        _xlfn.XLOOKUP(A2616,Table3[Tag Number],Table3[Status],"-",0)="Alive",
        _xlfn.XLOOKUP(A2616,Table4[Tag Number],Table4[Status],"-",0)="Alive"),"Alive",
     OR(_xlfn.XLOOKUP(A2616,Table1[Tag Number],Table1[Status],"-",0)="-",
        _xlfn.XLOOKUP(A2616,Table2[Tag Number],Table2[Status],"-",0)="-",
        _xlfn.XLOOKUP(A2616,Table3[Tag Number],Table3[Status],"-",0)="-",
        _xlfn.XLOOKUP(A2616,Table4[Tag Number],Table4[Status],"-",0)="-"),
   "-")</f>
        <v>-</v>
      </c>
      <c r="I2616" s="90"/>
      <c r="J2616" s="94"/>
      <c r="K2616" s="95"/>
      <c r="L2616" s="95"/>
      <c r="M2616" s="95"/>
      <c r="N2616" s="96"/>
      <c r="O2616" s="89"/>
      <c r="R2616" t="b">
        <f t="shared" si="81"/>
        <v>0</v>
      </c>
    </row>
    <row r="2617" spans="1:18" ht="15" thickBot="1" x14ac:dyDescent="0.35">
      <c r="A2617" s="3" t="s">
        <v>2971</v>
      </c>
      <c r="B2617" s="3" t="s">
        <v>1145</v>
      </c>
      <c r="C2617" s="84">
        <f>IF(COUNTIF(Table1[Tag Number], A2617), 1, 0)</f>
        <v>0</v>
      </c>
      <c r="D2617" s="85">
        <f>IF(COUNTIF(Table2[Tag Number], A2617), 1, 0)</f>
        <v>0</v>
      </c>
      <c r="E2617" s="86">
        <f>IF(COUNTIF(Table3[Tag Number], A2617), 1, 0)</f>
        <v>0</v>
      </c>
      <c r="F2617" s="86">
        <f>IF(COUNTIF(Table4[Tag Number], A2617), 1, 0)</f>
        <v>0</v>
      </c>
      <c r="G2617" s="87">
        <f t="shared" si="82"/>
        <v>0</v>
      </c>
      <c r="H2617" s="88" t="str" cm="1">
        <f t="array" ref="H2617">_xlfn.IFS(OR(_xlfn.XLOOKUP(A2617,Table1[Tag Number],Table1[Status],"-",0)="Dead",
        _xlfn.XLOOKUP(A2617,Table2[Tag Number],Table2[Status],"-",0)="Dead",
        _xlfn.XLOOKUP(A2617,Table3[Tag Number],Table3[Status],"-",0)="Dead",
        _xlfn.XLOOKUP(A2617,Table4[Tag Number],Table4[Status],"-",0)="Dead"),"Dead",
     OR(_xlfn.XLOOKUP(A2617,Table1[Tag Number],Table1[Status],"-",0)="Alive",
        _xlfn.XLOOKUP(A2617,Table2[Tag Number],Table2[Status],"-",0)="Alive",
        _xlfn.XLOOKUP(A2617,Table3[Tag Number],Table3[Status],"-",0)="Alive",
        _xlfn.XLOOKUP(A2617,Table4[Tag Number],Table4[Status],"-",0)="Alive"),"Alive",
     OR(_xlfn.XLOOKUP(A2617,Table1[Tag Number],Table1[Status],"-",0)="-",
        _xlfn.XLOOKUP(A2617,Table2[Tag Number],Table2[Status],"-",0)="-",
        _xlfn.XLOOKUP(A2617,Table3[Tag Number],Table3[Status],"-",0)="-",
        _xlfn.XLOOKUP(A2617,Table4[Tag Number],Table4[Status],"-",0)="-"),
   "-")</f>
        <v>-</v>
      </c>
      <c r="I2617" s="90"/>
      <c r="J2617" s="94"/>
      <c r="K2617" s="95"/>
      <c r="L2617" s="95"/>
      <c r="M2617" s="95"/>
      <c r="N2617" s="96"/>
      <c r="O2617" s="89"/>
      <c r="R2617" t="b">
        <f t="shared" si="81"/>
        <v>0</v>
      </c>
    </row>
    <row r="2618" spans="1:18" ht="15" thickBot="1" x14ac:dyDescent="0.35">
      <c r="A2618" s="2" t="s">
        <v>2972</v>
      </c>
      <c r="B2618" s="2" t="s">
        <v>1145</v>
      </c>
      <c r="C2618" s="84">
        <f>IF(COUNTIF(Table1[Tag Number], A2618), 1, 0)</f>
        <v>0</v>
      </c>
      <c r="D2618" s="85">
        <f>IF(COUNTIF(Table2[Tag Number], A2618), 1, 0)</f>
        <v>0</v>
      </c>
      <c r="E2618" s="86">
        <f>IF(COUNTIF(Table3[Tag Number], A2618), 1, 0)</f>
        <v>0</v>
      </c>
      <c r="F2618" s="86">
        <f>IF(COUNTIF(Table4[Tag Number], A2618), 1, 0)</f>
        <v>0</v>
      </c>
      <c r="G2618" s="87">
        <f t="shared" si="82"/>
        <v>0</v>
      </c>
      <c r="H2618" s="88" t="str" cm="1">
        <f t="array" ref="H2618">_xlfn.IFS(OR(_xlfn.XLOOKUP(A2618,Table1[Tag Number],Table1[Status],"-",0)="Dead",
        _xlfn.XLOOKUP(A2618,Table2[Tag Number],Table2[Status],"-",0)="Dead",
        _xlfn.XLOOKUP(A2618,Table3[Tag Number],Table3[Status],"-",0)="Dead",
        _xlfn.XLOOKUP(A2618,Table4[Tag Number],Table4[Status],"-",0)="Dead"),"Dead",
     OR(_xlfn.XLOOKUP(A2618,Table1[Tag Number],Table1[Status],"-",0)="Alive",
        _xlfn.XLOOKUP(A2618,Table2[Tag Number],Table2[Status],"-",0)="Alive",
        _xlfn.XLOOKUP(A2618,Table3[Tag Number],Table3[Status],"-",0)="Alive",
        _xlfn.XLOOKUP(A2618,Table4[Tag Number],Table4[Status],"-",0)="Alive"),"Alive",
     OR(_xlfn.XLOOKUP(A2618,Table1[Tag Number],Table1[Status],"-",0)="-",
        _xlfn.XLOOKUP(A2618,Table2[Tag Number],Table2[Status],"-",0)="-",
        _xlfn.XLOOKUP(A2618,Table3[Tag Number],Table3[Status],"-",0)="-",
        _xlfn.XLOOKUP(A2618,Table4[Tag Number],Table4[Status],"-",0)="-"),
   "-")</f>
        <v>-</v>
      </c>
      <c r="I2618" s="90"/>
      <c r="J2618" s="94"/>
      <c r="K2618" s="95"/>
      <c r="L2618" s="95"/>
      <c r="M2618" s="95"/>
      <c r="N2618" s="96"/>
      <c r="O2618" s="89"/>
      <c r="R2618" t="b">
        <f t="shared" si="81"/>
        <v>0</v>
      </c>
    </row>
    <row r="2619" spans="1:18" ht="15" thickBot="1" x14ac:dyDescent="0.35">
      <c r="A2619" s="3" t="s">
        <v>2973</v>
      </c>
      <c r="B2619" s="3" t="s">
        <v>1145</v>
      </c>
      <c r="C2619" s="84">
        <f>IF(COUNTIF(Table1[Tag Number], A2619), 1, 0)</f>
        <v>0</v>
      </c>
      <c r="D2619" s="85">
        <f>IF(COUNTIF(Table2[Tag Number], A2619), 1, 0)</f>
        <v>0</v>
      </c>
      <c r="E2619" s="86">
        <f>IF(COUNTIF(Table3[Tag Number], A2619), 1, 0)</f>
        <v>0</v>
      </c>
      <c r="F2619" s="86">
        <f>IF(COUNTIF(Table4[Tag Number], A2619), 1, 0)</f>
        <v>0</v>
      </c>
      <c r="G2619" s="87">
        <f t="shared" si="82"/>
        <v>0</v>
      </c>
      <c r="H2619" s="88" t="str" cm="1">
        <f t="array" ref="H2619">_xlfn.IFS(OR(_xlfn.XLOOKUP(A2619,Table1[Tag Number],Table1[Status],"-",0)="Dead",
        _xlfn.XLOOKUP(A2619,Table2[Tag Number],Table2[Status],"-",0)="Dead",
        _xlfn.XLOOKUP(A2619,Table3[Tag Number],Table3[Status],"-",0)="Dead",
        _xlfn.XLOOKUP(A2619,Table4[Tag Number],Table4[Status],"-",0)="Dead"),"Dead",
     OR(_xlfn.XLOOKUP(A2619,Table1[Tag Number],Table1[Status],"-",0)="Alive",
        _xlfn.XLOOKUP(A2619,Table2[Tag Number],Table2[Status],"-",0)="Alive",
        _xlfn.XLOOKUP(A2619,Table3[Tag Number],Table3[Status],"-",0)="Alive",
        _xlfn.XLOOKUP(A2619,Table4[Tag Number],Table4[Status],"-",0)="Alive"),"Alive",
     OR(_xlfn.XLOOKUP(A2619,Table1[Tag Number],Table1[Status],"-",0)="-",
        _xlfn.XLOOKUP(A2619,Table2[Tag Number],Table2[Status],"-",0)="-",
        _xlfn.XLOOKUP(A2619,Table3[Tag Number],Table3[Status],"-",0)="-",
        _xlfn.XLOOKUP(A2619,Table4[Tag Number],Table4[Status],"-",0)="-"),
   "-")</f>
        <v>-</v>
      </c>
      <c r="I2619" s="90"/>
      <c r="J2619" s="94"/>
      <c r="K2619" s="95"/>
      <c r="L2619" s="95"/>
      <c r="M2619" s="95"/>
      <c r="N2619" s="96"/>
      <c r="O2619" s="89"/>
      <c r="R2619" t="b">
        <f t="shared" si="81"/>
        <v>0</v>
      </c>
    </row>
    <row r="2620" spans="1:18" ht="15" thickBot="1" x14ac:dyDescent="0.35">
      <c r="A2620" s="2" t="s">
        <v>2974</v>
      </c>
      <c r="B2620" s="2" t="s">
        <v>1145</v>
      </c>
      <c r="C2620" s="84">
        <f>IF(COUNTIF(Table1[Tag Number], A2620), 1, 0)</f>
        <v>0</v>
      </c>
      <c r="D2620" s="85">
        <f>IF(COUNTIF(Table2[Tag Number], A2620), 1, 0)</f>
        <v>0</v>
      </c>
      <c r="E2620" s="86">
        <f>IF(COUNTIF(Table3[Tag Number], A2620), 1, 0)</f>
        <v>0</v>
      </c>
      <c r="F2620" s="86">
        <f>IF(COUNTIF(Table4[Tag Number], A2620), 1, 0)</f>
        <v>0</v>
      </c>
      <c r="G2620" s="87">
        <f t="shared" si="82"/>
        <v>0</v>
      </c>
      <c r="H2620" s="88" t="str" cm="1">
        <f t="array" ref="H2620">_xlfn.IFS(OR(_xlfn.XLOOKUP(A2620,Table1[Tag Number],Table1[Status],"-",0)="Dead",
        _xlfn.XLOOKUP(A2620,Table2[Tag Number],Table2[Status],"-",0)="Dead",
        _xlfn.XLOOKUP(A2620,Table3[Tag Number],Table3[Status],"-",0)="Dead",
        _xlfn.XLOOKUP(A2620,Table4[Tag Number],Table4[Status],"-",0)="Dead"),"Dead",
     OR(_xlfn.XLOOKUP(A2620,Table1[Tag Number],Table1[Status],"-",0)="Alive",
        _xlfn.XLOOKUP(A2620,Table2[Tag Number],Table2[Status],"-",0)="Alive",
        _xlfn.XLOOKUP(A2620,Table3[Tag Number],Table3[Status],"-",0)="Alive",
        _xlfn.XLOOKUP(A2620,Table4[Tag Number],Table4[Status],"-",0)="Alive"),"Alive",
     OR(_xlfn.XLOOKUP(A2620,Table1[Tag Number],Table1[Status],"-",0)="-",
        _xlfn.XLOOKUP(A2620,Table2[Tag Number],Table2[Status],"-",0)="-",
        _xlfn.XLOOKUP(A2620,Table3[Tag Number],Table3[Status],"-",0)="-",
        _xlfn.XLOOKUP(A2620,Table4[Tag Number],Table4[Status],"-",0)="-"),
   "-")</f>
        <v>-</v>
      </c>
      <c r="I2620" s="90"/>
      <c r="J2620" s="94"/>
      <c r="K2620" s="95"/>
      <c r="L2620" s="95"/>
      <c r="M2620" s="95"/>
      <c r="N2620" s="96"/>
      <c r="O2620" s="89"/>
      <c r="R2620" t="b">
        <f t="shared" si="81"/>
        <v>0</v>
      </c>
    </row>
    <row r="2621" spans="1:18" ht="15" thickBot="1" x14ac:dyDescent="0.35">
      <c r="A2621" s="3" t="s">
        <v>2975</v>
      </c>
      <c r="B2621" s="3" t="s">
        <v>1145</v>
      </c>
      <c r="C2621" s="84">
        <f>IF(COUNTIF(Table1[Tag Number], A2621), 1, 0)</f>
        <v>0</v>
      </c>
      <c r="D2621" s="85">
        <f>IF(COUNTIF(Table2[Tag Number], A2621), 1, 0)</f>
        <v>0</v>
      </c>
      <c r="E2621" s="86">
        <f>IF(COUNTIF(Table3[Tag Number], A2621), 1, 0)</f>
        <v>0</v>
      </c>
      <c r="F2621" s="86">
        <f>IF(COUNTIF(Table4[Tag Number], A2621), 1, 0)</f>
        <v>0</v>
      </c>
      <c r="G2621" s="87">
        <f t="shared" si="82"/>
        <v>0</v>
      </c>
      <c r="H2621" s="88" t="str" cm="1">
        <f t="array" ref="H2621">_xlfn.IFS(OR(_xlfn.XLOOKUP(A2621,Table1[Tag Number],Table1[Status],"-",0)="Dead",
        _xlfn.XLOOKUP(A2621,Table2[Tag Number],Table2[Status],"-",0)="Dead",
        _xlfn.XLOOKUP(A2621,Table3[Tag Number],Table3[Status],"-",0)="Dead",
        _xlfn.XLOOKUP(A2621,Table4[Tag Number],Table4[Status],"-",0)="Dead"),"Dead",
     OR(_xlfn.XLOOKUP(A2621,Table1[Tag Number],Table1[Status],"-",0)="Alive",
        _xlfn.XLOOKUP(A2621,Table2[Tag Number],Table2[Status],"-",0)="Alive",
        _xlfn.XLOOKUP(A2621,Table3[Tag Number],Table3[Status],"-",0)="Alive",
        _xlfn.XLOOKUP(A2621,Table4[Tag Number],Table4[Status],"-",0)="Alive"),"Alive",
     OR(_xlfn.XLOOKUP(A2621,Table1[Tag Number],Table1[Status],"-",0)="-",
        _xlfn.XLOOKUP(A2621,Table2[Tag Number],Table2[Status],"-",0)="-",
        _xlfn.XLOOKUP(A2621,Table3[Tag Number],Table3[Status],"-",0)="-",
        _xlfn.XLOOKUP(A2621,Table4[Tag Number],Table4[Status],"-",0)="-"),
   "-")</f>
        <v>-</v>
      </c>
      <c r="I2621" s="90"/>
      <c r="J2621" s="94"/>
      <c r="K2621" s="95"/>
      <c r="L2621" s="95"/>
      <c r="M2621" s="95"/>
      <c r="N2621" s="96"/>
      <c r="O2621" s="89"/>
      <c r="R2621" t="b">
        <f t="shared" si="81"/>
        <v>0</v>
      </c>
    </row>
    <row r="2622" spans="1:18" ht="15" thickBot="1" x14ac:dyDescent="0.35">
      <c r="A2622" s="2" t="s">
        <v>2976</v>
      </c>
      <c r="B2622" s="2" t="s">
        <v>1145</v>
      </c>
      <c r="C2622" s="84">
        <f>IF(COUNTIF(Table1[Tag Number], A2622), 1, 0)</f>
        <v>0</v>
      </c>
      <c r="D2622" s="85">
        <f>IF(COUNTIF(Table2[Tag Number], A2622), 1, 0)</f>
        <v>0</v>
      </c>
      <c r="E2622" s="86">
        <f>IF(COUNTIF(Table3[Tag Number], A2622), 1, 0)</f>
        <v>0</v>
      </c>
      <c r="F2622" s="86">
        <f>IF(COUNTIF(Table4[Tag Number], A2622), 1, 0)</f>
        <v>0</v>
      </c>
      <c r="G2622" s="87">
        <f t="shared" si="82"/>
        <v>0</v>
      </c>
      <c r="H2622" s="88" t="str" cm="1">
        <f t="array" ref="H2622">_xlfn.IFS(OR(_xlfn.XLOOKUP(A2622,Table1[Tag Number],Table1[Status],"-",0)="Dead",
        _xlfn.XLOOKUP(A2622,Table2[Tag Number],Table2[Status],"-",0)="Dead",
        _xlfn.XLOOKUP(A2622,Table3[Tag Number],Table3[Status],"-",0)="Dead",
        _xlfn.XLOOKUP(A2622,Table4[Tag Number],Table4[Status],"-",0)="Dead"),"Dead",
     OR(_xlfn.XLOOKUP(A2622,Table1[Tag Number],Table1[Status],"-",0)="Alive",
        _xlfn.XLOOKUP(A2622,Table2[Tag Number],Table2[Status],"-",0)="Alive",
        _xlfn.XLOOKUP(A2622,Table3[Tag Number],Table3[Status],"-",0)="Alive",
        _xlfn.XLOOKUP(A2622,Table4[Tag Number],Table4[Status],"-",0)="Alive"),"Alive",
     OR(_xlfn.XLOOKUP(A2622,Table1[Tag Number],Table1[Status],"-",0)="-",
        _xlfn.XLOOKUP(A2622,Table2[Tag Number],Table2[Status],"-",0)="-",
        _xlfn.XLOOKUP(A2622,Table3[Tag Number],Table3[Status],"-",0)="-",
        _xlfn.XLOOKUP(A2622,Table4[Tag Number],Table4[Status],"-",0)="-"),
   "-")</f>
        <v>-</v>
      </c>
      <c r="I2622" s="90"/>
      <c r="J2622" s="94"/>
      <c r="K2622" s="95"/>
      <c r="L2622" s="95"/>
      <c r="M2622" s="95"/>
      <c r="N2622" s="96"/>
      <c r="O2622" s="89"/>
      <c r="R2622" t="b">
        <f t="shared" si="81"/>
        <v>0</v>
      </c>
    </row>
    <row r="2623" spans="1:18" ht="15" thickBot="1" x14ac:dyDescent="0.35">
      <c r="A2623" s="3" t="s">
        <v>2977</v>
      </c>
      <c r="B2623" s="3" t="s">
        <v>1145</v>
      </c>
      <c r="C2623" s="84">
        <f>IF(COUNTIF(Table1[Tag Number], A2623), 1, 0)</f>
        <v>0</v>
      </c>
      <c r="D2623" s="85">
        <f>IF(COUNTIF(Table2[Tag Number], A2623), 1, 0)</f>
        <v>0</v>
      </c>
      <c r="E2623" s="86">
        <f>IF(COUNTIF(Table3[Tag Number], A2623), 1, 0)</f>
        <v>0</v>
      </c>
      <c r="F2623" s="86">
        <f>IF(COUNTIF(Table4[Tag Number], A2623), 1, 0)</f>
        <v>0</v>
      </c>
      <c r="G2623" s="87">
        <f t="shared" si="82"/>
        <v>0</v>
      </c>
      <c r="H2623" s="88" t="str" cm="1">
        <f t="array" ref="H2623">_xlfn.IFS(OR(_xlfn.XLOOKUP(A2623,Table1[Tag Number],Table1[Status],"-",0)="Dead",
        _xlfn.XLOOKUP(A2623,Table2[Tag Number],Table2[Status],"-",0)="Dead",
        _xlfn.XLOOKUP(A2623,Table3[Tag Number],Table3[Status],"-",0)="Dead",
        _xlfn.XLOOKUP(A2623,Table4[Tag Number],Table4[Status],"-",0)="Dead"),"Dead",
     OR(_xlfn.XLOOKUP(A2623,Table1[Tag Number],Table1[Status],"-",0)="Alive",
        _xlfn.XLOOKUP(A2623,Table2[Tag Number],Table2[Status],"-",0)="Alive",
        _xlfn.XLOOKUP(A2623,Table3[Tag Number],Table3[Status],"-",0)="Alive",
        _xlfn.XLOOKUP(A2623,Table4[Tag Number],Table4[Status],"-",0)="Alive"),"Alive",
     OR(_xlfn.XLOOKUP(A2623,Table1[Tag Number],Table1[Status],"-",0)="-",
        _xlfn.XLOOKUP(A2623,Table2[Tag Number],Table2[Status],"-",0)="-",
        _xlfn.XLOOKUP(A2623,Table3[Tag Number],Table3[Status],"-",0)="-",
        _xlfn.XLOOKUP(A2623,Table4[Tag Number],Table4[Status],"-",0)="-"),
   "-")</f>
        <v>-</v>
      </c>
      <c r="I2623" s="90"/>
      <c r="J2623" s="94"/>
      <c r="K2623" s="95"/>
      <c r="L2623" s="95"/>
      <c r="M2623" s="95"/>
      <c r="N2623" s="96"/>
      <c r="O2623" s="89"/>
      <c r="R2623" t="b">
        <f t="shared" si="81"/>
        <v>0</v>
      </c>
    </row>
    <row r="2624" spans="1:18" ht="15" thickBot="1" x14ac:dyDescent="0.35">
      <c r="A2624" s="2" t="s">
        <v>2978</v>
      </c>
      <c r="B2624" s="2" t="s">
        <v>1145</v>
      </c>
      <c r="C2624" s="84">
        <f>IF(COUNTIF(Table1[Tag Number], A2624), 1, 0)</f>
        <v>0</v>
      </c>
      <c r="D2624" s="85">
        <f>IF(COUNTIF(Table2[Tag Number], A2624), 1, 0)</f>
        <v>0</v>
      </c>
      <c r="E2624" s="86">
        <f>IF(COUNTIF(Table3[Tag Number], A2624), 1, 0)</f>
        <v>0</v>
      </c>
      <c r="F2624" s="86">
        <f>IF(COUNTIF(Table4[Tag Number], A2624), 1, 0)</f>
        <v>0</v>
      </c>
      <c r="G2624" s="87">
        <f t="shared" si="82"/>
        <v>0</v>
      </c>
      <c r="H2624" s="88" t="str" cm="1">
        <f t="array" ref="H2624">_xlfn.IFS(OR(_xlfn.XLOOKUP(A2624,Table1[Tag Number],Table1[Status],"-",0)="Dead",
        _xlfn.XLOOKUP(A2624,Table2[Tag Number],Table2[Status],"-",0)="Dead",
        _xlfn.XLOOKUP(A2624,Table3[Tag Number],Table3[Status],"-",0)="Dead",
        _xlfn.XLOOKUP(A2624,Table4[Tag Number],Table4[Status],"-",0)="Dead"),"Dead",
     OR(_xlfn.XLOOKUP(A2624,Table1[Tag Number],Table1[Status],"-",0)="Alive",
        _xlfn.XLOOKUP(A2624,Table2[Tag Number],Table2[Status],"-",0)="Alive",
        _xlfn.XLOOKUP(A2624,Table3[Tag Number],Table3[Status],"-",0)="Alive",
        _xlfn.XLOOKUP(A2624,Table4[Tag Number],Table4[Status],"-",0)="Alive"),"Alive",
     OR(_xlfn.XLOOKUP(A2624,Table1[Tag Number],Table1[Status],"-",0)="-",
        _xlfn.XLOOKUP(A2624,Table2[Tag Number],Table2[Status],"-",0)="-",
        _xlfn.XLOOKUP(A2624,Table3[Tag Number],Table3[Status],"-",0)="-",
        _xlfn.XLOOKUP(A2624,Table4[Tag Number],Table4[Status],"-",0)="-"),
   "-")</f>
        <v>-</v>
      </c>
      <c r="I2624" s="90"/>
      <c r="J2624" s="94"/>
      <c r="K2624" s="95"/>
      <c r="L2624" s="95"/>
      <c r="M2624" s="95"/>
      <c r="N2624" s="96"/>
      <c r="O2624" s="89"/>
      <c r="R2624" t="b">
        <f t="shared" si="81"/>
        <v>0</v>
      </c>
    </row>
    <row r="2625" spans="1:18" ht="15" thickBot="1" x14ac:dyDescent="0.35">
      <c r="A2625" s="3" t="s">
        <v>2979</v>
      </c>
      <c r="B2625" s="3" t="s">
        <v>1145</v>
      </c>
      <c r="C2625" s="84">
        <f>IF(COUNTIF(Table1[Tag Number], A2625), 1, 0)</f>
        <v>0</v>
      </c>
      <c r="D2625" s="85">
        <f>IF(COUNTIF(Table2[Tag Number], A2625), 1, 0)</f>
        <v>0</v>
      </c>
      <c r="E2625" s="86">
        <f>IF(COUNTIF(Table3[Tag Number], A2625), 1, 0)</f>
        <v>0</v>
      </c>
      <c r="F2625" s="86">
        <f>IF(COUNTIF(Table4[Tag Number], A2625), 1, 0)</f>
        <v>0</v>
      </c>
      <c r="G2625" s="87">
        <f t="shared" si="82"/>
        <v>0</v>
      </c>
      <c r="H2625" s="88" t="str" cm="1">
        <f t="array" ref="H2625">_xlfn.IFS(OR(_xlfn.XLOOKUP(A2625,Table1[Tag Number],Table1[Status],"-",0)="Dead",
        _xlfn.XLOOKUP(A2625,Table2[Tag Number],Table2[Status],"-",0)="Dead",
        _xlfn.XLOOKUP(A2625,Table3[Tag Number],Table3[Status],"-",0)="Dead",
        _xlfn.XLOOKUP(A2625,Table4[Tag Number],Table4[Status],"-",0)="Dead"),"Dead",
     OR(_xlfn.XLOOKUP(A2625,Table1[Tag Number],Table1[Status],"-",0)="Alive",
        _xlfn.XLOOKUP(A2625,Table2[Tag Number],Table2[Status],"-",0)="Alive",
        _xlfn.XLOOKUP(A2625,Table3[Tag Number],Table3[Status],"-",0)="Alive",
        _xlfn.XLOOKUP(A2625,Table4[Tag Number],Table4[Status],"-",0)="Alive"),"Alive",
     OR(_xlfn.XLOOKUP(A2625,Table1[Tag Number],Table1[Status],"-",0)="-",
        _xlfn.XLOOKUP(A2625,Table2[Tag Number],Table2[Status],"-",0)="-",
        _xlfn.XLOOKUP(A2625,Table3[Tag Number],Table3[Status],"-",0)="-",
        _xlfn.XLOOKUP(A2625,Table4[Tag Number],Table4[Status],"-",0)="-"),
   "-")</f>
        <v>-</v>
      </c>
      <c r="I2625" s="90"/>
      <c r="J2625" s="94"/>
      <c r="K2625" s="95"/>
      <c r="L2625" s="95"/>
      <c r="M2625" s="95"/>
      <c r="N2625" s="96"/>
      <c r="O2625" s="89"/>
      <c r="R2625" t="b">
        <f t="shared" si="81"/>
        <v>0</v>
      </c>
    </row>
    <row r="2626" spans="1:18" ht="15" thickBot="1" x14ac:dyDescent="0.35">
      <c r="A2626" s="2" t="s">
        <v>2980</v>
      </c>
      <c r="B2626" s="2" t="s">
        <v>1145</v>
      </c>
      <c r="C2626" s="84">
        <f>IF(COUNTIF(Table1[Tag Number], A2626), 1, 0)</f>
        <v>0</v>
      </c>
      <c r="D2626" s="85">
        <f>IF(COUNTIF(Table2[Tag Number], A2626), 1, 0)</f>
        <v>0</v>
      </c>
      <c r="E2626" s="86">
        <f>IF(COUNTIF(Table3[Tag Number], A2626), 1, 0)</f>
        <v>0</v>
      </c>
      <c r="F2626" s="86">
        <f>IF(COUNTIF(Table4[Tag Number], A2626), 1, 0)</f>
        <v>0</v>
      </c>
      <c r="G2626" s="87">
        <f t="shared" si="82"/>
        <v>0</v>
      </c>
      <c r="H2626" s="88" t="str" cm="1">
        <f t="array" ref="H2626">_xlfn.IFS(OR(_xlfn.XLOOKUP(A2626,Table1[Tag Number],Table1[Status],"-",0)="Dead",
        _xlfn.XLOOKUP(A2626,Table2[Tag Number],Table2[Status],"-",0)="Dead",
        _xlfn.XLOOKUP(A2626,Table3[Tag Number],Table3[Status],"-",0)="Dead",
        _xlfn.XLOOKUP(A2626,Table4[Tag Number],Table4[Status],"-",0)="Dead"),"Dead",
     OR(_xlfn.XLOOKUP(A2626,Table1[Tag Number],Table1[Status],"-",0)="Alive",
        _xlfn.XLOOKUP(A2626,Table2[Tag Number],Table2[Status],"-",0)="Alive",
        _xlfn.XLOOKUP(A2626,Table3[Tag Number],Table3[Status],"-",0)="Alive",
        _xlfn.XLOOKUP(A2626,Table4[Tag Number],Table4[Status],"-",0)="Alive"),"Alive",
     OR(_xlfn.XLOOKUP(A2626,Table1[Tag Number],Table1[Status],"-",0)="-",
        _xlfn.XLOOKUP(A2626,Table2[Tag Number],Table2[Status],"-",0)="-",
        _xlfn.XLOOKUP(A2626,Table3[Tag Number],Table3[Status],"-",0)="-",
        _xlfn.XLOOKUP(A2626,Table4[Tag Number],Table4[Status],"-",0)="-"),
   "-")</f>
        <v>-</v>
      </c>
      <c r="I2626" s="90"/>
      <c r="J2626" s="94"/>
      <c r="K2626" s="95"/>
      <c r="L2626" s="95"/>
      <c r="M2626" s="95"/>
      <c r="N2626" s="96"/>
      <c r="O2626" s="89"/>
      <c r="R2626" t="b">
        <f t="shared" si="81"/>
        <v>0</v>
      </c>
    </row>
    <row r="2627" spans="1:18" ht="15" thickBot="1" x14ac:dyDescent="0.35">
      <c r="A2627" s="3" t="s">
        <v>219</v>
      </c>
      <c r="B2627" s="3" t="s">
        <v>1145</v>
      </c>
      <c r="C2627" s="84">
        <f>IF(COUNTIF(Table1[Tag Number], A2627), 1, 0)</f>
        <v>1</v>
      </c>
      <c r="D2627" s="85">
        <f>IF(COUNTIF(Table2[Tag Number], A2627), 1, 0)</f>
        <v>1</v>
      </c>
      <c r="E2627" s="86">
        <f>IF(COUNTIF(Table3[Tag Number], A2627), 1, 0)</f>
        <v>0</v>
      </c>
      <c r="F2627" s="86">
        <f>IF(COUNTIF(Table4[Tag Number], A2627), 1, 0)</f>
        <v>0</v>
      </c>
      <c r="G2627" s="87">
        <f t="shared" si="82"/>
        <v>2</v>
      </c>
      <c r="H2627" s="88" t="str" cm="1">
        <f t="array" ref="H2627">_xlfn.IFS(OR(_xlfn.XLOOKUP(A2627,Table1[Tag Number],Table1[Status],"-",0)="Dead",
        _xlfn.XLOOKUP(A2627,Table2[Tag Number],Table2[Status],"-",0)="Dead",
        _xlfn.XLOOKUP(A2627,Table3[Tag Number],Table3[Status],"-",0)="Dead",
        _xlfn.XLOOKUP(A2627,Table4[Tag Number],Table4[Status],"-",0)="Dead"),"Dead",
     OR(_xlfn.XLOOKUP(A2627,Table1[Tag Number],Table1[Status],"-",0)="Alive",
        _xlfn.XLOOKUP(A2627,Table2[Tag Number],Table2[Status],"-",0)="Alive",
        _xlfn.XLOOKUP(A2627,Table3[Tag Number],Table3[Status],"-",0)="Alive",
        _xlfn.XLOOKUP(A2627,Table4[Tag Number],Table4[Status],"-",0)="Alive"),"Alive",
     OR(_xlfn.XLOOKUP(A2627,Table1[Tag Number],Table1[Status],"-",0)="-",
        _xlfn.XLOOKUP(A2627,Table2[Tag Number],Table2[Status],"-",0)="-",
        _xlfn.XLOOKUP(A2627,Table3[Tag Number],Table3[Status],"-",0)="-",
        _xlfn.XLOOKUP(A2627,Table4[Tag Number],Table4[Status],"-",0)="-"),
   "-")</f>
        <v>Dead</v>
      </c>
      <c r="I2627" s="90"/>
      <c r="J2627" s="94"/>
      <c r="K2627" s="95"/>
      <c r="L2627" s="95"/>
      <c r="M2627" s="95"/>
      <c r="N2627" s="96"/>
      <c r="O2627" s="89"/>
      <c r="R2627" t="str">
        <f t="shared" si="81"/>
        <v>D664</v>
      </c>
    </row>
    <row r="2628" spans="1:18" ht="15" thickBot="1" x14ac:dyDescent="0.35">
      <c r="A2628" s="2" t="s">
        <v>2981</v>
      </c>
      <c r="B2628" s="2" t="s">
        <v>1145</v>
      </c>
      <c r="C2628" s="84">
        <f>IF(COUNTIF(Table1[Tag Number], A2628), 1, 0)</f>
        <v>0</v>
      </c>
      <c r="D2628" s="85">
        <f>IF(COUNTIF(Table2[Tag Number], A2628), 1, 0)</f>
        <v>0</v>
      </c>
      <c r="E2628" s="86">
        <f>IF(COUNTIF(Table3[Tag Number], A2628), 1, 0)</f>
        <v>0</v>
      </c>
      <c r="F2628" s="86">
        <f>IF(COUNTIF(Table4[Tag Number], A2628), 1, 0)</f>
        <v>0</v>
      </c>
      <c r="G2628" s="87">
        <f t="shared" si="82"/>
        <v>0</v>
      </c>
      <c r="H2628" s="88" t="str" cm="1">
        <f t="array" ref="H2628">_xlfn.IFS(OR(_xlfn.XLOOKUP(A2628,Table1[Tag Number],Table1[Status],"-",0)="Dead",
        _xlfn.XLOOKUP(A2628,Table2[Tag Number],Table2[Status],"-",0)="Dead",
        _xlfn.XLOOKUP(A2628,Table3[Tag Number],Table3[Status],"-",0)="Dead",
        _xlfn.XLOOKUP(A2628,Table4[Tag Number],Table4[Status],"-",0)="Dead"),"Dead",
     OR(_xlfn.XLOOKUP(A2628,Table1[Tag Number],Table1[Status],"-",0)="Alive",
        _xlfn.XLOOKUP(A2628,Table2[Tag Number],Table2[Status],"-",0)="Alive",
        _xlfn.XLOOKUP(A2628,Table3[Tag Number],Table3[Status],"-",0)="Alive",
        _xlfn.XLOOKUP(A2628,Table4[Tag Number],Table4[Status],"-",0)="Alive"),"Alive",
     OR(_xlfn.XLOOKUP(A2628,Table1[Tag Number],Table1[Status],"-",0)="-",
        _xlfn.XLOOKUP(A2628,Table2[Tag Number],Table2[Status],"-",0)="-",
        _xlfn.XLOOKUP(A2628,Table3[Tag Number],Table3[Status],"-",0)="-",
        _xlfn.XLOOKUP(A2628,Table4[Tag Number],Table4[Status],"-",0)="-"),
   "-")</f>
        <v>-</v>
      </c>
      <c r="I2628" s="90"/>
      <c r="J2628" s="94"/>
      <c r="K2628" s="95"/>
      <c r="L2628" s="95"/>
      <c r="M2628" s="95"/>
      <c r="N2628" s="96"/>
      <c r="O2628" s="89"/>
      <c r="R2628" t="b">
        <f t="shared" ref="R2628:R2691" si="83">IF(G2628&gt;1,A2628)</f>
        <v>0</v>
      </c>
    </row>
    <row r="2629" spans="1:18" ht="15" thickBot="1" x14ac:dyDescent="0.35">
      <c r="A2629" s="3" t="s">
        <v>2982</v>
      </c>
      <c r="B2629" s="3" t="s">
        <v>1145</v>
      </c>
      <c r="C2629" s="84">
        <f>IF(COUNTIF(Table1[Tag Number], A2629), 1, 0)</f>
        <v>0</v>
      </c>
      <c r="D2629" s="85">
        <f>IF(COUNTIF(Table2[Tag Number], A2629), 1, 0)</f>
        <v>0</v>
      </c>
      <c r="E2629" s="86">
        <f>IF(COUNTIF(Table3[Tag Number], A2629), 1, 0)</f>
        <v>0</v>
      </c>
      <c r="F2629" s="86">
        <f>IF(COUNTIF(Table4[Tag Number], A2629), 1, 0)</f>
        <v>0</v>
      </c>
      <c r="G2629" s="87">
        <f t="shared" ref="G2629:G2692" si="84">SUM(C2629:F2629)</f>
        <v>0</v>
      </c>
      <c r="H2629" s="88" t="str" cm="1">
        <f t="array" ref="H2629">_xlfn.IFS(OR(_xlfn.XLOOKUP(A2629,Table1[Tag Number],Table1[Status],"-",0)="Dead",
        _xlfn.XLOOKUP(A2629,Table2[Tag Number],Table2[Status],"-",0)="Dead",
        _xlfn.XLOOKUP(A2629,Table3[Tag Number],Table3[Status],"-",0)="Dead",
        _xlfn.XLOOKUP(A2629,Table4[Tag Number],Table4[Status],"-",0)="Dead"),"Dead",
     OR(_xlfn.XLOOKUP(A2629,Table1[Tag Number],Table1[Status],"-",0)="Alive",
        _xlfn.XLOOKUP(A2629,Table2[Tag Number],Table2[Status],"-",0)="Alive",
        _xlfn.XLOOKUP(A2629,Table3[Tag Number],Table3[Status],"-",0)="Alive",
        _xlfn.XLOOKUP(A2629,Table4[Tag Number],Table4[Status],"-",0)="Alive"),"Alive",
     OR(_xlfn.XLOOKUP(A2629,Table1[Tag Number],Table1[Status],"-",0)="-",
        _xlfn.XLOOKUP(A2629,Table2[Tag Number],Table2[Status],"-",0)="-",
        _xlfn.XLOOKUP(A2629,Table3[Tag Number],Table3[Status],"-",0)="-",
        _xlfn.XLOOKUP(A2629,Table4[Tag Number],Table4[Status],"-",0)="-"),
   "-")</f>
        <v>-</v>
      </c>
      <c r="I2629" s="90"/>
      <c r="J2629" s="94"/>
      <c r="K2629" s="95"/>
      <c r="L2629" s="95"/>
      <c r="M2629" s="95"/>
      <c r="N2629" s="96"/>
      <c r="O2629" s="89"/>
      <c r="R2629" t="b">
        <f t="shared" si="83"/>
        <v>0</v>
      </c>
    </row>
    <row r="2630" spans="1:18" ht="15" thickBot="1" x14ac:dyDescent="0.35">
      <c r="A2630" s="2" t="s">
        <v>2983</v>
      </c>
      <c r="B2630" s="2" t="s">
        <v>1145</v>
      </c>
      <c r="C2630" s="84">
        <f>IF(COUNTIF(Table1[Tag Number], A2630), 1, 0)</f>
        <v>0</v>
      </c>
      <c r="D2630" s="85">
        <f>IF(COUNTIF(Table2[Tag Number], A2630), 1, 0)</f>
        <v>0</v>
      </c>
      <c r="E2630" s="86">
        <f>IF(COUNTIF(Table3[Tag Number], A2630), 1, 0)</f>
        <v>0</v>
      </c>
      <c r="F2630" s="86">
        <f>IF(COUNTIF(Table4[Tag Number], A2630), 1, 0)</f>
        <v>0</v>
      </c>
      <c r="G2630" s="87">
        <f t="shared" si="84"/>
        <v>0</v>
      </c>
      <c r="H2630" s="88" t="str" cm="1">
        <f t="array" ref="H2630">_xlfn.IFS(OR(_xlfn.XLOOKUP(A2630,Table1[Tag Number],Table1[Status],"-",0)="Dead",
        _xlfn.XLOOKUP(A2630,Table2[Tag Number],Table2[Status],"-",0)="Dead",
        _xlfn.XLOOKUP(A2630,Table3[Tag Number],Table3[Status],"-",0)="Dead",
        _xlfn.XLOOKUP(A2630,Table4[Tag Number],Table4[Status],"-",0)="Dead"),"Dead",
     OR(_xlfn.XLOOKUP(A2630,Table1[Tag Number],Table1[Status],"-",0)="Alive",
        _xlfn.XLOOKUP(A2630,Table2[Tag Number],Table2[Status],"-",0)="Alive",
        _xlfn.XLOOKUP(A2630,Table3[Tag Number],Table3[Status],"-",0)="Alive",
        _xlfn.XLOOKUP(A2630,Table4[Tag Number],Table4[Status],"-",0)="Alive"),"Alive",
     OR(_xlfn.XLOOKUP(A2630,Table1[Tag Number],Table1[Status],"-",0)="-",
        _xlfn.XLOOKUP(A2630,Table2[Tag Number],Table2[Status],"-",0)="-",
        _xlfn.XLOOKUP(A2630,Table3[Tag Number],Table3[Status],"-",0)="-",
        _xlfn.XLOOKUP(A2630,Table4[Tag Number],Table4[Status],"-",0)="-"),
   "-")</f>
        <v>-</v>
      </c>
      <c r="I2630" s="90"/>
      <c r="J2630" s="94"/>
      <c r="K2630" s="95"/>
      <c r="L2630" s="95"/>
      <c r="M2630" s="95"/>
      <c r="N2630" s="96"/>
      <c r="O2630" s="89"/>
      <c r="R2630" t="b">
        <f t="shared" si="83"/>
        <v>0</v>
      </c>
    </row>
    <row r="2631" spans="1:18" ht="15" thickBot="1" x14ac:dyDescent="0.35">
      <c r="A2631" s="3" t="s">
        <v>2984</v>
      </c>
      <c r="B2631" s="3" t="s">
        <v>1145</v>
      </c>
      <c r="C2631" s="84">
        <f>IF(COUNTIF(Table1[Tag Number], A2631), 1, 0)</f>
        <v>0</v>
      </c>
      <c r="D2631" s="85">
        <f>IF(COUNTIF(Table2[Tag Number], A2631), 1, 0)</f>
        <v>0</v>
      </c>
      <c r="E2631" s="86">
        <f>IF(COUNTIF(Table3[Tag Number], A2631), 1, 0)</f>
        <v>0</v>
      </c>
      <c r="F2631" s="86">
        <f>IF(COUNTIF(Table4[Tag Number], A2631), 1, 0)</f>
        <v>0</v>
      </c>
      <c r="G2631" s="87">
        <f t="shared" si="84"/>
        <v>0</v>
      </c>
      <c r="H2631" s="88" t="str" cm="1">
        <f t="array" ref="H2631">_xlfn.IFS(OR(_xlfn.XLOOKUP(A2631,Table1[Tag Number],Table1[Status],"-",0)="Dead",
        _xlfn.XLOOKUP(A2631,Table2[Tag Number],Table2[Status],"-",0)="Dead",
        _xlfn.XLOOKUP(A2631,Table3[Tag Number],Table3[Status],"-",0)="Dead",
        _xlfn.XLOOKUP(A2631,Table4[Tag Number],Table4[Status],"-",0)="Dead"),"Dead",
     OR(_xlfn.XLOOKUP(A2631,Table1[Tag Number],Table1[Status],"-",0)="Alive",
        _xlfn.XLOOKUP(A2631,Table2[Tag Number],Table2[Status],"-",0)="Alive",
        _xlfn.XLOOKUP(A2631,Table3[Tag Number],Table3[Status],"-",0)="Alive",
        _xlfn.XLOOKUP(A2631,Table4[Tag Number],Table4[Status],"-",0)="Alive"),"Alive",
     OR(_xlfn.XLOOKUP(A2631,Table1[Tag Number],Table1[Status],"-",0)="-",
        _xlfn.XLOOKUP(A2631,Table2[Tag Number],Table2[Status],"-",0)="-",
        _xlfn.XLOOKUP(A2631,Table3[Tag Number],Table3[Status],"-",0)="-",
        _xlfn.XLOOKUP(A2631,Table4[Tag Number],Table4[Status],"-",0)="-"),
   "-")</f>
        <v>-</v>
      </c>
      <c r="I2631" s="90"/>
      <c r="J2631" s="94"/>
      <c r="K2631" s="95"/>
      <c r="L2631" s="95"/>
      <c r="M2631" s="95"/>
      <c r="N2631" s="96"/>
      <c r="O2631" s="89"/>
      <c r="R2631" t="b">
        <f t="shared" si="83"/>
        <v>0</v>
      </c>
    </row>
    <row r="2632" spans="1:18" ht="15" thickBot="1" x14ac:dyDescent="0.35">
      <c r="A2632" s="2" t="s">
        <v>2985</v>
      </c>
      <c r="B2632" s="2" t="s">
        <v>1145</v>
      </c>
      <c r="C2632" s="84">
        <f>IF(COUNTIF(Table1[Tag Number], A2632), 1, 0)</f>
        <v>0</v>
      </c>
      <c r="D2632" s="85">
        <f>IF(COUNTIF(Table2[Tag Number], A2632), 1, 0)</f>
        <v>0</v>
      </c>
      <c r="E2632" s="86">
        <f>IF(COUNTIF(Table3[Tag Number], A2632), 1, 0)</f>
        <v>0</v>
      </c>
      <c r="F2632" s="86">
        <f>IF(COUNTIF(Table4[Tag Number], A2632), 1, 0)</f>
        <v>0</v>
      </c>
      <c r="G2632" s="87">
        <f t="shared" si="84"/>
        <v>0</v>
      </c>
      <c r="H2632" s="88" t="str" cm="1">
        <f t="array" ref="H2632">_xlfn.IFS(OR(_xlfn.XLOOKUP(A2632,Table1[Tag Number],Table1[Status],"-",0)="Dead",
        _xlfn.XLOOKUP(A2632,Table2[Tag Number],Table2[Status],"-",0)="Dead",
        _xlfn.XLOOKUP(A2632,Table3[Tag Number],Table3[Status],"-",0)="Dead",
        _xlfn.XLOOKUP(A2632,Table4[Tag Number],Table4[Status],"-",0)="Dead"),"Dead",
     OR(_xlfn.XLOOKUP(A2632,Table1[Tag Number],Table1[Status],"-",0)="Alive",
        _xlfn.XLOOKUP(A2632,Table2[Tag Number],Table2[Status],"-",0)="Alive",
        _xlfn.XLOOKUP(A2632,Table3[Tag Number],Table3[Status],"-",0)="Alive",
        _xlfn.XLOOKUP(A2632,Table4[Tag Number],Table4[Status],"-",0)="Alive"),"Alive",
     OR(_xlfn.XLOOKUP(A2632,Table1[Tag Number],Table1[Status],"-",0)="-",
        _xlfn.XLOOKUP(A2632,Table2[Tag Number],Table2[Status],"-",0)="-",
        _xlfn.XLOOKUP(A2632,Table3[Tag Number],Table3[Status],"-",0)="-",
        _xlfn.XLOOKUP(A2632,Table4[Tag Number],Table4[Status],"-",0)="-"),
   "-")</f>
        <v>-</v>
      </c>
      <c r="I2632" s="90"/>
      <c r="J2632" s="94"/>
      <c r="K2632" s="95"/>
      <c r="L2632" s="95"/>
      <c r="M2632" s="95"/>
      <c r="N2632" s="96"/>
      <c r="O2632" s="89"/>
      <c r="R2632" t="b">
        <f t="shared" si="83"/>
        <v>0</v>
      </c>
    </row>
    <row r="2633" spans="1:18" ht="15" thickBot="1" x14ac:dyDescent="0.35">
      <c r="A2633" s="3" t="s">
        <v>2986</v>
      </c>
      <c r="B2633" s="3" t="s">
        <v>1145</v>
      </c>
      <c r="C2633" s="84">
        <f>IF(COUNTIF(Table1[Tag Number], A2633), 1, 0)</f>
        <v>0</v>
      </c>
      <c r="D2633" s="85">
        <f>IF(COUNTIF(Table2[Tag Number], A2633), 1, 0)</f>
        <v>0</v>
      </c>
      <c r="E2633" s="86">
        <f>IF(COUNTIF(Table3[Tag Number], A2633), 1, 0)</f>
        <v>0</v>
      </c>
      <c r="F2633" s="86">
        <f>IF(COUNTIF(Table4[Tag Number], A2633), 1, 0)</f>
        <v>0</v>
      </c>
      <c r="G2633" s="87">
        <f t="shared" si="84"/>
        <v>0</v>
      </c>
      <c r="H2633" s="88" t="str" cm="1">
        <f t="array" ref="H2633">_xlfn.IFS(OR(_xlfn.XLOOKUP(A2633,Table1[Tag Number],Table1[Status],"-",0)="Dead",
        _xlfn.XLOOKUP(A2633,Table2[Tag Number],Table2[Status],"-",0)="Dead",
        _xlfn.XLOOKUP(A2633,Table3[Tag Number],Table3[Status],"-",0)="Dead",
        _xlfn.XLOOKUP(A2633,Table4[Tag Number],Table4[Status],"-",0)="Dead"),"Dead",
     OR(_xlfn.XLOOKUP(A2633,Table1[Tag Number],Table1[Status],"-",0)="Alive",
        _xlfn.XLOOKUP(A2633,Table2[Tag Number],Table2[Status],"-",0)="Alive",
        _xlfn.XLOOKUP(A2633,Table3[Tag Number],Table3[Status],"-",0)="Alive",
        _xlfn.XLOOKUP(A2633,Table4[Tag Number],Table4[Status],"-",0)="Alive"),"Alive",
     OR(_xlfn.XLOOKUP(A2633,Table1[Tag Number],Table1[Status],"-",0)="-",
        _xlfn.XLOOKUP(A2633,Table2[Tag Number],Table2[Status],"-",0)="-",
        _xlfn.XLOOKUP(A2633,Table3[Tag Number],Table3[Status],"-",0)="-",
        _xlfn.XLOOKUP(A2633,Table4[Tag Number],Table4[Status],"-",0)="-"),
   "-")</f>
        <v>-</v>
      </c>
      <c r="I2633" s="90"/>
      <c r="J2633" s="94"/>
      <c r="K2633" s="95"/>
      <c r="L2633" s="95"/>
      <c r="M2633" s="95"/>
      <c r="N2633" s="96"/>
      <c r="O2633" s="89"/>
      <c r="R2633" t="b">
        <f t="shared" si="83"/>
        <v>0</v>
      </c>
    </row>
    <row r="2634" spans="1:18" ht="15" thickBot="1" x14ac:dyDescent="0.35">
      <c r="A2634" s="2" t="s">
        <v>249</v>
      </c>
      <c r="B2634" s="2" t="s">
        <v>1145</v>
      </c>
      <c r="C2634" s="84">
        <f>IF(COUNTIF(Table1[Tag Number], A2634), 1, 0)</f>
        <v>0</v>
      </c>
      <c r="D2634" s="85">
        <f>IF(COUNTIF(Table2[Tag Number], A2634), 1, 0)</f>
        <v>0</v>
      </c>
      <c r="E2634" s="86">
        <f>IF(COUNTIF(Table3[Tag Number], A2634), 1, 0)</f>
        <v>1</v>
      </c>
      <c r="F2634" s="86">
        <f>IF(COUNTIF(Table4[Tag Number], A2634), 1, 0)</f>
        <v>0</v>
      </c>
      <c r="G2634" s="87">
        <f t="shared" si="84"/>
        <v>1</v>
      </c>
      <c r="H2634" s="88" t="str" cm="1">
        <f t="array" ref="H2634">_xlfn.IFS(OR(_xlfn.XLOOKUP(A2634,Table1[Tag Number],Table1[Status],"-",0)="Dead",
        _xlfn.XLOOKUP(A2634,Table2[Tag Number],Table2[Status],"-",0)="Dead",
        _xlfn.XLOOKUP(A2634,Table3[Tag Number],Table3[Status],"-",0)="Dead",
        _xlfn.XLOOKUP(A2634,Table4[Tag Number],Table4[Status],"-",0)="Dead"),"Dead",
     OR(_xlfn.XLOOKUP(A2634,Table1[Tag Number],Table1[Status],"-",0)="Alive",
        _xlfn.XLOOKUP(A2634,Table2[Tag Number],Table2[Status],"-",0)="Alive",
        _xlfn.XLOOKUP(A2634,Table3[Tag Number],Table3[Status],"-",0)="Alive",
        _xlfn.XLOOKUP(A2634,Table4[Tag Number],Table4[Status],"-",0)="Alive"),"Alive",
     OR(_xlfn.XLOOKUP(A2634,Table1[Tag Number],Table1[Status],"-",0)="-",
        _xlfn.XLOOKUP(A2634,Table2[Tag Number],Table2[Status],"-",0)="-",
        _xlfn.XLOOKUP(A2634,Table3[Tag Number],Table3[Status],"-",0)="-",
        _xlfn.XLOOKUP(A2634,Table4[Tag Number],Table4[Status],"-",0)="-"),
   "-")</f>
        <v>Dead</v>
      </c>
      <c r="I2634" s="90"/>
      <c r="J2634" s="94"/>
      <c r="K2634" s="95"/>
      <c r="L2634" s="95"/>
      <c r="M2634" s="95"/>
      <c r="N2634" s="96"/>
      <c r="O2634" s="89"/>
      <c r="R2634" t="b">
        <f t="shared" si="83"/>
        <v>0</v>
      </c>
    </row>
    <row r="2635" spans="1:18" ht="15" thickBot="1" x14ac:dyDescent="0.35">
      <c r="A2635" s="3" t="s">
        <v>2987</v>
      </c>
      <c r="B2635" s="3" t="s">
        <v>1145</v>
      </c>
      <c r="C2635" s="84">
        <f>IF(COUNTIF(Table1[Tag Number], A2635), 1, 0)</f>
        <v>0</v>
      </c>
      <c r="D2635" s="85">
        <f>IF(COUNTIF(Table2[Tag Number], A2635), 1, 0)</f>
        <v>0</v>
      </c>
      <c r="E2635" s="86">
        <f>IF(COUNTIF(Table3[Tag Number], A2635), 1, 0)</f>
        <v>0</v>
      </c>
      <c r="F2635" s="86">
        <f>IF(COUNTIF(Table4[Tag Number], A2635), 1, 0)</f>
        <v>0</v>
      </c>
      <c r="G2635" s="87">
        <f t="shared" si="84"/>
        <v>0</v>
      </c>
      <c r="H2635" s="88" t="str" cm="1">
        <f t="array" ref="H2635">_xlfn.IFS(OR(_xlfn.XLOOKUP(A2635,Table1[Tag Number],Table1[Status],"-",0)="Dead",
        _xlfn.XLOOKUP(A2635,Table2[Tag Number],Table2[Status],"-",0)="Dead",
        _xlfn.XLOOKUP(A2635,Table3[Tag Number],Table3[Status],"-",0)="Dead",
        _xlfn.XLOOKUP(A2635,Table4[Tag Number],Table4[Status],"-",0)="Dead"),"Dead",
     OR(_xlfn.XLOOKUP(A2635,Table1[Tag Number],Table1[Status],"-",0)="Alive",
        _xlfn.XLOOKUP(A2635,Table2[Tag Number],Table2[Status],"-",0)="Alive",
        _xlfn.XLOOKUP(A2635,Table3[Tag Number],Table3[Status],"-",0)="Alive",
        _xlfn.XLOOKUP(A2635,Table4[Tag Number],Table4[Status],"-",0)="Alive"),"Alive",
     OR(_xlfn.XLOOKUP(A2635,Table1[Tag Number],Table1[Status],"-",0)="-",
        _xlfn.XLOOKUP(A2635,Table2[Tag Number],Table2[Status],"-",0)="-",
        _xlfn.XLOOKUP(A2635,Table3[Tag Number],Table3[Status],"-",0)="-",
        _xlfn.XLOOKUP(A2635,Table4[Tag Number],Table4[Status],"-",0)="-"),
   "-")</f>
        <v>-</v>
      </c>
      <c r="I2635" s="90"/>
      <c r="J2635" s="94"/>
      <c r="K2635" s="95"/>
      <c r="L2635" s="95"/>
      <c r="M2635" s="95"/>
      <c r="N2635" s="96"/>
      <c r="O2635" s="89"/>
      <c r="R2635" t="b">
        <f t="shared" si="83"/>
        <v>0</v>
      </c>
    </row>
    <row r="2636" spans="1:18" ht="15" thickBot="1" x14ac:dyDescent="0.35">
      <c r="A2636" s="2" t="s">
        <v>2988</v>
      </c>
      <c r="B2636" s="2" t="s">
        <v>1145</v>
      </c>
      <c r="C2636" s="84">
        <f>IF(COUNTIF(Table1[Tag Number], A2636), 1, 0)</f>
        <v>0</v>
      </c>
      <c r="D2636" s="85">
        <f>IF(COUNTIF(Table2[Tag Number], A2636), 1, 0)</f>
        <v>0</v>
      </c>
      <c r="E2636" s="86">
        <f>IF(COUNTIF(Table3[Tag Number], A2636), 1, 0)</f>
        <v>0</v>
      </c>
      <c r="F2636" s="86">
        <f>IF(COUNTIF(Table4[Tag Number], A2636), 1, 0)</f>
        <v>0</v>
      </c>
      <c r="G2636" s="87">
        <f t="shared" si="84"/>
        <v>0</v>
      </c>
      <c r="H2636" s="88" t="str" cm="1">
        <f t="array" ref="H2636">_xlfn.IFS(OR(_xlfn.XLOOKUP(A2636,Table1[Tag Number],Table1[Status],"-",0)="Dead",
        _xlfn.XLOOKUP(A2636,Table2[Tag Number],Table2[Status],"-",0)="Dead",
        _xlfn.XLOOKUP(A2636,Table3[Tag Number],Table3[Status],"-",0)="Dead",
        _xlfn.XLOOKUP(A2636,Table4[Tag Number],Table4[Status],"-",0)="Dead"),"Dead",
     OR(_xlfn.XLOOKUP(A2636,Table1[Tag Number],Table1[Status],"-",0)="Alive",
        _xlfn.XLOOKUP(A2636,Table2[Tag Number],Table2[Status],"-",0)="Alive",
        _xlfn.XLOOKUP(A2636,Table3[Tag Number],Table3[Status],"-",0)="Alive",
        _xlfn.XLOOKUP(A2636,Table4[Tag Number],Table4[Status],"-",0)="Alive"),"Alive",
     OR(_xlfn.XLOOKUP(A2636,Table1[Tag Number],Table1[Status],"-",0)="-",
        _xlfn.XLOOKUP(A2636,Table2[Tag Number],Table2[Status],"-",0)="-",
        _xlfn.XLOOKUP(A2636,Table3[Tag Number],Table3[Status],"-",0)="-",
        _xlfn.XLOOKUP(A2636,Table4[Tag Number],Table4[Status],"-",0)="-"),
   "-")</f>
        <v>-</v>
      </c>
      <c r="I2636" s="90"/>
      <c r="J2636" s="94"/>
      <c r="K2636" s="95"/>
      <c r="L2636" s="95"/>
      <c r="M2636" s="95"/>
      <c r="N2636" s="96"/>
      <c r="O2636" s="89"/>
      <c r="R2636" t="b">
        <f t="shared" si="83"/>
        <v>0</v>
      </c>
    </row>
    <row r="2637" spans="1:18" ht="15" thickBot="1" x14ac:dyDescent="0.35">
      <c r="A2637" s="3" t="s">
        <v>2989</v>
      </c>
      <c r="B2637" s="3" t="s">
        <v>1145</v>
      </c>
      <c r="C2637" s="84">
        <f>IF(COUNTIF(Table1[Tag Number], A2637), 1, 0)</f>
        <v>0</v>
      </c>
      <c r="D2637" s="85">
        <f>IF(COUNTIF(Table2[Tag Number], A2637), 1, 0)</f>
        <v>0</v>
      </c>
      <c r="E2637" s="86">
        <f>IF(COUNTIF(Table3[Tag Number], A2637), 1, 0)</f>
        <v>0</v>
      </c>
      <c r="F2637" s="86">
        <f>IF(COUNTIF(Table4[Tag Number], A2637), 1, 0)</f>
        <v>0</v>
      </c>
      <c r="G2637" s="87">
        <f t="shared" si="84"/>
        <v>0</v>
      </c>
      <c r="H2637" s="88" t="str" cm="1">
        <f t="array" ref="H2637">_xlfn.IFS(OR(_xlfn.XLOOKUP(A2637,Table1[Tag Number],Table1[Status],"-",0)="Dead",
        _xlfn.XLOOKUP(A2637,Table2[Tag Number],Table2[Status],"-",0)="Dead",
        _xlfn.XLOOKUP(A2637,Table3[Tag Number],Table3[Status],"-",0)="Dead",
        _xlfn.XLOOKUP(A2637,Table4[Tag Number],Table4[Status],"-",0)="Dead"),"Dead",
     OR(_xlfn.XLOOKUP(A2637,Table1[Tag Number],Table1[Status],"-",0)="Alive",
        _xlfn.XLOOKUP(A2637,Table2[Tag Number],Table2[Status],"-",0)="Alive",
        _xlfn.XLOOKUP(A2637,Table3[Tag Number],Table3[Status],"-",0)="Alive",
        _xlfn.XLOOKUP(A2637,Table4[Tag Number],Table4[Status],"-",0)="Alive"),"Alive",
     OR(_xlfn.XLOOKUP(A2637,Table1[Tag Number],Table1[Status],"-",0)="-",
        _xlfn.XLOOKUP(A2637,Table2[Tag Number],Table2[Status],"-",0)="-",
        _xlfn.XLOOKUP(A2637,Table3[Tag Number],Table3[Status],"-",0)="-",
        _xlfn.XLOOKUP(A2637,Table4[Tag Number],Table4[Status],"-",0)="-"),
   "-")</f>
        <v>-</v>
      </c>
      <c r="I2637" s="90"/>
      <c r="J2637" s="94"/>
      <c r="K2637" s="95"/>
      <c r="L2637" s="95"/>
      <c r="M2637" s="95"/>
      <c r="N2637" s="96"/>
      <c r="O2637" s="89"/>
      <c r="R2637" t="b">
        <f t="shared" si="83"/>
        <v>0</v>
      </c>
    </row>
    <row r="2638" spans="1:18" ht="15" thickBot="1" x14ac:dyDescent="0.35">
      <c r="A2638" s="2" t="s">
        <v>2990</v>
      </c>
      <c r="B2638" s="2" t="s">
        <v>1145</v>
      </c>
      <c r="C2638" s="84">
        <f>IF(COUNTIF(Table1[Tag Number], A2638), 1, 0)</f>
        <v>0</v>
      </c>
      <c r="D2638" s="85">
        <f>IF(COUNTIF(Table2[Tag Number], A2638), 1, 0)</f>
        <v>0</v>
      </c>
      <c r="E2638" s="86">
        <f>IF(COUNTIF(Table3[Tag Number], A2638), 1, 0)</f>
        <v>0</v>
      </c>
      <c r="F2638" s="86">
        <f>IF(COUNTIF(Table4[Tag Number], A2638), 1, 0)</f>
        <v>0</v>
      </c>
      <c r="G2638" s="87">
        <f t="shared" si="84"/>
        <v>0</v>
      </c>
      <c r="H2638" s="88" t="str" cm="1">
        <f t="array" ref="H2638">_xlfn.IFS(OR(_xlfn.XLOOKUP(A2638,Table1[Tag Number],Table1[Status],"-",0)="Dead",
        _xlfn.XLOOKUP(A2638,Table2[Tag Number],Table2[Status],"-",0)="Dead",
        _xlfn.XLOOKUP(A2638,Table3[Tag Number],Table3[Status],"-",0)="Dead",
        _xlfn.XLOOKUP(A2638,Table4[Tag Number],Table4[Status],"-",0)="Dead"),"Dead",
     OR(_xlfn.XLOOKUP(A2638,Table1[Tag Number],Table1[Status],"-",0)="Alive",
        _xlfn.XLOOKUP(A2638,Table2[Tag Number],Table2[Status],"-",0)="Alive",
        _xlfn.XLOOKUP(A2638,Table3[Tag Number],Table3[Status],"-",0)="Alive",
        _xlfn.XLOOKUP(A2638,Table4[Tag Number],Table4[Status],"-",0)="Alive"),"Alive",
     OR(_xlfn.XLOOKUP(A2638,Table1[Tag Number],Table1[Status],"-",0)="-",
        _xlfn.XLOOKUP(A2638,Table2[Tag Number],Table2[Status],"-",0)="-",
        _xlfn.XLOOKUP(A2638,Table3[Tag Number],Table3[Status],"-",0)="-",
        _xlfn.XLOOKUP(A2638,Table4[Tag Number],Table4[Status],"-",0)="-"),
   "-")</f>
        <v>-</v>
      </c>
      <c r="I2638" s="90"/>
      <c r="J2638" s="94"/>
      <c r="K2638" s="95"/>
      <c r="L2638" s="95"/>
      <c r="M2638" s="95"/>
      <c r="N2638" s="96"/>
      <c r="O2638" s="89"/>
      <c r="R2638" t="b">
        <f t="shared" si="83"/>
        <v>0</v>
      </c>
    </row>
    <row r="2639" spans="1:18" ht="15" thickBot="1" x14ac:dyDescent="0.35">
      <c r="A2639" s="3" t="s">
        <v>2991</v>
      </c>
      <c r="B2639" s="3" t="s">
        <v>1145</v>
      </c>
      <c r="C2639" s="84">
        <f>IF(COUNTIF(Table1[Tag Number], A2639), 1, 0)</f>
        <v>0</v>
      </c>
      <c r="D2639" s="85">
        <f>IF(COUNTIF(Table2[Tag Number], A2639), 1, 0)</f>
        <v>0</v>
      </c>
      <c r="E2639" s="86">
        <f>IF(COUNTIF(Table3[Tag Number], A2639), 1, 0)</f>
        <v>0</v>
      </c>
      <c r="F2639" s="86">
        <f>IF(COUNTIF(Table4[Tag Number], A2639), 1, 0)</f>
        <v>0</v>
      </c>
      <c r="G2639" s="87">
        <f t="shared" si="84"/>
        <v>0</v>
      </c>
      <c r="H2639" s="88" t="str" cm="1">
        <f t="array" ref="H2639">_xlfn.IFS(OR(_xlfn.XLOOKUP(A2639,Table1[Tag Number],Table1[Status],"-",0)="Dead",
        _xlfn.XLOOKUP(A2639,Table2[Tag Number],Table2[Status],"-",0)="Dead",
        _xlfn.XLOOKUP(A2639,Table3[Tag Number],Table3[Status],"-",0)="Dead",
        _xlfn.XLOOKUP(A2639,Table4[Tag Number],Table4[Status],"-",0)="Dead"),"Dead",
     OR(_xlfn.XLOOKUP(A2639,Table1[Tag Number],Table1[Status],"-",0)="Alive",
        _xlfn.XLOOKUP(A2639,Table2[Tag Number],Table2[Status],"-",0)="Alive",
        _xlfn.XLOOKUP(A2639,Table3[Tag Number],Table3[Status],"-",0)="Alive",
        _xlfn.XLOOKUP(A2639,Table4[Tag Number],Table4[Status],"-",0)="Alive"),"Alive",
     OR(_xlfn.XLOOKUP(A2639,Table1[Tag Number],Table1[Status],"-",0)="-",
        _xlfn.XLOOKUP(A2639,Table2[Tag Number],Table2[Status],"-",0)="-",
        _xlfn.XLOOKUP(A2639,Table3[Tag Number],Table3[Status],"-",0)="-",
        _xlfn.XLOOKUP(A2639,Table4[Tag Number],Table4[Status],"-",0)="-"),
   "-")</f>
        <v>-</v>
      </c>
      <c r="I2639" s="90"/>
      <c r="J2639" s="94"/>
      <c r="K2639" s="95"/>
      <c r="L2639" s="95"/>
      <c r="M2639" s="95"/>
      <c r="N2639" s="96"/>
      <c r="O2639" s="89"/>
      <c r="R2639" t="b">
        <f t="shared" si="83"/>
        <v>0</v>
      </c>
    </row>
    <row r="2640" spans="1:18" ht="15" thickBot="1" x14ac:dyDescent="0.35">
      <c r="A2640" s="2" t="s">
        <v>2992</v>
      </c>
      <c r="B2640" s="2" t="s">
        <v>1145</v>
      </c>
      <c r="C2640" s="84">
        <f>IF(COUNTIF(Table1[Tag Number], A2640), 1, 0)</f>
        <v>0</v>
      </c>
      <c r="D2640" s="85">
        <f>IF(COUNTIF(Table2[Tag Number], A2640), 1, 0)</f>
        <v>0</v>
      </c>
      <c r="E2640" s="86">
        <f>IF(COUNTIF(Table3[Tag Number], A2640), 1, 0)</f>
        <v>0</v>
      </c>
      <c r="F2640" s="86">
        <f>IF(COUNTIF(Table4[Tag Number], A2640), 1, 0)</f>
        <v>0</v>
      </c>
      <c r="G2640" s="87">
        <f t="shared" si="84"/>
        <v>0</v>
      </c>
      <c r="H2640" s="88" t="str" cm="1">
        <f t="array" ref="H2640">_xlfn.IFS(OR(_xlfn.XLOOKUP(A2640,Table1[Tag Number],Table1[Status],"-",0)="Dead",
        _xlfn.XLOOKUP(A2640,Table2[Tag Number],Table2[Status],"-",0)="Dead",
        _xlfn.XLOOKUP(A2640,Table3[Tag Number],Table3[Status],"-",0)="Dead",
        _xlfn.XLOOKUP(A2640,Table4[Tag Number],Table4[Status],"-",0)="Dead"),"Dead",
     OR(_xlfn.XLOOKUP(A2640,Table1[Tag Number],Table1[Status],"-",0)="Alive",
        _xlfn.XLOOKUP(A2640,Table2[Tag Number],Table2[Status],"-",0)="Alive",
        _xlfn.XLOOKUP(A2640,Table3[Tag Number],Table3[Status],"-",0)="Alive",
        _xlfn.XLOOKUP(A2640,Table4[Tag Number],Table4[Status],"-",0)="Alive"),"Alive",
     OR(_xlfn.XLOOKUP(A2640,Table1[Tag Number],Table1[Status],"-",0)="-",
        _xlfn.XLOOKUP(A2640,Table2[Tag Number],Table2[Status],"-",0)="-",
        _xlfn.XLOOKUP(A2640,Table3[Tag Number],Table3[Status],"-",0)="-",
        _xlfn.XLOOKUP(A2640,Table4[Tag Number],Table4[Status],"-",0)="-"),
   "-")</f>
        <v>-</v>
      </c>
      <c r="I2640" s="90"/>
      <c r="J2640" s="94"/>
      <c r="K2640" s="95"/>
      <c r="L2640" s="95"/>
      <c r="M2640" s="95"/>
      <c r="N2640" s="96"/>
      <c r="O2640" s="89"/>
      <c r="R2640" t="b">
        <f t="shared" si="83"/>
        <v>0</v>
      </c>
    </row>
    <row r="2641" spans="1:18" ht="15" thickBot="1" x14ac:dyDescent="0.35">
      <c r="A2641" s="3" t="s">
        <v>231</v>
      </c>
      <c r="B2641" s="3" t="s">
        <v>1145</v>
      </c>
      <c r="C2641" s="84">
        <f>IF(COUNTIF(Table1[Tag Number], A2641), 1, 0)</f>
        <v>0</v>
      </c>
      <c r="D2641" s="85">
        <f>IF(COUNTIF(Table2[Tag Number], A2641), 1, 0)</f>
        <v>0</v>
      </c>
      <c r="E2641" s="86">
        <f>IF(COUNTIF(Table3[Tag Number], A2641), 1, 0)</f>
        <v>0</v>
      </c>
      <c r="F2641" s="86">
        <f>IF(COUNTIF(Table4[Tag Number], A2641), 1, 0)</f>
        <v>1</v>
      </c>
      <c r="G2641" s="87">
        <f t="shared" si="84"/>
        <v>1</v>
      </c>
      <c r="H2641" s="88" t="str" cm="1">
        <f t="array" ref="H2641">_xlfn.IFS(OR(_xlfn.XLOOKUP(A2641,Table1[Tag Number],Table1[Status],"-",0)="Dead",
        _xlfn.XLOOKUP(A2641,Table2[Tag Number],Table2[Status],"-",0)="Dead",
        _xlfn.XLOOKUP(A2641,Table3[Tag Number],Table3[Status],"-",0)="Dead",
        _xlfn.XLOOKUP(A2641,Table4[Tag Number],Table4[Status],"-",0)="Dead"),"Dead",
     OR(_xlfn.XLOOKUP(A2641,Table1[Tag Number],Table1[Status],"-",0)="Alive",
        _xlfn.XLOOKUP(A2641,Table2[Tag Number],Table2[Status],"-",0)="Alive",
        _xlfn.XLOOKUP(A2641,Table3[Tag Number],Table3[Status],"-",0)="Alive",
        _xlfn.XLOOKUP(A2641,Table4[Tag Number],Table4[Status],"-",0)="Alive"),"Alive",
     OR(_xlfn.XLOOKUP(A2641,Table1[Tag Number],Table1[Status],"-",0)="-",
        _xlfn.XLOOKUP(A2641,Table2[Tag Number],Table2[Status],"-",0)="-",
        _xlfn.XLOOKUP(A2641,Table3[Tag Number],Table3[Status],"-",0)="-",
        _xlfn.XLOOKUP(A2641,Table4[Tag Number],Table4[Status],"-",0)="-"),
   "-")</f>
        <v>Dead</v>
      </c>
      <c r="I2641" s="90"/>
      <c r="J2641" s="94"/>
      <c r="K2641" s="95"/>
      <c r="L2641" s="95"/>
      <c r="M2641" s="95"/>
      <c r="N2641" s="96"/>
      <c r="O2641" s="89"/>
      <c r="R2641" t="b">
        <f t="shared" si="83"/>
        <v>0</v>
      </c>
    </row>
    <row r="2642" spans="1:18" ht="15" thickBot="1" x14ac:dyDescent="0.35">
      <c r="A2642" s="2" t="s">
        <v>2993</v>
      </c>
      <c r="B2642" s="2" t="s">
        <v>1145</v>
      </c>
      <c r="C2642" s="84">
        <f>IF(COUNTIF(Table1[Tag Number], A2642), 1, 0)</f>
        <v>0</v>
      </c>
      <c r="D2642" s="85">
        <f>IF(COUNTIF(Table2[Tag Number], A2642), 1, 0)</f>
        <v>0</v>
      </c>
      <c r="E2642" s="86">
        <f>IF(COUNTIF(Table3[Tag Number], A2642), 1, 0)</f>
        <v>0</v>
      </c>
      <c r="F2642" s="86">
        <f>IF(COUNTIF(Table4[Tag Number], A2642), 1, 0)</f>
        <v>0</v>
      </c>
      <c r="G2642" s="87">
        <f t="shared" si="84"/>
        <v>0</v>
      </c>
      <c r="H2642" s="88" t="str" cm="1">
        <f t="array" ref="H2642">_xlfn.IFS(OR(_xlfn.XLOOKUP(A2642,Table1[Tag Number],Table1[Status],"-",0)="Dead",
        _xlfn.XLOOKUP(A2642,Table2[Tag Number],Table2[Status],"-",0)="Dead",
        _xlfn.XLOOKUP(A2642,Table3[Tag Number],Table3[Status],"-",0)="Dead",
        _xlfn.XLOOKUP(A2642,Table4[Tag Number],Table4[Status],"-",0)="Dead"),"Dead",
     OR(_xlfn.XLOOKUP(A2642,Table1[Tag Number],Table1[Status],"-",0)="Alive",
        _xlfn.XLOOKUP(A2642,Table2[Tag Number],Table2[Status],"-",0)="Alive",
        _xlfn.XLOOKUP(A2642,Table3[Tag Number],Table3[Status],"-",0)="Alive",
        _xlfn.XLOOKUP(A2642,Table4[Tag Number],Table4[Status],"-",0)="Alive"),"Alive",
     OR(_xlfn.XLOOKUP(A2642,Table1[Tag Number],Table1[Status],"-",0)="-",
        _xlfn.XLOOKUP(A2642,Table2[Tag Number],Table2[Status],"-",0)="-",
        _xlfn.XLOOKUP(A2642,Table3[Tag Number],Table3[Status],"-",0)="-",
        _xlfn.XLOOKUP(A2642,Table4[Tag Number],Table4[Status],"-",0)="-"),
   "-")</f>
        <v>-</v>
      </c>
      <c r="I2642" s="90"/>
      <c r="J2642" s="94"/>
      <c r="K2642" s="95"/>
      <c r="L2642" s="95"/>
      <c r="M2642" s="95"/>
      <c r="N2642" s="96"/>
      <c r="O2642" s="89"/>
      <c r="R2642" t="b">
        <f t="shared" si="83"/>
        <v>0</v>
      </c>
    </row>
    <row r="2643" spans="1:18" ht="15" thickBot="1" x14ac:dyDescent="0.35">
      <c r="A2643" s="3" t="s">
        <v>2994</v>
      </c>
      <c r="B2643" s="3" t="s">
        <v>1145</v>
      </c>
      <c r="C2643" s="84">
        <f>IF(COUNTIF(Table1[Tag Number], A2643), 1, 0)</f>
        <v>0</v>
      </c>
      <c r="D2643" s="85">
        <f>IF(COUNTIF(Table2[Tag Number], A2643), 1, 0)</f>
        <v>0</v>
      </c>
      <c r="E2643" s="86">
        <f>IF(COUNTIF(Table3[Tag Number], A2643), 1, 0)</f>
        <v>0</v>
      </c>
      <c r="F2643" s="86">
        <f>IF(COUNTIF(Table4[Tag Number], A2643), 1, 0)</f>
        <v>0</v>
      </c>
      <c r="G2643" s="87">
        <f t="shared" si="84"/>
        <v>0</v>
      </c>
      <c r="H2643" s="88" t="str" cm="1">
        <f t="array" ref="H2643">_xlfn.IFS(OR(_xlfn.XLOOKUP(A2643,Table1[Tag Number],Table1[Status],"-",0)="Dead",
        _xlfn.XLOOKUP(A2643,Table2[Tag Number],Table2[Status],"-",0)="Dead",
        _xlfn.XLOOKUP(A2643,Table3[Tag Number],Table3[Status],"-",0)="Dead",
        _xlfn.XLOOKUP(A2643,Table4[Tag Number],Table4[Status],"-",0)="Dead"),"Dead",
     OR(_xlfn.XLOOKUP(A2643,Table1[Tag Number],Table1[Status],"-",0)="Alive",
        _xlfn.XLOOKUP(A2643,Table2[Tag Number],Table2[Status],"-",0)="Alive",
        _xlfn.XLOOKUP(A2643,Table3[Tag Number],Table3[Status],"-",0)="Alive",
        _xlfn.XLOOKUP(A2643,Table4[Tag Number],Table4[Status],"-",0)="Alive"),"Alive",
     OR(_xlfn.XLOOKUP(A2643,Table1[Tag Number],Table1[Status],"-",0)="-",
        _xlfn.XLOOKUP(A2643,Table2[Tag Number],Table2[Status],"-",0)="-",
        _xlfn.XLOOKUP(A2643,Table3[Tag Number],Table3[Status],"-",0)="-",
        _xlfn.XLOOKUP(A2643,Table4[Tag Number],Table4[Status],"-",0)="-"),
   "-")</f>
        <v>-</v>
      </c>
      <c r="I2643" s="90"/>
      <c r="J2643" s="94"/>
      <c r="K2643" s="95"/>
      <c r="L2643" s="95"/>
      <c r="M2643" s="95"/>
      <c r="N2643" s="96"/>
      <c r="O2643" s="89"/>
      <c r="R2643" t="b">
        <f t="shared" si="83"/>
        <v>0</v>
      </c>
    </row>
    <row r="2644" spans="1:18" ht="15" thickBot="1" x14ac:dyDescent="0.35">
      <c r="A2644" s="2" t="s">
        <v>2995</v>
      </c>
      <c r="B2644" s="2" t="s">
        <v>1145</v>
      </c>
      <c r="C2644" s="84">
        <f>IF(COUNTIF(Table1[Tag Number], A2644), 1, 0)</f>
        <v>0</v>
      </c>
      <c r="D2644" s="85">
        <f>IF(COUNTIF(Table2[Tag Number], A2644), 1, 0)</f>
        <v>0</v>
      </c>
      <c r="E2644" s="86">
        <f>IF(COUNTIF(Table3[Tag Number], A2644), 1, 0)</f>
        <v>0</v>
      </c>
      <c r="F2644" s="86">
        <f>IF(COUNTIF(Table4[Tag Number], A2644), 1, 0)</f>
        <v>0</v>
      </c>
      <c r="G2644" s="87">
        <f t="shared" si="84"/>
        <v>0</v>
      </c>
      <c r="H2644" s="88" t="str" cm="1">
        <f t="array" ref="H2644">_xlfn.IFS(OR(_xlfn.XLOOKUP(A2644,Table1[Tag Number],Table1[Status],"-",0)="Dead",
        _xlfn.XLOOKUP(A2644,Table2[Tag Number],Table2[Status],"-",0)="Dead",
        _xlfn.XLOOKUP(A2644,Table3[Tag Number],Table3[Status],"-",0)="Dead",
        _xlfn.XLOOKUP(A2644,Table4[Tag Number],Table4[Status],"-",0)="Dead"),"Dead",
     OR(_xlfn.XLOOKUP(A2644,Table1[Tag Number],Table1[Status],"-",0)="Alive",
        _xlfn.XLOOKUP(A2644,Table2[Tag Number],Table2[Status],"-",0)="Alive",
        _xlfn.XLOOKUP(A2644,Table3[Tag Number],Table3[Status],"-",0)="Alive",
        _xlfn.XLOOKUP(A2644,Table4[Tag Number],Table4[Status],"-",0)="Alive"),"Alive",
     OR(_xlfn.XLOOKUP(A2644,Table1[Tag Number],Table1[Status],"-",0)="-",
        _xlfn.XLOOKUP(A2644,Table2[Tag Number],Table2[Status],"-",0)="-",
        _xlfn.XLOOKUP(A2644,Table3[Tag Number],Table3[Status],"-",0)="-",
        _xlfn.XLOOKUP(A2644,Table4[Tag Number],Table4[Status],"-",0)="-"),
   "-")</f>
        <v>-</v>
      </c>
      <c r="I2644" s="90"/>
      <c r="J2644" s="94"/>
      <c r="K2644" s="95"/>
      <c r="L2644" s="95"/>
      <c r="M2644" s="95"/>
      <c r="N2644" s="96"/>
      <c r="O2644" s="89"/>
      <c r="R2644" t="b">
        <f t="shared" si="83"/>
        <v>0</v>
      </c>
    </row>
    <row r="2645" spans="1:18" ht="15" thickBot="1" x14ac:dyDescent="0.35">
      <c r="A2645" s="3" t="s">
        <v>2996</v>
      </c>
      <c r="B2645" s="3" t="s">
        <v>1145</v>
      </c>
      <c r="C2645" s="84">
        <f>IF(COUNTIF(Table1[Tag Number], A2645), 1, 0)</f>
        <v>0</v>
      </c>
      <c r="D2645" s="85">
        <f>IF(COUNTIF(Table2[Tag Number], A2645), 1, 0)</f>
        <v>0</v>
      </c>
      <c r="E2645" s="86">
        <f>IF(COUNTIF(Table3[Tag Number], A2645), 1, 0)</f>
        <v>0</v>
      </c>
      <c r="F2645" s="86">
        <f>IF(COUNTIF(Table4[Tag Number], A2645), 1, 0)</f>
        <v>0</v>
      </c>
      <c r="G2645" s="87">
        <f t="shared" si="84"/>
        <v>0</v>
      </c>
      <c r="H2645" s="88" t="str" cm="1">
        <f t="array" ref="H2645">_xlfn.IFS(OR(_xlfn.XLOOKUP(A2645,Table1[Tag Number],Table1[Status],"-",0)="Dead",
        _xlfn.XLOOKUP(A2645,Table2[Tag Number],Table2[Status],"-",0)="Dead",
        _xlfn.XLOOKUP(A2645,Table3[Tag Number],Table3[Status],"-",0)="Dead",
        _xlfn.XLOOKUP(A2645,Table4[Tag Number],Table4[Status],"-",0)="Dead"),"Dead",
     OR(_xlfn.XLOOKUP(A2645,Table1[Tag Number],Table1[Status],"-",0)="Alive",
        _xlfn.XLOOKUP(A2645,Table2[Tag Number],Table2[Status],"-",0)="Alive",
        _xlfn.XLOOKUP(A2645,Table3[Tag Number],Table3[Status],"-",0)="Alive",
        _xlfn.XLOOKUP(A2645,Table4[Tag Number],Table4[Status],"-",0)="Alive"),"Alive",
     OR(_xlfn.XLOOKUP(A2645,Table1[Tag Number],Table1[Status],"-",0)="-",
        _xlfn.XLOOKUP(A2645,Table2[Tag Number],Table2[Status],"-",0)="-",
        _xlfn.XLOOKUP(A2645,Table3[Tag Number],Table3[Status],"-",0)="-",
        _xlfn.XLOOKUP(A2645,Table4[Tag Number],Table4[Status],"-",0)="-"),
   "-")</f>
        <v>-</v>
      </c>
      <c r="I2645" s="90"/>
      <c r="J2645" s="94"/>
      <c r="K2645" s="95"/>
      <c r="L2645" s="95"/>
      <c r="M2645" s="95"/>
      <c r="N2645" s="96"/>
      <c r="O2645" s="89"/>
      <c r="R2645" t="b">
        <f t="shared" si="83"/>
        <v>0</v>
      </c>
    </row>
    <row r="2646" spans="1:18" ht="15" thickBot="1" x14ac:dyDescent="0.35">
      <c r="A2646" s="2" t="s">
        <v>2997</v>
      </c>
      <c r="B2646" s="2" t="s">
        <v>1145</v>
      </c>
      <c r="C2646" s="84">
        <f>IF(COUNTIF(Table1[Tag Number], A2646), 1, 0)</f>
        <v>0</v>
      </c>
      <c r="D2646" s="85">
        <f>IF(COUNTIF(Table2[Tag Number], A2646), 1, 0)</f>
        <v>0</v>
      </c>
      <c r="E2646" s="86">
        <f>IF(COUNTIF(Table3[Tag Number], A2646), 1, 0)</f>
        <v>0</v>
      </c>
      <c r="F2646" s="86">
        <f>IF(COUNTIF(Table4[Tag Number], A2646), 1, 0)</f>
        <v>0</v>
      </c>
      <c r="G2646" s="87">
        <f t="shared" si="84"/>
        <v>0</v>
      </c>
      <c r="H2646" s="88" t="str" cm="1">
        <f t="array" ref="H2646">_xlfn.IFS(OR(_xlfn.XLOOKUP(A2646,Table1[Tag Number],Table1[Status],"-",0)="Dead",
        _xlfn.XLOOKUP(A2646,Table2[Tag Number],Table2[Status],"-",0)="Dead",
        _xlfn.XLOOKUP(A2646,Table3[Tag Number],Table3[Status],"-",0)="Dead",
        _xlfn.XLOOKUP(A2646,Table4[Tag Number],Table4[Status],"-",0)="Dead"),"Dead",
     OR(_xlfn.XLOOKUP(A2646,Table1[Tag Number],Table1[Status],"-",0)="Alive",
        _xlfn.XLOOKUP(A2646,Table2[Tag Number],Table2[Status],"-",0)="Alive",
        _xlfn.XLOOKUP(A2646,Table3[Tag Number],Table3[Status],"-",0)="Alive",
        _xlfn.XLOOKUP(A2646,Table4[Tag Number],Table4[Status],"-",0)="Alive"),"Alive",
     OR(_xlfn.XLOOKUP(A2646,Table1[Tag Number],Table1[Status],"-",0)="-",
        _xlfn.XLOOKUP(A2646,Table2[Tag Number],Table2[Status],"-",0)="-",
        _xlfn.XLOOKUP(A2646,Table3[Tag Number],Table3[Status],"-",0)="-",
        _xlfn.XLOOKUP(A2646,Table4[Tag Number],Table4[Status],"-",0)="-"),
   "-")</f>
        <v>-</v>
      </c>
      <c r="I2646" s="90"/>
      <c r="J2646" s="94"/>
      <c r="K2646" s="95"/>
      <c r="L2646" s="95"/>
      <c r="M2646" s="95"/>
      <c r="N2646" s="96"/>
      <c r="O2646" s="89"/>
      <c r="R2646" t="b">
        <f t="shared" si="83"/>
        <v>0</v>
      </c>
    </row>
    <row r="2647" spans="1:18" ht="15" thickBot="1" x14ac:dyDescent="0.35">
      <c r="A2647" s="3" t="s">
        <v>152</v>
      </c>
      <c r="B2647" s="3" t="s">
        <v>1145</v>
      </c>
      <c r="C2647" s="84">
        <f>IF(COUNTIF(Table1[Tag Number], A2647), 1, 0)</f>
        <v>0</v>
      </c>
      <c r="D2647" s="85">
        <f>IF(COUNTIF(Table2[Tag Number], A2647), 1, 0)</f>
        <v>1</v>
      </c>
      <c r="E2647" s="86">
        <f>IF(COUNTIF(Table3[Tag Number], A2647), 1, 0)</f>
        <v>0</v>
      </c>
      <c r="F2647" s="86">
        <f>IF(COUNTIF(Table4[Tag Number], A2647), 1, 0)</f>
        <v>0</v>
      </c>
      <c r="G2647" s="87">
        <f t="shared" si="84"/>
        <v>1</v>
      </c>
      <c r="H2647" s="88" t="str" cm="1">
        <f t="array" ref="H2647">_xlfn.IFS(OR(_xlfn.XLOOKUP(A2647,Table1[Tag Number],Table1[Status],"-",0)="Dead",
        _xlfn.XLOOKUP(A2647,Table2[Tag Number],Table2[Status],"-",0)="Dead",
        _xlfn.XLOOKUP(A2647,Table3[Tag Number],Table3[Status],"-",0)="Dead",
        _xlfn.XLOOKUP(A2647,Table4[Tag Number],Table4[Status],"-",0)="Dead"),"Dead",
     OR(_xlfn.XLOOKUP(A2647,Table1[Tag Number],Table1[Status],"-",0)="Alive",
        _xlfn.XLOOKUP(A2647,Table2[Tag Number],Table2[Status],"-",0)="Alive",
        _xlfn.XLOOKUP(A2647,Table3[Tag Number],Table3[Status],"-",0)="Alive",
        _xlfn.XLOOKUP(A2647,Table4[Tag Number],Table4[Status],"-",0)="Alive"),"Alive",
     OR(_xlfn.XLOOKUP(A2647,Table1[Tag Number],Table1[Status],"-",0)="-",
        _xlfn.XLOOKUP(A2647,Table2[Tag Number],Table2[Status],"-",0)="-",
        _xlfn.XLOOKUP(A2647,Table3[Tag Number],Table3[Status],"-",0)="-",
        _xlfn.XLOOKUP(A2647,Table4[Tag Number],Table4[Status],"-",0)="-"),
   "-")</f>
        <v>Dead</v>
      </c>
      <c r="I2647" s="90"/>
      <c r="J2647" s="94"/>
      <c r="K2647" s="95"/>
      <c r="L2647" s="95"/>
      <c r="M2647" s="95"/>
      <c r="N2647" s="96"/>
      <c r="O2647" s="89"/>
      <c r="R2647" t="b">
        <f t="shared" si="83"/>
        <v>0</v>
      </c>
    </row>
    <row r="2648" spans="1:18" ht="15" thickBot="1" x14ac:dyDescent="0.35">
      <c r="A2648" s="2" t="s">
        <v>2998</v>
      </c>
      <c r="B2648" s="2" t="s">
        <v>1145</v>
      </c>
      <c r="C2648" s="84">
        <f>IF(COUNTIF(Table1[Tag Number], A2648), 1, 0)</f>
        <v>0</v>
      </c>
      <c r="D2648" s="85">
        <f>IF(COUNTIF(Table2[Tag Number], A2648), 1, 0)</f>
        <v>0</v>
      </c>
      <c r="E2648" s="86">
        <f>IF(COUNTIF(Table3[Tag Number], A2648), 1, 0)</f>
        <v>0</v>
      </c>
      <c r="F2648" s="86">
        <f>IF(COUNTIF(Table4[Tag Number], A2648), 1, 0)</f>
        <v>0</v>
      </c>
      <c r="G2648" s="87">
        <f t="shared" si="84"/>
        <v>0</v>
      </c>
      <c r="H2648" s="88" t="str" cm="1">
        <f t="array" ref="H2648">_xlfn.IFS(OR(_xlfn.XLOOKUP(A2648,Table1[Tag Number],Table1[Status],"-",0)="Dead",
        _xlfn.XLOOKUP(A2648,Table2[Tag Number],Table2[Status],"-",0)="Dead",
        _xlfn.XLOOKUP(A2648,Table3[Tag Number],Table3[Status],"-",0)="Dead",
        _xlfn.XLOOKUP(A2648,Table4[Tag Number],Table4[Status],"-",0)="Dead"),"Dead",
     OR(_xlfn.XLOOKUP(A2648,Table1[Tag Number],Table1[Status],"-",0)="Alive",
        _xlfn.XLOOKUP(A2648,Table2[Tag Number],Table2[Status],"-",0)="Alive",
        _xlfn.XLOOKUP(A2648,Table3[Tag Number],Table3[Status],"-",0)="Alive",
        _xlfn.XLOOKUP(A2648,Table4[Tag Number],Table4[Status],"-",0)="Alive"),"Alive",
     OR(_xlfn.XLOOKUP(A2648,Table1[Tag Number],Table1[Status],"-",0)="-",
        _xlfn.XLOOKUP(A2648,Table2[Tag Number],Table2[Status],"-",0)="-",
        _xlfn.XLOOKUP(A2648,Table3[Tag Number],Table3[Status],"-",0)="-",
        _xlfn.XLOOKUP(A2648,Table4[Tag Number],Table4[Status],"-",0)="-"),
   "-")</f>
        <v>-</v>
      </c>
      <c r="I2648" s="90"/>
      <c r="J2648" s="94"/>
      <c r="K2648" s="95"/>
      <c r="L2648" s="95"/>
      <c r="M2648" s="95"/>
      <c r="N2648" s="96"/>
      <c r="O2648" s="89"/>
      <c r="R2648" t="b">
        <f t="shared" si="83"/>
        <v>0</v>
      </c>
    </row>
    <row r="2649" spans="1:18" ht="15" thickBot="1" x14ac:dyDescent="0.35">
      <c r="A2649" s="3" t="s">
        <v>2999</v>
      </c>
      <c r="B2649" s="3" t="s">
        <v>1145</v>
      </c>
      <c r="C2649" s="84">
        <f>IF(COUNTIF(Table1[Tag Number], A2649), 1, 0)</f>
        <v>0</v>
      </c>
      <c r="D2649" s="85">
        <f>IF(COUNTIF(Table2[Tag Number], A2649), 1, 0)</f>
        <v>0</v>
      </c>
      <c r="E2649" s="86">
        <f>IF(COUNTIF(Table3[Tag Number], A2649), 1, 0)</f>
        <v>0</v>
      </c>
      <c r="F2649" s="86">
        <f>IF(COUNTIF(Table4[Tag Number], A2649), 1, 0)</f>
        <v>0</v>
      </c>
      <c r="G2649" s="87">
        <f t="shared" si="84"/>
        <v>0</v>
      </c>
      <c r="H2649" s="88" t="str" cm="1">
        <f t="array" ref="H2649">_xlfn.IFS(OR(_xlfn.XLOOKUP(A2649,Table1[Tag Number],Table1[Status],"-",0)="Dead",
        _xlfn.XLOOKUP(A2649,Table2[Tag Number],Table2[Status],"-",0)="Dead",
        _xlfn.XLOOKUP(A2649,Table3[Tag Number],Table3[Status],"-",0)="Dead",
        _xlfn.XLOOKUP(A2649,Table4[Tag Number],Table4[Status],"-",0)="Dead"),"Dead",
     OR(_xlfn.XLOOKUP(A2649,Table1[Tag Number],Table1[Status],"-",0)="Alive",
        _xlfn.XLOOKUP(A2649,Table2[Tag Number],Table2[Status],"-",0)="Alive",
        _xlfn.XLOOKUP(A2649,Table3[Tag Number],Table3[Status],"-",0)="Alive",
        _xlfn.XLOOKUP(A2649,Table4[Tag Number],Table4[Status],"-",0)="Alive"),"Alive",
     OR(_xlfn.XLOOKUP(A2649,Table1[Tag Number],Table1[Status],"-",0)="-",
        _xlfn.XLOOKUP(A2649,Table2[Tag Number],Table2[Status],"-",0)="-",
        _xlfn.XLOOKUP(A2649,Table3[Tag Number],Table3[Status],"-",0)="-",
        _xlfn.XLOOKUP(A2649,Table4[Tag Number],Table4[Status],"-",0)="-"),
   "-")</f>
        <v>-</v>
      </c>
      <c r="I2649" s="90"/>
      <c r="J2649" s="94"/>
      <c r="K2649" s="95"/>
      <c r="L2649" s="95"/>
      <c r="M2649" s="95"/>
      <c r="N2649" s="96"/>
      <c r="O2649" s="89"/>
      <c r="R2649" t="b">
        <f t="shared" si="83"/>
        <v>0</v>
      </c>
    </row>
    <row r="2650" spans="1:18" ht="15" thickBot="1" x14ac:dyDescent="0.35">
      <c r="A2650" s="2" t="s">
        <v>3000</v>
      </c>
      <c r="B2650" s="2" t="s">
        <v>1145</v>
      </c>
      <c r="C2650" s="84">
        <f>IF(COUNTIF(Table1[Tag Number], A2650), 1, 0)</f>
        <v>0</v>
      </c>
      <c r="D2650" s="85">
        <f>IF(COUNTIF(Table2[Tag Number], A2650), 1, 0)</f>
        <v>0</v>
      </c>
      <c r="E2650" s="86">
        <f>IF(COUNTIF(Table3[Tag Number], A2650), 1, 0)</f>
        <v>0</v>
      </c>
      <c r="F2650" s="86">
        <f>IF(COUNTIF(Table4[Tag Number], A2650), 1, 0)</f>
        <v>0</v>
      </c>
      <c r="G2650" s="87">
        <f t="shared" si="84"/>
        <v>0</v>
      </c>
      <c r="H2650" s="88" t="str" cm="1">
        <f t="array" ref="H2650">_xlfn.IFS(OR(_xlfn.XLOOKUP(A2650,Table1[Tag Number],Table1[Status],"-",0)="Dead",
        _xlfn.XLOOKUP(A2650,Table2[Tag Number],Table2[Status],"-",0)="Dead",
        _xlfn.XLOOKUP(A2650,Table3[Tag Number],Table3[Status],"-",0)="Dead",
        _xlfn.XLOOKUP(A2650,Table4[Tag Number],Table4[Status],"-",0)="Dead"),"Dead",
     OR(_xlfn.XLOOKUP(A2650,Table1[Tag Number],Table1[Status],"-",0)="Alive",
        _xlfn.XLOOKUP(A2650,Table2[Tag Number],Table2[Status],"-",0)="Alive",
        _xlfn.XLOOKUP(A2650,Table3[Tag Number],Table3[Status],"-",0)="Alive",
        _xlfn.XLOOKUP(A2650,Table4[Tag Number],Table4[Status],"-",0)="Alive"),"Alive",
     OR(_xlfn.XLOOKUP(A2650,Table1[Tag Number],Table1[Status],"-",0)="-",
        _xlfn.XLOOKUP(A2650,Table2[Tag Number],Table2[Status],"-",0)="-",
        _xlfn.XLOOKUP(A2650,Table3[Tag Number],Table3[Status],"-",0)="-",
        _xlfn.XLOOKUP(A2650,Table4[Tag Number],Table4[Status],"-",0)="-"),
   "-")</f>
        <v>-</v>
      </c>
      <c r="I2650" s="90"/>
      <c r="J2650" s="94"/>
      <c r="K2650" s="95"/>
      <c r="L2650" s="95"/>
      <c r="M2650" s="95"/>
      <c r="N2650" s="96"/>
      <c r="O2650" s="89"/>
      <c r="R2650" t="b">
        <f t="shared" si="83"/>
        <v>0</v>
      </c>
    </row>
    <row r="2651" spans="1:18" ht="15" thickBot="1" x14ac:dyDescent="0.35">
      <c r="A2651" s="3" t="s">
        <v>3001</v>
      </c>
      <c r="B2651" s="3" t="s">
        <v>1145</v>
      </c>
      <c r="C2651" s="84">
        <f>IF(COUNTIF(Table1[Tag Number], A2651), 1, 0)</f>
        <v>1</v>
      </c>
      <c r="D2651" s="85">
        <f>IF(COUNTIF(Table2[Tag Number], A2651), 1, 0)</f>
        <v>0</v>
      </c>
      <c r="E2651" s="86">
        <f>IF(COUNTIF(Table3[Tag Number], A2651), 1, 0)</f>
        <v>0</v>
      </c>
      <c r="F2651" s="86">
        <f>IF(COUNTIF(Table4[Tag Number], A2651), 1, 0)</f>
        <v>0</v>
      </c>
      <c r="G2651" s="87">
        <f t="shared" si="84"/>
        <v>1</v>
      </c>
      <c r="H2651" s="88" t="str" cm="1">
        <f t="array" ref="H2651">_xlfn.IFS(OR(_xlfn.XLOOKUP(A2651,Table1[Tag Number],Table1[Status],"-",0)="Dead",
        _xlfn.XLOOKUP(A2651,Table2[Tag Number],Table2[Status],"-",0)="Dead",
        _xlfn.XLOOKUP(A2651,Table3[Tag Number],Table3[Status],"-",0)="Dead",
        _xlfn.XLOOKUP(A2651,Table4[Tag Number],Table4[Status],"-",0)="Dead"),"Dead",
     OR(_xlfn.XLOOKUP(A2651,Table1[Tag Number],Table1[Status],"-",0)="Alive",
        _xlfn.XLOOKUP(A2651,Table2[Tag Number],Table2[Status],"-",0)="Alive",
        _xlfn.XLOOKUP(A2651,Table3[Tag Number],Table3[Status],"-",0)="Alive",
        _xlfn.XLOOKUP(A2651,Table4[Tag Number],Table4[Status],"-",0)="Alive"),"Alive",
     OR(_xlfn.XLOOKUP(A2651,Table1[Tag Number],Table1[Status],"-",0)="-",
        _xlfn.XLOOKUP(A2651,Table2[Tag Number],Table2[Status],"-",0)="-",
        _xlfn.XLOOKUP(A2651,Table3[Tag Number],Table3[Status],"-",0)="-",
        _xlfn.XLOOKUP(A2651,Table4[Tag Number],Table4[Status],"-",0)="-"),
   "-")</f>
        <v>Dead</v>
      </c>
      <c r="I2651" s="90"/>
      <c r="J2651" s="94"/>
      <c r="K2651" s="95"/>
      <c r="L2651" s="95"/>
      <c r="M2651" s="95"/>
      <c r="N2651" s="96"/>
      <c r="O2651" s="89"/>
      <c r="R2651" t="b">
        <f t="shared" si="83"/>
        <v>0</v>
      </c>
    </row>
    <row r="2652" spans="1:18" ht="15" thickBot="1" x14ac:dyDescent="0.35">
      <c r="A2652" s="2" t="s">
        <v>3002</v>
      </c>
      <c r="B2652" s="2" t="s">
        <v>1145</v>
      </c>
      <c r="C2652" s="84">
        <f>IF(COUNTIF(Table1[Tag Number], A2652), 1, 0)</f>
        <v>0</v>
      </c>
      <c r="D2652" s="85">
        <f>IF(COUNTIF(Table2[Tag Number], A2652), 1, 0)</f>
        <v>0</v>
      </c>
      <c r="E2652" s="86">
        <f>IF(COUNTIF(Table3[Tag Number], A2652), 1, 0)</f>
        <v>0</v>
      </c>
      <c r="F2652" s="86">
        <f>IF(COUNTIF(Table4[Tag Number], A2652), 1, 0)</f>
        <v>0</v>
      </c>
      <c r="G2652" s="87">
        <f t="shared" si="84"/>
        <v>0</v>
      </c>
      <c r="H2652" s="88" t="str" cm="1">
        <f t="array" ref="H2652">_xlfn.IFS(OR(_xlfn.XLOOKUP(A2652,Table1[Tag Number],Table1[Status],"-",0)="Dead",
        _xlfn.XLOOKUP(A2652,Table2[Tag Number],Table2[Status],"-",0)="Dead",
        _xlfn.XLOOKUP(A2652,Table3[Tag Number],Table3[Status],"-",0)="Dead",
        _xlfn.XLOOKUP(A2652,Table4[Tag Number],Table4[Status],"-",0)="Dead"),"Dead",
     OR(_xlfn.XLOOKUP(A2652,Table1[Tag Number],Table1[Status],"-",0)="Alive",
        _xlfn.XLOOKUP(A2652,Table2[Tag Number],Table2[Status],"-",0)="Alive",
        _xlfn.XLOOKUP(A2652,Table3[Tag Number],Table3[Status],"-",0)="Alive",
        _xlfn.XLOOKUP(A2652,Table4[Tag Number],Table4[Status],"-",0)="Alive"),"Alive",
     OR(_xlfn.XLOOKUP(A2652,Table1[Tag Number],Table1[Status],"-",0)="-",
        _xlfn.XLOOKUP(A2652,Table2[Tag Number],Table2[Status],"-",0)="-",
        _xlfn.XLOOKUP(A2652,Table3[Tag Number],Table3[Status],"-",0)="-",
        _xlfn.XLOOKUP(A2652,Table4[Tag Number],Table4[Status],"-",0)="-"),
   "-")</f>
        <v>-</v>
      </c>
      <c r="I2652" s="90"/>
      <c r="J2652" s="94"/>
      <c r="K2652" s="95"/>
      <c r="L2652" s="95"/>
      <c r="M2652" s="95"/>
      <c r="N2652" s="96"/>
      <c r="O2652" s="89"/>
      <c r="R2652" t="b">
        <f t="shared" si="83"/>
        <v>0</v>
      </c>
    </row>
    <row r="2653" spans="1:18" ht="15" thickBot="1" x14ac:dyDescent="0.35">
      <c r="A2653" s="3" t="s">
        <v>3003</v>
      </c>
      <c r="B2653" s="3" t="s">
        <v>1145</v>
      </c>
      <c r="C2653" s="84">
        <f>IF(COUNTIF(Table1[Tag Number], A2653), 1, 0)</f>
        <v>0</v>
      </c>
      <c r="D2653" s="85">
        <f>IF(COUNTIF(Table2[Tag Number], A2653), 1, 0)</f>
        <v>0</v>
      </c>
      <c r="E2653" s="86">
        <f>IF(COUNTIF(Table3[Tag Number], A2653), 1, 0)</f>
        <v>0</v>
      </c>
      <c r="F2653" s="86">
        <f>IF(COUNTIF(Table4[Tag Number], A2653), 1, 0)</f>
        <v>0</v>
      </c>
      <c r="G2653" s="87">
        <f t="shared" si="84"/>
        <v>0</v>
      </c>
      <c r="H2653" s="88" t="str" cm="1">
        <f t="array" ref="H2653">_xlfn.IFS(OR(_xlfn.XLOOKUP(A2653,Table1[Tag Number],Table1[Status],"-",0)="Dead",
        _xlfn.XLOOKUP(A2653,Table2[Tag Number],Table2[Status],"-",0)="Dead",
        _xlfn.XLOOKUP(A2653,Table3[Tag Number],Table3[Status],"-",0)="Dead",
        _xlfn.XLOOKUP(A2653,Table4[Tag Number],Table4[Status],"-",0)="Dead"),"Dead",
     OR(_xlfn.XLOOKUP(A2653,Table1[Tag Number],Table1[Status],"-",0)="Alive",
        _xlfn.XLOOKUP(A2653,Table2[Tag Number],Table2[Status],"-",0)="Alive",
        _xlfn.XLOOKUP(A2653,Table3[Tag Number],Table3[Status],"-",0)="Alive",
        _xlfn.XLOOKUP(A2653,Table4[Tag Number],Table4[Status],"-",0)="Alive"),"Alive",
     OR(_xlfn.XLOOKUP(A2653,Table1[Tag Number],Table1[Status],"-",0)="-",
        _xlfn.XLOOKUP(A2653,Table2[Tag Number],Table2[Status],"-",0)="-",
        _xlfn.XLOOKUP(A2653,Table3[Tag Number],Table3[Status],"-",0)="-",
        _xlfn.XLOOKUP(A2653,Table4[Tag Number],Table4[Status],"-",0)="-"),
   "-")</f>
        <v>-</v>
      </c>
      <c r="I2653" s="90"/>
      <c r="J2653" s="94"/>
      <c r="K2653" s="95"/>
      <c r="L2653" s="95"/>
      <c r="M2653" s="95"/>
      <c r="N2653" s="96"/>
      <c r="O2653" s="89"/>
      <c r="R2653" t="b">
        <f t="shared" si="83"/>
        <v>0</v>
      </c>
    </row>
    <row r="2654" spans="1:18" ht="15" thickBot="1" x14ac:dyDescent="0.35">
      <c r="A2654" s="2" t="s">
        <v>3004</v>
      </c>
      <c r="B2654" s="2" t="s">
        <v>1145</v>
      </c>
      <c r="C2654" s="84">
        <f>IF(COUNTIF(Table1[Tag Number], A2654), 1, 0)</f>
        <v>0</v>
      </c>
      <c r="D2654" s="85">
        <f>IF(COUNTIF(Table2[Tag Number], A2654), 1, 0)</f>
        <v>0</v>
      </c>
      <c r="E2654" s="86">
        <f>IF(COUNTIF(Table3[Tag Number], A2654), 1, 0)</f>
        <v>0</v>
      </c>
      <c r="F2654" s="86">
        <f>IF(COUNTIF(Table4[Tag Number], A2654), 1, 0)</f>
        <v>0</v>
      </c>
      <c r="G2654" s="87">
        <f t="shared" si="84"/>
        <v>0</v>
      </c>
      <c r="H2654" s="88" t="str" cm="1">
        <f t="array" ref="H2654">_xlfn.IFS(OR(_xlfn.XLOOKUP(A2654,Table1[Tag Number],Table1[Status],"-",0)="Dead",
        _xlfn.XLOOKUP(A2654,Table2[Tag Number],Table2[Status],"-",0)="Dead",
        _xlfn.XLOOKUP(A2654,Table3[Tag Number],Table3[Status],"-",0)="Dead",
        _xlfn.XLOOKUP(A2654,Table4[Tag Number],Table4[Status],"-",0)="Dead"),"Dead",
     OR(_xlfn.XLOOKUP(A2654,Table1[Tag Number],Table1[Status],"-",0)="Alive",
        _xlfn.XLOOKUP(A2654,Table2[Tag Number],Table2[Status],"-",0)="Alive",
        _xlfn.XLOOKUP(A2654,Table3[Tag Number],Table3[Status],"-",0)="Alive",
        _xlfn.XLOOKUP(A2654,Table4[Tag Number],Table4[Status],"-",0)="Alive"),"Alive",
     OR(_xlfn.XLOOKUP(A2654,Table1[Tag Number],Table1[Status],"-",0)="-",
        _xlfn.XLOOKUP(A2654,Table2[Tag Number],Table2[Status],"-",0)="-",
        _xlfn.XLOOKUP(A2654,Table3[Tag Number],Table3[Status],"-",0)="-",
        _xlfn.XLOOKUP(A2654,Table4[Tag Number],Table4[Status],"-",0)="-"),
   "-")</f>
        <v>-</v>
      </c>
      <c r="I2654" s="90"/>
      <c r="J2654" s="94"/>
      <c r="K2654" s="95"/>
      <c r="L2654" s="95"/>
      <c r="M2654" s="95"/>
      <c r="N2654" s="96"/>
      <c r="O2654" s="89"/>
      <c r="R2654" t="b">
        <f t="shared" si="83"/>
        <v>0</v>
      </c>
    </row>
    <row r="2655" spans="1:18" ht="15" thickBot="1" x14ac:dyDescent="0.35">
      <c r="A2655" s="3" t="s">
        <v>3005</v>
      </c>
      <c r="B2655" s="3" t="s">
        <v>1145</v>
      </c>
      <c r="C2655" s="84">
        <f>IF(COUNTIF(Table1[Tag Number], A2655), 1, 0)</f>
        <v>0</v>
      </c>
      <c r="D2655" s="85">
        <f>IF(COUNTIF(Table2[Tag Number], A2655), 1, 0)</f>
        <v>0</v>
      </c>
      <c r="E2655" s="86">
        <f>IF(COUNTIF(Table3[Tag Number], A2655), 1, 0)</f>
        <v>0</v>
      </c>
      <c r="F2655" s="86">
        <f>IF(COUNTIF(Table4[Tag Number], A2655), 1, 0)</f>
        <v>0</v>
      </c>
      <c r="G2655" s="87">
        <f t="shared" si="84"/>
        <v>0</v>
      </c>
      <c r="H2655" s="88" t="str" cm="1">
        <f t="array" ref="H2655">_xlfn.IFS(OR(_xlfn.XLOOKUP(A2655,Table1[Tag Number],Table1[Status],"-",0)="Dead",
        _xlfn.XLOOKUP(A2655,Table2[Tag Number],Table2[Status],"-",0)="Dead",
        _xlfn.XLOOKUP(A2655,Table3[Tag Number],Table3[Status],"-",0)="Dead",
        _xlfn.XLOOKUP(A2655,Table4[Tag Number],Table4[Status],"-",0)="Dead"),"Dead",
     OR(_xlfn.XLOOKUP(A2655,Table1[Tag Number],Table1[Status],"-",0)="Alive",
        _xlfn.XLOOKUP(A2655,Table2[Tag Number],Table2[Status],"-",0)="Alive",
        _xlfn.XLOOKUP(A2655,Table3[Tag Number],Table3[Status],"-",0)="Alive",
        _xlfn.XLOOKUP(A2655,Table4[Tag Number],Table4[Status],"-",0)="Alive"),"Alive",
     OR(_xlfn.XLOOKUP(A2655,Table1[Tag Number],Table1[Status],"-",0)="-",
        _xlfn.XLOOKUP(A2655,Table2[Tag Number],Table2[Status],"-",0)="-",
        _xlfn.XLOOKUP(A2655,Table3[Tag Number],Table3[Status],"-",0)="-",
        _xlfn.XLOOKUP(A2655,Table4[Tag Number],Table4[Status],"-",0)="-"),
   "-")</f>
        <v>-</v>
      </c>
      <c r="I2655" s="90"/>
      <c r="J2655" s="94"/>
      <c r="K2655" s="95"/>
      <c r="L2655" s="95"/>
      <c r="M2655" s="95"/>
      <c r="N2655" s="96"/>
      <c r="O2655" s="89"/>
      <c r="R2655" t="b">
        <f t="shared" si="83"/>
        <v>0</v>
      </c>
    </row>
    <row r="2656" spans="1:18" ht="15" thickBot="1" x14ac:dyDescent="0.35">
      <c r="A2656" s="2" t="s">
        <v>3006</v>
      </c>
      <c r="B2656" s="2" t="s">
        <v>1145</v>
      </c>
      <c r="C2656" s="84">
        <f>IF(COUNTIF(Table1[Tag Number], A2656), 1, 0)</f>
        <v>0</v>
      </c>
      <c r="D2656" s="85">
        <f>IF(COUNTIF(Table2[Tag Number], A2656), 1, 0)</f>
        <v>0</v>
      </c>
      <c r="E2656" s="86">
        <f>IF(COUNTIF(Table3[Tag Number], A2656), 1, 0)</f>
        <v>0</v>
      </c>
      <c r="F2656" s="86">
        <f>IF(COUNTIF(Table4[Tag Number], A2656), 1, 0)</f>
        <v>0</v>
      </c>
      <c r="G2656" s="87">
        <f t="shared" si="84"/>
        <v>0</v>
      </c>
      <c r="H2656" s="88" t="str" cm="1">
        <f t="array" ref="H2656">_xlfn.IFS(OR(_xlfn.XLOOKUP(A2656,Table1[Tag Number],Table1[Status],"-",0)="Dead",
        _xlfn.XLOOKUP(A2656,Table2[Tag Number],Table2[Status],"-",0)="Dead",
        _xlfn.XLOOKUP(A2656,Table3[Tag Number],Table3[Status],"-",0)="Dead",
        _xlfn.XLOOKUP(A2656,Table4[Tag Number],Table4[Status],"-",0)="Dead"),"Dead",
     OR(_xlfn.XLOOKUP(A2656,Table1[Tag Number],Table1[Status],"-",0)="Alive",
        _xlfn.XLOOKUP(A2656,Table2[Tag Number],Table2[Status],"-",0)="Alive",
        _xlfn.XLOOKUP(A2656,Table3[Tag Number],Table3[Status],"-",0)="Alive",
        _xlfn.XLOOKUP(A2656,Table4[Tag Number],Table4[Status],"-",0)="Alive"),"Alive",
     OR(_xlfn.XLOOKUP(A2656,Table1[Tag Number],Table1[Status],"-",0)="-",
        _xlfn.XLOOKUP(A2656,Table2[Tag Number],Table2[Status],"-",0)="-",
        _xlfn.XLOOKUP(A2656,Table3[Tag Number],Table3[Status],"-",0)="-",
        _xlfn.XLOOKUP(A2656,Table4[Tag Number],Table4[Status],"-",0)="-"),
   "-")</f>
        <v>-</v>
      </c>
      <c r="I2656" s="90"/>
      <c r="J2656" s="94"/>
      <c r="K2656" s="95"/>
      <c r="L2656" s="95"/>
      <c r="M2656" s="95"/>
      <c r="N2656" s="96"/>
      <c r="O2656" s="89"/>
      <c r="R2656" t="b">
        <f t="shared" si="83"/>
        <v>0</v>
      </c>
    </row>
    <row r="2657" spans="1:18" ht="15" thickBot="1" x14ac:dyDescent="0.35">
      <c r="A2657" s="3" t="s">
        <v>3007</v>
      </c>
      <c r="B2657" s="3" t="s">
        <v>1145</v>
      </c>
      <c r="C2657" s="84">
        <f>IF(COUNTIF(Table1[Tag Number], A2657), 1, 0)</f>
        <v>0</v>
      </c>
      <c r="D2657" s="85">
        <f>IF(COUNTIF(Table2[Tag Number], A2657), 1, 0)</f>
        <v>0</v>
      </c>
      <c r="E2657" s="86">
        <f>IF(COUNTIF(Table3[Tag Number], A2657), 1, 0)</f>
        <v>0</v>
      </c>
      <c r="F2657" s="86">
        <f>IF(COUNTIF(Table4[Tag Number], A2657), 1, 0)</f>
        <v>0</v>
      </c>
      <c r="G2657" s="87">
        <f t="shared" si="84"/>
        <v>0</v>
      </c>
      <c r="H2657" s="88" t="str" cm="1">
        <f t="array" ref="H2657">_xlfn.IFS(OR(_xlfn.XLOOKUP(A2657,Table1[Tag Number],Table1[Status],"-",0)="Dead",
        _xlfn.XLOOKUP(A2657,Table2[Tag Number],Table2[Status],"-",0)="Dead",
        _xlfn.XLOOKUP(A2657,Table3[Tag Number],Table3[Status],"-",0)="Dead",
        _xlfn.XLOOKUP(A2657,Table4[Tag Number],Table4[Status],"-",0)="Dead"),"Dead",
     OR(_xlfn.XLOOKUP(A2657,Table1[Tag Number],Table1[Status],"-",0)="Alive",
        _xlfn.XLOOKUP(A2657,Table2[Tag Number],Table2[Status],"-",0)="Alive",
        _xlfn.XLOOKUP(A2657,Table3[Tag Number],Table3[Status],"-",0)="Alive",
        _xlfn.XLOOKUP(A2657,Table4[Tag Number],Table4[Status],"-",0)="Alive"),"Alive",
     OR(_xlfn.XLOOKUP(A2657,Table1[Tag Number],Table1[Status],"-",0)="-",
        _xlfn.XLOOKUP(A2657,Table2[Tag Number],Table2[Status],"-",0)="-",
        _xlfn.XLOOKUP(A2657,Table3[Tag Number],Table3[Status],"-",0)="-",
        _xlfn.XLOOKUP(A2657,Table4[Tag Number],Table4[Status],"-",0)="-"),
   "-")</f>
        <v>-</v>
      </c>
      <c r="I2657" s="90"/>
      <c r="J2657" s="94"/>
      <c r="K2657" s="95"/>
      <c r="L2657" s="95"/>
      <c r="M2657" s="95"/>
      <c r="N2657" s="96"/>
      <c r="O2657" s="89"/>
      <c r="R2657" t="b">
        <f t="shared" si="83"/>
        <v>0</v>
      </c>
    </row>
    <row r="2658" spans="1:18" ht="15" thickBot="1" x14ac:dyDescent="0.35">
      <c r="A2658" s="2" t="s">
        <v>669</v>
      </c>
      <c r="B2658" s="2" t="s">
        <v>1145</v>
      </c>
      <c r="C2658" s="84">
        <f>IF(COUNTIF(Table1[Tag Number], A2658), 1, 0)</f>
        <v>0</v>
      </c>
      <c r="D2658" s="85">
        <f>IF(COUNTIF(Table2[Tag Number], A2658), 1, 0)</f>
        <v>0</v>
      </c>
      <c r="E2658" s="86">
        <f>IF(COUNTIF(Table3[Tag Number], A2658), 1, 0)</f>
        <v>0</v>
      </c>
      <c r="F2658" s="86">
        <f>IF(COUNTIF(Table4[Tag Number], A2658), 1, 0)</f>
        <v>0</v>
      </c>
      <c r="G2658" s="87">
        <f t="shared" si="84"/>
        <v>0</v>
      </c>
      <c r="H2658" s="88" t="str" cm="1">
        <f t="array" ref="H2658">_xlfn.IFS(OR(_xlfn.XLOOKUP(A2658,Table1[Tag Number],Table1[Status],"-",0)="Dead",
        _xlfn.XLOOKUP(A2658,Table2[Tag Number],Table2[Status],"-",0)="Dead",
        _xlfn.XLOOKUP(A2658,Table3[Tag Number],Table3[Status],"-",0)="Dead",
        _xlfn.XLOOKUP(A2658,Table4[Tag Number],Table4[Status],"-",0)="Dead"),"Dead",
     OR(_xlfn.XLOOKUP(A2658,Table1[Tag Number],Table1[Status],"-",0)="Alive",
        _xlfn.XLOOKUP(A2658,Table2[Tag Number],Table2[Status],"-",0)="Alive",
        _xlfn.XLOOKUP(A2658,Table3[Tag Number],Table3[Status],"-",0)="Alive",
        _xlfn.XLOOKUP(A2658,Table4[Tag Number],Table4[Status],"-",0)="Alive"),"Alive",
     OR(_xlfn.XLOOKUP(A2658,Table1[Tag Number],Table1[Status],"-",0)="-",
        _xlfn.XLOOKUP(A2658,Table2[Tag Number],Table2[Status],"-",0)="-",
        _xlfn.XLOOKUP(A2658,Table3[Tag Number],Table3[Status],"-",0)="-",
        _xlfn.XLOOKUP(A2658,Table4[Tag Number],Table4[Status],"-",0)="-"),
   "-")</f>
        <v>-</v>
      </c>
      <c r="I2658" s="90"/>
      <c r="J2658" s="94"/>
      <c r="K2658" s="95"/>
      <c r="L2658" s="95"/>
      <c r="M2658" s="95"/>
      <c r="N2658" s="96"/>
      <c r="O2658" s="89"/>
      <c r="R2658" t="b">
        <f t="shared" si="83"/>
        <v>0</v>
      </c>
    </row>
    <row r="2659" spans="1:18" ht="15" thickBot="1" x14ac:dyDescent="0.35">
      <c r="A2659" s="3" t="s">
        <v>3008</v>
      </c>
      <c r="B2659" s="3" t="s">
        <v>1145</v>
      </c>
      <c r="C2659" s="84">
        <f>IF(COUNTIF(Table1[Tag Number], A2659), 1, 0)</f>
        <v>0</v>
      </c>
      <c r="D2659" s="85">
        <f>IF(COUNTIF(Table2[Tag Number], A2659), 1, 0)</f>
        <v>0</v>
      </c>
      <c r="E2659" s="86">
        <f>IF(COUNTIF(Table3[Tag Number], A2659), 1, 0)</f>
        <v>0</v>
      </c>
      <c r="F2659" s="86">
        <f>IF(COUNTIF(Table4[Tag Number], A2659), 1, 0)</f>
        <v>0</v>
      </c>
      <c r="G2659" s="87">
        <f t="shared" si="84"/>
        <v>0</v>
      </c>
      <c r="H2659" s="88" t="str" cm="1">
        <f t="array" ref="H2659">_xlfn.IFS(OR(_xlfn.XLOOKUP(A2659,Table1[Tag Number],Table1[Status],"-",0)="Dead",
        _xlfn.XLOOKUP(A2659,Table2[Tag Number],Table2[Status],"-",0)="Dead",
        _xlfn.XLOOKUP(A2659,Table3[Tag Number],Table3[Status],"-",0)="Dead",
        _xlfn.XLOOKUP(A2659,Table4[Tag Number],Table4[Status],"-",0)="Dead"),"Dead",
     OR(_xlfn.XLOOKUP(A2659,Table1[Tag Number],Table1[Status],"-",0)="Alive",
        _xlfn.XLOOKUP(A2659,Table2[Tag Number],Table2[Status],"-",0)="Alive",
        _xlfn.XLOOKUP(A2659,Table3[Tag Number],Table3[Status],"-",0)="Alive",
        _xlfn.XLOOKUP(A2659,Table4[Tag Number],Table4[Status],"-",0)="Alive"),"Alive",
     OR(_xlfn.XLOOKUP(A2659,Table1[Tag Number],Table1[Status],"-",0)="-",
        _xlfn.XLOOKUP(A2659,Table2[Tag Number],Table2[Status],"-",0)="-",
        _xlfn.XLOOKUP(A2659,Table3[Tag Number],Table3[Status],"-",0)="-",
        _xlfn.XLOOKUP(A2659,Table4[Tag Number],Table4[Status],"-",0)="-"),
   "-")</f>
        <v>-</v>
      </c>
      <c r="I2659" s="90"/>
      <c r="J2659" s="94"/>
      <c r="K2659" s="95"/>
      <c r="L2659" s="95"/>
      <c r="M2659" s="95"/>
      <c r="N2659" s="96"/>
      <c r="O2659" s="89"/>
      <c r="R2659" t="b">
        <f t="shared" si="83"/>
        <v>0</v>
      </c>
    </row>
    <row r="2660" spans="1:18" ht="15" thickBot="1" x14ac:dyDescent="0.35">
      <c r="A2660" s="2" t="s">
        <v>156</v>
      </c>
      <c r="B2660" s="2" t="s">
        <v>1145</v>
      </c>
      <c r="C2660" s="84">
        <f>IF(COUNTIF(Table1[Tag Number], A2660), 1, 0)</f>
        <v>0</v>
      </c>
      <c r="D2660" s="85">
        <f>IF(COUNTIF(Table2[Tag Number], A2660), 1, 0)</f>
        <v>1</v>
      </c>
      <c r="E2660" s="86">
        <f>IF(COUNTIF(Table3[Tag Number], A2660), 1, 0)</f>
        <v>0</v>
      </c>
      <c r="F2660" s="86">
        <f>IF(COUNTIF(Table4[Tag Number], A2660), 1, 0)</f>
        <v>0</v>
      </c>
      <c r="G2660" s="87">
        <f t="shared" si="84"/>
        <v>1</v>
      </c>
      <c r="H2660" s="88" t="str" cm="1">
        <f t="array" ref="H2660">_xlfn.IFS(OR(_xlfn.XLOOKUP(A2660,Table1[Tag Number],Table1[Status],"-",0)="Dead",
        _xlfn.XLOOKUP(A2660,Table2[Tag Number],Table2[Status],"-",0)="Dead",
        _xlfn.XLOOKUP(A2660,Table3[Tag Number],Table3[Status],"-",0)="Dead",
        _xlfn.XLOOKUP(A2660,Table4[Tag Number],Table4[Status],"-",0)="Dead"),"Dead",
     OR(_xlfn.XLOOKUP(A2660,Table1[Tag Number],Table1[Status],"-",0)="Alive",
        _xlfn.XLOOKUP(A2660,Table2[Tag Number],Table2[Status],"-",0)="Alive",
        _xlfn.XLOOKUP(A2660,Table3[Tag Number],Table3[Status],"-",0)="Alive",
        _xlfn.XLOOKUP(A2660,Table4[Tag Number],Table4[Status],"-",0)="Alive"),"Alive",
     OR(_xlfn.XLOOKUP(A2660,Table1[Tag Number],Table1[Status],"-",0)="-",
        _xlfn.XLOOKUP(A2660,Table2[Tag Number],Table2[Status],"-",0)="-",
        _xlfn.XLOOKUP(A2660,Table3[Tag Number],Table3[Status],"-",0)="-",
        _xlfn.XLOOKUP(A2660,Table4[Tag Number],Table4[Status],"-",0)="-"),
   "-")</f>
        <v>Dead</v>
      </c>
      <c r="I2660" s="90"/>
      <c r="J2660" s="94"/>
      <c r="K2660" s="95"/>
      <c r="L2660" s="95"/>
      <c r="M2660" s="95"/>
      <c r="N2660" s="96"/>
      <c r="O2660" s="89"/>
      <c r="R2660" t="b">
        <f t="shared" si="83"/>
        <v>0</v>
      </c>
    </row>
    <row r="2661" spans="1:18" ht="15" thickBot="1" x14ac:dyDescent="0.35">
      <c r="A2661" s="3" t="s">
        <v>3009</v>
      </c>
      <c r="B2661" s="3" t="s">
        <v>1145</v>
      </c>
      <c r="C2661" s="84">
        <f>IF(COUNTIF(Table1[Tag Number], A2661), 1, 0)</f>
        <v>0</v>
      </c>
      <c r="D2661" s="85">
        <f>IF(COUNTIF(Table2[Tag Number], A2661), 1, 0)</f>
        <v>0</v>
      </c>
      <c r="E2661" s="86">
        <f>IF(COUNTIF(Table3[Tag Number], A2661), 1, 0)</f>
        <v>0</v>
      </c>
      <c r="F2661" s="86">
        <f>IF(COUNTIF(Table4[Tag Number], A2661), 1, 0)</f>
        <v>0</v>
      </c>
      <c r="G2661" s="87">
        <f t="shared" si="84"/>
        <v>0</v>
      </c>
      <c r="H2661" s="88" t="str" cm="1">
        <f t="array" ref="H2661">_xlfn.IFS(OR(_xlfn.XLOOKUP(A2661,Table1[Tag Number],Table1[Status],"-",0)="Dead",
        _xlfn.XLOOKUP(A2661,Table2[Tag Number],Table2[Status],"-",0)="Dead",
        _xlfn.XLOOKUP(A2661,Table3[Tag Number],Table3[Status],"-",0)="Dead",
        _xlfn.XLOOKUP(A2661,Table4[Tag Number],Table4[Status],"-",0)="Dead"),"Dead",
     OR(_xlfn.XLOOKUP(A2661,Table1[Tag Number],Table1[Status],"-",0)="Alive",
        _xlfn.XLOOKUP(A2661,Table2[Tag Number],Table2[Status],"-",0)="Alive",
        _xlfn.XLOOKUP(A2661,Table3[Tag Number],Table3[Status],"-",0)="Alive",
        _xlfn.XLOOKUP(A2661,Table4[Tag Number],Table4[Status],"-",0)="Alive"),"Alive",
     OR(_xlfn.XLOOKUP(A2661,Table1[Tag Number],Table1[Status],"-",0)="-",
        _xlfn.XLOOKUP(A2661,Table2[Tag Number],Table2[Status],"-",0)="-",
        _xlfn.XLOOKUP(A2661,Table3[Tag Number],Table3[Status],"-",0)="-",
        _xlfn.XLOOKUP(A2661,Table4[Tag Number],Table4[Status],"-",0)="-"),
   "-")</f>
        <v>-</v>
      </c>
      <c r="I2661" s="90"/>
      <c r="J2661" s="94"/>
      <c r="K2661" s="95"/>
      <c r="L2661" s="95"/>
      <c r="M2661" s="95"/>
      <c r="N2661" s="96"/>
      <c r="O2661" s="89"/>
      <c r="R2661" t="b">
        <f t="shared" si="83"/>
        <v>0</v>
      </c>
    </row>
    <row r="2662" spans="1:18" ht="15" thickBot="1" x14ac:dyDescent="0.35">
      <c r="A2662" s="2" t="s">
        <v>3010</v>
      </c>
      <c r="B2662" s="2" t="s">
        <v>1145</v>
      </c>
      <c r="C2662" s="84">
        <f>IF(COUNTIF(Table1[Tag Number], A2662), 1, 0)</f>
        <v>0</v>
      </c>
      <c r="D2662" s="85">
        <f>IF(COUNTIF(Table2[Tag Number], A2662), 1, 0)</f>
        <v>0</v>
      </c>
      <c r="E2662" s="86">
        <f>IF(COUNTIF(Table3[Tag Number], A2662), 1, 0)</f>
        <v>0</v>
      </c>
      <c r="F2662" s="86">
        <f>IF(COUNTIF(Table4[Tag Number], A2662), 1, 0)</f>
        <v>0</v>
      </c>
      <c r="G2662" s="87">
        <f t="shared" si="84"/>
        <v>0</v>
      </c>
      <c r="H2662" s="88" t="str" cm="1">
        <f t="array" ref="H2662">_xlfn.IFS(OR(_xlfn.XLOOKUP(A2662,Table1[Tag Number],Table1[Status],"-",0)="Dead",
        _xlfn.XLOOKUP(A2662,Table2[Tag Number],Table2[Status],"-",0)="Dead",
        _xlfn.XLOOKUP(A2662,Table3[Tag Number],Table3[Status],"-",0)="Dead",
        _xlfn.XLOOKUP(A2662,Table4[Tag Number],Table4[Status],"-",0)="Dead"),"Dead",
     OR(_xlfn.XLOOKUP(A2662,Table1[Tag Number],Table1[Status],"-",0)="Alive",
        _xlfn.XLOOKUP(A2662,Table2[Tag Number],Table2[Status],"-",0)="Alive",
        _xlfn.XLOOKUP(A2662,Table3[Tag Number],Table3[Status],"-",0)="Alive",
        _xlfn.XLOOKUP(A2662,Table4[Tag Number],Table4[Status],"-",0)="Alive"),"Alive",
     OR(_xlfn.XLOOKUP(A2662,Table1[Tag Number],Table1[Status],"-",0)="-",
        _xlfn.XLOOKUP(A2662,Table2[Tag Number],Table2[Status],"-",0)="-",
        _xlfn.XLOOKUP(A2662,Table3[Tag Number],Table3[Status],"-",0)="-",
        _xlfn.XLOOKUP(A2662,Table4[Tag Number],Table4[Status],"-",0)="-"),
   "-")</f>
        <v>-</v>
      </c>
      <c r="I2662" s="90"/>
      <c r="J2662" s="94"/>
      <c r="K2662" s="95"/>
      <c r="L2662" s="95"/>
      <c r="M2662" s="95"/>
      <c r="N2662" s="96"/>
      <c r="O2662" s="89"/>
      <c r="R2662" t="b">
        <f t="shared" si="83"/>
        <v>0</v>
      </c>
    </row>
    <row r="2663" spans="1:18" ht="15" thickBot="1" x14ac:dyDescent="0.35">
      <c r="A2663" s="3" t="s">
        <v>3011</v>
      </c>
      <c r="B2663" s="3" t="s">
        <v>1145</v>
      </c>
      <c r="C2663" s="84">
        <f>IF(COUNTIF(Table1[Tag Number], A2663), 1, 0)</f>
        <v>0</v>
      </c>
      <c r="D2663" s="85">
        <f>IF(COUNTIF(Table2[Tag Number], A2663), 1, 0)</f>
        <v>0</v>
      </c>
      <c r="E2663" s="86">
        <f>IF(COUNTIF(Table3[Tag Number], A2663), 1, 0)</f>
        <v>0</v>
      </c>
      <c r="F2663" s="86">
        <f>IF(COUNTIF(Table4[Tag Number], A2663), 1, 0)</f>
        <v>0</v>
      </c>
      <c r="G2663" s="87">
        <f t="shared" si="84"/>
        <v>0</v>
      </c>
      <c r="H2663" s="88" t="str" cm="1">
        <f t="array" ref="H2663">_xlfn.IFS(OR(_xlfn.XLOOKUP(A2663,Table1[Tag Number],Table1[Status],"-",0)="Dead",
        _xlfn.XLOOKUP(A2663,Table2[Tag Number],Table2[Status],"-",0)="Dead",
        _xlfn.XLOOKUP(A2663,Table3[Tag Number],Table3[Status],"-",0)="Dead",
        _xlfn.XLOOKUP(A2663,Table4[Tag Number],Table4[Status],"-",0)="Dead"),"Dead",
     OR(_xlfn.XLOOKUP(A2663,Table1[Tag Number],Table1[Status],"-",0)="Alive",
        _xlfn.XLOOKUP(A2663,Table2[Tag Number],Table2[Status],"-",0)="Alive",
        _xlfn.XLOOKUP(A2663,Table3[Tag Number],Table3[Status],"-",0)="Alive",
        _xlfn.XLOOKUP(A2663,Table4[Tag Number],Table4[Status],"-",0)="Alive"),"Alive",
     OR(_xlfn.XLOOKUP(A2663,Table1[Tag Number],Table1[Status],"-",0)="-",
        _xlfn.XLOOKUP(A2663,Table2[Tag Number],Table2[Status],"-",0)="-",
        _xlfn.XLOOKUP(A2663,Table3[Tag Number],Table3[Status],"-",0)="-",
        _xlfn.XLOOKUP(A2663,Table4[Tag Number],Table4[Status],"-",0)="-"),
   "-")</f>
        <v>-</v>
      </c>
      <c r="I2663" s="90"/>
      <c r="J2663" s="94"/>
      <c r="K2663" s="95"/>
      <c r="L2663" s="95"/>
      <c r="M2663" s="95"/>
      <c r="N2663" s="96"/>
      <c r="O2663" s="89"/>
      <c r="R2663" t="b">
        <f t="shared" si="83"/>
        <v>0</v>
      </c>
    </row>
    <row r="2664" spans="1:18" ht="15" thickBot="1" x14ac:dyDescent="0.35">
      <c r="A2664" s="2" t="s">
        <v>3012</v>
      </c>
      <c r="B2664" s="2" t="s">
        <v>1145</v>
      </c>
      <c r="C2664" s="84">
        <f>IF(COUNTIF(Table1[Tag Number], A2664), 1, 0)</f>
        <v>0</v>
      </c>
      <c r="D2664" s="85">
        <f>IF(COUNTIF(Table2[Tag Number], A2664), 1, 0)</f>
        <v>0</v>
      </c>
      <c r="E2664" s="86">
        <f>IF(COUNTIF(Table3[Tag Number], A2664), 1, 0)</f>
        <v>0</v>
      </c>
      <c r="F2664" s="86">
        <f>IF(COUNTIF(Table4[Tag Number], A2664), 1, 0)</f>
        <v>0</v>
      </c>
      <c r="G2664" s="87">
        <f t="shared" si="84"/>
        <v>0</v>
      </c>
      <c r="H2664" s="88" t="str" cm="1">
        <f t="array" ref="H2664">_xlfn.IFS(OR(_xlfn.XLOOKUP(A2664,Table1[Tag Number],Table1[Status],"-",0)="Dead",
        _xlfn.XLOOKUP(A2664,Table2[Tag Number],Table2[Status],"-",0)="Dead",
        _xlfn.XLOOKUP(A2664,Table3[Tag Number],Table3[Status],"-",0)="Dead",
        _xlfn.XLOOKUP(A2664,Table4[Tag Number],Table4[Status],"-",0)="Dead"),"Dead",
     OR(_xlfn.XLOOKUP(A2664,Table1[Tag Number],Table1[Status],"-",0)="Alive",
        _xlfn.XLOOKUP(A2664,Table2[Tag Number],Table2[Status],"-",0)="Alive",
        _xlfn.XLOOKUP(A2664,Table3[Tag Number],Table3[Status],"-",0)="Alive",
        _xlfn.XLOOKUP(A2664,Table4[Tag Number],Table4[Status],"-",0)="Alive"),"Alive",
     OR(_xlfn.XLOOKUP(A2664,Table1[Tag Number],Table1[Status],"-",0)="-",
        _xlfn.XLOOKUP(A2664,Table2[Tag Number],Table2[Status],"-",0)="-",
        _xlfn.XLOOKUP(A2664,Table3[Tag Number],Table3[Status],"-",0)="-",
        _xlfn.XLOOKUP(A2664,Table4[Tag Number],Table4[Status],"-",0)="-"),
   "-")</f>
        <v>-</v>
      </c>
      <c r="I2664" s="90"/>
      <c r="J2664" s="94"/>
      <c r="K2664" s="95"/>
      <c r="L2664" s="95"/>
      <c r="M2664" s="95"/>
      <c r="N2664" s="96"/>
      <c r="O2664" s="89"/>
      <c r="R2664" t="b">
        <f t="shared" si="83"/>
        <v>0</v>
      </c>
    </row>
    <row r="2665" spans="1:18" ht="15" thickBot="1" x14ac:dyDescent="0.35">
      <c r="A2665" s="3" t="s">
        <v>3013</v>
      </c>
      <c r="B2665" s="3" t="s">
        <v>1145</v>
      </c>
      <c r="C2665" s="84">
        <f>IF(COUNTIF(Table1[Tag Number], A2665), 1, 0)</f>
        <v>0</v>
      </c>
      <c r="D2665" s="85">
        <f>IF(COUNTIF(Table2[Tag Number], A2665), 1, 0)</f>
        <v>0</v>
      </c>
      <c r="E2665" s="86">
        <f>IF(COUNTIF(Table3[Tag Number], A2665), 1, 0)</f>
        <v>0</v>
      </c>
      <c r="F2665" s="86">
        <f>IF(COUNTIF(Table4[Tag Number], A2665), 1, 0)</f>
        <v>0</v>
      </c>
      <c r="G2665" s="87">
        <f t="shared" si="84"/>
        <v>0</v>
      </c>
      <c r="H2665" s="88" t="str" cm="1">
        <f t="array" ref="H2665">_xlfn.IFS(OR(_xlfn.XLOOKUP(A2665,Table1[Tag Number],Table1[Status],"-",0)="Dead",
        _xlfn.XLOOKUP(A2665,Table2[Tag Number],Table2[Status],"-",0)="Dead",
        _xlfn.XLOOKUP(A2665,Table3[Tag Number],Table3[Status],"-",0)="Dead",
        _xlfn.XLOOKUP(A2665,Table4[Tag Number],Table4[Status],"-",0)="Dead"),"Dead",
     OR(_xlfn.XLOOKUP(A2665,Table1[Tag Number],Table1[Status],"-",0)="Alive",
        _xlfn.XLOOKUP(A2665,Table2[Tag Number],Table2[Status],"-",0)="Alive",
        _xlfn.XLOOKUP(A2665,Table3[Tag Number],Table3[Status],"-",0)="Alive",
        _xlfn.XLOOKUP(A2665,Table4[Tag Number],Table4[Status],"-",0)="Alive"),"Alive",
     OR(_xlfn.XLOOKUP(A2665,Table1[Tag Number],Table1[Status],"-",0)="-",
        _xlfn.XLOOKUP(A2665,Table2[Tag Number],Table2[Status],"-",0)="-",
        _xlfn.XLOOKUP(A2665,Table3[Tag Number],Table3[Status],"-",0)="-",
        _xlfn.XLOOKUP(A2665,Table4[Tag Number],Table4[Status],"-",0)="-"),
   "-")</f>
        <v>-</v>
      </c>
      <c r="I2665" s="90"/>
      <c r="J2665" s="94"/>
      <c r="K2665" s="95"/>
      <c r="L2665" s="95"/>
      <c r="M2665" s="95"/>
      <c r="N2665" s="96"/>
      <c r="O2665" s="89"/>
      <c r="R2665" t="b">
        <f t="shared" si="83"/>
        <v>0</v>
      </c>
    </row>
    <row r="2666" spans="1:18" ht="15" thickBot="1" x14ac:dyDescent="0.35">
      <c r="A2666" s="2" t="s">
        <v>3014</v>
      </c>
      <c r="B2666" s="2" t="s">
        <v>1145</v>
      </c>
      <c r="C2666" s="84">
        <f>IF(COUNTIF(Table1[Tag Number], A2666), 1, 0)</f>
        <v>0</v>
      </c>
      <c r="D2666" s="85">
        <f>IF(COUNTIF(Table2[Tag Number], A2666), 1, 0)</f>
        <v>0</v>
      </c>
      <c r="E2666" s="86">
        <f>IF(COUNTIF(Table3[Tag Number], A2666), 1, 0)</f>
        <v>0</v>
      </c>
      <c r="F2666" s="86">
        <f>IF(COUNTIF(Table4[Tag Number], A2666), 1, 0)</f>
        <v>0</v>
      </c>
      <c r="G2666" s="87">
        <f t="shared" si="84"/>
        <v>0</v>
      </c>
      <c r="H2666" s="88" t="str" cm="1">
        <f t="array" ref="H2666">_xlfn.IFS(OR(_xlfn.XLOOKUP(A2666,Table1[Tag Number],Table1[Status],"-",0)="Dead",
        _xlfn.XLOOKUP(A2666,Table2[Tag Number],Table2[Status],"-",0)="Dead",
        _xlfn.XLOOKUP(A2666,Table3[Tag Number],Table3[Status],"-",0)="Dead",
        _xlfn.XLOOKUP(A2666,Table4[Tag Number],Table4[Status],"-",0)="Dead"),"Dead",
     OR(_xlfn.XLOOKUP(A2666,Table1[Tag Number],Table1[Status],"-",0)="Alive",
        _xlfn.XLOOKUP(A2666,Table2[Tag Number],Table2[Status],"-",0)="Alive",
        _xlfn.XLOOKUP(A2666,Table3[Tag Number],Table3[Status],"-",0)="Alive",
        _xlfn.XLOOKUP(A2666,Table4[Tag Number],Table4[Status],"-",0)="Alive"),"Alive",
     OR(_xlfn.XLOOKUP(A2666,Table1[Tag Number],Table1[Status],"-",0)="-",
        _xlfn.XLOOKUP(A2666,Table2[Tag Number],Table2[Status],"-",0)="-",
        _xlfn.XLOOKUP(A2666,Table3[Tag Number],Table3[Status],"-",0)="-",
        _xlfn.XLOOKUP(A2666,Table4[Tag Number],Table4[Status],"-",0)="-"),
   "-")</f>
        <v>-</v>
      </c>
      <c r="I2666" s="90"/>
      <c r="J2666" s="94"/>
      <c r="K2666" s="95"/>
      <c r="L2666" s="95"/>
      <c r="M2666" s="95"/>
      <c r="N2666" s="96"/>
      <c r="O2666" s="89"/>
      <c r="R2666" t="b">
        <f t="shared" si="83"/>
        <v>0</v>
      </c>
    </row>
    <row r="2667" spans="1:18" ht="15" thickBot="1" x14ac:dyDescent="0.35">
      <c r="A2667" s="3" t="s">
        <v>3015</v>
      </c>
      <c r="B2667" s="3" t="s">
        <v>1145</v>
      </c>
      <c r="C2667" s="84">
        <f>IF(COUNTIF(Table1[Tag Number], A2667), 1, 0)</f>
        <v>0</v>
      </c>
      <c r="D2667" s="85">
        <f>IF(COUNTIF(Table2[Tag Number], A2667), 1, 0)</f>
        <v>0</v>
      </c>
      <c r="E2667" s="86">
        <f>IF(COUNTIF(Table3[Tag Number], A2667), 1, 0)</f>
        <v>0</v>
      </c>
      <c r="F2667" s="86">
        <f>IF(COUNTIF(Table4[Tag Number], A2667), 1, 0)</f>
        <v>0</v>
      </c>
      <c r="G2667" s="87">
        <f t="shared" si="84"/>
        <v>0</v>
      </c>
      <c r="H2667" s="88" t="str" cm="1">
        <f t="array" ref="H2667">_xlfn.IFS(OR(_xlfn.XLOOKUP(A2667,Table1[Tag Number],Table1[Status],"-",0)="Dead",
        _xlfn.XLOOKUP(A2667,Table2[Tag Number],Table2[Status],"-",0)="Dead",
        _xlfn.XLOOKUP(A2667,Table3[Tag Number],Table3[Status],"-",0)="Dead",
        _xlfn.XLOOKUP(A2667,Table4[Tag Number],Table4[Status],"-",0)="Dead"),"Dead",
     OR(_xlfn.XLOOKUP(A2667,Table1[Tag Number],Table1[Status],"-",0)="Alive",
        _xlfn.XLOOKUP(A2667,Table2[Tag Number],Table2[Status],"-",0)="Alive",
        _xlfn.XLOOKUP(A2667,Table3[Tag Number],Table3[Status],"-",0)="Alive",
        _xlfn.XLOOKUP(A2667,Table4[Tag Number],Table4[Status],"-",0)="Alive"),"Alive",
     OR(_xlfn.XLOOKUP(A2667,Table1[Tag Number],Table1[Status],"-",0)="-",
        _xlfn.XLOOKUP(A2667,Table2[Tag Number],Table2[Status],"-",0)="-",
        _xlfn.XLOOKUP(A2667,Table3[Tag Number],Table3[Status],"-",0)="-",
        _xlfn.XLOOKUP(A2667,Table4[Tag Number],Table4[Status],"-",0)="-"),
   "-")</f>
        <v>-</v>
      </c>
      <c r="I2667" s="90"/>
      <c r="J2667" s="94"/>
      <c r="K2667" s="95"/>
      <c r="L2667" s="95"/>
      <c r="M2667" s="95"/>
      <c r="N2667" s="96"/>
      <c r="O2667" s="89"/>
      <c r="R2667" t="b">
        <f t="shared" si="83"/>
        <v>0</v>
      </c>
    </row>
    <row r="2668" spans="1:18" ht="15" thickBot="1" x14ac:dyDescent="0.35">
      <c r="A2668" s="2" t="s">
        <v>3016</v>
      </c>
      <c r="B2668" s="2" t="s">
        <v>1145</v>
      </c>
      <c r="C2668" s="84">
        <f>IF(COUNTIF(Table1[Tag Number], A2668), 1, 0)</f>
        <v>0</v>
      </c>
      <c r="D2668" s="85">
        <f>IF(COUNTIF(Table2[Tag Number], A2668), 1, 0)</f>
        <v>0</v>
      </c>
      <c r="E2668" s="86">
        <f>IF(COUNTIF(Table3[Tag Number], A2668), 1, 0)</f>
        <v>0</v>
      </c>
      <c r="F2668" s="86">
        <f>IF(COUNTIF(Table4[Tag Number], A2668), 1, 0)</f>
        <v>0</v>
      </c>
      <c r="G2668" s="87">
        <f t="shared" si="84"/>
        <v>0</v>
      </c>
      <c r="H2668" s="88" t="str" cm="1">
        <f t="array" ref="H2668">_xlfn.IFS(OR(_xlfn.XLOOKUP(A2668,Table1[Tag Number],Table1[Status],"-",0)="Dead",
        _xlfn.XLOOKUP(A2668,Table2[Tag Number],Table2[Status],"-",0)="Dead",
        _xlfn.XLOOKUP(A2668,Table3[Tag Number],Table3[Status],"-",0)="Dead",
        _xlfn.XLOOKUP(A2668,Table4[Tag Number],Table4[Status],"-",0)="Dead"),"Dead",
     OR(_xlfn.XLOOKUP(A2668,Table1[Tag Number],Table1[Status],"-",0)="Alive",
        _xlfn.XLOOKUP(A2668,Table2[Tag Number],Table2[Status],"-",0)="Alive",
        _xlfn.XLOOKUP(A2668,Table3[Tag Number],Table3[Status],"-",0)="Alive",
        _xlfn.XLOOKUP(A2668,Table4[Tag Number],Table4[Status],"-",0)="Alive"),"Alive",
     OR(_xlfn.XLOOKUP(A2668,Table1[Tag Number],Table1[Status],"-",0)="-",
        _xlfn.XLOOKUP(A2668,Table2[Tag Number],Table2[Status],"-",0)="-",
        _xlfn.XLOOKUP(A2668,Table3[Tag Number],Table3[Status],"-",0)="-",
        _xlfn.XLOOKUP(A2668,Table4[Tag Number],Table4[Status],"-",0)="-"),
   "-")</f>
        <v>-</v>
      </c>
      <c r="I2668" s="90"/>
      <c r="J2668" s="94"/>
      <c r="K2668" s="95"/>
      <c r="L2668" s="95"/>
      <c r="M2668" s="95"/>
      <c r="N2668" s="96"/>
      <c r="O2668" s="89"/>
      <c r="R2668" t="b">
        <f t="shared" si="83"/>
        <v>0</v>
      </c>
    </row>
    <row r="2669" spans="1:18" ht="15" thickBot="1" x14ac:dyDescent="0.35">
      <c r="A2669" s="3" t="s">
        <v>310</v>
      </c>
      <c r="B2669" s="3" t="s">
        <v>1145</v>
      </c>
      <c r="C2669" s="84">
        <f>IF(COUNTIF(Table1[Tag Number], A2669), 1, 0)</f>
        <v>0</v>
      </c>
      <c r="D2669" s="85">
        <f>IF(COUNTIF(Table2[Tag Number], A2669), 1, 0)</f>
        <v>1</v>
      </c>
      <c r="E2669" s="86">
        <f>IF(COUNTIF(Table3[Tag Number], A2669), 1, 0)</f>
        <v>0</v>
      </c>
      <c r="F2669" s="86">
        <f>IF(COUNTIF(Table4[Tag Number], A2669), 1, 0)</f>
        <v>0</v>
      </c>
      <c r="G2669" s="87">
        <f t="shared" si="84"/>
        <v>1</v>
      </c>
      <c r="H2669" s="88" t="str" cm="1">
        <f t="array" ref="H2669">_xlfn.IFS(OR(_xlfn.XLOOKUP(A2669,Table1[Tag Number],Table1[Status],"-",0)="Dead",
        _xlfn.XLOOKUP(A2669,Table2[Tag Number],Table2[Status],"-",0)="Dead",
        _xlfn.XLOOKUP(A2669,Table3[Tag Number],Table3[Status],"-",0)="Dead",
        _xlfn.XLOOKUP(A2669,Table4[Tag Number],Table4[Status],"-",0)="Dead"),"Dead",
     OR(_xlfn.XLOOKUP(A2669,Table1[Tag Number],Table1[Status],"-",0)="Alive",
        _xlfn.XLOOKUP(A2669,Table2[Tag Number],Table2[Status],"-",0)="Alive",
        _xlfn.XLOOKUP(A2669,Table3[Tag Number],Table3[Status],"-",0)="Alive",
        _xlfn.XLOOKUP(A2669,Table4[Tag Number],Table4[Status],"-",0)="Alive"),"Alive",
     OR(_xlfn.XLOOKUP(A2669,Table1[Tag Number],Table1[Status],"-",0)="-",
        _xlfn.XLOOKUP(A2669,Table2[Tag Number],Table2[Status],"-",0)="-",
        _xlfn.XLOOKUP(A2669,Table3[Tag Number],Table3[Status],"-",0)="-",
        _xlfn.XLOOKUP(A2669,Table4[Tag Number],Table4[Status],"-",0)="-"),
   "-")</f>
        <v>Alive</v>
      </c>
      <c r="I2669" s="90"/>
      <c r="J2669" s="94"/>
      <c r="K2669" s="95"/>
      <c r="L2669" s="95"/>
      <c r="M2669" s="95"/>
      <c r="N2669" s="96"/>
      <c r="O2669" s="89"/>
      <c r="R2669" t="b">
        <f t="shared" si="83"/>
        <v>0</v>
      </c>
    </row>
    <row r="2670" spans="1:18" ht="15" thickBot="1" x14ac:dyDescent="0.35">
      <c r="A2670" s="2" t="s">
        <v>3017</v>
      </c>
      <c r="B2670" s="2" t="s">
        <v>1145</v>
      </c>
      <c r="C2670" s="84">
        <f>IF(COUNTIF(Table1[Tag Number], A2670), 1, 0)</f>
        <v>0</v>
      </c>
      <c r="D2670" s="85">
        <f>IF(COUNTIF(Table2[Tag Number], A2670), 1, 0)</f>
        <v>0</v>
      </c>
      <c r="E2670" s="86">
        <f>IF(COUNTIF(Table3[Tag Number], A2670), 1, 0)</f>
        <v>0</v>
      </c>
      <c r="F2670" s="86">
        <f>IF(COUNTIF(Table4[Tag Number], A2670), 1, 0)</f>
        <v>0</v>
      </c>
      <c r="G2670" s="87">
        <f t="shared" si="84"/>
        <v>0</v>
      </c>
      <c r="H2670" s="88" t="str" cm="1">
        <f t="array" ref="H2670">_xlfn.IFS(OR(_xlfn.XLOOKUP(A2670,Table1[Tag Number],Table1[Status],"-",0)="Dead",
        _xlfn.XLOOKUP(A2670,Table2[Tag Number],Table2[Status],"-",0)="Dead",
        _xlfn.XLOOKUP(A2670,Table3[Tag Number],Table3[Status],"-",0)="Dead",
        _xlfn.XLOOKUP(A2670,Table4[Tag Number],Table4[Status],"-",0)="Dead"),"Dead",
     OR(_xlfn.XLOOKUP(A2670,Table1[Tag Number],Table1[Status],"-",0)="Alive",
        _xlfn.XLOOKUP(A2670,Table2[Tag Number],Table2[Status],"-",0)="Alive",
        _xlfn.XLOOKUP(A2670,Table3[Tag Number],Table3[Status],"-",0)="Alive",
        _xlfn.XLOOKUP(A2670,Table4[Tag Number],Table4[Status],"-",0)="Alive"),"Alive",
     OR(_xlfn.XLOOKUP(A2670,Table1[Tag Number],Table1[Status],"-",0)="-",
        _xlfn.XLOOKUP(A2670,Table2[Tag Number],Table2[Status],"-",0)="-",
        _xlfn.XLOOKUP(A2670,Table3[Tag Number],Table3[Status],"-",0)="-",
        _xlfn.XLOOKUP(A2670,Table4[Tag Number],Table4[Status],"-",0)="-"),
   "-")</f>
        <v>-</v>
      </c>
      <c r="I2670" s="90"/>
      <c r="J2670" s="94"/>
      <c r="K2670" s="95"/>
      <c r="L2670" s="95"/>
      <c r="M2670" s="95"/>
      <c r="N2670" s="96"/>
      <c r="O2670" s="89"/>
      <c r="R2670" t="b">
        <f t="shared" si="83"/>
        <v>0</v>
      </c>
    </row>
    <row r="2671" spans="1:18" ht="15" thickBot="1" x14ac:dyDescent="0.35">
      <c r="A2671" s="3" t="s">
        <v>3018</v>
      </c>
      <c r="B2671" s="3" t="s">
        <v>1145</v>
      </c>
      <c r="C2671" s="84">
        <f>IF(COUNTIF(Table1[Tag Number], A2671), 1, 0)</f>
        <v>0</v>
      </c>
      <c r="D2671" s="85">
        <f>IF(COUNTIF(Table2[Tag Number], A2671), 1, 0)</f>
        <v>0</v>
      </c>
      <c r="E2671" s="86">
        <f>IF(COUNTIF(Table3[Tag Number], A2671), 1, 0)</f>
        <v>0</v>
      </c>
      <c r="F2671" s="86">
        <f>IF(COUNTIF(Table4[Tag Number], A2671), 1, 0)</f>
        <v>0</v>
      </c>
      <c r="G2671" s="87">
        <f t="shared" si="84"/>
        <v>0</v>
      </c>
      <c r="H2671" s="88" t="str" cm="1">
        <f t="array" ref="H2671">_xlfn.IFS(OR(_xlfn.XLOOKUP(A2671,Table1[Tag Number],Table1[Status],"-",0)="Dead",
        _xlfn.XLOOKUP(A2671,Table2[Tag Number],Table2[Status],"-",0)="Dead",
        _xlfn.XLOOKUP(A2671,Table3[Tag Number],Table3[Status],"-",0)="Dead",
        _xlfn.XLOOKUP(A2671,Table4[Tag Number],Table4[Status],"-",0)="Dead"),"Dead",
     OR(_xlfn.XLOOKUP(A2671,Table1[Tag Number],Table1[Status],"-",0)="Alive",
        _xlfn.XLOOKUP(A2671,Table2[Tag Number],Table2[Status],"-",0)="Alive",
        _xlfn.XLOOKUP(A2671,Table3[Tag Number],Table3[Status],"-",0)="Alive",
        _xlfn.XLOOKUP(A2671,Table4[Tag Number],Table4[Status],"-",0)="Alive"),"Alive",
     OR(_xlfn.XLOOKUP(A2671,Table1[Tag Number],Table1[Status],"-",0)="-",
        _xlfn.XLOOKUP(A2671,Table2[Tag Number],Table2[Status],"-",0)="-",
        _xlfn.XLOOKUP(A2671,Table3[Tag Number],Table3[Status],"-",0)="-",
        _xlfn.XLOOKUP(A2671,Table4[Tag Number],Table4[Status],"-",0)="-"),
   "-")</f>
        <v>-</v>
      </c>
      <c r="I2671" s="90"/>
      <c r="J2671" s="94"/>
      <c r="K2671" s="95"/>
      <c r="L2671" s="95"/>
      <c r="M2671" s="95"/>
      <c r="N2671" s="96"/>
      <c r="O2671" s="89"/>
      <c r="R2671" t="b">
        <f t="shared" si="83"/>
        <v>0</v>
      </c>
    </row>
    <row r="2672" spans="1:18" ht="15" thickBot="1" x14ac:dyDescent="0.35">
      <c r="A2672" s="2" t="s">
        <v>3019</v>
      </c>
      <c r="B2672" s="2" t="s">
        <v>1145</v>
      </c>
      <c r="C2672" s="84">
        <f>IF(COUNTIF(Table1[Tag Number], A2672), 1, 0)</f>
        <v>0</v>
      </c>
      <c r="D2672" s="85">
        <f>IF(COUNTIF(Table2[Tag Number], A2672), 1, 0)</f>
        <v>0</v>
      </c>
      <c r="E2672" s="86">
        <f>IF(COUNTIF(Table3[Tag Number], A2672), 1, 0)</f>
        <v>0</v>
      </c>
      <c r="F2672" s="86">
        <f>IF(COUNTIF(Table4[Tag Number], A2672), 1, 0)</f>
        <v>0</v>
      </c>
      <c r="G2672" s="87">
        <f t="shared" si="84"/>
        <v>0</v>
      </c>
      <c r="H2672" s="88" t="str" cm="1">
        <f t="array" ref="H2672">_xlfn.IFS(OR(_xlfn.XLOOKUP(A2672,Table1[Tag Number],Table1[Status],"-",0)="Dead",
        _xlfn.XLOOKUP(A2672,Table2[Tag Number],Table2[Status],"-",0)="Dead",
        _xlfn.XLOOKUP(A2672,Table3[Tag Number],Table3[Status],"-",0)="Dead",
        _xlfn.XLOOKUP(A2672,Table4[Tag Number],Table4[Status],"-",0)="Dead"),"Dead",
     OR(_xlfn.XLOOKUP(A2672,Table1[Tag Number],Table1[Status],"-",0)="Alive",
        _xlfn.XLOOKUP(A2672,Table2[Tag Number],Table2[Status],"-",0)="Alive",
        _xlfn.XLOOKUP(A2672,Table3[Tag Number],Table3[Status],"-",0)="Alive",
        _xlfn.XLOOKUP(A2672,Table4[Tag Number],Table4[Status],"-",0)="Alive"),"Alive",
     OR(_xlfn.XLOOKUP(A2672,Table1[Tag Number],Table1[Status],"-",0)="-",
        _xlfn.XLOOKUP(A2672,Table2[Tag Number],Table2[Status],"-",0)="-",
        _xlfn.XLOOKUP(A2672,Table3[Tag Number],Table3[Status],"-",0)="-",
        _xlfn.XLOOKUP(A2672,Table4[Tag Number],Table4[Status],"-",0)="-"),
   "-")</f>
        <v>-</v>
      </c>
      <c r="I2672" s="90"/>
      <c r="J2672" s="94"/>
      <c r="K2672" s="95"/>
      <c r="L2672" s="95"/>
      <c r="M2672" s="95"/>
      <c r="N2672" s="96"/>
      <c r="O2672" s="89"/>
      <c r="R2672" t="b">
        <f t="shared" si="83"/>
        <v>0</v>
      </c>
    </row>
    <row r="2673" spans="1:18" ht="15" thickBot="1" x14ac:dyDescent="0.35">
      <c r="A2673" s="3" t="s">
        <v>3020</v>
      </c>
      <c r="B2673" s="3" t="s">
        <v>1145</v>
      </c>
      <c r="C2673" s="84">
        <f>IF(COUNTIF(Table1[Tag Number], A2673), 1, 0)</f>
        <v>0</v>
      </c>
      <c r="D2673" s="85">
        <f>IF(COUNTIF(Table2[Tag Number], A2673), 1, 0)</f>
        <v>0</v>
      </c>
      <c r="E2673" s="86">
        <f>IF(COUNTIF(Table3[Tag Number], A2673), 1, 0)</f>
        <v>0</v>
      </c>
      <c r="F2673" s="86">
        <f>IF(COUNTIF(Table4[Tag Number], A2673), 1, 0)</f>
        <v>0</v>
      </c>
      <c r="G2673" s="87">
        <f t="shared" si="84"/>
        <v>0</v>
      </c>
      <c r="H2673" s="88" t="str" cm="1">
        <f t="array" ref="H2673">_xlfn.IFS(OR(_xlfn.XLOOKUP(A2673,Table1[Tag Number],Table1[Status],"-",0)="Dead",
        _xlfn.XLOOKUP(A2673,Table2[Tag Number],Table2[Status],"-",0)="Dead",
        _xlfn.XLOOKUP(A2673,Table3[Tag Number],Table3[Status],"-",0)="Dead",
        _xlfn.XLOOKUP(A2673,Table4[Tag Number],Table4[Status],"-",0)="Dead"),"Dead",
     OR(_xlfn.XLOOKUP(A2673,Table1[Tag Number],Table1[Status],"-",0)="Alive",
        _xlfn.XLOOKUP(A2673,Table2[Tag Number],Table2[Status],"-",0)="Alive",
        _xlfn.XLOOKUP(A2673,Table3[Tag Number],Table3[Status],"-",0)="Alive",
        _xlfn.XLOOKUP(A2673,Table4[Tag Number],Table4[Status],"-",0)="Alive"),"Alive",
     OR(_xlfn.XLOOKUP(A2673,Table1[Tag Number],Table1[Status],"-",0)="-",
        _xlfn.XLOOKUP(A2673,Table2[Tag Number],Table2[Status],"-",0)="-",
        _xlfn.XLOOKUP(A2673,Table3[Tag Number],Table3[Status],"-",0)="-",
        _xlfn.XLOOKUP(A2673,Table4[Tag Number],Table4[Status],"-",0)="-"),
   "-")</f>
        <v>-</v>
      </c>
      <c r="I2673" s="90"/>
      <c r="J2673" s="94"/>
      <c r="K2673" s="95"/>
      <c r="L2673" s="95"/>
      <c r="M2673" s="95"/>
      <c r="N2673" s="96"/>
      <c r="O2673" s="89"/>
      <c r="R2673" t="b">
        <f t="shared" si="83"/>
        <v>0</v>
      </c>
    </row>
    <row r="2674" spans="1:18" ht="15" thickBot="1" x14ac:dyDescent="0.35">
      <c r="A2674" s="2" t="s">
        <v>3021</v>
      </c>
      <c r="B2674" s="2" t="s">
        <v>1145</v>
      </c>
      <c r="C2674" s="84">
        <f>IF(COUNTIF(Table1[Tag Number], A2674), 1, 0)</f>
        <v>0</v>
      </c>
      <c r="D2674" s="85">
        <f>IF(COUNTIF(Table2[Tag Number], A2674), 1, 0)</f>
        <v>0</v>
      </c>
      <c r="E2674" s="86">
        <f>IF(COUNTIF(Table3[Tag Number], A2674), 1, 0)</f>
        <v>0</v>
      </c>
      <c r="F2674" s="86">
        <f>IF(COUNTIF(Table4[Tag Number], A2674), 1, 0)</f>
        <v>0</v>
      </c>
      <c r="G2674" s="87">
        <f t="shared" si="84"/>
        <v>0</v>
      </c>
      <c r="H2674" s="88" t="str" cm="1">
        <f t="array" ref="H2674">_xlfn.IFS(OR(_xlfn.XLOOKUP(A2674,Table1[Tag Number],Table1[Status],"-",0)="Dead",
        _xlfn.XLOOKUP(A2674,Table2[Tag Number],Table2[Status],"-",0)="Dead",
        _xlfn.XLOOKUP(A2674,Table3[Tag Number],Table3[Status],"-",0)="Dead",
        _xlfn.XLOOKUP(A2674,Table4[Tag Number],Table4[Status],"-",0)="Dead"),"Dead",
     OR(_xlfn.XLOOKUP(A2674,Table1[Tag Number],Table1[Status],"-",0)="Alive",
        _xlfn.XLOOKUP(A2674,Table2[Tag Number],Table2[Status],"-",0)="Alive",
        _xlfn.XLOOKUP(A2674,Table3[Tag Number],Table3[Status],"-",0)="Alive",
        _xlfn.XLOOKUP(A2674,Table4[Tag Number],Table4[Status],"-",0)="Alive"),"Alive",
     OR(_xlfn.XLOOKUP(A2674,Table1[Tag Number],Table1[Status],"-",0)="-",
        _xlfn.XLOOKUP(A2674,Table2[Tag Number],Table2[Status],"-",0)="-",
        _xlfn.XLOOKUP(A2674,Table3[Tag Number],Table3[Status],"-",0)="-",
        _xlfn.XLOOKUP(A2674,Table4[Tag Number],Table4[Status],"-",0)="-"),
   "-")</f>
        <v>-</v>
      </c>
      <c r="I2674" s="90"/>
      <c r="J2674" s="94"/>
      <c r="K2674" s="95"/>
      <c r="L2674" s="95"/>
      <c r="M2674" s="95"/>
      <c r="N2674" s="96"/>
      <c r="O2674" s="89"/>
      <c r="R2674" t="b">
        <f t="shared" si="83"/>
        <v>0</v>
      </c>
    </row>
    <row r="2675" spans="1:18" ht="15" thickBot="1" x14ac:dyDescent="0.35">
      <c r="A2675" s="3" t="s">
        <v>3022</v>
      </c>
      <c r="B2675" s="3" t="s">
        <v>1145</v>
      </c>
      <c r="C2675" s="84">
        <f>IF(COUNTIF(Table1[Tag Number], A2675), 1, 0)</f>
        <v>0</v>
      </c>
      <c r="D2675" s="85">
        <f>IF(COUNTIF(Table2[Tag Number], A2675), 1, 0)</f>
        <v>0</v>
      </c>
      <c r="E2675" s="86">
        <f>IF(COUNTIF(Table3[Tag Number], A2675), 1, 0)</f>
        <v>0</v>
      </c>
      <c r="F2675" s="86">
        <f>IF(COUNTIF(Table4[Tag Number], A2675), 1, 0)</f>
        <v>0</v>
      </c>
      <c r="G2675" s="87">
        <f t="shared" si="84"/>
        <v>0</v>
      </c>
      <c r="H2675" s="88" t="str" cm="1">
        <f t="array" ref="H2675">_xlfn.IFS(OR(_xlfn.XLOOKUP(A2675,Table1[Tag Number],Table1[Status],"-",0)="Dead",
        _xlfn.XLOOKUP(A2675,Table2[Tag Number],Table2[Status],"-",0)="Dead",
        _xlfn.XLOOKUP(A2675,Table3[Tag Number],Table3[Status],"-",0)="Dead",
        _xlfn.XLOOKUP(A2675,Table4[Tag Number],Table4[Status],"-",0)="Dead"),"Dead",
     OR(_xlfn.XLOOKUP(A2675,Table1[Tag Number],Table1[Status],"-",0)="Alive",
        _xlfn.XLOOKUP(A2675,Table2[Tag Number],Table2[Status],"-",0)="Alive",
        _xlfn.XLOOKUP(A2675,Table3[Tag Number],Table3[Status],"-",0)="Alive",
        _xlfn.XLOOKUP(A2675,Table4[Tag Number],Table4[Status],"-",0)="Alive"),"Alive",
     OR(_xlfn.XLOOKUP(A2675,Table1[Tag Number],Table1[Status],"-",0)="-",
        _xlfn.XLOOKUP(A2675,Table2[Tag Number],Table2[Status],"-",0)="-",
        _xlfn.XLOOKUP(A2675,Table3[Tag Number],Table3[Status],"-",0)="-",
        _xlfn.XLOOKUP(A2675,Table4[Tag Number],Table4[Status],"-",0)="-"),
   "-")</f>
        <v>-</v>
      </c>
      <c r="I2675" s="90"/>
      <c r="J2675" s="94"/>
      <c r="K2675" s="95"/>
      <c r="L2675" s="95"/>
      <c r="M2675" s="95"/>
      <c r="N2675" s="96"/>
      <c r="O2675" s="89"/>
      <c r="R2675" t="b">
        <f t="shared" si="83"/>
        <v>0</v>
      </c>
    </row>
    <row r="2676" spans="1:18" ht="15" thickBot="1" x14ac:dyDescent="0.35">
      <c r="A2676" s="2" t="s">
        <v>3023</v>
      </c>
      <c r="B2676" s="2" t="s">
        <v>1145</v>
      </c>
      <c r="C2676" s="84">
        <f>IF(COUNTIF(Table1[Tag Number], A2676), 1, 0)</f>
        <v>0</v>
      </c>
      <c r="D2676" s="85">
        <f>IF(COUNTIF(Table2[Tag Number], A2676), 1, 0)</f>
        <v>0</v>
      </c>
      <c r="E2676" s="86">
        <f>IF(COUNTIF(Table3[Tag Number], A2676), 1, 0)</f>
        <v>0</v>
      </c>
      <c r="F2676" s="86">
        <f>IF(COUNTIF(Table4[Tag Number], A2676), 1, 0)</f>
        <v>0</v>
      </c>
      <c r="G2676" s="87">
        <f t="shared" si="84"/>
        <v>0</v>
      </c>
      <c r="H2676" s="88" t="str" cm="1">
        <f t="array" ref="H2676">_xlfn.IFS(OR(_xlfn.XLOOKUP(A2676,Table1[Tag Number],Table1[Status],"-",0)="Dead",
        _xlfn.XLOOKUP(A2676,Table2[Tag Number],Table2[Status],"-",0)="Dead",
        _xlfn.XLOOKUP(A2676,Table3[Tag Number],Table3[Status],"-",0)="Dead",
        _xlfn.XLOOKUP(A2676,Table4[Tag Number],Table4[Status],"-",0)="Dead"),"Dead",
     OR(_xlfn.XLOOKUP(A2676,Table1[Tag Number],Table1[Status],"-",0)="Alive",
        _xlfn.XLOOKUP(A2676,Table2[Tag Number],Table2[Status],"-",0)="Alive",
        _xlfn.XLOOKUP(A2676,Table3[Tag Number],Table3[Status],"-",0)="Alive",
        _xlfn.XLOOKUP(A2676,Table4[Tag Number],Table4[Status],"-",0)="Alive"),"Alive",
     OR(_xlfn.XLOOKUP(A2676,Table1[Tag Number],Table1[Status],"-",0)="-",
        _xlfn.XLOOKUP(A2676,Table2[Tag Number],Table2[Status],"-",0)="-",
        _xlfn.XLOOKUP(A2676,Table3[Tag Number],Table3[Status],"-",0)="-",
        _xlfn.XLOOKUP(A2676,Table4[Tag Number],Table4[Status],"-",0)="-"),
   "-")</f>
        <v>-</v>
      </c>
      <c r="I2676" s="90"/>
      <c r="J2676" s="94"/>
      <c r="K2676" s="95"/>
      <c r="L2676" s="95"/>
      <c r="M2676" s="95"/>
      <c r="N2676" s="96"/>
      <c r="O2676" s="89"/>
      <c r="R2676" t="b">
        <f t="shared" si="83"/>
        <v>0</v>
      </c>
    </row>
    <row r="2677" spans="1:18" ht="15" thickBot="1" x14ac:dyDescent="0.35">
      <c r="A2677" s="3" t="s">
        <v>3024</v>
      </c>
      <c r="B2677" s="3" t="s">
        <v>1145</v>
      </c>
      <c r="C2677" s="84">
        <f>IF(COUNTIF(Table1[Tag Number], A2677), 1, 0)</f>
        <v>0</v>
      </c>
      <c r="D2677" s="85">
        <f>IF(COUNTIF(Table2[Tag Number], A2677), 1, 0)</f>
        <v>0</v>
      </c>
      <c r="E2677" s="86">
        <f>IF(COUNTIF(Table3[Tag Number], A2677), 1, 0)</f>
        <v>0</v>
      </c>
      <c r="F2677" s="86">
        <f>IF(COUNTIF(Table4[Tag Number], A2677), 1, 0)</f>
        <v>0</v>
      </c>
      <c r="G2677" s="87">
        <f t="shared" si="84"/>
        <v>0</v>
      </c>
      <c r="H2677" s="88" t="str" cm="1">
        <f t="array" ref="H2677">_xlfn.IFS(OR(_xlfn.XLOOKUP(A2677,Table1[Tag Number],Table1[Status],"-",0)="Dead",
        _xlfn.XLOOKUP(A2677,Table2[Tag Number],Table2[Status],"-",0)="Dead",
        _xlfn.XLOOKUP(A2677,Table3[Tag Number],Table3[Status],"-",0)="Dead",
        _xlfn.XLOOKUP(A2677,Table4[Tag Number],Table4[Status],"-",0)="Dead"),"Dead",
     OR(_xlfn.XLOOKUP(A2677,Table1[Tag Number],Table1[Status],"-",0)="Alive",
        _xlfn.XLOOKUP(A2677,Table2[Tag Number],Table2[Status],"-",0)="Alive",
        _xlfn.XLOOKUP(A2677,Table3[Tag Number],Table3[Status],"-",0)="Alive",
        _xlfn.XLOOKUP(A2677,Table4[Tag Number],Table4[Status],"-",0)="Alive"),"Alive",
     OR(_xlfn.XLOOKUP(A2677,Table1[Tag Number],Table1[Status],"-",0)="-",
        _xlfn.XLOOKUP(A2677,Table2[Tag Number],Table2[Status],"-",0)="-",
        _xlfn.XLOOKUP(A2677,Table3[Tag Number],Table3[Status],"-",0)="-",
        _xlfn.XLOOKUP(A2677,Table4[Tag Number],Table4[Status],"-",0)="-"),
   "-")</f>
        <v>-</v>
      </c>
      <c r="I2677" s="90"/>
      <c r="J2677" s="94"/>
      <c r="K2677" s="95"/>
      <c r="L2677" s="95"/>
      <c r="M2677" s="95"/>
      <c r="N2677" s="96"/>
      <c r="O2677" s="89"/>
      <c r="R2677" t="b">
        <f t="shared" si="83"/>
        <v>0</v>
      </c>
    </row>
    <row r="2678" spans="1:18" ht="15" thickBot="1" x14ac:dyDescent="0.35">
      <c r="A2678" s="2" t="s">
        <v>3025</v>
      </c>
      <c r="B2678" s="2" t="s">
        <v>1145</v>
      </c>
      <c r="C2678" s="84">
        <f>IF(COUNTIF(Table1[Tag Number], A2678), 1, 0)</f>
        <v>0</v>
      </c>
      <c r="D2678" s="85">
        <f>IF(COUNTIF(Table2[Tag Number], A2678), 1, 0)</f>
        <v>0</v>
      </c>
      <c r="E2678" s="86">
        <f>IF(COUNTIF(Table3[Tag Number], A2678), 1, 0)</f>
        <v>0</v>
      </c>
      <c r="F2678" s="86">
        <f>IF(COUNTIF(Table4[Tag Number], A2678), 1, 0)</f>
        <v>0</v>
      </c>
      <c r="G2678" s="87">
        <f t="shared" si="84"/>
        <v>0</v>
      </c>
      <c r="H2678" s="88" t="str" cm="1">
        <f t="array" ref="H2678">_xlfn.IFS(OR(_xlfn.XLOOKUP(A2678,Table1[Tag Number],Table1[Status],"-",0)="Dead",
        _xlfn.XLOOKUP(A2678,Table2[Tag Number],Table2[Status],"-",0)="Dead",
        _xlfn.XLOOKUP(A2678,Table3[Tag Number],Table3[Status],"-",0)="Dead",
        _xlfn.XLOOKUP(A2678,Table4[Tag Number],Table4[Status],"-",0)="Dead"),"Dead",
     OR(_xlfn.XLOOKUP(A2678,Table1[Tag Number],Table1[Status],"-",0)="Alive",
        _xlfn.XLOOKUP(A2678,Table2[Tag Number],Table2[Status],"-",0)="Alive",
        _xlfn.XLOOKUP(A2678,Table3[Tag Number],Table3[Status],"-",0)="Alive",
        _xlfn.XLOOKUP(A2678,Table4[Tag Number],Table4[Status],"-",0)="Alive"),"Alive",
     OR(_xlfn.XLOOKUP(A2678,Table1[Tag Number],Table1[Status],"-",0)="-",
        _xlfn.XLOOKUP(A2678,Table2[Tag Number],Table2[Status],"-",0)="-",
        _xlfn.XLOOKUP(A2678,Table3[Tag Number],Table3[Status],"-",0)="-",
        _xlfn.XLOOKUP(A2678,Table4[Tag Number],Table4[Status],"-",0)="-"),
   "-")</f>
        <v>-</v>
      </c>
      <c r="I2678" s="90"/>
      <c r="J2678" s="94"/>
      <c r="K2678" s="95"/>
      <c r="L2678" s="95"/>
      <c r="M2678" s="95"/>
      <c r="N2678" s="96"/>
      <c r="O2678" s="89"/>
      <c r="R2678" t="b">
        <f t="shared" si="83"/>
        <v>0</v>
      </c>
    </row>
    <row r="2679" spans="1:18" ht="15" thickBot="1" x14ac:dyDescent="0.35">
      <c r="A2679" s="3" t="s">
        <v>3026</v>
      </c>
      <c r="B2679" s="3" t="s">
        <v>1145</v>
      </c>
      <c r="C2679" s="84">
        <f>IF(COUNTIF(Table1[Tag Number], A2679), 1, 0)</f>
        <v>0</v>
      </c>
      <c r="D2679" s="85">
        <f>IF(COUNTIF(Table2[Tag Number], A2679), 1, 0)</f>
        <v>0</v>
      </c>
      <c r="E2679" s="86">
        <f>IF(COUNTIF(Table3[Tag Number], A2679), 1, 0)</f>
        <v>0</v>
      </c>
      <c r="F2679" s="86">
        <f>IF(COUNTIF(Table4[Tag Number], A2679), 1, 0)</f>
        <v>0</v>
      </c>
      <c r="G2679" s="87">
        <f t="shared" si="84"/>
        <v>0</v>
      </c>
      <c r="H2679" s="88" t="str" cm="1">
        <f t="array" ref="H2679">_xlfn.IFS(OR(_xlfn.XLOOKUP(A2679,Table1[Tag Number],Table1[Status],"-",0)="Dead",
        _xlfn.XLOOKUP(A2679,Table2[Tag Number],Table2[Status],"-",0)="Dead",
        _xlfn.XLOOKUP(A2679,Table3[Tag Number],Table3[Status],"-",0)="Dead",
        _xlfn.XLOOKUP(A2679,Table4[Tag Number],Table4[Status],"-",0)="Dead"),"Dead",
     OR(_xlfn.XLOOKUP(A2679,Table1[Tag Number],Table1[Status],"-",0)="Alive",
        _xlfn.XLOOKUP(A2679,Table2[Tag Number],Table2[Status],"-",0)="Alive",
        _xlfn.XLOOKUP(A2679,Table3[Tag Number],Table3[Status],"-",0)="Alive",
        _xlfn.XLOOKUP(A2679,Table4[Tag Number],Table4[Status],"-",0)="Alive"),"Alive",
     OR(_xlfn.XLOOKUP(A2679,Table1[Tag Number],Table1[Status],"-",0)="-",
        _xlfn.XLOOKUP(A2679,Table2[Tag Number],Table2[Status],"-",0)="-",
        _xlfn.XLOOKUP(A2679,Table3[Tag Number],Table3[Status],"-",0)="-",
        _xlfn.XLOOKUP(A2679,Table4[Tag Number],Table4[Status],"-",0)="-"),
   "-")</f>
        <v>-</v>
      </c>
      <c r="I2679" s="90"/>
      <c r="J2679" s="94"/>
      <c r="K2679" s="95"/>
      <c r="L2679" s="95"/>
      <c r="M2679" s="95"/>
      <c r="N2679" s="96"/>
      <c r="O2679" s="89"/>
      <c r="R2679" t="b">
        <f t="shared" si="83"/>
        <v>0</v>
      </c>
    </row>
    <row r="2680" spans="1:18" ht="15" thickBot="1" x14ac:dyDescent="0.35">
      <c r="A2680" s="2" t="s">
        <v>3027</v>
      </c>
      <c r="B2680" s="2" t="s">
        <v>1145</v>
      </c>
      <c r="C2680" s="84">
        <f>IF(COUNTIF(Table1[Tag Number], A2680), 1, 0)</f>
        <v>0</v>
      </c>
      <c r="D2680" s="85">
        <f>IF(COUNTIF(Table2[Tag Number], A2680), 1, 0)</f>
        <v>0</v>
      </c>
      <c r="E2680" s="86">
        <f>IF(COUNTIF(Table3[Tag Number], A2680), 1, 0)</f>
        <v>0</v>
      </c>
      <c r="F2680" s="86">
        <f>IF(COUNTIF(Table4[Tag Number], A2680), 1, 0)</f>
        <v>0</v>
      </c>
      <c r="G2680" s="87">
        <f t="shared" si="84"/>
        <v>0</v>
      </c>
      <c r="H2680" s="88" t="str" cm="1">
        <f t="array" ref="H2680">_xlfn.IFS(OR(_xlfn.XLOOKUP(A2680,Table1[Tag Number],Table1[Status],"-",0)="Dead",
        _xlfn.XLOOKUP(A2680,Table2[Tag Number],Table2[Status],"-",0)="Dead",
        _xlfn.XLOOKUP(A2680,Table3[Tag Number],Table3[Status],"-",0)="Dead",
        _xlfn.XLOOKUP(A2680,Table4[Tag Number],Table4[Status],"-",0)="Dead"),"Dead",
     OR(_xlfn.XLOOKUP(A2680,Table1[Tag Number],Table1[Status],"-",0)="Alive",
        _xlfn.XLOOKUP(A2680,Table2[Tag Number],Table2[Status],"-",0)="Alive",
        _xlfn.XLOOKUP(A2680,Table3[Tag Number],Table3[Status],"-",0)="Alive",
        _xlfn.XLOOKUP(A2680,Table4[Tag Number],Table4[Status],"-",0)="Alive"),"Alive",
     OR(_xlfn.XLOOKUP(A2680,Table1[Tag Number],Table1[Status],"-",0)="-",
        _xlfn.XLOOKUP(A2680,Table2[Tag Number],Table2[Status],"-",0)="-",
        _xlfn.XLOOKUP(A2680,Table3[Tag Number],Table3[Status],"-",0)="-",
        _xlfn.XLOOKUP(A2680,Table4[Tag Number],Table4[Status],"-",0)="-"),
   "-")</f>
        <v>-</v>
      </c>
      <c r="I2680" s="90"/>
      <c r="J2680" s="94"/>
      <c r="K2680" s="95"/>
      <c r="L2680" s="95"/>
      <c r="M2680" s="95"/>
      <c r="N2680" s="96"/>
      <c r="O2680" s="89"/>
      <c r="R2680" t="b">
        <f t="shared" si="83"/>
        <v>0</v>
      </c>
    </row>
    <row r="2681" spans="1:18" ht="15" thickBot="1" x14ac:dyDescent="0.35">
      <c r="A2681" s="3" t="s">
        <v>3028</v>
      </c>
      <c r="B2681" s="3" t="s">
        <v>1145</v>
      </c>
      <c r="C2681" s="84">
        <f>IF(COUNTIF(Table1[Tag Number], A2681), 1, 0)</f>
        <v>0</v>
      </c>
      <c r="D2681" s="85">
        <f>IF(COUNTIF(Table2[Tag Number], A2681), 1, 0)</f>
        <v>0</v>
      </c>
      <c r="E2681" s="86">
        <f>IF(COUNTIF(Table3[Tag Number], A2681), 1, 0)</f>
        <v>0</v>
      </c>
      <c r="F2681" s="86">
        <f>IF(COUNTIF(Table4[Tag Number], A2681), 1, 0)</f>
        <v>0</v>
      </c>
      <c r="G2681" s="87">
        <f t="shared" si="84"/>
        <v>0</v>
      </c>
      <c r="H2681" s="88" t="str" cm="1">
        <f t="array" ref="H2681">_xlfn.IFS(OR(_xlfn.XLOOKUP(A2681,Table1[Tag Number],Table1[Status],"-",0)="Dead",
        _xlfn.XLOOKUP(A2681,Table2[Tag Number],Table2[Status],"-",0)="Dead",
        _xlfn.XLOOKUP(A2681,Table3[Tag Number],Table3[Status],"-",0)="Dead",
        _xlfn.XLOOKUP(A2681,Table4[Tag Number],Table4[Status],"-",0)="Dead"),"Dead",
     OR(_xlfn.XLOOKUP(A2681,Table1[Tag Number],Table1[Status],"-",0)="Alive",
        _xlfn.XLOOKUP(A2681,Table2[Tag Number],Table2[Status],"-",0)="Alive",
        _xlfn.XLOOKUP(A2681,Table3[Tag Number],Table3[Status],"-",0)="Alive",
        _xlfn.XLOOKUP(A2681,Table4[Tag Number],Table4[Status],"-",0)="Alive"),"Alive",
     OR(_xlfn.XLOOKUP(A2681,Table1[Tag Number],Table1[Status],"-",0)="-",
        _xlfn.XLOOKUP(A2681,Table2[Tag Number],Table2[Status],"-",0)="-",
        _xlfn.XLOOKUP(A2681,Table3[Tag Number],Table3[Status],"-",0)="-",
        _xlfn.XLOOKUP(A2681,Table4[Tag Number],Table4[Status],"-",0)="-"),
   "-")</f>
        <v>-</v>
      </c>
      <c r="I2681" s="90"/>
      <c r="J2681" s="94"/>
      <c r="K2681" s="95"/>
      <c r="L2681" s="95"/>
      <c r="M2681" s="95"/>
      <c r="N2681" s="96"/>
      <c r="O2681" s="89"/>
      <c r="R2681" t="b">
        <f t="shared" si="83"/>
        <v>0</v>
      </c>
    </row>
    <row r="2682" spans="1:18" ht="15" thickBot="1" x14ac:dyDescent="0.35">
      <c r="A2682" s="2" t="s">
        <v>3029</v>
      </c>
      <c r="B2682" s="2" t="s">
        <v>1145</v>
      </c>
      <c r="C2682" s="84">
        <f>IF(COUNTIF(Table1[Tag Number], A2682), 1, 0)</f>
        <v>0</v>
      </c>
      <c r="D2682" s="85">
        <f>IF(COUNTIF(Table2[Tag Number], A2682), 1, 0)</f>
        <v>0</v>
      </c>
      <c r="E2682" s="86">
        <f>IF(COUNTIF(Table3[Tag Number], A2682), 1, 0)</f>
        <v>0</v>
      </c>
      <c r="F2682" s="86">
        <f>IF(COUNTIF(Table4[Tag Number], A2682), 1, 0)</f>
        <v>0</v>
      </c>
      <c r="G2682" s="87">
        <f t="shared" si="84"/>
        <v>0</v>
      </c>
      <c r="H2682" s="88" t="str" cm="1">
        <f t="array" ref="H2682">_xlfn.IFS(OR(_xlfn.XLOOKUP(A2682,Table1[Tag Number],Table1[Status],"-",0)="Dead",
        _xlfn.XLOOKUP(A2682,Table2[Tag Number],Table2[Status],"-",0)="Dead",
        _xlfn.XLOOKUP(A2682,Table3[Tag Number],Table3[Status],"-",0)="Dead",
        _xlfn.XLOOKUP(A2682,Table4[Tag Number],Table4[Status],"-",0)="Dead"),"Dead",
     OR(_xlfn.XLOOKUP(A2682,Table1[Tag Number],Table1[Status],"-",0)="Alive",
        _xlfn.XLOOKUP(A2682,Table2[Tag Number],Table2[Status],"-",0)="Alive",
        _xlfn.XLOOKUP(A2682,Table3[Tag Number],Table3[Status],"-",0)="Alive",
        _xlfn.XLOOKUP(A2682,Table4[Tag Number],Table4[Status],"-",0)="Alive"),"Alive",
     OR(_xlfn.XLOOKUP(A2682,Table1[Tag Number],Table1[Status],"-",0)="-",
        _xlfn.XLOOKUP(A2682,Table2[Tag Number],Table2[Status],"-",0)="-",
        _xlfn.XLOOKUP(A2682,Table3[Tag Number],Table3[Status],"-",0)="-",
        _xlfn.XLOOKUP(A2682,Table4[Tag Number],Table4[Status],"-",0)="-"),
   "-")</f>
        <v>-</v>
      </c>
      <c r="I2682" s="90"/>
      <c r="J2682" s="94"/>
      <c r="K2682" s="95"/>
      <c r="L2682" s="95"/>
      <c r="M2682" s="95"/>
      <c r="N2682" s="96"/>
      <c r="O2682" s="89"/>
      <c r="R2682" t="b">
        <f t="shared" si="83"/>
        <v>0</v>
      </c>
    </row>
    <row r="2683" spans="1:18" ht="15" thickBot="1" x14ac:dyDescent="0.35">
      <c r="A2683" s="3" t="s">
        <v>3030</v>
      </c>
      <c r="B2683" s="3" t="s">
        <v>1145</v>
      </c>
      <c r="C2683" s="84">
        <f>IF(COUNTIF(Table1[Tag Number], A2683), 1, 0)</f>
        <v>0</v>
      </c>
      <c r="D2683" s="85">
        <f>IF(COUNTIF(Table2[Tag Number], A2683), 1, 0)</f>
        <v>0</v>
      </c>
      <c r="E2683" s="86">
        <f>IF(COUNTIF(Table3[Tag Number], A2683), 1, 0)</f>
        <v>0</v>
      </c>
      <c r="F2683" s="86">
        <f>IF(COUNTIF(Table4[Tag Number], A2683), 1, 0)</f>
        <v>0</v>
      </c>
      <c r="G2683" s="87">
        <f t="shared" si="84"/>
        <v>0</v>
      </c>
      <c r="H2683" s="88" t="str" cm="1">
        <f t="array" ref="H2683">_xlfn.IFS(OR(_xlfn.XLOOKUP(A2683,Table1[Tag Number],Table1[Status],"-",0)="Dead",
        _xlfn.XLOOKUP(A2683,Table2[Tag Number],Table2[Status],"-",0)="Dead",
        _xlfn.XLOOKUP(A2683,Table3[Tag Number],Table3[Status],"-",0)="Dead",
        _xlfn.XLOOKUP(A2683,Table4[Tag Number],Table4[Status],"-",0)="Dead"),"Dead",
     OR(_xlfn.XLOOKUP(A2683,Table1[Tag Number],Table1[Status],"-",0)="Alive",
        _xlfn.XLOOKUP(A2683,Table2[Tag Number],Table2[Status],"-",0)="Alive",
        _xlfn.XLOOKUP(A2683,Table3[Tag Number],Table3[Status],"-",0)="Alive",
        _xlfn.XLOOKUP(A2683,Table4[Tag Number],Table4[Status],"-",0)="Alive"),"Alive",
     OR(_xlfn.XLOOKUP(A2683,Table1[Tag Number],Table1[Status],"-",0)="-",
        _xlfn.XLOOKUP(A2683,Table2[Tag Number],Table2[Status],"-",0)="-",
        _xlfn.XLOOKUP(A2683,Table3[Tag Number],Table3[Status],"-",0)="-",
        _xlfn.XLOOKUP(A2683,Table4[Tag Number],Table4[Status],"-",0)="-"),
   "-")</f>
        <v>-</v>
      </c>
      <c r="I2683" s="90"/>
      <c r="J2683" s="94"/>
      <c r="K2683" s="95"/>
      <c r="L2683" s="95"/>
      <c r="M2683" s="95"/>
      <c r="N2683" s="96"/>
      <c r="O2683" s="89"/>
      <c r="R2683" t="b">
        <f t="shared" si="83"/>
        <v>0</v>
      </c>
    </row>
    <row r="2684" spans="1:18" ht="15" thickBot="1" x14ac:dyDescent="0.35">
      <c r="A2684" s="2" t="s">
        <v>282</v>
      </c>
      <c r="B2684" s="2" t="s">
        <v>1145</v>
      </c>
      <c r="C2684" s="84">
        <f>IF(COUNTIF(Table1[Tag Number], A2684), 1, 0)</f>
        <v>0</v>
      </c>
      <c r="D2684" s="85">
        <f>IF(COUNTIF(Table2[Tag Number], A2684), 1, 0)</f>
        <v>0</v>
      </c>
      <c r="E2684" s="86">
        <f>IF(COUNTIF(Table3[Tag Number], A2684), 1, 0)</f>
        <v>1</v>
      </c>
      <c r="F2684" s="86">
        <f>IF(COUNTIF(Table4[Tag Number], A2684), 1, 0)</f>
        <v>0</v>
      </c>
      <c r="G2684" s="87">
        <f t="shared" si="84"/>
        <v>1</v>
      </c>
      <c r="H2684" s="88" t="str" cm="1">
        <f t="array" ref="H2684">_xlfn.IFS(OR(_xlfn.XLOOKUP(A2684,Table1[Tag Number],Table1[Status],"-",0)="Dead",
        _xlfn.XLOOKUP(A2684,Table2[Tag Number],Table2[Status],"-",0)="Dead",
        _xlfn.XLOOKUP(A2684,Table3[Tag Number],Table3[Status],"-",0)="Dead",
        _xlfn.XLOOKUP(A2684,Table4[Tag Number],Table4[Status],"-",0)="Dead"),"Dead",
     OR(_xlfn.XLOOKUP(A2684,Table1[Tag Number],Table1[Status],"-",0)="Alive",
        _xlfn.XLOOKUP(A2684,Table2[Tag Number],Table2[Status],"-",0)="Alive",
        _xlfn.XLOOKUP(A2684,Table3[Tag Number],Table3[Status],"-",0)="Alive",
        _xlfn.XLOOKUP(A2684,Table4[Tag Number],Table4[Status],"-",0)="Alive"),"Alive",
     OR(_xlfn.XLOOKUP(A2684,Table1[Tag Number],Table1[Status],"-",0)="-",
        _xlfn.XLOOKUP(A2684,Table2[Tag Number],Table2[Status],"-",0)="-",
        _xlfn.XLOOKUP(A2684,Table3[Tag Number],Table3[Status],"-",0)="-",
        _xlfn.XLOOKUP(A2684,Table4[Tag Number],Table4[Status],"-",0)="-"),
   "-")</f>
        <v>Dead</v>
      </c>
      <c r="I2684" s="90"/>
      <c r="J2684" s="94"/>
      <c r="K2684" s="95"/>
      <c r="L2684" s="95"/>
      <c r="M2684" s="95"/>
      <c r="N2684" s="96"/>
      <c r="O2684" s="89"/>
      <c r="R2684" t="b">
        <f t="shared" si="83"/>
        <v>0</v>
      </c>
    </row>
    <row r="2685" spans="1:18" ht="15" thickBot="1" x14ac:dyDescent="0.35">
      <c r="A2685" s="3" t="s">
        <v>3031</v>
      </c>
      <c r="B2685" s="3" t="s">
        <v>1145</v>
      </c>
      <c r="C2685" s="84">
        <f>IF(COUNTIF(Table1[Tag Number], A2685), 1, 0)</f>
        <v>0</v>
      </c>
      <c r="D2685" s="85">
        <f>IF(COUNTIF(Table2[Tag Number], A2685), 1, 0)</f>
        <v>0</v>
      </c>
      <c r="E2685" s="86">
        <f>IF(COUNTIF(Table3[Tag Number], A2685), 1, 0)</f>
        <v>0</v>
      </c>
      <c r="F2685" s="86">
        <f>IF(COUNTIF(Table4[Tag Number], A2685), 1, 0)</f>
        <v>0</v>
      </c>
      <c r="G2685" s="87">
        <f t="shared" si="84"/>
        <v>0</v>
      </c>
      <c r="H2685" s="88" t="str" cm="1">
        <f t="array" ref="H2685">_xlfn.IFS(OR(_xlfn.XLOOKUP(A2685,Table1[Tag Number],Table1[Status],"-",0)="Dead",
        _xlfn.XLOOKUP(A2685,Table2[Tag Number],Table2[Status],"-",0)="Dead",
        _xlfn.XLOOKUP(A2685,Table3[Tag Number],Table3[Status],"-",0)="Dead",
        _xlfn.XLOOKUP(A2685,Table4[Tag Number],Table4[Status],"-",0)="Dead"),"Dead",
     OR(_xlfn.XLOOKUP(A2685,Table1[Tag Number],Table1[Status],"-",0)="Alive",
        _xlfn.XLOOKUP(A2685,Table2[Tag Number],Table2[Status],"-",0)="Alive",
        _xlfn.XLOOKUP(A2685,Table3[Tag Number],Table3[Status],"-",0)="Alive",
        _xlfn.XLOOKUP(A2685,Table4[Tag Number],Table4[Status],"-",0)="Alive"),"Alive",
     OR(_xlfn.XLOOKUP(A2685,Table1[Tag Number],Table1[Status],"-",0)="-",
        _xlfn.XLOOKUP(A2685,Table2[Tag Number],Table2[Status],"-",0)="-",
        _xlfn.XLOOKUP(A2685,Table3[Tag Number],Table3[Status],"-",0)="-",
        _xlfn.XLOOKUP(A2685,Table4[Tag Number],Table4[Status],"-",0)="-"),
   "-")</f>
        <v>-</v>
      </c>
      <c r="I2685" s="90"/>
      <c r="J2685" s="94"/>
      <c r="K2685" s="95"/>
      <c r="L2685" s="95"/>
      <c r="M2685" s="95"/>
      <c r="N2685" s="96"/>
      <c r="O2685" s="89"/>
      <c r="R2685" t="b">
        <f t="shared" si="83"/>
        <v>0</v>
      </c>
    </row>
    <row r="2686" spans="1:18" ht="15" thickBot="1" x14ac:dyDescent="0.35">
      <c r="A2686" s="2" t="s">
        <v>3032</v>
      </c>
      <c r="B2686" s="2" t="s">
        <v>1145</v>
      </c>
      <c r="C2686" s="84">
        <f>IF(COUNTIF(Table1[Tag Number], A2686), 1, 0)</f>
        <v>0</v>
      </c>
      <c r="D2686" s="85">
        <f>IF(COUNTIF(Table2[Tag Number], A2686), 1, 0)</f>
        <v>0</v>
      </c>
      <c r="E2686" s="86">
        <f>IF(COUNTIF(Table3[Tag Number], A2686), 1, 0)</f>
        <v>0</v>
      </c>
      <c r="F2686" s="86">
        <f>IF(COUNTIF(Table4[Tag Number], A2686), 1, 0)</f>
        <v>0</v>
      </c>
      <c r="G2686" s="87">
        <f t="shared" si="84"/>
        <v>0</v>
      </c>
      <c r="H2686" s="88" t="str" cm="1">
        <f t="array" ref="H2686">_xlfn.IFS(OR(_xlfn.XLOOKUP(A2686,Table1[Tag Number],Table1[Status],"-",0)="Dead",
        _xlfn.XLOOKUP(A2686,Table2[Tag Number],Table2[Status],"-",0)="Dead",
        _xlfn.XLOOKUP(A2686,Table3[Tag Number],Table3[Status],"-",0)="Dead",
        _xlfn.XLOOKUP(A2686,Table4[Tag Number],Table4[Status],"-",0)="Dead"),"Dead",
     OR(_xlfn.XLOOKUP(A2686,Table1[Tag Number],Table1[Status],"-",0)="Alive",
        _xlfn.XLOOKUP(A2686,Table2[Tag Number],Table2[Status],"-",0)="Alive",
        _xlfn.XLOOKUP(A2686,Table3[Tag Number],Table3[Status],"-",0)="Alive",
        _xlfn.XLOOKUP(A2686,Table4[Tag Number],Table4[Status],"-",0)="Alive"),"Alive",
     OR(_xlfn.XLOOKUP(A2686,Table1[Tag Number],Table1[Status],"-",0)="-",
        _xlfn.XLOOKUP(A2686,Table2[Tag Number],Table2[Status],"-",0)="-",
        _xlfn.XLOOKUP(A2686,Table3[Tag Number],Table3[Status],"-",0)="-",
        _xlfn.XLOOKUP(A2686,Table4[Tag Number],Table4[Status],"-",0)="-"),
   "-")</f>
        <v>-</v>
      </c>
      <c r="I2686" s="90"/>
      <c r="J2686" s="94"/>
      <c r="K2686" s="95"/>
      <c r="L2686" s="95"/>
      <c r="M2686" s="95"/>
      <c r="N2686" s="96"/>
      <c r="O2686" s="89"/>
      <c r="R2686" t="b">
        <f t="shared" si="83"/>
        <v>0</v>
      </c>
    </row>
    <row r="2687" spans="1:18" ht="15" thickBot="1" x14ac:dyDescent="0.35">
      <c r="A2687" s="3" t="s">
        <v>3033</v>
      </c>
      <c r="B2687" s="3" t="s">
        <v>1145</v>
      </c>
      <c r="C2687" s="84">
        <f>IF(COUNTIF(Table1[Tag Number], A2687), 1, 0)</f>
        <v>0</v>
      </c>
      <c r="D2687" s="85">
        <f>IF(COUNTIF(Table2[Tag Number], A2687), 1, 0)</f>
        <v>0</v>
      </c>
      <c r="E2687" s="86">
        <f>IF(COUNTIF(Table3[Tag Number], A2687), 1, 0)</f>
        <v>0</v>
      </c>
      <c r="F2687" s="86">
        <f>IF(COUNTIF(Table4[Tag Number], A2687), 1, 0)</f>
        <v>0</v>
      </c>
      <c r="G2687" s="87">
        <f t="shared" si="84"/>
        <v>0</v>
      </c>
      <c r="H2687" s="88" t="str" cm="1">
        <f t="array" ref="H2687">_xlfn.IFS(OR(_xlfn.XLOOKUP(A2687,Table1[Tag Number],Table1[Status],"-",0)="Dead",
        _xlfn.XLOOKUP(A2687,Table2[Tag Number],Table2[Status],"-",0)="Dead",
        _xlfn.XLOOKUP(A2687,Table3[Tag Number],Table3[Status],"-",0)="Dead",
        _xlfn.XLOOKUP(A2687,Table4[Tag Number],Table4[Status],"-",0)="Dead"),"Dead",
     OR(_xlfn.XLOOKUP(A2687,Table1[Tag Number],Table1[Status],"-",0)="Alive",
        _xlfn.XLOOKUP(A2687,Table2[Tag Number],Table2[Status],"-",0)="Alive",
        _xlfn.XLOOKUP(A2687,Table3[Tag Number],Table3[Status],"-",0)="Alive",
        _xlfn.XLOOKUP(A2687,Table4[Tag Number],Table4[Status],"-",0)="Alive"),"Alive",
     OR(_xlfn.XLOOKUP(A2687,Table1[Tag Number],Table1[Status],"-",0)="-",
        _xlfn.XLOOKUP(A2687,Table2[Tag Number],Table2[Status],"-",0)="-",
        _xlfn.XLOOKUP(A2687,Table3[Tag Number],Table3[Status],"-",0)="-",
        _xlfn.XLOOKUP(A2687,Table4[Tag Number],Table4[Status],"-",0)="-"),
   "-")</f>
        <v>-</v>
      </c>
      <c r="I2687" s="90"/>
      <c r="J2687" s="94"/>
      <c r="K2687" s="95"/>
      <c r="L2687" s="95"/>
      <c r="M2687" s="95"/>
      <c r="N2687" s="96"/>
      <c r="O2687" s="89"/>
      <c r="R2687" t="b">
        <f t="shared" si="83"/>
        <v>0</v>
      </c>
    </row>
    <row r="2688" spans="1:18" ht="15" thickBot="1" x14ac:dyDescent="0.35">
      <c r="A2688" s="2" t="s">
        <v>3034</v>
      </c>
      <c r="B2688" s="2" t="s">
        <v>1145</v>
      </c>
      <c r="C2688" s="84">
        <f>IF(COUNTIF(Table1[Tag Number], A2688), 1, 0)</f>
        <v>0</v>
      </c>
      <c r="D2688" s="85">
        <f>IF(COUNTIF(Table2[Tag Number], A2688), 1, 0)</f>
        <v>0</v>
      </c>
      <c r="E2688" s="86">
        <f>IF(COUNTIF(Table3[Tag Number], A2688), 1, 0)</f>
        <v>0</v>
      </c>
      <c r="F2688" s="86">
        <f>IF(COUNTIF(Table4[Tag Number], A2688), 1, 0)</f>
        <v>0</v>
      </c>
      <c r="G2688" s="87">
        <f t="shared" si="84"/>
        <v>0</v>
      </c>
      <c r="H2688" s="88" t="str" cm="1">
        <f t="array" ref="H2688">_xlfn.IFS(OR(_xlfn.XLOOKUP(A2688,Table1[Tag Number],Table1[Status],"-",0)="Dead",
        _xlfn.XLOOKUP(A2688,Table2[Tag Number],Table2[Status],"-",0)="Dead",
        _xlfn.XLOOKUP(A2688,Table3[Tag Number],Table3[Status],"-",0)="Dead",
        _xlfn.XLOOKUP(A2688,Table4[Tag Number],Table4[Status],"-",0)="Dead"),"Dead",
     OR(_xlfn.XLOOKUP(A2688,Table1[Tag Number],Table1[Status],"-",0)="Alive",
        _xlfn.XLOOKUP(A2688,Table2[Tag Number],Table2[Status],"-",0)="Alive",
        _xlfn.XLOOKUP(A2688,Table3[Tag Number],Table3[Status],"-",0)="Alive",
        _xlfn.XLOOKUP(A2688,Table4[Tag Number],Table4[Status],"-",0)="Alive"),"Alive",
     OR(_xlfn.XLOOKUP(A2688,Table1[Tag Number],Table1[Status],"-",0)="-",
        _xlfn.XLOOKUP(A2688,Table2[Tag Number],Table2[Status],"-",0)="-",
        _xlfn.XLOOKUP(A2688,Table3[Tag Number],Table3[Status],"-",0)="-",
        _xlfn.XLOOKUP(A2688,Table4[Tag Number],Table4[Status],"-",0)="-"),
   "-")</f>
        <v>-</v>
      </c>
      <c r="I2688" s="90"/>
      <c r="J2688" s="94"/>
      <c r="K2688" s="95"/>
      <c r="L2688" s="95"/>
      <c r="M2688" s="95"/>
      <c r="N2688" s="96"/>
      <c r="O2688" s="89"/>
      <c r="R2688" t="b">
        <f t="shared" si="83"/>
        <v>0</v>
      </c>
    </row>
    <row r="2689" spans="1:18" ht="15" thickBot="1" x14ac:dyDescent="0.35">
      <c r="A2689" s="3" t="s">
        <v>3035</v>
      </c>
      <c r="B2689" s="3" t="s">
        <v>1145</v>
      </c>
      <c r="C2689" s="84">
        <f>IF(COUNTIF(Table1[Tag Number], A2689), 1, 0)</f>
        <v>0</v>
      </c>
      <c r="D2689" s="85">
        <f>IF(COUNTIF(Table2[Tag Number], A2689), 1, 0)</f>
        <v>0</v>
      </c>
      <c r="E2689" s="86">
        <f>IF(COUNTIF(Table3[Tag Number], A2689), 1, 0)</f>
        <v>0</v>
      </c>
      <c r="F2689" s="86">
        <f>IF(COUNTIF(Table4[Tag Number], A2689), 1, 0)</f>
        <v>0</v>
      </c>
      <c r="G2689" s="87">
        <f t="shared" si="84"/>
        <v>0</v>
      </c>
      <c r="H2689" s="88" t="str" cm="1">
        <f t="array" ref="H2689">_xlfn.IFS(OR(_xlfn.XLOOKUP(A2689,Table1[Tag Number],Table1[Status],"-",0)="Dead",
        _xlfn.XLOOKUP(A2689,Table2[Tag Number],Table2[Status],"-",0)="Dead",
        _xlfn.XLOOKUP(A2689,Table3[Tag Number],Table3[Status],"-",0)="Dead",
        _xlfn.XLOOKUP(A2689,Table4[Tag Number],Table4[Status],"-",0)="Dead"),"Dead",
     OR(_xlfn.XLOOKUP(A2689,Table1[Tag Number],Table1[Status],"-",0)="Alive",
        _xlfn.XLOOKUP(A2689,Table2[Tag Number],Table2[Status],"-",0)="Alive",
        _xlfn.XLOOKUP(A2689,Table3[Tag Number],Table3[Status],"-",0)="Alive",
        _xlfn.XLOOKUP(A2689,Table4[Tag Number],Table4[Status],"-",0)="Alive"),"Alive",
     OR(_xlfn.XLOOKUP(A2689,Table1[Tag Number],Table1[Status],"-",0)="-",
        _xlfn.XLOOKUP(A2689,Table2[Tag Number],Table2[Status],"-",0)="-",
        _xlfn.XLOOKUP(A2689,Table3[Tag Number],Table3[Status],"-",0)="-",
        _xlfn.XLOOKUP(A2689,Table4[Tag Number],Table4[Status],"-",0)="-"),
   "-")</f>
        <v>-</v>
      </c>
      <c r="I2689" s="90"/>
      <c r="J2689" s="94"/>
      <c r="K2689" s="95"/>
      <c r="L2689" s="95"/>
      <c r="M2689" s="95"/>
      <c r="N2689" s="96"/>
      <c r="O2689" s="89"/>
      <c r="R2689" t="b">
        <f t="shared" si="83"/>
        <v>0</v>
      </c>
    </row>
    <row r="2690" spans="1:18" ht="15" thickBot="1" x14ac:dyDescent="0.35">
      <c r="A2690" s="2" t="s">
        <v>3036</v>
      </c>
      <c r="B2690" s="2" t="s">
        <v>1145</v>
      </c>
      <c r="C2690" s="84">
        <f>IF(COUNTIF(Table1[Tag Number], A2690), 1, 0)</f>
        <v>0</v>
      </c>
      <c r="D2690" s="85">
        <f>IF(COUNTIF(Table2[Tag Number], A2690), 1, 0)</f>
        <v>0</v>
      </c>
      <c r="E2690" s="86">
        <f>IF(COUNTIF(Table3[Tag Number], A2690), 1, 0)</f>
        <v>0</v>
      </c>
      <c r="F2690" s="86">
        <f>IF(COUNTIF(Table4[Tag Number], A2690), 1, 0)</f>
        <v>0</v>
      </c>
      <c r="G2690" s="87">
        <f t="shared" si="84"/>
        <v>0</v>
      </c>
      <c r="H2690" s="88" t="str" cm="1">
        <f t="array" ref="H2690">_xlfn.IFS(OR(_xlfn.XLOOKUP(A2690,Table1[Tag Number],Table1[Status],"-",0)="Dead",
        _xlfn.XLOOKUP(A2690,Table2[Tag Number],Table2[Status],"-",0)="Dead",
        _xlfn.XLOOKUP(A2690,Table3[Tag Number],Table3[Status],"-",0)="Dead",
        _xlfn.XLOOKUP(A2690,Table4[Tag Number],Table4[Status],"-",0)="Dead"),"Dead",
     OR(_xlfn.XLOOKUP(A2690,Table1[Tag Number],Table1[Status],"-",0)="Alive",
        _xlfn.XLOOKUP(A2690,Table2[Tag Number],Table2[Status],"-",0)="Alive",
        _xlfn.XLOOKUP(A2690,Table3[Tag Number],Table3[Status],"-",0)="Alive",
        _xlfn.XLOOKUP(A2690,Table4[Tag Number],Table4[Status],"-",0)="Alive"),"Alive",
     OR(_xlfn.XLOOKUP(A2690,Table1[Tag Number],Table1[Status],"-",0)="-",
        _xlfn.XLOOKUP(A2690,Table2[Tag Number],Table2[Status],"-",0)="-",
        _xlfn.XLOOKUP(A2690,Table3[Tag Number],Table3[Status],"-",0)="-",
        _xlfn.XLOOKUP(A2690,Table4[Tag Number],Table4[Status],"-",0)="-"),
   "-")</f>
        <v>-</v>
      </c>
      <c r="I2690" s="90"/>
      <c r="J2690" s="94"/>
      <c r="K2690" s="95"/>
      <c r="L2690" s="95"/>
      <c r="M2690" s="95"/>
      <c r="N2690" s="96"/>
      <c r="O2690" s="89"/>
      <c r="R2690" t="b">
        <f t="shared" si="83"/>
        <v>0</v>
      </c>
    </row>
    <row r="2691" spans="1:18" ht="15" thickBot="1" x14ac:dyDescent="0.35">
      <c r="A2691" s="3" t="s">
        <v>3037</v>
      </c>
      <c r="B2691" s="3" t="s">
        <v>1145</v>
      </c>
      <c r="C2691" s="84">
        <f>IF(COUNTIF(Table1[Tag Number], A2691), 1, 0)</f>
        <v>0</v>
      </c>
      <c r="D2691" s="85">
        <f>IF(COUNTIF(Table2[Tag Number], A2691), 1, 0)</f>
        <v>0</v>
      </c>
      <c r="E2691" s="86">
        <f>IF(COUNTIF(Table3[Tag Number], A2691), 1, 0)</f>
        <v>0</v>
      </c>
      <c r="F2691" s="86">
        <f>IF(COUNTIF(Table4[Tag Number], A2691), 1, 0)</f>
        <v>0</v>
      </c>
      <c r="G2691" s="87">
        <f t="shared" si="84"/>
        <v>0</v>
      </c>
      <c r="H2691" s="88" t="str" cm="1">
        <f t="array" ref="H2691">_xlfn.IFS(OR(_xlfn.XLOOKUP(A2691,Table1[Tag Number],Table1[Status],"-",0)="Dead",
        _xlfn.XLOOKUP(A2691,Table2[Tag Number],Table2[Status],"-",0)="Dead",
        _xlfn.XLOOKUP(A2691,Table3[Tag Number],Table3[Status],"-",0)="Dead",
        _xlfn.XLOOKUP(A2691,Table4[Tag Number],Table4[Status],"-",0)="Dead"),"Dead",
     OR(_xlfn.XLOOKUP(A2691,Table1[Tag Number],Table1[Status],"-",0)="Alive",
        _xlfn.XLOOKUP(A2691,Table2[Tag Number],Table2[Status],"-",0)="Alive",
        _xlfn.XLOOKUP(A2691,Table3[Tag Number],Table3[Status],"-",0)="Alive",
        _xlfn.XLOOKUP(A2691,Table4[Tag Number],Table4[Status],"-",0)="Alive"),"Alive",
     OR(_xlfn.XLOOKUP(A2691,Table1[Tag Number],Table1[Status],"-",0)="-",
        _xlfn.XLOOKUP(A2691,Table2[Tag Number],Table2[Status],"-",0)="-",
        _xlfn.XLOOKUP(A2691,Table3[Tag Number],Table3[Status],"-",0)="-",
        _xlfn.XLOOKUP(A2691,Table4[Tag Number],Table4[Status],"-",0)="-"),
   "-")</f>
        <v>-</v>
      </c>
      <c r="I2691" s="90"/>
      <c r="J2691" s="94"/>
      <c r="K2691" s="95"/>
      <c r="L2691" s="95"/>
      <c r="M2691" s="95"/>
      <c r="N2691" s="96"/>
      <c r="O2691" s="89"/>
      <c r="R2691" t="b">
        <f t="shared" si="83"/>
        <v>0</v>
      </c>
    </row>
    <row r="2692" spans="1:18" ht="15" thickBot="1" x14ac:dyDescent="0.35">
      <c r="A2692" s="2" t="s">
        <v>3038</v>
      </c>
      <c r="B2692" s="2" t="s">
        <v>1145</v>
      </c>
      <c r="C2692" s="84">
        <f>IF(COUNTIF(Table1[Tag Number], A2692), 1, 0)</f>
        <v>0</v>
      </c>
      <c r="D2692" s="85">
        <f>IF(COUNTIF(Table2[Tag Number], A2692), 1, 0)</f>
        <v>0</v>
      </c>
      <c r="E2692" s="86">
        <f>IF(COUNTIF(Table3[Tag Number], A2692), 1, 0)</f>
        <v>0</v>
      </c>
      <c r="F2692" s="86">
        <f>IF(COUNTIF(Table4[Tag Number], A2692), 1, 0)</f>
        <v>0</v>
      </c>
      <c r="G2692" s="87">
        <f t="shared" si="84"/>
        <v>0</v>
      </c>
      <c r="H2692" s="88" t="str" cm="1">
        <f t="array" ref="H2692">_xlfn.IFS(OR(_xlfn.XLOOKUP(A2692,Table1[Tag Number],Table1[Status],"-",0)="Dead",
        _xlfn.XLOOKUP(A2692,Table2[Tag Number],Table2[Status],"-",0)="Dead",
        _xlfn.XLOOKUP(A2692,Table3[Tag Number],Table3[Status],"-",0)="Dead",
        _xlfn.XLOOKUP(A2692,Table4[Tag Number],Table4[Status],"-",0)="Dead"),"Dead",
     OR(_xlfn.XLOOKUP(A2692,Table1[Tag Number],Table1[Status],"-",0)="Alive",
        _xlfn.XLOOKUP(A2692,Table2[Tag Number],Table2[Status],"-",0)="Alive",
        _xlfn.XLOOKUP(A2692,Table3[Tag Number],Table3[Status],"-",0)="Alive",
        _xlfn.XLOOKUP(A2692,Table4[Tag Number],Table4[Status],"-",0)="Alive"),"Alive",
     OR(_xlfn.XLOOKUP(A2692,Table1[Tag Number],Table1[Status],"-",0)="-",
        _xlfn.XLOOKUP(A2692,Table2[Tag Number],Table2[Status],"-",0)="-",
        _xlfn.XLOOKUP(A2692,Table3[Tag Number],Table3[Status],"-",0)="-",
        _xlfn.XLOOKUP(A2692,Table4[Tag Number],Table4[Status],"-",0)="-"),
   "-")</f>
        <v>-</v>
      </c>
      <c r="I2692" s="90"/>
      <c r="J2692" s="94"/>
      <c r="K2692" s="95"/>
      <c r="L2692" s="95"/>
      <c r="M2692" s="95"/>
      <c r="N2692" s="96"/>
      <c r="O2692" s="89"/>
      <c r="R2692" t="b">
        <f t="shared" ref="R2692:R2755" si="85">IF(G2692&gt;1,A2692)</f>
        <v>0</v>
      </c>
    </row>
    <row r="2693" spans="1:18" ht="15" thickBot="1" x14ac:dyDescent="0.35">
      <c r="A2693" s="3" t="s">
        <v>3039</v>
      </c>
      <c r="B2693" s="3" t="s">
        <v>1145</v>
      </c>
      <c r="C2693" s="84">
        <f>IF(COUNTIF(Table1[Tag Number], A2693), 1, 0)</f>
        <v>0</v>
      </c>
      <c r="D2693" s="85">
        <f>IF(COUNTIF(Table2[Tag Number], A2693), 1, 0)</f>
        <v>0</v>
      </c>
      <c r="E2693" s="86">
        <f>IF(COUNTIF(Table3[Tag Number], A2693), 1, 0)</f>
        <v>0</v>
      </c>
      <c r="F2693" s="86">
        <f>IF(COUNTIF(Table4[Tag Number], A2693), 1, 0)</f>
        <v>0</v>
      </c>
      <c r="G2693" s="87">
        <f t="shared" ref="G2693:G2756" si="86">SUM(C2693:F2693)</f>
        <v>0</v>
      </c>
      <c r="H2693" s="88" t="str" cm="1">
        <f t="array" ref="H2693">_xlfn.IFS(OR(_xlfn.XLOOKUP(A2693,Table1[Tag Number],Table1[Status],"-",0)="Dead",
        _xlfn.XLOOKUP(A2693,Table2[Tag Number],Table2[Status],"-",0)="Dead",
        _xlfn.XLOOKUP(A2693,Table3[Tag Number],Table3[Status],"-",0)="Dead",
        _xlfn.XLOOKUP(A2693,Table4[Tag Number],Table4[Status],"-",0)="Dead"),"Dead",
     OR(_xlfn.XLOOKUP(A2693,Table1[Tag Number],Table1[Status],"-",0)="Alive",
        _xlfn.XLOOKUP(A2693,Table2[Tag Number],Table2[Status],"-",0)="Alive",
        _xlfn.XLOOKUP(A2693,Table3[Tag Number],Table3[Status],"-",0)="Alive",
        _xlfn.XLOOKUP(A2693,Table4[Tag Number],Table4[Status],"-",0)="Alive"),"Alive",
     OR(_xlfn.XLOOKUP(A2693,Table1[Tag Number],Table1[Status],"-",0)="-",
        _xlfn.XLOOKUP(A2693,Table2[Tag Number],Table2[Status],"-",0)="-",
        _xlfn.XLOOKUP(A2693,Table3[Tag Number],Table3[Status],"-",0)="-",
        _xlfn.XLOOKUP(A2693,Table4[Tag Number],Table4[Status],"-",0)="-"),
   "-")</f>
        <v>-</v>
      </c>
      <c r="I2693" s="90"/>
      <c r="J2693" s="94"/>
      <c r="K2693" s="95"/>
      <c r="L2693" s="95"/>
      <c r="M2693" s="95"/>
      <c r="N2693" s="96"/>
      <c r="O2693" s="89"/>
      <c r="R2693" t="b">
        <f t="shared" si="85"/>
        <v>0</v>
      </c>
    </row>
    <row r="2694" spans="1:18" ht="15" thickBot="1" x14ac:dyDescent="0.35">
      <c r="A2694" s="2" t="s">
        <v>3040</v>
      </c>
      <c r="B2694" s="2" t="s">
        <v>1145</v>
      </c>
      <c r="C2694" s="84">
        <f>IF(COUNTIF(Table1[Tag Number], A2694), 1, 0)</f>
        <v>0</v>
      </c>
      <c r="D2694" s="85">
        <f>IF(COUNTIF(Table2[Tag Number], A2694), 1, 0)</f>
        <v>0</v>
      </c>
      <c r="E2694" s="86">
        <f>IF(COUNTIF(Table3[Tag Number], A2694), 1, 0)</f>
        <v>0</v>
      </c>
      <c r="F2694" s="86">
        <f>IF(COUNTIF(Table4[Tag Number], A2694), 1, 0)</f>
        <v>0</v>
      </c>
      <c r="G2694" s="87">
        <f t="shared" si="86"/>
        <v>0</v>
      </c>
      <c r="H2694" s="88" t="str" cm="1">
        <f t="array" ref="H2694">_xlfn.IFS(OR(_xlfn.XLOOKUP(A2694,Table1[Tag Number],Table1[Status],"-",0)="Dead",
        _xlfn.XLOOKUP(A2694,Table2[Tag Number],Table2[Status],"-",0)="Dead",
        _xlfn.XLOOKUP(A2694,Table3[Tag Number],Table3[Status],"-",0)="Dead",
        _xlfn.XLOOKUP(A2694,Table4[Tag Number],Table4[Status],"-",0)="Dead"),"Dead",
     OR(_xlfn.XLOOKUP(A2694,Table1[Tag Number],Table1[Status],"-",0)="Alive",
        _xlfn.XLOOKUP(A2694,Table2[Tag Number],Table2[Status],"-",0)="Alive",
        _xlfn.XLOOKUP(A2694,Table3[Tag Number],Table3[Status],"-",0)="Alive",
        _xlfn.XLOOKUP(A2694,Table4[Tag Number],Table4[Status],"-",0)="Alive"),"Alive",
     OR(_xlfn.XLOOKUP(A2694,Table1[Tag Number],Table1[Status],"-",0)="-",
        _xlfn.XLOOKUP(A2694,Table2[Tag Number],Table2[Status],"-",0)="-",
        _xlfn.XLOOKUP(A2694,Table3[Tag Number],Table3[Status],"-",0)="-",
        _xlfn.XLOOKUP(A2694,Table4[Tag Number],Table4[Status],"-",0)="-"),
   "-")</f>
        <v>-</v>
      </c>
      <c r="I2694" s="90"/>
      <c r="J2694" s="94"/>
      <c r="K2694" s="95"/>
      <c r="L2694" s="95"/>
      <c r="M2694" s="95"/>
      <c r="N2694" s="96"/>
      <c r="O2694" s="89"/>
      <c r="R2694" t="b">
        <f t="shared" si="85"/>
        <v>0</v>
      </c>
    </row>
    <row r="2695" spans="1:18" ht="15" thickBot="1" x14ac:dyDescent="0.35">
      <c r="A2695" s="3" t="s">
        <v>3041</v>
      </c>
      <c r="B2695" s="3" t="s">
        <v>1145</v>
      </c>
      <c r="C2695" s="84">
        <f>IF(COUNTIF(Table1[Tag Number], A2695), 1, 0)</f>
        <v>0</v>
      </c>
      <c r="D2695" s="85">
        <f>IF(COUNTIF(Table2[Tag Number], A2695), 1, 0)</f>
        <v>0</v>
      </c>
      <c r="E2695" s="86">
        <f>IF(COUNTIF(Table3[Tag Number], A2695), 1, 0)</f>
        <v>0</v>
      </c>
      <c r="F2695" s="86">
        <f>IF(COUNTIF(Table4[Tag Number], A2695), 1, 0)</f>
        <v>0</v>
      </c>
      <c r="G2695" s="87">
        <f t="shared" si="86"/>
        <v>0</v>
      </c>
      <c r="H2695" s="88" t="str" cm="1">
        <f t="array" ref="H2695">_xlfn.IFS(OR(_xlfn.XLOOKUP(A2695,Table1[Tag Number],Table1[Status],"-",0)="Dead",
        _xlfn.XLOOKUP(A2695,Table2[Tag Number],Table2[Status],"-",0)="Dead",
        _xlfn.XLOOKUP(A2695,Table3[Tag Number],Table3[Status],"-",0)="Dead",
        _xlfn.XLOOKUP(A2695,Table4[Tag Number],Table4[Status],"-",0)="Dead"),"Dead",
     OR(_xlfn.XLOOKUP(A2695,Table1[Tag Number],Table1[Status],"-",0)="Alive",
        _xlfn.XLOOKUP(A2695,Table2[Tag Number],Table2[Status],"-",0)="Alive",
        _xlfn.XLOOKUP(A2695,Table3[Tag Number],Table3[Status],"-",0)="Alive",
        _xlfn.XLOOKUP(A2695,Table4[Tag Number],Table4[Status],"-",0)="Alive"),"Alive",
     OR(_xlfn.XLOOKUP(A2695,Table1[Tag Number],Table1[Status],"-",0)="-",
        _xlfn.XLOOKUP(A2695,Table2[Tag Number],Table2[Status],"-",0)="-",
        _xlfn.XLOOKUP(A2695,Table3[Tag Number],Table3[Status],"-",0)="-",
        _xlfn.XLOOKUP(A2695,Table4[Tag Number],Table4[Status],"-",0)="-"),
   "-")</f>
        <v>-</v>
      </c>
      <c r="I2695" s="90"/>
      <c r="J2695" s="94"/>
      <c r="K2695" s="95"/>
      <c r="L2695" s="95"/>
      <c r="M2695" s="95"/>
      <c r="N2695" s="96"/>
      <c r="O2695" s="89"/>
      <c r="R2695" t="b">
        <f t="shared" si="85"/>
        <v>0</v>
      </c>
    </row>
    <row r="2696" spans="1:18" ht="15" thickBot="1" x14ac:dyDescent="0.35">
      <c r="A2696" s="2" t="s">
        <v>3042</v>
      </c>
      <c r="B2696" s="2" t="s">
        <v>1145</v>
      </c>
      <c r="C2696" s="84">
        <f>IF(COUNTIF(Table1[Tag Number], A2696), 1, 0)</f>
        <v>0</v>
      </c>
      <c r="D2696" s="85">
        <f>IF(COUNTIF(Table2[Tag Number], A2696), 1, 0)</f>
        <v>0</v>
      </c>
      <c r="E2696" s="86">
        <f>IF(COUNTIF(Table3[Tag Number], A2696), 1, 0)</f>
        <v>0</v>
      </c>
      <c r="F2696" s="86">
        <f>IF(COUNTIF(Table4[Tag Number], A2696), 1, 0)</f>
        <v>0</v>
      </c>
      <c r="G2696" s="87">
        <f t="shared" si="86"/>
        <v>0</v>
      </c>
      <c r="H2696" s="88" t="str" cm="1">
        <f t="array" ref="H2696">_xlfn.IFS(OR(_xlfn.XLOOKUP(A2696,Table1[Tag Number],Table1[Status],"-",0)="Dead",
        _xlfn.XLOOKUP(A2696,Table2[Tag Number],Table2[Status],"-",0)="Dead",
        _xlfn.XLOOKUP(A2696,Table3[Tag Number],Table3[Status],"-",0)="Dead",
        _xlfn.XLOOKUP(A2696,Table4[Tag Number],Table4[Status],"-",0)="Dead"),"Dead",
     OR(_xlfn.XLOOKUP(A2696,Table1[Tag Number],Table1[Status],"-",0)="Alive",
        _xlfn.XLOOKUP(A2696,Table2[Tag Number],Table2[Status],"-",0)="Alive",
        _xlfn.XLOOKUP(A2696,Table3[Tag Number],Table3[Status],"-",0)="Alive",
        _xlfn.XLOOKUP(A2696,Table4[Tag Number],Table4[Status],"-",0)="Alive"),"Alive",
     OR(_xlfn.XLOOKUP(A2696,Table1[Tag Number],Table1[Status],"-",0)="-",
        _xlfn.XLOOKUP(A2696,Table2[Tag Number],Table2[Status],"-",0)="-",
        _xlfn.XLOOKUP(A2696,Table3[Tag Number],Table3[Status],"-",0)="-",
        _xlfn.XLOOKUP(A2696,Table4[Tag Number],Table4[Status],"-",0)="-"),
   "-")</f>
        <v>-</v>
      </c>
      <c r="I2696" s="90"/>
      <c r="J2696" s="94"/>
      <c r="K2696" s="95"/>
      <c r="L2696" s="95"/>
      <c r="M2696" s="95"/>
      <c r="N2696" s="96"/>
      <c r="O2696" s="89"/>
      <c r="R2696" t="b">
        <f t="shared" si="85"/>
        <v>0</v>
      </c>
    </row>
    <row r="2697" spans="1:18" ht="15" thickBot="1" x14ac:dyDescent="0.35">
      <c r="A2697" s="3" t="s">
        <v>3043</v>
      </c>
      <c r="B2697" s="3" t="s">
        <v>1145</v>
      </c>
      <c r="C2697" s="84">
        <f>IF(COUNTIF(Table1[Tag Number], A2697), 1, 0)</f>
        <v>0</v>
      </c>
      <c r="D2697" s="85">
        <f>IF(COUNTIF(Table2[Tag Number], A2697), 1, 0)</f>
        <v>0</v>
      </c>
      <c r="E2697" s="86">
        <f>IF(COUNTIF(Table3[Tag Number], A2697), 1, 0)</f>
        <v>0</v>
      </c>
      <c r="F2697" s="86">
        <f>IF(COUNTIF(Table4[Tag Number], A2697), 1, 0)</f>
        <v>0</v>
      </c>
      <c r="G2697" s="87">
        <f t="shared" si="86"/>
        <v>0</v>
      </c>
      <c r="H2697" s="88" t="str" cm="1">
        <f t="array" ref="H2697">_xlfn.IFS(OR(_xlfn.XLOOKUP(A2697,Table1[Tag Number],Table1[Status],"-",0)="Dead",
        _xlfn.XLOOKUP(A2697,Table2[Tag Number],Table2[Status],"-",0)="Dead",
        _xlfn.XLOOKUP(A2697,Table3[Tag Number],Table3[Status],"-",0)="Dead",
        _xlfn.XLOOKUP(A2697,Table4[Tag Number],Table4[Status],"-",0)="Dead"),"Dead",
     OR(_xlfn.XLOOKUP(A2697,Table1[Tag Number],Table1[Status],"-",0)="Alive",
        _xlfn.XLOOKUP(A2697,Table2[Tag Number],Table2[Status],"-",0)="Alive",
        _xlfn.XLOOKUP(A2697,Table3[Tag Number],Table3[Status],"-",0)="Alive",
        _xlfn.XLOOKUP(A2697,Table4[Tag Number],Table4[Status],"-",0)="Alive"),"Alive",
     OR(_xlfn.XLOOKUP(A2697,Table1[Tag Number],Table1[Status],"-",0)="-",
        _xlfn.XLOOKUP(A2697,Table2[Tag Number],Table2[Status],"-",0)="-",
        _xlfn.XLOOKUP(A2697,Table3[Tag Number],Table3[Status],"-",0)="-",
        _xlfn.XLOOKUP(A2697,Table4[Tag Number],Table4[Status],"-",0)="-"),
   "-")</f>
        <v>-</v>
      </c>
      <c r="I2697" s="90"/>
      <c r="J2697" s="94"/>
      <c r="K2697" s="95"/>
      <c r="L2697" s="95"/>
      <c r="M2697" s="95"/>
      <c r="N2697" s="96"/>
      <c r="O2697" s="89"/>
      <c r="R2697" t="b">
        <f t="shared" si="85"/>
        <v>0</v>
      </c>
    </row>
    <row r="2698" spans="1:18" ht="15" thickBot="1" x14ac:dyDescent="0.35">
      <c r="A2698" s="2" t="s">
        <v>3044</v>
      </c>
      <c r="B2698" s="2" t="s">
        <v>1145</v>
      </c>
      <c r="C2698" s="84">
        <f>IF(COUNTIF(Table1[Tag Number], A2698), 1, 0)</f>
        <v>0</v>
      </c>
      <c r="D2698" s="85">
        <f>IF(COUNTIF(Table2[Tag Number], A2698), 1, 0)</f>
        <v>0</v>
      </c>
      <c r="E2698" s="86">
        <f>IF(COUNTIF(Table3[Tag Number], A2698), 1, 0)</f>
        <v>0</v>
      </c>
      <c r="F2698" s="86">
        <f>IF(COUNTIF(Table4[Tag Number], A2698), 1, 0)</f>
        <v>0</v>
      </c>
      <c r="G2698" s="87">
        <f t="shared" si="86"/>
        <v>0</v>
      </c>
      <c r="H2698" s="88" t="str" cm="1">
        <f t="array" ref="H2698">_xlfn.IFS(OR(_xlfn.XLOOKUP(A2698,Table1[Tag Number],Table1[Status],"-",0)="Dead",
        _xlfn.XLOOKUP(A2698,Table2[Tag Number],Table2[Status],"-",0)="Dead",
        _xlfn.XLOOKUP(A2698,Table3[Tag Number],Table3[Status],"-",0)="Dead",
        _xlfn.XLOOKUP(A2698,Table4[Tag Number],Table4[Status],"-",0)="Dead"),"Dead",
     OR(_xlfn.XLOOKUP(A2698,Table1[Tag Number],Table1[Status],"-",0)="Alive",
        _xlfn.XLOOKUP(A2698,Table2[Tag Number],Table2[Status],"-",0)="Alive",
        _xlfn.XLOOKUP(A2698,Table3[Tag Number],Table3[Status],"-",0)="Alive",
        _xlfn.XLOOKUP(A2698,Table4[Tag Number],Table4[Status],"-",0)="Alive"),"Alive",
     OR(_xlfn.XLOOKUP(A2698,Table1[Tag Number],Table1[Status],"-",0)="-",
        _xlfn.XLOOKUP(A2698,Table2[Tag Number],Table2[Status],"-",0)="-",
        _xlfn.XLOOKUP(A2698,Table3[Tag Number],Table3[Status],"-",0)="-",
        _xlfn.XLOOKUP(A2698,Table4[Tag Number],Table4[Status],"-",0)="-"),
   "-")</f>
        <v>-</v>
      </c>
      <c r="I2698" s="90"/>
      <c r="J2698" s="94"/>
      <c r="K2698" s="95"/>
      <c r="L2698" s="95"/>
      <c r="M2698" s="95"/>
      <c r="N2698" s="96"/>
      <c r="O2698" s="89"/>
      <c r="R2698" t="b">
        <f t="shared" si="85"/>
        <v>0</v>
      </c>
    </row>
    <row r="2699" spans="1:18" ht="15" thickBot="1" x14ac:dyDescent="0.35">
      <c r="A2699" s="3" t="s">
        <v>3045</v>
      </c>
      <c r="B2699" s="3" t="s">
        <v>1145</v>
      </c>
      <c r="C2699" s="84">
        <f>IF(COUNTIF(Table1[Tag Number], A2699), 1, 0)</f>
        <v>0</v>
      </c>
      <c r="D2699" s="85">
        <f>IF(COUNTIF(Table2[Tag Number], A2699), 1, 0)</f>
        <v>0</v>
      </c>
      <c r="E2699" s="86">
        <f>IF(COUNTIF(Table3[Tag Number], A2699), 1, 0)</f>
        <v>0</v>
      </c>
      <c r="F2699" s="86">
        <f>IF(COUNTIF(Table4[Tag Number], A2699), 1, 0)</f>
        <v>0</v>
      </c>
      <c r="G2699" s="87">
        <f t="shared" si="86"/>
        <v>0</v>
      </c>
      <c r="H2699" s="88" t="str" cm="1">
        <f t="array" ref="H2699">_xlfn.IFS(OR(_xlfn.XLOOKUP(A2699,Table1[Tag Number],Table1[Status],"-",0)="Dead",
        _xlfn.XLOOKUP(A2699,Table2[Tag Number],Table2[Status],"-",0)="Dead",
        _xlfn.XLOOKUP(A2699,Table3[Tag Number],Table3[Status],"-",0)="Dead",
        _xlfn.XLOOKUP(A2699,Table4[Tag Number],Table4[Status],"-",0)="Dead"),"Dead",
     OR(_xlfn.XLOOKUP(A2699,Table1[Tag Number],Table1[Status],"-",0)="Alive",
        _xlfn.XLOOKUP(A2699,Table2[Tag Number],Table2[Status],"-",0)="Alive",
        _xlfn.XLOOKUP(A2699,Table3[Tag Number],Table3[Status],"-",0)="Alive",
        _xlfn.XLOOKUP(A2699,Table4[Tag Number],Table4[Status],"-",0)="Alive"),"Alive",
     OR(_xlfn.XLOOKUP(A2699,Table1[Tag Number],Table1[Status],"-",0)="-",
        _xlfn.XLOOKUP(A2699,Table2[Tag Number],Table2[Status],"-",0)="-",
        _xlfn.XLOOKUP(A2699,Table3[Tag Number],Table3[Status],"-",0)="-",
        _xlfn.XLOOKUP(A2699,Table4[Tag Number],Table4[Status],"-",0)="-"),
   "-")</f>
        <v>-</v>
      </c>
      <c r="I2699" s="90"/>
      <c r="J2699" s="94"/>
      <c r="K2699" s="95"/>
      <c r="L2699" s="95"/>
      <c r="M2699" s="95"/>
      <c r="N2699" s="96"/>
      <c r="O2699" s="89"/>
      <c r="R2699" t="b">
        <f t="shared" si="85"/>
        <v>0</v>
      </c>
    </row>
    <row r="2700" spans="1:18" ht="15" thickBot="1" x14ac:dyDescent="0.35">
      <c r="A2700" s="2" t="s">
        <v>3046</v>
      </c>
      <c r="B2700" s="2" t="s">
        <v>1145</v>
      </c>
      <c r="C2700" s="84">
        <f>IF(COUNTIF(Table1[Tag Number], A2700), 1, 0)</f>
        <v>0</v>
      </c>
      <c r="D2700" s="85">
        <f>IF(COUNTIF(Table2[Tag Number], A2700), 1, 0)</f>
        <v>0</v>
      </c>
      <c r="E2700" s="86">
        <f>IF(COUNTIF(Table3[Tag Number], A2700), 1, 0)</f>
        <v>0</v>
      </c>
      <c r="F2700" s="86">
        <f>IF(COUNTIF(Table4[Tag Number], A2700), 1, 0)</f>
        <v>0</v>
      </c>
      <c r="G2700" s="87">
        <f t="shared" si="86"/>
        <v>0</v>
      </c>
      <c r="H2700" s="88" t="str" cm="1">
        <f t="array" ref="H2700">_xlfn.IFS(OR(_xlfn.XLOOKUP(A2700,Table1[Tag Number],Table1[Status],"-",0)="Dead",
        _xlfn.XLOOKUP(A2700,Table2[Tag Number],Table2[Status],"-",0)="Dead",
        _xlfn.XLOOKUP(A2700,Table3[Tag Number],Table3[Status],"-",0)="Dead",
        _xlfn.XLOOKUP(A2700,Table4[Tag Number],Table4[Status],"-",0)="Dead"),"Dead",
     OR(_xlfn.XLOOKUP(A2700,Table1[Tag Number],Table1[Status],"-",0)="Alive",
        _xlfn.XLOOKUP(A2700,Table2[Tag Number],Table2[Status],"-",0)="Alive",
        _xlfn.XLOOKUP(A2700,Table3[Tag Number],Table3[Status],"-",0)="Alive",
        _xlfn.XLOOKUP(A2700,Table4[Tag Number],Table4[Status],"-",0)="Alive"),"Alive",
     OR(_xlfn.XLOOKUP(A2700,Table1[Tag Number],Table1[Status],"-",0)="-",
        _xlfn.XLOOKUP(A2700,Table2[Tag Number],Table2[Status],"-",0)="-",
        _xlfn.XLOOKUP(A2700,Table3[Tag Number],Table3[Status],"-",0)="-",
        _xlfn.XLOOKUP(A2700,Table4[Tag Number],Table4[Status],"-",0)="-"),
   "-")</f>
        <v>-</v>
      </c>
      <c r="I2700" s="90"/>
      <c r="J2700" s="94"/>
      <c r="K2700" s="95"/>
      <c r="L2700" s="95"/>
      <c r="M2700" s="95"/>
      <c r="N2700" s="96"/>
      <c r="O2700" s="89"/>
      <c r="R2700" t="b">
        <f t="shared" si="85"/>
        <v>0</v>
      </c>
    </row>
    <row r="2701" spans="1:18" ht="15" thickBot="1" x14ac:dyDescent="0.35">
      <c r="A2701" s="3" t="s">
        <v>3047</v>
      </c>
      <c r="B2701" s="3" t="s">
        <v>1145</v>
      </c>
      <c r="C2701" s="84">
        <f>IF(COUNTIF(Table1[Tag Number], A2701), 1, 0)</f>
        <v>0</v>
      </c>
      <c r="D2701" s="85">
        <f>IF(COUNTIF(Table2[Tag Number], A2701), 1, 0)</f>
        <v>0</v>
      </c>
      <c r="E2701" s="86">
        <f>IF(COUNTIF(Table3[Tag Number], A2701), 1, 0)</f>
        <v>0</v>
      </c>
      <c r="F2701" s="86">
        <f>IF(COUNTIF(Table4[Tag Number], A2701), 1, 0)</f>
        <v>0</v>
      </c>
      <c r="G2701" s="87">
        <f t="shared" si="86"/>
        <v>0</v>
      </c>
      <c r="H2701" s="88" t="str" cm="1">
        <f t="array" ref="H2701">_xlfn.IFS(OR(_xlfn.XLOOKUP(A2701,Table1[Tag Number],Table1[Status],"-",0)="Dead",
        _xlfn.XLOOKUP(A2701,Table2[Tag Number],Table2[Status],"-",0)="Dead",
        _xlfn.XLOOKUP(A2701,Table3[Tag Number],Table3[Status],"-",0)="Dead",
        _xlfn.XLOOKUP(A2701,Table4[Tag Number],Table4[Status],"-",0)="Dead"),"Dead",
     OR(_xlfn.XLOOKUP(A2701,Table1[Tag Number],Table1[Status],"-",0)="Alive",
        _xlfn.XLOOKUP(A2701,Table2[Tag Number],Table2[Status],"-",0)="Alive",
        _xlfn.XLOOKUP(A2701,Table3[Tag Number],Table3[Status],"-",0)="Alive",
        _xlfn.XLOOKUP(A2701,Table4[Tag Number],Table4[Status],"-",0)="Alive"),"Alive",
     OR(_xlfn.XLOOKUP(A2701,Table1[Tag Number],Table1[Status],"-",0)="-",
        _xlfn.XLOOKUP(A2701,Table2[Tag Number],Table2[Status],"-",0)="-",
        _xlfn.XLOOKUP(A2701,Table3[Tag Number],Table3[Status],"-",0)="-",
        _xlfn.XLOOKUP(A2701,Table4[Tag Number],Table4[Status],"-",0)="-"),
   "-")</f>
        <v>-</v>
      </c>
      <c r="I2701" s="90"/>
      <c r="J2701" s="94"/>
      <c r="K2701" s="95"/>
      <c r="L2701" s="95"/>
      <c r="M2701" s="95"/>
      <c r="N2701" s="96"/>
      <c r="O2701" s="89"/>
      <c r="R2701" t="b">
        <f t="shared" si="85"/>
        <v>0</v>
      </c>
    </row>
    <row r="2702" spans="1:18" ht="15" thickBot="1" x14ac:dyDescent="0.35">
      <c r="A2702" s="2" t="s">
        <v>3048</v>
      </c>
      <c r="B2702" s="2" t="s">
        <v>1145</v>
      </c>
      <c r="C2702" s="84">
        <f>IF(COUNTIF(Table1[Tag Number], A2702), 1, 0)</f>
        <v>0</v>
      </c>
      <c r="D2702" s="85">
        <f>IF(COUNTIF(Table2[Tag Number], A2702), 1, 0)</f>
        <v>0</v>
      </c>
      <c r="E2702" s="86">
        <f>IF(COUNTIF(Table3[Tag Number], A2702), 1, 0)</f>
        <v>0</v>
      </c>
      <c r="F2702" s="86">
        <f>IF(COUNTIF(Table4[Tag Number], A2702), 1, 0)</f>
        <v>0</v>
      </c>
      <c r="G2702" s="87">
        <f t="shared" si="86"/>
        <v>0</v>
      </c>
      <c r="H2702" s="88" t="str" cm="1">
        <f t="array" ref="H2702">_xlfn.IFS(OR(_xlfn.XLOOKUP(A2702,Table1[Tag Number],Table1[Status],"-",0)="Dead",
        _xlfn.XLOOKUP(A2702,Table2[Tag Number],Table2[Status],"-",0)="Dead",
        _xlfn.XLOOKUP(A2702,Table3[Tag Number],Table3[Status],"-",0)="Dead",
        _xlfn.XLOOKUP(A2702,Table4[Tag Number],Table4[Status],"-",0)="Dead"),"Dead",
     OR(_xlfn.XLOOKUP(A2702,Table1[Tag Number],Table1[Status],"-",0)="Alive",
        _xlfn.XLOOKUP(A2702,Table2[Tag Number],Table2[Status],"-",0)="Alive",
        _xlfn.XLOOKUP(A2702,Table3[Tag Number],Table3[Status],"-",0)="Alive",
        _xlfn.XLOOKUP(A2702,Table4[Tag Number],Table4[Status],"-",0)="Alive"),"Alive",
     OR(_xlfn.XLOOKUP(A2702,Table1[Tag Number],Table1[Status],"-",0)="-",
        _xlfn.XLOOKUP(A2702,Table2[Tag Number],Table2[Status],"-",0)="-",
        _xlfn.XLOOKUP(A2702,Table3[Tag Number],Table3[Status],"-",0)="-",
        _xlfn.XLOOKUP(A2702,Table4[Tag Number],Table4[Status],"-",0)="-"),
   "-")</f>
        <v>-</v>
      </c>
      <c r="I2702" s="90"/>
      <c r="J2702" s="94"/>
      <c r="K2702" s="95"/>
      <c r="L2702" s="95"/>
      <c r="M2702" s="95"/>
      <c r="N2702" s="96"/>
      <c r="O2702" s="89"/>
      <c r="R2702" t="b">
        <f t="shared" si="85"/>
        <v>0</v>
      </c>
    </row>
    <row r="2703" spans="1:18" ht="15" thickBot="1" x14ac:dyDescent="0.35">
      <c r="A2703" s="3" t="s">
        <v>3049</v>
      </c>
      <c r="B2703" s="3" t="s">
        <v>1145</v>
      </c>
      <c r="C2703" s="84">
        <f>IF(COUNTIF(Table1[Tag Number], A2703), 1, 0)</f>
        <v>0</v>
      </c>
      <c r="D2703" s="85">
        <f>IF(COUNTIF(Table2[Tag Number], A2703), 1, 0)</f>
        <v>0</v>
      </c>
      <c r="E2703" s="86">
        <f>IF(COUNTIF(Table3[Tag Number], A2703), 1, 0)</f>
        <v>0</v>
      </c>
      <c r="F2703" s="86">
        <f>IF(COUNTIF(Table4[Tag Number], A2703), 1, 0)</f>
        <v>0</v>
      </c>
      <c r="G2703" s="87">
        <f t="shared" si="86"/>
        <v>0</v>
      </c>
      <c r="H2703" s="88" t="str" cm="1">
        <f t="array" ref="H2703">_xlfn.IFS(OR(_xlfn.XLOOKUP(A2703,Table1[Tag Number],Table1[Status],"-",0)="Dead",
        _xlfn.XLOOKUP(A2703,Table2[Tag Number],Table2[Status],"-",0)="Dead",
        _xlfn.XLOOKUP(A2703,Table3[Tag Number],Table3[Status],"-",0)="Dead",
        _xlfn.XLOOKUP(A2703,Table4[Tag Number],Table4[Status],"-",0)="Dead"),"Dead",
     OR(_xlfn.XLOOKUP(A2703,Table1[Tag Number],Table1[Status],"-",0)="Alive",
        _xlfn.XLOOKUP(A2703,Table2[Tag Number],Table2[Status],"-",0)="Alive",
        _xlfn.XLOOKUP(A2703,Table3[Tag Number],Table3[Status],"-",0)="Alive",
        _xlfn.XLOOKUP(A2703,Table4[Tag Number],Table4[Status],"-",0)="Alive"),"Alive",
     OR(_xlfn.XLOOKUP(A2703,Table1[Tag Number],Table1[Status],"-",0)="-",
        _xlfn.XLOOKUP(A2703,Table2[Tag Number],Table2[Status],"-",0)="-",
        _xlfn.XLOOKUP(A2703,Table3[Tag Number],Table3[Status],"-",0)="-",
        _xlfn.XLOOKUP(A2703,Table4[Tag Number],Table4[Status],"-",0)="-"),
   "-")</f>
        <v>-</v>
      </c>
      <c r="I2703" s="90"/>
      <c r="J2703" s="94"/>
      <c r="K2703" s="95"/>
      <c r="L2703" s="95"/>
      <c r="M2703" s="95"/>
      <c r="N2703" s="96"/>
      <c r="O2703" s="89"/>
      <c r="R2703" t="b">
        <f t="shared" si="85"/>
        <v>0</v>
      </c>
    </row>
    <row r="2704" spans="1:18" ht="15" thickBot="1" x14ac:dyDescent="0.35">
      <c r="A2704" s="2" t="s">
        <v>174</v>
      </c>
      <c r="B2704" s="2" t="s">
        <v>1145</v>
      </c>
      <c r="C2704" s="84">
        <f>IF(COUNTIF(Table1[Tag Number], A2704), 1, 0)</f>
        <v>0</v>
      </c>
      <c r="D2704" s="85">
        <f>IF(COUNTIF(Table2[Tag Number], A2704), 1, 0)</f>
        <v>0</v>
      </c>
      <c r="E2704" s="86">
        <f>IF(COUNTIF(Table3[Tag Number], A2704), 1, 0)</f>
        <v>1</v>
      </c>
      <c r="F2704" s="86">
        <f>IF(COUNTIF(Table4[Tag Number], A2704), 1, 0)</f>
        <v>0</v>
      </c>
      <c r="G2704" s="87">
        <f t="shared" si="86"/>
        <v>1</v>
      </c>
      <c r="H2704" s="88" t="str" cm="1">
        <f t="array" ref="H2704">_xlfn.IFS(OR(_xlfn.XLOOKUP(A2704,Table1[Tag Number],Table1[Status],"-",0)="Dead",
        _xlfn.XLOOKUP(A2704,Table2[Tag Number],Table2[Status],"-",0)="Dead",
        _xlfn.XLOOKUP(A2704,Table3[Tag Number],Table3[Status],"-",0)="Dead",
        _xlfn.XLOOKUP(A2704,Table4[Tag Number],Table4[Status],"-",0)="Dead"),"Dead",
     OR(_xlfn.XLOOKUP(A2704,Table1[Tag Number],Table1[Status],"-",0)="Alive",
        _xlfn.XLOOKUP(A2704,Table2[Tag Number],Table2[Status],"-",0)="Alive",
        _xlfn.XLOOKUP(A2704,Table3[Tag Number],Table3[Status],"-",0)="Alive",
        _xlfn.XLOOKUP(A2704,Table4[Tag Number],Table4[Status],"-",0)="Alive"),"Alive",
     OR(_xlfn.XLOOKUP(A2704,Table1[Tag Number],Table1[Status],"-",0)="-",
        _xlfn.XLOOKUP(A2704,Table2[Tag Number],Table2[Status],"-",0)="-",
        _xlfn.XLOOKUP(A2704,Table3[Tag Number],Table3[Status],"-",0)="-",
        _xlfn.XLOOKUP(A2704,Table4[Tag Number],Table4[Status],"-",0)="-"),
   "-")</f>
        <v>Alive</v>
      </c>
      <c r="I2704" s="90"/>
      <c r="J2704" s="94"/>
      <c r="K2704" s="95"/>
      <c r="L2704" s="95"/>
      <c r="M2704" s="95"/>
      <c r="N2704" s="96"/>
      <c r="O2704" s="89"/>
      <c r="R2704" t="b">
        <f t="shared" si="85"/>
        <v>0</v>
      </c>
    </row>
    <row r="2705" spans="1:18" ht="15" thickBot="1" x14ac:dyDescent="0.35">
      <c r="A2705" s="3" t="s">
        <v>3050</v>
      </c>
      <c r="B2705" s="3" t="s">
        <v>1145</v>
      </c>
      <c r="C2705" s="84">
        <f>IF(COUNTIF(Table1[Tag Number], A2705), 1, 0)</f>
        <v>0</v>
      </c>
      <c r="D2705" s="85">
        <f>IF(COUNTIF(Table2[Tag Number], A2705), 1, 0)</f>
        <v>0</v>
      </c>
      <c r="E2705" s="86">
        <f>IF(COUNTIF(Table3[Tag Number], A2705), 1, 0)</f>
        <v>0</v>
      </c>
      <c r="F2705" s="86">
        <f>IF(COUNTIF(Table4[Tag Number], A2705), 1, 0)</f>
        <v>0</v>
      </c>
      <c r="G2705" s="87">
        <f t="shared" si="86"/>
        <v>0</v>
      </c>
      <c r="H2705" s="88" t="str" cm="1">
        <f t="array" ref="H2705">_xlfn.IFS(OR(_xlfn.XLOOKUP(A2705,Table1[Tag Number],Table1[Status],"-",0)="Dead",
        _xlfn.XLOOKUP(A2705,Table2[Tag Number],Table2[Status],"-",0)="Dead",
        _xlfn.XLOOKUP(A2705,Table3[Tag Number],Table3[Status],"-",0)="Dead",
        _xlfn.XLOOKUP(A2705,Table4[Tag Number],Table4[Status],"-",0)="Dead"),"Dead",
     OR(_xlfn.XLOOKUP(A2705,Table1[Tag Number],Table1[Status],"-",0)="Alive",
        _xlfn.XLOOKUP(A2705,Table2[Tag Number],Table2[Status],"-",0)="Alive",
        _xlfn.XLOOKUP(A2705,Table3[Tag Number],Table3[Status],"-",0)="Alive",
        _xlfn.XLOOKUP(A2705,Table4[Tag Number],Table4[Status],"-",0)="Alive"),"Alive",
     OR(_xlfn.XLOOKUP(A2705,Table1[Tag Number],Table1[Status],"-",0)="-",
        _xlfn.XLOOKUP(A2705,Table2[Tag Number],Table2[Status],"-",0)="-",
        _xlfn.XLOOKUP(A2705,Table3[Tag Number],Table3[Status],"-",0)="-",
        _xlfn.XLOOKUP(A2705,Table4[Tag Number],Table4[Status],"-",0)="-"),
   "-")</f>
        <v>-</v>
      </c>
      <c r="I2705" s="90"/>
      <c r="J2705" s="94"/>
      <c r="K2705" s="95"/>
      <c r="L2705" s="95"/>
      <c r="M2705" s="95"/>
      <c r="N2705" s="96"/>
      <c r="O2705" s="89"/>
      <c r="R2705" t="b">
        <f t="shared" si="85"/>
        <v>0</v>
      </c>
    </row>
    <row r="2706" spans="1:18" ht="15" thickBot="1" x14ac:dyDescent="0.35">
      <c r="A2706" s="2" t="s">
        <v>3051</v>
      </c>
      <c r="B2706" s="2" t="s">
        <v>1145</v>
      </c>
      <c r="C2706" s="84">
        <f>IF(COUNTIF(Table1[Tag Number], A2706), 1, 0)</f>
        <v>0</v>
      </c>
      <c r="D2706" s="85">
        <f>IF(COUNTIF(Table2[Tag Number], A2706), 1, 0)</f>
        <v>0</v>
      </c>
      <c r="E2706" s="86">
        <f>IF(COUNTIF(Table3[Tag Number], A2706), 1, 0)</f>
        <v>0</v>
      </c>
      <c r="F2706" s="86">
        <f>IF(COUNTIF(Table4[Tag Number], A2706), 1, 0)</f>
        <v>0</v>
      </c>
      <c r="G2706" s="87">
        <f t="shared" si="86"/>
        <v>0</v>
      </c>
      <c r="H2706" s="88" t="str" cm="1">
        <f t="array" ref="H2706">_xlfn.IFS(OR(_xlfn.XLOOKUP(A2706,Table1[Tag Number],Table1[Status],"-",0)="Dead",
        _xlfn.XLOOKUP(A2706,Table2[Tag Number],Table2[Status],"-",0)="Dead",
        _xlfn.XLOOKUP(A2706,Table3[Tag Number],Table3[Status],"-",0)="Dead",
        _xlfn.XLOOKUP(A2706,Table4[Tag Number],Table4[Status],"-",0)="Dead"),"Dead",
     OR(_xlfn.XLOOKUP(A2706,Table1[Tag Number],Table1[Status],"-",0)="Alive",
        _xlfn.XLOOKUP(A2706,Table2[Tag Number],Table2[Status],"-",0)="Alive",
        _xlfn.XLOOKUP(A2706,Table3[Tag Number],Table3[Status],"-",0)="Alive",
        _xlfn.XLOOKUP(A2706,Table4[Tag Number],Table4[Status],"-",0)="Alive"),"Alive",
     OR(_xlfn.XLOOKUP(A2706,Table1[Tag Number],Table1[Status],"-",0)="-",
        _xlfn.XLOOKUP(A2706,Table2[Tag Number],Table2[Status],"-",0)="-",
        _xlfn.XLOOKUP(A2706,Table3[Tag Number],Table3[Status],"-",0)="-",
        _xlfn.XLOOKUP(A2706,Table4[Tag Number],Table4[Status],"-",0)="-"),
   "-")</f>
        <v>-</v>
      </c>
      <c r="I2706" s="90"/>
      <c r="J2706" s="94"/>
      <c r="K2706" s="95"/>
      <c r="L2706" s="95"/>
      <c r="M2706" s="95"/>
      <c r="N2706" s="96"/>
      <c r="O2706" s="89"/>
      <c r="R2706" t="b">
        <f t="shared" si="85"/>
        <v>0</v>
      </c>
    </row>
    <row r="2707" spans="1:18" ht="15" thickBot="1" x14ac:dyDescent="0.35">
      <c r="A2707" s="3" t="s">
        <v>3052</v>
      </c>
      <c r="B2707" s="3" t="s">
        <v>1145</v>
      </c>
      <c r="C2707" s="84">
        <f>IF(COUNTIF(Table1[Tag Number], A2707), 1, 0)</f>
        <v>0</v>
      </c>
      <c r="D2707" s="85">
        <f>IF(COUNTIF(Table2[Tag Number], A2707), 1, 0)</f>
        <v>0</v>
      </c>
      <c r="E2707" s="86">
        <f>IF(COUNTIF(Table3[Tag Number], A2707), 1, 0)</f>
        <v>0</v>
      </c>
      <c r="F2707" s="86">
        <f>IF(COUNTIF(Table4[Tag Number], A2707), 1, 0)</f>
        <v>0</v>
      </c>
      <c r="G2707" s="87">
        <f t="shared" si="86"/>
        <v>0</v>
      </c>
      <c r="H2707" s="88" t="str" cm="1">
        <f t="array" ref="H2707">_xlfn.IFS(OR(_xlfn.XLOOKUP(A2707,Table1[Tag Number],Table1[Status],"-",0)="Dead",
        _xlfn.XLOOKUP(A2707,Table2[Tag Number],Table2[Status],"-",0)="Dead",
        _xlfn.XLOOKUP(A2707,Table3[Tag Number],Table3[Status],"-",0)="Dead",
        _xlfn.XLOOKUP(A2707,Table4[Tag Number],Table4[Status],"-",0)="Dead"),"Dead",
     OR(_xlfn.XLOOKUP(A2707,Table1[Tag Number],Table1[Status],"-",0)="Alive",
        _xlfn.XLOOKUP(A2707,Table2[Tag Number],Table2[Status],"-",0)="Alive",
        _xlfn.XLOOKUP(A2707,Table3[Tag Number],Table3[Status],"-",0)="Alive",
        _xlfn.XLOOKUP(A2707,Table4[Tag Number],Table4[Status],"-",0)="Alive"),"Alive",
     OR(_xlfn.XLOOKUP(A2707,Table1[Tag Number],Table1[Status],"-",0)="-",
        _xlfn.XLOOKUP(A2707,Table2[Tag Number],Table2[Status],"-",0)="-",
        _xlfn.XLOOKUP(A2707,Table3[Tag Number],Table3[Status],"-",0)="-",
        _xlfn.XLOOKUP(A2707,Table4[Tag Number],Table4[Status],"-",0)="-"),
   "-")</f>
        <v>-</v>
      </c>
      <c r="I2707" s="90"/>
      <c r="J2707" s="94"/>
      <c r="K2707" s="95"/>
      <c r="L2707" s="95"/>
      <c r="M2707" s="95"/>
      <c r="N2707" s="96"/>
      <c r="O2707" s="89"/>
      <c r="R2707" t="b">
        <f t="shared" si="85"/>
        <v>0</v>
      </c>
    </row>
    <row r="2708" spans="1:18" ht="15" thickBot="1" x14ac:dyDescent="0.35">
      <c r="A2708" s="2" t="s">
        <v>3053</v>
      </c>
      <c r="B2708" s="2" t="s">
        <v>1145</v>
      </c>
      <c r="C2708" s="84">
        <f>IF(COUNTIF(Table1[Tag Number], A2708), 1, 0)</f>
        <v>0</v>
      </c>
      <c r="D2708" s="85">
        <f>IF(COUNTIF(Table2[Tag Number], A2708), 1, 0)</f>
        <v>0</v>
      </c>
      <c r="E2708" s="86">
        <f>IF(COUNTIF(Table3[Tag Number], A2708), 1, 0)</f>
        <v>0</v>
      </c>
      <c r="F2708" s="86">
        <f>IF(COUNTIF(Table4[Tag Number], A2708), 1, 0)</f>
        <v>0</v>
      </c>
      <c r="G2708" s="87">
        <f t="shared" si="86"/>
        <v>0</v>
      </c>
      <c r="H2708" s="88" t="str" cm="1">
        <f t="array" ref="H2708">_xlfn.IFS(OR(_xlfn.XLOOKUP(A2708,Table1[Tag Number],Table1[Status],"-",0)="Dead",
        _xlfn.XLOOKUP(A2708,Table2[Tag Number],Table2[Status],"-",0)="Dead",
        _xlfn.XLOOKUP(A2708,Table3[Tag Number],Table3[Status],"-",0)="Dead",
        _xlfn.XLOOKUP(A2708,Table4[Tag Number],Table4[Status],"-",0)="Dead"),"Dead",
     OR(_xlfn.XLOOKUP(A2708,Table1[Tag Number],Table1[Status],"-",0)="Alive",
        _xlfn.XLOOKUP(A2708,Table2[Tag Number],Table2[Status],"-",0)="Alive",
        _xlfn.XLOOKUP(A2708,Table3[Tag Number],Table3[Status],"-",0)="Alive",
        _xlfn.XLOOKUP(A2708,Table4[Tag Number],Table4[Status],"-",0)="Alive"),"Alive",
     OR(_xlfn.XLOOKUP(A2708,Table1[Tag Number],Table1[Status],"-",0)="-",
        _xlfn.XLOOKUP(A2708,Table2[Tag Number],Table2[Status],"-",0)="-",
        _xlfn.XLOOKUP(A2708,Table3[Tag Number],Table3[Status],"-",0)="-",
        _xlfn.XLOOKUP(A2708,Table4[Tag Number],Table4[Status],"-",0)="-"),
   "-")</f>
        <v>-</v>
      </c>
      <c r="I2708" s="90"/>
      <c r="J2708" s="94"/>
      <c r="K2708" s="95"/>
      <c r="L2708" s="95"/>
      <c r="M2708" s="95"/>
      <c r="N2708" s="96"/>
      <c r="O2708" s="89"/>
      <c r="R2708" t="b">
        <f t="shared" si="85"/>
        <v>0</v>
      </c>
    </row>
    <row r="2709" spans="1:18" ht="15" thickBot="1" x14ac:dyDescent="0.35">
      <c r="A2709" s="3" t="s">
        <v>3054</v>
      </c>
      <c r="B2709" s="3" t="s">
        <v>1145</v>
      </c>
      <c r="C2709" s="84">
        <f>IF(COUNTIF(Table1[Tag Number], A2709), 1, 0)</f>
        <v>0</v>
      </c>
      <c r="D2709" s="85">
        <f>IF(COUNTIF(Table2[Tag Number], A2709), 1, 0)</f>
        <v>0</v>
      </c>
      <c r="E2709" s="86">
        <f>IF(COUNTIF(Table3[Tag Number], A2709), 1, 0)</f>
        <v>0</v>
      </c>
      <c r="F2709" s="86">
        <f>IF(COUNTIF(Table4[Tag Number], A2709), 1, 0)</f>
        <v>0</v>
      </c>
      <c r="G2709" s="87">
        <f t="shared" si="86"/>
        <v>0</v>
      </c>
      <c r="H2709" s="88" t="str" cm="1">
        <f t="array" ref="H2709">_xlfn.IFS(OR(_xlfn.XLOOKUP(A2709,Table1[Tag Number],Table1[Status],"-",0)="Dead",
        _xlfn.XLOOKUP(A2709,Table2[Tag Number],Table2[Status],"-",0)="Dead",
        _xlfn.XLOOKUP(A2709,Table3[Tag Number],Table3[Status],"-",0)="Dead",
        _xlfn.XLOOKUP(A2709,Table4[Tag Number],Table4[Status],"-",0)="Dead"),"Dead",
     OR(_xlfn.XLOOKUP(A2709,Table1[Tag Number],Table1[Status],"-",0)="Alive",
        _xlfn.XLOOKUP(A2709,Table2[Tag Number],Table2[Status],"-",0)="Alive",
        _xlfn.XLOOKUP(A2709,Table3[Tag Number],Table3[Status],"-",0)="Alive",
        _xlfn.XLOOKUP(A2709,Table4[Tag Number],Table4[Status],"-",0)="Alive"),"Alive",
     OR(_xlfn.XLOOKUP(A2709,Table1[Tag Number],Table1[Status],"-",0)="-",
        _xlfn.XLOOKUP(A2709,Table2[Tag Number],Table2[Status],"-",0)="-",
        _xlfn.XLOOKUP(A2709,Table3[Tag Number],Table3[Status],"-",0)="-",
        _xlfn.XLOOKUP(A2709,Table4[Tag Number],Table4[Status],"-",0)="-"),
   "-")</f>
        <v>-</v>
      </c>
      <c r="I2709" s="90"/>
      <c r="J2709" s="94"/>
      <c r="K2709" s="95"/>
      <c r="L2709" s="95"/>
      <c r="M2709" s="95"/>
      <c r="N2709" s="96"/>
      <c r="O2709" s="89"/>
      <c r="R2709" t="b">
        <f t="shared" si="85"/>
        <v>0</v>
      </c>
    </row>
    <row r="2710" spans="1:18" ht="15" thickBot="1" x14ac:dyDescent="0.35">
      <c r="A2710" s="2" t="s">
        <v>3055</v>
      </c>
      <c r="B2710" s="2" t="s">
        <v>1145</v>
      </c>
      <c r="C2710" s="84">
        <f>IF(COUNTIF(Table1[Tag Number], A2710), 1, 0)</f>
        <v>0</v>
      </c>
      <c r="D2710" s="85">
        <f>IF(COUNTIF(Table2[Tag Number], A2710), 1, 0)</f>
        <v>0</v>
      </c>
      <c r="E2710" s="86">
        <f>IF(COUNTIF(Table3[Tag Number], A2710), 1, 0)</f>
        <v>0</v>
      </c>
      <c r="F2710" s="86">
        <f>IF(COUNTIF(Table4[Tag Number], A2710), 1, 0)</f>
        <v>0</v>
      </c>
      <c r="G2710" s="87">
        <f t="shared" si="86"/>
        <v>0</v>
      </c>
      <c r="H2710" s="88" t="str" cm="1">
        <f t="array" ref="H2710">_xlfn.IFS(OR(_xlfn.XLOOKUP(A2710,Table1[Tag Number],Table1[Status],"-",0)="Dead",
        _xlfn.XLOOKUP(A2710,Table2[Tag Number],Table2[Status],"-",0)="Dead",
        _xlfn.XLOOKUP(A2710,Table3[Tag Number],Table3[Status],"-",0)="Dead",
        _xlfn.XLOOKUP(A2710,Table4[Tag Number],Table4[Status],"-",0)="Dead"),"Dead",
     OR(_xlfn.XLOOKUP(A2710,Table1[Tag Number],Table1[Status],"-",0)="Alive",
        _xlfn.XLOOKUP(A2710,Table2[Tag Number],Table2[Status],"-",0)="Alive",
        _xlfn.XLOOKUP(A2710,Table3[Tag Number],Table3[Status],"-",0)="Alive",
        _xlfn.XLOOKUP(A2710,Table4[Tag Number],Table4[Status],"-",0)="Alive"),"Alive",
     OR(_xlfn.XLOOKUP(A2710,Table1[Tag Number],Table1[Status],"-",0)="-",
        _xlfn.XLOOKUP(A2710,Table2[Tag Number],Table2[Status],"-",0)="-",
        _xlfn.XLOOKUP(A2710,Table3[Tag Number],Table3[Status],"-",0)="-",
        _xlfn.XLOOKUP(A2710,Table4[Tag Number],Table4[Status],"-",0)="-"),
   "-")</f>
        <v>-</v>
      </c>
      <c r="I2710" s="90"/>
      <c r="J2710" s="94"/>
      <c r="K2710" s="95"/>
      <c r="L2710" s="95"/>
      <c r="M2710" s="95"/>
      <c r="N2710" s="96"/>
      <c r="O2710" s="89"/>
      <c r="R2710" t="b">
        <f t="shared" si="85"/>
        <v>0</v>
      </c>
    </row>
    <row r="2711" spans="1:18" ht="15" thickBot="1" x14ac:dyDescent="0.35">
      <c r="A2711" s="3" t="s">
        <v>3056</v>
      </c>
      <c r="B2711" s="3" t="s">
        <v>1145</v>
      </c>
      <c r="C2711" s="84">
        <f>IF(COUNTIF(Table1[Tag Number], A2711), 1, 0)</f>
        <v>0</v>
      </c>
      <c r="D2711" s="85">
        <f>IF(COUNTIF(Table2[Tag Number], A2711), 1, 0)</f>
        <v>0</v>
      </c>
      <c r="E2711" s="86">
        <f>IF(COUNTIF(Table3[Tag Number], A2711), 1, 0)</f>
        <v>0</v>
      </c>
      <c r="F2711" s="86">
        <f>IF(COUNTIF(Table4[Tag Number], A2711), 1, 0)</f>
        <v>0</v>
      </c>
      <c r="G2711" s="87">
        <f t="shared" si="86"/>
        <v>0</v>
      </c>
      <c r="H2711" s="88" t="str" cm="1">
        <f t="array" ref="H2711">_xlfn.IFS(OR(_xlfn.XLOOKUP(A2711,Table1[Tag Number],Table1[Status],"-",0)="Dead",
        _xlfn.XLOOKUP(A2711,Table2[Tag Number],Table2[Status],"-",0)="Dead",
        _xlfn.XLOOKUP(A2711,Table3[Tag Number],Table3[Status],"-",0)="Dead",
        _xlfn.XLOOKUP(A2711,Table4[Tag Number],Table4[Status],"-",0)="Dead"),"Dead",
     OR(_xlfn.XLOOKUP(A2711,Table1[Tag Number],Table1[Status],"-",0)="Alive",
        _xlfn.XLOOKUP(A2711,Table2[Tag Number],Table2[Status],"-",0)="Alive",
        _xlfn.XLOOKUP(A2711,Table3[Tag Number],Table3[Status],"-",0)="Alive",
        _xlfn.XLOOKUP(A2711,Table4[Tag Number],Table4[Status],"-",0)="Alive"),"Alive",
     OR(_xlfn.XLOOKUP(A2711,Table1[Tag Number],Table1[Status],"-",0)="-",
        _xlfn.XLOOKUP(A2711,Table2[Tag Number],Table2[Status],"-",0)="-",
        _xlfn.XLOOKUP(A2711,Table3[Tag Number],Table3[Status],"-",0)="-",
        _xlfn.XLOOKUP(A2711,Table4[Tag Number],Table4[Status],"-",0)="-"),
   "-")</f>
        <v>-</v>
      </c>
      <c r="I2711" s="90"/>
      <c r="J2711" s="94"/>
      <c r="K2711" s="95"/>
      <c r="L2711" s="95"/>
      <c r="M2711" s="95"/>
      <c r="N2711" s="96"/>
      <c r="O2711" s="89"/>
      <c r="R2711" t="b">
        <f t="shared" si="85"/>
        <v>0</v>
      </c>
    </row>
    <row r="2712" spans="1:18" ht="15" thickBot="1" x14ac:dyDescent="0.35">
      <c r="A2712" s="2" t="s">
        <v>3057</v>
      </c>
      <c r="B2712" s="2" t="s">
        <v>1145</v>
      </c>
      <c r="C2712" s="84">
        <f>IF(COUNTIF(Table1[Tag Number], A2712), 1, 0)</f>
        <v>0</v>
      </c>
      <c r="D2712" s="85">
        <f>IF(COUNTIF(Table2[Tag Number], A2712), 1, 0)</f>
        <v>0</v>
      </c>
      <c r="E2712" s="86">
        <f>IF(COUNTIF(Table3[Tag Number], A2712), 1, 0)</f>
        <v>0</v>
      </c>
      <c r="F2712" s="86">
        <f>IF(COUNTIF(Table4[Tag Number], A2712), 1, 0)</f>
        <v>0</v>
      </c>
      <c r="G2712" s="87">
        <f t="shared" si="86"/>
        <v>0</v>
      </c>
      <c r="H2712" s="88" t="str" cm="1">
        <f t="array" ref="H2712">_xlfn.IFS(OR(_xlfn.XLOOKUP(A2712,Table1[Tag Number],Table1[Status],"-",0)="Dead",
        _xlfn.XLOOKUP(A2712,Table2[Tag Number],Table2[Status],"-",0)="Dead",
        _xlfn.XLOOKUP(A2712,Table3[Tag Number],Table3[Status],"-",0)="Dead",
        _xlfn.XLOOKUP(A2712,Table4[Tag Number],Table4[Status],"-",0)="Dead"),"Dead",
     OR(_xlfn.XLOOKUP(A2712,Table1[Tag Number],Table1[Status],"-",0)="Alive",
        _xlfn.XLOOKUP(A2712,Table2[Tag Number],Table2[Status],"-",0)="Alive",
        _xlfn.XLOOKUP(A2712,Table3[Tag Number],Table3[Status],"-",0)="Alive",
        _xlfn.XLOOKUP(A2712,Table4[Tag Number],Table4[Status],"-",0)="Alive"),"Alive",
     OR(_xlfn.XLOOKUP(A2712,Table1[Tag Number],Table1[Status],"-",0)="-",
        _xlfn.XLOOKUP(A2712,Table2[Tag Number],Table2[Status],"-",0)="-",
        _xlfn.XLOOKUP(A2712,Table3[Tag Number],Table3[Status],"-",0)="-",
        _xlfn.XLOOKUP(A2712,Table4[Tag Number],Table4[Status],"-",0)="-"),
   "-")</f>
        <v>-</v>
      </c>
      <c r="I2712" s="90"/>
      <c r="J2712" s="94"/>
      <c r="K2712" s="95"/>
      <c r="L2712" s="95"/>
      <c r="M2712" s="95"/>
      <c r="N2712" s="96"/>
      <c r="O2712" s="89"/>
      <c r="R2712" t="b">
        <f t="shared" si="85"/>
        <v>0</v>
      </c>
    </row>
    <row r="2713" spans="1:18" ht="15" thickBot="1" x14ac:dyDescent="0.35">
      <c r="A2713" s="3" t="s">
        <v>3058</v>
      </c>
      <c r="B2713" s="3" t="s">
        <v>1145</v>
      </c>
      <c r="C2713" s="84">
        <f>IF(COUNTIF(Table1[Tag Number], A2713), 1, 0)</f>
        <v>0</v>
      </c>
      <c r="D2713" s="85">
        <f>IF(COUNTIF(Table2[Tag Number], A2713), 1, 0)</f>
        <v>0</v>
      </c>
      <c r="E2713" s="86">
        <f>IF(COUNTIF(Table3[Tag Number], A2713), 1, 0)</f>
        <v>0</v>
      </c>
      <c r="F2713" s="86">
        <f>IF(COUNTIF(Table4[Tag Number], A2713), 1, 0)</f>
        <v>0</v>
      </c>
      <c r="G2713" s="87">
        <f t="shared" si="86"/>
        <v>0</v>
      </c>
      <c r="H2713" s="88" t="str" cm="1">
        <f t="array" ref="H2713">_xlfn.IFS(OR(_xlfn.XLOOKUP(A2713,Table1[Tag Number],Table1[Status],"-",0)="Dead",
        _xlfn.XLOOKUP(A2713,Table2[Tag Number],Table2[Status],"-",0)="Dead",
        _xlfn.XLOOKUP(A2713,Table3[Tag Number],Table3[Status],"-",0)="Dead",
        _xlfn.XLOOKUP(A2713,Table4[Tag Number],Table4[Status],"-",0)="Dead"),"Dead",
     OR(_xlfn.XLOOKUP(A2713,Table1[Tag Number],Table1[Status],"-",0)="Alive",
        _xlfn.XLOOKUP(A2713,Table2[Tag Number],Table2[Status],"-",0)="Alive",
        _xlfn.XLOOKUP(A2713,Table3[Tag Number],Table3[Status],"-",0)="Alive",
        _xlfn.XLOOKUP(A2713,Table4[Tag Number],Table4[Status],"-",0)="Alive"),"Alive",
     OR(_xlfn.XLOOKUP(A2713,Table1[Tag Number],Table1[Status],"-",0)="-",
        _xlfn.XLOOKUP(A2713,Table2[Tag Number],Table2[Status],"-",0)="-",
        _xlfn.XLOOKUP(A2713,Table3[Tag Number],Table3[Status],"-",0)="-",
        _xlfn.XLOOKUP(A2713,Table4[Tag Number],Table4[Status],"-",0)="-"),
   "-")</f>
        <v>-</v>
      </c>
      <c r="I2713" s="90"/>
      <c r="J2713" s="94"/>
      <c r="K2713" s="95"/>
      <c r="L2713" s="95"/>
      <c r="M2713" s="95"/>
      <c r="N2713" s="96"/>
      <c r="O2713" s="89"/>
      <c r="R2713" t="b">
        <f t="shared" si="85"/>
        <v>0</v>
      </c>
    </row>
    <row r="2714" spans="1:18" ht="15" thickBot="1" x14ac:dyDescent="0.35">
      <c r="A2714" s="2" t="s">
        <v>3059</v>
      </c>
      <c r="B2714" s="2" t="s">
        <v>1145</v>
      </c>
      <c r="C2714" s="84">
        <f>IF(COUNTIF(Table1[Tag Number], A2714), 1, 0)</f>
        <v>0</v>
      </c>
      <c r="D2714" s="85">
        <f>IF(COUNTIF(Table2[Tag Number], A2714), 1, 0)</f>
        <v>0</v>
      </c>
      <c r="E2714" s="86">
        <f>IF(COUNTIF(Table3[Tag Number], A2714), 1, 0)</f>
        <v>0</v>
      </c>
      <c r="F2714" s="86">
        <f>IF(COUNTIF(Table4[Tag Number], A2714), 1, 0)</f>
        <v>0</v>
      </c>
      <c r="G2714" s="87">
        <f t="shared" si="86"/>
        <v>0</v>
      </c>
      <c r="H2714" s="88" t="str" cm="1">
        <f t="array" ref="H2714">_xlfn.IFS(OR(_xlfn.XLOOKUP(A2714,Table1[Tag Number],Table1[Status],"-",0)="Dead",
        _xlfn.XLOOKUP(A2714,Table2[Tag Number],Table2[Status],"-",0)="Dead",
        _xlfn.XLOOKUP(A2714,Table3[Tag Number],Table3[Status],"-",0)="Dead",
        _xlfn.XLOOKUP(A2714,Table4[Tag Number],Table4[Status],"-",0)="Dead"),"Dead",
     OR(_xlfn.XLOOKUP(A2714,Table1[Tag Number],Table1[Status],"-",0)="Alive",
        _xlfn.XLOOKUP(A2714,Table2[Tag Number],Table2[Status],"-",0)="Alive",
        _xlfn.XLOOKUP(A2714,Table3[Tag Number],Table3[Status],"-",0)="Alive",
        _xlfn.XLOOKUP(A2714,Table4[Tag Number],Table4[Status],"-",0)="Alive"),"Alive",
     OR(_xlfn.XLOOKUP(A2714,Table1[Tag Number],Table1[Status],"-",0)="-",
        _xlfn.XLOOKUP(A2714,Table2[Tag Number],Table2[Status],"-",0)="-",
        _xlfn.XLOOKUP(A2714,Table3[Tag Number],Table3[Status],"-",0)="-",
        _xlfn.XLOOKUP(A2714,Table4[Tag Number],Table4[Status],"-",0)="-"),
   "-")</f>
        <v>-</v>
      </c>
      <c r="I2714" s="90"/>
      <c r="J2714" s="94"/>
      <c r="K2714" s="95"/>
      <c r="L2714" s="95"/>
      <c r="M2714" s="95"/>
      <c r="N2714" s="96"/>
      <c r="O2714" s="89"/>
      <c r="R2714" t="b">
        <f t="shared" si="85"/>
        <v>0</v>
      </c>
    </row>
    <row r="2715" spans="1:18" ht="15" thickBot="1" x14ac:dyDescent="0.35">
      <c r="A2715" s="3" t="s">
        <v>3060</v>
      </c>
      <c r="B2715" s="3" t="s">
        <v>1145</v>
      </c>
      <c r="C2715" s="84">
        <f>IF(COUNTIF(Table1[Tag Number], A2715), 1, 0)</f>
        <v>0</v>
      </c>
      <c r="D2715" s="85">
        <f>IF(COUNTIF(Table2[Tag Number], A2715), 1, 0)</f>
        <v>0</v>
      </c>
      <c r="E2715" s="86">
        <f>IF(COUNTIF(Table3[Tag Number], A2715), 1, 0)</f>
        <v>0</v>
      </c>
      <c r="F2715" s="86">
        <f>IF(COUNTIF(Table4[Tag Number], A2715), 1, 0)</f>
        <v>0</v>
      </c>
      <c r="G2715" s="87">
        <f t="shared" si="86"/>
        <v>0</v>
      </c>
      <c r="H2715" s="88" t="str" cm="1">
        <f t="array" ref="H2715">_xlfn.IFS(OR(_xlfn.XLOOKUP(A2715,Table1[Tag Number],Table1[Status],"-",0)="Dead",
        _xlfn.XLOOKUP(A2715,Table2[Tag Number],Table2[Status],"-",0)="Dead",
        _xlfn.XLOOKUP(A2715,Table3[Tag Number],Table3[Status],"-",0)="Dead",
        _xlfn.XLOOKUP(A2715,Table4[Tag Number],Table4[Status],"-",0)="Dead"),"Dead",
     OR(_xlfn.XLOOKUP(A2715,Table1[Tag Number],Table1[Status],"-",0)="Alive",
        _xlfn.XLOOKUP(A2715,Table2[Tag Number],Table2[Status],"-",0)="Alive",
        _xlfn.XLOOKUP(A2715,Table3[Tag Number],Table3[Status],"-",0)="Alive",
        _xlfn.XLOOKUP(A2715,Table4[Tag Number],Table4[Status],"-",0)="Alive"),"Alive",
     OR(_xlfn.XLOOKUP(A2715,Table1[Tag Number],Table1[Status],"-",0)="-",
        _xlfn.XLOOKUP(A2715,Table2[Tag Number],Table2[Status],"-",0)="-",
        _xlfn.XLOOKUP(A2715,Table3[Tag Number],Table3[Status],"-",0)="-",
        _xlfn.XLOOKUP(A2715,Table4[Tag Number],Table4[Status],"-",0)="-"),
   "-")</f>
        <v>-</v>
      </c>
      <c r="I2715" s="90"/>
      <c r="J2715" s="94"/>
      <c r="K2715" s="95"/>
      <c r="L2715" s="95"/>
      <c r="M2715" s="95"/>
      <c r="N2715" s="96"/>
      <c r="O2715" s="89"/>
      <c r="R2715" t="b">
        <f t="shared" si="85"/>
        <v>0</v>
      </c>
    </row>
    <row r="2716" spans="1:18" ht="15" thickBot="1" x14ac:dyDescent="0.35">
      <c r="A2716" s="2" t="s">
        <v>3061</v>
      </c>
      <c r="B2716" s="2" t="s">
        <v>1145</v>
      </c>
      <c r="C2716" s="84">
        <f>IF(COUNTIF(Table1[Tag Number], A2716), 1, 0)</f>
        <v>0</v>
      </c>
      <c r="D2716" s="85">
        <f>IF(COUNTIF(Table2[Tag Number], A2716), 1, 0)</f>
        <v>0</v>
      </c>
      <c r="E2716" s="86">
        <f>IF(COUNTIF(Table3[Tag Number], A2716), 1, 0)</f>
        <v>0</v>
      </c>
      <c r="F2716" s="86">
        <f>IF(COUNTIF(Table4[Tag Number], A2716), 1, 0)</f>
        <v>0</v>
      </c>
      <c r="G2716" s="87">
        <f t="shared" si="86"/>
        <v>0</v>
      </c>
      <c r="H2716" s="88" t="str" cm="1">
        <f t="array" ref="H2716">_xlfn.IFS(OR(_xlfn.XLOOKUP(A2716,Table1[Tag Number],Table1[Status],"-",0)="Dead",
        _xlfn.XLOOKUP(A2716,Table2[Tag Number],Table2[Status],"-",0)="Dead",
        _xlfn.XLOOKUP(A2716,Table3[Tag Number],Table3[Status],"-",0)="Dead",
        _xlfn.XLOOKUP(A2716,Table4[Tag Number],Table4[Status],"-",0)="Dead"),"Dead",
     OR(_xlfn.XLOOKUP(A2716,Table1[Tag Number],Table1[Status],"-",0)="Alive",
        _xlfn.XLOOKUP(A2716,Table2[Tag Number],Table2[Status],"-",0)="Alive",
        _xlfn.XLOOKUP(A2716,Table3[Tag Number],Table3[Status],"-",0)="Alive",
        _xlfn.XLOOKUP(A2716,Table4[Tag Number],Table4[Status],"-",0)="Alive"),"Alive",
     OR(_xlfn.XLOOKUP(A2716,Table1[Tag Number],Table1[Status],"-",0)="-",
        _xlfn.XLOOKUP(A2716,Table2[Tag Number],Table2[Status],"-",0)="-",
        _xlfn.XLOOKUP(A2716,Table3[Tag Number],Table3[Status],"-",0)="-",
        _xlfn.XLOOKUP(A2716,Table4[Tag Number],Table4[Status],"-",0)="-"),
   "-")</f>
        <v>-</v>
      </c>
      <c r="I2716" s="90"/>
      <c r="J2716" s="94"/>
      <c r="K2716" s="95"/>
      <c r="L2716" s="95"/>
      <c r="M2716" s="95"/>
      <c r="N2716" s="96"/>
      <c r="O2716" s="89"/>
      <c r="R2716" t="b">
        <f t="shared" si="85"/>
        <v>0</v>
      </c>
    </row>
    <row r="2717" spans="1:18" ht="15" thickBot="1" x14ac:dyDescent="0.35">
      <c r="A2717" s="3" t="s">
        <v>3062</v>
      </c>
      <c r="B2717" s="3" t="s">
        <v>1145</v>
      </c>
      <c r="C2717" s="84">
        <f>IF(COUNTIF(Table1[Tag Number], A2717), 1, 0)</f>
        <v>0</v>
      </c>
      <c r="D2717" s="85">
        <f>IF(COUNTIF(Table2[Tag Number], A2717), 1, 0)</f>
        <v>0</v>
      </c>
      <c r="E2717" s="86">
        <f>IF(COUNTIF(Table3[Tag Number], A2717), 1, 0)</f>
        <v>0</v>
      </c>
      <c r="F2717" s="86">
        <f>IF(COUNTIF(Table4[Tag Number], A2717), 1, 0)</f>
        <v>0</v>
      </c>
      <c r="G2717" s="87">
        <f t="shared" si="86"/>
        <v>0</v>
      </c>
      <c r="H2717" s="88" t="str" cm="1">
        <f t="array" ref="H2717">_xlfn.IFS(OR(_xlfn.XLOOKUP(A2717,Table1[Tag Number],Table1[Status],"-",0)="Dead",
        _xlfn.XLOOKUP(A2717,Table2[Tag Number],Table2[Status],"-",0)="Dead",
        _xlfn.XLOOKUP(A2717,Table3[Tag Number],Table3[Status],"-",0)="Dead",
        _xlfn.XLOOKUP(A2717,Table4[Tag Number],Table4[Status],"-",0)="Dead"),"Dead",
     OR(_xlfn.XLOOKUP(A2717,Table1[Tag Number],Table1[Status],"-",0)="Alive",
        _xlfn.XLOOKUP(A2717,Table2[Tag Number],Table2[Status],"-",0)="Alive",
        _xlfn.XLOOKUP(A2717,Table3[Tag Number],Table3[Status],"-",0)="Alive",
        _xlfn.XLOOKUP(A2717,Table4[Tag Number],Table4[Status],"-",0)="Alive"),"Alive",
     OR(_xlfn.XLOOKUP(A2717,Table1[Tag Number],Table1[Status],"-",0)="-",
        _xlfn.XLOOKUP(A2717,Table2[Tag Number],Table2[Status],"-",0)="-",
        _xlfn.XLOOKUP(A2717,Table3[Tag Number],Table3[Status],"-",0)="-",
        _xlfn.XLOOKUP(A2717,Table4[Tag Number],Table4[Status],"-",0)="-"),
   "-")</f>
        <v>-</v>
      </c>
      <c r="I2717" s="90"/>
      <c r="J2717" s="94"/>
      <c r="K2717" s="95"/>
      <c r="L2717" s="95"/>
      <c r="M2717" s="95"/>
      <c r="N2717" s="96"/>
      <c r="O2717" s="89"/>
      <c r="R2717" t="b">
        <f t="shared" si="85"/>
        <v>0</v>
      </c>
    </row>
    <row r="2718" spans="1:18" ht="15" thickBot="1" x14ac:dyDescent="0.35">
      <c r="A2718" s="2" t="s">
        <v>3063</v>
      </c>
      <c r="B2718" s="2" t="s">
        <v>1145</v>
      </c>
      <c r="C2718" s="84">
        <f>IF(COUNTIF(Table1[Tag Number], A2718), 1, 0)</f>
        <v>0</v>
      </c>
      <c r="D2718" s="85">
        <f>IF(COUNTIF(Table2[Tag Number], A2718), 1, 0)</f>
        <v>0</v>
      </c>
      <c r="E2718" s="86">
        <f>IF(COUNTIF(Table3[Tag Number], A2718), 1, 0)</f>
        <v>0</v>
      </c>
      <c r="F2718" s="86">
        <f>IF(COUNTIF(Table4[Tag Number], A2718), 1, 0)</f>
        <v>0</v>
      </c>
      <c r="G2718" s="87">
        <f t="shared" si="86"/>
        <v>0</v>
      </c>
      <c r="H2718" s="88" t="str" cm="1">
        <f t="array" ref="H2718">_xlfn.IFS(OR(_xlfn.XLOOKUP(A2718,Table1[Tag Number],Table1[Status],"-",0)="Dead",
        _xlfn.XLOOKUP(A2718,Table2[Tag Number],Table2[Status],"-",0)="Dead",
        _xlfn.XLOOKUP(A2718,Table3[Tag Number],Table3[Status],"-",0)="Dead",
        _xlfn.XLOOKUP(A2718,Table4[Tag Number],Table4[Status],"-",0)="Dead"),"Dead",
     OR(_xlfn.XLOOKUP(A2718,Table1[Tag Number],Table1[Status],"-",0)="Alive",
        _xlfn.XLOOKUP(A2718,Table2[Tag Number],Table2[Status],"-",0)="Alive",
        _xlfn.XLOOKUP(A2718,Table3[Tag Number],Table3[Status],"-",0)="Alive",
        _xlfn.XLOOKUP(A2718,Table4[Tag Number],Table4[Status],"-",0)="Alive"),"Alive",
     OR(_xlfn.XLOOKUP(A2718,Table1[Tag Number],Table1[Status],"-",0)="-",
        _xlfn.XLOOKUP(A2718,Table2[Tag Number],Table2[Status],"-",0)="-",
        _xlfn.XLOOKUP(A2718,Table3[Tag Number],Table3[Status],"-",0)="-",
        _xlfn.XLOOKUP(A2718,Table4[Tag Number],Table4[Status],"-",0)="-"),
   "-")</f>
        <v>-</v>
      </c>
      <c r="I2718" s="90"/>
      <c r="J2718" s="94"/>
      <c r="K2718" s="95"/>
      <c r="L2718" s="95"/>
      <c r="M2718" s="95"/>
      <c r="N2718" s="96"/>
      <c r="O2718" s="89"/>
      <c r="R2718" t="b">
        <f t="shared" si="85"/>
        <v>0</v>
      </c>
    </row>
    <row r="2719" spans="1:18" ht="15" thickBot="1" x14ac:dyDescent="0.35">
      <c r="A2719" s="3" t="s">
        <v>3064</v>
      </c>
      <c r="B2719" s="3" t="s">
        <v>1145</v>
      </c>
      <c r="C2719" s="84">
        <f>IF(COUNTIF(Table1[Tag Number], A2719), 1, 0)</f>
        <v>0</v>
      </c>
      <c r="D2719" s="85">
        <f>IF(COUNTIF(Table2[Tag Number], A2719), 1, 0)</f>
        <v>0</v>
      </c>
      <c r="E2719" s="86">
        <f>IF(COUNTIF(Table3[Tag Number], A2719), 1, 0)</f>
        <v>0</v>
      </c>
      <c r="F2719" s="86">
        <f>IF(COUNTIF(Table4[Tag Number], A2719), 1, 0)</f>
        <v>0</v>
      </c>
      <c r="G2719" s="87">
        <f t="shared" si="86"/>
        <v>0</v>
      </c>
      <c r="H2719" s="88" t="str" cm="1">
        <f t="array" ref="H2719">_xlfn.IFS(OR(_xlfn.XLOOKUP(A2719,Table1[Tag Number],Table1[Status],"-",0)="Dead",
        _xlfn.XLOOKUP(A2719,Table2[Tag Number],Table2[Status],"-",0)="Dead",
        _xlfn.XLOOKUP(A2719,Table3[Tag Number],Table3[Status],"-",0)="Dead",
        _xlfn.XLOOKUP(A2719,Table4[Tag Number],Table4[Status],"-",0)="Dead"),"Dead",
     OR(_xlfn.XLOOKUP(A2719,Table1[Tag Number],Table1[Status],"-",0)="Alive",
        _xlfn.XLOOKUP(A2719,Table2[Tag Number],Table2[Status],"-",0)="Alive",
        _xlfn.XLOOKUP(A2719,Table3[Tag Number],Table3[Status],"-",0)="Alive",
        _xlfn.XLOOKUP(A2719,Table4[Tag Number],Table4[Status],"-",0)="Alive"),"Alive",
     OR(_xlfn.XLOOKUP(A2719,Table1[Tag Number],Table1[Status],"-",0)="-",
        _xlfn.XLOOKUP(A2719,Table2[Tag Number],Table2[Status],"-",0)="-",
        _xlfn.XLOOKUP(A2719,Table3[Tag Number],Table3[Status],"-",0)="-",
        _xlfn.XLOOKUP(A2719,Table4[Tag Number],Table4[Status],"-",0)="-"),
   "-")</f>
        <v>-</v>
      </c>
      <c r="I2719" s="90"/>
      <c r="J2719" s="94"/>
      <c r="K2719" s="95"/>
      <c r="L2719" s="95"/>
      <c r="M2719" s="95"/>
      <c r="N2719" s="96"/>
      <c r="O2719" s="89"/>
      <c r="R2719" t="b">
        <f t="shared" si="85"/>
        <v>0</v>
      </c>
    </row>
    <row r="2720" spans="1:18" ht="15" thickBot="1" x14ac:dyDescent="0.35">
      <c r="A2720" s="2" t="s">
        <v>3065</v>
      </c>
      <c r="B2720" s="2" t="s">
        <v>1145</v>
      </c>
      <c r="C2720" s="84">
        <f>IF(COUNTIF(Table1[Tag Number], A2720), 1, 0)</f>
        <v>0</v>
      </c>
      <c r="D2720" s="85">
        <f>IF(COUNTIF(Table2[Tag Number], A2720), 1, 0)</f>
        <v>0</v>
      </c>
      <c r="E2720" s="86">
        <f>IF(COUNTIF(Table3[Tag Number], A2720), 1, 0)</f>
        <v>0</v>
      </c>
      <c r="F2720" s="86">
        <f>IF(COUNTIF(Table4[Tag Number], A2720), 1, 0)</f>
        <v>0</v>
      </c>
      <c r="G2720" s="87">
        <f t="shared" si="86"/>
        <v>0</v>
      </c>
      <c r="H2720" s="88" t="str" cm="1">
        <f t="array" ref="H2720">_xlfn.IFS(OR(_xlfn.XLOOKUP(A2720,Table1[Tag Number],Table1[Status],"-",0)="Dead",
        _xlfn.XLOOKUP(A2720,Table2[Tag Number],Table2[Status],"-",0)="Dead",
        _xlfn.XLOOKUP(A2720,Table3[Tag Number],Table3[Status],"-",0)="Dead",
        _xlfn.XLOOKUP(A2720,Table4[Tag Number],Table4[Status],"-",0)="Dead"),"Dead",
     OR(_xlfn.XLOOKUP(A2720,Table1[Tag Number],Table1[Status],"-",0)="Alive",
        _xlfn.XLOOKUP(A2720,Table2[Tag Number],Table2[Status],"-",0)="Alive",
        _xlfn.XLOOKUP(A2720,Table3[Tag Number],Table3[Status],"-",0)="Alive",
        _xlfn.XLOOKUP(A2720,Table4[Tag Number],Table4[Status],"-",0)="Alive"),"Alive",
     OR(_xlfn.XLOOKUP(A2720,Table1[Tag Number],Table1[Status],"-",0)="-",
        _xlfn.XLOOKUP(A2720,Table2[Tag Number],Table2[Status],"-",0)="-",
        _xlfn.XLOOKUP(A2720,Table3[Tag Number],Table3[Status],"-",0)="-",
        _xlfn.XLOOKUP(A2720,Table4[Tag Number],Table4[Status],"-",0)="-"),
   "-")</f>
        <v>-</v>
      </c>
      <c r="I2720" s="90"/>
      <c r="J2720" s="94"/>
      <c r="K2720" s="95"/>
      <c r="L2720" s="95"/>
      <c r="M2720" s="95"/>
      <c r="N2720" s="96"/>
      <c r="O2720" s="89"/>
      <c r="R2720" t="b">
        <f t="shared" si="85"/>
        <v>0</v>
      </c>
    </row>
    <row r="2721" spans="1:18" ht="15" thickBot="1" x14ac:dyDescent="0.35">
      <c r="A2721" s="3" t="s">
        <v>3066</v>
      </c>
      <c r="B2721" s="3" t="s">
        <v>1145</v>
      </c>
      <c r="C2721" s="84">
        <f>IF(COUNTIF(Table1[Tag Number], A2721), 1, 0)</f>
        <v>0</v>
      </c>
      <c r="D2721" s="85">
        <f>IF(COUNTIF(Table2[Tag Number], A2721), 1, 0)</f>
        <v>0</v>
      </c>
      <c r="E2721" s="86">
        <f>IF(COUNTIF(Table3[Tag Number], A2721), 1, 0)</f>
        <v>0</v>
      </c>
      <c r="F2721" s="86">
        <f>IF(COUNTIF(Table4[Tag Number], A2721), 1, 0)</f>
        <v>0</v>
      </c>
      <c r="G2721" s="87">
        <f t="shared" si="86"/>
        <v>0</v>
      </c>
      <c r="H2721" s="88" t="str" cm="1">
        <f t="array" ref="H2721">_xlfn.IFS(OR(_xlfn.XLOOKUP(A2721,Table1[Tag Number],Table1[Status],"-",0)="Dead",
        _xlfn.XLOOKUP(A2721,Table2[Tag Number],Table2[Status],"-",0)="Dead",
        _xlfn.XLOOKUP(A2721,Table3[Tag Number],Table3[Status],"-",0)="Dead",
        _xlfn.XLOOKUP(A2721,Table4[Tag Number],Table4[Status],"-",0)="Dead"),"Dead",
     OR(_xlfn.XLOOKUP(A2721,Table1[Tag Number],Table1[Status],"-",0)="Alive",
        _xlfn.XLOOKUP(A2721,Table2[Tag Number],Table2[Status],"-",0)="Alive",
        _xlfn.XLOOKUP(A2721,Table3[Tag Number],Table3[Status],"-",0)="Alive",
        _xlfn.XLOOKUP(A2721,Table4[Tag Number],Table4[Status],"-",0)="Alive"),"Alive",
     OR(_xlfn.XLOOKUP(A2721,Table1[Tag Number],Table1[Status],"-",0)="-",
        _xlfn.XLOOKUP(A2721,Table2[Tag Number],Table2[Status],"-",0)="-",
        _xlfn.XLOOKUP(A2721,Table3[Tag Number],Table3[Status],"-",0)="-",
        _xlfn.XLOOKUP(A2721,Table4[Tag Number],Table4[Status],"-",0)="-"),
   "-")</f>
        <v>-</v>
      </c>
      <c r="I2721" s="90"/>
      <c r="J2721" s="94"/>
      <c r="K2721" s="95"/>
      <c r="L2721" s="95"/>
      <c r="M2721" s="95"/>
      <c r="N2721" s="96"/>
      <c r="O2721" s="89"/>
      <c r="R2721" t="b">
        <f t="shared" si="85"/>
        <v>0</v>
      </c>
    </row>
    <row r="2722" spans="1:18" ht="15" thickBot="1" x14ac:dyDescent="0.35">
      <c r="A2722" s="2" t="s">
        <v>3067</v>
      </c>
      <c r="B2722" s="2" t="s">
        <v>1145</v>
      </c>
      <c r="C2722" s="84">
        <f>IF(COUNTIF(Table1[Tag Number], A2722), 1, 0)</f>
        <v>0</v>
      </c>
      <c r="D2722" s="85">
        <f>IF(COUNTIF(Table2[Tag Number], A2722), 1, 0)</f>
        <v>0</v>
      </c>
      <c r="E2722" s="86">
        <f>IF(COUNTIF(Table3[Tag Number], A2722), 1, 0)</f>
        <v>0</v>
      </c>
      <c r="F2722" s="86">
        <f>IF(COUNTIF(Table4[Tag Number], A2722), 1, 0)</f>
        <v>0</v>
      </c>
      <c r="G2722" s="87">
        <f t="shared" si="86"/>
        <v>0</v>
      </c>
      <c r="H2722" s="88" t="str" cm="1">
        <f t="array" ref="H2722">_xlfn.IFS(OR(_xlfn.XLOOKUP(A2722,Table1[Tag Number],Table1[Status],"-",0)="Dead",
        _xlfn.XLOOKUP(A2722,Table2[Tag Number],Table2[Status],"-",0)="Dead",
        _xlfn.XLOOKUP(A2722,Table3[Tag Number],Table3[Status],"-",0)="Dead",
        _xlfn.XLOOKUP(A2722,Table4[Tag Number],Table4[Status],"-",0)="Dead"),"Dead",
     OR(_xlfn.XLOOKUP(A2722,Table1[Tag Number],Table1[Status],"-",0)="Alive",
        _xlfn.XLOOKUP(A2722,Table2[Tag Number],Table2[Status],"-",0)="Alive",
        _xlfn.XLOOKUP(A2722,Table3[Tag Number],Table3[Status],"-",0)="Alive",
        _xlfn.XLOOKUP(A2722,Table4[Tag Number],Table4[Status],"-",0)="Alive"),"Alive",
     OR(_xlfn.XLOOKUP(A2722,Table1[Tag Number],Table1[Status],"-",0)="-",
        _xlfn.XLOOKUP(A2722,Table2[Tag Number],Table2[Status],"-",0)="-",
        _xlfn.XLOOKUP(A2722,Table3[Tag Number],Table3[Status],"-",0)="-",
        _xlfn.XLOOKUP(A2722,Table4[Tag Number],Table4[Status],"-",0)="-"),
   "-")</f>
        <v>-</v>
      </c>
      <c r="I2722" s="90"/>
      <c r="J2722" s="94"/>
      <c r="K2722" s="95"/>
      <c r="L2722" s="95"/>
      <c r="M2722" s="95"/>
      <c r="N2722" s="96"/>
      <c r="O2722" s="89"/>
      <c r="R2722" t="b">
        <f t="shared" si="85"/>
        <v>0</v>
      </c>
    </row>
    <row r="2723" spans="1:18" ht="15" thickBot="1" x14ac:dyDescent="0.35">
      <c r="A2723" s="3" t="s">
        <v>3068</v>
      </c>
      <c r="B2723" s="3" t="s">
        <v>1145</v>
      </c>
      <c r="C2723" s="84">
        <f>IF(COUNTIF(Table1[Tag Number], A2723), 1, 0)</f>
        <v>0</v>
      </c>
      <c r="D2723" s="85">
        <f>IF(COUNTIF(Table2[Tag Number], A2723), 1, 0)</f>
        <v>0</v>
      </c>
      <c r="E2723" s="86">
        <f>IF(COUNTIF(Table3[Tag Number], A2723), 1, 0)</f>
        <v>0</v>
      </c>
      <c r="F2723" s="86">
        <f>IF(COUNTIF(Table4[Tag Number], A2723), 1, 0)</f>
        <v>0</v>
      </c>
      <c r="G2723" s="87">
        <f t="shared" si="86"/>
        <v>0</v>
      </c>
      <c r="H2723" s="88" t="str" cm="1">
        <f t="array" ref="H2723">_xlfn.IFS(OR(_xlfn.XLOOKUP(A2723,Table1[Tag Number],Table1[Status],"-",0)="Dead",
        _xlfn.XLOOKUP(A2723,Table2[Tag Number],Table2[Status],"-",0)="Dead",
        _xlfn.XLOOKUP(A2723,Table3[Tag Number],Table3[Status],"-",0)="Dead",
        _xlfn.XLOOKUP(A2723,Table4[Tag Number],Table4[Status],"-",0)="Dead"),"Dead",
     OR(_xlfn.XLOOKUP(A2723,Table1[Tag Number],Table1[Status],"-",0)="Alive",
        _xlfn.XLOOKUP(A2723,Table2[Tag Number],Table2[Status],"-",0)="Alive",
        _xlfn.XLOOKUP(A2723,Table3[Tag Number],Table3[Status],"-",0)="Alive",
        _xlfn.XLOOKUP(A2723,Table4[Tag Number],Table4[Status],"-",0)="Alive"),"Alive",
     OR(_xlfn.XLOOKUP(A2723,Table1[Tag Number],Table1[Status],"-",0)="-",
        _xlfn.XLOOKUP(A2723,Table2[Tag Number],Table2[Status],"-",0)="-",
        _xlfn.XLOOKUP(A2723,Table3[Tag Number],Table3[Status],"-",0)="-",
        _xlfn.XLOOKUP(A2723,Table4[Tag Number],Table4[Status],"-",0)="-"),
   "-")</f>
        <v>-</v>
      </c>
      <c r="I2723" s="90"/>
      <c r="J2723" s="94"/>
      <c r="K2723" s="95"/>
      <c r="L2723" s="95"/>
      <c r="M2723" s="95"/>
      <c r="N2723" s="96"/>
      <c r="O2723" s="89"/>
      <c r="R2723" t="b">
        <f t="shared" si="85"/>
        <v>0</v>
      </c>
    </row>
    <row r="2724" spans="1:18" ht="15" thickBot="1" x14ac:dyDescent="0.35">
      <c r="A2724" s="2" t="s">
        <v>3069</v>
      </c>
      <c r="B2724" s="2" t="s">
        <v>1145</v>
      </c>
      <c r="C2724" s="84">
        <f>IF(COUNTIF(Table1[Tag Number], A2724), 1, 0)</f>
        <v>0</v>
      </c>
      <c r="D2724" s="85">
        <f>IF(COUNTIF(Table2[Tag Number], A2724), 1, 0)</f>
        <v>0</v>
      </c>
      <c r="E2724" s="86">
        <f>IF(COUNTIF(Table3[Tag Number], A2724), 1, 0)</f>
        <v>0</v>
      </c>
      <c r="F2724" s="86">
        <f>IF(COUNTIF(Table4[Tag Number], A2724), 1, 0)</f>
        <v>0</v>
      </c>
      <c r="G2724" s="87">
        <f t="shared" si="86"/>
        <v>0</v>
      </c>
      <c r="H2724" s="88" t="str" cm="1">
        <f t="array" ref="H2724">_xlfn.IFS(OR(_xlfn.XLOOKUP(A2724,Table1[Tag Number],Table1[Status],"-",0)="Dead",
        _xlfn.XLOOKUP(A2724,Table2[Tag Number],Table2[Status],"-",0)="Dead",
        _xlfn.XLOOKUP(A2724,Table3[Tag Number],Table3[Status],"-",0)="Dead",
        _xlfn.XLOOKUP(A2724,Table4[Tag Number],Table4[Status],"-",0)="Dead"),"Dead",
     OR(_xlfn.XLOOKUP(A2724,Table1[Tag Number],Table1[Status],"-",0)="Alive",
        _xlfn.XLOOKUP(A2724,Table2[Tag Number],Table2[Status],"-",0)="Alive",
        _xlfn.XLOOKUP(A2724,Table3[Tag Number],Table3[Status],"-",0)="Alive",
        _xlfn.XLOOKUP(A2724,Table4[Tag Number],Table4[Status],"-",0)="Alive"),"Alive",
     OR(_xlfn.XLOOKUP(A2724,Table1[Tag Number],Table1[Status],"-",0)="-",
        _xlfn.XLOOKUP(A2724,Table2[Tag Number],Table2[Status],"-",0)="-",
        _xlfn.XLOOKUP(A2724,Table3[Tag Number],Table3[Status],"-",0)="-",
        _xlfn.XLOOKUP(A2724,Table4[Tag Number],Table4[Status],"-",0)="-"),
   "-")</f>
        <v>-</v>
      </c>
      <c r="I2724" s="90"/>
      <c r="J2724" s="94"/>
      <c r="K2724" s="95"/>
      <c r="L2724" s="95"/>
      <c r="M2724" s="95"/>
      <c r="N2724" s="96"/>
      <c r="O2724" s="89"/>
      <c r="R2724" t="b">
        <f t="shared" si="85"/>
        <v>0</v>
      </c>
    </row>
    <row r="2725" spans="1:18" ht="15" thickBot="1" x14ac:dyDescent="0.35">
      <c r="A2725" s="3" t="s">
        <v>3070</v>
      </c>
      <c r="B2725" s="3" t="s">
        <v>1145</v>
      </c>
      <c r="C2725" s="84">
        <f>IF(COUNTIF(Table1[Tag Number], A2725), 1, 0)</f>
        <v>0</v>
      </c>
      <c r="D2725" s="85">
        <f>IF(COUNTIF(Table2[Tag Number], A2725), 1, 0)</f>
        <v>0</v>
      </c>
      <c r="E2725" s="86">
        <f>IF(COUNTIF(Table3[Tag Number], A2725), 1, 0)</f>
        <v>0</v>
      </c>
      <c r="F2725" s="86">
        <f>IF(COUNTIF(Table4[Tag Number], A2725), 1, 0)</f>
        <v>0</v>
      </c>
      <c r="G2725" s="87">
        <f t="shared" si="86"/>
        <v>0</v>
      </c>
      <c r="H2725" s="88" t="str" cm="1">
        <f t="array" ref="H2725">_xlfn.IFS(OR(_xlfn.XLOOKUP(A2725,Table1[Tag Number],Table1[Status],"-",0)="Dead",
        _xlfn.XLOOKUP(A2725,Table2[Tag Number],Table2[Status],"-",0)="Dead",
        _xlfn.XLOOKUP(A2725,Table3[Tag Number],Table3[Status],"-",0)="Dead",
        _xlfn.XLOOKUP(A2725,Table4[Tag Number],Table4[Status],"-",0)="Dead"),"Dead",
     OR(_xlfn.XLOOKUP(A2725,Table1[Tag Number],Table1[Status],"-",0)="Alive",
        _xlfn.XLOOKUP(A2725,Table2[Tag Number],Table2[Status],"-",0)="Alive",
        _xlfn.XLOOKUP(A2725,Table3[Tag Number],Table3[Status],"-",0)="Alive",
        _xlfn.XLOOKUP(A2725,Table4[Tag Number],Table4[Status],"-",0)="Alive"),"Alive",
     OR(_xlfn.XLOOKUP(A2725,Table1[Tag Number],Table1[Status],"-",0)="-",
        _xlfn.XLOOKUP(A2725,Table2[Tag Number],Table2[Status],"-",0)="-",
        _xlfn.XLOOKUP(A2725,Table3[Tag Number],Table3[Status],"-",0)="-",
        _xlfn.XLOOKUP(A2725,Table4[Tag Number],Table4[Status],"-",0)="-"),
   "-")</f>
        <v>-</v>
      </c>
      <c r="I2725" s="90"/>
      <c r="J2725" s="94"/>
      <c r="K2725" s="95"/>
      <c r="L2725" s="95"/>
      <c r="M2725" s="95"/>
      <c r="N2725" s="96"/>
      <c r="O2725" s="89"/>
      <c r="R2725" t="b">
        <f t="shared" si="85"/>
        <v>0</v>
      </c>
    </row>
    <row r="2726" spans="1:18" ht="15" thickBot="1" x14ac:dyDescent="0.35">
      <c r="A2726" s="2" t="s">
        <v>221</v>
      </c>
      <c r="B2726" s="2" t="s">
        <v>1145</v>
      </c>
      <c r="C2726" s="84">
        <f>IF(COUNTIF(Table1[Tag Number], A2726), 1, 0)</f>
        <v>0</v>
      </c>
      <c r="D2726" s="85">
        <f>IF(COUNTIF(Table2[Tag Number], A2726), 1, 0)</f>
        <v>0</v>
      </c>
      <c r="E2726" s="86">
        <f>IF(COUNTIF(Table3[Tag Number], A2726), 1, 0)</f>
        <v>0</v>
      </c>
      <c r="F2726" s="86">
        <f>IF(COUNTIF(Table4[Tag Number], A2726), 1, 0)</f>
        <v>1</v>
      </c>
      <c r="G2726" s="87">
        <f t="shared" si="86"/>
        <v>1</v>
      </c>
      <c r="H2726" s="88" t="str" cm="1">
        <f t="array" ref="H2726">_xlfn.IFS(OR(_xlfn.XLOOKUP(A2726,Table1[Tag Number],Table1[Status],"-",0)="Dead",
        _xlfn.XLOOKUP(A2726,Table2[Tag Number],Table2[Status],"-",0)="Dead",
        _xlfn.XLOOKUP(A2726,Table3[Tag Number],Table3[Status],"-",0)="Dead",
        _xlfn.XLOOKUP(A2726,Table4[Tag Number],Table4[Status],"-",0)="Dead"),"Dead",
     OR(_xlfn.XLOOKUP(A2726,Table1[Tag Number],Table1[Status],"-",0)="Alive",
        _xlfn.XLOOKUP(A2726,Table2[Tag Number],Table2[Status],"-",0)="Alive",
        _xlfn.XLOOKUP(A2726,Table3[Tag Number],Table3[Status],"-",0)="Alive",
        _xlfn.XLOOKUP(A2726,Table4[Tag Number],Table4[Status],"-",0)="Alive"),"Alive",
     OR(_xlfn.XLOOKUP(A2726,Table1[Tag Number],Table1[Status],"-",0)="-",
        _xlfn.XLOOKUP(A2726,Table2[Tag Number],Table2[Status],"-",0)="-",
        _xlfn.XLOOKUP(A2726,Table3[Tag Number],Table3[Status],"-",0)="-",
        _xlfn.XLOOKUP(A2726,Table4[Tag Number],Table4[Status],"-",0)="-"),
   "-")</f>
        <v>Dead</v>
      </c>
      <c r="I2726" s="90"/>
      <c r="J2726" s="94"/>
      <c r="K2726" s="95"/>
      <c r="L2726" s="95"/>
      <c r="M2726" s="95"/>
      <c r="N2726" s="96"/>
      <c r="O2726" s="89"/>
      <c r="R2726" t="b">
        <f t="shared" si="85"/>
        <v>0</v>
      </c>
    </row>
    <row r="2727" spans="1:18" ht="15" thickBot="1" x14ac:dyDescent="0.35">
      <c r="A2727" s="3" t="s">
        <v>3071</v>
      </c>
      <c r="B2727" s="3" t="s">
        <v>1145</v>
      </c>
      <c r="C2727" s="84">
        <f>IF(COUNTIF(Table1[Tag Number], A2727), 1, 0)</f>
        <v>0</v>
      </c>
      <c r="D2727" s="85">
        <f>IF(COUNTIF(Table2[Tag Number], A2727), 1, 0)</f>
        <v>0</v>
      </c>
      <c r="E2727" s="86">
        <f>IF(COUNTIF(Table3[Tag Number], A2727), 1, 0)</f>
        <v>0</v>
      </c>
      <c r="F2727" s="86">
        <f>IF(COUNTIF(Table4[Tag Number], A2727), 1, 0)</f>
        <v>0</v>
      </c>
      <c r="G2727" s="87">
        <f t="shared" si="86"/>
        <v>0</v>
      </c>
      <c r="H2727" s="88" t="str" cm="1">
        <f t="array" ref="H2727">_xlfn.IFS(OR(_xlfn.XLOOKUP(A2727,Table1[Tag Number],Table1[Status],"-",0)="Dead",
        _xlfn.XLOOKUP(A2727,Table2[Tag Number],Table2[Status],"-",0)="Dead",
        _xlfn.XLOOKUP(A2727,Table3[Tag Number],Table3[Status],"-",0)="Dead",
        _xlfn.XLOOKUP(A2727,Table4[Tag Number],Table4[Status],"-",0)="Dead"),"Dead",
     OR(_xlfn.XLOOKUP(A2727,Table1[Tag Number],Table1[Status],"-",0)="Alive",
        _xlfn.XLOOKUP(A2727,Table2[Tag Number],Table2[Status],"-",0)="Alive",
        _xlfn.XLOOKUP(A2727,Table3[Tag Number],Table3[Status],"-",0)="Alive",
        _xlfn.XLOOKUP(A2727,Table4[Tag Number],Table4[Status],"-",0)="Alive"),"Alive",
     OR(_xlfn.XLOOKUP(A2727,Table1[Tag Number],Table1[Status],"-",0)="-",
        _xlfn.XLOOKUP(A2727,Table2[Tag Number],Table2[Status],"-",0)="-",
        _xlfn.XLOOKUP(A2727,Table3[Tag Number],Table3[Status],"-",0)="-",
        _xlfn.XLOOKUP(A2727,Table4[Tag Number],Table4[Status],"-",0)="-"),
   "-")</f>
        <v>-</v>
      </c>
      <c r="I2727" s="90"/>
      <c r="J2727" s="94"/>
      <c r="K2727" s="95"/>
      <c r="L2727" s="95"/>
      <c r="M2727" s="95"/>
      <c r="N2727" s="96"/>
      <c r="O2727" s="89"/>
      <c r="R2727" t="b">
        <f t="shared" si="85"/>
        <v>0</v>
      </c>
    </row>
    <row r="2728" spans="1:18" ht="15" thickBot="1" x14ac:dyDescent="0.35">
      <c r="A2728" s="2" t="s">
        <v>3072</v>
      </c>
      <c r="B2728" s="2" t="s">
        <v>1145</v>
      </c>
      <c r="C2728" s="84">
        <f>IF(COUNTIF(Table1[Tag Number], A2728), 1, 0)</f>
        <v>0</v>
      </c>
      <c r="D2728" s="85">
        <f>IF(COUNTIF(Table2[Tag Number], A2728), 1, 0)</f>
        <v>0</v>
      </c>
      <c r="E2728" s="86">
        <f>IF(COUNTIF(Table3[Tag Number], A2728), 1, 0)</f>
        <v>0</v>
      </c>
      <c r="F2728" s="86">
        <f>IF(COUNTIF(Table4[Tag Number], A2728), 1, 0)</f>
        <v>0</v>
      </c>
      <c r="G2728" s="87">
        <f t="shared" si="86"/>
        <v>0</v>
      </c>
      <c r="H2728" s="88" t="str" cm="1">
        <f t="array" ref="H2728">_xlfn.IFS(OR(_xlfn.XLOOKUP(A2728,Table1[Tag Number],Table1[Status],"-",0)="Dead",
        _xlfn.XLOOKUP(A2728,Table2[Tag Number],Table2[Status],"-",0)="Dead",
        _xlfn.XLOOKUP(A2728,Table3[Tag Number],Table3[Status],"-",0)="Dead",
        _xlfn.XLOOKUP(A2728,Table4[Tag Number],Table4[Status],"-",0)="Dead"),"Dead",
     OR(_xlfn.XLOOKUP(A2728,Table1[Tag Number],Table1[Status],"-",0)="Alive",
        _xlfn.XLOOKUP(A2728,Table2[Tag Number],Table2[Status],"-",0)="Alive",
        _xlfn.XLOOKUP(A2728,Table3[Tag Number],Table3[Status],"-",0)="Alive",
        _xlfn.XLOOKUP(A2728,Table4[Tag Number],Table4[Status],"-",0)="Alive"),"Alive",
     OR(_xlfn.XLOOKUP(A2728,Table1[Tag Number],Table1[Status],"-",0)="-",
        _xlfn.XLOOKUP(A2728,Table2[Tag Number],Table2[Status],"-",0)="-",
        _xlfn.XLOOKUP(A2728,Table3[Tag Number],Table3[Status],"-",0)="-",
        _xlfn.XLOOKUP(A2728,Table4[Tag Number],Table4[Status],"-",0)="-"),
   "-")</f>
        <v>-</v>
      </c>
      <c r="I2728" s="90"/>
      <c r="J2728" s="94"/>
      <c r="K2728" s="95"/>
      <c r="L2728" s="95"/>
      <c r="M2728" s="95"/>
      <c r="N2728" s="96"/>
      <c r="O2728" s="89"/>
      <c r="R2728" t="b">
        <f t="shared" si="85"/>
        <v>0</v>
      </c>
    </row>
    <row r="2729" spans="1:18" ht="15" thickBot="1" x14ac:dyDescent="0.35">
      <c r="A2729" s="3" t="s">
        <v>92</v>
      </c>
      <c r="B2729" s="3" t="s">
        <v>1145</v>
      </c>
      <c r="C2729" s="84">
        <f>IF(COUNTIF(Table1[Tag Number], A2729), 1, 0)</f>
        <v>0</v>
      </c>
      <c r="D2729" s="85">
        <f>IF(COUNTIF(Table2[Tag Number], A2729), 1, 0)</f>
        <v>0</v>
      </c>
      <c r="E2729" s="86">
        <f>IF(COUNTIF(Table3[Tag Number], A2729), 1, 0)</f>
        <v>0</v>
      </c>
      <c r="F2729" s="86">
        <f>IF(COUNTIF(Table4[Tag Number], A2729), 1, 0)</f>
        <v>1</v>
      </c>
      <c r="G2729" s="87">
        <f t="shared" si="86"/>
        <v>1</v>
      </c>
      <c r="H2729" s="88" t="str" cm="1">
        <f t="array" ref="H2729">_xlfn.IFS(OR(_xlfn.XLOOKUP(A2729,Table1[Tag Number],Table1[Status],"-",0)="Dead",
        _xlfn.XLOOKUP(A2729,Table2[Tag Number],Table2[Status],"-",0)="Dead",
        _xlfn.XLOOKUP(A2729,Table3[Tag Number],Table3[Status],"-",0)="Dead",
        _xlfn.XLOOKUP(A2729,Table4[Tag Number],Table4[Status],"-",0)="Dead"),"Dead",
     OR(_xlfn.XLOOKUP(A2729,Table1[Tag Number],Table1[Status],"-",0)="Alive",
        _xlfn.XLOOKUP(A2729,Table2[Tag Number],Table2[Status],"-",0)="Alive",
        _xlfn.XLOOKUP(A2729,Table3[Tag Number],Table3[Status],"-",0)="Alive",
        _xlfn.XLOOKUP(A2729,Table4[Tag Number],Table4[Status],"-",0)="Alive"),"Alive",
     OR(_xlfn.XLOOKUP(A2729,Table1[Tag Number],Table1[Status],"-",0)="-",
        _xlfn.XLOOKUP(A2729,Table2[Tag Number],Table2[Status],"-",0)="-",
        _xlfn.XLOOKUP(A2729,Table3[Tag Number],Table3[Status],"-",0)="-",
        _xlfn.XLOOKUP(A2729,Table4[Tag Number],Table4[Status],"-",0)="-"),
   "-")</f>
        <v>Alive</v>
      </c>
      <c r="I2729" s="90"/>
      <c r="J2729" s="94"/>
      <c r="K2729" s="95"/>
      <c r="L2729" s="95"/>
      <c r="M2729" s="95"/>
      <c r="N2729" s="96"/>
      <c r="O2729" s="89"/>
      <c r="R2729" t="b">
        <f t="shared" si="85"/>
        <v>0</v>
      </c>
    </row>
    <row r="2730" spans="1:18" ht="15" thickBot="1" x14ac:dyDescent="0.35">
      <c r="A2730" s="2" t="s">
        <v>3073</v>
      </c>
      <c r="B2730" s="2" t="s">
        <v>1145</v>
      </c>
      <c r="C2730" s="84">
        <f>IF(COUNTIF(Table1[Tag Number], A2730), 1, 0)</f>
        <v>0</v>
      </c>
      <c r="D2730" s="85">
        <f>IF(COUNTIF(Table2[Tag Number], A2730), 1, 0)</f>
        <v>0</v>
      </c>
      <c r="E2730" s="86">
        <f>IF(COUNTIF(Table3[Tag Number], A2730), 1, 0)</f>
        <v>0</v>
      </c>
      <c r="F2730" s="86">
        <f>IF(COUNTIF(Table4[Tag Number], A2730), 1, 0)</f>
        <v>0</v>
      </c>
      <c r="G2730" s="87">
        <f t="shared" si="86"/>
        <v>0</v>
      </c>
      <c r="H2730" s="88" t="str" cm="1">
        <f t="array" ref="H2730">_xlfn.IFS(OR(_xlfn.XLOOKUP(A2730,Table1[Tag Number],Table1[Status],"-",0)="Dead",
        _xlfn.XLOOKUP(A2730,Table2[Tag Number],Table2[Status],"-",0)="Dead",
        _xlfn.XLOOKUP(A2730,Table3[Tag Number],Table3[Status],"-",0)="Dead",
        _xlfn.XLOOKUP(A2730,Table4[Tag Number],Table4[Status],"-",0)="Dead"),"Dead",
     OR(_xlfn.XLOOKUP(A2730,Table1[Tag Number],Table1[Status],"-",0)="Alive",
        _xlfn.XLOOKUP(A2730,Table2[Tag Number],Table2[Status],"-",0)="Alive",
        _xlfn.XLOOKUP(A2730,Table3[Tag Number],Table3[Status],"-",0)="Alive",
        _xlfn.XLOOKUP(A2730,Table4[Tag Number],Table4[Status],"-",0)="Alive"),"Alive",
     OR(_xlfn.XLOOKUP(A2730,Table1[Tag Number],Table1[Status],"-",0)="-",
        _xlfn.XLOOKUP(A2730,Table2[Tag Number],Table2[Status],"-",0)="-",
        _xlfn.XLOOKUP(A2730,Table3[Tag Number],Table3[Status],"-",0)="-",
        _xlfn.XLOOKUP(A2730,Table4[Tag Number],Table4[Status],"-",0)="-"),
   "-")</f>
        <v>-</v>
      </c>
      <c r="I2730" s="90"/>
      <c r="J2730" s="94"/>
      <c r="K2730" s="95"/>
      <c r="L2730" s="95"/>
      <c r="M2730" s="95"/>
      <c r="N2730" s="96"/>
      <c r="O2730" s="89"/>
      <c r="R2730" t="b">
        <f t="shared" si="85"/>
        <v>0</v>
      </c>
    </row>
    <row r="2731" spans="1:18" ht="15" thickBot="1" x14ac:dyDescent="0.35">
      <c r="A2731" s="3" t="s">
        <v>3074</v>
      </c>
      <c r="B2731" s="3" t="s">
        <v>1145</v>
      </c>
      <c r="C2731" s="84">
        <f>IF(COUNTIF(Table1[Tag Number], A2731), 1, 0)</f>
        <v>0</v>
      </c>
      <c r="D2731" s="85">
        <f>IF(COUNTIF(Table2[Tag Number], A2731), 1, 0)</f>
        <v>0</v>
      </c>
      <c r="E2731" s="86">
        <f>IF(COUNTIF(Table3[Tag Number], A2731), 1, 0)</f>
        <v>0</v>
      </c>
      <c r="F2731" s="86">
        <f>IF(COUNTIF(Table4[Tag Number], A2731), 1, 0)</f>
        <v>0</v>
      </c>
      <c r="G2731" s="87">
        <f t="shared" si="86"/>
        <v>0</v>
      </c>
      <c r="H2731" s="88" t="str" cm="1">
        <f t="array" ref="H2731">_xlfn.IFS(OR(_xlfn.XLOOKUP(A2731,Table1[Tag Number],Table1[Status],"-",0)="Dead",
        _xlfn.XLOOKUP(A2731,Table2[Tag Number],Table2[Status],"-",0)="Dead",
        _xlfn.XLOOKUP(A2731,Table3[Tag Number],Table3[Status],"-",0)="Dead",
        _xlfn.XLOOKUP(A2731,Table4[Tag Number],Table4[Status],"-",0)="Dead"),"Dead",
     OR(_xlfn.XLOOKUP(A2731,Table1[Tag Number],Table1[Status],"-",0)="Alive",
        _xlfn.XLOOKUP(A2731,Table2[Tag Number],Table2[Status],"-",0)="Alive",
        _xlfn.XLOOKUP(A2731,Table3[Tag Number],Table3[Status],"-",0)="Alive",
        _xlfn.XLOOKUP(A2731,Table4[Tag Number],Table4[Status],"-",0)="Alive"),"Alive",
     OR(_xlfn.XLOOKUP(A2731,Table1[Tag Number],Table1[Status],"-",0)="-",
        _xlfn.XLOOKUP(A2731,Table2[Tag Number],Table2[Status],"-",0)="-",
        _xlfn.XLOOKUP(A2731,Table3[Tag Number],Table3[Status],"-",0)="-",
        _xlfn.XLOOKUP(A2731,Table4[Tag Number],Table4[Status],"-",0)="-"),
   "-")</f>
        <v>-</v>
      </c>
      <c r="I2731" s="90"/>
      <c r="J2731" s="94"/>
      <c r="K2731" s="95"/>
      <c r="L2731" s="95"/>
      <c r="M2731" s="95"/>
      <c r="N2731" s="96"/>
      <c r="O2731" s="89"/>
      <c r="R2731" t="b">
        <f t="shared" si="85"/>
        <v>0</v>
      </c>
    </row>
    <row r="2732" spans="1:18" ht="15" thickBot="1" x14ac:dyDescent="0.35">
      <c r="A2732" s="2" t="s">
        <v>3075</v>
      </c>
      <c r="B2732" s="2" t="s">
        <v>1145</v>
      </c>
      <c r="C2732" s="84">
        <f>IF(COUNTIF(Table1[Tag Number], A2732), 1, 0)</f>
        <v>0</v>
      </c>
      <c r="D2732" s="85">
        <f>IF(COUNTIF(Table2[Tag Number], A2732), 1, 0)</f>
        <v>0</v>
      </c>
      <c r="E2732" s="86">
        <f>IF(COUNTIF(Table3[Tag Number], A2732), 1, 0)</f>
        <v>0</v>
      </c>
      <c r="F2732" s="86">
        <f>IF(COUNTIF(Table4[Tag Number], A2732), 1, 0)</f>
        <v>0</v>
      </c>
      <c r="G2732" s="87">
        <f t="shared" si="86"/>
        <v>0</v>
      </c>
      <c r="H2732" s="88" t="str" cm="1">
        <f t="array" ref="H2732">_xlfn.IFS(OR(_xlfn.XLOOKUP(A2732,Table1[Tag Number],Table1[Status],"-",0)="Dead",
        _xlfn.XLOOKUP(A2732,Table2[Tag Number],Table2[Status],"-",0)="Dead",
        _xlfn.XLOOKUP(A2732,Table3[Tag Number],Table3[Status],"-",0)="Dead",
        _xlfn.XLOOKUP(A2732,Table4[Tag Number],Table4[Status],"-",0)="Dead"),"Dead",
     OR(_xlfn.XLOOKUP(A2732,Table1[Tag Number],Table1[Status],"-",0)="Alive",
        _xlfn.XLOOKUP(A2732,Table2[Tag Number],Table2[Status],"-",0)="Alive",
        _xlfn.XLOOKUP(A2732,Table3[Tag Number],Table3[Status],"-",0)="Alive",
        _xlfn.XLOOKUP(A2732,Table4[Tag Number],Table4[Status],"-",0)="Alive"),"Alive",
     OR(_xlfn.XLOOKUP(A2732,Table1[Tag Number],Table1[Status],"-",0)="-",
        _xlfn.XLOOKUP(A2732,Table2[Tag Number],Table2[Status],"-",0)="-",
        _xlfn.XLOOKUP(A2732,Table3[Tag Number],Table3[Status],"-",0)="-",
        _xlfn.XLOOKUP(A2732,Table4[Tag Number],Table4[Status],"-",0)="-"),
   "-")</f>
        <v>-</v>
      </c>
      <c r="I2732" s="90"/>
      <c r="J2732" s="94"/>
      <c r="K2732" s="95"/>
      <c r="L2732" s="95"/>
      <c r="M2732" s="95"/>
      <c r="N2732" s="96"/>
      <c r="O2732" s="89"/>
      <c r="R2732" t="b">
        <f t="shared" si="85"/>
        <v>0</v>
      </c>
    </row>
    <row r="2733" spans="1:18" ht="15" thickBot="1" x14ac:dyDescent="0.35">
      <c r="A2733" s="3" t="s">
        <v>3076</v>
      </c>
      <c r="B2733" s="3" t="s">
        <v>1145</v>
      </c>
      <c r="C2733" s="84">
        <f>IF(COUNTIF(Table1[Tag Number], A2733), 1, 0)</f>
        <v>0</v>
      </c>
      <c r="D2733" s="85">
        <f>IF(COUNTIF(Table2[Tag Number], A2733), 1, 0)</f>
        <v>0</v>
      </c>
      <c r="E2733" s="86">
        <f>IF(COUNTIF(Table3[Tag Number], A2733), 1, 0)</f>
        <v>0</v>
      </c>
      <c r="F2733" s="86">
        <f>IF(COUNTIF(Table4[Tag Number], A2733), 1, 0)</f>
        <v>0</v>
      </c>
      <c r="G2733" s="87">
        <f t="shared" si="86"/>
        <v>0</v>
      </c>
      <c r="H2733" s="88" t="str" cm="1">
        <f t="array" ref="H2733">_xlfn.IFS(OR(_xlfn.XLOOKUP(A2733,Table1[Tag Number],Table1[Status],"-",0)="Dead",
        _xlfn.XLOOKUP(A2733,Table2[Tag Number],Table2[Status],"-",0)="Dead",
        _xlfn.XLOOKUP(A2733,Table3[Tag Number],Table3[Status],"-",0)="Dead",
        _xlfn.XLOOKUP(A2733,Table4[Tag Number],Table4[Status],"-",0)="Dead"),"Dead",
     OR(_xlfn.XLOOKUP(A2733,Table1[Tag Number],Table1[Status],"-",0)="Alive",
        _xlfn.XLOOKUP(A2733,Table2[Tag Number],Table2[Status],"-",0)="Alive",
        _xlfn.XLOOKUP(A2733,Table3[Tag Number],Table3[Status],"-",0)="Alive",
        _xlfn.XLOOKUP(A2733,Table4[Tag Number],Table4[Status],"-",0)="Alive"),"Alive",
     OR(_xlfn.XLOOKUP(A2733,Table1[Tag Number],Table1[Status],"-",0)="-",
        _xlfn.XLOOKUP(A2733,Table2[Tag Number],Table2[Status],"-",0)="-",
        _xlfn.XLOOKUP(A2733,Table3[Tag Number],Table3[Status],"-",0)="-",
        _xlfn.XLOOKUP(A2733,Table4[Tag Number],Table4[Status],"-",0)="-"),
   "-")</f>
        <v>-</v>
      </c>
      <c r="I2733" s="90"/>
      <c r="J2733" s="94"/>
      <c r="K2733" s="95"/>
      <c r="L2733" s="95"/>
      <c r="M2733" s="95"/>
      <c r="N2733" s="96"/>
      <c r="O2733" s="89"/>
      <c r="R2733" t="b">
        <f t="shared" si="85"/>
        <v>0</v>
      </c>
    </row>
    <row r="2734" spans="1:18" ht="15" thickBot="1" x14ac:dyDescent="0.35">
      <c r="A2734" s="2" t="s">
        <v>3077</v>
      </c>
      <c r="B2734" s="2" t="s">
        <v>1145</v>
      </c>
      <c r="C2734" s="84">
        <f>IF(COUNTIF(Table1[Tag Number], A2734), 1, 0)</f>
        <v>0</v>
      </c>
      <c r="D2734" s="85">
        <f>IF(COUNTIF(Table2[Tag Number], A2734), 1, 0)</f>
        <v>0</v>
      </c>
      <c r="E2734" s="86">
        <f>IF(COUNTIF(Table3[Tag Number], A2734), 1, 0)</f>
        <v>0</v>
      </c>
      <c r="F2734" s="86">
        <f>IF(COUNTIF(Table4[Tag Number], A2734), 1, 0)</f>
        <v>0</v>
      </c>
      <c r="G2734" s="87">
        <f t="shared" si="86"/>
        <v>0</v>
      </c>
      <c r="H2734" s="88" t="str" cm="1">
        <f t="array" ref="H2734">_xlfn.IFS(OR(_xlfn.XLOOKUP(A2734,Table1[Tag Number],Table1[Status],"-",0)="Dead",
        _xlfn.XLOOKUP(A2734,Table2[Tag Number],Table2[Status],"-",0)="Dead",
        _xlfn.XLOOKUP(A2734,Table3[Tag Number],Table3[Status],"-",0)="Dead",
        _xlfn.XLOOKUP(A2734,Table4[Tag Number],Table4[Status],"-",0)="Dead"),"Dead",
     OR(_xlfn.XLOOKUP(A2734,Table1[Tag Number],Table1[Status],"-",0)="Alive",
        _xlfn.XLOOKUP(A2734,Table2[Tag Number],Table2[Status],"-",0)="Alive",
        _xlfn.XLOOKUP(A2734,Table3[Tag Number],Table3[Status],"-",0)="Alive",
        _xlfn.XLOOKUP(A2734,Table4[Tag Number],Table4[Status],"-",0)="Alive"),"Alive",
     OR(_xlfn.XLOOKUP(A2734,Table1[Tag Number],Table1[Status],"-",0)="-",
        _xlfn.XLOOKUP(A2734,Table2[Tag Number],Table2[Status],"-",0)="-",
        _xlfn.XLOOKUP(A2734,Table3[Tag Number],Table3[Status],"-",0)="-",
        _xlfn.XLOOKUP(A2734,Table4[Tag Number],Table4[Status],"-",0)="-"),
   "-")</f>
        <v>-</v>
      </c>
      <c r="I2734" s="90"/>
      <c r="J2734" s="94"/>
      <c r="K2734" s="95"/>
      <c r="L2734" s="95"/>
      <c r="M2734" s="95"/>
      <c r="N2734" s="96"/>
      <c r="O2734" s="89"/>
      <c r="R2734" t="b">
        <f t="shared" si="85"/>
        <v>0</v>
      </c>
    </row>
    <row r="2735" spans="1:18" ht="15" thickBot="1" x14ac:dyDescent="0.35">
      <c r="A2735" s="3" t="s">
        <v>3078</v>
      </c>
      <c r="B2735" s="3" t="s">
        <v>1145</v>
      </c>
      <c r="C2735" s="84">
        <f>IF(COUNTIF(Table1[Tag Number], A2735), 1, 0)</f>
        <v>0</v>
      </c>
      <c r="D2735" s="85">
        <f>IF(COUNTIF(Table2[Tag Number], A2735), 1, 0)</f>
        <v>0</v>
      </c>
      <c r="E2735" s="86">
        <f>IF(COUNTIF(Table3[Tag Number], A2735), 1, 0)</f>
        <v>0</v>
      </c>
      <c r="F2735" s="86">
        <f>IF(COUNTIF(Table4[Tag Number], A2735), 1, 0)</f>
        <v>0</v>
      </c>
      <c r="G2735" s="87">
        <f t="shared" si="86"/>
        <v>0</v>
      </c>
      <c r="H2735" s="88" t="str" cm="1">
        <f t="array" ref="H2735">_xlfn.IFS(OR(_xlfn.XLOOKUP(A2735,Table1[Tag Number],Table1[Status],"-",0)="Dead",
        _xlfn.XLOOKUP(A2735,Table2[Tag Number],Table2[Status],"-",0)="Dead",
        _xlfn.XLOOKUP(A2735,Table3[Tag Number],Table3[Status],"-",0)="Dead",
        _xlfn.XLOOKUP(A2735,Table4[Tag Number],Table4[Status],"-",0)="Dead"),"Dead",
     OR(_xlfn.XLOOKUP(A2735,Table1[Tag Number],Table1[Status],"-",0)="Alive",
        _xlfn.XLOOKUP(A2735,Table2[Tag Number],Table2[Status],"-",0)="Alive",
        _xlfn.XLOOKUP(A2735,Table3[Tag Number],Table3[Status],"-",0)="Alive",
        _xlfn.XLOOKUP(A2735,Table4[Tag Number],Table4[Status],"-",0)="Alive"),"Alive",
     OR(_xlfn.XLOOKUP(A2735,Table1[Tag Number],Table1[Status],"-",0)="-",
        _xlfn.XLOOKUP(A2735,Table2[Tag Number],Table2[Status],"-",0)="-",
        _xlfn.XLOOKUP(A2735,Table3[Tag Number],Table3[Status],"-",0)="-",
        _xlfn.XLOOKUP(A2735,Table4[Tag Number],Table4[Status],"-",0)="-"),
   "-")</f>
        <v>-</v>
      </c>
      <c r="I2735" s="90"/>
      <c r="J2735" s="94"/>
      <c r="K2735" s="95"/>
      <c r="L2735" s="95"/>
      <c r="M2735" s="95"/>
      <c r="N2735" s="96"/>
      <c r="O2735" s="89"/>
      <c r="R2735" t="b">
        <f t="shared" si="85"/>
        <v>0</v>
      </c>
    </row>
    <row r="2736" spans="1:18" ht="15" thickBot="1" x14ac:dyDescent="0.35">
      <c r="A2736" s="2" t="s">
        <v>3079</v>
      </c>
      <c r="B2736" s="2" t="s">
        <v>1145</v>
      </c>
      <c r="C2736" s="84">
        <f>IF(COUNTIF(Table1[Tag Number], A2736), 1, 0)</f>
        <v>0</v>
      </c>
      <c r="D2736" s="85">
        <f>IF(COUNTIF(Table2[Tag Number], A2736), 1, 0)</f>
        <v>0</v>
      </c>
      <c r="E2736" s="86">
        <f>IF(COUNTIF(Table3[Tag Number], A2736), 1, 0)</f>
        <v>0</v>
      </c>
      <c r="F2736" s="86">
        <f>IF(COUNTIF(Table4[Tag Number], A2736), 1, 0)</f>
        <v>0</v>
      </c>
      <c r="G2736" s="87">
        <f t="shared" si="86"/>
        <v>0</v>
      </c>
      <c r="H2736" s="88" t="str" cm="1">
        <f t="array" ref="H2736">_xlfn.IFS(OR(_xlfn.XLOOKUP(A2736,Table1[Tag Number],Table1[Status],"-",0)="Dead",
        _xlfn.XLOOKUP(A2736,Table2[Tag Number],Table2[Status],"-",0)="Dead",
        _xlfn.XLOOKUP(A2736,Table3[Tag Number],Table3[Status],"-",0)="Dead",
        _xlfn.XLOOKUP(A2736,Table4[Tag Number],Table4[Status],"-",0)="Dead"),"Dead",
     OR(_xlfn.XLOOKUP(A2736,Table1[Tag Number],Table1[Status],"-",0)="Alive",
        _xlfn.XLOOKUP(A2736,Table2[Tag Number],Table2[Status],"-",0)="Alive",
        _xlfn.XLOOKUP(A2736,Table3[Tag Number],Table3[Status],"-",0)="Alive",
        _xlfn.XLOOKUP(A2736,Table4[Tag Number],Table4[Status],"-",0)="Alive"),"Alive",
     OR(_xlfn.XLOOKUP(A2736,Table1[Tag Number],Table1[Status],"-",0)="-",
        _xlfn.XLOOKUP(A2736,Table2[Tag Number],Table2[Status],"-",0)="-",
        _xlfn.XLOOKUP(A2736,Table3[Tag Number],Table3[Status],"-",0)="-",
        _xlfn.XLOOKUP(A2736,Table4[Tag Number],Table4[Status],"-",0)="-"),
   "-")</f>
        <v>-</v>
      </c>
      <c r="I2736" s="90"/>
      <c r="J2736" s="94"/>
      <c r="K2736" s="95"/>
      <c r="L2736" s="95"/>
      <c r="M2736" s="95"/>
      <c r="N2736" s="96"/>
      <c r="O2736" s="89"/>
      <c r="R2736" t="b">
        <f t="shared" si="85"/>
        <v>0</v>
      </c>
    </row>
    <row r="2737" spans="1:18" ht="15" thickBot="1" x14ac:dyDescent="0.35">
      <c r="A2737" s="3" t="s">
        <v>3080</v>
      </c>
      <c r="B2737" s="3" t="s">
        <v>1145</v>
      </c>
      <c r="C2737" s="84">
        <f>IF(COUNTIF(Table1[Tag Number], A2737), 1, 0)</f>
        <v>0</v>
      </c>
      <c r="D2737" s="85">
        <f>IF(COUNTIF(Table2[Tag Number], A2737), 1, 0)</f>
        <v>0</v>
      </c>
      <c r="E2737" s="86">
        <f>IF(COUNTIF(Table3[Tag Number], A2737), 1, 0)</f>
        <v>0</v>
      </c>
      <c r="F2737" s="86">
        <f>IF(COUNTIF(Table4[Tag Number], A2737), 1, 0)</f>
        <v>0</v>
      </c>
      <c r="G2737" s="87">
        <f t="shared" si="86"/>
        <v>0</v>
      </c>
      <c r="H2737" s="88" t="str" cm="1">
        <f t="array" ref="H2737">_xlfn.IFS(OR(_xlfn.XLOOKUP(A2737,Table1[Tag Number],Table1[Status],"-",0)="Dead",
        _xlfn.XLOOKUP(A2737,Table2[Tag Number],Table2[Status],"-",0)="Dead",
        _xlfn.XLOOKUP(A2737,Table3[Tag Number],Table3[Status],"-",0)="Dead",
        _xlfn.XLOOKUP(A2737,Table4[Tag Number],Table4[Status],"-",0)="Dead"),"Dead",
     OR(_xlfn.XLOOKUP(A2737,Table1[Tag Number],Table1[Status],"-",0)="Alive",
        _xlfn.XLOOKUP(A2737,Table2[Tag Number],Table2[Status],"-",0)="Alive",
        _xlfn.XLOOKUP(A2737,Table3[Tag Number],Table3[Status],"-",0)="Alive",
        _xlfn.XLOOKUP(A2737,Table4[Tag Number],Table4[Status],"-",0)="Alive"),"Alive",
     OR(_xlfn.XLOOKUP(A2737,Table1[Tag Number],Table1[Status],"-",0)="-",
        _xlfn.XLOOKUP(A2737,Table2[Tag Number],Table2[Status],"-",0)="-",
        _xlfn.XLOOKUP(A2737,Table3[Tag Number],Table3[Status],"-",0)="-",
        _xlfn.XLOOKUP(A2737,Table4[Tag Number],Table4[Status],"-",0)="-"),
   "-")</f>
        <v>-</v>
      </c>
      <c r="I2737" s="90"/>
      <c r="J2737" s="94"/>
      <c r="K2737" s="95"/>
      <c r="L2737" s="95"/>
      <c r="M2737" s="95"/>
      <c r="N2737" s="96"/>
      <c r="O2737" s="89"/>
      <c r="R2737" t="b">
        <f t="shared" si="85"/>
        <v>0</v>
      </c>
    </row>
    <row r="2738" spans="1:18" ht="15" thickBot="1" x14ac:dyDescent="0.35">
      <c r="A2738" s="2" t="s">
        <v>3081</v>
      </c>
      <c r="B2738" s="2" t="s">
        <v>1145</v>
      </c>
      <c r="C2738" s="84">
        <f>IF(COUNTIF(Table1[Tag Number], A2738), 1, 0)</f>
        <v>0</v>
      </c>
      <c r="D2738" s="85">
        <f>IF(COUNTIF(Table2[Tag Number], A2738), 1, 0)</f>
        <v>0</v>
      </c>
      <c r="E2738" s="86">
        <f>IF(COUNTIF(Table3[Tag Number], A2738), 1, 0)</f>
        <v>0</v>
      </c>
      <c r="F2738" s="86">
        <f>IF(COUNTIF(Table4[Tag Number], A2738), 1, 0)</f>
        <v>0</v>
      </c>
      <c r="G2738" s="87">
        <f t="shared" si="86"/>
        <v>0</v>
      </c>
      <c r="H2738" s="88" t="str" cm="1">
        <f t="array" ref="H2738">_xlfn.IFS(OR(_xlfn.XLOOKUP(A2738,Table1[Tag Number],Table1[Status],"-",0)="Dead",
        _xlfn.XLOOKUP(A2738,Table2[Tag Number],Table2[Status],"-",0)="Dead",
        _xlfn.XLOOKUP(A2738,Table3[Tag Number],Table3[Status],"-",0)="Dead",
        _xlfn.XLOOKUP(A2738,Table4[Tag Number],Table4[Status],"-",0)="Dead"),"Dead",
     OR(_xlfn.XLOOKUP(A2738,Table1[Tag Number],Table1[Status],"-",0)="Alive",
        _xlfn.XLOOKUP(A2738,Table2[Tag Number],Table2[Status],"-",0)="Alive",
        _xlfn.XLOOKUP(A2738,Table3[Tag Number],Table3[Status],"-",0)="Alive",
        _xlfn.XLOOKUP(A2738,Table4[Tag Number],Table4[Status],"-",0)="Alive"),"Alive",
     OR(_xlfn.XLOOKUP(A2738,Table1[Tag Number],Table1[Status],"-",0)="-",
        _xlfn.XLOOKUP(A2738,Table2[Tag Number],Table2[Status],"-",0)="-",
        _xlfn.XLOOKUP(A2738,Table3[Tag Number],Table3[Status],"-",0)="-",
        _xlfn.XLOOKUP(A2738,Table4[Tag Number],Table4[Status],"-",0)="-"),
   "-")</f>
        <v>-</v>
      </c>
      <c r="I2738" s="90"/>
      <c r="J2738" s="94"/>
      <c r="K2738" s="95"/>
      <c r="L2738" s="95"/>
      <c r="M2738" s="95"/>
      <c r="N2738" s="96"/>
      <c r="O2738" s="89"/>
      <c r="R2738" t="b">
        <f t="shared" si="85"/>
        <v>0</v>
      </c>
    </row>
    <row r="2739" spans="1:18" ht="15" thickBot="1" x14ac:dyDescent="0.35">
      <c r="A2739" s="3" t="s">
        <v>3082</v>
      </c>
      <c r="B2739" s="3" t="s">
        <v>1145</v>
      </c>
      <c r="C2739" s="84">
        <f>IF(COUNTIF(Table1[Tag Number], A2739), 1, 0)</f>
        <v>0</v>
      </c>
      <c r="D2739" s="85">
        <f>IF(COUNTIF(Table2[Tag Number], A2739), 1, 0)</f>
        <v>0</v>
      </c>
      <c r="E2739" s="86">
        <f>IF(COUNTIF(Table3[Tag Number], A2739), 1, 0)</f>
        <v>0</v>
      </c>
      <c r="F2739" s="86">
        <f>IF(COUNTIF(Table4[Tag Number], A2739), 1, 0)</f>
        <v>0</v>
      </c>
      <c r="G2739" s="87">
        <f t="shared" si="86"/>
        <v>0</v>
      </c>
      <c r="H2739" s="88" t="str" cm="1">
        <f t="array" ref="H2739">_xlfn.IFS(OR(_xlfn.XLOOKUP(A2739,Table1[Tag Number],Table1[Status],"-",0)="Dead",
        _xlfn.XLOOKUP(A2739,Table2[Tag Number],Table2[Status],"-",0)="Dead",
        _xlfn.XLOOKUP(A2739,Table3[Tag Number],Table3[Status],"-",0)="Dead",
        _xlfn.XLOOKUP(A2739,Table4[Tag Number],Table4[Status],"-",0)="Dead"),"Dead",
     OR(_xlfn.XLOOKUP(A2739,Table1[Tag Number],Table1[Status],"-",0)="Alive",
        _xlfn.XLOOKUP(A2739,Table2[Tag Number],Table2[Status],"-",0)="Alive",
        _xlfn.XLOOKUP(A2739,Table3[Tag Number],Table3[Status],"-",0)="Alive",
        _xlfn.XLOOKUP(A2739,Table4[Tag Number],Table4[Status],"-",0)="Alive"),"Alive",
     OR(_xlfn.XLOOKUP(A2739,Table1[Tag Number],Table1[Status],"-",0)="-",
        _xlfn.XLOOKUP(A2739,Table2[Tag Number],Table2[Status],"-",0)="-",
        _xlfn.XLOOKUP(A2739,Table3[Tag Number],Table3[Status],"-",0)="-",
        _xlfn.XLOOKUP(A2739,Table4[Tag Number],Table4[Status],"-",0)="-"),
   "-")</f>
        <v>-</v>
      </c>
      <c r="I2739" s="90"/>
      <c r="J2739" s="94"/>
      <c r="K2739" s="95"/>
      <c r="L2739" s="95"/>
      <c r="M2739" s="95"/>
      <c r="N2739" s="96"/>
      <c r="O2739" s="89"/>
      <c r="R2739" t="b">
        <f t="shared" si="85"/>
        <v>0</v>
      </c>
    </row>
    <row r="2740" spans="1:18" ht="15" thickBot="1" x14ac:dyDescent="0.35">
      <c r="A2740" s="2" t="s">
        <v>3083</v>
      </c>
      <c r="B2740" s="2" t="s">
        <v>1145</v>
      </c>
      <c r="C2740" s="84">
        <f>IF(COUNTIF(Table1[Tag Number], A2740), 1, 0)</f>
        <v>1</v>
      </c>
      <c r="D2740" s="85">
        <f>IF(COUNTIF(Table2[Tag Number], A2740), 1, 0)</f>
        <v>0</v>
      </c>
      <c r="E2740" s="86">
        <f>IF(COUNTIF(Table3[Tag Number], A2740), 1, 0)</f>
        <v>0</v>
      </c>
      <c r="F2740" s="86">
        <f>IF(COUNTIF(Table4[Tag Number], A2740), 1, 0)</f>
        <v>0</v>
      </c>
      <c r="G2740" s="87">
        <f t="shared" si="86"/>
        <v>1</v>
      </c>
      <c r="H2740" s="88" t="str" cm="1">
        <f t="array" ref="H2740">_xlfn.IFS(OR(_xlfn.XLOOKUP(A2740,Table1[Tag Number],Table1[Status],"-",0)="Dead",
        _xlfn.XLOOKUP(A2740,Table2[Tag Number],Table2[Status],"-",0)="Dead",
        _xlfn.XLOOKUP(A2740,Table3[Tag Number],Table3[Status],"-",0)="Dead",
        _xlfn.XLOOKUP(A2740,Table4[Tag Number],Table4[Status],"-",0)="Dead"),"Dead",
     OR(_xlfn.XLOOKUP(A2740,Table1[Tag Number],Table1[Status],"-",0)="Alive",
        _xlfn.XLOOKUP(A2740,Table2[Tag Number],Table2[Status],"-",0)="Alive",
        _xlfn.XLOOKUP(A2740,Table3[Tag Number],Table3[Status],"-",0)="Alive",
        _xlfn.XLOOKUP(A2740,Table4[Tag Number],Table4[Status],"-",0)="Alive"),"Alive",
     OR(_xlfn.XLOOKUP(A2740,Table1[Tag Number],Table1[Status],"-",0)="-",
        _xlfn.XLOOKUP(A2740,Table2[Tag Number],Table2[Status],"-",0)="-",
        _xlfn.XLOOKUP(A2740,Table3[Tag Number],Table3[Status],"-",0)="-",
        _xlfn.XLOOKUP(A2740,Table4[Tag Number],Table4[Status],"-",0)="-"),
   "-")</f>
        <v>Alive</v>
      </c>
      <c r="I2740" s="90"/>
      <c r="J2740" s="94"/>
      <c r="K2740" s="95"/>
      <c r="L2740" s="95"/>
      <c r="M2740" s="95"/>
      <c r="N2740" s="96"/>
      <c r="O2740" s="89"/>
      <c r="R2740" t="b">
        <f t="shared" si="85"/>
        <v>0</v>
      </c>
    </row>
    <row r="2741" spans="1:18" ht="15" thickBot="1" x14ac:dyDescent="0.35">
      <c r="A2741" s="3" t="s">
        <v>3084</v>
      </c>
      <c r="B2741" s="3" t="s">
        <v>1145</v>
      </c>
      <c r="C2741" s="84">
        <f>IF(COUNTIF(Table1[Tag Number], A2741), 1, 0)</f>
        <v>0</v>
      </c>
      <c r="D2741" s="85">
        <f>IF(COUNTIF(Table2[Tag Number], A2741), 1, 0)</f>
        <v>0</v>
      </c>
      <c r="E2741" s="86">
        <f>IF(COUNTIF(Table3[Tag Number], A2741), 1, 0)</f>
        <v>0</v>
      </c>
      <c r="F2741" s="86">
        <f>IF(COUNTIF(Table4[Tag Number], A2741), 1, 0)</f>
        <v>0</v>
      </c>
      <c r="G2741" s="87">
        <f t="shared" si="86"/>
        <v>0</v>
      </c>
      <c r="H2741" s="88" t="str" cm="1">
        <f t="array" ref="H2741">_xlfn.IFS(OR(_xlfn.XLOOKUP(A2741,Table1[Tag Number],Table1[Status],"-",0)="Dead",
        _xlfn.XLOOKUP(A2741,Table2[Tag Number],Table2[Status],"-",0)="Dead",
        _xlfn.XLOOKUP(A2741,Table3[Tag Number],Table3[Status],"-",0)="Dead",
        _xlfn.XLOOKUP(A2741,Table4[Tag Number],Table4[Status],"-",0)="Dead"),"Dead",
     OR(_xlfn.XLOOKUP(A2741,Table1[Tag Number],Table1[Status],"-",0)="Alive",
        _xlfn.XLOOKUP(A2741,Table2[Tag Number],Table2[Status],"-",0)="Alive",
        _xlfn.XLOOKUP(A2741,Table3[Tag Number],Table3[Status],"-",0)="Alive",
        _xlfn.XLOOKUP(A2741,Table4[Tag Number],Table4[Status],"-",0)="Alive"),"Alive",
     OR(_xlfn.XLOOKUP(A2741,Table1[Tag Number],Table1[Status],"-",0)="-",
        _xlfn.XLOOKUP(A2741,Table2[Tag Number],Table2[Status],"-",0)="-",
        _xlfn.XLOOKUP(A2741,Table3[Tag Number],Table3[Status],"-",0)="-",
        _xlfn.XLOOKUP(A2741,Table4[Tag Number],Table4[Status],"-",0)="-"),
   "-")</f>
        <v>-</v>
      </c>
      <c r="I2741" s="90"/>
      <c r="J2741" s="94"/>
      <c r="K2741" s="95"/>
      <c r="L2741" s="95"/>
      <c r="M2741" s="95"/>
      <c r="N2741" s="96"/>
      <c r="O2741" s="89"/>
      <c r="R2741" t="b">
        <f t="shared" si="85"/>
        <v>0</v>
      </c>
    </row>
    <row r="2742" spans="1:18" ht="15" thickBot="1" x14ac:dyDescent="0.35">
      <c r="A2742" s="2" t="s">
        <v>3085</v>
      </c>
      <c r="B2742" s="2" t="s">
        <v>1145</v>
      </c>
      <c r="C2742" s="84">
        <f>IF(COUNTIF(Table1[Tag Number], A2742), 1, 0)</f>
        <v>0</v>
      </c>
      <c r="D2742" s="85">
        <f>IF(COUNTIF(Table2[Tag Number], A2742), 1, 0)</f>
        <v>0</v>
      </c>
      <c r="E2742" s="86">
        <f>IF(COUNTIF(Table3[Tag Number], A2742), 1, 0)</f>
        <v>0</v>
      </c>
      <c r="F2742" s="86">
        <f>IF(COUNTIF(Table4[Tag Number], A2742), 1, 0)</f>
        <v>0</v>
      </c>
      <c r="G2742" s="87">
        <f t="shared" si="86"/>
        <v>0</v>
      </c>
      <c r="H2742" s="88" t="str" cm="1">
        <f t="array" ref="H2742">_xlfn.IFS(OR(_xlfn.XLOOKUP(A2742,Table1[Tag Number],Table1[Status],"-",0)="Dead",
        _xlfn.XLOOKUP(A2742,Table2[Tag Number],Table2[Status],"-",0)="Dead",
        _xlfn.XLOOKUP(A2742,Table3[Tag Number],Table3[Status],"-",0)="Dead",
        _xlfn.XLOOKUP(A2742,Table4[Tag Number],Table4[Status],"-",0)="Dead"),"Dead",
     OR(_xlfn.XLOOKUP(A2742,Table1[Tag Number],Table1[Status],"-",0)="Alive",
        _xlfn.XLOOKUP(A2742,Table2[Tag Number],Table2[Status],"-",0)="Alive",
        _xlfn.XLOOKUP(A2742,Table3[Tag Number],Table3[Status],"-",0)="Alive",
        _xlfn.XLOOKUP(A2742,Table4[Tag Number],Table4[Status],"-",0)="Alive"),"Alive",
     OR(_xlfn.XLOOKUP(A2742,Table1[Tag Number],Table1[Status],"-",0)="-",
        _xlfn.XLOOKUP(A2742,Table2[Tag Number],Table2[Status],"-",0)="-",
        _xlfn.XLOOKUP(A2742,Table3[Tag Number],Table3[Status],"-",0)="-",
        _xlfn.XLOOKUP(A2742,Table4[Tag Number],Table4[Status],"-",0)="-"),
   "-")</f>
        <v>-</v>
      </c>
      <c r="I2742" s="90"/>
      <c r="J2742" s="94"/>
      <c r="K2742" s="95"/>
      <c r="L2742" s="95"/>
      <c r="M2742" s="95"/>
      <c r="N2742" s="96"/>
      <c r="O2742" s="89"/>
      <c r="R2742" t="b">
        <f t="shared" si="85"/>
        <v>0</v>
      </c>
    </row>
    <row r="2743" spans="1:18" ht="15" thickBot="1" x14ac:dyDescent="0.35">
      <c r="A2743" s="3" t="s">
        <v>3086</v>
      </c>
      <c r="B2743" s="3" t="s">
        <v>1145</v>
      </c>
      <c r="C2743" s="84">
        <f>IF(COUNTIF(Table1[Tag Number], A2743), 1, 0)</f>
        <v>0</v>
      </c>
      <c r="D2743" s="85">
        <f>IF(COUNTIF(Table2[Tag Number], A2743), 1, 0)</f>
        <v>0</v>
      </c>
      <c r="E2743" s="86">
        <f>IF(COUNTIF(Table3[Tag Number], A2743), 1, 0)</f>
        <v>0</v>
      </c>
      <c r="F2743" s="86">
        <f>IF(COUNTIF(Table4[Tag Number], A2743), 1, 0)</f>
        <v>0</v>
      </c>
      <c r="G2743" s="87">
        <f t="shared" si="86"/>
        <v>0</v>
      </c>
      <c r="H2743" s="88" t="str" cm="1">
        <f t="array" ref="H2743">_xlfn.IFS(OR(_xlfn.XLOOKUP(A2743,Table1[Tag Number],Table1[Status],"-",0)="Dead",
        _xlfn.XLOOKUP(A2743,Table2[Tag Number],Table2[Status],"-",0)="Dead",
        _xlfn.XLOOKUP(A2743,Table3[Tag Number],Table3[Status],"-",0)="Dead",
        _xlfn.XLOOKUP(A2743,Table4[Tag Number],Table4[Status],"-",0)="Dead"),"Dead",
     OR(_xlfn.XLOOKUP(A2743,Table1[Tag Number],Table1[Status],"-",0)="Alive",
        _xlfn.XLOOKUP(A2743,Table2[Tag Number],Table2[Status],"-",0)="Alive",
        _xlfn.XLOOKUP(A2743,Table3[Tag Number],Table3[Status],"-",0)="Alive",
        _xlfn.XLOOKUP(A2743,Table4[Tag Number],Table4[Status],"-",0)="Alive"),"Alive",
     OR(_xlfn.XLOOKUP(A2743,Table1[Tag Number],Table1[Status],"-",0)="-",
        _xlfn.XLOOKUP(A2743,Table2[Tag Number],Table2[Status],"-",0)="-",
        _xlfn.XLOOKUP(A2743,Table3[Tag Number],Table3[Status],"-",0)="-",
        _xlfn.XLOOKUP(A2743,Table4[Tag Number],Table4[Status],"-",0)="-"),
   "-")</f>
        <v>-</v>
      </c>
      <c r="I2743" s="90"/>
      <c r="J2743" s="94"/>
      <c r="K2743" s="95"/>
      <c r="L2743" s="95"/>
      <c r="M2743" s="95"/>
      <c r="N2743" s="96"/>
      <c r="O2743" s="89"/>
      <c r="R2743" t="b">
        <f t="shared" si="85"/>
        <v>0</v>
      </c>
    </row>
    <row r="2744" spans="1:18" ht="15" thickBot="1" x14ac:dyDescent="0.35">
      <c r="A2744" s="2" t="s">
        <v>3087</v>
      </c>
      <c r="B2744" s="2" t="s">
        <v>1145</v>
      </c>
      <c r="C2744" s="84">
        <f>IF(COUNTIF(Table1[Tag Number], A2744), 1, 0)</f>
        <v>0</v>
      </c>
      <c r="D2744" s="85">
        <f>IF(COUNTIF(Table2[Tag Number], A2744), 1, 0)</f>
        <v>0</v>
      </c>
      <c r="E2744" s="86">
        <f>IF(COUNTIF(Table3[Tag Number], A2744), 1, 0)</f>
        <v>0</v>
      </c>
      <c r="F2744" s="86">
        <f>IF(COUNTIF(Table4[Tag Number], A2744), 1, 0)</f>
        <v>0</v>
      </c>
      <c r="G2744" s="87">
        <f t="shared" si="86"/>
        <v>0</v>
      </c>
      <c r="H2744" s="88" t="str" cm="1">
        <f t="array" ref="H2744">_xlfn.IFS(OR(_xlfn.XLOOKUP(A2744,Table1[Tag Number],Table1[Status],"-",0)="Dead",
        _xlfn.XLOOKUP(A2744,Table2[Tag Number],Table2[Status],"-",0)="Dead",
        _xlfn.XLOOKUP(A2744,Table3[Tag Number],Table3[Status],"-",0)="Dead",
        _xlfn.XLOOKUP(A2744,Table4[Tag Number],Table4[Status],"-",0)="Dead"),"Dead",
     OR(_xlfn.XLOOKUP(A2744,Table1[Tag Number],Table1[Status],"-",0)="Alive",
        _xlfn.XLOOKUP(A2744,Table2[Tag Number],Table2[Status],"-",0)="Alive",
        _xlfn.XLOOKUP(A2744,Table3[Tag Number],Table3[Status],"-",0)="Alive",
        _xlfn.XLOOKUP(A2744,Table4[Tag Number],Table4[Status],"-",0)="Alive"),"Alive",
     OR(_xlfn.XLOOKUP(A2744,Table1[Tag Number],Table1[Status],"-",0)="-",
        _xlfn.XLOOKUP(A2744,Table2[Tag Number],Table2[Status],"-",0)="-",
        _xlfn.XLOOKUP(A2744,Table3[Tag Number],Table3[Status],"-",0)="-",
        _xlfn.XLOOKUP(A2744,Table4[Tag Number],Table4[Status],"-",0)="-"),
   "-")</f>
        <v>-</v>
      </c>
      <c r="I2744" s="90"/>
      <c r="J2744" s="94"/>
      <c r="K2744" s="95"/>
      <c r="L2744" s="95"/>
      <c r="M2744" s="95"/>
      <c r="N2744" s="96"/>
      <c r="O2744" s="89"/>
      <c r="R2744" t="b">
        <f t="shared" si="85"/>
        <v>0</v>
      </c>
    </row>
    <row r="2745" spans="1:18" ht="15" thickBot="1" x14ac:dyDescent="0.35">
      <c r="A2745" s="3" t="s">
        <v>3088</v>
      </c>
      <c r="B2745" s="3" t="s">
        <v>1145</v>
      </c>
      <c r="C2745" s="84">
        <f>IF(COUNTIF(Table1[Tag Number], A2745), 1, 0)</f>
        <v>0</v>
      </c>
      <c r="D2745" s="85">
        <f>IF(COUNTIF(Table2[Tag Number], A2745), 1, 0)</f>
        <v>0</v>
      </c>
      <c r="E2745" s="86">
        <f>IF(COUNTIF(Table3[Tag Number], A2745), 1, 0)</f>
        <v>0</v>
      </c>
      <c r="F2745" s="86">
        <f>IF(COUNTIF(Table4[Tag Number], A2745), 1, 0)</f>
        <v>0</v>
      </c>
      <c r="G2745" s="87">
        <f t="shared" si="86"/>
        <v>0</v>
      </c>
      <c r="H2745" s="88" t="str" cm="1">
        <f t="array" ref="H2745">_xlfn.IFS(OR(_xlfn.XLOOKUP(A2745,Table1[Tag Number],Table1[Status],"-",0)="Dead",
        _xlfn.XLOOKUP(A2745,Table2[Tag Number],Table2[Status],"-",0)="Dead",
        _xlfn.XLOOKUP(A2745,Table3[Tag Number],Table3[Status],"-",0)="Dead",
        _xlfn.XLOOKUP(A2745,Table4[Tag Number],Table4[Status],"-",0)="Dead"),"Dead",
     OR(_xlfn.XLOOKUP(A2745,Table1[Tag Number],Table1[Status],"-",0)="Alive",
        _xlfn.XLOOKUP(A2745,Table2[Tag Number],Table2[Status],"-",0)="Alive",
        _xlfn.XLOOKUP(A2745,Table3[Tag Number],Table3[Status],"-",0)="Alive",
        _xlfn.XLOOKUP(A2745,Table4[Tag Number],Table4[Status],"-",0)="Alive"),"Alive",
     OR(_xlfn.XLOOKUP(A2745,Table1[Tag Number],Table1[Status],"-",0)="-",
        _xlfn.XLOOKUP(A2745,Table2[Tag Number],Table2[Status],"-",0)="-",
        _xlfn.XLOOKUP(A2745,Table3[Tag Number],Table3[Status],"-",0)="-",
        _xlfn.XLOOKUP(A2745,Table4[Tag Number],Table4[Status],"-",0)="-"),
   "-")</f>
        <v>-</v>
      </c>
      <c r="I2745" s="90"/>
      <c r="J2745" s="94"/>
      <c r="K2745" s="95"/>
      <c r="L2745" s="95"/>
      <c r="M2745" s="95"/>
      <c r="N2745" s="96"/>
      <c r="O2745" s="89"/>
      <c r="R2745" t="b">
        <f t="shared" si="85"/>
        <v>0</v>
      </c>
    </row>
    <row r="2746" spans="1:18" ht="15" thickBot="1" x14ac:dyDescent="0.35">
      <c r="A2746" s="2" t="s">
        <v>3089</v>
      </c>
      <c r="B2746" s="2" t="s">
        <v>1145</v>
      </c>
      <c r="C2746" s="84">
        <f>IF(COUNTIF(Table1[Tag Number], A2746), 1, 0)</f>
        <v>0</v>
      </c>
      <c r="D2746" s="85">
        <f>IF(COUNTIF(Table2[Tag Number], A2746), 1, 0)</f>
        <v>0</v>
      </c>
      <c r="E2746" s="86">
        <f>IF(COUNTIF(Table3[Tag Number], A2746), 1, 0)</f>
        <v>0</v>
      </c>
      <c r="F2746" s="86">
        <f>IF(COUNTIF(Table4[Tag Number], A2746), 1, 0)</f>
        <v>0</v>
      </c>
      <c r="G2746" s="87">
        <f t="shared" si="86"/>
        <v>0</v>
      </c>
      <c r="H2746" s="88" t="str" cm="1">
        <f t="array" ref="H2746">_xlfn.IFS(OR(_xlfn.XLOOKUP(A2746,Table1[Tag Number],Table1[Status],"-",0)="Dead",
        _xlfn.XLOOKUP(A2746,Table2[Tag Number],Table2[Status],"-",0)="Dead",
        _xlfn.XLOOKUP(A2746,Table3[Tag Number],Table3[Status],"-",0)="Dead",
        _xlfn.XLOOKUP(A2746,Table4[Tag Number],Table4[Status],"-",0)="Dead"),"Dead",
     OR(_xlfn.XLOOKUP(A2746,Table1[Tag Number],Table1[Status],"-",0)="Alive",
        _xlfn.XLOOKUP(A2746,Table2[Tag Number],Table2[Status],"-",0)="Alive",
        _xlfn.XLOOKUP(A2746,Table3[Tag Number],Table3[Status],"-",0)="Alive",
        _xlfn.XLOOKUP(A2746,Table4[Tag Number],Table4[Status],"-",0)="Alive"),"Alive",
     OR(_xlfn.XLOOKUP(A2746,Table1[Tag Number],Table1[Status],"-",0)="-",
        _xlfn.XLOOKUP(A2746,Table2[Tag Number],Table2[Status],"-",0)="-",
        _xlfn.XLOOKUP(A2746,Table3[Tag Number],Table3[Status],"-",0)="-",
        _xlfn.XLOOKUP(A2746,Table4[Tag Number],Table4[Status],"-",0)="-"),
   "-")</f>
        <v>-</v>
      </c>
      <c r="I2746" s="90"/>
      <c r="J2746" s="94"/>
      <c r="K2746" s="95"/>
      <c r="L2746" s="95"/>
      <c r="M2746" s="95"/>
      <c r="N2746" s="96"/>
      <c r="O2746" s="89"/>
      <c r="R2746" t="b">
        <f t="shared" si="85"/>
        <v>0</v>
      </c>
    </row>
    <row r="2747" spans="1:18" ht="15" thickBot="1" x14ac:dyDescent="0.35">
      <c r="A2747" s="3" t="s">
        <v>3090</v>
      </c>
      <c r="B2747" s="3" t="s">
        <v>1145</v>
      </c>
      <c r="C2747" s="84">
        <f>IF(COUNTIF(Table1[Tag Number], A2747), 1, 0)</f>
        <v>0</v>
      </c>
      <c r="D2747" s="85">
        <f>IF(COUNTIF(Table2[Tag Number], A2747), 1, 0)</f>
        <v>0</v>
      </c>
      <c r="E2747" s="86">
        <f>IF(COUNTIF(Table3[Tag Number], A2747), 1, 0)</f>
        <v>0</v>
      </c>
      <c r="F2747" s="86">
        <f>IF(COUNTIF(Table4[Tag Number], A2747), 1, 0)</f>
        <v>0</v>
      </c>
      <c r="G2747" s="87">
        <f t="shared" si="86"/>
        <v>0</v>
      </c>
      <c r="H2747" s="88" t="str" cm="1">
        <f t="array" ref="H2747">_xlfn.IFS(OR(_xlfn.XLOOKUP(A2747,Table1[Tag Number],Table1[Status],"-",0)="Dead",
        _xlfn.XLOOKUP(A2747,Table2[Tag Number],Table2[Status],"-",0)="Dead",
        _xlfn.XLOOKUP(A2747,Table3[Tag Number],Table3[Status],"-",0)="Dead",
        _xlfn.XLOOKUP(A2747,Table4[Tag Number],Table4[Status],"-",0)="Dead"),"Dead",
     OR(_xlfn.XLOOKUP(A2747,Table1[Tag Number],Table1[Status],"-",0)="Alive",
        _xlfn.XLOOKUP(A2747,Table2[Tag Number],Table2[Status],"-",0)="Alive",
        _xlfn.XLOOKUP(A2747,Table3[Tag Number],Table3[Status],"-",0)="Alive",
        _xlfn.XLOOKUP(A2747,Table4[Tag Number],Table4[Status],"-",0)="Alive"),"Alive",
     OR(_xlfn.XLOOKUP(A2747,Table1[Tag Number],Table1[Status],"-",0)="-",
        _xlfn.XLOOKUP(A2747,Table2[Tag Number],Table2[Status],"-",0)="-",
        _xlfn.XLOOKUP(A2747,Table3[Tag Number],Table3[Status],"-",0)="-",
        _xlfn.XLOOKUP(A2747,Table4[Tag Number],Table4[Status],"-",0)="-"),
   "-")</f>
        <v>-</v>
      </c>
      <c r="I2747" s="90"/>
      <c r="J2747" s="94"/>
      <c r="K2747" s="95"/>
      <c r="L2747" s="95"/>
      <c r="M2747" s="95"/>
      <c r="N2747" s="96"/>
      <c r="O2747" s="89"/>
      <c r="R2747" t="b">
        <f t="shared" si="85"/>
        <v>0</v>
      </c>
    </row>
    <row r="2748" spans="1:18" ht="15" thickBot="1" x14ac:dyDescent="0.35">
      <c r="A2748" s="2" t="s">
        <v>71</v>
      </c>
      <c r="B2748" s="2" t="s">
        <v>1145</v>
      </c>
      <c r="C2748" s="84">
        <f>IF(COUNTIF(Table1[Tag Number], A2748), 1, 0)</f>
        <v>0</v>
      </c>
      <c r="D2748" s="85">
        <f>IF(COUNTIF(Table2[Tag Number], A2748), 1, 0)</f>
        <v>1</v>
      </c>
      <c r="E2748" s="86">
        <f>IF(COUNTIF(Table3[Tag Number], A2748), 1, 0)</f>
        <v>0</v>
      </c>
      <c r="F2748" s="86">
        <f>IF(COUNTIF(Table4[Tag Number], A2748), 1, 0)</f>
        <v>0</v>
      </c>
      <c r="G2748" s="87">
        <f t="shared" si="86"/>
        <v>1</v>
      </c>
      <c r="H2748" s="88" t="str" cm="1">
        <f t="array" ref="H2748">_xlfn.IFS(OR(_xlfn.XLOOKUP(A2748,Table1[Tag Number],Table1[Status],"-",0)="Dead",
        _xlfn.XLOOKUP(A2748,Table2[Tag Number],Table2[Status],"-",0)="Dead",
        _xlfn.XLOOKUP(A2748,Table3[Tag Number],Table3[Status],"-",0)="Dead",
        _xlfn.XLOOKUP(A2748,Table4[Tag Number],Table4[Status],"-",0)="Dead"),"Dead",
     OR(_xlfn.XLOOKUP(A2748,Table1[Tag Number],Table1[Status],"-",0)="Alive",
        _xlfn.XLOOKUP(A2748,Table2[Tag Number],Table2[Status],"-",0)="Alive",
        _xlfn.XLOOKUP(A2748,Table3[Tag Number],Table3[Status],"-",0)="Alive",
        _xlfn.XLOOKUP(A2748,Table4[Tag Number],Table4[Status],"-",0)="Alive"),"Alive",
     OR(_xlfn.XLOOKUP(A2748,Table1[Tag Number],Table1[Status],"-",0)="-",
        _xlfn.XLOOKUP(A2748,Table2[Tag Number],Table2[Status],"-",0)="-",
        _xlfn.XLOOKUP(A2748,Table3[Tag Number],Table3[Status],"-",0)="-",
        _xlfn.XLOOKUP(A2748,Table4[Tag Number],Table4[Status],"-",0)="-"),
   "-")</f>
        <v>Dead</v>
      </c>
      <c r="I2748" s="90"/>
      <c r="J2748" s="94"/>
      <c r="K2748" s="95"/>
      <c r="L2748" s="95"/>
      <c r="M2748" s="95"/>
      <c r="N2748" s="96"/>
      <c r="O2748" s="89"/>
      <c r="R2748" t="b">
        <f t="shared" si="85"/>
        <v>0</v>
      </c>
    </row>
    <row r="2749" spans="1:18" ht="15" thickBot="1" x14ac:dyDescent="0.35">
      <c r="A2749" s="3" t="s">
        <v>3091</v>
      </c>
      <c r="B2749" s="3" t="s">
        <v>1145</v>
      </c>
      <c r="C2749" s="84">
        <f>IF(COUNTIF(Table1[Tag Number], A2749), 1, 0)</f>
        <v>0</v>
      </c>
      <c r="D2749" s="85">
        <f>IF(COUNTIF(Table2[Tag Number], A2749), 1, 0)</f>
        <v>0</v>
      </c>
      <c r="E2749" s="86">
        <f>IF(COUNTIF(Table3[Tag Number], A2749), 1, 0)</f>
        <v>0</v>
      </c>
      <c r="F2749" s="86">
        <f>IF(COUNTIF(Table4[Tag Number], A2749), 1, 0)</f>
        <v>0</v>
      </c>
      <c r="G2749" s="87">
        <f t="shared" si="86"/>
        <v>0</v>
      </c>
      <c r="H2749" s="88" t="str" cm="1">
        <f t="array" ref="H2749">_xlfn.IFS(OR(_xlfn.XLOOKUP(A2749,Table1[Tag Number],Table1[Status],"-",0)="Dead",
        _xlfn.XLOOKUP(A2749,Table2[Tag Number],Table2[Status],"-",0)="Dead",
        _xlfn.XLOOKUP(A2749,Table3[Tag Number],Table3[Status],"-",0)="Dead",
        _xlfn.XLOOKUP(A2749,Table4[Tag Number],Table4[Status],"-",0)="Dead"),"Dead",
     OR(_xlfn.XLOOKUP(A2749,Table1[Tag Number],Table1[Status],"-",0)="Alive",
        _xlfn.XLOOKUP(A2749,Table2[Tag Number],Table2[Status],"-",0)="Alive",
        _xlfn.XLOOKUP(A2749,Table3[Tag Number],Table3[Status],"-",0)="Alive",
        _xlfn.XLOOKUP(A2749,Table4[Tag Number],Table4[Status],"-",0)="Alive"),"Alive",
     OR(_xlfn.XLOOKUP(A2749,Table1[Tag Number],Table1[Status],"-",0)="-",
        _xlfn.XLOOKUP(A2749,Table2[Tag Number],Table2[Status],"-",0)="-",
        _xlfn.XLOOKUP(A2749,Table3[Tag Number],Table3[Status],"-",0)="-",
        _xlfn.XLOOKUP(A2749,Table4[Tag Number],Table4[Status],"-",0)="-"),
   "-")</f>
        <v>-</v>
      </c>
      <c r="I2749" s="90"/>
      <c r="J2749" s="94"/>
      <c r="K2749" s="95"/>
      <c r="L2749" s="95"/>
      <c r="M2749" s="95"/>
      <c r="N2749" s="96"/>
      <c r="O2749" s="89"/>
      <c r="R2749" t="b">
        <f t="shared" si="85"/>
        <v>0</v>
      </c>
    </row>
    <row r="2750" spans="1:18" ht="15" thickBot="1" x14ac:dyDescent="0.35">
      <c r="A2750" s="93" t="s">
        <v>3092</v>
      </c>
      <c r="B2750" s="93" t="s">
        <v>1145</v>
      </c>
      <c r="C2750" s="84">
        <f>IF(COUNTIF(Table1[Tag Number], A2750), 1, 0)</f>
        <v>0</v>
      </c>
      <c r="D2750" s="85">
        <f>IF(COUNTIF(Table2[Tag Number], A2750), 1, 0)</f>
        <v>0</v>
      </c>
      <c r="E2750" s="86">
        <f>IF(COUNTIF(Table3[Tag Number], A2750), 1, 0)</f>
        <v>0</v>
      </c>
      <c r="F2750" s="86">
        <f>IF(COUNTIF(Table4[Tag Number], A2750), 1, 0)</f>
        <v>0</v>
      </c>
      <c r="G2750" s="87">
        <f t="shared" si="86"/>
        <v>0</v>
      </c>
      <c r="H2750" s="88" t="str" cm="1">
        <f t="array" ref="H2750">_xlfn.IFS(OR(_xlfn.XLOOKUP(A2750,Table1[Tag Number],Table1[Status],"-",0)="Dead",
        _xlfn.XLOOKUP(A2750,Table2[Tag Number],Table2[Status],"-",0)="Dead",
        _xlfn.XLOOKUP(A2750,Table3[Tag Number],Table3[Status],"-",0)="Dead",
        _xlfn.XLOOKUP(A2750,Table4[Tag Number],Table4[Status],"-",0)="Dead"),"Dead",
     OR(_xlfn.XLOOKUP(A2750,Table1[Tag Number],Table1[Status],"-",0)="Alive",
        _xlfn.XLOOKUP(A2750,Table2[Tag Number],Table2[Status],"-",0)="Alive",
        _xlfn.XLOOKUP(A2750,Table3[Tag Number],Table3[Status],"-",0)="Alive",
        _xlfn.XLOOKUP(A2750,Table4[Tag Number],Table4[Status],"-",0)="Alive"),"Alive",
     OR(_xlfn.XLOOKUP(A2750,Table1[Tag Number],Table1[Status],"-",0)="-",
        _xlfn.XLOOKUP(A2750,Table2[Tag Number],Table2[Status],"-",0)="-",
        _xlfn.XLOOKUP(A2750,Table3[Tag Number],Table3[Status],"-",0)="-",
        _xlfn.XLOOKUP(A2750,Table4[Tag Number],Table4[Status],"-",0)="-"),
   "-")</f>
        <v>-</v>
      </c>
      <c r="I2750" s="90"/>
      <c r="J2750" s="94"/>
      <c r="K2750" s="95"/>
      <c r="L2750" s="95"/>
      <c r="M2750" s="95"/>
      <c r="N2750" s="96"/>
      <c r="O2750" s="89"/>
      <c r="R2750" t="b">
        <f t="shared" si="85"/>
        <v>0</v>
      </c>
    </row>
    <row r="2751" spans="1:18" ht="15" thickBot="1" x14ac:dyDescent="0.35">
      <c r="A2751" s="3" t="s">
        <v>3093</v>
      </c>
      <c r="B2751" s="3" t="s">
        <v>1145</v>
      </c>
      <c r="C2751" s="84">
        <f>IF(COUNTIF(Table1[Tag Number], A2751), 1, 0)</f>
        <v>0</v>
      </c>
      <c r="D2751" s="85">
        <f>IF(COUNTIF(Table2[Tag Number], A2751), 1, 0)</f>
        <v>0</v>
      </c>
      <c r="E2751" s="86">
        <f>IF(COUNTIF(Table3[Tag Number], A2751), 1, 0)</f>
        <v>0</v>
      </c>
      <c r="F2751" s="86">
        <f>IF(COUNTIF(Table4[Tag Number], A2751), 1, 0)</f>
        <v>0</v>
      </c>
      <c r="G2751" s="87">
        <f t="shared" si="86"/>
        <v>0</v>
      </c>
      <c r="H2751" s="88" t="str" cm="1">
        <f t="array" ref="H2751">_xlfn.IFS(OR(_xlfn.XLOOKUP(A2751,Table1[Tag Number],Table1[Status],"-",0)="Dead",
        _xlfn.XLOOKUP(A2751,Table2[Tag Number],Table2[Status],"-",0)="Dead",
        _xlfn.XLOOKUP(A2751,Table3[Tag Number],Table3[Status],"-",0)="Dead",
        _xlfn.XLOOKUP(A2751,Table4[Tag Number],Table4[Status],"-",0)="Dead"),"Dead",
     OR(_xlfn.XLOOKUP(A2751,Table1[Tag Number],Table1[Status],"-",0)="Alive",
        _xlfn.XLOOKUP(A2751,Table2[Tag Number],Table2[Status],"-",0)="Alive",
        _xlfn.XLOOKUP(A2751,Table3[Tag Number],Table3[Status],"-",0)="Alive",
        _xlfn.XLOOKUP(A2751,Table4[Tag Number],Table4[Status],"-",0)="Alive"),"Alive",
     OR(_xlfn.XLOOKUP(A2751,Table1[Tag Number],Table1[Status],"-",0)="-",
        _xlfn.XLOOKUP(A2751,Table2[Tag Number],Table2[Status],"-",0)="-",
        _xlfn.XLOOKUP(A2751,Table3[Tag Number],Table3[Status],"-",0)="-",
        _xlfn.XLOOKUP(A2751,Table4[Tag Number],Table4[Status],"-",0)="-"),
   "-")</f>
        <v>-</v>
      </c>
      <c r="I2751" s="90"/>
      <c r="J2751" s="94"/>
      <c r="K2751" s="95"/>
      <c r="L2751" s="95"/>
      <c r="M2751" s="95"/>
      <c r="N2751" s="96"/>
      <c r="O2751" s="89"/>
      <c r="R2751" t="b">
        <f t="shared" si="85"/>
        <v>0</v>
      </c>
    </row>
    <row r="2752" spans="1:18" ht="15" thickBot="1" x14ac:dyDescent="0.35">
      <c r="A2752" s="2" t="s">
        <v>3094</v>
      </c>
      <c r="B2752" s="2" t="s">
        <v>1145</v>
      </c>
      <c r="C2752" s="84">
        <f>IF(COUNTIF(Table1[Tag Number], A2752), 1, 0)</f>
        <v>0</v>
      </c>
      <c r="D2752" s="85">
        <f>IF(COUNTIF(Table2[Tag Number], A2752), 1, 0)</f>
        <v>0</v>
      </c>
      <c r="E2752" s="86">
        <f>IF(COUNTIF(Table3[Tag Number], A2752), 1, 0)</f>
        <v>0</v>
      </c>
      <c r="F2752" s="86">
        <f>IF(COUNTIF(Table4[Tag Number], A2752), 1, 0)</f>
        <v>0</v>
      </c>
      <c r="G2752" s="87">
        <f t="shared" si="86"/>
        <v>0</v>
      </c>
      <c r="H2752" s="88" t="str" cm="1">
        <f t="array" ref="H2752">_xlfn.IFS(OR(_xlfn.XLOOKUP(A2752,Table1[Tag Number],Table1[Status],"-",0)="Dead",
        _xlfn.XLOOKUP(A2752,Table2[Tag Number],Table2[Status],"-",0)="Dead",
        _xlfn.XLOOKUP(A2752,Table3[Tag Number],Table3[Status],"-",0)="Dead",
        _xlfn.XLOOKUP(A2752,Table4[Tag Number],Table4[Status],"-",0)="Dead"),"Dead",
     OR(_xlfn.XLOOKUP(A2752,Table1[Tag Number],Table1[Status],"-",0)="Alive",
        _xlfn.XLOOKUP(A2752,Table2[Tag Number],Table2[Status],"-",0)="Alive",
        _xlfn.XLOOKUP(A2752,Table3[Tag Number],Table3[Status],"-",0)="Alive",
        _xlfn.XLOOKUP(A2752,Table4[Tag Number],Table4[Status],"-",0)="Alive"),"Alive",
     OR(_xlfn.XLOOKUP(A2752,Table1[Tag Number],Table1[Status],"-",0)="-",
        _xlfn.XLOOKUP(A2752,Table2[Tag Number],Table2[Status],"-",0)="-",
        _xlfn.XLOOKUP(A2752,Table3[Tag Number],Table3[Status],"-",0)="-",
        _xlfn.XLOOKUP(A2752,Table4[Tag Number],Table4[Status],"-",0)="-"),
   "-")</f>
        <v>-</v>
      </c>
      <c r="I2752" s="90"/>
      <c r="J2752" s="94"/>
      <c r="K2752" s="95"/>
      <c r="L2752" s="95"/>
      <c r="M2752" s="95"/>
      <c r="N2752" s="96"/>
      <c r="O2752" s="89"/>
      <c r="R2752" t="b">
        <f t="shared" si="85"/>
        <v>0</v>
      </c>
    </row>
    <row r="2753" spans="1:18" ht="15" thickBot="1" x14ac:dyDescent="0.35">
      <c r="A2753" s="3" t="s">
        <v>3095</v>
      </c>
      <c r="B2753" s="3" t="s">
        <v>1145</v>
      </c>
      <c r="C2753" s="84">
        <f>IF(COUNTIF(Table1[Tag Number], A2753), 1, 0)</f>
        <v>0</v>
      </c>
      <c r="D2753" s="85">
        <f>IF(COUNTIF(Table2[Tag Number], A2753), 1, 0)</f>
        <v>0</v>
      </c>
      <c r="E2753" s="86">
        <f>IF(COUNTIF(Table3[Tag Number], A2753), 1, 0)</f>
        <v>0</v>
      </c>
      <c r="F2753" s="86">
        <f>IF(COUNTIF(Table4[Tag Number], A2753), 1, 0)</f>
        <v>0</v>
      </c>
      <c r="G2753" s="87">
        <f t="shared" si="86"/>
        <v>0</v>
      </c>
      <c r="H2753" s="88" t="str" cm="1">
        <f t="array" ref="H2753">_xlfn.IFS(OR(_xlfn.XLOOKUP(A2753,Table1[Tag Number],Table1[Status],"-",0)="Dead",
        _xlfn.XLOOKUP(A2753,Table2[Tag Number],Table2[Status],"-",0)="Dead",
        _xlfn.XLOOKUP(A2753,Table3[Tag Number],Table3[Status],"-",0)="Dead",
        _xlfn.XLOOKUP(A2753,Table4[Tag Number],Table4[Status],"-",0)="Dead"),"Dead",
     OR(_xlfn.XLOOKUP(A2753,Table1[Tag Number],Table1[Status],"-",0)="Alive",
        _xlfn.XLOOKUP(A2753,Table2[Tag Number],Table2[Status],"-",0)="Alive",
        _xlfn.XLOOKUP(A2753,Table3[Tag Number],Table3[Status],"-",0)="Alive",
        _xlfn.XLOOKUP(A2753,Table4[Tag Number],Table4[Status],"-",0)="Alive"),"Alive",
     OR(_xlfn.XLOOKUP(A2753,Table1[Tag Number],Table1[Status],"-",0)="-",
        _xlfn.XLOOKUP(A2753,Table2[Tag Number],Table2[Status],"-",0)="-",
        _xlfn.XLOOKUP(A2753,Table3[Tag Number],Table3[Status],"-",0)="-",
        _xlfn.XLOOKUP(A2753,Table4[Tag Number],Table4[Status],"-",0)="-"),
   "-")</f>
        <v>-</v>
      </c>
      <c r="I2753" s="90"/>
      <c r="J2753" s="94"/>
      <c r="K2753" s="95"/>
      <c r="L2753" s="95"/>
      <c r="M2753" s="95"/>
      <c r="N2753" s="96"/>
      <c r="O2753" s="89"/>
      <c r="R2753" t="b">
        <f t="shared" si="85"/>
        <v>0</v>
      </c>
    </row>
    <row r="2754" spans="1:18" ht="15" thickBot="1" x14ac:dyDescent="0.35">
      <c r="A2754" s="2" t="s">
        <v>3096</v>
      </c>
      <c r="B2754" s="2" t="s">
        <v>1145</v>
      </c>
      <c r="C2754" s="84">
        <f>IF(COUNTIF(Table1[Tag Number], A2754), 1, 0)</f>
        <v>0</v>
      </c>
      <c r="D2754" s="85">
        <f>IF(COUNTIF(Table2[Tag Number], A2754), 1, 0)</f>
        <v>0</v>
      </c>
      <c r="E2754" s="86">
        <f>IF(COUNTIF(Table3[Tag Number], A2754), 1, 0)</f>
        <v>0</v>
      </c>
      <c r="F2754" s="86">
        <f>IF(COUNTIF(Table4[Tag Number], A2754), 1, 0)</f>
        <v>0</v>
      </c>
      <c r="G2754" s="87">
        <f t="shared" si="86"/>
        <v>0</v>
      </c>
      <c r="H2754" s="88" t="str" cm="1">
        <f t="array" ref="H2754">_xlfn.IFS(OR(_xlfn.XLOOKUP(A2754,Table1[Tag Number],Table1[Status],"-",0)="Dead",
        _xlfn.XLOOKUP(A2754,Table2[Tag Number],Table2[Status],"-",0)="Dead",
        _xlfn.XLOOKUP(A2754,Table3[Tag Number],Table3[Status],"-",0)="Dead",
        _xlfn.XLOOKUP(A2754,Table4[Tag Number],Table4[Status],"-",0)="Dead"),"Dead",
     OR(_xlfn.XLOOKUP(A2754,Table1[Tag Number],Table1[Status],"-",0)="Alive",
        _xlfn.XLOOKUP(A2754,Table2[Tag Number],Table2[Status],"-",0)="Alive",
        _xlfn.XLOOKUP(A2754,Table3[Tag Number],Table3[Status],"-",0)="Alive",
        _xlfn.XLOOKUP(A2754,Table4[Tag Number],Table4[Status],"-",0)="Alive"),"Alive",
     OR(_xlfn.XLOOKUP(A2754,Table1[Tag Number],Table1[Status],"-",0)="-",
        _xlfn.XLOOKUP(A2754,Table2[Tag Number],Table2[Status],"-",0)="-",
        _xlfn.XLOOKUP(A2754,Table3[Tag Number],Table3[Status],"-",0)="-",
        _xlfn.XLOOKUP(A2754,Table4[Tag Number],Table4[Status],"-",0)="-"),
   "-")</f>
        <v>-</v>
      </c>
      <c r="I2754" s="90"/>
      <c r="J2754" s="94"/>
      <c r="K2754" s="95"/>
      <c r="L2754" s="95"/>
      <c r="M2754" s="95"/>
      <c r="N2754" s="96"/>
      <c r="O2754" s="89"/>
      <c r="R2754" t="b">
        <f t="shared" si="85"/>
        <v>0</v>
      </c>
    </row>
    <row r="2755" spans="1:18" ht="15" thickBot="1" x14ac:dyDescent="0.35">
      <c r="A2755" s="3" t="s">
        <v>3097</v>
      </c>
      <c r="B2755" s="3" t="s">
        <v>1145</v>
      </c>
      <c r="C2755" s="84">
        <f>IF(COUNTIF(Table1[Tag Number], A2755), 1, 0)</f>
        <v>0</v>
      </c>
      <c r="D2755" s="85">
        <f>IF(COUNTIF(Table2[Tag Number], A2755), 1, 0)</f>
        <v>0</v>
      </c>
      <c r="E2755" s="86">
        <f>IF(COUNTIF(Table3[Tag Number], A2755), 1, 0)</f>
        <v>0</v>
      </c>
      <c r="F2755" s="86">
        <f>IF(COUNTIF(Table4[Tag Number], A2755), 1, 0)</f>
        <v>0</v>
      </c>
      <c r="G2755" s="87">
        <f t="shared" si="86"/>
        <v>0</v>
      </c>
      <c r="H2755" s="88" t="str" cm="1">
        <f t="array" ref="H2755">_xlfn.IFS(OR(_xlfn.XLOOKUP(A2755,Table1[Tag Number],Table1[Status],"-",0)="Dead",
        _xlfn.XLOOKUP(A2755,Table2[Tag Number],Table2[Status],"-",0)="Dead",
        _xlfn.XLOOKUP(A2755,Table3[Tag Number],Table3[Status],"-",0)="Dead",
        _xlfn.XLOOKUP(A2755,Table4[Tag Number],Table4[Status],"-",0)="Dead"),"Dead",
     OR(_xlfn.XLOOKUP(A2755,Table1[Tag Number],Table1[Status],"-",0)="Alive",
        _xlfn.XLOOKUP(A2755,Table2[Tag Number],Table2[Status],"-",0)="Alive",
        _xlfn.XLOOKUP(A2755,Table3[Tag Number],Table3[Status],"-",0)="Alive",
        _xlfn.XLOOKUP(A2755,Table4[Tag Number],Table4[Status],"-",0)="Alive"),"Alive",
     OR(_xlfn.XLOOKUP(A2755,Table1[Tag Number],Table1[Status],"-",0)="-",
        _xlfn.XLOOKUP(A2755,Table2[Tag Number],Table2[Status],"-",0)="-",
        _xlfn.XLOOKUP(A2755,Table3[Tag Number],Table3[Status],"-",0)="-",
        _xlfn.XLOOKUP(A2755,Table4[Tag Number],Table4[Status],"-",0)="-"),
   "-")</f>
        <v>-</v>
      </c>
      <c r="I2755" s="90"/>
      <c r="J2755" s="94"/>
      <c r="K2755" s="95"/>
      <c r="L2755" s="95"/>
      <c r="M2755" s="95"/>
      <c r="N2755" s="96"/>
      <c r="O2755" s="89"/>
      <c r="R2755" t="b">
        <f t="shared" si="85"/>
        <v>0</v>
      </c>
    </row>
    <row r="2756" spans="1:18" ht="15" thickBot="1" x14ac:dyDescent="0.35">
      <c r="A2756" s="2" t="s">
        <v>3098</v>
      </c>
      <c r="B2756" s="2" t="s">
        <v>1145</v>
      </c>
      <c r="C2756" s="84">
        <f>IF(COUNTIF(Table1[Tag Number], A2756), 1, 0)</f>
        <v>0</v>
      </c>
      <c r="D2756" s="85">
        <f>IF(COUNTIF(Table2[Tag Number], A2756), 1, 0)</f>
        <v>0</v>
      </c>
      <c r="E2756" s="86">
        <f>IF(COUNTIF(Table3[Tag Number], A2756), 1, 0)</f>
        <v>0</v>
      </c>
      <c r="F2756" s="86">
        <f>IF(COUNTIF(Table4[Tag Number], A2756), 1, 0)</f>
        <v>0</v>
      </c>
      <c r="G2756" s="87">
        <f t="shared" si="86"/>
        <v>0</v>
      </c>
      <c r="H2756" s="88" t="str" cm="1">
        <f t="array" ref="H2756">_xlfn.IFS(OR(_xlfn.XLOOKUP(A2756,Table1[Tag Number],Table1[Status],"-",0)="Dead",
        _xlfn.XLOOKUP(A2756,Table2[Tag Number],Table2[Status],"-",0)="Dead",
        _xlfn.XLOOKUP(A2756,Table3[Tag Number],Table3[Status],"-",0)="Dead",
        _xlfn.XLOOKUP(A2756,Table4[Tag Number],Table4[Status],"-",0)="Dead"),"Dead",
     OR(_xlfn.XLOOKUP(A2756,Table1[Tag Number],Table1[Status],"-",0)="Alive",
        _xlfn.XLOOKUP(A2756,Table2[Tag Number],Table2[Status],"-",0)="Alive",
        _xlfn.XLOOKUP(A2756,Table3[Tag Number],Table3[Status],"-",0)="Alive",
        _xlfn.XLOOKUP(A2756,Table4[Tag Number],Table4[Status],"-",0)="Alive"),"Alive",
     OR(_xlfn.XLOOKUP(A2756,Table1[Tag Number],Table1[Status],"-",0)="-",
        _xlfn.XLOOKUP(A2756,Table2[Tag Number],Table2[Status],"-",0)="-",
        _xlfn.XLOOKUP(A2756,Table3[Tag Number],Table3[Status],"-",0)="-",
        _xlfn.XLOOKUP(A2756,Table4[Tag Number],Table4[Status],"-",0)="-"),
   "-")</f>
        <v>-</v>
      </c>
      <c r="I2756" s="90"/>
      <c r="J2756" s="94"/>
      <c r="K2756" s="95"/>
      <c r="L2756" s="95"/>
      <c r="M2756" s="95"/>
      <c r="N2756" s="96"/>
      <c r="O2756" s="89"/>
      <c r="R2756" t="b">
        <f t="shared" ref="R2756:R2819" si="87">IF(G2756&gt;1,A2756)</f>
        <v>0</v>
      </c>
    </row>
    <row r="2757" spans="1:18" ht="15" thickBot="1" x14ac:dyDescent="0.35">
      <c r="A2757" s="3" t="s">
        <v>3099</v>
      </c>
      <c r="B2757" s="3" t="s">
        <v>1145</v>
      </c>
      <c r="C2757" s="84">
        <f>IF(COUNTIF(Table1[Tag Number], A2757), 1, 0)</f>
        <v>0</v>
      </c>
      <c r="D2757" s="85">
        <f>IF(COUNTIF(Table2[Tag Number], A2757), 1, 0)</f>
        <v>0</v>
      </c>
      <c r="E2757" s="86">
        <f>IF(COUNTIF(Table3[Tag Number], A2757), 1, 0)</f>
        <v>0</v>
      </c>
      <c r="F2757" s="86">
        <f>IF(COUNTIF(Table4[Tag Number], A2757), 1, 0)</f>
        <v>0</v>
      </c>
      <c r="G2757" s="87">
        <f t="shared" ref="G2757:G2820" si="88">SUM(C2757:F2757)</f>
        <v>0</v>
      </c>
      <c r="H2757" s="88" t="str" cm="1">
        <f t="array" ref="H2757">_xlfn.IFS(OR(_xlfn.XLOOKUP(A2757,Table1[Tag Number],Table1[Status],"-",0)="Dead",
        _xlfn.XLOOKUP(A2757,Table2[Tag Number],Table2[Status],"-",0)="Dead",
        _xlfn.XLOOKUP(A2757,Table3[Tag Number],Table3[Status],"-",0)="Dead",
        _xlfn.XLOOKUP(A2757,Table4[Tag Number],Table4[Status],"-",0)="Dead"),"Dead",
     OR(_xlfn.XLOOKUP(A2757,Table1[Tag Number],Table1[Status],"-",0)="Alive",
        _xlfn.XLOOKUP(A2757,Table2[Tag Number],Table2[Status],"-",0)="Alive",
        _xlfn.XLOOKUP(A2757,Table3[Tag Number],Table3[Status],"-",0)="Alive",
        _xlfn.XLOOKUP(A2757,Table4[Tag Number],Table4[Status],"-",0)="Alive"),"Alive",
     OR(_xlfn.XLOOKUP(A2757,Table1[Tag Number],Table1[Status],"-",0)="-",
        _xlfn.XLOOKUP(A2757,Table2[Tag Number],Table2[Status],"-",0)="-",
        _xlfn.XLOOKUP(A2757,Table3[Tag Number],Table3[Status],"-",0)="-",
        _xlfn.XLOOKUP(A2757,Table4[Tag Number],Table4[Status],"-",0)="-"),
   "-")</f>
        <v>-</v>
      </c>
      <c r="I2757" s="90"/>
      <c r="J2757" s="94"/>
      <c r="K2757" s="95"/>
      <c r="L2757" s="95"/>
      <c r="M2757" s="95"/>
      <c r="N2757" s="96"/>
      <c r="O2757" s="89"/>
      <c r="R2757" t="b">
        <f t="shared" si="87"/>
        <v>0</v>
      </c>
    </row>
    <row r="2758" spans="1:18" ht="15" thickBot="1" x14ac:dyDescent="0.35">
      <c r="A2758" s="2" t="s">
        <v>3100</v>
      </c>
      <c r="B2758" s="2" t="s">
        <v>1145</v>
      </c>
      <c r="C2758" s="84">
        <f>IF(COUNTIF(Table1[Tag Number], A2758), 1, 0)</f>
        <v>0</v>
      </c>
      <c r="D2758" s="85">
        <f>IF(COUNTIF(Table2[Tag Number], A2758), 1, 0)</f>
        <v>0</v>
      </c>
      <c r="E2758" s="86">
        <f>IF(COUNTIF(Table3[Tag Number], A2758), 1, 0)</f>
        <v>0</v>
      </c>
      <c r="F2758" s="86">
        <f>IF(COUNTIF(Table4[Tag Number], A2758), 1, 0)</f>
        <v>0</v>
      </c>
      <c r="G2758" s="87">
        <f t="shared" si="88"/>
        <v>0</v>
      </c>
      <c r="H2758" s="88" t="str" cm="1">
        <f t="array" ref="H2758">_xlfn.IFS(OR(_xlfn.XLOOKUP(A2758,Table1[Tag Number],Table1[Status],"-",0)="Dead",
        _xlfn.XLOOKUP(A2758,Table2[Tag Number],Table2[Status],"-",0)="Dead",
        _xlfn.XLOOKUP(A2758,Table3[Tag Number],Table3[Status],"-",0)="Dead",
        _xlfn.XLOOKUP(A2758,Table4[Tag Number],Table4[Status],"-",0)="Dead"),"Dead",
     OR(_xlfn.XLOOKUP(A2758,Table1[Tag Number],Table1[Status],"-",0)="Alive",
        _xlfn.XLOOKUP(A2758,Table2[Tag Number],Table2[Status],"-",0)="Alive",
        _xlfn.XLOOKUP(A2758,Table3[Tag Number],Table3[Status],"-",0)="Alive",
        _xlfn.XLOOKUP(A2758,Table4[Tag Number],Table4[Status],"-",0)="Alive"),"Alive",
     OR(_xlfn.XLOOKUP(A2758,Table1[Tag Number],Table1[Status],"-",0)="-",
        _xlfn.XLOOKUP(A2758,Table2[Tag Number],Table2[Status],"-",0)="-",
        _xlfn.XLOOKUP(A2758,Table3[Tag Number],Table3[Status],"-",0)="-",
        _xlfn.XLOOKUP(A2758,Table4[Tag Number],Table4[Status],"-",0)="-"),
   "-")</f>
        <v>-</v>
      </c>
      <c r="I2758" s="90"/>
      <c r="J2758" s="94"/>
      <c r="K2758" s="95"/>
      <c r="L2758" s="95"/>
      <c r="M2758" s="95"/>
      <c r="N2758" s="96"/>
      <c r="O2758" s="89"/>
      <c r="R2758" t="b">
        <f t="shared" si="87"/>
        <v>0</v>
      </c>
    </row>
    <row r="2759" spans="1:18" ht="15" thickBot="1" x14ac:dyDescent="0.35">
      <c r="A2759" s="3" t="s">
        <v>3101</v>
      </c>
      <c r="B2759" s="3" t="s">
        <v>1145</v>
      </c>
      <c r="C2759" s="84">
        <f>IF(COUNTIF(Table1[Tag Number], A2759), 1, 0)</f>
        <v>0</v>
      </c>
      <c r="D2759" s="85">
        <f>IF(COUNTIF(Table2[Tag Number], A2759), 1, 0)</f>
        <v>0</v>
      </c>
      <c r="E2759" s="86">
        <f>IF(COUNTIF(Table3[Tag Number], A2759), 1, 0)</f>
        <v>0</v>
      </c>
      <c r="F2759" s="86">
        <f>IF(COUNTIF(Table4[Tag Number], A2759), 1, 0)</f>
        <v>0</v>
      </c>
      <c r="G2759" s="87">
        <f t="shared" si="88"/>
        <v>0</v>
      </c>
      <c r="H2759" s="88" t="str" cm="1">
        <f t="array" ref="H2759">_xlfn.IFS(OR(_xlfn.XLOOKUP(A2759,Table1[Tag Number],Table1[Status],"-",0)="Dead",
        _xlfn.XLOOKUP(A2759,Table2[Tag Number],Table2[Status],"-",0)="Dead",
        _xlfn.XLOOKUP(A2759,Table3[Tag Number],Table3[Status],"-",0)="Dead",
        _xlfn.XLOOKUP(A2759,Table4[Tag Number],Table4[Status],"-",0)="Dead"),"Dead",
     OR(_xlfn.XLOOKUP(A2759,Table1[Tag Number],Table1[Status],"-",0)="Alive",
        _xlfn.XLOOKUP(A2759,Table2[Tag Number],Table2[Status],"-",0)="Alive",
        _xlfn.XLOOKUP(A2759,Table3[Tag Number],Table3[Status],"-",0)="Alive",
        _xlfn.XLOOKUP(A2759,Table4[Tag Number],Table4[Status],"-",0)="Alive"),"Alive",
     OR(_xlfn.XLOOKUP(A2759,Table1[Tag Number],Table1[Status],"-",0)="-",
        _xlfn.XLOOKUP(A2759,Table2[Tag Number],Table2[Status],"-",0)="-",
        _xlfn.XLOOKUP(A2759,Table3[Tag Number],Table3[Status],"-",0)="-",
        _xlfn.XLOOKUP(A2759,Table4[Tag Number],Table4[Status],"-",0)="-"),
   "-")</f>
        <v>-</v>
      </c>
      <c r="I2759" s="90"/>
      <c r="J2759" s="94"/>
      <c r="K2759" s="95"/>
      <c r="L2759" s="95"/>
      <c r="M2759" s="95"/>
      <c r="N2759" s="96"/>
      <c r="O2759" s="89"/>
      <c r="R2759" t="b">
        <f t="shared" si="87"/>
        <v>0</v>
      </c>
    </row>
    <row r="2760" spans="1:18" ht="15" thickBot="1" x14ac:dyDescent="0.35">
      <c r="A2760" s="3" t="s">
        <v>3101</v>
      </c>
      <c r="B2760" s="3" t="s">
        <v>1145</v>
      </c>
      <c r="C2760" s="84">
        <f>IF(COUNTIF(Table1[Tag Number], A2760), 1, 0)</f>
        <v>0</v>
      </c>
      <c r="D2760" s="85">
        <f>IF(COUNTIF(Table2[Tag Number], A2760), 1, 0)</f>
        <v>0</v>
      </c>
      <c r="E2760" s="86">
        <f>IF(COUNTIF(Table3[Tag Number], A2760), 1, 0)</f>
        <v>0</v>
      </c>
      <c r="F2760" s="86">
        <f>IF(COUNTIF(Table4[Tag Number], A2760), 1, 0)</f>
        <v>0</v>
      </c>
      <c r="G2760" s="87">
        <f t="shared" si="88"/>
        <v>0</v>
      </c>
      <c r="H2760" s="88" t="str" cm="1">
        <f t="array" ref="H2760">_xlfn.IFS(OR(_xlfn.XLOOKUP(A2760,Table1[Tag Number],Table1[Status],"-",0)="Dead",
        _xlfn.XLOOKUP(A2760,Table2[Tag Number],Table2[Status],"-",0)="Dead",
        _xlfn.XLOOKUP(A2760,Table3[Tag Number],Table3[Status],"-",0)="Dead",
        _xlfn.XLOOKUP(A2760,Table4[Tag Number],Table4[Status],"-",0)="Dead"),"Dead",
     OR(_xlfn.XLOOKUP(A2760,Table1[Tag Number],Table1[Status],"-",0)="Alive",
        _xlfn.XLOOKUP(A2760,Table2[Tag Number],Table2[Status],"-",0)="Alive",
        _xlfn.XLOOKUP(A2760,Table3[Tag Number],Table3[Status],"-",0)="Alive",
        _xlfn.XLOOKUP(A2760,Table4[Tag Number],Table4[Status],"-",0)="Alive"),"Alive",
     OR(_xlfn.XLOOKUP(A2760,Table1[Tag Number],Table1[Status],"-",0)="-",
        _xlfn.XLOOKUP(A2760,Table2[Tag Number],Table2[Status],"-",0)="-",
        _xlfn.XLOOKUP(A2760,Table3[Tag Number],Table3[Status],"-",0)="-",
        _xlfn.XLOOKUP(A2760,Table4[Tag Number],Table4[Status],"-",0)="-"),
   "-")</f>
        <v>-</v>
      </c>
      <c r="I2760" s="90"/>
      <c r="J2760" s="94"/>
      <c r="K2760" s="95"/>
      <c r="L2760" s="95"/>
      <c r="M2760" s="95"/>
      <c r="N2760" s="96"/>
      <c r="O2760" s="89"/>
      <c r="R2760" t="b">
        <f t="shared" si="87"/>
        <v>0</v>
      </c>
    </row>
    <row r="2761" spans="1:18" ht="15" thickBot="1" x14ac:dyDescent="0.35">
      <c r="A2761" s="3" t="s">
        <v>3102</v>
      </c>
      <c r="B2761" s="3" t="s">
        <v>1145</v>
      </c>
      <c r="C2761" s="84">
        <f>IF(COUNTIF(Table1[Tag Number], A2761), 1, 0)</f>
        <v>0</v>
      </c>
      <c r="D2761" s="85">
        <f>IF(COUNTIF(Table2[Tag Number], A2761), 1, 0)</f>
        <v>0</v>
      </c>
      <c r="E2761" s="86">
        <f>IF(COUNTIF(Table3[Tag Number], A2761), 1, 0)</f>
        <v>0</v>
      </c>
      <c r="F2761" s="86">
        <f>IF(COUNTIF(Table4[Tag Number], A2761), 1, 0)</f>
        <v>0</v>
      </c>
      <c r="G2761" s="87">
        <f t="shared" si="88"/>
        <v>0</v>
      </c>
      <c r="H2761" s="88" t="str" cm="1">
        <f t="array" ref="H2761">_xlfn.IFS(OR(_xlfn.XLOOKUP(A2761,Table1[Tag Number],Table1[Status],"-",0)="Dead",
        _xlfn.XLOOKUP(A2761,Table2[Tag Number],Table2[Status],"-",0)="Dead",
        _xlfn.XLOOKUP(A2761,Table3[Tag Number],Table3[Status],"-",0)="Dead",
        _xlfn.XLOOKUP(A2761,Table4[Tag Number],Table4[Status],"-",0)="Dead"),"Dead",
     OR(_xlfn.XLOOKUP(A2761,Table1[Tag Number],Table1[Status],"-",0)="Alive",
        _xlfn.XLOOKUP(A2761,Table2[Tag Number],Table2[Status],"-",0)="Alive",
        _xlfn.XLOOKUP(A2761,Table3[Tag Number],Table3[Status],"-",0)="Alive",
        _xlfn.XLOOKUP(A2761,Table4[Tag Number],Table4[Status],"-",0)="Alive"),"Alive",
     OR(_xlfn.XLOOKUP(A2761,Table1[Tag Number],Table1[Status],"-",0)="-",
        _xlfn.XLOOKUP(A2761,Table2[Tag Number],Table2[Status],"-",0)="-",
        _xlfn.XLOOKUP(A2761,Table3[Tag Number],Table3[Status],"-",0)="-",
        _xlfn.XLOOKUP(A2761,Table4[Tag Number],Table4[Status],"-",0)="-"),
   "-")</f>
        <v>-</v>
      </c>
      <c r="I2761" s="90"/>
      <c r="J2761" s="94"/>
      <c r="K2761" s="95"/>
      <c r="L2761" s="95"/>
      <c r="M2761" s="95"/>
      <c r="N2761" s="96"/>
      <c r="O2761" s="89"/>
      <c r="R2761" t="b">
        <f t="shared" si="87"/>
        <v>0</v>
      </c>
    </row>
    <row r="2762" spans="1:18" ht="15" thickBot="1" x14ac:dyDescent="0.35">
      <c r="A2762" s="2" t="s">
        <v>3103</v>
      </c>
      <c r="B2762" s="2" t="s">
        <v>1145</v>
      </c>
      <c r="C2762" s="84">
        <f>IF(COUNTIF(Table1[Tag Number], A2762), 1, 0)</f>
        <v>0</v>
      </c>
      <c r="D2762" s="85">
        <f>IF(COUNTIF(Table2[Tag Number], A2762), 1, 0)</f>
        <v>0</v>
      </c>
      <c r="E2762" s="86">
        <f>IF(COUNTIF(Table3[Tag Number], A2762), 1, 0)</f>
        <v>0</v>
      </c>
      <c r="F2762" s="86">
        <f>IF(COUNTIF(Table4[Tag Number], A2762), 1, 0)</f>
        <v>0</v>
      </c>
      <c r="G2762" s="87">
        <f t="shared" si="88"/>
        <v>0</v>
      </c>
      <c r="H2762" s="88" t="str" cm="1">
        <f t="array" ref="H2762">_xlfn.IFS(OR(_xlfn.XLOOKUP(A2762,Table1[Tag Number],Table1[Status],"-",0)="Dead",
        _xlfn.XLOOKUP(A2762,Table2[Tag Number],Table2[Status],"-",0)="Dead",
        _xlfn.XLOOKUP(A2762,Table3[Tag Number],Table3[Status],"-",0)="Dead",
        _xlfn.XLOOKUP(A2762,Table4[Tag Number],Table4[Status],"-",0)="Dead"),"Dead",
     OR(_xlfn.XLOOKUP(A2762,Table1[Tag Number],Table1[Status],"-",0)="Alive",
        _xlfn.XLOOKUP(A2762,Table2[Tag Number],Table2[Status],"-",0)="Alive",
        _xlfn.XLOOKUP(A2762,Table3[Tag Number],Table3[Status],"-",0)="Alive",
        _xlfn.XLOOKUP(A2762,Table4[Tag Number],Table4[Status],"-",0)="Alive"),"Alive",
     OR(_xlfn.XLOOKUP(A2762,Table1[Tag Number],Table1[Status],"-",0)="-",
        _xlfn.XLOOKUP(A2762,Table2[Tag Number],Table2[Status],"-",0)="-",
        _xlfn.XLOOKUP(A2762,Table3[Tag Number],Table3[Status],"-",0)="-",
        _xlfn.XLOOKUP(A2762,Table4[Tag Number],Table4[Status],"-",0)="-"),
   "-")</f>
        <v>-</v>
      </c>
      <c r="I2762" s="90"/>
      <c r="J2762" s="94"/>
      <c r="K2762" s="95"/>
      <c r="L2762" s="95"/>
      <c r="M2762" s="95"/>
      <c r="N2762" s="96"/>
      <c r="O2762" s="89"/>
      <c r="R2762" t="b">
        <f t="shared" si="87"/>
        <v>0</v>
      </c>
    </row>
    <row r="2763" spans="1:18" ht="15" thickBot="1" x14ac:dyDescent="0.35">
      <c r="A2763" s="2" t="s">
        <v>258</v>
      </c>
      <c r="B2763" s="2" t="s">
        <v>1145</v>
      </c>
      <c r="C2763" s="84">
        <f>IF(COUNTIF(Table1[Tag Number], A2763), 1, 0)</f>
        <v>0</v>
      </c>
      <c r="D2763" s="85">
        <f>IF(COUNTIF(Table2[Tag Number], A2763), 1, 0)</f>
        <v>0</v>
      </c>
      <c r="E2763" s="86">
        <f>IF(COUNTIF(Table3[Tag Number], A2763), 1, 0)</f>
        <v>1</v>
      </c>
      <c r="F2763" s="86">
        <f>IF(COUNTIF(Table4[Tag Number], A2763), 1, 0)</f>
        <v>0</v>
      </c>
      <c r="G2763" s="87">
        <f t="shared" si="88"/>
        <v>1</v>
      </c>
      <c r="H2763" s="88" t="str" cm="1">
        <f t="array" ref="H2763">_xlfn.IFS(OR(_xlfn.XLOOKUP(A2763,Table1[Tag Number],Table1[Status],"-",0)="Dead",
        _xlfn.XLOOKUP(A2763,Table2[Tag Number],Table2[Status],"-",0)="Dead",
        _xlfn.XLOOKUP(A2763,Table3[Tag Number],Table3[Status],"-",0)="Dead",
        _xlfn.XLOOKUP(A2763,Table4[Tag Number],Table4[Status],"-",0)="Dead"),"Dead",
     OR(_xlfn.XLOOKUP(A2763,Table1[Tag Number],Table1[Status],"-",0)="Alive",
        _xlfn.XLOOKUP(A2763,Table2[Tag Number],Table2[Status],"-",0)="Alive",
        _xlfn.XLOOKUP(A2763,Table3[Tag Number],Table3[Status],"-",0)="Alive",
        _xlfn.XLOOKUP(A2763,Table4[Tag Number],Table4[Status],"-",0)="Alive"),"Alive",
     OR(_xlfn.XLOOKUP(A2763,Table1[Tag Number],Table1[Status],"-",0)="-",
        _xlfn.XLOOKUP(A2763,Table2[Tag Number],Table2[Status],"-",0)="-",
        _xlfn.XLOOKUP(A2763,Table3[Tag Number],Table3[Status],"-",0)="-",
        _xlfn.XLOOKUP(A2763,Table4[Tag Number],Table4[Status],"-",0)="-"),
   "-")</f>
        <v>Dead</v>
      </c>
      <c r="I2763" s="90"/>
      <c r="J2763" s="94"/>
      <c r="K2763" s="95"/>
      <c r="L2763" s="95"/>
      <c r="M2763" s="95"/>
      <c r="N2763" s="96"/>
      <c r="O2763" s="89"/>
      <c r="R2763" t="b">
        <f t="shared" si="87"/>
        <v>0</v>
      </c>
    </row>
    <row r="2764" spans="1:18" ht="15" thickBot="1" x14ac:dyDescent="0.35">
      <c r="A2764" s="3" t="s">
        <v>3104</v>
      </c>
      <c r="B2764" s="3" t="s">
        <v>1145</v>
      </c>
      <c r="C2764" s="84">
        <f>IF(COUNTIF(Table1[Tag Number], A2764), 1, 0)</f>
        <v>0</v>
      </c>
      <c r="D2764" s="85">
        <f>IF(COUNTIF(Table2[Tag Number], A2764), 1, 0)</f>
        <v>0</v>
      </c>
      <c r="E2764" s="86">
        <f>IF(COUNTIF(Table3[Tag Number], A2764), 1, 0)</f>
        <v>0</v>
      </c>
      <c r="F2764" s="86">
        <f>IF(COUNTIF(Table4[Tag Number], A2764), 1, 0)</f>
        <v>0</v>
      </c>
      <c r="G2764" s="87">
        <f t="shared" si="88"/>
        <v>0</v>
      </c>
      <c r="H2764" s="88" t="str" cm="1">
        <f t="array" ref="H2764">_xlfn.IFS(OR(_xlfn.XLOOKUP(A2764,Table1[Tag Number],Table1[Status],"-",0)="Dead",
        _xlfn.XLOOKUP(A2764,Table2[Tag Number],Table2[Status],"-",0)="Dead",
        _xlfn.XLOOKUP(A2764,Table3[Tag Number],Table3[Status],"-",0)="Dead",
        _xlfn.XLOOKUP(A2764,Table4[Tag Number],Table4[Status],"-",0)="Dead"),"Dead",
     OR(_xlfn.XLOOKUP(A2764,Table1[Tag Number],Table1[Status],"-",0)="Alive",
        _xlfn.XLOOKUP(A2764,Table2[Tag Number],Table2[Status],"-",0)="Alive",
        _xlfn.XLOOKUP(A2764,Table3[Tag Number],Table3[Status],"-",0)="Alive",
        _xlfn.XLOOKUP(A2764,Table4[Tag Number],Table4[Status],"-",0)="Alive"),"Alive",
     OR(_xlfn.XLOOKUP(A2764,Table1[Tag Number],Table1[Status],"-",0)="-",
        _xlfn.XLOOKUP(A2764,Table2[Tag Number],Table2[Status],"-",0)="-",
        _xlfn.XLOOKUP(A2764,Table3[Tag Number],Table3[Status],"-",0)="-",
        _xlfn.XLOOKUP(A2764,Table4[Tag Number],Table4[Status],"-",0)="-"),
   "-")</f>
        <v>-</v>
      </c>
      <c r="I2764" s="90"/>
      <c r="J2764" s="94"/>
      <c r="K2764" s="95"/>
      <c r="L2764" s="95"/>
      <c r="M2764" s="95"/>
      <c r="N2764" s="96"/>
      <c r="O2764" s="89"/>
      <c r="R2764" t="b">
        <f t="shared" si="87"/>
        <v>0</v>
      </c>
    </row>
    <row r="2765" spans="1:18" ht="15" thickBot="1" x14ac:dyDescent="0.35">
      <c r="A2765" s="3" t="s">
        <v>3105</v>
      </c>
      <c r="B2765" s="3" t="s">
        <v>1145</v>
      </c>
      <c r="C2765" s="84">
        <f>IF(COUNTIF(Table1[Tag Number], A2765), 1, 0)</f>
        <v>0</v>
      </c>
      <c r="D2765" s="85">
        <f>IF(COUNTIF(Table2[Tag Number], A2765), 1, 0)</f>
        <v>0</v>
      </c>
      <c r="E2765" s="86">
        <f>IF(COUNTIF(Table3[Tag Number], A2765), 1, 0)</f>
        <v>0</v>
      </c>
      <c r="F2765" s="86">
        <f>IF(COUNTIF(Table4[Tag Number], A2765), 1, 0)</f>
        <v>0</v>
      </c>
      <c r="G2765" s="87">
        <f t="shared" si="88"/>
        <v>0</v>
      </c>
      <c r="H2765" s="88" t="str" cm="1">
        <f t="array" ref="H2765">_xlfn.IFS(OR(_xlfn.XLOOKUP(A2765,Table1[Tag Number],Table1[Status],"-",0)="Dead",
        _xlfn.XLOOKUP(A2765,Table2[Tag Number],Table2[Status],"-",0)="Dead",
        _xlfn.XLOOKUP(A2765,Table3[Tag Number],Table3[Status],"-",0)="Dead",
        _xlfn.XLOOKUP(A2765,Table4[Tag Number],Table4[Status],"-",0)="Dead"),"Dead",
     OR(_xlfn.XLOOKUP(A2765,Table1[Tag Number],Table1[Status],"-",0)="Alive",
        _xlfn.XLOOKUP(A2765,Table2[Tag Number],Table2[Status],"-",0)="Alive",
        _xlfn.XLOOKUP(A2765,Table3[Tag Number],Table3[Status],"-",0)="Alive",
        _xlfn.XLOOKUP(A2765,Table4[Tag Number],Table4[Status],"-",0)="Alive"),"Alive",
     OR(_xlfn.XLOOKUP(A2765,Table1[Tag Number],Table1[Status],"-",0)="-",
        _xlfn.XLOOKUP(A2765,Table2[Tag Number],Table2[Status],"-",0)="-",
        _xlfn.XLOOKUP(A2765,Table3[Tag Number],Table3[Status],"-",0)="-",
        _xlfn.XLOOKUP(A2765,Table4[Tag Number],Table4[Status],"-",0)="-"),
   "-")</f>
        <v>-</v>
      </c>
      <c r="I2765" s="90"/>
      <c r="J2765" s="94"/>
      <c r="K2765" s="95"/>
      <c r="L2765" s="95"/>
      <c r="M2765" s="95"/>
      <c r="N2765" s="96"/>
      <c r="O2765" s="89"/>
      <c r="R2765" t="b">
        <f t="shared" si="87"/>
        <v>0</v>
      </c>
    </row>
    <row r="2766" spans="1:18" ht="15" thickBot="1" x14ac:dyDescent="0.35">
      <c r="A2766" s="2" t="s">
        <v>3106</v>
      </c>
      <c r="B2766" s="2" t="s">
        <v>1145</v>
      </c>
      <c r="C2766" s="84">
        <f>IF(COUNTIF(Table1[Tag Number], A2766), 1, 0)</f>
        <v>0</v>
      </c>
      <c r="D2766" s="85">
        <f>IF(COUNTIF(Table2[Tag Number], A2766), 1, 0)</f>
        <v>0</v>
      </c>
      <c r="E2766" s="86">
        <f>IF(COUNTIF(Table3[Tag Number], A2766), 1, 0)</f>
        <v>0</v>
      </c>
      <c r="F2766" s="86">
        <f>IF(COUNTIF(Table4[Tag Number], A2766), 1, 0)</f>
        <v>0</v>
      </c>
      <c r="G2766" s="87">
        <f t="shared" si="88"/>
        <v>0</v>
      </c>
      <c r="H2766" s="88" t="str" cm="1">
        <f t="array" ref="H2766">_xlfn.IFS(OR(_xlfn.XLOOKUP(A2766,Table1[Tag Number],Table1[Status],"-",0)="Dead",
        _xlfn.XLOOKUP(A2766,Table2[Tag Number],Table2[Status],"-",0)="Dead",
        _xlfn.XLOOKUP(A2766,Table3[Tag Number],Table3[Status],"-",0)="Dead",
        _xlfn.XLOOKUP(A2766,Table4[Tag Number],Table4[Status],"-",0)="Dead"),"Dead",
     OR(_xlfn.XLOOKUP(A2766,Table1[Tag Number],Table1[Status],"-",0)="Alive",
        _xlfn.XLOOKUP(A2766,Table2[Tag Number],Table2[Status],"-",0)="Alive",
        _xlfn.XLOOKUP(A2766,Table3[Tag Number],Table3[Status],"-",0)="Alive",
        _xlfn.XLOOKUP(A2766,Table4[Tag Number],Table4[Status],"-",0)="Alive"),"Alive",
     OR(_xlfn.XLOOKUP(A2766,Table1[Tag Number],Table1[Status],"-",0)="-",
        _xlfn.XLOOKUP(A2766,Table2[Tag Number],Table2[Status],"-",0)="-",
        _xlfn.XLOOKUP(A2766,Table3[Tag Number],Table3[Status],"-",0)="-",
        _xlfn.XLOOKUP(A2766,Table4[Tag Number],Table4[Status],"-",0)="-"),
   "-")</f>
        <v>-</v>
      </c>
      <c r="I2766" s="90"/>
      <c r="J2766" s="94"/>
      <c r="K2766" s="95"/>
      <c r="L2766" s="95"/>
      <c r="M2766" s="95"/>
      <c r="N2766" s="96"/>
      <c r="O2766" s="89"/>
      <c r="R2766" t="b">
        <f t="shared" si="87"/>
        <v>0</v>
      </c>
    </row>
    <row r="2767" spans="1:18" ht="15" thickBot="1" x14ac:dyDescent="0.35">
      <c r="A2767" s="3" t="s">
        <v>46</v>
      </c>
      <c r="B2767" s="3" t="s">
        <v>1145</v>
      </c>
      <c r="C2767" s="84">
        <f>IF(COUNTIF(Table1[Tag Number], A2767), 1, 0)</f>
        <v>0</v>
      </c>
      <c r="D2767" s="85">
        <f>IF(COUNTIF(Table2[Tag Number], A2767), 1, 0)</f>
        <v>1</v>
      </c>
      <c r="E2767" s="86">
        <f>IF(COUNTIF(Table3[Tag Number], A2767), 1, 0)</f>
        <v>0</v>
      </c>
      <c r="F2767" s="86">
        <f>IF(COUNTIF(Table4[Tag Number], A2767), 1, 0)</f>
        <v>0</v>
      </c>
      <c r="G2767" s="87">
        <f t="shared" si="88"/>
        <v>1</v>
      </c>
      <c r="H2767" s="88" t="str" cm="1">
        <f t="array" ref="H2767">_xlfn.IFS(OR(_xlfn.XLOOKUP(A2767,Table1[Tag Number],Table1[Status],"-",0)="Dead",
        _xlfn.XLOOKUP(A2767,Table2[Tag Number],Table2[Status],"-",0)="Dead",
        _xlfn.XLOOKUP(A2767,Table3[Tag Number],Table3[Status],"-",0)="Dead",
        _xlfn.XLOOKUP(A2767,Table4[Tag Number],Table4[Status],"-",0)="Dead"),"Dead",
     OR(_xlfn.XLOOKUP(A2767,Table1[Tag Number],Table1[Status],"-",0)="Alive",
        _xlfn.XLOOKUP(A2767,Table2[Tag Number],Table2[Status],"-",0)="Alive",
        _xlfn.XLOOKUP(A2767,Table3[Tag Number],Table3[Status],"-",0)="Alive",
        _xlfn.XLOOKUP(A2767,Table4[Tag Number],Table4[Status],"-",0)="Alive"),"Alive",
     OR(_xlfn.XLOOKUP(A2767,Table1[Tag Number],Table1[Status],"-",0)="-",
        _xlfn.XLOOKUP(A2767,Table2[Tag Number],Table2[Status],"-",0)="-",
        _xlfn.XLOOKUP(A2767,Table3[Tag Number],Table3[Status],"-",0)="-",
        _xlfn.XLOOKUP(A2767,Table4[Tag Number],Table4[Status],"-",0)="-"),
   "-")</f>
        <v>Alive</v>
      </c>
      <c r="I2767" s="90"/>
      <c r="J2767" s="94"/>
      <c r="K2767" s="95"/>
      <c r="L2767" s="95"/>
      <c r="M2767" s="95"/>
      <c r="N2767" s="96"/>
      <c r="O2767" s="89"/>
      <c r="R2767" t="b">
        <f t="shared" si="87"/>
        <v>0</v>
      </c>
    </row>
    <row r="2768" spans="1:18" ht="15" thickBot="1" x14ac:dyDescent="0.35">
      <c r="A2768" s="2" t="s">
        <v>279</v>
      </c>
      <c r="B2768" s="2" t="s">
        <v>1145</v>
      </c>
      <c r="C2768" s="84">
        <f>IF(COUNTIF(Table1[Tag Number], A2768), 1, 0)</f>
        <v>1</v>
      </c>
      <c r="D2768" s="85">
        <f>IF(COUNTIF(Table2[Tag Number], A2768), 1, 0)</f>
        <v>0</v>
      </c>
      <c r="E2768" s="86">
        <f>IF(COUNTIF(Table3[Tag Number], A2768), 1, 0)</f>
        <v>0</v>
      </c>
      <c r="F2768" s="86">
        <f>IF(COUNTIF(Table4[Tag Number], A2768), 1, 0)</f>
        <v>0</v>
      </c>
      <c r="G2768" s="87">
        <f t="shared" si="88"/>
        <v>1</v>
      </c>
      <c r="H2768" s="88" t="str" cm="1">
        <f t="array" ref="H2768">_xlfn.IFS(OR(_xlfn.XLOOKUP(A2768,Table1[Tag Number],Table1[Status],"-",0)="Dead",
        _xlfn.XLOOKUP(A2768,Table2[Tag Number],Table2[Status],"-",0)="Dead",
        _xlfn.XLOOKUP(A2768,Table3[Tag Number],Table3[Status],"-",0)="Dead",
        _xlfn.XLOOKUP(A2768,Table4[Tag Number],Table4[Status],"-",0)="Dead"),"Dead",
     OR(_xlfn.XLOOKUP(A2768,Table1[Tag Number],Table1[Status],"-",0)="Alive",
        _xlfn.XLOOKUP(A2768,Table2[Tag Number],Table2[Status],"-",0)="Alive",
        _xlfn.XLOOKUP(A2768,Table3[Tag Number],Table3[Status],"-",0)="Alive",
        _xlfn.XLOOKUP(A2768,Table4[Tag Number],Table4[Status],"-",0)="Alive"),"Alive",
     OR(_xlfn.XLOOKUP(A2768,Table1[Tag Number],Table1[Status],"-",0)="-",
        _xlfn.XLOOKUP(A2768,Table2[Tag Number],Table2[Status],"-",0)="-",
        _xlfn.XLOOKUP(A2768,Table3[Tag Number],Table3[Status],"-",0)="-",
        _xlfn.XLOOKUP(A2768,Table4[Tag Number],Table4[Status],"-",0)="-"),
   "-")</f>
        <v>Dead</v>
      </c>
      <c r="I2768" s="90"/>
      <c r="J2768" s="94"/>
      <c r="K2768" s="95"/>
      <c r="L2768" s="95"/>
      <c r="M2768" s="95"/>
      <c r="N2768" s="96"/>
      <c r="O2768" s="89"/>
      <c r="R2768" t="b">
        <f t="shared" si="87"/>
        <v>0</v>
      </c>
    </row>
    <row r="2769" spans="1:18" ht="15" thickBot="1" x14ac:dyDescent="0.35">
      <c r="A2769" s="3" t="s">
        <v>3107</v>
      </c>
      <c r="B2769" s="3" t="s">
        <v>1145</v>
      </c>
      <c r="C2769" s="84">
        <f>IF(COUNTIF(Table1[Tag Number], A2769), 1, 0)</f>
        <v>0</v>
      </c>
      <c r="D2769" s="85">
        <f>IF(COUNTIF(Table2[Tag Number], A2769), 1, 0)</f>
        <v>0</v>
      </c>
      <c r="E2769" s="86">
        <f>IF(COUNTIF(Table3[Tag Number], A2769), 1, 0)</f>
        <v>0</v>
      </c>
      <c r="F2769" s="86">
        <f>IF(COUNTIF(Table4[Tag Number], A2769), 1, 0)</f>
        <v>0</v>
      </c>
      <c r="G2769" s="87">
        <f t="shared" si="88"/>
        <v>0</v>
      </c>
      <c r="H2769" s="88" t="str" cm="1">
        <f t="array" ref="H2769">_xlfn.IFS(OR(_xlfn.XLOOKUP(A2769,Table1[Tag Number],Table1[Status],"-",0)="Dead",
        _xlfn.XLOOKUP(A2769,Table2[Tag Number],Table2[Status],"-",0)="Dead",
        _xlfn.XLOOKUP(A2769,Table3[Tag Number],Table3[Status],"-",0)="Dead",
        _xlfn.XLOOKUP(A2769,Table4[Tag Number],Table4[Status],"-",0)="Dead"),"Dead",
     OR(_xlfn.XLOOKUP(A2769,Table1[Tag Number],Table1[Status],"-",0)="Alive",
        _xlfn.XLOOKUP(A2769,Table2[Tag Number],Table2[Status],"-",0)="Alive",
        _xlfn.XLOOKUP(A2769,Table3[Tag Number],Table3[Status],"-",0)="Alive",
        _xlfn.XLOOKUP(A2769,Table4[Tag Number],Table4[Status],"-",0)="Alive"),"Alive",
     OR(_xlfn.XLOOKUP(A2769,Table1[Tag Number],Table1[Status],"-",0)="-",
        _xlfn.XLOOKUP(A2769,Table2[Tag Number],Table2[Status],"-",0)="-",
        _xlfn.XLOOKUP(A2769,Table3[Tag Number],Table3[Status],"-",0)="-",
        _xlfn.XLOOKUP(A2769,Table4[Tag Number],Table4[Status],"-",0)="-"),
   "-")</f>
        <v>-</v>
      </c>
      <c r="I2769" s="90"/>
      <c r="J2769" s="94"/>
      <c r="K2769" s="95"/>
      <c r="L2769" s="95"/>
      <c r="M2769" s="95"/>
      <c r="N2769" s="96"/>
      <c r="O2769" s="89"/>
      <c r="R2769" t="b">
        <f t="shared" si="87"/>
        <v>0</v>
      </c>
    </row>
    <row r="2770" spans="1:18" ht="15" thickBot="1" x14ac:dyDescent="0.35">
      <c r="A2770" s="2" t="s">
        <v>3108</v>
      </c>
      <c r="B2770" s="2" t="s">
        <v>1145</v>
      </c>
      <c r="C2770" s="84">
        <f>IF(COUNTIF(Table1[Tag Number], A2770), 1, 0)</f>
        <v>0</v>
      </c>
      <c r="D2770" s="85">
        <f>IF(COUNTIF(Table2[Tag Number], A2770), 1, 0)</f>
        <v>0</v>
      </c>
      <c r="E2770" s="86">
        <f>IF(COUNTIF(Table3[Tag Number], A2770), 1, 0)</f>
        <v>0</v>
      </c>
      <c r="F2770" s="86">
        <f>IF(COUNTIF(Table4[Tag Number], A2770), 1, 0)</f>
        <v>0</v>
      </c>
      <c r="G2770" s="87">
        <f t="shared" si="88"/>
        <v>0</v>
      </c>
      <c r="H2770" s="88" t="str" cm="1">
        <f t="array" ref="H2770">_xlfn.IFS(OR(_xlfn.XLOOKUP(A2770,Table1[Tag Number],Table1[Status],"-",0)="Dead",
        _xlfn.XLOOKUP(A2770,Table2[Tag Number],Table2[Status],"-",0)="Dead",
        _xlfn.XLOOKUP(A2770,Table3[Tag Number],Table3[Status],"-",0)="Dead",
        _xlfn.XLOOKUP(A2770,Table4[Tag Number],Table4[Status],"-",0)="Dead"),"Dead",
     OR(_xlfn.XLOOKUP(A2770,Table1[Tag Number],Table1[Status],"-",0)="Alive",
        _xlfn.XLOOKUP(A2770,Table2[Tag Number],Table2[Status],"-",0)="Alive",
        _xlfn.XLOOKUP(A2770,Table3[Tag Number],Table3[Status],"-",0)="Alive",
        _xlfn.XLOOKUP(A2770,Table4[Tag Number],Table4[Status],"-",0)="Alive"),"Alive",
     OR(_xlfn.XLOOKUP(A2770,Table1[Tag Number],Table1[Status],"-",0)="-",
        _xlfn.XLOOKUP(A2770,Table2[Tag Number],Table2[Status],"-",0)="-",
        _xlfn.XLOOKUP(A2770,Table3[Tag Number],Table3[Status],"-",0)="-",
        _xlfn.XLOOKUP(A2770,Table4[Tag Number],Table4[Status],"-",0)="-"),
   "-")</f>
        <v>-</v>
      </c>
      <c r="I2770" s="90"/>
      <c r="J2770" s="94"/>
      <c r="K2770" s="95"/>
      <c r="L2770" s="95"/>
      <c r="M2770" s="95"/>
      <c r="N2770" s="96"/>
      <c r="O2770" s="89"/>
      <c r="R2770" t="b">
        <f t="shared" si="87"/>
        <v>0</v>
      </c>
    </row>
    <row r="2771" spans="1:18" ht="15" thickBot="1" x14ac:dyDescent="0.35">
      <c r="A2771" s="3" t="s">
        <v>3109</v>
      </c>
      <c r="B2771" s="3" t="s">
        <v>1145</v>
      </c>
      <c r="C2771" s="84">
        <f>IF(COUNTIF(Table1[Tag Number], A2771), 1, 0)</f>
        <v>0</v>
      </c>
      <c r="D2771" s="85">
        <f>IF(COUNTIF(Table2[Tag Number], A2771), 1, 0)</f>
        <v>0</v>
      </c>
      <c r="E2771" s="86">
        <f>IF(COUNTIF(Table3[Tag Number], A2771), 1, 0)</f>
        <v>0</v>
      </c>
      <c r="F2771" s="86">
        <f>IF(COUNTIF(Table4[Tag Number], A2771), 1, 0)</f>
        <v>0</v>
      </c>
      <c r="G2771" s="87">
        <f t="shared" si="88"/>
        <v>0</v>
      </c>
      <c r="H2771" s="88" t="str" cm="1">
        <f t="array" ref="H2771">_xlfn.IFS(OR(_xlfn.XLOOKUP(A2771,Table1[Tag Number],Table1[Status],"-",0)="Dead",
        _xlfn.XLOOKUP(A2771,Table2[Tag Number],Table2[Status],"-",0)="Dead",
        _xlfn.XLOOKUP(A2771,Table3[Tag Number],Table3[Status],"-",0)="Dead",
        _xlfn.XLOOKUP(A2771,Table4[Tag Number],Table4[Status],"-",0)="Dead"),"Dead",
     OR(_xlfn.XLOOKUP(A2771,Table1[Tag Number],Table1[Status],"-",0)="Alive",
        _xlfn.XLOOKUP(A2771,Table2[Tag Number],Table2[Status],"-",0)="Alive",
        _xlfn.XLOOKUP(A2771,Table3[Tag Number],Table3[Status],"-",0)="Alive",
        _xlfn.XLOOKUP(A2771,Table4[Tag Number],Table4[Status],"-",0)="Alive"),"Alive",
     OR(_xlfn.XLOOKUP(A2771,Table1[Tag Number],Table1[Status],"-",0)="-",
        _xlfn.XLOOKUP(A2771,Table2[Tag Number],Table2[Status],"-",0)="-",
        _xlfn.XLOOKUP(A2771,Table3[Tag Number],Table3[Status],"-",0)="-",
        _xlfn.XLOOKUP(A2771,Table4[Tag Number],Table4[Status],"-",0)="-"),
   "-")</f>
        <v>-</v>
      </c>
      <c r="I2771" s="90"/>
      <c r="J2771" s="94"/>
      <c r="K2771" s="95"/>
      <c r="L2771" s="95"/>
      <c r="M2771" s="95"/>
      <c r="N2771" s="96"/>
      <c r="O2771" s="89"/>
      <c r="R2771" t="b">
        <f t="shared" si="87"/>
        <v>0</v>
      </c>
    </row>
    <row r="2772" spans="1:18" ht="15" thickBot="1" x14ac:dyDescent="0.35">
      <c r="A2772" s="2" t="s">
        <v>3110</v>
      </c>
      <c r="B2772" s="2" t="s">
        <v>1145</v>
      </c>
      <c r="C2772" s="84">
        <f>IF(COUNTIF(Table1[Tag Number], A2772), 1, 0)</f>
        <v>0</v>
      </c>
      <c r="D2772" s="85">
        <f>IF(COUNTIF(Table2[Tag Number], A2772), 1, 0)</f>
        <v>0</v>
      </c>
      <c r="E2772" s="86">
        <f>IF(COUNTIF(Table3[Tag Number], A2772), 1, 0)</f>
        <v>0</v>
      </c>
      <c r="F2772" s="86">
        <f>IF(COUNTIF(Table4[Tag Number], A2772), 1, 0)</f>
        <v>0</v>
      </c>
      <c r="G2772" s="87">
        <f t="shared" si="88"/>
        <v>0</v>
      </c>
      <c r="H2772" s="88" t="str" cm="1">
        <f t="array" ref="H2772">_xlfn.IFS(OR(_xlfn.XLOOKUP(A2772,Table1[Tag Number],Table1[Status],"-",0)="Dead",
        _xlfn.XLOOKUP(A2772,Table2[Tag Number],Table2[Status],"-",0)="Dead",
        _xlfn.XLOOKUP(A2772,Table3[Tag Number],Table3[Status],"-",0)="Dead",
        _xlfn.XLOOKUP(A2772,Table4[Tag Number],Table4[Status],"-",0)="Dead"),"Dead",
     OR(_xlfn.XLOOKUP(A2772,Table1[Tag Number],Table1[Status],"-",0)="Alive",
        _xlfn.XLOOKUP(A2772,Table2[Tag Number],Table2[Status],"-",0)="Alive",
        _xlfn.XLOOKUP(A2772,Table3[Tag Number],Table3[Status],"-",0)="Alive",
        _xlfn.XLOOKUP(A2772,Table4[Tag Number],Table4[Status],"-",0)="Alive"),"Alive",
     OR(_xlfn.XLOOKUP(A2772,Table1[Tag Number],Table1[Status],"-",0)="-",
        _xlfn.XLOOKUP(A2772,Table2[Tag Number],Table2[Status],"-",0)="-",
        _xlfn.XLOOKUP(A2772,Table3[Tag Number],Table3[Status],"-",0)="-",
        _xlfn.XLOOKUP(A2772,Table4[Tag Number],Table4[Status],"-",0)="-"),
   "-")</f>
        <v>-</v>
      </c>
      <c r="I2772" s="90"/>
      <c r="J2772" s="94"/>
      <c r="K2772" s="95"/>
      <c r="L2772" s="95"/>
      <c r="M2772" s="95"/>
      <c r="N2772" s="96"/>
      <c r="O2772" s="89"/>
      <c r="R2772" t="b">
        <f t="shared" si="87"/>
        <v>0</v>
      </c>
    </row>
    <row r="2773" spans="1:18" ht="15" thickBot="1" x14ac:dyDescent="0.35">
      <c r="A2773" s="3" t="s">
        <v>3111</v>
      </c>
      <c r="B2773" s="3" t="s">
        <v>1145</v>
      </c>
      <c r="C2773" s="84">
        <f>IF(COUNTIF(Table1[Tag Number], A2773), 1, 0)</f>
        <v>0</v>
      </c>
      <c r="D2773" s="85">
        <f>IF(COUNTIF(Table2[Tag Number], A2773), 1, 0)</f>
        <v>0</v>
      </c>
      <c r="E2773" s="86">
        <f>IF(COUNTIF(Table3[Tag Number], A2773), 1, 0)</f>
        <v>0</v>
      </c>
      <c r="F2773" s="86">
        <f>IF(COUNTIF(Table4[Tag Number], A2773), 1, 0)</f>
        <v>0</v>
      </c>
      <c r="G2773" s="87">
        <f t="shared" si="88"/>
        <v>0</v>
      </c>
      <c r="H2773" s="88" t="str" cm="1">
        <f t="array" ref="H2773">_xlfn.IFS(OR(_xlfn.XLOOKUP(A2773,Table1[Tag Number],Table1[Status],"-",0)="Dead",
        _xlfn.XLOOKUP(A2773,Table2[Tag Number],Table2[Status],"-",0)="Dead",
        _xlfn.XLOOKUP(A2773,Table3[Tag Number],Table3[Status],"-",0)="Dead",
        _xlfn.XLOOKUP(A2773,Table4[Tag Number],Table4[Status],"-",0)="Dead"),"Dead",
     OR(_xlfn.XLOOKUP(A2773,Table1[Tag Number],Table1[Status],"-",0)="Alive",
        _xlfn.XLOOKUP(A2773,Table2[Tag Number],Table2[Status],"-",0)="Alive",
        _xlfn.XLOOKUP(A2773,Table3[Tag Number],Table3[Status],"-",0)="Alive",
        _xlfn.XLOOKUP(A2773,Table4[Tag Number],Table4[Status],"-",0)="Alive"),"Alive",
     OR(_xlfn.XLOOKUP(A2773,Table1[Tag Number],Table1[Status],"-",0)="-",
        _xlfn.XLOOKUP(A2773,Table2[Tag Number],Table2[Status],"-",0)="-",
        _xlfn.XLOOKUP(A2773,Table3[Tag Number],Table3[Status],"-",0)="-",
        _xlfn.XLOOKUP(A2773,Table4[Tag Number],Table4[Status],"-",0)="-"),
   "-")</f>
        <v>-</v>
      </c>
      <c r="I2773" s="90"/>
      <c r="J2773" s="94"/>
      <c r="K2773" s="95"/>
      <c r="L2773" s="95"/>
      <c r="M2773" s="95"/>
      <c r="N2773" s="96"/>
      <c r="O2773" s="89"/>
      <c r="R2773" t="b">
        <f t="shared" si="87"/>
        <v>0</v>
      </c>
    </row>
    <row r="2774" spans="1:18" ht="15" thickBot="1" x14ac:dyDescent="0.35">
      <c r="A2774" s="2" t="s">
        <v>3112</v>
      </c>
      <c r="B2774" s="2" t="s">
        <v>1145</v>
      </c>
      <c r="C2774" s="84">
        <f>IF(COUNTIF(Table1[Tag Number], A2774), 1, 0)</f>
        <v>0</v>
      </c>
      <c r="D2774" s="85">
        <f>IF(COUNTIF(Table2[Tag Number], A2774), 1, 0)</f>
        <v>0</v>
      </c>
      <c r="E2774" s="86">
        <f>IF(COUNTIF(Table3[Tag Number], A2774), 1, 0)</f>
        <v>0</v>
      </c>
      <c r="F2774" s="86">
        <f>IF(COUNTIF(Table4[Tag Number], A2774), 1, 0)</f>
        <v>0</v>
      </c>
      <c r="G2774" s="87">
        <f t="shared" si="88"/>
        <v>0</v>
      </c>
      <c r="H2774" s="88" t="str" cm="1">
        <f t="array" ref="H2774">_xlfn.IFS(OR(_xlfn.XLOOKUP(A2774,Table1[Tag Number],Table1[Status],"-",0)="Dead",
        _xlfn.XLOOKUP(A2774,Table2[Tag Number],Table2[Status],"-",0)="Dead",
        _xlfn.XLOOKUP(A2774,Table3[Tag Number],Table3[Status],"-",0)="Dead",
        _xlfn.XLOOKUP(A2774,Table4[Tag Number],Table4[Status],"-",0)="Dead"),"Dead",
     OR(_xlfn.XLOOKUP(A2774,Table1[Tag Number],Table1[Status],"-",0)="Alive",
        _xlfn.XLOOKUP(A2774,Table2[Tag Number],Table2[Status],"-",0)="Alive",
        _xlfn.XLOOKUP(A2774,Table3[Tag Number],Table3[Status],"-",0)="Alive",
        _xlfn.XLOOKUP(A2774,Table4[Tag Number],Table4[Status],"-",0)="Alive"),"Alive",
     OR(_xlfn.XLOOKUP(A2774,Table1[Tag Number],Table1[Status],"-",0)="-",
        _xlfn.XLOOKUP(A2774,Table2[Tag Number],Table2[Status],"-",0)="-",
        _xlfn.XLOOKUP(A2774,Table3[Tag Number],Table3[Status],"-",0)="-",
        _xlfn.XLOOKUP(A2774,Table4[Tag Number],Table4[Status],"-",0)="-"),
   "-")</f>
        <v>-</v>
      </c>
      <c r="I2774" s="90"/>
      <c r="J2774" s="94"/>
      <c r="K2774" s="95"/>
      <c r="L2774" s="95"/>
      <c r="M2774" s="95"/>
      <c r="N2774" s="96"/>
      <c r="O2774" s="89"/>
      <c r="R2774" t="b">
        <f t="shared" si="87"/>
        <v>0</v>
      </c>
    </row>
    <row r="2775" spans="1:18" ht="15" thickBot="1" x14ac:dyDescent="0.35">
      <c r="A2775" s="3" t="s">
        <v>3113</v>
      </c>
      <c r="B2775" s="3" t="s">
        <v>1145</v>
      </c>
      <c r="C2775" s="84">
        <f>IF(COUNTIF(Table1[Tag Number], A2775), 1, 0)</f>
        <v>0</v>
      </c>
      <c r="D2775" s="85">
        <f>IF(COUNTIF(Table2[Tag Number], A2775), 1, 0)</f>
        <v>0</v>
      </c>
      <c r="E2775" s="86">
        <f>IF(COUNTIF(Table3[Tag Number], A2775), 1, 0)</f>
        <v>0</v>
      </c>
      <c r="F2775" s="86">
        <f>IF(COUNTIF(Table4[Tag Number], A2775), 1, 0)</f>
        <v>0</v>
      </c>
      <c r="G2775" s="87">
        <f t="shared" si="88"/>
        <v>0</v>
      </c>
      <c r="H2775" s="88" t="str" cm="1">
        <f t="array" ref="H2775">_xlfn.IFS(OR(_xlfn.XLOOKUP(A2775,Table1[Tag Number],Table1[Status],"-",0)="Dead",
        _xlfn.XLOOKUP(A2775,Table2[Tag Number],Table2[Status],"-",0)="Dead",
        _xlfn.XLOOKUP(A2775,Table3[Tag Number],Table3[Status],"-",0)="Dead",
        _xlfn.XLOOKUP(A2775,Table4[Tag Number],Table4[Status],"-",0)="Dead"),"Dead",
     OR(_xlfn.XLOOKUP(A2775,Table1[Tag Number],Table1[Status],"-",0)="Alive",
        _xlfn.XLOOKUP(A2775,Table2[Tag Number],Table2[Status],"-",0)="Alive",
        _xlfn.XLOOKUP(A2775,Table3[Tag Number],Table3[Status],"-",0)="Alive",
        _xlfn.XLOOKUP(A2775,Table4[Tag Number],Table4[Status],"-",0)="Alive"),"Alive",
     OR(_xlfn.XLOOKUP(A2775,Table1[Tag Number],Table1[Status],"-",0)="-",
        _xlfn.XLOOKUP(A2775,Table2[Tag Number],Table2[Status],"-",0)="-",
        _xlfn.XLOOKUP(A2775,Table3[Tag Number],Table3[Status],"-",0)="-",
        _xlfn.XLOOKUP(A2775,Table4[Tag Number],Table4[Status],"-",0)="-"),
   "-")</f>
        <v>-</v>
      </c>
      <c r="I2775" s="90"/>
      <c r="J2775" s="94"/>
      <c r="K2775" s="95"/>
      <c r="L2775" s="95"/>
      <c r="M2775" s="95"/>
      <c r="N2775" s="96"/>
      <c r="O2775" s="89"/>
      <c r="R2775" t="b">
        <f t="shared" si="87"/>
        <v>0</v>
      </c>
    </row>
    <row r="2776" spans="1:18" ht="15" thickBot="1" x14ac:dyDescent="0.35">
      <c r="A2776" s="2" t="s">
        <v>3114</v>
      </c>
      <c r="B2776" s="2" t="s">
        <v>1145</v>
      </c>
      <c r="C2776" s="84">
        <f>IF(COUNTIF(Table1[Tag Number], A2776), 1, 0)</f>
        <v>0</v>
      </c>
      <c r="D2776" s="85">
        <f>IF(COUNTIF(Table2[Tag Number], A2776), 1, 0)</f>
        <v>0</v>
      </c>
      <c r="E2776" s="86">
        <f>IF(COUNTIF(Table3[Tag Number], A2776), 1, 0)</f>
        <v>0</v>
      </c>
      <c r="F2776" s="86">
        <f>IF(COUNTIF(Table4[Tag Number], A2776), 1, 0)</f>
        <v>0</v>
      </c>
      <c r="G2776" s="87">
        <f t="shared" si="88"/>
        <v>0</v>
      </c>
      <c r="H2776" s="88" t="str" cm="1">
        <f t="array" ref="H2776">_xlfn.IFS(OR(_xlfn.XLOOKUP(A2776,Table1[Tag Number],Table1[Status],"-",0)="Dead",
        _xlfn.XLOOKUP(A2776,Table2[Tag Number],Table2[Status],"-",0)="Dead",
        _xlfn.XLOOKUP(A2776,Table3[Tag Number],Table3[Status],"-",0)="Dead",
        _xlfn.XLOOKUP(A2776,Table4[Tag Number],Table4[Status],"-",0)="Dead"),"Dead",
     OR(_xlfn.XLOOKUP(A2776,Table1[Tag Number],Table1[Status],"-",0)="Alive",
        _xlfn.XLOOKUP(A2776,Table2[Tag Number],Table2[Status],"-",0)="Alive",
        _xlfn.XLOOKUP(A2776,Table3[Tag Number],Table3[Status],"-",0)="Alive",
        _xlfn.XLOOKUP(A2776,Table4[Tag Number],Table4[Status],"-",0)="Alive"),"Alive",
     OR(_xlfn.XLOOKUP(A2776,Table1[Tag Number],Table1[Status],"-",0)="-",
        _xlfn.XLOOKUP(A2776,Table2[Tag Number],Table2[Status],"-",0)="-",
        _xlfn.XLOOKUP(A2776,Table3[Tag Number],Table3[Status],"-",0)="-",
        _xlfn.XLOOKUP(A2776,Table4[Tag Number],Table4[Status],"-",0)="-"),
   "-")</f>
        <v>-</v>
      </c>
      <c r="I2776" s="90"/>
      <c r="J2776" s="94"/>
      <c r="K2776" s="95"/>
      <c r="L2776" s="95"/>
      <c r="M2776" s="95"/>
      <c r="N2776" s="96"/>
      <c r="O2776" s="89"/>
      <c r="R2776" t="b">
        <f t="shared" si="87"/>
        <v>0</v>
      </c>
    </row>
    <row r="2777" spans="1:18" ht="15" thickBot="1" x14ac:dyDescent="0.35">
      <c r="A2777" s="3" t="s">
        <v>3115</v>
      </c>
      <c r="B2777" s="3" t="s">
        <v>1145</v>
      </c>
      <c r="C2777" s="84">
        <f>IF(COUNTIF(Table1[Tag Number], A2777), 1, 0)</f>
        <v>0</v>
      </c>
      <c r="D2777" s="85">
        <f>IF(COUNTIF(Table2[Tag Number], A2777), 1, 0)</f>
        <v>0</v>
      </c>
      <c r="E2777" s="86">
        <f>IF(COUNTIF(Table3[Tag Number], A2777), 1, 0)</f>
        <v>0</v>
      </c>
      <c r="F2777" s="86">
        <f>IF(COUNTIF(Table4[Tag Number], A2777), 1, 0)</f>
        <v>0</v>
      </c>
      <c r="G2777" s="87">
        <f t="shared" si="88"/>
        <v>0</v>
      </c>
      <c r="H2777" s="88" t="str" cm="1">
        <f t="array" ref="H2777">_xlfn.IFS(OR(_xlfn.XLOOKUP(A2777,Table1[Tag Number],Table1[Status],"-",0)="Dead",
        _xlfn.XLOOKUP(A2777,Table2[Tag Number],Table2[Status],"-",0)="Dead",
        _xlfn.XLOOKUP(A2777,Table3[Tag Number],Table3[Status],"-",0)="Dead",
        _xlfn.XLOOKUP(A2777,Table4[Tag Number],Table4[Status],"-",0)="Dead"),"Dead",
     OR(_xlfn.XLOOKUP(A2777,Table1[Tag Number],Table1[Status],"-",0)="Alive",
        _xlfn.XLOOKUP(A2777,Table2[Tag Number],Table2[Status],"-",0)="Alive",
        _xlfn.XLOOKUP(A2777,Table3[Tag Number],Table3[Status],"-",0)="Alive",
        _xlfn.XLOOKUP(A2777,Table4[Tag Number],Table4[Status],"-",0)="Alive"),"Alive",
     OR(_xlfn.XLOOKUP(A2777,Table1[Tag Number],Table1[Status],"-",0)="-",
        _xlfn.XLOOKUP(A2777,Table2[Tag Number],Table2[Status],"-",0)="-",
        _xlfn.XLOOKUP(A2777,Table3[Tag Number],Table3[Status],"-",0)="-",
        _xlfn.XLOOKUP(A2777,Table4[Tag Number],Table4[Status],"-",0)="-"),
   "-")</f>
        <v>-</v>
      </c>
      <c r="I2777" s="90"/>
      <c r="J2777" s="94"/>
      <c r="K2777" s="95"/>
      <c r="L2777" s="95"/>
      <c r="M2777" s="95"/>
      <c r="N2777" s="96"/>
      <c r="O2777" s="89"/>
      <c r="R2777" t="b">
        <f t="shared" si="87"/>
        <v>0</v>
      </c>
    </row>
    <row r="2778" spans="1:18" ht="15" thickBot="1" x14ac:dyDescent="0.35">
      <c r="A2778" s="2" t="s">
        <v>367</v>
      </c>
      <c r="B2778" s="2" t="s">
        <v>1145</v>
      </c>
      <c r="C2778" s="84">
        <f>IF(COUNTIF(Table1[Tag Number], A2778), 1, 0)</f>
        <v>0</v>
      </c>
      <c r="D2778" s="85">
        <f>IF(COUNTIF(Table2[Tag Number], A2778), 1, 0)</f>
        <v>0</v>
      </c>
      <c r="E2778" s="86">
        <f>IF(COUNTIF(Table3[Tag Number], A2778), 1, 0)</f>
        <v>0</v>
      </c>
      <c r="F2778" s="86">
        <f>IF(COUNTIF(Table4[Tag Number], A2778), 1, 0)</f>
        <v>0</v>
      </c>
      <c r="G2778" s="87">
        <f t="shared" si="88"/>
        <v>0</v>
      </c>
      <c r="H2778" s="88" t="str" cm="1">
        <f t="array" ref="H2778">_xlfn.IFS(OR(_xlfn.XLOOKUP(A2778,Table1[Tag Number],Table1[Status],"-",0)="Dead",
        _xlfn.XLOOKUP(A2778,Table2[Tag Number],Table2[Status],"-",0)="Dead",
        _xlfn.XLOOKUP(A2778,Table3[Tag Number],Table3[Status],"-",0)="Dead",
        _xlfn.XLOOKUP(A2778,Table4[Tag Number],Table4[Status],"-",0)="Dead"),"Dead",
     OR(_xlfn.XLOOKUP(A2778,Table1[Tag Number],Table1[Status],"-",0)="Alive",
        _xlfn.XLOOKUP(A2778,Table2[Tag Number],Table2[Status],"-",0)="Alive",
        _xlfn.XLOOKUP(A2778,Table3[Tag Number],Table3[Status],"-",0)="Alive",
        _xlfn.XLOOKUP(A2778,Table4[Tag Number],Table4[Status],"-",0)="Alive"),"Alive",
     OR(_xlfn.XLOOKUP(A2778,Table1[Tag Number],Table1[Status],"-",0)="-",
        _xlfn.XLOOKUP(A2778,Table2[Tag Number],Table2[Status],"-",0)="-",
        _xlfn.XLOOKUP(A2778,Table3[Tag Number],Table3[Status],"-",0)="-",
        _xlfn.XLOOKUP(A2778,Table4[Tag Number],Table4[Status],"-",0)="-"),
   "-")</f>
        <v>-</v>
      </c>
      <c r="I2778" s="90"/>
      <c r="J2778" s="94"/>
      <c r="K2778" s="95"/>
      <c r="L2778" s="95"/>
      <c r="M2778" s="95"/>
      <c r="N2778" s="96"/>
      <c r="O2778" s="89"/>
      <c r="R2778" t="b">
        <f t="shared" si="87"/>
        <v>0</v>
      </c>
    </row>
    <row r="2779" spans="1:18" ht="15" thickBot="1" x14ac:dyDescent="0.35">
      <c r="A2779" s="2" t="s">
        <v>3116</v>
      </c>
      <c r="B2779" s="2" t="s">
        <v>1137</v>
      </c>
      <c r="C2779" s="84">
        <f>IF(COUNTIF(Table1[Tag Number], A2779), 1, 0)</f>
        <v>0</v>
      </c>
      <c r="D2779" s="85">
        <f>IF(COUNTIF(Table2[Tag Number], A2779), 1, 0)</f>
        <v>0</v>
      </c>
      <c r="E2779" s="86">
        <f>IF(COUNTIF(Table3[Tag Number], A2779), 1, 0)</f>
        <v>0</v>
      </c>
      <c r="F2779" s="86">
        <f>IF(COUNTIF(Table4[Tag Number], A2779), 1, 0)</f>
        <v>0</v>
      </c>
      <c r="G2779" s="87">
        <f t="shared" si="88"/>
        <v>0</v>
      </c>
      <c r="H2779" s="88" t="str" cm="1">
        <f t="array" ref="H2779">_xlfn.IFS(OR(_xlfn.XLOOKUP(A2779,Table1[Tag Number],Table1[Status],"-",0)="Dead",
        _xlfn.XLOOKUP(A2779,Table2[Tag Number],Table2[Status],"-",0)="Dead",
        _xlfn.XLOOKUP(A2779,Table3[Tag Number],Table3[Status],"-",0)="Dead",
        _xlfn.XLOOKUP(A2779,Table4[Tag Number],Table4[Status],"-",0)="Dead"),"Dead",
     OR(_xlfn.XLOOKUP(A2779,Table1[Tag Number],Table1[Status],"-",0)="Alive",
        _xlfn.XLOOKUP(A2779,Table2[Tag Number],Table2[Status],"-",0)="Alive",
        _xlfn.XLOOKUP(A2779,Table3[Tag Number],Table3[Status],"-",0)="Alive",
        _xlfn.XLOOKUP(A2779,Table4[Tag Number],Table4[Status],"-",0)="Alive"),"Alive",
     OR(_xlfn.XLOOKUP(A2779,Table1[Tag Number],Table1[Status],"-",0)="-",
        _xlfn.XLOOKUP(A2779,Table2[Tag Number],Table2[Status],"-",0)="-",
        _xlfn.XLOOKUP(A2779,Table3[Tag Number],Table3[Status],"-",0)="-",
        _xlfn.XLOOKUP(A2779,Table4[Tag Number],Table4[Status],"-",0)="-"),
   "-")</f>
        <v>-</v>
      </c>
      <c r="I2779" s="90"/>
      <c r="J2779" s="94"/>
      <c r="K2779" s="95"/>
      <c r="L2779" s="95"/>
      <c r="M2779" s="95"/>
      <c r="N2779" s="96"/>
      <c r="O2779" s="89"/>
      <c r="R2779" t="b">
        <f t="shared" si="87"/>
        <v>0</v>
      </c>
    </row>
    <row r="2780" spans="1:18" ht="15" thickBot="1" x14ac:dyDescent="0.35">
      <c r="A2780" s="3" t="s">
        <v>585</v>
      </c>
      <c r="B2780" s="3" t="s">
        <v>1137</v>
      </c>
      <c r="C2780" s="84">
        <f>IF(COUNTIF(Table1[Tag Number], A2780), 1, 0)</f>
        <v>0</v>
      </c>
      <c r="D2780" s="85">
        <f>IF(COUNTIF(Table2[Tag Number], A2780), 1, 0)</f>
        <v>0</v>
      </c>
      <c r="E2780" s="86">
        <f>IF(COUNTIF(Table3[Tag Number], A2780), 1, 0)</f>
        <v>0</v>
      </c>
      <c r="F2780" s="86">
        <f>IF(COUNTIF(Table4[Tag Number], A2780), 1, 0)</f>
        <v>0</v>
      </c>
      <c r="G2780" s="87">
        <f t="shared" si="88"/>
        <v>0</v>
      </c>
      <c r="H2780" s="88" t="str" cm="1">
        <f t="array" ref="H2780">_xlfn.IFS(OR(_xlfn.XLOOKUP(A2780,Table1[Tag Number],Table1[Status],"-",0)="Dead",
        _xlfn.XLOOKUP(A2780,Table2[Tag Number],Table2[Status],"-",0)="Dead",
        _xlfn.XLOOKUP(A2780,Table3[Tag Number],Table3[Status],"-",0)="Dead",
        _xlfn.XLOOKUP(A2780,Table4[Tag Number],Table4[Status],"-",0)="Dead"),"Dead",
     OR(_xlfn.XLOOKUP(A2780,Table1[Tag Number],Table1[Status],"-",0)="Alive",
        _xlfn.XLOOKUP(A2780,Table2[Tag Number],Table2[Status],"-",0)="Alive",
        _xlfn.XLOOKUP(A2780,Table3[Tag Number],Table3[Status],"-",0)="Alive",
        _xlfn.XLOOKUP(A2780,Table4[Tag Number],Table4[Status],"-",0)="Alive"),"Alive",
     OR(_xlfn.XLOOKUP(A2780,Table1[Tag Number],Table1[Status],"-",0)="-",
        _xlfn.XLOOKUP(A2780,Table2[Tag Number],Table2[Status],"-",0)="-",
        _xlfn.XLOOKUP(A2780,Table3[Tag Number],Table3[Status],"-",0)="-",
        _xlfn.XLOOKUP(A2780,Table4[Tag Number],Table4[Status],"-",0)="-"),
   "-")</f>
        <v>-</v>
      </c>
      <c r="I2780" s="90"/>
      <c r="J2780" s="94"/>
      <c r="K2780" s="95"/>
      <c r="L2780" s="95"/>
      <c r="M2780" s="95"/>
      <c r="N2780" s="96"/>
      <c r="O2780" s="89"/>
      <c r="R2780" t="b">
        <f t="shared" si="87"/>
        <v>0</v>
      </c>
    </row>
    <row r="2781" spans="1:18" ht="15" thickBot="1" x14ac:dyDescent="0.35">
      <c r="A2781" s="3" t="s">
        <v>354</v>
      </c>
      <c r="B2781" s="3" t="s">
        <v>1137</v>
      </c>
      <c r="C2781" s="84">
        <f>IF(COUNTIF(Table1[Tag Number], A2781), 1, 0)</f>
        <v>0</v>
      </c>
      <c r="D2781" s="85">
        <f>IF(COUNTIF(Table2[Tag Number], A2781), 1, 0)</f>
        <v>0</v>
      </c>
      <c r="E2781" s="86">
        <f>IF(COUNTIF(Table3[Tag Number], A2781), 1, 0)</f>
        <v>0</v>
      </c>
      <c r="F2781" s="86">
        <f>IF(COUNTIF(Table4[Tag Number], A2781), 1, 0)</f>
        <v>0</v>
      </c>
      <c r="G2781" s="87">
        <f t="shared" si="88"/>
        <v>0</v>
      </c>
      <c r="H2781" s="88" t="str" cm="1">
        <f t="array" ref="H2781">_xlfn.IFS(OR(_xlfn.XLOOKUP(A2781,Table1[Tag Number],Table1[Status],"-",0)="Dead",
        _xlfn.XLOOKUP(A2781,Table2[Tag Number],Table2[Status],"-",0)="Dead",
        _xlfn.XLOOKUP(A2781,Table3[Tag Number],Table3[Status],"-",0)="Dead",
        _xlfn.XLOOKUP(A2781,Table4[Tag Number],Table4[Status],"-",0)="Dead"),"Dead",
     OR(_xlfn.XLOOKUP(A2781,Table1[Tag Number],Table1[Status],"-",0)="Alive",
        _xlfn.XLOOKUP(A2781,Table2[Tag Number],Table2[Status],"-",0)="Alive",
        _xlfn.XLOOKUP(A2781,Table3[Tag Number],Table3[Status],"-",0)="Alive",
        _xlfn.XLOOKUP(A2781,Table4[Tag Number],Table4[Status],"-",0)="Alive"),"Alive",
     OR(_xlfn.XLOOKUP(A2781,Table1[Tag Number],Table1[Status],"-",0)="-",
        _xlfn.XLOOKUP(A2781,Table2[Tag Number],Table2[Status],"-",0)="-",
        _xlfn.XLOOKUP(A2781,Table3[Tag Number],Table3[Status],"-",0)="-",
        _xlfn.XLOOKUP(A2781,Table4[Tag Number],Table4[Status],"-",0)="-"),
   "-")</f>
        <v>-</v>
      </c>
      <c r="I2781" s="90"/>
      <c r="J2781" s="94"/>
      <c r="K2781" s="95"/>
      <c r="L2781" s="95"/>
      <c r="M2781" s="95"/>
      <c r="N2781" s="96"/>
      <c r="O2781" s="89"/>
      <c r="R2781" t="b">
        <f t="shared" si="87"/>
        <v>0</v>
      </c>
    </row>
    <row r="2782" spans="1:18" ht="15" thickBot="1" x14ac:dyDescent="0.35">
      <c r="A2782" s="2" t="s">
        <v>3117</v>
      </c>
      <c r="B2782" s="2" t="s">
        <v>1137</v>
      </c>
      <c r="C2782" s="84">
        <f>IF(COUNTIF(Table1[Tag Number], A2782), 1, 0)</f>
        <v>0</v>
      </c>
      <c r="D2782" s="85">
        <f>IF(COUNTIF(Table2[Tag Number], A2782), 1, 0)</f>
        <v>0</v>
      </c>
      <c r="E2782" s="86">
        <f>IF(COUNTIF(Table3[Tag Number], A2782), 1, 0)</f>
        <v>0</v>
      </c>
      <c r="F2782" s="86">
        <f>IF(COUNTIF(Table4[Tag Number], A2782), 1, 0)</f>
        <v>0</v>
      </c>
      <c r="G2782" s="87">
        <f t="shared" si="88"/>
        <v>0</v>
      </c>
      <c r="H2782" s="88" t="str" cm="1">
        <f t="array" ref="H2782">_xlfn.IFS(OR(_xlfn.XLOOKUP(A2782,Table1[Tag Number],Table1[Status],"-",0)="Dead",
        _xlfn.XLOOKUP(A2782,Table2[Tag Number],Table2[Status],"-",0)="Dead",
        _xlfn.XLOOKUP(A2782,Table3[Tag Number],Table3[Status],"-",0)="Dead",
        _xlfn.XLOOKUP(A2782,Table4[Tag Number],Table4[Status],"-",0)="Dead"),"Dead",
     OR(_xlfn.XLOOKUP(A2782,Table1[Tag Number],Table1[Status],"-",0)="Alive",
        _xlfn.XLOOKUP(A2782,Table2[Tag Number],Table2[Status],"-",0)="Alive",
        _xlfn.XLOOKUP(A2782,Table3[Tag Number],Table3[Status],"-",0)="Alive",
        _xlfn.XLOOKUP(A2782,Table4[Tag Number],Table4[Status],"-",0)="Alive"),"Alive",
     OR(_xlfn.XLOOKUP(A2782,Table1[Tag Number],Table1[Status],"-",0)="-",
        _xlfn.XLOOKUP(A2782,Table2[Tag Number],Table2[Status],"-",0)="-",
        _xlfn.XLOOKUP(A2782,Table3[Tag Number],Table3[Status],"-",0)="-",
        _xlfn.XLOOKUP(A2782,Table4[Tag Number],Table4[Status],"-",0)="-"),
   "-")</f>
        <v>-</v>
      </c>
      <c r="I2782" s="90"/>
      <c r="J2782" s="94"/>
      <c r="K2782" s="95"/>
      <c r="L2782" s="95"/>
      <c r="M2782" s="95"/>
      <c r="N2782" s="96"/>
      <c r="O2782" s="89"/>
      <c r="R2782" t="b">
        <f t="shared" si="87"/>
        <v>0</v>
      </c>
    </row>
    <row r="2783" spans="1:18" ht="15" thickBot="1" x14ac:dyDescent="0.35">
      <c r="A2783" s="2" t="s">
        <v>485</v>
      </c>
      <c r="B2783" s="2" t="s">
        <v>1137</v>
      </c>
      <c r="C2783" s="84">
        <f>IF(COUNTIF(Table1[Tag Number], A2783), 1, 0)</f>
        <v>0</v>
      </c>
      <c r="D2783" s="85">
        <f>IF(COUNTIF(Table2[Tag Number], A2783), 1, 0)</f>
        <v>0</v>
      </c>
      <c r="E2783" s="86">
        <f>IF(COUNTIF(Table3[Tag Number], A2783), 1, 0)</f>
        <v>0</v>
      </c>
      <c r="F2783" s="86">
        <f>IF(COUNTIF(Table4[Tag Number], A2783), 1, 0)</f>
        <v>0</v>
      </c>
      <c r="G2783" s="87">
        <f t="shared" si="88"/>
        <v>0</v>
      </c>
      <c r="H2783" s="88" t="str" cm="1">
        <f t="array" ref="H2783">_xlfn.IFS(OR(_xlfn.XLOOKUP(A2783,Table1[Tag Number],Table1[Status],"-",0)="Dead",
        _xlfn.XLOOKUP(A2783,Table2[Tag Number],Table2[Status],"-",0)="Dead",
        _xlfn.XLOOKUP(A2783,Table3[Tag Number],Table3[Status],"-",0)="Dead",
        _xlfn.XLOOKUP(A2783,Table4[Tag Number],Table4[Status],"-",0)="Dead"),"Dead",
     OR(_xlfn.XLOOKUP(A2783,Table1[Tag Number],Table1[Status],"-",0)="Alive",
        _xlfn.XLOOKUP(A2783,Table2[Tag Number],Table2[Status],"-",0)="Alive",
        _xlfn.XLOOKUP(A2783,Table3[Tag Number],Table3[Status],"-",0)="Alive",
        _xlfn.XLOOKUP(A2783,Table4[Tag Number],Table4[Status],"-",0)="Alive"),"Alive",
     OR(_xlfn.XLOOKUP(A2783,Table1[Tag Number],Table1[Status],"-",0)="-",
        _xlfn.XLOOKUP(A2783,Table2[Tag Number],Table2[Status],"-",0)="-",
        _xlfn.XLOOKUP(A2783,Table3[Tag Number],Table3[Status],"-",0)="-",
        _xlfn.XLOOKUP(A2783,Table4[Tag Number],Table4[Status],"-",0)="-"),
   "-")</f>
        <v>-</v>
      </c>
      <c r="I2783" s="90"/>
      <c r="J2783" s="94"/>
      <c r="K2783" s="95"/>
      <c r="L2783" s="95"/>
      <c r="M2783" s="95"/>
      <c r="N2783" s="96"/>
      <c r="O2783" s="89"/>
      <c r="R2783" t="b">
        <f t="shared" si="87"/>
        <v>0</v>
      </c>
    </row>
    <row r="2784" spans="1:18" ht="15" thickBot="1" x14ac:dyDescent="0.35">
      <c r="A2784" s="3" t="s">
        <v>3118</v>
      </c>
      <c r="B2784" s="3" t="s">
        <v>1137</v>
      </c>
      <c r="C2784" s="84">
        <f>IF(COUNTIF(Table1[Tag Number], A2784), 1, 0)</f>
        <v>0</v>
      </c>
      <c r="D2784" s="85">
        <f>IF(COUNTIF(Table2[Tag Number], A2784), 1, 0)</f>
        <v>0</v>
      </c>
      <c r="E2784" s="86">
        <f>IF(COUNTIF(Table3[Tag Number], A2784), 1, 0)</f>
        <v>0</v>
      </c>
      <c r="F2784" s="86">
        <f>IF(COUNTIF(Table4[Tag Number], A2784), 1, 0)</f>
        <v>0</v>
      </c>
      <c r="G2784" s="87">
        <f t="shared" si="88"/>
        <v>0</v>
      </c>
      <c r="H2784" s="88" t="str" cm="1">
        <f t="array" ref="H2784">_xlfn.IFS(OR(_xlfn.XLOOKUP(A2784,Table1[Tag Number],Table1[Status],"-",0)="Dead",
        _xlfn.XLOOKUP(A2784,Table2[Tag Number],Table2[Status],"-",0)="Dead",
        _xlfn.XLOOKUP(A2784,Table3[Tag Number],Table3[Status],"-",0)="Dead",
        _xlfn.XLOOKUP(A2784,Table4[Tag Number],Table4[Status],"-",0)="Dead"),"Dead",
     OR(_xlfn.XLOOKUP(A2784,Table1[Tag Number],Table1[Status],"-",0)="Alive",
        _xlfn.XLOOKUP(A2784,Table2[Tag Number],Table2[Status],"-",0)="Alive",
        _xlfn.XLOOKUP(A2784,Table3[Tag Number],Table3[Status],"-",0)="Alive",
        _xlfn.XLOOKUP(A2784,Table4[Tag Number],Table4[Status],"-",0)="Alive"),"Alive",
     OR(_xlfn.XLOOKUP(A2784,Table1[Tag Number],Table1[Status],"-",0)="-",
        _xlfn.XLOOKUP(A2784,Table2[Tag Number],Table2[Status],"-",0)="-",
        _xlfn.XLOOKUP(A2784,Table3[Tag Number],Table3[Status],"-",0)="-",
        _xlfn.XLOOKUP(A2784,Table4[Tag Number],Table4[Status],"-",0)="-"),
   "-")</f>
        <v>-</v>
      </c>
      <c r="I2784" s="90"/>
      <c r="J2784" s="94"/>
      <c r="K2784" s="95"/>
      <c r="L2784" s="95"/>
      <c r="M2784" s="95"/>
      <c r="N2784" s="96"/>
      <c r="O2784" s="89"/>
      <c r="R2784" t="b">
        <f t="shared" si="87"/>
        <v>0</v>
      </c>
    </row>
    <row r="2785" spans="1:18" ht="15" thickBot="1" x14ac:dyDescent="0.35">
      <c r="A2785" s="2" t="s">
        <v>727</v>
      </c>
      <c r="B2785" s="2" t="s">
        <v>1137</v>
      </c>
      <c r="C2785" s="84">
        <f>IF(COUNTIF(Table1[Tag Number], A2785), 1, 0)</f>
        <v>0</v>
      </c>
      <c r="D2785" s="85">
        <f>IF(COUNTIF(Table2[Tag Number], A2785), 1, 0)</f>
        <v>0</v>
      </c>
      <c r="E2785" s="86">
        <f>IF(COUNTIF(Table3[Tag Number], A2785), 1, 0)</f>
        <v>0</v>
      </c>
      <c r="F2785" s="86">
        <f>IF(COUNTIF(Table4[Tag Number], A2785), 1, 0)</f>
        <v>0</v>
      </c>
      <c r="G2785" s="87">
        <f t="shared" si="88"/>
        <v>0</v>
      </c>
      <c r="H2785" s="88" t="str" cm="1">
        <f t="array" ref="H2785">_xlfn.IFS(OR(_xlfn.XLOOKUP(A2785,Table1[Tag Number],Table1[Status],"-",0)="Dead",
        _xlfn.XLOOKUP(A2785,Table2[Tag Number],Table2[Status],"-",0)="Dead",
        _xlfn.XLOOKUP(A2785,Table3[Tag Number],Table3[Status],"-",0)="Dead",
        _xlfn.XLOOKUP(A2785,Table4[Tag Number],Table4[Status],"-",0)="Dead"),"Dead",
     OR(_xlfn.XLOOKUP(A2785,Table1[Tag Number],Table1[Status],"-",0)="Alive",
        _xlfn.XLOOKUP(A2785,Table2[Tag Number],Table2[Status],"-",0)="Alive",
        _xlfn.XLOOKUP(A2785,Table3[Tag Number],Table3[Status],"-",0)="Alive",
        _xlfn.XLOOKUP(A2785,Table4[Tag Number],Table4[Status],"-",0)="Alive"),"Alive",
     OR(_xlfn.XLOOKUP(A2785,Table1[Tag Number],Table1[Status],"-",0)="-",
        _xlfn.XLOOKUP(A2785,Table2[Tag Number],Table2[Status],"-",0)="-",
        _xlfn.XLOOKUP(A2785,Table3[Tag Number],Table3[Status],"-",0)="-",
        _xlfn.XLOOKUP(A2785,Table4[Tag Number],Table4[Status],"-",0)="-"),
   "-")</f>
        <v>-</v>
      </c>
      <c r="I2785" s="90"/>
      <c r="J2785" s="94"/>
      <c r="K2785" s="95"/>
      <c r="L2785" s="95"/>
      <c r="M2785" s="95"/>
      <c r="N2785" s="96"/>
      <c r="O2785" s="89"/>
      <c r="R2785" t="b">
        <f t="shared" si="87"/>
        <v>0</v>
      </c>
    </row>
    <row r="2786" spans="1:18" ht="15" thickBot="1" x14ac:dyDescent="0.35">
      <c r="A2786" s="2" t="s">
        <v>867</v>
      </c>
      <c r="B2786" s="2" t="s">
        <v>1137</v>
      </c>
      <c r="C2786" s="84">
        <f>IF(COUNTIF(Table1[Tag Number], A2786), 1, 0)</f>
        <v>0</v>
      </c>
      <c r="D2786" s="85">
        <f>IF(COUNTIF(Table2[Tag Number], A2786), 1, 0)</f>
        <v>0</v>
      </c>
      <c r="E2786" s="86">
        <f>IF(COUNTIF(Table3[Tag Number], A2786), 1, 0)</f>
        <v>0</v>
      </c>
      <c r="F2786" s="86">
        <f>IF(COUNTIF(Table4[Tag Number], A2786), 1, 0)</f>
        <v>0</v>
      </c>
      <c r="G2786" s="87">
        <f t="shared" si="88"/>
        <v>0</v>
      </c>
      <c r="H2786" s="88" t="str" cm="1">
        <f t="array" ref="H2786">_xlfn.IFS(OR(_xlfn.XLOOKUP(A2786,Table1[Tag Number],Table1[Status],"-",0)="Dead",
        _xlfn.XLOOKUP(A2786,Table2[Tag Number],Table2[Status],"-",0)="Dead",
        _xlfn.XLOOKUP(A2786,Table3[Tag Number],Table3[Status],"-",0)="Dead",
        _xlfn.XLOOKUP(A2786,Table4[Tag Number],Table4[Status],"-",0)="Dead"),"Dead",
     OR(_xlfn.XLOOKUP(A2786,Table1[Tag Number],Table1[Status],"-",0)="Alive",
        _xlfn.XLOOKUP(A2786,Table2[Tag Number],Table2[Status],"-",0)="Alive",
        _xlfn.XLOOKUP(A2786,Table3[Tag Number],Table3[Status],"-",0)="Alive",
        _xlfn.XLOOKUP(A2786,Table4[Tag Number],Table4[Status],"-",0)="Alive"),"Alive",
     OR(_xlfn.XLOOKUP(A2786,Table1[Tag Number],Table1[Status],"-",0)="-",
        _xlfn.XLOOKUP(A2786,Table2[Tag Number],Table2[Status],"-",0)="-",
        _xlfn.XLOOKUP(A2786,Table3[Tag Number],Table3[Status],"-",0)="-",
        _xlfn.XLOOKUP(A2786,Table4[Tag Number],Table4[Status],"-",0)="-"),
   "-")</f>
        <v>-</v>
      </c>
      <c r="I2786" s="90"/>
      <c r="J2786" s="94"/>
      <c r="K2786" s="95"/>
      <c r="L2786" s="95"/>
      <c r="M2786" s="95"/>
      <c r="N2786" s="96"/>
      <c r="O2786" s="89"/>
      <c r="R2786" t="b">
        <f t="shared" si="87"/>
        <v>0</v>
      </c>
    </row>
    <row r="2787" spans="1:18" ht="15" thickBot="1" x14ac:dyDescent="0.35">
      <c r="A2787" s="2" t="s">
        <v>3119</v>
      </c>
      <c r="B2787" s="2" t="s">
        <v>1137</v>
      </c>
      <c r="C2787" s="84">
        <f>IF(COUNTIF(Table1[Tag Number], A2787), 1, 0)</f>
        <v>0</v>
      </c>
      <c r="D2787" s="85">
        <f>IF(COUNTIF(Table2[Tag Number], A2787), 1, 0)</f>
        <v>0</v>
      </c>
      <c r="E2787" s="86">
        <f>IF(COUNTIF(Table3[Tag Number], A2787), 1, 0)</f>
        <v>0</v>
      </c>
      <c r="F2787" s="86">
        <f>IF(COUNTIF(Table4[Tag Number], A2787), 1, 0)</f>
        <v>0</v>
      </c>
      <c r="G2787" s="87">
        <f t="shared" si="88"/>
        <v>0</v>
      </c>
      <c r="H2787" s="88" t="str" cm="1">
        <f t="array" ref="H2787">_xlfn.IFS(OR(_xlfn.XLOOKUP(A2787,Table1[Tag Number],Table1[Status],"-",0)="Dead",
        _xlfn.XLOOKUP(A2787,Table2[Tag Number],Table2[Status],"-",0)="Dead",
        _xlfn.XLOOKUP(A2787,Table3[Tag Number],Table3[Status],"-",0)="Dead",
        _xlfn.XLOOKUP(A2787,Table4[Tag Number],Table4[Status],"-",0)="Dead"),"Dead",
     OR(_xlfn.XLOOKUP(A2787,Table1[Tag Number],Table1[Status],"-",0)="Alive",
        _xlfn.XLOOKUP(A2787,Table2[Tag Number],Table2[Status],"-",0)="Alive",
        _xlfn.XLOOKUP(A2787,Table3[Tag Number],Table3[Status],"-",0)="Alive",
        _xlfn.XLOOKUP(A2787,Table4[Tag Number],Table4[Status],"-",0)="Alive"),"Alive",
     OR(_xlfn.XLOOKUP(A2787,Table1[Tag Number],Table1[Status],"-",0)="-",
        _xlfn.XLOOKUP(A2787,Table2[Tag Number],Table2[Status],"-",0)="-",
        _xlfn.XLOOKUP(A2787,Table3[Tag Number],Table3[Status],"-",0)="-",
        _xlfn.XLOOKUP(A2787,Table4[Tag Number],Table4[Status],"-",0)="-"),
   "-")</f>
        <v>-</v>
      </c>
      <c r="I2787" s="90"/>
      <c r="J2787" s="94"/>
      <c r="K2787" s="95"/>
      <c r="L2787" s="95"/>
      <c r="M2787" s="95"/>
      <c r="N2787" s="96"/>
      <c r="O2787" s="89"/>
      <c r="R2787" t="b">
        <f t="shared" si="87"/>
        <v>0</v>
      </c>
    </row>
    <row r="2788" spans="1:18" ht="15" thickBot="1" x14ac:dyDescent="0.35">
      <c r="A2788" s="3" t="s">
        <v>3120</v>
      </c>
      <c r="B2788" s="3" t="s">
        <v>1137</v>
      </c>
      <c r="C2788" s="84">
        <f>IF(COUNTIF(Table1[Tag Number], A2788), 1, 0)</f>
        <v>0</v>
      </c>
      <c r="D2788" s="85">
        <f>IF(COUNTIF(Table2[Tag Number], A2788), 1, 0)</f>
        <v>0</v>
      </c>
      <c r="E2788" s="86">
        <f>IF(COUNTIF(Table3[Tag Number], A2788), 1, 0)</f>
        <v>0</v>
      </c>
      <c r="F2788" s="86">
        <f>IF(COUNTIF(Table4[Tag Number], A2788), 1, 0)</f>
        <v>0</v>
      </c>
      <c r="G2788" s="87">
        <f t="shared" si="88"/>
        <v>0</v>
      </c>
      <c r="H2788" s="88" t="str" cm="1">
        <f t="array" ref="H2788">_xlfn.IFS(OR(_xlfn.XLOOKUP(A2788,Table1[Tag Number],Table1[Status],"-",0)="Dead",
        _xlfn.XLOOKUP(A2788,Table2[Tag Number],Table2[Status],"-",0)="Dead",
        _xlfn.XLOOKUP(A2788,Table3[Tag Number],Table3[Status],"-",0)="Dead",
        _xlfn.XLOOKUP(A2788,Table4[Tag Number],Table4[Status],"-",0)="Dead"),"Dead",
     OR(_xlfn.XLOOKUP(A2788,Table1[Tag Number],Table1[Status],"-",0)="Alive",
        _xlfn.XLOOKUP(A2788,Table2[Tag Number],Table2[Status],"-",0)="Alive",
        _xlfn.XLOOKUP(A2788,Table3[Tag Number],Table3[Status],"-",0)="Alive",
        _xlfn.XLOOKUP(A2788,Table4[Tag Number],Table4[Status],"-",0)="Alive"),"Alive",
     OR(_xlfn.XLOOKUP(A2788,Table1[Tag Number],Table1[Status],"-",0)="-",
        _xlfn.XLOOKUP(A2788,Table2[Tag Number],Table2[Status],"-",0)="-",
        _xlfn.XLOOKUP(A2788,Table3[Tag Number],Table3[Status],"-",0)="-",
        _xlfn.XLOOKUP(A2788,Table4[Tag Number],Table4[Status],"-",0)="-"),
   "-")</f>
        <v>-</v>
      </c>
      <c r="I2788" s="90"/>
      <c r="J2788" s="94"/>
      <c r="K2788" s="95"/>
      <c r="L2788" s="95"/>
      <c r="M2788" s="95"/>
      <c r="N2788" s="96"/>
      <c r="O2788" s="89"/>
      <c r="R2788" t="b">
        <f t="shared" si="87"/>
        <v>0</v>
      </c>
    </row>
    <row r="2789" spans="1:18" ht="15" thickBot="1" x14ac:dyDescent="0.35">
      <c r="A2789" s="2" t="s">
        <v>629</v>
      </c>
      <c r="B2789" s="2" t="s">
        <v>1137</v>
      </c>
      <c r="C2789" s="84">
        <f>IF(COUNTIF(Table1[Tag Number], A2789), 1, 0)</f>
        <v>0</v>
      </c>
      <c r="D2789" s="85">
        <f>IF(COUNTIF(Table2[Tag Number], A2789), 1, 0)</f>
        <v>0</v>
      </c>
      <c r="E2789" s="86">
        <f>IF(COUNTIF(Table3[Tag Number], A2789), 1, 0)</f>
        <v>0</v>
      </c>
      <c r="F2789" s="86">
        <f>IF(COUNTIF(Table4[Tag Number], A2789), 1, 0)</f>
        <v>0</v>
      </c>
      <c r="G2789" s="87">
        <f t="shared" si="88"/>
        <v>0</v>
      </c>
      <c r="H2789" s="88" t="str" cm="1">
        <f t="array" ref="H2789">_xlfn.IFS(OR(_xlfn.XLOOKUP(A2789,Table1[Tag Number],Table1[Status],"-",0)="Dead",
        _xlfn.XLOOKUP(A2789,Table2[Tag Number],Table2[Status],"-",0)="Dead",
        _xlfn.XLOOKUP(A2789,Table3[Tag Number],Table3[Status],"-",0)="Dead",
        _xlfn.XLOOKUP(A2789,Table4[Tag Number],Table4[Status],"-",0)="Dead"),"Dead",
     OR(_xlfn.XLOOKUP(A2789,Table1[Tag Number],Table1[Status],"-",0)="Alive",
        _xlfn.XLOOKUP(A2789,Table2[Tag Number],Table2[Status],"-",0)="Alive",
        _xlfn.XLOOKUP(A2789,Table3[Tag Number],Table3[Status],"-",0)="Alive",
        _xlfn.XLOOKUP(A2789,Table4[Tag Number],Table4[Status],"-",0)="Alive"),"Alive",
     OR(_xlfn.XLOOKUP(A2789,Table1[Tag Number],Table1[Status],"-",0)="-",
        _xlfn.XLOOKUP(A2789,Table2[Tag Number],Table2[Status],"-",0)="-",
        _xlfn.XLOOKUP(A2789,Table3[Tag Number],Table3[Status],"-",0)="-",
        _xlfn.XLOOKUP(A2789,Table4[Tag Number],Table4[Status],"-",0)="-"),
   "-")</f>
        <v>-</v>
      </c>
      <c r="I2789" s="90"/>
      <c r="J2789" s="94"/>
      <c r="K2789" s="95"/>
      <c r="L2789" s="95"/>
      <c r="M2789" s="95"/>
      <c r="N2789" s="96"/>
      <c r="O2789" s="89"/>
      <c r="R2789" t="b">
        <f t="shared" si="87"/>
        <v>0</v>
      </c>
    </row>
    <row r="2790" spans="1:18" ht="15" thickBot="1" x14ac:dyDescent="0.35">
      <c r="A2790" s="3" t="s">
        <v>891</v>
      </c>
      <c r="B2790" s="3" t="s">
        <v>1137</v>
      </c>
      <c r="C2790" s="84">
        <f>IF(COUNTIF(Table1[Tag Number], A2790), 1, 0)</f>
        <v>0</v>
      </c>
      <c r="D2790" s="85">
        <f>IF(COUNTIF(Table2[Tag Number], A2790), 1, 0)</f>
        <v>0</v>
      </c>
      <c r="E2790" s="86">
        <f>IF(COUNTIF(Table3[Tag Number], A2790), 1, 0)</f>
        <v>0</v>
      </c>
      <c r="F2790" s="86">
        <f>IF(COUNTIF(Table4[Tag Number], A2790), 1, 0)</f>
        <v>0</v>
      </c>
      <c r="G2790" s="87">
        <f t="shared" si="88"/>
        <v>0</v>
      </c>
      <c r="H2790" s="88" t="str" cm="1">
        <f t="array" ref="H2790">_xlfn.IFS(OR(_xlfn.XLOOKUP(A2790,Table1[Tag Number],Table1[Status],"-",0)="Dead",
        _xlfn.XLOOKUP(A2790,Table2[Tag Number],Table2[Status],"-",0)="Dead",
        _xlfn.XLOOKUP(A2790,Table3[Tag Number],Table3[Status],"-",0)="Dead",
        _xlfn.XLOOKUP(A2790,Table4[Tag Number],Table4[Status],"-",0)="Dead"),"Dead",
     OR(_xlfn.XLOOKUP(A2790,Table1[Tag Number],Table1[Status],"-",0)="Alive",
        _xlfn.XLOOKUP(A2790,Table2[Tag Number],Table2[Status],"-",0)="Alive",
        _xlfn.XLOOKUP(A2790,Table3[Tag Number],Table3[Status],"-",0)="Alive",
        _xlfn.XLOOKUP(A2790,Table4[Tag Number],Table4[Status],"-",0)="Alive"),"Alive",
     OR(_xlfn.XLOOKUP(A2790,Table1[Tag Number],Table1[Status],"-",0)="-",
        _xlfn.XLOOKUP(A2790,Table2[Tag Number],Table2[Status],"-",0)="-",
        _xlfn.XLOOKUP(A2790,Table3[Tag Number],Table3[Status],"-",0)="-",
        _xlfn.XLOOKUP(A2790,Table4[Tag Number],Table4[Status],"-",0)="-"),
   "-")</f>
        <v>-</v>
      </c>
      <c r="I2790" s="90"/>
      <c r="J2790" s="94"/>
      <c r="K2790" s="95"/>
      <c r="L2790" s="95"/>
      <c r="M2790" s="95"/>
      <c r="N2790" s="96"/>
      <c r="O2790" s="89"/>
      <c r="R2790" t="b">
        <f t="shared" si="87"/>
        <v>0</v>
      </c>
    </row>
    <row r="2791" spans="1:18" ht="15" thickBot="1" x14ac:dyDescent="0.35">
      <c r="A2791" s="3" t="s">
        <v>891</v>
      </c>
      <c r="B2791" s="3" t="s">
        <v>1137</v>
      </c>
      <c r="C2791" s="84">
        <f>IF(COUNTIF(Table1[Tag Number], A2791), 1, 0)</f>
        <v>0</v>
      </c>
      <c r="D2791" s="85">
        <f>IF(COUNTIF(Table2[Tag Number], A2791), 1, 0)</f>
        <v>0</v>
      </c>
      <c r="E2791" s="86">
        <f>IF(COUNTIF(Table3[Tag Number], A2791), 1, 0)</f>
        <v>0</v>
      </c>
      <c r="F2791" s="86">
        <f>IF(COUNTIF(Table4[Tag Number], A2791), 1, 0)</f>
        <v>0</v>
      </c>
      <c r="G2791" s="87">
        <f t="shared" si="88"/>
        <v>0</v>
      </c>
      <c r="H2791" s="88" t="str" cm="1">
        <f t="array" ref="H2791">_xlfn.IFS(OR(_xlfn.XLOOKUP(A2791,Table1[Tag Number],Table1[Status],"-",0)="Dead",
        _xlfn.XLOOKUP(A2791,Table2[Tag Number],Table2[Status],"-",0)="Dead",
        _xlfn.XLOOKUP(A2791,Table3[Tag Number],Table3[Status],"-",0)="Dead",
        _xlfn.XLOOKUP(A2791,Table4[Tag Number],Table4[Status],"-",0)="Dead"),"Dead",
     OR(_xlfn.XLOOKUP(A2791,Table1[Tag Number],Table1[Status],"-",0)="Alive",
        _xlfn.XLOOKUP(A2791,Table2[Tag Number],Table2[Status],"-",0)="Alive",
        _xlfn.XLOOKUP(A2791,Table3[Tag Number],Table3[Status],"-",0)="Alive",
        _xlfn.XLOOKUP(A2791,Table4[Tag Number],Table4[Status],"-",0)="Alive"),"Alive",
     OR(_xlfn.XLOOKUP(A2791,Table1[Tag Number],Table1[Status],"-",0)="-",
        _xlfn.XLOOKUP(A2791,Table2[Tag Number],Table2[Status],"-",0)="-",
        _xlfn.XLOOKUP(A2791,Table3[Tag Number],Table3[Status],"-",0)="-",
        _xlfn.XLOOKUP(A2791,Table4[Tag Number],Table4[Status],"-",0)="-"),
   "-")</f>
        <v>-</v>
      </c>
      <c r="I2791" s="90"/>
      <c r="J2791" s="94"/>
      <c r="K2791" s="95"/>
      <c r="L2791" s="95"/>
      <c r="M2791" s="95"/>
      <c r="N2791" s="96"/>
      <c r="O2791" s="89"/>
      <c r="R2791" t="b">
        <f t="shared" si="87"/>
        <v>0</v>
      </c>
    </row>
    <row r="2792" spans="1:18" ht="15" thickBot="1" x14ac:dyDescent="0.35">
      <c r="A2792" s="2" t="s">
        <v>3121</v>
      </c>
      <c r="B2792" s="2" t="s">
        <v>1145</v>
      </c>
      <c r="C2792" s="84">
        <f>IF(COUNTIF(Table1[Tag Number], A2792), 1, 0)</f>
        <v>0</v>
      </c>
      <c r="D2792" s="85">
        <f>IF(COUNTIF(Table2[Tag Number], A2792), 1, 0)</f>
        <v>0</v>
      </c>
      <c r="E2792" s="86">
        <f>IF(COUNTIF(Table3[Tag Number], A2792), 1, 0)</f>
        <v>0</v>
      </c>
      <c r="F2792" s="86">
        <f>IF(COUNTIF(Table4[Tag Number], A2792), 1, 0)</f>
        <v>0</v>
      </c>
      <c r="G2792" s="87">
        <f t="shared" si="88"/>
        <v>0</v>
      </c>
      <c r="H2792" s="88" t="str" cm="1">
        <f t="array" ref="H2792">_xlfn.IFS(OR(_xlfn.XLOOKUP(A2792,Table1[Tag Number],Table1[Status],"-",0)="Dead",
        _xlfn.XLOOKUP(A2792,Table2[Tag Number],Table2[Status],"-",0)="Dead",
        _xlfn.XLOOKUP(A2792,Table3[Tag Number],Table3[Status],"-",0)="Dead",
        _xlfn.XLOOKUP(A2792,Table4[Tag Number],Table4[Status],"-",0)="Dead"),"Dead",
     OR(_xlfn.XLOOKUP(A2792,Table1[Tag Number],Table1[Status],"-",0)="Alive",
        _xlfn.XLOOKUP(A2792,Table2[Tag Number],Table2[Status],"-",0)="Alive",
        _xlfn.XLOOKUP(A2792,Table3[Tag Number],Table3[Status],"-",0)="Alive",
        _xlfn.XLOOKUP(A2792,Table4[Tag Number],Table4[Status],"-",0)="Alive"),"Alive",
     OR(_xlfn.XLOOKUP(A2792,Table1[Tag Number],Table1[Status],"-",0)="-",
        _xlfn.XLOOKUP(A2792,Table2[Tag Number],Table2[Status],"-",0)="-",
        _xlfn.XLOOKUP(A2792,Table3[Tag Number],Table3[Status],"-",0)="-",
        _xlfn.XLOOKUP(A2792,Table4[Tag Number],Table4[Status],"-",0)="-"),
   "-")</f>
        <v>-</v>
      </c>
      <c r="I2792" s="90"/>
      <c r="J2792" s="94"/>
      <c r="K2792" s="95"/>
      <c r="L2792" s="95"/>
      <c r="M2792" s="95"/>
      <c r="N2792" s="96"/>
      <c r="O2792" s="89"/>
      <c r="R2792" t="b">
        <f t="shared" si="87"/>
        <v>0</v>
      </c>
    </row>
    <row r="2793" spans="1:18" ht="15" thickBot="1" x14ac:dyDescent="0.35">
      <c r="A2793" s="3" t="s">
        <v>3122</v>
      </c>
      <c r="B2793" s="3" t="s">
        <v>1145</v>
      </c>
      <c r="C2793" s="84">
        <f>IF(COUNTIF(Table1[Tag Number], A2793), 1, 0)</f>
        <v>0</v>
      </c>
      <c r="D2793" s="85">
        <f>IF(COUNTIF(Table2[Tag Number], A2793), 1, 0)</f>
        <v>0</v>
      </c>
      <c r="E2793" s="86">
        <f>IF(COUNTIF(Table3[Tag Number], A2793), 1, 0)</f>
        <v>0</v>
      </c>
      <c r="F2793" s="86">
        <f>IF(COUNTIF(Table4[Tag Number], A2793), 1, 0)</f>
        <v>0</v>
      </c>
      <c r="G2793" s="87">
        <f t="shared" si="88"/>
        <v>0</v>
      </c>
      <c r="H2793" s="88" t="str" cm="1">
        <f t="array" ref="H2793">_xlfn.IFS(OR(_xlfn.XLOOKUP(A2793,Table1[Tag Number],Table1[Status],"-",0)="Dead",
        _xlfn.XLOOKUP(A2793,Table2[Tag Number],Table2[Status],"-",0)="Dead",
        _xlfn.XLOOKUP(A2793,Table3[Tag Number],Table3[Status],"-",0)="Dead",
        _xlfn.XLOOKUP(A2793,Table4[Tag Number],Table4[Status],"-",0)="Dead"),"Dead",
     OR(_xlfn.XLOOKUP(A2793,Table1[Tag Number],Table1[Status],"-",0)="Alive",
        _xlfn.XLOOKUP(A2793,Table2[Tag Number],Table2[Status],"-",0)="Alive",
        _xlfn.XLOOKUP(A2793,Table3[Tag Number],Table3[Status],"-",0)="Alive",
        _xlfn.XLOOKUP(A2793,Table4[Tag Number],Table4[Status],"-",0)="Alive"),"Alive",
     OR(_xlfn.XLOOKUP(A2793,Table1[Tag Number],Table1[Status],"-",0)="-",
        _xlfn.XLOOKUP(A2793,Table2[Tag Number],Table2[Status],"-",0)="-",
        _xlfn.XLOOKUP(A2793,Table3[Tag Number],Table3[Status],"-",0)="-",
        _xlfn.XLOOKUP(A2793,Table4[Tag Number],Table4[Status],"-",0)="-"),
   "-")</f>
        <v>-</v>
      </c>
      <c r="I2793" s="90"/>
      <c r="J2793" s="94"/>
      <c r="K2793" s="95"/>
      <c r="L2793" s="95"/>
      <c r="M2793" s="95"/>
      <c r="N2793" s="96"/>
      <c r="O2793" s="89"/>
      <c r="R2793" t="b">
        <f t="shared" si="87"/>
        <v>0</v>
      </c>
    </row>
    <row r="2794" spans="1:18" ht="15" thickBot="1" x14ac:dyDescent="0.35">
      <c r="A2794" s="2" t="s">
        <v>3123</v>
      </c>
      <c r="B2794" s="2" t="s">
        <v>1145</v>
      </c>
      <c r="C2794" s="84">
        <f>IF(COUNTIF(Table1[Tag Number], A2794), 1, 0)</f>
        <v>0</v>
      </c>
      <c r="D2794" s="85">
        <f>IF(COUNTIF(Table2[Tag Number], A2794), 1, 0)</f>
        <v>0</v>
      </c>
      <c r="E2794" s="86">
        <f>IF(COUNTIF(Table3[Tag Number], A2794), 1, 0)</f>
        <v>0</v>
      </c>
      <c r="F2794" s="86">
        <f>IF(COUNTIF(Table4[Tag Number], A2794), 1, 0)</f>
        <v>0</v>
      </c>
      <c r="G2794" s="87">
        <f t="shared" si="88"/>
        <v>0</v>
      </c>
      <c r="H2794" s="88" t="str" cm="1">
        <f t="array" ref="H2794">_xlfn.IFS(OR(_xlfn.XLOOKUP(A2794,Table1[Tag Number],Table1[Status],"-",0)="Dead",
        _xlfn.XLOOKUP(A2794,Table2[Tag Number],Table2[Status],"-",0)="Dead",
        _xlfn.XLOOKUP(A2794,Table3[Tag Number],Table3[Status],"-",0)="Dead",
        _xlfn.XLOOKUP(A2794,Table4[Tag Number],Table4[Status],"-",0)="Dead"),"Dead",
     OR(_xlfn.XLOOKUP(A2794,Table1[Tag Number],Table1[Status],"-",0)="Alive",
        _xlfn.XLOOKUP(A2794,Table2[Tag Number],Table2[Status],"-",0)="Alive",
        _xlfn.XLOOKUP(A2794,Table3[Tag Number],Table3[Status],"-",0)="Alive",
        _xlfn.XLOOKUP(A2794,Table4[Tag Number],Table4[Status],"-",0)="Alive"),"Alive",
     OR(_xlfn.XLOOKUP(A2794,Table1[Tag Number],Table1[Status],"-",0)="-",
        _xlfn.XLOOKUP(A2794,Table2[Tag Number],Table2[Status],"-",0)="-",
        _xlfn.XLOOKUP(A2794,Table3[Tag Number],Table3[Status],"-",0)="-",
        _xlfn.XLOOKUP(A2794,Table4[Tag Number],Table4[Status],"-",0)="-"),
   "-")</f>
        <v>-</v>
      </c>
      <c r="I2794" s="90"/>
      <c r="J2794" s="94"/>
      <c r="K2794" s="95"/>
      <c r="L2794" s="95"/>
      <c r="M2794" s="95"/>
      <c r="N2794" s="96"/>
      <c r="O2794" s="89"/>
      <c r="R2794" t="b">
        <f t="shared" si="87"/>
        <v>0</v>
      </c>
    </row>
    <row r="2795" spans="1:18" ht="15" thickBot="1" x14ac:dyDescent="0.35">
      <c r="A2795" s="3" t="s">
        <v>3124</v>
      </c>
      <c r="B2795" s="3" t="s">
        <v>1145</v>
      </c>
      <c r="C2795" s="84">
        <f>IF(COUNTIF(Table1[Tag Number], A2795), 1, 0)</f>
        <v>0</v>
      </c>
      <c r="D2795" s="85">
        <f>IF(COUNTIF(Table2[Tag Number], A2795), 1, 0)</f>
        <v>0</v>
      </c>
      <c r="E2795" s="86">
        <f>IF(COUNTIF(Table3[Tag Number], A2795), 1, 0)</f>
        <v>0</v>
      </c>
      <c r="F2795" s="86">
        <f>IF(COUNTIF(Table4[Tag Number], A2795), 1, 0)</f>
        <v>0</v>
      </c>
      <c r="G2795" s="87">
        <f t="shared" si="88"/>
        <v>0</v>
      </c>
      <c r="H2795" s="88" t="str" cm="1">
        <f t="array" ref="H2795">_xlfn.IFS(OR(_xlfn.XLOOKUP(A2795,Table1[Tag Number],Table1[Status],"-",0)="Dead",
        _xlfn.XLOOKUP(A2795,Table2[Tag Number],Table2[Status],"-",0)="Dead",
        _xlfn.XLOOKUP(A2795,Table3[Tag Number],Table3[Status],"-",0)="Dead",
        _xlfn.XLOOKUP(A2795,Table4[Tag Number],Table4[Status],"-",0)="Dead"),"Dead",
     OR(_xlfn.XLOOKUP(A2795,Table1[Tag Number],Table1[Status],"-",0)="Alive",
        _xlfn.XLOOKUP(A2795,Table2[Tag Number],Table2[Status],"-",0)="Alive",
        _xlfn.XLOOKUP(A2795,Table3[Tag Number],Table3[Status],"-",0)="Alive",
        _xlfn.XLOOKUP(A2795,Table4[Tag Number],Table4[Status],"-",0)="Alive"),"Alive",
     OR(_xlfn.XLOOKUP(A2795,Table1[Tag Number],Table1[Status],"-",0)="-",
        _xlfn.XLOOKUP(A2795,Table2[Tag Number],Table2[Status],"-",0)="-",
        _xlfn.XLOOKUP(A2795,Table3[Tag Number],Table3[Status],"-",0)="-",
        _xlfn.XLOOKUP(A2795,Table4[Tag Number],Table4[Status],"-",0)="-"),
   "-")</f>
        <v>-</v>
      </c>
      <c r="I2795" s="90"/>
      <c r="J2795" s="94"/>
      <c r="K2795" s="95"/>
      <c r="L2795" s="95"/>
      <c r="M2795" s="95"/>
      <c r="N2795" s="96"/>
      <c r="O2795" s="89"/>
      <c r="R2795" t="b">
        <f t="shared" si="87"/>
        <v>0</v>
      </c>
    </row>
    <row r="2796" spans="1:18" ht="15" thickBot="1" x14ac:dyDescent="0.35">
      <c r="A2796" s="2" t="s">
        <v>3125</v>
      </c>
      <c r="B2796" s="2" t="s">
        <v>1145</v>
      </c>
      <c r="C2796" s="84">
        <f>IF(COUNTIF(Table1[Tag Number], A2796), 1, 0)</f>
        <v>0</v>
      </c>
      <c r="D2796" s="85">
        <f>IF(COUNTIF(Table2[Tag Number], A2796), 1, 0)</f>
        <v>0</v>
      </c>
      <c r="E2796" s="86">
        <f>IF(COUNTIF(Table3[Tag Number], A2796), 1, 0)</f>
        <v>0</v>
      </c>
      <c r="F2796" s="86">
        <f>IF(COUNTIF(Table4[Tag Number], A2796), 1, 0)</f>
        <v>0</v>
      </c>
      <c r="G2796" s="87">
        <f t="shared" si="88"/>
        <v>0</v>
      </c>
      <c r="H2796" s="88" t="str" cm="1">
        <f t="array" ref="H2796">_xlfn.IFS(OR(_xlfn.XLOOKUP(A2796,Table1[Tag Number],Table1[Status],"-",0)="Dead",
        _xlfn.XLOOKUP(A2796,Table2[Tag Number],Table2[Status],"-",0)="Dead",
        _xlfn.XLOOKUP(A2796,Table3[Tag Number],Table3[Status],"-",0)="Dead",
        _xlfn.XLOOKUP(A2796,Table4[Tag Number],Table4[Status],"-",0)="Dead"),"Dead",
     OR(_xlfn.XLOOKUP(A2796,Table1[Tag Number],Table1[Status],"-",0)="Alive",
        _xlfn.XLOOKUP(A2796,Table2[Tag Number],Table2[Status],"-",0)="Alive",
        _xlfn.XLOOKUP(A2796,Table3[Tag Number],Table3[Status],"-",0)="Alive",
        _xlfn.XLOOKUP(A2796,Table4[Tag Number],Table4[Status],"-",0)="Alive"),"Alive",
     OR(_xlfn.XLOOKUP(A2796,Table1[Tag Number],Table1[Status],"-",0)="-",
        _xlfn.XLOOKUP(A2796,Table2[Tag Number],Table2[Status],"-",0)="-",
        _xlfn.XLOOKUP(A2796,Table3[Tag Number],Table3[Status],"-",0)="-",
        _xlfn.XLOOKUP(A2796,Table4[Tag Number],Table4[Status],"-",0)="-"),
   "-")</f>
        <v>-</v>
      </c>
      <c r="I2796" s="90"/>
      <c r="J2796" s="94"/>
      <c r="K2796" s="95"/>
      <c r="L2796" s="95"/>
      <c r="M2796" s="95"/>
      <c r="N2796" s="96"/>
      <c r="O2796" s="89"/>
      <c r="R2796" t="b">
        <f t="shared" si="87"/>
        <v>0</v>
      </c>
    </row>
    <row r="2797" spans="1:18" ht="15" thickBot="1" x14ac:dyDescent="0.35">
      <c r="A2797" s="3" t="s">
        <v>3126</v>
      </c>
      <c r="B2797" s="3" t="s">
        <v>1145</v>
      </c>
      <c r="C2797" s="84">
        <f>IF(COUNTIF(Table1[Tag Number], A2797), 1, 0)</f>
        <v>0</v>
      </c>
      <c r="D2797" s="85">
        <f>IF(COUNTIF(Table2[Tag Number], A2797), 1, 0)</f>
        <v>0</v>
      </c>
      <c r="E2797" s="86">
        <f>IF(COUNTIF(Table3[Tag Number], A2797), 1, 0)</f>
        <v>0</v>
      </c>
      <c r="F2797" s="86">
        <f>IF(COUNTIF(Table4[Tag Number], A2797), 1, 0)</f>
        <v>0</v>
      </c>
      <c r="G2797" s="87">
        <f t="shared" si="88"/>
        <v>0</v>
      </c>
      <c r="H2797" s="88" t="str" cm="1">
        <f t="array" ref="H2797">_xlfn.IFS(OR(_xlfn.XLOOKUP(A2797,Table1[Tag Number],Table1[Status],"-",0)="Dead",
        _xlfn.XLOOKUP(A2797,Table2[Tag Number],Table2[Status],"-",0)="Dead",
        _xlfn.XLOOKUP(A2797,Table3[Tag Number],Table3[Status],"-",0)="Dead",
        _xlfn.XLOOKUP(A2797,Table4[Tag Number],Table4[Status],"-",0)="Dead"),"Dead",
     OR(_xlfn.XLOOKUP(A2797,Table1[Tag Number],Table1[Status],"-",0)="Alive",
        _xlfn.XLOOKUP(A2797,Table2[Tag Number],Table2[Status],"-",0)="Alive",
        _xlfn.XLOOKUP(A2797,Table3[Tag Number],Table3[Status],"-",0)="Alive",
        _xlfn.XLOOKUP(A2797,Table4[Tag Number],Table4[Status],"-",0)="Alive"),"Alive",
     OR(_xlfn.XLOOKUP(A2797,Table1[Tag Number],Table1[Status],"-",0)="-",
        _xlfn.XLOOKUP(A2797,Table2[Tag Number],Table2[Status],"-",0)="-",
        _xlfn.XLOOKUP(A2797,Table3[Tag Number],Table3[Status],"-",0)="-",
        _xlfn.XLOOKUP(A2797,Table4[Tag Number],Table4[Status],"-",0)="-"),
   "-")</f>
        <v>-</v>
      </c>
      <c r="I2797" s="90"/>
      <c r="J2797" s="94"/>
      <c r="K2797" s="95"/>
      <c r="L2797" s="95"/>
      <c r="M2797" s="95"/>
      <c r="N2797" s="96"/>
      <c r="O2797" s="89"/>
      <c r="R2797" t="b">
        <f t="shared" si="87"/>
        <v>0</v>
      </c>
    </row>
    <row r="2798" spans="1:18" ht="15" thickBot="1" x14ac:dyDescent="0.35">
      <c r="A2798" s="2" t="s">
        <v>3127</v>
      </c>
      <c r="B2798" s="2" t="s">
        <v>1145</v>
      </c>
      <c r="C2798" s="84">
        <f>IF(COUNTIF(Table1[Tag Number], A2798), 1, 0)</f>
        <v>0</v>
      </c>
      <c r="D2798" s="85">
        <f>IF(COUNTIF(Table2[Tag Number], A2798), 1, 0)</f>
        <v>0</v>
      </c>
      <c r="E2798" s="86">
        <f>IF(COUNTIF(Table3[Tag Number], A2798), 1, 0)</f>
        <v>0</v>
      </c>
      <c r="F2798" s="86">
        <f>IF(COUNTIF(Table4[Tag Number], A2798), 1, 0)</f>
        <v>0</v>
      </c>
      <c r="G2798" s="87">
        <f t="shared" si="88"/>
        <v>0</v>
      </c>
      <c r="H2798" s="88" t="str" cm="1">
        <f t="array" ref="H2798">_xlfn.IFS(OR(_xlfn.XLOOKUP(A2798,Table1[Tag Number],Table1[Status],"-",0)="Dead",
        _xlfn.XLOOKUP(A2798,Table2[Tag Number],Table2[Status],"-",0)="Dead",
        _xlfn.XLOOKUP(A2798,Table3[Tag Number],Table3[Status],"-",0)="Dead",
        _xlfn.XLOOKUP(A2798,Table4[Tag Number],Table4[Status],"-",0)="Dead"),"Dead",
     OR(_xlfn.XLOOKUP(A2798,Table1[Tag Number],Table1[Status],"-",0)="Alive",
        _xlfn.XLOOKUP(A2798,Table2[Tag Number],Table2[Status],"-",0)="Alive",
        _xlfn.XLOOKUP(A2798,Table3[Tag Number],Table3[Status],"-",0)="Alive",
        _xlfn.XLOOKUP(A2798,Table4[Tag Number],Table4[Status],"-",0)="Alive"),"Alive",
     OR(_xlfn.XLOOKUP(A2798,Table1[Tag Number],Table1[Status],"-",0)="-",
        _xlfn.XLOOKUP(A2798,Table2[Tag Number],Table2[Status],"-",0)="-",
        _xlfn.XLOOKUP(A2798,Table3[Tag Number],Table3[Status],"-",0)="-",
        _xlfn.XLOOKUP(A2798,Table4[Tag Number],Table4[Status],"-",0)="-"),
   "-")</f>
        <v>-</v>
      </c>
      <c r="I2798" s="90"/>
      <c r="J2798" s="94"/>
      <c r="K2798" s="95"/>
      <c r="L2798" s="95"/>
      <c r="M2798" s="95"/>
      <c r="N2798" s="96"/>
      <c r="O2798" s="89"/>
      <c r="R2798" t="b">
        <f t="shared" si="87"/>
        <v>0</v>
      </c>
    </row>
    <row r="2799" spans="1:18" ht="15" thickBot="1" x14ac:dyDescent="0.35">
      <c r="A2799" s="3" t="s">
        <v>3128</v>
      </c>
      <c r="B2799" s="3" t="s">
        <v>1145</v>
      </c>
      <c r="C2799" s="84">
        <f>IF(COUNTIF(Table1[Tag Number], A2799), 1, 0)</f>
        <v>0</v>
      </c>
      <c r="D2799" s="85">
        <f>IF(COUNTIF(Table2[Tag Number], A2799), 1, 0)</f>
        <v>0</v>
      </c>
      <c r="E2799" s="86">
        <f>IF(COUNTIF(Table3[Tag Number], A2799), 1, 0)</f>
        <v>0</v>
      </c>
      <c r="F2799" s="86">
        <f>IF(COUNTIF(Table4[Tag Number], A2799), 1, 0)</f>
        <v>0</v>
      </c>
      <c r="G2799" s="87">
        <f t="shared" si="88"/>
        <v>0</v>
      </c>
      <c r="H2799" s="88" t="str" cm="1">
        <f t="array" ref="H2799">_xlfn.IFS(OR(_xlfn.XLOOKUP(A2799,Table1[Tag Number],Table1[Status],"-",0)="Dead",
        _xlfn.XLOOKUP(A2799,Table2[Tag Number],Table2[Status],"-",0)="Dead",
        _xlfn.XLOOKUP(A2799,Table3[Tag Number],Table3[Status],"-",0)="Dead",
        _xlfn.XLOOKUP(A2799,Table4[Tag Number],Table4[Status],"-",0)="Dead"),"Dead",
     OR(_xlfn.XLOOKUP(A2799,Table1[Tag Number],Table1[Status],"-",0)="Alive",
        _xlfn.XLOOKUP(A2799,Table2[Tag Number],Table2[Status],"-",0)="Alive",
        _xlfn.XLOOKUP(A2799,Table3[Tag Number],Table3[Status],"-",0)="Alive",
        _xlfn.XLOOKUP(A2799,Table4[Tag Number],Table4[Status],"-",0)="Alive"),"Alive",
     OR(_xlfn.XLOOKUP(A2799,Table1[Tag Number],Table1[Status],"-",0)="-",
        _xlfn.XLOOKUP(A2799,Table2[Tag Number],Table2[Status],"-",0)="-",
        _xlfn.XLOOKUP(A2799,Table3[Tag Number],Table3[Status],"-",0)="-",
        _xlfn.XLOOKUP(A2799,Table4[Tag Number],Table4[Status],"-",0)="-"),
   "-")</f>
        <v>-</v>
      </c>
      <c r="I2799" s="90"/>
      <c r="J2799" s="94"/>
      <c r="K2799" s="95"/>
      <c r="L2799" s="95"/>
      <c r="M2799" s="95"/>
      <c r="N2799" s="96"/>
      <c r="O2799" s="89"/>
      <c r="R2799" t="b">
        <f t="shared" si="87"/>
        <v>0</v>
      </c>
    </row>
    <row r="2800" spans="1:18" ht="15" thickBot="1" x14ac:dyDescent="0.35">
      <c r="A2800" s="2" t="s">
        <v>3129</v>
      </c>
      <c r="B2800" s="2" t="s">
        <v>1145</v>
      </c>
      <c r="C2800" s="84">
        <f>IF(COUNTIF(Table1[Tag Number], A2800), 1, 0)</f>
        <v>0</v>
      </c>
      <c r="D2800" s="85">
        <f>IF(COUNTIF(Table2[Tag Number], A2800), 1, 0)</f>
        <v>0</v>
      </c>
      <c r="E2800" s="86">
        <f>IF(COUNTIF(Table3[Tag Number], A2800), 1, 0)</f>
        <v>0</v>
      </c>
      <c r="F2800" s="86">
        <f>IF(COUNTIF(Table4[Tag Number], A2800), 1, 0)</f>
        <v>0</v>
      </c>
      <c r="G2800" s="87">
        <f t="shared" si="88"/>
        <v>0</v>
      </c>
      <c r="H2800" s="88" t="str" cm="1">
        <f t="array" ref="H2800">_xlfn.IFS(OR(_xlfn.XLOOKUP(A2800,Table1[Tag Number],Table1[Status],"-",0)="Dead",
        _xlfn.XLOOKUP(A2800,Table2[Tag Number],Table2[Status],"-",0)="Dead",
        _xlfn.XLOOKUP(A2800,Table3[Tag Number],Table3[Status],"-",0)="Dead",
        _xlfn.XLOOKUP(A2800,Table4[Tag Number],Table4[Status],"-",0)="Dead"),"Dead",
     OR(_xlfn.XLOOKUP(A2800,Table1[Tag Number],Table1[Status],"-",0)="Alive",
        _xlfn.XLOOKUP(A2800,Table2[Tag Number],Table2[Status],"-",0)="Alive",
        _xlfn.XLOOKUP(A2800,Table3[Tag Number],Table3[Status],"-",0)="Alive",
        _xlfn.XLOOKUP(A2800,Table4[Tag Number],Table4[Status],"-",0)="Alive"),"Alive",
     OR(_xlfn.XLOOKUP(A2800,Table1[Tag Number],Table1[Status],"-",0)="-",
        _xlfn.XLOOKUP(A2800,Table2[Tag Number],Table2[Status],"-",0)="-",
        _xlfn.XLOOKUP(A2800,Table3[Tag Number],Table3[Status],"-",0)="-",
        _xlfn.XLOOKUP(A2800,Table4[Tag Number],Table4[Status],"-",0)="-"),
   "-")</f>
        <v>-</v>
      </c>
      <c r="I2800" s="90"/>
      <c r="J2800" s="94"/>
      <c r="K2800" s="95"/>
      <c r="L2800" s="95"/>
      <c r="M2800" s="95"/>
      <c r="N2800" s="96"/>
      <c r="O2800" s="89"/>
      <c r="R2800" t="b">
        <f t="shared" si="87"/>
        <v>0</v>
      </c>
    </row>
    <row r="2801" spans="1:18" ht="15" thickBot="1" x14ac:dyDescent="0.35">
      <c r="A2801" s="97" t="s">
        <v>3130</v>
      </c>
      <c r="B2801" s="97" t="s">
        <v>1145</v>
      </c>
      <c r="C2801" s="84">
        <f>IF(COUNTIF(Table1[Tag Number], A2801), 1, 0)</f>
        <v>0</v>
      </c>
      <c r="D2801" s="85">
        <f>IF(COUNTIF(Table2[Tag Number], A2801), 1, 0)</f>
        <v>0</v>
      </c>
      <c r="E2801" s="86">
        <f>IF(COUNTIF(Table3[Tag Number], A2801), 1, 0)</f>
        <v>0</v>
      </c>
      <c r="F2801" s="86">
        <f>IF(COUNTIF(Table4[Tag Number], A2801), 1, 0)</f>
        <v>0</v>
      </c>
      <c r="G2801" s="87">
        <f t="shared" si="88"/>
        <v>0</v>
      </c>
      <c r="H2801" s="88" t="str" cm="1">
        <f t="array" ref="H2801">_xlfn.IFS(OR(_xlfn.XLOOKUP(A2801,Table1[Tag Number],Table1[Status],"-",0)="Dead",
        _xlfn.XLOOKUP(A2801,Table2[Tag Number],Table2[Status],"-",0)="Dead",
        _xlfn.XLOOKUP(A2801,Table3[Tag Number],Table3[Status],"-",0)="Dead",
        _xlfn.XLOOKUP(A2801,Table4[Tag Number],Table4[Status],"-",0)="Dead"),"Dead",
     OR(_xlfn.XLOOKUP(A2801,Table1[Tag Number],Table1[Status],"-",0)="Alive",
        _xlfn.XLOOKUP(A2801,Table2[Tag Number],Table2[Status],"-",0)="Alive",
        _xlfn.XLOOKUP(A2801,Table3[Tag Number],Table3[Status],"-",0)="Alive",
        _xlfn.XLOOKUP(A2801,Table4[Tag Number],Table4[Status],"-",0)="Alive"),"Alive",
     OR(_xlfn.XLOOKUP(A2801,Table1[Tag Number],Table1[Status],"-",0)="-",
        _xlfn.XLOOKUP(A2801,Table2[Tag Number],Table2[Status],"-",0)="-",
        _xlfn.XLOOKUP(A2801,Table3[Tag Number],Table3[Status],"-",0)="-",
        _xlfn.XLOOKUP(A2801,Table4[Tag Number],Table4[Status],"-",0)="-"),
   "-")</f>
        <v>-</v>
      </c>
      <c r="I2801" s="90"/>
      <c r="J2801" s="94"/>
      <c r="K2801" s="95"/>
      <c r="L2801" s="95"/>
      <c r="M2801" s="95"/>
      <c r="N2801" s="96"/>
      <c r="O2801" s="89"/>
      <c r="R2801" t="b">
        <f t="shared" si="87"/>
        <v>0</v>
      </c>
    </row>
    <row r="2802" spans="1:18" ht="15" thickBot="1" x14ac:dyDescent="0.35">
      <c r="A2802" s="2" t="s">
        <v>3131</v>
      </c>
      <c r="B2802" s="2" t="s">
        <v>1145</v>
      </c>
      <c r="C2802" s="84">
        <f>IF(COUNTIF(Table1[Tag Number], A2802), 1, 0)</f>
        <v>0</v>
      </c>
      <c r="D2802" s="85">
        <f>IF(COUNTIF(Table2[Tag Number], A2802), 1, 0)</f>
        <v>0</v>
      </c>
      <c r="E2802" s="86">
        <f>IF(COUNTIF(Table3[Tag Number], A2802), 1, 0)</f>
        <v>0</v>
      </c>
      <c r="F2802" s="86">
        <f>IF(COUNTIF(Table4[Tag Number], A2802), 1, 0)</f>
        <v>0</v>
      </c>
      <c r="G2802" s="87">
        <f t="shared" si="88"/>
        <v>0</v>
      </c>
      <c r="H2802" s="88" t="str" cm="1">
        <f t="array" ref="H2802">_xlfn.IFS(OR(_xlfn.XLOOKUP(A2802,Table1[Tag Number],Table1[Status],"-",0)="Dead",
        _xlfn.XLOOKUP(A2802,Table2[Tag Number],Table2[Status],"-",0)="Dead",
        _xlfn.XLOOKUP(A2802,Table3[Tag Number],Table3[Status],"-",0)="Dead",
        _xlfn.XLOOKUP(A2802,Table4[Tag Number],Table4[Status],"-",0)="Dead"),"Dead",
     OR(_xlfn.XLOOKUP(A2802,Table1[Tag Number],Table1[Status],"-",0)="Alive",
        _xlfn.XLOOKUP(A2802,Table2[Tag Number],Table2[Status],"-",0)="Alive",
        _xlfn.XLOOKUP(A2802,Table3[Tag Number],Table3[Status],"-",0)="Alive",
        _xlfn.XLOOKUP(A2802,Table4[Tag Number],Table4[Status],"-",0)="Alive"),"Alive",
     OR(_xlfn.XLOOKUP(A2802,Table1[Tag Number],Table1[Status],"-",0)="-",
        _xlfn.XLOOKUP(A2802,Table2[Tag Number],Table2[Status],"-",0)="-",
        _xlfn.XLOOKUP(A2802,Table3[Tag Number],Table3[Status],"-",0)="-",
        _xlfn.XLOOKUP(A2802,Table4[Tag Number],Table4[Status],"-",0)="-"),
   "-")</f>
        <v>-</v>
      </c>
      <c r="I2802" s="90"/>
      <c r="J2802" s="94"/>
      <c r="K2802" s="95"/>
      <c r="L2802" s="95"/>
      <c r="M2802" s="95"/>
      <c r="N2802" s="96"/>
      <c r="O2802" s="89"/>
      <c r="R2802" t="b">
        <f t="shared" si="87"/>
        <v>0</v>
      </c>
    </row>
    <row r="2803" spans="1:18" ht="15" thickBot="1" x14ac:dyDescent="0.35">
      <c r="A2803" s="3" t="s">
        <v>3132</v>
      </c>
      <c r="B2803" s="3" t="s">
        <v>1145</v>
      </c>
      <c r="C2803" s="84">
        <f>IF(COUNTIF(Table1[Tag Number], A2803), 1, 0)</f>
        <v>0</v>
      </c>
      <c r="D2803" s="85">
        <f>IF(COUNTIF(Table2[Tag Number], A2803), 1, 0)</f>
        <v>0</v>
      </c>
      <c r="E2803" s="86">
        <f>IF(COUNTIF(Table3[Tag Number], A2803), 1, 0)</f>
        <v>0</v>
      </c>
      <c r="F2803" s="86">
        <f>IF(COUNTIF(Table4[Tag Number], A2803), 1, 0)</f>
        <v>0</v>
      </c>
      <c r="G2803" s="87">
        <f t="shared" si="88"/>
        <v>0</v>
      </c>
      <c r="H2803" s="88" t="str" cm="1">
        <f t="array" ref="H2803">_xlfn.IFS(OR(_xlfn.XLOOKUP(A2803,Table1[Tag Number],Table1[Status],"-",0)="Dead",
        _xlfn.XLOOKUP(A2803,Table2[Tag Number],Table2[Status],"-",0)="Dead",
        _xlfn.XLOOKUP(A2803,Table3[Tag Number],Table3[Status],"-",0)="Dead",
        _xlfn.XLOOKUP(A2803,Table4[Tag Number],Table4[Status],"-",0)="Dead"),"Dead",
     OR(_xlfn.XLOOKUP(A2803,Table1[Tag Number],Table1[Status],"-",0)="Alive",
        _xlfn.XLOOKUP(A2803,Table2[Tag Number],Table2[Status],"-",0)="Alive",
        _xlfn.XLOOKUP(A2803,Table3[Tag Number],Table3[Status],"-",0)="Alive",
        _xlfn.XLOOKUP(A2803,Table4[Tag Number],Table4[Status],"-",0)="Alive"),"Alive",
     OR(_xlfn.XLOOKUP(A2803,Table1[Tag Number],Table1[Status],"-",0)="-",
        _xlfn.XLOOKUP(A2803,Table2[Tag Number],Table2[Status],"-",0)="-",
        _xlfn.XLOOKUP(A2803,Table3[Tag Number],Table3[Status],"-",0)="-",
        _xlfn.XLOOKUP(A2803,Table4[Tag Number],Table4[Status],"-",0)="-"),
   "-")</f>
        <v>-</v>
      </c>
      <c r="I2803" s="90"/>
      <c r="J2803" s="94"/>
      <c r="K2803" s="95"/>
      <c r="L2803" s="95"/>
      <c r="M2803" s="95"/>
      <c r="N2803" s="96"/>
      <c r="O2803" s="89"/>
      <c r="R2803" t="b">
        <f t="shared" si="87"/>
        <v>0</v>
      </c>
    </row>
    <row r="2804" spans="1:18" ht="15" thickBot="1" x14ac:dyDescent="0.35">
      <c r="A2804" s="2" t="s">
        <v>822</v>
      </c>
      <c r="B2804" s="2" t="s">
        <v>1145</v>
      </c>
      <c r="C2804" s="84">
        <f>IF(COUNTIF(Table1[Tag Number], A2804), 1, 0)</f>
        <v>0</v>
      </c>
      <c r="D2804" s="85">
        <f>IF(COUNTIF(Table2[Tag Number], A2804), 1, 0)</f>
        <v>0</v>
      </c>
      <c r="E2804" s="86">
        <f>IF(COUNTIF(Table3[Tag Number], A2804), 1, 0)</f>
        <v>0</v>
      </c>
      <c r="F2804" s="86">
        <f>IF(COUNTIF(Table4[Tag Number], A2804), 1, 0)</f>
        <v>0</v>
      </c>
      <c r="G2804" s="87">
        <f t="shared" si="88"/>
        <v>0</v>
      </c>
      <c r="H2804" s="88" t="str" cm="1">
        <f t="array" ref="H2804">_xlfn.IFS(OR(_xlfn.XLOOKUP(A2804,Table1[Tag Number],Table1[Status],"-",0)="Dead",
        _xlfn.XLOOKUP(A2804,Table2[Tag Number],Table2[Status],"-",0)="Dead",
        _xlfn.XLOOKUP(A2804,Table3[Tag Number],Table3[Status],"-",0)="Dead",
        _xlfn.XLOOKUP(A2804,Table4[Tag Number],Table4[Status],"-",0)="Dead"),"Dead",
     OR(_xlfn.XLOOKUP(A2804,Table1[Tag Number],Table1[Status],"-",0)="Alive",
        _xlfn.XLOOKUP(A2804,Table2[Tag Number],Table2[Status],"-",0)="Alive",
        _xlfn.XLOOKUP(A2804,Table3[Tag Number],Table3[Status],"-",0)="Alive",
        _xlfn.XLOOKUP(A2804,Table4[Tag Number],Table4[Status],"-",0)="Alive"),"Alive",
     OR(_xlfn.XLOOKUP(A2804,Table1[Tag Number],Table1[Status],"-",0)="-",
        _xlfn.XLOOKUP(A2804,Table2[Tag Number],Table2[Status],"-",0)="-",
        _xlfn.XLOOKUP(A2804,Table3[Tag Number],Table3[Status],"-",0)="-",
        _xlfn.XLOOKUP(A2804,Table4[Tag Number],Table4[Status],"-",0)="-"),
   "-")</f>
        <v>-</v>
      </c>
      <c r="I2804" s="90"/>
      <c r="J2804" s="94"/>
      <c r="K2804" s="95"/>
      <c r="L2804" s="95"/>
      <c r="M2804" s="95"/>
      <c r="N2804" s="96"/>
      <c r="O2804" s="89"/>
      <c r="R2804" t="b">
        <f t="shared" si="87"/>
        <v>0</v>
      </c>
    </row>
    <row r="2805" spans="1:18" ht="15" thickBot="1" x14ac:dyDescent="0.35">
      <c r="A2805" s="4" t="s">
        <v>3133</v>
      </c>
      <c r="B2805" s="4" t="s">
        <v>1145</v>
      </c>
      <c r="C2805" s="84">
        <f>IF(COUNTIF(Table1[Tag Number], A2805), 1, 0)</f>
        <v>0</v>
      </c>
      <c r="D2805" s="85">
        <f>IF(COUNTIF(Table2[Tag Number], A2805), 1, 0)</f>
        <v>0</v>
      </c>
      <c r="E2805" s="86">
        <f>IF(COUNTIF(Table3[Tag Number], A2805), 1, 0)</f>
        <v>0</v>
      </c>
      <c r="F2805" s="86">
        <f>IF(COUNTIF(Table4[Tag Number], A2805), 1, 0)</f>
        <v>0</v>
      </c>
      <c r="G2805" s="87">
        <f t="shared" si="88"/>
        <v>0</v>
      </c>
      <c r="H2805" s="88" t="str" cm="1">
        <f t="array" ref="H2805">_xlfn.IFS(OR(_xlfn.XLOOKUP(A2805,Table1[Tag Number],Table1[Status],"-",0)="Dead",
        _xlfn.XLOOKUP(A2805,Table2[Tag Number],Table2[Status],"-",0)="Dead",
        _xlfn.XLOOKUP(A2805,Table3[Tag Number],Table3[Status],"-",0)="Dead",
        _xlfn.XLOOKUP(A2805,Table4[Tag Number],Table4[Status],"-",0)="Dead"),"Dead",
     OR(_xlfn.XLOOKUP(A2805,Table1[Tag Number],Table1[Status],"-",0)="Alive",
        _xlfn.XLOOKUP(A2805,Table2[Tag Number],Table2[Status],"-",0)="Alive",
        _xlfn.XLOOKUP(A2805,Table3[Tag Number],Table3[Status],"-",0)="Alive",
        _xlfn.XLOOKUP(A2805,Table4[Tag Number],Table4[Status],"-",0)="Alive"),"Alive",
     OR(_xlfn.XLOOKUP(A2805,Table1[Tag Number],Table1[Status],"-",0)="-",
        _xlfn.XLOOKUP(A2805,Table2[Tag Number],Table2[Status],"-",0)="-",
        _xlfn.XLOOKUP(A2805,Table3[Tag Number],Table3[Status],"-",0)="-",
        _xlfn.XLOOKUP(A2805,Table4[Tag Number],Table4[Status],"-",0)="-"),
   "-")</f>
        <v>-</v>
      </c>
      <c r="I2805" s="90"/>
      <c r="J2805" s="94"/>
      <c r="K2805" s="95"/>
      <c r="L2805" s="95"/>
      <c r="M2805" s="95"/>
      <c r="N2805" s="96"/>
      <c r="O2805" s="98"/>
      <c r="R2805" t="b">
        <f t="shared" si="87"/>
        <v>0</v>
      </c>
    </row>
    <row r="2806" spans="1:18" x14ac:dyDescent="0.3">
      <c r="A2806" t="s">
        <v>3134</v>
      </c>
      <c r="B2806" s="99"/>
      <c r="C2806" s="84">
        <f>IF(COUNTIF(Table1[Tag Number], A2806), 1, 0)</f>
        <v>0</v>
      </c>
      <c r="D2806" s="85">
        <f>IF(COUNTIF(Table2[Tag Number], A2806), 1, 0)</f>
        <v>0</v>
      </c>
      <c r="E2806" s="86">
        <f>IF(COUNTIF(Table3[Tag Number], A2806), 1, 0)</f>
        <v>0</v>
      </c>
      <c r="F2806" s="86">
        <f>IF(COUNTIF(Table4[Tag Number], A2806), 1, 0)</f>
        <v>0</v>
      </c>
      <c r="G2806" s="87">
        <f t="shared" si="88"/>
        <v>0</v>
      </c>
      <c r="H2806" s="88" t="str" cm="1">
        <f t="array" ref="H2806">_xlfn.IFS(OR(_xlfn.XLOOKUP(A2806,Table1[Tag Number],Table1[Status],"-",0)="Dead",
        _xlfn.XLOOKUP(A2806,Table2[Tag Number],Table2[Status],"-",0)="Dead",
        _xlfn.XLOOKUP(A2806,Table3[Tag Number],Table3[Status],"-",0)="Dead",
        _xlfn.XLOOKUP(A2806,Table4[Tag Number],Table4[Status],"-",0)="Dead"),"Dead",
     OR(_xlfn.XLOOKUP(A2806,Table1[Tag Number],Table1[Status],"-",0)="Alive",
        _xlfn.XLOOKUP(A2806,Table2[Tag Number],Table2[Status],"-",0)="Alive",
        _xlfn.XLOOKUP(A2806,Table3[Tag Number],Table3[Status],"-",0)="Alive",
        _xlfn.XLOOKUP(A2806,Table4[Tag Number],Table4[Status],"-",0)="Alive"),"Alive",
     OR(_xlfn.XLOOKUP(A2806,Table1[Tag Number],Table1[Status],"-",0)="-",
        _xlfn.XLOOKUP(A2806,Table2[Tag Number],Table2[Status],"-",0)="-",
        _xlfn.XLOOKUP(A2806,Table3[Tag Number],Table3[Status],"-",0)="-",
        _xlfn.XLOOKUP(A2806,Table4[Tag Number],Table4[Status],"-",0)="-"),
   "-")</f>
        <v>-</v>
      </c>
      <c r="I2806" s="91"/>
      <c r="R2806" t="b">
        <f t="shared" si="87"/>
        <v>0</v>
      </c>
    </row>
    <row r="2807" spans="1:18" x14ac:dyDescent="0.3">
      <c r="A2807" t="s">
        <v>3135</v>
      </c>
      <c r="B2807" s="100"/>
      <c r="C2807" s="84">
        <f>IF(COUNTIF(Table1[Tag Number], A2807), 1, 0)</f>
        <v>0</v>
      </c>
      <c r="D2807" s="85">
        <f>IF(COUNTIF(Table2[Tag Number], A2807), 1, 0)</f>
        <v>0</v>
      </c>
      <c r="E2807" s="86">
        <f>IF(COUNTIF(Table3[Tag Number], A2807), 1, 0)</f>
        <v>0</v>
      </c>
      <c r="F2807" s="86">
        <f>IF(COUNTIF(Table4[Tag Number], A2807), 1, 0)</f>
        <v>0</v>
      </c>
      <c r="G2807" s="87">
        <f t="shared" si="88"/>
        <v>0</v>
      </c>
      <c r="H2807" s="88" t="str" cm="1">
        <f t="array" ref="H2807">_xlfn.IFS(OR(_xlfn.XLOOKUP(A2807,Table1[Tag Number],Table1[Status],"-",0)="Dead",
        _xlfn.XLOOKUP(A2807,Table2[Tag Number],Table2[Status],"-",0)="Dead",
        _xlfn.XLOOKUP(A2807,Table3[Tag Number],Table3[Status],"-",0)="Dead",
        _xlfn.XLOOKUP(A2807,Table4[Tag Number],Table4[Status],"-",0)="Dead"),"Dead",
     OR(_xlfn.XLOOKUP(A2807,Table1[Tag Number],Table1[Status],"-",0)="Alive",
        _xlfn.XLOOKUP(A2807,Table2[Tag Number],Table2[Status],"-",0)="Alive",
        _xlfn.XLOOKUP(A2807,Table3[Tag Number],Table3[Status],"-",0)="Alive",
        _xlfn.XLOOKUP(A2807,Table4[Tag Number],Table4[Status],"-",0)="Alive"),"Alive",
     OR(_xlfn.XLOOKUP(A2807,Table1[Tag Number],Table1[Status],"-",0)="-",
        _xlfn.XLOOKUP(A2807,Table2[Tag Number],Table2[Status],"-",0)="-",
        _xlfn.XLOOKUP(A2807,Table3[Tag Number],Table3[Status],"-",0)="-",
        _xlfn.XLOOKUP(A2807,Table4[Tag Number],Table4[Status],"-",0)="-"),
   "-")</f>
        <v>-</v>
      </c>
      <c r="I2807" s="91"/>
      <c r="R2807" t="b">
        <f t="shared" si="87"/>
        <v>0</v>
      </c>
    </row>
    <row r="2808" spans="1:18" x14ac:dyDescent="0.3">
      <c r="A2808" t="s">
        <v>3136</v>
      </c>
      <c r="B2808" s="99"/>
      <c r="C2808" s="84">
        <f>IF(COUNTIF(Table1[Tag Number], A2808), 1, 0)</f>
        <v>0</v>
      </c>
      <c r="D2808" s="85">
        <f>IF(COUNTIF(Table2[Tag Number], A2808), 1, 0)</f>
        <v>0</v>
      </c>
      <c r="E2808" s="86">
        <f>IF(COUNTIF(Table3[Tag Number], A2808), 1, 0)</f>
        <v>0</v>
      </c>
      <c r="F2808" s="86">
        <f>IF(COUNTIF(Table4[Tag Number], A2808), 1, 0)</f>
        <v>0</v>
      </c>
      <c r="G2808" s="87">
        <f t="shared" si="88"/>
        <v>0</v>
      </c>
      <c r="H2808" s="88" t="str" cm="1">
        <f t="array" ref="H2808">_xlfn.IFS(OR(_xlfn.XLOOKUP(A2808,Table1[Tag Number],Table1[Status],"-",0)="Dead",
        _xlfn.XLOOKUP(A2808,Table2[Tag Number],Table2[Status],"-",0)="Dead",
        _xlfn.XLOOKUP(A2808,Table3[Tag Number],Table3[Status],"-",0)="Dead",
        _xlfn.XLOOKUP(A2808,Table4[Tag Number],Table4[Status],"-",0)="Dead"),"Dead",
     OR(_xlfn.XLOOKUP(A2808,Table1[Tag Number],Table1[Status],"-",0)="Alive",
        _xlfn.XLOOKUP(A2808,Table2[Tag Number],Table2[Status],"-",0)="Alive",
        _xlfn.XLOOKUP(A2808,Table3[Tag Number],Table3[Status],"-",0)="Alive",
        _xlfn.XLOOKUP(A2808,Table4[Tag Number],Table4[Status],"-",0)="Alive"),"Alive",
     OR(_xlfn.XLOOKUP(A2808,Table1[Tag Number],Table1[Status],"-",0)="-",
        _xlfn.XLOOKUP(A2808,Table2[Tag Number],Table2[Status],"-",0)="-",
        _xlfn.XLOOKUP(A2808,Table3[Tag Number],Table3[Status],"-",0)="-",
        _xlfn.XLOOKUP(A2808,Table4[Tag Number],Table4[Status],"-",0)="-"),
   "-")</f>
        <v>-</v>
      </c>
      <c r="I2808" s="91"/>
      <c r="R2808" t="b">
        <f t="shared" si="87"/>
        <v>0</v>
      </c>
    </row>
    <row r="2809" spans="1:18" x14ac:dyDescent="0.3">
      <c r="A2809" t="s">
        <v>3137</v>
      </c>
      <c r="B2809" s="100" t="s">
        <v>1145</v>
      </c>
      <c r="C2809" s="84">
        <f>IF(COUNTIF(Table1[Tag Number], A2809), 1, 0)</f>
        <v>0</v>
      </c>
      <c r="D2809" s="85">
        <f>IF(COUNTIF(Table2[Tag Number], A2809), 1, 0)</f>
        <v>0</v>
      </c>
      <c r="E2809" s="86">
        <f>IF(COUNTIF(Table3[Tag Number], A2809), 1, 0)</f>
        <v>0</v>
      </c>
      <c r="F2809" s="86">
        <f>IF(COUNTIF(Table4[Tag Number], A2809), 1, 0)</f>
        <v>0</v>
      </c>
      <c r="G2809" s="87">
        <f t="shared" si="88"/>
        <v>0</v>
      </c>
      <c r="H2809" s="88" t="str" cm="1">
        <f t="array" ref="H2809">_xlfn.IFS(OR(_xlfn.XLOOKUP(A2809,Table1[Tag Number],Table1[Status],"-",0)="Dead",
        _xlfn.XLOOKUP(A2809,Table2[Tag Number],Table2[Status],"-",0)="Dead",
        _xlfn.XLOOKUP(A2809,Table3[Tag Number],Table3[Status],"-",0)="Dead",
        _xlfn.XLOOKUP(A2809,Table4[Tag Number],Table4[Status],"-",0)="Dead"),"Dead",
     OR(_xlfn.XLOOKUP(A2809,Table1[Tag Number],Table1[Status],"-",0)="Alive",
        _xlfn.XLOOKUP(A2809,Table2[Tag Number],Table2[Status],"-",0)="Alive",
        _xlfn.XLOOKUP(A2809,Table3[Tag Number],Table3[Status],"-",0)="Alive",
        _xlfn.XLOOKUP(A2809,Table4[Tag Number],Table4[Status],"-",0)="Alive"),"Alive",
     OR(_xlfn.XLOOKUP(A2809,Table1[Tag Number],Table1[Status],"-",0)="-",
        _xlfn.XLOOKUP(A2809,Table2[Tag Number],Table2[Status],"-",0)="-",
        _xlfn.XLOOKUP(A2809,Table3[Tag Number],Table3[Status],"-",0)="-",
        _xlfn.XLOOKUP(A2809,Table4[Tag Number],Table4[Status],"-",0)="-"),
   "-")</f>
        <v>-</v>
      </c>
      <c r="I2809" s="91"/>
      <c r="R2809" t="b">
        <f t="shared" si="87"/>
        <v>0</v>
      </c>
    </row>
    <row r="2810" spans="1:18" x14ac:dyDescent="0.3">
      <c r="A2810" t="s">
        <v>3138</v>
      </c>
      <c r="B2810" s="99" t="s">
        <v>1145</v>
      </c>
      <c r="C2810" s="84">
        <f>IF(COUNTIF(Table1[Tag Number], A2810), 1, 0)</f>
        <v>0</v>
      </c>
      <c r="D2810" s="85">
        <f>IF(COUNTIF(Table2[Tag Number], A2810), 1, 0)</f>
        <v>0</v>
      </c>
      <c r="E2810" s="86">
        <f>IF(COUNTIF(Table3[Tag Number], A2810), 1, 0)</f>
        <v>0</v>
      </c>
      <c r="F2810" s="86">
        <f>IF(COUNTIF(Table4[Tag Number], A2810), 1, 0)</f>
        <v>0</v>
      </c>
      <c r="G2810" s="87">
        <f t="shared" si="88"/>
        <v>0</v>
      </c>
      <c r="H2810" s="88" t="str" cm="1">
        <f t="array" ref="H2810">_xlfn.IFS(OR(_xlfn.XLOOKUP(A2810,Table1[Tag Number],Table1[Status],"-",0)="Dead",
        _xlfn.XLOOKUP(A2810,Table2[Tag Number],Table2[Status],"-",0)="Dead",
        _xlfn.XLOOKUP(A2810,Table3[Tag Number],Table3[Status],"-",0)="Dead",
        _xlfn.XLOOKUP(A2810,Table4[Tag Number],Table4[Status],"-",0)="Dead"),"Dead",
     OR(_xlfn.XLOOKUP(A2810,Table1[Tag Number],Table1[Status],"-",0)="Alive",
        _xlfn.XLOOKUP(A2810,Table2[Tag Number],Table2[Status],"-",0)="Alive",
        _xlfn.XLOOKUP(A2810,Table3[Tag Number],Table3[Status],"-",0)="Alive",
        _xlfn.XLOOKUP(A2810,Table4[Tag Number],Table4[Status],"-",0)="Alive"),"Alive",
     OR(_xlfn.XLOOKUP(A2810,Table1[Tag Number],Table1[Status],"-",0)="-",
        _xlfn.XLOOKUP(A2810,Table2[Tag Number],Table2[Status],"-",0)="-",
        _xlfn.XLOOKUP(A2810,Table3[Tag Number],Table3[Status],"-",0)="-",
        _xlfn.XLOOKUP(A2810,Table4[Tag Number],Table4[Status],"-",0)="-"),
   "-")</f>
        <v>-</v>
      </c>
      <c r="I2810" s="91"/>
      <c r="R2810" t="b">
        <f t="shared" si="87"/>
        <v>0</v>
      </c>
    </row>
    <row r="2811" spans="1:18" x14ac:dyDescent="0.3">
      <c r="A2811" t="s">
        <v>3139</v>
      </c>
      <c r="B2811" s="100" t="s">
        <v>1145</v>
      </c>
      <c r="C2811" s="84">
        <f>IF(COUNTIF(Table1[Tag Number], A2811), 1, 0)</f>
        <v>0</v>
      </c>
      <c r="D2811" s="85">
        <f>IF(COUNTIF(Table2[Tag Number], A2811), 1, 0)</f>
        <v>0</v>
      </c>
      <c r="E2811" s="86">
        <f>IF(COUNTIF(Table3[Tag Number], A2811), 1, 0)</f>
        <v>0</v>
      </c>
      <c r="F2811" s="86">
        <f>IF(COUNTIF(Table4[Tag Number], A2811), 1, 0)</f>
        <v>0</v>
      </c>
      <c r="G2811" s="87">
        <f t="shared" si="88"/>
        <v>0</v>
      </c>
      <c r="H2811" s="88" t="str" cm="1">
        <f t="array" ref="H2811">_xlfn.IFS(OR(_xlfn.XLOOKUP(A2811,Table1[Tag Number],Table1[Status],"-",0)="Dead",
        _xlfn.XLOOKUP(A2811,Table2[Tag Number],Table2[Status],"-",0)="Dead",
        _xlfn.XLOOKUP(A2811,Table3[Tag Number],Table3[Status],"-",0)="Dead",
        _xlfn.XLOOKUP(A2811,Table4[Tag Number],Table4[Status],"-",0)="Dead"),"Dead",
     OR(_xlfn.XLOOKUP(A2811,Table1[Tag Number],Table1[Status],"-",0)="Alive",
        _xlfn.XLOOKUP(A2811,Table2[Tag Number],Table2[Status],"-",0)="Alive",
        _xlfn.XLOOKUP(A2811,Table3[Tag Number],Table3[Status],"-",0)="Alive",
        _xlfn.XLOOKUP(A2811,Table4[Tag Number],Table4[Status],"-",0)="Alive"),"Alive",
     OR(_xlfn.XLOOKUP(A2811,Table1[Tag Number],Table1[Status],"-",0)="-",
        _xlfn.XLOOKUP(A2811,Table2[Tag Number],Table2[Status],"-",0)="-",
        _xlfn.XLOOKUP(A2811,Table3[Tag Number],Table3[Status],"-",0)="-",
        _xlfn.XLOOKUP(A2811,Table4[Tag Number],Table4[Status],"-",0)="-"),
   "-")</f>
        <v>-</v>
      </c>
      <c r="I2811" s="91"/>
      <c r="R2811" t="b">
        <f t="shared" si="87"/>
        <v>0</v>
      </c>
    </row>
    <row r="2812" spans="1:18" x14ac:dyDescent="0.3">
      <c r="A2812" t="s">
        <v>3140</v>
      </c>
      <c r="B2812" s="99" t="s">
        <v>1145</v>
      </c>
      <c r="C2812" s="84">
        <f>IF(COUNTIF(Table1[Tag Number], A2812), 1, 0)</f>
        <v>0</v>
      </c>
      <c r="D2812" s="85">
        <f>IF(COUNTIF(Table2[Tag Number], A2812), 1, 0)</f>
        <v>0</v>
      </c>
      <c r="E2812" s="86">
        <f>IF(COUNTIF(Table3[Tag Number], A2812), 1, 0)</f>
        <v>0</v>
      </c>
      <c r="F2812" s="86">
        <f>IF(COUNTIF(Table4[Tag Number], A2812), 1, 0)</f>
        <v>0</v>
      </c>
      <c r="G2812" s="87">
        <f t="shared" si="88"/>
        <v>0</v>
      </c>
      <c r="H2812" s="88" t="str" cm="1">
        <f t="array" ref="H2812">_xlfn.IFS(OR(_xlfn.XLOOKUP(A2812,Table1[Tag Number],Table1[Status],"-",0)="Dead",
        _xlfn.XLOOKUP(A2812,Table2[Tag Number],Table2[Status],"-",0)="Dead",
        _xlfn.XLOOKUP(A2812,Table3[Tag Number],Table3[Status],"-",0)="Dead",
        _xlfn.XLOOKUP(A2812,Table4[Tag Number],Table4[Status],"-",0)="Dead"),"Dead",
     OR(_xlfn.XLOOKUP(A2812,Table1[Tag Number],Table1[Status],"-",0)="Alive",
        _xlfn.XLOOKUP(A2812,Table2[Tag Number],Table2[Status],"-",0)="Alive",
        _xlfn.XLOOKUP(A2812,Table3[Tag Number],Table3[Status],"-",0)="Alive",
        _xlfn.XLOOKUP(A2812,Table4[Tag Number],Table4[Status],"-",0)="Alive"),"Alive",
     OR(_xlfn.XLOOKUP(A2812,Table1[Tag Number],Table1[Status],"-",0)="-",
        _xlfn.XLOOKUP(A2812,Table2[Tag Number],Table2[Status],"-",0)="-",
        _xlfn.XLOOKUP(A2812,Table3[Tag Number],Table3[Status],"-",0)="-",
        _xlfn.XLOOKUP(A2812,Table4[Tag Number],Table4[Status],"-",0)="-"),
   "-")</f>
        <v>-</v>
      </c>
      <c r="I2812" s="91"/>
      <c r="R2812" t="b">
        <f t="shared" si="87"/>
        <v>0</v>
      </c>
    </row>
    <row r="2813" spans="1:18" x14ac:dyDescent="0.3">
      <c r="A2813" t="s">
        <v>3141</v>
      </c>
      <c r="B2813" s="100"/>
      <c r="C2813" s="84">
        <f>IF(COUNTIF(Table1[Tag Number], A2813), 1, 0)</f>
        <v>0</v>
      </c>
      <c r="D2813" s="85">
        <f>IF(COUNTIF(Table2[Tag Number], A2813), 1, 0)</f>
        <v>0</v>
      </c>
      <c r="E2813" s="86">
        <f>IF(COUNTIF(Table3[Tag Number], A2813), 1, 0)</f>
        <v>0</v>
      </c>
      <c r="F2813" s="86">
        <f>IF(COUNTIF(Table4[Tag Number], A2813), 1, 0)</f>
        <v>0</v>
      </c>
      <c r="G2813" s="87">
        <f t="shared" si="88"/>
        <v>0</v>
      </c>
      <c r="H2813" s="88" t="str" cm="1">
        <f t="array" ref="H2813">_xlfn.IFS(OR(_xlfn.XLOOKUP(A2813,Table1[Tag Number],Table1[Status],"-",0)="Dead",
        _xlfn.XLOOKUP(A2813,Table2[Tag Number],Table2[Status],"-",0)="Dead",
        _xlfn.XLOOKUP(A2813,Table3[Tag Number],Table3[Status],"-",0)="Dead",
        _xlfn.XLOOKUP(A2813,Table4[Tag Number],Table4[Status],"-",0)="Dead"),"Dead",
     OR(_xlfn.XLOOKUP(A2813,Table1[Tag Number],Table1[Status],"-",0)="Alive",
        _xlfn.XLOOKUP(A2813,Table2[Tag Number],Table2[Status],"-",0)="Alive",
        _xlfn.XLOOKUP(A2813,Table3[Tag Number],Table3[Status],"-",0)="Alive",
        _xlfn.XLOOKUP(A2813,Table4[Tag Number],Table4[Status],"-",0)="Alive"),"Alive",
     OR(_xlfn.XLOOKUP(A2813,Table1[Tag Number],Table1[Status],"-",0)="-",
        _xlfn.XLOOKUP(A2813,Table2[Tag Number],Table2[Status],"-",0)="-",
        _xlfn.XLOOKUP(A2813,Table3[Tag Number],Table3[Status],"-",0)="-",
        _xlfn.XLOOKUP(A2813,Table4[Tag Number],Table4[Status],"-",0)="-"),
   "-")</f>
        <v>-</v>
      </c>
      <c r="I2813" s="91"/>
      <c r="R2813" t="b">
        <f t="shared" si="87"/>
        <v>0</v>
      </c>
    </row>
    <row r="2814" spans="1:18" x14ac:dyDescent="0.3">
      <c r="A2814" t="s">
        <v>3142</v>
      </c>
      <c r="B2814" s="99" t="s">
        <v>1145</v>
      </c>
      <c r="C2814" s="84">
        <f>IF(COUNTIF(Table1[Tag Number], A2814), 1, 0)</f>
        <v>0</v>
      </c>
      <c r="D2814" s="85">
        <f>IF(COUNTIF(Table2[Tag Number], A2814), 1, 0)</f>
        <v>0</v>
      </c>
      <c r="E2814" s="86">
        <f>IF(COUNTIF(Table3[Tag Number], A2814), 1, 0)</f>
        <v>0</v>
      </c>
      <c r="F2814" s="86">
        <f>IF(COUNTIF(Table4[Tag Number], A2814), 1, 0)</f>
        <v>0</v>
      </c>
      <c r="G2814" s="87">
        <f t="shared" si="88"/>
        <v>0</v>
      </c>
      <c r="H2814" s="88" t="str" cm="1">
        <f t="array" ref="H2814">_xlfn.IFS(OR(_xlfn.XLOOKUP(A2814,Table1[Tag Number],Table1[Status],"-",0)="Dead",
        _xlfn.XLOOKUP(A2814,Table2[Tag Number],Table2[Status],"-",0)="Dead",
        _xlfn.XLOOKUP(A2814,Table3[Tag Number],Table3[Status],"-",0)="Dead",
        _xlfn.XLOOKUP(A2814,Table4[Tag Number],Table4[Status],"-",0)="Dead"),"Dead",
     OR(_xlfn.XLOOKUP(A2814,Table1[Tag Number],Table1[Status],"-",0)="Alive",
        _xlfn.XLOOKUP(A2814,Table2[Tag Number],Table2[Status],"-",0)="Alive",
        _xlfn.XLOOKUP(A2814,Table3[Tag Number],Table3[Status],"-",0)="Alive",
        _xlfn.XLOOKUP(A2814,Table4[Tag Number],Table4[Status],"-",0)="Alive"),"Alive",
     OR(_xlfn.XLOOKUP(A2814,Table1[Tag Number],Table1[Status],"-",0)="-",
        _xlfn.XLOOKUP(A2814,Table2[Tag Number],Table2[Status],"-",0)="-",
        _xlfn.XLOOKUP(A2814,Table3[Tag Number],Table3[Status],"-",0)="-",
        _xlfn.XLOOKUP(A2814,Table4[Tag Number],Table4[Status],"-",0)="-"),
   "-")</f>
        <v>-</v>
      </c>
      <c r="I2814" s="91"/>
      <c r="R2814" t="b">
        <f t="shared" si="87"/>
        <v>0</v>
      </c>
    </row>
    <row r="2815" spans="1:18" x14ac:dyDescent="0.3">
      <c r="A2815" t="s">
        <v>3143</v>
      </c>
      <c r="B2815" s="100"/>
      <c r="C2815" s="84">
        <f>IF(COUNTIF(Table1[Tag Number], A2815), 1, 0)</f>
        <v>0</v>
      </c>
      <c r="D2815" s="85">
        <f>IF(COUNTIF(Table2[Tag Number], A2815), 1, 0)</f>
        <v>0</v>
      </c>
      <c r="E2815" s="86">
        <f>IF(COUNTIF(Table3[Tag Number], A2815), 1, 0)</f>
        <v>0</v>
      </c>
      <c r="F2815" s="86">
        <f>IF(COUNTIF(Table4[Tag Number], A2815), 1, 0)</f>
        <v>0</v>
      </c>
      <c r="G2815" s="87">
        <f t="shared" si="88"/>
        <v>0</v>
      </c>
      <c r="H2815" s="88" t="str" cm="1">
        <f t="array" ref="H2815">_xlfn.IFS(OR(_xlfn.XLOOKUP(A2815,Table1[Tag Number],Table1[Status],"-",0)="Dead",
        _xlfn.XLOOKUP(A2815,Table2[Tag Number],Table2[Status],"-",0)="Dead",
        _xlfn.XLOOKUP(A2815,Table3[Tag Number],Table3[Status],"-",0)="Dead",
        _xlfn.XLOOKUP(A2815,Table4[Tag Number],Table4[Status],"-",0)="Dead"),"Dead",
     OR(_xlfn.XLOOKUP(A2815,Table1[Tag Number],Table1[Status],"-",0)="Alive",
        _xlfn.XLOOKUP(A2815,Table2[Tag Number],Table2[Status],"-",0)="Alive",
        _xlfn.XLOOKUP(A2815,Table3[Tag Number],Table3[Status],"-",0)="Alive",
        _xlfn.XLOOKUP(A2815,Table4[Tag Number],Table4[Status],"-",0)="Alive"),"Alive",
     OR(_xlfn.XLOOKUP(A2815,Table1[Tag Number],Table1[Status],"-",0)="-",
        _xlfn.XLOOKUP(A2815,Table2[Tag Number],Table2[Status],"-",0)="-",
        _xlfn.XLOOKUP(A2815,Table3[Tag Number],Table3[Status],"-",0)="-",
        _xlfn.XLOOKUP(A2815,Table4[Tag Number],Table4[Status],"-",0)="-"),
   "-")</f>
        <v>-</v>
      </c>
      <c r="I2815" s="91"/>
      <c r="R2815" t="b">
        <f t="shared" si="87"/>
        <v>0</v>
      </c>
    </row>
    <row r="2816" spans="1:18" x14ac:dyDescent="0.3">
      <c r="A2816" t="s">
        <v>3144</v>
      </c>
      <c r="B2816" s="99" t="s">
        <v>1145</v>
      </c>
      <c r="C2816" s="84">
        <f>IF(COUNTIF(Table1[Tag Number], A2816), 1, 0)</f>
        <v>0</v>
      </c>
      <c r="D2816" s="85">
        <f>IF(COUNTIF(Table2[Tag Number], A2816), 1, 0)</f>
        <v>0</v>
      </c>
      <c r="E2816" s="86">
        <f>IF(COUNTIF(Table3[Tag Number], A2816), 1, 0)</f>
        <v>0</v>
      </c>
      <c r="F2816" s="86">
        <f>IF(COUNTIF(Table4[Tag Number], A2816), 1, 0)</f>
        <v>0</v>
      </c>
      <c r="G2816" s="87">
        <f t="shared" si="88"/>
        <v>0</v>
      </c>
      <c r="H2816" s="88" t="str" cm="1">
        <f t="array" ref="H2816">_xlfn.IFS(OR(_xlfn.XLOOKUP(A2816,Table1[Tag Number],Table1[Status],"-",0)="Dead",
        _xlfn.XLOOKUP(A2816,Table2[Tag Number],Table2[Status],"-",0)="Dead",
        _xlfn.XLOOKUP(A2816,Table3[Tag Number],Table3[Status],"-",0)="Dead",
        _xlfn.XLOOKUP(A2816,Table4[Tag Number],Table4[Status],"-",0)="Dead"),"Dead",
     OR(_xlfn.XLOOKUP(A2816,Table1[Tag Number],Table1[Status],"-",0)="Alive",
        _xlfn.XLOOKUP(A2816,Table2[Tag Number],Table2[Status],"-",0)="Alive",
        _xlfn.XLOOKUP(A2816,Table3[Tag Number],Table3[Status],"-",0)="Alive",
        _xlfn.XLOOKUP(A2816,Table4[Tag Number],Table4[Status],"-",0)="Alive"),"Alive",
     OR(_xlfn.XLOOKUP(A2816,Table1[Tag Number],Table1[Status],"-",0)="-",
        _xlfn.XLOOKUP(A2816,Table2[Tag Number],Table2[Status],"-",0)="-",
        _xlfn.XLOOKUP(A2816,Table3[Tag Number],Table3[Status],"-",0)="-",
        _xlfn.XLOOKUP(A2816,Table4[Tag Number],Table4[Status],"-",0)="-"),
   "-")</f>
        <v>-</v>
      </c>
      <c r="I2816" s="91"/>
      <c r="R2816" t="b">
        <f t="shared" si="87"/>
        <v>0</v>
      </c>
    </row>
    <row r="2817" spans="1:18" x14ac:dyDescent="0.3">
      <c r="A2817" t="s">
        <v>195</v>
      </c>
      <c r="B2817" s="100" t="s">
        <v>1145</v>
      </c>
      <c r="C2817" s="84">
        <f>IF(COUNTIF(Table1[Tag Number], A2817), 1, 0)</f>
        <v>0</v>
      </c>
      <c r="D2817" s="85">
        <f>IF(COUNTIF(Table2[Tag Number], A2817), 1, 0)</f>
        <v>0</v>
      </c>
      <c r="E2817" s="86">
        <f>IF(COUNTIF(Table3[Tag Number], A2817), 1, 0)</f>
        <v>0</v>
      </c>
      <c r="F2817" s="86">
        <f>IF(COUNTIF(Table4[Tag Number], A2817), 1, 0)</f>
        <v>0</v>
      </c>
      <c r="G2817" s="87">
        <f t="shared" si="88"/>
        <v>0</v>
      </c>
      <c r="H2817" s="88" t="str" cm="1">
        <f t="array" ref="H2817">_xlfn.IFS(OR(_xlfn.XLOOKUP(A2817,Table1[Tag Number],Table1[Status],"-",0)="Dead",
        _xlfn.XLOOKUP(A2817,Table2[Tag Number],Table2[Status],"-",0)="Dead",
        _xlfn.XLOOKUP(A2817,Table3[Tag Number],Table3[Status],"-",0)="Dead",
        _xlfn.XLOOKUP(A2817,Table4[Tag Number],Table4[Status],"-",0)="Dead"),"Dead",
     OR(_xlfn.XLOOKUP(A2817,Table1[Tag Number],Table1[Status],"-",0)="Alive",
        _xlfn.XLOOKUP(A2817,Table2[Tag Number],Table2[Status],"-",0)="Alive",
        _xlfn.XLOOKUP(A2817,Table3[Tag Number],Table3[Status],"-",0)="Alive",
        _xlfn.XLOOKUP(A2817,Table4[Tag Number],Table4[Status],"-",0)="Alive"),"Alive",
     OR(_xlfn.XLOOKUP(A2817,Table1[Tag Number],Table1[Status],"-",0)="-",
        _xlfn.XLOOKUP(A2817,Table2[Tag Number],Table2[Status],"-",0)="-",
        _xlfn.XLOOKUP(A2817,Table3[Tag Number],Table3[Status],"-",0)="-",
        _xlfn.XLOOKUP(A2817,Table4[Tag Number],Table4[Status],"-",0)="-"),
   "-")</f>
        <v>-</v>
      </c>
      <c r="I2817" s="91"/>
      <c r="R2817" t="b">
        <f t="shared" si="87"/>
        <v>0</v>
      </c>
    </row>
    <row r="2818" spans="1:18" x14ac:dyDescent="0.3">
      <c r="A2818" t="s">
        <v>3145</v>
      </c>
      <c r="B2818" s="99"/>
      <c r="C2818" s="84">
        <f>IF(COUNTIF(Table1[Tag Number], A2818), 1, 0)</f>
        <v>0</v>
      </c>
      <c r="D2818" s="85">
        <f>IF(COUNTIF(Table2[Tag Number], A2818), 1, 0)</f>
        <v>0</v>
      </c>
      <c r="E2818" s="86">
        <f>IF(COUNTIF(Table3[Tag Number], A2818), 1, 0)</f>
        <v>0</v>
      </c>
      <c r="F2818" s="86">
        <f>IF(COUNTIF(Table4[Tag Number], A2818), 1, 0)</f>
        <v>0</v>
      </c>
      <c r="G2818" s="87">
        <f t="shared" si="88"/>
        <v>0</v>
      </c>
      <c r="H2818" s="88" t="str" cm="1">
        <f t="array" ref="H2818">_xlfn.IFS(OR(_xlfn.XLOOKUP(A2818,Table1[Tag Number],Table1[Status],"-",0)="Dead",
        _xlfn.XLOOKUP(A2818,Table2[Tag Number],Table2[Status],"-",0)="Dead",
        _xlfn.XLOOKUP(A2818,Table3[Tag Number],Table3[Status],"-",0)="Dead",
        _xlfn.XLOOKUP(A2818,Table4[Tag Number],Table4[Status],"-",0)="Dead"),"Dead",
     OR(_xlfn.XLOOKUP(A2818,Table1[Tag Number],Table1[Status],"-",0)="Alive",
        _xlfn.XLOOKUP(A2818,Table2[Tag Number],Table2[Status],"-",0)="Alive",
        _xlfn.XLOOKUP(A2818,Table3[Tag Number],Table3[Status],"-",0)="Alive",
        _xlfn.XLOOKUP(A2818,Table4[Tag Number],Table4[Status],"-",0)="Alive"),"Alive",
     OR(_xlfn.XLOOKUP(A2818,Table1[Tag Number],Table1[Status],"-",0)="-",
        _xlfn.XLOOKUP(A2818,Table2[Tag Number],Table2[Status],"-",0)="-",
        _xlfn.XLOOKUP(A2818,Table3[Tag Number],Table3[Status],"-",0)="-",
        _xlfn.XLOOKUP(A2818,Table4[Tag Number],Table4[Status],"-",0)="-"),
   "-")</f>
        <v>-</v>
      </c>
      <c r="I2818" s="91"/>
      <c r="R2818" t="b">
        <f t="shared" si="87"/>
        <v>0</v>
      </c>
    </row>
    <row r="2819" spans="1:18" x14ac:dyDescent="0.3">
      <c r="A2819" t="s">
        <v>3146</v>
      </c>
      <c r="B2819" s="100" t="s">
        <v>1145</v>
      </c>
      <c r="C2819" s="84">
        <f>IF(COUNTIF(Table1[Tag Number], A2819), 1, 0)</f>
        <v>0</v>
      </c>
      <c r="D2819" s="85">
        <f>IF(COUNTIF(Table2[Tag Number], A2819), 1, 0)</f>
        <v>0</v>
      </c>
      <c r="E2819" s="86">
        <f>IF(COUNTIF(Table3[Tag Number], A2819), 1, 0)</f>
        <v>0</v>
      </c>
      <c r="F2819" s="86">
        <f>IF(COUNTIF(Table4[Tag Number], A2819), 1, 0)</f>
        <v>0</v>
      </c>
      <c r="G2819" s="87">
        <f t="shared" si="88"/>
        <v>0</v>
      </c>
      <c r="H2819" s="88" t="str" cm="1">
        <f t="array" ref="H2819">_xlfn.IFS(OR(_xlfn.XLOOKUP(A2819,Table1[Tag Number],Table1[Status],"-",0)="Dead",
        _xlfn.XLOOKUP(A2819,Table2[Tag Number],Table2[Status],"-",0)="Dead",
        _xlfn.XLOOKUP(A2819,Table3[Tag Number],Table3[Status],"-",0)="Dead",
        _xlfn.XLOOKUP(A2819,Table4[Tag Number],Table4[Status],"-",0)="Dead"),"Dead",
     OR(_xlfn.XLOOKUP(A2819,Table1[Tag Number],Table1[Status],"-",0)="Alive",
        _xlfn.XLOOKUP(A2819,Table2[Tag Number],Table2[Status],"-",0)="Alive",
        _xlfn.XLOOKUP(A2819,Table3[Tag Number],Table3[Status],"-",0)="Alive",
        _xlfn.XLOOKUP(A2819,Table4[Tag Number],Table4[Status],"-",0)="Alive"),"Alive",
     OR(_xlfn.XLOOKUP(A2819,Table1[Tag Number],Table1[Status],"-",0)="-",
        _xlfn.XLOOKUP(A2819,Table2[Tag Number],Table2[Status],"-",0)="-",
        _xlfn.XLOOKUP(A2819,Table3[Tag Number],Table3[Status],"-",0)="-",
        _xlfn.XLOOKUP(A2819,Table4[Tag Number],Table4[Status],"-",0)="-"),
   "-")</f>
        <v>-</v>
      </c>
      <c r="I2819" s="91"/>
      <c r="R2819" t="b">
        <f t="shared" si="87"/>
        <v>0</v>
      </c>
    </row>
    <row r="2820" spans="1:18" x14ac:dyDescent="0.3">
      <c r="A2820" t="s">
        <v>3147</v>
      </c>
      <c r="B2820" s="99" t="s">
        <v>1145</v>
      </c>
      <c r="C2820" s="84">
        <f>IF(COUNTIF(Table1[Tag Number], A2820), 1, 0)</f>
        <v>0</v>
      </c>
      <c r="D2820" s="85">
        <f>IF(COUNTIF(Table2[Tag Number], A2820), 1, 0)</f>
        <v>0</v>
      </c>
      <c r="E2820" s="86">
        <f>IF(COUNTIF(Table3[Tag Number], A2820), 1, 0)</f>
        <v>0</v>
      </c>
      <c r="F2820" s="86">
        <f>IF(COUNTIF(Table4[Tag Number], A2820), 1, 0)</f>
        <v>0</v>
      </c>
      <c r="G2820" s="87">
        <f t="shared" si="88"/>
        <v>0</v>
      </c>
      <c r="H2820" s="88" t="str" cm="1">
        <f t="array" ref="H2820">_xlfn.IFS(OR(_xlfn.XLOOKUP(A2820,Table1[Tag Number],Table1[Status],"-",0)="Dead",
        _xlfn.XLOOKUP(A2820,Table2[Tag Number],Table2[Status],"-",0)="Dead",
        _xlfn.XLOOKUP(A2820,Table3[Tag Number],Table3[Status],"-",0)="Dead",
        _xlfn.XLOOKUP(A2820,Table4[Tag Number],Table4[Status],"-",0)="Dead"),"Dead",
     OR(_xlfn.XLOOKUP(A2820,Table1[Tag Number],Table1[Status],"-",0)="Alive",
        _xlfn.XLOOKUP(A2820,Table2[Tag Number],Table2[Status],"-",0)="Alive",
        _xlfn.XLOOKUP(A2820,Table3[Tag Number],Table3[Status],"-",0)="Alive",
        _xlfn.XLOOKUP(A2820,Table4[Tag Number],Table4[Status],"-",0)="Alive"),"Alive",
     OR(_xlfn.XLOOKUP(A2820,Table1[Tag Number],Table1[Status],"-",0)="-",
        _xlfn.XLOOKUP(A2820,Table2[Tag Number],Table2[Status],"-",0)="-",
        _xlfn.XLOOKUP(A2820,Table3[Tag Number],Table3[Status],"-",0)="-",
        _xlfn.XLOOKUP(A2820,Table4[Tag Number],Table4[Status],"-",0)="-"),
   "-")</f>
        <v>-</v>
      </c>
      <c r="I2820" s="91"/>
      <c r="R2820" t="b">
        <f t="shared" ref="R2820:R2883" si="89">IF(G2820&gt;1,A2820)</f>
        <v>0</v>
      </c>
    </row>
    <row r="2821" spans="1:18" x14ac:dyDescent="0.3">
      <c r="A2821" t="s">
        <v>3148</v>
      </c>
      <c r="B2821" s="100" t="s">
        <v>1145</v>
      </c>
      <c r="C2821" s="84">
        <f>IF(COUNTIF(Table1[Tag Number], A2821), 1, 0)</f>
        <v>0</v>
      </c>
      <c r="D2821" s="85">
        <f>IF(COUNTIF(Table2[Tag Number], A2821), 1, 0)</f>
        <v>0</v>
      </c>
      <c r="E2821" s="86">
        <f>IF(COUNTIF(Table3[Tag Number], A2821), 1, 0)</f>
        <v>0</v>
      </c>
      <c r="F2821" s="86">
        <f>IF(COUNTIF(Table4[Tag Number], A2821), 1, 0)</f>
        <v>0</v>
      </c>
      <c r="G2821" s="87">
        <f t="shared" ref="G2821:G2884" si="90">SUM(C2821:F2821)</f>
        <v>0</v>
      </c>
      <c r="H2821" s="88" t="str" cm="1">
        <f t="array" ref="H2821">_xlfn.IFS(OR(_xlfn.XLOOKUP(A2821,Table1[Tag Number],Table1[Status],"-",0)="Dead",
        _xlfn.XLOOKUP(A2821,Table2[Tag Number],Table2[Status],"-",0)="Dead",
        _xlfn.XLOOKUP(A2821,Table3[Tag Number],Table3[Status],"-",0)="Dead",
        _xlfn.XLOOKUP(A2821,Table4[Tag Number],Table4[Status],"-",0)="Dead"),"Dead",
     OR(_xlfn.XLOOKUP(A2821,Table1[Tag Number],Table1[Status],"-",0)="Alive",
        _xlfn.XLOOKUP(A2821,Table2[Tag Number],Table2[Status],"-",0)="Alive",
        _xlfn.XLOOKUP(A2821,Table3[Tag Number],Table3[Status],"-",0)="Alive",
        _xlfn.XLOOKUP(A2821,Table4[Tag Number],Table4[Status],"-",0)="Alive"),"Alive",
     OR(_xlfn.XLOOKUP(A2821,Table1[Tag Number],Table1[Status],"-",0)="-",
        _xlfn.XLOOKUP(A2821,Table2[Tag Number],Table2[Status],"-",0)="-",
        _xlfn.XLOOKUP(A2821,Table3[Tag Number],Table3[Status],"-",0)="-",
        _xlfn.XLOOKUP(A2821,Table4[Tag Number],Table4[Status],"-",0)="-"),
   "-")</f>
        <v>-</v>
      </c>
      <c r="I2821" s="91"/>
      <c r="R2821" t="b">
        <f t="shared" si="89"/>
        <v>0</v>
      </c>
    </row>
    <row r="2822" spans="1:18" x14ac:dyDescent="0.3">
      <c r="A2822" t="s">
        <v>3149</v>
      </c>
      <c r="B2822" s="99" t="s">
        <v>1145</v>
      </c>
      <c r="C2822" s="84">
        <f>IF(COUNTIF(Table1[Tag Number], A2822), 1, 0)</f>
        <v>0</v>
      </c>
      <c r="D2822" s="85">
        <f>IF(COUNTIF(Table2[Tag Number], A2822), 1, 0)</f>
        <v>0</v>
      </c>
      <c r="E2822" s="86">
        <f>IF(COUNTIF(Table3[Tag Number], A2822), 1, 0)</f>
        <v>0</v>
      </c>
      <c r="F2822" s="86">
        <f>IF(COUNTIF(Table4[Tag Number], A2822), 1, 0)</f>
        <v>0</v>
      </c>
      <c r="G2822" s="87">
        <f t="shared" si="90"/>
        <v>0</v>
      </c>
      <c r="H2822" s="88" t="str" cm="1">
        <f t="array" ref="H2822">_xlfn.IFS(OR(_xlfn.XLOOKUP(A2822,Table1[Tag Number],Table1[Status],"-",0)="Dead",
        _xlfn.XLOOKUP(A2822,Table2[Tag Number],Table2[Status],"-",0)="Dead",
        _xlfn.XLOOKUP(A2822,Table3[Tag Number],Table3[Status],"-",0)="Dead",
        _xlfn.XLOOKUP(A2822,Table4[Tag Number],Table4[Status],"-",0)="Dead"),"Dead",
     OR(_xlfn.XLOOKUP(A2822,Table1[Tag Number],Table1[Status],"-",0)="Alive",
        _xlfn.XLOOKUP(A2822,Table2[Tag Number],Table2[Status],"-",0)="Alive",
        _xlfn.XLOOKUP(A2822,Table3[Tag Number],Table3[Status],"-",0)="Alive",
        _xlfn.XLOOKUP(A2822,Table4[Tag Number],Table4[Status],"-",0)="Alive"),"Alive",
     OR(_xlfn.XLOOKUP(A2822,Table1[Tag Number],Table1[Status],"-",0)="-",
        _xlfn.XLOOKUP(A2822,Table2[Tag Number],Table2[Status],"-",0)="-",
        _xlfn.XLOOKUP(A2822,Table3[Tag Number],Table3[Status],"-",0)="-",
        _xlfn.XLOOKUP(A2822,Table4[Tag Number],Table4[Status],"-",0)="-"),
   "-")</f>
        <v>-</v>
      </c>
      <c r="I2822" s="91"/>
      <c r="R2822" t="b">
        <f t="shared" si="89"/>
        <v>0</v>
      </c>
    </row>
    <row r="2823" spans="1:18" x14ac:dyDescent="0.3">
      <c r="A2823" t="s">
        <v>3150</v>
      </c>
      <c r="B2823" s="100" t="s">
        <v>1145</v>
      </c>
      <c r="C2823" s="84">
        <f>IF(COUNTIF(Table1[Tag Number], A2823), 1, 0)</f>
        <v>0</v>
      </c>
      <c r="D2823" s="85">
        <f>IF(COUNTIF(Table2[Tag Number], A2823), 1, 0)</f>
        <v>0</v>
      </c>
      <c r="E2823" s="86">
        <f>IF(COUNTIF(Table3[Tag Number], A2823), 1, 0)</f>
        <v>0</v>
      </c>
      <c r="F2823" s="86">
        <f>IF(COUNTIF(Table4[Tag Number], A2823), 1, 0)</f>
        <v>0</v>
      </c>
      <c r="G2823" s="87">
        <f t="shared" si="90"/>
        <v>0</v>
      </c>
      <c r="H2823" s="88" t="str" cm="1">
        <f t="array" ref="H2823">_xlfn.IFS(OR(_xlfn.XLOOKUP(A2823,Table1[Tag Number],Table1[Status],"-",0)="Dead",
        _xlfn.XLOOKUP(A2823,Table2[Tag Number],Table2[Status],"-",0)="Dead",
        _xlfn.XLOOKUP(A2823,Table3[Tag Number],Table3[Status],"-",0)="Dead",
        _xlfn.XLOOKUP(A2823,Table4[Tag Number],Table4[Status],"-",0)="Dead"),"Dead",
     OR(_xlfn.XLOOKUP(A2823,Table1[Tag Number],Table1[Status],"-",0)="Alive",
        _xlfn.XLOOKUP(A2823,Table2[Tag Number],Table2[Status],"-",0)="Alive",
        _xlfn.XLOOKUP(A2823,Table3[Tag Number],Table3[Status],"-",0)="Alive",
        _xlfn.XLOOKUP(A2823,Table4[Tag Number],Table4[Status],"-",0)="Alive"),"Alive",
     OR(_xlfn.XLOOKUP(A2823,Table1[Tag Number],Table1[Status],"-",0)="-",
        _xlfn.XLOOKUP(A2823,Table2[Tag Number],Table2[Status],"-",0)="-",
        _xlfn.XLOOKUP(A2823,Table3[Tag Number],Table3[Status],"-",0)="-",
        _xlfn.XLOOKUP(A2823,Table4[Tag Number],Table4[Status],"-",0)="-"),
   "-")</f>
        <v>-</v>
      </c>
      <c r="I2823" s="91"/>
      <c r="R2823" t="b">
        <f t="shared" si="89"/>
        <v>0</v>
      </c>
    </row>
    <row r="2824" spans="1:18" x14ac:dyDescent="0.3">
      <c r="A2824" t="s">
        <v>3151</v>
      </c>
      <c r="B2824" s="99" t="s">
        <v>1145</v>
      </c>
      <c r="C2824" s="84">
        <f>IF(COUNTIF(Table1[Tag Number], A2824), 1, 0)</f>
        <v>0</v>
      </c>
      <c r="D2824" s="85">
        <f>IF(COUNTIF(Table2[Tag Number], A2824), 1, 0)</f>
        <v>0</v>
      </c>
      <c r="E2824" s="86">
        <f>IF(COUNTIF(Table3[Tag Number], A2824), 1, 0)</f>
        <v>0</v>
      </c>
      <c r="F2824" s="86">
        <f>IF(COUNTIF(Table4[Tag Number], A2824), 1, 0)</f>
        <v>0</v>
      </c>
      <c r="G2824" s="87">
        <f t="shared" si="90"/>
        <v>0</v>
      </c>
      <c r="H2824" s="88" t="str" cm="1">
        <f t="array" ref="H2824">_xlfn.IFS(OR(_xlfn.XLOOKUP(A2824,Table1[Tag Number],Table1[Status],"-",0)="Dead",
        _xlfn.XLOOKUP(A2824,Table2[Tag Number],Table2[Status],"-",0)="Dead",
        _xlfn.XLOOKUP(A2824,Table3[Tag Number],Table3[Status],"-",0)="Dead",
        _xlfn.XLOOKUP(A2824,Table4[Tag Number],Table4[Status],"-",0)="Dead"),"Dead",
     OR(_xlfn.XLOOKUP(A2824,Table1[Tag Number],Table1[Status],"-",0)="Alive",
        _xlfn.XLOOKUP(A2824,Table2[Tag Number],Table2[Status],"-",0)="Alive",
        _xlfn.XLOOKUP(A2824,Table3[Tag Number],Table3[Status],"-",0)="Alive",
        _xlfn.XLOOKUP(A2824,Table4[Tag Number],Table4[Status],"-",0)="Alive"),"Alive",
     OR(_xlfn.XLOOKUP(A2824,Table1[Tag Number],Table1[Status],"-",0)="-",
        _xlfn.XLOOKUP(A2824,Table2[Tag Number],Table2[Status],"-",0)="-",
        _xlfn.XLOOKUP(A2824,Table3[Tag Number],Table3[Status],"-",0)="-",
        _xlfn.XLOOKUP(A2824,Table4[Tag Number],Table4[Status],"-",0)="-"),
   "-")</f>
        <v>-</v>
      </c>
      <c r="I2824" s="91"/>
      <c r="R2824" t="b">
        <f t="shared" si="89"/>
        <v>0</v>
      </c>
    </row>
    <row r="2825" spans="1:18" x14ac:dyDescent="0.3">
      <c r="A2825" t="s">
        <v>3152</v>
      </c>
      <c r="B2825" s="100" t="s">
        <v>1145</v>
      </c>
      <c r="C2825" s="84">
        <f>IF(COUNTIF(Table1[Tag Number], A2825), 1, 0)</f>
        <v>0</v>
      </c>
      <c r="D2825" s="85">
        <f>IF(COUNTIF(Table2[Tag Number], A2825), 1, 0)</f>
        <v>0</v>
      </c>
      <c r="E2825" s="86">
        <f>IF(COUNTIF(Table3[Tag Number], A2825), 1, 0)</f>
        <v>0</v>
      </c>
      <c r="F2825" s="86">
        <f>IF(COUNTIF(Table4[Tag Number], A2825), 1, 0)</f>
        <v>0</v>
      </c>
      <c r="G2825" s="87">
        <f t="shared" si="90"/>
        <v>0</v>
      </c>
      <c r="H2825" s="88" t="str" cm="1">
        <f t="array" ref="H2825">_xlfn.IFS(OR(_xlfn.XLOOKUP(A2825,Table1[Tag Number],Table1[Status],"-",0)="Dead",
        _xlfn.XLOOKUP(A2825,Table2[Tag Number],Table2[Status],"-",0)="Dead",
        _xlfn.XLOOKUP(A2825,Table3[Tag Number],Table3[Status],"-",0)="Dead",
        _xlfn.XLOOKUP(A2825,Table4[Tag Number],Table4[Status],"-",0)="Dead"),"Dead",
     OR(_xlfn.XLOOKUP(A2825,Table1[Tag Number],Table1[Status],"-",0)="Alive",
        _xlfn.XLOOKUP(A2825,Table2[Tag Number],Table2[Status],"-",0)="Alive",
        _xlfn.XLOOKUP(A2825,Table3[Tag Number],Table3[Status],"-",0)="Alive",
        _xlfn.XLOOKUP(A2825,Table4[Tag Number],Table4[Status],"-",0)="Alive"),"Alive",
     OR(_xlfn.XLOOKUP(A2825,Table1[Tag Number],Table1[Status],"-",0)="-",
        _xlfn.XLOOKUP(A2825,Table2[Tag Number],Table2[Status],"-",0)="-",
        _xlfn.XLOOKUP(A2825,Table3[Tag Number],Table3[Status],"-",0)="-",
        _xlfn.XLOOKUP(A2825,Table4[Tag Number],Table4[Status],"-",0)="-"),
   "-")</f>
        <v>-</v>
      </c>
      <c r="I2825" s="91"/>
      <c r="R2825" t="b">
        <f t="shared" si="89"/>
        <v>0</v>
      </c>
    </row>
    <row r="2826" spans="1:18" x14ac:dyDescent="0.3">
      <c r="A2826" t="s">
        <v>3153</v>
      </c>
      <c r="B2826" s="99" t="s">
        <v>1145</v>
      </c>
      <c r="C2826" s="84">
        <f>IF(COUNTIF(Table1[Tag Number], A2826), 1, 0)</f>
        <v>0</v>
      </c>
      <c r="D2826" s="85">
        <f>IF(COUNTIF(Table2[Tag Number], A2826), 1, 0)</f>
        <v>0</v>
      </c>
      <c r="E2826" s="86">
        <f>IF(COUNTIF(Table3[Tag Number], A2826), 1, 0)</f>
        <v>0</v>
      </c>
      <c r="F2826" s="86">
        <f>IF(COUNTIF(Table4[Tag Number], A2826), 1, 0)</f>
        <v>0</v>
      </c>
      <c r="G2826" s="87">
        <f t="shared" si="90"/>
        <v>0</v>
      </c>
      <c r="H2826" s="88" t="str" cm="1">
        <f t="array" ref="H2826">_xlfn.IFS(OR(_xlfn.XLOOKUP(A2826,Table1[Tag Number],Table1[Status],"-",0)="Dead",
        _xlfn.XLOOKUP(A2826,Table2[Tag Number],Table2[Status],"-",0)="Dead",
        _xlfn.XLOOKUP(A2826,Table3[Tag Number],Table3[Status],"-",0)="Dead",
        _xlfn.XLOOKUP(A2826,Table4[Tag Number],Table4[Status],"-",0)="Dead"),"Dead",
     OR(_xlfn.XLOOKUP(A2826,Table1[Tag Number],Table1[Status],"-",0)="Alive",
        _xlfn.XLOOKUP(A2826,Table2[Tag Number],Table2[Status],"-",0)="Alive",
        _xlfn.XLOOKUP(A2826,Table3[Tag Number],Table3[Status],"-",0)="Alive",
        _xlfn.XLOOKUP(A2826,Table4[Tag Number],Table4[Status],"-",0)="Alive"),"Alive",
     OR(_xlfn.XLOOKUP(A2826,Table1[Tag Number],Table1[Status],"-",0)="-",
        _xlfn.XLOOKUP(A2826,Table2[Tag Number],Table2[Status],"-",0)="-",
        _xlfn.XLOOKUP(A2826,Table3[Tag Number],Table3[Status],"-",0)="-",
        _xlfn.XLOOKUP(A2826,Table4[Tag Number],Table4[Status],"-",0)="-"),
   "-")</f>
        <v>-</v>
      </c>
      <c r="I2826" s="91"/>
      <c r="R2826" t="b">
        <f t="shared" si="89"/>
        <v>0</v>
      </c>
    </row>
    <row r="2827" spans="1:18" x14ac:dyDescent="0.3">
      <c r="A2827" t="s">
        <v>3154</v>
      </c>
      <c r="B2827" s="100" t="s">
        <v>1145</v>
      </c>
      <c r="C2827" s="84">
        <f>IF(COUNTIF(Table1[Tag Number], A2827), 1, 0)</f>
        <v>0</v>
      </c>
      <c r="D2827" s="85">
        <f>IF(COUNTIF(Table2[Tag Number], A2827), 1, 0)</f>
        <v>0</v>
      </c>
      <c r="E2827" s="86">
        <f>IF(COUNTIF(Table3[Tag Number], A2827), 1, 0)</f>
        <v>0</v>
      </c>
      <c r="F2827" s="86">
        <f>IF(COUNTIF(Table4[Tag Number], A2827), 1, 0)</f>
        <v>0</v>
      </c>
      <c r="G2827" s="87">
        <f t="shared" si="90"/>
        <v>0</v>
      </c>
      <c r="H2827" s="88" t="str" cm="1">
        <f t="array" ref="H2827">_xlfn.IFS(OR(_xlfn.XLOOKUP(A2827,Table1[Tag Number],Table1[Status],"-",0)="Dead",
        _xlfn.XLOOKUP(A2827,Table2[Tag Number],Table2[Status],"-",0)="Dead",
        _xlfn.XLOOKUP(A2827,Table3[Tag Number],Table3[Status],"-",0)="Dead",
        _xlfn.XLOOKUP(A2827,Table4[Tag Number],Table4[Status],"-",0)="Dead"),"Dead",
     OR(_xlfn.XLOOKUP(A2827,Table1[Tag Number],Table1[Status],"-",0)="Alive",
        _xlfn.XLOOKUP(A2827,Table2[Tag Number],Table2[Status],"-",0)="Alive",
        _xlfn.XLOOKUP(A2827,Table3[Tag Number],Table3[Status],"-",0)="Alive",
        _xlfn.XLOOKUP(A2827,Table4[Tag Number],Table4[Status],"-",0)="Alive"),"Alive",
     OR(_xlfn.XLOOKUP(A2827,Table1[Tag Number],Table1[Status],"-",0)="-",
        _xlfn.XLOOKUP(A2827,Table2[Tag Number],Table2[Status],"-",0)="-",
        _xlfn.XLOOKUP(A2827,Table3[Tag Number],Table3[Status],"-",0)="-",
        _xlfn.XLOOKUP(A2827,Table4[Tag Number],Table4[Status],"-",0)="-"),
   "-")</f>
        <v>-</v>
      </c>
      <c r="I2827" s="91"/>
      <c r="R2827" t="b">
        <f t="shared" si="89"/>
        <v>0</v>
      </c>
    </row>
    <row r="2828" spans="1:18" x14ac:dyDescent="0.3">
      <c r="A2828" t="s">
        <v>3155</v>
      </c>
      <c r="B2828" s="99" t="s">
        <v>1145</v>
      </c>
      <c r="C2828" s="84">
        <f>IF(COUNTIF(Table1[Tag Number], A2828), 1, 0)</f>
        <v>0</v>
      </c>
      <c r="D2828" s="85">
        <f>IF(COUNTIF(Table2[Tag Number], A2828), 1, 0)</f>
        <v>0</v>
      </c>
      <c r="E2828" s="86">
        <f>IF(COUNTIF(Table3[Tag Number], A2828), 1, 0)</f>
        <v>0</v>
      </c>
      <c r="F2828" s="86">
        <f>IF(COUNTIF(Table4[Tag Number], A2828), 1, 0)</f>
        <v>0</v>
      </c>
      <c r="G2828" s="87">
        <f t="shared" si="90"/>
        <v>0</v>
      </c>
      <c r="H2828" s="88" t="str" cm="1">
        <f t="array" ref="H2828">_xlfn.IFS(OR(_xlfn.XLOOKUP(A2828,Table1[Tag Number],Table1[Status],"-",0)="Dead",
        _xlfn.XLOOKUP(A2828,Table2[Tag Number],Table2[Status],"-",0)="Dead",
        _xlfn.XLOOKUP(A2828,Table3[Tag Number],Table3[Status],"-",0)="Dead",
        _xlfn.XLOOKUP(A2828,Table4[Tag Number],Table4[Status],"-",0)="Dead"),"Dead",
     OR(_xlfn.XLOOKUP(A2828,Table1[Tag Number],Table1[Status],"-",0)="Alive",
        _xlfn.XLOOKUP(A2828,Table2[Tag Number],Table2[Status],"-",0)="Alive",
        _xlfn.XLOOKUP(A2828,Table3[Tag Number],Table3[Status],"-",0)="Alive",
        _xlfn.XLOOKUP(A2828,Table4[Tag Number],Table4[Status],"-",0)="Alive"),"Alive",
     OR(_xlfn.XLOOKUP(A2828,Table1[Tag Number],Table1[Status],"-",0)="-",
        _xlfn.XLOOKUP(A2828,Table2[Tag Number],Table2[Status],"-",0)="-",
        _xlfn.XLOOKUP(A2828,Table3[Tag Number],Table3[Status],"-",0)="-",
        _xlfn.XLOOKUP(A2828,Table4[Tag Number],Table4[Status],"-",0)="-"),
   "-")</f>
        <v>-</v>
      </c>
      <c r="I2828" s="91"/>
      <c r="R2828" t="b">
        <f t="shared" si="89"/>
        <v>0</v>
      </c>
    </row>
    <row r="2829" spans="1:18" x14ac:dyDescent="0.3">
      <c r="A2829" t="s">
        <v>3156</v>
      </c>
      <c r="B2829" s="100" t="s">
        <v>1145</v>
      </c>
      <c r="C2829" s="84">
        <f>IF(COUNTIF(Table1[Tag Number], A2829), 1, 0)</f>
        <v>0</v>
      </c>
      <c r="D2829" s="85">
        <f>IF(COUNTIF(Table2[Tag Number], A2829), 1, 0)</f>
        <v>0</v>
      </c>
      <c r="E2829" s="86">
        <f>IF(COUNTIF(Table3[Tag Number], A2829), 1, 0)</f>
        <v>0</v>
      </c>
      <c r="F2829" s="86">
        <f>IF(COUNTIF(Table4[Tag Number], A2829), 1, 0)</f>
        <v>0</v>
      </c>
      <c r="G2829" s="87">
        <f t="shared" si="90"/>
        <v>0</v>
      </c>
      <c r="H2829" s="88" t="str" cm="1">
        <f t="array" ref="H2829">_xlfn.IFS(OR(_xlfn.XLOOKUP(A2829,Table1[Tag Number],Table1[Status],"-",0)="Dead",
        _xlfn.XLOOKUP(A2829,Table2[Tag Number],Table2[Status],"-",0)="Dead",
        _xlfn.XLOOKUP(A2829,Table3[Tag Number],Table3[Status],"-",0)="Dead",
        _xlfn.XLOOKUP(A2829,Table4[Tag Number],Table4[Status],"-",0)="Dead"),"Dead",
     OR(_xlfn.XLOOKUP(A2829,Table1[Tag Number],Table1[Status],"-",0)="Alive",
        _xlfn.XLOOKUP(A2829,Table2[Tag Number],Table2[Status],"-",0)="Alive",
        _xlfn.XLOOKUP(A2829,Table3[Tag Number],Table3[Status],"-",0)="Alive",
        _xlfn.XLOOKUP(A2829,Table4[Tag Number],Table4[Status],"-",0)="Alive"),"Alive",
     OR(_xlfn.XLOOKUP(A2829,Table1[Tag Number],Table1[Status],"-",0)="-",
        _xlfn.XLOOKUP(A2829,Table2[Tag Number],Table2[Status],"-",0)="-",
        _xlfn.XLOOKUP(A2829,Table3[Tag Number],Table3[Status],"-",0)="-",
        _xlfn.XLOOKUP(A2829,Table4[Tag Number],Table4[Status],"-",0)="-"),
   "-")</f>
        <v>-</v>
      </c>
      <c r="I2829" s="91"/>
      <c r="R2829" t="b">
        <f t="shared" si="89"/>
        <v>0</v>
      </c>
    </row>
    <row r="2830" spans="1:18" x14ac:dyDescent="0.3">
      <c r="A2830" t="s">
        <v>3157</v>
      </c>
      <c r="B2830" s="99" t="s">
        <v>1145</v>
      </c>
      <c r="C2830" s="84">
        <f>IF(COUNTIF(Table1[Tag Number], A2830), 1, 0)</f>
        <v>0</v>
      </c>
      <c r="D2830" s="85">
        <f>IF(COUNTIF(Table2[Tag Number], A2830), 1, 0)</f>
        <v>0</v>
      </c>
      <c r="E2830" s="86">
        <f>IF(COUNTIF(Table3[Tag Number], A2830), 1, 0)</f>
        <v>0</v>
      </c>
      <c r="F2830" s="86">
        <f>IF(COUNTIF(Table4[Tag Number], A2830), 1, 0)</f>
        <v>0</v>
      </c>
      <c r="G2830" s="87">
        <f t="shared" si="90"/>
        <v>0</v>
      </c>
      <c r="H2830" s="88" t="str" cm="1">
        <f t="array" ref="H2830">_xlfn.IFS(OR(_xlfn.XLOOKUP(A2830,Table1[Tag Number],Table1[Status],"-",0)="Dead",
        _xlfn.XLOOKUP(A2830,Table2[Tag Number],Table2[Status],"-",0)="Dead",
        _xlfn.XLOOKUP(A2830,Table3[Tag Number],Table3[Status],"-",0)="Dead",
        _xlfn.XLOOKUP(A2830,Table4[Tag Number],Table4[Status],"-",0)="Dead"),"Dead",
     OR(_xlfn.XLOOKUP(A2830,Table1[Tag Number],Table1[Status],"-",0)="Alive",
        _xlfn.XLOOKUP(A2830,Table2[Tag Number],Table2[Status],"-",0)="Alive",
        _xlfn.XLOOKUP(A2830,Table3[Tag Number],Table3[Status],"-",0)="Alive",
        _xlfn.XLOOKUP(A2830,Table4[Tag Number],Table4[Status],"-",0)="Alive"),"Alive",
     OR(_xlfn.XLOOKUP(A2830,Table1[Tag Number],Table1[Status],"-",0)="-",
        _xlfn.XLOOKUP(A2830,Table2[Tag Number],Table2[Status],"-",0)="-",
        _xlfn.XLOOKUP(A2830,Table3[Tag Number],Table3[Status],"-",0)="-",
        _xlfn.XLOOKUP(A2830,Table4[Tag Number],Table4[Status],"-",0)="-"),
   "-")</f>
        <v>-</v>
      </c>
      <c r="I2830" s="91"/>
      <c r="R2830" t="b">
        <f t="shared" si="89"/>
        <v>0</v>
      </c>
    </row>
    <row r="2831" spans="1:18" x14ac:dyDescent="0.3">
      <c r="A2831" t="s">
        <v>501</v>
      </c>
      <c r="B2831" s="100" t="s">
        <v>1137</v>
      </c>
      <c r="C2831" s="84">
        <f>IF(COUNTIF(Table1[Tag Number], A2831), 1, 0)</f>
        <v>0</v>
      </c>
      <c r="D2831" s="85">
        <f>IF(COUNTIF(Table2[Tag Number], A2831), 1, 0)</f>
        <v>0</v>
      </c>
      <c r="E2831" s="86">
        <f>IF(COUNTIF(Table3[Tag Number], A2831), 1, 0)</f>
        <v>0</v>
      </c>
      <c r="F2831" s="86">
        <f>IF(COUNTIF(Table4[Tag Number], A2831), 1, 0)</f>
        <v>0</v>
      </c>
      <c r="G2831" s="87">
        <f t="shared" si="90"/>
        <v>0</v>
      </c>
      <c r="H2831" s="88" t="str" cm="1">
        <f t="array" ref="H2831">_xlfn.IFS(OR(_xlfn.XLOOKUP(A2831,Table1[Tag Number],Table1[Status],"-",0)="Dead",
        _xlfn.XLOOKUP(A2831,Table2[Tag Number],Table2[Status],"-",0)="Dead",
        _xlfn.XLOOKUP(A2831,Table3[Tag Number],Table3[Status],"-",0)="Dead",
        _xlfn.XLOOKUP(A2831,Table4[Tag Number],Table4[Status],"-",0)="Dead"),"Dead",
     OR(_xlfn.XLOOKUP(A2831,Table1[Tag Number],Table1[Status],"-",0)="Alive",
        _xlfn.XLOOKUP(A2831,Table2[Tag Number],Table2[Status],"-",0)="Alive",
        _xlfn.XLOOKUP(A2831,Table3[Tag Number],Table3[Status],"-",0)="Alive",
        _xlfn.XLOOKUP(A2831,Table4[Tag Number],Table4[Status],"-",0)="Alive"),"Alive",
     OR(_xlfn.XLOOKUP(A2831,Table1[Tag Number],Table1[Status],"-",0)="-",
        _xlfn.XLOOKUP(A2831,Table2[Tag Number],Table2[Status],"-",0)="-",
        _xlfn.XLOOKUP(A2831,Table3[Tag Number],Table3[Status],"-",0)="-",
        _xlfn.XLOOKUP(A2831,Table4[Tag Number],Table4[Status],"-",0)="-"),
   "-")</f>
        <v>-</v>
      </c>
      <c r="I2831" s="91"/>
      <c r="R2831" t="b">
        <f t="shared" si="89"/>
        <v>0</v>
      </c>
    </row>
    <row r="2832" spans="1:18" x14ac:dyDescent="0.3">
      <c r="A2832" t="s">
        <v>3158</v>
      </c>
      <c r="B2832" s="99" t="s">
        <v>1137</v>
      </c>
      <c r="C2832" s="84">
        <f>IF(COUNTIF(Table1[Tag Number], A2832), 1, 0)</f>
        <v>0</v>
      </c>
      <c r="D2832" s="85">
        <f>IF(COUNTIF(Table2[Tag Number], A2832), 1, 0)</f>
        <v>0</v>
      </c>
      <c r="E2832" s="86">
        <f>IF(COUNTIF(Table3[Tag Number], A2832), 1, 0)</f>
        <v>0</v>
      </c>
      <c r="F2832" s="86">
        <f>IF(COUNTIF(Table4[Tag Number], A2832), 1, 0)</f>
        <v>0</v>
      </c>
      <c r="G2832" s="87">
        <f t="shared" si="90"/>
        <v>0</v>
      </c>
      <c r="H2832" s="88" t="str" cm="1">
        <f t="array" ref="H2832">_xlfn.IFS(OR(_xlfn.XLOOKUP(A2832,Table1[Tag Number],Table1[Status],"-",0)="Dead",
        _xlfn.XLOOKUP(A2832,Table2[Tag Number],Table2[Status],"-",0)="Dead",
        _xlfn.XLOOKUP(A2832,Table3[Tag Number],Table3[Status],"-",0)="Dead",
        _xlfn.XLOOKUP(A2832,Table4[Tag Number],Table4[Status],"-",0)="Dead"),"Dead",
     OR(_xlfn.XLOOKUP(A2832,Table1[Tag Number],Table1[Status],"-",0)="Alive",
        _xlfn.XLOOKUP(A2832,Table2[Tag Number],Table2[Status],"-",0)="Alive",
        _xlfn.XLOOKUP(A2832,Table3[Tag Number],Table3[Status],"-",0)="Alive",
        _xlfn.XLOOKUP(A2832,Table4[Tag Number],Table4[Status],"-",0)="Alive"),"Alive",
     OR(_xlfn.XLOOKUP(A2832,Table1[Tag Number],Table1[Status],"-",0)="-",
        _xlfn.XLOOKUP(A2832,Table2[Tag Number],Table2[Status],"-",0)="-",
        _xlfn.XLOOKUP(A2832,Table3[Tag Number],Table3[Status],"-",0)="-",
        _xlfn.XLOOKUP(A2832,Table4[Tag Number],Table4[Status],"-",0)="-"),
   "-")</f>
        <v>-</v>
      </c>
      <c r="I2832" s="91"/>
      <c r="R2832" t="b">
        <f t="shared" si="89"/>
        <v>0</v>
      </c>
    </row>
    <row r="2833" spans="1:18" x14ac:dyDescent="0.3">
      <c r="A2833" t="s">
        <v>3159</v>
      </c>
      <c r="B2833" s="100" t="s">
        <v>1137</v>
      </c>
      <c r="C2833" s="84">
        <f>IF(COUNTIF(Table1[Tag Number], A2833), 1, 0)</f>
        <v>0</v>
      </c>
      <c r="D2833" s="85">
        <f>IF(COUNTIF(Table2[Tag Number], A2833), 1, 0)</f>
        <v>0</v>
      </c>
      <c r="E2833" s="86">
        <f>IF(COUNTIF(Table3[Tag Number], A2833), 1, 0)</f>
        <v>0</v>
      </c>
      <c r="F2833" s="86">
        <f>IF(COUNTIF(Table4[Tag Number], A2833), 1, 0)</f>
        <v>0</v>
      </c>
      <c r="G2833" s="87">
        <f t="shared" si="90"/>
        <v>0</v>
      </c>
      <c r="H2833" s="88" t="str" cm="1">
        <f t="array" ref="H2833">_xlfn.IFS(OR(_xlfn.XLOOKUP(A2833,Table1[Tag Number],Table1[Status],"-",0)="Dead",
        _xlfn.XLOOKUP(A2833,Table2[Tag Number],Table2[Status],"-",0)="Dead",
        _xlfn.XLOOKUP(A2833,Table3[Tag Number],Table3[Status],"-",0)="Dead",
        _xlfn.XLOOKUP(A2833,Table4[Tag Number],Table4[Status],"-",0)="Dead"),"Dead",
     OR(_xlfn.XLOOKUP(A2833,Table1[Tag Number],Table1[Status],"-",0)="Alive",
        _xlfn.XLOOKUP(A2833,Table2[Tag Number],Table2[Status],"-",0)="Alive",
        _xlfn.XLOOKUP(A2833,Table3[Tag Number],Table3[Status],"-",0)="Alive",
        _xlfn.XLOOKUP(A2833,Table4[Tag Number],Table4[Status],"-",0)="Alive"),"Alive",
     OR(_xlfn.XLOOKUP(A2833,Table1[Tag Number],Table1[Status],"-",0)="-",
        _xlfn.XLOOKUP(A2833,Table2[Tag Number],Table2[Status],"-",0)="-",
        _xlfn.XLOOKUP(A2833,Table3[Tag Number],Table3[Status],"-",0)="-",
        _xlfn.XLOOKUP(A2833,Table4[Tag Number],Table4[Status],"-",0)="-"),
   "-")</f>
        <v>-</v>
      </c>
      <c r="I2833" s="91"/>
      <c r="R2833" t="b">
        <f t="shared" si="89"/>
        <v>0</v>
      </c>
    </row>
    <row r="2834" spans="1:18" x14ac:dyDescent="0.3">
      <c r="A2834" t="s">
        <v>3160</v>
      </c>
      <c r="B2834" s="99" t="s">
        <v>1137</v>
      </c>
      <c r="C2834" s="84">
        <f>IF(COUNTIF(Table1[Tag Number], A2834), 1, 0)</f>
        <v>0</v>
      </c>
      <c r="D2834" s="85">
        <f>IF(COUNTIF(Table2[Tag Number], A2834), 1, 0)</f>
        <v>0</v>
      </c>
      <c r="E2834" s="86">
        <f>IF(COUNTIF(Table3[Tag Number], A2834), 1, 0)</f>
        <v>0</v>
      </c>
      <c r="F2834" s="86">
        <f>IF(COUNTIF(Table4[Tag Number], A2834), 1, 0)</f>
        <v>0</v>
      </c>
      <c r="G2834" s="87">
        <f t="shared" si="90"/>
        <v>0</v>
      </c>
      <c r="H2834" s="88" t="str" cm="1">
        <f t="array" ref="H2834">_xlfn.IFS(OR(_xlfn.XLOOKUP(A2834,Table1[Tag Number],Table1[Status],"-",0)="Dead",
        _xlfn.XLOOKUP(A2834,Table2[Tag Number],Table2[Status],"-",0)="Dead",
        _xlfn.XLOOKUP(A2834,Table3[Tag Number],Table3[Status],"-",0)="Dead",
        _xlfn.XLOOKUP(A2834,Table4[Tag Number],Table4[Status],"-",0)="Dead"),"Dead",
     OR(_xlfn.XLOOKUP(A2834,Table1[Tag Number],Table1[Status],"-",0)="Alive",
        _xlfn.XLOOKUP(A2834,Table2[Tag Number],Table2[Status],"-",0)="Alive",
        _xlfn.XLOOKUP(A2834,Table3[Tag Number],Table3[Status],"-",0)="Alive",
        _xlfn.XLOOKUP(A2834,Table4[Tag Number],Table4[Status],"-",0)="Alive"),"Alive",
     OR(_xlfn.XLOOKUP(A2834,Table1[Tag Number],Table1[Status],"-",0)="-",
        _xlfn.XLOOKUP(A2834,Table2[Tag Number],Table2[Status],"-",0)="-",
        _xlfn.XLOOKUP(A2834,Table3[Tag Number],Table3[Status],"-",0)="-",
        _xlfn.XLOOKUP(A2834,Table4[Tag Number],Table4[Status],"-",0)="-"),
   "-")</f>
        <v>-</v>
      </c>
      <c r="I2834" s="91"/>
      <c r="R2834" t="b">
        <f t="shared" si="89"/>
        <v>0</v>
      </c>
    </row>
    <row r="2835" spans="1:18" x14ac:dyDescent="0.3">
      <c r="A2835" t="s">
        <v>3161</v>
      </c>
      <c r="B2835" s="100" t="s">
        <v>1145</v>
      </c>
      <c r="C2835" s="84">
        <f>IF(COUNTIF(Table1[Tag Number], A2835), 1, 0)</f>
        <v>0</v>
      </c>
      <c r="D2835" s="85">
        <f>IF(COUNTIF(Table2[Tag Number], A2835), 1, 0)</f>
        <v>0</v>
      </c>
      <c r="E2835" s="86">
        <f>IF(COUNTIF(Table3[Tag Number], A2835), 1, 0)</f>
        <v>0</v>
      </c>
      <c r="F2835" s="86">
        <f>IF(COUNTIF(Table4[Tag Number], A2835), 1, 0)</f>
        <v>0</v>
      </c>
      <c r="G2835" s="87">
        <f t="shared" si="90"/>
        <v>0</v>
      </c>
      <c r="H2835" s="88" t="str" cm="1">
        <f t="array" ref="H2835">_xlfn.IFS(OR(_xlfn.XLOOKUP(A2835,Table1[Tag Number],Table1[Status],"-",0)="Dead",
        _xlfn.XLOOKUP(A2835,Table2[Tag Number],Table2[Status],"-",0)="Dead",
        _xlfn.XLOOKUP(A2835,Table3[Tag Number],Table3[Status],"-",0)="Dead",
        _xlfn.XLOOKUP(A2835,Table4[Tag Number],Table4[Status],"-",0)="Dead"),"Dead",
     OR(_xlfn.XLOOKUP(A2835,Table1[Tag Number],Table1[Status],"-",0)="Alive",
        _xlfn.XLOOKUP(A2835,Table2[Tag Number],Table2[Status],"-",0)="Alive",
        _xlfn.XLOOKUP(A2835,Table3[Tag Number],Table3[Status],"-",0)="Alive",
        _xlfn.XLOOKUP(A2835,Table4[Tag Number],Table4[Status],"-",0)="Alive"),"Alive",
     OR(_xlfn.XLOOKUP(A2835,Table1[Tag Number],Table1[Status],"-",0)="-",
        _xlfn.XLOOKUP(A2835,Table2[Tag Number],Table2[Status],"-",0)="-",
        _xlfn.XLOOKUP(A2835,Table3[Tag Number],Table3[Status],"-",0)="-",
        _xlfn.XLOOKUP(A2835,Table4[Tag Number],Table4[Status],"-",0)="-"),
   "-")</f>
        <v>-</v>
      </c>
      <c r="I2835" s="91"/>
      <c r="R2835" t="b">
        <f t="shared" si="89"/>
        <v>0</v>
      </c>
    </row>
    <row r="2836" spans="1:18" x14ac:dyDescent="0.3">
      <c r="A2836" t="s">
        <v>3162</v>
      </c>
      <c r="B2836" s="99" t="s">
        <v>1145</v>
      </c>
      <c r="C2836" s="84">
        <f>IF(COUNTIF(Table1[Tag Number], A2836), 1, 0)</f>
        <v>0</v>
      </c>
      <c r="D2836" s="85">
        <f>IF(COUNTIF(Table2[Tag Number], A2836), 1, 0)</f>
        <v>0</v>
      </c>
      <c r="E2836" s="86">
        <f>IF(COUNTIF(Table3[Tag Number], A2836), 1, 0)</f>
        <v>0</v>
      </c>
      <c r="F2836" s="86">
        <f>IF(COUNTIF(Table4[Tag Number], A2836), 1, 0)</f>
        <v>0</v>
      </c>
      <c r="G2836" s="87">
        <f t="shared" si="90"/>
        <v>0</v>
      </c>
      <c r="H2836" s="88" t="str" cm="1">
        <f t="array" ref="H2836">_xlfn.IFS(OR(_xlfn.XLOOKUP(A2836,Table1[Tag Number],Table1[Status],"-",0)="Dead",
        _xlfn.XLOOKUP(A2836,Table2[Tag Number],Table2[Status],"-",0)="Dead",
        _xlfn.XLOOKUP(A2836,Table3[Tag Number],Table3[Status],"-",0)="Dead",
        _xlfn.XLOOKUP(A2836,Table4[Tag Number],Table4[Status],"-",0)="Dead"),"Dead",
     OR(_xlfn.XLOOKUP(A2836,Table1[Tag Number],Table1[Status],"-",0)="Alive",
        _xlfn.XLOOKUP(A2836,Table2[Tag Number],Table2[Status],"-",0)="Alive",
        _xlfn.XLOOKUP(A2836,Table3[Tag Number],Table3[Status],"-",0)="Alive",
        _xlfn.XLOOKUP(A2836,Table4[Tag Number],Table4[Status],"-",0)="Alive"),"Alive",
     OR(_xlfn.XLOOKUP(A2836,Table1[Tag Number],Table1[Status],"-",0)="-",
        _xlfn.XLOOKUP(A2836,Table2[Tag Number],Table2[Status],"-",0)="-",
        _xlfn.XLOOKUP(A2836,Table3[Tag Number],Table3[Status],"-",0)="-",
        _xlfn.XLOOKUP(A2836,Table4[Tag Number],Table4[Status],"-",0)="-"),
   "-")</f>
        <v>-</v>
      </c>
      <c r="I2836" s="91"/>
      <c r="R2836" t="b">
        <f t="shared" si="89"/>
        <v>0</v>
      </c>
    </row>
    <row r="2837" spans="1:18" x14ac:dyDescent="0.3">
      <c r="A2837" t="s">
        <v>3163</v>
      </c>
      <c r="B2837" s="100" t="s">
        <v>1145</v>
      </c>
      <c r="C2837" s="84">
        <f>IF(COUNTIF(Table1[Tag Number], A2837), 1, 0)</f>
        <v>0</v>
      </c>
      <c r="D2837" s="85">
        <f>IF(COUNTIF(Table2[Tag Number], A2837), 1, 0)</f>
        <v>0</v>
      </c>
      <c r="E2837" s="86">
        <f>IF(COUNTIF(Table3[Tag Number], A2837), 1, 0)</f>
        <v>0</v>
      </c>
      <c r="F2837" s="86">
        <f>IF(COUNTIF(Table4[Tag Number], A2837), 1, 0)</f>
        <v>0</v>
      </c>
      <c r="G2837" s="87">
        <f t="shared" si="90"/>
        <v>0</v>
      </c>
      <c r="H2837" s="88" t="str" cm="1">
        <f t="array" ref="H2837">_xlfn.IFS(OR(_xlfn.XLOOKUP(A2837,Table1[Tag Number],Table1[Status],"-",0)="Dead",
        _xlfn.XLOOKUP(A2837,Table2[Tag Number],Table2[Status],"-",0)="Dead",
        _xlfn.XLOOKUP(A2837,Table3[Tag Number],Table3[Status],"-",0)="Dead",
        _xlfn.XLOOKUP(A2837,Table4[Tag Number],Table4[Status],"-",0)="Dead"),"Dead",
     OR(_xlfn.XLOOKUP(A2837,Table1[Tag Number],Table1[Status],"-",0)="Alive",
        _xlfn.XLOOKUP(A2837,Table2[Tag Number],Table2[Status],"-",0)="Alive",
        _xlfn.XLOOKUP(A2837,Table3[Tag Number],Table3[Status],"-",0)="Alive",
        _xlfn.XLOOKUP(A2837,Table4[Tag Number],Table4[Status],"-",0)="Alive"),"Alive",
     OR(_xlfn.XLOOKUP(A2837,Table1[Tag Number],Table1[Status],"-",0)="-",
        _xlfn.XLOOKUP(A2837,Table2[Tag Number],Table2[Status],"-",0)="-",
        _xlfn.XLOOKUP(A2837,Table3[Tag Number],Table3[Status],"-",0)="-",
        _xlfn.XLOOKUP(A2837,Table4[Tag Number],Table4[Status],"-",0)="-"),
   "-")</f>
        <v>-</v>
      </c>
      <c r="I2837" s="91"/>
      <c r="R2837" t="b">
        <f t="shared" si="89"/>
        <v>0</v>
      </c>
    </row>
    <row r="2838" spans="1:18" x14ac:dyDescent="0.3">
      <c r="A2838" t="s">
        <v>3164</v>
      </c>
      <c r="B2838" s="99" t="s">
        <v>1145</v>
      </c>
      <c r="C2838" s="84">
        <f>IF(COUNTIF(Table1[Tag Number], A2838), 1, 0)</f>
        <v>0</v>
      </c>
      <c r="D2838" s="85">
        <f>IF(COUNTIF(Table2[Tag Number], A2838), 1, 0)</f>
        <v>0</v>
      </c>
      <c r="E2838" s="86">
        <f>IF(COUNTIF(Table3[Tag Number], A2838), 1, 0)</f>
        <v>0</v>
      </c>
      <c r="F2838" s="86">
        <f>IF(COUNTIF(Table4[Tag Number], A2838), 1, 0)</f>
        <v>0</v>
      </c>
      <c r="G2838" s="87">
        <f t="shared" si="90"/>
        <v>0</v>
      </c>
      <c r="H2838" s="88" t="str" cm="1">
        <f t="array" ref="H2838">_xlfn.IFS(OR(_xlfn.XLOOKUP(A2838,Table1[Tag Number],Table1[Status],"-",0)="Dead",
        _xlfn.XLOOKUP(A2838,Table2[Tag Number],Table2[Status],"-",0)="Dead",
        _xlfn.XLOOKUP(A2838,Table3[Tag Number],Table3[Status],"-",0)="Dead",
        _xlfn.XLOOKUP(A2838,Table4[Tag Number],Table4[Status],"-",0)="Dead"),"Dead",
     OR(_xlfn.XLOOKUP(A2838,Table1[Tag Number],Table1[Status],"-",0)="Alive",
        _xlfn.XLOOKUP(A2838,Table2[Tag Number],Table2[Status],"-",0)="Alive",
        _xlfn.XLOOKUP(A2838,Table3[Tag Number],Table3[Status],"-",0)="Alive",
        _xlfn.XLOOKUP(A2838,Table4[Tag Number],Table4[Status],"-",0)="Alive"),"Alive",
     OR(_xlfn.XLOOKUP(A2838,Table1[Tag Number],Table1[Status],"-",0)="-",
        _xlfn.XLOOKUP(A2838,Table2[Tag Number],Table2[Status],"-",0)="-",
        _xlfn.XLOOKUP(A2838,Table3[Tag Number],Table3[Status],"-",0)="-",
        _xlfn.XLOOKUP(A2838,Table4[Tag Number],Table4[Status],"-",0)="-"),
   "-")</f>
        <v>-</v>
      </c>
      <c r="I2838" s="91"/>
      <c r="R2838" t="b">
        <f t="shared" si="89"/>
        <v>0</v>
      </c>
    </row>
    <row r="2839" spans="1:18" x14ac:dyDescent="0.3">
      <c r="A2839" t="s">
        <v>3165</v>
      </c>
      <c r="B2839" s="100" t="s">
        <v>1145</v>
      </c>
      <c r="C2839" s="84">
        <f>IF(COUNTIF(Table1[Tag Number], A2839), 1, 0)</f>
        <v>0</v>
      </c>
      <c r="D2839" s="85">
        <f>IF(COUNTIF(Table2[Tag Number], A2839), 1, 0)</f>
        <v>0</v>
      </c>
      <c r="E2839" s="86">
        <f>IF(COUNTIF(Table3[Tag Number], A2839), 1, 0)</f>
        <v>0</v>
      </c>
      <c r="F2839" s="86">
        <f>IF(COUNTIF(Table4[Tag Number], A2839), 1, 0)</f>
        <v>0</v>
      </c>
      <c r="G2839" s="87">
        <f t="shared" si="90"/>
        <v>0</v>
      </c>
      <c r="H2839" s="88" t="str" cm="1">
        <f t="array" ref="H2839">_xlfn.IFS(OR(_xlfn.XLOOKUP(A2839,Table1[Tag Number],Table1[Status],"-",0)="Dead",
        _xlfn.XLOOKUP(A2839,Table2[Tag Number],Table2[Status],"-",0)="Dead",
        _xlfn.XLOOKUP(A2839,Table3[Tag Number],Table3[Status],"-",0)="Dead",
        _xlfn.XLOOKUP(A2839,Table4[Tag Number],Table4[Status],"-",0)="Dead"),"Dead",
     OR(_xlfn.XLOOKUP(A2839,Table1[Tag Number],Table1[Status],"-",0)="Alive",
        _xlfn.XLOOKUP(A2839,Table2[Tag Number],Table2[Status],"-",0)="Alive",
        _xlfn.XLOOKUP(A2839,Table3[Tag Number],Table3[Status],"-",0)="Alive",
        _xlfn.XLOOKUP(A2839,Table4[Tag Number],Table4[Status],"-",0)="Alive"),"Alive",
     OR(_xlfn.XLOOKUP(A2839,Table1[Tag Number],Table1[Status],"-",0)="-",
        _xlfn.XLOOKUP(A2839,Table2[Tag Number],Table2[Status],"-",0)="-",
        _xlfn.XLOOKUP(A2839,Table3[Tag Number],Table3[Status],"-",0)="-",
        _xlfn.XLOOKUP(A2839,Table4[Tag Number],Table4[Status],"-",0)="-"),
   "-")</f>
        <v>-</v>
      </c>
      <c r="I2839" s="91"/>
      <c r="R2839" t="b">
        <f t="shared" si="89"/>
        <v>0</v>
      </c>
    </row>
    <row r="2840" spans="1:18" x14ac:dyDescent="0.3">
      <c r="A2840" t="s">
        <v>3166</v>
      </c>
      <c r="B2840" s="99" t="s">
        <v>1145</v>
      </c>
      <c r="C2840" s="84">
        <f>IF(COUNTIF(Table1[Tag Number], A2840), 1, 0)</f>
        <v>0</v>
      </c>
      <c r="D2840" s="85">
        <f>IF(COUNTIF(Table2[Tag Number], A2840), 1, 0)</f>
        <v>0</v>
      </c>
      <c r="E2840" s="86">
        <f>IF(COUNTIF(Table3[Tag Number], A2840), 1, 0)</f>
        <v>0</v>
      </c>
      <c r="F2840" s="86">
        <f>IF(COUNTIF(Table4[Tag Number], A2840), 1, 0)</f>
        <v>0</v>
      </c>
      <c r="G2840" s="87">
        <f t="shared" si="90"/>
        <v>0</v>
      </c>
      <c r="H2840" s="88" t="str" cm="1">
        <f t="array" ref="H2840">_xlfn.IFS(OR(_xlfn.XLOOKUP(A2840,Table1[Tag Number],Table1[Status],"-",0)="Dead",
        _xlfn.XLOOKUP(A2840,Table2[Tag Number],Table2[Status],"-",0)="Dead",
        _xlfn.XLOOKUP(A2840,Table3[Tag Number],Table3[Status],"-",0)="Dead",
        _xlfn.XLOOKUP(A2840,Table4[Tag Number],Table4[Status],"-",0)="Dead"),"Dead",
     OR(_xlfn.XLOOKUP(A2840,Table1[Tag Number],Table1[Status],"-",0)="Alive",
        _xlfn.XLOOKUP(A2840,Table2[Tag Number],Table2[Status],"-",0)="Alive",
        _xlfn.XLOOKUP(A2840,Table3[Tag Number],Table3[Status],"-",0)="Alive",
        _xlfn.XLOOKUP(A2840,Table4[Tag Number],Table4[Status],"-",0)="Alive"),"Alive",
     OR(_xlfn.XLOOKUP(A2840,Table1[Tag Number],Table1[Status],"-",0)="-",
        _xlfn.XLOOKUP(A2840,Table2[Tag Number],Table2[Status],"-",0)="-",
        _xlfn.XLOOKUP(A2840,Table3[Tag Number],Table3[Status],"-",0)="-",
        _xlfn.XLOOKUP(A2840,Table4[Tag Number],Table4[Status],"-",0)="-"),
   "-")</f>
        <v>-</v>
      </c>
      <c r="I2840" s="91"/>
      <c r="R2840" t="b">
        <f t="shared" si="89"/>
        <v>0</v>
      </c>
    </row>
    <row r="2841" spans="1:18" x14ac:dyDescent="0.3">
      <c r="A2841" t="s">
        <v>3167</v>
      </c>
      <c r="B2841" s="100" t="s">
        <v>1145</v>
      </c>
      <c r="C2841" s="84">
        <f>IF(COUNTIF(Table1[Tag Number], A2841), 1, 0)</f>
        <v>0</v>
      </c>
      <c r="D2841" s="85">
        <f>IF(COUNTIF(Table2[Tag Number], A2841), 1, 0)</f>
        <v>0</v>
      </c>
      <c r="E2841" s="86">
        <f>IF(COUNTIF(Table3[Tag Number], A2841), 1, 0)</f>
        <v>0</v>
      </c>
      <c r="F2841" s="86">
        <f>IF(COUNTIF(Table4[Tag Number], A2841), 1, 0)</f>
        <v>0</v>
      </c>
      <c r="G2841" s="87">
        <f t="shared" si="90"/>
        <v>0</v>
      </c>
      <c r="H2841" s="88" t="str" cm="1">
        <f t="array" ref="H2841">_xlfn.IFS(OR(_xlfn.XLOOKUP(A2841,Table1[Tag Number],Table1[Status],"-",0)="Dead",
        _xlfn.XLOOKUP(A2841,Table2[Tag Number],Table2[Status],"-",0)="Dead",
        _xlfn.XLOOKUP(A2841,Table3[Tag Number],Table3[Status],"-",0)="Dead",
        _xlfn.XLOOKUP(A2841,Table4[Tag Number],Table4[Status],"-",0)="Dead"),"Dead",
     OR(_xlfn.XLOOKUP(A2841,Table1[Tag Number],Table1[Status],"-",0)="Alive",
        _xlfn.XLOOKUP(A2841,Table2[Tag Number],Table2[Status],"-",0)="Alive",
        _xlfn.XLOOKUP(A2841,Table3[Tag Number],Table3[Status],"-",0)="Alive",
        _xlfn.XLOOKUP(A2841,Table4[Tag Number],Table4[Status],"-",0)="Alive"),"Alive",
     OR(_xlfn.XLOOKUP(A2841,Table1[Tag Number],Table1[Status],"-",0)="-",
        _xlfn.XLOOKUP(A2841,Table2[Tag Number],Table2[Status],"-",0)="-",
        _xlfn.XLOOKUP(A2841,Table3[Tag Number],Table3[Status],"-",0)="-",
        _xlfn.XLOOKUP(A2841,Table4[Tag Number],Table4[Status],"-",0)="-"),
   "-")</f>
        <v>-</v>
      </c>
      <c r="I2841" s="91"/>
      <c r="R2841" t="b">
        <f t="shared" si="89"/>
        <v>0</v>
      </c>
    </row>
    <row r="2842" spans="1:18" x14ac:dyDescent="0.3">
      <c r="A2842" t="s">
        <v>3168</v>
      </c>
      <c r="B2842" s="99" t="s">
        <v>1145</v>
      </c>
      <c r="C2842" s="84">
        <f>IF(COUNTIF(Table1[Tag Number], A2842), 1, 0)</f>
        <v>0</v>
      </c>
      <c r="D2842" s="85">
        <f>IF(COUNTIF(Table2[Tag Number], A2842), 1, 0)</f>
        <v>0</v>
      </c>
      <c r="E2842" s="86">
        <f>IF(COUNTIF(Table3[Tag Number], A2842), 1, 0)</f>
        <v>0</v>
      </c>
      <c r="F2842" s="86">
        <f>IF(COUNTIF(Table4[Tag Number], A2842), 1, 0)</f>
        <v>0</v>
      </c>
      <c r="G2842" s="87">
        <f t="shared" si="90"/>
        <v>0</v>
      </c>
      <c r="H2842" s="88" t="str" cm="1">
        <f t="array" ref="H2842">_xlfn.IFS(OR(_xlfn.XLOOKUP(A2842,Table1[Tag Number],Table1[Status],"-",0)="Dead",
        _xlfn.XLOOKUP(A2842,Table2[Tag Number],Table2[Status],"-",0)="Dead",
        _xlfn.XLOOKUP(A2842,Table3[Tag Number],Table3[Status],"-",0)="Dead",
        _xlfn.XLOOKUP(A2842,Table4[Tag Number],Table4[Status],"-",0)="Dead"),"Dead",
     OR(_xlfn.XLOOKUP(A2842,Table1[Tag Number],Table1[Status],"-",0)="Alive",
        _xlfn.XLOOKUP(A2842,Table2[Tag Number],Table2[Status],"-",0)="Alive",
        _xlfn.XLOOKUP(A2842,Table3[Tag Number],Table3[Status],"-",0)="Alive",
        _xlfn.XLOOKUP(A2842,Table4[Tag Number],Table4[Status],"-",0)="Alive"),"Alive",
     OR(_xlfn.XLOOKUP(A2842,Table1[Tag Number],Table1[Status],"-",0)="-",
        _xlfn.XLOOKUP(A2842,Table2[Tag Number],Table2[Status],"-",0)="-",
        _xlfn.XLOOKUP(A2842,Table3[Tag Number],Table3[Status],"-",0)="-",
        _xlfn.XLOOKUP(A2842,Table4[Tag Number],Table4[Status],"-",0)="-"),
   "-")</f>
        <v>-</v>
      </c>
      <c r="I2842" s="91"/>
      <c r="R2842" t="b">
        <f t="shared" si="89"/>
        <v>0</v>
      </c>
    </row>
    <row r="2843" spans="1:18" x14ac:dyDescent="0.3">
      <c r="A2843" t="s">
        <v>3169</v>
      </c>
      <c r="B2843" s="100" t="s">
        <v>1145</v>
      </c>
      <c r="C2843" s="84">
        <f>IF(COUNTIF(Table1[Tag Number], A2843), 1, 0)</f>
        <v>0</v>
      </c>
      <c r="D2843" s="85">
        <f>IF(COUNTIF(Table2[Tag Number], A2843), 1, 0)</f>
        <v>0</v>
      </c>
      <c r="E2843" s="86">
        <f>IF(COUNTIF(Table3[Tag Number], A2843), 1, 0)</f>
        <v>0</v>
      </c>
      <c r="F2843" s="86">
        <f>IF(COUNTIF(Table4[Tag Number], A2843), 1, 0)</f>
        <v>0</v>
      </c>
      <c r="G2843" s="87">
        <f t="shared" si="90"/>
        <v>0</v>
      </c>
      <c r="H2843" s="88" t="str" cm="1">
        <f t="array" ref="H2843">_xlfn.IFS(OR(_xlfn.XLOOKUP(A2843,Table1[Tag Number],Table1[Status],"-",0)="Dead",
        _xlfn.XLOOKUP(A2843,Table2[Tag Number],Table2[Status],"-",0)="Dead",
        _xlfn.XLOOKUP(A2843,Table3[Tag Number],Table3[Status],"-",0)="Dead",
        _xlfn.XLOOKUP(A2843,Table4[Tag Number],Table4[Status],"-",0)="Dead"),"Dead",
     OR(_xlfn.XLOOKUP(A2843,Table1[Tag Number],Table1[Status],"-",0)="Alive",
        _xlfn.XLOOKUP(A2843,Table2[Tag Number],Table2[Status],"-",0)="Alive",
        _xlfn.XLOOKUP(A2843,Table3[Tag Number],Table3[Status],"-",0)="Alive",
        _xlfn.XLOOKUP(A2843,Table4[Tag Number],Table4[Status],"-",0)="Alive"),"Alive",
     OR(_xlfn.XLOOKUP(A2843,Table1[Tag Number],Table1[Status],"-",0)="-",
        _xlfn.XLOOKUP(A2843,Table2[Tag Number],Table2[Status],"-",0)="-",
        _xlfn.XLOOKUP(A2843,Table3[Tag Number],Table3[Status],"-",0)="-",
        _xlfn.XLOOKUP(A2843,Table4[Tag Number],Table4[Status],"-",0)="-"),
   "-")</f>
        <v>-</v>
      </c>
      <c r="I2843" s="91"/>
      <c r="R2843" t="b">
        <f t="shared" si="89"/>
        <v>0</v>
      </c>
    </row>
    <row r="2844" spans="1:18" x14ac:dyDescent="0.3">
      <c r="A2844" t="s">
        <v>633</v>
      </c>
      <c r="B2844" s="99" t="s">
        <v>1137</v>
      </c>
      <c r="C2844" s="84">
        <f>IF(COUNTIF(Table1[Tag Number], A2844), 1, 0)</f>
        <v>0</v>
      </c>
      <c r="D2844" s="85">
        <f>IF(COUNTIF(Table2[Tag Number], A2844), 1, 0)</f>
        <v>0</v>
      </c>
      <c r="E2844" s="86">
        <f>IF(COUNTIF(Table3[Tag Number], A2844), 1, 0)</f>
        <v>0</v>
      </c>
      <c r="F2844" s="86">
        <f>IF(COUNTIF(Table4[Tag Number], A2844), 1, 0)</f>
        <v>0</v>
      </c>
      <c r="G2844" s="87">
        <f t="shared" si="90"/>
        <v>0</v>
      </c>
      <c r="H2844" s="88" t="str" cm="1">
        <f t="array" ref="H2844">_xlfn.IFS(OR(_xlfn.XLOOKUP(A2844,Table1[Tag Number],Table1[Status],"-",0)="Dead",
        _xlfn.XLOOKUP(A2844,Table2[Tag Number],Table2[Status],"-",0)="Dead",
        _xlfn.XLOOKUP(A2844,Table3[Tag Number],Table3[Status],"-",0)="Dead",
        _xlfn.XLOOKUP(A2844,Table4[Tag Number],Table4[Status],"-",0)="Dead"),"Dead",
     OR(_xlfn.XLOOKUP(A2844,Table1[Tag Number],Table1[Status],"-",0)="Alive",
        _xlfn.XLOOKUP(A2844,Table2[Tag Number],Table2[Status],"-",0)="Alive",
        _xlfn.XLOOKUP(A2844,Table3[Tag Number],Table3[Status],"-",0)="Alive",
        _xlfn.XLOOKUP(A2844,Table4[Tag Number],Table4[Status],"-",0)="Alive"),"Alive",
     OR(_xlfn.XLOOKUP(A2844,Table1[Tag Number],Table1[Status],"-",0)="-",
        _xlfn.XLOOKUP(A2844,Table2[Tag Number],Table2[Status],"-",0)="-",
        _xlfn.XLOOKUP(A2844,Table3[Tag Number],Table3[Status],"-",0)="-",
        _xlfn.XLOOKUP(A2844,Table4[Tag Number],Table4[Status],"-",0)="-"),
   "-")</f>
        <v>-</v>
      </c>
      <c r="I2844" s="91"/>
      <c r="R2844" t="b">
        <f t="shared" si="89"/>
        <v>0</v>
      </c>
    </row>
    <row r="2845" spans="1:18" x14ac:dyDescent="0.3">
      <c r="A2845" t="s">
        <v>993</v>
      </c>
      <c r="B2845" s="100" t="s">
        <v>1137</v>
      </c>
      <c r="C2845" s="84">
        <f>IF(COUNTIF(Table1[Tag Number], A2845), 1, 0)</f>
        <v>0</v>
      </c>
      <c r="D2845" s="85">
        <f>IF(COUNTIF(Table2[Tag Number], A2845), 1, 0)</f>
        <v>0</v>
      </c>
      <c r="E2845" s="86">
        <f>IF(COUNTIF(Table3[Tag Number], A2845), 1, 0)</f>
        <v>0</v>
      </c>
      <c r="F2845" s="86">
        <f>IF(COUNTIF(Table4[Tag Number], A2845), 1, 0)</f>
        <v>0</v>
      </c>
      <c r="G2845" s="87">
        <f t="shared" si="90"/>
        <v>0</v>
      </c>
      <c r="H2845" s="88" t="str" cm="1">
        <f t="array" ref="H2845">_xlfn.IFS(OR(_xlfn.XLOOKUP(A2845,Table1[Tag Number],Table1[Status],"-",0)="Dead",
        _xlfn.XLOOKUP(A2845,Table2[Tag Number],Table2[Status],"-",0)="Dead",
        _xlfn.XLOOKUP(A2845,Table3[Tag Number],Table3[Status],"-",0)="Dead",
        _xlfn.XLOOKUP(A2845,Table4[Tag Number],Table4[Status],"-",0)="Dead"),"Dead",
     OR(_xlfn.XLOOKUP(A2845,Table1[Tag Number],Table1[Status],"-",0)="Alive",
        _xlfn.XLOOKUP(A2845,Table2[Tag Number],Table2[Status],"-",0)="Alive",
        _xlfn.XLOOKUP(A2845,Table3[Tag Number],Table3[Status],"-",0)="Alive",
        _xlfn.XLOOKUP(A2845,Table4[Tag Number],Table4[Status],"-",0)="Alive"),"Alive",
     OR(_xlfn.XLOOKUP(A2845,Table1[Tag Number],Table1[Status],"-",0)="-",
        _xlfn.XLOOKUP(A2845,Table2[Tag Number],Table2[Status],"-",0)="-",
        _xlfn.XLOOKUP(A2845,Table3[Tag Number],Table3[Status],"-",0)="-",
        _xlfn.XLOOKUP(A2845,Table4[Tag Number],Table4[Status],"-",0)="-"),
   "-")</f>
        <v>-</v>
      </c>
      <c r="I2845" s="91"/>
      <c r="R2845" t="b">
        <f t="shared" si="89"/>
        <v>0</v>
      </c>
    </row>
    <row r="2846" spans="1:18" x14ac:dyDescent="0.3">
      <c r="A2846" t="s">
        <v>3170</v>
      </c>
      <c r="B2846" s="99" t="s">
        <v>1137</v>
      </c>
      <c r="C2846" s="84">
        <f>IF(COUNTIF(Table1[Tag Number], A2846), 1, 0)</f>
        <v>0</v>
      </c>
      <c r="D2846" s="85">
        <f>IF(COUNTIF(Table2[Tag Number], A2846), 1, 0)</f>
        <v>0</v>
      </c>
      <c r="E2846" s="86">
        <f>IF(COUNTIF(Table3[Tag Number], A2846), 1, 0)</f>
        <v>0</v>
      </c>
      <c r="F2846" s="86">
        <f>IF(COUNTIF(Table4[Tag Number], A2846), 1, 0)</f>
        <v>0</v>
      </c>
      <c r="G2846" s="87">
        <f t="shared" si="90"/>
        <v>0</v>
      </c>
      <c r="H2846" s="88" t="str" cm="1">
        <f t="array" ref="H2846">_xlfn.IFS(OR(_xlfn.XLOOKUP(A2846,Table1[Tag Number],Table1[Status],"-",0)="Dead",
        _xlfn.XLOOKUP(A2846,Table2[Tag Number],Table2[Status],"-",0)="Dead",
        _xlfn.XLOOKUP(A2846,Table3[Tag Number],Table3[Status],"-",0)="Dead",
        _xlfn.XLOOKUP(A2846,Table4[Tag Number],Table4[Status],"-",0)="Dead"),"Dead",
     OR(_xlfn.XLOOKUP(A2846,Table1[Tag Number],Table1[Status],"-",0)="Alive",
        _xlfn.XLOOKUP(A2846,Table2[Tag Number],Table2[Status],"-",0)="Alive",
        _xlfn.XLOOKUP(A2846,Table3[Tag Number],Table3[Status],"-",0)="Alive",
        _xlfn.XLOOKUP(A2846,Table4[Tag Number],Table4[Status],"-",0)="Alive"),"Alive",
     OR(_xlfn.XLOOKUP(A2846,Table1[Tag Number],Table1[Status],"-",0)="-",
        _xlfn.XLOOKUP(A2846,Table2[Tag Number],Table2[Status],"-",0)="-",
        _xlfn.XLOOKUP(A2846,Table3[Tag Number],Table3[Status],"-",0)="-",
        _xlfn.XLOOKUP(A2846,Table4[Tag Number],Table4[Status],"-",0)="-"),
   "-")</f>
        <v>-</v>
      </c>
      <c r="I2846" s="91"/>
      <c r="R2846" t="b">
        <f t="shared" si="89"/>
        <v>0</v>
      </c>
    </row>
    <row r="2847" spans="1:18" x14ac:dyDescent="0.3">
      <c r="A2847" t="s">
        <v>3171</v>
      </c>
      <c r="B2847" s="100" t="s">
        <v>1137</v>
      </c>
      <c r="C2847" s="84">
        <f>IF(COUNTIF(Table1[Tag Number], A2847), 1, 0)</f>
        <v>0</v>
      </c>
      <c r="D2847" s="85">
        <f>IF(COUNTIF(Table2[Tag Number], A2847), 1, 0)</f>
        <v>0</v>
      </c>
      <c r="E2847" s="86">
        <f>IF(COUNTIF(Table3[Tag Number], A2847), 1, 0)</f>
        <v>0</v>
      </c>
      <c r="F2847" s="86">
        <f>IF(COUNTIF(Table4[Tag Number], A2847), 1, 0)</f>
        <v>0</v>
      </c>
      <c r="G2847" s="87">
        <f t="shared" si="90"/>
        <v>0</v>
      </c>
      <c r="H2847" s="88" t="str" cm="1">
        <f t="array" ref="H2847">_xlfn.IFS(OR(_xlfn.XLOOKUP(A2847,Table1[Tag Number],Table1[Status],"-",0)="Dead",
        _xlfn.XLOOKUP(A2847,Table2[Tag Number],Table2[Status],"-",0)="Dead",
        _xlfn.XLOOKUP(A2847,Table3[Tag Number],Table3[Status],"-",0)="Dead",
        _xlfn.XLOOKUP(A2847,Table4[Tag Number],Table4[Status],"-",0)="Dead"),"Dead",
     OR(_xlfn.XLOOKUP(A2847,Table1[Tag Number],Table1[Status],"-",0)="Alive",
        _xlfn.XLOOKUP(A2847,Table2[Tag Number],Table2[Status],"-",0)="Alive",
        _xlfn.XLOOKUP(A2847,Table3[Tag Number],Table3[Status],"-",0)="Alive",
        _xlfn.XLOOKUP(A2847,Table4[Tag Number],Table4[Status],"-",0)="Alive"),"Alive",
     OR(_xlfn.XLOOKUP(A2847,Table1[Tag Number],Table1[Status],"-",0)="-",
        _xlfn.XLOOKUP(A2847,Table2[Tag Number],Table2[Status],"-",0)="-",
        _xlfn.XLOOKUP(A2847,Table3[Tag Number],Table3[Status],"-",0)="-",
        _xlfn.XLOOKUP(A2847,Table4[Tag Number],Table4[Status],"-",0)="-"),
   "-")</f>
        <v>-</v>
      </c>
      <c r="I2847" s="91"/>
      <c r="R2847" t="b">
        <f t="shared" si="89"/>
        <v>0</v>
      </c>
    </row>
    <row r="2848" spans="1:18" x14ac:dyDescent="0.3">
      <c r="A2848" t="s">
        <v>716</v>
      </c>
      <c r="B2848" s="99" t="s">
        <v>1137</v>
      </c>
      <c r="C2848" s="84">
        <f>IF(COUNTIF(Table1[Tag Number], A2848), 1, 0)</f>
        <v>0</v>
      </c>
      <c r="D2848" s="85">
        <f>IF(COUNTIF(Table2[Tag Number], A2848), 1, 0)</f>
        <v>0</v>
      </c>
      <c r="E2848" s="86">
        <f>IF(COUNTIF(Table3[Tag Number], A2848), 1, 0)</f>
        <v>0</v>
      </c>
      <c r="F2848" s="86">
        <f>IF(COUNTIF(Table4[Tag Number], A2848), 1, 0)</f>
        <v>0</v>
      </c>
      <c r="G2848" s="87">
        <f t="shared" si="90"/>
        <v>0</v>
      </c>
      <c r="H2848" s="88" t="str" cm="1">
        <f t="array" ref="H2848">_xlfn.IFS(OR(_xlfn.XLOOKUP(A2848,Table1[Tag Number],Table1[Status],"-",0)="Dead",
        _xlfn.XLOOKUP(A2848,Table2[Tag Number],Table2[Status],"-",0)="Dead",
        _xlfn.XLOOKUP(A2848,Table3[Tag Number],Table3[Status],"-",0)="Dead",
        _xlfn.XLOOKUP(A2848,Table4[Tag Number],Table4[Status],"-",0)="Dead"),"Dead",
     OR(_xlfn.XLOOKUP(A2848,Table1[Tag Number],Table1[Status],"-",0)="Alive",
        _xlfn.XLOOKUP(A2848,Table2[Tag Number],Table2[Status],"-",0)="Alive",
        _xlfn.XLOOKUP(A2848,Table3[Tag Number],Table3[Status],"-",0)="Alive",
        _xlfn.XLOOKUP(A2848,Table4[Tag Number],Table4[Status],"-",0)="Alive"),"Alive",
     OR(_xlfn.XLOOKUP(A2848,Table1[Tag Number],Table1[Status],"-",0)="-",
        _xlfn.XLOOKUP(A2848,Table2[Tag Number],Table2[Status],"-",0)="-",
        _xlfn.XLOOKUP(A2848,Table3[Tag Number],Table3[Status],"-",0)="-",
        _xlfn.XLOOKUP(A2848,Table4[Tag Number],Table4[Status],"-",0)="-"),
   "-")</f>
        <v>-</v>
      </c>
      <c r="I2848" s="91"/>
      <c r="R2848" t="b">
        <f t="shared" si="89"/>
        <v>0</v>
      </c>
    </row>
    <row r="2849" spans="1:18" x14ac:dyDescent="0.3">
      <c r="A2849" t="s">
        <v>622</v>
      </c>
      <c r="B2849" s="100" t="s">
        <v>1137</v>
      </c>
      <c r="C2849" s="84">
        <f>IF(COUNTIF(Table1[Tag Number], A2849), 1, 0)</f>
        <v>0</v>
      </c>
      <c r="D2849" s="85">
        <f>IF(COUNTIF(Table2[Tag Number], A2849), 1, 0)</f>
        <v>0</v>
      </c>
      <c r="E2849" s="86">
        <f>IF(COUNTIF(Table3[Tag Number], A2849), 1, 0)</f>
        <v>0</v>
      </c>
      <c r="F2849" s="86">
        <f>IF(COUNTIF(Table4[Tag Number], A2849), 1, 0)</f>
        <v>0</v>
      </c>
      <c r="G2849" s="87">
        <f t="shared" si="90"/>
        <v>0</v>
      </c>
      <c r="H2849" s="88" t="str" cm="1">
        <f t="array" ref="H2849">_xlfn.IFS(OR(_xlfn.XLOOKUP(A2849,Table1[Tag Number],Table1[Status],"-",0)="Dead",
        _xlfn.XLOOKUP(A2849,Table2[Tag Number],Table2[Status],"-",0)="Dead",
        _xlfn.XLOOKUP(A2849,Table3[Tag Number],Table3[Status],"-",0)="Dead",
        _xlfn.XLOOKUP(A2849,Table4[Tag Number],Table4[Status],"-",0)="Dead"),"Dead",
     OR(_xlfn.XLOOKUP(A2849,Table1[Tag Number],Table1[Status],"-",0)="Alive",
        _xlfn.XLOOKUP(A2849,Table2[Tag Number],Table2[Status],"-",0)="Alive",
        _xlfn.XLOOKUP(A2849,Table3[Tag Number],Table3[Status],"-",0)="Alive",
        _xlfn.XLOOKUP(A2849,Table4[Tag Number],Table4[Status],"-",0)="Alive"),"Alive",
     OR(_xlfn.XLOOKUP(A2849,Table1[Tag Number],Table1[Status],"-",0)="-",
        _xlfn.XLOOKUP(A2849,Table2[Tag Number],Table2[Status],"-",0)="-",
        _xlfn.XLOOKUP(A2849,Table3[Tag Number],Table3[Status],"-",0)="-",
        _xlfn.XLOOKUP(A2849,Table4[Tag Number],Table4[Status],"-",0)="-"),
   "-")</f>
        <v>-</v>
      </c>
      <c r="I2849" s="91"/>
      <c r="R2849" t="b">
        <f t="shared" si="89"/>
        <v>0</v>
      </c>
    </row>
    <row r="2850" spans="1:18" x14ac:dyDescent="0.3">
      <c r="A2850" t="s">
        <v>3172</v>
      </c>
      <c r="B2850" s="99" t="s">
        <v>1137</v>
      </c>
      <c r="C2850" s="84">
        <f>IF(COUNTIF(Table1[Tag Number], A2850), 1, 0)</f>
        <v>0</v>
      </c>
      <c r="D2850" s="85">
        <f>IF(COUNTIF(Table2[Tag Number], A2850), 1, 0)</f>
        <v>0</v>
      </c>
      <c r="E2850" s="86">
        <f>IF(COUNTIF(Table3[Tag Number], A2850), 1, 0)</f>
        <v>0</v>
      </c>
      <c r="F2850" s="86">
        <f>IF(COUNTIF(Table4[Tag Number], A2850), 1, 0)</f>
        <v>0</v>
      </c>
      <c r="G2850" s="87">
        <f t="shared" si="90"/>
        <v>0</v>
      </c>
      <c r="H2850" s="88" t="str" cm="1">
        <f t="array" ref="H2850">_xlfn.IFS(OR(_xlfn.XLOOKUP(A2850,Table1[Tag Number],Table1[Status],"-",0)="Dead",
        _xlfn.XLOOKUP(A2850,Table2[Tag Number],Table2[Status],"-",0)="Dead",
        _xlfn.XLOOKUP(A2850,Table3[Tag Number],Table3[Status],"-",0)="Dead",
        _xlfn.XLOOKUP(A2850,Table4[Tag Number],Table4[Status],"-",0)="Dead"),"Dead",
     OR(_xlfn.XLOOKUP(A2850,Table1[Tag Number],Table1[Status],"-",0)="Alive",
        _xlfn.XLOOKUP(A2850,Table2[Tag Number],Table2[Status],"-",0)="Alive",
        _xlfn.XLOOKUP(A2850,Table3[Tag Number],Table3[Status],"-",0)="Alive",
        _xlfn.XLOOKUP(A2850,Table4[Tag Number],Table4[Status],"-",0)="Alive"),"Alive",
     OR(_xlfn.XLOOKUP(A2850,Table1[Tag Number],Table1[Status],"-",0)="-",
        _xlfn.XLOOKUP(A2850,Table2[Tag Number],Table2[Status],"-",0)="-",
        _xlfn.XLOOKUP(A2850,Table3[Tag Number],Table3[Status],"-",0)="-",
        _xlfn.XLOOKUP(A2850,Table4[Tag Number],Table4[Status],"-",0)="-"),
   "-")</f>
        <v>-</v>
      </c>
      <c r="I2850" s="91"/>
      <c r="R2850" t="b">
        <f t="shared" si="89"/>
        <v>0</v>
      </c>
    </row>
    <row r="2851" spans="1:18" x14ac:dyDescent="0.3">
      <c r="A2851" t="s">
        <v>3173</v>
      </c>
      <c r="B2851" s="100"/>
      <c r="C2851" s="84">
        <f>IF(COUNTIF(Table1[Tag Number], A2851), 1, 0)</f>
        <v>0</v>
      </c>
      <c r="D2851" s="85">
        <f>IF(COUNTIF(Table2[Tag Number], A2851), 1, 0)</f>
        <v>0</v>
      </c>
      <c r="E2851" s="86">
        <f>IF(COUNTIF(Table3[Tag Number], A2851), 1, 0)</f>
        <v>0</v>
      </c>
      <c r="F2851" s="86">
        <f>IF(COUNTIF(Table4[Tag Number], A2851), 1, 0)</f>
        <v>0</v>
      </c>
      <c r="G2851" s="87">
        <f t="shared" si="90"/>
        <v>0</v>
      </c>
      <c r="H2851" s="88" t="str" cm="1">
        <f t="array" ref="H2851">_xlfn.IFS(OR(_xlfn.XLOOKUP(A2851,Table1[Tag Number],Table1[Status],"-",0)="Dead",
        _xlfn.XLOOKUP(A2851,Table2[Tag Number],Table2[Status],"-",0)="Dead",
        _xlfn.XLOOKUP(A2851,Table3[Tag Number],Table3[Status],"-",0)="Dead",
        _xlfn.XLOOKUP(A2851,Table4[Tag Number],Table4[Status],"-",0)="Dead"),"Dead",
     OR(_xlfn.XLOOKUP(A2851,Table1[Tag Number],Table1[Status],"-",0)="Alive",
        _xlfn.XLOOKUP(A2851,Table2[Tag Number],Table2[Status],"-",0)="Alive",
        _xlfn.XLOOKUP(A2851,Table3[Tag Number],Table3[Status],"-",0)="Alive",
        _xlfn.XLOOKUP(A2851,Table4[Tag Number],Table4[Status],"-",0)="Alive"),"Alive",
     OR(_xlfn.XLOOKUP(A2851,Table1[Tag Number],Table1[Status],"-",0)="-",
        _xlfn.XLOOKUP(A2851,Table2[Tag Number],Table2[Status],"-",0)="-",
        _xlfn.XLOOKUP(A2851,Table3[Tag Number],Table3[Status],"-",0)="-",
        _xlfn.XLOOKUP(A2851,Table4[Tag Number],Table4[Status],"-",0)="-"),
   "-")</f>
        <v>-</v>
      </c>
      <c r="I2851" s="91"/>
      <c r="R2851" t="b">
        <f t="shared" si="89"/>
        <v>0</v>
      </c>
    </row>
    <row r="2852" spans="1:18" x14ac:dyDescent="0.3">
      <c r="A2852" t="s">
        <v>3174</v>
      </c>
      <c r="B2852" s="99" t="s">
        <v>1145</v>
      </c>
      <c r="C2852" s="84">
        <f>IF(COUNTIF(Table1[Tag Number], A2852), 1, 0)</f>
        <v>0</v>
      </c>
      <c r="D2852" s="85">
        <f>IF(COUNTIF(Table2[Tag Number], A2852), 1, 0)</f>
        <v>0</v>
      </c>
      <c r="E2852" s="86">
        <f>IF(COUNTIF(Table3[Tag Number], A2852), 1, 0)</f>
        <v>0</v>
      </c>
      <c r="F2852" s="86">
        <f>IF(COUNTIF(Table4[Tag Number], A2852), 1, 0)</f>
        <v>0</v>
      </c>
      <c r="G2852" s="87">
        <f t="shared" si="90"/>
        <v>0</v>
      </c>
      <c r="H2852" s="88" t="str" cm="1">
        <f t="array" ref="H2852">_xlfn.IFS(OR(_xlfn.XLOOKUP(A2852,Table1[Tag Number],Table1[Status],"-",0)="Dead",
        _xlfn.XLOOKUP(A2852,Table2[Tag Number],Table2[Status],"-",0)="Dead",
        _xlfn.XLOOKUP(A2852,Table3[Tag Number],Table3[Status],"-",0)="Dead",
        _xlfn.XLOOKUP(A2852,Table4[Tag Number],Table4[Status],"-",0)="Dead"),"Dead",
     OR(_xlfn.XLOOKUP(A2852,Table1[Tag Number],Table1[Status],"-",0)="Alive",
        _xlfn.XLOOKUP(A2852,Table2[Tag Number],Table2[Status],"-",0)="Alive",
        _xlfn.XLOOKUP(A2852,Table3[Tag Number],Table3[Status],"-",0)="Alive",
        _xlfn.XLOOKUP(A2852,Table4[Tag Number],Table4[Status],"-",0)="Alive"),"Alive",
     OR(_xlfn.XLOOKUP(A2852,Table1[Tag Number],Table1[Status],"-",0)="-",
        _xlfn.XLOOKUP(A2852,Table2[Tag Number],Table2[Status],"-",0)="-",
        _xlfn.XLOOKUP(A2852,Table3[Tag Number],Table3[Status],"-",0)="-",
        _xlfn.XLOOKUP(A2852,Table4[Tag Number],Table4[Status],"-",0)="-"),
   "-")</f>
        <v>-</v>
      </c>
      <c r="I2852" s="91"/>
      <c r="R2852" t="b">
        <f t="shared" si="89"/>
        <v>0</v>
      </c>
    </row>
    <row r="2853" spans="1:18" x14ac:dyDescent="0.3">
      <c r="A2853" t="s">
        <v>3175</v>
      </c>
      <c r="B2853" s="100" t="s">
        <v>1145</v>
      </c>
      <c r="C2853" s="84">
        <f>IF(COUNTIF(Table1[Tag Number], A2853), 1, 0)</f>
        <v>0</v>
      </c>
      <c r="D2853" s="85">
        <f>IF(COUNTIF(Table2[Tag Number], A2853), 1, 0)</f>
        <v>0</v>
      </c>
      <c r="E2853" s="86">
        <f>IF(COUNTIF(Table3[Tag Number], A2853), 1, 0)</f>
        <v>0</v>
      </c>
      <c r="F2853" s="86">
        <f>IF(COUNTIF(Table4[Tag Number], A2853), 1, 0)</f>
        <v>0</v>
      </c>
      <c r="G2853" s="87">
        <f t="shared" si="90"/>
        <v>0</v>
      </c>
      <c r="H2853" s="88" t="str" cm="1">
        <f t="array" ref="H2853">_xlfn.IFS(OR(_xlfn.XLOOKUP(A2853,Table1[Tag Number],Table1[Status],"-",0)="Dead",
        _xlfn.XLOOKUP(A2853,Table2[Tag Number],Table2[Status],"-",0)="Dead",
        _xlfn.XLOOKUP(A2853,Table3[Tag Number],Table3[Status],"-",0)="Dead",
        _xlfn.XLOOKUP(A2853,Table4[Tag Number],Table4[Status],"-",0)="Dead"),"Dead",
     OR(_xlfn.XLOOKUP(A2853,Table1[Tag Number],Table1[Status],"-",0)="Alive",
        _xlfn.XLOOKUP(A2853,Table2[Tag Number],Table2[Status],"-",0)="Alive",
        _xlfn.XLOOKUP(A2853,Table3[Tag Number],Table3[Status],"-",0)="Alive",
        _xlfn.XLOOKUP(A2853,Table4[Tag Number],Table4[Status],"-",0)="Alive"),"Alive",
     OR(_xlfn.XLOOKUP(A2853,Table1[Tag Number],Table1[Status],"-",0)="-",
        _xlfn.XLOOKUP(A2853,Table2[Tag Number],Table2[Status],"-",0)="-",
        _xlfn.XLOOKUP(A2853,Table3[Tag Number],Table3[Status],"-",0)="-",
        _xlfn.XLOOKUP(A2853,Table4[Tag Number],Table4[Status],"-",0)="-"),
   "-")</f>
        <v>-</v>
      </c>
      <c r="I2853" s="91"/>
      <c r="R2853" t="b">
        <f t="shared" si="89"/>
        <v>0</v>
      </c>
    </row>
    <row r="2854" spans="1:18" x14ac:dyDescent="0.3">
      <c r="A2854" t="s">
        <v>421</v>
      </c>
      <c r="B2854" s="99" t="s">
        <v>1137</v>
      </c>
      <c r="C2854" s="84">
        <f>IF(COUNTIF(Table1[Tag Number], A2854), 1, 0)</f>
        <v>0</v>
      </c>
      <c r="D2854" s="85">
        <f>IF(COUNTIF(Table2[Tag Number], A2854), 1, 0)</f>
        <v>0</v>
      </c>
      <c r="E2854" s="86">
        <f>IF(COUNTIF(Table3[Tag Number], A2854), 1, 0)</f>
        <v>0</v>
      </c>
      <c r="F2854" s="86">
        <f>IF(COUNTIF(Table4[Tag Number], A2854), 1, 0)</f>
        <v>0</v>
      </c>
      <c r="G2854" s="87">
        <f t="shared" si="90"/>
        <v>0</v>
      </c>
      <c r="H2854" s="88" t="str" cm="1">
        <f t="array" ref="H2854">_xlfn.IFS(OR(_xlfn.XLOOKUP(A2854,Table1[Tag Number],Table1[Status],"-",0)="Dead",
        _xlfn.XLOOKUP(A2854,Table2[Tag Number],Table2[Status],"-",0)="Dead",
        _xlfn.XLOOKUP(A2854,Table3[Tag Number],Table3[Status],"-",0)="Dead",
        _xlfn.XLOOKUP(A2854,Table4[Tag Number],Table4[Status],"-",0)="Dead"),"Dead",
     OR(_xlfn.XLOOKUP(A2854,Table1[Tag Number],Table1[Status],"-",0)="Alive",
        _xlfn.XLOOKUP(A2854,Table2[Tag Number],Table2[Status],"-",0)="Alive",
        _xlfn.XLOOKUP(A2854,Table3[Tag Number],Table3[Status],"-",0)="Alive",
        _xlfn.XLOOKUP(A2854,Table4[Tag Number],Table4[Status],"-",0)="Alive"),"Alive",
     OR(_xlfn.XLOOKUP(A2854,Table1[Tag Number],Table1[Status],"-",0)="-",
        _xlfn.XLOOKUP(A2854,Table2[Tag Number],Table2[Status],"-",0)="-",
        _xlfn.XLOOKUP(A2854,Table3[Tag Number],Table3[Status],"-",0)="-",
        _xlfn.XLOOKUP(A2854,Table4[Tag Number],Table4[Status],"-",0)="-"),
   "-")</f>
        <v>-</v>
      </c>
      <c r="I2854" s="91"/>
      <c r="R2854" t="b">
        <f t="shared" si="89"/>
        <v>0</v>
      </c>
    </row>
    <row r="2855" spans="1:18" x14ac:dyDescent="0.3">
      <c r="A2855" t="s">
        <v>865</v>
      </c>
      <c r="B2855" s="100" t="s">
        <v>1137</v>
      </c>
      <c r="C2855" s="84">
        <f>IF(COUNTIF(Table1[Tag Number], A2855), 1, 0)</f>
        <v>0</v>
      </c>
      <c r="D2855" s="85">
        <f>IF(COUNTIF(Table2[Tag Number], A2855), 1, 0)</f>
        <v>0</v>
      </c>
      <c r="E2855" s="86">
        <f>IF(COUNTIF(Table3[Tag Number], A2855), 1, 0)</f>
        <v>0</v>
      </c>
      <c r="F2855" s="86">
        <f>IF(COUNTIF(Table4[Tag Number], A2855), 1, 0)</f>
        <v>0</v>
      </c>
      <c r="G2855" s="87">
        <f t="shared" si="90"/>
        <v>0</v>
      </c>
      <c r="H2855" s="88" t="str" cm="1">
        <f t="array" ref="H2855">_xlfn.IFS(OR(_xlfn.XLOOKUP(A2855,Table1[Tag Number],Table1[Status],"-",0)="Dead",
        _xlfn.XLOOKUP(A2855,Table2[Tag Number],Table2[Status],"-",0)="Dead",
        _xlfn.XLOOKUP(A2855,Table3[Tag Number],Table3[Status],"-",0)="Dead",
        _xlfn.XLOOKUP(A2855,Table4[Tag Number],Table4[Status],"-",0)="Dead"),"Dead",
     OR(_xlfn.XLOOKUP(A2855,Table1[Tag Number],Table1[Status],"-",0)="Alive",
        _xlfn.XLOOKUP(A2855,Table2[Tag Number],Table2[Status],"-",0)="Alive",
        _xlfn.XLOOKUP(A2855,Table3[Tag Number],Table3[Status],"-",0)="Alive",
        _xlfn.XLOOKUP(A2855,Table4[Tag Number],Table4[Status],"-",0)="Alive"),"Alive",
     OR(_xlfn.XLOOKUP(A2855,Table1[Tag Number],Table1[Status],"-",0)="-",
        _xlfn.XLOOKUP(A2855,Table2[Tag Number],Table2[Status],"-",0)="-",
        _xlfn.XLOOKUP(A2855,Table3[Tag Number],Table3[Status],"-",0)="-",
        _xlfn.XLOOKUP(A2855,Table4[Tag Number],Table4[Status],"-",0)="-"),
   "-")</f>
        <v>-</v>
      </c>
      <c r="I2855" s="91"/>
      <c r="R2855" t="b">
        <f t="shared" si="89"/>
        <v>0</v>
      </c>
    </row>
    <row r="2856" spans="1:18" x14ac:dyDescent="0.3">
      <c r="A2856" t="s">
        <v>3176</v>
      </c>
      <c r="B2856" s="99" t="s">
        <v>1137</v>
      </c>
      <c r="C2856" s="84">
        <f>IF(COUNTIF(Table1[Tag Number], A2856), 1, 0)</f>
        <v>0</v>
      </c>
      <c r="D2856" s="85">
        <f>IF(COUNTIF(Table2[Tag Number], A2856), 1, 0)</f>
        <v>0</v>
      </c>
      <c r="E2856" s="86">
        <f>IF(COUNTIF(Table3[Tag Number], A2856), 1, 0)</f>
        <v>0</v>
      </c>
      <c r="F2856" s="86">
        <f>IF(COUNTIF(Table4[Tag Number], A2856), 1, 0)</f>
        <v>0</v>
      </c>
      <c r="G2856" s="87">
        <f t="shared" si="90"/>
        <v>0</v>
      </c>
      <c r="H2856" s="88" t="str" cm="1">
        <f t="array" ref="H2856">_xlfn.IFS(OR(_xlfn.XLOOKUP(A2856,Table1[Tag Number],Table1[Status],"-",0)="Dead",
        _xlfn.XLOOKUP(A2856,Table2[Tag Number],Table2[Status],"-",0)="Dead",
        _xlfn.XLOOKUP(A2856,Table3[Tag Number],Table3[Status],"-",0)="Dead",
        _xlfn.XLOOKUP(A2856,Table4[Tag Number],Table4[Status],"-",0)="Dead"),"Dead",
     OR(_xlfn.XLOOKUP(A2856,Table1[Tag Number],Table1[Status],"-",0)="Alive",
        _xlfn.XLOOKUP(A2856,Table2[Tag Number],Table2[Status],"-",0)="Alive",
        _xlfn.XLOOKUP(A2856,Table3[Tag Number],Table3[Status],"-",0)="Alive",
        _xlfn.XLOOKUP(A2856,Table4[Tag Number],Table4[Status],"-",0)="Alive"),"Alive",
     OR(_xlfn.XLOOKUP(A2856,Table1[Tag Number],Table1[Status],"-",0)="-",
        _xlfn.XLOOKUP(A2856,Table2[Tag Number],Table2[Status],"-",0)="-",
        _xlfn.XLOOKUP(A2856,Table3[Tag Number],Table3[Status],"-",0)="-",
        _xlfn.XLOOKUP(A2856,Table4[Tag Number],Table4[Status],"-",0)="-"),
   "-")</f>
        <v>-</v>
      </c>
      <c r="I2856" s="91"/>
      <c r="R2856" t="b">
        <f t="shared" si="89"/>
        <v>0</v>
      </c>
    </row>
    <row r="2857" spans="1:18" x14ac:dyDescent="0.3">
      <c r="A2857" t="s">
        <v>3177</v>
      </c>
      <c r="B2857" s="100" t="s">
        <v>1145</v>
      </c>
      <c r="C2857" s="84">
        <f>IF(COUNTIF(Table1[Tag Number], A2857), 1, 0)</f>
        <v>0</v>
      </c>
      <c r="D2857" s="85">
        <f>IF(COUNTIF(Table2[Tag Number], A2857), 1, 0)</f>
        <v>0</v>
      </c>
      <c r="E2857" s="86">
        <f>IF(COUNTIF(Table3[Tag Number], A2857), 1, 0)</f>
        <v>0</v>
      </c>
      <c r="F2857" s="86">
        <f>IF(COUNTIF(Table4[Tag Number], A2857), 1, 0)</f>
        <v>0</v>
      </c>
      <c r="G2857" s="87">
        <f t="shared" si="90"/>
        <v>0</v>
      </c>
      <c r="H2857" s="88" t="str" cm="1">
        <f t="array" ref="H2857">_xlfn.IFS(OR(_xlfn.XLOOKUP(A2857,Table1[Tag Number],Table1[Status],"-",0)="Dead",
        _xlfn.XLOOKUP(A2857,Table2[Tag Number],Table2[Status],"-",0)="Dead",
        _xlfn.XLOOKUP(A2857,Table3[Tag Number],Table3[Status],"-",0)="Dead",
        _xlfn.XLOOKUP(A2857,Table4[Tag Number],Table4[Status],"-",0)="Dead"),"Dead",
     OR(_xlfn.XLOOKUP(A2857,Table1[Tag Number],Table1[Status],"-",0)="Alive",
        _xlfn.XLOOKUP(A2857,Table2[Tag Number],Table2[Status],"-",0)="Alive",
        _xlfn.XLOOKUP(A2857,Table3[Tag Number],Table3[Status],"-",0)="Alive",
        _xlfn.XLOOKUP(A2857,Table4[Tag Number],Table4[Status],"-",0)="Alive"),"Alive",
     OR(_xlfn.XLOOKUP(A2857,Table1[Tag Number],Table1[Status],"-",0)="-",
        _xlfn.XLOOKUP(A2857,Table2[Tag Number],Table2[Status],"-",0)="-",
        _xlfn.XLOOKUP(A2857,Table3[Tag Number],Table3[Status],"-",0)="-",
        _xlfn.XLOOKUP(A2857,Table4[Tag Number],Table4[Status],"-",0)="-"),
   "-")</f>
        <v>-</v>
      </c>
      <c r="I2857" s="91"/>
      <c r="R2857" t="b">
        <f t="shared" si="89"/>
        <v>0</v>
      </c>
    </row>
    <row r="2858" spans="1:18" x14ac:dyDescent="0.3">
      <c r="A2858" t="s">
        <v>3178</v>
      </c>
      <c r="B2858" s="99" t="s">
        <v>1145</v>
      </c>
      <c r="C2858" s="84">
        <f>IF(COUNTIF(Table1[Tag Number], A2858), 1, 0)</f>
        <v>0</v>
      </c>
      <c r="D2858" s="85">
        <f>IF(COUNTIF(Table2[Tag Number], A2858), 1, 0)</f>
        <v>0</v>
      </c>
      <c r="E2858" s="86">
        <f>IF(COUNTIF(Table3[Tag Number], A2858), 1, 0)</f>
        <v>0</v>
      </c>
      <c r="F2858" s="86">
        <f>IF(COUNTIF(Table4[Tag Number], A2858), 1, 0)</f>
        <v>0</v>
      </c>
      <c r="G2858" s="87">
        <f t="shared" si="90"/>
        <v>0</v>
      </c>
      <c r="H2858" s="88" t="str" cm="1">
        <f t="array" ref="H2858">_xlfn.IFS(OR(_xlfn.XLOOKUP(A2858,Table1[Tag Number],Table1[Status],"-",0)="Dead",
        _xlfn.XLOOKUP(A2858,Table2[Tag Number],Table2[Status],"-",0)="Dead",
        _xlfn.XLOOKUP(A2858,Table3[Tag Number],Table3[Status],"-",0)="Dead",
        _xlfn.XLOOKUP(A2858,Table4[Tag Number],Table4[Status],"-",0)="Dead"),"Dead",
     OR(_xlfn.XLOOKUP(A2858,Table1[Tag Number],Table1[Status],"-",0)="Alive",
        _xlfn.XLOOKUP(A2858,Table2[Tag Number],Table2[Status],"-",0)="Alive",
        _xlfn.XLOOKUP(A2858,Table3[Tag Number],Table3[Status],"-",0)="Alive",
        _xlfn.XLOOKUP(A2858,Table4[Tag Number],Table4[Status],"-",0)="Alive"),"Alive",
     OR(_xlfn.XLOOKUP(A2858,Table1[Tag Number],Table1[Status],"-",0)="-",
        _xlfn.XLOOKUP(A2858,Table2[Tag Number],Table2[Status],"-",0)="-",
        _xlfn.XLOOKUP(A2858,Table3[Tag Number],Table3[Status],"-",0)="-",
        _xlfn.XLOOKUP(A2858,Table4[Tag Number],Table4[Status],"-",0)="-"),
   "-")</f>
        <v>-</v>
      </c>
      <c r="I2858" s="91"/>
      <c r="R2858" t="b">
        <f t="shared" si="89"/>
        <v>0</v>
      </c>
    </row>
    <row r="2859" spans="1:18" x14ac:dyDescent="0.3">
      <c r="A2859" t="s">
        <v>3179</v>
      </c>
      <c r="B2859" s="100"/>
      <c r="C2859" s="84">
        <f>IF(COUNTIF(Table1[Tag Number], A2859), 1, 0)</f>
        <v>0</v>
      </c>
      <c r="D2859" s="85">
        <f>IF(COUNTIF(Table2[Tag Number], A2859), 1, 0)</f>
        <v>0</v>
      </c>
      <c r="E2859" s="86">
        <f>IF(COUNTIF(Table3[Tag Number], A2859), 1, 0)</f>
        <v>0</v>
      </c>
      <c r="F2859" s="86">
        <f>IF(COUNTIF(Table4[Tag Number], A2859), 1, 0)</f>
        <v>0</v>
      </c>
      <c r="G2859" s="87">
        <f t="shared" si="90"/>
        <v>0</v>
      </c>
      <c r="H2859" s="88" t="str" cm="1">
        <f t="array" ref="H2859">_xlfn.IFS(OR(_xlfn.XLOOKUP(A2859,Table1[Tag Number],Table1[Status],"-",0)="Dead",
        _xlfn.XLOOKUP(A2859,Table2[Tag Number],Table2[Status],"-",0)="Dead",
        _xlfn.XLOOKUP(A2859,Table3[Tag Number],Table3[Status],"-",0)="Dead",
        _xlfn.XLOOKUP(A2859,Table4[Tag Number],Table4[Status],"-",0)="Dead"),"Dead",
     OR(_xlfn.XLOOKUP(A2859,Table1[Tag Number],Table1[Status],"-",0)="Alive",
        _xlfn.XLOOKUP(A2859,Table2[Tag Number],Table2[Status],"-",0)="Alive",
        _xlfn.XLOOKUP(A2859,Table3[Tag Number],Table3[Status],"-",0)="Alive",
        _xlfn.XLOOKUP(A2859,Table4[Tag Number],Table4[Status],"-",0)="Alive"),"Alive",
     OR(_xlfn.XLOOKUP(A2859,Table1[Tag Number],Table1[Status],"-",0)="-",
        _xlfn.XLOOKUP(A2859,Table2[Tag Number],Table2[Status],"-",0)="-",
        _xlfn.XLOOKUP(A2859,Table3[Tag Number],Table3[Status],"-",0)="-",
        _xlfn.XLOOKUP(A2859,Table4[Tag Number],Table4[Status],"-",0)="-"),
   "-")</f>
        <v>-</v>
      </c>
      <c r="I2859" s="91"/>
      <c r="R2859" t="b">
        <f t="shared" si="89"/>
        <v>0</v>
      </c>
    </row>
    <row r="2860" spans="1:18" x14ac:dyDescent="0.3">
      <c r="A2860" t="s">
        <v>3180</v>
      </c>
      <c r="B2860" s="99" t="s">
        <v>1145</v>
      </c>
      <c r="C2860" s="84">
        <f>IF(COUNTIF(Table1[Tag Number], A2860), 1, 0)</f>
        <v>0</v>
      </c>
      <c r="D2860" s="85">
        <f>IF(COUNTIF(Table2[Tag Number], A2860), 1, 0)</f>
        <v>0</v>
      </c>
      <c r="E2860" s="86">
        <f>IF(COUNTIF(Table3[Tag Number], A2860), 1, 0)</f>
        <v>0</v>
      </c>
      <c r="F2860" s="86">
        <f>IF(COUNTIF(Table4[Tag Number], A2860), 1, 0)</f>
        <v>0</v>
      </c>
      <c r="G2860" s="87">
        <f t="shared" si="90"/>
        <v>0</v>
      </c>
      <c r="H2860" s="88" t="str" cm="1">
        <f t="array" ref="H2860">_xlfn.IFS(OR(_xlfn.XLOOKUP(A2860,Table1[Tag Number],Table1[Status],"-",0)="Dead",
        _xlfn.XLOOKUP(A2860,Table2[Tag Number],Table2[Status],"-",0)="Dead",
        _xlfn.XLOOKUP(A2860,Table3[Tag Number],Table3[Status],"-",0)="Dead",
        _xlfn.XLOOKUP(A2860,Table4[Tag Number],Table4[Status],"-",0)="Dead"),"Dead",
     OR(_xlfn.XLOOKUP(A2860,Table1[Tag Number],Table1[Status],"-",0)="Alive",
        _xlfn.XLOOKUP(A2860,Table2[Tag Number],Table2[Status],"-",0)="Alive",
        _xlfn.XLOOKUP(A2860,Table3[Tag Number],Table3[Status],"-",0)="Alive",
        _xlfn.XLOOKUP(A2860,Table4[Tag Number],Table4[Status],"-",0)="Alive"),"Alive",
     OR(_xlfn.XLOOKUP(A2860,Table1[Tag Number],Table1[Status],"-",0)="-",
        _xlfn.XLOOKUP(A2860,Table2[Tag Number],Table2[Status],"-",0)="-",
        _xlfn.XLOOKUP(A2860,Table3[Tag Number],Table3[Status],"-",0)="-",
        _xlfn.XLOOKUP(A2860,Table4[Tag Number],Table4[Status],"-",0)="-"),
   "-")</f>
        <v>-</v>
      </c>
      <c r="I2860" s="91"/>
      <c r="R2860" t="b">
        <f t="shared" si="89"/>
        <v>0</v>
      </c>
    </row>
    <row r="2861" spans="1:18" x14ac:dyDescent="0.3">
      <c r="A2861" t="s">
        <v>3181</v>
      </c>
      <c r="B2861" s="100"/>
      <c r="C2861" s="84">
        <f>IF(COUNTIF(Table1[Tag Number], A2861), 1, 0)</f>
        <v>0</v>
      </c>
      <c r="D2861" s="85">
        <f>IF(COUNTIF(Table2[Tag Number], A2861), 1, 0)</f>
        <v>0</v>
      </c>
      <c r="E2861" s="86">
        <f>IF(COUNTIF(Table3[Tag Number], A2861), 1, 0)</f>
        <v>0</v>
      </c>
      <c r="F2861" s="86">
        <f>IF(COUNTIF(Table4[Tag Number], A2861), 1, 0)</f>
        <v>0</v>
      </c>
      <c r="G2861" s="87">
        <f t="shared" si="90"/>
        <v>0</v>
      </c>
      <c r="H2861" s="88" t="str" cm="1">
        <f t="array" ref="H2861">_xlfn.IFS(OR(_xlfn.XLOOKUP(A2861,Table1[Tag Number],Table1[Status],"-",0)="Dead",
        _xlfn.XLOOKUP(A2861,Table2[Tag Number],Table2[Status],"-",0)="Dead",
        _xlfn.XLOOKUP(A2861,Table3[Tag Number],Table3[Status],"-",0)="Dead",
        _xlfn.XLOOKUP(A2861,Table4[Tag Number],Table4[Status],"-",0)="Dead"),"Dead",
     OR(_xlfn.XLOOKUP(A2861,Table1[Tag Number],Table1[Status],"-",0)="Alive",
        _xlfn.XLOOKUP(A2861,Table2[Tag Number],Table2[Status],"-",0)="Alive",
        _xlfn.XLOOKUP(A2861,Table3[Tag Number],Table3[Status],"-",0)="Alive",
        _xlfn.XLOOKUP(A2861,Table4[Tag Number],Table4[Status],"-",0)="Alive"),"Alive",
     OR(_xlfn.XLOOKUP(A2861,Table1[Tag Number],Table1[Status],"-",0)="-",
        _xlfn.XLOOKUP(A2861,Table2[Tag Number],Table2[Status],"-",0)="-",
        _xlfn.XLOOKUP(A2861,Table3[Tag Number],Table3[Status],"-",0)="-",
        _xlfn.XLOOKUP(A2861,Table4[Tag Number],Table4[Status],"-",0)="-"),
   "-")</f>
        <v>-</v>
      </c>
      <c r="I2861" s="91"/>
      <c r="R2861" t="b">
        <f t="shared" si="89"/>
        <v>0</v>
      </c>
    </row>
    <row r="2862" spans="1:18" x14ac:dyDescent="0.3">
      <c r="A2862" t="s">
        <v>3182</v>
      </c>
      <c r="B2862" s="99" t="s">
        <v>1145</v>
      </c>
      <c r="C2862" s="84">
        <f>IF(COUNTIF(Table1[Tag Number], A2862), 1, 0)</f>
        <v>0</v>
      </c>
      <c r="D2862" s="85">
        <f>IF(COUNTIF(Table2[Tag Number], A2862), 1, 0)</f>
        <v>0</v>
      </c>
      <c r="E2862" s="86">
        <f>IF(COUNTIF(Table3[Tag Number], A2862), 1, 0)</f>
        <v>0</v>
      </c>
      <c r="F2862" s="86">
        <f>IF(COUNTIF(Table4[Tag Number], A2862), 1, 0)</f>
        <v>0</v>
      </c>
      <c r="G2862" s="87">
        <f t="shared" si="90"/>
        <v>0</v>
      </c>
      <c r="H2862" s="88" t="str" cm="1">
        <f t="array" ref="H2862">_xlfn.IFS(OR(_xlfn.XLOOKUP(A2862,Table1[Tag Number],Table1[Status],"-",0)="Dead",
        _xlfn.XLOOKUP(A2862,Table2[Tag Number],Table2[Status],"-",0)="Dead",
        _xlfn.XLOOKUP(A2862,Table3[Tag Number],Table3[Status],"-",0)="Dead",
        _xlfn.XLOOKUP(A2862,Table4[Tag Number],Table4[Status],"-",0)="Dead"),"Dead",
     OR(_xlfn.XLOOKUP(A2862,Table1[Tag Number],Table1[Status],"-",0)="Alive",
        _xlfn.XLOOKUP(A2862,Table2[Tag Number],Table2[Status],"-",0)="Alive",
        _xlfn.XLOOKUP(A2862,Table3[Tag Number],Table3[Status],"-",0)="Alive",
        _xlfn.XLOOKUP(A2862,Table4[Tag Number],Table4[Status],"-",0)="Alive"),"Alive",
     OR(_xlfn.XLOOKUP(A2862,Table1[Tag Number],Table1[Status],"-",0)="-",
        _xlfn.XLOOKUP(A2862,Table2[Tag Number],Table2[Status],"-",0)="-",
        _xlfn.XLOOKUP(A2862,Table3[Tag Number],Table3[Status],"-",0)="-",
        _xlfn.XLOOKUP(A2862,Table4[Tag Number],Table4[Status],"-",0)="-"),
   "-")</f>
        <v>-</v>
      </c>
      <c r="I2862" s="91"/>
      <c r="R2862" t="b">
        <f t="shared" si="89"/>
        <v>0</v>
      </c>
    </row>
    <row r="2863" spans="1:18" x14ac:dyDescent="0.3">
      <c r="A2863" t="s">
        <v>15</v>
      </c>
      <c r="B2863" s="100"/>
      <c r="C2863" s="84">
        <f>IF(COUNTIF(Table1[Tag Number], A2863), 1, 0)</f>
        <v>1</v>
      </c>
      <c r="D2863" s="85">
        <f>IF(COUNTIF(Table2[Tag Number], A2863), 1, 0)</f>
        <v>0</v>
      </c>
      <c r="E2863" s="86">
        <f>IF(COUNTIF(Table3[Tag Number], A2863), 1, 0)</f>
        <v>0</v>
      </c>
      <c r="F2863" s="86">
        <f>IF(COUNTIF(Table4[Tag Number], A2863), 1, 0)</f>
        <v>0</v>
      </c>
      <c r="G2863" s="87">
        <f t="shared" si="90"/>
        <v>1</v>
      </c>
      <c r="H2863" s="88" t="str" cm="1">
        <f t="array" ref="H2863">_xlfn.IFS(OR(_xlfn.XLOOKUP(A2863,Table1[Tag Number],Table1[Status],"-",0)="Dead",
        _xlfn.XLOOKUP(A2863,Table2[Tag Number],Table2[Status],"-",0)="Dead",
        _xlfn.XLOOKUP(A2863,Table3[Tag Number],Table3[Status],"-",0)="Dead",
        _xlfn.XLOOKUP(A2863,Table4[Tag Number],Table4[Status],"-",0)="Dead"),"Dead",
     OR(_xlfn.XLOOKUP(A2863,Table1[Tag Number],Table1[Status],"-",0)="Alive",
        _xlfn.XLOOKUP(A2863,Table2[Tag Number],Table2[Status],"-",0)="Alive",
        _xlfn.XLOOKUP(A2863,Table3[Tag Number],Table3[Status],"-",0)="Alive",
        _xlfn.XLOOKUP(A2863,Table4[Tag Number],Table4[Status],"-",0)="Alive"),"Alive",
     OR(_xlfn.XLOOKUP(A2863,Table1[Tag Number],Table1[Status],"-",0)="-",
        _xlfn.XLOOKUP(A2863,Table2[Tag Number],Table2[Status],"-",0)="-",
        _xlfn.XLOOKUP(A2863,Table3[Tag Number],Table3[Status],"-",0)="-",
        _xlfn.XLOOKUP(A2863,Table4[Tag Number],Table4[Status],"-",0)="-"),
   "-")</f>
        <v>Alive</v>
      </c>
      <c r="I2863" s="91"/>
      <c r="R2863" t="b">
        <f t="shared" si="89"/>
        <v>0</v>
      </c>
    </row>
    <row r="2864" spans="1:18" x14ac:dyDescent="0.3">
      <c r="A2864" t="s">
        <v>27</v>
      </c>
      <c r="B2864" s="99"/>
      <c r="C2864" s="84">
        <f>IF(COUNTIF(Table1[Tag Number], A2864), 1, 0)</f>
        <v>1</v>
      </c>
      <c r="D2864" s="85">
        <f>IF(COUNTIF(Table2[Tag Number], A2864), 1, 0)</f>
        <v>0</v>
      </c>
      <c r="E2864" s="86">
        <f>IF(COUNTIF(Table3[Tag Number], A2864), 1, 0)</f>
        <v>0</v>
      </c>
      <c r="F2864" s="86">
        <f>IF(COUNTIF(Table4[Tag Number], A2864), 1, 0)</f>
        <v>0</v>
      </c>
      <c r="G2864" s="87">
        <f t="shared" si="90"/>
        <v>1</v>
      </c>
      <c r="H2864" s="88" t="str" cm="1">
        <f t="array" ref="H2864">_xlfn.IFS(OR(_xlfn.XLOOKUP(A2864,Table1[Tag Number],Table1[Status],"-",0)="Dead",
        _xlfn.XLOOKUP(A2864,Table2[Tag Number],Table2[Status],"-",0)="Dead",
        _xlfn.XLOOKUP(A2864,Table3[Tag Number],Table3[Status],"-",0)="Dead",
        _xlfn.XLOOKUP(A2864,Table4[Tag Number],Table4[Status],"-",0)="Dead"),"Dead",
     OR(_xlfn.XLOOKUP(A2864,Table1[Tag Number],Table1[Status],"-",0)="Alive",
        _xlfn.XLOOKUP(A2864,Table2[Tag Number],Table2[Status],"-",0)="Alive",
        _xlfn.XLOOKUP(A2864,Table3[Tag Number],Table3[Status],"-",0)="Alive",
        _xlfn.XLOOKUP(A2864,Table4[Tag Number],Table4[Status],"-",0)="Alive"),"Alive",
     OR(_xlfn.XLOOKUP(A2864,Table1[Tag Number],Table1[Status],"-",0)="-",
        _xlfn.XLOOKUP(A2864,Table2[Tag Number],Table2[Status],"-",0)="-",
        _xlfn.XLOOKUP(A2864,Table3[Tag Number],Table3[Status],"-",0)="-",
        _xlfn.XLOOKUP(A2864,Table4[Tag Number],Table4[Status],"-",0)="-"),
   "-")</f>
        <v>Alive</v>
      </c>
      <c r="I2864" s="91"/>
      <c r="R2864" t="b">
        <f t="shared" si="89"/>
        <v>0</v>
      </c>
    </row>
    <row r="2865" spans="1:18" x14ac:dyDescent="0.3">
      <c r="A2865" t="s">
        <v>38</v>
      </c>
      <c r="B2865" s="100"/>
      <c r="C2865" s="84">
        <f>IF(COUNTIF(Table1[Tag Number], A2865), 1, 0)</f>
        <v>1</v>
      </c>
      <c r="D2865" s="85">
        <f>IF(COUNTIF(Table2[Tag Number], A2865), 1, 0)</f>
        <v>0</v>
      </c>
      <c r="E2865" s="86">
        <f>IF(COUNTIF(Table3[Tag Number], A2865), 1, 0)</f>
        <v>0</v>
      </c>
      <c r="F2865" s="86">
        <f>IF(COUNTIF(Table4[Tag Number], A2865), 1, 0)</f>
        <v>0</v>
      </c>
      <c r="G2865" s="87">
        <f t="shared" si="90"/>
        <v>1</v>
      </c>
      <c r="H2865" s="88" t="str" cm="1">
        <f t="array" ref="H2865">_xlfn.IFS(OR(_xlfn.XLOOKUP(A2865,Table1[Tag Number],Table1[Status],"-",0)="Dead",
        _xlfn.XLOOKUP(A2865,Table2[Tag Number],Table2[Status],"-",0)="Dead",
        _xlfn.XLOOKUP(A2865,Table3[Tag Number],Table3[Status],"-",0)="Dead",
        _xlfn.XLOOKUP(A2865,Table4[Tag Number],Table4[Status],"-",0)="Dead"),"Dead",
     OR(_xlfn.XLOOKUP(A2865,Table1[Tag Number],Table1[Status],"-",0)="Alive",
        _xlfn.XLOOKUP(A2865,Table2[Tag Number],Table2[Status],"-",0)="Alive",
        _xlfn.XLOOKUP(A2865,Table3[Tag Number],Table3[Status],"-",0)="Alive",
        _xlfn.XLOOKUP(A2865,Table4[Tag Number],Table4[Status],"-",0)="Alive"),"Alive",
     OR(_xlfn.XLOOKUP(A2865,Table1[Tag Number],Table1[Status],"-",0)="-",
        _xlfn.XLOOKUP(A2865,Table2[Tag Number],Table2[Status],"-",0)="-",
        _xlfn.XLOOKUP(A2865,Table3[Tag Number],Table3[Status],"-",0)="-",
        _xlfn.XLOOKUP(A2865,Table4[Tag Number],Table4[Status],"-",0)="-"),
   "-")</f>
        <v>Alive</v>
      </c>
      <c r="I2865" s="91"/>
      <c r="R2865" t="b">
        <f t="shared" si="89"/>
        <v>0</v>
      </c>
    </row>
    <row r="2866" spans="1:18" x14ac:dyDescent="0.3">
      <c r="A2866" t="s">
        <v>586</v>
      </c>
      <c r="B2866" s="99"/>
      <c r="C2866" s="84">
        <f>IF(COUNTIF(Table1[Tag Number], A2866), 1, 0)</f>
        <v>0</v>
      </c>
      <c r="D2866" s="85">
        <f>IF(COUNTIF(Table2[Tag Number], A2866), 1, 0)</f>
        <v>0</v>
      </c>
      <c r="E2866" s="86">
        <f>IF(COUNTIF(Table3[Tag Number], A2866), 1, 0)</f>
        <v>0</v>
      </c>
      <c r="F2866" s="86">
        <f>IF(COUNTIF(Table4[Tag Number], A2866), 1, 0)</f>
        <v>0</v>
      </c>
      <c r="G2866" s="87">
        <f t="shared" si="90"/>
        <v>0</v>
      </c>
      <c r="H2866" s="88" t="str" cm="1">
        <f t="array" ref="H2866">_xlfn.IFS(OR(_xlfn.XLOOKUP(A2866,Table1[Tag Number],Table1[Status],"-",0)="Dead",
        _xlfn.XLOOKUP(A2866,Table2[Tag Number],Table2[Status],"-",0)="Dead",
        _xlfn.XLOOKUP(A2866,Table3[Tag Number],Table3[Status],"-",0)="Dead",
        _xlfn.XLOOKUP(A2866,Table4[Tag Number],Table4[Status],"-",0)="Dead"),"Dead",
     OR(_xlfn.XLOOKUP(A2866,Table1[Tag Number],Table1[Status],"-",0)="Alive",
        _xlfn.XLOOKUP(A2866,Table2[Tag Number],Table2[Status],"-",0)="Alive",
        _xlfn.XLOOKUP(A2866,Table3[Tag Number],Table3[Status],"-",0)="Alive",
        _xlfn.XLOOKUP(A2866,Table4[Tag Number],Table4[Status],"-",0)="Alive"),"Alive",
     OR(_xlfn.XLOOKUP(A2866,Table1[Tag Number],Table1[Status],"-",0)="-",
        _xlfn.XLOOKUP(A2866,Table2[Tag Number],Table2[Status],"-",0)="-",
        _xlfn.XLOOKUP(A2866,Table3[Tag Number],Table3[Status],"-",0)="-",
        _xlfn.XLOOKUP(A2866,Table4[Tag Number],Table4[Status],"-",0)="-"),
   "-")</f>
        <v>-</v>
      </c>
      <c r="I2866" s="91"/>
      <c r="R2866" t="b">
        <f t="shared" si="89"/>
        <v>0</v>
      </c>
    </row>
    <row r="2867" spans="1:18" x14ac:dyDescent="0.3">
      <c r="A2867" t="s">
        <v>589</v>
      </c>
      <c r="B2867" s="100"/>
      <c r="C2867" s="84">
        <f>IF(COUNTIF(Table1[Tag Number], A2867), 1, 0)</f>
        <v>0</v>
      </c>
      <c r="D2867" s="85">
        <f>IF(COUNTIF(Table2[Tag Number], A2867), 1, 0)</f>
        <v>0</v>
      </c>
      <c r="E2867" s="86">
        <f>IF(COUNTIF(Table3[Tag Number], A2867), 1, 0)</f>
        <v>0</v>
      </c>
      <c r="F2867" s="86">
        <f>IF(COUNTIF(Table4[Tag Number], A2867), 1, 0)</f>
        <v>0</v>
      </c>
      <c r="G2867" s="87">
        <f t="shared" si="90"/>
        <v>0</v>
      </c>
      <c r="H2867" s="88" t="str" cm="1">
        <f t="array" ref="H2867">_xlfn.IFS(OR(_xlfn.XLOOKUP(A2867,Table1[Tag Number],Table1[Status],"-",0)="Dead",
        _xlfn.XLOOKUP(A2867,Table2[Tag Number],Table2[Status],"-",0)="Dead",
        _xlfn.XLOOKUP(A2867,Table3[Tag Number],Table3[Status],"-",0)="Dead",
        _xlfn.XLOOKUP(A2867,Table4[Tag Number],Table4[Status],"-",0)="Dead"),"Dead",
     OR(_xlfn.XLOOKUP(A2867,Table1[Tag Number],Table1[Status],"-",0)="Alive",
        _xlfn.XLOOKUP(A2867,Table2[Tag Number],Table2[Status],"-",0)="Alive",
        _xlfn.XLOOKUP(A2867,Table3[Tag Number],Table3[Status],"-",0)="Alive",
        _xlfn.XLOOKUP(A2867,Table4[Tag Number],Table4[Status],"-",0)="Alive"),"Alive",
     OR(_xlfn.XLOOKUP(A2867,Table1[Tag Number],Table1[Status],"-",0)="-",
        _xlfn.XLOOKUP(A2867,Table2[Tag Number],Table2[Status],"-",0)="-",
        _xlfn.XLOOKUP(A2867,Table3[Tag Number],Table3[Status],"-",0)="-",
        _xlfn.XLOOKUP(A2867,Table4[Tag Number],Table4[Status],"-",0)="-"),
   "-")</f>
        <v>-</v>
      </c>
      <c r="I2867" s="91"/>
      <c r="R2867" t="b">
        <f t="shared" si="89"/>
        <v>0</v>
      </c>
    </row>
    <row r="2868" spans="1:18" x14ac:dyDescent="0.3">
      <c r="A2868" t="s">
        <v>905</v>
      </c>
      <c r="B2868" s="99"/>
      <c r="C2868" s="84">
        <f>IF(COUNTIF(Table1[Tag Number], A2868), 1, 0)</f>
        <v>0</v>
      </c>
      <c r="D2868" s="85">
        <f>IF(COUNTIF(Table2[Tag Number], A2868), 1, 0)</f>
        <v>0</v>
      </c>
      <c r="E2868" s="86">
        <f>IF(COUNTIF(Table3[Tag Number], A2868), 1, 0)</f>
        <v>0</v>
      </c>
      <c r="F2868" s="86">
        <f>IF(COUNTIF(Table4[Tag Number], A2868), 1, 0)</f>
        <v>0</v>
      </c>
      <c r="G2868" s="87">
        <f t="shared" si="90"/>
        <v>0</v>
      </c>
      <c r="H2868" s="88" t="str" cm="1">
        <f t="array" ref="H2868">_xlfn.IFS(OR(_xlfn.XLOOKUP(A2868,Table1[Tag Number],Table1[Status],"-",0)="Dead",
        _xlfn.XLOOKUP(A2868,Table2[Tag Number],Table2[Status],"-",0)="Dead",
        _xlfn.XLOOKUP(A2868,Table3[Tag Number],Table3[Status],"-",0)="Dead",
        _xlfn.XLOOKUP(A2868,Table4[Tag Number],Table4[Status],"-",0)="Dead"),"Dead",
     OR(_xlfn.XLOOKUP(A2868,Table1[Tag Number],Table1[Status],"-",0)="Alive",
        _xlfn.XLOOKUP(A2868,Table2[Tag Number],Table2[Status],"-",0)="Alive",
        _xlfn.XLOOKUP(A2868,Table3[Tag Number],Table3[Status],"-",0)="Alive",
        _xlfn.XLOOKUP(A2868,Table4[Tag Number],Table4[Status],"-",0)="Alive"),"Alive",
     OR(_xlfn.XLOOKUP(A2868,Table1[Tag Number],Table1[Status],"-",0)="-",
        _xlfn.XLOOKUP(A2868,Table2[Tag Number],Table2[Status],"-",0)="-",
        _xlfn.XLOOKUP(A2868,Table3[Tag Number],Table3[Status],"-",0)="-",
        _xlfn.XLOOKUP(A2868,Table4[Tag Number],Table4[Status],"-",0)="-"),
   "-")</f>
        <v>-</v>
      </c>
      <c r="I2868" s="91"/>
      <c r="R2868" t="b">
        <f t="shared" si="89"/>
        <v>0</v>
      </c>
    </row>
    <row r="2869" spans="1:18" x14ac:dyDescent="0.3">
      <c r="A2869" t="s">
        <v>909</v>
      </c>
      <c r="B2869" s="100"/>
      <c r="C2869" s="84">
        <f>IF(COUNTIF(Table1[Tag Number], A2869), 1, 0)</f>
        <v>0</v>
      </c>
      <c r="D2869" s="85">
        <f>IF(COUNTIF(Table2[Tag Number], A2869), 1, 0)</f>
        <v>0</v>
      </c>
      <c r="E2869" s="86">
        <f>IF(COUNTIF(Table3[Tag Number], A2869), 1, 0)</f>
        <v>0</v>
      </c>
      <c r="F2869" s="86">
        <f>IF(COUNTIF(Table4[Tag Number], A2869), 1, 0)</f>
        <v>0</v>
      </c>
      <c r="G2869" s="87">
        <f t="shared" si="90"/>
        <v>0</v>
      </c>
      <c r="H2869" s="88" t="str" cm="1">
        <f t="array" ref="H2869">_xlfn.IFS(OR(_xlfn.XLOOKUP(A2869,Table1[Tag Number],Table1[Status],"-",0)="Dead",
        _xlfn.XLOOKUP(A2869,Table2[Tag Number],Table2[Status],"-",0)="Dead",
        _xlfn.XLOOKUP(A2869,Table3[Tag Number],Table3[Status],"-",0)="Dead",
        _xlfn.XLOOKUP(A2869,Table4[Tag Number],Table4[Status],"-",0)="Dead"),"Dead",
     OR(_xlfn.XLOOKUP(A2869,Table1[Tag Number],Table1[Status],"-",0)="Alive",
        _xlfn.XLOOKUP(A2869,Table2[Tag Number],Table2[Status],"-",0)="Alive",
        _xlfn.XLOOKUP(A2869,Table3[Tag Number],Table3[Status],"-",0)="Alive",
        _xlfn.XLOOKUP(A2869,Table4[Tag Number],Table4[Status],"-",0)="Alive"),"Alive",
     OR(_xlfn.XLOOKUP(A2869,Table1[Tag Number],Table1[Status],"-",0)="-",
        _xlfn.XLOOKUP(A2869,Table2[Tag Number],Table2[Status],"-",0)="-",
        _xlfn.XLOOKUP(A2869,Table3[Tag Number],Table3[Status],"-",0)="-",
        _xlfn.XLOOKUP(A2869,Table4[Tag Number],Table4[Status],"-",0)="-"),
   "-")</f>
        <v>-</v>
      </c>
      <c r="I2869" s="91"/>
      <c r="R2869" t="b">
        <f t="shared" si="89"/>
        <v>0</v>
      </c>
    </row>
    <row r="2870" spans="1:18" x14ac:dyDescent="0.3">
      <c r="A2870" t="s">
        <v>3183</v>
      </c>
      <c r="B2870" s="99"/>
      <c r="C2870" s="84">
        <f>IF(COUNTIF(Table1[Tag Number], A2870), 1, 0)</f>
        <v>0</v>
      </c>
      <c r="D2870" s="85">
        <f>IF(COUNTIF(Table2[Tag Number], A2870), 1, 0)</f>
        <v>0</v>
      </c>
      <c r="E2870" s="86">
        <f>IF(COUNTIF(Table3[Tag Number], A2870), 1, 0)</f>
        <v>0</v>
      </c>
      <c r="F2870" s="86">
        <f>IF(COUNTIF(Table4[Tag Number], A2870), 1, 0)</f>
        <v>0</v>
      </c>
      <c r="G2870" s="87">
        <f t="shared" si="90"/>
        <v>0</v>
      </c>
      <c r="H2870" s="88" t="str" cm="1">
        <f t="array" ref="H2870">_xlfn.IFS(OR(_xlfn.XLOOKUP(A2870,Table1[Tag Number],Table1[Status],"-",0)="Dead",
        _xlfn.XLOOKUP(A2870,Table2[Tag Number],Table2[Status],"-",0)="Dead",
        _xlfn.XLOOKUP(A2870,Table3[Tag Number],Table3[Status],"-",0)="Dead",
        _xlfn.XLOOKUP(A2870,Table4[Tag Number],Table4[Status],"-",0)="Dead"),"Dead",
     OR(_xlfn.XLOOKUP(A2870,Table1[Tag Number],Table1[Status],"-",0)="Alive",
        _xlfn.XLOOKUP(A2870,Table2[Tag Number],Table2[Status],"-",0)="Alive",
        _xlfn.XLOOKUP(A2870,Table3[Tag Number],Table3[Status],"-",0)="Alive",
        _xlfn.XLOOKUP(A2870,Table4[Tag Number],Table4[Status],"-",0)="Alive"),"Alive",
     OR(_xlfn.XLOOKUP(A2870,Table1[Tag Number],Table1[Status],"-",0)="-",
        _xlfn.XLOOKUP(A2870,Table2[Tag Number],Table2[Status],"-",0)="-",
        _xlfn.XLOOKUP(A2870,Table3[Tag Number],Table3[Status],"-",0)="-",
        _xlfn.XLOOKUP(A2870,Table4[Tag Number],Table4[Status],"-",0)="-"),
   "-")</f>
        <v>-</v>
      </c>
      <c r="I2870" s="91"/>
      <c r="R2870" t="b">
        <f t="shared" si="89"/>
        <v>0</v>
      </c>
    </row>
    <row r="2871" spans="1:18" x14ac:dyDescent="0.3">
      <c r="A2871" t="s">
        <v>449</v>
      </c>
      <c r="B2871" s="100"/>
      <c r="C2871" s="84">
        <f>IF(COUNTIF(Table1[Tag Number], A2871), 1, 0)</f>
        <v>0</v>
      </c>
      <c r="D2871" s="85">
        <f>IF(COUNTIF(Table2[Tag Number], A2871), 1, 0)</f>
        <v>0</v>
      </c>
      <c r="E2871" s="86">
        <f>IF(COUNTIF(Table3[Tag Number], A2871), 1, 0)</f>
        <v>0</v>
      </c>
      <c r="F2871" s="86">
        <f>IF(COUNTIF(Table4[Tag Number], A2871), 1, 0)</f>
        <v>0</v>
      </c>
      <c r="G2871" s="87">
        <f t="shared" si="90"/>
        <v>0</v>
      </c>
      <c r="H2871" s="88" t="str" cm="1">
        <f t="array" ref="H2871">_xlfn.IFS(OR(_xlfn.XLOOKUP(A2871,Table1[Tag Number],Table1[Status],"-",0)="Dead",
        _xlfn.XLOOKUP(A2871,Table2[Tag Number],Table2[Status],"-",0)="Dead",
        _xlfn.XLOOKUP(A2871,Table3[Tag Number],Table3[Status],"-",0)="Dead",
        _xlfn.XLOOKUP(A2871,Table4[Tag Number],Table4[Status],"-",0)="Dead"),"Dead",
     OR(_xlfn.XLOOKUP(A2871,Table1[Tag Number],Table1[Status],"-",0)="Alive",
        _xlfn.XLOOKUP(A2871,Table2[Tag Number],Table2[Status],"-",0)="Alive",
        _xlfn.XLOOKUP(A2871,Table3[Tag Number],Table3[Status],"-",0)="Alive",
        _xlfn.XLOOKUP(A2871,Table4[Tag Number],Table4[Status],"-",0)="Alive"),"Alive",
     OR(_xlfn.XLOOKUP(A2871,Table1[Tag Number],Table1[Status],"-",0)="-",
        _xlfn.XLOOKUP(A2871,Table2[Tag Number],Table2[Status],"-",0)="-",
        _xlfn.XLOOKUP(A2871,Table3[Tag Number],Table3[Status],"-",0)="-",
        _xlfn.XLOOKUP(A2871,Table4[Tag Number],Table4[Status],"-",0)="-"),
   "-")</f>
        <v>-</v>
      </c>
      <c r="I2871" s="91"/>
      <c r="R2871" t="b">
        <f t="shared" si="89"/>
        <v>0</v>
      </c>
    </row>
    <row r="2872" spans="1:18" x14ac:dyDescent="0.3">
      <c r="A2872" t="s">
        <v>1006</v>
      </c>
      <c r="B2872" s="99"/>
      <c r="C2872" s="84">
        <f>IF(COUNTIF(Table1[Tag Number], A2872), 1, 0)</f>
        <v>0</v>
      </c>
      <c r="D2872" s="85">
        <f>IF(COUNTIF(Table2[Tag Number], A2872), 1, 0)</f>
        <v>0</v>
      </c>
      <c r="E2872" s="86">
        <f>IF(COUNTIF(Table3[Tag Number], A2872), 1, 0)</f>
        <v>0</v>
      </c>
      <c r="F2872" s="86">
        <f>IF(COUNTIF(Table4[Tag Number], A2872), 1, 0)</f>
        <v>0</v>
      </c>
      <c r="G2872" s="87">
        <f t="shared" si="90"/>
        <v>0</v>
      </c>
      <c r="H2872" s="88" t="str" cm="1">
        <f t="array" ref="H2872">_xlfn.IFS(OR(_xlfn.XLOOKUP(A2872,Table1[Tag Number],Table1[Status],"-",0)="Dead",
        _xlfn.XLOOKUP(A2872,Table2[Tag Number],Table2[Status],"-",0)="Dead",
        _xlfn.XLOOKUP(A2872,Table3[Tag Number],Table3[Status],"-",0)="Dead",
        _xlfn.XLOOKUP(A2872,Table4[Tag Number],Table4[Status],"-",0)="Dead"),"Dead",
     OR(_xlfn.XLOOKUP(A2872,Table1[Tag Number],Table1[Status],"-",0)="Alive",
        _xlfn.XLOOKUP(A2872,Table2[Tag Number],Table2[Status],"-",0)="Alive",
        _xlfn.XLOOKUP(A2872,Table3[Tag Number],Table3[Status],"-",0)="Alive",
        _xlfn.XLOOKUP(A2872,Table4[Tag Number],Table4[Status],"-",0)="Alive"),"Alive",
     OR(_xlfn.XLOOKUP(A2872,Table1[Tag Number],Table1[Status],"-",0)="-",
        _xlfn.XLOOKUP(A2872,Table2[Tag Number],Table2[Status],"-",0)="-",
        _xlfn.XLOOKUP(A2872,Table3[Tag Number],Table3[Status],"-",0)="-",
        _xlfn.XLOOKUP(A2872,Table4[Tag Number],Table4[Status],"-",0)="-"),
   "-")</f>
        <v>-</v>
      </c>
      <c r="I2872" s="91"/>
      <c r="R2872" t="b">
        <f t="shared" si="89"/>
        <v>0</v>
      </c>
    </row>
    <row r="2873" spans="1:18" x14ac:dyDescent="0.3">
      <c r="A2873" t="s">
        <v>1007</v>
      </c>
      <c r="B2873" s="100"/>
      <c r="C2873" s="84">
        <f>IF(COUNTIF(Table1[Tag Number], A2873), 1, 0)</f>
        <v>0</v>
      </c>
      <c r="D2873" s="85">
        <f>IF(COUNTIF(Table2[Tag Number], A2873), 1, 0)</f>
        <v>0</v>
      </c>
      <c r="E2873" s="86">
        <f>IF(COUNTIF(Table3[Tag Number], A2873), 1, 0)</f>
        <v>0</v>
      </c>
      <c r="F2873" s="86">
        <f>IF(COUNTIF(Table4[Tag Number], A2873), 1, 0)</f>
        <v>0</v>
      </c>
      <c r="G2873" s="87">
        <f t="shared" si="90"/>
        <v>0</v>
      </c>
      <c r="H2873" s="88" t="str" cm="1">
        <f t="array" ref="H2873">_xlfn.IFS(OR(_xlfn.XLOOKUP(A2873,Table1[Tag Number],Table1[Status],"-",0)="Dead",
        _xlfn.XLOOKUP(A2873,Table2[Tag Number],Table2[Status],"-",0)="Dead",
        _xlfn.XLOOKUP(A2873,Table3[Tag Number],Table3[Status],"-",0)="Dead",
        _xlfn.XLOOKUP(A2873,Table4[Tag Number],Table4[Status],"-",0)="Dead"),"Dead",
     OR(_xlfn.XLOOKUP(A2873,Table1[Tag Number],Table1[Status],"-",0)="Alive",
        _xlfn.XLOOKUP(A2873,Table2[Tag Number],Table2[Status],"-",0)="Alive",
        _xlfn.XLOOKUP(A2873,Table3[Tag Number],Table3[Status],"-",0)="Alive",
        _xlfn.XLOOKUP(A2873,Table4[Tag Number],Table4[Status],"-",0)="Alive"),"Alive",
     OR(_xlfn.XLOOKUP(A2873,Table1[Tag Number],Table1[Status],"-",0)="-",
        _xlfn.XLOOKUP(A2873,Table2[Tag Number],Table2[Status],"-",0)="-",
        _xlfn.XLOOKUP(A2873,Table3[Tag Number],Table3[Status],"-",0)="-",
        _xlfn.XLOOKUP(A2873,Table4[Tag Number],Table4[Status],"-",0)="-"),
   "-")</f>
        <v>-</v>
      </c>
      <c r="I2873" s="91"/>
      <c r="R2873" t="b">
        <f t="shared" si="89"/>
        <v>0</v>
      </c>
    </row>
    <row r="2874" spans="1:18" x14ac:dyDescent="0.3">
      <c r="A2874" t="s">
        <v>166</v>
      </c>
      <c r="B2874" s="99"/>
      <c r="C2874" s="84">
        <f>IF(COUNTIF(Table1[Tag Number], A2874), 1, 0)</f>
        <v>0</v>
      </c>
      <c r="D2874" s="85">
        <f>IF(COUNTIF(Table2[Tag Number], A2874), 1, 0)</f>
        <v>1</v>
      </c>
      <c r="E2874" s="86">
        <f>IF(COUNTIF(Table3[Tag Number], A2874), 1, 0)</f>
        <v>0</v>
      </c>
      <c r="F2874" s="86">
        <f>IF(COUNTIF(Table4[Tag Number], A2874), 1, 0)</f>
        <v>0</v>
      </c>
      <c r="G2874" s="87">
        <f t="shared" si="90"/>
        <v>1</v>
      </c>
      <c r="H2874" s="88" t="str" cm="1">
        <f t="array" ref="H2874">_xlfn.IFS(OR(_xlfn.XLOOKUP(A2874,Table1[Tag Number],Table1[Status],"-",0)="Dead",
        _xlfn.XLOOKUP(A2874,Table2[Tag Number],Table2[Status],"-",0)="Dead",
        _xlfn.XLOOKUP(A2874,Table3[Tag Number],Table3[Status],"-",0)="Dead",
        _xlfn.XLOOKUP(A2874,Table4[Tag Number],Table4[Status],"-",0)="Dead"),"Dead",
     OR(_xlfn.XLOOKUP(A2874,Table1[Tag Number],Table1[Status],"-",0)="Alive",
        _xlfn.XLOOKUP(A2874,Table2[Tag Number],Table2[Status],"-",0)="Alive",
        _xlfn.XLOOKUP(A2874,Table3[Tag Number],Table3[Status],"-",0)="Alive",
        _xlfn.XLOOKUP(A2874,Table4[Tag Number],Table4[Status],"-",0)="Alive"),"Alive",
     OR(_xlfn.XLOOKUP(A2874,Table1[Tag Number],Table1[Status],"-",0)="-",
        _xlfn.XLOOKUP(A2874,Table2[Tag Number],Table2[Status],"-",0)="-",
        _xlfn.XLOOKUP(A2874,Table3[Tag Number],Table3[Status],"-",0)="-",
        _xlfn.XLOOKUP(A2874,Table4[Tag Number],Table4[Status],"-",0)="-"),
   "-")</f>
        <v>Alive</v>
      </c>
      <c r="I2874" s="91"/>
      <c r="R2874" t="b">
        <f t="shared" si="89"/>
        <v>0</v>
      </c>
    </row>
    <row r="2875" spans="1:18" x14ac:dyDescent="0.3">
      <c r="A2875" t="s">
        <v>661</v>
      </c>
      <c r="B2875" s="100"/>
      <c r="C2875" s="84">
        <f>IF(COUNTIF(Table1[Tag Number], A2875), 1, 0)</f>
        <v>0</v>
      </c>
      <c r="D2875" s="85">
        <f>IF(COUNTIF(Table2[Tag Number], A2875), 1, 0)</f>
        <v>0</v>
      </c>
      <c r="E2875" s="86">
        <f>IF(COUNTIF(Table3[Tag Number], A2875), 1, 0)</f>
        <v>0</v>
      </c>
      <c r="F2875" s="86">
        <f>IF(COUNTIF(Table4[Tag Number], A2875), 1, 0)</f>
        <v>0</v>
      </c>
      <c r="G2875" s="87">
        <f t="shared" si="90"/>
        <v>0</v>
      </c>
      <c r="H2875" s="88" t="str" cm="1">
        <f t="array" ref="H2875">_xlfn.IFS(OR(_xlfn.XLOOKUP(A2875,Table1[Tag Number],Table1[Status],"-",0)="Dead",
        _xlfn.XLOOKUP(A2875,Table2[Tag Number],Table2[Status],"-",0)="Dead",
        _xlfn.XLOOKUP(A2875,Table3[Tag Number],Table3[Status],"-",0)="Dead",
        _xlfn.XLOOKUP(A2875,Table4[Tag Number],Table4[Status],"-",0)="Dead"),"Dead",
     OR(_xlfn.XLOOKUP(A2875,Table1[Tag Number],Table1[Status],"-",0)="Alive",
        _xlfn.XLOOKUP(A2875,Table2[Tag Number],Table2[Status],"-",0)="Alive",
        _xlfn.XLOOKUP(A2875,Table3[Tag Number],Table3[Status],"-",0)="Alive",
        _xlfn.XLOOKUP(A2875,Table4[Tag Number],Table4[Status],"-",0)="Alive"),"Alive",
     OR(_xlfn.XLOOKUP(A2875,Table1[Tag Number],Table1[Status],"-",0)="-",
        _xlfn.XLOOKUP(A2875,Table2[Tag Number],Table2[Status],"-",0)="-",
        _xlfn.XLOOKUP(A2875,Table3[Tag Number],Table3[Status],"-",0)="-",
        _xlfn.XLOOKUP(A2875,Table4[Tag Number],Table4[Status],"-",0)="-"),
   "-")</f>
        <v>-</v>
      </c>
      <c r="I2875" s="91"/>
      <c r="R2875" t="b">
        <f t="shared" si="89"/>
        <v>0</v>
      </c>
    </row>
    <row r="2876" spans="1:18" x14ac:dyDescent="0.3">
      <c r="A2876" t="s">
        <v>786</v>
      </c>
      <c r="B2876" s="99"/>
      <c r="C2876" s="84">
        <f>IF(COUNTIF(Table1[Tag Number], A2876), 1, 0)</f>
        <v>0</v>
      </c>
      <c r="D2876" s="85">
        <f>IF(COUNTIF(Table2[Tag Number], A2876), 1, 0)</f>
        <v>0</v>
      </c>
      <c r="E2876" s="86">
        <f>IF(COUNTIF(Table3[Tag Number], A2876), 1, 0)</f>
        <v>0</v>
      </c>
      <c r="F2876" s="86">
        <f>IF(COUNTIF(Table4[Tag Number], A2876), 1, 0)</f>
        <v>0</v>
      </c>
      <c r="G2876" s="87">
        <f t="shared" si="90"/>
        <v>0</v>
      </c>
      <c r="H2876" s="88" t="str" cm="1">
        <f t="array" ref="H2876">_xlfn.IFS(OR(_xlfn.XLOOKUP(A2876,Table1[Tag Number],Table1[Status],"-",0)="Dead",
        _xlfn.XLOOKUP(A2876,Table2[Tag Number],Table2[Status],"-",0)="Dead",
        _xlfn.XLOOKUP(A2876,Table3[Tag Number],Table3[Status],"-",0)="Dead",
        _xlfn.XLOOKUP(A2876,Table4[Tag Number],Table4[Status],"-",0)="Dead"),"Dead",
     OR(_xlfn.XLOOKUP(A2876,Table1[Tag Number],Table1[Status],"-",0)="Alive",
        _xlfn.XLOOKUP(A2876,Table2[Tag Number],Table2[Status],"-",0)="Alive",
        _xlfn.XLOOKUP(A2876,Table3[Tag Number],Table3[Status],"-",0)="Alive",
        _xlfn.XLOOKUP(A2876,Table4[Tag Number],Table4[Status],"-",0)="Alive"),"Alive",
     OR(_xlfn.XLOOKUP(A2876,Table1[Tag Number],Table1[Status],"-",0)="-",
        _xlfn.XLOOKUP(A2876,Table2[Tag Number],Table2[Status],"-",0)="-",
        _xlfn.XLOOKUP(A2876,Table3[Tag Number],Table3[Status],"-",0)="-",
        _xlfn.XLOOKUP(A2876,Table4[Tag Number],Table4[Status],"-",0)="-"),
   "-")</f>
        <v>-</v>
      </c>
      <c r="I2876" s="91"/>
      <c r="R2876" t="b">
        <f t="shared" si="89"/>
        <v>0</v>
      </c>
    </row>
    <row r="2877" spans="1:18" x14ac:dyDescent="0.3">
      <c r="A2877" t="s">
        <v>805</v>
      </c>
      <c r="B2877" s="100"/>
      <c r="C2877" s="84">
        <f>IF(COUNTIF(Table1[Tag Number], A2877), 1, 0)</f>
        <v>0</v>
      </c>
      <c r="D2877" s="85">
        <f>IF(COUNTIF(Table2[Tag Number], A2877), 1, 0)</f>
        <v>0</v>
      </c>
      <c r="E2877" s="86">
        <f>IF(COUNTIF(Table3[Tag Number], A2877), 1, 0)</f>
        <v>0</v>
      </c>
      <c r="F2877" s="86">
        <f>IF(COUNTIF(Table4[Tag Number], A2877), 1, 0)</f>
        <v>0</v>
      </c>
      <c r="G2877" s="87">
        <f t="shared" si="90"/>
        <v>0</v>
      </c>
      <c r="H2877" s="88" t="str" cm="1">
        <f t="array" ref="H2877">_xlfn.IFS(OR(_xlfn.XLOOKUP(A2877,Table1[Tag Number],Table1[Status],"-",0)="Dead",
        _xlfn.XLOOKUP(A2877,Table2[Tag Number],Table2[Status],"-",0)="Dead",
        _xlfn.XLOOKUP(A2877,Table3[Tag Number],Table3[Status],"-",0)="Dead",
        _xlfn.XLOOKUP(A2877,Table4[Tag Number],Table4[Status],"-",0)="Dead"),"Dead",
     OR(_xlfn.XLOOKUP(A2877,Table1[Tag Number],Table1[Status],"-",0)="Alive",
        _xlfn.XLOOKUP(A2877,Table2[Tag Number],Table2[Status],"-",0)="Alive",
        _xlfn.XLOOKUP(A2877,Table3[Tag Number],Table3[Status],"-",0)="Alive",
        _xlfn.XLOOKUP(A2877,Table4[Tag Number],Table4[Status],"-",0)="Alive"),"Alive",
     OR(_xlfn.XLOOKUP(A2877,Table1[Tag Number],Table1[Status],"-",0)="-",
        _xlfn.XLOOKUP(A2877,Table2[Tag Number],Table2[Status],"-",0)="-",
        _xlfn.XLOOKUP(A2877,Table3[Tag Number],Table3[Status],"-",0)="-",
        _xlfn.XLOOKUP(A2877,Table4[Tag Number],Table4[Status],"-",0)="-"),
   "-")</f>
        <v>-</v>
      </c>
      <c r="I2877" s="91"/>
      <c r="R2877" t="b">
        <f t="shared" si="89"/>
        <v>0</v>
      </c>
    </row>
    <row r="2878" spans="1:18" x14ac:dyDescent="0.3">
      <c r="A2878" t="s">
        <v>828</v>
      </c>
      <c r="B2878" s="99"/>
      <c r="C2878" s="84">
        <f>IF(COUNTIF(Table1[Tag Number], A2878), 1, 0)</f>
        <v>0</v>
      </c>
      <c r="D2878" s="85">
        <f>IF(COUNTIF(Table2[Tag Number], A2878), 1, 0)</f>
        <v>0</v>
      </c>
      <c r="E2878" s="86">
        <f>IF(COUNTIF(Table3[Tag Number], A2878), 1, 0)</f>
        <v>0</v>
      </c>
      <c r="F2878" s="86">
        <f>IF(COUNTIF(Table4[Tag Number], A2878), 1, 0)</f>
        <v>0</v>
      </c>
      <c r="G2878" s="87">
        <f t="shared" si="90"/>
        <v>0</v>
      </c>
      <c r="H2878" s="88" t="str" cm="1">
        <f t="array" ref="H2878">_xlfn.IFS(OR(_xlfn.XLOOKUP(A2878,Table1[Tag Number],Table1[Status],"-",0)="Dead",
        _xlfn.XLOOKUP(A2878,Table2[Tag Number],Table2[Status],"-",0)="Dead",
        _xlfn.XLOOKUP(A2878,Table3[Tag Number],Table3[Status],"-",0)="Dead",
        _xlfn.XLOOKUP(A2878,Table4[Tag Number],Table4[Status],"-",0)="Dead"),"Dead",
     OR(_xlfn.XLOOKUP(A2878,Table1[Tag Number],Table1[Status],"-",0)="Alive",
        _xlfn.XLOOKUP(A2878,Table2[Tag Number],Table2[Status],"-",0)="Alive",
        _xlfn.XLOOKUP(A2878,Table3[Tag Number],Table3[Status],"-",0)="Alive",
        _xlfn.XLOOKUP(A2878,Table4[Tag Number],Table4[Status],"-",0)="Alive"),"Alive",
     OR(_xlfn.XLOOKUP(A2878,Table1[Tag Number],Table1[Status],"-",0)="-",
        _xlfn.XLOOKUP(A2878,Table2[Tag Number],Table2[Status],"-",0)="-",
        _xlfn.XLOOKUP(A2878,Table3[Tag Number],Table3[Status],"-",0)="-",
        _xlfn.XLOOKUP(A2878,Table4[Tag Number],Table4[Status],"-",0)="-"),
   "-")</f>
        <v>-</v>
      </c>
      <c r="I2878" s="91"/>
      <c r="R2878" t="b">
        <f t="shared" si="89"/>
        <v>0</v>
      </c>
    </row>
    <row r="2879" spans="1:18" x14ac:dyDescent="0.3">
      <c r="A2879" t="s">
        <v>848</v>
      </c>
      <c r="B2879" s="100"/>
      <c r="C2879" s="84">
        <f>IF(COUNTIF(Table1[Tag Number], A2879), 1, 0)</f>
        <v>0</v>
      </c>
      <c r="D2879" s="85">
        <f>IF(COUNTIF(Table2[Tag Number], A2879), 1, 0)</f>
        <v>0</v>
      </c>
      <c r="E2879" s="86">
        <f>IF(COUNTIF(Table3[Tag Number], A2879), 1, 0)</f>
        <v>0</v>
      </c>
      <c r="F2879" s="86">
        <f>IF(COUNTIF(Table4[Tag Number], A2879), 1, 0)</f>
        <v>0</v>
      </c>
      <c r="G2879" s="87">
        <f t="shared" si="90"/>
        <v>0</v>
      </c>
      <c r="H2879" s="88" t="str" cm="1">
        <f t="array" ref="H2879">_xlfn.IFS(OR(_xlfn.XLOOKUP(A2879,Table1[Tag Number],Table1[Status],"-",0)="Dead",
        _xlfn.XLOOKUP(A2879,Table2[Tag Number],Table2[Status],"-",0)="Dead",
        _xlfn.XLOOKUP(A2879,Table3[Tag Number],Table3[Status],"-",0)="Dead",
        _xlfn.XLOOKUP(A2879,Table4[Tag Number],Table4[Status],"-",0)="Dead"),"Dead",
     OR(_xlfn.XLOOKUP(A2879,Table1[Tag Number],Table1[Status],"-",0)="Alive",
        _xlfn.XLOOKUP(A2879,Table2[Tag Number],Table2[Status],"-",0)="Alive",
        _xlfn.XLOOKUP(A2879,Table3[Tag Number],Table3[Status],"-",0)="Alive",
        _xlfn.XLOOKUP(A2879,Table4[Tag Number],Table4[Status],"-",0)="Alive"),"Alive",
     OR(_xlfn.XLOOKUP(A2879,Table1[Tag Number],Table1[Status],"-",0)="-",
        _xlfn.XLOOKUP(A2879,Table2[Tag Number],Table2[Status],"-",0)="-",
        _xlfn.XLOOKUP(A2879,Table3[Tag Number],Table3[Status],"-",0)="-",
        _xlfn.XLOOKUP(A2879,Table4[Tag Number],Table4[Status],"-",0)="-"),
   "-")</f>
        <v>-</v>
      </c>
      <c r="I2879" s="91"/>
      <c r="R2879" t="b">
        <f t="shared" si="89"/>
        <v>0</v>
      </c>
    </row>
    <row r="2880" spans="1:18" x14ac:dyDescent="0.3">
      <c r="A2880" t="s">
        <v>888</v>
      </c>
      <c r="B2880" s="99"/>
      <c r="C2880" s="84">
        <f>IF(COUNTIF(Table1[Tag Number], A2880), 1, 0)</f>
        <v>0</v>
      </c>
      <c r="D2880" s="85">
        <f>IF(COUNTIF(Table2[Tag Number], A2880), 1, 0)</f>
        <v>0</v>
      </c>
      <c r="E2880" s="86">
        <f>IF(COUNTIF(Table3[Tag Number], A2880), 1, 0)</f>
        <v>0</v>
      </c>
      <c r="F2880" s="86">
        <f>IF(COUNTIF(Table4[Tag Number], A2880), 1, 0)</f>
        <v>0</v>
      </c>
      <c r="G2880" s="87">
        <f t="shared" si="90"/>
        <v>0</v>
      </c>
      <c r="H2880" s="88" t="str" cm="1">
        <f t="array" ref="H2880">_xlfn.IFS(OR(_xlfn.XLOOKUP(A2880,Table1[Tag Number],Table1[Status],"-",0)="Dead",
        _xlfn.XLOOKUP(A2880,Table2[Tag Number],Table2[Status],"-",0)="Dead",
        _xlfn.XLOOKUP(A2880,Table3[Tag Number],Table3[Status],"-",0)="Dead",
        _xlfn.XLOOKUP(A2880,Table4[Tag Number],Table4[Status],"-",0)="Dead"),"Dead",
     OR(_xlfn.XLOOKUP(A2880,Table1[Tag Number],Table1[Status],"-",0)="Alive",
        _xlfn.XLOOKUP(A2880,Table2[Tag Number],Table2[Status],"-",0)="Alive",
        _xlfn.XLOOKUP(A2880,Table3[Tag Number],Table3[Status],"-",0)="Alive",
        _xlfn.XLOOKUP(A2880,Table4[Tag Number],Table4[Status],"-",0)="Alive"),"Alive",
     OR(_xlfn.XLOOKUP(A2880,Table1[Tag Number],Table1[Status],"-",0)="-",
        _xlfn.XLOOKUP(A2880,Table2[Tag Number],Table2[Status],"-",0)="-",
        _xlfn.XLOOKUP(A2880,Table3[Tag Number],Table3[Status],"-",0)="-",
        _xlfn.XLOOKUP(A2880,Table4[Tag Number],Table4[Status],"-",0)="-"),
   "-")</f>
        <v>-</v>
      </c>
      <c r="I2880" s="91"/>
      <c r="R2880" t="b">
        <f t="shared" si="89"/>
        <v>0</v>
      </c>
    </row>
    <row r="2881" spans="1:18" x14ac:dyDescent="0.3">
      <c r="A2881" t="s">
        <v>791</v>
      </c>
      <c r="B2881" s="100"/>
      <c r="C2881" s="84">
        <f>IF(COUNTIF(Table1[Tag Number], A2881), 1, 0)</f>
        <v>0</v>
      </c>
      <c r="D2881" s="85">
        <f>IF(COUNTIF(Table2[Tag Number], A2881), 1, 0)</f>
        <v>0</v>
      </c>
      <c r="E2881" s="86">
        <f>IF(COUNTIF(Table3[Tag Number], A2881), 1, 0)</f>
        <v>0</v>
      </c>
      <c r="F2881" s="86">
        <f>IF(COUNTIF(Table4[Tag Number], A2881), 1, 0)</f>
        <v>0</v>
      </c>
      <c r="G2881" s="87">
        <f t="shared" si="90"/>
        <v>0</v>
      </c>
      <c r="H2881" s="88" t="str" cm="1">
        <f t="array" ref="H2881">_xlfn.IFS(OR(_xlfn.XLOOKUP(A2881,Table1[Tag Number],Table1[Status],"-",0)="Dead",
        _xlfn.XLOOKUP(A2881,Table2[Tag Number],Table2[Status],"-",0)="Dead",
        _xlfn.XLOOKUP(A2881,Table3[Tag Number],Table3[Status],"-",0)="Dead",
        _xlfn.XLOOKUP(A2881,Table4[Tag Number],Table4[Status],"-",0)="Dead"),"Dead",
     OR(_xlfn.XLOOKUP(A2881,Table1[Tag Number],Table1[Status],"-",0)="Alive",
        _xlfn.XLOOKUP(A2881,Table2[Tag Number],Table2[Status],"-",0)="Alive",
        _xlfn.XLOOKUP(A2881,Table3[Tag Number],Table3[Status],"-",0)="Alive",
        _xlfn.XLOOKUP(A2881,Table4[Tag Number],Table4[Status],"-",0)="Alive"),"Alive",
     OR(_xlfn.XLOOKUP(A2881,Table1[Tag Number],Table1[Status],"-",0)="-",
        _xlfn.XLOOKUP(A2881,Table2[Tag Number],Table2[Status],"-",0)="-",
        _xlfn.XLOOKUP(A2881,Table3[Tag Number],Table3[Status],"-",0)="-",
        _xlfn.XLOOKUP(A2881,Table4[Tag Number],Table4[Status],"-",0)="-"),
   "-")</f>
        <v>-</v>
      </c>
      <c r="I2881" s="91"/>
      <c r="R2881" t="b">
        <f t="shared" si="89"/>
        <v>0</v>
      </c>
    </row>
    <row r="2882" spans="1:18" x14ac:dyDescent="0.3">
      <c r="A2882" t="s">
        <v>495</v>
      </c>
      <c r="B2882" s="99"/>
      <c r="C2882" s="84">
        <f>IF(COUNTIF(Table1[Tag Number], A2882), 1, 0)</f>
        <v>0</v>
      </c>
      <c r="D2882" s="85">
        <f>IF(COUNTIF(Table2[Tag Number], A2882), 1, 0)</f>
        <v>0</v>
      </c>
      <c r="E2882" s="86">
        <f>IF(COUNTIF(Table3[Tag Number], A2882), 1, 0)</f>
        <v>0</v>
      </c>
      <c r="F2882" s="86">
        <f>IF(COUNTIF(Table4[Tag Number], A2882), 1, 0)</f>
        <v>0</v>
      </c>
      <c r="G2882" s="87">
        <f t="shared" si="90"/>
        <v>0</v>
      </c>
      <c r="H2882" s="88" t="str" cm="1">
        <f t="array" ref="H2882">_xlfn.IFS(OR(_xlfn.XLOOKUP(A2882,Table1[Tag Number],Table1[Status],"-",0)="Dead",
        _xlfn.XLOOKUP(A2882,Table2[Tag Number],Table2[Status],"-",0)="Dead",
        _xlfn.XLOOKUP(A2882,Table3[Tag Number],Table3[Status],"-",0)="Dead",
        _xlfn.XLOOKUP(A2882,Table4[Tag Number],Table4[Status],"-",0)="Dead"),"Dead",
     OR(_xlfn.XLOOKUP(A2882,Table1[Tag Number],Table1[Status],"-",0)="Alive",
        _xlfn.XLOOKUP(A2882,Table2[Tag Number],Table2[Status],"-",0)="Alive",
        _xlfn.XLOOKUP(A2882,Table3[Tag Number],Table3[Status],"-",0)="Alive",
        _xlfn.XLOOKUP(A2882,Table4[Tag Number],Table4[Status],"-",0)="Alive"),"Alive",
     OR(_xlfn.XLOOKUP(A2882,Table1[Tag Number],Table1[Status],"-",0)="-",
        _xlfn.XLOOKUP(A2882,Table2[Tag Number],Table2[Status],"-",0)="-",
        _xlfn.XLOOKUP(A2882,Table3[Tag Number],Table3[Status],"-",0)="-",
        _xlfn.XLOOKUP(A2882,Table4[Tag Number],Table4[Status],"-",0)="-"),
   "-")</f>
        <v>-</v>
      </c>
      <c r="I2882" s="91"/>
      <c r="R2882" t="b">
        <f t="shared" si="89"/>
        <v>0</v>
      </c>
    </row>
    <row r="2883" spans="1:18" x14ac:dyDescent="0.3">
      <c r="A2883" t="s">
        <v>3184</v>
      </c>
      <c r="B2883" s="100" t="s">
        <v>1137</v>
      </c>
      <c r="C2883" s="84">
        <f>IF(COUNTIF(Table1[Tag Number], A2883), 1, 0)</f>
        <v>0</v>
      </c>
      <c r="D2883" s="85">
        <f>IF(COUNTIF(Table2[Tag Number], A2883), 1, 0)</f>
        <v>0</v>
      </c>
      <c r="E2883" s="86">
        <f>IF(COUNTIF(Table3[Tag Number], A2883), 1, 0)</f>
        <v>0</v>
      </c>
      <c r="F2883" s="86">
        <f>IF(COUNTIF(Table4[Tag Number], A2883), 1, 0)</f>
        <v>0</v>
      </c>
      <c r="G2883" s="87">
        <f t="shared" si="90"/>
        <v>0</v>
      </c>
      <c r="H2883" s="88" t="str" cm="1">
        <f t="array" ref="H2883">_xlfn.IFS(OR(_xlfn.XLOOKUP(A2883,Table1[Tag Number],Table1[Status],"-",0)="Dead",
        _xlfn.XLOOKUP(A2883,Table2[Tag Number],Table2[Status],"-",0)="Dead",
        _xlfn.XLOOKUP(A2883,Table3[Tag Number],Table3[Status],"-",0)="Dead",
        _xlfn.XLOOKUP(A2883,Table4[Tag Number],Table4[Status],"-",0)="Dead"),"Dead",
     OR(_xlfn.XLOOKUP(A2883,Table1[Tag Number],Table1[Status],"-",0)="Alive",
        _xlfn.XLOOKUP(A2883,Table2[Tag Number],Table2[Status],"-",0)="Alive",
        _xlfn.XLOOKUP(A2883,Table3[Tag Number],Table3[Status],"-",0)="Alive",
        _xlfn.XLOOKUP(A2883,Table4[Tag Number],Table4[Status],"-",0)="Alive"),"Alive",
     OR(_xlfn.XLOOKUP(A2883,Table1[Tag Number],Table1[Status],"-",0)="-",
        _xlfn.XLOOKUP(A2883,Table2[Tag Number],Table2[Status],"-",0)="-",
        _xlfn.XLOOKUP(A2883,Table3[Tag Number],Table3[Status],"-",0)="-",
        _xlfn.XLOOKUP(A2883,Table4[Tag Number],Table4[Status],"-",0)="-"),
   "-")</f>
        <v>-</v>
      </c>
      <c r="I2883" s="91"/>
      <c r="R2883" t="b">
        <f t="shared" si="89"/>
        <v>0</v>
      </c>
    </row>
    <row r="2884" spans="1:18" x14ac:dyDescent="0.3">
      <c r="A2884" t="s">
        <v>3185</v>
      </c>
      <c r="B2884" s="99"/>
      <c r="C2884" s="84">
        <f>IF(COUNTIF(Table1[Tag Number], A2884), 1, 0)</f>
        <v>0</v>
      </c>
      <c r="D2884" s="85">
        <f>IF(COUNTIF(Table2[Tag Number], A2884), 1, 0)</f>
        <v>0</v>
      </c>
      <c r="E2884" s="86">
        <f>IF(COUNTIF(Table3[Tag Number], A2884), 1, 0)</f>
        <v>0</v>
      </c>
      <c r="F2884" s="86">
        <f>IF(COUNTIF(Table4[Tag Number], A2884), 1, 0)</f>
        <v>0</v>
      </c>
      <c r="G2884" s="87">
        <f t="shared" si="90"/>
        <v>0</v>
      </c>
      <c r="H2884" s="88" t="str" cm="1">
        <f t="array" ref="H2884">_xlfn.IFS(OR(_xlfn.XLOOKUP(A2884,Table1[Tag Number],Table1[Status],"-",0)="Dead",
        _xlfn.XLOOKUP(A2884,Table2[Tag Number],Table2[Status],"-",0)="Dead",
        _xlfn.XLOOKUP(A2884,Table3[Tag Number],Table3[Status],"-",0)="Dead",
        _xlfn.XLOOKUP(A2884,Table4[Tag Number],Table4[Status],"-",0)="Dead"),"Dead",
     OR(_xlfn.XLOOKUP(A2884,Table1[Tag Number],Table1[Status],"-",0)="Alive",
        _xlfn.XLOOKUP(A2884,Table2[Tag Number],Table2[Status],"-",0)="Alive",
        _xlfn.XLOOKUP(A2884,Table3[Tag Number],Table3[Status],"-",0)="Alive",
        _xlfn.XLOOKUP(A2884,Table4[Tag Number],Table4[Status],"-",0)="Alive"),"Alive",
     OR(_xlfn.XLOOKUP(A2884,Table1[Tag Number],Table1[Status],"-",0)="-",
        _xlfn.XLOOKUP(A2884,Table2[Tag Number],Table2[Status],"-",0)="-",
        _xlfn.XLOOKUP(A2884,Table3[Tag Number],Table3[Status],"-",0)="-",
        _xlfn.XLOOKUP(A2884,Table4[Tag Number],Table4[Status],"-",0)="-"),
   "-")</f>
        <v>-</v>
      </c>
      <c r="I2884" s="91"/>
      <c r="R2884" t="b">
        <f t="shared" ref="R2884:R2947" si="91">IF(G2884&gt;1,A2884)</f>
        <v>0</v>
      </c>
    </row>
    <row r="2885" spans="1:18" ht="15" thickBot="1" x14ac:dyDescent="0.35">
      <c r="A2885" t="s">
        <v>467</v>
      </c>
      <c r="B2885" s="100" t="s">
        <v>1137</v>
      </c>
      <c r="C2885" s="84">
        <f>IF(COUNTIF(Table1[Tag Number], A2885), 1, 0)</f>
        <v>0</v>
      </c>
      <c r="D2885" s="85">
        <f>IF(COUNTIF(Table2[Tag Number], A2885), 1, 0)</f>
        <v>0</v>
      </c>
      <c r="E2885" s="86">
        <f>IF(COUNTIF(Table3[Tag Number], A2885), 1, 0)</f>
        <v>0</v>
      </c>
      <c r="F2885" s="86">
        <f>IF(COUNTIF(Table4[Tag Number], A2885), 1, 0)</f>
        <v>0</v>
      </c>
      <c r="G2885" s="87">
        <f t="shared" ref="G2885:G2948" si="92">SUM(C2885:F2885)</f>
        <v>0</v>
      </c>
      <c r="H2885" s="88" t="str" cm="1">
        <f t="array" ref="H2885">_xlfn.IFS(OR(_xlfn.XLOOKUP(A2885,Table1[Tag Number],Table1[Status],"-",0)="Dead",
        _xlfn.XLOOKUP(A2885,Table2[Tag Number],Table2[Status],"-",0)="Dead",
        _xlfn.XLOOKUP(A2885,Table3[Tag Number],Table3[Status],"-",0)="Dead",
        _xlfn.XLOOKUP(A2885,Table4[Tag Number],Table4[Status],"-",0)="Dead"),"Dead",
     OR(_xlfn.XLOOKUP(A2885,Table1[Tag Number],Table1[Status],"-",0)="Alive",
        _xlfn.XLOOKUP(A2885,Table2[Tag Number],Table2[Status],"-",0)="Alive",
        _xlfn.XLOOKUP(A2885,Table3[Tag Number],Table3[Status],"-",0)="Alive",
        _xlfn.XLOOKUP(A2885,Table4[Tag Number],Table4[Status],"-",0)="Alive"),"Alive",
     OR(_xlfn.XLOOKUP(A2885,Table1[Tag Number],Table1[Status],"-",0)="-",
        _xlfn.XLOOKUP(A2885,Table2[Tag Number],Table2[Status],"-",0)="-",
        _xlfn.XLOOKUP(A2885,Table3[Tag Number],Table3[Status],"-",0)="-",
        _xlfn.XLOOKUP(A2885,Table4[Tag Number],Table4[Status],"-",0)="-"),
   "-")</f>
        <v>-</v>
      </c>
      <c r="I2885" s="91"/>
      <c r="R2885" t="b">
        <f t="shared" si="91"/>
        <v>0</v>
      </c>
    </row>
    <row r="2886" spans="1:18" ht="15" thickBot="1" x14ac:dyDescent="0.35">
      <c r="A2886" t="s">
        <v>984</v>
      </c>
      <c r="B2886" s="4"/>
      <c r="C2886" s="84">
        <f>IF(COUNTIF(Table1[Tag Number], A2886), 1, 0)</f>
        <v>0</v>
      </c>
      <c r="D2886" s="85">
        <f>IF(COUNTIF(Table2[Tag Number], A2886), 1, 0)</f>
        <v>0</v>
      </c>
      <c r="E2886" s="86">
        <f>IF(COUNTIF(Table3[Tag Number], A2886), 1, 0)</f>
        <v>0</v>
      </c>
      <c r="F2886" s="86">
        <f>IF(COUNTIF(Table4[Tag Number], A2886), 1, 0)</f>
        <v>0</v>
      </c>
      <c r="G2886" s="87">
        <f t="shared" si="92"/>
        <v>0</v>
      </c>
      <c r="H2886" s="88" t="str" cm="1">
        <f t="array" ref="H2886">_xlfn.IFS(OR(_xlfn.XLOOKUP(A2886,Table1[Tag Number],Table1[Status],"-",0)="Dead",
        _xlfn.XLOOKUP(A2886,Table2[Tag Number],Table2[Status],"-",0)="Dead",
        _xlfn.XLOOKUP(A2886,Table3[Tag Number],Table3[Status],"-",0)="Dead",
        _xlfn.XLOOKUP(A2886,Table4[Tag Number],Table4[Status],"-",0)="Dead"),"Dead",
     OR(_xlfn.XLOOKUP(A2886,Table1[Tag Number],Table1[Status],"-",0)="Alive",
        _xlfn.XLOOKUP(A2886,Table2[Tag Number],Table2[Status],"-",0)="Alive",
        _xlfn.XLOOKUP(A2886,Table3[Tag Number],Table3[Status],"-",0)="Alive",
        _xlfn.XLOOKUP(A2886,Table4[Tag Number],Table4[Status],"-",0)="Alive"),"Alive",
     OR(_xlfn.XLOOKUP(A2886,Table1[Tag Number],Table1[Status],"-",0)="-",
        _xlfn.XLOOKUP(A2886,Table2[Tag Number],Table2[Status],"-",0)="-",
        _xlfn.XLOOKUP(A2886,Table3[Tag Number],Table3[Status],"-",0)="-",
        _xlfn.XLOOKUP(A2886,Table4[Tag Number],Table4[Status],"-",0)="-"),
   "-")</f>
        <v>-</v>
      </c>
      <c r="I2886" s="91"/>
      <c r="R2886" t="b">
        <f t="shared" si="91"/>
        <v>0</v>
      </c>
    </row>
    <row r="2887" spans="1:18" ht="15" thickBot="1" x14ac:dyDescent="0.35">
      <c r="A2887" t="s">
        <v>985</v>
      </c>
      <c r="B2887" s="4"/>
      <c r="C2887" s="84">
        <f>IF(COUNTIF(Table1[Tag Number], A2887), 1, 0)</f>
        <v>0</v>
      </c>
      <c r="D2887" s="85">
        <f>IF(COUNTIF(Table2[Tag Number], A2887), 1, 0)</f>
        <v>0</v>
      </c>
      <c r="E2887" s="86">
        <f>IF(COUNTIF(Table3[Tag Number], A2887), 1, 0)</f>
        <v>0</v>
      </c>
      <c r="F2887" s="86">
        <f>IF(COUNTIF(Table4[Tag Number], A2887), 1, 0)</f>
        <v>0</v>
      </c>
      <c r="G2887" s="87">
        <f t="shared" si="92"/>
        <v>0</v>
      </c>
      <c r="H2887" s="88" t="str" cm="1">
        <f t="array" ref="H2887">_xlfn.IFS(OR(_xlfn.XLOOKUP(A2887,Table1[Tag Number],Table1[Status],"-",0)="Dead",
        _xlfn.XLOOKUP(A2887,Table2[Tag Number],Table2[Status],"-",0)="Dead",
        _xlfn.XLOOKUP(A2887,Table3[Tag Number],Table3[Status],"-",0)="Dead",
        _xlfn.XLOOKUP(A2887,Table4[Tag Number],Table4[Status],"-",0)="Dead"),"Dead",
     OR(_xlfn.XLOOKUP(A2887,Table1[Tag Number],Table1[Status],"-",0)="Alive",
        _xlfn.XLOOKUP(A2887,Table2[Tag Number],Table2[Status],"-",0)="Alive",
        _xlfn.XLOOKUP(A2887,Table3[Tag Number],Table3[Status],"-",0)="Alive",
        _xlfn.XLOOKUP(A2887,Table4[Tag Number],Table4[Status],"-",0)="Alive"),"Alive",
     OR(_xlfn.XLOOKUP(A2887,Table1[Tag Number],Table1[Status],"-",0)="-",
        _xlfn.XLOOKUP(A2887,Table2[Tag Number],Table2[Status],"-",0)="-",
        _xlfn.XLOOKUP(A2887,Table3[Tag Number],Table3[Status],"-",0)="-",
        _xlfn.XLOOKUP(A2887,Table4[Tag Number],Table4[Status],"-",0)="-"),
   "-")</f>
        <v>-</v>
      </c>
      <c r="I2887" s="91"/>
      <c r="R2887" t="b">
        <f t="shared" si="91"/>
        <v>0</v>
      </c>
    </row>
    <row r="2888" spans="1:18" ht="15" thickBot="1" x14ac:dyDescent="0.35">
      <c r="A2888" t="s">
        <v>1005</v>
      </c>
      <c r="B2888" s="4"/>
      <c r="C2888" s="84">
        <f>IF(COUNTIF(Table1[Tag Number], A2888), 1, 0)</f>
        <v>0</v>
      </c>
      <c r="D2888" s="85">
        <f>IF(COUNTIF(Table2[Tag Number], A2888), 1, 0)</f>
        <v>0</v>
      </c>
      <c r="E2888" s="86">
        <f>IF(COUNTIF(Table3[Tag Number], A2888), 1, 0)</f>
        <v>0</v>
      </c>
      <c r="F2888" s="86">
        <f>IF(COUNTIF(Table4[Tag Number], A2888), 1, 0)</f>
        <v>0</v>
      </c>
      <c r="G2888" s="87">
        <f t="shared" si="92"/>
        <v>0</v>
      </c>
      <c r="H2888" s="88" t="str" cm="1">
        <f t="array" ref="H2888">_xlfn.IFS(OR(_xlfn.XLOOKUP(A2888,Table1[Tag Number],Table1[Status],"-",0)="Dead",
        _xlfn.XLOOKUP(A2888,Table2[Tag Number],Table2[Status],"-",0)="Dead",
        _xlfn.XLOOKUP(A2888,Table3[Tag Number],Table3[Status],"-",0)="Dead",
        _xlfn.XLOOKUP(A2888,Table4[Tag Number],Table4[Status],"-",0)="Dead"),"Dead",
     OR(_xlfn.XLOOKUP(A2888,Table1[Tag Number],Table1[Status],"-",0)="Alive",
        _xlfn.XLOOKUP(A2888,Table2[Tag Number],Table2[Status],"-",0)="Alive",
        _xlfn.XLOOKUP(A2888,Table3[Tag Number],Table3[Status],"-",0)="Alive",
        _xlfn.XLOOKUP(A2888,Table4[Tag Number],Table4[Status],"-",0)="Alive"),"Alive",
     OR(_xlfn.XLOOKUP(A2888,Table1[Tag Number],Table1[Status],"-",0)="-",
        _xlfn.XLOOKUP(A2888,Table2[Tag Number],Table2[Status],"-",0)="-",
        _xlfn.XLOOKUP(A2888,Table3[Tag Number],Table3[Status],"-",0)="-",
        _xlfn.XLOOKUP(A2888,Table4[Tag Number],Table4[Status],"-",0)="-"),
   "-")</f>
        <v>-</v>
      </c>
      <c r="I2888" s="91"/>
      <c r="R2888" t="b">
        <f t="shared" si="91"/>
        <v>0</v>
      </c>
    </row>
    <row r="2889" spans="1:18" ht="15" thickBot="1" x14ac:dyDescent="0.35">
      <c r="A2889" t="s">
        <v>338</v>
      </c>
      <c r="B2889" s="4"/>
      <c r="C2889" s="84">
        <f>IF(COUNTIF(Table1[Tag Number], A2889), 1, 0)</f>
        <v>0</v>
      </c>
      <c r="D2889" s="85">
        <f>IF(COUNTIF(Table2[Tag Number], A2889), 1, 0)</f>
        <v>0</v>
      </c>
      <c r="E2889" s="86">
        <f>IF(COUNTIF(Table3[Tag Number], A2889), 1, 0)</f>
        <v>0</v>
      </c>
      <c r="F2889" s="86">
        <f>IF(COUNTIF(Table4[Tag Number], A2889), 1, 0)</f>
        <v>0</v>
      </c>
      <c r="G2889" s="87">
        <f t="shared" si="92"/>
        <v>0</v>
      </c>
      <c r="H2889" s="88" t="str" cm="1">
        <f t="array" ref="H2889">_xlfn.IFS(OR(_xlfn.XLOOKUP(A2889,Table1[Tag Number],Table1[Status],"-",0)="Dead",
        _xlfn.XLOOKUP(A2889,Table2[Tag Number],Table2[Status],"-",0)="Dead",
        _xlfn.XLOOKUP(A2889,Table3[Tag Number],Table3[Status],"-",0)="Dead",
        _xlfn.XLOOKUP(A2889,Table4[Tag Number],Table4[Status],"-",0)="Dead"),"Dead",
     OR(_xlfn.XLOOKUP(A2889,Table1[Tag Number],Table1[Status],"-",0)="Alive",
        _xlfn.XLOOKUP(A2889,Table2[Tag Number],Table2[Status],"-",0)="Alive",
        _xlfn.XLOOKUP(A2889,Table3[Tag Number],Table3[Status],"-",0)="Alive",
        _xlfn.XLOOKUP(A2889,Table4[Tag Number],Table4[Status],"-",0)="Alive"),"Alive",
     OR(_xlfn.XLOOKUP(A2889,Table1[Tag Number],Table1[Status],"-",0)="-",
        _xlfn.XLOOKUP(A2889,Table2[Tag Number],Table2[Status],"-",0)="-",
        _xlfn.XLOOKUP(A2889,Table3[Tag Number],Table3[Status],"-",0)="-",
        _xlfn.XLOOKUP(A2889,Table4[Tag Number],Table4[Status],"-",0)="-"),
   "-")</f>
        <v>-</v>
      </c>
      <c r="I2889" s="91"/>
      <c r="R2889" t="b">
        <f t="shared" si="91"/>
        <v>0</v>
      </c>
    </row>
    <row r="2890" spans="1:18" ht="15" thickBot="1" x14ac:dyDescent="0.35">
      <c r="A2890" t="s">
        <v>408</v>
      </c>
      <c r="B2890" s="4"/>
      <c r="C2890" s="84">
        <f>IF(COUNTIF(Table1[Tag Number], A2890), 1, 0)</f>
        <v>0</v>
      </c>
      <c r="D2890" s="85">
        <f>IF(COUNTIF(Table2[Tag Number], A2890), 1, 0)</f>
        <v>0</v>
      </c>
      <c r="E2890" s="86">
        <f>IF(COUNTIF(Table3[Tag Number], A2890), 1, 0)</f>
        <v>0</v>
      </c>
      <c r="F2890" s="86">
        <f>IF(COUNTIF(Table4[Tag Number], A2890), 1, 0)</f>
        <v>0</v>
      </c>
      <c r="G2890" s="87">
        <f t="shared" si="92"/>
        <v>0</v>
      </c>
      <c r="H2890" s="88" t="str" cm="1">
        <f t="array" ref="H2890">_xlfn.IFS(OR(_xlfn.XLOOKUP(A2890,Table1[Tag Number],Table1[Status],"-",0)="Dead",
        _xlfn.XLOOKUP(A2890,Table2[Tag Number],Table2[Status],"-",0)="Dead",
        _xlfn.XLOOKUP(A2890,Table3[Tag Number],Table3[Status],"-",0)="Dead",
        _xlfn.XLOOKUP(A2890,Table4[Tag Number],Table4[Status],"-",0)="Dead"),"Dead",
     OR(_xlfn.XLOOKUP(A2890,Table1[Tag Number],Table1[Status],"-",0)="Alive",
        _xlfn.XLOOKUP(A2890,Table2[Tag Number],Table2[Status],"-",0)="Alive",
        _xlfn.XLOOKUP(A2890,Table3[Tag Number],Table3[Status],"-",0)="Alive",
        _xlfn.XLOOKUP(A2890,Table4[Tag Number],Table4[Status],"-",0)="Alive"),"Alive",
     OR(_xlfn.XLOOKUP(A2890,Table1[Tag Number],Table1[Status],"-",0)="-",
        _xlfn.XLOOKUP(A2890,Table2[Tag Number],Table2[Status],"-",0)="-",
        _xlfn.XLOOKUP(A2890,Table3[Tag Number],Table3[Status],"-",0)="-",
        _xlfn.XLOOKUP(A2890,Table4[Tag Number],Table4[Status],"-",0)="-"),
   "-")</f>
        <v>-</v>
      </c>
      <c r="I2890" s="91"/>
      <c r="R2890" t="b">
        <f t="shared" si="91"/>
        <v>0</v>
      </c>
    </row>
    <row r="2891" spans="1:18" ht="15" thickBot="1" x14ac:dyDescent="0.35">
      <c r="A2891" t="s">
        <v>457</v>
      </c>
      <c r="B2891" s="4"/>
      <c r="C2891" s="84">
        <f>IF(COUNTIF(Table1[Tag Number], A2891), 1, 0)</f>
        <v>0</v>
      </c>
      <c r="D2891" s="85">
        <f>IF(COUNTIF(Table2[Tag Number], A2891), 1, 0)</f>
        <v>0</v>
      </c>
      <c r="E2891" s="86">
        <f>IF(COUNTIF(Table3[Tag Number], A2891), 1, 0)</f>
        <v>0</v>
      </c>
      <c r="F2891" s="86">
        <f>IF(COUNTIF(Table4[Tag Number], A2891), 1, 0)</f>
        <v>0</v>
      </c>
      <c r="G2891" s="87">
        <f t="shared" si="92"/>
        <v>0</v>
      </c>
      <c r="H2891" s="88" t="str" cm="1">
        <f t="array" ref="H2891">_xlfn.IFS(OR(_xlfn.XLOOKUP(A2891,Table1[Tag Number],Table1[Status],"-",0)="Dead",
        _xlfn.XLOOKUP(A2891,Table2[Tag Number],Table2[Status],"-",0)="Dead",
        _xlfn.XLOOKUP(A2891,Table3[Tag Number],Table3[Status],"-",0)="Dead",
        _xlfn.XLOOKUP(A2891,Table4[Tag Number],Table4[Status],"-",0)="Dead"),"Dead",
     OR(_xlfn.XLOOKUP(A2891,Table1[Tag Number],Table1[Status],"-",0)="Alive",
        _xlfn.XLOOKUP(A2891,Table2[Tag Number],Table2[Status],"-",0)="Alive",
        _xlfn.XLOOKUP(A2891,Table3[Tag Number],Table3[Status],"-",0)="Alive",
        _xlfn.XLOOKUP(A2891,Table4[Tag Number],Table4[Status],"-",0)="Alive"),"Alive",
     OR(_xlfn.XLOOKUP(A2891,Table1[Tag Number],Table1[Status],"-",0)="-",
        _xlfn.XLOOKUP(A2891,Table2[Tag Number],Table2[Status],"-",0)="-",
        _xlfn.XLOOKUP(A2891,Table3[Tag Number],Table3[Status],"-",0)="-",
        _xlfn.XLOOKUP(A2891,Table4[Tag Number],Table4[Status],"-",0)="-"),
   "-")</f>
        <v>-</v>
      </c>
      <c r="I2891" s="91"/>
      <c r="R2891" t="b">
        <f t="shared" si="91"/>
        <v>0</v>
      </c>
    </row>
    <row r="2892" spans="1:18" ht="15" thickBot="1" x14ac:dyDescent="0.35">
      <c r="A2892" t="s">
        <v>82</v>
      </c>
      <c r="B2892" s="4"/>
      <c r="C2892" s="84">
        <f>IF(COUNTIF(Table1[Tag Number], A2892), 1, 0)</f>
        <v>0</v>
      </c>
      <c r="D2892" s="85">
        <f>IF(COUNTIF(Table2[Tag Number], A2892), 1, 0)</f>
        <v>0</v>
      </c>
      <c r="E2892" s="86">
        <f>IF(COUNTIF(Table3[Tag Number], A2892), 1, 0)</f>
        <v>1</v>
      </c>
      <c r="F2892" s="86">
        <f>IF(COUNTIF(Table4[Tag Number], A2892), 1, 0)</f>
        <v>1</v>
      </c>
      <c r="G2892" s="87">
        <f t="shared" si="92"/>
        <v>2</v>
      </c>
      <c r="H2892" s="88" t="str" cm="1">
        <f t="array" ref="H2892">_xlfn.IFS(OR(_xlfn.XLOOKUP(A2892,Table1[Tag Number],Table1[Status],"-",0)="Dead",
        _xlfn.XLOOKUP(A2892,Table2[Tag Number],Table2[Status],"-",0)="Dead",
        _xlfn.XLOOKUP(A2892,Table3[Tag Number],Table3[Status],"-",0)="Dead",
        _xlfn.XLOOKUP(A2892,Table4[Tag Number],Table4[Status],"-",0)="Dead"),"Dead",
     OR(_xlfn.XLOOKUP(A2892,Table1[Tag Number],Table1[Status],"-",0)="Alive",
        _xlfn.XLOOKUP(A2892,Table2[Tag Number],Table2[Status],"-",0)="Alive",
        _xlfn.XLOOKUP(A2892,Table3[Tag Number],Table3[Status],"-",0)="Alive",
        _xlfn.XLOOKUP(A2892,Table4[Tag Number],Table4[Status],"-",0)="Alive"),"Alive",
     OR(_xlfn.XLOOKUP(A2892,Table1[Tag Number],Table1[Status],"-",0)="-",
        _xlfn.XLOOKUP(A2892,Table2[Tag Number],Table2[Status],"-",0)="-",
        _xlfn.XLOOKUP(A2892,Table3[Tag Number],Table3[Status],"-",0)="-",
        _xlfn.XLOOKUP(A2892,Table4[Tag Number],Table4[Status],"-",0)="-"),
   "-")</f>
        <v>Alive</v>
      </c>
      <c r="I2892" s="91"/>
      <c r="R2892" t="str">
        <f t="shared" si="91"/>
        <v>O087</v>
      </c>
    </row>
    <row r="2893" spans="1:18" ht="15" thickBot="1" x14ac:dyDescent="0.35">
      <c r="A2893" t="s">
        <v>193</v>
      </c>
      <c r="B2893" s="4"/>
      <c r="C2893" s="84">
        <f>IF(COUNTIF(Table1[Tag Number], A2893), 1, 0)</f>
        <v>0</v>
      </c>
      <c r="D2893" s="85">
        <f>IF(COUNTIF(Table2[Tag Number], A2893), 1, 0)</f>
        <v>0</v>
      </c>
      <c r="E2893" s="86">
        <f>IF(COUNTIF(Table3[Tag Number], A2893), 1, 0)</f>
        <v>1</v>
      </c>
      <c r="F2893" s="86">
        <f>IF(COUNTIF(Table4[Tag Number], A2893), 1, 0)</f>
        <v>1</v>
      </c>
      <c r="G2893" s="87">
        <f t="shared" si="92"/>
        <v>2</v>
      </c>
      <c r="H2893" s="88" t="str" cm="1">
        <f t="array" ref="H2893">_xlfn.IFS(OR(_xlfn.XLOOKUP(A2893,Table1[Tag Number],Table1[Status],"-",0)="Dead",
        _xlfn.XLOOKUP(A2893,Table2[Tag Number],Table2[Status],"-",0)="Dead",
        _xlfn.XLOOKUP(A2893,Table3[Tag Number],Table3[Status],"-",0)="Dead",
        _xlfn.XLOOKUP(A2893,Table4[Tag Number],Table4[Status],"-",0)="Dead"),"Dead",
     OR(_xlfn.XLOOKUP(A2893,Table1[Tag Number],Table1[Status],"-",0)="Alive",
        _xlfn.XLOOKUP(A2893,Table2[Tag Number],Table2[Status],"-",0)="Alive",
        _xlfn.XLOOKUP(A2893,Table3[Tag Number],Table3[Status],"-",0)="Alive",
        _xlfn.XLOOKUP(A2893,Table4[Tag Number],Table4[Status],"-",0)="Alive"),"Alive",
     OR(_xlfn.XLOOKUP(A2893,Table1[Tag Number],Table1[Status],"-",0)="-",
        _xlfn.XLOOKUP(A2893,Table2[Tag Number],Table2[Status],"-",0)="-",
        _xlfn.XLOOKUP(A2893,Table3[Tag Number],Table3[Status],"-",0)="-",
        _xlfn.XLOOKUP(A2893,Table4[Tag Number],Table4[Status],"-",0)="-"),
   "-")</f>
        <v>Alive</v>
      </c>
      <c r="I2893" s="91"/>
      <c r="R2893" t="str">
        <f t="shared" si="91"/>
        <v>O088</v>
      </c>
    </row>
    <row r="2894" spans="1:18" ht="15" thickBot="1" x14ac:dyDescent="0.35">
      <c r="A2894" t="s">
        <v>90</v>
      </c>
      <c r="B2894" s="4"/>
      <c r="C2894" s="84">
        <f>IF(COUNTIF(Table1[Tag Number], A2894), 1, 0)</f>
        <v>0</v>
      </c>
      <c r="D2894" s="85">
        <f>IF(COUNTIF(Table2[Tag Number], A2894), 1, 0)</f>
        <v>0</v>
      </c>
      <c r="E2894" s="86">
        <f>IF(COUNTIF(Table3[Tag Number], A2894), 1, 0)</f>
        <v>1</v>
      </c>
      <c r="F2894" s="86">
        <f>IF(COUNTIF(Table4[Tag Number], A2894), 1, 0)</f>
        <v>0</v>
      </c>
      <c r="G2894" s="87">
        <f t="shared" si="92"/>
        <v>1</v>
      </c>
      <c r="H2894" s="88" t="str" cm="1">
        <f t="array" ref="H2894">_xlfn.IFS(OR(_xlfn.XLOOKUP(A2894,Table1[Tag Number],Table1[Status],"-",0)="Dead",
        _xlfn.XLOOKUP(A2894,Table2[Tag Number],Table2[Status],"-",0)="Dead",
        _xlfn.XLOOKUP(A2894,Table3[Tag Number],Table3[Status],"-",0)="Dead",
        _xlfn.XLOOKUP(A2894,Table4[Tag Number],Table4[Status],"-",0)="Dead"),"Dead",
     OR(_xlfn.XLOOKUP(A2894,Table1[Tag Number],Table1[Status],"-",0)="Alive",
        _xlfn.XLOOKUP(A2894,Table2[Tag Number],Table2[Status],"-",0)="Alive",
        _xlfn.XLOOKUP(A2894,Table3[Tag Number],Table3[Status],"-",0)="Alive",
        _xlfn.XLOOKUP(A2894,Table4[Tag Number],Table4[Status],"-",0)="Alive"),"Alive",
     OR(_xlfn.XLOOKUP(A2894,Table1[Tag Number],Table1[Status],"-",0)="-",
        _xlfn.XLOOKUP(A2894,Table2[Tag Number],Table2[Status],"-",0)="-",
        _xlfn.XLOOKUP(A2894,Table3[Tag Number],Table3[Status],"-",0)="-",
        _xlfn.XLOOKUP(A2894,Table4[Tag Number],Table4[Status],"-",0)="-"),
   "-")</f>
        <v>Alive</v>
      </c>
      <c r="I2894" s="91"/>
      <c r="R2894" t="b">
        <f t="shared" si="91"/>
        <v>0</v>
      </c>
    </row>
    <row r="2895" spans="1:18" ht="15" thickBot="1" x14ac:dyDescent="0.35">
      <c r="A2895" t="s">
        <v>211</v>
      </c>
      <c r="B2895" s="4"/>
      <c r="C2895" s="84">
        <f>IF(COUNTIF(Table1[Tag Number], A2895), 1, 0)</f>
        <v>0</v>
      </c>
      <c r="D2895" s="85">
        <f>IF(COUNTIF(Table2[Tag Number], A2895), 1, 0)</f>
        <v>0</v>
      </c>
      <c r="E2895" s="86">
        <f>IF(COUNTIF(Table3[Tag Number], A2895), 1, 0)</f>
        <v>1</v>
      </c>
      <c r="F2895" s="86">
        <f>IF(COUNTIF(Table4[Tag Number], A2895), 1, 0)</f>
        <v>0</v>
      </c>
      <c r="G2895" s="87">
        <f t="shared" si="92"/>
        <v>1</v>
      </c>
      <c r="H2895" s="88" t="str" cm="1">
        <f t="array" ref="H2895">_xlfn.IFS(OR(_xlfn.XLOOKUP(A2895,Table1[Tag Number],Table1[Status],"-",0)="Dead",
        _xlfn.XLOOKUP(A2895,Table2[Tag Number],Table2[Status],"-",0)="Dead",
        _xlfn.XLOOKUP(A2895,Table3[Tag Number],Table3[Status],"-",0)="Dead",
        _xlfn.XLOOKUP(A2895,Table4[Tag Number],Table4[Status],"-",0)="Dead"),"Dead",
     OR(_xlfn.XLOOKUP(A2895,Table1[Tag Number],Table1[Status],"-",0)="Alive",
        _xlfn.XLOOKUP(A2895,Table2[Tag Number],Table2[Status],"-",0)="Alive",
        _xlfn.XLOOKUP(A2895,Table3[Tag Number],Table3[Status],"-",0)="Alive",
        _xlfn.XLOOKUP(A2895,Table4[Tag Number],Table4[Status],"-",0)="Alive"),"Alive",
     OR(_xlfn.XLOOKUP(A2895,Table1[Tag Number],Table1[Status],"-",0)="-",
        _xlfn.XLOOKUP(A2895,Table2[Tag Number],Table2[Status],"-",0)="-",
        _xlfn.XLOOKUP(A2895,Table3[Tag Number],Table3[Status],"-",0)="-",
        _xlfn.XLOOKUP(A2895,Table4[Tag Number],Table4[Status],"-",0)="-"),
   "-")</f>
        <v>Alive</v>
      </c>
      <c r="I2895" s="91"/>
      <c r="R2895" t="b">
        <f t="shared" si="91"/>
        <v>0</v>
      </c>
    </row>
    <row r="2896" spans="1:18" ht="15" thickBot="1" x14ac:dyDescent="0.35">
      <c r="A2896" t="s">
        <v>877</v>
      </c>
      <c r="B2896" s="4"/>
      <c r="C2896" s="84">
        <f>IF(COUNTIF(Table1[Tag Number], A2896), 1, 0)</f>
        <v>0</v>
      </c>
      <c r="D2896" s="85">
        <f>IF(COUNTIF(Table2[Tag Number], A2896), 1, 0)</f>
        <v>0</v>
      </c>
      <c r="E2896" s="86">
        <f>IF(COUNTIF(Table3[Tag Number], A2896), 1, 0)</f>
        <v>0</v>
      </c>
      <c r="F2896" s="86">
        <f>IF(COUNTIF(Table4[Tag Number], A2896), 1, 0)</f>
        <v>0</v>
      </c>
      <c r="G2896" s="87">
        <f t="shared" si="92"/>
        <v>0</v>
      </c>
      <c r="H2896" s="88" t="str" cm="1">
        <f t="array" ref="H2896">_xlfn.IFS(OR(_xlfn.XLOOKUP(A2896,Table1[Tag Number],Table1[Status],"-",0)="Dead",
        _xlfn.XLOOKUP(A2896,Table2[Tag Number],Table2[Status],"-",0)="Dead",
        _xlfn.XLOOKUP(A2896,Table3[Tag Number],Table3[Status],"-",0)="Dead",
        _xlfn.XLOOKUP(A2896,Table4[Tag Number],Table4[Status],"-",0)="Dead"),"Dead",
     OR(_xlfn.XLOOKUP(A2896,Table1[Tag Number],Table1[Status],"-",0)="Alive",
        _xlfn.XLOOKUP(A2896,Table2[Tag Number],Table2[Status],"-",0)="Alive",
        _xlfn.XLOOKUP(A2896,Table3[Tag Number],Table3[Status],"-",0)="Alive",
        _xlfn.XLOOKUP(A2896,Table4[Tag Number],Table4[Status],"-",0)="Alive"),"Alive",
     OR(_xlfn.XLOOKUP(A2896,Table1[Tag Number],Table1[Status],"-",0)="-",
        _xlfn.XLOOKUP(A2896,Table2[Tag Number],Table2[Status],"-",0)="-",
        _xlfn.XLOOKUP(A2896,Table3[Tag Number],Table3[Status],"-",0)="-",
        _xlfn.XLOOKUP(A2896,Table4[Tag Number],Table4[Status],"-",0)="-"),
   "-")</f>
        <v>-</v>
      </c>
      <c r="I2896" s="91"/>
      <c r="R2896" t="b">
        <f t="shared" si="91"/>
        <v>0</v>
      </c>
    </row>
    <row r="2897" spans="1:18" ht="15" thickBot="1" x14ac:dyDescent="0.35">
      <c r="A2897" t="s">
        <v>879</v>
      </c>
      <c r="B2897" s="4"/>
      <c r="C2897" s="84">
        <f>IF(COUNTIF(Table1[Tag Number], A2897), 1, 0)</f>
        <v>0</v>
      </c>
      <c r="D2897" s="85">
        <f>IF(COUNTIF(Table2[Tag Number], A2897), 1, 0)</f>
        <v>0</v>
      </c>
      <c r="E2897" s="86">
        <f>IF(COUNTIF(Table3[Tag Number], A2897), 1, 0)</f>
        <v>0</v>
      </c>
      <c r="F2897" s="86">
        <f>IF(COUNTIF(Table4[Tag Number], A2897), 1, 0)</f>
        <v>0</v>
      </c>
      <c r="G2897" s="87">
        <f t="shared" si="92"/>
        <v>0</v>
      </c>
      <c r="H2897" s="88" t="str" cm="1">
        <f t="array" ref="H2897">_xlfn.IFS(OR(_xlfn.XLOOKUP(A2897,Table1[Tag Number],Table1[Status],"-",0)="Dead",
        _xlfn.XLOOKUP(A2897,Table2[Tag Number],Table2[Status],"-",0)="Dead",
        _xlfn.XLOOKUP(A2897,Table3[Tag Number],Table3[Status],"-",0)="Dead",
        _xlfn.XLOOKUP(A2897,Table4[Tag Number],Table4[Status],"-",0)="Dead"),"Dead",
     OR(_xlfn.XLOOKUP(A2897,Table1[Tag Number],Table1[Status],"-",0)="Alive",
        _xlfn.XLOOKUP(A2897,Table2[Tag Number],Table2[Status],"-",0)="Alive",
        _xlfn.XLOOKUP(A2897,Table3[Tag Number],Table3[Status],"-",0)="Alive",
        _xlfn.XLOOKUP(A2897,Table4[Tag Number],Table4[Status],"-",0)="Alive"),"Alive",
     OR(_xlfn.XLOOKUP(A2897,Table1[Tag Number],Table1[Status],"-",0)="-",
        _xlfn.XLOOKUP(A2897,Table2[Tag Number],Table2[Status],"-",0)="-",
        _xlfn.XLOOKUP(A2897,Table3[Tag Number],Table3[Status],"-",0)="-",
        _xlfn.XLOOKUP(A2897,Table4[Tag Number],Table4[Status],"-",0)="-"),
   "-")</f>
        <v>-</v>
      </c>
      <c r="I2897" s="91"/>
      <c r="R2897" t="b">
        <f t="shared" si="91"/>
        <v>0</v>
      </c>
    </row>
    <row r="2898" spans="1:18" ht="15" thickBot="1" x14ac:dyDescent="0.35">
      <c r="A2898" t="s">
        <v>872</v>
      </c>
      <c r="B2898" s="4"/>
      <c r="C2898" s="84">
        <f>IF(COUNTIF(Table1[Tag Number], A2898), 1, 0)</f>
        <v>0</v>
      </c>
      <c r="D2898" s="85">
        <f>IF(COUNTIF(Table2[Tag Number], A2898), 1, 0)</f>
        <v>0</v>
      </c>
      <c r="E2898" s="86">
        <f>IF(COUNTIF(Table3[Tag Number], A2898), 1, 0)</f>
        <v>0</v>
      </c>
      <c r="F2898" s="86">
        <f>IF(COUNTIF(Table4[Tag Number], A2898), 1, 0)</f>
        <v>0</v>
      </c>
      <c r="G2898" s="87">
        <f t="shared" si="92"/>
        <v>0</v>
      </c>
      <c r="H2898" s="88" t="str" cm="1">
        <f t="array" ref="H2898">_xlfn.IFS(OR(_xlfn.XLOOKUP(A2898,Table1[Tag Number],Table1[Status],"-",0)="Dead",
        _xlfn.XLOOKUP(A2898,Table2[Tag Number],Table2[Status],"-",0)="Dead",
        _xlfn.XLOOKUP(A2898,Table3[Tag Number],Table3[Status],"-",0)="Dead",
        _xlfn.XLOOKUP(A2898,Table4[Tag Number],Table4[Status],"-",0)="Dead"),"Dead",
     OR(_xlfn.XLOOKUP(A2898,Table1[Tag Number],Table1[Status],"-",0)="Alive",
        _xlfn.XLOOKUP(A2898,Table2[Tag Number],Table2[Status],"-",0)="Alive",
        _xlfn.XLOOKUP(A2898,Table3[Tag Number],Table3[Status],"-",0)="Alive",
        _xlfn.XLOOKUP(A2898,Table4[Tag Number],Table4[Status],"-",0)="Alive"),"Alive",
     OR(_xlfn.XLOOKUP(A2898,Table1[Tag Number],Table1[Status],"-",0)="-",
        _xlfn.XLOOKUP(A2898,Table2[Tag Number],Table2[Status],"-",0)="-",
        _xlfn.XLOOKUP(A2898,Table3[Tag Number],Table3[Status],"-",0)="-",
        _xlfn.XLOOKUP(A2898,Table4[Tag Number],Table4[Status],"-",0)="-"),
   "-")</f>
        <v>-</v>
      </c>
      <c r="I2898" s="91"/>
      <c r="R2898" t="b">
        <f t="shared" si="91"/>
        <v>0</v>
      </c>
    </row>
    <row r="2899" spans="1:18" ht="15" thickBot="1" x14ac:dyDescent="0.35">
      <c r="A2899" t="s">
        <v>630</v>
      </c>
      <c r="B2899" s="4"/>
      <c r="C2899" s="84">
        <f>IF(COUNTIF(Table1[Tag Number], A2899), 1, 0)</f>
        <v>0</v>
      </c>
      <c r="D2899" s="85">
        <f>IF(COUNTIF(Table2[Tag Number], A2899), 1, 0)</f>
        <v>0</v>
      </c>
      <c r="E2899" s="86">
        <f>IF(COUNTIF(Table3[Tag Number], A2899), 1, 0)</f>
        <v>0</v>
      </c>
      <c r="F2899" s="86">
        <f>IF(COUNTIF(Table4[Tag Number], A2899), 1, 0)</f>
        <v>0</v>
      </c>
      <c r="G2899" s="87">
        <f t="shared" si="92"/>
        <v>0</v>
      </c>
      <c r="H2899" s="88" t="str" cm="1">
        <f t="array" ref="H2899">_xlfn.IFS(OR(_xlfn.XLOOKUP(A2899,Table1[Tag Number],Table1[Status],"-",0)="Dead",
        _xlfn.XLOOKUP(A2899,Table2[Tag Number],Table2[Status],"-",0)="Dead",
        _xlfn.XLOOKUP(A2899,Table3[Tag Number],Table3[Status],"-",0)="Dead",
        _xlfn.XLOOKUP(A2899,Table4[Tag Number],Table4[Status],"-",0)="Dead"),"Dead",
     OR(_xlfn.XLOOKUP(A2899,Table1[Tag Number],Table1[Status],"-",0)="Alive",
        _xlfn.XLOOKUP(A2899,Table2[Tag Number],Table2[Status],"-",0)="Alive",
        _xlfn.XLOOKUP(A2899,Table3[Tag Number],Table3[Status],"-",0)="Alive",
        _xlfn.XLOOKUP(A2899,Table4[Tag Number],Table4[Status],"-",0)="Alive"),"Alive",
     OR(_xlfn.XLOOKUP(A2899,Table1[Tag Number],Table1[Status],"-",0)="-",
        _xlfn.XLOOKUP(A2899,Table2[Tag Number],Table2[Status],"-",0)="-",
        _xlfn.XLOOKUP(A2899,Table3[Tag Number],Table3[Status],"-",0)="-",
        _xlfn.XLOOKUP(A2899,Table4[Tag Number],Table4[Status],"-",0)="-"),
   "-")</f>
        <v>-</v>
      </c>
      <c r="I2899" s="91"/>
      <c r="R2899" t="b">
        <f t="shared" si="91"/>
        <v>0</v>
      </c>
    </row>
    <row r="2900" spans="1:18" ht="15" thickBot="1" x14ac:dyDescent="0.35">
      <c r="A2900" t="s">
        <v>801</v>
      </c>
      <c r="B2900" s="4"/>
      <c r="C2900" s="84">
        <f>IF(COUNTIF(Table1[Tag Number], A2900), 1, 0)</f>
        <v>0</v>
      </c>
      <c r="D2900" s="85">
        <f>IF(COUNTIF(Table2[Tag Number], A2900), 1, 0)</f>
        <v>0</v>
      </c>
      <c r="E2900" s="86">
        <f>IF(COUNTIF(Table3[Tag Number], A2900), 1, 0)</f>
        <v>0</v>
      </c>
      <c r="F2900" s="86">
        <f>IF(COUNTIF(Table4[Tag Number], A2900), 1, 0)</f>
        <v>0</v>
      </c>
      <c r="G2900" s="87">
        <f t="shared" si="92"/>
        <v>0</v>
      </c>
      <c r="H2900" s="88" t="str" cm="1">
        <f t="array" ref="H2900">_xlfn.IFS(OR(_xlfn.XLOOKUP(A2900,Table1[Tag Number],Table1[Status],"-",0)="Dead",
        _xlfn.XLOOKUP(A2900,Table2[Tag Number],Table2[Status],"-",0)="Dead",
        _xlfn.XLOOKUP(A2900,Table3[Tag Number],Table3[Status],"-",0)="Dead",
        _xlfn.XLOOKUP(A2900,Table4[Tag Number],Table4[Status],"-",0)="Dead"),"Dead",
     OR(_xlfn.XLOOKUP(A2900,Table1[Tag Number],Table1[Status],"-",0)="Alive",
        _xlfn.XLOOKUP(A2900,Table2[Tag Number],Table2[Status],"-",0)="Alive",
        _xlfn.XLOOKUP(A2900,Table3[Tag Number],Table3[Status],"-",0)="Alive",
        _xlfn.XLOOKUP(A2900,Table4[Tag Number],Table4[Status],"-",0)="Alive"),"Alive",
     OR(_xlfn.XLOOKUP(A2900,Table1[Tag Number],Table1[Status],"-",0)="-",
        _xlfn.XLOOKUP(A2900,Table2[Tag Number],Table2[Status],"-",0)="-",
        _xlfn.XLOOKUP(A2900,Table3[Tag Number],Table3[Status],"-",0)="-",
        _xlfn.XLOOKUP(A2900,Table4[Tag Number],Table4[Status],"-",0)="-"),
   "-")</f>
        <v>-</v>
      </c>
      <c r="I2900" s="91"/>
      <c r="R2900" t="b">
        <f t="shared" si="91"/>
        <v>0</v>
      </c>
    </row>
    <row r="2901" spans="1:18" ht="15" thickBot="1" x14ac:dyDescent="0.35">
      <c r="A2901" t="s">
        <v>3186</v>
      </c>
      <c r="B2901" s="4"/>
      <c r="C2901" s="84">
        <f>IF(COUNTIF(Table1[Tag Number], A2901), 1, 0)</f>
        <v>0</v>
      </c>
      <c r="D2901" s="85">
        <f>IF(COUNTIF(Table2[Tag Number], A2901), 1, 0)</f>
        <v>0</v>
      </c>
      <c r="E2901" s="86">
        <f>IF(COUNTIF(Table3[Tag Number], A2901), 1, 0)</f>
        <v>0</v>
      </c>
      <c r="F2901" s="86">
        <f>IF(COUNTIF(Table4[Tag Number], A2901), 1, 0)</f>
        <v>0</v>
      </c>
      <c r="G2901" s="87">
        <f t="shared" si="92"/>
        <v>0</v>
      </c>
      <c r="H2901" s="88" t="str" cm="1">
        <f t="array" ref="H2901">_xlfn.IFS(OR(_xlfn.XLOOKUP(A2901,Table1[Tag Number],Table1[Status],"-",0)="Dead",
        _xlfn.XLOOKUP(A2901,Table2[Tag Number],Table2[Status],"-",0)="Dead",
        _xlfn.XLOOKUP(A2901,Table3[Tag Number],Table3[Status],"-",0)="Dead",
        _xlfn.XLOOKUP(A2901,Table4[Tag Number],Table4[Status],"-",0)="Dead"),"Dead",
     OR(_xlfn.XLOOKUP(A2901,Table1[Tag Number],Table1[Status],"-",0)="Alive",
        _xlfn.XLOOKUP(A2901,Table2[Tag Number],Table2[Status],"-",0)="Alive",
        _xlfn.XLOOKUP(A2901,Table3[Tag Number],Table3[Status],"-",0)="Alive",
        _xlfn.XLOOKUP(A2901,Table4[Tag Number],Table4[Status],"-",0)="Alive"),"Alive",
     OR(_xlfn.XLOOKUP(A2901,Table1[Tag Number],Table1[Status],"-",0)="-",
        _xlfn.XLOOKUP(A2901,Table2[Tag Number],Table2[Status],"-",0)="-",
        _xlfn.XLOOKUP(A2901,Table3[Tag Number],Table3[Status],"-",0)="-",
        _xlfn.XLOOKUP(A2901,Table4[Tag Number],Table4[Status],"-",0)="-"),
   "-")</f>
        <v>-</v>
      </c>
      <c r="I2901" s="91"/>
      <c r="R2901" t="b">
        <f t="shared" si="91"/>
        <v>0</v>
      </c>
    </row>
    <row r="2902" spans="1:18" ht="15" thickBot="1" x14ac:dyDescent="0.35">
      <c r="A2902" t="s">
        <v>920</v>
      </c>
      <c r="B2902" s="4"/>
      <c r="C2902" s="84">
        <f>IF(COUNTIF(Table1[Tag Number], A2902), 1, 0)</f>
        <v>0</v>
      </c>
      <c r="D2902" s="85">
        <f>IF(COUNTIF(Table2[Tag Number], A2902), 1, 0)</f>
        <v>0</v>
      </c>
      <c r="E2902" s="86">
        <f>IF(COUNTIF(Table3[Tag Number], A2902), 1, 0)</f>
        <v>0</v>
      </c>
      <c r="F2902" s="86">
        <f>IF(COUNTIF(Table4[Tag Number], A2902), 1, 0)</f>
        <v>0</v>
      </c>
      <c r="G2902" s="87">
        <f t="shared" si="92"/>
        <v>0</v>
      </c>
      <c r="H2902" s="88" t="str" cm="1">
        <f t="array" ref="H2902">_xlfn.IFS(OR(_xlfn.XLOOKUP(A2902,Table1[Tag Number],Table1[Status],"-",0)="Dead",
        _xlfn.XLOOKUP(A2902,Table2[Tag Number],Table2[Status],"-",0)="Dead",
        _xlfn.XLOOKUP(A2902,Table3[Tag Number],Table3[Status],"-",0)="Dead",
        _xlfn.XLOOKUP(A2902,Table4[Tag Number],Table4[Status],"-",0)="Dead"),"Dead",
     OR(_xlfn.XLOOKUP(A2902,Table1[Tag Number],Table1[Status],"-",0)="Alive",
        _xlfn.XLOOKUP(A2902,Table2[Tag Number],Table2[Status],"-",0)="Alive",
        _xlfn.XLOOKUP(A2902,Table3[Tag Number],Table3[Status],"-",0)="Alive",
        _xlfn.XLOOKUP(A2902,Table4[Tag Number],Table4[Status],"-",0)="Alive"),"Alive",
     OR(_xlfn.XLOOKUP(A2902,Table1[Tag Number],Table1[Status],"-",0)="-",
        _xlfn.XLOOKUP(A2902,Table2[Tag Number],Table2[Status],"-",0)="-",
        _xlfn.XLOOKUP(A2902,Table3[Tag Number],Table3[Status],"-",0)="-",
        _xlfn.XLOOKUP(A2902,Table4[Tag Number],Table4[Status],"-",0)="-"),
   "-")</f>
        <v>-</v>
      </c>
      <c r="I2902" s="91"/>
      <c r="R2902" t="b">
        <f t="shared" si="91"/>
        <v>0</v>
      </c>
    </row>
    <row r="2903" spans="1:18" ht="15" thickBot="1" x14ac:dyDescent="0.35">
      <c r="A2903" t="s">
        <v>922</v>
      </c>
      <c r="B2903" s="4"/>
      <c r="C2903" s="84">
        <f>IF(COUNTIF(Table1[Tag Number], A2903), 1, 0)</f>
        <v>0</v>
      </c>
      <c r="D2903" s="85">
        <f>IF(COUNTIF(Table2[Tag Number], A2903), 1, 0)</f>
        <v>0</v>
      </c>
      <c r="E2903" s="86">
        <f>IF(COUNTIF(Table3[Tag Number], A2903), 1, 0)</f>
        <v>0</v>
      </c>
      <c r="F2903" s="86">
        <f>IF(COUNTIF(Table4[Tag Number], A2903), 1, 0)</f>
        <v>0</v>
      </c>
      <c r="G2903" s="87">
        <f t="shared" si="92"/>
        <v>0</v>
      </c>
      <c r="H2903" s="88" t="str" cm="1">
        <f t="array" ref="H2903">_xlfn.IFS(OR(_xlfn.XLOOKUP(A2903,Table1[Tag Number],Table1[Status],"-",0)="Dead",
        _xlfn.XLOOKUP(A2903,Table2[Tag Number],Table2[Status],"-",0)="Dead",
        _xlfn.XLOOKUP(A2903,Table3[Tag Number],Table3[Status],"-",0)="Dead",
        _xlfn.XLOOKUP(A2903,Table4[Tag Number],Table4[Status],"-",0)="Dead"),"Dead",
     OR(_xlfn.XLOOKUP(A2903,Table1[Tag Number],Table1[Status],"-",0)="Alive",
        _xlfn.XLOOKUP(A2903,Table2[Tag Number],Table2[Status],"-",0)="Alive",
        _xlfn.XLOOKUP(A2903,Table3[Tag Number],Table3[Status],"-",0)="Alive",
        _xlfn.XLOOKUP(A2903,Table4[Tag Number],Table4[Status],"-",0)="Alive"),"Alive",
     OR(_xlfn.XLOOKUP(A2903,Table1[Tag Number],Table1[Status],"-",0)="-",
        _xlfn.XLOOKUP(A2903,Table2[Tag Number],Table2[Status],"-",0)="-",
        _xlfn.XLOOKUP(A2903,Table3[Tag Number],Table3[Status],"-",0)="-",
        _xlfn.XLOOKUP(A2903,Table4[Tag Number],Table4[Status],"-",0)="-"),
   "-")</f>
        <v>-</v>
      </c>
      <c r="I2903" s="91"/>
      <c r="R2903" t="b">
        <f t="shared" si="91"/>
        <v>0</v>
      </c>
    </row>
    <row r="2904" spans="1:18" ht="15" thickBot="1" x14ac:dyDescent="0.35">
      <c r="A2904" t="s">
        <v>948</v>
      </c>
      <c r="B2904" s="4"/>
      <c r="C2904" s="84">
        <f>IF(COUNTIF(Table1[Tag Number], A2904), 1, 0)</f>
        <v>0</v>
      </c>
      <c r="D2904" s="85">
        <f>IF(COUNTIF(Table2[Tag Number], A2904), 1, 0)</f>
        <v>0</v>
      </c>
      <c r="E2904" s="86">
        <f>IF(COUNTIF(Table3[Tag Number], A2904), 1, 0)</f>
        <v>0</v>
      </c>
      <c r="F2904" s="86">
        <f>IF(COUNTIF(Table4[Tag Number], A2904), 1, 0)</f>
        <v>0</v>
      </c>
      <c r="G2904" s="87">
        <f t="shared" si="92"/>
        <v>0</v>
      </c>
      <c r="H2904" s="88" t="str" cm="1">
        <f t="array" ref="H2904">_xlfn.IFS(OR(_xlfn.XLOOKUP(A2904,Table1[Tag Number],Table1[Status],"-",0)="Dead",
        _xlfn.XLOOKUP(A2904,Table2[Tag Number],Table2[Status],"-",0)="Dead",
        _xlfn.XLOOKUP(A2904,Table3[Tag Number],Table3[Status],"-",0)="Dead",
        _xlfn.XLOOKUP(A2904,Table4[Tag Number],Table4[Status],"-",0)="Dead"),"Dead",
     OR(_xlfn.XLOOKUP(A2904,Table1[Tag Number],Table1[Status],"-",0)="Alive",
        _xlfn.XLOOKUP(A2904,Table2[Tag Number],Table2[Status],"-",0)="Alive",
        _xlfn.XLOOKUP(A2904,Table3[Tag Number],Table3[Status],"-",0)="Alive",
        _xlfn.XLOOKUP(A2904,Table4[Tag Number],Table4[Status],"-",0)="Alive"),"Alive",
     OR(_xlfn.XLOOKUP(A2904,Table1[Tag Number],Table1[Status],"-",0)="-",
        _xlfn.XLOOKUP(A2904,Table2[Tag Number],Table2[Status],"-",0)="-",
        _xlfn.XLOOKUP(A2904,Table3[Tag Number],Table3[Status],"-",0)="-",
        _xlfn.XLOOKUP(A2904,Table4[Tag Number],Table4[Status],"-",0)="-"),
   "-")</f>
        <v>-</v>
      </c>
      <c r="I2904" s="91"/>
      <c r="R2904" t="b">
        <f t="shared" si="91"/>
        <v>0</v>
      </c>
    </row>
    <row r="2905" spans="1:18" ht="15" thickBot="1" x14ac:dyDescent="0.35">
      <c r="A2905" t="s">
        <v>964</v>
      </c>
      <c r="B2905" s="4"/>
      <c r="C2905" s="84">
        <f>IF(COUNTIF(Table1[Tag Number], A2905), 1, 0)</f>
        <v>0</v>
      </c>
      <c r="D2905" s="85">
        <f>IF(COUNTIF(Table2[Tag Number], A2905), 1, 0)</f>
        <v>0</v>
      </c>
      <c r="E2905" s="86">
        <f>IF(COUNTIF(Table3[Tag Number], A2905), 1, 0)</f>
        <v>0</v>
      </c>
      <c r="F2905" s="86">
        <f>IF(COUNTIF(Table4[Tag Number], A2905), 1, 0)</f>
        <v>0</v>
      </c>
      <c r="G2905" s="87">
        <f t="shared" si="92"/>
        <v>0</v>
      </c>
      <c r="H2905" s="88" t="str" cm="1">
        <f t="array" ref="H2905">_xlfn.IFS(OR(_xlfn.XLOOKUP(A2905,Table1[Tag Number],Table1[Status],"-",0)="Dead",
        _xlfn.XLOOKUP(A2905,Table2[Tag Number],Table2[Status],"-",0)="Dead",
        _xlfn.XLOOKUP(A2905,Table3[Tag Number],Table3[Status],"-",0)="Dead",
        _xlfn.XLOOKUP(A2905,Table4[Tag Number],Table4[Status],"-",0)="Dead"),"Dead",
     OR(_xlfn.XLOOKUP(A2905,Table1[Tag Number],Table1[Status],"-",0)="Alive",
        _xlfn.XLOOKUP(A2905,Table2[Tag Number],Table2[Status],"-",0)="Alive",
        _xlfn.XLOOKUP(A2905,Table3[Tag Number],Table3[Status],"-",0)="Alive",
        _xlfn.XLOOKUP(A2905,Table4[Tag Number],Table4[Status],"-",0)="Alive"),"Alive",
     OR(_xlfn.XLOOKUP(A2905,Table1[Tag Number],Table1[Status],"-",0)="-",
        _xlfn.XLOOKUP(A2905,Table2[Tag Number],Table2[Status],"-",0)="-",
        _xlfn.XLOOKUP(A2905,Table3[Tag Number],Table3[Status],"-",0)="-",
        _xlfn.XLOOKUP(A2905,Table4[Tag Number],Table4[Status],"-",0)="-"),
   "-")</f>
        <v>-</v>
      </c>
      <c r="I2905" s="91"/>
      <c r="R2905" t="b">
        <f t="shared" si="91"/>
        <v>0</v>
      </c>
    </row>
    <row r="2906" spans="1:18" ht="15" thickBot="1" x14ac:dyDescent="0.35">
      <c r="A2906" t="s">
        <v>206</v>
      </c>
      <c r="B2906" s="4"/>
      <c r="C2906" s="84">
        <f>IF(COUNTIF(Table1[Tag Number], A2906), 1, 0)</f>
        <v>0</v>
      </c>
      <c r="D2906" s="85">
        <f>IF(COUNTIF(Table2[Tag Number], A2906), 1, 0)</f>
        <v>0</v>
      </c>
      <c r="E2906" s="86">
        <f>IF(COUNTIF(Table3[Tag Number], A2906), 1, 0)</f>
        <v>0</v>
      </c>
      <c r="F2906" s="86">
        <f>IF(COUNTIF(Table4[Tag Number], A2906), 1, 0)</f>
        <v>1</v>
      </c>
      <c r="G2906" s="87">
        <f t="shared" si="92"/>
        <v>1</v>
      </c>
      <c r="H2906" s="88" t="str" cm="1">
        <f t="array" ref="H2906">_xlfn.IFS(OR(_xlfn.XLOOKUP(A2906,Table1[Tag Number],Table1[Status],"-",0)="Dead",
        _xlfn.XLOOKUP(A2906,Table2[Tag Number],Table2[Status],"-",0)="Dead",
        _xlfn.XLOOKUP(A2906,Table3[Tag Number],Table3[Status],"-",0)="Dead",
        _xlfn.XLOOKUP(A2906,Table4[Tag Number],Table4[Status],"-",0)="Dead"),"Dead",
     OR(_xlfn.XLOOKUP(A2906,Table1[Tag Number],Table1[Status],"-",0)="Alive",
        _xlfn.XLOOKUP(A2906,Table2[Tag Number],Table2[Status],"-",0)="Alive",
        _xlfn.XLOOKUP(A2906,Table3[Tag Number],Table3[Status],"-",0)="Alive",
        _xlfn.XLOOKUP(A2906,Table4[Tag Number],Table4[Status],"-",0)="Alive"),"Alive",
     OR(_xlfn.XLOOKUP(A2906,Table1[Tag Number],Table1[Status],"-",0)="-",
        _xlfn.XLOOKUP(A2906,Table2[Tag Number],Table2[Status],"-",0)="-",
        _xlfn.XLOOKUP(A2906,Table3[Tag Number],Table3[Status],"-",0)="-",
        _xlfn.XLOOKUP(A2906,Table4[Tag Number],Table4[Status],"-",0)="-"),
   "-")</f>
        <v>Alive</v>
      </c>
      <c r="I2906" s="91"/>
      <c r="R2906" t="b">
        <f t="shared" si="91"/>
        <v>0</v>
      </c>
    </row>
    <row r="2907" spans="1:18" ht="15" thickBot="1" x14ac:dyDescent="0.35">
      <c r="A2907" t="s">
        <v>3187</v>
      </c>
      <c r="B2907" s="4"/>
      <c r="C2907" s="84">
        <f>IF(COUNTIF(Table1[Tag Number], A2907), 1, 0)</f>
        <v>0</v>
      </c>
      <c r="D2907" s="85">
        <f>IF(COUNTIF(Table2[Tag Number], A2907), 1, 0)</f>
        <v>0</v>
      </c>
      <c r="E2907" s="86">
        <f>IF(COUNTIF(Table3[Tag Number], A2907), 1, 0)</f>
        <v>0</v>
      </c>
      <c r="F2907" s="86">
        <f>IF(COUNTIF(Table4[Tag Number], A2907), 1, 0)</f>
        <v>0</v>
      </c>
      <c r="G2907" s="87">
        <f t="shared" si="92"/>
        <v>0</v>
      </c>
      <c r="H2907" s="88" t="str" cm="1">
        <f t="array" ref="H2907">_xlfn.IFS(OR(_xlfn.XLOOKUP(A2907,Table1[Tag Number],Table1[Status],"-",0)="Dead",
        _xlfn.XLOOKUP(A2907,Table2[Tag Number],Table2[Status],"-",0)="Dead",
        _xlfn.XLOOKUP(A2907,Table3[Tag Number],Table3[Status],"-",0)="Dead",
        _xlfn.XLOOKUP(A2907,Table4[Tag Number],Table4[Status],"-",0)="Dead"),"Dead",
     OR(_xlfn.XLOOKUP(A2907,Table1[Tag Number],Table1[Status],"-",0)="Alive",
        _xlfn.XLOOKUP(A2907,Table2[Tag Number],Table2[Status],"-",0)="Alive",
        _xlfn.XLOOKUP(A2907,Table3[Tag Number],Table3[Status],"-",0)="Alive",
        _xlfn.XLOOKUP(A2907,Table4[Tag Number],Table4[Status],"-",0)="Alive"),"Alive",
     OR(_xlfn.XLOOKUP(A2907,Table1[Tag Number],Table1[Status],"-",0)="-",
        _xlfn.XLOOKUP(A2907,Table2[Tag Number],Table2[Status],"-",0)="-",
        _xlfn.XLOOKUP(A2907,Table3[Tag Number],Table3[Status],"-",0)="-",
        _xlfn.XLOOKUP(A2907,Table4[Tag Number],Table4[Status],"-",0)="-"),
   "-")</f>
        <v>-</v>
      </c>
      <c r="I2907" s="91"/>
      <c r="R2907" t="b">
        <f t="shared" si="91"/>
        <v>0</v>
      </c>
    </row>
    <row r="2908" spans="1:18" ht="15" thickBot="1" x14ac:dyDescent="0.35">
      <c r="A2908" t="s">
        <v>3188</v>
      </c>
      <c r="B2908" s="4"/>
      <c r="C2908" s="84">
        <f>IF(COUNTIF(Table1[Tag Number], A2908), 1, 0)</f>
        <v>0</v>
      </c>
      <c r="D2908" s="85">
        <f>IF(COUNTIF(Table2[Tag Number], A2908), 1, 0)</f>
        <v>0</v>
      </c>
      <c r="E2908" s="86">
        <f>IF(COUNTIF(Table3[Tag Number], A2908), 1, 0)</f>
        <v>0</v>
      </c>
      <c r="F2908" s="86">
        <f>IF(COUNTIF(Table4[Tag Number], A2908), 1, 0)</f>
        <v>0</v>
      </c>
      <c r="G2908" s="87">
        <f t="shared" si="92"/>
        <v>0</v>
      </c>
      <c r="H2908" s="88" t="str" cm="1">
        <f t="array" ref="H2908">_xlfn.IFS(OR(_xlfn.XLOOKUP(A2908,Table1[Tag Number],Table1[Status],"-",0)="Dead",
        _xlfn.XLOOKUP(A2908,Table2[Tag Number],Table2[Status],"-",0)="Dead",
        _xlfn.XLOOKUP(A2908,Table3[Tag Number],Table3[Status],"-",0)="Dead",
        _xlfn.XLOOKUP(A2908,Table4[Tag Number],Table4[Status],"-",0)="Dead"),"Dead",
     OR(_xlfn.XLOOKUP(A2908,Table1[Tag Number],Table1[Status],"-",0)="Alive",
        _xlfn.XLOOKUP(A2908,Table2[Tag Number],Table2[Status],"-",0)="Alive",
        _xlfn.XLOOKUP(A2908,Table3[Tag Number],Table3[Status],"-",0)="Alive",
        _xlfn.XLOOKUP(A2908,Table4[Tag Number],Table4[Status],"-",0)="Alive"),"Alive",
     OR(_xlfn.XLOOKUP(A2908,Table1[Tag Number],Table1[Status],"-",0)="-",
        _xlfn.XLOOKUP(A2908,Table2[Tag Number],Table2[Status],"-",0)="-",
        _xlfn.XLOOKUP(A2908,Table3[Tag Number],Table3[Status],"-",0)="-",
        _xlfn.XLOOKUP(A2908,Table4[Tag Number],Table4[Status],"-",0)="-"),
   "-")</f>
        <v>-</v>
      </c>
      <c r="I2908" s="91"/>
      <c r="R2908" t="b">
        <f t="shared" si="91"/>
        <v>0</v>
      </c>
    </row>
    <row r="2909" spans="1:18" ht="15" thickBot="1" x14ac:dyDescent="0.35">
      <c r="A2909" t="s">
        <v>3189</v>
      </c>
      <c r="B2909" s="4"/>
      <c r="C2909" s="84">
        <f>IF(COUNTIF(Table1[Tag Number], A2909), 1, 0)</f>
        <v>0</v>
      </c>
      <c r="D2909" s="85">
        <f>IF(COUNTIF(Table2[Tag Number], A2909), 1, 0)</f>
        <v>0</v>
      </c>
      <c r="E2909" s="86">
        <f>IF(COUNTIF(Table3[Tag Number], A2909), 1, 0)</f>
        <v>0</v>
      </c>
      <c r="F2909" s="86">
        <f>IF(COUNTIF(Table4[Tag Number], A2909), 1, 0)</f>
        <v>0</v>
      </c>
      <c r="G2909" s="87">
        <f t="shared" si="92"/>
        <v>0</v>
      </c>
      <c r="H2909" s="88" t="str" cm="1">
        <f t="array" ref="H2909">_xlfn.IFS(OR(_xlfn.XLOOKUP(A2909,Table1[Tag Number],Table1[Status],"-",0)="Dead",
        _xlfn.XLOOKUP(A2909,Table2[Tag Number],Table2[Status],"-",0)="Dead",
        _xlfn.XLOOKUP(A2909,Table3[Tag Number],Table3[Status],"-",0)="Dead",
        _xlfn.XLOOKUP(A2909,Table4[Tag Number],Table4[Status],"-",0)="Dead"),"Dead",
     OR(_xlfn.XLOOKUP(A2909,Table1[Tag Number],Table1[Status],"-",0)="Alive",
        _xlfn.XLOOKUP(A2909,Table2[Tag Number],Table2[Status],"-",0)="Alive",
        _xlfn.XLOOKUP(A2909,Table3[Tag Number],Table3[Status],"-",0)="Alive",
        _xlfn.XLOOKUP(A2909,Table4[Tag Number],Table4[Status],"-",0)="Alive"),"Alive",
     OR(_xlfn.XLOOKUP(A2909,Table1[Tag Number],Table1[Status],"-",0)="-",
        _xlfn.XLOOKUP(A2909,Table2[Tag Number],Table2[Status],"-",0)="-",
        _xlfn.XLOOKUP(A2909,Table3[Tag Number],Table3[Status],"-",0)="-",
        _xlfn.XLOOKUP(A2909,Table4[Tag Number],Table4[Status],"-",0)="-"),
   "-")</f>
        <v>-</v>
      </c>
      <c r="I2909" s="91"/>
      <c r="R2909" t="b">
        <f t="shared" si="91"/>
        <v>0</v>
      </c>
    </row>
    <row r="2910" spans="1:18" ht="15" thickBot="1" x14ac:dyDescent="0.35">
      <c r="A2910" t="s">
        <v>3190</v>
      </c>
      <c r="B2910" s="4"/>
      <c r="C2910" s="84">
        <f>IF(COUNTIF(Table1[Tag Number], A2910), 1, 0)</f>
        <v>0</v>
      </c>
      <c r="D2910" s="85">
        <f>IF(COUNTIF(Table2[Tag Number], A2910), 1, 0)</f>
        <v>0</v>
      </c>
      <c r="E2910" s="86">
        <f>IF(COUNTIF(Table3[Tag Number], A2910), 1, 0)</f>
        <v>0</v>
      </c>
      <c r="F2910" s="86">
        <f>IF(COUNTIF(Table4[Tag Number], A2910), 1, 0)</f>
        <v>0</v>
      </c>
      <c r="G2910" s="87">
        <f t="shared" si="92"/>
        <v>0</v>
      </c>
      <c r="H2910" s="88" t="str" cm="1">
        <f t="array" ref="H2910">_xlfn.IFS(OR(_xlfn.XLOOKUP(A2910,Table1[Tag Number],Table1[Status],"-",0)="Dead",
        _xlfn.XLOOKUP(A2910,Table2[Tag Number],Table2[Status],"-",0)="Dead",
        _xlfn.XLOOKUP(A2910,Table3[Tag Number],Table3[Status],"-",0)="Dead",
        _xlfn.XLOOKUP(A2910,Table4[Tag Number],Table4[Status],"-",0)="Dead"),"Dead",
     OR(_xlfn.XLOOKUP(A2910,Table1[Tag Number],Table1[Status],"-",0)="Alive",
        _xlfn.XLOOKUP(A2910,Table2[Tag Number],Table2[Status],"-",0)="Alive",
        _xlfn.XLOOKUP(A2910,Table3[Tag Number],Table3[Status],"-",0)="Alive",
        _xlfn.XLOOKUP(A2910,Table4[Tag Number],Table4[Status],"-",0)="Alive"),"Alive",
     OR(_xlfn.XLOOKUP(A2910,Table1[Tag Number],Table1[Status],"-",0)="-",
        _xlfn.XLOOKUP(A2910,Table2[Tag Number],Table2[Status],"-",0)="-",
        _xlfn.XLOOKUP(A2910,Table3[Tag Number],Table3[Status],"-",0)="-",
        _xlfn.XLOOKUP(A2910,Table4[Tag Number],Table4[Status],"-",0)="-"),
   "-")</f>
        <v>-</v>
      </c>
      <c r="I2910" s="91"/>
      <c r="R2910" t="b">
        <f t="shared" si="91"/>
        <v>0</v>
      </c>
    </row>
    <row r="2911" spans="1:18" ht="15" thickBot="1" x14ac:dyDescent="0.35">
      <c r="A2911" t="s">
        <v>3191</v>
      </c>
      <c r="B2911" s="4"/>
      <c r="C2911" s="84">
        <f>IF(COUNTIF(Table1[Tag Number], A2911), 1, 0)</f>
        <v>0</v>
      </c>
      <c r="D2911" s="85">
        <f>IF(COUNTIF(Table2[Tag Number], A2911), 1, 0)</f>
        <v>0</v>
      </c>
      <c r="E2911" s="86">
        <f>IF(COUNTIF(Table3[Tag Number], A2911), 1, 0)</f>
        <v>0</v>
      </c>
      <c r="F2911" s="86">
        <f>IF(COUNTIF(Table4[Tag Number], A2911), 1, 0)</f>
        <v>0</v>
      </c>
      <c r="G2911" s="87">
        <f t="shared" si="92"/>
        <v>0</v>
      </c>
      <c r="H2911" s="88" t="str" cm="1">
        <f t="array" ref="H2911">_xlfn.IFS(OR(_xlfn.XLOOKUP(A2911,Table1[Tag Number],Table1[Status],"-",0)="Dead",
        _xlfn.XLOOKUP(A2911,Table2[Tag Number],Table2[Status],"-",0)="Dead",
        _xlfn.XLOOKUP(A2911,Table3[Tag Number],Table3[Status],"-",0)="Dead",
        _xlfn.XLOOKUP(A2911,Table4[Tag Number],Table4[Status],"-",0)="Dead"),"Dead",
     OR(_xlfn.XLOOKUP(A2911,Table1[Tag Number],Table1[Status],"-",0)="Alive",
        _xlfn.XLOOKUP(A2911,Table2[Tag Number],Table2[Status],"-",0)="Alive",
        _xlfn.XLOOKUP(A2911,Table3[Tag Number],Table3[Status],"-",0)="Alive",
        _xlfn.XLOOKUP(A2911,Table4[Tag Number],Table4[Status],"-",0)="Alive"),"Alive",
     OR(_xlfn.XLOOKUP(A2911,Table1[Tag Number],Table1[Status],"-",0)="-",
        _xlfn.XLOOKUP(A2911,Table2[Tag Number],Table2[Status],"-",0)="-",
        _xlfn.XLOOKUP(A2911,Table3[Tag Number],Table3[Status],"-",0)="-",
        _xlfn.XLOOKUP(A2911,Table4[Tag Number],Table4[Status],"-",0)="-"),
   "-")</f>
        <v>-</v>
      </c>
      <c r="I2911" s="91"/>
      <c r="R2911" t="b">
        <f t="shared" si="91"/>
        <v>0</v>
      </c>
    </row>
    <row r="2912" spans="1:18" ht="15" thickBot="1" x14ac:dyDescent="0.35">
      <c r="A2912" t="s">
        <v>3192</v>
      </c>
      <c r="B2912" s="4"/>
      <c r="C2912" s="84">
        <f>IF(COUNTIF(Table1[Tag Number], A2912), 1, 0)</f>
        <v>0</v>
      </c>
      <c r="D2912" s="85">
        <f>IF(COUNTIF(Table2[Tag Number], A2912), 1, 0)</f>
        <v>0</v>
      </c>
      <c r="E2912" s="86">
        <f>IF(COUNTIF(Table3[Tag Number], A2912), 1, 0)</f>
        <v>0</v>
      </c>
      <c r="F2912" s="86">
        <f>IF(COUNTIF(Table4[Tag Number], A2912), 1, 0)</f>
        <v>0</v>
      </c>
      <c r="G2912" s="87">
        <f t="shared" si="92"/>
        <v>0</v>
      </c>
      <c r="H2912" s="88" t="str" cm="1">
        <f t="array" ref="H2912">_xlfn.IFS(OR(_xlfn.XLOOKUP(A2912,Table1[Tag Number],Table1[Status],"-",0)="Dead",
        _xlfn.XLOOKUP(A2912,Table2[Tag Number],Table2[Status],"-",0)="Dead",
        _xlfn.XLOOKUP(A2912,Table3[Tag Number],Table3[Status],"-",0)="Dead",
        _xlfn.XLOOKUP(A2912,Table4[Tag Number],Table4[Status],"-",0)="Dead"),"Dead",
     OR(_xlfn.XLOOKUP(A2912,Table1[Tag Number],Table1[Status],"-",0)="Alive",
        _xlfn.XLOOKUP(A2912,Table2[Tag Number],Table2[Status],"-",0)="Alive",
        _xlfn.XLOOKUP(A2912,Table3[Tag Number],Table3[Status],"-",0)="Alive",
        _xlfn.XLOOKUP(A2912,Table4[Tag Number],Table4[Status],"-",0)="Alive"),"Alive",
     OR(_xlfn.XLOOKUP(A2912,Table1[Tag Number],Table1[Status],"-",0)="-",
        _xlfn.XLOOKUP(A2912,Table2[Tag Number],Table2[Status],"-",0)="-",
        _xlfn.XLOOKUP(A2912,Table3[Tag Number],Table3[Status],"-",0)="-",
        _xlfn.XLOOKUP(A2912,Table4[Tag Number],Table4[Status],"-",0)="-"),
   "-")</f>
        <v>-</v>
      </c>
      <c r="I2912" s="91"/>
      <c r="R2912" t="b">
        <f t="shared" si="91"/>
        <v>0</v>
      </c>
    </row>
    <row r="2913" spans="1:18" ht="15" thickBot="1" x14ac:dyDescent="0.35">
      <c r="A2913" t="s">
        <v>3193</v>
      </c>
      <c r="B2913" s="4"/>
      <c r="C2913" s="84">
        <f>IF(COUNTIF(Table1[Tag Number], A2913), 1, 0)</f>
        <v>0</v>
      </c>
      <c r="D2913" s="85">
        <f>IF(COUNTIF(Table2[Tag Number], A2913), 1, 0)</f>
        <v>0</v>
      </c>
      <c r="E2913" s="86">
        <f>IF(COUNTIF(Table3[Tag Number], A2913), 1, 0)</f>
        <v>0</v>
      </c>
      <c r="F2913" s="86">
        <f>IF(COUNTIF(Table4[Tag Number], A2913), 1, 0)</f>
        <v>0</v>
      </c>
      <c r="G2913" s="87">
        <f t="shared" si="92"/>
        <v>0</v>
      </c>
      <c r="H2913" s="88" t="str" cm="1">
        <f t="array" ref="H2913">_xlfn.IFS(OR(_xlfn.XLOOKUP(A2913,Table1[Tag Number],Table1[Status],"-",0)="Dead",
        _xlfn.XLOOKUP(A2913,Table2[Tag Number],Table2[Status],"-",0)="Dead",
        _xlfn.XLOOKUP(A2913,Table3[Tag Number],Table3[Status],"-",0)="Dead",
        _xlfn.XLOOKUP(A2913,Table4[Tag Number],Table4[Status],"-",0)="Dead"),"Dead",
     OR(_xlfn.XLOOKUP(A2913,Table1[Tag Number],Table1[Status],"-",0)="Alive",
        _xlfn.XLOOKUP(A2913,Table2[Tag Number],Table2[Status],"-",0)="Alive",
        _xlfn.XLOOKUP(A2913,Table3[Tag Number],Table3[Status],"-",0)="Alive",
        _xlfn.XLOOKUP(A2913,Table4[Tag Number],Table4[Status],"-",0)="Alive"),"Alive",
     OR(_xlfn.XLOOKUP(A2913,Table1[Tag Number],Table1[Status],"-",0)="-",
        _xlfn.XLOOKUP(A2913,Table2[Tag Number],Table2[Status],"-",0)="-",
        _xlfn.XLOOKUP(A2913,Table3[Tag Number],Table3[Status],"-",0)="-",
        _xlfn.XLOOKUP(A2913,Table4[Tag Number],Table4[Status],"-",0)="-"),
   "-")</f>
        <v>-</v>
      </c>
      <c r="I2913" s="91"/>
      <c r="R2913" t="b">
        <f t="shared" si="91"/>
        <v>0</v>
      </c>
    </row>
    <row r="2914" spans="1:18" ht="15" thickBot="1" x14ac:dyDescent="0.35">
      <c r="A2914" t="s">
        <v>3194</v>
      </c>
      <c r="B2914" s="4"/>
      <c r="C2914" s="84">
        <f>IF(COUNTIF(Table1[Tag Number], A2914), 1, 0)</f>
        <v>0</v>
      </c>
      <c r="D2914" s="85">
        <f>IF(COUNTIF(Table2[Tag Number], A2914), 1, 0)</f>
        <v>0</v>
      </c>
      <c r="E2914" s="86">
        <f>IF(COUNTIF(Table3[Tag Number], A2914), 1, 0)</f>
        <v>0</v>
      </c>
      <c r="F2914" s="86">
        <f>IF(COUNTIF(Table4[Tag Number], A2914), 1, 0)</f>
        <v>0</v>
      </c>
      <c r="G2914" s="87">
        <f t="shared" si="92"/>
        <v>0</v>
      </c>
      <c r="H2914" s="88" t="str" cm="1">
        <f t="array" ref="H2914">_xlfn.IFS(OR(_xlfn.XLOOKUP(A2914,Table1[Tag Number],Table1[Status],"-",0)="Dead",
        _xlfn.XLOOKUP(A2914,Table2[Tag Number],Table2[Status],"-",0)="Dead",
        _xlfn.XLOOKUP(A2914,Table3[Tag Number],Table3[Status],"-",0)="Dead",
        _xlfn.XLOOKUP(A2914,Table4[Tag Number],Table4[Status],"-",0)="Dead"),"Dead",
     OR(_xlfn.XLOOKUP(A2914,Table1[Tag Number],Table1[Status],"-",0)="Alive",
        _xlfn.XLOOKUP(A2914,Table2[Tag Number],Table2[Status],"-",0)="Alive",
        _xlfn.XLOOKUP(A2914,Table3[Tag Number],Table3[Status],"-",0)="Alive",
        _xlfn.XLOOKUP(A2914,Table4[Tag Number],Table4[Status],"-",0)="Alive"),"Alive",
     OR(_xlfn.XLOOKUP(A2914,Table1[Tag Number],Table1[Status],"-",0)="-",
        _xlfn.XLOOKUP(A2914,Table2[Tag Number],Table2[Status],"-",0)="-",
        _xlfn.XLOOKUP(A2914,Table3[Tag Number],Table3[Status],"-",0)="-",
        _xlfn.XLOOKUP(A2914,Table4[Tag Number],Table4[Status],"-",0)="-"),
   "-")</f>
        <v>-</v>
      </c>
      <c r="I2914" s="91"/>
      <c r="R2914" t="b">
        <f t="shared" si="91"/>
        <v>0</v>
      </c>
    </row>
    <row r="2915" spans="1:18" ht="15" thickBot="1" x14ac:dyDescent="0.35">
      <c r="A2915" t="s">
        <v>3195</v>
      </c>
      <c r="B2915" s="4"/>
      <c r="C2915" s="84">
        <f>IF(COUNTIF(Table1[Tag Number], A2915), 1, 0)</f>
        <v>0</v>
      </c>
      <c r="D2915" s="85">
        <f>IF(COUNTIF(Table2[Tag Number], A2915), 1, 0)</f>
        <v>0</v>
      </c>
      <c r="E2915" s="86">
        <f>IF(COUNTIF(Table3[Tag Number], A2915), 1, 0)</f>
        <v>0</v>
      </c>
      <c r="F2915" s="86">
        <f>IF(COUNTIF(Table4[Tag Number], A2915), 1, 0)</f>
        <v>0</v>
      </c>
      <c r="G2915" s="87">
        <f t="shared" si="92"/>
        <v>0</v>
      </c>
      <c r="H2915" s="88" t="str" cm="1">
        <f t="array" ref="H2915">_xlfn.IFS(OR(_xlfn.XLOOKUP(A2915,Table1[Tag Number],Table1[Status],"-",0)="Dead",
        _xlfn.XLOOKUP(A2915,Table2[Tag Number],Table2[Status],"-",0)="Dead",
        _xlfn.XLOOKUP(A2915,Table3[Tag Number],Table3[Status],"-",0)="Dead",
        _xlfn.XLOOKUP(A2915,Table4[Tag Number],Table4[Status],"-",0)="Dead"),"Dead",
     OR(_xlfn.XLOOKUP(A2915,Table1[Tag Number],Table1[Status],"-",0)="Alive",
        _xlfn.XLOOKUP(A2915,Table2[Tag Number],Table2[Status],"-",0)="Alive",
        _xlfn.XLOOKUP(A2915,Table3[Tag Number],Table3[Status],"-",0)="Alive",
        _xlfn.XLOOKUP(A2915,Table4[Tag Number],Table4[Status],"-",0)="Alive"),"Alive",
     OR(_xlfn.XLOOKUP(A2915,Table1[Tag Number],Table1[Status],"-",0)="-",
        _xlfn.XLOOKUP(A2915,Table2[Tag Number],Table2[Status],"-",0)="-",
        _xlfn.XLOOKUP(A2915,Table3[Tag Number],Table3[Status],"-",0)="-",
        _xlfn.XLOOKUP(A2915,Table4[Tag Number],Table4[Status],"-",0)="-"),
   "-")</f>
        <v>-</v>
      </c>
      <c r="I2915" s="91"/>
      <c r="R2915" t="b">
        <f t="shared" si="91"/>
        <v>0</v>
      </c>
    </row>
    <row r="2916" spans="1:18" ht="15" thickBot="1" x14ac:dyDescent="0.35">
      <c r="A2916" t="s">
        <v>3196</v>
      </c>
      <c r="B2916" s="4"/>
      <c r="C2916" s="84">
        <f>IF(COUNTIF(Table1[Tag Number], A2916), 1, 0)</f>
        <v>0</v>
      </c>
      <c r="D2916" s="85">
        <f>IF(COUNTIF(Table2[Tag Number], A2916), 1, 0)</f>
        <v>0</v>
      </c>
      <c r="E2916" s="86">
        <f>IF(COUNTIF(Table3[Tag Number], A2916), 1, 0)</f>
        <v>0</v>
      </c>
      <c r="F2916" s="86">
        <f>IF(COUNTIF(Table4[Tag Number], A2916), 1, 0)</f>
        <v>0</v>
      </c>
      <c r="G2916" s="87">
        <f t="shared" si="92"/>
        <v>0</v>
      </c>
      <c r="H2916" s="88" t="str" cm="1">
        <f t="array" ref="H2916">_xlfn.IFS(OR(_xlfn.XLOOKUP(A2916,Table1[Tag Number],Table1[Status],"-",0)="Dead",
        _xlfn.XLOOKUP(A2916,Table2[Tag Number],Table2[Status],"-",0)="Dead",
        _xlfn.XLOOKUP(A2916,Table3[Tag Number],Table3[Status],"-",0)="Dead",
        _xlfn.XLOOKUP(A2916,Table4[Tag Number],Table4[Status],"-",0)="Dead"),"Dead",
     OR(_xlfn.XLOOKUP(A2916,Table1[Tag Number],Table1[Status],"-",0)="Alive",
        _xlfn.XLOOKUP(A2916,Table2[Tag Number],Table2[Status],"-",0)="Alive",
        _xlfn.XLOOKUP(A2916,Table3[Tag Number],Table3[Status],"-",0)="Alive",
        _xlfn.XLOOKUP(A2916,Table4[Tag Number],Table4[Status],"-",0)="Alive"),"Alive",
     OR(_xlfn.XLOOKUP(A2916,Table1[Tag Number],Table1[Status],"-",0)="-",
        _xlfn.XLOOKUP(A2916,Table2[Tag Number],Table2[Status],"-",0)="-",
        _xlfn.XLOOKUP(A2916,Table3[Tag Number],Table3[Status],"-",0)="-",
        _xlfn.XLOOKUP(A2916,Table4[Tag Number],Table4[Status],"-",0)="-"),
   "-")</f>
        <v>-</v>
      </c>
      <c r="I2916" s="91"/>
      <c r="R2916" t="b">
        <f t="shared" si="91"/>
        <v>0</v>
      </c>
    </row>
    <row r="2917" spans="1:18" ht="15" thickBot="1" x14ac:dyDescent="0.35">
      <c r="A2917" t="s">
        <v>3197</v>
      </c>
      <c r="B2917" s="4"/>
      <c r="C2917" s="84">
        <f>IF(COUNTIF(Table1[Tag Number], A2917), 1, 0)</f>
        <v>0</v>
      </c>
      <c r="D2917" s="85">
        <f>IF(COUNTIF(Table2[Tag Number], A2917), 1, 0)</f>
        <v>0</v>
      </c>
      <c r="E2917" s="86">
        <f>IF(COUNTIF(Table3[Tag Number], A2917), 1, 0)</f>
        <v>0</v>
      </c>
      <c r="F2917" s="86">
        <f>IF(COUNTIF(Table4[Tag Number], A2917), 1, 0)</f>
        <v>0</v>
      </c>
      <c r="G2917" s="87">
        <f t="shared" si="92"/>
        <v>0</v>
      </c>
      <c r="H2917" s="88" t="str" cm="1">
        <f t="array" ref="H2917">_xlfn.IFS(OR(_xlfn.XLOOKUP(A2917,Table1[Tag Number],Table1[Status],"-",0)="Dead",
        _xlfn.XLOOKUP(A2917,Table2[Tag Number],Table2[Status],"-",0)="Dead",
        _xlfn.XLOOKUP(A2917,Table3[Tag Number],Table3[Status],"-",0)="Dead",
        _xlfn.XLOOKUP(A2917,Table4[Tag Number],Table4[Status],"-",0)="Dead"),"Dead",
     OR(_xlfn.XLOOKUP(A2917,Table1[Tag Number],Table1[Status],"-",0)="Alive",
        _xlfn.XLOOKUP(A2917,Table2[Tag Number],Table2[Status],"-",0)="Alive",
        _xlfn.XLOOKUP(A2917,Table3[Tag Number],Table3[Status],"-",0)="Alive",
        _xlfn.XLOOKUP(A2917,Table4[Tag Number],Table4[Status],"-",0)="Alive"),"Alive",
     OR(_xlfn.XLOOKUP(A2917,Table1[Tag Number],Table1[Status],"-",0)="-",
        _xlfn.XLOOKUP(A2917,Table2[Tag Number],Table2[Status],"-",0)="-",
        _xlfn.XLOOKUP(A2917,Table3[Tag Number],Table3[Status],"-",0)="-",
        _xlfn.XLOOKUP(A2917,Table4[Tag Number],Table4[Status],"-",0)="-"),
   "-")</f>
        <v>-</v>
      </c>
      <c r="I2917" s="91"/>
      <c r="R2917" t="b">
        <f t="shared" si="91"/>
        <v>0</v>
      </c>
    </row>
    <row r="2918" spans="1:18" ht="15" thickBot="1" x14ac:dyDescent="0.35">
      <c r="A2918" t="s">
        <v>3198</v>
      </c>
      <c r="B2918" s="4"/>
      <c r="C2918" s="84">
        <f>IF(COUNTIF(Table1[Tag Number], A2918), 1, 0)</f>
        <v>0</v>
      </c>
      <c r="D2918" s="85">
        <f>IF(COUNTIF(Table2[Tag Number], A2918), 1, 0)</f>
        <v>0</v>
      </c>
      <c r="E2918" s="86">
        <f>IF(COUNTIF(Table3[Tag Number], A2918), 1, 0)</f>
        <v>0</v>
      </c>
      <c r="F2918" s="86">
        <f>IF(COUNTIF(Table4[Tag Number], A2918), 1, 0)</f>
        <v>0</v>
      </c>
      <c r="G2918" s="87">
        <f t="shared" si="92"/>
        <v>0</v>
      </c>
      <c r="H2918" s="88" t="str" cm="1">
        <f t="array" ref="H2918">_xlfn.IFS(OR(_xlfn.XLOOKUP(A2918,Table1[Tag Number],Table1[Status],"-",0)="Dead",
        _xlfn.XLOOKUP(A2918,Table2[Tag Number],Table2[Status],"-",0)="Dead",
        _xlfn.XLOOKUP(A2918,Table3[Tag Number],Table3[Status],"-",0)="Dead",
        _xlfn.XLOOKUP(A2918,Table4[Tag Number],Table4[Status],"-",0)="Dead"),"Dead",
     OR(_xlfn.XLOOKUP(A2918,Table1[Tag Number],Table1[Status],"-",0)="Alive",
        _xlfn.XLOOKUP(A2918,Table2[Tag Number],Table2[Status],"-",0)="Alive",
        _xlfn.XLOOKUP(A2918,Table3[Tag Number],Table3[Status],"-",0)="Alive",
        _xlfn.XLOOKUP(A2918,Table4[Tag Number],Table4[Status],"-",0)="Alive"),"Alive",
     OR(_xlfn.XLOOKUP(A2918,Table1[Tag Number],Table1[Status],"-",0)="-",
        _xlfn.XLOOKUP(A2918,Table2[Tag Number],Table2[Status],"-",0)="-",
        _xlfn.XLOOKUP(A2918,Table3[Tag Number],Table3[Status],"-",0)="-",
        _xlfn.XLOOKUP(A2918,Table4[Tag Number],Table4[Status],"-",0)="-"),
   "-")</f>
        <v>-</v>
      </c>
      <c r="I2918" s="91"/>
      <c r="R2918" t="b">
        <f t="shared" si="91"/>
        <v>0</v>
      </c>
    </row>
    <row r="2919" spans="1:18" ht="15" thickBot="1" x14ac:dyDescent="0.35">
      <c r="A2919" t="s">
        <v>3199</v>
      </c>
      <c r="B2919" s="4"/>
      <c r="C2919" s="84">
        <f>IF(COUNTIF(Table1[Tag Number], A2919), 1, 0)</f>
        <v>0</v>
      </c>
      <c r="D2919" s="85">
        <f>IF(COUNTIF(Table2[Tag Number], A2919), 1, 0)</f>
        <v>0</v>
      </c>
      <c r="E2919" s="86">
        <f>IF(COUNTIF(Table3[Tag Number], A2919), 1, 0)</f>
        <v>0</v>
      </c>
      <c r="F2919" s="86">
        <f>IF(COUNTIF(Table4[Tag Number], A2919), 1, 0)</f>
        <v>0</v>
      </c>
      <c r="G2919" s="87">
        <f t="shared" si="92"/>
        <v>0</v>
      </c>
      <c r="H2919" s="88" t="str" cm="1">
        <f t="array" ref="H2919">_xlfn.IFS(OR(_xlfn.XLOOKUP(A2919,Table1[Tag Number],Table1[Status],"-",0)="Dead",
        _xlfn.XLOOKUP(A2919,Table2[Tag Number],Table2[Status],"-",0)="Dead",
        _xlfn.XLOOKUP(A2919,Table3[Tag Number],Table3[Status],"-",0)="Dead",
        _xlfn.XLOOKUP(A2919,Table4[Tag Number],Table4[Status],"-",0)="Dead"),"Dead",
     OR(_xlfn.XLOOKUP(A2919,Table1[Tag Number],Table1[Status],"-",0)="Alive",
        _xlfn.XLOOKUP(A2919,Table2[Tag Number],Table2[Status],"-",0)="Alive",
        _xlfn.XLOOKUP(A2919,Table3[Tag Number],Table3[Status],"-",0)="Alive",
        _xlfn.XLOOKUP(A2919,Table4[Tag Number],Table4[Status],"-",0)="Alive"),"Alive",
     OR(_xlfn.XLOOKUP(A2919,Table1[Tag Number],Table1[Status],"-",0)="-",
        _xlfn.XLOOKUP(A2919,Table2[Tag Number],Table2[Status],"-",0)="-",
        _xlfn.XLOOKUP(A2919,Table3[Tag Number],Table3[Status],"-",0)="-",
        _xlfn.XLOOKUP(A2919,Table4[Tag Number],Table4[Status],"-",0)="-"),
   "-")</f>
        <v>-</v>
      </c>
      <c r="I2919" s="91"/>
      <c r="R2919" t="b">
        <f t="shared" si="91"/>
        <v>0</v>
      </c>
    </row>
    <row r="2920" spans="1:18" ht="15" thickBot="1" x14ac:dyDescent="0.35">
      <c r="A2920" t="s">
        <v>3200</v>
      </c>
      <c r="B2920" s="4"/>
      <c r="C2920" s="84">
        <f>IF(COUNTIF(Table1[Tag Number], A2920), 1, 0)</f>
        <v>0</v>
      </c>
      <c r="D2920" s="85">
        <f>IF(COUNTIF(Table2[Tag Number], A2920), 1, 0)</f>
        <v>0</v>
      </c>
      <c r="E2920" s="86">
        <f>IF(COUNTIF(Table3[Tag Number], A2920), 1, 0)</f>
        <v>0</v>
      </c>
      <c r="F2920" s="86">
        <f>IF(COUNTIF(Table4[Tag Number], A2920), 1, 0)</f>
        <v>0</v>
      </c>
      <c r="G2920" s="87">
        <f t="shared" si="92"/>
        <v>0</v>
      </c>
      <c r="H2920" s="88" t="str" cm="1">
        <f t="array" ref="H2920">_xlfn.IFS(OR(_xlfn.XLOOKUP(A2920,Table1[Tag Number],Table1[Status],"-",0)="Dead",
        _xlfn.XLOOKUP(A2920,Table2[Tag Number],Table2[Status],"-",0)="Dead",
        _xlfn.XLOOKUP(A2920,Table3[Tag Number],Table3[Status],"-",0)="Dead",
        _xlfn.XLOOKUP(A2920,Table4[Tag Number],Table4[Status],"-",0)="Dead"),"Dead",
     OR(_xlfn.XLOOKUP(A2920,Table1[Tag Number],Table1[Status],"-",0)="Alive",
        _xlfn.XLOOKUP(A2920,Table2[Tag Number],Table2[Status],"-",0)="Alive",
        _xlfn.XLOOKUP(A2920,Table3[Tag Number],Table3[Status],"-",0)="Alive",
        _xlfn.XLOOKUP(A2920,Table4[Tag Number],Table4[Status],"-",0)="Alive"),"Alive",
     OR(_xlfn.XLOOKUP(A2920,Table1[Tag Number],Table1[Status],"-",0)="-",
        _xlfn.XLOOKUP(A2920,Table2[Tag Number],Table2[Status],"-",0)="-",
        _xlfn.XLOOKUP(A2920,Table3[Tag Number],Table3[Status],"-",0)="-",
        _xlfn.XLOOKUP(A2920,Table4[Tag Number],Table4[Status],"-",0)="-"),
   "-")</f>
        <v>-</v>
      </c>
      <c r="I2920" s="91"/>
      <c r="R2920" t="b">
        <f t="shared" si="91"/>
        <v>0</v>
      </c>
    </row>
    <row r="2921" spans="1:18" ht="15" thickBot="1" x14ac:dyDescent="0.35">
      <c r="A2921" t="s">
        <v>3201</v>
      </c>
      <c r="B2921" s="4"/>
      <c r="C2921" s="84">
        <f>IF(COUNTIF(Table1[Tag Number], A2921), 1, 0)</f>
        <v>0</v>
      </c>
      <c r="D2921" s="85">
        <f>IF(COUNTIF(Table2[Tag Number], A2921), 1, 0)</f>
        <v>0</v>
      </c>
      <c r="E2921" s="86">
        <f>IF(COUNTIF(Table3[Tag Number], A2921), 1, 0)</f>
        <v>0</v>
      </c>
      <c r="F2921" s="86">
        <f>IF(COUNTIF(Table4[Tag Number], A2921), 1, 0)</f>
        <v>0</v>
      </c>
      <c r="G2921" s="87">
        <f t="shared" si="92"/>
        <v>0</v>
      </c>
      <c r="H2921" s="88" t="str" cm="1">
        <f t="array" ref="H2921">_xlfn.IFS(OR(_xlfn.XLOOKUP(A2921,Table1[Tag Number],Table1[Status],"-",0)="Dead",
        _xlfn.XLOOKUP(A2921,Table2[Tag Number],Table2[Status],"-",0)="Dead",
        _xlfn.XLOOKUP(A2921,Table3[Tag Number],Table3[Status],"-",0)="Dead",
        _xlfn.XLOOKUP(A2921,Table4[Tag Number],Table4[Status],"-",0)="Dead"),"Dead",
     OR(_xlfn.XLOOKUP(A2921,Table1[Tag Number],Table1[Status],"-",0)="Alive",
        _xlfn.XLOOKUP(A2921,Table2[Tag Number],Table2[Status],"-",0)="Alive",
        _xlfn.XLOOKUP(A2921,Table3[Tag Number],Table3[Status],"-",0)="Alive",
        _xlfn.XLOOKUP(A2921,Table4[Tag Number],Table4[Status],"-",0)="Alive"),"Alive",
     OR(_xlfn.XLOOKUP(A2921,Table1[Tag Number],Table1[Status],"-",0)="-",
        _xlfn.XLOOKUP(A2921,Table2[Tag Number],Table2[Status],"-",0)="-",
        _xlfn.XLOOKUP(A2921,Table3[Tag Number],Table3[Status],"-",0)="-",
        _xlfn.XLOOKUP(A2921,Table4[Tag Number],Table4[Status],"-",0)="-"),
   "-")</f>
        <v>-</v>
      </c>
      <c r="I2921" s="91"/>
      <c r="R2921" t="b">
        <f t="shared" si="91"/>
        <v>0</v>
      </c>
    </row>
    <row r="2922" spans="1:18" ht="15" thickBot="1" x14ac:dyDescent="0.35">
      <c r="A2922" t="s">
        <v>3202</v>
      </c>
      <c r="B2922" s="4"/>
      <c r="C2922" s="84">
        <f>IF(COUNTIF(Table1[Tag Number], A2922), 1, 0)</f>
        <v>0</v>
      </c>
      <c r="D2922" s="85">
        <f>IF(COUNTIF(Table2[Tag Number], A2922), 1, 0)</f>
        <v>0</v>
      </c>
      <c r="E2922" s="86">
        <f>IF(COUNTIF(Table3[Tag Number], A2922), 1, 0)</f>
        <v>0</v>
      </c>
      <c r="F2922" s="86">
        <f>IF(COUNTIF(Table4[Tag Number], A2922), 1, 0)</f>
        <v>0</v>
      </c>
      <c r="G2922" s="87">
        <f t="shared" si="92"/>
        <v>0</v>
      </c>
      <c r="H2922" s="88" t="str" cm="1">
        <f t="array" ref="H2922">_xlfn.IFS(OR(_xlfn.XLOOKUP(A2922,Table1[Tag Number],Table1[Status],"-",0)="Dead",
        _xlfn.XLOOKUP(A2922,Table2[Tag Number],Table2[Status],"-",0)="Dead",
        _xlfn.XLOOKUP(A2922,Table3[Tag Number],Table3[Status],"-",0)="Dead",
        _xlfn.XLOOKUP(A2922,Table4[Tag Number],Table4[Status],"-",0)="Dead"),"Dead",
     OR(_xlfn.XLOOKUP(A2922,Table1[Tag Number],Table1[Status],"-",0)="Alive",
        _xlfn.XLOOKUP(A2922,Table2[Tag Number],Table2[Status],"-",0)="Alive",
        _xlfn.XLOOKUP(A2922,Table3[Tag Number],Table3[Status],"-",0)="Alive",
        _xlfn.XLOOKUP(A2922,Table4[Tag Number],Table4[Status],"-",0)="Alive"),"Alive",
     OR(_xlfn.XLOOKUP(A2922,Table1[Tag Number],Table1[Status],"-",0)="-",
        _xlfn.XLOOKUP(A2922,Table2[Tag Number],Table2[Status],"-",0)="-",
        _xlfn.XLOOKUP(A2922,Table3[Tag Number],Table3[Status],"-",0)="-",
        _xlfn.XLOOKUP(A2922,Table4[Tag Number],Table4[Status],"-",0)="-"),
   "-")</f>
        <v>-</v>
      </c>
      <c r="I2922" s="91"/>
      <c r="R2922" t="b">
        <f t="shared" si="91"/>
        <v>0</v>
      </c>
    </row>
    <row r="2923" spans="1:18" ht="15" thickBot="1" x14ac:dyDescent="0.35">
      <c r="A2923" t="s">
        <v>3203</v>
      </c>
      <c r="B2923" s="4"/>
      <c r="C2923" s="84">
        <f>IF(COUNTIF(Table1[Tag Number], A2923), 1, 0)</f>
        <v>0</v>
      </c>
      <c r="D2923" s="85">
        <f>IF(COUNTIF(Table2[Tag Number], A2923), 1, 0)</f>
        <v>0</v>
      </c>
      <c r="E2923" s="86">
        <f>IF(COUNTIF(Table3[Tag Number], A2923), 1, 0)</f>
        <v>0</v>
      </c>
      <c r="F2923" s="86">
        <f>IF(COUNTIF(Table4[Tag Number], A2923), 1, 0)</f>
        <v>0</v>
      </c>
      <c r="G2923" s="87">
        <f t="shared" si="92"/>
        <v>0</v>
      </c>
      <c r="H2923" s="88" t="str" cm="1">
        <f t="array" ref="H2923">_xlfn.IFS(OR(_xlfn.XLOOKUP(A2923,Table1[Tag Number],Table1[Status],"-",0)="Dead",
        _xlfn.XLOOKUP(A2923,Table2[Tag Number],Table2[Status],"-",0)="Dead",
        _xlfn.XLOOKUP(A2923,Table3[Tag Number],Table3[Status],"-",0)="Dead",
        _xlfn.XLOOKUP(A2923,Table4[Tag Number],Table4[Status],"-",0)="Dead"),"Dead",
     OR(_xlfn.XLOOKUP(A2923,Table1[Tag Number],Table1[Status],"-",0)="Alive",
        _xlfn.XLOOKUP(A2923,Table2[Tag Number],Table2[Status],"-",0)="Alive",
        _xlfn.XLOOKUP(A2923,Table3[Tag Number],Table3[Status],"-",0)="Alive",
        _xlfn.XLOOKUP(A2923,Table4[Tag Number],Table4[Status],"-",0)="Alive"),"Alive",
     OR(_xlfn.XLOOKUP(A2923,Table1[Tag Number],Table1[Status],"-",0)="-",
        _xlfn.XLOOKUP(A2923,Table2[Tag Number],Table2[Status],"-",0)="-",
        _xlfn.XLOOKUP(A2923,Table3[Tag Number],Table3[Status],"-",0)="-",
        _xlfn.XLOOKUP(A2923,Table4[Tag Number],Table4[Status],"-",0)="-"),
   "-")</f>
        <v>-</v>
      </c>
      <c r="I2923" s="91"/>
      <c r="R2923" t="b">
        <f t="shared" si="91"/>
        <v>0</v>
      </c>
    </row>
    <row r="2924" spans="1:18" ht="15" thickBot="1" x14ac:dyDescent="0.35">
      <c r="A2924" t="s">
        <v>3204</v>
      </c>
      <c r="B2924" s="4"/>
      <c r="C2924" s="84">
        <f>IF(COUNTIF(Table1[Tag Number], A2924), 1, 0)</f>
        <v>0</v>
      </c>
      <c r="D2924" s="85">
        <f>IF(COUNTIF(Table2[Tag Number], A2924), 1, 0)</f>
        <v>0</v>
      </c>
      <c r="E2924" s="86">
        <f>IF(COUNTIF(Table3[Tag Number], A2924), 1, 0)</f>
        <v>0</v>
      </c>
      <c r="F2924" s="86">
        <f>IF(COUNTIF(Table4[Tag Number], A2924), 1, 0)</f>
        <v>0</v>
      </c>
      <c r="G2924" s="87">
        <f t="shared" si="92"/>
        <v>0</v>
      </c>
      <c r="H2924" s="88" t="str" cm="1">
        <f t="array" ref="H2924">_xlfn.IFS(OR(_xlfn.XLOOKUP(A2924,Table1[Tag Number],Table1[Status],"-",0)="Dead",
        _xlfn.XLOOKUP(A2924,Table2[Tag Number],Table2[Status],"-",0)="Dead",
        _xlfn.XLOOKUP(A2924,Table3[Tag Number],Table3[Status],"-",0)="Dead",
        _xlfn.XLOOKUP(A2924,Table4[Tag Number],Table4[Status],"-",0)="Dead"),"Dead",
     OR(_xlfn.XLOOKUP(A2924,Table1[Tag Number],Table1[Status],"-",0)="Alive",
        _xlfn.XLOOKUP(A2924,Table2[Tag Number],Table2[Status],"-",0)="Alive",
        _xlfn.XLOOKUP(A2924,Table3[Tag Number],Table3[Status],"-",0)="Alive",
        _xlfn.XLOOKUP(A2924,Table4[Tag Number],Table4[Status],"-",0)="Alive"),"Alive",
     OR(_xlfn.XLOOKUP(A2924,Table1[Tag Number],Table1[Status],"-",0)="-",
        _xlfn.XLOOKUP(A2924,Table2[Tag Number],Table2[Status],"-",0)="-",
        _xlfn.XLOOKUP(A2924,Table3[Tag Number],Table3[Status],"-",0)="-",
        _xlfn.XLOOKUP(A2924,Table4[Tag Number],Table4[Status],"-",0)="-"),
   "-")</f>
        <v>-</v>
      </c>
      <c r="I2924" s="91"/>
      <c r="R2924" t="b">
        <f t="shared" si="91"/>
        <v>0</v>
      </c>
    </row>
    <row r="2925" spans="1:18" ht="15" thickBot="1" x14ac:dyDescent="0.35">
      <c r="A2925" t="s">
        <v>3205</v>
      </c>
      <c r="B2925" s="4"/>
      <c r="C2925" s="84">
        <f>IF(COUNTIF(Table1[Tag Number], A2925), 1, 0)</f>
        <v>0</v>
      </c>
      <c r="D2925" s="85">
        <f>IF(COUNTIF(Table2[Tag Number], A2925), 1, 0)</f>
        <v>0</v>
      </c>
      <c r="E2925" s="86">
        <f>IF(COUNTIF(Table3[Tag Number], A2925), 1, 0)</f>
        <v>0</v>
      </c>
      <c r="F2925" s="86">
        <f>IF(COUNTIF(Table4[Tag Number], A2925), 1, 0)</f>
        <v>0</v>
      </c>
      <c r="G2925" s="87">
        <f t="shared" si="92"/>
        <v>0</v>
      </c>
      <c r="H2925" s="88" t="str" cm="1">
        <f t="array" ref="H2925">_xlfn.IFS(OR(_xlfn.XLOOKUP(A2925,Table1[Tag Number],Table1[Status],"-",0)="Dead",
        _xlfn.XLOOKUP(A2925,Table2[Tag Number],Table2[Status],"-",0)="Dead",
        _xlfn.XLOOKUP(A2925,Table3[Tag Number],Table3[Status],"-",0)="Dead",
        _xlfn.XLOOKUP(A2925,Table4[Tag Number],Table4[Status],"-",0)="Dead"),"Dead",
     OR(_xlfn.XLOOKUP(A2925,Table1[Tag Number],Table1[Status],"-",0)="Alive",
        _xlfn.XLOOKUP(A2925,Table2[Tag Number],Table2[Status],"-",0)="Alive",
        _xlfn.XLOOKUP(A2925,Table3[Tag Number],Table3[Status],"-",0)="Alive",
        _xlfn.XLOOKUP(A2925,Table4[Tag Number],Table4[Status],"-",0)="Alive"),"Alive",
     OR(_xlfn.XLOOKUP(A2925,Table1[Tag Number],Table1[Status],"-",0)="-",
        _xlfn.XLOOKUP(A2925,Table2[Tag Number],Table2[Status],"-",0)="-",
        _xlfn.XLOOKUP(A2925,Table3[Tag Number],Table3[Status],"-",0)="-",
        _xlfn.XLOOKUP(A2925,Table4[Tag Number],Table4[Status],"-",0)="-"),
   "-")</f>
        <v>-</v>
      </c>
      <c r="I2925" s="91"/>
      <c r="R2925" t="b">
        <f t="shared" si="91"/>
        <v>0</v>
      </c>
    </row>
    <row r="2926" spans="1:18" ht="15" thickBot="1" x14ac:dyDescent="0.35">
      <c r="A2926" t="s">
        <v>3206</v>
      </c>
      <c r="B2926" s="4"/>
      <c r="C2926" s="84">
        <f>IF(COUNTIF(Table1[Tag Number], A2926), 1, 0)</f>
        <v>0</v>
      </c>
      <c r="D2926" s="85">
        <f>IF(COUNTIF(Table2[Tag Number], A2926), 1, 0)</f>
        <v>0</v>
      </c>
      <c r="E2926" s="86">
        <f>IF(COUNTIF(Table3[Tag Number], A2926), 1, 0)</f>
        <v>0</v>
      </c>
      <c r="F2926" s="86">
        <f>IF(COUNTIF(Table4[Tag Number], A2926), 1, 0)</f>
        <v>0</v>
      </c>
      <c r="G2926" s="87">
        <f t="shared" si="92"/>
        <v>0</v>
      </c>
      <c r="H2926" s="88" t="str" cm="1">
        <f t="array" ref="H2926">_xlfn.IFS(OR(_xlfn.XLOOKUP(A2926,Table1[Tag Number],Table1[Status],"-",0)="Dead",
        _xlfn.XLOOKUP(A2926,Table2[Tag Number],Table2[Status],"-",0)="Dead",
        _xlfn.XLOOKUP(A2926,Table3[Tag Number],Table3[Status],"-",0)="Dead",
        _xlfn.XLOOKUP(A2926,Table4[Tag Number],Table4[Status],"-",0)="Dead"),"Dead",
     OR(_xlfn.XLOOKUP(A2926,Table1[Tag Number],Table1[Status],"-",0)="Alive",
        _xlfn.XLOOKUP(A2926,Table2[Tag Number],Table2[Status],"-",0)="Alive",
        _xlfn.XLOOKUP(A2926,Table3[Tag Number],Table3[Status],"-",0)="Alive",
        _xlfn.XLOOKUP(A2926,Table4[Tag Number],Table4[Status],"-",0)="Alive"),"Alive",
     OR(_xlfn.XLOOKUP(A2926,Table1[Tag Number],Table1[Status],"-",0)="-",
        _xlfn.XLOOKUP(A2926,Table2[Tag Number],Table2[Status],"-",0)="-",
        _xlfn.XLOOKUP(A2926,Table3[Tag Number],Table3[Status],"-",0)="-",
        _xlfn.XLOOKUP(A2926,Table4[Tag Number],Table4[Status],"-",0)="-"),
   "-")</f>
        <v>-</v>
      </c>
      <c r="I2926" s="91"/>
      <c r="R2926" t="b">
        <f t="shared" si="91"/>
        <v>0</v>
      </c>
    </row>
    <row r="2927" spans="1:18" ht="15" thickBot="1" x14ac:dyDescent="0.35">
      <c r="A2927" t="s">
        <v>3207</v>
      </c>
      <c r="B2927" s="4"/>
      <c r="C2927" s="84">
        <f>IF(COUNTIF(Table1[Tag Number], A2927), 1, 0)</f>
        <v>0</v>
      </c>
      <c r="D2927" s="85">
        <f>IF(COUNTIF(Table2[Tag Number], A2927), 1, 0)</f>
        <v>0</v>
      </c>
      <c r="E2927" s="86">
        <f>IF(COUNTIF(Table3[Tag Number], A2927), 1, 0)</f>
        <v>0</v>
      </c>
      <c r="F2927" s="86">
        <f>IF(COUNTIF(Table4[Tag Number], A2927), 1, 0)</f>
        <v>0</v>
      </c>
      <c r="G2927" s="87">
        <f t="shared" si="92"/>
        <v>0</v>
      </c>
      <c r="H2927" s="88" t="str" cm="1">
        <f t="array" ref="H2927">_xlfn.IFS(OR(_xlfn.XLOOKUP(A2927,Table1[Tag Number],Table1[Status],"-",0)="Dead",
        _xlfn.XLOOKUP(A2927,Table2[Tag Number],Table2[Status],"-",0)="Dead",
        _xlfn.XLOOKUP(A2927,Table3[Tag Number],Table3[Status],"-",0)="Dead",
        _xlfn.XLOOKUP(A2927,Table4[Tag Number],Table4[Status],"-",0)="Dead"),"Dead",
     OR(_xlfn.XLOOKUP(A2927,Table1[Tag Number],Table1[Status],"-",0)="Alive",
        _xlfn.XLOOKUP(A2927,Table2[Tag Number],Table2[Status],"-",0)="Alive",
        _xlfn.XLOOKUP(A2927,Table3[Tag Number],Table3[Status],"-",0)="Alive",
        _xlfn.XLOOKUP(A2927,Table4[Tag Number],Table4[Status],"-",0)="Alive"),"Alive",
     OR(_xlfn.XLOOKUP(A2927,Table1[Tag Number],Table1[Status],"-",0)="-",
        _xlfn.XLOOKUP(A2927,Table2[Tag Number],Table2[Status],"-",0)="-",
        _xlfn.XLOOKUP(A2927,Table3[Tag Number],Table3[Status],"-",0)="-",
        _xlfn.XLOOKUP(A2927,Table4[Tag Number],Table4[Status],"-",0)="-"),
   "-")</f>
        <v>-</v>
      </c>
      <c r="I2927" s="91"/>
      <c r="R2927" t="b">
        <f t="shared" si="91"/>
        <v>0</v>
      </c>
    </row>
    <row r="2928" spans="1:18" ht="15" thickBot="1" x14ac:dyDescent="0.35">
      <c r="A2928" t="s">
        <v>3208</v>
      </c>
      <c r="B2928" s="4"/>
      <c r="C2928" s="84">
        <f>IF(COUNTIF(Table1[Tag Number], A2928), 1, 0)</f>
        <v>0</v>
      </c>
      <c r="D2928" s="85">
        <f>IF(COUNTIF(Table2[Tag Number], A2928), 1, 0)</f>
        <v>0</v>
      </c>
      <c r="E2928" s="86">
        <f>IF(COUNTIF(Table3[Tag Number], A2928), 1, 0)</f>
        <v>0</v>
      </c>
      <c r="F2928" s="86">
        <f>IF(COUNTIF(Table4[Tag Number], A2928), 1, 0)</f>
        <v>0</v>
      </c>
      <c r="G2928" s="87">
        <f t="shared" si="92"/>
        <v>0</v>
      </c>
      <c r="H2928" s="88" t="str" cm="1">
        <f t="array" ref="H2928">_xlfn.IFS(OR(_xlfn.XLOOKUP(A2928,Table1[Tag Number],Table1[Status],"-",0)="Dead",
        _xlfn.XLOOKUP(A2928,Table2[Tag Number],Table2[Status],"-",0)="Dead",
        _xlfn.XLOOKUP(A2928,Table3[Tag Number],Table3[Status],"-",0)="Dead",
        _xlfn.XLOOKUP(A2928,Table4[Tag Number],Table4[Status],"-",0)="Dead"),"Dead",
     OR(_xlfn.XLOOKUP(A2928,Table1[Tag Number],Table1[Status],"-",0)="Alive",
        _xlfn.XLOOKUP(A2928,Table2[Tag Number],Table2[Status],"-",0)="Alive",
        _xlfn.XLOOKUP(A2928,Table3[Tag Number],Table3[Status],"-",0)="Alive",
        _xlfn.XLOOKUP(A2928,Table4[Tag Number],Table4[Status],"-",0)="Alive"),"Alive",
     OR(_xlfn.XLOOKUP(A2928,Table1[Tag Number],Table1[Status],"-",0)="-",
        _xlfn.XLOOKUP(A2928,Table2[Tag Number],Table2[Status],"-",0)="-",
        _xlfn.XLOOKUP(A2928,Table3[Tag Number],Table3[Status],"-",0)="-",
        _xlfn.XLOOKUP(A2928,Table4[Tag Number],Table4[Status],"-",0)="-"),
   "-")</f>
        <v>-</v>
      </c>
      <c r="I2928" s="91"/>
      <c r="R2928" t="b">
        <f t="shared" si="91"/>
        <v>0</v>
      </c>
    </row>
    <row r="2929" spans="1:18" ht="15" thickBot="1" x14ac:dyDescent="0.35">
      <c r="A2929" t="s">
        <v>3209</v>
      </c>
      <c r="B2929" s="4"/>
      <c r="C2929" s="84">
        <f>IF(COUNTIF(Table1[Tag Number], A2929), 1, 0)</f>
        <v>0</v>
      </c>
      <c r="D2929" s="85">
        <f>IF(COUNTIF(Table2[Tag Number], A2929), 1, 0)</f>
        <v>0</v>
      </c>
      <c r="E2929" s="86">
        <f>IF(COUNTIF(Table3[Tag Number], A2929), 1, 0)</f>
        <v>0</v>
      </c>
      <c r="F2929" s="86">
        <f>IF(COUNTIF(Table4[Tag Number], A2929), 1, 0)</f>
        <v>0</v>
      </c>
      <c r="G2929" s="87">
        <f t="shared" si="92"/>
        <v>0</v>
      </c>
      <c r="H2929" s="88" t="str" cm="1">
        <f t="array" ref="H2929">_xlfn.IFS(OR(_xlfn.XLOOKUP(A2929,Table1[Tag Number],Table1[Status],"-",0)="Dead",
        _xlfn.XLOOKUP(A2929,Table2[Tag Number],Table2[Status],"-",0)="Dead",
        _xlfn.XLOOKUP(A2929,Table3[Tag Number],Table3[Status],"-",0)="Dead",
        _xlfn.XLOOKUP(A2929,Table4[Tag Number],Table4[Status],"-",0)="Dead"),"Dead",
     OR(_xlfn.XLOOKUP(A2929,Table1[Tag Number],Table1[Status],"-",0)="Alive",
        _xlfn.XLOOKUP(A2929,Table2[Tag Number],Table2[Status],"-",0)="Alive",
        _xlfn.XLOOKUP(A2929,Table3[Tag Number],Table3[Status],"-",0)="Alive",
        _xlfn.XLOOKUP(A2929,Table4[Tag Number],Table4[Status],"-",0)="Alive"),"Alive",
     OR(_xlfn.XLOOKUP(A2929,Table1[Tag Number],Table1[Status],"-",0)="-",
        _xlfn.XLOOKUP(A2929,Table2[Tag Number],Table2[Status],"-",0)="-",
        _xlfn.XLOOKUP(A2929,Table3[Tag Number],Table3[Status],"-",0)="-",
        _xlfn.XLOOKUP(A2929,Table4[Tag Number],Table4[Status],"-",0)="-"),
   "-")</f>
        <v>-</v>
      </c>
      <c r="I2929" s="91"/>
      <c r="R2929" t="b">
        <f t="shared" si="91"/>
        <v>0</v>
      </c>
    </row>
    <row r="2930" spans="1:18" ht="15" thickBot="1" x14ac:dyDescent="0.35">
      <c r="A2930" t="s">
        <v>3210</v>
      </c>
      <c r="B2930" s="4"/>
      <c r="C2930" s="84">
        <f>IF(COUNTIF(Table1[Tag Number], A2930), 1, 0)</f>
        <v>0</v>
      </c>
      <c r="D2930" s="85">
        <f>IF(COUNTIF(Table2[Tag Number], A2930), 1, 0)</f>
        <v>0</v>
      </c>
      <c r="E2930" s="86">
        <f>IF(COUNTIF(Table3[Tag Number], A2930), 1, 0)</f>
        <v>0</v>
      </c>
      <c r="F2930" s="86">
        <f>IF(COUNTIF(Table4[Tag Number], A2930), 1, 0)</f>
        <v>0</v>
      </c>
      <c r="G2930" s="87">
        <f t="shared" si="92"/>
        <v>0</v>
      </c>
      <c r="H2930" s="88" t="str" cm="1">
        <f t="array" ref="H2930">_xlfn.IFS(OR(_xlfn.XLOOKUP(A2930,Table1[Tag Number],Table1[Status],"-",0)="Dead",
        _xlfn.XLOOKUP(A2930,Table2[Tag Number],Table2[Status],"-",0)="Dead",
        _xlfn.XLOOKUP(A2930,Table3[Tag Number],Table3[Status],"-",0)="Dead",
        _xlfn.XLOOKUP(A2930,Table4[Tag Number],Table4[Status],"-",0)="Dead"),"Dead",
     OR(_xlfn.XLOOKUP(A2930,Table1[Tag Number],Table1[Status],"-",0)="Alive",
        _xlfn.XLOOKUP(A2930,Table2[Tag Number],Table2[Status],"-",0)="Alive",
        _xlfn.XLOOKUP(A2930,Table3[Tag Number],Table3[Status],"-",0)="Alive",
        _xlfn.XLOOKUP(A2930,Table4[Tag Number],Table4[Status],"-",0)="Alive"),"Alive",
     OR(_xlfn.XLOOKUP(A2930,Table1[Tag Number],Table1[Status],"-",0)="-",
        _xlfn.XLOOKUP(A2930,Table2[Tag Number],Table2[Status],"-",0)="-",
        _xlfn.XLOOKUP(A2930,Table3[Tag Number],Table3[Status],"-",0)="-",
        _xlfn.XLOOKUP(A2930,Table4[Tag Number],Table4[Status],"-",0)="-"),
   "-")</f>
        <v>-</v>
      </c>
      <c r="I2930" s="91"/>
      <c r="R2930" t="b">
        <f t="shared" si="91"/>
        <v>0</v>
      </c>
    </row>
    <row r="2931" spans="1:18" ht="15" thickBot="1" x14ac:dyDescent="0.35">
      <c r="A2931" t="s">
        <v>3211</v>
      </c>
      <c r="B2931" s="4"/>
      <c r="C2931" s="84">
        <f>IF(COUNTIF(Table1[Tag Number], A2931), 1, 0)</f>
        <v>0</v>
      </c>
      <c r="D2931" s="85">
        <f>IF(COUNTIF(Table2[Tag Number], A2931), 1, 0)</f>
        <v>0</v>
      </c>
      <c r="E2931" s="86">
        <f>IF(COUNTIF(Table3[Tag Number], A2931), 1, 0)</f>
        <v>0</v>
      </c>
      <c r="F2931" s="86">
        <f>IF(COUNTIF(Table4[Tag Number], A2931), 1, 0)</f>
        <v>0</v>
      </c>
      <c r="G2931" s="87">
        <f t="shared" si="92"/>
        <v>0</v>
      </c>
      <c r="H2931" s="88" t="str" cm="1">
        <f t="array" ref="H2931">_xlfn.IFS(OR(_xlfn.XLOOKUP(A2931,Table1[Tag Number],Table1[Status],"-",0)="Dead",
        _xlfn.XLOOKUP(A2931,Table2[Tag Number],Table2[Status],"-",0)="Dead",
        _xlfn.XLOOKUP(A2931,Table3[Tag Number],Table3[Status],"-",0)="Dead",
        _xlfn.XLOOKUP(A2931,Table4[Tag Number],Table4[Status],"-",0)="Dead"),"Dead",
     OR(_xlfn.XLOOKUP(A2931,Table1[Tag Number],Table1[Status],"-",0)="Alive",
        _xlfn.XLOOKUP(A2931,Table2[Tag Number],Table2[Status],"-",0)="Alive",
        _xlfn.XLOOKUP(A2931,Table3[Tag Number],Table3[Status],"-",0)="Alive",
        _xlfn.XLOOKUP(A2931,Table4[Tag Number],Table4[Status],"-",0)="Alive"),"Alive",
     OR(_xlfn.XLOOKUP(A2931,Table1[Tag Number],Table1[Status],"-",0)="-",
        _xlfn.XLOOKUP(A2931,Table2[Tag Number],Table2[Status],"-",0)="-",
        _xlfn.XLOOKUP(A2931,Table3[Tag Number],Table3[Status],"-",0)="-",
        _xlfn.XLOOKUP(A2931,Table4[Tag Number],Table4[Status],"-",0)="-"),
   "-")</f>
        <v>-</v>
      </c>
      <c r="I2931" s="91"/>
      <c r="R2931" t="b">
        <f t="shared" si="91"/>
        <v>0</v>
      </c>
    </row>
    <row r="2932" spans="1:18" ht="15" thickBot="1" x14ac:dyDescent="0.35">
      <c r="A2932" t="s">
        <v>3212</v>
      </c>
      <c r="B2932" s="4"/>
      <c r="C2932" s="84">
        <f>IF(COUNTIF(Table1[Tag Number], A2932), 1, 0)</f>
        <v>0</v>
      </c>
      <c r="D2932" s="85">
        <f>IF(COUNTIF(Table2[Tag Number], A2932), 1, 0)</f>
        <v>0</v>
      </c>
      <c r="E2932" s="86">
        <f>IF(COUNTIF(Table3[Tag Number], A2932), 1, 0)</f>
        <v>0</v>
      </c>
      <c r="F2932" s="86">
        <f>IF(COUNTIF(Table4[Tag Number], A2932), 1, 0)</f>
        <v>0</v>
      </c>
      <c r="G2932" s="87">
        <f t="shared" si="92"/>
        <v>0</v>
      </c>
      <c r="H2932" s="88" t="str" cm="1">
        <f t="array" ref="H2932">_xlfn.IFS(OR(_xlfn.XLOOKUP(A2932,Table1[Tag Number],Table1[Status],"-",0)="Dead",
        _xlfn.XLOOKUP(A2932,Table2[Tag Number],Table2[Status],"-",0)="Dead",
        _xlfn.XLOOKUP(A2932,Table3[Tag Number],Table3[Status],"-",0)="Dead",
        _xlfn.XLOOKUP(A2932,Table4[Tag Number],Table4[Status],"-",0)="Dead"),"Dead",
     OR(_xlfn.XLOOKUP(A2932,Table1[Tag Number],Table1[Status],"-",0)="Alive",
        _xlfn.XLOOKUP(A2932,Table2[Tag Number],Table2[Status],"-",0)="Alive",
        _xlfn.XLOOKUP(A2932,Table3[Tag Number],Table3[Status],"-",0)="Alive",
        _xlfn.XLOOKUP(A2932,Table4[Tag Number],Table4[Status],"-",0)="Alive"),"Alive",
     OR(_xlfn.XLOOKUP(A2932,Table1[Tag Number],Table1[Status],"-",0)="-",
        _xlfn.XLOOKUP(A2932,Table2[Tag Number],Table2[Status],"-",0)="-",
        _xlfn.XLOOKUP(A2932,Table3[Tag Number],Table3[Status],"-",0)="-",
        _xlfn.XLOOKUP(A2932,Table4[Tag Number],Table4[Status],"-",0)="-"),
   "-")</f>
        <v>-</v>
      </c>
      <c r="I2932" s="91"/>
      <c r="R2932" t="b">
        <f t="shared" si="91"/>
        <v>0</v>
      </c>
    </row>
    <row r="2933" spans="1:18" ht="15" thickBot="1" x14ac:dyDescent="0.35">
      <c r="A2933" t="s">
        <v>3213</v>
      </c>
      <c r="B2933" s="4"/>
      <c r="C2933" s="84">
        <f>IF(COUNTIF(Table1[Tag Number], A2933), 1, 0)</f>
        <v>0</v>
      </c>
      <c r="D2933" s="85">
        <f>IF(COUNTIF(Table2[Tag Number], A2933), 1, 0)</f>
        <v>0</v>
      </c>
      <c r="E2933" s="86">
        <f>IF(COUNTIF(Table3[Tag Number], A2933), 1, 0)</f>
        <v>0</v>
      </c>
      <c r="F2933" s="86">
        <f>IF(COUNTIF(Table4[Tag Number], A2933), 1, 0)</f>
        <v>0</v>
      </c>
      <c r="G2933" s="87">
        <f t="shared" si="92"/>
        <v>0</v>
      </c>
      <c r="H2933" s="88" t="str" cm="1">
        <f t="array" ref="H2933">_xlfn.IFS(OR(_xlfn.XLOOKUP(A2933,Table1[Tag Number],Table1[Status],"-",0)="Dead",
        _xlfn.XLOOKUP(A2933,Table2[Tag Number],Table2[Status],"-",0)="Dead",
        _xlfn.XLOOKUP(A2933,Table3[Tag Number],Table3[Status],"-",0)="Dead",
        _xlfn.XLOOKUP(A2933,Table4[Tag Number],Table4[Status],"-",0)="Dead"),"Dead",
     OR(_xlfn.XLOOKUP(A2933,Table1[Tag Number],Table1[Status],"-",0)="Alive",
        _xlfn.XLOOKUP(A2933,Table2[Tag Number],Table2[Status],"-",0)="Alive",
        _xlfn.XLOOKUP(A2933,Table3[Tag Number],Table3[Status],"-",0)="Alive",
        _xlfn.XLOOKUP(A2933,Table4[Tag Number],Table4[Status],"-",0)="Alive"),"Alive",
     OR(_xlfn.XLOOKUP(A2933,Table1[Tag Number],Table1[Status],"-",0)="-",
        _xlfn.XLOOKUP(A2933,Table2[Tag Number],Table2[Status],"-",0)="-",
        _xlfn.XLOOKUP(A2933,Table3[Tag Number],Table3[Status],"-",0)="-",
        _xlfn.XLOOKUP(A2933,Table4[Tag Number],Table4[Status],"-",0)="-"),
   "-")</f>
        <v>-</v>
      </c>
      <c r="I2933" s="91"/>
      <c r="R2933" t="b">
        <f t="shared" si="91"/>
        <v>0</v>
      </c>
    </row>
    <row r="2934" spans="1:18" ht="15" thickBot="1" x14ac:dyDescent="0.35">
      <c r="A2934" t="s">
        <v>3214</v>
      </c>
      <c r="B2934" s="4"/>
      <c r="C2934" s="84">
        <f>IF(COUNTIF(Table1[Tag Number], A2934), 1, 0)</f>
        <v>0</v>
      </c>
      <c r="D2934" s="85">
        <f>IF(COUNTIF(Table2[Tag Number], A2934), 1, 0)</f>
        <v>0</v>
      </c>
      <c r="E2934" s="86">
        <f>IF(COUNTIF(Table3[Tag Number], A2934), 1, 0)</f>
        <v>0</v>
      </c>
      <c r="F2934" s="86">
        <f>IF(COUNTIF(Table4[Tag Number], A2934), 1, 0)</f>
        <v>0</v>
      </c>
      <c r="G2934" s="87">
        <f t="shared" si="92"/>
        <v>0</v>
      </c>
      <c r="H2934" s="88" t="str" cm="1">
        <f t="array" ref="H2934">_xlfn.IFS(OR(_xlfn.XLOOKUP(A2934,Table1[Tag Number],Table1[Status],"-",0)="Dead",
        _xlfn.XLOOKUP(A2934,Table2[Tag Number],Table2[Status],"-",0)="Dead",
        _xlfn.XLOOKUP(A2934,Table3[Tag Number],Table3[Status],"-",0)="Dead",
        _xlfn.XLOOKUP(A2934,Table4[Tag Number],Table4[Status],"-",0)="Dead"),"Dead",
     OR(_xlfn.XLOOKUP(A2934,Table1[Tag Number],Table1[Status],"-",0)="Alive",
        _xlfn.XLOOKUP(A2934,Table2[Tag Number],Table2[Status],"-",0)="Alive",
        _xlfn.XLOOKUP(A2934,Table3[Tag Number],Table3[Status],"-",0)="Alive",
        _xlfn.XLOOKUP(A2934,Table4[Tag Number],Table4[Status],"-",0)="Alive"),"Alive",
     OR(_xlfn.XLOOKUP(A2934,Table1[Tag Number],Table1[Status],"-",0)="-",
        _xlfn.XLOOKUP(A2934,Table2[Tag Number],Table2[Status],"-",0)="-",
        _xlfn.XLOOKUP(A2934,Table3[Tag Number],Table3[Status],"-",0)="-",
        _xlfn.XLOOKUP(A2934,Table4[Tag Number],Table4[Status],"-",0)="-"),
   "-")</f>
        <v>-</v>
      </c>
      <c r="I2934" s="91"/>
      <c r="R2934" t="b">
        <f t="shared" si="91"/>
        <v>0</v>
      </c>
    </row>
    <row r="2935" spans="1:18" ht="15" thickBot="1" x14ac:dyDescent="0.35">
      <c r="A2935" t="s">
        <v>3215</v>
      </c>
      <c r="B2935" s="4"/>
      <c r="C2935" s="84">
        <f>IF(COUNTIF(Table1[Tag Number], A2935), 1, 0)</f>
        <v>0</v>
      </c>
      <c r="D2935" s="85">
        <f>IF(COUNTIF(Table2[Tag Number], A2935), 1, 0)</f>
        <v>0</v>
      </c>
      <c r="E2935" s="86">
        <f>IF(COUNTIF(Table3[Tag Number], A2935), 1, 0)</f>
        <v>0</v>
      </c>
      <c r="F2935" s="86">
        <f>IF(COUNTIF(Table4[Tag Number], A2935), 1, 0)</f>
        <v>0</v>
      </c>
      <c r="G2935" s="87">
        <f t="shared" si="92"/>
        <v>0</v>
      </c>
      <c r="H2935" s="88" t="str" cm="1">
        <f t="array" ref="H2935">_xlfn.IFS(OR(_xlfn.XLOOKUP(A2935,Table1[Tag Number],Table1[Status],"-",0)="Dead",
        _xlfn.XLOOKUP(A2935,Table2[Tag Number],Table2[Status],"-",0)="Dead",
        _xlfn.XLOOKUP(A2935,Table3[Tag Number],Table3[Status],"-",0)="Dead",
        _xlfn.XLOOKUP(A2935,Table4[Tag Number],Table4[Status],"-",0)="Dead"),"Dead",
     OR(_xlfn.XLOOKUP(A2935,Table1[Tag Number],Table1[Status],"-",0)="Alive",
        _xlfn.XLOOKUP(A2935,Table2[Tag Number],Table2[Status],"-",0)="Alive",
        _xlfn.XLOOKUP(A2935,Table3[Tag Number],Table3[Status],"-",0)="Alive",
        _xlfn.XLOOKUP(A2935,Table4[Tag Number],Table4[Status],"-",0)="Alive"),"Alive",
     OR(_xlfn.XLOOKUP(A2935,Table1[Tag Number],Table1[Status],"-",0)="-",
        _xlfn.XLOOKUP(A2935,Table2[Tag Number],Table2[Status],"-",0)="-",
        _xlfn.XLOOKUP(A2935,Table3[Tag Number],Table3[Status],"-",0)="-",
        _xlfn.XLOOKUP(A2935,Table4[Tag Number],Table4[Status],"-",0)="-"),
   "-")</f>
        <v>-</v>
      </c>
      <c r="I2935" s="91"/>
      <c r="R2935" t="b">
        <f t="shared" si="91"/>
        <v>0</v>
      </c>
    </row>
    <row r="2936" spans="1:18" ht="15" thickBot="1" x14ac:dyDescent="0.35">
      <c r="A2936" t="s">
        <v>3216</v>
      </c>
      <c r="B2936" s="4"/>
      <c r="C2936" s="84">
        <f>IF(COUNTIF(Table1[Tag Number], A2936), 1, 0)</f>
        <v>0</v>
      </c>
      <c r="D2936" s="85">
        <f>IF(COUNTIF(Table2[Tag Number], A2936), 1, 0)</f>
        <v>0</v>
      </c>
      <c r="E2936" s="86">
        <f>IF(COUNTIF(Table3[Tag Number], A2936), 1, 0)</f>
        <v>0</v>
      </c>
      <c r="F2936" s="86">
        <f>IF(COUNTIF(Table4[Tag Number], A2936), 1, 0)</f>
        <v>0</v>
      </c>
      <c r="G2936" s="87">
        <f t="shared" si="92"/>
        <v>0</v>
      </c>
      <c r="H2936" s="88" t="str" cm="1">
        <f t="array" ref="H2936">_xlfn.IFS(OR(_xlfn.XLOOKUP(A2936,Table1[Tag Number],Table1[Status],"-",0)="Dead",
        _xlfn.XLOOKUP(A2936,Table2[Tag Number],Table2[Status],"-",0)="Dead",
        _xlfn.XLOOKUP(A2936,Table3[Tag Number],Table3[Status],"-",0)="Dead",
        _xlfn.XLOOKUP(A2936,Table4[Tag Number],Table4[Status],"-",0)="Dead"),"Dead",
     OR(_xlfn.XLOOKUP(A2936,Table1[Tag Number],Table1[Status],"-",0)="Alive",
        _xlfn.XLOOKUP(A2936,Table2[Tag Number],Table2[Status],"-",0)="Alive",
        _xlfn.XLOOKUP(A2936,Table3[Tag Number],Table3[Status],"-",0)="Alive",
        _xlfn.XLOOKUP(A2936,Table4[Tag Number],Table4[Status],"-",0)="Alive"),"Alive",
     OR(_xlfn.XLOOKUP(A2936,Table1[Tag Number],Table1[Status],"-",0)="-",
        _xlfn.XLOOKUP(A2936,Table2[Tag Number],Table2[Status],"-",0)="-",
        _xlfn.XLOOKUP(A2936,Table3[Tag Number],Table3[Status],"-",0)="-",
        _xlfn.XLOOKUP(A2936,Table4[Tag Number],Table4[Status],"-",0)="-"),
   "-")</f>
        <v>-</v>
      </c>
      <c r="I2936" s="91"/>
      <c r="R2936" t="b">
        <f t="shared" si="91"/>
        <v>0</v>
      </c>
    </row>
    <row r="2937" spans="1:18" ht="15" thickBot="1" x14ac:dyDescent="0.35">
      <c r="A2937" t="s">
        <v>3217</v>
      </c>
      <c r="B2937" s="4"/>
      <c r="C2937" s="84">
        <f>IF(COUNTIF(Table1[Tag Number], A2937), 1, 0)</f>
        <v>0</v>
      </c>
      <c r="D2937" s="85">
        <f>IF(COUNTIF(Table2[Tag Number], A2937), 1, 0)</f>
        <v>0</v>
      </c>
      <c r="E2937" s="86">
        <f>IF(COUNTIF(Table3[Tag Number], A2937), 1, 0)</f>
        <v>0</v>
      </c>
      <c r="F2937" s="86">
        <f>IF(COUNTIF(Table4[Tag Number], A2937), 1, 0)</f>
        <v>0</v>
      </c>
      <c r="G2937" s="87">
        <f t="shared" si="92"/>
        <v>0</v>
      </c>
      <c r="H2937" s="88" t="str" cm="1">
        <f t="array" ref="H2937">_xlfn.IFS(OR(_xlfn.XLOOKUP(A2937,Table1[Tag Number],Table1[Status],"-",0)="Dead",
        _xlfn.XLOOKUP(A2937,Table2[Tag Number],Table2[Status],"-",0)="Dead",
        _xlfn.XLOOKUP(A2937,Table3[Tag Number],Table3[Status],"-",0)="Dead",
        _xlfn.XLOOKUP(A2937,Table4[Tag Number],Table4[Status],"-",0)="Dead"),"Dead",
     OR(_xlfn.XLOOKUP(A2937,Table1[Tag Number],Table1[Status],"-",0)="Alive",
        _xlfn.XLOOKUP(A2937,Table2[Tag Number],Table2[Status],"-",0)="Alive",
        _xlfn.XLOOKUP(A2937,Table3[Tag Number],Table3[Status],"-",0)="Alive",
        _xlfn.XLOOKUP(A2937,Table4[Tag Number],Table4[Status],"-",0)="Alive"),"Alive",
     OR(_xlfn.XLOOKUP(A2937,Table1[Tag Number],Table1[Status],"-",0)="-",
        _xlfn.XLOOKUP(A2937,Table2[Tag Number],Table2[Status],"-",0)="-",
        _xlfn.XLOOKUP(A2937,Table3[Tag Number],Table3[Status],"-",0)="-",
        _xlfn.XLOOKUP(A2937,Table4[Tag Number],Table4[Status],"-",0)="-"),
   "-")</f>
        <v>-</v>
      </c>
      <c r="I2937" s="91"/>
      <c r="R2937" t="b">
        <f t="shared" si="91"/>
        <v>0</v>
      </c>
    </row>
    <row r="2938" spans="1:18" ht="15" thickBot="1" x14ac:dyDescent="0.35">
      <c r="A2938" t="s">
        <v>3218</v>
      </c>
      <c r="B2938" s="4"/>
      <c r="C2938" s="84">
        <f>IF(COUNTIF(Table1[Tag Number], A2938), 1, 0)</f>
        <v>0</v>
      </c>
      <c r="D2938" s="85">
        <f>IF(COUNTIF(Table2[Tag Number], A2938), 1, 0)</f>
        <v>0</v>
      </c>
      <c r="E2938" s="86">
        <f>IF(COUNTIF(Table3[Tag Number], A2938), 1, 0)</f>
        <v>0</v>
      </c>
      <c r="F2938" s="86">
        <f>IF(COUNTIF(Table4[Tag Number], A2938), 1, 0)</f>
        <v>0</v>
      </c>
      <c r="G2938" s="87">
        <f t="shared" si="92"/>
        <v>0</v>
      </c>
      <c r="H2938" s="88" t="str" cm="1">
        <f t="array" ref="H2938">_xlfn.IFS(OR(_xlfn.XLOOKUP(A2938,Table1[Tag Number],Table1[Status],"-",0)="Dead",
        _xlfn.XLOOKUP(A2938,Table2[Tag Number],Table2[Status],"-",0)="Dead",
        _xlfn.XLOOKUP(A2938,Table3[Tag Number],Table3[Status],"-",0)="Dead",
        _xlfn.XLOOKUP(A2938,Table4[Tag Number],Table4[Status],"-",0)="Dead"),"Dead",
     OR(_xlfn.XLOOKUP(A2938,Table1[Tag Number],Table1[Status],"-",0)="Alive",
        _xlfn.XLOOKUP(A2938,Table2[Tag Number],Table2[Status],"-",0)="Alive",
        _xlfn.XLOOKUP(A2938,Table3[Tag Number],Table3[Status],"-",0)="Alive",
        _xlfn.XLOOKUP(A2938,Table4[Tag Number],Table4[Status],"-",0)="Alive"),"Alive",
     OR(_xlfn.XLOOKUP(A2938,Table1[Tag Number],Table1[Status],"-",0)="-",
        _xlfn.XLOOKUP(A2938,Table2[Tag Number],Table2[Status],"-",0)="-",
        _xlfn.XLOOKUP(A2938,Table3[Tag Number],Table3[Status],"-",0)="-",
        _xlfn.XLOOKUP(A2938,Table4[Tag Number],Table4[Status],"-",0)="-"),
   "-")</f>
        <v>-</v>
      </c>
      <c r="I2938" s="91"/>
      <c r="R2938" t="b">
        <f t="shared" si="91"/>
        <v>0</v>
      </c>
    </row>
    <row r="2939" spans="1:18" ht="15" thickBot="1" x14ac:dyDescent="0.35">
      <c r="A2939" t="s">
        <v>3219</v>
      </c>
      <c r="B2939" s="4"/>
      <c r="C2939" s="84">
        <f>IF(COUNTIF(Table1[Tag Number], A2939), 1, 0)</f>
        <v>0</v>
      </c>
      <c r="D2939" s="85">
        <f>IF(COUNTIF(Table2[Tag Number], A2939), 1, 0)</f>
        <v>0</v>
      </c>
      <c r="E2939" s="86">
        <f>IF(COUNTIF(Table3[Tag Number], A2939), 1, 0)</f>
        <v>0</v>
      </c>
      <c r="F2939" s="86">
        <f>IF(COUNTIF(Table4[Tag Number], A2939), 1, 0)</f>
        <v>0</v>
      </c>
      <c r="G2939" s="87">
        <f t="shared" si="92"/>
        <v>0</v>
      </c>
      <c r="H2939" s="88" t="str" cm="1">
        <f t="array" ref="H2939">_xlfn.IFS(OR(_xlfn.XLOOKUP(A2939,Table1[Tag Number],Table1[Status],"-",0)="Dead",
        _xlfn.XLOOKUP(A2939,Table2[Tag Number],Table2[Status],"-",0)="Dead",
        _xlfn.XLOOKUP(A2939,Table3[Tag Number],Table3[Status],"-",0)="Dead",
        _xlfn.XLOOKUP(A2939,Table4[Tag Number],Table4[Status],"-",0)="Dead"),"Dead",
     OR(_xlfn.XLOOKUP(A2939,Table1[Tag Number],Table1[Status],"-",0)="Alive",
        _xlfn.XLOOKUP(A2939,Table2[Tag Number],Table2[Status],"-",0)="Alive",
        _xlfn.XLOOKUP(A2939,Table3[Tag Number],Table3[Status],"-",0)="Alive",
        _xlfn.XLOOKUP(A2939,Table4[Tag Number],Table4[Status],"-",0)="Alive"),"Alive",
     OR(_xlfn.XLOOKUP(A2939,Table1[Tag Number],Table1[Status],"-",0)="-",
        _xlfn.XLOOKUP(A2939,Table2[Tag Number],Table2[Status],"-",0)="-",
        _xlfn.XLOOKUP(A2939,Table3[Tag Number],Table3[Status],"-",0)="-",
        _xlfn.XLOOKUP(A2939,Table4[Tag Number],Table4[Status],"-",0)="-"),
   "-")</f>
        <v>-</v>
      </c>
      <c r="I2939" s="91"/>
      <c r="R2939" t="b">
        <f t="shared" si="91"/>
        <v>0</v>
      </c>
    </row>
    <row r="2940" spans="1:18" ht="15" thickBot="1" x14ac:dyDescent="0.35">
      <c r="A2940" t="s">
        <v>3220</v>
      </c>
      <c r="B2940" s="4"/>
      <c r="C2940" s="84">
        <f>IF(COUNTIF(Table1[Tag Number], A2940), 1, 0)</f>
        <v>0</v>
      </c>
      <c r="D2940" s="85">
        <f>IF(COUNTIF(Table2[Tag Number], A2940), 1, 0)</f>
        <v>0</v>
      </c>
      <c r="E2940" s="86">
        <f>IF(COUNTIF(Table3[Tag Number], A2940), 1, 0)</f>
        <v>0</v>
      </c>
      <c r="F2940" s="86">
        <f>IF(COUNTIF(Table4[Tag Number], A2940), 1, 0)</f>
        <v>0</v>
      </c>
      <c r="G2940" s="87">
        <f t="shared" si="92"/>
        <v>0</v>
      </c>
      <c r="H2940" s="88" t="str" cm="1">
        <f t="array" ref="H2940">_xlfn.IFS(OR(_xlfn.XLOOKUP(A2940,Table1[Tag Number],Table1[Status],"-",0)="Dead",
        _xlfn.XLOOKUP(A2940,Table2[Tag Number],Table2[Status],"-",0)="Dead",
        _xlfn.XLOOKUP(A2940,Table3[Tag Number],Table3[Status],"-",0)="Dead",
        _xlfn.XLOOKUP(A2940,Table4[Tag Number],Table4[Status],"-",0)="Dead"),"Dead",
     OR(_xlfn.XLOOKUP(A2940,Table1[Tag Number],Table1[Status],"-",0)="Alive",
        _xlfn.XLOOKUP(A2940,Table2[Tag Number],Table2[Status],"-",0)="Alive",
        _xlfn.XLOOKUP(A2940,Table3[Tag Number],Table3[Status],"-",0)="Alive",
        _xlfn.XLOOKUP(A2940,Table4[Tag Number],Table4[Status],"-",0)="Alive"),"Alive",
     OR(_xlfn.XLOOKUP(A2940,Table1[Tag Number],Table1[Status],"-",0)="-",
        _xlfn.XLOOKUP(A2940,Table2[Tag Number],Table2[Status],"-",0)="-",
        _xlfn.XLOOKUP(A2940,Table3[Tag Number],Table3[Status],"-",0)="-",
        _xlfn.XLOOKUP(A2940,Table4[Tag Number],Table4[Status],"-",0)="-"),
   "-")</f>
        <v>-</v>
      </c>
      <c r="I2940" s="91"/>
      <c r="R2940" t="b">
        <f t="shared" si="91"/>
        <v>0</v>
      </c>
    </row>
    <row r="2941" spans="1:18" ht="15" thickBot="1" x14ac:dyDescent="0.35">
      <c r="A2941" t="s">
        <v>3221</v>
      </c>
      <c r="B2941" s="4"/>
      <c r="C2941" s="84">
        <f>IF(COUNTIF(Table1[Tag Number], A2941), 1, 0)</f>
        <v>0</v>
      </c>
      <c r="D2941" s="85">
        <f>IF(COUNTIF(Table2[Tag Number], A2941), 1, 0)</f>
        <v>0</v>
      </c>
      <c r="E2941" s="86">
        <f>IF(COUNTIF(Table3[Tag Number], A2941), 1, 0)</f>
        <v>0</v>
      </c>
      <c r="F2941" s="86">
        <f>IF(COUNTIF(Table4[Tag Number], A2941), 1, 0)</f>
        <v>0</v>
      </c>
      <c r="G2941" s="87">
        <f t="shared" si="92"/>
        <v>0</v>
      </c>
      <c r="H2941" s="88" t="str" cm="1">
        <f t="array" ref="H2941">_xlfn.IFS(OR(_xlfn.XLOOKUP(A2941,Table1[Tag Number],Table1[Status],"-",0)="Dead",
        _xlfn.XLOOKUP(A2941,Table2[Tag Number],Table2[Status],"-",0)="Dead",
        _xlfn.XLOOKUP(A2941,Table3[Tag Number],Table3[Status],"-",0)="Dead",
        _xlfn.XLOOKUP(A2941,Table4[Tag Number],Table4[Status],"-",0)="Dead"),"Dead",
     OR(_xlfn.XLOOKUP(A2941,Table1[Tag Number],Table1[Status],"-",0)="Alive",
        _xlfn.XLOOKUP(A2941,Table2[Tag Number],Table2[Status],"-",0)="Alive",
        _xlfn.XLOOKUP(A2941,Table3[Tag Number],Table3[Status],"-",0)="Alive",
        _xlfn.XLOOKUP(A2941,Table4[Tag Number],Table4[Status],"-",0)="Alive"),"Alive",
     OR(_xlfn.XLOOKUP(A2941,Table1[Tag Number],Table1[Status],"-",0)="-",
        _xlfn.XLOOKUP(A2941,Table2[Tag Number],Table2[Status],"-",0)="-",
        _xlfn.XLOOKUP(A2941,Table3[Tag Number],Table3[Status],"-",0)="-",
        _xlfn.XLOOKUP(A2941,Table4[Tag Number],Table4[Status],"-",0)="-"),
   "-")</f>
        <v>-</v>
      </c>
      <c r="I2941" s="91"/>
      <c r="R2941" t="b">
        <f t="shared" si="91"/>
        <v>0</v>
      </c>
    </row>
    <row r="2942" spans="1:18" ht="15" thickBot="1" x14ac:dyDescent="0.35">
      <c r="A2942" t="s">
        <v>3222</v>
      </c>
      <c r="B2942" s="4"/>
      <c r="C2942" s="84">
        <f>IF(COUNTIF(Table1[Tag Number], A2942), 1, 0)</f>
        <v>0</v>
      </c>
      <c r="D2942" s="85">
        <f>IF(COUNTIF(Table2[Tag Number], A2942), 1, 0)</f>
        <v>0</v>
      </c>
      <c r="E2942" s="86">
        <f>IF(COUNTIF(Table3[Tag Number], A2942), 1, 0)</f>
        <v>0</v>
      </c>
      <c r="F2942" s="86">
        <f>IF(COUNTIF(Table4[Tag Number], A2942), 1, 0)</f>
        <v>0</v>
      </c>
      <c r="G2942" s="87">
        <f t="shared" si="92"/>
        <v>0</v>
      </c>
      <c r="H2942" s="88" t="str" cm="1">
        <f t="array" ref="H2942">_xlfn.IFS(OR(_xlfn.XLOOKUP(A2942,Table1[Tag Number],Table1[Status],"-",0)="Dead",
        _xlfn.XLOOKUP(A2942,Table2[Tag Number],Table2[Status],"-",0)="Dead",
        _xlfn.XLOOKUP(A2942,Table3[Tag Number],Table3[Status],"-",0)="Dead",
        _xlfn.XLOOKUP(A2942,Table4[Tag Number],Table4[Status],"-",0)="Dead"),"Dead",
     OR(_xlfn.XLOOKUP(A2942,Table1[Tag Number],Table1[Status],"-",0)="Alive",
        _xlfn.XLOOKUP(A2942,Table2[Tag Number],Table2[Status],"-",0)="Alive",
        _xlfn.XLOOKUP(A2942,Table3[Tag Number],Table3[Status],"-",0)="Alive",
        _xlfn.XLOOKUP(A2942,Table4[Tag Number],Table4[Status],"-",0)="Alive"),"Alive",
     OR(_xlfn.XLOOKUP(A2942,Table1[Tag Number],Table1[Status],"-",0)="-",
        _xlfn.XLOOKUP(A2942,Table2[Tag Number],Table2[Status],"-",0)="-",
        _xlfn.XLOOKUP(A2942,Table3[Tag Number],Table3[Status],"-",0)="-",
        _xlfn.XLOOKUP(A2942,Table4[Tag Number],Table4[Status],"-",0)="-"),
   "-")</f>
        <v>-</v>
      </c>
      <c r="I2942" s="91"/>
      <c r="R2942" t="b">
        <f t="shared" si="91"/>
        <v>0</v>
      </c>
    </row>
    <row r="2943" spans="1:18" ht="15" thickBot="1" x14ac:dyDescent="0.35">
      <c r="A2943" t="s">
        <v>3223</v>
      </c>
      <c r="B2943" s="4"/>
      <c r="C2943" s="84">
        <f>IF(COUNTIF(Table1[Tag Number], A2943), 1, 0)</f>
        <v>0</v>
      </c>
      <c r="D2943" s="85">
        <f>IF(COUNTIF(Table2[Tag Number], A2943), 1, 0)</f>
        <v>0</v>
      </c>
      <c r="E2943" s="86">
        <f>IF(COUNTIF(Table3[Tag Number], A2943), 1, 0)</f>
        <v>0</v>
      </c>
      <c r="F2943" s="86">
        <f>IF(COUNTIF(Table4[Tag Number], A2943), 1, 0)</f>
        <v>0</v>
      </c>
      <c r="G2943" s="87">
        <f t="shared" si="92"/>
        <v>0</v>
      </c>
      <c r="H2943" s="88" t="str" cm="1">
        <f t="array" ref="H2943">_xlfn.IFS(OR(_xlfn.XLOOKUP(A2943,Table1[Tag Number],Table1[Status],"-",0)="Dead",
        _xlfn.XLOOKUP(A2943,Table2[Tag Number],Table2[Status],"-",0)="Dead",
        _xlfn.XLOOKUP(A2943,Table3[Tag Number],Table3[Status],"-",0)="Dead",
        _xlfn.XLOOKUP(A2943,Table4[Tag Number],Table4[Status],"-",0)="Dead"),"Dead",
     OR(_xlfn.XLOOKUP(A2943,Table1[Tag Number],Table1[Status],"-",0)="Alive",
        _xlfn.XLOOKUP(A2943,Table2[Tag Number],Table2[Status],"-",0)="Alive",
        _xlfn.XLOOKUP(A2943,Table3[Tag Number],Table3[Status],"-",0)="Alive",
        _xlfn.XLOOKUP(A2943,Table4[Tag Number],Table4[Status],"-",0)="Alive"),"Alive",
     OR(_xlfn.XLOOKUP(A2943,Table1[Tag Number],Table1[Status],"-",0)="-",
        _xlfn.XLOOKUP(A2943,Table2[Tag Number],Table2[Status],"-",0)="-",
        _xlfn.XLOOKUP(A2943,Table3[Tag Number],Table3[Status],"-",0)="-",
        _xlfn.XLOOKUP(A2943,Table4[Tag Number],Table4[Status],"-",0)="-"),
   "-")</f>
        <v>-</v>
      </c>
      <c r="I2943" s="91"/>
      <c r="R2943" t="b">
        <f t="shared" si="91"/>
        <v>0</v>
      </c>
    </row>
    <row r="2944" spans="1:18" ht="15" thickBot="1" x14ac:dyDescent="0.35">
      <c r="A2944" t="s">
        <v>3224</v>
      </c>
      <c r="B2944" s="4"/>
      <c r="C2944" s="84">
        <f>IF(COUNTIF(Table1[Tag Number], A2944), 1, 0)</f>
        <v>0</v>
      </c>
      <c r="D2944" s="85">
        <f>IF(COUNTIF(Table2[Tag Number], A2944), 1, 0)</f>
        <v>0</v>
      </c>
      <c r="E2944" s="86">
        <f>IF(COUNTIF(Table3[Tag Number], A2944), 1, 0)</f>
        <v>0</v>
      </c>
      <c r="F2944" s="86">
        <f>IF(COUNTIF(Table4[Tag Number], A2944), 1, 0)</f>
        <v>0</v>
      </c>
      <c r="G2944" s="87">
        <f t="shared" si="92"/>
        <v>0</v>
      </c>
      <c r="H2944" s="88" t="str" cm="1">
        <f t="array" ref="H2944">_xlfn.IFS(OR(_xlfn.XLOOKUP(A2944,Table1[Tag Number],Table1[Status],"-",0)="Dead",
        _xlfn.XLOOKUP(A2944,Table2[Tag Number],Table2[Status],"-",0)="Dead",
        _xlfn.XLOOKUP(A2944,Table3[Tag Number],Table3[Status],"-",0)="Dead",
        _xlfn.XLOOKUP(A2944,Table4[Tag Number],Table4[Status],"-",0)="Dead"),"Dead",
     OR(_xlfn.XLOOKUP(A2944,Table1[Tag Number],Table1[Status],"-",0)="Alive",
        _xlfn.XLOOKUP(A2944,Table2[Tag Number],Table2[Status],"-",0)="Alive",
        _xlfn.XLOOKUP(A2944,Table3[Tag Number],Table3[Status],"-",0)="Alive",
        _xlfn.XLOOKUP(A2944,Table4[Tag Number],Table4[Status],"-",0)="Alive"),"Alive",
     OR(_xlfn.XLOOKUP(A2944,Table1[Tag Number],Table1[Status],"-",0)="-",
        _xlfn.XLOOKUP(A2944,Table2[Tag Number],Table2[Status],"-",0)="-",
        _xlfn.XLOOKUP(A2944,Table3[Tag Number],Table3[Status],"-",0)="-",
        _xlfn.XLOOKUP(A2944,Table4[Tag Number],Table4[Status],"-",0)="-"),
   "-")</f>
        <v>-</v>
      </c>
      <c r="I2944" s="91"/>
      <c r="R2944" t="b">
        <f t="shared" si="91"/>
        <v>0</v>
      </c>
    </row>
    <row r="2945" spans="1:18" ht="15" thickBot="1" x14ac:dyDescent="0.35">
      <c r="A2945" t="s">
        <v>3225</v>
      </c>
      <c r="B2945" s="4"/>
      <c r="C2945" s="84">
        <f>IF(COUNTIF(Table1[Tag Number], A2945), 1, 0)</f>
        <v>0</v>
      </c>
      <c r="D2945" s="85">
        <f>IF(COUNTIF(Table2[Tag Number], A2945), 1, 0)</f>
        <v>0</v>
      </c>
      <c r="E2945" s="86">
        <f>IF(COUNTIF(Table3[Tag Number], A2945), 1, 0)</f>
        <v>0</v>
      </c>
      <c r="F2945" s="86">
        <f>IF(COUNTIF(Table4[Tag Number], A2945), 1, 0)</f>
        <v>0</v>
      </c>
      <c r="G2945" s="87">
        <f t="shared" si="92"/>
        <v>0</v>
      </c>
      <c r="H2945" s="88" t="str" cm="1">
        <f t="array" ref="H2945">_xlfn.IFS(OR(_xlfn.XLOOKUP(A2945,Table1[Tag Number],Table1[Status],"-",0)="Dead",
        _xlfn.XLOOKUP(A2945,Table2[Tag Number],Table2[Status],"-",0)="Dead",
        _xlfn.XLOOKUP(A2945,Table3[Tag Number],Table3[Status],"-",0)="Dead",
        _xlfn.XLOOKUP(A2945,Table4[Tag Number],Table4[Status],"-",0)="Dead"),"Dead",
     OR(_xlfn.XLOOKUP(A2945,Table1[Tag Number],Table1[Status],"-",0)="Alive",
        _xlfn.XLOOKUP(A2945,Table2[Tag Number],Table2[Status],"-",0)="Alive",
        _xlfn.XLOOKUP(A2945,Table3[Tag Number],Table3[Status],"-",0)="Alive",
        _xlfn.XLOOKUP(A2945,Table4[Tag Number],Table4[Status],"-",0)="Alive"),"Alive",
     OR(_xlfn.XLOOKUP(A2945,Table1[Tag Number],Table1[Status],"-",0)="-",
        _xlfn.XLOOKUP(A2945,Table2[Tag Number],Table2[Status],"-",0)="-",
        _xlfn.XLOOKUP(A2945,Table3[Tag Number],Table3[Status],"-",0)="-",
        _xlfn.XLOOKUP(A2945,Table4[Tag Number],Table4[Status],"-",0)="-"),
   "-")</f>
        <v>-</v>
      </c>
      <c r="I2945" s="91"/>
      <c r="R2945" t="b">
        <f t="shared" si="91"/>
        <v>0</v>
      </c>
    </row>
    <row r="2946" spans="1:18" ht="15" thickBot="1" x14ac:dyDescent="0.35">
      <c r="A2946" t="s">
        <v>3226</v>
      </c>
      <c r="B2946" s="4"/>
      <c r="C2946" s="84">
        <f>IF(COUNTIF(Table1[Tag Number], A2946), 1, 0)</f>
        <v>0</v>
      </c>
      <c r="D2946" s="85">
        <f>IF(COUNTIF(Table2[Tag Number], A2946), 1, 0)</f>
        <v>0</v>
      </c>
      <c r="E2946" s="86">
        <f>IF(COUNTIF(Table3[Tag Number], A2946), 1, 0)</f>
        <v>0</v>
      </c>
      <c r="F2946" s="86">
        <f>IF(COUNTIF(Table4[Tag Number], A2946), 1, 0)</f>
        <v>0</v>
      </c>
      <c r="G2946" s="87">
        <f t="shared" si="92"/>
        <v>0</v>
      </c>
      <c r="H2946" s="88" t="str" cm="1">
        <f t="array" ref="H2946">_xlfn.IFS(OR(_xlfn.XLOOKUP(A2946,Table1[Tag Number],Table1[Status],"-",0)="Dead",
        _xlfn.XLOOKUP(A2946,Table2[Tag Number],Table2[Status],"-",0)="Dead",
        _xlfn.XLOOKUP(A2946,Table3[Tag Number],Table3[Status],"-",0)="Dead",
        _xlfn.XLOOKUP(A2946,Table4[Tag Number],Table4[Status],"-",0)="Dead"),"Dead",
     OR(_xlfn.XLOOKUP(A2946,Table1[Tag Number],Table1[Status],"-",0)="Alive",
        _xlfn.XLOOKUP(A2946,Table2[Tag Number],Table2[Status],"-",0)="Alive",
        _xlfn.XLOOKUP(A2946,Table3[Tag Number],Table3[Status],"-",0)="Alive",
        _xlfn.XLOOKUP(A2946,Table4[Tag Number],Table4[Status],"-",0)="Alive"),"Alive",
     OR(_xlfn.XLOOKUP(A2946,Table1[Tag Number],Table1[Status],"-",0)="-",
        _xlfn.XLOOKUP(A2946,Table2[Tag Number],Table2[Status],"-",0)="-",
        _xlfn.XLOOKUP(A2946,Table3[Tag Number],Table3[Status],"-",0)="-",
        _xlfn.XLOOKUP(A2946,Table4[Tag Number],Table4[Status],"-",0)="-"),
   "-")</f>
        <v>-</v>
      </c>
      <c r="I2946" s="91"/>
      <c r="R2946" t="b">
        <f t="shared" si="91"/>
        <v>0</v>
      </c>
    </row>
    <row r="2947" spans="1:18" ht="15" thickBot="1" x14ac:dyDescent="0.35">
      <c r="A2947" t="s">
        <v>3227</v>
      </c>
      <c r="B2947" s="4"/>
      <c r="C2947" s="84">
        <f>IF(COUNTIF(Table1[Tag Number], A2947), 1, 0)</f>
        <v>0</v>
      </c>
      <c r="D2947" s="85">
        <f>IF(COUNTIF(Table2[Tag Number], A2947), 1, 0)</f>
        <v>0</v>
      </c>
      <c r="E2947" s="86">
        <f>IF(COUNTIF(Table3[Tag Number], A2947), 1, 0)</f>
        <v>0</v>
      </c>
      <c r="F2947" s="86">
        <f>IF(COUNTIF(Table4[Tag Number], A2947), 1, 0)</f>
        <v>0</v>
      </c>
      <c r="G2947" s="87">
        <f t="shared" si="92"/>
        <v>0</v>
      </c>
      <c r="H2947" s="88" t="str" cm="1">
        <f t="array" ref="H2947">_xlfn.IFS(OR(_xlfn.XLOOKUP(A2947,Table1[Tag Number],Table1[Status],"-",0)="Dead",
        _xlfn.XLOOKUP(A2947,Table2[Tag Number],Table2[Status],"-",0)="Dead",
        _xlfn.XLOOKUP(A2947,Table3[Tag Number],Table3[Status],"-",0)="Dead",
        _xlfn.XLOOKUP(A2947,Table4[Tag Number],Table4[Status],"-",0)="Dead"),"Dead",
     OR(_xlfn.XLOOKUP(A2947,Table1[Tag Number],Table1[Status],"-",0)="Alive",
        _xlfn.XLOOKUP(A2947,Table2[Tag Number],Table2[Status],"-",0)="Alive",
        _xlfn.XLOOKUP(A2947,Table3[Tag Number],Table3[Status],"-",0)="Alive",
        _xlfn.XLOOKUP(A2947,Table4[Tag Number],Table4[Status],"-",0)="Alive"),"Alive",
     OR(_xlfn.XLOOKUP(A2947,Table1[Tag Number],Table1[Status],"-",0)="-",
        _xlfn.XLOOKUP(A2947,Table2[Tag Number],Table2[Status],"-",0)="-",
        _xlfn.XLOOKUP(A2947,Table3[Tag Number],Table3[Status],"-",0)="-",
        _xlfn.XLOOKUP(A2947,Table4[Tag Number],Table4[Status],"-",0)="-"),
   "-")</f>
        <v>-</v>
      </c>
      <c r="I2947" s="91"/>
      <c r="R2947" t="b">
        <f t="shared" si="91"/>
        <v>0</v>
      </c>
    </row>
    <row r="2948" spans="1:18" ht="15" thickBot="1" x14ac:dyDescent="0.35">
      <c r="A2948" t="s">
        <v>3228</v>
      </c>
      <c r="B2948" s="4"/>
      <c r="C2948" s="84">
        <f>IF(COUNTIF(Table1[Tag Number], A2948), 1, 0)</f>
        <v>0</v>
      </c>
      <c r="D2948" s="85">
        <f>IF(COUNTIF(Table2[Tag Number], A2948), 1, 0)</f>
        <v>0</v>
      </c>
      <c r="E2948" s="86">
        <f>IF(COUNTIF(Table3[Tag Number], A2948), 1, 0)</f>
        <v>0</v>
      </c>
      <c r="F2948" s="86">
        <f>IF(COUNTIF(Table4[Tag Number], A2948), 1, 0)</f>
        <v>0</v>
      </c>
      <c r="G2948" s="87">
        <f t="shared" si="92"/>
        <v>0</v>
      </c>
      <c r="H2948" s="88" t="str" cm="1">
        <f t="array" ref="H2948">_xlfn.IFS(OR(_xlfn.XLOOKUP(A2948,Table1[Tag Number],Table1[Status],"-",0)="Dead",
        _xlfn.XLOOKUP(A2948,Table2[Tag Number],Table2[Status],"-",0)="Dead",
        _xlfn.XLOOKUP(A2948,Table3[Tag Number],Table3[Status],"-",0)="Dead",
        _xlfn.XLOOKUP(A2948,Table4[Tag Number],Table4[Status],"-",0)="Dead"),"Dead",
     OR(_xlfn.XLOOKUP(A2948,Table1[Tag Number],Table1[Status],"-",0)="Alive",
        _xlfn.XLOOKUP(A2948,Table2[Tag Number],Table2[Status],"-",0)="Alive",
        _xlfn.XLOOKUP(A2948,Table3[Tag Number],Table3[Status],"-",0)="Alive",
        _xlfn.XLOOKUP(A2948,Table4[Tag Number],Table4[Status],"-",0)="Alive"),"Alive",
     OR(_xlfn.XLOOKUP(A2948,Table1[Tag Number],Table1[Status],"-",0)="-",
        _xlfn.XLOOKUP(A2948,Table2[Tag Number],Table2[Status],"-",0)="-",
        _xlfn.XLOOKUP(A2948,Table3[Tag Number],Table3[Status],"-",0)="-",
        _xlfn.XLOOKUP(A2948,Table4[Tag Number],Table4[Status],"-",0)="-"),
   "-")</f>
        <v>-</v>
      </c>
      <c r="I2948" s="91"/>
      <c r="R2948" t="b">
        <f t="shared" ref="R2948:R3000" si="93">IF(G2948&gt;1,A2948)</f>
        <v>0</v>
      </c>
    </row>
    <row r="2949" spans="1:18" ht="15" thickBot="1" x14ac:dyDescent="0.35">
      <c r="A2949" t="s">
        <v>3229</v>
      </c>
      <c r="B2949" s="4"/>
      <c r="C2949" s="84">
        <f>IF(COUNTIF(Table1[Tag Number], A2949), 1, 0)</f>
        <v>0</v>
      </c>
      <c r="D2949" s="85">
        <f>IF(COUNTIF(Table2[Tag Number], A2949), 1, 0)</f>
        <v>0</v>
      </c>
      <c r="E2949" s="86">
        <f>IF(COUNTIF(Table3[Tag Number], A2949), 1, 0)</f>
        <v>0</v>
      </c>
      <c r="F2949" s="86">
        <f>IF(COUNTIF(Table4[Tag Number], A2949), 1, 0)</f>
        <v>0</v>
      </c>
      <c r="G2949" s="87">
        <f t="shared" ref="G2949:G2998" si="94">SUM(C2949:F2949)</f>
        <v>0</v>
      </c>
      <c r="H2949" s="88" t="str" cm="1">
        <f t="array" ref="H2949">_xlfn.IFS(OR(_xlfn.XLOOKUP(A2949,Table1[Tag Number],Table1[Status],"-",0)="Dead",
        _xlfn.XLOOKUP(A2949,Table2[Tag Number],Table2[Status],"-",0)="Dead",
        _xlfn.XLOOKUP(A2949,Table3[Tag Number],Table3[Status],"-",0)="Dead",
        _xlfn.XLOOKUP(A2949,Table4[Tag Number],Table4[Status],"-",0)="Dead"),"Dead",
     OR(_xlfn.XLOOKUP(A2949,Table1[Tag Number],Table1[Status],"-",0)="Alive",
        _xlfn.XLOOKUP(A2949,Table2[Tag Number],Table2[Status],"-",0)="Alive",
        _xlfn.XLOOKUP(A2949,Table3[Tag Number],Table3[Status],"-",0)="Alive",
        _xlfn.XLOOKUP(A2949,Table4[Tag Number],Table4[Status],"-",0)="Alive"),"Alive",
     OR(_xlfn.XLOOKUP(A2949,Table1[Tag Number],Table1[Status],"-",0)="-",
        _xlfn.XLOOKUP(A2949,Table2[Tag Number],Table2[Status],"-",0)="-",
        _xlfn.XLOOKUP(A2949,Table3[Tag Number],Table3[Status],"-",0)="-",
        _xlfn.XLOOKUP(A2949,Table4[Tag Number],Table4[Status],"-",0)="-"),
   "-")</f>
        <v>-</v>
      </c>
      <c r="I2949" s="91"/>
      <c r="R2949" t="b">
        <f t="shared" si="93"/>
        <v>0</v>
      </c>
    </row>
    <row r="2950" spans="1:18" ht="15" thickBot="1" x14ac:dyDescent="0.35">
      <c r="A2950" t="s">
        <v>3230</v>
      </c>
      <c r="B2950" s="4"/>
      <c r="C2950" s="84">
        <f>IF(COUNTIF(Table1[Tag Number], A2950), 1, 0)</f>
        <v>0</v>
      </c>
      <c r="D2950" s="85">
        <f>IF(COUNTIF(Table2[Tag Number], A2950), 1, 0)</f>
        <v>0</v>
      </c>
      <c r="E2950" s="86">
        <f>IF(COUNTIF(Table3[Tag Number], A2950), 1, 0)</f>
        <v>0</v>
      </c>
      <c r="F2950" s="86">
        <f>IF(COUNTIF(Table4[Tag Number], A2950), 1, 0)</f>
        <v>0</v>
      </c>
      <c r="G2950" s="87">
        <f t="shared" si="94"/>
        <v>0</v>
      </c>
      <c r="H2950" s="88" t="str" cm="1">
        <f t="array" ref="H2950">_xlfn.IFS(OR(_xlfn.XLOOKUP(A2950,Table1[Tag Number],Table1[Status],"-",0)="Dead",
        _xlfn.XLOOKUP(A2950,Table2[Tag Number],Table2[Status],"-",0)="Dead",
        _xlfn.XLOOKUP(A2950,Table3[Tag Number],Table3[Status],"-",0)="Dead",
        _xlfn.XLOOKUP(A2950,Table4[Tag Number],Table4[Status],"-",0)="Dead"),"Dead",
     OR(_xlfn.XLOOKUP(A2950,Table1[Tag Number],Table1[Status],"-",0)="Alive",
        _xlfn.XLOOKUP(A2950,Table2[Tag Number],Table2[Status],"-",0)="Alive",
        _xlfn.XLOOKUP(A2950,Table3[Tag Number],Table3[Status],"-",0)="Alive",
        _xlfn.XLOOKUP(A2950,Table4[Tag Number],Table4[Status],"-",0)="Alive"),"Alive",
     OR(_xlfn.XLOOKUP(A2950,Table1[Tag Number],Table1[Status],"-",0)="-",
        _xlfn.XLOOKUP(A2950,Table2[Tag Number],Table2[Status],"-",0)="-",
        _xlfn.XLOOKUP(A2950,Table3[Tag Number],Table3[Status],"-",0)="-",
        _xlfn.XLOOKUP(A2950,Table4[Tag Number],Table4[Status],"-",0)="-"),
   "-")</f>
        <v>-</v>
      </c>
      <c r="I2950" s="91"/>
      <c r="R2950" t="b">
        <f t="shared" si="93"/>
        <v>0</v>
      </c>
    </row>
    <row r="2951" spans="1:18" ht="15" thickBot="1" x14ac:dyDescent="0.35">
      <c r="A2951" t="s">
        <v>3231</v>
      </c>
      <c r="B2951" s="4"/>
      <c r="C2951" s="84">
        <f>IF(COUNTIF(Table1[Tag Number], A2951), 1, 0)</f>
        <v>0</v>
      </c>
      <c r="D2951" s="85">
        <f>IF(COUNTIF(Table2[Tag Number], A2951), 1, 0)</f>
        <v>0</v>
      </c>
      <c r="E2951" s="86">
        <f>IF(COUNTIF(Table3[Tag Number], A2951), 1, 0)</f>
        <v>0</v>
      </c>
      <c r="F2951" s="86">
        <f>IF(COUNTIF(Table4[Tag Number], A2951), 1, 0)</f>
        <v>0</v>
      </c>
      <c r="G2951" s="87">
        <f t="shared" si="94"/>
        <v>0</v>
      </c>
      <c r="H2951" s="88" t="str" cm="1">
        <f t="array" ref="H2951">_xlfn.IFS(OR(_xlfn.XLOOKUP(A2951,Table1[Tag Number],Table1[Status],"-",0)="Dead",
        _xlfn.XLOOKUP(A2951,Table2[Tag Number],Table2[Status],"-",0)="Dead",
        _xlfn.XLOOKUP(A2951,Table3[Tag Number],Table3[Status],"-",0)="Dead",
        _xlfn.XLOOKUP(A2951,Table4[Tag Number],Table4[Status],"-",0)="Dead"),"Dead",
     OR(_xlfn.XLOOKUP(A2951,Table1[Tag Number],Table1[Status],"-",0)="Alive",
        _xlfn.XLOOKUP(A2951,Table2[Tag Number],Table2[Status],"-",0)="Alive",
        _xlfn.XLOOKUP(A2951,Table3[Tag Number],Table3[Status],"-",0)="Alive",
        _xlfn.XLOOKUP(A2951,Table4[Tag Number],Table4[Status],"-",0)="Alive"),"Alive",
     OR(_xlfn.XLOOKUP(A2951,Table1[Tag Number],Table1[Status],"-",0)="-",
        _xlfn.XLOOKUP(A2951,Table2[Tag Number],Table2[Status],"-",0)="-",
        _xlfn.XLOOKUP(A2951,Table3[Tag Number],Table3[Status],"-",0)="-",
        _xlfn.XLOOKUP(A2951,Table4[Tag Number],Table4[Status],"-",0)="-"),
   "-")</f>
        <v>-</v>
      </c>
      <c r="I2951" s="91"/>
      <c r="R2951" t="b">
        <f t="shared" si="93"/>
        <v>0</v>
      </c>
    </row>
    <row r="2952" spans="1:18" ht="15" thickBot="1" x14ac:dyDescent="0.35">
      <c r="A2952" t="s">
        <v>3232</v>
      </c>
      <c r="B2952" s="4"/>
      <c r="C2952" s="84">
        <f>IF(COUNTIF(Table1[Tag Number], A2952), 1, 0)</f>
        <v>0</v>
      </c>
      <c r="D2952" s="85">
        <f>IF(COUNTIF(Table2[Tag Number], A2952), 1, 0)</f>
        <v>0</v>
      </c>
      <c r="E2952" s="86">
        <f>IF(COUNTIF(Table3[Tag Number], A2952), 1, 0)</f>
        <v>0</v>
      </c>
      <c r="F2952" s="86">
        <f>IF(COUNTIF(Table4[Tag Number], A2952), 1, 0)</f>
        <v>0</v>
      </c>
      <c r="G2952" s="87">
        <f t="shared" si="94"/>
        <v>0</v>
      </c>
      <c r="H2952" s="88" t="str" cm="1">
        <f t="array" ref="H2952">_xlfn.IFS(OR(_xlfn.XLOOKUP(A2952,Table1[Tag Number],Table1[Status],"-",0)="Dead",
        _xlfn.XLOOKUP(A2952,Table2[Tag Number],Table2[Status],"-",0)="Dead",
        _xlfn.XLOOKUP(A2952,Table3[Tag Number],Table3[Status],"-",0)="Dead",
        _xlfn.XLOOKUP(A2952,Table4[Tag Number],Table4[Status],"-",0)="Dead"),"Dead",
     OR(_xlfn.XLOOKUP(A2952,Table1[Tag Number],Table1[Status],"-",0)="Alive",
        _xlfn.XLOOKUP(A2952,Table2[Tag Number],Table2[Status],"-",0)="Alive",
        _xlfn.XLOOKUP(A2952,Table3[Tag Number],Table3[Status],"-",0)="Alive",
        _xlfn.XLOOKUP(A2952,Table4[Tag Number],Table4[Status],"-",0)="Alive"),"Alive",
     OR(_xlfn.XLOOKUP(A2952,Table1[Tag Number],Table1[Status],"-",0)="-",
        _xlfn.XLOOKUP(A2952,Table2[Tag Number],Table2[Status],"-",0)="-",
        _xlfn.XLOOKUP(A2952,Table3[Tag Number],Table3[Status],"-",0)="-",
        _xlfn.XLOOKUP(A2952,Table4[Tag Number],Table4[Status],"-",0)="-"),
   "-")</f>
        <v>-</v>
      </c>
      <c r="I2952" s="91"/>
      <c r="R2952" t="b">
        <f t="shared" si="93"/>
        <v>0</v>
      </c>
    </row>
    <row r="2953" spans="1:18" ht="15" thickBot="1" x14ac:dyDescent="0.35">
      <c r="A2953" t="s">
        <v>3233</v>
      </c>
      <c r="B2953" s="4"/>
      <c r="C2953" s="84">
        <f>IF(COUNTIF(Table1[Tag Number], A2953), 1, 0)</f>
        <v>0</v>
      </c>
      <c r="D2953" s="85">
        <f>IF(COUNTIF(Table2[Tag Number], A2953), 1, 0)</f>
        <v>0</v>
      </c>
      <c r="E2953" s="86">
        <f>IF(COUNTIF(Table3[Tag Number], A2953), 1, 0)</f>
        <v>0</v>
      </c>
      <c r="F2953" s="86">
        <f>IF(COUNTIF(Table4[Tag Number], A2953), 1, 0)</f>
        <v>0</v>
      </c>
      <c r="G2953" s="87">
        <f t="shared" si="94"/>
        <v>0</v>
      </c>
      <c r="H2953" s="88" t="str" cm="1">
        <f t="array" ref="H2953">_xlfn.IFS(OR(_xlfn.XLOOKUP(A2953,Table1[Tag Number],Table1[Status],"-",0)="Dead",
        _xlfn.XLOOKUP(A2953,Table2[Tag Number],Table2[Status],"-",0)="Dead",
        _xlfn.XLOOKUP(A2953,Table3[Tag Number],Table3[Status],"-",0)="Dead",
        _xlfn.XLOOKUP(A2953,Table4[Tag Number],Table4[Status],"-",0)="Dead"),"Dead",
     OR(_xlfn.XLOOKUP(A2953,Table1[Tag Number],Table1[Status],"-",0)="Alive",
        _xlfn.XLOOKUP(A2953,Table2[Tag Number],Table2[Status],"-",0)="Alive",
        _xlfn.XLOOKUP(A2953,Table3[Tag Number],Table3[Status],"-",0)="Alive",
        _xlfn.XLOOKUP(A2953,Table4[Tag Number],Table4[Status],"-",0)="Alive"),"Alive",
     OR(_xlfn.XLOOKUP(A2953,Table1[Tag Number],Table1[Status],"-",0)="-",
        _xlfn.XLOOKUP(A2953,Table2[Tag Number],Table2[Status],"-",0)="-",
        _xlfn.XLOOKUP(A2953,Table3[Tag Number],Table3[Status],"-",0)="-",
        _xlfn.XLOOKUP(A2953,Table4[Tag Number],Table4[Status],"-",0)="-"),
   "-")</f>
        <v>-</v>
      </c>
      <c r="I2953" s="91"/>
      <c r="R2953" t="b">
        <f t="shared" si="93"/>
        <v>0</v>
      </c>
    </row>
    <row r="2954" spans="1:18" ht="15" thickBot="1" x14ac:dyDescent="0.35">
      <c r="A2954" t="s">
        <v>3234</v>
      </c>
      <c r="B2954" s="4"/>
      <c r="C2954" s="84">
        <f>IF(COUNTIF(Table1[Tag Number], A2954), 1, 0)</f>
        <v>0</v>
      </c>
      <c r="D2954" s="85">
        <f>IF(COUNTIF(Table2[Tag Number], A2954), 1, 0)</f>
        <v>0</v>
      </c>
      <c r="E2954" s="86">
        <f>IF(COUNTIF(Table3[Tag Number], A2954), 1, 0)</f>
        <v>0</v>
      </c>
      <c r="F2954" s="86">
        <f>IF(COUNTIF(Table4[Tag Number], A2954), 1, 0)</f>
        <v>0</v>
      </c>
      <c r="G2954" s="87">
        <f t="shared" si="94"/>
        <v>0</v>
      </c>
      <c r="H2954" s="88" t="str" cm="1">
        <f t="array" ref="H2954">_xlfn.IFS(OR(_xlfn.XLOOKUP(A2954,Table1[Tag Number],Table1[Status],"-",0)="Dead",
        _xlfn.XLOOKUP(A2954,Table2[Tag Number],Table2[Status],"-",0)="Dead",
        _xlfn.XLOOKUP(A2954,Table3[Tag Number],Table3[Status],"-",0)="Dead",
        _xlfn.XLOOKUP(A2954,Table4[Tag Number],Table4[Status],"-",0)="Dead"),"Dead",
     OR(_xlfn.XLOOKUP(A2954,Table1[Tag Number],Table1[Status],"-",0)="Alive",
        _xlfn.XLOOKUP(A2954,Table2[Tag Number],Table2[Status],"-",0)="Alive",
        _xlfn.XLOOKUP(A2954,Table3[Tag Number],Table3[Status],"-",0)="Alive",
        _xlfn.XLOOKUP(A2954,Table4[Tag Number],Table4[Status],"-",0)="Alive"),"Alive",
     OR(_xlfn.XLOOKUP(A2954,Table1[Tag Number],Table1[Status],"-",0)="-",
        _xlfn.XLOOKUP(A2954,Table2[Tag Number],Table2[Status],"-",0)="-",
        _xlfn.XLOOKUP(A2954,Table3[Tag Number],Table3[Status],"-",0)="-",
        _xlfn.XLOOKUP(A2954,Table4[Tag Number],Table4[Status],"-",0)="-"),
   "-")</f>
        <v>-</v>
      </c>
      <c r="I2954" s="91"/>
      <c r="R2954" t="b">
        <f t="shared" si="93"/>
        <v>0</v>
      </c>
    </row>
    <row r="2955" spans="1:18" ht="15" thickBot="1" x14ac:dyDescent="0.35">
      <c r="A2955" t="s">
        <v>3235</v>
      </c>
      <c r="B2955" s="4"/>
      <c r="C2955" s="84">
        <f>IF(COUNTIF(Table1[Tag Number], A2955), 1, 0)</f>
        <v>0</v>
      </c>
      <c r="D2955" s="85">
        <f>IF(COUNTIF(Table2[Tag Number], A2955), 1, 0)</f>
        <v>0</v>
      </c>
      <c r="E2955" s="86">
        <f>IF(COUNTIF(Table3[Tag Number], A2955), 1, 0)</f>
        <v>0</v>
      </c>
      <c r="F2955" s="86">
        <f>IF(COUNTIF(Table4[Tag Number], A2955), 1, 0)</f>
        <v>0</v>
      </c>
      <c r="G2955" s="87">
        <f t="shared" si="94"/>
        <v>0</v>
      </c>
      <c r="H2955" s="88" t="str" cm="1">
        <f t="array" ref="H2955">_xlfn.IFS(OR(_xlfn.XLOOKUP(A2955,Table1[Tag Number],Table1[Status],"-",0)="Dead",
        _xlfn.XLOOKUP(A2955,Table2[Tag Number],Table2[Status],"-",0)="Dead",
        _xlfn.XLOOKUP(A2955,Table3[Tag Number],Table3[Status],"-",0)="Dead",
        _xlfn.XLOOKUP(A2955,Table4[Tag Number],Table4[Status],"-",0)="Dead"),"Dead",
     OR(_xlfn.XLOOKUP(A2955,Table1[Tag Number],Table1[Status],"-",0)="Alive",
        _xlfn.XLOOKUP(A2955,Table2[Tag Number],Table2[Status],"-",0)="Alive",
        _xlfn.XLOOKUP(A2955,Table3[Tag Number],Table3[Status],"-",0)="Alive",
        _xlfn.XLOOKUP(A2955,Table4[Tag Number],Table4[Status],"-",0)="Alive"),"Alive",
     OR(_xlfn.XLOOKUP(A2955,Table1[Tag Number],Table1[Status],"-",0)="-",
        _xlfn.XLOOKUP(A2955,Table2[Tag Number],Table2[Status],"-",0)="-",
        _xlfn.XLOOKUP(A2955,Table3[Tag Number],Table3[Status],"-",0)="-",
        _xlfn.XLOOKUP(A2955,Table4[Tag Number],Table4[Status],"-",0)="-"),
   "-")</f>
        <v>-</v>
      </c>
      <c r="I2955" s="91"/>
      <c r="R2955" t="b">
        <f t="shared" si="93"/>
        <v>0</v>
      </c>
    </row>
    <row r="2956" spans="1:18" ht="15" thickBot="1" x14ac:dyDescent="0.35">
      <c r="A2956" t="s">
        <v>3236</v>
      </c>
      <c r="B2956" s="4"/>
      <c r="C2956" s="84">
        <f>IF(COUNTIF(Table1[Tag Number], A2956), 1, 0)</f>
        <v>0</v>
      </c>
      <c r="D2956" s="85">
        <f>IF(COUNTIF(Table2[Tag Number], A2956), 1, 0)</f>
        <v>0</v>
      </c>
      <c r="E2956" s="86">
        <f>IF(COUNTIF(Table3[Tag Number], A2956), 1, 0)</f>
        <v>0</v>
      </c>
      <c r="F2956" s="86">
        <f>IF(COUNTIF(Table4[Tag Number], A2956), 1, 0)</f>
        <v>0</v>
      </c>
      <c r="G2956" s="87">
        <f t="shared" si="94"/>
        <v>0</v>
      </c>
      <c r="H2956" s="88" t="str" cm="1">
        <f t="array" ref="H2956">_xlfn.IFS(OR(_xlfn.XLOOKUP(A2956,Table1[Tag Number],Table1[Status],"-",0)="Dead",
        _xlfn.XLOOKUP(A2956,Table2[Tag Number],Table2[Status],"-",0)="Dead",
        _xlfn.XLOOKUP(A2956,Table3[Tag Number],Table3[Status],"-",0)="Dead",
        _xlfn.XLOOKUP(A2956,Table4[Tag Number],Table4[Status],"-",0)="Dead"),"Dead",
     OR(_xlfn.XLOOKUP(A2956,Table1[Tag Number],Table1[Status],"-",0)="Alive",
        _xlfn.XLOOKUP(A2956,Table2[Tag Number],Table2[Status],"-",0)="Alive",
        _xlfn.XLOOKUP(A2956,Table3[Tag Number],Table3[Status],"-",0)="Alive",
        _xlfn.XLOOKUP(A2956,Table4[Tag Number],Table4[Status],"-",0)="Alive"),"Alive",
     OR(_xlfn.XLOOKUP(A2956,Table1[Tag Number],Table1[Status],"-",0)="-",
        _xlfn.XLOOKUP(A2956,Table2[Tag Number],Table2[Status],"-",0)="-",
        _xlfn.XLOOKUP(A2956,Table3[Tag Number],Table3[Status],"-",0)="-",
        _xlfn.XLOOKUP(A2956,Table4[Tag Number],Table4[Status],"-",0)="-"),
   "-")</f>
        <v>-</v>
      </c>
      <c r="I2956" s="91"/>
      <c r="R2956" t="b">
        <f t="shared" si="93"/>
        <v>0</v>
      </c>
    </row>
    <row r="2957" spans="1:18" ht="15" thickBot="1" x14ac:dyDescent="0.35">
      <c r="A2957" t="s">
        <v>3237</v>
      </c>
      <c r="B2957" s="4"/>
      <c r="C2957" s="84">
        <f>IF(COUNTIF(Table1[Tag Number], A2957), 1, 0)</f>
        <v>0</v>
      </c>
      <c r="D2957" s="85">
        <f>IF(COUNTIF(Table2[Tag Number], A2957), 1, 0)</f>
        <v>0</v>
      </c>
      <c r="E2957" s="86">
        <f>IF(COUNTIF(Table3[Tag Number], A2957), 1, 0)</f>
        <v>0</v>
      </c>
      <c r="F2957" s="86">
        <f>IF(COUNTIF(Table4[Tag Number], A2957), 1, 0)</f>
        <v>0</v>
      </c>
      <c r="G2957" s="87">
        <f t="shared" si="94"/>
        <v>0</v>
      </c>
      <c r="H2957" s="88" t="str" cm="1">
        <f t="array" ref="H2957">_xlfn.IFS(OR(_xlfn.XLOOKUP(A2957,Table1[Tag Number],Table1[Status],"-",0)="Dead",
        _xlfn.XLOOKUP(A2957,Table2[Tag Number],Table2[Status],"-",0)="Dead",
        _xlfn.XLOOKUP(A2957,Table3[Tag Number],Table3[Status],"-",0)="Dead",
        _xlfn.XLOOKUP(A2957,Table4[Tag Number],Table4[Status],"-",0)="Dead"),"Dead",
     OR(_xlfn.XLOOKUP(A2957,Table1[Tag Number],Table1[Status],"-",0)="Alive",
        _xlfn.XLOOKUP(A2957,Table2[Tag Number],Table2[Status],"-",0)="Alive",
        _xlfn.XLOOKUP(A2957,Table3[Tag Number],Table3[Status],"-",0)="Alive",
        _xlfn.XLOOKUP(A2957,Table4[Tag Number],Table4[Status],"-",0)="Alive"),"Alive",
     OR(_xlfn.XLOOKUP(A2957,Table1[Tag Number],Table1[Status],"-",0)="-",
        _xlfn.XLOOKUP(A2957,Table2[Tag Number],Table2[Status],"-",0)="-",
        _xlfn.XLOOKUP(A2957,Table3[Tag Number],Table3[Status],"-",0)="-",
        _xlfn.XLOOKUP(A2957,Table4[Tag Number],Table4[Status],"-",0)="-"),
   "-")</f>
        <v>-</v>
      </c>
      <c r="I2957" s="91"/>
      <c r="R2957" t="b">
        <f t="shared" si="93"/>
        <v>0</v>
      </c>
    </row>
    <row r="2958" spans="1:18" ht="15" thickBot="1" x14ac:dyDescent="0.35">
      <c r="A2958" t="s">
        <v>3238</v>
      </c>
      <c r="B2958" s="4"/>
      <c r="C2958" s="84">
        <f>IF(COUNTIF(Table1[Tag Number], A2958), 1, 0)</f>
        <v>0</v>
      </c>
      <c r="D2958" s="85">
        <f>IF(COUNTIF(Table2[Tag Number], A2958), 1, 0)</f>
        <v>0</v>
      </c>
      <c r="E2958" s="86">
        <f>IF(COUNTIF(Table3[Tag Number], A2958), 1, 0)</f>
        <v>0</v>
      </c>
      <c r="F2958" s="86">
        <f>IF(COUNTIF(Table4[Tag Number], A2958), 1, 0)</f>
        <v>0</v>
      </c>
      <c r="G2958" s="87">
        <f t="shared" si="94"/>
        <v>0</v>
      </c>
      <c r="H2958" s="88" t="str" cm="1">
        <f t="array" ref="H2958">_xlfn.IFS(OR(_xlfn.XLOOKUP(A2958,Table1[Tag Number],Table1[Status],"-",0)="Dead",
        _xlfn.XLOOKUP(A2958,Table2[Tag Number],Table2[Status],"-",0)="Dead",
        _xlfn.XLOOKUP(A2958,Table3[Tag Number],Table3[Status],"-",0)="Dead",
        _xlfn.XLOOKUP(A2958,Table4[Tag Number],Table4[Status],"-",0)="Dead"),"Dead",
     OR(_xlfn.XLOOKUP(A2958,Table1[Tag Number],Table1[Status],"-",0)="Alive",
        _xlfn.XLOOKUP(A2958,Table2[Tag Number],Table2[Status],"-",0)="Alive",
        _xlfn.XLOOKUP(A2958,Table3[Tag Number],Table3[Status],"-",0)="Alive",
        _xlfn.XLOOKUP(A2958,Table4[Tag Number],Table4[Status],"-",0)="Alive"),"Alive",
     OR(_xlfn.XLOOKUP(A2958,Table1[Tag Number],Table1[Status],"-",0)="-",
        _xlfn.XLOOKUP(A2958,Table2[Tag Number],Table2[Status],"-",0)="-",
        _xlfn.XLOOKUP(A2958,Table3[Tag Number],Table3[Status],"-",0)="-",
        _xlfn.XLOOKUP(A2958,Table4[Tag Number],Table4[Status],"-",0)="-"),
   "-")</f>
        <v>-</v>
      </c>
      <c r="I2958" s="91"/>
      <c r="R2958" t="b">
        <f t="shared" si="93"/>
        <v>0</v>
      </c>
    </row>
    <row r="2959" spans="1:18" ht="15" thickBot="1" x14ac:dyDescent="0.35">
      <c r="A2959" t="s">
        <v>3239</v>
      </c>
      <c r="B2959" s="4"/>
      <c r="C2959" s="84">
        <f>IF(COUNTIF(Table1[Tag Number], A2959), 1, 0)</f>
        <v>0</v>
      </c>
      <c r="D2959" s="85">
        <f>IF(COUNTIF(Table2[Tag Number], A2959), 1, 0)</f>
        <v>0</v>
      </c>
      <c r="E2959" s="86">
        <f>IF(COUNTIF(Table3[Tag Number], A2959), 1, 0)</f>
        <v>0</v>
      </c>
      <c r="F2959" s="86">
        <f>IF(COUNTIF(Table4[Tag Number], A2959), 1, 0)</f>
        <v>0</v>
      </c>
      <c r="G2959" s="87">
        <f t="shared" si="94"/>
        <v>0</v>
      </c>
      <c r="H2959" s="88" t="str" cm="1">
        <f t="array" ref="H2959">_xlfn.IFS(OR(_xlfn.XLOOKUP(A2959,Table1[Tag Number],Table1[Status],"-",0)="Dead",
        _xlfn.XLOOKUP(A2959,Table2[Tag Number],Table2[Status],"-",0)="Dead",
        _xlfn.XLOOKUP(A2959,Table3[Tag Number],Table3[Status],"-",0)="Dead",
        _xlfn.XLOOKUP(A2959,Table4[Tag Number],Table4[Status],"-",0)="Dead"),"Dead",
     OR(_xlfn.XLOOKUP(A2959,Table1[Tag Number],Table1[Status],"-",0)="Alive",
        _xlfn.XLOOKUP(A2959,Table2[Tag Number],Table2[Status],"-",0)="Alive",
        _xlfn.XLOOKUP(A2959,Table3[Tag Number],Table3[Status],"-",0)="Alive",
        _xlfn.XLOOKUP(A2959,Table4[Tag Number],Table4[Status],"-",0)="Alive"),"Alive",
     OR(_xlfn.XLOOKUP(A2959,Table1[Tag Number],Table1[Status],"-",0)="-",
        _xlfn.XLOOKUP(A2959,Table2[Tag Number],Table2[Status],"-",0)="-",
        _xlfn.XLOOKUP(A2959,Table3[Tag Number],Table3[Status],"-",0)="-",
        _xlfn.XLOOKUP(A2959,Table4[Tag Number],Table4[Status],"-",0)="-"),
   "-")</f>
        <v>-</v>
      </c>
      <c r="I2959" s="91"/>
      <c r="R2959" t="b">
        <f t="shared" si="93"/>
        <v>0</v>
      </c>
    </row>
    <row r="2960" spans="1:18" ht="15" thickBot="1" x14ac:dyDescent="0.35">
      <c r="A2960" t="s">
        <v>3240</v>
      </c>
      <c r="B2960" s="4"/>
      <c r="C2960" s="84">
        <f>IF(COUNTIF(Table1[Tag Number], A2960), 1, 0)</f>
        <v>0</v>
      </c>
      <c r="D2960" s="85">
        <f>IF(COUNTIF(Table2[Tag Number], A2960), 1, 0)</f>
        <v>0</v>
      </c>
      <c r="E2960" s="86">
        <f>IF(COUNTIF(Table3[Tag Number], A2960), 1, 0)</f>
        <v>0</v>
      </c>
      <c r="F2960" s="86">
        <f>IF(COUNTIF(Table4[Tag Number], A2960), 1, 0)</f>
        <v>0</v>
      </c>
      <c r="G2960" s="87">
        <f t="shared" si="94"/>
        <v>0</v>
      </c>
      <c r="H2960" s="88" t="str" cm="1">
        <f t="array" ref="H2960">_xlfn.IFS(OR(_xlfn.XLOOKUP(A2960,Table1[Tag Number],Table1[Status],"-",0)="Dead",
        _xlfn.XLOOKUP(A2960,Table2[Tag Number],Table2[Status],"-",0)="Dead",
        _xlfn.XLOOKUP(A2960,Table3[Tag Number],Table3[Status],"-",0)="Dead",
        _xlfn.XLOOKUP(A2960,Table4[Tag Number],Table4[Status],"-",0)="Dead"),"Dead",
     OR(_xlfn.XLOOKUP(A2960,Table1[Tag Number],Table1[Status],"-",0)="Alive",
        _xlfn.XLOOKUP(A2960,Table2[Tag Number],Table2[Status],"-",0)="Alive",
        _xlfn.XLOOKUP(A2960,Table3[Tag Number],Table3[Status],"-",0)="Alive",
        _xlfn.XLOOKUP(A2960,Table4[Tag Number],Table4[Status],"-",0)="Alive"),"Alive",
     OR(_xlfn.XLOOKUP(A2960,Table1[Tag Number],Table1[Status],"-",0)="-",
        _xlfn.XLOOKUP(A2960,Table2[Tag Number],Table2[Status],"-",0)="-",
        _xlfn.XLOOKUP(A2960,Table3[Tag Number],Table3[Status],"-",0)="-",
        _xlfn.XLOOKUP(A2960,Table4[Tag Number],Table4[Status],"-",0)="-"),
   "-")</f>
        <v>-</v>
      </c>
      <c r="I2960" s="91"/>
      <c r="R2960" t="b">
        <f t="shared" si="93"/>
        <v>0</v>
      </c>
    </row>
    <row r="2961" spans="1:18" ht="15" thickBot="1" x14ac:dyDescent="0.35">
      <c r="A2961" t="s">
        <v>3241</v>
      </c>
      <c r="B2961" s="4"/>
      <c r="C2961" s="84">
        <f>IF(COUNTIF(Table1[Tag Number], A2961), 1, 0)</f>
        <v>0</v>
      </c>
      <c r="D2961" s="85">
        <f>IF(COUNTIF(Table2[Tag Number], A2961), 1, 0)</f>
        <v>0</v>
      </c>
      <c r="E2961" s="86">
        <f>IF(COUNTIF(Table3[Tag Number], A2961), 1, 0)</f>
        <v>0</v>
      </c>
      <c r="F2961" s="86">
        <f>IF(COUNTIF(Table4[Tag Number], A2961), 1, 0)</f>
        <v>0</v>
      </c>
      <c r="G2961" s="87">
        <f t="shared" si="94"/>
        <v>0</v>
      </c>
      <c r="H2961" s="88" t="str" cm="1">
        <f t="array" ref="H2961">_xlfn.IFS(OR(_xlfn.XLOOKUP(A2961,Table1[Tag Number],Table1[Status],"-",0)="Dead",
        _xlfn.XLOOKUP(A2961,Table2[Tag Number],Table2[Status],"-",0)="Dead",
        _xlfn.XLOOKUP(A2961,Table3[Tag Number],Table3[Status],"-",0)="Dead",
        _xlfn.XLOOKUP(A2961,Table4[Tag Number],Table4[Status],"-",0)="Dead"),"Dead",
     OR(_xlfn.XLOOKUP(A2961,Table1[Tag Number],Table1[Status],"-",0)="Alive",
        _xlfn.XLOOKUP(A2961,Table2[Tag Number],Table2[Status],"-",0)="Alive",
        _xlfn.XLOOKUP(A2961,Table3[Tag Number],Table3[Status],"-",0)="Alive",
        _xlfn.XLOOKUP(A2961,Table4[Tag Number],Table4[Status],"-",0)="Alive"),"Alive",
     OR(_xlfn.XLOOKUP(A2961,Table1[Tag Number],Table1[Status],"-",0)="-",
        _xlfn.XLOOKUP(A2961,Table2[Tag Number],Table2[Status],"-",0)="-",
        _xlfn.XLOOKUP(A2961,Table3[Tag Number],Table3[Status],"-",0)="-",
        _xlfn.XLOOKUP(A2961,Table4[Tag Number],Table4[Status],"-",0)="-"),
   "-")</f>
        <v>-</v>
      </c>
      <c r="I2961" s="91"/>
      <c r="R2961" t="b">
        <f t="shared" si="93"/>
        <v>0</v>
      </c>
    </row>
    <row r="2962" spans="1:18" ht="15" thickBot="1" x14ac:dyDescent="0.35">
      <c r="A2962" t="s">
        <v>3242</v>
      </c>
      <c r="B2962" s="4"/>
      <c r="C2962" s="84">
        <f>IF(COUNTIF(Table1[Tag Number], A2962), 1, 0)</f>
        <v>0</v>
      </c>
      <c r="D2962" s="85">
        <f>IF(COUNTIF(Table2[Tag Number], A2962), 1, 0)</f>
        <v>0</v>
      </c>
      <c r="E2962" s="86">
        <f>IF(COUNTIF(Table3[Tag Number], A2962), 1, 0)</f>
        <v>0</v>
      </c>
      <c r="F2962" s="86">
        <f>IF(COUNTIF(Table4[Tag Number], A2962), 1, 0)</f>
        <v>0</v>
      </c>
      <c r="G2962" s="87">
        <f t="shared" si="94"/>
        <v>0</v>
      </c>
      <c r="H2962" s="88" t="str" cm="1">
        <f t="array" ref="H2962">_xlfn.IFS(OR(_xlfn.XLOOKUP(A2962,Table1[Tag Number],Table1[Status],"-",0)="Dead",
        _xlfn.XLOOKUP(A2962,Table2[Tag Number],Table2[Status],"-",0)="Dead",
        _xlfn.XLOOKUP(A2962,Table3[Tag Number],Table3[Status],"-",0)="Dead",
        _xlfn.XLOOKUP(A2962,Table4[Tag Number],Table4[Status],"-",0)="Dead"),"Dead",
     OR(_xlfn.XLOOKUP(A2962,Table1[Tag Number],Table1[Status],"-",0)="Alive",
        _xlfn.XLOOKUP(A2962,Table2[Tag Number],Table2[Status],"-",0)="Alive",
        _xlfn.XLOOKUP(A2962,Table3[Tag Number],Table3[Status],"-",0)="Alive",
        _xlfn.XLOOKUP(A2962,Table4[Tag Number],Table4[Status],"-",0)="Alive"),"Alive",
     OR(_xlfn.XLOOKUP(A2962,Table1[Tag Number],Table1[Status],"-",0)="-",
        _xlfn.XLOOKUP(A2962,Table2[Tag Number],Table2[Status],"-",0)="-",
        _xlfn.XLOOKUP(A2962,Table3[Tag Number],Table3[Status],"-",0)="-",
        _xlfn.XLOOKUP(A2962,Table4[Tag Number],Table4[Status],"-",0)="-"),
   "-")</f>
        <v>-</v>
      </c>
      <c r="I2962" s="91"/>
      <c r="R2962" t="b">
        <f t="shared" si="93"/>
        <v>0</v>
      </c>
    </row>
    <row r="2963" spans="1:18" ht="15" thickBot="1" x14ac:dyDescent="0.35">
      <c r="A2963" t="s">
        <v>3243</v>
      </c>
      <c r="B2963" s="4"/>
      <c r="C2963" s="84">
        <f>IF(COUNTIF(Table1[Tag Number], A2963), 1, 0)</f>
        <v>0</v>
      </c>
      <c r="D2963" s="85">
        <f>IF(COUNTIF(Table2[Tag Number], A2963), 1, 0)</f>
        <v>0</v>
      </c>
      <c r="E2963" s="86">
        <f>IF(COUNTIF(Table3[Tag Number], A2963), 1, 0)</f>
        <v>0</v>
      </c>
      <c r="F2963" s="86">
        <f>IF(COUNTIF(Table4[Tag Number], A2963), 1, 0)</f>
        <v>0</v>
      </c>
      <c r="G2963" s="87">
        <f t="shared" si="94"/>
        <v>0</v>
      </c>
      <c r="H2963" s="88" t="str" cm="1">
        <f t="array" ref="H2963">_xlfn.IFS(OR(_xlfn.XLOOKUP(A2963,Table1[Tag Number],Table1[Status],"-",0)="Dead",
        _xlfn.XLOOKUP(A2963,Table2[Tag Number],Table2[Status],"-",0)="Dead",
        _xlfn.XLOOKUP(A2963,Table3[Tag Number],Table3[Status],"-",0)="Dead",
        _xlfn.XLOOKUP(A2963,Table4[Tag Number],Table4[Status],"-",0)="Dead"),"Dead",
     OR(_xlfn.XLOOKUP(A2963,Table1[Tag Number],Table1[Status],"-",0)="Alive",
        _xlfn.XLOOKUP(A2963,Table2[Tag Number],Table2[Status],"-",0)="Alive",
        _xlfn.XLOOKUP(A2963,Table3[Tag Number],Table3[Status],"-",0)="Alive",
        _xlfn.XLOOKUP(A2963,Table4[Tag Number],Table4[Status],"-",0)="Alive"),"Alive",
     OR(_xlfn.XLOOKUP(A2963,Table1[Tag Number],Table1[Status],"-",0)="-",
        _xlfn.XLOOKUP(A2963,Table2[Tag Number],Table2[Status],"-",0)="-",
        _xlfn.XLOOKUP(A2963,Table3[Tag Number],Table3[Status],"-",0)="-",
        _xlfn.XLOOKUP(A2963,Table4[Tag Number],Table4[Status],"-",0)="-"),
   "-")</f>
        <v>-</v>
      </c>
      <c r="I2963" s="91"/>
      <c r="R2963" t="b">
        <f t="shared" si="93"/>
        <v>0</v>
      </c>
    </row>
    <row r="2964" spans="1:18" ht="15" thickBot="1" x14ac:dyDescent="0.35">
      <c r="A2964" t="s">
        <v>3244</v>
      </c>
      <c r="B2964" s="4"/>
      <c r="C2964" s="84">
        <f>IF(COUNTIF(Table1[Tag Number], A2964), 1, 0)</f>
        <v>0</v>
      </c>
      <c r="D2964" s="85">
        <f>IF(COUNTIF(Table2[Tag Number], A2964), 1, 0)</f>
        <v>0</v>
      </c>
      <c r="E2964" s="86">
        <f>IF(COUNTIF(Table3[Tag Number], A2964), 1, 0)</f>
        <v>0</v>
      </c>
      <c r="F2964" s="86">
        <f>IF(COUNTIF(Table4[Tag Number], A2964), 1, 0)</f>
        <v>0</v>
      </c>
      <c r="G2964" s="87">
        <f t="shared" si="94"/>
        <v>0</v>
      </c>
      <c r="H2964" s="88" t="str" cm="1">
        <f t="array" ref="H2964">_xlfn.IFS(OR(_xlfn.XLOOKUP(A2964,Table1[Tag Number],Table1[Status],"-",0)="Dead",
        _xlfn.XLOOKUP(A2964,Table2[Tag Number],Table2[Status],"-",0)="Dead",
        _xlfn.XLOOKUP(A2964,Table3[Tag Number],Table3[Status],"-",0)="Dead",
        _xlfn.XLOOKUP(A2964,Table4[Tag Number],Table4[Status],"-",0)="Dead"),"Dead",
     OR(_xlfn.XLOOKUP(A2964,Table1[Tag Number],Table1[Status],"-",0)="Alive",
        _xlfn.XLOOKUP(A2964,Table2[Tag Number],Table2[Status],"-",0)="Alive",
        _xlfn.XLOOKUP(A2964,Table3[Tag Number],Table3[Status],"-",0)="Alive",
        _xlfn.XLOOKUP(A2964,Table4[Tag Number],Table4[Status],"-",0)="Alive"),"Alive",
     OR(_xlfn.XLOOKUP(A2964,Table1[Tag Number],Table1[Status],"-",0)="-",
        _xlfn.XLOOKUP(A2964,Table2[Tag Number],Table2[Status],"-",0)="-",
        _xlfn.XLOOKUP(A2964,Table3[Tag Number],Table3[Status],"-",0)="-",
        _xlfn.XLOOKUP(A2964,Table4[Tag Number],Table4[Status],"-",0)="-"),
   "-")</f>
        <v>-</v>
      </c>
      <c r="I2964" s="91"/>
      <c r="R2964" t="b">
        <f t="shared" si="93"/>
        <v>0</v>
      </c>
    </row>
    <row r="2965" spans="1:18" ht="15" thickBot="1" x14ac:dyDescent="0.35">
      <c r="A2965" t="s">
        <v>3245</v>
      </c>
      <c r="B2965" s="4"/>
      <c r="C2965" s="84">
        <f>IF(COUNTIF(Table1[Tag Number], A2965), 1, 0)</f>
        <v>0</v>
      </c>
      <c r="D2965" s="85">
        <f>IF(COUNTIF(Table2[Tag Number], A2965), 1, 0)</f>
        <v>0</v>
      </c>
      <c r="E2965" s="86">
        <f>IF(COUNTIF(Table3[Tag Number], A2965), 1, 0)</f>
        <v>0</v>
      </c>
      <c r="F2965" s="86">
        <f>IF(COUNTIF(Table4[Tag Number], A2965), 1, 0)</f>
        <v>0</v>
      </c>
      <c r="G2965" s="87">
        <f t="shared" si="94"/>
        <v>0</v>
      </c>
      <c r="H2965" s="88" t="str" cm="1">
        <f t="array" ref="H2965">_xlfn.IFS(OR(_xlfn.XLOOKUP(A2965,Table1[Tag Number],Table1[Status],"-",0)="Dead",
        _xlfn.XLOOKUP(A2965,Table2[Tag Number],Table2[Status],"-",0)="Dead",
        _xlfn.XLOOKUP(A2965,Table3[Tag Number],Table3[Status],"-",0)="Dead",
        _xlfn.XLOOKUP(A2965,Table4[Tag Number],Table4[Status],"-",0)="Dead"),"Dead",
     OR(_xlfn.XLOOKUP(A2965,Table1[Tag Number],Table1[Status],"-",0)="Alive",
        _xlfn.XLOOKUP(A2965,Table2[Tag Number],Table2[Status],"-",0)="Alive",
        _xlfn.XLOOKUP(A2965,Table3[Tag Number],Table3[Status],"-",0)="Alive",
        _xlfn.XLOOKUP(A2965,Table4[Tag Number],Table4[Status],"-",0)="Alive"),"Alive",
     OR(_xlfn.XLOOKUP(A2965,Table1[Tag Number],Table1[Status],"-",0)="-",
        _xlfn.XLOOKUP(A2965,Table2[Tag Number],Table2[Status],"-",0)="-",
        _xlfn.XLOOKUP(A2965,Table3[Tag Number],Table3[Status],"-",0)="-",
        _xlfn.XLOOKUP(A2965,Table4[Tag Number],Table4[Status],"-",0)="-"),
   "-")</f>
        <v>-</v>
      </c>
      <c r="I2965" s="91"/>
      <c r="R2965" t="b">
        <f t="shared" si="93"/>
        <v>0</v>
      </c>
    </row>
    <row r="2966" spans="1:18" ht="15" thickBot="1" x14ac:dyDescent="0.35">
      <c r="A2966" t="s">
        <v>3246</v>
      </c>
      <c r="B2966" s="4"/>
      <c r="C2966" s="84">
        <f>IF(COUNTIF(Table1[Tag Number], A2966), 1, 0)</f>
        <v>0</v>
      </c>
      <c r="D2966" s="85">
        <f>IF(COUNTIF(Table2[Tag Number], A2966), 1, 0)</f>
        <v>0</v>
      </c>
      <c r="E2966" s="86">
        <f>IF(COUNTIF(Table3[Tag Number], A2966), 1, 0)</f>
        <v>0</v>
      </c>
      <c r="F2966" s="86">
        <f>IF(COUNTIF(Table4[Tag Number], A2966), 1, 0)</f>
        <v>0</v>
      </c>
      <c r="G2966" s="87">
        <f t="shared" si="94"/>
        <v>0</v>
      </c>
      <c r="H2966" s="88" t="str" cm="1">
        <f t="array" ref="H2966">_xlfn.IFS(OR(_xlfn.XLOOKUP(A2966,Table1[Tag Number],Table1[Status],"-",0)="Dead",
        _xlfn.XLOOKUP(A2966,Table2[Tag Number],Table2[Status],"-",0)="Dead",
        _xlfn.XLOOKUP(A2966,Table3[Tag Number],Table3[Status],"-",0)="Dead",
        _xlfn.XLOOKUP(A2966,Table4[Tag Number],Table4[Status],"-",0)="Dead"),"Dead",
     OR(_xlfn.XLOOKUP(A2966,Table1[Tag Number],Table1[Status],"-",0)="Alive",
        _xlfn.XLOOKUP(A2966,Table2[Tag Number],Table2[Status],"-",0)="Alive",
        _xlfn.XLOOKUP(A2966,Table3[Tag Number],Table3[Status],"-",0)="Alive",
        _xlfn.XLOOKUP(A2966,Table4[Tag Number],Table4[Status],"-",0)="Alive"),"Alive",
     OR(_xlfn.XLOOKUP(A2966,Table1[Tag Number],Table1[Status],"-",0)="-",
        _xlfn.XLOOKUP(A2966,Table2[Tag Number],Table2[Status],"-",0)="-",
        _xlfn.XLOOKUP(A2966,Table3[Tag Number],Table3[Status],"-",0)="-",
        _xlfn.XLOOKUP(A2966,Table4[Tag Number],Table4[Status],"-",0)="-"),
   "-")</f>
        <v>-</v>
      </c>
      <c r="I2966" s="91"/>
      <c r="R2966" t="b">
        <f t="shared" si="93"/>
        <v>0</v>
      </c>
    </row>
    <row r="2967" spans="1:18" ht="15" thickBot="1" x14ac:dyDescent="0.35">
      <c r="A2967" t="s">
        <v>3247</v>
      </c>
      <c r="B2967" s="4"/>
      <c r="C2967" s="84">
        <f>IF(COUNTIF(Table1[Tag Number], A2967), 1, 0)</f>
        <v>0</v>
      </c>
      <c r="D2967" s="85">
        <f>IF(COUNTIF(Table2[Tag Number], A2967), 1, 0)</f>
        <v>0</v>
      </c>
      <c r="E2967" s="86">
        <f>IF(COUNTIF(Table3[Tag Number], A2967), 1, 0)</f>
        <v>0</v>
      </c>
      <c r="F2967" s="86">
        <f>IF(COUNTIF(Table4[Tag Number], A2967), 1, 0)</f>
        <v>0</v>
      </c>
      <c r="G2967" s="87">
        <f t="shared" si="94"/>
        <v>0</v>
      </c>
      <c r="H2967" s="88" t="str" cm="1">
        <f t="array" ref="H2967">_xlfn.IFS(OR(_xlfn.XLOOKUP(A2967,Table1[Tag Number],Table1[Status],"-",0)="Dead",
        _xlfn.XLOOKUP(A2967,Table2[Tag Number],Table2[Status],"-",0)="Dead",
        _xlfn.XLOOKUP(A2967,Table3[Tag Number],Table3[Status],"-",0)="Dead",
        _xlfn.XLOOKUP(A2967,Table4[Tag Number],Table4[Status],"-",0)="Dead"),"Dead",
     OR(_xlfn.XLOOKUP(A2967,Table1[Tag Number],Table1[Status],"-",0)="Alive",
        _xlfn.XLOOKUP(A2967,Table2[Tag Number],Table2[Status],"-",0)="Alive",
        _xlfn.XLOOKUP(A2967,Table3[Tag Number],Table3[Status],"-",0)="Alive",
        _xlfn.XLOOKUP(A2967,Table4[Tag Number],Table4[Status],"-",0)="Alive"),"Alive",
     OR(_xlfn.XLOOKUP(A2967,Table1[Tag Number],Table1[Status],"-",0)="-",
        _xlfn.XLOOKUP(A2967,Table2[Tag Number],Table2[Status],"-",0)="-",
        _xlfn.XLOOKUP(A2967,Table3[Tag Number],Table3[Status],"-",0)="-",
        _xlfn.XLOOKUP(A2967,Table4[Tag Number],Table4[Status],"-",0)="-"),
   "-")</f>
        <v>-</v>
      </c>
      <c r="I2967" s="91"/>
      <c r="R2967" t="b">
        <f t="shared" si="93"/>
        <v>0</v>
      </c>
    </row>
    <row r="2968" spans="1:18" ht="15" thickBot="1" x14ac:dyDescent="0.35">
      <c r="A2968" t="s">
        <v>3248</v>
      </c>
      <c r="B2968" s="4"/>
      <c r="C2968" s="84">
        <f>IF(COUNTIF(Table1[Tag Number], A2968), 1, 0)</f>
        <v>0</v>
      </c>
      <c r="D2968" s="85">
        <f>IF(COUNTIF(Table2[Tag Number], A2968), 1, 0)</f>
        <v>0</v>
      </c>
      <c r="E2968" s="86">
        <f>IF(COUNTIF(Table3[Tag Number], A2968), 1, 0)</f>
        <v>0</v>
      </c>
      <c r="F2968" s="86">
        <f>IF(COUNTIF(Table4[Tag Number], A2968), 1, 0)</f>
        <v>0</v>
      </c>
      <c r="G2968" s="87">
        <f t="shared" si="94"/>
        <v>0</v>
      </c>
      <c r="H2968" s="88" t="str" cm="1">
        <f t="array" ref="H2968">_xlfn.IFS(OR(_xlfn.XLOOKUP(A2968,Table1[Tag Number],Table1[Status],"-",0)="Dead",
        _xlfn.XLOOKUP(A2968,Table2[Tag Number],Table2[Status],"-",0)="Dead",
        _xlfn.XLOOKUP(A2968,Table3[Tag Number],Table3[Status],"-",0)="Dead",
        _xlfn.XLOOKUP(A2968,Table4[Tag Number],Table4[Status],"-",0)="Dead"),"Dead",
     OR(_xlfn.XLOOKUP(A2968,Table1[Tag Number],Table1[Status],"-",0)="Alive",
        _xlfn.XLOOKUP(A2968,Table2[Tag Number],Table2[Status],"-",0)="Alive",
        _xlfn.XLOOKUP(A2968,Table3[Tag Number],Table3[Status],"-",0)="Alive",
        _xlfn.XLOOKUP(A2968,Table4[Tag Number],Table4[Status],"-",0)="Alive"),"Alive",
     OR(_xlfn.XLOOKUP(A2968,Table1[Tag Number],Table1[Status],"-",0)="-",
        _xlfn.XLOOKUP(A2968,Table2[Tag Number],Table2[Status],"-",0)="-",
        _xlfn.XLOOKUP(A2968,Table3[Tag Number],Table3[Status],"-",0)="-",
        _xlfn.XLOOKUP(A2968,Table4[Tag Number],Table4[Status],"-",0)="-"),
   "-")</f>
        <v>-</v>
      </c>
      <c r="I2968" s="91"/>
      <c r="R2968" t="b">
        <f t="shared" si="93"/>
        <v>0</v>
      </c>
    </row>
    <row r="2969" spans="1:18" ht="15" thickBot="1" x14ac:dyDescent="0.35">
      <c r="A2969" t="s">
        <v>3249</v>
      </c>
      <c r="B2969" s="4"/>
      <c r="C2969" s="84">
        <f>IF(COUNTIF(Table1[Tag Number], A2969), 1, 0)</f>
        <v>0</v>
      </c>
      <c r="D2969" s="85">
        <f>IF(COUNTIF(Table2[Tag Number], A2969), 1, 0)</f>
        <v>0</v>
      </c>
      <c r="E2969" s="86">
        <f>IF(COUNTIF(Table3[Tag Number], A2969), 1, 0)</f>
        <v>0</v>
      </c>
      <c r="F2969" s="86">
        <f>IF(COUNTIF(Table4[Tag Number], A2969), 1, 0)</f>
        <v>0</v>
      </c>
      <c r="G2969" s="87">
        <f t="shared" si="94"/>
        <v>0</v>
      </c>
      <c r="H2969" s="88" t="str" cm="1">
        <f t="array" ref="H2969">_xlfn.IFS(OR(_xlfn.XLOOKUP(A2969,Table1[Tag Number],Table1[Status],"-",0)="Dead",
        _xlfn.XLOOKUP(A2969,Table2[Tag Number],Table2[Status],"-",0)="Dead",
        _xlfn.XLOOKUP(A2969,Table3[Tag Number],Table3[Status],"-",0)="Dead",
        _xlfn.XLOOKUP(A2969,Table4[Tag Number],Table4[Status],"-",0)="Dead"),"Dead",
     OR(_xlfn.XLOOKUP(A2969,Table1[Tag Number],Table1[Status],"-",0)="Alive",
        _xlfn.XLOOKUP(A2969,Table2[Tag Number],Table2[Status],"-",0)="Alive",
        _xlfn.XLOOKUP(A2969,Table3[Tag Number],Table3[Status],"-",0)="Alive",
        _xlfn.XLOOKUP(A2969,Table4[Tag Number],Table4[Status],"-",0)="Alive"),"Alive",
     OR(_xlfn.XLOOKUP(A2969,Table1[Tag Number],Table1[Status],"-",0)="-",
        _xlfn.XLOOKUP(A2969,Table2[Tag Number],Table2[Status],"-",0)="-",
        _xlfn.XLOOKUP(A2969,Table3[Tag Number],Table3[Status],"-",0)="-",
        _xlfn.XLOOKUP(A2969,Table4[Tag Number],Table4[Status],"-",0)="-"),
   "-")</f>
        <v>-</v>
      </c>
      <c r="I2969" s="91"/>
      <c r="R2969" t="b">
        <f t="shared" si="93"/>
        <v>0</v>
      </c>
    </row>
    <row r="2970" spans="1:18" ht="15" thickBot="1" x14ac:dyDescent="0.35">
      <c r="A2970" t="s">
        <v>20</v>
      </c>
      <c r="B2970" s="4"/>
      <c r="C2970" s="84">
        <f>IF(COUNTIF(Table1[Tag Number], A2970), 1, 0)</f>
        <v>0</v>
      </c>
      <c r="D2970" s="85">
        <f>IF(COUNTIF(Table2[Tag Number], A2970), 1, 0)</f>
        <v>1</v>
      </c>
      <c r="E2970" s="86">
        <f>IF(COUNTIF(Table3[Tag Number], A2970), 1, 0)</f>
        <v>0</v>
      </c>
      <c r="F2970" s="86">
        <f>IF(COUNTIF(Table4[Tag Number], A2970), 1, 0)</f>
        <v>0</v>
      </c>
      <c r="G2970" s="87">
        <f t="shared" si="94"/>
        <v>1</v>
      </c>
      <c r="H2970" s="88" t="str" cm="1">
        <f t="array" ref="H2970">_xlfn.IFS(OR(_xlfn.XLOOKUP(A2970,Table1[Tag Number],Table1[Status],"-",0)="Dead",
        _xlfn.XLOOKUP(A2970,Table2[Tag Number],Table2[Status],"-",0)="Dead",
        _xlfn.XLOOKUP(A2970,Table3[Tag Number],Table3[Status],"-",0)="Dead",
        _xlfn.XLOOKUP(A2970,Table4[Tag Number],Table4[Status],"-",0)="Dead"),"Dead",
     OR(_xlfn.XLOOKUP(A2970,Table1[Tag Number],Table1[Status],"-",0)="Alive",
        _xlfn.XLOOKUP(A2970,Table2[Tag Number],Table2[Status],"-",0)="Alive",
        _xlfn.XLOOKUP(A2970,Table3[Tag Number],Table3[Status],"-",0)="Alive",
        _xlfn.XLOOKUP(A2970,Table4[Tag Number],Table4[Status],"-",0)="Alive"),"Alive",
     OR(_xlfn.XLOOKUP(A2970,Table1[Tag Number],Table1[Status],"-",0)="-",
        _xlfn.XLOOKUP(A2970,Table2[Tag Number],Table2[Status],"-",0)="-",
        _xlfn.XLOOKUP(A2970,Table3[Tag Number],Table3[Status],"-",0)="-",
        _xlfn.XLOOKUP(A2970,Table4[Tag Number],Table4[Status],"-",0)="-"),
   "-")</f>
        <v>Alive</v>
      </c>
      <c r="I2970" s="91"/>
      <c r="R2970" t="b">
        <f t="shared" si="93"/>
        <v>0</v>
      </c>
    </row>
    <row r="2971" spans="1:18" ht="15" thickBot="1" x14ac:dyDescent="0.35">
      <c r="A2971" t="s">
        <v>3250</v>
      </c>
      <c r="B2971" s="4"/>
      <c r="C2971" s="84">
        <f>IF(COUNTIF(Table1[Tag Number], A2971), 1, 0)</f>
        <v>0</v>
      </c>
      <c r="D2971" s="85">
        <f>IF(COUNTIF(Table2[Tag Number], A2971), 1, 0)</f>
        <v>0</v>
      </c>
      <c r="E2971" s="86">
        <f>IF(COUNTIF(Table3[Tag Number], A2971), 1, 0)</f>
        <v>0</v>
      </c>
      <c r="F2971" s="86">
        <f>IF(COUNTIF(Table4[Tag Number], A2971), 1, 0)</f>
        <v>0</v>
      </c>
      <c r="G2971" s="87">
        <f t="shared" si="94"/>
        <v>0</v>
      </c>
      <c r="H2971" s="88" t="str" cm="1">
        <f t="array" ref="H2971">_xlfn.IFS(OR(_xlfn.XLOOKUP(A2971,Table1[Tag Number],Table1[Status],"-",0)="Dead",
        _xlfn.XLOOKUP(A2971,Table2[Tag Number],Table2[Status],"-",0)="Dead",
        _xlfn.XLOOKUP(A2971,Table3[Tag Number],Table3[Status],"-",0)="Dead",
        _xlfn.XLOOKUP(A2971,Table4[Tag Number],Table4[Status],"-",0)="Dead"),"Dead",
     OR(_xlfn.XLOOKUP(A2971,Table1[Tag Number],Table1[Status],"-",0)="Alive",
        _xlfn.XLOOKUP(A2971,Table2[Tag Number],Table2[Status],"-",0)="Alive",
        _xlfn.XLOOKUP(A2971,Table3[Tag Number],Table3[Status],"-",0)="Alive",
        _xlfn.XLOOKUP(A2971,Table4[Tag Number],Table4[Status],"-",0)="Alive"),"Alive",
     OR(_xlfn.XLOOKUP(A2971,Table1[Tag Number],Table1[Status],"-",0)="-",
        _xlfn.XLOOKUP(A2971,Table2[Tag Number],Table2[Status],"-",0)="-",
        _xlfn.XLOOKUP(A2971,Table3[Tag Number],Table3[Status],"-",0)="-",
        _xlfn.XLOOKUP(A2971,Table4[Tag Number],Table4[Status],"-",0)="-"),
   "-")</f>
        <v>-</v>
      </c>
      <c r="I2971" s="91"/>
      <c r="R2971" t="b">
        <f t="shared" si="93"/>
        <v>0</v>
      </c>
    </row>
    <row r="2972" spans="1:18" ht="15" thickBot="1" x14ac:dyDescent="0.35">
      <c r="A2972" t="s">
        <v>3251</v>
      </c>
      <c r="B2972" s="4"/>
      <c r="C2972" s="84">
        <f>IF(COUNTIF(Table1[Tag Number], A2972), 1, 0)</f>
        <v>0</v>
      </c>
      <c r="D2972" s="85">
        <f>IF(COUNTIF(Table2[Tag Number], A2972), 1, 0)</f>
        <v>0</v>
      </c>
      <c r="E2972" s="86">
        <f>IF(COUNTIF(Table3[Tag Number], A2972), 1, 0)</f>
        <v>0</v>
      </c>
      <c r="F2972" s="86">
        <f>IF(COUNTIF(Table4[Tag Number], A2972), 1, 0)</f>
        <v>0</v>
      </c>
      <c r="G2972" s="87">
        <f t="shared" si="94"/>
        <v>0</v>
      </c>
      <c r="H2972" s="88" t="str" cm="1">
        <f t="array" ref="H2972">_xlfn.IFS(OR(_xlfn.XLOOKUP(A2972,Table1[Tag Number],Table1[Status],"-",0)="Dead",
        _xlfn.XLOOKUP(A2972,Table2[Tag Number],Table2[Status],"-",0)="Dead",
        _xlfn.XLOOKUP(A2972,Table3[Tag Number],Table3[Status],"-",0)="Dead",
        _xlfn.XLOOKUP(A2972,Table4[Tag Number],Table4[Status],"-",0)="Dead"),"Dead",
     OR(_xlfn.XLOOKUP(A2972,Table1[Tag Number],Table1[Status],"-",0)="Alive",
        _xlfn.XLOOKUP(A2972,Table2[Tag Number],Table2[Status],"-",0)="Alive",
        _xlfn.XLOOKUP(A2972,Table3[Tag Number],Table3[Status],"-",0)="Alive",
        _xlfn.XLOOKUP(A2972,Table4[Tag Number],Table4[Status],"-",0)="Alive"),"Alive",
     OR(_xlfn.XLOOKUP(A2972,Table1[Tag Number],Table1[Status],"-",0)="-",
        _xlfn.XLOOKUP(A2972,Table2[Tag Number],Table2[Status],"-",0)="-",
        _xlfn.XLOOKUP(A2972,Table3[Tag Number],Table3[Status],"-",0)="-",
        _xlfn.XLOOKUP(A2972,Table4[Tag Number],Table4[Status],"-",0)="-"),
   "-")</f>
        <v>-</v>
      </c>
      <c r="I2972" s="91"/>
      <c r="R2972" t="b">
        <f t="shared" si="93"/>
        <v>0</v>
      </c>
    </row>
    <row r="2973" spans="1:18" ht="15" thickBot="1" x14ac:dyDescent="0.35">
      <c r="A2973" t="s">
        <v>3252</v>
      </c>
      <c r="B2973" s="4"/>
      <c r="C2973" s="84">
        <f>IF(COUNTIF(Table1[Tag Number], A2973), 1, 0)</f>
        <v>0</v>
      </c>
      <c r="D2973" s="85">
        <f>IF(COUNTIF(Table2[Tag Number], A2973), 1, 0)</f>
        <v>0</v>
      </c>
      <c r="E2973" s="86">
        <f>IF(COUNTIF(Table3[Tag Number], A2973), 1, 0)</f>
        <v>0</v>
      </c>
      <c r="F2973" s="86">
        <f>IF(COUNTIF(Table4[Tag Number], A2973), 1, 0)</f>
        <v>0</v>
      </c>
      <c r="G2973" s="87">
        <f t="shared" si="94"/>
        <v>0</v>
      </c>
      <c r="H2973" s="88" t="str" cm="1">
        <f t="array" ref="H2973">_xlfn.IFS(OR(_xlfn.XLOOKUP(A2973,Table1[Tag Number],Table1[Status],"-",0)="Dead",
        _xlfn.XLOOKUP(A2973,Table2[Tag Number],Table2[Status],"-",0)="Dead",
        _xlfn.XLOOKUP(A2973,Table3[Tag Number],Table3[Status],"-",0)="Dead",
        _xlfn.XLOOKUP(A2973,Table4[Tag Number],Table4[Status],"-",0)="Dead"),"Dead",
     OR(_xlfn.XLOOKUP(A2973,Table1[Tag Number],Table1[Status],"-",0)="Alive",
        _xlfn.XLOOKUP(A2973,Table2[Tag Number],Table2[Status],"-",0)="Alive",
        _xlfn.XLOOKUP(A2973,Table3[Tag Number],Table3[Status],"-",0)="Alive",
        _xlfn.XLOOKUP(A2973,Table4[Tag Number],Table4[Status],"-",0)="Alive"),"Alive",
     OR(_xlfn.XLOOKUP(A2973,Table1[Tag Number],Table1[Status],"-",0)="-",
        _xlfn.XLOOKUP(A2973,Table2[Tag Number],Table2[Status],"-",0)="-",
        _xlfn.XLOOKUP(A2973,Table3[Tag Number],Table3[Status],"-",0)="-",
        _xlfn.XLOOKUP(A2973,Table4[Tag Number],Table4[Status],"-",0)="-"),
   "-")</f>
        <v>-</v>
      </c>
      <c r="I2973" s="91"/>
      <c r="R2973" t="b">
        <f t="shared" si="93"/>
        <v>0</v>
      </c>
    </row>
    <row r="2974" spans="1:18" ht="15" thickBot="1" x14ac:dyDescent="0.35">
      <c r="A2974" t="s">
        <v>3253</v>
      </c>
      <c r="B2974" s="4"/>
      <c r="C2974" s="84">
        <f>IF(COUNTIF(Table1[Tag Number], A2974), 1, 0)</f>
        <v>0</v>
      </c>
      <c r="D2974" s="85">
        <f>IF(COUNTIF(Table2[Tag Number], A2974), 1, 0)</f>
        <v>0</v>
      </c>
      <c r="E2974" s="86">
        <f>IF(COUNTIF(Table3[Tag Number], A2974), 1, 0)</f>
        <v>0</v>
      </c>
      <c r="F2974" s="86">
        <f>IF(COUNTIF(Table4[Tag Number], A2974), 1, 0)</f>
        <v>0</v>
      </c>
      <c r="G2974" s="87">
        <f t="shared" si="94"/>
        <v>0</v>
      </c>
      <c r="H2974" s="88" t="str" cm="1">
        <f t="array" ref="H2974">_xlfn.IFS(OR(_xlfn.XLOOKUP(A2974,Table1[Tag Number],Table1[Status],"-",0)="Dead",
        _xlfn.XLOOKUP(A2974,Table2[Tag Number],Table2[Status],"-",0)="Dead",
        _xlfn.XLOOKUP(A2974,Table3[Tag Number],Table3[Status],"-",0)="Dead",
        _xlfn.XLOOKUP(A2974,Table4[Tag Number],Table4[Status],"-",0)="Dead"),"Dead",
     OR(_xlfn.XLOOKUP(A2974,Table1[Tag Number],Table1[Status],"-",0)="Alive",
        _xlfn.XLOOKUP(A2974,Table2[Tag Number],Table2[Status],"-",0)="Alive",
        _xlfn.XLOOKUP(A2974,Table3[Tag Number],Table3[Status],"-",0)="Alive",
        _xlfn.XLOOKUP(A2974,Table4[Tag Number],Table4[Status],"-",0)="Alive"),"Alive",
     OR(_xlfn.XLOOKUP(A2974,Table1[Tag Number],Table1[Status],"-",0)="-",
        _xlfn.XLOOKUP(A2974,Table2[Tag Number],Table2[Status],"-",0)="-",
        _xlfn.XLOOKUP(A2974,Table3[Tag Number],Table3[Status],"-",0)="-",
        _xlfn.XLOOKUP(A2974,Table4[Tag Number],Table4[Status],"-",0)="-"),
   "-")</f>
        <v>-</v>
      </c>
      <c r="I2974" s="91"/>
      <c r="R2974" t="b">
        <f t="shared" si="93"/>
        <v>0</v>
      </c>
    </row>
    <row r="2975" spans="1:18" ht="15" thickBot="1" x14ac:dyDescent="0.35">
      <c r="A2975" t="s">
        <v>3254</v>
      </c>
      <c r="B2975" s="4"/>
      <c r="C2975" s="84">
        <f>IF(COUNTIF(Table1[Tag Number], A2975), 1, 0)</f>
        <v>0</v>
      </c>
      <c r="D2975" s="85">
        <f>IF(COUNTIF(Table2[Tag Number], A2975), 1, 0)</f>
        <v>0</v>
      </c>
      <c r="E2975" s="86">
        <f>IF(COUNTIF(Table3[Tag Number], A2975), 1, 0)</f>
        <v>0</v>
      </c>
      <c r="F2975" s="86">
        <f>IF(COUNTIF(Table4[Tag Number], A2975), 1, 0)</f>
        <v>0</v>
      </c>
      <c r="G2975" s="87">
        <f t="shared" si="94"/>
        <v>0</v>
      </c>
      <c r="H2975" s="88" t="str" cm="1">
        <f t="array" ref="H2975">_xlfn.IFS(OR(_xlfn.XLOOKUP(A2975,Table1[Tag Number],Table1[Status],"-",0)="Dead",
        _xlfn.XLOOKUP(A2975,Table2[Tag Number],Table2[Status],"-",0)="Dead",
        _xlfn.XLOOKUP(A2975,Table3[Tag Number],Table3[Status],"-",0)="Dead",
        _xlfn.XLOOKUP(A2975,Table4[Tag Number],Table4[Status],"-",0)="Dead"),"Dead",
     OR(_xlfn.XLOOKUP(A2975,Table1[Tag Number],Table1[Status],"-",0)="Alive",
        _xlfn.XLOOKUP(A2975,Table2[Tag Number],Table2[Status],"-",0)="Alive",
        _xlfn.XLOOKUP(A2975,Table3[Tag Number],Table3[Status],"-",0)="Alive",
        _xlfn.XLOOKUP(A2975,Table4[Tag Number],Table4[Status],"-",0)="Alive"),"Alive",
     OR(_xlfn.XLOOKUP(A2975,Table1[Tag Number],Table1[Status],"-",0)="-",
        _xlfn.XLOOKUP(A2975,Table2[Tag Number],Table2[Status],"-",0)="-",
        _xlfn.XLOOKUP(A2975,Table3[Tag Number],Table3[Status],"-",0)="-",
        _xlfn.XLOOKUP(A2975,Table4[Tag Number],Table4[Status],"-",0)="-"),
   "-")</f>
        <v>-</v>
      </c>
      <c r="I2975" s="91"/>
      <c r="R2975" t="b">
        <f t="shared" si="93"/>
        <v>0</v>
      </c>
    </row>
    <row r="2976" spans="1:18" ht="15" thickBot="1" x14ac:dyDescent="0.35">
      <c r="A2976" t="s">
        <v>3255</v>
      </c>
      <c r="B2976" s="4"/>
      <c r="C2976" s="84">
        <f>IF(COUNTIF(Table1[Tag Number], A2976), 1, 0)</f>
        <v>0</v>
      </c>
      <c r="D2976" s="85">
        <f>IF(COUNTIF(Table2[Tag Number], A2976), 1, 0)</f>
        <v>0</v>
      </c>
      <c r="E2976" s="86">
        <f>IF(COUNTIF(Table3[Tag Number], A2976), 1, 0)</f>
        <v>0</v>
      </c>
      <c r="F2976" s="86">
        <f>IF(COUNTIF(Table4[Tag Number], A2976), 1, 0)</f>
        <v>0</v>
      </c>
      <c r="G2976" s="87">
        <f t="shared" si="94"/>
        <v>0</v>
      </c>
      <c r="H2976" s="88" t="str" cm="1">
        <f t="array" ref="H2976">_xlfn.IFS(OR(_xlfn.XLOOKUP(A2976,Table1[Tag Number],Table1[Status],"-",0)="Dead",
        _xlfn.XLOOKUP(A2976,Table2[Tag Number],Table2[Status],"-",0)="Dead",
        _xlfn.XLOOKUP(A2976,Table3[Tag Number],Table3[Status],"-",0)="Dead",
        _xlfn.XLOOKUP(A2976,Table4[Tag Number],Table4[Status],"-",0)="Dead"),"Dead",
     OR(_xlfn.XLOOKUP(A2976,Table1[Tag Number],Table1[Status],"-",0)="Alive",
        _xlfn.XLOOKUP(A2976,Table2[Tag Number],Table2[Status],"-",0)="Alive",
        _xlfn.XLOOKUP(A2976,Table3[Tag Number],Table3[Status],"-",0)="Alive",
        _xlfn.XLOOKUP(A2976,Table4[Tag Number],Table4[Status],"-",0)="Alive"),"Alive",
     OR(_xlfn.XLOOKUP(A2976,Table1[Tag Number],Table1[Status],"-",0)="-",
        _xlfn.XLOOKUP(A2976,Table2[Tag Number],Table2[Status],"-",0)="-",
        _xlfn.XLOOKUP(A2976,Table3[Tag Number],Table3[Status],"-",0)="-",
        _xlfn.XLOOKUP(A2976,Table4[Tag Number],Table4[Status],"-",0)="-"),
   "-")</f>
        <v>-</v>
      </c>
      <c r="I2976" s="91"/>
      <c r="R2976" t="b">
        <f t="shared" si="93"/>
        <v>0</v>
      </c>
    </row>
    <row r="2977" spans="1:18" ht="15" thickBot="1" x14ac:dyDescent="0.35">
      <c r="A2977" t="s">
        <v>3256</v>
      </c>
      <c r="B2977" s="4"/>
      <c r="C2977" s="84">
        <f>IF(COUNTIF(Table1[Tag Number], A2977), 1, 0)</f>
        <v>0</v>
      </c>
      <c r="D2977" s="85">
        <f>IF(COUNTIF(Table2[Tag Number], A2977), 1, 0)</f>
        <v>0</v>
      </c>
      <c r="E2977" s="86">
        <f>IF(COUNTIF(Table3[Tag Number], A2977), 1, 0)</f>
        <v>0</v>
      </c>
      <c r="F2977" s="86">
        <f>IF(COUNTIF(Table4[Tag Number], A2977), 1, 0)</f>
        <v>0</v>
      </c>
      <c r="G2977" s="87">
        <f t="shared" si="94"/>
        <v>0</v>
      </c>
      <c r="H2977" s="88" t="str" cm="1">
        <f t="array" ref="H2977">_xlfn.IFS(OR(_xlfn.XLOOKUP(A2977,Table1[Tag Number],Table1[Status],"-",0)="Dead",
        _xlfn.XLOOKUP(A2977,Table2[Tag Number],Table2[Status],"-",0)="Dead",
        _xlfn.XLOOKUP(A2977,Table3[Tag Number],Table3[Status],"-",0)="Dead",
        _xlfn.XLOOKUP(A2977,Table4[Tag Number],Table4[Status],"-",0)="Dead"),"Dead",
     OR(_xlfn.XLOOKUP(A2977,Table1[Tag Number],Table1[Status],"-",0)="Alive",
        _xlfn.XLOOKUP(A2977,Table2[Tag Number],Table2[Status],"-",0)="Alive",
        _xlfn.XLOOKUP(A2977,Table3[Tag Number],Table3[Status],"-",0)="Alive",
        _xlfn.XLOOKUP(A2977,Table4[Tag Number],Table4[Status],"-",0)="Alive"),"Alive",
     OR(_xlfn.XLOOKUP(A2977,Table1[Tag Number],Table1[Status],"-",0)="-",
        _xlfn.XLOOKUP(A2977,Table2[Tag Number],Table2[Status],"-",0)="-",
        _xlfn.XLOOKUP(A2977,Table3[Tag Number],Table3[Status],"-",0)="-",
        _xlfn.XLOOKUP(A2977,Table4[Tag Number],Table4[Status],"-",0)="-"),
   "-")</f>
        <v>-</v>
      </c>
      <c r="I2977" s="91"/>
      <c r="R2977" t="b">
        <f t="shared" si="93"/>
        <v>0</v>
      </c>
    </row>
    <row r="2978" spans="1:18" ht="15" thickBot="1" x14ac:dyDescent="0.35">
      <c r="A2978" t="s">
        <v>3257</v>
      </c>
      <c r="B2978" s="4"/>
      <c r="C2978" s="84">
        <f>IF(COUNTIF(Table1[Tag Number], A2978), 1, 0)</f>
        <v>0</v>
      </c>
      <c r="D2978" s="85">
        <f>IF(COUNTIF(Table2[Tag Number], A2978), 1, 0)</f>
        <v>0</v>
      </c>
      <c r="E2978" s="86">
        <f>IF(COUNTIF(Table3[Tag Number], A2978), 1, 0)</f>
        <v>0</v>
      </c>
      <c r="F2978" s="86">
        <f>IF(COUNTIF(Table4[Tag Number], A2978), 1, 0)</f>
        <v>0</v>
      </c>
      <c r="G2978" s="87">
        <f t="shared" si="94"/>
        <v>0</v>
      </c>
      <c r="H2978" s="88" t="str" cm="1">
        <f t="array" ref="H2978">_xlfn.IFS(OR(_xlfn.XLOOKUP(A2978,Table1[Tag Number],Table1[Status],"-",0)="Dead",
        _xlfn.XLOOKUP(A2978,Table2[Tag Number],Table2[Status],"-",0)="Dead",
        _xlfn.XLOOKUP(A2978,Table3[Tag Number],Table3[Status],"-",0)="Dead",
        _xlfn.XLOOKUP(A2978,Table4[Tag Number],Table4[Status],"-",0)="Dead"),"Dead",
     OR(_xlfn.XLOOKUP(A2978,Table1[Tag Number],Table1[Status],"-",0)="Alive",
        _xlfn.XLOOKUP(A2978,Table2[Tag Number],Table2[Status],"-",0)="Alive",
        _xlfn.XLOOKUP(A2978,Table3[Tag Number],Table3[Status],"-",0)="Alive",
        _xlfn.XLOOKUP(A2978,Table4[Tag Number],Table4[Status],"-",0)="Alive"),"Alive",
     OR(_xlfn.XLOOKUP(A2978,Table1[Tag Number],Table1[Status],"-",0)="-",
        _xlfn.XLOOKUP(A2978,Table2[Tag Number],Table2[Status],"-",0)="-",
        _xlfn.XLOOKUP(A2978,Table3[Tag Number],Table3[Status],"-",0)="-",
        _xlfn.XLOOKUP(A2978,Table4[Tag Number],Table4[Status],"-",0)="-"),
   "-")</f>
        <v>-</v>
      </c>
      <c r="I2978" s="91"/>
      <c r="R2978" t="b">
        <f t="shared" si="93"/>
        <v>0</v>
      </c>
    </row>
    <row r="2979" spans="1:18" ht="15" thickBot="1" x14ac:dyDescent="0.35">
      <c r="A2979" t="s">
        <v>3258</v>
      </c>
      <c r="B2979" s="4"/>
      <c r="C2979" s="84">
        <f>IF(COUNTIF(Table1[Tag Number], A2979), 1, 0)</f>
        <v>0</v>
      </c>
      <c r="D2979" s="85">
        <f>IF(COUNTIF(Table2[Tag Number], A2979), 1, 0)</f>
        <v>0</v>
      </c>
      <c r="E2979" s="86">
        <f>IF(COUNTIF(Table3[Tag Number], A2979), 1, 0)</f>
        <v>0</v>
      </c>
      <c r="F2979" s="86">
        <f>IF(COUNTIF(Table4[Tag Number], A2979), 1, 0)</f>
        <v>0</v>
      </c>
      <c r="G2979" s="87">
        <f t="shared" si="94"/>
        <v>0</v>
      </c>
      <c r="H2979" s="88" t="str" cm="1">
        <f t="array" ref="H2979">_xlfn.IFS(OR(_xlfn.XLOOKUP(A2979,Table1[Tag Number],Table1[Status],"-",0)="Dead",
        _xlfn.XLOOKUP(A2979,Table2[Tag Number],Table2[Status],"-",0)="Dead",
        _xlfn.XLOOKUP(A2979,Table3[Tag Number],Table3[Status],"-",0)="Dead",
        _xlfn.XLOOKUP(A2979,Table4[Tag Number],Table4[Status],"-",0)="Dead"),"Dead",
     OR(_xlfn.XLOOKUP(A2979,Table1[Tag Number],Table1[Status],"-",0)="Alive",
        _xlfn.XLOOKUP(A2979,Table2[Tag Number],Table2[Status],"-",0)="Alive",
        _xlfn.XLOOKUP(A2979,Table3[Tag Number],Table3[Status],"-",0)="Alive",
        _xlfn.XLOOKUP(A2979,Table4[Tag Number],Table4[Status],"-",0)="Alive"),"Alive",
     OR(_xlfn.XLOOKUP(A2979,Table1[Tag Number],Table1[Status],"-",0)="-",
        _xlfn.XLOOKUP(A2979,Table2[Tag Number],Table2[Status],"-",0)="-",
        _xlfn.XLOOKUP(A2979,Table3[Tag Number],Table3[Status],"-",0)="-",
        _xlfn.XLOOKUP(A2979,Table4[Tag Number],Table4[Status],"-",0)="-"),
   "-")</f>
        <v>-</v>
      </c>
      <c r="I2979" s="91"/>
      <c r="R2979" t="b">
        <f t="shared" si="93"/>
        <v>0</v>
      </c>
    </row>
    <row r="2980" spans="1:18" ht="15" thickBot="1" x14ac:dyDescent="0.35">
      <c r="A2980" t="s">
        <v>3259</v>
      </c>
      <c r="B2980" s="4"/>
      <c r="C2980" s="84">
        <f>IF(COUNTIF(Table1[Tag Number], A2980), 1, 0)</f>
        <v>0</v>
      </c>
      <c r="D2980" s="85">
        <f>IF(COUNTIF(Table2[Tag Number], A2980), 1, 0)</f>
        <v>0</v>
      </c>
      <c r="E2980" s="86">
        <f>IF(COUNTIF(Table3[Tag Number], A2980), 1, 0)</f>
        <v>0</v>
      </c>
      <c r="F2980" s="86">
        <f>IF(COUNTIF(Table4[Tag Number], A2980), 1, 0)</f>
        <v>0</v>
      </c>
      <c r="G2980" s="87">
        <f t="shared" si="94"/>
        <v>0</v>
      </c>
      <c r="H2980" s="88" t="str" cm="1">
        <f t="array" ref="H2980">_xlfn.IFS(OR(_xlfn.XLOOKUP(A2980,Table1[Tag Number],Table1[Status],"-",0)="Dead",
        _xlfn.XLOOKUP(A2980,Table2[Tag Number],Table2[Status],"-",0)="Dead",
        _xlfn.XLOOKUP(A2980,Table3[Tag Number],Table3[Status],"-",0)="Dead",
        _xlfn.XLOOKUP(A2980,Table4[Tag Number],Table4[Status],"-",0)="Dead"),"Dead",
     OR(_xlfn.XLOOKUP(A2980,Table1[Tag Number],Table1[Status],"-",0)="Alive",
        _xlfn.XLOOKUP(A2980,Table2[Tag Number],Table2[Status],"-",0)="Alive",
        _xlfn.XLOOKUP(A2980,Table3[Tag Number],Table3[Status],"-",0)="Alive",
        _xlfn.XLOOKUP(A2980,Table4[Tag Number],Table4[Status],"-",0)="Alive"),"Alive",
     OR(_xlfn.XLOOKUP(A2980,Table1[Tag Number],Table1[Status],"-",0)="-",
        _xlfn.XLOOKUP(A2980,Table2[Tag Number],Table2[Status],"-",0)="-",
        _xlfn.XLOOKUP(A2980,Table3[Tag Number],Table3[Status],"-",0)="-",
        _xlfn.XLOOKUP(A2980,Table4[Tag Number],Table4[Status],"-",0)="-"),
   "-")</f>
        <v>-</v>
      </c>
      <c r="I2980" s="91"/>
      <c r="R2980" t="b">
        <f t="shared" si="93"/>
        <v>0</v>
      </c>
    </row>
    <row r="2981" spans="1:18" ht="15" thickBot="1" x14ac:dyDescent="0.35">
      <c r="A2981" t="s">
        <v>3260</v>
      </c>
      <c r="B2981" s="4"/>
      <c r="C2981" s="84">
        <f>IF(COUNTIF(Table1[Tag Number], A2981), 1, 0)</f>
        <v>0</v>
      </c>
      <c r="D2981" s="85">
        <f>IF(COUNTIF(Table2[Tag Number], A2981), 1, 0)</f>
        <v>0</v>
      </c>
      <c r="E2981" s="86">
        <f>IF(COUNTIF(Table3[Tag Number], A2981), 1, 0)</f>
        <v>0</v>
      </c>
      <c r="F2981" s="86">
        <f>IF(COUNTIF(Table4[Tag Number], A2981), 1, 0)</f>
        <v>0</v>
      </c>
      <c r="G2981" s="87">
        <f t="shared" si="94"/>
        <v>0</v>
      </c>
      <c r="H2981" s="88" t="str" cm="1">
        <f t="array" ref="H2981">_xlfn.IFS(OR(_xlfn.XLOOKUP(A2981,Table1[Tag Number],Table1[Status],"-",0)="Dead",
        _xlfn.XLOOKUP(A2981,Table2[Tag Number],Table2[Status],"-",0)="Dead",
        _xlfn.XLOOKUP(A2981,Table3[Tag Number],Table3[Status],"-",0)="Dead",
        _xlfn.XLOOKUP(A2981,Table4[Tag Number],Table4[Status],"-",0)="Dead"),"Dead",
     OR(_xlfn.XLOOKUP(A2981,Table1[Tag Number],Table1[Status],"-",0)="Alive",
        _xlfn.XLOOKUP(A2981,Table2[Tag Number],Table2[Status],"-",0)="Alive",
        _xlfn.XLOOKUP(A2981,Table3[Tag Number],Table3[Status],"-",0)="Alive",
        _xlfn.XLOOKUP(A2981,Table4[Tag Number],Table4[Status],"-",0)="Alive"),"Alive",
     OR(_xlfn.XLOOKUP(A2981,Table1[Tag Number],Table1[Status],"-",0)="-",
        _xlfn.XLOOKUP(A2981,Table2[Tag Number],Table2[Status],"-",0)="-",
        _xlfn.XLOOKUP(A2981,Table3[Tag Number],Table3[Status],"-",0)="-",
        _xlfn.XLOOKUP(A2981,Table4[Tag Number],Table4[Status],"-",0)="-"),
   "-")</f>
        <v>-</v>
      </c>
      <c r="I2981" s="91"/>
      <c r="R2981" t="b">
        <f t="shared" si="93"/>
        <v>0</v>
      </c>
    </row>
    <row r="2982" spans="1:18" ht="15" thickBot="1" x14ac:dyDescent="0.35">
      <c r="A2982" t="s">
        <v>3261</v>
      </c>
      <c r="B2982" s="4"/>
      <c r="C2982" s="84">
        <f>IF(COUNTIF(Table1[Tag Number], A2982), 1, 0)</f>
        <v>0</v>
      </c>
      <c r="D2982" s="85">
        <f>IF(COUNTIF(Table2[Tag Number], A2982), 1, 0)</f>
        <v>0</v>
      </c>
      <c r="E2982" s="86">
        <f>IF(COUNTIF(Table3[Tag Number], A2982), 1, 0)</f>
        <v>0</v>
      </c>
      <c r="F2982" s="86">
        <f>IF(COUNTIF(Table4[Tag Number], A2982), 1, 0)</f>
        <v>0</v>
      </c>
      <c r="G2982" s="87">
        <f t="shared" si="94"/>
        <v>0</v>
      </c>
      <c r="H2982" s="88" t="str" cm="1">
        <f t="array" ref="H2982">_xlfn.IFS(OR(_xlfn.XLOOKUP(A2982,Table1[Tag Number],Table1[Status],"-",0)="Dead",
        _xlfn.XLOOKUP(A2982,Table2[Tag Number],Table2[Status],"-",0)="Dead",
        _xlfn.XLOOKUP(A2982,Table3[Tag Number],Table3[Status],"-",0)="Dead",
        _xlfn.XLOOKUP(A2982,Table4[Tag Number],Table4[Status],"-",0)="Dead"),"Dead",
     OR(_xlfn.XLOOKUP(A2982,Table1[Tag Number],Table1[Status],"-",0)="Alive",
        _xlfn.XLOOKUP(A2982,Table2[Tag Number],Table2[Status],"-",0)="Alive",
        _xlfn.XLOOKUP(A2982,Table3[Tag Number],Table3[Status],"-",0)="Alive",
        _xlfn.XLOOKUP(A2982,Table4[Tag Number],Table4[Status],"-",0)="Alive"),"Alive",
     OR(_xlfn.XLOOKUP(A2982,Table1[Tag Number],Table1[Status],"-",0)="-",
        _xlfn.XLOOKUP(A2982,Table2[Tag Number],Table2[Status],"-",0)="-",
        _xlfn.XLOOKUP(A2982,Table3[Tag Number],Table3[Status],"-",0)="-",
        _xlfn.XLOOKUP(A2982,Table4[Tag Number],Table4[Status],"-",0)="-"),
   "-")</f>
        <v>-</v>
      </c>
      <c r="I2982" s="91"/>
      <c r="R2982" t="b">
        <f t="shared" si="93"/>
        <v>0</v>
      </c>
    </row>
    <row r="2983" spans="1:18" ht="15" thickBot="1" x14ac:dyDescent="0.35">
      <c r="A2983" t="s">
        <v>3262</v>
      </c>
      <c r="B2983" s="4"/>
      <c r="C2983" s="84">
        <f>IF(COUNTIF(Table1[Tag Number], A2983), 1, 0)</f>
        <v>0</v>
      </c>
      <c r="D2983" s="85">
        <f>IF(COUNTIF(Table2[Tag Number], A2983), 1, 0)</f>
        <v>0</v>
      </c>
      <c r="E2983" s="86">
        <f>IF(COUNTIF(Table3[Tag Number], A2983), 1, 0)</f>
        <v>0</v>
      </c>
      <c r="F2983" s="86">
        <f>IF(COUNTIF(Table4[Tag Number], A2983), 1, 0)</f>
        <v>0</v>
      </c>
      <c r="G2983" s="87">
        <f t="shared" si="94"/>
        <v>0</v>
      </c>
      <c r="H2983" s="88" t="str" cm="1">
        <f t="array" ref="H2983">_xlfn.IFS(OR(_xlfn.XLOOKUP(A2983,Table1[Tag Number],Table1[Status],"-",0)="Dead",
        _xlfn.XLOOKUP(A2983,Table2[Tag Number],Table2[Status],"-",0)="Dead",
        _xlfn.XLOOKUP(A2983,Table3[Tag Number],Table3[Status],"-",0)="Dead",
        _xlfn.XLOOKUP(A2983,Table4[Tag Number],Table4[Status],"-",0)="Dead"),"Dead",
     OR(_xlfn.XLOOKUP(A2983,Table1[Tag Number],Table1[Status],"-",0)="Alive",
        _xlfn.XLOOKUP(A2983,Table2[Tag Number],Table2[Status],"-",0)="Alive",
        _xlfn.XLOOKUP(A2983,Table3[Tag Number],Table3[Status],"-",0)="Alive",
        _xlfn.XLOOKUP(A2983,Table4[Tag Number],Table4[Status],"-",0)="Alive"),"Alive",
     OR(_xlfn.XLOOKUP(A2983,Table1[Tag Number],Table1[Status],"-",0)="-",
        _xlfn.XLOOKUP(A2983,Table2[Tag Number],Table2[Status],"-",0)="-",
        _xlfn.XLOOKUP(A2983,Table3[Tag Number],Table3[Status],"-",0)="-",
        _xlfn.XLOOKUP(A2983,Table4[Tag Number],Table4[Status],"-",0)="-"),
   "-")</f>
        <v>-</v>
      </c>
      <c r="I2983" s="91"/>
      <c r="R2983" t="b">
        <f t="shared" si="93"/>
        <v>0</v>
      </c>
    </row>
    <row r="2984" spans="1:18" ht="15" thickBot="1" x14ac:dyDescent="0.35">
      <c r="A2984" t="s">
        <v>3263</v>
      </c>
      <c r="B2984" s="4"/>
      <c r="C2984" s="84">
        <f>IF(COUNTIF(Table1[Tag Number], A2984), 1, 0)</f>
        <v>0</v>
      </c>
      <c r="D2984" s="85">
        <f>IF(COUNTIF(Table2[Tag Number], A2984), 1, 0)</f>
        <v>0</v>
      </c>
      <c r="E2984" s="86">
        <f>IF(COUNTIF(Table3[Tag Number], A2984), 1, 0)</f>
        <v>0</v>
      </c>
      <c r="F2984" s="86">
        <f>IF(COUNTIF(Table4[Tag Number], A2984), 1, 0)</f>
        <v>0</v>
      </c>
      <c r="G2984" s="87">
        <f t="shared" si="94"/>
        <v>0</v>
      </c>
      <c r="H2984" s="88" t="str" cm="1">
        <f t="array" ref="H2984">_xlfn.IFS(OR(_xlfn.XLOOKUP(A2984,Table1[Tag Number],Table1[Status],"-",0)="Dead",
        _xlfn.XLOOKUP(A2984,Table2[Tag Number],Table2[Status],"-",0)="Dead",
        _xlfn.XLOOKUP(A2984,Table3[Tag Number],Table3[Status],"-",0)="Dead",
        _xlfn.XLOOKUP(A2984,Table4[Tag Number],Table4[Status],"-",0)="Dead"),"Dead",
     OR(_xlfn.XLOOKUP(A2984,Table1[Tag Number],Table1[Status],"-",0)="Alive",
        _xlfn.XLOOKUP(A2984,Table2[Tag Number],Table2[Status],"-",0)="Alive",
        _xlfn.XLOOKUP(A2984,Table3[Tag Number],Table3[Status],"-",0)="Alive",
        _xlfn.XLOOKUP(A2984,Table4[Tag Number],Table4[Status],"-",0)="Alive"),"Alive",
     OR(_xlfn.XLOOKUP(A2984,Table1[Tag Number],Table1[Status],"-",0)="-",
        _xlfn.XLOOKUP(A2984,Table2[Tag Number],Table2[Status],"-",0)="-",
        _xlfn.XLOOKUP(A2984,Table3[Tag Number],Table3[Status],"-",0)="-",
        _xlfn.XLOOKUP(A2984,Table4[Tag Number],Table4[Status],"-",0)="-"),
   "-")</f>
        <v>-</v>
      </c>
      <c r="I2984" s="91"/>
      <c r="R2984" t="b">
        <f t="shared" si="93"/>
        <v>0</v>
      </c>
    </row>
    <row r="2985" spans="1:18" ht="15" thickBot="1" x14ac:dyDescent="0.35">
      <c r="A2985" t="s">
        <v>3264</v>
      </c>
      <c r="B2985" s="4"/>
      <c r="C2985" s="84">
        <f>IF(COUNTIF(Table1[Tag Number], A2985), 1, 0)</f>
        <v>0</v>
      </c>
      <c r="D2985" s="85">
        <f>IF(COUNTIF(Table2[Tag Number], A2985), 1, 0)</f>
        <v>0</v>
      </c>
      <c r="E2985" s="86">
        <f>IF(COUNTIF(Table3[Tag Number], A2985), 1, 0)</f>
        <v>0</v>
      </c>
      <c r="F2985" s="86">
        <f>IF(COUNTIF(Table4[Tag Number], A2985), 1, 0)</f>
        <v>0</v>
      </c>
      <c r="G2985" s="87">
        <f t="shared" si="94"/>
        <v>0</v>
      </c>
      <c r="H2985" s="88" t="str" cm="1">
        <f t="array" ref="H2985">_xlfn.IFS(OR(_xlfn.XLOOKUP(A2985,Table1[Tag Number],Table1[Status],"-",0)="Dead",
        _xlfn.XLOOKUP(A2985,Table2[Tag Number],Table2[Status],"-",0)="Dead",
        _xlfn.XLOOKUP(A2985,Table3[Tag Number],Table3[Status],"-",0)="Dead",
        _xlfn.XLOOKUP(A2985,Table4[Tag Number],Table4[Status],"-",0)="Dead"),"Dead",
     OR(_xlfn.XLOOKUP(A2985,Table1[Tag Number],Table1[Status],"-",0)="Alive",
        _xlfn.XLOOKUP(A2985,Table2[Tag Number],Table2[Status],"-",0)="Alive",
        _xlfn.XLOOKUP(A2985,Table3[Tag Number],Table3[Status],"-",0)="Alive",
        _xlfn.XLOOKUP(A2985,Table4[Tag Number],Table4[Status],"-",0)="Alive"),"Alive",
     OR(_xlfn.XLOOKUP(A2985,Table1[Tag Number],Table1[Status],"-",0)="-",
        _xlfn.XLOOKUP(A2985,Table2[Tag Number],Table2[Status],"-",0)="-",
        _xlfn.XLOOKUP(A2985,Table3[Tag Number],Table3[Status],"-",0)="-",
        _xlfn.XLOOKUP(A2985,Table4[Tag Number],Table4[Status],"-",0)="-"),
   "-")</f>
        <v>-</v>
      </c>
      <c r="I2985" s="91"/>
      <c r="R2985" t="b">
        <f t="shared" si="93"/>
        <v>0</v>
      </c>
    </row>
    <row r="2986" spans="1:18" ht="15" thickBot="1" x14ac:dyDescent="0.35">
      <c r="A2986" t="s">
        <v>3265</v>
      </c>
      <c r="B2986" s="4"/>
      <c r="C2986" s="84">
        <f>IF(COUNTIF(Table1[Tag Number], A2986), 1, 0)</f>
        <v>0</v>
      </c>
      <c r="D2986" s="85">
        <f>IF(COUNTIF(Table2[Tag Number], A2986), 1, 0)</f>
        <v>0</v>
      </c>
      <c r="E2986" s="86">
        <f>IF(COUNTIF(Table3[Tag Number], A2986), 1, 0)</f>
        <v>0</v>
      </c>
      <c r="F2986" s="86">
        <f>IF(COUNTIF(Table4[Tag Number], A2986), 1, 0)</f>
        <v>0</v>
      </c>
      <c r="G2986" s="87">
        <f t="shared" si="94"/>
        <v>0</v>
      </c>
      <c r="H2986" s="88" t="str" cm="1">
        <f t="array" ref="H2986">_xlfn.IFS(OR(_xlfn.XLOOKUP(A2986,Table1[Tag Number],Table1[Status],"-",0)="Dead",
        _xlfn.XLOOKUP(A2986,Table2[Tag Number],Table2[Status],"-",0)="Dead",
        _xlfn.XLOOKUP(A2986,Table3[Tag Number],Table3[Status],"-",0)="Dead",
        _xlfn.XLOOKUP(A2986,Table4[Tag Number],Table4[Status],"-",0)="Dead"),"Dead",
     OR(_xlfn.XLOOKUP(A2986,Table1[Tag Number],Table1[Status],"-",0)="Alive",
        _xlfn.XLOOKUP(A2986,Table2[Tag Number],Table2[Status],"-",0)="Alive",
        _xlfn.XLOOKUP(A2986,Table3[Tag Number],Table3[Status],"-",0)="Alive",
        _xlfn.XLOOKUP(A2986,Table4[Tag Number],Table4[Status],"-",0)="Alive"),"Alive",
     OR(_xlfn.XLOOKUP(A2986,Table1[Tag Number],Table1[Status],"-",0)="-",
        _xlfn.XLOOKUP(A2986,Table2[Tag Number],Table2[Status],"-",0)="-",
        _xlfn.XLOOKUP(A2986,Table3[Tag Number],Table3[Status],"-",0)="-",
        _xlfn.XLOOKUP(A2986,Table4[Tag Number],Table4[Status],"-",0)="-"),
   "-")</f>
        <v>-</v>
      </c>
      <c r="I2986" s="91"/>
      <c r="R2986" t="b">
        <f t="shared" si="93"/>
        <v>0</v>
      </c>
    </row>
    <row r="2987" spans="1:18" ht="15" thickBot="1" x14ac:dyDescent="0.35">
      <c r="A2987" t="s">
        <v>3266</v>
      </c>
      <c r="B2987" s="4"/>
      <c r="C2987" s="84">
        <f>IF(COUNTIF(Table1[Tag Number], A2987), 1, 0)</f>
        <v>0</v>
      </c>
      <c r="D2987" s="85">
        <f>IF(COUNTIF(Table2[Tag Number], A2987), 1, 0)</f>
        <v>0</v>
      </c>
      <c r="E2987" s="86">
        <f>IF(COUNTIF(Table3[Tag Number], A2987), 1, 0)</f>
        <v>0</v>
      </c>
      <c r="F2987" s="86">
        <f>IF(COUNTIF(Table4[Tag Number], A2987), 1, 0)</f>
        <v>0</v>
      </c>
      <c r="G2987" s="87">
        <f t="shared" si="94"/>
        <v>0</v>
      </c>
      <c r="H2987" s="88" t="str" cm="1">
        <f t="array" ref="H2987">_xlfn.IFS(OR(_xlfn.XLOOKUP(A2987,Table1[Tag Number],Table1[Status],"-",0)="Dead",
        _xlfn.XLOOKUP(A2987,Table2[Tag Number],Table2[Status],"-",0)="Dead",
        _xlfn.XLOOKUP(A2987,Table3[Tag Number],Table3[Status],"-",0)="Dead",
        _xlfn.XLOOKUP(A2987,Table4[Tag Number],Table4[Status],"-",0)="Dead"),"Dead",
     OR(_xlfn.XLOOKUP(A2987,Table1[Tag Number],Table1[Status],"-",0)="Alive",
        _xlfn.XLOOKUP(A2987,Table2[Tag Number],Table2[Status],"-",0)="Alive",
        _xlfn.XLOOKUP(A2987,Table3[Tag Number],Table3[Status],"-",0)="Alive",
        _xlfn.XLOOKUP(A2987,Table4[Tag Number],Table4[Status],"-",0)="Alive"),"Alive",
     OR(_xlfn.XLOOKUP(A2987,Table1[Tag Number],Table1[Status],"-",0)="-",
        _xlfn.XLOOKUP(A2987,Table2[Tag Number],Table2[Status],"-",0)="-",
        _xlfn.XLOOKUP(A2987,Table3[Tag Number],Table3[Status],"-",0)="-",
        _xlfn.XLOOKUP(A2987,Table4[Tag Number],Table4[Status],"-",0)="-"),
   "-")</f>
        <v>-</v>
      </c>
      <c r="I2987" s="91"/>
      <c r="R2987" t="b">
        <f t="shared" si="93"/>
        <v>0</v>
      </c>
    </row>
    <row r="2988" spans="1:18" ht="15" thickBot="1" x14ac:dyDescent="0.35">
      <c r="A2988" t="s">
        <v>3267</v>
      </c>
      <c r="B2988" s="4"/>
      <c r="C2988" s="84">
        <f>IF(COUNTIF(Table1[Tag Number], A2988), 1, 0)</f>
        <v>0</v>
      </c>
      <c r="D2988" s="85">
        <f>IF(COUNTIF(Table2[Tag Number], A2988), 1, 0)</f>
        <v>0</v>
      </c>
      <c r="E2988" s="86">
        <f>IF(COUNTIF(Table3[Tag Number], A2988), 1, 0)</f>
        <v>0</v>
      </c>
      <c r="F2988" s="86">
        <f>IF(COUNTIF(Table4[Tag Number], A2988), 1, 0)</f>
        <v>0</v>
      </c>
      <c r="G2988" s="87">
        <f t="shared" si="94"/>
        <v>0</v>
      </c>
      <c r="H2988" s="88" t="str" cm="1">
        <f t="array" ref="H2988">_xlfn.IFS(OR(_xlfn.XLOOKUP(A2988,Table1[Tag Number],Table1[Status],"-",0)="Dead",
        _xlfn.XLOOKUP(A2988,Table2[Tag Number],Table2[Status],"-",0)="Dead",
        _xlfn.XLOOKUP(A2988,Table3[Tag Number],Table3[Status],"-",0)="Dead",
        _xlfn.XLOOKUP(A2988,Table4[Tag Number],Table4[Status],"-",0)="Dead"),"Dead",
     OR(_xlfn.XLOOKUP(A2988,Table1[Tag Number],Table1[Status],"-",0)="Alive",
        _xlfn.XLOOKUP(A2988,Table2[Tag Number],Table2[Status],"-",0)="Alive",
        _xlfn.XLOOKUP(A2988,Table3[Tag Number],Table3[Status],"-",0)="Alive",
        _xlfn.XLOOKUP(A2988,Table4[Tag Number],Table4[Status],"-",0)="Alive"),"Alive",
     OR(_xlfn.XLOOKUP(A2988,Table1[Tag Number],Table1[Status],"-",0)="-",
        _xlfn.XLOOKUP(A2988,Table2[Tag Number],Table2[Status],"-",0)="-",
        _xlfn.XLOOKUP(A2988,Table3[Tag Number],Table3[Status],"-",0)="-",
        _xlfn.XLOOKUP(A2988,Table4[Tag Number],Table4[Status],"-",0)="-"),
   "-")</f>
        <v>-</v>
      </c>
      <c r="I2988" s="91"/>
      <c r="R2988" t="b">
        <f t="shared" si="93"/>
        <v>0</v>
      </c>
    </row>
    <row r="2989" spans="1:18" ht="15" thickBot="1" x14ac:dyDescent="0.35">
      <c r="A2989" t="s">
        <v>3268</v>
      </c>
      <c r="B2989" s="4"/>
      <c r="C2989" s="84">
        <f>IF(COUNTIF(Table1[Tag Number], A2989), 1, 0)</f>
        <v>0</v>
      </c>
      <c r="D2989" s="85">
        <f>IF(COUNTIF(Table2[Tag Number], A2989), 1, 0)</f>
        <v>0</v>
      </c>
      <c r="E2989" s="86">
        <f>IF(COUNTIF(Table3[Tag Number], A2989), 1, 0)</f>
        <v>0</v>
      </c>
      <c r="F2989" s="86">
        <f>IF(COUNTIF(Table4[Tag Number], A2989), 1, 0)</f>
        <v>0</v>
      </c>
      <c r="G2989" s="87">
        <f t="shared" si="94"/>
        <v>0</v>
      </c>
      <c r="H2989" s="88" t="str" cm="1">
        <f t="array" ref="H2989">_xlfn.IFS(OR(_xlfn.XLOOKUP(A2989,Table1[Tag Number],Table1[Status],"-",0)="Dead",
        _xlfn.XLOOKUP(A2989,Table2[Tag Number],Table2[Status],"-",0)="Dead",
        _xlfn.XLOOKUP(A2989,Table3[Tag Number],Table3[Status],"-",0)="Dead",
        _xlfn.XLOOKUP(A2989,Table4[Tag Number],Table4[Status],"-",0)="Dead"),"Dead",
     OR(_xlfn.XLOOKUP(A2989,Table1[Tag Number],Table1[Status],"-",0)="Alive",
        _xlfn.XLOOKUP(A2989,Table2[Tag Number],Table2[Status],"-",0)="Alive",
        _xlfn.XLOOKUP(A2989,Table3[Tag Number],Table3[Status],"-",0)="Alive",
        _xlfn.XLOOKUP(A2989,Table4[Tag Number],Table4[Status],"-",0)="Alive"),"Alive",
     OR(_xlfn.XLOOKUP(A2989,Table1[Tag Number],Table1[Status],"-",0)="-",
        _xlfn.XLOOKUP(A2989,Table2[Tag Number],Table2[Status],"-",0)="-",
        _xlfn.XLOOKUP(A2989,Table3[Tag Number],Table3[Status],"-",0)="-",
        _xlfn.XLOOKUP(A2989,Table4[Tag Number],Table4[Status],"-",0)="-"),
   "-")</f>
        <v>-</v>
      </c>
      <c r="I2989" s="91"/>
      <c r="R2989" t="b">
        <f t="shared" si="93"/>
        <v>0</v>
      </c>
    </row>
    <row r="2990" spans="1:18" ht="15" thickBot="1" x14ac:dyDescent="0.35">
      <c r="A2990" t="s">
        <v>3269</v>
      </c>
      <c r="B2990" s="4"/>
      <c r="C2990" s="84">
        <f>IF(COUNTIF(Table1[Tag Number], A2990), 1, 0)</f>
        <v>0</v>
      </c>
      <c r="D2990" s="85">
        <f>IF(COUNTIF(Table2[Tag Number], A2990), 1, 0)</f>
        <v>0</v>
      </c>
      <c r="E2990" s="86">
        <f>IF(COUNTIF(Table3[Tag Number], A2990), 1, 0)</f>
        <v>0</v>
      </c>
      <c r="F2990" s="86">
        <f>IF(COUNTIF(Table4[Tag Number], A2990), 1, 0)</f>
        <v>0</v>
      </c>
      <c r="G2990" s="87">
        <f t="shared" si="94"/>
        <v>0</v>
      </c>
      <c r="H2990" s="88" t="str" cm="1">
        <f t="array" ref="H2990">_xlfn.IFS(OR(_xlfn.XLOOKUP(A2990,Table1[Tag Number],Table1[Status],"-",0)="Dead",
        _xlfn.XLOOKUP(A2990,Table2[Tag Number],Table2[Status],"-",0)="Dead",
        _xlfn.XLOOKUP(A2990,Table3[Tag Number],Table3[Status],"-",0)="Dead",
        _xlfn.XLOOKUP(A2990,Table4[Tag Number],Table4[Status],"-",0)="Dead"),"Dead",
     OR(_xlfn.XLOOKUP(A2990,Table1[Tag Number],Table1[Status],"-",0)="Alive",
        _xlfn.XLOOKUP(A2990,Table2[Tag Number],Table2[Status],"-",0)="Alive",
        _xlfn.XLOOKUP(A2990,Table3[Tag Number],Table3[Status],"-",0)="Alive",
        _xlfn.XLOOKUP(A2990,Table4[Tag Number],Table4[Status],"-",0)="Alive"),"Alive",
     OR(_xlfn.XLOOKUP(A2990,Table1[Tag Number],Table1[Status],"-",0)="-",
        _xlfn.XLOOKUP(A2990,Table2[Tag Number],Table2[Status],"-",0)="-",
        _xlfn.XLOOKUP(A2990,Table3[Tag Number],Table3[Status],"-",0)="-",
        _xlfn.XLOOKUP(A2990,Table4[Tag Number],Table4[Status],"-",0)="-"),
   "-")</f>
        <v>-</v>
      </c>
      <c r="I2990" s="91"/>
      <c r="R2990" t="b">
        <f t="shared" si="93"/>
        <v>0</v>
      </c>
    </row>
    <row r="2991" spans="1:18" ht="15" thickBot="1" x14ac:dyDescent="0.35">
      <c r="A2991" t="s">
        <v>3270</v>
      </c>
      <c r="B2991" s="4"/>
      <c r="C2991" s="84">
        <f>IF(COUNTIF(Table1[Tag Number], A2991), 1, 0)</f>
        <v>0</v>
      </c>
      <c r="D2991" s="85">
        <f>IF(COUNTIF(Table2[Tag Number], A2991), 1, 0)</f>
        <v>0</v>
      </c>
      <c r="E2991" s="86">
        <f>IF(COUNTIF(Table3[Tag Number], A2991), 1, 0)</f>
        <v>0</v>
      </c>
      <c r="F2991" s="86">
        <f>IF(COUNTIF(Table4[Tag Number], A2991), 1, 0)</f>
        <v>0</v>
      </c>
      <c r="G2991" s="87">
        <f t="shared" si="94"/>
        <v>0</v>
      </c>
      <c r="H2991" s="88" t="str" cm="1">
        <f t="array" ref="H2991">_xlfn.IFS(OR(_xlfn.XLOOKUP(A2991,Table1[Tag Number],Table1[Status],"-",0)="Dead",
        _xlfn.XLOOKUP(A2991,Table2[Tag Number],Table2[Status],"-",0)="Dead",
        _xlfn.XLOOKUP(A2991,Table3[Tag Number],Table3[Status],"-",0)="Dead",
        _xlfn.XLOOKUP(A2991,Table4[Tag Number],Table4[Status],"-",0)="Dead"),"Dead",
     OR(_xlfn.XLOOKUP(A2991,Table1[Tag Number],Table1[Status],"-",0)="Alive",
        _xlfn.XLOOKUP(A2991,Table2[Tag Number],Table2[Status],"-",0)="Alive",
        _xlfn.XLOOKUP(A2991,Table3[Tag Number],Table3[Status],"-",0)="Alive",
        _xlfn.XLOOKUP(A2991,Table4[Tag Number],Table4[Status],"-",0)="Alive"),"Alive",
     OR(_xlfn.XLOOKUP(A2991,Table1[Tag Number],Table1[Status],"-",0)="-",
        _xlfn.XLOOKUP(A2991,Table2[Tag Number],Table2[Status],"-",0)="-",
        _xlfn.XLOOKUP(A2991,Table3[Tag Number],Table3[Status],"-",0)="-",
        _xlfn.XLOOKUP(A2991,Table4[Tag Number],Table4[Status],"-",0)="-"),
   "-")</f>
        <v>-</v>
      </c>
      <c r="I2991" s="91"/>
      <c r="R2991" t="b">
        <f t="shared" si="93"/>
        <v>0</v>
      </c>
    </row>
    <row r="2992" spans="1:18" ht="15" thickBot="1" x14ac:dyDescent="0.35">
      <c r="A2992" t="s">
        <v>3271</v>
      </c>
      <c r="B2992" s="4"/>
      <c r="C2992" s="84">
        <f>IF(COUNTIF(Table1[Tag Number], A2992), 1, 0)</f>
        <v>0</v>
      </c>
      <c r="D2992" s="85">
        <f>IF(COUNTIF(Table2[Tag Number], A2992), 1, 0)</f>
        <v>0</v>
      </c>
      <c r="E2992" s="86">
        <f>IF(COUNTIF(Table3[Tag Number], A2992), 1, 0)</f>
        <v>0</v>
      </c>
      <c r="F2992" s="86">
        <f>IF(COUNTIF(Table4[Tag Number], A2992), 1, 0)</f>
        <v>0</v>
      </c>
      <c r="G2992" s="87">
        <f t="shared" si="94"/>
        <v>0</v>
      </c>
      <c r="H2992" s="88" t="str" cm="1">
        <f t="array" ref="H2992">_xlfn.IFS(OR(_xlfn.XLOOKUP(A2992,Table1[Tag Number],Table1[Status],"-",0)="Dead",
        _xlfn.XLOOKUP(A2992,Table2[Tag Number],Table2[Status],"-",0)="Dead",
        _xlfn.XLOOKUP(A2992,Table3[Tag Number],Table3[Status],"-",0)="Dead",
        _xlfn.XLOOKUP(A2992,Table4[Tag Number],Table4[Status],"-",0)="Dead"),"Dead",
     OR(_xlfn.XLOOKUP(A2992,Table1[Tag Number],Table1[Status],"-",0)="Alive",
        _xlfn.XLOOKUP(A2992,Table2[Tag Number],Table2[Status],"-",0)="Alive",
        _xlfn.XLOOKUP(A2992,Table3[Tag Number],Table3[Status],"-",0)="Alive",
        _xlfn.XLOOKUP(A2992,Table4[Tag Number],Table4[Status],"-",0)="Alive"),"Alive",
     OR(_xlfn.XLOOKUP(A2992,Table1[Tag Number],Table1[Status],"-",0)="-",
        _xlfn.XLOOKUP(A2992,Table2[Tag Number],Table2[Status],"-",0)="-",
        _xlfn.XLOOKUP(A2992,Table3[Tag Number],Table3[Status],"-",0)="-",
        _xlfn.XLOOKUP(A2992,Table4[Tag Number],Table4[Status],"-",0)="-"),
   "-")</f>
        <v>-</v>
      </c>
      <c r="I2992" s="91"/>
      <c r="R2992" t="b">
        <f t="shared" si="93"/>
        <v>0</v>
      </c>
    </row>
    <row r="2993" spans="1:18" ht="15" thickBot="1" x14ac:dyDescent="0.35">
      <c r="A2993" t="s">
        <v>3272</v>
      </c>
      <c r="B2993" s="4"/>
      <c r="C2993" s="84">
        <f>IF(COUNTIF(Table1[Tag Number], A2993), 1, 0)</f>
        <v>0</v>
      </c>
      <c r="D2993" s="85">
        <f>IF(COUNTIF(Table2[Tag Number], A2993), 1, 0)</f>
        <v>0</v>
      </c>
      <c r="E2993" s="86">
        <f>IF(COUNTIF(Table3[Tag Number], A2993), 1, 0)</f>
        <v>0</v>
      </c>
      <c r="F2993" s="86">
        <f>IF(COUNTIF(Table4[Tag Number], A2993), 1, 0)</f>
        <v>0</v>
      </c>
      <c r="G2993" s="87">
        <f t="shared" si="94"/>
        <v>0</v>
      </c>
      <c r="H2993" s="88" t="str" cm="1">
        <f t="array" ref="H2993">_xlfn.IFS(OR(_xlfn.XLOOKUP(A2993,Table1[Tag Number],Table1[Status],"-",0)="Dead",
        _xlfn.XLOOKUP(A2993,Table2[Tag Number],Table2[Status],"-",0)="Dead",
        _xlfn.XLOOKUP(A2993,Table3[Tag Number],Table3[Status],"-",0)="Dead",
        _xlfn.XLOOKUP(A2993,Table4[Tag Number],Table4[Status],"-",0)="Dead"),"Dead",
     OR(_xlfn.XLOOKUP(A2993,Table1[Tag Number],Table1[Status],"-",0)="Alive",
        _xlfn.XLOOKUP(A2993,Table2[Tag Number],Table2[Status],"-",0)="Alive",
        _xlfn.XLOOKUP(A2993,Table3[Tag Number],Table3[Status],"-",0)="Alive",
        _xlfn.XLOOKUP(A2993,Table4[Tag Number],Table4[Status],"-",0)="Alive"),"Alive",
     OR(_xlfn.XLOOKUP(A2993,Table1[Tag Number],Table1[Status],"-",0)="-",
        _xlfn.XLOOKUP(A2993,Table2[Tag Number],Table2[Status],"-",0)="-",
        _xlfn.XLOOKUP(A2993,Table3[Tag Number],Table3[Status],"-",0)="-",
        _xlfn.XLOOKUP(A2993,Table4[Tag Number],Table4[Status],"-",0)="-"),
   "-")</f>
        <v>-</v>
      </c>
      <c r="I2993" s="91"/>
      <c r="R2993" t="b">
        <f t="shared" si="93"/>
        <v>0</v>
      </c>
    </row>
    <row r="2994" spans="1:18" ht="15" thickBot="1" x14ac:dyDescent="0.35">
      <c r="A2994" t="s">
        <v>3273</v>
      </c>
      <c r="B2994" s="4"/>
      <c r="C2994" s="84">
        <f>IF(COUNTIF(Table1[Tag Number], A2994), 1, 0)</f>
        <v>0</v>
      </c>
      <c r="D2994" s="85">
        <f>IF(COUNTIF(Table2[Tag Number], A2994), 1, 0)</f>
        <v>0</v>
      </c>
      <c r="E2994" s="86">
        <f>IF(COUNTIF(Table3[Tag Number], A2994), 1, 0)</f>
        <v>0</v>
      </c>
      <c r="F2994" s="86">
        <f>IF(COUNTIF(Table4[Tag Number], A2994), 1, 0)</f>
        <v>0</v>
      </c>
      <c r="G2994" s="87">
        <f t="shared" si="94"/>
        <v>0</v>
      </c>
      <c r="H2994" s="88" t="str" cm="1">
        <f t="array" ref="H2994">_xlfn.IFS(OR(_xlfn.XLOOKUP(A2994,Table1[Tag Number],Table1[Status],"-",0)="Dead",
        _xlfn.XLOOKUP(A2994,Table2[Tag Number],Table2[Status],"-",0)="Dead",
        _xlfn.XLOOKUP(A2994,Table3[Tag Number],Table3[Status],"-",0)="Dead",
        _xlfn.XLOOKUP(A2994,Table4[Tag Number],Table4[Status],"-",0)="Dead"),"Dead",
     OR(_xlfn.XLOOKUP(A2994,Table1[Tag Number],Table1[Status],"-",0)="Alive",
        _xlfn.XLOOKUP(A2994,Table2[Tag Number],Table2[Status],"-",0)="Alive",
        _xlfn.XLOOKUP(A2994,Table3[Tag Number],Table3[Status],"-",0)="Alive",
        _xlfn.XLOOKUP(A2994,Table4[Tag Number],Table4[Status],"-",0)="Alive"),"Alive",
     OR(_xlfn.XLOOKUP(A2994,Table1[Tag Number],Table1[Status],"-",0)="-",
        _xlfn.XLOOKUP(A2994,Table2[Tag Number],Table2[Status],"-",0)="-",
        _xlfn.XLOOKUP(A2994,Table3[Tag Number],Table3[Status],"-",0)="-",
        _xlfn.XLOOKUP(A2994,Table4[Tag Number],Table4[Status],"-",0)="-"),
   "-")</f>
        <v>-</v>
      </c>
      <c r="I2994" s="91"/>
      <c r="R2994" t="b">
        <f t="shared" si="93"/>
        <v>0</v>
      </c>
    </row>
    <row r="2995" spans="1:18" ht="15" thickBot="1" x14ac:dyDescent="0.35">
      <c r="A2995" t="s">
        <v>3274</v>
      </c>
      <c r="B2995" s="4"/>
      <c r="C2995" s="84">
        <f>IF(COUNTIF(Table1[Tag Number], A2995), 1, 0)</f>
        <v>0</v>
      </c>
      <c r="D2995" s="85">
        <f>IF(COUNTIF(Table2[Tag Number], A2995), 1, 0)</f>
        <v>0</v>
      </c>
      <c r="E2995" s="86">
        <f>IF(COUNTIF(Table3[Tag Number], A2995), 1, 0)</f>
        <v>0</v>
      </c>
      <c r="F2995" s="86">
        <f>IF(COUNTIF(Table4[Tag Number], A2995), 1, 0)</f>
        <v>0</v>
      </c>
      <c r="G2995" s="87">
        <f t="shared" si="94"/>
        <v>0</v>
      </c>
      <c r="H2995" s="88" t="str" cm="1">
        <f t="array" ref="H2995">_xlfn.IFS(OR(_xlfn.XLOOKUP(A2995,Table1[Tag Number],Table1[Status],"-",0)="Dead",
        _xlfn.XLOOKUP(A2995,Table2[Tag Number],Table2[Status],"-",0)="Dead",
        _xlfn.XLOOKUP(A2995,Table3[Tag Number],Table3[Status],"-",0)="Dead",
        _xlfn.XLOOKUP(A2995,Table4[Tag Number],Table4[Status],"-",0)="Dead"),"Dead",
     OR(_xlfn.XLOOKUP(A2995,Table1[Tag Number],Table1[Status],"-",0)="Alive",
        _xlfn.XLOOKUP(A2995,Table2[Tag Number],Table2[Status],"-",0)="Alive",
        _xlfn.XLOOKUP(A2995,Table3[Tag Number],Table3[Status],"-",0)="Alive",
        _xlfn.XLOOKUP(A2995,Table4[Tag Number],Table4[Status],"-",0)="Alive"),"Alive",
     OR(_xlfn.XLOOKUP(A2995,Table1[Tag Number],Table1[Status],"-",0)="-",
        _xlfn.XLOOKUP(A2995,Table2[Tag Number],Table2[Status],"-",0)="-",
        _xlfn.XLOOKUP(A2995,Table3[Tag Number],Table3[Status],"-",0)="-",
        _xlfn.XLOOKUP(A2995,Table4[Tag Number],Table4[Status],"-",0)="-"),
   "-")</f>
        <v>-</v>
      </c>
      <c r="I2995" s="91"/>
      <c r="R2995" t="b">
        <f t="shared" si="93"/>
        <v>0</v>
      </c>
    </row>
    <row r="2996" spans="1:18" ht="15" thickBot="1" x14ac:dyDescent="0.35">
      <c r="A2996" t="s">
        <v>3275</v>
      </c>
      <c r="B2996" s="4"/>
      <c r="C2996" s="84">
        <f>IF(COUNTIF(Table1[Tag Number], A2996), 1, 0)</f>
        <v>0</v>
      </c>
      <c r="D2996" s="85">
        <f>IF(COUNTIF(Table2[Tag Number], A2996), 1, 0)</f>
        <v>0</v>
      </c>
      <c r="E2996" s="86">
        <f>IF(COUNTIF(Table3[Tag Number], A2996), 1, 0)</f>
        <v>0</v>
      </c>
      <c r="F2996" s="86">
        <f>IF(COUNTIF(Table4[Tag Number], A2996), 1, 0)</f>
        <v>0</v>
      </c>
      <c r="G2996" s="87">
        <f t="shared" si="94"/>
        <v>0</v>
      </c>
      <c r="H2996" s="88" t="str" cm="1">
        <f t="array" ref="H2996">_xlfn.IFS(OR(_xlfn.XLOOKUP(A2996,Table1[Tag Number],Table1[Status],"-",0)="Dead",
        _xlfn.XLOOKUP(A2996,Table2[Tag Number],Table2[Status],"-",0)="Dead",
        _xlfn.XLOOKUP(A2996,Table3[Tag Number],Table3[Status],"-",0)="Dead",
        _xlfn.XLOOKUP(A2996,Table4[Tag Number],Table4[Status],"-",0)="Dead"),"Dead",
     OR(_xlfn.XLOOKUP(A2996,Table1[Tag Number],Table1[Status],"-",0)="Alive",
        _xlfn.XLOOKUP(A2996,Table2[Tag Number],Table2[Status],"-",0)="Alive",
        _xlfn.XLOOKUP(A2996,Table3[Tag Number],Table3[Status],"-",0)="Alive",
        _xlfn.XLOOKUP(A2996,Table4[Tag Number],Table4[Status],"-",0)="Alive"),"Alive",
     OR(_xlfn.XLOOKUP(A2996,Table1[Tag Number],Table1[Status],"-",0)="-",
        _xlfn.XLOOKUP(A2996,Table2[Tag Number],Table2[Status],"-",0)="-",
        _xlfn.XLOOKUP(A2996,Table3[Tag Number],Table3[Status],"-",0)="-",
        _xlfn.XLOOKUP(A2996,Table4[Tag Number],Table4[Status],"-",0)="-"),
   "-")</f>
        <v>-</v>
      </c>
      <c r="I2996" s="91"/>
      <c r="R2996" t="b">
        <f t="shared" si="93"/>
        <v>0</v>
      </c>
    </row>
    <row r="2997" spans="1:18" ht="15" thickBot="1" x14ac:dyDescent="0.35">
      <c r="A2997" t="s">
        <v>3276</v>
      </c>
      <c r="B2997" s="4"/>
      <c r="C2997" s="84">
        <f>IF(COUNTIF(Table1[Tag Number], A2997), 1, 0)</f>
        <v>0</v>
      </c>
      <c r="D2997" s="85">
        <f>IF(COUNTIF(Table2[Tag Number], A2997), 1, 0)</f>
        <v>0</v>
      </c>
      <c r="E2997" s="86">
        <f>IF(COUNTIF(Table3[Tag Number], A2997), 1, 0)</f>
        <v>0</v>
      </c>
      <c r="F2997" s="86">
        <f>IF(COUNTIF(Table4[Tag Number], A2997), 1, 0)</f>
        <v>0</v>
      </c>
      <c r="G2997" s="87">
        <f t="shared" si="94"/>
        <v>0</v>
      </c>
      <c r="H2997" s="88" t="str" cm="1">
        <f t="array" ref="H2997">_xlfn.IFS(OR(_xlfn.XLOOKUP(A2997,Table1[Tag Number],Table1[Status],"-",0)="Dead",
        _xlfn.XLOOKUP(A2997,Table2[Tag Number],Table2[Status],"-",0)="Dead",
        _xlfn.XLOOKUP(A2997,Table3[Tag Number],Table3[Status],"-",0)="Dead",
        _xlfn.XLOOKUP(A2997,Table4[Tag Number],Table4[Status],"-",0)="Dead"),"Dead",
     OR(_xlfn.XLOOKUP(A2997,Table1[Tag Number],Table1[Status],"-",0)="Alive",
        _xlfn.XLOOKUP(A2997,Table2[Tag Number],Table2[Status],"-",0)="Alive",
        _xlfn.XLOOKUP(A2997,Table3[Tag Number],Table3[Status],"-",0)="Alive",
        _xlfn.XLOOKUP(A2997,Table4[Tag Number],Table4[Status],"-",0)="Alive"),"Alive",
     OR(_xlfn.XLOOKUP(A2997,Table1[Tag Number],Table1[Status],"-",0)="-",
        _xlfn.XLOOKUP(A2997,Table2[Tag Number],Table2[Status],"-",0)="-",
        _xlfn.XLOOKUP(A2997,Table3[Tag Number],Table3[Status],"-",0)="-",
        _xlfn.XLOOKUP(A2997,Table4[Tag Number],Table4[Status],"-",0)="-"),
   "-")</f>
        <v>-</v>
      </c>
      <c r="I2997" s="91"/>
      <c r="R2997" t="b">
        <f t="shared" si="93"/>
        <v>0</v>
      </c>
    </row>
    <row r="2998" spans="1:18" ht="15" thickBot="1" x14ac:dyDescent="0.35">
      <c r="A2998" t="s">
        <v>3277</v>
      </c>
      <c r="B2998" s="4"/>
      <c r="C2998" s="84">
        <f>IF(COUNTIF(Table1[Tag Number], A2998), 1, 0)</f>
        <v>0</v>
      </c>
      <c r="D2998" s="85">
        <f>IF(COUNTIF(Table2[Tag Number], A2998), 1, 0)</f>
        <v>0</v>
      </c>
      <c r="E2998" s="86">
        <f>IF(COUNTIF(Table3[Tag Number], A2998), 1, 0)</f>
        <v>0</v>
      </c>
      <c r="F2998" s="86">
        <f>IF(COUNTIF(Table4[Tag Number], A2998), 1, 0)</f>
        <v>0</v>
      </c>
      <c r="G2998" s="87">
        <f t="shared" si="94"/>
        <v>0</v>
      </c>
      <c r="H2998" s="88" t="str" cm="1">
        <f t="array" ref="H2998">_xlfn.IFS(OR(_xlfn.XLOOKUP(A2998,Table1[Tag Number],Table1[Status],"-",0)="Dead",
        _xlfn.XLOOKUP(A2998,Table2[Tag Number],Table2[Status],"-",0)="Dead",
        _xlfn.XLOOKUP(A2998,Table3[Tag Number],Table3[Status],"-",0)="Dead",
        _xlfn.XLOOKUP(A2998,Table4[Tag Number],Table4[Status],"-",0)="Dead"),"Dead",
     OR(_xlfn.XLOOKUP(A2998,Table1[Tag Number],Table1[Status],"-",0)="Alive",
        _xlfn.XLOOKUP(A2998,Table2[Tag Number],Table2[Status],"-",0)="Alive",
        _xlfn.XLOOKUP(A2998,Table3[Tag Number],Table3[Status],"-",0)="Alive",
        _xlfn.XLOOKUP(A2998,Table4[Tag Number],Table4[Status],"-",0)="Alive"),"Alive",
     OR(_xlfn.XLOOKUP(A2998,Table1[Tag Number],Table1[Status],"-",0)="-",
        _xlfn.XLOOKUP(A2998,Table2[Tag Number],Table2[Status],"-",0)="-",
        _xlfn.XLOOKUP(A2998,Table3[Tag Number],Table3[Status],"-",0)="-",
        _xlfn.XLOOKUP(A2998,Table4[Tag Number],Table4[Status],"-",0)="-"),
   "-")</f>
        <v>-</v>
      </c>
      <c r="I2998" s="91"/>
      <c r="R2998" t="b">
        <f t="shared" si="93"/>
        <v>0</v>
      </c>
    </row>
    <row r="2999" spans="1:18" x14ac:dyDescent="0.3">
      <c r="R2999" t="b">
        <f t="shared" si="93"/>
        <v>0</v>
      </c>
    </row>
    <row r="3000" spans="1:18" x14ac:dyDescent="0.3">
      <c r="R3000" t="b">
        <f t="shared" si="93"/>
        <v>0</v>
      </c>
    </row>
    <row r="3001" spans="1:18" x14ac:dyDescent="0.3">
      <c r="R3001">
        <v>1</v>
      </c>
    </row>
  </sheetData>
  <mergeCells count="2">
    <mergeCell ref="J25:K25"/>
    <mergeCell ref="M25:N25"/>
  </mergeCells>
  <phoneticPr fontId="3" type="noConversion"/>
  <conditionalFormatting sqref="C4:I2998 G6:O7 G37:O2805 K4:O5 J8:N8 G35:O35">
    <cfRule type="cellIs" dxfId="104" priority="43" operator="equal">
      <formula>1</formula>
    </cfRule>
  </conditionalFormatting>
  <conditionalFormatting sqref="G4:I2998 G6:O7 G37:O2805 K4:O5 J8:N8 G35:O35">
    <cfRule type="cellIs" dxfId="103" priority="42" operator="equal">
      <formula>2</formula>
    </cfRule>
    <cfRule type="cellIs" dxfId="102" priority="41" operator="equal">
      <formula>3</formula>
    </cfRule>
  </conditionalFormatting>
  <conditionalFormatting sqref="H4:I2998">
    <cfRule type="uniqueValues" priority="48"/>
    <cfRule type="expression" dxfId="101" priority="46">
      <formula>(#REF!=1)</formula>
    </cfRule>
  </conditionalFormatting>
  <conditionalFormatting sqref="H5:I5">
    <cfRule type="uniqueValues" priority="47"/>
  </conditionalFormatting>
  <conditionalFormatting sqref="H6:I7 H35:I2998 H24:I32 H14:I17">
    <cfRule type="uniqueValues" priority="44"/>
  </conditionalFormatting>
  <conditionalFormatting sqref="H6:I7 H49:I2998">
    <cfRule type="expression" dxfId="100" priority="40">
      <formula>($J6=1)</formula>
    </cfRule>
  </conditionalFormatting>
  <conditionalFormatting sqref="H8:I8">
    <cfRule type="uniqueValues" priority="229"/>
    <cfRule type="expression" dxfId="99" priority="228">
      <formula>($J8=1)</formula>
    </cfRule>
  </conditionalFormatting>
  <conditionalFormatting sqref="H9:I9">
    <cfRule type="uniqueValues" priority="110"/>
  </conditionalFormatting>
  <conditionalFormatting sqref="H10:I12">
    <cfRule type="expression" dxfId="98" priority="214">
      <formula>($J26=1)</formula>
    </cfRule>
    <cfRule type="uniqueValues" priority="215"/>
  </conditionalFormatting>
  <conditionalFormatting sqref="H13:I13">
    <cfRule type="uniqueValues" priority="98"/>
  </conditionalFormatting>
  <conditionalFormatting sqref="H14:I17 H24:I32">
    <cfRule type="expression" dxfId="97" priority="208">
      <formula>($J29=1)</formula>
    </cfRule>
  </conditionalFormatting>
  <conditionalFormatting sqref="H18:I19">
    <cfRule type="uniqueValues" priority="118"/>
  </conditionalFormatting>
  <conditionalFormatting sqref="H20:I21">
    <cfRule type="uniqueValues" priority="165"/>
  </conditionalFormatting>
  <conditionalFormatting sqref="H22:I23">
    <cfRule type="uniqueValues" priority="217"/>
    <cfRule type="expression" dxfId="96" priority="216">
      <formula>($J33=1)</formula>
    </cfRule>
  </conditionalFormatting>
  <conditionalFormatting sqref="H33:I33">
    <cfRule type="uniqueValues" priority="176"/>
  </conditionalFormatting>
  <conditionalFormatting sqref="H34:I34">
    <cfRule type="expression" dxfId="95" priority="218">
      <formula>($J48=1)</formula>
    </cfRule>
    <cfRule type="uniqueValues" priority="219"/>
  </conditionalFormatting>
  <conditionalFormatting sqref="J26:J28">
    <cfRule type="uniqueValues" priority="21"/>
  </conditionalFormatting>
  <conditionalFormatting sqref="J36">
    <cfRule type="uniqueValues" priority="4"/>
  </conditionalFormatting>
  <conditionalFormatting sqref="J43">
    <cfRule type="cellIs" dxfId="94" priority="9" operator="equal">
      <formula>3</formula>
    </cfRule>
    <cfRule type="cellIs" dxfId="93" priority="10" operator="equal">
      <formula>2</formula>
    </cfRule>
    <cfRule type="cellIs" dxfId="92" priority="11" operator="equal">
      <formula>1</formula>
    </cfRule>
    <cfRule type="uniqueValues" priority="12"/>
  </conditionalFormatting>
  <conditionalFormatting sqref="J33:K34 J44:K48">
    <cfRule type="cellIs" dxfId="91" priority="31" operator="equal">
      <formula>3</formula>
    </cfRule>
    <cfRule type="cellIs" dxfId="90" priority="32" operator="equal">
      <formula>2</formula>
    </cfRule>
    <cfRule type="cellIs" dxfId="89" priority="33" operator="equal">
      <formula>1</formula>
    </cfRule>
  </conditionalFormatting>
  <conditionalFormatting sqref="J33:K34 J39:L40 L37:L38">
    <cfRule type="uniqueValues" priority="34"/>
  </conditionalFormatting>
  <conditionalFormatting sqref="J8:N8 O4:O5 J6:O7 G4:G2998 J41:N42 M37:N40 J49:O2805 L43:N48 O8:O48">
    <cfRule type="uniqueValues" priority="45"/>
  </conditionalFormatting>
  <conditionalFormatting sqref="J26:N28">
    <cfRule type="cellIs" dxfId="88" priority="20" operator="equal">
      <formula>1</formula>
    </cfRule>
    <cfRule type="cellIs" dxfId="87" priority="19" operator="equal">
      <formula>2</formula>
    </cfRule>
    <cfRule type="cellIs" dxfId="86" priority="18" operator="equal">
      <formula>3</formula>
    </cfRule>
  </conditionalFormatting>
  <conditionalFormatting sqref="J36:O36">
    <cfRule type="cellIs" dxfId="85" priority="3" operator="equal">
      <formula>1</formula>
    </cfRule>
    <cfRule type="cellIs" dxfId="84" priority="2" operator="equal">
      <formula>2</formula>
    </cfRule>
    <cfRule type="cellIs" dxfId="83" priority="1" operator="equal">
      <formula>3</formula>
    </cfRule>
  </conditionalFormatting>
  <conditionalFormatting sqref="K46:K47">
    <cfRule type="uniqueValues" priority="26"/>
  </conditionalFormatting>
  <conditionalFormatting sqref="K48 J44:J48">
    <cfRule type="uniqueValues" priority="189"/>
  </conditionalFormatting>
  <conditionalFormatting sqref="K26:L28 J29 J30:N32 L33:M33 N26:N28 L29:M29 L34:N36">
    <cfRule type="uniqueValues" priority="168"/>
  </conditionalFormatting>
  <conditionalFormatting sqref="K10:N10 N11:N18">
    <cfRule type="cellIs" dxfId="82" priority="8" operator="equal">
      <formula>1</formula>
    </cfRule>
    <cfRule type="cellIs" dxfId="81" priority="6" operator="equal">
      <formula>3</formula>
    </cfRule>
    <cfRule type="cellIs" dxfId="80" priority="7" operator="equal">
      <formula>2</formula>
    </cfRule>
  </conditionalFormatting>
  <conditionalFormatting sqref="L25:M25">
    <cfRule type="uniqueValues" priority="17"/>
    <cfRule type="cellIs" dxfId="79" priority="16" operator="equal">
      <formula>1</formula>
    </cfRule>
    <cfRule type="cellIs" dxfId="78" priority="15" operator="equal">
      <formula>2</formula>
    </cfRule>
    <cfRule type="cellIs" dxfId="77" priority="14" operator="equal">
      <formula>3</formula>
    </cfRule>
  </conditionalFormatting>
  <conditionalFormatting sqref="M26:M28">
    <cfRule type="uniqueValues" priority="13"/>
  </conditionalFormatting>
  <conditionalFormatting sqref="N10">
    <cfRule type="cellIs" dxfId="76" priority="5" operator="equal">
      <formula>"Dead"</formula>
    </cfRule>
  </conditionalFormatting>
  <conditionalFormatting sqref="O3:O2948 H3:I2998 N4">
    <cfRule type="cellIs" dxfId="75" priority="39" operator="equal">
      <formula>"Dead"</formula>
    </cfRule>
  </conditionalFormatting>
  <conditionalFormatting sqref="O8:O34 J29 L29:M29 J30:N32 L33:M33 L34:N38 J39:N40">
    <cfRule type="cellIs" dxfId="74" priority="24" operator="equal">
      <formula>1</formula>
    </cfRule>
    <cfRule type="cellIs" dxfId="73" priority="23" operator="equal">
      <formula>2</formula>
    </cfRule>
    <cfRule type="cellIs" dxfId="72" priority="22" operator="equal">
      <formula>3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24B85-889F-42CE-8F42-7D1470221EC7}">
  <dimension ref="A1:R3001"/>
  <sheetViews>
    <sheetView topLeftCell="C1" zoomScale="80" zoomScaleNormal="80" workbookViewId="0">
      <selection activeCell="F10" sqref="F10"/>
    </sheetView>
  </sheetViews>
  <sheetFormatPr defaultRowHeight="14.4" x14ac:dyDescent="0.3"/>
  <cols>
    <col min="1" max="1" width="23.33203125" customWidth="1"/>
    <col min="10" max="10" width="20.88671875" customWidth="1"/>
    <col min="18" max="18" width="22.5546875" customWidth="1"/>
  </cols>
  <sheetData>
    <row r="1" spans="1:18" ht="18" x14ac:dyDescent="0.35">
      <c r="A1" s="139" t="s">
        <v>3322</v>
      </c>
    </row>
    <row r="2" spans="1:18" ht="15" thickBot="1" x14ac:dyDescent="0.35">
      <c r="A2" t="s">
        <v>1137</v>
      </c>
    </row>
    <row r="3" spans="1:18" ht="43.8" thickBot="1" x14ac:dyDescent="0.35">
      <c r="A3" s="79" t="s">
        <v>1127</v>
      </c>
      <c r="B3" s="79" t="s">
        <v>1128</v>
      </c>
      <c r="C3" s="80" t="s">
        <v>1129</v>
      </c>
      <c r="D3" s="81" t="s">
        <v>1130</v>
      </c>
      <c r="E3" s="82" t="s">
        <v>1131</v>
      </c>
      <c r="F3" s="82" t="s">
        <v>1132</v>
      </c>
      <c r="G3" s="83" t="s">
        <v>1133</v>
      </c>
      <c r="H3" s="83" t="s">
        <v>1134</v>
      </c>
      <c r="I3" s="83" t="s">
        <v>3339</v>
      </c>
      <c r="J3" s="80" t="s">
        <v>1135</v>
      </c>
      <c r="K3" s="81"/>
      <c r="L3" s="81"/>
      <c r="M3" s="81"/>
      <c r="N3" s="82"/>
      <c r="O3" s="83"/>
      <c r="R3" t="s">
        <v>3278</v>
      </c>
    </row>
    <row r="4" spans="1:18" ht="15" thickBot="1" x14ac:dyDescent="0.35">
      <c r="A4" s="2" t="s">
        <v>1136</v>
      </c>
      <c r="B4" s="2" t="s">
        <v>1137</v>
      </c>
      <c r="C4" s="84">
        <f>IF(COUNTIF(Table8[Tag Number], A4), 1, 0)</f>
        <v>0</v>
      </c>
      <c r="D4" s="85">
        <f>IF(COUNTIF(Table9[Tag Number], A4), 1, 0)</f>
        <v>0</v>
      </c>
      <c r="E4" s="86">
        <f>IF(COUNTIF(Table10[Tag Number], A4), 1, 0)</f>
        <v>0</v>
      </c>
      <c r="F4" s="86">
        <f>IF(COUNTIF(Table11[Tag Number], A4), 1, 0)</f>
        <v>0</v>
      </c>
      <c r="G4" s="87">
        <f>SUM(C4:F4)</f>
        <v>0</v>
      </c>
      <c r="H4" s="88" t="str" cm="1">
        <f t="array" ref="H4">_xlfn.IFS(OR(_xlfn.XLOOKUP(A4,Table9[Tag Number],Table9[Status],"-",0)="Dead",
        _xlfn.XLOOKUP(A4,Table10[Tag Number],Table10[Status],"-",0)="Dead",
        _xlfn.XLOOKUP(A4,Table11[Tag Number],Table11[Status],"-",0)="Dead",
        _xlfn.XLOOKUP(A4,Table8[Tag Number],Table8[Status],"-",0)="Dead"),"Dead",
     OR(_xlfn.XLOOKUP(A4,Table11[Tag Number],Table11[Status],"-",0)="Alive",
        _xlfn.XLOOKUP(A4,Table10[Tag Number],Table10[Status],"-",0)="Alive",
        _xlfn.XLOOKUP(A4,Table9[Tag Number],Table9[Status],"-",0)="Alive",
        _xlfn.XLOOKUP(A4,Table8[Tag Number],Table8[Status],"-",0)="Alive"),"Alive",
     OR(_xlfn.XLOOKUP(A4,Table9[Tag Number],Table9[Status],"-",0)="-",
        _xlfn.XLOOKUP(A4,Table10[Tag Number],Table10[Status],"-",0)="-",
        _xlfn.XLOOKUP(A4,Table11[Tag Number],Table11[Status],"-",0)="-",
        _xlfn.XLOOKUP(A4,Table8[Tag Number],Table8[Status],"-",0)="-"),
   "-")</f>
        <v>-</v>
      </c>
      <c r="I4" s="88" t="str">
        <f>IF((_xlfn.XLOOKUP(B4,[2]Sheet1!$A$2:$A$198,[2]Sheet1!$B$2:$B$198,"-",0)="Glade"),"Out","No")</f>
        <v>No</v>
      </c>
      <c r="K4" t="s">
        <v>1138</v>
      </c>
      <c r="L4" t="s">
        <v>1139</v>
      </c>
      <c r="M4" t="s">
        <v>1140</v>
      </c>
      <c r="N4" t="s">
        <v>1141</v>
      </c>
      <c r="O4" s="88"/>
      <c r="R4" t="b">
        <f t="shared" ref="R4:R67" si="0">IF(G4&gt;1,A4)</f>
        <v>0</v>
      </c>
    </row>
    <row r="5" spans="1:18" ht="15" thickBot="1" x14ac:dyDescent="0.35">
      <c r="A5" s="3" t="s">
        <v>694</v>
      </c>
      <c r="B5" s="3" t="s">
        <v>1137</v>
      </c>
      <c r="C5" s="84">
        <f>IF(COUNTIF(Table8[Tag Number], A5), 1, 0)</f>
        <v>0</v>
      </c>
      <c r="D5" s="85">
        <f>IF(COUNTIF(Table9[Tag Number], A5), 1, 0)</f>
        <v>1</v>
      </c>
      <c r="E5" s="86">
        <f>IF(COUNTIF(Table10[Tag Number], A5), 1, 0)</f>
        <v>0</v>
      </c>
      <c r="F5" s="86">
        <f>IF(COUNTIF(Table11[Tag Number], A5), 1, 0)</f>
        <v>1</v>
      </c>
      <c r="G5" s="87">
        <f t="shared" ref="G5:G68" si="1">SUM(C5:F5)</f>
        <v>2</v>
      </c>
      <c r="H5" s="88" t="str" cm="1">
        <f t="array" ref="H5">_xlfn.IFS(OR(_xlfn.XLOOKUP(A5,Table9[Tag Number],Table9[Status],"-",0)="Dead",
        _xlfn.XLOOKUP(A5,Table10[Tag Number],Table10[Status],"-",0)="Dead",
        _xlfn.XLOOKUP(A5,Table11[Tag Number],Table11[Status],"-",0)="Dead",
        _xlfn.XLOOKUP(A5,Table8[Tag Number],Table8[Status],"-",0)="Dead"),"Dead",
     OR(_xlfn.XLOOKUP(A5,Table11[Tag Number],Table11[Status],"-",0)="Alive",
        _xlfn.XLOOKUP(A5,Table10[Tag Number],Table10[Status],"-",0)="Alive",
        _xlfn.XLOOKUP(A5,Table9[Tag Number],Table9[Status],"-",0)="Alive",
        _xlfn.XLOOKUP(A5,Table8[Tag Number],Table8[Status],"-",0)="Alive"),"Alive",
     OR(_xlfn.XLOOKUP(A5,Table9[Tag Number],Table9[Status],"-",0)="-",
        _xlfn.XLOOKUP(A5,Table10[Tag Number],Table10[Status],"-",0)="-",
        _xlfn.XLOOKUP(A5,Table11[Tag Number],Table11[Status],"-",0)="-",
        _xlfn.XLOOKUP(A5,Table8[Tag Number],Table8[Status],"-",0)="-"),
   "-")</f>
        <v>Alive</v>
      </c>
      <c r="I5" s="88" t="str">
        <f>IF((_xlfn.XLOOKUP(B5,[2]Sheet1!$A$2:$A$198,[2]Sheet1!$B$2:$B$198,"-",0)="Glade"),"Out","No")</f>
        <v>No</v>
      </c>
      <c r="J5" t="s">
        <v>1142</v>
      </c>
      <c r="K5">
        <f>'Glade MR'!D312</f>
        <v>296</v>
      </c>
      <c r="L5">
        <f>'Glade MR'!L313</f>
        <v>293</v>
      </c>
      <c r="M5">
        <f>'Glade MR'!S250</f>
        <v>232</v>
      </c>
      <c r="N5">
        <f>'Glade MR'!Z285</f>
        <v>264</v>
      </c>
      <c r="O5" s="89"/>
      <c r="R5" t="str">
        <f t="shared" si="0"/>
        <v>B001</v>
      </c>
    </row>
    <row r="6" spans="1:18" ht="15" thickBot="1" x14ac:dyDescent="0.35">
      <c r="A6" s="2" t="s">
        <v>1143</v>
      </c>
      <c r="B6" s="2" t="s">
        <v>1137</v>
      </c>
      <c r="C6" s="84">
        <f>IF(COUNTIF(Table8[Tag Number], A6), 1, 0)</f>
        <v>0</v>
      </c>
      <c r="D6" s="85">
        <f>IF(COUNTIF(Table9[Tag Number], A6), 1, 0)</f>
        <v>0</v>
      </c>
      <c r="E6" s="86">
        <f>IF(COUNTIF(Table10[Tag Number], A6), 1, 0)</f>
        <v>0</v>
      </c>
      <c r="F6" s="86">
        <f>IF(COUNTIF(Table11[Tag Number], A6), 1, 0)</f>
        <v>0</v>
      </c>
      <c r="G6" s="87">
        <f t="shared" si="1"/>
        <v>0</v>
      </c>
      <c r="H6" s="88" t="str" cm="1">
        <f t="array" ref="H6">_xlfn.IFS(OR(_xlfn.XLOOKUP(A6,Table9[Tag Number],Table9[Status],"-",0)="Dead",
        _xlfn.XLOOKUP(A6,Table10[Tag Number],Table10[Status],"-",0)="Dead",
        _xlfn.XLOOKUP(A6,Table11[Tag Number],Table11[Status],"-",0)="Dead",
        _xlfn.XLOOKUP(A6,Table8[Tag Number],Table8[Status],"-",0)="Dead"),"Dead",
     OR(_xlfn.XLOOKUP(A6,Table11[Tag Number],Table11[Status],"-",0)="Alive",
        _xlfn.XLOOKUP(A6,Table10[Tag Number],Table10[Status],"-",0)="Alive",
        _xlfn.XLOOKUP(A6,Table9[Tag Number],Table9[Status],"-",0)="Alive",
        _xlfn.XLOOKUP(A6,Table8[Tag Number],Table8[Status],"-",0)="Alive"),"Alive",
     OR(_xlfn.XLOOKUP(A6,Table9[Tag Number],Table9[Status],"-",0)="-",
        _xlfn.XLOOKUP(A6,Table10[Tag Number],Table10[Status],"-",0)="-",
        _xlfn.XLOOKUP(A6,Table11[Tag Number],Table11[Status],"-",0)="-",
        _xlfn.XLOOKUP(A6,Table8[Tag Number],Table8[Status],"-",0)="-"),
   "-")</f>
        <v>-</v>
      </c>
      <c r="I6" s="88" t="str">
        <f>IF((_xlfn.XLOOKUP(B6,[2]Sheet1!$A$2:$A$198,[2]Sheet1!$B$2:$B$198,"-",0)="Glade"),"Out","No")</f>
        <v>No</v>
      </c>
      <c r="J6" s="90" t="s">
        <v>114</v>
      </c>
      <c r="K6" s="91" cm="1">
        <f t="array" ref="K6">MAX(SUM(COUNTIF(Table8[Tag Number],{"*Unknown*","*-*","*shell*"})),,K9-(K5+K7))</f>
        <v>1</v>
      </c>
      <c r="L6" s="91" cm="1">
        <f t="array" ref="L6">MAX(SUM(COUNTIF(Table9[Tag Number],{"*Unknown*","*-*","*shell*"})),(L9-(L7+L5)))</f>
        <v>0</v>
      </c>
      <c r="M6" s="91" cm="1">
        <f t="array" ref="M6">MAX(SUM(COUNTIF(Table10[Tag Number],{"*Unknown*","*-*","*shell*"})),M9-(M7+M5))</f>
        <v>0</v>
      </c>
      <c r="N6" s="91" cm="1">
        <f t="array" ref="N6">MAX(SUM(COUNTIF(Table11[Tag Number],{"*Unknown*","*-*","*shell*"})),N9-(N7+N5))</f>
        <v>2</v>
      </c>
      <c r="O6" s="89"/>
      <c r="R6" t="b">
        <f t="shared" si="0"/>
        <v>0</v>
      </c>
    </row>
    <row r="7" spans="1:18" ht="15" thickBot="1" x14ac:dyDescent="0.35">
      <c r="A7" s="3" t="s">
        <v>809</v>
      </c>
      <c r="B7" s="3" t="s">
        <v>1137</v>
      </c>
      <c r="C7" s="84">
        <f>IF(COUNTIF(Table8[Tag Number], A7), 1, 0)</f>
        <v>1</v>
      </c>
      <c r="D7" s="85">
        <f>IF(COUNTIF(Table9[Tag Number], A7), 1, 0)</f>
        <v>0</v>
      </c>
      <c r="E7" s="86">
        <f>IF(COUNTIF(Table10[Tag Number], A7), 1, 0)</f>
        <v>1</v>
      </c>
      <c r="F7" s="86">
        <f>IF(COUNTIF(Table11[Tag Number], A7), 1, 0)</f>
        <v>0</v>
      </c>
      <c r="G7" s="87">
        <f t="shared" si="1"/>
        <v>2</v>
      </c>
      <c r="H7" s="88" t="str" cm="1">
        <f t="array" ref="H7">_xlfn.IFS(OR(_xlfn.XLOOKUP(A7,Table9[Tag Number],Table9[Status],"-",0)="Dead",
        _xlfn.XLOOKUP(A7,Table10[Tag Number],Table10[Status],"-",0)="Dead",
        _xlfn.XLOOKUP(A7,Table11[Tag Number],Table11[Status],"-",0)="Dead",
        _xlfn.XLOOKUP(A7,Table8[Tag Number],Table8[Status],"-",0)="Dead"),"Dead",
     OR(_xlfn.XLOOKUP(A7,Table11[Tag Number],Table11[Status],"-",0)="Alive",
        _xlfn.XLOOKUP(A7,Table10[Tag Number],Table10[Status],"-",0)="Alive",
        _xlfn.XLOOKUP(A7,Table9[Tag Number],Table9[Status],"-",0)="Alive",
        _xlfn.XLOOKUP(A7,Table8[Tag Number],Table8[Status],"-",0)="Alive"),"Alive",
     OR(_xlfn.XLOOKUP(A7,Table9[Tag Number],Table9[Status],"-",0)="-",
        _xlfn.XLOOKUP(A7,Table10[Tag Number],Table10[Status],"-",0)="-",
        _xlfn.XLOOKUP(A7,Table11[Tag Number],Table11[Status],"-",0)="-",
        _xlfn.XLOOKUP(A7,Table8[Tag Number],Table8[Status],"-",0)="-"),
   "-")</f>
        <v>Alive</v>
      </c>
      <c r="I7" s="88" t="str">
        <f>IF((_xlfn.XLOOKUP(B7,[2]Sheet1!$A$2:$A$198,[2]Sheet1!$B$2:$B$198,"-",0)="Glade"),"Out","No")</f>
        <v>No</v>
      </c>
      <c r="J7" s="90" t="s">
        <v>87</v>
      </c>
      <c r="K7" s="91" cm="1">
        <f t="array" ref="K7">SUM(COUNTIF(Table8[Tag Number],{"Untagged*","UNO0*","UN O0*","New tag*","UN"}))</f>
        <v>0</v>
      </c>
      <c r="L7" s="91" cm="1">
        <f t="array" ref="L7">SUM(COUNTIF(Table9[Tag Number],{"Untagged*","UNO0*","UN O0*","New tag*","UN"}))</f>
        <v>0</v>
      </c>
      <c r="M7" s="91" cm="1">
        <f t="array" ref="M7">SUM(COUNTIF(Table10[Tag Number],{"Untagged*","UNO0*","UN O0*","New tag*","UN"}))</f>
        <v>2</v>
      </c>
      <c r="N7" s="91" cm="1">
        <f t="array" ref="N7">SUM(COUNTIF(Table11[Tag Number],{"Untagged*","UNO0*","UN O0*","New tag*","UN"}))</f>
        <v>0</v>
      </c>
      <c r="O7" s="89"/>
      <c r="R7" t="str">
        <f t="shared" si="0"/>
        <v>B003</v>
      </c>
    </row>
    <row r="8" spans="1:18" ht="15" thickBot="1" x14ac:dyDescent="0.35">
      <c r="A8" s="2" t="s">
        <v>1144</v>
      </c>
      <c r="B8" s="2" t="s">
        <v>1145</v>
      </c>
      <c r="C8" s="84">
        <f>IF(COUNTIF(Table8[Tag Number], A8), 1, 0)</f>
        <v>0</v>
      </c>
      <c r="D8" s="85">
        <f>IF(COUNTIF(Table9[Tag Number], A8), 1, 0)</f>
        <v>0</v>
      </c>
      <c r="E8" s="86">
        <f>IF(COUNTIF(Table10[Tag Number], A8), 1, 0)</f>
        <v>0</v>
      </c>
      <c r="F8" s="86">
        <f>IF(COUNTIF(Table11[Tag Number], A8), 1, 0)</f>
        <v>0</v>
      </c>
      <c r="G8" s="87">
        <f t="shared" si="1"/>
        <v>0</v>
      </c>
      <c r="H8" s="88" t="str" cm="1">
        <f t="array" ref="H8">_xlfn.IFS(OR(_xlfn.XLOOKUP(A8,Table9[Tag Number],Table9[Status],"-",0)="Dead",
        _xlfn.XLOOKUP(A8,Table10[Tag Number],Table10[Status],"-",0)="Dead",
        _xlfn.XLOOKUP(A8,Table11[Tag Number],Table11[Status],"-",0)="Dead",
        _xlfn.XLOOKUP(A8,Table8[Tag Number],Table8[Status],"-",0)="Dead"),"Dead",
     OR(_xlfn.XLOOKUP(A8,Table11[Tag Number],Table11[Status],"-",0)="Alive",
        _xlfn.XLOOKUP(A8,Table10[Tag Number],Table10[Status],"-",0)="Alive",
        _xlfn.XLOOKUP(A8,Table9[Tag Number],Table9[Status],"-",0)="Alive",
        _xlfn.XLOOKUP(A8,Table8[Tag Number],Table8[Status],"-",0)="Alive"),"Alive",
     OR(_xlfn.XLOOKUP(A8,Table9[Tag Number],Table9[Status],"-",0)="-",
        _xlfn.XLOOKUP(A8,Table10[Tag Number],Table10[Status],"-",0)="-",
        _xlfn.XLOOKUP(A8,Table11[Tag Number],Table11[Status],"-",0)="-",
        _xlfn.XLOOKUP(A8,Table8[Tag Number],Table8[Status],"-",0)="-"),
   "-")</f>
        <v>-</v>
      </c>
      <c r="I8" s="88" t="str">
        <f>IF((_xlfn.XLOOKUP(B8,[2]Sheet1!$A$2:$A$198,[2]Sheet1!$B$2:$B$198,"-",0)="Glade"),"Out","No")</f>
        <v>No</v>
      </c>
      <c r="J8" t="s">
        <v>3296</v>
      </c>
      <c r="K8">
        <v>3</v>
      </c>
      <c r="L8">
        <v>2</v>
      </c>
      <c r="M8">
        <v>1</v>
      </c>
      <c r="N8">
        <v>0</v>
      </c>
      <c r="O8" s="89"/>
      <c r="R8" t="b">
        <f t="shared" si="0"/>
        <v>0</v>
      </c>
    </row>
    <row r="9" spans="1:18" ht="15" thickBot="1" x14ac:dyDescent="0.35">
      <c r="A9" s="3" t="s">
        <v>902</v>
      </c>
      <c r="B9" s="3" t="s">
        <v>1137</v>
      </c>
      <c r="C9" s="84">
        <f>IF(COUNTIF(Table8[Tag Number], A9), 1, 0)</f>
        <v>1</v>
      </c>
      <c r="D9" s="85">
        <f>IF(COUNTIF(Table9[Tag Number], A9), 1, 0)</f>
        <v>0</v>
      </c>
      <c r="E9" s="86">
        <f>IF(COUNTIF(Table10[Tag Number], A9), 1, 0)</f>
        <v>1</v>
      </c>
      <c r="F9" s="86">
        <f>IF(COUNTIF(Table11[Tag Number], A9), 1, 0)</f>
        <v>0</v>
      </c>
      <c r="G9" s="87">
        <f t="shared" si="1"/>
        <v>2</v>
      </c>
      <c r="H9" s="88" t="str" cm="1">
        <f t="array" ref="H9">_xlfn.IFS(OR(_xlfn.XLOOKUP(A9,Table9[Tag Number],Table9[Status],"-",0)="Dead",
        _xlfn.XLOOKUP(A9,Table10[Tag Number],Table10[Status],"-",0)="Dead",
        _xlfn.XLOOKUP(A9,Table11[Tag Number],Table11[Status],"-",0)="Dead",
        _xlfn.XLOOKUP(A9,Table8[Tag Number],Table8[Status],"-",0)="Dead"),"Dead",
     OR(_xlfn.XLOOKUP(A9,Table11[Tag Number],Table11[Status],"-",0)="Alive",
        _xlfn.XLOOKUP(A9,Table10[Tag Number],Table10[Status],"-",0)="Alive",
        _xlfn.XLOOKUP(A9,Table9[Tag Number],Table9[Status],"-",0)="Alive",
        _xlfn.XLOOKUP(A9,Table8[Tag Number],Table8[Status],"-",0)="Alive"),"Alive",
     OR(_xlfn.XLOOKUP(A9,Table9[Tag Number],Table9[Status],"-",0)="-",
        _xlfn.XLOOKUP(A9,Table10[Tag Number],Table10[Status],"-",0)="-",
        _xlfn.XLOOKUP(A9,Table11[Tag Number],Table11[Status],"-",0)="-",
        _xlfn.XLOOKUP(A9,Table8[Tag Number],Table8[Status],"-",0)="-"),
   "-")</f>
        <v>Alive</v>
      </c>
      <c r="I9" s="88" t="str">
        <f>IF((_xlfn.XLOOKUP(B9,[2]Sheet1!$A$2:$A$198,[2]Sheet1!$B$2:$B$198,"-",0)="Glade"),"Out","No")</f>
        <v>No</v>
      </c>
      <c r="J9" s="90" t="s">
        <v>1146</v>
      </c>
      <c r="K9" s="91">
        <f>'Glade MR'!D306</f>
        <v>297</v>
      </c>
      <c r="L9" s="91">
        <f>'Glade MR'!L307</f>
        <v>293</v>
      </c>
      <c r="M9" s="91">
        <f>'Glade MR'!S244</f>
        <v>234</v>
      </c>
      <c r="N9" s="91">
        <f>'Glade MR'!Z279</f>
        <v>266</v>
      </c>
      <c r="O9" s="89"/>
      <c r="R9" t="str">
        <f t="shared" si="0"/>
        <v>B005</v>
      </c>
    </row>
    <row r="10" spans="1:18" ht="15" thickBot="1" x14ac:dyDescent="0.35">
      <c r="A10" s="2" t="s">
        <v>1147</v>
      </c>
      <c r="B10" s="2" t="s">
        <v>1137</v>
      </c>
      <c r="C10" s="84">
        <f>IF(COUNTIF(Table8[Tag Number], A10), 1, 0)</f>
        <v>0</v>
      </c>
      <c r="D10" s="85">
        <f>IF(COUNTIF(Table9[Tag Number], A10), 1, 0)</f>
        <v>0</v>
      </c>
      <c r="E10" s="86">
        <f>IF(COUNTIF(Table10[Tag Number], A10), 1, 0)</f>
        <v>0</v>
      </c>
      <c r="F10" s="86">
        <f>IF(COUNTIF(Table11[Tag Number], A10), 1, 0)</f>
        <v>0</v>
      </c>
      <c r="G10" s="87">
        <f t="shared" si="1"/>
        <v>0</v>
      </c>
      <c r="H10" s="88" t="str" cm="1">
        <f t="array" ref="H10">_xlfn.IFS(OR(_xlfn.XLOOKUP(A10,Table9[Tag Number],Table9[Status],"-",0)="Dead",
        _xlfn.XLOOKUP(A10,Table10[Tag Number],Table10[Status],"-",0)="Dead",
        _xlfn.XLOOKUP(A10,Table11[Tag Number],Table11[Status],"-",0)="Dead",
        _xlfn.XLOOKUP(A10,Table8[Tag Number],Table8[Status],"-",0)="Dead"),"Dead",
     OR(_xlfn.XLOOKUP(A10,Table11[Tag Number],Table11[Status],"-",0)="Alive",
        _xlfn.XLOOKUP(A10,Table10[Tag Number],Table10[Status],"-",0)="Alive",
        _xlfn.XLOOKUP(A10,Table9[Tag Number],Table9[Status],"-",0)="Alive",
        _xlfn.XLOOKUP(A10,Table8[Tag Number],Table8[Status],"-",0)="Alive"),"Alive",
     OR(_xlfn.XLOOKUP(A10,Table9[Tag Number],Table9[Status],"-",0)="-",
        _xlfn.XLOOKUP(A10,Table10[Tag Number],Table10[Status],"-",0)="-",
        _xlfn.XLOOKUP(A10,Table11[Tag Number],Table11[Status],"-",0)="-",
        _xlfn.XLOOKUP(A10,Table8[Tag Number],Table8[Status],"-",0)="-"),
   "-")</f>
        <v>-</v>
      </c>
      <c r="I10" s="88" t="str">
        <f>IF((_xlfn.XLOOKUP(B10,[2]Sheet1!$A$2:$A$198,[2]Sheet1!$B$2:$B$198,"-",0)="Glade"),"Out","No")</f>
        <v>No</v>
      </c>
      <c r="J10" s="90"/>
      <c r="K10" s="91"/>
      <c r="L10" s="91"/>
      <c r="M10" s="91"/>
      <c r="N10" s="92"/>
      <c r="O10" s="89"/>
      <c r="R10" t="b">
        <f t="shared" si="0"/>
        <v>0</v>
      </c>
    </row>
    <row r="11" spans="1:18" ht="15" thickBot="1" x14ac:dyDescent="0.35">
      <c r="A11" s="3" t="s">
        <v>617</v>
      </c>
      <c r="B11" s="3" t="s">
        <v>1137</v>
      </c>
      <c r="C11" s="84">
        <f>IF(COUNTIF(Table8[Tag Number], A11), 1, 0)</f>
        <v>0</v>
      </c>
      <c r="D11" s="85">
        <f>IF(COUNTIF(Table9[Tag Number], A11), 1, 0)</f>
        <v>1</v>
      </c>
      <c r="E11" s="86">
        <f>IF(COUNTIF(Table10[Tag Number], A11), 1, 0)</f>
        <v>0</v>
      </c>
      <c r="F11" s="86">
        <f>IF(COUNTIF(Table11[Tag Number], A11), 1, 0)</f>
        <v>1</v>
      </c>
      <c r="G11" s="87">
        <f t="shared" si="1"/>
        <v>2</v>
      </c>
      <c r="H11" s="88" t="str" cm="1">
        <f t="array" ref="H11">_xlfn.IFS(OR(_xlfn.XLOOKUP(A11,Table9[Tag Number],Table9[Status],"-",0)="Dead",
        _xlfn.XLOOKUP(A11,Table10[Tag Number],Table10[Status],"-",0)="Dead",
        _xlfn.XLOOKUP(A11,Table11[Tag Number],Table11[Status],"-",0)="Dead",
        _xlfn.XLOOKUP(A11,Table8[Tag Number],Table8[Status],"-",0)="Dead"),"Dead",
     OR(_xlfn.XLOOKUP(A11,Table11[Tag Number],Table11[Status],"-",0)="Alive",
        _xlfn.XLOOKUP(A11,Table10[Tag Number],Table10[Status],"-",0)="Alive",
        _xlfn.XLOOKUP(A11,Table9[Tag Number],Table9[Status],"-",0)="Alive",
        _xlfn.XLOOKUP(A11,Table8[Tag Number],Table8[Status],"-",0)="Alive"),"Alive",
     OR(_xlfn.XLOOKUP(A11,Table9[Tag Number],Table9[Status],"-",0)="-",
        _xlfn.XLOOKUP(A11,Table10[Tag Number],Table10[Status],"-",0)="-",
        _xlfn.XLOOKUP(A11,Table11[Tag Number],Table11[Status],"-",0)="-",
        _xlfn.XLOOKUP(A11,Table8[Tag Number],Table8[Status],"-",0)="-"),
   "-")</f>
        <v>Alive</v>
      </c>
      <c r="I11" s="88" t="str">
        <f>IF((_xlfn.XLOOKUP(B11,[2]Sheet1!$A$2:$A$198,[2]Sheet1!$B$2:$B$198,"-",0)="Glade"),"Out","No")</f>
        <v>No</v>
      </c>
      <c r="J11" s="143"/>
      <c r="K11" s="144" t="s">
        <v>1138</v>
      </c>
      <c r="L11" s="144" t="s">
        <v>1139</v>
      </c>
      <c r="M11" s="144" t="s">
        <v>1140</v>
      </c>
      <c r="N11" s="145" t="s">
        <v>1141</v>
      </c>
      <c r="O11" s="89" t="s">
        <v>1135</v>
      </c>
      <c r="R11" t="str">
        <f t="shared" si="0"/>
        <v>B007</v>
      </c>
    </row>
    <row r="12" spans="1:18" ht="15" customHeight="1" thickBot="1" x14ac:dyDescent="0.35">
      <c r="A12" s="2" t="s">
        <v>591</v>
      </c>
      <c r="B12" s="2" t="s">
        <v>1137</v>
      </c>
      <c r="C12" s="84">
        <f>IF(COUNTIF(Table8[Tag Number], A12), 1, 0)</f>
        <v>1</v>
      </c>
      <c r="D12" s="85">
        <f>IF(COUNTIF(Table9[Tag Number], A12), 1, 0)</f>
        <v>0</v>
      </c>
      <c r="E12" s="86">
        <f>IF(COUNTIF(Table10[Tag Number], A12), 1, 0)</f>
        <v>1</v>
      </c>
      <c r="F12" s="86">
        <f>IF(COUNTIF(Table11[Tag Number], A12), 1, 0)</f>
        <v>0</v>
      </c>
      <c r="G12" s="87">
        <f t="shared" si="1"/>
        <v>2</v>
      </c>
      <c r="H12" s="88" t="str" cm="1">
        <f t="array" ref="H12">_xlfn.IFS(OR(_xlfn.XLOOKUP(A12,Table9[Tag Number],Table9[Status],"-",0)="Dead",
        _xlfn.XLOOKUP(A12,Table10[Tag Number],Table10[Status],"-",0)="Dead",
        _xlfn.XLOOKUP(A12,Table11[Tag Number],Table11[Status],"-",0)="Dead",
        _xlfn.XLOOKUP(A12,Table8[Tag Number],Table8[Status],"-",0)="Dead"),"Dead",
     OR(_xlfn.XLOOKUP(A12,Table11[Tag Number],Table11[Status],"-",0)="Alive",
        _xlfn.XLOOKUP(A12,Table10[Tag Number],Table10[Status],"-",0)="Alive",
        _xlfn.XLOOKUP(A12,Table9[Tag Number],Table9[Status],"-",0)="Alive",
        _xlfn.XLOOKUP(A12,Table8[Tag Number],Table8[Status],"-",0)="Alive"),"Alive",
     OR(_xlfn.XLOOKUP(A12,Table9[Tag Number],Table9[Status],"-",0)="-",
        _xlfn.XLOOKUP(A12,Table10[Tag Number],Table10[Status],"-",0)="-",
        _xlfn.XLOOKUP(A12,Table11[Tag Number],Table11[Status],"-",0)="-",
        _xlfn.XLOOKUP(A12,Table8[Tag Number],Table8[Status],"-",0)="-"),
   "-")</f>
        <v>Alive</v>
      </c>
      <c r="I12" s="88" t="str">
        <f>IF((_xlfn.XLOOKUP(B12,[2]Sheet1!$A$2:$A$198,[2]Sheet1!$B$2:$B$198,"-",0)="Glade"),"Out","No")</f>
        <v>No</v>
      </c>
      <c r="J12" s="146" t="s">
        <v>3340</v>
      </c>
      <c r="K12" s="147" cm="1">
        <f t="array" ref="K12">SUM(COUNTIFS(Table8[Tag Number],{"A*","B*","C*","D*"},Table8[Tag Number],{"&lt;&gt;*-*"},Table8[Status],"Alive"))</f>
        <v>251</v>
      </c>
      <c r="L12" s="147" cm="1">
        <f t="array" ref="L12">SUM(COUNTIFS(Table9[Tag Number],{"A*","B*","C*","D*"},Table9[Tag Number],{"&lt;&gt;*-*"},Table9[Status],"Alive"))</f>
        <v>253</v>
      </c>
      <c r="M12" s="147" cm="1">
        <f t="array" ref="M12">SUM(COUNTIFS(Table10[Tag Number],{"A*","B*","C*","D*"},Table10[Tag Number],{"&lt;&gt;*-*"},Table10[Status],"Alive"))</f>
        <v>201</v>
      </c>
      <c r="N12" s="110" cm="1">
        <f t="array" ref="N12">SUM(COUNTIFS(Table11[Tag Number],{"A*","B*","C*","D*"},Table11[Tag Number],{"&lt;&gt;*-*"},Table11[Status],"Alive"))</f>
        <v>239</v>
      </c>
      <c r="O12" s="89">
        <f>SUM(K12:N12)</f>
        <v>944</v>
      </c>
      <c r="R12" t="str">
        <f t="shared" si="0"/>
        <v>B008</v>
      </c>
    </row>
    <row r="13" spans="1:18" ht="15" thickBot="1" x14ac:dyDescent="0.35">
      <c r="A13" s="3" t="s">
        <v>584</v>
      </c>
      <c r="B13" s="3" t="s">
        <v>1137</v>
      </c>
      <c r="C13" s="84">
        <f>IF(COUNTIF(Table8[Tag Number], A13), 1, 0)</f>
        <v>1</v>
      </c>
      <c r="D13" s="85">
        <f>IF(COUNTIF(Table9[Tag Number], A13), 1, 0)</f>
        <v>0</v>
      </c>
      <c r="E13" s="86">
        <f>IF(COUNTIF(Table10[Tag Number], A13), 1, 0)</f>
        <v>0</v>
      </c>
      <c r="F13" s="86">
        <f>IF(COUNTIF(Table11[Tag Number], A13), 1, 0)</f>
        <v>0</v>
      </c>
      <c r="G13" s="87">
        <f t="shared" si="1"/>
        <v>1</v>
      </c>
      <c r="H13" s="88" t="str" cm="1">
        <f t="array" ref="H13">_xlfn.IFS(OR(_xlfn.XLOOKUP(A13,Table9[Tag Number],Table9[Status],"-",0)="Dead",
        _xlfn.XLOOKUP(A13,Table10[Tag Number],Table10[Status],"-",0)="Dead",
        _xlfn.XLOOKUP(A13,Table11[Tag Number],Table11[Status],"-",0)="Dead",
        _xlfn.XLOOKUP(A13,Table8[Tag Number],Table8[Status],"-",0)="Dead"),"Dead",
     OR(_xlfn.XLOOKUP(A13,Table11[Tag Number],Table11[Status],"-",0)="Alive",
        _xlfn.XLOOKUP(A13,Table10[Tag Number],Table10[Status],"-",0)="Alive",
        _xlfn.XLOOKUP(A13,Table9[Tag Number],Table9[Status],"-",0)="Alive",
        _xlfn.XLOOKUP(A13,Table8[Tag Number],Table8[Status],"-",0)="Alive"),"Alive",
     OR(_xlfn.XLOOKUP(A13,Table9[Tag Number],Table9[Status],"-",0)="-",
        _xlfn.XLOOKUP(A13,Table10[Tag Number],Table10[Status],"-",0)="-",
        _xlfn.XLOOKUP(A13,Table11[Tag Number],Table11[Status],"-",0)="-",
        _xlfn.XLOOKUP(A13,Table8[Tag Number],Table8[Status],"-",0)="-"),
   "-")</f>
        <v>Alive</v>
      </c>
      <c r="I13" s="88" t="str">
        <f>IF((_xlfn.XLOOKUP(B13,[2]Sheet1!$A$2:$A$198,[2]Sheet1!$B$2:$B$198,"-",0)="Glade"),"Out","No")</f>
        <v>No</v>
      </c>
      <c r="J13" s="148" t="s">
        <v>3341</v>
      </c>
      <c r="K13" cm="1">
        <f t="array" ref="K13">SUM(COUNTIFS(Table8[Tag Number],{"*Unknown*","*-*","*~?*"},Table8[Status],"Alive"))</f>
        <v>1</v>
      </c>
      <c r="L13" cm="1">
        <f t="array" ref="L13">SUM(COUNTIFS(Table9[Tag Number],{"*Unknown*","*-*"},Table9[Status],"Alive"))</f>
        <v>0</v>
      </c>
      <c r="M13" cm="1">
        <f t="array" ref="M13">SUM(COUNTIFS(Table10[Tag Number],{"*Unknown*","*-*"},Table10[Status],"Alive"))</f>
        <v>0</v>
      </c>
      <c r="N13" s="111" cm="1">
        <f t="array" ref="N13">SUM(COUNTIFS(Table11[Tag Number],{"*Unknown*","*-*"},Table11[Status],"Alive"))</f>
        <v>2</v>
      </c>
      <c r="O13" s="89">
        <f t="shared" ref="O13:O20" si="2">SUM(K13:N13)</f>
        <v>3</v>
      </c>
      <c r="R13" t="b">
        <f t="shared" si="0"/>
        <v>0</v>
      </c>
    </row>
    <row r="14" spans="1:18" ht="15" thickBot="1" x14ac:dyDescent="0.35">
      <c r="A14" s="2" t="s">
        <v>1148</v>
      </c>
      <c r="B14" s="2" t="s">
        <v>1145</v>
      </c>
      <c r="C14" s="84">
        <f>IF(COUNTIF(Table8[Tag Number], A14), 1, 0)</f>
        <v>0</v>
      </c>
      <c r="D14" s="85">
        <f>IF(COUNTIF(Table9[Tag Number], A14), 1, 0)</f>
        <v>0</v>
      </c>
      <c r="E14" s="86">
        <f>IF(COUNTIF(Table10[Tag Number], A14), 1, 0)</f>
        <v>0</v>
      </c>
      <c r="F14" s="86">
        <f>IF(COUNTIF(Table11[Tag Number], A14), 1, 0)</f>
        <v>0</v>
      </c>
      <c r="G14" s="87">
        <f t="shared" si="1"/>
        <v>0</v>
      </c>
      <c r="H14" s="88" t="str" cm="1">
        <f t="array" ref="H14">_xlfn.IFS(OR(_xlfn.XLOOKUP(A14,Table9[Tag Number],Table9[Status],"-",0)="Dead",
        _xlfn.XLOOKUP(A14,Table10[Tag Number],Table10[Status],"-",0)="Dead",
        _xlfn.XLOOKUP(A14,Table11[Tag Number],Table11[Status],"-",0)="Dead",
        _xlfn.XLOOKUP(A14,Table8[Tag Number],Table8[Status],"-",0)="Dead"),"Dead",
     OR(_xlfn.XLOOKUP(A14,Table11[Tag Number],Table11[Status],"-",0)="Alive",
        _xlfn.XLOOKUP(A14,Table10[Tag Number],Table10[Status],"-",0)="Alive",
        _xlfn.XLOOKUP(A14,Table9[Tag Number],Table9[Status],"-",0)="Alive",
        _xlfn.XLOOKUP(A14,Table8[Tag Number],Table8[Status],"-",0)="Alive"),"Alive",
     OR(_xlfn.XLOOKUP(A14,Table9[Tag Number],Table9[Status],"-",0)="-",
        _xlfn.XLOOKUP(A14,Table10[Tag Number],Table10[Status],"-",0)="-",
        _xlfn.XLOOKUP(A14,Table11[Tag Number],Table11[Status],"-",0)="-",
        _xlfn.XLOOKUP(A14,Table8[Tag Number],Table8[Status],"-",0)="-"),
   "-")</f>
        <v>-</v>
      </c>
      <c r="I14" s="88" t="str">
        <f>IF((_xlfn.XLOOKUP(B14,[2]Sheet1!$A$2:$A$198,[2]Sheet1!$B$2:$B$198,"-",0)="Glade"),"Out","No")</f>
        <v>No</v>
      </c>
      <c r="J14" s="148" t="s">
        <v>3342</v>
      </c>
      <c r="K14" cm="1">
        <f t="array" ref="K14">SUM(COUNTIFS(Table8[Tag Number],{"Untagged*","*shell*","UN"},Table8[Status],"Alive"))</f>
        <v>0</v>
      </c>
      <c r="L14" cm="1">
        <f t="array" ref="L14">SUM(COUNTIFS(Table9[Tag Number],{"Untagged*","*shell*","UN"},Table9[Status],"Alive"))</f>
        <v>0</v>
      </c>
      <c r="M14" cm="1">
        <f t="array" ref="M14">SUM(COUNTIFS(Table10[Tag Number],{"Untagged*","*shell*","UN"},Table10[Status],"Alive"))</f>
        <v>0</v>
      </c>
      <c r="N14" s="111" cm="1">
        <f t="array" ref="N14">SUM(COUNTIFS(Table11[Tag Number],{"Untagged*","*shell*","UN"},Table11[Status],"Alive"))</f>
        <v>0</v>
      </c>
      <c r="O14" s="89">
        <f t="shared" si="2"/>
        <v>0</v>
      </c>
      <c r="R14" t="b">
        <f t="shared" si="0"/>
        <v>0</v>
      </c>
    </row>
    <row r="15" spans="1:18" ht="15" thickBot="1" x14ac:dyDescent="0.35">
      <c r="A15" s="3" t="s">
        <v>1149</v>
      </c>
      <c r="B15" s="3" t="s">
        <v>1137</v>
      </c>
      <c r="C15" s="84">
        <f>IF(COUNTIF(Table8[Tag Number], A15), 1, 0)</f>
        <v>0</v>
      </c>
      <c r="D15" s="85">
        <f>IF(COUNTIF(Table9[Tag Number], A15), 1, 0)</f>
        <v>0</v>
      </c>
      <c r="E15" s="86">
        <f>IF(COUNTIF(Table10[Tag Number], A15), 1, 0)</f>
        <v>0</v>
      </c>
      <c r="F15" s="86">
        <f>IF(COUNTIF(Table11[Tag Number], A15), 1, 0)</f>
        <v>0</v>
      </c>
      <c r="G15" s="87">
        <f t="shared" si="1"/>
        <v>0</v>
      </c>
      <c r="H15" s="88" t="str" cm="1">
        <f t="array" ref="H15">_xlfn.IFS(OR(_xlfn.XLOOKUP(A15,Table9[Tag Number],Table9[Status],"-",0)="Dead",
        _xlfn.XLOOKUP(A15,Table10[Tag Number],Table10[Status],"-",0)="Dead",
        _xlfn.XLOOKUP(A15,Table11[Tag Number],Table11[Status],"-",0)="Dead",
        _xlfn.XLOOKUP(A15,Table8[Tag Number],Table8[Status],"-",0)="Dead"),"Dead",
     OR(_xlfn.XLOOKUP(A15,Table11[Tag Number],Table11[Status],"-",0)="Alive",
        _xlfn.XLOOKUP(A15,Table10[Tag Number],Table10[Status],"-",0)="Alive",
        _xlfn.XLOOKUP(A15,Table9[Tag Number],Table9[Status],"-",0)="Alive",
        _xlfn.XLOOKUP(A15,Table8[Tag Number],Table8[Status],"-",0)="Alive"),"Alive",
     OR(_xlfn.XLOOKUP(A15,Table9[Tag Number],Table9[Status],"-",0)="-",
        _xlfn.XLOOKUP(A15,Table10[Tag Number],Table10[Status],"-",0)="-",
        _xlfn.XLOOKUP(A15,Table11[Tag Number],Table11[Status],"-",0)="-",
        _xlfn.XLOOKUP(A15,Table8[Tag Number],Table8[Status],"-",0)="-"),
   "-")</f>
        <v>-</v>
      </c>
      <c r="I15" s="88" t="str">
        <f>IF((_xlfn.XLOOKUP(B15,[2]Sheet1!$A$2:$A$198,[2]Sheet1!$B$2:$B$198,"-",0)="Glade"),"Out","No")</f>
        <v>No</v>
      </c>
      <c r="J15" s="149" t="s">
        <v>3343</v>
      </c>
      <c r="K15" s="126" cm="1">
        <f t="array" ref="K15">SUM(COUNTIFS(Table8[Tag Number],{"*O*"},Table8[Status],"Alive"))</f>
        <v>13</v>
      </c>
      <c r="L15" s="126" cm="1">
        <f t="array" ref="L15">SUM(COUNTIFS(Table9[Tag Number],{"O*"},Table9[Status],"Alive"))</f>
        <v>18</v>
      </c>
      <c r="M15" s="126" cm="1">
        <f t="array" ref="M15">SUM(COUNTIFS(Table10[Tag Number],{"O*"},Table10[Status],"Alive"))</f>
        <v>13</v>
      </c>
      <c r="N15" s="113" cm="1">
        <f t="array" ref="N15">SUM(COUNTIFS(Table11[Tag Number],{"O*"},Table11[Status],"Alive"))</f>
        <v>17</v>
      </c>
      <c r="O15" s="89">
        <f t="shared" si="2"/>
        <v>61</v>
      </c>
      <c r="R15" t="b">
        <f t="shared" si="0"/>
        <v>0</v>
      </c>
    </row>
    <row r="16" spans="1:18" ht="15" thickBot="1" x14ac:dyDescent="0.35">
      <c r="A16" s="2" t="s">
        <v>1150</v>
      </c>
      <c r="B16" s="2" t="s">
        <v>1137</v>
      </c>
      <c r="C16" s="84">
        <f>IF(COUNTIF(Table8[Tag Number], A16), 1, 0)</f>
        <v>0</v>
      </c>
      <c r="D16" s="85">
        <f>IF(COUNTIF(Table9[Tag Number], A16), 1, 0)</f>
        <v>0</v>
      </c>
      <c r="E16" s="86">
        <f>IF(COUNTIF(Table10[Tag Number], A16), 1, 0)</f>
        <v>0</v>
      </c>
      <c r="F16" s="86">
        <f>IF(COUNTIF(Table11[Tag Number], A16), 1, 0)</f>
        <v>0</v>
      </c>
      <c r="G16" s="87">
        <f t="shared" si="1"/>
        <v>0</v>
      </c>
      <c r="H16" s="88" t="str" cm="1">
        <f t="array" ref="H16">_xlfn.IFS(OR(_xlfn.XLOOKUP(A16,Table9[Tag Number],Table9[Status],"-",0)="Dead",
        _xlfn.XLOOKUP(A16,Table10[Tag Number],Table10[Status],"-",0)="Dead",
        _xlfn.XLOOKUP(A16,Table11[Tag Number],Table11[Status],"-",0)="Dead",
        _xlfn.XLOOKUP(A16,Table8[Tag Number],Table8[Status],"-",0)="Dead"),"Dead",
     OR(_xlfn.XLOOKUP(A16,Table11[Tag Number],Table11[Status],"-",0)="Alive",
        _xlfn.XLOOKUP(A16,Table10[Tag Number],Table10[Status],"-",0)="Alive",
        _xlfn.XLOOKUP(A16,Table9[Tag Number],Table9[Status],"-",0)="Alive",
        _xlfn.XLOOKUP(A16,Table8[Tag Number],Table8[Status],"-",0)="Alive"),"Alive",
     OR(_xlfn.XLOOKUP(A16,Table9[Tag Number],Table9[Status],"-",0)="-",
        _xlfn.XLOOKUP(A16,Table10[Tag Number],Table10[Status],"-",0)="-",
        _xlfn.XLOOKUP(A16,Table11[Tag Number],Table11[Status],"-",0)="-",
        _xlfn.XLOOKUP(A16,Table8[Tag Number],Table8[Status],"-",0)="-"),
   "-")</f>
        <v>-</v>
      </c>
      <c r="I16" s="88" t="str">
        <f>IF((_xlfn.XLOOKUP(B16,[2]Sheet1!$A$2:$A$198,[2]Sheet1!$B$2:$B$198,"-",0)="Glade"),"Out","No")</f>
        <v>No</v>
      </c>
      <c r="J16" s="146" t="s">
        <v>3344</v>
      </c>
      <c r="K16" s="147" cm="1">
        <f t="array" ref="K16">SUM(COUNTIFS(Table8[Tag Number],{"A*","B*","C*","D*"},Table8[Tag Number],{"&lt;&gt;*-*"},Table8[Status],"Dead"))</f>
        <v>33</v>
      </c>
      <c r="L16" s="147" cm="1">
        <f t="array" ref="L16">SUM(COUNTIFS(Table9[Tag Number],{"A*","B*","C*","D*"},Table9[Tag Number],{"&lt;&gt;*-*"},Table9[Status],"Dead"))</f>
        <v>22</v>
      </c>
      <c r="M16" s="147" cm="1">
        <f t="array" ref="M16">SUM(COUNTIFS(Table10[Tag Number],{"A*","B*","C*","D*"},Table10[Tag Number],{"&lt;&gt;*-*"},Table10[Status],"Dead"))</f>
        <v>18</v>
      </c>
      <c r="N16" s="110" cm="1">
        <f t="array" ref="N16">SUM(COUNTIFS(Table11[Tag Number],{"A*","B*","C*","D*"},Table11[Tag Number],{"&lt;&gt;*-*"},Table11[Status],"Dead"))</f>
        <v>8</v>
      </c>
      <c r="O16" s="89">
        <f t="shared" si="2"/>
        <v>81</v>
      </c>
      <c r="R16" t="b">
        <f t="shared" si="0"/>
        <v>0</v>
      </c>
    </row>
    <row r="17" spans="1:18" ht="15" thickBot="1" x14ac:dyDescent="0.35">
      <c r="A17" s="3" t="s">
        <v>432</v>
      </c>
      <c r="B17" s="3" t="s">
        <v>1137</v>
      </c>
      <c r="C17" s="84">
        <f>IF(COUNTIF(Table8[Tag Number], A17), 1, 0)</f>
        <v>1</v>
      </c>
      <c r="D17" s="85">
        <f>IF(COUNTIF(Table9[Tag Number], A17), 1, 0)</f>
        <v>1</v>
      </c>
      <c r="E17" s="86">
        <f>IF(COUNTIF(Table10[Tag Number], A17), 1, 0)</f>
        <v>1</v>
      </c>
      <c r="F17" s="86">
        <f>IF(COUNTIF(Table11[Tag Number], A17), 1, 0)</f>
        <v>1</v>
      </c>
      <c r="G17" s="87">
        <f t="shared" si="1"/>
        <v>4</v>
      </c>
      <c r="H17" s="88" t="str" cm="1">
        <f t="array" ref="H17">_xlfn.IFS(OR(_xlfn.XLOOKUP(A17,Table9[Tag Number],Table9[Status],"-",0)="Dead",
        _xlfn.XLOOKUP(A17,Table10[Tag Number],Table10[Status],"-",0)="Dead",
        _xlfn.XLOOKUP(A17,Table11[Tag Number],Table11[Status],"-",0)="Dead",
        _xlfn.XLOOKUP(A17,Table8[Tag Number],Table8[Status],"-",0)="Dead"),"Dead",
     OR(_xlfn.XLOOKUP(A17,Table11[Tag Number],Table11[Status],"-",0)="Alive",
        _xlfn.XLOOKUP(A17,Table10[Tag Number],Table10[Status],"-",0)="Alive",
        _xlfn.XLOOKUP(A17,Table9[Tag Number],Table9[Status],"-",0)="Alive",
        _xlfn.XLOOKUP(A17,Table8[Tag Number],Table8[Status],"-",0)="Alive"),"Alive",
     OR(_xlfn.XLOOKUP(A17,Table9[Tag Number],Table9[Status],"-",0)="-",
        _xlfn.XLOOKUP(A17,Table10[Tag Number],Table10[Status],"-",0)="-",
        _xlfn.XLOOKUP(A17,Table11[Tag Number],Table11[Status],"-",0)="-",
        _xlfn.XLOOKUP(A17,Table8[Tag Number],Table8[Status],"-",0)="-"),
   "-")</f>
        <v>Alive</v>
      </c>
      <c r="I17" s="88" t="str">
        <f>IF((_xlfn.XLOOKUP(B17,[2]Sheet1!$A$2:$A$198,[2]Sheet1!$B$2:$B$198,"-",0)="Glade"),"Out","No")</f>
        <v>No</v>
      </c>
      <c r="J17" s="148" t="s">
        <v>3345</v>
      </c>
      <c r="K17" cm="1">
        <f t="array" ref="K17">SUM(COUNTIFS(Table8[Tag Number],{"*Unknown*","*-*","*~?*"},Table8[Status],{"Dead"}))</f>
        <v>0</v>
      </c>
      <c r="L17" cm="1">
        <f t="array" ref="L17">SUM(COUNTIFS(Table9[Tag Number],{"*Unknown*","*-*"},Table9[Status],"Dead"))</f>
        <v>0</v>
      </c>
      <c r="M17" cm="1">
        <f t="array" ref="M17">SUM(COUNTIFS(Table10[Tag Number],{"*Unknown*","*-*"},Table10[Status],"Dead"))</f>
        <v>0</v>
      </c>
      <c r="N17" s="111" cm="1">
        <f t="array" ref="N17">SUM(COUNTIFS(Table11[Tag Number],{"*Unknown*","*-*"},Table11[Status],"Dead"))</f>
        <v>0</v>
      </c>
      <c r="O17" s="89">
        <f t="shared" si="2"/>
        <v>0</v>
      </c>
      <c r="R17" t="str">
        <f t="shared" si="0"/>
        <v>B013</v>
      </c>
    </row>
    <row r="18" spans="1:18" ht="15" thickBot="1" x14ac:dyDescent="0.35">
      <c r="A18" s="2" t="s">
        <v>1151</v>
      </c>
      <c r="B18" s="2" t="s">
        <v>1137</v>
      </c>
      <c r="C18" s="84">
        <f>IF(COUNTIF(Table8[Tag Number], A18), 1, 0)</f>
        <v>0</v>
      </c>
      <c r="D18" s="85">
        <f>IF(COUNTIF(Table9[Tag Number], A18), 1, 0)</f>
        <v>0</v>
      </c>
      <c r="E18" s="86">
        <f>IF(COUNTIF(Table10[Tag Number], A18), 1, 0)</f>
        <v>0</v>
      </c>
      <c r="F18" s="86">
        <f>IF(COUNTIF(Table11[Tag Number], A18), 1, 0)</f>
        <v>0</v>
      </c>
      <c r="G18" s="87">
        <f t="shared" si="1"/>
        <v>0</v>
      </c>
      <c r="H18" s="88" t="str" cm="1">
        <f t="array" ref="H18">_xlfn.IFS(OR(_xlfn.XLOOKUP(A18,Table9[Tag Number],Table9[Status],"-",0)="Dead",
        _xlfn.XLOOKUP(A18,Table10[Tag Number],Table10[Status],"-",0)="Dead",
        _xlfn.XLOOKUP(A18,Table11[Tag Number],Table11[Status],"-",0)="Dead",
        _xlfn.XLOOKUP(A18,Table8[Tag Number],Table8[Status],"-",0)="Dead"),"Dead",
     OR(_xlfn.XLOOKUP(A18,Table11[Tag Number],Table11[Status],"-",0)="Alive",
        _xlfn.XLOOKUP(A18,Table10[Tag Number],Table10[Status],"-",0)="Alive",
        _xlfn.XLOOKUP(A18,Table9[Tag Number],Table9[Status],"-",0)="Alive",
        _xlfn.XLOOKUP(A18,Table8[Tag Number],Table8[Status],"-",0)="Alive"),"Alive",
     OR(_xlfn.XLOOKUP(A18,Table9[Tag Number],Table9[Status],"-",0)="-",
        _xlfn.XLOOKUP(A18,Table10[Tag Number],Table10[Status],"-",0)="-",
        _xlfn.XLOOKUP(A18,Table11[Tag Number],Table11[Status],"-",0)="-",
        _xlfn.XLOOKUP(A18,Table8[Tag Number],Table8[Status],"-",0)="-"),
   "-")</f>
        <v>-</v>
      </c>
      <c r="I18" s="88" t="str">
        <f>IF((_xlfn.XLOOKUP(B18,[2]Sheet1!$A$2:$A$198,[2]Sheet1!$B$2:$B$198,"-",0)="Glade"),"Out","No")</f>
        <v>No</v>
      </c>
      <c r="J18" s="148" t="s">
        <v>3346</v>
      </c>
      <c r="K18" cm="1">
        <f t="array" ref="K18">SUM(COUNTIFS(Table8[Tag Number],{"Untagged*","*shell*","UN"},Table8[Status],"Dead"))</f>
        <v>0</v>
      </c>
      <c r="L18" cm="1">
        <f t="array" ref="L18">SUM(COUNTIFS(Table9[Tag Number],{"Untagged*","*shell*","UN"},Table9[Status],"Dead"))</f>
        <v>0</v>
      </c>
      <c r="M18" cm="1">
        <f t="array" ref="M18">SUM(COUNTIFS(Table10[Tag Number],{"Untagged*","*shell*","UN"},Table10[Status],"Dead"))</f>
        <v>2</v>
      </c>
      <c r="N18" s="111" cm="1">
        <f t="array" ref="N18">SUM(COUNTIFS(Table11[Tag Number],{"Untagged*","*shell*","UN"},Table11[Status],"Dead"))</f>
        <v>0</v>
      </c>
      <c r="O18" s="89">
        <f t="shared" si="2"/>
        <v>2</v>
      </c>
      <c r="R18" t="b">
        <f t="shared" si="0"/>
        <v>0</v>
      </c>
    </row>
    <row r="19" spans="1:18" ht="15" thickBot="1" x14ac:dyDescent="0.35">
      <c r="A19" s="3" t="s">
        <v>739</v>
      </c>
      <c r="B19" s="3" t="s">
        <v>1137</v>
      </c>
      <c r="C19" s="84">
        <f>IF(COUNTIF(Table8[Tag Number], A19), 1, 0)</f>
        <v>0</v>
      </c>
      <c r="D19" s="85">
        <f>IF(COUNTIF(Table9[Tag Number], A19), 1, 0)</f>
        <v>0</v>
      </c>
      <c r="E19" s="86">
        <f>IF(COUNTIF(Table10[Tag Number], A19), 1, 0)</f>
        <v>1</v>
      </c>
      <c r="F19" s="86">
        <f>IF(COUNTIF(Table11[Tag Number], A19), 1, 0)</f>
        <v>1</v>
      </c>
      <c r="G19" s="87">
        <f t="shared" si="1"/>
        <v>2</v>
      </c>
      <c r="H19" s="88" t="str" cm="1">
        <f t="array" ref="H19">_xlfn.IFS(OR(_xlfn.XLOOKUP(A19,Table9[Tag Number],Table9[Status],"-",0)="Dead",
        _xlfn.XLOOKUP(A19,Table10[Tag Number],Table10[Status],"-",0)="Dead",
        _xlfn.XLOOKUP(A19,Table11[Tag Number],Table11[Status],"-",0)="Dead",
        _xlfn.XLOOKUP(A19,Table8[Tag Number],Table8[Status],"-",0)="Dead"),"Dead",
     OR(_xlfn.XLOOKUP(A19,Table11[Tag Number],Table11[Status],"-",0)="Alive",
        _xlfn.XLOOKUP(A19,Table10[Tag Number],Table10[Status],"-",0)="Alive",
        _xlfn.XLOOKUP(A19,Table9[Tag Number],Table9[Status],"-",0)="Alive",
        _xlfn.XLOOKUP(A19,Table8[Tag Number],Table8[Status],"-",0)="Alive"),"Alive",
     OR(_xlfn.XLOOKUP(A19,Table9[Tag Number],Table9[Status],"-",0)="-",
        _xlfn.XLOOKUP(A19,Table10[Tag Number],Table10[Status],"-",0)="-",
        _xlfn.XLOOKUP(A19,Table11[Tag Number],Table11[Status],"-",0)="-",
        _xlfn.XLOOKUP(A19,Table8[Tag Number],Table8[Status],"-",0)="-"),
   "-")</f>
        <v>Alive</v>
      </c>
      <c r="I19" s="88" t="str">
        <f>IF((_xlfn.XLOOKUP(B19,[2]Sheet1!$A$2:$A$198,[2]Sheet1!$B$2:$B$198,"-",0)="Glade"),"Out","No")</f>
        <v>No</v>
      </c>
      <c r="J19" s="149" t="s">
        <v>3357</v>
      </c>
      <c r="K19" s="126" cm="1">
        <f t="array" ref="K19">SUM(COUNTIFS(Table8[Tag Number],{"*O*"},Table8[Status],"Dead"))</f>
        <v>0</v>
      </c>
      <c r="L19" s="126" cm="1">
        <f t="array" ref="L19">SUM(COUNTIFS(Table9[Tag Number],{"O*"},Table9[Status],"Dead"))</f>
        <v>0</v>
      </c>
      <c r="M19" s="126" cm="1">
        <f t="array" ref="M19">SUM(COUNTIFS(Table10[Tag Number],{"O*"},Table10[Status],"Dead"))</f>
        <v>0</v>
      </c>
      <c r="N19" s="113" cm="1">
        <f t="array" ref="N19">SUM(COUNTIFS(Table11[Tag Number],{"O*"},Table11[Status],"Dead"))</f>
        <v>0</v>
      </c>
      <c r="O19" s="89">
        <f t="shared" si="2"/>
        <v>0</v>
      </c>
      <c r="R19" t="str">
        <f t="shared" si="0"/>
        <v>B015</v>
      </c>
    </row>
    <row r="20" spans="1:18" ht="15" thickBot="1" x14ac:dyDescent="0.35">
      <c r="A20" s="2" t="s">
        <v>670</v>
      </c>
      <c r="B20" s="2" t="s">
        <v>1137</v>
      </c>
      <c r="C20" s="84">
        <f>IF(COUNTIF(Table8[Tag Number], A20), 1, 0)</f>
        <v>1</v>
      </c>
      <c r="D20" s="85">
        <f>IF(COUNTIF(Table9[Tag Number], A20), 1, 0)</f>
        <v>0</v>
      </c>
      <c r="E20" s="86">
        <f>IF(COUNTIF(Table10[Tag Number], A20), 1, 0)</f>
        <v>1</v>
      </c>
      <c r="F20" s="86">
        <f>IF(COUNTIF(Table11[Tag Number], A20), 1, 0)</f>
        <v>0</v>
      </c>
      <c r="G20" s="87">
        <f t="shared" si="1"/>
        <v>2</v>
      </c>
      <c r="H20" s="88" t="str" cm="1">
        <f t="array" ref="H20">_xlfn.IFS(OR(_xlfn.XLOOKUP(A20,Table9[Tag Number],Table9[Status],"-",0)="Dead",
        _xlfn.XLOOKUP(A20,Table10[Tag Number],Table10[Status],"-",0)="Dead",
        _xlfn.XLOOKUP(A20,Table11[Tag Number],Table11[Status],"-",0)="Dead",
        _xlfn.XLOOKUP(A20,Table8[Tag Number],Table8[Status],"-",0)="Dead"),"Dead",
     OR(_xlfn.XLOOKUP(A20,Table11[Tag Number],Table11[Status],"-",0)="Alive",
        _xlfn.XLOOKUP(A20,Table10[Tag Number],Table10[Status],"-",0)="Alive",
        _xlfn.XLOOKUP(A20,Table9[Tag Number],Table9[Status],"-",0)="Alive",
        _xlfn.XLOOKUP(A20,Table8[Tag Number],Table8[Status],"-",0)="Alive"),"Alive",
     OR(_xlfn.XLOOKUP(A20,Table9[Tag Number],Table9[Status],"-",0)="-",
        _xlfn.XLOOKUP(A20,Table10[Tag Number],Table10[Status],"-",0)="-",
        _xlfn.XLOOKUP(A20,Table11[Tag Number],Table11[Status],"-",0)="-",
        _xlfn.XLOOKUP(A20,Table8[Tag Number],Table8[Status],"-",0)="-"),
   "-")</f>
        <v>Alive</v>
      </c>
      <c r="I20" s="88" t="str">
        <f>IF((_xlfn.XLOOKUP(B20,[2]Sheet1!$A$2:$A$198,[2]Sheet1!$B$2:$B$198,"-",0)="Glade"),"Out","No")</f>
        <v>No</v>
      </c>
      <c r="J20" s="148" t="s">
        <v>3347</v>
      </c>
      <c r="K20">
        <f>SUM(K12:K19)</f>
        <v>298</v>
      </c>
      <c r="L20">
        <f t="shared" ref="L20:N20" si="3">SUM(L12:L19)</f>
        <v>293</v>
      </c>
      <c r="M20">
        <f t="shared" si="3"/>
        <v>234</v>
      </c>
      <c r="N20">
        <f t="shared" si="3"/>
        <v>266</v>
      </c>
      <c r="O20" s="89">
        <f t="shared" si="2"/>
        <v>1091</v>
      </c>
      <c r="R20" t="str">
        <f t="shared" si="0"/>
        <v>B016</v>
      </c>
    </row>
    <row r="21" spans="1:18" ht="15" thickBot="1" x14ac:dyDescent="0.35">
      <c r="A21" s="3" t="s">
        <v>614</v>
      </c>
      <c r="B21" s="3" t="s">
        <v>1137</v>
      </c>
      <c r="C21" s="84">
        <f>IF(COUNTIF(Table8[Tag Number], A21), 1, 0)</f>
        <v>0</v>
      </c>
      <c r="D21" s="85">
        <f>IF(COUNTIF(Table9[Tag Number], A21), 1, 0)</f>
        <v>1</v>
      </c>
      <c r="E21" s="86">
        <f>IF(COUNTIF(Table10[Tag Number], A21), 1, 0)</f>
        <v>0</v>
      </c>
      <c r="F21" s="86">
        <f>IF(COUNTIF(Table11[Tag Number], A21), 1, 0)</f>
        <v>0</v>
      </c>
      <c r="G21" s="87">
        <f t="shared" si="1"/>
        <v>1</v>
      </c>
      <c r="H21" s="88" t="str" cm="1">
        <f t="array" ref="H21">_xlfn.IFS(OR(_xlfn.XLOOKUP(A21,Table9[Tag Number],Table9[Status],"-",0)="Dead",
        _xlfn.XLOOKUP(A21,Table10[Tag Number],Table10[Status],"-",0)="Dead",
        _xlfn.XLOOKUP(A21,Table11[Tag Number],Table11[Status],"-",0)="Dead",
        _xlfn.XLOOKUP(A21,Table8[Tag Number],Table8[Status],"-",0)="Dead"),"Dead",
     OR(_xlfn.XLOOKUP(A21,Table11[Tag Number],Table11[Status],"-",0)="Alive",
        _xlfn.XLOOKUP(A21,Table10[Tag Number],Table10[Status],"-",0)="Alive",
        _xlfn.XLOOKUP(A21,Table9[Tag Number],Table9[Status],"-",0)="Alive",
        _xlfn.XLOOKUP(A21,Table8[Tag Number],Table8[Status],"-",0)="Alive"),"Alive",
     OR(_xlfn.XLOOKUP(A21,Table9[Tag Number],Table9[Status],"-",0)="-",
        _xlfn.XLOOKUP(A21,Table10[Tag Number],Table10[Status],"-",0)="-",
        _xlfn.XLOOKUP(A21,Table11[Tag Number],Table11[Status],"-",0)="-",
        _xlfn.XLOOKUP(A21,Table8[Tag Number],Table8[Status],"-",0)="-"),
   "-")</f>
        <v>Alive</v>
      </c>
      <c r="I21" s="88" t="str">
        <f>IF((_xlfn.XLOOKUP(B21,[2]Sheet1!$A$2:$A$198,[2]Sheet1!$B$2:$B$198,"-",0)="Glade"),"Out","No")</f>
        <v>No</v>
      </c>
      <c r="J21" s="5" t="s">
        <v>3350</v>
      </c>
      <c r="K21">
        <f>SUM(K16:N19)</f>
        <v>83</v>
      </c>
      <c r="O21" s="89"/>
      <c r="R21" t="b">
        <f t="shared" si="0"/>
        <v>0</v>
      </c>
    </row>
    <row r="22" spans="1:18" ht="15" thickBot="1" x14ac:dyDescent="0.35">
      <c r="A22" s="2" t="s">
        <v>1152</v>
      </c>
      <c r="B22" s="2" t="s">
        <v>1137</v>
      </c>
      <c r="C22" s="84">
        <f>IF(COUNTIF(Table8[Tag Number], A22), 1, 0)</f>
        <v>0</v>
      </c>
      <c r="D22" s="85">
        <f>IF(COUNTIF(Table9[Tag Number], A22), 1, 0)</f>
        <v>0</v>
      </c>
      <c r="E22" s="86">
        <f>IF(COUNTIF(Table10[Tag Number], A22), 1, 0)</f>
        <v>0</v>
      </c>
      <c r="F22" s="86">
        <f>IF(COUNTIF(Table11[Tag Number], A22), 1, 0)</f>
        <v>0</v>
      </c>
      <c r="G22" s="87">
        <f t="shared" si="1"/>
        <v>0</v>
      </c>
      <c r="H22" s="88" t="str" cm="1">
        <f t="array" ref="H22">_xlfn.IFS(OR(_xlfn.XLOOKUP(A22,Table9[Tag Number],Table9[Status],"-",0)="Dead",
        _xlfn.XLOOKUP(A22,Table10[Tag Number],Table10[Status],"-",0)="Dead",
        _xlfn.XLOOKUP(A22,Table11[Tag Number],Table11[Status],"-",0)="Dead",
        _xlfn.XLOOKUP(A22,Table8[Tag Number],Table8[Status],"-",0)="Dead"),"Dead",
     OR(_xlfn.XLOOKUP(A22,Table11[Tag Number],Table11[Status],"-",0)="Alive",
        _xlfn.XLOOKUP(A22,Table10[Tag Number],Table10[Status],"-",0)="Alive",
        _xlfn.XLOOKUP(A22,Table9[Tag Number],Table9[Status],"-",0)="Alive",
        _xlfn.XLOOKUP(A22,Table8[Tag Number],Table8[Status],"-",0)="Alive"),"Alive",
     OR(_xlfn.XLOOKUP(A22,Table9[Tag Number],Table9[Status],"-",0)="-",
        _xlfn.XLOOKUP(A22,Table10[Tag Number],Table10[Status],"-",0)="-",
        _xlfn.XLOOKUP(A22,Table11[Tag Number],Table11[Status],"-",0)="-",
        _xlfn.XLOOKUP(A22,Table8[Tag Number],Table8[Status],"-",0)="-"),
   "-")</f>
        <v>-</v>
      </c>
      <c r="I22" s="88" t="str">
        <f>IF((_xlfn.XLOOKUP(B22,[2]Sheet1!$A$2:$A$198,[2]Sheet1!$B$2:$B$198,"-",0)="Glade"),"Out","No")</f>
        <v>No</v>
      </c>
      <c r="J22" s="148" t="s">
        <v>3356</v>
      </c>
      <c r="K22">
        <f>SUM(K13:N13)</f>
        <v>3</v>
      </c>
      <c r="O22" s="89"/>
      <c r="R22" t="b">
        <f t="shared" si="0"/>
        <v>0</v>
      </c>
    </row>
    <row r="23" spans="1:18" ht="15" thickBot="1" x14ac:dyDescent="0.35">
      <c r="A23" s="3" t="s">
        <v>510</v>
      </c>
      <c r="B23" s="3" t="s">
        <v>1137</v>
      </c>
      <c r="C23" s="84">
        <f>IF(COUNTIF(Table8[Tag Number], A23), 1, 0)</f>
        <v>0</v>
      </c>
      <c r="D23" s="85">
        <f>IF(COUNTIF(Table9[Tag Number], A23), 1, 0)</f>
        <v>1</v>
      </c>
      <c r="E23" s="86">
        <f>IF(COUNTIF(Table10[Tag Number], A23), 1, 0)</f>
        <v>1</v>
      </c>
      <c r="F23" s="86">
        <f>IF(COUNTIF(Table11[Tag Number], A23), 1, 0)</f>
        <v>0</v>
      </c>
      <c r="G23" s="87">
        <f t="shared" si="1"/>
        <v>2</v>
      </c>
      <c r="H23" s="88" t="str" cm="1">
        <f t="array" ref="H23">_xlfn.IFS(OR(_xlfn.XLOOKUP(A23,Table9[Tag Number],Table9[Status],"-",0)="Dead",
        _xlfn.XLOOKUP(A23,Table10[Tag Number],Table10[Status],"-",0)="Dead",
        _xlfn.XLOOKUP(A23,Table11[Tag Number],Table11[Status],"-",0)="Dead",
        _xlfn.XLOOKUP(A23,Table8[Tag Number],Table8[Status],"-",0)="Dead"),"Dead",
     OR(_xlfn.XLOOKUP(A23,Table11[Tag Number],Table11[Status],"-",0)="Alive",
        _xlfn.XLOOKUP(A23,Table10[Tag Number],Table10[Status],"-",0)="Alive",
        _xlfn.XLOOKUP(A23,Table9[Tag Number],Table9[Status],"-",0)="Alive",
        _xlfn.XLOOKUP(A23,Table8[Tag Number],Table8[Status],"-",0)="Alive"),"Alive",
     OR(_xlfn.XLOOKUP(A23,Table9[Tag Number],Table9[Status],"-",0)="-",
        _xlfn.XLOOKUP(A23,Table10[Tag Number],Table10[Status],"-",0)="-",
        _xlfn.XLOOKUP(A23,Table11[Tag Number],Table11[Status],"-",0)="-",
        _xlfn.XLOOKUP(A23,Table8[Tag Number],Table8[Status],"-",0)="-"),
   "-")</f>
        <v>Alive</v>
      </c>
      <c r="I23" s="88" t="str">
        <f>IF((_xlfn.XLOOKUP(B23,[2]Sheet1!$A$2:$A$198,[2]Sheet1!$B$2:$B$198,"-",0)="Glade"),"Out","No")</f>
        <v>No</v>
      </c>
      <c r="O23" s="89"/>
      <c r="R23" t="str">
        <f t="shared" si="0"/>
        <v>B019</v>
      </c>
    </row>
    <row r="24" spans="1:18" ht="15" thickBot="1" x14ac:dyDescent="0.35">
      <c r="A24" s="2" t="s">
        <v>476</v>
      </c>
      <c r="B24" s="2" t="s">
        <v>1145</v>
      </c>
      <c r="C24" s="84">
        <f>IF(COUNTIF(Table8[Tag Number], A24), 1, 0)</f>
        <v>0</v>
      </c>
      <c r="D24" s="85">
        <f>IF(COUNTIF(Table9[Tag Number], A24), 1, 0)</f>
        <v>1</v>
      </c>
      <c r="E24" s="86">
        <f>IF(COUNTIF(Table10[Tag Number], A24), 1, 0)</f>
        <v>1</v>
      </c>
      <c r="F24" s="86">
        <f>IF(COUNTIF(Table11[Tag Number], A24), 1, 0)</f>
        <v>0</v>
      </c>
      <c r="G24" s="87">
        <f t="shared" si="1"/>
        <v>2</v>
      </c>
      <c r="H24" s="88" t="str" cm="1">
        <f t="array" ref="H24">_xlfn.IFS(OR(_xlfn.XLOOKUP(A24,Table9[Tag Number],Table9[Status],"-",0)="Dead",
        _xlfn.XLOOKUP(A24,Table10[Tag Number],Table10[Status],"-",0)="Dead",
        _xlfn.XLOOKUP(A24,Table11[Tag Number],Table11[Status],"-",0)="Dead",
        _xlfn.XLOOKUP(A24,Table8[Tag Number],Table8[Status],"-",0)="Dead"),"Dead",
     OR(_xlfn.XLOOKUP(A24,Table11[Tag Number],Table11[Status],"-",0)="Alive",
        _xlfn.XLOOKUP(A24,Table10[Tag Number],Table10[Status],"-",0)="Alive",
        _xlfn.XLOOKUP(A24,Table9[Tag Number],Table9[Status],"-",0)="Alive",
        _xlfn.XLOOKUP(A24,Table8[Tag Number],Table8[Status],"-",0)="Alive"),"Alive",
     OR(_xlfn.XLOOKUP(A24,Table9[Tag Number],Table9[Status],"-",0)="-",
        _xlfn.XLOOKUP(A24,Table10[Tag Number],Table10[Status],"-",0)="-",
        _xlfn.XLOOKUP(A24,Table11[Tag Number],Table11[Status],"-",0)="-",
        _xlfn.XLOOKUP(A24,Table8[Tag Number],Table8[Status],"-",0)="-"),
   "-")</f>
        <v>Alive</v>
      </c>
      <c r="I24" s="88" t="str">
        <f>IF((_xlfn.XLOOKUP(B24,[2]Sheet1!$A$2:$A$198,[2]Sheet1!$B$2:$B$198,"-",0)="Glade"),"Out","No")</f>
        <v>No</v>
      </c>
      <c r="J24" s="142" t="s">
        <v>3348</v>
      </c>
      <c r="K24" s="110">
        <f>COUNTIF(I4:I3000,"Out")</f>
        <v>0</v>
      </c>
      <c r="L24" s="91"/>
      <c r="M24" s="91"/>
      <c r="N24" s="92"/>
      <c r="O24" s="89"/>
      <c r="R24" t="str">
        <f t="shared" si="0"/>
        <v>B020</v>
      </c>
    </row>
    <row r="25" spans="1:18" ht="15" thickBot="1" x14ac:dyDescent="0.35">
      <c r="A25" s="3" t="s">
        <v>1153</v>
      </c>
      <c r="B25" s="3" t="s">
        <v>1145</v>
      </c>
      <c r="C25" s="84">
        <f>IF(COUNTIF(Table8[Tag Number], A25), 1, 0)</f>
        <v>0</v>
      </c>
      <c r="D25" s="85">
        <f>IF(COUNTIF(Table9[Tag Number], A25), 1, 0)</f>
        <v>0</v>
      </c>
      <c r="E25" s="86">
        <f>IF(COUNTIF(Table10[Tag Number], A25), 1, 0)</f>
        <v>0</v>
      </c>
      <c r="F25" s="86">
        <f>IF(COUNTIF(Table11[Tag Number], A25), 1, 0)</f>
        <v>0</v>
      </c>
      <c r="G25" s="87">
        <f t="shared" si="1"/>
        <v>0</v>
      </c>
      <c r="H25" s="88" t="str" cm="1">
        <f t="array" ref="H25">_xlfn.IFS(OR(_xlfn.XLOOKUP(A25,Table9[Tag Number],Table9[Status],"-",0)="Dead",
        _xlfn.XLOOKUP(A25,Table10[Tag Number],Table10[Status],"-",0)="Dead",
        _xlfn.XLOOKUP(A25,Table11[Tag Number],Table11[Status],"-",0)="Dead",
        _xlfn.XLOOKUP(A25,Table8[Tag Number],Table8[Status],"-",0)="Dead"),"Dead",
     OR(_xlfn.XLOOKUP(A25,Table11[Tag Number],Table11[Status],"-",0)="Alive",
        _xlfn.XLOOKUP(A25,Table10[Tag Number],Table10[Status],"-",0)="Alive",
        _xlfn.XLOOKUP(A25,Table9[Tag Number],Table9[Status],"-",0)="Alive",
        _xlfn.XLOOKUP(A25,Table8[Tag Number],Table8[Status],"-",0)="Alive"),"Alive",
     OR(_xlfn.XLOOKUP(A25,Table9[Tag Number],Table9[Status],"-",0)="-",
        _xlfn.XLOOKUP(A25,Table10[Tag Number],Table10[Status],"-",0)="-",
        _xlfn.XLOOKUP(A25,Table11[Tag Number],Table11[Status],"-",0)="-",
        _xlfn.XLOOKUP(A25,Table8[Tag Number],Table8[Status],"-",0)="-"),
   "-")</f>
        <v>-</v>
      </c>
      <c r="I25" s="88" t="str">
        <f>IF((_xlfn.XLOOKUP(B25,[2]Sheet1!$A$2:$A$198,[2]Sheet1!$B$2:$B$198,"-",0)="Glade"),"Out","No")</f>
        <v>No</v>
      </c>
      <c r="J25" s="94" t="s">
        <v>3349</v>
      </c>
      <c r="K25" s="96">
        <v>0</v>
      </c>
      <c r="O25" s="89"/>
      <c r="R25" t="b">
        <f t="shared" si="0"/>
        <v>0</v>
      </c>
    </row>
    <row r="26" spans="1:18" ht="15" thickBot="1" x14ac:dyDescent="0.35">
      <c r="A26" s="2" t="s">
        <v>958</v>
      </c>
      <c r="B26" s="2" t="s">
        <v>1137</v>
      </c>
      <c r="C26" s="84">
        <f>IF(COUNTIF(Table8[Tag Number], A26), 1, 0)</f>
        <v>0</v>
      </c>
      <c r="D26" s="85">
        <f>IF(COUNTIF(Table9[Tag Number], A26), 1, 0)</f>
        <v>0</v>
      </c>
      <c r="E26" s="86">
        <f>IF(COUNTIF(Table10[Tag Number], A26), 1, 0)</f>
        <v>0</v>
      </c>
      <c r="F26" s="86">
        <f>IF(COUNTIF(Table11[Tag Number], A26), 1, 0)</f>
        <v>1</v>
      </c>
      <c r="G26" s="87">
        <f t="shared" si="1"/>
        <v>1</v>
      </c>
      <c r="H26" s="88" t="str" cm="1">
        <f t="array" ref="H26">_xlfn.IFS(OR(_xlfn.XLOOKUP(A26,Table9[Tag Number],Table9[Status],"-",0)="Dead",
        _xlfn.XLOOKUP(A26,Table10[Tag Number],Table10[Status],"-",0)="Dead",
        _xlfn.XLOOKUP(A26,Table11[Tag Number],Table11[Status],"-",0)="Dead",
        _xlfn.XLOOKUP(A26,Table8[Tag Number],Table8[Status],"-",0)="Dead"),"Dead",
     OR(_xlfn.XLOOKUP(A26,Table11[Tag Number],Table11[Status],"-",0)="Alive",
        _xlfn.XLOOKUP(A26,Table10[Tag Number],Table10[Status],"-",0)="Alive",
        _xlfn.XLOOKUP(A26,Table9[Tag Number],Table9[Status],"-",0)="Alive",
        _xlfn.XLOOKUP(A26,Table8[Tag Number],Table8[Status],"-",0)="Alive"),"Alive",
     OR(_xlfn.XLOOKUP(A26,Table9[Tag Number],Table9[Status],"-",0)="-",
        _xlfn.XLOOKUP(A26,Table10[Tag Number],Table10[Status],"-",0)="-",
        _xlfn.XLOOKUP(A26,Table11[Tag Number],Table11[Status],"-",0)="-",
        _xlfn.XLOOKUP(A26,Table8[Tag Number],Table8[Status],"-",0)="-"),
   "-")</f>
        <v>Dead</v>
      </c>
      <c r="I26" s="88" t="str">
        <f>IF((_xlfn.XLOOKUP(B26,[2]Sheet1!$A$2:$A$198,[2]Sheet1!$B$2:$B$198,"-",0)="Glade"),"Out","No")</f>
        <v>No</v>
      </c>
      <c r="O26" s="89"/>
      <c r="R26" t="b">
        <f t="shared" si="0"/>
        <v>0</v>
      </c>
    </row>
    <row r="27" spans="1:18" ht="15" thickBot="1" x14ac:dyDescent="0.35">
      <c r="A27" s="3" t="s">
        <v>1154</v>
      </c>
      <c r="B27" s="3" t="s">
        <v>1137</v>
      </c>
      <c r="C27" s="84">
        <f>IF(COUNTIF(Table8[Tag Number], A27), 1, 0)</f>
        <v>0</v>
      </c>
      <c r="D27" s="85">
        <f>IF(COUNTIF(Table9[Tag Number], A27), 1, 0)</f>
        <v>0</v>
      </c>
      <c r="E27" s="86">
        <f>IF(COUNTIF(Table10[Tag Number], A27), 1, 0)</f>
        <v>0</v>
      </c>
      <c r="F27" s="86">
        <f>IF(COUNTIF(Table11[Tag Number], A27), 1, 0)</f>
        <v>0</v>
      </c>
      <c r="G27" s="87">
        <f t="shared" si="1"/>
        <v>0</v>
      </c>
      <c r="H27" s="88" t="str" cm="1">
        <f t="array" ref="H27">_xlfn.IFS(OR(_xlfn.XLOOKUP(A27,Table9[Tag Number],Table9[Status],"-",0)="Dead",
        _xlfn.XLOOKUP(A27,Table10[Tag Number],Table10[Status],"-",0)="Dead",
        _xlfn.XLOOKUP(A27,Table11[Tag Number],Table11[Status],"-",0)="Dead",
        _xlfn.XLOOKUP(A27,Table8[Tag Number],Table8[Status],"-",0)="Dead"),"Dead",
     OR(_xlfn.XLOOKUP(A27,Table11[Tag Number],Table11[Status],"-",0)="Alive",
        _xlfn.XLOOKUP(A27,Table10[Tag Number],Table10[Status],"-",0)="Alive",
        _xlfn.XLOOKUP(A27,Table9[Tag Number],Table9[Status],"-",0)="Alive",
        _xlfn.XLOOKUP(A27,Table8[Tag Number],Table8[Status],"-",0)="Alive"),"Alive",
     OR(_xlfn.XLOOKUP(A27,Table9[Tag Number],Table9[Status],"-",0)="-",
        _xlfn.XLOOKUP(A27,Table10[Tag Number],Table10[Status],"-",0)="-",
        _xlfn.XLOOKUP(A27,Table11[Tag Number],Table11[Status],"-",0)="-",
        _xlfn.XLOOKUP(A27,Table8[Tag Number],Table8[Status],"-",0)="-"),
   "-")</f>
        <v>-</v>
      </c>
      <c r="I27" s="88" t="str">
        <f>IF((_xlfn.XLOOKUP(B27,[2]Sheet1!$A$2:$A$198,[2]Sheet1!$B$2:$B$198,"-",0)="Glade"),"Out","No")</f>
        <v>No</v>
      </c>
      <c r="O27" s="89"/>
      <c r="R27" t="b">
        <f t="shared" si="0"/>
        <v>0</v>
      </c>
    </row>
    <row r="28" spans="1:18" ht="15" thickBot="1" x14ac:dyDescent="0.35">
      <c r="A28" s="2" t="s">
        <v>1155</v>
      </c>
      <c r="B28" s="2" t="s">
        <v>1145</v>
      </c>
      <c r="C28" s="84">
        <f>IF(COUNTIF(Table8[Tag Number], A28), 1, 0)</f>
        <v>0</v>
      </c>
      <c r="D28" s="85">
        <f>IF(COUNTIF(Table9[Tag Number], A28), 1, 0)</f>
        <v>0</v>
      </c>
      <c r="E28" s="86">
        <f>IF(COUNTIF(Table10[Tag Number], A28), 1, 0)</f>
        <v>0</v>
      </c>
      <c r="F28" s="86">
        <f>IF(COUNTIF(Table11[Tag Number], A28), 1, 0)</f>
        <v>0</v>
      </c>
      <c r="G28" s="87">
        <f t="shared" si="1"/>
        <v>0</v>
      </c>
      <c r="H28" s="88" t="str" cm="1">
        <f t="array" ref="H28">_xlfn.IFS(OR(_xlfn.XLOOKUP(A28,Table9[Tag Number],Table9[Status],"-",0)="Dead",
        _xlfn.XLOOKUP(A28,Table10[Tag Number],Table10[Status],"-",0)="Dead",
        _xlfn.XLOOKUP(A28,Table11[Tag Number],Table11[Status],"-",0)="Dead",
        _xlfn.XLOOKUP(A28,Table8[Tag Number],Table8[Status],"-",0)="Dead"),"Dead",
     OR(_xlfn.XLOOKUP(A28,Table11[Tag Number],Table11[Status],"-",0)="Alive",
        _xlfn.XLOOKUP(A28,Table10[Tag Number],Table10[Status],"-",0)="Alive",
        _xlfn.XLOOKUP(A28,Table9[Tag Number],Table9[Status],"-",0)="Alive",
        _xlfn.XLOOKUP(A28,Table8[Tag Number],Table8[Status],"-",0)="Alive"),"Alive",
     OR(_xlfn.XLOOKUP(A28,Table9[Tag Number],Table9[Status],"-",0)="-",
        _xlfn.XLOOKUP(A28,Table10[Tag Number],Table10[Status],"-",0)="-",
        _xlfn.XLOOKUP(A28,Table11[Tag Number],Table11[Status],"-",0)="-",
        _xlfn.XLOOKUP(A28,Table8[Tag Number],Table8[Status],"-",0)="-"),
   "-")</f>
        <v>-</v>
      </c>
      <c r="I28" s="88" t="str">
        <f>IF((_xlfn.XLOOKUP(B28,[2]Sheet1!$A$2:$A$198,[2]Sheet1!$B$2:$B$198,"-",0)="Glade"),"Out","No")</f>
        <v>No</v>
      </c>
      <c r="J28" s="191" t="s">
        <v>3333</v>
      </c>
      <c r="K28" s="192"/>
      <c r="L28" s="91"/>
      <c r="M28" s="193" t="s">
        <v>3334</v>
      </c>
      <c r="N28" s="194"/>
      <c r="O28" s="89"/>
      <c r="R28" t="b">
        <f t="shared" si="0"/>
        <v>0</v>
      </c>
    </row>
    <row r="29" spans="1:18" ht="15" thickBot="1" x14ac:dyDescent="0.35">
      <c r="A29" s="3" t="s">
        <v>615</v>
      </c>
      <c r="B29" s="3" t="s">
        <v>1137</v>
      </c>
      <c r="C29" s="84">
        <f>IF(COUNTIF(Table8[Tag Number], A29), 1, 0)</f>
        <v>0</v>
      </c>
      <c r="D29" s="85">
        <f>IF(COUNTIF(Table9[Tag Number], A29), 1, 0)</f>
        <v>0</v>
      </c>
      <c r="E29" s="86">
        <f>IF(COUNTIF(Table10[Tag Number], A29), 1, 0)</f>
        <v>1</v>
      </c>
      <c r="F29" s="86">
        <f>IF(COUNTIF(Table11[Tag Number], A29), 1, 0)</f>
        <v>0</v>
      </c>
      <c r="G29" s="87">
        <f t="shared" si="1"/>
        <v>1</v>
      </c>
      <c r="H29" s="88" t="str" cm="1">
        <f t="array" ref="H29">_xlfn.IFS(OR(_xlfn.XLOOKUP(A29,Table9[Tag Number],Table9[Status],"-",0)="Dead",
        _xlfn.XLOOKUP(A29,Table10[Tag Number],Table10[Status],"-",0)="Dead",
        _xlfn.XLOOKUP(A29,Table11[Tag Number],Table11[Status],"-",0)="Dead",
        _xlfn.XLOOKUP(A29,Table8[Tag Number],Table8[Status],"-",0)="Dead"),"Dead",
     OR(_xlfn.XLOOKUP(A29,Table11[Tag Number],Table11[Status],"-",0)="Alive",
        _xlfn.XLOOKUP(A29,Table10[Tag Number],Table10[Status],"-",0)="Alive",
        _xlfn.XLOOKUP(A29,Table9[Tag Number],Table9[Status],"-",0)="Alive",
        _xlfn.XLOOKUP(A29,Table8[Tag Number],Table8[Status],"-",0)="Alive"),"Alive",
     OR(_xlfn.XLOOKUP(A29,Table9[Tag Number],Table9[Status],"-",0)="-",
        _xlfn.XLOOKUP(A29,Table10[Tag Number],Table10[Status],"-",0)="-",
        _xlfn.XLOOKUP(A29,Table11[Tag Number],Table11[Status],"-",0)="-",
        _xlfn.XLOOKUP(A29,Table8[Tag Number],Table8[Status],"-",0)="-"),
   "-")</f>
        <v>Dead</v>
      </c>
      <c r="I29" s="88" t="str">
        <f>IF((_xlfn.XLOOKUP(B29,[2]Sheet1!$A$2:$A$198,[2]Sheet1!$B$2:$B$198,"-",0)="Glade"),"Out","No")</f>
        <v>No</v>
      </c>
      <c r="J29" s="90" t="s">
        <v>3287</v>
      </c>
      <c r="K29" s="91">
        <f>SUM(K32:K35)</f>
        <v>665</v>
      </c>
      <c r="L29" s="91"/>
      <c r="M29" s="90" t="s">
        <v>3287</v>
      </c>
      <c r="N29" s="91">
        <f>SUM(N32:N35)</f>
        <v>625</v>
      </c>
      <c r="O29" s="89"/>
      <c r="R29" t="b">
        <f t="shared" si="0"/>
        <v>0</v>
      </c>
    </row>
    <row r="30" spans="1:18" ht="15" thickBot="1" x14ac:dyDescent="0.35">
      <c r="A30" s="2" t="s">
        <v>1156</v>
      </c>
      <c r="B30" s="2" t="s">
        <v>1137</v>
      </c>
      <c r="C30" s="84">
        <f>IF(COUNTIF(Table8[Tag Number], A30), 1, 0)</f>
        <v>0</v>
      </c>
      <c r="D30" s="85">
        <f>IF(COUNTIF(Table9[Tag Number], A30), 1, 0)</f>
        <v>0</v>
      </c>
      <c r="E30" s="86">
        <f>IF(COUNTIF(Table10[Tag Number], A30), 1, 0)</f>
        <v>0</v>
      </c>
      <c r="F30" s="86">
        <f>IF(COUNTIF(Table11[Tag Number], A30), 1, 0)</f>
        <v>0</v>
      </c>
      <c r="G30" s="87">
        <f t="shared" si="1"/>
        <v>0</v>
      </c>
      <c r="H30" s="88" t="str" cm="1">
        <f t="array" ref="H30">_xlfn.IFS(OR(_xlfn.XLOOKUP(A30,Table9[Tag Number],Table9[Status],"-",0)="Dead",
        _xlfn.XLOOKUP(A30,Table10[Tag Number],Table10[Status],"-",0)="Dead",
        _xlfn.XLOOKUP(A30,Table11[Tag Number],Table11[Status],"-",0)="Dead",
        _xlfn.XLOOKUP(A30,Table8[Tag Number],Table8[Status],"-",0)="Dead"),"Dead",
     OR(_xlfn.XLOOKUP(A30,Table11[Tag Number],Table11[Status],"-",0)="Alive",
        _xlfn.XLOOKUP(A30,Table10[Tag Number],Table10[Status],"-",0)="Alive",
        _xlfn.XLOOKUP(A30,Table9[Tag Number],Table9[Status],"-",0)="Alive",
        _xlfn.XLOOKUP(A30,Table8[Tag Number],Table8[Status],"-",0)="Alive"),"Alive",
     OR(_xlfn.XLOOKUP(A30,Table9[Tag Number],Table9[Status],"-",0)="-",
        _xlfn.XLOOKUP(A30,Table10[Tag Number],Table10[Status],"-",0)="-",
        _xlfn.XLOOKUP(A30,Table11[Tag Number],Table11[Status],"-",0)="-",
        _xlfn.XLOOKUP(A30,Table8[Tag Number],Table8[Status],"-",0)="-"),
   "-")</f>
        <v>-</v>
      </c>
      <c r="I30" s="88" t="str">
        <f>IF((_xlfn.XLOOKUP(B30,[2]Sheet1!$A$2:$A$198,[2]Sheet1!$B$2:$B$198,"-",0)="Glade"),"Out","No")</f>
        <v>No</v>
      </c>
      <c r="J30" s="90" t="s">
        <v>3286</v>
      </c>
      <c r="K30" s="91">
        <f>SUM(K9:N9)</f>
        <v>1090</v>
      </c>
      <c r="L30" s="91"/>
      <c r="M30" s="90"/>
      <c r="N30" s="91"/>
      <c r="O30" s="89"/>
      <c r="R30" t="b">
        <f t="shared" si="0"/>
        <v>0</v>
      </c>
    </row>
    <row r="31" spans="1:18" ht="15" thickBot="1" x14ac:dyDescent="0.35">
      <c r="A31" s="3" t="s">
        <v>610</v>
      </c>
      <c r="B31" s="3" t="s">
        <v>1137</v>
      </c>
      <c r="C31" s="84">
        <f>IF(COUNTIF(Table8[Tag Number], A31), 1, 0)</f>
        <v>0</v>
      </c>
      <c r="D31" s="85">
        <f>IF(COUNTIF(Table9[Tag Number], A31), 1, 0)</f>
        <v>1</v>
      </c>
      <c r="E31" s="86">
        <f>IF(COUNTIF(Table10[Tag Number], A31), 1, 0)</f>
        <v>1</v>
      </c>
      <c r="F31" s="86">
        <f>IF(COUNTIF(Table11[Tag Number], A31), 1, 0)</f>
        <v>1</v>
      </c>
      <c r="G31" s="87">
        <f t="shared" si="1"/>
        <v>3</v>
      </c>
      <c r="H31" s="88" t="str" cm="1">
        <f t="array" ref="H31">_xlfn.IFS(OR(_xlfn.XLOOKUP(A31,Table9[Tag Number],Table9[Status],"-",0)="Dead",
        _xlfn.XLOOKUP(A31,Table10[Tag Number],Table10[Status],"-",0)="Dead",
        _xlfn.XLOOKUP(A31,Table11[Tag Number],Table11[Status],"-",0)="Dead",
        _xlfn.XLOOKUP(A31,Table8[Tag Number],Table8[Status],"-",0)="Dead"),"Dead",
     OR(_xlfn.XLOOKUP(A31,Table11[Tag Number],Table11[Status],"-",0)="Alive",
        _xlfn.XLOOKUP(A31,Table10[Tag Number],Table10[Status],"-",0)="Alive",
        _xlfn.XLOOKUP(A31,Table9[Tag Number],Table9[Status],"-",0)="Alive",
        _xlfn.XLOOKUP(A31,Table8[Tag Number],Table8[Status],"-",0)="Alive"),"Alive",
     OR(_xlfn.XLOOKUP(A31,Table9[Tag Number],Table9[Status],"-",0)="-",
        _xlfn.XLOOKUP(A31,Table10[Tag Number],Table10[Status],"-",0)="-",
        _xlfn.XLOOKUP(A31,Table11[Tag Number],Table11[Status],"-",0)="-",
        _xlfn.XLOOKUP(A31,Table8[Tag Number],Table8[Status],"-",0)="-"),
   "-")</f>
        <v>Alive</v>
      </c>
      <c r="I31" s="88" t="str">
        <f>IF((_xlfn.XLOOKUP(B31,[2]Sheet1!$A$2:$A$198,[2]Sheet1!$B$2:$B$198,"-",0)="Glade"),"Out","No")</f>
        <v>No</v>
      </c>
      <c r="J31" s="90" t="s">
        <v>3278</v>
      </c>
      <c r="K31" s="91">
        <f>COUNTIF(G4:G2998,"&gt;1")</f>
        <v>281</v>
      </c>
      <c r="L31" s="91"/>
      <c r="M31" s="90" t="s">
        <v>3278</v>
      </c>
      <c r="N31" s="91">
        <f>COUNTIF(G4:G2805,"&gt;1")</f>
        <v>266</v>
      </c>
      <c r="O31" s="89"/>
      <c r="R31" t="str">
        <f t="shared" si="0"/>
        <v>B027</v>
      </c>
    </row>
    <row r="32" spans="1:18" ht="15" thickBot="1" x14ac:dyDescent="0.35">
      <c r="A32" s="2" t="s">
        <v>498</v>
      </c>
      <c r="B32" s="2" t="s">
        <v>1137</v>
      </c>
      <c r="C32" s="84">
        <f>IF(COUNTIF(Table8[Tag Number], A32), 1, 0)</f>
        <v>1</v>
      </c>
      <c r="D32" s="85">
        <f>IF(COUNTIF(Table9[Tag Number], A32), 1, 0)</f>
        <v>1</v>
      </c>
      <c r="E32" s="86">
        <f>IF(COUNTIF(Table10[Tag Number], A32), 1, 0)</f>
        <v>1</v>
      </c>
      <c r="F32" s="86">
        <f>IF(COUNTIF(Table11[Tag Number], A32), 1, 0)</f>
        <v>1</v>
      </c>
      <c r="G32" s="87">
        <f t="shared" si="1"/>
        <v>4</v>
      </c>
      <c r="H32" s="88" t="str" cm="1">
        <f t="array" ref="H32">_xlfn.IFS(OR(_xlfn.XLOOKUP(A32,Table9[Tag Number],Table9[Status],"-",0)="Dead",
        _xlfn.XLOOKUP(A32,Table10[Tag Number],Table10[Status],"-",0)="Dead",
        _xlfn.XLOOKUP(A32,Table11[Tag Number],Table11[Status],"-",0)="Dead",
        _xlfn.XLOOKUP(A32,Table8[Tag Number],Table8[Status],"-",0)="Dead"),"Dead",
     OR(_xlfn.XLOOKUP(A32,Table11[Tag Number],Table11[Status],"-",0)="Alive",
        _xlfn.XLOOKUP(A32,Table10[Tag Number],Table10[Status],"-",0)="Alive",
        _xlfn.XLOOKUP(A32,Table9[Tag Number],Table9[Status],"-",0)="Alive",
        _xlfn.XLOOKUP(A32,Table8[Tag Number],Table8[Status],"-",0)="Alive"),"Alive",
     OR(_xlfn.XLOOKUP(A32,Table9[Tag Number],Table9[Status],"-",0)="-",
        _xlfn.XLOOKUP(A32,Table10[Tag Number],Table10[Status],"-",0)="-",
        _xlfn.XLOOKUP(A32,Table11[Tag Number],Table11[Status],"-",0)="-",
        _xlfn.XLOOKUP(A32,Table8[Tag Number],Table8[Status],"-",0)="-"),
   "-")</f>
        <v>Alive</v>
      </c>
      <c r="I32" s="88" t="str">
        <f>IF((_xlfn.XLOOKUP(B32,[2]Sheet1!$A$2:$A$198,[2]Sheet1!$B$2:$B$198,"-",0)="Glade"),"Out","No")</f>
        <v>No</v>
      </c>
      <c r="J32" s="90" t="s">
        <v>3297</v>
      </c>
      <c r="K32">
        <f>COUNTIF(G4:G2998,"1")</f>
        <v>384</v>
      </c>
      <c r="L32" s="91"/>
      <c r="M32" s="90" t="s">
        <v>3297</v>
      </c>
      <c r="N32">
        <f>COUNTIF(G4:G2805,"1")</f>
        <v>359</v>
      </c>
      <c r="O32" s="89"/>
      <c r="R32" t="str">
        <f t="shared" si="0"/>
        <v>B028</v>
      </c>
    </row>
    <row r="33" spans="1:18" ht="15" thickBot="1" x14ac:dyDescent="0.35">
      <c r="A33" s="3" t="s">
        <v>1157</v>
      </c>
      <c r="B33" s="3" t="s">
        <v>1145</v>
      </c>
      <c r="C33" s="84">
        <f>IF(COUNTIF(Table8[Tag Number], A33), 1, 0)</f>
        <v>0</v>
      </c>
      <c r="D33" s="85">
        <f>IF(COUNTIF(Table9[Tag Number], A33), 1, 0)</f>
        <v>0</v>
      </c>
      <c r="E33" s="86">
        <f>IF(COUNTIF(Table10[Tag Number], A33), 1, 0)</f>
        <v>0</v>
      </c>
      <c r="F33" s="86">
        <f>IF(COUNTIF(Table11[Tag Number], A33), 1, 0)</f>
        <v>0</v>
      </c>
      <c r="G33" s="87">
        <f t="shared" si="1"/>
        <v>0</v>
      </c>
      <c r="H33" s="88" t="str" cm="1">
        <f t="array" ref="H33">_xlfn.IFS(OR(_xlfn.XLOOKUP(A33,Table9[Tag Number],Table9[Status],"-",0)="Dead",
        _xlfn.XLOOKUP(A33,Table10[Tag Number],Table10[Status],"-",0)="Dead",
        _xlfn.XLOOKUP(A33,Table11[Tag Number],Table11[Status],"-",0)="Dead",
        _xlfn.XLOOKUP(A33,Table8[Tag Number],Table8[Status],"-",0)="Dead"),"Dead",
     OR(_xlfn.XLOOKUP(A33,Table11[Tag Number],Table11[Status],"-",0)="Alive",
        _xlfn.XLOOKUP(A33,Table10[Tag Number],Table10[Status],"-",0)="Alive",
        _xlfn.XLOOKUP(A33,Table9[Tag Number],Table9[Status],"-",0)="Alive",
        _xlfn.XLOOKUP(A33,Table8[Tag Number],Table8[Status],"-",0)="Alive"),"Alive",
     OR(_xlfn.XLOOKUP(A33,Table9[Tag Number],Table9[Status],"-",0)="-",
        _xlfn.XLOOKUP(A33,Table10[Tag Number],Table10[Status],"-",0)="-",
        _xlfn.XLOOKUP(A33,Table11[Tag Number],Table11[Status],"-",0)="-",
        _xlfn.XLOOKUP(A33,Table8[Tag Number],Table8[Status],"-",0)="-"),
   "-")</f>
        <v>-</v>
      </c>
      <c r="I33" s="88" t="str">
        <f>IF((_xlfn.XLOOKUP(B33,[2]Sheet1!$A$2:$A$198,[2]Sheet1!$B$2:$B$198,"-",0)="Glade"),"Out","No")</f>
        <v>No</v>
      </c>
      <c r="J33" s="90" t="s">
        <v>3298</v>
      </c>
      <c r="K33" s="91">
        <f>COUNTIF(G4:G2998,"2")</f>
        <v>177</v>
      </c>
      <c r="L33" s="91"/>
      <c r="M33" s="90" t="s">
        <v>3298</v>
      </c>
      <c r="N33" s="91">
        <f>COUNTIF(G4:G2805,"2")</f>
        <v>166</v>
      </c>
      <c r="O33" s="89"/>
      <c r="R33" t="b">
        <f t="shared" si="0"/>
        <v>0</v>
      </c>
    </row>
    <row r="34" spans="1:18" ht="15" thickBot="1" x14ac:dyDescent="0.35">
      <c r="A34" s="2" t="s">
        <v>1158</v>
      </c>
      <c r="B34" s="2" t="s">
        <v>1137</v>
      </c>
      <c r="C34" s="84">
        <f>IF(COUNTIF(Table8[Tag Number], A34), 1, 0)</f>
        <v>0</v>
      </c>
      <c r="D34" s="85">
        <f>IF(COUNTIF(Table9[Tag Number], A34), 1, 0)</f>
        <v>0</v>
      </c>
      <c r="E34" s="86">
        <f>IF(COUNTIF(Table10[Tag Number], A34), 1, 0)</f>
        <v>0</v>
      </c>
      <c r="F34" s="86">
        <f>IF(COUNTIF(Table11[Tag Number], A34), 1, 0)</f>
        <v>0</v>
      </c>
      <c r="G34" s="87">
        <f t="shared" si="1"/>
        <v>0</v>
      </c>
      <c r="H34" s="88" t="str" cm="1">
        <f t="array" ref="H34">_xlfn.IFS(OR(_xlfn.XLOOKUP(A34,Table9[Tag Number],Table9[Status],"-",0)="Dead",
        _xlfn.XLOOKUP(A34,Table10[Tag Number],Table10[Status],"-",0)="Dead",
        _xlfn.XLOOKUP(A34,Table11[Tag Number],Table11[Status],"-",0)="Dead",
        _xlfn.XLOOKUP(A34,Table8[Tag Number],Table8[Status],"-",0)="Dead"),"Dead",
     OR(_xlfn.XLOOKUP(A34,Table11[Tag Number],Table11[Status],"-",0)="Alive",
        _xlfn.XLOOKUP(A34,Table10[Tag Number],Table10[Status],"-",0)="Alive",
        _xlfn.XLOOKUP(A34,Table9[Tag Number],Table9[Status],"-",0)="Alive",
        _xlfn.XLOOKUP(A34,Table8[Tag Number],Table8[Status],"-",0)="Alive"),"Alive",
     OR(_xlfn.XLOOKUP(A34,Table9[Tag Number],Table9[Status],"-",0)="-",
        _xlfn.XLOOKUP(A34,Table10[Tag Number],Table10[Status],"-",0)="-",
        _xlfn.XLOOKUP(A34,Table11[Tag Number],Table11[Status],"-",0)="-",
        _xlfn.XLOOKUP(A34,Table8[Tag Number],Table8[Status],"-",0)="-"),
   "-")</f>
        <v>-</v>
      </c>
      <c r="I34" s="88" t="str">
        <f>IF((_xlfn.XLOOKUP(B34,[2]Sheet1!$A$2:$A$198,[2]Sheet1!$B$2:$B$198,"-",0)="Glade"),"Out","No")</f>
        <v>No</v>
      </c>
      <c r="J34" s="90" t="s">
        <v>3299</v>
      </c>
      <c r="K34" s="91">
        <f>COUNTIF(G4:G2998,"3")</f>
        <v>77</v>
      </c>
      <c r="L34" s="91"/>
      <c r="M34" s="90" t="s">
        <v>3299</v>
      </c>
      <c r="N34" s="91">
        <f>COUNTIF(G4:G2805,"3")</f>
        <v>73</v>
      </c>
      <c r="O34" s="89"/>
      <c r="R34" t="b">
        <f t="shared" si="0"/>
        <v>0</v>
      </c>
    </row>
    <row r="35" spans="1:18" ht="15" thickBot="1" x14ac:dyDescent="0.35">
      <c r="A35" s="3" t="s">
        <v>486</v>
      </c>
      <c r="B35" s="3" t="s">
        <v>1137</v>
      </c>
      <c r="C35" s="84">
        <f>IF(COUNTIF(Table8[Tag Number], A35), 1, 0)</f>
        <v>0</v>
      </c>
      <c r="D35" s="85">
        <f>IF(COUNTIF(Table9[Tag Number], A35), 1, 0)</f>
        <v>1</v>
      </c>
      <c r="E35" s="86">
        <f>IF(COUNTIF(Table10[Tag Number], A35), 1, 0)</f>
        <v>0</v>
      </c>
      <c r="F35" s="86">
        <f>IF(COUNTIF(Table11[Tag Number], A35), 1, 0)</f>
        <v>1</v>
      </c>
      <c r="G35" s="87">
        <f t="shared" si="1"/>
        <v>2</v>
      </c>
      <c r="H35" s="88" t="str" cm="1">
        <f t="array" ref="H35">_xlfn.IFS(OR(_xlfn.XLOOKUP(A35,Table9[Tag Number],Table9[Status],"-",0)="Dead",
        _xlfn.XLOOKUP(A35,Table10[Tag Number],Table10[Status],"-",0)="Dead",
        _xlfn.XLOOKUP(A35,Table11[Tag Number],Table11[Status],"-",0)="Dead",
        _xlfn.XLOOKUP(A35,Table8[Tag Number],Table8[Status],"-",0)="Dead"),"Dead",
     OR(_xlfn.XLOOKUP(A35,Table11[Tag Number],Table11[Status],"-",0)="Alive",
        _xlfn.XLOOKUP(A35,Table10[Tag Number],Table10[Status],"-",0)="Alive",
        _xlfn.XLOOKUP(A35,Table9[Tag Number],Table9[Status],"-",0)="Alive",
        _xlfn.XLOOKUP(A35,Table8[Tag Number],Table8[Status],"-",0)="Alive"),"Alive",
     OR(_xlfn.XLOOKUP(A35,Table9[Tag Number],Table9[Status],"-",0)="-",
        _xlfn.XLOOKUP(A35,Table10[Tag Number],Table10[Status],"-",0)="-",
        _xlfn.XLOOKUP(A35,Table11[Tag Number],Table11[Status],"-",0)="-",
        _xlfn.XLOOKUP(A35,Table8[Tag Number],Table8[Status],"-",0)="-"),
   "-")</f>
        <v>Alive</v>
      </c>
      <c r="I35" s="88" t="str">
        <f>IF((_xlfn.XLOOKUP(B35,[2]Sheet1!$A$2:$A$198,[2]Sheet1!$B$2:$B$198,"-",0)="Glade"),"Out","No")</f>
        <v>No</v>
      </c>
      <c r="J35" s="90" t="s">
        <v>3300</v>
      </c>
      <c r="K35" s="91">
        <f>COUNTIF(G4:G2998,"4")</f>
        <v>27</v>
      </c>
      <c r="L35" s="91"/>
      <c r="M35" s="90" t="s">
        <v>3300</v>
      </c>
      <c r="N35" s="91">
        <f>COUNTIF(G4:G2805,"4")</f>
        <v>27</v>
      </c>
      <c r="O35" s="89"/>
      <c r="R35" t="str">
        <f t="shared" si="0"/>
        <v>B031</v>
      </c>
    </row>
    <row r="36" spans="1:18" ht="15" thickBot="1" x14ac:dyDescent="0.35">
      <c r="A36" s="2" t="s">
        <v>1159</v>
      </c>
      <c r="B36" s="2" t="s">
        <v>1137</v>
      </c>
      <c r="C36" s="84">
        <f>IF(COUNTIF(Table8[Tag Number], A36), 1, 0)</f>
        <v>0</v>
      </c>
      <c r="D36" s="85">
        <f>IF(COUNTIF(Table9[Tag Number], A36), 1, 0)</f>
        <v>0</v>
      </c>
      <c r="E36" s="86">
        <f>IF(COUNTIF(Table10[Tag Number], A36), 1, 0)</f>
        <v>0</v>
      </c>
      <c r="F36" s="86">
        <f>IF(COUNTIF(Table11[Tag Number], A36), 1, 0)</f>
        <v>0</v>
      </c>
      <c r="G36" s="87">
        <f t="shared" si="1"/>
        <v>0</v>
      </c>
      <c r="H36" s="88" t="str" cm="1">
        <f t="array" ref="H36">_xlfn.IFS(OR(_xlfn.XLOOKUP(A36,Table9[Tag Number],Table9[Status],"-",0)="Dead",
        _xlfn.XLOOKUP(A36,Table10[Tag Number],Table10[Status],"-",0)="Dead",
        _xlfn.XLOOKUP(A36,Table11[Tag Number],Table11[Status],"-",0)="Dead",
        _xlfn.XLOOKUP(A36,Table8[Tag Number],Table8[Status],"-",0)="Dead"),"Dead",
     OR(_xlfn.XLOOKUP(A36,Table11[Tag Number],Table11[Status],"-",0)="Alive",
        _xlfn.XLOOKUP(A36,Table10[Tag Number],Table10[Status],"-",0)="Alive",
        _xlfn.XLOOKUP(A36,Table9[Tag Number],Table9[Status],"-",0)="Alive",
        _xlfn.XLOOKUP(A36,Table8[Tag Number],Table8[Status],"-",0)="Alive"),"Alive",
     OR(_xlfn.XLOOKUP(A36,Table9[Tag Number],Table9[Status],"-",0)="-",
        _xlfn.XLOOKUP(A36,Table10[Tag Number],Table10[Status],"-",0)="-",
        _xlfn.XLOOKUP(A36,Table11[Tag Number],Table11[Status],"-",0)="-",
        _xlfn.XLOOKUP(A36,Table8[Tag Number],Table8[Status],"-",0)="-"),
   "-")</f>
        <v>-</v>
      </c>
      <c r="I36" s="88" t="str">
        <f>IF((_xlfn.XLOOKUP(B36,[2]Sheet1!$A$2:$A$198,[2]Sheet1!$B$2:$B$198,"-",0)="Glade"),"Out","No")</f>
        <v>No</v>
      </c>
      <c r="J36" s="90" t="s">
        <v>3301</v>
      </c>
      <c r="K36">
        <f>SUM('Glade MR'!Z273,'Glade MR'!S240,'Glade MR'!L303,'Glade MR'!E303)</f>
        <v>1007</v>
      </c>
      <c r="L36" s="91"/>
      <c r="M36" s="90" t="s">
        <v>3335</v>
      </c>
      <c r="N36">
        <f>COUNTIF(H4:H2805,"Alive")</f>
        <v>548</v>
      </c>
      <c r="O36" s="89"/>
      <c r="R36" t="b">
        <f t="shared" si="0"/>
        <v>0</v>
      </c>
    </row>
    <row r="37" spans="1:18" ht="15" thickBot="1" x14ac:dyDescent="0.35">
      <c r="A37" s="3" t="s">
        <v>1160</v>
      </c>
      <c r="B37" s="3" t="s">
        <v>1137</v>
      </c>
      <c r="C37" s="84">
        <f>IF(COUNTIF(Table8[Tag Number], A37), 1, 0)</f>
        <v>0</v>
      </c>
      <c r="D37" s="85">
        <f>IF(COUNTIF(Table9[Tag Number], A37), 1, 0)</f>
        <v>0</v>
      </c>
      <c r="E37" s="86">
        <f>IF(COUNTIF(Table10[Tag Number], A37), 1, 0)</f>
        <v>0</v>
      </c>
      <c r="F37" s="86">
        <f>IF(COUNTIF(Table11[Tag Number], A37), 1, 0)</f>
        <v>0</v>
      </c>
      <c r="G37" s="87">
        <f t="shared" si="1"/>
        <v>0</v>
      </c>
      <c r="H37" s="88" t="str" cm="1">
        <f t="array" ref="H37">_xlfn.IFS(OR(_xlfn.XLOOKUP(A37,Table9[Tag Number],Table9[Status],"-",0)="Dead",
        _xlfn.XLOOKUP(A37,Table10[Tag Number],Table10[Status],"-",0)="Dead",
        _xlfn.XLOOKUP(A37,Table11[Tag Number],Table11[Status],"-",0)="Dead",
        _xlfn.XLOOKUP(A37,Table8[Tag Number],Table8[Status],"-",0)="Dead"),"Dead",
     OR(_xlfn.XLOOKUP(A37,Table11[Tag Number],Table11[Status],"-",0)="Alive",
        _xlfn.XLOOKUP(A37,Table10[Tag Number],Table10[Status],"-",0)="Alive",
        _xlfn.XLOOKUP(A37,Table9[Tag Number],Table9[Status],"-",0)="Alive",
        _xlfn.XLOOKUP(A37,Table8[Tag Number],Table8[Status],"-",0)="Alive"),"Alive",
     OR(_xlfn.XLOOKUP(A37,Table9[Tag Number],Table9[Status],"-",0)="-",
        _xlfn.XLOOKUP(A37,Table10[Tag Number],Table10[Status],"-",0)="-",
        _xlfn.XLOOKUP(A37,Table11[Tag Number],Table11[Status],"-",0)="-",
        _xlfn.XLOOKUP(A37,Table8[Tag Number],Table8[Status],"-",0)="-"),
   "-")</f>
        <v>-</v>
      </c>
      <c r="I37" s="88" t="str">
        <f>IF((_xlfn.XLOOKUP(B37,[2]Sheet1!$A$2:$A$198,[2]Sheet1!$B$2:$B$198,"-",0)="Glade"),"Out","No")</f>
        <v>No</v>
      </c>
      <c r="J37" s="90" t="s">
        <v>3302</v>
      </c>
      <c r="K37" s="91">
        <f>SUM('Glade MR'!Z274,'Glade MR'!S241,'Glade MR'!L304,'Glade MR'!E304)</f>
        <v>83</v>
      </c>
      <c r="L37" s="91"/>
      <c r="M37" s="90" t="s">
        <v>3336</v>
      </c>
      <c r="N37" s="91">
        <f>COUNTIF(H4:H2805,"Dead")</f>
        <v>77</v>
      </c>
      <c r="O37" s="89"/>
      <c r="R37" t="b">
        <f t="shared" si="0"/>
        <v>0</v>
      </c>
    </row>
    <row r="38" spans="1:18" ht="15" thickBot="1" x14ac:dyDescent="0.35">
      <c r="A38" s="2" t="s">
        <v>1161</v>
      </c>
      <c r="B38" s="2" t="s">
        <v>1145</v>
      </c>
      <c r="C38" s="84">
        <f>IF(COUNTIF(Table8[Tag Number], A38), 1, 0)</f>
        <v>0</v>
      </c>
      <c r="D38" s="85">
        <f>IF(COUNTIF(Table9[Tag Number], A38), 1, 0)</f>
        <v>0</v>
      </c>
      <c r="E38" s="86">
        <f>IF(COUNTIF(Table10[Tag Number], A38), 1, 0)</f>
        <v>0</v>
      </c>
      <c r="F38" s="86">
        <f>IF(COUNTIF(Table11[Tag Number], A38), 1, 0)</f>
        <v>0</v>
      </c>
      <c r="G38" s="87">
        <f t="shared" si="1"/>
        <v>0</v>
      </c>
      <c r="H38" s="88" t="str" cm="1">
        <f t="array" ref="H38">_xlfn.IFS(OR(_xlfn.XLOOKUP(A38,Table9[Tag Number],Table9[Status],"-",0)="Dead",
        _xlfn.XLOOKUP(A38,Table10[Tag Number],Table10[Status],"-",0)="Dead",
        _xlfn.XLOOKUP(A38,Table11[Tag Number],Table11[Status],"-",0)="Dead",
        _xlfn.XLOOKUP(A38,Table8[Tag Number],Table8[Status],"-",0)="Dead"),"Dead",
     OR(_xlfn.XLOOKUP(A38,Table11[Tag Number],Table11[Status],"-",0)="Alive",
        _xlfn.XLOOKUP(A38,Table10[Tag Number],Table10[Status],"-",0)="Alive",
        _xlfn.XLOOKUP(A38,Table9[Tag Number],Table9[Status],"-",0)="Alive",
        _xlfn.XLOOKUP(A38,Table8[Tag Number],Table8[Status],"-",0)="Alive"),"Alive",
     OR(_xlfn.XLOOKUP(A38,Table9[Tag Number],Table9[Status],"-",0)="-",
        _xlfn.XLOOKUP(A38,Table10[Tag Number],Table10[Status],"-",0)="-",
        _xlfn.XLOOKUP(A38,Table11[Tag Number],Table11[Status],"-",0)="-",
        _xlfn.XLOOKUP(A38,Table8[Tag Number],Table8[Status],"-",0)="-"),
   "-")</f>
        <v>-</v>
      </c>
      <c r="I38" s="88" t="str">
        <f>IF((_xlfn.XLOOKUP(B38,[2]Sheet1!$A$2:$A$198,[2]Sheet1!$B$2:$B$198,"-",0)="Glade"),"Out","No")</f>
        <v>No</v>
      </c>
      <c r="J38" s="90" t="s">
        <v>3325</v>
      </c>
      <c r="K38" s="91">
        <f>COUNTIF(H4:H3000,"Alive")</f>
        <v>588</v>
      </c>
      <c r="L38" s="91"/>
      <c r="M38" s="91"/>
      <c r="N38" s="92"/>
      <c r="O38" s="89"/>
      <c r="R38" t="b">
        <f t="shared" si="0"/>
        <v>0</v>
      </c>
    </row>
    <row r="39" spans="1:18" ht="15" thickBot="1" x14ac:dyDescent="0.35">
      <c r="A39" s="3" t="s">
        <v>729</v>
      </c>
      <c r="B39" s="3" t="s">
        <v>1137</v>
      </c>
      <c r="C39" s="84">
        <f>IF(COUNTIF(Table8[Tag Number], A39), 1, 0)</f>
        <v>0</v>
      </c>
      <c r="D39" s="85">
        <f>IF(COUNTIF(Table9[Tag Number], A39), 1, 0)</f>
        <v>1</v>
      </c>
      <c r="E39" s="86">
        <f>IF(COUNTIF(Table10[Tag Number], A39), 1, 0)</f>
        <v>1</v>
      </c>
      <c r="F39" s="86">
        <f>IF(COUNTIF(Table11[Tag Number], A39), 1, 0)</f>
        <v>1</v>
      </c>
      <c r="G39" s="87">
        <f t="shared" si="1"/>
        <v>3</v>
      </c>
      <c r="H39" s="88" t="str" cm="1">
        <f t="array" ref="H39">_xlfn.IFS(OR(_xlfn.XLOOKUP(A39,Table9[Tag Number],Table9[Status],"-",0)="Dead",
        _xlfn.XLOOKUP(A39,Table10[Tag Number],Table10[Status],"-",0)="Dead",
        _xlfn.XLOOKUP(A39,Table11[Tag Number],Table11[Status],"-",0)="Dead",
        _xlfn.XLOOKUP(A39,Table8[Tag Number],Table8[Status],"-",0)="Dead"),"Dead",
     OR(_xlfn.XLOOKUP(A39,Table11[Tag Number],Table11[Status],"-",0)="Alive",
        _xlfn.XLOOKUP(A39,Table10[Tag Number],Table10[Status],"-",0)="Alive",
        _xlfn.XLOOKUP(A39,Table9[Tag Number],Table9[Status],"-",0)="Alive",
        _xlfn.XLOOKUP(A39,Table8[Tag Number],Table8[Status],"-",0)="Alive"),"Alive",
     OR(_xlfn.XLOOKUP(A39,Table9[Tag Number],Table9[Status],"-",0)="-",
        _xlfn.XLOOKUP(A39,Table10[Tag Number],Table10[Status],"-",0)="-",
        _xlfn.XLOOKUP(A39,Table11[Tag Number],Table11[Status],"-",0)="-",
        _xlfn.XLOOKUP(A39,Table8[Tag Number],Table8[Status],"-",0)="-"),
   "-")</f>
        <v>Alive</v>
      </c>
      <c r="I39" s="88" t="str">
        <f>IF((_xlfn.XLOOKUP(B39,[2]Sheet1!$A$2:$A$198,[2]Sheet1!$B$2:$B$198,"-",0)="Glade"),"Out","No")</f>
        <v>No</v>
      </c>
      <c r="J39" s="90" t="s">
        <v>3326</v>
      </c>
      <c r="K39" s="91">
        <f>COUNTIF(H4:H3000,"Dead")</f>
        <v>77</v>
      </c>
      <c r="L39" s="91"/>
      <c r="M39" s="91"/>
      <c r="N39" s="92"/>
      <c r="O39" s="89"/>
      <c r="R39" t="str">
        <f t="shared" si="0"/>
        <v>B035</v>
      </c>
    </row>
    <row r="40" spans="1:18" ht="15" thickBot="1" x14ac:dyDescent="0.35">
      <c r="A40" s="2" t="s">
        <v>1162</v>
      </c>
      <c r="B40" s="2" t="s">
        <v>1137</v>
      </c>
      <c r="C40" s="84">
        <f>IF(COUNTIF(Table8[Tag Number], A40), 1, 0)</f>
        <v>0</v>
      </c>
      <c r="D40" s="85">
        <f>IF(COUNTIF(Table9[Tag Number], A40), 1, 0)</f>
        <v>0</v>
      </c>
      <c r="E40" s="86">
        <f>IF(COUNTIF(Table10[Tag Number], A40), 1, 0)</f>
        <v>0</v>
      </c>
      <c r="F40" s="86">
        <f>IF(COUNTIF(Table11[Tag Number], A40), 1, 0)</f>
        <v>0</v>
      </c>
      <c r="G40" s="87">
        <f t="shared" si="1"/>
        <v>0</v>
      </c>
      <c r="H40" s="88" t="str" cm="1">
        <f t="array" ref="H40">_xlfn.IFS(OR(_xlfn.XLOOKUP(A40,Table9[Tag Number],Table9[Status],"-",0)="Dead",
        _xlfn.XLOOKUP(A40,Table10[Tag Number],Table10[Status],"-",0)="Dead",
        _xlfn.XLOOKUP(A40,Table11[Tag Number],Table11[Status],"-",0)="Dead",
        _xlfn.XLOOKUP(A40,Table8[Tag Number],Table8[Status],"-",0)="Dead"),"Dead",
     OR(_xlfn.XLOOKUP(A40,Table11[Tag Number],Table11[Status],"-",0)="Alive",
        _xlfn.XLOOKUP(A40,Table10[Tag Number],Table10[Status],"-",0)="Alive",
        _xlfn.XLOOKUP(A40,Table9[Tag Number],Table9[Status],"-",0)="Alive",
        _xlfn.XLOOKUP(A40,Table8[Tag Number],Table8[Status],"-",0)="Alive"),"Alive",
     OR(_xlfn.XLOOKUP(A40,Table9[Tag Number],Table9[Status],"-",0)="-",
        _xlfn.XLOOKUP(A40,Table10[Tag Number],Table10[Status],"-",0)="-",
        _xlfn.XLOOKUP(A40,Table11[Tag Number],Table11[Status],"-",0)="-",
        _xlfn.XLOOKUP(A40,Table8[Tag Number],Table8[Status],"-",0)="-"),
   "-")</f>
        <v>-</v>
      </c>
      <c r="I40" s="88" t="str">
        <f>IF((_xlfn.XLOOKUP(B40,[2]Sheet1!$A$2:$A$198,[2]Sheet1!$B$2:$B$198,"-",0)="Glade"),"Out","No")</f>
        <v>No</v>
      </c>
      <c r="L40" s="91"/>
      <c r="M40" s="91"/>
      <c r="N40" s="92"/>
      <c r="O40" s="89"/>
      <c r="R40" t="b">
        <f t="shared" si="0"/>
        <v>0</v>
      </c>
    </row>
    <row r="41" spans="1:18" ht="15" thickBot="1" x14ac:dyDescent="0.35">
      <c r="A41" s="3" t="s">
        <v>1163</v>
      </c>
      <c r="B41" s="3" t="s">
        <v>1137</v>
      </c>
      <c r="C41" s="84">
        <f>IF(COUNTIF(Table8[Tag Number], A41), 1, 0)</f>
        <v>0</v>
      </c>
      <c r="D41" s="85">
        <f>IF(COUNTIF(Table9[Tag Number], A41), 1, 0)</f>
        <v>0</v>
      </c>
      <c r="E41" s="86">
        <f>IF(COUNTIF(Table10[Tag Number], A41), 1, 0)</f>
        <v>0</v>
      </c>
      <c r="F41" s="86">
        <f>IF(COUNTIF(Table11[Tag Number], A41), 1, 0)</f>
        <v>0</v>
      </c>
      <c r="G41" s="87">
        <f t="shared" si="1"/>
        <v>0</v>
      </c>
      <c r="H41" s="88" t="str" cm="1">
        <f t="array" ref="H41">_xlfn.IFS(OR(_xlfn.XLOOKUP(A41,Table9[Tag Number],Table9[Status],"-",0)="Dead",
        _xlfn.XLOOKUP(A41,Table10[Tag Number],Table10[Status],"-",0)="Dead",
        _xlfn.XLOOKUP(A41,Table11[Tag Number],Table11[Status],"-",0)="Dead",
        _xlfn.XLOOKUP(A41,Table8[Tag Number],Table8[Status],"-",0)="Dead"),"Dead",
     OR(_xlfn.XLOOKUP(A41,Table11[Tag Number],Table11[Status],"-",0)="Alive",
        _xlfn.XLOOKUP(A41,Table10[Tag Number],Table10[Status],"-",0)="Alive",
        _xlfn.XLOOKUP(A41,Table9[Tag Number],Table9[Status],"-",0)="Alive",
        _xlfn.XLOOKUP(A41,Table8[Tag Number],Table8[Status],"-",0)="Alive"),"Alive",
     OR(_xlfn.XLOOKUP(A41,Table9[Tag Number],Table9[Status],"-",0)="-",
        _xlfn.XLOOKUP(A41,Table10[Tag Number],Table10[Status],"-",0)="-",
        _xlfn.XLOOKUP(A41,Table11[Tag Number],Table11[Status],"-",0)="-",
        _xlfn.XLOOKUP(A41,Table8[Tag Number],Table8[Status],"-",0)="-"),
   "-")</f>
        <v>-</v>
      </c>
      <c r="I41" s="88" t="str">
        <f>IF((_xlfn.XLOOKUP(B41,[2]Sheet1!$A$2:$A$198,[2]Sheet1!$B$2:$B$198,"-",0)="Glade"),"Out","No")</f>
        <v>No</v>
      </c>
      <c r="L41" s="91"/>
      <c r="M41" s="91"/>
      <c r="N41" s="92"/>
      <c r="O41" s="89"/>
      <c r="R41" t="b">
        <f t="shared" si="0"/>
        <v>0</v>
      </c>
    </row>
    <row r="42" spans="1:18" ht="15" thickBot="1" x14ac:dyDescent="0.35">
      <c r="A42" s="2" t="s">
        <v>950</v>
      </c>
      <c r="B42" s="2" t="s">
        <v>1137</v>
      </c>
      <c r="C42" s="84">
        <f>IF(COUNTIF(Table8[Tag Number], A42), 1, 0)</f>
        <v>0</v>
      </c>
      <c r="D42" s="85">
        <f>IF(COUNTIF(Table9[Tag Number], A42), 1, 0)</f>
        <v>1</v>
      </c>
      <c r="E42" s="86">
        <f>IF(COUNTIF(Table10[Tag Number], A42), 1, 0)</f>
        <v>0</v>
      </c>
      <c r="F42" s="86">
        <f>IF(COUNTIF(Table11[Tag Number], A42), 1, 0)</f>
        <v>0</v>
      </c>
      <c r="G42" s="87">
        <f t="shared" si="1"/>
        <v>1</v>
      </c>
      <c r="H42" s="88" t="str" cm="1">
        <f t="array" ref="H42">_xlfn.IFS(OR(_xlfn.XLOOKUP(A42,Table9[Tag Number],Table9[Status],"-",0)="Dead",
        _xlfn.XLOOKUP(A42,Table10[Tag Number],Table10[Status],"-",0)="Dead",
        _xlfn.XLOOKUP(A42,Table11[Tag Number],Table11[Status],"-",0)="Dead",
        _xlfn.XLOOKUP(A42,Table8[Tag Number],Table8[Status],"-",0)="Dead"),"Dead",
     OR(_xlfn.XLOOKUP(A42,Table11[Tag Number],Table11[Status],"-",0)="Alive",
        _xlfn.XLOOKUP(A42,Table10[Tag Number],Table10[Status],"-",0)="Alive",
        _xlfn.XLOOKUP(A42,Table9[Tag Number],Table9[Status],"-",0)="Alive",
        _xlfn.XLOOKUP(A42,Table8[Tag Number],Table8[Status],"-",0)="Alive"),"Alive",
     OR(_xlfn.XLOOKUP(A42,Table9[Tag Number],Table9[Status],"-",0)="-",
        _xlfn.XLOOKUP(A42,Table10[Tag Number],Table10[Status],"-",0)="-",
        _xlfn.XLOOKUP(A42,Table11[Tag Number],Table11[Status],"-",0)="-",
        _xlfn.XLOOKUP(A42,Table8[Tag Number],Table8[Status],"-",0)="-"),
   "-")</f>
        <v>Alive</v>
      </c>
      <c r="I42" s="88" t="str">
        <f>IF((_xlfn.XLOOKUP(B42,[2]Sheet1!$A$2:$A$198,[2]Sheet1!$B$2:$B$198,"-",0)="Glade"),"Out","No")</f>
        <v>No</v>
      </c>
      <c r="J42" s="90" t="s">
        <v>3351</v>
      </c>
      <c r="K42">
        <f>K21</f>
        <v>83</v>
      </c>
      <c r="L42" s="140"/>
      <c r="M42" s="91"/>
      <c r="N42" s="92"/>
      <c r="O42" s="89"/>
      <c r="R42" t="b">
        <f t="shared" si="0"/>
        <v>0</v>
      </c>
    </row>
    <row r="43" spans="1:18" ht="15" thickBot="1" x14ac:dyDescent="0.35">
      <c r="A43" s="3" t="s">
        <v>1164</v>
      </c>
      <c r="B43" s="3" t="s">
        <v>1137</v>
      </c>
      <c r="C43" s="84">
        <f>IF(COUNTIF(Table8[Tag Number], A43), 1, 0)</f>
        <v>0</v>
      </c>
      <c r="D43" s="85">
        <f>IF(COUNTIF(Table9[Tag Number], A43), 1, 0)</f>
        <v>0</v>
      </c>
      <c r="E43" s="86">
        <f>IF(COUNTIF(Table10[Tag Number], A43), 1, 0)</f>
        <v>0</v>
      </c>
      <c r="F43" s="86">
        <f>IF(COUNTIF(Table11[Tag Number], A43), 1, 0)</f>
        <v>0</v>
      </c>
      <c r="G43" s="87">
        <f t="shared" si="1"/>
        <v>0</v>
      </c>
      <c r="H43" s="88" t="str" cm="1">
        <f t="array" ref="H43">_xlfn.IFS(OR(_xlfn.XLOOKUP(A43,Table9[Tag Number],Table9[Status],"-",0)="Dead",
        _xlfn.XLOOKUP(A43,Table10[Tag Number],Table10[Status],"-",0)="Dead",
        _xlfn.XLOOKUP(A43,Table11[Tag Number],Table11[Status],"-",0)="Dead",
        _xlfn.XLOOKUP(A43,Table8[Tag Number],Table8[Status],"-",0)="Dead"),"Dead",
     OR(_xlfn.XLOOKUP(A43,Table11[Tag Number],Table11[Status],"-",0)="Alive",
        _xlfn.XLOOKUP(A43,Table10[Tag Number],Table10[Status],"-",0)="Alive",
        _xlfn.XLOOKUP(A43,Table9[Tag Number],Table9[Status],"-",0)="Alive",
        _xlfn.XLOOKUP(A43,Table8[Tag Number],Table8[Status],"-",0)="Alive"),"Alive",
     OR(_xlfn.XLOOKUP(A43,Table9[Tag Number],Table9[Status],"-",0)="-",
        _xlfn.XLOOKUP(A43,Table10[Tag Number],Table10[Status],"-",0)="-",
        _xlfn.XLOOKUP(A43,Table11[Tag Number],Table11[Status],"-",0)="-",
        _xlfn.XLOOKUP(A43,Table8[Tag Number],Table8[Status],"-",0)="-"),
   "-")</f>
        <v>-</v>
      </c>
      <c r="I43" s="88" t="str">
        <f>IF((_xlfn.XLOOKUP(B43,[2]Sheet1!$A$2:$A$198,[2]Sheet1!$B$2:$B$198,"-",0)="Glade"),"Out","No")</f>
        <v>No</v>
      </c>
      <c r="J43" t="s">
        <v>3352</v>
      </c>
      <c r="K43">
        <f>SUM('Glade MR'!E304,'Glade MR'!L304,'Glade MR'!Z274,'Glade MR'!S241)</f>
        <v>83</v>
      </c>
      <c r="L43" s="140"/>
      <c r="M43" s="91"/>
      <c r="N43" s="92"/>
      <c r="O43" s="89"/>
      <c r="R43" t="b">
        <f t="shared" si="0"/>
        <v>0</v>
      </c>
    </row>
    <row r="44" spans="1:18" ht="15" thickBot="1" x14ac:dyDescent="0.35">
      <c r="A44" s="2" t="s">
        <v>1165</v>
      </c>
      <c r="B44" s="2" t="s">
        <v>1137</v>
      </c>
      <c r="C44" s="84">
        <f>IF(COUNTIF(Table8[Tag Number], A44), 1, 0)</f>
        <v>0</v>
      </c>
      <c r="D44" s="85">
        <f>IF(COUNTIF(Table9[Tag Number], A44), 1, 0)</f>
        <v>0</v>
      </c>
      <c r="E44" s="86">
        <f>IF(COUNTIF(Table10[Tag Number], A44), 1, 0)</f>
        <v>0</v>
      </c>
      <c r="F44" s="86">
        <f>IF(COUNTIF(Table11[Tag Number], A44), 1, 0)</f>
        <v>0</v>
      </c>
      <c r="G44" s="87">
        <f t="shared" si="1"/>
        <v>0</v>
      </c>
      <c r="H44" s="88" t="str" cm="1">
        <f t="array" ref="H44">_xlfn.IFS(OR(_xlfn.XLOOKUP(A44,Table9[Tag Number],Table9[Status],"-",0)="Dead",
        _xlfn.XLOOKUP(A44,Table10[Tag Number],Table10[Status],"-",0)="Dead",
        _xlfn.XLOOKUP(A44,Table11[Tag Number],Table11[Status],"-",0)="Dead",
        _xlfn.XLOOKUP(A44,Table8[Tag Number],Table8[Status],"-",0)="Dead"),"Dead",
     OR(_xlfn.XLOOKUP(A44,Table11[Tag Number],Table11[Status],"-",0)="Alive",
        _xlfn.XLOOKUP(A44,Table10[Tag Number],Table10[Status],"-",0)="Alive",
        _xlfn.XLOOKUP(A44,Table9[Tag Number],Table9[Status],"-",0)="Alive",
        _xlfn.XLOOKUP(A44,Table8[Tag Number],Table8[Status],"-",0)="Alive"),"Alive",
     OR(_xlfn.XLOOKUP(A44,Table9[Tag Number],Table9[Status],"-",0)="-",
        _xlfn.XLOOKUP(A44,Table10[Tag Number],Table10[Status],"-",0)="-",
        _xlfn.XLOOKUP(A44,Table11[Tag Number],Table11[Status],"-",0)="-",
        _xlfn.XLOOKUP(A44,Table8[Tag Number],Table8[Status],"-",0)="-"),
   "-")</f>
        <v>-</v>
      </c>
      <c r="I44" s="88" t="str">
        <f>IF((_xlfn.XLOOKUP(B44,[2]Sheet1!$A$2:$A$198,[2]Sheet1!$B$2:$B$198,"-",0)="Glade"),"Out","No")</f>
        <v>No</v>
      </c>
      <c r="J44" s="90"/>
      <c r="K44" s="91"/>
      <c r="L44" s="91"/>
      <c r="M44" s="91"/>
      <c r="N44" s="92"/>
      <c r="O44" s="89"/>
      <c r="R44" t="b">
        <f t="shared" si="0"/>
        <v>0</v>
      </c>
    </row>
    <row r="45" spans="1:18" ht="15" thickBot="1" x14ac:dyDescent="0.35">
      <c r="A45" s="3" t="s">
        <v>1166</v>
      </c>
      <c r="B45" s="3" t="s">
        <v>1137</v>
      </c>
      <c r="C45" s="84">
        <f>IF(COUNTIF(Table8[Tag Number], A45), 1, 0)</f>
        <v>0</v>
      </c>
      <c r="D45" s="85">
        <f>IF(COUNTIF(Table9[Tag Number], A45), 1, 0)</f>
        <v>0</v>
      </c>
      <c r="E45" s="86">
        <f>IF(COUNTIF(Table10[Tag Number], A45), 1, 0)</f>
        <v>0</v>
      </c>
      <c r="F45" s="86">
        <f>IF(COUNTIF(Table11[Tag Number], A45), 1, 0)</f>
        <v>0</v>
      </c>
      <c r="G45" s="87">
        <f t="shared" si="1"/>
        <v>0</v>
      </c>
      <c r="H45" s="88" t="str" cm="1">
        <f t="array" ref="H45">_xlfn.IFS(OR(_xlfn.XLOOKUP(A45,Table9[Tag Number],Table9[Status],"-",0)="Dead",
        _xlfn.XLOOKUP(A45,Table10[Tag Number],Table10[Status],"-",0)="Dead",
        _xlfn.XLOOKUP(A45,Table11[Tag Number],Table11[Status],"-",0)="Dead",
        _xlfn.XLOOKUP(A45,Table8[Tag Number],Table8[Status],"-",0)="Dead"),"Dead",
     OR(_xlfn.XLOOKUP(A45,Table11[Tag Number],Table11[Status],"-",0)="Alive",
        _xlfn.XLOOKUP(A45,Table10[Tag Number],Table10[Status],"-",0)="Alive",
        _xlfn.XLOOKUP(A45,Table9[Tag Number],Table9[Status],"-",0)="Alive",
        _xlfn.XLOOKUP(A45,Table8[Tag Number],Table8[Status],"-",0)="Alive"),"Alive",
     OR(_xlfn.XLOOKUP(A45,Table9[Tag Number],Table9[Status],"-",0)="-",
        _xlfn.XLOOKUP(A45,Table10[Tag Number],Table10[Status],"-",0)="-",
        _xlfn.XLOOKUP(A45,Table11[Tag Number],Table11[Status],"-",0)="-",
        _xlfn.XLOOKUP(A45,Table8[Tag Number],Table8[Status],"-",0)="-"),
   "-")</f>
        <v>-</v>
      </c>
      <c r="I45" s="88" t="str">
        <f>IF((_xlfn.XLOOKUP(B45,[2]Sheet1!$A$2:$A$198,[2]Sheet1!$B$2:$B$198,"-",0)="Glade"),"Out","No")</f>
        <v>No</v>
      </c>
      <c r="J45" s="90"/>
      <c r="K45" s="91"/>
      <c r="L45" s="91"/>
      <c r="M45" s="91"/>
      <c r="N45" s="92"/>
      <c r="O45" s="89"/>
      <c r="R45" t="b">
        <f t="shared" si="0"/>
        <v>0</v>
      </c>
    </row>
    <row r="46" spans="1:18" ht="15" thickBot="1" x14ac:dyDescent="0.35">
      <c r="A46" s="2" t="s">
        <v>1167</v>
      </c>
      <c r="B46" s="2" t="s">
        <v>1137</v>
      </c>
      <c r="C46" s="84">
        <f>IF(COUNTIF(Table8[Tag Number], A46), 1, 0)</f>
        <v>0</v>
      </c>
      <c r="D46" s="85">
        <f>IF(COUNTIF(Table9[Tag Number], A46), 1, 0)</f>
        <v>0</v>
      </c>
      <c r="E46" s="86">
        <f>IF(COUNTIF(Table10[Tag Number], A46), 1, 0)</f>
        <v>0</v>
      </c>
      <c r="F46" s="86">
        <f>IF(COUNTIF(Table11[Tag Number], A46), 1, 0)</f>
        <v>0</v>
      </c>
      <c r="G46" s="87">
        <f t="shared" si="1"/>
        <v>0</v>
      </c>
      <c r="H46" s="88" t="str" cm="1">
        <f t="array" ref="H46">_xlfn.IFS(OR(_xlfn.XLOOKUP(A46,Table9[Tag Number],Table9[Status],"-",0)="Dead",
        _xlfn.XLOOKUP(A46,Table10[Tag Number],Table10[Status],"-",0)="Dead",
        _xlfn.XLOOKUP(A46,Table11[Tag Number],Table11[Status],"-",0)="Dead",
        _xlfn.XLOOKUP(A46,Table8[Tag Number],Table8[Status],"-",0)="Dead"),"Dead",
     OR(_xlfn.XLOOKUP(A46,Table11[Tag Number],Table11[Status],"-",0)="Alive",
        _xlfn.XLOOKUP(A46,Table10[Tag Number],Table10[Status],"-",0)="Alive",
        _xlfn.XLOOKUP(A46,Table9[Tag Number],Table9[Status],"-",0)="Alive",
        _xlfn.XLOOKUP(A46,Table8[Tag Number],Table8[Status],"-",0)="Alive"),"Alive",
     OR(_xlfn.XLOOKUP(A46,Table9[Tag Number],Table9[Status],"-",0)="-",
        _xlfn.XLOOKUP(A46,Table10[Tag Number],Table10[Status],"-",0)="-",
        _xlfn.XLOOKUP(A46,Table11[Tag Number],Table11[Status],"-",0)="-",
        _xlfn.XLOOKUP(A46,Table8[Tag Number],Table8[Status],"-",0)="-"),
   "-")</f>
        <v>-</v>
      </c>
      <c r="I46" s="88" t="str">
        <f>IF((_xlfn.XLOOKUP(B46,[2]Sheet1!$A$2:$A$198,[2]Sheet1!$B$2:$B$198,"-",0)="Glade"),"Out","No")</f>
        <v>No</v>
      </c>
      <c r="J46" s="90"/>
      <c r="K46" s="91"/>
      <c r="L46" s="91"/>
      <c r="M46" s="91"/>
      <c r="N46" s="92"/>
      <c r="O46" s="89"/>
      <c r="R46" t="b">
        <f t="shared" si="0"/>
        <v>0</v>
      </c>
    </row>
    <row r="47" spans="1:18" ht="15" thickBot="1" x14ac:dyDescent="0.35">
      <c r="A47" s="3" t="s">
        <v>609</v>
      </c>
      <c r="B47" s="3" t="s">
        <v>1137</v>
      </c>
      <c r="C47" s="84">
        <f>IF(COUNTIF(Table8[Tag Number], A47), 1, 0)</f>
        <v>1</v>
      </c>
      <c r="D47" s="85">
        <f>IF(COUNTIF(Table9[Tag Number], A47), 1, 0)</f>
        <v>0</v>
      </c>
      <c r="E47" s="86">
        <f>IF(COUNTIF(Table10[Tag Number], A47), 1, 0)</f>
        <v>0</v>
      </c>
      <c r="F47" s="86">
        <f>IF(COUNTIF(Table11[Tag Number], A47), 1, 0)</f>
        <v>0</v>
      </c>
      <c r="G47" s="87">
        <f t="shared" si="1"/>
        <v>1</v>
      </c>
      <c r="H47" s="88" t="str" cm="1">
        <f t="array" ref="H47">_xlfn.IFS(OR(_xlfn.XLOOKUP(A47,Table9[Tag Number],Table9[Status],"-",0)="Dead",
        _xlfn.XLOOKUP(A47,Table10[Tag Number],Table10[Status],"-",0)="Dead",
        _xlfn.XLOOKUP(A47,Table11[Tag Number],Table11[Status],"-",0)="Dead",
        _xlfn.XLOOKUP(A47,Table8[Tag Number],Table8[Status],"-",0)="Dead"),"Dead",
     OR(_xlfn.XLOOKUP(A47,Table11[Tag Number],Table11[Status],"-",0)="Alive",
        _xlfn.XLOOKUP(A47,Table10[Tag Number],Table10[Status],"-",0)="Alive",
        _xlfn.XLOOKUP(A47,Table9[Tag Number],Table9[Status],"-",0)="Alive",
        _xlfn.XLOOKUP(A47,Table8[Tag Number],Table8[Status],"-",0)="Alive"),"Alive",
     OR(_xlfn.XLOOKUP(A47,Table9[Tag Number],Table9[Status],"-",0)="-",
        _xlfn.XLOOKUP(A47,Table10[Tag Number],Table10[Status],"-",0)="-",
        _xlfn.XLOOKUP(A47,Table11[Tag Number],Table11[Status],"-",0)="-",
        _xlfn.XLOOKUP(A47,Table8[Tag Number],Table8[Status],"-",0)="-"),
   "-")</f>
        <v>Alive</v>
      </c>
      <c r="I47" s="88" t="str">
        <f>IF((_xlfn.XLOOKUP(B47,[2]Sheet1!$A$2:$A$198,[2]Sheet1!$B$2:$B$198,"-",0)="Glade"),"Out","No")</f>
        <v>No</v>
      </c>
      <c r="J47" s="90"/>
      <c r="K47" s="91"/>
      <c r="L47" s="91"/>
      <c r="M47" s="91"/>
      <c r="N47" s="92"/>
      <c r="O47" s="89"/>
      <c r="R47" t="b">
        <f t="shared" si="0"/>
        <v>0</v>
      </c>
    </row>
    <row r="48" spans="1:18" ht="15" thickBot="1" x14ac:dyDescent="0.35">
      <c r="A48" s="2" t="s">
        <v>626</v>
      </c>
      <c r="B48" s="2" t="s">
        <v>1137</v>
      </c>
      <c r="C48" s="84">
        <f>IF(COUNTIF(Table8[Tag Number], A48), 1, 0)</f>
        <v>0</v>
      </c>
      <c r="D48" s="85">
        <f>IF(COUNTIF(Table9[Tag Number], A48), 1, 0)</f>
        <v>0</v>
      </c>
      <c r="E48" s="86">
        <f>IF(COUNTIF(Table10[Tag Number], A48), 1, 0)</f>
        <v>0</v>
      </c>
      <c r="F48" s="86">
        <f>IF(COUNTIF(Table11[Tag Number], A48), 1, 0)</f>
        <v>1</v>
      </c>
      <c r="G48" s="87">
        <f t="shared" si="1"/>
        <v>1</v>
      </c>
      <c r="H48" s="88" t="str" cm="1">
        <f t="array" ref="H48">_xlfn.IFS(OR(_xlfn.XLOOKUP(A48,Table9[Tag Number],Table9[Status],"-",0)="Dead",
        _xlfn.XLOOKUP(A48,Table10[Tag Number],Table10[Status],"-",0)="Dead",
        _xlfn.XLOOKUP(A48,Table11[Tag Number],Table11[Status],"-",0)="Dead",
        _xlfn.XLOOKUP(A48,Table8[Tag Number],Table8[Status],"-",0)="Dead"),"Dead",
     OR(_xlfn.XLOOKUP(A48,Table11[Tag Number],Table11[Status],"-",0)="Alive",
        _xlfn.XLOOKUP(A48,Table10[Tag Number],Table10[Status],"-",0)="Alive",
        _xlfn.XLOOKUP(A48,Table9[Tag Number],Table9[Status],"-",0)="Alive",
        _xlfn.XLOOKUP(A48,Table8[Tag Number],Table8[Status],"-",0)="Alive"),"Alive",
     OR(_xlfn.XLOOKUP(A48,Table9[Tag Number],Table9[Status],"-",0)="-",
        _xlfn.XLOOKUP(A48,Table10[Tag Number],Table10[Status],"-",0)="-",
        _xlfn.XLOOKUP(A48,Table11[Tag Number],Table11[Status],"-",0)="-",
        _xlfn.XLOOKUP(A48,Table8[Tag Number],Table8[Status],"-",0)="-"),
   "-")</f>
        <v>Alive</v>
      </c>
      <c r="I48" s="88" t="str">
        <f>IF((_xlfn.XLOOKUP(B48,[2]Sheet1!$A$2:$A$198,[2]Sheet1!$B$2:$B$198,"-",0)="Glade"),"Out","No")</f>
        <v>No</v>
      </c>
      <c r="J48" t="s">
        <v>3327</v>
      </c>
      <c r="K48">
        <f>COUNTIFS(G4:G3000,"1",H4:H3000,"Alive")</f>
        <v>317</v>
      </c>
      <c r="L48" s="91"/>
      <c r="M48" s="91"/>
      <c r="N48" s="92"/>
      <c r="O48" s="89"/>
      <c r="R48" t="b">
        <f t="shared" si="0"/>
        <v>0</v>
      </c>
    </row>
    <row r="49" spans="1:18" ht="15" thickBot="1" x14ac:dyDescent="0.35">
      <c r="A49" s="3" t="s">
        <v>961</v>
      </c>
      <c r="B49" s="3" t="s">
        <v>1137</v>
      </c>
      <c r="C49" s="84">
        <f>IF(COUNTIF(Table8[Tag Number], A49), 1, 0)</f>
        <v>0</v>
      </c>
      <c r="D49" s="85">
        <f>IF(COUNTIF(Table9[Tag Number], A49), 1, 0)</f>
        <v>1</v>
      </c>
      <c r="E49" s="86">
        <f>IF(COUNTIF(Table10[Tag Number], A49), 1, 0)</f>
        <v>0</v>
      </c>
      <c r="F49" s="86">
        <f>IF(COUNTIF(Table11[Tag Number], A49), 1, 0)</f>
        <v>0</v>
      </c>
      <c r="G49" s="87">
        <f t="shared" si="1"/>
        <v>1</v>
      </c>
      <c r="H49" s="88" t="str" cm="1">
        <f t="array" ref="H49">_xlfn.IFS(OR(_xlfn.XLOOKUP(A49,Table9[Tag Number],Table9[Status],"-",0)="Dead",
        _xlfn.XLOOKUP(A49,Table10[Tag Number],Table10[Status],"-",0)="Dead",
        _xlfn.XLOOKUP(A49,Table11[Tag Number],Table11[Status],"-",0)="Dead",
        _xlfn.XLOOKUP(A49,Table8[Tag Number],Table8[Status],"-",0)="Dead"),"Dead",
     OR(_xlfn.XLOOKUP(A49,Table11[Tag Number],Table11[Status],"-",0)="Alive",
        _xlfn.XLOOKUP(A49,Table10[Tag Number],Table10[Status],"-",0)="Alive",
        _xlfn.XLOOKUP(A49,Table9[Tag Number],Table9[Status],"-",0)="Alive",
        _xlfn.XLOOKUP(A49,Table8[Tag Number],Table8[Status],"-",0)="Alive"),"Alive",
     OR(_xlfn.XLOOKUP(A49,Table9[Tag Number],Table9[Status],"-",0)="-",
        _xlfn.XLOOKUP(A49,Table10[Tag Number],Table10[Status],"-",0)="-",
        _xlfn.XLOOKUP(A49,Table11[Tag Number],Table11[Status],"-",0)="-",
        _xlfn.XLOOKUP(A49,Table8[Tag Number],Table8[Status],"-",0)="-"),
   "-")</f>
        <v>Alive</v>
      </c>
      <c r="I49" s="88" t="str">
        <f>IF((_xlfn.XLOOKUP(B49,[2]Sheet1!$A$2:$A$198,[2]Sheet1!$B$2:$B$198,"-",0)="Glade"),"Out","No")</f>
        <v>No</v>
      </c>
      <c r="J49" t="s">
        <v>3328</v>
      </c>
      <c r="K49">
        <f>COUNTIFS(G4:G3000,"2",H4:H3000,"Alive")</f>
        <v>168</v>
      </c>
      <c r="L49" s="91"/>
      <c r="M49" s="91"/>
      <c r="N49" s="92"/>
      <c r="O49" s="89"/>
      <c r="R49" t="b">
        <f t="shared" si="0"/>
        <v>0</v>
      </c>
    </row>
    <row r="50" spans="1:18" ht="15" thickBot="1" x14ac:dyDescent="0.35">
      <c r="A50" s="2" t="s">
        <v>641</v>
      </c>
      <c r="B50" s="2" t="s">
        <v>1137</v>
      </c>
      <c r="C50" s="84">
        <f>IF(COUNTIF(Table8[Tag Number], A50), 1, 0)</f>
        <v>1</v>
      </c>
      <c r="D50" s="85">
        <f>IF(COUNTIF(Table9[Tag Number], A50), 1, 0)</f>
        <v>1</v>
      </c>
      <c r="E50" s="86">
        <f>IF(COUNTIF(Table10[Tag Number], A50), 1, 0)</f>
        <v>0</v>
      </c>
      <c r="F50" s="86">
        <f>IF(COUNTIF(Table11[Tag Number], A50), 1, 0)</f>
        <v>0</v>
      </c>
      <c r="G50" s="87">
        <f t="shared" si="1"/>
        <v>2</v>
      </c>
      <c r="H50" s="88" t="str" cm="1">
        <f t="array" ref="H50">_xlfn.IFS(OR(_xlfn.XLOOKUP(A50,Table9[Tag Number],Table9[Status],"-",0)="Dead",
        _xlfn.XLOOKUP(A50,Table10[Tag Number],Table10[Status],"-",0)="Dead",
        _xlfn.XLOOKUP(A50,Table11[Tag Number],Table11[Status],"-",0)="Dead",
        _xlfn.XLOOKUP(A50,Table8[Tag Number],Table8[Status],"-",0)="Dead"),"Dead",
     OR(_xlfn.XLOOKUP(A50,Table11[Tag Number],Table11[Status],"-",0)="Alive",
        _xlfn.XLOOKUP(A50,Table10[Tag Number],Table10[Status],"-",0)="Alive",
        _xlfn.XLOOKUP(A50,Table9[Tag Number],Table9[Status],"-",0)="Alive",
        _xlfn.XLOOKUP(A50,Table8[Tag Number],Table8[Status],"-",0)="Alive"),"Alive",
     OR(_xlfn.XLOOKUP(A50,Table9[Tag Number],Table9[Status],"-",0)="-",
        _xlfn.XLOOKUP(A50,Table10[Tag Number],Table10[Status],"-",0)="-",
        _xlfn.XLOOKUP(A50,Table11[Tag Number],Table11[Status],"-",0)="-",
        _xlfn.XLOOKUP(A50,Table8[Tag Number],Table8[Status],"-",0)="-"),
   "-")</f>
        <v>Alive</v>
      </c>
      <c r="I50" s="88" t="str">
        <f>IF((_xlfn.XLOOKUP(B50,[2]Sheet1!$A$2:$A$198,[2]Sheet1!$B$2:$B$198,"-",0)="Glade"),"Out","No")</f>
        <v>No</v>
      </c>
      <c r="J50" t="s">
        <v>3329</v>
      </c>
      <c r="K50" s="92">
        <f>COUNTIFS(G4:G3000,"3",H4:H3000,"Alive")</f>
        <v>76</v>
      </c>
      <c r="L50" s="91"/>
      <c r="M50" s="91"/>
      <c r="N50" s="92"/>
      <c r="O50" s="89"/>
      <c r="R50" t="str">
        <f t="shared" si="0"/>
        <v>B046</v>
      </c>
    </row>
    <row r="51" spans="1:18" ht="15" thickBot="1" x14ac:dyDescent="0.35">
      <c r="A51" s="3" t="s">
        <v>715</v>
      </c>
      <c r="B51" s="3" t="s">
        <v>1137</v>
      </c>
      <c r="C51" s="84">
        <f>IF(COUNTIF(Table8[Tag Number], A51), 1, 0)</f>
        <v>0</v>
      </c>
      <c r="D51" s="85">
        <f>IF(COUNTIF(Table9[Tag Number], A51), 1, 0)</f>
        <v>0</v>
      </c>
      <c r="E51" s="86">
        <f>IF(COUNTIF(Table10[Tag Number], A51), 1, 0)</f>
        <v>0</v>
      </c>
      <c r="F51" s="86">
        <f>IF(COUNTIF(Table11[Tag Number], A51), 1, 0)</f>
        <v>1</v>
      </c>
      <c r="G51" s="87">
        <f t="shared" si="1"/>
        <v>1</v>
      </c>
      <c r="H51" s="88" t="str" cm="1">
        <f t="array" ref="H51">_xlfn.IFS(OR(_xlfn.XLOOKUP(A51,Table9[Tag Number],Table9[Status],"-",0)="Dead",
        _xlfn.XLOOKUP(A51,Table10[Tag Number],Table10[Status],"-",0)="Dead",
        _xlfn.XLOOKUP(A51,Table11[Tag Number],Table11[Status],"-",0)="Dead",
        _xlfn.XLOOKUP(A51,Table8[Tag Number],Table8[Status],"-",0)="Dead"),"Dead",
     OR(_xlfn.XLOOKUP(A51,Table11[Tag Number],Table11[Status],"-",0)="Alive",
        _xlfn.XLOOKUP(A51,Table10[Tag Number],Table10[Status],"-",0)="Alive",
        _xlfn.XLOOKUP(A51,Table9[Tag Number],Table9[Status],"-",0)="Alive",
        _xlfn.XLOOKUP(A51,Table8[Tag Number],Table8[Status],"-",0)="Alive"),"Alive",
     OR(_xlfn.XLOOKUP(A51,Table9[Tag Number],Table9[Status],"-",0)="-",
        _xlfn.XLOOKUP(A51,Table10[Tag Number],Table10[Status],"-",0)="-",
        _xlfn.XLOOKUP(A51,Table11[Tag Number],Table11[Status],"-",0)="-",
        _xlfn.XLOOKUP(A51,Table8[Tag Number],Table8[Status],"-",0)="-"),
   "-")</f>
        <v>Alive</v>
      </c>
      <c r="I51" s="88" t="str">
        <f>IF((_xlfn.XLOOKUP(B51,[2]Sheet1!$A$2:$A$198,[2]Sheet1!$B$2:$B$198,"-",0)="Glade"),"Out","No")</f>
        <v>No</v>
      </c>
      <c r="J51" t="s">
        <v>3330</v>
      </c>
      <c r="K51" s="92">
        <f>COUNTIFS(G4:G3000,"4",H4:H3000,"Alive")</f>
        <v>27</v>
      </c>
      <c r="L51" s="91"/>
      <c r="M51" s="91"/>
      <c r="N51" s="92"/>
      <c r="O51" s="89"/>
      <c r="R51" t="b">
        <f t="shared" si="0"/>
        <v>0</v>
      </c>
    </row>
    <row r="52" spans="1:18" ht="15" thickBot="1" x14ac:dyDescent="0.35">
      <c r="A52" s="2" t="s">
        <v>761</v>
      </c>
      <c r="B52" s="2" t="s">
        <v>1137</v>
      </c>
      <c r="C52" s="84">
        <f>IF(COUNTIF(Table8[Tag Number], A52), 1, 0)</f>
        <v>1</v>
      </c>
      <c r="D52" s="85">
        <f>IF(COUNTIF(Table9[Tag Number], A52), 1, 0)</f>
        <v>0</v>
      </c>
      <c r="E52" s="86">
        <f>IF(COUNTIF(Table10[Tag Number], A52), 1, 0)</f>
        <v>1</v>
      </c>
      <c r="F52" s="86">
        <f>IF(COUNTIF(Table11[Tag Number], A52), 1, 0)</f>
        <v>0</v>
      </c>
      <c r="G52" s="87">
        <f t="shared" si="1"/>
        <v>2</v>
      </c>
      <c r="H52" s="88" t="str" cm="1">
        <f t="array" ref="H52">_xlfn.IFS(OR(_xlfn.XLOOKUP(A52,Table9[Tag Number],Table9[Status],"-",0)="Dead",
        _xlfn.XLOOKUP(A52,Table10[Tag Number],Table10[Status],"-",0)="Dead",
        _xlfn.XLOOKUP(A52,Table11[Tag Number],Table11[Status],"-",0)="Dead",
        _xlfn.XLOOKUP(A52,Table8[Tag Number],Table8[Status],"-",0)="Dead"),"Dead",
     OR(_xlfn.XLOOKUP(A52,Table11[Tag Number],Table11[Status],"-",0)="Alive",
        _xlfn.XLOOKUP(A52,Table10[Tag Number],Table10[Status],"-",0)="Alive",
        _xlfn.XLOOKUP(A52,Table9[Tag Number],Table9[Status],"-",0)="Alive",
        _xlfn.XLOOKUP(A52,Table8[Tag Number],Table8[Status],"-",0)="Alive"),"Alive",
     OR(_xlfn.XLOOKUP(A52,Table9[Tag Number],Table9[Status],"-",0)="-",
        _xlfn.XLOOKUP(A52,Table10[Tag Number],Table10[Status],"-",0)="-",
        _xlfn.XLOOKUP(A52,Table11[Tag Number],Table11[Status],"-",0)="-",
        _xlfn.XLOOKUP(A52,Table8[Tag Number],Table8[Status],"-",0)="-"),
   "-")</f>
        <v>Alive</v>
      </c>
      <c r="I52" s="88" t="str">
        <f>IF((_xlfn.XLOOKUP(B52,[2]Sheet1!$A$2:$A$198,[2]Sheet1!$B$2:$B$198,"-",0)="Glade"),"Out","No")</f>
        <v>No</v>
      </c>
      <c r="J52" t="s">
        <v>3331</v>
      </c>
      <c r="K52" s="92">
        <f>K38</f>
        <v>588</v>
      </c>
      <c r="L52" s="91"/>
      <c r="M52" s="91"/>
      <c r="N52" s="92"/>
      <c r="O52" s="89"/>
      <c r="R52" t="str">
        <f t="shared" si="0"/>
        <v>B048</v>
      </c>
    </row>
    <row r="53" spans="1:18" ht="15" thickBot="1" x14ac:dyDescent="0.35">
      <c r="A53" s="3" t="s">
        <v>1168</v>
      </c>
      <c r="B53" s="3" t="s">
        <v>1137</v>
      </c>
      <c r="C53" s="84">
        <f>IF(COUNTIF(Table8[Tag Number], A53), 1, 0)</f>
        <v>0</v>
      </c>
      <c r="D53" s="85">
        <f>IF(COUNTIF(Table9[Tag Number], A53), 1, 0)</f>
        <v>0</v>
      </c>
      <c r="E53" s="86">
        <f>IF(COUNTIF(Table10[Tag Number], A53), 1, 0)</f>
        <v>0</v>
      </c>
      <c r="F53" s="86">
        <f>IF(COUNTIF(Table11[Tag Number], A53), 1, 0)</f>
        <v>0</v>
      </c>
      <c r="G53" s="87">
        <f t="shared" si="1"/>
        <v>0</v>
      </c>
      <c r="H53" s="88" t="str" cm="1">
        <f t="array" ref="H53">_xlfn.IFS(OR(_xlfn.XLOOKUP(A53,Table9[Tag Number],Table9[Status],"-",0)="Dead",
        _xlfn.XLOOKUP(A53,Table10[Tag Number],Table10[Status],"-",0)="Dead",
        _xlfn.XLOOKUP(A53,Table11[Tag Number],Table11[Status],"-",0)="Dead",
        _xlfn.XLOOKUP(A53,Table8[Tag Number],Table8[Status],"-",0)="Dead"),"Dead",
     OR(_xlfn.XLOOKUP(A53,Table11[Tag Number],Table11[Status],"-",0)="Alive",
        _xlfn.XLOOKUP(A53,Table10[Tag Number],Table10[Status],"-",0)="Alive",
        _xlfn.XLOOKUP(A53,Table9[Tag Number],Table9[Status],"-",0)="Alive",
        _xlfn.XLOOKUP(A53,Table8[Tag Number],Table8[Status],"-",0)="Alive"),"Alive",
     OR(_xlfn.XLOOKUP(A53,Table9[Tag Number],Table9[Status],"-",0)="-",
        _xlfn.XLOOKUP(A53,Table10[Tag Number],Table10[Status],"-",0)="-",
        _xlfn.XLOOKUP(A53,Table11[Tag Number],Table11[Status],"-",0)="-",
        _xlfn.XLOOKUP(A53,Table8[Tag Number],Table8[Status],"-",0)="-"),
   "-")</f>
        <v>-</v>
      </c>
      <c r="I53" s="88" t="str">
        <f>IF((_xlfn.XLOOKUP(B53,[2]Sheet1!$A$2:$A$198,[2]Sheet1!$B$2:$B$198,"-",0)="Glade"),"Out","No")</f>
        <v>No</v>
      </c>
      <c r="J53" t="s">
        <v>3332</v>
      </c>
      <c r="K53" s="92">
        <f>1224-(N36+K22+K21)</f>
        <v>590</v>
      </c>
      <c r="L53" s="91"/>
      <c r="M53" s="91"/>
      <c r="N53" s="92"/>
      <c r="O53" s="89"/>
      <c r="R53" t="b">
        <f t="shared" si="0"/>
        <v>0</v>
      </c>
    </row>
    <row r="54" spans="1:18" ht="15" thickBot="1" x14ac:dyDescent="0.35">
      <c r="A54" s="2" t="s">
        <v>1169</v>
      </c>
      <c r="B54" s="2" t="s">
        <v>1145</v>
      </c>
      <c r="C54" s="84">
        <f>IF(COUNTIF(Table8[Tag Number], A54), 1, 0)</f>
        <v>0</v>
      </c>
      <c r="D54" s="85">
        <f>IF(COUNTIF(Table9[Tag Number], A54), 1, 0)</f>
        <v>0</v>
      </c>
      <c r="E54" s="86">
        <f>IF(COUNTIF(Table10[Tag Number], A54), 1, 0)</f>
        <v>0</v>
      </c>
      <c r="F54" s="86">
        <f>IF(COUNTIF(Table11[Tag Number], A54), 1, 0)</f>
        <v>0</v>
      </c>
      <c r="G54" s="87">
        <f t="shared" si="1"/>
        <v>0</v>
      </c>
      <c r="H54" s="88" t="str" cm="1">
        <f t="array" ref="H54">_xlfn.IFS(OR(_xlfn.XLOOKUP(A54,Table9[Tag Number],Table9[Status],"-",0)="Dead",
        _xlfn.XLOOKUP(A54,Table10[Tag Number],Table10[Status],"-",0)="Dead",
        _xlfn.XLOOKUP(A54,Table11[Tag Number],Table11[Status],"-",0)="Dead",
        _xlfn.XLOOKUP(A54,Table8[Tag Number],Table8[Status],"-",0)="Dead"),"Dead",
     OR(_xlfn.XLOOKUP(A54,Table11[Tag Number],Table11[Status],"-",0)="Alive",
        _xlfn.XLOOKUP(A54,Table10[Tag Number],Table10[Status],"-",0)="Alive",
        _xlfn.XLOOKUP(A54,Table9[Tag Number],Table9[Status],"-",0)="Alive",
        _xlfn.XLOOKUP(A54,Table8[Tag Number],Table8[Status],"-",0)="Alive"),"Alive",
     OR(_xlfn.XLOOKUP(A54,Table9[Tag Number],Table9[Status],"-",0)="-",
        _xlfn.XLOOKUP(A54,Table10[Tag Number],Table10[Status],"-",0)="-",
        _xlfn.XLOOKUP(A54,Table11[Tag Number],Table11[Status],"-",0)="-",
        _xlfn.XLOOKUP(A54,Table8[Tag Number],Table8[Status],"-",0)="-"),
   "-")</f>
        <v>-</v>
      </c>
      <c r="I54" s="88" t="str">
        <f>IF((_xlfn.XLOOKUP(B54,[2]Sheet1!$A$2:$A$198,[2]Sheet1!$B$2:$B$198,"-",0)="Glade"),"Out","No")</f>
        <v>No</v>
      </c>
      <c r="J54" s="90"/>
      <c r="K54" s="91"/>
      <c r="L54" s="91"/>
      <c r="M54" s="91"/>
      <c r="N54" s="92"/>
      <c r="O54" s="89"/>
      <c r="R54" t="b">
        <f t="shared" si="0"/>
        <v>0</v>
      </c>
    </row>
    <row r="55" spans="1:18" ht="15" thickBot="1" x14ac:dyDescent="0.35">
      <c r="A55" s="3" t="s">
        <v>1170</v>
      </c>
      <c r="B55" s="3" t="s">
        <v>1145</v>
      </c>
      <c r="C55" s="84">
        <f>IF(COUNTIF(Table8[Tag Number], A55), 1, 0)</f>
        <v>0</v>
      </c>
      <c r="D55" s="85">
        <f>IF(COUNTIF(Table9[Tag Number], A55), 1, 0)</f>
        <v>0</v>
      </c>
      <c r="E55" s="86">
        <f>IF(COUNTIF(Table10[Tag Number], A55), 1, 0)</f>
        <v>0</v>
      </c>
      <c r="F55" s="86">
        <f>IF(COUNTIF(Table11[Tag Number], A55), 1, 0)</f>
        <v>0</v>
      </c>
      <c r="G55" s="87">
        <f t="shared" si="1"/>
        <v>0</v>
      </c>
      <c r="H55" s="88" t="str" cm="1">
        <f t="array" ref="H55">_xlfn.IFS(OR(_xlfn.XLOOKUP(A55,Table9[Tag Number],Table9[Status],"-",0)="Dead",
        _xlfn.XLOOKUP(A55,Table10[Tag Number],Table10[Status],"-",0)="Dead",
        _xlfn.XLOOKUP(A55,Table11[Tag Number],Table11[Status],"-",0)="Dead",
        _xlfn.XLOOKUP(A55,Table8[Tag Number],Table8[Status],"-",0)="Dead"),"Dead",
     OR(_xlfn.XLOOKUP(A55,Table11[Tag Number],Table11[Status],"-",0)="Alive",
        _xlfn.XLOOKUP(A55,Table10[Tag Number],Table10[Status],"-",0)="Alive",
        _xlfn.XLOOKUP(A55,Table9[Tag Number],Table9[Status],"-",0)="Alive",
        _xlfn.XLOOKUP(A55,Table8[Tag Number],Table8[Status],"-",0)="Alive"),"Alive",
     OR(_xlfn.XLOOKUP(A55,Table9[Tag Number],Table9[Status],"-",0)="-",
        _xlfn.XLOOKUP(A55,Table10[Tag Number],Table10[Status],"-",0)="-",
        _xlfn.XLOOKUP(A55,Table11[Tag Number],Table11[Status],"-",0)="-",
        _xlfn.XLOOKUP(A55,Table8[Tag Number],Table8[Status],"-",0)="-"),
   "-")</f>
        <v>-</v>
      </c>
      <c r="I55" s="88" t="str">
        <f>IF((_xlfn.XLOOKUP(B55,[2]Sheet1!$A$2:$A$198,[2]Sheet1!$B$2:$B$198,"-",0)="Glade"),"Out","No")</f>
        <v>No</v>
      </c>
      <c r="J55" s="90"/>
      <c r="K55" s="91"/>
      <c r="L55" s="91"/>
      <c r="M55" s="91"/>
      <c r="N55" s="92"/>
      <c r="O55" s="89"/>
      <c r="R55" t="b">
        <f t="shared" si="0"/>
        <v>0</v>
      </c>
    </row>
    <row r="56" spans="1:18" ht="15" thickBot="1" x14ac:dyDescent="0.35">
      <c r="A56" s="2" t="s">
        <v>1171</v>
      </c>
      <c r="B56" s="2" t="s">
        <v>1137</v>
      </c>
      <c r="C56" s="84">
        <f>IF(COUNTIF(Table8[Tag Number], A56), 1, 0)</f>
        <v>0</v>
      </c>
      <c r="D56" s="85">
        <f>IF(COUNTIF(Table9[Tag Number], A56), 1, 0)</f>
        <v>0</v>
      </c>
      <c r="E56" s="86">
        <f>IF(COUNTIF(Table10[Tag Number], A56), 1, 0)</f>
        <v>0</v>
      </c>
      <c r="F56" s="86">
        <f>IF(COUNTIF(Table11[Tag Number], A56), 1, 0)</f>
        <v>0</v>
      </c>
      <c r="G56" s="87">
        <f t="shared" si="1"/>
        <v>0</v>
      </c>
      <c r="H56" s="88" t="str" cm="1">
        <f t="array" ref="H56">_xlfn.IFS(OR(_xlfn.XLOOKUP(A56,Table9[Tag Number],Table9[Status],"-",0)="Dead",
        _xlfn.XLOOKUP(A56,Table10[Tag Number],Table10[Status],"-",0)="Dead",
        _xlfn.XLOOKUP(A56,Table11[Tag Number],Table11[Status],"-",0)="Dead",
        _xlfn.XLOOKUP(A56,Table8[Tag Number],Table8[Status],"-",0)="Dead"),"Dead",
     OR(_xlfn.XLOOKUP(A56,Table11[Tag Number],Table11[Status],"-",0)="Alive",
        _xlfn.XLOOKUP(A56,Table10[Tag Number],Table10[Status],"-",0)="Alive",
        _xlfn.XLOOKUP(A56,Table9[Tag Number],Table9[Status],"-",0)="Alive",
        _xlfn.XLOOKUP(A56,Table8[Tag Number],Table8[Status],"-",0)="Alive"),"Alive",
     OR(_xlfn.XLOOKUP(A56,Table9[Tag Number],Table9[Status],"-",0)="-",
        _xlfn.XLOOKUP(A56,Table10[Tag Number],Table10[Status],"-",0)="-",
        _xlfn.XLOOKUP(A56,Table11[Tag Number],Table11[Status],"-",0)="-",
        _xlfn.XLOOKUP(A56,Table8[Tag Number],Table8[Status],"-",0)="-"),
   "-")</f>
        <v>-</v>
      </c>
      <c r="I56" s="88" t="str">
        <f>IF((_xlfn.XLOOKUP(B56,[2]Sheet1!$A$2:$A$198,[2]Sheet1!$B$2:$B$198,"-",0)="Glade"),"Out","No")</f>
        <v>No</v>
      </c>
      <c r="J56" s="90"/>
      <c r="K56" s="91"/>
      <c r="L56" s="91"/>
      <c r="M56" s="91"/>
      <c r="N56" s="92"/>
      <c r="O56" s="89"/>
      <c r="R56" t="b">
        <f t="shared" si="0"/>
        <v>0</v>
      </c>
    </row>
    <row r="57" spans="1:18" ht="15" thickBot="1" x14ac:dyDescent="0.35">
      <c r="A57" s="3" t="s">
        <v>778</v>
      </c>
      <c r="B57" s="3" t="s">
        <v>1137</v>
      </c>
      <c r="C57" s="84">
        <f>IF(COUNTIF(Table8[Tag Number], A57), 1, 0)</f>
        <v>1</v>
      </c>
      <c r="D57" s="85">
        <f>IF(COUNTIF(Table9[Tag Number], A57), 1, 0)</f>
        <v>0</v>
      </c>
      <c r="E57" s="86">
        <f>IF(COUNTIF(Table10[Tag Number], A57), 1, 0)</f>
        <v>0</v>
      </c>
      <c r="F57" s="86">
        <f>IF(COUNTIF(Table11[Tag Number], A57), 1, 0)</f>
        <v>1</v>
      </c>
      <c r="G57" s="87">
        <f t="shared" si="1"/>
        <v>2</v>
      </c>
      <c r="H57" s="88" t="str" cm="1">
        <f t="array" ref="H57">_xlfn.IFS(OR(_xlfn.XLOOKUP(A57,Table9[Tag Number],Table9[Status],"-",0)="Dead",
        _xlfn.XLOOKUP(A57,Table10[Tag Number],Table10[Status],"-",0)="Dead",
        _xlfn.XLOOKUP(A57,Table11[Tag Number],Table11[Status],"-",0)="Dead",
        _xlfn.XLOOKUP(A57,Table8[Tag Number],Table8[Status],"-",0)="Dead"),"Dead",
     OR(_xlfn.XLOOKUP(A57,Table11[Tag Number],Table11[Status],"-",0)="Alive",
        _xlfn.XLOOKUP(A57,Table10[Tag Number],Table10[Status],"-",0)="Alive",
        _xlfn.XLOOKUP(A57,Table9[Tag Number],Table9[Status],"-",0)="Alive",
        _xlfn.XLOOKUP(A57,Table8[Tag Number],Table8[Status],"-",0)="Alive"),"Alive",
     OR(_xlfn.XLOOKUP(A57,Table9[Tag Number],Table9[Status],"-",0)="-",
        _xlfn.XLOOKUP(A57,Table10[Tag Number],Table10[Status],"-",0)="-",
        _xlfn.XLOOKUP(A57,Table11[Tag Number],Table11[Status],"-",0)="-",
        _xlfn.XLOOKUP(A57,Table8[Tag Number],Table8[Status],"-",0)="-"),
   "-")</f>
        <v>Alive</v>
      </c>
      <c r="I57" s="88" t="str">
        <f>IF((_xlfn.XLOOKUP(B57,[2]Sheet1!$A$2:$A$198,[2]Sheet1!$B$2:$B$198,"-",0)="Glade"),"Out","No")</f>
        <v>No</v>
      </c>
      <c r="J57" s="90"/>
      <c r="K57" s="91"/>
      <c r="L57" s="91"/>
      <c r="M57" s="91"/>
      <c r="N57" s="92"/>
      <c r="O57" s="89"/>
      <c r="R57" t="str">
        <f t="shared" si="0"/>
        <v>B053</v>
      </c>
    </row>
    <row r="58" spans="1:18" ht="15" thickBot="1" x14ac:dyDescent="0.35">
      <c r="A58" s="2" t="s">
        <v>1172</v>
      </c>
      <c r="B58" s="2" t="s">
        <v>1137</v>
      </c>
      <c r="C58" s="84">
        <f>IF(COUNTIF(Table8[Tag Number], A58), 1, 0)</f>
        <v>0</v>
      </c>
      <c r="D58" s="85">
        <f>IF(COUNTIF(Table9[Tag Number], A58), 1, 0)</f>
        <v>0</v>
      </c>
      <c r="E58" s="86">
        <f>IF(COUNTIF(Table10[Tag Number], A58), 1, 0)</f>
        <v>0</v>
      </c>
      <c r="F58" s="86">
        <f>IF(COUNTIF(Table11[Tag Number], A58), 1, 0)</f>
        <v>0</v>
      </c>
      <c r="G58" s="87">
        <f t="shared" si="1"/>
        <v>0</v>
      </c>
      <c r="H58" s="88" t="str" cm="1">
        <f t="array" ref="H58">_xlfn.IFS(OR(_xlfn.XLOOKUP(A58,Table9[Tag Number],Table9[Status],"-",0)="Dead",
        _xlfn.XLOOKUP(A58,Table10[Tag Number],Table10[Status],"-",0)="Dead",
        _xlfn.XLOOKUP(A58,Table11[Tag Number],Table11[Status],"-",0)="Dead",
        _xlfn.XLOOKUP(A58,Table8[Tag Number],Table8[Status],"-",0)="Dead"),"Dead",
     OR(_xlfn.XLOOKUP(A58,Table11[Tag Number],Table11[Status],"-",0)="Alive",
        _xlfn.XLOOKUP(A58,Table10[Tag Number],Table10[Status],"-",0)="Alive",
        _xlfn.XLOOKUP(A58,Table9[Tag Number],Table9[Status],"-",0)="Alive",
        _xlfn.XLOOKUP(A58,Table8[Tag Number],Table8[Status],"-",0)="Alive"),"Alive",
     OR(_xlfn.XLOOKUP(A58,Table9[Tag Number],Table9[Status],"-",0)="-",
        _xlfn.XLOOKUP(A58,Table10[Tag Number],Table10[Status],"-",0)="-",
        _xlfn.XLOOKUP(A58,Table11[Tag Number],Table11[Status],"-",0)="-",
        _xlfn.XLOOKUP(A58,Table8[Tag Number],Table8[Status],"-",0)="-"),
   "-")</f>
        <v>-</v>
      </c>
      <c r="I58" s="88" t="str">
        <f>IF((_xlfn.XLOOKUP(B58,[2]Sheet1!$A$2:$A$198,[2]Sheet1!$B$2:$B$198,"-",0)="Glade"),"Out","No")</f>
        <v>No</v>
      </c>
      <c r="J58" s="90"/>
      <c r="K58" s="91"/>
      <c r="L58" s="91"/>
      <c r="M58" s="91"/>
      <c r="N58" s="92"/>
      <c r="O58" s="89"/>
      <c r="R58" t="b">
        <f t="shared" si="0"/>
        <v>0</v>
      </c>
    </row>
    <row r="59" spans="1:18" ht="15" thickBot="1" x14ac:dyDescent="0.35">
      <c r="A59" s="3" t="s">
        <v>492</v>
      </c>
      <c r="B59" s="3" t="s">
        <v>1137</v>
      </c>
      <c r="C59" s="84">
        <f>IF(COUNTIF(Table8[Tag Number], A59), 1, 0)</f>
        <v>0</v>
      </c>
      <c r="D59" s="85">
        <f>IF(COUNTIF(Table9[Tag Number], A59), 1, 0)</f>
        <v>1</v>
      </c>
      <c r="E59" s="86">
        <f>IF(COUNTIF(Table10[Tag Number], A59), 1, 0)</f>
        <v>0</v>
      </c>
      <c r="F59" s="86">
        <f>IF(COUNTIF(Table11[Tag Number], A59), 1, 0)</f>
        <v>0</v>
      </c>
      <c r="G59" s="87">
        <f t="shared" si="1"/>
        <v>1</v>
      </c>
      <c r="H59" s="88" t="str" cm="1">
        <f t="array" ref="H59">_xlfn.IFS(OR(_xlfn.XLOOKUP(A59,Table9[Tag Number],Table9[Status],"-",0)="Dead",
        _xlfn.XLOOKUP(A59,Table10[Tag Number],Table10[Status],"-",0)="Dead",
        _xlfn.XLOOKUP(A59,Table11[Tag Number],Table11[Status],"-",0)="Dead",
        _xlfn.XLOOKUP(A59,Table8[Tag Number],Table8[Status],"-",0)="Dead"),"Dead",
     OR(_xlfn.XLOOKUP(A59,Table11[Tag Number],Table11[Status],"-",0)="Alive",
        _xlfn.XLOOKUP(A59,Table10[Tag Number],Table10[Status],"-",0)="Alive",
        _xlfn.XLOOKUP(A59,Table9[Tag Number],Table9[Status],"-",0)="Alive",
        _xlfn.XLOOKUP(A59,Table8[Tag Number],Table8[Status],"-",0)="Alive"),"Alive",
     OR(_xlfn.XLOOKUP(A59,Table9[Tag Number],Table9[Status],"-",0)="-",
        _xlfn.XLOOKUP(A59,Table10[Tag Number],Table10[Status],"-",0)="-",
        _xlfn.XLOOKUP(A59,Table11[Tag Number],Table11[Status],"-",0)="-",
        _xlfn.XLOOKUP(A59,Table8[Tag Number],Table8[Status],"-",0)="-"),
   "-")</f>
        <v>Alive</v>
      </c>
      <c r="I59" s="88" t="str">
        <f>IF((_xlfn.XLOOKUP(B59,[2]Sheet1!$A$2:$A$198,[2]Sheet1!$B$2:$B$198,"-",0)="Glade"),"Out","No")</f>
        <v>No</v>
      </c>
      <c r="J59" s="90"/>
      <c r="K59" s="91"/>
      <c r="L59" s="91"/>
      <c r="M59" s="91"/>
      <c r="N59" s="92"/>
      <c r="O59" s="89"/>
      <c r="R59" t="b">
        <f t="shared" si="0"/>
        <v>0</v>
      </c>
    </row>
    <row r="60" spans="1:18" ht="15" thickBot="1" x14ac:dyDescent="0.35">
      <c r="A60" s="2" t="s">
        <v>1173</v>
      </c>
      <c r="B60" s="2" t="s">
        <v>1137</v>
      </c>
      <c r="C60" s="84">
        <f>IF(COUNTIF(Table8[Tag Number], A60), 1, 0)</f>
        <v>0</v>
      </c>
      <c r="D60" s="85">
        <f>IF(COUNTIF(Table9[Tag Number], A60), 1, 0)</f>
        <v>0</v>
      </c>
      <c r="E60" s="86">
        <f>IF(COUNTIF(Table10[Tag Number], A60), 1, 0)</f>
        <v>0</v>
      </c>
      <c r="F60" s="86">
        <f>IF(COUNTIF(Table11[Tag Number], A60), 1, 0)</f>
        <v>0</v>
      </c>
      <c r="G60" s="87">
        <f t="shared" si="1"/>
        <v>0</v>
      </c>
      <c r="H60" s="88" t="str" cm="1">
        <f t="array" ref="H60">_xlfn.IFS(OR(_xlfn.XLOOKUP(A60,Table9[Tag Number],Table9[Status],"-",0)="Dead",
        _xlfn.XLOOKUP(A60,Table10[Tag Number],Table10[Status],"-",0)="Dead",
        _xlfn.XLOOKUP(A60,Table11[Tag Number],Table11[Status],"-",0)="Dead",
        _xlfn.XLOOKUP(A60,Table8[Tag Number],Table8[Status],"-",0)="Dead"),"Dead",
     OR(_xlfn.XLOOKUP(A60,Table11[Tag Number],Table11[Status],"-",0)="Alive",
        _xlfn.XLOOKUP(A60,Table10[Tag Number],Table10[Status],"-",0)="Alive",
        _xlfn.XLOOKUP(A60,Table9[Tag Number],Table9[Status],"-",0)="Alive",
        _xlfn.XLOOKUP(A60,Table8[Tag Number],Table8[Status],"-",0)="Alive"),"Alive",
     OR(_xlfn.XLOOKUP(A60,Table9[Tag Number],Table9[Status],"-",0)="-",
        _xlfn.XLOOKUP(A60,Table10[Tag Number],Table10[Status],"-",0)="-",
        _xlfn.XLOOKUP(A60,Table11[Tag Number],Table11[Status],"-",0)="-",
        _xlfn.XLOOKUP(A60,Table8[Tag Number],Table8[Status],"-",0)="-"),
   "-")</f>
        <v>-</v>
      </c>
      <c r="I60" s="88" t="str">
        <f>IF((_xlfn.XLOOKUP(B60,[2]Sheet1!$A$2:$A$198,[2]Sheet1!$B$2:$B$198,"-",0)="Glade"),"Out","No")</f>
        <v>No</v>
      </c>
      <c r="J60" s="90"/>
      <c r="K60" s="91"/>
      <c r="L60" s="91"/>
      <c r="M60" s="91"/>
      <c r="N60" s="92"/>
      <c r="O60" s="89"/>
      <c r="R60" t="b">
        <f t="shared" si="0"/>
        <v>0</v>
      </c>
    </row>
    <row r="61" spans="1:18" ht="15" thickBot="1" x14ac:dyDescent="0.35">
      <c r="A61" s="3" t="s">
        <v>675</v>
      </c>
      <c r="B61" s="3" t="s">
        <v>1137</v>
      </c>
      <c r="C61" s="84">
        <f>IF(COUNTIF(Table8[Tag Number], A61), 1, 0)</f>
        <v>0</v>
      </c>
      <c r="D61" s="85">
        <f>IF(COUNTIF(Table9[Tag Number], A61), 1, 0)</f>
        <v>0</v>
      </c>
      <c r="E61" s="86">
        <f>IF(COUNTIF(Table10[Tag Number], A61), 1, 0)</f>
        <v>1</v>
      </c>
      <c r="F61" s="86">
        <f>IF(COUNTIF(Table11[Tag Number], A61), 1, 0)</f>
        <v>1</v>
      </c>
      <c r="G61" s="87">
        <f t="shared" si="1"/>
        <v>2</v>
      </c>
      <c r="H61" s="88" t="str" cm="1">
        <f t="array" ref="H61">_xlfn.IFS(OR(_xlfn.XLOOKUP(A61,Table9[Tag Number],Table9[Status],"-",0)="Dead",
        _xlfn.XLOOKUP(A61,Table10[Tag Number],Table10[Status],"-",0)="Dead",
        _xlfn.XLOOKUP(A61,Table11[Tag Number],Table11[Status],"-",0)="Dead",
        _xlfn.XLOOKUP(A61,Table8[Tag Number],Table8[Status],"-",0)="Dead"),"Dead",
     OR(_xlfn.XLOOKUP(A61,Table11[Tag Number],Table11[Status],"-",0)="Alive",
        _xlfn.XLOOKUP(A61,Table10[Tag Number],Table10[Status],"-",0)="Alive",
        _xlfn.XLOOKUP(A61,Table9[Tag Number],Table9[Status],"-",0)="Alive",
        _xlfn.XLOOKUP(A61,Table8[Tag Number],Table8[Status],"-",0)="Alive"),"Alive",
     OR(_xlfn.XLOOKUP(A61,Table9[Tag Number],Table9[Status],"-",0)="-",
        _xlfn.XLOOKUP(A61,Table10[Tag Number],Table10[Status],"-",0)="-",
        _xlfn.XLOOKUP(A61,Table11[Tag Number],Table11[Status],"-",0)="-",
        _xlfn.XLOOKUP(A61,Table8[Tag Number],Table8[Status],"-",0)="-"),
   "-")</f>
        <v>Alive</v>
      </c>
      <c r="I61" s="88" t="str">
        <f>IF((_xlfn.XLOOKUP(B61,[2]Sheet1!$A$2:$A$198,[2]Sheet1!$B$2:$B$198,"-",0)="Glade"),"Out","No")</f>
        <v>No</v>
      </c>
      <c r="J61" s="90"/>
      <c r="K61" s="91"/>
      <c r="L61" s="91"/>
      <c r="M61" s="91"/>
      <c r="N61" s="92"/>
      <c r="O61" s="89"/>
      <c r="R61" t="str">
        <f t="shared" si="0"/>
        <v>B057</v>
      </c>
    </row>
    <row r="62" spans="1:18" ht="15" thickBot="1" x14ac:dyDescent="0.35">
      <c r="A62" s="2" t="s">
        <v>758</v>
      </c>
      <c r="B62" s="2" t="s">
        <v>1137</v>
      </c>
      <c r="C62" s="84">
        <f>IF(COUNTIF(Table8[Tag Number], A62), 1, 0)</f>
        <v>1</v>
      </c>
      <c r="D62" s="85">
        <f>IF(COUNTIF(Table9[Tag Number], A62), 1, 0)</f>
        <v>0</v>
      </c>
      <c r="E62" s="86">
        <f>IF(COUNTIF(Table10[Tag Number], A62), 1, 0)</f>
        <v>0</v>
      </c>
      <c r="F62" s="86">
        <f>IF(COUNTIF(Table11[Tag Number], A62), 1, 0)</f>
        <v>1</v>
      </c>
      <c r="G62" s="87">
        <f t="shared" si="1"/>
        <v>2</v>
      </c>
      <c r="H62" s="88" t="str" cm="1">
        <f t="array" ref="H62">_xlfn.IFS(OR(_xlfn.XLOOKUP(A62,Table9[Tag Number],Table9[Status],"-",0)="Dead",
        _xlfn.XLOOKUP(A62,Table10[Tag Number],Table10[Status],"-",0)="Dead",
        _xlfn.XLOOKUP(A62,Table11[Tag Number],Table11[Status],"-",0)="Dead",
        _xlfn.XLOOKUP(A62,Table8[Tag Number],Table8[Status],"-",0)="Dead"),"Dead",
     OR(_xlfn.XLOOKUP(A62,Table11[Tag Number],Table11[Status],"-",0)="Alive",
        _xlfn.XLOOKUP(A62,Table10[Tag Number],Table10[Status],"-",0)="Alive",
        _xlfn.XLOOKUP(A62,Table9[Tag Number],Table9[Status],"-",0)="Alive",
        _xlfn.XLOOKUP(A62,Table8[Tag Number],Table8[Status],"-",0)="Alive"),"Alive",
     OR(_xlfn.XLOOKUP(A62,Table9[Tag Number],Table9[Status],"-",0)="-",
        _xlfn.XLOOKUP(A62,Table10[Tag Number],Table10[Status],"-",0)="-",
        _xlfn.XLOOKUP(A62,Table11[Tag Number],Table11[Status],"-",0)="-",
        _xlfn.XLOOKUP(A62,Table8[Tag Number],Table8[Status],"-",0)="-"),
   "-")</f>
        <v>Alive</v>
      </c>
      <c r="I62" s="88" t="str">
        <f>IF((_xlfn.XLOOKUP(B62,[2]Sheet1!$A$2:$A$198,[2]Sheet1!$B$2:$B$198,"-",0)="Glade"),"Out","No")</f>
        <v>No</v>
      </c>
      <c r="J62" s="90"/>
      <c r="K62" s="91"/>
      <c r="L62" s="91"/>
      <c r="M62" s="91"/>
      <c r="N62" s="92"/>
      <c r="O62" s="89"/>
      <c r="R62" t="str">
        <f t="shared" si="0"/>
        <v>B058</v>
      </c>
    </row>
    <row r="63" spans="1:18" ht="15" thickBot="1" x14ac:dyDescent="0.35">
      <c r="A63" s="3" t="s">
        <v>876</v>
      </c>
      <c r="B63" s="3" t="s">
        <v>1137</v>
      </c>
      <c r="C63" s="84">
        <f>IF(COUNTIF(Table8[Tag Number], A63), 1, 0)</f>
        <v>1</v>
      </c>
      <c r="D63" s="85">
        <f>IF(COUNTIF(Table9[Tag Number], A63), 1, 0)</f>
        <v>0</v>
      </c>
      <c r="E63" s="86">
        <f>IF(COUNTIF(Table10[Tag Number], A63), 1, 0)</f>
        <v>0</v>
      </c>
      <c r="F63" s="86">
        <f>IF(COUNTIF(Table11[Tag Number], A63), 1, 0)</f>
        <v>0</v>
      </c>
      <c r="G63" s="87">
        <f t="shared" si="1"/>
        <v>1</v>
      </c>
      <c r="H63" s="88" t="str" cm="1">
        <f t="array" ref="H63">_xlfn.IFS(OR(_xlfn.XLOOKUP(A63,Table9[Tag Number],Table9[Status],"-",0)="Dead",
        _xlfn.XLOOKUP(A63,Table10[Tag Number],Table10[Status],"-",0)="Dead",
        _xlfn.XLOOKUP(A63,Table11[Tag Number],Table11[Status],"-",0)="Dead",
        _xlfn.XLOOKUP(A63,Table8[Tag Number],Table8[Status],"-",0)="Dead"),"Dead",
     OR(_xlfn.XLOOKUP(A63,Table11[Tag Number],Table11[Status],"-",0)="Alive",
        _xlfn.XLOOKUP(A63,Table10[Tag Number],Table10[Status],"-",0)="Alive",
        _xlfn.XLOOKUP(A63,Table9[Tag Number],Table9[Status],"-",0)="Alive",
        _xlfn.XLOOKUP(A63,Table8[Tag Number],Table8[Status],"-",0)="Alive"),"Alive",
     OR(_xlfn.XLOOKUP(A63,Table9[Tag Number],Table9[Status],"-",0)="-",
        _xlfn.XLOOKUP(A63,Table10[Tag Number],Table10[Status],"-",0)="-",
        _xlfn.XLOOKUP(A63,Table11[Tag Number],Table11[Status],"-",0)="-",
        _xlfn.XLOOKUP(A63,Table8[Tag Number],Table8[Status],"-",0)="-"),
   "-")</f>
        <v>Dead</v>
      </c>
      <c r="I63" s="88" t="str">
        <f>IF((_xlfn.XLOOKUP(B63,[2]Sheet1!$A$2:$A$198,[2]Sheet1!$B$2:$B$198,"-",0)="Glade"),"Out","No")</f>
        <v>No</v>
      </c>
      <c r="J63" s="90"/>
      <c r="K63" s="91"/>
      <c r="L63" s="91"/>
      <c r="M63" s="91"/>
      <c r="N63" s="92"/>
      <c r="O63" s="89"/>
      <c r="R63" t="b">
        <f t="shared" si="0"/>
        <v>0</v>
      </c>
    </row>
    <row r="64" spans="1:18" ht="15" thickBot="1" x14ac:dyDescent="0.35">
      <c r="A64" s="2" t="s">
        <v>1174</v>
      </c>
      <c r="B64" s="2" t="s">
        <v>1137</v>
      </c>
      <c r="C64" s="84">
        <f>IF(COUNTIF(Table8[Tag Number], A64), 1, 0)</f>
        <v>0</v>
      </c>
      <c r="D64" s="85">
        <f>IF(COUNTIF(Table9[Tag Number], A64), 1, 0)</f>
        <v>0</v>
      </c>
      <c r="E64" s="86">
        <f>IF(COUNTIF(Table10[Tag Number], A64), 1, 0)</f>
        <v>0</v>
      </c>
      <c r="F64" s="86">
        <f>IF(COUNTIF(Table11[Tag Number], A64), 1, 0)</f>
        <v>0</v>
      </c>
      <c r="G64" s="87">
        <f t="shared" si="1"/>
        <v>0</v>
      </c>
      <c r="H64" s="88" t="str" cm="1">
        <f t="array" ref="H64">_xlfn.IFS(OR(_xlfn.XLOOKUP(A64,Table9[Tag Number],Table9[Status],"-",0)="Dead",
        _xlfn.XLOOKUP(A64,Table10[Tag Number],Table10[Status],"-",0)="Dead",
        _xlfn.XLOOKUP(A64,Table11[Tag Number],Table11[Status],"-",0)="Dead",
        _xlfn.XLOOKUP(A64,Table8[Tag Number],Table8[Status],"-",0)="Dead"),"Dead",
     OR(_xlfn.XLOOKUP(A64,Table11[Tag Number],Table11[Status],"-",0)="Alive",
        _xlfn.XLOOKUP(A64,Table10[Tag Number],Table10[Status],"-",0)="Alive",
        _xlfn.XLOOKUP(A64,Table9[Tag Number],Table9[Status],"-",0)="Alive",
        _xlfn.XLOOKUP(A64,Table8[Tag Number],Table8[Status],"-",0)="Alive"),"Alive",
     OR(_xlfn.XLOOKUP(A64,Table9[Tag Number],Table9[Status],"-",0)="-",
        _xlfn.XLOOKUP(A64,Table10[Tag Number],Table10[Status],"-",0)="-",
        _xlfn.XLOOKUP(A64,Table11[Tag Number],Table11[Status],"-",0)="-",
        _xlfn.XLOOKUP(A64,Table8[Tag Number],Table8[Status],"-",0)="-"),
   "-")</f>
        <v>-</v>
      </c>
      <c r="I64" s="88" t="str">
        <f>IF((_xlfn.XLOOKUP(B64,[2]Sheet1!$A$2:$A$198,[2]Sheet1!$B$2:$B$198,"-",0)="Glade"),"Out","No")</f>
        <v>No</v>
      </c>
      <c r="J64" s="90"/>
      <c r="K64" s="91"/>
      <c r="L64" s="91"/>
      <c r="M64" s="91"/>
      <c r="N64" s="92"/>
      <c r="O64" s="89"/>
      <c r="R64" t="b">
        <f t="shared" si="0"/>
        <v>0</v>
      </c>
    </row>
    <row r="65" spans="1:18" ht="15" thickBot="1" x14ac:dyDescent="0.35">
      <c r="A65" s="3" t="s">
        <v>594</v>
      </c>
      <c r="B65" s="3" t="s">
        <v>1137</v>
      </c>
      <c r="C65" s="84">
        <f>IF(COUNTIF(Table8[Tag Number], A65), 1, 0)</f>
        <v>1</v>
      </c>
      <c r="D65" s="85">
        <f>IF(COUNTIF(Table9[Tag Number], A65), 1, 0)</f>
        <v>0</v>
      </c>
      <c r="E65" s="86">
        <f>IF(COUNTIF(Table10[Tag Number], A65), 1, 0)</f>
        <v>0</v>
      </c>
      <c r="F65" s="86">
        <f>IF(COUNTIF(Table11[Tag Number], A65), 1, 0)</f>
        <v>1</v>
      </c>
      <c r="G65" s="87">
        <f t="shared" si="1"/>
        <v>2</v>
      </c>
      <c r="H65" s="88" t="str" cm="1">
        <f t="array" ref="H65">_xlfn.IFS(OR(_xlfn.XLOOKUP(A65,Table9[Tag Number],Table9[Status],"-",0)="Dead",
        _xlfn.XLOOKUP(A65,Table10[Tag Number],Table10[Status],"-",0)="Dead",
        _xlfn.XLOOKUP(A65,Table11[Tag Number],Table11[Status],"-",0)="Dead",
        _xlfn.XLOOKUP(A65,Table8[Tag Number],Table8[Status],"-",0)="Dead"),"Dead",
     OR(_xlfn.XLOOKUP(A65,Table11[Tag Number],Table11[Status],"-",0)="Alive",
        _xlfn.XLOOKUP(A65,Table10[Tag Number],Table10[Status],"-",0)="Alive",
        _xlfn.XLOOKUP(A65,Table9[Tag Number],Table9[Status],"-",0)="Alive",
        _xlfn.XLOOKUP(A65,Table8[Tag Number],Table8[Status],"-",0)="Alive"),"Alive",
     OR(_xlfn.XLOOKUP(A65,Table9[Tag Number],Table9[Status],"-",0)="-",
        _xlfn.XLOOKUP(A65,Table10[Tag Number],Table10[Status],"-",0)="-",
        _xlfn.XLOOKUP(A65,Table11[Tag Number],Table11[Status],"-",0)="-",
        _xlfn.XLOOKUP(A65,Table8[Tag Number],Table8[Status],"-",0)="-"),
   "-")</f>
        <v>Alive</v>
      </c>
      <c r="I65" s="88" t="str">
        <f>IF((_xlfn.XLOOKUP(B65,[2]Sheet1!$A$2:$A$198,[2]Sheet1!$B$2:$B$198,"-",0)="Glade"),"Out","No")</f>
        <v>No</v>
      </c>
      <c r="J65" s="90"/>
      <c r="K65" s="91"/>
      <c r="L65" s="91"/>
      <c r="M65" s="91"/>
      <c r="N65" s="92"/>
      <c r="O65" s="89"/>
      <c r="R65" t="str">
        <f t="shared" si="0"/>
        <v>B061</v>
      </c>
    </row>
    <row r="66" spans="1:18" ht="15" thickBot="1" x14ac:dyDescent="0.35">
      <c r="A66" s="2" t="s">
        <v>1175</v>
      </c>
      <c r="B66" s="2" t="s">
        <v>1137</v>
      </c>
      <c r="C66" s="84">
        <f>IF(COUNTIF(Table8[Tag Number], A66), 1, 0)</f>
        <v>0</v>
      </c>
      <c r="D66" s="85">
        <f>IF(COUNTIF(Table9[Tag Number], A66), 1, 0)</f>
        <v>0</v>
      </c>
      <c r="E66" s="86">
        <f>IF(COUNTIF(Table10[Tag Number], A66), 1, 0)</f>
        <v>0</v>
      </c>
      <c r="F66" s="86">
        <f>IF(COUNTIF(Table11[Tag Number], A66), 1, 0)</f>
        <v>0</v>
      </c>
      <c r="G66" s="87">
        <f t="shared" si="1"/>
        <v>0</v>
      </c>
      <c r="H66" s="88" t="str" cm="1">
        <f t="array" ref="H66">_xlfn.IFS(OR(_xlfn.XLOOKUP(A66,Table9[Tag Number],Table9[Status],"-",0)="Dead",
        _xlfn.XLOOKUP(A66,Table10[Tag Number],Table10[Status],"-",0)="Dead",
        _xlfn.XLOOKUP(A66,Table11[Tag Number],Table11[Status],"-",0)="Dead",
        _xlfn.XLOOKUP(A66,Table8[Tag Number],Table8[Status],"-",0)="Dead"),"Dead",
     OR(_xlfn.XLOOKUP(A66,Table11[Tag Number],Table11[Status],"-",0)="Alive",
        _xlfn.XLOOKUP(A66,Table10[Tag Number],Table10[Status],"-",0)="Alive",
        _xlfn.XLOOKUP(A66,Table9[Tag Number],Table9[Status],"-",0)="Alive",
        _xlfn.XLOOKUP(A66,Table8[Tag Number],Table8[Status],"-",0)="Alive"),"Alive",
     OR(_xlfn.XLOOKUP(A66,Table9[Tag Number],Table9[Status],"-",0)="-",
        _xlfn.XLOOKUP(A66,Table10[Tag Number],Table10[Status],"-",0)="-",
        _xlfn.XLOOKUP(A66,Table11[Tag Number],Table11[Status],"-",0)="-",
        _xlfn.XLOOKUP(A66,Table8[Tag Number],Table8[Status],"-",0)="-"),
   "-")</f>
        <v>-</v>
      </c>
      <c r="I66" s="88" t="str">
        <f>IF((_xlfn.XLOOKUP(B66,[2]Sheet1!$A$2:$A$198,[2]Sheet1!$B$2:$B$198,"-",0)="Glade"),"Out","No")</f>
        <v>No</v>
      </c>
      <c r="J66" s="90"/>
      <c r="K66" s="91"/>
      <c r="L66" s="91"/>
      <c r="M66" s="91"/>
      <c r="N66" s="92"/>
      <c r="O66" s="89"/>
      <c r="R66" t="b">
        <f t="shared" si="0"/>
        <v>0</v>
      </c>
    </row>
    <row r="67" spans="1:18" ht="15" thickBot="1" x14ac:dyDescent="0.35">
      <c r="A67" s="3" t="s">
        <v>995</v>
      </c>
      <c r="B67" s="3" t="s">
        <v>1137</v>
      </c>
      <c r="C67" s="84">
        <f>IF(COUNTIF(Table8[Tag Number], A67), 1, 0)</f>
        <v>1</v>
      </c>
      <c r="D67" s="85">
        <f>IF(COUNTIF(Table9[Tag Number], A67), 1, 0)</f>
        <v>0</v>
      </c>
      <c r="E67" s="86">
        <f>IF(COUNTIF(Table10[Tag Number], A67), 1, 0)</f>
        <v>0</v>
      </c>
      <c r="F67" s="86">
        <f>IF(COUNTIF(Table11[Tag Number], A67), 1, 0)</f>
        <v>0</v>
      </c>
      <c r="G67" s="87">
        <f t="shared" si="1"/>
        <v>1</v>
      </c>
      <c r="H67" s="88" t="str" cm="1">
        <f t="array" ref="H67">_xlfn.IFS(OR(_xlfn.XLOOKUP(A67,Table9[Tag Number],Table9[Status],"-",0)="Dead",
        _xlfn.XLOOKUP(A67,Table10[Tag Number],Table10[Status],"-",0)="Dead",
        _xlfn.XLOOKUP(A67,Table11[Tag Number],Table11[Status],"-",0)="Dead",
        _xlfn.XLOOKUP(A67,Table8[Tag Number],Table8[Status],"-",0)="Dead"),"Dead",
     OR(_xlfn.XLOOKUP(A67,Table11[Tag Number],Table11[Status],"-",0)="Alive",
        _xlfn.XLOOKUP(A67,Table10[Tag Number],Table10[Status],"-",0)="Alive",
        _xlfn.XLOOKUP(A67,Table9[Tag Number],Table9[Status],"-",0)="Alive",
        _xlfn.XLOOKUP(A67,Table8[Tag Number],Table8[Status],"-",0)="Alive"),"Alive",
     OR(_xlfn.XLOOKUP(A67,Table9[Tag Number],Table9[Status],"-",0)="-",
        _xlfn.XLOOKUP(A67,Table10[Tag Number],Table10[Status],"-",0)="-",
        _xlfn.XLOOKUP(A67,Table11[Tag Number],Table11[Status],"-",0)="-",
        _xlfn.XLOOKUP(A67,Table8[Tag Number],Table8[Status],"-",0)="-"),
   "-")</f>
        <v>Alive</v>
      </c>
      <c r="I67" s="88" t="str">
        <f>IF((_xlfn.XLOOKUP(B67,[2]Sheet1!$A$2:$A$198,[2]Sheet1!$B$2:$B$198,"-",0)="Glade"),"Out","No")</f>
        <v>No</v>
      </c>
      <c r="J67" s="90"/>
      <c r="K67" s="91"/>
      <c r="L67" s="91"/>
      <c r="M67" s="91"/>
      <c r="N67" s="92"/>
      <c r="O67" s="89"/>
      <c r="R67" t="b">
        <f t="shared" si="0"/>
        <v>0</v>
      </c>
    </row>
    <row r="68" spans="1:18" ht="15" thickBot="1" x14ac:dyDescent="0.35">
      <c r="A68" s="2" t="s">
        <v>1176</v>
      </c>
      <c r="B68" s="2" t="s">
        <v>1137</v>
      </c>
      <c r="C68" s="84">
        <f>IF(COUNTIF(Table8[Tag Number], A68), 1, 0)</f>
        <v>0</v>
      </c>
      <c r="D68" s="85">
        <f>IF(COUNTIF(Table9[Tag Number], A68), 1, 0)</f>
        <v>0</v>
      </c>
      <c r="E68" s="86">
        <f>IF(COUNTIF(Table10[Tag Number], A68), 1, 0)</f>
        <v>0</v>
      </c>
      <c r="F68" s="86">
        <f>IF(COUNTIF(Table11[Tag Number], A68), 1, 0)</f>
        <v>0</v>
      </c>
      <c r="G68" s="87">
        <f t="shared" si="1"/>
        <v>0</v>
      </c>
      <c r="H68" s="88" t="str" cm="1">
        <f t="array" ref="H68">_xlfn.IFS(OR(_xlfn.XLOOKUP(A68,Table9[Tag Number],Table9[Status],"-",0)="Dead",
        _xlfn.XLOOKUP(A68,Table10[Tag Number],Table10[Status],"-",0)="Dead",
        _xlfn.XLOOKUP(A68,Table11[Tag Number],Table11[Status],"-",0)="Dead",
        _xlfn.XLOOKUP(A68,Table8[Tag Number],Table8[Status],"-",0)="Dead"),"Dead",
     OR(_xlfn.XLOOKUP(A68,Table11[Tag Number],Table11[Status],"-",0)="Alive",
        _xlfn.XLOOKUP(A68,Table10[Tag Number],Table10[Status],"-",0)="Alive",
        _xlfn.XLOOKUP(A68,Table9[Tag Number],Table9[Status],"-",0)="Alive",
        _xlfn.XLOOKUP(A68,Table8[Tag Number],Table8[Status],"-",0)="Alive"),"Alive",
     OR(_xlfn.XLOOKUP(A68,Table9[Tag Number],Table9[Status],"-",0)="-",
        _xlfn.XLOOKUP(A68,Table10[Tag Number],Table10[Status],"-",0)="-",
        _xlfn.XLOOKUP(A68,Table11[Tag Number],Table11[Status],"-",0)="-",
        _xlfn.XLOOKUP(A68,Table8[Tag Number],Table8[Status],"-",0)="-"),
   "-")</f>
        <v>-</v>
      </c>
      <c r="I68" s="88" t="str">
        <f>IF((_xlfn.XLOOKUP(B68,[2]Sheet1!$A$2:$A$198,[2]Sheet1!$B$2:$B$198,"-",0)="Glade"),"Out","No")</f>
        <v>No</v>
      </c>
      <c r="J68" s="90"/>
      <c r="K68" s="91"/>
      <c r="L68" s="91"/>
      <c r="M68" s="91"/>
      <c r="N68" s="92"/>
      <c r="O68" s="89"/>
      <c r="R68" t="b">
        <f t="shared" ref="R68:R131" si="4">IF(G68&gt;1,A68)</f>
        <v>0</v>
      </c>
    </row>
    <row r="69" spans="1:18" ht="15" thickBot="1" x14ac:dyDescent="0.35">
      <c r="A69" s="3" t="s">
        <v>1177</v>
      </c>
      <c r="B69" s="3" t="s">
        <v>1137</v>
      </c>
      <c r="C69" s="84">
        <f>IF(COUNTIF(Table8[Tag Number], A69), 1, 0)</f>
        <v>0</v>
      </c>
      <c r="D69" s="85">
        <f>IF(COUNTIF(Table9[Tag Number], A69), 1, 0)</f>
        <v>0</v>
      </c>
      <c r="E69" s="86">
        <f>IF(COUNTIF(Table10[Tag Number], A69), 1, 0)</f>
        <v>0</v>
      </c>
      <c r="F69" s="86">
        <f>IF(COUNTIF(Table11[Tag Number], A69), 1, 0)</f>
        <v>0</v>
      </c>
      <c r="G69" s="87">
        <f t="shared" ref="G69:G132" si="5">SUM(C69:F69)</f>
        <v>0</v>
      </c>
      <c r="H69" s="88" t="str" cm="1">
        <f t="array" ref="H69">_xlfn.IFS(OR(_xlfn.XLOOKUP(A69,Table9[Tag Number],Table9[Status],"-",0)="Dead",
        _xlfn.XLOOKUP(A69,Table10[Tag Number],Table10[Status],"-",0)="Dead",
        _xlfn.XLOOKUP(A69,Table11[Tag Number],Table11[Status],"-",0)="Dead",
        _xlfn.XLOOKUP(A69,Table8[Tag Number],Table8[Status],"-",0)="Dead"),"Dead",
     OR(_xlfn.XLOOKUP(A69,Table11[Tag Number],Table11[Status],"-",0)="Alive",
        _xlfn.XLOOKUP(A69,Table10[Tag Number],Table10[Status],"-",0)="Alive",
        _xlfn.XLOOKUP(A69,Table9[Tag Number],Table9[Status],"-",0)="Alive",
        _xlfn.XLOOKUP(A69,Table8[Tag Number],Table8[Status],"-",0)="Alive"),"Alive",
     OR(_xlfn.XLOOKUP(A69,Table9[Tag Number],Table9[Status],"-",0)="-",
        _xlfn.XLOOKUP(A69,Table10[Tag Number],Table10[Status],"-",0)="-",
        _xlfn.XLOOKUP(A69,Table11[Tag Number],Table11[Status],"-",0)="-",
        _xlfn.XLOOKUP(A69,Table8[Tag Number],Table8[Status],"-",0)="-"),
   "-")</f>
        <v>-</v>
      </c>
      <c r="I69" s="88" t="str">
        <f>IF((_xlfn.XLOOKUP(B69,[2]Sheet1!$A$2:$A$198,[2]Sheet1!$B$2:$B$198,"-",0)="Glade"),"Out","No")</f>
        <v>No</v>
      </c>
      <c r="J69" s="90"/>
      <c r="K69" s="91"/>
      <c r="L69" s="91"/>
      <c r="M69" s="91"/>
      <c r="N69" s="92"/>
      <c r="O69" s="89"/>
      <c r="R69" t="b">
        <f t="shared" si="4"/>
        <v>0</v>
      </c>
    </row>
    <row r="70" spans="1:18" ht="15" thickBot="1" x14ac:dyDescent="0.35">
      <c r="A70" s="2" t="s">
        <v>1178</v>
      </c>
      <c r="B70" s="2" t="s">
        <v>1137</v>
      </c>
      <c r="C70" s="84">
        <f>IF(COUNTIF(Table8[Tag Number], A70), 1, 0)</f>
        <v>0</v>
      </c>
      <c r="D70" s="85">
        <f>IF(COUNTIF(Table9[Tag Number], A70), 1, 0)</f>
        <v>0</v>
      </c>
      <c r="E70" s="86">
        <f>IF(COUNTIF(Table10[Tag Number], A70), 1, 0)</f>
        <v>0</v>
      </c>
      <c r="F70" s="86">
        <f>IF(COUNTIF(Table11[Tag Number], A70), 1, 0)</f>
        <v>0</v>
      </c>
      <c r="G70" s="87">
        <f t="shared" si="5"/>
        <v>0</v>
      </c>
      <c r="H70" s="88" t="str" cm="1">
        <f t="array" ref="H70">_xlfn.IFS(OR(_xlfn.XLOOKUP(A70,Table9[Tag Number],Table9[Status],"-",0)="Dead",
        _xlfn.XLOOKUP(A70,Table10[Tag Number],Table10[Status],"-",0)="Dead",
        _xlfn.XLOOKUP(A70,Table11[Tag Number],Table11[Status],"-",0)="Dead",
        _xlfn.XLOOKUP(A70,Table8[Tag Number],Table8[Status],"-",0)="Dead"),"Dead",
     OR(_xlfn.XLOOKUP(A70,Table11[Tag Number],Table11[Status],"-",0)="Alive",
        _xlfn.XLOOKUP(A70,Table10[Tag Number],Table10[Status],"-",0)="Alive",
        _xlfn.XLOOKUP(A70,Table9[Tag Number],Table9[Status],"-",0)="Alive",
        _xlfn.XLOOKUP(A70,Table8[Tag Number],Table8[Status],"-",0)="Alive"),"Alive",
     OR(_xlfn.XLOOKUP(A70,Table9[Tag Number],Table9[Status],"-",0)="-",
        _xlfn.XLOOKUP(A70,Table10[Tag Number],Table10[Status],"-",0)="-",
        _xlfn.XLOOKUP(A70,Table11[Tag Number],Table11[Status],"-",0)="-",
        _xlfn.XLOOKUP(A70,Table8[Tag Number],Table8[Status],"-",0)="-"),
   "-")</f>
        <v>-</v>
      </c>
      <c r="I70" s="88" t="str">
        <f>IF((_xlfn.XLOOKUP(B70,[2]Sheet1!$A$2:$A$198,[2]Sheet1!$B$2:$B$198,"-",0)="Glade"),"Out","No")</f>
        <v>No</v>
      </c>
      <c r="J70" s="90"/>
      <c r="K70" s="91"/>
      <c r="L70" s="91"/>
      <c r="M70" s="91"/>
      <c r="N70" s="92"/>
      <c r="O70" s="89"/>
      <c r="R70" t="b">
        <f t="shared" si="4"/>
        <v>0</v>
      </c>
    </row>
    <row r="71" spans="1:18" ht="15" thickBot="1" x14ac:dyDescent="0.35">
      <c r="A71" s="3" t="s">
        <v>944</v>
      </c>
      <c r="B71" s="3" t="s">
        <v>1137</v>
      </c>
      <c r="C71" s="84">
        <f>IF(COUNTIF(Table8[Tag Number], A71), 1, 0)</f>
        <v>0</v>
      </c>
      <c r="D71" s="85">
        <f>IF(COUNTIF(Table9[Tag Number], A71), 1, 0)</f>
        <v>0</v>
      </c>
      <c r="E71" s="86">
        <f>IF(COUNTIF(Table10[Tag Number], A71), 1, 0)</f>
        <v>1</v>
      </c>
      <c r="F71" s="86">
        <f>IF(COUNTIF(Table11[Tag Number], A71), 1, 0)</f>
        <v>0</v>
      </c>
      <c r="G71" s="87">
        <f t="shared" si="5"/>
        <v>1</v>
      </c>
      <c r="H71" s="88" t="str" cm="1">
        <f t="array" ref="H71">_xlfn.IFS(OR(_xlfn.XLOOKUP(A71,Table9[Tag Number],Table9[Status],"-",0)="Dead",
        _xlfn.XLOOKUP(A71,Table10[Tag Number],Table10[Status],"-",0)="Dead",
        _xlfn.XLOOKUP(A71,Table11[Tag Number],Table11[Status],"-",0)="Dead",
        _xlfn.XLOOKUP(A71,Table8[Tag Number],Table8[Status],"-",0)="Dead"),"Dead",
     OR(_xlfn.XLOOKUP(A71,Table11[Tag Number],Table11[Status],"-",0)="Alive",
        _xlfn.XLOOKUP(A71,Table10[Tag Number],Table10[Status],"-",0)="Alive",
        _xlfn.XLOOKUP(A71,Table9[Tag Number],Table9[Status],"-",0)="Alive",
        _xlfn.XLOOKUP(A71,Table8[Tag Number],Table8[Status],"-",0)="Alive"),"Alive",
     OR(_xlfn.XLOOKUP(A71,Table9[Tag Number],Table9[Status],"-",0)="-",
        _xlfn.XLOOKUP(A71,Table10[Tag Number],Table10[Status],"-",0)="-",
        _xlfn.XLOOKUP(A71,Table11[Tag Number],Table11[Status],"-",0)="-",
        _xlfn.XLOOKUP(A71,Table8[Tag Number],Table8[Status],"-",0)="-"),
   "-")</f>
        <v>Alive</v>
      </c>
      <c r="I71" s="88" t="str">
        <f>IF((_xlfn.XLOOKUP(B71,[2]Sheet1!$A$2:$A$198,[2]Sheet1!$B$2:$B$198,"-",0)="Glade"),"Out","No")</f>
        <v>No</v>
      </c>
      <c r="J71" s="90"/>
      <c r="K71" s="91"/>
      <c r="L71" s="91"/>
      <c r="M71" s="91"/>
      <c r="N71" s="92"/>
      <c r="O71" s="89"/>
      <c r="R71" t="b">
        <f t="shared" si="4"/>
        <v>0</v>
      </c>
    </row>
    <row r="72" spans="1:18" ht="15" thickBot="1" x14ac:dyDescent="0.35">
      <c r="A72" s="2" t="s">
        <v>1179</v>
      </c>
      <c r="B72" s="2" t="s">
        <v>1145</v>
      </c>
      <c r="C72" s="84">
        <f>IF(COUNTIF(Table8[Tag Number], A72), 1, 0)</f>
        <v>0</v>
      </c>
      <c r="D72" s="85">
        <f>IF(COUNTIF(Table9[Tag Number], A72), 1, 0)</f>
        <v>0</v>
      </c>
      <c r="E72" s="86">
        <f>IF(COUNTIF(Table10[Tag Number], A72), 1, 0)</f>
        <v>0</v>
      </c>
      <c r="F72" s="86">
        <f>IF(COUNTIF(Table11[Tag Number], A72), 1, 0)</f>
        <v>0</v>
      </c>
      <c r="G72" s="87">
        <f t="shared" si="5"/>
        <v>0</v>
      </c>
      <c r="H72" s="88" t="str" cm="1">
        <f t="array" ref="H72">_xlfn.IFS(OR(_xlfn.XLOOKUP(A72,Table9[Tag Number],Table9[Status],"-",0)="Dead",
        _xlfn.XLOOKUP(A72,Table10[Tag Number],Table10[Status],"-",0)="Dead",
        _xlfn.XLOOKUP(A72,Table11[Tag Number],Table11[Status],"-",0)="Dead",
        _xlfn.XLOOKUP(A72,Table8[Tag Number],Table8[Status],"-",0)="Dead"),"Dead",
     OR(_xlfn.XLOOKUP(A72,Table11[Tag Number],Table11[Status],"-",0)="Alive",
        _xlfn.XLOOKUP(A72,Table10[Tag Number],Table10[Status],"-",0)="Alive",
        _xlfn.XLOOKUP(A72,Table9[Tag Number],Table9[Status],"-",0)="Alive",
        _xlfn.XLOOKUP(A72,Table8[Tag Number],Table8[Status],"-",0)="Alive"),"Alive",
     OR(_xlfn.XLOOKUP(A72,Table9[Tag Number],Table9[Status],"-",0)="-",
        _xlfn.XLOOKUP(A72,Table10[Tag Number],Table10[Status],"-",0)="-",
        _xlfn.XLOOKUP(A72,Table11[Tag Number],Table11[Status],"-",0)="-",
        _xlfn.XLOOKUP(A72,Table8[Tag Number],Table8[Status],"-",0)="-"),
   "-")</f>
        <v>-</v>
      </c>
      <c r="I72" s="88" t="str">
        <f>IF((_xlfn.XLOOKUP(B72,[2]Sheet1!$A$2:$A$198,[2]Sheet1!$B$2:$B$198,"-",0)="Glade"),"Out","No")</f>
        <v>No</v>
      </c>
      <c r="J72" s="90"/>
      <c r="K72" s="91"/>
      <c r="L72" s="91"/>
      <c r="M72" s="91"/>
      <c r="N72" s="92"/>
      <c r="O72" s="89"/>
      <c r="R72" t="b">
        <f t="shared" si="4"/>
        <v>0</v>
      </c>
    </row>
    <row r="73" spans="1:18" ht="15" thickBot="1" x14ac:dyDescent="0.35">
      <c r="A73" s="3" t="s">
        <v>1180</v>
      </c>
      <c r="B73" s="3" t="s">
        <v>1137</v>
      </c>
      <c r="C73" s="84">
        <f>IF(COUNTIF(Table8[Tag Number], A73), 1, 0)</f>
        <v>0</v>
      </c>
      <c r="D73" s="85">
        <f>IF(COUNTIF(Table9[Tag Number], A73), 1, 0)</f>
        <v>0</v>
      </c>
      <c r="E73" s="86">
        <f>IF(COUNTIF(Table10[Tag Number], A73), 1, 0)</f>
        <v>0</v>
      </c>
      <c r="F73" s="86">
        <f>IF(COUNTIF(Table11[Tag Number], A73), 1, 0)</f>
        <v>0</v>
      </c>
      <c r="G73" s="87">
        <f t="shared" si="5"/>
        <v>0</v>
      </c>
      <c r="H73" s="88" t="str" cm="1">
        <f t="array" ref="H73">_xlfn.IFS(OR(_xlfn.XLOOKUP(A73,Table9[Tag Number],Table9[Status],"-",0)="Dead",
        _xlfn.XLOOKUP(A73,Table10[Tag Number],Table10[Status],"-",0)="Dead",
        _xlfn.XLOOKUP(A73,Table11[Tag Number],Table11[Status],"-",0)="Dead",
        _xlfn.XLOOKUP(A73,Table8[Tag Number],Table8[Status],"-",0)="Dead"),"Dead",
     OR(_xlfn.XLOOKUP(A73,Table11[Tag Number],Table11[Status],"-",0)="Alive",
        _xlfn.XLOOKUP(A73,Table10[Tag Number],Table10[Status],"-",0)="Alive",
        _xlfn.XLOOKUP(A73,Table9[Tag Number],Table9[Status],"-",0)="Alive",
        _xlfn.XLOOKUP(A73,Table8[Tag Number],Table8[Status],"-",0)="Alive"),"Alive",
     OR(_xlfn.XLOOKUP(A73,Table9[Tag Number],Table9[Status],"-",0)="-",
        _xlfn.XLOOKUP(A73,Table10[Tag Number],Table10[Status],"-",0)="-",
        _xlfn.XLOOKUP(A73,Table11[Tag Number],Table11[Status],"-",0)="-",
        _xlfn.XLOOKUP(A73,Table8[Tag Number],Table8[Status],"-",0)="-"),
   "-")</f>
        <v>-</v>
      </c>
      <c r="I73" s="88" t="str">
        <f>IF((_xlfn.XLOOKUP(B73,[2]Sheet1!$A$2:$A$198,[2]Sheet1!$B$2:$B$198,"-",0)="Glade"),"Out","No")</f>
        <v>No</v>
      </c>
      <c r="J73" s="90"/>
      <c r="K73" s="91"/>
      <c r="L73" s="91"/>
      <c r="M73" s="91"/>
      <c r="N73" s="92"/>
      <c r="O73" s="89"/>
      <c r="R73" t="b">
        <f t="shared" si="4"/>
        <v>0</v>
      </c>
    </row>
    <row r="74" spans="1:18" ht="15" thickBot="1" x14ac:dyDescent="0.35">
      <c r="A74" s="2" t="s">
        <v>1181</v>
      </c>
      <c r="B74" s="2" t="s">
        <v>1137</v>
      </c>
      <c r="C74" s="84">
        <f>IF(COUNTIF(Table8[Tag Number], A74), 1, 0)</f>
        <v>0</v>
      </c>
      <c r="D74" s="85">
        <f>IF(COUNTIF(Table9[Tag Number], A74), 1, 0)</f>
        <v>0</v>
      </c>
      <c r="E74" s="86">
        <f>IF(COUNTIF(Table10[Tag Number], A74), 1, 0)</f>
        <v>0</v>
      </c>
      <c r="F74" s="86">
        <f>IF(COUNTIF(Table11[Tag Number], A74), 1, 0)</f>
        <v>0</v>
      </c>
      <c r="G74" s="87">
        <f t="shared" si="5"/>
        <v>0</v>
      </c>
      <c r="H74" s="88" t="str" cm="1">
        <f t="array" ref="H74">_xlfn.IFS(OR(_xlfn.XLOOKUP(A74,Table9[Tag Number],Table9[Status],"-",0)="Dead",
        _xlfn.XLOOKUP(A74,Table10[Tag Number],Table10[Status],"-",0)="Dead",
        _xlfn.XLOOKUP(A74,Table11[Tag Number],Table11[Status],"-",0)="Dead",
        _xlfn.XLOOKUP(A74,Table8[Tag Number],Table8[Status],"-",0)="Dead"),"Dead",
     OR(_xlfn.XLOOKUP(A74,Table11[Tag Number],Table11[Status],"-",0)="Alive",
        _xlfn.XLOOKUP(A74,Table10[Tag Number],Table10[Status],"-",0)="Alive",
        _xlfn.XLOOKUP(A74,Table9[Tag Number],Table9[Status],"-",0)="Alive",
        _xlfn.XLOOKUP(A74,Table8[Tag Number],Table8[Status],"-",0)="Alive"),"Alive",
     OR(_xlfn.XLOOKUP(A74,Table9[Tag Number],Table9[Status],"-",0)="-",
        _xlfn.XLOOKUP(A74,Table10[Tag Number],Table10[Status],"-",0)="-",
        _xlfn.XLOOKUP(A74,Table11[Tag Number],Table11[Status],"-",0)="-",
        _xlfn.XLOOKUP(A74,Table8[Tag Number],Table8[Status],"-",0)="-"),
   "-")</f>
        <v>-</v>
      </c>
      <c r="I74" s="88" t="str">
        <f>IF((_xlfn.XLOOKUP(B74,[2]Sheet1!$A$2:$A$198,[2]Sheet1!$B$2:$B$198,"-",0)="Glade"),"Out","No")</f>
        <v>No</v>
      </c>
      <c r="J74" s="90"/>
      <c r="K74" s="91"/>
      <c r="L74" s="91"/>
      <c r="M74" s="91"/>
      <c r="N74" s="92"/>
      <c r="O74" s="89"/>
      <c r="R74" t="b">
        <f t="shared" si="4"/>
        <v>0</v>
      </c>
    </row>
    <row r="75" spans="1:18" ht="15" thickBot="1" x14ac:dyDescent="0.35">
      <c r="A75" s="3" t="s">
        <v>36</v>
      </c>
      <c r="B75" s="3" t="s">
        <v>1137</v>
      </c>
      <c r="C75" s="84">
        <f>IF(COUNTIF(Table8[Tag Number], A75), 1, 0)</f>
        <v>0</v>
      </c>
      <c r="D75" s="85">
        <f>IF(COUNTIF(Table9[Tag Number], A75), 1, 0)</f>
        <v>0</v>
      </c>
      <c r="E75" s="86">
        <f>IF(COUNTIF(Table10[Tag Number], A75), 1, 0)</f>
        <v>0</v>
      </c>
      <c r="F75" s="86">
        <f>IF(COUNTIF(Table11[Tag Number], A75), 1, 0)</f>
        <v>0</v>
      </c>
      <c r="G75" s="87">
        <f t="shared" si="5"/>
        <v>0</v>
      </c>
      <c r="H75" s="88" t="str" cm="1">
        <f t="array" ref="H75">_xlfn.IFS(OR(_xlfn.XLOOKUP(A75,Table9[Tag Number],Table9[Status],"-",0)="Dead",
        _xlfn.XLOOKUP(A75,Table10[Tag Number],Table10[Status],"-",0)="Dead",
        _xlfn.XLOOKUP(A75,Table11[Tag Number],Table11[Status],"-",0)="Dead",
        _xlfn.XLOOKUP(A75,Table8[Tag Number],Table8[Status],"-",0)="Dead"),"Dead",
     OR(_xlfn.XLOOKUP(A75,Table11[Tag Number],Table11[Status],"-",0)="Alive",
        _xlfn.XLOOKUP(A75,Table10[Tag Number],Table10[Status],"-",0)="Alive",
        _xlfn.XLOOKUP(A75,Table9[Tag Number],Table9[Status],"-",0)="Alive",
        _xlfn.XLOOKUP(A75,Table8[Tag Number],Table8[Status],"-",0)="Alive"),"Alive",
     OR(_xlfn.XLOOKUP(A75,Table9[Tag Number],Table9[Status],"-",0)="-",
        _xlfn.XLOOKUP(A75,Table10[Tag Number],Table10[Status],"-",0)="-",
        _xlfn.XLOOKUP(A75,Table11[Tag Number],Table11[Status],"-",0)="-",
        _xlfn.XLOOKUP(A75,Table8[Tag Number],Table8[Status],"-",0)="-"),
   "-")</f>
        <v>-</v>
      </c>
      <c r="I75" s="88" t="str">
        <f>IF((_xlfn.XLOOKUP(B75,[2]Sheet1!$A$2:$A$198,[2]Sheet1!$B$2:$B$198,"-",0)="Glade"),"Out","No")</f>
        <v>No</v>
      </c>
      <c r="J75" s="90"/>
      <c r="K75" s="91"/>
      <c r="L75" s="91"/>
      <c r="M75" s="91"/>
      <c r="N75" s="92"/>
      <c r="O75" s="89"/>
      <c r="R75" t="b">
        <f t="shared" si="4"/>
        <v>0</v>
      </c>
    </row>
    <row r="76" spans="1:18" ht="15" thickBot="1" x14ac:dyDescent="0.35">
      <c r="A76" s="2" t="s">
        <v>1182</v>
      </c>
      <c r="B76" s="2" t="s">
        <v>1137</v>
      </c>
      <c r="C76" s="84">
        <f>IF(COUNTIF(Table8[Tag Number], A76), 1, 0)</f>
        <v>0</v>
      </c>
      <c r="D76" s="85">
        <f>IF(COUNTIF(Table9[Tag Number], A76), 1, 0)</f>
        <v>0</v>
      </c>
      <c r="E76" s="86">
        <f>IF(COUNTIF(Table10[Tag Number], A76), 1, 0)</f>
        <v>0</v>
      </c>
      <c r="F76" s="86">
        <f>IF(COUNTIF(Table11[Tag Number], A76), 1, 0)</f>
        <v>0</v>
      </c>
      <c r="G76" s="87">
        <f t="shared" si="5"/>
        <v>0</v>
      </c>
      <c r="H76" s="88" t="str" cm="1">
        <f t="array" ref="H76">_xlfn.IFS(OR(_xlfn.XLOOKUP(A76,Table9[Tag Number],Table9[Status],"-",0)="Dead",
        _xlfn.XLOOKUP(A76,Table10[Tag Number],Table10[Status],"-",0)="Dead",
        _xlfn.XLOOKUP(A76,Table11[Tag Number],Table11[Status],"-",0)="Dead",
        _xlfn.XLOOKUP(A76,Table8[Tag Number],Table8[Status],"-",0)="Dead"),"Dead",
     OR(_xlfn.XLOOKUP(A76,Table11[Tag Number],Table11[Status],"-",0)="Alive",
        _xlfn.XLOOKUP(A76,Table10[Tag Number],Table10[Status],"-",0)="Alive",
        _xlfn.XLOOKUP(A76,Table9[Tag Number],Table9[Status],"-",0)="Alive",
        _xlfn.XLOOKUP(A76,Table8[Tag Number],Table8[Status],"-",0)="Alive"),"Alive",
     OR(_xlfn.XLOOKUP(A76,Table9[Tag Number],Table9[Status],"-",0)="-",
        _xlfn.XLOOKUP(A76,Table10[Tag Number],Table10[Status],"-",0)="-",
        _xlfn.XLOOKUP(A76,Table11[Tag Number],Table11[Status],"-",0)="-",
        _xlfn.XLOOKUP(A76,Table8[Tag Number],Table8[Status],"-",0)="-"),
   "-")</f>
        <v>-</v>
      </c>
      <c r="I76" s="88" t="str">
        <f>IF((_xlfn.XLOOKUP(B76,[2]Sheet1!$A$2:$A$198,[2]Sheet1!$B$2:$B$198,"-",0)="Glade"),"Out","No")</f>
        <v>No</v>
      </c>
      <c r="J76" s="90"/>
      <c r="K76" s="91"/>
      <c r="L76" s="91"/>
      <c r="M76" s="91"/>
      <c r="N76" s="92"/>
      <c r="O76" s="89"/>
      <c r="R76" t="b">
        <f t="shared" si="4"/>
        <v>0</v>
      </c>
    </row>
    <row r="77" spans="1:18" ht="15" thickBot="1" x14ac:dyDescent="0.35">
      <c r="A77" s="3" t="s">
        <v>224</v>
      </c>
      <c r="B77" s="3" t="s">
        <v>1145</v>
      </c>
      <c r="C77" s="84">
        <f>IF(COUNTIF(Table8[Tag Number], A77), 1, 0)</f>
        <v>0</v>
      </c>
      <c r="D77" s="85">
        <f>IF(COUNTIF(Table9[Tag Number], A77), 1, 0)</f>
        <v>0</v>
      </c>
      <c r="E77" s="86">
        <f>IF(COUNTIF(Table10[Tag Number], A77), 1, 0)</f>
        <v>0</v>
      </c>
      <c r="F77" s="86">
        <f>IF(COUNTIF(Table11[Tag Number], A77), 1, 0)</f>
        <v>0</v>
      </c>
      <c r="G77" s="87">
        <f t="shared" si="5"/>
        <v>0</v>
      </c>
      <c r="H77" s="88" t="str" cm="1">
        <f t="array" ref="H77">_xlfn.IFS(OR(_xlfn.XLOOKUP(A77,Table9[Tag Number],Table9[Status],"-",0)="Dead",
        _xlfn.XLOOKUP(A77,Table10[Tag Number],Table10[Status],"-",0)="Dead",
        _xlfn.XLOOKUP(A77,Table11[Tag Number],Table11[Status],"-",0)="Dead",
        _xlfn.XLOOKUP(A77,Table8[Tag Number],Table8[Status],"-",0)="Dead"),"Dead",
     OR(_xlfn.XLOOKUP(A77,Table11[Tag Number],Table11[Status],"-",0)="Alive",
        _xlfn.XLOOKUP(A77,Table10[Tag Number],Table10[Status],"-",0)="Alive",
        _xlfn.XLOOKUP(A77,Table9[Tag Number],Table9[Status],"-",0)="Alive",
        _xlfn.XLOOKUP(A77,Table8[Tag Number],Table8[Status],"-",0)="Alive"),"Alive",
     OR(_xlfn.XLOOKUP(A77,Table9[Tag Number],Table9[Status],"-",0)="-",
        _xlfn.XLOOKUP(A77,Table10[Tag Number],Table10[Status],"-",0)="-",
        _xlfn.XLOOKUP(A77,Table11[Tag Number],Table11[Status],"-",0)="-",
        _xlfn.XLOOKUP(A77,Table8[Tag Number],Table8[Status],"-",0)="-"),
   "-")</f>
        <v>-</v>
      </c>
      <c r="I77" s="88" t="str">
        <f>IF((_xlfn.XLOOKUP(B77,[2]Sheet1!$A$2:$A$198,[2]Sheet1!$B$2:$B$198,"-",0)="Glade"),"Out","No")</f>
        <v>No</v>
      </c>
      <c r="J77" s="90"/>
      <c r="K77" s="91"/>
      <c r="L77" s="91"/>
      <c r="M77" s="91"/>
      <c r="N77" s="92"/>
      <c r="O77" s="89"/>
      <c r="R77" t="b">
        <f t="shared" si="4"/>
        <v>0</v>
      </c>
    </row>
    <row r="78" spans="1:18" ht="15" thickBot="1" x14ac:dyDescent="0.35">
      <c r="A78" s="2" t="s">
        <v>659</v>
      </c>
      <c r="B78" s="2" t="s">
        <v>1145</v>
      </c>
      <c r="C78" s="84">
        <f>IF(COUNTIF(Table8[Tag Number], A78), 1, 0)</f>
        <v>0</v>
      </c>
      <c r="D78" s="85">
        <f>IF(COUNTIF(Table9[Tag Number], A78), 1, 0)</f>
        <v>1</v>
      </c>
      <c r="E78" s="86">
        <f>IF(COUNTIF(Table10[Tag Number], A78), 1, 0)</f>
        <v>1</v>
      </c>
      <c r="F78" s="86">
        <f>IF(COUNTIF(Table11[Tag Number], A78), 1, 0)</f>
        <v>1</v>
      </c>
      <c r="G78" s="87">
        <f t="shared" si="5"/>
        <v>3</v>
      </c>
      <c r="H78" s="88" t="str" cm="1">
        <f t="array" ref="H78">_xlfn.IFS(OR(_xlfn.XLOOKUP(A78,Table9[Tag Number],Table9[Status],"-",0)="Dead",
        _xlfn.XLOOKUP(A78,Table10[Tag Number],Table10[Status],"-",0)="Dead",
        _xlfn.XLOOKUP(A78,Table11[Tag Number],Table11[Status],"-",0)="Dead",
        _xlfn.XLOOKUP(A78,Table8[Tag Number],Table8[Status],"-",0)="Dead"),"Dead",
     OR(_xlfn.XLOOKUP(A78,Table11[Tag Number],Table11[Status],"-",0)="Alive",
        _xlfn.XLOOKUP(A78,Table10[Tag Number],Table10[Status],"-",0)="Alive",
        _xlfn.XLOOKUP(A78,Table9[Tag Number],Table9[Status],"-",0)="Alive",
        _xlfn.XLOOKUP(A78,Table8[Tag Number],Table8[Status],"-",0)="Alive"),"Alive",
     OR(_xlfn.XLOOKUP(A78,Table9[Tag Number],Table9[Status],"-",0)="-",
        _xlfn.XLOOKUP(A78,Table10[Tag Number],Table10[Status],"-",0)="-",
        _xlfn.XLOOKUP(A78,Table11[Tag Number],Table11[Status],"-",0)="-",
        _xlfn.XLOOKUP(A78,Table8[Tag Number],Table8[Status],"-",0)="-"),
   "-")</f>
        <v>Alive</v>
      </c>
      <c r="I78" s="88" t="str">
        <f>IF((_xlfn.XLOOKUP(B78,[2]Sheet1!$A$2:$A$198,[2]Sheet1!$B$2:$B$198,"-",0)="Glade"),"Out","No")</f>
        <v>No</v>
      </c>
      <c r="J78" s="90"/>
      <c r="K78" s="91"/>
      <c r="L78" s="91"/>
      <c r="M78" s="91"/>
      <c r="N78" s="92"/>
      <c r="O78" s="89"/>
      <c r="R78" t="str">
        <f t="shared" si="4"/>
        <v>B074</v>
      </c>
    </row>
    <row r="79" spans="1:18" ht="15" thickBot="1" x14ac:dyDescent="0.35">
      <c r="A79" s="3" t="s">
        <v>667</v>
      </c>
      <c r="B79" s="3" t="s">
        <v>1137</v>
      </c>
      <c r="C79" s="84">
        <f>IF(COUNTIF(Table8[Tag Number], A79), 1, 0)</f>
        <v>0</v>
      </c>
      <c r="D79" s="85">
        <f>IF(COUNTIF(Table9[Tag Number], A79), 1, 0)</f>
        <v>0</v>
      </c>
      <c r="E79" s="86">
        <f>IF(COUNTIF(Table10[Tag Number], A79), 1, 0)</f>
        <v>1</v>
      </c>
      <c r="F79" s="86">
        <f>IF(COUNTIF(Table11[Tag Number], A79), 1, 0)</f>
        <v>0</v>
      </c>
      <c r="G79" s="87">
        <f t="shared" si="5"/>
        <v>1</v>
      </c>
      <c r="H79" s="88" t="str" cm="1">
        <f t="array" ref="H79">_xlfn.IFS(OR(_xlfn.XLOOKUP(A79,Table9[Tag Number],Table9[Status],"-",0)="Dead",
        _xlfn.XLOOKUP(A79,Table10[Tag Number],Table10[Status],"-",0)="Dead",
        _xlfn.XLOOKUP(A79,Table11[Tag Number],Table11[Status],"-",0)="Dead",
        _xlfn.XLOOKUP(A79,Table8[Tag Number],Table8[Status],"-",0)="Dead"),"Dead",
     OR(_xlfn.XLOOKUP(A79,Table11[Tag Number],Table11[Status],"-",0)="Alive",
        _xlfn.XLOOKUP(A79,Table10[Tag Number],Table10[Status],"-",0)="Alive",
        _xlfn.XLOOKUP(A79,Table9[Tag Number],Table9[Status],"-",0)="Alive",
        _xlfn.XLOOKUP(A79,Table8[Tag Number],Table8[Status],"-",0)="Alive"),"Alive",
     OR(_xlfn.XLOOKUP(A79,Table9[Tag Number],Table9[Status],"-",0)="-",
        _xlfn.XLOOKUP(A79,Table10[Tag Number],Table10[Status],"-",0)="-",
        _xlfn.XLOOKUP(A79,Table11[Tag Number],Table11[Status],"-",0)="-",
        _xlfn.XLOOKUP(A79,Table8[Tag Number],Table8[Status],"-",0)="-"),
   "-")</f>
        <v>Alive</v>
      </c>
      <c r="I79" s="88" t="str">
        <f>IF((_xlfn.XLOOKUP(B79,[2]Sheet1!$A$2:$A$198,[2]Sheet1!$B$2:$B$198,"-",0)="Glade"),"Out","No")</f>
        <v>No</v>
      </c>
      <c r="J79" s="90"/>
      <c r="K79" s="91"/>
      <c r="L79" s="91"/>
      <c r="M79" s="91"/>
      <c r="N79" s="92"/>
      <c r="O79" s="89"/>
      <c r="R79" t="b">
        <f t="shared" si="4"/>
        <v>0</v>
      </c>
    </row>
    <row r="80" spans="1:18" ht="15" thickBot="1" x14ac:dyDescent="0.35">
      <c r="A80" s="2" t="s">
        <v>1183</v>
      </c>
      <c r="B80" s="2" t="s">
        <v>1145</v>
      </c>
      <c r="C80" s="84">
        <f>IF(COUNTIF(Table8[Tag Number], A80), 1, 0)</f>
        <v>0</v>
      </c>
      <c r="D80" s="85">
        <f>IF(COUNTIF(Table9[Tag Number], A80), 1, 0)</f>
        <v>0</v>
      </c>
      <c r="E80" s="86">
        <f>IF(COUNTIF(Table10[Tag Number], A80), 1, 0)</f>
        <v>0</v>
      </c>
      <c r="F80" s="86">
        <f>IF(COUNTIF(Table11[Tag Number], A80), 1, 0)</f>
        <v>0</v>
      </c>
      <c r="G80" s="87">
        <f t="shared" si="5"/>
        <v>0</v>
      </c>
      <c r="H80" s="88" t="str" cm="1">
        <f t="array" ref="H80">_xlfn.IFS(OR(_xlfn.XLOOKUP(A80,Table9[Tag Number],Table9[Status],"-",0)="Dead",
        _xlfn.XLOOKUP(A80,Table10[Tag Number],Table10[Status],"-",0)="Dead",
        _xlfn.XLOOKUP(A80,Table11[Tag Number],Table11[Status],"-",0)="Dead",
        _xlfn.XLOOKUP(A80,Table8[Tag Number],Table8[Status],"-",0)="Dead"),"Dead",
     OR(_xlfn.XLOOKUP(A80,Table11[Tag Number],Table11[Status],"-",0)="Alive",
        _xlfn.XLOOKUP(A80,Table10[Tag Number],Table10[Status],"-",0)="Alive",
        _xlfn.XLOOKUP(A80,Table9[Tag Number],Table9[Status],"-",0)="Alive",
        _xlfn.XLOOKUP(A80,Table8[Tag Number],Table8[Status],"-",0)="Alive"),"Alive",
     OR(_xlfn.XLOOKUP(A80,Table9[Tag Number],Table9[Status],"-",0)="-",
        _xlfn.XLOOKUP(A80,Table10[Tag Number],Table10[Status],"-",0)="-",
        _xlfn.XLOOKUP(A80,Table11[Tag Number],Table11[Status],"-",0)="-",
        _xlfn.XLOOKUP(A80,Table8[Tag Number],Table8[Status],"-",0)="-"),
   "-")</f>
        <v>-</v>
      </c>
      <c r="I80" s="88" t="str">
        <f>IF((_xlfn.XLOOKUP(B80,[2]Sheet1!$A$2:$A$198,[2]Sheet1!$B$2:$B$198,"-",0)="Glade"),"Out","No")</f>
        <v>No</v>
      </c>
      <c r="J80" s="90"/>
      <c r="K80" s="91"/>
      <c r="L80" s="91"/>
      <c r="M80" s="91"/>
      <c r="N80" s="92"/>
      <c r="O80" s="89"/>
      <c r="R80" t="b">
        <f t="shared" si="4"/>
        <v>0</v>
      </c>
    </row>
    <row r="81" spans="1:18" ht="15" thickBot="1" x14ac:dyDescent="0.35">
      <c r="A81" s="3" t="s">
        <v>780</v>
      </c>
      <c r="B81" s="3" t="s">
        <v>1137</v>
      </c>
      <c r="C81" s="84">
        <f>IF(COUNTIF(Table8[Tag Number], A81), 1, 0)</f>
        <v>0</v>
      </c>
      <c r="D81" s="85">
        <f>IF(COUNTIF(Table9[Tag Number], A81), 1, 0)</f>
        <v>1</v>
      </c>
      <c r="E81" s="86">
        <f>IF(COUNTIF(Table10[Tag Number], A81), 1, 0)</f>
        <v>1</v>
      </c>
      <c r="F81" s="86">
        <f>IF(COUNTIF(Table11[Tag Number], A81), 1, 0)</f>
        <v>1</v>
      </c>
      <c r="G81" s="87">
        <f t="shared" si="5"/>
        <v>3</v>
      </c>
      <c r="H81" s="88" t="str" cm="1">
        <f t="array" ref="H81">_xlfn.IFS(OR(_xlfn.XLOOKUP(A81,Table9[Tag Number],Table9[Status],"-",0)="Dead",
        _xlfn.XLOOKUP(A81,Table10[Tag Number],Table10[Status],"-",0)="Dead",
        _xlfn.XLOOKUP(A81,Table11[Tag Number],Table11[Status],"-",0)="Dead",
        _xlfn.XLOOKUP(A81,Table8[Tag Number],Table8[Status],"-",0)="Dead"),"Dead",
     OR(_xlfn.XLOOKUP(A81,Table11[Tag Number],Table11[Status],"-",0)="Alive",
        _xlfn.XLOOKUP(A81,Table10[Tag Number],Table10[Status],"-",0)="Alive",
        _xlfn.XLOOKUP(A81,Table9[Tag Number],Table9[Status],"-",0)="Alive",
        _xlfn.XLOOKUP(A81,Table8[Tag Number],Table8[Status],"-",0)="Alive"),"Alive",
     OR(_xlfn.XLOOKUP(A81,Table9[Tag Number],Table9[Status],"-",0)="-",
        _xlfn.XLOOKUP(A81,Table10[Tag Number],Table10[Status],"-",0)="-",
        _xlfn.XLOOKUP(A81,Table11[Tag Number],Table11[Status],"-",0)="-",
        _xlfn.XLOOKUP(A81,Table8[Tag Number],Table8[Status],"-",0)="-"),
   "-")</f>
        <v>Alive</v>
      </c>
      <c r="I81" s="88" t="str">
        <f>IF((_xlfn.XLOOKUP(B81,[2]Sheet1!$A$2:$A$198,[2]Sheet1!$B$2:$B$198,"-",0)="Glade"),"Out","No")</f>
        <v>No</v>
      </c>
      <c r="J81" s="90"/>
      <c r="K81" s="91"/>
      <c r="L81" s="91"/>
      <c r="M81" s="91"/>
      <c r="N81" s="92"/>
      <c r="O81" s="89"/>
      <c r="R81" t="str">
        <f t="shared" si="4"/>
        <v>B077</v>
      </c>
    </row>
    <row r="82" spans="1:18" ht="15" thickBot="1" x14ac:dyDescent="0.35">
      <c r="A82" s="2" t="s">
        <v>1184</v>
      </c>
      <c r="B82" s="2" t="s">
        <v>1137</v>
      </c>
      <c r="C82" s="84">
        <f>IF(COUNTIF(Table8[Tag Number], A82), 1, 0)</f>
        <v>0</v>
      </c>
      <c r="D82" s="85">
        <f>IF(COUNTIF(Table9[Tag Number], A82), 1, 0)</f>
        <v>0</v>
      </c>
      <c r="E82" s="86">
        <f>IF(COUNTIF(Table10[Tag Number], A82), 1, 0)</f>
        <v>0</v>
      </c>
      <c r="F82" s="86">
        <f>IF(COUNTIF(Table11[Tag Number], A82), 1, 0)</f>
        <v>0</v>
      </c>
      <c r="G82" s="87">
        <f t="shared" si="5"/>
        <v>0</v>
      </c>
      <c r="H82" s="88" t="str" cm="1">
        <f t="array" ref="H82">_xlfn.IFS(OR(_xlfn.XLOOKUP(A82,Table9[Tag Number],Table9[Status],"-",0)="Dead",
        _xlfn.XLOOKUP(A82,Table10[Tag Number],Table10[Status],"-",0)="Dead",
        _xlfn.XLOOKUP(A82,Table11[Tag Number],Table11[Status],"-",0)="Dead",
        _xlfn.XLOOKUP(A82,Table8[Tag Number],Table8[Status],"-",0)="Dead"),"Dead",
     OR(_xlfn.XLOOKUP(A82,Table11[Tag Number],Table11[Status],"-",0)="Alive",
        _xlfn.XLOOKUP(A82,Table10[Tag Number],Table10[Status],"-",0)="Alive",
        _xlfn.XLOOKUP(A82,Table9[Tag Number],Table9[Status],"-",0)="Alive",
        _xlfn.XLOOKUP(A82,Table8[Tag Number],Table8[Status],"-",0)="Alive"),"Alive",
     OR(_xlfn.XLOOKUP(A82,Table9[Tag Number],Table9[Status],"-",0)="-",
        _xlfn.XLOOKUP(A82,Table10[Tag Number],Table10[Status],"-",0)="-",
        _xlfn.XLOOKUP(A82,Table11[Tag Number],Table11[Status],"-",0)="-",
        _xlfn.XLOOKUP(A82,Table8[Tag Number],Table8[Status],"-",0)="-"),
   "-")</f>
        <v>-</v>
      </c>
      <c r="I82" s="88" t="str">
        <f>IF((_xlfn.XLOOKUP(B82,[2]Sheet1!$A$2:$A$198,[2]Sheet1!$B$2:$B$198,"-",0)="Glade"),"Out","No")</f>
        <v>No</v>
      </c>
      <c r="J82" s="90"/>
      <c r="K82" s="91"/>
      <c r="L82" s="91"/>
      <c r="M82" s="91"/>
      <c r="N82" s="92"/>
      <c r="O82" s="89"/>
      <c r="R82" t="b">
        <f t="shared" si="4"/>
        <v>0</v>
      </c>
    </row>
    <row r="83" spans="1:18" ht="15" thickBot="1" x14ac:dyDescent="0.35">
      <c r="A83" s="3" t="s">
        <v>711</v>
      </c>
      <c r="B83" s="3" t="s">
        <v>1137</v>
      </c>
      <c r="C83" s="84">
        <f>IF(COUNTIF(Table8[Tag Number], A83), 1, 0)</f>
        <v>0</v>
      </c>
      <c r="D83" s="85">
        <f>IF(COUNTIF(Table9[Tag Number], A83), 1, 0)</f>
        <v>0</v>
      </c>
      <c r="E83" s="86">
        <f>IF(COUNTIF(Table10[Tag Number], A83), 1, 0)</f>
        <v>1</v>
      </c>
      <c r="F83" s="86">
        <f>IF(COUNTIF(Table11[Tag Number], A83), 1, 0)</f>
        <v>0</v>
      </c>
      <c r="G83" s="87">
        <f t="shared" si="5"/>
        <v>1</v>
      </c>
      <c r="H83" s="88" t="str" cm="1">
        <f t="array" ref="H83">_xlfn.IFS(OR(_xlfn.XLOOKUP(A83,Table9[Tag Number],Table9[Status],"-",0)="Dead",
        _xlfn.XLOOKUP(A83,Table10[Tag Number],Table10[Status],"-",0)="Dead",
        _xlfn.XLOOKUP(A83,Table11[Tag Number],Table11[Status],"-",0)="Dead",
        _xlfn.XLOOKUP(A83,Table8[Tag Number],Table8[Status],"-",0)="Dead"),"Dead",
     OR(_xlfn.XLOOKUP(A83,Table11[Tag Number],Table11[Status],"-",0)="Alive",
        _xlfn.XLOOKUP(A83,Table10[Tag Number],Table10[Status],"-",0)="Alive",
        _xlfn.XLOOKUP(A83,Table9[Tag Number],Table9[Status],"-",0)="Alive",
        _xlfn.XLOOKUP(A83,Table8[Tag Number],Table8[Status],"-",0)="Alive"),"Alive",
     OR(_xlfn.XLOOKUP(A83,Table9[Tag Number],Table9[Status],"-",0)="-",
        _xlfn.XLOOKUP(A83,Table10[Tag Number],Table10[Status],"-",0)="-",
        _xlfn.XLOOKUP(A83,Table11[Tag Number],Table11[Status],"-",0)="-",
        _xlfn.XLOOKUP(A83,Table8[Tag Number],Table8[Status],"-",0)="-"),
   "-")</f>
        <v>Alive</v>
      </c>
      <c r="I83" s="88" t="str">
        <f>IF((_xlfn.XLOOKUP(B83,[2]Sheet1!$A$2:$A$198,[2]Sheet1!$B$2:$B$198,"-",0)="Glade"),"Out","No")</f>
        <v>No</v>
      </c>
      <c r="J83" s="90"/>
      <c r="K83" s="91"/>
      <c r="L83" s="91"/>
      <c r="M83" s="91"/>
      <c r="N83" s="92"/>
      <c r="O83" s="89"/>
      <c r="R83" t="b">
        <f t="shared" si="4"/>
        <v>0</v>
      </c>
    </row>
    <row r="84" spans="1:18" ht="15" thickBot="1" x14ac:dyDescent="0.35">
      <c r="A84" s="2" t="s">
        <v>1185</v>
      </c>
      <c r="B84" s="2" t="s">
        <v>1137</v>
      </c>
      <c r="C84" s="84">
        <f>IF(COUNTIF(Table8[Tag Number], A84), 1, 0)</f>
        <v>0</v>
      </c>
      <c r="D84" s="85">
        <f>IF(COUNTIF(Table9[Tag Number], A84), 1, 0)</f>
        <v>0</v>
      </c>
      <c r="E84" s="86">
        <f>IF(COUNTIF(Table10[Tag Number], A84), 1, 0)</f>
        <v>0</v>
      </c>
      <c r="F84" s="86">
        <f>IF(COUNTIF(Table11[Tag Number], A84), 1, 0)</f>
        <v>0</v>
      </c>
      <c r="G84" s="87">
        <f t="shared" si="5"/>
        <v>0</v>
      </c>
      <c r="H84" s="88" t="str" cm="1">
        <f t="array" ref="H84">_xlfn.IFS(OR(_xlfn.XLOOKUP(A84,Table9[Tag Number],Table9[Status],"-",0)="Dead",
        _xlfn.XLOOKUP(A84,Table10[Tag Number],Table10[Status],"-",0)="Dead",
        _xlfn.XLOOKUP(A84,Table11[Tag Number],Table11[Status],"-",0)="Dead",
        _xlfn.XLOOKUP(A84,Table8[Tag Number],Table8[Status],"-",0)="Dead"),"Dead",
     OR(_xlfn.XLOOKUP(A84,Table11[Tag Number],Table11[Status],"-",0)="Alive",
        _xlfn.XLOOKUP(A84,Table10[Tag Number],Table10[Status],"-",0)="Alive",
        _xlfn.XLOOKUP(A84,Table9[Tag Number],Table9[Status],"-",0)="Alive",
        _xlfn.XLOOKUP(A84,Table8[Tag Number],Table8[Status],"-",0)="Alive"),"Alive",
     OR(_xlfn.XLOOKUP(A84,Table9[Tag Number],Table9[Status],"-",0)="-",
        _xlfn.XLOOKUP(A84,Table10[Tag Number],Table10[Status],"-",0)="-",
        _xlfn.XLOOKUP(A84,Table11[Tag Number],Table11[Status],"-",0)="-",
        _xlfn.XLOOKUP(A84,Table8[Tag Number],Table8[Status],"-",0)="-"),
   "-")</f>
        <v>-</v>
      </c>
      <c r="I84" s="88" t="str">
        <f>IF((_xlfn.XLOOKUP(B84,[2]Sheet1!$A$2:$A$198,[2]Sheet1!$B$2:$B$198,"-",0)="Glade"),"Out","No")</f>
        <v>No</v>
      </c>
      <c r="J84" s="90"/>
      <c r="K84" s="91"/>
      <c r="L84" s="91"/>
      <c r="M84" s="91"/>
      <c r="N84" s="92"/>
      <c r="O84" s="89"/>
      <c r="R84" t="b">
        <f t="shared" si="4"/>
        <v>0</v>
      </c>
    </row>
    <row r="85" spans="1:18" ht="15" thickBot="1" x14ac:dyDescent="0.35">
      <c r="A85" s="3" t="s">
        <v>757</v>
      </c>
      <c r="B85" s="3" t="s">
        <v>1137</v>
      </c>
      <c r="C85" s="84">
        <f>IF(COUNTIF(Table8[Tag Number], A85), 1, 0)</f>
        <v>1</v>
      </c>
      <c r="D85" s="85">
        <f>IF(COUNTIF(Table9[Tag Number], A85), 1, 0)</f>
        <v>1</v>
      </c>
      <c r="E85" s="86">
        <f>IF(COUNTIF(Table10[Tag Number], A85), 1, 0)</f>
        <v>1</v>
      </c>
      <c r="F85" s="86">
        <f>IF(COUNTIF(Table11[Tag Number], A85), 1, 0)</f>
        <v>1</v>
      </c>
      <c r="G85" s="87">
        <f t="shared" si="5"/>
        <v>4</v>
      </c>
      <c r="H85" s="88" t="str" cm="1">
        <f t="array" ref="H85">_xlfn.IFS(OR(_xlfn.XLOOKUP(A85,Table9[Tag Number],Table9[Status],"-",0)="Dead",
        _xlfn.XLOOKUP(A85,Table10[Tag Number],Table10[Status],"-",0)="Dead",
        _xlfn.XLOOKUP(A85,Table11[Tag Number],Table11[Status],"-",0)="Dead",
        _xlfn.XLOOKUP(A85,Table8[Tag Number],Table8[Status],"-",0)="Dead"),"Dead",
     OR(_xlfn.XLOOKUP(A85,Table11[Tag Number],Table11[Status],"-",0)="Alive",
        _xlfn.XLOOKUP(A85,Table10[Tag Number],Table10[Status],"-",0)="Alive",
        _xlfn.XLOOKUP(A85,Table9[Tag Number],Table9[Status],"-",0)="Alive",
        _xlfn.XLOOKUP(A85,Table8[Tag Number],Table8[Status],"-",0)="Alive"),"Alive",
     OR(_xlfn.XLOOKUP(A85,Table9[Tag Number],Table9[Status],"-",0)="-",
        _xlfn.XLOOKUP(A85,Table10[Tag Number],Table10[Status],"-",0)="-",
        _xlfn.XLOOKUP(A85,Table11[Tag Number],Table11[Status],"-",0)="-",
        _xlfn.XLOOKUP(A85,Table8[Tag Number],Table8[Status],"-",0)="-"),
   "-")</f>
        <v>Alive</v>
      </c>
      <c r="I85" s="88" t="str">
        <f>IF((_xlfn.XLOOKUP(B85,[2]Sheet1!$A$2:$A$198,[2]Sheet1!$B$2:$B$198,"-",0)="Glade"),"Out","No")</f>
        <v>No</v>
      </c>
      <c r="J85" s="90"/>
      <c r="K85" s="91"/>
      <c r="L85" s="91"/>
      <c r="M85" s="91"/>
      <c r="N85" s="92"/>
      <c r="O85" s="89"/>
      <c r="R85" t="str">
        <f t="shared" si="4"/>
        <v>B081</v>
      </c>
    </row>
    <row r="86" spans="1:18" ht="15" thickBot="1" x14ac:dyDescent="0.35">
      <c r="A86" s="2" t="s">
        <v>1186</v>
      </c>
      <c r="B86" s="2" t="s">
        <v>1137</v>
      </c>
      <c r="C86" s="84">
        <f>IF(COUNTIF(Table8[Tag Number], A86), 1, 0)</f>
        <v>0</v>
      </c>
      <c r="D86" s="85">
        <f>IF(COUNTIF(Table9[Tag Number], A86), 1, 0)</f>
        <v>0</v>
      </c>
      <c r="E86" s="86">
        <f>IF(COUNTIF(Table10[Tag Number], A86), 1, 0)</f>
        <v>0</v>
      </c>
      <c r="F86" s="86">
        <f>IF(COUNTIF(Table11[Tag Number], A86), 1, 0)</f>
        <v>0</v>
      </c>
      <c r="G86" s="87">
        <f t="shared" si="5"/>
        <v>0</v>
      </c>
      <c r="H86" s="88" t="str" cm="1">
        <f t="array" ref="H86">_xlfn.IFS(OR(_xlfn.XLOOKUP(A86,Table9[Tag Number],Table9[Status],"-",0)="Dead",
        _xlfn.XLOOKUP(A86,Table10[Tag Number],Table10[Status],"-",0)="Dead",
        _xlfn.XLOOKUP(A86,Table11[Tag Number],Table11[Status],"-",0)="Dead",
        _xlfn.XLOOKUP(A86,Table8[Tag Number],Table8[Status],"-",0)="Dead"),"Dead",
     OR(_xlfn.XLOOKUP(A86,Table11[Tag Number],Table11[Status],"-",0)="Alive",
        _xlfn.XLOOKUP(A86,Table10[Tag Number],Table10[Status],"-",0)="Alive",
        _xlfn.XLOOKUP(A86,Table9[Tag Number],Table9[Status],"-",0)="Alive",
        _xlfn.XLOOKUP(A86,Table8[Tag Number],Table8[Status],"-",0)="Alive"),"Alive",
     OR(_xlfn.XLOOKUP(A86,Table9[Tag Number],Table9[Status],"-",0)="-",
        _xlfn.XLOOKUP(A86,Table10[Tag Number],Table10[Status],"-",0)="-",
        _xlfn.XLOOKUP(A86,Table11[Tag Number],Table11[Status],"-",0)="-",
        _xlfn.XLOOKUP(A86,Table8[Tag Number],Table8[Status],"-",0)="-"),
   "-")</f>
        <v>-</v>
      </c>
      <c r="I86" s="88" t="str">
        <f>IF((_xlfn.XLOOKUP(B86,[2]Sheet1!$A$2:$A$198,[2]Sheet1!$B$2:$B$198,"-",0)="Glade"),"Out","No")</f>
        <v>No</v>
      </c>
      <c r="J86" s="90"/>
      <c r="K86" s="91"/>
      <c r="L86" s="91"/>
      <c r="M86" s="91"/>
      <c r="N86" s="92"/>
      <c r="O86" s="89"/>
      <c r="R86" t="b">
        <f t="shared" si="4"/>
        <v>0</v>
      </c>
    </row>
    <row r="87" spans="1:18" ht="15" thickBot="1" x14ac:dyDescent="0.35">
      <c r="A87" s="3" t="s">
        <v>479</v>
      </c>
      <c r="B87" s="3" t="s">
        <v>1137</v>
      </c>
      <c r="C87" s="84">
        <f>IF(COUNTIF(Table8[Tag Number], A87), 1, 0)</f>
        <v>0</v>
      </c>
      <c r="D87" s="85">
        <f>IF(COUNTIF(Table9[Tag Number], A87), 1, 0)</f>
        <v>1</v>
      </c>
      <c r="E87" s="86">
        <f>IF(COUNTIF(Table10[Tag Number], A87), 1, 0)</f>
        <v>1</v>
      </c>
      <c r="F87" s="86">
        <f>IF(COUNTIF(Table11[Tag Number], A87), 1, 0)</f>
        <v>0</v>
      </c>
      <c r="G87" s="87">
        <f t="shared" si="5"/>
        <v>2</v>
      </c>
      <c r="H87" s="88" t="str" cm="1">
        <f t="array" ref="H87">_xlfn.IFS(OR(_xlfn.XLOOKUP(A87,Table9[Tag Number],Table9[Status],"-",0)="Dead",
        _xlfn.XLOOKUP(A87,Table10[Tag Number],Table10[Status],"-",0)="Dead",
        _xlfn.XLOOKUP(A87,Table11[Tag Number],Table11[Status],"-",0)="Dead",
        _xlfn.XLOOKUP(A87,Table8[Tag Number],Table8[Status],"-",0)="Dead"),"Dead",
     OR(_xlfn.XLOOKUP(A87,Table11[Tag Number],Table11[Status],"-",0)="Alive",
        _xlfn.XLOOKUP(A87,Table10[Tag Number],Table10[Status],"-",0)="Alive",
        _xlfn.XLOOKUP(A87,Table9[Tag Number],Table9[Status],"-",0)="Alive",
        _xlfn.XLOOKUP(A87,Table8[Tag Number],Table8[Status],"-",0)="Alive"),"Alive",
     OR(_xlfn.XLOOKUP(A87,Table9[Tag Number],Table9[Status],"-",0)="-",
        _xlfn.XLOOKUP(A87,Table10[Tag Number],Table10[Status],"-",0)="-",
        _xlfn.XLOOKUP(A87,Table11[Tag Number],Table11[Status],"-",0)="-",
        _xlfn.XLOOKUP(A87,Table8[Tag Number],Table8[Status],"-",0)="-"),
   "-")</f>
        <v>Alive</v>
      </c>
      <c r="I87" s="88" t="str">
        <f>IF((_xlfn.XLOOKUP(B87,[2]Sheet1!$A$2:$A$198,[2]Sheet1!$B$2:$B$198,"-",0)="Glade"),"Out","No")</f>
        <v>No</v>
      </c>
      <c r="J87" s="90"/>
      <c r="K87" s="91"/>
      <c r="L87" s="91"/>
      <c r="M87" s="91"/>
      <c r="N87" s="92"/>
      <c r="O87" s="89"/>
      <c r="R87" t="str">
        <f t="shared" si="4"/>
        <v>B083</v>
      </c>
    </row>
    <row r="88" spans="1:18" ht="15" thickBot="1" x14ac:dyDescent="0.35">
      <c r="A88" s="2" t="s">
        <v>1187</v>
      </c>
      <c r="B88" s="2" t="s">
        <v>1137</v>
      </c>
      <c r="C88" s="84">
        <f>IF(COUNTIF(Table8[Tag Number], A88), 1, 0)</f>
        <v>0</v>
      </c>
      <c r="D88" s="85">
        <f>IF(COUNTIF(Table9[Tag Number], A88), 1, 0)</f>
        <v>0</v>
      </c>
      <c r="E88" s="86">
        <f>IF(COUNTIF(Table10[Tag Number], A88), 1, 0)</f>
        <v>0</v>
      </c>
      <c r="F88" s="86">
        <f>IF(COUNTIF(Table11[Tag Number], A88), 1, 0)</f>
        <v>0</v>
      </c>
      <c r="G88" s="87">
        <f t="shared" si="5"/>
        <v>0</v>
      </c>
      <c r="H88" s="88" t="str" cm="1">
        <f t="array" ref="H88">_xlfn.IFS(OR(_xlfn.XLOOKUP(A88,Table9[Tag Number],Table9[Status],"-",0)="Dead",
        _xlfn.XLOOKUP(A88,Table10[Tag Number],Table10[Status],"-",0)="Dead",
        _xlfn.XLOOKUP(A88,Table11[Tag Number],Table11[Status],"-",0)="Dead",
        _xlfn.XLOOKUP(A88,Table8[Tag Number],Table8[Status],"-",0)="Dead"),"Dead",
     OR(_xlfn.XLOOKUP(A88,Table11[Tag Number],Table11[Status],"-",0)="Alive",
        _xlfn.XLOOKUP(A88,Table10[Tag Number],Table10[Status],"-",0)="Alive",
        _xlfn.XLOOKUP(A88,Table9[Tag Number],Table9[Status],"-",0)="Alive",
        _xlfn.XLOOKUP(A88,Table8[Tag Number],Table8[Status],"-",0)="Alive"),"Alive",
     OR(_xlfn.XLOOKUP(A88,Table9[Tag Number],Table9[Status],"-",0)="-",
        _xlfn.XLOOKUP(A88,Table10[Tag Number],Table10[Status],"-",0)="-",
        _xlfn.XLOOKUP(A88,Table11[Tag Number],Table11[Status],"-",0)="-",
        _xlfn.XLOOKUP(A88,Table8[Tag Number],Table8[Status],"-",0)="-"),
   "-")</f>
        <v>-</v>
      </c>
      <c r="I88" s="88" t="str">
        <f>IF((_xlfn.XLOOKUP(B88,[2]Sheet1!$A$2:$A$198,[2]Sheet1!$B$2:$B$198,"-",0)="Glade"),"Out","No")</f>
        <v>No</v>
      </c>
      <c r="J88" s="90"/>
      <c r="K88" s="91"/>
      <c r="L88" s="91"/>
      <c r="M88" s="91"/>
      <c r="N88" s="92"/>
      <c r="O88" s="89"/>
      <c r="R88" t="b">
        <f t="shared" si="4"/>
        <v>0</v>
      </c>
    </row>
    <row r="89" spans="1:18" ht="15" thickBot="1" x14ac:dyDescent="0.35">
      <c r="A89" s="3" t="s">
        <v>1188</v>
      </c>
      <c r="B89" s="3" t="s">
        <v>1145</v>
      </c>
      <c r="C89" s="84">
        <f>IF(COUNTIF(Table8[Tag Number], A89), 1, 0)</f>
        <v>0</v>
      </c>
      <c r="D89" s="85">
        <f>IF(COUNTIF(Table9[Tag Number], A89), 1, 0)</f>
        <v>0</v>
      </c>
      <c r="E89" s="86">
        <f>IF(COUNTIF(Table10[Tag Number], A89), 1, 0)</f>
        <v>0</v>
      </c>
      <c r="F89" s="86">
        <f>IF(COUNTIF(Table11[Tag Number], A89), 1, 0)</f>
        <v>0</v>
      </c>
      <c r="G89" s="87">
        <f t="shared" si="5"/>
        <v>0</v>
      </c>
      <c r="H89" s="88" t="str" cm="1">
        <f t="array" ref="H89">_xlfn.IFS(OR(_xlfn.XLOOKUP(A89,Table9[Tag Number],Table9[Status],"-",0)="Dead",
        _xlfn.XLOOKUP(A89,Table10[Tag Number],Table10[Status],"-",0)="Dead",
        _xlfn.XLOOKUP(A89,Table11[Tag Number],Table11[Status],"-",0)="Dead",
        _xlfn.XLOOKUP(A89,Table8[Tag Number],Table8[Status],"-",0)="Dead"),"Dead",
     OR(_xlfn.XLOOKUP(A89,Table11[Tag Number],Table11[Status],"-",0)="Alive",
        _xlfn.XLOOKUP(A89,Table10[Tag Number],Table10[Status],"-",0)="Alive",
        _xlfn.XLOOKUP(A89,Table9[Tag Number],Table9[Status],"-",0)="Alive",
        _xlfn.XLOOKUP(A89,Table8[Tag Number],Table8[Status],"-",0)="Alive"),"Alive",
     OR(_xlfn.XLOOKUP(A89,Table9[Tag Number],Table9[Status],"-",0)="-",
        _xlfn.XLOOKUP(A89,Table10[Tag Number],Table10[Status],"-",0)="-",
        _xlfn.XLOOKUP(A89,Table11[Tag Number],Table11[Status],"-",0)="-",
        _xlfn.XLOOKUP(A89,Table8[Tag Number],Table8[Status],"-",0)="-"),
   "-")</f>
        <v>-</v>
      </c>
      <c r="I89" s="88" t="str">
        <f>IF((_xlfn.XLOOKUP(B89,[2]Sheet1!$A$2:$A$198,[2]Sheet1!$B$2:$B$198,"-",0)="Glade"),"Out","No")</f>
        <v>No</v>
      </c>
      <c r="J89" s="90"/>
      <c r="K89" s="91"/>
      <c r="L89" s="91"/>
      <c r="M89" s="91"/>
      <c r="N89" s="92"/>
      <c r="O89" s="89"/>
      <c r="R89" t="b">
        <f t="shared" si="4"/>
        <v>0</v>
      </c>
    </row>
    <row r="90" spans="1:18" ht="15" thickBot="1" x14ac:dyDescent="0.35">
      <c r="A90" s="2" t="s">
        <v>1189</v>
      </c>
      <c r="B90" s="2" t="s">
        <v>1137</v>
      </c>
      <c r="C90" s="84">
        <f>IF(COUNTIF(Table8[Tag Number], A90), 1, 0)</f>
        <v>0</v>
      </c>
      <c r="D90" s="85">
        <f>IF(COUNTIF(Table9[Tag Number], A90), 1, 0)</f>
        <v>0</v>
      </c>
      <c r="E90" s="86">
        <f>IF(COUNTIF(Table10[Tag Number], A90), 1, 0)</f>
        <v>0</v>
      </c>
      <c r="F90" s="86">
        <f>IF(COUNTIF(Table11[Tag Number], A90), 1, 0)</f>
        <v>0</v>
      </c>
      <c r="G90" s="87">
        <f t="shared" si="5"/>
        <v>0</v>
      </c>
      <c r="H90" s="88" t="str" cm="1">
        <f t="array" ref="H90">_xlfn.IFS(OR(_xlfn.XLOOKUP(A90,Table9[Tag Number],Table9[Status],"-",0)="Dead",
        _xlfn.XLOOKUP(A90,Table10[Tag Number],Table10[Status],"-",0)="Dead",
        _xlfn.XLOOKUP(A90,Table11[Tag Number],Table11[Status],"-",0)="Dead",
        _xlfn.XLOOKUP(A90,Table8[Tag Number],Table8[Status],"-",0)="Dead"),"Dead",
     OR(_xlfn.XLOOKUP(A90,Table11[Tag Number],Table11[Status],"-",0)="Alive",
        _xlfn.XLOOKUP(A90,Table10[Tag Number],Table10[Status],"-",0)="Alive",
        _xlfn.XLOOKUP(A90,Table9[Tag Number],Table9[Status],"-",0)="Alive",
        _xlfn.XLOOKUP(A90,Table8[Tag Number],Table8[Status],"-",0)="Alive"),"Alive",
     OR(_xlfn.XLOOKUP(A90,Table9[Tag Number],Table9[Status],"-",0)="-",
        _xlfn.XLOOKUP(A90,Table10[Tag Number],Table10[Status],"-",0)="-",
        _xlfn.XLOOKUP(A90,Table11[Tag Number],Table11[Status],"-",0)="-",
        _xlfn.XLOOKUP(A90,Table8[Tag Number],Table8[Status],"-",0)="-"),
   "-")</f>
        <v>-</v>
      </c>
      <c r="I90" s="88" t="str">
        <f>IF((_xlfn.XLOOKUP(B90,[2]Sheet1!$A$2:$A$198,[2]Sheet1!$B$2:$B$198,"-",0)="Glade"),"Out","No")</f>
        <v>No</v>
      </c>
      <c r="J90" s="90"/>
      <c r="K90" s="91"/>
      <c r="L90" s="91"/>
      <c r="M90" s="91"/>
      <c r="N90" s="92"/>
      <c r="O90" s="89"/>
      <c r="R90" t="b">
        <f t="shared" si="4"/>
        <v>0</v>
      </c>
    </row>
    <row r="91" spans="1:18" ht="15" thickBot="1" x14ac:dyDescent="0.35">
      <c r="A91" s="3" t="s">
        <v>1190</v>
      </c>
      <c r="B91" s="3" t="s">
        <v>1137</v>
      </c>
      <c r="C91" s="84">
        <f>IF(COUNTIF(Table8[Tag Number], A91), 1, 0)</f>
        <v>0</v>
      </c>
      <c r="D91" s="85">
        <f>IF(COUNTIF(Table9[Tag Number], A91), 1, 0)</f>
        <v>0</v>
      </c>
      <c r="E91" s="86">
        <f>IF(COUNTIF(Table10[Tag Number], A91), 1, 0)</f>
        <v>0</v>
      </c>
      <c r="F91" s="86">
        <f>IF(COUNTIF(Table11[Tag Number], A91), 1, 0)</f>
        <v>0</v>
      </c>
      <c r="G91" s="87">
        <f t="shared" si="5"/>
        <v>0</v>
      </c>
      <c r="H91" s="88" t="str" cm="1">
        <f t="array" ref="H91">_xlfn.IFS(OR(_xlfn.XLOOKUP(A91,Table9[Tag Number],Table9[Status],"-",0)="Dead",
        _xlfn.XLOOKUP(A91,Table10[Tag Number],Table10[Status],"-",0)="Dead",
        _xlfn.XLOOKUP(A91,Table11[Tag Number],Table11[Status],"-",0)="Dead",
        _xlfn.XLOOKUP(A91,Table8[Tag Number],Table8[Status],"-",0)="Dead"),"Dead",
     OR(_xlfn.XLOOKUP(A91,Table11[Tag Number],Table11[Status],"-",0)="Alive",
        _xlfn.XLOOKUP(A91,Table10[Tag Number],Table10[Status],"-",0)="Alive",
        _xlfn.XLOOKUP(A91,Table9[Tag Number],Table9[Status],"-",0)="Alive",
        _xlfn.XLOOKUP(A91,Table8[Tag Number],Table8[Status],"-",0)="Alive"),"Alive",
     OR(_xlfn.XLOOKUP(A91,Table9[Tag Number],Table9[Status],"-",0)="-",
        _xlfn.XLOOKUP(A91,Table10[Tag Number],Table10[Status],"-",0)="-",
        _xlfn.XLOOKUP(A91,Table11[Tag Number],Table11[Status],"-",0)="-",
        _xlfn.XLOOKUP(A91,Table8[Tag Number],Table8[Status],"-",0)="-"),
   "-")</f>
        <v>-</v>
      </c>
      <c r="I91" s="88" t="str">
        <f>IF((_xlfn.XLOOKUP(B91,[2]Sheet1!$A$2:$A$198,[2]Sheet1!$B$2:$B$198,"-",0)="Glade"),"Out","No")</f>
        <v>No</v>
      </c>
      <c r="J91" s="90"/>
      <c r="K91" s="91"/>
      <c r="L91" s="91"/>
      <c r="M91" s="91"/>
      <c r="N91" s="92"/>
      <c r="O91" s="89"/>
      <c r="R91" t="b">
        <f t="shared" si="4"/>
        <v>0</v>
      </c>
    </row>
    <row r="92" spans="1:18" ht="15" thickBot="1" x14ac:dyDescent="0.35">
      <c r="A92" s="2" t="s">
        <v>914</v>
      </c>
      <c r="B92" s="2" t="s">
        <v>1137</v>
      </c>
      <c r="C92" s="84">
        <f>IF(COUNTIF(Table8[Tag Number], A92), 1, 0)</f>
        <v>1</v>
      </c>
      <c r="D92" s="85">
        <f>IF(COUNTIF(Table9[Tag Number], A92), 1, 0)</f>
        <v>0</v>
      </c>
      <c r="E92" s="86">
        <f>IF(COUNTIF(Table10[Tag Number], A92), 1, 0)</f>
        <v>0</v>
      </c>
      <c r="F92" s="86">
        <f>IF(COUNTIF(Table11[Tag Number], A92), 1, 0)</f>
        <v>0</v>
      </c>
      <c r="G92" s="87">
        <f t="shared" si="5"/>
        <v>1</v>
      </c>
      <c r="H92" s="88" t="str" cm="1">
        <f t="array" ref="H92">_xlfn.IFS(OR(_xlfn.XLOOKUP(A92,Table9[Tag Number],Table9[Status],"-",0)="Dead",
        _xlfn.XLOOKUP(A92,Table10[Tag Number],Table10[Status],"-",0)="Dead",
        _xlfn.XLOOKUP(A92,Table11[Tag Number],Table11[Status],"-",0)="Dead",
        _xlfn.XLOOKUP(A92,Table8[Tag Number],Table8[Status],"-",0)="Dead"),"Dead",
     OR(_xlfn.XLOOKUP(A92,Table11[Tag Number],Table11[Status],"-",0)="Alive",
        _xlfn.XLOOKUP(A92,Table10[Tag Number],Table10[Status],"-",0)="Alive",
        _xlfn.XLOOKUP(A92,Table9[Tag Number],Table9[Status],"-",0)="Alive",
        _xlfn.XLOOKUP(A92,Table8[Tag Number],Table8[Status],"-",0)="Alive"),"Alive",
     OR(_xlfn.XLOOKUP(A92,Table9[Tag Number],Table9[Status],"-",0)="-",
        _xlfn.XLOOKUP(A92,Table10[Tag Number],Table10[Status],"-",0)="-",
        _xlfn.XLOOKUP(A92,Table11[Tag Number],Table11[Status],"-",0)="-",
        _xlfn.XLOOKUP(A92,Table8[Tag Number],Table8[Status],"-",0)="-"),
   "-")</f>
        <v>Alive</v>
      </c>
      <c r="I92" s="88" t="str">
        <f>IF((_xlfn.XLOOKUP(B92,[2]Sheet1!$A$2:$A$198,[2]Sheet1!$B$2:$B$198,"-",0)="Glade"),"Out","No")</f>
        <v>No</v>
      </c>
      <c r="J92" s="90"/>
      <c r="K92" s="91"/>
      <c r="L92" s="91"/>
      <c r="M92" s="91"/>
      <c r="N92" s="92"/>
      <c r="O92" s="89"/>
      <c r="R92" t="b">
        <f t="shared" si="4"/>
        <v>0</v>
      </c>
    </row>
    <row r="93" spans="1:18" ht="15" thickBot="1" x14ac:dyDescent="0.35">
      <c r="A93" s="3" t="s">
        <v>1191</v>
      </c>
      <c r="B93" s="3" t="s">
        <v>1145</v>
      </c>
      <c r="C93" s="84">
        <f>IF(COUNTIF(Table8[Tag Number], A93), 1, 0)</f>
        <v>0</v>
      </c>
      <c r="D93" s="85">
        <f>IF(COUNTIF(Table9[Tag Number], A93), 1, 0)</f>
        <v>0</v>
      </c>
      <c r="E93" s="86">
        <f>IF(COUNTIF(Table10[Tag Number], A93), 1, 0)</f>
        <v>0</v>
      </c>
      <c r="F93" s="86">
        <f>IF(COUNTIF(Table11[Tag Number], A93), 1, 0)</f>
        <v>0</v>
      </c>
      <c r="G93" s="87">
        <f t="shared" si="5"/>
        <v>0</v>
      </c>
      <c r="H93" s="88" t="str" cm="1">
        <f t="array" ref="H93">_xlfn.IFS(OR(_xlfn.XLOOKUP(A93,Table9[Tag Number],Table9[Status],"-",0)="Dead",
        _xlfn.XLOOKUP(A93,Table10[Tag Number],Table10[Status],"-",0)="Dead",
        _xlfn.XLOOKUP(A93,Table11[Tag Number],Table11[Status],"-",0)="Dead",
        _xlfn.XLOOKUP(A93,Table8[Tag Number],Table8[Status],"-",0)="Dead"),"Dead",
     OR(_xlfn.XLOOKUP(A93,Table11[Tag Number],Table11[Status],"-",0)="Alive",
        _xlfn.XLOOKUP(A93,Table10[Tag Number],Table10[Status],"-",0)="Alive",
        _xlfn.XLOOKUP(A93,Table9[Tag Number],Table9[Status],"-",0)="Alive",
        _xlfn.XLOOKUP(A93,Table8[Tag Number],Table8[Status],"-",0)="Alive"),"Alive",
     OR(_xlfn.XLOOKUP(A93,Table9[Tag Number],Table9[Status],"-",0)="-",
        _xlfn.XLOOKUP(A93,Table10[Tag Number],Table10[Status],"-",0)="-",
        _xlfn.XLOOKUP(A93,Table11[Tag Number],Table11[Status],"-",0)="-",
        _xlfn.XLOOKUP(A93,Table8[Tag Number],Table8[Status],"-",0)="-"),
   "-")</f>
        <v>-</v>
      </c>
      <c r="I93" s="88" t="str">
        <f>IF((_xlfn.XLOOKUP(B93,[2]Sheet1!$A$2:$A$198,[2]Sheet1!$B$2:$B$198,"-",0)="Glade"),"Out","No")</f>
        <v>No</v>
      </c>
      <c r="J93" s="90"/>
      <c r="K93" s="91"/>
      <c r="L93" s="91"/>
      <c r="M93" s="91"/>
      <c r="N93" s="92"/>
      <c r="O93" s="89"/>
      <c r="R93" t="b">
        <f t="shared" si="4"/>
        <v>0</v>
      </c>
    </row>
    <row r="94" spans="1:18" ht="15" thickBot="1" x14ac:dyDescent="0.35">
      <c r="A94" s="2" t="s">
        <v>1192</v>
      </c>
      <c r="B94" s="2" t="s">
        <v>1137</v>
      </c>
      <c r="C94" s="84">
        <f>IF(COUNTIF(Table8[Tag Number], A94), 1, 0)</f>
        <v>0</v>
      </c>
      <c r="D94" s="85">
        <f>IF(COUNTIF(Table9[Tag Number], A94), 1, 0)</f>
        <v>0</v>
      </c>
      <c r="E94" s="86">
        <f>IF(COUNTIF(Table10[Tag Number], A94), 1, 0)</f>
        <v>0</v>
      </c>
      <c r="F94" s="86">
        <f>IF(COUNTIF(Table11[Tag Number], A94), 1, 0)</f>
        <v>0</v>
      </c>
      <c r="G94" s="87">
        <f t="shared" si="5"/>
        <v>0</v>
      </c>
      <c r="H94" s="88" t="str" cm="1">
        <f t="array" ref="H94">_xlfn.IFS(OR(_xlfn.XLOOKUP(A94,Table9[Tag Number],Table9[Status],"-",0)="Dead",
        _xlfn.XLOOKUP(A94,Table10[Tag Number],Table10[Status],"-",0)="Dead",
        _xlfn.XLOOKUP(A94,Table11[Tag Number],Table11[Status],"-",0)="Dead",
        _xlfn.XLOOKUP(A94,Table8[Tag Number],Table8[Status],"-",0)="Dead"),"Dead",
     OR(_xlfn.XLOOKUP(A94,Table11[Tag Number],Table11[Status],"-",0)="Alive",
        _xlfn.XLOOKUP(A94,Table10[Tag Number],Table10[Status],"-",0)="Alive",
        _xlfn.XLOOKUP(A94,Table9[Tag Number],Table9[Status],"-",0)="Alive",
        _xlfn.XLOOKUP(A94,Table8[Tag Number],Table8[Status],"-",0)="Alive"),"Alive",
     OR(_xlfn.XLOOKUP(A94,Table9[Tag Number],Table9[Status],"-",0)="-",
        _xlfn.XLOOKUP(A94,Table10[Tag Number],Table10[Status],"-",0)="-",
        _xlfn.XLOOKUP(A94,Table11[Tag Number],Table11[Status],"-",0)="-",
        _xlfn.XLOOKUP(A94,Table8[Tag Number],Table8[Status],"-",0)="-"),
   "-")</f>
        <v>-</v>
      </c>
      <c r="I94" s="88" t="str">
        <f>IF((_xlfn.XLOOKUP(B94,[2]Sheet1!$A$2:$A$198,[2]Sheet1!$B$2:$B$198,"-",0)="Glade"),"Out","No")</f>
        <v>No</v>
      </c>
      <c r="J94" s="90"/>
      <c r="K94" s="91"/>
      <c r="L94" s="91"/>
      <c r="M94" s="91"/>
      <c r="N94" s="92"/>
      <c r="O94" s="89"/>
      <c r="R94" t="b">
        <f t="shared" si="4"/>
        <v>0</v>
      </c>
    </row>
    <row r="95" spans="1:18" ht="15" thickBot="1" x14ac:dyDescent="0.35">
      <c r="A95" s="3" t="s">
        <v>682</v>
      </c>
      <c r="B95" s="3" t="s">
        <v>1137</v>
      </c>
      <c r="C95" s="84">
        <f>IF(COUNTIF(Table8[Tag Number], A95), 1, 0)</f>
        <v>1</v>
      </c>
      <c r="D95" s="85">
        <f>IF(COUNTIF(Table9[Tag Number], A95), 1, 0)</f>
        <v>1</v>
      </c>
      <c r="E95" s="86">
        <f>IF(COUNTIF(Table10[Tag Number], A95), 1, 0)</f>
        <v>0</v>
      </c>
      <c r="F95" s="86">
        <f>IF(COUNTIF(Table11[Tag Number], A95), 1, 0)</f>
        <v>1</v>
      </c>
      <c r="G95" s="87">
        <f t="shared" si="5"/>
        <v>3</v>
      </c>
      <c r="H95" s="88" t="str" cm="1">
        <f t="array" ref="H95">_xlfn.IFS(OR(_xlfn.XLOOKUP(A95,Table9[Tag Number],Table9[Status],"-",0)="Dead",
        _xlfn.XLOOKUP(A95,Table10[Tag Number],Table10[Status],"-",0)="Dead",
        _xlfn.XLOOKUP(A95,Table11[Tag Number],Table11[Status],"-",0)="Dead",
        _xlfn.XLOOKUP(A95,Table8[Tag Number],Table8[Status],"-",0)="Dead"),"Dead",
     OR(_xlfn.XLOOKUP(A95,Table11[Tag Number],Table11[Status],"-",0)="Alive",
        _xlfn.XLOOKUP(A95,Table10[Tag Number],Table10[Status],"-",0)="Alive",
        _xlfn.XLOOKUP(A95,Table9[Tag Number],Table9[Status],"-",0)="Alive",
        _xlfn.XLOOKUP(A95,Table8[Tag Number],Table8[Status],"-",0)="Alive"),"Alive",
     OR(_xlfn.XLOOKUP(A95,Table9[Tag Number],Table9[Status],"-",0)="-",
        _xlfn.XLOOKUP(A95,Table10[Tag Number],Table10[Status],"-",0)="-",
        _xlfn.XLOOKUP(A95,Table11[Tag Number],Table11[Status],"-",0)="-",
        _xlfn.XLOOKUP(A95,Table8[Tag Number],Table8[Status],"-",0)="-"),
   "-")</f>
        <v>Alive</v>
      </c>
      <c r="I95" s="88" t="str">
        <f>IF((_xlfn.XLOOKUP(B95,[2]Sheet1!$A$2:$A$198,[2]Sheet1!$B$2:$B$198,"-",0)="Glade"),"Out","No")</f>
        <v>No</v>
      </c>
      <c r="J95" s="90"/>
      <c r="K95" s="91"/>
      <c r="L95" s="91"/>
      <c r="M95" s="91"/>
      <c r="N95" s="92"/>
      <c r="O95" s="89"/>
      <c r="R95" t="str">
        <f t="shared" si="4"/>
        <v>B091</v>
      </c>
    </row>
    <row r="96" spans="1:18" ht="15" thickBot="1" x14ac:dyDescent="0.35">
      <c r="A96" s="2" t="s">
        <v>1193</v>
      </c>
      <c r="B96" s="2" t="s">
        <v>1137</v>
      </c>
      <c r="C96" s="84">
        <f>IF(COUNTIF(Table8[Tag Number], A96), 1, 0)</f>
        <v>0</v>
      </c>
      <c r="D96" s="85">
        <f>IF(COUNTIF(Table9[Tag Number], A96), 1, 0)</f>
        <v>0</v>
      </c>
      <c r="E96" s="86">
        <f>IF(COUNTIF(Table10[Tag Number], A96), 1, 0)</f>
        <v>0</v>
      </c>
      <c r="F96" s="86">
        <f>IF(COUNTIF(Table11[Tag Number], A96), 1, 0)</f>
        <v>0</v>
      </c>
      <c r="G96" s="87">
        <f t="shared" si="5"/>
        <v>0</v>
      </c>
      <c r="H96" s="88" t="str" cm="1">
        <f t="array" ref="H96">_xlfn.IFS(OR(_xlfn.XLOOKUP(A96,Table9[Tag Number],Table9[Status],"-",0)="Dead",
        _xlfn.XLOOKUP(A96,Table10[Tag Number],Table10[Status],"-",0)="Dead",
        _xlfn.XLOOKUP(A96,Table11[Tag Number],Table11[Status],"-",0)="Dead",
        _xlfn.XLOOKUP(A96,Table8[Tag Number],Table8[Status],"-",0)="Dead"),"Dead",
     OR(_xlfn.XLOOKUP(A96,Table11[Tag Number],Table11[Status],"-",0)="Alive",
        _xlfn.XLOOKUP(A96,Table10[Tag Number],Table10[Status],"-",0)="Alive",
        _xlfn.XLOOKUP(A96,Table9[Tag Number],Table9[Status],"-",0)="Alive",
        _xlfn.XLOOKUP(A96,Table8[Tag Number],Table8[Status],"-",0)="Alive"),"Alive",
     OR(_xlfn.XLOOKUP(A96,Table9[Tag Number],Table9[Status],"-",0)="-",
        _xlfn.XLOOKUP(A96,Table10[Tag Number],Table10[Status],"-",0)="-",
        _xlfn.XLOOKUP(A96,Table11[Tag Number],Table11[Status],"-",0)="-",
        _xlfn.XLOOKUP(A96,Table8[Tag Number],Table8[Status],"-",0)="-"),
   "-")</f>
        <v>-</v>
      </c>
      <c r="I96" s="88" t="str">
        <f>IF((_xlfn.XLOOKUP(B96,[2]Sheet1!$A$2:$A$198,[2]Sheet1!$B$2:$B$198,"-",0)="Glade"),"Out","No")</f>
        <v>No</v>
      </c>
      <c r="J96" s="90"/>
      <c r="K96" s="91"/>
      <c r="L96" s="91"/>
      <c r="M96" s="91"/>
      <c r="N96" s="92"/>
      <c r="O96" s="89"/>
      <c r="R96" t="b">
        <f t="shared" si="4"/>
        <v>0</v>
      </c>
    </row>
    <row r="97" spans="1:18" ht="15" thickBot="1" x14ac:dyDescent="0.35">
      <c r="A97" s="3" t="s">
        <v>893</v>
      </c>
      <c r="B97" s="3" t="s">
        <v>1137</v>
      </c>
      <c r="C97" s="84">
        <f>IF(COUNTIF(Table8[Tag Number], A97), 1, 0)</f>
        <v>1</v>
      </c>
      <c r="D97" s="85">
        <f>IF(COUNTIF(Table9[Tag Number], A97), 1, 0)</f>
        <v>0</v>
      </c>
      <c r="E97" s="86">
        <f>IF(COUNTIF(Table10[Tag Number], A97), 1, 0)</f>
        <v>0</v>
      </c>
      <c r="F97" s="86">
        <f>IF(COUNTIF(Table11[Tag Number], A97), 1, 0)</f>
        <v>1</v>
      </c>
      <c r="G97" s="87">
        <f t="shared" si="5"/>
        <v>2</v>
      </c>
      <c r="H97" s="88" t="str" cm="1">
        <f t="array" ref="H97">_xlfn.IFS(OR(_xlfn.XLOOKUP(A97,Table9[Tag Number],Table9[Status],"-",0)="Dead",
        _xlfn.XLOOKUP(A97,Table10[Tag Number],Table10[Status],"-",0)="Dead",
        _xlfn.XLOOKUP(A97,Table11[Tag Number],Table11[Status],"-",0)="Dead",
        _xlfn.XLOOKUP(A97,Table8[Tag Number],Table8[Status],"-",0)="Dead"),"Dead",
     OR(_xlfn.XLOOKUP(A97,Table11[Tag Number],Table11[Status],"-",0)="Alive",
        _xlfn.XLOOKUP(A97,Table10[Tag Number],Table10[Status],"-",0)="Alive",
        _xlfn.XLOOKUP(A97,Table9[Tag Number],Table9[Status],"-",0)="Alive",
        _xlfn.XLOOKUP(A97,Table8[Tag Number],Table8[Status],"-",0)="Alive"),"Alive",
     OR(_xlfn.XLOOKUP(A97,Table9[Tag Number],Table9[Status],"-",0)="-",
        _xlfn.XLOOKUP(A97,Table10[Tag Number],Table10[Status],"-",0)="-",
        _xlfn.XLOOKUP(A97,Table11[Tag Number],Table11[Status],"-",0)="-",
        _xlfn.XLOOKUP(A97,Table8[Tag Number],Table8[Status],"-",0)="-"),
   "-")</f>
        <v>Alive</v>
      </c>
      <c r="I97" s="88" t="str">
        <f>IF((_xlfn.XLOOKUP(B97,[2]Sheet1!$A$2:$A$198,[2]Sheet1!$B$2:$B$198,"-",0)="Glade"),"Out","No")</f>
        <v>No</v>
      </c>
      <c r="J97" s="90"/>
      <c r="K97" s="91"/>
      <c r="L97" s="91"/>
      <c r="M97" s="91"/>
      <c r="N97" s="92"/>
      <c r="O97" s="89"/>
      <c r="R97" t="str">
        <f t="shared" si="4"/>
        <v>B093</v>
      </c>
    </row>
    <row r="98" spans="1:18" ht="15" thickBot="1" x14ac:dyDescent="0.35">
      <c r="A98" s="2" t="s">
        <v>1194</v>
      </c>
      <c r="B98" s="2" t="s">
        <v>1145</v>
      </c>
      <c r="C98" s="84">
        <f>IF(COUNTIF(Table8[Tag Number], A98), 1, 0)</f>
        <v>0</v>
      </c>
      <c r="D98" s="85">
        <f>IF(COUNTIF(Table9[Tag Number], A98), 1, 0)</f>
        <v>0</v>
      </c>
      <c r="E98" s="86">
        <f>IF(COUNTIF(Table10[Tag Number], A98), 1, 0)</f>
        <v>0</v>
      </c>
      <c r="F98" s="86">
        <f>IF(COUNTIF(Table11[Tag Number], A98), 1, 0)</f>
        <v>0</v>
      </c>
      <c r="G98" s="87">
        <f t="shared" si="5"/>
        <v>0</v>
      </c>
      <c r="H98" s="88" t="str" cm="1">
        <f t="array" ref="H98">_xlfn.IFS(OR(_xlfn.XLOOKUP(A98,Table9[Tag Number],Table9[Status],"-",0)="Dead",
        _xlfn.XLOOKUP(A98,Table10[Tag Number],Table10[Status],"-",0)="Dead",
        _xlfn.XLOOKUP(A98,Table11[Tag Number],Table11[Status],"-",0)="Dead",
        _xlfn.XLOOKUP(A98,Table8[Tag Number],Table8[Status],"-",0)="Dead"),"Dead",
     OR(_xlfn.XLOOKUP(A98,Table11[Tag Number],Table11[Status],"-",0)="Alive",
        _xlfn.XLOOKUP(A98,Table10[Tag Number],Table10[Status],"-",0)="Alive",
        _xlfn.XLOOKUP(A98,Table9[Tag Number],Table9[Status],"-",0)="Alive",
        _xlfn.XLOOKUP(A98,Table8[Tag Number],Table8[Status],"-",0)="Alive"),"Alive",
     OR(_xlfn.XLOOKUP(A98,Table9[Tag Number],Table9[Status],"-",0)="-",
        _xlfn.XLOOKUP(A98,Table10[Tag Number],Table10[Status],"-",0)="-",
        _xlfn.XLOOKUP(A98,Table11[Tag Number],Table11[Status],"-",0)="-",
        _xlfn.XLOOKUP(A98,Table8[Tag Number],Table8[Status],"-",0)="-"),
   "-")</f>
        <v>-</v>
      </c>
      <c r="I98" s="88" t="str">
        <f>IF((_xlfn.XLOOKUP(B98,[2]Sheet1!$A$2:$A$198,[2]Sheet1!$B$2:$B$198,"-",0)="Glade"),"Out","No")</f>
        <v>No</v>
      </c>
      <c r="J98" s="90"/>
      <c r="K98" s="91"/>
      <c r="L98" s="91"/>
      <c r="M98" s="91"/>
      <c r="N98" s="92"/>
      <c r="O98" s="89"/>
      <c r="R98" t="b">
        <f t="shared" si="4"/>
        <v>0</v>
      </c>
    </row>
    <row r="99" spans="1:18" ht="15" thickBot="1" x14ac:dyDescent="0.35">
      <c r="A99" s="3" t="s">
        <v>900</v>
      </c>
      <c r="B99" s="3" t="s">
        <v>1137</v>
      </c>
      <c r="C99" s="84">
        <f>IF(COUNTIF(Table8[Tag Number], A99), 1, 0)</f>
        <v>1</v>
      </c>
      <c r="D99" s="85">
        <f>IF(COUNTIF(Table9[Tag Number], A99), 1, 0)</f>
        <v>0</v>
      </c>
      <c r="E99" s="86">
        <f>IF(COUNTIF(Table10[Tag Number], A99), 1, 0)</f>
        <v>0</v>
      </c>
      <c r="F99" s="86">
        <f>IF(COUNTIF(Table11[Tag Number], A99), 1, 0)</f>
        <v>0</v>
      </c>
      <c r="G99" s="87">
        <f t="shared" si="5"/>
        <v>1</v>
      </c>
      <c r="H99" s="88" t="str" cm="1">
        <f t="array" ref="H99">_xlfn.IFS(OR(_xlfn.XLOOKUP(A99,Table9[Tag Number],Table9[Status],"-",0)="Dead",
        _xlfn.XLOOKUP(A99,Table10[Tag Number],Table10[Status],"-",0)="Dead",
        _xlfn.XLOOKUP(A99,Table11[Tag Number],Table11[Status],"-",0)="Dead",
        _xlfn.XLOOKUP(A99,Table8[Tag Number],Table8[Status],"-",0)="Dead"),"Dead",
     OR(_xlfn.XLOOKUP(A99,Table11[Tag Number],Table11[Status],"-",0)="Alive",
        _xlfn.XLOOKUP(A99,Table10[Tag Number],Table10[Status],"-",0)="Alive",
        _xlfn.XLOOKUP(A99,Table9[Tag Number],Table9[Status],"-",0)="Alive",
        _xlfn.XLOOKUP(A99,Table8[Tag Number],Table8[Status],"-",0)="Alive"),"Alive",
     OR(_xlfn.XLOOKUP(A99,Table9[Tag Number],Table9[Status],"-",0)="-",
        _xlfn.XLOOKUP(A99,Table10[Tag Number],Table10[Status],"-",0)="-",
        _xlfn.XLOOKUP(A99,Table11[Tag Number],Table11[Status],"-",0)="-",
        _xlfn.XLOOKUP(A99,Table8[Tag Number],Table8[Status],"-",0)="-"),
   "-")</f>
        <v>Alive</v>
      </c>
      <c r="I99" s="88" t="str">
        <f>IF((_xlfn.XLOOKUP(B99,[2]Sheet1!$A$2:$A$198,[2]Sheet1!$B$2:$B$198,"-",0)="Glade"),"Out","No")</f>
        <v>No</v>
      </c>
      <c r="J99" s="90"/>
      <c r="K99" s="91"/>
      <c r="L99" s="91"/>
      <c r="M99" s="91"/>
      <c r="N99" s="92"/>
      <c r="O99" s="89"/>
      <c r="R99" t="b">
        <f t="shared" si="4"/>
        <v>0</v>
      </c>
    </row>
    <row r="100" spans="1:18" ht="15" thickBot="1" x14ac:dyDescent="0.35">
      <c r="A100" s="2" t="s">
        <v>1195</v>
      </c>
      <c r="B100" s="2" t="s">
        <v>1145</v>
      </c>
      <c r="C100" s="84">
        <f>IF(COUNTIF(Table8[Tag Number], A100), 1, 0)</f>
        <v>0</v>
      </c>
      <c r="D100" s="85">
        <f>IF(COUNTIF(Table9[Tag Number], A100), 1, 0)</f>
        <v>0</v>
      </c>
      <c r="E100" s="86">
        <f>IF(COUNTIF(Table10[Tag Number], A100), 1, 0)</f>
        <v>0</v>
      </c>
      <c r="F100" s="86">
        <f>IF(COUNTIF(Table11[Tag Number], A100), 1, 0)</f>
        <v>0</v>
      </c>
      <c r="G100" s="87">
        <f t="shared" si="5"/>
        <v>0</v>
      </c>
      <c r="H100" s="88" t="str" cm="1">
        <f t="array" ref="H100">_xlfn.IFS(OR(_xlfn.XLOOKUP(A100,Table9[Tag Number],Table9[Status],"-",0)="Dead",
        _xlfn.XLOOKUP(A100,Table10[Tag Number],Table10[Status],"-",0)="Dead",
        _xlfn.XLOOKUP(A100,Table11[Tag Number],Table11[Status],"-",0)="Dead",
        _xlfn.XLOOKUP(A100,Table8[Tag Number],Table8[Status],"-",0)="Dead"),"Dead",
     OR(_xlfn.XLOOKUP(A100,Table11[Tag Number],Table11[Status],"-",0)="Alive",
        _xlfn.XLOOKUP(A100,Table10[Tag Number],Table10[Status],"-",0)="Alive",
        _xlfn.XLOOKUP(A100,Table9[Tag Number],Table9[Status],"-",0)="Alive",
        _xlfn.XLOOKUP(A100,Table8[Tag Number],Table8[Status],"-",0)="Alive"),"Alive",
     OR(_xlfn.XLOOKUP(A100,Table9[Tag Number],Table9[Status],"-",0)="-",
        _xlfn.XLOOKUP(A100,Table10[Tag Number],Table10[Status],"-",0)="-",
        _xlfn.XLOOKUP(A100,Table11[Tag Number],Table11[Status],"-",0)="-",
        _xlfn.XLOOKUP(A100,Table8[Tag Number],Table8[Status],"-",0)="-"),
   "-")</f>
        <v>-</v>
      </c>
      <c r="I100" s="88" t="str">
        <f>IF((_xlfn.XLOOKUP(B100,[2]Sheet1!$A$2:$A$198,[2]Sheet1!$B$2:$B$198,"-",0)="Glade"),"Out","No")</f>
        <v>No</v>
      </c>
      <c r="J100" s="90"/>
      <c r="K100" s="91"/>
      <c r="L100" s="91"/>
      <c r="M100" s="91"/>
      <c r="N100" s="92"/>
      <c r="O100" s="89"/>
      <c r="R100" t="b">
        <f t="shared" si="4"/>
        <v>0</v>
      </c>
    </row>
    <row r="101" spans="1:18" ht="15" thickBot="1" x14ac:dyDescent="0.35">
      <c r="A101" s="3" t="s">
        <v>597</v>
      </c>
      <c r="B101" s="3" t="s">
        <v>1137</v>
      </c>
      <c r="C101" s="84">
        <f>IF(COUNTIF(Table8[Tag Number], A101), 1, 0)</f>
        <v>0</v>
      </c>
      <c r="D101" s="85">
        <f>IF(COUNTIF(Table9[Tag Number], A101), 1, 0)</f>
        <v>1</v>
      </c>
      <c r="E101" s="86">
        <f>IF(COUNTIF(Table10[Tag Number], A101), 1, 0)</f>
        <v>1</v>
      </c>
      <c r="F101" s="86">
        <f>IF(COUNTIF(Table11[Tag Number], A101), 1, 0)</f>
        <v>1</v>
      </c>
      <c r="G101" s="87">
        <f t="shared" si="5"/>
        <v>3</v>
      </c>
      <c r="H101" s="88" t="str" cm="1">
        <f t="array" ref="H101">_xlfn.IFS(OR(_xlfn.XLOOKUP(A101,Table9[Tag Number],Table9[Status],"-",0)="Dead",
        _xlfn.XLOOKUP(A101,Table10[Tag Number],Table10[Status],"-",0)="Dead",
        _xlfn.XLOOKUP(A101,Table11[Tag Number],Table11[Status],"-",0)="Dead",
        _xlfn.XLOOKUP(A101,Table8[Tag Number],Table8[Status],"-",0)="Dead"),"Dead",
     OR(_xlfn.XLOOKUP(A101,Table11[Tag Number],Table11[Status],"-",0)="Alive",
        _xlfn.XLOOKUP(A101,Table10[Tag Number],Table10[Status],"-",0)="Alive",
        _xlfn.XLOOKUP(A101,Table9[Tag Number],Table9[Status],"-",0)="Alive",
        _xlfn.XLOOKUP(A101,Table8[Tag Number],Table8[Status],"-",0)="Alive"),"Alive",
     OR(_xlfn.XLOOKUP(A101,Table9[Tag Number],Table9[Status],"-",0)="-",
        _xlfn.XLOOKUP(A101,Table10[Tag Number],Table10[Status],"-",0)="-",
        _xlfn.XLOOKUP(A101,Table11[Tag Number],Table11[Status],"-",0)="-",
        _xlfn.XLOOKUP(A101,Table8[Tag Number],Table8[Status],"-",0)="-"),
   "-")</f>
        <v>Alive</v>
      </c>
      <c r="I101" s="88" t="str">
        <f>IF((_xlfn.XLOOKUP(B101,[2]Sheet1!$A$2:$A$198,[2]Sheet1!$B$2:$B$198,"-",0)="Glade"),"Out","No")</f>
        <v>No</v>
      </c>
      <c r="J101" s="90"/>
      <c r="K101" s="91"/>
      <c r="L101" s="91"/>
      <c r="M101" s="91"/>
      <c r="N101" s="92"/>
      <c r="O101" s="89"/>
      <c r="R101" t="str">
        <f t="shared" si="4"/>
        <v>B097</v>
      </c>
    </row>
    <row r="102" spans="1:18" ht="15" thickBot="1" x14ac:dyDescent="0.35">
      <c r="A102" s="2" t="s">
        <v>1196</v>
      </c>
      <c r="B102" s="2" t="s">
        <v>1137</v>
      </c>
      <c r="C102" s="84">
        <f>IF(COUNTIF(Table8[Tag Number], A102), 1, 0)</f>
        <v>0</v>
      </c>
      <c r="D102" s="85">
        <f>IF(COUNTIF(Table9[Tag Number], A102), 1, 0)</f>
        <v>0</v>
      </c>
      <c r="E102" s="86">
        <f>IF(COUNTIF(Table10[Tag Number], A102), 1, 0)</f>
        <v>0</v>
      </c>
      <c r="F102" s="86">
        <f>IF(COUNTIF(Table11[Tag Number], A102), 1, 0)</f>
        <v>0</v>
      </c>
      <c r="G102" s="87">
        <f t="shared" si="5"/>
        <v>0</v>
      </c>
      <c r="H102" s="88" t="str" cm="1">
        <f t="array" ref="H102">_xlfn.IFS(OR(_xlfn.XLOOKUP(A102,Table9[Tag Number],Table9[Status],"-",0)="Dead",
        _xlfn.XLOOKUP(A102,Table10[Tag Number],Table10[Status],"-",0)="Dead",
        _xlfn.XLOOKUP(A102,Table11[Tag Number],Table11[Status],"-",0)="Dead",
        _xlfn.XLOOKUP(A102,Table8[Tag Number],Table8[Status],"-",0)="Dead"),"Dead",
     OR(_xlfn.XLOOKUP(A102,Table11[Tag Number],Table11[Status],"-",0)="Alive",
        _xlfn.XLOOKUP(A102,Table10[Tag Number],Table10[Status],"-",0)="Alive",
        _xlfn.XLOOKUP(A102,Table9[Tag Number],Table9[Status],"-",0)="Alive",
        _xlfn.XLOOKUP(A102,Table8[Tag Number],Table8[Status],"-",0)="Alive"),"Alive",
     OR(_xlfn.XLOOKUP(A102,Table9[Tag Number],Table9[Status],"-",0)="-",
        _xlfn.XLOOKUP(A102,Table10[Tag Number],Table10[Status],"-",0)="-",
        _xlfn.XLOOKUP(A102,Table11[Tag Number],Table11[Status],"-",0)="-",
        _xlfn.XLOOKUP(A102,Table8[Tag Number],Table8[Status],"-",0)="-"),
   "-")</f>
        <v>-</v>
      </c>
      <c r="I102" s="88" t="str">
        <f>IF((_xlfn.XLOOKUP(B102,[2]Sheet1!$A$2:$A$198,[2]Sheet1!$B$2:$B$198,"-",0)="Glade"),"Out","No")</f>
        <v>No</v>
      </c>
      <c r="J102" s="90"/>
      <c r="K102" s="91"/>
      <c r="L102" s="91"/>
      <c r="M102" s="91"/>
      <c r="N102" s="92"/>
      <c r="O102" s="89"/>
      <c r="R102" t="b">
        <f t="shared" si="4"/>
        <v>0</v>
      </c>
    </row>
    <row r="103" spans="1:18" ht="15" thickBot="1" x14ac:dyDescent="0.35">
      <c r="A103" s="3" t="s">
        <v>1197</v>
      </c>
      <c r="B103" s="3" t="s">
        <v>1145</v>
      </c>
      <c r="C103" s="84">
        <f>IF(COUNTIF(Table8[Tag Number], A103), 1, 0)</f>
        <v>0</v>
      </c>
      <c r="D103" s="85">
        <f>IF(COUNTIF(Table9[Tag Number], A103), 1, 0)</f>
        <v>0</v>
      </c>
      <c r="E103" s="86">
        <f>IF(COUNTIF(Table10[Tag Number], A103), 1, 0)</f>
        <v>0</v>
      </c>
      <c r="F103" s="86">
        <f>IF(COUNTIF(Table11[Tag Number], A103), 1, 0)</f>
        <v>0</v>
      </c>
      <c r="G103" s="87">
        <f t="shared" si="5"/>
        <v>0</v>
      </c>
      <c r="H103" s="88" t="str" cm="1">
        <f t="array" ref="H103">_xlfn.IFS(OR(_xlfn.XLOOKUP(A103,Table9[Tag Number],Table9[Status],"-",0)="Dead",
        _xlfn.XLOOKUP(A103,Table10[Tag Number],Table10[Status],"-",0)="Dead",
        _xlfn.XLOOKUP(A103,Table11[Tag Number],Table11[Status],"-",0)="Dead",
        _xlfn.XLOOKUP(A103,Table8[Tag Number],Table8[Status],"-",0)="Dead"),"Dead",
     OR(_xlfn.XLOOKUP(A103,Table11[Tag Number],Table11[Status],"-",0)="Alive",
        _xlfn.XLOOKUP(A103,Table10[Tag Number],Table10[Status],"-",0)="Alive",
        _xlfn.XLOOKUP(A103,Table9[Tag Number],Table9[Status],"-",0)="Alive",
        _xlfn.XLOOKUP(A103,Table8[Tag Number],Table8[Status],"-",0)="Alive"),"Alive",
     OR(_xlfn.XLOOKUP(A103,Table9[Tag Number],Table9[Status],"-",0)="-",
        _xlfn.XLOOKUP(A103,Table10[Tag Number],Table10[Status],"-",0)="-",
        _xlfn.XLOOKUP(A103,Table11[Tag Number],Table11[Status],"-",0)="-",
        _xlfn.XLOOKUP(A103,Table8[Tag Number],Table8[Status],"-",0)="-"),
   "-")</f>
        <v>-</v>
      </c>
      <c r="I103" s="88" t="str">
        <f>IF((_xlfn.XLOOKUP(B103,[2]Sheet1!$A$2:$A$198,[2]Sheet1!$B$2:$B$198,"-",0)="Glade"),"Out","No")</f>
        <v>No</v>
      </c>
      <c r="J103" s="90"/>
      <c r="K103" s="91"/>
      <c r="L103" s="91"/>
      <c r="M103" s="91"/>
      <c r="N103" s="92"/>
      <c r="O103" s="89"/>
      <c r="R103" t="b">
        <f t="shared" si="4"/>
        <v>0</v>
      </c>
    </row>
    <row r="104" spans="1:18" ht="15" thickBot="1" x14ac:dyDescent="0.35">
      <c r="A104" s="2" t="s">
        <v>1198</v>
      </c>
      <c r="B104" s="2" t="s">
        <v>1137</v>
      </c>
      <c r="C104" s="84">
        <f>IF(COUNTIF(Table8[Tag Number], A104), 1, 0)</f>
        <v>0</v>
      </c>
      <c r="D104" s="85">
        <f>IF(COUNTIF(Table9[Tag Number], A104), 1, 0)</f>
        <v>0</v>
      </c>
      <c r="E104" s="86">
        <f>IF(COUNTIF(Table10[Tag Number], A104), 1, 0)</f>
        <v>0</v>
      </c>
      <c r="F104" s="86">
        <f>IF(COUNTIF(Table11[Tag Number], A104), 1, 0)</f>
        <v>0</v>
      </c>
      <c r="G104" s="87">
        <f t="shared" si="5"/>
        <v>0</v>
      </c>
      <c r="H104" s="88" t="str" cm="1">
        <f t="array" ref="H104">_xlfn.IFS(OR(_xlfn.XLOOKUP(A104,Table9[Tag Number],Table9[Status],"-",0)="Dead",
        _xlfn.XLOOKUP(A104,Table10[Tag Number],Table10[Status],"-",0)="Dead",
        _xlfn.XLOOKUP(A104,Table11[Tag Number],Table11[Status],"-",0)="Dead",
        _xlfn.XLOOKUP(A104,Table8[Tag Number],Table8[Status],"-",0)="Dead"),"Dead",
     OR(_xlfn.XLOOKUP(A104,Table11[Tag Number],Table11[Status],"-",0)="Alive",
        _xlfn.XLOOKUP(A104,Table10[Tag Number],Table10[Status],"-",0)="Alive",
        _xlfn.XLOOKUP(A104,Table9[Tag Number],Table9[Status],"-",0)="Alive",
        _xlfn.XLOOKUP(A104,Table8[Tag Number],Table8[Status],"-",0)="Alive"),"Alive",
     OR(_xlfn.XLOOKUP(A104,Table9[Tag Number],Table9[Status],"-",0)="-",
        _xlfn.XLOOKUP(A104,Table10[Tag Number],Table10[Status],"-",0)="-",
        _xlfn.XLOOKUP(A104,Table11[Tag Number],Table11[Status],"-",0)="-",
        _xlfn.XLOOKUP(A104,Table8[Tag Number],Table8[Status],"-",0)="-"),
   "-")</f>
        <v>-</v>
      </c>
      <c r="I104" s="88" t="str">
        <f>IF((_xlfn.XLOOKUP(B104,[2]Sheet1!$A$2:$A$198,[2]Sheet1!$B$2:$B$198,"-",0)="Glade"),"Out","No")</f>
        <v>No</v>
      </c>
      <c r="J104" s="90"/>
      <c r="K104" s="91"/>
      <c r="L104" s="91"/>
      <c r="M104" s="91"/>
      <c r="N104" s="92"/>
      <c r="O104" s="89"/>
      <c r="R104" t="b">
        <f t="shared" si="4"/>
        <v>0</v>
      </c>
    </row>
    <row r="105" spans="1:18" ht="15" thickBot="1" x14ac:dyDescent="0.35">
      <c r="A105" s="3" t="s">
        <v>511</v>
      </c>
      <c r="B105" s="3" t="s">
        <v>1137</v>
      </c>
      <c r="C105" s="84">
        <f>IF(COUNTIF(Table8[Tag Number], A105), 1, 0)</f>
        <v>1</v>
      </c>
      <c r="D105" s="85">
        <f>IF(COUNTIF(Table9[Tag Number], A105), 1, 0)</f>
        <v>0</v>
      </c>
      <c r="E105" s="86">
        <f>IF(COUNTIF(Table10[Tag Number], A105), 1, 0)</f>
        <v>1</v>
      </c>
      <c r="F105" s="86">
        <f>IF(COUNTIF(Table11[Tag Number], A105), 1, 0)</f>
        <v>0</v>
      </c>
      <c r="G105" s="87">
        <f t="shared" si="5"/>
        <v>2</v>
      </c>
      <c r="H105" s="88" t="str" cm="1">
        <f t="array" ref="H105">_xlfn.IFS(OR(_xlfn.XLOOKUP(A105,Table9[Tag Number],Table9[Status],"-",0)="Dead",
        _xlfn.XLOOKUP(A105,Table10[Tag Number],Table10[Status],"-",0)="Dead",
        _xlfn.XLOOKUP(A105,Table11[Tag Number],Table11[Status],"-",0)="Dead",
        _xlfn.XLOOKUP(A105,Table8[Tag Number],Table8[Status],"-",0)="Dead"),"Dead",
     OR(_xlfn.XLOOKUP(A105,Table11[Tag Number],Table11[Status],"-",0)="Alive",
        _xlfn.XLOOKUP(A105,Table10[Tag Number],Table10[Status],"-",0)="Alive",
        _xlfn.XLOOKUP(A105,Table9[Tag Number],Table9[Status],"-",0)="Alive",
        _xlfn.XLOOKUP(A105,Table8[Tag Number],Table8[Status],"-",0)="Alive"),"Alive",
     OR(_xlfn.XLOOKUP(A105,Table9[Tag Number],Table9[Status],"-",0)="-",
        _xlfn.XLOOKUP(A105,Table10[Tag Number],Table10[Status],"-",0)="-",
        _xlfn.XLOOKUP(A105,Table11[Tag Number],Table11[Status],"-",0)="-",
        _xlfn.XLOOKUP(A105,Table8[Tag Number],Table8[Status],"-",0)="-"),
   "-")</f>
        <v>Alive</v>
      </c>
      <c r="I105" s="88" t="str">
        <f>IF((_xlfn.XLOOKUP(B105,[2]Sheet1!$A$2:$A$198,[2]Sheet1!$B$2:$B$198,"-",0)="Glade"),"Out","No")</f>
        <v>No</v>
      </c>
      <c r="J105" s="90"/>
      <c r="K105" s="91"/>
      <c r="L105" s="91"/>
      <c r="M105" s="91"/>
      <c r="N105" s="92"/>
      <c r="O105" s="89"/>
      <c r="R105" t="str">
        <f t="shared" si="4"/>
        <v>B101</v>
      </c>
    </row>
    <row r="106" spans="1:18" ht="15" thickBot="1" x14ac:dyDescent="0.35">
      <c r="A106" s="2" t="s">
        <v>1199</v>
      </c>
      <c r="B106" s="2" t="s">
        <v>1145</v>
      </c>
      <c r="C106" s="84">
        <f>IF(COUNTIF(Table8[Tag Number], A106), 1, 0)</f>
        <v>0</v>
      </c>
      <c r="D106" s="85">
        <f>IF(COUNTIF(Table9[Tag Number], A106), 1, 0)</f>
        <v>0</v>
      </c>
      <c r="E106" s="86">
        <f>IF(COUNTIF(Table10[Tag Number], A106), 1, 0)</f>
        <v>0</v>
      </c>
      <c r="F106" s="86">
        <f>IF(COUNTIF(Table11[Tag Number], A106), 1, 0)</f>
        <v>0</v>
      </c>
      <c r="G106" s="87">
        <f t="shared" si="5"/>
        <v>0</v>
      </c>
      <c r="H106" s="88" t="str" cm="1">
        <f t="array" ref="H106">_xlfn.IFS(OR(_xlfn.XLOOKUP(A106,Table9[Tag Number],Table9[Status],"-",0)="Dead",
        _xlfn.XLOOKUP(A106,Table10[Tag Number],Table10[Status],"-",0)="Dead",
        _xlfn.XLOOKUP(A106,Table11[Tag Number],Table11[Status],"-",0)="Dead",
        _xlfn.XLOOKUP(A106,Table8[Tag Number],Table8[Status],"-",0)="Dead"),"Dead",
     OR(_xlfn.XLOOKUP(A106,Table11[Tag Number],Table11[Status],"-",0)="Alive",
        _xlfn.XLOOKUP(A106,Table10[Tag Number],Table10[Status],"-",0)="Alive",
        _xlfn.XLOOKUP(A106,Table9[Tag Number],Table9[Status],"-",0)="Alive",
        _xlfn.XLOOKUP(A106,Table8[Tag Number],Table8[Status],"-",0)="Alive"),"Alive",
     OR(_xlfn.XLOOKUP(A106,Table9[Tag Number],Table9[Status],"-",0)="-",
        _xlfn.XLOOKUP(A106,Table10[Tag Number],Table10[Status],"-",0)="-",
        _xlfn.XLOOKUP(A106,Table11[Tag Number],Table11[Status],"-",0)="-",
        _xlfn.XLOOKUP(A106,Table8[Tag Number],Table8[Status],"-",0)="-"),
   "-")</f>
        <v>-</v>
      </c>
      <c r="I106" s="88" t="str">
        <f>IF((_xlfn.XLOOKUP(B106,[2]Sheet1!$A$2:$A$198,[2]Sheet1!$B$2:$B$198,"-",0)="Glade"),"Out","No")</f>
        <v>No</v>
      </c>
      <c r="J106" s="90"/>
      <c r="K106" s="91"/>
      <c r="L106" s="91"/>
      <c r="M106" s="91"/>
      <c r="N106" s="92"/>
      <c r="O106" s="89"/>
      <c r="R106" t="b">
        <f t="shared" si="4"/>
        <v>0</v>
      </c>
    </row>
    <row r="107" spans="1:18" ht="15" thickBot="1" x14ac:dyDescent="0.35">
      <c r="A107" s="3" t="s">
        <v>437</v>
      </c>
      <c r="B107" s="3" t="s">
        <v>1137</v>
      </c>
      <c r="C107" s="84">
        <f>IF(COUNTIF(Table8[Tag Number], A107), 1, 0)</f>
        <v>0</v>
      </c>
      <c r="D107" s="85">
        <f>IF(COUNTIF(Table9[Tag Number], A107), 1, 0)</f>
        <v>1</v>
      </c>
      <c r="E107" s="86">
        <f>IF(COUNTIF(Table10[Tag Number], A107), 1, 0)</f>
        <v>1</v>
      </c>
      <c r="F107" s="86">
        <f>IF(COUNTIF(Table11[Tag Number], A107), 1, 0)</f>
        <v>1</v>
      </c>
      <c r="G107" s="87">
        <f t="shared" si="5"/>
        <v>3</v>
      </c>
      <c r="H107" s="88" t="str" cm="1">
        <f t="array" ref="H107">_xlfn.IFS(OR(_xlfn.XLOOKUP(A107,Table9[Tag Number],Table9[Status],"-",0)="Dead",
        _xlfn.XLOOKUP(A107,Table10[Tag Number],Table10[Status],"-",0)="Dead",
        _xlfn.XLOOKUP(A107,Table11[Tag Number],Table11[Status],"-",0)="Dead",
        _xlfn.XLOOKUP(A107,Table8[Tag Number],Table8[Status],"-",0)="Dead"),"Dead",
     OR(_xlfn.XLOOKUP(A107,Table11[Tag Number],Table11[Status],"-",0)="Alive",
        _xlfn.XLOOKUP(A107,Table10[Tag Number],Table10[Status],"-",0)="Alive",
        _xlfn.XLOOKUP(A107,Table9[Tag Number],Table9[Status],"-",0)="Alive",
        _xlfn.XLOOKUP(A107,Table8[Tag Number],Table8[Status],"-",0)="Alive"),"Alive",
     OR(_xlfn.XLOOKUP(A107,Table9[Tag Number],Table9[Status],"-",0)="-",
        _xlfn.XLOOKUP(A107,Table10[Tag Number],Table10[Status],"-",0)="-",
        _xlfn.XLOOKUP(A107,Table11[Tag Number],Table11[Status],"-",0)="-",
        _xlfn.XLOOKUP(A107,Table8[Tag Number],Table8[Status],"-",0)="-"),
   "-")</f>
        <v>Alive</v>
      </c>
      <c r="I107" s="88" t="str">
        <f>IF((_xlfn.XLOOKUP(B107,[2]Sheet1!$A$2:$A$198,[2]Sheet1!$B$2:$B$198,"-",0)="Glade"),"Out","No")</f>
        <v>No</v>
      </c>
      <c r="J107" s="90"/>
      <c r="K107" s="91"/>
      <c r="L107" s="91"/>
      <c r="M107" s="91"/>
      <c r="N107" s="92"/>
      <c r="O107" s="89"/>
      <c r="R107" t="str">
        <f t="shared" si="4"/>
        <v>B103</v>
      </c>
    </row>
    <row r="108" spans="1:18" ht="15" thickBot="1" x14ac:dyDescent="0.35">
      <c r="A108" s="2" t="s">
        <v>1200</v>
      </c>
      <c r="B108" s="2" t="s">
        <v>1137</v>
      </c>
      <c r="C108" s="84">
        <f>IF(COUNTIF(Table8[Tag Number], A108), 1, 0)</f>
        <v>0</v>
      </c>
      <c r="D108" s="85">
        <f>IF(COUNTIF(Table9[Tag Number], A108), 1, 0)</f>
        <v>0</v>
      </c>
      <c r="E108" s="86">
        <f>IF(COUNTIF(Table10[Tag Number], A108), 1, 0)</f>
        <v>0</v>
      </c>
      <c r="F108" s="86">
        <f>IF(COUNTIF(Table11[Tag Number], A108), 1, 0)</f>
        <v>0</v>
      </c>
      <c r="G108" s="87">
        <f t="shared" si="5"/>
        <v>0</v>
      </c>
      <c r="H108" s="88" t="str" cm="1">
        <f t="array" ref="H108">_xlfn.IFS(OR(_xlfn.XLOOKUP(A108,Table9[Tag Number],Table9[Status],"-",0)="Dead",
        _xlfn.XLOOKUP(A108,Table10[Tag Number],Table10[Status],"-",0)="Dead",
        _xlfn.XLOOKUP(A108,Table11[Tag Number],Table11[Status],"-",0)="Dead",
        _xlfn.XLOOKUP(A108,Table8[Tag Number],Table8[Status],"-",0)="Dead"),"Dead",
     OR(_xlfn.XLOOKUP(A108,Table11[Tag Number],Table11[Status],"-",0)="Alive",
        _xlfn.XLOOKUP(A108,Table10[Tag Number],Table10[Status],"-",0)="Alive",
        _xlfn.XLOOKUP(A108,Table9[Tag Number],Table9[Status],"-",0)="Alive",
        _xlfn.XLOOKUP(A108,Table8[Tag Number],Table8[Status],"-",0)="Alive"),"Alive",
     OR(_xlfn.XLOOKUP(A108,Table9[Tag Number],Table9[Status],"-",0)="-",
        _xlfn.XLOOKUP(A108,Table10[Tag Number],Table10[Status],"-",0)="-",
        _xlfn.XLOOKUP(A108,Table11[Tag Number],Table11[Status],"-",0)="-",
        _xlfn.XLOOKUP(A108,Table8[Tag Number],Table8[Status],"-",0)="-"),
   "-")</f>
        <v>-</v>
      </c>
      <c r="I108" s="88" t="str">
        <f>IF((_xlfn.XLOOKUP(B108,[2]Sheet1!$A$2:$A$198,[2]Sheet1!$B$2:$B$198,"-",0)="Glade"),"Out","No")</f>
        <v>No</v>
      </c>
      <c r="J108" s="90"/>
      <c r="K108" s="91"/>
      <c r="L108" s="91"/>
      <c r="M108" s="91"/>
      <c r="N108" s="92"/>
      <c r="O108" s="89"/>
      <c r="R108" t="b">
        <f t="shared" si="4"/>
        <v>0</v>
      </c>
    </row>
    <row r="109" spans="1:18" ht="15" thickBot="1" x14ac:dyDescent="0.35">
      <c r="A109" s="3" t="s">
        <v>1201</v>
      </c>
      <c r="B109" s="3" t="s">
        <v>1145</v>
      </c>
      <c r="C109" s="84">
        <f>IF(COUNTIF(Table8[Tag Number], A109), 1, 0)</f>
        <v>0</v>
      </c>
      <c r="D109" s="85">
        <f>IF(COUNTIF(Table9[Tag Number], A109), 1, 0)</f>
        <v>0</v>
      </c>
      <c r="E109" s="86">
        <f>IF(COUNTIF(Table10[Tag Number], A109), 1, 0)</f>
        <v>0</v>
      </c>
      <c r="F109" s="86">
        <f>IF(COUNTIF(Table11[Tag Number], A109), 1, 0)</f>
        <v>0</v>
      </c>
      <c r="G109" s="87">
        <f t="shared" si="5"/>
        <v>0</v>
      </c>
      <c r="H109" s="88" t="str" cm="1">
        <f t="array" ref="H109">_xlfn.IFS(OR(_xlfn.XLOOKUP(A109,Table9[Tag Number],Table9[Status],"-",0)="Dead",
        _xlfn.XLOOKUP(A109,Table10[Tag Number],Table10[Status],"-",0)="Dead",
        _xlfn.XLOOKUP(A109,Table11[Tag Number],Table11[Status],"-",0)="Dead",
        _xlfn.XLOOKUP(A109,Table8[Tag Number],Table8[Status],"-",0)="Dead"),"Dead",
     OR(_xlfn.XLOOKUP(A109,Table11[Tag Number],Table11[Status],"-",0)="Alive",
        _xlfn.XLOOKUP(A109,Table10[Tag Number],Table10[Status],"-",0)="Alive",
        _xlfn.XLOOKUP(A109,Table9[Tag Number],Table9[Status],"-",0)="Alive",
        _xlfn.XLOOKUP(A109,Table8[Tag Number],Table8[Status],"-",0)="Alive"),"Alive",
     OR(_xlfn.XLOOKUP(A109,Table9[Tag Number],Table9[Status],"-",0)="-",
        _xlfn.XLOOKUP(A109,Table10[Tag Number],Table10[Status],"-",0)="-",
        _xlfn.XLOOKUP(A109,Table11[Tag Number],Table11[Status],"-",0)="-",
        _xlfn.XLOOKUP(A109,Table8[Tag Number],Table8[Status],"-",0)="-"),
   "-")</f>
        <v>-</v>
      </c>
      <c r="I109" s="88" t="str">
        <f>IF((_xlfn.XLOOKUP(B109,[2]Sheet1!$A$2:$A$198,[2]Sheet1!$B$2:$B$198,"-",0)="Glade"),"Out","No")</f>
        <v>No</v>
      </c>
      <c r="J109" s="90"/>
      <c r="K109" s="91"/>
      <c r="L109" s="91"/>
      <c r="M109" s="91"/>
      <c r="N109" s="92"/>
      <c r="O109" s="89"/>
      <c r="R109" t="b">
        <f t="shared" si="4"/>
        <v>0</v>
      </c>
    </row>
    <row r="110" spans="1:18" ht="15" thickBot="1" x14ac:dyDescent="0.35">
      <c r="A110" s="2" t="s">
        <v>955</v>
      </c>
      <c r="B110" s="2" t="s">
        <v>1137</v>
      </c>
      <c r="C110" s="84">
        <f>IF(COUNTIF(Table8[Tag Number], A110), 1, 0)</f>
        <v>1</v>
      </c>
      <c r="D110" s="85">
        <f>IF(COUNTIF(Table9[Tag Number], A110), 1, 0)</f>
        <v>0</v>
      </c>
      <c r="E110" s="86">
        <f>IF(COUNTIF(Table10[Tag Number], A110), 1, 0)</f>
        <v>0</v>
      </c>
      <c r="F110" s="86">
        <f>IF(COUNTIF(Table11[Tag Number], A110), 1, 0)</f>
        <v>0</v>
      </c>
      <c r="G110" s="87">
        <f t="shared" si="5"/>
        <v>1</v>
      </c>
      <c r="H110" s="88" t="str" cm="1">
        <f t="array" ref="H110">_xlfn.IFS(OR(_xlfn.XLOOKUP(A110,Table9[Tag Number],Table9[Status],"-",0)="Dead",
        _xlfn.XLOOKUP(A110,Table10[Tag Number],Table10[Status],"-",0)="Dead",
        _xlfn.XLOOKUP(A110,Table11[Tag Number],Table11[Status],"-",0)="Dead",
        _xlfn.XLOOKUP(A110,Table8[Tag Number],Table8[Status],"-",0)="Dead"),"Dead",
     OR(_xlfn.XLOOKUP(A110,Table11[Tag Number],Table11[Status],"-",0)="Alive",
        _xlfn.XLOOKUP(A110,Table10[Tag Number],Table10[Status],"-",0)="Alive",
        _xlfn.XLOOKUP(A110,Table9[Tag Number],Table9[Status],"-",0)="Alive",
        _xlfn.XLOOKUP(A110,Table8[Tag Number],Table8[Status],"-",0)="Alive"),"Alive",
     OR(_xlfn.XLOOKUP(A110,Table9[Tag Number],Table9[Status],"-",0)="-",
        _xlfn.XLOOKUP(A110,Table10[Tag Number],Table10[Status],"-",0)="-",
        _xlfn.XLOOKUP(A110,Table11[Tag Number],Table11[Status],"-",0)="-",
        _xlfn.XLOOKUP(A110,Table8[Tag Number],Table8[Status],"-",0)="-"),
   "-")</f>
        <v>Alive</v>
      </c>
      <c r="I110" s="88" t="str">
        <f>IF((_xlfn.XLOOKUP(B110,[2]Sheet1!$A$2:$A$198,[2]Sheet1!$B$2:$B$198,"-",0)="Glade"),"Out","No")</f>
        <v>No</v>
      </c>
      <c r="J110" s="90"/>
      <c r="K110" s="91"/>
      <c r="L110" s="91"/>
      <c r="M110" s="91"/>
      <c r="N110" s="92"/>
      <c r="O110" s="89"/>
      <c r="R110" t="b">
        <f t="shared" si="4"/>
        <v>0</v>
      </c>
    </row>
    <row r="111" spans="1:18" ht="15" thickBot="1" x14ac:dyDescent="0.35">
      <c r="A111" s="3" t="s">
        <v>1202</v>
      </c>
      <c r="B111" s="3" t="s">
        <v>1137</v>
      </c>
      <c r="C111" s="84">
        <f>IF(COUNTIF(Table8[Tag Number], A111), 1, 0)</f>
        <v>0</v>
      </c>
      <c r="D111" s="85">
        <f>IF(COUNTIF(Table9[Tag Number], A111), 1, 0)</f>
        <v>0</v>
      </c>
      <c r="E111" s="86">
        <f>IF(COUNTIF(Table10[Tag Number], A111), 1, 0)</f>
        <v>0</v>
      </c>
      <c r="F111" s="86">
        <f>IF(COUNTIF(Table11[Tag Number], A111), 1, 0)</f>
        <v>0</v>
      </c>
      <c r="G111" s="87">
        <f t="shared" si="5"/>
        <v>0</v>
      </c>
      <c r="H111" s="88" t="str" cm="1">
        <f t="array" ref="H111">_xlfn.IFS(OR(_xlfn.XLOOKUP(A111,Table9[Tag Number],Table9[Status],"-",0)="Dead",
        _xlfn.XLOOKUP(A111,Table10[Tag Number],Table10[Status],"-",0)="Dead",
        _xlfn.XLOOKUP(A111,Table11[Tag Number],Table11[Status],"-",0)="Dead",
        _xlfn.XLOOKUP(A111,Table8[Tag Number],Table8[Status],"-",0)="Dead"),"Dead",
     OR(_xlfn.XLOOKUP(A111,Table11[Tag Number],Table11[Status],"-",0)="Alive",
        _xlfn.XLOOKUP(A111,Table10[Tag Number],Table10[Status],"-",0)="Alive",
        _xlfn.XLOOKUP(A111,Table9[Tag Number],Table9[Status],"-",0)="Alive",
        _xlfn.XLOOKUP(A111,Table8[Tag Number],Table8[Status],"-",0)="Alive"),"Alive",
     OR(_xlfn.XLOOKUP(A111,Table9[Tag Number],Table9[Status],"-",0)="-",
        _xlfn.XLOOKUP(A111,Table10[Tag Number],Table10[Status],"-",0)="-",
        _xlfn.XLOOKUP(A111,Table11[Tag Number],Table11[Status],"-",0)="-",
        _xlfn.XLOOKUP(A111,Table8[Tag Number],Table8[Status],"-",0)="-"),
   "-")</f>
        <v>-</v>
      </c>
      <c r="I111" s="88" t="str">
        <f>IF((_xlfn.XLOOKUP(B111,[2]Sheet1!$A$2:$A$198,[2]Sheet1!$B$2:$B$198,"-",0)="Glade"),"Out","No")</f>
        <v>No</v>
      </c>
      <c r="J111" s="90"/>
      <c r="K111" s="91"/>
      <c r="L111" s="91"/>
      <c r="M111" s="91"/>
      <c r="N111" s="92"/>
      <c r="O111" s="89"/>
      <c r="R111" t="b">
        <f t="shared" si="4"/>
        <v>0</v>
      </c>
    </row>
    <row r="112" spans="1:18" ht="15" thickBot="1" x14ac:dyDescent="0.35">
      <c r="A112" s="2" t="s">
        <v>1203</v>
      </c>
      <c r="B112" s="2" t="s">
        <v>1145</v>
      </c>
      <c r="C112" s="84">
        <f>IF(COUNTIF(Table8[Tag Number], A112), 1, 0)</f>
        <v>0</v>
      </c>
      <c r="D112" s="85">
        <f>IF(COUNTIF(Table9[Tag Number], A112), 1, 0)</f>
        <v>0</v>
      </c>
      <c r="E112" s="86">
        <f>IF(COUNTIF(Table10[Tag Number], A112), 1, 0)</f>
        <v>0</v>
      </c>
      <c r="F112" s="86">
        <f>IF(COUNTIF(Table11[Tag Number], A112), 1, 0)</f>
        <v>0</v>
      </c>
      <c r="G112" s="87">
        <f t="shared" si="5"/>
        <v>0</v>
      </c>
      <c r="H112" s="88" t="str" cm="1">
        <f t="array" ref="H112">_xlfn.IFS(OR(_xlfn.XLOOKUP(A112,Table9[Tag Number],Table9[Status],"-",0)="Dead",
        _xlfn.XLOOKUP(A112,Table10[Tag Number],Table10[Status],"-",0)="Dead",
        _xlfn.XLOOKUP(A112,Table11[Tag Number],Table11[Status],"-",0)="Dead",
        _xlfn.XLOOKUP(A112,Table8[Tag Number],Table8[Status],"-",0)="Dead"),"Dead",
     OR(_xlfn.XLOOKUP(A112,Table11[Tag Number],Table11[Status],"-",0)="Alive",
        _xlfn.XLOOKUP(A112,Table10[Tag Number],Table10[Status],"-",0)="Alive",
        _xlfn.XLOOKUP(A112,Table9[Tag Number],Table9[Status],"-",0)="Alive",
        _xlfn.XLOOKUP(A112,Table8[Tag Number],Table8[Status],"-",0)="Alive"),"Alive",
     OR(_xlfn.XLOOKUP(A112,Table9[Tag Number],Table9[Status],"-",0)="-",
        _xlfn.XLOOKUP(A112,Table10[Tag Number],Table10[Status],"-",0)="-",
        _xlfn.XLOOKUP(A112,Table11[Tag Number],Table11[Status],"-",0)="-",
        _xlfn.XLOOKUP(A112,Table8[Tag Number],Table8[Status],"-",0)="-"),
   "-")</f>
        <v>-</v>
      </c>
      <c r="I112" s="88" t="str">
        <f>IF((_xlfn.XLOOKUP(B112,[2]Sheet1!$A$2:$A$198,[2]Sheet1!$B$2:$B$198,"-",0)="Glade"),"Out","No")</f>
        <v>No</v>
      </c>
      <c r="J112" s="90"/>
      <c r="K112" s="91"/>
      <c r="L112" s="91"/>
      <c r="M112" s="91"/>
      <c r="N112" s="92"/>
      <c r="O112" s="89"/>
      <c r="R112" t="b">
        <f t="shared" si="4"/>
        <v>0</v>
      </c>
    </row>
    <row r="113" spans="1:18" ht="15" thickBot="1" x14ac:dyDescent="0.35">
      <c r="A113" s="3" t="s">
        <v>1204</v>
      </c>
      <c r="B113" s="3" t="s">
        <v>1145</v>
      </c>
      <c r="C113" s="84">
        <f>IF(COUNTIF(Table8[Tag Number], A113), 1, 0)</f>
        <v>0</v>
      </c>
      <c r="D113" s="85">
        <f>IF(COUNTIF(Table9[Tag Number], A113), 1, 0)</f>
        <v>0</v>
      </c>
      <c r="E113" s="86">
        <f>IF(COUNTIF(Table10[Tag Number], A113), 1, 0)</f>
        <v>0</v>
      </c>
      <c r="F113" s="86">
        <f>IF(COUNTIF(Table11[Tag Number], A113), 1, 0)</f>
        <v>0</v>
      </c>
      <c r="G113" s="87">
        <f t="shared" si="5"/>
        <v>0</v>
      </c>
      <c r="H113" s="88" t="str" cm="1">
        <f t="array" ref="H113">_xlfn.IFS(OR(_xlfn.XLOOKUP(A113,Table9[Tag Number],Table9[Status],"-",0)="Dead",
        _xlfn.XLOOKUP(A113,Table10[Tag Number],Table10[Status],"-",0)="Dead",
        _xlfn.XLOOKUP(A113,Table11[Tag Number],Table11[Status],"-",0)="Dead",
        _xlfn.XLOOKUP(A113,Table8[Tag Number],Table8[Status],"-",0)="Dead"),"Dead",
     OR(_xlfn.XLOOKUP(A113,Table11[Tag Number],Table11[Status],"-",0)="Alive",
        _xlfn.XLOOKUP(A113,Table10[Tag Number],Table10[Status],"-",0)="Alive",
        _xlfn.XLOOKUP(A113,Table9[Tag Number],Table9[Status],"-",0)="Alive",
        _xlfn.XLOOKUP(A113,Table8[Tag Number],Table8[Status],"-",0)="Alive"),"Alive",
     OR(_xlfn.XLOOKUP(A113,Table9[Tag Number],Table9[Status],"-",0)="-",
        _xlfn.XLOOKUP(A113,Table10[Tag Number],Table10[Status],"-",0)="-",
        _xlfn.XLOOKUP(A113,Table11[Tag Number],Table11[Status],"-",0)="-",
        _xlfn.XLOOKUP(A113,Table8[Tag Number],Table8[Status],"-",0)="-"),
   "-")</f>
        <v>-</v>
      </c>
      <c r="I113" s="88" t="str">
        <f>IF((_xlfn.XLOOKUP(B113,[2]Sheet1!$A$2:$A$198,[2]Sheet1!$B$2:$B$198,"-",0)="Glade"),"Out","No")</f>
        <v>No</v>
      </c>
      <c r="J113" s="90"/>
      <c r="K113" s="91"/>
      <c r="L113" s="91"/>
      <c r="M113" s="91"/>
      <c r="N113" s="92"/>
      <c r="O113" s="89"/>
      <c r="R113" t="b">
        <f t="shared" si="4"/>
        <v>0</v>
      </c>
    </row>
    <row r="114" spans="1:18" ht="15" thickBot="1" x14ac:dyDescent="0.35">
      <c r="A114" s="2" t="s">
        <v>1205</v>
      </c>
      <c r="B114" s="2" t="s">
        <v>1137</v>
      </c>
      <c r="C114" s="84">
        <f>IF(COUNTIF(Table8[Tag Number], A114), 1, 0)</f>
        <v>0</v>
      </c>
      <c r="D114" s="85">
        <f>IF(COUNTIF(Table9[Tag Number], A114), 1, 0)</f>
        <v>0</v>
      </c>
      <c r="E114" s="86">
        <f>IF(COUNTIF(Table10[Tag Number], A114), 1, 0)</f>
        <v>0</v>
      </c>
      <c r="F114" s="86">
        <f>IF(COUNTIF(Table11[Tag Number], A114), 1, 0)</f>
        <v>0</v>
      </c>
      <c r="G114" s="87">
        <f t="shared" si="5"/>
        <v>0</v>
      </c>
      <c r="H114" s="88" t="str" cm="1">
        <f t="array" ref="H114">_xlfn.IFS(OR(_xlfn.XLOOKUP(A114,Table9[Tag Number],Table9[Status],"-",0)="Dead",
        _xlfn.XLOOKUP(A114,Table10[Tag Number],Table10[Status],"-",0)="Dead",
        _xlfn.XLOOKUP(A114,Table11[Tag Number],Table11[Status],"-",0)="Dead",
        _xlfn.XLOOKUP(A114,Table8[Tag Number],Table8[Status],"-",0)="Dead"),"Dead",
     OR(_xlfn.XLOOKUP(A114,Table11[Tag Number],Table11[Status],"-",0)="Alive",
        _xlfn.XLOOKUP(A114,Table10[Tag Number],Table10[Status],"-",0)="Alive",
        _xlfn.XLOOKUP(A114,Table9[Tag Number],Table9[Status],"-",0)="Alive",
        _xlfn.XLOOKUP(A114,Table8[Tag Number],Table8[Status],"-",0)="Alive"),"Alive",
     OR(_xlfn.XLOOKUP(A114,Table9[Tag Number],Table9[Status],"-",0)="-",
        _xlfn.XLOOKUP(A114,Table10[Tag Number],Table10[Status],"-",0)="-",
        _xlfn.XLOOKUP(A114,Table11[Tag Number],Table11[Status],"-",0)="-",
        _xlfn.XLOOKUP(A114,Table8[Tag Number],Table8[Status],"-",0)="-"),
   "-")</f>
        <v>-</v>
      </c>
      <c r="I114" s="88" t="str">
        <f>IF((_xlfn.XLOOKUP(B114,[2]Sheet1!$A$2:$A$198,[2]Sheet1!$B$2:$B$198,"-",0)="Glade"),"Out","No")</f>
        <v>No</v>
      </c>
      <c r="J114" s="90"/>
      <c r="K114" s="91"/>
      <c r="L114" s="91"/>
      <c r="M114" s="91"/>
      <c r="N114" s="92"/>
      <c r="O114" s="89"/>
      <c r="R114" t="b">
        <f t="shared" si="4"/>
        <v>0</v>
      </c>
    </row>
    <row r="115" spans="1:18" ht="15" thickBot="1" x14ac:dyDescent="0.35">
      <c r="A115" s="3" t="s">
        <v>925</v>
      </c>
      <c r="B115" s="3" t="s">
        <v>1137</v>
      </c>
      <c r="C115" s="84">
        <f>IF(COUNTIF(Table8[Tag Number], A115), 1, 0)</f>
        <v>0</v>
      </c>
      <c r="D115" s="85">
        <f>IF(COUNTIF(Table9[Tag Number], A115), 1, 0)</f>
        <v>0</v>
      </c>
      <c r="E115" s="86">
        <f>IF(COUNTIF(Table10[Tag Number], A115), 1, 0)</f>
        <v>1</v>
      </c>
      <c r="F115" s="86">
        <f>IF(COUNTIF(Table11[Tag Number], A115), 1, 0)</f>
        <v>0</v>
      </c>
      <c r="G115" s="87">
        <f t="shared" si="5"/>
        <v>1</v>
      </c>
      <c r="H115" s="88" t="str" cm="1">
        <f t="array" ref="H115">_xlfn.IFS(OR(_xlfn.XLOOKUP(A115,Table9[Tag Number],Table9[Status],"-",0)="Dead",
        _xlfn.XLOOKUP(A115,Table10[Tag Number],Table10[Status],"-",0)="Dead",
        _xlfn.XLOOKUP(A115,Table11[Tag Number],Table11[Status],"-",0)="Dead",
        _xlfn.XLOOKUP(A115,Table8[Tag Number],Table8[Status],"-",0)="Dead"),"Dead",
     OR(_xlfn.XLOOKUP(A115,Table11[Tag Number],Table11[Status],"-",0)="Alive",
        _xlfn.XLOOKUP(A115,Table10[Tag Number],Table10[Status],"-",0)="Alive",
        _xlfn.XLOOKUP(A115,Table9[Tag Number],Table9[Status],"-",0)="Alive",
        _xlfn.XLOOKUP(A115,Table8[Tag Number],Table8[Status],"-",0)="Alive"),"Alive",
     OR(_xlfn.XLOOKUP(A115,Table9[Tag Number],Table9[Status],"-",0)="-",
        _xlfn.XLOOKUP(A115,Table10[Tag Number],Table10[Status],"-",0)="-",
        _xlfn.XLOOKUP(A115,Table11[Tag Number],Table11[Status],"-",0)="-",
        _xlfn.XLOOKUP(A115,Table8[Tag Number],Table8[Status],"-",0)="-"),
   "-")</f>
        <v>Alive</v>
      </c>
      <c r="I115" s="88" t="str">
        <f>IF((_xlfn.XLOOKUP(B115,[2]Sheet1!$A$2:$A$198,[2]Sheet1!$B$2:$B$198,"-",0)="Glade"),"Out","No")</f>
        <v>No</v>
      </c>
      <c r="J115" s="90"/>
      <c r="K115" s="91"/>
      <c r="L115" s="91"/>
      <c r="M115" s="91"/>
      <c r="N115" s="92"/>
      <c r="O115" s="89"/>
      <c r="R115" t="b">
        <f t="shared" si="4"/>
        <v>0</v>
      </c>
    </row>
    <row r="116" spans="1:18" ht="15" thickBot="1" x14ac:dyDescent="0.35">
      <c r="A116" s="2" t="s">
        <v>1206</v>
      </c>
      <c r="B116" s="2" t="s">
        <v>1145</v>
      </c>
      <c r="C116" s="84">
        <f>IF(COUNTIF(Table8[Tag Number], A116), 1, 0)</f>
        <v>0</v>
      </c>
      <c r="D116" s="85">
        <f>IF(COUNTIF(Table9[Tag Number], A116), 1, 0)</f>
        <v>0</v>
      </c>
      <c r="E116" s="86">
        <f>IF(COUNTIF(Table10[Tag Number], A116), 1, 0)</f>
        <v>0</v>
      </c>
      <c r="F116" s="86">
        <f>IF(COUNTIF(Table11[Tag Number], A116), 1, 0)</f>
        <v>0</v>
      </c>
      <c r="G116" s="87">
        <f t="shared" si="5"/>
        <v>0</v>
      </c>
      <c r="H116" s="88" t="str" cm="1">
        <f t="array" ref="H116">_xlfn.IFS(OR(_xlfn.XLOOKUP(A116,Table9[Tag Number],Table9[Status],"-",0)="Dead",
        _xlfn.XLOOKUP(A116,Table10[Tag Number],Table10[Status],"-",0)="Dead",
        _xlfn.XLOOKUP(A116,Table11[Tag Number],Table11[Status],"-",0)="Dead",
        _xlfn.XLOOKUP(A116,Table8[Tag Number],Table8[Status],"-",0)="Dead"),"Dead",
     OR(_xlfn.XLOOKUP(A116,Table11[Tag Number],Table11[Status],"-",0)="Alive",
        _xlfn.XLOOKUP(A116,Table10[Tag Number],Table10[Status],"-",0)="Alive",
        _xlfn.XLOOKUP(A116,Table9[Tag Number],Table9[Status],"-",0)="Alive",
        _xlfn.XLOOKUP(A116,Table8[Tag Number],Table8[Status],"-",0)="Alive"),"Alive",
     OR(_xlfn.XLOOKUP(A116,Table9[Tag Number],Table9[Status],"-",0)="-",
        _xlfn.XLOOKUP(A116,Table10[Tag Number],Table10[Status],"-",0)="-",
        _xlfn.XLOOKUP(A116,Table11[Tag Number],Table11[Status],"-",0)="-",
        _xlfn.XLOOKUP(A116,Table8[Tag Number],Table8[Status],"-",0)="-"),
   "-")</f>
        <v>-</v>
      </c>
      <c r="I116" s="88" t="str">
        <f>IF((_xlfn.XLOOKUP(B116,[2]Sheet1!$A$2:$A$198,[2]Sheet1!$B$2:$B$198,"-",0)="Glade"),"Out","No")</f>
        <v>No</v>
      </c>
      <c r="J116" s="90"/>
      <c r="K116" s="91"/>
      <c r="L116" s="91"/>
      <c r="M116" s="91"/>
      <c r="N116" s="92"/>
      <c r="O116" s="89"/>
      <c r="R116" t="b">
        <f t="shared" si="4"/>
        <v>0</v>
      </c>
    </row>
    <row r="117" spans="1:18" ht="15" thickBot="1" x14ac:dyDescent="0.35">
      <c r="A117" s="3" t="s">
        <v>755</v>
      </c>
      <c r="B117" s="3" t="s">
        <v>1137</v>
      </c>
      <c r="C117" s="84">
        <f>IF(COUNTIF(Table8[Tag Number], A117), 1, 0)</f>
        <v>0</v>
      </c>
      <c r="D117" s="85">
        <f>IF(COUNTIF(Table9[Tag Number], A117), 1, 0)</f>
        <v>1</v>
      </c>
      <c r="E117" s="86">
        <f>IF(COUNTIF(Table10[Tag Number], A117), 1, 0)</f>
        <v>1</v>
      </c>
      <c r="F117" s="86">
        <f>IF(COUNTIF(Table11[Tag Number], A117), 1, 0)</f>
        <v>1</v>
      </c>
      <c r="G117" s="87">
        <f t="shared" si="5"/>
        <v>3</v>
      </c>
      <c r="H117" s="88" t="str" cm="1">
        <f t="array" ref="H117">_xlfn.IFS(OR(_xlfn.XLOOKUP(A117,Table9[Tag Number],Table9[Status],"-",0)="Dead",
        _xlfn.XLOOKUP(A117,Table10[Tag Number],Table10[Status],"-",0)="Dead",
        _xlfn.XLOOKUP(A117,Table11[Tag Number],Table11[Status],"-",0)="Dead",
        _xlfn.XLOOKUP(A117,Table8[Tag Number],Table8[Status],"-",0)="Dead"),"Dead",
     OR(_xlfn.XLOOKUP(A117,Table11[Tag Number],Table11[Status],"-",0)="Alive",
        _xlfn.XLOOKUP(A117,Table10[Tag Number],Table10[Status],"-",0)="Alive",
        _xlfn.XLOOKUP(A117,Table9[Tag Number],Table9[Status],"-",0)="Alive",
        _xlfn.XLOOKUP(A117,Table8[Tag Number],Table8[Status],"-",0)="Alive"),"Alive",
     OR(_xlfn.XLOOKUP(A117,Table9[Tag Number],Table9[Status],"-",0)="-",
        _xlfn.XLOOKUP(A117,Table10[Tag Number],Table10[Status],"-",0)="-",
        _xlfn.XLOOKUP(A117,Table11[Tag Number],Table11[Status],"-",0)="-",
        _xlfn.XLOOKUP(A117,Table8[Tag Number],Table8[Status],"-",0)="-"),
   "-")</f>
        <v>Alive</v>
      </c>
      <c r="I117" s="88" t="str">
        <f>IF((_xlfn.XLOOKUP(B117,[2]Sheet1!$A$2:$A$198,[2]Sheet1!$B$2:$B$198,"-",0)="Glade"),"Out","No")</f>
        <v>No</v>
      </c>
      <c r="J117" s="90"/>
      <c r="K117" s="91"/>
      <c r="L117" s="91"/>
      <c r="M117" s="91"/>
      <c r="N117" s="92"/>
      <c r="O117" s="89"/>
      <c r="R117" t="str">
        <f t="shared" si="4"/>
        <v>B113</v>
      </c>
    </row>
    <row r="118" spans="1:18" ht="15" thickBot="1" x14ac:dyDescent="0.35">
      <c r="A118" s="2" t="s">
        <v>540</v>
      </c>
      <c r="B118" s="2" t="s">
        <v>1137</v>
      </c>
      <c r="C118" s="84">
        <f>IF(COUNTIF(Table8[Tag Number], A118), 1, 0)</f>
        <v>0</v>
      </c>
      <c r="D118" s="85">
        <f>IF(COUNTIF(Table9[Tag Number], A118), 1, 0)</f>
        <v>1</v>
      </c>
      <c r="E118" s="86">
        <f>IF(COUNTIF(Table10[Tag Number], A118), 1, 0)</f>
        <v>0</v>
      </c>
      <c r="F118" s="86">
        <f>IF(COUNTIF(Table11[Tag Number], A118), 1, 0)</f>
        <v>0</v>
      </c>
      <c r="G118" s="87">
        <f t="shared" si="5"/>
        <v>1</v>
      </c>
      <c r="H118" s="88" t="str" cm="1">
        <f t="array" ref="H118">_xlfn.IFS(OR(_xlfn.XLOOKUP(A118,Table9[Tag Number],Table9[Status],"-",0)="Dead",
        _xlfn.XLOOKUP(A118,Table10[Tag Number],Table10[Status],"-",0)="Dead",
        _xlfn.XLOOKUP(A118,Table11[Tag Number],Table11[Status],"-",0)="Dead",
        _xlfn.XLOOKUP(A118,Table8[Tag Number],Table8[Status],"-",0)="Dead"),"Dead",
     OR(_xlfn.XLOOKUP(A118,Table11[Tag Number],Table11[Status],"-",0)="Alive",
        _xlfn.XLOOKUP(A118,Table10[Tag Number],Table10[Status],"-",0)="Alive",
        _xlfn.XLOOKUP(A118,Table9[Tag Number],Table9[Status],"-",0)="Alive",
        _xlfn.XLOOKUP(A118,Table8[Tag Number],Table8[Status],"-",0)="Alive"),"Alive",
     OR(_xlfn.XLOOKUP(A118,Table9[Tag Number],Table9[Status],"-",0)="-",
        _xlfn.XLOOKUP(A118,Table10[Tag Number],Table10[Status],"-",0)="-",
        _xlfn.XLOOKUP(A118,Table11[Tag Number],Table11[Status],"-",0)="-",
        _xlfn.XLOOKUP(A118,Table8[Tag Number],Table8[Status],"-",0)="-"),
   "-")</f>
        <v>Alive</v>
      </c>
      <c r="I118" s="88" t="str">
        <f>IF((_xlfn.XLOOKUP(B118,[2]Sheet1!$A$2:$A$198,[2]Sheet1!$B$2:$B$198,"-",0)="Glade"),"Out","No")</f>
        <v>No</v>
      </c>
      <c r="J118" s="90"/>
      <c r="K118" s="91"/>
      <c r="L118" s="91"/>
      <c r="M118" s="91"/>
      <c r="N118" s="92"/>
      <c r="O118" s="89"/>
      <c r="R118" t="b">
        <f t="shared" si="4"/>
        <v>0</v>
      </c>
    </row>
    <row r="119" spans="1:18" ht="15" thickBot="1" x14ac:dyDescent="0.35">
      <c r="A119" s="3" t="s">
        <v>1207</v>
      </c>
      <c r="B119" s="3" t="s">
        <v>1145</v>
      </c>
      <c r="C119" s="84">
        <f>IF(COUNTIF(Table8[Tag Number], A119), 1, 0)</f>
        <v>0</v>
      </c>
      <c r="D119" s="85">
        <f>IF(COUNTIF(Table9[Tag Number], A119), 1, 0)</f>
        <v>0</v>
      </c>
      <c r="E119" s="86">
        <f>IF(COUNTIF(Table10[Tag Number], A119), 1, 0)</f>
        <v>0</v>
      </c>
      <c r="F119" s="86">
        <f>IF(COUNTIF(Table11[Tag Number], A119), 1, 0)</f>
        <v>0</v>
      </c>
      <c r="G119" s="87">
        <f t="shared" si="5"/>
        <v>0</v>
      </c>
      <c r="H119" s="88" t="str" cm="1">
        <f t="array" ref="H119">_xlfn.IFS(OR(_xlfn.XLOOKUP(A119,Table9[Tag Number],Table9[Status],"-",0)="Dead",
        _xlfn.XLOOKUP(A119,Table10[Tag Number],Table10[Status],"-",0)="Dead",
        _xlfn.XLOOKUP(A119,Table11[Tag Number],Table11[Status],"-",0)="Dead",
        _xlfn.XLOOKUP(A119,Table8[Tag Number],Table8[Status],"-",0)="Dead"),"Dead",
     OR(_xlfn.XLOOKUP(A119,Table11[Tag Number],Table11[Status],"-",0)="Alive",
        _xlfn.XLOOKUP(A119,Table10[Tag Number],Table10[Status],"-",0)="Alive",
        _xlfn.XLOOKUP(A119,Table9[Tag Number],Table9[Status],"-",0)="Alive",
        _xlfn.XLOOKUP(A119,Table8[Tag Number],Table8[Status],"-",0)="Alive"),"Alive",
     OR(_xlfn.XLOOKUP(A119,Table9[Tag Number],Table9[Status],"-",0)="-",
        _xlfn.XLOOKUP(A119,Table10[Tag Number],Table10[Status],"-",0)="-",
        _xlfn.XLOOKUP(A119,Table11[Tag Number],Table11[Status],"-",0)="-",
        _xlfn.XLOOKUP(A119,Table8[Tag Number],Table8[Status],"-",0)="-"),
   "-")</f>
        <v>-</v>
      </c>
      <c r="I119" s="88" t="str">
        <f>IF((_xlfn.XLOOKUP(B119,[2]Sheet1!$A$2:$A$198,[2]Sheet1!$B$2:$B$198,"-",0)="Glade"),"Out","No")</f>
        <v>No</v>
      </c>
      <c r="J119" s="90"/>
      <c r="K119" s="91"/>
      <c r="L119" s="91"/>
      <c r="M119" s="91"/>
      <c r="N119" s="92"/>
      <c r="O119" s="89"/>
      <c r="R119" t="b">
        <f t="shared" si="4"/>
        <v>0</v>
      </c>
    </row>
    <row r="120" spans="1:18" ht="15" thickBot="1" x14ac:dyDescent="0.35">
      <c r="A120" s="2" t="s">
        <v>505</v>
      </c>
      <c r="B120" s="2" t="s">
        <v>1137</v>
      </c>
      <c r="C120" s="84">
        <f>IF(COUNTIF(Table8[Tag Number], A120), 1, 0)</f>
        <v>1</v>
      </c>
      <c r="D120" s="85">
        <f>IF(COUNTIF(Table9[Tag Number], A120), 1, 0)</f>
        <v>1</v>
      </c>
      <c r="E120" s="86">
        <f>IF(COUNTIF(Table10[Tag Number], A120), 1, 0)</f>
        <v>1</v>
      </c>
      <c r="F120" s="86">
        <f>IF(COUNTIF(Table11[Tag Number], A120), 1, 0)</f>
        <v>1</v>
      </c>
      <c r="G120" s="87">
        <f t="shared" si="5"/>
        <v>4</v>
      </c>
      <c r="H120" s="88" t="str" cm="1">
        <f t="array" ref="H120">_xlfn.IFS(OR(_xlfn.XLOOKUP(A120,Table9[Tag Number],Table9[Status],"-",0)="Dead",
        _xlfn.XLOOKUP(A120,Table10[Tag Number],Table10[Status],"-",0)="Dead",
        _xlfn.XLOOKUP(A120,Table11[Tag Number],Table11[Status],"-",0)="Dead",
        _xlfn.XLOOKUP(A120,Table8[Tag Number],Table8[Status],"-",0)="Dead"),"Dead",
     OR(_xlfn.XLOOKUP(A120,Table11[Tag Number],Table11[Status],"-",0)="Alive",
        _xlfn.XLOOKUP(A120,Table10[Tag Number],Table10[Status],"-",0)="Alive",
        _xlfn.XLOOKUP(A120,Table9[Tag Number],Table9[Status],"-",0)="Alive",
        _xlfn.XLOOKUP(A120,Table8[Tag Number],Table8[Status],"-",0)="Alive"),"Alive",
     OR(_xlfn.XLOOKUP(A120,Table9[Tag Number],Table9[Status],"-",0)="-",
        _xlfn.XLOOKUP(A120,Table10[Tag Number],Table10[Status],"-",0)="-",
        _xlfn.XLOOKUP(A120,Table11[Tag Number],Table11[Status],"-",0)="-",
        _xlfn.XLOOKUP(A120,Table8[Tag Number],Table8[Status],"-",0)="-"),
   "-")</f>
        <v>Alive</v>
      </c>
      <c r="I120" s="88" t="str">
        <f>IF((_xlfn.XLOOKUP(B120,[2]Sheet1!$A$2:$A$198,[2]Sheet1!$B$2:$B$198,"-",0)="Glade"),"Out","No")</f>
        <v>No</v>
      </c>
      <c r="J120" s="90"/>
      <c r="K120" s="91"/>
      <c r="L120" s="91"/>
      <c r="M120" s="91"/>
      <c r="N120" s="92"/>
      <c r="O120" s="89"/>
      <c r="R120" t="str">
        <f t="shared" si="4"/>
        <v>B116</v>
      </c>
    </row>
    <row r="121" spans="1:18" ht="15" thickBot="1" x14ac:dyDescent="0.35">
      <c r="A121" s="3" t="s">
        <v>1208</v>
      </c>
      <c r="B121" s="3" t="s">
        <v>1145</v>
      </c>
      <c r="C121" s="84">
        <f>IF(COUNTIF(Table8[Tag Number], A121), 1, 0)</f>
        <v>0</v>
      </c>
      <c r="D121" s="85">
        <f>IF(COUNTIF(Table9[Tag Number], A121), 1, 0)</f>
        <v>0</v>
      </c>
      <c r="E121" s="86">
        <f>IF(COUNTIF(Table10[Tag Number], A121), 1, 0)</f>
        <v>0</v>
      </c>
      <c r="F121" s="86">
        <f>IF(COUNTIF(Table11[Tag Number], A121), 1, 0)</f>
        <v>0</v>
      </c>
      <c r="G121" s="87">
        <f t="shared" si="5"/>
        <v>0</v>
      </c>
      <c r="H121" s="88" t="str" cm="1">
        <f t="array" ref="H121">_xlfn.IFS(OR(_xlfn.XLOOKUP(A121,Table9[Tag Number],Table9[Status],"-",0)="Dead",
        _xlfn.XLOOKUP(A121,Table10[Tag Number],Table10[Status],"-",0)="Dead",
        _xlfn.XLOOKUP(A121,Table11[Tag Number],Table11[Status],"-",0)="Dead",
        _xlfn.XLOOKUP(A121,Table8[Tag Number],Table8[Status],"-",0)="Dead"),"Dead",
     OR(_xlfn.XLOOKUP(A121,Table11[Tag Number],Table11[Status],"-",0)="Alive",
        _xlfn.XLOOKUP(A121,Table10[Tag Number],Table10[Status],"-",0)="Alive",
        _xlfn.XLOOKUP(A121,Table9[Tag Number],Table9[Status],"-",0)="Alive",
        _xlfn.XLOOKUP(A121,Table8[Tag Number],Table8[Status],"-",0)="Alive"),"Alive",
     OR(_xlfn.XLOOKUP(A121,Table9[Tag Number],Table9[Status],"-",0)="-",
        _xlfn.XLOOKUP(A121,Table10[Tag Number],Table10[Status],"-",0)="-",
        _xlfn.XLOOKUP(A121,Table11[Tag Number],Table11[Status],"-",0)="-",
        _xlfn.XLOOKUP(A121,Table8[Tag Number],Table8[Status],"-",0)="-"),
   "-")</f>
        <v>-</v>
      </c>
      <c r="I121" s="88" t="str">
        <f>IF((_xlfn.XLOOKUP(B121,[2]Sheet1!$A$2:$A$198,[2]Sheet1!$B$2:$B$198,"-",0)="Glade"),"Out","No")</f>
        <v>No</v>
      </c>
      <c r="J121" s="90"/>
      <c r="K121" s="91"/>
      <c r="L121" s="91"/>
      <c r="M121" s="91"/>
      <c r="N121" s="92"/>
      <c r="O121" s="89"/>
      <c r="R121" t="b">
        <f t="shared" si="4"/>
        <v>0</v>
      </c>
    </row>
    <row r="122" spans="1:18" ht="15" thickBot="1" x14ac:dyDescent="0.35">
      <c r="A122" s="2" t="s">
        <v>1209</v>
      </c>
      <c r="B122" s="2" t="s">
        <v>1145</v>
      </c>
      <c r="C122" s="84">
        <f>IF(COUNTIF(Table8[Tag Number], A122), 1, 0)</f>
        <v>0</v>
      </c>
      <c r="D122" s="85">
        <f>IF(COUNTIF(Table9[Tag Number], A122), 1, 0)</f>
        <v>0</v>
      </c>
      <c r="E122" s="86">
        <f>IF(COUNTIF(Table10[Tag Number], A122), 1, 0)</f>
        <v>0</v>
      </c>
      <c r="F122" s="86">
        <f>IF(COUNTIF(Table11[Tag Number], A122), 1, 0)</f>
        <v>0</v>
      </c>
      <c r="G122" s="87">
        <f t="shared" si="5"/>
        <v>0</v>
      </c>
      <c r="H122" s="88" t="str" cm="1">
        <f t="array" ref="H122">_xlfn.IFS(OR(_xlfn.XLOOKUP(A122,Table9[Tag Number],Table9[Status],"-",0)="Dead",
        _xlfn.XLOOKUP(A122,Table10[Tag Number],Table10[Status],"-",0)="Dead",
        _xlfn.XLOOKUP(A122,Table11[Tag Number],Table11[Status],"-",0)="Dead",
        _xlfn.XLOOKUP(A122,Table8[Tag Number],Table8[Status],"-",0)="Dead"),"Dead",
     OR(_xlfn.XLOOKUP(A122,Table11[Tag Number],Table11[Status],"-",0)="Alive",
        _xlfn.XLOOKUP(A122,Table10[Tag Number],Table10[Status],"-",0)="Alive",
        _xlfn.XLOOKUP(A122,Table9[Tag Number],Table9[Status],"-",0)="Alive",
        _xlfn.XLOOKUP(A122,Table8[Tag Number],Table8[Status],"-",0)="Alive"),"Alive",
     OR(_xlfn.XLOOKUP(A122,Table9[Tag Number],Table9[Status],"-",0)="-",
        _xlfn.XLOOKUP(A122,Table10[Tag Number],Table10[Status],"-",0)="-",
        _xlfn.XLOOKUP(A122,Table11[Tag Number],Table11[Status],"-",0)="-",
        _xlfn.XLOOKUP(A122,Table8[Tag Number],Table8[Status],"-",0)="-"),
   "-")</f>
        <v>-</v>
      </c>
      <c r="I122" s="88" t="str">
        <f>IF((_xlfn.XLOOKUP(B122,[2]Sheet1!$A$2:$A$198,[2]Sheet1!$B$2:$B$198,"-",0)="Glade"),"Out","No")</f>
        <v>No</v>
      </c>
      <c r="J122" s="90"/>
      <c r="K122" s="91"/>
      <c r="L122" s="91"/>
      <c r="M122" s="91"/>
      <c r="N122" s="92"/>
      <c r="O122" s="89"/>
      <c r="R122" t="b">
        <f t="shared" si="4"/>
        <v>0</v>
      </c>
    </row>
    <row r="123" spans="1:18" ht="15" thickBot="1" x14ac:dyDescent="0.35">
      <c r="A123" s="3" t="s">
        <v>1210</v>
      </c>
      <c r="B123" s="3" t="s">
        <v>1145</v>
      </c>
      <c r="C123" s="84">
        <f>IF(COUNTIF(Table8[Tag Number], A123), 1, 0)</f>
        <v>0</v>
      </c>
      <c r="D123" s="85">
        <f>IF(COUNTIF(Table9[Tag Number], A123), 1, 0)</f>
        <v>0</v>
      </c>
      <c r="E123" s="86">
        <f>IF(COUNTIF(Table10[Tag Number], A123), 1, 0)</f>
        <v>0</v>
      </c>
      <c r="F123" s="86">
        <f>IF(COUNTIF(Table11[Tag Number], A123), 1, 0)</f>
        <v>0</v>
      </c>
      <c r="G123" s="87">
        <f t="shared" si="5"/>
        <v>0</v>
      </c>
      <c r="H123" s="88" t="str" cm="1">
        <f t="array" ref="H123">_xlfn.IFS(OR(_xlfn.XLOOKUP(A123,Table9[Tag Number],Table9[Status],"-",0)="Dead",
        _xlfn.XLOOKUP(A123,Table10[Tag Number],Table10[Status],"-",0)="Dead",
        _xlfn.XLOOKUP(A123,Table11[Tag Number],Table11[Status],"-",0)="Dead",
        _xlfn.XLOOKUP(A123,Table8[Tag Number],Table8[Status],"-",0)="Dead"),"Dead",
     OR(_xlfn.XLOOKUP(A123,Table11[Tag Number],Table11[Status],"-",0)="Alive",
        _xlfn.XLOOKUP(A123,Table10[Tag Number],Table10[Status],"-",0)="Alive",
        _xlfn.XLOOKUP(A123,Table9[Tag Number],Table9[Status],"-",0)="Alive",
        _xlfn.XLOOKUP(A123,Table8[Tag Number],Table8[Status],"-",0)="Alive"),"Alive",
     OR(_xlfn.XLOOKUP(A123,Table9[Tag Number],Table9[Status],"-",0)="-",
        _xlfn.XLOOKUP(A123,Table10[Tag Number],Table10[Status],"-",0)="-",
        _xlfn.XLOOKUP(A123,Table11[Tag Number],Table11[Status],"-",0)="-",
        _xlfn.XLOOKUP(A123,Table8[Tag Number],Table8[Status],"-",0)="-"),
   "-")</f>
        <v>-</v>
      </c>
      <c r="I123" s="88" t="str">
        <f>IF((_xlfn.XLOOKUP(B123,[2]Sheet1!$A$2:$A$198,[2]Sheet1!$B$2:$B$198,"-",0)="Glade"),"Out","No")</f>
        <v>No</v>
      </c>
      <c r="J123" s="90"/>
      <c r="K123" s="91"/>
      <c r="L123" s="91"/>
      <c r="M123" s="91"/>
      <c r="N123" s="92"/>
      <c r="O123" s="89"/>
      <c r="R123" t="b">
        <f t="shared" si="4"/>
        <v>0</v>
      </c>
    </row>
    <row r="124" spans="1:18" ht="15" thickBot="1" x14ac:dyDescent="0.35">
      <c r="A124" s="2" t="s">
        <v>605</v>
      </c>
      <c r="B124" s="2" t="s">
        <v>1137</v>
      </c>
      <c r="C124" s="84">
        <f>IF(COUNTIF(Table8[Tag Number], A124), 1, 0)</f>
        <v>1</v>
      </c>
      <c r="D124" s="85">
        <f>IF(COUNTIF(Table9[Tag Number], A124), 1, 0)</f>
        <v>1</v>
      </c>
      <c r="E124" s="86">
        <f>IF(COUNTIF(Table10[Tag Number], A124), 1, 0)</f>
        <v>1</v>
      </c>
      <c r="F124" s="86">
        <f>IF(COUNTIF(Table11[Tag Number], A124), 1, 0)</f>
        <v>1</v>
      </c>
      <c r="G124" s="87">
        <f t="shared" si="5"/>
        <v>4</v>
      </c>
      <c r="H124" s="88" t="str" cm="1">
        <f t="array" ref="H124">_xlfn.IFS(OR(_xlfn.XLOOKUP(A124,Table9[Tag Number],Table9[Status],"-",0)="Dead",
        _xlfn.XLOOKUP(A124,Table10[Tag Number],Table10[Status],"-",0)="Dead",
        _xlfn.XLOOKUP(A124,Table11[Tag Number],Table11[Status],"-",0)="Dead",
        _xlfn.XLOOKUP(A124,Table8[Tag Number],Table8[Status],"-",0)="Dead"),"Dead",
     OR(_xlfn.XLOOKUP(A124,Table11[Tag Number],Table11[Status],"-",0)="Alive",
        _xlfn.XLOOKUP(A124,Table10[Tag Number],Table10[Status],"-",0)="Alive",
        _xlfn.XLOOKUP(A124,Table9[Tag Number],Table9[Status],"-",0)="Alive",
        _xlfn.XLOOKUP(A124,Table8[Tag Number],Table8[Status],"-",0)="Alive"),"Alive",
     OR(_xlfn.XLOOKUP(A124,Table9[Tag Number],Table9[Status],"-",0)="-",
        _xlfn.XLOOKUP(A124,Table10[Tag Number],Table10[Status],"-",0)="-",
        _xlfn.XLOOKUP(A124,Table11[Tag Number],Table11[Status],"-",0)="-",
        _xlfn.XLOOKUP(A124,Table8[Tag Number],Table8[Status],"-",0)="-"),
   "-")</f>
        <v>Alive</v>
      </c>
      <c r="I124" s="88" t="str">
        <f>IF((_xlfn.XLOOKUP(B124,[2]Sheet1!$A$2:$A$198,[2]Sheet1!$B$2:$B$198,"-",0)="Glade"),"Out","No")</f>
        <v>No</v>
      </c>
      <c r="J124" s="90"/>
      <c r="K124" s="91"/>
      <c r="L124" s="91"/>
      <c r="M124" s="91"/>
      <c r="N124" s="92"/>
      <c r="O124" s="89"/>
      <c r="R124" t="str">
        <f t="shared" si="4"/>
        <v>B120</v>
      </c>
    </row>
    <row r="125" spans="1:18" ht="15" thickBot="1" x14ac:dyDescent="0.35">
      <c r="A125" s="3" t="s">
        <v>1211</v>
      </c>
      <c r="B125" s="3" t="s">
        <v>1145</v>
      </c>
      <c r="C125" s="84">
        <f>IF(COUNTIF(Table8[Tag Number], A125), 1, 0)</f>
        <v>0</v>
      </c>
      <c r="D125" s="85">
        <f>IF(COUNTIF(Table9[Tag Number], A125), 1, 0)</f>
        <v>0</v>
      </c>
      <c r="E125" s="86">
        <f>IF(COUNTIF(Table10[Tag Number], A125), 1, 0)</f>
        <v>0</v>
      </c>
      <c r="F125" s="86">
        <f>IF(COUNTIF(Table11[Tag Number], A125), 1, 0)</f>
        <v>0</v>
      </c>
      <c r="G125" s="87">
        <f t="shared" si="5"/>
        <v>0</v>
      </c>
      <c r="H125" s="88" t="str" cm="1">
        <f t="array" ref="H125">_xlfn.IFS(OR(_xlfn.XLOOKUP(A125,Table9[Tag Number],Table9[Status],"-",0)="Dead",
        _xlfn.XLOOKUP(A125,Table10[Tag Number],Table10[Status],"-",0)="Dead",
        _xlfn.XLOOKUP(A125,Table11[Tag Number],Table11[Status],"-",0)="Dead",
        _xlfn.XLOOKUP(A125,Table8[Tag Number],Table8[Status],"-",0)="Dead"),"Dead",
     OR(_xlfn.XLOOKUP(A125,Table11[Tag Number],Table11[Status],"-",0)="Alive",
        _xlfn.XLOOKUP(A125,Table10[Tag Number],Table10[Status],"-",0)="Alive",
        _xlfn.XLOOKUP(A125,Table9[Tag Number],Table9[Status],"-",0)="Alive",
        _xlfn.XLOOKUP(A125,Table8[Tag Number],Table8[Status],"-",0)="Alive"),"Alive",
     OR(_xlfn.XLOOKUP(A125,Table9[Tag Number],Table9[Status],"-",0)="-",
        _xlfn.XLOOKUP(A125,Table10[Tag Number],Table10[Status],"-",0)="-",
        _xlfn.XLOOKUP(A125,Table11[Tag Number],Table11[Status],"-",0)="-",
        _xlfn.XLOOKUP(A125,Table8[Tag Number],Table8[Status],"-",0)="-"),
   "-")</f>
        <v>-</v>
      </c>
      <c r="I125" s="88" t="str">
        <f>IF((_xlfn.XLOOKUP(B125,[2]Sheet1!$A$2:$A$198,[2]Sheet1!$B$2:$B$198,"-",0)="Glade"),"Out","No")</f>
        <v>No</v>
      </c>
      <c r="J125" s="90"/>
      <c r="K125" s="91"/>
      <c r="L125" s="91"/>
      <c r="M125" s="91"/>
      <c r="N125" s="92"/>
      <c r="O125" s="89"/>
      <c r="R125" t="b">
        <f t="shared" si="4"/>
        <v>0</v>
      </c>
    </row>
    <row r="126" spans="1:18" ht="15" thickBot="1" x14ac:dyDescent="0.35">
      <c r="A126" s="2" t="s">
        <v>1212</v>
      </c>
      <c r="B126" s="2" t="s">
        <v>1145</v>
      </c>
      <c r="C126" s="84">
        <f>IF(COUNTIF(Table8[Tag Number], A126), 1, 0)</f>
        <v>0</v>
      </c>
      <c r="D126" s="85">
        <f>IF(COUNTIF(Table9[Tag Number], A126), 1, 0)</f>
        <v>0</v>
      </c>
      <c r="E126" s="86">
        <f>IF(COUNTIF(Table10[Tag Number], A126), 1, 0)</f>
        <v>0</v>
      </c>
      <c r="F126" s="86">
        <f>IF(COUNTIF(Table11[Tag Number], A126), 1, 0)</f>
        <v>0</v>
      </c>
      <c r="G126" s="87">
        <f t="shared" si="5"/>
        <v>0</v>
      </c>
      <c r="H126" s="88" t="str" cm="1">
        <f t="array" ref="H126">_xlfn.IFS(OR(_xlfn.XLOOKUP(A126,Table9[Tag Number],Table9[Status],"-",0)="Dead",
        _xlfn.XLOOKUP(A126,Table10[Tag Number],Table10[Status],"-",0)="Dead",
        _xlfn.XLOOKUP(A126,Table11[Tag Number],Table11[Status],"-",0)="Dead",
        _xlfn.XLOOKUP(A126,Table8[Tag Number],Table8[Status],"-",0)="Dead"),"Dead",
     OR(_xlfn.XLOOKUP(A126,Table11[Tag Number],Table11[Status],"-",0)="Alive",
        _xlfn.XLOOKUP(A126,Table10[Tag Number],Table10[Status],"-",0)="Alive",
        _xlfn.XLOOKUP(A126,Table9[Tag Number],Table9[Status],"-",0)="Alive",
        _xlfn.XLOOKUP(A126,Table8[Tag Number],Table8[Status],"-",0)="Alive"),"Alive",
     OR(_xlfn.XLOOKUP(A126,Table9[Tag Number],Table9[Status],"-",0)="-",
        _xlfn.XLOOKUP(A126,Table10[Tag Number],Table10[Status],"-",0)="-",
        _xlfn.XLOOKUP(A126,Table11[Tag Number],Table11[Status],"-",0)="-",
        _xlfn.XLOOKUP(A126,Table8[Tag Number],Table8[Status],"-",0)="-"),
   "-")</f>
        <v>-</v>
      </c>
      <c r="I126" s="88" t="str">
        <f>IF((_xlfn.XLOOKUP(B126,[2]Sheet1!$A$2:$A$198,[2]Sheet1!$B$2:$B$198,"-",0)="Glade"),"Out","No")</f>
        <v>No</v>
      </c>
      <c r="J126" s="90"/>
      <c r="K126" s="91"/>
      <c r="L126" s="91"/>
      <c r="M126" s="91"/>
      <c r="N126" s="92"/>
      <c r="O126" s="89"/>
      <c r="R126" t="b">
        <f t="shared" si="4"/>
        <v>0</v>
      </c>
    </row>
    <row r="127" spans="1:18" ht="15" thickBot="1" x14ac:dyDescent="0.35">
      <c r="A127" s="3" t="s">
        <v>140</v>
      </c>
      <c r="B127" s="3" t="s">
        <v>1145</v>
      </c>
      <c r="C127" s="84">
        <f>IF(COUNTIF(Table8[Tag Number], A127), 1, 0)</f>
        <v>0</v>
      </c>
      <c r="D127" s="85">
        <f>IF(COUNTIF(Table9[Tag Number], A127), 1, 0)</f>
        <v>0</v>
      </c>
      <c r="E127" s="86">
        <f>IF(COUNTIF(Table10[Tag Number], A127), 1, 0)</f>
        <v>0</v>
      </c>
      <c r="F127" s="86">
        <f>IF(COUNTIF(Table11[Tag Number], A127), 1, 0)</f>
        <v>0</v>
      </c>
      <c r="G127" s="87">
        <f t="shared" si="5"/>
        <v>0</v>
      </c>
      <c r="H127" s="88" t="str" cm="1">
        <f t="array" ref="H127">_xlfn.IFS(OR(_xlfn.XLOOKUP(A127,Table9[Tag Number],Table9[Status],"-",0)="Dead",
        _xlfn.XLOOKUP(A127,Table10[Tag Number],Table10[Status],"-",0)="Dead",
        _xlfn.XLOOKUP(A127,Table11[Tag Number],Table11[Status],"-",0)="Dead",
        _xlfn.XLOOKUP(A127,Table8[Tag Number],Table8[Status],"-",0)="Dead"),"Dead",
     OR(_xlfn.XLOOKUP(A127,Table11[Tag Number],Table11[Status],"-",0)="Alive",
        _xlfn.XLOOKUP(A127,Table10[Tag Number],Table10[Status],"-",0)="Alive",
        _xlfn.XLOOKUP(A127,Table9[Tag Number],Table9[Status],"-",0)="Alive",
        _xlfn.XLOOKUP(A127,Table8[Tag Number],Table8[Status],"-",0)="Alive"),"Alive",
     OR(_xlfn.XLOOKUP(A127,Table9[Tag Number],Table9[Status],"-",0)="-",
        _xlfn.XLOOKUP(A127,Table10[Tag Number],Table10[Status],"-",0)="-",
        _xlfn.XLOOKUP(A127,Table11[Tag Number],Table11[Status],"-",0)="-",
        _xlfn.XLOOKUP(A127,Table8[Tag Number],Table8[Status],"-",0)="-"),
   "-")</f>
        <v>-</v>
      </c>
      <c r="I127" s="88" t="str">
        <f>IF((_xlfn.XLOOKUP(B127,[2]Sheet1!$A$2:$A$198,[2]Sheet1!$B$2:$B$198,"-",0)="Glade"),"Out","No")</f>
        <v>No</v>
      </c>
      <c r="J127" s="90"/>
      <c r="K127" s="91"/>
      <c r="L127" s="91"/>
      <c r="M127" s="91"/>
      <c r="N127" s="92"/>
      <c r="O127" s="89"/>
      <c r="R127" t="b">
        <f t="shared" si="4"/>
        <v>0</v>
      </c>
    </row>
    <row r="128" spans="1:18" ht="15" thickBot="1" x14ac:dyDescent="0.35">
      <c r="A128" s="2" t="s">
        <v>1213</v>
      </c>
      <c r="B128" s="2" t="s">
        <v>1137</v>
      </c>
      <c r="C128" s="84">
        <f>IF(COUNTIF(Table8[Tag Number], A128), 1, 0)</f>
        <v>0</v>
      </c>
      <c r="D128" s="85">
        <f>IF(COUNTIF(Table9[Tag Number], A128), 1, 0)</f>
        <v>0</v>
      </c>
      <c r="E128" s="86">
        <f>IF(COUNTIF(Table10[Tag Number], A128), 1, 0)</f>
        <v>0</v>
      </c>
      <c r="F128" s="86">
        <f>IF(COUNTIF(Table11[Tag Number], A128), 1, 0)</f>
        <v>0</v>
      </c>
      <c r="G128" s="87">
        <f t="shared" si="5"/>
        <v>0</v>
      </c>
      <c r="H128" s="88" t="str" cm="1">
        <f t="array" ref="H128">_xlfn.IFS(OR(_xlfn.XLOOKUP(A128,Table9[Tag Number],Table9[Status],"-",0)="Dead",
        _xlfn.XLOOKUP(A128,Table10[Tag Number],Table10[Status],"-",0)="Dead",
        _xlfn.XLOOKUP(A128,Table11[Tag Number],Table11[Status],"-",0)="Dead",
        _xlfn.XLOOKUP(A128,Table8[Tag Number],Table8[Status],"-",0)="Dead"),"Dead",
     OR(_xlfn.XLOOKUP(A128,Table11[Tag Number],Table11[Status],"-",0)="Alive",
        _xlfn.XLOOKUP(A128,Table10[Tag Number],Table10[Status],"-",0)="Alive",
        _xlfn.XLOOKUP(A128,Table9[Tag Number],Table9[Status],"-",0)="Alive",
        _xlfn.XLOOKUP(A128,Table8[Tag Number],Table8[Status],"-",0)="Alive"),"Alive",
     OR(_xlfn.XLOOKUP(A128,Table9[Tag Number],Table9[Status],"-",0)="-",
        _xlfn.XLOOKUP(A128,Table10[Tag Number],Table10[Status],"-",0)="-",
        _xlfn.XLOOKUP(A128,Table11[Tag Number],Table11[Status],"-",0)="-",
        _xlfn.XLOOKUP(A128,Table8[Tag Number],Table8[Status],"-",0)="-"),
   "-")</f>
        <v>-</v>
      </c>
      <c r="I128" s="88" t="str">
        <f>IF((_xlfn.XLOOKUP(B128,[2]Sheet1!$A$2:$A$198,[2]Sheet1!$B$2:$B$198,"-",0)="Glade"),"Out","No")</f>
        <v>No</v>
      </c>
      <c r="J128" s="90"/>
      <c r="K128" s="91"/>
      <c r="L128" s="91"/>
      <c r="M128" s="91"/>
      <c r="N128" s="92"/>
      <c r="O128" s="89"/>
      <c r="R128" t="b">
        <f t="shared" si="4"/>
        <v>0</v>
      </c>
    </row>
    <row r="129" spans="1:18" ht="15" thickBot="1" x14ac:dyDescent="0.35">
      <c r="A129" s="3" t="s">
        <v>752</v>
      </c>
      <c r="B129" s="3" t="s">
        <v>1137</v>
      </c>
      <c r="C129" s="84">
        <f>IF(COUNTIF(Table8[Tag Number], A129), 1, 0)</f>
        <v>0</v>
      </c>
      <c r="D129" s="85">
        <f>IF(COUNTIF(Table9[Tag Number], A129), 1, 0)</f>
        <v>1</v>
      </c>
      <c r="E129" s="86">
        <f>IF(COUNTIF(Table10[Tag Number], A129), 1, 0)</f>
        <v>0</v>
      </c>
      <c r="F129" s="86">
        <f>IF(COUNTIF(Table11[Tag Number], A129), 1, 0)</f>
        <v>0</v>
      </c>
      <c r="G129" s="87">
        <f t="shared" si="5"/>
        <v>1</v>
      </c>
      <c r="H129" s="88" t="str" cm="1">
        <f t="array" ref="H129">_xlfn.IFS(OR(_xlfn.XLOOKUP(A129,Table9[Tag Number],Table9[Status],"-",0)="Dead",
        _xlfn.XLOOKUP(A129,Table10[Tag Number],Table10[Status],"-",0)="Dead",
        _xlfn.XLOOKUP(A129,Table11[Tag Number],Table11[Status],"-",0)="Dead",
        _xlfn.XLOOKUP(A129,Table8[Tag Number],Table8[Status],"-",0)="Dead"),"Dead",
     OR(_xlfn.XLOOKUP(A129,Table11[Tag Number],Table11[Status],"-",0)="Alive",
        _xlfn.XLOOKUP(A129,Table10[Tag Number],Table10[Status],"-",0)="Alive",
        _xlfn.XLOOKUP(A129,Table9[Tag Number],Table9[Status],"-",0)="Alive",
        _xlfn.XLOOKUP(A129,Table8[Tag Number],Table8[Status],"-",0)="Alive"),"Alive",
     OR(_xlfn.XLOOKUP(A129,Table9[Tag Number],Table9[Status],"-",0)="-",
        _xlfn.XLOOKUP(A129,Table10[Tag Number],Table10[Status],"-",0)="-",
        _xlfn.XLOOKUP(A129,Table11[Tag Number],Table11[Status],"-",0)="-",
        _xlfn.XLOOKUP(A129,Table8[Tag Number],Table8[Status],"-",0)="-"),
   "-")</f>
        <v>Alive</v>
      </c>
      <c r="I129" s="88" t="str">
        <f>IF((_xlfn.XLOOKUP(B129,[2]Sheet1!$A$2:$A$198,[2]Sheet1!$B$2:$B$198,"-",0)="Glade"),"Out","No")</f>
        <v>No</v>
      </c>
      <c r="J129" s="90"/>
      <c r="K129" s="91"/>
      <c r="L129" s="91"/>
      <c r="M129" s="91"/>
      <c r="N129" s="92"/>
      <c r="O129" s="89"/>
      <c r="R129" t="b">
        <f t="shared" si="4"/>
        <v>0</v>
      </c>
    </row>
    <row r="130" spans="1:18" ht="15" thickBot="1" x14ac:dyDescent="0.35">
      <c r="A130" s="2" t="s">
        <v>425</v>
      </c>
      <c r="B130" s="2" t="s">
        <v>1137</v>
      </c>
      <c r="C130" s="84">
        <f>IF(COUNTIF(Table8[Tag Number], A130), 1, 0)</f>
        <v>0</v>
      </c>
      <c r="D130" s="85">
        <f>IF(COUNTIF(Table9[Tag Number], A130), 1, 0)</f>
        <v>0</v>
      </c>
      <c r="E130" s="86">
        <f>IF(COUNTIF(Table10[Tag Number], A130), 1, 0)</f>
        <v>1</v>
      </c>
      <c r="F130" s="86">
        <f>IF(COUNTIF(Table11[Tag Number], A130), 1, 0)</f>
        <v>0</v>
      </c>
      <c r="G130" s="87">
        <f t="shared" si="5"/>
        <v>1</v>
      </c>
      <c r="H130" s="88" t="str" cm="1">
        <f t="array" ref="H130">_xlfn.IFS(OR(_xlfn.XLOOKUP(A130,Table9[Tag Number],Table9[Status],"-",0)="Dead",
        _xlfn.XLOOKUP(A130,Table10[Tag Number],Table10[Status],"-",0)="Dead",
        _xlfn.XLOOKUP(A130,Table11[Tag Number],Table11[Status],"-",0)="Dead",
        _xlfn.XLOOKUP(A130,Table8[Tag Number],Table8[Status],"-",0)="Dead"),"Dead",
     OR(_xlfn.XLOOKUP(A130,Table11[Tag Number],Table11[Status],"-",0)="Alive",
        _xlfn.XLOOKUP(A130,Table10[Tag Number],Table10[Status],"-",0)="Alive",
        _xlfn.XLOOKUP(A130,Table9[Tag Number],Table9[Status],"-",0)="Alive",
        _xlfn.XLOOKUP(A130,Table8[Tag Number],Table8[Status],"-",0)="Alive"),"Alive",
     OR(_xlfn.XLOOKUP(A130,Table9[Tag Number],Table9[Status],"-",0)="-",
        _xlfn.XLOOKUP(A130,Table10[Tag Number],Table10[Status],"-",0)="-",
        _xlfn.XLOOKUP(A130,Table11[Tag Number],Table11[Status],"-",0)="-",
        _xlfn.XLOOKUP(A130,Table8[Tag Number],Table8[Status],"-",0)="-"),
   "-")</f>
        <v>Alive</v>
      </c>
      <c r="I130" s="88" t="str">
        <f>IF((_xlfn.XLOOKUP(B130,[2]Sheet1!$A$2:$A$198,[2]Sheet1!$B$2:$B$198,"-",0)="Glade"),"Out","No")</f>
        <v>No</v>
      </c>
      <c r="J130" s="90"/>
      <c r="K130" s="91"/>
      <c r="L130" s="91"/>
      <c r="M130" s="91"/>
      <c r="N130" s="92"/>
      <c r="O130" s="89"/>
      <c r="R130" t="b">
        <f t="shared" si="4"/>
        <v>0</v>
      </c>
    </row>
    <row r="131" spans="1:18" ht="15" thickBot="1" x14ac:dyDescent="0.35">
      <c r="A131" s="3" t="s">
        <v>1214</v>
      </c>
      <c r="B131" s="3" t="s">
        <v>1137</v>
      </c>
      <c r="C131" s="84">
        <f>IF(COUNTIF(Table8[Tag Number], A131), 1, 0)</f>
        <v>0</v>
      </c>
      <c r="D131" s="85">
        <f>IF(COUNTIF(Table9[Tag Number], A131), 1, 0)</f>
        <v>0</v>
      </c>
      <c r="E131" s="86">
        <f>IF(COUNTIF(Table10[Tag Number], A131), 1, 0)</f>
        <v>0</v>
      </c>
      <c r="F131" s="86">
        <f>IF(COUNTIF(Table11[Tag Number], A131), 1, 0)</f>
        <v>0</v>
      </c>
      <c r="G131" s="87">
        <f t="shared" si="5"/>
        <v>0</v>
      </c>
      <c r="H131" s="88" t="str" cm="1">
        <f t="array" ref="H131">_xlfn.IFS(OR(_xlfn.XLOOKUP(A131,Table9[Tag Number],Table9[Status],"-",0)="Dead",
        _xlfn.XLOOKUP(A131,Table10[Tag Number],Table10[Status],"-",0)="Dead",
        _xlfn.XLOOKUP(A131,Table11[Tag Number],Table11[Status],"-",0)="Dead",
        _xlfn.XLOOKUP(A131,Table8[Tag Number],Table8[Status],"-",0)="Dead"),"Dead",
     OR(_xlfn.XLOOKUP(A131,Table11[Tag Number],Table11[Status],"-",0)="Alive",
        _xlfn.XLOOKUP(A131,Table10[Tag Number],Table10[Status],"-",0)="Alive",
        _xlfn.XLOOKUP(A131,Table9[Tag Number],Table9[Status],"-",0)="Alive",
        _xlfn.XLOOKUP(A131,Table8[Tag Number],Table8[Status],"-",0)="Alive"),"Alive",
     OR(_xlfn.XLOOKUP(A131,Table9[Tag Number],Table9[Status],"-",0)="-",
        _xlfn.XLOOKUP(A131,Table10[Tag Number],Table10[Status],"-",0)="-",
        _xlfn.XLOOKUP(A131,Table11[Tag Number],Table11[Status],"-",0)="-",
        _xlfn.XLOOKUP(A131,Table8[Tag Number],Table8[Status],"-",0)="-"),
   "-")</f>
        <v>-</v>
      </c>
      <c r="I131" s="88" t="str">
        <f>IF((_xlfn.XLOOKUP(B131,[2]Sheet1!$A$2:$A$198,[2]Sheet1!$B$2:$B$198,"-",0)="Glade"),"Out","No")</f>
        <v>No</v>
      </c>
      <c r="J131" s="90"/>
      <c r="K131" s="91"/>
      <c r="L131" s="91"/>
      <c r="M131" s="91"/>
      <c r="N131" s="92"/>
      <c r="O131" s="89"/>
      <c r="R131" t="b">
        <f t="shared" si="4"/>
        <v>0</v>
      </c>
    </row>
    <row r="132" spans="1:18" ht="15" thickBot="1" x14ac:dyDescent="0.35">
      <c r="A132" s="2" t="s">
        <v>1215</v>
      </c>
      <c r="B132" s="2" t="s">
        <v>1145</v>
      </c>
      <c r="C132" s="84">
        <f>IF(COUNTIF(Table8[Tag Number], A132), 1, 0)</f>
        <v>0</v>
      </c>
      <c r="D132" s="85">
        <f>IF(COUNTIF(Table9[Tag Number], A132), 1, 0)</f>
        <v>0</v>
      </c>
      <c r="E132" s="86">
        <f>IF(COUNTIF(Table10[Tag Number], A132), 1, 0)</f>
        <v>0</v>
      </c>
      <c r="F132" s="86">
        <f>IF(COUNTIF(Table11[Tag Number], A132), 1, 0)</f>
        <v>0</v>
      </c>
      <c r="G132" s="87">
        <f t="shared" si="5"/>
        <v>0</v>
      </c>
      <c r="H132" s="88" t="str" cm="1">
        <f t="array" ref="H132">_xlfn.IFS(OR(_xlfn.XLOOKUP(A132,Table9[Tag Number],Table9[Status],"-",0)="Dead",
        _xlfn.XLOOKUP(A132,Table10[Tag Number],Table10[Status],"-",0)="Dead",
        _xlfn.XLOOKUP(A132,Table11[Tag Number],Table11[Status],"-",0)="Dead",
        _xlfn.XLOOKUP(A132,Table8[Tag Number],Table8[Status],"-",0)="Dead"),"Dead",
     OR(_xlfn.XLOOKUP(A132,Table11[Tag Number],Table11[Status],"-",0)="Alive",
        _xlfn.XLOOKUP(A132,Table10[Tag Number],Table10[Status],"-",0)="Alive",
        _xlfn.XLOOKUP(A132,Table9[Tag Number],Table9[Status],"-",0)="Alive",
        _xlfn.XLOOKUP(A132,Table8[Tag Number],Table8[Status],"-",0)="Alive"),"Alive",
     OR(_xlfn.XLOOKUP(A132,Table9[Tag Number],Table9[Status],"-",0)="-",
        _xlfn.XLOOKUP(A132,Table10[Tag Number],Table10[Status],"-",0)="-",
        _xlfn.XLOOKUP(A132,Table11[Tag Number],Table11[Status],"-",0)="-",
        _xlfn.XLOOKUP(A132,Table8[Tag Number],Table8[Status],"-",0)="-"),
   "-")</f>
        <v>-</v>
      </c>
      <c r="I132" s="88" t="str">
        <f>IF((_xlfn.XLOOKUP(B132,[2]Sheet1!$A$2:$A$198,[2]Sheet1!$B$2:$B$198,"-",0)="Glade"),"Out","No")</f>
        <v>No</v>
      </c>
      <c r="J132" s="90"/>
      <c r="K132" s="91"/>
      <c r="L132" s="91"/>
      <c r="M132" s="91"/>
      <c r="N132" s="92"/>
      <c r="O132" s="89"/>
      <c r="R132" t="b">
        <f t="shared" ref="R132:R195" si="6">IF(G132&gt;1,A132)</f>
        <v>0</v>
      </c>
    </row>
    <row r="133" spans="1:18" ht="15" thickBot="1" x14ac:dyDescent="0.35">
      <c r="A133" s="3" t="s">
        <v>924</v>
      </c>
      <c r="B133" s="3" t="s">
        <v>1137</v>
      </c>
      <c r="C133" s="84">
        <f>IF(COUNTIF(Table8[Tag Number], A133), 1, 0)</f>
        <v>1</v>
      </c>
      <c r="D133" s="85">
        <f>IF(COUNTIF(Table9[Tag Number], A133), 1, 0)</f>
        <v>1</v>
      </c>
      <c r="E133" s="86">
        <f>IF(COUNTIF(Table10[Tag Number], A133), 1, 0)</f>
        <v>0</v>
      </c>
      <c r="F133" s="86">
        <f>IF(COUNTIF(Table11[Tag Number], A133), 1, 0)</f>
        <v>0</v>
      </c>
      <c r="G133" s="87">
        <f t="shared" ref="G133:G196" si="7">SUM(C133:F133)</f>
        <v>2</v>
      </c>
      <c r="H133" s="88" t="str" cm="1">
        <f t="array" ref="H133">_xlfn.IFS(OR(_xlfn.XLOOKUP(A133,Table9[Tag Number],Table9[Status],"-",0)="Dead",
        _xlfn.XLOOKUP(A133,Table10[Tag Number],Table10[Status],"-",0)="Dead",
        _xlfn.XLOOKUP(A133,Table11[Tag Number],Table11[Status],"-",0)="Dead",
        _xlfn.XLOOKUP(A133,Table8[Tag Number],Table8[Status],"-",0)="Dead"),"Dead",
     OR(_xlfn.XLOOKUP(A133,Table11[Tag Number],Table11[Status],"-",0)="Alive",
        _xlfn.XLOOKUP(A133,Table10[Tag Number],Table10[Status],"-",0)="Alive",
        _xlfn.XLOOKUP(A133,Table9[Tag Number],Table9[Status],"-",0)="Alive",
        _xlfn.XLOOKUP(A133,Table8[Tag Number],Table8[Status],"-",0)="Alive"),"Alive",
     OR(_xlfn.XLOOKUP(A133,Table9[Tag Number],Table9[Status],"-",0)="-",
        _xlfn.XLOOKUP(A133,Table10[Tag Number],Table10[Status],"-",0)="-",
        _xlfn.XLOOKUP(A133,Table11[Tag Number],Table11[Status],"-",0)="-",
        _xlfn.XLOOKUP(A133,Table8[Tag Number],Table8[Status],"-",0)="-"),
   "-")</f>
        <v>Alive</v>
      </c>
      <c r="I133" s="88" t="str">
        <f>IF((_xlfn.XLOOKUP(B133,[2]Sheet1!$A$2:$A$198,[2]Sheet1!$B$2:$B$198,"-",0)="Glade"),"Out","No")</f>
        <v>No</v>
      </c>
      <c r="J133" s="90"/>
      <c r="K133" s="91"/>
      <c r="L133" s="91"/>
      <c r="M133" s="91"/>
      <c r="N133" s="92"/>
      <c r="O133" s="89"/>
      <c r="R133" t="str">
        <f t="shared" si="6"/>
        <v>B129</v>
      </c>
    </row>
    <row r="134" spans="1:18" ht="15" thickBot="1" x14ac:dyDescent="0.35">
      <c r="A134" s="2" t="s">
        <v>1216</v>
      </c>
      <c r="B134" s="2" t="s">
        <v>1145</v>
      </c>
      <c r="C134" s="84">
        <f>IF(COUNTIF(Table8[Tag Number], A134), 1, 0)</f>
        <v>0</v>
      </c>
      <c r="D134" s="85">
        <f>IF(COUNTIF(Table9[Tag Number], A134), 1, 0)</f>
        <v>0</v>
      </c>
      <c r="E134" s="86">
        <f>IF(COUNTIF(Table10[Tag Number], A134), 1, 0)</f>
        <v>0</v>
      </c>
      <c r="F134" s="86">
        <f>IF(COUNTIF(Table11[Tag Number], A134), 1, 0)</f>
        <v>0</v>
      </c>
      <c r="G134" s="87">
        <f t="shared" si="7"/>
        <v>0</v>
      </c>
      <c r="H134" s="88" t="str" cm="1">
        <f t="array" ref="H134">_xlfn.IFS(OR(_xlfn.XLOOKUP(A134,Table9[Tag Number],Table9[Status],"-",0)="Dead",
        _xlfn.XLOOKUP(A134,Table10[Tag Number],Table10[Status],"-",0)="Dead",
        _xlfn.XLOOKUP(A134,Table11[Tag Number],Table11[Status],"-",0)="Dead",
        _xlfn.XLOOKUP(A134,Table8[Tag Number],Table8[Status],"-",0)="Dead"),"Dead",
     OR(_xlfn.XLOOKUP(A134,Table11[Tag Number],Table11[Status],"-",0)="Alive",
        _xlfn.XLOOKUP(A134,Table10[Tag Number],Table10[Status],"-",0)="Alive",
        _xlfn.XLOOKUP(A134,Table9[Tag Number],Table9[Status],"-",0)="Alive",
        _xlfn.XLOOKUP(A134,Table8[Tag Number],Table8[Status],"-",0)="Alive"),"Alive",
     OR(_xlfn.XLOOKUP(A134,Table9[Tag Number],Table9[Status],"-",0)="-",
        _xlfn.XLOOKUP(A134,Table10[Tag Number],Table10[Status],"-",0)="-",
        _xlfn.XLOOKUP(A134,Table11[Tag Number],Table11[Status],"-",0)="-",
        _xlfn.XLOOKUP(A134,Table8[Tag Number],Table8[Status],"-",0)="-"),
   "-")</f>
        <v>-</v>
      </c>
      <c r="I134" s="88" t="str">
        <f>IF((_xlfn.XLOOKUP(B134,[2]Sheet1!$A$2:$A$198,[2]Sheet1!$B$2:$B$198,"-",0)="Glade"),"Out","No")</f>
        <v>No</v>
      </c>
      <c r="J134" s="90"/>
      <c r="K134" s="91"/>
      <c r="L134" s="91"/>
      <c r="M134" s="91"/>
      <c r="N134" s="92"/>
      <c r="O134" s="89"/>
      <c r="R134" t="b">
        <f t="shared" si="6"/>
        <v>0</v>
      </c>
    </row>
    <row r="135" spans="1:18" ht="15" thickBot="1" x14ac:dyDescent="0.35">
      <c r="A135" s="3" t="s">
        <v>1217</v>
      </c>
      <c r="B135" s="3" t="s">
        <v>1145</v>
      </c>
      <c r="C135" s="84">
        <f>IF(COUNTIF(Table8[Tag Number], A135), 1, 0)</f>
        <v>0</v>
      </c>
      <c r="D135" s="85">
        <f>IF(COUNTIF(Table9[Tag Number], A135), 1, 0)</f>
        <v>0</v>
      </c>
      <c r="E135" s="86">
        <f>IF(COUNTIF(Table10[Tag Number], A135), 1, 0)</f>
        <v>0</v>
      </c>
      <c r="F135" s="86">
        <f>IF(COUNTIF(Table11[Tag Number], A135), 1, 0)</f>
        <v>0</v>
      </c>
      <c r="G135" s="87">
        <f t="shared" si="7"/>
        <v>0</v>
      </c>
      <c r="H135" s="88" t="str" cm="1">
        <f t="array" ref="H135">_xlfn.IFS(OR(_xlfn.XLOOKUP(A135,Table9[Tag Number],Table9[Status],"-",0)="Dead",
        _xlfn.XLOOKUP(A135,Table10[Tag Number],Table10[Status],"-",0)="Dead",
        _xlfn.XLOOKUP(A135,Table11[Tag Number],Table11[Status],"-",0)="Dead",
        _xlfn.XLOOKUP(A135,Table8[Tag Number],Table8[Status],"-",0)="Dead"),"Dead",
     OR(_xlfn.XLOOKUP(A135,Table11[Tag Number],Table11[Status],"-",0)="Alive",
        _xlfn.XLOOKUP(A135,Table10[Tag Number],Table10[Status],"-",0)="Alive",
        _xlfn.XLOOKUP(A135,Table9[Tag Number],Table9[Status],"-",0)="Alive",
        _xlfn.XLOOKUP(A135,Table8[Tag Number],Table8[Status],"-",0)="Alive"),"Alive",
     OR(_xlfn.XLOOKUP(A135,Table9[Tag Number],Table9[Status],"-",0)="-",
        _xlfn.XLOOKUP(A135,Table10[Tag Number],Table10[Status],"-",0)="-",
        _xlfn.XLOOKUP(A135,Table11[Tag Number],Table11[Status],"-",0)="-",
        _xlfn.XLOOKUP(A135,Table8[Tag Number],Table8[Status],"-",0)="-"),
   "-")</f>
        <v>-</v>
      </c>
      <c r="I135" s="88" t="str">
        <f>IF((_xlfn.XLOOKUP(B135,[2]Sheet1!$A$2:$A$198,[2]Sheet1!$B$2:$B$198,"-",0)="Glade"),"Out","No")</f>
        <v>No</v>
      </c>
      <c r="J135" s="90"/>
      <c r="K135" s="91"/>
      <c r="L135" s="91"/>
      <c r="M135" s="91"/>
      <c r="N135" s="92"/>
      <c r="O135" s="89"/>
      <c r="R135" t="b">
        <f t="shared" si="6"/>
        <v>0</v>
      </c>
    </row>
    <row r="136" spans="1:18" ht="15" thickBot="1" x14ac:dyDescent="0.35">
      <c r="A136" s="2" t="s">
        <v>428</v>
      </c>
      <c r="B136" s="2" t="s">
        <v>1137</v>
      </c>
      <c r="C136" s="84">
        <f>IF(COUNTIF(Table8[Tag Number], A136), 1, 0)</f>
        <v>1</v>
      </c>
      <c r="D136" s="85">
        <f>IF(COUNTIF(Table9[Tag Number], A136), 1, 0)</f>
        <v>1</v>
      </c>
      <c r="E136" s="86">
        <f>IF(COUNTIF(Table10[Tag Number], A136), 1, 0)</f>
        <v>1</v>
      </c>
      <c r="F136" s="86">
        <f>IF(COUNTIF(Table11[Tag Number], A136), 1, 0)</f>
        <v>1</v>
      </c>
      <c r="G136" s="87">
        <f t="shared" si="7"/>
        <v>4</v>
      </c>
      <c r="H136" s="88" t="str" cm="1">
        <f t="array" ref="H136">_xlfn.IFS(OR(_xlfn.XLOOKUP(A136,Table9[Tag Number],Table9[Status],"-",0)="Dead",
        _xlfn.XLOOKUP(A136,Table10[Tag Number],Table10[Status],"-",0)="Dead",
        _xlfn.XLOOKUP(A136,Table11[Tag Number],Table11[Status],"-",0)="Dead",
        _xlfn.XLOOKUP(A136,Table8[Tag Number],Table8[Status],"-",0)="Dead"),"Dead",
     OR(_xlfn.XLOOKUP(A136,Table11[Tag Number],Table11[Status],"-",0)="Alive",
        _xlfn.XLOOKUP(A136,Table10[Tag Number],Table10[Status],"-",0)="Alive",
        _xlfn.XLOOKUP(A136,Table9[Tag Number],Table9[Status],"-",0)="Alive",
        _xlfn.XLOOKUP(A136,Table8[Tag Number],Table8[Status],"-",0)="Alive"),"Alive",
     OR(_xlfn.XLOOKUP(A136,Table9[Tag Number],Table9[Status],"-",0)="-",
        _xlfn.XLOOKUP(A136,Table10[Tag Number],Table10[Status],"-",0)="-",
        _xlfn.XLOOKUP(A136,Table11[Tag Number],Table11[Status],"-",0)="-",
        _xlfn.XLOOKUP(A136,Table8[Tag Number],Table8[Status],"-",0)="-"),
   "-")</f>
        <v>Alive</v>
      </c>
      <c r="I136" s="88" t="str">
        <f>IF((_xlfn.XLOOKUP(B136,[2]Sheet1!$A$2:$A$198,[2]Sheet1!$B$2:$B$198,"-",0)="Glade"),"Out","No")</f>
        <v>No</v>
      </c>
      <c r="J136" s="90"/>
      <c r="K136" s="91"/>
      <c r="L136" s="91"/>
      <c r="M136" s="91"/>
      <c r="N136" s="92"/>
      <c r="O136" s="89"/>
      <c r="R136" t="str">
        <f t="shared" si="6"/>
        <v>B133</v>
      </c>
    </row>
    <row r="137" spans="1:18" ht="15" thickBot="1" x14ac:dyDescent="0.35">
      <c r="A137" s="3" t="s">
        <v>696</v>
      </c>
      <c r="B137" s="3" t="s">
        <v>1137</v>
      </c>
      <c r="C137" s="84">
        <f>IF(COUNTIF(Table8[Tag Number], A137), 1, 0)</f>
        <v>0</v>
      </c>
      <c r="D137" s="85">
        <f>IF(COUNTIF(Table9[Tag Number], A137), 1, 0)</f>
        <v>1</v>
      </c>
      <c r="E137" s="86">
        <f>IF(COUNTIF(Table10[Tag Number], A137), 1, 0)</f>
        <v>1</v>
      </c>
      <c r="F137" s="86">
        <f>IF(COUNTIF(Table11[Tag Number], A137), 1, 0)</f>
        <v>0</v>
      </c>
      <c r="G137" s="87">
        <f t="shared" si="7"/>
        <v>2</v>
      </c>
      <c r="H137" s="88" t="str" cm="1">
        <f t="array" ref="H137">_xlfn.IFS(OR(_xlfn.XLOOKUP(A137,Table9[Tag Number],Table9[Status],"-",0)="Dead",
        _xlfn.XLOOKUP(A137,Table10[Tag Number],Table10[Status],"-",0)="Dead",
        _xlfn.XLOOKUP(A137,Table11[Tag Number],Table11[Status],"-",0)="Dead",
        _xlfn.XLOOKUP(A137,Table8[Tag Number],Table8[Status],"-",0)="Dead"),"Dead",
     OR(_xlfn.XLOOKUP(A137,Table11[Tag Number],Table11[Status],"-",0)="Alive",
        _xlfn.XLOOKUP(A137,Table10[Tag Number],Table10[Status],"-",0)="Alive",
        _xlfn.XLOOKUP(A137,Table9[Tag Number],Table9[Status],"-",0)="Alive",
        _xlfn.XLOOKUP(A137,Table8[Tag Number],Table8[Status],"-",0)="Alive"),"Alive",
     OR(_xlfn.XLOOKUP(A137,Table9[Tag Number],Table9[Status],"-",0)="-",
        _xlfn.XLOOKUP(A137,Table10[Tag Number],Table10[Status],"-",0)="-",
        _xlfn.XLOOKUP(A137,Table11[Tag Number],Table11[Status],"-",0)="-",
        _xlfn.XLOOKUP(A137,Table8[Tag Number],Table8[Status],"-",0)="-"),
   "-")</f>
        <v>Alive</v>
      </c>
      <c r="I137" s="88" t="str">
        <f>IF((_xlfn.XLOOKUP(B137,[2]Sheet1!$A$2:$A$198,[2]Sheet1!$B$2:$B$198,"-",0)="Glade"),"Out","No")</f>
        <v>No</v>
      </c>
      <c r="J137" s="90"/>
      <c r="K137" s="91"/>
      <c r="L137" s="91"/>
      <c r="M137" s="91"/>
      <c r="N137" s="92"/>
      <c r="O137" s="89"/>
      <c r="R137" t="str">
        <f t="shared" si="6"/>
        <v>B134</v>
      </c>
    </row>
    <row r="138" spans="1:18" ht="15" thickBot="1" x14ac:dyDescent="0.35">
      <c r="A138" s="2" t="s">
        <v>1218</v>
      </c>
      <c r="B138" s="2" t="s">
        <v>1137</v>
      </c>
      <c r="C138" s="84">
        <f>IF(COUNTIF(Table8[Tag Number], A138), 1, 0)</f>
        <v>0</v>
      </c>
      <c r="D138" s="85">
        <f>IF(COUNTIF(Table9[Tag Number], A138), 1, 0)</f>
        <v>0</v>
      </c>
      <c r="E138" s="86">
        <f>IF(COUNTIF(Table10[Tag Number], A138), 1, 0)</f>
        <v>0</v>
      </c>
      <c r="F138" s="86">
        <f>IF(COUNTIF(Table11[Tag Number], A138), 1, 0)</f>
        <v>0</v>
      </c>
      <c r="G138" s="87">
        <f t="shared" si="7"/>
        <v>0</v>
      </c>
      <c r="H138" s="88" t="str" cm="1">
        <f t="array" ref="H138">_xlfn.IFS(OR(_xlfn.XLOOKUP(A138,Table9[Tag Number],Table9[Status],"-",0)="Dead",
        _xlfn.XLOOKUP(A138,Table10[Tag Number],Table10[Status],"-",0)="Dead",
        _xlfn.XLOOKUP(A138,Table11[Tag Number],Table11[Status],"-",0)="Dead",
        _xlfn.XLOOKUP(A138,Table8[Tag Number],Table8[Status],"-",0)="Dead"),"Dead",
     OR(_xlfn.XLOOKUP(A138,Table11[Tag Number],Table11[Status],"-",0)="Alive",
        _xlfn.XLOOKUP(A138,Table10[Tag Number],Table10[Status],"-",0)="Alive",
        _xlfn.XLOOKUP(A138,Table9[Tag Number],Table9[Status],"-",0)="Alive",
        _xlfn.XLOOKUP(A138,Table8[Tag Number],Table8[Status],"-",0)="Alive"),"Alive",
     OR(_xlfn.XLOOKUP(A138,Table9[Tag Number],Table9[Status],"-",0)="-",
        _xlfn.XLOOKUP(A138,Table10[Tag Number],Table10[Status],"-",0)="-",
        _xlfn.XLOOKUP(A138,Table11[Tag Number],Table11[Status],"-",0)="-",
        _xlfn.XLOOKUP(A138,Table8[Tag Number],Table8[Status],"-",0)="-"),
   "-")</f>
        <v>-</v>
      </c>
      <c r="I138" s="88" t="str">
        <f>IF((_xlfn.XLOOKUP(B138,[2]Sheet1!$A$2:$A$198,[2]Sheet1!$B$2:$B$198,"-",0)="Glade"),"Out","No")</f>
        <v>No</v>
      </c>
      <c r="J138" s="90"/>
      <c r="K138" s="91"/>
      <c r="L138" s="91"/>
      <c r="M138" s="91"/>
      <c r="N138" s="92"/>
      <c r="O138" s="89"/>
      <c r="R138" t="b">
        <f t="shared" si="6"/>
        <v>0</v>
      </c>
    </row>
    <row r="139" spans="1:18" ht="15" thickBot="1" x14ac:dyDescent="0.35">
      <c r="A139" s="3" t="s">
        <v>487</v>
      </c>
      <c r="B139" s="3" t="s">
        <v>1137</v>
      </c>
      <c r="C139" s="84">
        <f>IF(COUNTIF(Table8[Tag Number], A139), 1, 0)</f>
        <v>0</v>
      </c>
      <c r="D139" s="85">
        <f>IF(COUNTIF(Table9[Tag Number], A139), 1, 0)</f>
        <v>1</v>
      </c>
      <c r="E139" s="86">
        <f>IF(COUNTIF(Table10[Tag Number], A139), 1, 0)</f>
        <v>1</v>
      </c>
      <c r="F139" s="86">
        <f>IF(COUNTIF(Table11[Tag Number], A139), 1, 0)</f>
        <v>1</v>
      </c>
      <c r="G139" s="87">
        <f t="shared" si="7"/>
        <v>3</v>
      </c>
      <c r="H139" s="88" t="str" cm="1">
        <f t="array" ref="H139">_xlfn.IFS(OR(_xlfn.XLOOKUP(A139,Table9[Tag Number],Table9[Status],"-",0)="Dead",
        _xlfn.XLOOKUP(A139,Table10[Tag Number],Table10[Status],"-",0)="Dead",
        _xlfn.XLOOKUP(A139,Table11[Tag Number],Table11[Status],"-",0)="Dead",
        _xlfn.XLOOKUP(A139,Table8[Tag Number],Table8[Status],"-",0)="Dead"),"Dead",
     OR(_xlfn.XLOOKUP(A139,Table11[Tag Number],Table11[Status],"-",0)="Alive",
        _xlfn.XLOOKUP(A139,Table10[Tag Number],Table10[Status],"-",0)="Alive",
        _xlfn.XLOOKUP(A139,Table9[Tag Number],Table9[Status],"-",0)="Alive",
        _xlfn.XLOOKUP(A139,Table8[Tag Number],Table8[Status],"-",0)="Alive"),"Alive",
     OR(_xlfn.XLOOKUP(A139,Table9[Tag Number],Table9[Status],"-",0)="-",
        _xlfn.XLOOKUP(A139,Table10[Tag Number],Table10[Status],"-",0)="-",
        _xlfn.XLOOKUP(A139,Table11[Tag Number],Table11[Status],"-",0)="-",
        _xlfn.XLOOKUP(A139,Table8[Tag Number],Table8[Status],"-",0)="-"),
   "-")</f>
        <v>Alive</v>
      </c>
      <c r="I139" s="88" t="str">
        <f>IF((_xlfn.XLOOKUP(B139,[2]Sheet1!$A$2:$A$198,[2]Sheet1!$B$2:$B$198,"-",0)="Glade"),"Out","No")</f>
        <v>No</v>
      </c>
      <c r="J139" s="90"/>
      <c r="K139" s="91"/>
      <c r="L139" s="91"/>
      <c r="M139" s="91"/>
      <c r="N139" s="92"/>
      <c r="O139" s="89"/>
      <c r="R139" t="str">
        <f t="shared" si="6"/>
        <v>B136</v>
      </c>
    </row>
    <row r="140" spans="1:18" ht="15" thickBot="1" x14ac:dyDescent="0.35">
      <c r="A140" s="2" t="s">
        <v>1219</v>
      </c>
      <c r="B140" s="2" t="s">
        <v>1137</v>
      </c>
      <c r="C140" s="84">
        <f>IF(COUNTIF(Table8[Tag Number], A140), 1, 0)</f>
        <v>0</v>
      </c>
      <c r="D140" s="85">
        <f>IF(COUNTIF(Table9[Tag Number], A140), 1, 0)</f>
        <v>0</v>
      </c>
      <c r="E140" s="86">
        <f>IF(COUNTIF(Table10[Tag Number], A140), 1, 0)</f>
        <v>0</v>
      </c>
      <c r="F140" s="86">
        <f>IF(COUNTIF(Table11[Tag Number], A140), 1, 0)</f>
        <v>0</v>
      </c>
      <c r="G140" s="87">
        <f t="shared" si="7"/>
        <v>0</v>
      </c>
      <c r="H140" s="88" t="str" cm="1">
        <f t="array" ref="H140">_xlfn.IFS(OR(_xlfn.XLOOKUP(A140,Table9[Tag Number],Table9[Status],"-",0)="Dead",
        _xlfn.XLOOKUP(A140,Table10[Tag Number],Table10[Status],"-",0)="Dead",
        _xlfn.XLOOKUP(A140,Table11[Tag Number],Table11[Status],"-",0)="Dead",
        _xlfn.XLOOKUP(A140,Table8[Tag Number],Table8[Status],"-",0)="Dead"),"Dead",
     OR(_xlfn.XLOOKUP(A140,Table11[Tag Number],Table11[Status],"-",0)="Alive",
        _xlfn.XLOOKUP(A140,Table10[Tag Number],Table10[Status],"-",0)="Alive",
        _xlfn.XLOOKUP(A140,Table9[Tag Number],Table9[Status],"-",0)="Alive",
        _xlfn.XLOOKUP(A140,Table8[Tag Number],Table8[Status],"-",0)="Alive"),"Alive",
     OR(_xlfn.XLOOKUP(A140,Table9[Tag Number],Table9[Status],"-",0)="-",
        _xlfn.XLOOKUP(A140,Table10[Tag Number],Table10[Status],"-",0)="-",
        _xlfn.XLOOKUP(A140,Table11[Tag Number],Table11[Status],"-",0)="-",
        _xlfn.XLOOKUP(A140,Table8[Tag Number],Table8[Status],"-",0)="-"),
   "-")</f>
        <v>-</v>
      </c>
      <c r="I140" s="88" t="str">
        <f>IF((_xlfn.XLOOKUP(B140,[2]Sheet1!$A$2:$A$198,[2]Sheet1!$B$2:$B$198,"-",0)="Glade"),"Out","No")</f>
        <v>No</v>
      </c>
      <c r="J140" s="90"/>
      <c r="K140" s="91"/>
      <c r="L140" s="91"/>
      <c r="M140" s="91"/>
      <c r="N140" s="92"/>
      <c r="O140" s="89"/>
      <c r="R140" t="b">
        <f t="shared" si="6"/>
        <v>0</v>
      </c>
    </row>
    <row r="141" spans="1:18" ht="15" thickBot="1" x14ac:dyDescent="0.35">
      <c r="A141" s="3" t="s">
        <v>1220</v>
      </c>
      <c r="B141" s="3" t="s">
        <v>1145</v>
      </c>
      <c r="C141" s="84">
        <f>IF(COUNTIF(Table8[Tag Number], A141), 1, 0)</f>
        <v>0</v>
      </c>
      <c r="D141" s="85">
        <f>IF(COUNTIF(Table9[Tag Number], A141), 1, 0)</f>
        <v>0</v>
      </c>
      <c r="E141" s="86">
        <f>IF(COUNTIF(Table10[Tag Number], A141), 1, 0)</f>
        <v>0</v>
      </c>
      <c r="F141" s="86">
        <f>IF(COUNTIF(Table11[Tag Number], A141), 1, 0)</f>
        <v>0</v>
      </c>
      <c r="G141" s="87">
        <f t="shared" si="7"/>
        <v>0</v>
      </c>
      <c r="H141" s="88" t="str" cm="1">
        <f t="array" ref="H141">_xlfn.IFS(OR(_xlfn.XLOOKUP(A141,Table9[Tag Number],Table9[Status],"-",0)="Dead",
        _xlfn.XLOOKUP(A141,Table10[Tag Number],Table10[Status],"-",0)="Dead",
        _xlfn.XLOOKUP(A141,Table11[Tag Number],Table11[Status],"-",0)="Dead",
        _xlfn.XLOOKUP(A141,Table8[Tag Number],Table8[Status],"-",0)="Dead"),"Dead",
     OR(_xlfn.XLOOKUP(A141,Table11[Tag Number],Table11[Status],"-",0)="Alive",
        _xlfn.XLOOKUP(A141,Table10[Tag Number],Table10[Status],"-",0)="Alive",
        _xlfn.XLOOKUP(A141,Table9[Tag Number],Table9[Status],"-",0)="Alive",
        _xlfn.XLOOKUP(A141,Table8[Tag Number],Table8[Status],"-",0)="Alive"),"Alive",
     OR(_xlfn.XLOOKUP(A141,Table9[Tag Number],Table9[Status],"-",0)="-",
        _xlfn.XLOOKUP(A141,Table10[Tag Number],Table10[Status],"-",0)="-",
        _xlfn.XLOOKUP(A141,Table11[Tag Number],Table11[Status],"-",0)="-",
        _xlfn.XLOOKUP(A141,Table8[Tag Number],Table8[Status],"-",0)="-"),
   "-")</f>
        <v>-</v>
      </c>
      <c r="I141" s="88" t="str">
        <f>IF((_xlfn.XLOOKUP(B141,[2]Sheet1!$A$2:$A$198,[2]Sheet1!$B$2:$B$198,"-",0)="Glade"),"Out","No")</f>
        <v>No</v>
      </c>
      <c r="J141" s="90"/>
      <c r="K141" s="91"/>
      <c r="L141" s="91"/>
      <c r="M141" s="91"/>
      <c r="N141" s="92"/>
      <c r="O141" s="89"/>
      <c r="R141" t="b">
        <f t="shared" si="6"/>
        <v>0</v>
      </c>
    </row>
    <row r="142" spans="1:18" ht="15" thickBot="1" x14ac:dyDescent="0.35">
      <c r="A142" s="2" t="s">
        <v>1221</v>
      </c>
      <c r="B142" s="2" t="s">
        <v>1137</v>
      </c>
      <c r="C142" s="84">
        <f>IF(COUNTIF(Table8[Tag Number], A142), 1, 0)</f>
        <v>0</v>
      </c>
      <c r="D142" s="85">
        <f>IF(COUNTIF(Table9[Tag Number], A142), 1, 0)</f>
        <v>0</v>
      </c>
      <c r="E142" s="86">
        <f>IF(COUNTIF(Table10[Tag Number], A142), 1, 0)</f>
        <v>0</v>
      </c>
      <c r="F142" s="86">
        <f>IF(COUNTIF(Table11[Tag Number], A142), 1, 0)</f>
        <v>0</v>
      </c>
      <c r="G142" s="87">
        <f t="shared" si="7"/>
        <v>0</v>
      </c>
      <c r="H142" s="88" t="str" cm="1">
        <f t="array" ref="H142">_xlfn.IFS(OR(_xlfn.XLOOKUP(A142,Table9[Tag Number],Table9[Status],"-",0)="Dead",
        _xlfn.XLOOKUP(A142,Table10[Tag Number],Table10[Status],"-",0)="Dead",
        _xlfn.XLOOKUP(A142,Table11[Tag Number],Table11[Status],"-",0)="Dead",
        _xlfn.XLOOKUP(A142,Table8[Tag Number],Table8[Status],"-",0)="Dead"),"Dead",
     OR(_xlfn.XLOOKUP(A142,Table11[Tag Number],Table11[Status],"-",0)="Alive",
        _xlfn.XLOOKUP(A142,Table10[Tag Number],Table10[Status],"-",0)="Alive",
        _xlfn.XLOOKUP(A142,Table9[Tag Number],Table9[Status],"-",0)="Alive",
        _xlfn.XLOOKUP(A142,Table8[Tag Number],Table8[Status],"-",0)="Alive"),"Alive",
     OR(_xlfn.XLOOKUP(A142,Table9[Tag Number],Table9[Status],"-",0)="-",
        _xlfn.XLOOKUP(A142,Table10[Tag Number],Table10[Status],"-",0)="-",
        _xlfn.XLOOKUP(A142,Table11[Tag Number],Table11[Status],"-",0)="-",
        _xlfn.XLOOKUP(A142,Table8[Tag Number],Table8[Status],"-",0)="-"),
   "-")</f>
        <v>-</v>
      </c>
      <c r="I142" s="88" t="str">
        <f>IF((_xlfn.XLOOKUP(B142,[2]Sheet1!$A$2:$A$198,[2]Sheet1!$B$2:$B$198,"-",0)="Glade"),"Out","No")</f>
        <v>No</v>
      </c>
      <c r="J142" s="90"/>
      <c r="K142" s="91"/>
      <c r="L142" s="91"/>
      <c r="M142" s="91"/>
      <c r="N142" s="92"/>
      <c r="O142" s="89"/>
      <c r="R142" t="b">
        <f t="shared" si="6"/>
        <v>0</v>
      </c>
    </row>
    <row r="143" spans="1:18" ht="15" thickBot="1" x14ac:dyDescent="0.35">
      <c r="A143" s="3" t="s">
        <v>1222</v>
      </c>
      <c r="B143" s="3" t="s">
        <v>1137</v>
      </c>
      <c r="C143" s="84">
        <f>IF(COUNTIF(Table8[Tag Number], A143), 1, 0)</f>
        <v>0</v>
      </c>
      <c r="D143" s="85">
        <f>IF(COUNTIF(Table9[Tag Number], A143), 1, 0)</f>
        <v>0</v>
      </c>
      <c r="E143" s="86">
        <f>IF(COUNTIF(Table10[Tag Number], A143), 1, 0)</f>
        <v>0</v>
      </c>
      <c r="F143" s="86">
        <f>IF(COUNTIF(Table11[Tag Number], A143), 1, 0)</f>
        <v>0</v>
      </c>
      <c r="G143" s="87">
        <f t="shared" si="7"/>
        <v>0</v>
      </c>
      <c r="H143" s="88" t="str" cm="1">
        <f t="array" ref="H143">_xlfn.IFS(OR(_xlfn.XLOOKUP(A143,Table9[Tag Number],Table9[Status],"-",0)="Dead",
        _xlfn.XLOOKUP(A143,Table10[Tag Number],Table10[Status],"-",0)="Dead",
        _xlfn.XLOOKUP(A143,Table11[Tag Number],Table11[Status],"-",0)="Dead",
        _xlfn.XLOOKUP(A143,Table8[Tag Number],Table8[Status],"-",0)="Dead"),"Dead",
     OR(_xlfn.XLOOKUP(A143,Table11[Tag Number],Table11[Status],"-",0)="Alive",
        _xlfn.XLOOKUP(A143,Table10[Tag Number],Table10[Status],"-",0)="Alive",
        _xlfn.XLOOKUP(A143,Table9[Tag Number],Table9[Status],"-",0)="Alive",
        _xlfn.XLOOKUP(A143,Table8[Tag Number],Table8[Status],"-",0)="Alive"),"Alive",
     OR(_xlfn.XLOOKUP(A143,Table9[Tag Number],Table9[Status],"-",0)="-",
        _xlfn.XLOOKUP(A143,Table10[Tag Number],Table10[Status],"-",0)="-",
        _xlfn.XLOOKUP(A143,Table11[Tag Number],Table11[Status],"-",0)="-",
        _xlfn.XLOOKUP(A143,Table8[Tag Number],Table8[Status],"-",0)="-"),
   "-")</f>
        <v>-</v>
      </c>
      <c r="I143" s="88" t="str">
        <f>IF((_xlfn.XLOOKUP(B143,[2]Sheet1!$A$2:$A$198,[2]Sheet1!$B$2:$B$198,"-",0)="Glade"),"Out","No")</f>
        <v>No</v>
      </c>
      <c r="J143" s="90"/>
      <c r="K143" s="91"/>
      <c r="L143" s="91"/>
      <c r="M143" s="91"/>
      <c r="N143" s="92"/>
      <c r="O143" s="89"/>
      <c r="R143" t="b">
        <f t="shared" si="6"/>
        <v>0</v>
      </c>
    </row>
    <row r="144" spans="1:18" ht="15" thickBot="1" x14ac:dyDescent="0.35">
      <c r="A144" s="2" t="s">
        <v>1223</v>
      </c>
      <c r="B144" s="2" t="s">
        <v>1145</v>
      </c>
      <c r="C144" s="84">
        <f>IF(COUNTIF(Table8[Tag Number], A144), 1, 0)</f>
        <v>0</v>
      </c>
      <c r="D144" s="85">
        <f>IF(COUNTIF(Table9[Tag Number], A144), 1, 0)</f>
        <v>0</v>
      </c>
      <c r="E144" s="86">
        <f>IF(COUNTIF(Table10[Tag Number], A144), 1, 0)</f>
        <v>0</v>
      </c>
      <c r="F144" s="86">
        <f>IF(COUNTIF(Table11[Tag Number], A144), 1, 0)</f>
        <v>0</v>
      </c>
      <c r="G144" s="87">
        <f t="shared" si="7"/>
        <v>0</v>
      </c>
      <c r="H144" s="88" t="str" cm="1">
        <f t="array" ref="H144">_xlfn.IFS(OR(_xlfn.XLOOKUP(A144,Table9[Tag Number],Table9[Status],"-",0)="Dead",
        _xlfn.XLOOKUP(A144,Table10[Tag Number],Table10[Status],"-",0)="Dead",
        _xlfn.XLOOKUP(A144,Table11[Tag Number],Table11[Status],"-",0)="Dead",
        _xlfn.XLOOKUP(A144,Table8[Tag Number],Table8[Status],"-",0)="Dead"),"Dead",
     OR(_xlfn.XLOOKUP(A144,Table11[Tag Number],Table11[Status],"-",0)="Alive",
        _xlfn.XLOOKUP(A144,Table10[Tag Number],Table10[Status],"-",0)="Alive",
        _xlfn.XLOOKUP(A144,Table9[Tag Number],Table9[Status],"-",0)="Alive",
        _xlfn.XLOOKUP(A144,Table8[Tag Number],Table8[Status],"-",0)="Alive"),"Alive",
     OR(_xlfn.XLOOKUP(A144,Table9[Tag Number],Table9[Status],"-",0)="-",
        _xlfn.XLOOKUP(A144,Table10[Tag Number],Table10[Status],"-",0)="-",
        _xlfn.XLOOKUP(A144,Table11[Tag Number],Table11[Status],"-",0)="-",
        _xlfn.XLOOKUP(A144,Table8[Tag Number],Table8[Status],"-",0)="-"),
   "-")</f>
        <v>-</v>
      </c>
      <c r="I144" s="88" t="str">
        <f>IF((_xlfn.XLOOKUP(B144,[2]Sheet1!$A$2:$A$198,[2]Sheet1!$B$2:$B$198,"-",0)="Glade"),"Out","No")</f>
        <v>No</v>
      </c>
      <c r="J144" s="90"/>
      <c r="K144" s="91"/>
      <c r="L144" s="91"/>
      <c r="M144" s="91"/>
      <c r="N144" s="92"/>
      <c r="O144" s="89"/>
      <c r="R144" t="b">
        <f t="shared" si="6"/>
        <v>0</v>
      </c>
    </row>
    <row r="145" spans="1:18" ht="15" thickBot="1" x14ac:dyDescent="0.35">
      <c r="A145" s="3" t="s">
        <v>1224</v>
      </c>
      <c r="B145" s="3" t="s">
        <v>1145</v>
      </c>
      <c r="C145" s="84">
        <f>IF(COUNTIF(Table8[Tag Number], A145), 1, 0)</f>
        <v>0</v>
      </c>
      <c r="D145" s="85">
        <f>IF(COUNTIF(Table9[Tag Number], A145), 1, 0)</f>
        <v>0</v>
      </c>
      <c r="E145" s="86">
        <f>IF(COUNTIF(Table10[Tag Number], A145), 1, 0)</f>
        <v>0</v>
      </c>
      <c r="F145" s="86">
        <f>IF(COUNTIF(Table11[Tag Number], A145), 1, 0)</f>
        <v>0</v>
      </c>
      <c r="G145" s="87">
        <f t="shared" si="7"/>
        <v>0</v>
      </c>
      <c r="H145" s="88" t="str" cm="1">
        <f t="array" ref="H145">_xlfn.IFS(OR(_xlfn.XLOOKUP(A145,Table9[Tag Number],Table9[Status],"-",0)="Dead",
        _xlfn.XLOOKUP(A145,Table10[Tag Number],Table10[Status],"-",0)="Dead",
        _xlfn.XLOOKUP(A145,Table11[Tag Number],Table11[Status],"-",0)="Dead",
        _xlfn.XLOOKUP(A145,Table8[Tag Number],Table8[Status],"-",0)="Dead"),"Dead",
     OR(_xlfn.XLOOKUP(A145,Table11[Tag Number],Table11[Status],"-",0)="Alive",
        _xlfn.XLOOKUP(A145,Table10[Tag Number],Table10[Status],"-",0)="Alive",
        _xlfn.XLOOKUP(A145,Table9[Tag Number],Table9[Status],"-",0)="Alive",
        _xlfn.XLOOKUP(A145,Table8[Tag Number],Table8[Status],"-",0)="Alive"),"Alive",
     OR(_xlfn.XLOOKUP(A145,Table9[Tag Number],Table9[Status],"-",0)="-",
        _xlfn.XLOOKUP(A145,Table10[Tag Number],Table10[Status],"-",0)="-",
        _xlfn.XLOOKUP(A145,Table11[Tag Number],Table11[Status],"-",0)="-",
        _xlfn.XLOOKUP(A145,Table8[Tag Number],Table8[Status],"-",0)="-"),
   "-")</f>
        <v>-</v>
      </c>
      <c r="I145" s="88" t="str">
        <f>IF((_xlfn.XLOOKUP(B145,[2]Sheet1!$A$2:$A$198,[2]Sheet1!$B$2:$B$198,"-",0)="Glade"),"Out","No")</f>
        <v>No</v>
      </c>
      <c r="J145" s="90"/>
      <c r="K145" s="91"/>
      <c r="L145" s="91"/>
      <c r="M145" s="91"/>
      <c r="N145" s="92"/>
      <c r="O145" s="89"/>
      <c r="R145" t="b">
        <f t="shared" si="6"/>
        <v>0</v>
      </c>
    </row>
    <row r="146" spans="1:18" ht="15" thickBot="1" x14ac:dyDescent="0.35">
      <c r="A146" s="2" t="s">
        <v>1225</v>
      </c>
      <c r="B146" s="2" t="s">
        <v>1145</v>
      </c>
      <c r="C146" s="84">
        <f>IF(COUNTIF(Table8[Tag Number], A146), 1, 0)</f>
        <v>0</v>
      </c>
      <c r="D146" s="85">
        <f>IF(COUNTIF(Table9[Tag Number], A146), 1, 0)</f>
        <v>0</v>
      </c>
      <c r="E146" s="86">
        <f>IF(COUNTIF(Table10[Tag Number], A146), 1, 0)</f>
        <v>0</v>
      </c>
      <c r="F146" s="86">
        <f>IF(COUNTIF(Table11[Tag Number], A146), 1, 0)</f>
        <v>0</v>
      </c>
      <c r="G146" s="87">
        <f t="shared" si="7"/>
        <v>0</v>
      </c>
      <c r="H146" s="88" t="str" cm="1">
        <f t="array" ref="H146">_xlfn.IFS(OR(_xlfn.XLOOKUP(A146,Table9[Tag Number],Table9[Status],"-",0)="Dead",
        _xlfn.XLOOKUP(A146,Table10[Tag Number],Table10[Status],"-",0)="Dead",
        _xlfn.XLOOKUP(A146,Table11[Tag Number],Table11[Status],"-",0)="Dead",
        _xlfn.XLOOKUP(A146,Table8[Tag Number],Table8[Status],"-",0)="Dead"),"Dead",
     OR(_xlfn.XLOOKUP(A146,Table11[Tag Number],Table11[Status],"-",0)="Alive",
        _xlfn.XLOOKUP(A146,Table10[Tag Number],Table10[Status],"-",0)="Alive",
        _xlfn.XLOOKUP(A146,Table9[Tag Number],Table9[Status],"-",0)="Alive",
        _xlfn.XLOOKUP(A146,Table8[Tag Number],Table8[Status],"-",0)="Alive"),"Alive",
     OR(_xlfn.XLOOKUP(A146,Table9[Tag Number],Table9[Status],"-",0)="-",
        _xlfn.XLOOKUP(A146,Table10[Tag Number],Table10[Status],"-",0)="-",
        _xlfn.XLOOKUP(A146,Table11[Tag Number],Table11[Status],"-",0)="-",
        _xlfn.XLOOKUP(A146,Table8[Tag Number],Table8[Status],"-",0)="-"),
   "-")</f>
        <v>-</v>
      </c>
      <c r="I146" s="88" t="str">
        <f>IF((_xlfn.XLOOKUP(B146,[2]Sheet1!$A$2:$A$198,[2]Sheet1!$B$2:$B$198,"-",0)="Glade"),"Out","No")</f>
        <v>No</v>
      </c>
      <c r="J146" s="90"/>
      <c r="K146" s="91"/>
      <c r="L146" s="91"/>
      <c r="M146" s="91"/>
      <c r="N146" s="92"/>
      <c r="O146" s="89"/>
      <c r="R146" t="b">
        <f t="shared" si="6"/>
        <v>0</v>
      </c>
    </row>
    <row r="147" spans="1:18" ht="15" thickBot="1" x14ac:dyDescent="0.35">
      <c r="A147" s="3" t="s">
        <v>1226</v>
      </c>
      <c r="B147" s="3" t="s">
        <v>1137</v>
      </c>
      <c r="C147" s="84">
        <f>IF(COUNTIF(Table8[Tag Number], A147), 1, 0)</f>
        <v>0</v>
      </c>
      <c r="D147" s="85">
        <f>IF(COUNTIF(Table9[Tag Number], A147), 1, 0)</f>
        <v>0</v>
      </c>
      <c r="E147" s="86">
        <f>IF(COUNTIF(Table10[Tag Number], A147), 1, 0)</f>
        <v>0</v>
      </c>
      <c r="F147" s="86">
        <f>IF(COUNTIF(Table11[Tag Number], A147), 1, 0)</f>
        <v>0</v>
      </c>
      <c r="G147" s="87">
        <f t="shared" si="7"/>
        <v>0</v>
      </c>
      <c r="H147" s="88" t="str" cm="1">
        <f t="array" ref="H147">_xlfn.IFS(OR(_xlfn.XLOOKUP(A147,Table9[Tag Number],Table9[Status],"-",0)="Dead",
        _xlfn.XLOOKUP(A147,Table10[Tag Number],Table10[Status],"-",0)="Dead",
        _xlfn.XLOOKUP(A147,Table11[Tag Number],Table11[Status],"-",0)="Dead",
        _xlfn.XLOOKUP(A147,Table8[Tag Number],Table8[Status],"-",0)="Dead"),"Dead",
     OR(_xlfn.XLOOKUP(A147,Table11[Tag Number],Table11[Status],"-",0)="Alive",
        _xlfn.XLOOKUP(A147,Table10[Tag Number],Table10[Status],"-",0)="Alive",
        _xlfn.XLOOKUP(A147,Table9[Tag Number],Table9[Status],"-",0)="Alive",
        _xlfn.XLOOKUP(A147,Table8[Tag Number],Table8[Status],"-",0)="Alive"),"Alive",
     OR(_xlfn.XLOOKUP(A147,Table9[Tag Number],Table9[Status],"-",0)="-",
        _xlfn.XLOOKUP(A147,Table10[Tag Number],Table10[Status],"-",0)="-",
        _xlfn.XLOOKUP(A147,Table11[Tag Number],Table11[Status],"-",0)="-",
        _xlfn.XLOOKUP(A147,Table8[Tag Number],Table8[Status],"-",0)="-"),
   "-")</f>
        <v>-</v>
      </c>
      <c r="I147" s="88" t="str">
        <f>IF((_xlfn.XLOOKUP(B147,[2]Sheet1!$A$2:$A$198,[2]Sheet1!$B$2:$B$198,"-",0)="Glade"),"Out","No")</f>
        <v>No</v>
      </c>
      <c r="J147" s="90"/>
      <c r="K147" s="91"/>
      <c r="L147" s="91"/>
      <c r="M147" s="91"/>
      <c r="N147" s="92"/>
      <c r="O147" s="89"/>
      <c r="R147" t="b">
        <f t="shared" si="6"/>
        <v>0</v>
      </c>
    </row>
    <row r="148" spans="1:18" ht="15" thickBot="1" x14ac:dyDescent="0.35">
      <c r="A148" s="2" t="s">
        <v>446</v>
      </c>
      <c r="B148" s="2" t="s">
        <v>1137</v>
      </c>
      <c r="C148" s="84">
        <f>IF(COUNTIF(Table8[Tag Number], A148), 1, 0)</f>
        <v>0</v>
      </c>
      <c r="D148" s="85">
        <f>IF(COUNTIF(Table9[Tag Number], A148), 1, 0)</f>
        <v>0</v>
      </c>
      <c r="E148" s="86">
        <f>IF(COUNTIF(Table10[Tag Number], A148), 1, 0)</f>
        <v>1</v>
      </c>
      <c r="F148" s="86">
        <f>IF(COUNTIF(Table11[Tag Number], A148), 1, 0)</f>
        <v>1</v>
      </c>
      <c r="G148" s="87">
        <f t="shared" si="7"/>
        <v>2</v>
      </c>
      <c r="H148" s="88" t="str" cm="1">
        <f t="array" ref="H148">_xlfn.IFS(OR(_xlfn.XLOOKUP(A148,Table9[Tag Number],Table9[Status],"-",0)="Dead",
        _xlfn.XLOOKUP(A148,Table10[Tag Number],Table10[Status],"-",0)="Dead",
        _xlfn.XLOOKUP(A148,Table11[Tag Number],Table11[Status],"-",0)="Dead",
        _xlfn.XLOOKUP(A148,Table8[Tag Number],Table8[Status],"-",0)="Dead"),"Dead",
     OR(_xlfn.XLOOKUP(A148,Table11[Tag Number],Table11[Status],"-",0)="Alive",
        _xlfn.XLOOKUP(A148,Table10[Tag Number],Table10[Status],"-",0)="Alive",
        _xlfn.XLOOKUP(A148,Table9[Tag Number],Table9[Status],"-",0)="Alive",
        _xlfn.XLOOKUP(A148,Table8[Tag Number],Table8[Status],"-",0)="Alive"),"Alive",
     OR(_xlfn.XLOOKUP(A148,Table9[Tag Number],Table9[Status],"-",0)="-",
        _xlfn.XLOOKUP(A148,Table10[Tag Number],Table10[Status],"-",0)="-",
        _xlfn.XLOOKUP(A148,Table11[Tag Number],Table11[Status],"-",0)="-",
        _xlfn.XLOOKUP(A148,Table8[Tag Number],Table8[Status],"-",0)="-"),
   "-")</f>
        <v>Alive</v>
      </c>
      <c r="I148" s="88" t="str">
        <f>IF((_xlfn.XLOOKUP(B148,[2]Sheet1!$A$2:$A$198,[2]Sheet1!$B$2:$B$198,"-",0)="Glade"),"Out","No")</f>
        <v>No</v>
      </c>
      <c r="J148" s="90"/>
      <c r="K148" s="91"/>
      <c r="L148" s="91"/>
      <c r="M148" s="91"/>
      <c r="N148" s="92"/>
      <c r="O148" s="89"/>
      <c r="R148" t="str">
        <f t="shared" si="6"/>
        <v>B145</v>
      </c>
    </row>
    <row r="149" spans="1:18" ht="15" thickBot="1" x14ac:dyDescent="0.35">
      <c r="A149" s="3" t="s">
        <v>1227</v>
      </c>
      <c r="B149" s="3" t="s">
        <v>1137</v>
      </c>
      <c r="C149" s="84">
        <f>IF(COUNTIF(Table8[Tag Number], A149), 1, 0)</f>
        <v>0</v>
      </c>
      <c r="D149" s="85">
        <f>IF(COUNTIF(Table9[Tag Number], A149), 1, 0)</f>
        <v>0</v>
      </c>
      <c r="E149" s="86">
        <f>IF(COUNTIF(Table10[Tag Number], A149), 1, 0)</f>
        <v>0</v>
      </c>
      <c r="F149" s="86">
        <f>IF(COUNTIF(Table11[Tag Number], A149), 1, 0)</f>
        <v>0</v>
      </c>
      <c r="G149" s="87">
        <f t="shared" si="7"/>
        <v>0</v>
      </c>
      <c r="H149" s="88" t="str" cm="1">
        <f t="array" ref="H149">_xlfn.IFS(OR(_xlfn.XLOOKUP(A149,Table9[Tag Number],Table9[Status],"-",0)="Dead",
        _xlfn.XLOOKUP(A149,Table10[Tag Number],Table10[Status],"-",0)="Dead",
        _xlfn.XLOOKUP(A149,Table11[Tag Number],Table11[Status],"-",0)="Dead",
        _xlfn.XLOOKUP(A149,Table8[Tag Number],Table8[Status],"-",0)="Dead"),"Dead",
     OR(_xlfn.XLOOKUP(A149,Table11[Tag Number],Table11[Status],"-",0)="Alive",
        _xlfn.XLOOKUP(A149,Table10[Tag Number],Table10[Status],"-",0)="Alive",
        _xlfn.XLOOKUP(A149,Table9[Tag Number],Table9[Status],"-",0)="Alive",
        _xlfn.XLOOKUP(A149,Table8[Tag Number],Table8[Status],"-",0)="Alive"),"Alive",
     OR(_xlfn.XLOOKUP(A149,Table9[Tag Number],Table9[Status],"-",0)="-",
        _xlfn.XLOOKUP(A149,Table10[Tag Number],Table10[Status],"-",0)="-",
        _xlfn.XLOOKUP(A149,Table11[Tag Number],Table11[Status],"-",0)="-",
        _xlfn.XLOOKUP(A149,Table8[Tag Number],Table8[Status],"-",0)="-"),
   "-")</f>
        <v>-</v>
      </c>
      <c r="I149" s="88" t="str">
        <f>IF((_xlfn.XLOOKUP(B149,[2]Sheet1!$A$2:$A$198,[2]Sheet1!$B$2:$B$198,"-",0)="Glade"),"Out","No")</f>
        <v>No</v>
      </c>
      <c r="J149" s="90"/>
      <c r="K149" s="91"/>
      <c r="L149" s="91"/>
      <c r="M149" s="91"/>
      <c r="N149" s="92"/>
      <c r="O149" s="89"/>
      <c r="R149" t="b">
        <f t="shared" si="6"/>
        <v>0</v>
      </c>
    </row>
    <row r="150" spans="1:18" ht="15" thickBot="1" x14ac:dyDescent="0.35">
      <c r="A150" s="2" t="s">
        <v>1228</v>
      </c>
      <c r="B150" s="2" t="s">
        <v>1145</v>
      </c>
      <c r="C150" s="84">
        <f>IF(COUNTIF(Table8[Tag Number], A150), 1, 0)</f>
        <v>0</v>
      </c>
      <c r="D150" s="85">
        <f>IF(COUNTIF(Table9[Tag Number], A150), 1, 0)</f>
        <v>0</v>
      </c>
      <c r="E150" s="86">
        <f>IF(COUNTIF(Table10[Tag Number], A150), 1, 0)</f>
        <v>0</v>
      </c>
      <c r="F150" s="86">
        <f>IF(COUNTIF(Table11[Tag Number], A150), 1, 0)</f>
        <v>0</v>
      </c>
      <c r="G150" s="87">
        <f t="shared" si="7"/>
        <v>0</v>
      </c>
      <c r="H150" s="88" t="str" cm="1">
        <f t="array" ref="H150">_xlfn.IFS(OR(_xlfn.XLOOKUP(A150,Table9[Tag Number],Table9[Status],"-",0)="Dead",
        _xlfn.XLOOKUP(A150,Table10[Tag Number],Table10[Status],"-",0)="Dead",
        _xlfn.XLOOKUP(A150,Table11[Tag Number],Table11[Status],"-",0)="Dead",
        _xlfn.XLOOKUP(A150,Table8[Tag Number],Table8[Status],"-",0)="Dead"),"Dead",
     OR(_xlfn.XLOOKUP(A150,Table11[Tag Number],Table11[Status],"-",0)="Alive",
        _xlfn.XLOOKUP(A150,Table10[Tag Number],Table10[Status],"-",0)="Alive",
        _xlfn.XLOOKUP(A150,Table9[Tag Number],Table9[Status],"-",0)="Alive",
        _xlfn.XLOOKUP(A150,Table8[Tag Number],Table8[Status],"-",0)="Alive"),"Alive",
     OR(_xlfn.XLOOKUP(A150,Table9[Tag Number],Table9[Status],"-",0)="-",
        _xlfn.XLOOKUP(A150,Table10[Tag Number],Table10[Status],"-",0)="-",
        _xlfn.XLOOKUP(A150,Table11[Tag Number],Table11[Status],"-",0)="-",
        _xlfn.XLOOKUP(A150,Table8[Tag Number],Table8[Status],"-",0)="-"),
   "-")</f>
        <v>-</v>
      </c>
      <c r="I150" s="88" t="str">
        <f>IF((_xlfn.XLOOKUP(B150,[2]Sheet1!$A$2:$A$198,[2]Sheet1!$B$2:$B$198,"-",0)="Glade"),"Out","No")</f>
        <v>No</v>
      </c>
      <c r="J150" s="90"/>
      <c r="K150" s="91"/>
      <c r="L150" s="91"/>
      <c r="M150" s="91"/>
      <c r="N150" s="92"/>
      <c r="O150" s="89"/>
      <c r="R150" t="b">
        <f t="shared" si="6"/>
        <v>0</v>
      </c>
    </row>
    <row r="151" spans="1:18" ht="15" thickBot="1" x14ac:dyDescent="0.35">
      <c r="A151" s="3" t="s">
        <v>1229</v>
      </c>
      <c r="B151" s="3" t="s">
        <v>1145</v>
      </c>
      <c r="C151" s="84">
        <f>IF(COUNTIF(Table8[Tag Number], A151), 1, 0)</f>
        <v>0</v>
      </c>
      <c r="D151" s="85">
        <f>IF(COUNTIF(Table9[Tag Number], A151), 1, 0)</f>
        <v>0</v>
      </c>
      <c r="E151" s="86">
        <f>IF(COUNTIF(Table10[Tag Number], A151), 1, 0)</f>
        <v>0</v>
      </c>
      <c r="F151" s="86">
        <f>IF(COUNTIF(Table11[Tag Number], A151), 1, 0)</f>
        <v>0</v>
      </c>
      <c r="G151" s="87">
        <f t="shared" si="7"/>
        <v>0</v>
      </c>
      <c r="H151" s="88" t="str" cm="1">
        <f t="array" ref="H151">_xlfn.IFS(OR(_xlfn.XLOOKUP(A151,Table9[Tag Number],Table9[Status],"-",0)="Dead",
        _xlfn.XLOOKUP(A151,Table10[Tag Number],Table10[Status],"-",0)="Dead",
        _xlfn.XLOOKUP(A151,Table11[Tag Number],Table11[Status],"-",0)="Dead",
        _xlfn.XLOOKUP(A151,Table8[Tag Number],Table8[Status],"-",0)="Dead"),"Dead",
     OR(_xlfn.XLOOKUP(A151,Table11[Tag Number],Table11[Status],"-",0)="Alive",
        _xlfn.XLOOKUP(A151,Table10[Tag Number],Table10[Status],"-",0)="Alive",
        _xlfn.XLOOKUP(A151,Table9[Tag Number],Table9[Status],"-",0)="Alive",
        _xlfn.XLOOKUP(A151,Table8[Tag Number],Table8[Status],"-",0)="Alive"),"Alive",
     OR(_xlfn.XLOOKUP(A151,Table9[Tag Number],Table9[Status],"-",0)="-",
        _xlfn.XLOOKUP(A151,Table10[Tag Number],Table10[Status],"-",0)="-",
        _xlfn.XLOOKUP(A151,Table11[Tag Number],Table11[Status],"-",0)="-",
        _xlfn.XLOOKUP(A151,Table8[Tag Number],Table8[Status],"-",0)="-"),
   "-")</f>
        <v>-</v>
      </c>
      <c r="I151" s="88" t="str">
        <f>IF((_xlfn.XLOOKUP(B151,[2]Sheet1!$A$2:$A$198,[2]Sheet1!$B$2:$B$198,"-",0)="Glade"),"Out","No")</f>
        <v>No</v>
      </c>
      <c r="J151" s="90"/>
      <c r="K151" s="91"/>
      <c r="L151" s="91"/>
      <c r="M151" s="91"/>
      <c r="N151" s="92"/>
      <c r="O151" s="89"/>
      <c r="R151" t="b">
        <f t="shared" si="6"/>
        <v>0</v>
      </c>
    </row>
    <row r="152" spans="1:18" ht="15" thickBot="1" x14ac:dyDescent="0.35">
      <c r="A152" s="2" t="s">
        <v>1230</v>
      </c>
      <c r="B152" s="2" t="s">
        <v>1145</v>
      </c>
      <c r="C152" s="84">
        <f>IF(COUNTIF(Table8[Tag Number], A152), 1, 0)</f>
        <v>0</v>
      </c>
      <c r="D152" s="85">
        <f>IF(COUNTIF(Table9[Tag Number], A152), 1, 0)</f>
        <v>0</v>
      </c>
      <c r="E152" s="86">
        <f>IF(COUNTIF(Table10[Tag Number], A152), 1, 0)</f>
        <v>0</v>
      </c>
      <c r="F152" s="86">
        <f>IF(COUNTIF(Table11[Tag Number], A152), 1, 0)</f>
        <v>0</v>
      </c>
      <c r="G152" s="87">
        <f t="shared" si="7"/>
        <v>0</v>
      </c>
      <c r="H152" s="88" t="str" cm="1">
        <f t="array" ref="H152">_xlfn.IFS(OR(_xlfn.XLOOKUP(A152,Table9[Tag Number],Table9[Status],"-",0)="Dead",
        _xlfn.XLOOKUP(A152,Table10[Tag Number],Table10[Status],"-",0)="Dead",
        _xlfn.XLOOKUP(A152,Table11[Tag Number],Table11[Status],"-",0)="Dead",
        _xlfn.XLOOKUP(A152,Table8[Tag Number],Table8[Status],"-",0)="Dead"),"Dead",
     OR(_xlfn.XLOOKUP(A152,Table11[Tag Number],Table11[Status],"-",0)="Alive",
        _xlfn.XLOOKUP(A152,Table10[Tag Number],Table10[Status],"-",0)="Alive",
        _xlfn.XLOOKUP(A152,Table9[Tag Number],Table9[Status],"-",0)="Alive",
        _xlfn.XLOOKUP(A152,Table8[Tag Number],Table8[Status],"-",0)="Alive"),"Alive",
     OR(_xlfn.XLOOKUP(A152,Table9[Tag Number],Table9[Status],"-",0)="-",
        _xlfn.XLOOKUP(A152,Table10[Tag Number],Table10[Status],"-",0)="-",
        _xlfn.XLOOKUP(A152,Table11[Tag Number],Table11[Status],"-",0)="-",
        _xlfn.XLOOKUP(A152,Table8[Tag Number],Table8[Status],"-",0)="-"),
   "-")</f>
        <v>-</v>
      </c>
      <c r="I152" s="88" t="str">
        <f>IF((_xlfn.XLOOKUP(B152,[2]Sheet1!$A$2:$A$198,[2]Sheet1!$B$2:$B$198,"-",0)="Glade"),"Out","No")</f>
        <v>No</v>
      </c>
      <c r="J152" s="90"/>
      <c r="K152" s="91"/>
      <c r="L152" s="91"/>
      <c r="M152" s="91"/>
      <c r="N152" s="92"/>
      <c r="O152" s="89"/>
      <c r="R152" t="b">
        <f t="shared" si="6"/>
        <v>0</v>
      </c>
    </row>
    <row r="153" spans="1:18" ht="15" thickBot="1" x14ac:dyDescent="0.35">
      <c r="A153" s="3" t="s">
        <v>1231</v>
      </c>
      <c r="B153" s="3" t="s">
        <v>1137</v>
      </c>
      <c r="C153" s="84">
        <f>IF(COUNTIF(Table8[Tag Number], A153), 1, 0)</f>
        <v>0</v>
      </c>
      <c r="D153" s="85">
        <f>IF(COUNTIF(Table9[Tag Number], A153), 1, 0)</f>
        <v>0</v>
      </c>
      <c r="E153" s="86">
        <f>IF(COUNTIF(Table10[Tag Number], A153), 1, 0)</f>
        <v>0</v>
      </c>
      <c r="F153" s="86">
        <f>IF(COUNTIF(Table11[Tag Number], A153), 1, 0)</f>
        <v>0</v>
      </c>
      <c r="G153" s="87">
        <f t="shared" si="7"/>
        <v>0</v>
      </c>
      <c r="H153" s="88" t="str" cm="1">
        <f t="array" ref="H153">_xlfn.IFS(OR(_xlfn.XLOOKUP(A153,Table9[Tag Number],Table9[Status],"-",0)="Dead",
        _xlfn.XLOOKUP(A153,Table10[Tag Number],Table10[Status],"-",0)="Dead",
        _xlfn.XLOOKUP(A153,Table11[Tag Number],Table11[Status],"-",0)="Dead",
        _xlfn.XLOOKUP(A153,Table8[Tag Number],Table8[Status],"-",0)="Dead"),"Dead",
     OR(_xlfn.XLOOKUP(A153,Table11[Tag Number],Table11[Status],"-",0)="Alive",
        _xlfn.XLOOKUP(A153,Table10[Tag Number],Table10[Status],"-",0)="Alive",
        _xlfn.XLOOKUP(A153,Table9[Tag Number],Table9[Status],"-",0)="Alive",
        _xlfn.XLOOKUP(A153,Table8[Tag Number],Table8[Status],"-",0)="Alive"),"Alive",
     OR(_xlfn.XLOOKUP(A153,Table9[Tag Number],Table9[Status],"-",0)="-",
        _xlfn.XLOOKUP(A153,Table10[Tag Number],Table10[Status],"-",0)="-",
        _xlfn.XLOOKUP(A153,Table11[Tag Number],Table11[Status],"-",0)="-",
        _xlfn.XLOOKUP(A153,Table8[Tag Number],Table8[Status],"-",0)="-"),
   "-")</f>
        <v>-</v>
      </c>
      <c r="I153" s="88" t="str">
        <f>IF((_xlfn.XLOOKUP(B153,[2]Sheet1!$A$2:$A$198,[2]Sheet1!$B$2:$B$198,"-",0)="Glade"),"Out","No")</f>
        <v>No</v>
      </c>
      <c r="J153" s="90"/>
      <c r="K153" s="91"/>
      <c r="L153" s="91"/>
      <c r="M153" s="91"/>
      <c r="N153" s="92"/>
      <c r="O153" s="89"/>
      <c r="R153" t="b">
        <f t="shared" si="6"/>
        <v>0</v>
      </c>
    </row>
    <row r="154" spans="1:18" ht="15" thickBot="1" x14ac:dyDescent="0.35">
      <c r="A154" s="2" t="s">
        <v>1232</v>
      </c>
      <c r="B154" s="2" t="s">
        <v>1137</v>
      </c>
      <c r="C154" s="84">
        <f>IF(COUNTIF(Table8[Tag Number], A154), 1, 0)</f>
        <v>0</v>
      </c>
      <c r="D154" s="85">
        <f>IF(COUNTIF(Table9[Tag Number], A154), 1, 0)</f>
        <v>0</v>
      </c>
      <c r="E154" s="86">
        <f>IF(COUNTIF(Table10[Tag Number], A154), 1, 0)</f>
        <v>0</v>
      </c>
      <c r="F154" s="86">
        <f>IF(COUNTIF(Table11[Tag Number], A154), 1, 0)</f>
        <v>0</v>
      </c>
      <c r="G154" s="87">
        <f t="shared" si="7"/>
        <v>0</v>
      </c>
      <c r="H154" s="88" t="str" cm="1">
        <f t="array" ref="H154">_xlfn.IFS(OR(_xlfn.XLOOKUP(A154,Table9[Tag Number],Table9[Status],"-",0)="Dead",
        _xlfn.XLOOKUP(A154,Table10[Tag Number],Table10[Status],"-",0)="Dead",
        _xlfn.XLOOKUP(A154,Table11[Tag Number],Table11[Status],"-",0)="Dead",
        _xlfn.XLOOKUP(A154,Table8[Tag Number],Table8[Status],"-",0)="Dead"),"Dead",
     OR(_xlfn.XLOOKUP(A154,Table11[Tag Number],Table11[Status],"-",0)="Alive",
        _xlfn.XLOOKUP(A154,Table10[Tag Number],Table10[Status],"-",0)="Alive",
        _xlfn.XLOOKUP(A154,Table9[Tag Number],Table9[Status],"-",0)="Alive",
        _xlfn.XLOOKUP(A154,Table8[Tag Number],Table8[Status],"-",0)="Alive"),"Alive",
     OR(_xlfn.XLOOKUP(A154,Table9[Tag Number],Table9[Status],"-",0)="-",
        _xlfn.XLOOKUP(A154,Table10[Tag Number],Table10[Status],"-",0)="-",
        _xlfn.XLOOKUP(A154,Table11[Tag Number],Table11[Status],"-",0)="-",
        _xlfn.XLOOKUP(A154,Table8[Tag Number],Table8[Status],"-",0)="-"),
   "-")</f>
        <v>-</v>
      </c>
      <c r="I154" s="88" t="str">
        <f>IF((_xlfn.XLOOKUP(B154,[2]Sheet1!$A$2:$A$198,[2]Sheet1!$B$2:$B$198,"-",0)="Glade"),"Out","No")</f>
        <v>No</v>
      </c>
      <c r="J154" s="90"/>
      <c r="K154" s="91"/>
      <c r="L154" s="91"/>
      <c r="M154" s="91"/>
      <c r="N154" s="92"/>
      <c r="O154" s="89"/>
      <c r="R154" t="b">
        <f t="shared" si="6"/>
        <v>0</v>
      </c>
    </row>
    <row r="155" spans="1:18" ht="15" thickBot="1" x14ac:dyDescent="0.35">
      <c r="A155" s="3" t="s">
        <v>1233</v>
      </c>
      <c r="B155" s="3" t="s">
        <v>1137</v>
      </c>
      <c r="C155" s="84">
        <f>IF(COUNTIF(Table8[Tag Number], A155), 1, 0)</f>
        <v>0</v>
      </c>
      <c r="D155" s="85">
        <f>IF(COUNTIF(Table9[Tag Number], A155), 1, 0)</f>
        <v>0</v>
      </c>
      <c r="E155" s="86">
        <f>IF(COUNTIF(Table10[Tag Number], A155), 1, 0)</f>
        <v>0</v>
      </c>
      <c r="F155" s="86">
        <f>IF(COUNTIF(Table11[Tag Number], A155), 1, 0)</f>
        <v>0</v>
      </c>
      <c r="G155" s="87">
        <f t="shared" si="7"/>
        <v>0</v>
      </c>
      <c r="H155" s="88" t="str" cm="1">
        <f t="array" ref="H155">_xlfn.IFS(OR(_xlfn.XLOOKUP(A155,Table9[Tag Number],Table9[Status],"-",0)="Dead",
        _xlfn.XLOOKUP(A155,Table10[Tag Number],Table10[Status],"-",0)="Dead",
        _xlfn.XLOOKUP(A155,Table11[Tag Number],Table11[Status],"-",0)="Dead",
        _xlfn.XLOOKUP(A155,Table8[Tag Number],Table8[Status],"-",0)="Dead"),"Dead",
     OR(_xlfn.XLOOKUP(A155,Table11[Tag Number],Table11[Status],"-",0)="Alive",
        _xlfn.XLOOKUP(A155,Table10[Tag Number],Table10[Status],"-",0)="Alive",
        _xlfn.XLOOKUP(A155,Table9[Tag Number],Table9[Status],"-",0)="Alive",
        _xlfn.XLOOKUP(A155,Table8[Tag Number],Table8[Status],"-",0)="Alive"),"Alive",
     OR(_xlfn.XLOOKUP(A155,Table9[Tag Number],Table9[Status],"-",0)="-",
        _xlfn.XLOOKUP(A155,Table10[Tag Number],Table10[Status],"-",0)="-",
        _xlfn.XLOOKUP(A155,Table11[Tag Number],Table11[Status],"-",0)="-",
        _xlfn.XLOOKUP(A155,Table8[Tag Number],Table8[Status],"-",0)="-"),
   "-")</f>
        <v>-</v>
      </c>
      <c r="I155" s="88" t="str">
        <f>IF((_xlfn.XLOOKUP(B155,[2]Sheet1!$A$2:$A$198,[2]Sheet1!$B$2:$B$198,"-",0)="Glade"),"Out","No")</f>
        <v>No</v>
      </c>
      <c r="J155" s="90"/>
      <c r="K155" s="91"/>
      <c r="L155" s="91"/>
      <c r="M155" s="91"/>
      <c r="N155" s="92"/>
      <c r="O155" s="89"/>
      <c r="R155" t="b">
        <f t="shared" si="6"/>
        <v>0</v>
      </c>
    </row>
    <row r="156" spans="1:18" ht="15" thickBot="1" x14ac:dyDescent="0.35">
      <c r="A156" s="2" t="s">
        <v>1234</v>
      </c>
      <c r="B156" s="2" t="s">
        <v>1145</v>
      </c>
      <c r="C156" s="84">
        <f>IF(COUNTIF(Table8[Tag Number], A156), 1, 0)</f>
        <v>0</v>
      </c>
      <c r="D156" s="85">
        <f>IF(COUNTIF(Table9[Tag Number], A156), 1, 0)</f>
        <v>0</v>
      </c>
      <c r="E156" s="86">
        <f>IF(COUNTIF(Table10[Tag Number], A156), 1, 0)</f>
        <v>0</v>
      </c>
      <c r="F156" s="86">
        <f>IF(COUNTIF(Table11[Tag Number], A156), 1, 0)</f>
        <v>0</v>
      </c>
      <c r="G156" s="87">
        <f t="shared" si="7"/>
        <v>0</v>
      </c>
      <c r="H156" s="88" t="str" cm="1">
        <f t="array" ref="H156">_xlfn.IFS(OR(_xlfn.XLOOKUP(A156,Table9[Tag Number],Table9[Status],"-",0)="Dead",
        _xlfn.XLOOKUP(A156,Table10[Tag Number],Table10[Status],"-",0)="Dead",
        _xlfn.XLOOKUP(A156,Table11[Tag Number],Table11[Status],"-",0)="Dead",
        _xlfn.XLOOKUP(A156,Table8[Tag Number],Table8[Status],"-",0)="Dead"),"Dead",
     OR(_xlfn.XLOOKUP(A156,Table11[Tag Number],Table11[Status],"-",0)="Alive",
        _xlfn.XLOOKUP(A156,Table10[Tag Number],Table10[Status],"-",0)="Alive",
        _xlfn.XLOOKUP(A156,Table9[Tag Number],Table9[Status],"-",0)="Alive",
        _xlfn.XLOOKUP(A156,Table8[Tag Number],Table8[Status],"-",0)="Alive"),"Alive",
     OR(_xlfn.XLOOKUP(A156,Table9[Tag Number],Table9[Status],"-",0)="-",
        _xlfn.XLOOKUP(A156,Table10[Tag Number],Table10[Status],"-",0)="-",
        _xlfn.XLOOKUP(A156,Table11[Tag Number],Table11[Status],"-",0)="-",
        _xlfn.XLOOKUP(A156,Table8[Tag Number],Table8[Status],"-",0)="-"),
   "-")</f>
        <v>-</v>
      </c>
      <c r="I156" s="88" t="str">
        <f>IF((_xlfn.XLOOKUP(B156,[2]Sheet1!$A$2:$A$198,[2]Sheet1!$B$2:$B$198,"-",0)="Glade"),"Out","No")</f>
        <v>No</v>
      </c>
      <c r="J156" s="90"/>
      <c r="K156" s="91"/>
      <c r="L156" s="91"/>
      <c r="M156" s="91"/>
      <c r="N156" s="92"/>
      <c r="O156" s="89"/>
      <c r="R156" t="b">
        <f t="shared" si="6"/>
        <v>0</v>
      </c>
    </row>
    <row r="157" spans="1:18" ht="15" thickBot="1" x14ac:dyDescent="0.35">
      <c r="A157" s="3" t="s">
        <v>318</v>
      </c>
      <c r="B157" s="3" t="s">
        <v>1145</v>
      </c>
      <c r="C157" s="84">
        <f>IF(COUNTIF(Table8[Tag Number], A157), 1, 0)</f>
        <v>0</v>
      </c>
      <c r="D157" s="85">
        <f>IF(COUNTIF(Table9[Tag Number], A157), 1, 0)</f>
        <v>0</v>
      </c>
      <c r="E157" s="86">
        <f>IF(COUNTIF(Table10[Tag Number], A157), 1, 0)</f>
        <v>0</v>
      </c>
      <c r="F157" s="86">
        <f>IF(COUNTIF(Table11[Tag Number], A157), 1, 0)</f>
        <v>0</v>
      </c>
      <c r="G157" s="87">
        <f t="shared" si="7"/>
        <v>0</v>
      </c>
      <c r="H157" s="88" t="str" cm="1">
        <f t="array" ref="H157">_xlfn.IFS(OR(_xlfn.XLOOKUP(A157,Table9[Tag Number],Table9[Status],"-",0)="Dead",
        _xlfn.XLOOKUP(A157,Table10[Tag Number],Table10[Status],"-",0)="Dead",
        _xlfn.XLOOKUP(A157,Table11[Tag Number],Table11[Status],"-",0)="Dead",
        _xlfn.XLOOKUP(A157,Table8[Tag Number],Table8[Status],"-",0)="Dead"),"Dead",
     OR(_xlfn.XLOOKUP(A157,Table11[Tag Number],Table11[Status],"-",0)="Alive",
        _xlfn.XLOOKUP(A157,Table10[Tag Number],Table10[Status],"-",0)="Alive",
        _xlfn.XLOOKUP(A157,Table9[Tag Number],Table9[Status],"-",0)="Alive",
        _xlfn.XLOOKUP(A157,Table8[Tag Number],Table8[Status],"-",0)="Alive"),"Alive",
     OR(_xlfn.XLOOKUP(A157,Table9[Tag Number],Table9[Status],"-",0)="-",
        _xlfn.XLOOKUP(A157,Table10[Tag Number],Table10[Status],"-",0)="-",
        _xlfn.XLOOKUP(A157,Table11[Tag Number],Table11[Status],"-",0)="-",
        _xlfn.XLOOKUP(A157,Table8[Tag Number],Table8[Status],"-",0)="-"),
   "-")</f>
        <v>-</v>
      </c>
      <c r="I157" s="88" t="str">
        <f>IF((_xlfn.XLOOKUP(B157,[2]Sheet1!$A$2:$A$198,[2]Sheet1!$B$2:$B$198,"-",0)="Glade"),"Out","No")</f>
        <v>No</v>
      </c>
      <c r="J157" s="90"/>
      <c r="K157" s="91"/>
      <c r="L157" s="91"/>
      <c r="M157" s="91"/>
      <c r="N157" s="92"/>
      <c r="O157" s="89"/>
      <c r="R157" t="b">
        <f t="shared" si="6"/>
        <v>0</v>
      </c>
    </row>
    <row r="158" spans="1:18" ht="15" thickBot="1" x14ac:dyDescent="0.35">
      <c r="A158" s="2" t="s">
        <v>1235</v>
      </c>
      <c r="B158" s="2" t="s">
        <v>1145</v>
      </c>
      <c r="C158" s="84">
        <f>IF(COUNTIF(Table8[Tag Number], A158), 1, 0)</f>
        <v>0</v>
      </c>
      <c r="D158" s="85">
        <f>IF(COUNTIF(Table9[Tag Number], A158), 1, 0)</f>
        <v>0</v>
      </c>
      <c r="E158" s="86">
        <f>IF(COUNTIF(Table10[Tag Number], A158), 1, 0)</f>
        <v>0</v>
      </c>
      <c r="F158" s="86">
        <f>IF(COUNTIF(Table11[Tag Number], A158), 1, 0)</f>
        <v>0</v>
      </c>
      <c r="G158" s="87">
        <f t="shared" si="7"/>
        <v>0</v>
      </c>
      <c r="H158" s="88" t="str" cm="1">
        <f t="array" ref="H158">_xlfn.IFS(OR(_xlfn.XLOOKUP(A158,Table9[Tag Number],Table9[Status],"-",0)="Dead",
        _xlfn.XLOOKUP(A158,Table10[Tag Number],Table10[Status],"-",0)="Dead",
        _xlfn.XLOOKUP(A158,Table11[Tag Number],Table11[Status],"-",0)="Dead",
        _xlfn.XLOOKUP(A158,Table8[Tag Number],Table8[Status],"-",0)="Dead"),"Dead",
     OR(_xlfn.XLOOKUP(A158,Table11[Tag Number],Table11[Status],"-",0)="Alive",
        _xlfn.XLOOKUP(A158,Table10[Tag Number],Table10[Status],"-",0)="Alive",
        _xlfn.XLOOKUP(A158,Table9[Tag Number],Table9[Status],"-",0)="Alive",
        _xlfn.XLOOKUP(A158,Table8[Tag Number],Table8[Status],"-",0)="Alive"),"Alive",
     OR(_xlfn.XLOOKUP(A158,Table9[Tag Number],Table9[Status],"-",0)="-",
        _xlfn.XLOOKUP(A158,Table10[Tag Number],Table10[Status],"-",0)="-",
        _xlfn.XLOOKUP(A158,Table11[Tag Number],Table11[Status],"-",0)="-",
        _xlfn.XLOOKUP(A158,Table8[Tag Number],Table8[Status],"-",0)="-"),
   "-")</f>
        <v>-</v>
      </c>
      <c r="I158" s="88" t="str">
        <f>IF((_xlfn.XLOOKUP(B158,[2]Sheet1!$A$2:$A$198,[2]Sheet1!$B$2:$B$198,"-",0)="Glade"),"Out","No")</f>
        <v>No</v>
      </c>
      <c r="J158" s="90"/>
      <c r="K158" s="91"/>
      <c r="L158" s="91"/>
      <c r="M158" s="91"/>
      <c r="N158" s="92"/>
      <c r="O158" s="89"/>
      <c r="R158" t="b">
        <f t="shared" si="6"/>
        <v>0</v>
      </c>
    </row>
    <row r="159" spans="1:18" ht="15" thickBot="1" x14ac:dyDescent="0.35">
      <c r="A159" s="3" t="s">
        <v>1236</v>
      </c>
      <c r="B159" s="3" t="s">
        <v>1137</v>
      </c>
      <c r="C159" s="84">
        <f>IF(COUNTIF(Table8[Tag Number], A159), 1, 0)</f>
        <v>0</v>
      </c>
      <c r="D159" s="85">
        <f>IF(COUNTIF(Table9[Tag Number], A159), 1, 0)</f>
        <v>0</v>
      </c>
      <c r="E159" s="86">
        <f>IF(COUNTIF(Table10[Tag Number], A159), 1, 0)</f>
        <v>0</v>
      </c>
      <c r="F159" s="86">
        <f>IF(COUNTIF(Table11[Tag Number], A159), 1, 0)</f>
        <v>0</v>
      </c>
      <c r="G159" s="87">
        <f t="shared" si="7"/>
        <v>0</v>
      </c>
      <c r="H159" s="88" t="str" cm="1">
        <f t="array" ref="H159">_xlfn.IFS(OR(_xlfn.XLOOKUP(A159,Table9[Tag Number],Table9[Status],"-",0)="Dead",
        _xlfn.XLOOKUP(A159,Table10[Tag Number],Table10[Status],"-",0)="Dead",
        _xlfn.XLOOKUP(A159,Table11[Tag Number],Table11[Status],"-",0)="Dead",
        _xlfn.XLOOKUP(A159,Table8[Tag Number],Table8[Status],"-",0)="Dead"),"Dead",
     OR(_xlfn.XLOOKUP(A159,Table11[Tag Number],Table11[Status],"-",0)="Alive",
        _xlfn.XLOOKUP(A159,Table10[Tag Number],Table10[Status],"-",0)="Alive",
        _xlfn.XLOOKUP(A159,Table9[Tag Number],Table9[Status],"-",0)="Alive",
        _xlfn.XLOOKUP(A159,Table8[Tag Number],Table8[Status],"-",0)="Alive"),"Alive",
     OR(_xlfn.XLOOKUP(A159,Table9[Tag Number],Table9[Status],"-",0)="-",
        _xlfn.XLOOKUP(A159,Table10[Tag Number],Table10[Status],"-",0)="-",
        _xlfn.XLOOKUP(A159,Table11[Tag Number],Table11[Status],"-",0)="-",
        _xlfn.XLOOKUP(A159,Table8[Tag Number],Table8[Status],"-",0)="-"),
   "-")</f>
        <v>-</v>
      </c>
      <c r="I159" s="88" t="str">
        <f>IF((_xlfn.XLOOKUP(B159,[2]Sheet1!$A$2:$A$198,[2]Sheet1!$B$2:$B$198,"-",0)="Glade"),"Out","No")</f>
        <v>No</v>
      </c>
      <c r="J159" s="90"/>
      <c r="K159" s="91"/>
      <c r="L159" s="91"/>
      <c r="M159" s="91"/>
      <c r="N159" s="92"/>
      <c r="O159" s="89"/>
      <c r="R159" t="b">
        <f t="shared" si="6"/>
        <v>0</v>
      </c>
    </row>
    <row r="160" spans="1:18" ht="15" thickBot="1" x14ac:dyDescent="0.35">
      <c r="A160" s="2" t="s">
        <v>463</v>
      </c>
      <c r="B160" s="2" t="s">
        <v>1137</v>
      </c>
      <c r="C160" s="84">
        <f>IF(COUNTIF(Table8[Tag Number], A160), 1, 0)</f>
        <v>0</v>
      </c>
      <c r="D160" s="85">
        <f>IF(COUNTIF(Table9[Tag Number], A160), 1, 0)</f>
        <v>1</v>
      </c>
      <c r="E160" s="86">
        <f>IF(COUNTIF(Table10[Tag Number], A160), 1, 0)</f>
        <v>0</v>
      </c>
      <c r="F160" s="86">
        <f>IF(COUNTIF(Table11[Tag Number], A160), 1, 0)</f>
        <v>1</v>
      </c>
      <c r="G160" s="87">
        <f t="shared" si="7"/>
        <v>2</v>
      </c>
      <c r="H160" s="88" t="str" cm="1">
        <f t="array" ref="H160">_xlfn.IFS(OR(_xlfn.XLOOKUP(A160,Table9[Tag Number],Table9[Status],"-",0)="Dead",
        _xlfn.XLOOKUP(A160,Table10[Tag Number],Table10[Status],"-",0)="Dead",
        _xlfn.XLOOKUP(A160,Table11[Tag Number],Table11[Status],"-",0)="Dead",
        _xlfn.XLOOKUP(A160,Table8[Tag Number],Table8[Status],"-",0)="Dead"),"Dead",
     OR(_xlfn.XLOOKUP(A160,Table11[Tag Number],Table11[Status],"-",0)="Alive",
        _xlfn.XLOOKUP(A160,Table10[Tag Number],Table10[Status],"-",0)="Alive",
        _xlfn.XLOOKUP(A160,Table9[Tag Number],Table9[Status],"-",0)="Alive",
        _xlfn.XLOOKUP(A160,Table8[Tag Number],Table8[Status],"-",0)="Alive"),"Alive",
     OR(_xlfn.XLOOKUP(A160,Table9[Tag Number],Table9[Status],"-",0)="-",
        _xlfn.XLOOKUP(A160,Table10[Tag Number],Table10[Status],"-",0)="-",
        _xlfn.XLOOKUP(A160,Table11[Tag Number],Table11[Status],"-",0)="-",
        _xlfn.XLOOKUP(A160,Table8[Tag Number],Table8[Status],"-",0)="-"),
   "-")</f>
        <v>Alive</v>
      </c>
      <c r="I160" s="88" t="str">
        <f>IF((_xlfn.XLOOKUP(B160,[2]Sheet1!$A$2:$A$198,[2]Sheet1!$B$2:$B$198,"-",0)="Glade"),"Out","No")</f>
        <v>No</v>
      </c>
      <c r="J160" s="90"/>
      <c r="K160" s="91"/>
      <c r="L160" s="91"/>
      <c r="M160" s="91"/>
      <c r="N160" s="92"/>
      <c r="O160" s="89"/>
      <c r="R160" t="str">
        <f t="shared" si="6"/>
        <v>B157</v>
      </c>
    </row>
    <row r="161" spans="1:18" ht="15" thickBot="1" x14ac:dyDescent="0.35">
      <c r="A161" s="3" t="s">
        <v>579</v>
      </c>
      <c r="B161" s="3" t="s">
        <v>1137</v>
      </c>
      <c r="C161" s="84">
        <f>IF(COUNTIF(Table8[Tag Number], A161), 1, 0)</f>
        <v>1</v>
      </c>
      <c r="D161" s="85">
        <f>IF(COUNTIF(Table9[Tag Number], A161), 1, 0)</f>
        <v>1</v>
      </c>
      <c r="E161" s="86">
        <f>IF(COUNTIF(Table10[Tag Number], A161), 1, 0)</f>
        <v>0</v>
      </c>
      <c r="F161" s="86">
        <f>IF(COUNTIF(Table11[Tag Number], A161), 1, 0)</f>
        <v>1</v>
      </c>
      <c r="G161" s="87">
        <f t="shared" si="7"/>
        <v>3</v>
      </c>
      <c r="H161" s="88" t="str" cm="1">
        <f t="array" ref="H161">_xlfn.IFS(OR(_xlfn.XLOOKUP(A161,Table9[Tag Number],Table9[Status],"-",0)="Dead",
        _xlfn.XLOOKUP(A161,Table10[Tag Number],Table10[Status],"-",0)="Dead",
        _xlfn.XLOOKUP(A161,Table11[Tag Number],Table11[Status],"-",0)="Dead",
        _xlfn.XLOOKUP(A161,Table8[Tag Number],Table8[Status],"-",0)="Dead"),"Dead",
     OR(_xlfn.XLOOKUP(A161,Table11[Tag Number],Table11[Status],"-",0)="Alive",
        _xlfn.XLOOKUP(A161,Table10[Tag Number],Table10[Status],"-",0)="Alive",
        _xlfn.XLOOKUP(A161,Table9[Tag Number],Table9[Status],"-",0)="Alive",
        _xlfn.XLOOKUP(A161,Table8[Tag Number],Table8[Status],"-",0)="Alive"),"Alive",
     OR(_xlfn.XLOOKUP(A161,Table9[Tag Number],Table9[Status],"-",0)="-",
        _xlfn.XLOOKUP(A161,Table10[Tag Number],Table10[Status],"-",0)="-",
        _xlfn.XLOOKUP(A161,Table11[Tag Number],Table11[Status],"-",0)="-",
        _xlfn.XLOOKUP(A161,Table8[Tag Number],Table8[Status],"-",0)="-"),
   "-")</f>
        <v>Alive</v>
      </c>
      <c r="I161" s="88" t="str">
        <f>IF((_xlfn.XLOOKUP(B161,[2]Sheet1!$A$2:$A$198,[2]Sheet1!$B$2:$B$198,"-",0)="Glade"),"Out","No")</f>
        <v>No</v>
      </c>
      <c r="J161" s="90"/>
      <c r="K161" s="91"/>
      <c r="L161" s="91"/>
      <c r="M161" s="91"/>
      <c r="N161" s="92"/>
      <c r="O161" s="89"/>
      <c r="R161" t="str">
        <f t="shared" si="6"/>
        <v>B158</v>
      </c>
    </row>
    <row r="162" spans="1:18" ht="15" thickBot="1" x14ac:dyDescent="0.35">
      <c r="A162" s="2" t="s">
        <v>781</v>
      </c>
      <c r="B162" s="2" t="s">
        <v>1137</v>
      </c>
      <c r="C162" s="84">
        <f>IF(COUNTIF(Table8[Tag Number], A162), 1, 0)</f>
        <v>0</v>
      </c>
      <c r="D162" s="85">
        <f>IF(COUNTIF(Table9[Tag Number], A162), 1, 0)</f>
        <v>1</v>
      </c>
      <c r="E162" s="86">
        <f>IF(COUNTIF(Table10[Tag Number], A162), 1, 0)</f>
        <v>0</v>
      </c>
      <c r="F162" s="86">
        <f>IF(COUNTIF(Table11[Tag Number], A162), 1, 0)</f>
        <v>1</v>
      </c>
      <c r="G162" s="87">
        <f t="shared" si="7"/>
        <v>2</v>
      </c>
      <c r="H162" s="88" t="str" cm="1">
        <f t="array" ref="H162">_xlfn.IFS(OR(_xlfn.XLOOKUP(A162,Table9[Tag Number],Table9[Status],"-",0)="Dead",
        _xlfn.XLOOKUP(A162,Table10[Tag Number],Table10[Status],"-",0)="Dead",
        _xlfn.XLOOKUP(A162,Table11[Tag Number],Table11[Status],"-",0)="Dead",
        _xlfn.XLOOKUP(A162,Table8[Tag Number],Table8[Status],"-",0)="Dead"),"Dead",
     OR(_xlfn.XLOOKUP(A162,Table11[Tag Number],Table11[Status],"-",0)="Alive",
        _xlfn.XLOOKUP(A162,Table10[Tag Number],Table10[Status],"-",0)="Alive",
        _xlfn.XLOOKUP(A162,Table9[Tag Number],Table9[Status],"-",0)="Alive",
        _xlfn.XLOOKUP(A162,Table8[Tag Number],Table8[Status],"-",0)="Alive"),"Alive",
     OR(_xlfn.XLOOKUP(A162,Table9[Tag Number],Table9[Status],"-",0)="-",
        _xlfn.XLOOKUP(A162,Table10[Tag Number],Table10[Status],"-",0)="-",
        _xlfn.XLOOKUP(A162,Table11[Tag Number],Table11[Status],"-",0)="-",
        _xlfn.XLOOKUP(A162,Table8[Tag Number],Table8[Status],"-",0)="-"),
   "-")</f>
        <v>Alive</v>
      </c>
      <c r="I162" s="88" t="str">
        <f>IF((_xlfn.XLOOKUP(B162,[2]Sheet1!$A$2:$A$198,[2]Sheet1!$B$2:$B$198,"-",0)="Glade"),"Out","No")</f>
        <v>No</v>
      </c>
      <c r="J162" s="90"/>
      <c r="K162" s="91"/>
      <c r="L162" s="91"/>
      <c r="M162" s="91"/>
      <c r="N162" s="92"/>
      <c r="O162" s="89"/>
      <c r="R162" t="str">
        <f t="shared" si="6"/>
        <v>B159</v>
      </c>
    </row>
    <row r="163" spans="1:18" ht="15" thickBot="1" x14ac:dyDescent="0.35">
      <c r="A163" s="3" t="s">
        <v>1237</v>
      </c>
      <c r="B163" s="3" t="s">
        <v>1145</v>
      </c>
      <c r="C163" s="84">
        <f>IF(COUNTIF(Table8[Tag Number], A163), 1, 0)</f>
        <v>0</v>
      </c>
      <c r="D163" s="85">
        <f>IF(COUNTIF(Table9[Tag Number], A163), 1, 0)</f>
        <v>0</v>
      </c>
      <c r="E163" s="86">
        <f>IF(COUNTIF(Table10[Tag Number], A163), 1, 0)</f>
        <v>0</v>
      </c>
      <c r="F163" s="86">
        <f>IF(COUNTIF(Table11[Tag Number], A163), 1, 0)</f>
        <v>0</v>
      </c>
      <c r="G163" s="87">
        <f t="shared" si="7"/>
        <v>0</v>
      </c>
      <c r="H163" s="88" t="str" cm="1">
        <f t="array" ref="H163">_xlfn.IFS(OR(_xlfn.XLOOKUP(A163,Table9[Tag Number],Table9[Status],"-",0)="Dead",
        _xlfn.XLOOKUP(A163,Table10[Tag Number],Table10[Status],"-",0)="Dead",
        _xlfn.XLOOKUP(A163,Table11[Tag Number],Table11[Status],"-",0)="Dead",
        _xlfn.XLOOKUP(A163,Table8[Tag Number],Table8[Status],"-",0)="Dead"),"Dead",
     OR(_xlfn.XLOOKUP(A163,Table11[Tag Number],Table11[Status],"-",0)="Alive",
        _xlfn.XLOOKUP(A163,Table10[Tag Number],Table10[Status],"-",0)="Alive",
        _xlfn.XLOOKUP(A163,Table9[Tag Number],Table9[Status],"-",0)="Alive",
        _xlfn.XLOOKUP(A163,Table8[Tag Number],Table8[Status],"-",0)="Alive"),"Alive",
     OR(_xlfn.XLOOKUP(A163,Table9[Tag Number],Table9[Status],"-",0)="-",
        _xlfn.XLOOKUP(A163,Table10[Tag Number],Table10[Status],"-",0)="-",
        _xlfn.XLOOKUP(A163,Table11[Tag Number],Table11[Status],"-",0)="-",
        _xlfn.XLOOKUP(A163,Table8[Tag Number],Table8[Status],"-",0)="-"),
   "-")</f>
        <v>-</v>
      </c>
      <c r="I163" s="88" t="str">
        <f>IF((_xlfn.XLOOKUP(B163,[2]Sheet1!$A$2:$A$198,[2]Sheet1!$B$2:$B$198,"-",0)="Glade"),"Out","No")</f>
        <v>No</v>
      </c>
      <c r="J163" s="90"/>
      <c r="K163" s="91"/>
      <c r="L163" s="91"/>
      <c r="M163" s="91"/>
      <c r="N163" s="92"/>
      <c r="O163" s="89"/>
      <c r="R163" t="b">
        <f t="shared" si="6"/>
        <v>0</v>
      </c>
    </row>
    <row r="164" spans="1:18" ht="15" thickBot="1" x14ac:dyDescent="0.35">
      <c r="A164" s="2" t="s">
        <v>1238</v>
      </c>
      <c r="B164" s="2" t="s">
        <v>1137</v>
      </c>
      <c r="C164" s="84">
        <f>IF(COUNTIF(Table8[Tag Number], A164), 1, 0)</f>
        <v>0</v>
      </c>
      <c r="D164" s="85">
        <f>IF(COUNTIF(Table9[Tag Number], A164), 1, 0)</f>
        <v>0</v>
      </c>
      <c r="E164" s="86">
        <f>IF(COUNTIF(Table10[Tag Number], A164), 1, 0)</f>
        <v>0</v>
      </c>
      <c r="F164" s="86">
        <f>IF(COUNTIF(Table11[Tag Number], A164), 1, 0)</f>
        <v>0</v>
      </c>
      <c r="G164" s="87">
        <f t="shared" si="7"/>
        <v>0</v>
      </c>
      <c r="H164" s="88" t="str" cm="1">
        <f t="array" ref="H164">_xlfn.IFS(OR(_xlfn.XLOOKUP(A164,Table9[Tag Number],Table9[Status],"-",0)="Dead",
        _xlfn.XLOOKUP(A164,Table10[Tag Number],Table10[Status],"-",0)="Dead",
        _xlfn.XLOOKUP(A164,Table11[Tag Number],Table11[Status],"-",0)="Dead",
        _xlfn.XLOOKUP(A164,Table8[Tag Number],Table8[Status],"-",0)="Dead"),"Dead",
     OR(_xlfn.XLOOKUP(A164,Table11[Tag Number],Table11[Status],"-",0)="Alive",
        _xlfn.XLOOKUP(A164,Table10[Tag Number],Table10[Status],"-",0)="Alive",
        _xlfn.XLOOKUP(A164,Table9[Tag Number],Table9[Status],"-",0)="Alive",
        _xlfn.XLOOKUP(A164,Table8[Tag Number],Table8[Status],"-",0)="Alive"),"Alive",
     OR(_xlfn.XLOOKUP(A164,Table9[Tag Number],Table9[Status],"-",0)="-",
        _xlfn.XLOOKUP(A164,Table10[Tag Number],Table10[Status],"-",0)="-",
        _xlfn.XLOOKUP(A164,Table11[Tag Number],Table11[Status],"-",0)="-",
        _xlfn.XLOOKUP(A164,Table8[Tag Number],Table8[Status],"-",0)="-"),
   "-")</f>
        <v>-</v>
      </c>
      <c r="I164" s="88" t="str">
        <f>IF((_xlfn.XLOOKUP(B164,[2]Sheet1!$A$2:$A$198,[2]Sheet1!$B$2:$B$198,"-",0)="Glade"),"Out","No")</f>
        <v>No</v>
      </c>
      <c r="J164" s="90"/>
      <c r="K164" s="91"/>
      <c r="L164" s="91"/>
      <c r="M164" s="91"/>
      <c r="N164" s="92"/>
      <c r="O164" s="89"/>
      <c r="R164" t="b">
        <f t="shared" si="6"/>
        <v>0</v>
      </c>
    </row>
    <row r="165" spans="1:18" ht="15" thickBot="1" x14ac:dyDescent="0.35">
      <c r="A165" s="3" t="s">
        <v>850</v>
      </c>
      <c r="B165" s="3" t="s">
        <v>1137</v>
      </c>
      <c r="C165" s="84">
        <f>IF(COUNTIF(Table8[Tag Number], A165), 1, 0)</f>
        <v>1</v>
      </c>
      <c r="D165" s="85">
        <f>IF(COUNTIF(Table9[Tag Number], A165), 1, 0)</f>
        <v>0</v>
      </c>
      <c r="E165" s="86">
        <f>IF(COUNTIF(Table10[Tag Number], A165), 1, 0)</f>
        <v>0</v>
      </c>
      <c r="F165" s="86">
        <f>IF(COUNTIF(Table11[Tag Number], A165), 1, 0)</f>
        <v>0</v>
      </c>
      <c r="G165" s="87">
        <f t="shared" si="7"/>
        <v>1</v>
      </c>
      <c r="H165" s="88" t="str" cm="1">
        <f t="array" ref="H165">_xlfn.IFS(OR(_xlfn.XLOOKUP(A165,Table9[Tag Number],Table9[Status],"-",0)="Dead",
        _xlfn.XLOOKUP(A165,Table10[Tag Number],Table10[Status],"-",0)="Dead",
        _xlfn.XLOOKUP(A165,Table11[Tag Number],Table11[Status],"-",0)="Dead",
        _xlfn.XLOOKUP(A165,Table8[Tag Number],Table8[Status],"-",0)="Dead"),"Dead",
     OR(_xlfn.XLOOKUP(A165,Table11[Tag Number],Table11[Status],"-",0)="Alive",
        _xlfn.XLOOKUP(A165,Table10[Tag Number],Table10[Status],"-",0)="Alive",
        _xlfn.XLOOKUP(A165,Table9[Tag Number],Table9[Status],"-",0)="Alive",
        _xlfn.XLOOKUP(A165,Table8[Tag Number],Table8[Status],"-",0)="Alive"),"Alive",
     OR(_xlfn.XLOOKUP(A165,Table9[Tag Number],Table9[Status],"-",0)="-",
        _xlfn.XLOOKUP(A165,Table10[Tag Number],Table10[Status],"-",0)="-",
        _xlfn.XLOOKUP(A165,Table11[Tag Number],Table11[Status],"-",0)="-",
        _xlfn.XLOOKUP(A165,Table8[Tag Number],Table8[Status],"-",0)="-"),
   "-")</f>
        <v>Alive</v>
      </c>
      <c r="I165" s="88" t="str">
        <f>IF((_xlfn.XLOOKUP(B165,[2]Sheet1!$A$2:$A$198,[2]Sheet1!$B$2:$B$198,"-",0)="Glade"),"Out","No")</f>
        <v>No</v>
      </c>
      <c r="J165" s="90"/>
      <c r="K165" s="91"/>
      <c r="L165" s="91"/>
      <c r="M165" s="91"/>
      <c r="N165" s="92"/>
      <c r="O165" s="89"/>
      <c r="R165" t="b">
        <f t="shared" si="6"/>
        <v>0</v>
      </c>
    </row>
    <row r="166" spans="1:18" ht="15" thickBot="1" x14ac:dyDescent="0.35">
      <c r="A166" s="2" t="s">
        <v>756</v>
      </c>
      <c r="B166" s="2" t="s">
        <v>1137</v>
      </c>
      <c r="C166" s="84">
        <f>IF(COUNTIF(Table8[Tag Number], A166), 1, 0)</f>
        <v>0</v>
      </c>
      <c r="D166" s="85">
        <f>IF(COUNTIF(Table9[Tag Number], A166), 1, 0)</f>
        <v>1</v>
      </c>
      <c r="E166" s="86">
        <f>IF(COUNTIF(Table10[Tag Number], A166), 1, 0)</f>
        <v>0</v>
      </c>
      <c r="F166" s="86">
        <f>IF(COUNTIF(Table11[Tag Number], A166), 1, 0)</f>
        <v>1</v>
      </c>
      <c r="G166" s="87">
        <f t="shared" si="7"/>
        <v>2</v>
      </c>
      <c r="H166" s="88" t="str" cm="1">
        <f t="array" ref="H166">_xlfn.IFS(OR(_xlfn.XLOOKUP(A166,Table9[Tag Number],Table9[Status],"-",0)="Dead",
        _xlfn.XLOOKUP(A166,Table10[Tag Number],Table10[Status],"-",0)="Dead",
        _xlfn.XLOOKUP(A166,Table11[Tag Number],Table11[Status],"-",0)="Dead",
        _xlfn.XLOOKUP(A166,Table8[Tag Number],Table8[Status],"-",0)="Dead"),"Dead",
     OR(_xlfn.XLOOKUP(A166,Table11[Tag Number],Table11[Status],"-",0)="Alive",
        _xlfn.XLOOKUP(A166,Table10[Tag Number],Table10[Status],"-",0)="Alive",
        _xlfn.XLOOKUP(A166,Table9[Tag Number],Table9[Status],"-",0)="Alive",
        _xlfn.XLOOKUP(A166,Table8[Tag Number],Table8[Status],"-",0)="Alive"),"Alive",
     OR(_xlfn.XLOOKUP(A166,Table9[Tag Number],Table9[Status],"-",0)="-",
        _xlfn.XLOOKUP(A166,Table10[Tag Number],Table10[Status],"-",0)="-",
        _xlfn.XLOOKUP(A166,Table11[Tag Number],Table11[Status],"-",0)="-",
        _xlfn.XLOOKUP(A166,Table8[Tag Number],Table8[Status],"-",0)="-"),
   "-")</f>
        <v>Alive</v>
      </c>
      <c r="I166" s="88" t="str">
        <f>IF((_xlfn.XLOOKUP(B166,[2]Sheet1!$A$2:$A$198,[2]Sheet1!$B$2:$B$198,"-",0)="Glade"),"Out","No")</f>
        <v>No</v>
      </c>
      <c r="J166" s="90"/>
      <c r="K166" s="91"/>
      <c r="L166" s="91"/>
      <c r="M166" s="91"/>
      <c r="N166" s="92"/>
      <c r="O166" s="89"/>
      <c r="R166" t="str">
        <f t="shared" si="6"/>
        <v>B163</v>
      </c>
    </row>
    <row r="167" spans="1:18" ht="15" thickBot="1" x14ac:dyDescent="0.35">
      <c r="A167" s="3" t="s">
        <v>1239</v>
      </c>
      <c r="B167" s="3" t="s">
        <v>1145</v>
      </c>
      <c r="C167" s="84">
        <f>IF(COUNTIF(Table8[Tag Number], A167), 1, 0)</f>
        <v>0</v>
      </c>
      <c r="D167" s="85">
        <f>IF(COUNTIF(Table9[Tag Number], A167), 1, 0)</f>
        <v>0</v>
      </c>
      <c r="E167" s="86">
        <f>IF(COUNTIF(Table10[Tag Number], A167), 1, 0)</f>
        <v>0</v>
      </c>
      <c r="F167" s="86">
        <f>IF(COUNTIF(Table11[Tag Number], A167), 1, 0)</f>
        <v>0</v>
      </c>
      <c r="G167" s="87">
        <f t="shared" si="7"/>
        <v>0</v>
      </c>
      <c r="H167" s="88" t="str" cm="1">
        <f t="array" ref="H167">_xlfn.IFS(OR(_xlfn.XLOOKUP(A167,Table9[Tag Number],Table9[Status],"-",0)="Dead",
        _xlfn.XLOOKUP(A167,Table10[Tag Number],Table10[Status],"-",0)="Dead",
        _xlfn.XLOOKUP(A167,Table11[Tag Number],Table11[Status],"-",0)="Dead",
        _xlfn.XLOOKUP(A167,Table8[Tag Number],Table8[Status],"-",0)="Dead"),"Dead",
     OR(_xlfn.XLOOKUP(A167,Table11[Tag Number],Table11[Status],"-",0)="Alive",
        _xlfn.XLOOKUP(A167,Table10[Tag Number],Table10[Status],"-",0)="Alive",
        _xlfn.XLOOKUP(A167,Table9[Tag Number],Table9[Status],"-",0)="Alive",
        _xlfn.XLOOKUP(A167,Table8[Tag Number],Table8[Status],"-",0)="Alive"),"Alive",
     OR(_xlfn.XLOOKUP(A167,Table9[Tag Number],Table9[Status],"-",0)="-",
        _xlfn.XLOOKUP(A167,Table10[Tag Number],Table10[Status],"-",0)="-",
        _xlfn.XLOOKUP(A167,Table11[Tag Number],Table11[Status],"-",0)="-",
        _xlfn.XLOOKUP(A167,Table8[Tag Number],Table8[Status],"-",0)="-"),
   "-")</f>
        <v>-</v>
      </c>
      <c r="I167" s="88" t="str">
        <f>IF((_xlfn.XLOOKUP(B167,[2]Sheet1!$A$2:$A$198,[2]Sheet1!$B$2:$B$198,"-",0)="Glade"),"Out","No")</f>
        <v>No</v>
      </c>
      <c r="J167" s="90"/>
      <c r="K167" s="91"/>
      <c r="L167" s="91"/>
      <c r="M167" s="91"/>
      <c r="N167" s="92"/>
      <c r="O167" s="89"/>
      <c r="R167" t="b">
        <f t="shared" si="6"/>
        <v>0</v>
      </c>
    </row>
    <row r="168" spans="1:18" ht="15" thickBot="1" x14ac:dyDescent="0.35">
      <c r="A168" s="2" t="s">
        <v>1240</v>
      </c>
      <c r="B168" s="2" t="s">
        <v>1145</v>
      </c>
      <c r="C168" s="84">
        <f>IF(COUNTIF(Table8[Tag Number], A168), 1, 0)</f>
        <v>0</v>
      </c>
      <c r="D168" s="85">
        <f>IF(COUNTIF(Table9[Tag Number], A168), 1, 0)</f>
        <v>0</v>
      </c>
      <c r="E168" s="86">
        <f>IF(COUNTIF(Table10[Tag Number], A168), 1, 0)</f>
        <v>0</v>
      </c>
      <c r="F168" s="86">
        <f>IF(COUNTIF(Table11[Tag Number], A168), 1, 0)</f>
        <v>0</v>
      </c>
      <c r="G168" s="87">
        <f t="shared" si="7"/>
        <v>0</v>
      </c>
      <c r="H168" s="88" t="str" cm="1">
        <f t="array" ref="H168">_xlfn.IFS(OR(_xlfn.XLOOKUP(A168,Table9[Tag Number],Table9[Status],"-",0)="Dead",
        _xlfn.XLOOKUP(A168,Table10[Tag Number],Table10[Status],"-",0)="Dead",
        _xlfn.XLOOKUP(A168,Table11[Tag Number],Table11[Status],"-",0)="Dead",
        _xlfn.XLOOKUP(A168,Table8[Tag Number],Table8[Status],"-",0)="Dead"),"Dead",
     OR(_xlfn.XLOOKUP(A168,Table11[Tag Number],Table11[Status],"-",0)="Alive",
        _xlfn.XLOOKUP(A168,Table10[Tag Number],Table10[Status],"-",0)="Alive",
        _xlfn.XLOOKUP(A168,Table9[Tag Number],Table9[Status],"-",0)="Alive",
        _xlfn.XLOOKUP(A168,Table8[Tag Number],Table8[Status],"-",0)="Alive"),"Alive",
     OR(_xlfn.XLOOKUP(A168,Table9[Tag Number],Table9[Status],"-",0)="-",
        _xlfn.XLOOKUP(A168,Table10[Tag Number],Table10[Status],"-",0)="-",
        _xlfn.XLOOKUP(A168,Table11[Tag Number],Table11[Status],"-",0)="-",
        _xlfn.XLOOKUP(A168,Table8[Tag Number],Table8[Status],"-",0)="-"),
   "-")</f>
        <v>-</v>
      </c>
      <c r="I168" s="88" t="str">
        <f>IF((_xlfn.XLOOKUP(B168,[2]Sheet1!$A$2:$A$198,[2]Sheet1!$B$2:$B$198,"-",0)="Glade"),"Out","No")</f>
        <v>No</v>
      </c>
      <c r="J168" s="90"/>
      <c r="K168" s="91"/>
      <c r="L168" s="91"/>
      <c r="M168" s="91"/>
      <c r="N168" s="92"/>
      <c r="O168" s="89"/>
      <c r="R168" t="b">
        <f t="shared" si="6"/>
        <v>0</v>
      </c>
    </row>
    <row r="169" spans="1:18" ht="15" thickBot="1" x14ac:dyDescent="0.35">
      <c r="A169" s="3" t="s">
        <v>1241</v>
      </c>
      <c r="B169" s="3" t="s">
        <v>1137</v>
      </c>
      <c r="C169" s="84">
        <f>IF(COUNTIF(Table8[Tag Number], A169), 1, 0)</f>
        <v>0</v>
      </c>
      <c r="D169" s="85">
        <f>IF(COUNTIF(Table9[Tag Number], A169), 1, 0)</f>
        <v>0</v>
      </c>
      <c r="E169" s="86">
        <f>IF(COUNTIF(Table10[Tag Number], A169), 1, 0)</f>
        <v>0</v>
      </c>
      <c r="F169" s="86">
        <f>IF(COUNTIF(Table11[Tag Number], A169), 1, 0)</f>
        <v>0</v>
      </c>
      <c r="G169" s="87">
        <f t="shared" si="7"/>
        <v>0</v>
      </c>
      <c r="H169" s="88" t="str" cm="1">
        <f t="array" ref="H169">_xlfn.IFS(OR(_xlfn.XLOOKUP(A169,Table9[Tag Number],Table9[Status],"-",0)="Dead",
        _xlfn.XLOOKUP(A169,Table10[Tag Number],Table10[Status],"-",0)="Dead",
        _xlfn.XLOOKUP(A169,Table11[Tag Number],Table11[Status],"-",0)="Dead",
        _xlfn.XLOOKUP(A169,Table8[Tag Number],Table8[Status],"-",0)="Dead"),"Dead",
     OR(_xlfn.XLOOKUP(A169,Table11[Tag Number],Table11[Status],"-",0)="Alive",
        _xlfn.XLOOKUP(A169,Table10[Tag Number],Table10[Status],"-",0)="Alive",
        _xlfn.XLOOKUP(A169,Table9[Tag Number],Table9[Status],"-",0)="Alive",
        _xlfn.XLOOKUP(A169,Table8[Tag Number],Table8[Status],"-",0)="Alive"),"Alive",
     OR(_xlfn.XLOOKUP(A169,Table9[Tag Number],Table9[Status],"-",0)="-",
        _xlfn.XLOOKUP(A169,Table10[Tag Number],Table10[Status],"-",0)="-",
        _xlfn.XLOOKUP(A169,Table11[Tag Number],Table11[Status],"-",0)="-",
        _xlfn.XLOOKUP(A169,Table8[Tag Number],Table8[Status],"-",0)="-"),
   "-")</f>
        <v>-</v>
      </c>
      <c r="I169" s="88" t="str">
        <f>IF((_xlfn.XLOOKUP(B169,[2]Sheet1!$A$2:$A$198,[2]Sheet1!$B$2:$B$198,"-",0)="Glade"),"Out","No")</f>
        <v>No</v>
      </c>
      <c r="J169" s="90"/>
      <c r="K169" s="91"/>
      <c r="L169" s="91"/>
      <c r="M169" s="91"/>
      <c r="N169" s="92"/>
      <c r="O169" s="89"/>
      <c r="R169" t="b">
        <f t="shared" si="6"/>
        <v>0</v>
      </c>
    </row>
    <row r="170" spans="1:18" ht="15" thickBot="1" x14ac:dyDescent="0.35">
      <c r="A170" s="2" t="s">
        <v>346</v>
      </c>
      <c r="B170" s="2" t="s">
        <v>1137</v>
      </c>
      <c r="C170" s="84">
        <f>IF(COUNTIF(Table8[Tag Number], A170), 1, 0)</f>
        <v>0</v>
      </c>
      <c r="D170" s="85">
        <f>IF(COUNTIF(Table9[Tag Number], A170), 1, 0)</f>
        <v>0</v>
      </c>
      <c r="E170" s="86">
        <f>IF(COUNTIF(Table10[Tag Number], A170), 1, 0)</f>
        <v>1</v>
      </c>
      <c r="F170" s="86">
        <f>IF(COUNTIF(Table11[Tag Number], A170), 1, 0)</f>
        <v>0</v>
      </c>
      <c r="G170" s="87">
        <f t="shared" si="7"/>
        <v>1</v>
      </c>
      <c r="H170" s="88" t="str" cm="1">
        <f t="array" ref="H170">_xlfn.IFS(OR(_xlfn.XLOOKUP(A170,Table9[Tag Number],Table9[Status],"-",0)="Dead",
        _xlfn.XLOOKUP(A170,Table10[Tag Number],Table10[Status],"-",0)="Dead",
        _xlfn.XLOOKUP(A170,Table11[Tag Number],Table11[Status],"-",0)="Dead",
        _xlfn.XLOOKUP(A170,Table8[Tag Number],Table8[Status],"-",0)="Dead"),"Dead",
     OR(_xlfn.XLOOKUP(A170,Table11[Tag Number],Table11[Status],"-",0)="Alive",
        _xlfn.XLOOKUP(A170,Table10[Tag Number],Table10[Status],"-",0)="Alive",
        _xlfn.XLOOKUP(A170,Table9[Tag Number],Table9[Status],"-",0)="Alive",
        _xlfn.XLOOKUP(A170,Table8[Tag Number],Table8[Status],"-",0)="Alive"),"Alive",
     OR(_xlfn.XLOOKUP(A170,Table9[Tag Number],Table9[Status],"-",0)="-",
        _xlfn.XLOOKUP(A170,Table10[Tag Number],Table10[Status],"-",0)="-",
        _xlfn.XLOOKUP(A170,Table11[Tag Number],Table11[Status],"-",0)="-",
        _xlfn.XLOOKUP(A170,Table8[Tag Number],Table8[Status],"-",0)="-"),
   "-")</f>
        <v>Alive</v>
      </c>
      <c r="I170" s="88" t="str">
        <f>IF((_xlfn.XLOOKUP(B170,[2]Sheet1!$A$2:$A$198,[2]Sheet1!$B$2:$B$198,"-",0)="Glade"),"Out","No")</f>
        <v>No</v>
      </c>
      <c r="J170" s="90"/>
      <c r="K170" s="91"/>
      <c r="L170" s="91"/>
      <c r="M170" s="91"/>
      <c r="N170" s="92"/>
      <c r="O170" s="89"/>
      <c r="R170" t="b">
        <f t="shared" si="6"/>
        <v>0</v>
      </c>
    </row>
    <row r="171" spans="1:18" ht="15" thickBot="1" x14ac:dyDescent="0.35">
      <c r="A171" s="3" t="s">
        <v>1242</v>
      </c>
      <c r="B171" s="3" t="s">
        <v>1137</v>
      </c>
      <c r="C171" s="84">
        <f>IF(COUNTIF(Table8[Tag Number], A171), 1, 0)</f>
        <v>0</v>
      </c>
      <c r="D171" s="85">
        <f>IF(COUNTIF(Table9[Tag Number], A171), 1, 0)</f>
        <v>0</v>
      </c>
      <c r="E171" s="86">
        <f>IF(COUNTIF(Table10[Tag Number], A171), 1, 0)</f>
        <v>0</v>
      </c>
      <c r="F171" s="86">
        <f>IF(COUNTIF(Table11[Tag Number], A171), 1, 0)</f>
        <v>0</v>
      </c>
      <c r="G171" s="87">
        <f t="shared" si="7"/>
        <v>0</v>
      </c>
      <c r="H171" s="88" t="str" cm="1">
        <f t="array" ref="H171">_xlfn.IFS(OR(_xlfn.XLOOKUP(A171,Table9[Tag Number],Table9[Status],"-",0)="Dead",
        _xlfn.XLOOKUP(A171,Table10[Tag Number],Table10[Status],"-",0)="Dead",
        _xlfn.XLOOKUP(A171,Table11[Tag Number],Table11[Status],"-",0)="Dead",
        _xlfn.XLOOKUP(A171,Table8[Tag Number],Table8[Status],"-",0)="Dead"),"Dead",
     OR(_xlfn.XLOOKUP(A171,Table11[Tag Number],Table11[Status],"-",0)="Alive",
        _xlfn.XLOOKUP(A171,Table10[Tag Number],Table10[Status],"-",0)="Alive",
        _xlfn.XLOOKUP(A171,Table9[Tag Number],Table9[Status],"-",0)="Alive",
        _xlfn.XLOOKUP(A171,Table8[Tag Number],Table8[Status],"-",0)="Alive"),"Alive",
     OR(_xlfn.XLOOKUP(A171,Table9[Tag Number],Table9[Status],"-",0)="-",
        _xlfn.XLOOKUP(A171,Table10[Tag Number],Table10[Status],"-",0)="-",
        _xlfn.XLOOKUP(A171,Table11[Tag Number],Table11[Status],"-",0)="-",
        _xlfn.XLOOKUP(A171,Table8[Tag Number],Table8[Status],"-",0)="-"),
   "-")</f>
        <v>-</v>
      </c>
      <c r="I171" s="88" t="str">
        <f>IF((_xlfn.XLOOKUP(B171,[2]Sheet1!$A$2:$A$198,[2]Sheet1!$B$2:$B$198,"-",0)="Glade"),"Out","No")</f>
        <v>No</v>
      </c>
      <c r="J171" s="90"/>
      <c r="K171" s="91"/>
      <c r="L171" s="91"/>
      <c r="M171" s="91"/>
      <c r="N171" s="92"/>
      <c r="O171" s="89"/>
      <c r="R171" t="b">
        <f t="shared" si="6"/>
        <v>0</v>
      </c>
    </row>
    <row r="172" spans="1:18" ht="15" thickBot="1" x14ac:dyDescent="0.35">
      <c r="A172" s="2" t="s">
        <v>537</v>
      </c>
      <c r="B172" s="2" t="s">
        <v>1137</v>
      </c>
      <c r="C172" s="84">
        <f>IF(COUNTIF(Table8[Tag Number], A172), 1, 0)</f>
        <v>0</v>
      </c>
      <c r="D172" s="85">
        <f>IF(COUNTIF(Table9[Tag Number], A172), 1, 0)</f>
        <v>1</v>
      </c>
      <c r="E172" s="86">
        <f>IF(COUNTIF(Table10[Tag Number], A172), 1, 0)</f>
        <v>1</v>
      </c>
      <c r="F172" s="86">
        <f>IF(COUNTIF(Table11[Tag Number], A172), 1, 0)</f>
        <v>1</v>
      </c>
      <c r="G172" s="87">
        <f t="shared" si="7"/>
        <v>3</v>
      </c>
      <c r="H172" s="88" t="str" cm="1">
        <f t="array" ref="H172">_xlfn.IFS(OR(_xlfn.XLOOKUP(A172,Table9[Tag Number],Table9[Status],"-",0)="Dead",
        _xlfn.XLOOKUP(A172,Table10[Tag Number],Table10[Status],"-",0)="Dead",
        _xlfn.XLOOKUP(A172,Table11[Tag Number],Table11[Status],"-",0)="Dead",
        _xlfn.XLOOKUP(A172,Table8[Tag Number],Table8[Status],"-",0)="Dead"),"Dead",
     OR(_xlfn.XLOOKUP(A172,Table11[Tag Number],Table11[Status],"-",0)="Alive",
        _xlfn.XLOOKUP(A172,Table10[Tag Number],Table10[Status],"-",0)="Alive",
        _xlfn.XLOOKUP(A172,Table9[Tag Number],Table9[Status],"-",0)="Alive",
        _xlfn.XLOOKUP(A172,Table8[Tag Number],Table8[Status],"-",0)="Alive"),"Alive",
     OR(_xlfn.XLOOKUP(A172,Table9[Tag Number],Table9[Status],"-",0)="-",
        _xlfn.XLOOKUP(A172,Table10[Tag Number],Table10[Status],"-",0)="-",
        _xlfn.XLOOKUP(A172,Table11[Tag Number],Table11[Status],"-",0)="-",
        _xlfn.XLOOKUP(A172,Table8[Tag Number],Table8[Status],"-",0)="-"),
   "-")</f>
        <v>Alive</v>
      </c>
      <c r="I172" s="88" t="str">
        <f>IF((_xlfn.XLOOKUP(B172,[2]Sheet1!$A$2:$A$198,[2]Sheet1!$B$2:$B$198,"-",0)="Glade"),"Out","No")</f>
        <v>No</v>
      </c>
      <c r="J172" s="90"/>
      <c r="K172" s="91"/>
      <c r="L172" s="91"/>
      <c r="M172" s="91"/>
      <c r="N172" s="92"/>
      <c r="O172" s="89"/>
      <c r="R172" t="str">
        <f t="shared" si="6"/>
        <v>B169</v>
      </c>
    </row>
    <row r="173" spans="1:18" ht="15" thickBot="1" x14ac:dyDescent="0.35">
      <c r="A173" s="3" t="s">
        <v>1243</v>
      </c>
      <c r="B173" s="3" t="s">
        <v>1137</v>
      </c>
      <c r="C173" s="84">
        <f>IF(COUNTIF(Table8[Tag Number], A173), 1, 0)</f>
        <v>0</v>
      </c>
      <c r="D173" s="85">
        <f>IF(COUNTIF(Table9[Tag Number], A173), 1, 0)</f>
        <v>0</v>
      </c>
      <c r="E173" s="86">
        <f>IF(COUNTIF(Table10[Tag Number], A173), 1, 0)</f>
        <v>0</v>
      </c>
      <c r="F173" s="86">
        <f>IF(COUNTIF(Table11[Tag Number], A173), 1, 0)</f>
        <v>0</v>
      </c>
      <c r="G173" s="87">
        <f t="shared" si="7"/>
        <v>0</v>
      </c>
      <c r="H173" s="88" t="str" cm="1">
        <f t="array" ref="H173">_xlfn.IFS(OR(_xlfn.XLOOKUP(A173,Table9[Tag Number],Table9[Status],"-",0)="Dead",
        _xlfn.XLOOKUP(A173,Table10[Tag Number],Table10[Status],"-",0)="Dead",
        _xlfn.XLOOKUP(A173,Table11[Tag Number],Table11[Status],"-",0)="Dead",
        _xlfn.XLOOKUP(A173,Table8[Tag Number],Table8[Status],"-",0)="Dead"),"Dead",
     OR(_xlfn.XLOOKUP(A173,Table11[Tag Number],Table11[Status],"-",0)="Alive",
        _xlfn.XLOOKUP(A173,Table10[Tag Number],Table10[Status],"-",0)="Alive",
        _xlfn.XLOOKUP(A173,Table9[Tag Number],Table9[Status],"-",0)="Alive",
        _xlfn.XLOOKUP(A173,Table8[Tag Number],Table8[Status],"-",0)="Alive"),"Alive",
     OR(_xlfn.XLOOKUP(A173,Table9[Tag Number],Table9[Status],"-",0)="-",
        _xlfn.XLOOKUP(A173,Table10[Tag Number],Table10[Status],"-",0)="-",
        _xlfn.XLOOKUP(A173,Table11[Tag Number],Table11[Status],"-",0)="-",
        _xlfn.XLOOKUP(A173,Table8[Tag Number],Table8[Status],"-",0)="-"),
   "-")</f>
        <v>-</v>
      </c>
      <c r="I173" s="88" t="str">
        <f>IF((_xlfn.XLOOKUP(B173,[2]Sheet1!$A$2:$A$198,[2]Sheet1!$B$2:$B$198,"-",0)="Glade"),"Out","No")</f>
        <v>No</v>
      </c>
      <c r="J173" s="90"/>
      <c r="K173" s="91"/>
      <c r="L173" s="91"/>
      <c r="M173" s="91"/>
      <c r="N173" s="92"/>
      <c r="O173" s="89"/>
      <c r="R173" t="b">
        <f t="shared" si="6"/>
        <v>0</v>
      </c>
    </row>
    <row r="174" spans="1:18" ht="15" thickBot="1" x14ac:dyDescent="0.35">
      <c r="A174" s="2" t="s">
        <v>647</v>
      </c>
      <c r="B174" s="2" t="s">
        <v>1137</v>
      </c>
      <c r="C174" s="84">
        <f>IF(COUNTIF(Table8[Tag Number], A174), 1, 0)</f>
        <v>1</v>
      </c>
      <c r="D174" s="85">
        <f>IF(COUNTIF(Table9[Tag Number], A174), 1, 0)</f>
        <v>1</v>
      </c>
      <c r="E174" s="86">
        <f>IF(COUNTIF(Table10[Tag Number], A174), 1, 0)</f>
        <v>1</v>
      </c>
      <c r="F174" s="86">
        <f>IF(COUNTIF(Table11[Tag Number], A174), 1, 0)</f>
        <v>1</v>
      </c>
      <c r="G174" s="87">
        <f t="shared" si="7"/>
        <v>4</v>
      </c>
      <c r="H174" s="88" t="str" cm="1">
        <f t="array" ref="H174">_xlfn.IFS(OR(_xlfn.XLOOKUP(A174,Table9[Tag Number],Table9[Status],"-",0)="Dead",
        _xlfn.XLOOKUP(A174,Table10[Tag Number],Table10[Status],"-",0)="Dead",
        _xlfn.XLOOKUP(A174,Table11[Tag Number],Table11[Status],"-",0)="Dead",
        _xlfn.XLOOKUP(A174,Table8[Tag Number],Table8[Status],"-",0)="Dead"),"Dead",
     OR(_xlfn.XLOOKUP(A174,Table11[Tag Number],Table11[Status],"-",0)="Alive",
        _xlfn.XLOOKUP(A174,Table10[Tag Number],Table10[Status],"-",0)="Alive",
        _xlfn.XLOOKUP(A174,Table9[Tag Number],Table9[Status],"-",0)="Alive",
        _xlfn.XLOOKUP(A174,Table8[Tag Number],Table8[Status],"-",0)="Alive"),"Alive",
     OR(_xlfn.XLOOKUP(A174,Table9[Tag Number],Table9[Status],"-",0)="-",
        _xlfn.XLOOKUP(A174,Table10[Tag Number],Table10[Status],"-",0)="-",
        _xlfn.XLOOKUP(A174,Table11[Tag Number],Table11[Status],"-",0)="-",
        _xlfn.XLOOKUP(A174,Table8[Tag Number],Table8[Status],"-",0)="-"),
   "-")</f>
        <v>Alive</v>
      </c>
      <c r="I174" s="88" t="str">
        <f>IF((_xlfn.XLOOKUP(B174,[2]Sheet1!$A$2:$A$198,[2]Sheet1!$B$2:$B$198,"-",0)="Glade"),"Out","No")</f>
        <v>No</v>
      </c>
      <c r="J174" s="90"/>
      <c r="K174" s="91"/>
      <c r="L174" s="91"/>
      <c r="M174" s="91"/>
      <c r="N174" s="92"/>
      <c r="O174" s="89"/>
      <c r="R174" t="str">
        <f t="shared" si="6"/>
        <v>B172</v>
      </c>
    </row>
    <row r="175" spans="1:18" ht="15" thickBot="1" x14ac:dyDescent="0.35">
      <c r="A175" s="3" t="s">
        <v>651</v>
      </c>
      <c r="B175" s="3" t="s">
        <v>1137</v>
      </c>
      <c r="C175" s="84">
        <f>IF(COUNTIF(Table8[Tag Number], A175), 1, 0)</f>
        <v>1</v>
      </c>
      <c r="D175" s="85">
        <f>IF(COUNTIF(Table9[Tag Number], A175), 1, 0)</f>
        <v>1</v>
      </c>
      <c r="E175" s="86">
        <f>IF(COUNTIF(Table10[Tag Number], A175), 1, 0)</f>
        <v>0</v>
      </c>
      <c r="F175" s="86">
        <f>IF(COUNTIF(Table11[Tag Number], A175), 1, 0)</f>
        <v>0</v>
      </c>
      <c r="G175" s="87">
        <f t="shared" si="7"/>
        <v>2</v>
      </c>
      <c r="H175" s="88" t="str" cm="1">
        <f t="array" ref="H175">_xlfn.IFS(OR(_xlfn.XLOOKUP(A175,Table9[Tag Number],Table9[Status],"-",0)="Dead",
        _xlfn.XLOOKUP(A175,Table10[Tag Number],Table10[Status],"-",0)="Dead",
        _xlfn.XLOOKUP(A175,Table11[Tag Number],Table11[Status],"-",0)="Dead",
        _xlfn.XLOOKUP(A175,Table8[Tag Number],Table8[Status],"-",0)="Dead"),"Dead",
     OR(_xlfn.XLOOKUP(A175,Table11[Tag Number],Table11[Status],"-",0)="Alive",
        _xlfn.XLOOKUP(A175,Table10[Tag Number],Table10[Status],"-",0)="Alive",
        _xlfn.XLOOKUP(A175,Table9[Tag Number],Table9[Status],"-",0)="Alive",
        _xlfn.XLOOKUP(A175,Table8[Tag Number],Table8[Status],"-",0)="Alive"),"Alive",
     OR(_xlfn.XLOOKUP(A175,Table9[Tag Number],Table9[Status],"-",0)="-",
        _xlfn.XLOOKUP(A175,Table10[Tag Number],Table10[Status],"-",0)="-",
        _xlfn.XLOOKUP(A175,Table11[Tag Number],Table11[Status],"-",0)="-",
        _xlfn.XLOOKUP(A175,Table8[Tag Number],Table8[Status],"-",0)="-"),
   "-")</f>
        <v>Alive</v>
      </c>
      <c r="I175" s="88" t="str">
        <f>IF((_xlfn.XLOOKUP(B175,[2]Sheet1!$A$2:$A$198,[2]Sheet1!$B$2:$B$198,"-",0)="Glade"),"Out","No")</f>
        <v>No</v>
      </c>
      <c r="J175" s="90"/>
      <c r="K175" s="91"/>
      <c r="L175" s="91"/>
      <c r="M175" s="91"/>
      <c r="N175" s="92"/>
      <c r="O175" s="89"/>
      <c r="R175" t="str">
        <f t="shared" si="6"/>
        <v>B173</v>
      </c>
    </row>
    <row r="176" spans="1:18" ht="15" thickBot="1" x14ac:dyDescent="0.35">
      <c r="A176" s="2" t="s">
        <v>427</v>
      </c>
      <c r="B176" s="2" t="s">
        <v>1137</v>
      </c>
      <c r="C176" s="84">
        <f>IF(COUNTIF(Table8[Tag Number], A176), 1, 0)</f>
        <v>1</v>
      </c>
      <c r="D176" s="85">
        <f>IF(COUNTIF(Table9[Tag Number], A176), 1, 0)</f>
        <v>1</v>
      </c>
      <c r="E176" s="86">
        <f>IF(COUNTIF(Table10[Tag Number], A176), 1, 0)</f>
        <v>0</v>
      </c>
      <c r="F176" s="86">
        <f>IF(COUNTIF(Table11[Tag Number], A176), 1, 0)</f>
        <v>0</v>
      </c>
      <c r="G176" s="87">
        <f t="shared" si="7"/>
        <v>2</v>
      </c>
      <c r="H176" s="88" t="str" cm="1">
        <f t="array" ref="H176">_xlfn.IFS(OR(_xlfn.XLOOKUP(A176,Table9[Tag Number],Table9[Status],"-",0)="Dead",
        _xlfn.XLOOKUP(A176,Table10[Tag Number],Table10[Status],"-",0)="Dead",
        _xlfn.XLOOKUP(A176,Table11[Tag Number],Table11[Status],"-",0)="Dead",
        _xlfn.XLOOKUP(A176,Table8[Tag Number],Table8[Status],"-",0)="Dead"),"Dead",
     OR(_xlfn.XLOOKUP(A176,Table11[Tag Number],Table11[Status],"-",0)="Alive",
        _xlfn.XLOOKUP(A176,Table10[Tag Number],Table10[Status],"-",0)="Alive",
        _xlfn.XLOOKUP(A176,Table9[Tag Number],Table9[Status],"-",0)="Alive",
        _xlfn.XLOOKUP(A176,Table8[Tag Number],Table8[Status],"-",0)="Alive"),"Alive",
     OR(_xlfn.XLOOKUP(A176,Table9[Tag Number],Table9[Status],"-",0)="-",
        _xlfn.XLOOKUP(A176,Table10[Tag Number],Table10[Status],"-",0)="-",
        _xlfn.XLOOKUP(A176,Table11[Tag Number],Table11[Status],"-",0)="-",
        _xlfn.XLOOKUP(A176,Table8[Tag Number],Table8[Status],"-",0)="-"),
   "-")</f>
        <v>Alive</v>
      </c>
      <c r="I176" s="88" t="str">
        <f>IF((_xlfn.XLOOKUP(B176,[2]Sheet1!$A$2:$A$198,[2]Sheet1!$B$2:$B$198,"-",0)="Glade"),"Out","No")</f>
        <v>No</v>
      </c>
      <c r="J176" s="90"/>
      <c r="K176" s="91"/>
      <c r="L176" s="91"/>
      <c r="M176" s="91"/>
      <c r="N176" s="92"/>
      <c r="O176" s="89"/>
      <c r="R176" t="str">
        <f t="shared" si="6"/>
        <v>B174</v>
      </c>
    </row>
    <row r="177" spans="1:18" ht="15" thickBot="1" x14ac:dyDescent="0.35">
      <c r="A177" s="3" t="s">
        <v>1244</v>
      </c>
      <c r="B177" s="3" t="s">
        <v>1145</v>
      </c>
      <c r="C177" s="84">
        <f>IF(COUNTIF(Table8[Tag Number], A177), 1, 0)</f>
        <v>0</v>
      </c>
      <c r="D177" s="85">
        <f>IF(COUNTIF(Table9[Tag Number], A177), 1, 0)</f>
        <v>0</v>
      </c>
      <c r="E177" s="86">
        <f>IF(COUNTIF(Table10[Tag Number], A177), 1, 0)</f>
        <v>0</v>
      </c>
      <c r="F177" s="86">
        <f>IF(COUNTIF(Table11[Tag Number], A177), 1, 0)</f>
        <v>0</v>
      </c>
      <c r="G177" s="87">
        <f t="shared" si="7"/>
        <v>0</v>
      </c>
      <c r="H177" s="88" t="str" cm="1">
        <f t="array" ref="H177">_xlfn.IFS(OR(_xlfn.XLOOKUP(A177,Table9[Tag Number],Table9[Status],"-",0)="Dead",
        _xlfn.XLOOKUP(A177,Table10[Tag Number],Table10[Status],"-",0)="Dead",
        _xlfn.XLOOKUP(A177,Table11[Tag Number],Table11[Status],"-",0)="Dead",
        _xlfn.XLOOKUP(A177,Table8[Tag Number],Table8[Status],"-",0)="Dead"),"Dead",
     OR(_xlfn.XLOOKUP(A177,Table11[Tag Number],Table11[Status],"-",0)="Alive",
        _xlfn.XLOOKUP(A177,Table10[Tag Number],Table10[Status],"-",0)="Alive",
        _xlfn.XLOOKUP(A177,Table9[Tag Number],Table9[Status],"-",0)="Alive",
        _xlfn.XLOOKUP(A177,Table8[Tag Number],Table8[Status],"-",0)="Alive"),"Alive",
     OR(_xlfn.XLOOKUP(A177,Table9[Tag Number],Table9[Status],"-",0)="-",
        _xlfn.XLOOKUP(A177,Table10[Tag Number],Table10[Status],"-",0)="-",
        _xlfn.XLOOKUP(A177,Table11[Tag Number],Table11[Status],"-",0)="-",
        _xlfn.XLOOKUP(A177,Table8[Tag Number],Table8[Status],"-",0)="-"),
   "-")</f>
        <v>-</v>
      </c>
      <c r="I177" s="88" t="str">
        <f>IF((_xlfn.XLOOKUP(B177,[2]Sheet1!$A$2:$A$198,[2]Sheet1!$B$2:$B$198,"-",0)="Glade"),"Out","No")</f>
        <v>No</v>
      </c>
      <c r="J177" s="90"/>
      <c r="K177" s="91"/>
      <c r="L177" s="91"/>
      <c r="M177" s="91"/>
      <c r="N177" s="92"/>
      <c r="O177" s="89"/>
      <c r="R177" t="b">
        <f t="shared" si="6"/>
        <v>0</v>
      </c>
    </row>
    <row r="178" spans="1:18" ht="15" thickBot="1" x14ac:dyDescent="0.35">
      <c r="A178" s="2" t="s">
        <v>1245</v>
      </c>
      <c r="B178" s="2" t="s">
        <v>1137</v>
      </c>
      <c r="C178" s="84">
        <f>IF(COUNTIF(Table8[Tag Number], A178), 1, 0)</f>
        <v>0</v>
      </c>
      <c r="D178" s="85">
        <f>IF(COUNTIF(Table9[Tag Number], A178), 1, 0)</f>
        <v>0</v>
      </c>
      <c r="E178" s="86">
        <f>IF(COUNTIF(Table10[Tag Number], A178), 1, 0)</f>
        <v>0</v>
      </c>
      <c r="F178" s="86">
        <f>IF(COUNTIF(Table11[Tag Number], A178), 1, 0)</f>
        <v>0</v>
      </c>
      <c r="G178" s="87">
        <f t="shared" si="7"/>
        <v>0</v>
      </c>
      <c r="H178" s="88" t="str" cm="1">
        <f t="array" ref="H178">_xlfn.IFS(OR(_xlfn.XLOOKUP(A178,Table9[Tag Number],Table9[Status],"-",0)="Dead",
        _xlfn.XLOOKUP(A178,Table10[Tag Number],Table10[Status],"-",0)="Dead",
        _xlfn.XLOOKUP(A178,Table11[Tag Number],Table11[Status],"-",0)="Dead",
        _xlfn.XLOOKUP(A178,Table8[Tag Number],Table8[Status],"-",0)="Dead"),"Dead",
     OR(_xlfn.XLOOKUP(A178,Table11[Tag Number],Table11[Status],"-",0)="Alive",
        _xlfn.XLOOKUP(A178,Table10[Tag Number],Table10[Status],"-",0)="Alive",
        _xlfn.XLOOKUP(A178,Table9[Tag Number],Table9[Status],"-",0)="Alive",
        _xlfn.XLOOKUP(A178,Table8[Tag Number],Table8[Status],"-",0)="Alive"),"Alive",
     OR(_xlfn.XLOOKUP(A178,Table9[Tag Number],Table9[Status],"-",0)="-",
        _xlfn.XLOOKUP(A178,Table10[Tag Number],Table10[Status],"-",0)="-",
        _xlfn.XLOOKUP(A178,Table11[Tag Number],Table11[Status],"-",0)="-",
        _xlfn.XLOOKUP(A178,Table8[Tag Number],Table8[Status],"-",0)="-"),
   "-")</f>
        <v>-</v>
      </c>
      <c r="I178" s="88" t="str">
        <f>IF((_xlfn.XLOOKUP(B178,[2]Sheet1!$A$2:$A$198,[2]Sheet1!$B$2:$B$198,"-",0)="Glade"),"Out","No")</f>
        <v>No</v>
      </c>
      <c r="J178" s="90"/>
      <c r="K178" s="91"/>
      <c r="L178" s="91"/>
      <c r="M178" s="91"/>
      <c r="N178" s="92"/>
      <c r="O178" s="89"/>
      <c r="R178" t="b">
        <f t="shared" si="6"/>
        <v>0</v>
      </c>
    </row>
    <row r="179" spans="1:18" ht="15" thickBot="1" x14ac:dyDescent="0.35">
      <c r="A179" s="3" t="s">
        <v>514</v>
      </c>
      <c r="B179" s="3" t="s">
        <v>1137</v>
      </c>
      <c r="C179" s="84">
        <f>IF(COUNTIF(Table8[Tag Number], A179), 1, 0)</f>
        <v>0</v>
      </c>
      <c r="D179" s="85">
        <f>IF(COUNTIF(Table9[Tag Number], A179), 1, 0)</f>
        <v>0</v>
      </c>
      <c r="E179" s="86">
        <f>IF(COUNTIF(Table10[Tag Number], A179), 1, 0)</f>
        <v>1</v>
      </c>
      <c r="F179" s="86">
        <f>IF(COUNTIF(Table11[Tag Number], A179), 1, 0)</f>
        <v>0</v>
      </c>
      <c r="G179" s="87">
        <f t="shared" si="7"/>
        <v>1</v>
      </c>
      <c r="H179" s="88" t="str" cm="1">
        <f t="array" ref="H179">_xlfn.IFS(OR(_xlfn.XLOOKUP(A179,Table9[Tag Number],Table9[Status],"-",0)="Dead",
        _xlfn.XLOOKUP(A179,Table10[Tag Number],Table10[Status],"-",0)="Dead",
        _xlfn.XLOOKUP(A179,Table11[Tag Number],Table11[Status],"-",0)="Dead",
        _xlfn.XLOOKUP(A179,Table8[Tag Number],Table8[Status],"-",0)="Dead"),"Dead",
     OR(_xlfn.XLOOKUP(A179,Table11[Tag Number],Table11[Status],"-",0)="Alive",
        _xlfn.XLOOKUP(A179,Table10[Tag Number],Table10[Status],"-",0)="Alive",
        _xlfn.XLOOKUP(A179,Table9[Tag Number],Table9[Status],"-",0)="Alive",
        _xlfn.XLOOKUP(A179,Table8[Tag Number],Table8[Status],"-",0)="Alive"),"Alive",
     OR(_xlfn.XLOOKUP(A179,Table9[Tag Number],Table9[Status],"-",0)="-",
        _xlfn.XLOOKUP(A179,Table10[Tag Number],Table10[Status],"-",0)="-",
        _xlfn.XLOOKUP(A179,Table11[Tag Number],Table11[Status],"-",0)="-",
        _xlfn.XLOOKUP(A179,Table8[Tag Number],Table8[Status],"-",0)="-"),
   "-")</f>
        <v>Alive</v>
      </c>
      <c r="I179" s="88" t="str">
        <f>IF((_xlfn.XLOOKUP(B179,[2]Sheet1!$A$2:$A$198,[2]Sheet1!$B$2:$B$198,"-",0)="Glade"),"Out","No")</f>
        <v>No</v>
      </c>
      <c r="J179" s="90"/>
      <c r="K179" s="91"/>
      <c r="L179" s="91"/>
      <c r="M179" s="91"/>
      <c r="N179" s="92"/>
      <c r="O179" s="89"/>
      <c r="R179" t="b">
        <f t="shared" si="6"/>
        <v>0</v>
      </c>
    </row>
    <row r="180" spans="1:18" ht="15" thickBot="1" x14ac:dyDescent="0.35">
      <c r="A180" s="2" t="s">
        <v>1246</v>
      </c>
      <c r="B180" s="2" t="s">
        <v>1145</v>
      </c>
      <c r="C180" s="84">
        <f>IF(COUNTIF(Table8[Tag Number], A180), 1, 0)</f>
        <v>0</v>
      </c>
      <c r="D180" s="85">
        <f>IF(COUNTIF(Table9[Tag Number], A180), 1, 0)</f>
        <v>0</v>
      </c>
      <c r="E180" s="86">
        <f>IF(COUNTIF(Table10[Tag Number], A180), 1, 0)</f>
        <v>0</v>
      </c>
      <c r="F180" s="86">
        <f>IF(COUNTIF(Table11[Tag Number], A180), 1, 0)</f>
        <v>0</v>
      </c>
      <c r="G180" s="87">
        <f t="shared" si="7"/>
        <v>0</v>
      </c>
      <c r="H180" s="88" t="str" cm="1">
        <f t="array" ref="H180">_xlfn.IFS(OR(_xlfn.XLOOKUP(A180,Table9[Tag Number],Table9[Status],"-",0)="Dead",
        _xlfn.XLOOKUP(A180,Table10[Tag Number],Table10[Status],"-",0)="Dead",
        _xlfn.XLOOKUP(A180,Table11[Tag Number],Table11[Status],"-",0)="Dead",
        _xlfn.XLOOKUP(A180,Table8[Tag Number],Table8[Status],"-",0)="Dead"),"Dead",
     OR(_xlfn.XLOOKUP(A180,Table11[Tag Number],Table11[Status],"-",0)="Alive",
        _xlfn.XLOOKUP(A180,Table10[Tag Number],Table10[Status],"-",0)="Alive",
        _xlfn.XLOOKUP(A180,Table9[Tag Number],Table9[Status],"-",0)="Alive",
        _xlfn.XLOOKUP(A180,Table8[Tag Number],Table8[Status],"-",0)="Alive"),"Alive",
     OR(_xlfn.XLOOKUP(A180,Table9[Tag Number],Table9[Status],"-",0)="-",
        _xlfn.XLOOKUP(A180,Table10[Tag Number],Table10[Status],"-",0)="-",
        _xlfn.XLOOKUP(A180,Table11[Tag Number],Table11[Status],"-",0)="-",
        _xlfn.XLOOKUP(A180,Table8[Tag Number],Table8[Status],"-",0)="-"),
   "-")</f>
        <v>-</v>
      </c>
      <c r="I180" s="88" t="str">
        <f>IF((_xlfn.XLOOKUP(B180,[2]Sheet1!$A$2:$A$198,[2]Sheet1!$B$2:$B$198,"-",0)="Glade"),"Out","No")</f>
        <v>No</v>
      </c>
      <c r="J180" s="90"/>
      <c r="K180" s="91"/>
      <c r="L180" s="91"/>
      <c r="M180" s="91"/>
      <c r="N180" s="92"/>
      <c r="O180" s="89"/>
      <c r="R180" t="b">
        <f t="shared" si="6"/>
        <v>0</v>
      </c>
    </row>
    <row r="181" spans="1:18" ht="15" thickBot="1" x14ac:dyDescent="0.35">
      <c r="A181" s="3" t="s">
        <v>1247</v>
      </c>
      <c r="B181" s="3" t="s">
        <v>1145</v>
      </c>
      <c r="C181" s="84">
        <f>IF(COUNTIF(Table8[Tag Number], A181), 1, 0)</f>
        <v>0</v>
      </c>
      <c r="D181" s="85">
        <f>IF(COUNTIF(Table9[Tag Number], A181), 1, 0)</f>
        <v>0</v>
      </c>
      <c r="E181" s="86">
        <f>IF(COUNTIF(Table10[Tag Number], A181), 1, 0)</f>
        <v>0</v>
      </c>
      <c r="F181" s="86">
        <f>IF(COUNTIF(Table11[Tag Number], A181), 1, 0)</f>
        <v>0</v>
      </c>
      <c r="G181" s="87">
        <f t="shared" si="7"/>
        <v>0</v>
      </c>
      <c r="H181" s="88" t="str" cm="1">
        <f t="array" ref="H181">_xlfn.IFS(OR(_xlfn.XLOOKUP(A181,Table9[Tag Number],Table9[Status],"-",0)="Dead",
        _xlfn.XLOOKUP(A181,Table10[Tag Number],Table10[Status],"-",0)="Dead",
        _xlfn.XLOOKUP(A181,Table11[Tag Number],Table11[Status],"-",0)="Dead",
        _xlfn.XLOOKUP(A181,Table8[Tag Number],Table8[Status],"-",0)="Dead"),"Dead",
     OR(_xlfn.XLOOKUP(A181,Table11[Tag Number],Table11[Status],"-",0)="Alive",
        _xlfn.XLOOKUP(A181,Table10[Tag Number],Table10[Status],"-",0)="Alive",
        _xlfn.XLOOKUP(A181,Table9[Tag Number],Table9[Status],"-",0)="Alive",
        _xlfn.XLOOKUP(A181,Table8[Tag Number],Table8[Status],"-",0)="Alive"),"Alive",
     OR(_xlfn.XLOOKUP(A181,Table9[Tag Number],Table9[Status],"-",0)="-",
        _xlfn.XLOOKUP(A181,Table10[Tag Number],Table10[Status],"-",0)="-",
        _xlfn.XLOOKUP(A181,Table11[Tag Number],Table11[Status],"-",0)="-",
        _xlfn.XLOOKUP(A181,Table8[Tag Number],Table8[Status],"-",0)="-"),
   "-")</f>
        <v>-</v>
      </c>
      <c r="I181" s="88" t="str">
        <f>IF((_xlfn.XLOOKUP(B181,[2]Sheet1!$A$2:$A$198,[2]Sheet1!$B$2:$B$198,"-",0)="Glade"),"Out","No")</f>
        <v>No</v>
      </c>
      <c r="J181" s="90"/>
      <c r="K181" s="91"/>
      <c r="L181" s="91"/>
      <c r="M181" s="91"/>
      <c r="N181" s="92"/>
      <c r="O181" s="89"/>
      <c r="R181" t="b">
        <f t="shared" si="6"/>
        <v>0</v>
      </c>
    </row>
    <row r="182" spans="1:18" ht="15" thickBot="1" x14ac:dyDescent="0.35">
      <c r="A182" s="2" t="s">
        <v>898</v>
      </c>
      <c r="B182" s="2" t="s">
        <v>1145</v>
      </c>
      <c r="C182" s="84">
        <f>IF(COUNTIF(Table8[Tag Number], A182), 1, 0)</f>
        <v>1</v>
      </c>
      <c r="D182" s="85">
        <f>IF(COUNTIF(Table9[Tag Number], A182), 1, 0)</f>
        <v>0</v>
      </c>
      <c r="E182" s="86">
        <f>IF(COUNTIF(Table10[Tag Number], A182), 1, 0)</f>
        <v>1</v>
      </c>
      <c r="F182" s="86">
        <f>IF(COUNTIF(Table11[Tag Number], A182), 1, 0)</f>
        <v>1</v>
      </c>
      <c r="G182" s="87">
        <f t="shared" si="7"/>
        <v>3</v>
      </c>
      <c r="H182" s="88" t="str" cm="1">
        <f t="array" ref="H182">_xlfn.IFS(OR(_xlfn.XLOOKUP(A182,Table9[Tag Number],Table9[Status],"-",0)="Dead",
        _xlfn.XLOOKUP(A182,Table10[Tag Number],Table10[Status],"-",0)="Dead",
        _xlfn.XLOOKUP(A182,Table11[Tag Number],Table11[Status],"-",0)="Dead",
        _xlfn.XLOOKUP(A182,Table8[Tag Number],Table8[Status],"-",0)="Dead"),"Dead",
     OR(_xlfn.XLOOKUP(A182,Table11[Tag Number],Table11[Status],"-",0)="Alive",
        _xlfn.XLOOKUP(A182,Table10[Tag Number],Table10[Status],"-",0)="Alive",
        _xlfn.XLOOKUP(A182,Table9[Tag Number],Table9[Status],"-",0)="Alive",
        _xlfn.XLOOKUP(A182,Table8[Tag Number],Table8[Status],"-",0)="Alive"),"Alive",
     OR(_xlfn.XLOOKUP(A182,Table9[Tag Number],Table9[Status],"-",0)="-",
        _xlfn.XLOOKUP(A182,Table10[Tag Number],Table10[Status],"-",0)="-",
        _xlfn.XLOOKUP(A182,Table11[Tag Number],Table11[Status],"-",0)="-",
        _xlfn.XLOOKUP(A182,Table8[Tag Number],Table8[Status],"-",0)="-"),
   "-")</f>
        <v>Alive</v>
      </c>
      <c r="I182" s="88" t="str">
        <f>IF((_xlfn.XLOOKUP(B182,[2]Sheet1!$A$2:$A$198,[2]Sheet1!$B$2:$B$198,"-",0)="Glade"),"Out","No")</f>
        <v>No</v>
      </c>
      <c r="J182" s="90"/>
      <c r="K182" s="91"/>
      <c r="L182" s="91"/>
      <c r="M182" s="91"/>
      <c r="N182" s="92"/>
      <c r="O182" s="89"/>
      <c r="R182" t="str">
        <f t="shared" si="6"/>
        <v>B180</v>
      </c>
    </row>
    <row r="183" spans="1:18" ht="15" thickBot="1" x14ac:dyDescent="0.35">
      <c r="A183" s="3" t="s">
        <v>1248</v>
      </c>
      <c r="B183" s="3" t="s">
        <v>1137</v>
      </c>
      <c r="C183" s="84">
        <f>IF(COUNTIF(Table8[Tag Number], A183), 1, 0)</f>
        <v>0</v>
      </c>
      <c r="D183" s="85">
        <f>IF(COUNTIF(Table9[Tag Number], A183), 1, 0)</f>
        <v>0</v>
      </c>
      <c r="E183" s="86">
        <f>IF(COUNTIF(Table10[Tag Number], A183), 1, 0)</f>
        <v>0</v>
      </c>
      <c r="F183" s="86">
        <f>IF(COUNTIF(Table11[Tag Number], A183), 1, 0)</f>
        <v>0</v>
      </c>
      <c r="G183" s="87">
        <f t="shared" si="7"/>
        <v>0</v>
      </c>
      <c r="H183" s="88" t="str" cm="1">
        <f t="array" ref="H183">_xlfn.IFS(OR(_xlfn.XLOOKUP(A183,Table9[Tag Number],Table9[Status],"-",0)="Dead",
        _xlfn.XLOOKUP(A183,Table10[Tag Number],Table10[Status],"-",0)="Dead",
        _xlfn.XLOOKUP(A183,Table11[Tag Number],Table11[Status],"-",0)="Dead",
        _xlfn.XLOOKUP(A183,Table8[Tag Number],Table8[Status],"-",0)="Dead"),"Dead",
     OR(_xlfn.XLOOKUP(A183,Table11[Tag Number],Table11[Status],"-",0)="Alive",
        _xlfn.XLOOKUP(A183,Table10[Tag Number],Table10[Status],"-",0)="Alive",
        _xlfn.XLOOKUP(A183,Table9[Tag Number],Table9[Status],"-",0)="Alive",
        _xlfn.XLOOKUP(A183,Table8[Tag Number],Table8[Status],"-",0)="Alive"),"Alive",
     OR(_xlfn.XLOOKUP(A183,Table9[Tag Number],Table9[Status],"-",0)="-",
        _xlfn.XLOOKUP(A183,Table10[Tag Number],Table10[Status],"-",0)="-",
        _xlfn.XLOOKUP(A183,Table11[Tag Number],Table11[Status],"-",0)="-",
        _xlfn.XLOOKUP(A183,Table8[Tag Number],Table8[Status],"-",0)="-"),
   "-")</f>
        <v>-</v>
      </c>
      <c r="I183" s="88" t="str">
        <f>IF((_xlfn.XLOOKUP(B183,[2]Sheet1!$A$2:$A$198,[2]Sheet1!$B$2:$B$198,"-",0)="Glade"),"Out","No")</f>
        <v>No</v>
      </c>
      <c r="J183" s="90"/>
      <c r="K183" s="91"/>
      <c r="L183" s="91"/>
      <c r="M183" s="91"/>
      <c r="N183" s="92"/>
      <c r="O183" s="89"/>
      <c r="R183" t="b">
        <f t="shared" si="6"/>
        <v>0</v>
      </c>
    </row>
    <row r="184" spans="1:18" ht="15" thickBot="1" x14ac:dyDescent="0.35">
      <c r="A184" s="2" t="s">
        <v>1249</v>
      </c>
      <c r="B184" s="2" t="s">
        <v>1145</v>
      </c>
      <c r="C184" s="84">
        <f>IF(COUNTIF(Table8[Tag Number], A184), 1, 0)</f>
        <v>0</v>
      </c>
      <c r="D184" s="85">
        <f>IF(COUNTIF(Table9[Tag Number], A184), 1, 0)</f>
        <v>0</v>
      </c>
      <c r="E184" s="86">
        <f>IF(COUNTIF(Table10[Tag Number], A184), 1, 0)</f>
        <v>0</v>
      </c>
      <c r="F184" s="86">
        <f>IF(COUNTIF(Table11[Tag Number], A184), 1, 0)</f>
        <v>0</v>
      </c>
      <c r="G184" s="87">
        <f t="shared" si="7"/>
        <v>0</v>
      </c>
      <c r="H184" s="88" t="str" cm="1">
        <f t="array" ref="H184">_xlfn.IFS(OR(_xlfn.XLOOKUP(A184,Table9[Tag Number],Table9[Status],"-",0)="Dead",
        _xlfn.XLOOKUP(A184,Table10[Tag Number],Table10[Status],"-",0)="Dead",
        _xlfn.XLOOKUP(A184,Table11[Tag Number],Table11[Status],"-",0)="Dead",
        _xlfn.XLOOKUP(A184,Table8[Tag Number],Table8[Status],"-",0)="Dead"),"Dead",
     OR(_xlfn.XLOOKUP(A184,Table11[Tag Number],Table11[Status],"-",0)="Alive",
        _xlfn.XLOOKUP(A184,Table10[Tag Number],Table10[Status],"-",0)="Alive",
        _xlfn.XLOOKUP(A184,Table9[Tag Number],Table9[Status],"-",0)="Alive",
        _xlfn.XLOOKUP(A184,Table8[Tag Number],Table8[Status],"-",0)="Alive"),"Alive",
     OR(_xlfn.XLOOKUP(A184,Table9[Tag Number],Table9[Status],"-",0)="-",
        _xlfn.XLOOKUP(A184,Table10[Tag Number],Table10[Status],"-",0)="-",
        _xlfn.XLOOKUP(A184,Table11[Tag Number],Table11[Status],"-",0)="-",
        _xlfn.XLOOKUP(A184,Table8[Tag Number],Table8[Status],"-",0)="-"),
   "-")</f>
        <v>-</v>
      </c>
      <c r="I184" s="88" t="str">
        <f>IF((_xlfn.XLOOKUP(B184,[2]Sheet1!$A$2:$A$198,[2]Sheet1!$B$2:$B$198,"-",0)="Glade"),"Out","No")</f>
        <v>No</v>
      </c>
      <c r="J184" s="90"/>
      <c r="K184" s="91"/>
      <c r="L184" s="91"/>
      <c r="M184" s="91"/>
      <c r="N184" s="92"/>
      <c r="O184" s="89"/>
      <c r="R184" t="b">
        <f t="shared" si="6"/>
        <v>0</v>
      </c>
    </row>
    <row r="185" spans="1:18" ht="15" thickBot="1" x14ac:dyDescent="0.35">
      <c r="A185" s="3" t="s">
        <v>1250</v>
      </c>
      <c r="B185" s="3" t="s">
        <v>1145</v>
      </c>
      <c r="C185" s="84">
        <f>IF(COUNTIF(Table8[Tag Number], A185), 1, 0)</f>
        <v>0</v>
      </c>
      <c r="D185" s="85">
        <f>IF(COUNTIF(Table9[Tag Number], A185), 1, 0)</f>
        <v>0</v>
      </c>
      <c r="E185" s="86">
        <f>IF(COUNTIF(Table10[Tag Number], A185), 1, 0)</f>
        <v>0</v>
      </c>
      <c r="F185" s="86">
        <f>IF(COUNTIF(Table11[Tag Number], A185), 1, 0)</f>
        <v>0</v>
      </c>
      <c r="G185" s="87">
        <f t="shared" si="7"/>
        <v>0</v>
      </c>
      <c r="H185" s="88" t="str" cm="1">
        <f t="array" ref="H185">_xlfn.IFS(OR(_xlfn.XLOOKUP(A185,Table9[Tag Number],Table9[Status],"-",0)="Dead",
        _xlfn.XLOOKUP(A185,Table10[Tag Number],Table10[Status],"-",0)="Dead",
        _xlfn.XLOOKUP(A185,Table11[Tag Number],Table11[Status],"-",0)="Dead",
        _xlfn.XLOOKUP(A185,Table8[Tag Number],Table8[Status],"-",0)="Dead"),"Dead",
     OR(_xlfn.XLOOKUP(A185,Table11[Tag Number],Table11[Status],"-",0)="Alive",
        _xlfn.XLOOKUP(A185,Table10[Tag Number],Table10[Status],"-",0)="Alive",
        _xlfn.XLOOKUP(A185,Table9[Tag Number],Table9[Status],"-",0)="Alive",
        _xlfn.XLOOKUP(A185,Table8[Tag Number],Table8[Status],"-",0)="Alive"),"Alive",
     OR(_xlfn.XLOOKUP(A185,Table9[Tag Number],Table9[Status],"-",0)="-",
        _xlfn.XLOOKUP(A185,Table10[Tag Number],Table10[Status],"-",0)="-",
        _xlfn.XLOOKUP(A185,Table11[Tag Number],Table11[Status],"-",0)="-",
        _xlfn.XLOOKUP(A185,Table8[Tag Number],Table8[Status],"-",0)="-"),
   "-")</f>
        <v>-</v>
      </c>
      <c r="I185" s="88" t="str">
        <f>IF((_xlfn.XLOOKUP(B185,[2]Sheet1!$A$2:$A$198,[2]Sheet1!$B$2:$B$198,"-",0)="Glade"),"Out","No")</f>
        <v>No</v>
      </c>
      <c r="J185" s="90"/>
      <c r="K185" s="91"/>
      <c r="L185" s="91"/>
      <c r="M185" s="91"/>
      <c r="N185" s="92"/>
      <c r="O185" s="89"/>
      <c r="R185" t="b">
        <f t="shared" si="6"/>
        <v>0</v>
      </c>
    </row>
    <row r="186" spans="1:18" ht="15" thickBot="1" x14ac:dyDescent="0.35">
      <c r="A186" s="2" t="s">
        <v>788</v>
      </c>
      <c r="B186" s="2" t="s">
        <v>1137</v>
      </c>
      <c r="C186" s="84">
        <f>IF(COUNTIF(Table8[Tag Number], A186), 1, 0)</f>
        <v>1</v>
      </c>
      <c r="D186" s="85">
        <f>IF(COUNTIF(Table9[Tag Number], A186), 1, 0)</f>
        <v>0</v>
      </c>
      <c r="E186" s="86">
        <f>IF(COUNTIF(Table10[Tag Number], A186), 1, 0)</f>
        <v>0</v>
      </c>
      <c r="F186" s="86">
        <f>IF(COUNTIF(Table11[Tag Number], A186), 1, 0)</f>
        <v>1</v>
      </c>
      <c r="G186" s="87">
        <f t="shared" si="7"/>
        <v>2</v>
      </c>
      <c r="H186" s="88" t="str" cm="1">
        <f t="array" ref="H186">_xlfn.IFS(OR(_xlfn.XLOOKUP(A186,Table9[Tag Number],Table9[Status],"-",0)="Dead",
        _xlfn.XLOOKUP(A186,Table10[Tag Number],Table10[Status],"-",0)="Dead",
        _xlfn.XLOOKUP(A186,Table11[Tag Number],Table11[Status],"-",0)="Dead",
        _xlfn.XLOOKUP(A186,Table8[Tag Number],Table8[Status],"-",0)="Dead"),"Dead",
     OR(_xlfn.XLOOKUP(A186,Table11[Tag Number],Table11[Status],"-",0)="Alive",
        _xlfn.XLOOKUP(A186,Table10[Tag Number],Table10[Status],"-",0)="Alive",
        _xlfn.XLOOKUP(A186,Table9[Tag Number],Table9[Status],"-",0)="Alive",
        _xlfn.XLOOKUP(A186,Table8[Tag Number],Table8[Status],"-",0)="Alive"),"Alive",
     OR(_xlfn.XLOOKUP(A186,Table9[Tag Number],Table9[Status],"-",0)="-",
        _xlfn.XLOOKUP(A186,Table10[Tag Number],Table10[Status],"-",0)="-",
        _xlfn.XLOOKUP(A186,Table11[Tag Number],Table11[Status],"-",0)="-",
        _xlfn.XLOOKUP(A186,Table8[Tag Number],Table8[Status],"-",0)="-"),
   "-")</f>
        <v>Alive</v>
      </c>
      <c r="I186" s="88" t="str">
        <f>IF((_xlfn.XLOOKUP(B186,[2]Sheet1!$A$2:$A$198,[2]Sheet1!$B$2:$B$198,"-",0)="Glade"),"Out","No")</f>
        <v>No</v>
      </c>
      <c r="J186" s="90"/>
      <c r="K186" s="91"/>
      <c r="L186" s="91"/>
      <c r="M186" s="91"/>
      <c r="N186" s="92"/>
      <c r="O186" s="89"/>
      <c r="R186" t="str">
        <f t="shared" si="6"/>
        <v>B184</v>
      </c>
    </row>
    <row r="187" spans="1:18" ht="15" thickBot="1" x14ac:dyDescent="0.35">
      <c r="A187" s="3" t="s">
        <v>878</v>
      </c>
      <c r="B187" s="3" t="s">
        <v>1137</v>
      </c>
      <c r="C187" s="84">
        <f>IF(COUNTIF(Table8[Tag Number], A187), 1, 0)</f>
        <v>1</v>
      </c>
      <c r="D187" s="85">
        <f>IF(COUNTIF(Table9[Tag Number], A187), 1, 0)</f>
        <v>0</v>
      </c>
      <c r="E187" s="86">
        <f>IF(COUNTIF(Table10[Tag Number], A187), 1, 0)</f>
        <v>0</v>
      </c>
      <c r="F187" s="86">
        <f>IF(COUNTIF(Table11[Tag Number], A187), 1, 0)</f>
        <v>0</v>
      </c>
      <c r="G187" s="87">
        <f t="shared" si="7"/>
        <v>1</v>
      </c>
      <c r="H187" s="88" t="str" cm="1">
        <f t="array" ref="H187">_xlfn.IFS(OR(_xlfn.XLOOKUP(A187,Table9[Tag Number],Table9[Status],"-",0)="Dead",
        _xlfn.XLOOKUP(A187,Table10[Tag Number],Table10[Status],"-",0)="Dead",
        _xlfn.XLOOKUP(A187,Table11[Tag Number],Table11[Status],"-",0)="Dead",
        _xlfn.XLOOKUP(A187,Table8[Tag Number],Table8[Status],"-",0)="Dead"),"Dead",
     OR(_xlfn.XLOOKUP(A187,Table11[Tag Number],Table11[Status],"-",0)="Alive",
        _xlfn.XLOOKUP(A187,Table10[Tag Number],Table10[Status],"-",0)="Alive",
        _xlfn.XLOOKUP(A187,Table9[Tag Number],Table9[Status],"-",0)="Alive",
        _xlfn.XLOOKUP(A187,Table8[Tag Number],Table8[Status],"-",0)="Alive"),"Alive",
     OR(_xlfn.XLOOKUP(A187,Table9[Tag Number],Table9[Status],"-",0)="-",
        _xlfn.XLOOKUP(A187,Table10[Tag Number],Table10[Status],"-",0)="-",
        _xlfn.XLOOKUP(A187,Table11[Tag Number],Table11[Status],"-",0)="-",
        _xlfn.XLOOKUP(A187,Table8[Tag Number],Table8[Status],"-",0)="-"),
   "-")</f>
        <v>Dead</v>
      </c>
      <c r="I187" s="88" t="str">
        <f>IF((_xlfn.XLOOKUP(B187,[2]Sheet1!$A$2:$A$198,[2]Sheet1!$B$2:$B$198,"-",0)="Glade"),"Out","No")</f>
        <v>No</v>
      </c>
      <c r="J187" s="90"/>
      <c r="K187" s="91"/>
      <c r="L187" s="91"/>
      <c r="M187" s="91"/>
      <c r="N187" s="92"/>
      <c r="O187" s="89"/>
      <c r="R187" t="b">
        <f t="shared" si="6"/>
        <v>0</v>
      </c>
    </row>
    <row r="188" spans="1:18" ht="15" thickBot="1" x14ac:dyDescent="0.35">
      <c r="A188" s="2" t="s">
        <v>760</v>
      </c>
      <c r="B188" s="2" t="s">
        <v>1137</v>
      </c>
      <c r="C188" s="84">
        <f>IF(COUNTIF(Table8[Tag Number], A188), 1, 0)</f>
        <v>1</v>
      </c>
      <c r="D188" s="85">
        <f>IF(COUNTIF(Table9[Tag Number], A188), 1, 0)</f>
        <v>0</v>
      </c>
      <c r="E188" s="86">
        <f>IF(COUNTIF(Table10[Tag Number], A188), 1, 0)</f>
        <v>0</v>
      </c>
      <c r="F188" s="86">
        <f>IF(COUNTIF(Table11[Tag Number], A188), 1, 0)</f>
        <v>0</v>
      </c>
      <c r="G188" s="87">
        <f t="shared" si="7"/>
        <v>1</v>
      </c>
      <c r="H188" s="88" t="str" cm="1">
        <f t="array" ref="H188">_xlfn.IFS(OR(_xlfn.XLOOKUP(A188,Table9[Tag Number],Table9[Status],"-",0)="Dead",
        _xlfn.XLOOKUP(A188,Table10[Tag Number],Table10[Status],"-",0)="Dead",
        _xlfn.XLOOKUP(A188,Table11[Tag Number],Table11[Status],"-",0)="Dead",
        _xlfn.XLOOKUP(A188,Table8[Tag Number],Table8[Status],"-",0)="Dead"),"Dead",
     OR(_xlfn.XLOOKUP(A188,Table11[Tag Number],Table11[Status],"-",0)="Alive",
        _xlfn.XLOOKUP(A188,Table10[Tag Number],Table10[Status],"-",0)="Alive",
        _xlfn.XLOOKUP(A188,Table9[Tag Number],Table9[Status],"-",0)="Alive",
        _xlfn.XLOOKUP(A188,Table8[Tag Number],Table8[Status],"-",0)="Alive"),"Alive",
     OR(_xlfn.XLOOKUP(A188,Table9[Tag Number],Table9[Status],"-",0)="-",
        _xlfn.XLOOKUP(A188,Table10[Tag Number],Table10[Status],"-",0)="-",
        _xlfn.XLOOKUP(A188,Table11[Tag Number],Table11[Status],"-",0)="-",
        _xlfn.XLOOKUP(A188,Table8[Tag Number],Table8[Status],"-",0)="-"),
   "-")</f>
        <v>Alive</v>
      </c>
      <c r="I188" s="88" t="str">
        <f>IF((_xlfn.XLOOKUP(B188,[2]Sheet1!$A$2:$A$198,[2]Sheet1!$B$2:$B$198,"-",0)="Glade"),"Out","No")</f>
        <v>No</v>
      </c>
      <c r="J188" s="90"/>
      <c r="K188" s="91"/>
      <c r="L188" s="91"/>
      <c r="M188" s="91"/>
      <c r="N188" s="92"/>
      <c r="O188" s="89"/>
      <c r="R188" t="b">
        <f t="shared" si="6"/>
        <v>0</v>
      </c>
    </row>
    <row r="189" spans="1:18" ht="15" thickBot="1" x14ac:dyDescent="0.35">
      <c r="A189" s="3" t="s">
        <v>1251</v>
      </c>
      <c r="B189" s="3" t="s">
        <v>1145</v>
      </c>
      <c r="C189" s="84">
        <f>IF(COUNTIF(Table8[Tag Number], A189), 1, 0)</f>
        <v>0</v>
      </c>
      <c r="D189" s="85">
        <f>IF(COUNTIF(Table9[Tag Number], A189), 1, 0)</f>
        <v>0</v>
      </c>
      <c r="E189" s="86">
        <f>IF(COUNTIF(Table10[Tag Number], A189), 1, 0)</f>
        <v>0</v>
      </c>
      <c r="F189" s="86">
        <f>IF(COUNTIF(Table11[Tag Number], A189), 1, 0)</f>
        <v>0</v>
      </c>
      <c r="G189" s="87">
        <f t="shared" si="7"/>
        <v>0</v>
      </c>
      <c r="H189" s="88" t="str" cm="1">
        <f t="array" ref="H189">_xlfn.IFS(OR(_xlfn.XLOOKUP(A189,Table9[Tag Number],Table9[Status],"-",0)="Dead",
        _xlfn.XLOOKUP(A189,Table10[Tag Number],Table10[Status],"-",0)="Dead",
        _xlfn.XLOOKUP(A189,Table11[Tag Number],Table11[Status],"-",0)="Dead",
        _xlfn.XLOOKUP(A189,Table8[Tag Number],Table8[Status],"-",0)="Dead"),"Dead",
     OR(_xlfn.XLOOKUP(A189,Table11[Tag Number],Table11[Status],"-",0)="Alive",
        _xlfn.XLOOKUP(A189,Table10[Tag Number],Table10[Status],"-",0)="Alive",
        _xlfn.XLOOKUP(A189,Table9[Tag Number],Table9[Status],"-",0)="Alive",
        _xlfn.XLOOKUP(A189,Table8[Tag Number],Table8[Status],"-",0)="Alive"),"Alive",
     OR(_xlfn.XLOOKUP(A189,Table9[Tag Number],Table9[Status],"-",0)="-",
        _xlfn.XLOOKUP(A189,Table10[Tag Number],Table10[Status],"-",0)="-",
        _xlfn.XLOOKUP(A189,Table11[Tag Number],Table11[Status],"-",0)="-",
        _xlfn.XLOOKUP(A189,Table8[Tag Number],Table8[Status],"-",0)="-"),
   "-")</f>
        <v>-</v>
      </c>
      <c r="I189" s="88" t="str">
        <f>IF((_xlfn.XLOOKUP(B189,[2]Sheet1!$A$2:$A$198,[2]Sheet1!$B$2:$B$198,"-",0)="Glade"),"Out","No")</f>
        <v>No</v>
      </c>
      <c r="J189" s="90"/>
      <c r="K189" s="91"/>
      <c r="L189" s="91"/>
      <c r="M189" s="91"/>
      <c r="N189" s="92"/>
      <c r="O189" s="89"/>
      <c r="R189" t="b">
        <f t="shared" si="6"/>
        <v>0</v>
      </c>
    </row>
    <row r="190" spans="1:18" ht="15" thickBot="1" x14ac:dyDescent="0.35">
      <c r="A190" s="2" t="s">
        <v>1252</v>
      </c>
      <c r="B190" s="2" t="s">
        <v>1137</v>
      </c>
      <c r="C190" s="84">
        <f>IF(COUNTIF(Table8[Tag Number], A190), 1, 0)</f>
        <v>0</v>
      </c>
      <c r="D190" s="85">
        <f>IF(COUNTIF(Table9[Tag Number], A190), 1, 0)</f>
        <v>0</v>
      </c>
      <c r="E190" s="86">
        <f>IF(COUNTIF(Table10[Tag Number], A190), 1, 0)</f>
        <v>0</v>
      </c>
      <c r="F190" s="86">
        <f>IF(COUNTIF(Table11[Tag Number], A190), 1, 0)</f>
        <v>0</v>
      </c>
      <c r="G190" s="87">
        <f t="shared" si="7"/>
        <v>0</v>
      </c>
      <c r="H190" s="88" t="str" cm="1">
        <f t="array" ref="H190">_xlfn.IFS(OR(_xlfn.XLOOKUP(A190,Table9[Tag Number],Table9[Status],"-",0)="Dead",
        _xlfn.XLOOKUP(A190,Table10[Tag Number],Table10[Status],"-",0)="Dead",
        _xlfn.XLOOKUP(A190,Table11[Tag Number],Table11[Status],"-",0)="Dead",
        _xlfn.XLOOKUP(A190,Table8[Tag Number],Table8[Status],"-",0)="Dead"),"Dead",
     OR(_xlfn.XLOOKUP(A190,Table11[Tag Number],Table11[Status],"-",0)="Alive",
        _xlfn.XLOOKUP(A190,Table10[Tag Number],Table10[Status],"-",0)="Alive",
        _xlfn.XLOOKUP(A190,Table9[Tag Number],Table9[Status],"-",0)="Alive",
        _xlfn.XLOOKUP(A190,Table8[Tag Number],Table8[Status],"-",0)="Alive"),"Alive",
     OR(_xlfn.XLOOKUP(A190,Table9[Tag Number],Table9[Status],"-",0)="-",
        _xlfn.XLOOKUP(A190,Table10[Tag Number],Table10[Status],"-",0)="-",
        _xlfn.XLOOKUP(A190,Table11[Tag Number],Table11[Status],"-",0)="-",
        _xlfn.XLOOKUP(A190,Table8[Tag Number],Table8[Status],"-",0)="-"),
   "-")</f>
        <v>-</v>
      </c>
      <c r="I190" s="88" t="str">
        <f>IF((_xlfn.XLOOKUP(B190,[2]Sheet1!$A$2:$A$198,[2]Sheet1!$B$2:$B$198,"-",0)="Glade"),"Out","No")</f>
        <v>No</v>
      </c>
      <c r="J190" s="90"/>
      <c r="K190" s="91"/>
      <c r="L190" s="91"/>
      <c r="M190" s="91"/>
      <c r="N190" s="92"/>
      <c r="O190" s="89"/>
      <c r="R190" t="b">
        <f t="shared" si="6"/>
        <v>0</v>
      </c>
    </row>
    <row r="191" spans="1:18" ht="15" thickBot="1" x14ac:dyDescent="0.35">
      <c r="A191" s="3" t="s">
        <v>284</v>
      </c>
      <c r="B191" s="3" t="s">
        <v>1145</v>
      </c>
      <c r="C191" s="84">
        <f>IF(COUNTIF(Table8[Tag Number], A191), 1, 0)</f>
        <v>0</v>
      </c>
      <c r="D191" s="85">
        <f>IF(COUNTIF(Table9[Tag Number], A191), 1, 0)</f>
        <v>0</v>
      </c>
      <c r="E191" s="86">
        <f>IF(COUNTIF(Table10[Tag Number], A191), 1, 0)</f>
        <v>0</v>
      </c>
      <c r="F191" s="86">
        <f>IF(COUNTIF(Table11[Tag Number], A191), 1, 0)</f>
        <v>0</v>
      </c>
      <c r="G191" s="87">
        <f t="shared" si="7"/>
        <v>0</v>
      </c>
      <c r="H191" s="88" t="str" cm="1">
        <f t="array" ref="H191">_xlfn.IFS(OR(_xlfn.XLOOKUP(A191,Table9[Tag Number],Table9[Status],"-",0)="Dead",
        _xlfn.XLOOKUP(A191,Table10[Tag Number],Table10[Status],"-",0)="Dead",
        _xlfn.XLOOKUP(A191,Table11[Tag Number],Table11[Status],"-",0)="Dead",
        _xlfn.XLOOKUP(A191,Table8[Tag Number],Table8[Status],"-",0)="Dead"),"Dead",
     OR(_xlfn.XLOOKUP(A191,Table11[Tag Number],Table11[Status],"-",0)="Alive",
        _xlfn.XLOOKUP(A191,Table10[Tag Number],Table10[Status],"-",0)="Alive",
        _xlfn.XLOOKUP(A191,Table9[Tag Number],Table9[Status],"-",0)="Alive",
        _xlfn.XLOOKUP(A191,Table8[Tag Number],Table8[Status],"-",0)="Alive"),"Alive",
     OR(_xlfn.XLOOKUP(A191,Table9[Tag Number],Table9[Status],"-",0)="-",
        _xlfn.XLOOKUP(A191,Table10[Tag Number],Table10[Status],"-",0)="-",
        _xlfn.XLOOKUP(A191,Table11[Tag Number],Table11[Status],"-",0)="-",
        _xlfn.XLOOKUP(A191,Table8[Tag Number],Table8[Status],"-",0)="-"),
   "-")</f>
        <v>-</v>
      </c>
      <c r="I191" s="88" t="str">
        <f>IF((_xlfn.XLOOKUP(B191,[2]Sheet1!$A$2:$A$198,[2]Sheet1!$B$2:$B$198,"-",0)="Glade"),"Out","No")</f>
        <v>No</v>
      </c>
      <c r="J191" s="90"/>
      <c r="K191" s="91"/>
      <c r="L191" s="91"/>
      <c r="M191" s="91"/>
      <c r="N191" s="92"/>
      <c r="O191" s="89"/>
      <c r="R191" t="b">
        <f t="shared" si="6"/>
        <v>0</v>
      </c>
    </row>
    <row r="192" spans="1:18" ht="15" thickBot="1" x14ac:dyDescent="0.35">
      <c r="A192" s="2" t="s">
        <v>557</v>
      </c>
      <c r="B192" s="2" t="s">
        <v>1137</v>
      </c>
      <c r="C192" s="84">
        <f>IF(COUNTIF(Table8[Tag Number], A192), 1, 0)</f>
        <v>0</v>
      </c>
      <c r="D192" s="85">
        <f>IF(COUNTIF(Table9[Tag Number], A192), 1, 0)</f>
        <v>1</v>
      </c>
      <c r="E192" s="86">
        <f>IF(COUNTIF(Table10[Tag Number], A192), 1, 0)</f>
        <v>1</v>
      </c>
      <c r="F192" s="86">
        <f>IF(COUNTIF(Table11[Tag Number], A192), 1, 0)</f>
        <v>1</v>
      </c>
      <c r="G192" s="87">
        <f t="shared" si="7"/>
        <v>3</v>
      </c>
      <c r="H192" s="88" t="str" cm="1">
        <f t="array" ref="H192">_xlfn.IFS(OR(_xlfn.XLOOKUP(A192,Table9[Tag Number],Table9[Status],"-",0)="Dead",
        _xlfn.XLOOKUP(A192,Table10[Tag Number],Table10[Status],"-",0)="Dead",
        _xlfn.XLOOKUP(A192,Table11[Tag Number],Table11[Status],"-",0)="Dead",
        _xlfn.XLOOKUP(A192,Table8[Tag Number],Table8[Status],"-",0)="Dead"),"Dead",
     OR(_xlfn.XLOOKUP(A192,Table11[Tag Number],Table11[Status],"-",0)="Alive",
        _xlfn.XLOOKUP(A192,Table10[Tag Number],Table10[Status],"-",0)="Alive",
        _xlfn.XLOOKUP(A192,Table9[Tag Number],Table9[Status],"-",0)="Alive",
        _xlfn.XLOOKUP(A192,Table8[Tag Number],Table8[Status],"-",0)="Alive"),"Alive",
     OR(_xlfn.XLOOKUP(A192,Table9[Tag Number],Table9[Status],"-",0)="-",
        _xlfn.XLOOKUP(A192,Table10[Tag Number],Table10[Status],"-",0)="-",
        _xlfn.XLOOKUP(A192,Table11[Tag Number],Table11[Status],"-",0)="-",
        _xlfn.XLOOKUP(A192,Table8[Tag Number],Table8[Status],"-",0)="-"),
   "-")</f>
        <v>Alive</v>
      </c>
      <c r="I192" s="88" t="str">
        <f>IF((_xlfn.XLOOKUP(B192,[2]Sheet1!$A$2:$A$198,[2]Sheet1!$B$2:$B$198,"-",0)="Glade"),"Out","No")</f>
        <v>No</v>
      </c>
      <c r="J192" s="90"/>
      <c r="K192" s="91"/>
      <c r="L192" s="91"/>
      <c r="M192" s="91"/>
      <c r="N192" s="92"/>
      <c r="O192" s="89"/>
      <c r="R192" t="str">
        <f t="shared" si="6"/>
        <v>B192</v>
      </c>
    </row>
    <row r="193" spans="1:18" ht="15" thickBot="1" x14ac:dyDescent="0.35">
      <c r="A193" s="3" t="s">
        <v>1253</v>
      </c>
      <c r="B193" s="3" t="s">
        <v>1145</v>
      </c>
      <c r="C193" s="84">
        <f>IF(COUNTIF(Table8[Tag Number], A193), 1, 0)</f>
        <v>1</v>
      </c>
      <c r="D193" s="85">
        <f>IF(COUNTIF(Table9[Tag Number], A193), 1, 0)</f>
        <v>0</v>
      </c>
      <c r="E193" s="86">
        <f>IF(COUNTIF(Table10[Tag Number], A193), 1, 0)</f>
        <v>0</v>
      </c>
      <c r="F193" s="86">
        <f>IF(COUNTIF(Table11[Tag Number], A193), 1, 0)</f>
        <v>0</v>
      </c>
      <c r="G193" s="87">
        <f t="shared" si="7"/>
        <v>1</v>
      </c>
      <c r="H193" s="88" t="str" cm="1">
        <f t="array" ref="H193">_xlfn.IFS(OR(_xlfn.XLOOKUP(A193,Table9[Tag Number],Table9[Status],"-",0)="Dead",
        _xlfn.XLOOKUP(A193,Table10[Tag Number],Table10[Status],"-",0)="Dead",
        _xlfn.XLOOKUP(A193,Table11[Tag Number],Table11[Status],"-",0)="Dead",
        _xlfn.XLOOKUP(A193,Table8[Tag Number],Table8[Status],"-",0)="Dead"),"Dead",
     OR(_xlfn.XLOOKUP(A193,Table11[Tag Number],Table11[Status],"-",0)="Alive",
        _xlfn.XLOOKUP(A193,Table10[Tag Number],Table10[Status],"-",0)="Alive",
        _xlfn.XLOOKUP(A193,Table9[Tag Number],Table9[Status],"-",0)="Alive",
        _xlfn.XLOOKUP(A193,Table8[Tag Number],Table8[Status],"-",0)="Alive"),"Alive",
     OR(_xlfn.XLOOKUP(A193,Table9[Tag Number],Table9[Status],"-",0)="-",
        _xlfn.XLOOKUP(A193,Table10[Tag Number],Table10[Status],"-",0)="-",
        _xlfn.XLOOKUP(A193,Table11[Tag Number],Table11[Status],"-",0)="-",
        _xlfn.XLOOKUP(A193,Table8[Tag Number],Table8[Status],"-",0)="-"),
   "-")</f>
        <v>Alive</v>
      </c>
      <c r="I193" s="88" t="str">
        <f>IF((_xlfn.XLOOKUP(B193,[2]Sheet1!$A$2:$A$198,[2]Sheet1!$B$2:$B$198,"-",0)="Glade"),"Out","No")</f>
        <v>No</v>
      </c>
      <c r="J193" s="90"/>
      <c r="K193" s="91"/>
      <c r="L193" s="91"/>
      <c r="M193" s="91"/>
      <c r="N193" s="92"/>
      <c r="O193" s="89"/>
      <c r="R193" t="b">
        <f t="shared" si="6"/>
        <v>0</v>
      </c>
    </row>
    <row r="194" spans="1:18" ht="15" thickBot="1" x14ac:dyDescent="0.35">
      <c r="A194" s="2" t="s">
        <v>931</v>
      </c>
      <c r="B194" s="2" t="s">
        <v>1137</v>
      </c>
      <c r="C194" s="84">
        <f>IF(COUNTIF(Table8[Tag Number], A194), 1, 0)</f>
        <v>0</v>
      </c>
      <c r="D194" s="85">
        <f>IF(COUNTIF(Table9[Tag Number], A194), 1, 0)</f>
        <v>0</v>
      </c>
      <c r="E194" s="86">
        <f>IF(COUNTIF(Table10[Tag Number], A194), 1, 0)</f>
        <v>1</v>
      </c>
      <c r="F194" s="86">
        <f>IF(COUNTIF(Table11[Tag Number], A194), 1, 0)</f>
        <v>1</v>
      </c>
      <c r="G194" s="87">
        <f t="shared" si="7"/>
        <v>2</v>
      </c>
      <c r="H194" s="88" t="str" cm="1">
        <f t="array" ref="H194">_xlfn.IFS(OR(_xlfn.XLOOKUP(A194,Table9[Tag Number],Table9[Status],"-",0)="Dead",
        _xlfn.XLOOKUP(A194,Table10[Tag Number],Table10[Status],"-",0)="Dead",
        _xlfn.XLOOKUP(A194,Table11[Tag Number],Table11[Status],"-",0)="Dead",
        _xlfn.XLOOKUP(A194,Table8[Tag Number],Table8[Status],"-",0)="Dead"),"Dead",
     OR(_xlfn.XLOOKUP(A194,Table11[Tag Number],Table11[Status],"-",0)="Alive",
        _xlfn.XLOOKUP(A194,Table10[Tag Number],Table10[Status],"-",0)="Alive",
        _xlfn.XLOOKUP(A194,Table9[Tag Number],Table9[Status],"-",0)="Alive",
        _xlfn.XLOOKUP(A194,Table8[Tag Number],Table8[Status],"-",0)="Alive"),"Alive",
     OR(_xlfn.XLOOKUP(A194,Table9[Tag Number],Table9[Status],"-",0)="-",
        _xlfn.XLOOKUP(A194,Table10[Tag Number],Table10[Status],"-",0)="-",
        _xlfn.XLOOKUP(A194,Table11[Tag Number],Table11[Status],"-",0)="-",
        _xlfn.XLOOKUP(A194,Table8[Tag Number],Table8[Status],"-",0)="-"),
   "-")</f>
        <v>Alive</v>
      </c>
      <c r="I194" s="88" t="str">
        <f>IF((_xlfn.XLOOKUP(B194,[2]Sheet1!$A$2:$A$198,[2]Sheet1!$B$2:$B$198,"-",0)="Glade"),"Out","No")</f>
        <v>No</v>
      </c>
      <c r="J194" s="90"/>
      <c r="K194" s="91"/>
      <c r="L194" s="91"/>
      <c r="M194" s="91"/>
      <c r="N194" s="92"/>
      <c r="O194" s="89"/>
      <c r="R194" t="str">
        <f t="shared" si="6"/>
        <v>B194</v>
      </c>
    </row>
    <row r="195" spans="1:18" ht="15" thickBot="1" x14ac:dyDescent="0.35">
      <c r="A195" s="3" t="s">
        <v>462</v>
      </c>
      <c r="B195" s="3" t="s">
        <v>1137</v>
      </c>
      <c r="C195" s="84">
        <f>IF(COUNTIF(Table8[Tag Number], A195), 1, 0)</f>
        <v>1</v>
      </c>
      <c r="D195" s="85">
        <f>IF(COUNTIF(Table9[Tag Number], A195), 1, 0)</f>
        <v>0</v>
      </c>
      <c r="E195" s="86">
        <f>IF(COUNTIF(Table10[Tag Number], A195), 1, 0)</f>
        <v>0</v>
      </c>
      <c r="F195" s="86">
        <f>IF(COUNTIF(Table11[Tag Number], A195), 1, 0)</f>
        <v>1</v>
      </c>
      <c r="G195" s="87">
        <f t="shared" si="7"/>
        <v>2</v>
      </c>
      <c r="H195" s="88" t="str" cm="1">
        <f t="array" ref="H195">_xlfn.IFS(OR(_xlfn.XLOOKUP(A195,Table9[Tag Number],Table9[Status],"-",0)="Dead",
        _xlfn.XLOOKUP(A195,Table10[Tag Number],Table10[Status],"-",0)="Dead",
        _xlfn.XLOOKUP(A195,Table11[Tag Number],Table11[Status],"-",0)="Dead",
        _xlfn.XLOOKUP(A195,Table8[Tag Number],Table8[Status],"-",0)="Dead"),"Dead",
     OR(_xlfn.XLOOKUP(A195,Table11[Tag Number],Table11[Status],"-",0)="Alive",
        _xlfn.XLOOKUP(A195,Table10[Tag Number],Table10[Status],"-",0)="Alive",
        _xlfn.XLOOKUP(A195,Table9[Tag Number],Table9[Status],"-",0)="Alive",
        _xlfn.XLOOKUP(A195,Table8[Tag Number],Table8[Status],"-",0)="Alive"),"Alive",
     OR(_xlfn.XLOOKUP(A195,Table9[Tag Number],Table9[Status],"-",0)="-",
        _xlfn.XLOOKUP(A195,Table10[Tag Number],Table10[Status],"-",0)="-",
        _xlfn.XLOOKUP(A195,Table11[Tag Number],Table11[Status],"-",0)="-",
        _xlfn.XLOOKUP(A195,Table8[Tag Number],Table8[Status],"-",0)="-"),
   "-")</f>
        <v>Alive</v>
      </c>
      <c r="I195" s="88" t="str">
        <f>IF((_xlfn.XLOOKUP(B195,[2]Sheet1!$A$2:$A$198,[2]Sheet1!$B$2:$B$198,"-",0)="Glade"),"Out","No")</f>
        <v>No</v>
      </c>
      <c r="J195" s="90"/>
      <c r="K195" s="91"/>
      <c r="L195" s="91"/>
      <c r="M195" s="91"/>
      <c r="N195" s="92"/>
      <c r="O195" s="89"/>
      <c r="R195" t="str">
        <f t="shared" si="6"/>
        <v>B195</v>
      </c>
    </row>
    <row r="196" spans="1:18" ht="15" thickBot="1" x14ac:dyDescent="0.35">
      <c r="A196" s="2" t="s">
        <v>1254</v>
      </c>
      <c r="B196" s="2" t="s">
        <v>1145</v>
      </c>
      <c r="C196" s="84">
        <f>IF(COUNTIF(Table8[Tag Number], A196), 1, 0)</f>
        <v>0</v>
      </c>
      <c r="D196" s="85">
        <f>IF(COUNTIF(Table9[Tag Number], A196), 1, 0)</f>
        <v>0</v>
      </c>
      <c r="E196" s="86">
        <f>IF(COUNTIF(Table10[Tag Number], A196), 1, 0)</f>
        <v>0</v>
      </c>
      <c r="F196" s="86">
        <f>IF(COUNTIF(Table11[Tag Number], A196), 1, 0)</f>
        <v>0</v>
      </c>
      <c r="G196" s="87">
        <f t="shared" si="7"/>
        <v>0</v>
      </c>
      <c r="H196" s="88" t="str" cm="1">
        <f t="array" ref="H196">_xlfn.IFS(OR(_xlfn.XLOOKUP(A196,Table9[Tag Number],Table9[Status],"-",0)="Dead",
        _xlfn.XLOOKUP(A196,Table10[Tag Number],Table10[Status],"-",0)="Dead",
        _xlfn.XLOOKUP(A196,Table11[Tag Number],Table11[Status],"-",0)="Dead",
        _xlfn.XLOOKUP(A196,Table8[Tag Number],Table8[Status],"-",0)="Dead"),"Dead",
     OR(_xlfn.XLOOKUP(A196,Table11[Tag Number],Table11[Status],"-",0)="Alive",
        _xlfn.XLOOKUP(A196,Table10[Tag Number],Table10[Status],"-",0)="Alive",
        _xlfn.XLOOKUP(A196,Table9[Tag Number],Table9[Status],"-",0)="Alive",
        _xlfn.XLOOKUP(A196,Table8[Tag Number],Table8[Status],"-",0)="Alive"),"Alive",
     OR(_xlfn.XLOOKUP(A196,Table9[Tag Number],Table9[Status],"-",0)="-",
        _xlfn.XLOOKUP(A196,Table10[Tag Number],Table10[Status],"-",0)="-",
        _xlfn.XLOOKUP(A196,Table11[Tag Number],Table11[Status],"-",0)="-",
        _xlfn.XLOOKUP(A196,Table8[Tag Number],Table8[Status],"-",0)="-"),
   "-")</f>
        <v>-</v>
      </c>
      <c r="I196" s="88" t="str">
        <f>IF((_xlfn.XLOOKUP(B196,[2]Sheet1!$A$2:$A$198,[2]Sheet1!$B$2:$B$198,"-",0)="Glade"),"Out","No")</f>
        <v>No</v>
      </c>
      <c r="J196" s="90"/>
      <c r="K196" s="91"/>
      <c r="L196" s="91"/>
      <c r="M196" s="91"/>
      <c r="N196" s="92"/>
      <c r="O196" s="89"/>
      <c r="R196" t="b">
        <f t="shared" ref="R196:R259" si="8">IF(G196&gt;1,A196)</f>
        <v>0</v>
      </c>
    </row>
    <row r="197" spans="1:18" ht="15" thickBot="1" x14ac:dyDescent="0.35">
      <c r="A197" s="3" t="s">
        <v>1255</v>
      </c>
      <c r="B197" s="3" t="s">
        <v>1145</v>
      </c>
      <c r="C197" s="84">
        <f>IF(COUNTIF(Table8[Tag Number], A197), 1, 0)</f>
        <v>0</v>
      </c>
      <c r="D197" s="85">
        <f>IF(COUNTIF(Table9[Tag Number], A197), 1, 0)</f>
        <v>0</v>
      </c>
      <c r="E197" s="86">
        <f>IF(COUNTIF(Table10[Tag Number], A197), 1, 0)</f>
        <v>0</v>
      </c>
      <c r="F197" s="86">
        <f>IF(COUNTIF(Table11[Tag Number], A197), 1, 0)</f>
        <v>0</v>
      </c>
      <c r="G197" s="87">
        <f t="shared" ref="G197:G260" si="9">SUM(C197:F197)</f>
        <v>0</v>
      </c>
      <c r="H197" s="88" t="str" cm="1">
        <f t="array" ref="H197">_xlfn.IFS(OR(_xlfn.XLOOKUP(A197,Table9[Tag Number],Table9[Status],"-",0)="Dead",
        _xlfn.XLOOKUP(A197,Table10[Tag Number],Table10[Status],"-",0)="Dead",
        _xlfn.XLOOKUP(A197,Table11[Tag Number],Table11[Status],"-",0)="Dead",
        _xlfn.XLOOKUP(A197,Table8[Tag Number],Table8[Status],"-",0)="Dead"),"Dead",
     OR(_xlfn.XLOOKUP(A197,Table11[Tag Number],Table11[Status],"-",0)="Alive",
        _xlfn.XLOOKUP(A197,Table10[Tag Number],Table10[Status],"-",0)="Alive",
        _xlfn.XLOOKUP(A197,Table9[Tag Number],Table9[Status],"-",0)="Alive",
        _xlfn.XLOOKUP(A197,Table8[Tag Number],Table8[Status],"-",0)="Alive"),"Alive",
     OR(_xlfn.XLOOKUP(A197,Table9[Tag Number],Table9[Status],"-",0)="-",
        _xlfn.XLOOKUP(A197,Table10[Tag Number],Table10[Status],"-",0)="-",
        _xlfn.XLOOKUP(A197,Table11[Tag Number],Table11[Status],"-",0)="-",
        _xlfn.XLOOKUP(A197,Table8[Tag Number],Table8[Status],"-",0)="-"),
   "-")</f>
        <v>-</v>
      </c>
      <c r="I197" s="88" t="str">
        <f>IF((_xlfn.XLOOKUP(B197,[2]Sheet1!$A$2:$A$198,[2]Sheet1!$B$2:$B$198,"-",0)="Glade"),"Out","No")</f>
        <v>No</v>
      </c>
      <c r="J197" s="90"/>
      <c r="K197" s="91"/>
      <c r="L197" s="91"/>
      <c r="M197" s="91"/>
      <c r="N197" s="92"/>
      <c r="O197" s="89"/>
      <c r="R197" t="b">
        <f t="shared" si="8"/>
        <v>0</v>
      </c>
    </row>
    <row r="198" spans="1:18" ht="15" thickBot="1" x14ac:dyDescent="0.35">
      <c r="A198" s="2" t="s">
        <v>554</v>
      </c>
      <c r="B198" s="2" t="s">
        <v>1137</v>
      </c>
      <c r="C198" s="84">
        <f>IF(COUNTIF(Table8[Tag Number], A198), 1, 0)</f>
        <v>0</v>
      </c>
      <c r="D198" s="85">
        <f>IF(COUNTIF(Table9[Tag Number], A198), 1, 0)</f>
        <v>1</v>
      </c>
      <c r="E198" s="86">
        <f>IF(COUNTIF(Table10[Tag Number], A198), 1, 0)</f>
        <v>0</v>
      </c>
      <c r="F198" s="86">
        <f>IF(COUNTIF(Table11[Tag Number], A198), 1, 0)</f>
        <v>0</v>
      </c>
      <c r="G198" s="87">
        <f t="shared" si="9"/>
        <v>1</v>
      </c>
      <c r="H198" s="88" t="str" cm="1">
        <f t="array" ref="H198">_xlfn.IFS(OR(_xlfn.XLOOKUP(A198,Table9[Tag Number],Table9[Status],"-",0)="Dead",
        _xlfn.XLOOKUP(A198,Table10[Tag Number],Table10[Status],"-",0)="Dead",
        _xlfn.XLOOKUP(A198,Table11[Tag Number],Table11[Status],"-",0)="Dead",
        _xlfn.XLOOKUP(A198,Table8[Tag Number],Table8[Status],"-",0)="Dead"),"Dead",
     OR(_xlfn.XLOOKUP(A198,Table11[Tag Number],Table11[Status],"-",0)="Alive",
        _xlfn.XLOOKUP(A198,Table10[Tag Number],Table10[Status],"-",0)="Alive",
        _xlfn.XLOOKUP(A198,Table9[Tag Number],Table9[Status],"-",0)="Alive",
        _xlfn.XLOOKUP(A198,Table8[Tag Number],Table8[Status],"-",0)="Alive"),"Alive",
     OR(_xlfn.XLOOKUP(A198,Table9[Tag Number],Table9[Status],"-",0)="-",
        _xlfn.XLOOKUP(A198,Table10[Tag Number],Table10[Status],"-",0)="-",
        _xlfn.XLOOKUP(A198,Table11[Tag Number],Table11[Status],"-",0)="-",
        _xlfn.XLOOKUP(A198,Table8[Tag Number],Table8[Status],"-",0)="-"),
   "-")</f>
        <v>Dead</v>
      </c>
      <c r="I198" s="88" t="str">
        <f>IF((_xlfn.XLOOKUP(B198,[2]Sheet1!$A$2:$A$198,[2]Sheet1!$B$2:$B$198,"-",0)="Glade"),"Out","No")</f>
        <v>No</v>
      </c>
      <c r="J198" s="90"/>
      <c r="K198" s="91"/>
      <c r="L198" s="91"/>
      <c r="M198" s="91"/>
      <c r="N198" s="92"/>
      <c r="O198" s="89"/>
      <c r="R198" t="b">
        <f t="shared" si="8"/>
        <v>0</v>
      </c>
    </row>
    <row r="199" spans="1:18" ht="15" thickBot="1" x14ac:dyDescent="0.35">
      <c r="A199" s="3" t="s">
        <v>250</v>
      </c>
      <c r="B199" s="3" t="s">
        <v>1145</v>
      </c>
      <c r="C199" s="84">
        <f>IF(COUNTIF(Table8[Tag Number], A199), 1, 0)</f>
        <v>0</v>
      </c>
      <c r="D199" s="85">
        <f>IF(COUNTIF(Table9[Tag Number], A199), 1, 0)</f>
        <v>0</v>
      </c>
      <c r="E199" s="86">
        <f>IF(COUNTIF(Table10[Tag Number], A199), 1, 0)</f>
        <v>0</v>
      </c>
      <c r="F199" s="86">
        <f>IF(COUNTIF(Table11[Tag Number], A199), 1, 0)</f>
        <v>0</v>
      </c>
      <c r="G199" s="87">
        <f t="shared" si="9"/>
        <v>0</v>
      </c>
      <c r="H199" s="88" t="str" cm="1">
        <f t="array" ref="H199">_xlfn.IFS(OR(_xlfn.XLOOKUP(A199,Table9[Tag Number],Table9[Status],"-",0)="Dead",
        _xlfn.XLOOKUP(A199,Table10[Tag Number],Table10[Status],"-",0)="Dead",
        _xlfn.XLOOKUP(A199,Table11[Tag Number],Table11[Status],"-",0)="Dead",
        _xlfn.XLOOKUP(A199,Table8[Tag Number],Table8[Status],"-",0)="Dead"),"Dead",
     OR(_xlfn.XLOOKUP(A199,Table11[Tag Number],Table11[Status],"-",0)="Alive",
        _xlfn.XLOOKUP(A199,Table10[Tag Number],Table10[Status],"-",0)="Alive",
        _xlfn.XLOOKUP(A199,Table9[Tag Number],Table9[Status],"-",0)="Alive",
        _xlfn.XLOOKUP(A199,Table8[Tag Number],Table8[Status],"-",0)="Alive"),"Alive",
     OR(_xlfn.XLOOKUP(A199,Table9[Tag Number],Table9[Status],"-",0)="-",
        _xlfn.XLOOKUP(A199,Table10[Tag Number],Table10[Status],"-",0)="-",
        _xlfn.XLOOKUP(A199,Table11[Tag Number],Table11[Status],"-",0)="-",
        _xlfn.XLOOKUP(A199,Table8[Tag Number],Table8[Status],"-",0)="-"),
   "-")</f>
        <v>-</v>
      </c>
      <c r="I199" s="88" t="str">
        <f>IF((_xlfn.XLOOKUP(B199,[2]Sheet1!$A$2:$A$198,[2]Sheet1!$B$2:$B$198,"-",0)="Glade"),"Out","No")</f>
        <v>No</v>
      </c>
      <c r="J199" s="90"/>
      <c r="K199" s="91"/>
      <c r="L199" s="91"/>
      <c r="M199" s="91"/>
      <c r="N199" s="92"/>
      <c r="O199" s="89"/>
      <c r="R199" t="b">
        <f t="shared" si="8"/>
        <v>0</v>
      </c>
    </row>
    <row r="200" spans="1:18" ht="15" thickBot="1" x14ac:dyDescent="0.35">
      <c r="A200" s="2" t="s">
        <v>1256</v>
      </c>
      <c r="B200" s="2" t="s">
        <v>1145</v>
      </c>
      <c r="C200" s="84">
        <f>IF(COUNTIF(Table8[Tag Number], A200), 1, 0)</f>
        <v>0</v>
      </c>
      <c r="D200" s="85">
        <f>IF(COUNTIF(Table9[Tag Number], A200), 1, 0)</f>
        <v>0</v>
      </c>
      <c r="E200" s="86">
        <f>IF(COUNTIF(Table10[Tag Number], A200), 1, 0)</f>
        <v>0</v>
      </c>
      <c r="F200" s="86">
        <f>IF(COUNTIF(Table11[Tag Number], A200), 1, 0)</f>
        <v>0</v>
      </c>
      <c r="G200" s="87">
        <f t="shared" si="9"/>
        <v>0</v>
      </c>
      <c r="H200" s="88" t="str" cm="1">
        <f t="array" ref="H200">_xlfn.IFS(OR(_xlfn.XLOOKUP(A200,Table9[Tag Number],Table9[Status],"-",0)="Dead",
        _xlfn.XLOOKUP(A200,Table10[Tag Number],Table10[Status],"-",0)="Dead",
        _xlfn.XLOOKUP(A200,Table11[Tag Number],Table11[Status],"-",0)="Dead",
        _xlfn.XLOOKUP(A200,Table8[Tag Number],Table8[Status],"-",0)="Dead"),"Dead",
     OR(_xlfn.XLOOKUP(A200,Table11[Tag Number],Table11[Status],"-",0)="Alive",
        _xlfn.XLOOKUP(A200,Table10[Tag Number],Table10[Status],"-",0)="Alive",
        _xlfn.XLOOKUP(A200,Table9[Tag Number],Table9[Status],"-",0)="Alive",
        _xlfn.XLOOKUP(A200,Table8[Tag Number],Table8[Status],"-",0)="Alive"),"Alive",
     OR(_xlfn.XLOOKUP(A200,Table9[Tag Number],Table9[Status],"-",0)="-",
        _xlfn.XLOOKUP(A200,Table10[Tag Number],Table10[Status],"-",0)="-",
        _xlfn.XLOOKUP(A200,Table11[Tag Number],Table11[Status],"-",0)="-",
        _xlfn.XLOOKUP(A200,Table8[Tag Number],Table8[Status],"-",0)="-"),
   "-")</f>
        <v>-</v>
      </c>
      <c r="I200" s="88" t="str">
        <f>IF((_xlfn.XLOOKUP(B200,[2]Sheet1!$A$2:$A$198,[2]Sheet1!$B$2:$B$198,"-",0)="Glade"),"Out","No")</f>
        <v>No</v>
      </c>
      <c r="J200" s="90"/>
      <c r="K200" s="91"/>
      <c r="L200" s="91"/>
      <c r="M200" s="91"/>
      <c r="N200" s="92"/>
      <c r="O200" s="89"/>
      <c r="R200" t="b">
        <f t="shared" si="8"/>
        <v>0</v>
      </c>
    </row>
    <row r="201" spans="1:18" ht="15" thickBot="1" x14ac:dyDescent="0.35">
      <c r="A201" s="3" t="s">
        <v>1257</v>
      </c>
      <c r="B201" s="3" t="s">
        <v>1145</v>
      </c>
      <c r="C201" s="84">
        <f>IF(COUNTIF(Table8[Tag Number], A201), 1, 0)</f>
        <v>0</v>
      </c>
      <c r="D201" s="85">
        <f>IF(COUNTIF(Table9[Tag Number], A201), 1, 0)</f>
        <v>0</v>
      </c>
      <c r="E201" s="86">
        <f>IF(COUNTIF(Table10[Tag Number], A201), 1, 0)</f>
        <v>0</v>
      </c>
      <c r="F201" s="86">
        <f>IF(COUNTIF(Table11[Tag Number], A201), 1, 0)</f>
        <v>0</v>
      </c>
      <c r="G201" s="87">
        <f t="shared" si="9"/>
        <v>0</v>
      </c>
      <c r="H201" s="88" t="str" cm="1">
        <f t="array" ref="H201">_xlfn.IFS(OR(_xlfn.XLOOKUP(A201,Table9[Tag Number],Table9[Status],"-",0)="Dead",
        _xlfn.XLOOKUP(A201,Table10[Tag Number],Table10[Status],"-",0)="Dead",
        _xlfn.XLOOKUP(A201,Table11[Tag Number],Table11[Status],"-",0)="Dead",
        _xlfn.XLOOKUP(A201,Table8[Tag Number],Table8[Status],"-",0)="Dead"),"Dead",
     OR(_xlfn.XLOOKUP(A201,Table11[Tag Number],Table11[Status],"-",0)="Alive",
        _xlfn.XLOOKUP(A201,Table10[Tag Number],Table10[Status],"-",0)="Alive",
        _xlfn.XLOOKUP(A201,Table9[Tag Number],Table9[Status],"-",0)="Alive",
        _xlfn.XLOOKUP(A201,Table8[Tag Number],Table8[Status],"-",0)="Alive"),"Alive",
     OR(_xlfn.XLOOKUP(A201,Table9[Tag Number],Table9[Status],"-",0)="-",
        _xlfn.XLOOKUP(A201,Table10[Tag Number],Table10[Status],"-",0)="-",
        _xlfn.XLOOKUP(A201,Table11[Tag Number],Table11[Status],"-",0)="-",
        _xlfn.XLOOKUP(A201,Table8[Tag Number],Table8[Status],"-",0)="-"),
   "-")</f>
        <v>-</v>
      </c>
      <c r="I201" s="88" t="str">
        <f>IF((_xlfn.XLOOKUP(B201,[2]Sheet1!$A$2:$A$198,[2]Sheet1!$B$2:$B$198,"-",0)="Glade"),"Out","No")</f>
        <v>No</v>
      </c>
      <c r="J201" s="90"/>
      <c r="K201" s="91"/>
      <c r="L201" s="91"/>
      <c r="M201" s="91"/>
      <c r="N201" s="92"/>
      <c r="O201" s="89"/>
      <c r="R201" t="b">
        <f t="shared" si="8"/>
        <v>0</v>
      </c>
    </row>
    <row r="202" spans="1:18" ht="15" thickBot="1" x14ac:dyDescent="0.35">
      <c r="A202" s="2" t="s">
        <v>1258</v>
      </c>
      <c r="B202" s="2" t="s">
        <v>1145</v>
      </c>
      <c r="C202" s="84">
        <f>IF(COUNTIF(Table8[Tag Number], A202), 1, 0)</f>
        <v>0</v>
      </c>
      <c r="D202" s="85">
        <f>IF(COUNTIF(Table9[Tag Number], A202), 1, 0)</f>
        <v>0</v>
      </c>
      <c r="E202" s="86">
        <f>IF(COUNTIF(Table10[Tag Number], A202), 1, 0)</f>
        <v>0</v>
      </c>
      <c r="F202" s="86">
        <f>IF(COUNTIF(Table11[Tag Number], A202), 1, 0)</f>
        <v>0</v>
      </c>
      <c r="G202" s="87">
        <f t="shared" si="9"/>
        <v>0</v>
      </c>
      <c r="H202" s="88" t="str" cm="1">
        <f t="array" ref="H202">_xlfn.IFS(OR(_xlfn.XLOOKUP(A202,Table9[Tag Number],Table9[Status],"-",0)="Dead",
        _xlfn.XLOOKUP(A202,Table10[Tag Number],Table10[Status],"-",0)="Dead",
        _xlfn.XLOOKUP(A202,Table11[Tag Number],Table11[Status],"-",0)="Dead",
        _xlfn.XLOOKUP(A202,Table8[Tag Number],Table8[Status],"-",0)="Dead"),"Dead",
     OR(_xlfn.XLOOKUP(A202,Table11[Tag Number],Table11[Status],"-",0)="Alive",
        _xlfn.XLOOKUP(A202,Table10[Tag Number],Table10[Status],"-",0)="Alive",
        _xlfn.XLOOKUP(A202,Table9[Tag Number],Table9[Status],"-",0)="Alive",
        _xlfn.XLOOKUP(A202,Table8[Tag Number],Table8[Status],"-",0)="Alive"),"Alive",
     OR(_xlfn.XLOOKUP(A202,Table9[Tag Number],Table9[Status],"-",0)="-",
        _xlfn.XLOOKUP(A202,Table10[Tag Number],Table10[Status],"-",0)="-",
        _xlfn.XLOOKUP(A202,Table11[Tag Number],Table11[Status],"-",0)="-",
        _xlfn.XLOOKUP(A202,Table8[Tag Number],Table8[Status],"-",0)="-"),
   "-")</f>
        <v>-</v>
      </c>
      <c r="I202" s="88" t="str">
        <f>IF((_xlfn.XLOOKUP(B202,[2]Sheet1!$A$2:$A$198,[2]Sheet1!$B$2:$B$198,"-",0)="Glade"),"Out","No")</f>
        <v>No</v>
      </c>
      <c r="J202" s="90"/>
      <c r="K202" s="91"/>
      <c r="L202" s="91"/>
      <c r="M202" s="91"/>
      <c r="N202" s="92"/>
      <c r="O202" s="89"/>
      <c r="R202" t="b">
        <f t="shared" si="8"/>
        <v>0</v>
      </c>
    </row>
    <row r="203" spans="1:18" ht="15" thickBot="1" x14ac:dyDescent="0.35">
      <c r="A203" s="3" t="s">
        <v>1259</v>
      </c>
      <c r="B203" s="3" t="s">
        <v>1145</v>
      </c>
      <c r="C203" s="84">
        <f>IF(COUNTIF(Table8[Tag Number], A203), 1, 0)</f>
        <v>0</v>
      </c>
      <c r="D203" s="85">
        <f>IF(COUNTIF(Table9[Tag Number], A203), 1, 0)</f>
        <v>0</v>
      </c>
      <c r="E203" s="86">
        <f>IF(COUNTIF(Table10[Tag Number], A203), 1, 0)</f>
        <v>0</v>
      </c>
      <c r="F203" s="86">
        <f>IF(COUNTIF(Table11[Tag Number], A203), 1, 0)</f>
        <v>0</v>
      </c>
      <c r="G203" s="87">
        <f t="shared" si="9"/>
        <v>0</v>
      </c>
      <c r="H203" s="88" t="str" cm="1">
        <f t="array" ref="H203">_xlfn.IFS(OR(_xlfn.XLOOKUP(A203,Table9[Tag Number],Table9[Status],"-",0)="Dead",
        _xlfn.XLOOKUP(A203,Table10[Tag Number],Table10[Status],"-",0)="Dead",
        _xlfn.XLOOKUP(A203,Table11[Tag Number],Table11[Status],"-",0)="Dead",
        _xlfn.XLOOKUP(A203,Table8[Tag Number],Table8[Status],"-",0)="Dead"),"Dead",
     OR(_xlfn.XLOOKUP(A203,Table11[Tag Number],Table11[Status],"-",0)="Alive",
        _xlfn.XLOOKUP(A203,Table10[Tag Number],Table10[Status],"-",0)="Alive",
        _xlfn.XLOOKUP(A203,Table9[Tag Number],Table9[Status],"-",0)="Alive",
        _xlfn.XLOOKUP(A203,Table8[Tag Number],Table8[Status],"-",0)="Alive"),"Alive",
     OR(_xlfn.XLOOKUP(A203,Table9[Tag Number],Table9[Status],"-",0)="-",
        _xlfn.XLOOKUP(A203,Table10[Tag Number],Table10[Status],"-",0)="-",
        _xlfn.XLOOKUP(A203,Table11[Tag Number],Table11[Status],"-",0)="-",
        _xlfn.XLOOKUP(A203,Table8[Tag Number],Table8[Status],"-",0)="-"),
   "-")</f>
        <v>-</v>
      </c>
      <c r="I203" s="88" t="str">
        <f>IF((_xlfn.XLOOKUP(B203,[2]Sheet1!$A$2:$A$198,[2]Sheet1!$B$2:$B$198,"-",0)="Glade"),"Out","No")</f>
        <v>No</v>
      </c>
      <c r="J203" s="90"/>
      <c r="K203" s="91"/>
      <c r="L203" s="91"/>
      <c r="M203" s="91"/>
      <c r="N203" s="92"/>
      <c r="O203" s="89"/>
      <c r="R203" t="b">
        <f t="shared" si="8"/>
        <v>0</v>
      </c>
    </row>
    <row r="204" spans="1:18" ht="15" thickBot="1" x14ac:dyDescent="0.35">
      <c r="A204" s="2" t="s">
        <v>1260</v>
      </c>
      <c r="B204" s="2" t="s">
        <v>1145</v>
      </c>
      <c r="C204" s="84">
        <f>IF(COUNTIF(Table8[Tag Number], A204), 1, 0)</f>
        <v>0</v>
      </c>
      <c r="D204" s="85">
        <f>IF(COUNTIF(Table9[Tag Number], A204), 1, 0)</f>
        <v>0</v>
      </c>
      <c r="E204" s="86">
        <f>IF(COUNTIF(Table10[Tag Number], A204), 1, 0)</f>
        <v>0</v>
      </c>
      <c r="F204" s="86">
        <f>IF(COUNTIF(Table11[Tag Number], A204), 1, 0)</f>
        <v>0</v>
      </c>
      <c r="G204" s="87">
        <f t="shared" si="9"/>
        <v>0</v>
      </c>
      <c r="H204" s="88" t="str" cm="1">
        <f t="array" ref="H204">_xlfn.IFS(OR(_xlfn.XLOOKUP(A204,Table9[Tag Number],Table9[Status],"-",0)="Dead",
        _xlfn.XLOOKUP(A204,Table10[Tag Number],Table10[Status],"-",0)="Dead",
        _xlfn.XLOOKUP(A204,Table11[Tag Number],Table11[Status],"-",0)="Dead",
        _xlfn.XLOOKUP(A204,Table8[Tag Number],Table8[Status],"-",0)="Dead"),"Dead",
     OR(_xlfn.XLOOKUP(A204,Table11[Tag Number],Table11[Status],"-",0)="Alive",
        _xlfn.XLOOKUP(A204,Table10[Tag Number],Table10[Status],"-",0)="Alive",
        _xlfn.XLOOKUP(A204,Table9[Tag Number],Table9[Status],"-",0)="Alive",
        _xlfn.XLOOKUP(A204,Table8[Tag Number],Table8[Status],"-",0)="Alive"),"Alive",
     OR(_xlfn.XLOOKUP(A204,Table9[Tag Number],Table9[Status],"-",0)="-",
        _xlfn.XLOOKUP(A204,Table10[Tag Number],Table10[Status],"-",0)="-",
        _xlfn.XLOOKUP(A204,Table11[Tag Number],Table11[Status],"-",0)="-",
        _xlfn.XLOOKUP(A204,Table8[Tag Number],Table8[Status],"-",0)="-"),
   "-")</f>
        <v>-</v>
      </c>
      <c r="I204" s="88" t="str">
        <f>IF((_xlfn.XLOOKUP(B204,[2]Sheet1!$A$2:$A$198,[2]Sheet1!$B$2:$B$198,"-",0)="Glade"),"Out","No")</f>
        <v>No</v>
      </c>
      <c r="J204" s="90"/>
      <c r="K204" s="91"/>
      <c r="L204" s="91"/>
      <c r="M204" s="91"/>
      <c r="N204" s="92"/>
      <c r="O204" s="89"/>
      <c r="R204" t="b">
        <f t="shared" si="8"/>
        <v>0</v>
      </c>
    </row>
    <row r="205" spans="1:18" ht="15" thickBot="1" x14ac:dyDescent="0.35">
      <c r="A205" s="3" t="s">
        <v>1261</v>
      </c>
      <c r="B205" s="3" t="s">
        <v>1145</v>
      </c>
      <c r="C205" s="84">
        <f>IF(COUNTIF(Table8[Tag Number], A205), 1, 0)</f>
        <v>0</v>
      </c>
      <c r="D205" s="85">
        <f>IF(COUNTIF(Table9[Tag Number], A205), 1, 0)</f>
        <v>0</v>
      </c>
      <c r="E205" s="86">
        <f>IF(COUNTIF(Table10[Tag Number], A205), 1, 0)</f>
        <v>0</v>
      </c>
      <c r="F205" s="86">
        <f>IF(COUNTIF(Table11[Tag Number], A205), 1, 0)</f>
        <v>0</v>
      </c>
      <c r="G205" s="87">
        <f t="shared" si="9"/>
        <v>0</v>
      </c>
      <c r="H205" s="88" t="str" cm="1">
        <f t="array" ref="H205">_xlfn.IFS(OR(_xlfn.XLOOKUP(A205,Table9[Tag Number],Table9[Status],"-",0)="Dead",
        _xlfn.XLOOKUP(A205,Table10[Tag Number],Table10[Status],"-",0)="Dead",
        _xlfn.XLOOKUP(A205,Table11[Tag Number],Table11[Status],"-",0)="Dead",
        _xlfn.XLOOKUP(A205,Table8[Tag Number],Table8[Status],"-",0)="Dead"),"Dead",
     OR(_xlfn.XLOOKUP(A205,Table11[Tag Number],Table11[Status],"-",0)="Alive",
        _xlfn.XLOOKUP(A205,Table10[Tag Number],Table10[Status],"-",0)="Alive",
        _xlfn.XLOOKUP(A205,Table9[Tag Number],Table9[Status],"-",0)="Alive",
        _xlfn.XLOOKUP(A205,Table8[Tag Number],Table8[Status],"-",0)="Alive"),"Alive",
     OR(_xlfn.XLOOKUP(A205,Table9[Tag Number],Table9[Status],"-",0)="-",
        _xlfn.XLOOKUP(A205,Table10[Tag Number],Table10[Status],"-",0)="-",
        _xlfn.XLOOKUP(A205,Table11[Tag Number],Table11[Status],"-",0)="-",
        _xlfn.XLOOKUP(A205,Table8[Tag Number],Table8[Status],"-",0)="-"),
   "-")</f>
        <v>-</v>
      </c>
      <c r="I205" s="88" t="str">
        <f>IF((_xlfn.XLOOKUP(B205,[2]Sheet1!$A$2:$A$198,[2]Sheet1!$B$2:$B$198,"-",0)="Glade"),"Out","No")</f>
        <v>No</v>
      </c>
      <c r="J205" s="90"/>
      <c r="K205" s="91"/>
      <c r="L205" s="91"/>
      <c r="M205" s="91"/>
      <c r="N205" s="92"/>
      <c r="O205" s="89"/>
      <c r="R205" t="b">
        <f t="shared" si="8"/>
        <v>0</v>
      </c>
    </row>
    <row r="206" spans="1:18" ht="15" thickBot="1" x14ac:dyDescent="0.35">
      <c r="A206" s="2" t="s">
        <v>1262</v>
      </c>
      <c r="B206" s="2" t="s">
        <v>1145</v>
      </c>
      <c r="C206" s="84">
        <f>IF(COUNTIF(Table8[Tag Number], A206), 1, 0)</f>
        <v>0</v>
      </c>
      <c r="D206" s="85">
        <f>IF(COUNTIF(Table9[Tag Number], A206), 1, 0)</f>
        <v>0</v>
      </c>
      <c r="E206" s="86">
        <f>IF(COUNTIF(Table10[Tag Number], A206), 1, 0)</f>
        <v>0</v>
      </c>
      <c r="F206" s="86">
        <f>IF(COUNTIF(Table11[Tag Number], A206), 1, 0)</f>
        <v>0</v>
      </c>
      <c r="G206" s="87">
        <f t="shared" si="9"/>
        <v>0</v>
      </c>
      <c r="H206" s="88" t="str" cm="1">
        <f t="array" ref="H206">_xlfn.IFS(OR(_xlfn.XLOOKUP(A206,Table9[Tag Number],Table9[Status],"-",0)="Dead",
        _xlfn.XLOOKUP(A206,Table10[Tag Number],Table10[Status],"-",0)="Dead",
        _xlfn.XLOOKUP(A206,Table11[Tag Number],Table11[Status],"-",0)="Dead",
        _xlfn.XLOOKUP(A206,Table8[Tag Number],Table8[Status],"-",0)="Dead"),"Dead",
     OR(_xlfn.XLOOKUP(A206,Table11[Tag Number],Table11[Status],"-",0)="Alive",
        _xlfn.XLOOKUP(A206,Table10[Tag Number],Table10[Status],"-",0)="Alive",
        _xlfn.XLOOKUP(A206,Table9[Tag Number],Table9[Status],"-",0)="Alive",
        _xlfn.XLOOKUP(A206,Table8[Tag Number],Table8[Status],"-",0)="Alive"),"Alive",
     OR(_xlfn.XLOOKUP(A206,Table9[Tag Number],Table9[Status],"-",0)="-",
        _xlfn.XLOOKUP(A206,Table10[Tag Number],Table10[Status],"-",0)="-",
        _xlfn.XLOOKUP(A206,Table11[Tag Number],Table11[Status],"-",0)="-",
        _xlfn.XLOOKUP(A206,Table8[Tag Number],Table8[Status],"-",0)="-"),
   "-")</f>
        <v>-</v>
      </c>
      <c r="I206" s="88" t="str">
        <f>IF((_xlfn.XLOOKUP(B206,[2]Sheet1!$A$2:$A$198,[2]Sheet1!$B$2:$B$198,"-",0)="Glade"),"Out","No")</f>
        <v>No</v>
      </c>
      <c r="J206" s="90"/>
      <c r="K206" s="91"/>
      <c r="L206" s="91"/>
      <c r="M206" s="91"/>
      <c r="N206" s="92"/>
      <c r="O206" s="89"/>
      <c r="R206" t="b">
        <f t="shared" si="8"/>
        <v>0</v>
      </c>
    </row>
    <row r="207" spans="1:18" ht="15" thickBot="1" x14ac:dyDescent="0.35">
      <c r="A207" s="3" t="s">
        <v>1263</v>
      </c>
      <c r="B207" s="3" t="s">
        <v>1145</v>
      </c>
      <c r="C207" s="84">
        <f>IF(COUNTIF(Table8[Tag Number], A207), 1, 0)</f>
        <v>0</v>
      </c>
      <c r="D207" s="85">
        <f>IF(COUNTIF(Table9[Tag Number], A207), 1, 0)</f>
        <v>0</v>
      </c>
      <c r="E207" s="86">
        <f>IF(COUNTIF(Table10[Tag Number], A207), 1, 0)</f>
        <v>0</v>
      </c>
      <c r="F207" s="86">
        <f>IF(COUNTIF(Table11[Tag Number], A207), 1, 0)</f>
        <v>0</v>
      </c>
      <c r="G207" s="87">
        <f t="shared" si="9"/>
        <v>0</v>
      </c>
      <c r="H207" s="88" t="str" cm="1">
        <f t="array" ref="H207">_xlfn.IFS(OR(_xlfn.XLOOKUP(A207,Table9[Tag Number],Table9[Status],"-",0)="Dead",
        _xlfn.XLOOKUP(A207,Table10[Tag Number],Table10[Status],"-",0)="Dead",
        _xlfn.XLOOKUP(A207,Table11[Tag Number],Table11[Status],"-",0)="Dead",
        _xlfn.XLOOKUP(A207,Table8[Tag Number],Table8[Status],"-",0)="Dead"),"Dead",
     OR(_xlfn.XLOOKUP(A207,Table11[Tag Number],Table11[Status],"-",0)="Alive",
        _xlfn.XLOOKUP(A207,Table10[Tag Number],Table10[Status],"-",0)="Alive",
        _xlfn.XLOOKUP(A207,Table9[Tag Number],Table9[Status],"-",0)="Alive",
        _xlfn.XLOOKUP(A207,Table8[Tag Number],Table8[Status],"-",0)="Alive"),"Alive",
     OR(_xlfn.XLOOKUP(A207,Table9[Tag Number],Table9[Status],"-",0)="-",
        _xlfn.XLOOKUP(A207,Table10[Tag Number],Table10[Status],"-",0)="-",
        _xlfn.XLOOKUP(A207,Table11[Tag Number],Table11[Status],"-",0)="-",
        _xlfn.XLOOKUP(A207,Table8[Tag Number],Table8[Status],"-",0)="-"),
   "-")</f>
        <v>-</v>
      </c>
      <c r="I207" s="88" t="str">
        <f>IF((_xlfn.XLOOKUP(B207,[2]Sheet1!$A$2:$A$198,[2]Sheet1!$B$2:$B$198,"-",0)="Glade"),"Out","No")</f>
        <v>No</v>
      </c>
      <c r="J207" s="90"/>
      <c r="K207" s="91"/>
      <c r="L207" s="91"/>
      <c r="M207" s="91"/>
      <c r="N207" s="92"/>
      <c r="O207" s="89"/>
      <c r="R207" t="b">
        <f t="shared" si="8"/>
        <v>0</v>
      </c>
    </row>
    <row r="208" spans="1:18" ht="15" thickBot="1" x14ac:dyDescent="0.35">
      <c r="A208" s="2" t="s">
        <v>1264</v>
      </c>
      <c r="B208" s="2" t="s">
        <v>1145</v>
      </c>
      <c r="C208" s="84">
        <f>IF(COUNTIF(Table8[Tag Number], A208), 1, 0)</f>
        <v>0</v>
      </c>
      <c r="D208" s="85">
        <f>IF(COUNTIF(Table9[Tag Number], A208), 1, 0)</f>
        <v>0</v>
      </c>
      <c r="E208" s="86">
        <f>IF(COUNTIF(Table10[Tag Number], A208), 1, 0)</f>
        <v>0</v>
      </c>
      <c r="F208" s="86">
        <f>IF(COUNTIF(Table11[Tag Number], A208), 1, 0)</f>
        <v>0</v>
      </c>
      <c r="G208" s="87">
        <f t="shared" si="9"/>
        <v>0</v>
      </c>
      <c r="H208" s="88" t="str" cm="1">
        <f t="array" ref="H208">_xlfn.IFS(OR(_xlfn.XLOOKUP(A208,Table9[Tag Number],Table9[Status],"-",0)="Dead",
        _xlfn.XLOOKUP(A208,Table10[Tag Number],Table10[Status],"-",0)="Dead",
        _xlfn.XLOOKUP(A208,Table11[Tag Number],Table11[Status],"-",0)="Dead",
        _xlfn.XLOOKUP(A208,Table8[Tag Number],Table8[Status],"-",0)="Dead"),"Dead",
     OR(_xlfn.XLOOKUP(A208,Table11[Tag Number],Table11[Status],"-",0)="Alive",
        _xlfn.XLOOKUP(A208,Table10[Tag Number],Table10[Status],"-",0)="Alive",
        _xlfn.XLOOKUP(A208,Table9[Tag Number],Table9[Status],"-",0)="Alive",
        _xlfn.XLOOKUP(A208,Table8[Tag Number],Table8[Status],"-",0)="Alive"),"Alive",
     OR(_xlfn.XLOOKUP(A208,Table9[Tag Number],Table9[Status],"-",0)="-",
        _xlfn.XLOOKUP(A208,Table10[Tag Number],Table10[Status],"-",0)="-",
        _xlfn.XLOOKUP(A208,Table11[Tag Number],Table11[Status],"-",0)="-",
        _xlfn.XLOOKUP(A208,Table8[Tag Number],Table8[Status],"-",0)="-"),
   "-")</f>
        <v>-</v>
      </c>
      <c r="I208" s="88" t="str">
        <f>IF((_xlfn.XLOOKUP(B208,[2]Sheet1!$A$2:$A$198,[2]Sheet1!$B$2:$B$198,"-",0)="Glade"),"Out","No")</f>
        <v>No</v>
      </c>
      <c r="J208" s="90"/>
      <c r="K208" s="91"/>
      <c r="L208" s="91"/>
      <c r="M208" s="91"/>
      <c r="N208" s="92"/>
      <c r="O208" s="89"/>
      <c r="R208" t="b">
        <f t="shared" si="8"/>
        <v>0</v>
      </c>
    </row>
    <row r="209" spans="1:18" ht="15" thickBot="1" x14ac:dyDescent="0.35">
      <c r="A209" s="3" t="s">
        <v>1265</v>
      </c>
      <c r="B209" s="3" t="s">
        <v>1145</v>
      </c>
      <c r="C209" s="84">
        <f>IF(COUNTIF(Table8[Tag Number], A209), 1, 0)</f>
        <v>0</v>
      </c>
      <c r="D209" s="85">
        <f>IF(COUNTIF(Table9[Tag Number], A209), 1, 0)</f>
        <v>0</v>
      </c>
      <c r="E209" s="86">
        <f>IF(COUNTIF(Table10[Tag Number], A209), 1, 0)</f>
        <v>0</v>
      </c>
      <c r="F209" s="86">
        <f>IF(COUNTIF(Table11[Tag Number], A209), 1, 0)</f>
        <v>0</v>
      </c>
      <c r="G209" s="87">
        <f t="shared" si="9"/>
        <v>0</v>
      </c>
      <c r="H209" s="88" t="str" cm="1">
        <f t="array" ref="H209">_xlfn.IFS(OR(_xlfn.XLOOKUP(A209,Table9[Tag Number],Table9[Status],"-",0)="Dead",
        _xlfn.XLOOKUP(A209,Table10[Tag Number],Table10[Status],"-",0)="Dead",
        _xlfn.XLOOKUP(A209,Table11[Tag Number],Table11[Status],"-",0)="Dead",
        _xlfn.XLOOKUP(A209,Table8[Tag Number],Table8[Status],"-",0)="Dead"),"Dead",
     OR(_xlfn.XLOOKUP(A209,Table11[Tag Number],Table11[Status],"-",0)="Alive",
        _xlfn.XLOOKUP(A209,Table10[Tag Number],Table10[Status],"-",0)="Alive",
        _xlfn.XLOOKUP(A209,Table9[Tag Number],Table9[Status],"-",0)="Alive",
        _xlfn.XLOOKUP(A209,Table8[Tag Number],Table8[Status],"-",0)="Alive"),"Alive",
     OR(_xlfn.XLOOKUP(A209,Table9[Tag Number],Table9[Status],"-",0)="-",
        _xlfn.XLOOKUP(A209,Table10[Tag Number],Table10[Status],"-",0)="-",
        _xlfn.XLOOKUP(A209,Table11[Tag Number],Table11[Status],"-",0)="-",
        _xlfn.XLOOKUP(A209,Table8[Tag Number],Table8[Status],"-",0)="-"),
   "-")</f>
        <v>-</v>
      </c>
      <c r="I209" s="88" t="str">
        <f>IF((_xlfn.XLOOKUP(B209,[2]Sheet1!$A$2:$A$198,[2]Sheet1!$B$2:$B$198,"-",0)="Glade"),"Out","No")</f>
        <v>No</v>
      </c>
      <c r="J209" s="90"/>
      <c r="K209" s="91"/>
      <c r="L209" s="91"/>
      <c r="M209" s="91"/>
      <c r="N209" s="92"/>
      <c r="O209" s="89"/>
      <c r="R209" t="b">
        <f t="shared" si="8"/>
        <v>0</v>
      </c>
    </row>
    <row r="210" spans="1:18" ht="15" thickBot="1" x14ac:dyDescent="0.35">
      <c r="A210" s="2" t="s">
        <v>1266</v>
      </c>
      <c r="B210" s="2" t="s">
        <v>1145</v>
      </c>
      <c r="C210" s="84">
        <f>IF(COUNTIF(Table8[Tag Number], A210), 1, 0)</f>
        <v>0</v>
      </c>
      <c r="D210" s="85">
        <f>IF(COUNTIF(Table9[Tag Number], A210), 1, 0)</f>
        <v>0</v>
      </c>
      <c r="E210" s="86">
        <f>IF(COUNTIF(Table10[Tag Number], A210), 1, 0)</f>
        <v>0</v>
      </c>
      <c r="F210" s="86">
        <f>IF(COUNTIF(Table11[Tag Number], A210), 1, 0)</f>
        <v>0</v>
      </c>
      <c r="G210" s="87">
        <f t="shared" si="9"/>
        <v>0</v>
      </c>
      <c r="H210" s="88" t="str" cm="1">
        <f t="array" ref="H210">_xlfn.IFS(OR(_xlfn.XLOOKUP(A210,Table9[Tag Number],Table9[Status],"-",0)="Dead",
        _xlfn.XLOOKUP(A210,Table10[Tag Number],Table10[Status],"-",0)="Dead",
        _xlfn.XLOOKUP(A210,Table11[Tag Number],Table11[Status],"-",0)="Dead",
        _xlfn.XLOOKUP(A210,Table8[Tag Number],Table8[Status],"-",0)="Dead"),"Dead",
     OR(_xlfn.XLOOKUP(A210,Table11[Tag Number],Table11[Status],"-",0)="Alive",
        _xlfn.XLOOKUP(A210,Table10[Tag Number],Table10[Status],"-",0)="Alive",
        _xlfn.XLOOKUP(A210,Table9[Tag Number],Table9[Status],"-",0)="Alive",
        _xlfn.XLOOKUP(A210,Table8[Tag Number],Table8[Status],"-",0)="Alive"),"Alive",
     OR(_xlfn.XLOOKUP(A210,Table9[Tag Number],Table9[Status],"-",0)="-",
        _xlfn.XLOOKUP(A210,Table10[Tag Number],Table10[Status],"-",0)="-",
        _xlfn.XLOOKUP(A210,Table11[Tag Number],Table11[Status],"-",0)="-",
        _xlfn.XLOOKUP(A210,Table8[Tag Number],Table8[Status],"-",0)="-"),
   "-")</f>
        <v>-</v>
      </c>
      <c r="I210" s="88" t="str">
        <f>IF((_xlfn.XLOOKUP(B210,[2]Sheet1!$A$2:$A$198,[2]Sheet1!$B$2:$B$198,"-",0)="Glade"),"Out","No")</f>
        <v>No</v>
      </c>
      <c r="J210" s="90"/>
      <c r="K210" s="91"/>
      <c r="L210" s="91"/>
      <c r="M210" s="91"/>
      <c r="N210" s="92"/>
      <c r="O210" s="89"/>
      <c r="R210" t="b">
        <f t="shared" si="8"/>
        <v>0</v>
      </c>
    </row>
    <row r="211" spans="1:18" ht="15" thickBot="1" x14ac:dyDescent="0.35">
      <c r="A211" s="3" t="s">
        <v>1267</v>
      </c>
      <c r="B211" s="3" t="s">
        <v>1145</v>
      </c>
      <c r="C211" s="84">
        <f>IF(COUNTIF(Table8[Tag Number], A211), 1, 0)</f>
        <v>0</v>
      </c>
      <c r="D211" s="85">
        <f>IF(COUNTIF(Table9[Tag Number], A211), 1, 0)</f>
        <v>0</v>
      </c>
      <c r="E211" s="86">
        <f>IF(COUNTIF(Table10[Tag Number], A211), 1, 0)</f>
        <v>0</v>
      </c>
      <c r="F211" s="86">
        <f>IF(COUNTIF(Table11[Tag Number], A211), 1, 0)</f>
        <v>0</v>
      </c>
      <c r="G211" s="87">
        <f t="shared" si="9"/>
        <v>0</v>
      </c>
      <c r="H211" s="88" t="str" cm="1">
        <f t="array" ref="H211">_xlfn.IFS(OR(_xlfn.XLOOKUP(A211,Table9[Tag Number],Table9[Status],"-",0)="Dead",
        _xlfn.XLOOKUP(A211,Table10[Tag Number],Table10[Status],"-",0)="Dead",
        _xlfn.XLOOKUP(A211,Table11[Tag Number],Table11[Status],"-",0)="Dead",
        _xlfn.XLOOKUP(A211,Table8[Tag Number],Table8[Status],"-",0)="Dead"),"Dead",
     OR(_xlfn.XLOOKUP(A211,Table11[Tag Number],Table11[Status],"-",0)="Alive",
        _xlfn.XLOOKUP(A211,Table10[Tag Number],Table10[Status],"-",0)="Alive",
        _xlfn.XLOOKUP(A211,Table9[Tag Number],Table9[Status],"-",0)="Alive",
        _xlfn.XLOOKUP(A211,Table8[Tag Number],Table8[Status],"-",0)="Alive"),"Alive",
     OR(_xlfn.XLOOKUP(A211,Table9[Tag Number],Table9[Status],"-",0)="-",
        _xlfn.XLOOKUP(A211,Table10[Tag Number],Table10[Status],"-",0)="-",
        _xlfn.XLOOKUP(A211,Table11[Tag Number],Table11[Status],"-",0)="-",
        _xlfn.XLOOKUP(A211,Table8[Tag Number],Table8[Status],"-",0)="-"),
   "-")</f>
        <v>-</v>
      </c>
      <c r="I211" s="88" t="str">
        <f>IF((_xlfn.XLOOKUP(B211,[2]Sheet1!$A$2:$A$198,[2]Sheet1!$B$2:$B$198,"-",0)="Glade"),"Out","No")</f>
        <v>No</v>
      </c>
      <c r="J211" s="90"/>
      <c r="K211" s="91"/>
      <c r="L211" s="91"/>
      <c r="M211" s="91"/>
      <c r="N211" s="92"/>
      <c r="O211" s="89"/>
      <c r="R211" t="b">
        <f t="shared" si="8"/>
        <v>0</v>
      </c>
    </row>
    <row r="212" spans="1:18" ht="15" thickBot="1" x14ac:dyDescent="0.35">
      <c r="A212" s="2" t="s">
        <v>1268</v>
      </c>
      <c r="B212" s="2" t="s">
        <v>1145</v>
      </c>
      <c r="C212" s="84">
        <f>IF(COUNTIF(Table8[Tag Number], A212), 1, 0)</f>
        <v>0</v>
      </c>
      <c r="D212" s="85">
        <f>IF(COUNTIF(Table9[Tag Number], A212), 1, 0)</f>
        <v>0</v>
      </c>
      <c r="E212" s="86">
        <f>IF(COUNTIF(Table10[Tag Number], A212), 1, 0)</f>
        <v>0</v>
      </c>
      <c r="F212" s="86">
        <f>IF(COUNTIF(Table11[Tag Number], A212), 1, 0)</f>
        <v>0</v>
      </c>
      <c r="G212" s="87">
        <f t="shared" si="9"/>
        <v>0</v>
      </c>
      <c r="H212" s="88" t="str" cm="1">
        <f t="array" ref="H212">_xlfn.IFS(OR(_xlfn.XLOOKUP(A212,Table9[Tag Number],Table9[Status],"-",0)="Dead",
        _xlfn.XLOOKUP(A212,Table10[Tag Number],Table10[Status],"-",0)="Dead",
        _xlfn.XLOOKUP(A212,Table11[Tag Number],Table11[Status],"-",0)="Dead",
        _xlfn.XLOOKUP(A212,Table8[Tag Number],Table8[Status],"-",0)="Dead"),"Dead",
     OR(_xlfn.XLOOKUP(A212,Table11[Tag Number],Table11[Status],"-",0)="Alive",
        _xlfn.XLOOKUP(A212,Table10[Tag Number],Table10[Status],"-",0)="Alive",
        _xlfn.XLOOKUP(A212,Table9[Tag Number],Table9[Status],"-",0)="Alive",
        _xlfn.XLOOKUP(A212,Table8[Tag Number],Table8[Status],"-",0)="Alive"),"Alive",
     OR(_xlfn.XLOOKUP(A212,Table9[Tag Number],Table9[Status],"-",0)="-",
        _xlfn.XLOOKUP(A212,Table10[Tag Number],Table10[Status],"-",0)="-",
        _xlfn.XLOOKUP(A212,Table11[Tag Number],Table11[Status],"-",0)="-",
        _xlfn.XLOOKUP(A212,Table8[Tag Number],Table8[Status],"-",0)="-"),
   "-")</f>
        <v>-</v>
      </c>
      <c r="I212" s="88" t="str">
        <f>IF((_xlfn.XLOOKUP(B212,[2]Sheet1!$A$2:$A$198,[2]Sheet1!$B$2:$B$198,"-",0)="Glade"),"Out","No")</f>
        <v>No</v>
      </c>
      <c r="J212" s="90"/>
      <c r="K212" s="91"/>
      <c r="L212" s="91"/>
      <c r="M212" s="91"/>
      <c r="N212" s="92"/>
      <c r="O212" s="89"/>
      <c r="R212" t="b">
        <f t="shared" si="8"/>
        <v>0</v>
      </c>
    </row>
    <row r="213" spans="1:18" ht="15" thickBot="1" x14ac:dyDescent="0.35">
      <c r="A213" s="3" t="s">
        <v>1269</v>
      </c>
      <c r="B213" s="3" t="s">
        <v>1145</v>
      </c>
      <c r="C213" s="84">
        <f>IF(COUNTIF(Table8[Tag Number], A213), 1, 0)</f>
        <v>0</v>
      </c>
      <c r="D213" s="85">
        <f>IF(COUNTIF(Table9[Tag Number], A213), 1, 0)</f>
        <v>0</v>
      </c>
      <c r="E213" s="86">
        <f>IF(COUNTIF(Table10[Tag Number], A213), 1, 0)</f>
        <v>0</v>
      </c>
      <c r="F213" s="86">
        <f>IF(COUNTIF(Table11[Tag Number], A213), 1, 0)</f>
        <v>0</v>
      </c>
      <c r="G213" s="87">
        <f t="shared" si="9"/>
        <v>0</v>
      </c>
      <c r="H213" s="88" t="str" cm="1">
        <f t="array" ref="H213">_xlfn.IFS(OR(_xlfn.XLOOKUP(A213,Table9[Tag Number],Table9[Status],"-",0)="Dead",
        _xlfn.XLOOKUP(A213,Table10[Tag Number],Table10[Status],"-",0)="Dead",
        _xlfn.XLOOKUP(A213,Table11[Tag Number],Table11[Status],"-",0)="Dead",
        _xlfn.XLOOKUP(A213,Table8[Tag Number],Table8[Status],"-",0)="Dead"),"Dead",
     OR(_xlfn.XLOOKUP(A213,Table11[Tag Number],Table11[Status],"-",0)="Alive",
        _xlfn.XLOOKUP(A213,Table10[Tag Number],Table10[Status],"-",0)="Alive",
        _xlfn.XLOOKUP(A213,Table9[Tag Number],Table9[Status],"-",0)="Alive",
        _xlfn.XLOOKUP(A213,Table8[Tag Number],Table8[Status],"-",0)="Alive"),"Alive",
     OR(_xlfn.XLOOKUP(A213,Table9[Tag Number],Table9[Status],"-",0)="-",
        _xlfn.XLOOKUP(A213,Table10[Tag Number],Table10[Status],"-",0)="-",
        _xlfn.XLOOKUP(A213,Table11[Tag Number],Table11[Status],"-",0)="-",
        _xlfn.XLOOKUP(A213,Table8[Tag Number],Table8[Status],"-",0)="-"),
   "-")</f>
        <v>-</v>
      </c>
      <c r="I213" s="88" t="str">
        <f>IF((_xlfn.XLOOKUP(B213,[2]Sheet1!$A$2:$A$198,[2]Sheet1!$B$2:$B$198,"-",0)="Glade"),"Out","No")</f>
        <v>No</v>
      </c>
      <c r="J213" s="90"/>
      <c r="K213" s="91"/>
      <c r="L213" s="91"/>
      <c r="M213" s="91"/>
      <c r="N213" s="92"/>
      <c r="O213" s="89"/>
      <c r="R213" t="b">
        <f t="shared" si="8"/>
        <v>0</v>
      </c>
    </row>
    <row r="214" spans="1:18" ht="15" thickBot="1" x14ac:dyDescent="0.35">
      <c r="A214" s="2" t="s">
        <v>263</v>
      </c>
      <c r="B214" s="2" t="s">
        <v>1145</v>
      </c>
      <c r="C214" s="84">
        <f>IF(COUNTIF(Table8[Tag Number], A214), 1, 0)</f>
        <v>0</v>
      </c>
      <c r="D214" s="85">
        <f>IF(COUNTIF(Table9[Tag Number], A214), 1, 0)</f>
        <v>0</v>
      </c>
      <c r="E214" s="86">
        <f>IF(COUNTIF(Table10[Tag Number], A214), 1, 0)</f>
        <v>0</v>
      </c>
      <c r="F214" s="86">
        <f>IF(COUNTIF(Table11[Tag Number], A214), 1, 0)</f>
        <v>0</v>
      </c>
      <c r="G214" s="87">
        <f t="shared" si="9"/>
        <v>0</v>
      </c>
      <c r="H214" s="88" t="str" cm="1">
        <f t="array" ref="H214">_xlfn.IFS(OR(_xlfn.XLOOKUP(A214,Table9[Tag Number],Table9[Status],"-",0)="Dead",
        _xlfn.XLOOKUP(A214,Table10[Tag Number],Table10[Status],"-",0)="Dead",
        _xlfn.XLOOKUP(A214,Table11[Tag Number],Table11[Status],"-",0)="Dead",
        _xlfn.XLOOKUP(A214,Table8[Tag Number],Table8[Status],"-",0)="Dead"),"Dead",
     OR(_xlfn.XLOOKUP(A214,Table11[Tag Number],Table11[Status],"-",0)="Alive",
        _xlfn.XLOOKUP(A214,Table10[Tag Number],Table10[Status],"-",0)="Alive",
        _xlfn.XLOOKUP(A214,Table9[Tag Number],Table9[Status],"-",0)="Alive",
        _xlfn.XLOOKUP(A214,Table8[Tag Number],Table8[Status],"-",0)="Alive"),"Alive",
     OR(_xlfn.XLOOKUP(A214,Table9[Tag Number],Table9[Status],"-",0)="-",
        _xlfn.XLOOKUP(A214,Table10[Tag Number],Table10[Status],"-",0)="-",
        _xlfn.XLOOKUP(A214,Table11[Tag Number],Table11[Status],"-",0)="-",
        _xlfn.XLOOKUP(A214,Table8[Tag Number],Table8[Status],"-",0)="-"),
   "-")</f>
        <v>-</v>
      </c>
      <c r="I214" s="88" t="str">
        <f>IF((_xlfn.XLOOKUP(B214,[2]Sheet1!$A$2:$A$198,[2]Sheet1!$B$2:$B$198,"-",0)="Glade"),"Out","No")</f>
        <v>No</v>
      </c>
      <c r="J214" s="90"/>
      <c r="K214" s="91"/>
      <c r="L214" s="91"/>
      <c r="M214" s="91"/>
      <c r="N214" s="92"/>
      <c r="O214" s="89"/>
      <c r="R214" t="b">
        <f t="shared" si="8"/>
        <v>0</v>
      </c>
    </row>
    <row r="215" spans="1:18" ht="15" thickBot="1" x14ac:dyDescent="0.35">
      <c r="A215" s="3" t="s">
        <v>1270</v>
      </c>
      <c r="B215" s="3" t="s">
        <v>1145</v>
      </c>
      <c r="C215" s="84">
        <f>IF(COUNTIF(Table8[Tag Number], A215), 1, 0)</f>
        <v>0</v>
      </c>
      <c r="D215" s="85">
        <f>IF(COUNTIF(Table9[Tag Number], A215), 1, 0)</f>
        <v>0</v>
      </c>
      <c r="E215" s="86">
        <f>IF(COUNTIF(Table10[Tag Number], A215), 1, 0)</f>
        <v>0</v>
      </c>
      <c r="F215" s="86">
        <f>IF(COUNTIF(Table11[Tag Number], A215), 1, 0)</f>
        <v>0</v>
      </c>
      <c r="G215" s="87">
        <f t="shared" si="9"/>
        <v>0</v>
      </c>
      <c r="H215" s="88" t="str" cm="1">
        <f t="array" ref="H215">_xlfn.IFS(OR(_xlfn.XLOOKUP(A215,Table9[Tag Number],Table9[Status],"-",0)="Dead",
        _xlfn.XLOOKUP(A215,Table10[Tag Number],Table10[Status],"-",0)="Dead",
        _xlfn.XLOOKUP(A215,Table11[Tag Number],Table11[Status],"-",0)="Dead",
        _xlfn.XLOOKUP(A215,Table8[Tag Number],Table8[Status],"-",0)="Dead"),"Dead",
     OR(_xlfn.XLOOKUP(A215,Table11[Tag Number],Table11[Status],"-",0)="Alive",
        _xlfn.XLOOKUP(A215,Table10[Tag Number],Table10[Status],"-",0)="Alive",
        _xlfn.XLOOKUP(A215,Table9[Tag Number],Table9[Status],"-",0)="Alive",
        _xlfn.XLOOKUP(A215,Table8[Tag Number],Table8[Status],"-",0)="Alive"),"Alive",
     OR(_xlfn.XLOOKUP(A215,Table9[Tag Number],Table9[Status],"-",0)="-",
        _xlfn.XLOOKUP(A215,Table10[Tag Number],Table10[Status],"-",0)="-",
        _xlfn.XLOOKUP(A215,Table11[Tag Number],Table11[Status],"-",0)="-",
        _xlfn.XLOOKUP(A215,Table8[Tag Number],Table8[Status],"-",0)="-"),
   "-")</f>
        <v>-</v>
      </c>
      <c r="I215" s="88" t="str">
        <f>IF((_xlfn.XLOOKUP(B215,[2]Sheet1!$A$2:$A$198,[2]Sheet1!$B$2:$B$198,"-",0)="Glade"),"Out","No")</f>
        <v>No</v>
      </c>
      <c r="J215" s="90"/>
      <c r="K215" s="91"/>
      <c r="L215" s="91"/>
      <c r="M215" s="91"/>
      <c r="N215" s="92"/>
      <c r="O215" s="89"/>
      <c r="R215" t="b">
        <f t="shared" si="8"/>
        <v>0</v>
      </c>
    </row>
    <row r="216" spans="1:18" ht="15" thickBot="1" x14ac:dyDescent="0.35">
      <c r="A216" s="2" t="s">
        <v>1271</v>
      </c>
      <c r="B216" s="2" t="s">
        <v>1145</v>
      </c>
      <c r="C216" s="84">
        <f>IF(COUNTIF(Table8[Tag Number], A216), 1, 0)</f>
        <v>0</v>
      </c>
      <c r="D216" s="85">
        <f>IF(COUNTIF(Table9[Tag Number], A216), 1, 0)</f>
        <v>0</v>
      </c>
      <c r="E216" s="86">
        <f>IF(COUNTIF(Table10[Tag Number], A216), 1, 0)</f>
        <v>0</v>
      </c>
      <c r="F216" s="86">
        <f>IF(COUNTIF(Table11[Tag Number], A216), 1, 0)</f>
        <v>0</v>
      </c>
      <c r="G216" s="87">
        <f t="shared" si="9"/>
        <v>0</v>
      </c>
      <c r="H216" s="88" t="str" cm="1">
        <f t="array" ref="H216">_xlfn.IFS(OR(_xlfn.XLOOKUP(A216,Table9[Tag Number],Table9[Status],"-",0)="Dead",
        _xlfn.XLOOKUP(A216,Table10[Tag Number],Table10[Status],"-",0)="Dead",
        _xlfn.XLOOKUP(A216,Table11[Tag Number],Table11[Status],"-",0)="Dead",
        _xlfn.XLOOKUP(A216,Table8[Tag Number],Table8[Status],"-",0)="Dead"),"Dead",
     OR(_xlfn.XLOOKUP(A216,Table11[Tag Number],Table11[Status],"-",0)="Alive",
        _xlfn.XLOOKUP(A216,Table10[Tag Number],Table10[Status],"-",0)="Alive",
        _xlfn.XLOOKUP(A216,Table9[Tag Number],Table9[Status],"-",0)="Alive",
        _xlfn.XLOOKUP(A216,Table8[Tag Number],Table8[Status],"-",0)="Alive"),"Alive",
     OR(_xlfn.XLOOKUP(A216,Table9[Tag Number],Table9[Status],"-",0)="-",
        _xlfn.XLOOKUP(A216,Table10[Tag Number],Table10[Status],"-",0)="-",
        _xlfn.XLOOKUP(A216,Table11[Tag Number],Table11[Status],"-",0)="-",
        _xlfn.XLOOKUP(A216,Table8[Tag Number],Table8[Status],"-",0)="-"),
   "-")</f>
        <v>-</v>
      </c>
      <c r="I216" s="88" t="str">
        <f>IF((_xlfn.XLOOKUP(B216,[2]Sheet1!$A$2:$A$198,[2]Sheet1!$B$2:$B$198,"-",0)="Glade"),"Out","No")</f>
        <v>No</v>
      </c>
      <c r="J216" s="90"/>
      <c r="K216" s="91"/>
      <c r="L216" s="91"/>
      <c r="M216" s="91"/>
      <c r="N216" s="92"/>
      <c r="O216" s="89"/>
      <c r="R216" t="b">
        <f t="shared" si="8"/>
        <v>0</v>
      </c>
    </row>
    <row r="217" spans="1:18" ht="15" thickBot="1" x14ac:dyDescent="0.35">
      <c r="A217" s="3" t="s">
        <v>1272</v>
      </c>
      <c r="B217" s="3" t="s">
        <v>1145</v>
      </c>
      <c r="C217" s="84">
        <f>IF(COUNTIF(Table8[Tag Number], A217), 1, 0)</f>
        <v>0</v>
      </c>
      <c r="D217" s="85">
        <f>IF(COUNTIF(Table9[Tag Number], A217), 1, 0)</f>
        <v>0</v>
      </c>
      <c r="E217" s="86">
        <f>IF(COUNTIF(Table10[Tag Number], A217), 1, 0)</f>
        <v>0</v>
      </c>
      <c r="F217" s="86">
        <f>IF(COUNTIF(Table11[Tag Number], A217), 1, 0)</f>
        <v>0</v>
      </c>
      <c r="G217" s="87">
        <f t="shared" si="9"/>
        <v>0</v>
      </c>
      <c r="H217" s="88" t="str" cm="1">
        <f t="array" ref="H217">_xlfn.IFS(OR(_xlfn.XLOOKUP(A217,Table9[Tag Number],Table9[Status],"-",0)="Dead",
        _xlfn.XLOOKUP(A217,Table10[Tag Number],Table10[Status],"-",0)="Dead",
        _xlfn.XLOOKUP(A217,Table11[Tag Number],Table11[Status],"-",0)="Dead",
        _xlfn.XLOOKUP(A217,Table8[Tag Number],Table8[Status],"-",0)="Dead"),"Dead",
     OR(_xlfn.XLOOKUP(A217,Table11[Tag Number],Table11[Status],"-",0)="Alive",
        _xlfn.XLOOKUP(A217,Table10[Tag Number],Table10[Status],"-",0)="Alive",
        _xlfn.XLOOKUP(A217,Table9[Tag Number],Table9[Status],"-",0)="Alive",
        _xlfn.XLOOKUP(A217,Table8[Tag Number],Table8[Status],"-",0)="Alive"),"Alive",
     OR(_xlfn.XLOOKUP(A217,Table9[Tag Number],Table9[Status],"-",0)="-",
        _xlfn.XLOOKUP(A217,Table10[Tag Number],Table10[Status],"-",0)="-",
        _xlfn.XLOOKUP(A217,Table11[Tag Number],Table11[Status],"-",0)="-",
        _xlfn.XLOOKUP(A217,Table8[Tag Number],Table8[Status],"-",0)="-"),
   "-")</f>
        <v>-</v>
      </c>
      <c r="I217" s="88" t="str">
        <f>IF((_xlfn.XLOOKUP(B217,[2]Sheet1!$A$2:$A$198,[2]Sheet1!$B$2:$B$198,"-",0)="Glade"),"Out","No")</f>
        <v>No</v>
      </c>
      <c r="J217" s="90"/>
      <c r="K217" s="91"/>
      <c r="L217" s="91"/>
      <c r="M217" s="91"/>
      <c r="N217" s="92"/>
      <c r="O217" s="89"/>
      <c r="R217" t="b">
        <f t="shared" si="8"/>
        <v>0</v>
      </c>
    </row>
    <row r="218" spans="1:18" ht="15" thickBot="1" x14ac:dyDescent="0.35">
      <c r="A218" s="2" t="s">
        <v>143</v>
      </c>
      <c r="B218" s="2" t="s">
        <v>1145</v>
      </c>
      <c r="C218" s="84">
        <f>IF(COUNTIF(Table8[Tag Number], A218), 1, 0)</f>
        <v>0</v>
      </c>
      <c r="D218" s="85">
        <f>IF(COUNTIF(Table9[Tag Number], A218), 1, 0)</f>
        <v>0</v>
      </c>
      <c r="E218" s="86">
        <f>IF(COUNTIF(Table10[Tag Number], A218), 1, 0)</f>
        <v>0</v>
      </c>
      <c r="F218" s="86">
        <f>IF(COUNTIF(Table11[Tag Number], A218), 1, 0)</f>
        <v>0</v>
      </c>
      <c r="G218" s="87">
        <f t="shared" si="9"/>
        <v>0</v>
      </c>
      <c r="H218" s="88" t="str" cm="1">
        <f t="array" ref="H218">_xlfn.IFS(OR(_xlfn.XLOOKUP(A218,Table9[Tag Number],Table9[Status],"-",0)="Dead",
        _xlfn.XLOOKUP(A218,Table10[Tag Number],Table10[Status],"-",0)="Dead",
        _xlfn.XLOOKUP(A218,Table11[Tag Number],Table11[Status],"-",0)="Dead",
        _xlfn.XLOOKUP(A218,Table8[Tag Number],Table8[Status],"-",0)="Dead"),"Dead",
     OR(_xlfn.XLOOKUP(A218,Table11[Tag Number],Table11[Status],"-",0)="Alive",
        _xlfn.XLOOKUP(A218,Table10[Tag Number],Table10[Status],"-",0)="Alive",
        _xlfn.XLOOKUP(A218,Table9[Tag Number],Table9[Status],"-",0)="Alive",
        _xlfn.XLOOKUP(A218,Table8[Tag Number],Table8[Status],"-",0)="Alive"),"Alive",
     OR(_xlfn.XLOOKUP(A218,Table9[Tag Number],Table9[Status],"-",0)="-",
        _xlfn.XLOOKUP(A218,Table10[Tag Number],Table10[Status],"-",0)="-",
        _xlfn.XLOOKUP(A218,Table11[Tag Number],Table11[Status],"-",0)="-",
        _xlfn.XLOOKUP(A218,Table8[Tag Number],Table8[Status],"-",0)="-"),
   "-")</f>
        <v>-</v>
      </c>
      <c r="I218" s="88" t="str">
        <f>IF((_xlfn.XLOOKUP(B218,[2]Sheet1!$A$2:$A$198,[2]Sheet1!$B$2:$B$198,"-",0)="Glade"),"Out","No")</f>
        <v>No</v>
      </c>
      <c r="J218" s="90"/>
      <c r="K218" s="91"/>
      <c r="L218" s="91"/>
      <c r="M218" s="91"/>
      <c r="N218" s="92"/>
      <c r="O218" s="89"/>
      <c r="R218" t="b">
        <f t="shared" si="8"/>
        <v>0</v>
      </c>
    </row>
    <row r="219" spans="1:18" ht="15" thickBot="1" x14ac:dyDescent="0.35">
      <c r="A219" s="3" t="s">
        <v>1273</v>
      </c>
      <c r="B219" s="3" t="s">
        <v>1145</v>
      </c>
      <c r="C219" s="84">
        <f>IF(COUNTIF(Table8[Tag Number], A219), 1, 0)</f>
        <v>0</v>
      </c>
      <c r="D219" s="85">
        <f>IF(COUNTIF(Table9[Tag Number], A219), 1, 0)</f>
        <v>0</v>
      </c>
      <c r="E219" s="86">
        <f>IF(COUNTIF(Table10[Tag Number], A219), 1, 0)</f>
        <v>0</v>
      </c>
      <c r="F219" s="86">
        <f>IF(COUNTIF(Table11[Tag Number], A219), 1, 0)</f>
        <v>0</v>
      </c>
      <c r="G219" s="87">
        <f t="shared" si="9"/>
        <v>0</v>
      </c>
      <c r="H219" s="88" t="str" cm="1">
        <f t="array" ref="H219">_xlfn.IFS(OR(_xlfn.XLOOKUP(A219,Table9[Tag Number],Table9[Status],"-",0)="Dead",
        _xlfn.XLOOKUP(A219,Table10[Tag Number],Table10[Status],"-",0)="Dead",
        _xlfn.XLOOKUP(A219,Table11[Tag Number],Table11[Status],"-",0)="Dead",
        _xlfn.XLOOKUP(A219,Table8[Tag Number],Table8[Status],"-",0)="Dead"),"Dead",
     OR(_xlfn.XLOOKUP(A219,Table11[Tag Number],Table11[Status],"-",0)="Alive",
        _xlfn.XLOOKUP(A219,Table10[Tag Number],Table10[Status],"-",0)="Alive",
        _xlfn.XLOOKUP(A219,Table9[Tag Number],Table9[Status],"-",0)="Alive",
        _xlfn.XLOOKUP(A219,Table8[Tag Number],Table8[Status],"-",0)="Alive"),"Alive",
     OR(_xlfn.XLOOKUP(A219,Table9[Tag Number],Table9[Status],"-",0)="-",
        _xlfn.XLOOKUP(A219,Table10[Tag Number],Table10[Status],"-",0)="-",
        _xlfn.XLOOKUP(A219,Table11[Tag Number],Table11[Status],"-",0)="-",
        _xlfn.XLOOKUP(A219,Table8[Tag Number],Table8[Status],"-",0)="-"),
   "-")</f>
        <v>-</v>
      </c>
      <c r="I219" s="88" t="str">
        <f>IF((_xlfn.XLOOKUP(B219,[2]Sheet1!$A$2:$A$198,[2]Sheet1!$B$2:$B$198,"-",0)="Glade"),"Out","No")</f>
        <v>No</v>
      </c>
      <c r="J219" s="90"/>
      <c r="K219" s="91"/>
      <c r="L219" s="91"/>
      <c r="M219" s="91"/>
      <c r="N219" s="92"/>
      <c r="O219" s="89"/>
      <c r="R219" t="b">
        <f t="shared" si="8"/>
        <v>0</v>
      </c>
    </row>
    <row r="220" spans="1:18" ht="15" thickBot="1" x14ac:dyDescent="0.35">
      <c r="A220" s="2" t="s">
        <v>1274</v>
      </c>
      <c r="B220" s="2" t="s">
        <v>1145</v>
      </c>
      <c r="C220" s="84">
        <f>IF(COUNTIF(Table8[Tag Number], A220), 1, 0)</f>
        <v>0</v>
      </c>
      <c r="D220" s="85">
        <f>IF(COUNTIF(Table9[Tag Number], A220), 1, 0)</f>
        <v>0</v>
      </c>
      <c r="E220" s="86">
        <f>IF(COUNTIF(Table10[Tag Number], A220), 1, 0)</f>
        <v>0</v>
      </c>
      <c r="F220" s="86">
        <f>IF(COUNTIF(Table11[Tag Number], A220), 1, 0)</f>
        <v>0</v>
      </c>
      <c r="G220" s="87">
        <f t="shared" si="9"/>
        <v>0</v>
      </c>
      <c r="H220" s="88" t="str" cm="1">
        <f t="array" ref="H220">_xlfn.IFS(OR(_xlfn.XLOOKUP(A220,Table9[Tag Number],Table9[Status],"-",0)="Dead",
        _xlfn.XLOOKUP(A220,Table10[Tag Number],Table10[Status],"-",0)="Dead",
        _xlfn.XLOOKUP(A220,Table11[Tag Number],Table11[Status],"-",0)="Dead",
        _xlfn.XLOOKUP(A220,Table8[Tag Number],Table8[Status],"-",0)="Dead"),"Dead",
     OR(_xlfn.XLOOKUP(A220,Table11[Tag Number],Table11[Status],"-",0)="Alive",
        _xlfn.XLOOKUP(A220,Table10[Tag Number],Table10[Status],"-",0)="Alive",
        _xlfn.XLOOKUP(A220,Table9[Tag Number],Table9[Status],"-",0)="Alive",
        _xlfn.XLOOKUP(A220,Table8[Tag Number],Table8[Status],"-",0)="Alive"),"Alive",
     OR(_xlfn.XLOOKUP(A220,Table9[Tag Number],Table9[Status],"-",0)="-",
        _xlfn.XLOOKUP(A220,Table10[Tag Number],Table10[Status],"-",0)="-",
        _xlfn.XLOOKUP(A220,Table11[Tag Number],Table11[Status],"-",0)="-",
        _xlfn.XLOOKUP(A220,Table8[Tag Number],Table8[Status],"-",0)="-"),
   "-")</f>
        <v>-</v>
      </c>
      <c r="I220" s="88" t="str">
        <f>IF((_xlfn.XLOOKUP(B220,[2]Sheet1!$A$2:$A$198,[2]Sheet1!$B$2:$B$198,"-",0)="Glade"),"Out","No")</f>
        <v>No</v>
      </c>
      <c r="J220" s="90"/>
      <c r="K220" s="91"/>
      <c r="L220" s="91"/>
      <c r="M220" s="91"/>
      <c r="N220" s="92"/>
      <c r="O220" s="89"/>
      <c r="R220" t="b">
        <f t="shared" si="8"/>
        <v>0</v>
      </c>
    </row>
    <row r="221" spans="1:18" ht="15" thickBot="1" x14ac:dyDescent="0.35">
      <c r="A221" s="3" t="s">
        <v>269</v>
      </c>
      <c r="B221" s="3" t="s">
        <v>1145</v>
      </c>
      <c r="C221" s="84">
        <f>IF(COUNTIF(Table8[Tag Number], A221), 1, 0)</f>
        <v>0</v>
      </c>
      <c r="D221" s="85">
        <f>IF(COUNTIF(Table9[Tag Number], A221), 1, 0)</f>
        <v>0</v>
      </c>
      <c r="E221" s="86">
        <f>IF(COUNTIF(Table10[Tag Number], A221), 1, 0)</f>
        <v>0</v>
      </c>
      <c r="F221" s="86">
        <f>IF(COUNTIF(Table11[Tag Number], A221), 1, 0)</f>
        <v>0</v>
      </c>
      <c r="G221" s="87">
        <f t="shared" si="9"/>
        <v>0</v>
      </c>
      <c r="H221" s="88" t="str" cm="1">
        <f t="array" ref="H221">_xlfn.IFS(OR(_xlfn.XLOOKUP(A221,Table9[Tag Number],Table9[Status],"-",0)="Dead",
        _xlfn.XLOOKUP(A221,Table10[Tag Number],Table10[Status],"-",0)="Dead",
        _xlfn.XLOOKUP(A221,Table11[Tag Number],Table11[Status],"-",0)="Dead",
        _xlfn.XLOOKUP(A221,Table8[Tag Number],Table8[Status],"-",0)="Dead"),"Dead",
     OR(_xlfn.XLOOKUP(A221,Table11[Tag Number],Table11[Status],"-",0)="Alive",
        _xlfn.XLOOKUP(A221,Table10[Tag Number],Table10[Status],"-",0)="Alive",
        _xlfn.XLOOKUP(A221,Table9[Tag Number],Table9[Status],"-",0)="Alive",
        _xlfn.XLOOKUP(A221,Table8[Tag Number],Table8[Status],"-",0)="Alive"),"Alive",
     OR(_xlfn.XLOOKUP(A221,Table9[Tag Number],Table9[Status],"-",0)="-",
        _xlfn.XLOOKUP(A221,Table10[Tag Number],Table10[Status],"-",0)="-",
        _xlfn.XLOOKUP(A221,Table11[Tag Number],Table11[Status],"-",0)="-",
        _xlfn.XLOOKUP(A221,Table8[Tag Number],Table8[Status],"-",0)="-"),
   "-")</f>
        <v>-</v>
      </c>
      <c r="I221" s="88" t="str">
        <f>IF((_xlfn.XLOOKUP(B221,[2]Sheet1!$A$2:$A$198,[2]Sheet1!$B$2:$B$198,"-",0)="Glade"),"Out","No")</f>
        <v>No</v>
      </c>
      <c r="J221" s="90"/>
      <c r="K221" s="91"/>
      <c r="L221" s="91"/>
      <c r="M221" s="91"/>
      <c r="N221" s="92"/>
      <c r="O221" s="89"/>
      <c r="R221" t="b">
        <f t="shared" si="8"/>
        <v>0</v>
      </c>
    </row>
    <row r="222" spans="1:18" ht="15" thickBot="1" x14ac:dyDescent="0.35">
      <c r="A222" s="2" t="s">
        <v>1275</v>
      </c>
      <c r="B222" s="2" t="s">
        <v>1145</v>
      </c>
      <c r="C222" s="84">
        <f>IF(COUNTIF(Table8[Tag Number], A222), 1, 0)</f>
        <v>0</v>
      </c>
      <c r="D222" s="85">
        <f>IF(COUNTIF(Table9[Tag Number], A222), 1, 0)</f>
        <v>0</v>
      </c>
      <c r="E222" s="86">
        <f>IF(COUNTIF(Table10[Tag Number], A222), 1, 0)</f>
        <v>0</v>
      </c>
      <c r="F222" s="86">
        <f>IF(COUNTIF(Table11[Tag Number], A222), 1, 0)</f>
        <v>0</v>
      </c>
      <c r="G222" s="87">
        <f t="shared" si="9"/>
        <v>0</v>
      </c>
      <c r="H222" s="88" t="str" cm="1">
        <f t="array" ref="H222">_xlfn.IFS(OR(_xlfn.XLOOKUP(A222,Table9[Tag Number],Table9[Status],"-",0)="Dead",
        _xlfn.XLOOKUP(A222,Table10[Tag Number],Table10[Status],"-",0)="Dead",
        _xlfn.XLOOKUP(A222,Table11[Tag Number],Table11[Status],"-",0)="Dead",
        _xlfn.XLOOKUP(A222,Table8[Tag Number],Table8[Status],"-",0)="Dead"),"Dead",
     OR(_xlfn.XLOOKUP(A222,Table11[Tag Number],Table11[Status],"-",0)="Alive",
        _xlfn.XLOOKUP(A222,Table10[Tag Number],Table10[Status],"-",0)="Alive",
        _xlfn.XLOOKUP(A222,Table9[Tag Number],Table9[Status],"-",0)="Alive",
        _xlfn.XLOOKUP(A222,Table8[Tag Number],Table8[Status],"-",0)="Alive"),"Alive",
     OR(_xlfn.XLOOKUP(A222,Table9[Tag Number],Table9[Status],"-",0)="-",
        _xlfn.XLOOKUP(A222,Table10[Tag Number],Table10[Status],"-",0)="-",
        _xlfn.XLOOKUP(A222,Table11[Tag Number],Table11[Status],"-",0)="-",
        _xlfn.XLOOKUP(A222,Table8[Tag Number],Table8[Status],"-",0)="-"),
   "-")</f>
        <v>-</v>
      </c>
      <c r="I222" s="88" t="str">
        <f>IF((_xlfn.XLOOKUP(B222,[2]Sheet1!$A$2:$A$198,[2]Sheet1!$B$2:$B$198,"-",0)="Glade"),"Out","No")</f>
        <v>No</v>
      </c>
      <c r="J222" s="90"/>
      <c r="K222" s="91"/>
      <c r="L222" s="91"/>
      <c r="M222" s="91"/>
      <c r="N222" s="92"/>
      <c r="O222" s="89"/>
      <c r="R222" t="b">
        <f t="shared" si="8"/>
        <v>0</v>
      </c>
    </row>
    <row r="223" spans="1:18" ht="15" thickBot="1" x14ac:dyDescent="0.35">
      <c r="A223" s="3" t="s">
        <v>1276</v>
      </c>
      <c r="B223" s="3" t="s">
        <v>1145</v>
      </c>
      <c r="C223" s="84">
        <f>IF(COUNTIF(Table8[Tag Number], A223), 1, 0)</f>
        <v>0</v>
      </c>
      <c r="D223" s="85">
        <f>IF(COUNTIF(Table9[Tag Number], A223), 1, 0)</f>
        <v>0</v>
      </c>
      <c r="E223" s="86">
        <f>IF(COUNTIF(Table10[Tag Number], A223), 1, 0)</f>
        <v>0</v>
      </c>
      <c r="F223" s="86">
        <f>IF(COUNTIF(Table11[Tag Number], A223), 1, 0)</f>
        <v>0</v>
      </c>
      <c r="G223" s="87">
        <f t="shared" si="9"/>
        <v>0</v>
      </c>
      <c r="H223" s="88" t="str" cm="1">
        <f t="array" ref="H223">_xlfn.IFS(OR(_xlfn.XLOOKUP(A223,Table9[Tag Number],Table9[Status],"-",0)="Dead",
        _xlfn.XLOOKUP(A223,Table10[Tag Number],Table10[Status],"-",0)="Dead",
        _xlfn.XLOOKUP(A223,Table11[Tag Number],Table11[Status],"-",0)="Dead",
        _xlfn.XLOOKUP(A223,Table8[Tag Number],Table8[Status],"-",0)="Dead"),"Dead",
     OR(_xlfn.XLOOKUP(A223,Table11[Tag Number],Table11[Status],"-",0)="Alive",
        _xlfn.XLOOKUP(A223,Table10[Tag Number],Table10[Status],"-",0)="Alive",
        _xlfn.XLOOKUP(A223,Table9[Tag Number],Table9[Status],"-",0)="Alive",
        _xlfn.XLOOKUP(A223,Table8[Tag Number],Table8[Status],"-",0)="Alive"),"Alive",
     OR(_xlfn.XLOOKUP(A223,Table9[Tag Number],Table9[Status],"-",0)="-",
        _xlfn.XLOOKUP(A223,Table10[Tag Number],Table10[Status],"-",0)="-",
        _xlfn.XLOOKUP(A223,Table11[Tag Number],Table11[Status],"-",0)="-",
        _xlfn.XLOOKUP(A223,Table8[Tag Number],Table8[Status],"-",0)="-"),
   "-")</f>
        <v>-</v>
      </c>
      <c r="I223" s="88" t="str">
        <f>IF((_xlfn.XLOOKUP(B223,[2]Sheet1!$A$2:$A$198,[2]Sheet1!$B$2:$B$198,"-",0)="Glade"),"Out","No")</f>
        <v>No</v>
      </c>
      <c r="J223" s="90"/>
      <c r="K223" s="91"/>
      <c r="L223" s="91"/>
      <c r="M223" s="91"/>
      <c r="N223" s="92"/>
      <c r="O223" s="89"/>
      <c r="R223" t="b">
        <f t="shared" si="8"/>
        <v>0</v>
      </c>
    </row>
    <row r="224" spans="1:18" ht="15" thickBot="1" x14ac:dyDescent="0.35">
      <c r="A224" s="2" t="s">
        <v>1277</v>
      </c>
      <c r="B224" s="2" t="s">
        <v>1145</v>
      </c>
      <c r="C224" s="84">
        <f>IF(COUNTIF(Table8[Tag Number], A224), 1, 0)</f>
        <v>0</v>
      </c>
      <c r="D224" s="85">
        <f>IF(COUNTIF(Table9[Tag Number], A224), 1, 0)</f>
        <v>0</v>
      </c>
      <c r="E224" s="86">
        <f>IF(COUNTIF(Table10[Tag Number], A224), 1, 0)</f>
        <v>0</v>
      </c>
      <c r="F224" s="86">
        <f>IF(COUNTIF(Table11[Tag Number], A224), 1, 0)</f>
        <v>0</v>
      </c>
      <c r="G224" s="87">
        <f t="shared" si="9"/>
        <v>0</v>
      </c>
      <c r="H224" s="88" t="str" cm="1">
        <f t="array" ref="H224">_xlfn.IFS(OR(_xlfn.XLOOKUP(A224,Table9[Tag Number],Table9[Status],"-",0)="Dead",
        _xlfn.XLOOKUP(A224,Table10[Tag Number],Table10[Status],"-",0)="Dead",
        _xlfn.XLOOKUP(A224,Table11[Tag Number],Table11[Status],"-",0)="Dead",
        _xlfn.XLOOKUP(A224,Table8[Tag Number],Table8[Status],"-",0)="Dead"),"Dead",
     OR(_xlfn.XLOOKUP(A224,Table11[Tag Number],Table11[Status],"-",0)="Alive",
        _xlfn.XLOOKUP(A224,Table10[Tag Number],Table10[Status],"-",0)="Alive",
        _xlfn.XLOOKUP(A224,Table9[Tag Number],Table9[Status],"-",0)="Alive",
        _xlfn.XLOOKUP(A224,Table8[Tag Number],Table8[Status],"-",0)="Alive"),"Alive",
     OR(_xlfn.XLOOKUP(A224,Table9[Tag Number],Table9[Status],"-",0)="-",
        _xlfn.XLOOKUP(A224,Table10[Tag Number],Table10[Status],"-",0)="-",
        _xlfn.XLOOKUP(A224,Table11[Tag Number],Table11[Status],"-",0)="-",
        _xlfn.XLOOKUP(A224,Table8[Tag Number],Table8[Status],"-",0)="-"),
   "-")</f>
        <v>-</v>
      </c>
      <c r="I224" s="88" t="str">
        <f>IF((_xlfn.XLOOKUP(B224,[2]Sheet1!$A$2:$A$198,[2]Sheet1!$B$2:$B$198,"-",0)="Glade"),"Out","No")</f>
        <v>No</v>
      </c>
      <c r="J224" s="90"/>
      <c r="K224" s="91"/>
      <c r="L224" s="91"/>
      <c r="M224" s="91"/>
      <c r="N224" s="92"/>
      <c r="O224" s="89"/>
      <c r="R224" t="b">
        <f t="shared" si="8"/>
        <v>0</v>
      </c>
    </row>
    <row r="225" spans="1:18" ht="15" thickBot="1" x14ac:dyDescent="0.35">
      <c r="A225" s="3" t="s">
        <v>1278</v>
      </c>
      <c r="B225" s="3" t="s">
        <v>1145</v>
      </c>
      <c r="C225" s="84">
        <f>IF(COUNTIF(Table8[Tag Number], A225), 1, 0)</f>
        <v>0</v>
      </c>
      <c r="D225" s="85">
        <f>IF(COUNTIF(Table9[Tag Number], A225), 1, 0)</f>
        <v>0</v>
      </c>
      <c r="E225" s="86">
        <f>IF(COUNTIF(Table10[Tag Number], A225), 1, 0)</f>
        <v>0</v>
      </c>
      <c r="F225" s="86">
        <f>IF(COUNTIF(Table11[Tag Number], A225), 1, 0)</f>
        <v>0</v>
      </c>
      <c r="G225" s="87">
        <f t="shared" si="9"/>
        <v>0</v>
      </c>
      <c r="H225" s="88" t="str" cm="1">
        <f t="array" ref="H225">_xlfn.IFS(OR(_xlfn.XLOOKUP(A225,Table9[Tag Number],Table9[Status],"-",0)="Dead",
        _xlfn.XLOOKUP(A225,Table10[Tag Number],Table10[Status],"-",0)="Dead",
        _xlfn.XLOOKUP(A225,Table11[Tag Number],Table11[Status],"-",0)="Dead",
        _xlfn.XLOOKUP(A225,Table8[Tag Number],Table8[Status],"-",0)="Dead"),"Dead",
     OR(_xlfn.XLOOKUP(A225,Table11[Tag Number],Table11[Status],"-",0)="Alive",
        _xlfn.XLOOKUP(A225,Table10[Tag Number],Table10[Status],"-",0)="Alive",
        _xlfn.XLOOKUP(A225,Table9[Tag Number],Table9[Status],"-",0)="Alive",
        _xlfn.XLOOKUP(A225,Table8[Tag Number],Table8[Status],"-",0)="Alive"),"Alive",
     OR(_xlfn.XLOOKUP(A225,Table9[Tag Number],Table9[Status],"-",0)="-",
        _xlfn.XLOOKUP(A225,Table10[Tag Number],Table10[Status],"-",0)="-",
        _xlfn.XLOOKUP(A225,Table11[Tag Number],Table11[Status],"-",0)="-",
        _xlfn.XLOOKUP(A225,Table8[Tag Number],Table8[Status],"-",0)="-"),
   "-")</f>
        <v>-</v>
      </c>
      <c r="I225" s="88" t="str">
        <f>IF((_xlfn.XLOOKUP(B225,[2]Sheet1!$A$2:$A$198,[2]Sheet1!$B$2:$B$198,"-",0)="Glade"),"Out","No")</f>
        <v>No</v>
      </c>
      <c r="J225" s="90"/>
      <c r="K225" s="91"/>
      <c r="L225" s="91"/>
      <c r="M225" s="91"/>
      <c r="N225" s="92"/>
      <c r="O225" s="89"/>
      <c r="R225" t="b">
        <f t="shared" si="8"/>
        <v>0</v>
      </c>
    </row>
    <row r="226" spans="1:18" ht="15" thickBot="1" x14ac:dyDescent="0.35">
      <c r="A226" s="2" t="s">
        <v>50</v>
      </c>
      <c r="B226" s="2" t="s">
        <v>1145</v>
      </c>
      <c r="C226" s="84">
        <f>IF(COUNTIF(Table8[Tag Number], A226), 1, 0)</f>
        <v>0</v>
      </c>
      <c r="D226" s="85">
        <f>IF(COUNTIF(Table9[Tag Number], A226), 1, 0)</f>
        <v>0</v>
      </c>
      <c r="E226" s="86">
        <f>IF(COUNTIF(Table10[Tag Number], A226), 1, 0)</f>
        <v>0</v>
      </c>
      <c r="F226" s="86">
        <f>IF(COUNTIF(Table11[Tag Number], A226), 1, 0)</f>
        <v>0</v>
      </c>
      <c r="G226" s="87">
        <f t="shared" si="9"/>
        <v>0</v>
      </c>
      <c r="H226" s="88" t="str" cm="1">
        <f t="array" ref="H226">_xlfn.IFS(OR(_xlfn.XLOOKUP(A226,Table9[Tag Number],Table9[Status],"-",0)="Dead",
        _xlfn.XLOOKUP(A226,Table10[Tag Number],Table10[Status],"-",0)="Dead",
        _xlfn.XLOOKUP(A226,Table11[Tag Number],Table11[Status],"-",0)="Dead",
        _xlfn.XLOOKUP(A226,Table8[Tag Number],Table8[Status],"-",0)="Dead"),"Dead",
     OR(_xlfn.XLOOKUP(A226,Table11[Tag Number],Table11[Status],"-",0)="Alive",
        _xlfn.XLOOKUP(A226,Table10[Tag Number],Table10[Status],"-",0)="Alive",
        _xlfn.XLOOKUP(A226,Table9[Tag Number],Table9[Status],"-",0)="Alive",
        _xlfn.XLOOKUP(A226,Table8[Tag Number],Table8[Status],"-",0)="Alive"),"Alive",
     OR(_xlfn.XLOOKUP(A226,Table9[Tag Number],Table9[Status],"-",0)="-",
        _xlfn.XLOOKUP(A226,Table10[Tag Number],Table10[Status],"-",0)="-",
        _xlfn.XLOOKUP(A226,Table11[Tag Number],Table11[Status],"-",0)="-",
        _xlfn.XLOOKUP(A226,Table8[Tag Number],Table8[Status],"-",0)="-"),
   "-")</f>
        <v>-</v>
      </c>
      <c r="I226" s="88" t="str">
        <f>IF((_xlfn.XLOOKUP(B226,[2]Sheet1!$A$2:$A$198,[2]Sheet1!$B$2:$B$198,"-",0)="Glade"),"Out","No")</f>
        <v>No</v>
      </c>
      <c r="J226" s="90"/>
      <c r="K226" s="91"/>
      <c r="L226" s="91"/>
      <c r="M226" s="91"/>
      <c r="N226" s="92"/>
      <c r="O226" s="89"/>
      <c r="R226" t="b">
        <f t="shared" si="8"/>
        <v>0</v>
      </c>
    </row>
    <row r="227" spans="1:18" ht="15" thickBot="1" x14ac:dyDescent="0.35">
      <c r="A227" s="3" t="s">
        <v>1279</v>
      </c>
      <c r="B227" s="3" t="s">
        <v>1145</v>
      </c>
      <c r="C227" s="84">
        <f>IF(COUNTIF(Table8[Tag Number], A227), 1, 0)</f>
        <v>0</v>
      </c>
      <c r="D227" s="85">
        <f>IF(COUNTIF(Table9[Tag Number], A227), 1, 0)</f>
        <v>0</v>
      </c>
      <c r="E227" s="86">
        <f>IF(COUNTIF(Table10[Tag Number], A227), 1, 0)</f>
        <v>0</v>
      </c>
      <c r="F227" s="86">
        <f>IF(COUNTIF(Table11[Tag Number], A227), 1, 0)</f>
        <v>0</v>
      </c>
      <c r="G227" s="87">
        <f t="shared" si="9"/>
        <v>0</v>
      </c>
      <c r="H227" s="88" t="str" cm="1">
        <f t="array" ref="H227">_xlfn.IFS(OR(_xlfn.XLOOKUP(A227,Table9[Tag Number],Table9[Status],"-",0)="Dead",
        _xlfn.XLOOKUP(A227,Table10[Tag Number],Table10[Status],"-",0)="Dead",
        _xlfn.XLOOKUP(A227,Table11[Tag Number],Table11[Status],"-",0)="Dead",
        _xlfn.XLOOKUP(A227,Table8[Tag Number],Table8[Status],"-",0)="Dead"),"Dead",
     OR(_xlfn.XLOOKUP(A227,Table11[Tag Number],Table11[Status],"-",0)="Alive",
        _xlfn.XLOOKUP(A227,Table10[Tag Number],Table10[Status],"-",0)="Alive",
        _xlfn.XLOOKUP(A227,Table9[Tag Number],Table9[Status],"-",0)="Alive",
        _xlfn.XLOOKUP(A227,Table8[Tag Number],Table8[Status],"-",0)="Alive"),"Alive",
     OR(_xlfn.XLOOKUP(A227,Table9[Tag Number],Table9[Status],"-",0)="-",
        _xlfn.XLOOKUP(A227,Table10[Tag Number],Table10[Status],"-",0)="-",
        _xlfn.XLOOKUP(A227,Table11[Tag Number],Table11[Status],"-",0)="-",
        _xlfn.XLOOKUP(A227,Table8[Tag Number],Table8[Status],"-",0)="-"),
   "-")</f>
        <v>-</v>
      </c>
      <c r="I227" s="88" t="str">
        <f>IF((_xlfn.XLOOKUP(B227,[2]Sheet1!$A$2:$A$198,[2]Sheet1!$B$2:$B$198,"-",0)="Glade"),"Out","No")</f>
        <v>No</v>
      </c>
      <c r="J227" s="90"/>
      <c r="K227" s="91"/>
      <c r="L227" s="91"/>
      <c r="M227" s="91"/>
      <c r="N227" s="92"/>
      <c r="O227" s="89"/>
      <c r="R227" t="b">
        <f t="shared" si="8"/>
        <v>0</v>
      </c>
    </row>
    <row r="228" spans="1:18" ht="15" thickBot="1" x14ac:dyDescent="0.35">
      <c r="A228" s="2" t="s">
        <v>1280</v>
      </c>
      <c r="B228" s="2" t="s">
        <v>1145</v>
      </c>
      <c r="C228" s="84">
        <f>IF(COUNTIF(Table8[Tag Number], A228), 1, 0)</f>
        <v>0</v>
      </c>
      <c r="D228" s="85">
        <f>IF(COUNTIF(Table9[Tag Number], A228), 1, 0)</f>
        <v>0</v>
      </c>
      <c r="E228" s="86">
        <f>IF(COUNTIF(Table10[Tag Number], A228), 1, 0)</f>
        <v>0</v>
      </c>
      <c r="F228" s="86">
        <f>IF(COUNTIF(Table11[Tag Number], A228), 1, 0)</f>
        <v>0</v>
      </c>
      <c r="G228" s="87">
        <f t="shared" si="9"/>
        <v>0</v>
      </c>
      <c r="H228" s="88" t="str" cm="1">
        <f t="array" ref="H228">_xlfn.IFS(OR(_xlfn.XLOOKUP(A228,Table9[Tag Number],Table9[Status],"-",0)="Dead",
        _xlfn.XLOOKUP(A228,Table10[Tag Number],Table10[Status],"-",0)="Dead",
        _xlfn.XLOOKUP(A228,Table11[Tag Number],Table11[Status],"-",0)="Dead",
        _xlfn.XLOOKUP(A228,Table8[Tag Number],Table8[Status],"-",0)="Dead"),"Dead",
     OR(_xlfn.XLOOKUP(A228,Table11[Tag Number],Table11[Status],"-",0)="Alive",
        _xlfn.XLOOKUP(A228,Table10[Tag Number],Table10[Status],"-",0)="Alive",
        _xlfn.XLOOKUP(A228,Table9[Tag Number],Table9[Status],"-",0)="Alive",
        _xlfn.XLOOKUP(A228,Table8[Tag Number],Table8[Status],"-",0)="Alive"),"Alive",
     OR(_xlfn.XLOOKUP(A228,Table9[Tag Number],Table9[Status],"-",0)="-",
        _xlfn.XLOOKUP(A228,Table10[Tag Number],Table10[Status],"-",0)="-",
        _xlfn.XLOOKUP(A228,Table11[Tag Number],Table11[Status],"-",0)="-",
        _xlfn.XLOOKUP(A228,Table8[Tag Number],Table8[Status],"-",0)="-"),
   "-")</f>
        <v>-</v>
      </c>
      <c r="I228" s="88" t="str">
        <f>IF((_xlfn.XLOOKUP(B228,[2]Sheet1!$A$2:$A$198,[2]Sheet1!$B$2:$B$198,"-",0)="Glade"),"Out","No")</f>
        <v>No</v>
      </c>
      <c r="J228" s="90"/>
      <c r="K228" s="91"/>
      <c r="L228" s="91"/>
      <c r="M228" s="91"/>
      <c r="N228" s="92"/>
      <c r="O228" s="89"/>
      <c r="R228" t="b">
        <f t="shared" si="8"/>
        <v>0</v>
      </c>
    </row>
    <row r="229" spans="1:18" ht="15" thickBot="1" x14ac:dyDescent="0.35">
      <c r="A229" s="3" t="s">
        <v>1281</v>
      </c>
      <c r="B229" s="3" t="s">
        <v>1145</v>
      </c>
      <c r="C229" s="84">
        <f>IF(COUNTIF(Table8[Tag Number], A229), 1, 0)</f>
        <v>0</v>
      </c>
      <c r="D229" s="85">
        <f>IF(COUNTIF(Table9[Tag Number], A229), 1, 0)</f>
        <v>0</v>
      </c>
      <c r="E229" s="86">
        <f>IF(COUNTIF(Table10[Tag Number], A229), 1, 0)</f>
        <v>0</v>
      </c>
      <c r="F229" s="86">
        <f>IF(COUNTIF(Table11[Tag Number], A229), 1, 0)</f>
        <v>0</v>
      </c>
      <c r="G229" s="87">
        <f t="shared" si="9"/>
        <v>0</v>
      </c>
      <c r="H229" s="88" t="str" cm="1">
        <f t="array" ref="H229">_xlfn.IFS(OR(_xlfn.XLOOKUP(A229,Table9[Tag Number],Table9[Status],"-",0)="Dead",
        _xlfn.XLOOKUP(A229,Table10[Tag Number],Table10[Status],"-",0)="Dead",
        _xlfn.XLOOKUP(A229,Table11[Tag Number],Table11[Status],"-",0)="Dead",
        _xlfn.XLOOKUP(A229,Table8[Tag Number],Table8[Status],"-",0)="Dead"),"Dead",
     OR(_xlfn.XLOOKUP(A229,Table11[Tag Number],Table11[Status],"-",0)="Alive",
        _xlfn.XLOOKUP(A229,Table10[Tag Number],Table10[Status],"-",0)="Alive",
        _xlfn.XLOOKUP(A229,Table9[Tag Number],Table9[Status],"-",0)="Alive",
        _xlfn.XLOOKUP(A229,Table8[Tag Number],Table8[Status],"-",0)="Alive"),"Alive",
     OR(_xlfn.XLOOKUP(A229,Table9[Tag Number],Table9[Status],"-",0)="-",
        _xlfn.XLOOKUP(A229,Table10[Tag Number],Table10[Status],"-",0)="-",
        _xlfn.XLOOKUP(A229,Table11[Tag Number],Table11[Status],"-",0)="-",
        _xlfn.XLOOKUP(A229,Table8[Tag Number],Table8[Status],"-",0)="-"),
   "-")</f>
        <v>-</v>
      </c>
      <c r="I229" s="88" t="str">
        <f>IF((_xlfn.XLOOKUP(B229,[2]Sheet1!$A$2:$A$198,[2]Sheet1!$B$2:$B$198,"-",0)="Glade"),"Out","No")</f>
        <v>No</v>
      </c>
      <c r="J229" s="90"/>
      <c r="K229" s="91"/>
      <c r="L229" s="91"/>
      <c r="M229" s="91"/>
      <c r="N229" s="92"/>
      <c r="O229" s="89"/>
      <c r="R229" t="b">
        <f t="shared" si="8"/>
        <v>0</v>
      </c>
    </row>
    <row r="230" spans="1:18" ht="15" thickBot="1" x14ac:dyDescent="0.35">
      <c r="A230" s="2" t="s">
        <v>1282</v>
      </c>
      <c r="B230" s="2" t="s">
        <v>1145</v>
      </c>
      <c r="C230" s="84">
        <f>IF(COUNTIF(Table8[Tag Number], A230), 1, 0)</f>
        <v>0</v>
      </c>
      <c r="D230" s="85">
        <f>IF(COUNTIF(Table9[Tag Number], A230), 1, 0)</f>
        <v>0</v>
      </c>
      <c r="E230" s="86">
        <f>IF(COUNTIF(Table10[Tag Number], A230), 1, 0)</f>
        <v>0</v>
      </c>
      <c r="F230" s="86">
        <f>IF(COUNTIF(Table11[Tag Number], A230), 1, 0)</f>
        <v>0</v>
      </c>
      <c r="G230" s="87">
        <f t="shared" si="9"/>
        <v>0</v>
      </c>
      <c r="H230" s="88" t="str" cm="1">
        <f t="array" ref="H230">_xlfn.IFS(OR(_xlfn.XLOOKUP(A230,Table9[Tag Number],Table9[Status],"-",0)="Dead",
        _xlfn.XLOOKUP(A230,Table10[Tag Number],Table10[Status],"-",0)="Dead",
        _xlfn.XLOOKUP(A230,Table11[Tag Number],Table11[Status],"-",0)="Dead",
        _xlfn.XLOOKUP(A230,Table8[Tag Number],Table8[Status],"-",0)="Dead"),"Dead",
     OR(_xlfn.XLOOKUP(A230,Table11[Tag Number],Table11[Status],"-",0)="Alive",
        _xlfn.XLOOKUP(A230,Table10[Tag Number],Table10[Status],"-",0)="Alive",
        _xlfn.XLOOKUP(A230,Table9[Tag Number],Table9[Status],"-",0)="Alive",
        _xlfn.XLOOKUP(A230,Table8[Tag Number],Table8[Status],"-",0)="Alive"),"Alive",
     OR(_xlfn.XLOOKUP(A230,Table9[Tag Number],Table9[Status],"-",0)="-",
        _xlfn.XLOOKUP(A230,Table10[Tag Number],Table10[Status],"-",0)="-",
        _xlfn.XLOOKUP(A230,Table11[Tag Number],Table11[Status],"-",0)="-",
        _xlfn.XLOOKUP(A230,Table8[Tag Number],Table8[Status],"-",0)="-"),
   "-")</f>
        <v>-</v>
      </c>
      <c r="I230" s="88" t="str">
        <f>IF((_xlfn.XLOOKUP(B230,[2]Sheet1!$A$2:$A$198,[2]Sheet1!$B$2:$B$198,"-",0)="Glade"),"Out","No")</f>
        <v>No</v>
      </c>
      <c r="J230" s="90"/>
      <c r="K230" s="91"/>
      <c r="L230" s="91"/>
      <c r="M230" s="91"/>
      <c r="N230" s="92"/>
      <c r="O230" s="89"/>
      <c r="R230" t="b">
        <f t="shared" si="8"/>
        <v>0</v>
      </c>
    </row>
    <row r="231" spans="1:18" ht="15" thickBot="1" x14ac:dyDescent="0.35">
      <c r="A231" s="3" t="s">
        <v>1283</v>
      </c>
      <c r="B231" s="3" t="s">
        <v>1145</v>
      </c>
      <c r="C231" s="84">
        <f>IF(COUNTIF(Table8[Tag Number], A231), 1, 0)</f>
        <v>0</v>
      </c>
      <c r="D231" s="85">
        <f>IF(COUNTIF(Table9[Tag Number], A231), 1, 0)</f>
        <v>0</v>
      </c>
      <c r="E231" s="86">
        <f>IF(COUNTIF(Table10[Tag Number], A231), 1, 0)</f>
        <v>0</v>
      </c>
      <c r="F231" s="86">
        <f>IF(COUNTIF(Table11[Tag Number], A231), 1, 0)</f>
        <v>0</v>
      </c>
      <c r="G231" s="87">
        <f t="shared" si="9"/>
        <v>0</v>
      </c>
      <c r="H231" s="88" t="str" cm="1">
        <f t="array" ref="H231">_xlfn.IFS(OR(_xlfn.XLOOKUP(A231,Table9[Tag Number],Table9[Status],"-",0)="Dead",
        _xlfn.XLOOKUP(A231,Table10[Tag Number],Table10[Status],"-",0)="Dead",
        _xlfn.XLOOKUP(A231,Table11[Tag Number],Table11[Status],"-",0)="Dead",
        _xlfn.XLOOKUP(A231,Table8[Tag Number],Table8[Status],"-",0)="Dead"),"Dead",
     OR(_xlfn.XLOOKUP(A231,Table11[Tag Number],Table11[Status],"-",0)="Alive",
        _xlfn.XLOOKUP(A231,Table10[Tag Number],Table10[Status],"-",0)="Alive",
        _xlfn.XLOOKUP(A231,Table9[Tag Number],Table9[Status],"-",0)="Alive",
        _xlfn.XLOOKUP(A231,Table8[Tag Number],Table8[Status],"-",0)="Alive"),"Alive",
     OR(_xlfn.XLOOKUP(A231,Table9[Tag Number],Table9[Status],"-",0)="-",
        _xlfn.XLOOKUP(A231,Table10[Tag Number],Table10[Status],"-",0)="-",
        _xlfn.XLOOKUP(A231,Table11[Tag Number],Table11[Status],"-",0)="-",
        _xlfn.XLOOKUP(A231,Table8[Tag Number],Table8[Status],"-",0)="-"),
   "-")</f>
        <v>-</v>
      </c>
      <c r="I231" s="88" t="str">
        <f>IF((_xlfn.XLOOKUP(B231,[2]Sheet1!$A$2:$A$198,[2]Sheet1!$B$2:$B$198,"-",0)="Glade"),"Out","No")</f>
        <v>No</v>
      </c>
      <c r="J231" s="90"/>
      <c r="K231" s="91"/>
      <c r="L231" s="91"/>
      <c r="M231" s="91"/>
      <c r="N231" s="92"/>
      <c r="O231" s="89"/>
      <c r="R231" t="b">
        <f t="shared" si="8"/>
        <v>0</v>
      </c>
    </row>
    <row r="232" spans="1:18" ht="15" thickBot="1" x14ac:dyDescent="0.35">
      <c r="A232" s="2" t="s">
        <v>1284</v>
      </c>
      <c r="B232" s="2" t="s">
        <v>1145</v>
      </c>
      <c r="C232" s="84">
        <f>IF(COUNTIF(Table8[Tag Number], A232), 1, 0)</f>
        <v>0</v>
      </c>
      <c r="D232" s="85">
        <f>IF(COUNTIF(Table9[Tag Number], A232), 1, 0)</f>
        <v>0</v>
      </c>
      <c r="E232" s="86">
        <f>IF(COUNTIF(Table10[Tag Number], A232), 1, 0)</f>
        <v>0</v>
      </c>
      <c r="F232" s="86">
        <f>IF(COUNTIF(Table11[Tag Number], A232), 1, 0)</f>
        <v>0</v>
      </c>
      <c r="G232" s="87">
        <f t="shared" si="9"/>
        <v>0</v>
      </c>
      <c r="H232" s="88" t="str" cm="1">
        <f t="array" ref="H232">_xlfn.IFS(OR(_xlfn.XLOOKUP(A232,Table9[Tag Number],Table9[Status],"-",0)="Dead",
        _xlfn.XLOOKUP(A232,Table10[Tag Number],Table10[Status],"-",0)="Dead",
        _xlfn.XLOOKUP(A232,Table11[Tag Number],Table11[Status],"-",0)="Dead",
        _xlfn.XLOOKUP(A232,Table8[Tag Number],Table8[Status],"-",0)="Dead"),"Dead",
     OR(_xlfn.XLOOKUP(A232,Table11[Tag Number],Table11[Status],"-",0)="Alive",
        _xlfn.XLOOKUP(A232,Table10[Tag Number],Table10[Status],"-",0)="Alive",
        _xlfn.XLOOKUP(A232,Table9[Tag Number],Table9[Status],"-",0)="Alive",
        _xlfn.XLOOKUP(A232,Table8[Tag Number],Table8[Status],"-",0)="Alive"),"Alive",
     OR(_xlfn.XLOOKUP(A232,Table9[Tag Number],Table9[Status],"-",0)="-",
        _xlfn.XLOOKUP(A232,Table10[Tag Number],Table10[Status],"-",0)="-",
        _xlfn.XLOOKUP(A232,Table11[Tag Number],Table11[Status],"-",0)="-",
        _xlfn.XLOOKUP(A232,Table8[Tag Number],Table8[Status],"-",0)="-"),
   "-")</f>
        <v>-</v>
      </c>
      <c r="I232" s="88" t="str">
        <f>IF((_xlfn.XLOOKUP(B232,[2]Sheet1!$A$2:$A$198,[2]Sheet1!$B$2:$B$198,"-",0)="Glade"),"Out","No")</f>
        <v>No</v>
      </c>
      <c r="J232" s="90"/>
      <c r="K232" s="91"/>
      <c r="L232" s="91"/>
      <c r="M232" s="91"/>
      <c r="N232" s="92"/>
      <c r="O232" s="89"/>
      <c r="R232" t="b">
        <f t="shared" si="8"/>
        <v>0</v>
      </c>
    </row>
    <row r="233" spans="1:18" ht="15" thickBot="1" x14ac:dyDescent="0.35">
      <c r="A233" s="3" t="s">
        <v>1285</v>
      </c>
      <c r="B233" s="3" t="s">
        <v>1145</v>
      </c>
      <c r="C233" s="84">
        <f>IF(COUNTIF(Table8[Tag Number], A233), 1, 0)</f>
        <v>0</v>
      </c>
      <c r="D233" s="85">
        <f>IF(COUNTIF(Table9[Tag Number], A233), 1, 0)</f>
        <v>0</v>
      </c>
      <c r="E233" s="86">
        <f>IF(COUNTIF(Table10[Tag Number], A233), 1, 0)</f>
        <v>0</v>
      </c>
      <c r="F233" s="86">
        <f>IF(COUNTIF(Table11[Tag Number], A233), 1, 0)</f>
        <v>0</v>
      </c>
      <c r="G233" s="87">
        <f t="shared" si="9"/>
        <v>0</v>
      </c>
      <c r="H233" s="88" t="str" cm="1">
        <f t="array" ref="H233">_xlfn.IFS(OR(_xlfn.XLOOKUP(A233,Table9[Tag Number],Table9[Status],"-",0)="Dead",
        _xlfn.XLOOKUP(A233,Table10[Tag Number],Table10[Status],"-",0)="Dead",
        _xlfn.XLOOKUP(A233,Table11[Tag Number],Table11[Status],"-",0)="Dead",
        _xlfn.XLOOKUP(A233,Table8[Tag Number],Table8[Status],"-",0)="Dead"),"Dead",
     OR(_xlfn.XLOOKUP(A233,Table11[Tag Number],Table11[Status],"-",0)="Alive",
        _xlfn.XLOOKUP(A233,Table10[Tag Number],Table10[Status],"-",0)="Alive",
        _xlfn.XLOOKUP(A233,Table9[Tag Number],Table9[Status],"-",0)="Alive",
        _xlfn.XLOOKUP(A233,Table8[Tag Number],Table8[Status],"-",0)="Alive"),"Alive",
     OR(_xlfn.XLOOKUP(A233,Table9[Tag Number],Table9[Status],"-",0)="-",
        _xlfn.XLOOKUP(A233,Table10[Tag Number],Table10[Status],"-",0)="-",
        _xlfn.XLOOKUP(A233,Table11[Tag Number],Table11[Status],"-",0)="-",
        _xlfn.XLOOKUP(A233,Table8[Tag Number],Table8[Status],"-",0)="-"),
   "-")</f>
        <v>-</v>
      </c>
      <c r="I233" s="88" t="str">
        <f>IF((_xlfn.XLOOKUP(B233,[2]Sheet1!$A$2:$A$198,[2]Sheet1!$B$2:$B$198,"-",0)="Glade"),"Out","No")</f>
        <v>No</v>
      </c>
      <c r="J233" s="90"/>
      <c r="K233" s="91"/>
      <c r="L233" s="91"/>
      <c r="M233" s="91"/>
      <c r="N233" s="92"/>
      <c r="O233" s="89"/>
      <c r="R233" t="b">
        <f t="shared" si="8"/>
        <v>0</v>
      </c>
    </row>
    <row r="234" spans="1:18" ht="15" thickBot="1" x14ac:dyDescent="0.35">
      <c r="A234" s="2" t="s">
        <v>1286</v>
      </c>
      <c r="B234" s="2" t="s">
        <v>1145</v>
      </c>
      <c r="C234" s="84">
        <f>IF(COUNTIF(Table8[Tag Number], A234), 1, 0)</f>
        <v>0</v>
      </c>
      <c r="D234" s="85">
        <f>IF(COUNTIF(Table9[Tag Number], A234), 1, 0)</f>
        <v>0</v>
      </c>
      <c r="E234" s="86">
        <f>IF(COUNTIF(Table10[Tag Number], A234), 1, 0)</f>
        <v>0</v>
      </c>
      <c r="F234" s="86">
        <f>IF(COUNTIF(Table11[Tag Number], A234), 1, 0)</f>
        <v>0</v>
      </c>
      <c r="G234" s="87">
        <f t="shared" si="9"/>
        <v>0</v>
      </c>
      <c r="H234" s="88" t="str" cm="1">
        <f t="array" ref="H234">_xlfn.IFS(OR(_xlfn.XLOOKUP(A234,Table9[Tag Number],Table9[Status],"-",0)="Dead",
        _xlfn.XLOOKUP(A234,Table10[Tag Number],Table10[Status],"-",0)="Dead",
        _xlfn.XLOOKUP(A234,Table11[Tag Number],Table11[Status],"-",0)="Dead",
        _xlfn.XLOOKUP(A234,Table8[Tag Number],Table8[Status],"-",0)="Dead"),"Dead",
     OR(_xlfn.XLOOKUP(A234,Table11[Tag Number],Table11[Status],"-",0)="Alive",
        _xlfn.XLOOKUP(A234,Table10[Tag Number],Table10[Status],"-",0)="Alive",
        _xlfn.XLOOKUP(A234,Table9[Tag Number],Table9[Status],"-",0)="Alive",
        _xlfn.XLOOKUP(A234,Table8[Tag Number],Table8[Status],"-",0)="Alive"),"Alive",
     OR(_xlfn.XLOOKUP(A234,Table9[Tag Number],Table9[Status],"-",0)="-",
        _xlfn.XLOOKUP(A234,Table10[Tag Number],Table10[Status],"-",0)="-",
        _xlfn.XLOOKUP(A234,Table11[Tag Number],Table11[Status],"-",0)="-",
        _xlfn.XLOOKUP(A234,Table8[Tag Number],Table8[Status],"-",0)="-"),
   "-")</f>
        <v>-</v>
      </c>
      <c r="I234" s="88" t="str">
        <f>IF((_xlfn.XLOOKUP(B234,[2]Sheet1!$A$2:$A$198,[2]Sheet1!$B$2:$B$198,"-",0)="Glade"),"Out","No")</f>
        <v>No</v>
      </c>
      <c r="J234" s="90"/>
      <c r="K234" s="91"/>
      <c r="L234" s="91"/>
      <c r="M234" s="91"/>
      <c r="N234" s="92"/>
      <c r="O234" s="89"/>
      <c r="R234" t="b">
        <f t="shared" si="8"/>
        <v>0</v>
      </c>
    </row>
    <row r="235" spans="1:18" ht="15" thickBot="1" x14ac:dyDescent="0.35">
      <c r="A235" s="3" t="s">
        <v>1287</v>
      </c>
      <c r="B235" s="3" t="s">
        <v>1145</v>
      </c>
      <c r="C235" s="84">
        <f>IF(COUNTIF(Table8[Tag Number], A235), 1, 0)</f>
        <v>0</v>
      </c>
      <c r="D235" s="85">
        <f>IF(COUNTIF(Table9[Tag Number], A235), 1, 0)</f>
        <v>0</v>
      </c>
      <c r="E235" s="86">
        <f>IF(COUNTIF(Table10[Tag Number], A235), 1, 0)</f>
        <v>0</v>
      </c>
      <c r="F235" s="86">
        <f>IF(COUNTIF(Table11[Tag Number], A235), 1, 0)</f>
        <v>0</v>
      </c>
      <c r="G235" s="87">
        <f t="shared" si="9"/>
        <v>0</v>
      </c>
      <c r="H235" s="88" t="str" cm="1">
        <f t="array" ref="H235">_xlfn.IFS(OR(_xlfn.XLOOKUP(A235,Table9[Tag Number],Table9[Status],"-",0)="Dead",
        _xlfn.XLOOKUP(A235,Table10[Tag Number],Table10[Status],"-",0)="Dead",
        _xlfn.XLOOKUP(A235,Table11[Tag Number],Table11[Status],"-",0)="Dead",
        _xlfn.XLOOKUP(A235,Table8[Tag Number],Table8[Status],"-",0)="Dead"),"Dead",
     OR(_xlfn.XLOOKUP(A235,Table11[Tag Number],Table11[Status],"-",0)="Alive",
        _xlfn.XLOOKUP(A235,Table10[Tag Number],Table10[Status],"-",0)="Alive",
        _xlfn.XLOOKUP(A235,Table9[Tag Number],Table9[Status],"-",0)="Alive",
        _xlfn.XLOOKUP(A235,Table8[Tag Number],Table8[Status],"-",0)="Alive"),"Alive",
     OR(_xlfn.XLOOKUP(A235,Table9[Tag Number],Table9[Status],"-",0)="-",
        _xlfn.XLOOKUP(A235,Table10[Tag Number],Table10[Status],"-",0)="-",
        _xlfn.XLOOKUP(A235,Table11[Tag Number],Table11[Status],"-",0)="-",
        _xlfn.XLOOKUP(A235,Table8[Tag Number],Table8[Status],"-",0)="-"),
   "-")</f>
        <v>-</v>
      </c>
      <c r="I235" s="88" t="str">
        <f>IF((_xlfn.XLOOKUP(B235,[2]Sheet1!$A$2:$A$198,[2]Sheet1!$B$2:$B$198,"-",0)="Glade"),"Out","No")</f>
        <v>No</v>
      </c>
      <c r="J235" s="90"/>
      <c r="K235" s="91"/>
      <c r="L235" s="91"/>
      <c r="M235" s="91"/>
      <c r="N235" s="92"/>
      <c r="O235" s="89"/>
      <c r="R235" t="b">
        <f t="shared" si="8"/>
        <v>0</v>
      </c>
    </row>
    <row r="236" spans="1:18" ht="15" thickBot="1" x14ac:dyDescent="0.35">
      <c r="A236" s="2" t="s">
        <v>208</v>
      </c>
      <c r="B236" s="2" t="s">
        <v>1145</v>
      </c>
      <c r="C236" s="84">
        <f>IF(COUNTIF(Table8[Tag Number], A236), 1, 0)</f>
        <v>0</v>
      </c>
      <c r="D236" s="85">
        <f>IF(COUNTIF(Table9[Tag Number], A236), 1, 0)</f>
        <v>0</v>
      </c>
      <c r="E236" s="86">
        <f>IF(COUNTIF(Table10[Tag Number], A236), 1, 0)</f>
        <v>0</v>
      </c>
      <c r="F236" s="86">
        <f>IF(COUNTIF(Table11[Tag Number], A236), 1, 0)</f>
        <v>0</v>
      </c>
      <c r="G236" s="87">
        <f t="shared" si="9"/>
        <v>0</v>
      </c>
      <c r="H236" s="88" t="str" cm="1">
        <f t="array" ref="H236">_xlfn.IFS(OR(_xlfn.XLOOKUP(A236,Table9[Tag Number],Table9[Status],"-",0)="Dead",
        _xlfn.XLOOKUP(A236,Table10[Tag Number],Table10[Status],"-",0)="Dead",
        _xlfn.XLOOKUP(A236,Table11[Tag Number],Table11[Status],"-",0)="Dead",
        _xlfn.XLOOKUP(A236,Table8[Tag Number],Table8[Status],"-",0)="Dead"),"Dead",
     OR(_xlfn.XLOOKUP(A236,Table11[Tag Number],Table11[Status],"-",0)="Alive",
        _xlfn.XLOOKUP(A236,Table10[Tag Number],Table10[Status],"-",0)="Alive",
        _xlfn.XLOOKUP(A236,Table9[Tag Number],Table9[Status],"-",0)="Alive",
        _xlfn.XLOOKUP(A236,Table8[Tag Number],Table8[Status],"-",0)="Alive"),"Alive",
     OR(_xlfn.XLOOKUP(A236,Table9[Tag Number],Table9[Status],"-",0)="-",
        _xlfn.XLOOKUP(A236,Table10[Tag Number],Table10[Status],"-",0)="-",
        _xlfn.XLOOKUP(A236,Table11[Tag Number],Table11[Status],"-",0)="-",
        _xlfn.XLOOKUP(A236,Table8[Tag Number],Table8[Status],"-",0)="-"),
   "-")</f>
        <v>-</v>
      </c>
      <c r="I236" s="88" t="str">
        <f>IF((_xlfn.XLOOKUP(B236,[2]Sheet1!$A$2:$A$198,[2]Sheet1!$B$2:$B$198,"-",0)="Glade"),"Out","No")</f>
        <v>No</v>
      </c>
      <c r="J236" s="90"/>
      <c r="K236" s="91"/>
      <c r="L236" s="91"/>
      <c r="M236" s="91"/>
      <c r="N236" s="92"/>
      <c r="O236" s="89"/>
      <c r="R236" t="b">
        <f t="shared" si="8"/>
        <v>0</v>
      </c>
    </row>
    <row r="237" spans="1:18" ht="15" thickBot="1" x14ac:dyDescent="0.35">
      <c r="A237" s="3" t="s">
        <v>1288</v>
      </c>
      <c r="B237" s="3" t="s">
        <v>1145</v>
      </c>
      <c r="C237" s="84">
        <f>IF(COUNTIF(Table8[Tag Number], A237), 1, 0)</f>
        <v>0</v>
      </c>
      <c r="D237" s="85">
        <f>IF(COUNTIF(Table9[Tag Number], A237), 1, 0)</f>
        <v>0</v>
      </c>
      <c r="E237" s="86">
        <f>IF(COUNTIF(Table10[Tag Number], A237), 1, 0)</f>
        <v>0</v>
      </c>
      <c r="F237" s="86">
        <f>IF(COUNTIF(Table11[Tag Number], A237), 1, 0)</f>
        <v>0</v>
      </c>
      <c r="G237" s="87">
        <f t="shared" si="9"/>
        <v>0</v>
      </c>
      <c r="H237" s="88" t="str" cm="1">
        <f t="array" ref="H237">_xlfn.IFS(OR(_xlfn.XLOOKUP(A237,Table9[Tag Number],Table9[Status],"-",0)="Dead",
        _xlfn.XLOOKUP(A237,Table10[Tag Number],Table10[Status],"-",0)="Dead",
        _xlfn.XLOOKUP(A237,Table11[Tag Number],Table11[Status],"-",0)="Dead",
        _xlfn.XLOOKUP(A237,Table8[Tag Number],Table8[Status],"-",0)="Dead"),"Dead",
     OR(_xlfn.XLOOKUP(A237,Table11[Tag Number],Table11[Status],"-",0)="Alive",
        _xlfn.XLOOKUP(A237,Table10[Tag Number],Table10[Status],"-",0)="Alive",
        _xlfn.XLOOKUP(A237,Table9[Tag Number],Table9[Status],"-",0)="Alive",
        _xlfn.XLOOKUP(A237,Table8[Tag Number],Table8[Status],"-",0)="Alive"),"Alive",
     OR(_xlfn.XLOOKUP(A237,Table9[Tag Number],Table9[Status],"-",0)="-",
        _xlfn.XLOOKUP(A237,Table10[Tag Number],Table10[Status],"-",0)="-",
        _xlfn.XLOOKUP(A237,Table11[Tag Number],Table11[Status],"-",0)="-",
        _xlfn.XLOOKUP(A237,Table8[Tag Number],Table8[Status],"-",0)="-"),
   "-")</f>
        <v>-</v>
      </c>
      <c r="I237" s="88" t="str">
        <f>IF((_xlfn.XLOOKUP(B237,[2]Sheet1!$A$2:$A$198,[2]Sheet1!$B$2:$B$198,"-",0)="Glade"),"Out","No")</f>
        <v>No</v>
      </c>
      <c r="J237" s="90"/>
      <c r="K237" s="91"/>
      <c r="L237" s="91"/>
      <c r="M237" s="91"/>
      <c r="N237" s="92"/>
      <c r="O237" s="89"/>
      <c r="R237" t="b">
        <f t="shared" si="8"/>
        <v>0</v>
      </c>
    </row>
    <row r="238" spans="1:18" ht="15" thickBot="1" x14ac:dyDescent="0.35">
      <c r="A238" s="2" t="s">
        <v>1289</v>
      </c>
      <c r="B238" s="2" t="s">
        <v>1145</v>
      </c>
      <c r="C238" s="84">
        <f>IF(COUNTIF(Table8[Tag Number], A238), 1, 0)</f>
        <v>0</v>
      </c>
      <c r="D238" s="85">
        <f>IF(COUNTIF(Table9[Tag Number], A238), 1, 0)</f>
        <v>0</v>
      </c>
      <c r="E238" s="86">
        <f>IF(COUNTIF(Table10[Tag Number], A238), 1, 0)</f>
        <v>0</v>
      </c>
      <c r="F238" s="86">
        <f>IF(COUNTIF(Table11[Tag Number], A238), 1, 0)</f>
        <v>0</v>
      </c>
      <c r="G238" s="87">
        <f t="shared" si="9"/>
        <v>0</v>
      </c>
      <c r="H238" s="88" t="str" cm="1">
        <f t="array" ref="H238">_xlfn.IFS(OR(_xlfn.XLOOKUP(A238,Table9[Tag Number],Table9[Status],"-",0)="Dead",
        _xlfn.XLOOKUP(A238,Table10[Tag Number],Table10[Status],"-",0)="Dead",
        _xlfn.XLOOKUP(A238,Table11[Tag Number],Table11[Status],"-",0)="Dead",
        _xlfn.XLOOKUP(A238,Table8[Tag Number],Table8[Status],"-",0)="Dead"),"Dead",
     OR(_xlfn.XLOOKUP(A238,Table11[Tag Number],Table11[Status],"-",0)="Alive",
        _xlfn.XLOOKUP(A238,Table10[Tag Number],Table10[Status],"-",0)="Alive",
        _xlfn.XLOOKUP(A238,Table9[Tag Number],Table9[Status],"-",0)="Alive",
        _xlfn.XLOOKUP(A238,Table8[Tag Number],Table8[Status],"-",0)="Alive"),"Alive",
     OR(_xlfn.XLOOKUP(A238,Table9[Tag Number],Table9[Status],"-",0)="-",
        _xlfn.XLOOKUP(A238,Table10[Tag Number],Table10[Status],"-",0)="-",
        _xlfn.XLOOKUP(A238,Table11[Tag Number],Table11[Status],"-",0)="-",
        _xlfn.XLOOKUP(A238,Table8[Tag Number],Table8[Status],"-",0)="-"),
   "-")</f>
        <v>-</v>
      </c>
      <c r="I238" s="88" t="str">
        <f>IF((_xlfn.XLOOKUP(B238,[2]Sheet1!$A$2:$A$198,[2]Sheet1!$B$2:$B$198,"-",0)="Glade"),"Out","No")</f>
        <v>No</v>
      </c>
      <c r="J238" s="90"/>
      <c r="K238" s="91"/>
      <c r="L238" s="91"/>
      <c r="M238" s="91"/>
      <c r="N238" s="92"/>
      <c r="O238" s="89"/>
      <c r="R238" t="b">
        <f t="shared" si="8"/>
        <v>0</v>
      </c>
    </row>
    <row r="239" spans="1:18" ht="15" thickBot="1" x14ac:dyDescent="0.35">
      <c r="A239" s="3" t="s">
        <v>1290</v>
      </c>
      <c r="B239" s="3" t="s">
        <v>1145</v>
      </c>
      <c r="C239" s="84">
        <f>IF(COUNTIF(Table8[Tag Number], A239), 1, 0)</f>
        <v>0</v>
      </c>
      <c r="D239" s="85">
        <f>IF(COUNTIF(Table9[Tag Number], A239), 1, 0)</f>
        <v>0</v>
      </c>
      <c r="E239" s="86">
        <f>IF(COUNTIF(Table10[Tag Number], A239), 1, 0)</f>
        <v>0</v>
      </c>
      <c r="F239" s="86">
        <f>IF(COUNTIF(Table11[Tag Number], A239), 1, 0)</f>
        <v>0</v>
      </c>
      <c r="G239" s="87">
        <f t="shared" si="9"/>
        <v>0</v>
      </c>
      <c r="H239" s="88" t="str" cm="1">
        <f t="array" ref="H239">_xlfn.IFS(OR(_xlfn.XLOOKUP(A239,Table9[Tag Number],Table9[Status],"-",0)="Dead",
        _xlfn.XLOOKUP(A239,Table10[Tag Number],Table10[Status],"-",0)="Dead",
        _xlfn.XLOOKUP(A239,Table11[Tag Number],Table11[Status],"-",0)="Dead",
        _xlfn.XLOOKUP(A239,Table8[Tag Number],Table8[Status],"-",0)="Dead"),"Dead",
     OR(_xlfn.XLOOKUP(A239,Table11[Tag Number],Table11[Status],"-",0)="Alive",
        _xlfn.XLOOKUP(A239,Table10[Tag Number],Table10[Status],"-",0)="Alive",
        _xlfn.XLOOKUP(A239,Table9[Tag Number],Table9[Status],"-",0)="Alive",
        _xlfn.XLOOKUP(A239,Table8[Tag Number],Table8[Status],"-",0)="Alive"),"Alive",
     OR(_xlfn.XLOOKUP(A239,Table9[Tag Number],Table9[Status],"-",0)="-",
        _xlfn.XLOOKUP(A239,Table10[Tag Number],Table10[Status],"-",0)="-",
        _xlfn.XLOOKUP(A239,Table11[Tag Number],Table11[Status],"-",0)="-",
        _xlfn.XLOOKUP(A239,Table8[Tag Number],Table8[Status],"-",0)="-"),
   "-")</f>
        <v>-</v>
      </c>
      <c r="I239" s="88" t="str">
        <f>IF((_xlfn.XLOOKUP(B239,[2]Sheet1!$A$2:$A$198,[2]Sheet1!$B$2:$B$198,"-",0)="Glade"),"Out","No")</f>
        <v>No</v>
      </c>
      <c r="J239" s="90"/>
      <c r="K239" s="91"/>
      <c r="L239" s="91"/>
      <c r="M239" s="91"/>
      <c r="N239" s="92"/>
      <c r="O239" s="89"/>
      <c r="R239" t="b">
        <f t="shared" si="8"/>
        <v>0</v>
      </c>
    </row>
    <row r="240" spans="1:18" ht="15" thickBot="1" x14ac:dyDescent="0.35">
      <c r="A240" s="2" t="s">
        <v>680</v>
      </c>
      <c r="B240" s="2" t="s">
        <v>1137</v>
      </c>
      <c r="C240" s="84">
        <f>IF(COUNTIF(Table8[Tag Number], A240), 1, 0)</f>
        <v>0</v>
      </c>
      <c r="D240" s="85">
        <f>IF(COUNTIF(Table9[Tag Number], A240), 1, 0)</f>
        <v>1</v>
      </c>
      <c r="E240" s="86">
        <f>IF(COUNTIF(Table10[Tag Number], A240), 1, 0)</f>
        <v>0</v>
      </c>
      <c r="F240" s="86">
        <f>IF(COUNTIF(Table11[Tag Number], A240), 1, 0)</f>
        <v>0</v>
      </c>
      <c r="G240" s="87">
        <f t="shared" si="9"/>
        <v>1</v>
      </c>
      <c r="H240" s="88" t="str" cm="1">
        <f t="array" ref="H240">_xlfn.IFS(OR(_xlfn.XLOOKUP(A240,Table9[Tag Number],Table9[Status],"-",0)="Dead",
        _xlfn.XLOOKUP(A240,Table10[Tag Number],Table10[Status],"-",0)="Dead",
        _xlfn.XLOOKUP(A240,Table11[Tag Number],Table11[Status],"-",0)="Dead",
        _xlfn.XLOOKUP(A240,Table8[Tag Number],Table8[Status],"-",0)="Dead"),"Dead",
     OR(_xlfn.XLOOKUP(A240,Table11[Tag Number],Table11[Status],"-",0)="Alive",
        _xlfn.XLOOKUP(A240,Table10[Tag Number],Table10[Status],"-",0)="Alive",
        _xlfn.XLOOKUP(A240,Table9[Tag Number],Table9[Status],"-",0)="Alive",
        _xlfn.XLOOKUP(A240,Table8[Tag Number],Table8[Status],"-",0)="Alive"),"Alive",
     OR(_xlfn.XLOOKUP(A240,Table9[Tag Number],Table9[Status],"-",0)="-",
        _xlfn.XLOOKUP(A240,Table10[Tag Number],Table10[Status],"-",0)="-",
        _xlfn.XLOOKUP(A240,Table11[Tag Number],Table11[Status],"-",0)="-",
        _xlfn.XLOOKUP(A240,Table8[Tag Number],Table8[Status],"-",0)="-"),
   "-")</f>
        <v>Alive</v>
      </c>
      <c r="I240" s="88" t="str">
        <f>IF((_xlfn.XLOOKUP(B240,[2]Sheet1!$A$2:$A$198,[2]Sheet1!$B$2:$B$198,"-",0)="Glade"),"Out","No")</f>
        <v>No</v>
      </c>
      <c r="J240" s="90"/>
      <c r="K240" s="91"/>
      <c r="L240" s="91"/>
      <c r="M240" s="91"/>
      <c r="N240" s="92"/>
      <c r="O240" s="89"/>
      <c r="R240" t="b">
        <f t="shared" si="8"/>
        <v>0</v>
      </c>
    </row>
    <row r="241" spans="1:18" ht="15" thickBot="1" x14ac:dyDescent="0.35">
      <c r="A241" s="3" t="s">
        <v>1291</v>
      </c>
      <c r="B241" s="3" t="s">
        <v>1145</v>
      </c>
      <c r="C241" s="84">
        <f>IF(COUNTIF(Table8[Tag Number], A241), 1, 0)</f>
        <v>0</v>
      </c>
      <c r="D241" s="85">
        <f>IF(COUNTIF(Table9[Tag Number], A241), 1, 0)</f>
        <v>0</v>
      </c>
      <c r="E241" s="86">
        <f>IF(COUNTIF(Table10[Tag Number], A241), 1, 0)</f>
        <v>0</v>
      </c>
      <c r="F241" s="86">
        <f>IF(COUNTIF(Table11[Tag Number], A241), 1, 0)</f>
        <v>0</v>
      </c>
      <c r="G241" s="87">
        <f t="shared" si="9"/>
        <v>0</v>
      </c>
      <c r="H241" s="88" t="str" cm="1">
        <f t="array" ref="H241">_xlfn.IFS(OR(_xlfn.XLOOKUP(A241,Table9[Tag Number],Table9[Status],"-",0)="Dead",
        _xlfn.XLOOKUP(A241,Table10[Tag Number],Table10[Status],"-",0)="Dead",
        _xlfn.XLOOKUP(A241,Table11[Tag Number],Table11[Status],"-",0)="Dead",
        _xlfn.XLOOKUP(A241,Table8[Tag Number],Table8[Status],"-",0)="Dead"),"Dead",
     OR(_xlfn.XLOOKUP(A241,Table11[Tag Number],Table11[Status],"-",0)="Alive",
        _xlfn.XLOOKUP(A241,Table10[Tag Number],Table10[Status],"-",0)="Alive",
        _xlfn.XLOOKUP(A241,Table9[Tag Number],Table9[Status],"-",0)="Alive",
        _xlfn.XLOOKUP(A241,Table8[Tag Number],Table8[Status],"-",0)="Alive"),"Alive",
     OR(_xlfn.XLOOKUP(A241,Table9[Tag Number],Table9[Status],"-",0)="-",
        _xlfn.XLOOKUP(A241,Table10[Tag Number],Table10[Status],"-",0)="-",
        _xlfn.XLOOKUP(A241,Table11[Tag Number],Table11[Status],"-",0)="-",
        _xlfn.XLOOKUP(A241,Table8[Tag Number],Table8[Status],"-",0)="-"),
   "-")</f>
        <v>-</v>
      </c>
      <c r="I241" s="88" t="str">
        <f>IF((_xlfn.XLOOKUP(B241,[2]Sheet1!$A$2:$A$198,[2]Sheet1!$B$2:$B$198,"-",0)="Glade"),"Out","No")</f>
        <v>No</v>
      </c>
      <c r="J241" s="90"/>
      <c r="K241" s="91"/>
      <c r="L241" s="91"/>
      <c r="M241" s="91"/>
      <c r="N241" s="92"/>
      <c r="O241" s="89"/>
      <c r="R241" t="b">
        <f t="shared" si="8"/>
        <v>0</v>
      </c>
    </row>
    <row r="242" spans="1:18" ht="15" thickBot="1" x14ac:dyDescent="0.35">
      <c r="A242" s="2" t="s">
        <v>1292</v>
      </c>
      <c r="B242" s="2" t="s">
        <v>1145</v>
      </c>
      <c r="C242" s="84">
        <f>IF(COUNTIF(Table8[Tag Number], A242), 1, 0)</f>
        <v>0</v>
      </c>
      <c r="D242" s="85">
        <f>IF(COUNTIF(Table9[Tag Number], A242), 1, 0)</f>
        <v>0</v>
      </c>
      <c r="E242" s="86">
        <f>IF(COUNTIF(Table10[Tag Number], A242), 1, 0)</f>
        <v>0</v>
      </c>
      <c r="F242" s="86">
        <f>IF(COUNTIF(Table11[Tag Number], A242), 1, 0)</f>
        <v>0</v>
      </c>
      <c r="G242" s="87">
        <f t="shared" si="9"/>
        <v>0</v>
      </c>
      <c r="H242" s="88" t="str" cm="1">
        <f t="array" ref="H242">_xlfn.IFS(OR(_xlfn.XLOOKUP(A242,Table9[Tag Number],Table9[Status],"-",0)="Dead",
        _xlfn.XLOOKUP(A242,Table10[Tag Number],Table10[Status],"-",0)="Dead",
        _xlfn.XLOOKUP(A242,Table11[Tag Number],Table11[Status],"-",0)="Dead",
        _xlfn.XLOOKUP(A242,Table8[Tag Number],Table8[Status],"-",0)="Dead"),"Dead",
     OR(_xlfn.XLOOKUP(A242,Table11[Tag Number],Table11[Status],"-",0)="Alive",
        _xlfn.XLOOKUP(A242,Table10[Tag Number],Table10[Status],"-",0)="Alive",
        _xlfn.XLOOKUP(A242,Table9[Tag Number],Table9[Status],"-",0)="Alive",
        _xlfn.XLOOKUP(A242,Table8[Tag Number],Table8[Status],"-",0)="Alive"),"Alive",
     OR(_xlfn.XLOOKUP(A242,Table9[Tag Number],Table9[Status],"-",0)="-",
        _xlfn.XLOOKUP(A242,Table10[Tag Number],Table10[Status],"-",0)="-",
        _xlfn.XLOOKUP(A242,Table11[Tag Number],Table11[Status],"-",0)="-",
        _xlfn.XLOOKUP(A242,Table8[Tag Number],Table8[Status],"-",0)="-"),
   "-")</f>
        <v>-</v>
      </c>
      <c r="I242" s="88" t="str">
        <f>IF((_xlfn.XLOOKUP(B242,[2]Sheet1!$A$2:$A$198,[2]Sheet1!$B$2:$B$198,"-",0)="Glade"),"Out","No")</f>
        <v>No</v>
      </c>
      <c r="J242" s="90"/>
      <c r="K242" s="91"/>
      <c r="L242" s="91"/>
      <c r="M242" s="91"/>
      <c r="N242" s="92"/>
      <c r="O242" s="89"/>
      <c r="R242" t="b">
        <f t="shared" si="8"/>
        <v>0</v>
      </c>
    </row>
    <row r="243" spans="1:18" ht="15" thickBot="1" x14ac:dyDescent="0.35">
      <c r="A243" s="3" t="s">
        <v>60</v>
      </c>
      <c r="B243" s="3" t="s">
        <v>1145</v>
      </c>
      <c r="C243" s="84">
        <f>IF(COUNTIF(Table8[Tag Number], A243), 1, 0)</f>
        <v>0</v>
      </c>
      <c r="D243" s="85">
        <f>IF(COUNTIF(Table9[Tag Number], A243), 1, 0)</f>
        <v>0</v>
      </c>
      <c r="E243" s="86">
        <f>IF(COUNTIF(Table10[Tag Number], A243), 1, 0)</f>
        <v>0</v>
      </c>
      <c r="F243" s="86">
        <f>IF(COUNTIF(Table11[Tag Number], A243), 1, 0)</f>
        <v>0</v>
      </c>
      <c r="G243" s="87">
        <f t="shared" si="9"/>
        <v>0</v>
      </c>
      <c r="H243" s="88" t="str" cm="1">
        <f t="array" ref="H243">_xlfn.IFS(OR(_xlfn.XLOOKUP(A243,Table9[Tag Number],Table9[Status],"-",0)="Dead",
        _xlfn.XLOOKUP(A243,Table10[Tag Number],Table10[Status],"-",0)="Dead",
        _xlfn.XLOOKUP(A243,Table11[Tag Number],Table11[Status],"-",0)="Dead",
        _xlfn.XLOOKUP(A243,Table8[Tag Number],Table8[Status],"-",0)="Dead"),"Dead",
     OR(_xlfn.XLOOKUP(A243,Table11[Tag Number],Table11[Status],"-",0)="Alive",
        _xlfn.XLOOKUP(A243,Table10[Tag Number],Table10[Status],"-",0)="Alive",
        _xlfn.XLOOKUP(A243,Table9[Tag Number],Table9[Status],"-",0)="Alive",
        _xlfn.XLOOKUP(A243,Table8[Tag Number],Table8[Status],"-",0)="Alive"),"Alive",
     OR(_xlfn.XLOOKUP(A243,Table9[Tag Number],Table9[Status],"-",0)="-",
        _xlfn.XLOOKUP(A243,Table10[Tag Number],Table10[Status],"-",0)="-",
        _xlfn.XLOOKUP(A243,Table11[Tag Number],Table11[Status],"-",0)="-",
        _xlfn.XLOOKUP(A243,Table8[Tag Number],Table8[Status],"-",0)="-"),
   "-")</f>
        <v>-</v>
      </c>
      <c r="I243" s="88" t="str">
        <f>IF((_xlfn.XLOOKUP(B243,[2]Sheet1!$A$2:$A$198,[2]Sheet1!$B$2:$B$198,"-",0)="Glade"),"Out","No")</f>
        <v>No</v>
      </c>
      <c r="J243" s="90"/>
      <c r="K243" s="91"/>
      <c r="L243" s="91"/>
      <c r="M243" s="91"/>
      <c r="N243" s="92"/>
      <c r="O243" s="89"/>
      <c r="R243" t="b">
        <f t="shared" si="8"/>
        <v>0</v>
      </c>
    </row>
    <row r="244" spans="1:18" ht="15" thickBot="1" x14ac:dyDescent="0.35">
      <c r="A244" s="2" t="s">
        <v>1293</v>
      </c>
      <c r="B244" s="2" t="s">
        <v>1145</v>
      </c>
      <c r="C244" s="84">
        <f>IF(COUNTIF(Table8[Tag Number], A244), 1, 0)</f>
        <v>0</v>
      </c>
      <c r="D244" s="85">
        <f>IF(COUNTIF(Table9[Tag Number], A244), 1, 0)</f>
        <v>0</v>
      </c>
      <c r="E244" s="86">
        <f>IF(COUNTIF(Table10[Tag Number], A244), 1, 0)</f>
        <v>0</v>
      </c>
      <c r="F244" s="86">
        <f>IF(COUNTIF(Table11[Tag Number], A244), 1, 0)</f>
        <v>0</v>
      </c>
      <c r="G244" s="87">
        <f t="shared" si="9"/>
        <v>0</v>
      </c>
      <c r="H244" s="88" t="str" cm="1">
        <f t="array" ref="H244">_xlfn.IFS(OR(_xlfn.XLOOKUP(A244,Table9[Tag Number],Table9[Status],"-",0)="Dead",
        _xlfn.XLOOKUP(A244,Table10[Tag Number],Table10[Status],"-",0)="Dead",
        _xlfn.XLOOKUP(A244,Table11[Tag Number],Table11[Status],"-",0)="Dead",
        _xlfn.XLOOKUP(A244,Table8[Tag Number],Table8[Status],"-",0)="Dead"),"Dead",
     OR(_xlfn.XLOOKUP(A244,Table11[Tag Number],Table11[Status],"-",0)="Alive",
        _xlfn.XLOOKUP(A244,Table10[Tag Number],Table10[Status],"-",0)="Alive",
        _xlfn.XLOOKUP(A244,Table9[Tag Number],Table9[Status],"-",0)="Alive",
        _xlfn.XLOOKUP(A244,Table8[Tag Number],Table8[Status],"-",0)="Alive"),"Alive",
     OR(_xlfn.XLOOKUP(A244,Table9[Tag Number],Table9[Status],"-",0)="-",
        _xlfn.XLOOKUP(A244,Table10[Tag Number],Table10[Status],"-",0)="-",
        _xlfn.XLOOKUP(A244,Table11[Tag Number],Table11[Status],"-",0)="-",
        _xlfn.XLOOKUP(A244,Table8[Tag Number],Table8[Status],"-",0)="-"),
   "-")</f>
        <v>-</v>
      </c>
      <c r="I244" s="88" t="str">
        <f>IF((_xlfn.XLOOKUP(B244,[2]Sheet1!$A$2:$A$198,[2]Sheet1!$B$2:$B$198,"-",0)="Glade"),"Out","No")</f>
        <v>No</v>
      </c>
      <c r="J244" s="90"/>
      <c r="K244" s="91"/>
      <c r="L244" s="91"/>
      <c r="M244" s="91"/>
      <c r="N244" s="92"/>
      <c r="O244" s="89"/>
      <c r="R244" t="b">
        <f t="shared" si="8"/>
        <v>0</v>
      </c>
    </row>
    <row r="245" spans="1:18" ht="15" thickBot="1" x14ac:dyDescent="0.35">
      <c r="A245" s="3" t="s">
        <v>1294</v>
      </c>
      <c r="B245" s="3" t="s">
        <v>1145</v>
      </c>
      <c r="C245" s="84">
        <f>IF(COUNTIF(Table8[Tag Number], A245), 1, 0)</f>
        <v>0</v>
      </c>
      <c r="D245" s="85">
        <f>IF(COUNTIF(Table9[Tag Number], A245), 1, 0)</f>
        <v>0</v>
      </c>
      <c r="E245" s="86">
        <f>IF(COUNTIF(Table10[Tag Number], A245), 1, 0)</f>
        <v>0</v>
      </c>
      <c r="F245" s="86">
        <f>IF(COUNTIF(Table11[Tag Number], A245), 1, 0)</f>
        <v>0</v>
      </c>
      <c r="G245" s="87">
        <f t="shared" si="9"/>
        <v>0</v>
      </c>
      <c r="H245" s="88" t="str" cm="1">
        <f t="array" ref="H245">_xlfn.IFS(OR(_xlfn.XLOOKUP(A245,Table9[Tag Number],Table9[Status],"-",0)="Dead",
        _xlfn.XLOOKUP(A245,Table10[Tag Number],Table10[Status],"-",0)="Dead",
        _xlfn.XLOOKUP(A245,Table11[Tag Number],Table11[Status],"-",0)="Dead",
        _xlfn.XLOOKUP(A245,Table8[Tag Number],Table8[Status],"-",0)="Dead"),"Dead",
     OR(_xlfn.XLOOKUP(A245,Table11[Tag Number],Table11[Status],"-",0)="Alive",
        _xlfn.XLOOKUP(A245,Table10[Tag Number],Table10[Status],"-",0)="Alive",
        _xlfn.XLOOKUP(A245,Table9[Tag Number],Table9[Status],"-",0)="Alive",
        _xlfn.XLOOKUP(A245,Table8[Tag Number],Table8[Status],"-",0)="Alive"),"Alive",
     OR(_xlfn.XLOOKUP(A245,Table9[Tag Number],Table9[Status],"-",0)="-",
        _xlfn.XLOOKUP(A245,Table10[Tag Number],Table10[Status],"-",0)="-",
        _xlfn.XLOOKUP(A245,Table11[Tag Number],Table11[Status],"-",0)="-",
        _xlfn.XLOOKUP(A245,Table8[Tag Number],Table8[Status],"-",0)="-"),
   "-")</f>
        <v>-</v>
      </c>
      <c r="I245" s="88" t="str">
        <f>IF((_xlfn.XLOOKUP(B245,[2]Sheet1!$A$2:$A$198,[2]Sheet1!$B$2:$B$198,"-",0)="Glade"),"Out","No")</f>
        <v>No</v>
      </c>
      <c r="J245" s="90"/>
      <c r="K245" s="91"/>
      <c r="L245" s="91"/>
      <c r="M245" s="91"/>
      <c r="N245" s="92"/>
      <c r="O245" s="89"/>
      <c r="R245" t="b">
        <f t="shared" si="8"/>
        <v>0</v>
      </c>
    </row>
    <row r="246" spans="1:18" ht="15" thickBot="1" x14ac:dyDescent="0.35">
      <c r="A246" s="2" t="s">
        <v>271</v>
      </c>
      <c r="B246" s="2" t="s">
        <v>1145</v>
      </c>
      <c r="C246" s="84">
        <f>IF(COUNTIF(Table8[Tag Number], A246), 1, 0)</f>
        <v>0</v>
      </c>
      <c r="D246" s="85">
        <f>IF(COUNTIF(Table9[Tag Number], A246), 1, 0)</f>
        <v>0</v>
      </c>
      <c r="E246" s="86">
        <f>IF(COUNTIF(Table10[Tag Number], A246), 1, 0)</f>
        <v>0</v>
      </c>
      <c r="F246" s="86">
        <f>IF(COUNTIF(Table11[Tag Number], A246), 1, 0)</f>
        <v>0</v>
      </c>
      <c r="G246" s="87">
        <f t="shared" si="9"/>
        <v>0</v>
      </c>
      <c r="H246" s="88" t="str" cm="1">
        <f t="array" ref="H246">_xlfn.IFS(OR(_xlfn.XLOOKUP(A246,Table9[Tag Number],Table9[Status],"-",0)="Dead",
        _xlfn.XLOOKUP(A246,Table10[Tag Number],Table10[Status],"-",0)="Dead",
        _xlfn.XLOOKUP(A246,Table11[Tag Number],Table11[Status],"-",0)="Dead",
        _xlfn.XLOOKUP(A246,Table8[Tag Number],Table8[Status],"-",0)="Dead"),"Dead",
     OR(_xlfn.XLOOKUP(A246,Table11[Tag Number],Table11[Status],"-",0)="Alive",
        _xlfn.XLOOKUP(A246,Table10[Tag Number],Table10[Status],"-",0)="Alive",
        _xlfn.XLOOKUP(A246,Table9[Tag Number],Table9[Status],"-",0)="Alive",
        _xlfn.XLOOKUP(A246,Table8[Tag Number],Table8[Status],"-",0)="Alive"),"Alive",
     OR(_xlfn.XLOOKUP(A246,Table9[Tag Number],Table9[Status],"-",0)="-",
        _xlfn.XLOOKUP(A246,Table10[Tag Number],Table10[Status],"-",0)="-",
        _xlfn.XLOOKUP(A246,Table11[Tag Number],Table11[Status],"-",0)="-",
        _xlfn.XLOOKUP(A246,Table8[Tag Number],Table8[Status],"-",0)="-"),
   "-")</f>
        <v>-</v>
      </c>
      <c r="I246" s="88" t="str">
        <f>IF((_xlfn.XLOOKUP(B246,[2]Sheet1!$A$2:$A$198,[2]Sheet1!$B$2:$B$198,"-",0)="Glade"),"Out","No")</f>
        <v>No</v>
      </c>
      <c r="J246" s="90"/>
      <c r="K246" s="91"/>
      <c r="L246" s="91"/>
      <c r="M246" s="91"/>
      <c r="N246" s="92"/>
      <c r="O246" s="89"/>
      <c r="R246" t="b">
        <f t="shared" si="8"/>
        <v>0</v>
      </c>
    </row>
    <row r="247" spans="1:18" ht="15" thickBot="1" x14ac:dyDescent="0.35">
      <c r="A247" s="3" t="s">
        <v>1295</v>
      </c>
      <c r="B247" s="3" t="s">
        <v>1145</v>
      </c>
      <c r="C247" s="84">
        <f>IF(COUNTIF(Table8[Tag Number], A247), 1, 0)</f>
        <v>0</v>
      </c>
      <c r="D247" s="85">
        <f>IF(COUNTIF(Table9[Tag Number], A247), 1, 0)</f>
        <v>0</v>
      </c>
      <c r="E247" s="86">
        <f>IF(COUNTIF(Table10[Tag Number], A247), 1, 0)</f>
        <v>0</v>
      </c>
      <c r="F247" s="86">
        <f>IF(COUNTIF(Table11[Tag Number], A247), 1, 0)</f>
        <v>0</v>
      </c>
      <c r="G247" s="87">
        <f t="shared" si="9"/>
        <v>0</v>
      </c>
      <c r="H247" s="88" t="str" cm="1">
        <f t="array" ref="H247">_xlfn.IFS(OR(_xlfn.XLOOKUP(A247,Table9[Tag Number],Table9[Status],"-",0)="Dead",
        _xlfn.XLOOKUP(A247,Table10[Tag Number],Table10[Status],"-",0)="Dead",
        _xlfn.XLOOKUP(A247,Table11[Tag Number],Table11[Status],"-",0)="Dead",
        _xlfn.XLOOKUP(A247,Table8[Tag Number],Table8[Status],"-",0)="Dead"),"Dead",
     OR(_xlfn.XLOOKUP(A247,Table11[Tag Number],Table11[Status],"-",0)="Alive",
        _xlfn.XLOOKUP(A247,Table10[Tag Number],Table10[Status],"-",0)="Alive",
        _xlfn.XLOOKUP(A247,Table9[Tag Number],Table9[Status],"-",0)="Alive",
        _xlfn.XLOOKUP(A247,Table8[Tag Number],Table8[Status],"-",0)="Alive"),"Alive",
     OR(_xlfn.XLOOKUP(A247,Table9[Tag Number],Table9[Status],"-",0)="-",
        _xlfn.XLOOKUP(A247,Table10[Tag Number],Table10[Status],"-",0)="-",
        _xlfn.XLOOKUP(A247,Table11[Tag Number],Table11[Status],"-",0)="-",
        _xlfn.XLOOKUP(A247,Table8[Tag Number],Table8[Status],"-",0)="-"),
   "-")</f>
        <v>-</v>
      </c>
      <c r="I247" s="88" t="str">
        <f>IF((_xlfn.XLOOKUP(B247,[2]Sheet1!$A$2:$A$198,[2]Sheet1!$B$2:$B$198,"-",0)="Glade"),"Out","No")</f>
        <v>No</v>
      </c>
      <c r="J247" s="90"/>
      <c r="K247" s="91"/>
      <c r="L247" s="91"/>
      <c r="M247" s="91"/>
      <c r="N247" s="92"/>
      <c r="O247" s="89"/>
      <c r="R247" t="b">
        <f t="shared" si="8"/>
        <v>0</v>
      </c>
    </row>
    <row r="248" spans="1:18" ht="15" thickBot="1" x14ac:dyDescent="0.35">
      <c r="A248" s="2" t="s">
        <v>1296</v>
      </c>
      <c r="B248" s="2" t="s">
        <v>1145</v>
      </c>
      <c r="C248" s="84">
        <f>IF(COUNTIF(Table8[Tag Number], A248), 1, 0)</f>
        <v>0</v>
      </c>
      <c r="D248" s="85">
        <f>IF(COUNTIF(Table9[Tag Number], A248), 1, 0)</f>
        <v>0</v>
      </c>
      <c r="E248" s="86">
        <f>IF(COUNTIF(Table10[Tag Number], A248), 1, 0)</f>
        <v>0</v>
      </c>
      <c r="F248" s="86">
        <f>IF(COUNTIF(Table11[Tag Number], A248), 1, 0)</f>
        <v>0</v>
      </c>
      <c r="G248" s="87">
        <f t="shared" si="9"/>
        <v>0</v>
      </c>
      <c r="H248" s="88" t="str" cm="1">
        <f t="array" ref="H248">_xlfn.IFS(OR(_xlfn.XLOOKUP(A248,Table9[Tag Number],Table9[Status],"-",0)="Dead",
        _xlfn.XLOOKUP(A248,Table10[Tag Number],Table10[Status],"-",0)="Dead",
        _xlfn.XLOOKUP(A248,Table11[Tag Number],Table11[Status],"-",0)="Dead",
        _xlfn.XLOOKUP(A248,Table8[Tag Number],Table8[Status],"-",0)="Dead"),"Dead",
     OR(_xlfn.XLOOKUP(A248,Table11[Tag Number],Table11[Status],"-",0)="Alive",
        _xlfn.XLOOKUP(A248,Table10[Tag Number],Table10[Status],"-",0)="Alive",
        _xlfn.XLOOKUP(A248,Table9[Tag Number],Table9[Status],"-",0)="Alive",
        _xlfn.XLOOKUP(A248,Table8[Tag Number],Table8[Status],"-",0)="Alive"),"Alive",
     OR(_xlfn.XLOOKUP(A248,Table9[Tag Number],Table9[Status],"-",0)="-",
        _xlfn.XLOOKUP(A248,Table10[Tag Number],Table10[Status],"-",0)="-",
        _xlfn.XLOOKUP(A248,Table11[Tag Number],Table11[Status],"-",0)="-",
        _xlfn.XLOOKUP(A248,Table8[Tag Number],Table8[Status],"-",0)="-"),
   "-")</f>
        <v>-</v>
      </c>
      <c r="I248" s="88" t="str">
        <f>IF((_xlfn.XLOOKUP(B248,[2]Sheet1!$A$2:$A$198,[2]Sheet1!$B$2:$B$198,"-",0)="Glade"),"Out","No")</f>
        <v>No</v>
      </c>
      <c r="J248" s="90"/>
      <c r="K248" s="91"/>
      <c r="L248" s="91"/>
      <c r="M248" s="91"/>
      <c r="N248" s="92"/>
      <c r="O248" s="89"/>
      <c r="R248" t="b">
        <f t="shared" si="8"/>
        <v>0</v>
      </c>
    </row>
    <row r="249" spans="1:18" ht="15" thickBot="1" x14ac:dyDescent="0.35">
      <c r="A249" s="3" t="s">
        <v>1297</v>
      </c>
      <c r="B249" s="3" t="s">
        <v>1145</v>
      </c>
      <c r="C249" s="84">
        <f>IF(COUNTIF(Table8[Tag Number], A249), 1, 0)</f>
        <v>0</v>
      </c>
      <c r="D249" s="85">
        <f>IF(COUNTIF(Table9[Tag Number], A249), 1, 0)</f>
        <v>0</v>
      </c>
      <c r="E249" s="86">
        <f>IF(COUNTIF(Table10[Tag Number], A249), 1, 0)</f>
        <v>0</v>
      </c>
      <c r="F249" s="86">
        <f>IF(COUNTIF(Table11[Tag Number], A249), 1, 0)</f>
        <v>0</v>
      </c>
      <c r="G249" s="87">
        <f t="shared" si="9"/>
        <v>0</v>
      </c>
      <c r="H249" s="88" t="str" cm="1">
        <f t="array" ref="H249">_xlfn.IFS(OR(_xlfn.XLOOKUP(A249,Table9[Tag Number],Table9[Status],"-",0)="Dead",
        _xlfn.XLOOKUP(A249,Table10[Tag Number],Table10[Status],"-",0)="Dead",
        _xlfn.XLOOKUP(A249,Table11[Tag Number],Table11[Status],"-",0)="Dead",
        _xlfn.XLOOKUP(A249,Table8[Tag Number],Table8[Status],"-",0)="Dead"),"Dead",
     OR(_xlfn.XLOOKUP(A249,Table11[Tag Number],Table11[Status],"-",0)="Alive",
        _xlfn.XLOOKUP(A249,Table10[Tag Number],Table10[Status],"-",0)="Alive",
        _xlfn.XLOOKUP(A249,Table9[Tag Number],Table9[Status],"-",0)="Alive",
        _xlfn.XLOOKUP(A249,Table8[Tag Number],Table8[Status],"-",0)="Alive"),"Alive",
     OR(_xlfn.XLOOKUP(A249,Table9[Tag Number],Table9[Status],"-",0)="-",
        _xlfn.XLOOKUP(A249,Table10[Tag Number],Table10[Status],"-",0)="-",
        _xlfn.XLOOKUP(A249,Table11[Tag Number],Table11[Status],"-",0)="-",
        _xlfn.XLOOKUP(A249,Table8[Tag Number],Table8[Status],"-",0)="-"),
   "-")</f>
        <v>-</v>
      </c>
      <c r="I249" s="88" t="str">
        <f>IF((_xlfn.XLOOKUP(B249,[2]Sheet1!$A$2:$A$198,[2]Sheet1!$B$2:$B$198,"-",0)="Glade"),"Out","No")</f>
        <v>No</v>
      </c>
      <c r="J249" s="90"/>
      <c r="K249" s="91"/>
      <c r="L249" s="91"/>
      <c r="M249" s="91"/>
      <c r="N249" s="92"/>
      <c r="O249" s="89"/>
      <c r="R249" t="b">
        <f t="shared" si="8"/>
        <v>0</v>
      </c>
    </row>
    <row r="250" spans="1:18" ht="15" thickBot="1" x14ac:dyDescent="0.35">
      <c r="A250" s="2" t="s">
        <v>1298</v>
      </c>
      <c r="B250" s="2" t="s">
        <v>1145</v>
      </c>
      <c r="C250" s="84">
        <f>IF(COUNTIF(Table8[Tag Number], A250), 1, 0)</f>
        <v>0</v>
      </c>
      <c r="D250" s="85">
        <f>IF(COUNTIF(Table9[Tag Number], A250), 1, 0)</f>
        <v>0</v>
      </c>
      <c r="E250" s="86">
        <f>IF(COUNTIF(Table10[Tag Number], A250), 1, 0)</f>
        <v>0</v>
      </c>
      <c r="F250" s="86">
        <f>IF(COUNTIF(Table11[Tag Number], A250), 1, 0)</f>
        <v>0</v>
      </c>
      <c r="G250" s="87">
        <f t="shared" si="9"/>
        <v>0</v>
      </c>
      <c r="H250" s="88" t="str" cm="1">
        <f t="array" ref="H250">_xlfn.IFS(OR(_xlfn.XLOOKUP(A250,Table9[Tag Number],Table9[Status],"-",0)="Dead",
        _xlfn.XLOOKUP(A250,Table10[Tag Number],Table10[Status],"-",0)="Dead",
        _xlfn.XLOOKUP(A250,Table11[Tag Number],Table11[Status],"-",0)="Dead",
        _xlfn.XLOOKUP(A250,Table8[Tag Number],Table8[Status],"-",0)="Dead"),"Dead",
     OR(_xlfn.XLOOKUP(A250,Table11[Tag Number],Table11[Status],"-",0)="Alive",
        _xlfn.XLOOKUP(A250,Table10[Tag Number],Table10[Status],"-",0)="Alive",
        _xlfn.XLOOKUP(A250,Table9[Tag Number],Table9[Status],"-",0)="Alive",
        _xlfn.XLOOKUP(A250,Table8[Tag Number],Table8[Status],"-",0)="Alive"),"Alive",
     OR(_xlfn.XLOOKUP(A250,Table9[Tag Number],Table9[Status],"-",0)="-",
        _xlfn.XLOOKUP(A250,Table10[Tag Number],Table10[Status],"-",0)="-",
        _xlfn.XLOOKUP(A250,Table11[Tag Number],Table11[Status],"-",0)="-",
        _xlfn.XLOOKUP(A250,Table8[Tag Number],Table8[Status],"-",0)="-"),
   "-")</f>
        <v>-</v>
      </c>
      <c r="I250" s="88" t="str">
        <f>IF((_xlfn.XLOOKUP(B250,[2]Sheet1!$A$2:$A$198,[2]Sheet1!$B$2:$B$198,"-",0)="Glade"),"Out","No")</f>
        <v>No</v>
      </c>
      <c r="J250" s="90"/>
      <c r="K250" s="91"/>
      <c r="L250" s="91"/>
      <c r="M250" s="91"/>
      <c r="N250" s="92"/>
      <c r="O250" s="89"/>
      <c r="R250" t="b">
        <f t="shared" si="8"/>
        <v>0</v>
      </c>
    </row>
    <row r="251" spans="1:18" ht="15" thickBot="1" x14ac:dyDescent="0.35">
      <c r="A251" s="3" t="s">
        <v>1299</v>
      </c>
      <c r="B251" s="3" t="s">
        <v>1145</v>
      </c>
      <c r="C251" s="84">
        <f>IF(COUNTIF(Table8[Tag Number], A251), 1, 0)</f>
        <v>0</v>
      </c>
      <c r="D251" s="85">
        <f>IF(COUNTIF(Table9[Tag Number], A251), 1, 0)</f>
        <v>0</v>
      </c>
      <c r="E251" s="86">
        <f>IF(COUNTIF(Table10[Tag Number], A251), 1, 0)</f>
        <v>0</v>
      </c>
      <c r="F251" s="86">
        <f>IF(COUNTIF(Table11[Tag Number], A251), 1, 0)</f>
        <v>0</v>
      </c>
      <c r="G251" s="87">
        <f t="shared" si="9"/>
        <v>0</v>
      </c>
      <c r="H251" s="88" t="str" cm="1">
        <f t="array" ref="H251">_xlfn.IFS(OR(_xlfn.XLOOKUP(A251,Table9[Tag Number],Table9[Status],"-",0)="Dead",
        _xlfn.XLOOKUP(A251,Table10[Tag Number],Table10[Status],"-",0)="Dead",
        _xlfn.XLOOKUP(A251,Table11[Tag Number],Table11[Status],"-",0)="Dead",
        _xlfn.XLOOKUP(A251,Table8[Tag Number],Table8[Status],"-",0)="Dead"),"Dead",
     OR(_xlfn.XLOOKUP(A251,Table11[Tag Number],Table11[Status],"-",0)="Alive",
        _xlfn.XLOOKUP(A251,Table10[Tag Number],Table10[Status],"-",0)="Alive",
        _xlfn.XLOOKUP(A251,Table9[Tag Number],Table9[Status],"-",0)="Alive",
        _xlfn.XLOOKUP(A251,Table8[Tag Number],Table8[Status],"-",0)="Alive"),"Alive",
     OR(_xlfn.XLOOKUP(A251,Table9[Tag Number],Table9[Status],"-",0)="-",
        _xlfn.XLOOKUP(A251,Table10[Tag Number],Table10[Status],"-",0)="-",
        _xlfn.XLOOKUP(A251,Table11[Tag Number],Table11[Status],"-",0)="-",
        _xlfn.XLOOKUP(A251,Table8[Tag Number],Table8[Status],"-",0)="-"),
   "-")</f>
        <v>-</v>
      </c>
      <c r="I251" s="88" t="str">
        <f>IF((_xlfn.XLOOKUP(B251,[2]Sheet1!$A$2:$A$198,[2]Sheet1!$B$2:$B$198,"-",0)="Glade"),"Out","No")</f>
        <v>No</v>
      </c>
      <c r="J251" s="90"/>
      <c r="K251" s="91"/>
      <c r="L251" s="91"/>
      <c r="M251" s="91"/>
      <c r="N251" s="92"/>
      <c r="O251" s="89"/>
      <c r="R251" t="b">
        <f t="shared" si="8"/>
        <v>0</v>
      </c>
    </row>
    <row r="252" spans="1:18" ht="15" thickBot="1" x14ac:dyDescent="0.35">
      <c r="A252" s="2" t="s">
        <v>1300</v>
      </c>
      <c r="B252" s="2" t="s">
        <v>1145</v>
      </c>
      <c r="C252" s="84">
        <f>IF(COUNTIF(Table8[Tag Number], A252), 1, 0)</f>
        <v>0</v>
      </c>
      <c r="D252" s="85">
        <f>IF(COUNTIF(Table9[Tag Number], A252), 1, 0)</f>
        <v>0</v>
      </c>
      <c r="E252" s="86">
        <f>IF(COUNTIF(Table10[Tag Number], A252), 1, 0)</f>
        <v>0</v>
      </c>
      <c r="F252" s="86">
        <f>IF(COUNTIF(Table11[Tag Number], A252), 1, 0)</f>
        <v>0</v>
      </c>
      <c r="G252" s="87">
        <f t="shared" si="9"/>
        <v>0</v>
      </c>
      <c r="H252" s="88" t="str" cm="1">
        <f t="array" ref="H252">_xlfn.IFS(OR(_xlfn.XLOOKUP(A252,Table9[Tag Number],Table9[Status],"-",0)="Dead",
        _xlfn.XLOOKUP(A252,Table10[Tag Number],Table10[Status],"-",0)="Dead",
        _xlfn.XLOOKUP(A252,Table11[Tag Number],Table11[Status],"-",0)="Dead",
        _xlfn.XLOOKUP(A252,Table8[Tag Number],Table8[Status],"-",0)="Dead"),"Dead",
     OR(_xlfn.XLOOKUP(A252,Table11[Tag Number],Table11[Status],"-",0)="Alive",
        _xlfn.XLOOKUP(A252,Table10[Tag Number],Table10[Status],"-",0)="Alive",
        _xlfn.XLOOKUP(A252,Table9[Tag Number],Table9[Status],"-",0)="Alive",
        _xlfn.XLOOKUP(A252,Table8[Tag Number],Table8[Status],"-",0)="Alive"),"Alive",
     OR(_xlfn.XLOOKUP(A252,Table9[Tag Number],Table9[Status],"-",0)="-",
        _xlfn.XLOOKUP(A252,Table10[Tag Number],Table10[Status],"-",0)="-",
        _xlfn.XLOOKUP(A252,Table11[Tag Number],Table11[Status],"-",0)="-",
        _xlfn.XLOOKUP(A252,Table8[Tag Number],Table8[Status],"-",0)="-"),
   "-")</f>
        <v>-</v>
      </c>
      <c r="I252" s="88" t="str">
        <f>IF((_xlfn.XLOOKUP(B252,[2]Sheet1!$A$2:$A$198,[2]Sheet1!$B$2:$B$198,"-",0)="Glade"),"Out","No")</f>
        <v>No</v>
      </c>
      <c r="J252" s="90"/>
      <c r="K252" s="91"/>
      <c r="L252" s="91"/>
      <c r="M252" s="91"/>
      <c r="N252" s="92"/>
      <c r="O252" s="89"/>
      <c r="R252" t="b">
        <f t="shared" si="8"/>
        <v>0</v>
      </c>
    </row>
    <row r="253" spans="1:18" ht="15" thickBot="1" x14ac:dyDescent="0.35">
      <c r="A253" s="3" t="s">
        <v>1301</v>
      </c>
      <c r="B253" s="3" t="s">
        <v>1145</v>
      </c>
      <c r="C253" s="84">
        <f>IF(COUNTIF(Table8[Tag Number], A253), 1, 0)</f>
        <v>0</v>
      </c>
      <c r="D253" s="85">
        <f>IF(COUNTIF(Table9[Tag Number], A253), 1, 0)</f>
        <v>0</v>
      </c>
      <c r="E253" s="86">
        <f>IF(COUNTIF(Table10[Tag Number], A253), 1, 0)</f>
        <v>0</v>
      </c>
      <c r="F253" s="86">
        <f>IF(COUNTIF(Table11[Tag Number], A253), 1, 0)</f>
        <v>0</v>
      </c>
      <c r="G253" s="87">
        <f t="shared" si="9"/>
        <v>0</v>
      </c>
      <c r="H253" s="88" t="str" cm="1">
        <f t="array" ref="H253">_xlfn.IFS(OR(_xlfn.XLOOKUP(A253,Table9[Tag Number],Table9[Status],"-",0)="Dead",
        _xlfn.XLOOKUP(A253,Table10[Tag Number],Table10[Status],"-",0)="Dead",
        _xlfn.XLOOKUP(A253,Table11[Tag Number],Table11[Status],"-",0)="Dead",
        _xlfn.XLOOKUP(A253,Table8[Tag Number],Table8[Status],"-",0)="Dead"),"Dead",
     OR(_xlfn.XLOOKUP(A253,Table11[Tag Number],Table11[Status],"-",0)="Alive",
        _xlfn.XLOOKUP(A253,Table10[Tag Number],Table10[Status],"-",0)="Alive",
        _xlfn.XLOOKUP(A253,Table9[Tag Number],Table9[Status],"-",0)="Alive",
        _xlfn.XLOOKUP(A253,Table8[Tag Number],Table8[Status],"-",0)="Alive"),"Alive",
     OR(_xlfn.XLOOKUP(A253,Table9[Tag Number],Table9[Status],"-",0)="-",
        _xlfn.XLOOKUP(A253,Table10[Tag Number],Table10[Status],"-",0)="-",
        _xlfn.XLOOKUP(A253,Table11[Tag Number],Table11[Status],"-",0)="-",
        _xlfn.XLOOKUP(A253,Table8[Tag Number],Table8[Status],"-",0)="-"),
   "-")</f>
        <v>-</v>
      </c>
      <c r="I253" s="88" t="str">
        <f>IF((_xlfn.XLOOKUP(B253,[2]Sheet1!$A$2:$A$198,[2]Sheet1!$B$2:$B$198,"-",0)="Glade"),"Out","No")</f>
        <v>No</v>
      </c>
      <c r="J253" s="90"/>
      <c r="K253" s="91"/>
      <c r="L253" s="91"/>
      <c r="M253" s="91"/>
      <c r="N253" s="92"/>
      <c r="O253" s="89"/>
      <c r="R253" t="b">
        <f t="shared" si="8"/>
        <v>0</v>
      </c>
    </row>
    <row r="254" spans="1:18" ht="15" thickBot="1" x14ac:dyDescent="0.35">
      <c r="A254" s="2" t="s">
        <v>1302</v>
      </c>
      <c r="B254" s="2" t="s">
        <v>1145</v>
      </c>
      <c r="C254" s="84">
        <f>IF(COUNTIF(Table8[Tag Number], A254), 1, 0)</f>
        <v>0</v>
      </c>
      <c r="D254" s="85">
        <f>IF(COUNTIF(Table9[Tag Number], A254), 1, 0)</f>
        <v>0</v>
      </c>
      <c r="E254" s="86">
        <f>IF(COUNTIF(Table10[Tag Number], A254), 1, 0)</f>
        <v>0</v>
      </c>
      <c r="F254" s="86">
        <f>IF(COUNTIF(Table11[Tag Number], A254), 1, 0)</f>
        <v>0</v>
      </c>
      <c r="G254" s="87">
        <f t="shared" si="9"/>
        <v>0</v>
      </c>
      <c r="H254" s="88" t="str" cm="1">
        <f t="array" ref="H254">_xlfn.IFS(OR(_xlfn.XLOOKUP(A254,Table9[Tag Number],Table9[Status],"-",0)="Dead",
        _xlfn.XLOOKUP(A254,Table10[Tag Number],Table10[Status],"-",0)="Dead",
        _xlfn.XLOOKUP(A254,Table11[Tag Number],Table11[Status],"-",0)="Dead",
        _xlfn.XLOOKUP(A254,Table8[Tag Number],Table8[Status],"-",0)="Dead"),"Dead",
     OR(_xlfn.XLOOKUP(A254,Table11[Tag Number],Table11[Status],"-",0)="Alive",
        _xlfn.XLOOKUP(A254,Table10[Tag Number],Table10[Status],"-",0)="Alive",
        _xlfn.XLOOKUP(A254,Table9[Tag Number],Table9[Status],"-",0)="Alive",
        _xlfn.XLOOKUP(A254,Table8[Tag Number],Table8[Status],"-",0)="Alive"),"Alive",
     OR(_xlfn.XLOOKUP(A254,Table9[Tag Number],Table9[Status],"-",0)="-",
        _xlfn.XLOOKUP(A254,Table10[Tag Number],Table10[Status],"-",0)="-",
        _xlfn.XLOOKUP(A254,Table11[Tag Number],Table11[Status],"-",0)="-",
        _xlfn.XLOOKUP(A254,Table8[Tag Number],Table8[Status],"-",0)="-"),
   "-")</f>
        <v>-</v>
      </c>
      <c r="I254" s="88" t="str">
        <f>IF((_xlfn.XLOOKUP(B254,[2]Sheet1!$A$2:$A$198,[2]Sheet1!$B$2:$B$198,"-",0)="Glade"),"Out","No")</f>
        <v>No</v>
      </c>
      <c r="J254" s="90"/>
      <c r="K254" s="91"/>
      <c r="L254" s="91"/>
      <c r="M254" s="91"/>
      <c r="N254" s="92"/>
      <c r="O254" s="89"/>
      <c r="R254" t="b">
        <f t="shared" si="8"/>
        <v>0</v>
      </c>
    </row>
    <row r="255" spans="1:18" ht="15" thickBot="1" x14ac:dyDescent="0.35">
      <c r="A255" s="3" t="s">
        <v>1303</v>
      </c>
      <c r="B255" s="3" t="s">
        <v>1145</v>
      </c>
      <c r="C255" s="84">
        <f>IF(COUNTIF(Table8[Tag Number], A255), 1, 0)</f>
        <v>0</v>
      </c>
      <c r="D255" s="85">
        <f>IF(COUNTIF(Table9[Tag Number], A255), 1, 0)</f>
        <v>0</v>
      </c>
      <c r="E255" s="86">
        <f>IF(COUNTIF(Table10[Tag Number], A255), 1, 0)</f>
        <v>0</v>
      </c>
      <c r="F255" s="86">
        <f>IF(COUNTIF(Table11[Tag Number], A255), 1, 0)</f>
        <v>0</v>
      </c>
      <c r="G255" s="87">
        <f t="shared" si="9"/>
        <v>0</v>
      </c>
      <c r="H255" s="88" t="str" cm="1">
        <f t="array" ref="H255">_xlfn.IFS(OR(_xlfn.XLOOKUP(A255,Table9[Tag Number],Table9[Status],"-",0)="Dead",
        _xlfn.XLOOKUP(A255,Table10[Tag Number],Table10[Status],"-",0)="Dead",
        _xlfn.XLOOKUP(A255,Table11[Tag Number],Table11[Status],"-",0)="Dead",
        _xlfn.XLOOKUP(A255,Table8[Tag Number],Table8[Status],"-",0)="Dead"),"Dead",
     OR(_xlfn.XLOOKUP(A255,Table11[Tag Number],Table11[Status],"-",0)="Alive",
        _xlfn.XLOOKUP(A255,Table10[Tag Number],Table10[Status],"-",0)="Alive",
        _xlfn.XLOOKUP(A255,Table9[Tag Number],Table9[Status],"-",0)="Alive",
        _xlfn.XLOOKUP(A255,Table8[Tag Number],Table8[Status],"-",0)="Alive"),"Alive",
     OR(_xlfn.XLOOKUP(A255,Table9[Tag Number],Table9[Status],"-",0)="-",
        _xlfn.XLOOKUP(A255,Table10[Tag Number],Table10[Status],"-",0)="-",
        _xlfn.XLOOKUP(A255,Table11[Tag Number],Table11[Status],"-",0)="-",
        _xlfn.XLOOKUP(A255,Table8[Tag Number],Table8[Status],"-",0)="-"),
   "-")</f>
        <v>-</v>
      </c>
      <c r="I255" s="88" t="str">
        <f>IF((_xlfn.XLOOKUP(B255,[2]Sheet1!$A$2:$A$198,[2]Sheet1!$B$2:$B$198,"-",0)="Glade"),"Out","No")</f>
        <v>No</v>
      </c>
      <c r="J255" s="90"/>
      <c r="K255" s="91"/>
      <c r="L255" s="91"/>
      <c r="M255" s="91"/>
      <c r="N255" s="92"/>
      <c r="O255" s="89"/>
      <c r="R255" t="b">
        <f t="shared" si="8"/>
        <v>0</v>
      </c>
    </row>
    <row r="256" spans="1:18" ht="15" thickBot="1" x14ac:dyDescent="0.35">
      <c r="A256" s="2" t="s">
        <v>1304</v>
      </c>
      <c r="B256" s="2" t="s">
        <v>1145</v>
      </c>
      <c r="C256" s="84">
        <f>IF(COUNTIF(Table8[Tag Number], A256), 1, 0)</f>
        <v>0</v>
      </c>
      <c r="D256" s="85">
        <f>IF(COUNTIF(Table9[Tag Number], A256), 1, 0)</f>
        <v>0</v>
      </c>
      <c r="E256" s="86">
        <f>IF(COUNTIF(Table10[Tag Number], A256), 1, 0)</f>
        <v>0</v>
      </c>
      <c r="F256" s="86">
        <f>IF(COUNTIF(Table11[Tag Number], A256), 1, 0)</f>
        <v>0</v>
      </c>
      <c r="G256" s="87">
        <f t="shared" si="9"/>
        <v>0</v>
      </c>
      <c r="H256" s="88" t="str" cm="1">
        <f t="array" ref="H256">_xlfn.IFS(OR(_xlfn.XLOOKUP(A256,Table9[Tag Number],Table9[Status],"-",0)="Dead",
        _xlfn.XLOOKUP(A256,Table10[Tag Number],Table10[Status],"-",0)="Dead",
        _xlfn.XLOOKUP(A256,Table11[Tag Number],Table11[Status],"-",0)="Dead",
        _xlfn.XLOOKUP(A256,Table8[Tag Number],Table8[Status],"-",0)="Dead"),"Dead",
     OR(_xlfn.XLOOKUP(A256,Table11[Tag Number],Table11[Status],"-",0)="Alive",
        _xlfn.XLOOKUP(A256,Table10[Tag Number],Table10[Status],"-",0)="Alive",
        _xlfn.XLOOKUP(A256,Table9[Tag Number],Table9[Status],"-",0)="Alive",
        _xlfn.XLOOKUP(A256,Table8[Tag Number],Table8[Status],"-",0)="Alive"),"Alive",
     OR(_xlfn.XLOOKUP(A256,Table9[Tag Number],Table9[Status],"-",0)="-",
        _xlfn.XLOOKUP(A256,Table10[Tag Number],Table10[Status],"-",0)="-",
        _xlfn.XLOOKUP(A256,Table11[Tag Number],Table11[Status],"-",0)="-",
        _xlfn.XLOOKUP(A256,Table8[Tag Number],Table8[Status],"-",0)="-"),
   "-")</f>
        <v>-</v>
      </c>
      <c r="I256" s="88" t="str">
        <f>IF((_xlfn.XLOOKUP(B256,[2]Sheet1!$A$2:$A$198,[2]Sheet1!$B$2:$B$198,"-",0)="Glade"),"Out","No")</f>
        <v>No</v>
      </c>
      <c r="J256" s="90"/>
      <c r="K256" s="91"/>
      <c r="L256" s="91"/>
      <c r="M256" s="91"/>
      <c r="N256" s="92"/>
      <c r="O256" s="89"/>
      <c r="R256" t="b">
        <f t="shared" si="8"/>
        <v>0</v>
      </c>
    </row>
    <row r="257" spans="1:18" ht="15" thickBot="1" x14ac:dyDescent="0.35">
      <c r="A257" s="3" t="s">
        <v>1305</v>
      </c>
      <c r="B257" s="3" t="s">
        <v>1145</v>
      </c>
      <c r="C257" s="84">
        <f>IF(COUNTIF(Table8[Tag Number], A257), 1, 0)</f>
        <v>0</v>
      </c>
      <c r="D257" s="85">
        <f>IF(COUNTIF(Table9[Tag Number], A257), 1, 0)</f>
        <v>0</v>
      </c>
      <c r="E257" s="86">
        <f>IF(COUNTIF(Table10[Tag Number], A257), 1, 0)</f>
        <v>0</v>
      </c>
      <c r="F257" s="86">
        <f>IF(COUNTIF(Table11[Tag Number], A257), 1, 0)</f>
        <v>0</v>
      </c>
      <c r="G257" s="87">
        <f t="shared" si="9"/>
        <v>0</v>
      </c>
      <c r="H257" s="88" t="str" cm="1">
        <f t="array" ref="H257">_xlfn.IFS(OR(_xlfn.XLOOKUP(A257,Table9[Tag Number],Table9[Status],"-",0)="Dead",
        _xlfn.XLOOKUP(A257,Table10[Tag Number],Table10[Status],"-",0)="Dead",
        _xlfn.XLOOKUP(A257,Table11[Tag Number],Table11[Status],"-",0)="Dead",
        _xlfn.XLOOKUP(A257,Table8[Tag Number],Table8[Status],"-",0)="Dead"),"Dead",
     OR(_xlfn.XLOOKUP(A257,Table11[Tag Number],Table11[Status],"-",0)="Alive",
        _xlfn.XLOOKUP(A257,Table10[Tag Number],Table10[Status],"-",0)="Alive",
        _xlfn.XLOOKUP(A257,Table9[Tag Number],Table9[Status],"-",0)="Alive",
        _xlfn.XLOOKUP(A257,Table8[Tag Number],Table8[Status],"-",0)="Alive"),"Alive",
     OR(_xlfn.XLOOKUP(A257,Table9[Tag Number],Table9[Status],"-",0)="-",
        _xlfn.XLOOKUP(A257,Table10[Tag Number],Table10[Status],"-",0)="-",
        _xlfn.XLOOKUP(A257,Table11[Tag Number],Table11[Status],"-",0)="-",
        _xlfn.XLOOKUP(A257,Table8[Tag Number],Table8[Status],"-",0)="-"),
   "-")</f>
        <v>-</v>
      </c>
      <c r="I257" s="88" t="str">
        <f>IF((_xlfn.XLOOKUP(B257,[2]Sheet1!$A$2:$A$198,[2]Sheet1!$B$2:$B$198,"-",0)="Glade"),"Out","No")</f>
        <v>No</v>
      </c>
      <c r="J257" s="90"/>
      <c r="K257" s="91"/>
      <c r="L257" s="91"/>
      <c r="M257" s="91"/>
      <c r="N257" s="92"/>
      <c r="O257" s="89"/>
      <c r="R257" t="b">
        <f t="shared" si="8"/>
        <v>0</v>
      </c>
    </row>
    <row r="258" spans="1:18" ht="15" thickBot="1" x14ac:dyDescent="0.35">
      <c r="A258" s="2" t="s">
        <v>1306</v>
      </c>
      <c r="B258" s="2" t="s">
        <v>1145</v>
      </c>
      <c r="C258" s="84">
        <f>IF(COUNTIF(Table8[Tag Number], A258), 1, 0)</f>
        <v>0</v>
      </c>
      <c r="D258" s="85">
        <f>IF(COUNTIF(Table9[Tag Number], A258), 1, 0)</f>
        <v>0</v>
      </c>
      <c r="E258" s="86">
        <f>IF(COUNTIF(Table10[Tag Number], A258), 1, 0)</f>
        <v>0</v>
      </c>
      <c r="F258" s="86">
        <f>IF(COUNTIF(Table11[Tag Number], A258), 1, 0)</f>
        <v>0</v>
      </c>
      <c r="G258" s="87">
        <f t="shared" si="9"/>
        <v>0</v>
      </c>
      <c r="H258" s="88" t="str" cm="1">
        <f t="array" ref="H258">_xlfn.IFS(OR(_xlfn.XLOOKUP(A258,Table9[Tag Number],Table9[Status],"-",0)="Dead",
        _xlfn.XLOOKUP(A258,Table10[Tag Number],Table10[Status],"-",0)="Dead",
        _xlfn.XLOOKUP(A258,Table11[Tag Number],Table11[Status],"-",0)="Dead",
        _xlfn.XLOOKUP(A258,Table8[Tag Number],Table8[Status],"-",0)="Dead"),"Dead",
     OR(_xlfn.XLOOKUP(A258,Table11[Tag Number],Table11[Status],"-",0)="Alive",
        _xlfn.XLOOKUP(A258,Table10[Tag Number],Table10[Status],"-",0)="Alive",
        _xlfn.XLOOKUP(A258,Table9[Tag Number],Table9[Status],"-",0)="Alive",
        _xlfn.XLOOKUP(A258,Table8[Tag Number],Table8[Status],"-",0)="Alive"),"Alive",
     OR(_xlfn.XLOOKUP(A258,Table9[Tag Number],Table9[Status],"-",0)="-",
        _xlfn.XLOOKUP(A258,Table10[Tag Number],Table10[Status],"-",0)="-",
        _xlfn.XLOOKUP(A258,Table11[Tag Number],Table11[Status],"-",0)="-",
        _xlfn.XLOOKUP(A258,Table8[Tag Number],Table8[Status],"-",0)="-"),
   "-")</f>
        <v>-</v>
      </c>
      <c r="I258" s="88" t="str">
        <f>IF((_xlfn.XLOOKUP(B258,[2]Sheet1!$A$2:$A$198,[2]Sheet1!$B$2:$B$198,"-",0)="Glade"),"Out","No")</f>
        <v>No</v>
      </c>
      <c r="J258" s="90"/>
      <c r="K258" s="91"/>
      <c r="L258" s="91"/>
      <c r="M258" s="91"/>
      <c r="N258" s="92"/>
      <c r="O258" s="89"/>
      <c r="R258" t="b">
        <f t="shared" si="8"/>
        <v>0</v>
      </c>
    </row>
    <row r="259" spans="1:18" ht="15" thickBot="1" x14ac:dyDescent="0.35">
      <c r="A259" s="3" t="s">
        <v>1307</v>
      </c>
      <c r="B259" s="3" t="s">
        <v>1145</v>
      </c>
      <c r="C259" s="84">
        <f>IF(COUNTIF(Table8[Tag Number], A259), 1, 0)</f>
        <v>0</v>
      </c>
      <c r="D259" s="85">
        <f>IF(COUNTIF(Table9[Tag Number], A259), 1, 0)</f>
        <v>0</v>
      </c>
      <c r="E259" s="86">
        <f>IF(COUNTIF(Table10[Tag Number], A259), 1, 0)</f>
        <v>0</v>
      </c>
      <c r="F259" s="86">
        <f>IF(COUNTIF(Table11[Tag Number], A259), 1, 0)</f>
        <v>0</v>
      </c>
      <c r="G259" s="87">
        <f t="shared" si="9"/>
        <v>0</v>
      </c>
      <c r="H259" s="88" t="str" cm="1">
        <f t="array" ref="H259">_xlfn.IFS(OR(_xlfn.XLOOKUP(A259,Table9[Tag Number],Table9[Status],"-",0)="Dead",
        _xlfn.XLOOKUP(A259,Table10[Tag Number],Table10[Status],"-",0)="Dead",
        _xlfn.XLOOKUP(A259,Table11[Tag Number],Table11[Status],"-",0)="Dead",
        _xlfn.XLOOKUP(A259,Table8[Tag Number],Table8[Status],"-",0)="Dead"),"Dead",
     OR(_xlfn.XLOOKUP(A259,Table11[Tag Number],Table11[Status],"-",0)="Alive",
        _xlfn.XLOOKUP(A259,Table10[Tag Number],Table10[Status],"-",0)="Alive",
        _xlfn.XLOOKUP(A259,Table9[Tag Number],Table9[Status],"-",0)="Alive",
        _xlfn.XLOOKUP(A259,Table8[Tag Number],Table8[Status],"-",0)="Alive"),"Alive",
     OR(_xlfn.XLOOKUP(A259,Table9[Tag Number],Table9[Status],"-",0)="-",
        _xlfn.XLOOKUP(A259,Table10[Tag Number],Table10[Status],"-",0)="-",
        _xlfn.XLOOKUP(A259,Table11[Tag Number],Table11[Status],"-",0)="-",
        _xlfn.XLOOKUP(A259,Table8[Tag Number],Table8[Status],"-",0)="-"),
   "-")</f>
        <v>-</v>
      </c>
      <c r="I259" s="88" t="str">
        <f>IF((_xlfn.XLOOKUP(B259,[2]Sheet1!$A$2:$A$198,[2]Sheet1!$B$2:$B$198,"-",0)="Glade"),"Out","No")</f>
        <v>No</v>
      </c>
      <c r="J259" s="90"/>
      <c r="K259" s="91"/>
      <c r="L259" s="91"/>
      <c r="M259" s="91"/>
      <c r="N259" s="92"/>
      <c r="O259" s="89"/>
      <c r="R259" t="b">
        <f t="shared" si="8"/>
        <v>0</v>
      </c>
    </row>
    <row r="260" spans="1:18" ht="15" thickBot="1" x14ac:dyDescent="0.35">
      <c r="A260" s="2" t="s">
        <v>1308</v>
      </c>
      <c r="B260" s="2" t="s">
        <v>1145</v>
      </c>
      <c r="C260" s="84">
        <f>IF(COUNTIF(Table8[Tag Number], A260), 1, 0)</f>
        <v>0</v>
      </c>
      <c r="D260" s="85">
        <f>IF(COUNTIF(Table9[Tag Number], A260), 1, 0)</f>
        <v>0</v>
      </c>
      <c r="E260" s="86">
        <f>IF(COUNTIF(Table10[Tag Number], A260), 1, 0)</f>
        <v>0</v>
      </c>
      <c r="F260" s="86">
        <f>IF(COUNTIF(Table11[Tag Number], A260), 1, 0)</f>
        <v>0</v>
      </c>
      <c r="G260" s="87">
        <f t="shared" si="9"/>
        <v>0</v>
      </c>
      <c r="H260" s="88" t="str" cm="1">
        <f t="array" ref="H260">_xlfn.IFS(OR(_xlfn.XLOOKUP(A260,Table9[Tag Number],Table9[Status],"-",0)="Dead",
        _xlfn.XLOOKUP(A260,Table10[Tag Number],Table10[Status],"-",0)="Dead",
        _xlfn.XLOOKUP(A260,Table11[Tag Number],Table11[Status],"-",0)="Dead",
        _xlfn.XLOOKUP(A260,Table8[Tag Number],Table8[Status],"-",0)="Dead"),"Dead",
     OR(_xlfn.XLOOKUP(A260,Table11[Tag Number],Table11[Status],"-",0)="Alive",
        _xlfn.XLOOKUP(A260,Table10[Tag Number],Table10[Status],"-",0)="Alive",
        _xlfn.XLOOKUP(A260,Table9[Tag Number],Table9[Status],"-",0)="Alive",
        _xlfn.XLOOKUP(A260,Table8[Tag Number],Table8[Status],"-",0)="Alive"),"Alive",
     OR(_xlfn.XLOOKUP(A260,Table9[Tag Number],Table9[Status],"-",0)="-",
        _xlfn.XLOOKUP(A260,Table10[Tag Number],Table10[Status],"-",0)="-",
        _xlfn.XLOOKUP(A260,Table11[Tag Number],Table11[Status],"-",0)="-",
        _xlfn.XLOOKUP(A260,Table8[Tag Number],Table8[Status],"-",0)="-"),
   "-")</f>
        <v>-</v>
      </c>
      <c r="I260" s="88" t="str">
        <f>IF((_xlfn.XLOOKUP(B260,[2]Sheet1!$A$2:$A$198,[2]Sheet1!$B$2:$B$198,"-",0)="Glade"),"Out","No")</f>
        <v>No</v>
      </c>
      <c r="J260" s="90"/>
      <c r="K260" s="91"/>
      <c r="L260" s="91"/>
      <c r="M260" s="91"/>
      <c r="N260" s="92"/>
      <c r="O260" s="89"/>
      <c r="R260" t="b">
        <f t="shared" ref="R260:R323" si="10">IF(G260&gt;1,A260)</f>
        <v>0</v>
      </c>
    </row>
    <row r="261" spans="1:18" ht="15" thickBot="1" x14ac:dyDescent="0.35">
      <c r="A261" s="3" t="s">
        <v>94</v>
      </c>
      <c r="B261" s="3" t="s">
        <v>1145</v>
      </c>
      <c r="C261" s="84">
        <f>IF(COUNTIF(Table8[Tag Number], A261), 1, 0)</f>
        <v>0</v>
      </c>
      <c r="D261" s="85">
        <f>IF(COUNTIF(Table9[Tag Number], A261), 1, 0)</f>
        <v>0</v>
      </c>
      <c r="E261" s="86">
        <f>IF(COUNTIF(Table10[Tag Number], A261), 1, 0)</f>
        <v>0</v>
      </c>
      <c r="F261" s="86">
        <f>IF(COUNTIF(Table11[Tag Number], A261), 1, 0)</f>
        <v>0</v>
      </c>
      <c r="G261" s="87">
        <f t="shared" ref="G261:G324" si="11">SUM(C261:F261)</f>
        <v>0</v>
      </c>
      <c r="H261" s="88" t="str" cm="1">
        <f t="array" ref="H261">_xlfn.IFS(OR(_xlfn.XLOOKUP(A261,Table9[Tag Number],Table9[Status],"-",0)="Dead",
        _xlfn.XLOOKUP(A261,Table10[Tag Number],Table10[Status],"-",0)="Dead",
        _xlfn.XLOOKUP(A261,Table11[Tag Number],Table11[Status],"-",0)="Dead",
        _xlfn.XLOOKUP(A261,Table8[Tag Number],Table8[Status],"-",0)="Dead"),"Dead",
     OR(_xlfn.XLOOKUP(A261,Table11[Tag Number],Table11[Status],"-",0)="Alive",
        _xlfn.XLOOKUP(A261,Table10[Tag Number],Table10[Status],"-",0)="Alive",
        _xlfn.XLOOKUP(A261,Table9[Tag Number],Table9[Status],"-",0)="Alive",
        _xlfn.XLOOKUP(A261,Table8[Tag Number],Table8[Status],"-",0)="Alive"),"Alive",
     OR(_xlfn.XLOOKUP(A261,Table9[Tag Number],Table9[Status],"-",0)="-",
        _xlfn.XLOOKUP(A261,Table10[Tag Number],Table10[Status],"-",0)="-",
        _xlfn.XLOOKUP(A261,Table11[Tag Number],Table11[Status],"-",0)="-",
        _xlfn.XLOOKUP(A261,Table8[Tag Number],Table8[Status],"-",0)="-"),
   "-")</f>
        <v>-</v>
      </c>
      <c r="I261" s="88" t="str">
        <f>IF((_xlfn.XLOOKUP(B261,[2]Sheet1!$A$2:$A$198,[2]Sheet1!$B$2:$B$198,"-",0)="Glade"),"Out","No")</f>
        <v>No</v>
      </c>
      <c r="J261" s="90"/>
      <c r="K261" s="91"/>
      <c r="L261" s="91"/>
      <c r="M261" s="91"/>
      <c r="N261" s="92"/>
      <c r="O261" s="89"/>
      <c r="R261" t="b">
        <f t="shared" si="10"/>
        <v>0</v>
      </c>
    </row>
    <row r="262" spans="1:18" ht="15" thickBot="1" x14ac:dyDescent="0.35">
      <c r="A262" s="2" t="s">
        <v>1309</v>
      </c>
      <c r="B262" s="2" t="s">
        <v>1145</v>
      </c>
      <c r="C262" s="84">
        <f>IF(COUNTIF(Table8[Tag Number], A262), 1, 0)</f>
        <v>0</v>
      </c>
      <c r="D262" s="85">
        <f>IF(COUNTIF(Table9[Tag Number], A262), 1, 0)</f>
        <v>0</v>
      </c>
      <c r="E262" s="86">
        <f>IF(COUNTIF(Table10[Tag Number], A262), 1, 0)</f>
        <v>0</v>
      </c>
      <c r="F262" s="86">
        <f>IF(COUNTIF(Table11[Tag Number], A262), 1, 0)</f>
        <v>0</v>
      </c>
      <c r="G262" s="87">
        <f t="shared" si="11"/>
        <v>0</v>
      </c>
      <c r="H262" s="88" t="str" cm="1">
        <f t="array" ref="H262">_xlfn.IFS(OR(_xlfn.XLOOKUP(A262,Table9[Tag Number],Table9[Status],"-",0)="Dead",
        _xlfn.XLOOKUP(A262,Table10[Tag Number],Table10[Status],"-",0)="Dead",
        _xlfn.XLOOKUP(A262,Table11[Tag Number],Table11[Status],"-",0)="Dead",
        _xlfn.XLOOKUP(A262,Table8[Tag Number],Table8[Status],"-",0)="Dead"),"Dead",
     OR(_xlfn.XLOOKUP(A262,Table11[Tag Number],Table11[Status],"-",0)="Alive",
        _xlfn.XLOOKUP(A262,Table10[Tag Number],Table10[Status],"-",0)="Alive",
        _xlfn.XLOOKUP(A262,Table9[Tag Number],Table9[Status],"-",0)="Alive",
        _xlfn.XLOOKUP(A262,Table8[Tag Number],Table8[Status],"-",0)="Alive"),"Alive",
     OR(_xlfn.XLOOKUP(A262,Table9[Tag Number],Table9[Status],"-",0)="-",
        _xlfn.XLOOKUP(A262,Table10[Tag Number],Table10[Status],"-",0)="-",
        _xlfn.XLOOKUP(A262,Table11[Tag Number],Table11[Status],"-",0)="-",
        _xlfn.XLOOKUP(A262,Table8[Tag Number],Table8[Status],"-",0)="-"),
   "-")</f>
        <v>-</v>
      </c>
      <c r="I262" s="88" t="str">
        <f>IF((_xlfn.XLOOKUP(B262,[2]Sheet1!$A$2:$A$198,[2]Sheet1!$B$2:$B$198,"-",0)="Glade"),"Out","No")</f>
        <v>No</v>
      </c>
      <c r="J262" s="90"/>
      <c r="K262" s="91"/>
      <c r="L262" s="91"/>
      <c r="M262" s="91"/>
      <c r="N262" s="92"/>
      <c r="O262" s="89"/>
      <c r="R262" t="b">
        <f t="shared" si="10"/>
        <v>0</v>
      </c>
    </row>
    <row r="263" spans="1:18" ht="15" thickBot="1" x14ac:dyDescent="0.35">
      <c r="A263" s="3" t="s">
        <v>1310</v>
      </c>
      <c r="B263" s="3" t="s">
        <v>1145</v>
      </c>
      <c r="C263" s="84">
        <f>IF(COUNTIF(Table8[Tag Number], A263), 1, 0)</f>
        <v>0</v>
      </c>
      <c r="D263" s="85">
        <f>IF(COUNTIF(Table9[Tag Number], A263), 1, 0)</f>
        <v>0</v>
      </c>
      <c r="E263" s="86">
        <f>IF(COUNTIF(Table10[Tag Number], A263), 1, 0)</f>
        <v>0</v>
      </c>
      <c r="F263" s="86">
        <f>IF(COUNTIF(Table11[Tag Number], A263), 1, 0)</f>
        <v>0</v>
      </c>
      <c r="G263" s="87">
        <f t="shared" si="11"/>
        <v>0</v>
      </c>
      <c r="H263" s="88" t="str" cm="1">
        <f t="array" ref="H263">_xlfn.IFS(OR(_xlfn.XLOOKUP(A263,Table9[Tag Number],Table9[Status],"-",0)="Dead",
        _xlfn.XLOOKUP(A263,Table10[Tag Number],Table10[Status],"-",0)="Dead",
        _xlfn.XLOOKUP(A263,Table11[Tag Number],Table11[Status],"-",0)="Dead",
        _xlfn.XLOOKUP(A263,Table8[Tag Number],Table8[Status],"-",0)="Dead"),"Dead",
     OR(_xlfn.XLOOKUP(A263,Table11[Tag Number],Table11[Status],"-",0)="Alive",
        _xlfn.XLOOKUP(A263,Table10[Tag Number],Table10[Status],"-",0)="Alive",
        _xlfn.XLOOKUP(A263,Table9[Tag Number],Table9[Status],"-",0)="Alive",
        _xlfn.XLOOKUP(A263,Table8[Tag Number],Table8[Status],"-",0)="Alive"),"Alive",
     OR(_xlfn.XLOOKUP(A263,Table9[Tag Number],Table9[Status],"-",0)="-",
        _xlfn.XLOOKUP(A263,Table10[Tag Number],Table10[Status],"-",0)="-",
        _xlfn.XLOOKUP(A263,Table11[Tag Number],Table11[Status],"-",0)="-",
        _xlfn.XLOOKUP(A263,Table8[Tag Number],Table8[Status],"-",0)="-"),
   "-")</f>
        <v>-</v>
      </c>
      <c r="I263" s="88" t="str">
        <f>IF((_xlfn.XLOOKUP(B263,[2]Sheet1!$A$2:$A$198,[2]Sheet1!$B$2:$B$198,"-",0)="Glade"),"Out","No")</f>
        <v>No</v>
      </c>
      <c r="J263" s="90"/>
      <c r="K263" s="91"/>
      <c r="L263" s="91"/>
      <c r="M263" s="91"/>
      <c r="N263" s="92"/>
      <c r="O263" s="89"/>
      <c r="R263" t="b">
        <f t="shared" si="10"/>
        <v>0</v>
      </c>
    </row>
    <row r="264" spans="1:18" ht="15" thickBot="1" x14ac:dyDescent="0.35">
      <c r="A264" s="2" t="s">
        <v>1311</v>
      </c>
      <c r="B264" s="2" t="s">
        <v>1145</v>
      </c>
      <c r="C264" s="84">
        <f>IF(COUNTIF(Table8[Tag Number], A264), 1, 0)</f>
        <v>0</v>
      </c>
      <c r="D264" s="85">
        <f>IF(COUNTIF(Table9[Tag Number], A264), 1, 0)</f>
        <v>0</v>
      </c>
      <c r="E264" s="86">
        <f>IF(COUNTIF(Table10[Tag Number], A264), 1, 0)</f>
        <v>0</v>
      </c>
      <c r="F264" s="86">
        <f>IF(COUNTIF(Table11[Tag Number], A264), 1, 0)</f>
        <v>0</v>
      </c>
      <c r="G264" s="87">
        <f t="shared" si="11"/>
        <v>0</v>
      </c>
      <c r="H264" s="88" t="str" cm="1">
        <f t="array" ref="H264">_xlfn.IFS(OR(_xlfn.XLOOKUP(A264,Table9[Tag Number],Table9[Status],"-",0)="Dead",
        _xlfn.XLOOKUP(A264,Table10[Tag Number],Table10[Status],"-",0)="Dead",
        _xlfn.XLOOKUP(A264,Table11[Tag Number],Table11[Status],"-",0)="Dead",
        _xlfn.XLOOKUP(A264,Table8[Tag Number],Table8[Status],"-",0)="Dead"),"Dead",
     OR(_xlfn.XLOOKUP(A264,Table11[Tag Number],Table11[Status],"-",0)="Alive",
        _xlfn.XLOOKUP(A264,Table10[Tag Number],Table10[Status],"-",0)="Alive",
        _xlfn.XLOOKUP(A264,Table9[Tag Number],Table9[Status],"-",0)="Alive",
        _xlfn.XLOOKUP(A264,Table8[Tag Number],Table8[Status],"-",0)="Alive"),"Alive",
     OR(_xlfn.XLOOKUP(A264,Table9[Tag Number],Table9[Status],"-",0)="-",
        _xlfn.XLOOKUP(A264,Table10[Tag Number],Table10[Status],"-",0)="-",
        _xlfn.XLOOKUP(A264,Table11[Tag Number],Table11[Status],"-",0)="-",
        _xlfn.XLOOKUP(A264,Table8[Tag Number],Table8[Status],"-",0)="-"),
   "-")</f>
        <v>-</v>
      </c>
      <c r="I264" s="88" t="str">
        <f>IF((_xlfn.XLOOKUP(B264,[2]Sheet1!$A$2:$A$198,[2]Sheet1!$B$2:$B$198,"-",0)="Glade"),"Out","No")</f>
        <v>No</v>
      </c>
      <c r="J264" s="90"/>
      <c r="K264" s="91"/>
      <c r="L264" s="91"/>
      <c r="M264" s="91"/>
      <c r="N264" s="92"/>
      <c r="O264" s="89"/>
      <c r="R264" t="b">
        <f t="shared" si="10"/>
        <v>0</v>
      </c>
    </row>
    <row r="265" spans="1:18" ht="15" thickBot="1" x14ac:dyDescent="0.35">
      <c r="A265" s="3" t="s">
        <v>1312</v>
      </c>
      <c r="B265" s="3" t="s">
        <v>1145</v>
      </c>
      <c r="C265" s="84">
        <f>IF(COUNTIF(Table8[Tag Number], A265), 1, 0)</f>
        <v>0</v>
      </c>
      <c r="D265" s="85">
        <f>IF(COUNTIF(Table9[Tag Number], A265), 1, 0)</f>
        <v>0</v>
      </c>
      <c r="E265" s="86">
        <f>IF(COUNTIF(Table10[Tag Number], A265), 1, 0)</f>
        <v>0</v>
      </c>
      <c r="F265" s="86">
        <f>IF(COUNTIF(Table11[Tag Number], A265), 1, 0)</f>
        <v>0</v>
      </c>
      <c r="G265" s="87">
        <f t="shared" si="11"/>
        <v>0</v>
      </c>
      <c r="H265" s="88" t="str" cm="1">
        <f t="array" ref="H265">_xlfn.IFS(OR(_xlfn.XLOOKUP(A265,Table9[Tag Number],Table9[Status],"-",0)="Dead",
        _xlfn.XLOOKUP(A265,Table10[Tag Number],Table10[Status],"-",0)="Dead",
        _xlfn.XLOOKUP(A265,Table11[Tag Number],Table11[Status],"-",0)="Dead",
        _xlfn.XLOOKUP(A265,Table8[Tag Number],Table8[Status],"-",0)="Dead"),"Dead",
     OR(_xlfn.XLOOKUP(A265,Table11[Tag Number],Table11[Status],"-",0)="Alive",
        _xlfn.XLOOKUP(A265,Table10[Tag Number],Table10[Status],"-",0)="Alive",
        _xlfn.XLOOKUP(A265,Table9[Tag Number],Table9[Status],"-",0)="Alive",
        _xlfn.XLOOKUP(A265,Table8[Tag Number],Table8[Status],"-",0)="Alive"),"Alive",
     OR(_xlfn.XLOOKUP(A265,Table9[Tag Number],Table9[Status],"-",0)="-",
        _xlfn.XLOOKUP(A265,Table10[Tag Number],Table10[Status],"-",0)="-",
        _xlfn.XLOOKUP(A265,Table11[Tag Number],Table11[Status],"-",0)="-",
        _xlfn.XLOOKUP(A265,Table8[Tag Number],Table8[Status],"-",0)="-"),
   "-")</f>
        <v>-</v>
      </c>
      <c r="I265" s="88" t="str">
        <f>IF((_xlfn.XLOOKUP(B265,[2]Sheet1!$A$2:$A$198,[2]Sheet1!$B$2:$B$198,"-",0)="Glade"),"Out","No")</f>
        <v>No</v>
      </c>
      <c r="J265" s="90"/>
      <c r="K265" s="91"/>
      <c r="L265" s="91"/>
      <c r="M265" s="91"/>
      <c r="N265" s="92"/>
      <c r="O265" s="89"/>
      <c r="R265" t="b">
        <f t="shared" si="10"/>
        <v>0</v>
      </c>
    </row>
    <row r="266" spans="1:18" ht="15" thickBot="1" x14ac:dyDescent="0.35">
      <c r="A266" s="2" t="s">
        <v>1313</v>
      </c>
      <c r="B266" s="2" t="s">
        <v>1145</v>
      </c>
      <c r="C266" s="84">
        <f>IF(COUNTIF(Table8[Tag Number], A266), 1, 0)</f>
        <v>0</v>
      </c>
      <c r="D266" s="85">
        <f>IF(COUNTIF(Table9[Tag Number], A266), 1, 0)</f>
        <v>0</v>
      </c>
      <c r="E266" s="86">
        <f>IF(COUNTIF(Table10[Tag Number], A266), 1, 0)</f>
        <v>0</v>
      </c>
      <c r="F266" s="86">
        <f>IF(COUNTIF(Table11[Tag Number], A266), 1, 0)</f>
        <v>0</v>
      </c>
      <c r="G266" s="87">
        <f t="shared" si="11"/>
        <v>0</v>
      </c>
      <c r="H266" s="88" t="str" cm="1">
        <f t="array" ref="H266">_xlfn.IFS(OR(_xlfn.XLOOKUP(A266,Table9[Tag Number],Table9[Status],"-",0)="Dead",
        _xlfn.XLOOKUP(A266,Table10[Tag Number],Table10[Status],"-",0)="Dead",
        _xlfn.XLOOKUP(A266,Table11[Tag Number],Table11[Status],"-",0)="Dead",
        _xlfn.XLOOKUP(A266,Table8[Tag Number],Table8[Status],"-",0)="Dead"),"Dead",
     OR(_xlfn.XLOOKUP(A266,Table11[Tag Number],Table11[Status],"-",0)="Alive",
        _xlfn.XLOOKUP(A266,Table10[Tag Number],Table10[Status],"-",0)="Alive",
        _xlfn.XLOOKUP(A266,Table9[Tag Number],Table9[Status],"-",0)="Alive",
        _xlfn.XLOOKUP(A266,Table8[Tag Number],Table8[Status],"-",0)="Alive"),"Alive",
     OR(_xlfn.XLOOKUP(A266,Table9[Tag Number],Table9[Status],"-",0)="-",
        _xlfn.XLOOKUP(A266,Table10[Tag Number],Table10[Status],"-",0)="-",
        _xlfn.XLOOKUP(A266,Table11[Tag Number],Table11[Status],"-",0)="-",
        _xlfn.XLOOKUP(A266,Table8[Tag Number],Table8[Status],"-",0)="-"),
   "-")</f>
        <v>-</v>
      </c>
      <c r="I266" s="88" t="str">
        <f>IF((_xlfn.XLOOKUP(B266,[2]Sheet1!$A$2:$A$198,[2]Sheet1!$B$2:$B$198,"-",0)="Glade"),"Out","No")</f>
        <v>No</v>
      </c>
      <c r="J266" s="90"/>
      <c r="K266" s="91"/>
      <c r="L266" s="91"/>
      <c r="M266" s="91"/>
      <c r="N266" s="92"/>
      <c r="O266" s="89"/>
      <c r="R266" t="b">
        <f t="shared" si="10"/>
        <v>0</v>
      </c>
    </row>
    <row r="267" spans="1:18" ht="15" thickBot="1" x14ac:dyDescent="0.35">
      <c r="A267" s="3" t="s">
        <v>1314</v>
      </c>
      <c r="B267" s="3" t="s">
        <v>1145</v>
      </c>
      <c r="C267" s="84">
        <f>IF(COUNTIF(Table8[Tag Number], A267), 1, 0)</f>
        <v>0</v>
      </c>
      <c r="D267" s="85">
        <f>IF(COUNTIF(Table9[Tag Number], A267), 1, 0)</f>
        <v>0</v>
      </c>
      <c r="E267" s="86">
        <f>IF(COUNTIF(Table10[Tag Number], A267), 1, 0)</f>
        <v>0</v>
      </c>
      <c r="F267" s="86">
        <f>IF(COUNTIF(Table11[Tag Number], A267), 1, 0)</f>
        <v>0</v>
      </c>
      <c r="G267" s="87">
        <f t="shared" si="11"/>
        <v>0</v>
      </c>
      <c r="H267" s="88" t="str" cm="1">
        <f t="array" ref="H267">_xlfn.IFS(OR(_xlfn.XLOOKUP(A267,Table9[Tag Number],Table9[Status],"-",0)="Dead",
        _xlfn.XLOOKUP(A267,Table10[Tag Number],Table10[Status],"-",0)="Dead",
        _xlfn.XLOOKUP(A267,Table11[Tag Number],Table11[Status],"-",0)="Dead",
        _xlfn.XLOOKUP(A267,Table8[Tag Number],Table8[Status],"-",0)="Dead"),"Dead",
     OR(_xlfn.XLOOKUP(A267,Table11[Tag Number],Table11[Status],"-",0)="Alive",
        _xlfn.XLOOKUP(A267,Table10[Tag Number],Table10[Status],"-",0)="Alive",
        _xlfn.XLOOKUP(A267,Table9[Tag Number],Table9[Status],"-",0)="Alive",
        _xlfn.XLOOKUP(A267,Table8[Tag Number],Table8[Status],"-",0)="Alive"),"Alive",
     OR(_xlfn.XLOOKUP(A267,Table9[Tag Number],Table9[Status],"-",0)="-",
        _xlfn.XLOOKUP(A267,Table10[Tag Number],Table10[Status],"-",0)="-",
        _xlfn.XLOOKUP(A267,Table11[Tag Number],Table11[Status],"-",0)="-",
        _xlfn.XLOOKUP(A267,Table8[Tag Number],Table8[Status],"-",0)="-"),
   "-")</f>
        <v>-</v>
      </c>
      <c r="I267" s="88" t="str">
        <f>IF((_xlfn.XLOOKUP(B267,[2]Sheet1!$A$2:$A$198,[2]Sheet1!$B$2:$B$198,"-",0)="Glade"),"Out","No")</f>
        <v>No</v>
      </c>
      <c r="J267" s="90"/>
      <c r="K267" s="91"/>
      <c r="L267" s="91"/>
      <c r="M267" s="91"/>
      <c r="N267" s="92"/>
      <c r="O267" s="89"/>
      <c r="R267" t="b">
        <f t="shared" si="10"/>
        <v>0</v>
      </c>
    </row>
    <row r="268" spans="1:18" ht="15" thickBot="1" x14ac:dyDescent="0.35">
      <c r="A268" s="2" t="s">
        <v>1315</v>
      </c>
      <c r="B268" s="2" t="s">
        <v>1145</v>
      </c>
      <c r="C268" s="84">
        <f>IF(COUNTIF(Table8[Tag Number], A268), 1, 0)</f>
        <v>0</v>
      </c>
      <c r="D268" s="85">
        <f>IF(COUNTIF(Table9[Tag Number], A268), 1, 0)</f>
        <v>0</v>
      </c>
      <c r="E268" s="86">
        <f>IF(COUNTIF(Table10[Tag Number], A268), 1, 0)</f>
        <v>0</v>
      </c>
      <c r="F268" s="86">
        <f>IF(COUNTIF(Table11[Tag Number], A268), 1, 0)</f>
        <v>0</v>
      </c>
      <c r="G268" s="87">
        <f t="shared" si="11"/>
        <v>0</v>
      </c>
      <c r="H268" s="88" t="str" cm="1">
        <f t="array" ref="H268">_xlfn.IFS(OR(_xlfn.XLOOKUP(A268,Table9[Tag Number],Table9[Status],"-",0)="Dead",
        _xlfn.XLOOKUP(A268,Table10[Tag Number],Table10[Status],"-",0)="Dead",
        _xlfn.XLOOKUP(A268,Table11[Tag Number],Table11[Status],"-",0)="Dead",
        _xlfn.XLOOKUP(A268,Table8[Tag Number],Table8[Status],"-",0)="Dead"),"Dead",
     OR(_xlfn.XLOOKUP(A268,Table11[Tag Number],Table11[Status],"-",0)="Alive",
        _xlfn.XLOOKUP(A268,Table10[Tag Number],Table10[Status],"-",0)="Alive",
        _xlfn.XLOOKUP(A268,Table9[Tag Number],Table9[Status],"-",0)="Alive",
        _xlfn.XLOOKUP(A268,Table8[Tag Number],Table8[Status],"-",0)="Alive"),"Alive",
     OR(_xlfn.XLOOKUP(A268,Table9[Tag Number],Table9[Status],"-",0)="-",
        _xlfn.XLOOKUP(A268,Table10[Tag Number],Table10[Status],"-",0)="-",
        _xlfn.XLOOKUP(A268,Table11[Tag Number],Table11[Status],"-",0)="-",
        _xlfn.XLOOKUP(A268,Table8[Tag Number],Table8[Status],"-",0)="-"),
   "-")</f>
        <v>-</v>
      </c>
      <c r="I268" s="88" t="str">
        <f>IF((_xlfn.XLOOKUP(B268,[2]Sheet1!$A$2:$A$198,[2]Sheet1!$B$2:$B$198,"-",0)="Glade"),"Out","No")</f>
        <v>No</v>
      </c>
      <c r="J268" s="90"/>
      <c r="K268" s="91"/>
      <c r="L268" s="91"/>
      <c r="M268" s="91"/>
      <c r="N268" s="92"/>
      <c r="O268" s="89"/>
      <c r="R268" t="b">
        <f t="shared" si="10"/>
        <v>0</v>
      </c>
    </row>
    <row r="269" spans="1:18" ht="15" thickBot="1" x14ac:dyDescent="0.35">
      <c r="A269" s="3" t="s">
        <v>1316</v>
      </c>
      <c r="B269" s="3" t="s">
        <v>1145</v>
      </c>
      <c r="C269" s="84">
        <f>IF(COUNTIF(Table8[Tag Number], A269), 1, 0)</f>
        <v>0</v>
      </c>
      <c r="D269" s="85">
        <f>IF(COUNTIF(Table9[Tag Number], A269), 1, 0)</f>
        <v>0</v>
      </c>
      <c r="E269" s="86">
        <f>IF(COUNTIF(Table10[Tag Number], A269), 1, 0)</f>
        <v>0</v>
      </c>
      <c r="F269" s="86">
        <f>IF(COUNTIF(Table11[Tag Number], A269), 1, 0)</f>
        <v>0</v>
      </c>
      <c r="G269" s="87">
        <f t="shared" si="11"/>
        <v>0</v>
      </c>
      <c r="H269" s="88" t="str" cm="1">
        <f t="array" ref="H269">_xlfn.IFS(OR(_xlfn.XLOOKUP(A269,Table9[Tag Number],Table9[Status],"-",0)="Dead",
        _xlfn.XLOOKUP(A269,Table10[Tag Number],Table10[Status],"-",0)="Dead",
        _xlfn.XLOOKUP(A269,Table11[Tag Number],Table11[Status],"-",0)="Dead",
        _xlfn.XLOOKUP(A269,Table8[Tag Number],Table8[Status],"-",0)="Dead"),"Dead",
     OR(_xlfn.XLOOKUP(A269,Table11[Tag Number],Table11[Status],"-",0)="Alive",
        _xlfn.XLOOKUP(A269,Table10[Tag Number],Table10[Status],"-",0)="Alive",
        _xlfn.XLOOKUP(A269,Table9[Tag Number],Table9[Status],"-",0)="Alive",
        _xlfn.XLOOKUP(A269,Table8[Tag Number],Table8[Status],"-",0)="Alive"),"Alive",
     OR(_xlfn.XLOOKUP(A269,Table9[Tag Number],Table9[Status],"-",0)="-",
        _xlfn.XLOOKUP(A269,Table10[Tag Number],Table10[Status],"-",0)="-",
        _xlfn.XLOOKUP(A269,Table11[Tag Number],Table11[Status],"-",0)="-",
        _xlfn.XLOOKUP(A269,Table8[Tag Number],Table8[Status],"-",0)="-"),
   "-")</f>
        <v>-</v>
      </c>
      <c r="I269" s="88" t="str">
        <f>IF((_xlfn.XLOOKUP(B269,[2]Sheet1!$A$2:$A$198,[2]Sheet1!$B$2:$B$198,"-",0)="Glade"),"Out","No")</f>
        <v>No</v>
      </c>
      <c r="J269" s="90"/>
      <c r="K269" s="91"/>
      <c r="L269" s="91"/>
      <c r="M269" s="91"/>
      <c r="N269" s="92"/>
      <c r="O269" s="89"/>
      <c r="R269" t="b">
        <f t="shared" si="10"/>
        <v>0</v>
      </c>
    </row>
    <row r="270" spans="1:18" ht="15" thickBot="1" x14ac:dyDescent="0.35">
      <c r="A270" s="2" t="s">
        <v>1317</v>
      </c>
      <c r="B270" s="2" t="s">
        <v>1145</v>
      </c>
      <c r="C270" s="84">
        <f>IF(COUNTIF(Table8[Tag Number], A270), 1, 0)</f>
        <v>0</v>
      </c>
      <c r="D270" s="85">
        <f>IF(COUNTIF(Table9[Tag Number], A270), 1, 0)</f>
        <v>0</v>
      </c>
      <c r="E270" s="86">
        <f>IF(COUNTIF(Table10[Tag Number], A270), 1, 0)</f>
        <v>0</v>
      </c>
      <c r="F270" s="86">
        <f>IF(COUNTIF(Table11[Tag Number], A270), 1, 0)</f>
        <v>0</v>
      </c>
      <c r="G270" s="87">
        <f t="shared" si="11"/>
        <v>0</v>
      </c>
      <c r="H270" s="88" t="str" cm="1">
        <f t="array" ref="H270">_xlfn.IFS(OR(_xlfn.XLOOKUP(A270,Table9[Tag Number],Table9[Status],"-",0)="Dead",
        _xlfn.XLOOKUP(A270,Table10[Tag Number],Table10[Status],"-",0)="Dead",
        _xlfn.XLOOKUP(A270,Table11[Tag Number],Table11[Status],"-",0)="Dead",
        _xlfn.XLOOKUP(A270,Table8[Tag Number],Table8[Status],"-",0)="Dead"),"Dead",
     OR(_xlfn.XLOOKUP(A270,Table11[Tag Number],Table11[Status],"-",0)="Alive",
        _xlfn.XLOOKUP(A270,Table10[Tag Number],Table10[Status],"-",0)="Alive",
        _xlfn.XLOOKUP(A270,Table9[Tag Number],Table9[Status],"-",0)="Alive",
        _xlfn.XLOOKUP(A270,Table8[Tag Number],Table8[Status],"-",0)="Alive"),"Alive",
     OR(_xlfn.XLOOKUP(A270,Table9[Tag Number],Table9[Status],"-",0)="-",
        _xlfn.XLOOKUP(A270,Table10[Tag Number],Table10[Status],"-",0)="-",
        _xlfn.XLOOKUP(A270,Table11[Tag Number],Table11[Status],"-",0)="-",
        _xlfn.XLOOKUP(A270,Table8[Tag Number],Table8[Status],"-",0)="-"),
   "-")</f>
        <v>-</v>
      </c>
      <c r="I270" s="88" t="str">
        <f>IF((_xlfn.XLOOKUP(B270,[2]Sheet1!$A$2:$A$198,[2]Sheet1!$B$2:$B$198,"-",0)="Glade"),"Out","No")</f>
        <v>No</v>
      </c>
      <c r="J270" s="90"/>
      <c r="K270" s="91"/>
      <c r="L270" s="91"/>
      <c r="M270" s="91"/>
      <c r="N270" s="92"/>
      <c r="O270" s="89"/>
      <c r="R270" t="b">
        <f t="shared" si="10"/>
        <v>0</v>
      </c>
    </row>
    <row r="271" spans="1:18" ht="15" thickBot="1" x14ac:dyDescent="0.35">
      <c r="A271" s="3" t="s">
        <v>1318</v>
      </c>
      <c r="B271" s="3" t="s">
        <v>1145</v>
      </c>
      <c r="C271" s="84">
        <f>IF(COUNTIF(Table8[Tag Number], A271), 1, 0)</f>
        <v>0</v>
      </c>
      <c r="D271" s="85">
        <f>IF(COUNTIF(Table9[Tag Number], A271), 1, 0)</f>
        <v>0</v>
      </c>
      <c r="E271" s="86">
        <f>IF(COUNTIF(Table10[Tag Number], A271), 1, 0)</f>
        <v>0</v>
      </c>
      <c r="F271" s="86">
        <f>IF(COUNTIF(Table11[Tag Number], A271), 1, 0)</f>
        <v>0</v>
      </c>
      <c r="G271" s="87">
        <f t="shared" si="11"/>
        <v>0</v>
      </c>
      <c r="H271" s="88" t="str" cm="1">
        <f t="array" ref="H271">_xlfn.IFS(OR(_xlfn.XLOOKUP(A271,Table9[Tag Number],Table9[Status],"-",0)="Dead",
        _xlfn.XLOOKUP(A271,Table10[Tag Number],Table10[Status],"-",0)="Dead",
        _xlfn.XLOOKUP(A271,Table11[Tag Number],Table11[Status],"-",0)="Dead",
        _xlfn.XLOOKUP(A271,Table8[Tag Number],Table8[Status],"-",0)="Dead"),"Dead",
     OR(_xlfn.XLOOKUP(A271,Table11[Tag Number],Table11[Status],"-",0)="Alive",
        _xlfn.XLOOKUP(A271,Table10[Tag Number],Table10[Status],"-",0)="Alive",
        _xlfn.XLOOKUP(A271,Table9[Tag Number],Table9[Status],"-",0)="Alive",
        _xlfn.XLOOKUP(A271,Table8[Tag Number],Table8[Status],"-",0)="Alive"),"Alive",
     OR(_xlfn.XLOOKUP(A271,Table9[Tag Number],Table9[Status],"-",0)="-",
        _xlfn.XLOOKUP(A271,Table10[Tag Number],Table10[Status],"-",0)="-",
        _xlfn.XLOOKUP(A271,Table11[Tag Number],Table11[Status],"-",0)="-",
        _xlfn.XLOOKUP(A271,Table8[Tag Number],Table8[Status],"-",0)="-"),
   "-")</f>
        <v>-</v>
      </c>
      <c r="I271" s="88" t="str">
        <f>IF((_xlfn.XLOOKUP(B271,[2]Sheet1!$A$2:$A$198,[2]Sheet1!$B$2:$B$198,"-",0)="Glade"),"Out","No")</f>
        <v>No</v>
      </c>
      <c r="J271" s="90"/>
      <c r="K271" s="91"/>
      <c r="L271" s="91"/>
      <c r="M271" s="91"/>
      <c r="N271" s="92"/>
      <c r="O271" s="89"/>
      <c r="R271" t="b">
        <f t="shared" si="10"/>
        <v>0</v>
      </c>
    </row>
    <row r="272" spans="1:18" ht="15" thickBot="1" x14ac:dyDescent="0.35">
      <c r="A272" s="2" t="s">
        <v>1319</v>
      </c>
      <c r="B272" s="2" t="s">
        <v>1145</v>
      </c>
      <c r="C272" s="84">
        <f>IF(COUNTIF(Table8[Tag Number], A272), 1, 0)</f>
        <v>0</v>
      </c>
      <c r="D272" s="85">
        <f>IF(COUNTIF(Table9[Tag Number], A272), 1, 0)</f>
        <v>0</v>
      </c>
      <c r="E272" s="86">
        <f>IF(COUNTIF(Table10[Tag Number], A272), 1, 0)</f>
        <v>0</v>
      </c>
      <c r="F272" s="86">
        <f>IF(COUNTIF(Table11[Tag Number], A272), 1, 0)</f>
        <v>0</v>
      </c>
      <c r="G272" s="87">
        <f t="shared" si="11"/>
        <v>0</v>
      </c>
      <c r="H272" s="88" t="str" cm="1">
        <f t="array" ref="H272">_xlfn.IFS(OR(_xlfn.XLOOKUP(A272,Table9[Tag Number],Table9[Status],"-",0)="Dead",
        _xlfn.XLOOKUP(A272,Table10[Tag Number],Table10[Status],"-",0)="Dead",
        _xlfn.XLOOKUP(A272,Table11[Tag Number],Table11[Status],"-",0)="Dead",
        _xlfn.XLOOKUP(A272,Table8[Tag Number],Table8[Status],"-",0)="Dead"),"Dead",
     OR(_xlfn.XLOOKUP(A272,Table11[Tag Number],Table11[Status],"-",0)="Alive",
        _xlfn.XLOOKUP(A272,Table10[Tag Number],Table10[Status],"-",0)="Alive",
        _xlfn.XLOOKUP(A272,Table9[Tag Number],Table9[Status],"-",0)="Alive",
        _xlfn.XLOOKUP(A272,Table8[Tag Number],Table8[Status],"-",0)="Alive"),"Alive",
     OR(_xlfn.XLOOKUP(A272,Table9[Tag Number],Table9[Status],"-",0)="-",
        _xlfn.XLOOKUP(A272,Table10[Tag Number],Table10[Status],"-",0)="-",
        _xlfn.XLOOKUP(A272,Table11[Tag Number],Table11[Status],"-",0)="-",
        _xlfn.XLOOKUP(A272,Table8[Tag Number],Table8[Status],"-",0)="-"),
   "-")</f>
        <v>-</v>
      </c>
      <c r="I272" s="88" t="str">
        <f>IF((_xlfn.XLOOKUP(B272,[2]Sheet1!$A$2:$A$198,[2]Sheet1!$B$2:$B$198,"-",0)="Glade"),"Out","No")</f>
        <v>No</v>
      </c>
      <c r="J272" s="90"/>
      <c r="K272" s="91"/>
      <c r="L272" s="91"/>
      <c r="M272" s="91"/>
      <c r="N272" s="92"/>
      <c r="O272" s="89"/>
      <c r="R272" t="b">
        <f t="shared" si="10"/>
        <v>0</v>
      </c>
    </row>
    <row r="273" spans="1:18" ht="15" thickBot="1" x14ac:dyDescent="0.35">
      <c r="A273" s="3" t="s">
        <v>240</v>
      </c>
      <c r="B273" s="3" t="s">
        <v>1145</v>
      </c>
      <c r="C273" s="84">
        <f>IF(COUNTIF(Table8[Tag Number], A273), 1, 0)</f>
        <v>0</v>
      </c>
      <c r="D273" s="85">
        <f>IF(COUNTIF(Table9[Tag Number], A273), 1, 0)</f>
        <v>0</v>
      </c>
      <c r="E273" s="86">
        <f>IF(COUNTIF(Table10[Tag Number], A273), 1, 0)</f>
        <v>0</v>
      </c>
      <c r="F273" s="86">
        <f>IF(COUNTIF(Table11[Tag Number], A273), 1, 0)</f>
        <v>0</v>
      </c>
      <c r="G273" s="87">
        <f t="shared" si="11"/>
        <v>0</v>
      </c>
      <c r="H273" s="88" t="str" cm="1">
        <f t="array" ref="H273">_xlfn.IFS(OR(_xlfn.XLOOKUP(A273,Table9[Tag Number],Table9[Status],"-",0)="Dead",
        _xlfn.XLOOKUP(A273,Table10[Tag Number],Table10[Status],"-",0)="Dead",
        _xlfn.XLOOKUP(A273,Table11[Tag Number],Table11[Status],"-",0)="Dead",
        _xlfn.XLOOKUP(A273,Table8[Tag Number],Table8[Status],"-",0)="Dead"),"Dead",
     OR(_xlfn.XLOOKUP(A273,Table11[Tag Number],Table11[Status],"-",0)="Alive",
        _xlfn.XLOOKUP(A273,Table10[Tag Number],Table10[Status],"-",0)="Alive",
        _xlfn.XLOOKUP(A273,Table9[Tag Number],Table9[Status],"-",0)="Alive",
        _xlfn.XLOOKUP(A273,Table8[Tag Number],Table8[Status],"-",0)="Alive"),"Alive",
     OR(_xlfn.XLOOKUP(A273,Table9[Tag Number],Table9[Status],"-",0)="-",
        _xlfn.XLOOKUP(A273,Table10[Tag Number],Table10[Status],"-",0)="-",
        _xlfn.XLOOKUP(A273,Table11[Tag Number],Table11[Status],"-",0)="-",
        _xlfn.XLOOKUP(A273,Table8[Tag Number],Table8[Status],"-",0)="-"),
   "-")</f>
        <v>-</v>
      </c>
      <c r="I273" s="88" t="str">
        <f>IF((_xlfn.XLOOKUP(B273,[2]Sheet1!$A$2:$A$198,[2]Sheet1!$B$2:$B$198,"-",0)="Glade"),"Out","No")</f>
        <v>No</v>
      </c>
      <c r="J273" s="90"/>
      <c r="K273" s="91"/>
      <c r="L273" s="91"/>
      <c r="M273" s="91"/>
      <c r="N273" s="92"/>
      <c r="O273" s="89"/>
      <c r="R273" t="b">
        <f t="shared" si="10"/>
        <v>0</v>
      </c>
    </row>
    <row r="274" spans="1:18" ht="15" thickBot="1" x14ac:dyDescent="0.35">
      <c r="A274" s="2" t="s">
        <v>1320</v>
      </c>
      <c r="B274" s="2" t="s">
        <v>1145</v>
      </c>
      <c r="C274" s="84">
        <f>IF(COUNTIF(Table8[Tag Number], A274), 1, 0)</f>
        <v>0</v>
      </c>
      <c r="D274" s="85">
        <f>IF(COUNTIF(Table9[Tag Number], A274), 1, 0)</f>
        <v>0</v>
      </c>
      <c r="E274" s="86">
        <f>IF(COUNTIF(Table10[Tag Number], A274), 1, 0)</f>
        <v>0</v>
      </c>
      <c r="F274" s="86">
        <f>IF(COUNTIF(Table11[Tag Number], A274), 1, 0)</f>
        <v>0</v>
      </c>
      <c r="G274" s="87">
        <f t="shared" si="11"/>
        <v>0</v>
      </c>
      <c r="H274" s="88" t="str" cm="1">
        <f t="array" ref="H274">_xlfn.IFS(OR(_xlfn.XLOOKUP(A274,Table9[Tag Number],Table9[Status],"-",0)="Dead",
        _xlfn.XLOOKUP(A274,Table10[Tag Number],Table10[Status],"-",0)="Dead",
        _xlfn.XLOOKUP(A274,Table11[Tag Number],Table11[Status],"-",0)="Dead",
        _xlfn.XLOOKUP(A274,Table8[Tag Number],Table8[Status],"-",0)="Dead"),"Dead",
     OR(_xlfn.XLOOKUP(A274,Table11[Tag Number],Table11[Status],"-",0)="Alive",
        _xlfn.XLOOKUP(A274,Table10[Tag Number],Table10[Status],"-",0)="Alive",
        _xlfn.XLOOKUP(A274,Table9[Tag Number],Table9[Status],"-",0)="Alive",
        _xlfn.XLOOKUP(A274,Table8[Tag Number],Table8[Status],"-",0)="Alive"),"Alive",
     OR(_xlfn.XLOOKUP(A274,Table9[Tag Number],Table9[Status],"-",0)="-",
        _xlfn.XLOOKUP(A274,Table10[Tag Number],Table10[Status],"-",0)="-",
        _xlfn.XLOOKUP(A274,Table11[Tag Number],Table11[Status],"-",0)="-",
        _xlfn.XLOOKUP(A274,Table8[Tag Number],Table8[Status],"-",0)="-"),
   "-")</f>
        <v>-</v>
      </c>
      <c r="I274" s="88" t="str">
        <f>IF((_xlfn.XLOOKUP(B274,[2]Sheet1!$A$2:$A$198,[2]Sheet1!$B$2:$B$198,"-",0)="Glade"),"Out","No")</f>
        <v>No</v>
      </c>
      <c r="J274" s="90"/>
      <c r="K274" s="91"/>
      <c r="L274" s="91"/>
      <c r="M274" s="91"/>
      <c r="N274" s="92"/>
      <c r="O274" s="89"/>
      <c r="R274" t="b">
        <f t="shared" si="10"/>
        <v>0</v>
      </c>
    </row>
    <row r="275" spans="1:18" ht="15" thickBot="1" x14ac:dyDescent="0.35">
      <c r="A275" s="3" t="s">
        <v>283</v>
      </c>
      <c r="B275" s="3" t="s">
        <v>1145</v>
      </c>
      <c r="C275" s="84">
        <f>IF(COUNTIF(Table8[Tag Number], A275), 1, 0)</f>
        <v>0</v>
      </c>
      <c r="D275" s="85">
        <f>IF(COUNTIF(Table9[Tag Number], A275), 1, 0)</f>
        <v>0</v>
      </c>
      <c r="E275" s="86">
        <f>IF(COUNTIF(Table10[Tag Number], A275), 1, 0)</f>
        <v>0</v>
      </c>
      <c r="F275" s="86">
        <f>IF(COUNTIF(Table11[Tag Number], A275), 1, 0)</f>
        <v>0</v>
      </c>
      <c r="G275" s="87">
        <f t="shared" si="11"/>
        <v>0</v>
      </c>
      <c r="H275" s="88" t="str" cm="1">
        <f t="array" ref="H275">_xlfn.IFS(OR(_xlfn.XLOOKUP(A275,Table9[Tag Number],Table9[Status],"-",0)="Dead",
        _xlfn.XLOOKUP(A275,Table10[Tag Number],Table10[Status],"-",0)="Dead",
        _xlfn.XLOOKUP(A275,Table11[Tag Number],Table11[Status],"-",0)="Dead",
        _xlfn.XLOOKUP(A275,Table8[Tag Number],Table8[Status],"-",0)="Dead"),"Dead",
     OR(_xlfn.XLOOKUP(A275,Table11[Tag Number],Table11[Status],"-",0)="Alive",
        _xlfn.XLOOKUP(A275,Table10[Tag Number],Table10[Status],"-",0)="Alive",
        _xlfn.XLOOKUP(A275,Table9[Tag Number],Table9[Status],"-",0)="Alive",
        _xlfn.XLOOKUP(A275,Table8[Tag Number],Table8[Status],"-",0)="Alive"),"Alive",
     OR(_xlfn.XLOOKUP(A275,Table9[Tag Number],Table9[Status],"-",0)="-",
        _xlfn.XLOOKUP(A275,Table10[Tag Number],Table10[Status],"-",0)="-",
        _xlfn.XLOOKUP(A275,Table11[Tag Number],Table11[Status],"-",0)="-",
        _xlfn.XLOOKUP(A275,Table8[Tag Number],Table8[Status],"-",0)="-"),
   "-")</f>
        <v>-</v>
      </c>
      <c r="I275" s="88" t="str">
        <f>IF((_xlfn.XLOOKUP(B275,[2]Sheet1!$A$2:$A$198,[2]Sheet1!$B$2:$B$198,"-",0)="Glade"),"Out","No")</f>
        <v>No</v>
      </c>
      <c r="J275" s="90"/>
      <c r="K275" s="91"/>
      <c r="L275" s="91"/>
      <c r="M275" s="91"/>
      <c r="N275" s="92"/>
      <c r="O275" s="89"/>
      <c r="R275" t="b">
        <f t="shared" si="10"/>
        <v>0</v>
      </c>
    </row>
    <row r="276" spans="1:18" ht="15" thickBot="1" x14ac:dyDescent="0.35">
      <c r="A276" s="2" t="s">
        <v>1321</v>
      </c>
      <c r="B276" s="2" t="s">
        <v>1145</v>
      </c>
      <c r="C276" s="84">
        <f>IF(COUNTIF(Table8[Tag Number], A276), 1, 0)</f>
        <v>0</v>
      </c>
      <c r="D276" s="85">
        <f>IF(COUNTIF(Table9[Tag Number], A276), 1, 0)</f>
        <v>0</v>
      </c>
      <c r="E276" s="86">
        <f>IF(COUNTIF(Table10[Tag Number], A276), 1, 0)</f>
        <v>0</v>
      </c>
      <c r="F276" s="86">
        <f>IF(COUNTIF(Table11[Tag Number], A276), 1, 0)</f>
        <v>0</v>
      </c>
      <c r="G276" s="87">
        <f t="shared" si="11"/>
        <v>0</v>
      </c>
      <c r="H276" s="88" t="str" cm="1">
        <f t="array" ref="H276">_xlfn.IFS(OR(_xlfn.XLOOKUP(A276,Table9[Tag Number],Table9[Status],"-",0)="Dead",
        _xlfn.XLOOKUP(A276,Table10[Tag Number],Table10[Status],"-",0)="Dead",
        _xlfn.XLOOKUP(A276,Table11[Tag Number],Table11[Status],"-",0)="Dead",
        _xlfn.XLOOKUP(A276,Table8[Tag Number],Table8[Status],"-",0)="Dead"),"Dead",
     OR(_xlfn.XLOOKUP(A276,Table11[Tag Number],Table11[Status],"-",0)="Alive",
        _xlfn.XLOOKUP(A276,Table10[Tag Number],Table10[Status],"-",0)="Alive",
        _xlfn.XLOOKUP(A276,Table9[Tag Number],Table9[Status],"-",0)="Alive",
        _xlfn.XLOOKUP(A276,Table8[Tag Number],Table8[Status],"-",0)="Alive"),"Alive",
     OR(_xlfn.XLOOKUP(A276,Table9[Tag Number],Table9[Status],"-",0)="-",
        _xlfn.XLOOKUP(A276,Table10[Tag Number],Table10[Status],"-",0)="-",
        _xlfn.XLOOKUP(A276,Table11[Tag Number],Table11[Status],"-",0)="-",
        _xlfn.XLOOKUP(A276,Table8[Tag Number],Table8[Status],"-",0)="-"),
   "-")</f>
        <v>-</v>
      </c>
      <c r="I276" s="88" t="str">
        <f>IF((_xlfn.XLOOKUP(B276,[2]Sheet1!$A$2:$A$198,[2]Sheet1!$B$2:$B$198,"-",0)="Glade"),"Out","No")</f>
        <v>No</v>
      </c>
      <c r="J276" s="90"/>
      <c r="K276" s="91"/>
      <c r="L276" s="91"/>
      <c r="M276" s="91"/>
      <c r="N276" s="92"/>
      <c r="O276" s="89"/>
      <c r="R276" t="b">
        <f t="shared" si="10"/>
        <v>0</v>
      </c>
    </row>
    <row r="277" spans="1:18" ht="15" thickBot="1" x14ac:dyDescent="0.35">
      <c r="A277" s="3" t="s">
        <v>1322</v>
      </c>
      <c r="B277" s="3" t="s">
        <v>1145</v>
      </c>
      <c r="C277" s="84">
        <f>IF(COUNTIF(Table8[Tag Number], A277), 1, 0)</f>
        <v>0</v>
      </c>
      <c r="D277" s="85">
        <f>IF(COUNTIF(Table9[Tag Number], A277), 1, 0)</f>
        <v>0</v>
      </c>
      <c r="E277" s="86">
        <f>IF(COUNTIF(Table10[Tag Number], A277), 1, 0)</f>
        <v>0</v>
      </c>
      <c r="F277" s="86">
        <f>IF(COUNTIF(Table11[Tag Number], A277), 1, 0)</f>
        <v>0</v>
      </c>
      <c r="G277" s="87">
        <f t="shared" si="11"/>
        <v>0</v>
      </c>
      <c r="H277" s="88" t="str" cm="1">
        <f t="array" ref="H277">_xlfn.IFS(OR(_xlfn.XLOOKUP(A277,Table9[Tag Number],Table9[Status],"-",0)="Dead",
        _xlfn.XLOOKUP(A277,Table10[Tag Number],Table10[Status],"-",0)="Dead",
        _xlfn.XLOOKUP(A277,Table11[Tag Number],Table11[Status],"-",0)="Dead",
        _xlfn.XLOOKUP(A277,Table8[Tag Number],Table8[Status],"-",0)="Dead"),"Dead",
     OR(_xlfn.XLOOKUP(A277,Table11[Tag Number],Table11[Status],"-",0)="Alive",
        _xlfn.XLOOKUP(A277,Table10[Tag Number],Table10[Status],"-",0)="Alive",
        _xlfn.XLOOKUP(A277,Table9[Tag Number],Table9[Status],"-",0)="Alive",
        _xlfn.XLOOKUP(A277,Table8[Tag Number],Table8[Status],"-",0)="Alive"),"Alive",
     OR(_xlfn.XLOOKUP(A277,Table9[Tag Number],Table9[Status],"-",0)="-",
        _xlfn.XLOOKUP(A277,Table10[Tag Number],Table10[Status],"-",0)="-",
        _xlfn.XLOOKUP(A277,Table11[Tag Number],Table11[Status],"-",0)="-",
        _xlfn.XLOOKUP(A277,Table8[Tag Number],Table8[Status],"-",0)="-"),
   "-")</f>
        <v>-</v>
      </c>
      <c r="I277" s="88" t="str">
        <f>IF((_xlfn.XLOOKUP(B277,[2]Sheet1!$A$2:$A$198,[2]Sheet1!$B$2:$B$198,"-",0)="Glade"),"Out","No")</f>
        <v>No</v>
      </c>
      <c r="J277" s="90"/>
      <c r="K277" s="91"/>
      <c r="L277" s="91"/>
      <c r="M277" s="91"/>
      <c r="N277" s="92"/>
      <c r="O277" s="89"/>
      <c r="R277" t="b">
        <f t="shared" si="10"/>
        <v>0</v>
      </c>
    </row>
    <row r="278" spans="1:18" ht="15" thickBot="1" x14ac:dyDescent="0.35">
      <c r="A278" s="2" t="s">
        <v>163</v>
      </c>
      <c r="B278" s="2" t="s">
        <v>1145</v>
      </c>
      <c r="C278" s="84">
        <f>IF(COUNTIF(Table8[Tag Number], A278), 1, 0)</f>
        <v>0</v>
      </c>
      <c r="D278" s="85">
        <f>IF(COUNTIF(Table9[Tag Number], A278), 1, 0)</f>
        <v>0</v>
      </c>
      <c r="E278" s="86">
        <f>IF(COUNTIF(Table10[Tag Number], A278), 1, 0)</f>
        <v>0</v>
      </c>
      <c r="F278" s="86">
        <f>IF(COUNTIF(Table11[Tag Number], A278), 1, 0)</f>
        <v>0</v>
      </c>
      <c r="G278" s="87">
        <f t="shared" si="11"/>
        <v>0</v>
      </c>
      <c r="H278" s="88" t="str" cm="1">
        <f t="array" ref="H278">_xlfn.IFS(OR(_xlfn.XLOOKUP(A278,Table9[Tag Number],Table9[Status],"-",0)="Dead",
        _xlfn.XLOOKUP(A278,Table10[Tag Number],Table10[Status],"-",0)="Dead",
        _xlfn.XLOOKUP(A278,Table11[Tag Number],Table11[Status],"-",0)="Dead",
        _xlfn.XLOOKUP(A278,Table8[Tag Number],Table8[Status],"-",0)="Dead"),"Dead",
     OR(_xlfn.XLOOKUP(A278,Table11[Tag Number],Table11[Status],"-",0)="Alive",
        _xlfn.XLOOKUP(A278,Table10[Tag Number],Table10[Status],"-",0)="Alive",
        _xlfn.XLOOKUP(A278,Table9[Tag Number],Table9[Status],"-",0)="Alive",
        _xlfn.XLOOKUP(A278,Table8[Tag Number],Table8[Status],"-",0)="Alive"),"Alive",
     OR(_xlfn.XLOOKUP(A278,Table9[Tag Number],Table9[Status],"-",0)="-",
        _xlfn.XLOOKUP(A278,Table10[Tag Number],Table10[Status],"-",0)="-",
        _xlfn.XLOOKUP(A278,Table11[Tag Number],Table11[Status],"-",0)="-",
        _xlfn.XLOOKUP(A278,Table8[Tag Number],Table8[Status],"-",0)="-"),
   "-")</f>
        <v>-</v>
      </c>
      <c r="I278" s="88" t="str">
        <f>IF((_xlfn.XLOOKUP(B278,[2]Sheet1!$A$2:$A$198,[2]Sheet1!$B$2:$B$198,"-",0)="Glade"),"Out","No")</f>
        <v>No</v>
      </c>
      <c r="J278" s="90"/>
      <c r="K278" s="91"/>
      <c r="L278" s="91"/>
      <c r="M278" s="91"/>
      <c r="N278" s="92"/>
      <c r="O278" s="89"/>
      <c r="R278" t="b">
        <f t="shared" si="10"/>
        <v>0</v>
      </c>
    </row>
    <row r="279" spans="1:18" ht="15" thickBot="1" x14ac:dyDescent="0.35">
      <c r="A279" s="3" t="s">
        <v>1323</v>
      </c>
      <c r="B279" s="3" t="s">
        <v>1145</v>
      </c>
      <c r="C279" s="84">
        <f>IF(COUNTIF(Table8[Tag Number], A279), 1, 0)</f>
        <v>0</v>
      </c>
      <c r="D279" s="85">
        <f>IF(COUNTIF(Table9[Tag Number], A279), 1, 0)</f>
        <v>0</v>
      </c>
      <c r="E279" s="86">
        <f>IF(COUNTIF(Table10[Tag Number], A279), 1, 0)</f>
        <v>0</v>
      </c>
      <c r="F279" s="86">
        <f>IF(COUNTIF(Table11[Tag Number], A279), 1, 0)</f>
        <v>0</v>
      </c>
      <c r="G279" s="87">
        <f t="shared" si="11"/>
        <v>0</v>
      </c>
      <c r="H279" s="88" t="str" cm="1">
        <f t="array" ref="H279">_xlfn.IFS(OR(_xlfn.XLOOKUP(A279,Table9[Tag Number],Table9[Status],"-",0)="Dead",
        _xlfn.XLOOKUP(A279,Table10[Tag Number],Table10[Status],"-",0)="Dead",
        _xlfn.XLOOKUP(A279,Table11[Tag Number],Table11[Status],"-",0)="Dead",
        _xlfn.XLOOKUP(A279,Table8[Tag Number],Table8[Status],"-",0)="Dead"),"Dead",
     OR(_xlfn.XLOOKUP(A279,Table11[Tag Number],Table11[Status],"-",0)="Alive",
        _xlfn.XLOOKUP(A279,Table10[Tag Number],Table10[Status],"-",0)="Alive",
        _xlfn.XLOOKUP(A279,Table9[Tag Number],Table9[Status],"-",0)="Alive",
        _xlfn.XLOOKUP(A279,Table8[Tag Number],Table8[Status],"-",0)="Alive"),"Alive",
     OR(_xlfn.XLOOKUP(A279,Table9[Tag Number],Table9[Status],"-",0)="-",
        _xlfn.XLOOKUP(A279,Table10[Tag Number],Table10[Status],"-",0)="-",
        _xlfn.XLOOKUP(A279,Table11[Tag Number],Table11[Status],"-",0)="-",
        _xlfn.XLOOKUP(A279,Table8[Tag Number],Table8[Status],"-",0)="-"),
   "-")</f>
        <v>-</v>
      </c>
      <c r="I279" s="88" t="str">
        <f>IF((_xlfn.XLOOKUP(B279,[2]Sheet1!$A$2:$A$198,[2]Sheet1!$B$2:$B$198,"-",0)="Glade"),"Out","No")</f>
        <v>No</v>
      </c>
      <c r="J279" s="90"/>
      <c r="K279" s="91"/>
      <c r="L279" s="91"/>
      <c r="M279" s="91"/>
      <c r="N279" s="92"/>
      <c r="O279" s="89"/>
      <c r="R279" t="b">
        <f t="shared" si="10"/>
        <v>0</v>
      </c>
    </row>
    <row r="280" spans="1:18" ht="15" thickBot="1" x14ac:dyDescent="0.35">
      <c r="A280" s="93" t="s">
        <v>1324</v>
      </c>
      <c r="B280" s="93" t="s">
        <v>1145</v>
      </c>
      <c r="C280" s="84">
        <f>IF(COUNTIF(Table8[Tag Number], A280), 1, 0)</f>
        <v>0</v>
      </c>
      <c r="D280" s="85">
        <f>IF(COUNTIF(Table9[Tag Number], A280), 1, 0)</f>
        <v>0</v>
      </c>
      <c r="E280" s="86">
        <f>IF(COUNTIF(Table10[Tag Number], A280), 1, 0)</f>
        <v>0</v>
      </c>
      <c r="F280" s="86">
        <f>IF(COUNTIF(Table11[Tag Number], A280), 1, 0)</f>
        <v>0</v>
      </c>
      <c r="G280" s="87">
        <f t="shared" si="11"/>
        <v>0</v>
      </c>
      <c r="H280" s="88" t="str" cm="1">
        <f t="array" ref="H280">_xlfn.IFS(OR(_xlfn.XLOOKUP(A280,Table9[Tag Number],Table9[Status],"-",0)="Dead",
        _xlfn.XLOOKUP(A280,Table10[Tag Number],Table10[Status],"-",0)="Dead",
        _xlfn.XLOOKUP(A280,Table11[Tag Number],Table11[Status],"-",0)="Dead",
        _xlfn.XLOOKUP(A280,Table8[Tag Number],Table8[Status],"-",0)="Dead"),"Dead",
     OR(_xlfn.XLOOKUP(A280,Table11[Tag Number],Table11[Status],"-",0)="Alive",
        _xlfn.XLOOKUP(A280,Table10[Tag Number],Table10[Status],"-",0)="Alive",
        _xlfn.XLOOKUP(A280,Table9[Tag Number],Table9[Status],"-",0)="Alive",
        _xlfn.XLOOKUP(A280,Table8[Tag Number],Table8[Status],"-",0)="Alive"),"Alive",
     OR(_xlfn.XLOOKUP(A280,Table9[Tag Number],Table9[Status],"-",0)="-",
        _xlfn.XLOOKUP(A280,Table10[Tag Number],Table10[Status],"-",0)="-",
        _xlfn.XLOOKUP(A280,Table11[Tag Number],Table11[Status],"-",0)="-",
        _xlfn.XLOOKUP(A280,Table8[Tag Number],Table8[Status],"-",0)="-"),
   "-")</f>
        <v>-</v>
      </c>
      <c r="I280" s="88" t="str">
        <f>IF((_xlfn.XLOOKUP(B280,[2]Sheet1!$A$2:$A$198,[2]Sheet1!$B$2:$B$198,"-",0)="Glade"),"Out","No")</f>
        <v>No</v>
      </c>
      <c r="J280" s="90"/>
      <c r="K280" s="91"/>
      <c r="L280" s="91"/>
      <c r="M280" s="91"/>
      <c r="N280" s="92"/>
      <c r="O280" s="89"/>
      <c r="R280" t="b">
        <f t="shared" si="10"/>
        <v>0</v>
      </c>
    </row>
    <row r="281" spans="1:18" ht="15" thickBot="1" x14ac:dyDescent="0.35">
      <c r="A281" s="3" t="s">
        <v>1325</v>
      </c>
      <c r="B281" s="3" t="s">
        <v>1145</v>
      </c>
      <c r="C281" s="84">
        <f>IF(COUNTIF(Table8[Tag Number], A281), 1, 0)</f>
        <v>0</v>
      </c>
      <c r="D281" s="85">
        <f>IF(COUNTIF(Table9[Tag Number], A281), 1, 0)</f>
        <v>0</v>
      </c>
      <c r="E281" s="86">
        <f>IF(COUNTIF(Table10[Tag Number], A281), 1, 0)</f>
        <v>0</v>
      </c>
      <c r="F281" s="86">
        <f>IF(COUNTIF(Table11[Tag Number], A281), 1, 0)</f>
        <v>0</v>
      </c>
      <c r="G281" s="87">
        <f t="shared" si="11"/>
        <v>0</v>
      </c>
      <c r="H281" s="88" t="str" cm="1">
        <f t="array" ref="H281">_xlfn.IFS(OR(_xlfn.XLOOKUP(A281,Table9[Tag Number],Table9[Status],"-",0)="Dead",
        _xlfn.XLOOKUP(A281,Table10[Tag Number],Table10[Status],"-",0)="Dead",
        _xlfn.XLOOKUP(A281,Table11[Tag Number],Table11[Status],"-",0)="Dead",
        _xlfn.XLOOKUP(A281,Table8[Tag Number],Table8[Status],"-",0)="Dead"),"Dead",
     OR(_xlfn.XLOOKUP(A281,Table11[Tag Number],Table11[Status],"-",0)="Alive",
        _xlfn.XLOOKUP(A281,Table10[Tag Number],Table10[Status],"-",0)="Alive",
        _xlfn.XLOOKUP(A281,Table9[Tag Number],Table9[Status],"-",0)="Alive",
        _xlfn.XLOOKUP(A281,Table8[Tag Number],Table8[Status],"-",0)="Alive"),"Alive",
     OR(_xlfn.XLOOKUP(A281,Table9[Tag Number],Table9[Status],"-",0)="-",
        _xlfn.XLOOKUP(A281,Table10[Tag Number],Table10[Status],"-",0)="-",
        _xlfn.XLOOKUP(A281,Table11[Tag Number],Table11[Status],"-",0)="-",
        _xlfn.XLOOKUP(A281,Table8[Tag Number],Table8[Status],"-",0)="-"),
   "-")</f>
        <v>-</v>
      </c>
      <c r="I281" s="88" t="str">
        <f>IF((_xlfn.XLOOKUP(B281,[2]Sheet1!$A$2:$A$198,[2]Sheet1!$B$2:$B$198,"-",0)="Glade"),"Out","No")</f>
        <v>No</v>
      </c>
      <c r="J281" s="90"/>
      <c r="K281" s="91"/>
      <c r="L281" s="91"/>
      <c r="M281" s="91"/>
      <c r="N281" s="92"/>
      <c r="O281" s="89"/>
      <c r="R281" t="b">
        <f t="shared" si="10"/>
        <v>0</v>
      </c>
    </row>
    <row r="282" spans="1:18" ht="15" thickBot="1" x14ac:dyDescent="0.35">
      <c r="A282" s="2" t="s">
        <v>1326</v>
      </c>
      <c r="B282" s="2" t="s">
        <v>1145</v>
      </c>
      <c r="C282" s="84">
        <f>IF(COUNTIF(Table8[Tag Number], A282), 1, 0)</f>
        <v>0</v>
      </c>
      <c r="D282" s="85">
        <f>IF(COUNTIF(Table9[Tag Number], A282), 1, 0)</f>
        <v>0</v>
      </c>
      <c r="E282" s="86">
        <f>IF(COUNTIF(Table10[Tag Number], A282), 1, 0)</f>
        <v>0</v>
      </c>
      <c r="F282" s="86">
        <f>IF(COUNTIF(Table11[Tag Number], A282), 1, 0)</f>
        <v>0</v>
      </c>
      <c r="G282" s="87">
        <f t="shared" si="11"/>
        <v>0</v>
      </c>
      <c r="H282" s="88" t="str" cm="1">
        <f t="array" ref="H282">_xlfn.IFS(OR(_xlfn.XLOOKUP(A282,Table9[Tag Number],Table9[Status],"-",0)="Dead",
        _xlfn.XLOOKUP(A282,Table10[Tag Number],Table10[Status],"-",0)="Dead",
        _xlfn.XLOOKUP(A282,Table11[Tag Number],Table11[Status],"-",0)="Dead",
        _xlfn.XLOOKUP(A282,Table8[Tag Number],Table8[Status],"-",0)="Dead"),"Dead",
     OR(_xlfn.XLOOKUP(A282,Table11[Tag Number],Table11[Status],"-",0)="Alive",
        _xlfn.XLOOKUP(A282,Table10[Tag Number],Table10[Status],"-",0)="Alive",
        _xlfn.XLOOKUP(A282,Table9[Tag Number],Table9[Status],"-",0)="Alive",
        _xlfn.XLOOKUP(A282,Table8[Tag Number],Table8[Status],"-",0)="Alive"),"Alive",
     OR(_xlfn.XLOOKUP(A282,Table9[Tag Number],Table9[Status],"-",0)="-",
        _xlfn.XLOOKUP(A282,Table10[Tag Number],Table10[Status],"-",0)="-",
        _xlfn.XLOOKUP(A282,Table11[Tag Number],Table11[Status],"-",0)="-",
        _xlfn.XLOOKUP(A282,Table8[Tag Number],Table8[Status],"-",0)="-"),
   "-")</f>
        <v>-</v>
      </c>
      <c r="I282" s="88" t="str">
        <f>IF((_xlfn.XLOOKUP(B282,[2]Sheet1!$A$2:$A$198,[2]Sheet1!$B$2:$B$198,"-",0)="Glade"),"Out","No")</f>
        <v>No</v>
      </c>
      <c r="J282" s="90"/>
      <c r="K282" s="91"/>
      <c r="L282" s="91"/>
      <c r="M282" s="91"/>
      <c r="N282" s="92"/>
      <c r="O282" s="89"/>
      <c r="R282" t="b">
        <f t="shared" si="10"/>
        <v>0</v>
      </c>
    </row>
    <row r="283" spans="1:18" ht="15" thickBot="1" x14ac:dyDescent="0.35">
      <c r="A283" s="3" t="s">
        <v>1327</v>
      </c>
      <c r="B283" s="3" t="s">
        <v>1145</v>
      </c>
      <c r="C283" s="84">
        <f>IF(COUNTIF(Table8[Tag Number], A283), 1, 0)</f>
        <v>0</v>
      </c>
      <c r="D283" s="85">
        <f>IF(COUNTIF(Table9[Tag Number], A283), 1, 0)</f>
        <v>0</v>
      </c>
      <c r="E283" s="86">
        <f>IF(COUNTIF(Table10[Tag Number], A283), 1, 0)</f>
        <v>0</v>
      </c>
      <c r="F283" s="86">
        <f>IF(COUNTIF(Table11[Tag Number], A283), 1, 0)</f>
        <v>0</v>
      </c>
      <c r="G283" s="87">
        <f t="shared" si="11"/>
        <v>0</v>
      </c>
      <c r="H283" s="88" t="str" cm="1">
        <f t="array" ref="H283">_xlfn.IFS(OR(_xlfn.XLOOKUP(A283,Table9[Tag Number],Table9[Status],"-",0)="Dead",
        _xlfn.XLOOKUP(A283,Table10[Tag Number],Table10[Status],"-",0)="Dead",
        _xlfn.XLOOKUP(A283,Table11[Tag Number],Table11[Status],"-",0)="Dead",
        _xlfn.XLOOKUP(A283,Table8[Tag Number],Table8[Status],"-",0)="Dead"),"Dead",
     OR(_xlfn.XLOOKUP(A283,Table11[Tag Number],Table11[Status],"-",0)="Alive",
        _xlfn.XLOOKUP(A283,Table10[Tag Number],Table10[Status],"-",0)="Alive",
        _xlfn.XLOOKUP(A283,Table9[Tag Number],Table9[Status],"-",0)="Alive",
        _xlfn.XLOOKUP(A283,Table8[Tag Number],Table8[Status],"-",0)="Alive"),"Alive",
     OR(_xlfn.XLOOKUP(A283,Table9[Tag Number],Table9[Status],"-",0)="-",
        _xlfn.XLOOKUP(A283,Table10[Tag Number],Table10[Status],"-",0)="-",
        _xlfn.XLOOKUP(A283,Table11[Tag Number],Table11[Status],"-",0)="-",
        _xlfn.XLOOKUP(A283,Table8[Tag Number],Table8[Status],"-",0)="-"),
   "-")</f>
        <v>-</v>
      </c>
      <c r="I283" s="88" t="str">
        <f>IF((_xlfn.XLOOKUP(B283,[2]Sheet1!$A$2:$A$198,[2]Sheet1!$B$2:$B$198,"-",0)="Glade"),"Out","No")</f>
        <v>No</v>
      </c>
      <c r="J283" s="90"/>
      <c r="K283" s="91"/>
      <c r="L283" s="91"/>
      <c r="M283" s="91"/>
      <c r="N283" s="92"/>
      <c r="O283" s="89"/>
      <c r="R283" t="b">
        <f t="shared" si="10"/>
        <v>0</v>
      </c>
    </row>
    <row r="284" spans="1:18" ht="15" thickBot="1" x14ac:dyDescent="0.35">
      <c r="A284" s="2" t="s">
        <v>1328</v>
      </c>
      <c r="B284" s="2" t="s">
        <v>1145</v>
      </c>
      <c r="C284" s="84">
        <f>IF(COUNTIF(Table8[Tag Number], A284), 1, 0)</f>
        <v>0</v>
      </c>
      <c r="D284" s="85">
        <f>IF(COUNTIF(Table9[Tag Number], A284), 1, 0)</f>
        <v>0</v>
      </c>
      <c r="E284" s="86">
        <f>IF(COUNTIF(Table10[Tag Number], A284), 1, 0)</f>
        <v>0</v>
      </c>
      <c r="F284" s="86">
        <f>IF(COUNTIF(Table11[Tag Number], A284), 1, 0)</f>
        <v>0</v>
      </c>
      <c r="G284" s="87">
        <f t="shared" si="11"/>
        <v>0</v>
      </c>
      <c r="H284" s="88" t="str" cm="1">
        <f t="array" ref="H284">_xlfn.IFS(OR(_xlfn.XLOOKUP(A284,Table9[Tag Number],Table9[Status],"-",0)="Dead",
        _xlfn.XLOOKUP(A284,Table10[Tag Number],Table10[Status],"-",0)="Dead",
        _xlfn.XLOOKUP(A284,Table11[Tag Number],Table11[Status],"-",0)="Dead",
        _xlfn.XLOOKUP(A284,Table8[Tag Number],Table8[Status],"-",0)="Dead"),"Dead",
     OR(_xlfn.XLOOKUP(A284,Table11[Tag Number],Table11[Status],"-",0)="Alive",
        _xlfn.XLOOKUP(A284,Table10[Tag Number],Table10[Status],"-",0)="Alive",
        _xlfn.XLOOKUP(A284,Table9[Tag Number],Table9[Status],"-",0)="Alive",
        _xlfn.XLOOKUP(A284,Table8[Tag Number],Table8[Status],"-",0)="Alive"),"Alive",
     OR(_xlfn.XLOOKUP(A284,Table9[Tag Number],Table9[Status],"-",0)="-",
        _xlfn.XLOOKUP(A284,Table10[Tag Number],Table10[Status],"-",0)="-",
        _xlfn.XLOOKUP(A284,Table11[Tag Number],Table11[Status],"-",0)="-",
        _xlfn.XLOOKUP(A284,Table8[Tag Number],Table8[Status],"-",0)="-"),
   "-")</f>
        <v>-</v>
      </c>
      <c r="I284" s="88" t="str">
        <f>IF((_xlfn.XLOOKUP(B284,[2]Sheet1!$A$2:$A$198,[2]Sheet1!$B$2:$B$198,"-",0)="Glade"),"Out","No")</f>
        <v>No</v>
      </c>
      <c r="J284" s="90"/>
      <c r="K284" s="91"/>
      <c r="L284" s="91"/>
      <c r="M284" s="91"/>
      <c r="N284" s="92"/>
      <c r="O284" s="89"/>
      <c r="R284" t="b">
        <f t="shared" si="10"/>
        <v>0</v>
      </c>
    </row>
    <row r="285" spans="1:18" ht="15" thickBot="1" x14ac:dyDescent="0.35">
      <c r="A285" s="3" t="s">
        <v>129</v>
      </c>
      <c r="B285" s="3" t="s">
        <v>1145</v>
      </c>
      <c r="C285" s="84">
        <f>IF(COUNTIF(Table8[Tag Number], A285), 1, 0)</f>
        <v>0</v>
      </c>
      <c r="D285" s="85">
        <f>IF(COUNTIF(Table9[Tag Number], A285), 1, 0)</f>
        <v>0</v>
      </c>
      <c r="E285" s="86">
        <f>IF(COUNTIF(Table10[Tag Number], A285), 1, 0)</f>
        <v>0</v>
      </c>
      <c r="F285" s="86">
        <f>IF(COUNTIF(Table11[Tag Number], A285), 1, 0)</f>
        <v>0</v>
      </c>
      <c r="G285" s="87">
        <f t="shared" si="11"/>
        <v>0</v>
      </c>
      <c r="H285" s="88" t="str" cm="1">
        <f t="array" ref="H285">_xlfn.IFS(OR(_xlfn.XLOOKUP(A285,Table9[Tag Number],Table9[Status],"-",0)="Dead",
        _xlfn.XLOOKUP(A285,Table10[Tag Number],Table10[Status],"-",0)="Dead",
        _xlfn.XLOOKUP(A285,Table11[Tag Number],Table11[Status],"-",0)="Dead",
        _xlfn.XLOOKUP(A285,Table8[Tag Number],Table8[Status],"-",0)="Dead"),"Dead",
     OR(_xlfn.XLOOKUP(A285,Table11[Tag Number],Table11[Status],"-",0)="Alive",
        _xlfn.XLOOKUP(A285,Table10[Tag Number],Table10[Status],"-",0)="Alive",
        _xlfn.XLOOKUP(A285,Table9[Tag Number],Table9[Status],"-",0)="Alive",
        _xlfn.XLOOKUP(A285,Table8[Tag Number],Table8[Status],"-",0)="Alive"),"Alive",
     OR(_xlfn.XLOOKUP(A285,Table9[Tag Number],Table9[Status],"-",0)="-",
        _xlfn.XLOOKUP(A285,Table10[Tag Number],Table10[Status],"-",0)="-",
        _xlfn.XLOOKUP(A285,Table11[Tag Number],Table11[Status],"-",0)="-",
        _xlfn.XLOOKUP(A285,Table8[Tag Number],Table8[Status],"-",0)="-"),
   "-")</f>
        <v>-</v>
      </c>
      <c r="I285" s="88" t="str">
        <f>IF((_xlfn.XLOOKUP(B285,[2]Sheet1!$A$2:$A$198,[2]Sheet1!$B$2:$B$198,"-",0)="Glade"),"Out","No")</f>
        <v>No</v>
      </c>
      <c r="J285" s="90"/>
      <c r="K285" s="91"/>
      <c r="L285" s="91"/>
      <c r="M285" s="91"/>
      <c r="N285" s="92"/>
      <c r="O285" s="89"/>
      <c r="R285" t="b">
        <f t="shared" si="10"/>
        <v>0</v>
      </c>
    </row>
    <row r="286" spans="1:18" ht="15" thickBot="1" x14ac:dyDescent="0.35">
      <c r="A286" s="2" t="s">
        <v>1329</v>
      </c>
      <c r="B286" s="2" t="s">
        <v>1145</v>
      </c>
      <c r="C286" s="84">
        <f>IF(COUNTIF(Table8[Tag Number], A286), 1, 0)</f>
        <v>0</v>
      </c>
      <c r="D286" s="85">
        <f>IF(COUNTIF(Table9[Tag Number], A286), 1, 0)</f>
        <v>0</v>
      </c>
      <c r="E286" s="86">
        <f>IF(COUNTIF(Table10[Tag Number], A286), 1, 0)</f>
        <v>0</v>
      </c>
      <c r="F286" s="86">
        <f>IF(COUNTIF(Table11[Tag Number], A286), 1, 0)</f>
        <v>0</v>
      </c>
      <c r="G286" s="87">
        <f t="shared" si="11"/>
        <v>0</v>
      </c>
      <c r="H286" s="88" t="str" cm="1">
        <f t="array" ref="H286">_xlfn.IFS(OR(_xlfn.XLOOKUP(A286,Table9[Tag Number],Table9[Status],"-",0)="Dead",
        _xlfn.XLOOKUP(A286,Table10[Tag Number],Table10[Status],"-",0)="Dead",
        _xlfn.XLOOKUP(A286,Table11[Tag Number],Table11[Status],"-",0)="Dead",
        _xlfn.XLOOKUP(A286,Table8[Tag Number],Table8[Status],"-",0)="Dead"),"Dead",
     OR(_xlfn.XLOOKUP(A286,Table11[Tag Number],Table11[Status],"-",0)="Alive",
        _xlfn.XLOOKUP(A286,Table10[Tag Number],Table10[Status],"-",0)="Alive",
        _xlfn.XLOOKUP(A286,Table9[Tag Number],Table9[Status],"-",0)="Alive",
        _xlfn.XLOOKUP(A286,Table8[Tag Number],Table8[Status],"-",0)="Alive"),"Alive",
     OR(_xlfn.XLOOKUP(A286,Table9[Tag Number],Table9[Status],"-",0)="-",
        _xlfn.XLOOKUP(A286,Table10[Tag Number],Table10[Status],"-",0)="-",
        _xlfn.XLOOKUP(A286,Table11[Tag Number],Table11[Status],"-",0)="-",
        _xlfn.XLOOKUP(A286,Table8[Tag Number],Table8[Status],"-",0)="-"),
   "-")</f>
        <v>-</v>
      </c>
      <c r="I286" s="88" t="str">
        <f>IF((_xlfn.XLOOKUP(B286,[2]Sheet1!$A$2:$A$198,[2]Sheet1!$B$2:$B$198,"-",0)="Glade"),"Out","No")</f>
        <v>No</v>
      </c>
      <c r="J286" s="90"/>
      <c r="K286" s="91"/>
      <c r="L286" s="91"/>
      <c r="M286" s="91"/>
      <c r="N286" s="92"/>
      <c r="O286" s="89"/>
      <c r="R286" t="b">
        <f t="shared" si="10"/>
        <v>0</v>
      </c>
    </row>
    <row r="287" spans="1:18" ht="15" thickBot="1" x14ac:dyDescent="0.35">
      <c r="A287" s="3" t="s">
        <v>1330</v>
      </c>
      <c r="B287" s="3" t="s">
        <v>1145</v>
      </c>
      <c r="C287" s="84">
        <f>IF(COUNTIF(Table8[Tag Number], A287), 1, 0)</f>
        <v>0</v>
      </c>
      <c r="D287" s="85">
        <f>IF(COUNTIF(Table9[Tag Number], A287), 1, 0)</f>
        <v>0</v>
      </c>
      <c r="E287" s="86">
        <f>IF(COUNTIF(Table10[Tag Number], A287), 1, 0)</f>
        <v>0</v>
      </c>
      <c r="F287" s="86">
        <f>IF(COUNTIF(Table11[Tag Number], A287), 1, 0)</f>
        <v>0</v>
      </c>
      <c r="G287" s="87">
        <f t="shared" si="11"/>
        <v>0</v>
      </c>
      <c r="H287" s="88" t="str" cm="1">
        <f t="array" ref="H287">_xlfn.IFS(OR(_xlfn.XLOOKUP(A287,Table9[Tag Number],Table9[Status],"-",0)="Dead",
        _xlfn.XLOOKUP(A287,Table10[Tag Number],Table10[Status],"-",0)="Dead",
        _xlfn.XLOOKUP(A287,Table11[Tag Number],Table11[Status],"-",0)="Dead",
        _xlfn.XLOOKUP(A287,Table8[Tag Number],Table8[Status],"-",0)="Dead"),"Dead",
     OR(_xlfn.XLOOKUP(A287,Table11[Tag Number],Table11[Status],"-",0)="Alive",
        _xlfn.XLOOKUP(A287,Table10[Tag Number],Table10[Status],"-",0)="Alive",
        _xlfn.XLOOKUP(A287,Table9[Tag Number],Table9[Status],"-",0)="Alive",
        _xlfn.XLOOKUP(A287,Table8[Tag Number],Table8[Status],"-",0)="Alive"),"Alive",
     OR(_xlfn.XLOOKUP(A287,Table9[Tag Number],Table9[Status],"-",0)="-",
        _xlfn.XLOOKUP(A287,Table10[Tag Number],Table10[Status],"-",0)="-",
        _xlfn.XLOOKUP(A287,Table11[Tag Number],Table11[Status],"-",0)="-",
        _xlfn.XLOOKUP(A287,Table8[Tag Number],Table8[Status],"-",0)="-"),
   "-")</f>
        <v>-</v>
      </c>
      <c r="I287" s="88" t="str">
        <f>IF((_xlfn.XLOOKUP(B287,[2]Sheet1!$A$2:$A$198,[2]Sheet1!$B$2:$B$198,"-",0)="Glade"),"Out","No")</f>
        <v>No</v>
      </c>
      <c r="J287" s="90"/>
      <c r="K287" s="91"/>
      <c r="L287" s="91"/>
      <c r="M287" s="91"/>
      <c r="N287" s="92"/>
      <c r="O287" s="89"/>
      <c r="R287" t="b">
        <f t="shared" si="10"/>
        <v>0</v>
      </c>
    </row>
    <row r="288" spans="1:18" ht="15" thickBot="1" x14ac:dyDescent="0.35">
      <c r="A288" s="2" t="s">
        <v>1331</v>
      </c>
      <c r="B288" s="2" t="s">
        <v>1145</v>
      </c>
      <c r="C288" s="84">
        <f>IF(COUNTIF(Table8[Tag Number], A288), 1, 0)</f>
        <v>0</v>
      </c>
      <c r="D288" s="85">
        <f>IF(COUNTIF(Table9[Tag Number], A288), 1, 0)</f>
        <v>0</v>
      </c>
      <c r="E288" s="86">
        <f>IF(COUNTIF(Table10[Tag Number], A288), 1, 0)</f>
        <v>0</v>
      </c>
      <c r="F288" s="86">
        <f>IF(COUNTIF(Table11[Tag Number], A288), 1, 0)</f>
        <v>0</v>
      </c>
      <c r="G288" s="87">
        <f t="shared" si="11"/>
        <v>0</v>
      </c>
      <c r="H288" s="88" t="str" cm="1">
        <f t="array" ref="H288">_xlfn.IFS(OR(_xlfn.XLOOKUP(A288,Table9[Tag Number],Table9[Status],"-",0)="Dead",
        _xlfn.XLOOKUP(A288,Table10[Tag Number],Table10[Status],"-",0)="Dead",
        _xlfn.XLOOKUP(A288,Table11[Tag Number],Table11[Status],"-",0)="Dead",
        _xlfn.XLOOKUP(A288,Table8[Tag Number],Table8[Status],"-",0)="Dead"),"Dead",
     OR(_xlfn.XLOOKUP(A288,Table11[Tag Number],Table11[Status],"-",0)="Alive",
        _xlfn.XLOOKUP(A288,Table10[Tag Number],Table10[Status],"-",0)="Alive",
        _xlfn.XLOOKUP(A288,Table9[Tag Number],Table9[Status],"-",0)="Alive",
        _xlfn.XLOOKUP(A288,Table8[Tag Number],Table8[Status],"-",0)="Alive"),"Alive",
     OR(_xlfn.XLOOKUP(A288,Table9[Tag Number],Table9[Status],"-",0)="-",
        _xlfn.XLOOKUP(A288,Table10[Tag Number],Table10[Status],"-",0)="-",
        _xlfn.XLOOKUP(A288,Table11[Tag Number],Table11[Status],"-",0)="-",
        _xlfn.XLOOKUP(A288,Table8[Tag Number],Table8[Status],"-",0)="-"),
   "-")</f>
        <v>-</v>
      </c>
      <c r="I288" s="88" t="str">
        <f>IF((_xlfn.XLOOKUP(B288,[2]Sheet1!$A$2:$A$198,[2]Sheet1!$B$2:$B$198,"-",0)="Glade"),"Out","No")</f>
        <v>No</v>
      </c>
      <c r="J288" s="90"/>
      <c r="K288" s="91"/>
      <c r="L288" s="91"/>
      <c r="M288" s="91"/>
      <c r="N288" s="92"/>
      <c r="O288" s="89"/>
      <c r="R288" t="b">
        <f t="shared" si="10"/>
        <v>0</v>
      </c>
    </row>
    <row r="289" spans="1:18" ht="15" thickBot="1" x14ac:dyDescent="0.35">
      <c r="A289" s="3" t="s">
        <v>1332</v>
      </c>
      <c r="B289" s="3" t="s">
        <v>1145</v>
      </c>
      <c r="C289" s="84">
        <f>IF(COUNTIF(Table8[Tag Number], A289), 1, 0)</f>
        <v>0</v>
      </c>
      <c r="D289" s="85">
        <f>IF(COUNTIF(Table9[Tag Number], A289), 1, 0)</f>
        <v>0</v>
      </c>
      <c r="E289" s="86">
        <f>IF(COUNTIF(Table10[Tag Number], A289), 1, 0)</f>
        <v>0</v>
      </c>
      <c r="F289" s="86">
        <f>IF(COUNTIF(Table11[Tag Number], A289), 1, 0)</f>
        <v>0</v>
      </c>
      <c r="G289" s="87">
        <f t="shared" si="11"/>
        <v>0</v>
      </c>
      <c r="H289" s="88" t="str" cm="1">
        <f t="array" ref="H289">_xlfn.IFS(OR(_xlfn.XLOOKUP(A289,Table9[Tag Number],Table9[Status],"-",0)="Dead",
        _xlfn.XLOOKUP(A289,Table10[Tag Number],Table10[Status],"-",0)="Dead",
        _xlfn.XLOOKUP(A289,Table11[Tag Number],Table11[Status],"-",0)="Dead",
        _xlfn.XLOOKUP(A289,Table8[Tag Number],Table8[Status],"-",0)="Dead"),"Dead",
     OR(_xlfn.XLOOKUP(A289,Table11[Tag Number],Table11[Status],"-",0)="Alive",
        _xlfn.XLOOKUP(A289,Table10[Tag Number],Table10[Status],"-",0)="Alive",
        _xlfn.XLOOKUP(A289,Table9[Tag Number],Table9[Status],"-",0)="Alive",
        _xlfn.XLOOKUP(A289,Table8[Tag Number],Table8[Status],"-",0)="Alive"),"Alive",
     OR(_xlfn.XLOOKUP(A289,Table9[Tag Number],Table9[Status],"-",0)="-",
        _xlfn.XLOOKUP(A289,Table10[Tag Number],Table10[Status],"-",0)="-",
        _xlfn.XLOOKUP(A289,Table11[Tag Number],Table11[Status],"-",0)="-",
        _xlfn.XLOOKUP(A289,Table8[Tag Number],Table8[Status],"-",0)="-"),
   "-")</f>
        <v>-</v>
      </c>
      <c r="I289" s="88" t="str">
        <f>IF((_xlfn.XLOOKUP(B289,[2]Sheet1!$A$2:$A$198,[2]Sheet1!$B$2:$B$198,"-",0)="Glade"),"Out","No")</f>
        <v>No</v>
      </c>
      <c r="J289" s="90"/>
      <c r="K289" s="91"/>
      <c r="L289" s="91"/>
      <c r="M289" s="91"/>
      <c r="N289" s="92"/>
      <c r="O289" s="89"/>
      <c r="R289" t="b">
        <f t="shared" si="10"/>
        <v>0</v>
      </c>
    </row>
    <row r="290" spans="1:18" ht="15" thickBot="1" x14ac:dyDescent="0.35">
      <c r="A290" s="2" t="s">
        <v>1333</v>
      </c>
      <c r="B290" s="2" t="s">
        <v>1145</v>
      </c>
      <c r="C290" s="84">
        <f>IF(COUNTIF(Table8[Tag Number], A290), 1, 0)</f>
        <v>0</v>
      </c>
      <c r="D290" s="85">
        <f>IF(COUNTIF(Table9[Tag Number], A290), 1, 0)</f>
        <v>0</v>
      </c>
      <c r="E290" s="86">
        <f>IF(COUNTIF(Table10[Tag Number], A290), 1, 0)</f>
        <v>0</v>
      </c>
      <c r="F290" s="86">
        <f>IF(COUNTIF(Table11[Tag Number], A290), 1, 0)</f>
        <v>0</v>
      </c>
      <c r="G290" s="87">
        <f t="shared" si="11"/>
        <v>0</v>
      </c>
      <c r="H290" s="88" t="str" cm="1">
        <f t="array" ref="H290">_xlfn.IFS(OR(_xlfn.XLOOKUP(A290,Table9[Tag Number],Table9[Status],"-",0)="Dead",
        _xlfn.XLOOKUP(A290,Table10[Tag Number],Table10[Status],"-",0)="Dead",
        _xlfn.XLOOKUP(A290,Table11[Tag Number],Table11[Status],"-",0)="Dead",
        _xlfn.XLOOKUP(A290,Table8[Tag Number],Table8[Status],"-",0)="Dead"),"Dead",
     OR(_xlfn.XLOOKUP(A290,Table11[Tag Number],Table11[Status],"-",0)="Alive",
        _xlfn.XLOOKUP(A290,Table10[Tag Number],Table10[Status],"-",0)="Alive",
        _xlfn.XLOOKUP(A290,Table9[Tag Number],Table9[Status],"-",0)="Alive",
        _xlfn.XLOOKUP(A290,Table8[Tag Number],Table8[Status],"-",0)="Alive"),"Alive",
     OR(_xlfn.XLOOKUP(A290,Table9[Tag Number],Table9[Status],"-",0)="-",
        _xlfn.XLOOKUP(A290,Table10[Tag Number],Table10[Status],"-",0)="-",
        _xlfn.XLOOKUP(A290,Table11[Tag Number],Table11[Status],"-",0)="-",
        _xlfn.XLOOKUP(A290,Table8[Tag Number],Table8[Status],"-",0)="-"),
   "-")</f>
        <v>-</v>
      </c>
      <c r="I290" s="88" t="str">
        <f>IF((_xlfn.XLOOKUP(B290,[2]Sheet1!$A$2:$A$198,[2]Sheet1!$B$2:$B$198,"-",0)="Glade"),"Out","No")</f>
        <v>No</v>
      </c>
      <c r="J290" s="90"/>
      <c r="K290" s="91"/>
      <c r="L290" s="91"/>
      <c r="M290" s="91"/>
      <c r="N290" s="92"/>
      <c r="O290" s="89"/>
      <c r="R290" t="b">
        <f t="shared" si="10"/>
        <v>0</v>
      </c>
    </row>
    <row r="291" spans="1:18" ht="15" thickBot="1" x14ac:dyDescent="0.35">
      <c r="A291" s="3" t="s">
        <v>1334</v>
      </c>
      <c r="B291" s="3" t="s">
        <v>1145</v>
      </c>
      <c r="C291" s="84">
        <f>IF(COUNTIF(Table8[Tag Number], A291), 1, 0)</f>
        <v>0</v>
      </c>
      <c r="D291" s="85">
        <f>IF(COUNTIF(Table9[Tag Number], A291), 1, 0)</f>
        <v>0</v>
      </c>
      <c r="E291" s="86">
        <f>IF(COUNTIF(Table10[Tag Number], A291), 1, 0)</f>
        <v>0</v>
      </c>
      <c r="F291" s="86">
        <f>IF(COUNTIF(Table11[Tag Number], A291), 1, 0)</f>
        <v>0</v>
      </c>
      <c r="G291" s="87">
        <f t="shared" si="11"/>
        <v>0</v>
      </c>
      <c r="H291" s="88" t="str" cm="1">
        <f t="array" ref="H291">_xlfn.IFS(OR(_xlfn.XLOOKUP(A291,Table9[Tag Number],Table9[Status],"-",0)="Dead",
        _xlfn.XLOOKUP(A291,Table10[Tag Number],Table10[Status],"-",0)="Dead",
        _xlfn.XLOOKUP(A291,Table11[Tag Number],Table11[Status],"-",0)="Dead",
        _xlfn.XLOOKUP(A291,Table8[Tag Number],Table8[Status],"-",0)="Dead"),"Dead",
     OR(_xlfn.XLOOKUP(A291,Table11[Tag Number],Table11[Status],"-",0)="Alive",
        _xlfn.XLOOKUP(A291,Table10[Tag Number],Table10[Status],"-",0)="Alive",
        _xlfn.XLOOKUP(A291,Table9[Tag Number],Table9[Status],"-",0)="Alive",
        _xlfn.XLOOKUP(A291,Table8[Tag Number],Table8[Status],"-",0)="Alive"),"Alive",
     OR(_xlfn.XLOOKUP(A291,Table9[Tag Number],Table9[Status],"-",0)="-",
        _xlfn.XLOOKUP(A291,Table10[Tag Number],Table10[Status],"-",0)="-",
        _xlfn.XLOOKUP(A291,Table11[Tag Number],Table11[Status],"-",0)="-",
        _xlfn.XLOOKUP(A291,Table8[Tag Number],Table8[Status],"-",0)="-"),
   "-")</f>
        <v>-</v>
      </c>
      <c r="I291" s="88" t="str">
        <f>IF((_xlfn.XLOOKUP(B291,[2]Sheet1!$A$2:$A$198,[2]Sheet1!$B$2:$B$198,"-",0)="Glade"),"Out","No")</f>
        <v>No</v>
      </c>
      <c r="J291" s="90"/>
      <c r="K291" s="91"/>
      <c r="L291" s="91"/>
      <c r="M291" s="91"/>
      <c r="N291" s="92"/>
      <c r="O291" s="89"/>
      <c r="R291" t="b">
        <f t="shared" si="10"/>
        <v>0</v>
      </c>
    </row>
    <row r="292" spans="1:18" ht="15" thickBot="1" x14ac:dyDescent="0.35">
      <c r="A292" s="2" t="s">
        <v>1335</v>
      </c>
      <c r="B292" s="2" t="s">
        <v>1145</v>
      </c>
      <c r="C292" s="84">
        <f>IF(COUNTIF(Table8[Tag Number], A292), 1, 0)</f>
        <v>0</v>
      </c>
      <c r="D292" s="85">
        <f>IF(COUNTIF(Table9[Tag Number], A292), 1, 0)</f>
        <v>0</v>
      </c>
      <c r="E292" s="86">
        <f>IF(COUNTIF(Table10[Tag Number], A292), 1, 0)</f>
        <v>0</v>
      </c>
      <c r="F292" s="86">
        <f>IF(COUNTIF(Table11[Tag Number], A292), 1, 0)</f>
        <v>0</v>
      </c>
      <c r="G292" s="87">
        <f t="shared" si="11"/>
        <v>0</v>
      </c>
      <c r="H292" s="88" t="str" cm="1">
        <f t="array" ref="H292">_xlfn.IFS(OR(_xlfn.XLOOKUP(A292,Table9[Tag Number],Table9[Status],"-",0)="Dead",
        _xlfn.XLOOKUP(A292,Table10[Tag Number],Table10[Status],"-",0)="Dead",
        _xlfn.XLOOKUP(A292,Table11[Tag Number],Table11[Status],"-",0)="Dead",
        _xlfn.XLOOKUP(A292,Table8[Tag Number],Table8[Status],"-",0)="Dead"),"Dead",
     OR(_xlfn.XLOOKUP(A292,Table11[Tag Number],Table11[Status],"-",0)="Alive",
        _xlfn.XLOOKUP(A292,Table10[Tag Number],Table10[Status],"-",0)="Alive",
        _xlfn.XLOOKUP(A292,Table9[Tag Number],Table9[Status],"-",0)="Alive",
        _xlfn.XLOOKUP(A292,Table8[Tag Number],Table8[Status],"-",0)="Alive"),"Alive",
     OR(_xlfn.XLOOKUP(A292,Table9[Tag Number],Table9[Status],"-",0)="-",
        _xlfn.XLOOKUP(A292,Table10[Tag Number],Table10[Status],"-",0)="-",
        _xlfn.XLOOKUP(A292,Table11[Tag Number],Table11[Status],"-",0)="-",
        _xlfn.XLOOKUP(A292,Table8[Tag Number],Table8[Status],"-",0)="-"),
   "-")</f>
        <v>-</v>
      </c>
      <c r="I292" s="88" t="str">
        <f>IF((_xlfn.XLOOKUP(B292,[2]Sheet1!$A$2:$A$198,[2]Sheet1!$B$2:$B$198,"-",0)="Glade"),"Out","No")</f>
        <v>No</v>
      </c>
      <c r="J292" s="90"/>
      <c r="K292" s="91"/>
      <c r="L292" s="91"/>
      <c r="M292" s="91"/>
      <c r="N292" s="92"/>
      <c r="O292" s="89"/>
      <c r="R292" t="b">
        <f t="shared" si="10"/>
        <v>0</v>
      </c>
    </row>
    <row r="293" spans="1:18" ht="15" thickBot="1" x14ac:dyDescent="0.35">
      <c r="A293" s="3" t="s">
        <v>68</v>
      </c>
      <c r="B293" s="3" t="s">
        <v>1145</v>
      </c>
      <c r="C293" s="84">
        <f>IF(COUNTIF(Table8[Tag Number], A293), 1, 0)</f>
        <v>0</v>
      </c>
      <c r="D293" s="85">
        <f>IF(COUNTIF(Table9[Tag Number], A293), 1, 0)</f>
        <v>0</v>
      </c>
      <c r="E293" s="86">
        <f>IF(COUNTIF(Table10[Tag Number], A293), 1, 0)</f>
        <v>0</v>
      </c>
      <c r="F293" s="86">
        <f>IF(COUNTIF(Table11[Tag Number], A293), 1, 0)</f>
        <v>0</v>
      </c>
      <c r="G293" s="87">
        <f t="shared" si="11"/>
        <v>0</v>
      </c>
      <c r="H293" s="88" t="str" cm="1">
        <f t="array" ref="H293">_xlfn.IFS(OR(_xlfn.XLOOKUP(A293,Table9[Tag Number],Table9[Status],"-",0)="Dead",
        _xlfn.XLOOKUP(A293,Table10[Tag Number],Table10[Status],"-",0)="Dead",
        _xlfn.XLOOKUP(A293,Table11[Tag Number],Table11[Status],"-",0)="Dead",
        _xlfn.XLOOKUP(A293,Table8[Tag Number],Table8[Status],"-",0)="Dead"),"Dead",
     OR(_xlfn.XLOOKUP(A293,Table11[Tag Number],Table11[Status],"-",0)="Alive",
        _xlfn.XLOOKUP(A293,Table10[Tag Number],Table10[Status],"-",0)="Alive",
        _xlfn.XLOOKUP(A293,Table9[Tag Number],Table9[Status],"-",0)="Alive",
        _xlfn.XLOOKUP(A293,Table8[Tag Number],Table8[Status],"-",0)="Alive"),"Alive",
     OR(_xlfn.XLOOKUP(A293,Table9[Tag Number],Table9[Status],"-",0)="-",
        _xlfn.XLOOKUP(A293,Table10[Tag Number],Table10[Status],"-",0)="-",
        _xlfn.XLOOKUP(A293,Table11[Tag Number],Table11[Status],"-",0)="-",
        _xlfn.XLOOKUP(A293,Table8[Tag Number],Table8[Status],"-",0)="-"),
   "-")</f>
        <v>-</v>
      </c>
      <c r="I293" s="88" t="str">
        <f>IF((_xlfn.XLOOKUP(B293,[2]Sheet1!$A$2:$A$198,[2]Sheet1!$B$2:$B$198,"-",0)="Glade"),"Out","No")</f>
        <v>No</v>
      </c>
      <c r="J293" s="90"/>
      <c r="K293" s="91"/>
      <c r="L293" s="91"/>
      <c r="M293" s="91"/>
      <c r="N293" s="92"/>
      <c r="O293" s="89"/>
      <c r="R293" t="b">
        <f t="shared" si="10"/>
        <v>0</v>
      </c>
    </row>
    <row r="294" spans="1:18" ht="15" thickBot="1" x14ac:dyDescent="0.35">
      <c r="A294" s="2" t="s">
        <v>1336</v>
      </c>
      <c r="B294" s="2" t="s">
        <v>1145</v>
      </c>
      <c r="C294" s="84">
        <f>IF(COUNTIF(Table8[Tag Number], A294), 1, 0)</f>
        <v>0</v>
      </c>
      <c r="D294" s="85">
        <f>IF(COUNTIF(Table9[Tag Number], A294), 1, 0)</f>
        <v>0</v>
      </c>
      <c r="E294" s="86">
        <f>IF(COUNTIF(Table10[Tag Number], A294), 1, 0)</f>
        <v>0</v>
      </c>
      <c r="F294" s="86">
        <f>IF(COUNTIF(Table11[Tag Number], A294), 1, 0)</f>
        <v>0</v>
      </c>
      <c r="G294" s="87">
        <f t="shared" si="11"/>
        <v>0</v>
      </c>
      <c r="H294" s="88" t="str" cm="1">
        <f t="array" ref="H294">_xlfn.IFS(OR(_xlfn.XLOOKUP(A294,Table9[Tag Number],Table9[Status],"-",0)="Dead",
        _xlfn.XLOOKUP(A294,Table10[Tag Number],Table10[Status],"-",0)="Dead",
        _xlfn.XLOOKUP(A294,Table11[Tag Number],Table11[Status],"-",0)="Dead",
        _xlfn.XLOOKUP(A294,Table8[Tag Number],Table8[Status],"-",0)="Dead"),"Dead",
     OR(_xlfn.XLOOKUP(A294,Table11[Tag Number],Table11[Status],"-",0)="Alive",
        _xlfn.XLOOKUP(A294,Table10[Tag Number],Table10[Status],"-",0)="Alive",
        _xlfn.XLOOKUP(A294,Table9[Tag Number],Table9[Status],"-",0)="Alive",
        _xlfn.XLOOKUP(A294,Table8[Tag Number],Table8[Status],"-",0)="Alive"),"Alive",
     OR(_xlfn.XLOOKUP(A294,Table9[Tag Number],Table9[Status],"-",0)="-",
        _xlfn.XLOOKUP(A294,Table10[Tag Number],Table10[Status],"-",0)="-",
        _xlfn.XLOOKUP(A294,Table11[Tag Number],Table11[Status],"-",0)="-",
        _xlfn.XLOOKUP(A294,Table8[Tag Number],Table8[Status],"-",0)="-"),
   "-")</f>
        <v>-</v>
      </c>
      <c r="I294" s="88" t="str">
        <f>IF((_xlfn.XLOOKUP(B294,[2]Sheet1!$A$2:$A$198,[2]Sheet1!$B$2:$B$198,"-",0)="Glade"),"Out","No")</f>
        <v>No</v>
      </c>
      <c r="J294" s="90"/>
      <c r="K294" s="91"/>
      <c r="L294" s="91"/>
      <c r="M294" s="91"/>
      <c r="N294" s="92"/>
      <c r="O294" s="89"/>
      <c r="R294" t="b">
        <f t="shared" si="10"/>
        <v>0</v>
      </c>
    </row>
    <row r="295" spans="1:18" ht="15" thickBot="1" x14ac:dyDescent="0.35">
      <c r="A295" s="3" t="s">
        <v>1337</v>
      </c>
      <c r="B295" s="3" t="s">
        <v>1145</v>
      </c>
      <c r="C295" s="84">
        <f>IF(COUNTIF(Table8[Tag Number], A295), 1, 0)</f>
        <v>0</v>
      </c>
      <c r="D295" s="85">
        <f>IF(COUNTIF(Table9[Tag Number], A295), 1, 0)</f>
        <v>0</v>
      </c>
      <c r="E295" s="86">
        <f>IF(COUNTIF(Table10[Tag Number], A295), 1, 0)</f>
        <v>0</v>
      </c>
      <c r="F295" s="86">
        <f>IF(COUNTIF(Table11[Tag Number], A295), 1, 0)</f>
        <v>0</v>
      </c>
      <c r="G295" s="87">
        <f t="shared" si="11"/>
        <v>0</v>
      </c>
      <c r="H295" s="88" t="str" cm="1">
        <f t="array" ref="H295">_xlfn.IFS(OR(_xlfn.XLOOKUP(A295,Table9[Tag Number],Table9[Status],"-",0)="Dead",
        _xlfn.XLOOKUP(A295,Table10[Tag Number],Table10[Status],"-",0)="Dead",
        _xlfn.XLOOKUP(A295,Table11[Tag Number],Table11[Status],"-",0)="Dead",
        _xlfn.XLOOKUP(A295,Table8[Tag Number],Table8[Status],"-",0)="Dead"),"Dead",
     OR(_xlfn.XLOOKUP(A295,Table11[Tag Number],Table11[Status],"-",0)="Alive",
        _xlfn.XLOOKUP(A295,Table10[Tag Number],Table10[Status],"-",0)="Alive",
        _xlfn.XLOOKUP(A295,Table9[Tag Number],Table9[Status],"-",0)="Alive",
        _xlfn.XLOOKUP(A295,Table8[Tag Number],Table8[Status],"-",0)="Alive"),"Alive",
     OR(_xlfn.XLOOKUP(A295,Table9[Tag Number],Table9[Status],"-",0)="-",
        _xlfn.XLOOKUP(A295,Table10[Tag Number],Table10[Status],"-",0)="-",
        _xlfn.XLOOKUP(A295,Table11[Tag Number],Table11[Status],"-",0)="-",
        _xlfn.XLOOKUP(A295,Table8[Tag Number],Table8[Status],"-",0)="-"),
   "-")</f>
        <v>-</v>
      </c>
      <c r="I295" s="88" t="str">
        <f>IF((_xlfn.XLOOKUP(B295,[2]Sheet1!$A$2:$A$198,[2]Sheet1!$B$2:$B$198,"-",0)="Glade"),"Out","No")</f>
        <v>No</v>
      </c>
      <c r="J295" s="90"/>
      <c r="K295" s="91"/>
      <c r="L295" s="91"/>
      <c r="M295" s="91"/>
      <c r="N295" s="92"/>
      <c r="O295" s="89"/>
      <c r="R295" t="b">
        <f t="shared" si="10"/>
        <v>0</v>
      </c>
    </row>
    <row r="296" spans="1:18" ht="15" thickBot="1" x14ac:dyDescent="0.35">
      <c r="A296" s="2" t="s">
        <v>1338</v>
      </c>
      <c r="B296" s="2" t="s">
        <v>1145</v>
      </c>
      <c r="C296" s="84">
        <f>IF(COUNTIF(Table8[Tag Number], A296), 1, 0)</f>
        <v>0</v>
      </c>
      <c r="D296" s="85">
        <f>IF(COUNTIF(Table9[Tag Number], A296), 1, 0)</f>
        <v>0</v>
      </c>
      <c r="E296" s="86">
        <f>IF(COUNTIF(Table10[Tag Number], A296), 1, 0)</f>
        <v>0</v>
      </c>
      <c r="F296" s="86">
        <f>IF(COUNTIF(Table11[Tag Number], A296), 1, 0)</f>
        <v>0</v>
      </c>
      <c r="G296" s="87">
        <f t="shared" si="11"/>
        <v>0</v>
      </c>
      <c r="H296" s="88" t="str" cm="1">
        <f t="array" ref="H296">_xlfn.IFS(OR(_xlfn.XLOOKUP(A296,Table9[Tag Number],Table9[Status],"-",0)="Dead",
        _xlfn.XLOOKUP(A296,Table10[Tag Number],Table10[Status],"-",0)="Dead",
        _xlfn.XLOOKUP(A296,Table11[Tag Number],Table11[Status],"-",0)="Dead",
        _xlfn.XLOOKUP(A296,Table8[Tag Number],Table8[Status],"-",0)="Dead"),"Dead",
     OR(_xlfn.XLOOKUP(A296,Table11[Tag Number],Table11[Status],"-",0)="Alive",
        _xlfn.XLOOKUP(A296,Table10[Tag Number],Table10[Status],"-",0)="Alive",
        _xlfn.XLOOKUP(A296,Table9[Tag Number],Table9[Status],"-",0)="Alive",
        _xlfn.XLOOKUP(A296,Table8[Tag Number],Table8[Status],"-",0)="Alive"),"Alive",
     OR(_xlfn.XLOOKUP(A296,Table9[Tag Number],Table9[Status],"-",0)="-",
        _xlfn.XLOOKUP(A296,Table10[Tag Number],Table10[Status],"-",0)="-",
        _xlfn.XLOOKUP(A296,Table11[Tag Number],Table11[Status],"-",0)="-",
        _xlfn.XLOOKUP(A296,Table8[Tag Number],Table8[Status],"-",0)="-"),
   "-")</f>
        <v>-</v>
      </c>
      <c r="I296" s="88" t="str">
        <f>IF((_xlfn.XLOOKUP(B296,[2]Sheet1!$A$2:$A$198,[2]Sheet1!$B$2:$B$198,"-",0)="Glade"),"Out","No")</f>
        <v>No</v>
      </c>
      <c r="J296" s="90"/>
      <c r="K296" s="91"/>
      <c r="L296" s="91"/>
      <c r="M296" s="91"/>
      <c r="N296" s="92"/>
      <c r="O296" s="89"/>
      <c r="R296" t="b">
        <f t="shared" si="10"/>
        <v>0</v>
      </c>
    </row>
    <row r="297" spans="1:18" ht="15" thickBot="1" x14ac:dyDescent="0.35">
      <c r="A297" s="3" t="s">
        <v>1339</v>
      </c>
      <c r="B297" s="3" t="s">
        <v>1145</v>
      </c>
      <c r="C297" s="84">
        <f>IF(COUNTIF(Table8[Tag Number], A297), 1, 0)</f>
        <v>0</v>
      </c>
      <c r="D297" s="85">
        <f>IF(COUNTIF(Table9[Tag Number], A297), 1, 0)</f>
        <v>0</v>
      </c>
      <c r="E297" s="86">
        <f>IF(COUNTIF(Table10[Tag Number], A297), 1, 0)</f>
        <v>0</v>
      </c>
      <c r="F297" s="86">
        <f>IF(COUNTIF(Table11[Tag Number], A297), 1, 0)</f>
        <v>0</v>
      </c>
      <c r="G297" s="87">
        <f t="shared" si="11"/>
        <v>0</v>
      </c>
      <c r="H297" s="88" t="str" cm="1">
        <f t="array" ref="H297">_xlfn.IFS(OR(_xlfn.XLOOKUP(A297,Table9[Tag Number],Table9[Status],"-",0)="Dead",
        _xlfn.XLOOKUP(A297,Table10[Tag Number],Table10[Status],"-",0)="Dead",
        _xlfn.XLOOKUP(A297,Table11[Tag Number],Table11[Status],"-",0)="Dead",
        _xlfn.XLOOKUP(A297,Table8[Tag Number],Table8[Status],"-",0)="Dead"),"Dead",
     OR(_xlfn.XLOOKUP(A297,Table11[Tag Number],Table11[Status],"-",0)="Alive",
        _xlfn.XLOOKUP(A297,Table10[Tag Number],Table10[Status],"-",0)="Alive",
        _xlfn.XLOOKUP(A297,Table9[Tag Number],Table9[Status],"-",0)="Alive",
        _xlfn.XLOOKUP(A297,Table8[Tag Number],Table8[Status],"-",0)="Alive"),"Alive",
     OR(_xlfn.XLOOKUP(A297,Table9[Tag Number],Table9[Status],"-",0)="-",
        _xlfn.XLOOKUP(A297,Table10[Tag Number],Table10[Status],"-",0)="-",
        _xlfn.XLOOKUP(A297,Table11[Tag Number],Table11[Status],"-",0)="-",
        _xlfn.XLOOKUP(A297,Table8[Tag Number],Table8[Status],"-",0)="-"),
   "-")</f>
        <v>-</v>
      </c>
      <c r="I297" s="88" t="str">
        <f>IF((_xlfn.XLOOKUP(B297,[2]Sheet1!$A$2:$A$198,[2]Sheet1!$B$2:$B$198,"-",0)="Glade"),"Out","No")</f>
        <v>No</v>
      </c>
      <c r="J297" s="90"/>
      <c r="K297" s="91"/>
      <c r="L297" s="91"/>
      <c r="M297" s="91"/>
      <c r="N297" s="92"/>
      <c r="O297" s="89"/>
      <c r="R297" t="b">
        <f t="shared" si="10"/>
        <v>0</v>
      </c>
    </row>
    <row r="298" spans="1:18" ht="15" thickBot="1" x14ac:dyDescent="0.35">
      <c r="A298" s="2" t="s">
        <v>1340</v>
      </c>
      <c r="B298" s="2" t="s">
        <v>1145</v>
      </c>
      <c r="C298" s="84">
        <f>IF(COUNTIF(Table8[Tag Number], A298), 1, 0)</f>
        <v>0</v>
      </c>
      <c r="D298" s="85">
        <f>IF(COUNTIF(Table9[Tag Number], A298), 1, 0)</f>
        <v>0</v>
      </c>
      <c r="E298" s="86">
        <f>IF(COUNTIF(Table10[Tag Number], A298), 1, 0)</f>
        <v>0</v>
      </c>
      <c r="F298" s="86">
        <f>IF(COUNTIF(Table11[Tag Number], A298), 1, 0)</f>
        <v>0</v>
      </c>
      <c r="G298" s="87">
        <f t="shared" si="11"/>
        <v>0</v>
      </c>
      <c r="H298" s="88" t="str" cm="1">
        <f t="array" ref="H298">_xlfn.IFS(OR(_xlfn.XLOOKUP(A298,Table9[Tag Number],Table9[Status],"-",0)="Dead",
        _xlfn.XLOOKUP(A298,Table10[Tag Number],Table10[Status],"-",0)="Dead",
        _xlfn.XLOOKUP(A298,Table11[Tag Number],Table11[Status],"-",0)="Dead",
        _xlfn.XLOOKUP(A298,Table8[Tag Number],Table8[Status],"-",0)="Dead"),"Dead",
     OR(_xlfn.XLOOKUP(A298,Table11[Tag Number],Table11[Status],"-",0)="Alive",
        _xlfn.XLOOKUP(A298,Table10[Tag Number],Table10[Status],"-",0)="Alive",
        _xlfn.XLOOKUP(A298,Table9[Tag Number],Table9[Status],"-",0)="Alive",
        _xlfn.XLOOKUP(A298,Table8[Tag Number],Table8[Status],"-",0)="Alive"),"Alive",
     OR(_xlfn.XLOOKUP(A298,Table9[Tag Number],Table9[Status],"-",0)="-",
        _xlfn.XLOOKUP(A298,Table10[Tag Number],Table10[Status],"-",0)="-",
        _xlfn.XLOOKUP(A298,Table11[Tag Number],Table11[Status],"-",0)="-",
        _xlfn.XLOOKUP(A298,Table8[Tag Number],Table8[Status],"-",0)="-"),
   "-")</f>
        <v>-</v>
      </c>
      <c r="I298" s="88" t="str">
        <f>IF((_xlfn.XLOOKUP(B298,[2]Sheet1!$A$2:$A$198,[2]Sheet1!$B$2:$B$198,"-",0)="Glade"),"Out","No")</f>
        <v>No</v>
      </c>
      <c r="J298" s="90"/>
      <c r="K298" s="91"/>
      <c r="L298" s="91"/>
      <c r="M298" s="91"/>
      <c r="N298" s="92"/>
      <c r="O298" s="89"/>
      <c r="R298" t="b">
        <f t="shared" si="10"/>
        <v>0</v>
      </c>
    </row>
    <row r="299" spans="1:18" ht="15" thickBot="1" x14ac:dyDescent="0.35">
      <c r="A299" s="3" t="s">
        <v>1341</v>
      </c>
      <c r="B299" s="3" t="s">
        <v>1145</v>
      </c>
      <c r="C299" s="84">
        <f>IF(COUNTIF(Table8[Tag Number], A299), 1, 0)</f>
        <v>0</v>
      </c>
      <c r="D299" s="85">
        <f>IF(COUNTIF(Table9[Tag Number], A299), 1, 0)</f>
        <v>0</v>
      </c>
      <c r="E299" s="86">
        <f>IF(COUNTIF(Table10[Tag Number], A299), 1, 0)</f>
        <v>0</v>
      </c>
      <c r="F299" s="86">
        <f>IF(COUNTIF(Table11[Tag Number], A299), 1, 0)</f>
        <v>0</v>
      </c>
      <c r="G299" s="87">
        <f t="shared" si="11"/>
        <v>0</v>
      </c>
      <c r="H299" s="88" t="str" cm="1">
        <f t="array" ref="H299">_xlfn.IFS(OR(_xlfn.XLOOKUP(A299,Table9[Tag Number],Table9[Status],"-",0)="Dead",
        _xlfn.XLOOKUP(A299,Table10[Tag Number],Table10[Status],"-",0)="Dead",
        _xlfn.XLOOKUP(A299,Table11[Tag Number],Table11[Status],"-",0)="Dead",
        _xlfn.XLOOKUP(A299,Table8[Tag Number],Table8[Status],"-",0)="Dead"),"Dead",
     OR(_xlfn.XLOOKUP(A299,Table11[Tag Number],Table11[Status],"-",0)="Alive",
        _xlfn.XLOOKUP(A299,Table10[Tag Number],Table10[Status],"-",0)="Alive",
        _xlfn.XLOOKUP(A299,Table9[Tag Number],Table9[Status],"-",0)="Alive",
        _xlfn.XLOOKUP(A299,Table8[Tag Number],Table8[Status],"-",0)="Alive"),"Alive",
     OR(_xlfn.XLOOKUP(A299,Table9[Tag Number],Table9[Status],"-",0)="-",
        _xlfn.XLOOKUP(A299,Table10[Tag Number],Table10[Status],"-",0)="-",
        _xlfn.XLOOKUP(A299,Table11[Tag Number],Table11[Status],"-",0)="-",
        _xlfn.XLOOKUP(A299,Table8[Tag Number],Table8[Status],"-",0)="-"),
   "-")</f>
        <v>-</v>
      </c>
      <c r="I299" s="88" t="str">
        <f>IF((_xlfn.XLOOKUP(B299,[2]Sheet1!$A$2:$A$198,[2]Sheet1!$B$2:$B$198,"-",0)="Glade"),"Out","No")</f>
        <v>No</v>
      </c>
      <c r="J299" s="90"/>
      <c r="K299" s="91"/>
      <c r="L299" s="91"/>
      <c r="M299" s="91"/>
      <c r="N299" s="92"/>
      <c r="O299" s="89"/>
      <c r="R299" t="b">
        <f t="shared" si="10"/>
        <v>0</v>
      </c>
    </row>
    <row r="300" spans="1:18" ht="15" thickBot="1" x14ac:dyDescent="0.35">
      <c r="A300" s="2" t="s">
        <v>1342</v>
      </c>
      <c r="B300" s="2" t="s">
        <v>1145</v>
      </c>
      <c r="C300" s="84">
        <f>IF(COUNTIF(Table8[Tag Number], A300), 1, 0)</f>
        <v>0</v>
      </c>
      <c r="D300" s="85">
        <f>IF(COUNTIF(Table9[Tag Number], A300), 1, 0)</f>
        <v>0</v>
      </c>
      <c r="E300" s="86">
        <f>IF(COUNTIF(Table10[Tag Number], A300), 1, 0)</f>
        <v>0</v>
      </c>
      <c r="F300" s="86">
        <f>IF(COUNTIF(Table11[Tag Number], A300), 1, 0)</f>
        <v>0</v>
      </c>
      <c r="G300" s="87">
        <f t="shared" si="11"/>
        <v>0</v>
      </c>
      <c r="H300" s="88" t="str" cm="1">
        <f t="array" ref="H300">_xlfn.IFS(OR(_xlfn.XLOOKUP(A300,Table9[Tag Number],Table9[Status],"-",0)="Dead",
        _xlfn.XLOOKUP(A300,Table10[Tag Number],Table10[Status],"-",0)="Dead",
        _xlfn.XLOOKUP(A300,Table11[Tag Number],Table11[Status],"-",0)="Dead",
        _xlfn.XLOOKUP(A300,Table8[Tag Number],Table8[Status],"-",0)="Dead"),"Dead",
     OR(_xlfn.XLOOKUP(A300,Table11[Tag Number],Table11[Status],"-",0)="Alive",
        _xlfn.XLOOKUP(A300,Table10[Tag Number],Table10[Status],"-",0)="Alive",
        _xlfn.XLOOKUP(A300,Table9[Tag Number],Table9[Status],"-",0)="Alive",
        _xlfn.XLOOKUP(A300,Table8[Tag Number],Table8[Status],"-",0)="Alive"),"Alive",
     OR(_xlfn.XLOOKUP(A300,Table9[Tag Number],Table9[Status],"-",0)="-",
        _xlfn.XLOOKUP(A300,Table10[Tag Number],Table10[Status],"-",0)="-",
        _xlfn.XLOOKUP(A300,Table11[Tag Number],Table11[Status],"-",0)="-",
        _xlfn.XLOOKUP(A300,Table8[Tag Number],Table8[Status],"-",0)="-"),
   "-")</f>
        <v>-</v>
      </c>
      <c r="I300" s="88" t="str">
        <f>IF((_xlfn.XLOOKUP(B300,[2]Sheet1!$A$2:$A$198,[2]Sheet1!$B$2:$B$198,"-",0)="Glade"),"Out","No")</f>
        <v>No</v>
      </c>
      <c r="J300" s="90"/>
      <c r="K300" s="91"/>
      <c r="L300" s="91"/>
      <c r="M300" s="91"/>
      <c r="N300" s="92"/>
      <c r="O300" s="89"/>
      <c r="R300" t="b">
        <f t="shared" si="10"/>
        <v>0</v>
      </c>
    </row>
    <row r="301" spans="1:18" ht="15" thickBot="1" x14ac:dyDescent="0.35">
      <c r="A301" s="3" t="s">
        <v>1343</v>
      </c>
      <c r="B301" s="3" t="s">
        <v>1145</v>
      </c>
      <c r="C301" s="84">
        <f>IF(COUNTIF(Table8[Tag Number], A301), 1, 0)</f>
        <v>0</v>
      </c>
      <c r="D301" s="85">
        <f>IF(COUNTIF(Table9[Tag Number], A301), 1, 0)</f>
        <v>0</v>
      </c>
      <c r="E301" s="86">
        <f>IF(COUNTIF(Table10[Tag Number], A301), 1, 0)</f>
        <v>0</v>
      </c>
      <c r="F301" s="86">
        <f>IF(COUNTIF(Table11[Tag Number], A301), 1, 0)</f>
        <v>0</v>
      </c>
      <c r="G301" s="87">
        <f t="shared" si="11"/>
        <v>0</v>
      </c>
      <c r="H301" s="88" t="str" cm="1">
        <f t="array" ref="H301">_xlfn.IFS(OR(_xlfn.XLOOKUP(A301,Table9[Tag Number],Table9[Status],"-",0)="Dead",
        _xlfn.XLOOKUP(A301,Table10[Tag Number],Table10[Status],"-",0)="Dead",
        _xlfn.XLOOKUP(A301,Table11[Tag Number],Table11[Status],"-",0)="Dead",
        _xlfn.XLOOKUP(A301,Table8[Tag Number],Table8[Status],"-",0)="Dead"),"Dead",
     OR(_xlfn.XLOOKUP(A301,Table11[Tag Number],Table11[Status],"-",0)="Alive",
        _xlfn.XLOOKUP(A301,Table10[Tag Number],Table10[Status],"-",0)="Alive",
        _xlfn.XLOOKUP(A301,Table9[Tag Number],Table9[Status],"-",0)="Alive",
        _xlfn.XLOOKUP(A301,Table8[Tag Number],Table8[Status],"-",0)="Alive"),"Alive",
     OR(_xlfn.XLOOKUP(A301,Table9[Tag Number],Table9[Status],"-",0)="-",
        _xlfn.XLOOKUP(A301,Table10[Tag Number],Table10[Status],"-",0)="-",
        _xlfn.XLOOKUP(A301,Table11[Tag Number],Table11[Status],"-",0)="-",
        _xlfn.XLOOKUP(A301,Table8[Tag Number],Table8[Status],"-",0)="-"),
   "-")</f>
        <v>-</v>
      </c>
      <c r="I301" s="88" t="str">
        <f>IF((_xlfn.XLOOKUP(B301,[2]Sheet1!$A$2:$A$198,[2]Sheet1!$B$2:$B$198,"-",0)="Glade"),"Out","No")</f>
        <v>No</v>
      </c>
      <c r="J301" s="90"/>
      <c r="K301" s="91"/>
      <c r="L301" s="91"/>
      <c r="M301" s="91"/>
      <c r="N301" s="92"/>
      <c r="O301" s="89"/>
      <c r="R301" t="b">
        <f t="shared" si="10"/>
        <v>0</v>
      </c>
    </row>
    <row r="302" spans="1:18" ht="15" thickBot="1" x14ac:dyDescent="0.35">
      <c r="A302" s="2" t="s">
        <v>1344</v>
      </c>
      <c r="B302" s="2" t="s">
        <v>1145</v>
      </c>
      <c r="C302" s="84">
        <f>IF(COUNTIF(Table8[Tag Number], A302), 1, 0)</f>
        <v>0</v>
      </c>
      <c r="D302" s="85">
        <f>IF(COUNTIF(Table9[Tag Number], A302), 1, 0)</f>
        <v>0</v>
      </c>
      <c r="E302" s="86">
        <f>IF(COUNTIF(Table10[Tag Number], A302), 1, 0)</f>
        <v>0</v>
      </c>
      <c r="F302" s="86">
        <f>IF(COUNTIF(Table11[Tag Number], A302), 1, 0)</f>
        <v>0</v>
      </c>
      <c r="G302" s="87">
        <f t="shared" si="11"/>
        <v>0</v>
      </c>
      <c r="H302" s="88" t="str" cm="1">
        <f t="array" ref="H302">_xlfn.IFS(OR(_xlfn.XLOOKUP(A302,Table9[Tag Number],Table9[Status],"-",0)="Dead",
        _xlfn.XLOOKUP(A302,Table10[Tag Number],Table10[Status],"-",0)="Dead",
        _xlfn.XLOOKUP(A302,Table11[Tag Number],Table11[Status],"-",0)="Dead",
        _xlfn.XLOOKUP(A302,Table8[Tag Number],Table8[Status],"-",0)="Dead"),"Dead",
     OR(_xlfn.XLOOKUP(A302,Table11[Tag Number],Table11[Status],"-",0)="Alive",
        _xlfn.XLOOKUP(A302,Table10[Tag Number],Table10[Status],"-",0)="Alive",
        _xlfn.XLOOKUP(A302,Table9[Tag Number],Table9[Status],"-",0)="Alive",
        _xlfn.XLOOKUP(A302,Table8[Tag Number],Table8[Status],"-",0)="Alive"),"Alive",
     OR(_xlfn.XLOOKUP(A302,Table9[Tag Number],Table9[Status],"-",0)="-",
        _xlfn.XLOOKUP(A302,Table10[Tag Number],Table10[Status],"-",0)="-",
        _xlfn.XLOOKUP(A302,Table11[Tag Number],Table11[Status],"-",0)="-",
        _xlfn.XLOOKUP(A302,Table8[Tag Number],Table8[Status],"-",0)="-"),
   "-")</f>
        <v>-</v>
      </c>
      <c r="I302" s="88" t="str">
        <f>IF((_xlfn.XLOOKUP(B302,[2]Sheet1!$A$2:$A$198,[2]Sheet1!$B$2:$B$198,"-",0)="Glade"),"Out","No")</f>
        <v>No</v>
      </c>
      <c r="J302" s="90"/>
      <c r="K302" s="91"/>
      <c r="L302" s="91"/>
      <c r="M302" s="91"/>
      <c r="N302" s="92"/>
      <c r="O302" s="89"/>
      <c r="R302" t="b">
        <f t="shared" si="10"/>
        <v>0</v>
      </c>
    </row>
    <row r="303" spans="1:18" ht="15" thickBot="1" x14ac:dyDescent="0.35">
      <c r="A303" s="3" t="s">
        <v>1345</v>
      </c>
      <c r="B303" s="3" t="s">
        <v>1145</v>
      </c>
      <c r="C303" s="84">
        <f>IF(COUNTIF(Table8[Tag Number], A303), 1, 0)</f>
        <v>0</v>
      </c>
      <c r="D303" s="85">
        <f>IF(COUNTIF(Table9[Tag Number], A303), 1, 0)</f>
        <v>0</v>
      </c>
      <c r="E303" s="86">
        <f>IF(COUNTIF(Table10[Tag Number], A303), 1, 0)</f>
        <v>0</v>
      </c>
      <c r="F303" s="86">
        <f>IF(COUNTIF(Table11[Tag Number], A303), 1, 0)</f>
        <v>0</v>
      </c>
      <c r="G303" s="87">
        <f t="shared" si="11"/>
        <v>0</v>
      </c>
      <c r="H303" s="88" t="str" cm="1">
        <f t="array" ref="H303">_xlfn.IFS(OR(_xlfn.XLOOKUP(A303,Table9[Tag Number],Table9[Status],"-",0)="Dead",
        _xlfn.XLOOKUP(A303,Table10[Tag Number],Table10[Status],"-",0)="Dead",
        _xlfn.XLOOKUP(A303,Table11[Tag Number],Table11[Status],"-",0)="Dead",
        _xlfn.XLOOKUP(A303,Table8[Tag Number],Table8[Status],"-",0)="Dead"),"Dead",
     OR(_xlfn.XLOOKUP(A303,Table11[Tag Number],Table11[Status],"-",0)="Alive",
        _xlfn.XLOOKUP(A303,Table10[Tag Number],Table10[Status],"-",0)="Alive",
        _xlfn.XLOOKUP(A303,Table9[Tag Number],Table9[Status],"-",0)="Alive",
        _xlfn.XLOOKUP(A303,Table8[Tag Number],Table8[Status],"-",0)="Alive"),"Alive",
     OR(_xlfn.XLOOKUP(A303,Table9[Tag Number],Table9[Status],"-",0)="-",
        _xlfn.XLOOKUP(A303,Table10[Tag Number],Table10[Status],"-",0)="-",
        _xlfn.XLOOKUP(A303,Table11[Tag Number],Table11[Status],"-",0)="-",
        _xlfn.XLOOKUP(A303,Table8[Tag Number],Table8[Status],"-",0)="-"),
   "-")</f>
        <v>-</v>
      </c>
      <c r="I303" s="88" t="str">
        <f>IF((_xlfn.XLOOKUP(B303,[2]Sheet1!$A$2:$A$198,[2]Sheet1!$B$2:$B$198,"-",0)="Glade"),"Out","No")</f>
        <v>No</v>
      </c>
      <c r="J303" s="90"/>
      <c r="K303" s="91"/>
      <c r="L303" s="91"/>
      <c r="M303" s="91"/>
      <c r="N303" s="92"/>
      <c r="O303" s="89"/>
      <c r="R303" t="b">
        <f t="shared" si="10"/>
        <v>0</v>
      </c>
    </row>
    <row r="304" spans="1:18" ht="15" thickBot="1" x14ac:dyDescent="0.35">
      <c r="A304" s="2" t="s">
        <v>1346</v>
      </c>
      <c r="B304" s="2" t="s">
        <v>1145</v>
      </c>
      <c r="C304" s="84">
        <f>IF(COUNTIF(Table8[Tag Number], A304), 1, 0)</f>
        <v>0</v>
      </c>
      <c r="D304" s="85">
        <f>IF(COUNTIF(Table9[Tag Number], A304), 1, 0)</f>
        <v>0</v>
      </c>
      <c r="E304" s="86">
        <f>IF(COUNTIF(Table10[Tag Number], A304), 1, 0)</f>
        <v>0</v>
      </c>
      <c r="F304" s="86">
        <f>IF(COUNTIF(Table11[Tag Number], A304), 1, 0)</f>
        <v>0</v>
      </c>
      <c r="G304" s="87">
        <f t="shared" si="11"/>
        <v>0</v>
      </c>
      <c r="H304" s="88" t="str" cm="1">
        <f t="array" ref="H304">_xlfn.IFS(OR(_xlfn.XLOOKUP(A304,Table9[Tag Number],Table9[Status],"-",0)="Dead",
        _xlfn.XLOOKUP(A304,Table10[Tag Number],Table10[Status],"-",0)="Dead",
        _xlfn.XLOOKUP(A304,Table11[Tag Number],Table11[Status],"-",0)="Dead",
        _xlfn.XLOOKUP(A304,Table8[Tag Number],Table8[Status],"-",0)="Dead"),"Dead",
     OR(_xlfn.XLOOKUP(A304,Table11[Tag Number],Table11[Status],"-",0)="Alive",
        _xlfn.XLOOKUP(A304,Table10[Tag Number],Table10[Status],"-",0)="Alive",
        _xlfn.XLOOKUP(A304,Table9[Tag Number],Table9[Status],"-",0)="Alive",
        _xlfn.XLOOKUP(A304,Table8[Tag Number],Table8[Status],"-",0)="Alive"),"Alive",
     OR(_xlfn.XLOOKUP(A304,Table9[Tag Number],Table9[Status],"-",0)="-",
        _xlfn.XLOOKUP(A304,Table10[Tag Number],Table10[Status],"-",0)="-",
        _xlfn.XLOOKUP(A304,Table11[Tag Number],Table11[Status],"-",0)="-",
        _xlfn.XLOOKUP(A304,Table8[Tag Number],Table8[Status],"-",0)="-"),
   "-")</f>
        <v>-</v>
      </c>
      <c r="I304" s="88" t="str">
        <f>IF((_xlfn.XLOOKUP(B304,[2]Sheet1!$A$2:$A$198,[2]Sheet1!$B$2:$B$198,"-",0)="Glade"),"Out","No")</f>
        <v>No</v>
      </c>
      <c r="J304" s="90"/>
      <c r="K304" s="91"/>
      <c r="L304" s="91"/>
      <c r="M304" s="91"/>
      <c r="N304" s="92"/>
      <c r="O304" s="89"/>
      <c r="R304" t="b">
        <f t="shared" si="10"/>
        <v>0</v>
      </c>
    </row>
    <row r="305" spans="1:18" ht="15" thickBot="1" x14ac:dyDescent="0.35">
      <c r="A305" s="3" t="s">
        <v>128</v>
      </c>
      <c r="B305" s="3" t="s">
        <v>1145</v>
      </c>
      <c r="C305" s="84">
        <f>IF(COUNTIF(Table8[Tag Number], A305), 1, 0)</f>
        <v>0</v>
      </c>
      <c r="D305" s="85">
        <f>IF(COUNTIF(Table9[Tag Number], A305), 1, 0)</f>
        <v>0</v>
      </c>
      <c r="E305" s="86">
        <f>IF(COUNTIF(Table10[Tag Number], A305), 1, 0)</f>
        <v>0</v>
      </c>
      <c r="F305" s="86">
        <f>IF(COUNTIF(Table11[Tag Number], A305), 1, 0)</f>
        <v>0</v>
      </c>
      <c r="G305" s="87">
        <f t="shared" si="11"/>
        <v>0</v>
      </c>
      <c r="H305" s="88" t="str" cm="1">
        <f t="array" ref="H305">_xlfn.IFS(OR(_xlfn.XLOOKUP(A305,Table9[Tag Number],Table9[Status],"-",0)="Dead",
        _xlfn.XLOOKUP(A305,Table10[Tag Number],Table10[Status],"-",0)="Dead",
        _xlfn.XLOOKUP(A305,Table11[Tag Number],Table11[Status],"-",0)="Dead",
        _xlfn.XLOOKUP(A305,Table8[Tag Number],Table8[Status],"-",0)="Dead"),"Dead",
     OR(_xlfn.XLOOKUP(A305,Table11[Tag Number],Table11[Status],"-",0)="Alive",
        _xlfn.XLOOKUP(A305,Table10[Tag Number],Table10[Status],"-",0)="Alive",
        _xlfn.XLOOKUP(A305,Table9[Tag Number],Table9[Status],"-",0)="Alive",
        _xlfn.XLOOKUP(A305,Table8[Tag Number],Table8[Status],"-",0)="Alive"),"Alive",
     OR(_xlfn.XLOOKUP(A305,Table9[Tag Number],Table9[Status],"-",0)="-",
        _xlfn.XLOOKUP(A305,Table10[Tag Number],Table10[Status],"-",0)="-",
        _xlfn.XLOOKUP(A305,Table11[Tag Number],Table11[Status],"-",0)="-",
        _xlfn.XLOOKUP(A305,Table8[Tag Number],Table8[Status],"-",0)="-"),
   "-")</f>
        <v>-</v>
      </c>
      <c r="I305" s="88" t="str">
        <f>IF((_xlfn.XLOOKUP(B305,[2]Sheet1!$A$2:$A$198,[2]Sheet1!$B$2:$B$198,"-",0)="Glade"),"Out","No")</f>
        <v>No</v>
      </c>
      <c r="J305" s="90"/>
      <c r="K305" s="91"/>
      <c r="L305" s="91"/>
      <c r="M305" s="91"/>
      <c r="N305" s="92"/>
      <c r="O305" s="89"/>
      <c r="R305" t="b">
        <f t="shared" si="10"/>
        <v>0</v>
      </c>
    </row>
    <row r="306" spans="1:18" ht="15" thickBot="1" x14ac:dyDescent="0.35">
      <c r="A306" s="2" t="s">
        <v>980</v>
      </c>
      <c r="B306" s="2" t="s">
        <v>1137</v>
      </c>
      <c r="C306" s="84">
        <f>IF(COUNTIF(Table8[Tag Number], A306), 1, 0)</f>
        <v>0</v>
      </c>
      <c r="D306" s="85">
        <f>IF(COUNTIF(Table9[Tag Number], A306), 1, 0)</f>
        <v>1</v>
      </c>
      <c r="E306" s="86">
        <f>IF(COUNTIF(Table10[Tag Number], A306), 1, 0)</f>
        <v>0</v>
      </c>
      <c r="F306" s="86">
        <f>IF(COUNTIF(Table11[Tag Number], A306), 1, 0)</f>
        <v>0</v>
      </c>
      <c r="G306" s="87">
        <f t="shared" si="11"/>
        <v>1</v>
      </c>
      <c r="H306" s="88" t="str" cm="1">
        <f t="array" ref="H306">_xlfn.IFS(OR(_xlfn.XLOOKUP(A306,Table9[Tag Number],Table9[Status],"-",0)="Dead",
        _xlfn.XLOOKUP(A306,Table10[Tag Number],Table10[Status],"-",0)="Dead",
        _xlfn.XLOOKUP(A306,Table11[Tag Number],Table11[Status],"-",0)="Dead",
        _xlfn.XLOOKUP(A306,Table8[Tag Number],Table8[Status],"-",0)="Dead"),"Dead",
     OR(_xlfn.XLOOKUP(A306,Table11[Tag Number],Table11[Status],"-",0)="Alive",
        _xlfn.XLOOKUP(A306,Table10[Tag Number],Table10[Status],"-",0)="Alive",
        _xlfn.XLOOKUP(A306,Table9[Tag Number],Table9[Status],"-",0)="Alive",
        _xlfn.XLOOKUP(A306,Table8[Tag Number],Table8[Status],"-",0)="Alive"),"Alive",
     OR(_xlfn.XLOOKUP(A306,Table9[Tag Number],Table9[Status],"-",0)="-",
        _xlfn.XLOOKUP(A306,Table10[Tag Number],Table10[Status],"-",0)="-",
        _xlfn.XLOOKUP(A306,Table11[Tag Number],Table11[Status],"-",0)="-",
        _xlfn.XLOOKUP(A306,Table8[Tag Number],Table8[Status],"-",0)="-"),
   "-")</f>
        <v>Alive</v>
      </c>
      <c r="I306" s="88" t="str">
        <f>IF((_xlfn.XLOOKUP(B306,[2]Sheet1!$A$2:$A$198,[2]Sheet1!$B$2:$B$198,"-",0)="Glade"),"Out","No")</f>
        <v>No</v>
      </c>
      <c r="J306" s="90"/>
      <c r="K306" s="91"/>
      <c r="L306" s="91"/>
      <c r="M306" s="91"/>
      <c r="N306" s="92"/>
      <c r="O306" s="89"/>
      <c r="R306" t="b">
        <f t="shared" si="10"/>
        <v>0</v>
      </c>
    </row>
    <row r="307" spans="1:18" ht="15" thickBot="1" x14ac:dyDescent="0.35">
      <c r="A307" s="3" t="s">
        <v>1347</v>
      </c>
      <c r="B307" s="3" t="s">
        <v>1145</v>
      </c>
      <c r="C307" s="84">
        <f>IF(COUNTIF(Table8[Tag Number], A307), 1, 0)</f>
        <v>0</v>
      </c>
      <c r="D307" s="85">
        <f>IF(COUNTIF(Table9[Tag Number], A307), 1, 0)</f>
        <v>0</v>
      </c>
      <c r="E307" s="86">
        <f>IF(COUNTIF(Table10[Tag Number], A307), 1, 0)</f>
        <v>0</v>
      </c>
      <c r="F307" s="86">
        <f>IF(COUNTIF(Table11[Tag Number], A307), 1, 0)</f>
        <v>0</v>
      </c>
      <c r="G307" s="87">
        <f t="shared" si="11"/>
        <v>0</v>
      </c>
      <c r="H307" s="88" t="str" cm="1">
        <f t="array" ref="H307">_xlfn.IFS(OR(_xlfn.XLOOKUP(A307,Table9[Tag Number],Table9[Status],"-",0)="Dead",
        _xlfn.XLOOKUP(A307,Table10[Tag Number],Table10[Status],"-",0)="Dead",
        _xlfn.XLOOKUP(A307,Table11[Tag Number],Table11[Status],"-",0)="Dead",
        _xlfn.XLOOKUP(A307,Table8[Tag Number],Table8[Status],"-",0)="Dead"),"Dead",
     OR(_xlfn.XLOOKUP(A307,Table11[Tag Number],Table11[Status],"-",0)="Alive",
        _xlfn.XLOOKUP(A307,Table10[Tag Number],Table10[Status],"-",0)="Alive",
        _xlfn.XLOOKUP(A307,Table9[Tag Number],Table9[Status],"-",0)="Alive",
        _xlfn.XLOOKUP(A307,Table8[Tag Number],Table8[Status],"-",0)="Alive"),"Alive",
     OR(_xlfn.XLOOKUP(A307,Table9[Tag Number],Table9[Status],"-",0)="-",
        _xlfn.XLOOKUP(A307,Table10[Tag Number],Table10[Status],"-",0)="-",
        _xlfn.XLOOKUP(A307,Table11[Tag Number],Table11[Status],"-",0)="-",
        _xlfn.XLOOKUP(A307,Table8[Tag Number],Table8[Status],"-",0)="-"),
   "-")</f>
        <v>-</v>
      </c>
      <c r="I307" s="88" t="str">
        <f>IF((_xlfn.XLOOKUP(B307,[2]Sheet1!$A$2:$A$198,[2]Sheet1!$B$2:$B$198,"-",0)="Glade"),"Out","No")</f>
        <v>No</v>
      </c>
      <c r="J307" s="90"/>
      <c r="K307" s="91"/>
      <c r="L307" s="91"/>
      <c r="M307" s="91"/>
      <c r="N307" s="92"/>
      <c r="O307" s="89"/>
      <c r="R307" t="b">
        <f t="shared" si="10"/>
        <v>0</v>
      </c>
    </row>
    <row r="308" spans="1:18" ht="15" thickBot="1" x14ac:dyDescent="0.35">
      <c r="A308" s="2" t="s">
        <v>1348</v>
      </c>
      <c r="B308" s="2" t="s">
        <v>1145</v>
      </c>
      <c r="C308" s="84">
        <f>IF(COUNTIF(Table8[Tag Number], A308), 1, 0)</f>
        <v>0</v>
      </c>
      <c r="D308" s="85">
        <f>IF(COUNTIF(Table9[Tag Number], A308), 1, 0)</f>
        <v>0</v>
      </c>
      <c r="E308" s="86">
        <f>IF(COUNTIF(Table10[Tag Number], A308), 1, 0)</f>
        <v>0</v>
      </c>
      <c r="F308" s="86">
        <f>IF(COUNTIF(Table11[Tag Number], A308), 1, 0)</f>
        <v>0</v>
      </c>
      <c r="G308" s="87">
        <f t="shared" si="11"/>
        <v>0</v>
      </c>
      <c r="H308" s="88" t="str" cm="1">
        <f t="array" ref="H308">_xlfn.IFS(OR(_xlfn.XLOOKUP(A308,Table9[Tag Number],Table9[Status],"-",0)="Dead",
        _xlfn.XLOOKUP(A308,Table10[Tag Number],Table10[Status],"-",0)="Dead",
        _xlfn.XLOOKUP(A308,Table11[Tag Number],Table11[Status],"-",0)="Dead",
        _xlfn.XLOOKUP(A308,Table8[Tag Number],Table8[Status],"-",0)="Dead"),"Dead",
     OR(_xlfn.XLOOKUP(A308,Table11[Tag Number],Table11[Status],"-",0)="Alive",
        _xlfn.XLOOKUP(A308,Table10[Tag Number],Table10[Status],"-",0)="Alive",
        _xlfn.XLOOKUP(A308,Table9[Tag Number],Table9[Status],"-",0)="Alive",
        _xlfn.XLOOKUP(A308,Table8[Tag Number],Table8[Status],"-",0)="Alive"),"Alive",
     OR(_xlfn.XLOOKUP(A308,Table9[Tag Number],Table9[Status],"-",0)="-",
        _xlfn.XLOOKUP(A308,Table10[Tag Number],Table10[Status],"-",0)="-",
        _xlfn.XLOOKUP(A308,Table11[Tag Number],Table11[Status],"-",0)="-",
        _xlfn.XLOOKUP(A308,Table8[Tag Number],Table8[Status],"-",0)="-"),
   "-")</f>
        <v>-</v>
      </c>
      <c r="I308" s="88" t="str">
        <f>IF((_xlfn.XLOOKUP(B308,[2]Sheet1!$A$2:$A$198,[2]Sheet1!$B$2:$B$198,"-",0)="Glade"),"Out","No")</f>
        <v>No</v>
      </c>
      <c r="J308" s="90"/>
      <c r="K308" s="91"/>
      <c r="L308" s="91"/>
      <c r="M308" s="91"/>
      <c r="N308" s="92"/>
      <c r="O308" s="89"/>
      <c r="R308" t="b">
        <f t="shared" si="10"/>
        <v>0</v>
      </c>
    </row>
    <row r="309" spans="1:18" ht="15" thickBot="1" x14ac:dyDescent="0.35">
      <c r="A309" s="3" t="s">
        <v>1349</v>
      </c>
      <c r="B309" s="3" t="s">
        <v>1137</v>
      </c>
      <c r="C309" s="84">
        <f>IF(COUNTIF(Table8[Tag Number], A309), 1, 0)</f>
        <v>0</v>
      </c>
      <c r="D309" s="85">
        <f>IF(COUNTIF(Table9[Tag Number], A309), 1, 0)</f>
        <v>0</v>
      </c>
      <c r="E309" s="86">
        <f>IF(COUNTIF(Table10[Tag Number], A309), 1, 0)</f>
        <v>0</v>
      </c>
      <c r="F309" s="86">
        <f>IF(COUNTIF(Table11[Tag Number], A309), 1, 0)</f>
        <v>0</v>
      </c>
      <c r="G309" s="87">
        <f t="shared" si="11"/>
        <v>0</v>
      </c>
      <c r="H309" s="88" t="str" cm="1">
        <f t="array" ref="H309">_xlfn.IFS(OR(_xlfn.XLOOKUP(A309,Table9[Tag Number],Table9[Status],"-",0)="Dead",
        _xlfn.XLOOKUP(A309,Table10[Tag Number],Table10[Status],"-",0)="Dead",
        _xlfn.XLOOKUP(A309,Table11[Tag Number],Table11[Status],"-",0)="Dead",
        _xlfn.XLOOKUP(A309,Table8[Tag Number],Table8[Status],"-",0)="Dead"),"Dead",
     OR(_xlfn.XLOOKUP(A309,Table11[Tag Number],Table11[Status],"-",0)="Alive",
        _xlfn.XLOOKUP(A309,Table10[Tag Number],Table10[Status],"-",0)="Alive",
        _xlfn.XLOOKUP(A309,Table9[Tag Number],Table9[Status],"-",0)="Alive",
        _xlfn.XLOOKUP(A309,Table8[Tag Number],Table8[Status],"-",0)="Alive"),"Alive",
     OR(_xlfn.XLOOKUP(A309,Table9[Tag Number],Table9[Status],"-",0)="-",
        _xlfn.XLOOKUP(A309,Table10[Tag Number],Table10[Status],"-",0)="-",
        _xlfn.XLOOKUP(A309,Table11[Tag Number],Table11[Status],"-",0)="-",
        _xlfn.XLOOKUP(A309,Table8[Tag Number],Table8[Status],"-",0)="-"),
   "-")</f>
        <v>-</v>
      </c>
      <c r="I309" s="88" t="str">
        <f>IF((_xlfn.XLOOKUP(B309,[2]Sheet1!$A$2:$A$198,[2]Sheet1!$B$2:$B$198,"-",0)="Glade"),"Out","No")</f>
        <v>No</v>
      </c>
      <c r="J309" s="90"/>
      <c r="K309" s="91"/>
      <c r="L309" s="91"/>
      <c r="M309" s="91"/>
      <c r="N309" s="92"/>
      <c r="O309" s="89"/>
      <c r="R309" t="b">
        <f t="shared" si="10"/>
        <v>0</v>
      </c>
    </row>
    <row r="310" spans="1:18" ht="15" thickBot="1" x14ac:dyDescent="0.35">
      <c r="A310" s="2" t="s">
        <v>1350</v>
      </c>
      <c r="B310" s="2" t="s">
        <v>1145</v>
      </c>
      <c r="C310" s="84">
        <f>IF(COUNTIF(Table8[Tag Number], A310), 1, 0)</f>
        <v>0</v>
      </c>
      <c r="D310" s="85">
        <f>IF(COUNTIF(Table9[Tag Number], A310), 1, 0)</f>
        <v>0</v>
      </c>
      <c r="E310" s="86">
        <f>IF(COUNTIF(Table10[Tag Number], A310), 1, 0)</f>
        <v>0</v>
      </c>
      <c r="F310" s="86">
        <f>IF(COUNTIF(Table11[Tag Number], A310), 1, 0)</f>
        <v>0</v>
      </c>
      <c r="G310" s="87">
        <f t="shared" si="11"/>
        <v>0</v>
      </c>
      <c r="H310" s="88" t="str" cm="1">
        <f t="array" ref="H310">_xlfn.IFS(OR(_xlfn.XLOOKUP(A310,Table9[Tag Number],Table9[Status],"-",0)="Dead",
        _xlfn.XLOOKUP(A310,Table10[Tag Number],Table10[Status],"-",0)="Dead",
        _xlfn.XLOOKUP(A310,Table11[Tag Number],Table11[Status],"-",0)="Dead",
        _xlfn.XLOOKUP(A310,Table8[Tag Number],Table8[Status],"-",0)="Dead"),"Dead",
     OR(_xlfn.XLOOKUP(A310,Table11[Tag Number],Table11[Status],"-",0)="Alive",
        _xlfn.XLOOKUP(A310,Table10[Tag Number],Table10[Status],"-",0)="Alive",
        _xlfn.XLOOKUP(A310,Table9[Tag Number],Table9[Status],"-",0)="Alive",
        _xlfn.XLOOKUP(A310,Table8[Tag Number],Table8[Status],"-",0)="Alive"),"Alive",
     OR(_xlfn.XLOOKUP(A310,Table9[Tag Number],Table9[Status],"-",0)="-",
        _xlfn.XLOOKUP(A310,Table10[Tag Number],Table10[Status],"-",0)="-",
        _xlfn.XLOOKUP(A310,Table11[Tag Number],Table11[Status],"-",0)="-",
        _xlfn.XLOOKUP(A310,Table8[Tag Number],Table8[Status],"-",0)="-"),
   "-")</f>
        <v>-</v>
      </c>
      <c r="I310" s="88" t="str">
        <f>IF((_xlfn.XLOOKUP(B310,[2]Sheet1!$A$2:$A$198,[2]Sheet1!$B$2:$B$198,"-",0)="Glade"),"Out","No")</f>
        <v>No</v>
      </c>
      <c r="J310" s="90"/>
      <c r="K310" s="91"/>
      <c r="L310" s="91"/>
      <c r="M310" s="91"/>
      <c r="N310" s="92"/>
      <c r="O310" s="89"/>
      <c r="R310" t="b">
        <f t="shared" si="10"/>
        <v>0</v>
      </c>
    </row>
    <row r="311" spans="1:18" ht="15" thickBot="1" x14ac:dyDescent="0.35">
      <c r="A311" s="3" t="s">
        <v>1351</v>
      </c>
      <c r="B311" s="3" t="s">
        <v>1145</v>
      </c>
      <c r="C311" s="84">
        <f>IF(COUNTIF(Table8[Tag Number], A311), 1, 0)</f>
        <v>0</v>
      </c>
      <c r="D311" s="85">
        <f>IF(COUNTIF(Table9[Tag Number], A311), 1, 0)</f>
        <v>0</v>
      </c>
      <c r="E311" s="86">
        <f>IF(COUNTIF(Table10[Tag Number], A311), 1, 0)</f>
        <v>0</v>
      </c>
      <c r="F311" s="86">
        <f>IF(COUNTIF(Table11[Tag Number], A311), 1, 0)</f>
        <v>0</v>
      </c>
      <c r="G311" s="87">
        <f t="shared" si="11"/>
        <v>0</v>
      </c>
      <c r="H311" s="88" t="str" cm="1">
        <f t="array" ref="H311">_xlfn.IFS(OR(_xlfn.XLOOKUP(A311,Table9[Tag Number],Table9[Status],"-",0)="Dead",
        _xlfn.XLOOKUP(A311,Table10[Tag Number],Table10[Status],"-",0)="Dead",
        _xlfn.XLOOKUP(A311,Table11[Tag Number],Table11[Status],"-",0)="Dead",
        _xlfn.XLOOKUP(A311,Table8[Tag Number],Table8[Status],"-",0)="Dead"),"Dead",
     OR(_xlfn.XLOOKUP(A311,Table11[Tag Number],Table11[Status],"-",0)="Alive",
        _xlfn.XLOOKUP(A311,Table10[Tag Number],Table10[Status],"-",0)="Alive",
        _xlfn.XLOOKUP(A311,Table9[Tag Number],Table9[Status],"-",0)="Alive",
        _xlfn.XLOOKUP(A311,Table8[Tag Number],Table8[Status],"-",0)="Alive"),"Alive",
     OR(_xlfn.XLOOKUP(A311,Table9[Tag Number],Table9[Status],"-",0)="-",
        _xlfn.XLOOKUP(A311,Table10[Tag Number],Table10[Status],"-",0)="-",
        _xlfn.XLOOKUP(A311,Table11[Tag Number],Table11[Status],"-",0)="-",
        _xlfn.XLOOKUP(A311,Table8[Tag Number],Table8[Status],"-",0)="-"),
   "-")</f>
        <v>-</v>
      </c>
      <c r="I311" s="88" t="str">
        <f>IF((_xlfn.XLOOKUP(B311,[2]Sheet1!$A$2:$A$198,[2]Sheet1!$B$2:$B$198,"-",0)="Glade"),"Out","No")</f>
        <v>No</v>
      </c>
      <c r="J311" s="90"/>
      <c r="K311" s="91"/>
      <c r="L311" s="91"/>
      <c r="M311" s="91"/>
      <c r="N311" s="92"/>
      <c r="O311" s="89"/>
      <c r="R311" t="b">
        <f t="shared" si="10"/>
        <v>0</v>
      </c>
    </row>
    <row r="312" spans="1:18" ht="15" thickBot="1" x14ac:dyDescent="0.35">
      <c r="A312" s="2" t="s">
        <v>1352</v>
      </c>
      <c r="B312" s="2" t="s">
        <v>1145</v>
      </c>
      <c r="C312" s="84">
        <f>IF(COUNTIF(Table8[Tag Number], A312), 1, 0)</f>
        <v>0</v>
      </c>
      <c r="D312" s="85">
        <f>IF(COUNTIF(Table9[Tag Number], A312), 1, 0)</f>
        <v>0</v>
      </c>
      <c r="E312" s="86">
        <f>IF(COUNTIF(Table10[Tag Number], A312), 1, 0)</f>
        <v>0</v>
      </c>
      <c r="F312" s="86">
        <f>IF(COUNTIF(Table11[Tag Number], A312), 1, 0)</f>
        <v>0</v>
      </c>
      <c r="G312" s="87">
        <f t="shared" si="11"/>
        <v>0</v>
      </c>
      <c r="H312" s="88" t="str" cm="1">
        <f t="array" ref="H312">_xlfn.IFS(OR(_xlfn.XLOOKUP(A312,Table9[Tag Number],Table9[Status],"-",0)="Dead",
        _xlfn.XLOOKUP(A312,Table10[Tag Number],Table10[Status],"-",0)="Dead",
        _xlfn.XLOOKUP(A312,Table11[Tag Number],Table11[Status],"-",0)="Dead",
        _xlfn.XLOOKUP(A312,Table8[Tag Number],Table8[Status],"-",0)="Dead"),"Dead",
     OR(_xlfn.XLOOKUP(A312,Table11[Tag Number],Table11[Status],"-",0)="Alive",
        _xlfn.XLOOKUP(A312,Table10[Tag Number],Table10[Status],"-",0)="Alive",
        _xlfn.XLOOKUP(A312,Table9[Tag Number],Table9[Status],"-",0)="Alive",
        _xlfn.XLOOKUP(A312,Table8[Tag Number],Table8[Status],"-",0)="Alive"),"Alive",
     OR(_xlfn.XLOOKUP(A312,Table9[Tag Number],Table9[Status],"-",0)="-",
        _xlfn.XLOOKUP(A312,Table10[Tag Number],Table10[Status],"-",0)="-",
        _xlfn.XLOOKUP(A312,Table11[Tag Number],Table11[Status],"-",0)="-",
        _xlfn.XLOOKUP(A312,Table8[Tag Number],Table8[Status],"-",0)="-"),
   "-")</f>
        <v>-</v>
      </c>
      <c r="I312" s="88" t="str">
        <f>IF((_xlfn.XLOOKUP(B312,[2]Sheet1!$A$2:$A$198,[2]Sheet1!$B$2:$B$198,"-",0)="Glade"),"Out","No")</f>
        <v>No</v>
      </c>
      <c r="J312" s="90"/>
      <c r="K312" s="91"/>
      <c r="L312" s="91"/>
      <c r="M312" s="91"/>
      <c r="N312" s="92"/>
      <c r="O312" s="89"/>
      <c r="R312" t="b">
        <f t="shared" si="10"/>
        <v>0</v>
      </c>
    </row>
    <row r="313" spans="1:18" ht="15" thickBot="1" x14ac:dyDescent="0.35">
      <c r="A313" s="3" t="s">
        <v>1353</v>
      </c>
      <c r="B313" s="3" t="s">
        <v>1145</v>
      </c>
      <c r="C313" s="84">
        <f>IF(COUNTIF(Table8[Tag Number], A313), 1, 0)</f>
        <v>0</v>
      </c>
      <c r="D313" s="85">
        <f>IF(COUNTIF(Table9[Tag Number], A313), 1, 0)</f>
        <v>0</v>
      </c>
      <c r="E313" s="86">
        <f>IF(COUNTIF(Table10[Tag Number], A313), 1, 0)</f>
        <v>0</v>
      </c>
      <c r="F313" s="86">
        <f>IF(COUNTIF(Table11[Tag Number], A313), 1, 0)</f>
        <v>0</v>
      </c>
      <c r="G313" s="87">
        <f t="shared" si="11"/>
        <v>0</v>
      </c>
      <c r="H313" s="88" t="str" cm="1">
        <f t="array" ref="H313">_xlfn.IFS(OR(_xlfn.XLOOKUP(A313,Table9[Tag Number],Table9[Status],"-",0)="Dead",
        _xlfn.XLOOKUP(A313,Table10[Tag Number],Table10[Status],"-",0)="Dead",
        _xlfn.XLOOKUP(A313,Table11[Tag Number],Table11[Status],"-",0)="Dead",
        _xlfn.XLOOKUP(A313,Table8[Tag Number],Table8[Status],"-",0)="Dead"),"Dead",
     OR(_xlfn.XLOOKUP(A313,Table11[Tag Number],Table11[Status],"-",0)="Alive",
        _xlfn.XLOOKUP(A313,Table10[Tag Number],Table10[Status],"-",0)="Alive",
        _xlfn.XLOOKUP(A313,Table9[Tag Number],Table9[Status],"-",0)="Alive",
        _xlfn.XLOOKUP(A313,Table8[Tag Number],Table8[Status],"-",0)="Alive"),"Alive",
     OR(_xlfn.XLOOKUP(A313,Table9[Tag Number],Table9[Status],"-",0)="-",
        _xlfn.XLOOKUP(A313,Table10[Tag Number],Table10[Status],"-",0)="-",
        _xlfn.XLOOKUP(A313,Table11[Tag Number],Table11[Status],"-",0)="-",
        _xlfn.XLOOKUP(A313,Table8[Tag Number],Table8[Status],"-",0)="-"),
   "-")</f>
        <v>-</v>
      </c>
      <c r="I313" s="88" t="str">
        <f>IF((_xlfn.XLOOKUP(B313,[2]Sheet1!$A$2:$A$198,[2]Sheet1!$B$2:$B$198,"-",0)="Glade"),"Out","No")</f>
        <v>No</v>
      </c>
      <c r="J313" s="90"/>
      <c r="K313" s="91"/>
      <c r="L313" s="91"/>
      <c r="M313" s="91"/>
      <c r="N313" s="92"/>
      <c r="O313" s="89"/>
      <c r="R313" t="b">
        <f t="shared" si="10"/>
        <v>0</v>
      </c>
    </row>
    <row r="314" spans="1:18" ht="15" thickBot="1" x14ac:dyDescent="0.35">
      <c r="A314" s="2" t="s">
        <v>1354</v>
      </c>
      <c r="B314" s="2" t="s">
        <v>1145</v>
      </c>
      <c r="C314" s="84">
        <f>IF(COUNTIF(Table8[Tag Number], A314), 1, 0)</f>
        <v>0</v>
      </c>
      <c r="D314" s="85">
        <f>IF(COUNTIF(Table9[Tag Number], A314), 1, 0)</f>
        <v>0</v>
      </c>
      <c r="E314" s="86">
        <f>IF(COUNTIF(Table10[Tag Number], A314), 1, 0)</f>
        <v>0</v>
      </c>
      <c r="F314" s="86">
        <f>IF(COUNTIF(Table11[Tag Number], A314), 1, 0)</f>
        <v>0</v>
      </c>
      <c r="G314" s="87">
        <f t="shared" si="11"/>
        <v>0</v>
      </c>
      <c r="H314" s="88" t="str" cm="1">
        <f t="array" ref="H314">_xlfn.IFS(OR(_xlfn.XLOOKUP(A314,Table9[Tag Number],Table9[Status],"-",0)="Dead",
        _xlfn.XLOOKUP(A314,Table10[Tag Number],Table10[Status],"-",0)="Dead",
        _xlfn.XLOOKUP(A314,Table11[Tag Number],Table11[Status],"-",0)="Dead",
        _xlfn.XLOOKUP(A314,Table8[Tag Number],Table8[Status],"-",0)="Dead"),"Dead",
     OR(_xlfn.XLOOKUP(A314,Table11[Tag Number],Table11[Status],"-",0)="Alive",
        _xlfn.XLOOKUP(A314,Table10[Tag Number],Table10[Status],"-",0)="Alive",
        _xlfn.XLOOKUP(A314,Table9[Tag Number],Table9[Status],"-",0)="Alive",
        _xlfn.XLOOKUP(A314,Table8[Tag Number],Table8[Status],"-",0)="Alive"),"Alive",
     OR(_xlfn.XLOOKUP(A314,Table9[Tag Number],Table9[Status],"-",0)="-",
        _xlfn.XLOOKUP(A314,Table10[Tag Number],Table10[Status],"-",0)="-",
        _xlfn.XLOOKUP(A314,Table11[Tag Number],Table11[Status],"-",0)="-",
        _xlfn.XLOOKUP(A314,Table8[Tag Number],Table8[Status],"-",0)="-"),
   "-")</f>
        <v>-</v>
      </c>
      <c r="I314" s="88" t="str">
        <f>IF((_xlfn.XLOOKUP(B314,[2]Sheet1!$A$2:$A$198,[2]Sheet1!$B$2:$B$198,"-",0)="Glade"),"Out","No")</f>
        <v>No</v>
      </c>
      <c r="J314" s="90"/>
      <c r="K314" s="91"/>
      <c r="L314" s="91"/>
      <c r="M314" s="91"/>
      <c r="N314" s="92"/>
      <c r="O314" s="89"/>
      <c r="R314" t="b">
        <f t="shared" si="10"/>
        <v>0</v>
      </c>
    </row>
    <row r="315" spans="1:18" ht="15" thickBot="1" x14ac:dyDescent="0.35">
      <c r="A315" s="3" t="s">
        <v>1355</v>
      </c>
      <c r="B315" s="3" t="s">
        <v>1145</v>
      </c>
      <c r="C315" s="84">
        <f>IF(COUNTIF(Table8[Tag Number], A315), 1, 0)</f>
        <v>0</v>
      </c>
      <c r="D315" s="85">
        <f>IF(COUNTIF(Table9[Tag Number], A315), 1, 0)</f>
        <v>0</v>
      </c>
      <c r="E315" s="86">
        <f>IF(COUNTIF(Table10[Tag Number], A315), 1, 0)</f>
        <v>0</v>
      </c>
      <c r="F315" s="86">
        <f>IF(COUNTIF(Table11[Tag Number], A315), 1, 0)</f>
        <v>0</v>
      </c>
      <c r="G315" s="87">
        <f t="shared" si="11"/>
        <v>0</v>
      </c>
      <c r="H315" s="88" t="str" cm="1">
        <f t="array" ref="H315">_xlfn.IFS(OR(_xlfn.XLOOKUP(A315,Table9[Tag Number],Table9[Status],"-",0)="Dead",
        _xlfn.XLOOKUP(A315,Table10[Tag Number],Table10[Status],"-",0)="Dead",
        _xlfn.XLOOKUP(A315,Table11[Tag Number],Table11[Status],"-",0)="Dead",
        _xlfn.XLOOKUP(A315,Table8[Tag Number],Table8[Status],"-",0)="Dead"),"Dead",
     OR(_xlfn.XLOOKUP(A315,Table11[Tag Number],Table11[Status],"-",0)="Alive",
        _xlfn.XLOOKUP(A315,Table10[Tag Number],Table10[Status],"-",0)="Alive",
        _xlfn.XLOOKUP(A315,Table9[Tag Number],Table9[Status],"-",0)="Alive",
        _xlfn.XLOOKUP(A315,Table8[Tag Number],Table8[Status],"-",0)="Alive"),"Alive",
     OR(_xlfn.XLOOKUP(A315,Table9[Tag Number],Table9[Status],"-",0)="-",
        _xlfn.XLOOKUP(A315,Table10[Tag Number],Table10[Status],"-",0)="-",
        _xlfn.XLOOKUP(A315,Table11[Tag Number],Table11[Status],"-",0)="-",
        _xlfn.XLOOKUP(A315,Table8[Tag Number],Table8[Status],"-",0)="-"),
   "-")</f>
        <v>-</v>
      </c>
      <c r="I315" s="88" t="str">
        <f>IF((_xlfn.XLOOKUP(B315,[2]Sheet1!$A$2:$A$198,[2]Sheet1!$B$2:$B$198,"-",0)="Glade"),"Out","No")</f>
        <v>No</v>
      </c>
      <c r="J315" s="90"/>
      <c r="K315" s="91"/>
      <c r="L315" s="91"/>
      <c r="M315" s="91"/>
      <c r="N315" s="92"/>
      <c r="O315" s="89"/>
      <c r="R315" t="b">
        <f t="shared" si="10"/>
        <v>0</v>
      </c>
    </row>
    <row r="316" spans="1:18" ht="15" thickBot="1" x14ac:dyDescent="0.35">
      <c r="A316" s="2" t="s">
        <v>1356</v>
      </c>
      <c r="B316" s="2" t="s">
        <v>1145</v>
      </c>
      <c r="C316" s="84">
        <f>IF(COUNTIF(Table8[Tag Number], A316), 1, 0)</f>
        <v>0</v>
      </c>
      <c r="D316" s="85">
        <f>IF(COUNTIF(Table9[Tag Number], A316), 1, 0)</f>
        <v>0</v>
      </c>
      <c r="E316" s="86">
        <f>IF(COUNTIF(Table10[Tag Number], A316), 1, 0)</f>
        <v>0</v>
      </c>
      <c r="F316" s="86">
        <f>IF(COUNTIF(Table11[Tag Number], A316), 1, 0)</f>
        <v>0</v>
      </c>
      <c r="G316" s="87">
        <f t="shared" si="11"/>
        <v>0</v>
      </c>
      <c r="H316" s="88" t="str" cm="1">
        <f t="array" ref="H316">_xlfn.IFS(OR(_xlfn.XLOOKUP(A316,Table9[Tag Number],Table9[Status],"-",0)="Dead",
        _xlfn.XLOOKUP(A316,Table10[Tag Number],Table10[Status],"-",0)="Dead",
        _xlfn.XLOOKUP(A316,Table11[Tag Number],Table11[Status],"-",0)="Dead",
        _xlfn.XLOOKUP(A316,Table8[Tag Number],Table8[Status],"-",0)="Dead"),"Dead",
     OR(_xlfn.XLOOKUP(A316,Table11[Tag Number],Table11[Status],"-",0)="Alive",
        _xlfn.XLOOKUP(A316,Table10[Tag Number],Table10[Status],"-",0)="Alive",
        _xlfn.XLOOKUP(A316,Table9[Tag Number],Table9[Status],"-",0)="Alive",
        _xlfn.XLOOKUP(A316,Table8[Tag Number],Table8[Status],"-",0)="Alive"),"Alive",
     OR(_xlfn.XLOOKUP(A316,Table9[Tag Number],Table9[Status],"-",0)="-",
        _xlfn.XLOOKUP(A316,Table10[Tag Number],Table10[Status],"-",0)="-",
        _xlfn.XLOOKUP(A316,Table11[Tag Number],Table11[Status],"-",0)="-",
        _xlfn.XLOOKUP(A316,Table8[Tag Number],Table8[Status],"-",0)="-"),
   "-")</f>
        <v>-</v>
      </c>
      <c r="I316" s="88" t="str">
        <f>IF((_xlfn.XLOOKUP(B316,[2]Sheet1!$A$2:$A$198,[2]Sheet1!$B$2:$B$198,"-",0)="Glade"),"Out","No")</f>
        <v>No</v>
      </c>
      <c r="J316" s="90"/>
      <c r="K316" s="91"/>
      <c r="L316" s="91"/>
      <c r="M316" s="91"/>
      <c r="N316" s="92"/>
      <c r="O316" s="89"/>
      <c r="R316" t="b">
        <f t="shared" si="10"/>
        <v>0</v>
      </c>
    </row>
    <row r="317" spans="1:18" ht="15" thickBot="1" x14ac:dyDescent="0.35">
      <c r="A317" s="3" t="s">
        <v>1357</v>
      </c>
      <c r="B317" s="3" t="s">
        <v>1145</v>
      </c>
      <c r="C317" s="84">
        <f>IF(COUNTIF(Table8[Tag Number], A317), 1, 0)</f>
        <v>0</v>
      </c>
      <c r="D317" s="85">
        <f>IF(COUNTIF(Table9[Tag Number], A317), 1, 0)</f>
        <v>0</v>
      </c>
      <c r="E317" s="86">
        <f>IF(COUNTIF(Table10[Tag Number], A317), 1, 0)</f>
        <v>0</v>
      </c>
      <c r="F317" s="86">
        <f>IF(COUNTIF(Table11[Tag Number], A317), 1, 0)</f>
        <v>0</v>
      </c>
      <c r="G317" s="87">
        <f t="shared" si="11"/>
        <v>0</v>
      </c>
      <c r="H317" s="88" t="str" cm="1">
        <f t="array" ref="H317">_xlfn.IFS(OR(_xlfn.XLOOKUP(A317,Table9[Tag Number],Table9[Status],"-",0)="Dead",
        _xlfn.XLOOKUP(A317,Table10[Tag Number],Table10[Status],"-",0)="Dead",
        _xlfn.XLOOKUP(A317,Table11[Tag Number],Table11[Status],"-",0)="Dead",
        _xlfn.XLOOKUP(A317,Table8[Tag Number],Table8[Status],"-",0)="Dead"),"Dead",
     OR(_xlfn.XLOOKUP(A317,Table11[Tag Number],Table11[Status],"-",0)="Alive",
        _xlfn.XLOOKUP(A317,Table10[Tag Number],Table10[Status],"-",0)="Alive",
        _xlfn.XLOOKUP(A317,Table9[Tag Number],Table9[Status],"-",0)="Alive",
        _xlfn.XLOOKUP(A317,Table8[Tag Number],Table8[Status],"-",0)="Alive"),"Alive",
     OR(_xlfn.XLOOKUP(A317,Table9[Tag Number],Table9[Status],"-",0)="-",
        _xlfn.XLOOKUP(A317,Table10[Tag Number],Table10[Status],"-",0)="-",
        _xlfn.XLOOKUP(A317,Table11[Tag Number],Table11[Status],"-",0)="-",
        _xlfn.XLOOKUP(A317,Table8[Tag Number],Table8[Status],"-",0)="-"),
   "-")</f>
        <v>-</v>
      </c>
      <c r="I317" s="88" t="str">
        <f>IF((_xlfn.XLOOKUP(B317,[2]Sheet1!$A$2:$A$198,[2]Sheet1!$B$2:$B$198,"-",0)="Glade"),"Out","No")</f>
        <v>No</v>
      </c>
      <c r="J317" s="90"/>
      <c r="K317" s="91"/>
      <c r="L317" s="91"/>
      <c r="M317" s="91"/>
      <c r="N317" s="92"/>
      <c r="O317" s="89"/>
      <c r="R317" t="b">
        <f t="shared" si="10"/>
        <v>0</v>
      </c>
    </row>
    <row r="318" spans="1:18" ht="15" thickBot="1" x14ac:dyDescent="0.35">
      <c r="A318" s="2" t="s">
        <v>274</v>
      </c>
      <c r="B318" s="2" t="s">
        <v>1137</v>
      </c>
      <c r="C318" s="84">
        <f>IF(COUNTIF(Table8[Tag Number], A318), 1, 0)</f>
        <v>0</v>
      </c>
      <c r="D318" s="85">
        <f>IF(COUNTIF(Table9[Tag Number], A318), 1, 0)</f>
        <v>0</v>
      </c>
      <c r="E318" s="86">
        <f>IF(COUNTIF(Table10[Tag Number], A318), 1, 0)</f>
        <v>0</v>
      </c>
      <c r="F318" s="86">
        <f>IF(COUNTIF(Table11[Tag Number], A318), 1, 0)</f>
        <v>0</v>
      </c>
      <c r="G318" s="87">
        <f t="shared" si="11"/>
        <v>0</v>
      </c>
      <c r="H318" s="88" t="str" cm="1">
        <f t="array" ref="H318">_xlfn.IFS(OR(_xlfn.XLOOKUP(A318,Table9[Tag Number],Table9[Status],"-",0)="Dead",
        _xlfn.XLOOKUP(A318,Table10[Tag Number],Table10[Status],"-",0)="Dead",
        _xlfn.XLOOKUP(A318,Table11[Tag Number],Table11[Status],"-",0)="Dead",
        _xlfn.XLOOKUP(A318,Table8[Tag Number],Table8[Status],"-",0)="Dead"),"Dead",
     OR(_xlfn.XLOOKUP(A318,Table11[Tag Number],Table11[Status],"-",0)="Alive",
        _xlfn.XLOOKUP(A318,Table10[Tag Number],Table10[Status],"-",0)="Alive",
        _xlfn.XLOOKUP(A318,Table9[Tag Number],Table9[Status],"-",0)="Alive",
        _xlfn.XLOOKUP(A318,Table8[Tag Number],Table8[Status],"-",0)="Alive"),"Alive",
     OR(_xlfn.XLOOKUP(A318,Table9[Tag Number],Table9[Status],"-",0)="-",
        _xlfn.XLOOKUP(A318,Table10[Tag Number],Table10[Status],"-",0)="-",
        _xlfn.XLOOKUP(A318,Table11[Tag Number],Table11[Status],"-",0)="-",
        _xlfn.XLOOKUP(A318,Table8[Tag Number],Table8[Status],"-",0)="-"),
   "-")</f>
        <v>-</v>
      </c>
      <c r="I318" s="88" t="str">
        <f>IF((_xlfn.XLOOKUP(B318,[2]Sheet1!$A$2:$A$198,[2]Sheet1!$B$2:$B$198,"-",0)="Glade"),"Out","No")</f>
        <v>No</v>
      </c>
      <c r="J318" s="90"/>
      <c r="K318" s="91"/>
      <c r="L318" s="91"/>
      <c r="M318" s="91"/>
      <c r="N318" s="92"/>
      <c r="O318" s="89"/>
      <c r="R318" t="b">
        <f t="shared" si="10"/>
        <v>0</v>
      </c>
    </row>
    <row r="319" spans="1:18" ht="15" thickBot="1" x14ac:dyDescent="0.35">
      <c r="A319" s="3" t="s">
        <v>1358</v>
      </c>
      <c r="B319" s="3" t="s">
        <v>1145</v>
      </c>
      <c r="C319" s="84">
        <f>IF(COUNTIF(Table8[Tag Number], A319), 1, 0)</f>
        <v>0</v>
      </c>
      <c r="D319" s="85">
        <f>IF(COUNTIF(Table9[Tag Number], A319), 1, 0)</f>
        <v>0</v>
      </c>
      <c r="E319" s="86">
        <f>IF(COUNTIF(Table10[Tag Number], A319), 1, 0)</f>
        <v>0</v>
      </c>
      <c r="F319" s="86">
        <f>IF(COUNTIF(Table11[Tag Number], A319), 1, 0)</f>
        <v>0</v>
      </c>
      <c r="G319" s="87">
        <f t="shared" si="11"/>
        <v>0</v>
      </c>
      <c r="H319" s="88" t="str" cm="1">
        <f t="array" ref="H319">_xlfn.IFS(OR(_xlfn.XLOOKUP(A319,Table9[Tag Number],Table9[Status],"-",0)="Dead",
        _xlfn.XLOOKUP(A319,Table10[Tag Number],Table10[Status],"-",0)="Dead",
        _xlfn.XLOOKUP(A319,Table11[Tag Number],Table11[Status],"-",0)="Dead",
        _xlfn.XLOOKUP(A319,Table8[Tag Number],Table8[Status],"-",0)="Dead"),"Dead",
     OR(_xlfn.XLOOKUP(A319,Table11[Tag Number],Table11[Status],"-",0)="Alive",
        _xlfn.XLOOKUP(A319,Table10[Tag Number],Table10[Status],"-",0)="Alive",
        _xlfn.XLOOKUP(A319,Table9[Tag Number],Table9[Status],"-",0)="Alive",
        _xlfn.XLOOKUP(A319,Table8[Tag Number],Table8[Status],"-",0)="Alive"),"Alive",
     OR(_xlfn.XLOOKUP(A319,Table9[Tag Number],Table9[Status],"-",0)="-",
        _xlfn.XLOOKUP(A319,Table10[Tag Number],Table10[Status],"-",0)="-",
        _xlfn.XLOOKUP(A319,Table11[Tag Number],Table11[Status],"-",0)="-",
        _xlfn.XLOOKUP(A319,Table8[Tag Number],Table8[Status],"-",0)="-"),
   "-")</f>
        <v>-</v>
      </c>
      <c r="I319" s="88" t="str">
        <f>IF((_xlfn.XLOOKUP(B319,[2]Sheet1!$A$2:$A$198,[2]Sheet1!$B$2:$B$198,"-",0)="Glade"),"Out","No")</f>
        <v>No</v>
      </c>
      <c r="J319" s="90"/>
      <c r="K319" s="91"/>
      <c r="L319" s="91"/>
      <c r="M319" s="91"/>
      <c r="N319" s="92"/>
      <c r="O319" s="89"/>
      <c r="R319" t="b">
        <f t="shared" si="10"/>
        <v>0</v>
      </c>
    </row>
    <row r="320" spans="1:18" ht="15" thickBot="1" x14ac:dyDescent="0.35">
      <c r="A320" s="2" t="s">
        <v>153</v>
      </c>
      <c r="B320" s="2" t="s">
        <v>1145</v>
      </c>
      <c r="C320" s="84">
        <f>IF(COUNTIF(Table8[Tag Number], A320), 1, 0)</f>
        <v>0</v>
      </c>
      <c r="D320" s="85">
        <f>IF(COUNTIF(Table9[Tag Number], A320), 1, 0)</f>
        <v>0</v>
      </c>
      <c r="E320" s="86">
        <f>IF(COUNTIF(Table10[Tag Number], A320), 1, 0)</f>
        <v>0</v>
      </c>
      <c r="F320" s="86">
        <f>IF(COUNTIF(Table11[Tag Number], A320), 1, 0)</f>
        <v>0</v>
      </c>
      <c r="G320" s="87">
        <f t="shared" si="11"/>
        <v>0</v>
      </c>
      <c r="H320" s="88" t="str" cm="1">
        <f t="array" ref="H320">_xlfn.IFS(OR(_xlfn.XLOOKUP(A320,Table9[Tag Number],Table9[Status],"-",0)="Dead",
        _xlfn.XLOOKUP(A320,Table10[Tag Number],Table10[Status],"-",0)="Dead",
        _xlfn.XLOOKUP(A320,Table11[Tag Number],Table11[Status],"-",0)="Dead",
        _xlfn.XLOOKUP(A320,Table8[Tag Number],Table8[Status],"-",0)="Dead"),"Dead",
     OR(_xlfn.XLOOKUP(A320,Table11[Tag Number],Table11[Status],"-",0)="Alive",
        _xlfn.XLOOKUP(A320,Table10[Tag Number],Table10[Status],"-",0)="Alive",
        _xlfn.XLOOKUP(A320,Table9[Tag Number],Table9[Status],"-",0)="Alive",
        _xlfn.XLOOKUP(A320,Table8[Tag Number],Table8[Status],"-",0)="Alive"),"Alive",
     OR(_xlfn.XLOOKUP(A320,Table9[Tag Number],Table9[Status],"-",0)="-",
        _xlfn.XLOOKUP(A320,Table10[Tag Number],Table10[Status],"-",0)="-",
        _xlfn.XLOOKUP(A320,Table11[Tag Number],Table11[Status],"-",0)="-",
        _xlfn.XLOOKUP(A320,Table8[Tag Number],Table8[Status],"-",0)="-"),
   "-")</f>
        <v>-</v>
      </c>
      <c r="I320" s="88" t="str">
        <f>IF((_xlfn.XLOOKUP(B320,[2]Sheet1!$A$2:$A$198,[2]Sheet1!$B$2:$B$198,"-",0)="Glade"),"Out","No")</f>
        <v>No</v>
      </c>
      <c r="J320" s="90"/>
      <c r="K320" s="91"/>
      <c r="L320" s="91"/>
      <c r="M320" s="91"/>
      <c r="N320" s="92"/>
      <c r="O320" s="89"/>
      <c r="R320" t="b">
        <f t="shared" si="10"/>
        <v>0</v>
      </c>
    </row>
    <row r="321" spans="1:18" ht="15" thickBot="1" x14ac:dyDescent="0.35">
      <c r="A321" s="3" t="s">
        <v>1359</v>
      </c>
      <c r="B321" s="3" t="s">
        <v>1145</v>
      </c>
      <c r="C321" s="84">
        <f>IF(COUNTIF(Table8[Tag Number], A321), 1, 0)</f>
        <v>0</v>
      </c>
      <c r="D321" s="85">
        <f>IF(COUNTIF(Table9[Tag Number], A321), 1, 0)</f>
        <v>0</v>
      </c>
      <c r="E321" s="86">
        <f>IF(COUNTIF(Table10[Tag Number], A321), 1, 0)</f>
        <v>0</v>
      </c>
      <c r="F321" s="86">
        <f>IF(COUNTIF(Table11[Tag Number], A321), 1, 0)</f>
        <v>0</v>
      </c>
      <c r="G321" s="87">
        <f t="shared" si="11"/>
        <v>0</v>
      </c>
      <c r="H321" s="88" t="str" cm="1">
        <f t="array" ref="H321">_xlfn.IFS(OR(_xlfn.XLOOKUP(A321,Table9[Tag Number],Table9[Status],"-",0)="Dead",
        _xlfn.XLOOKUP(A321,Table10[Tag Number],Table10[Status],"-",0)="Dead",
        _xlfn.XLOOKUP(A321,Table11[Tag Number],Table11[Status],"-",0)="Dead",
        _xlfn.XLOOKUP(A321,Table8[Tag Number],Table8[Status],"-",0)="Dead"),"Dead",
     OR(_xlfn.XLOOKUP(A321,Table11[Tag Number],Table11[Status],"-",0)="Alive",
        _xlfn.XLOOKUP(A321,Table10[Tag Number],Table10[Status],"-",0)="Alive",
        _xlfn.XLOOKUP(A321,Table9[Tag Number],Table9[Status],"-",0)="Alive",
        _xlfn.XLOOKUP(A321,Table8[Tag Number],Table8[Status],"-",0)="Alive"),"Alive",
     OR(_xlfn.XLOOKUP(A321,Table9[Tag Number],Table9[Status],"-",0)="-",
        _xlfn.XLOOKUP(A321,Table10[Tag Number],Table10[Status],"-",0)="-",
        _xlfn.XLOOKUP(A321,Table11[Tag Number],Table11[Status],"-",0)="-",
        _xlfn.XLOOKUP(A321,Table8[Tag Number],Table8[Status],"-",0)="-"),
   "-")</f>
        <v>-</v>
      </c>
      <c r="I321" s="88" t="str">
        <f>IF((_xlfn.XLOOKUP(B321,[2]Sheet1!$A$2:$A$198,[2]Sheet1!$B$2:$B$198,"-",0)="Glade"),"Out","No")</f>
        <v>No</v>
      </c>
      <c r="J321" s="90"/>
      <c r="K321" s="91"/>
      <c r="L321" s="91"/>
      <c r="M321" s="91"/>
      <c r="N321" s="92"/>
      <c r="O321" s="89"/>
      <c r="R321" t="b">
        <f t="shared" si="10"/>
        <v>0</v>
      </c>
    </row>
    <row r="322" spans="1:18" ht="15" thickBot="1" x14ac:dyDescent="0.35">
      <c r="A322" s="2" t="s">
        <v>1360</v>
      </c>
      <c r="B322" s="2" t="s">
        <v>1145</v>
      </c>
      <c r="C322" s="84">
        <f>IF(COUNTIF(Table8[Tag Number], A322), 1, 0)</f>
        <v>0</v>
      </c>
      <c r="D322" s="85">
        <f>IF(COUNTIF(Table9[Tag Number], A322), 1, 0)</f>
        <v>0</v>
      </c>
      <c r="E322" s="86">
        <f>IF(COUNTIF(Table10[Tag Number], A322), 1, 0)</f>
        <v>0</v>
      </c>
      <c r="F322" s="86">
        <f>IF(COUNTIF(Table11[Tag Number], A322), 1, 0)</f>
        <v>0</v>
      </c>
      <c r="G322" s="87">
        <f t="shared" si="11"/>
        <v>0</v>
      </c>
      <c r="H322" s="88" t="str" cm="1">
        <f t="array" ref="H322">_xlfn.IFS(OR(_xlfn.XLOOKUP(A322,Table9[Tag Number],Table9[Status],"-",0)="Dead",
        _xlfn.XLOOKUP(A322,Table10[Tag Number],Table10[Status],"-",0)="Dead",
        _xlfn.XLOOKUP(A322,Table11[Tag Number],Table11[Status],"-",0)="Dead",
        _xlfn.XLOOKUP(A322,Table8[Tag Number],Table8[Status],"-",0)="Dead"),"Dead",
     OR(_xlfn.XLOOKUP(A322,Table11[Tag Number],Table11[Status],"-",0)="Alive",
        _xlfn.XLOOKUP(A322,Table10[Tag Number],Table10[Status],"-",0)="Alive",
        _xlfn.XLOOKUP(A322,Table9[Tag Number],Table9[Status],"-",0)="Alive",
        _xlfn.XLOOKUP(A322,Table8[Tag Number],Table8[Status],"-",0)="Alive"),"Alive",
     OR(_xlfn.XLOOKUP(A322,Table9[Tag Number],Table9[Status],"-",0)="-",
        _xlfn.XLOOKUP(A322,Table10[Tag Number],Table10[Status],"-",0)="-",
        _xlfn.XLOOKUP(A322,Table11[Tag Number],Table11[Status],"-",0)="-",
        _xlfn.XLOOKUP(A322,Table8[Tag Number],Table8[Status],"-",0)="-"),
   "-")</f>
        <v>-</v>
      </c>
      <c r="I322" s="88" t="str">
        <f>IF((_xlfn.XLOOKUP(B322,[2]Sheet1!$A$2:$A$198,[2]Sheet1!$B$2:$B$198,"-",0)="Glade"),"Out","No")</f>
        <v>No</v>
      </c>
      <c r="J322" s="90"/>
      <c r="K322" s="91"/>
      <c r="L322" s="91"/>
      <c r="M322" s="91"/>
      <c r="N322" s="92"/>
      <c r="O322" s="89"/>
      <c r="R322" t="b">
        <f t="shared" si="10"/>
        <v>0</v>
      </c>
    </row>
    <row r="323" spans="1:18" ht="15" thickBot="1" x14ac:dyDescent="0.35">
      <c r="A323" s="3" t="s">
        <v>599</v>
      </c>
      <c r="B323" s="3" t="s">
        <v>1137</v>
      </c>
      <c r="C323" s="84">
        <f>IF(COUNTIF(Table8[Tag Number], A323), 1, 0)</f>
        <v>1</v>
      </c>
      <c r="D323" s="85">
        <f>IF(COUNTIF(Table9[Tag Number], A323), 1, 0)</f>
        <v>0</v>
      </c>
      <c r="E323" s="86">
        <f>IF(COUNTIF(Table10[Tag Number], A323), 1, 0)</f>
        <v>0</v>
      </c>
      <c r="F323" s="86">
        <f>IF(COUNTIF(Table11[Tag Number], A323), 1, 0)</f>
        <v>0</v>
      </c>
      <c r="G323" s="87">
        <f t="shared" si="11"/>
        <v>1</v>
      </c>
      <c r="H323" s="88" t="str" cm="1">
        <f t="array" ref="H323">_xlfn.IFS(OR(_xlfn.XLOOKUP(A323,Table9[Tag Number],Table9[Status],"-",0)="Dead",
        _xlfn.XLOOKUP(A323,Table10[Tag Number],Table10[Status],"-",0)="Dead",
        _xlfn.XLOOKUP(A323,Table11[Tag Number],Table11[Status],"-",0)="Dead",
        _xlfn.XLOOKUP(A323,Table8[Tag Number],Table8[Status],"-",0)="Dead"),"Dead",
     OR(_xlfn.XLOOKUP(A323,Table11[Tag Number],Table11[Status],"-",0)="Alive",
        _xlfn.XLOOKUP(A323,Table10[Tag Number],Table10[Status],"-",0)="Alive",
        _xlfn.XLOOKUP(A323,Table9[Tag Number],Table9[Status],"-",0)="Alive",
        _xlfn.XLOOKUP(A323,Table8[Tag Number],Table8[Status],"-",0)="Alive"),"Alive",
     OR(_xlfn.XLOOKUP(A323,Table9[Tag Number],Table9[Status],"-",0)="-",
        _xlfn.XLOOKUP(A323,Table10[Tag Number],Table10[Status],"-",0)="-",
        _xlfn.XLOOKUP(A323,Table11[Tag Number],Table11[Status],"-",0)="-",
        _xlfn.XLOOKUP(A323,Table8[Tag Number],Table8[Status],"-",0)="-"),
   "-")</f>
        <v>Alive</v>
      </c>
      <c r="I323" s="88" t="str">
        <f>IF((_xlfn.XLOOKUP(B323,[2]Sheet1!$A$2:$A$198,[2]Sheet1!$B$2:$B$198,"-",0)="Glade"),"Out","No")</f>
        <v>No</v>
      </c>
      <c r="J323" s="90"/>
      <c r="K323" s="91"/>
      <c r="L323" s="91"/>
      <c r="M323" s="91"/>
      <c r="N323" s="92"/>
      <c r="O323" s="89"/>
      <c r="R323" t="b">
        <f t="shared" si="10"/>
        <v>0</v>
      </c>
    </row>
    <row r="324" spans="1:18" ht="15" thickBot="1" x14ac:dyDescent="0.35">
      <c r="A324" s="2" t="s">
        <v>1361</v>
      </c>
      <c r="B324" s="2" t="s">
        <v>1145</v>
      </c>
      <c r="C324" s="84">
        <f>IF(COUNTIF(Table8[Tag Number], A324), 1, 0)</f>
        <v>0</v>
      </c>
      <c r="D324" s="85">
        <f>IF(COUNTIF(Table9[Tag Number], A324), 1, 0)</f>
        <v>0</v>
      </c>
      <c r="E324" s="86">
        <f>IF(COUNTIF(Table10[Tag Number], A324), 1, 0)</f>
        <v>0</v>
      </c>
      <c r="F324" s="86">
        <f>IF(COUNTIF(Table11[Tag Number], A324), 1, 0)</f>
        <v>0</v>
      </c>
      <c r="G324" s="87">
        <f t="shared" si="11"/>
        <v>0</v>
      </c>
      <c r="H324" s="88" t="str" cm="1">
        <f t="array" ref="H324">_xlfn.IFS(OR(_xlfn.XLOOKUP(A324,Table9[Tag Number],Table9[Status],"-",0)="Dead",
        _xlfn.XLOOKUP(A324,Table10[Tag Number],Table10[Status],"-",0)="Dead",
        _xlfn.XLOOKUP(A324,Table11[Tag Number],Table11[Status],"-",0)="Dead",
        _xlfn.XLOOKUP(A324,Table8[Tag Number],Table8[Status],"-",0)="Dead"),"Dead",
     OR(_xlfn.XLOOKUP(A324,Table11[Tag Number],Table11[Status],"-",0)="Alive",
        _xlfn.XLOOKUP(A324,Table10[Tag Number],Table10[Status],"-",0)="Alive",
        _xlfn.XLOOKUP(A324,Table9[Tag Number],Table9[Status],"-",0)="Alive",
        _xlfn.XLOOKUP(A324,Table8[Tag Number],Table8[Status],"-",0)="Alive"),"Alive",
     OR(_xlfn.XLOOKUP(A324,Table9[Tag Number],Table9[Status],"-",0)="-",
        _xlfn.XLOOKUP(A324,Table10[Tag Number],Table10[Status],"-",0)="-",
        _xlfn.XLOOKUP(A324,Table11[Tag Number],Table11[Status],"-",0)="-",
        _xlfn.XLOOKUP(A324,Table8[Tag Number],Table8[Status],"-",0)="-"),
   "-")</f>
        <v>-</v>
      </c>
      <c r="I324" s="88" t="str">
        <f>IF((_xlfn.XLOOKUP(B324,[2]Sheet1!$A$2:$A$198,[2]Sheet1!$B$2:$B$198,"-",0)="Glade"),"Out","No")</f>
        <v>No</v>
      </c>
      <c r="J324" s="90"/>
      <c r="K324" s="91"/>
      <c r="L324" s="91"/>
      <c r="M324" s="91"/>
      <c r="N324" s="92"/>
      <c r="O324" s="89"/>
      <c r="R324" t="b">
        <f t="shared" ref="R324:R387" si="12">IF(G324&gt;1,A324)</f>
        <v>0</v>
      </c>
    </row>
    <row r="325" spans="1:18" ht="15" thickBot="1" x14ac:dyDescent="0.35">
      <c r="A325" s="3" t="s">
        <v>1362</v>
      </c>
      <c r="B325" s="3" t="s">
        <v>1145</v>
      </c>
      <c r="C325" s="84">
        <f>IF(COUNTIF(Table8[Tag Number], A325), 1, 0)</f>
        <v>0</v>
      </c>
      <c r="D325" s="85">
        <f>IF(COUNTIF(Table9[Tag Number], A325), 1, 0)</f>
        <v>0</v>
      </c>
      <c r="E325" s="86">
        <f>IF(COUNTIF(Table10[Tag Number], A325), 1, 0)</f>
        <v>0</v>
      </c>
      <c r="F325" s="86">
        <f>IF(COUNTIF(Table11[Tag Number], A325), 1, 0)</f>
        <v>0</v>
      </c>
      <c r="G325" s="87">
        <f t="shared" ref="G325:G388" si="13">SUM(C325:F325)</f>
        <v>0</v>
      </c>
      <c r="H325" s="88" t="str" cm="1">
        <f t="array" ref="H325">_xlfn.IFS(OR(_xlfn.XLOOKUP(A325,Table9[Tag Number],Table9[Status],"-",0)="Dead",
        _xlfn.XLOOKUP(A325,Table10[Tag Number],Table10[Status],"-",0)="Dead",
        _xlfn.XLOOKUP(A325,Table11[Tag Number],Table11[Status],"-",0)="Dead",
        _xlfn.XLOOKUP(A325,Table8[Tag Number],Table8[Status],"-",0)="Dead"),"Dead",
     OR(_xlfn.XLOOKUP(A325,Table11[Tag Number],Table11[Status],"-",0)="Alive",
        _xlfn.XLOOKUP(A325,Table10[Tag Number],Table10[Status],"-",0)="Alive",
        _xlfn.XLOOKUP(A325,Table9[Tag Number],Table9[Status],"-",0)="Alive",
        _xlfn.XLOOKUP(A325,Table8[Tag Number],Table8[Status],"-",0)="Alive"),"Alive",
     OR(_xlfn.XLOOKUP(A325,Table9[Tag Number],Table9[Status],"-",0)="-",
        _xlfn.XLOOKUP(A325,Table10[Tag Number],Table10[Status],"-",0)="-",
        _xlfn.XLOOKUP(A325,Table11[Tag Number],Table11[Status],"-",0)="-",
        _xlfn.XLOOKUP(A325,Table8[Tag Number],Table8[Status],"-",0)="-"),
   "-")</f>
        <v>-</v>
      </c>
      <c r="I325" s="88" t="str">
        <f>IF((_xlfn.XLOOKUP(B325,[2]Sheet1!$A$2:$A$198,[2]Sheet1!$B$2:$B$198,"-",0)="Glade"),"Out","No")</f>
        <v>No</v>
      </c>
      <c r="J325" s="90"/>
      <c r="K325" s="91"/>
      <c r="L325" s="91"/>
      <c r="M325" s="91"/>
      <c r="N325" s="92"/>
      <c r="O325" s="89"/>
      <c r="R325" t="b">
        <f t="shared" si="12"/>
        <v>0</v>
      </c>
    </row>
    <row r="326" spans="1:18" ht="15" thickBot="1" x14ac:dyDescent="0.35">
      <c r="A326" s="2" t="s">
        <v>1363</v>
      </c>
      <c r="B326" s="2" t="s">
        <v>1145</v>
      </c>
      <c r="C326" s="84">
        <f>IF(COUNTIF(Table8[Tag Number], A326), 1, 0)</f>
        <v>0</v>
      </c>
      <c r="D326" s="85">
        <f>IF(COUNTIF(Table9[Tag Number], A326), 1, 0)</f>
        <v>0</v>
      </c>
      <c r="E326" s="86">
        <f>IF(COUNTIF(Table10[Tag Number], A326), 1, 0)</f>
        <v>0</v>
      </c>
      <c r="F326" s="86">
        <f>IF(COUNTIF(Table11[Tag Number], A326), 1, 0)</f>
        <v>0</v>
      </c>
      <c r="G326" s="87">
        <f t="shared" si="13"/>
        <v>0</v>
      </c>
      <c r="H326" s="88" t="str" cm="1">
        <f t="array" ref="H326">_xlfn.IFS(OR(_xlfn.XLOOKUP(A326,Table9[Tag Number],Table9[Status],"-",0)="Dead",
        _xlfn.XLOOKUP(A326,Table10[Tag Number],Table10[Status],"-",0)="Dead",
        _xlfn.XLOOKUP(A326,Table11[Tag Number],Table11[Status],"-",0)="Dead",
        _xlfn.XLOOKUP(A326,Table8[Tag Number],Table8[Status],"-",0)="Dead"),"Dead",
     OR(_xlfn.XLOOKUP(A326,Table11[Tag Number],Table11[Status],"-",0)="Alive",
        _xlfn.XLOOKUP(A326,Table10[Tag Number],Table10[Status],"-",0)="Alive",
        _xlfn.XLOOKUP(A326,Table9[Tag Number],Table9[Status],"-",0)="Alive",
        _xlfn.XLOOKUP(A326,Table8[Tag Number],Table8[Status],"-",0)="Alive"),"Alive",
     OR(_xlfn.XLOOKUP(A326,Table9[Tag Number],Table9[Status],"-",0)="-",
        _xlfn.XLOOKUP(A326,Table10[Tag Number],Table10[Status],"-",0)="-",
        _xlfn.XLOOKUP(A326,Table11[Tag Number],Table11[Status],"-",0)="-",
        _xlfn.XLOOKUP(A326,Table8[Tag Number],Table8[Status],"-",0)="-"),
   "-")</f>
        <v>-</v>
      </c>
      <c r="I326" s="88" t="str">
        <f>IF((_xlfn.XLOOKUP(B326,[2]Sheet1!$A$2:$A$198,[2]Sheet1!$B$2:$B$198,"-",0)="Glade"),"Out","No")</f>
        <v>No</v>
      </c>
      <c r="J326" s="90"/>
      <c r="K326" s="91"/>
      <c r="L326" s="91"/>
      <c r="M326" s="91"/>
      <c r="N326" s="92"/>
      <c r="O326" s="89"/>
      <c r="R326" t="b">
        <f t="shared" si="12"/>
        <v>0</v>
      </c>
    </row>
    <row r="327" spans="1:18" ht="15" thickBot="1" x14ac:dyDescent="0.35">
      <c r="A327" s="3" t="s">
        <v>1364</v>
      </c>
      <c r="B327" s="3" t="s">
        <v>1145</v>
      </c>
      <c r="C327" s="84">
        <f>IF(COUNTIF(Table8[Tag Number], A327), 1, 0)</f>
        <v>0</v>
      </c>
      <c r="D327" s="85">
        <f>IF(COUNTIF(Table9[Tag Number], A327), 1, 0)</f>
        <v>0</v>
      </c>
      <c r="E327" s="86">
        <f>IF(COUNTIF(Table10[Tag Number], A327), 1, 0)</f>
        <v>0</v>
      </c>
      <c r="F327" s="86">
        <f>IF(COUNTIF(Table11[Tag Number], A327), 1, 0)</f>
        <v>0</v>
      </c>
      <c r="G327" s="87">
        <f t="shared" si="13"/>
        <v>0</v>
      </c>
      <c r="H327" s="88" t="str" cm="1">
        <f t="array" ref="H327">_xlfn.IFS(OR(_xlfn.XLOOKUP(A327,Table9[Tag Number],Table9[Status],"-",0)="Dead",
        _xlfn.XLOOKUP(A327,Table10[Tag Number],Table10[Status],"-",0)="Dead",
        _xlfn.XLOOKUP(A327,Table11[Tag Number],Table11[Status],"-",0)="Dead",
        _xlfn.XLOOKUP(A327,Table8[Tag Number],Table8[Status],"-",0)="Dead"),"Dead",
     OR(_xlfn.XLOOKUP(A327,Table11[Tag Number],Table11[Status],"-",0)="Alive",
        _xlfn.XLOOKUP(A327,Table10[Tag Number],Table10[Status],"-",0)="Alive",
        _xlfn.XLOOKUP(A327,Table9[Tag Number],Table9[Status],"-",0)="Alive",
        _xlfn.XLOOKUP(A327,Table8[Tag Number],Table8[Status],"-",0)="Alive"),"Alive",
     OR(_xlfn.XLOOKUP(A327,Table9[Tag Number],Table9[Status],"-",0)="-",
        _xlfn.XLOOKUP(A327,Table10[Tag Number],Table10[Status],"-",0)="-",
        _xlfn.XLOOKUP(A327,Table11[Tag Number],Table11[Status],"-",0)="-",
        _xlfn.XLOOKUP(A327,Table8[Tag Number],Table8[Status],"-",0)="-"),
   "-")</f>
        <v>-</v>
      </c>
      <c r="I327" s="88" t="str">
        <f>IF((_xlfn.XLOOKUP(B327,[2]Sheet1!$A$2:$A$198,[2]Sheet1!$B$2:$B$198,"-",0)="Glade"),"Out","No")</f>
        <v>No</v>
      </c>
      <c r="J327" s="90"/>
      <c r="K327" s="91"/>
      <c r="L327" s="91"/>
      <c r="M327" s="91"/>
      <c r="N327" s="92"/>
      <c r="O327" s="89"/>
      <c r="R327" t="b">
        <f t="shared" si="12"/>
        <v>0</v>
      </c>
    </row>
    <row r="328" spans="1:18" ht="15" thickBot="1" x14ac:dyDescent="0.35">
      <c r="A328" s="2" t="s">
        <v>1365</v>
      </c>
      <c r="B328" s="2" t="s">
        <v>1137</v>
      </c>
      <c r="C328" s="84">
        <f>IF(COUNTIF(Table8[Tag Number], A328), 1, 0)</f>
        <v>0</v>
      </c>
      <c r="D328" s="85">
        <f>IF(COUNTIF(Table9[Tag Number], A328), 1, 0)</f>
        <v>0</v>
      </c>
      <c r="E328" s="86">
        <f>IF(COUNTIF(Table10[Tag Number], A328), 1, 0)</f>
        <v>0</v>
      </c>
      <c r="F328" s="86">
        <f>IF(COUNTIF(Table11[Tag Number], A328), 1, 0)</f>
        <v>0</v>
      </c>
      <c r="G328" s="87">
        <f t="shared" si="13"/>
        <v>0</v>
      </c>
      <c r="H328" s="88" t="str" cm="1">
        <f t="array" ref="H328">_xlfn.IFS(OR(_xlfn.XLOOKUP(A328,Table9[Tag Number],Table9[Status],"-",0)="Dead",
        _xlfn.XLOOKUP(A328,Table10[Tag Number],Table10[Status],"-",0)="Dead",
        _xlfn.XLOOKUP(A328,Table11[Tag Number],Table11[Status],"-",0)="Dead",
        _xlfn.XLOOKUP(A328,Table8[Tag Number],Table8[Status],"-",0)="Dead"),"Dead",
     OR(_xlfn.XLOOKUP(A328,Table11[Tag Number],Table11[Status],"-",0)="Alive",
        _xlfn.XLOOKUP(A328,Table10[Tag Number],Table10[Status],"-",0)="Alive",
        _xlfn.XLOOKUP(A328,Table9[Tag Number],Table9[Status],"-",0)="Alive",
        _xlfn.XLOOKUP(A328,Table8[Tag Number],Table8[Status],"-",0)="Alive"),"Alive",
     OR(_xlfn.XLOOKUP(A328,Table9[Tag Number],Table9[Status],"-",0)="-",
        _xlfn.XLOOKUP(A328,Table10[Tag Number],Table10[Status],"-",0)="-",
        _xlfn.XLOOKUP(A328,Table11[Tag Number],Table11[Status],"-",0)="-",
        _xlfn.XLOOKUP(A328,Table8[Tag Number],Table8[Status],"-",0)="-"),
   "-")</f>
        <v>-</v>
      </c>
      <c r="I328" s="88" t="str">
        <f>IF((_xlfn.XLOOKUP(B328,[2]Sheet1!$A$2:$A$198,[2]Sheet1!$B$2:$B$198,"-",0)="Glade"),"Out","No")</f>
        <v>No</v>
      </c>
      <c r="J328" s="90"/>
      <c r="K328" s="91"/>
      <c r="L328" s="91"/>
      <c r="M328" s="91"/>
      <c r="N328" s="92"/>
      <c r="O328" s="89"/>
      <c r="R328" t="b">
        <f t="shared" si="12"/>
        <v>0</v>
      </c>
    </row>
    <row r="329" spans="1:18" ht="15" thickBot="1" x14ac:dyDescent="0.35">
      <c r="A329" s="3" t="s">
        <v>1366</v>
      </c>
      <c r="B329" s="3" t="s">
        <v>1145</v>
      </c>
      <c r="C329" s="84">
        <f>IF(COUNTIF(Table8[Tag Number], A329), 1, 0)</f>
        <v>0</v>
      </c>
      <c r="D329" s="85">
        <f>IF(COUNTIF(Table9[Tag Number], A329), 1, 0)</f>
        <v>0</v>
      </c>
      <c r="E329" s="86">
        <f>IF(COUNTIF(Table10[Tag Number], A329), 1, 0)</f>
        <v>0</v>
      </c>
      <c r="F329" s="86">
        <f>IF(COUNTIF(Table11[Tag Number], A329), 1, 0)</f>
        <v>0</v>
      </c>
      <c r="G329" s="87">
        <f t="shared" si="13"/>
        <v>0</v>
      </c>
      <c r="H329" s="88" t="str" cm="1">
        <f t="array" ref="H329">_xlfn.IFS(OR(_xlfn.XLOOKUP(A329,Table9[Tag Number],Table9[Status],"-",0)="Dead",
        _xlfn.XLOOKUP(A329,Table10[Tag Number],Table10[Status],"-",0)="Dead",
        _xlfn.XLOOKUP(A329,Table11[Tag Number],Table11[Status],"-",0)="Dead",
        _xlfn.XLOOKUP(A329,Table8[Tag Number],Table8[Status],"-",0)="Dead"),"Dead",
     OR(_xlfn.XLOOKUP(A329,Table11[Tag Number],Table11[Status],"-",0)="Alive",
        _xlfn.XLOOKUP(A329,Table10[Tag Number],Table10[Status],"-",0)="Alive",
        _xlfn.XLOOKUP(A329,Table9[Tag Number],Table9[Status],"-",0)="Alive",
        _xlfn.XLOOKUP(A329,Table8[Tag Number],Table8[Status],"-",0)="Alive"),"Alive",
     OR(_xlfn.XLOOKUP(A329,Table9[Tag Number],Table9[Status],"-",0)="-",
        _xlfn.XLOOKUP(A329,Table10[Tag Number],Table10[Status],"-",0)="-",
        _xlfn.XLOOKUP(A329,Table11[Tag Number],Table11[Status],"-",0)="-",
        _xlfn.XLOOKUP(A329,Table8[Tag Number],Table8[Status],"-",0)="-"),
   "-")</f>
        <v>-</v>
      </c>
      <c r="I329" s="88" t="str">
        <f>IF((_xlfn.XLOOKUP(B329,[2]Sheet1!$A$2:$A$198,[2]Sheet1!$B$2:$B$198,"-",0)="Glade"),"Out","No")</f>
        <v>No</v>
      </c>
      <c r="J329" s="90"/>
      <c r="K329" s="91"/>
      <c r="L329" s="91"/>
      <c r="M329" s="91"/>
      <c r="N329" s="92"/>
      <c r="O329" s="89"/>
      <c r="R329" t="b">
        <f t="shared" si="12"/>
        <v>0</v>
      </c>
    </row>
    <row r="330" spans="1:18" ht="15" thickBot="1" x14ac:dyDescent="0.35">
      <c r="A330" s="2" t="s">
        <v>1367</v>
      </c>
      <c r="B330" s="2" t="s">
        <v>1145</v>
      </c>
      <c r="C330" s="84">
        <f>IF(COUNTIF(Table8[Tag Number], A330), 1, 0)</f>
        <v>0</v>
      </c>
      <c r="D330" s="85">
        <f>IF(COUNTIF(Table9[Tag Number], A330), 1, 0)</f>
        <v>0</v>
      </c>
      <c r="E330" s="86">
        <f>IF(COUNTIF(Table10[Tag Number], A330), 1, 0)</f>
        <v>0</v>
      </c>
      <c r="F330" s="86">
        <f>IF(COUNTIF(Table11[Tag Number], A330), 1, 0)</f>
        <v>0</v>
      </c>
      <c r="G330" s="87">
        <f t="shared" si="13"/>
        <v>0</v>
      </c>
      <c r="H330" s="88" t="str" cm="1">
        <f t="array" ref="H330">_xlfn.IFS(OR(_xlfn.XLOOKUP(A330,Table9[Tag Number],Table9[Status],"-",0)="Dead",
        _xlfn.XLOOKUP(A330,Table10[Tag Number],Table10[Status],"-",0)="Dead",
        _xlfn.XLOOKUP(A330,Table11[Tag Number],Table11[Status],"-",0)="Dead",
        _xlfn.XLOOKUP(A330,Table8[Tag Number],Table8[Status],"-",0)="Dead"),"Dead",
     OR(_xlfn.XLOOKUP(A330,Table11[Tag Number],Table11[Status],"-",0)="Alive",
        _xlfn.XLOOKUP(A330,Table10[Tag Number],Table10[Status],"-",0)="Alive",
        _xlfn.XLOOKUP(A330,Table9[Tag Number],Table9[Status],"-",0)="Alive",
        _xlfn.XLOOKUP(A330,Table8[Tag Number],Table8[Status],"-",0)="Alive"),"Alive",
     OR(_xlfn.XLOOKUP(A330,Table9[Tag Number],Table9[Status],"-",0)="-",
        _xlfn.XLOOKUP(A330,Table10[Tag Number],Table10[Status],"-",0)="-",
        _xlfn.XLOOKUP(A330,Table11[Tag Number],Table11[Status],"-",0)="-",
        _xlfn.XLOOKUP(A330,Table8[Tag Number],Table8[Status],"-",0)="-"),
   "-")</f>
        <v>-</v>
      </c>
      <c r="I330" s="88" t="str">
        <f>IF((_xlfn.XLOOKUP(B330,[2]Sheet1!$A$2:$A$198,[2]Sheet1!$B$2:$B$198,"-",0)="Glade"),"Out","No")</f>
        <v>No</v>
      </c>
      <c r="J330" s="90"/>
      <c r="K330" s="91"/>
      <c r="L330" s="91"/>
      <c r="M330" s="91"/>
      <c r="N330" s="92"/>
      <c r="O330" s="89"/>
      <c r="R330" t="b">
        <f t="shared" si="12"/>
        <v>0</v>
      </c>
    </row>
    <row r="331" spans="1:18" ht="15" thickBot="1" x14ac:dyDescent="0.35">
      <c r="A331" s="3" t="s">
        <v>1368</v>
      </c>
      <c r="B331" s="3" t="s">
        <v>1145</v>
      </c>
      <c r="C331" s="84">
        <f>IF(COUNTIF(Table8[Tag Number], A331), 1, 0)</f>
        <v>0</v>
      </c>
      <c r="D331" s="85">
        <f>IF(COUNTIF(Table9[Tag Number], A331), 1, 0)</f>
        <v>0</v>
      </c>
      <c r="E331" s="86">
        <f>IF(COUNTIF(Table10[Tag Number], A331), 1, 0)</f>
        <v>0</v>
      </c>
      <c r="F331" s="86">
        <f>IF(COUNTIF(Table11[Tag Number], A331), 1, 0)</f>
        <v>0</v>
      </c>
      <c r="G331" s="87">
        <f t="shared" si="13"/>
        <v>0</v>
      </c>
      <c r="H331" s="88" t="str" cm="1">
        <f t="array" ref="H331">_xlfn.IFS(OR(_xlfn.XLOOKUP(A331,Table9[Tag Number],Table9[Status],"-",0)="Dead",
        _xlfn.XLOOKUP(A331,Table10[Tag Number],Table10[Status],"-",0)="Dead",
        _xlfn.XLOOKUP(A331,Table11[Tag Number],Table11[Status],"-",0)="Dead",
        _xlfn.XLOOKUP(A331,Table8[Tag Number],Table8[Status],"-",0)="Dead"),"Dead",
     OR(_xlfn.XLOOKUP(A331,Table11[Tag Number],Table11[Status],"-",0)="Alive",
        _xlfn.XLOOKUP(A331,Table10[Tag Number],Table10[Status],"-",0)="Alive",
        _xlfn.XLOOKUP(A331,Table9[Tag Number],Table9[Status],"-",0)="Alive",
        _xlfn.XLOOKUP(A331,Table8[Tag Number],Table8[Status],"-",0)="Alive"),"Alive",
     OR(_xlfn.XLOOKUP(A331,Table9[Tag Number],Table9[Status],"-",0)="-",
        _xlfn.XLOOKUP(A331,Table10[Tag Number],Table10[Status],"-",0)="-",
        _xlfn.XLOOKUP(A331,Table11[Tag Number],Table11[Status],"-",0)="-",
        _xlfn.XLOOKUP(A331,Table8[Tag Number],Table8[Status],"-",0)="-"),
   "-")</f>
        <v>-</v>
      </c>
      <c r="I331" s="88" t="str">
        <f>IF((_xlfn.XLOOKUP(B331,[2]Sheet1!$A$2:$A$198,[2]Sheet1!$B$2:$B$198,"-",0)="Glade"),"Out","No")</f>
        <v>No</v>
      </c>
      <c r="J331" s="90"/>
      <c r="K331" s="91"/>
      <c r="L331" s="91"/>
      <c r="M331" s="91"/>
      <c r="N331" s="92"/>
      <c r="O331" s="89"/>
      <c r="R331" t="b">
        <f t="shared" si="12"/>
        <v>0</v>
      </c>
    </row>
    <row r="332" spans="1:18" ht="15" thickBot="1" x14ac:dyDescent="0.35">
      <c r="A332" s="2" t="s">
        <v>1369</v>
      </c>
      <c r="B332" s="2" t="s">
        <v>1145</v>
      </c>
      <c r="C332" s="84">
        <f>IF(COUNTIF(Table8[Tag Number], A332), 1, 0)</f>
        <v>0</v>
      </c>
      <c r="D332" s="85">
        <f>IF(COUNTIF(Table9[Tag Number], A332), 1, 0)</f>
        <v>0</v>
      </c>
      <c r="E332" s="86">
        <f>IF(COUNTIF(Table10[Tag Number], A332), 1, 0)</f>
        <v>0</v>
      </c>
      <c r="F332" s="86">
        <f>IF(COUNTIF(Table11[Tag Number], A332), 1, 0)</f>
        <v>0</v>
      </c>
      <c r="G332" s="87">
        <f t="shared" si="13"/>
        <v>0</v>
      </c>
      <c r="H332" s="88" t="str" cm="1">
        <f t="array" ref="H332">_xlfn.IFS(OR(_xlfn.XLOOKUP(A332,Table9[Tag Number],Table9[Status],"-",0)="Dead",
        _xlfn.XLOOKUP(A332,Table10[Tag Number],Table10[Status],"-",0)="Dead",
        _xlfn.XLOOKUP(A332,Table11[Tag Number],Table11[Status],"-",0)="Dead",
        _xlfn.XLOOKUP(A332,Table8[Tag Number],Table8[Status],"-",0)="Dead"),"Dead",
     OR(_xlfn.XLOOKUP(A332,Table11[Tag Number],Table11[Status],"-",0)="Alive",
        _xlfn.XLOOKUP(A332,Table10[Tag Number],Table10[Status],"-",0)="Alive",
        _xlfn.XLOOKUP(A332,Table9[Tag Number],Table9[Status],"-",0)="Alive",
        _xlfn.XLOOKUP(A332,Table8[Tag Number],Table8[Status],"-",0)="Alive"),"Alive",
     OR(_xlfn.XLOOKUP(A332,Table9[Tag Number],Table9[Status],"-",0)="-",
        _xlfn.XLOOKUP(A332,Table10[Tag Number],Table10[Status],"-",0)="-",
        _xlfn.XLOOKUP(A332,Table11[Tag Number],Table11[Status],"-",0)="-",
        _xlfn.XLOOKUP(A332,Table8[Tag Number],Table8[Status],"-",0)="-"),
   "-")</f>
        <v>-</v>
      </c>
      <c r="I332" s="88" t="str">
        <f>IF((_xlfn.XLOOKUP(B332,[2]Sheet1!$A$2:$A$198,[2]Sheet1!$B$2:$B$198,"-",0)="Glade"),"Out","No")</f>
        <v>No</v>
      </c>
      <c r="J332" s="90"/>
      <c r="K332" s="91"/>
      <c r="L332" s="91"/>
      <c r="M332" s="91"/>
      <c r="N332" s="92"/>
      <c r="O332" s="89"/>
      <c r="R332" t="b">
        <f t="shared" si="12"/>
        <v>0</v>
      </c>
    </row>
    <row r="333" spans="1:18" ht="15" thickBot="1" x14ac:dyDescent="0.35">
      <c r="A333" s="3" t="s">
        <v>1370</v>
      </c>
      <c r="B333" s="3" t="s">
        <v>1145</v>
      </c>
      <c r="C333" s="84">
        <f>IF(COUNTIF(Table8[Tag Number], A333), 1, 0)</f>
        <v>0</v>
      </c>
      <c r="D333" s="85">
        <f>IF(COUNTIF(Table9[Tag Number], A333), 1, 0)</f>
        <v>0</v>
      </c>
      <c r="E333" s="86">
        <f>IF(COUNTIF(Table10[Tag Number], A333), 1, 0)</f>
        <v>0</v>
      </c>
      <c r="F333" s="86">
        <f>IF(COUNTIF(Table11[Tag Number], A333), 1, 0)</f>
        <v>0</v>
      </c>
      <c r="G333" s="87">
        <f t="shared" si="13"/>
        <v>0</v>
      </c>
      <c r="H333" s="88" t="str" cm="1">
        <f t="array" ref="H333">_xlfn.IFS(OR(_xlfn.XLOOKUP(A333,Table9[Tag Number],Table9[Status],"-",0)="Dead",
        _xlfn.XLOOKUP(A333,Table10[Tag Number],Table10[Status],"-",0)="Dead",
        _xlfn.XLOOKUP(A333,Table11[Tag Number],Table11[Status],"-",0)="Dead",
        _xlfn.XLOOKUP(A333,Table8[Tag Number],Table8[Status],"-",0)="Dead"),"Dead",
     OR(_xlfn.XLOOKUP(A333,Table11[Tag Number],Table11[Status],"-",0)="Alive",
        _xlfn.XLOOKUP(A333,Table10[Tag Number],Table10[Status],"-",0)="Alive",
        _xlfn.XLOOKUP(A333,Table9[Tag Number],Table9[Status],"-",0)="Alive",
        _xlfn.XLOOKUP(A333,Table8[Tag Number],Table8[Status],"-",0)="Alive"),"Alive",
     OR(_xlfn.XLOOKUP(A333,Table9[Tag Number],Table9[Status],"-",0)="-",
        _xlfn.XLOOKUP(A333,Table10[Tag Number],Table10[Status],"-",0)="-",
        _xlfn.XLOOKUP(A333,Table11[Tag Number],Table11[Status],"-",0)="-",
        _xlfn.XLOOKUP(A333,Table8[Tag Number],Table8[Status],"-",0)="-"),
   "-")</f>
        <v>-</v>
      </c>
      <c r="I333" s="88" t="str">
        <f>IF((_xlfn.XLOOKUP(B333,[2]Sheet1!$A$2:$A$198,[2]Sheet1!$B$2:$B$198,"-",0)="Glade"),"Out","No")</f>
        <v>No</v>
      </c>
      <c r="J333" s="90"/>
      <c r="K333" s="91"/>
      <c r="L333" s="91"/>
      <c r="M333" s="91"/>
      <c r="N333" s="92"/>
      <c r="O333" s="89"/>
      <c r="R333" t="b">
        <f t="shared" si="12"/>
        <v>0</v>
      </c>
    </row>
    <row r="334" spans="1:18" ht="15" thickBot="1" x14ac:dyDescent="0.35">
      <c r="A334" s="2" t="s">
        <v>1371</v>
      </c>
      <c r="B334" s="2" t="s">
        <v>1145</v>
      </c>
      <c r="C334" s="84">
        <f>IF(COUNTIF(Table8[Tag Number], A334), 1, 0)</f>
        <v>0</v>
      </c>
      <c r="D334" s="85">
        <f>IF(COUNTIF(Table9[Tag Number], A334), 1, 0)</f>
        <v>0</v>
      </c>
      <c r="E334" s="86">
        <f>IF(COUNTIF(Table10[Tag Number], A334), 1, 0)</f>
        <v>0</v>
      </c>
      <c r="F334" s="86">
        <f>IF(COUNTIF(Table11[Tag Number], A334), 1, 0)</f>
        <v>0</v>
      </c>
      <c r="G334" s="87">
        <f t="shared" si="13"/>
        <v>0</v>
      </c>
      <c r="H334" s="88" t="str" cm="1">
        <f t="array" ref="H334">_xlfn.IFS(OR(_xlfn.XLOOKUP(A334,Table9[Tag Number],Table9[Status],"-",0)="Dead",
        _xlfn.XLOOKUP(A334,Table10[Tag Number],Table10[Status],"-",0)="Dead",
        _xlfn.XLOOKUP(A334,Table11[Tag Number],Table11[Status],"-",0)="Dead",
        _xlfn.XLOOKUP(A334,Table8[Tag Number],Table8[Status],"-",0)="Dead"),"Dead",
     OR(_xlfn.XLOOKUP(A334,Table11[Tag Number],Table11[Status],"-",0)="Alive",
        _xlfn.XLOOKUP(A334,Table10[Tag Number],Table10[Status],"-",0)="Alive",
        _xlfn.XLOOKUP(A334,Table9[Tag Number],Table9[Status],"-",0)="Alive",
        _xlfn.XLOOKUP(A334,Table8[Tag Number],Table8[Status],"-",0)="Alive"),"Alive",
     OR(_xlfn.XLOOKUP(A334,Table9[Tag Number],Table9[Status],"-",0)="-",
        _xlfn.XLOOKUP(A334,Table10[Tag Number],Table10[Status],"-",0)="-",
        _xlfn.XLOOKUP(A334,Table11[Tag Number],Table11[Status],"-",0)="-",
        _xlfn.XLOOKUP(A334,Table8[Tag Number],Table8[Status],"-",0)="-"),
   "-")</f>
        <v>-</v>
      </c>
      <c r="I334" s="88" t="str">
        <f>IF((_xlfn.XLOOKUP(B334,[2]Sheet1!$A$2:$A$198,[2]Sheet1!$B$2:$B$198,"-",0)="Glade"),"Out","No")</f>
        <v>No</v>
      </c>
      <c r="J334" s="90"/>
      <c r="K334" s="91"/>
      <c r="L334" s="91"/>
      <c r="M334" s="91"/>
      <c r="N334" s="92"/>
      <c r="O334" s="89"/>
      <c r="R334" t="b">
        <f t="shared" si="12"/>
        <v>0</v>
      </c>
    </row>
    <row r="335" spans="1:18" ht="15" thickBot="1" x14ac:dyDescent="0.35">
      <c r="A335" s="93" t="s">
        <v>1372</v>
      </c>
      <c r="B335" s="93" t="s">
        <v>1145</v>
      </c>
      <c r="C335" s="84">
        <f>IF(COUNTIF(Table8[Tag Number], A335), 1, 0)</f>
        <v>0</v>
      </c>
      <c r="D335" s="85">
        <f>IF(COUNTIF(Table9[Tag Number], A335), 1, 0)</f>
        <v>0</v>
      </c>
      <c r="E335" s="86">
        <f>IF(COUNTIF(Table10[Tag Number], A335), 1, 0)</f>
        <v>0</v>
      </c>
      <c r="F335" s="86">
        <f>IF(COUNTIF(Table11[Tag Number], A335), 1, 0)</f>
        <v>0</v>
      </c>
      <c r="G335" s="87">
        <f t="shared" si="13"/>
        <v>0</v>
      </c>
      <c r="H335" s="88" t="str" cm="1">
        <f t="array" ref="H335">_xlfn.IFS(OR(_xlfn.XLOOKUP(A335,Table9[Tag Number],Table9[Status],"-",0)="Dead",
        _xlfn.XLOOKUP(A335,Table10[Tag Number],Table10[Status],"-",0)="Dead",
        _xlfn.XLOOKUP(A335,Table11[Tag Number],Table11[Status],"-",0)="Dead",
        _xlfn.XLOOKUP(A335,Table8[Tag Number],Table8[Status],"-",0)="Dead"),"Dead",
     OR(_xlfn.XLOOKUP(A335,Table11[Tag Number],Table11[Status],"-",0)="Alive",
        _xlfn.XLOOKUP(A335,Table10[Tag Number],Table10[Status],"-",0)="Alive",
        _xlfn.XLOOKUP(A335,Table9[Tag Number],Table9[Status],"-",0)="Alive",
        _xlfn.XLOOKUP(A335,Table8[Tag Number],Table8[Status],"-",0)="Alive"),"Alive",
     OR(_xlfn.XLOOKUP(A335,Table9[Tag Number],Table9[Status],"-",0)="-",
        _xlfn.XLOOKUP(A335,Table10[Tag Number],Table10[Status],"-",0)="-",
        _xlfn.XLOOKUP(A335,Table11[Tag Number],Table11[Status],"-",0)="-",
        _xlfn.XLOOKUP(A335,Table8[Tag Number],Table8[Status],"-",0)="-"),
   "-")</f>
        <v>-</v>
      </c>
      <c r="I335" s="88" t="str">
        <f>IF((_xlfn.XLOOKUP(B335,[2]Sheet1!$A$2:$A$198,[2]Sheet1!$B$2:$B$198,"-",0)="Glade"),"Out","No")</f>
        <v>No</v>
      </c>
      <c r="J335" s="90"/>
      <c r="K335" s="91"/>
      <c r="L335" s="91"/>
      <c r="M335" s="91"/>
      <c r="N335" s="92"/>
      <c r="O335" s="89"/>
      <c r="R335" t="b">
        <f t="shared" si="12"/>
        <v>0</v>
      </c>
    </row>
    <row r="336" spans="1:18" ht="15" thickBot="1" x14ac:dyDescent="0.35">
      <c r="A336" s="2" t="s">
        <v>1373</v>
      </c>
      <c r="B336" s="2" t="s">
        <v>1145</v>
      </c>
      <c r="C336" s="84">
        <f>IF(COUNTIF(Table8[Tag Number], A336), 1, 0)</f>
        <v>0</v>
      </c>
      <c r="D336" s="85">
        <f>IF(COUNTIF(Table9[Tag Number], A336), 1, 0)</f>
        <v>0</v>
      </c>
      <c r="E336" s="86">
        <f>IF(COUNTIF(Table10[Tag Number], A336), 1, 0)</f>
        <v>0</v>
      </c>
      <c r="F336" s="86">
        <f>IF(COUNTIF(Table11[Tag Number], A336), 1, 0)</f>
        <v>0</v>
      </c>
      <c r="G336" s="87">
        <f t="shared" si="13"/>
        <v>0</v>
      </c>
      <c r="H336" s="88" t="str" cm="1">
        <f t="array" ref="H336">_xlfn.IFS(OR(_xlfn.XLOOKUP(A336,Table9[Tag Number],Table9[Status],"-",0)="Dead",
        _xlfn.XLOOKUP(A336,Table10[Tag Number],Table10[Status],"-",0)="Dead",
        _xlfn.XLOOKUP(A336,Table11[Tag Number],Table11[Status],"-",0)="Dead",
        _xlfn.XLOOKUP(A336,Table8[Tag Number],Table8[Status],"-",0)="Dead"),"Dead",
     OR(_xlfn.XLOOKUP(A336,Table11[Tag Number],Table11[Status],"-",0)="Alive",
        _xlfn.XLOOKUP(A336,Table10[Tag Number],Table10[Status],"-",0)="Alive",
        _xlfn.XLOOKUP(A336,Table9[Tag Number],Table9[Status],"-",0)="Alive",
        _xlfn.XLOOKUP(A336,Table8[Tag Number],Table8[Status],"-",0)="Alive"),"Alive",
     OR(_xlfn.XLOOKUP(A336,Table9[Tag Number],Table9[Status],"-",0)="-",
        _xlfn.XLOOKUP(A336,Table10[Tag Number],Table10[Status],"-",0)="-",
        _xlfn.XLOOKUP(A336,Table11[Tag Number],Table11[Status],"-",0)="-",
        _xlfn.XLOOKUP(A336,Table8[Tag Number],Table8[Status],"-",0)="-"),
   "-")</f>
        <v>-</v>
      </c>
      <c r="I336" s="88" t="str">
        <f>IF((_xlfn.XLOOKUP(B336,[2]Sheet1!$A$2:$A$198,[2]Sheet1!$B$2:$B$198,"-",0)="Glade"),"Out","No")</f>
        <v>No</v>
      </c>
      <c r="J336" s="90"/>
      <c r="K336" s="91"/>
      <c r="L336" s="91"/>
      <c r="M336" s="91"/>
      <c r="N336" s="92"/>
      <c r="O336" s="89"/>
      <c r="R336" t="b">
        <f t="shared" si="12"/>
        <v>0</v>
      </c>
    </row>
    <row r="337" spans="1:18" ht="15" thickBot="1" x14ac:dyDescent="0.35">
      <c r="A337" s="3" t="s">
        <v>1374</v>
      </c>
      <c r="B337" s="3" t="s">
        <v>1145</v>
      </c>
      <c r="C337" s="84">
        <f>IF(COUNTIF(Table8[Tag Number], A337), 1, 0)</f>
        <v>0</v>
      </c>
      <c r="D337" s="85">
        <f>IF(COUNTIF(Table9[Tag Number], A337), 1, 0)</f>
        <v>0</v>
      </c>
      <c r="E337" s="86">
        <f>IF(COUNTIF(Table10[Tag Number], A337), 1, 0)</f>
        <v>0</v>
      </c>
      <c r="F337" s="86">
        <f>IF(COUNTIF(Table11[Tag Number], A337), 1, 0)</f>
        <v>0</v>
      </c>
      <c r="G337" s="87">
        <f t="shared" si="13"/>
        <v>0</v>
      </c>
      <c r="H337" s="88" t="str" cm="1">
        <f t="array" ref="H337">_xlfn.IFS(OR(_xlfn.XLOOKUP(A337,Table9[Tag Number],Table9[Status],"-",0)="Dead",
        _xlfn.XLOOKUP(A337,Table10[Tag Number],Table10[Status],"-",0)="Dead",
        _xlfn.XLOOKUP(A337,Table11[Tag Number],Table11[Status],"-",0)="Dead",
        _xlfn.XLOOKUP(A337,Table8[Tag Number],Table8[Status],"-",0)="Dead"),"Dead",
     OR(_xlfn.XLOOKUP(A337,Table11[Tag Number],Table11[Status],"-",0)="Alive",
        _xlfn.XLOOKUP(A337,Table10[Tag Number],Table10[Status],"-",0)="Alive",
        _xlfn.XLOOKUP(A337,Table9[Tag Number],Table9[Status],"-",0)="Alive",
        _xlfn.XLOOKUP(A337,Table8[Tag Number],Table8[Status],"-",0)="Alive"),"Alive",
     OR(_xlfn.XLOOKUP(A337,Table9[Tag Number],Table9[Status],"-",0)="-",
        _xlfn.XLOOKUP(A337,Table10[Tag Number],Table10[Status],"-",0)="-",
        _xlfn.XLOOKUP(A337,Table11[Tag Number],Table11[Status],"-",0)="-",
        _xlfn.XLOOKUP(A337,Table8[Tag Number],Table8[Status],"-",0)="-"),
   "-")</f>
        <v>-</v>
      </c>
      <c r="I337" s="88" t="str">
        <f>IF((_xlfn.XLOOKUP(B337,[2]Sheet1!$A$2:$A$198,[2]Sheet1!$B$2:$B$198,"-",0)="Glade"),"Out","No")</f>
        <v>No</v>
      </c>
      <c r="J337" s="90"/>
      <c r="K337" s="91"/>
      <c r="L337" s="91"/>
      <c r="M337" s="91"/>
      <c r="N337" s="92"/>
      <c r="O337" s="89"/>
      <c r="R337" t="b">
        <f t="shared" si="12"/>
        <v>0</v>
      </c>
    </row>
    <row r="338" spans="1:18" ht="15" thickBot="1" x14ac:dyDescent="0.35">
      <c r="A338" s="2" t="s">
        <v>1375</v>
      </c>
      <c r="B338" s="2" t="s">
        <v>1145</v>
      </c>
      <c r="C338" s="84">
        <f>IF(COUNTIF(Table8[Tag Number], A338), 1, 0)</f>
        <v>0</v>
      </c>
      <c r="D338" s="85">
        <f>IF(COUNTIF(Table9[Tag Number], A338), 1, 0)</f>
        <v>0</v>
      </c>
      <c r="E338" s="86">
        <f>IF(COUNTIF(Table10[Tag Number], A338), 1, 0)</f>
        <v>0</v>
      </c>
      <c r="F338" s="86">
        <f>IF(COUNTIF(Table11[Tag Number], A338), 1, 0)</f>
        <v>0</v>
      </c>
      <c r="G338" s="87">
        <f t="shared" si="13"/>
        <v>0</v>
      </c>
      <c r="H338" s="88" t="str" cm="1">
        <f t="array" ref="H338">_xlfn.IFS(OR(_xlfn.XLOOKUP(A338,Table9[Tag Number],Table9[Status],"-",0)="Dead",
        _xlfn.XLOOKUP(A338,Table10[Tag Number],Table10[Status],"-",0)="Dead",
        _xlfn.XLOOKUP(A338,Table11[Tag Number],Table11[Status],"-",0)="Dead",
        _xlfn.XLOOKUP(A338,Table8[Tag Number],Table8[Status],"-",0)="Dead"),"Dead",
     OR(_xlfn.XLOOKUP(A338,Table11[Tag Number],Table11[Status],"-",0)="Alive",
        _xlfn.XLOOKUP(A338,Table10[Tag Number],Table10[Status],"-",0)="Alive",
        _xlfn.XLOOKUP(A338,Table9[Tag Number],Table9[Status],"-",0)="Alive",
        _xlfn.XLOOKUP(A338,Table8[Tag Number],Table8[Status],"-",0)="Alive"),"Alive",
     OR(_xlfn.XLOOKUP(A338,Table9[Tag Number],Table9[Status],"-",0)="-",
        _xlfn.XLOOKUP(A338,Table10[Tag Number],Table10[Status],"-",0)="-",
        _xlfn.XLOOKUP(A338,Table11[Tag Number],Table11[Status],"-",0)="-",
        _xlfn.XLOOKUP(A338,Table8[Tag Number],Table8[Status],"-",0)="-"),
   "-")</f>
        <v>-</v>
      </c>
      <c r="I338" s="88" t="str">
        <f>IF((_xlfn.XLOOKUP(B338,[2]Sheet1!$A$2:$A$198,[2]Sheet1!$B$2:$B$198,"-",0)="Glade"),"Out","No")</f>
        <v>No</v>
      </c>
      <c r="J338" s="90"/>
      <c r="K338" s="91"/>
      <c r="L338" s="91"/>
      <c r="M338" s="91"/>
      <c r="N338" s="92"/>
      <c r="O338" s="89"/>
      <c r="R338" t="b">
        <f t="shared" si="12"/>
        <v>0</v>
      </c>
    </row>
    <row r="339" spans="1:18" ht="15" thickBot="1" x14ac:dyDescent="0.35">
      <c r="A339" s="3" t="s">
        <v>1376</v>
      </c>
      <c r="B339" s="3" t="s">
        <v>1145</v>
      </c>
      <c r="C339" s="84">
        <f>IF(COUNTIF(Table8[Tag Number], A339), 1, 0)</f>
        <v>0</v>
      </c>
      <c r="D339" s="85">
        <f>IF(COUNTIF(Table9[Tag Number], A339), 1, 0)</f>
        <v>0</v>
      </c>
      <c r="E339" s="86">
        <f>IF(COUNTIF(Table10[Tag Number], A339), 1, 0)</f>
        <v>0</v>
      </c>
      <c r="F339" s="86">
        <f>IF(COUNTIF(Table11[Tag Number], A339), 1, 0)</f>
        <v>0</v>
      </c>
      <c r="G339" s="87">
        <f t="shared" si="13"/>
        <v>0</v>
      </c>
      <c r="H339" s="88" t="str" cm="1">
        <f t="array" ref="H339">_xlfn.IFS(OR(_xlfn.XLOOKUP(A339,Table9[Tag Number],Table9[Status],"-",0)="Dead",
        _xlfn.XLOOKUP(A339,Table10[Tag Number],Table10[Status],"-",0)="Dead",
        _xlfn.XLOOKUP(A339,Table11[Tag Number],Table11[Status],"-",0)="Dead",
        _xlfn.XLOOKUP(A339,Table8[Tag Number],Table8[Status],"-",0)="Dead"),"Dead",
     OR(_xlfn.XLOOKUP(A339,Table11[Tag Number],Table11[Status],"-",0)="Alive",
        _xlfn.XLOOKUP(A339,Table10[Tag Number],Table10[Status],"-",0)="Alive",
        _xlfn.XLOOKUP(A339,Table9[Tag Number],Table9[Status],"-",0)="Alive",
        _xlfn.XLOOKUP(A339,Table8[Tag Number],Table8[Status],"-",0)="Alive"),"Alive",
     OR(_xlfn.XLOOKUP(A339,Table9[Tag Number],Table9[Status],"-",0)="-",
        _xlfn.XLOOKUP(A339,Table10[Tag Number],Table10[Status],"-",0)="-",
        _xlfn.XLOOKUP(A339,Table11[Tag Number],Table11[Status],"-",0)="-",
        _xlfn.XLOOKUP(A339,Table8[Tag Number],Table8[Status],"-",0)="-"),
   "-")</f>
        <v>-</v>
      </c>
      <c r="I339" s="88" t="str">
        <f>IF((_xlfn.XLOOKUP(B339,[2]Sheet1!$A$2:$A$198,[2]Sheet1!$B$2:$B$198,"-",0)="Glade"),"Out","No")</f>
        <v>No</v>
      </c>
      <c r="J339" s="90"/>
      <c r="K339" s="91"/>
      <c r="L339" s="91"/>
      <c r="M339" s="91"/>
      <c r="N339" s="92"/>
      <c r="O339" s="89"/>
      <c r="R339" t="b">
        <f t="shared" si="12"/>
        <v>0</v>
      </c>
    </row>
    <row r="340" spans="1:18" ht="15" thickBot="1" x14ac:dyDescent="0.35">
      <c r="A340" s="2" t="s">
        <v>1377</v>
      </c>
      <c r="B340" s="2" t="s">
        <v>1145</v>
      </c>
      <c r="C340" s="84">
        <f>IF(COUNTIF(Table8[Tag Number], A340), 1, 0)</f>
        <v>0</v>
      </c>
      <c r="D340" s="85">
        <f>IF(COUNTIF(Table9[Tag Number], A340), 1, 0)</f>
        <v>0</v>
      </c>
      <c r="E340" s="86">
        <f>IF(COUNTIF(Table10[Tag Number], A340), 1, 0)</f>
        <v>0</v>
      </c>
      <c r="F340" s="86">
        <f>IF(COUNTIF(Table11[Tag Number], A340), 1, 0)</f>
        <v>0</v>
      </c>
      <c r="G340" s="87">
        <f t="shared" si="13"/>
        <v>0</v>
      </c>
      <c r="H340" s="88" t="str" cm="1">
        <f t="array" ref="H340">_xlfn.IFS(OR(_xlfn.XLOOKUP(A340,Table9[Tag Number],Table9[Status],"-",0)="Dead",
        _xlfn.XLOOKUP(A340,Table10[Tag Number],Table10[Status],"-",0)="Dead",
        _xlfn.XLOOKUP(A340,Table11[Tag Number],Table11[Status],"-",0)="Dead",
        _xlfn.XLOOKUP(A340,Table8[Tag Number],Table8[Status],"-",0)="Dead"),"Dead",
     OR(_xlfn.XLOOKUP(A340,Table11[Tag Number],Table11[Status],"-",0)="Alive",
        _xlfn.XLOOKUP(A340,Table10[Tag Number],Table10[Status],"-",0)="Alive",
        _xlfn.XLOOKUP(A340,Table9[Tag Number],Table9[Status],"-",0)="Alive",
        _xlfn.XLOOKUP(A340,Table8[Tag Number],Table8[Status],"-",0)="Alive"),"Alive",
     OR(_xlfn.XLOOKUP(A340,Table9[Tag Number],Table9[Status],"-",0)="-",
        _xlfn.XLOOKUP(A340,Table10[Tag Number],Table10[Status],"-",0)="-",
        _xlfn.XLOOKUP(A340,Table11[Tag Number],Table11[Status],"-",0)="-",
        _xlfn.XLOOKUP(A340,Table8[Tag Number],Table8[Status],"-",0)="-"),
   "-")</f>
        <v>-</v>
      </c>
      <c r="I340" s="88" t="str">
        <f>IF((_xlfn.XLOOKUP(B340,[2]Sheet1!$A$2:$A$198,[2]Sheet1!$B$2:$B$198,"-",0)="Glade"),"Out","No")</f>
        <v>No</v>
      </c>
      <c r="J340" s="90"/>
      <c r="K340" s="91"/>
      <c r="L340" s="91"/>
      <c r="M340" s="91"/>
      <c r="N340" s="92"/>
      <c r="O340" s="89"/>
      <c r="R340" t="b">
        <f t="shared" si="12"/>
        <v>0</v>
      </c>
    </row>
    <row r="341" spans="1:18" ht="15" thickBot="1" x14ac:dyDescent="0.35">
      <c r="A341" s="3" t="s">
        <v>1378</v>
      </c>
      <c r="B341" s="3" t="s">
        <v>1145</v>
      </c>
      <c r="C341" s="84">
        <f>IF(COUNTIF(Table8[Tag Number], A341), 1, 0)</f>
        <v>0</v>
      </c>
      <c r="D341" s="85">
        <f>IF(COUNTIF(Table9[Tag Number], A341), 1, 0)</f>
        <v>0</v>
      </c>
      <c r="E341" s="86">
        <f>IF(COUNTIF(Table10[Tag Number], A341), 1, 0)</f>
        <v>0</v>
      </c>
      <c r="F341" s="86">
        <f>IF(COUNTIF(Table11[Tag Number], A341), 1, 0)</f>
        <v>0</v>
      </c>
      <c r="G341" s="87">
        <f t="shared" si="13"/>
        <v>0</v>
      </c>
      <c r="H341" s="88" t="str" cm="1">
        <f t="array" ref="H341">_xlfn.IFS(OR(_xlfn.XLOOKUP(A341,Table9[Tag Number],Table9[Status],"-",0)="Dead",
        _xlfn.XLOOKUP(A341,Table10[Tag Number],Table10[Status],"-",0)="Dead",
        _xlfn.XLOOKUP(A341,Table11[Tag Number],Table11[Status],"-",0)="Dead",
        _xlfn.XLOOKUP(A341,Table8[Tag Number],Table8[Status],"-",0)="Dead"),"Dead",
     OR(_xlfn.XLOOKUP(A341,Table11[Tag Number],Table11[Status],"-",0)="Alive",
        _xlfn.XLOOKUP(A341,Table10[Tag Number],Table10[Status],"-",0)="Alive",
        _xlfn.XLOOKUP(A341,Table9[Tag Number],Table9[Status],"-",0)="Alive",
        _xlfn.XLOOKUP(A341,Table8[Tag Number],Table8[Status],"-",0)="Alive"),"Alive",
     OR(_xlfn.XLOOKUP(A341,Table9[Tag Number],Table9[Status],"-",0)="-",
        _xlfn.XLOOKUP(A341,Table10[Tag Number],Table10[Status],"-",0)="-",
        _xlfn.XLOOKUP(A341,Table11[Tag Number],Table11[Status],"-",0)="-",
        _xlfn.XLOOKUP(A341,Table8[Tag Number],Table8[Status],"-",0)="-"),
   "-")</f>
        <v>-</v>
      </c>
      <c r="I341" s="88" t="str">
        <f>IF((_xlfn.XLOOKUP(B341,[2]Sheet1!$A$2:$A$198,[2]Sheet1!$B$2:$B$198,"-",0)="Glade"),"Out","No")</f>
        <v>No</v>
      </c>
      <c r="J341" s="90"/>
      <c r="K341" s="91"/>
      <c r="L341" s="91"/>
      <c r="M341" s="91"/>
      <c r="N341" s="92"/>
      <c r="O341" s="89"/>
      <c r="R341" t="b">
        <f t="shared" si="12"/>
        <v>0</v>
      </c>
    </row>
    <row r="342" spans="1:18" ht="15" thickBot="1" x14ac:dyDescent="0.35">
      <c r="A342" s="2" t="s">
        <v>895</v>
      </c>
      <c r="B342" s="2" t="s">
        <v>1137</v>
      </c>
      <c r="C342" s="84">
        <f>IF(COUNTIF(Table8[Tag Number], A342), 1, 0)</f>
        <v>1</v>
      </c>
      <c r="D342" s="85">
        <f>IF(COUNTIF(Table9[Tag Number], A342), 1, 0)</f>
        <v>0</v>
      </c>
      <c r="E342" s="86">
        <f>IF(COUNTIF(Table10[Tag Number], A342), 1, 0)</f>
        <v>1</v>
      </c>
      <c r="F342" s="86">
        <f>IF(COUNTIF(Table11[Tag Number], A342), 1, 0)</f>
        <v>0</v>
      </c>
      <c r="G342" s="87">
        <f t="shared" si="13"/>
        <v>2</v>
      </c>
      <c r="H342" s="88" t="str" cm="1">
        <f t="array" ref="H342">_xlfn.IFS(OR(_xlfn.XLOOKUP(A342,Table9[Tag Number],Table9[Status],"-",0)="Dead",
        _xlfn.XLOOKUP(A342,Table10[Tag Number],Table10[Status],"-",0)="Dead",
        _xlfn.XLOOKUP(A342,Table11[Tag Number],Table11[Status],"-",0)="Dead",
        _xlfn.XLOOKUP(A342,Table8[Tag Number],Table8[Status],"-",0)="Dead"),"Dead",
     OR(_xlfn.XLOOKUP(A342,Table11[Tag Number],Table11[Status],"-",0)="Alive",
        _xlfn.XLOOKUP(A342,Table10[Tag Number],Table10[Status],"-",0)="Alive",
        _xlfn.XLOOKUP(A342,Table9[Tag Number],Table9[Status],"-",0)="Alive",
        _xlfn.XLOOKUP(A342,Table8[Tag Number],Table8[Status],"-",0)="Alive"),"Alive",
     OR(_xlfn.XLOOKUP(A342,Table9[Tag Number],Table9[Status],"-",0)="-",
        _xlfn.XLOOKUP(A342,Table10[Tag Number],Table10[Status],"-",0)="-",
        _xlfn.XLOOKUP(A342,Table11[Tag Number],Table11[Status],"-",0)="-",
        _xlfn.XLOOKUP(A342,Table8[Tag Number],Table8[Status],"-",0)="-"),
   "-")</f>
        <v>Alive</v>
      </c>
      <c r="I342" s="88" t="str">
        <f>IF((_xlfn.XLOOKUP(B342,[2]Sheet1!$A$2:$A$198,[2]Sheet1!$B$2:$B$198,"-",0)="Glade"),"Out","No")</f>
        <v>No</v>
      </c>
      <c r="J342" s="90"/>
      <c r="K342" s="91"/>
      <c r="L342" s="91"/>
      <c r="M342" s="91"/>
      <c r="N342" s="92"/>
      <c r="O342" s="89"/>
      <c r="R342" t="str">
        <f t="shared" si="12"/>
        <v>B342</v>
      </c>
    </row>
    <row r="343" spans="1:18" ht="15" thickBot="1" x14ac:dyDescent="0.35">
      <c r="A343" s="3" t="s">
        <v>570</v>
      </c>
      <c r="B343" s="3" t="s">
        <v>1137</v>
      </c>
      <c r="C343" s="84">
        <f>IF(COUNTIF(Table8[Tag Number], A343), 1, 0)</f>
        <v>1</v>
      </c>
      <c r="D343" s="85">
        <f>IF(COUNTIF(Table9[Tag Number], A343), 1, 0)</f>
        <v>1</v>
      </c>
      <c r="E343" s="86">
        <f>IF(COUNTIF(Table10[Tag Number], A343), 1, 0)</f>
        <v>0</v>
      </c>
      <c r="F343" s="86">
        <f>IF(COUNTIF(Table11[Tag Number], A343), 1, 0)</f>
        <v>0</v>
      </c>
      <c r="G343" s="87">
        <f t="shared" si="13"/>
        <v>2</v>
      </c>
      <c r="H343" s="88" t="str" cm="1">
        <f t="array" ref="H343">_xlfn.IFS(OR(_xlfn.XLOOKUP(A343,Table9[Tag Number],Table9[Status],"-",0)="Dead",
        _xlfn.XLOOKUP(A343,Table10[Tag Number],Table10[Status],"-",0)="Dead",
        _xlfn.XLOOKUP(A343,Table11[Tag Number],Table11[Status],"-",0)="Dead",
        _xlfn.XLOOKUP(A343,Table8[Tag Number],Table8[Status],"-",0)="Dead"),"Dead",
     OR(_xlfn.XLOOKUP(A343,Table11[Tag Number],Table11[Status],"-",0)="Alive",
        _xlfn.XLOOKUP(A343,Table10[Tag Number],Table10[Status],"-",0)="Alive",
        _xlfn.XLOOKUP(A343,Table9[Tag Number],Table9[Status],"-",0)="Alive",
        _xlfn.XLOOKUP(A343,Table8[Tag Number],Table8[Status],"-",0)="Alive"),"Alive",
     OR(_xlfn.XLOOKUP(A343,Table9[Tag Number],Table9[Status],"-",0)="-",
        _xlfn.XLOOKUP(A343,Table10[Tag Number],Table10[Status],"-",0)="-",
        _xlfn.XLOOKUP(A343,Table11[Tag Number],Table11[Status],"-",0)="-",
        _xlfn.XLOOKUP(A343,Table8[Tag Number],Table8[Status],"-",0)="-"),
   "-")</f>
        <v>Alive</v>
      </c>
      <c r="I343" s="88" t="str">
        <f>IF((_xlfn.XLOOKUP(B343,[2]Sheet1!$A$2:$A$198,[2]Sheet1!$B$2:$B$198,"-",0)="Glade"),"Out","No")</f>
        <v>No</v>
      </c>
      <c r="J343" s="90"/>
      <c r="K343" s="91"/>
      <c r="L343" s="91"/>
      <c r="M343" s="91"/>
      <c r="N343" s="92"/>
      <c r="O343" s="89"/>
      <c r="R343" t="str">
        <f t="shared" si="12"/>
        <v>B343</v>
      </c>
    </row>
    <row r="344" spans="1:18" ht="15" thickBot="1" x14ac:dyDescent="0.35">
      <c r="A344" s="2" t="s">
        <v>1379</v>
      </c>
      <c r="B344" s="2" t="s">
        <v>1145</v>
      </c>
      <c r="C344" s="84">
        <f>IF(COUNTIF(Table8[Tag Number], A344), 1, 0)</f>
        <v>0</v>
      </c>
      <c r="D344" s="85">
        <f>IF(COUNTIF(Table9[Tag Number], A344), 1, 0)</f>
        <v>0</v>
      </c>
      <c r="E344" s="86">
        <f>IF(COUNTIF(Table10[Tag Number], A344), 1, 0)</f>
        <v>0</v>
      </c>
      <c r="F344" s="86">
        <f>IF(COUNTIF(Table11[Tag Number], A344), 1, 0)</f>
        <v>0</v>
      </c>
      <c r="G344" s="87">
        <f t="shared" si="13"/>
        <v>0</v>
      </c>
      <c r="H344" s="88" t="str" cm="1">
        <f t="array" ref="H344">_xlfn.IFS(OR(_xlfn.XLOOKUP(A344,Table9[Tag Number],Table9[Status],"-",0)="Dead",
        _xlfn.XLOOKUP(A344,Table10[Tag Number],Table10[Status],"-",0)="Dead",
        _xlfn.XLOOKUP(A344,Table11[Tag Number],Table11[Status],"-",0)="Dead",
        _xlfn.XLOOKUP(A344,Table8[Tag Number],Table8[Status],"-",0)="Dead"),"Dead",
     OR(_xlfn.XLOOKUP(A344,Table11[Tag Number],Table11[Status],"-",0)="Alive",
        _xlfn.XLOOKUP(A344,Table10[Tag Number],Table10[Status],"-",0)="Alive",
        _xlfn.XLOOKUP(A344,Table9[Tag Number],Table9[Status],"-",0)="Alive",
        _xlfn.XLOOKUP(A344,Table8[Tag Number],Table8[Status],"-",0)="Alive"),"Alive",
     OR(_xlfn.XLOOKUP(A344,Table9[Tag Number],Table9[Status],"-",0)="-",
        _xlfn.XLOOKUP(A344,Table10[Tag Number],Table10[Status],"-",0)="-",
        _xlfn.XLOOKUP(A344,Table11[Tag Number],Table11[Status],"-",0)="-",
        _xlfn.XLOOKUP(A344,Table8[Tag Number],Table8[Status],"-",0)="-"),
   "-")</f>
        <v>-</v>
      </c>
      <c r="I344" s="88" t="str">
        <f>IF((_xlfn.XLOOKUP(B344,[2]Sheet1!$A$2:$A$198,[2]Sheet1!$B$2:$B$198,"-",0)="Glade"),"Out","No")</f>
        <v>No</v>
      </c>
      <c r="J344" s="90"/>
      <c r="K344" s="91"/>
      <c r="L344" s="91"/>
      <c r="M344" s="91"/>
      <c r="N344" s="92"/>
      <c r="O344" s="89"/>
      <c r="R344" t="b">
        <f t="shared" si="12"/>
        <v>0</v>
      </c>
    </row>
    <row r="345" spans="1:18" ht="15" thickBot="1" x14ac:dyDescent="0.35">
      <c r="A345" s="3" t="s">
        <v>563</v>
      </c>
      <c r="B345" s="3" t="s">
        <v>1137</v>
      </c>
      <c r="C345" s="84">
        <f>IF(COUNTIF(Table8[Tag Number], A345), 1, 0)</f>
        <v>1</v>
      </c>
      <c r="D345" s="85">
        <f>IF(COUNTIF(Table9[Tag Number], A345), 1, 0)</f>
        <v>1</v>
      </c>
      <c r="E345" s="86">
        <f>IF(COUNTIF(Table10[Tag Number], A345), 1, 0)</f>
        <v>0</v>
      </c>
      <c r="F345" s="86">
        <f>IF(COUNTIF(Table11[Tag Number], A345), 1, 0)</f>
        <v>1</v>
      </c>
      <c r="G345" s="87">
        <f t="shared" si="13"/>
        <v>3</v>
      </c>
      <c r="H345" s="88" t="str" cm="1">
        <f t="array" ref="H345">_xlfn.IFS(OR(_xlfn.XLOOKUP(A345,Table9[Tag Number],Table9[Status],"-",0)="Dead",
        _xlfn.XLOOKUP(A345,Table10[Tag Number],Table10[Status],"-",0)="Dead",
        _xlfn.XLOOKUP(A345,Table11[Tag Number],Table11[Status],"-",0)="Dead",
        _xlfn.XLOOKUP(A345,Table8[Tag Number],Table8[Status],"-",0)="Dead"),"Dead",
     OR(_xlfn.XLOOKUP(A345,Table11[Tag Number],Table11[Status],"-",0)="Alive",
        _xlfn.XLOOKUP(A345,Table10[Tag Number],Table10[Status],"-",0)="Alive",
        _xlfn.XLOOKUP(A345,Table9[Tag Number],Table9[Status],"-",0)="Alive",
        _xlfn.XLOOKUP(A345,Table8[Tag Number],Table8[Status],"-",0)="Alive"),"Alive",
     OR(_xlfn.XLOOKUP(A345,Table9[Tag Number],Table9[Status],"-",0)="-",
        _xlfn.XLOOKUP(A345,Table10[Tag Number],Table10[Status],"-",0)="-",
        _xlfn.XLOOKUP(A345,Table11[Tag Number],Table11[Status],"-",0)="-",
        _xlfn.XLOOKUP(A345,Table8[Tag Number],Table8[Status],"-",0)="-"),
   "-")</f>
        <v>Alive</v>
      </c>
      <c r="I345" s="88" t="str">
        <f>IF((_xlfn.XLOOKUP(B345,[2]Sheet1!$A$2:$A$198,[2]Sheet1!$B$2:$B$198,"-",0)="Glade"),"Out","No")</f>
        <v>No</v>
      </c>
      <c r="J345" s="90"/>
      <c r="K345" s="91"/>
      <c r="L345" s="91"/>
      <c r="M345" s="91"/>
      <c r="N345" s="92"/>
      <c r="O345" s="89"/>
      <c r="R345" t="str">
        <f t="shared" si="12"/>
        <v>B345</v>
      </c>
    </row>
    <row r="346" spans="1:18" ht="15" thickBot="1" x14ac:dyDescent="0.35">
      <c r="A346" s="2" t="s">
        <v>1380</v>
      </c>
      <c r="B346" s="2" t="s">
        <v>1145</v>
      </c>
      <c r="C346" s="84">
        <f>IF(COUNTIF(Table8[Tag Number], A346), 1, 0)</f>
        <v>0</v>
      </c>
      <c r="D346" s="85">
        <f>IF(COUNTIF(Table9[Tag Number], A346), 1, 0)</f>
        <v>0</v>
      </c>
      <c r="E346" s="86">
        <f>IF(COUNTIF(Table10[Tag Number], A346), 1, 0)</f>
        <v>0</v>
      </c>
      <c r="F346" s="86">
        <f>IF(COUNTIF(Table11[Tag Number], A346), 1, 0)</f>
        <v>0</v>
      </c>
      <c r="G346" s="87">
        <f t="shared" si="13"/>
        <v>0</v>
      </c>
      <c r="H346" s="88" t="str" cm="1">
        <f t="array" ref="H346">_xlfn.IFS(OR(_xlfn.XLOOKUP(A346,Table9[Tag Number],Table9[Status],"-",0)="Dead",
        _xlfn.XLOOKUP(A346,Table10[Tag Number],Table10[Status],"-",0)="Dead",
        _xlfn.XLOOKUP(A346,Table11[Tag Number],Table11[Status],"-",0)="Dead",
        _xlfn.XLOOKUP(A346,Table8[Tag Number],Table8[Status],"-",0)="Dead"),"Dead",
     OR(_xlfn.XLOOKUP(A346,Table11[Tag Number],Table11[Status],"-",0)="Alive",
        _xlfn.XLOOKUP(A346,Table10[Tag Number],Table10[Status],"-",0)="Alive",
        _xlfn.XLOOKUP(A346,Table9[Tag Number],Table9[Status],"-",0)="Alive",
        _xlfn.XLOOKUP(A346,Table8[Tag Number],Table8[Status],"-",0)="Alive"),"Alive",
     OR(_xlfn.XLOOKUP(A346,Table9[Tag Number],Table9[Status],"-",0)="-",
        _xlfn.XLOOKUP(A346,Table10[Tag Number],Table10[Status],"-",0)="-",
        _xlfn.XLOOKUP(A346,Table11[Tag Number],Table11[Status],"-",0)="-",
        _xlfn.XLOOKUP(A346,Table8[Tag Number],Table8[Status],"-",0)="-"),
   "-")</f>
        <v>-</v>
      </c>
      <c r="I346" s="88" t="str">
        <f>IF((_xlfn.XLOOKUP(B346,[2]Sheet1!$A$2:$A$198,[2]Sheet1!$B$2:$B$198,"-",0)="Glade"),"Out","No")</f>
        <v>No</v>
      </c>
      <c r="J346" s="90"/>
      <c r="K346" s="91"/>
      <c r="L346" s="91"/>
      <c r="M346" s="91"/>
      <c r="N346" s="92"/>
      <c r="O346" s="89"/>
      <c r="R346" t="b">
        <f t="shared" si="12"/>
        <v>0</v>
      </c>
    </row>
    <row r="347" spans="1:18" ht="15" thickBot="1" x14ac:dyDescent="0.35">
      <c r="A347" s="3" t="s">
        <v>1381</v>
      </c>
      <c r="B347" s="3" t="s">
        <v>1145</v>
      </c>
      <c r="C347" s="84">
        <f>IF(COUNTIF(Table8[Tag Number], A347), 1, 0)</f>
        <v>0</v>
      </c>
      <c r="D347" s="85">
        <f>IF(COUNTIF(Table9[Tag Number], A347), 1, 0)</f>
        <v>0</v>
      </c>
      <c r="E347" s="86">
        <f>IF(COUNTIF(Table10[Tag Number], A347), 1, 0)</f>
        <v>0</v>
      </c>
      <c r="F347" s="86">
        <f>IF(COUNTIF(Table11[Tag Number], A347), 1, 0)</f>
        <v>0</v>
      </c>
      <c r="G347" s="87">
        <f t="shared" si="13"/>
        <v>0</v>
      </c>
      <c r="H347" s="88" t="str" cm="1">
        <f t="array" ref="H347">_xlfn.IFS(OR(_xlfn.XLOOKUP(A347,Table9[Tag Number],Table9[Status],"-",0)="Dead",
        _xlfn.XLOOKUP(A347,Table10[Tag Number],Table10[Status],"-",0)="Dead",
        _xlfn.XLOOKUP(A347,Table11[Tag Number],Table11[Status],"-",0)="Dead",
        _xlfn.XLOOKUP(A347,Table8[Tag Number],Table8[Status],"-",0)="Dead"),"Dead",
     OR(_xlfn.XLOOKUP(A347,Table11[Tag Number],Table11[Status],"-",0)="Alive",
        _xlfn.XLOOKUP(A347,Table10[Tag Number],Table10[Status],"-",0)="Alive",
        _xlfn.XLOOKUP(A347,Table9[Tag Number],Table9[Status],"-",0)="Alive",
        _xlfn.XLOOKUP(A347,Table8[Tag Number],Table8[Status],"-",0)="Alive"),"Alive",
     OR(_xlfn.XLOOKUP(A347,Table9[Tag Number],Table9[Status],"-",0)="-",
        _xlfn.XLOOKUP(A347,Table10[Tag Number],Table10[Status],"-",0)="-",
        _xlfn.XLOOKUP(A347,Table11[Tag Number],Table11[Status],"-",0)="-",
        _xlfn.XLOOKUP(A347,Table8[Tag Number],Table8[Status],"-",0)="-"),
   "-")</f>
        <v>-</v>
      </c>
      <c r="I347" s="88" t="str">
        <f>IF((_xlfn.XLOOKUP(B347,[2]Sheet1!$A$2:$A$198,[2]Sheet1!$B$2:$B$198,"-",0)="Glade"),"Out","No")</f>
        <v>No</v>
      </c>
      <c r="J347" s="90"/>
      <c r="K347" s="91"/>
      <c r="L347" s="91"/>
      <c r="M347" s="91"/>
      <c r="N347" s="92"/>
      <c r="O347" s="89"/>
      <c r="R347" t="b">
        <f t="shared" si="12"/>
        <v>0</v>
      </c>
    </row>
    <row r="348" spans="1:18" ht="15" thickBot="1" x14ac:dyDescent="0.35">
      <c r="A348" s="2" t="s">
        <v>1382</v>
      </c>
      <c r="B348" s="2" t="s">
        <v>1145</v>
      </c>
      <c r="C348" s="84">
        <f>IF(COUNTIF(Table8[Tag Number], A348), 1, 0)</f>
        <v>0</v>
      </c>
      <c r="D348" s="85">
        <f>IF(COUNTIF(Table9[Tag Number], A348), 1, 0)</f>
        <v>0</v>
      </c>
      <c r="E348" s="86">
        <f>IF(COUNTIF(Table10[Tag Number], A348), 1, 0)</f>
        <v>0</v>
      </c>
      <c r="F348" s="86">
        <f>IF(COUNTIF(Table11[Tag Number], A348), 1, 0)</f>
        <v>0</v>
      </c>
      <c r="G348" s="87">
        <f t="shared" si="13"/>
        <v>0</v>
      </c>
      <c r="H348" s="88" t="str" cm="1">
        <f t="array" ref="H348">_xlfn.IFS(OR(_xlfn.XLOOKUP(A348,Table9[Tag Number],Table9[Status],"-",0)="Dead",
        _xlfn.XLOOKUP(A348,Table10[Tag Number],Table10[Status],"-",0)="Dead",
        _xlfn.XLOOKUP(A348,Table11[Tag Number],Table11[Status],"-",0)="Dead",
        _xlfn.XLOOKUP(A348,Table8[Tag Number],Table8[Status],"-",0)="Dead"),"Dead",
     OR(_xlfn.XLOOKUP(A348,Table11[Tag Number],Table11[Status],"-",0)="Alive",
        _xlfn.XLOOKUP(A348,Table10[Tag Number],Table10[Status],"-",0)="Alive",
        _xlfn.XLOOKUP(A348,Table9[Tag Number],Table9[Status],"-",0)="Alive",
        _xlfn.XLOOKUP(A348,Table8[Tag Number],Table8[Status],"-",0)="Alive"),"Alive",
     OR(_xlfn.XLOOKUP(A348,Table9[Tag Number],Table9[Status],"-",0)="-",
        _xlfn.XLOOKUP(A348,Table10[Tag Number],Table10[Status],"-",0)="-",
        _xlfn.XLOOKUP(A348,Table11[Tag Number],Table11[Status],"-",0)="-",
        _xlfn.XLOOKUP(A348,Table8[Tag Number],Table8[Status],"-",0)="-"),
   "-")</f>
        <v>-</v>
      </c>
      <c r="I348" s="88" t="str">
        <f>IF((_xlfn.XLOOKUP(B348,[2]Sheet1!$A$2:$A$198,[2]Sheet1!$B$2:$B$198,"-",0)="Glade"),"Out","No")</f>
        <v>No</v>
      </c>
      <c r="J348" s="90"/>
      <c r="K348" s="91"/>
      <c r="L348" s="91"/>
      <c r="M348" s="91"/>
      <c r="N348" s="92"/>
      <c r="O348" s="89"/>
      <c r="R348" t="b">
        <f t="shared" si="12"/>
        <v>0</v>
      </c>
    </row>
    <row r="349" spans="1:18" ht="15" thickBot="1" x14ac:dyDescent="0.35">
      <c r="A349" s="3" t="s">
        <v>1383</v>
      </c>
      <c r="B349" s="3" t="s">
        <v>1145</v>
      </c>
      <c r="C349" s="84">
        <f>IF(COUNTIF(Table8[Tag Number], A349), 1, 0)</f>
        <v>0</v>
      </c>
      <c r="D349" s="85">
        <f>IF(COUNTIF(Table9[Tag Number], A349), 1, 0)</f>
        <v>0</v>
      </c>
      <c r="E349" s="86">
        <f>IF(COUNTIF(Table10[Tag Number], A349), 1, 0)</f>
        <v>0</v>
      </c>
      <c r="F349" s="86">
        <f>IF(COUNTIF(Table11[Tag Number], A349), 1, 0)</f>
        <v>0</v>
      </c>
      <c r="G349" s="87">
        <f t="shared" si="13"/>
        <v>0</v>
      </c>
      <c r="H349" s="88" t="str" cm="1">
        <f t="array" ref="H349">_xlfn.IFS(OR(_xlfn.XLOOKUP(A349,Table9[Tag Number],Table9[Status],"-",0)="Dead",
        _xlfn.XLOOKUP(A349,Table10[Tag Number],Table10[Status],"-",0)="Dead",
        _xlfn.XLOOKUP(A349,Table11[Tag Number],Table11[Status],"-",0)="Dead",
        _xlfn.XLOOKUP(A349,Table8[Tag Number],Table8[Status],"-",0)="Dead"),"Dead",
     OR(_xlfn.XLOOKUP(A349,Table11[Tag Number],Table11[Status],"-",0)="Alive",
        _xlfn.XLOOKUP(A349,Table10[Tag Number],Table10[Status],"-",0)="Alive",
        _xlfn.XLOOKUP(A349,Table9[Tag Number],Table9[Status],"-",0)="Alive",
        _xlfn.XLOOKUP(A349,Table8[Tag Number],Table8[Status],"-",0)="Alive"),"Alive",
     OR(_xlfn.XLOOKUP(A349,Table9[Tag Number],Table9[Status],"-",0)="-",
        _xlfn.XLOOKUP(A349,Table10[Tag Number],Table10[Status],"-",0)="-",
        _xlfn.XLOOKUP(A349,Table11[Tag Number],Table11[Status],"-",0)="-",
        _xlfn.XLOOKUP(A349,Table8[Tag Number],Table8[Status],"-",0)="-"),
   "-")</f>
        <v>-</v>
      </c>
      <c r="I349" s="88" t="str">
        <f>IF((_xlfn.XLOOKUP(B349,[2]Sheet1!$A$2:$A$198,[2]Sheet1!$B$2:$B$198,"-",0)="Glade"),"Out","No")</f>
        <v>No</v>
      </c>
      <c r="J349" s="90"/>
      <c r="K349" s="91"/>
      <c r="L349" s="91"/>
      <c r="M349" s="91"/>
      <c r="N349" s="92"/>
      <c r="O349" s="89"/>
      <c r="R349" t="b">
        <f t="shared" si="12"/>
        <v>0</v>
      </c>
    </row>
    <row r="350" spans="1:18" ht="15" thickBot="1" x14ac:dyDescent="0.35">
      <c r="A350" s="2" t="s">
        <v>1384</v>
      </c>
      <c r="B350" s="2" t="s">
        <v>1145</v>
      </c>
      <c r="C350" s="84">
        <f>IF(COUNTIF(Table8[Tag Number], A350), 1, 0)</f>
        <v>0</v>
      </c>
      <c r="D350" s="85">
        <f>IF(COUNTIF(Table9[Tag Number], A350), 1, 0)</f>
        <v>0</v>
      </c>
      <c r="E350" s="86">
        <f>IF(COUNTIF(Table10[Tag Number], A350), 1, 0)</f>
        <v>0</v>
      </c>
      <c r="F350" s="86">
        <f>IF(COUNTIF(Table11[Tag Number], A350), 1, 0)</f>
        <v>0</v>
      </c>
      <c r="G350" s="87">
        <f t="shared" si="13"/>
        <v>0</v>
      </c>
      <c r="H350" s="88" t="str" cm="1">
        <f t="array" ref="H350">_xlfn.IFS(OR(_xlfn.XLOOKUP(A350,Table9[Tag Number],Table9[Status],"-",0)="Dead",
        _xlfn.XLOOKUP(A350,Table10[Tag Number],Table10[Status],"-",0)="Dead",
        _xlfn.XLOOKUP(A350,Table11[Tag Number],Table11[Status],"-",0)="Dead",
        _xlfn.XLOOKUP(A350,Table8[Tag Number],Table8[Status],"-",0)="Dead"),"Dead",
     OR(_xlfn.XLOOKUP(A350,Table11[Tag Number],Table11[Status],"-",0)="Alive",
        _xlfn.XLOOKUP(A350,Table10[Tag Number],Table10[Status],"-",0)="Alive",
        _xlfn.XLOOKUP(A350,Table9[Tag Number],Table9[Status],"-",0)="Alive",
        _xlfn.XLOOKUP(A350,Table8[Tag Number],Table8[Status],"-",0)="Alive"),"Alive",
     OR(_xlfn.XLOOKUP(A350,Table9[Tag Number],Table9[Status],"-",0)="-",
        _xlfn.XLOOKUP(A350,Table10[Tag Number],Table10[Status],"-",0)="-",
        _xlfn.XLOOKUP(A350,Table11[Tag Number],Table11[Status],"-",0)="-",
        _xlfn.XLOOKUP(A350,Table8[Tag Number],Table8[Status],"-",0)="-"),
   "-")</f>
        <v>-</v>
      </c>
      <c r="I350" s="88" t="str">
        <f>IF((_xlfn.XLOOKUP(B350,[2]Sheet1!$A$2:$A$198,[2]Sheet1!$B$2:$B$198,"-",0)="Glade"),"Out","No")</f>
        <v>No</v>
      </c>
      <c r="J350" s="90"/>
      <c r="K350" s="91"/>
      <c r="L350" s="91"/>
      <c r="M350" s="91"/>
      <c r="N350" s="92"/>
      <c r="O350" s="89"/>
      <c r="R350" t="b">
        <f t="shared" si="12"/>
        <v>0</v>
      </c>
    </row>
    <row r="351" spans="1:18" ht="15" thickBot="1" x14ac:dyDescent="0.35">
      <c r="A351" s="3" t="s">
        <v>1385</v>
      </c>
      <c r="B351" s="3" t="s">
        <v>1145</v>
      </c>
      <c r="C351" s="84">
        <f>IF(COUNTIF(Table8[Tag Number], A351), 1, 0)</f>
        <v>0</v>
      </c>
      <c r="D351" s="85">
        <f>IF(COUNTIF(Table9[Tag Number], A351), 1, 0)</f>
        <v>0</v>
      </c>
      <c r="E351" s="86">
        <f>IF(COUNTIF(Table10[Tag Number], A351), 1, 0)</f>
        <v>0</v>
      </c>
      <c r="F351" s="86">
        <f>IF(COUNTIF(Table11[Tag Number], A351), 1, 0)</f>
        <v>0</v>
      </c>
      <c r="G351" s="87">
        <f t="shared" si="13"/>
        <v>0</v>
      </c>
      <c r="H351" s="88" t="str" cm="1">
        <f t="array" ref="H351">_xlfn.IFS(OR(_xlfn.XLOOKUP(A351,Table9[Tag Number],Table9[Status],"-",0)="Dead",
        _xlfn.XLOOKUP(A351,Table10[Tag Number],Table10[Status],"-",0)="Dead",
        _xlfn.XLOOKUP(A351,Table11[Tag Number],Table11[Status],"-",0)="Dead",
        _xlfn.XLOOKUP(A351,Table8[Tag Number],Table8[Status],"-",0)="Dead"),"Dead",
     OR(_xlfn.XLOOKUP(A351,Table11[Tag Number],Table11[Status],"-",0)="Alive",
        _xlfn.XLOOKUP(A351,Table10[Tag Number],Table10[Status],"-",0)="Alive",
        _xlfn.XLOOKUP(A351,Table9[Tag Number],Table9[Status],"-",0)="Alive",
        _xlfn.XLOOKUP(A351,Table8[Tag Number],Table8[Status],"-",0)="Alive"),"Alive",
     OR(_xlfn.XLOOKUP(A351,Table9[Tag Number],Table9[Status],"-",0)="-",
        _xlfn.XLOOKUP(A351,Table10[Tag Number],Table10[Status],"-",0)="-",
        _xlfn.XLOOKUP(A351,Table11[Tag Number],Table11[Status],"-",0)="-",
        _xlfn.XLOOKUP(A351,Table8[Tag Number],Table8[Status],"-",0)="-"),
   "-")</f>
        <v>-</v>
      </c>
      <c r="I351" s="88" t="str">
        <f>IF((_xlfn.XLOOKUP(B351,[2]Sheet1!$A$2:$A$198,[2]Sheet1!$B$2:$B$198,"-",0)="Glade"),"Out","No")</f>
        <v>No</v>
      </c>
      <c r="J351" s="90"/>
      <c r="K351" s="91"/>
      <c r="L351" s="91"/>
      <c r="M351" s="91"/>
      <c r="N351" s="92"/>
      <c r="O351" s="89"/>
      <c r="R351" t="b">
        <f t="shared" si="12"/>
        <v>0</v>
      </c>
    </row>
    <row r="352" spans="1:18" ht="15" thickBot="1" x14ac:dyDescent="0.35">
      <c r="A352" s="2" t="s">
        <v>1386</v>
      </c>
      <c r="B352" s="2" t="s">
        <v>1145</v>
      </c>
      <c r="C352" s="84">
        <f>IF(COUNTIF(Table8[Tag Number], A352), 1, 0)</f>
        <v>0</v>
      </c>
      <c r="D352" s="85">
        <f>IF(COUNTIF(Table9[Tag Number], A352), 1, 0)</f>
        <v>0</v>
      </c>
      <c r="E352" s="86">
        <f>IF(COUNTIF(Table10[Tag Number], A352), 1, 0)</f>
        <v>0</v>
      </c>
      <c r="F352" s="86">
        <f>IF(COUNTIF(Table11[Tag Number], A352), 1, 0)</f>
        <v>0</v>
      </c>
      <c r="G352" s="87">
        <f t="shared" si="13"/>
        <v>0</v>
      </c>
      <c r="H352" s="88" t="str" cm="1">
        <f t="array" ref="H352">_xlfn.IFS(OR(_xlfn.XLOOKUP(A352,Table9[Tag Number],Table9[Status],"-",0)="Dead",
        _xlfn.XLOOKUP(A352,Table10[Tag Number],Table10[Status],"-",0)="Dead",
        _xlfn.XLOOKUP(A352,Table11[Tag Number],Table11[Status],"-",0)="Dead",
        _xlfn.XLOOKUP(A352,Table8[Tag Number],Table8[Status],"-",0)="Dead"),"Dead",
     OR(_xlfn.XLOOKUP(A352,Table11[Tag Number],Table11[Status],"-",0)="Alive",
        _xlfn.XLOOKUP(A352,Table10[Tag Number],Table10[Status],"-",0)="Alive",
        _xlfn.XLOOKUP(A352,Table9[Tag Number],Table9[Status],"-",0)="Alive",
        _xlfn.XLOOKUP(A352,Table8[Tag Number],Table8[Status],"-",0)="Alive"),"Alive",
     OR(_xlfn.XLOOKUP(A352,Table9[Tag Number],Table9[Status],"-",0)="-",
        _xlfn.XLOOKUP(A352,Table10[Tag Number],Table10[Status],"-",0)="-",
        _xlfn.XLOOKUP(A352,Table11[Tag Number],Table11[Status],"-",0)="-",
        _xlfn.XLOOKUP(A352,Table8[Tag Number],Table8[Status],"-",0)="-"),
   "-")</f>
        <v>-</v>
      </c>
      <c r="I352" s="88" t="str">
        <f>IF((_xlfn.XLOOKUP(B352,[2]Sheet1!$A$2:$A$198,[2]Sheet1!$B$2:$B$198,"-",0)="Glade"),"Out","No")</f>
        <v>No</v>
      </c>
      <c r="J352" s="90"/>
      <c r="K352" s="91"/>
      <c r="L352" s="91"/>
      <c r="M352" s="91"/>
      <c r="N352" s="92"/>
      <c r="O352" s="89"/>
      <c r="R352" t="b">
        <f t="shared" si="12"/>
        <v>0</v>
      </c>
    </row>
    <row r="353" spans="1:18" ht="15" thickBot="1" x14ac:dyDescent="0.35">
      <c r="A353" s="3" t="s">
        <v>1387</v>
      </c>
      <c r="B353" s="3" t="s">
        <v>1145</v>
      </c>
      <c r="C353" s="84">
        <f>IF(COUNTIF(Table8[Tag Number], A353), 1, 0)</f>
        <v>0</v>
      </c>
      <c r="D353" s="85">
        <f>IF(COUNTIF(Table9[Tag Number], A353), 1, 0)</f>
        <v>0</v>
      </c>
      <c r="E353" s="86">
        <f>IF(COUNTIF(Table10[Tag Number], A353), 1, 0)</f>
        <v>0</v>
      </c>
      <c r="F353" s="86">
        <f>IF(COUNTIF(Table11[Tag Number], A353), 1, 0)</f>
        <v>0</v>
      </c>
      <c r="G353" s="87">
        <f t="shared" si="13"/>
        <v>0</v>
      </c>
      <c r="H353" s="88" t="str" cm="1">
        <f t="array" ref="H353">_xlfn.IFS(OR(_xlfn.XLOOKUP(A353,Table9[Tag Number],Table9[Status],"-",0)="Dead",
        _xlfn.XLOOKUP(A353,Table10[Tag Number],Table10[Status],"-",0)="Dead",
        _xlfn.XLOOKUP(A353,Table11[Tag Number],Table11[Status],"-",0)="Dead",
        _xlfn.XLOOKUP(A353,Table8[Tag Number],Table8[Status],"-",0)="Dead"),"Dead",
     OR(_xlfn.XLOOKUP(A353,Table11[Tag Number],Table11[Status],"-",0)="Alive",
        _xlfn.XLOOKUP(A353,Table10[Tag Number],Table10[Status],"-",0)="Alive",
        _xlfn.XLOOKUP(A353,Table9[Tag Number],Table9[Status],"-",0)="Alive",
        _xlfn.XLOOKUP(A353,Table8[Tag Number],Table8[Status],"-",0)="Alive"),"Alive",
     OR(_xlfn.XLOOKUP(A353,Table9[Tag Number],Table9[Status],"-",0)="-",
        _xlfn.XLOOKUP(A353,Table10[Tag Number],Table10[Status],"-",0)="-",
        _xlfn.XLOOKUP(A353,Table11[Tag Number],Table11[Status],"-",0)="-",
        _xlfn.XLOOKUP(A353,Table8[Tag Number],Table8[Status],"-",0)="-"),
   "-")</f>
        <v>-</v>
      </c>
      <c r="I353" s="88" t="str">
        <f>IF((_xlfn.XLOOKUP(B353,[2]Sheet1!$A$2:$A$198,[2]Sheet1!$B$2:$B$198,"-",0)="Glade"),"Out","No")</f>
        <v>No</v>
      </c>
      <c r="J353" s="90"/>
      <c r="K353" s="91"/>
      <c r="L353" s="91"/>
      <c r="M353" s="91"/>
      <c r="N353" s="92"/>
      <c r="O353" s="89"/>
      <c r="R353" t="b">
        <f t="shared" si="12"/>
        <v>0</v>
      </c>
    </row>
    <row r="354" spans="1:18" ht="15" thickBot="1" x14ac:dyDescent="0.35">
      <c r="A354" s="2" t="s">
        <v>1388</v>
      </c>
      <c r="B354" s="2" t="s">
        <v>1145</v>
      </c>
      <c r="C354" s="84">
        <f>IF(COUNTIF(Table8[Tag Number], A354), 1, 0)</f>
        <v>0</v>
      </c>
      <c r="D354" s="85">
        <f>IF(COUNTIF(Table9[Tag Number], A354), 1, 0)</f>
        <v>0</v>
      </c>
      <c r="E354" s="86">
        <f>IF(COUNTIF(Table10[Tag Number], A354), 1, 0)</f>
        <v>0</v>
      </c>
      <c r="F354" s="86">
        <f>IF(COUNTIF(Table11[Tag Number], A354), 1, 0)</f>
        <v>0</v>
      </c>
      <c r="G354" s="87">
        <f t="shared" si="13"/>
        <v>0</v>
      </c>
      <c r="H354" s="88" t="str" cm="1">
        <f t="array" ref="H354">_xlfn.IFS(OR(_xlfn.XLOOKUP(A354,Table9[Tag Number],Table9[Status],"-",0)="Dead",
        _xlfn.XLOOKUP(A354,Table10[Tag Number],Table10[Status],"-",0)="Dead",
        _xlfn.XLOOKUP(A354,Table11[Tag Number],Table11[Status],"-",0)="Dead",
        _xlfn.XLOOKUP(A354,Table8[Tag Number],Table8[Status],"-",0)="Dead"),"Dead",
     OR(_xlfn.XLOOKUP(A354,Table11[Tag Number],Table11[Status],"-",0)="Alive",
        _xlfn.XLOOKUP(A354,Table10[Tag Number],Table10[Status],"-",0)="Alive",
        _xlfn.XLOOKUP(A354,Table9[Tag Number],Table9[Status],"-",0)="Alive",
        _xlfn.XLOOKUP(A354,Table8[Tag Number],Table8[Status],"-",0)="Alive"),"Alive",
     OR(_xlfn.XLOOKUP(A354,Table9[Tag Number],Table9[Status],"-",0)="-",
        _xlfn.XLOOKUP(A354,Table10[Tag Number],Table10[Status],"-",0)="-",
        _xlfn.XLOOKUP(A354,Table11[Tag Number],Table11[Status],"-",0)="-",
        _xlfn.XLOOKUP(A354,Table8[Tag Number],Table8[Status],"-",0)="-"),
   "-")</f>
        <v>-</v>
      </c>
      <c r="I354" s="88" t="str">
        <f>IF((_xlfn.XLOOKUP(B354,[2]Sheet1!$A$2:$A$198,[2]Sheet1!$B$2:$B$198,"-",0)="Glade"),"Out","No")</f>
        <v>No</v>
      </c>
      <c r="J354" s="90"/>
      <c r="K354" s="91"/>
      <c r="L354" s="91"/>
      <c r="M354" s="91"/>
      <c r="N354" s="92"/>
      <c r="O354" s="89"/>
      <c r="R354" t="b">
        <f t="shared" si="12"/>
        <v>0</v>
      </c>
    </row>
    <row r="355" spans="1:18" ht="15" thickBot="1" x14ac:dyDescent="0.35">
      <c r="A355" s="3" t="s">
        <v>1389</v>
      </c>
      <c r="B355" s="3" t="s">
        <v>1145</v>
      </c>
      <c r="C355" s="84">
        <f>IF(COUNTIF(Table8[Tag Number], A355), 1, 0)</f>
        <v>0</v>
      </c>
      <c r="D355" s="85">
        <f>IF(COUNTIF(Table9[Tag Number], A355), 1, 0)</f>
        <v>0</v>
      </c>
      <c r="E355" s="86">
        <f>IF(COUNTIF(Table10[Tag Number], A355), 1, 0)</f>
        <v>0</v>
      </c>
      <c r="F355" s="86">
        <f>IF(COUNTIF(Table11[Tag Number], A355), 1, 0)</f>
        <v>0</v>
      </c>
      <c r="G355" s="87">
        <f t="shared" si="13"/>
        <v>0</v>
      </c>
      <c r="H355" s="88" t="str" cm="1">
        <f t="array" ref="H355">_xlfn.IFS(OR(_xlfn.XLOOKUP(A355,Table9[Tag Number],Table9[Status],"-",0)="Dead",
        _xlfn.XLOOKUP(A355,Table10[Tag Number],Table10[Status],"-",0)="Dead",
        _xlfn.XLOOKUP(A355,Table11[Tag Number],Table11[Status],"-",0)="Dead",
        _xlfn.XLOOKUP(A355,Table8[Tag Number],Table8[Status],"-",0)="Dead"),"Dead",
     OR(_xlfn.XLOOKUP(A355,Table11[Tag Number],Table11[Status],"-",0)="Alive",
        _xlfn.XLOOKUP(A355,Table10[Tag Number],Table10[Status],"-",0)="Alive",
        _xlfn.XLOOKUP(A355,Table9[Tag Number],Table9[Status],"-",0)="Alive",
        _xlfn.XLOOKUP(A355,Table8[Tag Number],Table8[Status],"-",0)="Alive"),"Alive",
     OR(_xlfn.XLOOKUP(A355,Table9[Tag Number],Table9[Status],"-",0)="-",
        _xlfn.XLOOKUP(A355,Table10[Tag Number],Table10[Status],"-",0)="-",
        _xlfn.XLOOKUP(A355,Table11[Tag Number],Table11[Status],"-",0)="-",
        _xlfn.XLOOKUP(A355,Table8[Tag Number],Table8[Status],"-",0)="-"),
   "-")</f>
        <v>-</v>
      </c>
      <c r="I355" s="88" t="str">
        <f>IF((_xlfn.XLOOKUP(B355,[2]Sheet1!$A$2:$A$198,[2]Sheet1!$B$2:$B$198,"-",0)="Glade"),"Out","No")</f>
        <v>No</v>
      </c>
      <c r="J355" s="90"/>
      <c r="K355" s="91"/>
      <c r="L355" s="91"/>
      <c r="M355" s="91"/>
      <c r="N355" s="92"/>
      <c r="O355" s="89"/>
      <c r="R355" t="b">
        <f t="shared" si="12"/>
        <v>0</v>
      </c>
    </row>
    <row r="356" spans="1:18" ht="15" thickBot="1" x14ac:dyDescent="0.35">
      <c r="A356" s="2" t="s">
        <v>1390</v>
      </c>
      <c r="B356" s="2" t="s">
        <v>1145</v>
      </c>
      <c r="C356" s="84">
        <f>IF(COUNTIF(Table8[Tag Number], A356), 1, 0)</f>
        <v>0</v>
      </c>
      <c r="D356" s="85">
        <f>IF(COUNTIF(Table9[Tag Number], A356), 1, 0)</f>
        <v>0</v>
      </c>
      <c r="E356" s="86">
        <f>IF(COUNTIF(Table10[Tag Number], A356), 1, 0)</f>
        <v>0</v>
      </c>
      <c r="F356" s="86">
        <f>IF(COUNTIF(Table11[Tag Number], A356), 1, 0)</f>
        <v>0</v>
      </c>
      <c r="G356" s="87">
        <f t="shared" si="13"/>
        <v>0</v>
      </c>
      <c r="H356" s="88" t="str" cm="1">
        <f t="array" ref="H356">_xlfn.IFS(OR(_xlfn.XLOOKUP(A356,Table9[Tag Number],Table9[Status],"-",0)="Dead",
        _xlfn.XLOOKUP(A356,Table10[Tag Number],Table10[Status],"-",0)="Dead",
        _xlfn.XLOOKUP(A356,Table11[Tag Number],Table11[Status],"-",0)="Dead",
        _xlfn.XLOOKUP(A356,Table8[Tag Number],Table8[Status],"-",0)="Dead"),"Dead",
     OR(_xlfn.XLOOKUP(A356,Table11[Tag Number],Table11[Status],"-",0)="Alive",
        _xlfn.XLOOKUP(A356,Table10[Tag Number],Table10[Status],"-",0)="Alive",
        _xlfn.XLOOKUP(A356,Table9[Tag Number],Table9[Status],"-",0)="Alive",
        _xlfn.XLOOKUP(A356,Table8[Tag Number],Table8[Status],"-",0)="Alive"),"Alive",
     OR(_xlfn.XLOOKUP(A356,Table9[Tag Number],Table9[Status],"-",0)="-",
        _xlfn.XLOOKUP(A356,Table10[Tag Number],Table10[Status],"-",0)="-",
        _xlfn.XLOOKUP(A356,Table11[Tag Number],Table11[Status],"-",0)="-",
        _xlfn.XLOOKUP(A356,Table8[Tag Number],Table8[Status],"-",0)="-"),
   "-")</f>
        <v>-</v>
      </c>
      <c r="I356" s="88" t="str">
        <f>IF((_xlfn.XLOOKUP(B356,[2]Sheet1!$A$2:$A$198,[2]Sheet1!$B$2:$B$198,"-",0)="Glade"),"Out","No")</f>
        <v>No</v>
      </c>
      <c r="J356" s="90"/>
      <c r="K356" s="91"/>
      <c r="L356" s="91"/>
      <c r="M356" s="91"/>
      <c r="N356" s="92"/>
      <c r="O356" s="89"/>
      <c r="R356" t="b">
        <f t="shared" si="12"/>
        <v>0</v>
      </c>
    </row>
    <row r="357" spans="1:18" ht="15" thickBot="1" x14ac:dyDescent="0.35">
      <c r="A357" s="3" t="s">
        <v>937</v>
      </c>
      <c r="B357" s="3" t="s">
        <v>1137</v>
      </c>
      <c r="C357" s="84">
        <f>IF(COUNTIF(Table8[Tag Number], A357), 1, 0)</f>
        <v>0</v>
      </c>
      <c r="D357" s="85">
        <f>IF(COUNTIF(Table9[Tag Number], A357), 1, 0)</f>
        <v>0</v>
      </c>
      <c r="E357" s="86">
        <f>IF(COUNTIF(Table10[Tag Number], A357), 1, 0)</f>
        <v>0</v>
      </c>
      <c r="F357" s="86">
        <f>IF(COUNTIF(Table11[Tag Number], A357), 1, 0)</f>
        <v>1</v>
      </c>
      <c r="G357" s="87">
        <f t="shared" si="13"/>
        <v>1</v>
      </c>
      <c r="H357" s="88" t="str" cm="1">
        <f t="array" ref="H357">_xlfn.IFS(OR(_xlfn.XLOOKUP(A357,Table9[Tag Number],Table9[Status],"-",0)="Dead",
        _xlfn.XLOOKUP(A357,Table10[Tag Number],Table10[Status],"-",0)="Dead",
        _xlfn.XLOOKUP(A357,Table11[Tag Number],Table11[Status],"-",0)="Dead",
        _xlfn.XLOOKUP(A357,Table8[Tag Number],Table8[Status],"-",0)="Dead"),"Dead",
     OR(_xlfn.XLOOKUP(A357,Table11[Tag Number],Table11[Status],"-",0)="Alive",
        _xlfn.XLOOKUP(A357,Table10[Tag Number],Table10[Status],"-",0)="Alive",
        _xlfn.XLOOKUP(A357,Table9[Tag Number],Table9[Status],"-",0)="Alive",
        _xlfn.XLOOKUP(A357,Table8[Tag Number],Table8[Status],"-",0)="Alive"),"Alive",
     OR(_xlfn.XLOOKUP(A357,Table9[Tag Number],Table9[Status],"-",0)="-",
        _xlfn.XLOOKUP(A357,Table10[Tag Number],Table10[Status],"-",0)="-",
        _xlfn.XLOOKUP(A357,Table11[Tag Number],Table11[Status],"-",0)="-",
        _xlfn.XLOOKUP(A357,Table8[Tag Number],Table8[Status],"-",0)="-"),
   "-")</f>
        <v>Alive</v>
      </c>
      <c r="I357" s="88" t="str">
        <f>IF((_xlfn.XLOOKUP(B357,[2]Sheet1!$A$2:$A$198,[2]Sheet1!$B$2:$B$198,"-",0)="Glade"),"Out","No")</f>
        <v>No</v>
      </c>
      <c r="J357" s="90"/>
      <c r="K357" s="91"/>
      <c r="L357" s="91"/>
      <c r="M357" s="91"/>
      <c r="N357" s="92"/>
      <c r="O357" s="89"/>
      <c r="R357" t="b">
        <f t="shared" si="12"/>
        <v>0</v>
      </c>
    </row>
    <row r="358" spans="1:18" ht="15" thickBot="1" x14ac:dyDescent="0.35">
      <c r="A358" s="2" t="s">
        <v>1391</v>
      </c>
      <c r="B358" s="2" t="s">
        <v>1137</v>
      </c>
      <c r="C358" s="84">
        <f>IF(COUNTIF(Table8[Tag Number], A358), 1, 0)</f>
        <v>0</v>
      </c>
      <c r="D358" s="85">
        <f>IF(COUNTIF(Table9[Tag Number], A358), 1, 0)</f>
        <v>0</v>
      </c>
      <c r="E358" s="86">
        <f>IF(COUNTIF(Table10[Tag Number], A358), 1, 0)</f>
        <v>0</v>
      </c>
      <c r="F358" s="86">
        <f>IF(COUNTIF(Table11[Tag Number], A358), 1, 0)</f>
        <v>0</v>
      </c>
      <c r="G358" s="87">
        <f t="shared" si="13"/>
        <v>0</v>
      </c>
      <c r="H358" s="88" t="str" cm="1">
        <f t="array" ref="H358">_xlfn.IFS(OR(_xlfn.XLOOKUP(A358,Table9[Tag Number],Table9[Status],"-",0)="Dead",
        _xlfn.XLOOKUP(A358,Table10[Tag Number],Table10[Status],"-",0)="Dead",
        _xlfn.XLOOKUP(A358,Table11[Tag Number],Table11[Status],"-",0)="Dead",
        _xlfn.XLOOKUP(A358,Table8[Tag Number],Table8[Status],"-",0)="Dead"),"Dead",
     OR(_xlfn.XLOOKUP(A358,Table11[Tag Number],Table11[Status],"-",0)="Alive",
        _xlfn.XLOOKUP(A358,Table10[Tag Number],Table10[Status],"-",0)="Alive",
        _xlfn.XLOOKUP(A358,Table9[Tag Number],Table9[Status],"-",0)="Alive",
        _xlfn.XLOOKUP(A358,Table8[Tag Number],Table8[Status],"-",0)="Alive"),"Alive",
     OR(_xlfn.XLOOKUP(A358,Table9[Tag Number],Table9[Status],"-",0)="-",
        _xlfn.XLOOKUP(A358,Table10[Tag Number],Table10[Status],"-",0)="-",
        _xlfn.XLOOKUP(A358,Table11[Tag Number],Table11[Status],"-",0)="-",
        _xlfn.XLOOKUP(A358,Table8[Tag Number],Table8[Status],"-",0)="-"),
   "-")</f>
        <v>-</v>
      </c>
      <c r="I358" s="88" t="str">
        <f>IF((_xlfn.XLOOKUP(B358,[2]Sheet1!$A$2:$A$198,[2]Sheet1!$B$2:$B$198,"-",0)="Glade"),"Out","No")</f>
        <v>No</v>
      </c>
      <c r="J358" s="90"/>
      <c r="K358" s="91"/>
      <c r="L358" s="91"/>
      <c r="M358" s="91"/>
      <c r="N358" s="92"/>
      <c r="O358" s="89"/>
      <c r="R358" t="b">
        <f t="shared" si="12"/>
        <v>0</v>
      </c>
    </row>
    <row r="359" spans="1:18" ht="15" thickBot="1" x14ac:dyDescent="0.35">
      <c r="A359" s="3" t="s">
        <v>811</v>
      </c>
      <c r="B359" s="3" t="s">
        <v>1145</v>
      </c>
      <c r="C359" s="84">
        <f>IF(COUNTIF(Table8[Tag Number], A359), 1, 0)</f>
        <v>0</v>
      </c>
      <c r="D359" s="85">
        <f>IF(COUNTIF(Table9[Tag Number], A359), 1, 0)</f>
        <v>1</v>
      </c>
      <c r="E359" s="86">
        <f>IF(COUNTIF(Table10[Tag Number], A359), 1, 0)</f>
        <v>0</v>
      </c>
      <c r="F359" s="86">
        <f>IF(COUNTIF(Table11[Tag Number], A359), 1, 0)</f>
        <v>0</v>
      </c>
      <c r="G359" s="87">
        <f t="shared" si="13"/>
        <v>1</v>
      </c>
      <c r="H359" s="88" t="str" cm="1">
        <f t="array" ref="H359">_xlfn.IFS(OR(_xlfn.XLOOKUP(A359,Table9[Tag Number],Table9[Status],"-",0)="Dead",
        _xlfn.XLOOKUP(A359,Table10[Tag Number],Table10[Status],"-",0)="Dead",
        _xlfn.XLOOKUP(A359,Table11[Tag Number],Table11[Status],"-",0)="Dead",
        _xlfn.XLOOKUP(A359,Table8[Tag Number],Table8[Status],"-",0)="Dead"),"Dead",
     OR(_xlfn.XLOOKUP(A359,Table11[Tag Number],Table11[Status],"-",0)="Alive",
        _xlfn.XLOOKUP(A359,Table10[Tag Number],Table10[Status],"-",0)="Alive",
        _xlfn.XLOOKUP(A359,Table9[Tag Number],Table9[Status],"-",0)="Alive",
        _xlfn.XLOOKUP(A359,Table8[Tag Number],Table8[Status],"-",0)="Alive"),"Alive",
     OR(_xlfn.XLOOKUP(A359,Table9[Tag Number],Table9[Status],"-",0)="-",
        _xlfn.XLOOKUP(A359,Table10[Tag Number],Table10[Status],"-",0)="-",
        _xlfn.XLOOKUP(A359,Table11[Tag Number],Table11[Status],"-",0)="-",
        _xlfn.XLOOKUP(A359,Table8[Tag Number],Table8[Status],"-",0)="-"),
   "-")</f>
        <v>Alive</v>
      </c>
      <c r="I359" s="88" t="str">
        <f>IF((_xlfn.XLOOKUP(B359,[2]Sheet1!$A$2:$A$198,[2]Sheet1!$B$2:$B$198,"-",0)="Glade"),"Out","No")</f>
        <v>No</v>
      </c>
      <c r="J359" s="90"/>
      <c r="K359" s="91"/>
      <c r="L359" s="91"/>
      <c r="M359" s="91"/>
      <c r="N359" s="92"/>
      <c r="O359" s="89"/>
      <c r="R359" t="b">
        <f t="shared" si="12"/>
        <v>0</v>
      </c>
    </row>
    <row r="360" spans="1:18" ht="15" thickBot="1" x14ac:dyDescent="0.35">
      <c r="A360" s="2" t="s">
        <v>1392</v>
      </c>
      <c r="B360" s="2" t="s">
        <v>1145</v>
      </c>
      <c r="C360" s="84">
        <f>IF(COUNTIF(Table8[Tag Number], A360), 1, 0)</f>
        <v>0</v>
      </c>
      <c r="D360" s="85">
        <f>IF(COUNTIF(Table9[Tag Number], A360), 1, 0)</f>
        <v>0</v>
      </c>
      <c r="E360" s="86">
        <f>IF(COUNTIF(Table10[Tag Number], A360), 1, 0)</f>
        <v>0</v>
      </c>
      <c r="F360" s="86">
        <f>IF(COUNTIF(Table11[Tag Number], A360), 1, 0)</f>
        <v>0</v>
      </c>
      <c r="G360" s="87">
        <f t="shared" si="13"/>
        <v>0</v>
      </c>
      <c r="H360" s="88" t="str" cm="1">
        <f t="array" ref="H360">_xlfn.IFS(OR(_xlfn.XLOOKUP(A360,Table9[Tag Number],Table9[Status],"-",0)="Dead",
        _xlfn.XLOOKUP(A360,Table10[Tag Number],Table10[Status],"-",0)="Dead",
        _xlfn.XLOOKUP(A360,Table11[Tag Number],Table11[Status],"-",0)="Dead",
        _xlfn.XLOOKUP(A360,Table8[Tag Number],Table8[Status],"-",0)="Dead"),"Dead",
     OR(_xlfn.XLOOKUP(A360,Table11[Tag Number],Table11[Status],"-",0)="Alive",
        _xlfn.XLOOKUP(A360,Table10[Tag Number],Table10[Status],"-",0)="Alive",
        _xlfn.XLOOKUP(A360,Table9[Tag Number],Table9[Status],"-",0)="Alive",
        _xlfn.XLOOKUP(A360,Table8[Tag Number],Table8[Status],"-",0)="Alive"),"Alive",
     OR(_xlfn.XLOOKUP(A360,Table9[Tag Number],Table9[Status],"-",0)="-",
        _xlfn.XLOOKUP(A360,Table10[Tag Number],Table10[Status],"-",0)="-",
        _xlfn.XLOOKUP(A360,Table11[Tag Number],Table11[Status],"-",0)="-",
        _xlfn.XLOOKUP(A360,Table8[Tag Number],Table8[Status],"-",0)="-"),
   "-")</f>
        <v>-</v>
      </c>
      <c r="I360" s="88" t="str">
        <f>IF((_xlfn.XLOOKUP(B360,[2]Sheet1!$A$2:$A$198,[2]Sheet1!$B$2:$B$198,"-",0)="Glade"),"Out","No")</f>
        <v>No</v>
      </c>
      <c r="J360" s="90"/>
      <c r="K360" s="91"/>
      <c r="L360" s="91"/>
      <c r="M360" s="91"/>
      <c r="N360" s="92"/>
      <c r="O360" s="89"/>
      <c r="R360" t="b">
        <f t="shared" si="12"/>
        <v>0</v>
      </c>
    </row>
    <row r="361" spans="1:18" ht="15" thickBot="1" x14ac:dyDescent="0.35">
      <c r="A361" s="3" t="s">
        <v>521</v>
      </c>
      <c r="B361" s="3" t="s">
        <v>1137</v>
      </c>
      <c r="C361" s="84">
        <f>IF(COUNTIF(Table8[Tag Number], A361), 1, 0)</f>
        <v>0</v>
      </c>
      <c r="D361" s="85">
        <f>IF(COUNTIF(Table9[Tag Number], A361), 1, 0)</f>
        <v>1</v>
      </c>
      <c r="E361" s="86">
        <f>IF(COUNTIF(Table10[Tag Number], A361), 1, 0)</f>
        <v>0</v>
      </c>
      <c r="F361" s="86">
        <f>IF(COUNTIF(Table11[Tag Number], A361), 1, 0)</f>
        <v>0</v>
      </c>
      <c r="G361" s="87">
        <f t="shared" si="13"/>
        <v>1</v>
      </c>
      <c r="H361" s="88" t="str" cm="1">
        <f t="array" ref="H361">_xlfn.IFS(OR(_xlfn.XLOOKUP(A361,Table9[Tag Number],Table9[Status],"-",0)="Dead",
        _xlfn.XLOOKUP(A361,Table10[Tag Number],Table10[Status],"-",0)="Dead",
        _xlfn.XLOOKUP(A361,Table11[Tag Number],Table11[Status],"-",0)="Dead",
        _xlfn.XLOOKUP(A361,Table8[Tag Number],Table8[Status],"-",0)="Dead"),"Dead",
     OR(_xlfn.XLOOKUP(A361,Table11[Tag Number],Table11[Status],"-",0)="Alive",
        _xlfn.XLOOKUP(A361,Table10[Tag Number],Table10[Status],"-",0)="Alive",
        _xlfn.XLOOKUP(A361,Table9[Tag Number],Table9[Status],"-",0)="Alive",
        _xlfn.XLOOKUP(A361,Table8[Tag Number],Table8[Status],"-",0)="Alive"),"Alive",
     OR(_xlfn.XLOOKUP(A361,Table9[Tag Number],Table9[Status],"-",0)="-",
        _xlfn.XLOOKUP(A361,Table10[Tag Number],Table10[Status],"-",0)="-",
        _xlfn.XLOOKUP(A361,Table11[Tag Number],Table11[Status],"-",0)="-",
        _xlfn.XLOOKUP(A361,Table8[Tag Number],Table8[Status],"-",0)="-"),
   "-")</f>
        <v>Alive</v>
      </c>
      <c r="I361" s="88" t="str">
        <f>IF((_xlfn.XLOOKUP(B361,[2]Sheet1!$A$2:$A$198,[2]Sheet1!$B$2:$B$198,"-",0)="Glade"),"Out","No")</f>
        <v>No</v>
      </c>
      <c r="J361" s="90"/>
      <c r="K361" s="91"/>
      <c r="L361" s="91"/>
      <c r="M361" s="91"/>
      <c r="N361" s="92"/>
      <c r="O361" s="89"/>
      <c r="R361" t="b">
        <f t="shared" si="12"/>
        <v>0</v>
      </c>
    </row>
    <row r="362" spans="1:18" ht="15" thickBot="1" x14ac:dyDescent="0.35">
      <c r="A362" s="2" t="s">
        <v>1393</v>
      </c>
      <c r="B362" s="2" t="s">
        <v>1145</v>
      </c>
      <c r="C362" s="84">
        <f>IF(COUNTIF(Table8[Tag Number], A362), 1, 0)</f>
        <v>0</v>
      </c>
      <c r="D362" s="85">
        <f>IF(COUNTIF(Table9[Tag Number], A362), 1, 0)</f>
        <v>0</v>
      </c>
      <c r="E362" s="86">
        <f>IF(COUNTIF(Table10[Tag Number], A362), 1, 0)</f>
        <v>0</v>
      </c>
      <c r="F362" s="86">
        <f>IF(COUNTIF(Table11[Tag Number], A362), 1, 0)</f>
        <v>0</v>
      </c>
      <c r="G362" s="87">
        <f t="shared" si="13"/>
        <v>0</v>
      </c>
      <c r="H362" s="88" t="str" cm="1">
        <f t="array" ref="H362">_xlfn.IFS(OR(_xlfn.XLOOKUP(A362,Table9[Tag Number],Table9[Status],"-",0)="Dead",
        _xlfn.XLOOKUP(A362,Table10[Tag Number],Table10[Status],"-",0)="Dead",
        _xlfn.XLOOKUP(A362,Table11[Tag Number],Table11[Status],"-",0)="Dead",
        _xlfn.XLOOKUP(A362,Table8[Tag Number],Table8[Status],"-",0)="Dead"),"Dead",
     OR(_xlfn.XLOOKUP(A362,Table11[Tag Number],Table11[Status],"-",0)="Alive",
        _xlfn.XLOOKUP(A362,Table10[Tag Number],Table10[Status],"-",0)="Alive",
        _xlfn.XLOOKUP(A362,Table9[Tag Number],Table9[Status],"-",0)="Alive",
        _xlfn.XLOOKUP(A362,Table8[Tag Number],Table8[Status],"-",0)="Alive"),"Alive",
     OR(_xlfn.XLOOKUP(A362,Table9[Tag Number],Table9[Status],"-",0)="-",
        _xlfn.XLOOKUP(A362,Table10[Tag Number],Table10[Status],"-",0)="-",
        _xlfn.XLOOKUP(A362,Table11[Tag Number],Table11[Status],"-",0)="-",
        _xlfn.XLOOKUP(A362,Table8[Tag Number],Table8[Status],"-",0)="-"),
   "-")</f>
        <v>-</v>
      </c>
      <c r="I362" s="88" t="str">
        <f>IF((_xlfn.XLOOKUP(B362,[2]Sheet1!$A$2:$A$198,[2]Sheet1!$B$2:$B$198,"-",0)="Glade"),"Out","No")</f>
        <v>No</v>
      </c>
      <c r="J362" s="90"/>
      <c r="K362" s="91"/>
      <c r="L362" s="91"/>
      <c r="M362" s="91"/>
      <c r="N362" s="92"/>
      <c r="O362" s="89"/>
      <c r="R362" t="b">
        <f t="shared" si="12"/>
        <v>0</v>
      </c>
    </row>
    <row r="363" spans="1:18" ht="15" thickBot="1" x14ac:dyDescent="0.35">
      <c r="A363" s="3" t="s">
        <v>1394</v>
      </c>
      <c r="B363" s="3" t="s">
        <v>1137</v>
      </c>
      <c r="C363" s="84">
        <f>IF(COUNTIF(Table8[Tag Number], A363), 1, 0)</f>
        <v>0</v>
      </c>
      <c r="D363" s="85">
        <f>IF(COUNTIF(Table9[Tag Number], A363), 1, 0)</f>
        <v>0</v>
      </c>
      <c r="E363" s="86">
        <f>IF(COUNTIF(Table10[Tag Number], A363), 1, 0)</f>
        <v>0</v>
      </c>
      <c r="F363" s="86">
        <f>IF(COUNTIF(Table11[Tag Number], A363), 1, 0)</f>
        <v>0</v>
      </c>
      <c r="G363" s="87">
        <f t="shared" si="13"/>
        <v>0</v>
      </c>
      <c r="H363" s="88" t="str" cm="1">
        <f t="array" ref="H363">_xlfn.IFS(OR(_xlfn.XLOOKUP(A363,Table9[Tag Number],Table9[Status],"-",0)="Dead",
        _xlfn.XLOOKUP(A363,Table10[Tag Number],Table10[Status],"-",0)="Dead",
        _xlfn.XLOOKUP(A363,Table11[Tag Number],Table11[Status],"-",0)="Dead",
        _xlfn.XLOOKUP(A363,Table8[Tag Number],Table8[Status],"-",0)="Dead"),"Dead",
     OR(_xlfn.XLOOKUP(A363,Table11[Tag Number],Table11[Status],"-",0)="Alive",
        _xlfn.XLOOKUP(A363,Table10[Tag Number],Table10[Status],"-",0)="Alive",
        _xlfn.XLOOKUP(A363,Table9[Tag Number],Table9[Status],"-",0)="Alive",
        _xlfn.XLOOKUP(A363,Table8[Tag Number],Table8[Status],"-",0)="Alive"),"Alive",
     OR(_xlfn.XLOOKUP(A363,Table9[Tag Number],Table9[Status],"-",0)="-",
        _xlfn.XLOOKUP(A363,Table10[Tag Number],Table10[Status],"-",0)="-",
        _xlfn.XLOOKUP(A363,Table11[Tag Number],Table11[Status],"-",0)="-",
        _xlfn.XLOOKUP(A363,Table8[Tag Number],Table8[Status],"-",0)="-"),
   "-")</f>
        <v>-</v>
      </c>
      <c r="I363" s="88" t="str">
        <f>IF((_xlfn.XLOOKUP(B363,[2]Sheet1!$A$2:$A$198,[2]Sheet1!$B$2:$B$198,"-",0)="Glade"),"Out","No")</f>
        <v>No</v>
      </c>
      <c r="J363" s="90"/>
      <c r="K363" s="91"/>
      <c r="L363" s="91"/>
      <c r="M363" s="91"/>
      <c r="N363" s="92"/>
      <c r="O363" s="89"/>
      <c r="R363" t="b">
        <f t="shared" si="12"/>
        <v>0</v>
      </c>
    </row>
    <row r="364" spans="1:18" ht="15" thickBot="1" x14ac:dyDescent="0.35">
      <c r="A364" s="2" t="s">
        <v>42</v>
      </c>
      <c r="B364" s="2" t="s">
        <v>1145</v>
      </c>
      <c r="C364" s="84">
        <f>IF(COUNTIF(Table8[Tag Number], A364), 1, 0)</f>
        <v>0</v>
      </c>
      <c r="D364" s="85">
        <f>IF(COUNTIF(Table9[Tag Number], A364), 1, 0)</f>
        <v>0</v>
      </c>
      <c r="E364" s="86">
        <f>IF(COUNTIF(Table10[Tag Number], A364), 1, 0)</f>
        <v>0</v>
      </c>
      <c r="F364" s="86">
        <f>IF(COUNTIF(Table11[Tag Number], A364), 1, 0)</f>
        <v>0</v>
      </c>
      <c r="G364" s="87">
        <f t="shared" si="13"/>
        <v>0</v>
      </c>
      <c r="H364" s="88" t="str" cm="1">
        <f t="array" ref="H364">_xlfn.IFS(OR(_xlfn.XLOOKUP(A364,Table9[Tag Number],Table9[Status],"-",0)="Dead",
        _xlfn.XLOOKUP(A364,Table10[Tag Number],Table10[Status],"-",0)="Dead",
        _xlfn.XLOOKUP(A364,Table11[Tag Number],Table11[Status],"-",0)="Dead",
        _xlfn.XLOOKUP(A364,Table8[Tag Number],Table8[Status],"-",0)="Dead"),"Dead",
     OR(_xlfn.XLOOKUP(A364,Table11[Tag Number],Table11[Status],"-",0)="Alive",
        _xlfn.XLOOKUP(A364,Table10[Tag Number],Table10[Status],"-",0)="Alive",
        _xlfn.XLOOKUP(A364,Table9[Tag Number],Table9[Status],"-",0)="Alive",
        _xlfn.XLOOKUP(A364,Table8[Tag Number],Table8[Status],"-",0)="Alive"),"Alive",
     OR(_xlfn.XLOOKUP(A364,Table9[Tag Number],Table9[Status],"-",0)="-",
        _xlfn.XLOOKUP(A364,Table10[Tag Number],Table10[Status],"-",0)="-",
        _xlfn.XLOOKUP(A364,Table11[Tag Number],Table11[Status],"-",0)="-",
        _xlfn.XLOOKUP(A364,Table8[Tag Number],Table8[Status],"-",0)="-"),
   "-")</f>
        <v>-</v>
      </c>
      <c r="I364" s="88" t="str">
        <f>IF((_xlfn.XLOOKUP(B364,[2]Sheet1!$A$2:$A$198,[2]Sheet1!$B$2:$B$198,"-",0)="Glade"),"Out","No")</f>
        <v>No</v>
      </c>
      <c r="J364" s="90"/>
      <c r="K364" s="91"/>
      <c r="L364" s="91"/>
      <c r="M364" s="91"/>
      <c r="N364" s="92"/>
      <c r="O364" s="89"/>
      <c r="R364" t="b">
        <f t="shared" si="12"/>
        <v>0</v>
      </c>
    </row>
    <row r="365" spans="1:18" ht="15" thickBot="1" x14ac:dyDescent="0.35">
      <c r="A365" s="3" t="s">
        <v>171</v>
      </c>
      <c r="B365" s="3" t="s">
        <v>1145</v>
      </c>
      <c r="C365" s="84">
        <f>IF(COUNTIF(Table8[Tag Number], A365), 1, 0)</f>
        <v>0</v>
      </c>
      <c r="D365" s="85">
        <f>IF(COUNTIF(Table9[Tag Number], A365), 1, 0)</f>
        <v>0</v>
      </c>
      <c r="E365" s="86">
        <f>IF(COUNTIF(Table10[Tag Number], A365), 1, 0)</f>
        <v>0</v>
      </c>
      <c r="F365" s="86">
        <f>IF(COUNTIF(Table11[Tag Number], A365), 1, 0)</f>
        <v>0</v>
      </c>
      <c r="G365" s="87">
        <f t="shared" si="13"/>
        <v>0</v>
      </c>
      <c r="H365" s="88" t="str" cm="1">
        <f t="array" ref="H365">_xlfn.IFS(OR(_xlfn.XLOOKUP(A365,Table9[Tag Number],Table9[Status],"-",0)="Dead",
        _xlfn.XLOOKUP(A365,Table10[Tag Number],Table10[Status],"-",0)="Dead",
        _xlfn.XLOOKUP(A365,Table11[Tag Number],Table11[Status],"-",0)="Dead",
        _xlfn.XLOOKUP(A365,Table8[Tag Number],Table8[Status],"-",0)="Dead"),"Dead",
     OR(_xlfn.XLOOKUP(A365,Table11[Tag Number],Table11[Status],"-",0)="Alive",
        _xlfn.XLOOKUP(A365,Table10[Tag Number],Table10[Status],"-",0)="Alive",
        _xlfn.XLOOKUP(A365,Table9[Tag Number],Table9[Status],"-",0)="Alive",
        _xlfn.XLOOKUP(A365,Table8[Tag Number],Table8[Status],"-",0)="Alive"),"Alive",
     OR(_xlfn.XLOOKUP(A365,Table9[Tag Number],Table9[Status],"-",0)="-",
        _xlfn.XLOOKUP(A365,Table10[Tag Number],Table10[Status],"-",0)="-",
        _xlfn.XLOOKUP(A365,Table11[Tag Number],Table11[Status],"-",0)="-",
        _xlfn.XLOOKUP(A365,Table8[Tag Number],Table8[Status],"-",0)="-"),
   "-")</f>
        <v>-</v>
      </c>
      <c r="I365" s="88" t="str">
        <f>IF((_xlfn.XLOOKUP(B365,[2]Sheet1!$A$2:$A$198,[2]Sheet1!$B$2:$B$198,"-",0)="Glade"),"Out","No")</f>
        <v>No</v>
      </c>
      <c r="J365" s="90"/>
      <c r="K365" s="91"/>
      <c r="L365" s="91"/>
      <c r="M365" s="91"/>
      <c r="N365" s="92"/>
      <c r="O365" s="89"/>
      <c r="R365" t="b">
        <f t="shared" si="12"/>
        <v>0</v>
      </c>
    </row>
    <row r="366" spans="1:18" ht="15" thickBot="1" x14ac:dyDescent="0.35">
      <c r="A366" s="2" t="s">
        <v>1395</v>
      </c>
      <c r="B366" s="2" t="s">
        <v>1145</v>
      </c>
      <c r="C366" s="84">
        <f>IF(COUNTIF(Table8[Tag Number], A366), 1, 0)</f>
        <v>0</v>
      </c>
      <c r="D366" s="85">
        <f>IF(COUNTIF(Table9[Tag Number], A366), 1, 0)</f>
        <v>0</v>
      </c>
      <c r="E366" s="86">
        <f>IF(COUNTIF(Table10[Tag Number], A366), 1, 0)</f>
        <v>0</v>
      </c>
      <c r="F366" s="86">
        <f>IF(COUNTIF(Table11[Tag Number], A366), 1, 0)</f>
        <v>0</v>
      </c>
      <c r="G366" s="87">
        <f t="shared" si="13"/>
        <v>0</v>
      </c>
      <c r="H366" s="88" t="str" cm="1">
        <f t="array" ref="H366">_xlfn.IFS(OR(_xlfn.XLOOKUP(A366,Table9[Tag Number],Table9[Status],"-",0)="Dead",
        _xlfn.XLOOKUP(A366,Table10[Tag Number],Table10[Status],"-",0)="Dead",
        _xlfn.XLOOKUP(A366,Table11[Tag Number],Table11[Status],"-",0)="Dead",
        _xlfn.XLOOKUP(A366,Table8[Tag Number],Table8[Status],"-",0)="Dead"),"Dead",
     OR(_xlfn.XLOOKUP(A366,Table11[Tag Number],Table11[Status],"-",0)="Alive",
        _xlfn.XLOOKUP(A366,Table10[Tag Number],Table10[Status],"-",0)="Alive",
        _xlfn.XLOOKUP(A366,Table9[Tag Number],Table9[Status],"-",0)="Alive",
        _xlfn.XLOOKUP(A366,Table8[Tag Number],Table8[Status],"-",0)="Alive"),"Alive",
     OR(_xlfn.XLOOKUP(A366,Table9[Tag Number],Table9[Status],"-",0)="-",
        _xlfn.XLOOKUP(A366,Table10[Tag Number],Table10[Status],"-",0)="-",
        _xlfn.XLOOKUP(A366,Table11[Tag Number],Table11[Status],"-",0)="-",
        _xlfn.XLOOKUP(A366,Table8[Tag Number],Table8[Status],"-",0)="-"),
   "-")</f>
        <v>-</v>
      </c>
      <c r="I366" s="88" t="str">
        <f>IF((_xlfn.XLOOKUP(B366,[2]Sheet1!$A$2:$A$198,[2]Sheet1!$B$2:$B$198,"-",0)="Glade"),"Out","No")</f>
        <v>No</v>
      </c>
      <c r="J366" s="90"/>
      <c r="K366" s="91"/>
      <c r="L366" s="91"/>
      <c r="M366" s="91"/>
      <c r="N366" s="92"/>
      <c r="O366" s="89"/>
      <c r="R366" t="b">
        <f t="shared" si="12"/>
        <v>0</v>
      </c>
    </row>
    <row r="367" spans="1:18" ht="15" thickBot="1" x14ac:dyDescent="0.35">
      <c r="A367" s="3" t="s">
        <v>1396</v>
      </c>
      <c r="B367" s="3" t="s">
        <v>1145</v>
      </c>
      <c r="C367" s="84">
        <f>IF(COUNTIF(Table8[Tag Number], A367), 1, 0)</f>
        <v>0</v>
      </c>
      <c r="D367" s="85">
        <f>IF(COUNTIF(Table9[Tag Number], A367), 1, 0)</f>
        <v>0</v>
      </c>
      <c r="E367" s="86">
        <f>IF(COUNTIF(Table10[Tag Number], A367), 1, 0)</f>
        <v>0</v>
      </c>
      <c r="F367" s="86">
        <f>IF(COUNTIF(Table11[Tag Number], A367), 1, 0)</f>
        <v>0</v>
      </c>
      <c r="G367" s="87">
        <f t="shared" si="13"/>
        <v>0</v>
      </c>
      <c r="H367" s="88" t="str" cm="1">
        <f t="array" ref="H367">_xlfn.IFS(OR(_xlfn.XLOOKUP(A367,Table9[Tag Number],Table9[Status],"-",0)="Dead",
        _xlfn.XLOOKUP(A367,Table10[Tag Number],Table10[Status],"-",0)="Dead",
        _xlfn.XLOOKUP(A367,Table11[Tag Number],Table11[Status],"-",0)="Dead",
        _xlfn.XLOOKUP(A367,Table8[Tag Number],Table8[Status],"-",0)="Dead"),"Dead",
     OR(_xlfn.XLOOKUP(A367,Table11[Tag Number],Table11[Status],"-",0)="Alive",
        _xlfn.XLOOKUP(A367,Table10[Tag Number],Table10[Status],"-",0)="Alive",
        _xlfn.XLOOKUP(A367,Table9[Tag Number],Table9[Status],"-",0)="Alive",
        _xlfn.XLOOKUP(A367,Table8[Tag Number],Table8[Status],"-",0)="Alive"),"Alive",
     OR(_xlfn.XLOOKUP(A367,Table9[Tag Number],Table9[Status],"-",0)="-",
        _xlfn.XLOOKUP(A367,Table10[Tag Number],Table10[Status],"-",0)="-",
        _xlfn.XLOOKUP(A367,Table11[Tag Number],Table11[Status],"-",0)="-",
        _xlfn.XLOOKUP(A367,Table8[Tag Number],Table8[Status],"-",0)="-"),
   "-")</f>
        <v>-</v>
      </c>
      <c r="I367" s="88" t="str">
        <f>IF((_xlfn.XLOOKUP(B367,[2]Sheet1!$A$2:$A$198,[2]Sheet1!$B$2:$B$198,"-",0)="Glade"),"Out","No")</f>
        <v>No</v>
      </c>
      <c r="J367" s="90"/>
      <c r="K367" s="91"/>
      <c r="L367" s="91"/>
      <c r="M367" s="91"/>
      <c r="N367" s="92"/>
      <c r="O367" s="89"/>
      <c r="R367" t="b">
        <f t="shared" si="12"/>
        <v>0</v>
      </c>
    </row>
    <row r="368" spans="1:18" ht="15" thickBot="1" x14ac:dyDescent="0.35">
      <c r="A368" s="2" t="s">
        <v>1397</v>
      </c>
      <c r="B368" s="2" t="s">
        <v>1145</v>
      </c>
      <c r="C368" s="84">
        <f>IF(COUNTIF(Table8[Tag Number], A368), 1, 0)</f>
        <v>0</v>
      </c>
      <c r="D368" s="85">
        <f>IF(COUNTIF(Table9[Tag Number], A368), 1, 0)</f>
        <v>0</v>
      </c>
      <c r="E368" s="86">
        <f>IF(COUNTIF(Table10[Tag Number], A368), 1, 0)</f>
        <v>0</v>
      </c>
      <c r="F368" s="86">
        <f>IF(COUNTIF(Table11[Tag Number], A368), 1, 0)</f>
        <v>0</v>
      </c>
      <c r="G368" s="87">
        <f t="shared" si="13"/>
        <v>0</v>
      </c>
      <c r="H368" s="88" t="str" cm="1">
        <f t="array" ref="H368">_xlfn.IFS(OR(_xlfn.XLOOKUP(A368,Table9[Tag Number],Table9[Status],"-",0)="Dead",
        _xlfn.XLOOKUP(A368,Table10[Tag Number],Table10[Status],"-",0)="Dead",
        _xlfn.XLOOKUP(A368,Table11[Tag Number],Table11[Status],"-",0)="Dead",
        _xlfn.XLOOKUP(A368,Table8[Tag Number],Table8[Status],"-",0)="Dead"),"Dead",
     OR(_xlfn.XLOOKUP(A368,Table11[Tag Number],Table11[Status],"-",0)="Alive",
        _xlfn.XLOOKUP(A368,Table10[Tag Number],Table10[Status],"-",0)="Alive",
        _xlfn.XLOOKUP(A368,Table9[Tag Number],Table9[Status],"-",0)="Alive",
        _xlfn.XLOOKUP(A368,Table8[Tag Number],Table8[Status],"-",0)="Alive"),"Alive",
     OR(_xlfn.XLOOKUP(A368,Table9[Tag Number],Table9[Status],"-",0)="-",
        _xlfn.XLOOKUP(A368,Table10[Tag Number],Table10[Status],"-",0)="-",
        _xlfn.XLOOKUP(A368,Table11[Tag Number],Table11[Status],"-",0)="-",
        _xlfn.XLOOKUP(A368,Table8[Tag Number],Table8[Status],"-",0)="-"),
   "-")</f>
        <v>-</v>
      </c>
      <c r="I368" s="88" t="str">
        <f>IF((_xlfn.XLOOKUP(B368,[2]Sheet1!$A$2:$A$198,[2]Sheet1!$B$2:$B$198,"-",0)="Glade"),"Out","No")</f>
        <v>No</v>
      </c>
      <c r="J368" s="90"/>
      <c r="K368" s="91"/>
      <c r="L368" s="91"/>
      <c r="M368" s="91"/>
      <c r="N368" s="92"/>
      <c r="O368" s="89"/>
      <c r="R368" t="b">
        <f t="shared" si="12"/>
        <v>0</v>
      </c>
    </row>
    <row r="369" spans="1:18" ht="15" thickBot="1" x14ac:dyDescent="0.35">
      <c r="A369" s="3" t="s">
        <v>1398</v>
      </c>
      <c r="B369" s="3" t="s">
        <v>1145</v>
      </c>
      <c r="C369" s="84">
        <f>IF(COUNTIF(Table8[Tag Number], A369), 1, 0)</f>
        <v>0</v>
      </c>
      <c r="D369" s="85">
        <f>IF(COUNTIF(Table9[Tag Number], A369), 1, 0)</f>
        <v>0</v>
      </c>
      <c r="E369" s="86">
        <f>IF(COUNTIF(Table10[Tag Number], A369), 1, 0)</f>
        <v>0</v>
      </c>
      <c r="F369" s="86">
        <f>IF(COUNTIF(Table11[Tag Number], A369), 1, 0)</f>
        <v>0</v>
      </c>
      <c r="G369" s="87">
        <f t="shared" si="13"/>
        <v>0</v>
      </c>
      <c r="H369" s="88" t="str" cm="1">
        <f t="array" ref="H369">_xlfn.IFS(OR(_xlfn.XLOOKUP(A369,Table9[Tag Number],Table9[Status],"-",0)="Dead",
        _xlfn.XLOOKUP(A369,Table10[Tag Number],Table10[Status],"-",0)="Dead",
        _xlfn.XLOOKUP(A369,Table11[Tag Number],Table11[Status],"-",0)="Dead",
        _xlfn.XLOOKUP(A369,Table8[Tag Number],Table8[Status],"-",0)="Dead"),"Dead",
     OR(_xlfn.XLOOKUP(A369,Table11[Tag Number],Table11[Status],"-",0)="Alive",
        _xlfn.XLOOKUP(A369,Table10[Tag Number],Table10[Status],"-",0)="Alive",
        _xlfn.XLOOKUP(A369,Table9[Tag Number],Table9[Status],"-",0)="Alive",
        _xlfn.XLOOKUP(A369,Table8[Tag Number],Table8[Status],"-",0)="Alive"),"Alive",
     OR(_xlfn.XLOOKUP(A369,Table9[Tag Number],Table9[Status],"-",0)="-",
        _xlfn.XLOOKUP(A369,Table10[Tag Number],Table10[Status],"-",0)="-",
        _xlfn.XLOOKUP(A369,Table11[Tag Number],Table11[Status],"-",0)="-",
        _xlfn.XLOOKUP(A369,Table8[Tag Number],Table8[Status],"-",0)="-"),
   "-")</f>
        <v>-</v>
      </c>
      <c r="I369" s="88" t="str">
        <f>IF((_xlfn.XLOOKUP(B369,[2]Sheet1!$A$2:$A$198,[2]Sheet1!$B$2:$B$198,"-",0)="Glade"),"Out","No")</f>
        <v>No</v>
      </c>
      <c r="J369" s="90"/>
      <c r="K369" s="91"/>
      <c r="L369" s="91"/>
      <c r="M369" s="91"/>
      <c r="N369" s="92"/>
      <c r="O369" s="89"/>
      <c r="R369" t="b">
        <f t="shared" si="12"/>
        <v>0</v>
      </c>
    </row>
    <row r="370" spans="1:18" ht="15" thickBot="1" x14ac:dyDescent="0.35">
      <c r="A370" s="2" t="s">
        <v>1399</v>
      </c>
      <c r="B370" s="2" t="s">
        <v>1145</v>
      </c>
      <c r="C370" s="84">
        <f>IF(COUNTIF(Table8[Tag Number], A370), 1, 0)</f>
        <v>0</v>
      </c>
      <c r="D370" s="85">
        <f>IF(COUNTIF(Table9[Tag Number], A370), 1, 0)</f>
        <v>0</v>
      </c>
      <c r="E370" s="86">
        <f>IF(COUNTIF(Table10[Tag Number], A370), 1, 0)</f>
        <v>0</v>
      </c>
      <c r="F370" s="86">
        <f>IF(COUNTIF(Table11[Tag Number], A370), 1, 0)</f>
        <v>0</v>
      </c>
      <c r="G370" s="87">
        <f t="shared" si="13"/>
        <v>0</v>
      </c>
      <c r="H370" s="88" t="str" cm="1">
        <f t="array" ref="H370">_xlfn.IFS(OR(_xlfn.XLOOKUP(A370,Table9[Tag Number],Table9[Status],"-",0)="Dead",
        _xlfn.XLOOKUP(A370,Table10[Tag Number],Table10[Status],"-",0)="Dead",
        _xlfn.XLOOKUP(A370,Table11[Tag Number],Table11[Status],"-",0)="Dead",
        _xlfn.XLOOKUP(A370,Table8[Tag Number],Table8[Status],"-",0)="Dead"),"Dead",
     OR(_xlfn.XLOOKUP(A370,Table11[Tag Number],Table11[Status],"-",0)="Alive",
        _xlfn.XLOOKUP(A370,Table10[Tag Number],Table10[Status],"-",0)="Alive",
        _xlfn.XLOOKUP(A370,Table9[Tag Number],Table9[Status],"-",0)="Alive",
        _xlfn.XLOOKUP(A370,Table8[Tag Number],Table8[Status],"-",0)="Alive"),"Alive",
     OR(_xlfn.XLOOKUP(A370,Table9[Tag Number],Table9[Status],"-",0)="-",
        _xlfn.XLOOKUP(A370,Table10[Tag Number],Table10[Status],"-",0)="-",
        _xlfn.XLOOKUP(A370,Table11[Tag Number],Table11[Status],"-",0)="-",
        _xlfn.XLOOKUP(A370,Table8[Tag Number],Table8[Status],"-",0)="-"),
   "-")</f>
        <v>-</v>
      </c>
      <c r="I370" s="88" t="str">
        <f>IF((_xlfn.XLOOKUP(B370,[2]Sheet1!$A$2:$A$198,[2]Sheet1!$B$2:$B$198,"-",0)="Glade"),"Out","No")</f>
        <v>No</v>
      </c>
      <c r="J370" s="90"/>
      <c r="K370" s="91"/>
      <c r="L370" s="91"/>
      <c r="M370" s="91"/>
      <c r="N370" s="92"/>
      <c r="O370" s="89"/>
      <c r="R370" t="b">
        <f t="shared" si="12"/>
        <v>0</v>
      </c>
    </row>
    <row r="371" spans="1:18" ht="15" thickBot="1" x14ac:dyDescent="0.35">
      <c r="A371" s="3" t="s">
        <v>1400</v>
      </c>
      <c r="B371" s="3" t="s">
        <v>1145</v>
      </c>
      <c r="C371" s="84">
        <f>IF(COUNTIF(Table8[Tag Number], A371), 1, 0)</f>
        <v>0</v>
      </c>
      <c r="D371" s="85">
        <f>IF(COUNTIF(Table9[Tag Number], A371), 1, 0)</f>
        <v>0</v>
      </c>
      <c r="E371" s="86">
        <f>IF(COUNTIF(Table10[Tag Number], A371), 1, 0)</f>
        <v>0</v>
      </c>
      <c r="F371" s="86">
        <f>IF(COUNTIF(Table11[Tag Number], A371), 1, 0)</f>
        <v>0</v>
      </c>
      <c r="G371" s="87">
        <f t="shared" si="13"/>
        <v>0</v>
      </c>
      <c r="H371" s="88" t="str" cm="1">
        <f t="array" ref="H371">_xlfn.IFS(OR(_xlfn.XLOOKUP(A371,Table9[Tag Number],Table9[Status],"-",0)="Dead",
        _xlfn.XLOOKUP(A371,Table10[Tag Number],Table10[Status],"-",0)="Dead",
        _xlfn.XLOOKUP(A371,Table11[Tag Number],Table11[Status],"-",0)="Dead",
        _xlfn.XLOOKUP(A371,Table8[Tag Number],Table8[Status],"-",0)="Dead"),"Dead",
     OR(_xlfn.XLOOKUP(A371,Table11[Tag Number],Table11[Status],"-",0)="Alive",
        _xlfn.XLOOKUP(A371,Table10[Tag Number],Table10[Status],"-",0)="Alive",
        _xlfn.XLOOKUP(A371,Table9[Tag Number],Table9[Status],"-",0)="Alive",
        _xlfn.XLOOKUP(A371,Table8[Tag Number],Table8[Status],"-",0)="Alive"),"Alive",
     OR(_xlfn.XLOOKUP(A371,Table9[Tag Number],Table9[Status],"-",0)="-",
        _xlfn.XLOOKUP(A371,Table10[Tag Number],Table10[Status],"-",0)="-",
        _xlfn.XLOOKUP(A371,Table11[Tag Number],Table11[Status],"-",0)="-",
        _xlfn.XLOOKUP(A371,Table8[Tag Number],Table8[Status],"-",0)="-"),
   "-")</f>
        <v>-</v>
      </c>
      <c r="I371" s="88" t="str">
        <f>IF((_xlfn.XLOOKUP(B371,[2]Sheet1!$A$2:$A$198,[2]Sheet1!$B$2:$B$198,"-",0)="Glade"),"Out","No")</f>
        <v>No</v>
      </c>
      <c r="J371" s="90"/>
      <c r="K371" s="91"/>
      <c r="L371" s="91"/>
      <c r="M371" s="91"/>
      <c r="N371" s="92"/>
      <c r="O371" s="89"/>
      <c r="R371" t="b">
        <f t="shared" si="12"/>
        <v>0</v>
      </c>
    </row>
    <row r="372" spans="1:18" ht="15" thickBot="1" x14ac:dyDescent="0.35">
      <c r="A372" s="2" t="s">
        <v>1401</v>
      </c>
      <c r="B372" s="2" t="s">
        <v>1145</v>
      </c>
      <c r="C372" s="84">
        <f>IF(COUNTIF(Table8[Tag Number], A372), 1, 0)</f>
        <v>0</v>
      </c>
      <c r="D372" s="85">
        <f>IF(COUNTIF(Table9[Tag Number], A372), 1, 0)</f>
        <v>0</v>
      </c>
      <c r="E372" s="86">
        <f>IF(COUNTIF(Table10[Tag Number], A372), 1, 0)</f>
        <v>0</v>
      </c>
      <c r="F372" s="86">
        <f>IF(COUNTIF(Table11[Tag Number], A372), 1, 0)</f>
        <v>0</v>
      </c>
      <c r="G372" s="87">
        <f t="shared" si="13"/>
        <v>0</v>
      </c>
      <c r="H372" s="88" t="str" cm="1">
        <f t="array" ref="H372">_xlfn.IFS(OR(_xlfn.XLOOKUP(A372,Table9[Tag Number],Table9[Status],"-",0)="Dead",
        _xlfn.XLOOKUP(A372,Table10[Tag Number],Table10[Status],"-",0)="Dead",
        _xlfn.XLOOKUP(A372,Table11[Tag Number],Table11[Status],"-",0)="Dead",
        _xlfn.XLOOKUP(A372,Table8[Tag Number],Table8[Status],"-",0)="Dead"),"Dead",
     OR(_xlfn.XLOOKUP(A372,Table11[Tag Number],Table11[Status],"-",0)="Alive",
        _xlfn.XLOOKUP(A372,Table10[Tag Number],Table10[Status],"-",0)="Alive",
        _xlfn.XLOOKUP(A372,Table9[Tag Number],Table9[Status],"-",0)="Alive",
        _xlfn.XLOOKUP(A372,Table8[Tag Number],Table8[Status],"-",0)="Alive"),"Alive",
     OR(_xlfn.XLOOKUP(A372,Table9[Tag Number],Table9[Status],"-",0)="-",
        _xlfn.XLOOKUP(A372,Table10[Tag Number],Table10[Status],"-",0)="-",
        _xlfn.XLOOKUP(A372,Table11[Tag Number],Table11[Status],"-",0)="-",
        _xlfn.XLOOKUP(A372,Table8[Tag Number],Table8[Status],"-",0)="-"),
   "-")</f>
        <v>-</v>
      </c>
      <c r="I372" s="88" t="str">
        <f>IF((_xlfn.XLOOKUP(B372,[2]Sheet1!$A$2:$A$198,[2]Sheet1!$B$2:$B$198,"-",0)="Glade"),"Out","No")</f>
        <v>No</v>
      </c>
      <c r="J372" s="90"/>
      <c r="K372" s="91"/>
      <c r="L372" s="91"/>
      <c r="M372" s="91"/>
      <c r="N372" s="92"/>
      <c r="O372" s="89"/>
      <c r="R372" t="b">
        <f t="shared" si="12"/>
        <v>0</v>
      </c>
    </row>
    <row r="373" spans="1:18" ht="15" thickBot="1" x14ac:dyDescent="0.35">
      <c r="A373" s="3" t="s">
        <v>1402</v>
      </c>
      <c r="B373" s="3" t="s">
        <v>1145</v>
      </c>
      <c r="C373" s="84">
        <f>IF(COUNTIF(Table8[Tag Number], A373), 1, 0)</f>
        <v>0</v>
      </c>
      <c r="D373" s="85">
        <f>IF(COUNTIF(Table9[Tag Number], A373), 1, 0)</f>
        <v>0</v>
      </c>
      <c r="E373" s="86">
        <f>IF(COUNTIF(Table10[Tag Number], A373), 1, 0)</f>
        <v>0</v>
      </c>
      <c r="F373" s="86">
        <f>IF(COUNTIF(Table11[Tag Number], A373), 1, 0)</f>
        <v>0</v>
      </c>
      <c r="G373" s="87">
        <f t="shared" si="13"/>
        <v>0</v>
      </c>
      <c r="H373" s="88" t="str" cm="1">
        <f t="array" ref="H373">_xlfn.IFS(OR(_xlfn.XLOOKUP(A373,Table9[Tag Number],Table9[Status],"-",0)="Dead",
        _xlfn.XLOOKUP(A373,Table10[Tag Number],Table10[Status],"-",0)="Dead",
        _xlfn.XLOOKUP(A373,Table11[Tag Number],Table11[Status],"-",0)="Dead",
        _xlfn.XLOOKUP(A373,Table8[Tag Number],Table8[Status],"-",0)="Dead"),"Dead",
     OR(_xlfn.XLOOKUP(A373,Table11[Tag Number],Table11[Status],"-",0)="Alive",
        _xlfn.XLOOKUP(A373,Table10[Tag Number],Table10[Status],"-",0)="Alive",
        _xlfn.XLOOKUP(A373,Table9[Tag Number],Table9[Status],"-",0)="Alive",
        _xlfn.XLOOKUP(A373,Table8[Tag Number],Table8[Status],"-",0)="Alive"),"Alive",
     OR(_xlfn.XLOOKUP(A373,Table9[Tag Number],Table9[Status],"-",0)="-",
        _xlfn.XLOOKUP(A373,Table10[Tag Number],Table10[Status],"-",0)="-",
        _xlfn.XLOOKUP(A373,Table11[Tag Number],Table11[Status],"-",0)="-",
        _xlfn.XLOOKUP(A373,Table8[Tag Number],Table8[Status],"-",0)="-"),
   "-")</f>
        <v>-</v>
      </c>
      <c r="I373" s="88" t="str">
        <f>IF((_xlfn.XLOOKUP(B373,[2]Sheet1!$A$2:$A$198,[2]Sheet1!$B$2:$B$198,"-",0)="Glade"),"Out","No")</f>
        <v>No</v>
      </c>
      <c r="J373" s="90"/>
      <c r="K373" s="91"/>
      <c r="L373" s="91"/>
      <c r="M373" s="91"/>
      <c r="N373" s="92"/>
      <c r="O373" s="89"/>
      <c r="R373" t="b">
        <f t="shared" si="12"/>
        <v>0</v>
      </c>
    </row>
    <row r="374" spans="1:18" ht="15" thickBot="1" x14ac:dyDescent="0.35">
      <c r="A374" s="2" t="s">
        <v>1403</v>
      </c>
      <c r="B374" s="2" t="s">
        <v>1145</v>
      </c>
      <c r="C374" s="84">
        <f>IF(COUNTIF(Table8[Tag Number], A374), 1, 0)</f>
        <v>0</v>
      </c>
      <c r="D374" s="85">
        <f>IF(COUNTIF(Table9[Tag Number], A374), 1, 0)</f>
        <v>0</v>
      </c>
      <c r="E374" s="86">
        <f>IF(COUNTIF(Table10[Tag Number], A374), 1, 0)</f>
        <v>0</v>
      </c>
      <c r="F374" s="86">
        <f>IF(COUNTIF(Table11[Tag Number], A374), 1, 0)</f>
        <v>0</v>
      </c>
      <c r="G374" s="87">
        <f t="shared" si="13"/>
        <v>0</v>
      </c>
      <c r="H374" s="88" t="str" cm="1">
        <f t="array" ref="H374">_xlfn.IFS(OR(_xlfn.XLOOKUP(A374,Table9[Tag Number],Table9[Status],"-",0)="Dead",
        _xlfn.XLOOKUP(A374,Table10[Tag Number],Table10[Status],"-",0)="Dead",
        _xlfn.XLOOKUP(A374,Table11[Tag Number],Table11[Status],"-",0)="Dead",
        _xlfn.XLOOKUP(A374,Table8[Tag Number],Table8[Status],"-",0)="Dead"),"Dead",
     OR(_xlfn.XLOOKUP(A374,Table11[Tag Number],Table11[Status],"-",0)="Alive",
        _xlfn.XLOOKUP(A374,Table10[Tag Number],Table10[Status],"-",0)="Alive",
        _xlfn.XLOOKUP(A374,Table9[Tag Number],Table9[Status],"-",0)="Alive",
        _xlfn.XLOOKUP(A374,Table8[Tag Number],Table8[Status],"-",0)="Alive"),"Alive",
     OR(_xlfn.XLOOKUP(A374,Table9[Tag Number],Table9[Status],"-",0)="-",
        _xlfn.XLOOKUP(A374,Table10[Tag Number],Table10[Status],"-",0)="-",
        _xlfn.XLOOKUP(A374,Table11[Tag Number],Table11[Status],"-",0)="-",
        _xlfn.XLOOKUP(A374,Table8[Tag Number],Table8[Status],"-",0)="-"),
   "-")</f>
        <v>-</v>
      </c>
      <c r="I374" s="88" t="str">
        <f>IF((_xlfn.XLOOKUP(B374,[2]Sheet1!$A$2:$A$198,[2]Sheet1!$B$2:$B$198,"-",0)="Glade"),"Out","No")</f>
        <v>No</v>
      </c>
      <c r="J374" s="90"/>
      <c r="K374" s="91"/>
      <c r="L374" s="91"/>
      <c r="M374" s="91"/>
      <c r="N374" s="92"/>
      <c r="O374" s="89"/>
      <c r="R374" t="b">
        <f t="shared" si="12"/>
        <v>0</v>
      </c>
    </row>
    <row r="375" spans="1:18" ht="15" thickBot="1" x14ac:dyDescent="0.35">
      <c r="A375" s="3" t="s">
        <v>1404</v>
      </c>
      <c r="B375" s="3" t="s">
        <v>1145</v>
      </c>
      <c r="C375" s="84">
        <f>IF(COUNTIF(Table8[Tag Number], A375), 1, 0)</f>
        <v>0</v>
      </c>
      <c r="D375" s="85">
        <f>IF(COUNTIF(Table9[Tag Number], A375), 1, 0)</f>
        <v>0</v>
      </c>
      <c r="E375" s="86">
        <f>IF(COUNTIF(Table10[Tag Number], A375), 1, 0)</f>
        <v>0</v>
      </c>
      <c r="F375" s="86">
        <f>IF(COUNTIF(Table11[Tag Number], A375), 1, 0)</f>
        <v>0</v>
      </c>
      <c r="G375" s="87">
        <f t="shared" si="13"/>
        <v>0</v>
      </c>
      <c r="H375" s="88" t="str" cm="1">
        <f t="array" ref="H375">_xlfn.IFS(OR(_xlfn.XLOOKUP(A375,Table9[Tag Number],Table9[Status],"-",0)="Dead",
        _xlfn.XLOOKUP(A375,Table10[Tag Number],Table10[Status],"-",0)="Dead",
        _xlfn.XLOOKUP(A375,Table11[Tag Number],Table11[Status],"-",0)="Dead",
        _xlfn.XLOOKUP(A375,Table8[Tag Number],Table8[Status],"-",0)="Dead"),"Dead",
     OR(_xlfn.XLOOKUP(A375,Table11[Tag Number],Table11[Status],"-",0)="Alive",
        _xlfn.XLOOKUP(A375,Table10[Tag Number],Table10[Status],"-",0)="Alive",
        _xlfn.XLOOKUP(A375,Table9[Tag Number],Table9[Status],"-",0)="Alive",
        _xlfn.XLOOKUP(A375,Table8[Tag Number],Table8[Status],"-",0)="Alive"),"Alive",
     OR(_xlfn.XLOOKUP(A375,Table9[Tag Number],Table9[Status],"-",0)="-",
        _xlfn.XLOOKUP(A375,Table10[Tag Number],Table10[Status],"-",0)="-",
        _xlfn.XLOOKUP(A375,Table11[Tag Number],Table11[Status],"-",0)="-",
        _xlfn.XLOOKUP(A375,Table8[Tag Number],Table8[Status],"-",0)="-"),
   "-")</f>
        <v>-</v>
      </c>
      <c r="I375" s="88" t="str">
        <f>IF((_xlfn.XLOOKUP(B375,[2]Sheet1!$A$2:$A$198,[2]Sheet1!$B$2:$B$198,"-",0)="Glade"),"Out","No")</f>
        <v>No</v>
      </c>
      <c r="J375" s="90"/>
      <c r="K375" s="91"/>
      <c r="L375" s="91"/>
      <c r="M375" s="91"/>
      <c r="N375" s="92"/>
      <c r="O375" s="89"/>
      <c r="R375" t="b">
        <f t="shared" si="12"/>
        <v>0</v>
      </c>
    </row>
    <row r="376" spans="1:18" ht="15" thickBot="1" x14ac:dyDescent="0.35">
      <c r="A376" s="2" t="s">
        <v>1405</v>
      </c>
      <c r="B376" s="2" t="s">
        <v>1145</v>
      </c>
      <c r="C376" s="84">
        <f>IF(COUNTIF(Table8[Tag Number], A376), 1, 0)</f>
        <v>0</v>
      </c>
      <c r="D376" s="85">
        <f>IF(COUNTIF(Table9[Tag Number], A376), 1, 0)</f>
        <v>0</v>
      </c>
      <c r="E376" s="86">
        <f>IF(COUNTIF(Table10[Tag Number], A376), 1, 0)</f>
        <v>0</v>
      </c>
      <c r="F376" s="86">
        <f>IF(COUNTIF(Table11[Tag Number], A376), 1, 0)</f>
        <v>0</v>
      </c>
      <c r="G376" s="87">
        <f t="shared" si="13"/>
        <v>0</v>
      </c>
      <c r="H376" s="88" t="str" cm="1">
        <f t="array" ref="H376">_xlfn.IFS(OR(_xlfn.XLOOKUP(A376,Table9[Tag Number],Table9[Status],"-",0)="Dead",
        _xlfn.XLOOKUP(A376,Table10[Tag Number],Table10[Status],"-",0)="Dead",
        _xlfn.XLOOKUP(A376,Table11[Tag Number],Table11[Status],"-",0)="Dead",
        _xlfn.XLOOKUP(A376,Table8[Tag Number],Table8[Status],"-",0)="Dead"),"Dead",
     OR(_xlfn.XLOOKUP(A376,Table11[Tag Number],Table11[Status],"-",0)="Alive",
        _xlfn.XLOOKUP(A376,Table10[Tag Number],Table10[Status],"-",0)="Alive",
        _xlfn.XLOOKUP(A376,Table9[Tag Number],Table9[Status],"-",0)="Alive",
        _xlfn.XLOOKUP(A376,Table8[Tag Number],Table8[Status],"-",0)="Alive"),"Alive",
     OR(_xlfn.XLOOKUP(A376,Table9[Tag Number],Table9[Status],"-",0)="-",
        _xlfn.XLOOKUP(A376,Table10[Tag Number],Table10[Status],"-",0)="-",
        _xlfn.XLOOKUP(A376,Table11[Tag Number],Table11[Status],"-",0)="-",
        _xlfn.XLOOKUP(A376,Table8[Tag Number],Table8[Status],"-",0)="-"),
   "-")</f>
        <v>-</v>
      </c>
      <c r="I376" s="88" t="str">
        <f>IF((_xlfn.XLOOKUP(B376,[2]Sheet1!$A$2:$A$198,[2]Sheet1!$B$2:$B$198,"-",0)="Glade"),"Out","No")</f>
        <v>No</v>
      </c>
      <c r="J376" s="90"/>
      <c r="K376" s="91"/>
      <c r="L376" s="91"/>
      <c r="M376" s="91"/>
      <c r="N376" s="92"/>
      <c r="O376" s="89"/>
      <c r="R376" t="b">
        <f t="shared" si="12"/>
        <v>0</v>
      </c>
    </row>
    <row r="377" spans="1:18" ht="15" thickBot="1" x14ac:dyDescent="0.35">
      <c r="A377" s="3" t="s">
        <v>1406</v>
      </c>
      <c r="B377" s="3" t="s">
        <v>1145</v>
      </c>
      <c r="C377" s="84">
        <f>IF(COUNTIF(Table8[Tag Number], A377), 1, 0)</f>
        <v>0</v>
      </c>
      <c r="D377" s="85">
        <f>IF(COUNTIF(Table9[Tag Number], A377), 1, 0)</f>
        <v>0</v>
      </c>
      <c r="E377" s="86">
        <f>IF(COUNTIF(Table10[Tag Number], A377), 1, 0)</f>
        <v>0</v>
      </c>
      <c r="F377" s="86">
        <f>IF(COUNTIF(Table11[Tag Number], A377), 1, 0)</f>
        <v>0</v>
      </c>
      <c r="G377" s="87">
        <f t="shared" si="13"/>
        <v>0</v>
      </c>
      <c r="H377" s="88" t="str" cm="1">
        <f t="array" ref="H377">_xlfn.IFS(OR(_xlfn.XLOOKUP(A377,Table9[Tag Number],Table9[Status],"-",0)="Dead",
        _xlfn.XLOOKUP(A377,Table10[Tag Number],Table10[Status],"-",0)="Dead",
        _xlfn.XLOOKUP(A377,Table11[Tag Number],Table11[Status],"-",0)="Dead",
        _xlfn.XLOOKUP(A377,Table8[Tag Number],Table8[Status],"-",0)="Dead"),"Dead",
     OR(_xlfn.XLOOKUP(A377,Table11[Tag Number],Table11[Status],"-",0)="Alive",
        _xlfn.XLOOKUP(A377,Table10[Tag Number],Table10[Status],"-",0)="Alive",
        _xlfn.XLOOKUP(A377,Table9[Tag Number],Table9[Status],"-",0)="Alive",
        _xlfn.XLOOKUP(A377,Table8[Tag Number],Table8[Status],"-",0)="Alive"),"Alive",
     OR(_xlfn.XLOOKUP(A377,Table9[Tag Number],Table9[Status],"-",0)="-",
        _xlfn.XLOOKUP(A377,Table10[Tag Number],Table10[Status],"-",0)="-",
        _xlfn.XLOOKUP(A377,Table11[Tag Number],Table11[Status],"-",0)="-",
        _xlfn.XLOOKUP(A377,Table8[Tag Number],Table8[Status],"-",0)="-"),
   "-")</f>
        <v>-</v>
      </c>
      <c r="I377" s="88" t="str">
        <f>IF((_xlfn.XLOOKUP(B377,[2]Sheet1!$A$2:$A$198,[2]Sheet1!$B$2:$B$198,"-",0)="Glade"),"Out","No")</f>
        <v>No</v>
      </c>
      <c r="J377" s="90"/>
      <c r="K377" s="91"/>
      <c r="L377" s="91"/>
      <c r="M377" s="91"/>
      <c r="N377" s="92"/>
      <c r="O377" s="89"/>
      <c r="R377" t="b">
        <f t="shared" si="12"/>
        <v>0</v>
      </c>
    </row>
    <row r="378" spans="1:18" ht="15" thickBot="1" x14ac:dyDescent="0.35">
      <c r="A378" s="2" t="s">
        <v>1407</v>
      </c>
      <c r="B378" s="2" t="s">
        <v>1145</v>
      </c>
      <c r="C378" s="84">
        <f>IF(COUNTIF(Table8[Tag Number], A378), 1, 0)</f>
        <v>0</v>
      </c>
      <c r="D378" s="85">
        <f>IF(COUNTIF(Table9[Tag Number], A378), 1, 0)</f>
        <v>0</v>
      </c>
      <c r="E378" s="86">
        <f>IF(COUNTIF(Table10[Tag Number], A378), 1, 0)</f>
        <v>0</v>
      </c>
      <c r="F378" s="86">
        <f>IF(COUNTIF(Table11[Tag Number], A378), 1, 0)</f>
        <v>0</v>
      </c>
      <c r="G378" s="87">
        <f t="shared" si="13"/>
        <v>0</v>
      </c>
      <c r="H378" s="88" t="str" cm="1">
        <f t="array" ref="H378">_xlfn.IFS(OR(_xlfn.XLOOKUP(A378,Table9[Tag Number],Table9[Status],"-",0)="Dead",
        _xlfn.XLOOKUP(A378,Table10[Tag Number],Table10[Status],"-",0)="Dead",
        _xlfn.XLOOKUP(A378,Table11[Tag Number],Table11[Status],"-",0)="Dead",
        _xlfn.XLOOKUP(A378,Table8[Tag Number],Table8[Status],"-",0)="Dead"),"Dead",
     OR(_xlfn.XLOOKUP(A378,Table11[Tag Number],Table11[Status],"-",0)="Alive",
        _xlfn.XLOOKUP(A378,Table10[Tag Number],Table10[Status],"-",0)="Alive",
        _xlfn.XLOOKUP(A378,Table9[Tag Number],Table9[Status],"-",0)="Alive",
        _xlfn.XLOOKUP(A378,Table8[Tag Number],Table8[Status],"-",0)="Alive"),"Alive",
     OR(_xlfn.XLOOKUP(A378,Table9[Tag Number],Table9[Status],"-",0)="-",
        _xlfn.XLOOKUP(A378,Table10[Tag Number],Table10[Status],"-",0)="-",
        _xlfn.XLOOKUP(A378,Table11[Tag Number],Table11[Status],"-",0)="-",
        _xlfn.XLOOKUP(A378,Table8[Tag Number],Table8[Status],"-",0)="-"),
   "-")</f>
        <v>-</v>
      </c>
      <c r="I378" s="88" t="str">
        <f>IF((_xlfn.XLOOKUP(B378,[2]Sheet1!$A$2:$A$198,[2]Sheet1!$B$2:$B$198,"-",0)="Glade"),"Out","No")</f>
        <v>No</v>
      </c>
      <c r="J378" s="90"/>
      <c r="K378" s="91"/>
      <c r="L378" s="91"/>
      <c r="M378" s="91"/>
      <c r="N378" s="92"/>
      <c r="O378" s="89"/>
      <c r="R378" t="b">
        <f t="shared" si="12"/>
        <v>0</v>
      </c>
    </row>
    <row r="379" spans="1:18" ht="15" thickBot="1" x14ac:dyDescent="0.35">
      <c r="A379" s="3" t="s">
        <v>1408</v>
      </c>
      <c r="B379" s="3" t="s">
        <v>1145</v>
      </c>
      <c r="C379" s="84">
        <f>IF(COUNTIF(Table8[Tag Number], A379), 1, 0)</f>
        <v>0</v>
      </c>
      <c r="D379" s="85">
        <f>IF(COUNTIF(Table9[Tag Number], A379), 1, 0)</f>
        <v>0</v>
      </c>
      <c r="E379" s="86">
        <f>IF(COUNTIF(Table10[Tag Number], A379), 1, 0)</f>
        <v>0</v>
      </c>
      <c r="F379" s="86">
        <f>IF(COUNTIF(Table11[Tag Number], A379), 1, 0)</f>
        <v>0</v>
      </c>
      <c r="G379" s="87">
        <f t="shared" si="13"/>
        <v>0</v>
      </c>
      <c r="H379" s="88" t="str" cm="1">
        <f t="array" ref="H379">_xlfn.IFS(OR(_xlfn.XLOOKUP(A379,Table9[Tag Number],Table9[Status],"-",0)="Dead",
        _xlfn.XLOOKUP(A379,Table10[Tag Number],Table10[Status],"-",0)="Dead",
        _xlfn.XLOOKUP(A379,Table11[Tag Number],Table11[Status],"-",0)="Dead",
        _xlfn.XLOOKUP(A379,Table8[Tag Number],Table8[Status],"-",0)="Dead"),"Dead",
     OR(_xlfn.XLOOKUP(A379,Table11[Tag Number],Table11[Status],"-",0)="Alive",
        _xlfn.XLOOKUP(A379,Table10[Tag Number],Table10[Status],"-",0)="Alive",
        _xlfn.XLOOKUP(A379,Table9[Tag Number],Table9[Status],"-",0)="Alive",
        _xlfn.XLOOKUP(A379,Table8[Tag Number],Table8[Status],"-",0)="Alive"),"Alive",
     OR(_xlfn.XLOOKUP(A379,Table9[Tag Number],Table9[Status],"-",0)="-",
        _xlfn.XLOOKUP(A379,Table10[Tag Number],Table10[Status],"-",0)="-",
        _xlfn.XLOOKUP(A379,Table11[Tag Number],Table11[Status],"-",0)="-",
        _xlfn.XLOOKUP(A379,Table8[Tag Number],Table8[Status],"-",0)="-"),
   "-")</f>
        <v>-</v>
      </c>
      <c r="I379" s="88" t="str">
        <f>IF((_xlfn.XLOOKUP(B379,[2]Sheet1!$A$2:$A$198,[2]Sheet1!$B$2:$B$198,"-",0)="Glade"),"Out","No")</f>
        <v>No</v>
      </c>
      <c r="J379" s="90"/>
      <c r="K379" s="91"/>
      <c r="L379" s="91"/>
      <c r="M379" s="91"/>
      <c r="N379" s="92"/>
      <c r="O379" s="89"/>
      <c r="R379" t="b">
        <f t="shared" si="12"/>
        <v>0</v>
      </c>
    </row>
    <row r="380" spans="1:18" ht="15" thickBot="1" x14ac:dyDescent="0.35">
      <c r="A380" s="2" t="s">
        <v>1409</v>
      </c>
      <c r="B380" s="2" t="s">
        <v>1145</v>
      </c>
      <c r="C380" s="84">
        <f>IF(COUNTIF(Table8[Tag Number], A380), 1, 0)</f>
        <v>0</v>
      </c>
      <c r="D380" s="85">
        <f>IF(COUNTIF(Table9[Tag Number], A380), 1, 0)</f>
        <v>0</v>
      </c>
      <c r="E380" s="86">
        <f>IF(COUNTIF(Table10[Tag Number], A380), 1, 0)</f>
        <v>0</v>
      </c>
      <c r="F380" s="86">
        <f>IF(COUNTIF(Table11[Tag Number], A380), 1, 0)</f>
        <v>0</v>
      </c>
      <c r="G380" s="87">
        <f t="shared" si="13"/>
        <v>0</v>
      </c>
      <c r="H380" s="88" t="str" cm="1">
        <f t="array" ref="H380">_xlfn.IFS(OR(_xlfn.XLOOKUP(A380,Table9[Tag Number],Table9[Status],"-",0)="Dead",
        _xlfn.XLOOKUP(A380,Table10[Tag Number],Table10[Status],"-",0)="Dead",
        _xlfn.XLOOKUP(A380,Table11[Tag Number],Table11[Status],"-",0)="Dead",
        _xlfn.XLOOKUP(A380,Table8[Tag Number],Table8[Status],"-",0)="Dead"),"Dead",
     OR(_xlfn.XLOOKUP(A380,Table11[Tag Number],Table11[Status],"-",0)="Alive",
        _xlfn.XLOOKUP(A380,Table10[Tag Number],Table10[Status],"-",0)="Alive",
        _xlfn.XLOOKUP(A380,Table9[Tag Number],Table9[Status],"-",0)="Alive",
        _xlfn.XLOOKUP(A380,Table8[Tag Number],Table8[Status],"-",0)="Alive"),"Alive",
     OR(_xlfn.XLOOKUP(A380,Table9[Tag Number],Table9[Status],"-",0)="-",
        _xlfn.XLOOKUP(A380,Table10[Tag Number],Table10[Status],"-",0)="-",
        _xlfn.XLOOKUP(A380,Table11[Tag Number],Table11[Status],"-",0)="-",
        _xlfn.XLOOKUP(A380,Table8[Tag Number],Table8[Status],"-",0)="-"),
   "-")</f>
        <v>-</v>
      </c>
      <c r="I380" s="88" t="str">
        <f>IF((_xlfn.XLOOKUP(B380,[2]Sheet1!$A$2:$A$198,[2]Sheet1!$B$2:$B$198,"-",0)="Glade"),"Out","No")</f>
        <v>No</v>
      </c>
      <c r="J380" s="90"/>
      <c r="K380" s="91"/>
      <c r="L380" s="91"/>
      <c r="M380" s="91"/>
      <c r="N380" s="92"/>
      <c r="O380" s="89"/>
      <c r="R380" t="b">
        <f t="shared" si="12"/>
        <v>0</v>
      </c>
    </row>
    <row r="381" spans="1:18" ht="15" thickBot="1" x14ac:dyDescent="0.35">
      <c r="A381" s="3" t="s">
        <v>1410</v>
      </c>
      <c r="B381" s="3" t="s">
        <v>1145</v>
      </c>
      <c r="C381" s="84">
        <f>IF(COUNTIF(Table8[Tag Number], A381), 1, 0)</f>
        <v>0</v>
      </c>
      <c r="D381" s="85">
        <f>IF(COUNTIF(Table9[Tag Number], A381), 1, 0)</f>
        <v>0</v>
      </c>
      <c r="E381" s="86">
        <f>IF(COUNTIF(Table10[Tag Number], A381), 1, 0)</f>
        <v>0</v>
      </c>
      <c r="F381" s="86">
        <f>IF(COUNTIF(Table11[Tag Number], A381), 1, 0)</f>
        <v>0</v>
      </c>
      <c r="G381" s="87">
        <f t="shared" si="13"/>
        <v>0</v>
      </c>
      <c r="H381" s="88" t="str" cm="1">
        <f t="array" ref="H381">_xlfn.IFS(OR(_xlfn.XLOOKUP(A381,Table9[Tag Number],Table9[Status],"-",0)="Dead",
        _xlfn.XLOOKUP(A381,Table10[Tag Number],Table10[Status],"-",0)="Dead",
        _xlfn.XLOOKUP(A381,Table11[Tag Number],Table11[Status],"-",0)="Dead",
        _xlfn.XLOOKUP(A381,Table8[Tag Number],Table8[Status],"-",0)="Dead"),"Dead",
     OR(_xlfn.XLOOKUP(A381,Table11[Tag Number],Table11[Status],"-",0)="Alive",
        _xlfn.XLOOKUP(A381,Table10[Tag Number],Table10[Status],"-",0)="Alive",
        _xlfn.XLOOKUP(A381,Table9[Tag Number],Table9[Status],"-",0)="Alive",
        _xlfn.XLOOKUP(A381,Table8[Tag Number],Table8[Status],"-",0)="Alive"),"Alive",
     OR(_xlfn.XLOOKUP(A381,Table9[Tag Number],Table9[Status],"-",0)="-",
        _xlfn.XLOOKUP(A381,Table10[Tag Number],Table10[Status],"-",0)="-",
        _xlfn.XLOOKUP(A381,Table11[Tag Number],Table11[Status],"-",0)="-",
        _xlfn.XLOOKUP(A381,Table8[Tag Number],Table8[Status],"-",0)="-"),
   "-")</f>
        <v>-</v>
      </c>
      <c r="I381" s="88" t="str">
        <f>IF((_xlfn.XLOOKUP(B381,[2]Sheet1!$A$2:$A$198,[2]Sheet1!$B$2:$B$198,"-",0)="Glade"),"Out","No")</f>
        <v>No</v>
      </c>
      <c r="J381" s="90"/>
      <c r="K381" s="91"/>
      <c r="L381" s="91"/>
      <c r="M381" s="91"/>
      <c r="N381" s="92"/>
      <c r="O381" s="89"/>
      <c r="R381" t="b">
        <f t="shared" si="12"/>
        <v>0</v>
      </c>
    </row>
    <row r="382" spans="1:18" ht="15" thickBot="1" x14ac:dyDescent="0.35">
      <c r="A382" s="2" t="s">
        <v>1411</v>
      </c>
      <c r="B382" s="2" t="s">
        <v>1137</v>
      </c>
      <c r="C382" s="84">
        <f>IF(COUNTIF(Table8[Tag Number], A382), 1, 0)</f>
        <v>0</v>
      </c>
      <c r="D382" s="85">
        <f>IF(COUNTIF(Table9[Tag Number], A382), 1, 0)</f>
        <v>0</v>
      </c>
      <c r="E382" s="86">
        <f>IF(COUNTIF(Table10[Tag Number], A382), 1, 0)</f>
        <v>0</v>
      </c>
      <c r="F382" s="86">
        <f>IF(COUNTIF(Table11[Tag Number], A382), 1, 0)</f>
        <v>0</v>
      </c>
      <c r="G382" s="87">
        <f t="shared" si="13"/>
        <v>0</v>
      </c>
      <c r="H382" s="88" t="str" cm="1">
        <f t="array" ref="H382">_xlfn.IFS(OR(_xlfn.XLOOKUP(A382,Table9[Tag Number],Table9[Status],"-",0)="Dead",
        _xlfn.XLOOKUP(A382,Table10[Tag Number],Table10[Status],"-",0)="Dead",
        _xlfn.XLOOKUP(A382,Table11[Tag Number],Table11[Status],"-",0)="Dead",
        _xlfn.XLOOKUP(A382,Table8[Tag Number],Table8[Status],"-",0)="Dead"),"Dead",
     OR(_xlfn.XLOOKUP(A382,Table11[Tag Number],Table11[Status],"-",0)="Alive",
        _xlfn.XLOOKUP(A382,Table10[Tag Number],Table10[Status],"-",0)="Alive",
        _xlfn.XLOOKUP(A382,Table9[Tag Number],Table9[Status],"-",0)="Alive",
        _xlfn.XLOOKUP(A382,Table8[Tag Number],Table8[Status],"-",0)="Alive"),"Alive",
     OR(_xlfn.XLOOKUP(A382,Table9[Tag Number],Table9[Status],"-",0)="-",
        _xlfn.XLOOKUP(A382,Table10[Tag Number],Table10[Status],"-",0)="-",
        _xlfn.XLOOKUP(A382,Table11[Tag Number],Table11[Status],"-",0)="-",
        _xlfn.XLOOKUP(A382,Table8[Tag Number],Table8[Status],"-",0)="-"),
   "-")</f>
        <v>-</v>
      </c>
      <c r="I382" s="88" t="str">
        <f>IF((_xlfn.XLOOKUP(B382,[2]Sheet1!$A$2:$A$198,[2]Sheet1!$B$2:$B$198,"-",0)="Glade"),"Out","No")</f>
        <v>No</v>
      </c>
      <c r="J382" s="90"/>
      <c r="K382" s="91"/>
      <c r="L382" s="91"/>
      <c r="M382" s="91"/>
      <c r="N382" s="92"/>
      <c r="O382" s="89"/>
      <c r="R382" t="b">
        <f t="shared" si="12"/>
        <v>0</v>
      </c>
    </row>
    <row r="383" spans="1:18" ht="15" thickBot="1" x14ac:dyDescent="0.35">
      <c r="A383" s="3" t="s">
        <v>1412</v>
      </c>
      <c r="B383" s="3" t="s">
        <v>1145</v>
      </c>
      <c r="C383" s="84">
        <f>IF(COUNTIF(Table8[Tag Number], A383), 1, 0)</f>
        <v>0</v>
      </c>
      <c r="D383" s="85">
        <f>IF(COUNTIF(Table9[Tag Number], A383), 1, 0)</f>
        <v>0</v>
      </c>
      <c r="E383" s="86">
        <f>IF(COUNTIF(Table10[Tag Number], A383), 1, 0)</f>
        <v>0</v>
      </c>
      <c r="F383" s="86">
        <f>IF(COUNTIF(Table11[Tag Number], A383), 1, 0)</f>
        <v>0</v>
      </c>
      <c r="G383" s="87">
        <f t="shared" si="13"/>
        <v>0</v>
      </c>
      <c r="H383" s="88" t="str" cm="1">
        <f t="array" ref="H383">_xlfn.IFS(OR(_xlfn.XLOOKUP(A383,Table9[Tag Number],Table9[Status],"-",0)="Dead",
        _xlfn.XLOOKUP(A383,Table10[Tag Number],Table10[Status],"-",0)="Dead",
        _xlfn.XLOOKUP(A383,Table11[Tag Number],Table11[Status],"-",0)="Dead",
        _xlfn.XLOOKUP(A383,Table8[Tag Number],Table8[Status],"-",0)="Dead"),"Dead",
     OR(_xlfn.XLOOKUP(A383,Table11[Tag Number],Table11[Status],"-",0)="Alive",
        _xlfn.XLOOKUP(A383,Table10[Tag Number],Table10[Status],"-",0)="Alive",
        _xlfn.XLOOKUP(A383,Table9[Tag Number],Table9[Status],"-",0)="Alive",
        _xlfn.XLOOKUP(A383,Table8[Tag Number],Table8[Status],"-",0)="Alive"),"Alive",
     OR(_xlfn.XLOOKUP(A383,Table9[Tag Number],Table9[Status],"-",0)="-",
        _xlfn.XLOOKUP(A383,Table10[Tag Number],Table10[Status],"-",0)="-",
        _xlfn.XLOOKUP(A383,Table11[Tag Number],Table11[Status],"-",0)="-",
        _xlfn.XLOOKUP(A383,Table8[Tag Number],Table8[Status],"-",0)="-"),
   "-")</f>
        <v>-</v>
      </c>
      <c r="I383" s="88" t="str">
        <f>IF((_xlfn.XLOOKUP(B383,[2]Sheet1!$A$2:$A$198,[2]Sheet1!$B$2:$B$198,"-",0)="Glade"),"Out","No")</f>
        <v>No</v>
      </c>
      <c r="J383" s="90"/>
      <c r="K383" s="91"/>
      <c r="L383" s="91"/>
      <c r="M383" s="91"/>
      <c r="N383" s="92"/>
      <c r="O383" s="89"/>
      <c r="R383" t="b">
        <f t="shared" si="12"/>
        <v>0</v>
      </c>
    </row>
    <row r="384" spans="1:18" ht="15" thickBot="1" x14ac:dyDescent="0.35">
      <c r="A384" s="2" t="s">
        <v>1413</v>
      </c>
      <c r="B384" s="2" t="s">
        <v>1145</v>
      </c>
      <c r="C384" s="84">
        <f>IF(COUNTIF(Table8[Tag Number], A384), 1, 0)</f>
        <v>0</v>
      </c>
      <c r="D384" s="85">
        <f>IF(COUNTIF(Table9[Tag Number], A384), 1, 0)</f>
        <v>0</v>
      </c>
      <c r="E384" s="86">
        <f>IF(COUNTIF(Table10[Tag Number], A384), 1, 0)</f>
        <v>0</v>
      </c>
      <c r="F384" s="86">
        <f>IF(COUNTIF(Table11[Tag Number], A384), 1, 0)</f>
        <v>0</v>
      </c>
      <c r="G384" s="87">
        <f t="shared" si="13"/>
        <v>0</v>
      </c>
      <c r="H384" s="88" t="str" cm="1">
        <f t="array" ref="H384">_xlfn.IFS(OR(_xlfn.XLOOKUP(A384,Table9[Tag Number],Table9[Status],"-",0)="Dead",
        _xlfn.XLOOKUP(A384,Table10[Tag Number],Table10[Status],"-",0)="Dead",
        _xlfn.XLOOKUP(A384,Table11[Tag Number],Table11[Status],"-",0)="Dead",
        _xlfn.XLOOKUP(A384,Table8[Tag Number],Table8[Status],"-",0)="Dead"),"Dead",
     OR(_xlfn.XLOOKUP(A384,Table11[Tag Number],Table11[Status],"-",0)="Alive",
        _xlfn.XLOOKUP(A384,Table10[Tag Number],Table10[Status],"-",0)="Alive",
        _xlfn.XLOOKUP(A384,Table9[Tag Number],Table9[Status],"-",0)="Alive",
        _xlfn.XLOOKUP(A384,Table8[Tag Number],Table8[Status],"-",0)="Alive"),"Alive",
     OR(_xlfn.XLOOKUP(A384,Table9[Tag Number],Table9[Status],"-",0)="-",
        _xlfn.XLOOKUP(A384,Table10[Tag Number],Table10[Status],"-",0)="-",
        _xlfn.XLOOKUP(A384,Table11[Tag Number],Table11[Status],"-",0)="-",
        _xlfn.XLOOKUP(A384,Table8[Tag Number],Table8[Status],"-",0)="-"),
   "-")</f>
        <v>-</v>
      </c>
      <c r="I384" s="88" t="str">
        <f>IF((_xlfn.XLOOKUP(B384,[2]Sheet1!$A$2:$A$198,[2]Sheet1!$B$2:$B$198,"-",0)="Glade"),"Out","No")</f>
        <v>No</v>
      </c>
      <c r="J384" s="90"/>
      <c r="K384" s="91"/>
      <c r="L384" s="91"/>
      <c r="M384" s="91"/>
      <c r="N384" s="92"/>
      <c r="O384" s="89"/>
      <c r="R384" t="b">
        <f t="shared" si="12"/>
        <v>0</v>
      </c>
    </row>
    <row r="385" spans="1:18" ht="15" thickBot="1" x14ac:dyDescent="0.35">
      <c r="A385" s="3" t="s">
        <v>1414</v>
      </c>
      <c r="B385" s="3" t="s">
        <v>1145</v>
      </c>
      <c r="C385" s="84">
        <f>IF(COUNTIF(Table8[Tag Number], A385), 1, 0)</f>
        <v>0</v>
      </c>
      <c r="D385" s="85">
        <f>IF(COUNTIF(Table9[Tag Number], A385), 1, 0)</f>
        <v>0</v>
      </c>
      <c r="E385" s="86">
        <f>IF(COUNTIF(Table10[Tag Number], A385), 1, 0)</f>
        <v>0</v>
      </c>
      <c r="F385" s="86">
        <f>IF(COUNTIF(Table11[Tag Number], A385), 1, 0)</f>
        <v>0</v>
      </c>
      <c r="G385" s="87">
        <f t="shared" si="13"/>
        <v>0</v>
      </c>
      <c r="H385" s="88" t="str" cm="1">
        <f t="array" ref="H385">_xlfn.IFS(OR(_xlfn.XLOOKUP(A385,Table9[Tag Number],Table9[Status],"-",0)="Dead",
        _xlfn.XLOOKUP(A385,Table10[Tag Number],Table10[Status],"-",0)="Dead",
        _xlfn.XLOOKUP(A385,Table11[Tag Number],Table11[Status],"-",0)="Dead",
        _xlfn.XLOOKUP(A385,Table8[Tag Number],Table8[Status],"-",0)="Dead"),"Dead",
     OR(_xlfn.XLOOKUP(A385,Table11[Tag Number],Table11[Status],"-",0)="Alive",
        _xlfn.XLOOKUP(A385,Table10[Tag Number],Table10[Status],"-",0)="Alive",
        _xlfn.XLOOKUP(A385,Table9[Tag Number],Table9[Status],"-",0)="Alive",
        _xlfn.XLOOKUP(A385,Table8[Tag Number],Table8[Status],"-",0)="Alive"),"Alive",
     OR(_xlfn.XLOOKUP(A385,Table9[Tag Number],Table9[Status],"-",0)="-",
        _xlfn.XLOOKUP(A385,Table10[Tag Number],Table10[Status],"-",0)="-",
        _xlfn.XLOOKUP(A385,Table11[Tag Number],Table11[Status],"-",0)="-",
        _xlfn.XLOOKUP(A385,Table8[Tag Number],Table8[Status],"-",0)="-"),
   "-")</f>
        <v>-</v>
      </c>
      <c r="I385" s="88" t="str">
        <f>IF((_xlfn.XLOOKUP(B385,[2]Sheet1!$A$2:$A$198,[2]Sheet1!$B$2:$B$198,"-",0)="Glade"),"Out","No")</f>
        <v>No</v>
      </c>
      <c r="J385" s="90"/>
      <c r="K385" s="91"/>
      <c r="L385" s="91"/>
      <c r="M385" s="91"/>
      <c r="N385" s="92"/>
      <c r="O385" s="89"/>
      <c r="R385" t="b">
        <f t="shared" si="12"/>
        <v>0</v>
      </c>
    </row>
    <row r="386" spans="1:18" ht="15" thickBot="1" x14ac:dyDescent="0.35">
      <c r="A386" s="2" t="s">
        <v>1415</v>
      </c>
      <c r="B386" s="2" t="s">
        <v>1145</v>
      </c>
      <c r="C386" s="84">
        <f>IF(COUNTIF(Table8[Tag Number], A386), 1, 0)</f>
        <v>0</v>
      </c>
      <c r="D386" s="85">
        <f>IF(COUNTIF(Table9[Tag Number], A386), 1, 0)</f>
        <v>0</v>
      </c>
      <c r="E386" s="86">
        <f>IF(COUNTIF(Table10[Tag Number], A386), 1, 0)</f>
        <v>0</v>
      </c>
      <c r="F386" s="86">
        <f>IF(COUNTIF(Table11[Tag Number], A386), 1, 0)</f>
        <v>0</v>
      </c>
      <c r="G386" s="87">
        <f t="shared" si="13"/>
        <v>0</v>
      </c>
      <c r="H386" s="88" t="str" cm="1">
        <f t="array" ref="H386">_xlfn.IFS(OR(_xlfn.XLOOKUP(A386,Table9[Tag Number],Table9[Status],"-",0)="Dead",
        _xlfn.XLOOKUP(A386,Table10[Tag Number],Table10[Status],"-",0)="Dead",
        _xlfn.XLOOKUP(A386,Table11[Tag Number],Table11[Status],"-",0)="Dead",
        _xlfn.XLOOKUP(A386,Table8[Tag Number],Table8[Status],"-",0)="Dead"),"Dead",
     OR(_xlfn.XLOOKUP(A386,Table11[Tag Number],Table11[Status],"-",0)="Alive",
        _xlfn.XLOOKUP(A386,Table10[Tag Number],Table10[Status],"-",0)="Alive",
        _xlfn.XLOOKUP(A386,Table9[Tag Number],Table9[Status],"-",0)="Alive",
        _xlfn.XLOOKUP(A386,Table8[Tag Number],Table8[Status],"-",0)="Alive"),"Alive",
     OR(_xlfn.XLOOKUP(A386,Table9[Tag Number],Table9[Status],"-",0)="-",
        _xlfn.XLOOKUP(A386,Table10[Tag Number],Table10[Status],"-",0)="-",
        _xlfn.XLOOKUP(A386,Table11[Tag Number],Table11[Status],"-",0)="-",
        _xlfn.XLOOKUP(A386,Table8[Tag Number],Table8[Status],"-",0)="-"),
   "-")</f>
        <v>-</v>
      </c>
      <c r="I386" s="88" t="str">
        <f>IF((_xlfn.XLOOKUP(B386,[2]Sheet1!$A$2:$A$198,[2]Sheet1!$B$2:$B$198,"-",0)="Glade"),"Out","No")</f>
        <v>No</v>
      </c>
      <c r="J386" s="90"/>
      <c r="K386" s="91"/>
      <c r="L386" s="91"/>
      <c r="M386" s="91"/>
      <c r="N386" s="92"/>
      <c r="O386" s="89"/>
      <c r="R386" t="b">
        <f t="shared" si="12"/>
        <v>0</v>
      </c>
    </row>
    <row r="387" spans="1:18" ht="15" thickBot="1" x14ac:dyDescent="0.35">
      <c r="A387" s="3" t="s">
        <v>1416</v>
      </c>
      <c r="B387" s="3" t="s">
        <v>1137</v>
      </c>
      <c r="C387" s="84">
        <f>IF(COUNTIF(Table8[Tag Number], A387), 1, 0)</f>
        <v>0</v>
      </c>
      <c r="D387" s="85">
        <f>IF(COUNTIF(Table9[Tag Number], A387), 1, 0)</f>
        <v>0</v>
      </c>
      <c r="E387" s="86">
        <f>IF(COUNTIF(Table10[Tag Number], A387), 1, 0)</f>
        <v>0</v>
      </c>
      <c r="F387" s="86">
        <f>IF(COUNTIF(Table11[Tag Number], A387), 1, 0)</f>
        <v>0</v>
      </c>
      <c r="G387" s="87">
        <f t="shared" si="13"/>
        <v>0</v>
      </c>
      <c r="H387" s="88" t="str" cm="1">
        <f t="array" ref="H387">_xlfn.IFS(OR(_xlfn.XLOOKUP(A387,Table9[Tag Number],Table9[Status],"-",0)="Dead",
        _xlfn.XLOOKUP(A387,Table10[Tag Number],Table10[Status],"-",0)="Dead",
        _xlfn.XLOOKUP(A387,Table11[Tag Number],Table11[Status],"-",0)="Dead",
        _xlfn.XLOOKUP(A387,Table8[Tag Number],Table8[Status],"-",0)="Dead"),"Dead",
     OR(_xlfn.XLOOKUP(A387,Table11[Tag Number],Table11[Status],"-",0)="Alive",
        _xlfn.XLOOKUP(A387,Table10[Tag Number],Table10[Status],"-",0)="Alive",
        _xlfn.XLOOKUP(A387,Table9[Tag Number],Table9[Status],"-",0)="Alive",
        _xlfn.XLOOKUP(A387,Table8[Tag Number],Table8[Status],"-",0)="Alive"),"Alive",
     OR(_xlfn.XLOOKUP(A387,Table9[Tag Number],Table9[Status],"-",0)="-",
        _xlfn.XLOOKUP(A387,Table10[Tag Number],Table10[Status],"-",0)="-",
        _xlfn.XLOOKUP(A387,Table11[Tag Number],Table11[Status],"-",0)="-",
        _xlfn.XLOOKUP(A387,Table8[Tag Number],Table8[Status],"-",0)="-"),
   "-")</f>
        <v>-</v>
      </c>
      <c r="I387" s="88" t="str">
        <f>IF((_xlfn.XLOOKUP(B387,[2]Sheet1!$A$2:$A$198,[2]Sheet1!$B$2:$B$198,"-",0)="Glade"),"Out","No")</f>
        <v>No</v>
      </c>
      <c r="J387" s="90"/>
      <c r="K387" s="91"/>
      <c r="L387" s="91"/>
      <c r="M387" s="91"/>
      <c r="N387" s="92"/>
      <c r="O387" s="89"/>
      <c r="R387" t="b">
        <f t="shared" si="12"/>
        <v>0</v>
      </c>
    </row>
    <row r="388" spans="1:18" ht="15" thickBot="1" x14ac:dyDescent="0.35">
      <c r="A388" s="2" t="s">
        <v>1417</v>
      </c>
      <c r="B388" s="2" t="s">
        <v>1145</v>
      </c>
      <c r="C388" s="84">
        <f>IF(COUNTIF(Table8[Tag Number], A388), 1, 0)</f>
        <v>0</v>
      </c>
      <c r="D388" s="85">
        <f>IF(COUNTIF(Table9[Tag Number], A388), 1, 0)</f>
        <v>0</v>
      </c>
      <c r="E388" s="86">
        <f>IF(COUNTIF(Table10[Tag Number], A388), 1, 0)</f>
        <v>0</v>
      </c>
      <c r="F388" s="86">
        <f>IF(COUNTIF(Table11[Tag Number], A388), 1, 0)</f>
        <v>0</v>
      </c>
      <c r="G388" s="87">
        <f t="shared" si="13"/>
        <v>0</v>
      </c>
      <c r="H388" s="88" t="str" cm="1">
        <f t="array" ref="H388">_xlfn.IFS(OR(_xlfn.XLOOKUP(A388,Table9[Tag Number],Table9[Status],"-",0)="Dead",
        _xlfn.XLOOKUP(A388,Table10[Tag Number],Table10[Status],"-",0)="Dead",
        _xlfn.XLOOKUP(A388,Table11[Tag Number],Table11[Status],"-",0)="Dead",
        _xlfn.XLOOKUP(A388,Table8[Tag Number],Table8[Status],"-",0)="Dead"),"Dead",
     OR(_xlfn.XLOOKUP(A388,Table11[Tag Number],Table11[Status],"-",0)="Alive",
        _xlfn.XLOOKUP(A388,Table10[Tag Number],Table10[Status],"-",0)="Alive",
        _xlfn.XLOOKUP(A388,Table9[Tag Number],Table9[Status],"-",0)="Alive",
        _xlfn.XLOOKUP(A388,Table8[Tag Number],Table8[Status],"-",0)="Alive"),"Alive",
     OR(_xlfn.XLOOKUP(A388,Table9[Tag Number],Table9[Status],"-",0)="-",
        _xlfn.XLOOKUP(A388,Table10[Tag Number],Table10[Status],"-",0)="-",
        _xlfn.XLOOKUP(A388,Table11[Tag Number],Table11[Status],"-",0)="-",
        _xlfn.XLOOKUP(A388,Table8[Tag Number],Table8[Status],"-",0)="-"),
   "-")</f>
        <v>-</v>
      </c>
      <c r="I388" s="88" t="str">
        <f>IF((_xlfn.XLOOKUP(B388,[2]Sheet1!$A$2:$A$198,[2]Sheet1!$B$2:$B$198,"-",0)="Glade"),"Out","No")</f>
        <v>No</v>
      </c>
      <c r="J388" s="90"/>
      <c r="K388" s="91"/>
      <c r="L388" s="91"/>
      <c r="M388" s="91"/>
      <c r="N388" s="92"/>
      <c r="O388" s="89"/>
      <c r="R388" t="b">
        <f t="shared" ref="R388:R451" si="14">IF(G388&gt;1,A388)</f>
        <v>0</v>
      </c>
    </row>
    <row r="389" spans="1:18" ht="15" thickBot="1" x14ac:dyDescent="0.35">
      <c r="A389" s="3" t="s">
        <v>1418</v>
      </c>
      <c r="B389" s="3" t="s">
        <v>1145</v>
      </c>
      <c r="C389" s="84">
        <f>IF(COUNTIF(Table8[Tag Number], A389), 1, 0)</f>
        <v>0</v>
      </c>
      <c r="D389" s="85">
        <f>IF(COUNTIF(Table9[Tag Number], A389), 1, 0)</f>
        <v>0</v>
      </c>
      <c r="E389" s="86">
        <f>IF(COUNTIF(Table10[Tag Number], A389), 1, 0)</f>
        <v>0</v>
      </c>
      <c r="F389" s="86">
        <f>IF(COUNTIF(Table11[Tag Number], A389), 1, 0)</f>
        <v>0</v>
      </c>
      <c r="G389" s="87">
        <f t="shared" ref="G389:G452" si="15">SUM(C389:F389)</f>
        <v>0</v>
      </c>
      <c r="H389" s="88" t="str" cm="1">
        <f t="array" ref="H389">_xlfn.IFS(OR(_xlfn.XLOOKUP(A389,Table9[Tag Number],Table9[Status],"-",0)="Dead",
        _xlfn.XLOOKUP(A389,Table10[Tag Number],Table10[Status],"-",0)="Dead",
        _xlfn.XLOOKUP(A389,Table11[Tag Number],Table11[Status],"-",0)="Dead",
        _xlfn.XLOOKUP(A389,Table8[Tag Number],Table8[Status],"-",0)="Dead"),"Dead",
     OR(_xlfn.XLOOKUP(A389,Table11[Tag Number],Table11[Status],"-",0)="Alive",
        _xlfn.XLOOKUP(A389,Table10[Tag Number],Table10[Status],"-",0)="Alive",
        _xlfn.XLOOKUP(A389,Table9[Tag Number],Table9[Status],"-",0)="Alive",
        _xlfn.XLOOKUP(A389,Table8[Tag Number],Table8[Status],"-",0)="Alive"),"Alive",
     OR(_xlfn.XLOOKUP(A389,Table9[Tag Number],Table9[Status],"-",0)="-",
        _xlfn.XLOOKUP(A389,Table10[Tag Number],Table10[Status],"-",0)="-",
        _xlfn.XLOOKUP(A389,Table11[Tag Number],Table11[Status],"-",0)="-",
        _xlfn.XLOOKUP(A389,Table8[Tag Number],Table8[Status],"-",0)="-"),
   "-")</f>
        <v>-</v>
      </c>
      <c r="I389" s="88" t="str">
        <f>IF((_xlfn.XLOOKUP(B389,[2]Sheet1!$A$2:$A$198,[2]Sheet1!$B$2:$B$198,"-",0)="Glade"),"Out","No")</f>
        <v>No</v>
      </c>
      <c r="J389" s="90"/>
      <c r="K389" s="91"/>
      <c r="L389" s="91"/>
      <c r="M389" s="91"/>
      <c r="N389" s="92"/>
      <c r="O389" s="89"/>
      <c r="R389" t="b">
        <f t="shared" si="14"/>
        <v>0</v>
      </c>
    </row>
    <row r="390" spans="1:18" ht="15" thickBot="1" x14ac:dyDescent="0.35">
      <c r="A390" s="2" t="s">
        <v>1419</v>
      </c>
      <c r="B390" s="2" t="s">
        <v>1145</v>
      </c>
      <c r="C390" s="84">
        <f>IF(COUNTIF(Table8[Tag Number], A390), 1, 0)</f>
        <v>0</v>
      </c>
      <c r="D390" s="85">
        <f>IF(COUNTIF(Table9[Tag Number], A390), 1, 0)</f>
        <v>0</v>
      </c>
      <c r="E390" s="86">
        <f>IF(COUNTIF(Table10[Tag Number], A390), 1, 0)</f>
        <v>0</v>
      </c>
      <c r="F390" s="86">
        <f>IF(COUNTIF(Table11[Tag Number], A390), 1, 0)</f>
        <v>0</v>
      </c>
      <c r="G390" s="87">
        <f t="shared" si="15"/>
        <v>0</v>
      </c>
      <c r="H390" s="88" t="str" cm="1">
        <f t="array" ref="H390">_xlfn.IFS(OR(_xlfn.XLOOKUP(A390,Table9[Tag Number],Table9[Status],"-",0)="Dead",
        _xlfn.XLOOKUP(A390,Table10[Tag Number],Table10[Status],"-",0)="Dead",
        _xlfn.XLOOKUP(A390,Table11[Tag Number],Table11[Status],"-",0)="Dead",
        _xlfn.XLOOKUP(A390,Table8[Tag Number],Table8[Status],"-",0)="Dead"),"Dead",
     OR(_xlfn.XLOOKUP(A390,Table11[Tag Number],Table11[Status],"-",0)="Alive",
        _xlfn.XLOOKUP(A390,Table10[Tag Number],Table10[Status],"-",0)="Alive",
        _xlfn.XLOOKUP(A390,Table9[Tag Number],Table9[Status],"-",0)="Alive",
        _xlfn.XLOOKUP(A390,Table8[Tag Number],Table8[Status],"-",0)="Alive"),"Alive",
     OR(_xlfn.XLOOKUP(A390,Table9[Tag Number],Table9[Status],"-",0)="-",
        _xlfn.XLOOKUP(A390,Table10[Tag Number],Table10[Status],"-",0)="-",
        _xlfn.XLOOKUP(A390,Table11[Tag Number],Table11[Status],"-",0)="-",
        _xlfn.XLOOKUP(A390,Table8[Tag Number],Table8[Status],"-",0)="-"),
   "-")</f>
        <v>-</v>
      </c>
      <c r="I390" s="88" t="str">
        <f>IF((_xlfn.XLOOKUP(B390,[2]Sheet1!$A$2:$A$198,[2]Sheet1!$B$2:$B$198,"-",0)="Glade"),"Out","No")</f>
        <v>No</v>
      </c>
      <c r="J390" s="90"/>
      <c r="K390" s="91"/>
      <c r="L390" s="91"/>
      <c r="M390" s="91"/>
      <c r="N390" s="92"/>
      <c r="O390" s="89"/>
      <c r="R390" t="b">
        <f t="shared" si="14"/>
        <v>0</v>
      </c>
    </row>
    <row r="391" spans="1:18" ht="15" thickBot="1" x14ac:dyDescent="0.35">
      <c r="A391" s="3" t="s">
        <v>1420</v>
      </c>
      <c r="B391" s="3" t="s">
        <v>1145</v>
      </c>
      <c r="C391" s="84">
        <f>IF(COUNTIF(Table8[Tag Number], A391), 1, 0)</f>
        <v>0</v>
      </c>
      <c r="D391" s="85">
        <f>IF(COUNTIF(Table9[Tag Number], A391), 1, 0)</f>
        <v>0</v>
      </c>
      <c r="E391" s="86">
        <f>IF(COUNTIF(Table10[Tag Number], A391), 1, 0)</f>
        <v>0</v>
      </c>
      <c r="F391" s="86">
        <f>IF(COUNTIF(Table11[Tag Number], A391), 1, 0)</f>
        <v>0</v>
      </c>
      <c r="G391" s="87">
        <f t="shared" si="15"/>
        <v>0</v>
      </c>
      <c r="H391" s="88" t="str" cm="1">
        <f t="array" ref="H391">_xlfn.IFS(OR(_xlfn.XLOOKUP(A391,Table9[Tag Number],Table9[Status],"-",0)="Dead",
        _xlfn.XLOOKUP(A391,Table10[Tag Number],Table10[Status],"-",0)="Dead",
        _xlfn.XLOOKUP(A391,Table11[Tag Number],Table11[Status],"-",0)="Dead",
        _xlfn.XLOOKUP(A391,Table8[Tag Number],Table8[Status],"-",0)="Dead"),"Dead",
     OR(_xlfn.XLOOKUP(A391,Table11[Tag Number],Table11[Status],"-",0)="Alive",
        _xlfn.XLOOKUP(A391,Table10[Tag Number],Table10[Status],"-",0)="Alive",
        _xlfn.XLOOKUP(A391,Table9[Tag Number],Table9[Status],"-",0)="Alive",
        _xlfn.XLOOKUP(A391,Table8[Tag Number],Table8[Status],"-",0)="Alive"),"Alive",
     OR(_xlfn.XLOOKUP(A391,Table9[Tag Number],Table9[Status],"-",0)="-",
        _xlfn.XLOOKUP(A391,Table10[Tag Number],Table10[Status],"-",0)="-",
        _xlfn.XLOOKUP(A391,Table11[Tag Number],Table11[Status],"-",0)="-",
        _xlfn.XLOOKUP(A391,Table8[Tag Number],Table8[Status],"-",0)="-"),
   "-")</f>
        <v>-</v>
      </c>
      <c r="I391" s="88" t="str">
        <f>IF((_xlfn.XLOOKUP(B391,[2]Sheet1!$A$2:$A$198,[2]Sheet1!$B$2:$B$198,"-",0)="Glade"),"Out","No")</f>
        <v>No</v>
      </c>
      <c r="J391" s="90"/>
      <c r="K391" s="91"/>
      <c r="L391" s="91"/>
      <c r="M391" s="91"/>
      <c r="N391" s="92"/>
      <c r="O391" s="89"/>
      <c r="R391" t="b">
        <f t="shared" si="14"/>
        <v>0</v>
      </c>
    </row>
    <row r="392" spans="1:18" ht="15" thickBot="1" x14ac:dyDescent="0.35">
      <c r="A392" s="2" t="s">
        <v>1003</v>
      </c>
      <c r="B392" s="2" t="s">
        <v>1137</v>
      </c>
      <c r="C392" s="84">
        <f>IF(COUNTIF(Table8[Tag Number], A392), 1, 0)</f>
        <v>1</v>
      </c>
      <c r="D392" s="85">
        <f>IF(COUNTIF(Table9[Tag Number], A392), 1, 0)</f>
        <v>0</v>
      </c>
      <c r="E392" s="86">
        <f>IF(COUNTIF(Table10[Tag Number], A392), 1, 0)</f>
        <v>0</v>
      </c>
      <c r="F392" s="86">
        <f>IF(COUNTIF(Table11[Tag Number], A392), 1, 0)</f>
        <v>0</v>
      </c>
      <c r="G392" s="87">
        <f t="shared" si="15"/>
        <v>1</v>
      </c>
      <c r="H392" s="88" t="str" cm="1">
        <f t="array" ref="H392">_xlfn.IFS(OR(_xlfn.XLOOKUP(A392,Table9[Tag Number],Table9[Status],"-",0)="Dead",
        _xlfn.XLOOKUP(A392,Table10[Tag Number],Table10[Status],"-",0)="Dead",
        _xlfn.XLOOKUP(A392,Table11[Tag Number],Table11[Status],"-",0)="Dead",
        _xlfn.XLOOKUP(A392,Table8[Tag Number],Table8[Status],"-",0)="Dead"),"Dead",
     OR(_xlfn.XLOOKUP(A392,Table11[Tag Number],Table11[Status],"-",0)="Alive",
        _xlfn.XLOOKUP(A392,Table10[Tag Number],Table10[Status],"-",0)="Alive",
        _xlfn.XLOOKUP(A392,Table9[Tag Number],Table9[Status],"-",0)="Alive",
        _xlfn.XLOOKUP(A392,Table8[Tag Number],Table8[Status],"-",0)="Alive"),"Alive",
     OR(_xlfn.XLOOKUP(A392,Table9[Tag Number],Table9[Status],"-",0)="-",
        _xlfn.XLOOKUP(A392,Table10[Tag Number],Table10[Status],"-",0)="-",
        _xlfn.XLOOKUP(A392,Table11[Tag Number],Table11[Status],"-",0)="-",
        _xlfn.XLOOKUP(A392,Table8[Tag Number],Table8[Status],"-",0)="-"),
   "-")</f>
        <v>Alive</v>
      </c>
      <c r="I392" s="88" t="str">
        <f>IF((_xlfn.XLOOKUP(B392,[2]Sheet1!$A$2:$A$198,[2]Sheet1!$B$2:$B$198,"-",0)="Glade"),"Out","No")</f>
        <v>No</v>
      </c>
      <c r="J392" s="90"/>
      <c r="K392" s="91"/>
      <c r="L392" s="91"/>
      <c r="M392" s="91"/>
      <c r="N392" s="92"/>
      <c r="O392" s="89"/>
      <c r="R392" t="b">
        <f t="shared" si="14"/>
        <v>0</v>
      </c>
    </row>
    <row r="393" spans="1:18" ht="15" thickBot="1" x14ac:dyDescent="0.35">
      <c r="A393" s="3" t="s">
        <v>1421</v>
      </c>
      <c r="B393" s="3" t="s">
        <v>1145</v>
      </c>
      <c r="C393" s="84">
        <f>IF(COUNTIF(Table8[Tag Number], A393), 1, 0)</f>
        <v>0</v>
      </c>
      <c r="D393" s="85">
        <f>IF(COUNTIF(Table9[Tag Number], A393), 1, 0)</f>
        <v>0</v>
      </c>
      <c r="E393" s="86">
        <f>IF(COUNTIF(Table10[Tag Number], A393), 1, 0)</f>
        <v>0</v>
      </c>
      <c r="F393" s="86">
        <f>IF(COUNTIF(Table11[Tag Number], A393), 1, 0)</f>
        <v>0</v>
      </c>
      <c r="G393" s="87">
        <f t="shared" si="15"/>
        <v>0</v>
      </c>
      <c r="H393" s="88" t="str" cm="1">
        <f t="array" ref="H393">_xlfn.IFS(OR(_xlfn.XLOOKUP(A393,Table9[Tag Number],Table9[Status],"-",0)="Dead",
        _xlfn.XLOOKUP(A393,Table10[Tag Number],Table10[Status],"-",0)="Dead",
        _xlfn.XLOOKUP(A393,Table11[Tag Number],Table11[Status],"-",0)="Dead",
        _xlfn.XLOOKUP(A393,Table8[Tag Number],Table8[Status],"-",0)="Dead"),"Dead",
     OR(_xlfn.XLOOKUP(A393,Table11[Tag Number],Table11[Status],"-",0)="Alive",
        _xlfn.XLOOKUP(A393,Table10[Tag Number],Table10[Status],"-",0)="Alive",
        _xlfn.XLOOKUP(A393,Table9[Tag Number],Table9[Status],"-",0)="Alive",
        _xlfn.XLOOKUP(A393,Table8[Tag Number],Table8[Status],"-",0)="Alive"),"Alive",
     OR(_xlfn.XLOOKUP(A393,Table9[Tag Number],Table9[Status],"-",0)="-",
        _xlfn.XLOOKUP(A393,Table10[Tag Number],Table10[Status],"-",0)="-",
        _xlfn.XLOOKUP(A393,Table11[Tag Number],Table11[Status],"-",0)="-",
        _xlfn.XLOOKUP(A393,Table8[Tag Number],Table8[Status],"-",0)="-"),
   "-")</f>
        <v>-</v>
      </c>
      <c r="I393" s="88" t="str">
        <f>IF((_xlfn.XLOOKUP(B393,[2]Sheet1!$A$2:$A$198,[2]Sheet1!$B$2:$B$198,"-",0)="Glade"),"Out","No")</f>
        <v>No</v>
      </c>
      <c r="J393" s="90"/>
      <c r="K393" s="91"/>
      <c r="L393" s="91"/>
      <c r="M393" s="91"/>
      <c r="N393" s="92"/>
      <c r="O393" s="89"/>
      <c r="R393" t="b">
        <f t="shared" si="14"/>
        <v>0</v>
      </c>
    </row>
    <row r="394" spans="1:18" ht="15" thickBot="1" x14ac:dyDescent="0.35">
      <c r="A394" s="2" t="s">
        <v>1422</v>
      </c>
      <c r="B394" s="2" t="s">
        <v>1145</v>
      </c>
      <c r="C394" s="84">
        <f>IF(COUNTIF(Table8[Tag Number], A394), 1, 0)</f>
        <v>0</v>
      </c>
      <c r="D394" s="85">
        <f>IF(COUNTIF(Table9[Tag Number], A394), 1, 0)</f>
        <v>0</v>
      </c>
      <c r="E394" s="86">
        <f>IF(COUNTIF(Table10[Tag Number], A394), 1, 0)</f>
        <v>0</v>
      </c>
      <c r="F394" s="86">
        <f>IF(COUNTIF(Table11[Tag Number], A394), 1, 0)</f>
        <v>0</v>
      </c>
      <c r="G394" s="87">
        <f t="shared" si="15"/>
        <v>0</v>
      </c>
      <c r="H394" s="88" t="str" cm="1">
        <f t="array" ref="H394">_xlfn.IFS(OR(_xlfn.XLOOKUP(A394,Table9[Tag Number],Table9[Status],"-",0)="Dead",
        _xlfn.XLOOKUP(A394,Table10[Tag Number],Table10[Status],"-",0)="Dead",
        _xlfn.XLOOKUP(A394,Table11[Tag Number],Table11[Status],"-",0)="Dead",
        _xlfn.XLOOKUP(A394,Table8[Tag Number],Table8[Status],"-",0)="Dead"),"Dead",
     OR(_xlfn.XLOOKUP(A394,Table11[Tag Number],Table11[Status],"-",0)="Alive",
        _xlfn.XLOOKUP(A394,Table10[Tag Number],Table10[Status],"-",0)="Alive",
        _xlfn.XLOOKUP(A394,Table9[Tag Number],Table9[Status],"-",0)="Alive",
        _xlfn.XLOOKUP(A394,Table8[Tag Number],Table8[Status],"-",0)="Alive"),"Alive",
     OR(_xlfn.XLOOKUP(A394,Table9[Tag Number],Table9[Status],"-",0)="-",
        _xlfn.XLOOKUP(A394,Table10[Tag Number],Table10[Status],"-",0)="-",
        _xlfn.XLOOKUP(A394,Table11[Tag Number],Table11[Status],"-",0)="-",
        _xlfn.XLOOKUP(A394,Table8[Tag Number],Table8[Status],"-",0)="-"),
   "-")</f>
        <v>-</v>
      </c>
      <c r="I394" s="88" t="str">
        <f>IF((_xlfn.XLOOKUP(B394,[2]Sheet1!$A$2:$A$198,[2]Sheet1!$B$2:$B$198,"-",0)="Glade"),"Out","No")</f>
        <v>No</v>
      </c>
      <c r="J394" s="90"/>
      <c r="K394" s="91"/>
      <c r="L394" s="91"/>
      <c r="M394" s="91"/>
      <c r="N394" s="92"/>
      <c r="O394" s="89"/>
      <c r="R394" t="b">
        <f t="shared" si="14"/>
        <v>0</v>
      </c>
    </row>
    <row r="395" spans="1:18" ht="15" thickBot="1" x14ac:dyDescent="0.35">
      <c r="A395" s="3" t="s">
        <v>1423</v>
      </c>
      <c r="B395" s="3" t="s">
        <v>1145</v>
      </c>
      <c r="C395" s="84">
        <f>IF(COUNTIF(Table8[Tag Number], A395), 1, 0)</f>
        <v>0</v>
      </c>
      <c r="D395" s="85">
        <f>IF(COUNTIF(Table9[Tag Number], A395), 1, 0)</f>
        <v>0</v>
      </c>
      <c r="E395" s="86">
        <f>IF(COUNTIF(Table10[Tag Number], A395), 1, 0)</f>
        <v>0</v>
      </c>
      <c r="F395" s="86">
        <f>IF(COUNTIF(Table11[Tag Number], A395), 1, 0)</f>
        <v>0</v>
      </c>
      <c r="G395" s="87">
        <f t="shared" si="15"/>
        <v>0</v>
      </c>
      <c r="H395" s="88" t="str" cm="1">
        <f t="array" ref="H395">_xlfn.IFS(OR(_xlfn.XLOOKUP(A395,Table9[Tag Number],Table9[Status],"-",0)="Dead",
        _xlfn.XLOOKUP(A395,Table10[Tag Number],Table10[Status],"-",0)="Dead",
        _xlfn.XLOOKUP(A395,Table11[Tag Number],Table11[Status],"-",0)="Dead",
        _xlfn.XLOOKUP(A395,Table8[Tag Number],Table8[Status],"-",0)="Dead"),"Dead",
     OR(_xlfn.XLOOKUP(A395,Table11[Tag Number],Table11[Status],"-",0)="Alive",
        _xlfn.XLOOKUP(A395,Table10[Tag Number],Table10[Status],"-",0)="Alive",
        _xlfn.XLOOKUP(A395,Table9[Tag Number],Table9[Status],"-",0)="Alive",
        _xlfn.XLOOKUP(A395,Table8[Tag Number],Table8[Status],"-",0)="Alive"),"Alive",
     OR(_xlfn.XLOOKUP(A395,Table9[Tag Number],Table9[Status],"-",0)="-",
        _xlfn.XLOOKUP(A395,Table10[Tag Number],Table10[Status],"-",0)="-",
        _xlfn.XLOOKUP(A395,Table11[Tag Number],Table11[Status],"-",0)="-",
        _xlfn.XLOOKUP(A395,Table8[Tag Number],Table8[Status],"-",0)="-"),
   "-")</f>
        <v>-</v>
      </c>
      <c r="I395" s="88" t="str">
        <f>IF((_xlfn.XLOOKUP(B395,[2]Sheet1!$A$2:$A$198,[2]Sheet1!$B$2:$B$198,"-",0)="Glade"),"Out","No")</f>
        <v>No</v>
      </c>
      <c r="J395" s="90"/>
      <c r="K395" s="91"/>
      <c r="L395" s="91"/>
      <c r="M395" s="91"/>
      <c r="N395" s="92"/>
      <c r="O395" s="89"/>
      <c r="R395" t="b">
        <f t="shared" si="14"/>
        <v>0</v>
      </c>
    </row>
    <row r="396" spans="1:18" ht="15" thickBot="1" x14ac:dyDescent="0.35">
      <c r="A396" s="2" t="s">
        <v>1424</v>
      </c>
      <c r="B396" s="2" t="s">
        <v>1145</v>
      </c>
      <c r="C396" s="84">
        <f>IF(COUNTIF(Table8[Tag Number], A396), 1, 0)</f>
        <v>0</v>
      </c>
      <c r="D396" s="85">
        <f>IF(COUNTIF(Table9[Tag Number], A396), 1, 0)</f>
        <v>0</v>
      </c>
      <c r="E396" s="86">
        <f>IF(COUNTIF(Table10[Tag Number], A396), 1, 0)</f>
        <v>0</v>
      </c>
      <c r="F396" s="86">
        <f>IF(COUNTIF(Table11[Tag Number], A396), 1, 0)</f>
        <v>0</v>
      </c>
      <c r="G396" s="87">
        <f t="shared" si="15"/>
        <v>0</v>
      </c>
      <c r="H396" s="88" t="str" cm="1">
        <f t="array" ref="H396">_xlfn.IFS(OR(_xlfn.XLOOKUP(A396,Table9[Tag Number],Table9[Status],"-",0)="Dead",
        _xlfn.XLOOKUP(A396,Table10[Tag Number],Table10[Status],"-",0)="Dead",
        _xlfn.XLOOKUP(A396,Table11[Tag Number],Table11[Status],"-",0)="Dead",
        _xlfn.XLOOKUP(A396,Table8[Tag Number],Table8[Status],"-",0)="Dead"),"Dead",
     OR(_xlfn.XLOOKUP(A396,Table11[Tag Number],Table11[Status],"-",0)="Alive",
        _xlfn.XLOOKUP(A396,Table10[Tag Number],Table10[Status],"-",0)="Alive",
        _xlfn.XLOOKUP(A396,Table9[Tag Number],Table9[Status],"-",0)="Alive",
        _xlfn.XLOOKUP(A396,Table8[Tag Number],Table8[Status],"-",0)="Alive"),"Alive",
     OR(_xlfn.XLOOKUP(A396,Table9[Tag Number],Table9[Status],"-",0)="-",
        _xlfn.XLOOKUP(A396,Table10[Tag Number],Table10[Status],"-",0)="-",
        _xlfn.XLOOKUP(A396,Table11[Tag Number],Table11[Status],"-",0)="-",
        _xlfn.XLOOKUP(A396,Table8[Tag Number],Table8[Status],"-",0)="-"),
   "-")</f>
        <v>-</v>
      </c>
      <c r="I396" s="88" t="str">
        <f>IF((_xlfn.XLOOKUP(B396,[2]Sheet1!$A$2:$A$198,[2]Sheet1!$B$2:$B$198,"-",0)="Glade"),"Out","No")</f>
        <v>No</v>
      </c>
      <c r="J396" s="90"/>
      <c r="K396" s="91"/>
      <c r="L396" s="91"/>
      <c r="M396" s="91"/>
      <c r="N396" s="92"/>
      <c r="O396" s="89"/>
      <c r="R396" t="b">
        <f t="shared" si="14"/>
        <v>0</v>
      </c>
    </row>
    <row r="397" spans="1:18" ht="15" thickBot="1" x14ac:dyDescent="0.35">
      <c r="A397" s="3" t="s">
        <v>1425</v>
      </c>
      <c r="B397" s="3" t="s">
        <v>1145</v>
      </c>
      <c r="C397" s="84">
        <f>IF(COUNTIF(Table8[Tag Number], A397), 1, 0)</f>
        <v>0</v>
      </c>
      <c r="D397" s="85">
        <f>IF(COUNTIF(Table9[Tag Number], A397), 1, 0)</f>
        <v>0</v>
      </c>
      <c r="E397" s="86">
        <f>IF(COUNTIF(Table10[Tag Number], A397), 1, 0)</f>
        <v>0</v>
      </c>
      <c r="F397" s="86">
        <f>IF(COUNTIF(Table11[Tag Number], A397), 1, 0)</f>
        <v>0</v>
      </c>
      <c r="G397" s="87">
        <f t="shared" si="15"/>
        <v>0</v>
      </c>
      <c r="H397" s="88" t="str" cm="1">
        <f t="array" ref="H397">_xlfn.IFS(OR(_xlfn.XLOOKUP(A397,Table9[Tag Number],Table9[Status],"-",0)="Dead",
        _xlfn.XLOOKUP(A397,Table10[Tag Number],Table10[Status],"-",0)="Dead",
        _xlfn.XLOOKUP(A397,Table11[Tag Number],Table11[Status],"-",0)="Dead",
        _xlfn.XLOOKUP(A397,Table8[Tag Number],Table8[Status],"-",0)="Dead"),"Dead",
     OR(_xlfn.XLOOKUP(A397,Table11[Tag Number],Table11[Status],"-",0)="Alive",
        _xlfn.XLOOKUP(A397,Table10[Tag Number],Table10[Status],"-",0)="Alive",
        _xlfn.XLOOKUP(A397,Table9[Tag Number],Table9[Status],"-",0)="Alive",
        _xlfn.XLOOKUP(A397,Table8[Tag Number],Table8[Status],"-",0)="Alive"),"Alive",
     OR(_xlfn.XLOOKUP(A397,Table9[Tag Number],Table9[Status],"-",0)="-",
        _xlfn.XLOOKUP(A397,Table10[Tag Number],Table10[Status],"-",0)="-",
        _xlfn.XLOOKUP(A397,Table11[Tag Number],Table11[Status],"-",0)="-",
        _xlfn.XLOOKUP(A397,Table8[Tag Number],Table8[Status],"-",0)="-"),
   "-")</f>
        <v>-</v>
      </c>
      <c r="I397" s="88" t="str">
        <f>IF((_xlfn.XLOOKUP(B397,[2]Sheet1!$A$2:$A$198,[2]Sheet1!$B$2:$B$198,"-",0)="Glade"),"Out","No")</f>
        <v>No</v>
      </c>
      <c r="J397" s="90"/>
      <c r="K397" s="91"/>
      <c r="L397" s="91"/>
      <c r="M397" s="91"/>
      <c r="N397" s="92"/>
      <c r="O397" s="89"/>
      <c r="R397" t="b">
        <f t="shared" si="14"/>
        <v>0</v>
      </c>
    </row>
    <row r="398" spans="1:18" ht="15" thickBot="1" x14ac:dyDescent="0.35">
      <c r="A398" s="2" t="s">
        <v>1426</v>
      </c>
      <c r="B398" s="2" t="s">
        <v>1145</v>
      </c>
      <c r="C398" s="84">
        <f>IF(COUNTIF(Table8[Tag Number], A398), 1, 0)</f>
        <v>0</v>
      </c>
      <c r="D398" s="85">
        <f>IF(COUNTIF(Table9[Tag Number], A398), 1, 0)</f>
        <v>0</v>
      </c>
      <c r="E398" s="86">
        <f>IF(COUNTIF(Table10[Tag Number], A398), 1, 0)</f>
        <v>0</v>
      </c>
      <c r="F398" s="86">
        <f>IF(COUNTIF(Table11[Tag Number], A398), 1, 0)</f>
        <v>0</v>
      </c>
      <c r="G398" s="87">
        <f t="shared" si="15"/>
        <v>0</v>
      </c>
      <c r="H398" s="88" t="str" cm="1">
        <f t="array" ref="H398">_xlfn.IFS(OR(_xlfn.XLOOKUP(A398,Table9[Tag Number],Table9[Status],"-",0)="Dead",
        _xlfn.XLOOKUP(A398,Table10[Tag Number],Table10[Status],"-",0)="Dead",
        _xlfn.XLOOKUP(A398,Table11[Tag Number],Table11[Status],"-",0)="Dead",
        _xlfn.XLOOKUP(A398,Table8[Tag Number],Table8[Status],"-",0)="Dead"),"Dead",
     OR(_xlfn.XLOOKUP(A398,Table11[Tag Number],Table11[Status],"-",0)="Alive",
        _xlfn.XLOOKUP(A398,Table10[Tag Number],Table10[Status],"-",0)="Alive",
        _xlfn.XLOOKUP(A398,Table9[Tag Number],Table9[Status],"-",0)="Alive",
        _xlfn.XLOOKUP(A398,Table8[Tag Number],Table8[Status],"-",0)="Alive"),"Alive",
     OR(_xlfn.XLOOKUP(A398,Table9[Tag Number],Table9[Status],"-",0)="-",
        _xlfn.XLOOKUP(A398,Table10[Tag Number],Table10[Status],"-",0)="-",
        _xlfn.XLOOKUP(A398,Table11[Tag Number],Table11[Status],"-",0)="-",
        _xlfn.XLOOKUP(A398,Table8[Tag Number],Table8[Status],"-",0)="-"),
   "-")</f>
        <v>-</v>
      </c>
      <c r="I398" s="88" t="str">
        <f>IF((_xlfn.XLOOKUP(B398,[2]Sheet1!$A$2:$A$198,[2]Sheet1!$B$2:$B$198,"-",0)="Glade"),"Out","No")</f>
        <v>No</v>
      </c>
      <c r="J398" s="90"/>
      <c r="K398" s="91"/>
      <c r="L398" s="91"/>
      <c r="M398" s="91"/>
      <c r="N398" s="92"/>
      <c r="O398" s="89"/>
      <c r="R398" t="b">
        <f t="shared" si="14"/>
        <v>0</v>
      </c>
    </row>
    <row r="399" spans="1:18" ht="15" thickBot="1" x14ac:dyDescent="0.35">
      <c r="A399" s="3" t="s">
        <v>531</v>
      </c>
      <c r="B399" s="3" t="s">
        <v>1137</v>
      </c>
      <c r="C399" s="84">
        <f>IF(COUNTIF(Table8[Tag Number], A399), 1, 0)</f>
        <v>1</v>
      </c>
      <c r="D399" s="85">
        <f>IF(COUNTIF(Table9[Tag Number], A399), 1, 0)</f>
        <v>0</v>
      </c>
      <c r="E399" s="86">
        <f>IF(COUNTIF(Table10[Tag Number], A399), 1, 0)</f>
        <v>0</v>
      </c>
      <c r="F399" s="86">
        <f>IF(COUNTIF(Table11[Tag Number], A399), 1, 0)</f>
        <v>0</v>
      </c>
      <c r="G399" s="87">
        <f t="shared" si="15"/>
        <v>1</v>
      </c>
      <c r="H399" s="88" t="str" cm="1">
        <f t="array" ref="H399">_xlfn.IFS(OR(_xlfn.XLOOKUP(A399,Table9[Tag Number],Table9[Status],"-",0)="Dead",
        _xlfn.XLOOKUP(A399,Table10[Tag Number],Table10[Status],"-",0)="Dead",
        _xlfn.XLOOKUP(A399,Table11[Tag Number],Table11[Status],"-",0)="Dead",
        _xlfn.XLOOKUP(A399,Table8[Tag Number],Table8[Status],"-",0)="Dead"),"Dead",
     OR(_xlfn.XLOOKUP(A399,Table11[Tag Number],Table11[Status],"-",0)="Alive",
        _xlfn.XLOOKUP(A399,Table10[Tag Number],Table10[Status],"-",0)="Alive",
        _xlfn.XLOOKUP(A399,Table9[Tag Number],Table9[Status],"-",0)="Alive",
        _xlfn.XLOOKUP(A399,Table8[Tag Number],Table8[Status],"-",0)="Alive"),"Alive",
     OR(_xlfn.XLOOKUP(A399,Table9[Tag Number],Table9[Status],"-",0)="-",
        _xlfn.XLOOKUP(A399,Table10[Tag Number],Table10[Status],"-",0)="-",
        _xlfn.XLOOKUP(A399,Table11[Tag Number],Table11[Status],"-",0)="-",
        _xlfn.XLOOKUP(A399,Table8[Tag Number],Table8[Status],"-",0)="-"),
   "-")</f>
        <v>Alive</v>
      </c>
      <c r="I399" s="88" t="str">
        <f>IF((_xlfn.XLOOKUP(B399,[2]Sheet1!$A$2:$A$198,[2]Sheet1!$B$2:$B$198,"-",0)="Glade"),"Out","No")</f>
        <v>No</v>
      </c>
      <c r="J399" s="90"/>
      <c r="K399" s="91"/>
      <c r="L399" s="91"/>
      <c r="M399" s="91"/>
      <c r="N399" s="92"/>
      <c r="O399" s="89"/>
      <c r="R399" t="b">
        <f t="shared" si="14"/>
        <v>0</v>
      </c>
    </row>
    <row r="400" spans="1:18" ht="15" thickBot="1" x14ac:dyDescent="0.35">
      <c r="A400" s="2" t="s">
        <v>1427</v>
      </c>
      <c r="B400" s="2" t="s">
        <v>1145</v>
      </c>
      <c r="C400" s="84">
        <f>IF(COUNTIF(Table8[Tag Number], A400), 1, 0)</f>
        <v>0</v>
      </c>
      <c r="D400" s="85">
        <f>IF(COUNTIF(Table9[Tag Number], A400), 1, 0)</f>
        <v>0</v>
      </c>
      <c r="E400" s="86">
        <f>IF(COUNTIF(Table10[Tag Number], A400), 1, 0)</f>
        <v>0</v>
      </c>
      <c r="F400" s="86">
        <f>IF(COUNTIF(Table11[Tag Number], A400), 1, 0)</f>
        <v>0</v>
      </c>
      <c r="G400" s="87">
        <f t="shared" si="15"/>
        <v>0</v>
      </c>
      <c r="H400" s="88" t="str" cm="1">
        <f t="array" ref="H400">_xlfn.IFS(OR(_xlfn.XLOOKUP(A400,Table9[Tag Number],Table9[Status],"-",0)="Dead",
        _xlfn.XLOOKUP(A400,Table10[Tag Number],Table10[Status],"-",0)="Dead",
        _xlfn.XLOOKUP(A400,Table11[Tag Number],Table11[Status],"-",0)="Dead",
        _xlfn.XLOOKUP(A400,Table8[Tag Number],Table8[Status],"-",0)="Dead"),"Dead",
     OR(_xlfn.XLOOKUP(A400,Table11[Tag Number],Table11[Status],"-",0)="Alive",
        _xlfn.XLOOKUP(A400,Table10[Tag Number],Table10[Status],"-",0)="Alive",
        _xlfn.XLOOKUP(A400,Table9[Tag Number],Table9[Status],"-",0)="Alive",
        _xlfn.XLOOKUP(A400,Table8[Tag Number],Table8[Status],"-",0)="Alive"),"Alive",
     OR(_xlfn.XLOOKUP(A400,Table9[Tag Number],Table9[Status],"-",0)="-",
        _xlfn.XLOOKUP(A400,Table10[Tag Number],Table10[Status],"-",0)="-",
        _xlfn.XLOOKUP(A400,Table11[Tag Number],Table11[Status],"-",0)="-",
        _xlfn.XLOOKUP(A400,Table8[Tag Number],Table8[Status],"-",0)="-"),
   "-")</f>
        <v>-</v>
      </c>
      <c r="I400" s="88" t="str">
        <f>IF((_xlfn.XLOOKUP(B400,[2]Sheet1!$A$2:$A$198,[2]Sheet1!$B$2:$B$198,"-",0)="Glade"),"Out","No")</f>
        <v>No</v>
      </c>
      <c r="J400" s="90"/>
      <c r="K400" s="91"/>
      <c r="L400" s="91"/>
      <c r="M400" s="91"/>
      <c r="N400" s="92"/>
      <c r="O400" s="89"/>
      <c r="R400" t="b">
        <f t="shared" si="14"/>
        <v>0</v>
      </c>
    </row>
    <row r="401" spans="1:18" ht="15" thickBot="1" x14ac:dyDescent="0.35">
      <c r="A401" s="3" t="s">
        <v>1428</v>
      </c>
      <c r="B401" s="3" t="s">
        <v>1145</v>
      </c>
      <c r="C401" s="84">
        <f>IF(COUNTIF(Table8[Tag Number], A401), 1, 0)</f>
        <v>0</v>
      </c>
      <c r="D401" s="85">
        <f>IF(COUNTIF(Table9[Tag Number], A401), 1, 0)</f>
        <v>0</v>
      </c>
      <c r="E401" s="86">
        <f>IF(COUNTIF(Table10[Tag Number], A401), 1, 0)</f>
        <v>0</v>
      </c>
      <c r="F401" s="86">
        <f>IF(COUNTIF(Table11[Tag Number], A401), 1, 0)</f>
        <v>0</v>
      </c>
      <c r="G401" s="87">
        <f t="shared" si="15"/>
        <v>0</v>
      </c>
      <c r="H401" s="88" t="str" cm="1">
        <f t="array" ref="H401">_xlfn.IFS(OR(_xlfn.XLOOKUP(A401,Table9[Tag Number],Table9[Status],"-",0)="Dead",
        _xlfn.XLOOKUP(A401,Table10[Tag Number],Table10[Status],"-",0)="Dead",
        _xlfn.XLOOKUP(A401,Table11[Tag Number],Table11[Status],"-",0)="Dead",
        _xlfn.XLOOKUP(A401,Table8[Tag Number],Table8[Status],"-",0)="Dead"),"Dead",
     OR(_xlfn.XLOOKUP(A401,Table11[Tag Number],Table11[Status],"-",0)="Alive",
        _xlfn.XLOOKUP(A401,Table10[Tag Number],Table10[Status],"-",0)="Alive",
        _xlfn.XLOOKUP(A401,Table9[Tag Number],Table9[Status],"-",0)="Alive",
        _xlfn.XLOOKUP(A401,Table8[Tag Number],Table8[Status],"-",0)="Alive"),"Alive",
     OR(_xlfn.XLOOKUP(A401,Table9[Tag Number],Table9[Status],"-",0)="-",
        _xlfn.XLOOKUP(A401,Table10[Tag Number],Table10[Status],"-",0)="-",
        _xlfn.XLOOKUP(A401,Table11[Tag Number],Table11[Status],"-",0)="-",
        _xlfn.XLOOKUP(A401,Table8[Tag Number],Table8[Status],"-",0)="-"),
   "-")</f>
        <v>-</v>
      </c>
      <c r="I401" s="88" t="str">
        <f>IF((_xlfn.XLOOKUP(B401,[2]Sheet1!$A$2:$A$198,[2]Sheet1!$B$2:$B$198,"-",0)="Glade"),"Out","No")</f>
        <v>No</v>
      </c>
      <c r="J401" s="90"/>
      <c r="K401" s="91"/>
      <c r="L401" s="91"/>
      <c r="M401" s="91"/>
      <c r="N401" s="92"/>
      <c r="O401" s="89"/>
      <c r="R401" t="b">
        <f t="shared" si="14"/>
        <v>0</v>
      </c>
    </row>
    <row r="402" spans="1:18" ht="15" thickBot="1" x14ac:dyDescent="0.35">
      <c r="A402" s="2" t="s">
        <v>817</v>
      </c>
      <c r="B402" s="2" t="s">
        <v>1145</v>
      </c>
      <c r="C402" s="84">
        <f>IF(COUNTIF(Table8[Tag Number], A402), 1, 0)</f>
        <v>0</v>
      </c>
      <c r="D402" s="85">
        <f>IF(COUNTIF(Table9[Tag Number], A402), 1, 0)</f>
        <v>0</v>
      </c>
      <c r="E402" s="86">
        <f>IF(COUNTIF(Table10[Tag Number], A402), 1, 0)</f>
        <v>1</v>
      </c>
      <c r="F402" s="86">
        <f>IF(COUNTIF(Table11[Tag Number], A402), 1, 0)</f>
        <v>0</v>
      </c>
      <c r="G402" s="87">
        <f t="shared" si="15"/>
        <v>1</v>
      </c>
      <c r="H402" s="88" t="str" cm="1">
        <f t="array" ref="H402">_xlfn.IFS(OR(_xlfn.XLOOKUP(A402,Table9[Tag Number],Table9[Status],"-",0)="Dead",
        _xlfn.XLOOKUP(A402,Table10[Tag Number],Table10[Status],"-",0)="Dead",
        _xlfn.XLOOKUP(A402,Table11[Tag Number],Table11[Status],"-",0)="Dead",
        _xlfn.XLOOKUP(A402,Table8[Tag Number],Table8[Status],"-",0)="Dead"),"Dead",
     OR(_xlfn.XLOOKUP(A402,Table11[Tag Number],Table11[Status],"-",0)="Alive",
        _xlfn.XLOOKUP(A402,Table10[Tag Number],Table10[Status],"-",0)="Alive",
        _xlfn.XLOOKUP(A402,Table9[Tag Number],Table9[Status],"-",0)="Alive",
        _xlfn.XLOOKUP(A402,Table8[Tag Number],Table8[Status],"-",0)="Alive"),"Alive",
     OR(_xlfn.XLOOKUP(A402,Table9[Tag Number],Table9[Status],"-",0)="-",
        _xlfn.XLOOKUP(A402,Table10[Tag Number],Table10[Status],"-",0)="-",
        _xlfn.XLOOKUP(A402,Table11[Tag Number],Table11[Status],"-",0)="-",
        _xlfn.XLOOKUP(A402,Table8[Tag Number],Table8[Status],"-",0)="-"),
   "-")</f>
        <v>Alive</v>
      </c>
      <c r="I402" s="88" t="str">
        <f>IF((_xlfn.XLOOKUP(B402,[2]Sheet1!$A$2:$A$198,[2]Sheet1!$B$2:$B$198,"-",0)="Glade"),"Out","No")</f>
        <v>No</v>
      </c>
      <c r="J402" s="90"/>
      <c r="K402" s="91"/>
      <c r="L402" s="91"/>
      <c r="M402" s="91"/>
      <c r="N402" s="92"/>
      <c r="O402" s="89"/>
      <c r="R402" t="b">
        <f t="shared" si="14"/>
        <v>0</v>
      </c>
    </row>
    <row r="403" spans="1:18" ht="15" thickBot="1" x14ac:dyDescent="0.35">
      <c r="A403" s="3" t="s">
        <v>106</v>
      </c>
      <c r="B403" s="3" t="s">
        <v>1145</v>
      </c>
      <c r="C403" s="84">
        <f>IF(COUNTIF(Table8[Tag Number], A403), 1, 0)</f>
        <v>0</v>
      </c>
      <c r="D403" s="85">
        <f>IF(COUNTIF(Table9[Tag Number], A403), 1, 0)</f>
        <v>0</v>
      </c>
      <c r="E403" s="86">
        <f>IF(COUNTIF(Table10[Tag Number], A403), 1, 0)</f>
        <v>0</v>
      </c>
      <c r="F403" s="86">
        <f>IF(COUNTIF(Table11[Tag Number], A403), 1, 0)</f>
        <v>0</v>
      </c>
      <c r="G403" s="87">
        <f t="shared" si="15"/>
        <v>0</v>
      </c>
      <c r="H403" s="88" t="str" cm="1">
        <f t="array" ref="H403">_xlfn.IFS(OR(_xlfn.XLOOKUP(A403,Table9[Tag Number],Table9[Status],"-",0)="Dead",
        _xlfn.XLOOKUP(A403,Table10[Tag Number],Table10[Status],"-",0)="Dead",
        _xlfn.XLOOKUP(A403,Table11[Tag Number],Table11[Status],"-",0)="Dead",
        _xlfn.XLOOKUP(A403,Table8[Tag Number],Table8[Status],"-",0)="Dead"),"Dead",
     OR(_xlfn.XLOOKUP(A403,Table11[Tag Number],Table11[Status],"-",0)="Alive",
        _xlfn.XLOOKUP(A403,Table10[Tag Number],Table10[Status],"-",0)="Alive",
        _xlfn.XLOOKUP(A403,Table9[Tag Number],Table9[Status],"-",0)="Alive",
        _xlfn.XLOOKUP(A403,Table8[Tag Number],Table8[Status],"-",0)="Alive"),"Alive",
     OR(_xlfn.XLOOKUP(A403,Table9[Tag Number],Table9[Status],"-",0)="-",
        _xlfn.XLOOKUP(A403,Table10[Tag Number],Table10[Status],"-",0)="-",
        _xlfn.XLOOKUP(A403,Table11[Tag Number],Table11[Status],"-",0)="-",
        _xlfn.XLOOKUP(A403,Table8[Tag Number],Table8[Status],"-",0)="-"),
   "-")</f>
        <v>-</v>
      </c>
      <c r="I403" s="88" t="str">
        <f>IF((_xlfn.XLOOKUP(B403,[2]Sheet1!$A$2:$A$198,[2]Sheet1!$B$2:$B$198,"-",0)="Glade"),"Out","No")</f>
        <v>No</v>
      </c>
      <c r="J403" s="90"/>
      <c r="K403" s="91"/>
      <c r="L403" s="91"/>
      <c r="M403" s="91"/>
      <c r="N403" s="92"/>
      <c r="O403" s="89"/>
      <c r="R403" t="b">
        <f t="shared" si="14"/>
        <v>0</v>
      </c>
    </row>
    <row r="404" spans="1:18" ht="15" thickBot="1" x14ac:dyDescent="0.35">
      <c r="A404" s="2" t="s">
        <v>1429</v>
      </c>
      <c r="B404" s="2" t="s">
        <v>1145</v>
      </c>
      <c r="C404" s="84">
        <f>IF(COUNTIF(Table8[Tag Number], A404), 1, 0)</f>
        <v>0</v>
      </c>
      <c r="D404" s="85">
        <f>IF(COUNTIF(Table9[Tag Number], A404), 1, 0)</f>
        <v>0</v>
      </c>
      <c r="E404" s="86">
        <f>IF(COUNTIF(Table10[Tag Number], A404), 1, 0)</f>
        <v>0</v>
      </c>
      <c r="F404" s="86">
        <f>IF(COUNTIF(Table11[Tag Number], A404), 1, 0)</f>
        <v>0</v>
      </c>
      <c r="G404" s="87">
        <f t="shared" si="15"/>
        <v>0</v>
      </c>
      <c r="H404" s="88" t="str" cm="1">
        <f t="array" ref="H404">_xlfn.IFS(OR(_xlfn.XLOOKUP(A404,Table9[Tag Number],Table9[Status],"-",0)="Dead",
        _xlfn.XLOOKUP(A404,Table10[Tag Number],Table10[Status],"-",0)="Dead",
        _xlfn.XLOOKUP(A404,Table11[Tag Number],Table11[Status],"-",0)="Dead",
        _xlfn.XLOOKUP(A404,Table8[Tag Number],Table8[Status],"-",0)="Dead"),"Dead",
     OR(_xlfn.XLOOKUP(A404,Table11[Tag Number],Table11[Status],"-",0)="Alive",
        _xlfn.XLOOKUP(A404,Table10[Tag Number],Table10[Status],"-",0)="Alive",
        _xlfn.XLOOKUP(A404,Table9[Tag Number],Table9[Status],"-",0)="Alive",
        _xlfn.XLOOKUP(A404,Table8[Tag Number],Table8[Status],"-",0)="Alive"),"Alive",
     OR(_xlfn.XLOOKUP(A404,Table9[Tag Number],Table9[Status],"-",0)="-",
        _xlfn.XLOOKUP(A404,Table10[Tag Number],Table10[Status],"-",0)="-",
        _xlfn.XLOOKUP(A404,Table11[Tag Number],Table11[Status],"-",0)="-",
        _xlfn.XLOOKUP(A404,Table8[Tag Number],Table8[Status],"-",0)="-"),
   "-")</f>
        <v>-</v>
      </c>
      <c r="I404" s="88" t="str">
        <f>IF((_xlfn.XLOOKUP(B404,[2]Sheet1!$A$2:$A$198,[2]Sheet1!$B$2:$B$198,"-",0)="Glade"),"Out","No")</f>
        <v>No</v>
      </c>
      <c r="J404" s="90"/>
      <c r="K404" s="91"/>
      <c r="L404" s="91"/>
      <c r="M404" s="91"/>
      <c r="N404" s="92"/>
      <c r="O404" s="89"/>
      <c r="R404" t="b">
        <f t="shared" si="14"/>
        <v>0</v>
      </c>
    </row>
    <row r="405" spans="1:18" ht="15" thickBot="1" x14ac:dyDescent="0.35">
      <c r="A405" s="3" t="s">
        <v>63</v>
      </c>
      <c r="B405" s="3" t="s">
        <v>1145</v>
      </c>
      <c r="C405" s="84">
        <f>IF(COUNTIF(Table8[Tag Number], A405), 1, 0)</f>
        <v>0</v>
      </c>
      <c r="D405" s="85">
        <f>IF(COUNTIF(Table9[Tag Number], A405), 1, 0)</f>
        <v>0</v>
      </c>
      <c r="E405" s="86">
        <f>IF(COUNTIF(Table10[Tag Number], A405), 1, 0)</f>
        <v>0</v>
      </c>
      <c r="F405" s="86">
        <f>IF(COUNTIF(Table11[Tag Number], A405), 1, 0)</f>
        <v>0</v>
      </c>
      <c r="G405" s="87">
        <f t="shared" si="15"/>
        <v>0</v>
      </c>
      <c r="H405" s="88" t="str" cm="1">
        <f t="array" ref="H405">_xlfn.IFS(OR(_xlfn.XLOOKUP(A405,Table9[Tag Number],Table9[Status],"-",0)="Dead",
        _xlfn.XLOOKUP(A405,Table10[Tag Number],Table10[Status],"-",0)="Dead",
        _xlfn.XLOOKUP(A405,Table11[Tag Number],Table11[Status],"-",0)="Dead",
        _xlfn.XLOOKUP(A405,Table8[Tag Number],Table8[Status],"-",0)="Dead"),"Dead",
     OR(_xlfn.XLOOKUP(A405,Table11[Tag Number],Table11[Status],"-",0)="Alive",
        _xlfn.XLOOKUP(A405,Table10[Tag Number],Table10[Status],"-",0)="Alive",
        _xlfn.XLOOKUP(A405,Table9[Tag Number],Table9[Status],"-",0)="Alive",
        _xlfn.XLOOKUP(A405,Table8[Tag Number],Table8[Status],"-",0)="Alive"),"Alive",
     OR(_xlfn.XLOOKUP(A405,Table9[Tag Number],Table9[Status],"-",0)="-",
        _xlfn.XLOOKUP(A405,Table10[Tag Number],Table10[Status],"-",0)="-",
        _xlfn.XLOOKUP(A405,Table11[Tag Number],Table11[Status],"-",0)="-",
        _xlfn.XLOOKUP(A405,Table8[Tag Number],Table8[Status],"-",0)="-"),
   "-")</f>
        <v>-</v>
      </c>
      <c r="I405" s="88" t="str">
        <f>IF((_xlfn.XLOOKUP(B405,[2]Sheet1!$A$2:$A$198,[2]Sheet1!$B$2:$B$198,"-",0)="Glade"),"Out","No")</f>
        <v>No</v>
      </c>
      <c r="J405" s="90"/>
      <c r="K405" s="91"/>
      <c r="L405" s="91"/>
      <c r="M405" s="91"/>
      <c r="N405" s="92"/>
      <c r="O405" s="89"/>
      <c r="R405" t="b">
        <f t="shared" si="14"/>
        <v>0</v>
      </c>
    </row>
    <row r="406" spans="1:18" ht="15" thickBot="1" x14ac:dyDescent="0.35">
      <c r="A406" s="2" t="s">
        <v>1430</v>
      </c>
      <c r="B406" s="2" t="s">
        <v>1137</v>
      </c>
      <c r="C406" s="84">
        <f>IF(COUNTIF(Table8[Tag Number], A406), 1, 0)</f>
        <v>0</v>
      </c>
      <c r="D406" s="85">
        <f>IF(COUNTIF(Table9[Tag Number], A406), 1, 0)</f>
        <v>0</v>
      </c>
      <c r="E406" s="86">
        <f>IF(COUNTIF(Table10[Tag Number], A406), 1, 0)</f>
        <v>0</v>
      </c>
      <c r="F406" s="86">
        <f>IF(COUNTIF(Table11[Tag Number], A406), 1, 0)</f>
        <v>0</v>
      </c>
      <c r="G406" s="87">
        <f t="shared" si="15"/>
        <v>0</v>
      </c>
      <c r="H406" s="88" t="str" cm="1">
        <f t="array" ref="H406">_xlfn.IFS(OR(_xlfn.XLOOKUP(A406,Table9[Tag Number],Table9[Status],"-",0)="Dead",
        _xlfn.XLOOKUP(A406,Table10[Tag Number],Table10[Status],"-",0)="Dead",
        _xlfn.XLOOKUP(A406,Table11[Tag Number],Table11[Status],"-",0)="Dead",
        _xlfn.XLOOKUP(A406,Table8[Tag Number],Table8[Status],"-",0)="Dead"),"Dead",
     OR(_xlfn.XLOOKUP(A406,Table11[Tag Number],Table11[Status],"-",0)="Alive",
        _xlfn.XLOOKUP(A406,Table10[Tag Number],Table10[Status],"-",0)="Alive",
        _xlfn.XLOOKUP(A406,Table9[Tag Number],Table9[Status],"-",0)="Alive",
        _xlfn.XLOOKUP(A406,Table8[Tag Number],Table8[Status],"-",0)="Alive"),"Alive",
     OR(_xlfn.XLOOKUP(A406,Table9[Tag Number],Table9[Status],"-",0)="-",
        _xlfn.XLOOKUP(A406,Table10[Tag Number],Table10[Status],"-",0)="-",
        _xlfn.XLOOKUP(A406,Table11[Tag Number],Table11[Status],"-",0)="-",
        _xlfn.XLOOKUP(A406,Table8[Tag Number],Table8[Status],"-",0)="-"),
   "-")</f>
        <v>-</v>
      </c>
      <c r="I406" s="88" t="str">
        <f>IF((_xlfn.XLOOKUP(B406,[2]Sheet1!$A$2:$A$198,[2]Sheet1!$B$2:$B$198,"-",0)="Glade"),"Out","No")</f>
        <v>No</v>
      </c>
      <c r="J406" s="90"/>
      <c r="K406" s="91"/>
      <c r="L406" s="91"/>
      <c r="M406" s="91"/>
      <c r="N406" s="92"/>
      <c r="O406" s="89"/>
      <c r="R406" t="b">
        <f t="shared" si="14"/>
        <v>0</v>
      </c>
    </row>
    <row r="407" spans="1:18" ht="15" thickBot="1" x14ac:dyDescent="0.35">
      <c r="A407" s="3" t="s">
        <v>1431</v>
      </c>
      <c r="B407" s="3" t="s">
        <v>1137</v>
      </c>
      <c r="C407" s="84">
        <f>IF(COUNTIF(Table8[Tag Number], A407), 1, 0)</f>
        <v>0</v>
      </c>
      <c r="D407" s="85">
        <f>IF(COUNTIF(Table9[Tag Number], A407), 1, 0)</f>
        <v>0</v>
      </c>
      <c r="E407" s="86">
        <f>IF(COUNTIF(Table10[Tag Number], A407), 1, 0)</f>
        <v>0</v>
      </c>
      <c r="F407" s="86">
        <f>IF(COUNTIF(Table11[Tag Number], A407), 1, 0)</f>
        <v>0</v>
      </c>
      <c r="G407" s="87">
        <f t="shared" si="15"/>
        <v>0</v>
      </c>
      <c r="H407" s="88" t="str" cm="1">
        <f t="array" ref="H407">_xlfn.IFS(OR(_xlfn.XLOOKUP(A407,Table9[Tag Number],Table9[Status],"-",0)="Dead",
        _xlfn.XLOOKUP(A407,Table10[Tag Number],Table10[Status],"-",0)="Dead",
        _xlfn.XLOOKUP(A407,Table11[Tag Number],Table11[Status],"-",0)="Dead",
        _xlfn.XLOOKUP(A407,Table8[Tag Number],Table8[Status],"-",0)="Dead"),"Dead",
     OR(_xlfn.XLOOKUP(A407,Table11[Tag Number],Table11[Status],"-",0)="Alive",
        _xlfn.XLOOKUP(A407,Table10[Tag Number],Table10[Status],"-",0)="Alive",
        _xlfn.XLOOKUP(A407,Table9[Tag Number],Table9[Status],"-",0)="Alive",
        _xlfn.XLOOKUP(A407,Table8[Tag Number],Table8[Status],"-",0)="Alive"),"Alive",
     OR(_xlfn.XLOOKUP(A407,Table9[Tag Number],Table9[Status],"-",0)="-",
        _xlfn.XLOOKUP(A407,Table10[Tag Number],Table10[Status],"-",0)="-",
        _xlfn.XLOOKUP(A407,Table11[Tag Number],Table11[Status],"-",0)="-",
        _xlfn.XLOOKUP(A407,Table8[Tag Number],Table8[Status],"-",0)="-"),
   "-")</f>
        <v>-</v>
      </c>
      <c r="I407" s="88" t="str">
        <f>IF((_xlfn.XLOOKUP(B407,[2]Sheet1!$A$2:$A$198,[2]Sheet1!$B$2:$B$198,"-",0)="Glade"),"Out","No")</f>
        <v>No</v>
      </c>
      <c r="J407" s="90"/>
      <c r="K407" s="91"/>
      <c r="L407" s="91"/>
      <c r="M407" s="91"/>
      <c r="N407" s="92"/>
      <c r="O407" s="89"/>
      <c r="R407" t="b">
        <f t="shared" si="14"/>
        <v>0</v>
      </c>
    </row>
    <row r="408" spans="1:18" ht="15" thickBot="1" x14ac:dyDescent="0.35">
      <c r="A408" s="2" t="s">
        <v>1432</v>
      </c>
      <c r="B408" s="2" t="s">
        <v>1137</v>
      </c>
      <c r="C408" s="84">
        <f>IF(COUNTIF(Table8[Tag Number], A408), 1, 0)</f>
        <v>0</v>
      </c>
      <c r="D408" s="85">
        <f>IF(COUNTIF(Table9[Tag Number], A408), 1, 0)</f>
        <v>0</v>
      </c>
      <c r="E408" s="86">
        <f>IF(COUNTIF(Table10[Tag Number], A408), 1, 0)</f>
        <v>0</v>
      </c>
      <c r="F408" s="86">
        <f>IF(COUNTIF(Table11[Tag Number], A408), 1, 0)</f>
        <v>0</v>
      </c>
      <c r="G408" s="87">
        <f t="shared" si="15"/>
        <v>0</v>
      </c>
      <c r="H408" s="88" t="str" cm="1">
        <f t="array" ref="H408">_xlfn.IFS(OR(_xlfn.XLOOKUP(A408,Table9[Tag Number],Table9[Status],"-",0)="Dead",
        _xlfn.XLOOKUP(A408,Table10[Tag Number],Table10[Status],"-",0)="Dead",
        _xlfn.XLOOKUP(A408,Table11[Tag Number],Table11[Status],"-",0)="Dead",
        _xlfn.XLOOKUP(A408,Table8[Tag Number],Table8[Status],"-",0)="Dead"),"Dead",
     OR(_xlfn.XLOOKUP(A408,Table11[Tag Number],Table11[Status],"-",0)="Alive",
        _xlfn.XLOOKUP(A408,Table10[Tag Number],Table10[Status],"-",0)="Alive",
        _xlfn.XLOOKUP(A408,Table9[Tag Number],Table9[Status],"-",0)="Alive",
        _xlfn.XLOOKUP(A408,Table8[Tag Number],Table8[Status],"-",0)="Alive"),"Alive",
     OR(_xlfn.XLOOKUP(A408,Table9[Tag Number],Table9[Status],"-",0)="-",
        _xlfn.XLOOKUP(A408,Table10[Tag Number],Table10[Status],"-",0)="-",
        _xlfn.XLOOKUP(A408,Table11[Tag Number],Table11[Status],"-",0)="-",
        _xlfn.XLOOKUP(A408,Table8[Tag Number],Table8[Status],"-",0)="-"),
   "-")</f>
        <v>-</v>
      </c>
      <c r="I408" s="88" t="str">
        <f>IF((_xlfn.XLOOKUP(B408,[2]Sheet1!$A$2:$A$198,[2]Sheet1!$B$2:$B$198,"-",0)="Glade"),"Out","No")</f>
        <v>No</v>
      </c>
      <c r="J408" s="90"/>
      <c r="K408" s="91"/>
      <c r="L408" s="91"/>
      <c r="M408" s="91"/>
      <c r="N408" s="92"/>
      <c r="O408" s="89"/>
      <c r="R408" t="b">
        <f t="shared" si="14"/>
        <v>0</v>
      </c>
    </row>
    <row r="409" spans="1:18" ht="15" thickBot="1" x14ac:dyDescent="0.35">
      <c r="A409" s="3" t="s">
        <v>1433</v>
      </c>
      <c r="B409" s="3" t="s">
        <v>1145</v>
      </c>
      <c r="C409" s="84">
        <f>IF(COUNTIF(Table8[Tag Number], A409), 1, 0)</f>
        <v>0</v>
      </c>
      <c r="D409" s="85">
        <f>IF(COUNTIF(Table9[Tag Number], A409), 1, 0)</f>
        <v>0</v>
      </c>
      <c r="E409" s="86">
        <f>IF(COUNTIF(Table10[Tag Number], A409), 1, 0)</f>
        <v>0</v>
      </c>
      <c r="F409" s="86">
        <f>IF(COUNTIF(Table11[Tag Number], A409), 1, 0)</f>
        <v>0</v>
      </c>
      <c r="G409" s="87">
        <f t="shared" si="15"/>
        <v>0</v>
      </c>
      <c r="H409" s="88" t="str" cm="1">
        <f t="array" ref="H409">_xlfn.IFS(OR(_xlfn.XLOOKUP(A409,Table9[Tag Number],Table9[Status],"-",0)="Dead",
        _xlfn.XLOOKUP(A409,Table10[Tag Number],Table10[Status],"-",0)="Dead",
        _xlfn.XLOOKUP(A409,Table11[Tag Number],Table11[Status],"-",0)="Dead",
        _xlfn.XLOOKUP(A409,Table8[Tag Number],Table8[Status],"-",0)="Dead"),"Dead",
     OR(_xlfn.XLOOKUP(A409,Table11[Tag Number],Table11[Status],"-",0)="Alive",
        _xlfn.XLOOKUP(A409,Table10[Tag Number],Table10[Status],"-",0)="Alive",
        _xlfn.XLOOKUP(A409,Table9[Tag Number],Table9[Status],"-",0)="Alive",
        _xlfn.XLOOKUP(A409,Table8[Tag Number],Table8[Status],"-",0)="Alive"),"Alive",
     OR(_xlfn.XLOOKUP(A409,Table9[Tag Number],Table9[Status],"-",0)="-",
        _xlfn.XLOOKUP(A409,Table10[Tag Number],Table10[Status],"-",0)="-",
        _xlfn.XLOOKUP(A409,Table11[Tag Number],Table11[Status],"-",0)="-",
        _xlfn.XLOOKUP(A409,Table8[Tag Number],Table8[Status],"-",0)="-"),
   "-")</f>
        <v>-</v>
      </c>
      <c r="I409" s="88" t="str">
        <f>IF((_xlfn.XLOOKUP(B409,[2]Sheet1!$A$2:$A$198,[2]Sheet1!$B$2:$B$198,"-",0)="Glade"),"Out","No")</f>
        <v>No</v>
      </c>
      <c r="J409" s="90"/>
      <c r="K409" s="91"/>
      <c r="L409" s="91"/>
      <c r="M409" s="91"/>
      <c r="N409" s="92"/>
      <c r="O409" s="89"/>
      <c r="R409" t="b">
        <f t="shared" si="14"/>
        <v>0</v>
      </c>
    </row>
    <row r="410" spans="1:18" ht="15" thickBot="1" x14ac:dyDescent="0.35">
      <c r="A410" s="2" t="s">
        <v>1434</v>
      </c>
      <c r="B410" s="2" t="s">
        <v>1145</v>
      </c>
      <c r="C410" s="84">
        <f>IF(COUNTIF(Table8[Tag Number], A410), 1, 0)</f>
        <v>0</v>
      </c>
      <c r="D410" s="85">
        <f>IF(COUNTIF(Table9[Tag Number], A410), 1, 0)</f>
        <v>0</v>
      </c>
      <c r="E410" s="86">
        <f>IF(COUNTIF(Table10[Tag Number], A410), 1, 0)</f>
        <v>0</v>
      </c>
      <c r="F410" s="86">
        <f>IF(COUNTIF(Table11[Tag Number], A410), 1, 0)</f>
        <v>0</v>
      </c>
      <c r="G410" s="87">
        <f t="shared" si="15"/>
        <v>0</v>
      </c>
      <c r="H410" s="88" t="str" cm="1">
        <f t="array" ref="H410">_xlfn.IFS(OR(_xlfn.XLOOKUP(A410,Table9[Tag Number],Table9[Status],"-",0)="Dead",
        _xlfn.XLOOKUP(A410,Table10[Tag Number],Table10[Status],"-",0)="Dead",
        _xlfn.XLOOKUP(A410,Table11[Tag Number],Table11[Status],"-",0)="Dead",
        _xlfn.XLOOKUP(A410,Table8[Tag Number],Table8[Status],"-",0)="Dead"),"Dead",
     OR(_xlfn.XLOOKUP(A410,Table11[Tag Number],Table11[Status],"-",0)="Alive",
        _xlfn.XLOOKUP(A410,Table10[Tag Number],Table10[Status],"-",0)="Alive",
        _xlfn.XLOOKUP(A410,Table9[Tag Number],Table9[Status],"-",0)="Alive",
        _xlfn.XLOOKUP(A410,Table8[Tag Number],Table8[Status],"-",0)="Alive"),"Alive",
     OR(_xlfn.XLOOKUP(A410,Table9[Tag Number],Table9[Status],"-",0)="-",
        _xlfn.XLOOKUP(A410,Table10[Tag Number],Table10[Status],"-",0)="-",
        _xlfn.XLOOKUP(A410,Table11[Tag Number],Table11[Status],"-",0)="-",
        _xlfn.XLOOKUP(A410,Table8[Tag Number],Table8[Status],"-",0)="-"),
   "-")</f>
        <v>-</v>
      </c>
      <c r="I410" s="88" t="str">
        <f>IF((_xlfn.XLOOKUP(B410,[2]Sheet1!$A$2:$A$198,[2]Sheet1!$B$2:$B$198,"-",0)="Glade"),"Out","No")</f>
        <v>No</v>
      </c>
      <c r="J410" s="90"/>
      <c r="K410" s="91"/>
      <c r="L410" s="91"/>
      <c r="M410" s="91"/>
      <c r="N410" s="92"/>
      <c r="O410" s="89"/>
      <c r="R410" t="b">
        <f t="shared" si="14"/>
        <v>0</v>
      </c>
    </row>
    <row r="411" spans="1:18" ht="15" thickBot="1" x14ac:dyDescent="0.35">
      <c r="A411" s="3" t="s">
        <v>1435</v>
      </c>
      <c r="B411" s="3" t="s">
        <v>1145</v>
      </c>
      <c r="C411" s="84">
        <f>IF(COUNTIF(Table8[Tag Number], A411), 1, 0)</f>
        <v>0</v>
      </c>
      <c r="D411" s="85">
        <f>IF(COUNTIF(Table9[Tag Number], A411), 1, 0)</f>
        <v>0</v>
      </c>
      <c r="E411" s="86">
        <f>IF(COUNTIF(Table10[Tag Number], A411), 1, 0)</f>
        <v>0</v>
      </c>
      <c r="F411" s="86">
        <f>IF(COUNTIF(Table11[Tag Number], A411), 1, 0)</f>
        <v>0</v>
      </c>
      <c r="G411" s="87">
        <f t="shared" si="15"/>
        <v>0</v>
      </c>
      <c r="H411" s="88" t="str" cm="1">
        <f t="array" ref="H411">_xlfn.IFS(OR(_xlfn.XLOOKUP(A411,Table9[Tag Number],Table9[Status],"-",0)="Dead",
        _xlfn.XLOOKUP(A411,Table10[Tag Number],Table10[Status],"-",0)="Dead",
        _xlfn.XLOOKUP(A411,Table11[Tag Number],Table11[Status],"-",0)="Dead",
        _xlfn.XLOOKUP(A411,Table8[Tag Number],Table8[Status],"-",0)="Dead"),"Dead",
     OR(_xlfn.XLOOKUP(A411,Table11[Tag Number],Table11[Status],"-",0)="Alive",
        _xlfn.XLOOKUP(A411,Table10[Tag Number],Table10[Status],"-",0)="Alive",
        _xlfn.XLOOKUP(A411,Table9[Tag Number],Table9[Status],"-",0)="Alive",
        _xlfn.XLOOKUP(A411,Table8[Tag Number],Table8[Status],"-",0)="Alive"),"Alive",
     OR(_xlfn.XLOOKUP(A411,Table9[Tag Number],Table9[Status],"-",0)="-",
        _xlfn.XLOOKUP(A411,Table10[Tag Number],Table10[Status],"-",0)="-",
        _xlfn.XLOOKUP(A411,Table11[Tag Number],Table11[Status],"-",0)="-",
        _xlfn.XLOOKUP(A411,Table8[Tag Number],Table8[Status],"-",0)="-"),
   "-")</f>
        <v>-</v>
      </c>
      <c r="I411" s="88" t="str">
        <f>IF((_xlfn.XLOOKUP(B411,[2]Sheet1!$A$2:$A$198,[2]Sheet1!$B$2:$B$198,"-",0)="Glade"),"Out","No")</f>
        <v>No</v>
      </c>
      <c r="J411" s="90"/>
      <c r="K411" s="91"/>
      <c r="L411" s="91"/>
      <c r="M411" s="91"/>
      <c r="N411" s="92"/>
      <c r="O411" s="89"/>
      <c r="R411" t="b">
        <f t="shared" si="14"/>
        <v>0</v>
      </c>
    </row>
    <row r="412" spans="1:18" ht="15" thickBot="1" x14ac:dyDescent="0.35">
      <c r="A412" s="2" t="s">
        <v>1436</v>
      </c>
      <c r="B412" s="2" t="s">
        <v>1145</v>
      </c>
      <c r="C412" s="84">
        <f>IF(COUNTIF(Table8[Tag Number], A412), 1, 0)</f>
        <v>0</v>
      </c>
      <c r="D412" s="85">
        <f>IF(COUNTIF(Table9[Tag Number], A412), 1, 0)</f>
        <v>0</v>
      </c>
      <c r="E412" s="86">
        <f>IF(COUNTIF(Table10[Tag Number], A412), 1, 0)</f>
        <v>0</v>
      </c>
      <c r="F412" s="86">
        <f>IF(COUNTIF(Table11[Tag Number], A412), 1, 0)</f>
        <v>0</v>
      </c>
      <c r="G412" s="87">
        <f t="shared" si="15"/>
        <v>0</v>
      </c>
      <c r="H412" s="88" t="str" cm="1">
        <f t="array" ref="H412">_xlfn.IFS(OR(_xlfn.XLOOKUP(A412,Table9[Tag Number],Table9[Status],"-",0)="Dead",
        _xlfn.XLOOKUP(A412,Table10[Tag Number],Table10[Status],"-",0)="Dead",
        _xlfn.XLOOKUP(A412,Table11[Tag Number],Table11[Status],"-",0)="Dead",
        _xlfn.XLOOKUP(A412,Table8[Tag Number],Table8[Status],"-",0)="Dead"),"Dead",
     OR(_xlfn.XLOOKUP(A412,Table11[Tag Number],Table11[Status],"-",0)="Alive",
        _xlfn.XLOOKUP(A412,Table10[Tag Number],Table10[Status],"-",0)="Alive",
        _xlfn.XLOOKUP(A412,Table9[Tag Number],Table9[Status],"-",0)="Alive",
        _xlfn.XLOOKUP(A412,Table8[Tag Number],Table8[Status],"-",0)="Alive"),"Alive",
     OR(_xlfn.XLOOKUP(A412,Table9[Tag Number],Table9[Status],"-",0)="-",
        _xlfn.XLOOKUP(A412,Table10[Tag Number],Table10[Status],"-",0)="-",
        _xlfn.XLOOKUP(A412,Table11[Tag Number],Table11[Status],"-",0)="-",
        _xlfn.XLOOKUP(A412,Table8[Tag Number],Table8[Status],"-",0)="-"),
   "-")</f>
        <v>-</v>
      </c>
      <c r="I412" s="88" t="str">
        <f>IF((_xlfn.XLOOKUP(B412,[2]Sheet1!$A$2:$A$198,[2]Sheet1!$B$2:$B$198,"-",0)="Glade"),"Out","No")</f>
        <v>No</v>
      </c>
      <c r="J412" s="90"/>
      <c r="K412" s="91"/>
      <c r="L412" s="91"/>
      <c r="M412" s="91"/>
      <c r="N412" s="92"/>
      <c r="O412" s="89"/>
      <c r="R412" t="b">
        <f t="shared" si="14"/>
        <v>0</v>
      </c>
    </row>
    <row r="413" spans="1:18" ht="15" thickBot="1" x14ac:dyDescent="0.35">
      <c r="A413" s="3" t="s">
        <v>1437</v>
      </c>
      <c r="B413" s="3" t="s">
        <v>1145</v>
      </c>
      <c r="C413" s="84">
        <f>IF(COUNTIF(Table8[Tag Number], A413), 1, 0)</f>
        <v>0</v>
      </c>
      <c r="D413" s="85">
        <f>IF(COUNTIF(Table9[Tag Number], A413), 1, 0)</f>
        <v>0</v>
      </c>
      <c r="E413" s="86">
        <f>IF(COUNTIF(Table10[Tag Number], A413), 1, 0)</f>
        <v>0</v>
      </c>
      <c r="F413" s="86">
        <f>IF(COUNTIF(Table11[Tag Number], A413), 1, 0)</f>
        <v>0</v>
      </c>
      <c r="G413" s="87">
        <f t="shared" si="15"/>
        <v>0</v>
      </c>
      <c r="H413" s="88" t="str" cm="1">
        <f t="array" ref="H413">_xlfn.IFS(OR(_xlfn.XLOOKUP(A413,Table9[Tag Number],Table9[Status],"-",0)="Dead",
        _xlfn.XLOOKUP(A413,Table10[Tag Number],Table10[Status],"-",0)="Dead",
        _xlfn.XLOOKUP(A413,Table11[Tag Number],Table11[Status],"-",0)="Dead",
        _xlfn.XLOOKUP(A413,Table8[Tag Number],Table8[Status],"-",0)="Dead"),"Dead",
     OR(_xlfn.XLOOKUP(A413,Table11[Tag Number],Table11[Status],"-",0)="Alive",
        _xlfn.XLOOKUP(A413,Table10[Tag Number],Table10[Status],"-",0)="Alive",
        _xlfn.XLOOKUP(A413,Table9[Tag Number],Table9[Status],"-",0)="Alive",
        _xlfn.XLOOKUP(A413,Table8[Tag Number],Table8[Status],"-",0)="Alive"),"Alive",
     OR(_xlfn.XLOOKUP(A413,Table9[Tag Number],Table9[Status],"-",0)="-",
        _xlfn.XLOOKUP(A413,Table10[Tag Number],Table10[Status],"-",0)="-",
        _xlfn.XLOOKUP(A413,Table11[Tag Number],Table11[Status],"-",0)="-",
        _xlfn.XLOOKUP(A413,Table8[Tag Number],Table8[Status],"-",0)="-"),
   "-")</f>
        <v>-</v>
      </c>
      <c r="I413" s="88" t="str">
        <f>IF((_xlfn.XLOOKUP(B413,[2]Sheet1!$A$2:$A$198,[2]Sheet1!$B$2:$B$198,"-",0)="Glade"),"Out","No")</f>
        <v>No</v>
      </c>
      <c r="J413" s="90"/>
      <c r="K413" s="91"/>
      <c r="L413" s="91"/>
      <c r="M413" s="91"/>
      <c r="N413" s="92"/>
      <c r="O413" s="89"/>
      <c r="R413" t="b">
        <f t="shared" si="14"/>
        <v>0</v>
      </c>
    </row>
    <row r="414" spans="1:18" ht="15" thickBot="1" x14ac:dyDescent="0.35">
      <c r="A414" s="2" t="s">
        <v>845</v>
      </c>
      <c r="B414" s="2" t="s">
        <v>1137</v>
      </c>
      <c r="C414" s="84">
        <f>IF(COUNTIF(Table8[Tag Number], A414), 1, 0)</f>
        <v>0</v>
      </c>
      <c r="D414" s="85">
        <f>IF(COUNTIF(Table9[Tag Number], A414), 1, 0)</f>
        <v>1</v>
      </c>
      <c r="E414" s="86">
        <f>IF(COUNTIF(Table10[Tag Number], A414), 1, 0)</f>
        <v>0</v>
      </c>
      <c r="F414" s="86">
        <f>IF(COUNTIF(Table11[Tag Number], A414), 1, 0)</f>
        <v>0</v>
      </c>
      <c r="G414" s="87">
        <f t="shared" si="15"/>
        <v>1</v>
      </c>
      <c r="H414" s="88" t="str" cm="1">
        <f t="array" ref="H414">_xlfn.IFS(OR(_xlfn.XLOOKUP(A414,Table9[Tag Number],Table9[Status],"-",0)="Dead",
        _xlfn.XLOOKUP(A414,Table10[Tag Number],Table10[Status],"-",0)="Dead",
        _xlfn.XLOOKUP(A414,Table11[Tag Number],Table11[Status],"-",0)="Dead",
        _xlfn.XLOOKUP(A414,Table8[Tag Number],Table8[Status],"-",0)="Dead"),"Dead",
     OR(_xlfn.XLOOKUP(A414,Table11[Tag Number],Table11[Status],"-",0)="Alive",
        _xlfn.XLOOKUP(A414,Table10[Tag Number],Table10[Status],"-",0)="Alive",
        _xlfn.XLOOKUP(A414,Table9[Tag Number],Table9[Status],"-",0)="Alive",
        _xlfn.XLOOKUP(A414,Table8[Tag Number],Table8[Status],"-",0)="Alive"),"Alive",
     OR(_xlfn.XLOOKUP(A414,Table9[Tag Number],Table9[Status],"-",0)="-",
        _xlfn.XLOOKUP(A414,Table10[Tag Number],Table10[Status],"-",0)="-",
        _xlfn.XLOOKUP(A414,Table11[Tag Number],Table11[Status],"-",0)="-",
        _xlfn.XLOOKUP(A414,Table8[Tag Number],Table8[Status],"-",0)="-"),
   "-")</f>
        <v>Dead</v>
      </c>
      <c r="I414" s="88" t="str">
        <f>IF((_xlfn.XLOOKUP(B414,[2]Sheet1!$A$2:$A$198,[2]Sheet1!$B$2:$B$198,"-",0)="Glade"),"Out","No")</f>
        <v>No</v>
      </c>
      <c r="J414" s="90"/>
      <c r="K414" s="91"/>
      <c r="L414" s="91"/>
      <c r="M414" s="91"/>
      <c r="N414" s="92"/>
      <c r="O414" s="89"/>
      <c r="R414" t="b">
        <f t="shared" si="14"/>
        <v>0</v>
      </c>
    </row>
    <row r="415" spans="1:18" ht="15" thickBot="1" x14ac:dyDescent="0.35">
      <c r="A415" s="3" t="s">
        <v>1438</v>
      </c>
      <c r="B415" s="3" t="s">
        <v>1145</v>
      </c>
      <c r="C415" s="84">
        <f>IF(COUNTIF(Table8[Tag Number], A415), 1, 0)</f>
        <v>0</v>
      </c>
      <c r="D415" s="85">
        <f>IF(COUNTIF(Table9[Tag Number], A415), 1, 0)</f>
        <v>0</v>
      </c>
      <c r="E415" s="86">
        <f>IF(COUNTIF(Table10[Tag Number], A415), 1, 0)</f>
        <v>0</v>
      </c>
      <c r="F415" s="86">
        <f>IF(COUNTIF(Table11[Tag Number], A415), 1, 0)</f>
        <v>0</v>
      </c>
      <c r="G415" s="87">
        <f t="shared" si="15"/>
        <v>0</v>
      </c>
      <c r="H415" s="88" t="str" cm="1">
        <f t="array" ref="H415">_xlfn.IFS(OR(_xlfn.XLOOKUP(A415,Table9[Tag Number],Table9[Status],"-",0)="Dead",
        _xlfn.XLOOKUP(A415,Table10[Tag Number],Table10[Status],"-",0)="Dead",
        _xlfn.XLOOKUP(A415,Table11[Tag Number],Table11[Status],"-",0)="Dead",
        _xlfn.XLOOKUP(A415,Table8[Tag Number],Table8[Status],"-",0)="Dead"),"Dead",
     OR(_xlfn.XLOOKUP(A415,Table11[Tag Number],Table11[Status],"-",0)="Alive",
        _xlfn.XLOOKUP(A415,Table10[Tag Number],Table10[Status],"-",0)="Alive",
        _xlfn.XLOOKUP(A415,Table9[Tag Number],Table9[Status],"-",0)="Alive",
        _xlfn.XLOOKUP(A415,Table8[Tag Number],Table8[Status],"-",0)="Alive"),"Alive",
     OR(_xlfn.XLOOKUP(A415,Table9[Tag Number],Table9[Status],"-",0)="-",
        _xlfn.XLOOKUP(A415,Table10[Tag Number],Table10[Status],"-",0)="-",
        _xlfn.XLOOKUP(A415,Table11[Tag Number],Table11[Status],"-",0)="-",
        _xlfn.XLOOKUP(A415,Table8[Tag Number],Table8[Status],"-",0)="-"),
   "-")</f>
        <v>-</v>
      </c>
      <c r="I415" s="88" t="str">
        <f>IF((_xlfn.XLOOKUP(B415,[2]Sheet1!$A$2:$A$198,[2]Sheet1!$B$2:$B$198,"-",0)="Glade"),"Out","No")</f>
        <v>No</v>
      </c>
      <c r="J415" s="90"/>
      <c r="K415" s="91"/>
      <c r="L415" s="91"/>
      <c r="M415" s="91"/>
      <c r="N415" s="92"/>
      <c r="O415" s="89"/>
      <c r="R415" t="b">
        <f t="shared" si="14"/>
        <v>0</v>
      </c>
    </row>
    <row r="416" spans="1:18" ht="15" thickBot="1" x14ac:dyDescent="0.35">
      <c r="A416" s="2" t="s">
        <v>436</v>
      </c>
      <c r="B416" s="2" t="s">
        <v>1137</v>
      </c>
      <c r="C416" s="84">
        <f>IF(COUNTIF(Table8[Tag Number], A416), 1, 0)</f>
        <v>0</v>
      </c>
      <c r="D416" s="85">
        <f>IF(COUNTIF(Table9[Tag Number], A416), 1, 0)</f>
        <v>1</v>
      </c>
      <c r="E416" s="86">
        <f>IF(COUNTIF(Table10[Tag Number], A416), 1, 0)</f>
        <v>0</v>
      </c>
      <c r="F416" s="86">
        <f>IF(COUNTIF(Table11[Tag Number], A416), 1, 0)</f>
        <v>1</v>
      </c>
      <c r="G416" s="87">
        <f t="shared" si="15"/>
        <v>2</v>
      </c>
      <c r="H416" s="88" t="str" cm="1">
        <f t="array" ref="H416">_xlfn.IFS(OR(_xlfn.XLOOKUP(A416,Table9[Tag Number],Table9[Status],"-",0)="Dead",
        _xlfn.XLOOKUP(A416,Table10[Tag Number],Table10[Status],"-",0)="Dead",
        _xlfn.XLOOKUP(A416,Table11[Tag Number],Table11[Status],"-",0)="Dead",
        _xlfn.XLOOKUP(A416,Table8[Tag Number],Table8[Status],"-",0)="Dead"),"Dead",
     OR(_xlfn.XLOOKUP(A416,Table11[Tag Number],Table11[Status],"-",0)="Alive",
        _xlfn.XLOOKUP(A416,Table10[Tag Number],Table10[Status],"-",0)="Alive",
        _xlfn.XLOOKUP(A416,Table9[Tag Number],Table9[Status],"-",0)="Alive",
        _xlfn.XLOOKUP(A416,Table8[Tag Number],Table8[Status],"-",0)="Alive"),"Alive",
     OR(_xlfn.XLOOKUP(A416,Table9[Tag Number],Table9[Status],"-",0)="-",
        _xlfn.XLOOKUP(A416,Table10[Tag Number],Table10[Status],"-",0)="-",
        _xlfn.XLOOKUP(A416,Table11[Tag Number],Table11[Status],"-",0)="-",
        _xlfn.XLOOKUP(A416,Table8[Tag Number],Table8[Status],"-",0)="-"),
   "-")</f>
        <v>Alive</v>
      </c>
      <c r="I416" s="88" t="str">
        <f>IF((_xlfn.XLOOKUP(B416,[2]Sheet1!$A$2:$A$198,[2]Sheet1!$B$2:$B$198,"-",0)="Glade"),"Out","No")</f>
        <v>No</v>
      </c>
      <c r="J416" s="90"/>
      <c r="K416" s="91"/>
      <c r="L416" s="91"/>
      <c r="M416" s="91"/>
      <c r="N416" s="92"/>
      <c r="O416" s="89"/>
      <c r="R416" t="str">
        <f t="shared" si="14"/>
        <v>B416</v>
      </c>
    </row>
    <row r="417" spans="1:18" ht="15" thickBot="1" x14ac:dyDescent="0.35">
      <c r="A417" s="3" t="s">
        <v>1439</v>
      </c>
      <c r="B417" s="3" t="s">
        <v>1137</v>
      </c>
      <c r="C417" s="84">
        <f>IF(COUNTIF(Table8[Tag Number], A417), 1, 0)</f>
        <v>0</v>
      </c>
      <c r="D417" s="85">
        <f>IF(COUNTIF(Table9[Tag Number], A417), 1, 0)</f>
        <v>0</v>
      </c>
      <c r="E417" s="86">
        <f>IF(COUNTIF(Table10[Tag Number], A417), 1, 0)</f>
        <v>0</v>
      </c>
      <c r="F417" s="86">
        <f>IF(COUNTIF(Table11[Tag Number], A417), 1, 0)</f>
        <v>0</v>
      </c>
      <c r="G417" s="87">
        <f t="shared" si="15"/>
        <v>0</v>
      </c>
      <c r="H417" s="88" t="str" cm="1">
        <f t="array" ref="H417">_xlfn.IFS(OR(_xlfn.XLOOKUP(A417,Table9[Tag Number],Table9[Status],"-",0)="Dead",
        _xlfn.XLOOKUP(A417,Table10[Tag Number],Table10[Status],"-",0)="Dead",
        _xlfn.XLOOKUP(A417,Table11[Tag Number],Table11[Status],"-",0)="Dead",
        _xlfn.XLOOKUP(A417,Table8[Tag Number],Table8[Status],"-",0)="Dead"),"Dead",
     OR(_xlfn.XLOOKUP(A417,Table11[Tag Number],Table11[Status],"-",0)="Alive",
        _xlfn.XLOOKUP(A417,Table10[Tag Number],Table10[Status],"-",0)="Alive",
        _xlfn.XLOOKUP(A417,Table9[Tag Number],Table9[Status],"-",0)="Alive",
        _xlfn.XLOOKUP(A417,Table8[Tag Number],Table8[Status],"-",0)="Alive"),"Alive",
     OR(_xlfn.XLOOKUP(A417,Table9[Tag Number],Table9[Status],"-",0)="-",
        _xlfn.XLOOKUP(A417,Table10[Tag Number],Table10[Status],"-",0)="-",
        _xlfn.XLOOKUP(A417,Table11[Tag Number],Table11[Status],"-",0)="-",
        _xlfn.XLOOKUP(A417,Table8[Tag Number],Table8[Status],"-",0)="-"),
   "-")</f>
        <v>-</v>
      </c>
      <c r="I417" s="88" t="str">
        <f>IF((_xlfn.XLOOKUP(B417,[2]Sheet1!$A$2:$A$198,[2]Sheet1!$B$2:$B$198,"-",0)="Glade"),"Out","No")</f>
        <v>No</v>
      </c>
      <c r="J417" s="90"/>
      <c r="K417" s="91"/>
      <c r="L417" s="91"/>
      <c r="M417" s="91"/>
      <c r="N417" s="92"/>
      <c r="O417" s="89"/>
      <c r="R417" t="b">
        <f t="shared" si="14"/>
        <v>0</v>
      </c>
    </row>
    <row r="418" spans="1:18" ht="15" thickBot="1" x14ac:dyDescent="0.35">
      <c r="A418" s="2" t="s">
        <v>837</v>
      </c>
      <c r="B418" s="2" t="s">
        <v>1137</v>
      </c>
      <c r="C418" s="84">
        <f>IF(COUNTIF(Table8[Tag Number], A418), 1, 0)</f>
        <v>1</v>
      </c>
      <c r="D418" s="85">
        <f>IF(COUNTIF(Table9[Tag Number], A418), 1, 0)</f>
        <v>0</v>
      </c>
      <c r="E418" s="86">
        <f>IF(COUNTIF(Table10[Tag Number], A418), 1, 0)</f>
        <v>0</v>
      </c>
      <c r="F418" s="86">
        <f>IF(COUNTIF(Table11[Tag Number], A418), 1, 0)</f>
        <v>0</v>
      </c>
      <c r="G418" s="87">
        <f t="shared" si="15"/>
        <v>1</v>
      </c>
      <c r="H418" s="88" t="str" cm="1">
        <f t="array" ref="H418">_xlfn.IFS(OR(_xlfn.XLOOKUP(A418,Table9[Tag Number],Table9[Status],"-",0)="Dead",
        _xlfn.XLOOKUP(A418,Table10[Tag Number],Table10[Status],"-",0)="Dead",
        _xlfn.XLOOKUP(A418,Table11[Tag Number],Table11[Status],"-",0)="Dead",
        _xlfn.XLOOKUP(A418,Table8[Tag Number],Table8[Status],"-",0)="Dead"),"Dead",
     OR(_xlfn.XLOOKUP(A418,Table11[Tag Number],Table11[Status],"-",0)="Alive",
        _xlfn.XLOOKUP(A418,Table10[Tag Number],Table10[Status],"-",0)="Alive",
        _xlfn.XLOOKUP(A418,Table9[Tag Number],Table9[Status],"-",0)="Alive",
        _xlfn.XLOOKUP(A418,Table8[Tag Number],Table8[Status],"-",0)="Alive"),"Alive",
     OR(_xlfn.XLOOKUP(A418,Table9[Tag Number],Table9[Status],"-",0)="-",
        _xlfn.XLOOKUP(A418,Table10[Tag Number],Table10[Status],"-",0)="-",
        _xlfn.XLOOKUP(A418,Table11[Tag Number],Table11[Status],"-",0)="-",
        _xlfn.XLOOKUP(A418,Table8[Tag Number],Table8[Status],"-",0)="-"),
   "-")</f>
        <v>Alive</v>
      </c>
      <c r="I418" s="88" t="str">
        <f>IF((_xlfn.XLOOKUP(B418,[2]Sheet1!$A$2:$A$198,[2]Sheet1!$B$2:$B$198,"-",0)="Glade"),"Out","No")</f>
        <v>No</v>
      </c>
      <c r="J418" s="90"/>
      <c r="K418" s="91"/>
      <c r="L418" s="91"/>
      <c r="M418" s="91"/>
      <c r="N418" s="92"/>
      <c r="O418" s="89"/>
      <c r="R418" t="b">
        <f t="shared" si="14"/>
        <v>0</v>
      </c>
    </row>
    <row r="419" spans="1:18" ht="15" thickBot="1" x14ac:dyDescent="0.35">
      <c r="A419" s="3" t="s">
        <v>1440</v>
      </c>
      <c r="B419" s="3" t="s">
        <v>1145</v>
      </c>
      <c r="C419" s="84">
        <f>IF(COUNTIF(Table8[Tag Number], A419), 1, 0)</f>
        <v>0</v>
      </c>
      <c r="D419" s="85">
        <f>IF(COUNTIF(Table9[Tag Number], A419), 1, 0)</f>
        <v>0</v>
      </c>
      <c r="E419" s="86">
        <f>IF(COUNTIF(Table10[Tag Number], A419), 1, 0)</f>
        <v>0</v>
      </c>
      <c r="F419" s="86">
        <f>IF(COUNTIF(Table11[Tag Number], A419), 1, 0)</f>
        <v>0</v>
      </c>
      <c r="G419" s="87">
        <f t="shared" si="15"/>
        <v>0</v>
      </c>
      <c r="H419" s="88" t="str" cm="1">
        <f t="array" ref="H419">_xlfn.IFS(OR(_xlfn.XLOOKUP(A419,Table9[Tag Number],Table9[Status],"-",0)="Dead",
        _xlfn.XLOOKUP(A419,Table10[Tag Number],Table10[Status],"-",0)="Dead",
        _xlfn.XLOOKUP(A419,Table11[Tag Number],Table11[Status],"-",0)="Dead",
        _xlfn.XLOOKUP(A419,Table8[Tag Number],Table8[Status],"-",0)="Dead"),"Dead",
     OR(_xlfn.XLOOKUP(A419,Table11[Tag Number],Table11[Status],"-",0)="Alive",
        _xlfn.XLOOKUP(A419,Table10[Tag Number],Table10[Status],"-",0)="Alive",
        _xlfn.XLOOKUP(A419,Table9[Tag Number],Table9[Status],"-",0)="Alive",
        _xlfn.XLOOKUP(A419,Table8[Tag Number],Table8[Status],"-",0)="Alive"),"Alive",
     OR(_xlfn.XLOOKUP(A419,Table9[Tag Number],Table9[Status],"-",0)="-",
        _xlfn.XLOOKUP(A419,Table10[Tag Number],Table10[Status],"-",0)="-",
        _xlfn.XLOOKUP(A419,Table11[Tag Number],Table11[Status],"-",0)="-",
        _xlfn.XLOOKUP(A419,Table8[Tag Number],Table8[Status],"-",0)="-"),
   "-")</f>
        <v>-</v>
      </c>
      <c r="I419" s="88" t="str">
        <f>IF((_xlfn.XLOOKUP(B419,[2]Sheet1!$A$2:$A$198,[2]Sheet1!$B$2:$B$198,"-",0)="Glade"),"Out","No")</f>
        <v>No</v>
      </c>
      <c r="J419" s="90"/>
      <c r="K419" s="91"/>
      <c r="L419" s="91"/>
      <c r="M419" s="91"/>
      <c r="N419" s="92"/>
      <c r="O419" s="89"/>
      <c r="R419" t="b">
        <f t="shared" si="14"/>
        <v>0</v>
      </c>
    </row>
    <row r="420" spans="1:18" ht="15" thickBot="1" x14ac:dyDescent="0.35">
      <c r="A420" s="2" t="s">
        <v>747</v>
      </c>
      <c r="B420" s="2" t="s">
        <v>1137</v>
      </c>
      <c r="C420" s="84">
        <f>IF(COUNTIF(Table8[Tag Number], A420), 1, 0)</f>
        <v>0</v>
      </c>
      <c r="D420" s="85">
        <f>IF(COUNTIF(Table9[Tag Number], A420), 1, 0)</f>
        <v>1</v>
      </c>
      <c r="E420" s="86">
        <f>IF(COUNTIF(Table10[Tag Number], A420), 1, 0)</f>
        <v>1</v>
      </c>
      <c r="F420" s="86">
        <f>IF(COUNTIF(Table11[Tag Number], A420), 1, 0)</f>
        <v>0</v>
      </c>
      <c r="G420" s="87">
        <f t="shared" si="15"/>
        <v>2</v>
      </c>
      <c r="H420" s="88" t="str" cm="1">
        <f t="array" ref="H420">_xlfn.IFS(OR(_xlfn.XLOOKUP(A420,Table9[Tag Number],Table9[Status],"-",0)="Dead",
        _xlfn.XLOOKUP(A420,Table10[Tag Number],Table10[Status],"-",0)="Dead",
        _xlfn.XLOOKUP(A420,Table11[Tag Number],Table11[Status],"-",0)="Dead",
        _xlfn.XLOOKUP(A420,Table8[Tag Number],Table8[Status],"-",0)="Dead"),"Dead",
     OR(_xlfn.XLOOKUP(A420,Table11[Tag Number],Table11[Status],"-",0)="Alive",
        _xlfn.XLOOKUP(A420,Table10[Tag Number],Table10[Status],"-",0)="Alive",
        _xlfn.XLOOKUP(A420,Table9[Tag Number],Table9[Status],"-",0)="Alive",
        _xlfn.XLOOKUP(A420,Table8[Tag Number],Table8[Status],"-",0)="Alive"),"Alive",
     OR(_xlfn.XLOOKUP(A420,Table9[Tag Number],Table9[Status],"-",0)="-",
        _xlfn.XLOOKUP(A420,Table10[Tag Number],Table10[Status],"-",0)="-",
        _xlfn.XLOOKUP(A420,Table11[Tag Number],Table11[Status],"-",0)="-",
        _xlfn.XLOOKUP(A420,Table8[Tag Number],Table8[Status],"-",0)="-"),
   "-")</f>
        <v>Alive</v>
      </c>
      <c r="I420" s="88" t="str">
        <f>IF((_xlfn.XLOOKUP(B420,[2]Sheet1!$A$2:$A$198,[2]Sheet1!$B$2:$B$198,"-",0)="Glade"),"Out","No")</f>
        <v>No</v>
      </c>
      <c r="J420" s="90"/>
      <c r="K420" s="91"/>
      <c r="L420" s="91"/>
      <c r="M420" s="91"/>
      <c r="N420" s="92"/>
      <c r="O420" s="89"/>
      <c r="R420" t="str">
        <f t="shared" si="14"/>
        <v>B420</v>
      </c>
    </row>
    <row r="421" spans="1:18" ht="15" thickBot="1" x14ac:dyDescent="0.35">
      <c r="A421" s="3" t="s">
        <v>1441</v>
      </c>
      <c r="B421" s="3" t="s">
        <v>1145</v>
      </c>
      <c r="C421" s="84">
        <f>IF(COUNTIF(Table8[Tag Number], A421), 1, 0)</f>
        <v>0</v>
      </c>
      <c r="D421" s="85">
        <f>IF(COUNTIF(Table9[Tag Number], A421), 1, 0)</f>
        <v>0</v>
      </c>
      <c r="E421" s="86">
        <f>IF(COUNTIF(Table10[Tag Number], A421), 1, 0)</f>
        <v>0</v>
      </c>
      <c r="F421" s="86">
        <f>IF(COUNTIF(Table11[Tag Number], A421), 1, 0)</f>
        <v>0</v>
      </c>
      <c r="G421" s="87">
        <f t="shared" si="15"/>
        <v>0</v>
      </c>
      <c r="H421" s="88" t="str" cm="1">
        <f t="array" ref="H421">_xlfn.IFS(OR(_xlfn.XLOOKUP(A421,Table9[Tag Number],Table9[Status],"-",0)="Dead",
        _xlfn.XLOOKUP(A421,Table10[Tag Number],Table10[Status],"-",0)="Dead",
        _xlfn.XLOOKUP(A421,Table11[Tag Number],Table11[Status],"-",0)="Dead",
        _xlfn.XLOOKUP(A421,Table8[Tag Number],Table8[Status],"-",0)="Dead"),"Dead",
     OR(_xlfn.XLOOKUP(A421,Table11[Tag Number],Table11[Status],"-",0)="Alive",
        _xlfn.XLOOKUP(A421,Table10[Tag Number],Table10[Status],"-",0)="Alive",
        _xlfn.XLOOKUP(A421,Table9[Tag Number],Table9[Status],"-",0)="Alive",
        _xlfn.XLOOKUP(A421,Table8[Tag Number],Table8[Status],"-",0)="Alive"),"Alive",
     OR(_xlfn.XLOOKUP(A421,Table9[Tag Number],Table9[Status],"-",0)="-",
        _xlfn.XLOOKUP(A421,Table10[Tag Number],Table10[Status],"-",0)="-",
        _xlfn.XLOOKUP(A421,Table11[Tag Number],Table11[Status],"-",0)="-",
        _xlfn.XLOOKUP(A421,Table8[Tag Number],Table8[Status],"-",0)="-"),
   "-")</f>
        <v>-</v>
      </c>
      <c r="I421" s="88" t="str">
        <f>IF((_xlfn.XLOOKUP(B421,[2]Sheet1!$A$2:$A$198,[2]Sheet1!$B$2:$B$198,"-",0)="Glade"),"Out","No")</f>
        <v>No</v>
      </c>
      <c r="J421" s="90"/>
      <c r="K421" s="91"/>
      <c r="L421" s="91"/>
      <c r="M421" s="91"/>
      <c r="N421" s="92"/>
      <c r="O421" s="89"/>
      <c r="R421" t="b">
        <f t="shared" si="14"/>
        <v>0</v>
      </c>
    </row>
    <row r="422" spans="1:18" ht="15" thickBot="1" x14ac:dyDescent="0.35">
      <c r="A422" s="2" t="s">
        <v>1442</v>
      </c>
      <c r="B422" s="2" t="s">
        <v>1137</v>
      </c>
      <c r="C422" s="84">
        <f>IF(COUNTIF(Table8[Tag Number], A422), 1, 0)</f>
        <v>0</v>
      </c>
      <c r="D422" s="85">
        <f>IF(COUNTIF(Table9[Tag Number], A422), 1, 0)</f>
        <v>0</v>
      </c>
      <c r="E422" s="86">
        <f>IF(COUNTIF(Table10[Tag Number], A422), 1, 0)</f>
        <v>0</v>
      </c>
      <c r="F422" s="86">
        <f>IF(COUNTIF(Table11[Tag Number], A422), 1, 0)</f>
        <v>0</v>
      </c>
      <c r="G422" s="87">
        <f t="shared" si="15"/>
        <v>0</v>
      </c>
      <c r="H422" s="88" t="str" cm="1">
        <f t="array" ref="H422">_xlfn.IFS(OR(_xlfn.XLOOKUP(A422,Table9[Tag Number],Table9[Status],"-",0)="Dead",
        _xlfn.XLOOKUP(A422,Table10[Tag Number],Table10[Status],"-",0)="Dead",
        _xlfn.XLOOKUP(A422,Table11[Tag Number],Table11[Status],"-",0)="Dead",
        _xlfn.XLOOKUP(A422,Table8[Tag Number],Table8[Status],"-",0)="Dead"),"Dead",
     OR(_xlfn.XLOOKUP(A422,Table11[Tag Number],Table11[Status],"-",0)="Alive",
        _xlfn.XLOOKUP(A422,Table10[Tag Number],Table10[Status],"-",0)="Alive",
        _xlfn.XLOOKUP(A422,Table9[Tag Number],Table9[Status],"-",0)="Alive",
        _xlfn.XLOOKUP(A422,Table8[Tag Number],Table8[Status],"-",0)="Alive"),"Alive",
     OR(_xlfn.XLOOKUP(A422,Table9[Tag Number],Table9[Status],"-",0)="-",
        _xlfn.XLOOKUP(A422,Table10[Tag Number],Table10[Status],"-",0)="-",
        _xlfn.XLOOKUP(A422,Table11[Tag Number],Table11[Status],"-",0)="-",
        _xlfn.XLOOKUP(A422,Table8[Tag Number],Table8[Status],"-",0)="-"),
   "-")</f>
        <v>-</v>
      </c>
      <c r="I422" s="88" t="str">
        <f>IF((_xlfn.XLOOKUP(B422,[2]Sheet1!$A$2:$A$198,[2]Sheet1!$B$2:$B$198,"-",0)="Glade"),"Out","No")</f>
        <v>No</v>
      </c>
      <c r="J422" s="90"/>
      <c r="K422" s="91"/>
      <c r="L422" s="91"/>
      <c r="M422" s="91"/>
      <c r="N422" s="92"/>
      <c r="O422" s="89"/>
      <c r="R422" t="b">
        <f t="shared" si="14"/>
        <v>0</v>
      </c>
    </row>
    <row r="423" spans="1:18" ht="15" thickBot="1" x14ac:dyDescent="0.35">
      <c r="A423" s="3" t="s">
        <v>1443</v>
      </c>
      <c r="B423" s="3" t="s">
        <v>1145</v>
      </c>
      <c r="C423" s="84">
        <f>IF(COUNTIF(Table8[Tag Number], A423), 1, 0)</f>
        <v>0</v>
      </c>
      <c r="D423" s="85">
        <f>IF(COUNTIF(Table9[Tag Number], A423), 1, 0)</f>
        <v>0</v>
      </c>
      <c r="E423" s="86">
        <f>IF(COUNTIF(Table10[Tag Number], A423), 1, 0)</f>
        <v>0</v>
      </c>
      <c r="F423" s="86">
        <f>IF(COUNTIF(Table11[Tag Number], A423), 1, 0)</f>
        <v>0</v>
      </c>
      <c r="G423" s="87">
        <f t="shared" si="15"/>
        <v>0</v>
      </c>
      <c r="H423" s="88" t="str" cm="1">
        <f t="array" ref="H423">_xlfn.IFS(OR(_xlfn.XLOOKUP(A423,Table9[Tag Number],Table9[Status],"-",0)="Dead",
        _xlfn.XLOOKUP(A423,Table10[Tag Number],Table10[Status],"-",0)="Dead",
        _xlfn.XLOOKUP(A423,Table11[Tag Number],Table11[Status],"-",0)="Dead",
        _xlfn.XLOOKUP(A423,Table8[Tag Number],Table8[Status],"-",0)="Dead"),"Dead",
     OR(_xlfn.XLOOKUP(A423,Table11[Tag Number],Table11[Status],"-",0)="Alive",
        _xlfn.XLOOKUP(A423,Table10[Tag Number],Table10[Status],"-",0)="Alive",
        _xlfn.XLOOKUP(A423,Table9[Tag Number],Table9[Status],"-",0)="Alive",
        _xlfn.XLOOKUP(A423,Table8[Tag Number],Table8[Status],"-",0)="Alive"),"Alive",
     OR(_xlfn.XLOOKUP(A423,Table9[Tag Number],Table9[Status],"-",0)="-",
        _xlfn.XLOOKUP(A423,Table10[Tag Number],Table10[Status],"-",0)="-",
        _xlfn.XLOOKUP(A423,Table11[Tag Number],Table11[Status],"-",0)="-",
        _xlfn.XLOOKUP(A423,Table8[Tag Number],Table8[Status],"-",0)="-"),
   "-")</f>
        <v>-</v>
      </c>
      <c r="I423" s="88" t="str">
        <f>IF((_xlfn.XLOOKUP(B423,[2]Sheet1!$A$2:$A$198,[2]Sheet1!$B$2:$B$198,"-",0)="Glade"),"Out","No")</f>
        <v>No</v>
      </c>
      <c r="J423" s="90"/>
      <c r="K423" s="91"/>
      <c r="L423" s="91"/>
      <c r="M423" s="91"/>
      <c r="N423" s="92"/>
      <c r="O423" s="89"/>
      <c r="R423" t="b">
        <f t="shared" si="14"/>
        <v>0</v>
      </c>
    </row>
    <row r="424" spans="1:18" ht="15" thickBot="1" x14ac:dyDescent="0.35">
      <c r="A424" s="2" t="s">
        <v>1444</v>
      </c>
      <c r="B424" s="2" t="s">
        <v>1137</v>
      </c>
      <c r="C424" s="84">
        <f>IF(COUNTIF(Table8[Tag Number], A424), 1, 0)</f>
        <v>0</v>
      </c>
      <c r="D424" s="85">
        <f>IF(COUNTIF(Table9[Tag Number], A424), 1, 0)</f>
        <v>0</v>
      </c>
      <c r="E424" s="86">
        <f>IF(COUNTIF(Table10[Tag Number], A424), 1, 0)</f>
        <v>0</v>
      </c>
      <c r="F424" s="86">
        <f>IF(COUNTIF(Table11[Tag Number], A424), 1, 0)</f>
        <v>0</v>
      </c>
      <c r="G424" s="87">
        <f t="shared" si="15"/>
        <v>0</v>
      </c>
      <c r="H424" s="88" t="str" cm="1">
        <f t="array" ref="H424">_xlfn.IFS(OR(_xlfn.XLOOKUP(A424,Table9[Tag Number],Table9[Status],"-",0)="Dead",
        _xlfn.XLOOKUP(A424,Table10[Tag Number],Table10[Status],"-",0)="Dead",
        _xlfn.XLOOKUP(A424,Table11[Tag Number],Table11[Status],"-",0)="Dead",
        _xlfn.XLOOKUP(A424,Table8[Tag Number],Table8[Status],"-",0)="Dead"),"Dead",
     OR(_xlfn.XLOOKUP(A424,Table11[Tag Number],Table11[Status],"-",0)="Alive",
        _xlfn.XLOOKUP(A424,Table10[Tag Number],Table10[Status],"-",0)="Alive",
        _xlfn.XLOOKUP(A424,Table9[Tag Number],Table9[Status],"-",0)="Alive",
        _xlfn.XLOOKUP(A424,Table8[Tag Number],Table8[Status],"-",0)="Alive"),"Alive",
     OR(_xlfn.XLOOKUP(A424,Table9[Tag Number],Table9[Status],"-",0)="-",
        _xlfn.XLOOKUP(A424,Table10[Tag Number],Table10[Status],"-",0)="-",
        _xlfn.XLOOKUP(A424,Table11[Tag Number],Table11[Status],"-",0)="-",
        _xlfn.XLOOKUP(A424,Table8[Tag Number],Table8[Status],"-",0)="-"),
   "-")</f>
        <v>-</v>
      </c>
      <c r="I424" s="88" t="str">
        <f>IF((_xlfn.XLOOKUP(B424,[2]Sheet1!$A$2:$A$198,[2]Sheet1!$B$2:$B$198,"-",0)="Glade"),"Out","No")</f>
        <v>No</v>
      </c>
      <c r="J424" s="90"/>
      <c r="K424" s="91"/>
      <c r="L424" s="91"/>
      <c r="M424" s="91"/>
      <c r="N424" s="92"/>
      <c r="O424" s="89"/>
      <c r="R424" t="b">
        <f t="shared" si="14"/>
        <v>0</v>
      </c>
    </row>
    <row r="425" spans="1:18" ht="15" thickBot="1" x14ac:dyDescent="0.35">
      <c r="A425" s="3" t="s">
        <v>1445</v>
      </c>
      <c r="B425" s="3" t="s">
        <v>1145</v>
      </c>
      <c r="C425" s="84">
        <f>IF(COUNTIF(Table8[Tag Number], A425), 1, 0)</f>
        <v>0</v>
      </c>
      <c r="D425" s="85">
        <f>IF(COUNTIF(Table9[Tag Number], A425), 1, 0)</f>
        <v>0</v>
      </c>
      <c r="E425" s="86">
        <f>IF(COUNTIF(Table10[Tag Number], A425), 1, 0)</f>
        <v>0</v>
      </c>
      <c r="F425" s="86">
        <f>IF(COUNTIF(Table11[Tag Number], A425), 1, 0)</f>
        <v>0</v>
      </c>
      <c r="G425" s="87">
        <f t="shared" si="15"/>
        <v>0</v>
      </c>
      <c r="H425" s="88" t="str" cm="1">
        <f t="array" ref="H425">_xlfn.IFS(OR(_xlfn.XLOOKUP(A425,Table9[Tag Number],Table9[Status],"-",0)="Dead",
        _xlfn.XLOOKUP(A425,Table10[Tag Number],Table10[Status],"-",0)="Dead",
        _xlfn.XLOOKUP(A425,Table11[Tag Number],Table11[Status],"-",0)="Dead",
        _xlfn.XLOOKUP(A425,Table8[Tag Number],Table8[Status],"-",0)="Dead"),"Dead",
     OR(_xlfn.XLOOKUP(A425,Table11[Tag Number],Table11[Status],"-",0)="Alive",
        _xlfn.XLOOKUP(A425,Table10[Tag Number],Table10[Status],"-",0)="Alive",
        _xlfn.XLOOKUP(A425,Table9[Tag Number],Table9[Status],"-",0)="Alive",
        _xlfn.XLOOKUP(A425,Table8[Tag Number],Table8[Status],"-",0)="Alive"),"Alive",
     OR(_xlfn.XLOOKUP(A425,Table9[Tag Number],Table9[Status],"-",0)="-",
        _xlfn.XLOOKUP(A425,Table10[Tag Number],Table10[Status],"-",0)="-",
        _xlfn.XLOOKUP(A425,Table11[Tag Number],Table11[Status],"-",0)="-",
        _xlfn.XLOOKUP(A425,Table8[Tag Number],Table8[Status],"-",0)="-"),
   "-")</f>
        <v>-</v>
      </c>
      <c r="I425" s="88" t="str">
        <f>IF((_xlfn.XLOOKUP(B425,[2]Sheet1!$A$2:$A$198,[2]Sheet1!$B$2:$B$198,"-",0)="Glade"),"Out","No")</f>
        <v>No</v>
      </c>
      <c r="J425" s="90"/>
      <c r="K425" s="91"/>
      <c r="L425" s="91"/>
      <c r="M425" s="91"/>
      <c r="N425" s="92"/>
      <c r="O425" s="89"/>
      <c r="R425" t="b">
        <f t="shared" si="14"/>
        <v>0</v>
      </c>
    </row>
    <row r="426" spans="1:18" ht="15" thickBot="1" x14ac:dyDescent="0.35">
      <c r="A426" s="2" t="s">
        <v>1446</v>
      </c>
      <c r="B426" s="2" t="s">
        <v>1145</v>
      </c>
      <c r="C426" s="84">
        <f>IF(COUNTIF(Table8[Tag Number], A426), 1, 0)</f>
        <v>0</v>
      </c>
      <c r="D426" s="85">
        <f>IF(COUNTIF(Table9[Tag Number], A426), 1, 0)</f>
        <v>0</v>
      </c>
      <c r="E426" s="86">
        <f>IF(COUNTIF(Table10[Tag Number], A426), 1, 0)</f>
        <v>0</v>
      </c>
      <c r="F426" s="86">
        <f>IF(COUNTIF(Table11[Tag Number], A426), 1, 0)</f>
        <v>0</v>
      </c>
      <c r="G426" s="87">
        <f t="shared" si="15"/>
        <v>0</v>
      </c>
      <c r="H426" s="88" t="str" cm="1">
        <f t="array" ref="H426">_xlfn.IFS(OR(_xlfn.XLOOKUP(A426,Table9[Tag Number],Table9[Status],"-",0)="Dead",
        _xlfn.XLOOKUP(A426,Table10[Tag Number],Table10[Status],"-",0)="Dead",
        _xlfn.XLOOKUP(A426,Table11[Tag Number],Table11[Status],"-",0)="Dead",
        _xlfn.XLOOKUP(A426,Table8[Tag Number],Table8[Status],"-",0)="Dead"),"Dead",
     OR(_xlfn.XLOOKUP(A426,Table11[Tag Number],Table11[Status],"-",0)="Alive",
        _xlfn.XLOOKUP(A426,Table10[Tag Number],Table10[Status],"-",0)="Alive",
        _xlfn.XLOOKUP(A426,Table9[Tag Number],Table9[Status],"-",0)="Alive",
        _xlfn.XLOOKUP(A426,Table8[Tag Number],Table8[Status],"-",0)="Alive"),"Alive",
     OR(_xlfn.XLOOKUP(A426,Table9[Tag Number],Table9[Status],"-",0)="-",
        _xlfn.XLOOKUP(A426,Table10[Tag Number],Table10[Status],"-",0)="-",
        _xlfn.XLOOKUP(A426,Table11[Tag Number],Table11[Status],"-",0)="-",
        _xlfn.XLOOKUP(A426,Table8[Tag Number],Table8[Status],"-",0)="-"),
   "-")</f>
        <v>-</v>
      </c>
      <c r="I426" s="88" t="str">
        <f>IF((_xlfn.XLOOKUP(B426,[2]Sheet1!$A$2:$A$198,[2]Sheet1!$B$2:$B$198,"-",0)="Glade"),"Out","No")</f>
        <v>No</v>
      </c>
      <c r="J426" s="90"/>
      <c r="K426" s="91"/>
      <c r="L426" s="91"/>
      <c r="M426" s="91"/>
      <c r="N426" s="92"/>
      <c r="O426" s="89"/>
      <c r="R426" t="b">
        <f t="shared" si="14"/>
        <v>0</v>
      </c>
    </row>
    <row r="427" spans="1:18" ht="15" thickBot="1" x14ac:dyDescent="0.35">
      <c r="A427" s="3" t="s">
        <v>1447</v>
      </c>
      <c r="B427" s="3" t="s">
        <v>1145</v>
      </c>
      <c r="C427" s="84">
        <f>IF(COUNTIF(Table8[Tag Number], A427), 1, 0)</f>
        <v>0</v>
      </c>
      <c r="D427" s="85">
        <f>IF(COUNTIF(Table9[Tag Number], A427), 1, 0)</f>
        <v>0</v>
      </c>
      <c r="E427" s="86">
        <f>IF(COUNTIF(Table10[Tag Number], A427), 1, 0)</f>
        <v>0</v>
      </c>
      <c r="F427" s="86">
        <f>IF(COUNTIF(Table11[Tag Number], A427), 1, 0)</f>
        <v>0</v>
      </c>
      <c r="G427" s="87">
        <f t="shared" si="15"/>
        <v>0</v>
      </c>
      <c r="H427" s="88" t="str" cm="1">
        <f t="array" ref="H427">_xlfn.IFS(OR(_xlfn.XLOOKUP(A427,Table9[Tag Number],Table9[Status],"-",0)="Dead",
        _xlfn.XLOOKUP(A427,Table10[Tag Number],Table10[Status],"-",0)="Dead",
        _xlfn.XLOOKUP(A427,Table11[Tag Number],Table11[Status],"-",0)="Dead",
        _xlfn.XLOOKUP(A427,Table8[Tag Number],Table8[Status],"-",0)="Dead"),"Dead",
     OR(_xlfn.XLOOKUP(A427,Table11[Tag Number],Table11[Status],"-",0)="Alive",
        _xlfn.XLOOKUP(A427,Table10[Tag Number],Table10[Status],"-",0)="Alive",
        _xlfn.XLOOKUP(A427,Table9[Tag Number],Table9[Status],"-",0)="Alive",
        _xlfn.XLOOKUP(A427,Table8[Tag Number],Table8[Status],"-",0)="Alive"),"Alive",
     OR(_xlfn.XLOOKUP(A427,Table9[Tag Number],Table9[Status],"-",0)="-",
        _xlfn.XLOOKUP(A427,Table10[Tag Number],Table10[Status],"-",0)="-",
        _xlfn.XLOOKUP(A427,Table11[Tag Number],Table11[Status],"-",0)="-",
        _xlfn.XLOOKUP(A427,Table8[Tag Number],Table8[Status],"-",0)="-"),
   "-")</f>
        <v>-</v>
      </c>
      <c r="I427" s="88" t="str">
        <f>IF((_xlfn.XLOOKUP(B427,[2]Sheet1!$A$2:$A$198,[2]Sheet1!$B$2:$B$198,"-",0)="Glade"),"Out","No")</f>
        <v>No</v>
      </c>
      <c r="J427" s="90"/>
      <c r="K427" s="91"/>
      <c r="L427" s="91"/>
      <c r="M427" s="91"/>
      <c r="N427" s="92"/>
      <c r="O427" s="89"/>
      <c r="R427" t="b">
        <f t="shared" si="14"/>
        <v>0</v>
      </c>
    </row>
    <row r="428" spans="1:18" ht="15" thickBot="1" x14ac:dyDescent="0.35">
      <c r="A428" s="2" t="s">
        <v>1448</v>
      </c>
      <c r="B428" s="2" t="s">
        <v>1145</v>
      </c>
      <c r="C428" s="84">
        <f>IF(COUNTIF(Table8[Tag Number], A428), 1, 0)</f>
        <v>0</v>
      </c>
      <c r="D428" s="85">
        <f>IF(COUNTIF(Table9[Tag Number], A428), 1, 0)</f>
        <v>0</v>
      </c>
      <c r="E428" s="86">
        <f>IF(COUNTIF(Table10[Tag Number], A428), 1, 0)</f>
        <v>0</v>
      </c>
      <c r="F428" s="86">
        <f>IF(COUNTIF(Table11[Tag Number], A428), 1, 0)</f>
        <v>0</v>
      </c>
      <c r="G428" s="87">
        <f t="shared" si="15"/>
        <v>0</v>
      </c>
      <c r="H428" s="88" t="str" cm="1">
        <f t="array" ref="H428">_xlfn.IFS(OR(_xlfn.XLOOKUP(A428,Table9[Tag Number],Table9[Status],"-",0)="Dead",
        _xlfn.XLOOKUP(A428,Table10[Tag Number],Table10[Status],"-",0)="Dead",
        _xlfn.XLOOKUP(A428,Table11[Tag Number],Table11[Status],"-",0)="Dead",
        _xlfn.XLOOKUP(A428,Table8[Tag Number],Table8[Status],"-",0)="Dead"),"Dead",
     OR(_xlfn.XLOOKUP(A428,Table11[Tag Number],Table11[Status],"-",0)="Alive",
        _xlfn.XLOOKUP(A428,Table10[Tag Number],Table10[Status],"-",0)="Alive",
        _xlfn.XLOOKUP(A428,Table9[Tag Number],Table9[Status],"-",0)="Alive",
        _xlfn.XLOOKUP(A428,Table8[Tag Number],Table8[Status],"-",0)="Alive"),"Alive",
     OR(_xlfn.XLOOKUP(A428,Table9[Tag Number],Table9[Status],"-",0)="-",
        _xlfn.XLOOKUP(A428,Table10[Tag Number],Table10[Status],"-",0)="-",
        _xlfn.XLOOKUP(A428,Table11[Tag Number],Table11[Status],"-",0)="-",
        _xlfn.XLOOKUP(A428,Table8[Tag Number],Table8[Status],"-",0)="-"),
   "-")</f>
        <v>-</v>
      </c>
      <c r="I428" s="88" t="str">
        <f>IF((_xlfn.XLOOKUP(B428,[2]Sheet1!$A$2:$A$198,[2]Sheet1!$B$2:$B$198,"-",0)="Glade"),"Out","No")</f>
        <v>No</v>
      </c>
      <c r="J428" s="90"/>
      <c r="K428" s="91"/>
      <c r="L428" s="91"/>
      <c r="M428" s="91"/>
      <c r="N428" s="92"/>
      <c r="O428" s="89"/>
      <c r="R428" t="b">
        <f t="shared" si="14"/>
        <v>0</v>
      </c>
    </row>
    <row r="429" spans="1:18" ht="15" thickBot="1" x14ac:dyDescent="0.35">
      <c r="A429" s="3" t="s">
        <v>742</v>
      </c>
      <c r="B429" s="3" t="s">
        <v>1137</v>
      </c>
      <c r="C429" s="84">
        <f>IF(COUNTIF(Table8[Tag Number], A429), 1, 0)</f>
        <v>1</v>
      </c>
      <c r="D429" s="85">
        <f>IF(COUNTIF(Table9[Tag Number], A429), 1, 0)</f>
        <v>1</v>
      </c>
      <c r="E429" s="86">
        <f>IF(COUNTIF(Table10[Tag Number], A429), 1, 0)</f>
        <v>1</v>
      </c>
      <c r="F429" s="86">
        <f>IF(COUNTIF(Table11[Tag Number], A429), 1, 0)</f>
        <v>1</v>
      </c>
      <c r="G429" s="87">
        <f t="shared" si="15"/>
        <v>4</v>
      </c>
      <c r="H429" s="88" t="str" cm="1">
        <f t="array" ref="H429">_xlfn.IFS(OR(_xlfn.XLOOKUP(A429,Table9[Tag Number],Table9[Status],"-",0)="Dead",
        _xlfn.XLOOKUP(A429,Table10[Tag Number],Table10[Status],"-",0)="Dead",
        _xlfn.XLOOKUP(A429,Table11[Tag Number],Table11[Status],"-",0)="Dead",
        _xlfn.XLOOKUP(A429,Table8[Tag Number],Table8[Status],"-",0)="Dead"),"Dead",
     OR(_xlfn.XLOOKUP(A429,Table11[Tag Number],Table11[Status],"-",0)="Alive",
        _xlfn.XLOOKUP(A429,Table10[Tag Number],Table10[Status],"-",0)="Alive",
        _xlfn.XLOOKUP(A429,Table9[Tag Number],Table9[Status],"-",0)="Alive",
        _xlfn.XLOOKUP(A429,Table8[Tag Number],Table8[Status],"-",0)="Alive"),"Alive",
     OR(_xlfn.XLOOKUP(A429,Table9[Tag Number],Table9[Status],"-",0)="-",
        _xlfn.XLOOKUP(A429,Table10[Tag Number],Table10[Status],"-",0)="-",
        _xlfn.XLOOKUP(A429,Table11[Tag Number],Table11[Status],"-",0)="-",
        _xlfn.XLOOKUP(A429,Table8[Tag Number],Table8[Status],"-",0)="-"),
   "-")</f>
        <v>Alive</v>
      </c>
      <c r="I429" s="88" t="str">
        <f>IF((_xlfn.XLOOKUP(B429,[2]Sheet1!$A$2:$A$198,[2]Sheet1!$B$2:$B$198,"-",0)="Glade"),"Out","No")</f>
        <v>No</v>
      </c>
      <c r="J429" s="90"/>
      <c r="K429" s="91"/>
      <c r="L429" s="91"/>
      <c r="M429" s="91"/>
      <c r="N429" s="92"/>
      <c r="O429" s="89"/>
      <c r="R429" t="str">
        <f t="shared" si="14"/>
        <v>B430</v>
      </c>
    </row>
    <row r="430" spans="1:18" ht="15" thickBot="1" x14ac:dyDescent="0.35">
      <c r="A430" s="2" t="s">
        <v>1449</v>
      </c>
      <c r="B430" s="2" t="s">
        <v>1145</v>
      </c>
      <c r="C430" s="84">
        <f>IF(COUNTIF(Table8[Tag Number], A430), 1, 0)</f>
        <v>0</v>
      </c>
      <c r="D430" s="85">
        <f>IF(COUNTIF(Table9[Tag Number], A430), 1, 0)</f>
        <v>0</v>
      </c>
      <c r="E430" s="86">
        <f>IF(COUNTIF(Table10[Tag Number], A430), 1, 0)</f>
        <v>0</v>
      </c>
      <c r="F430" s="86">
        <f>IF(COUNTIF(Table11[Tag Number], A430), 1, 0)</f>
        <v>0</v>
      </c>
      <c r="G430" s="87">
        <f t="shared" si="15"/>
        <v>0</v>
      </c>
      <c r="H430" s="88" t="str" cm="1">
        <f t="array" ref="H430">_xlfn.IFS(OR(_xlfn.XLOOKUP(A430,Table9[Tag Number],Table9[Status],"-",0)="Dead",
        _xlfn.XLOOKUP(A430,Table10[Tag Number],Table10[Status],"-",0)="Dead",
        _xlfn.XLOOKUP(A430,Table11[Tag Number],Table11[Status],"-",0)="Dead",
        _xlfn.XLOOKUP(A430,Table8[Tag Number],Table8[Status],"-",0)="Dead"),"Dead",
     OR(_xlfn.XLOOKUP(A430,Table11[Tag Number],Table11[Status],"-",0)="Alive",
        _xlfn.XLOOKUP(A430,Table10[Tag Number],Table10[Status],"-",0)="Alive",
        _xlfn.XLOOKUP(A430,Table9[Tag Number],Table9[Status],"-",0)="Alive",
        _xlfn.XLOOKUP(A430,Table8[Tag Number],Table8[Status],"-",0)="Alive"),"Alive",
     OR(_xlfn.XLOOKUP(A430,Table9[Tag Number],Table9[Status],"-",0)="-",
        _xlfn.XLOOKUP(A430,Table10[Tag Number],Table10[Status],"-",0)="-",
        _xlfn.XLOOKUP(A430,Table11[Tag Number],Table11[Status],"-",0)="-",
        _xlfn.XLOOKUP(A430,Table8[Tag Number],Table8[Status],"-",0)="-"),
   "-")</f>
        <v>-</v>
      </c>
      <c r="I430" s="88" t="str">
        <f>IF((_xlfn.XLOOKUP(B430,[2]Sheet1!$A$2:$A$198,[2]Sheet1!$B$2:$B$198,"-",0)="Glade"),"Out","No")</f>
        <v>No</v>
      </c>
      <c r="J430" s="90"/>
      <c r="K430" s="91"/>
      <c r="L430" s="91"/>
      <c r="M430" s="91"/>
      <c r="N430" s="92"/>
      <c r="O430" s="89"/>
      <c r="R430" t="b">
        <f t="shared" si="14"/>
        <v>0</v>
      </c>
    </row>
    <row r="431" spans="1:18" ht="15" thickBot="1" x14ac:dyDescent="0.35">
      <c r="A431" s="3" t="s">
        <v>1450</v>
      </c>
      <c r="B431" s="3" t="s">
        <v>1145</v>
      </c>
      <c r="C431" s="84">
        <f>IF(COUNTIF(Table8[Tag Number], A431), 1, 0)</f>
        <v>0</v>
      </c>
      <c r="D431" s="85">
        <f>IF(COUNTIF(Table9[Tag Number], A431), 1, 0)</f>
        <v>0</v>
      </c>
      <c r="E431" s="86">
        <f>IF(COUNTIF(Table10[Tag Number], A431), 1, 0)</f>
        <v>0</v>
      </c>
      <c r="F431" s="86">
        <f>IF(COUNTIF(Table11[Tag Number], A431), 1, 0)</f>
        <v>0</v>
      </c>
      <c r="G431" s="87">
        <f t="shared" si="15"/>
        <v>0</v>
      </c>
      <c r="H431" s="88" t="str" cm="1">
        <f t="array" ref="H431">_xlfn.IFS(OR(_xlfn.XLOOKUP(A431,Table9[Tag Number],Table9[Status],"-",0)="Dead",
        _xlfn.XLOOKUP(A431,Table10[Tag Number],Table10[Status],"-",0)="Dead",
        _xlfn.XLOOKUP(A431,Table11[Tag Number],Table11[Status],"-",0)="Dead",
        _xlfn.XLOOKUP(A431,Table8[Tag Number],Table8[Status],"-",0)="Dead"),"Dead",
     OR(_xlfn.XLOOKUP(A431,Table11[Tag Number],Table11[Status],"-",0)="Alive",
        _xlfn.XLOOKUP(A431,Table10[Tag Number],Table10[Status],"-",0)="Alive",
        _xlfn.XLOOKUP(A431,Table9[Tag Number],Table9[Status],"-",0)="Alive",
        _xlfn.XLOOKUP(A431,Table8[Tag Number],Table8[Status],"-",0)="Alive"),"Alive",
     OR(_xlfn.XLOOKUP(A431,Table9[Tag Number],Table9[Status],"-",0)="-",
        _xlfn.XLOOKUP(A431,Table10[Tag Number],Table10[Status],"-",0)="-",
        _xlfn.XLOOKUP(A431,Table11[Tag Number],Table11[Status],"-",0)="-",
        _xlfn.XLOOKUP(A431,Table8[Tag Number],Table8[Status],"-",0)="-"),
   "-")</f>
        <v>-</v>
      </c>
      <c r="I431" s="88" t="str">
        <f>IF((_xlfn.XLOOKUP(B431,[2]Sheet1!$A$2:$A$198,[2]Sheet1!$B$2:$B$198,"-",0)="Glade"),"Out","No")</f>
        <v>No</v>
      </c>
      <c r="J431" s="90"/>
      <c r="K431" s="91"/>
      <c r="L431" s="91"/>
      <c r="M431" s="91"/>
      <c r="N431" s="92"/>
      <c r="O431" s="89"/>
      <c r="R431" t="b">
        <f t="shared" si="14"/>
        <v>0</v>
      </c>
    </row>
    <row r="432" spans="1:18" ht="15" thickBot="1" x14ac:dyDescent="0.35">
      <c r="A432" s="2" t="s">
        <v>847</v>
      </c>
      <c r="B432" s="2" t="s">
        <v>1137</v>
      </c>
      <c r="C432" s="84">
        <f>IF(COUNTIF(Table8[Tag Number], A432), 1, 0)</f>
        <v>0</v>
      </c>
      <c r="D432" s="85">
        <f>IF(COUNTIF(Table9[Tag Number], A432), 1, 0)</f>
        <v>1</v>
      </c>
      <c r="E432" s="86">
        <f>IF(COUNTIF(Table10[Tag Number], A432), 1, 0)</f>
        <v>0</v>
      </c>
      <c r="F432" s="86">
        <f>IF(COUNTIF(Table11[Tag Number], A432), 1, 0)</f>
        <v>0</v>
      </c>
      <c r="G432" s="87">
        <f t="shared" si="15"/>
        <v>1</v>
      </c>
      <c r="H432" s="88" t="str" cm="1">
        <f t="array" ref="H432">_xlfn.IFS(OR(_xlfn.XLOOKUP(A432,Table9[Tag Number],Table9[Status],"-",0)="Dead",
        _xlfn.XLOOKUP(A432,Table10[Tag Number],Table10[Status],"-",0)="Dead",
        _xlfn.XLOOKUP(A432,Table11[Tag Number],Table11[Status],"-",0)="Dead",
        _xlfn.XLOOKUP(A432,Table8[Tag Number],Table8[Status],"-",0)="Dead"),"Dead",
     OR(_xlfn.XLOOKUP(A432,Table11[Tag Number],Table11[Status],"-",0)="Alive",
        _xlfn.XLOOKUP(A432,Table10[Tag Number],Table10[Status],"-",0)="Alive",
        _xlfn.XLOOKUP(A432,Table9[Tag Number],Table9[Status],"-",0)="Alive",
        _xlfn.XLOOKUP(A432,Table8[Tag Number],Table8[Status],"-",0)="Alive"),"Alive",
     OR(_xlfn.XLOOKUP(A432,Table9[Tag Number],Table9[Status],"-",0)="-",
        _xlfn.XLOOKUP(A432,Table10[Tag Number],Table10[Status],"-",0)="-",
        _xlfn.XLOOKUP(A432,Table11[Tag Number],Table11[Status],"-",0)="-",
        _xlfn.XLOOKUP(A432,Table8[Tag Number],Table8[Status],"-",0)="-"),
   "-")</f>
        <v>Dead</v>
      </c>
      <c r="I432" s="88" t="str">
        <f>IF((_xlfn.XLOOKUP(B432,[2]Sheet1!$A$2:$A$198,[2]Sheet1!$B$2:$B$198,"-",0)="Glade"),"Out","No")</f>
        <v>No</v>
      </c>
      <c r="J432" s="90"/>
      <c r="K432" s="91"/>
      <c r="L432" s="91"/>
      <c r="M432" s="91"/>
      <c r="N432" s="92"/>
      <c r="O432" s="89"/>
      <c r="R432" t="b">
        <f t="shared" si="14"/>
        <v>0</v>
      </c>
    </row>
    <row r="433" spans="1:18" ht="15" thickBot="1" x14ac:dyDescent="0.35">
      <c r="A433" s="3" t="s">
        <v>1451</v>
      </c>
      <c r="B433" s="3" t="s">
        <v>1137</v>
      </c>
      <c r="C433" s="84">
        <f>IF(COUNTIF(Table8[Tag Number], A433), 1, 0)</f>
        <v>0</v>
      </c>
      <c r="D433" s="85">
        <f>IF(COUNTIF(Table9[Tag Number], A433), 1, 0)</f>
        <v>0</v>
      </c>
      <c r="E433" s="86">
        <f>IF(COUNTIF(Table10[Tag Number], A433), 1, 0)</f>
        <v>0</v>
      </c>
      <c r="F433" s="86">
        <f>IF(COUNTIF(Table11[Tag Number], A433), 1, 0)</f>
        <v>0</v>
      </c>
      <c r="G433" s="87">
        <f t="shared" si="15"/>
        <v>0</v>
      </c>
      <c r="H433" s="88" t="str" cm="1">
        <f t="array" ref="H433">_xlfn.IFS(OR(_xlfn.XLOOKUP(A433,Table9[Tag Number],Table9[Status],"-",0)="Dead",
        _xlfn.XLOOKUP(A433,Table10[Tag Number],Table10[Status],"-",0)="Dead",
        _xlfn.XLOOKUP(A433,Table11[Tag Number],Table11[Status],"-",0)="Dead",
        _xlfn.XLOOKUP(A433,Table8[Tag Number],Table8[Status],"-",0)="Dead"),"Dead",
     OR(_xlfn.XLOOKUP(A433,Table11[Tag Number],Table11[Status],"-",0)="Alive",
        _xlfn.XLOOKUP(A433,Table10[Tag Number],Table10[Status],"-",0)="Alive",
        _xlfn.XLOOKUP(A433,Table9[Tag Number],Table9[Status],"-",0)="Alive",
        _xlfn.XLOOKUP(A433,Table8[Tag Number],Table8[Status],"-",0)="Alive"),"Alive",
     OR(_xlfn.XLOOKUP(A433,Table9[Tag Number],Table9[Status],"-",0)="-",
        _xlfn.XLOOKUP(A433,Table10[Tag Number],Table10[Status],"-",0)="-",
        _xlfn.XLOOKUP(A433,Table11[Tag Number],Table11[Status],"-",0)="-",
        _xlfn.XLOOKUP(A433,Table8[Tag Number],Table8[Status],"-",0)="-"),
   "-")</f>
        <v>-</v>
      </c>
      <c r="I433" s="88" t="str">
        <f>IF((_xlfn.XLOOKUP(B433,[2]Sheet1!$A$2:$A$198,[2]Sheet1!$B$2:$B$198,"-",0)="Glade"),"Out","No")</f>
        <v>No</v>
      </c>
      <c r="J433" s="90"/>
      <c r="K433" s="91"/>
      <c r="L433" s="91"/>
      <c r="M433" s="91"/>
      <c r="N433" s="92"/>
      <c r="O433" s="89"/>
      <c r="R433" t="b">
        <f t="shared" si="14"/>
        <v>0</v>
      </c>
    </row>
    <row r="434" spans="1:18" ht="15" thickBot="1" x14ac:dyDescent="0.35">
      <c r="A434" s="2" t="s">
        <v>1452</v>
      </c>
      <c r="B434" s="2" t="s">
        <v>1137</v>
      </c>
      <c r="C434" s="84">
        <f>IF(COUNTIF(Table8[Tag Number], A434), 1, 0)</f>
        <v>0</v>
      </c>
      <c r="D434" s="85">
        <f>IF(COUNTIF(Table9[Tag Number], A434), 1, 0)</f>
        <v>0</v>
      </c>
      <c r="E434" s="86">
        <f>IF(COUNTIF(Table10[Tag Number], A434), 1, 0)</f>
        <v>0</v>
      </c>
      <c r="F434" s="86">
        <f>IF(COUNTIF(Table11[Tag Number], A434), 1, 0)</f>
        <v>0</v>
      </c>
      <c r="G434" s="87">
        <f t="shared" si="15"/>
        <v>0</v>
      </c>
      <c r="H434" s="88" t="str" cm="1">
        <f t="array" ref="H434">_xlfn.IFS(OR(_xlfn.XLOOKUP(A434,Table9[Tag Number],Table9[Status],"-",0)="Dead",
        _xlfn.XLOOKUP(A434,Table10[Tag Number],Table10[Status],"-",0)="Dead",
        _xlfn.XLOOKUP(A434,Table11[Tag Number],Table11[Status],"-",0)="Dead",
        _xlfn.XLOOKUP(A434,Table8[Tag Number],Table8[Status],"-",0)="Dead"),"Dead",
     OR(_xlfn.XLOOKUP(A434,Table11[Tag Number],Table11[Status],"-",0)="Alive",
        _xlfn.XLOOKUP(A434,Table10[Tag Number],Table10[Status],"-",0)="Alive",
        _xlfn.XLOOKUP(A434,Table9[Tag Number],Table9[Status],"-",0)="Alive",
        _xlfn.XLOOKUP(A434,Table8[Tag Number],Table8[Status],"-",0)="Alive"),"Alive",
     OR(_xlfn.XLOOKUP(A434,Table9[Tag Number],Table9[Status],"-",0)="-",
        _xlfn.XLOOKUP(A434,Table10[Tag Number],Table10[Status],"-",0)="-",
        _xlfn.XLOOKUP(A434,Table11[Tag Number],Table11[Status],"-",0)="-",
        _xlfn.XLOOKUP(A434,Table8[Tag Number],Table8[Status],"-",0)="-"),
   "-")</f>
        <v>-</v>
      </c>
      <c r="I434" s="88" t="str">
        <f>IF((_xlfn.XLOOKUP(B434,[2]Sheet1!$A$2:$A$198,[2]Sheet1!$B$2:$B$198,"-",0)="Glade"),"Out","No")</f>
        <v>No</v>
      </c>
      <c r="J434" s="90"/>
      <c r="K434" s="91"/>
      <c r="L434" s="91"/>
      <c r="M434" s="91"/>
      <c r="N434" s="92"/>
      <c r="O434" s="89"/>
      <c r="R434" t="b">
        <f t="shared" si="14"/>
        <v>0</v>
      </c>
    </row>
    <row r="435" spans="1:18" ht="15" thickBot="1" x14ac:dyDescent="0.35">
      <c r="A435" s="3" t="s">
        <v>1453</v>
      </c>
      <c r="B435" s="3" t="s">
        <v>1145</v>
      </c>
      <c r="C435" s="84">
        <f>IF(COUNTIF(Table8[Tag Number], A435), 1, 0)</f>
        <v>0</v>
      </c>
      <c r="D435" s="85">
        <f>IF(COUNTIF(Table9[Tag Number], A435), 1, 0)</f>
        <v>0</v>
      </c>
      <c r="E435" s="86">
        <f>IF(COUNTIF(Table10[Tag Number], A435), 1, 0)</f>
        <v>0</v>
      </c>
      <c r="F435" s="86">
        <f>IF(COUNTIF(Table11[Tag Number], A435), 1, 0)</f>
        <v>0</v>
      </c>
      <c r="G435" s="87">
        <f t="shared" si="15"/>
        <v>0</v>
      </c>
      <c r="H435" s="88" t="str" cm="1">
        <f t="array" ref="H435">_xlfn.IFS(OR(_xlfn.XLOOKUP(A435,Table9[Tag Number],Table9[Status],"-",0)="Dead",
        _xlfn.XLOOKUP(A435,Table10[Tag Number],Table10[Status],"-",0)="Dead",
        _xlfn.XLOOKUP(A435,Table11[Tag Number],Table11[Status],"-",0)="Dead",
        _xlfn.XLOOKUP(A435,Table8[Tag Number],Table8[Status],"-",0)="Dead"),"Dead",
     OR(_xlfn.XLOOKUP(A435,Table11[Tag Number],Table11[Status],"-",0)="Alive",
        _xlfn.XLOOKUP(A435,Table10[Tag Number],Table10[Status],"-",0)="Alive",
        _xlfn.XLOOKUP(A435,Table9[Tag Number],Table9[Status],"-",0)="Alive",
        _xlfn.XLOOKUP(A435,Table8[Tag Number],Table8[Status],"-",0)="Alive"),"Alive",
     OR(_xlfn.XLOOKUP(A435,Table9[Tag Number],Table9[Status],"-",0)="-",
        _xlfn.XLOOKUP(A435,Table10[Tag Number],Table10[Status],"-",0)="-",
        _xlfn.XLOOKUP(A435,Table11[Tag Number],Table11[Status],"-",0)="-",
        _xlfn.XLOOKUP(A435,Table8[Tag Number],Table8[Status],"-",0)="-"),
   "-")</f>
        <v>-</v>
      </c>
      <c r="I435" s="88" t="str">
        <f>IF((_xlfn.XLOOKUP(B435,[2]Sheet1!$A$2:$A$198,[2]Sheet1!$B$2:$B$198,"-",0)="Glade"),"Out","No")</f>
        <v>No</v>
      </c>
      <c r="J435" s="90"/>
      <c r="K435" s="91"/>
      <c r="L435" s="91"/>
      <c r="M435" s="91"/>
      <c r="N435" s="92"/>
      <c r="O435" s="89"/>
      <c r="R435" t="b">
        <f t="shared" si="14"/>
        <v>0</v>
      </c>
    </row>
    <row r="436" spans="1:18" ht="15" thickBot="1" x14ac:dyDescent="0.35">
      <c r="A436" s="2" t="s">
        <v>1454</v>
      </c>
      <c r="B436" s="2" t="s">
        <v>1145</v>
      </c>
      <c r="C436" s="84">
        <f>IF(COUNTIF(Table8[Tag Number], A436), 1, 0)</f>
        <v>0</v>
      </c>
      <c r="D436" s="85">
        <f>IF(COUNTIF(Table9[Tag Number], A436), 1, 0)</f>
        <v>0</v>
      </c>
      <c r="E436" s="86">
        <f>IF(COUNTIF(Table10[Tag Number], A436), 1, 0)</f>
        <v>0</v>
      </c>
      <c r="F436" s="86">
        <f>IF(COUNTIF(Table11[Tag Number], A436), 1, 0)</f>
        <v>0</v>
      </c>
      <c r="G436" s="87">
        <f t="shared" si="15"/>
        <v>0</v>
      </c>
      <c r="H436" s="88" t="str" cm="1">
        <f t="array" ref="H436">_xlfn.IFS(OR(_xlfn.XLOOKUP(A436,Table9[Tag Number],Table9[Status],"-",0)="Dead",
        _xlfn.XLOOKUP(A436,Table10[Tag Number],Table10[Status],"-",0)="Dead",
        _xlfn.XLOOKUP(A436,Table11[Tag Number],Table11[Status],"-",0)="Dead",
        _xlfn.XLOOKUP(A436,Table8[Tag Number],Table8[Status],"-",0)="Dead"),"Dead",
     OR(_xlfn.XLOOKUP(A436,Table11[Tag Number],Table11[Status],"-",0)="Alive",
        _xlfn.XLOOKUP(A436,Table10[Tag Number],Table10[Status],"-",0)="Alive",
        _xlfn.XLOOKUP(A436,Table9[Tag Number],Table9[Status],"-",0)="Alive",
        _xlfn.XLOOKUP(A436,Table8[Tag Number],Table8[Status],"-",0)="Alive"),"Alive",
     OR(_xlfn.XLOOKUP(A436,Table9[Tag Number],Table9[Status],"-",0)="-",
        _xlfn.XLOOKUP(A436,Table10[Tag Number],Table10[Status],"-",0)="-",
        _xlfn.XLOOKUP(A436,Table11[Tag Number],Table11[Status],"-",0)="-",
        _xlfn.XLOOKUP(A436,Table8[Tag Number],Table8[Status],"-",0)="-"),
   "-")</f>
        <v>-</v>
      </c>
      <c r="I436" s="88" t="str">
        <f>IF((_xlfn.XLOOKUP(B436,[2]Sheet1!$A$2:$A$198,[2]Sheet1!$B$2:$B$198,"-",0)="Glade"),"Out","No")</f>
        <v>No</v>
      </c>
      <c r="J436" s="90"/>
      <c r="K436" s="91"/>
      <c r="L436" s="91"/>
      <c r="M436" s="91"/>
      <c r="N436" s="92"/>
      <c r="O436" s="89"/>
      <c r="R436" t="b">
        <f t="shared" si="14"/>
        <v>0</v>
      </c>
    </row>
    <row r="437" spans="1:18" ht="15" thickBot="1" x14ac:dyDescent="0.35">
      <c r="A437" s="3" t="s">
        <v>882</v>
      </c>
      <c r="B437" s="3" t="s">
        <v>1137</v>
      </c>
      <c r="C437" s="84">
        <f>IF(COUNTIF(Table8[Tag Number], A437), 1, 0)</f>
        <v>0</v>
      </c>
      <c r="D437" s="85">
        <f>IF(COUNTIF(Table9[Tag Number], A437), 1, 0)</f>
        <v>1</v>
      </c>
      <c r="E437" s="86">
        <f>IF(COUNTIF(Table10[Tag Number], A437), 1, 0)</f>
        <v>0</v>
      </c>
      <c r="F437" s="86">
        <f>IF(COUNTIF(Table11[Tag Number], A437), 1, 0)</f>
        <v>0</v>
      </c>
      <c r="G437" s="87">
        <f t="shared" si="15"/>
        <v>1</v>
      </c>
      <c r="H437" s="88" t="str" cm="1">
        <f t="array" ref="H437">_xlfn.IFS(OR(_xlfn.XLOOKUP(A437,Table9[Tag Number],Table9[Status],"-",0)="Dead",
        _xlfn.XLOOKUP(A437,Table10[Tag Number],Table10[Status],"-",0)="Dead",
        _xlfn.XLOOKUP(A437,Table11[Tag Number],Table11[Status],"-",0)="Dead",
        _xlfn.XLOOKUP(A437,Table8[Tag Number],Table8[Status],"-",0)="Dead"),"Dead",
     OR(_xlfn.XLOOKUP(A437,Table11[Tag Number],Table11[Status],"-",0)="Alive",
        _xlfn.XLOOKUP(A437,Table10[Tag Number],Table10[Status],"-",0)="Alive",
        _xlfn.XLOOKUP(A437,Table9[Tag Number],Table9[Status],"-",0)="Alive",
        _xlfn.XLOOKUP(A437,Table8[Tag Number],Table8[Status],"-",0)="Alive"),"Alive",
     OR(_xlfn.XLOOKUP(A437,Table9[Tag Number],Table9[Status],"-",0)="-",
        _xlfn.XLOOKUP(A437,Table10[Tag Number],Table10[Status],"-",0)="-",
        _xlfn.XLOOKUP(A437,Table11[Tag Number],Table11[Status],"-",0)="-",
        _xlfn.XLOOKUP(A437,Table8[Tag Number],Table8[Status],"-",0)="-"),
   "-")</f>
        <v>Alive</v>
      </c>
      <c r="I437" s="88" t="str">
        <f>IF((_xlfn.XLOOKUP(B437,[2]Sheet1!$A$2:$A$198,[2]Sheet1!$B$2:$B$198,"-",0)="Glade"),"Out","No")</f>
        <v>No</v>
      </c>
      <c r="J437" s="90"/>
      <c r="K437" s="91"/>
      <c r="L437" s="91"/>
      <c r="M437" s="91"/>
      <c r="N437" s="92"/>
      <c r="O437" s="89"/>
      <c r="R437" t="b">
        <f t="shared" si="14"/>
        <v>0</v>
      </c>
    </row>
    <row r="438" spans="1:18" ht="15" thickBot="1" x14ac:dyDescent="0.35">
      <c r="A438" s="2" t="s">
        <v>293</v>
      </c>
      <c r="B438" s="2" t="s">
        <v>1145</v>
      </c>
      <c r="C438" s="84">
        <f>IF(COUNTIF(Table8[Tag Number], A438), 1, 0)</f>
        <v>0</v>
      </c>
      <c r="D438" s="85">
        <f>IF(COUNTIF(Table9[Tag Number], A438), 1, 0)</f>
        <v>0</v>
      </c>
      <c r="E438" s="86">
        <f>IF(COUNTIF(Table10[Tag Number], A438), 1, 0)</f>
        <v>0</v>
      </c>
      <c r="F438" s="86">
        <f>IF(COUNTIF(Table11[Tag Number], A438), 1, 0)</f>
        <v>0</v>
      </c>
      <c r="G438" s="87">
        <f t="shared" si="15"/>
        <v>0</v>
      </c>
      <c r="H438" s="88" t="str" cm="1">
        <f t="array" ref="H438">_xlfn.IFS(OR(_xlfn.XLOOKUP(A438,Table9[Tag Number],Table9[Status],"-",0)="Dead",
        _xlfn.XLOOKUP(A438,Table10[Tag Number],Table10[Status],"-",0)="Dead",
        _xlfn.XLOOKUP(A438,Table11[Tag Number],Table11[Status],"-",0)="Dead",
        _xlfn.XLOOKUP(A438,Table8[Tag Number],Table8[Status],"-",0)="Dead"),"Dead",
     OR(_xlfn.XLOOKUP(A438,Table11[Tag Number],Table11[Status],"-",0)="Alive",
        _xlfn.XLOOKUP(A438,Table10[Tag Number],Table10[Status],"-",0)="Alive",
        _xlfn.XLOOKUP(A438,Table9[Tag Number],Table9[Status],"-",0)="Alive",
        _xlfn.XLOOKUP(A438,Table8[Tag Number],Table8[Status],"-",0)="Alive"),"Alive",
     OR(_xlfn.XLOOKUP(A438,Table9[Tag Number],Table9[Status],"-",0)="-",
        _xlfn.XLOOKUP(A438,Table10[Tag Number],Table10[Status],"-",0)="-",
        _xlfn.XLOOKUP(A438,Table11[Tag Number],Table11[Status],"-",0)="-",
        _xlfn.XLOOKUP(A438,Table8[Tag Number],Table8[Status],"-",0)="-"),
   "-")</f>
        <v>-</v>
      </c>
      <c r="I438" s="88" t="str">
        <f>IF((_xlfn.XLOOKUP(B438,[2]Sheet1!$A$2:$A$198,[2]Sheet1!$B$2:$B$198,"-",0)="Glade"),"Out","No")</f>
        <v>No</v>
      </c>
      <c r="J438" s="90"/>
      <c r="K438" s="91"/>
      <c r="L438" s="91"/>
      <c r="M438" s="91"/>
      <c r="N438" s="92"/>
      <c r="O438" s="89"/>
      <c r="R438" t="b">
        <f t="shared" si="14"/>
        <v>0</v>
      </c>
    </row>
    <row r="439" spans="1:18" ht="15" thickBot="1" x14ac:dyDescent="0.35">
      <c r="A439" s="3" t="s">
        <v>1455</v>
      </c>
      <c r="B439" s="3" t="s">
        <v>1145</v>
      </c>
      <c r="C439" s="84">
        <f>IF(COUNTIF(Table8[Tag Number], A439), 1, 0)</f>
        <v>0</v>
      </c>
      <c r="D439" s="85">
        <f>IF(COUNTIF(Table9[Tag Number], A439), 1, 0)</f>
        <v>0</v>
      </c>
      <c r="E439" s="86">
        <f>IF(COUNTIF(Table10[Tag Number], A439), 1, 0)</f>
        <v>0</v>
      </c>
      <c r="F439" s="86">
        <f>IF(COUNTIF(Table11[Tag Number], A439), 1, 0)</f>
        <v>0</v>
      </c>
      <c r="G439" s="87">
        <f t="shared" si="15"/>
        <v>0</v>
      </c>
      <c r="H439" s="88" t="str" cm="1">
        <f t="array" ref="H439">_xlfn.IFS(OR(_xlfn.XLOOKUP(A439,Table9[Tag Number],Table9[Status],"-",0)="Dead",
        _xlfn.XLOOKUP(A439,Table10[Tag Number],Table10[Status],"-",0)="Dead",
        _xlfn.XLOOKUP(A439,Table11[Tag Number],Table11[Status],"-",0)="Dead",
        _xlfn.XLOOKUP(A439,Table8[Tag Number],Table8[Status],"-",0)="Dead"),"Dead",
     OR(_xlfn.XLOOKUP(A439,Table11[Tag Number],Table11[Status],"-",0)="Alive",
        _xlfn.XLOOKUP(A439,Table10[Tag Number],Table10[Status],"-",0)="Alive",
        _xlfn.XLOOKUP(A439,Table9[Tag Number],Table9[Status],"-",0)="Alive",
        _xlfn.XLOOKUP(A439,Table8[Tag Number],Table8[Status],"-",0)="Alive"),"Alive",
     OR(_xlfn.XLOOKUP(A439,Table9[Tag Number],Table9[Status],"-",0)="-",
        _xlfn.XLOOKUP(A439,Table10[Tag Number],Table10[Status],"-",0)="-",
        _xlfn.XLOOKUP(A439,Table11[Tag Number],Table11[Status],"-",0)="-",
        _xlfn.XLOOKUP(A439,Table8[Tag Number],Table8[Status],"-",0)="-"),
   "-")</f>
        <v>-</v>
      </c>
      <c r="I439" s="88" t="str">
        <f>IF((_xlfn.XLOOKUP(B439,[2]Sheet1!$A$2:$A$198,[2]Sheet1!$B$2:$B$198,"-",0)="Glade"),"Out","No")</f>
        <v>No</v>
      </c>
      <c r="J439" s="90"/>
      <c r="K439" s="91"/>
      <c r="L439" s="91"/>
      <c r="M439" s="91"/>
      <c r="N439" s="92"/>
      <c r="O439" s="89"/>
      <c r="R439" t="b">
        <f t="shared" si="14"/>
        <v>0</v>
      </c>
    </row>
    <row r="440" spans="1:18" ht="15" thickBot="1" x14ac:dyDescent="0.35">
      <c r="A440" s="2" t="s">
        <v>674</v>
      </c>
      <c r="B440" s="2" t="s">
        <v>1137</v>
      </c>
      <c r="C440" s="84">
        <f>IF(COUNTIF(Table8[Tag Number], A440), 1, 0)</f>
        <v>1</v>
      </c>
      <c r="D440" s="85">
        <f>IF(COUNTIF(Table9[Tag Number], A440), 1, 0)</f>
        <v>1</v>
      </c>
      <c r="E440" s="86">
        <f>IF(COUNTIF(Table10[Tag Number], A440), 1, 0)</f>
        <v>1</v>
      </c>
      <c r="F440" s="86">
        <f>IF(COUNTIF(Table11[Tag Number], A440), 1, 0)</f>
        <v>1</v>
      </c>
      <c r="G440" s="87">
        <f t="shared" si="15"/>
        <v>4</v>
      </c>
      <c r="H440" s="88" t="str" cm="1">
        <f t="array" ref="H440">_xlfn.IFS(OR(_xlfn.XLOOKUP(A440,Table9[Tag Number],Table9[Status],"-",0)="Dead",
        _xlfn.XLOOKUP(A440,Table10[Tag Number],Table10[Status],"-",0)="Dead",
        _xlfn.XLOOKUP(A440,Table11[Tag Number],Table11[Status],"-",0)="Dead",
        _xlfn.XLOOKUP(A440,Table8[Tag Number],Table8[Status],"-",0)="Dead"),"Dead",
     OR(_xlfn.XLOOKUP(A440,Table11[Tag Number],Table11[Status],"-",0)="Alive",
        _xlfn.XLOOKUP(A440,Table10[Tag Number],Table10[Status],"-",0)="Alive",
        _xlfn.XLOOKUP(A440,Table9[Tag Number],Table9[Status],"-",0)="Alive",
        _xlfn.XLOOKUP(A440,Table8[Tag Number],Table8[Status],"-",0)="Alive"),"Alive",
     OR(_xlfn.XLOOKUP(A440,Table9[Tag Number],Table9[Status],"-",0)="-",
        _xlfn.XLOOKUP(A440,Table10[Tag Number],Table10[Status],"-",0)="-",
        _xlfn.XLOOKUP(A440,Table11[Tag Number],Table11[Status],"-",0)="-",
        _xlfn.XLOOKUP(A440,Table8[Tag Number],Table8[Status],"-",0)="-"),
   "-")</f>
        <v>Alive</v>
      </c>
      <c r="I440" s="88" t="str">
        <f>IF((_xlfn.XLOOKUP(B440,[2]Sheet1!$A$2:$A$198,[2]Sheet1!$B$2:$B$198,"-",0)="Glade"),"Out","No")</f>
        <v>No</v>
      </c>
      <c r="J440" s="90"/>
      <c r="K440" s="91"/>
      <c r="L440" s="91"/>
      <c r="M440" s="91"/>
      <c r="N440" s="92"/>
      <c r="O440" s="89"/>
      <c r="R440" t="str">
        <f t="shared" si="14"/>
        <v>B441</v>
      </c>
    </row>
    <row r="441" spans="1:18" ht="15" thickBot="1" x14ac:dyDescent="0.35">
      <c r="A441" s="3" t="s">
        <v>1456</v>
      </c>
      <c r="B441" s="3" t="s">
        <v>1145</v>
      </c>
      <c r="C441" s="84">
        <f>IF(COUNTIF(Table8[Tag Number], A441), 1, 0)</f>
        <v>0</v>
      </c>
      <c r="D441" s="85">
        <f>IF(COUNTIF(Table9[Tag Number], A441), 1, 0)</f>
        <v>0</v>
      </c>
      <c r="E441" s="86">
        <f>IF(COUNTIF(Table10[Tag Number], A441), 1, 0)</f>
        <v>0</v>
      </c>
      <c r="F441" s="86">
        <f>IF(COUNTIF(Table11[Tag Number], A441), 1, 0)</f>
        <v>0</v>
      </c>
      <c r="G441" s="87">
        <f t="shared" si="15"/>
        <v>0</v>
      </c>
      <c r="H441" s="88" t="str" cm="1">
        <f t="array" ref="H441">_xlfn.IFS(OR(_xlfn.XLOOKUP(A441,Table9[Tag Number],Table9[Status],"-",0)="Dead",
        _xlfn.XLOOKUP(A441,Table10[Tag Number],Table10[Status],"-",0)="Dead",
        _xlfn.XLOOKUP(A441,Table11[Tag Number],Table11[Status],"-",0)="Dead",
        _xlfn.XLOOKUP(A441,Table8[Tag Number],Table8[Status],"-",0)="Dead"),"Dead",
     OR(_xlfn.XLOOKUP(A441,Table11[Tag Number],Table11[Status],"-",0)="Alive",
        _xlfn.XLOOKUP(A441,Table10[Tag Number],Table10[Status],"-",0)="Alive",
        _xlfn.XLOOKUP(A441,Table9[Tag Number],Table9[Status],"-",0)="Alive",
        _xlfn.XLOOKUP(A441,Table8[Tag Number],Table8[Status],"-",0)="Alive"),"Alive",
     OR(_xlfn.XLOOKUP(A441,Table9[Tag Number],Table9[Status],"-",0)="-",
        _xlfn.XLOOKUP(A441,Table10[Tag Number],Table10[Status],"-",0)="-",
        _xlfn.XLOOKUP(A441,Table11[Tag Number],Table11[Status],"-",0)="-",
        _xlfn.XLOOKUP(A441,Table8[Tag Number],Table8[Status],"-",0)="-"),
   "-")</f>
        <v>-</v>
      </c>
      <c r="I441" s="88" t="str">
        <f>IF((_xlfn.XLOOKUP(B441,[2]Sheet1!$A$2:$A$198,[2]Sheet1!$B$2:$B$198,"-",0)="Glade"),"Out","No")</f>
        <v>No</v>
      </c>
      <c r="J441" s="90"/>
      <c r="K441" s="91"/>
      <c r="L441" s="91"/>
      <c r="M441" s="91"/>
      <c r="N441" s="92"/>
      <c r="O441" s="89"/>
      <c r="R441" t="b">
        <f t="shared" si="14"/>
        <v>0</v>
      </c>
    </row>
    <row r="442" spans="1:18" ht="15" thickBot="1" x14ac:dyDescent="0.35">
      <c r="A442" s="2" t="s">
        <v>1457</v>
      </c>
      <c r="B442" s="2" t="s">
        <v>1137</v>
      </c>
      <c r="C442" s="84">
        <f>IF(COUNTIF(Table8[Tag Number], A442), 1, 0)</f>
        <v>0</v>
      </c>
      <c r="D442" s="85">
        <f>IF(COUNTIF(Table9[Tag Number], A442), 1, 0)</f>
        <v>0</v>
      </c>
      <c r="E442" s="86">
        <f>IF(COUNTIF(Table10[Tag Number], A442), 1, 0)</f>
        <v>0</v>
      </c>
      <c r="F442" s="86">
        <f>IF(COUNTIF(Table11[Tag Number], A442), 1, 0)</f>
        <v>0</v>
      </c>
      <c r="G442" s="87">
        <f t="shared" si="15"/>
        <v>0</v>
      </c>
      <c r="H442" s="88" t="str" cm="1">
        <f t="array" ref="H442">_xlfn.IFS(OR(_xlfn.XLOOKUP(A442,Table9[Tag Number],Table9[Status],"-",0)="Dead",
        _xlfn.XLOOKUP(A442,Table10[Tag Number],Table10[Status],"-",0)="Dead",
        _xlfn.XLOOKUP(A442,Table11[Tag Number],Table11[Status],"-",0)="Dead",
        _xlfn.XLOOKUP(A442,Table8[Tag Number],Table8[Status],"-",0)="Dead"),"Dead",
     OR(_xlfn.XLOOKUP(A442,Table11[Tag Number],Table11[Status],"-",0)="Alive",
        _xlfn.XLOOKUP(A442,Table10[Tag Number],Table10[Status],"-",0)="Alive",
        _xlfn.XLOOKUP(A442,Table9[Tag Number],Table9[Status],"-",0)="Alive",
        _xlfn.XLOOKUP(A442,Table8[Tag Number],Table8[Status],"-",0)="Alive"),"Alive",
     OR(_xlfn.XLOOKUP(A442,Table9[Tag Number],Table9[Status],"-",0)="-",
        _xlfn.XLOOKUP(A442,Table10[Tag Number],Table10[Status],"-",0)="-",
        _xlfn.XLOOKUP(A442,Table11[Tag Number],Table11[Status],"-",0)="-",
        _xlfn.XLOOKUP(A442,Table8[Tag Number],Table8[Status],"-",0)="-"),
   "-")</f>
        <v>-</v>
      </c>
      <c r="I442" s="88" t="str">
        <f>IF((_xlfn.XLOOKUP(B442,[2]Sheet1!$A$2:$A$198,[2]Sheet1!$B$2:$B$198,"-",0)="Glade"),"Out","No")</f>
        <v>No</v>
      </c>
      <c r="J442" s="90"/>
      <c r="K442" s="91"/>
      <c r="L442" s="91"/>
      <c r="M442" s="91"/>
      <c r="N442" s="92"/>
      <c r="O442" s="89"/>
      <c r="R442" t="b">
        <f t="shared" si="14"/>
        <v>0</v>
      </c>
    </row>
    <row r="443" spans="1:18" ht="15" thickBot="1" x14ac:dyDescent="0.35">
      <c r="A443" s="3" t="s">
        <v>572</v>
      </c>
      <c r="B443" s="3" t="s">
        <v>1137</v>
      </c>
      <c r="C443" s="84">
        <f>IF(COUNTIF(Table8[Tag Number], A443), 1, 0)</f>
        <v>1</v>
      </c>
      <c r="D443" s="85">
        <f>IF(COUNTIF(Table9[Tag Number], A443), 1, 0)</f>
        <v>1</v>
      </c>
      <c r="E443" s="86">
        <f>IF(COUNTIF(Table10[Tag Number], A443), 1, 0)</f>
        <v>0</v>
      </c>
      <c r="F443" s="86">
        <f>IF(COUNTIF(Table11[Tag Number], A443), 1, 0)</f>
        <v>0</v>
      </c>
      <c r="G443" s="87">
        <f t="shared" si="15"/>
        <v>2</v>
      </c>
      <c r="H443" s="88" t="str" cm="1">
        <f t="array" ref="H443">_xlfn.IFS(OR(_xlfn.XLOOKUP(A443,Table9[Tag Number],Table9[Status],"-",0)="Dead",
        _xlfn.XLOOKUP(A443,Table10[Tag Number],Table10[Status],"-",0)="Dead",
        _xlfn.XLOOKUP(A443,Table11[Tag Number],Table11[Status],"-",0)="Dead",
        _xlfn.XLOOKUP(A443,Table8[Tag Number],Table8[Status],"-",0)="Dead"),"Dead",
     OR(_xlfn.XLOOKUP(A443,Table11[Tag Number],Table11[Status],"-",0)="Alive",
        _xlfn.XLOOKUP(A443,Table10[Tag Number],Table10[Status],"-",0)="Alive",
        _xlfn.XLOOKUP(A443,Table9[Tag Number],Table9[Status],"-",0)="Alive",
        _xlfn.XLOOKUP(A443,Table8[Tag Number],Table8[Status],"-",0)="Alive"),"Alive",
     OR(_xlfn.XLOOKUP(A443,Table9[Tag Number],Table9[Status],"-",0)="-",
        _xlfn.XLOOKUP(A443,Table10[Tag Number],Table10[Status],"-",0)="-",
        _xlfn.XLOOKUP(A443,Table11[Tag Number],Table11[Status],"-",0)="-",
        _xlfn.XLOOKUP(A443,Table8[Tag Number],Table8[Status],"-",0)="-"),
   "-")</f>
        <v>Alive</v>
      </c>
      <c r="I443" s="88" t="str">
        <f>IF((_xlfn.XLOOKUP(B443,[2]Sheet1!$A$2:$A$198,[2]Sheet1!$B$2:$B$198,"-",0)="Glade"),"Out","No")</f>
        <v>No</v>
      </c>
      <c r="J443" s="90"/>
      <c r="K443" s="91"/>
      <c r="L443" s="91"/>
      <c r="M443" s="91"/>
      <c r="N443" s="92"/>
      <c r="O443" s="89"/>
      <c r="R443" t="str">
        <f t="shared" si="14"/>
        <v>B444</v>
      </c>
    </row>
    <row r="444" spans="1:18" ht="15" thickBot="1" x14ac:dyDescent="0.35">
      <c r="A444" s="2" t="s">
        <v>1458</v>
      </c>
      <c r="B444" s="2" t="s">
        <v>1145</v>
      </c>
      <c r="C444" s="84">
        <f>IF(COUNTIF(Table8[Tag Number], A444), 1, 0)</f>
        <v>0</v>
      </c>
      <c r="D444" s="85">
        <f>IF(COUNTIF(Table9[Tag Number], A444), 1, 0)</f>
        <v>0</v>
      </c>
      <c r="E444" s="86">
        <f>IF(COUNTIF(Table10[Tag Number], A444), 1, 0)</f>
        <v>0</v>
      </c>
      <c r="F444" s="86">
        <f>IF(COUNTIF(Table11[Tag Number], A444), 1, 0)</f>
        <v>0</v>
      </c>
      <c r="G444" s="87">
        <f t="shared" si="15"/>
        <v>0</v>
      </c>
      <c r="H444" s="88" t="str" cm="1">
        <f t="array" ref="H444">_xlfn.IFS(OR(_xlfn.XLOOKUP(A444,Table9[Tag Number],Table9[Status],"-",0)="Dead",
        _xlfn.XLOOKUP(A444,Table10[Tag Number],Table10[Status],"-",0)="Dead",
        _xlfn.XLOOKUP(A444,Table11[Tag Number],Table11[Status],"-",0)="Dead",
        _xlfn.XLOOKUP(A444,Table8[Tag Number],Table8[Status],"-",0)="Dead"),"Dead",
     OR(_xlfn.XLOOKUP(A444,Table11[Tag Number],Table11[Status],"-",0)="Alive",
        _xlfn.XLOOKUP(A444,Table10[Tag Number],Table10[Status],"-",0)="Alive",
        _xlfn.XLOOKUP(A444,Table9[Tag Number],Table9[Status],"-",0)="Alive",
        _xlfn.XLOOKUP(A444,Table8[Tag Number],Table8[Status],"-",0)="Alive"),"Alive",
     OR(_xlfn.XLOOKUP(A444,Table9[Tag Number],Table9[Status],"-",0)="-",
        _xlfn.XLOOKUP(A444,Table10[Tag Number],Table10[Status],"-",0)="-",
        _xlfn.XLOOKUP(A444,Table11[Tag Number],Table11[Status],"-",0)="-",
        _xlfn.XLOOKUP(A444,Table8[Tag Number],Table8[Status],"-",0)="-"),
   "-")</f>
        <v>-</v>
      </c>
      <c r="I444" s="88" t="str">
        <f>IF((_xlfn.XLOOKUP(B444,[2]Sheet1!$A$2:$A$198,[2]Sheet1!$B$2:$B$198,"-",0)="Glade"),"Out","No")</f>
        <v>No</v>
      </c>
      <c r="J444" s="90"/>
      <c r="K444" s="91"/>
      <c r="L444" s="91"/>
      <c r="M444" s="91"/>
      <c r="N444" s="92"/>
      <c r="O444" s="89"/>
      <c r="R444" t="b">
        <f t="shared" si="14"/>
        <v>0</v>
      </c>
    </row>
    <row r="445" spans="1:18" ht="15" thickBot="1" x14ac:dyDescent="0.35">
      <c r="A445" s="93" t="s">
        <v>1459</v>
      </c>
      <c r="B445" s="93" t="s">
        <v>1145</v>
      </c>
      <c r="C445" s="84">
        <f>IF(COUNTIF(Table8[Tag Number], A445), 1, 0)</f>
        <v>0</v>
      </c>
      <c r="D445" s="85">
        <f>IF(COUNTIF(Table9[Tag Number], A445), 1, 0)</f>
        <v>0</v>
      </c>
      <c r="E445" s="86">
        <f>IF(COUNTIF(Table10[Tag Number], A445), 1, 0)</f>
        <v>0</v>
      </c>
      <c r="F445" s="86">
        <f>IF(COUNTIF(Table11[Tag Number], A445), 1, 0)</f>
        <v>0</v>
      </c>
      <c r="G445" s="87">
        <f t="shared" si="15"/>
        <v>0</v>
      </c>
      <c r="H445" s="88" t="str" cm="1">
        <f t="array" ref="H445">_xlfn.IFS(OR(_xlfn.XLOOKUP(A445,Table9[Tag Number],Table9[Status],"-",0)="Dead",
        _xlfn.XLOOKUP(A445,Table10[Tag Number],Table10[Status],"-",0)="Dead",
        _xlfn.XLOOKUP(A445,Table11[Tag Number],Table11[Status],"-",0)="Dead",
        _xlfn.XLOOKUP(A445,Table8[Tag Number],Table8[Status],"-",0)="Dead"),"Dead",
     OR(_xlfn.XLOOKUP(A445,Table11[Tag Number],Table11[Status],"-",0)="Alive",
        _xlfn.XLOOKUP(A445,Table10[Tag Number],Table10[Status],"-",0)="Alive",
        _xlfn.XLOOKUP(A445,Table9[Tag Number],Table9[Status],"-",0)="Alive",
        _xlfn.XLOOKUP(A445,Table8[Tag Number],Table8[Status],"-",0)="Alive"),"Alive",
     OR(_xlfn.XLOOKUP(A445,Table9[Tag Number],Table9[Status],"-",0)="-",
        _xlfn.XLOOKUP(A445,Table10[Tag Number],Table10[Status],"-",0)="-",
        _xlfn.XLOOKUP(A445,Table11[Tag Number],Table11[Status],"-",0)="-",
        _xlfn.XLOOKUP(A445,Table8[Tag Number],Table8[Status],"-",0)="-"),
   "-")</f>
        <v>-</v>
      </c>
      <c r="I445" s="88" t="str">
        <f>IF((_xlfn.XLOOKUP(B445,[2]Sheet1!$A$2:$A$198,[2]Sheet1!$B$2:$B$198,"-",0)="Glade"),"Out","No")</f>
        <v>No</v>
      </c>
      <c r="J445" s="90"/>
      <c r="K445" s="91"/>
      <c r="L445" s="91"/>
      <c r="M445" s="91"/>
      <c r="N445" s="92"/>
      <c r="O445" s="89"/>
      <c r="R445" t="b">
        <f t="shared" si="14"/>
        <v>0</v>
      </c>
    </row>
    <row r="446" spans="1:18" ht="15" thickBot="1" x14ac:dyDescent="0.35">
      <c r="A446" s="2" t="s">
        <v>295</v>
      </c>
      <c r="B446" s="2" t="s">
        <v>1145</v>
      </c>
      <c r="C446" s="84">
        <f>IF(COUNTIF(Table8[Tag Number], A446), 1, 0)</f>
        <v>0</v>
      </c>
      <c r="D446" s="85">
        <f>IF(COUNTIF(Table9[Tag Number], A446), 1, 0)</f>
        <v>0</v>
      </c>
      <c r="E446" s="86">
        <f>IF(COUNTIF(Table10[Tag Number], A446), 1, 0)</f>
        <v>0</v>
      </c>
      <c r="F446" s="86">
        <f>IF(COUNTIF(Table11[Tag Number], A446), 1, 0)</f>
        <v>0</v>
      </c>
      <c r="G446" s="87">
        <f t="shared" si="15"/>
        <v>0</v>
      </c>
      <c r="H446" s="88" t="str" cm="1">
        <f t="array" ref="H446">_xlfn.IFS(OR(_xlfn.XLOOKUP(A446,Table9[Tag Number],Table9[Status],"-",0)="Dead",
        _xlfn.XLOOKUP(A446,Table10[Tag Number],Table10[Status],"-",0)="Dead",
        _xlfn.XLOOKUP(A446,Table11[Tag Number],Table11[Status],"-",0)="Dead",
        _xlfn.XLOOKUP(A446,Table8[Tag Number],Table8[Status],"-",0)="Dead"),"Dead",
     OR(_xlfn.XLOOKUP(A446,Table11[Tag Number],Table11[Status],"-",0)="Alive",
        _xlfn.XLOOKUP(A446,Table10[Tag Number],Table10[Status],"-",0)="Alive",
        _xlfn.XLOOKUP(A446,Table9[Tag Number],Table9[Status],"-",0)="Alive",
        _xlfn.XLOOKUP(A446,Table8[Tag Number],Table8[Status],"-",0)="Alive"),"Alive",
     OR(_xlfn.XLOOKUP(A446,Table9[Tag Number],Table9[Status],"-",0)="-",
        _xlfn.XLOOKUP(A446,Table10[Tag Number],Table10[Status],"-",0)="-",
        _xlfn.XLOOKUP(A446,Table11[Tag Number],Table11[Status],"-",0)="-",
        _xlfn.XLOOKUP(A446,Table8[Tag Number],Table8[Status],"-",0)="-"),
   "-")</f>
        <v>-</v>
      </c>
      <c r="I446" s="88" t="str">
        <f>IF((_xlfn.XLOOKUP(B446,[2]Sheet1!$A$2:$A$198,[2]Sheet1!$B$2:$B$198,"-",0)="Glade"),"Out","No")</f>
        <v>No</v>
      </c>
      <c r="J446" s="90"/>
      <c r="K446" s="91"/>
      <c r="L446" s="91"/>
      <c r="M446" s="91"/>
      <c r="N446" s="92"/>
      <c r="O446" s="89"/>
      <c r="R446" t="b">
        <f t="shared" si="14"/>
        <v>0</v>
      </c>
    </row>
    <row r="447" spans="1:18" ht="15" thickBot="1" x14ac:dyDescent="0.35">
      <c r="A447" s="3" t="s">
        <v>1460</v>
      </c>
      <c r="B447" s="3" t="s">
        <v>1145</v>
      </c>
      <c r="C447" s="84">
        <f>IF(COUNTIF(Table8[Tag Number], A447), 1, 0)</f>
        <v>0</v>
      </c>
      <c r="D447" s="85">
        <f>IF(COUNTIF(Table9[Tag Number], A447), 1, 0)</f>
        <v>0</v>
      </c>
      <c r="E447" s="86">
        <f>IF(COUNTIF(Table10[Tag Number], A447), 1, 0)</f>
        <v>0</v>
      </c>
      <c r="F447" s="86">
        <f>IF(COUNTIF(Table11[Tag Number], A447), 1, 0)</f>
        <v>0</v>
      </c>
      <c r="G447" s="87">
        <f t="shared" si="15"/>
        <v>0</v>
      </c>
      <c r="H447" s="88" t="str" cm="1">
        <f t="array" ref="H447">_xlfn.IFS(OR(_xlfn.XLOOKUP(A447,Table9[Tag Number],Table9[Status],"-",0)="Dead",
        _xlfn.XLOOKUP(A447,Table10[Tag Number],Table10[Status],"-",0)="Dead",
        _xlfn.XLOOKUP(A447,Table11[Tag Number],Table11[Status],"-",0)="Dead",
        _xlfn.XLOOKUP(A447,Table8[Tag Number],Table8[Status],"-",0)="Dead"),"Dead",
     OR(_xlfn.XLOOKUP(A447,Table11[Tag Number],Table11[Status],"-",0)="Alive",
        _xlfn.XLOOKUP(A447,Table10[Tag Number],Table10[Status],"-",0)="Alive",
        _xlfn.XLOOKUP(A447,Table9[Tag Number],Table9[Status],"-",0)="Alive",
        _xlfn.XLOOKUP(A447,Table8[Tag Number],Table8[Status],"-",0)="Alive"),"Alive",
     OR(_xlfn.XLOOKUP(A447,Table9[Tag Number],Table9[Status],"-",0)="-",
        _xlfn.XLOOKUP(A447,Table10[Tag Number],Table10[Status],"-",0)="-",
        _xlfn.XLOOKUP(A447,Table11[Tag Number],Table11[Status],"-",0)="-",
        _xlfn.XLOOKUP(A447,Table8[Tag Number],Table8[Status],"-",0)="-"),
   "-")</f>
        <v>-</v>
      </c>
      <c r="I447" s="88" t="str">
        <f>IF((_xlfn.XLOOKUP(B447,[2]Sheet1!$A$2:$A$198,[2]Sheet1!$B$2:$B$198,"-",0)="Glade"),"Out","No")</f>
        <v>No</v>
      </c>
      <c r="J447" s="90"/>
      <c r="K447" s="91"/>
      <c r="L447" s="91"/>
      <c r="M447" s="91"/>
      <c r="N447" s="92"/>
      <c r="O447" s="89"/>
      <c r="R447" t="b">
        <f t="shared" si="14"/>
        <v>0</v>
      </c>
    </row>
    <row r="448" spans="1:18" ht="15" thickBot="1" x14ac:dyDescent="0.35">
      <c r="A448" s="2" t="s">
        <v>718</v>
      </c>
      <c r="B448" s="2" t="s">
        <v>1137</v>
      </c>
      <c r="C448" s="84">
        <f>IF(COUNTIF(Table8[Tag Number], A448), 1, 0)</f>
        <v>1</v>
      </c>
      <c r="D448" s="85">
        <f>IF(COUNTIF(Table9[Tag Number], A448), 1, 0)</f>
        <v>0</v>
      </c>
      <c r="E448" s="86">
        <f>IF(COUNTIF(Table10[Tag Number], A448), 1, 0)</f>
        <v>0</v>
      </c>
      <c r="F448" s="86">
        <f>IF(COUNTIF(Table11[Tag Number], A448), 1, 0)</f>
        <v>0</v>
      </c>
      <c r="G448" s="87">
        <f t="shared" si="15"/>
        <v>1</v>
      </c>
      <c r="H448" s="88" t="str" cm="1">
        <f t="array" ref="H448">_xlfn.IFS(OR(_xlfn.XLOOKUP(A448,Table9[Tag Number],Table9[Status],"-",0)="Dead",
        _xlfn.XLOOKUP(A448,Table10[Tag Number],Table10[Status],"-",0)="Dead",
        _xlfn.XLOOKUP(A448,Table11[Tag Number],Table11[Status],"-",0)="Dead",
        _xlfn.XLOOKUP(A448,Table8[Tag Number],Table8[Status],"-",0)="Dead"),"Dead",
     OR(_xlfn.XLOOKUP(A448,Table11[Tag Number],Table11[Status],"-",0)="Alive",
        _xlfn.XLOOKUP(A448,Table10[Tag Number],Table10[Status],"-",0)="Alive",
        _xlfn.XLOOKUP(A448,Table9[Tag Number],Table9[Status],"-",0)="Alive",
        _xlfn.XLOOKUP(A448,Table8[Tag Number],Table8[Status],"-",0)="Alive"),"Alive",
     OR(_xlfn.XLOOKUP(A448,Table9[Tag Number],Table9[Status],"-",0)="-",
        _xlfn.XLOOKUP(A448,Table10[Tag Number],Table10[Status],"-",0)="-",
        _xlfn.XLOOKUP(A448,Table11[Tag Number],Table11[Status],"-",0)="-",
        _xlfn.XLOOKUP(A448,Table8[Tag Number],Table8[Status],"-",0)="-"),
   "-")</f>
        <v>Alive</v>
      </c>
      <c r="I448" s="88" t="str">
        <f>IF((_xlfn.XLOOKUP(B448,[2]Sheet1!$A$2:$A$198,[2]Sheet1!$B$2:$B$198,"-",0)="Glade"),"Out","No")</f>
        <v>No</v>
      </c>
      <c r="J448" s="90"/>
      <c r="K448" s="91"/>
      <c r="L448" s="91"/>
      <c r="M448" s="91"/>
      <c r="N448" s="92"/>
      <c r="O448" s="89"/>
      <c r="R448" t="b">
        <f t="shared" si="14"/>
        <v>0</v>
      </c>
    </row>
    <row r="449" spans="1:18" ht="15" thickBot="1" x14ac:dyDescent="0.35">
      <c r="A449" s="3" t="s">
        <v>1461</v>
      </c>
      <c r="B449" s="3" t="s">
        <v>1137</v>
      </c>
      <c r="C449" s="84">
        <f>IF(COUNTIF(Table8[Tag Number], A449), 1, 0)</f>
        <v>0</v>
      </c>
      <c r="D449" s="85">
        <f>IF(COUNTIF(Table9[Tag Number], A449), 1, 0)</f>
        <v>0</v>
      </c>
      <c r="E449" s="86">
        <f>IF(COUNTIF(Table10[Tag Number], A449), 1, 0)</f>
        <v>0</v>
      </c>
      <c r="F449" s="86">
        <f>IF(COUNTIF(Table11[Tag Number], A449), 1, 0)</f>
        <v>0</v>
      </c>
      <c r="G449" s="87">
        <f t="shared" si="15"/>
        <v>0</v>
      </c>
      <c r="H449" s="88" t="str" cm="1">
        <f t="array" ref="H449">_xlfn.IFS(OR(_xlfn.XLOOKUP(A449,Table9[Tag Number],Table9[Status],"-",0)="Dead",
        _xlfn.XLOOKUP(A449,Table10[Tag Number],Table10[Status],"-",0)="Dead",
        _xlfn.XLOOKUP(A449,Table11[Tag Number],Table11[Status],"-",0)="Dead",
        _xlfn.XLOOKUP(A449,Table8[Tag Number],Table8[Status],"-",0)="Dead"),"Dead",
     OR(_xlfn.XLOOKUP(A449,Table11[Tag Number],Table11[Status],"-",0)="Alive",
        _xlfn.XLOOKUP(A449,Table10[Tag Number],Table10[Status],"-",0)="Alive",
        _xlfn.XLOOKUP(A449,Table9[Tag Number],Table9[Status],"-",0)="Alive",
        _xlfn.XLOOKUP(A449,Table8[Tag Number],Table8[Status],"-",0)="Alive"),"Alive",
     OR(_xlfn.XLOOKUP(A449,Table9[Tag Number],Table9[Status],"-",0)="-",
        _xlfn.XLOOKUP(A449,Table10[Tag Number],Table10[Status],"-",0)="-",
        _xlfn.XLOOKUP(A449,Table11[Tag Number],Table11[Status],"-",0)="-",
        _xlfn.XLOOKUP(A449,Table8[Tag Number],Table8[Status],"-",0)="-"),
   "-")</f>
        <v>-</v>
      </c>
      <c r="I449" s="88" t="str">
        <f>IF((_xlfn.XLOOKUP(B449,[2]Sheet1!$A$2:$A$198,[2]Sheet1!$B$2:$B$198,"-",0)="Glade"),"Out","No")</f>
        <v>No</v>
      </c>
      <c r="J449" s="90"/>
      <c r="K449" s="91"/>
      <c r="L449" s="91"/>
      <c r="M449" s="91"/>
      <c r="N449" s="92"/>
      <c r="O449" s="89"/>
      <c r="R449" t="b">
        <f t="shared" si="14"/>
        <v>0</v>
      </c>
    </row>
    <row r="450" spans="1:18" ht="15" thickBot="1" x14ac:dyDescent="0.35">
      <c r="A450" s="2" t="s">
        <v>1462</v>
      </c>
      <c r="B450" s="2" t="s">
        <v>1145</v>
      </c>
      <c r="C450" s="84">
        <f>IF(COUNTIF(Table8[Tag Number], A450), 1, 0)</f>
        <v>0</v>
      </c>
      <c r="D450" s="85">
        <f>IF(COUNTIF(Table9[Tag Number], A450), 1, 0)</f>
        <v>0</v>
      </c>
      <c r="E450" s="86">
        <f>IF(COUNTIF(Table10[Tag Number], A450), 1, 0)</f>
        <v>0</v>
      </c>
      <c r="F450" s="86">
        <f>IF(COUNTIF(Table11[Tag Number], A450), 1, 0)</f>
        <v>0</v>
      </c>
      <c r="G450" s="87">
        <f t="shared" si="15"/>
        <v>0</v>
      </c>
      <c r="H450" s="88" t="str" cm="1">
        <f t="array" ref="H450">_xlfn.IFS(OR(_xlfn.XLOOKUP(A450,Table9[Tag Number],Table9[Status],"-",0)="Dead",
        _xlfn.XLOOKUP(A450,Table10[Tag Number],Table10[Status],"-",0)="Dead",
        _xlfn.XLOOKUP(A450,Table11[Tag Number],Table11[Status],"-",0)="Dead",
        _xlfn.XLOOKUP(A450,Table8[Tag Number],Table8[Status],"-",0)="Dead"),"Dead",
     OR(_xlfn.XLOOKUP(A450,Table11[Tag Number],Table11[Status],"-",0)="Alive",
        _xlfn.XLOOKUP(A450,Table10[Tag Number],Table10[Status],"-",0)="Alive",
        _xlfn.XLOOKUP(A450,Table9[Tag Number],Table9[Status],"-",0)="Alive",
        _xlfn.XLOOKUP(A450,Table8[Tag Number],Table8[Status],"-",0)="Alive"),"Alive",
     OR(_xlfn.XLOOKUP(A450,Table9[Tag Number],Table9[Status],"-",0)="-",
        _xlfn.XLOOKUP(A450,Table10[Tag Number],Table10[Status],"-",0)="-",
        _xlfn.XLOOKUP(A450,Table11[Tag Number],Table11[Status],"-",0)="-",
        _xlfn.XLOOKUP(A450,Table8[Tag Number],Table8[Status],"-",0)="-"),
   "-")</f>
        <v>-</v>
      </c>
      <c r="I450" s="88" t="str">
        <f>IF((_xlfn.XLOOKUP(B450,[2]Sheet1!$A$2:$A$198,[2]Sheet1!$B$2:$B$198,"-",0)="Glade"),"Out","No")</f>
        <v>No</v>
      </c>
      <c r="J450" s="90"/>
      <c r="K450" s="91"/>
      <c r="L450" s="91"/>
      <c r="M450" s="91"/>
      <c r="N450" s="92"/>
      <c r="O450" s="89"/>
      <c r="R450" t="b">
        <f t="shared" si="14"/>
        <v>0</v>
      </c>
    </row>
    <row r="451" spans="1:18" ht="15" thickBot="1" x14ac:dyDescent="0.35">
      <c r="A451" s="3" t="s">
        <v>1463</v>
      </c>
      <c r="B451" s="3" t="s">
        <v>1145</v>
      </c>
      <c r="C451" s="84">
        <f>IF(COUNTIF(Table8[Tag Number], A451), 1, 0)</f>
        <v>0</v>
      </c>
      <c r="D451" s="85">
        <f>IF(COUNTIF(Table9[Tag Number], A451), 1, 0)</f>
        <v>0</v>
      </c>
      <c r="E451" s="86">
        <f>IF(COUNTIF(Table10[Tag Number], A451), 1, 0)</f>
        <v>0</v>
      </c>
      <c r="F451" s="86">
        <f>IF(COUNTIF(Table11[Tag Number], A451), 1, 0)</f>
        <v>0</v>
      </c>
      <c r="G451" s="87">
        <f t="shared" si="15"/>
        <v>0</v>
      </c>
      <c r="H451" s="88" t="str" cm="1">
        <f t="array" ref="H451">_xlfn.IFS(OR(_xlfn.XLOOKUP(A451,Table9[Tag Number],Table9[Status],"-",0)="Dead",
        _xlfn.XLOOKUP(A451,Table10[Tag Number],Table10[Status],"-",0)="Dead",
        _xlfn.XLOOKUP(A451,Table11[Tag Number],Table11[Status],"-",0)="Dead",
        _xlfn.XLOOKUP(A451,Table8[Tag Number],Table8[Status],"-",0)="Dead"),"Dead",
     OR(_xlfn.XLOOKUP(A451,Table11[Tag Number],Table11[Status],"-",0)="Alive",
        _xlfn.XLOOKUP(A451,Table10[Tag Number],Table10[Status],"-",0)="Alive",
        _xlfn.XLOOKUP(A451,Table9[Tag Number],Table9[Status],"-",0)="Alive",
        _xlfn.XLOOKUP(A451,Table8[Tag Number],Table8[Status],"-",0)="Alive"),"Alive",
     OR(_xlfn.XLOOKUP(A451,Table9[Tag Number],Table9[Status],"-",0)="-",
        _xlfn.XLOOKUP(A451,Table10[Tag Number],Table10[Status],"-",0)="-",
        _xlfn.XLOOKUP(A451,Table11[Tag Number],Table11[Status],"-",0)="-",
        _xlfn.XLOOKUP(A451,Table8[Tag Number],Table8[Status],"-",0)="-"),
   "-")</f>
        <v>-</v>
      </c>
      <c r="I451" s="88" t="str">
        <f>IF((_xlfn.XLOOKUP(B451,[2]Sheet1!$A$2:$A$198,[2]Sheet1!$B$2:$B$198,"-",0)="Glade"),"Out","No")</f>
        <v>No</v>
      </c>
      <c r="J451" s="90"/>
      <c r="K451" s="91"/>
      <c r="L451" s="91"/>
      <c r="M451" s="91"/>
      <c r="N451" s="92"/>
      <c r="O451" s="89"/>
      <c r="R451" t="b">
        <f t="shared" si="14"/>
        <v>0</v>
      </c>
    </row>
    <row r="452" spans="1:18" ht="15" thickBot="1" x14ac:dyDescent="0.35">
      <c r="A452" s="2" t="s">
        <v>1464</v>
      </c>
      <c r="B452" s="2" t="s">
        <v>1145</v>
      </c>
      <c r="C452" s="84">
        <f>IF(COUNTIF(Table8[Tag Number], A452), 1, 0)</f>
        <v>0</v>
      </c>
      <c r="D452" s="85">
        <f>IF(COUNTIF(Table9[Tag Number], A452), 1, 0)</f>
        <v>0</v>
      </c>
      <c r="E452" s="86">
        <f>IF(COUNTIF(Table10[Tag Number], A452), 1, 0)</f>
        <v>0</v>
      </c>
      <c r="F452" s="86">
        <f>IF(COUNTIF(Table11[Tag Number], A452), 1, 0)</f>
        <v>0</v>
      </c>
      <c r="G452" s="87">
        <f t="shared" si="15"/>
        <v>0</v>
      </c>
      <c r="H452" s="88" t="str" cm="1">
        <f t="array" ref="H452">_xlfn.IFS(OR(_xlfn.XLOOKUP(A452,Table9[Tag Number],Table9[Status],"-",0)="Dead",
        _xlfn.XLOOKUP(A452,Table10[Tag Number],Table10[Status],"-",0)="Dead",
        _xlfn.XLOOKUP(A452,Table11[Tag Number],Table11[Status],"-",0)="Dead",
        _xlfn.XLOOKUP(A452,Table8[Tag Number],Table8[Status],"-",0)="Dead"),"Dead",
     OR(_xlfn.XLOOKUP(A452,Table11[Tag Number],Table11[Status],"-",0)="Alive",
        _xlfn.XLOOKUP(A452,Table10[Tag Number],Table10[Status],"-",0)="Alive",
        _xlfn.XLOOKUP(A452,Table9[Tag Number],Table9[Status],"-",0)="Alive",
        _xlfn.XLOOKUP(A452,Table8[Tag Number],Table8[Status],"-",0)="Alive"),"Alive",
     OR(_xlfn.XLOOKUP(A452,Table9[Tag Number],Table9[Status],"-",0)="-",
        _xlfn.XLOOKUP(A452,Table10[Tag Number],Table10[Status],"-",0)="-",
        _xlfn.XLOOKUP(A452,Table11[Tag Number],Table11[Status],"-",0)="-",
        _xlfn.XLOOKUP(A452,Table8[Tag Number],Table8[Status],"-",0)="-"),
   "-")</f>
        <v>-</v>
      </c>
      <c r="I452" s="88" t="str">
        <f>IF((_xlfn.XLOOKUP(B452,[2]Sheet1!$A$2:$A$198,[2]Sheet1!$B$2:$B$198,"-",0)="Glade"),"Out","No")</f>
        <v>No</v>
      </c>
      <c r="J452" s="90"/>
      <c r="K452" s="91"/>
      <c r="L452" s="91"/>
      <c r="M452" s="91"/>
      <c r="N452" s="92"/>
      <c r="O452" s="89"/>
      <c r="R452" t="b">
        <f t="shared" ref="R452:R515" si="16">IF(G452&gt;1,A452)</f>
        <v>0</v>
      </c>
    </row>
    <row r="453" spans="1:18" ht="15" thickBot="1" x14ac:dyDescent="0.35">
      <c r="A453" s="3" t="s">
        <v>1465</v>
      </c>
      <c r="B453" s="3" t="s">
        <v>1145</v>
      </c>
      <c r="C453" s="84">
        <f>IF(COUNTIF(Table8[Tag Number], A453), 1, 0)</f>
        <v>0</v>
      </c>
      <c r="D453" s="85">
        <f>IF(COUNTIF(Table9[Tag Number], A453), 1, 0)</f>
        <v>0</v>
      </c>
      <c r="E453" s="86">
        <f>IF(COUNTIF(Table10[Tag Number], A453), 1, 0)</f>
        <v>0</v>
      </c>
      <c r="F453" s="86">
        <f>IF(COUNTIF(Table11[Tag Number], A453), 1, 0)</f>
        <v>0</v>
      </c>
      <c r="G453" s="87">
        <f t="shared" ref="G453:G516" si="17">SUM(C453:F453)</f>
        <v>0</v>
      </c>
      <c r="H453" s="88" t="str" cm="1">
        <f t="array" ref="H453">_xlfn.IFS(OR(_xlfn.XLOOKUP(A453,Table9[Tag Number],Table9[Status],"-",0)="Dead",
        _xlfn.XLOOKUP(A453,Table10[Tag Number],Table10[Status],"-",0)="Dead",
        _xlfn.XLOOKUP(A453,Table11[Tag Number],Table11[Status],"-",0)="Dead",
        _xlfn.XLOOKUP(A453,Table8[Tag Number],Table8[Status],"-",0)="Dead"),"Dead",
     OR(_xlfn.XLOOKUP(A453,Table11[Tag Number],Table11[Status],"-",0)="Alive",
        _xlfn.XLOOKUP(A453,Table10[Tag Number],Table10[Status],"-",0)="Alive",
        _xlfn.XLOOKUP(A453,Table9[Tag Number],Table9[Status],"-",0)="Alive",
        _xlfn.XLOOKUP(A453,Table8[Tag Number],Table8[Status],"-",0)="Alive"),"Alive",
     OR(_xlfn.XLOOKUP(A453,Table9[Tag Number],Table9[Status],"-",0)="-",
        _xlfn.XLOOKUP(A453,Table10[Tag Number],Table10[Status],"-",0)="-",
        _xlfn.XLOOKUP(A453,Table11[Tag Number],Table11[Status],"-",0)="-",
        _xlfn.XLOOKUP(A453,Table8[Tag Number],Table8[Status],"-",0)="-"),
   "-")</f>
        <v>-</v>
      </c>
      <c r="I453" s="88" t="str">
        <f>IF((_xlfn.XLOOKUP(B453,[2]Sheet1!$A$2:$A$198,[2]Sheet1!$B$2:$B$198,"-",0)="Glade"),"Out","No")</f>
        <v>No</v>
      </c>
      <c r="J453" s="90"/>
      <c r="K453" s="91"/>
      <c r="L453" s="91"/>
      <c r="M453" s="91"/>
      <c r="N453" s="92"/>
      <c r="O453" s="89"/>
      <c r="R453" t="b">
        <f t="shared" si="16"/>
        <v>0</v>
      </c>
    </row>
    <row r="454" spans="1:18" ht="15" thickBot="1" x14ac:dyDescent="0.35">
      <c r="A454" s="2" t="s">
        <v>702</v>
      </c>
      <c r="B454" s="2" t="s">
        <v>1145</v>
      </c>
      <c r="C454" s="84">
        <f>IF(COUNTIF(Table8[Tag Number], A454), 1, 0)</f>
        <v>1</v>
      </c>
      <c r="D454" s="85">
        <f>IF(COUNTIF(Table9[Tag Number], A454), 1, 0)</f>
        <v>0</v>
      </c>
      <c r="E454" s="86">
        <f>IF(COUNTIF(Table10[Tag Number], A454), 1, 0)</f>
        <v>0</v>
      </c>
      <c r="F454" s="86">
        <f>IF(COUNTIF(Table11[Tag Number], A454), 1, 0)</f>
        <v>0</v>
      </c>
      <c r="G454" s="87">
        <f t="shared" si="17"/>
        <v>1</v>
      </c>
      <c r="H454" s="88" t="str" cm="1">
        <f t="array" ref="H454">_xlfn.IFS(OR(_xlfn.XLOOKUP(A454,Table9[Tag Number],Table9[Status],"-",0)="Dead",
        _xlfn.XLOOKUP(A454,Table10[Tag Number],Table10[Status],"-",0)="Dead",
        _xlfn.XLOOKUP(A454,Table11[Tag Number],Table11[Status],"-",0)="Dead",
        _xlfn.XLOOKUP(A454,Table8[Tag Number],Table8[Status],"-",0)="Dead"),"Dead",
     OR(_xlfn.XLOOKUP(A454,Table11[Tag Number],Table11[Status],"-",0)="Alive",
        _xlfn.XLOOKUP(A454,Table10[Tag Number],Table10[Status],"-",0)="Alive",
        _xlfn.XLOOKUP(A454,Table9[Tag Number],Table9[Status],"-",0)="Alive",
        _xlfn.XLOOKUP(A454,Table8[Tag Number],Table8[Status],"-",0)="Alive"),"Alive",
     OR(_xlfn.XLOOKUP(A454,Table9[Tag Number],Table9[Status],"-",0)="-",
        _xlfn.XLOOKUP(A454,Table10[Tag Number],Table10[Status],"-",0)="-",
        _xlfn.XLOOKUP(A454,Table11[Tag Number],Table11[Status],"-",0)="-",
        _xlfn.XLOOKUP(A454,Table8[Tag Number],Table8[Status],"-",0)="-"),
   "-")</f>
        <v>Alive</v>
      </c>
      <c r="I454" s="88" t="str">
        <f>IF((_xlfn.XLOOKUP(B454,[2]Sheet1!$A$2:$A$198,[2]Sheet1!$B$2:$B$198,"-",0)="Glade"),"Out","No")</f>
        <v>No</v>
      </c>
      <c r="J454" s="90"/>
      <c r="K454" s="91"/>
      <c r="L454" s="91"/>
      <c r="M454" s="91"/>
      <c r="N454" s="92"/>
      <c r="O454" s="89"/>
      <c r="R454" t="b">
        <f t="shared" si="16"/>
        <v>0</v>
      </c>
    </row>
    <row r="455" spans="1:18" ht="15" thickBot="1" x14ac:dyDescent="0.35">
      <c r="A455" s="3" t="s">
        <v>1466</v>
      </c>
      <c r="B455" s="3" t="s">
        <v>1145</v>
      </c>
      <c r="C455" s="84">
        <f>IF(COUNTIF(Table8[Tag Number], A455), 1, 0)</f>
        <v>0</v>
      </c>
      <c r="D455" s="85">
        <f>IF(COUNTIF(Table9[Tag Number], A455), 1, 0)</f>
        <v>0</v>
      </c>
      <c r="E455" s="86">
        <f>IF(COUNTIF(Table10[Tag Number], A455), 1, 0)</f>
        <v>0</v>
      </c>
      <c r="F455" s="86">
        <f>IF(COUNTIF(Table11[Tag Number], A455), 1, 0)</f>
        <v>0</v>
      </c>
      <c r="G455" s="87">
        <f t="shared" si="17"/>
        <v>0</v>
      </c>
      <c r="H455" s="88" t="str" cm="1">
        <f t="array" ref="H455">_xlfn.IFS(OR(_xlfn.XLOOKUP(A455,Table9[Tag Number],Table9[Status],"-",0)="Dead",
        _xlfn.XLOOKUP(A455,Table10[Tag Number],Table10[Status],"-",0)="Dead",
        _xlfn.XLOOKUP(A455,Table11[Tag Number],Table11[Status],"-",0)="Dead",
        _xlfn.XLOOKUP(A455,Table8[Tag Number],Table8[Status],"-",0)="Dead"),"Dead",
     OR(_xlfn.XLOOKUP(A455,Table11[Tag Number],Table11[Status],"-",0)="Alive",
        _xlfn.XLOOKUP(A455,Table10[Tag Number],Table10[Status],"-",0)="Alive",
        _xlfn.XLOOKUP(A455,Table9[Tag Number],Table9[Status],"-",0)="Alive",
        _xlfn.XLOOKUP(A455,Table8[Tag Number],Table8[Status],"-",0)="Alive"),"Alive",
     OR(_xlfn.XLOOKUP(A455,Table9[Tag Number],Table9[Status],"-",0)="-",
        _xlfn.XLOOKUP(A455,Table10[Tag Number],Table10[Status],"-",0)="-",
        _xlfn.XLOOKUP(A455,Table11[Tag Number],Table11[Status],"-",0)="-",
        _xlfn.XLOOKUP(A455,Table8[Tag Number],Table8[Status],"-",0)="-"),
   "-")</f>
        <v>-</v>
      </c>
      <c r="I455" s="88" t="str">
        <f>IF((_xlfn.XLOOKUP(B455,[2]Sheet1!$A$2:$A$198,[2]Sheet1!$B$2:$B$198,"-",0)="Glade"),"Out","No")</f>
        <v>No</v>
      </c>
      <c r="J455" s="90"/>
      <c r="K455" s="91"/>
      <c r="L455" s="91"/>
      <c r="M455" s="91"/>
      <c r="N455" s="92"/>
      <c r="O455" s="89"/>
      <c r="R455" t="b">
        <f t="shared" si="16"/>
        <v>0</v>
      </c>
    </row>
    <row r="456" spans="1:18" ht="15" thickBot="1" x14ac:dyDescent="0.35">
      <c r="A456" s="2" t="s">
        <v>1467</v>
      </c>
      <c r="B456" s="2" t="s">
        <v>1145</v>
      </c>
      <c r="C456" s="84">
        <f>IF(COUNTIF(Table8[Tag Number], A456), 1, 0)</f>
        <v>0</v>
      </c>
      <c r="D456" s="85">
        <f>IF(COUNTIF(Table9[Tag Number], A456), 1, 0)</f>
        <v>0</v>
      </c>
      <c r="E456" s="86">
        <f>IF(COUNTIF(Table10[Tag Number], A456), 1, 0)</f>
        <v>0</v>
      </c>
      <c r="F456" s="86">
        <f>IF(COUNTIF(Table11[Tag Number], A456), 1, 0)</f>
        <v>0</v>
      </c>
      <c r="G456" s="87">
        <f t="shared" si="17"/>
        <v>0</v>
      </c>
      <c r="H456" s="88" t="str" cm="1">
        <f t="array" ref="H456">_xlfn.IFS(OR(_xlfn.XLOOKUP(A456,Table9[Tag Number],Table9[Status],"-",0)="Dead",
        _xlfn.XLOOKUP(A456,Table10[Tag Number],Table10[Status],"-",0)="Dead",
        _xlfn.XLOOKUP(A456,Table11[Tag Number],Table11[Status],"-",0)="Dead",
        _xlfn.XLOOKUP(A456,Table8[Tag Number],Table8[Status],"-",0)="Dead"),"Dead",
     OR(_xlfn.XLOOKUP(A456,Table11[Tag Number],Table11[Status],"-",0)="Alive",
        _xlfn.XLOOKUP(A456,Table10[Tag Number],Table10[Status],"-",0)="Alive",
        _xlfn.XLOOKUP(A456,Table9[Tag Number],Table9[Status],"-",0)="Alive",
        _xlfn.XLOOKUP(A456,Table8[Tag Number],Table8[Status],"-",0)="Alive"),"Alive",
     OR(_xlfn.XLOOKUP(A456,Table9[Tag Number],Table9[Status],"-",0)="-",
        _xlfn.XLOOKUP(A456,Table10[Tag Number],Table10[Status],"-",0)="-",
        _xlfn.XLOOKUP(A456,Table11[Tag Number],Table11[Status],"-",0)="-",
        _xlfn.XLOOKUP(A456,Table8[Tag Number],Table8[Status],"-",0)="-"),
   "-")</f>
        <v>-</v>
      </c>
      <c r="I456" s="88" t="str">
        <f>IF((_xlfn.XLOOKUP(B456,[2]Sheet1!$A$2:$A$198,[2]Sheet1!$B$2:$B$198,"-",0)="Glade"),"Out","No")</f>
        <v>No</v>
      </c>
      <c r="J456" s="90"/>
      <c r="K456" s="91"/>
      <c r="L456" s="91"/>
      <c r="M456" s="91"/>
      <c r="N456" s="92"/>
      <c r="O456" s="89"/>
      <c r="R456" t="b">
        <f t="shared" si="16"/>
        <v>0</v>
      </c>
    </row>
    <row r="457" spans="1:18" ht="15" thickBot="1" x14ac:dyDescent="0.35">
      <c r="A457" s="3" t="s">
        <v>1468</v>
      </c>
      <c r="B457" s="3" t="s">
        <v>1145</v>
      </c>
      <c r="C457" s="84">
        <f>IF(COUNTIF(Table8[Tag Number], A457), 1, 0)</f>
        <v>0</v>
      </c>
      <c r="D457" s="85">
        <f>IF(COUNTIF(Table9[Tag Number], A457), 1, 0)</f>
        <v>0</v>
      </c>
      <c r="E457" s="86">
        <f>IF(COUNTIF(Table10[Tag Number], A457), 1, 0)</f>
        <v>0</v>
      </c>
      <c r="F457" s="86">
        <f>IF(COUNTIF(Table11[Tag Number], A457), 1, 0)</f>
        <v>0</v>
      </c>
      <c r="G457" s="87">
        <f t="shared" si="17"/>
        <v>0</v>
      </c>
      <c r="H457" s="88" t="str" cm="1">
        <f t="array" ref="H457">_xlfn.IFS(OR(_xlfn.XLOOKUP(A457,Table9[Tag Number],Table9[Status],"-",0)="Dead",
        _xlfn.XLOOKUP(A457,Table10[Tag Number],Table10[Status],"-",0)="Dead",
        _xlfn.XLOOKUP(A457,Table11[Tag Number],Table11[Status],"-",0)="Dead",
        _xlfn.XLOOKUP(A457,Table8[Tag Number],Table8[Status],"-",0)="Dead"),"Dead",
     OR(_xlfn.XLOOKUP(A457,Table11[Tag Number],Table11[Status],"-",0)="Alive",
        _xlfn.XLOOKUP(A457,Table10[Tag Number],Table10[Status],"-",0)="Alive",
        _xlfn.XLOOKUP(A457,Table9[Tag Number],Table9[Status],"-",0)="Alive",
        _xlfn.XLOOKUP(A457,Table8[Tag Number],Table8[Status],"-",0)="Alive"),"Alive",
     OR(_xlfn.XLOOKUP(A457,Table9[Tag Number],Table9[Status],"-",0)="-",
        _xlfn.XLOOKUP(A457,Table10[Tag Number],Table10[Status],"-",0)="-",
        _xlfn.XLOOKUP(A457,Table11[Tag Number],Table11[Status],"-",0)="-",
        _xlfn.XLOOKUP(A457,Table8[Tag Number],Table8[Status],"-",0)="-"),
   "-")</f>
        <v>-</v>
      </c>
      <c r="I457" s="88" t="str">
        <f>IF((_xlfn.XLOOKUP(B457,[2]Sheet1!$A$2:$A$198,[2]Sheet1!$B$2:$B$198,"-",0)="Glade"),"Out","No")</f>
        <v>No</v>
      </c>
      <c r="J457" s="90"/>
      <c r="K457" s="91"/>
      <c r="L457" s="91"/>
      <c r="M457" s="91"/>
      <c r="N457" s="92"/>
      <c r="O457" s="89"/>
      <c r="R457" t="b">
        <f t="shared" si="16"/>
        <v>0</v>
      </c>
    </row>
    <row r="458" spans="1:18" ht="15" thickBot="1" x14ac:dyDescent="0.35">
      <c r="A458" s="2" t="s">
        <v>1469</v>
      </c>
      <c r="B458" s="2" t="s">
        <v>1145</v>
      </c>
      <c r="C458" s="84">
        <f>IF(COUNTIF(Table8[Tag Number], A458), 1, 0)</f>
        <v>0</v>
      </c>
      <c r="D458" s="85">
        <f>IF(COUNTIF(Table9[Tag Number], A458), 1, 0)</f>
        <v>0</v>
      </c>
      <c r="E458" s="86">
        <f>IF(COUNTIF(Table10[Tag Number], A458), 1, 0)</f>
        <v>0</v>
      </c>
      <c r="F458" s="86">
        <f>IF(COUNTIF(Table11[Tag Number], A458), 1, 0)</f>
        <v>0</v>
      </c>
      <c r="G458" s="87">
        <f t="shared" si="17"/>
        <v>0</v>
      </c>
      <c r="H458" s="88" t="str" cm="1">
        <f t="array" ref="H458">_xlfn.IFS(OR(_xlfn.XLOOKUP(A458,Table9[Tag Number],Table9[Status],"-",0)="Dead",
        _xlfn.XLOOKUP(A458,Table10[Tag Number],Table10[Status],"-",0)="Dead",
        _xlfn.XLOOKUP(A458,Table11[Tag Number],Table11[Status],"-",0)="Dead",
        _xlfn.XLOOKUP(A458,Table8[Tag Number],Table8[Status],"-",0)="Dead"),"Dead",
     OR(_xlfn.XLOOKUP(A458,Table11[Tag Number],Table11[Status],"-",0)="Alive",
        _xlfn.XLOOKUP(A458,Table10[Tag Number],Table10[Status],"-",0)="Alive",
        _xlfn.XLOOKUP(A458,Table9[Tag Number],Table9[Status],"-",0)="Alive",
        _xlfn.XLOOKUP(A458,Table8[Tag Number],Table8[Status],"-",0)="Alive"),"Alive",
     OR(_xlfn.XLOOKUP(A458,Table9[Tag Number],Table9[Status],"-",0)="-",
        _xlfn.XLOOKUP(A458,Table10[Tag Number],Table10[Status],"-",0)="-",
        _xlfn.XLOOKUP(A458,Table11[Tag Number],Table11[Status],"-",0)="-",
        _xlfn.XLOOKUP(A458,Table8[Tag Number],Table8[Status],"-",0)="-"),
   "-")</f>
        <v>-</v>
      </c>
      <c r="I458" s="88" t="str">
        <f>IF((_xlfn.XLOOKUP(B458,[2]Sheet1!$A$2:$A$198,[2]Sheet1!$B$2:$B$198,"-",0)="Glade"),"Out","No")</f>
        <v>No</v>
      </c>
      <c r="J458" s="90"/>
      <c r="K458" s="91"/>
      <c r="L458" s="91"/>
      <c r="M458" s="91"/>
      <c r="N458" s="92"/>
      <c r="O458" s="89"/>
      <c r="R458" t="b">
        <f t="shared" si="16"/>
        <v>0</v>
      </c>
    </row>
    <row r="459" spans="1:18" ht="15" thickBot="1" x14ac:dyDescent="0.35">
      <c r="A459" s="3" t="s">
        <v>971</v>
      </c>
      <c r="B459" s="3" t="s">
        <v>1145</v>
      </c>
      <c r="C459" s="84">
        <f>IF(COUNTIF(Table8[Tag Number], A459), 1, 0)</f>
        <v>1</v>
      </c>
      <c r="D459" s="85">
        <f>IF(COUNTIF(Table9[Tag Number], A459), 1, 0)</f>
        <v>0</v>
      </c>
      <c r="E459" s="86">
        <f>IF(COUNTIF(Table10[Tag Number], A459), 1, 0)</f>
        <v>0</v>
      </c>
      <c r="F459" s="86">
        <f>IF(COUNTIF(Table11[Tag Number], A459), 1, 0)</f>
        <v>0</v>
      </c>
      <c r="G459" s="87">
        <f t="shared" si="17"/>
        <v>1</v>
      </c>
      <c r="H459" s="88" t="str" cm="1">
        <f t="array" ref="H459">_xlfn.IFS(OR(_xlfn.XLOOKUP(A459,Table9[Tag Number],Table9[Status],"-",0)="Dead",
        _xlfn.XLOOKUP(A459,Table10[Tag Number],Table10[Status],"-",0)="Dead",
        _xlfn.XLOOKUP(A459,Table11[Tag Number],Table11[Status],"-",0)="Dead",
        _xlfn.XLOOKUP(A459,Table8[Tag Number],Table8[Status],"-",0)="Dead"),"Dead",
     OR(_xlfn.XLOOKUP(A459,Table11[Tag Number],Table11[Status],"-",0)="Alive",
        _xlfn.XLOOKUP(A459,Table10[Tag Number],Table10[Status],"-",0)="Alive",
        _xlfn.XLOOKUP(A459,Table9[Tag Number],Table9[Status],"-",0)="Alive",
        _xlfn.XLOOKUP(A459,Table8[Tag Number],Table8[Status],"-",0)="Alive"),"Alive",
     OR(_xlfn.XLOOKUP(A459,Table9[Tag Number],Table9[Status],"-",0)="-",
        _xlfn.XLOOKUP(A459,Table10[Tag Number],Table10[Status],"-",0)="-",
        _xlfn.XLOOKUP(A459,Table11[Tag Number],Table11[Status],"-",0)="-",
        _xlfn.XLOOKUP(A459,Table8[Tag Number],Table8[Status],"-",0)="-"),
   "-")</f>
        <v>Alive</v>
      </c>
      <c r="I459" s="88" t="str">
        <f>IF((_xlfn.XLOOKUP(B459,[2]Sheet1!$A$2:$A$198,[2]Sheet1!$B$2:$B$198,"-",0)="Glade"),"Out","No")</f>
        <v>No</v>
      </c>
      <c r="J459" s="90"/>
      <c r="K459" s="91"/>
      <c r="L459" s="91"/>
      <c r="M459" s="91"/>
      <c r="N459" s="92"/>
      <c r="O459" s="89"/>
      <c r="R459" t="b">
        <f t="shared" si="16"/>
        <v>0</v>
      </c>
    </row>
    <row r="460" spans="1:18" ht="15" thickBot="1" x14ac:dyDescent="0.35">
      <c r="A460" s="2" t="s">
        <v>692</v>
      </c>
      <c r="B460" s="2" t="s">
        <v>1137</v>
      </c>
      <c r="C460" s="84">
        <f>IF(COUNTIF(Table8[Tag Number], A460), 1, 0)</f>
        <v>0</v>
      </c>
      <c r="D460" s="85">
        <f>IF(COUNTIF(Table9[Tag Number], A460), 1, 0)</f>
        <v>1</v>
      </c>
      <c r="E460" s="86">
        <f>IF(COUNTIF(Table10[Tag Number], A460), 1, 0)</f>
        <v>0</v>
      </c>
      <c r="F460" s="86">
        <f>IF(COUNTIF(Table11[Tag Number], A460), 1, 0)</f>
        <v>0</v>
      </c>
      <c r="G460" s="87">
        <f t="shared" si="17"/>
        <v>1</v>
      </c>
      <c r="H460" s="88" t="str" cm="1">
        <f t="array" ref="H460">_xlfn.IFS(OR(_xlfn.XLOOKUP(A460,Table9[Tag Number],Table9[Status],"-",0)="Dead",
        _xlfn.XLOOKUP(A460,Table10[Tag Number],Table10[Status],"-",0)="Dead",
        _xlfn.XLOOKUP(A460,Table11[Tag Number],Table11[Status],"-",0)="Dead",
        _xlfn.XLOOKUP(A460,Table8[Tag Number],Table8[Status],"-",0)="Dead"),"Dead",
     OR(_xlfn.XLOOKUP(A460,Table11[Tag Number],Table11[Status],"-",0)="Alive",
        _xlfn.XLOOKUP(A460,Table10[Tag Number],Table10[Status],"-",0)="Alive",
        _xlfn.XLOOKUP(A460,Table9[Tag Number],Table9[Status],"-",0)="Alive",
        _xlfn.XLOOKUP(A460,Table8[Tag Number],Table8[Status],"-",0)="Alive"),"Alive",
     OR(_xlfn.XLOOKUP(A460,Table9[Tag Number],Table9[Status],"-",0)="-",
        _xlfn.XLOOKUP(A460,Table10[Tag Number],Table10[Status],"-",0)="-",
        _xlfn.XLOOKUP(A460,Table11[Tag Number],Table11[Status],"-",0)="-",
        _xlfn.XLOOKUP(A460,Table8[Tag Number],Table8[Status],"-",0)="-"),
   "-")</f>
        <v>Alive</v>
      </c>
      <c r="I460" s="88" t="str">
        <f>IF((_xlfn.XLOOKUP(B460,[2]Sheet1!$A$2:$A$198,[2]Sheet1!$B$2:$B$198,"-",0)="Glade"),"Out","No")</f>
        <v>No</v>
      </c>
      <c r="J460" s="90"/>
      <c r="K460" s="91"/>
      <c r="L460" s="91"/>
      <c r="M460" s="91"/>
      <c r="N460" s="92"/>
      <c r="O460" s="89"/>
      <c r="R460" t="b">
        <f t="shared" si="16"/>
        <v>0</v>
      </c>
    </row>
    <row r="461" spans="1:18" ht="15" thickBot="1" x14ac:dyDescent="0.35">
      <c r="A461" s="3" t="s">
        <v>864</v>
      </c>
      <c r="B461" s="3" t="s">
        <v>1137</v>
      </c>
      <c r="C461" s="84">
        <f>IF(COUNTIF(Table8[Tag Number], A461), 1, 0)</f>
        <v>0</v>
      </c>
      <c r="D461" s="85">
        <f>IF(COUNTIF(Table9[Tag Number], A461), 1, 0)</f>
        <v>0</v>
      </c>
      <c r="E461" s="86">
        <f>IF(COUNTIF(Table10[Tag Number], A461), 1, 0)</f>
        <v>0</v>
      </c>
      <c r="F461" s="86">
        <f>IF(COUNTIF(Table11[Tag Number], A461), 1, 0)</f>
        <v>1</v>
      </c>
      <c r="G461" s="87">
        <f t="shared" si="17"/>
        <v>1</v>
      </c>
      <c r="H461" s="88" t="str" cm="1">
        <f t="array" ref="H461">_xlfn.IFS(OR(_xlfn.XLOOKUP(A461,Table9[Tag Number],Table9[Status],"-",0)="Dead",
        _xlfn.XLOOKUP(A461,Table10[Tag Number],Table10[Status],"-",0)="Dead",
        _xlfn.XLOOKUP(A461,Table11[Tag Number],Table11[Status],"-",0)="Dead",
        _xlfn.XLOOKUP(A461,Table8[Tag Number],Table8[Status],"-",0)="Dead"),"Dead",
     OR(_xlfn.XLOOKUP(A461,Table11[Tag Number],Table11[Status],"-",0)="Alive",
        _xlfn.XLOOKUP(A461,Table10[Tag Number],Table10[Status],"-",0)="Alive",
        _xlfn.XLOOKUP(A461,Table9[Tag Number],Table9[Status],"-",0)="Alive",
        _xlfn.XLOOKUP(A461,Table8[Tag Number],Table8[Status],"-",0)="Alive"),"Alive",
     OR(_xlfn.XLOOKUP(A461,Table9[Tag Number],Table9[Status],"-",0)="-",
        _xlfn.XLOOKUP(A461,Table10[Tag Number],Table10[Status],"-",0)="-",
        _xlfn.XLOOKUP(A461,Table11[Tag Number],Table11[Status],"-",0)="-",
        _xlfn.XLOOKUP(A461,Table8[Tag Number],Table8[Status],"-",0)="-"),
   "-")</f>
        <v>Alive</v>
      </c>
      <c r="I461" s="88" t="str">
        <f>IF((_xlfn.XLOOKUP(B461,[2]Sheet1!$A$2:$A$198,[2]Sheet1!$B$2:$B$198,"-",0)="Glade"),"Out","No")</f>
        <v>No</v>
      </c>
      <c r="J461" s="90"/>
      <c r="K461" s="91"/>
      <c r="L461" s="91"/>
      <c r="M461" s="91"/>
      <c r="N461" s="92"/>
      <c r="O461" s="89"/>
      <c r="R461" t="b">
        <f t="shared" si="16"/>
        <v>0</v>
      </c>
    </row>
    <row r="462" spans="1:18" ht="15" thickBot="1" x14ac:dyDescent="0.35">
      <c r="A462" s="2" t="s">
        <v>884</v>
      </c>
      <c r="B462" s="2" t="s">
        <v>1137</v>
      </c>
      <c r="C462" s="84">
        <f>IF(COUNTIF(Table8[Tag Number], A462), 1, 0)</f>
        <v>1</v>
      </c>
      <c r="D462" s="85">
        <f>IF(COUNTIF(Table9[Tag Number], A462), 1, 0)</f>
        <v>1</v>
      </c>
      <c r="E462" s="86">
        <f>IF(COUNTIF(Table10[Tag Number], A462), 1, 0)</f>
        <v>0</v>
      </c>
      <c r="F462" s="86">
        <f>IF(COUNTIF(Table11[Tag Number], A462), 1, 0)</f>
        <v>0</v>
      </c>
      <c r="G462" s="87">
        <f t="shared" si="17"/>
        <v>2</v>
      </c>
      <c r="H462" s="88" t="str" cm="1">
        <f t="array" ref="H462">_xlfn.IFS(OR(_xlfn.XLOOKUP(A462,Table9[Tag Number],Table9[Status],"-",0)="Dead",
        _xlfn.XLOOKUP(A462,Table10[Tag Number],Table10[Status],"-",0)="Dead",
        _xlfn.XLOOKUP(A462,Table11[Tag Number],Table11[Status],"-",0)="Dead",
        _xlfn.XLOOKUP(A462,Table8[Tag Number],Table8[Status],"-",0)="Dead"),"Dead",
     OR(_xlfn.XLOOKUP(A462,Table11[Tag Number],Table11[Status],"-",0)="Alive",
        _xlfn.XLOOKUP(A462,Table10[Tag Number],Table10[Status],"-",0)="Alive",
        _xlfn.XLOOKUP(A462,Table9[Tag Number],Table9[Status],"-",0)="Alive",
        _xlfn.XLOOKUP(A462,Table8[Tag Number],Table8[Status],"-",0)="Alive"),"Alive",
     OR(_xlfn.XLOOKUP(A462,Table9[Tag Number],Table9[Status],"-",0)="-",
        _xlfn.XLOOKUP(A462,Table10[Tag Number],Table10[Status],"-",0)="-",
        _xlfn.XLOOKUP(A462,Table11[Tag Number],Table11[Status],"-",0)="-",
        _xlfn.XLOOKUP(A462,Table8[Tag Number],Table8[Status],"-",0)="-"),
   "-")</f>
        <v>Alive</v>
      </c>
      <c r="I462" s="88" t="str">
        <f>IF((_xlfn.XLOOKUP(B462,[2]Sheet1!$A$2:$A$198,[2]Sheet1!$B$2:$B$198,"-",0)="Glade"),"Out","No")</f>
        <v>No</v>
      </c>
      <c r="J462" s="90"/>
      <c r="K462" s="91"/>
      <c r="L462" s="91"/>
      <c r="M462" s="91"/>
      <c r="N462" s="92"/>
      <c r="O462" s="89"/>
      <c r="R462" t="str">
        <f t="shared" si="16"/>
        <v>B463</v>
      </c>
    </row>
    <row r="463" spans="1:18" ht="15" thickBot="1" x14ac:dyDescent="0.35">
      <c r="A463" s="3" t="s">
        <v>1470</v>
      </c>
      <c r="B463" s="3" t="s">
        <v>1145</v>
      </c>
      <c r="C463" s="84">
        <f>IF(COUNTIF(Table8[Tag Number], A463), 1, 0)</f>
        <v>0</v>
      </c>
      <c r="D463" s="85">
        <f>IF(COUNTIF(Table9[Tag Number], A463), 1, 0)</f>
        <v>0</v>
      </c>
      <c r="E463" s="86">
        <f>IF(COUNTIF(Table10[Tag Number], A463), 1, 0)</f>
        <v>0</v>
      </c>
      <c r="F463" s="86">
        <f>IF(COUNTIF(Table11[Tag Number], A463), 1, 0)</f>
        <v>0</v>
      </c>
      <c r="G463" s="87">
        <f t="shared" si="17"/>
        <v>0</v>
      </c>
      <c r="H463" s="88" t="str" cm="1">
        <f t="array" ref="H463">_xlfn.IFS(OR(_xlfn.XLOOKUP(A463,Table9[Tag Number],Table9[Status],"-",0)="Dead",
        _xlfn.XLOOKUP(A463,Table10[Tag Number],Table10[Status],"-",0)="Dead",
        _xlfn.XLOOKUP(A463,Table11[Tag Number],Table11[Status],"-",0)="Dead",
        _xlfn.XLOOKUP(A463,Table8[Tag Number],Table8[Status],"-",0)="Dead"),"Dead",
     OR(_xlfn.XLOOKUP(A463,Table11[Tag Number],Table11[Status],"-",0)="Alive",
        _xlfn.XLOOKUP(A463,Table10[Tag Number],Table10[Status],"-",0)="Alive",
        _xlfn.XLOOKUP(A463,Table9[Tag Number],Table9[Status],"-",0)="Alive",
        _xlfn.XLOOKUP(A463,Table8[Tag Number],Table8[Status],"-",0)="Alive"),"Alive",
     OR(_xlfn.XLOOKUP(A463,Table9[Tag Number],Table9[Status],"-",0)="-",
        _xlfn.XLOOKUP(A463,Table10[Tag Number],Table10[Status],"-",0)="-",
        _xlfn.XLOOKUP(A463,Table11[Tag Number],Table11[Status],"-",0)="-",
        _xlfn.XLOOKUP(A463,Table8[Tag Number],Table8[Status],"-",0)="-"),
   "-")</f>
        <v>-</v>
      </c>
      <c r="I463" s="88" t="str">
        <f>IF((_xlfn.XLOOKUP(B463,[2]Sheet1!$A$2:$A$198,[2]Sheet1!$B$2:$B$198,"-",0)="Glade"),"Out","No")</f>
        <v>No</v>
      </c>
      <c r="J463" s="90"/>
      <c r="K463" s="91"/>
      <c r="L463" s="91"/>
      <c r="M463" s="91"/>
      <c r="N463" s="92"/>
      <c r="O463" s="89"/>
      <c r="R463" t="b">
        <f t="shared" si="16"/>
        <v>0</v>
      </c>
    </row>
    <row r="464" spans="1:18" ht="15" thickBot="1" x14ac:dyDescent="0.35">
      <c r="A464" s="2" t="s">
        <v>1471</v>
      </c>
      <c r="B464" s="2" t="s">
        <v>1137</v>
      </c>
      <c r="C464" s="84">
        <f>IF(COUNTIF(Table8[Tag Number], A464), 1, 0)</f>
        <v>0</v>
      </c>
      <c r="D464" s="85">
        <f>IF(COUNTIF(Table9[Tag Number], A464), 1, 0)</f>
        <v>0</v>
      </c>
      <c r="E464" s="86">
        <f>IF(COUNTIF(Table10[Tag Number], A464), 1, 0)</f>
        <v>0</v>
      </c>
      <c r="F464" s="86">
        <f>IF(COUNTIF(Table11[Tag Number], A464), 1, 0)</f>
        <v>0</v>
      </c>
      <c r="G464" s="87">
        <f t="shared" si="17"/>
        <v>0</v>
      </c>
      <c r="H464" s="88" t="str" cm="1">
        <f t="array" ref="H464">_xlfn.IFS(OR(_xlfn.XLOOKUP(A464,Table9[Tag Number],Table9[Status],"-",0)="Dead",
        _xlfn.XLOOKUP(A464,Table10[Tag Number],Table10[Status],"-",0)="Dead",
        _xlfn.XLOOKUP(A464,Table11[Tag Number],Table11[Status],"-",0)="Dead",
        _xlfn.XLOOKUP(A464,Table8[Tag Number],Table8[Status],"-",0)="Dead"),"Dead",
     OR(_xlfn.XLOOKUP(A464,Table11[Tag Number],Table11[Status],"-",0)="Alive",
        _xlfn.XLOOKUP(A464,Table10[Tag Number],Table10[Status],"-",0)="Alive",
        _xlfn.XLOOKUP(A464,Table9[Tag Number],Table9[Status],"-",0)="Alive",
        _xlfn.XLOOKUP(A464,Table8[Tag Number],Table8[Status],"-",0)="Alive"),"Alive",
     OR(_xlfn.XLOOKUP(A464,Table9[Tag Number],Table9[Status],"-",0)="-",
        _xlfn.XLOOKUP(A464,Table10[Tag Number],Table10[Status],"-",0)="-",
        _xlfn.XLOOKUP(A464,Table11[Tag Number],Table11[Status],"-",0)="-",
        _xlfn.XLOOKUP(A464,Table8[Tag Number],Table8[Status],"-",0)="-"),
   "-")</f>
        <v>-</v>
      </c>
      <c r="I464" s="88" t="str">
        <f>IF((_xlfn.XLOOKUP(B464,[2]Sheet1!$A$2:$A$198,[2]Sheet1!$B$2:$B$198,"-",0)="Glade"),"Out","No")</f>
        <v>No</v>
      </c>
      <c r="J464" s="90"/>
      <c r="K464" s="91"/>
      <c r="L464" s="91"/>
      <c r="M464" s="91"/>
      <c r="N464" s="92"/>
      <c r="O464" s="89"/>
      <c r="R464" t="b">
        <f t="shared" si="16"/>
        <v>0</v>
      </c>
    </row>
    <row r="465" spans="1:18" ht="15" thickBot="1" x14ac:dyDescent="0.35">
      <c r="A465" s="3" t="s">
        <v>1472</v>
      </c>
      <c r="B465" s="3" t="s">
        <v>1145</v>
      </c>
      <c r="C465" s="84">
        <f>IF(COUNTIF(Table8[Tag Number], A465), 1, 0)</f>
        <v>0</v>
      </c>
      <c r="D465" s="85">
        <f>IF(COUNTIF(Table9[Tag Number], A465), 1, 0)</f>
        <v>0</v>
      </c>
      <c r="E465" s="86">
        <f>IF(COUNTIF(Table10[Tag Number], A465), 1, 0)</f>
        <v>0</v>
      </c>
      <c r="F465" s="86">
        <f>IF(COUNTIF(Table11[Tag Number], A465), 1, 0)</f>
        <v>0</v>
      </c>
      <c r="G465" s="87">
        <f t="shared" si="17"/>
        <v>0</v>
      </c>
      <c r="H465" s="88" t="str" cm="1">
        <f t="array" ref="H465">_xlfn.IFS(OR(_xlfn.XLOOKUP(A465,Table9[Tag Number],Table9[Status],"-",0)="Dead",
        _xlfn.XLOOKUP(A465,Table10[Tag Number],Table10[Status],"-",0)="Dead",
        _xlfn.XLOOKUP(A465,Table11[Tag Number],Table11[Status],"-",0)="Dead",
        _xlfn.XLOOKUP(A465,Table8[Tag Number],Table8[Status],"-",0)="Dead"),"Dead",
     OR(_xlfn.XLOOKUP(A465,Table11[Tag Number],Table11[Status],"-",0)="Alive",
        _xlfn.XLOOKUP(A465,Table10[Tag Number],Table10[Status],"-",0)="Alive",
        _xlfn.XLOOKUP(A465,Table9[Tag Number],Table9[Status],"-",0)="Alive",
        _xlfn.XLOOKUP(A465,Table8[Tag Number],Table8[Status],"-",0)="Alive"),"Alive",
     OR(_xlfn.XLOOKUP(A465,Table9[Tag Number],Table9[Status],"-",0)="-",
        _xlfn.XLOOKUP(A465,Table10[Tag Number],Table10[Status],"-",0)="-",
        _xlfn.XLOOKUP(A465,Table11[Tag Number],Table11[Status],"-",0)="-",
        _xlfn.XLOOKUP(A465,Table8[Tag Number],Table8[Status],"-",0)="-"),
   "-")</f>
        <v>-</v>
      </c>
      <c r="I465" s="88" t="str">
        <f>IF((_xlfn.XLOOKUP(B465,[2]Sheet1!$A$2:$A$198,[2]Sheet1!$B$2:$B$198,"-",0)="Glade"),"Out","No")</f>
        <v>No</v>
      </c>
      <c r="J465" s="90"/>
      <c r="K465" s="91"/>
      <c r="L465" s="91"/>
      <c r="M465" s="91"/>
      <c r="N465" s="92"/>
      <c r="O465" s="89"/>
      <c r="R465" t="b">
        <f t="shared" si="16"/>
        <v>0</v>
      </c>
    </row>
    <row r="466" spans="1:18" ht="15" thickBot="1" x14ac:dyDescent="0.35">
      <c r="A466" s="2" t="s">
        <v>1473</v>
      </c>
      <c r="B466" s="2" t="s">
        <v>1145</v>
      </c>
      <c r="C466" s="84">
        <f>IF(COUNTIF(Table8[Tag Number], A466), 1, 0)</f>
        <v>0</v>
      </c>
      <c r="D466" s="85">
        <f>IF(COUNTIF(Table9[Tag Number], A466), 1, 0)</f>
        <v>0</v>
      </c>
      <c r="E466" s="86">
        <f>IF(COUNTIF(Table10[Tag Number], A466), 1, 0)</f>
        <v>0</v>
      </c>
      <c r="F466" s="86">
        <f>IF(COUNTIF(Table11[Tag Number], A466), 1, 0)</f>
        <v>0</v>
      </c>
      <c r="G466" s="87">
        <f t="shared" si="17"/>
        <v>0</v>
      </c>
      <c r="H466" s="88" t="str" cm="1">
        <f t="array" ref="H466">_xlfn.IFS(OR(_xlfn.XLOOKUP(A466,Table9[Tag Number],Table9[Status],"-",0)="Dead",
        _xlfn.XLOOKUP(A466,Table10[Tag Number],Table10[Status],"-",0)="Dead",
        _xlfn.XLOOKUP(A466,Table11[Tag Number],Table11[Status],"-",0)="Dead",
        _xlfn.XLOOKUP(A466,Table8[Tag Number],Table8[Status],"-",0)="Dead"),"Dead",
     OR(_xlfn.XLOOKUP(A466,Table11[Tag Number],Table11[Status],"-",0)="Alive",
        _xlfn.XLOOKUP(A466,Table10[Tag Number],Table10[Status],"-",0)="Alive",
        _xlfn.XLOOKUP(A466,Table9[Tag Number],Table9[Status],"-",0)="Alive",
        _xlfn.XLOOKUP(A466,Table8[Tag Number],Table8[Status],"-",0)="Alive"),"Alive",
     OR(_xlfn.XLOOKUP(A466,Table9[Tag Number],Table9[Status],"-",0)="-",
        _xlfn.XLOOKUP(A466,Table10[Tag Number],Table10[Status],"-",0)="-",
        _xlfn.XLOOKUP(A466,Table11[Tag Number],Table11[Status],"-",0)="-",
        _xlfn.XLOOKUP(A466,Table8[Tag Number],Table8[Status],"-",0)="-"),
   "-")</f>
        <v>-</v>
      </c>
      <c r="I466" s="88" t="str">
        <f>IF((_xlfn.XLOOKUP(B466,[2]Sheet1!$A$2:$A$198,[2]Sheet1!$B$2:$B$198,"-",0)="Glade"),"Out","No")</f>
        <v>No</v>
      </c>
      <c r="J466" s="90"/>
      <c r="K466" s="91"/>
      <c r="L466" s="91"/>
      <c r="M466" s="91"/>
      <c r="N466" s="92"/>
      <c r="O466" s="89"/>
      <c r="R466" t="b">
        <f t="shared" si="16"/>
        <v>0</v>
      </c>
    </row>
    <row r="467" spans="1:18" ht="15" thickBot="1" x14ac:dyDescent="0.35">
      <c r="A467" s="3" t="s">
        <v>1474</v>
      </c>
      <c r="B467" s="3" t="s">
        <v>1145</v>
      </c>
      <c r="C467" s="84">
        <f>IF(COUNTIF(Table8[Tag Number], A467), 1, 0)</f>
        <v>0</v>
      </c>
      <c r="D467" s="85">
        <f>IF(COUNTIF(Table9[Tag Number], A467), 1, 0)</f>
        <v>0</v>
      </c>
      <c r="E467" s="86">
        <f>IF(COUNTIF(Table10[Tag Number], A467), 1, 0)</f>
        <v>0</v>
      </c>
      <c r="F467" s="86">
        <f>IF(COUNTIF(Table11[Tag Number], A467), 1, 0)</f>
        <v>0</v>
      </c>
      <c r="G467" s="87">
        <f t="shared" si="17"/>
        <v>0</v>
      </c>
      <c r="H467" s="88" t="str" cm="1">
        <f t="array" ref="H467">_xlfn.IFS(OR(_xlfn.XLOOKUP(A467,Table9[Tag Number],Table9[Status],"-",0)="Dead",
        _xlfn.XLOOKUP(A467,Table10[Tag Number],Table10[Status],"-",0)="Dead",
        _xlfn.XLOOKUP(A467,Table11[Tag Number],Table11[Status],"-",0)="Dead",
        _xlfn.XLOOKUP(A467,Table8[Tag Number],Table8[Status],"-",0)="Dead"),"Dead",
     OR(_xlfn.XLOOKUP(A467,Table11[Tag Number],Table11[Status],"-",0)="Alive",
        _xlfn.XLOOKUP(A467,Table10[Tag Number],Table10[Status],"-",0)="Alive",
        _xlfn.XLOOKUP(A467,Table9[Tag Number],Table9[Status],"-",0)="Alive",
        _xlfn.XLOOKUP(A467,Table8[Tag Number],Table8[Status],"-",0)="Alive"),"Alive",
     OR(_xlfn.XLOOKUP(A467,Table9[Tag Number],Table9[Status],"-",0)="-",
        _xlfn.XLOOKUP(A467,Table10[Tag Number],Table10[Status],"-",0)="-",
        _xlfn.XLOOKUP(A467,Table11[Tag Number],Table11[Status],"-",0)="-",
        _xlfn.XLOOKUP(A467,Table8[Tag Number],Table8[Status],"-",0)="-"),
   "-")</f>
        <v>-</v>
      </c>
      <c r="I467" s="88" t="str">
        <f>IF((_xlfn.XLOOKUP(B467,[2]Sheet1!$A$2:$A$198,[2]Sheet1!$B$2:$B$198,"-",0)="Glade"),"Out","No")</f>
        <v>No</v>
      </c>
      <c r="J467" s="90"/>
      <c r="K467" s="91"/>
      <c r="L467" s="91"/>
      <c r="M467" s="91"/>
      <c r="N467" s="92"/>
      <c r="O467" s="89"/>
      <c r="R467" t="b">
        <f t="shared" si="16"/>
        <v>0</v>
      </c>
    </row>
    <row r="468" spans="1:18" ht="15" thickBot="1" x14ac:dyDescent="0.35">
      <c r="A468" s="2" t="s">
        <v>1475</v>
      </c>
      <c r="B468" s="2" t="s">
        <v>1137</v>
      </c>
      <c r="C468" s="84">
        <f>IF(COUNTIF(Table8[Tag Number], A468), 1, 0)</f>
        <v>0</v>
      </c>
      <c r="D468" s="85">
        <f>IF(COUNTIF(Table9[Tag Number], A468), 1, 0)</f>
        <v>0</v>
      </c>
      <c r="E468" s="86">
        <f>IF(COUNTIF(Table10[Tag Number], A468), 1, 0)</f>
        <v>0</v>
      </c>
      <c r="F468" s="86">
        <f>IF(COUNTIF(Table11[Tag Number], A468), 1, 0)</f>
        <v>0</v>
      </c>
      <c r="G468" s="87">
        <f t="shared" si="17"/>
        <v>0</v>
      </c>
      <c r="H468" s="88" t="str" cm="1">
        <f t="array" ref="H468">_xlfn.IFS(OR(_xlfn.XLOOKUP(A468,Table9[Tag Number],Table9[Status],"-",0)="Dead",
        _xlfn.XLOOKUP(A468,Table10[Tag Number],Table10[Status],"-",0)="Dead",
        _xlfn.XLOOKUP(A468,Table11[Tag Number],Table11[Status],"-",0)="Dead",
        _xlfn.XLOOKUP(A468,Table8[Tag Number],Table8[Status],"-",0)="Dead"),"Dead",
     OR(_xlfn.XLOOKUP(A468,Table11[Tag Number],Table11[Status],"-",0)="Alive",
        _xlfn.XLOOKUP(A468,Table10[Tag Number],Table10[Status],"-",0)="Alive",
        _xlfn.XLOOKUP(A468,Table9[Tag Number],Table9[Status],"-",0)="Alive",
        _xlfn.XLOOKUP(A468,Table8[Tag Number],Table8[Status],"-",0)="Alive"),"Alive",
     OR(_xlfn.XLOOKUP(A468,Table9[Tag Number],Table9[Status],"-",0)="-",
        _xlfn.XLOOKUP(A468,Table10[Tag Number],Table10[Status],"-",0)="-",
        _xlfn.XLOOKUP(A468,Table11[Tag Number],Table11[Status],"-",0)="-",
        _xlfn.XLOOKUP(A468,Table8[Tag Number],Table8[Status],"-",0)="-"),
   "-")</f>
        <v>-</v>
      </c>
      <c r="I468" s="88" t="str">
        <f>IF((_xlfn.XLOOKUP(B468,[2]Sheet1!$A$2:$A$198,[2]Sheet1!$B$2:$B$198,"-",0)="Glade"),"Out","No")</f>
        <v>No</v>
      </c>
      <c r="J468" s="90"/>
      <c r="K468" s="91"/>
      <c r="L468" s="91"/>
      <c r="M468" s="91"/>
      <c r="N468" s="92"/>
      <c r="O468" s="89"/>
      <c r="R468" t="b">
        <f t="shared" si="16"/>
        <v>0</v>
      </c>
    </row>
    <row r="469" spans="1:18" ht="15" thickBot="1" x14ac:dyDescent="0.35">
      <c r="A469" s="3" t="s">
        <v>191</v>
      </c>
      <c r="B469" s="3" t="s">
        <v>1145</v>
      </c>
      <c r="C469" s="84">
        <f>IF(COUNTIF(Table8[Tag Number], A469), 1, 0)</f>
        <v>0</v>
      </c>
      <c r="D469" s="85">
        <f>IF(COUNTIF(Table9[Tag Number], A469), 1, 0)</f>
        <v>0</v>
      </c>
      <c r="E469" s="86">
        <f>IF(COUNTIF(Table10[Tag Number], A469), 1, 0)</f>
        <v>0</v>
      </c>
      <c r="F469" s="86">
        <f>IF(COUNTIF(Table11[Tag Number], A469), 1, 0)</f>
        <v>0</v>
      </c>
      <c r="G469" s="87">
        <f t="shared" si="17"/>
        <v>0</v>
      </c>
      <c r="H469" s="88" t="str" cm="1">
        <f t="array" ref="H469">_xlfn.IFS(OR(_xlfn.XLOOKUP(A469,Table9[Tag Number],Table9[Status],"-",0)="Dead",
        _xlfn.XLOOKUP(A469,Table10[Tag Number],Table10[Status],"-",0)="Dead",
        _xlfn.XLOOKUP(A469,Table11[Tag Number],Table11[Status],"-",0)="Dead",
        _xlfn.XLOOKUP(A469,Table8[Tag Number],Table8[Status],"-",0)="Dead"),"Dead",
     OR(_xlfn.XLOOKUP(A469,Table11[Tag Number],Table11[Status],"-",0)="Alive",
        _xlfn.XLOOKUP(A469,Table10[Tag Number],Table10[Status],"-",0)="Alive",
        _xlfn.XLOOKUP(A469,Table9[Tag Number],Table9[Status],"-",0)="Alive",
        _xlfn.XLOOKUP(A469,Table8[Tag Number],Table8[Status],"-",0)="Alive"),"Alive",
     OR(_xlfn.XLOOKUP(A469,Table9[Tag Number],Table9[Status],"-",0)="-",
        _xlfn.XLOOKUP(A469,Table10[Tag Number],Table10[Status],"-",0)="-",
        _xlfn.XLOOKUP(A469,Table11[Tag Number],Table11[Status],"-",0)="-",
        _xlfn.XLOOKUP(A469,Table8[Tag Number],Table8[Status],"-",0)="-"),
   "-")</f>
        <v>-</v>
      </c>
      <c r="I469" s="88" t="str">
        <f>IF((_xlfn.XLOOKUP(B469,[2]Sheet1!$A$2:$A$198,[2]Sheet1!$B$2:$B$198,"-",0)="Glade"),"Out","No")</f>
        <v>No</v>
      </c>
      <c r="J469" s="90"/>
      <c r="K469" s="91"/>
      <c r="L469" s="91"/>
      <c r="M469" s="91"/>
      <c r="N469" s="92"/>
      <c r="O469" s="89"/>
      <c r="R469" t="b">
        <f t="shared" si="16"/>
        <v>0</v>
      </c>
    </row>
    <row r="470" spans="1:18" ht="15" thickBot="1" x14ac:dyDescent="0.35">
      <c r="A470" s="2" t="s">
        <v>1476</v>
      </c>
      <c r="B470" s="2" t="s">
        <v>1145</v>
      </c>
      <c r="C470" s="84">
        <f>IF(COUNTIF(Table8[Tag Number], A470), 1, 0)</f>
        <v>0</v>
      </c>
      <c r="D470" s="85">
        <f>IF(COUNTIF(Table9[Tag Number], A470), 1, 0)</f>
        <v>0</v>
      </c>
      <c r="E470" s="86">
        <f>IF(COUNTIF(Table10[Tag Number], A470), 1, 0)</f>
        <v>0</v>
      </c>
      <c r="F470" s="86">
        <f>IF(COUNTIF(Table11[Tag Number], A470), 1, 0)</f>
        <v>0</v>
      </c>
      <c r="G470" s="87">
        <f t="shared" si="17"/>
        <v>0</v>
      </c>
      <c r="H470" s="88" t="str" cm="1">
        <f t="array" ref="H470">_xlfn.IFS(OR(_xlfn.XLOOKUP(A470,Table9[Tag Number],Table9[Status],"-",0)="Dead",
        _xlfn.XLOOKUP(A470,Table10[Tag Number],Table10[Status],"-",0)="Dead",
        _xlfn.XLOOKUP(A470,Table11[Tag Number],Table11[Status],"-",0)="Dead",
        _xlfn.XLOOKUP(A470,Table8[Tag Number],Table8[Status],"-",0)="Dead"),"Dead",
     OR(_xlfn.XLOOKUP(A470,Table11[Tag Number],Table11[Status],"-",0)="Alive",
        _xlfn.XLOOKUP(A470,Table10[Tag Number],Table10[Status],"-",0)="Alive",
        _xlfn.XLOOKUP(A470,Table9[Tag Number],Table9[Status],"-",0)="Alive",
        _xlfn.XLOOKUP(A470,Table8[Tag Number],Table8[Status],"-",0)="Alive"),"Alive",
     OR(_xlfn.XLOOKUP(A470,Table9[Tag Number],Table9[Status],"-",0)="-",
        _xlfn.XLOOKUP(A470,Table10[Tag Number],Table10[Status],"-",0)="-",
        _xlfn.XLOOKUP(A470,Table11[Tag Number],Table11[Status],"-",0)="-",
        _xlfn.XLOOKUP(A470,Table8[Tag Number],Table8[Status],"-",0)="-"),
   "-")</f>
        <v>-</v>
      </c>
      <c r="I470" s="88" t="str">
        <f>IF((_xlfn.XLOOKUP(B470,[2]Sheet1!$A$2:$A$198,[2]Sheet1!$B$2:$B$198,"-",0)="Glade"),"Out","No")</f>
        <v>No</v>
      </c>
      <c r="J470" s="90"/>
      <c r="K470" s="91"/>
      <c r="L470" s="91"/>
      <c r="M470" s="91"/>
      <c r="N470" s="92"/>
      <c r="O470" s="89"/>
      <c r="R470" t="b">
        <f t="shared" si="16"/>
        <v>0</v>
      </c>
    </row>
    <row r="471" spans="1:18" ht="15" thickBot="1" x14ac:dyDescent="0.35">
      <c r="A471" s="3" t="s">
        <v>986</v>
      </c>
      <c r="B471" s="3" t="s">
        <v>1137</v>
      </c>
      <c r="C471" s="84">
        <f>IF(COUNTIF(Table8[Tag Number], A471), 1, 0)</f>
        <v>1</v>
      </c>
      <c r="D471" s="85">
        <f>IF(COUNTIF(Table9[Tag Number], A471), 1, 0)</f>
        <v>0</v>
      </c>
      <c r="E471" s="86">
        <f>IF(COUNTIF(Table10[Tag Number], A471), 1, 0)</f>
        <v>0</v>
      </c>
      <c r="F471" s="86">
        <f>IF(COUNTIF(Table11[Tag Number], A471), 1, 0)</f>
        <v>0</v>
      </c>
      <c r="G471" s="87">
        <f t="shared" si="17"/>
        <v>1</v>
      </c>
      <c r="H471" s="88" t="str" cm="1">
        <f t="array" ref="H471">_xlfn.IFS(OR(_xlfn.XLOOKUP(A471,Table9[Tag Number],Table9[Status],"-",0)="Dead",
        _xlfn.XLOOKUP(A471,Table10[Tag Number],Table10[Status],"-",0)="Dead",
        _xlfn.XLOOKUP(A471,Table11[Tag Number],Table11[Status],"-",0)="Dead",
        _xlfn.XLOOKUP(A471,Table8[Tag Number],Table8[Status],"-",0)="Dead"),"Dead",
     OR(_xlfn.XLOOKUP(A471,Table11[Tag Number],Table11[Status],"-",0)="Alive",
        _xlfn.XLOOKUP(A471,Table10[Tag Number],Table10[Status],"-",0)="Alive",
        _xlfn.XLOOKUP(A471,Table9[Tag Number],Table9[Status],"-",0)="Alive",
        _xlfn.XLOOKUP(A471,Table8[Tag Number],Table8[Status],"-",0)="Alive"),"Alive",
     OR(_xlfn.XLOOKUP(A471,Table9[Tag Number],Table9[Status],"-",0)="-",
        _xlfn.XLOOKUP(A471,Table10[Tag Number],Table10[Status],"-",0)="-",
        _xlfn.XLOOKUP(A471,Table11[Tag Number],Table11[Status],"-",0)="-",
        _xlfn.XLOOKUP(A471,Table8[Tag Number],Table8[Status],"-",0)="-"),
   "-")</f>
        <v>Alive</v>
      </c>
      <c r="I471" s="88" t="str">
        <f>IF((_xlfn.XLOOKUP(B471,[2]Sheet1!$A$2:$A$198,[2]Sheet1!$B$2:$B$198,"-",0)="Glade"),"Out","No")</f>
        <v>No</v>
      </c>
      <c r="J471" s="90"/>
      <c r="K471" s="91"/>
      <c r="L471" s="91"/>
      <c r="M471" s="91"/>
      <c r="N471" s="92"/>
      <c r="O471" s="89"/>
      <c r="R471" t="b">
        <f t="shared" si="16"/>
        <v>0</v>
      </c>
    </row>
    <row r="472" spans="1:18" ht="15" thickBot="1" x14ac:dyDescent="0.35">
      <c r="A472" s="2" t="s">
        <v>1477</v>
      </c>
      <c r="B472" s="2" t="s">
        <v>1145</v>
      </c>
      <c r="C472" s="84">
        <f>IF(COUNTIF(Table8[Tag Number], A472), 1, 0)</f>
        <v>0</v>
      </c>
      <c r="D472" s="85">
        <f>IF(COUNTIF(Table9[Tag Number], A472), 1, 0)</f>
        <v>0</v>
      </c>
      <c r="E472" s="86">
        <f>IF(COUNTIF(Table10[Tag Number], A472), 1, 0)</f>
        <v>0</v>
      </c>
      <c r="F472" s="86">
        <f>IF(COUNTIF(Table11[Tag Number], A472), 1, 0)</f>
        <v>0</v>
      </c>
      <c r="G472" s="87">
        <f t="shared" si="17"/>
        <v>0</v>
      </c>
      <c r="H472" s="88" t="str" cm="1">
        <f t="array" ref="H472">_xlfn.IFS(OR(_xlfn.XLOOKUP(A472,Table9[Tag Number],Table9[Status],"-",0)="Dead",
        _xlfn.XLOOKUP(A472,Table10[Tag Number],Table10[Status],"-",0)="Dead",
        _xlfn.XLOOKUP(A472,Table11[Tag Number],Table11[Status],"-",0)="Dead",
        _xlfn.XLOOKUP(A472,Table8[Tag Number],Table8[Status],"-",0)="Dead"),"Dead",
     OR(_xlfn.XLOOKUP(A472,Table11[Tag Number],Table11[Status],"-",0)="Alive",
        _xlfn.XLOOKUP(A472,Table10[Tag Number],Table10[Status],"-",0)="Alive",
        _xlfn.XLOOKUP(A472,Table9[Tag Number],Table9[Status],"-",0)="Alive",
        _xlfn.XLOOKUP(A472,Table8[Tag Number],Table8[Status],"-",0)="Alive"),"Alive",
     OR(_xlfn.XLOOKUP(A472,Table9[Tag Number],Table9[Status],"-",0)="-",
        _xlfn.XLOOKUP(A472,Table10[Tag Number],Table10[Status],"-",0)="-",
        _xlfn.XLOOKUP(A472,Table11[Tag Number],Table11[Status],"-",0)="-",
        _xlfn.XLOOKUP(A472,Table8[Tag Number],Table8[Status],"-",0)="-"),
   "-")</f>
        <v>-</v>
      </c>
      <c r="I472" s="88" t="str">
        <f>IF((_xlfn.XLOOKUP(B472,[2]Sheet1!$A$2:$A$198,[2]Sheet1!$B$2:$B$198,"-",0)="Glade"),"Out","No")</f>
        <v>No</v>
      </c>
      <c r="J472" s="90"/>
      <c r="K472" s="91"/>
      <c r="L472" s="91"/>
      <c r="M472" s="91"/>
      <c r="N472" s="92"/>
      <c r="O472" s="89"/>
      <c r="R472" t="b">
        <f t="shared" si="16"/>
        <v>0</v>
      </c>
    </row>
    <row r="473" spans="1:18" ht="15" thickBot="1" x14ac:dyDescent="0.35">
      <c r="A473" s="3" t="s">
        <v>1478</v>
      </c>
      <c r="B473" s="3" t="s">
        <v>1137</v>
      </c>
      <c r="C473" s="84">
        <f>IF(COUNTIF(Table8[Tag Number], A473), 1, 0)</f>
        <v>0</v>
      </c>
      <c r="D473" s="85">
        <f>IF(COUNTIF(Table9[Tag Number], A473), 1, 0)</f>
        <v>0</v>
      </c>
      <c r="E473" s="86">
        <f>IF(COUNTIF(Table10[Tag Number], A473), 1, 0)</f>
        <v>0</v>
      </c>
      <c r="F473" s="86">
        <f>IF(COUNTIF(Table11[Tag Number], A473), 1, 0)</f>
        <v>0</v>
      </c>
      <c r="G473" s="87">
        <f t="shared" si="17"/>
        <v>0</v>
      </c>
      <c r="H473" s="88" t="str" cm="1">
        <f t="array" ref="H473">_xlfn.IFS(OR(_xlfn.XLOOKUP(A473,Table9[Tag Number],Table9[Status],"-",0)="Dead",
        _xlfn.XLOOKUP(A473,Table10[Tag Number],Table10[Status],"-",0)="Dead",
        _xlfn.XLOOKUP(A473,Table11[Tag Number],Table11[Status],"-",0)="Dead",
        _xlfn.XLOOKUP(A473,Table8[Tag Number],Table8[Status],"-",0)="Dead"),"Dead",
     OR(_xlfn.XLOOKUP(A473,Table11[Tag Number],Table11[Status],"-",0)="Alive",
        _xlfn.XLOOKUP(A473,Table10[Tag Number],Table10[Status],"-",0)="Alive",
        _xlfn.XLOOKUP(A473,Table9[Tag Number],Table9[Status],"-",0)="Alive",
        _xlfn.XLOOKUP(A473,Table8[Tag Number],Table8[Status],"-",0)="Alive"),"Alive",
     OR(_xlfn.XLOOKUP(A473,Table9[Tag Number],Table9[Status],"-",0)="-",
        _xlfn.XLOOKUP(A473,Table10[Tag Number],Table10[Status],"-",0)="-",
        _xlfn.XLOOKUP(A473,Table11[Tag Number],Table11[Status],"-",0)="-",
        _xlfn.XLOOKUP(A473,Table8[Tag Number],Table8[Status],"-",0)="-"),
   "-")</f>
        <v>-</v>
      </c>
      <c r="I473" s="88" t="str">
        <f>IF((_xlfn.XLOOKUP(B473,[2]Sheet1!$A$2:$A$198,[2]Sheet1!$B$2:$B$198,"-",0)="Glade"),"Out","No")</f>
        <v>No</v>
      </c>
      <c r="J473" s="90"/>
      <c r="K473" s="91"/>
      <c r="L473" s="91"/>
      <c r="M473" s="91"/>
      <c r="N473" s="92"/>
      <c r="O473" s="89"/>
      <c r="R473" t="b">
        <f t="shared" si="16"/>
        <v>0</v>
      </c>
    </row>
    <row r="474" spans="1:18" ht="15" thickBot="1" x14ac:dyDescent="0.35">
      <c r="A474" s="2" t="s">
        <v>70</v>
      </c>
      <c r="B474" s="2" t="s">
        <v>1145</v>
      </c>
      <c r="C474" s="84">
        <f>IF(COUNTIF(Table8[Tag Number], A474), 1, 0)</f>
        <v>0</v>
      </c>
      <c r="D474" s="85">
        <f>IF(COUNTIF(Table9[Tag Number], A474), 1, 0)</f>
        <v>0</v>
      </c>
      <c r="E474" s="86">
        <f>IF(COUNTIF(Table10[Tag Number], A474), 1, 0)</f>
        <v>0</v>
      </c>
      <c r="F474" s="86">
        <f>IF(COUNTIF(Table11[Tag Number], A474), 1, 0)</f>
        <v>0</v>
      </c>
      <c r="G474" s="87">
        <f t="shared" si="17"/>
        <v>0</v>
      </c>
      <c r="H474" s="88" t="str" cm="1">
        <f t="array" ref="H474">_xlfn.IFS(OR(_xlfn.XLOOKUP(A474,Table9[Tag Number],Table9[Status],"-",0)="Dead",
        _xlfn.XLOOKUP(A474,Table10[Tag Number],Table10[Status],"-",0)="Dead",
        _xlfn.XLOOKUP(A474,Table11[Tag Number],Table11[Status],"-",0)="Dead",
        _xlfn.XLOOKUP(A474,Table8[Tag Number],Table8[Status],"-",0)="Dead"),"Dead",
     OR(_xlfn.XLOOKUP(A474,Table11[Tag Number],Table11[Status],"-",0)="Alive",
        _xlfn.XLOOKUP(A474,Table10[Tag Number],Table10[Status],"-",0)="Alive",
        _xlfn.XLOOKUP(A474,Table9[Tag Number],Table9[Status],"-",0)="Alive",
        _xlfn.XLOOKUP(A474,Table8[Tag Number],Table8[Status],"-",0)="Alive"),"Alive",
     OR(_xlfn.XLOOKUP(A474,Table9[Tag Number],Table9[Status],"-",0)="-",
        _xlfn.XLOOKUP(A474,Table10[Tag Number],Table10[Status],"-",0)="-",
        _xlfn.XLOOKUP(A474,Table11[Tag Number],Table11[Status],"-",0)="-",
        _xlfn.XLOOKUP(A474,Table8[Tag Number],Table8[Status],"-",0)="-"),
   "-")</f>
        <v>-</v>
      </c>
      <c r="I474" s="88" t="str">
        <f>IF((_xlfn.XLOOKUP(B474,[2]Sheet1!$A$2:$A$198,[2]Sheet1!$B$2:$B$198,"-",0)="Glade"),"Out","No")</f>
        <v>No</v>
      </c>
      <c r="J474" s="90"/>
      <c r="K474" s="91"/>
      <c r="L474" s="91"/>
      <c r="M474" s="91"/>
      <c r="N474" s="92"/>
      <c r="O474" s="89"/>
      <c r="R474" t="b">
        <f t="shared" si="16"/>
        <v>0</v>
      </c>
    </row>
    <row r="475" spans="1:18" ht="15" thickBot="1" x14ac:dyDescent="0.35">
      <c r="A475" s="3" t="s">
        <v>1479</v>
      </c>
      <c r="B475" s="3" t="s">
        <v>1137</v>
      </c>
      <c r="C475" s="84">
        <f>IF(COUNTIF(Table8[Tag Number], A475), 1, 0)</f>
        <v>0</v>
      </c>
      <c r="D475" s="85">
        <f>IF(COUNTIF(Table9[Tag Number], A475), 1, 0)</f>
        <v>0</v>
      </c>
      <c r="E475" s="86">
        <f>IF(COUNTIF(Table10[Tag Number], A475), 1, 0)</f>
        <v>0</v>
      </c>
      <c r="F475" s="86">
        <f>IF(COUNTIF(Table11[Tag Number], A475), 1, 0)</f>
        <v>0</v>
      </c>
      <c r="G475" s="87">
        <f t="shared" si="17"/>
        <v>0</v>
      </c>
      <c r="H475" s="88" t="str" cm="1">
        <f t="array" ref="H475">_xlfn.IFS(OR(_xlfn.XLOOKUP(A475,Table9[Tag Number],Table9[Status],"-",0)="Dead",
        _xlfn.XLOOKUP(A475,Table10[Tag Number],Table10[Status],"-",0)="Dead",
        _xlfn.XLOOKUP(A475,Table11[Tag Number],Table11[Status],"-",0)="Dead",
        _xlfn.XLOOKUP(A475,Table8[Tag Number],Table8[Status],"-",0)="Dead"),"Dead",
     OR(_xlfn.XLOOKUP(A475,Table11[Tag Number],Table11[Status],"-",0)="Alive",
        _xlfn.XLOOKUP(A475,Table10[Tag Number],Table10[Status],"-",0)="Alive",
        _xlfn.XLOOKUP(A475,Table9[Tag Number],Table9[Status],"-",0)="Alive",
        _xlfn.XLOOKUP(A475,Table8[Tag Number],Table8[Status],"-",0)="Alive"),"Alive",
     OR(_xlfn.XLOOKUP(A475,Table9[Tag Number],Table9[Status],"-",0)="-",
        _xlfn.XLOOKUP(A475,Table10[Tag Number],Table10[Status],"-",0)="-",
        _xlfn.XLOOKUP(A475,Table11[Tag Number],Table11[Status],"-",0)="-",
        _xlfn.XLOOKUP(A475,Table8[Tag Number],Table8[Status],"-",0)="-"),
   "-")</f>
        <v>-</v>
      </c>
      <c r="I475" s="88" t="str">
        <f>IF((_xlfn.XLOOKUP(B475,[2]Sheet1!$A$2:$A$198,[2]Sheet1!$B$2:$B$198,"-",0)="Glade"),"Out","No")</f>
        <v>No</v>
      </c>
      <c r="J475" s="90"/>
      <c r="K475" s="91"/>
      <c r="L475" s="91"/>
      <c r="M475" s="91"/>
      <c r="N475" s="92"/>
      <c r="O475" s="89"/>
      <c r="R475" t="b">
        <f t="shared" si="16"/>
        <v>0</v>
      </c>
    </row>
    <row r="476" spans="1:18" ht="15" thickBot="1" x14ac:dyDescent="0.35">
      <c r="A476" s="2" t="s">
        <v>1480</v>
      </c>
      <c r="B476" s="2" t="s">
        <v>1145</v>
      </c>
      <c r="C476" s="84">
        <f>IF(COUNTIF(Table8[Tag Number], A476), 1, 0)</f>
        <v>0</v>
      </c>
      <c r="D476" s="85">
        <f>IF(COUNTIF(Table9[Tag Number], A476), 1, 0)</f>
        <v>0</v>
      </c>
      <c r="E476" s="86">
        <f>IF(COUNTIF(Table10[Tag Number], A476), 1, 0)</f>
        <v>0</v>
      </c>
      <c r="F476" s="86">
        <f>IF(COUNTIF(Table11[Tag Number], A476), 1, 0)</f>
        <v>0</v>
      </c>
      <c r="G476" s="87">
        <f t="shared" si="17"/>
        <v>0</v>
      </c>
      <c r="H476" s="88" t="str" cm="1">
        <f t="array" ref="H476">_xlfn.IFS(OR(_xlfn.XLOOKUP(A476,Table9[Tag Number],Table9[Status],"-",0)="Dead",
        _xlfn.XLOOKUP(A476,Table10[Tag Number],Table10[Status],"-",0)="Dead",
        _xlfn.XLOOKUP(A476,Table11[Tag Number],Table11[Status],"-",0)="Dead",
        _xlfn.XLOOKUP(A476,Table8[Tag Number],Table8[Status],"-",0)="Dead"),"Dead",
     OR(_xlfn.XLOOKUP(A476,Table11[Tag Number],Table11[Status],"-",0)="Alive",
        _xlfn.XLOOKUP(A476,Table10[Tag Number],Table10[Status],"-",0)="Alive",
        _xlfn.XLOOKUP(A476,Table9[Tag Number],Table9[Status],"-",0)="Alive",
        _xlfn.XLOOKUP(A476,Table8[Tag Number],Table8[Status],"-",0)="Alive"),"Alive",
     OR(_xlfn.XLOOKUP(A476,Table9[Tag Number],Table9[Status],"-",0)="-",
        _xlfn.XLOOKUP(A476,Table10[Tag Number],Table10[Status],"-",0)="-",
        _xlfn.XLOOKUP(A476,Table11[Tag Number],Table11[Status],"-",0)="-",
        _xlfn.XLOOKUP(A476,Table8[Tag Number],Table8[Status],"-",0)="-"),
   "-")</f>
        <v>-</v>
      </c>
      <c r="I476" s="88" t="str">
        <f>IF((_xlfn.XLOOKUP(B476,[2]Sheet1!$A$2:$A$198,[2]Sheet1!$B$2:$B$198,"-",0)="Glade"),"Out","No")</f>
        <v>No</v>
      </c>
      <c r="J476" s="90"/>
      <c r="K476" s="91"/>
      <c r="L476" s="91"/>
      <c r="M476" s="91"/>
      <c r="N476" s="92"/>
      <c r="O476" s="89"/>
      <c r="R476" t="b">
        <f t="shared" si="16"/>
        <v>0</v>
      </c>
    </row>
    <row r="477" spans="1:18" ht="15" thickBot="1" x14ac:dyDescent="0.35">
      <c r="A477" s="3" t="s">
        <v>1481</v>
      </c>
      <c r="B477" s="3" t="s">
        <v>1145</v>
      </c>
      <c r="C477" s="84">
        <f>IF(COUNTIF(Table8[Tag Number], A477), 1, 0)</f>
        <v>0</v>
      </c>
      <c r="D477" s="85">
        <f>IF(COUNTIF(Table9[Tag Number], A477), 1, 0)</f>
        <v>0</v>
      </c>
      <c r="E477" s="86">
        <f>IF(COUNTIF(Table10[Tag Number], A477), 1, 0)</f>
        <v>0</v>
      </c>
      <c r="F477" s="86">
        <f>IF(COUNTIF(Table11[Tag Number], A477), 1, 0)</f>
        <v>0</v>
      </c>
      <c r="G477" s="87">
        <f t="shared" si="17"/>
        <v>0</v>
      </c>
      <c r="H477" s="88" t="str" cm="1">
        <f t="array" ref="H477">_xlfn.IFS(OR(_xlfn.XLOOKUP(A477,Table9[Tag Number],Table9[Status],"-",0)="Dead",
        _xlfn.XLOOKUP(A477,Table10[Tag Number],Table10[Status],"-",0)="Dead",
        _xlfn.XLOOKUP(A477,Table11[Tag Number],Table11[Status],"-",0)="Dead",
        _xlfn.XLOOKUP(A477,Table8[Tag Number],Table8[Status],"-",0)="Dead"),"Dead",
     OR(_xlfn.XLOOKUP(A477,Table11[Tag Number],Table11[Status],"-",0)="Alive",
        _xlfn.XLOOKUP(A477,Table10[Tag Number],Table10[Status],"-",0)="Alive",
        _xlfn.XLOOKUP(A477,Table9[Tag Number],Table9[Status],"-",0)="Alive",
        _xlfn.XLOOKUP(A477,Table8[Tag Number],Table8[Status],"-",0)="Alive"),"Alive",
     OR(_xlfn.XLOOKUP(A477,Table9[Tag Number],Table9[Status],"-",0)="-",
        _xlfn.XLOOKUP(A477,Table10[Tag Number],Table10[Status],"-",0)="-",
        _xlfn.XLOOKUP(A477,Table11[Tag Number],Table11[Status],"-",0)="-",
        _xlfn.XLOOKUP(A477,Table8[Tag Number],Table8[Status],"-",0)="-"),
   "-")</f>
        <v>-</v>
      </c>
      <c r="I477" s="88" t="str">
        <f>IF((_xlfn.XLOOKUP(B477,[2]Sheet1!$A$2:$A$198,[2]Sheet1!$B$2:$B$198,"-",0)="Glade"),"Out","No")</f>
        <v>No</v>
      </c>
      <c r="J477" s="90"/>
      <c r="K477" s="91"/>
      <c r="L477" s="91"/>
      <c r="M477" s="91"/>
      <c r="N477" s="92"/>
      <c r="O477" s="89"/>
      <c r="R477" t="b">
        <f t="shared" si="16"/>
        <v>0</v>
      </c>
    </row>
    <row r="478" spans="1:18" ht="15" thickBot="1" x14ac:dyDescent="0.35">
      <c r="A478" s="2" t="s">
        <v>1482</v>
      </c>
      <c r="B478" s="2" t="s">
        <v>1137</v>
      </c>
      <c r="C478" s="84">
        <f>IF(COUNTIF(Table8[Tag Number], A478), 1, 0)</f>
        <v>0</v>
      </c>
      <c r="D478" s="85">
        <f>IF(COUNTIF(Table9[Tag Number], A478), 1, 0)</f>
        <v>0</v>
      </c>
      <c r="E478" s="86">
        <f>IF(COUNTIF(Table10[Tag Number], A478), 1, 0)</f>
        <v>0</v>
      </c>
      <c r="F478" s="86">
        <f>IF(COUNTIF(Table11[Tag Number], A478), 1, 0)</f>
        <v>0</v>
      </c>
      <c r="G478" s="87">
        <f t="shared" si="17"/>
        <v>0</v>
      </c>
      <c r="H478" s="88" t="str" cm="1">
        <f t="array" ref="H478">_xlfn.IFS(OR(_xlfn.XLOOKUP(A478,Table9[Tag Number],Table9[Status],"-",0)="Dead",
        _xlfn.XLOOKUP(A478,Table10[Tag Number],Table10[Status],"-",0)="Dead",
        _xlfn.XLOOKUP(A478,Table11[Tag Number],Table11[Status],"-",0)="Dead",
        _xlfn.XLOOKUP(A478,Table8[Tag Number],Table8[Status],"-",0)="Dead"),"Dead",
     OR(_xlfn.XLOOKUP(A478,Table11[Tag Number],Table11[Status],"-",0)="Alive",
        _xlfn.XLOOKUP(A478,Table10[Tag Number],Table10[Status],"-",0)="Alive",
        _xlfn.XLOOKUP(A478,Table9[Tag Number],Table9[Status],"-",0)="Alive",
        _xlfn.XLOOKUP(A478,Table8[Tag Number],Table8[Status],"-",0)="Alive"),"Alive",
     OR(_xlfn.XLOOKUP(A478,Table9[Tag Number],Table9[Status],"-",0)="-",
        _xlfn.XLOOKUP(A478,Table10[Tag Number],Table10[Status],"-",0)="-",
        _xlfn.XLOOKUP(A478,Table11[Tag Number],Table11[Status],"-",0)="-",
        _xlfn.XLOOKUP(A478,Table8[Tag Number],Table8[Status],"-",0)="-"),
   "-")</f>
        <v>-</v>
      </c>
      <c r="I478" s="88" t="str">
        <f>IF((_xlfn.XLOOKUP(B478,[2]Sheet1!$A$2:$A$198,[2]Sheet1!$B$2:$B$198,"-",0)="Glade"),"Out","No")</f>
        <v>No</v>
      </c>
      <c r="J478" s="90"/>
      <c r="K478" s="91"/>
      <c r="L478" s="91"/>
      <c r="M478" s="91"/>
      <c r="N478" s="92"/>
      <c r="O478" s="89"/>
      <c r="R478" t="b">
        <f t="shared" si="16"/>
        <v>0</v>
      </c>
    </row>
    <row r="479" spans="1:18" ht="15" thickBot="1" x14ac:dyDescent="0.35">
      <c r="A479" s="3" t="s">
        <v>1483</v>
      </c>
      <c r="B479" s="3" t="s">
        <v>1145</v>
      </c>
      <c r="C479" s="84">
        <f>IF(COUNTIF(Table8[Tag Number], A479), 1, 0)</f>
        <v>0</v>
      </c>
      <c r="D479" s="85">
        <f>IF(COUNTIF(Table9[Tag Number], A479), 1, 0)</f>
        <v>0</v>
      </c>
      <c r="E479" s="86">
        <f>IF(COUNTIF(Table10[Tag Number], A479), 1, 0)</f>
        <v>0</v>
      </c>
      <c r="F479" s="86">
        <f>IF(COUNTIF(Table11[Tag Number], A479), 1, 0)</f>
        <v>0</v>
      </c>
      <c r="G479" s="87">
        <f t="shared" si="17"/>
        <v>0</v>
      </c>
      <c r="H479" s="88" t="str" cm="1">
        <f t="array" ref="H479">_xlfn.IFS(OR(_xlfn.XLOOKUP(A479,Table9[Tag Number],Table9[Status],"-",0)="Dead",
        _xlfn.XLOOKUP(A479,Table10[Tag Number],Table10[Status],"-",0)="Dead",
        _xlfn.XLOOKUP(A479,Table11[Tag Number],Table11[Status],"-",0)="Dead",
        _xlfn.XLOOKUP(A479,Table8[Tag Number],Table8[Status],"-",0)="Dead"),"Dead",
     OR(_xlfn.XLOOKUP(A479,Table11[Tag Number],Table11[Status],"-",0)="Alive",
        _xlfn.XLOOKUP(A479,Table10[Tag Number],Table10[Status],"-",0)="Alive",
        _xlfn.XLOOKUP(A479,Table9[Tag Number],Table9[Status],"-",0)="Alive",
        _xlfn.XLOOKUP(A479,Table8[Tag Number],Table8[Status],"-",0)="Alive"),"Alive",
     OR(_xlfn.XLOOKUP(A479,Table9[Tag Number],Table9[Status],"-",0)="-",
        _xlfn.XLOOKUP(A479,Table10[Tag Number],Table10[Status],"-",0)="-",
        _xlfn.XLOOKUP(A479,Table11[Tag Number],Table11[Status],"-",0)="-",
        _xlfn.XLOOKUP(A479,Table8[Tag Number],Table8[Status],"-",0)="-"),
   "-")</f>
        <v>-</v>
      </c>
      <c r="I479" s="88" t="str">
        <f>IF((_xlfn.XLOOKUP(B479,[2]Sheet1!$A$2:$A$198,[2]Sheet1!$B$2:$B$198,"-",0)="Glade"),"Out","No")</f>
        <v>No</v>
      </c>
      <c r="J479" s="90"/>
      <c r="K479" s="91"/>
      <c r="L479" s="91"/>
      <c r="M479" s="91"/>
      <c r="N479" s="92"/>
      <c r="O479" s="89"/>
      <c r="R479" t="b">
        <f t="shared" si="16"/>
        <v>0</v>
      </c>
    </row>
    <row r="480" spans="1:18" ht="15" thickBot="1" x14ac:dyDescent="0.35">
      <c r="A480" s="2" t="s">
        <v>1484</v>
      </c>
      <c r="B480" s="2" t="s">
        <v>1145</v>
      </c>
      <c r="C480" s="84">
        <f>IF(COUNTIF(Table8[Tag Number], A480), 1, 0)</f>
        <v>0</v>
      </c>
      <c r="D480" s="85">
        <f>IF(COUNTIF(Table9[Tag Number], A480), 1, 0)</f>
        <v>0</v>
      </c>
      <c r="E480" s="86">
        <f>IF(COUNTIF(Table10[Tag Number], A480), 1, 0)</f>
        <v>0</v>
      </c>
      <c r="F480" s="86">
        <f>IF(COUNTIF(Table11[Tag Number], A480), 1, 0)</f>
        <v>0</v>
      </c>
      <c r="G480" s="87">
        <f t="shared" si="17"/>
        <v>0</v>
      </c>
      <c r="H480" s="88" t="str" cm="1">
        <f t="array" ref="H480">_xlfn.IFS(OR(_xlfn.XLOOKUP(A480,Table9[Tag Number],Table9[Status],"-",0)="Dead",
        _xlfn.XLOOKUP(A480,Table10[Tag Number],Table10[Status],"-",0)="Dead",
        _xlfn.XLOOKUP(A480,Table11[Tag Number],Table11[Status],"-",0)="Dead",
        _xlfn.XLOOKUP(A480,Table8[Tag Number],Table8[Status],"-",0)="Dead"),"Dead",
     OR(_xlfn.XLOOKUP(A480,Table11[Tag Number],Table11[Status],"-",0)="Alive",
        _xlfn.XLOOKUP(A480,Table10[Tag Number],Table10[Status],"-",0)="Alive",
        _xlfn.XLOOKUP(A480,Table9[Tag Number],Table9[Status],"-",0)="Alive",
        _xlfn.XLOOKUP(A480,Table8[Tag Number],Table8[Status],"-",0)="Alive"),"Alive",
     OR(_xlfn.XLOOKUP(A480,Table9[Tag Number],Table9[Status],"-",0)="-",
        _xlfn.XLOOKUP(A480,Table10[Tag Number],Table10[Status],"-",0)="-",
        _xlfn.XLOOKUP(A480,Table11[Tag Number],Table11[Status],"-",0)="-",
        _xlfn.XLOOKUP(A480,Table8[Tag Number],Table8[Status],"-",0)="-"),
   "-")</f>
        <v>-</v>
      </c>
      <c r="I480" s="88" t="str">
        <f>IF((_xlfn.XLOOKUP(B480,[2]Sheet1!$A$2:$A$198,[2]Sheet1!$B$2:$B$198,"-",0)="Glade"),"Out","No")</f>
        <v>No</v>
      </c>
      <c r="J480" s="90"/>
      <c r="K480" s="91"/>
      <c r="L480" s="91"/>
      <c r="M480" s="91"/>
      <c r="N480" s="92"/>
      <c r="O480" s="89"/>
      <c r="R480" t="b">
        <f t="shared" si="16"/>
        <v>0</v>
      </c>
    </row>
    <row r="481" spans="1:18" ht="15" thickBot="1" x14ac:dyDescent="0.35">
      <c r="A481" s="3" t="s">
        <v>175</v>
      </c>
      <c r="B481" s="3" t="s">
        <v>1145</v>
      </c>
      <c r="C481" s="84">
        <f>IF(COUNTIF(Table8[Tag Number], A481), 1, 0)</f>
        <v>0</v>
      </c>
      <c r="D481" s="85">
        <f>IF(COUNTIF(Table9[Tag Number], A481), 1, 0)</f>
        <v>0</v>
      </c>
      <c r="E481" s="86">
        <f>IF(COUNTIF(Table10[Tag Number], A481), 1, 0)</f>
        <v>0</v>
      </c>
      <c r="F481" s="86">
        <f>IF(COUNTIF(Table11[Tag Number], A481), 1, 0)</f>
        <v>0</v>
      </c>
      <c r="G481" s="87">
        <f t="shared" si="17"/>
        <v>0</v>
      </c>
      <c r="H481" s="88" t="str" cm="1">
        <f t="array" ref="H481">_xlfn.IFS(OR(_xlfn.XLOOKUP(A481,Table9[Tag Number],Table9[Status],"-",0)="Dead",
        _xlfn.XLOOKUP(A481,Table10[Tag Number],Table10[Status],"-",0)="Dead",
        _xlfn.XLOOKUP(A481,Table11[Tag Number],Table11[Status],"-",0)="Dead",
        _xlfn.XLOOKUP(A481,Table8[Tag Number],Table8[Status],"-",0)="Dead"),"Dead",
     OR(_xlfn.XLOOKUP(A481,Table11[Tag Number],Table11[Status],"-",0)="Alive",
        _xlfn.XLOOKUP(A481,Table10[Tag Number],Table10[Status],"-",0)="Alive",
        _xlfn.XLOOKUP(A481,Table9[Tag Number],Table9[Status],"-",0)="Alive",
        _xlfn.XLOOKUP(A481,Table8[Tag Number],Table8[Status],"-",0)="Alive"),"Alive",
     OR(_xlfn.XLOOKUP(A481,Table9[Tag Number],Table9[Status],"-",0)="-",
        _xlfn.XLOOKUP(A481,Table10[Tag Number],Table10[Status],"-",0)="-",
        _xlfn.XLOOKUP(A481,Table11[Tag Number],Table11[Status],"-",0)="-",
        _xlfn.XLOOKUP(A481,Table8[Tag Number],Table8[Status],"-",0)="-"),
   "-")</f>
        <v>-</v>
      </c>
      <c r="I481" s="88" t="str">
        <f>IF((_xlfn.XLOOKUP(B481,[2]Sheet1!$A$2:$A$198,[2]Sheet1!$B$2:$B$198,"-",0)="Glade"),"Out","No")</f>
        <v>No</v>
      </c>
      <c r="J481" s="90"/>
      <c r="K481" s="91"/>
      <c r="L481" s="91"/>
      <c r="M481" s="91"/>
      <c r="N481" s="92"/>
      <c r="O481" s="89"/>
      <c r="R481" t="b">
        <f t="shared" si="16"/>
        <v>0</v>
      </c>
    </row>
    <row r="482" spans="1:18" ht="15" thickBot="1" x14ac:dyDescent="0.35">
      <c r="A482" s="2" t="s">
        <v>1485</v>
      </c>
      <c r="B482" s="2" t="s">
        <v>1145</v>
      </c>
      <c r="C482" s="84">
        <f>IF(COUNTIF(Table8[Tag Number], A482), 1, 0)</f>
        <v>0</v>
      </c>
      <c r="D482" s="85">
        <f>IF(COUNTIF(Table9[Tag Number], A482), 1, 0)</f>
        <v>0</v>
      </c>
      <c r="E482" s="86">
        <f>IF(COUNTIF(Table10[Tag Number], A482), 1, 0)</f>
        <v>0</v>
      </c>
      <c r="F482" s="86">
        <f>IF(COUNTIF(Table11[Tag Number], A482), 1, 0)</f>
        <v>0</v>
      </c>
      <c r="G482" s="87">
        <f t="shared" si="17"/>
        <v>0</v>
      </c>
      <c r="H482" s="88" t="str" cm="1">
        <f t="array" ref="H482">_xlfn.IFS(OR(_xlfn.XLOOKUP(A482,Table9[Tag Number],Table9[Status],"-",0)="Dead",
        _xlfn.XLOOKUP(A482,Table10[Tag Number],Table10[Status],"-",0)="Dead",
        _xlfn.XLOOKUP(A482,Table11[Tag Number],Table11[Status],"-",0)="Dead",
        _xlfn.XLOOKUP(A482,Table8[Tag Number],Table8[Status],"-",0)="Dead"),"Dead",
     OR(_xlfn.XLOOKUP(A482,Table11[Tag Number],Table11[Status],"-",0)="Alive",
        _xlfn.XLOOKUP(A482,Table10[Tag Number],Table10[Status],"-",0)="Alive",
        _xlfn.XLOOKUP(A482,Table9[Tag Number],Table9[Status],"-",0)="Alive",
        _xlfn.XLOOKUP(A482,Table8[Tag Number],Table8[Status],"-",0)="Alive"),"Alive",
     OR(_xlfn.XLOOKUP(A482,Table9[Tag Number],Table9[Status],"-",0)="-",
        _xlfn.XLOOKUP(A482,Table10[Tag Number],Table10[Status],"-",0)="-",
        _xlfn.XLOOKUP(A482,Table11[Tag Number],Table11[Status],"-",0)="-",
        _xlfn.XLOOKUP(A482,Table8[Tag Number],Table8[Status],"-",0)="-"),
   "-")</f>
        <v>-</v>
      </c>
      <c r="I482" s="88" t="str">
        <f>IF((_xlfn.XLOOKUP(B482,[2]Sheet1!$A$2:$A$198,[2]Sheet1!$B$2:$B$198,"-",0)="Glade"),"Out","No")</f>
        <v>No</v>
      </c>
      <c r="J482" s="90"/>
      <c r="K482" s="91"/>
      <c r="L482" s="91"/>
      <c r="M482" s="91"/>
      <c r="N482" s="92"/>
      <c r="O482" s="89"/>
      <c r="R482" t="b">
        <f t="shared" si="16"/>
        <v>0</v>
      </c>
    </row>
    <row r="483" spans="1:18" ht="15" thickBot="1" x14ac:dyDescent="0.35">
      <c r="A483" s="3" t="s">
        <v>1486</v>
      </c>
      <c r="B483" s="3" t="s">
        <v>1145</v>
      </c>
      <c r="C483" s="84">
        <f>IF(COUNTIF(Table8[Tag Number], A483), 1, 0)</f>
        <v>0</v>
      </c>
      <c r="D483" s="85">
        <f>IF(COUNTIF(Table9[Tag Number], A483), 1, 0)</f>
        <v>0</v>
      </c>
      <c r="E483" s="86">
        <f>IF(COUNTIF(Table10[Tag Number], A483), 1, 0)</f>
        <v>0</v>
      </c>
      <c r="F483" s="86">
        <f>IF(COUNTIF(Table11[Tag Number], A483), 1, 0)</f>
        <v>0</v>
      </c>
      <c r="G483" s="87">
        <f t="shared" si="17"/>
        <v>0</v>
      </c>
      <c r="H483" s="88" t="str" cm="1">
        <f t="array" ref="H483">_xlfn.IFS(OR(_xlfn.XLOOKUP(A483,Table9[Tag Number],Table9[Status],"-",0)="Dead",
        _xlfn.XLOOKUP(A483,Table10[Tag Number],Table10[Status],"-",0)="Dead",
        _xlfn.XLOOKUP(A483,Table11[Tag Number],Table11[Status],"-",0)="Dead",
        _xlfn.XLOOKUP(A483,Table8[Tag Number],Table8[Status],"-",0)="Dead"),"Dead",
     OR(_xlfn.XLOOKUP(A483,Table11[Tag Number],Table11[Status],"-",0)="Alive",
        _xlfn.XLOOKUP(A483,Table10[Tag Number],Table10[Status],"-",0)="Alive",
        _xlfn.XLOOKUP(A483,Table9[Tag Number],Table9[Status],"-",0)="Alive",
        _xlfn.XLOOKUP(A483,Table8[Tag Number],Table8[Status],"-",0)="Alive"),"Alive",
     OR(_xlfn.XLOOKUP(A483,Table9[Tag Number],Table9[Status],"-",0)="-",
        _xlfn.XLOOKUP(A483,Table10[Tag Number],Table10[Status],"-",0)="-",
        _xlfn.XLOOKUP(A483,Table11[Tag Number],Table11[Status],"-",0)="-",
        _xlfn.XLOOKUP(A483,Table8[Tag Number],Table8[Status],"-",0)="-"),
   "-")</f>
        <v>-</v>
      </c>
      <c r="I483" s="88" t="str">
        <f>IF((_xlfn.XLOOKUP(B483,[2]Sheet1!$A$2:$A$198,[2]Sheet1!$B$2:$B$198,"-",0)="Glade"),"Out","No")</f>
        <v>No</v>
      </c>
      <c r="J483" s="90"/>
      <c r="K483" s="91"/>
      <c r="L483" s="91"/>
      <c r="M483" s="91"/>
      <c r="N483" s="92"/>
      <c r="O483" s="89"/>
      <c r="R483" t="b">
        <f t="shared" si="16"/>
        <v>0</v>
      </c>
    </row>
    <row r="484" spans="1:18" ht="15" thickBot="1" x14ac:dyDescent="0.35">
      <c r="A484" s="2" t="s">
        <v>1487</v>
      </c>
      <c r="B484" s="2" t="s">
        <v>1145</v>
      </c>
      <c r="C484" s="84">
        <f>IF(COUNTIF(Table8[Tag Number], A484), 1, 0)</f>
        <v>0</v>
      </c>
      <c r="D484" s="85">
        <f>IF(COUNTIF(Table9[Tag Number], A484), 1, 0)</f>
        <v>0</v>
      </c>
      <c r="E484" s="86">
        <f>IF(COUNTIF(Table10[Tag Number], A484), 1, 0)</f>
        <v>0</v>
      </c>
      <c r="F484" s="86">
        <f>IF(COUNTIF(Table11[Tag Number], A484), 1, 0)</f>
        <v>0</v>
      </c>
      <c r="G484" s="87">
        <f t="shared" si="17"/>
        <v>0</v>
      </c>
      <c r="H484" s="88" t="str" cm="1">
        <f t="array" ref="H484">_xlfn.IFS(OR(_xlfn.XLOOKUP(A484,Table9[Tag Number],Table9[Status],"-",0)="Dead",
        _xlfn.XLOOKUP(A484,Table10[Tag Number],Table10[Status],"-",0)="Dead",
        _xlfn.XLOOKUP(A484,Table11[Tag Number],Table11[Status],"-",0)="Dead",
        _xlfn.XLOOKUP(A484,Table8[Tag Number],Table8[Status],"-",0)="Dead"),"Dead",
     OR(_xlfn.XLOOKUP(A484,Table11[Tag Number],Table11[Status],"-",0)="Alive",
        _xlfn.XLOOKUP(A484,Table10[Tag Number],Table10[Status],"-",0)="Alive",
        _xlfn.XLOOKUP(A484,Table9[Tag Number],Table9[Status],"-",0)="Alive",
        _xlfn.XLOOKUP(A484,Table8[Tag Number],Table8[Status],"-",0)="Alive"),"Alive",
     OR(_xlfn.XLOOKUP(A484,Table9[Tag Number],Table9[Status],"-",0)="-",
        _xlfn.XLOOKUP(A484,Table10[Tag Number],Table10[Status],"-",0)="-",
        _xlfn.XLOOKUP(A484,Table11[Tag Number],Table11[Status],"-",0)="-",
        _xlfn.XLOOKUP(A484,Table8[Tag Number],Table8[Status],"-",0)="-"),
   "-")</f>
        <v>-</v>
      </c>
      <c r="I484" s="88" t="str">
        <f>IF((_xlfn.XLOOKUP(B484,[2]Sheet1!$A$2:$A$198,[2]Sheet1!$B$2:$B$198,"-",0)="Glade"),"Out","No")</f>
        <v>No</v>
      </c>
      <c r="J484" s="90"/>
      <c r="K484" s="91"/>
      <c r="L484" s="91"/>
      <c r="M484" s="91"/>
      <c r="N484" s="92"/>
      <c r="O484" s="89"/>
      <c r="R484" t="b">
        <f t="shared" si="16"/>
        <v>0</v>
      </c>
    </row>
    <row r="485" spans="1:18" ht="15" thickBot="1" x14ac:dyDescent="0.35">
      <c r="A485" s="3" t="s">
        <v>1488</v>
      </c>
      <c r="B485" s="3" t="s">
        <v>1145</v>
      </c>
      <c r="C485" s="84">
        <f>IF(COUNTIF(Table8[Tag Number], A485), 1, 0)</f>
        <v>0</v>
      </c>
      <c r="D485" s="85">
        <f>IF(COUNTIF(Table9[Tag Number], A485), 1, 0)</f>
        <v>0</v>
      </c>
      <c r="E485" s="86">
        <f>IF(COUNTIF(Table10[Tag Number], A485), 1, 0)</f>
        <v>0</v>
      </c>
      <c r="F485" s="86">
        <f>IF(COUNTIF(Table11[Tag Number], A485), 1, 0)</f>
        <v>0</v>
      </c>
      <c r="G485" s="87">
        <f t="shared" si="17"/>
        <v>0</v>
      </c>
      <c r="H485" s="88" t="str" cm="1">
        <f t="array" ref="H485">_xlfn.IFS(OR(_xlfn.XLOOKUP(A485,Table9[Tag Number],Table9[Status],"-",0)="Dead",
        _xlfn.XLOOKUP(A485,Table10[Tag Number],Table10[Status],"-",0)="Dead",
        _xlfn.XLOOKUP(A485,Table11[Tag Number],Table11[Status],"-",0)="Dead",
        _xlfn.XLOOKUP(A485,Table8[Tag Number],Table8[Status],"-",0)="Dead"),"Dead",
     OR(_xlfn.XLOOKUP(A485,Table11[Tag Number],Table11[Status],"-",0)="Alive",
        _xlfn.XLOOKUP(A485,Table10[Tag Number],Table10[Status],"-",0)="Alive",
        _xlfn.XLOOKUP(A485,Table9[Tag Number],Table9[Status],"-",0)="Alive",
        _xlfn.XLOOKUP(A485,Table8[Tag Number],Table8[Status],"-",0)="Alive"),"Alive",
     OR(_xlfn.XLOOKUP(A485,Table9[Tag Number],Table9[Status],"-",0)="-",
        _xlfn.XLOOKUP(A485,Table10[Tag Number],Table10[Status],"-",0)="-",
        _xlfn.XLOOKUP(A485,Table11[Tag Number],Table11[Status],"-",0)="-",
        _xlfn.XLOOKUP(A485,Table8[Tag Number],Table8[Status],"-",0)="-"),
   "-")</f>
        <v>-</v>
      </c>
      <c r="I485" s="88" t="str">
        <f>IF((_xlfn.XLOOKUP(B485,[2]Sheet1!$A$2:$A$198,[2]Sheet1!$B$2:$B$198,"-",0)="Glade"),"Out","No")</f>
        <v>No</v>
      </c>
      <c r="J485" s="90"/>
      <c r="K485" s="91"/>
      <c r="L485" s="91"/>
      <c r="M485" s="91"/>
      <c r="N485" s="92"/>
      <c r="O485" s="89"/>
      <c r="R485" t="b">
        <f t="shared" si="16"/>
        <v>0</v>
      </c>
    </row>
    <row r="486" spans="1:18" ht="15" thickBot="1" x14ac:dyDescent="0.35">
      <c r="A486" s="2" t="s">
        <v>205</v>
      </c>
      <c r="B486" s="2" t="s">
        <v>1145</v>
      </c>
      <c r="C486" s="84">
        <f>IF(COUNTIF(Table8[Tag Number], A486), 1, 0)</f>
        <v>0</v>
      </c>
      <c r="D486" s="85">
        <f>IF(COUNTIF(Table9[Tag Number], A486), 1, 0)</f>
        <v>0</v>
      </c>
      <c r="E486" s="86">
        <f>IF(COUNTIF(Table10[Tag Number], A486), 1, 0)</f>
        <v>0</v>
      </c>
      <c r="F486" s="86">
        <f>IF(COUNTIF(Table11[Tag Number], A486), 1, 0)</f>
        <v>0</v>
      </c>
      <c r="G486" s="87">
        <f t="shared" si="17"/>
        <v>0</v>
      </c>
      <c r="H486" s="88" t="str" cm="1">
        <f t="array" ref="H486">_xlfn.IFS(OR(_xlfn.XLOOKUP(A486,Table9[Tag Number],Table9[Status],"-",0)="Dead",
        _xlfn.XLOOKUP(A486,Table10[Tag Number],Table10[Status],"-",0)="Dead",
        _xlfn.XLOOKUP(A486,Table11[Tag Number],Table11[Status],"-",0)="Dead",
        _xlfn.XLOOKUP(A486,Table8[Tag Number],Table8[Status],"-",0)="Dead"),"Dead",
     OR(_xlfn.XLOOKUP(A486,Table11[Tag Number],Table11[Status],"-",0)="Alive",
        _xlfn.XLOOKUP(A486,Table10[Tag Number],Table10[Status],"-",0)="Alive",
        _xlfn.XLOOKUP(A486,Table9[Tag Number],Table9[Status],"-",0)="Alive",
        _xlfn.XLOOKUP(A486,Table8[Tag Number],Table8[Status],"-",0)="Alive"),"Alive",
     OR(_xlfn.XLOOKUP(A486,Table9[Tag Number],Table9[Status],"-",0)="-",
        _xlfn.XLOOKUP(A486,Table10[Tag Number],Table10[Status],"-",0)="-",
        _xlfn.XLOOKUP(A486,Table11[Tag Number],Table11[Status],"-",0)="-",
        _xlfn.XLOOKUP(A486,Table8[Tag Number],Table8[Status],"-",0)="-"),
   "-")</f>
        <v>-</v>
      </c>
      <c r="I486" s="88" t="str">
        <f>IF((_xlfn.XLOOKUP(B486,[2]Sheet1!$A$2:$A$198,[2]Sheet1!$B$2:$B$198,"-",0)="Glade"),"Out","No")</f>
        <v>No</v>
      </c>
      <c r="J486" s="90"/>
      <c r="K486" s="91"/>
      <c r="L486" s="91"/>
      <c r="M486" s="91"/>
      <c r="N486" s="92"/>
      <c r="O486" s="89"/>
      <c r="R486" t="b">
        <f t="shared" si="16"/>
        <v>0</v>
      </c>
    </row>
    <row r="487" spans="1:18" ht="15" thickBot="1" x14ac:dyDescent="0.35">
      <c r="A487" s="3" t="s">
        <v>1489</v>
      </c>
      <c r="B487" s="3" t="s">
        <v>1145</v>
      </c>
      <c r="C487" s="84">
        <f>IF(COUNTIF(Table8[Tag Number], A487), 1, 0)</f>
        <v>0</v>
      </c>
      <c r="D487" s="85">
        <f>IF(COUNTIF(Table9[Tag Number], A487), 1, 0)</f>
        <v>0</v>
      </c>
      <c r="E487" s="86">
        <f>IF(COUNTIF(Table10[Tag Number], A487), 1, 0)</f>
        <v>0</v>
      </c>
      <c r="F487" s="86">
        <f>IF(COUNTIF(Table11[Tag Number], A487), 1, 0)</f>
        <v>0</v>
      </c>
      <c r="G487" s="87">
        <f t="shared" si="17"/>
        <v>0</v>
      </c>
      <c r="H487" s="88" t="str" cm="1">
        <f t="array" ref="H487">_xlfn.IFS(OR(_xlfn.XLOOKUP(A487,Table9[Tag Number],Table9[Status],"-",0)="Dead",
        _xlfn.XLOOKUP(A487,Table10[Tag Number],Table10[Status],"-",0)="Dead",
        _xlfn.XLOOKUP(A487,Table11[Tag Number],Table11[Status],"-",0)="Dead",
        _xlfn.XLOOKUP(A487,Table8[Tag Number],Table8[Status],"-",0)="Dead"),"Dead",
     OR(_xlfn.XLOOKUP(A487,Table11[Tag Number],Table11[Status],"-",0)="Alive",
        _xlfn.XLOOKUP(A487,Table10[Tag Number],Table10[Status],"-",0)="Alive",
        _xlfn.XLOOKUP(A487,Table9[Tag Number],Table9[Status],"-",0)="Alive",
        _xlfn.XLOOKUP(A487,Table8[Tag Number],Table8[Status],"-",0)="Alive"),"Alive",
     OR(_xlfn.XLOOKUP(A487,Table9[Tag Number],Table9[Status],"-",0)="-",
        _xlfn.XLOOKUP(A487,Table10[Tag Number],Table10[Status],"-",0)="-",
        _xlfn.XLOOKUP(A487,Table11[Tag Number],Table11[Status],"-",0)="-",
        _xlfn.XLOOKUP(A487,Table8[Tag Number],Table8[Status],"-",0)="-"),
   "-")</f>
        <v>-</v>
      </c>
      <c r="I487" s="88" t="str">
        <f>IF((_xlfn.XLOOKUP(B487,[2]Sheet1!$A$2:$A$198,[2]Sheet1!$B$2:$B$198,"-",0)="Glade"),"Out","No")</f>
        <v>No</v>
      </c>
      <c r="J487" s="90"/>
      <c r="K487" s="91"/>
      <c r="L487" s="91"/>
      <c r="M487" s="91"/>
      <c r="N487" s="92"/>
      <c r="O487" s="89"/>
      <c r="R487" t="b">
        <f t="shared" si="16"/>
        <v>0</v>
      </c>
    </row>
    <row r="488" spans="1:18" ht="15" thickBot="1" x14ac:dyDescent="0.35">
      <c r="A488" s="2" t="s">
        <v>1490</v>
      </c>
      <c r="B488" s="2" t="s">
        <v>1145</v>
      </c>
      <c r="C488" s="84">
        <f>IF(COUNTIF(Table8[Tag Number], A488), 1, 0)</f>
        <v>0</v>
      </c>
      <c r="D488" s="85">
        <f>IF(COUNTIF(Table9[Tag Number], A488), 1, 0)</f>
        <v>0</v>
      </c>
      <c r="E488" s="86">
        <f>IF(COUNTIF(Table10[Tag Number], A488), 1, 0)</f>
        <v>0</v>
      </c>
      <c r="F488" s="86">
        <f>IF(COUNTIF(Table11[Tag Number], A488), 1, 0)</f>
        <v>0</v>
      </c>
      <c r="G488" s="87">
        <f t="shared" si="17"/>
        <v>0</v>
      </c>
      <c r="H488" s="88" t="str" cm="1">
        <f t="array" ref="H488">_xlfn.IFS(OR(_xlfn.XLOOKUP(A488,Table9[Tag Number],Table9[Status],"-",0)="Dead",
        _xlfn.XLOOKUP(A488,Table10[Tag Number],Table10[Status],"-",0)="Dead",
        _xlfn.XLOOKUP(A488,Table11[Tag Number],Table11[Status],"-",0)="Dead",
        _xlfn.XLOOKUP(A488,Table8[Tag Number],Table8[Status],"-",0)="Dead"),"Dead",
     OR(_xlfn.XLOOKUP(A488,Table11[Tag Number],Table11[Status],"-",0)="Alive",
        _xlfn.XLOOKUP(A488,Table10[Tag Number],Table10[Status],"-",0)="Alive",
        _xlfn.XLOOKUP(A488,Table9[Tag Number],Table9[Status],"-",0)="Alive",
        _xlfn.XLOOKUP(A488,Table8[Tag Number],Table8[Status],"-",0)="Alive"),"Alive",
     OR(_xlfn.XLOOKUP(A488,Table9[Tag Number],Table9[Status],"-",0)="-",
        _xlfn.XLOOKUP(A488,Table10[Tag Number],Table10[Status],"-",0)="-",
        _xlfn.XLOOKUP(A488,Table11[Tag Number],Table11[Status],"-",0)="-",
        _xlfn.XLOOKUP(A488,Table8[Tag Number],Table8[Status],"-",0)="-"),
   "-")</f>
        <v>-</v>
      </c>
      <c r="I488" s="88" t="str">
        <f>IF((_xlfn.XLOOKUP(B488,[2]Sheet1!$A$2:$A$198,[2]Sheet1!$B$2:$B$198,"-",0)="Glade"),"Out","No")</f>
        <v>No</v>
      </c>
      <c r="J488" s="90"/>
      <c r="K488" s="91"/>
      <c r="L488" s="91"/>
      <c r="M488" s="91"/>
      <c r="N488" s="92"/>
      <c r="O488" s="89"/>
      <c r="R488" t="b">
        <f t="shared" si="16"/>
        <v>0</v>
      </c>
    </row>
    <row r="489" spans="1:18" ht="15" thickBot="1" x14ac:dyDescent="0.35">
      <c r="A489" s="3" t="s">
        <v>1491</v>
      </c>
      <c r="B489" s="3" t="s">
        <v>1145</v>
      </c>
      <c r="C489" s="84">
        <f>IF(COUNTIF(Table8[Tag Number], A489), 1, 0)</f>
        <v>0</v>
      </c>
      <c r="D489" s="85">
        <f>IF(COUNTIF(Table9[Tag Number], A489), 1, 0)</f>
        <v>0</v>
      </c>
      <c r="E489" s="86">
        <f>IF(COUNTIF(Table10[Tag Number], A489), 1, 0)</f>
        <v>0</v>
      </c>
      <c r="F489" s="86">
        <f>IF(COUNTIF(Table11[Tag Number], A489), 1, 0)</f>
        <v>0</v>
      </c>
      <c r="G489" s="87">
        <f t="shared" si="17"/>
        <v>0</v>
      </c>
      <c r="H489" s="88" t="str" cm="1">
        <f t="array" ref="H489">_xlfn.IFS(OR(_xlfn.XLOOKUP(A489,Table9[Tag Number],Table9[Status],"-",0)="Dead",
        _xlfn.XLOOKUP(A489,Table10[Tag Number],Table10[Status],"-",0)="Dead",
        _xlfn.XLOOKUP(A489,Table11[Tag Number],Table11[Status],"-",0)="Dead",
        _xlfn.XLOOKUP(A489,Table8[Tag Number],Table8[Status],"-",0)="Dead"),"Dead",
     OR(_xlfn.XLOOKUP(A489,Table11[Tag Number],Table11[Status],"-",0)="Alive",
        _xlfn.XLOOKUP(A489,Table10[Tag Number],Table10[Status],"-",0)="Alive",
        _xlfn.XLOOKUP(A489,Table9[Tag Number],Table9[Status],"-",0)="Alive",
        _xlfn.XLOOKUP(A489,Table8[Tag Number],Table8[Status],"-",0)="Alive"),"Alive",
     OR(_xlfn.XLOOKUP(A489,Table9[Tag Number],Table9[Status],"-",0)="-",
        _xlfn.XLOOKUP(A489,Table10[Tag Number],Table10[Status],"-",0)="-",
        _xlfn.XLOOKUP(A489,Table11[Tag Number],Table11[Status],"-",0)="-",
        _xlfn.XLOOKUP(A489,Table8[Tag Number],Table8[Status],"-",0)="-"),
   "-")</f>
        <v>-</v>
      </c>
      <c r="I489" s="88" t="str">
        <f>IF((_xlfn.XLOOKUP(B489,[2]Sheet1!$A$2:$A$198,[2]Sheet1!$B$2:$B$198,"-",0)="Glade"),"Out","No")</f>
        <v>No</v>
      </c>
      <c r="J489" s="90"/>
      <c r="K489" s="91"/>
      <c r="L489" s="91"/>
      <c r="M489" s="91"/>
      <c r="N489" s="92"/>
      <c r="O489" s="89"/>
      <c r="R489" t="b">
        <f t="shared" si="16"/>
        <v>0</v>
      </c>
    </row>
    <row r="490" spans="1:18" ht="15" thickBot="1" x14ac:dyDescent="0.35">
      <c r="A490" s="2" t="s">
        <v>1492</v>
      </c>
      <c r="B490" s="2" t="s">
        <v>1145</v>
      </c>
      <c r="C490" s="84">
        <f>IF(COUNTIF(Table8[Tag Number], A490), 1, 0)</f>
        <v>0</v>
      </c>
      <c r="D490" s="85">
        <f>IF(COUNTIF(Table9[Tag Number], A490), 1, 0)</f>
        <v>0</v>
      </c>
      <c r="E490" s="86">
        <f>IF(COUNTIF(Table10[Tag Number], A490), 1, 0)</f>
        <v>0</v>
      </c>
      <c r="F490" s="86">
        <f>IF(COUNTIF(Table11[Tag Number], A490), 1, 0)</f>
        <v>0</v>
      </c>
      <c r="G490" s="87">
        <f t="shared" si="17"/>
        <v>0</v>
      </c>
      <c r="H490" s="88" t="str" cm="1">
        <f t="array" ref="H490">_xlfn.IFS(OR(_xlfn.XLOOKUP(A490,Table9[Tag Number],Table9[Status],"-",0)="Dead",
        _xlfn.XLOOKUP(A490,Table10[Tag Number],Table10[Status],"-",0)="Dead",
        _xlfn.XLOOKUP(A490,Table11[Tag Number],Table11[Status],"-",0)="Dead",
        _xlfn.XLOOKUP(A490,Table8[Tag Number],Table8[Status],"-",0)="Dead"),"Dead",
     OR(_xlfn.XLOOKUP(A490,Table11[Tag Number],Table11[Status],"-",0)="Alive",
        _xlfn.XLOOKUP(A490,Table10[Tag Number],Table10[Status],"-",0)="Alive",
        _xlfn.XLOOKUP(A490,Table9[Tag Number],Table9[Status],"-",0)="Alive",
        _xlfn.XLOOKUP(A490,Table8[Tag Number],Table8[Status],"-",0)="Alive"),"Alive",
     OR(_xlfn.XLOOKUP(A490,Table9[Tag Number],Table9[Status],"-",0)="-",
        _xlfn.XLOOKUP(A490,Table10[Tag Number],Table10[Status],"-",0)="-",
        _xlfn.XLOOKUP(A490,Table11[Tag Number],Table11[Status],"-",0)="-",
        _xlfn.XLOOKUP(A490,Table8[Tag Number],Table8[Status],"-",0)="-"),
   "-")</f>
        <v>-</v>
      </c>
      <c r="I490" s="88" t="str">
        <f>IF((_xlfn.XLOOKUP(B490,[2]Sheet1!$A$2:$A$198,[2]Sheet1!$B$2:$B$198,"-",0)="Glade"),"Out","No")</f>
        <v>No</v>
      </c>
      <c r="J490" s="90"/>
      <c r="K490" s="91"/>
      <c r="L490" s="91"/>
      <c r="M490" s="91"/>
      <c r="N490" s="92"/>
      <c r="O490" s="89"/>
      <c r="R490" t="b">
        <f t="shared" si="16"/>
        <v>0</v>
      </c>
    </row>
    <row r="491" spans="1:18" ht="15" thickBot="1" x14ac:dyDescent="0.35">
      <c r="A491" s="3" t="s">
        <v>930</v>
      </c>
      <c r="B491" s="3" t="s">
        <v>1137</v>
      </c>
      <c r="C491" s="84">
        <f>IF(COUNTIF(Table8[Tag Number], A491), 1, 0)</f>
        <v>1</v>
      </c>
      <c r="D491" s="85">
        <f>IF(COUNTIF(Table9[Tag Number], A491), 1, 0)</f>
        <v>1</v>
      </c>
      <c r="E491" s="86">
        <f>IF(COUNTIF(Table10[Tag Number], A491), 1, 0)</f>
        <v>0</v>
      </c>
      <c r="F491" s="86">
        <f>IF(COUNTIF(Table11[Tag Number], A491), 1, 0)</f>
        <v>0</v>
      </c>
      <c r="G491" s="87">
        <f t="shared" si="17"/>
        <v>2</v>
      </c>
      <c r="H491" s="88" t="str" cm="1">
        <f t="array" ref="H491">_xlfn.IFS(OR(_xlfn.XLOOKUP(A491,Table9[Tag Number],Table9[Status],"-",0)="Dead",
        _xlfn.XLOOKUP(A491,Table10[Tag Number],Table10[Status],"-",0)="Dead",
        _xlfn.XLOOKUP(A491,Table11[Tag Number],Table11[Status],"-",0)="Dead",
        _xlfn.XLOOKUP(A491,Table8[Tag Number],Table8[Status],"-",0)="Dead"),"Dead",
     OR(_xlfn.XLOOKUP(A491,Table11[Tag Number],Table11[Status],"-",0)="Alive",
        _xlfn.XLOOKUP(A491,Table10[Tag Number],Table10[Status],"-",0)="Alive",
        _xlfn.XLOOKUP(A491,Table9[Tag Number],Table9[Status],"-",0)="Alive",
        _xlfn.XLOOKUP(A491,Table8[Tag Number],Table8[Status],"-",0)="Alive"),"Alive",
     OR(_xlfn.XLOOKUP(A491,Table9[Tag Number],Table9[Status],"-",0)="-",
        _xlfn.XLOOKUP(A491,Table10[Tag Number],Table10[Status],"-",0)="-",
        _xlfn.XLOOKUP(A491,Table11[Tag Number],Table11[Status],"-",0)="-",
        _xlfn.XLOOKUP(A491,Table8[Tag Number],Table8[Status],"-",0)="-"),
   "-")</f>
        <v>Alive</v>
      </c>
      <c r="I491" s="88" t="str">
        <f>IF((_xlfn.XLOOKUP(B491,[2]Sheet1!$A$2:$A$198,[2]Sheet1!$B$2:$B$198,"-",0)="Glade"),"Out","No")</f>
        <v>No</v>
      </c>
      <c r="J491" s="90"/>
      <c r="K491" s="91"/>
      <c r="L491" s="91"/>
      <c r="M491" s="91"/>
      <c r="N491" s="92"/>
      <c r="O491" s="89"/>
      <c r="R491" t="str">
        <f t="shared" si="16"/>
        <v>B493</v>
      </c>
    </row>
    <row r="492" spans="1:18" ht="15" thickBot="1" x14ac:dyDescent="0.35">
      <c r="A492" s="2" t="s">
        <v>1493</v>
      </c>
      <c r="B492" s="2" t="s">
        <v>1145</v>
      </c>
      <c r="C492" s="84">
        <f>IF(COUNTIF(Table8[Tag Number], A492), 1, 0)</f>
        <v>0</v>
      </c>
      <c r="D492" s="85">
        <f>IF(COUNTIF(Table9[Tag Number], A492), 1, 0)</f>
        <v>0</v>
      </c>
      <c r="E492" s="86">
        <f>IF(COUNTIF(Table10[Tag Number], A492), 1, 0)</f>
        <v>0</v>
      </c>
      <c r="F492" s="86">
        <f>IF(COUNTIF(Table11[Tag Number], A492), 1, 0)</f>
        <v>0</v>
      </c>
      <c r="G492" s="87">
        <f t="shared" si="17"/>
        <v>0</v>
      </c>
      <c r="H492" s="88" t="str" cm="1">
        <f t="array" ref="H492">_xlfn.IFS(OR(_xlfn.XLOOKUP(A492,Table9[Tag Number],Table9[Status],"-",0)="Dead",
        _xlfn.XLOOKUP(A492,Table10[Tag Number],Table10[Status],"-",0)="Dead",
        _xlfn.XLOOKUP(A492,Table11[Tag Number],Table11[Status],"-",0)="Dead",
        _xlfn.XLOOKUP(A492,Table8[Tag Number],Table8[Status],"-",0)="Dead"),"Dead",
     OR(_xlfn.XLOOKUP(A492,Table11[Tag Number],Table11[Status],"-",0)="Alive",
        _xlfn.XLOOKUP(A492,Table10[Tag Number],Table10[Status],"-",0)="Alive",
        _xlfn.XLOOKUP(A492,Table9[Tag Number],Table9[Status],"-",0)="Alive",
        _xlfn.XLOOKUP(A492,Table8[Tag Number],Table8[Status],"-",0)="Alive"),"Alive",
     OR(_xlfn.XLOOKUP(A492,Table9[Tag Number],Table9[Status],"-",0)="-",
        _xlfn.XLOOKUP(A492,Table10[Tag Number],Table10[Status],"-",0)="-",
        _xlfn.XLOOKUP(A492,Table11[Tag Number],Table11[Status],"-",0)="-",
        _xlfn.XLOOKUP(A492,Table8[Tag Number],Table8[Status],"-",0)="-"),
   "-")</f>
        <v>-</v>
      </c>
      <c r="I492" s="88" t="str">
        <f>IF((_xlfn.XLOOKUP(B492,[2]Sheet1!$A$2:$A$198,[2]Sheet1!$B$2:$B$198,"-",0)="Glade"),"Out","No")</f>
        <v>No</v>
      </c>
      <c r="J492" s="90"/>
      <c r="K492" s="91"/>
      <c r="L492" s="91"/>
      <c r="M492" s="91"/>
      <c r="N492" s="92"/>
      <c r="O492" s="89"/>
      <c r="R492" t="b">
        <f t="shared" si="16"/>
        <v>0</v>
      </c>
    </row>
    <row r="493" spans="1:18" ht="15" thickBot="1" x14ac:dyDescent="0.35">
      <c r="A493" s="3" t="s">
        <v>468</v>
      </c>
      <c r="B493" s="3" t="s">
        <v>1137</v>
      </c>
      <c r="C493" s="84">
        <f>IF(COUNTIF(Table8[Tag Number], A493), 1, 0)</f>
        <v>1</v>
      </c>
      <c r="D493" s="85">
        <f>IF(COUNTIF(Table9[Tag Number], A493), 1, 0)</f>
        <v>1</v>
      </c>
      <c r="E493" s="86">
        <f>IF(COUNTIF(Table10[Tag Number], A493), 1, 0)</f>
        <v>0</v>
      </c>
      <c r="F493" s="86">
        <f>IF(COUNTIF(Table11[Tag Number], A493), 1, 0)</f>
        <v>0</v>
      </c>
      <c r="G493" s="87">
        <f t="shared" si="17"/>
        <v>2</v>
      </c>
      <c r="H493" s="88" t="str" cm="1">
        <f t="array" ref="H493">_xlfn.IFS(OR(_xlfn.XLOOKUP(A493,Table9[Tag Number],Table9[Status],"-",0)="Dead",
        _xlfn.XLOOKUP(A493,Table10[Tag Number],Table10[Status],"-",0)="Dead",
        _xlfn.XLOOKUP(A493,Table11[Tag Number],Table11[Status],"-",0)="Dead",
        _xlfn.XLOOKUP(A493,Table8[Tag Number],Table8[Status],"-",0)="Dead"),"Dead",
     OR(_xlfn.XLOOKUP(A493,Table11[Tag Number],Table11[Status],"-",0)="Alive",
        _xlfn.XLOOKUP(A493,Table10[Tag Number],Table10[Status],"-",0)="Alive",
        _xlfn.XLOOKUP(A493,Table9[Tag Number],Table9[Status],"-",0)="Alive",
        _xlfn.XLOOKUP(A493,Table8[Tag Number],Table8[Status],"-",0)="Alive"),"Alive",
     OR(_xlfn.XLOOKUP(A493,Table9[Tag Number],Table9[Status],"-",0)="-",
        _xlfn.XLOOKUP(A493,Table10[Tag Number],Table10[Status],"-",0)="-",
        _xlfn.XLOOKUP(A493,Table11[Tag Number],Table11[Status],"-",0)="-",
        _xlfn.XLOOKUP(A493,Table8[Tag Number],Table8[Status],"-",0)="-"),
   "-")</f>
        <v>Alive</v>
      </c>
      <c r="I493" s="88" t="str">
        <f>IF((_xlfn.XLOOKUP(B493,[2]Sheet1!$A$2:$A$198,[2]Sheet1!$B$2:$B$198,"-",0)="Glade"),"Out","No")</f>
        <v>No</v>
      </c>
      <c r="J493" s="90"/>
      <c r="K493" s="91"/>
      <c r="L493" s="91"/>
      <c r="M493" s="91"/>
      <c r="N493" s="92"/>
      <c r="O493" s="89"/>
      <c r="R493" t="str">
        <f t="shared" si="16"/>
        <v>B495</v>
      </c>
    </row>
    <row r="494" spans="1:18" ht="15" thickBot="1" x14ac:dyDescent="0.35">
      <c r="A494" s="2" t="s">
        <v>890</v>
      </c>
      <c r="B494" s="2" t="s">
        <v>1137</v>
      </c>
      <c r="C494" s="84">
        <f>IF(COUNTIF(Table8[Tag Number], A494), 1, 0)</f>
        <v>0</v>
      </c>
      <c r="D494" s="85">
        <f>IF(COUNTIF(Table9[Tag Number], A494), 1, 0)</f>
        <v>0</v>
      </c>
      <c r="E494" s="86">
        <f>IF(COUNTIF(Table10[Tag Number], A494), 1, 0)</f>
        <v>1</v>
      </c>
      <c r="F494" s="86">
        <f>IF(COUNTIF(Table11[Tag Number], A494), 1, 0)</f>
        <v>1</v>
      </c>
      <c r="G494" s="87">
        <f t="shared" si="17"/>
        <v>2</v>
      </c>
      <c r="H494" s="88" t="str" cm="1">
        <f t="array" ref="H494">_xlfn.IFS(OR(_xlfn.XLOOKUP(A494,Table9[Tag Number],Table9[Status],"-",0)="Dead",
        _xlfn.XLOOKUP(A494,Table10[Tag Number],Table10[Status],"-",0)="Dead",
        _xlfn.XLOOKUP(A494,Table11[Tag Number],Table11[Status],"-",0)="Dead",
        _xlfn.XLOOKUP(A494,Table8[Tag Number],Table8[Status],"-",0)="Dead"),"Dead",
     OR(_xlfn.XLOOKUP(A494,Table11[Tag Number],Table11[Status],"-",0)="Alive",
        _xlfn.XLOOKUP(A494,Table10[Tag Number],Table10[Status],"-",0)="Alive",
        _xlfn.XLOOKUP(A494,Table9[Tag Number],Table9[Status],"-",0)="Alive",
        _xlfn.XLOOKUP(A494,Table8[Tag Number],Table8[Status],"-",0)="Alive"),"Alive",
     OR(_xlfn.XLOOKUP(A494,Table9[Tag Number],Table9[Status],"-",0)="-",
        _xlfn.XLOOKUP(A494,Table10[Tag Number],Table10[Status],"-",0)="-",
        _xlfn.XLOOKUP(A494,Table11[Tag Number],Table11[Status],"-",0)="-",
        _xlfn.XLOOKUP(A494,Table8[Tag Number],Table8[Status],"-",0)="-"),
   "-")</f>
        <v>Alive</v>
      </c>
      <c r="I494" s="88" t="str">
        <f>IF((_xlfn.XLOOKUP(B494,[2]Sheet1!$A$2:$A$198,[2]Sheet1!$B$2:$B$198,"-",0)="Glade"),"Out","No")</f>
        <v>No</v>
      </c>
      <c r="J494" s="90"/>
      <c r="K494" s="91"/>
      <c r="L494" s="91"/>
      <c r="M494" s="91"/>
      <c r="N494" s="92"/>
      <c r="O494" s="89"/>
      <c r="R494" t="str">
        <f t="shared" si="16"/>
        <v>B496</v>
      </c>
    </row>
    <row r="495" spans="1:18" ht="15" thickBot="1" x14ac:dyDescent="0.35">
      <c r="A495" s="3" t="s">
        <v>215</v>
      </c>
      <c r="B495" s="3" t="s">
        <v>1145</v>
      </c>
      <c r="C495" s="84">
        <f>IF(COUNTIF(Table8[Tag Number], A495), 1, 0)</f>
        <v>0</v>
      </c>
      <c r="D495" s="85">
        <f>IF(COUNTIF(Table9[Tag Number], A495), 1, 0)</f>
        <v>0</v>
      </c>
      <c r="E495" s="86">
        <f>IF(COUNTIF(Table10[Tag Number], A495), 1, 0)</f>
        <v>0</v>
      </c>
      <c r="F495" s="86">
        <f>IF(COUNTIF(Table11[Tag Number], A495), 1, 0)</f>
        <v>0</v>
      </c>
      <c r="G495" s="87">
        <f t="shared" si="17"/>
        <v>0</v>
      </c>
      <c r="H495" s="88" t="str" cm="1">
        <f t="array" ref="H495">_xlfn.IFS(OR(_xlfn.XLOOKUP(A495,Table9[Tag Number],Table9[Status],"-",0)="Dead",
        _xlfn.XLOOKUP(A495,Table10[Tag Number],Table10[Status],"-",0)="Dead",
        _xlfn.XLOOKUP(A495,Table11[Tag Number],Table11[Status],"-",0)="Dead",
        _xlfn.XLOOKUP(A495,Table8[Tag Number],Table8[Status],"-",0)="Dead"),"Dead",
     OR(_xlfn.XLOOKUP(A495,Table11[Tag Number],Table11[Status],"-",0)="Alive",
        _xlfn.XLOOKUP(A495,Table10[Tag Number],Table10[Status],"-",0)="Alive",
        _xlfn.XLOOKUP(A495,Table9[Tag Number],Table9[Status],"-",0)="Alive",
        _xlfn.XLOOKUP(A495,Table8[Tag Number],Table8[Status],"-",0)="Alive"),"Alive",
     OR(_xlfn.XLOOKUP(A495,Table9[Tag Number],Table9[Status],"-",0)="-",
        _xlfn.XLOOKUP(A495,Table10[Tag Number],Table10[Status],"-",0)="-",
        _xlfn.XLOOKUP(A495,Table11[Tag Number],Table11[Status],"-",0)="-",
        _xlfn.XLOOKUP(A495,Table8[Tag Number],Table8[Status],"-",0)="-"),
   "-")</f>
        <v>-</v>
      </c>
      <c r="I495" s="88" t="str">
        <f>IF((_xlfn.XLOOKUP(B495,[2]Sheet1!$A$2:$A$198,[2]Sheet1!$B$2:$B$198,"-",0)="Glade"),"Out","No")</f>
        <v>No</v>
      </c>
      <c r="J495" s="90"/>
      <c r="K495" s="91"/>
      <c r="L495" s="91"/>
      <c r="M495" s="91"/>
      <c r="N495" s="92"/>
      <c r="O495" s="89"/>
      <c r="R495" t="b">
        <f t="shared" si="16"/>
        <v>0</v>
      </c>
    </row>
    <row r="496" spans="1:18" ht="15" thickBot="1" x14ac:dyDescent="0.35">
      <c r="A496" s="2" t="s">
        <v>1494</v>
      </c>
      <c r="B496" s="2" t="s">
        <v>1145</v>
      </c>
      <c r="C496" s="84">
        <f>IF(COUNTIF(Table8[Tag Number], A496), 1, 0)</f>
        <v>0</v>
      </c>
      <c r="D496" s="85">
        <f>IF(COUNTIF(Table9[Tag Number], A496), 1, 0)</f>
        <v>0</v>
      </c>
      <c r="E496" s="86">
        <f>IF(COUNTIF(Table10[Tag Number], A496), 1, 0)</f>
        <v>0</v>
      </c>
      <c r="F496" s="86">
        <f>IF(COUNTIF(Table11[Tag Number], A496), 1, 0)</f>
        <v>0</v>
      </c>
      <c r="G496" s="87">
        <f t="shared" si="17"/>
        <v>0</v>
      </c>
      <c r="H496" s="88" t="str" cm="1">
        <f t="array" ref="H496">_xlfn.IFS(OR(_xlfn.XLOOKUP(A496,Table9[Tag Number],Table9[Status],"-",0)="Dead",
        _xlfn.XLOOKUP(A496,Table10[Tag Number],Table10[Status],"-",0)="Dead",
        _xlfn.XLOOKUP(A496,Table11[Tag Number],Table11[Status],"-",0)="Dead",
        _xlfn.XLOOKUP(A496,Table8[Tag Number],Table8[Status],"-",0)="Dead"),"Dead",
     OR(_xlfn.XLOOKUP(A496,Table11[Tag Number],Table11[Status],"-",0)="Alive",
        _xlfn.XLOOKUP(A496,Table10[Tag Number],Table10[Status],"-",0)="Alive",
        _xlfn.XLOOKUP(A496,Table9[Tag Number],Table9[Status],"-",0)="Alive",
        _xlfn.XLOOKUP(A496,Table8[Tag Number],Table8[Status],"-",0)="Alive"),"Alive",
     OR(_xlfn.XLOOKUP(A496,Table9[Tag Number],Table9[Status],"-",0)="-",
        _xlfn.XLOOKUP(A496,Table10[Tag Number],Table10[Status],"-",0)="-",
        _xlfn.XLOOKUP(A496,Table11[Tag Number],Table11[Status],"-",0)="-",
        _xlfn.XLOOKUP(A496,Table8[Tag Number],Table8[Status],"-",0)="-"),
   "-")</f>
        <v>-</v>
      </c>
      <c r="I496" s="88" t="str">
        <f>IF((_xlfn.XLOOKUP(B496,[2]Sheet1!$A$2:$A$198,[2]Sheet1!$B$2:$B$198,"-",0)="Glade"),"Out","No")</f>
        <v>No</v>
      </c>
      <c r="J496" s="90"/>
      <c r="K496" s="91"/>
      <c r="L496" s="91"/>
      <c r="M496" s="91"/>
      <c r="N496" s="92"/>
      <c r="O496" s="89"/>
      <c r="R496" t="b">
        <f t="shared" si="16"/>
        <v>0</v>
      </c>
    </row>
    <row r="497" spans="1:18" ht="15" thickBot="1" x14ac:dyDescent="0.35">
      <c r="A497" s="93" t="s">
        <v>1495</v>
      </c>
      <c r="B497" s="93" t="s">
        <v>1145</v>
      </c>
      <c r="C497" s="84">
        <f>IF(COUNTIF(Table8[Tag Number], A497), 1, 0)</f>
        <v>0</v>
      </c>
      <c r="D497" s="85">
        <f>IF(COUNTIF(Table9[Tag Number], A497), 1, 0)</f>
        <v>0</v>
      </c>
      <c r="E497" s="86">
        <f>IF(COUNTIF(Table10[Tag Number], A497), 1, 0)</f>
        <v>0</v>
      </c>
      <c r="F497" s="86">
        <f>IF(COUNTIF(Table11[Tag Number], A497), 1, 0)</f>
        <v>0</v>
      </c>
      <c r="G497" s="87">
        <f t="shared" si="17"/>
        <v>0</v>
      </c>
      <c r="H497" s="88" t="str" cm="1">
        <f t="array" ref="H497">_xlfn.IFS(OR(_xlfn.XLOOKUP(A497,Table9[Tag Number],Table9[Status],"-",0)="Dead",
        _xlfn.XLOOKUP(A497,Table10[Tag Number],Table10[Status],"-",0)="Dead",
        _xlfn.XLOOKUP(A497,Table11[Tag Number],Table11[Status],"-",0)="Dead",
        _xlfn.XLOOKUP(A497,Table8[Tag Number],Table8[Status],"-",0)="Dead"),"Dead",
     OR(_xlfn.XLOOKUP(A497,Table11[Tag Number],Table11[Status],"-",0)="Alive",
        _xlfn.XLOOKUP(A497,Table10[Tag Number],Table10[Status],"-",0)="Alive",
        _xlfn.XLOOKUP(A497,Table9[Tag Number],Table9[Status],"-",0)="Alive",
        _xlfn.XLOOKUP(A497,Table8[Tag Number],Table8[Status],"-",0)="Alive"),"Alive",
     OR(_xlfn.XLOOKUP(A497,Table9[Tag Number],Table9[Status],"-",0)="-",
        _xlfn.XLOOKUP(A497,Table10[Tag Number],Table10[Status],"-",0)="-",
        _xlfn.XLOOKUP(A497,Table11[Tag Number],Table11[Status],"-",0)="-",
        _xlfn.XLOOKUP(A497,Table8[Tag Number],Table8[Status],"-",0)="-"),
   "-")</f>
        <v>-</v>
      </c>
      <c r="I497" s="88" t="str">
        <f>IF((_xlfn.XLOOKUP(B497,[2]Sheet1!$A$2:$A$198,[2]Sheet1!$B$2:$B$198,"-",0)="Glade"),"Out","No")</f>
        <v>No</v>
      </c>
      <c r="J497" s="90"/>
      <c r="K497" s="91"/>
      <c r="L497" s="91"/>
      <c r="M497" s="91"/>
      <c r="N497" s="92"/>
      <c r="O497" s="89"/>
      <c r="R497" t="b">
        <f t="shared" si="16"/>
        <v>0</v>
      </c>
    </row>
    <row r="498" spans="1:18" ht="15" thickBot="1" x14ac:dyDescent="0.35">
      <c r="A498" s="2" t="s">
        <v>1496</v>
      </c>
      <c r="B498" s="2" t="s">
        <v>1145</v>
      </c>
      <c r="C498" s="84">
        <f>IF(COUNTIF(Table8[Tag Number], A498), 1, 0)</f>
        <v>0</v>
      </c>
      <c r="D498" s="85">
        <f>IF(COUNTIF(Table9[Tag Number], A498), 1, 0)</f>
        <v>0</v>
      </c>
      <c r="E498" s="86">
        <f>IF(COUNTIF(Table10[Tag Number], A498), 1, 0)</f>
        <v>0</v>
      </c>
      <c r="F498" s="86">
        <f>IF(COUNTIF(Table11[Tag Number], A498), 1, 0)</f>
        <v>0</v>
      </c>
      <c r="G498" s="87">
        <f t="shared" si="17"/>
        <v>0</v>
      </c>
      <c r="H498" s="88" t="str" cm="1">
        <f t="array" ref="H498">_xlfn.IFS(OR(_xlfn.XLOOKUP(A498,Table9[Tag Number],Table9[Status],"-",0)="Dead",
        _xlfn.XLOOKUP(A498,Table10[Tag Number],Table10[Status],"-",0)="Dead",
        _xlfn.XLOOKUP(A498,Table11[Tag Number],Table11[Status],"-",0)="Dead",
        _xlfn.XLOOKUP(A498,Table8[Tag Number],Table8[Status],"-",0)="Dead"),"Dead",
     OR(_xlfn.XLOOKUP(A498,Table11[Tag Number],Table11[Status],"-",0)="Alive",
        _xlfn.XLOOKUP(A498,Table10[Tag Number],Table10[Status],"-",0)="Alive",
        _xlfn.XLOOKUP(A498,Table9[Tag Number],Table9[Status],"-",0)="Alive",
        _xlfn.XLOOKUP(A498,Table8[Tag Number],Table8[Status],"-",0)="Alive"),"Alive",
     OR(_xlfn.XLOOKUP(A498,Table9[Tag Number],Table9[Status],"-",0)="-",
        _xlfn.XLOOKUP(A498,Table10[Tag Number],Table10[Status],"-",0)="-",
        _xlfn.XLOOKUP(A498,Table11[Tag Number],Table11[Status],"-",0)="-",
        _xlfn.XLOOKUP(A498,Table8[Tag Number],Table8[Status],"-",0)="-"),
   "-")</f>
        <v>-</v>
      </c>
      <c r="I498" s="88" t="str">
        <f>IF((_xlfn.XLOOKUP(B498,[2]Sheet1!$A$2:$A$198,[2]Sheet1!$B$2:$B$198,"-",0)="Glade"),"Out","No")</f>
        <v>No</v>
      </c>
      <c r="J498" s="90"/>
      <c r="K498" s="91"/>
      <c r="L498" s="91"/>
      <c r="M498" s="91"/>
      <c r="N498" s="92"/>
      <c r="O498" s="89"/>
      <c r="R498" t="b">
        <f t="shared" si="16"/>
        <v>0</v>
      </c>
    </row>
    <row r="499" spans="1:18" ht="15" thickBot="1" x14ac:dyDescent="0.35">
      <c r="A499" s="3" t="s">
        <v>1497</v>
      </c>
      <c r="B499" s="3" t="s">
        <v>1145</v>
      </c>
      <c r="C499" s="84">
        <f>IF(COUNTIF(Table8[Tag Number], A499), 1, 0)</f>
        <v>0</v>
      </c>
      <c r="D499" s="85">
        <f>IF(COUNTIF(Table9[Tag Number], A499), 1, 0)</f>
        <v>0</v>
      </c>
      <c r="E499" s="86">
        <f>IF(COUNTIF(Table10[Tag Number], A499), 1, 0)</f>
        <v>0</v>
      </c>
      <c r="F499" s="86">
        <f>IF(COUNTIF(Table11[Tag Number], A499), 1, 0)</f>
        <v>0</v>
      </c>
      <c r="G499" s="87">
        <f t="shared" si="17"/>
        <v>0</v>
      </c>
      <c r="H499" s="88" t="str" cm="1">
        <f t="array" ref="H499">_xlfn.IFS(OR(_xlfn.XLOOKUP(A499,Table9[Tag Number],Table9[Status],"-",0)="Dead",
        _xlfn.XLOOKUP(A499,Table10[Tag Number],Table10[Status],"-",0)="Dead",
        _xlfn.XLOOKUP(A499,Table11[Tag Number],Table11[Status],"-",0)="Dead",
        _xlfn.XLOOKUP(A499,Table8[Tag Number],Table8[Status],"-",0)="Dead"),"Dead",
     OR(_xlfn.XLOOKUP(A499,Table11[Tag Number],Table11[Status],"-",0)="Alive",
        _xlfn.XLOOKUP(A499,Table10[Tag Number],Table10[Status],"-",0)="Alive",
        _xlfn.XLOOKUP(A499,Table9[Tag Number],Table9[Status],"-",0)="Alive",
        _xlfn.XLOOKUP(A499,Table8[Tag Number],Table8[Status],"-",0)="Alive"),"Alive",
     OR(_xlfn.XLOOKUP(A499,Table9[Tag Number],Table9[Status],"-",0)="-",
        _xlfn.XLOOKUP(A499,Table10[Tag Number],Table10[Status],"-",0)="-",
        _xlfn.XLOOKUP(A499,Table11[Tag Number],Table11[Status],"-",0)="-",
        _xlfn.XLOOKUP(A499,Table8[Tag Number],Table8[Status],"-",0)="-"),
   "-")</f>
        <v>-</v>
      </c>
      <c r="I499" s="88" t="str">
        <f>IF((_xlfn.XLOOKUP(B499,[2]Sheet1!$A$2:$A$198,[2]Sheet1!$B$2:$B$198,"-",0)="Glade"),"Out","No")</f>
        <v>No</v>
      </c>
      <c r="J499" s="90"/>
      <c r="K499" s="91"/>
      <c r="L499" s="91"/>
      <c r="M499" s="91"/>
      <c r="N499" s="92"/>
      <c r="O499" s="89"/>
      <c r="R499" t="b">
        <f t="shared" si="16"/>
        <v>0</v>
      </c>
    </row>
    <row r="500" spans="1:18" ht="15" thickBot="1" x14ac:dyDescent="0.35">
      <c r="A500" s="2" t="s">
        <v>1498</v>
      </c>
      <c r="B500" s="2" t="s">
        <v>1145</v>
      </c>
      <c r="C500" s="84">
        <f>IF(COUNTIF(Table8[Tag Number], A500), 1, 0)</f>
        <v>0</v>
      </c>
      <c r="D500" s="85">
        <f>IF(COUNTIF(Table9[Tag Number], A500), 1, 0)</f>
        <v>0</v>
      </c>
      <c r="E500" s="86">
        <f>IF(COUNTIF(Table10[Tag Number], A500), 1, 0)</f>
        <v>0</v>
      </c>
      <c r="F500" s="86">
        <f>IF(COUNTIF(Table11[Tag Number], A500), 1, 0)</f>
        <v>0</v>
      </c>
      <c r="G500" s="87">
        <f t="shared" si="17"/>
        <v>0</v>
      </c>
      <c r="H500" s="88" t="str" cm="1">
        <f t="array" ref="H500">_xlfn.IFS(OR(_xlfn.XLOOKUP(A500,Table9[Tag Number],Table9[Status],"-",0)="Dead",
        _xlfn.XLOOKUP(A500,Table10[Tag Number],Table10[Status],"-",0)="Dead",
        _xlfn.XLOOKUP(A500,Table11[Tag Number],Table11[Status],"-",0)="Dead",
        _xlfn.XLOOKUP(A500,Table8[Tag Number],Table8[Status],"-",0)="Dead"),"Dead",
     OR(_xlfn.XLOOKUP(A500,Table11[Tag Number],Table11[Status],"-",0)="Alive",
        _xlfn.XLOOKUP(A500,Table10[Tag Number],Table10[Status],"-",0)="Alive",
        _xlfn.XLOOKUP(A500,Table9[Tag Number],Table9[Status],"-",0)="Alive",
        _xlfn.XLOOKUP(A500,Table8[Tag Number],Table8[Status],"-",0)="Alive"),"Alive",
     OR(_xlfn.XLOOKUP(A500,Table9[Tag Number],Table9[Status],"-",0)="-",
        _xlfn.XLOOKUP(A500,Table10[Tag Number],Table10[Status],"-",0)="-",
        _xlfn.XLOOKUP(A500,Table11[Tag Number],Table11[Status],"-",0)="-",
        _xlfn.XLOOKUP(A500,Table8[Tag Number],Table8[Status],"-",0)="-"),
   "-")</f>
        <v>-</v>
      </c>
      <c r="I500" s="88" t="str">
        <f>IF((_xlfn.XLOOKUP(B500,[2]Sheet1!$A$2:$A$198,[2]Sheet1!$B$2:$B$198,"-",0)="Glade"),"Out","No")</f>
        <v>No</v>
      </c>
      <c r="J500" s="90"/>
      <c r="K500" s="91"/>
      <c r="L500" s="91"/>
      <c r="M500" s="91"/>
      <c r="N500" s="92"/>
      <c r="O500" s="89"/>
      <c r="R500" t="b">
        <f t="shared" si="16"/>
        <v>0</v>
      </c>
    </row>
    <row r="501" spans="1:18" ht="15" thickBot="1" x14ac:dyDescent="0.35">
      <c r="A501" s="3" t="s">
        <v>1499</v>
      </c>
      <c r="B501" s="3" t="s">
        <v>1145</v>
      </c>
      <c r="C501" s="84">
        <f>IF(COUNTIF(Table8[Tag Number], A501), 1, 0)</f>
        <v>0</v>
      </c>
      <c r="D501" s="85">
        <f>IF(COUNTIF(Table9[Tag Number], A501), 1, 0)</f>
        <v>0</v>
      </c>
      <c r="E501" s="86">
        <f>IF(COUNTIF(Table10[Tag Number], A501), 1, 0)</f>
        <v>0</v>
      </c>
      <c r="F501" s="86">
        <f>IF(COUNTIF(Table11[Tag Number], A501), 1, 0)</f>
        <v>0</v>
      </c>
      <c r="G501" s="87">
        <f t="shared" si="17"/>
        <v>0</v>
      </c>
      <c r="H501" s="88" t="str" cm="1">
        <f t="array" ref="H501">_xlfn.IFS(OR(_xlfn.XLOOKUP(A501,Table9[Tag Number],Table9[Status],"-",0)="Dead",
        _xlfn.XLOOKUP(A501,Table10[Tag Number],Table10[Status],"-",0)="Dead",
        _xlfn.XLOOKUP(A501,Table11[Tag Number],Table11[Status],"-",0)="Dead",
        _xlfn.XLOOKUP(A501,Table8[Tag Number],Table8[Status],"-",0)="Dead"),"Dead",
     OR(_xlfn.XLOOKUP(A501,Table11[Tag Number],Table11[Status],"-",0)="Alive",
        _xlfn.XLOOKUP(A501,Table10[Tag Number],Table10[Status],"-",0)="Alive",
        _xlfn.XLOOKUP(A501,Table9[Tag Number],Table9[Status],"-",0)="Alive",
        _xlfn.XLOOKUP(A501,Table8[Tag Number],Table8[Status],"-",0)="Alive"),"Alive",
     OR(_xlfn.XLOOKUP(A501,Table9[Tag Number],Table9[Status],"-",0)="-",
        _xlfn.XLOOKUP(A501,Table10[Tag Number],Table10[Status],"-",0)="-",
        _xlfn.XLOOKUP(A501,Table11[Tag Number],Table11[Status],"-",0)="-",
        _xlfn.XLOOKUP(A501,Table8[Tag Number],Table8[Status],"-",0)="-"),
   "-")</f>
        <v>-</v>
      </c>
      <c r="I501" s="88" t="str">
        <f>IF((_xlfn.XLOOKUP(B501,[2]Sheet1!$A$2:$A$198,[2]Sheet1!$B$2:$B$198,"-",0)="Glade"),"Out","No")</f>
        <v>No</v>
      </c>
      <c r="J501" s="90"/>
      <c r="K501" s="91"/>
      <c r="L501" s="91"/>
      <c r="M501" s="91"/>
      <c r="N501" s="92"/>
      <c r="O501" s="89"/>
      <c r="R501" t="b">
        <f t="shared" si="16"/>
        <v>0</v>
      </c>
    </row>
    <row r="502" spans="1:18" ht="15" thickBot="1" x14ac:dyDescent="0.35">
      <c r="A502" s="2" t="s">
        <v>592</v>
      </c>
      <c r="B502" s="2" t="s">
        <v>1137</v>
      </c>
      <c r="C502" s="84">
        <f>IF(COUNTIF(Table8[Tag Number], A502), 1, 0)</f>
        <v>1</v>
      </c>
      <c r="D502" s="85">
        <f>IF(COUNTIF(Table9[Tag Number], A502), 1, 0)</f>
        <v>1</v>
      </c>
      <c r="E502" s="86">
        <f>IF(COUNTIF(Table10[Tag Number], A502), 1, 0)</f>
        <v>0</v>
      </c>
      <c r="F502" s="86">
        <f>IF(COUNTIF(Table11[Tag Number], A502), 1, 0)</f>
        <v>0</v>
      </c>
      <c r="G502" s="87">
        <f t="shared" si="17"/>
        <v>2</v>
      </c>
      <c r="H502" s="88" t="str" cm="1">
        <f t="array" ref="H502">_xlfn.IFS(OR(_xlfn.XLOOKUP(A502,Table9[Tag Number],Table9[Status],"-",0)="Dead",
        _xlfn.XLOOKUP(A502,Table10[Tag Number],Table10[Status],"-",0)="Dead",
        _xlfn.XLOOKUP(A502,Table11[Tag Number],Table11[Status],"-",0)="Dead",
        _xlfn.XLOOKUP(A502,Table8[Tag Number],Table8[Status],"-",0)="Dead"),"Dead",
     OR(_xlfn.XLOOKUP(A502,Table11[Tag Number],Table11[Status],"-",0)="Alive",
        _xlfn.XLOOKUP(A502,Table10[Tag Number],Table10[Status],"-",0)="Alive",
        _xlfn.XLOOKUP(A502,Table9[Tag Number],Table9[Status],"-",0)="Alive",
        _xlfn.XLOOKUP(A502,Table8[Tag Number],Table8[Status],"-",0)="Alive"),"Alive",
     OR(_xlfn.XLOOKUP(A502,Table9[Tag Number],Table9[Status],"-",0)="-",
        _xlfn.XLOOKUP(A502,Table10[Tag Number],Table10[Status],"-",0)="-",
        _xlfn.XLOOKUP(A502,Table11[Tag Number],Table11[Status],"-",0)="-",
        _xlfn.XLOOKUP(A502,Table8[Tag Number],Table8[Status],"-",0)="-"),
   "-")</f>
        <v>Alive</v>
      </c>
      <c r="I502" s="88" t="str">
        <f>IF((_xlfn.XLOOKUP(B502,[2]Sheet1!$A$2:$A$198,[2]Sheet1!$B$2:$B$198,"-",0)="Glade"),"Out","No")</f>
        <v>No</v>
      </c>
      <c r="J502" s="90"/>
      <c r="K502" s="91"/>
      <c r="L502" s="91"/>
      <c r="M502" s="91"/>
      <c r="N502" s="92"/>
      <c r="O502" s="89"/>
      <c r="R502" t="str">
        <f t="shared" si="16"/>
        <v>B504</v>
      </c>
    </row>
    <row r="503" spans="1:18" ht="15" thickBot="1" x14ac:dyDescent="0.35">
      <c r="A503" s="3" t="s">
        <v>113</v>
      </c>
      <c r="B503" s="3" t="s">
        <v>1137</v>
      </c>
      <c r="C503" s="84">
        <f>IF(COUNTIF(Table8[Tag Number], A503), 1, 0)</f>
        <v>0</v>
      </c>
      <c r="D503" s="85">
        <f>IF(COUNTIF(Table9[Tag Number], A503), 1, 0)</f>
        <v>0</v>
      </c>
      <c r="E503" s="86">
        <f>IF(COUNTIF(Table10[Tag Number], A503), 1, 0)</f>
        <v>0</v>
      </c>
      <c r="F503" s="86">
        <f>IF(COUNTIF(Table11[Tag Number], A503), 1, 0)</f>
        <v>0</v>
      </c>
      <c r="G503" s="87">
        <f t="shared" si="17"/>
        <v>0</v>
      </c>
      <c r="H503" s="88" t="str" cm="1">
        <f t="array" ref="H503">_xlfn.IFS(OR(_xlfn.XLOOKUP(A503,Table9[Tag Number],Table9[Status],"-",0)="Dead",
        _xlfn.XLOOKUP(A503,Table10[Tag Number],Table10[Status],"-",0)="Dead",
        _xlfn.XLOOKUP(A503,Table11[Tag Number],Table11[Status],"-",0)="Dead",
        _xlfn.XLOOKUP(A503,Table8[Tag Number],Table8[Status],"-",0)="Dead"),"Dead",
     OR(_xlfn.XLOOKUP(A503,Table11[Tag Number],Table11[Status],"-",0)="Alive",
        _xlfn.XLOOKUP(A503,Table10[Tag Number],Table10[Status],"-",0)="Alive",
        _xlfn.XLOOKUP(A503,Table9[Tag Number],Table9[Status],"-",0)="Alive",
        _xlfn.XLOOKUP(A503,Table8[Tag Number],Table8[Status],"-",0)="Alive"),"Alive",
     OR(_xlfn.XLOOKUP(A503,Table9[Tag Number],Table9[Status],"-",0)="-",
        _xlfn.XLOOKUP(A503,Table10[Tag Number],Table10[Status],"-",0)="-",
        _xlfn.XLOOKUP(A503,Table11[Tag Number],Table11[Status],"-",0)="-",
        _xlfn.XLOOKUP(A503,Table8[Tag Number],Table8[Status],"-",0)="-"),
   "-")</f>
        <v>-</v>
      </c>
      <c r="I503" s="88" t="str">
        <f>IF((_xlfn.XLOOKUP(B503,[2]Sheet1!$A$2:$A$198,[2]Sheet1!$B$2:$B$198,"-",0)="Glade"),"Out","No")</f>
        <v>No</v>
      </c>
      <c r="J503" s="90"/>
      <c r="K503" s="91"/>
      <c r="L503" s="91"/>
      <c r="M503" s="91"/>
      <c r="N503" s="92"/>
      <c r="O503" s="89"/>
      <c r="R503" t="b">
        <f t="shared" si="16"/>
        <v>0</v>
      </c>
    </row>
    <row r="504" spans="1:18" ht="15" thickBot="1" x14ac:dyDescent="0.35">
      <c r="A504" s="2" t="s">
        <v>1500</v>
      </c>
      <c r="B504" s="2" t="s">
        <v>1145</v>
      </c>
      <c r="C504" s="84">
        <f>IF(COUNTIF(Table8[Tag Number], A504), 1, 0)</f>
        <v>0</v>
      </c>
      <c r="D504" s="85">
        <f>IF(COUNTIF(Table9[Tag Number], A504), 1, 0)</f>
        <v>0</v>
      </c>
      <c r="E504" s="86">
        <f>IF(COUNTIF(Table10[Tag Number], A504), 1, 0)</f>
        <v>0</v>
      </c>
      <c r="F504" s="86">
        <f>IF(COUNTIF(Table11[Tag Number], A504), 1, 0)</f>
        <v>0</v>
      </c>
      <c r="G504" s="87">
        <f t="shared" si="17"/>
        <v>0</v>
      </c>
      <c r="H504" s="88" t="str" cm="1">
        <f t="array" ref="H504">_xlfn.IFS(OR(_xlfn.XLOOKUP(A504,Table9[Tag Number],Table9[Status],"-",0)="Dead",
        _xlfn.XLOOKUP(A504,Table10[Tag Number],Table10[Status],"-",0)="Dead",
        _xlfn.XLOOKUP(A504,Table11[Tag Number],Table11[Status],"-",0)="Dead",
        _xlfn.XLOOKUP(A504,Table8[Tag Number],Table8[Status],"-",0)="Dead"),"Dead",
     OR(_xlfn.XLOOKUP(A504,Table11[Tag Number],Table11[Status],"-",0)="Alive",
        _xlfn.XLOOKUP(A504,Table10[Tag Number],Table10[Status],"-",0)="Alive",
        _xlfn.XLOOKUP(A504,Table9[Tag Number],Table9[Status],"-",0)="Alive",
        _xlfn.XLOOKUP(A504,Table8[Tag Number],Table8[Status],"-",0)="Alive"),"Alive",
     OR(_xlfn.XLOOKUP(A504,Table9[Tag Number],Table9[Status],"-",0)="-",
        _xlfn.XLOOKUP(A504,Table10[Tag Number],Table10[Status],"-",0)="-",
        _xlfn.XLOOKUP(A504,Table11[Tag Number],Table11[Status],"-",0)="-",
        _xlfn.XLOOKUP(A504,Table8[Tag Number],Table8[Status],"-",0)="-"),
   "-")</f>
        <v>-</v>
      </c>
      <c r="I504" s="88" t="str">
        <f>IF((_xlfn.XLOOKUP(B504,[2]Sheet1!$A$2:$A$198,[2]Sheet1!$B$2:$B$198,"-",0)="Glade"),"Out","No")</f>
        <v>No</v>
      </c>
      <c r="J504" s="90"/>
      <c r="K504" s="91"/>
      <c r="L504" s="91"/>
      <c r="M504" s="91"/>
      <c r="N504" s="92"/>
      <c r="O504" s="89"/>
      <c r="R504" t="b">
        <f t="shared" si="16"/>
        <v>0</v>
      </c>
    </row>
    <row r="505" spans="1:18" ht="15" thickBot="1" x14ac:dyDescent="0.35">
      <c r="A505" s="3" t="s">
        <v>1501</v>
      </c>
      <c r="B505" s="3" t="s">
        <v>1145</v>
      </c>
      <c r="C505" s="84">
        <f>IF(COUNTIF(Table8[Tag Number], A505), 1, 0)</f>
        <v>0</v>
      </c>
      <c r="D505" s="85">
        <f>IF(COUNTIF(Table9[Tag Number], A505), 1, 0)</f>
        <v>0</v>
      </c>
      <c r="E505" s="86">
        <f>IF(COUNTIF(Table10[Tag Number], A505), 1, 0)</f>
        <v>0</v>
      </c>
      <c r="F505" s="86">
        <f>IF(COUNTIF(Table11[Tag Number], A505), 1, 0)</f>
        <v>0</v>
      </c>
      <c r="G505" s="87">
        <f t="shared" si="17"/>
        <v>0</v>
      </c>
      <c r="H505" s="88" t="str" cm="1">
        <f t="array" ref="H505">_xlfn.IFS(OR(_xlfn.XLOOKUP(A505,Table9[Tag Number],Table9[Status],"-",0)="Dead",
        _xlfn.XLOOKUP(A505,Table10[Tag Number],Table10[Status],"-",0)="Dead",
        _xlfn.XLOOKUP(A505,Table11[Tag Number],Table11[Status],"-",0)="Dead",
        _xlfn.XLOOKUP(A505,Table8[Tag Number],Table8[Status],"-",0)="Dead"),"Dead",
     OR(_xlfn.XLOOKUP(A505,Table11[Tag Number],Table11[Status],"-",0)="Alive",
        _xlfn.XLOOKUP(A505,Table10[Tag Number],Table10[Status],"-",0)="Alive",
        _xlfn.XLOOKUP(A505,Table9[Tag Number],Table9[Status],"-",0)="Alive",
        _xlfn.XLOOKUP(A505,Table8[Tag Number],Table8[Status],"-",0)="Alive"),"Alive",
     OR(_xlfn.XLOOKUP(A505,Table9[Tag Number],Table9[Status],"-",0)="-",
        _xlfn.XLOOKUP(A505,Table10[Tag Number],Table10[Status],"-",0)="-",
        _xlfn.XLOOKUP(A505,Table11[Tag Number],Table11[Status],"-",0)="-",
        _xlfn.XLOOKUP(A505,Table8[Tag Number],Table8[Status],"-",0)="-"),
   "-")</f>
        <v>-</v>
      </c>
      <c r="I505" s="88" t="str">
        <f>IF((_xlfn.XLOOKUP(B505,[2]Sheet1!$A$2:$A$198,[2]Sheet1!$B$2:$B$198,"-",0)="Glade"),"Out","No")</f>
        <v>No</v>
      </c>
      <c r="J505" s="90"/>
      <c r="K505" s="91"/>
      <c r="L505" s="91"/>
      <c r="M505" s="91"/>
      <c r="N505" s="92"/>
      <c r="O505" s="89"/>
      <c r="R505" t="b">
        <f t="shared" si="16"/>
        <v>0</v>
      </c>
    </row>
    <row r="506" spans="1:18" ht="15" thickBot="1" x14ac:dyDescent="0.35">
      <c r="A506" s="2" t="s">
        <v>225</v>
      </c>
      <c r="B506" s="2" t="s">
        <v>1145</v>
      </c>
      <c r="C506" s="84">
        <f>IF(COUNTIF(Table8[Tag Number], A506), 1, 0)</f>
        <v>0</v>
      </c>
      <c r="D506" s="85">
        <f>IF(COUNTIF(Table9[Tag Number], A506), 1, 0)</f>
        <v>0</v>
      </c>
      <c r="E506" s="86">
        <f>IF(COUNTIF(Table10[Tag Number], A506), 1, 0)</f>
        <v>0</v>
      </c>
      <c r="F506" s="86">
        <f>IF(COUNTIF(Table11[Tag Number], A506), 1, 0)</f>
        <v>0</v>
      </c>
      <c r="G506" s="87">
        <f t="shared" si="17"/>
        <v>0</v>
      </c>
      <c r="H506" s="88" t="str" cm="1">
        <f t="array" ref="H506">_xlfn.IFS(OR(_xlfn.XLOOKUP(A506,Table9[Tag Number],Table9[Status],"-",0)="Dead",
        _xlfn.XLOOKUP(A506,Table10[Tag Number],Table10[Status],"-",0)="Dead",
        _xlfn.XLOOKUP(A506,Table11[Tag Number],Table11[Status],"-",0)="Dead",
        _xlfn.XLOOKUP(A506,Table8[Tag Number],Table8[Status],"-",0)="Dead"),"Dead",
     OR(_xlfn.XLOOKUP(A506,Table11[Tag Number],Table11[Status],"-",0)="Alive",
        _xlfn.XLOOKUP(A506,Table10[Tag Number],Table10[Status],"-",0)="Alive",
        _xlfn.XLOOKUP(A506,Table9[Tag Number],Table9[Status],"-",0)="Alive",
        _xlfn.XLOOKUP(A506,Table8[Tag Number],Table8[Status],"-",0)="Alive"),"Alive",
     OR(_xlfn.XLOOKUP(A506,Table9[Tag Number],Table9[Status],"-",0)="-",
        _xlfn.XLOOKUP(A506,Table10[Tag Number],Table10[Status],"-",0)="-",
        _xlfn.XLOOKUP(A506,Table11[Tag Number],Table11[Status],"-",0)="-",
        _xlfn.XLOOKUP(A506,Table8[Tag Number],Table8[Status],"-",0)="-"),
   "-")</f>
        <v>-</v>
      </c>
      <c r="I506" s="88" t="str">
        <f>IF((_xlfn.XLOOKUP(B506,[2]Sheet1!$A$2:$A$198,[2]Sheet1!$B$2:$B$198,"-",0)="Glade"),"Out","No")</f>
        <v>No</v>
      </c>
      <c r="J506" s="90"/>
      <c r="K506" s="91"/>
      <c r="L506" s="91"/>
      <c r="M506" s="91"/>
      <c r="N506" s="92"/>
      <c r="O506" s="89"/>
      <c r="R506" t="b">
        <f t="shared" si="16"/>
        <v>0</v>
      </c>
    </row>
    <row r="507" spans="1:18" ht="15" thickBot="1" x14ac:dyDescent="0.35">
      <c r="A507" s="3" t="s">
        <v>1502</v>
      </c>
      <c r="B507" s="3" t="s">
        <v>1145</v>
      </c>
      <c r="C507" s="84">
        <f>IF(COUNTIF(Table8[Tag Number], A507), 1, 0)</f>
        <v>0</v>
      </c>
      <c r="D507" s="85">
        <f>IF(COUNTIF(Table9[Tag Number], A507), 1, 0)</f>
        <v>0</v>
      </c>
      <c r="E507" s="86">
        <f>IF(COUNTIF(Table10[Tag Number], A507), 1, 0)</f>
        <v>0</v>
      </c>
      <c r="F507" s="86">
        <f>IF(COUNTIF(Table11[Tag Number], A507), 1, 0)</f>
        <v>0</v>
      </c>
      <c r="G507" s="87">
        <f t="shared" si="17"/>
        <v>0</v>
      </c>
      <c r="H507" s="88" t="str" cm="1">
        <f t="array" ref="H507">_xlfn.IFS(OR(_xlfn.XLOOKUP(A507,Table9[Tag Number],Table9[Status],"-",0)="Dead",
        _xlfn.XLOOKUP(A507,Table10[Tag Number],Table10[Status],"-",0)="Dead",
        _xlfn.XLOOKUP(A507,Table11[Tag Number],Table11[Status],"-",0)="Dead",
        _xlfn.XLOOKUP(A507,Table8[Tag Number],Table8[Status],"-",0)="Dead"),"Dead",
     OR(_xlfn.XLOOKUP(A507,Table11[Tag Number],Table11[Status],"-",0)="Alive",
        _xlfn.XLOOKUP(A507,Table10[Tag Number],Table10[Status],"-",0)="Alive",
        _xlfn.XLOOKUP(A507,Table9[Tag Number],Table9[Status],"-",0)="Alive",
        _xlfn.XLOOKUP(A507,Table8[Tag Number],Table8[Status],"-",0)="Alive"),"Alive",
     OR(_xlfn.XLOOKUP(A507,Table9[Tag Number],Table9[Status],"-",0)="-",
        _xlfn.XLOOKUP(A507,Table10[Tag Number],Table10[Status],"-",0)="-",
        _xlfn.XLOOKUP(A507,Table11[Tag Number],Table11[Status],"-",0)="-",
        _xlfn.XLOOKUP(A507,Table8[Tag Number],Table8[Status],"-",0)="-"),
   "-")</f>
        <v>-</v>
      </c>
      <c r="I507" s="88" t="str">
        <f>IF((_xlfn.XLOOKUP(B507,[2]Sheet1!$A$2:$A$198,[2]Sheet1!$B$2:$B$198,"-",0)="Glade"),"Out","No")</f>
        <v>No</v>
      </c>
      <c r="J507" s="90"/>
      <c r="K507" s="91"/>
      <c r="L507" s="91"/>
      <c r="M507" s="91"/>
      <c r="N507" s="92"/>
      <c r="O507" s="89"/>
      <c r="R507" t="b">
        <f t="shared" si="16"/>
        <v>0</v>
      </c>
    </row>
    <row r="508" spans="1:18" ht="15" thickBot="1" x14ac:dyDescent="0.35">
      <c r="A508" s="2" t="s">
        <v>1503</v>
      </c>
      <c r="B508" s="2" t="s">
        <v>1145</v>
      </c>
      <c r="C508" s="84">
        <f>IF(COUNTIF(Table8[Tag Number], A508), 1, 0)</f>
        <v>0</v>
      </c>
      <c r="D508" s="85">
        <f>IF(COUNTIF(Table9[Tag Number], A508), 1, 0)</f>
        <v>0</v>
      </c>
      <c r="E508" s="86">
        <f>IF(COUNTIF(Table10[Tag Number], A508), 1, 0)</f>
        <v>0</v>
      </c>
      <c r="F508" s="86">
        <f>IF(COUNTIF(Table11[Tag Number], A508), 1, 0)</f>
        <v>0</v>
      </c>
      <c r="G508" s="87">
        <f t="shared" si="17"/>
        <v>0</v>
      </c>
      <c r="H508" s="88" t="str" cm="1">
        <f t="array" ref="H508">_xlfn.IFS(OR(_xlfn.XLOOKUP(A508,Table9[Tag Number],Table9[Status],"-",0)="Dead",
        _xlfn.XLOOKUP(A508,Table10[Tag Number],Table10[Status],"-",0)="Dead",
        _xlfn.XLOOKUP(A508,Table11[Tag Number],Table11[Status],"-",0)="Dead",
        _xlfn.XLOOKUP(A508,Table8[Tag Number],Table8[Status],"-",0)="Dead"),"Dead",
     OR(_xlfn.XLOOKUP(A508,Table11[Tag Number],Table11[Status],"-",0)="Alive",
        _xlfn.XLOOKUP(A508,Table10[Tag Number],Table10[Status],"-",0)="Alive",
        _xlfn.XLOOKUP(A508,Table9[Tag Number],Table9[Status],"-",0)="Alive",
        _xlfn.XLOOKUP(A508,Table8[Tag Number],Table8[Status],"-",0)="Alive"),"Alive",
     OR(_xlfn.XLOOKUP(A508,Table9[Tag Number],Table9[Status],"-",0)="-",
        _xlfn.XLOOKUP(A508,Table10[Tag Number],Table10[Status],"-",0)="-",
        _xlfn.XLOOKUP(A508,Table11[Tag Number],Table11[Status],"-",0)="-",
        _xlfn.XLOOKUP(A508,Table8[Tag Number],Table8[Status],"-",0)="-"),
   "-")</f>
        <v>-</v>
      </c>
      <c r="I508" s="88" t="str">
        <f>IF((_xlfn.XLOOKUP(B508,[2]Sheet1!$A$2:$A$198,[2]Sheet1!$B$2:$B$198,"-",0)="Glade"),"Out","No")</f>
        <v>No</v>
      </c>
      <c r="J508" s="90"/>
      <c r="K508" s="91"/>
      <c r="L508" s="91"/>
      <c r="M508" s="91"/>
      <c r="N508" s="92"/>
      <c r="O508" s="89"/>
      <c r="R508" t="b">
        <f t="shared" si="16"/>
        <v>0</v>
      </c>
    </row>
    <row r="509" spans="1:18" ht="15" thickBot="1" x14ac:dyDescent="0.35">
      <c r="A509" s="3" t="s">
        <v>1504</v>
      </c>
      <c r="B509" s="3" t="s">
        <v>1145</v>
      </c>
      <c r="C509" s="84">
        <f>IF(COUNTIF(Table8[Tag Number], A509), 1, 0)</f>
        <v>0</v>
      </c>
      <c r="D509" s="85">
        <f>IF(COUNTIF(Table9[Tag Number], A509), 1, 0)</f>
        <v>0</v>
      </c>
      <c r="E509" s="86">
        <f>IF(COUNTIF(Table10[Tag Number], A509), 1, 0)</f>
        <v>0</v>
      </c>
      <c r="F509" s="86">
        <f>IF(COUNTIF(Table11[Tag Number], A509), 1, 0)</f>
        <v>0</v>
      </c>
      <c r="G509" s="87">
        <f t="shared" si="17"/>
        <v>0</v>
      </c>
      <c r="H509" s="88" t="str" cm="1">
        <f t="array" ref="H509">_xlfn.IFS(OR(_xlfn.XLOOKUP(A509,Table9[Tag Number],Table9[Status],"-",0)="Dead",
        _xlfn.XLOOKUP(A509,Table10[Tag Number],Table10[Status],"-",0)="Dead",
        _xlfn.XLOOKUP(A509,Table11[Tag Number],Table11[Status],"-",0)="Dead",
        _xlfn.XLOOKUP(A509,Table8[Tag Number],Table8[Status],"-",0)="Dead"),"Dead",
     OR(_xlfn.XLOOKUP(A509,Table11[Tag Number],Table11[Status],"-",0)="Alive",
        _xlfn.XLOOKUP(A509,Table10[Tag Number],Table10[Status],"-",0)="Alive",
        _xlfn.XLOOKUP(A509,Table9[Tag Number],Table9[Status],"-",0)="Alive",
        _xlfn.XLOOKUP(A509,Table8[Tag Number],Table8[Status],"-",0)="Alive"),"Alive",
     OR(_xlfn.XLOOKUP(A509,Table9[Tag Number],Table9[Status],"-",0)="-",
        _xlfn.XLOOKUP(A509,Table10[Tag Number],Table10[Status],"-",0)="-",
        _xlfn.XLOOKUP(A509,Table11[Tag Number],Table11[Status],"-",0)="-",
        _xlfn.XLOOKUP(A509,Table8[Tag Number],Table8[Status],"-",0)="-"),
   "-")</f>
        <v>-</v>
      </c>
      <c r="I509" s="88" t="str">
        <f>IF((_xlfn.XLOOKUP(B509,[2]Sheet1!$A$2:$A$198,[2]Sheet1!$B$2:$B$198,"-",0)="Glade"),"Out","No")</f>
        <v>No</v>
      </c>
      <c r="J509" s="90"/>
      <c r="K509" s="91"/>
      <c r="L509" s="91"/>
      <c r="M509" s="91"/>
      <c r="N509" s="92"/>
      <c r="O509" s="89"/>
      <c r="R509" t="b">
        <f t="shared" si="16"/>
        <v>0</v>
      </c>
    </row>
    <row r="510" spans="1:18" ht="15" thickBot="1" x14ac:dyDescent="0.35">
      <c r="A510" s="2" t="s">
        <v>1505</v>
      </c>
      <c r="B510" s="2" t="s">
        <v>1145</v>
      </c>
      <c r="C510" s="84">
        <f>IF(COUNTIF(Table8[Tag Number], A510), 1, 0)</f>
        <v>0</v>
      </c>
      <c r="D510" s="85">
        <f>IF(COUNTIF(Table9[Tag Number], A510), 1, 0)</f>
        <v>0</v>
      </c>
      <c r="E510" s="86">
        <f>IF(COUNTIF(Table10[Tag Number], A510), 1, 0)</f>
        <v>0</v>
      </c>
      <c r="F510" s="86">
        <f>IF(COUNTIF(Table11[Tag Number], A510), 1, 0)</f>
        <v>0</v>
      </c>
      <c r="G510" s="87">
        <f t="shared" si="17"/>
        <v>0</v>
      </c>
      <c r="H510" s="88" t="str" cm="1">
        <f t="array" ref="H510">_xlfn.IFS(OR(_xlfn.XLOOKUP(A510,Table9[Tag Number],Table9[Status],"-",0)="Dead",
        _xlfn.XLOOKUP(A510,Table10[Tag Number],Table10[Status],"-",0)="Dead",
        _xlfn.XLOOKUP(A510,Table11[Tag Number],Table11[Status],"-",0)="Dead",
        _xlfn.XLOOKUP(A510,Table8[Tag Number],Table8[Status],"-",0)="Dead"),"Dead",
     OR(_xlfn.XLOOKUP(A510,Table11[Tag Number],Table11[Status],"-",0)="Alive",
        _xlfn.XLOOKUP(A510,Table10[Tag Number],Table10[Status],"-",0)="Alive",
        _xlfn.XLOOKUP(A510,Table9[Tag Number],Table9[Status],"-",0)="Alive",
        _xlfn.XLOOKUP(A510,Table8[Tag Number],Table8[Status],"-",0)="Alive"),"Alive",
     OR(_xlfn.XLOOKUP(A510,Table9[Tag Number],Table9[Status],"-",0)="-",
        _xlfn.XLOOKUP(A510,Table10[Tag Number],Table10[Status],"-",0)="-",
        _xlfn.XLOOKUP(A510,Table11[Tag Number],Table11[Status],"-",0)="-",
        _xlfn.XLOOKUP(A510,Table8[Tag Number],Table8[Status],"-",0)="-"),
   "-")</f>
        <v>-</v>
      </c>
      <c r="I510" s="88" t="str">
        <f>IF((_xlfn.XLOOKUP(B510,[2]Sheet1!$A$2:$A$198,[2]Sheet1!$B$2:$B$198,"-",0)="Glade"),"Out","No")</f>
        <v>No</v>
      </c>
      <c r="J510" s="90"/>
      <c r="K510" s="91"/>
      <c r="L510" s="91"/>
      <c r="M510" s="91"/>
      <c r="N510" s="92"/>
      <c r="O510" s="89"/>
      <c r="R510" t="b">
        <f t="shared" si="16"/>
        <v>0</v>
      </c>
    </row>
    <row r="511" spans="1:18" ht="15" thickBot="1" x14ac:dyDescent="0.35">
      <c r="A511" s="3" t="s">
        <v>1506</v>
      </c>
      <c r="B511" s="3" t="s">
        <v>1145</v>
      </c>
      <c r="C511" s="84">
        <f>IF(COUNTIF(Table8[Tag Number], A511), 1, 0)</f>
        <v>0</v>
      </c>
      <c r="D511" s="85">
        <f>IF(COUNTIF(Table9[Tag Number], A511), 1, 0)</f>
        <v>0</v>
      </c>
      <c r="E511" s="86">
        <f>IF(COUNTIF(Table10[Tag Number], A511), 1, 0)</f>
        <v>0</v>
      </c>
      <c r="F511" s="86">
        <f>IF(COUNTIF(Table11[Tag Number], A511), 1, 0)</f>
        <v>0</v>
      </c>
      <c r="G511" s="87">
        <f t="shared" si="17"/>
        <v>0</v>
      </c>
      <c r="H511" s="88" t="str" cm="1">
        <f t="array" ref="H511">_xlfn.IFS(OR(_xlfn.XLOOKUP(A511,Table9[Tag Number],Table9[Status],"-",0)="Dead",
        _xlfn.XLOOKUP(A511,Table10[Tag Number],Table10[Status],"-",0)="Dead",
        _xlfn.XLOOKUP(A511,Table11[Tag Number],Table11[Status],"-",0)="Dead",
        _xlfn.XLOOKUP(A511,Table8[Tag Number],Table8[Status],"-",0)="Dead"),"Dead",
     OR(_xlfn.XLOOKUP(A511,Table11[Tag Number],Table11[Status],"-",0)="Alive",
        _xlfn.XLOOKUP(A511,Table10[Tag Number],Table10[Status],"-",0)="Alive",
        _xlfn.XLOOKUP(A511,Table9[Tag Number],Table9[Status],"-",0)="Alive",
        _xlfn.XLOOKUP(A511,Table8[Tag Number],Table8[Status],"-",0)="Alive"),"Alive",
     OR(_xlfn.XLOOKUP(A511,Table9[Tag Number],Table9[Status],"-",0)="-",
        _xlfn.XLOOKUP(A511,Table10[Tag Number],Table10[Status],"-",0)="-",
        _xlfn.XLOOKUP(A511,Table11[Tag Number],Table11[Status],"-",0)="-",
        _xlfn.XLOOKUP(A511,Table8[Tag Number],Table8[Status],"-",0)="-"),
   "-")</f>
        <v>-</v>
      </c>
      <c r="I511" s="88" t="str">
        <f>IF((_xlfn.XLOOKUP(B511,[2]Sheet1!$A$2:$A$198,[2]Sheet1!$B$2:$B$198,"-",0)="Glade"),"Out","No")</f>
        <v>No</v>
      </c>
      <c r="J511" s="90"/>
      <c r="K511" s="91"/>
      <c r="L511" s="91"/>
      <c r="M511" s="91"/>
      <c r="N511" s="92"/>
      <c r="O511" s="89"/>
      <c r="R511" t="b">
        <f t="shared" si="16"/>
        <v>0</v>
      </c>
    </row>
    <row r="512" spans="1:18" ht="15" thickBot="1" x14ac:dyDescent="0.35">
      <c r="A512" s="2" t="s">
        <v>1507</v>
      </c>
      <c r="B512" s="2" t="s">
        <v>1145</v>
      </c>
      <c r="C512" s="84">
        <f>IF(COUNTIF(Table8[Tag Number], A512), 1, 0)</f>
        <v>0</v>
      </c>
      <c r="D512" s="85">
        <f>IF(COUNTIF(Table9[Tag Number], A512), 1, 0)</f>
        <v>0</v>
      </c>
      <c r="E512" s="86">
        <f>IF(COUNTIF(Table10[Tag Number], A512), 1, 0)</f>
        <v>0</v>
      </c>
      <c r="F512" s="86">
        <f>IF(COUNTIF(Table11[Tag Number], A512), 1, 0)</f>
        <v>0</v>
      </c>
      <c r="G512" s="87">
        <f t="shared" si="17"/>
        <v>0</v>
      </c>
      <c r="H512" s="88" t="str" cm="1">
        <f t="array" ref="H512">_xlfn.IFS(OR(_xlfn.XLOOKUP(A512,Table9[Tag Number],Table9[Status],"-",0)="Dead",
        _xlfn.XLOOKUP(A512,Table10[Tag Number],Table10[Status],"-",0)="Dead",
        _xlfn.XLOOKUP(A512,Table11[Tag Number],Table11[Status],"-",0)="Dead",
        _xlfn.XLOOKUP(A512,Table8[Tag Number],Table8[Status],"-",0)="Dead"),"Dead",
     OR(_xlfn.XLOOKUP(A512,Table11[Tag Number],Table11[Status],"-",0)="Alive",
        _xlfn.XLOOKUP(A512,Table10[Tag Number],Table10[Status],"-",0)="Alive",
        _xlfn.XLOOKUP(A512,Table9[Tag Number],Table9[Status],"-",0)="Alive",
        _xlfn.XLOOKUP(A512,Table8[Tag Number],Table8[Status],"-",0)="Alive"),"Alive",
     OR(_xlfn.XLOOKUP(A512,Table9[Tag Number],Table9[Status],"-",0)="-",
        _xlfn.XLOOKUP(A512,Table10[Tag Number],Table10[Status],"-",0)="-",
        _xlfn.XLOOKUP(A512,Table11[Tag Number],Table11[Status],"-",0)="-",
        _xlfn.XLOOKUP(A512,Table8[Tag Number],Table8[Status],"-",0)="-"),
   "-")</f>
        <v>-</v>
      </c>
      <c r="I512" s="88" t="str">
        <f>IF((_xlfn.XLOOKUP(B512,[2]Sheet1!$A$2:$A$198,[2]Sheet1!$B$2:$B$198,"-",0)="Glade"),"Out","No")</f>
        <v>No</v>
      </c>
      <c r="J512" s="90"/>
      <c r="K512" s="91"/>
      <c r="L512" s="91"/>
      <c r="M512" s="91"/>
      <c r="N512" s="92"/>
      <c r="O512" s="89"/>
      <c r="R512" t="b">
        <f t="shared" si="16"/>
        <v>0</v>
      </c>
    </row>
    <row r="513" spans="1:18" ht="15" thickBot="1" x14ac:dyDescent="0.35">
      <c r="A513" s="3" t="s">
        <v>1508</v>
      </c>
      <c r="B513" s="3" t="s">
        <v>1145</v>
      </c>
      <c r="C513" s="84">
        <f>IF(COUNTIF(Table8[Tag Number], A513), 1, 0)</f>
        <v>0</v>
      </c>
      <c r="D513" s="85">
        <f>IF(COUNTIF(Table9[Tag Number], A513), 1, 0)</f>
        <v>0</v>
      </c>
      <c r="E513" s="86">
        <f>IF(COUNTIF(Table10[Tag Number], A513), 1, 0)</f>
        <v>0</v>
      </c>
      <c r="F513" s="86">
        <f>IF(COUNTIF(Table11[Tag Number], A513), 1, 0)</f>
        <v>0</v>
      </c>
      <c r="G513" s="87">
        <f t="shared" si="17"/>
        <v>0</v>
      </c>
      <c r="H513" s="88" t="str" cm="1">
        <f t="array" ref="H513">_xlfn.IFS(OR(_xlfn.XLOOKUP(A513,Table9[Tag Number],Table9[Status],"-",0)="Dead",
        _xlfn.XLOOKUP(A513,Table10[Tag Number],Table10[Status],"-",0)="Dead",
        _xlfn.XLOOKUP(A513,Table11[Tag Number],Table11[Status],"-",0)="Dead",
        _xlfn.XLOOKUP(A513,Table8[Tag Number],Table8[Status],"-",0)="Dead"),"Dead",
     OR(_xlfn.XLOOKUP(A513,Table11[Tag Number],Table11[Status],"-",0)="Alive",
        _xlfn.XLOOKUP(A513,Table10[Tag Number],Table10[Status],"-",0)="Alive",
        _xlfn.XLOOKUP(A513,Table9[Tag Number],Table9[Status],"-",0)="Alive",
        _xlfn.XLOOKUP(A513,Table8[Tag Number],Table8[Status],"-",0)="Alive"),"Alive",
     OR(_xlfn.XLOOKUP(A513,Table9[Tag Number],Table9[Status],"-",0)="-",
        _xlfn.XLOOKUP(A513,Table10[Tag Number],Table10[Status],"-",0)="-",
        _xlfn.XLOOKUP(A513,Table11[Tag Number],Table11[Status],"-",0)="-",
        _xlfn.XLOOKUP(A513,Table8[Tag Number],Table8[Status],"-",0)="-"),
   "-")</f>
        <v>-</v>
      </c>
      <c r="I513" s="88" t="str">
        <f>IF((_xlfn.XLOOKUP(B513,[2]Sheet1!$A$2:$A$198,[2]Sheet1!$B$2:$B$198,"-",0)="Glade"),"Out","No")</f>
        <v>No</v>
      </c>
      <c r="J513" s="90"/>
      <c r="K513" s="91"/>
      <c r="L513" s="91"/>
      <c r="M513" s="91"/>
      <c r="N513" s="92"/>
      <c r="O513" s="89"/>
      <c r="R513" t="b">
        <f t="shared" si="16"/>
        <v>0</v>
      </c>
    </row>
    <row r="514" spans="1:18" ht="15" thickBot="1" x14ac:dyDescent="0.35">
      <c r="A514" s="2" t="s">
        <v>917</v>
      </c>
      <c r="B514" s="2" t="s">
        <v>1137</v>
      </c>
      <c r="C514" s="84">
        <f>IF(COUNTIF(Table8[Tag Number], A514), 1, 0)</f>
        <v>0</v>
      </c>
      <c r="D514" s="85">
        <f>IF(COUNTIF(Table9[Tag Number], A514), 1, 0)</f>
        <v>1</v>
      </c>
      <c r="E514" s="86">
        <f>IF(COUNTIF(Table10[Tag Number], A514), 1, 0)</f>
        <v>0</v>
      </c>
      <c r="F514" s="86">
        <f>IF(COUNTIF(Table11[Tag Number], A514), 1, 0)</f>
        <v>0</v>
      </c>
      <c r="G514" s="87">
        <f t="shared" si="17"/>
        <v>1</v>
      </c>
      <c r="H514" s="88" t="str" cm="1">
        <f t="array" ref="H514">_xlfn.IFS(OR(_xlfn.XLOOKUP(A514,Table9[Tag Number],Table9[Status],"-",0)="Dead",
        _xlfn.XLOOKUP(A514,Table10[Tag Number],Table10[Status],"-",0)="Dead",
        _xlfn.XLOOKUP(A514,Table11[Tag Number],Table11[Status],"-",0)="Dead",
        _xlfn.XLOOKUP(A514,Table8[Tag Number],Table8[Status],"-",0)="Dead"),"Dead",
     OR(_xlfn.XLOOKUP(A514,Table11[Tag Number],Table11[Status],"-",0)="Alive",
        _xlfn.XLOOKUP(A514,Table10[Tag Number],Table10[Status],"-",0)="Alive",
        _xlfn.XLOOKUP(A514,Table9[Tag Number],Table9[Status],"-",0)="Alive",
        _xlfn.XLOOKUP(A514,Table8[Tag Number],Table8[Status],"-",0)="Alive"),"Alive",
     OR(_xlfn.XLOOKUP(A514,Table9[Tag Number],Table9[Status],"-",0)="-",
        _xlfn.XLOOKUP(A514,Table10[Tag Number],Table10[Status],"-",0)="-",
        _xlfn.XLOOKUP(A514,Table11[Tag Number],Table11[Status],"-",0)="-",
        _xlfn.XLOOKUP(A514,Table8[Tag Number],Table8[Status],"-",0)="-"),
   "-")</f>
        <v>Dead</v>
      </c>
      <c r="I514" s="88" t="str">
        <f>IF((_xlfn.XLOOKUP(B514,[2]Sheet1!$A$2:$A$198,[2]Sheet1!$B$2:$B$198,"-",0)="Glade"),"Out","No")</f>
        <v>No</v>
      </c>
      <c r="J514" s="90"/>
      <c r="K514" s="91"/>
      <c r="L514" s="91"/>
      <c r="M514" s="91"/>
      <c r="N514" s="92"/>
      <c r="O514" s="89"/>
      <c r="R514" t="b">
        <f t="shared" si="16"/>
        <v>0</v>
      </c>
    </row>
    <row r="515" spans="1:18" ht="15" thickBot="1" x14ac:dyDescent="0.35">
      <c r="A515" s="3" t="s">
        <v>1509</v>
      </c>
      <c r="B515" s="3" t="s">
        <v>1145</v>
      </c>
      <c r="C515" s="84">
        <f>IF(COUNTIF(Table8[Tag Number], A515), 1, 0)</f>
        <v>0</v>
      </c>
      <c r="D515" s="85">
        <f>IF(COUNTIF(Table9[Tag Number], A515), 1, 0)</f>
        <v>0</v>
      </c>
      <c r="E515" s="86">
        <f>IF(COUNTIF(Table10[Tag Number], A515), 1, 0)</f>
        <v>0</v>
      </c>
      <c r="F515" s="86">
        <f>IF(COUNTIF(Table11[Tag Number], A515), 1, 0)</f>
        <v>0</v>
      </c>
      <c r="G515" s="87">
        <f t="shared" si="17"/>
        <v>0</v>
      </c>
      <c r="H515" s="88" t="str" cm="1">
        <f t="array" ref="H515">_xlfn.IFS(OR(_xlfn.XLOOKUP(A515,Table9[Tag Number],Table9[Status],"-",0)="Dead",
        _xlfn.XLOOKUP(A515,Table10[Tag Number],Table10[Status],"-",0)="Dead",
        _xlfn.XLOOKUP(A515,Table11[Tag Number],Table11[Status],"-",0)="Dead",
        _xlfn.XLOOKUP(A515,Table8[Tag Number],Table8[Status],"-",0)="Dead"),"Dead",
     OR(_xlfn.XLOOKUP(A515,Table11[Tag Number],Table11[Status],"-",0)="Alive",
        _xlfn.XLOOKUP(A515,Table10[Tag Number],Table10[Status],"-",0)="Alive",
        _xlfn.XLOOKUP(A515,Table9[Tag Number],Table9[Status],"-",0)="Alive",
        _xlfn.XLOOKUP(A515,Table8[Tag Number],Table8[Status],"-",0)="Alive"),"Alive",
     OR(_xlfn.XLOOKUP(A515,Table9[Tag Number],Table9[Status],"-",0)="-",
        _xlfn.XLOOKUP(A515,Table10[Tag Number],Table10[Status],"-",0)="-",
        _xlfn.XLOOKUP(A515,Table11[Tag Number],Table11[Status],"-",0)="-",
        _xlfn.XLOOKUP(A515,Table8[Tag Number],Table8[Status],"-",0)="-"),
   "-")</f>
        <v>-</v>
      </c>
      <c r="I515" s="88" t="str">
        <f>IF((_xlfn.XLOOKUP(B515,[2]Sheet1!$A$2:$A$198,[2]Sheet1!$B$2:$B$198,"-",0)="Glade"),"Out","No")</f>
        <v>No</v>
      </c>
      <c r="J515" s="90"/>
      <c r="K515" s="91"/>
      <c r="L515" s="91"/>
      <c r="M515" s="91"/>
      <c r="N515" s="92"/>
      <c r="O515" s="89"/>
      <c r="R515" t="b">
        <f t="shared" si="16"/>
        <v>0</v>
      </c>
    </row>
    <row r="516" spans="1:18" ht="15" thickBot="1" x14ac:dyDescent="0.35">
      <c r="A516" s="2" t="s">
        <v>196</v>
      </c>
      <c r="B516" s="2" t="s">
        <v>1145</v>
      </c>
      <c r="C516" s="84">
        <f>IF(COUNTIF(Table8[Tag Number], A516), 1, 0)</f>
        <v>0</v>
      </c>
      <c r="D516" s="85">
        <f>IF(COUNTIF(Table9[Tag Number], A516), 1, 0)</f>
        <v>0</v>
      </c>
      <c r="E516" s="86">
        <f>IF(COUNTIF(Table10[Tag Number], A516), 1, 0)</f>
        <v>0</v>
      </c>
      <c r="F516" s="86">
        <f>IF(COUNTIF(Table11[Tag Number], A516), 1, 0)</f>
        <v>0</v>
      </c>
      <c r="G516" s="87">
        <f t="shared" si="17"/>
        <v>0</v>
      </c>
      <c r="H516" s="88" t="str" cm="1">
        <f t="array" ref="H516">_xlfn.IFS(OR(_xlfn.XLOOKUP(A516,Table9[Tag Number],Table9[Status],"-",0)="Dead",
        _xlfn.XLOOKUP(A516,Table10[Tag Number],Table10[Status],"-",0)="Dead",
        _xlfn.XLOOKUP(A516,Table11[Tag Number],Table11[Status],"-",0)="Dead",
        _xlfn.XLOOKUP(A516,Table8[Tag Number],Table8[Status],"-",0)="Dead"),"Dead",
     OR(_xlfn.XLOOKUP(A516,Table11[Tag Number],Table11[Status],"-",0)="Alive",
        _xlfn.XLOOKUP(A516,Table10[Tag Number],Table10[Status],"-",0)="Alive",
        _xlfn.XLOOKUP(A516,Table9[Tag Number],Table9[Status],"-",0)="Alive",
        _xlfn.XLOOKUP(A516,Table8[Tag Number],Table8[Status],"-",0)="Alive"),"Alive",
     OR(_xlfn.XLOOKUP(A516,Table9[Tag Number],Table9[Status],"-",0)="-",
        _xlfn.XLOOKUP(A516,Table10[Tag Number],Table10[Status],"-",0)="-",
        _xlfn.XLOOKUP(A516,Table11[Tag Number],Table11[Status],"-",0)="-",
        _xlfn.XLOOKUP(A516,Table8[Tag Number],Table8[Status],"-",0)="-"),
   "-")</f>
        <v>-</v>
      </c>
      <c r="I516" s="88" t="str">
        <f>IF((_xlfn.XLOOKUP(B516,[2]Sheet1!$A$2:$A$198,[2]Sheet1!$B$2:$B$198,"-",0)="Glade"),"Out","No")</f>
        <v>No</v>
      </c>
      <c r="J516" s="90"/>
      <c r="K516" s="91"/>
      <c r="L516" s="91"/>
      <c r="M516" s="91"/>
      <c r="N516" s="92"/>
      <c r="O516" s="89"/>
      <c r="R516" t="b">
        <f t="shared" ref="R516:R579" si="18">IF(G516&gt;1,A516)</f>
        <v>0</v>
      </c>
    </row>
    <row r="517" spans="1:18" ht="15" thickBot="1" x14ac:dyDescent="0.35">
      <c r="A517" s="3" t="s">
        <v>1510</v>
      </c>
      <c r="B517" s="3" t="s">
        <v>1145</v>
      </c>
      <c r="C517" s="84">
        <f>IF(COUNTIF(Table8[Tag Number], A517), 1, 0)</f>
        <v>0</v>
      </c>
      <c r="D517" s="85">
        <f>IF(COUNTIF(Table9[Tag Number], A517), 1, 0)</f>
        <v>0</v>
      </c>
      <c r="E517" s="86">
        <f>IF(COUNTIF(Table10[Tag Number], A517), 1, 0)</f>
        <v>0</v>
      </c>
      <c r="F517" s="86">
        <f>IF(COUNTIF(Table11[Tag Number], A517), 1, 0)</f>
        <v>0</v>
      </c>
      <c r="G517" s="87">
        <f t="shared" ref="G517:G580" si="19">SUM(C517:F517)</f>
        <v>0</v>
      </c>
      <c r="H517" s="88" t="str" cm="1">
        <f t="array" ref="H517">_xlfn.IFS(OR(_xlfn.XLOOKUP(A517,Table9[Tag Number],Table9[Status],"-",0)="Dead",
        _xlfn.XLOOKUP(A517,Table10[Tag Number],Table10[Status],"-",0)="Dead",
        _xlfn.XLOOKUP(A517,Table11[Tag Number],Table11[Status],"-",0)="Dead",
        _xlfn.XLOOKUP(A517,Table8[Tag Number],Table8[Status],"-",0)="Dead"),"Dead",
     OR(_xlfn.XLOOKUP(A517,Table11[Tag Number],Table11[Status],"-",0)="Alive",
        _xlfn.XLOOKUP(A517,Table10[Tag Number],Table10[Status],"-",0)="Alive",
        _xlfn.XLOOKUP(A517,Table9[Tag Number],Table9[Status],"-",0)="Alive",
        _xlfn.XLOOKUP(A517,Table8[Tag Number],Table8[Status],"-",0)="Alive"),"Alive",
     OR(_xlfn.XLOOKUP(A517,Table9[Tag Number],Table9[Status],"-",0)="-",
        _xlfn.XLOOKUP(A517,Table10[Tag Number],Table10[Status],"-",0)="-",
        _xlfn.XLOOKUP(A517,Table11[Tag Number],Table11[Status],"-",0)="-",
        _xlfn.XLOOKUP(A517,Table8[Tag Number],Table8[Status],"-",0)="-"),
   "-")</f>
        <v>-</v>
      </c>
      <c r="I517" s="88" t="str">
        <f>IF((_xlfn.XLOOKUP(B517,[2]Sheet1!$A$2:$A$198,[2]Sheet1!$B$2:$B$198,"-",0)="Glade"),"Out","No")</f>
        <v>No</v>
      </c>
      <c r="J517" s="90"/>
      <c r="K517" s="91"/>
      <c r="L517" s="91"/>
      <c r="M517" s="91"/>
      <c r="N517" s="92"/>
      <c r="O517" s="89"/>
      <c r="R517" t="b">
        <f t="shared" si="18"/>
        <v>0</v>
      </c>
    </row>
    <row r="518" spans="1:18" ht="15" thickBot="1" x14ac:dyDescent="0.35">
      <c r="A518" s="2" t="s">
        <v>1511</v>
      </c>
      <c r="B518" s="2" t="s">
        <v>1145</v>
      </c>
      <c r="C518" s="84">
        <f>IF(COUNTIF(Table8[Tag Number], A518), 1, 0)</f>
        <v>0</v>
      </c>
      <c r="D518" s="85">
        <f>IF(COUNTIF(Table9[Tag Number], A518), 1, 0)</f>
        <v>0</v>
      </c>
      <c r="E518" s="86">
        <f>IF(COUNTIF(Table10[Tag Number], A518), 1, 0)</f>
        <v>0</v>
      </c>
      <c r="F518" s="86">
        <f>IF(COUNTIF(Table11[Tag Number], A518), 1, 0)</f>
        <v>0</v>
      </c>
      <c r="G518" s="87">
        <f t="shared" si="19"/>
        <v>0</v>
      </c>
      <c r="H518" s="88" t="str" cm="1">
        <f t="array" ref="H518">_xlfn.IFS(OR(_xlfn.XLOOKUP(A518,Table9[Tag Number],Table9[Status],"-",0)="Dead",
        _xlfn.XLOOKUP(A518,Table10[Tag Number],Table10[Status],"-",0)="Dead",
        _xlfn.XLOOKUP(A518,Table11[Tag Number],Table11[Status],"-",0)="Dead",
        _xlfn.XLOOKUP(A518,Table8[Tag Number],Table8[Status],"-",0)="Dead"),"Dead",
     OR(_xlfn.XLOOKUP(A518,Table11[Tag Number],Table11[Status],"-",0)="Alive",
        _xlfn.XLOOKUP(A518,Table10[Tag Number],Table10[Status],"-",0)="Alive",
        _xlfn.XLOOKUP(A518,Table9[Tag Number],Table9[Status],"-",0)="Alive",
        _xlfn.XLOOKUP(A518,Table8[Tag Number],Table8[Status],"-",0)="Alive"),"Alive",
     OR(_xlfn.XLOOKUP(A518,Table9[Tag Number],Table9[Status],"-",0)="-",
        _xlfn.XLOOKUP(A518,Table10[Tag Number],Table10[Status],"-",0)="-",
        _xlfn.XLOOKUP(A518,Table11[Tag Number],Table11[Status],"-",0)="-",
        _xlfn.XLOOKUP(A518,Table8[Tag Number],Table8[Status],"-",0)="-"),
   "-")</f>
        <v>-</v>
      </c>
      <c r="I518" s="88" t="str">
        <f>IF((_xlfn.XLOOKUP(B518,[2]Sheet1!$A$2:$A$198,[2]Sheet1!$B$2:$B$198,"-",0)="Glade"),"Out","No")</f>
        <v>No</v>
      </c>
      <c r="J518" s="90"/>
      <c r="K518" s="91"/>
      <c r="L518" s="91"/>
      <c r="M518" s="91"/>
      <c r="N518" s="92"/>
      <c r="O518" s="89"/>
      <c r="R518" t="b">
        <f t="shared" si="18"/>
        <v>0</v>
      </c>
    </row>
    <row r="519" spans="1:18" ht="15" thickBot="1" x14ac:dyDescent="0.35">
      <c r="A519" s="3" t="s">
        <v>1512</v>
      </c>
      <c r="B519" s="3" t="s">
        <v>1145</v>
      </c>
      <c r="C519" s="84">
        <f>IF(COUNTIF(Table8[Tag Number], A519), 1, 0)</f>
        <v>0</v>
      </c>
      <c r="D519" s="85">
        <f>IF(COUNTIF(Table9[Tag Number], A519), 1, 0)</f>
        <v>0</v>
      </c>
      <c r="E519" s="86">
        <f>IF(COUNTIF(Table10[Tag Number], A519), 1, 0)</f>
        <v>0</v>
      </c>
      <c r="F519" s="86">
        <f>IF(COUNTIF(Table11[Tag Number], A519), 1, 0)</f>
        <v>0</v>
      </c>
      <c r="G519" s="87">
        <f t="shared" si="19"/>
        <v>0</v>
      </c>
      <c r="H519" s="88" t="str" cm="1">
        <f t="array" ref="H519">_xlfn.IFS(OR(_xlfn.XLOOKUP(A519,Table9[Tag Number],Table9[Status],"-",0)="Dead",
        _xlfn.XLOOKUP(A519,Table10[Tag Number],Table10[Status],"-",0)="Dead",
        _xlfn.XLOOKUP(A519,Table11[Tag Number],Table11[Status],"-",0)="Dead",
        _xlfn.XLOOKUP(A519,Table8[Tag Number],Table8[Status],"-",0)="Dead"),"Dead",
     OR(_xlfn.XLOOKUP(A519,Table11[Tag Number],Table11[Status],"-",0)="Alive",
        _xlfn.XLOOKUP(A519,Table10[Tag Number],Table10[Status],"-",0)="Alive",
        _xlfn.XLOOKUP(A519,Table9[Tag Number],Table9[Status],"-",0)="Alive",
        _xlfn.XLOOKUP(A519,Table8[Tag Number],Table8[Status],"-",0)="Alive"),"Alive",
     OR(_xlfn.XLOOKUP(A519,Table9[Tag Number],Table9[Status],"-",0)="-",
        _xlfn.XLOOKUP(A519,Table10[Tag Number],Table10[Status],"-",0)="-",
        _xlfn.XLOOKUP(A519,Table11[Tag Number],Table11[Status],"-",0)="-",
        _xlfn.XLOOKUP(A519,Table8[Tag Number],Table8[Status],"-",0)="-"),
   "-")</f>
        <v>-</v>
      </c>
      <c r="I519" s="88" t="str">
        <f>IF((_xlfn.XLOOKUP(B519,[2]Sheet1!$A$2:$A$198,[2]Sheet1!$B$2:$B$198,"-",0)="Glade"),"Out","No")</f>
        <v>No</v>
      </c>
      <c r="J519" s="90"/>
      <c r="K519" s="91"/>
      <c r="L519" s="91"/>
      <c r="M519" s="91"/>
      <c r="N519" s="92"/>
      <c r="O519" s="89"/>
      <c r="R519" t="b">
        <f t="shared" si="18"/>
        <v>0</v>
      </c>
    </row>
    <row r="520" spans="1:18" ht="15" thickBot="1" x14ac:dyDescent="0.35">
      <c r="A520" s="2" t="s">
        <v>1513</v>
      </c>
      <c r="B520" s="2" t="s">
        <v>1145</v>
      </c>
      <c r="C520" s="84">
        <f>IF(COUNTIF(Table8[Tag Number], A520), 1, 0)</f>
        <v>0</v>
      </c>
      <c r="D520" s="85">
        <f>IF(COUNTIF(Table9[Tag Number], A520), 1, 0)</f>
        <v>0</v>
      </c>
      <c r="E520" s="86">
        <f>IF(COUNTIF(Table10[Tag Number], A520), 1, 0)</f>
        <v>0</v>
      </c>
      <c r="F520" s="86">
        <f>IF(COUNTIF(Table11[Tag Number], A520), 1, 0)</f>
        <v>0</v>
      </c>
      <c r="G520" s="87">
        <f t="shared" si="19"/>
        <v>0</v>
      </c>
      <c r="H520" s="88" t="str" cm="1">
        <f t="array" ref="H520">_xlfn.IFS(OR(_xlfn.XLOOKUP(A520,Table9[Tag Number],Table9[Status],"-",0)="Dead",
        _xlfn.XLOOKUP(A520,Table10[Tag Number],Table10[Status],"-",0)="Dead",
        _xlfn.XLOOKUP(A520,Table11[Tag Number],Table11[Status],"-",0)="Dead",
        _xlfn.XLOOKUP(A520,Table8[Tag Number],Table8[Status],"-",0)="Dead"),"Dead",
     OR(_xlfn.XLOOKUP(A520,Table11[Tag Number],Table11[Status],"-",0)="Alive",
        _xlfn.XLOOKUP(A520,Table10[Tag Number],Table10[Status],"-",0)="Alive",
        _xlfn.XLOOKUP(A520,Table9[Tag Number],Table9[Status],"-",0)="Alive",
        _xlfn.XLOOKUP(A520,Table8[Tag Number],Table8[Status],"-",0)="Alive"),"Alive",
     OR(_xlfn.XLOOKUP(A520,Table9[Tag Number],Table9[Status],"-",0)="-",
        _xlfn.XLOOKUP(A520,Table10[Tag Number],Table10[Status],"-",0)="-",
        _xlfn.XLOOKUP(A520,Table11[Tag Number],Table11[Status],"-",0)="-",
        _xlfn.XLOOKUP(A520,Table8[Tag Number],Table8[Status],"-",0)="-"),
   "-")</f>
        <v>-</v>
      </c>
      <c r="I520" s="88" t="str">
        <f>IF((_xlfn.XLOOKUP(B520,[2]Sheet1!$A$2:$A$198,[2]Sheet1!$B$2:$B$198,"-",0)="Glade"),"Out","No")</f>
        <v>No</v>
      </c>
      <c r="J520" s="90"/>
      <c r="K520" s="91"/>
      <c r="L520" s="91"/>
      <c r="M520" s="91"/>
      <c r="N520" s="92"/>
      <c r="O520" s="89"/>
      <c r="R520" t="b">
        <f t="shared" si="18"/>
        <v>0</v>
      </c>
    </row>
    <row r="521" spans="1:18" ht="15" thickBot="1" x14ac:dyDescent="0.35">
      <c r="A521" s="3" t="s">
        <v>268</v>
      </c>
      <c r="B521" s="3" t="s">
        <v>1145</v>
      </c>
      <c r="C521" s="84">
        <f>IF(COUNTIF(Table8[Tag Number], A521), 1, 0)</f>
        <v>0</v>
      </c>
      <c r="D521" s="85">
        <f>IF(COUNTIF(Table9[Tag Number], A521), 1, 0)</f>
        <v>0</v>
      </c>
      <c r="E521" s="86">
        <f>IF(COUNTIF(Table10[Tag Number], A521), 1, 0)</f>
        <v>0</v>
      </c>
      <c r="F521" s="86">
        <f>IF(COUNTIF(Table11[Tag Number], A521), 1, 0)</f>
        <v>0</v>
      </c>
      <c r="G521" s="87">
        <f t="shared" si="19"/>
        <v>0</v>
      </c>
      <c r="H521" s="88" t="str" cm="1">
        <f t="array" ref="H521">_xlfn.IFS(OR(_xlfn.XLOOKUP(A521,Table9[Tag Number],Table9[Status],"-",0)="Dead",
        _xlfn.XLOOKUP(A521,Table10[Tag Number],Table10[Status],"-",0)="Dead",
        _xlfn.XLOOKUP(A521,Table11[Tag Number],Table11[Status],"-",0)="Dead",
        _xlfn.XLOOKUP(A521,Table8[Tag Number],Table8[Status],"-",0)="Dead"),"Dead",
     OR(_xlfn.XLOOKUP(A521,Table11[Tag Number],Table11[Status],"-",0)="Alive",
        _xlfn.XLOOKUP(A521,Table10[Tag Number],Table10[Status],"-",0)="Alive",
        _xlfn.XLOOKUP(A521,Table9[Tag Number],Table9[Status],"-",0)="Alive",
        _xlfn.XLOOKUP(A521,Table8[Tag Number],Table8[Status],"-",0)="Alive"),"Alive",
     OR(_xlfn.XLOOKUP(A521,Table9[Tag Number],Table9[Status],"-",0)="-",
        _xlfn.XLOOKUP(A521,Table10[Tag Number],Table10[Status],"-",0)="-",
        _xlfn.XLOOKUP(A521,Table11[Tag Number],Table11[Status],"-",0)="-",
        _xlfn.XLOOKUP(A521,Table8[Tag Number],Table8[Status],"-",0)="-"),
   "-")</f>
        <v>-</v>
      </c>
      <c r="I521" s="88" t="str">
        <f>IF((_xlfn.XLOOKUP(B521,[2]Sheet1!$A$2:$A$198,[2]Sheet1!$B$2:$B$198,"-",0)="Glade"),"Out","No")</f>
        <v>No</v>
      </c>
      <c r="J521" s="90"/>
      <c r="K521" s="91"/>
      <c r="L521" s="91"/>
      <c r="M521" s="91"/>
      <c r="N521" s="92"/>
      <c r="O521" s="89"/>
      <c r="R521" t="b">
        <f t="shared" si="18"/>
        <v>0</v>
      </c>
    </row>
    <row r="522" spans="1:18" ht="15" thickBot="1" x14ac:dyDescent="0.35">
      <c r="A522" s="2" t="s">
        <v>1514</v>
      </c>
      <c r="B522" s="2" t="s">
        <v>1137</v>
      </c>
      <c r="C522" s="84">
        <f>IF(COUNTIF(Table8[Tag Number], A522), 1, 0)</f>
        <v>0</v>
      </c>
      <c r="D522" s="85">
        <f>IF(COUNTIF(Table9[Tag Number], A522), 1, 0)</f>
        <v>0</v>
      </c>
      <c r="E522" s="86">
        <f>IF(COUNTIF(Table10[Tag Number], A522), 1, 0)</f>
        <v>0</v>
      </c>
      <c r="F522" s="86">
        <f>IF(COUNTIF(Table11[Tag Number], A522), 1, 0)</f>
        <v>0</v>
      </c>
      <c r="G522" s="87">
        <f t="shared" si="19"/>
        <v>0</v>
      </c>
      <c r="H522" s="88" t="str" cm="1">
        <f t="array" ref="H522">_xlfn.IFS(OR(_xlfn.XLOOKUP(A522,Table9[Tag Number],Table9[Status],"-",0)="Dead",
        _xlfn.XLOOKUP(A522,Table10[Tag Number],Table10[Status],"-",0)="Dead",
        _xlfn.XLOOKUP(A522,Table11[Tag Number],Table11[Status],"-",0)="Dead",
        _xlfn.XLOOKUP(A522,Table8[Tag Number],Table8[Status],"-",0)="Dead"),"Dead",
     OR(_xlfn.XLOOKUP(A522,Table11[Tag Number],Table11[Status],"-",0)="Alive",
        _xlfn.XLOOKUP(A522,Table10[Tag Number],Table10[Status],"-",0)="Alive",
        _xlfn.XLOOKUP(A522,Table9[Tag Number],Table9[Status],"-",0)="Alive",
        _xlfn.XLOOKUP(A522,Table8[Tag Number],Table8[Status],"-",0)="Alive"),"Alive",
     OR(_xlfn.XLOOKUP(A522,Table9[Tag Number],Table9[Status],"-",0)="-",
        _xlfn.XLOOKUP(A522,Table10[Tag Number],Table10[Status],"-",0)="-",
        _xlfn.XLOOKUP(A522,Table11[Tag Number],Table11[Status],"-",0)="-",
        _xlfn.XLOOKUP(A522,Table8[Tag Number],Table8[Status],"-",0)="-"),
   "-")</f>
        <v>-</v>
      </c>
      <c r="I522" s="88" t="str">
        <f>IF((_xlfn.XLOOKUP(B522,[2]Sheet1!$A$2:$A$198,[2]Sheet1!$B$2:$B$198,"-",0)="Glade"),"Out","No")</f>
        <v>No</v>
      </c>
      <c r="J522" s="90"/>
      <c r="K522" s="91"/>
      <c r="L522" s="91"/>
      <c r="M522" s="91"/>
      <c r="N522" s="92"/>
      <c r="O522" s="89"/>
      <c r="R522" t="b">
        <f t="shared" si="18"/>
        <v>0</v>
      </c>
    </row>
    <row r="523" spans="1:18" ht="15" thickBot="1" x14ac:dyDescent="0.35">
      <c r="A523" s="3" t="s">
        <v>1515</v>
      </c>
      <c r="B523" s="3" t="s">
        <v>1145</v>
      </c>
      <c r="C523" s="84">
        <f>IF(COUNTIF(Table8[Tag Number], A523), 1, 0)</f>
        <v>0</v>
      </c>
      <c r="D523" s="85">
        <f>IF(COUNTIF(Table9[Tag Number], A523), 1, 0)</f>
        <v>0</v>
      </c>
      <c r="E523" s="86">
        <f>IF(COUNTIF(Table10[Tag Number], A523), 1, 0)</f>
        <v>0</v>
      </c>
      <c r="F523" s="86">
        <f>IF(COUNTIF(Table11[Tag Number], A523), 1, 0)</f>
        <v>0</v>
      </c>
      <c r="G523" s="87">
        <f t="shared" si="19"/>
        <v>0</v>
      </c>
      <c r="H523" s="88" t="str" cm="1">
        <f t="array" ref="H523">_xlfn.IFS(OR(_xlfn.XLOOKUP(A523,Table9[Tag Number],Table9[Status],"-",0)="Dead",
        _xlfn.XLOOKUP(A523,Table10[Tag Number],Table10[Status],"-",0)="Dead",
        _xlfn.XLOOKUP(A523,Table11[Tag Number],Table11[Status],"-",0)="Dead",
        _xlfn.XLOOKUP(A523,Table8[Tag Number],Table8[Status],"-",0)="Dead"),"Dead",
     OR(_xlfn.XLOOKUP(A523,Table11[Tag Number],Table11[Status],"-",0)="Alive",
        _xlfn.XLOOKUP(A523,Table10[Tag Number],Table10[Status],"-",0)="Alive",
        _xlfn.XLOOKUP(A523,Table9[Tag Number],Table9[Status],"-",0)="Alive",
        _xlfn.XLOOKUP(A523,Table8[Tag Number],Table8[Status],"-",0)="Alive"),"Alive",
     OR(_xlfn.XLOOKUP(A523,Table9[Tag Number],Table9[Status],"-",0)="-",
        _xlfn.XLOOKUP(A523,Table10[Tag Number],Table10[Status],"-",0)="-",
        _xlfn.XLOOKUP(A523,Table11[Tag Number],Table11[Status],"-",0)="-",
        _xlfn.XLOOKUP(A523,Table8[Tag Number],Table8[Status],"-",0)="-"),
   "-")</f>
        <v>-</v>
      </c>
      <c r="I523" s="88" t="str">
        <f>IF((_xlfn.XLOOKUP(B523,[2]Sheet1!$A$2:$A$198,[2]Sheet1!$B$2:$B$198,"-",0)="Glade"),"Out","No")</f>
        <v>No</v>
      </c>
      <c r="J523" s="90"/>
      <c r="K523" s="91"/>
      <c r="L523" s="91"/>
      <c r="M523" s="91"/>
      <c r="N523" s="92"/>
      <c r="O523" s="89"/>
      <c r="R523" t="b">
        <f t="shared" si="18"/>
        <v>0</v>
      </c>
    </row>
    <row r="524" spans="1:18" ht="15" thickBot="1" x14ac:dyDescent="0.35">
      <c r="A524" s="2" t="s">
        <v>1516</v>
      </c>
      <c r="B524" s="2" t="s">
        <v>1145</v>
      </c>
      <c r="C524" s="84">
        <f>IF(COUNTIF(Table8[Tag Number], A524), 1, 0)</f>
        <v>0</v>
      </c>
      <c r="D524" s="85">
        <f>IF(COUNTIF(Table9[Tag Number], A524), 1, 0)</f>
        <v>0</v>
      </c>
      <c r="E524" s="86">
        <f>IF(COUNTIF(Table10[Tag Number], A524), 1, 0)</f>
        <v>0</v>
      </c>
      <c r="F524" s="86">
        <f>IF(COUNTIF(Table11[Tag Number], A524), 1, 0)</f>
        <v>0</v>
      </c>
      <c r="G524" s="87">
        <f t="shared" si="19"/>
        <v>0</v>
      </c>
      <c r="H524" s="88" t="str" cm="1">
        <f t="array" ref="H524">_xlfn.IFS(OR(_xlfn.XLOOKUP(A524,Table9[Tag Number],Table9[Status],"-",0)="Dead",
        _xlfn.XLOOKUP(A524,Table10[Tag Number],Table10[Status],"-",0)="Dead",
        _xlfn.XLOOKUP(A524,Table11[Tag Number],Table11[Status],"-",0)="Dead",
        _xlfn.XLOOKUP(A524,Table8[Tag Number],Table8[Status],"-",0)="Dead"),"Dead",
     OR(_xlfn.XLOOKUP(A524,Table11[Tag Number],Table11[Status],"-",0)="Alive",
        _xlfn.XLOOKUP(A524,Table10[Tag Number],Table10[Status],"-",0)="Alive",
        _xlfn.XLOOKUP(A524,Table9[Tag Number],Table9[Status],"-",0)="Alive",
        _xlfn.XLOOKUP(A524,Table8[Tag Number],Table8[Status],"-",0)="Alive"),"Alive",
     OR(_xlfn.XLOOKUP(A524,Table9[Tag Number],Table9[Status],"-",0)="-",
        _xlfn.XLOOKUP(A524,Table10[Tag Number],Table10[Status],"-",0)="-",
        _xlfn.XLOOKUP(A524,Table11[Tag Number],Table11[Status],"-",0)="-",
        _xlfn.XLOOKUP(A524,Table8[Tag Number],Table8[Status],"-",0)="-"),
   "-")</f>
        <v>-</v>
      </c>
      <c r="I524" s="88" t="str">
        <f>IF((_xlfn.XLOOKUP(B524,[2]Sheet1!$A$2:$A$198,[2]Sheet1!$B$2:$B$198,"-",0)="Glade"),"Out","No")</f>
        <v>No</v>
      </c>
      <c r="J524" s="90"/>
      <c r="K524" s="91"/>
      <c r="L524" s="91"/>
      <c r="M524" s="91"/>
      <c r="N524" s="92"/>
      <c r="O524" s="89"/>
      <c r="R524" t="b">
        <f t="shared" si="18"/>
        <v>0</v>
      </c>
    </row>
    <row r="525" spans="1:18" ht="15" thickBot="1" x14ac:dyDescent="0.35">
      <c r="A525" s="3" t="s">
        <v>288</v>
      </c>
      <c r="B525" s="3" t="s">
        <v>1145</v>
      </c>
      <c r="C525" s="84">
        <f>IF(COUNTIF(Table8[Tag Number], A525), 1, 0)</f>
        <v>0</v>
      </c>
      <c r="D525" s="85">
        <f>IF(COUNTIF(Table9[Tag Number], A525), 1, 0)</f>
        <v>0</v>
      </c>
      <c r="E525" s="86">
        <f>IF(COUNTIF(Table10[Tag Number], A525), 1, 0)</f>
        <v>0</v>
      </c>
      <c r="F525" s="86">
        <f>IF(COUNTIF(Table11[Tag Number], A525), 1, 0)</f>
        <v>0</v>
      </c>
      <c r="G525" s="87">
        <f t="shared" si="19"/>
        <v>0</v>
      </c>
      <c r="H525" s="88" t="str" cm="1">
        <f t="array" ref="H525">_xlfn.IFS(OR(_xlfn.XLOOKUP(A525,Table9[Tag Number],Table9[Status],"-",0)="Dead",
        _xlfn.XLOOKUP(A525,Table10[Tag Number],Table10[Status],"-",0)="Dead",
        _xlfn.XLOOKUP(A525,Table11[Tag Number],Table11[Status],"-",0)="Dead",
        _xlfn.XLOOKUP(A525,Table8[Tag Number],Table8[Status],"-",0)="Dead"),"Dead",
     OR(_xlfn.XLOOKUP(A525,Table11[Tag Number],Table11[Status],"-",0)="Alive",
        _xlfn.XLOOKUP(A525,Table10[Tag Number],Table10[Status],"-",0)="Alive",
        _xlfn.XLOOKUP(A525,Table9[Tag Number],Table9[Status],"-",0)="Alive",
        _xlfn.XLOOKUP(A525,Table8[Tag Number],Table8[Status],"-",0)="Alive"),"Alive",
     OR(_xlfn.XLOOKUP(A525,Table9[Tag Number],Table9[Status],"-",0)="-",
        _xlfn.XLOOKUP(A525,Table10[Tag Number],Table10[Status],"-",0)="-",
        _xlfn.XLOOKUP(A525,Table11[Tag Number],Table11[Status],"-",0)="-",
        _xlfn.XLOOKUP(A525,Table8[Tag Number],Table8[Status],"-",0)="-"),
   "-")</f>
        <v>-</v>
      </c>
      <c r="I525" s="88" t="str">
        <f>IF((_xlfn.XLOOKUP(B525,[2]Sheet1!$A$2:$A$198,[2]Sheet1!$B$2:$B$198,"-",0)="Glade"),"Out","No")</f>
        <v>No</v>
      </c>
      <c r="J525" s="90"/>
      <c r="K525" s="91"/>
      <c r="L525" s="91"/>
      <c r="M525" s="91"/>
      <c r="N525" s="92"/>
      <c r="O525" s="89"/>
      <c r="R525" t="b">
        <f t="shared" si="18"/>
        <v>0</v>
      </c>
    </row>
    <row r="526" spans="1:18" ht="15" thickBot="1" x14ac:dyDescent="0.35">
      <c r="A526" s="2" t="s">
        <v>1517</v>
      </c>
      <c r="B526" s="2" t="s">
        <v>1145</v>
      </c>
      <c r="C526" s="84">
        <f>IF(COUNTIF(Table8[Tag Number], A526), 1, 0)</f>
        <v>0</v>
      </c>
      <c r="D526" s="85">
        <f>IF(COUNTIF(Table9[Tag Number], A526), 1, 0)</f>
        <v>0</v>
      </c>
      <c r="E526" s="86">
        <f>IF(COUNTIF(Table10[Tag Number], A526), 1, 0)</f>
        <v>0</v>
      </c>
      <c r="F526" s="86">
        <f>IF(COUNTIF(Table11[Tag Number], A526), 1, 0)</f>
        <v>0</v>
      </c>
      <c r="G526" s="87">
        <f t="shared" si="19"/>
        <v>0</v>
      </c>
      <c r="H526" s="88" t="str" cm="1">
        <f t="array" ref="H526">_xlfn.IFS(OR(_xlfn.XLOOKUP(A526,Table9[Tag Number],Table9[Status],"-",0)="Dead",
        _xlfn.XLOOKUP(A526,Table10[Tag Number],Table10[Status],"-",0)="Dead",
        _xlfn.XLOOKUP(A526,Table11[Tag Number],Table11[Status],"-",0)="Dead",
        _xlfn.XLOOKUP(A526,Table8[Tag Number],Table8[Status],"-",0)="Dead"),"Dead",
     OR(_xlfn.XLOOKUP(A526,Table11[Tag Number],Table11[Status],"-",0)="Alive",
        _xlfn.XLOOKUP(A526,Table10[Tag Number],Table10[Status],"-",0)="Alive",
        _xlfn.XLOOKUP(A526,Table9[Tag Number],Table9[Status],"-",0)="Alive",
        _xlfn.XLOOKUP(A526,Table8[Tag Number],Table8[Status],"-",0)="Alive"),"Alive",
     OR(_xlfn.XLOOKUP(A526,Table9[Tag Number],Table9[Status],"-",0)="-",
        _xlfn.XLOOKUP(A526,Table10[Tag Number],Table10[Status],"-",0)="-",
        _xlfn.XLOOKUP(A526,Table11[Tag Number],Table11[Status],"-",0)="-",
        _xlfn.XLOOKUP(A526,Table8[Tag Number],Table8[Status],"-",0)="-"),
   "-")</f>
        <v>-</v>
      </c>
      <c r="I526" s="88" t="str">
        <f>IF((_xlfn.XLOOKUP(B526,[2]Sheet1!$A$2:$A$198,[2]Sheet1!$B$2:$B$198,"-",0)="Glade"),"Out","No")</f>
        <v>No</v>
      </c>
      <c r="J526" s="90"/>
      <c r="K526" s="91"/>
      <c r="L526" s="91"/>
      <c r="M526" s="91"/>
      <c r="N526" s="92"/>
      <c r="O526" s="89"/>
      <c r="R526" t="b">
        <f t="shared" si="18"/>
        <v>0</v>
      </c>
    </row>
    <row r="527" spans="1:18" ht="15" thickBot="1" x14ac:dyDescent="0.35">
      <c r="A527" s="3" t="s">
        <v>784</v>
      </c>
      <c r="B527" s="3" t="s">
        <v>1137</v>
      </c>
      <c r="C527" s="84">
        <f>IF(COUNTIF(Table8[Tag Number], A527), 1, 0)</f>
        <v>0</v>
      </c>
      <c r="D527" s="85">
        <f>IF(COUNTIF(Table9[Tag Number], A527), 1, 0)</f>
        <v>0</v>
      </c>
      <c r="E527" s="86">
        <f>IF(COUNTIF(Table10[Tag Number], A527), 1, 0)</f>
        <v>0</v>
      </c>
      <c r="F527" s="86">
        <f>IF(COUNTIF(Table11[Tag Number], A527), 1, 0)</f>
        <v>1</v>
      </c>
      <c r="G527" s="87">
        <f t="shared" si="19"/>
        <v>1</v>
      </c>
      <c r="H527" s="88" t="str" cm="1">
        <f t="array" ref="H527">_xlfn.IFS(OR(_xlfn.XLOOKUP(A527,Table9[Tag Number],Table9[Status],"-",0)="Dead",
        _xlfn.XLOOKUP(A527,Table10[Tag Number],Table10[Status],"-",0)="Dead",
        _xlfn.XLOOKUP(A527,Table11[Tag Number],Table11[Status],"-",0)="Dead",
        _xlfn.XLOOKUP(A527,Table8[Tag Number],Table8[Status],"-",0)="Dead"),"Dead",
     OR(_xlfn.XLOOKUP(A527,Table11[Tag Number],Table11[Status],"-",0)="Alive",
        _xlfn.XLOOKUP(A527,Table10[Tag Number],Table10[Status],"-",0)="Alive",
        _xlfn.XLOOKUP(A527,Table9[Tag Number],Table9[Status],"-",0)="Alive",
        _xlfn.XLOOKUP(A527,Table8[Tag Number],Table8[Status],"-",0)="Alive"),"Alive",
     OR(_xlfn.XLOOKUP(A527,Table9[Tag Number],Table9[Status],"-",0)="-",
        _xlfn.XLOOKUP(A527,Table10[Tag Number],Table10[Status],"-",0)="-",
        _xlfn.XLOOKUP(A527,Table11[Tag Number],Table11[Status],"-",0)="-",
        _xlfn.XLOOKUP(A527,Table8[Tag Number],Table8[Status],"-",0)="-"),
   "-")</f>
        <v>Alive</v>
      </c>
      <c r="I527" s="88" t="str">
        <f>IF((_xlfn.XLOOKUP(B527,[2]Sheet1!$A$2:$A$198,[2]Sheet1!$B$2:$B$198,"-",0)="Glade"),"Out","No")</f>
        <v>No</v>
      </c>
      <c r="J527" s="90"/>
      <c r="K527" s="91"/>
      <c r="L527" s="91"/>
      <c r="M527" s="91"/>
      <c r="N527" s="92"/>
      <c r="O527" s="89"/>
      <c r="R527" t="b">
        <f t="shared" si="18"/>
        <v>0</v>
      </c>
    </row>
    <row r="528" spans="1:18" ht="15" thickBot="1" x14ac:dyDescent="0.35">
      <c r="A528" s="3" t="s">
        <v>1518</v>
      </c>
      <c r="B528" s="3" t="s">
        <v>1145</v>
      </c>
      <c r="C528" s="84">
        <f>IF(COUNTIF(Table8[Tag Number], A528), 1, 0)</f>
        <v>0</v>
      </c>
      <c r="D528" s="85">
        <f>IF(COUNTIF(Table9[Tag Number], A528), 1, 0)</f>
        <v>0</v>
      </c>
      <c r="E528" s="86">
        <f>IF(COUNTIF(Table10[Tag Number], A528), 1, 0)</f>
        <v>0</v>
      </c>
      <c r="F528" s="86">
        <f>IF(COUNTIF(Table11[Tag Number], A528), 1, 0)</f>
        <v>0</v>
      </c>
      <c r="G528" s="87">
        <f t="shared" si="19"/>
        <v>0</v>
      </c>
      <c r="H528" s="88" t="str" cm="1">
        <f t="array" ref="H528">_xlfn.IFS(OR(_xlfn.XLOOKUP(A528,Table9[Tag Number],Table9[Status],"-",0)="Dead",
        _xlfn.XLOOKUP(A528,Table10[Tag Number],Table10[Status],"-",0)="Dead",
        _xlfn.XLOOKUP(A528,Table11[Tag Number],Table11[Status],"-",0)="Dead",
        _xlfn.XLOOKUP(A528,Table8[Tag Number],Table8[Status],"-",0)="Dead"),"Dead",
     OR(_xlfn.XLOOKUP(A528,Table11[Tag Number],Table11[Status],"-",0)="Alive",
        _xlfn.XLOOKUP(A528,Table10[Tag Number],Table10[Status],"-",0)="Alive",
        _xlfn.XLOOKUP(A528,Table9[Tag Number],Table9[Status],"-",0)="Alive",
        _xlfn.XLOOKUP(A528,Table8[Tag Number],Table8[Status],"-",0)="Alive"),"Alive",
     OR(_xlfn.XLOOKUP(A528,Table9[Tag Number],Table9[Status],"-",0)="-",
        _xlfn.XLOOKUP(A528,Table10[Tag Number],Table10[Status],"-",0)="-",
        _xlfn.XLOOKUP(A528,Table11[Tag Number],Table11[Status],"-",0)="-",
        _xlfn.XLOOKUP(A528,Table8[Tag Number],Table8[Status],"-",0)="-"),
   "-")</f>
        <v>-</v>
      </c>
      <c r="I528" s="88" t="str">
        <f>IF((_xlfn.XLOOKUP(B528,[2]Sheet1!$A$2:$A$198,[2]Sheet1!$B$2:$B$198,"-",0)="Glade"),"Out","No")</f>
        <v>No</v>
      </c>
      <c r="J528" s="90"/>
      <c r="K528" s="91"/>
      <c r="L528" s="91"/>
      <c r="M528" s="91"/>
      <c r="N528" s="92"/>
      <c r="O528" s="89"/>
      <c r="R528" t="b">
        <f t="shared" si="18"/>
        <v>0</v>
      </c>
    </row>
    <row r="529" spans="1:18" ht="15" thickBot="1" x14ac:dyDescent="0.35">
      <c r="A529" s="2" t="s">
        <v>1519</v>
      </c>
      <c r="B529" s="2" t="s">
        <v>1145</v>
      </c>
      <c r="C529" s="84">
        <f>IF(COUNTIF(Table8[Tag Number], A529), 1, 0)</f>
        <v>0</v>
      </c>
      <c r="D529" s="85">
        <f>IF(COUNTIF(Table9[Tag Number], A529), 1, 0)</f>
        <v>0</v>
      </c>
      <c r="E529" s="86">
        <f>IF(COUNTIF(Table10[Tag Number], A529), 1, 0)</f>
        <v>0</v>
      </c>
      <c r="F529" s="86">
        <f>IF(COUNTIF(Table11[Tag Number], A529), 1, 0)</f>
        <v>0</v>
      </c>
      <c r="G529" s="87">
        <f t="shared" si="19"/>
        <v>0</v>
      </c>
      <c r="H529" s="88" t="str" cm="1">
        <f t="array" ref="H529">_xlfn.IFS(OR(_xlfn.XLOOKUP(A529,Table9[Tag Number],Table9[Status],"-",0)="Dead",
        _xlfn.XLOOKUP(A529,Table10[Tag Number],Table10[Status],"-",0)="Dead",
        _xlfn.XLOOKUP(A529,Table11[Tag Number],Table11[Status],"-",0)="Dead",
        _xlfn.XLOOKUP(A529,Table8[Tag Number],Table8[Status],"-",0)="Dead"),"Dead",
     OR(_xlfn.XLOOKUP(A529,Table11[Tag Number],Table11[Status],"-",0)="Alive",
        _xlfn.XLOOKUP(A529,Table10[Tag Number],Table10[Status],"-",0)="Alive",
        _xlfn.XLOOKUP(A529,Table9[Tag Number],Table9[Status],"-",0)="Alive",
        _xlfn.XLOOKUP(A529,Table8[Tag Number],Table8[Status],"-",0)="Alive"),"Alive",
     OR(_xlfn.XLOOKUP(A529,Table9[Tag Number],Table9[Status],"-",0)="-",
        _xlfn.XLOOKUP(A529,Table10[Tag Number],Table10[Status],"-",0)="-",
        _xlfn.XLOOKUP(A529,Table11[Tag Number],Table11[Status],"-",0)="-",
        _xlfn.XLOOKUP(A529,Table8[Tag Number],Table8[Status],"-",0)="-"),
   "-")</f>
        <v>-</v>
      </c>
      <c r="I529" s="88" t="str">
        <f>IF((_xlfn.XLOOKUP(B529,[2]Sheet1!$A$2:$A$198,[2]Sheet1!$B$2:$B$198,"-",0)="Glade"),"Out","No")</f>
        <v>No</v>
      </c>
      <c r="J529" s="90"/>
      <c r="K529" s="91"/>
      <c r="L529" s="91"/>
      <c r="M529" s="91"/>
      <c r="N529" s="92"/>
      <c r="O529" s="89"/>
      <c r="R529" t="b">
        <f t="shared" si="18"/>
        <v>0</v>
      </c>
    </row>
    <row r="530" spans="1:18" ht="15" thickBot="1" x14ac:dyDescent="0.35">
      <c r="A530" s="3" t="s">
        <v>1520</v>
      </c>
      <c r="B530" s="3" t="s">
        <v>1145</v>
      </c>
      <c r="C530" s="84">
        <f>IF(COUNTIF(Table8[Tag Number], A530), 1, 0)</f>
        <v>0</v>
      </c>
      <c r="D530" s="85">
        <f>IF(COUNTIF(Table9[Tag Number], A530), 1, 0)</f>
        <v>0</v>
      </c>
      <c r="E530" s="86">
        <f>IF(COUNTIF(Table10[Tag Number], A530), 1, 0)</f>
        <v>0</v>
      </c>
      <c r="F530" s="86">
        <f>IF(COUNTIF(Table11[Tag Number], A530), 1, 0)</f>
        <v>0</v>
      </c>
      <c r="G530" s="87">
        <f t="shared" si="19"/>
        <v>0</v>
      </c>
      <c r="H530" s="88" t="str" cm="1">
        <f t="array" ref="H530">_xlfn.IFS(OR(_xlfn.XLOOKUP(A530,Table9[Tag Number],Table9[Status],"-",0)="Dead",
        _xlfn.XLOOKUP(A530,Table10[Tag Number],Table10[Status],"-",0)="Dead",
        _xlfn.XLOOKUP(A530,Table11[Tag Number],Table11[Status],"-",0)="Dead",
        _xlfn.XLOOKUP(A530,Table8[Tag Number],Table8[Status],"-",0)="Dead"),"Dead",
     OR(_xlfn.XLOOKUP(A530,Table11[Tag Number],Table11[Status],"-",0)="Alive",
        _xlfn.XLOOKUP(A530,Table10[Tag Number],Table10[Status],"-",0)="Alive",
        _xlfn.XLOOKUP(A530,Table9[Tag Number],Table9[Status],"-",0)="Alive",
        _xlfn.XLOOKUP(A530,Table8[Tag Number],Table8[Status],"-",0)="Alive"),"Alive",
     OR(_xlfn.XLOOKUP(A530,Table9[Tag Number],Table9[Status],"-",0)="-",
        _xlfn.XLOOKUP(A530,Table10[Tag Number],Table10[Status],"-",0)="-",
        _xlfn.XLOOKUP(A530,Table11[Tag Number],Table11[Status],"-",0)="-",
        _xlfn.XLOOKUP(A530,Table8[Tag Number],Table8[Status],"-",0)="-"),
   "-")</f>
        <v>-</v>
      </c>
      <c r="I530" s="88" t="str">
        <f>IF((_xlfn.XLOOKUP(B530,[2]Sheet1!$A$2:$A$198,[2]Sheet1!$B$2:$B$198,"-",0)="Glade"),"Out","No")</f>
        <v>No</v>
      </c>
      <c r="J530" s="90"/>
      <c r="K530" s="91"/>
      <c r="L530" s="91"/>
      <c r="M530" s="91"/>
      <c r="N530" s="92"/>
      <c r="O530" s="89"/>
      <c r="R530" t="b">
        <f t="shared" si="18"/>
        <v>0</v>
      </c>
    </row>
    <row r="531" spans="1:18" ht="15" thickBot="1" x14ac:dyDescent="0.35">
      <c r="A531" s="2" t="s">
        <v>1521</v>
      </c>
      <c r="B531" s="2" t="s">
        <v>1145</v>
      </c>
      <c r="C531" s="84">
        <f>IF(COUNTIF(Table8[Tag Number], A531), 1, 0)</f>
        <v>0</v>
      </c>
      <c r="D531" s="85">
        <f>IF(COUNTIF(Table9[Tag Number], A531), 1, 0)</f>
        <v>0</v>
      </c>
      <c r="E531" s="86">
        <f>IF(COUNTIF(Table10[Tag Number], A531), 1, 0)</f>
        <v>0</v>
      </c>
      <c r="F531" s="86">
        <f>IF(COUNTIF(Table11[Tag Number], A531), 1, 0)</f>
        <v>0</v>
      </c>
      <c r="G531" s="87">
        <f t="shared" si="19"/>
        <v>0</v>
      </c>
      <c r="H531" s="88" t="str" cm="1">
        <f t="array" ref="H531">_xlfn.IFS(OR(_xlfn.XLOOKUP(A531,Table9[Tag Number],Table9[Status],"-",0)="Dead",
        _xlfn.XLOOKUP(A531,Table10[Tag Number],Table10[Status],"-",0)="Dead",
        _xlfn.XLOOKUP(A531,Table11[Tag Number],Table11[Status],"-",0)="Dead",
        _xlfn.XLOOKUP(A531,Table8[Tag Number],Table8[Status],"-",0)="Dead"),"Dead",
     OR(_xlfn.XLOOKUP(A531,Table11[Tag Number],Table11[Status],"-",0)="Alive",
        _xlfn.XLOOKUP(A531,Table10[Tag Number],Table10[Status],"-",0)="Alive",
        _xlfn.XLOOKUP(A531,Table9[Tag Number],Table9[Status],"-",0)="Alive",
        _xlfn.XLOOKUP(A531,Table8[Tag Number],Table8[Status],"-",0)="Alive"),"Alive",
     OR(_xlfn.XLOOKUP(A531,Table9[Tag Number],Table9[Status],"-",0)="-",
        _xlfn.XLOOKUP(A531,Table10[Tag Number],Table10[Status],"-",0)="-",
        _xlfn.XLOOKUP(A531,Table11[Tag Number],Table11[Status],"-",0)="-",
        _xlfn.XLOOKUP(A531,Table8[Tag Number],Table8[Status],"-",0)="-"),
   "-")</f>
        <v>-</v>
      </c>
      <c r="I531" s="88" t="str">
        <f>IF((_xlfn.XLOOKUP(B531,[2]Sheet1!$A$2:$A$198,[2]Sheet1!$B$2:$B$198,"-",0)="Glade"),"Out","No")</f>
        <v>No</v>
      </c>
      <c r="J531" s="90"/>
      <c r="K531" s="91"/>
      <c r="L531" s="91"/>
      <c r="M531" s="91"/>
      <c r="N531" s="92"/>
      <c r="O531" s="89"/>
      <c r="R531" t="b">
        <f t="shared" si="18"/>
        <v>0</v>
      </c>
    </row>
    <row r="532" spans="1:18" ht="15" thickBot="1" x14ac:dyDescent="0.35">
      <c r="A532" s="3" t="s">
        <v>1522</v>
      </c>
      <c r="B532" s="3" t="s">
        <v>1137</v>
      </c>
      <c r="C532" s="84">
        <f>IF(COUNTIF(Table8[Tag Number], A532), 1, 0)</f>
        <v>0</v>
      </c>
      <c r="D532" s="85">
        <f>IF(COUNTIF(Table9[Tag Number], A532), 1, 0)</f>
        <v>0</v>
      </c>
      <c r="E532" s="86">
        <f>IF(COUNTIF(Table10[Tag Number], A532), 1, 0)</f>
        <v>0</v>
      </c>
      <c r="F532" s="86">
        <f>IF(COUNTIF(Table11[Tag Number], A532), 1, 0)</f>
        <v>0</v>
      </c>
      <c r="G532" s="87">
        <f t="shared" si="19"/>
        <v>0</v>
      </c>
      <c r="H532" s="88" t="str" cm="1">
        <f t="array" ref="H532">_xlfn.IFS(OR(_xlfn.XLOOKUP(A532,Table9[Tag Number],Table9[Status],"-",0)="Dead",
        _xlfn.XLOOKUP(A532,Table10[Tag Number],Table10[Status],"-",0)="Dead",
        _xlfn.XLOOKUP(A532,Table11[Tag Number],Table11[Status],"-",0)="Dead",
        _xlfn.XLOOKUP(A532,Table8[Tag Number],Table8[Status],"-",0)="Dead"),"Dead",
     OR(_xlfn.XLOOKUP(A532,Table11[Tag Number],Table11[Status],"-",0)="Alive",
        _xlfn.XLOOKUP(A532,Table10[Tag Number],Table10[Status],"-",0)="Alive",
        _xlfn.XLOOKUP(A532,Table9[Tag Number],Table9[Status],"-",0)="Alive",
        _xlfn.XLOOKUP(A532,Table8[Tag Number],Table8[Status],"-",0)="Alive"),"Alive",
     OR(_xlfn.XLOOKUP(A532,Table9[Tag Number],Table9[Status],"-",0)="-",
        _xlfn.XLOOKUP(A532,Table10[Tag Number],Table10[Status],"-",0)="-",
        _xlfn.XLOOKUP(A532,Table11[Tag Number],Table11[Status],"-",0)="-",
        _xlfn.XLOOKUP(A532,Table8[Tag Number],Table8[Status],"-",0)="-"),
   "-")</f>
        <v>-</v>
      </c>
      <c r="I532" s="88" t="str">
        <f>IF((_xlfn.XLOOKUP(B532,[2]Sheet1!$A$2:$A$198,[2]Sheet1!$B$2:$B$198,"-",0)="Glade"),"Out","No")</f>
        <v>No</v>
      </c>
      <c r="J532" s="90"/>
      <c r="K532" s="91"/>
      <c r="L532" s="91"/>
      <c r="M532" s="91"/>
      <c r="N532" s="92"/>
      <c r="O532" s="89"/>
      <c r="R532" t="b">
        <f t="shared" si="18"/>
        <v>0</v>
      </c>
    </row>
    <row r="533" spans="1:18" ht="15" thickBot="1" x14ac:dyDescent="0.35">
      <c r="A533" s="2" t="s">
        <v>1523</v>
      </c>
      <c r="B533" s="2" t="s">
        <v>1145</v>
      </c>
      <c r="C533" s="84">
        <f>IF(COUNTIF(Table8[Tag Number], A533), 1, 0)</f>
        <v>0</v>
      </c>
      <c r="D533" s="85">
        <f>IF(COUNTIF(Table9[Tag Number], A533), 1, 0)</f>
        <v>0</v>
      </c>
      <c r="E533" s="86">
        <f>IF(COUNTIF(Table10[Tag Number], A533), 1, 0)</f>
        <v>0</v>
      </c>
      <c r="F533" s="86">
        <f>IF(COUNTIF(Table11[Tag Number], A533), 1, 0)</f>
        <v>0</v>
      </c>
      <c r="G533" s="87">
        <f t="shared" si="19"/>
        <v>0</v>
      </c>
      <c r="H533" s="88" t="str" cm="1">
        <f t="array" ref="H533">_xlfn.IFS(OR(_xlfn.XLOOKUP(A533,Table9[Tag Number],Table9[Status],"-",0)="Dead",
        _xlfn.XLOOKUP(A533,Table10[Tag Number],Table10[Status],"-",0)="Dead",
        _xlfn.XLOOKUP(A533,Table11[Tag Number],Table11[Status],"-",0)="Dead",
        _xlfn.XLOOKUP(A533,Table8[Tag Number],Table8[Status],"-",0)="Dead"),"Dead",
     OR(_xlfn.XLOOKUP(A533,Table11[Tag Number],Table11[Status],"-",0)="Alive",
        _xlfn.XLOOKUP(A533,Table10[Tag Number],Table10[Status],"-",0)="Alive",
        _xlfn.XLOOKUP(A533,Table9[Tag Number],Table9[Status],"-",0)="Alive",
        _xlfn.XLOOKUP(A533,Table8[Tag Number],Table8[Status],"-",0)="Alive"),"Alive",
     OR(_xlfn.XLOOKUP(A533,Table9[Tag Number],Table9[Status],"-",0)="-",
        _xlfn.XLOOKUP(A533,Table10[Tag Number],Table10[Status],"-",0)="-",
        _xlfn.XLOOKUP(A533,Table11[Tag Number],Table11[Status],"-",0)="-",
        _xlfn.XLOOKUP(A533,Table8[Tag Number],Table8[Status],"-",0)="-"),
   "-")</f>
        <v>-</v>
      </c>
      <c r="I533" s="88" t="str">
        <f>IF((_xlfn.XLOOKUP(B533,[2]Sheet1!$A$2:$A$198,[2]Sheet1!$B$2:$B$198,"-",0)="Glade"),"Out","No")</f>
        <v>No</v>
      </c>
      <c r="J533" s="90"/>
      <c r="K533" s="91"/>
      <c r="L533" s="91"/>
      <c r="M533" s="91"/>
      <c r="N533" s="92"/>
      <c r="O533" s="89"/>
      <c r="R533" t="b">
        <f t="shared" si="18"/>
        <v>0</v>
      </c>
    </row>
    <row r="534" spans="1:18" ht="15" thickBot="1" x14ac:dyDescent="0.35">
      <c r="A534" s="3" t="s">
        <v>1524</v>
      </c>
      <c r="B534" s="3" t="s">
        <v>1145</v>
      </c>
      <c r="C534" s="84">
        <f>IF(COUNTIF(Table8[Tag Number], A534), 1, 0)</f>
        <v>0</v>
      </c>
      <c r="D534" s="85">
        <f>IF(COUNTIF(Table9[Tag Number], A534), 1, 0)</f>
        <v>0</v>
      </c>
      <c r="E534" s="86">
        <f>IF(COUNTIF(Table10[Tag Number], A534), 1, 0)</f>
        <v>0</v>
      </c>
      <c r="F534" s="86">
        <f>IF(COUNTIF(Table11[Tag Number], A534), 1, 0)</f>
        <v>0</v>
      </c>
      <c r="G534" s="87">
        <f t="shared" si="19"/>
        <v>0</v>
      </c>
      <c r="H534" s="88" t="str" cm="1">
        <f t="array" ref="H534">_xlfn.IFS(OR(_xlfn.XLOOKUP(A534,Table9[Tag Number],Table9[Status],"-",0)="Dead",
        _xlfn.XLOOKUP(A534,Table10[Tag Number],Table10[Status],"-",0)="Dead",
        _xlfn.XLOOKUP(A534,Table11[Tag Number],Table11[Status],"-",0)="Dead",
        _xlfn.XLOOKUP(A534,Table8[Tag Number],Table8[Status],"-",0)="Dead"),"Dead",
     OR(_xlfn.XLOOKUP(A534,Table11[Tag Number],Table11[Status],"-",0)="Alive",
        _xlfn.XLOOKUP(A534,Table10[Tag Number],Table10[Status],"-",0)="Alive",
        _xlfn.XLOOKUP(A534,Table9[Tag Number],Table9[Status],"-",0)="Alive",
        _xlfn.XLOOKUP(A534,Table8[Tag Number],Table8[Status],"-",0)="Alive"),"Alive",
     OR(_xlfn.XLOOKUP(A534,Table9[Tag Number],Table9[Status],"-",0)="-",
        _xlfn.XLOOKUP(A534,Table10[Tag Number],Table10[Status],"-",0)="-",
        _xlfn.XLOOKUP(A534,Table11[Tag Number],Table11[Status],"-",0)="-",
        _xlfn.XLOOKUP(A534,Table8[Tag Number],Table8[Status],"-",0)="-"),
   "-")</f>
        <v>-</v>
      </c>
      <c r="I534" s="88" t="str">
        <f>IF((_xlfn.XLOOKUP(B534,[2]Sheet1!$A$2:$A$198,[2]Sheet1!$B$2:$B$198,"-",0)="Glade"),"Out","No")</f>
        <v>No</v>
      </c>
      <c r="J534" s="90"/>
      <c r="K534" s="91"/>
      <c r="L534" s="91"/>
      <c r="M534" s="91"/>
      <c r="N534" s="92"/>
      <c r="O534" s="89"/>
      <c r="R534" t="b">
        <f t="shared" si="18"/>
        <v>0</v>
      </c>
    </row>
    <row r="535" spans="1:18" ht="15" thickBot="1" x14ac:dyDescent="0.35">
      <c r="A535" s="2" t="s">
        <v>1525</v>
      </c>
      <c r="B535" s="2" t="s">
        <v>1145</v>
      </c>
      <c r="C535" s="84">
        <f>IF(COUNTIF(Table8[Tag Number], A535), 1, 0)</f>
        <v>0</v>
      </c>
      <c r="D535" s="85">
        <f>IF(COUNTIF(Table9[Tag Number], A535), 1, 0)</f>
        <v>0</v>
      </c>
      <c r="E535" s="86">
        <f>IF(COUNTIF(Table10[Tag Number], A535), 1, 0)</f>
        <v>0</v>
      </c>
      <c r="F535" s="86">
        <f>IF(COUNTIF(Table11[Tag Number], A535), 1, 0)</f>
        <v>0</v>
      </c>
      <c r="G535" s="87">
        <f t="shared" si="19"/>
        <v>0</v>
      </c>
      <c r="H535" s="88" t="str" cm="1">
        <f t="array" ref="H535">_xlfn.IFS(OR(_xlfn.XLOOKUP(A535,Table9[Tag Number],Table9[Status],"-",0)="Dead",
        _xlfn.XLOOKUP(A535,Table10[Tag Number],Table10[Status],"-",0)="Dead",
        _xlfn.XLOOKUP(A535,Table11[Tag Number],Table11[Status],"-",0)="Dead",
        _xlfn.XLOOKUP(A535,Table8[Tag Number],Table8[Status],"-",0)="Dead"),"Dead",
     OR(_xlfn.XLOOKUP(A535,Table11[Tag Number],Table11[Status],"-",0)="Alive",
        _xlfn.XLOOKUP(A535,Table10[Tag Number],Table10[Status],"-",0)="Alive",
        _xlfn.XLOOKUP(A535,Table9[Tag Number],Table9[Status],"-",0)="Alive",
        _xlfn.XLOOKUP(A535,Table8[Tag Number],Table8[Status],"-",0)="Alive"),"Alive",
     OR(_xlfn.XLOOKUP(A535,Table9[Tag Number],Table9[Status],"-",0)="-",
        _xlfn.XLOOKUP(A535,Table10[Tag Number],Table10[Status],"-",0)="-",
        _xlfn.XLOOKUP(A535,Table11[Tag Number],Table11[Status],"-",0)="-",
        _xlfn.XLOOKUP(A535,Table8[Tag Number],Table8[Status],"-",0)="-"),
   "-")</f>
        <v>-</v>
      </c>
      <c r="I535" s="88" t="str">
        <f>IF((_xlfn.XLOOKUP(B535,[2]Sheet1!$A$2:$A$198,[2]Sheet1!$B$2:$B$198,"-",0)="Glade"),"Out","No")</f>
        <v>No</v>
      </c>
      <c r="J535" s="90"/>
      <c r="K535" s="91"/>
      <c r="L535" s="91"/>
      <c r="M535" s="91"/>
      <c r="N535" s="92"/>
      <c r="O535" s="89"/>
      <c r="R535" t="b">
        <f t="shared" si="18"/>
        <v>0</v>
      </c>
    </row>
    <row r="536" spans="1:18" ht="15" thickBot="1" x14ac:dyDescent="0.35">
      <c r="A536" s="3" t="s">
        <v>1526</v>
      </c>
      <c r="B536" s="3" t="s">
        <v>1145</v>
      </c>
      <c r="C536" s="84">
        <f>IF(COUNTIF(Table8[Tag Number], A536), 1, 0)</f>
        <v>0</v>
      </c>
      <c r="D536" s="85">
        <f>IF(COUNTIF(Table9[Tag Number], A536), 1, 0)</f>
        <v>0</v>
      </c>
      <c r="E536" s="86">
        <f>IF(COUNTIF(Table10[Tag Number], A536), 1, 0)</f>
        <v>0</v>
      </c>
      <c r="F536" s="86">
        <f>IF(COUNTIF(Table11[Tag Number], A536), 1, 0)</f>
        <v>0</v>
      </c>
      <c r="G536" s="87">
        <f t="shared" si="19"/>
        <v>0</v>
      </c>
      <c r="H536" s="88" t="str" cm="1">
        <f t="array" ref="H536">_xlfn.IFS(OR(_xlfn.XLOOKUP(A536,Table9[Tag Number],Table9[Status],"-",0)="Dead",
        _xlfn.XLOOKUP(A536,Table10[Tag Number],Table10[Status],"-",0)="Dead",
        _xlfn.XLOOKUP(A536,Table11[Tag Number],Table11[Status],"-",0)="Dead",
        _xlfn.XLOOKUP(A536,Table8[Tag Number],Table8[Status],"-",0)="Dead"),"Dead",
     OR(_xlfn.XLOOKUP(A536,Table11[Tag Number],Table11[Status],"-",0)="Alive",
        _xlfn.XLOOKUP(A536,Table10[Tag Number],Table10[Status],"-",0)="Alive",
        _xlfn.XLOOKUP(A536,Table9[Tag Number],Table9[Status],"-",0)="Alive",
        _xlfn.XLOOKUP(A536,Table8[Tag Number],Table8[Status],"-",0)="Alive"),"Alive",
     OR(_xlfn.XLOOKUP(A536,Table9[Tag Number],Table9[Status],"-",0)="-",
        _xlfn.XLOOKUP(A536,Table10[Tag Number],Table10[Status],"-",0)="-",
        _xlfn.XLOOKUP(A536,Table11[Tag Number],Table11[Status],"-",0)="-",
        _xlfn.XLOOKUP(A536,Table8[Tag Number],Table8[Status],"-",0)="-"),
   "-")</f>
        <v>-</v>
      </c>
      <c r="I536" s="88" t="str">
        <f>IF((_xlfn.XLOOKUP(B536,[2]Sheet1!$A$2:$A$198,[2]Sheet1!$B$2:$B$198,"-",0)="Glade"),"Out","No")</f>
        <v>No</v>
      </c>
      <c r="J536" s="90"/>
      <c r="K536" s="91"/>
      <c r="L536" s="91"/>
      <c r="M536" s="91"/>
      <c r="N536" s="92"/>
      <c r="O536" s="89"/>
      <c r="R536" t="b">
        <f t="shared" si="18"/>
        <v>0</v>
      </c>
    </row>
    <row r="537" spans="1:18" ht="15" thickBot="1" x14ac:dyDescent="0.35">
      <c r="A537" s="2" t="s">
        <v>307</v>
      </c>
      <c r="B537" s="2" t="s">
        <v>1145</v>
      </c>
      <c r="C537" s="84">
        <f>IF(COUNTIF(Table8[Tag Number], A537), 1, 0)</f>
        <v>0</v>
      </c>
      <c r="D537" s="85">
        <f>IF(COUNTIF(Table9[Tag Number], A537), 1, 0)</f>
        <v>0</v>
      </c>
      <c r="E537" s="86">
        <f>IF(COUNTIF(Table10[Tag Number], A537), 1, 0)</f>
        <v>0</v>
      </c>
      <c r="F537" s="86">
        <f>IF(COUNTIF(Table11[Tag Number], A537), 1, 0)</f>
        <v>0</v>
      </c>
      <c r="G537" s="87">
        <f t="shared" si="19"/>
        <v>0</v>
      </c>
      <c r="H537" s="88" t="str" cm="1">
        <f t="array" ref="H537">_xlfn.IFS(OR(_xlfn.XLOOKUP(A537,Table9[Tag Number],Table9[Status],"-",0)="Dead",
        _xlfn.XLOOKUP(A537,Table10[Tag Number],Table10[Status],"-",0)="Dead",
        _xlfn.XLOOKUP(A537,Table11[Tag Number],Table11[Status],"-",0)="Dead",
        _xlfn.XLOOKUP(A537,Table8[Tag Number],Table8[Status],"-",0)="Dead"),"Dead",
     OR(_xlfn.XLOOKUP(A537,Table11[Tag Number],Table11[Status],"-",0)="Alive",
        _xlfn.XLOOKUP(A537,Table10[Tag Number],Table10[Status],"-",0)="Alive",
        _xlfn.XLOOKUP(A537,Table9[Tag Number],Table9[Status],"-",0)="Alive",
        _xlfn.XLOOKUP(A537,Table8[Tag Number],Table8[Status],"-",0)="Alive"),"Alive",
     OR(_xlfn.XLOOKUP(A537,Table9[Tag Number],Table9[Status],"-",0)="-",
        _xlfn.XLOOKUP(A537,Table10[Tag Number],Table10[Status],"-",0)="-",
        _xlfn.XLOOKUP(A537,Table11[Tag Number],Table11[Status],"-",0)="-",
        _xlfn.XLOOKUP(A537,Table8[Tag Number],Table8[Status],"-",0)="-"),
   "-")</f>
        <v>-</v>
      </c>
      <c r="I537" s="88" t="str">
        <f>IF((_xlfn.XLOOKUP(B537,[2]Sheet1!$A$2:$A$198,[2]Sheet1!$B$2:$B$198,"-",0)="Glade"),"Out","No")</f>
        <v>No</v>
      </c>
      <c r="J537" s="90"/>
      <c r="K537" s="91"/>
      <c r="L537" s="91"/>
      <c r="M537" s="91"/>
      <c r="N537" s="92"/>
      <c r="O537" s="89"/>
      <c r="R537" t="b">
        <f t="shared" si="18"/>
        <v>0</v>
      </c>
    </row>
    <row r="538" spans="1:18" ht="15" thickBot="1" x14ac:dyDescent="0.35">
      <c r="A538" s="3" t="s">
        <v>1527</v>
      </c>
      <c r="B538" s="3" t="s">
        <v>1145</v>
      </c>
      <c r="C538" s="84">
        <f>IF(COUNTIF(Table8[Tag Number], A538), 1, 0)</f>
        <v>0</v>
      </c>
      <c r="D538" s="85">
        <f>IF(COUNTIF(Table9[Tag Number], A538), 1, 0)</f>
        <v>0</v>
      </c>
      <c r="E538" s="86">
        <f>IF(COUNTIF(Table10[Tag Number], A538), 1, 0)</f>
        <v>0</v>
      </c>
      <c r="F538" s="86">
        <f>IF(COUNTIF(Table11[Tag Number], A538), 1, 0)</f>
        <v>0</v>
      </c>
      <c r="G538" s="87">
        <f t="shared" si="19"/>
        <v>0</v>
      </c>
      <c r="H538" s="88" t="str" cm="1">
        <f t="array" ref="H538">_xlfn.IFS(OR(_xlfn.XLOOKUP(A538,Table9[Tag Number],Table9[Status],"-",0)="Dead",
        _xlfn.XLOOKUP(A538,Table10[Tag Number],Table10[Status],"-",0)="Dead",
        _xlfn.XLOOKUP(A538,Table11[Tag Number],Table11[Status],"-",0)="Dead",
        _xlfn.XLOOKUP(A538,Table8[Tag Number],Table8[Status],"-",0)="Dead"),"Dead",
     OR(_xlfn.XLOOKUP(A538,Table11[Tag Number],Table11[Status],"-",0)="Alive",
        _xlfn.XLOOKUP(A538,Table10[Tag Number],Table10[Status],"-",0)="Alive",
        _xlfn.XLOOKUP(A538,Table9[Tag Number],Table9[Status],"-",0)="Alive",
        _xlfn.XLOOKUP(A538,Table8[Tag Number],Table8[Status],"-",0)="Alive"),"Alive",
     OR(_xlfn.XLOOKUP(A538,Table9[Tag Number],Table9[Status],"-",0)="-",
        _xlfn.XLOOKUP(A538,Table10[Tag Number],Table10[Status],"-",0)="-",
        _xlfn.XLOOKUP(A538,Table11[Tag Number],Table11[Status],"-",0)="-",
        _xlfn.XLOOKUP(A538,Table8[Tag Number],Table8[Status],"-",0)="-"),
   "-")</f>
        <v>-</v>
      </c>
      <c r="I538" s="88" t="str">
        <f>IF((_xlfn.XLOOKUP(B538,[2]Sheet1!$A$2:$A$198,[2]Sheet1!$B$2:$B$198,"-",0)="Glade"),"Out","No")</f>
        <v>No</v>
      </c>
      <c r="J538" s="90"/>
      <c r="K538" s="91"/>
      <c r="L538" s="91"/>
      <c r="M538" s="91"/>
      <c r="N538" s="92"/>
      <c r="O538" s="89"/>
      <c r="R538" t="b">
        <f t="shared" si="18"/>
        <v>0</v>
      </c>
    </row>
    <row r="539" spans="1:18" ht="15" thickBot="1" x14ac:dyDescent="0.35">
      <c r="A539" s="2" t="s">
        <v>1528</v>
      </c>
      <c r="B539" s="2" t="s">
        <v>1145</v>
      </c>
      <c r="C539" s="84">
        <f>IF(COUNTIF(Table8[Tag Number], A539), 1, 0)</f>
        <v>0</v>
      </c>
      <c r="D539" s="85">
        <f>IF(COUNTIF(Table9[Tag Number], A539), 1, 0)</f>
        <v>0</v>
      </c>
      <c r="E539" s="86">
        <f>IF(COUNTIF(Table10[Tag Number], A539), 1, 0)</f>
        <v>0</v>
      </c>
      <c r="F539" s="86">
        <f>IF(COUNTIF(Table11[Tag Number], A539), 1, 0)</f>
        <v>0</v>
      </c>
      <c r="G539" s="87">
        <f t="shared" si="19"/>
        <v>0</v>
      </c>
      <c r="H539" s="88" t="str" cm="1">
        <f t="array" ref="H539">_xlfn.IFS(OR(_xlfn.XLOOKUP(A539,Table9[Tag Number],Table9[Status],"-",0)="Dead",
        _xlfn.XLOOKUP(A539,Table10[Tag Number],Table10[Status],"-",0)="Dead",
        _xlfn.XLOOKUP(A539,Table11[Tag Number],Table11[Status],"-",0)="Dead",
        _xlfn.XLOOKUP(A539,Table8[Tag Number],Table8[Status],"-",0)="Dead"),"Dead",
     OR(_xlfn.XLOOKUP(A539,Table11[Tag Number],Table11[Status],"-",0)="Alive",
        _xlfn.XLOOKUP(A539,Table10[Tag Number],Table10[Status],"-",0)="Alive",
        _xlfn.XLOOKUP(A539,Table9[Tag Number],Table9[Status],"-",0)="Alive",
        _xlfn.XLOOKUP(A539,Table8[Tag Number],Table8[Status],"-",0)="Alive"),"Alive",
     OR(_xlfn.XLOOKUP(A539,Table9[Tag Number],Table9[Status],"-",0)="-",
        _xlfn.XLOOKUP(A539,Table10[Tag Number],Table10[Status],"-",0)="-",
        _xlfn.XLOOKUP(A539,Table11[Tag Number],Table11[Status],"-",0)="-",
        _xlfn.XLOOKUP(A539,Table8[Tag Number],Table8[Status],"-",0)="-"),
   "-")</f>
        <v>-</v>
      </c>
      <c r="I539" s="88" t="str">
        <f>IF((_xlfn.XLOOKUP(B539,[2]Sheet1!$A$2:$A$198,[2]Sheet1!$B$2:$B$198,"-",0)="Glade"),"Out","No")</f>
        <v>No</v>
      </c>
      <c r="J539" s="90"/>
      <c r="K539" s="91"/>
      <c r="L539" s="91"/>
      <c r="M539" s="91"/>
      <c r="N539" s="92"/>
      <c r="O539" s="89"/>
      <c r="R539" t="b">
        <f t="shared" si="18"/>
        <v>0</v>
      </c>
    </row>
    <row r="540" spans="1:18" ht="15" thickBot="1" x14ac:dyDescent="0.35">
      <c r="A540" s="3" t="s">
        <v>148</v>
      </c>
      <c r="B540" s="3" t="s">
        <v>1145</v>
      </c>
      <c r="C540" s="84">
        <f>IF(COUNTIF(Table8[Tag Number], A540), 1, 0)</f>
        <v>0</v>
      </c>
      <c r="D540" s="85">
        <f>IF(COUNTIF(Table9[Tag Number], A540), 1, 0)</f>
        <v>0</v>
      </c>
      <c r="E540" s="86">
        <f>IF(COUNTIF(Table10[Tag Number], A540), 1, 0)</f>
        <v>0</v>
      </c>
      <c r="F540" s="86">
        <f>IF(COUNTIF(Table11[Tag Number], A540), 1, 0)</f>
        <v>0</v>
      </c>
      <c r="G540" s="87">
        <f t="shared" si="19"/>
        <v>0</v>
      </c>
      <c r="H540" s="88" t="str" cm="1">
        <f t="array" ref="H540">_xlfn.IFS(OR(_xlfn.XLOOKUP(A540,Table9[Tag Number],Table9[Status],"-",0)="Dead",
        _xlfn.XLOOKUP(A540,Table10[Tag Number],Table10[Status],"-",0)="Dead",
        _xlfn.XLOOKUP(A540,Table11[Tag Number],Table11[Status],"-",0)="Dead",
        _xlfn.XLOOKUP(A540,Table8[Tag Number],Table8[Status],"-",0)="Dead"),"Dead",
     OR(_xlfn.XLOOKUP(A540,Table11[Tag Number],Table11[Status],"-",0)="Alive",
        _xlfn.XLOOKUP(A540,Table10[Tag Number],Table10[Status],"-",0)="Alive",
        _xlfn.XLOOKUP(A540,Table9[Tag Number],Table9[Status],"-",0)="Alive",
        _xlfn.XLOOKUP(A540,Table8[Tag Number],Table8[Status],"-",0)="Alive"),"Alive",
     OR(_xlfn.XLOOKUP(A540,Table9[Tag Number],Table9[Status],"-",0)="-",
        _xlfn.XLOOKUP(A540,Table10[Tag Number],Table10[Status],"-",0)="-",
        _xlfn.XLOOKUP(A540,Table11[Tag Number],Table11[Status],"-",0)="-",
        _xlfn.XLOOKUP(A540,Table8[Tag Number],Table8[Status],"-",0)="-"),
   "-")</f>
        <v>-</v>
      </c>
      <c r="I540" s="88" t="str">
        <f>IF((_xlfn.XLOOKUP(B540,[2]Sheet1!$A$2:$A$198,[2]Sheet1!$B$2:$B$198,"-",0)="Glade"),"Out","No")</f>
        <v>No</v>
      </c>
      <c r="J540" s="90"/>
      <c r="K540" s="91"/>
      <c r="L540" s="91"/>
      <c r="M540" s="91"/>
      <c r="N540" s="92"/>
      <c r="O540" s="89"/>
      <c r="R540" t="b">
        <f t="shared" si="18"/>
        <v>0</v>
      </c>
    </row>
    <row r="541" spans="1:18" ht="15" thickBot="1" x14ac:dyDescent="0.35">
      <c r="A541" s="2" t="s">
        <v>317</v>
      </c>
      <c r="B541" s="2" t="s">
        <v>1145</v>
      </c>
      <c r="C541" s="84">
        <f>IF(COUNTIF(Table8[Tag Number], A541), 1, 0)</f>
        <v>0</v>
      </c>
      <c r="D541" s="85">
        <f>IF(COUNTIF(Table9[Tag Number], A541), 1, 0)</f>
        <v>0</v>
      </c>
      <c r="E541" s="86">
        <f>IF(COUNTIF(Table10[Tag Number], A541), 1, 0)</f>
        <v>0</v>
      </c>
      <c r="F541" s="86">
        <f>IF(COUNTIF(Table11[Tag Number], A541), 1, 0)</f>
        <v>0</v>
      </c>
      <c r="G541" s="87">
        <f t="shared" si="19"/>
        <v>0</v>
      </c>
      <c r="H541" s="88" t="str" cm="1">
        <f t="array" ref="H541">_xlfn.IFS(OR(_xlfn.XLOOKUP(A541,Table9[Tag Number],Table9[Status],"-",0)="Dead",
        _xlfn.XLOOKUP(A541,Table10[Tag Number],Table10[Status],"-",0)="Dead",
        _xlfn.XLOOKUP(A541,Table11[Tag Number],Table11[Status],"-",0)="Dead",
        _xlfn.XLOOKUP(A541,Table8[Tag Number],Table8[Status],"-",0)="Dead"),"Dead",
     OR(_xlfn.XLOOKUP(A541,Table11[Tag Number],Table11[Status],"-",0)="Alive",
        _xlfn.XLOOKUP(A541,Table10[Tag Number],Table10[Status],"-",0)="Alive",
        _xlfn.XLOOKUP(A541,Table9[Tag Number],Table9[Status],"-",0)="Alive",
        _xlfn.XLOOKUP(A541,Table8[Tag Number],Table8[Status],"-",0)="Alive"),"Alive",
     OR(_xlfn.XLOOKUP(A541,Table9[Tag Number],Table9[Status],"-",0)="-",
        _xlfn.XLOOKUP(A541,Table10[Tag Number],Table10[Status],"-",0)="-",
        _xlfn.XLOOKUP(A541,Table11[Tag Number],Table11[Status],"-",0)="-",
        _xlfn.XLOOKUP(A541,Table8[Tag Number],Table8[Status],"-",0)="-"),
   "-")</f>
        <v>-</v>
      </c>
      <c r="I541" s="88" t="str">
        <f>IF((_xlfn.XLOOKUP(B541,[2]Sheet1!$A$2:$A$198,[2]Sheet1!$B$2:$B$198,"-",0)="Glade"),"Out","No")</f>
        <v>No</v>
      </c>
      <c r="J541" s="90"/>
      <c r="K541" s="91"/>
      <c r="L541" s="91"/>
      <c r="M541" s="91"/>
      <c r="N541" s="92"/>
      <c r="O541" s="89"/>
      <c r="R541" t="b">
        <f t="shared" si="18"/>
        <v>0</v>
      </c>
    </row>
    <row r="542" spans="1:18" ht="15" thickBot="1" x14ac:dyDescent="0.35">
      <c r="A542" s="3" t="s">
        <v>1529</v>
      </c>
      <c r="B542" s="3" t="s">
        <v>1145</v>
      </c>
      <c r="C542" s="84">
        <f>IF(COUNTIF(Table8[Tag Number], A542), 1, 0)</f>
        <v>0</v>
      </c>
      <c r="D542" s="85">
        <f>IF(COUNTIF(Table9[Tag Number], A542), 1, 0)</f>
        <v>0</v>
      </c>
      <c r="E542" s="86">
        <f>IF(COUNTIF(Table10[Tag Number], A542), 1, 0)</f>
        <v>0</v>
      </c>
      <c r="F542" s="86">
        <f>IF(COUNTIF(Table11[Tag Number], A542), 1, 0)</f>
        <v>0</v>
      </c>
      <c r="G542" s="87">
        <f t="shared" si="19"/>
        <v>0</v>
      </c>
      <c r="H542" s="88" t="str" cm="1">
        <f t="array" ref="H542">_xlfn.IFS(OR(_xlfn.XLOOKUP(A542,Table9[Tag Number],Table9[Status],"-",0)="Dead",
        _xlfn.XLOOKUP(A542,Table10[Tag Number],Table10[Status],"-",0)="Dead",
        _xlfn.XLOOKUP(A542,Table11[Tag Number],Table11[Status],"-",0)="Dead",
        _xlfn.XLOOKUP(A542,Table8[Tag Number],Table8[Status],"-",0)="Dead"),"Dead",
     OR(_xlfn.XLOOKUP(A542,Table11[Tag Number],Table11[Status],"-",0)="Alive",
        _xlfn.XLOOKUP(A542,Table10[Tag Number],Table10[Status],"-",0)="Alive",
        _xlfn.XLOOKUP(A542,Table9[Tag Number],Table9[Status],"-",0)="Alive",
        _xlfn.XLOOKUP(A542,Table8[Tag Number],Table8[Status],"-",0)="Alive"),"Alive",
     OR(_xlfn.XLOOKUP(A542,Table9[Tag Number],Table9[Status],"-",0)="-",
        _xlfn.XLOOKUP(A542,Table10[Tag Number],Table10[Status],"-",0)="-",
        _xlfn.XLOOKUP(A542,Table11[Tag Number],Table11[Status],"-",0)="-",
        _xlfn.XLOOKUP(A542,Table8[Tag Number],Table8[Status],"-",0)="-"),
   "-")</f>
        <v>-</v>
      </c>
      <c r="I542" s="88" t="str">
        <f>IF((_xlfn.XLOOKUP(B542,[2]Sheet1!$A$2:$A$198,[2]Sheet1!$B$2:$B$198,"-",0)="Glade"),"Out","No")</f>
        <v>No</v>
      </c>
      <c r="J542" s="90"/>
      <c r="K542" s="91"/>
      <c r="L542" s="91"/>
      <c r="M542" s="91"/>
      <c r="N542" s="92"/>
      <c r="O542" s="89"/>
      <c r="R542" t="b">
        <f t="shared" si="18"/>
        <v>0</v>
      </c>
    </row>
    <row r="543" spans="1:18" ht="15" thickBot="1" x14ac:dyDescent="0.35">
      <c r="A543" s="2" t="s">
        <v>1530</v>
      </c>
      <c r="B543" s="2" t="s">
        <v>1145</v>
      </c>
      <c r="C543" s="84">
        <f>IF(COUNTIF(Table8[Tag Number], A543), 1, 0)</f>
        <v>0</v>
      </c>
      <c r="D543" s="85">
        <f>IF(COUNTIF(Table9[Tag Number], A543), 1, 0)</f>
        <v>0</v>
      </c>
      <c r="E543" s="86">
        <f>IF(COUNTIF(Table10[Tag Number], A543), 1, 0)</f>
        <v>0</v>
      </c>
      <c r="F543" s="86">
        <f>IF(COUNTIF(Table11[Tag Number], A543), 1, 0)</f>
        <v>0</v>
      </c>
      <c r="G543" s="87">
        <f t="shared" si="19"/>
        <v>0</v>
      </c>
      <c r="H543" s="88" t="str" cm="1">
        <f t="array" ref="H543">_xlfn.IFS(OR(_xlfn.XLOOKUP(A543,Table9[Tag Number],Table9[Status],"-",0)="Dead",
        _xlfn.XLOOKUP(A543,Table10[Tag Number],Table10[Status],"-",0)="Dead",
        _xlfn.XLOOKUP(A543,Table11[Tag Number],Table11[Status],"-",0)="Dead",
        _xlfn.XLOOKUP(A543,Table8[Tag Number],Table8[Status],"-",0)="Dead"),"Dead",
     OR(_xlfn.XLOOKUP(A543,Table11[Tag Number],Table11[Status],"-",0)="Alive",
        _xlfn.XLOOKUP(A543,Table10[Tag Number],Table10[Status],"-",0)="Alive",
        _xlfn.XLOOKUP(A543,Table9[Tag Number],Table9[Status],"-",0)="Alive",
        _xlfn.XLOOKUP(A543,Table8[Tag Number],Table8[Status],"-",0)="Alive"),"Alive",
     OR(_xlfn.XLOOKUP(A543,Table9[Tag Number],Table9[Status],"-",0)="-",
        _xlfn.XLOOKUP(A543,Table10[Tag Number],Table10[Status],"-",0)="-",
        _xlfn.XLOOKUP(A543,Table11[Tag Number],Table11[Status],"-",0)="-",
        _xlfn.XLOOKUP(A543,Table8[Tag Number],Table8[Status],"-",0)="-"),
   "-")</f>
        <v>-</v>
      </c>
      <c r="I543" s="88" t="str">
        <f>IF((_xlfn.XLOOKUP(B543,[2]Sheet1!$A$2:$A$198,[2]Sheet1!$B$2:$B$198,"-",0)="Glade"),"Out","No")</f>
        <v>No</v>
      </c>
      <c r="J543" s="90"/>
      <c r="K543" s="91"/>
      <c r="L543" s="91"/>
      <c r="M543" s="91"/>
      <c r="N543" s="92"/>
      <c r="O543" s="89"/>
      <c r="R543" t="b">
        <f t="shared" si="18"/>
        <v>0</v>
      </c>
    </row>
    <row r="544" spans="1:18" ht="15" thickBot="1" x14ac:dyDescent="0.35">
      <c r="A544" s="3" t="s">
        <v>1531</v>
      </c>
      <c r="B544" s="3" t="s">
        <v>1145</v>
      </c>
      <c r="C544" s="84">
        <f>IF(COUNTIF(Table8[Tag Number], A544), 1, 0)</f>
        <v>0</v>
      </c>
      <c r="D544" s="85">
        <f>IF(COUNTIF(Table9[Tag Number], A544), 1, 0)</f>
        <v>0</v>
      </c>
      <c r="E544" s="86">
        <f>IF(COUNTIF(Table10[Tag Number], A544), 1, 0)</f>
        <v>0</v>
      </c>
      <c r="F544" s="86">
        <f>IF(COUNTIF(Table11[Tag Number], A544), 1, 0)</f>
        <v>0</v>
      </c>
      <c r="G544" s="87">
        <f t="shared" si="19"/>
        <v>0</v>
      </c>
      <c r="H544" s="88" t="str" cm="1">
        <f t="array" ref="H544">_xlfn.IFS(OR(_xlfn.XLOOKUP(A544,Table9[Tag Number],Table9[Status],"-",0)="Dead",
        _xlfn.XLOOKUP(A544,Table10[Tag Number],Table10[Status],"-",0)="Dead",
        _xlfn.XLOOKUP(A544,Table11[Tag Number],Table11[Status],"-",0)="Dead",
        _xlfn.XLOOKUP(A544,Table8[Tag Number],Table8[Status],"-",0)="Dead"),"Dead",
     OR(_xlfn.XLOOKUP(A544,Table11[Tag Number],Table11[Status],"-",0)="Alive",
        _xlfn.XLOOKUP(A544,Table10[Tag Number],Table10[Status],"-",0)="Alive",
        _xlfn.XLOOKUP(A544,Table9[Tag Number],Table9[Status],"-",0)="Alive",
        _xlfn.XLOOKUP(A544,Table8[Tag Number],Table8[Status],"-",0)="Alive"),"Alive",
     OR(_xlfn.XLOOKUP(A544,Table9[Tag Number],Table9[Status],"-",0)="-",
        _xlfn.XLOOKUP(A544,Table10[Tag Number],Table10[Status],"-",0)="-",
        _xlfn.XLOOKUP(A544,Table11[Tag Number],Table11[Status],"-",0)="-",
        _xlfn.XLOOKUP(A544,Table8[Tag Number],Table8[Status],"-",0)="-"),
   "-")</f>
        <v>-</v>
      </c>
      <c r="I544" s="88" t="str">
        <f>IF((_xlfn.XLOOKUP(B544,[2]Sheet1!$A$2:$A$198,[2]Sheet1!$B$2:$B$198,"-",0)="Glade"),"Out","No")</f>
        <v>No</v>
      </c>
      <c r="J544" s="90"/>
      <c r="K544" s="91"/>
      <c r="L544" s="91"/>
      <c r="M544" s="91"/>
      <c r="N544" s="92"/>
      <c r="O544" s="89"/>
      <c r="R544" t="b">
        <f t="shared" si="18"/>
        <v>0</v>
      </c>
    </row>
    <row r="545" spans="1:18" ht="15" thickBot="1" x14ac:dyDescent="0.35">
      <c r="A545" s="2" t="s">
        <v>1532</v>
      </c>
      <c r="B545" s="2" t="s">
        <v>1145</v>
      </c>
      <c r="C545" s="84">
        <f>IF(COUNTIF(Table8[Tag Number], A545), 1, 0)</f>
        <v>0</v>
      </c>
      <c r="D545" s="85">
        <f>IF(COUNTIF(Table9[Tag Number], A545), 1, 0)</f>
        <v>0</v>
      </c>
      <c r="E545" s="86">
        <f>IF(COUNTIF(Table10[Tag Number], A545), 1, 0)</f>
        <v>0</v>
      </c>
      <c r="F545" s="86">
        <f>IF(COUNTIF(Table11[Tag Number], A545), 1, 0)</f>
        <v>0</v>
      </c>
      <c r="G545" s="87">
        <f t="shared" si="19"/>
        <v>0</v>
      </c>
      <c r="H545" s="88" t="str" cm="1">
        <f t="array" ref="H545">_xlfn.IFS(OR(_xlfn.XLOOKUP(A545,Table9[Tag Number],Table9[Status],"-",0)="Dead",
        _xlfn.XLOOKUP(A545,Table10[Tag Number],Table10[Status],"-",0)="Dead",
        _xlfn.XLOOKUP(A545,Table11[Tag Number],Table11[Status],"-",0)="Dead",
        _xlfn.XLOOKUP(A545,Table8[Tag Number],Table8[Status],"-",0)="Dead"),"Dead",
     OR(_xlfn.XLOOKUP(A545,Table11[Tag Number],Table11[Status],"-",0)="Alive",
        _xlfn.XLOOKUP(A545,Table10[Tag Number],Table10[Status],"-",0)="Alive",
        _xlfn.XLOOKUP(A545,Table9[Tag Number],Table9[Status],"-",0)="Alive",
        _xlfn.XLOOKUP(A545,Table8[Tag Number],Table8[Status],"-",0)="Alive"),"Alive",
     OR(_xlfn.XLOOKUP(A545,Table9[Tag Number],Table9[Status],"-",0)="-",
        _xlfn.XLOOKUP(A545,Table10[Tag Number],Table10[Status],"-",0)="-",
        _xlfn.XLOOKUP(A545,Table11[Tag Number],Table11[Status],"-",0)="-",
        _xlfn.XLOOKUP(A545,Table8[Tag Number],Table8[Status],"-",0)="-"),
   "-")</f>
        <v>-</v>
      </c>
      <c r="I545" s="88" t="str">
        <f>IF((_xlfn.XLOOKUP(B545,[2]Sheet1!$A$2:$A$198,[2]Sheet1!$B$2:$B$198,"-",0)="Glade"),"Out","No")</f>
        <v>No</v>
      </c>
      <c r="J545" s="90"/>
      <c r="K545" s="91"/>
      <c r="L545" s="91"/>
      <c r="M545" s="91"/>
      <c r="N545" s="92"/>
      <c r="O545" s="89"/>
      <c r="R545" t="b">
        <f t="shared" si="18"/>
        <v>0</v>
      </c>
    </row>
    <row r="546" spans="1:18" ht="15" thickBot="1" x14ac:dyDescent="0.35">
      <c r="A546" s="3" t="s">
        <v>1533</v>
      </c>
      <c r="B546" s="3" t="s">
        <v>1145</v>
      </c>
      <c r="C546" s="84">
        <f>IF(COUNTIF(Table8[Tag Number], A546), 1, 0)</f>
        <v>0</v>
      </c>
      <c r="D546" s="85">
        <f>IF(COUNTIF(Table9[Tag Number], A546), 1, 0)</f>
        <v>0</v>
      </c>
      <c r="E546" s="86">
        <f>IF(COUNTIF(Table10[Tag Number], A546), 1, 0)</f>
        <v>0</v>
      </c>
      <c r="F546" s="86">
        <f>IF(COUNTIF(Table11[Tag Number], A546), 1, 0)</f>
        <v>0</v>
      </c>
      <c r="G546" s="87">
        <f t="shared" si="19"/>
        <v>0</v>
      </c>
      <c r="H546" s="88" t="str" cm="1">
        <f t="array" ref="H546">_xlfn.IFS(OR(_xlfn.XLOOKUP(A546,Table9[Tag Number],Table9[Status],"-",0)="Dead",
        _xlfn.XLOOKUP(A546,Table10[Tag Number],Table10[Status],"-",0)="Dead",
        _xlfn.XLOOKUP(A546,Table11[Tag Number],Table11[Status],"-",0)="Dead",
        _xlfn.XLOOKUP(A546,Table8[Tag Number],Table8[Status],"-",0)="Dead"),"Dead",
     OR(_xlfn.XLOOKUP(A546,Table11[Tag Number],Table11[Status],"-",0)="Alive",
        _xlfn.XLOOKUP(A546,Table10[Tag Number],Table10[Status],"-",0)="Alive",
        _xlfn.XLOOKUP(A546,Table9[Tag Number],Table9[Status],"-",0)="Alive",
        _xlfn.XLOOKUP(A546,Table8[Tag Number],Table8[Status],"-",0)="Alive"),"Alive",
     OR(_xlfn.XLOOKUP(A546,Table9[Tag Number],Table9[Status],"-",0)="-",
        _xlfn.XLOOKUP(A546,Table10[Tag Number],Table10[Status],"-",0)="-",
        _xlfn.XLOOKUP(A546,Table11[Tag Number],Table11[Status],"-",0)="-",
        _xlfn.XLOOKUP(A546,Table8[Tag Number],Table8[Status],"-",0)="-"),
   "-")</f>
        <v>-</v>
      </c>
      <c r="I546" s="88" t="str">
        <f>IF((_xlfn.XLOOKUP(B546,[2]Sheet1!$A$2:$A$198,[2]Sheet1!$B$2:$B$198,"-",0)="Glade"),"Out","No")</f>
        <v>No</v>
      </c>
      <c r="J546" s="90"/>
      <c r="K546" s="91"/>
      <c r="L546" s="91"/>
      <c r="M546" s="91"/>
      <c r="N546" s="92"/>
      <c r="O546" s="89"/>
      <c r="R546" t="b">
        <f t="shared" si="18"/>
        <v>0</v>
      </c>
    </row>
    <row r="547" spans="1:18" ht="15" thickBot="1" x14ac:dyDescent="0.35">
      <c r="A547" s="2" t="s">
        <v>1534</v>
      </c>
      <c r="B547" s="2" t="s">
        <v>1145</v>
      </c>
      <c r="C547" s="84">
        <f>IF(COUNTIF(Table8[Tag Number], A547), 1, 0)</f>
        <v>0</v>
      </c>
      <c r="D547" s="85">
        <f>IF(COUNTIF(Table9[Tag Number], A547), 1, 0)</f>
        <v>0</v>
      </c>
      <c r="E547" s="86">
        <f>IF(COUNTIF(Table10[Tag Number], A547), 1, 0)</f>
        <v>0</v>
      </c>
      <c r="F547" s="86">
        <f>IF(COUNTIF(Table11[Tag Number], A547), 1, 0)</f>
        <v>0</v>
      </c>
      <c r="G547" s="87">
        <f t="shared" si="19"/>
        <v>0</v>
      </c>
      <c r="H547" s="88" t="str" cm="1">
        <f t="array" ref="H547">_xlfn.IFS(OR(_xlfn.XLOOKUP(A547,Table9[Tag Number],Table9[Status],"-",0)="Dead",
        _xlfn.XLOOKUP(A547,Table10[Tag Number],Table10[Status],"-",0)="Dead",
        _xlfn.XLOOKUP(A547,Table11[Tag Number],Table11[Status],"-",0)="Dead",
        _xlfn.XLOOKUP(A547,Table8[Tag Number],Table8[Status],"-",0)="Dead"),"Dead",
     OR(_xlfn.XLOOKUP(A547,Table11[Tag Number],Table11[Status],"-",0)="Alive",
        _xlfn.XLOOKUP(A547,Table10[Tag Number],Table10[Status],"-",0)="Alive",
        _xlfn.XLOOKUP(A547,Table9[Tag Number],Table9[Status],"-",0)="Alive",
        _xlfn.XLOOKUP(A547,Table8[Tag Number],Table8[Status],"-",0)="Alive"),"Alive",
     OR(_xlfn.XLOOKUP(A547,Table9[Tag Number],Table9[Status],"-",0)="-",
        _xlfn.XLOOKUP(A547,Table10[Tag Number],Table10[Status],"-",0)="-",
        _xlfn.XLOOKUP(A547,Table11[Tag Number],Table11[Status],"-",0)="-",
        _xlfn.XLOOKUP(A547,Table8[Tag Number],Table8[Status],"-",0)="-"),
   "-")</f>
        <v>-</v>
      </c>
      <c r="I547" s="88" t="str">
        <f>IF((_xlfn.XLOOKUP(B547,[2]Sheet1!$A$2:$A$198,[2]Sheet1!$B$2:$B$198,"-",0)="Glade"),"Out","No")</f>
        <v>No</v>
      </c>
      <c r="J547" s="90"/>
      <c r="K547" s="91"/>
      <c r="L547" s="91"/>
      <c r="M547" s="91"/>
      <c r="N547" s="92"/>
      <c r="O547" s="89"/>
      <c r="R547" t="b">
        <f t="shared" si="18"/>
        <v>0</v>
      </c>
    </row>
    <row r="548" spans="1:18" ht="15" thickBot="1" x14ac:dyDescent="0.35">
      <c r="A548" s="3" t="s">
        <v>1535</v>
      </c>
      <c r="B548" s="3" t="s">
        <v>1145</v>
      </c>
      <c r="C548" s="84">
        <f>IF(COUNTIF(Table8[Tag Number], A548), 1, 0)</f>
        <v>0</v>
      </c>
      <c r="D548" s="85">
        <f>IF(COUNTIF(Table9[Tag Number], A548), 1, 0)</f>
        <v>0</v>
      </c>
      <c r="E548" s="86">
        <f>IF(COUNTIF(Table10[Tag Number], A548), 1, 0)</f>
        <v>0</v>
      </c>
      <c r="F548" s="86">
        <f>IF(COUNTIF(Table11[Tag Number], A548), 1, 0)</f>
        <v>0</v>
      </c>
      <c r="G548" s="87">
        <f t="shared" si="19"/>
        <v>0</v>
      </c>
      <c r="H548" s="88" t="str" cm="1">
        <f t="array" ref="H548">_xlfn.IFS(OR(_xlfn.XLOOKUP(A548,Table9[Tag Number],Table9[Status],"-",0)="Dead",
        _xlfn.XLOOKUP(A548,Table10[Tag Number],Table10[Status],"-",0)="Dead",
        _xlfn.XLOOKUP(A548,Table11[Tag Number],Table11[Status],"-",0)="Dead",
        _xlfn.XLOOKUP(A548,Table8[Tag Number],Table8[Status],"-",0)="Dead"),"Dead",
     OR(_xlfn.XLOOKUP(A548,Table11[Tag Number],Table11[Status],"-",0)="Alive",
        _xlfn.XLOOKUP(A548,Table10[Tag Number],Table10[Status],"-",0)="Alive",
        _xlfn.XLOOKUP(A548,Table9[Tag Number],Table9[Status],"-",0)="Alive",
        _xlfn.XLOOKUP(A548,Table8[Tag Number],Table8[Status],"-",0)="Alive"),"Alive",
     OR(_xlfn.XLOOKUP(A548,Table9[Tag Number],Table9[Status],"-",0)="-",
        _xlfn.XLOOKUP(A548,Table10[Tag Number],Table10[Status],"-",0)="-",
        _xlfn.XLOOKUP(A548,Table11[Tag Number],Table11[Status],"-",0)="-",
        _xlfn.XLOOKUP(A548,Table8[Tag Number],Table8[Status],"-",0)="-"),
   "-")</f>
        <v>-</v>
      </c>
      <c r="I548" s="88" t="str">
        <f>IF((_xlfn.XLOOKUP(B548,[2]Sheet1!$A$2:$A$198,[2]Sheet1!$B$2:$B$198,"-",0)="Glade"),"Out","No")</f>
        <v>No</v>
      </c>
      <c r="J548" s="90"/>
      <c r="K548" s="91"/>
      <c r="L548" s="91"/>
      <c r="M548" s="91"/>
      <c r="N548" s="92"/>
      <c r="O548" s="89"/>
      <c r="R548" t="b">
        <f t="shared" si="18"/>
        <v>0</v>
      </c>
    </row>
    <row r="549" spans="1:18" ht="15" thickBot="1" x14ac:dyDescent="0.35">
      <c r="A549" s="2" t="s">
        <v>1536</v>
      </c>
      <c r="B549" s="2" t="s">
        <v>1145</v>
      </c>
      <c r="C549" s="84">
        <f>IF(COUNTIF(Table8[Tag Number], A549), 1, 0)</f>
        <v>0</v>
      </c>
      <c r="D549" s="85">
        <f>IF(COUNTIF(Table9[Tag Number], A549), 1, 0)</f>
        <v>0</v>
      </c>
      <c r="E549" s="86">
        <f>IF(COUNTIF(Table10[Tag Number], A549), 1, 0)</f>
        <v>0</v>
      </c>
      <c r="F549" s="86">
        <f>IF(COUNTIF(Table11[Tag Number], A549), 1, 0)</f>
        <v>0</v>
      </c>
      <c r="G549" s="87">
        <f t="shared" si="19"/>
        <v>0</v>
      </c>
      <c r="H549" s="88" t="str" cm="1">
        <f t="array" ref="H549">_xlfn.IFS(OR(_xlfn.XLOOKUP(A549,Table9[Tag Number],Table9[Status],"-",0)="Dead",
        _xlfn.XLOOKUP(A549,Table10[Tag Number],Table10[Status],"-",0)="Dead",
        _xlfn.XLOOKUP(A549,Table11[Tag Number],Table11[Status],"-",0)="Dead",
        _xlfn.XLOOKUP(A549,Table8[Tag Number],Table8[Status],"-",0)="Dead"),"Dead",
     OR(_xlfn.XLOOKUP(A549,Table11[Tag Number],Table11[Status],"-",0)="Alive",
        _xlfn.XLOOKUP(A549,Table10[Tag Number],Table10[Status],"-",0)="Alive",
        _xlfn.XLOOKUP(A549,Table9[Tag Number],Table9[Status],"-",0)="Alive",
        _xlfn.XLOOKUP(A549,Table8[Tag Number],Table8[Status],"-",0)="Alive"),"Alive",
     OR(_xlfn.XLOOKUP(A549,Table9[Tag Number],Table9[Status],"-",0)="-",
        _xlfn.XLOOKUP(A549,Table10[Tag Number],Table10[Status],"-",0)="-",
        _xlfn.XLOOKUP(A549,Table11[Tag Number],Table11[Status],"-",0)="-",
        _xlfn.XLOOKUP(A549,Table8[Tag Number],Table8[Status],"-",0)="-"),
   "-")</f>
        <v>-</v>
      </c>
      <c r="I549" s="88" t="str">
        <f>IF((_xlfn.XLOOKUP(B549,[2]Sheet1!$A$2:$A$198,[2]Sheet1!$B$2:$B$198,"-",0)="Glade"),"Out","No")</f>
        <v>No</v>
      </c>
      <c r="J549" s="90"/>
      <c r="K549" s="91"/>
      <c r="L549" s="91"/>
      <c r="M549" s="91"/>
      <c r="N549" s="92"/>
      <c r="O549" s="89"/>
      <c r="R549" t="b">
        <f t="shared" si="18"/>
        <v>0</v>
      </c>
    </row>
    <row r="550" spans="1:18" ht="15" thickBot="1" x14ac:dyDescent="0.35">
      <c r="A550" s="3" t="s">
        <v>197</v>
      </c>
      <c r="B550" s="3" t="s">
        <v>1145</v>
      </c>
      <c r="C550" s="84">
        <f>IF(COUNTIF(Table8[Tag Number], A550), 1, 0)</f>
        <v>0</v>
      </c>
      <c r="D550" s="85">
        <f>IF(COUNTIF(Table9[Tag Number], A550), 1, 0)</f>
        <v>0</v>
      </c>
      <c r="E550" s="86">
        <f>IF(COUNTIF(Table10[Tag Number], A550), 1, 0)</f>
        <v>0</v>
      </c>
      <c r="F550" s="86">
        <f>IF(COUNTIF(Table11[Tag Number], A550), 1, 0)</f>
        <v>0</v>
      </c>
      <c r="G550" s="87">
        <f t="shared" si="19"/>
        <v>0</v>
      </c>
      <c r="H550" s="88" t="str" cm="1">
        <f t="array" ref="H550">_xlfn.IFS(OR(_xlfn.XLOOKUP(A550,Table9[Tag Number],Table9[Status],"-",0)="Dead",
        _xlfn.XLOOKUP(A550,Table10[Tag Number],Table10[Status],"-",0)="Dead",
        _xlfn.XLOOKUP(A550,Table11[Tag Number],Table11[Status],"-",0)="Dead",
        _xlfn.XLOOKUP(A550,Table8[Tag Number],Table8[Status],"-",0)="Dead"),"Dead",
     OR(_xlfn.XLOOKUP(A550,Table11[Tag Number],Table11[Status],"-",0)="Alive",
        _xlfn.XLOOKUP(A550,Table10[Tag Number],Table10[Status],"-",0)="Alive",
        _xlfn.XLOOKUP(A550,Table9[Tag Number],Table9[Status],"-",0)="Alive",
        _xlfn.XLOOKUP(A550,Table8[Tag Number],Table8[Status],"-",0)="Alive"),"Alive",
     OR(_xlfn.XLOOKUP(A550,Table9[Tag Number],Table9[Status],"-",0)="-",
        _xlfn.XLOOKUP(A550,Table10[Tag Number],Table10[Status],"-",0)="-",
        _xlfn.XLOOKUP(A550,Table11[Tag Number],Table11[Status],"-",0)="-",
        _xlfn.XLOOKUP(A550,Table8[Tag Number],Table8[Status],"-",0)="-"),
   "-")</f>
        <v>-</v>
      </c>
      <c r="I550" s="88" t="str">
        <f>IF((_xlfn.XLOOKUP(B550,[2]Sheet1!$A$2:$A$198,[2]Sheet1!$B$2:$B$198,"-",0)="Glade"),"Out","No")</f>
        <v>No</v>
      </c>
      <c r="J550" s="90"/>
      <c r="K550" s="91"/>
      <c r="L550" s="91"/>
      <c r="M550" s="91"/>
      <c r="N550" s="92"/>
      <c r="O550" s="89"/>
      <c r="R550" t="b">
        <f t="shared" si="18"/>
        <v>0</v>
      </c>
    </row>
    <row r="551" spans="1:18" ht="15" thickBot="1" x14ac:dyDescent="0.35">
      <c r="A551" s="2" t="s">
        <v>1537</v>
      </c>
      <c r="B551" s="2" t="s">
        <v>1145</v>
      </c>
      <c r="C551" s="84">
        <f>IF(COUNTIF(Table8[Tag Number], A551), 1, 0)</f>
        <v>0</v>
      </c>
      <c r="D551" s="85">
        <f>IF(COUNTIF(Table9[Tag Number], A551), 1, 0)</f>
        <v>0</v>
      </c>
      <c r="E551" s="86">
        <f>IF(COUNTIF(Table10[Tag Number], A551), 1, 0)</f>
        <v>0</v>
      </c>
      <c r="F551" s="86">
        <f>IF(COUNTIF(Table11[Tag Number], A551), 1, 0)</f>
        <v>0</v>
      </c>
      <c r="G551" s="87">
        <f t="shared" si="19"/>
        <v>0</v>
      </c>
      <c r="H551" s="88" t="str" cm="1">
        <f t="array" ref="H551">_xlfn.IFS(OR(_xlfn.XLOOKUP(A551,Table9[Tag Number],Table9[Status],"-",0)="Dead",
        _xlfn.XLOOKUP(A551,Table10[Tag Number],Table10[Status],"-",0)="Dead",
        _xlfn.XLOOKUP(A551,Table11[Tag Number],Table11[Status],"-",0)="Dead",
        _xlfn.XLOOKUP(A551,Table8[Tag Number],Table8[Status],"-",0)="Dead"),"Dead",
     OR(_xlfn.XLOOKUP(A551,Table11[Tag Number],Table11[Status],"-",0)="Alive",
        _xlfn.XLOOKUP(A551,Table10[Tag Number],Table10[Status],"-",0)="Alive",
        _xlfn.XLOOKUP(A551,Table9[Tag Number],Table9[Status],"-",0)="Alive",
        _xlfn.XLOOKUP(A551,Table8[Tag Number],Table8[Status],"-",0)="Alive"),"Alive",
     OR(_xlfn.XLOOKUP(A551,Table9[Tag Number],Table9[Status],"-",0)="-",
        _xlfn.XLOOKUP(A551,Table10[Tag Number],Table10[Status],"-",0)="-",
        _xlfn.XLOOKUP(A551,Table11[Tag Number],Table11[Status],"-",0)="-",
        _xlfn.XLOOKUP(A551,Table8[Tag Number],Table8[Status],"-",0)="-"),
   "-")</f>
        <v>-</v>
      </c>
      <c r="I551" s="88" t="str">
        <f>IF((_xlfn.XLOOKUP(B551,[2]Sheet1!$A$2:$A$198,[2]Sheet1!$B$2:$B$198,"-",0)="Glade"),"Out","No")</f>
        <v>No</v>
      </c>
      <c r="J551" s="90"/>
      <c r="K551" s="91"/>
      <c r="L551" s="91"/>
      <c r="M551" s="91"/>
      <c r="N551" s="92"/>
      <c r="O551" s="89"/>
      <c r="R551" t="b">
        <f t="shared" si="18"/>
        <v>0</v>
      </c>
    </row>
    <row r="552" spans="1:18" ht="15" thickBot="1" x14ac:dyDescent="0.35">
      <c r="A552" s="3" t="s">
        <v>1538</v>
      </c>
      <c r="B552" s="3" t="s">
        <v>1145</v>
      </c>
      <c r="C552" s="84">
        <f>IF(COUNTIF(Table8[Tag Number], A552), 1, 0)</f>
        <v>0</v>
      </c>
      <c r="D552" s="85">
        <f>IF(COUNTIF(Table9[Tag Number], A552), 1, 0)</f>
        <v>0</v>
      </c>
      <c r="E552" s="86">
        <f>IF(COUNTIF(Table10[Tag Number], A552), 1, 0)</f>
        <v>0</v>
      </c>
      <c r="F552" s="86">
        <f>IF(COUNTIF(Table11[Tag Number], A552), 1, 0)</f>
        <v>0</v>
      </c>
      <c r="G552" s="87">
        <f t="shared" si="19"/>
        <v>0</v>
      </c>
      <c r="H552" s="88" t="str" cm="1">
        <f t="array" ref="H552">_xlfn.IFS(OR(_xlfn.XLOOKUP(A552,Table9[Tag Number],Table9[Status],"-",0)="Dead",
        _xlfn.XLOOKUP(A552,Table10[Tag Number],Table10[Status],"-",0)="Dead",
        _xlfn.XLOOKUP(A552,Table11[Tag Number],Table11[Status],"-",0)="Dead",
        _xlfn.XLOOKUP(A552,Table8[Tag Number],Table8[Status],"-",0)="Dead"),"Dead",
     OR(_xlfn.XLOOKUP(A552,Table11[Tag Number],Table11[Status],"-",0)="Alive",
        _xlfn.XLOOKUP(A552,Table10[Tag Number],Table10[Status],"-",0)="Alive",
        _xlfn.XLOOKUP(A552,Table9[Tag Number],Table9[Status],"-",0)="Alive",
        _xlfn.XLOOKUP(A552,Table8[Tag Number],Table8[Status],"-",0)="Alive"),"Alive",
     OR(_xlfn.XLOOKUP(A552,Table9[Tag Number],Table9[Status],"-",0)="-",
        _xlfn.XLOOKUP(A552,Table10[Tag Number],Table10[Status],"-",0)="-",
        _xlfn.XLOOKUP(A552,Table11[Tag Number],Table11[Status],"-",0)="-",
        _xlfn.XLOOKUP(A552,Table8[Tag Number],Table8[Status],"-",0)="-"),
   "-")</f>
        <v>-</v>
      </c>
      <c r="I552" s="88" t="str">
        <f>IF((_xlfn.XLOOKUP(B552,[2]Sheet1!$A$2:$A$198,[2]Sheet1!$B$2:$B$198,"-",0)="Glade"),"Out","No")</f>
        <v>No</v>
      </c>
      <c r="J552" s="90"/>
      <c r="K552" s="91"/>
      <c r="L552" s="91"/>
      <c r="M552" s="91"/>
      <c r="N552" s="92"/>
      <c r="O552" s="89"/>
      <c r="R552" t="b">
        <f t="shared" si="18"/>
        <v>0</v>
      </c>
    </row>
    <row r="553" spans="1:18" ht="15" thickBot="1" x14ac:dyDescent="0.35">
      <c r="A553" s="2" t="s">
        <v>1539</v>
      </c>
      <c r="B553" s="2" t="s">
        <v>1145</v>
      </c>
      <c r="C553" s="84">
        <f>IF(COUNTIF(Table8[Tag Number], A553), 1, 0)</f>
        <v>0</v>
      </c>
      <c r="D553" s="85">
        <f>IF(COUNTIF(Table9[Tag Number], A553), 1, 0)</f>
        <v>0</v>
      </c>
      <c r="E553" s="86">
        <f>IF(COUNTIF(Table10[Tag Number], A553), 1, 0)</f>
        <v>0</v>
      </c>
      <c r="F553" s="86">
        <f>IF(COUNTIF(Table11[Tag Number], A553), 1, 0)</f>
        <v>0</v>
      </c>
      <c r="G553" s="87">
        <f t="shared" si="19"/>
        <v>0</v>
      </c>
      <c r="H553" s="88" t="str" cm="1">
        <f t="array" ref="H553">_xlfn.IFS(OR(_xlfn.XLOOKUP(A553,Table9[Tag Number],Table9[Status],"-",0)="Dead",
        _xlfn.XLOOKUP(A553,Table10[Tag Number],Table10[Status],"-",0)="Dead",
        _xlfn.XLOOKUP(A553,Table11[Tag Number],Table11[Status],"-",0)="Dead",
        _xlfn.XLOOKUP(A553,Table8[Tag Number],Table8[Status],"-",0)="Dead"),"Dead",
     OR(_xlfn.XLOOKUP(A553,Table11[Tag Number],Table11[Status],"-",0)="Alive",
        _xlfn.XLOOKUP(A553,Table10[Tag Number],Table10[Status],"-",0)="Alive",
        _xlfn.XLOOKUP(A553,Table9[Tag Number],Table9[Status],"-",0)="Alive",
        _xlfn.XLOOKUP(A553,Table8[Tag Number],Table8[Status],"-",0)="Alive"),"Alive",
     OR(_xlfn.XLOOKUP(A553,Table9[Tag Number],Table9[Status],"-",0)="-",
        _xlfn.XLOOKUP(A553,Table10[Tag Number],Table10[Status],"-",0)="-",
        _xlfn.XLOOKUP(A553,Table11[Tag Number],Table11[Status],"-",0)="-",
        _xlfn.XLOOKUP(A553,Table8[Tag Number],Table8[Status],"-",0)="-"),
   "-")</f>
        <v>-</v>
      </c>
      <c r="I553" s="88" t="str">
        <f>IF((_xlfn.XLOOKUP(B553,[2]Sheet1!$A$2:$A$198,[2]Sheet1!$B$2:$B$198,"-",0)="Glade"),"Out","No")</f>
        <v>No</v>
      </c>
      <c r="J553" s="90"/>
      <c r="K553" s="91"/>
      <c r="L553" s="91"/>
      <c r="M553" s="91"/>
      <c r="N553" s="92"/>
      <c r="O553" s="89"/>
      <c r="R553" t="b">
        <f t="shared" si="18"/>
        <v>0</v>
      </c>
    </row>
    <row r="554" spans="1:18" ht="15" thickBot="1" x14ac:dyDescent="0.35">
      <c r="A554" s="3" t="s">
        <v>1540</v>
      </c>
      <c r="B554" s="3" t="s">
        <v>1145</v>
      </c>
      <c r="C554" s="84">
        <f>IF(COUNTIF(Table8[Tag Number], A554), 1, 0)</f>
        <v>0</v>
      </c>
      <c r="D554" s="85">
        <f>IF(COUNTIF(Table9[Tag Number], A554), 1, 0)</f>
        <v>0</v>
      </c>
      <c r="E554" s="86">
        <f>IF(COUNTIF(Table10[Tag Number], A554), 1, 0)</f>
        <v>0</v>
      </c>
      <c r="F554" s="86">
        <f>IF(COUNTIF(Table11[Tag Number], A554), 1, 0)</f>
        <v>0</v>
      </c>
      <c r="G554" s="87">
        <f t="shared" si="19"/>
        <v>0</v>
      </c>
      <c r="H554" s="88" t="str" cm="1">
        <f t="array" ref="H554">_xlfn.IFS(OR(_xlfn.XLOOKUP(A554,Table9[Tag Number],Table9[Status],"-",0)="Dead",
        _xlfn.XLOOKUP(A554,Table10[Tag Number],Table10[Status],"-",0)="Dead",
        _xlfn.XLOOKUP(A554,Table11[Tag Number],Table11[Status],"-",0)="Dead",
        _xlfn.XLOOKUP(A554,Table8[Tag Number],Table8[Status],"-",0)="Dead"),"Dead",
     OR(_xlfn.XLOOKUP(A554,Table11[Tag Number],Table11[Status],"-",0)="Alive",
        _xlfn.XLOOKUP(A554,Table10[Tag Number],Table10[Status],"-",0)="Alive",
        _xlfn.XLOOKUP(A554,Table9[Tag Number],Table9[Status],"-",0)="Alive",
        _xlfn.XLOOKUP(A554,Table8[Tag Number],Table8[Status],"-",0)="Alive"),"Alive",
     OR(_xlfn.XLOOKUP(A554,Table9[Tag Number],Table9[Status],"-",0)="-",
        _xlfn.XLOOKUP(A554,Table10[Tag Number],Table10[Status],"-",0)="-",
        _xlfn.XLOOKUP(A554,Table11[Tag Number],Table11[Status],"-",0)="-",
        _xlfn.XLOOKUP(A554,Table8[Tag Number],Table8[Status],"-",0)="-"),
   "-")</f>
        <v>-</v>
      </c>
      <c r="I554" s="88" t="str">
        <f>IF((_xlfn.XLOOKUP(B554,[2]Sheet1!$A$2:$A$198,[2]Sheet1!$B$2:$B$198,"-",0)="Glade"),"Out","No")</f>
        <v>No</v>
      </c>
      <c r="J554" s="90"/>
      <c r="K554" s="91"/>
      <c r="L554" s="91"/>
      <c r="M554" s="91"/>
      <c r="N554" s="92"/>
      <c r="O554" s="89"/>
      <c r="R554" t="b">
        <f t="shared" si="18"/>
        <v>0</v>
      </c>
    </row>
    <row r="555" spans="1:18" ht="15" thickBot="1" x14ac:dyDescent="0.35">
      <c r="A555" s="2" t="s">
        <v>1541</v>
      </c>
      <c r="B555" s="2" t="s">
        <v>1145</v>
      </c>
      <c r="C555" s="84">
        <f>IF(COUNTIF(Table8[Tag Number], A555), 1, 0)</f>
        <v>0</v>
      </c>
      <c r="D555" s="85">
        <f>IF(COUNTIF(Table9[Tag Number], A555), 1, 0)</f>
        <v>0</v>
      </c>
      <c r="E555" s="86">
        <f>IF(COUNTIF(Table10[Tag Number], A555), 1, 0)</f>
        <v>0</v>
      </c>
      <c r="F555" s="86">
        <f>IF(COUNTIF(Table11[Tag Number], A555), 1, 0)</f>
        <v>0</v>
      </c>
      <c r="G555" s="87">
        <f t="shared" si="19"/>
        <v>0</v>
      </c>
      <c r="H555" s="88" t="str" cm="1">
        <f t="array" ref="H555">_xlfn.IFS(OR(_xlfn.XLOOKUP(A555,Table9[Tag Number],Table9[Status],"-",0)="Dead",
        _xlfn.XLOOKUP(A555,Table10[Tag Number],Table10[Status],"-",0)="Dead",
        _xlfn.XLOOKUP(A555,Table11[Tag Number],Table11[Status],"-",0)="Dead",
        _xlfn.XLOOKUP(A555,Table8[Tag Number],Table8[Status],"-",0)="Dead"),"Dead",
     OR(_xlfn.XLOOKUP(A555,Table11[Tag Number],Table11[Status],"-",0)="Alive",
        _xlfn.XLOOKUP(A555,Table10[Tag Number],Table10[Status],"-",0)="Alive",
        _xlfn.XLOOKUP(A555,Table9[Tag Number],Table9[Status],"-",0)="Alive",
        _xlfn.XLOOKUP(A555,Table8[Tag Number],Table8[Status],"-",0)="Alive"),"Alive",
     OR(_xlfn.XLOOKUP(A555,Table9[Tag Number],Table9[Status],"-",0)="-",
        _xlfn.XLOOKUP(A555,Table10[Tag Number],Table10[Status],"-",0)="-",
        _xlfn.XLOOKUP(A555,Table11[Tag Number],Table11[Status],"-",0)="-",
        _xlfn.XLOOKUP(A555,Table8[Tag Number],Table8[Status],"-",0)="-"),
   "-")</f>
        <v>-</v>
      </c>
      <c r="I555" s="88" t="str">
        <f>IF((_xlfn.XLOOKUP(B555,[2]Sheet1!$A$2:$A$198,[2]Sheet1!$B$2:$B$198,"-",0)="Glade"),"Out","No")</f>
        <v>No</v>
      </c>
      <c r="J555" s="90"/>
      <c r="K555" s="91"/>
      <c r="L555" s="91"/>
      <c r="M555" s="91"/>
      <c r="N555" s="92"/>
      <c r="O555" s="89"/>
      <c r="R555" t="b">
        <f t="shared" si="18"/>
        <v>0</v>
      </c>
    </row>
    <row r="556" spans="1:18" ht="15" thickBot="1" x14ac:dyDescent="0.35">
      <c r="A556" s="3" t="s">
        <v>1542</v>
      </c>
      <c r="B556" s="3" t="s">
        <v>1145</v>
      </c>
      <c r="C556" s="84">
        <f>IF(COUNTIF(Table8[Tag Number], A556), 1, 0)</f>
        <v>0</v>
      </c>
      <c r="D556" s="85">
        <f>IF(COUNTIF(Table9[Tag Number], A556), 1, 0)</f>
        <v>0</v>
      </c>
      <c r="E556" s="86">
        <f>IF(COUNTIF(Table10[Tag Number], A556), 1, 0)</f>
        <v>0</v>
      </c>
      <c r="F556" s="86">
        <f>IF(COUNTIF(Table11[Tag Number], A556), 1, 0)</f>
        <v>0</v>
      </c>
      <c r="G556" s="87">
        <f t="shared" si="19"/>
        <v>0</v>
      </c>
      <c r="H556" s="88" t="str" cm="1">
        <f t="array" ref="H556">_xlfn.IFS(OR(_xlfn.XLOOKUP(A556,Table9[Tag Number],Table9[Status],"-",0)="Dead",
        _xlfn.XLOOKUP(A556,Table10[Tag Number],Table10[Status],"-",0)="Dead",
        _xlfn.XLOOKUP(A556,Table11[Tag Number],Table11[Status],"-",0)="Dead",
        _xlfn.XLOOKUP(A556,Table8[Tag Number],Table8[Status],"-",0)="Dead"),"Dead",
     OR(_xlfn.XLOOKUP(A556,Table11[Tag Number],Table11[Status],"-",0)="Alive",
        _xlfn.XLOOKUP(A556,Table10[Tag Number],Table10[Status],"-",0)="Alive",
        _xlfn.XLOOKUP(A556,Table9[Tag Number],Table9[Status],"-",0)="Alive",
        _xlfn.XLOOKUP(A556,Table8[Tag Number],Table8[Status],"-",0)="Alive"),"Alive",
     OR(_xlfn.XLOOKUP(A556,Table9[Tag Number],Table9[Status],"-",0)="-",
        _xlfn.XLOOKUP(A556,Table10[Tag Number],Table10[Status],"-",0)="-",
        _xlfn.XLOOKUP(A556,Table11[Tag Number],Table11[Status],"-",0)="-",
        _xlfn.XLOOKUP(A556,Table8[Tag Number],Table8[Status],"-",0)="-"),
   "-")</f>
        <v>-</v>
      </c>
      <c r="I556" s="88" t="str">
        <f>IF((_xlfn.XLOOKUP(B556,[2]Sheet1!$A$2:$A$198,[2]Sheet1!$B$2:$B$198,"-",0)="Glade"),"Out","No")</f>
        <v>No</v>
      </c>
      <c r="J556" s="90"/>
      <c r="K556" s="91"/>
      <c r="L556" s="91"/>
      <c r="M556" s="91"/>
      <c r="N556" s="92"/>
      <c r="O556" s="89"/>
      <c r="R556" t="b">
        <f t="shared" si="18"/>
        <v>0</v>
      </c>
    </row>
    <row r="557" spans="1:18" ht="15" thickBot="1" x14ac:dyDescent="0.35">
      <c r="A557" s="2" t="s">
        <v>126</v>
      </c>
      <c r="B557" s="2" t="s">
        <v>1145</v>
      </c>
      <c r="C557" s="84">
        <f>IF(COUNTIF(Table8[Tag Number], A557), 1, 0)</f>
        <v>0</v>
      </c>
      <c r="D557" s="85">
        <f>IF(COUNTIF(Table9[Tag Number], A557), 1, 0)</f>
        <v>0</v>
      </c>
      <c r="E557" s="86">
        <f>IF(COUNTIF(Table10[Tag Number], A557), 1, 0)</f>
        <v>0</v>
      </c>
      <c r="F557" s="86">
        <f>IF(COUNTIF(Table11[Tag Number], A557), 1, 0)</f>
        <v>0</v>
      </c>
      <c r="G557" s="87">
        <f t="shared" si="19"/>
        <v>0</v>
      </c>
      <c r="H557" s="88" t="str" cm="1">
        <f t="array" ref="H557">_xlfn.IFS(OR(_xlfn.XLOOKUP(A557,Table9[Tag Number],Table9[Status],"-",0)="Dead",
        _xlfn.XLOOKUP(A557,Table10[Tag Number],Table10[Status],"-",0)="Dead",
        _xlfn.XLOOKUP(A557,Table11[Tag Number],Table11[Status],"-",0)="Dead",
        _xlfn.XLOOKUP(A557,Table8[Tag Number],Table8[Status],"-",0)="Dead"),"Dead",
     OR(_xlfn.XLOOKUP(A557,Table11[Tag Number],Table11[Status],"-",0)="Alive",
        _xlfn.XLOOKUP(A557,Table10[Tag Number],Table10[Status],"-",0)="Alive",
        _xlfn.XLOOKUP(A557,Table9[Tag Number],Table9[Status],"-",0)="Alive",
        _xlfn.XLOOKUP(A557,Table8[Tag Number],Table8[Status],"-",0)="Alive"),"Alive",
     OR(_xlfn.XLOOKUP(A557,Table9[Tag Number],Table9[Status],"-",0)="-",
        _xlfn.XLOOKUP(A557,Table10[Tag Number],Table10[Status],"-",0)="-",
        _xlfn.XLOOKUP(A557,Table11[Tag Number],Table11[Status],"-",0)="-",
        _xlfn.XLOOKUP(A557,Table8[Tag Number],Table8[Status],"-",0)="-"),
   "-")</f>
        <v>-</v>
      </c>
      <c r="I557" s="88" t="str">
        <f>IF((_xlfn.XLOOKUP(B557,[2]Sheet1!$A$2:$A$198,[2]Sheet1!$B$2:$B$198,"-",0)="Glade"),"Out","No")</f>
        <v>No</v>
      </c>
      <c r="J557" s="90"/>
      <c r="K557" s="91"/>
      <c r="L557" s="91"/>
      <c r="M557" s="91"/>
      <c r="N557" s="92"/>
      <c r="O557" s="89"/>
      <c r="R557" t="b">
        <f t="shared" si="18"/>
        <v>0</v>
      </c>
    </row>
    <row r="558" spans="1:18" ht="15" thickBot="1" x14ac:dyDescent="0.35">
      <c r="A558" s="3" t="s">
        <v>858</v>
      </c>
      <c r="B558" s="3" t="s">
        <v>1137</v>
      </c>
      <c r="C558" s="84">
        <f>IF(COUNTIF(Table8[Tag Number], A558), 1, 0)</f>
        <v>1</v>
      </c>
      <c r="D558" s="85">
        <f>IF(COUNTIF(Table9[Tag Number], A558), 1, 0)</f>
        <v>0</v>
      </c>
      <c r="E558" s="86">
        <f>IF(COUNTIF(Table10[Tag Number], A558), 1, 0)</f>
        <v>0</v>
      </c>
      <c r="F558" s="86">
        <f>IF(COUNTIF(Table11[Tag Number], A558), 1, 0)</f>
        <v>1</v>
      </c>
      <c r="G558" s="87">
        <f t="shared" si="19"/>
        <v>2</v>
      </c>
      <c r="H558" s="88" t="str" cm="1">
        <f t="array" ref="H558">_xlfn.IFS(OR(_xlfn.XLOOKUP(A558,Table9[Tag Number],Table9[Status],"-",0)="Dead",
        _xlfn.XLOOKUP(A558,Table10[Tag Number],Table10[Status],"-",0)="Dead",
        _xlfn.XLOOKUP(A558,Table11[Tag Number],Table11[Status],"-",0)="Dead",
        _xlfn.XLOOKUP(A558,Table8[Tag Number],Table8[Status],"-",0)="Dead"),"Dead",
     OR(_xlfn.XLOOKUP(A558,Table11[Tag Number],Table11[Status],"-",0)="Alive",
        _xlfn.XLOOKUP(A558,Table10[Tag Number],Table10[Status],"-",0)="Alive",
        _xlfn.XLOOKUP(A558,Table9[Tag Number],Table9[Status],"-",0)="Alive",
        _xlfn.XLOOKUP(A558,Table8[Tag Number],Table8[Status],"-",0)="Alive"),"Alive",
     OR(_xlfn.XLOOKUP(A558,Table9[Tag Number],Table9[Status],"-",0)="-",
        _xlfn.XLOOKUP(A558,Table10[Tag Number],Table10[Status],"-",0)="-",
        _xlfn.XLOOKUP(A558,Table11[Tag Number],Table11[Status],"-",0)="-",
        _xlfn.XLOOKUP(A558,Table8[Tag Number],Table8[Status],"-",0)="-"),
   "-")</f>
        <v>Alive</v>
      </c>
      <c r="I558" s="88" t="str">
        <f>IF((_xlfn.XLOOKUP(B558,[2]Sheet1!$A$2:$A$198,[2]Sheet1!$B$2:$B$198,"-",0)="Glade"),"Out","No")</f>
        <v>No</v>
      </c>
      <c r="J558" s="90"/>
      <c r="K558" s="91"/>
      <c r="L558" s="91"/>
      <c r="M558" s="91"/>
      <c r="N558" s="92"/>
      <c r="O558" s="89"/>
      <c r="R558" t="str">
        <f t="shared" si="18"/>
        <v>B561</v>
      </c>
    </row>
    <row r="559" spans="1:18" ht="15" thickBot="1" x14ac:dyDescent="0.35">
      <c r="A559" s="2" t="s">
        <v>232</v>
      </c>
      <c r="B559" s="2" t="s">
        <v>1145</v>
      </c>
      <c r="C559" s="84">
        <f>IF(COUNTIF(Table8[Tag Number], A559), 1, 0)</f>
        <v>0</v>
      </c>
      <c r="D559" s="85">
        <f>IF(COUNTIF(Table9[Tag Number], A559), 1, 0)</f>
        <v>0</v>
      </c>
      <c r="E559" s="86">
        <f>IF(COUNTIF(Table10[Tag Number], A559), 1, 0)</f>
        <v>0</v>
      </c>
      <c r="F559" s="86">
        <f>IF(COUNTIF(Table11[Tag Number], A559), 1, 0)</f>
        <v>0</v>
      </c>
      <c r="G559" s="87">
        <f t="shared" si="19"/>
        <v>0</v>
      </c>
      <c r="H559" s="88" t="str" cm="1">
        <f t="array" ref="H559">_xlfn.IFS(OR(_xlfn.XLOOKUP(A559,Table9[Tag Number],Table9[Status],"-",0)="Dead",
        _xlfn.XLOOKUP(A559,Table10[Tag Number],Table10[Status],"-",0)="Dead",
        _xlfn.XLOOKUP(A559,Table11[Tag Number],Table11[Status],"-",0)="Dead",
        _xlfn.XLOOKUP(A559,Table8[Tag Number],Table8[Status],"-",0)="Dead"),"Dead",
     OR(_xlfn.XLOOKUP(A559,Table11[Tag Number],Table11[Status],"-",0)="Alive",
        _xlfn.XLOOKUP(A559,Table10[Tag Number],Table10[Status],"-",0)="Alive",
        _xlfn.XLOOKUP(A559,Table9[Tag Number],Table9[Status],"-",0)="Alive",
        _xlfn.XLOOKUP(A559,Table8[Tag Number],Table8[Status],"-",0)="Alive"),"Alive",
     OR(_xlfn.XLOOKUP(A559,Table9[Tag Number],Table9[Status],"-",0)="-",
        _xlfn.XLOOKUP(A559,Table10[Tag Number],Table10[Status],"-",0)="-",
        _xlfn.XLOOKUP(A559,Table11[Tag Number],Table11[Status],"-",0)="-",
        _xlfn.XLOOKUP(A559,Table8[Tag Number],Table8[Status],"-",0)="-"),
   "-")</f>
        <v>-</v>
      </c>
      <c r="I559" s="88" t="str">
        <f>IF((_xlfn.XLOOKUP(B559,[2]Sheet1!$A$2:$A$198,[2]Sheet1!$B$2:$B$198,"-",0)="Glade"),"Out","No")</f>
        <v>No</v>
      </c>
      <c r="J559" s="90"/>
      <c r="K559" s="91"/>
      <c r="L559" s="91"/>
      <c r="M559" s="91"/>
      <c r="N559" s="92"/>
      <c r="O559" s="89"/>
      <c r="R559" t="b">
        <f t="shared" si="18"/>
        <v>0</v>
      </c>
    </row>
    <row r="560" spans="1:18" ht="15" thickBot="1" x14ac:dyDescent="0.35">
      <c r="A560" s="3" t="s">
        <v>1543</v>
      </c>
      <c r="B560" s="3" t="s">
        <v>1145</v>
      </c>
      <c r="C560" s="84">
        <f>IF(COUNTIF(Table8[Tag Number], A560), 1, 0)</f>
        <v>0</v>
      </c>
      <c r="D560" s="85">
        <f>IF(COUNTIF(Table9[Tag Number], A560), 1, 0)</f>
        <v>0</v>
      </c>
      <c r="E560" s="86">
        <f>IF(COUNTIF(Table10[Tag Number], A560), 1, 0)</f>
        <v>0</v>
      </c>
      <c r="F560" s="86">
        <f>IF(COUNTIF(Table11[Tag Number], A560), 1, 0)</f>
        <v>0</v>
      </c>
      <c r="G560" s="87">
        <f t="shared" si="19"/>
        <v>0</v>
      </c>
      <c r="H560" s="88" t="str" cm="1">
        <f t="array" ref="H560">_xlfn.IFS(OR(_xlfn.XLOOKUP(A560,Table9[Tag Number],Table9[Status],"-",0)="Dead",
        _xlfn.XLOOKUP(A560,Table10[Tag Number],Table10[Status],"-",0)="Dead",
        _xlfn.XLOOKUP(A560,Table11[Tag Number],Table11[Status],"-",0)="Dead",
        _xlfn.XLOOKUP(A560,Table8[Tag Number],Table8[Status],"-",0)="Dead"),"Dead",
     OR(_xlfn.XLOOKUP(A560,Table11[Tag Number],Table11[Status],"-",0)="Alive",
        _xlfn.XLOOKUP(A560,Table10[Tag Number],Table10[Status],"-",0)="Alive",
        _xlfn.XLOOKUP(A560,Table9[Tag Number],Table9[Status],"-",0)="Alive",
        _xlfn.XLOOKUP(A560,Table8[Tag Number],Table8[Status],"-",0)="Alive"),"Alive",
     OR(_xlfn.XLOOKUP(A560,Table9[Tag Number],Table9[Status],"-",0)="-",
        _xlfn.XLOOKUP(A560,Table10[Tag Number],Table10[Status],"-",0)="-",
        _xlfn.XLOOKUP(A560,Table11[Tag Number],Table11[Status],"-",0)="-",
        _xlfn.XLOOKUP(A560,Table8[Tag Number],Table8[Status],"-",0)="-"),
   "-")</f>
        <v>-</v>
      </c>
      <c r="I560" s="88" t="str">
        <f>IF((_xlfn.XLOOKUP(B560,[2]Sheet1!$A$2:$A$198,[2]Sheet1!$B$2:$B$198,"-",0)="Glade"),"Out","No")</f>
        <v>No</v>
      </c>
      <c r="J560" s="90"/>
      <c r="K560" s="91"/>
      <c r="L560" s="91"/>
      <c r="M560" s="91"/>
      <c r="N560" s="92"/>
      <c r="O560" s="89"/>
      <c r="R560" t="b">
        <f t="shared" si="18"/>
        <v>0</v>
      </c>
    </row>
    <row r="561" spans="1:18" ht="15" thickBot="1" x14ac:dyDescent="0.35">
      <c r="A561" s="2" t="s">
        <v>213</v>
      </c>
      <c r="B561" s="2" t="s">
        <v>1145</v>
      </c>
      <c r="C561" s="84">
        <f>IF(COUNTIF(Table8[Tag Number], A561), 1, 0)</f>
        <v>0</v>
      </c>
      <c r="D561" s="85">
        <f>IF(COUNTIF(Table9[Tag Number], A561), 1, 0)</f>
        <v>0</v>
      </c>
      <c r="E561" s="86">
        <f>IF(COUNTIF(Table10[Tag Number], A561), 1, 0)</f>
        <v>0</v>
      </c>
      <c r="F561" s="86">
        <f>IF(COUNTIF(Table11[Tag Number], A561), 1, 0)</f>
        <v>0</v>
      </c>
      <c r="G561" s="87">
        <f t="shared" si="19"/>
        <v>0</v>
      </c>
      <c r="H561" s="88" t="str" cm="1">
        <f t="array" ref="H561">_xlfn.IFS(OR(_xlfn.XLOOKUP(A561,Table9[Tag Number],Table9[Status],"-",0)="Dead",
        _xlfn.XLOOKUP(A561,Table10[Tag Number],Table10[Status],"-",0)="Dead",
        _xlfn.XLOOKUP(A561,Table11[Tag Number],Table11[Status],"-",0)="Dead",
        _xlfn.XLOOKUP(A561,Table8[Tag Number],Table8[Status],"-",0)="Dead"),"Dead",
     OR(_xlfn.XLOOKUP(A561,Table11[Tag Number],Table11[Status],"-",0)="Alive",
        _xlfn.XLOOKUP(A561,Table10[Tag Number],Table10[Status],"-",0)="Alive",
        _xlfn.XLOOKUP(A561,Table9[Tag Number],Table9[Status],"-",0)="Alive",
        _xlfn.XLOOKUP(A561,Table8[Tag Number],Table8[Status],"-",0)="Alive"),"Alive",
     OR(_xlfn.XLOOKUP(A561,Table9[Tag Number],Table9[Status],"-",0)="-",
        _xlfn.XLOOKUP(A561,Table10[Tag Number],Table10[Status],"-",0)="-",
        _xlfn.XLOOKUP(A561,Table11[Tag Number],Table11[Status],"-",0)="-",
        _xlfn.XLOOKUP(A561,Table8[Tag Number],Table8[Status],"-",0)="-"),
   "-")</f>
        <v>-</v>
      </c>
      <c r="I561" s="88" t="str">
        <f>IF((_xlfn.XLOOKUP(B561,[2]Sheet1!$A$2:$A$198,[2]Sheet1!$B$2:$B$198,"-",0)="Glade"),"Out","No")</f>
        <v>No</v>
      </c>
      <c r="J561" s="90"/>
      <c r="K561" s="91"/>
      <c r="L561" s="91"/>
      <c r="M561" s="91"/>
      <c r="N561" s="92"/>
      <c r="O561" s="89"/>
      <c r="R561" t="b">
        <f t="shared" si="18"/>
        <v>0</v>
      </c>
    </row>
    <row r="562" spans="1:18" ht="15" thickBot="1" x14ac:dyDescent="0.35">
      <c r="A562" s="3" t="s">
        <v>1544</v>
      </c>
      <c r="B562" s="3" t="s">
        <v>1145</v>
      </c>
      <c r="C562" s="84">
        <f>IF(COUNTIF(Table8[Tag Number], A562), 1, 0)</f>
        <v>0</v>
      </c>
      <c r="D562" s="85">
        <f>IF(COUNTIF(Table9[Tag Number], A562), 1, 0)</f>
        <v>0</v>
      </c>
      <c r="E562" s="86">
        <f>IF(COUNTIF(Table10[Tag Number], A562), 1, 0)</f>
        <v>0</v>
      </c>
      <c r="F562" s="86">
        <f>IF(COUNTIF(Table11[Tag Number], A562), 1, 0)</f>
        <v>0</v>
      </c>
      <c r="G562" s="87">
        <f t="shared" si="19"/>
        <v>0</v>
      </c>
      <c r="H562" s="88" t="str" cm="1">
        <f t="array" ref="H562">_xlfn.IFS(OR(_xlfn.XLOOKUP(A562,Table9[Tag Number],Table9[Status],"-",0)="Dead",
        _xlfn.XLOOKUP(A562,Table10[Tag Number],Table10[Status],"-",0)="Dead",
        _xlfn.XLOOKUP(A562,Table11[Tag Number],Table11[Status],"-",0)="Dead",
        _xlfn.XLOOKUP(A562,Table8[Tag Number],Table8[Status],"-",0)="Dead"),"Dead",
     OR(_xlfn.XLOOKUP(A562,Table11[Tag Number],Table11[Status],"-",0)="Alive",
        _xlfn.XLOOKUP(A562,Table10[Tag Number],Table10[Status],"-",0)="Alive",
        _xlfn.XLOOKUP(A562,Table9[Tag Number],Table9[Status],"-",0)="Alive",
        _xlfn.XLOOKUP(A562,Table8[Tag Number],Table8[Status],"-",0)="Alive"),"Alive",
     OR(_xlfn.XLOOKUP(A562,Table9[Tag Number],Table9[Status],"-",0)="-",
        _xlfn.XLOOKUP(A562,Table10[Tag Number],Table10[Status],"-",0)="-",
        _xlfn.XLOOKUP(A562,Table11[Tag Number],Table11[Status],"-",0)="-",
        _xlfn.XLOOKUP(A562,Table8[Tag Number],Table8[Status],"-",0)="-"),
   "-")</f>
        <v>-</v>
      </c>
      <c r="I562" s="88" t="str">
        <f>IF((_xlfn.XLOOKUP(B562,[2]Sheet1!$A$2:$A$198,[2]Sheet1!$B$2:$B$198,"-",0)="Glade"),"Out","No")</f>
        <v>No</v>
      </c>
      <c r="J562" s="90"/>
      <c r="K562" s="91"/>
      <c r="L562" s="91"/>
      <c r="M562" s="91"/>
      <c r="N562" s="92"/>
      <c r="O562" s="89"/>
      <c r="R562" t="b">
        <f t="shared" si="18"/>
        <v>0</v>
      </c>
    </row>
    <row r="563" spans="1:18" ht="15" thickBot="1" x14ac:dyDescent="0.35">
      <c r="A563" s="2" t="s">
        <v>1545</v>
      </c>
      <c r="B563" s="2" t="s">
        <v>1145</v>
      </c>
      <c r="C563" s="84">
        <f>IF(COUNTIF(Table8[Tag Number], A563), 1, 0)</f>
        <v>0</v>
      </c>
      <c r="D563" s="85">
        <f>IF(COUNTIF(Table9[Tag Number], A563), 1, 0)</f>
        <v>0</v>
      </c>
      <c r="E563" s="86">
        <f>IF(COUNTIF(Table10[Tag Number], A563), 1, 0)</f>
        <v>0</v>
      </c>
      <c r="F563" s="86">
        <f>IF(COUNTIF(Table11[Tag Number], A563), 1, 0)</f>
        <v>0</v>
      </c>
      <c r="G563" s="87">
        <f t="shared" si="19"/>
        <v>0</v>
      </c>
      <c r="H563" s="88" t="str" cm="1">
        <f t="array" ref="H563">_xlfn.IFS(OR(_xlfn.XLOOKUP(A563,Table9[Tag Number],Table9[Status],"-",0)="Dead",
        _xlfn.XLOOKUP(A563,Table10[Tag Number],Table10[Status],"-",0)="Dead",
        _xlfn.XLOOKUP(A563,Table11[Tag Number],Table11[Status],"-",0)="Dead",
        _xlfn.XLOOKUP(A563,Table8[Tag Number],Table8[Status],"-",0)="Dead"),"Dead",
     OR(_xlfn.XLOOKUP(A563,Table11[Tag Number],Table11[Status],"-",0)="Alive",
        _xlfn.XLOOKUP(A563,Table10[Tag Number],Table10[Status],"-",0)="Alive",
        _xlfn.XLOOKUP(A563,Table9[Tag Number],Table9[Status],"-",0)="Alive",
        _xlfn.XLOOKUP(A563,Table8[Tag Number],Table8[Status],"-",0)="Alive"),"Alive",
     OR(_xlfn.XLOOKUP(A563,Table9[Tag Number],Table9[Status],"-",0)="-",
        _xlfn.XLOOKUP(A563,Table10[Tag Number],Table10[Status],"-",0)="-",
        _xlfn.XLOOKUP(A563,Table11[Tag Number],Table11[Status],"-",0)="-",
        _xlfn.XLOOKUP(A563,Table8[Tag Number],Table8[Status],"-",0)="-"),
   "-")</f>
        <v>-</v>
      </c>
      <c r="I563" s="88" t="str">
        <f>IF((_xlfn.XLOOKUP(B563,[2]Sheet1!$A$2:$A$198,[2]Sheet1!$B$2:$B$198,"-",0)="Glade"),"Out","No")</f>
        <v>No</v>
      </c>
      <c r="J563" s="90"/>
      <c r="K563" s="91"/>
      <c r="L563" s="91"/>
      <c r="M563" s="91"/>
      <c r="N563" s="92"/>
      <c r="O563" s="89"/>
      <c r="R563" t="b">
        <f t="shared" si="18"/>
        <v>0</v>
      </c>
    </row>
    <row r="564" spans="1:18" ht="15" thickBot="1" x14ac:dyDescent="0.35">
      <c r="A564" s="3" t="s">
        <v>1546</v>
      </c>
      <c r="B564" s="3" t="s">
        <v>1145</v>
      </c>
      <c r="C564" s="84">
        <f>IF(COUNTIF(Table8[Tag Number], A564), 1, 0)</f>
        <v>0</v>
      </c>
      <c r="D564" s="85">
        <f>IF(COUNTIF(Table9[Tag Number], A564), 1, 0)</f>
        <v>0</v>
      </c>
      <c r="E564" s="86">
        <f>IF(COUNTIF(Table10[Tag Number], A564), 1, 0)</f>
        <v>0</v>
      </c>
      <c r="F564" s="86">
        <f>IF(COUNTIF(Table11[Tag Number], A564), 1, 0)</f>
        <v>0</v>
      </c>
      <c r="G564" s="87">
        <f t="shared" si="19"/>
        <v>0</v>
      </c>
      <c r="H564" s="88" t="str" cm="1">
        <f t="array" ref="H564">_xlfn.IFS(OR(_xlfn.XLOOKUP(A564,Table9[Tag Number],Table9[Status],"-",0)="Dead",
        _xlfn.XLOOKUP(A564,Table10[Tag Number],Table10[Status],"-",0)="Dead",
        _xlfn.XLOOKUP(A564,Table11[Tag Number],Table11[Status],"-",0)="Dead",
        _xlfn.XLOOKUP(A564,Table8[Tag Number],Table8[Status],"-",0)="Dead"),"Dead",
     OR(_xlfn.XLOOKUP(A564,Table11[Tag Number],Table11[Status],"-",0)="Alive",
        _xlfn.XLOOKUP(A564,Table10[Tag Number],Table10[Status],"-",0)="Alive",
        _xlfn.XLOOKUP(A564,Table9[Tag Number],Table9[Status],"-",0)="Alive",
        _xlfn.XLOOKUP(A564,Table8[Tag Number],Table8[Status],"-",0)="Alive"),"Alive",
     OR(_xlfn.XLOOKUP(A564,Table9[Tag Number],Table9[Status],"-",0)="-",
        _xlfn.XLOOKUP(A564,Table10[Tag Number],Table10[Status],"-",0)="-",
        _xlfn.XLOOKUP(A564,Table11[Tag Number],Table11[Status],"-",0)="-",
        _xlfn.XLOOKUP(A564,Table8[Tag Number],Table8[Status],"-",0)="-"),
   "-")</f>
        <v>-</v>
      </c>
      <c r="I564" s="88" t="str">
        <f>IF((_xlfn.XLOOKUP(B564,[2]Sheet1!$A$2:$A$198,[2]Sheet1!$B$2:$B$198,"-",0)="Glade"),"Out","No")</f>
        <v>No</v>
      </c>
      <c r="J564" s="90"/>
      <c r="K564" s="91"/>
      <c r="L564" s="91"/>
      <c r="M564" s="91"/>
      <c r="N564" s="92"/>
      <c r="O564" s="89"/>
      <c r="R564" t="b">
        <f t="shared" si="18"/>
        <v>0</v>
      </c>
    </row>
    <row r="565" spans="1:18" ht="15" thickBot="1" x14ac:dyDescent="0.35">
      <c r="A565" s="2" t="s">
        <v>1547</v>
      </c>
      <c r="B565" s="2" t="s">
        <v>1145</v>
      </c>
      <c r="C565" s="84">
        <f>IF(COUNTIF(Table8[Tag Number], A565), 1, 0)</f>
        <v>0</v>
      </c>
      <c r="D565" s="85">
        <f>IF(COUNTIF(Table9[Tag Number], A565), 1, 0)</f>
        <v>0</v>
      </c>
      <c r="E565" s="86">
        <f>IF(COUNTIF(Table10[Tag Number], A565), 1, 0)</f>
        <v>0</v>
      </c>
      <c r="F565" s="86">
        <f>IF(COUNTIF(Table11[Tag Number], A565), 1, 0)</f>
        <v>0</v>
      </c>
      <c r="G565" s="87">
        <f t="shared" si="19"/>
        <v>0</v>
      </c>
      <c r="H565" s="88" t="str" cm="1">
        <f t="array" ref="H565">_xlfn.IFS(OR(_xlfn.XLOOKUP(A565,Table9[Tag Number],Table9[Status],"-",0)="Dead",
        _xlfn.XLOOKUP(A565,Table10[Tag Number],Table10[Status],"-",0)="Dead",
        _xlfn.XLOOKUP(A565,Table11[Tag Number],Table11[Status],"-",0)="Dead",
        _xlfn.XLOOKUP(A565,Table8[Tag Number],Table8[Status],"-",0)="Dead"),"Dead",
     OR(_xlfn.XLOOKUP(A565,Table11[Tag Number],Table11[Status],"-",0)="Alive",
        _xlfn.XLOOKUP(A565,Table10[Tag Number],Table10[Status],"-",0)="Alive",
        _xlfn.XLOOKUP(A565,Table9[Tag Number],Table9[Status],"-",0)="Alive",
        _xlfn.XLOOKUP(A565,Table8[Tag Number],Table8[Status],"-",0)="Alive"),"Alive",
     OR(_xlfn.XLOOKUP(A565,Table9[Tag Number],Table9[Status],"-",0)="-",
        _xlfn.XLOOKUP(A565,Table10[Tag Number],Table10[Status],"-",0)="-",
        _xlfn.XLOOKUP(A565,Table11[Tag Number],Table11[Status],"-",0)="-",
        _xlfn.XLOOKUP(A565,Table8[Tag Number],Table8[Status],"-",0)="-"),
   "-")</f>
        <v>-</v>
      </c>
      <c r="I565" s="88" t="str">
        <f>IF((_xlfn.XLOOKUP(B565,[2]Sheet1!$A$2:$A$198,[2]Sheet1!$B$2:$B$198,"-",0)="Glade"),"Out","No")</f>
        <v>No</v>
      </c>
      <c r="J565" s="90"/>
      <c r="K565" s="91"/>
      <c r="L565" s="91"/>
      <c r="M565" s="91"/>
      <c r="N565" s="92"/>
      <c r="O565" s="89"/>
      <c r="R565" t="b">
        <f t="shared" si="18"/>
        <v>0</v>
      </c>
    </row>
    <row r="566" spans="1:18" ht="15" thickBot="1" x14ac:dyDescent="0.35">
      <c r="A566" s="93" t="s">
        <v>1548</v>
      </c>
      <c r="B566" s="93" t="s">
        <v>1145</v>
      </c>
      <c r="C566" s="84">
        <f>IF(COUNTIF(Table8[Tag Number], A566), 1, 0)</f>
        <v>0</v>
      </c>
      <c r="D566" s="85">
        <f>IF(COUNTIF(Table9[Tag Number], A566), 1, 0)</f>
        <v>0</v>
      </c>
      <c r="E566" s="86">
        <f>IF(COUNTIF(Table10[Tag Number], A566), 1, 0)</f>
        <v>0</v>
      </c>
      <c r="F566" s="86">
        <f>IF(COUNTIF(Table11[Tag Number], A566), 1, 0)</f>
        <v>0</v>
      </c>
      <c r="G566" s="87">
        <f t="shared" si="19"/>
        <v>0</v>
      </c>
      <c r="H566" s="88" t="str" cm="1">
        <f t="array" ref="H566">_xlfn.IFS(OR(_xlfn.XLOOKUP(A566,Table9[Tag Number],Table9[Status],"-",0)="Dead",
        _xlfn.XLOOKUP(A566,Table10[Tag Number],Table10[Status],"-",0)="Dead",
        _xlfn.XLOOKUP(A566,Table11[Tag Number],Table11[Status],"-",0)="Dead",
        _xlfn.XLOOKUP(A566,Table8[Tag Number],Table8[Status],"-",0)="Dead"),"Dead",
     OR(_xlfn.XLOOKUP(A566,Table11[Tag Number],Table11[Status],"-",0)="Alive",
        _xlfn.XLOOKUP(A566,Table10[Tag Number],Table10[Status],"-",0)="Alive",
        _xlfn.XLOOKUP(A566,Table9[Tag Number],Table9[Status],"-",0)="Alive",
        _xlfn.XLOOKUP(A566,Table8[Tag Number],Table8[Status],"-",0)="Alive"),"Alive",
     OR(_xlfn.XLOOKUP(A566,Table9[Tag Number],Table9[Status],"-",0)="-",
        _xlfn.XLOOKUP(A566,Table10[Tag Number],Table10[Status],"-",0)="-",
        _xlfn.XLOOKUP(A566,Table11[Tag Number],Table11[Status],"-",0)="-",
        _xlfn.XLOOKUP(A566,Table8[Tag Number],Table8[Status],"-",0)="-"),
   "-")</f>
        <v>-</v>
      </c>
      <c r="I566" s="88" t="str">
        <f>IF((_xlfn.XLOOKUP(B566,[2]Sheet1!$A$2:$A$198,[2]Sheet1!$B$2:$B$198,"-",0)="Glade"),"Out","No")</f>
        <v>No</v>
      </c>
      <c r="J566" s="90"/>
      <c r="K566" s="91"/>
      <c r="L566" s="91"/>
      <c r="M566" s="91"/>
      <c r="N566" s="92"/>
      <c r="O566" s="89"/>
      <c r="R566" t="b">
        <f t="shared" si="18"/>
        <v>0</v>
      </c>
    </row>
    <row r="567" spans="1:18" ht="15" thickBot="1" x14ac:dyDescent="0.35">
      <c r="A567" s="2" t="s">
        <v>1549</v>
      </c>
      <c r="B567" s="2" t="s">
        <v>1145</v>
      </c>
      <c r="C567" s="84">
        <f>IF(COUNTIF(Table8[Tag Number], A567), 1, 0)</f>
        <v>0</v>
      </c>
      <c r="D567" s="85">
        <f>IF(COUNTIF(Table9[Tag Number], A567), 1, 0)</f>
        <v>0</v>
      </c>
      <c r="E567" s="86">
        <f>IF(COUNTIF(Table10[Tag Number], A567), 1, 0)</f>
        <v>0</v>
      </c>
      <c r="F567" s="86">
        <f>IF(COUNTIF(Table11[Tag Number], A567), 1, 0)</f>
        <v>0</v>
      </c>
      <c r="G567" s="87">
        <f t="shared" si="19"/>
        <v>0</v>
      </c>
      <c r="H567" s="88" t="str" cm="1">
        <f t="array" ref="H567">_xlfn.IFS(OR(_xlfn.XLOOKUP(A567,Table9[Tag Number],Table9[Status],"-",0)="Dead",
        _xlfn.XLOOKUP(A567,Table10[Tag Number],Table10[Status],"-",0)="Dead",
        _xlfn.XLOOKUP(A567,Table11[Tag Number],Table11[Status],"-",0)="Dead",
        _xlfn.XLOOKUP(A567,Table8[Tag Number],Table8[Status],"-",0)="Dead"),"Dead",
     OR(_xlfn.XLOOKUP(A567,Table11[Tag Number],Table11[Status],"-",0)="Alive",
        _xlfn.XLOOKUP(A567,Table10[Tag Number],Table10[Status],"-",0)="Alive",
        _xlfn.XLOOKUP(A567,Table9[Tag Number],Table9[Status],"-",0)="Alive",
        _xlfn.XLOOKUP(A567,Table8[Tag Number],Table8[Status],"-",0)="Alive"),"Alive",
     OR(_xlfn.XLOOKUP(A567,Table9[Tag Number],Table9[Status],"-",0)="-",
        _xlfn.XLOOKUP(A567,Table10[Tag Number],Table10[Status],"-",0)="-",
        _xlfn.XLOOKUP(A567,Table11[Tag Number],Table11[Status],"-",0)="-",
        _xlfn.XLOOKUP(A567,Table8[Tag Number],Table8[Status],"-",0)="-"),
   "-")</f>
        <v>-</v>
      </c>
      <c r="I567" s="88" t="str">
        <f>IF((_xlfn.XLOOKUP(B567,[2]Sheet1!$A$2:$A$198,[2]Sheet1!$B$2:$B$198,"-",0)="Glade"),"Out","No")</f>
        <v>No</v>
      </c>
      <c r="J567" s="90"/>
      <c r="K567" s="91"/>
      <c r="L567" s="91"/>
      <c r="M567" s="91"/>
      <c r="N567" s="92"/>
      <c r="O567" s="89"/>
      <c r="R567" t="b">
        <f t="shared" si="18"/>
        <v>0</v>
      </c>
    </row>
    <row r="568" spans="1:18" ht="15" thickBot="1" x14ac:dyDescent="0.35">
      <c r="A568" s="3" t="s">
        <v>1550</v>
      </c>
      <c r="B568" s="3" t="s">
        <v>1145</v>
      </c>
      <c r="C568" s="84">
        <f>IF(COUNTIF(Table8[Tag Number], A568), 1, 0)</f>
        <v>0</v>
      </c>
      <c r="D568" s="85">
        <f>IF(COUNTIF(Table9[Tag Number], A568), 1, 0)</f>
        <v>0</v>
      </c>
      <c r="E568" s="86">
        <f>IF(COUNTIF(Table10[Tag Number], A568), 1, 0)</f>
        <v>0</v>
      </c>
      <c r="F568" s="86">
        <f>IF(COUNTIF(Table11[Tag Number], A568), 1, 0)</f>
        <v>0</v>
      </c>
      <c r="G568" s="87">
        <f t="shared" si="19"/>
        <v>0</v>
      </c>
      <c r="H568" s="88" t="str" cm="1">
        <f t="array" ref="H568">_xlfn.IFS(OR(_xlfn.XLOOKUP(A568,Table9[Tag Number],Table9[Status],"-",0)="Dead",
        _xlfn.XLOOKUP(A568,Table10[Tag Number],Table10[Status],"-",0)="Dead",
        _xlfn.XLOOKUP(A568,Table11[Tag Number],Table11[Status],"-",0)="Dead",
        _xlfn.XLOOKUP(A568,Table8[Tag Number],Table8[Status],"-",0)="Dead"),"Dead",
     OR(_xlfn.XLOOKUP(A568,Table11[Tag Number],Table11[Status],"-",0)="Alive",
        _xlfn.XLOOKUP(A568,Table10[Tag Number],Table10[Status],"-",0)="Alive",
        _xlfn.XLOOKUP(A568,Table9[Tag Number],Table9[Status],"-",0)="Alive",
        _xlfn.XLOOKUP(A568,Table8[Tag Number],Table8[Status],"-",0)="Alive"),"Alive",
     OR(_xlfn.XLOOKUP(A568,Table9[Tag Number],Table9[Status],"-",0)="-",
        _xlfn.XLOOKUP(A568,Table10[Tag Number],Table10[Status],"-",0)="-",
        _xlfn.XLOOKUP(A568,Table11[Tag Number],Table11[Status],"-",0)="-",
        _xlfn.XLOOKUP(A568,Table8[Tag Number],Table8[Status],"-",0)="-"),
   "-")</f>
        <v>-</v>
      </c>
      <c r="I568" s="88" t="str">
        <f>IF((_xlfn.XLOOKUP(B568,[2]Sheet1!$A$2:$A$198,[2]Sheet1!$B$2:$B$198,"-",0)="Glade"),"Out","No")</f>
        <v>No</v>
      </c>
      <c r="J568" s="90"/>
      <c r="K568" s="91"/>
      <c r="L568" s="91"/>
      <c r="M568" s="91"/>
      <c r="N568" s="92"/>
      <c r="O568" s="89"/>
      <c r="R568" t="b">
        <f t="shared" si="18"/>
        <v>0</v>
      </c>
    </row>
    <row r="569" spans="1:18" ht="15" thickBot="1" x14ac:dyDescent="0.35">
      <c r="A569" s="2" t="s">
        <v>1551</v>
      </c>
      <c r="B569" s="2" t="s">
        <v>1137</v>
      </c>
      <c r="C569" s="84">
        <f>IF(COUNTIF(Table8[Tag Number], A569), 1, 0)</f>
        <v>0</v>
      </c>
      <c r="D569" s="85">
        <f>IF(COUNTIF(Table9[Tag Number], A569), 1, 0)</f>
        <v>0</v>
      </c>
      <c r="E569" s="86">
        <f>IF(COUNTIF(Table10[Tag Number], A569), 1, 0)</f>
        <v>0</v>
      </c>
      <c r="F569" s="86">
        <f>IF(COUNTIF(Table11[Tag Number], A569), 1, 0)</f>
        <v>0</v>
      </c>
      <c r="G569" s="87">
        <f t="shared" si="19"/>
        <v>0</v>
      </c>
      <c r="H569" s="88" t="str" cm="1">
        <f t="array" ref="H569">_xlfn.IFS(OR(_xlfn.XLOOKUP(A569,Table9[Tag Number],Table9[Status],"-",0)="Dead",
        _xlfn.XLOOKUP(A569,Table10[Tag Number],Table10[Status],"-",0)="Dead",
        _xlfn.XLOOKUP(A569,Table11[Tag Number],Table11[Status],"-",0)="Dead",
        _xlfn.XLOOKUP(A569,Table8[Tag Number],Table8[Status],"-",0)="Dead"),"Dead",
     OR(_xlfn.XLOOKUP(A569,Table11[Tag Number],Table11[Status],"-",0)="Alive",
        _xlfn.XLOOKUP(A569,Table10[Tag Number],Table10[Status],"-",0)="Alive",
        _xlfn.XLOOKUP(A569,Table9[Tag Number],Table9[Status],"-",0)="Alive",
        _xlfn.XLOOKUP(A569,Table8[Tag Number],Table8[Status],"-",0)="Alive"),"Alive",
     OR(_xlfn.XLOOKUP(A569,Table9[Tag Number],Table9[Status],"-",0)="-",
        _xlfn.XLOOKUP(A569,Table10[Tag Number],Table10[Status],"-",0)="-",
        _xlfn.XLOOKUP(A569,Table11[Tag Number],Table11[Status],"-",0)="-",
        _xlfn.XLOOKUP(A569,Table8[Tag Number],Table8[Status],"-",0)="-"),
   "-")</f>
        <v>-</v>
      </c>
      <c r="I569" s="88" t="str">
        <f>IF((_xlfn.XLOOKUP(B569,[2]Sheet1!$A$2:$A$198,[2]Sheet1!$B$2:$B$198,"-",0)="Glade"),"Out","No")</f>
        <v>No</v>
      </c>
      <c r="J569" s="90"/>
      <c r="K569" s="91"/>
      <c r="L569" s="91"/>
      <c r="M569" s="91"/>
      <c r="N569" s="92"/>
      <c r="O569" s="89"/>
      <c r="R569" t="b">
        <f t="shared" si="18"/>
        <v>0</v>
      </c>
    </row>
    <row r="570" spans="1:18" ht="15" thickBot="1" x14ac:dyDescent="0.35">
      <c r="A570" s="3" t="s">
        <v>1552</v>
      </c>
      <c r="B570" s="3" t="s">
        <v>1145</v>
      </c>
      <c r="C570" s="84">
        <f>IF(COUNTIF(Table8[Tag Number], A570), 1, 0)</f>
        <v>0</v>
      </c>
      <c r="D570" s="85">
        <f>IF(COUNTIF(Table9[Tag Number], A570), 1, 0)</f>
        <v>0</v>
      </c>
      <c r="E570" s="86">
        <f>IF(COUNTIF(Table10[Tag Number], A570), 1, 0)</f>
        <v>0</v>
      </c>
      <c r="F570" s="86">
        <f>IF(COUNTIF(Table11[Tag Number], A570), 1, 0)</f>
        <v>0</v>
      </c>
      <c r="G570" s="87">
        <f t="shared" si="19"/>
        <v>0</v>
      </c>
      <c r="H570" s="88" t="str" cm="1">
        <f t="array" ref="H570">_xlfn.IFS(OR(_xlfn.XLOOKUP(A570,Table9[Tag Number],Table9[Status],"-",0)="Dead",
        _xlfn.XLOOKUP(A570,Table10[Tag Number],Table10[Status],"-",0)="Dead",
        _xlfn.XLOOKUP(A570,Table11[Tag Number],Table11[Status],"-",0)="Dead",
        _xlfn.XLOOKUP(A570,Table8[Tag Number],Table8[Status],"-",0)="Dead"),"Dead",
     OR(_xlfn.XLOOKUP(A570,Table11[Tag Number],Table11[Status],"-",0)="Alive",
        _xlfn.XLOOKUP(A570,Table10[Tag Number],Table10[Status],"-",0)="Alive",
        _xlfn.XLOOKUP(A570,Table9[Tag Number],Table9[Status],"-",0)="Alive",
        _xlfn.XLOOKUP(A570,Table8[Tag Number],Table8[Status],"-",0)="Alive"),"Alive",
     OR(_xlfn.XLOOKUP(A570,Table9[Tag Number],Table9[Status],"-",0)="-",
        _xlfn.XLOOKUP(A570,Table10[Tag Number],Table10[Status],"-",0)="-",
        _xlfn.XLOOKUP(A570,Table11[Tag Number],Table11[Status],"-",0)="-",
        _xlfn.XLOOKUP(A570,Table8[Tag Number],Table8[Status],"-",0)="-"),
   "-")</f>
        <v>-</v>
      </c>
      <c r="I570" s="88" t="str">
        <f>IF((_xlfn.XLOOKUP(B570,[2]Sheet1!$A$2:$A$198,[2]Sheet1!$B$2:$B$198,"-",0)="Glade"),"Out","No")</f>
        <v>No</v>
      </c>
      <c r="J570" s="90"/>
      <c r="K570" s="91"/>
      <c r="L570" s="91"/>
      <c r="M570" s="91"/>
      <c r="N570" s="92"/>
      <c r="O570" s="89"/>
      <c r="R570" t="b">
        <f t="shared" si="18"/>
        <v>0</v>
      </c>
    </row>
    <row r="571" spans="1:18" ht="15" thickBot="1" x14ac:dyDescent="0.35">
      <c r="A571" s="2" t="s">
        <v>1553</v>
      </c>
      <c r="B571" s="2" t="s">
        <v>1145</v>
      </c>
      <c r="C571" s="84">
        <f>IF(COUNTIF(Table8[Tag Number], A571), 1, 0)</f>
        <v>0</v>
      </c>
      <c r="D571" s="85">
        <f>IF(COUNTIF(Table9[Tag Number], A571), 1, 0)</f>
        <v>0</v>
      </c>
      <c r="E571" s="86">
        <f>IF(COUNTIF(Table10[Tag Number], A571), 1, 0)</f>
        <v>0</v>
      </c>
      <c r="F571" s="86">
        <f>IF(COUNTIF(Table11[Tag Number], A571), 1, 0)</f>
        <v>0</v>
      </c>
      <c r="G571" s="87">
        <f t="shared" si="19"/>
        <v>0</v>
      </c>
      <c r="H571" s="88" t="str" cm="1">
        <f t="array" ref="H571">_xlfn.IFS(OR(_xlfn.XLOOKUP(A571,Table9[Tag Number],Table9[Status],"-",0)="Dead",
        _xlfn.XLOOKUP(A571,Table10[Tag Number],Table10[Status],"-",0)="Dead",
        _xlfn.XLOOKUP(A571,Table11[Tag Number],Table11[Status],"-",0)="Dead",
        _xlfn.XLOOKUP(A571,Table8[Tag Number],Table8[Status],"-",0)="Dead"),"Dead",
     OR(_xlfn.XLOOKUP(A571,Table11[Tag Number],Table11[Status],"-",0)="Alive",
        _xlfn.XLOOKUP(A571,Table10[Tag Number],Table10[Status],"-",0)="Alive",
        _xlfn.XLOOKUP(A571,Table9[Tag Number],Table9[Status],"-",0)="Alive",
        _xlfn.XLOOKUP(A571,Table8[Tag Number],Table8[Status],"-",0)="Alive"),"Alive",
     OR(_xlfn.XLOOKUP(A571,Table9[Tag Number],Table9[Status],"-",0)="-",
        _xlfn.XLOOKUP(A571,Table10[Tag Number],Table10[Status],"-",0)="-",
        _xlfn.XLOOKUP(A571,Table11[Tag Number],Table11[Status],"-",0)="-",
        _xlfn.XLOOKUP(A571,Table8[Tag Number],Table8[Status],"-",0)="-"),
   "-")</f>
        <v>-</v>
      </c>
      <c r="I571" s="88" t="str">
        <f>IF((_xlfn.XLOOKUP(B571,[2]Sheet1!$A$2:$A$198,[2]Sheet1!$B$2:$B$198,"-",0)="Glade"),"Out","No")</f>
        <v>No</v>
      </c>
      <c r="J571" s="90"/>
      <c r="K571" s="91"/>
      <c r="L571" s="91"/>
      <c r="M571" s="91"/>
      <c r="N571" s="92"/>
      <c r="O571" s="89"/>
      <c r="R571" t="b">
        <f t="shared" si="18"/>
        <v>0</v>
      </c>
    </row>
    <row r="572" spans="1:18" ht="15" thickBot="1" x14ac:dyDescent="0.35">
      <c r="A572" s="3" t="s">
        <v>1554</v>
      </c>
      <c r="B572" s="3" t="s">
        <v>1145</v>
      </c>
      <c r="C572" s="84">
        <f>IF(COUNTIF(Table8[Tag Number], A572), 1, 0)</f>
        <v>0</v>
      </c>
      <c r="D572" s="85">
        <f>IF(COUNTIF(Table9[Tag Number], A572), 1, 0)</f>
        <v>0</v>
      </c>
      <c r="E572" s="86">
        <f>IF(COUNTIF(Table10[Tag Number], A572), 1, 0)</f>
        <v>0</v>
      </c>
      <c r="F572" s="86">
        <f>IF(COUNTIF(Table11[Tag Number], A572), 1, 0)</f>
        <v>0</v>
      </c>
      <c r="G572" s="87">
        <f t="shared" si="19"/>
        <v>0</v>
      </c>
      <c r="H572" s="88" t="str" cm="1">
        <f t="array" ref="H572">_xlfn.IFS(OR(_xlfn.XLOOKUP(A572,Table9[Tag Number],Table9[Status],"-",0)="Dead",
        _xlfn.XLOOKUP(A572,Table10[Tag Number],Table10[Status],"-",0)="Dead",
        _xlfn.XLOOKUP(A572,Table11[Tag Number],Table11[Status],"-",0)="Dead",
        _xlfn.XLOOKUP(A572,Table8[Tag Number],Table8[Status],"-",0)="Dead"),"Dead",
     OR(_xlfn.XLOOKUP(A572,Table11[Tag Number],Table11[Status],"-",0)="Alive",
        _xlfn.XLOOKUP(A572,Table10[Tag Number],Table10[Status],"-",0)="Alive",
        _xlfn.XLOOKUP(A572,Table9[Tag Number],Table9[Status],"-",0)="Alive",
        _xlfn.XLOOKUP(A572,Table8[Tag Number],Table8[Status],"-",0)="Alive"),"Alive",
     OR(_xlfn.XLOOKUP(A572,Table9[Tag Number],Table9[Status],"-",0)="-",
        _xlfn.XLOOKUP(A572,Table10[Tag Number],Table10[Status],"-",0)="-",
        _xlfn.XLOOKUP(A572,Table11[Tag Number],Table11[Status],"-",0)="-",
        _xlfn.XLOOKUP(A572,Table8[Tag Number],Table8[Status],"-",0)="-"),
   "-")</f>
        <v>-</v>
      </c>
      <c r="I572" s="88" t="str">
        <f>IF((_xlfn.XLOOKUP(B572,[2]Sheet1!$A$2:$A$198,[2]Sheet1!$B$2:$B$198,"-",0)="Glade"),"Out","No")</f>
        <v>No</v>
      </c>
      <c r="J572" s="90"/>
      <c r="K572" s="91"/>
      <c r="L572" s="91"/>
      <c r="M572" s="91"/>
      <c r="N572" s="92"/>
      <c r="O572" s="89"/>
      <c r="R572" t="b">
        <f t="shared" si="18"/>
        <v>0</v>
      </c>
    </row>
    <row r="573" spans="1:18" ht="15" thickBot="1" x14ac:dyDescent="0.35">
      <c r="A573" s="2" t="s">
        <v>1555</v>
      </c>
      <c r="B573" s="2" t="s">
        <v>1145</v>
      </c>
      <c r="C573" s="84">
        <f>IF(COUNTIF(Table8[Tag Number], A573), 1, 0)</f>
        <v>0</v>
      </c>
      <c r="D573" s="85">
        <f>IF(COUNTIF(Table9[Tag Number], A573), 1, 0)</f>
        <v>0</v>
      </c>
      <c r="E573" s="86">
        <f>IF(COUNTIF(Table10[Tag Number], A573), 1, 0)</f>
        <v>0</v>
      </c>
      <c r="F573" s="86">
        <f>IF(COUNTIF(Table11[Tag Number], A573), 1, 0)</f>
        <v>0</v>
      </c>
      <c r="G573" s="87">
        <f t="shared" si="19"/>
        <v>0</v>
      </c>
      <c r="H573" s="88" t="str" cm="1">
        <f t="array" ref="H573">_xlfn.IFS(OR(_xlfn.XLOOKUP(A573,Table9[Tag Number],Table9[Status],"-",0)="Dead",
        _xlfn.XLOOKUP(A573,Table10[Tag Number],Table10[Status],"-",0)="Dead",
        _xlfn.XLOOKUP(A573,Table11[Tag Number],Table11[Status],"-",0)="Dead",
        _xlfn.XLOOKUP(A573,Table8[Tag Number],Table8[Status],"-",0)="Dead"),"Dead",
     OR(_xlfn.XLOOKUP(A573,Table11[Tag Number],Table11[Status],"-",0)="Alive",
        _xlfn.XLOOKUP(A573,Table10[Tag Number],Table10[Status],"-",0)="Alive",
        _xlfn.XLOOKUP(A573,Table9[Tag Number],Table9[Status],"-",0)="Alive",
        _xlfn.XLOOKUP(A573,Table8[Tag Number],Table8[Status],"-",0)="Alive"),"Alive",
     OR(_xlfn.XLOOKUP(A573,Table9[Tag Number],Table9[Status],"-",0)="-",
        _xlfn.XLOOKUP(A573,Table10[Tag Number],Table10[Status],"-",0)="-",
        _xlfn.XLOOKUP(A573,Table11[Tag Number],Table11[Status],"-",0)="-",
        _xlfn.XLOOKUP(A573,Table8[Tag Number],Table8[Status],"-",0)="-"),
   "-")</f>
        <v>-</v>
      </c>
      <c r="I573" s="88" t="str">
        <f>IF((_xlfn.XLOOKUP(B573,[2]Sheet1!$A$2:$A$198,[2]Sheet1!$B$2:$B$198,"-",0)="Glade"),"Out","No")</f>
        <v>No</v>
      </c>
      <c r="J573" s="90"/>
      <c r="K573" s="91"/>
      <c r="L573" s="91"/>
      <c r="M573" s="91"/>
      <c r="N573" s="92"/>
      <c r="O573" s="89"/>
      <c r="R573" t="b">
        <f t="shared" si="18"/>
        <v>0</v>
      </c>
    </row>
    <row r="574" spans="1:18" ht="15" thickBot="1" x14ac:dyDescent="0.35">
      <c r="A574" s="3" t="s">
        <v>1556</v>
      </c>
      <c r="B574" s="3" t="s">
        <v>1137</v>
      </c>
      <c r="C574" s="84">
        <f>IF(COUNTIF(Table8[Tag Number], A574), 1, 0)</f>
        <v>0</v>
      </c>
      <c r="D574" s="85">
        <f>IF(COUNTIF(Table9[Tag Number], A574), 1, 0)</f>
        <v>0</v>
      </c>
      <c r="E574" s="86">
        <f>IF(COUNTIF(Table10[Tag Number], A574), 1, 0)</f>
        <v>0</v>
      </c>
      <c r="F574" s="86">
        <f>IF(COUNTIF(Table11[Tag Number], A574), 1, 0)</f>
        <v>0</v>
      </c>
      <c r="G574" s="87">
        <f t="shared" si="19"/>
        <v>0</v>
      </c>
      <c r="H574" s="88" t="str" cm="1">
        <f t="array" ref="H574">_xlfn.IFS(OR(_xlfn.XLOOKUP(A574,Table9[Tag Number],Table9[Status],"-",0)="Dead",
        _xlfn.XLOOKUP(A574,Table10[Tag Number],Table10[Status],"-",0)="Dead",
        _xlfn.XLOOKUP(A574,Table11[Tag Number],Table11[Status],"-",0)="Dead",
        _xlfn.XLOOKUP(A574,Table8[Tag Number],Table8[Status],"-",0)="Dead"),"Dead",
     OR(_xlfn.XLOOKUP(A574,Table11[Tag Number],Table11[Status],"-",0)="Alive",
        _xlfn.XLOOKUP(A574,Table10[Tag Number],Table10[Status],"-",0)="Alive",
        _xlfn.XLOOKUP(A574,Table9[Tag Number],Table9[Status],"-",0)="Alive",
        _xlfn.XLOOKUP(A574,Table8[Tag Number],Table8[Status],"-",0)="Alive"),"Alive",
     OR(_xlfn.XLOOKUP(A574,Table9[Tag Number],Table9[Status],"-",0)="-",
        _xlfn.XLOOKUP(A574,Table10[Tag Number],Table10[Status],"-",0)="-",
        _xlfn.XLOOKUP(A574,Table11[Tag Number],Table11[Status],"-",0)="-",
        _xlfn.XLOOKUP(A574,Table8[Tag Number],Table8[Status],"-",0)="-"),
   "-")</f>
        <v>-</v>
      </c>
      <c r="I574" s="88" t="str">
        <f>IF((_xlfn.XLOOKUP(B574,[2]Sheet1!$A$2:$A$198,[2]Sheet1!$B$2:$B$198,"-",0)="Glade"),"Out","No")</f>
        <v>No</v>
      </c>
      <c r="J574" s="90"/>
      <c r="K574" s="91"/>
      <c r="L574" s="91"/>
      <c r="M574" s="91"/>
      <c r="N574" s="92"/>
      <c r="O574" s="89"/>
      <c r="R574" t="b">
        <f t="shared" si="18"/>
        <v>0</v>
      </c>
    </row>
    <row r="575" spans="1:18" ht="15" thickBot="1" x14ac:dyDescent="0.35">
      <c r="A575" s="2" t="s">
        <v>1557</v>
      </c>
      <c r="B575" s="2" t="s">
        <v>1145</v>
      </c>
      <c r="C575" s="84">
        <f>IF(COUNTIF(Table8[Tag Number], A575), 1, 0)</f>
        <v>0</v>
      </c>
      <c r="D575" s="85">
        <f>IF(COUNTIF(Table9[Tag Number], A575), 1, 0)</f>
        <v>0</v>
      </c>
      <c r="E575" s="86">
        <f>IF(COUNTIF(Table10[Tag Number], A575), 1, 0)</f>
        <v>0</v>
      </c>
      <c r="F575" s="86">
        <f>IF(COUNTIF(Table11[Tag Number], A575), 1, 0)</f>
        <v>0</v>
      </c>
      <c r="G575" s="87">
        <f t="shared" si="19"/>
        <v>0</v>
      </c>
      <c r="H575" s="88" t="str" cm="1">
        <f t="array" ref="H575">_xlfn.IFS(OR(_xlfn.XLOOKUP(A575,Table9[Tag Number],Table9[Status],"-",0)="Dead",
        _xlfn.XLOOKUP(A575,Table10[Tag Number],Table10[Status],"-",0)="Dead",
        _xlfn.XLOOKUP(A575,Table11[Tag Number],Table11[Status],"-",0)="Dead",
        _xlfn.XLOOKUP(A575,Table8[Tag Number],Table8[Status],"-",0)="Dead"),"Dead",
     OR(_xlfn.XLOOKUP(A575,Table11[Tag Number],Table11[Status],"-",0)="Alive",
        _xlfn.XLOOKUP(A575,Table10[Tag Number],Table10[Status],"-",0)="Alive",
        _xlfn.XLOOKUP(A575,Table9[Tag Number],Table9[Status],"-",0)="Alive",
        _xlfn.XLOOKUP(A575,Table8[Tag Number],Table8[Status],"-",0)="Alive"),"Alive",
     OR(_xlfn.XLOOKUP(A575,Table9[Tag Number],Table9[Status],"-",0)="-",
        _xlfn.XLOOKUP(A575,Table10[Tag Number],Table10[Status],"-",0)="-",
        _xlfn.XLOOKUP(A575,Table11[Tag Number],Table11[Status],"-",0)="-",
        _xlfn.XLOOKUP(A575,Table8[Tag Number],Table8[Status],"-",0)="-"),
   "-")</f>
        <v>-</v>
      </c>
      <c r="I575" s="88" t="str">
        <f>IF((_xlfn.XLOOKUP(B575,[2]Sheet1!$A$2:$A$198,[2]Sheet1!$B$2:$B$198,"-",0)="Glade"),"Out","No")</f>
        <v>No</v>
      </c>
      <c r="J575" s="90"/>
      <c r="K575" s="91"/>
      <c r="L575" s="91"/>
      <c r="M575" s="91"/>
      <c r="N575" s="92"/>
      <c r="O575" s="89"/>
      <c r="R575" t="b">
        <f t="shared" si="18"/>
        <v>0</v>
      </c>
    </row>
    <row r="576" spans="1:18" ht="15" thickBot="1" x14ac:dyDescent="0.35">
      <c r="A576" s="3" t="s">
        <v>1558</v>
      </c>
      <c r="B576" s="3" t="s">
        <v>1145</v>
      </c>
      <c r="C576" s="84">
        <f>IF(COUNTIF(Table8[Tag Number], A576), 1, 0)</f>
        <v>0</v>
      </c>
      <c r="D576" s="85">
        <f>IF(COUNTIF(Table9[Tag Number], A576), 1, 0)</f>
        <v>0</v>
      </c>
      <c r="E576" s="86">
        <f>IF(COUNTIF(Table10[Tag Number], A576), 1, 0)</f>
        <v>0</v>
      </c>
      <c r="F576" s="86">
        <f>IF(COUNTIF(Table11[Tag Number], A576), 1, 0)</f>
        <v>0</v>
      </c>
      <c r="G576" s="87">
        <f t="shared" si="19"/>
        <v>0</v>
      </c>
      <c r="H576" s="88" t="str" cm="1">
        <f t="array" ref="H576">_xlfn.IFS(OR(_xlfn.XLOOKUP(A576,Table9[Tag Number],Table9[Status],"-",0)="Dead",
        _xlfn.XLOOKUP(A576,Table10[Tag Number],Table10[Status],"-",0)="Dead",
        _xlfn.XLOOKUP(A576,Table11[Tag Number],Table11[Status],"-",0)="Dead",
        _xlfn.XLOOKUP(A576,Table8[Tag Number],Table8[Status],"-",0)="Dead"),"Dead",
     OR(_xlfn.XLOOKUP(A576,Table11[Tag Number],Table11[Status],"-",0)="Alive",
        _xlfn.XLOOKUP(A576,Table10[Tag Number],Table10[Status],"-",0)="Alive",
        _xlfn.XLOOKUP(A576,Table9[Tag Number],Table9[Status],"-",0)="Alive",
        _xlfn.XLOOKUP(A576,Table8[Tag Number],Table8[Status],"-",0)="Alive"),"Alive",
     OR(_xlfn.XLOOKUP(A576,Table9[Tag Number],Table9[Status],"-",0)="-",
        _xlfn.XLOOKUP(A576,Table10[Tag Number],Table10[Status],"-",0)="-",
        _xlfn.XLOOKUP(A576,Table11[Tag Number],Table11[Status],"-",0)="-",
        _xlfn.XLOOKUP(A576,Table8[Tag Number],Table8[Status],"-",0)="-"),
   "-")</f>
        <v>-</v>
      </c>
      <c r="I576" s="88" t="str">
        <f>IF((_xlfn.XLOOKUP(B576,[2]Sheet1!$A$2:$A$198,[2]Sheet1!$B$2:$B$198,"-",0)="Glade"),"Out","No")</f>
        <v>No</v>
      </c>
      <c r="J576" s="90"/>
      <c r="K576" s="91"/>
      <c r="L576" s="91"/>
      <c r="M576" s="91"/>
      <c r="N576" s="92"/>
      <c r="O576" s="89"/>
      <c r="R576" t="b">
        <f t="shared" si="18"/>
        <v>0</v>
      </c>
    </row>
    <row r="577" spans="1:18" ht="15" thickBot="1" x14ac:dyDescent="0.35">
      <c r="A577" s="2" t="s">
        <v>1559</v>
      </c>
      <c r="B577" s="2" t="s">
        <v>1145</v>
      </c>
      <c r="C577" s="84">
        <f>IF(COUNTIF(Table8[Tag Number], A577), 1, 0)</f>
        <v>0</v>
      </c>
      <c r="D577" s="85">
        <f>IF(COUNTIF(Table9[Tag Number], A577), 1, 0)</f>
        <v>0</v>
      </c>
      <c r="E577" s="86">
        <f>IF(COUNTIF(Table10[Tag Number], A577), 1, 0)</f>
        <v>0</v>
      </c>
      <c r="F577" s="86">
        <f>IF(COUNTIF(Table11[Tag Number], A577), 1, 0)</f>
        <v>0</v>
      </c>
      <c r="G577" s="87">
        <f t="shared" si="19"/>
        <v>0</v>
      </c>
      <c r="H577" s="88" t="str" cm="1">
        <f t="array" ref="H577">_xlfn.IFS(OR(_xlfn.XLOOKUP(A577,Table9[Tag Number],Table9[Status],"-",0)="Dead",
        _xlfn.XLOOKUP(A577,Table10[Tag Number],Table10[Status],"-",0)="Dead",
        _xlfn.XLOOKUP(A577,Table11[Tag Number],Table11[Status],"-",0)="Dead",
        _xlfn.XLOOKUP(A577,Table8[Tag Number],Table8[Status],"-",0)="Dead"),"Dead",
     OR(_xlfn.XLOOKUP(A577,Table11[Tag Number],Table11[Status],"-",0)="Alive",
        _xlfn.XLOOKUP(A577,Table10[Tag Number],Table10[Status],"-",0)="Alive",
        _xlfn.XLOOKUP(A577,Table9[Tag Number],Table9[Status],"-",0)="Alive",
        _xlfn.XLOOKUP(A577,Table8[Tag Number],Table8[Status],"-",0)="Alive"),"Alive",
     OR(_xlfn.XLOOKUP(A577,Table9[Tag Number],Table9[Status],"-",0)="-",
        _xlfn.XLOOKUP(A577,Table10[Tag Number],Table10[Status],"-",0)="-",
        _xlfn.XLOOKUP(A577,Table11[Tag Number],Table11[Status],"-",0)="-",
        _xlfn.XLOOKUP(A577,Table8[Tag Number],Table8[Status],"-",0)="-"),
   "-")</f>
        <v>-</v>
      </c>
      <c r="I577" s="88" t="str">
        <f>IF((_xlfn.XLOOKUP(B577,[2]Sheet1!$A$2:$A$198,[2]Sheet1!$B$2:$B$198,"-",0)="Glade"),"Out","No")</f>
        <v>No</v>
      </c>
      <c r="J577" s="90"/>
      <c r="K577" s="91"/>
      <c r="L577" s="91"/>
      <c r="M577" s="91"/>
      <c r="N577" s="92"/>
      <c r="O577" s="89"/>
      <c r="R577" t="b">
        <f t="shared" si="18"/>
        <v>0</v>
      </c>
    </row>
    <row r="578" spans="1:18" ht="15" thickBot="1" x14ac:dyDescent="0.35">
      <c r="A578" s="3" t="s">
        <v>1560</v>
      </c>
      <c r="B578" s="3" t="s">
        <v>1145</v>
      </c>
      <c r="C578" s="84">
        <f>IF(COUNTIF(Table8[Tag Number], A578), 1, 0)</f>
        <v>0</v>
      </c>
      <c r="D578" s="85">
        <f>IF(COUNTIF(Table9[Tag Number], A578), 1, 0)</f>
        <v>0</v>
      </c>
      <c r="E578" s="86">
        <f>IF(COUNTIF(Table10[Tag Number], A578), 1, 0)</f>
        <v>0</v>
      </c>
      <c r="F578" s="86">
        <f>IF(COUNTIF(Table11[Tag Number], A578), 1, 0)</f>
        <v>0</v>
      </c>
      <c r="G578" s="87">
        <f t="shared" si="19"/>
        <v>0</v>
      </c>
      <c r="H578" s="88" t="str" cm="1">
        <f t="array" ref="H578">_xlfn.IFS(OR(_xlfn.XLOOKUP(A578,Table9[Tag Number],Table9[Status],"-",0)="Dead",
        _xlfn.XLOOKUP(A578,Table10[Tag Number],Table10[Status],"-",0)="Dead",
        _xlfn.XLOOKUP(A578,Table11[Tag Number],Table11[Status],"-",0)="Dead",
        _xlfn.XLOOKUP(A578,Table8[Tag Number],Table8[Status],"-",0)="Dead"),"Dead",
     OR(_xlfn.XLOOKUP(A578,Table11[Tag Number],Table11[Status],"-",0)="Alive",
        _xlfn.XLOOKUP(A578,Table10[Tag Number],Table10[Status],"-",0)="Alive",
        _xlfn.XLOOKUP(A578,Table9[Tag Number],Table9[Status],"-",0)="Alive",
        _xlfn.XLOOKUP(A578,Table8[Tag Number],Table8[Status],"-",0)="Alive"),"Alive",
     OR(_xlfn.XLOOKUP(A578,Table9[Tag Number],Table9[Status],"-",0)="-",
        _xlfn.XLOOKUP(A578,Table10[Tag Number],Table10[Status],"-",0)="-",
        _xlfn.XLOOKUP(A578,Table11[Tag Number],Table11[Status],"-",0)="-",
        _xlfn.XLOOKUP(A578,Table8[Tag Number],Table8[Status],"-",0)="-"),
   "-")</f>
        <v>-</v>
      </c>
      <c r="I578" s="88" t="str">
        <f>IF((_xlfn.XLOOKUP(B578,[2]Sheet1!$A$2:$A$198,[2]Sheet1!$B$2:$B$198,"-",0)="Glade"),"Out","No")</f>
        <v>No</v>
      </c>
      <c r="J578" s="90"/>
      <c r="K578" s="91"/>
      <c r="L578" s="91"/>
      <c r="M578" s="91"/>
      <c r="N578" s="92"/>
      <c r="O578" s="89"/>
      <c r="R578" t="b">
        <f t="shared" si="18"/>
        <v>0</v>
      </c>
    </row>
    <row r="579" spans="1:18" ht="15" thickBot="1" x14ac:dyDescent="0.35">
      <c r="A579" s="2" t="s">
        <v>1561</v>
      </c>
      <c r="B579" s="2" t="s">
        <v>1145</v>
      </c>
      <c r="C579" s="84">
        <f>IF(COUNTIF(Table8[Tag Number], A579), 1, 0)</f>
        <v>0</v>
      </c>
      <c r="D579" s="85">
        <f>IF(COUNTIF(Table9[Tag Number], A579), 1, 0)</f>
        <v>0</v>
      </c>
      <c r="E579" s="86">
        <f>IF(COUNTIF(Table10[Tag Number], A579), 1, 0)</f>
        <v>0</v>
      </c>
      <c r="F579" s="86">
        <f>IF(COUNTIF(Table11[Tag Number], A579), 1, 0)</f>
        <v>0</v>
      </c>
      <c r="G579" s="87">
        <f t="shared" si="19"/>
        <v>0</v>
      </c>
      <c r="H579" s="88" t="str" cm="1">
        <f t="array" ref="H579">_xlfn.IFS(OR(_xlfn.XLOOKUP(A579,Table9[Tag Number],Table9[Status],"-",0)="Dead",
        _xlfn.XLOOKUP(A579,Table10[Tag Number],Table10[Status],"-",0)="Dead",
        _xlfn.XLOOKUP(A579,Table11[Tag Number],Table11[Status],"-",0)="Dead",
        _xlfn.XLOOKUP(A579,Table8[Tag Number],Table8[Status],"-",0)="Dead"),"Dead",
     OR(_xlfn.XLOOKUP(A579,Table11[Tag Number],Table11[Status],"-",0)="Alive",
        _xlfn.XLOOKUP(A579,Table10[Tag Number],Table10[Status],"-",0)="Alive",
        _xlfn.XLOOKUP(A579,Table9[Tag Number],Table9[Status],"-",0)="Alive",
        _xlfn.XLOOKUP(A579,Table8[Tag Number],Table8[Status],"-",0)="Alive"),"Alive",
     OR(_xlfn.XLOOKUP(A579,Table9[Tag Number],Table9[Status],"-",0)="-",
        _xlfn.XLOOKUP(A579,Table10[Tag Number],Table10[Status],"-",0)="-",
        _xlfn.XLOOKUP(A579,Table11[Tag Number],Table11[Status],"-",0)="-",
        _xlfn.XLOOKUP(A579,Table8[Tag Number],Table8[Status],"-",0)="-"),
   "-")</f>
        <v>-</v>
      </c>
      <c r="I579" s="88" t="str">
        <f>IF((_xlfn.XLOOKUP(B579,[2]Sheet1!$A$2:$A$198,[2]Sheet1!$B$2:$B$198,"-",0)="Glade"),"Out","No")</f>
        <v>No</v>
      </c>
      <c r="J579" s="90"/>
      <c r="K579" s="91"/>
      <c r="L579" s="91"/>
      <c r="M579" s="91"/>
      <c r="N579" s="92"/>
      <c r="O579" s="89"/>
      <c r="R579" t="b">
        <f t="shared" si="18"/>
        <v>0</v>
      </c>
    </row>
    <row r="580" spans="1:18" ht="15" thickBot="1" x14ac:dyDescent="0.35">
      <c r="A580" s="3" t="s">
        <v>1562</v>
      </c>
      <c r="B580" s="3" t="s">
        <v>1137</v>
      </c>
      <c r="C580" s="84">
        <f>IF(COUNTIF(Table8[Tag Number], A580), 1, 0)</f>
        <v>0</v>
      </c>
      <c r="D580" s="85">
        <f>IF(COUNTIF(Table9[Tag Number], A580), 1, 0)</f>
        <v>0</v>
      </c>
      <c r="E580" s="86">
        <f>IF(COUNTIF(Table10[Tag Number], A580), 1, 0)</f>
        <v>0</v>
      </c>
      <c r="F580" s="86">
        <f>IF(COUNTIF(Table11[Tag Number], A580), 1, 0)</f>
        <v>0</v>
      </c>
      <c r="G580" s="87">
        <f t="shared" si="19"/>
        <v>0</v>
      </c>
      <c r="H580" s="88" t="str" cm="1">
        <f t="array" ref="H580">_xlfn.IFS(OR(_xlfn.XLOOKUP(A580,Table9[Tag Number],Table9[Status],"-",0)="Dead",
        _xlfn.XLOOKUP(A580,Table10[Tag Number],Table10[Status],"-",0)="Dead",
        _xlfn.XLOOKUP(A580,Table11[Tag Number],Table11[Status],"-",0)="Dead",
        _xlfn.XLOOKUP(A580,Table8[Tag Number],Table8[Status],"-",0)="Dead"),"Dead",
     OR(_xlfn.XLOOKUP(A580,Table11[Tag Number],Table11[Status],"-",0)="Alive",
        _xlfn.XLOOKUP(A580,Table10[Tag Number],Table10[Status],"-",0)="Alive",
        _xlfn.XLOOKUP(A580,Table9[Tag Number],Table9[Status],"-",0)="Alive",
        _xlfn.XLOOKUP(A580,Table8[Tag Number],Table8[Status],"-",0)="Alive"),"Alive",
     OR(_xlfn.XLOOKUP(A580,Table9[Tag Number],Table9[Status],"-",0)="-",
        _xlfn.XLOOKUP(A580,Table10[Tag Number],Table10[Status],"-",0)="-",
        _xlfn.XLOOKUP(A580,Table11[Tag Number],Table11[Status],"-",0)="-",
        _xlfn.XLOOKUP(A580,Table8[Tag Number],Table8[Status],"-",0)="-"),
   "-")</f>
        <v>-</v>
      </c>
      <c r="I580" s="88" t="str">
        <f>IF((_xlfn.XLOOKUP(B580,[2]Sheet1!$A$2:$A$198,[2]Sheet1!$B$2:$B$198,"-",0)="Glade"),"Out","No")</f>
        <v>No</v>
      </c>
      <c r="J580" s="90"/>
      <c r="K580" s="91"/>
      <c r="L580" s="91"/>
      <c r="M580" s="91"/>
      <c r="N580" s="92"/>
      <c r="O580" s="89"/>
      <c r="R580" t="b">
        <f t="shared" ref="R580:R643" si="20">IF(G580&gt;1,A580)</f>
        <v>0</v>
      </c>
    </row>
    <row r="581" spans="1:18" ht="15" thickBot="1" x14ac:dyDescent="0.35">
      <c r="A581" s="2" t="s">
        <v>1563</v>
      </c>
      <c r="B581" s="2" t="s">
        <v>1145</v>
      </c>
      <c r="C581" s="84">
        <f>IF(COUNTIF(Table8[Tag Number], A581), 1, 0)</f>
        <v>0</v>
      </c>
      <c r="D581" s="85">
        <f>IF(COUNTIF(Table9[Tag Number], A581), 1, 0)</f>
        <v>0</v>
      </c>
      <c r="E581" s="86">
        <f>IF(COUNTIF(Table10[Tag Number], A581), 1, 0)</f>
        <v>0</v>
      </c>
      <c r="F581" s="86">
        <f>IF(COUNTIF(Table11[Tag Number], A581), 1, 0)</f>
        <v>0</v>
      </c>
      <c r="G581" s="87">
        <f t="shared" ref="G581:G644" si="21">SUM(C581:F581)</f>
        <v>0</v>
      </c>
      <c r="H581" s="88" t="str" cm="1">
        <f t="array" ref="H581">_xlfn.IFS(OR(_xlfn.XLOOKUP(A581,Table9[Tag Number],Table9[Status],"-",0)="Dead",
        _xlfn.XLOOKUP(A581,Table10[Tag Number],Table10[Status],"-",0)="Dead",
        _xlfn.XLOOKUP(A581,Table11[Tag Number],Table11[Status],"-",0)="Dead",
        _xlfn.XLOOKUP(A581,Table8[Tag Number],Table8[Status],"-",0)="Dead"),"Dead",
     OR(_xlfn.XLOOKUP(A581,Table11[Tag Number],Table11[Status],"-",0)="Alive",
        _xlfn.XLOOKUP(A581,Table10[Tag Number],Table10[Status],"-",0)="Alive",
        _xlfn.XLOOKUP(A581,Table9[Tag Number],Table9[Status],"-",0)="Alive",
        _xlfn.XLOOKUP(A581,Table8[Tag Number],Table8[Status],"-",0)="Alive"),"Alive",
     OR(_xlfn.XLOOKUP(A581,Table9[Tag Number],Table9[Status],"-",0)="-",
        _xlfn.XLOOKUP(A581,Table10[Tag Number],Table10[Status],"-",0)="-",
        _xlfn.XLOOKUP(A581,Table11[Tag Number],Table11[Status],"-",0)="-",
        _xlfn.XLOOKUP(A581,Table8[Tag Number],Table8[Status],"-",0)="-"),
   "-")</f>
        <v>-</v>
      </c>
      <c r="I581" s="88" t="str">
        <f>IF((_xlfn.XLOOKUP(B581,[2]Sheet1!$A$2:$A$198,[2]Sheet1!$B$2:$B$198,"-",0)="Glade"),"Out","No")</f>
        <v>No</v>
      </c>
      <c r="J581" s="90"/>
      <c r="K581" s="91"/>
      <c r="L581" s="91"/>
      <c r="M581" s="91"/>
      <c r="N581" s="92"/>
      <c r="O581" s="89"/>
      <c r="R581" t="b">
        <f t="shared" si="20"/>
        <v>0</v>
      </c>
    </row>
    <row r="582" spans="1:18" ht="15" thickBot="1" x14ac:dyDescent="0.35">
      <c r="A582" s="3" t="s">
        <v>1564</v>
      </c>
      <c r="B582" s="3" t="s">
        <v>1137</v>
      </c>
      <c r="C582" s="84">
        <f>IF(COUNTIF(Table8[Tag Number], A582), 1, 0)</f>
        <v>0</v>
      </c>
      <c r="D582" s="85">
        <f>IF(COUNTIF(Table9[Tag Number], A582), 1, 0)</f>
        <v>0</v>
      </c>
      <c r="E582" s="86">
        <f>IF(COUNTIF(Table10[Tag Number], A582), 1, 0)</f>
        <v>0</v>
      </c>
      <c r="F582" s="86">
        <f>IF(COUNTIF(Table11[Tag Number], A582), 1, 0)</f>
        <v>0</v>
      </c>
      <c r="G582" s="87">
        <f t="shared" si="21"/>
        <v>0</v>
      </c>
      <c r="H582" s="88" t="str" cm="1">
        <f t="array" ref="H582">_xlfn.IFS(OR(_xlfn.XLOOKUP(A582,Table9[Tag Number],Table9[Status],"-",0)="Dead",
        _xlfn.XLOOKUP(A582,Table10[Tag Number],Table10[Status],"-",0)="Dead",
        _xlfn.XLOOKUP(A582,Table11[Tag Number],Table11[Status],"-",0)="Dead",
        _xlfn.XLOOKUP(A582,Table8[Tag Number],Table8[Status],"-",0)="Dead"),"Dead",
     OR(_xlfn.XLOOKUP(A582,Table11[Tag Number],Table11[Status],"-",0)="Alive",
        _xlfn.XLOOKUP(A582,Table10[Tag Number],Table10[Status],"-",0)="Alive",
        _xlfn.XLOOKUP(A582,Table9[Tag Number],Table9[Status],"-",0)="Alive",
        _xlfn.XLOOKUP(A582,Table8[Tag Number],Table8[Status],"-",0)="Alive"),"Alive",
     OR(_xlfn.XLOOKUP(A582,Table9[Tag Number],Table9[Status],"-",0)="-",
        _xlfn.XLOOKUP(A582,Table10[Tag Number],Table10[Status],"-",0)="-",
        _xlfn.XLOOKUP(A582,Table11[Tag Number],Table11[Status],"-",0)="-",
        _xlfn.XLOOKUP(A582,Table8[Tag Number],Table8[Status],"-",0)="-"),
   "-")</f>
        <v>-</v>
      </c>
      <c r="I582" s="88" t="str">
        <f>IF((_xlfn.XLOOKUP(B582,[2]Sheet1!$A$2:$A$198,[2]Sheet1!$B$2:$B$198,"-",0)="Glade"),"Out","No")</f>
        <v>No</v>
      </c>
      <c r="J582" s="90"/>
      <c r="K582" s="91"/>
      <c r="L582" s="91"/>
      <c r="M582" s="91"/>
      <c r="N582" s="92"/>
      <c r="O582" s="89"/>
      <c r="R582" t="b">
        <f t="shared" si="20"/>
        <v>0</v>
      </c>
    </row>
    <row r="583" spans="1:18" ht="15" thickBot="1" x14ac:dyDescent="0.35">
      <c r="A583" s="2" t="s">
        <v>1565</v>
      </c>
      <c r="B583" s="2" t="s">
        <v>1137</v>
      </c>
      <c r="C583" s="84">
        <f>IF(COUNTIF(Table8[Tag Number], A583), 1, 0)</f>
        <v>0</v>
      </c>
      <c r="D583" s="85">
        <f>IF(COUNTIF(Table9[Tag Number], A583), 1, 0)</f>
        <v>0</v>
      </c>
      <c r="E583" s="86">
        <f>IF(COUNTIF(Table10[Tag Number], A583), 1, 0)</f>
        <v>0</v>
      </c>
      <c r="F583" s="86">
        <f>IF(COUNTIF(Table11[Tag Number], A583), 1, 0)</f>
        <v>0</v>
      </c>
      <c r="G583" s="87">
        <f t="shared" si="21"/>
        <v>0</v>
      </c>
      <c r="H583" s="88" t="str" cm="1">
        <f t="array" ref="H583">_xlfn.IFS(OR(_xlfn.XLOOKUP(A583,Table9[Tag Number],Table9[Status],"-",0)="Dead",
        _xlfn.XLOOKUP(A583,Table10[Tag Number],Table10[Status],"-",0)="Dead",
        _xlfn.XLOOKUP(A583,Table11[Tag Number],Table11[Status],"-",0)="Dead",
        _xlfn.XLOOKUP(A583,Table8[Tag Number],Table8[Status],"-",0)="Dead"),"Dead",
     OR(_xlfn.XLOOKUP(A583,Table11[Tag Number],Table11[Status],"-",0)="Alive",
        _xlfn.XLOOKUP(A583,Table10[Tag Number],Table10[Status],"-",0)="Alive",
        _xlfn.XLOOKUP(A583,Table9[Tag Number],Table9[Status],"-",0)="Alive",
        _xlfn.XLOOKUP(A583,Table8[Tag Number],Table8[Status],"-",0)="Alive"),"Alive",
     OR(_xlfn.XLOOKUP(A583,Table9[Tag Number],Table9[Status],"-",0)="-",
        _xlfn.XLOOKUP(A583,Table10[Tag Number],Table10[Status],"-",0)="-",
        _xlfn.XLOOKUP(A583,Table11[Tag Number],Table11[Status],"-",0)="-",
        _xlfn.XLOOKUP(A583,Table8[Tag Number],Table8[Status],"-",0)="-"),
   "-")</f>
        <v>-</v>
      </c>
      <c r="I583" s="88" t="str">
        <f>IF((_xlfn.XLOOKUP(B583,[2]Sheet1!$A$2:$A$198,[2]Sheet1!$B$2:$B$198,"-",0)="Glade"),"Out","No")</f>
        <v>No</v>
      </c>
      <c r="J583" s="90"/>
      <c r="K583" s="91"/>
      <c r="L583" s="91"/>
      <c r="M583" s="91"/>
      <c r="N583" s="92"/>
      <c r="O583" s="89"/>
      <c r="R583" t="b">
        <f t="shared" si="20"/>
        <v>0</v>
      </c>
    </row>
    <row r="584" spans="1:18" ht="15" thickBot="1" x14ac:dyDescent="0.35">
      <c r="A584" s="3" t="s">
        <v>1566</v>
      </c>
      <c r="B584" s="3" t="s">
        <v>1145</v>
      </c>
      <c r="C584" s="84">
        <f>IF(COUNTIF(Table8[Tag Number], A584), 1, 0)</f>
        <v>0</v>
      </c>
      <c r="D584" s="85">
        <f>IF(COUNTIF(Table9[Tag Number], A584), 1, 0)</f>
        <v>0</v>
      </c>
      <c r="E584" s="86">
        <f>IF(COUNTIF(Table10[Tag Number], A584), 1, 0)</f>
        <v>0</v>
      </c>
      <c r="F584" s="86">
        <f>IF(COUNTIF(Table11[Tag Number], A584), 1, 0)</f>
        <v>0</v>
      </c>
      <c r="G584" s="87">
        <f t="shared" si="21"/>
        <v>0</v>
      </c>
      <c r="H584" s="88" t="str" cm="1">
        <f t="array" ref="H584">_xlfn.IFS(OR(_xlfn.XLOOKUP(A584,Table9[Tag Number],Table9[Status],"-",0)="Dead",
        _xlfn.XLOOKUP(A584,Table10[Tag Number],Table10[Status],"-",0)="Dead",
        _xlfn.XLOOKUP(A584,Table11[Tag Number],Table11[Status],"-",0)="Dead",
        _xlfn.XLOOKUP(A584,Table8[Tag Number],Table8[Status],"-",0)="Dead"),"Dead",
     OR(_xlfn.XLOOKUP(A584,Table11[Tag Number],Table11[Status],"-",0)="Alive",
        _xlfn.XLOOKUP(A584,Table10[Tag Number],Table10[Status],"-",0)="Alive",
        _xlfn.XLOOKUP(A584,Table9[Tag Number],Table9[Status],"-",0)="Alive",
        _xlfn.XLOOKUP(A584,Table8[Tag Number],Table8[Status],"-",0)="Alive"),"Alive",
     OR(_xlfn.XLOOKUP(A584,Table9[Tag Number],Table9[Status],"-",0)="-",
        _xlfn.XLOOKUP(A584,Table10[Tag Number],Table10[Status],"-",0)="-",
        _xlfn.XLOOKUP(A584,Table11[Tag Number],Table11[Status],"-",0)="-",
        _xlfn.XLOOKUP(A584,Table8[Tag Number],Table8[Status],"-",0)="-"),
   "-")</f>
        <v>-</v>
      </c>
      <c r="I584" s="88" t="str">
        <f>IF((_xlfn.XLOOKUP(B584,[2]Sheet1!$A$2:$A$198,[2]Sheet1!$B$2:$B$198,"-",0)="Glade"),"Out","No")</f>
        <v>No</v>
      </c>
      <c r="J584" s="90"/>
      <c r="K584" s="91"/>
      <c r="L584" s="91"/>
      <c r="M584" s="91"/>
      <c r="N584" s="92"/>
      <c r="O584" s="89"/>
      <c r="R584" t="b">
        <f t="shared" si="20"/>
        <v>0</v>
      </c>
    </row>
    <row r="585" spans="1:18" ht="15" thickBot="1" x14ac:dyDescent="0.35">
      <c r="A585" s="2" t="s">
        <v>1567</v>
      </c>
      <c r="B585" s="2" t="s">
        <v>1145</v>
      </c>
      <c r="C585" s="84">
        <f>IF(COUNTIF(Table8[Tag Number], A585), 1, 0)</f>
        <v>0</v>
      </c>
      <c r="D585" s="85">
        <f>IF(COUNTIF(Table9[Tag Number], A585), 1, 0)</f>
        <v>0</v>
      </c>
      <c r="E585" s="86">
        <f>IF(COUNTIF(Table10[Tag Number], A585), 1, 0)</f>
        <v>0</v>
      </c>
      <c r="F585" s="86">
        <f>IF(COUNTIF(Table11[Tag Number], A585), 1, 0)</f>
        <v>0</v>
      </c>
      <c r="G585" s="87">
        <f t="shared" si="21"/>
        <v>0</v>
      </c>
      <c r="H585" s="88" t="str" cm="1">
        <f t="array" ref="H585">_xlfn.IFS(OR(_xlfn.XLOOKUP(A585,Table9[Tag Number],Table9[Status],"-",0)="Dead",
        _xlfn.XLOOKUP(A585,Table10[Tag Number],Table10[Status],"-",0)="Dead",
        _xlfn.XLOOKUP(A585,Table11[Tag Number],Table11[Status],"-",0)="Dead",
        _xlfn.XLOOKUP(A585,Table8[Tag Number],Table8[Status],"-",0)="Dead"),"Dead",
     OR(_xlfn.XLOOKUP(A585,Table11[Tag Number],Table11[Status],"-",0)="Alive",
        _xlfn.XLOOKUP(A585,Table10[Tag Number],Table10[Status],"-",0)="Alive",
        _xlfn.XLOOKUP(A585,Table9[Tag Number],Table9[Status],"-",0)="Alive",
        _xlfn.XLOOKUP(A585,Table8[Tag Number],Table8[Status],"-",0)="Alive"),"Alive",
     OR(_xlfn.XLOOKUP(A585,Table9[Tag Number],Table9[Status],"-",0)="-",
        _xlfn.XLOOKUP(A585,Table10[Tag Number],Table10[Status],"-",0)="-",
        _xlfn.XLOOKUP(A585,Table11[Tag Number],Table11[Status],"-",0)="-",
        _xlfn.XLOOKUP(A585,Table8[Tag Number],Table8[Status],"-",0)="-"),
   "-")</f>
        <v>-</v>
      </c>
      <c r="I585" s="88" t="str">
        <f>IF((_xlfn.XLOOKUP(B585,[2]Sheet1!$A$2:$A$198,[2]Sheet1!$B$2:$B$198,"-",0)="Glade"),"Out","No")</f>
        <v>No</v>
      </c>
      <c r="J585" s="90"/>
      <c r="K585" s="91"/>
      <c r="L585" s="91"/>
      <c r="M585" s="91"/>
      <c r="N585" s="92"/>
      <c r="O585" s="89"/>
      <c r="R585" t="b">
        <f t="shared" si="20"/>
        <v>0</v>
      </c>
    </row>
    <row r="586" spans="1:18" ht="15" thickBot="1" x14ac:dyDescent="0.35">
      <c r="A586" s="3" t="s">
        <v>949</v>
      </c>
      <c r="B586" s="3" t="s">
        <v>1137</v>
      </c>
      <c r="C586" s="84">
        <f>IF(COUNTIF(Table8[Tag Number], A586), 1, 0)</f>
        <v>1</v>
      </c>
      <c r="D586" s="85">
        <f>IF(COUNTIF(Table9[Tag Number], A586), 1, 0)</f>
        <v>0</v>
      </c>
      <c r="E586" s="86">
        <f>IF(COUNTIF(Table10[Tag Number], A586), 1, 0)</f>
        <v>0</v>
      </c>
      <c r="F586" s="86">
        <f>IF(COUNTIF(Table11[Tag Number], A586), 1, 0)</f>
        <v>0</v>
      </c>
      <c r="G586" s="87">
        <f t="shared" si="21"/>
        <v>1</v>
      </c>
      <c r="H586" s="88" t="str" cm="1">
        <f t="array" ref="H586">_xlfn.IFS(OR(_xlfn.XLOOKUP(A586,Table9[Tag Number],Table9[Status],"-",0)="Dead",
        _xlfn.XLOOKUP(A586,Table10[Tag Number],Table10[Status],"-",0)="Dead",
        _xlfn.XLOOKUP(A586,Table11[Tag Number],Table11[Status],"-",0)="Dead",
        _xlfn.XLOOKUP(A586,Table8[Tag Number],Table8[Status],"-",0)="Dead"),"Dead",
     OR(_xlfn.XLOOKUP(A586,Table11[Tag Number],Table11[Status],"-",0)="Alive",
        _xlfn.XLOOKUP(A586,Table10[Tag Number],Table10[Status],"-",0)="Alive",
        _xlfn.XLOOKUP(A586,Table9[Tag Number],Table9[Status],"-",0)="Alive",
        _xlfn.XLOOKUP(A586,Table8[Tag Number],Table8[Status],"-",0)="Alive"),"Alive",
     OR(_xlfn.XLOOKUP(A586,Table9[Tag Number],Table9[Status],"-",0)="-",
        _xlfn.XLOOKUP(A586,Table10[Tag Number],Table10[Status],"-",0)="-",
        _xlfn.XLOOKUP(A586,Table11[Tag Number],Table11[Status],"-",0)="-",
        _xlfn.XLOOKUP(A586,Table8[Tag Number],Table8[Status],"-",0)="-"),
   "-")</f>
        <v>Alive</v>
      </c>
      <c r="I586" s="88" t="str">
        <f>IF((_xlfn.XLOOKUP(B586,[2]Sheet1!$A$2:$A$198,[2]Sheet1!$B$2:$B$198,"-",0)="Glade"),"Out","No")</f>
        <v>No</v>
      </c>
      <c r="J586" s="90"/>
      <c r="K586" s="91"/>
      <c r="L586" s="91"/>
      <c r="M586" s="91"/>
      <c r="N586" s="92"/>
      <c r="O586" s="89"/>
      <c r="R586" t="b">
        <f t="shared" si="20"/>
        <v>0</v>
      </c>
    </row>
    <row r="587" spans="1:18" ht="15" thickBot="1" x14ac:dyDescent="0.35">
      <c r="A587" s="2" t="s">
        <v>1568</v>
      </c>
      <c r="B587" s="2" t="s">
        <v>1137</v>
      </c>
      <c r="C587" s="84">
        <f>IF(COUNTIF(Table8[Tag Number], A587), 1, 0)</f>
        <v>0</v>
      </c>
      <c r="D587" s="85">
        <f>IF(COUNTIF(Table9[Tag Number], A587), 1, 0)</f>
        <v>0</v>
      </c>
      <c r="E587" s="86">
        <f>IF(COUNTIF(Table10[Tag Number], A587), 1, 0)</f>
        <v>0</v>
      </c>
      <c r="F587" s="86">
        <f>IF(COUNTIF(Table11[Tag Number], A587), 1, 0)</f>
        <v>0</v>
      </c>
      <c r="G587" s="87">
        <f t="shared" si="21"/>
        <v>0</v>
      </c>
      <c r="H587" s="88" t="str" cm="1">
        <f t="array" ref="H587">_xlfn.IFS(OR(_xlfn.XLOOKUP(A587,Table9[Tag Number],Table9[Status],"-",0)="Dead",
        _xlfn.XLOOKUP(A587,Table10[Tag Number],Table10[Status],"-",0)="Dead",
        _xlfn.XLOOKUP(A587,Table11[Tag Number],Table11[Status],"-",0)="Dead",
        _xlfn.XLOOKUP(A587,Table8[Tag Number],Table8[Status],"-",0)="Dead"),"Dead",
     OR(_xlfn.XLOOKUP(A587,Table11[Tag Number],Table11[Status],"-",0)="Alive",
        _xlfn.XLOOKUP(A587,Table10[Tag Number],Table10[Status],"-",0)="Alive",
        _xlfn.XLOOKUP(A587,Table9[Tag Number],Table9[Status],"-",0)="Alive",
        _xlfn.XLOOKUP(A587,Table8[Tag Number],Table8[Status],"-",0)="Alive"),"Alive",
     OR(_xlfn.XLOOKUP(A587,Table9[Tag Number],Table9[Status],"-",0)="-",
        _xlfn.XLOOKUP(A587,Table10[Tag Number],Table10[Status],"-",0)="-",
        _xlfn.XLOOKUP(A587,Table11[Tag Number],Table11[Status],"-",0)="-",
        _xlfn.XLOOKUP(A587,Table8[Tag Number],Table8[Status],"-",0)="-"),
   "-")</f>
        <v>-</v>
      </c>
      <c r="I587" s="88" t="str">
        <f>IF((_xlfn.XLOOKUP(B587,[2]Sheet1!$A$2:$A$198,[2]Sheet1!$B$2:$B$198,"-",0)="Glade"),"Out","No")</f>
        <v>No</v>
      </c>
      <c r="J587" s="90"/>
      <c r="K587" s="91"/>
      <c r="L587" s="91"/>
      <c r="M587" s="91"/>
      <c r="N587" s="92"/>
      <c r="O587" s="89"/>
      <c r="R587" t="b">
        <f t="shared" si="20"/>
        <v>0</v>
      </c>
    </row>
    <row r="588" spans="1:18" ht="15" thickBot="1" x14ac:dyDescent="0.35">
      <c r="A588" s="3" t="s">
        <v>1569</v>
      </c>
      <c r="B588" s="3" t="s">
        <v>1145</v>
      </c>
      <c r="C588" s="84">
        <f>IF(COUNTIF(Table8[Tag Number], A588), 1, 0)</f>
        <v>0</v>
      </c>
      <c r="D588" s="85">
        <f>IF(COUNTIF(Table9[Tag Number], A588), 1, 0)</f>
        <v>0</v>
      </c>
      <c r="E588" s="86">
        <f>IF(COUNTIF(Table10[Tag Number], A588), 1, 0)</f>
        <v>0</v>
      </c>
      <c r="F588" s="86">
        <f>IF(COUNTIF(Table11[Tag Number], A588), 1, 0)</f>
        <v>0</v>
      </c>
      <c r="G588" s="87">
        <f t="shared" si="21"/>
        <v>0</v>
      </c>
      <c r="H588" s="88" t="str" cm="1">
        <f t="array" ref="H588">_xlfn.IFS(OR(_xlfn.XLOOKUP(A588,Table9[Tag Number],Table9[Status],"-",0)="Dead",
        _xlfn.XLOOKUP(A588,Table10[Tag Number],Table10[Status],"-",0)="Dead",
        _xlfn.XLOOKUP(A588,Table11[Tag Number],Table11[Status],"-",0)="Dead",
        _xlfn.XLOOKUP(A588,Table8[Tag Number],Table8[Status],"-",0)="Dead"),"Dead",
     OR(_xlfn.XLOOKUP(A588,Table11[Tag Number],Table11[Status],"-",0)="Alive",
        _xlfn.XLOOKUP(A588,Table10[Tag Number],Table10[Status],"-",0)="Alive",
        _xlfn.XLOOKUP(A588,Table9[Tag Number],Table9[Status],"-",0)="Alive",
        _xlfn.XLOOKUP(A588,Table8[Tag Number],Table8[Status],"-",0)="Alive"),"Alive",
     OR(_xlfn.XLOOKUP(A588,Table9[Tag Number],Table9[Status],"-",0)="-",
        _xlfn.XLOOKUP(A588,Table10[Tag Number],Table10[Status],"-",0)="-",
        _xlfn.XLOOKUP(A588,Table11[Tag Number],Table11[Status],"-",0)="-",
        _xlfn.XLOOKUP(A588,Table8[Tag Number],Table8[Status],"-",0)="-"),
   "-")</f>
        <v>-</v>
      </c>
      <c r="I588" s="88" t="str">
        <f>IF((_xlfn.XLOOKUP(B588,[2]Sheet1!$A$2:$A$198,[2]Sheet1!$B$2:$B$198,"-",0)="Glade"),"Out","No")</f>
        <v>No</v>
      </c>
      <c r="J588" s="90"/>
      <c r="K588" s="91"/>
      <c r="L588" s="91"/>
      <c r="M588" s="91"/>
      <c r="N588" s="92"/>
      <c r="O588" s="89"/>
      <c r="R588" t="b">
        <f t="shared" si="20"/>
        <v>0</v>
      </c>
    </row>
    <row r="589" spans="1:18" ht="15" thickBot="1" x14ac:dyDescent="0.35">
      <c r="A589" s="2" t="s">
        <v>835</v>
      </c>
      <c r="B589" s="2" t="s">
        <v>1137</v>
      </c>
      <c r="C589" s="84">
        <f>IF(COUNTIF(Table8[Tag Number], A589), 1, 0)</f>
        <v>0</v>
      </c>
      <c r="D589" s="85">
        <f>IF(COUNTIF(Table9[Tag Number], A589), 1, 0)</f>
        <v>1</v>
      </c>
      <c r="E589" s="86">
        <f>IF(COUNTIF(Table10[Tag Number], A589), 1, 0)</f>
        <v>0</v>
      </c>
      <c r="F589" s="86">
        <f>IF(COUNTIF(Table11[Tag Number], A589), 1, 0)</f>
        <v>0</v>
      </c>
      <c r="G589" s="87">
        <f t="shared" si="21"/>
        <v>1</v>
      </c>
      <c r="H589" s="88" t="str" cm="1">
        <f t="array" ref="H589">_xlfn.IFS(OR(_xlfn.XLOOKUP(A589,Table9[Tag Number],Table9[Status],"-",0)="Dead",
        _xlfn.XLOOKUP(A589,Table10[Tag Number],Table10[Status],"-",0)="Dead",
        _xlfn.XLOOKUP(A589,Table11[Tag Number],Table11[Status],"-",0)="Dead",
        _xlfn.XLOOKUP(A589,Table8[Tag Number],Table8[Status],"-",0)="Dead"),"Dead",
     OR(_xlfn.XLOOKUP(A589,Table11[Tag Number],Table11[Status],"-",0)="Alive",
        _xlfn.XLOOKUP(A589,Table10[Tag Number],Table10[Status],"-",0)="Alive",
        _xlfn.XLOOKUP(A589,Table9[Tag Number],Table9[Status],"-",0)="Alive",
        _xlfn.XLOOKUP(A589,Table8[Tag Number],Table8[Status],"-",0)="Alive"),"Alive",
     OR(_xlfn.XLOOKUP(A589,Table9[Tag Number],Table9[Status],"-",0)="-",
        _xlfn.XLOOKUP(A589,Table10[Tag Number],Table10[Status],"-",0)="-",
        _xlfn.XLOOKUP(A589,Table11[Tag Number],Table11[Status],"-",0)="-",
        _xlfn.XLOOKUP(A589,Table8[Tag Number],Table8[Status],"-",0)="-"),
   "-")</f>
        <v>Alive</v>
      </c>
      <c r="I589" s="88" t="str">
        <f>IF((_xlfn.XLOOKUP(B589,[2]Sheet1!$A$2:$A$198,[2]Sheet1!$B$2:$B$198,"-",0)="Glade"),"Out","No")</f>
        <v>No</v>
      </c>
      <c r="J589" s="90"/>
      <c r="K589" s="91"/>
      <c r="L589" s="91"/>
      <c r="M589" s="91"/>
      <c r="N589" s="92"/>
      <c r="O589" s="89"/>
      <c r="R589" t="b">
        <f t="shared" si="20"/>
        <v>0</v>
      </c>
    </row>
    <row r="590" spans="1:18" ht="15" thickBot="1" x14ac:dyDescent="0.35">
      <c r="A590" s="3" t="s">
        <v>1570</v>
      </c>
      <c r="B590" s="3" t="s">
        <v>1145</v>
      </c>
      <c r="C590" s="84">
        <f>IF(COUNTIF(Table8[Tag Number], A590), 1, 0)</f>
        <v>0</v>
      </c>
      <c r="D590" s="85">
        <f>IF(COUNTIF(Table9[Tag Number], A590), 1, 0)</f>
        <v>0</v>
      </c>
      <c r="E590" s="86">
        <f>IF(COUNTIF(Table10[Tag Number], A590), 1, 0)</f>
        <v>0</v>
      </c>
      <c r="F590" s="86">
        <f>IF(COUNTIF(Table11[Tag Number], A590), 1, 0)</f>
        <v>0</v>
      </c>
      <c r="G590" s="87">
        <f t="shared" si="21"/>
        <v>0</v>
      </c>
      <c r="H590" s="88" t="str" cm="1">
        <f t="array" ref="H590">_xlfn.IFS(OR(_xlfn.XLOOKUP(A590,Table9[Tag Number],Table9[Status],"-",0)="Dead",
        _xlfn.XLOOKUP(A590,Table10[Tag Number],Table10[Status],"-",0)="Dead",
        _xlfn.XLOOKUP(A590,Table11[Tag Number],Table11[Status],"-",0)="Dead",
        _xlfn.XLOOKUP(A590,Table8[Tag Number],Table8[Status],"-",0)="Dead"),"Dead",
     OR(_xlfn.XLOOKUP(A590,Table11[Tag Number],Table11[Status],"-",0)="Alive",
        _xlfn.XLOOKUP(A590,Table10[Tag Number],Table10[Status],"-",0)="Alive",
        _xlfn.XLOOKUP(A590,Table9[Tag Number],Table9[Status],"-",0)="Alive",
        _xlfn.XLOOKUP(A590,Table8[Tag Number],Table8[Status],"-",0)="Alive"),"Alive",
     OR(_xlfn.XLOOKUP(A590,Table9[Tag Number],Table9[Status],"-",0)="-",
        _xlfn.XLOOKUP(A590,Table10[Tag Number],Table10[Status],"-",0)="-",
        _xlfn.XLOOKUP(A590,Table11[Tag Number],Table11[Status],"-",0)="-",
        _xlfn.XLOOKUP(A590,Table8[Tag Number],Table8[Status],"-",0)="-"),
   "-")</f>
        <v>-</v>
      </c>
      <c r="I590" s="88" t="str">
        <f>IF((_xlfn.XLOOKUP(B590,[2]Sheet1!$A$2:$A$198,[2]Sheet1!$B$2:$B$198,"-",0)="Glade"),"Out","No")</f>
        <v>No</v>
      </c>
      <c r="J590" s="90"/>
      <c r="K590" s="91"/>
      <c r="L590" s="91"/>
      <c r="M590" s="91"/>
      <c r="N590" s="92"/>
      <c r="O590" s="89"/>
      <c r="R590" t="b">
        <f t="shared" si="20"/>
        <v>0</v>
      </c>
    </row>
    <row r="591" spans="1:18" ht="15" thickBot="1" x14ac:dyDescent="0.35">
      <c r="A591" s="2" t="s">
        <v>871</v>
      </c>
      <c r="B591" s="2" t="s">
        <v>1137</v>
      </c>
      <c r="C591" s="84">
        <f>IF(COUNTIF(Table8[Tag Number], A591), 1, 0)</f>
        <v>1</v>
      </c>
      <c r="D591" s="85">
        <f>IF(COUNTIF(Table9[Tag Number], A591), 1, 0)</f>
        <v>0</v>
      </c>
      <c r="E591" s="86">
        <f>IF(COUNTIF(Table10[Tag Number], A591), 1, 0)</f>
        <v>0</v>
      </c>
      <c r="F591" s="86">
        <f>IF(COUNTIF(Table11[Tag Number], A591), 1, 0)</f>
        <v>0</v>
      </c>
      <c r="G591" s="87">
        <f t="shared" si="21"/>
        <v>1</v>
      </c>
      <c r="H591" s="88" t="str" cm="1">
        <f t="array" ref="H591">_xlfn.IFS(OR(_xlfn.XLOOKUP(A591,Table9[Tag Number],Table9[Status],"-",0)="Dead",
        _xlfn.XLOOKUP(A591,Table10[Tag Number],Table10[Status],"-",0)="Dead",
        _xlfn.XLOOKUP(A591,Table11[Tag Number],Table11[Status],"-",0)="Dead",
        _xlfn.XLOOKUP(A591,Table8[Tag Number],Table8[Status],"-",0)="Dead"),"Dead",
     OR(_xlfn.XLOOKUP(A591,Table11[Tag Number],Table11[Status],"-",0)="Alive",
        _xlfn.XLOOKUP(A591,Table10[Tag Number],Table10[Status],"-",0)="Alive",
        _xlfn.XLOOKUP(A591,Table9[Tag Number],Table9[Status],"-",0)="Alive",
        _xlfn.XLOOKUP(A591,Table8[Tag Number],Table8[Status],"-",0)="Alive"),"Alive",
     OR(_xlfn.XLOOKUP(A591,Table9[Tag Number],Table9[Status],"-",0)="-",
        _xlfn.XLOOKUP(A591,Table10[Tag Number],Table10[Status],"-",0)="-",
        _xlfn.XLOOKUP(A591,Table11[Tag Number],Table11[Status],"-",0)="-",
        _xlfn.XLOOKUP(A591,Table8[Tag Number],Table8[Status],"-",0)="-"),
   "-")</f>
        <v>Alive</v>
      </c>
      <c r="I591" s="88" t="str">
        <f>IF((_xlfn.XLOOKUP(B591,[2]Sheet1!$A$2:$A$198,[2]Sheet1!$B$2:$B$198,"-",0)="Glade"),"Out","No")</f>
        <v>No</v>
      </c>
      <c r="J591" s="90"/>
      <c r="K591" s="91"/>
      <c r="L591" s="91"/>
      <c r="M591" s="91"/>
      <c r="N591" s="92"/>
      <c r="O591" s="89"/>
      <c r="R591" t="b">
        <f t="shared" si="20"/>
        <v>0</v>
      </c>
    </row>
    <row r="592" spans="1:18" ht="15" thickBot="1" x14ac:dyDescent="0.35">
      <c r="A592" s="3" t="s">
        <v>1571</v>
      </c>
      <c r="B592" s="3" t="s">
        <v>1137</v>
      </c>
      <c r="C592" s="84">
        <f>IF(COUNTIF(Table8[Tag Number], A592), 1, 0)</f>
        <v>0</v>
      </c>
      <c r="D592" s="85">
        <f>IF(COUNTIF(Table9[Tag Number], A592), 1, 0)</f>
        <v>0</v>
      </c>
      <c r="E592" s="86">
        <f>IF(COUNTIF(Table10[Tag Number], A592), 1, 0)</f>
        <v>0</v>
      </c>
      <c r="F592" s="86">
        <f>IF(COUNTIF(Table11[Tag Number], A592), 1, 0)</f>
        <v>0</v>
      </c>
      <c r="G592" s="87">
        <f t="shared" si="21"/>
        <v>0</v>
      </c>
      <c r="H592" s="88" t="str" cm="1">
        <f t="array" ref="H592">_xlfn.IFS(OR(_xlfn.XLOOKUP(A592,Table9[Tag Number],Table9[Status],"-",0)="Dead",
        _xlfn.XLOOKUP(A592,Table10[Tag Number],Table10[Status],"-",0)="Dead",
        _xlfn.XLOOKUP(A592,Table11[Tag Number],Table11[Status],"-",0)="Dead",
        _xlfn.XLOOKUP(A592,Table8[Tag Number],Table8[Status],"-",0)="Dead"),"Dead",
     OR(_xlfn.XLOOKUP(A592,Table11[Tag Number],Table11[Status],"-",0)="Alive",
        _xlfn.XLOOKUP(A592,Table10[Tag Number],Table10[Status],"-",0)="Alive",
        _xlfn.XLOOKUP(A592,Table9[Tag Number],Table9[Status],"-",0)="Alive",
        _xlfn.XLOOKUP(A592,Table8[Tag Number],Table8[Status],"-",0)="Alive"),"Alive",
     OR(_xlfn.XLOOKUP(A592,Table9[Tag Number],Table9[Status],"-",0)="-",
        _xlfn.XLOOKUP(A592,Table10[Tag Number],Table10[Status],"-",0)="-",
        _xlfn.XLOOKUP(A592,Table11[Tag Number],Table11[Status],"-",0)="-",
        _xlfn.XLOOKUP(A592,Table8[Tag Number],Table8[Status],"-",0)="-"),
   "-")</f>
        <v>-</v>
      </c>
      <c r="I592" s="88" t="str">
        <f>IF((_xlfn.XLOOKUP(B592,[2]Sheet1!$A$2:$A$198,[2]Sheet1!$B$2:$B$198,"-",0)="Glade"),"Out","No")</f>
        <v>No</v>
      </c>
      <c r="J592" s="90"/>
      <c r="K592" s="91"/>
      <c r="L592" s="91"/>
      <c r="M592" s="91"/>
      <c r="N592" s="92"/>
      <c r="O592" s="89"/>
      <c r="R592" t="b">
        <f t="shared" si="20"/>
        <v>0</v>
      </c>
    </row>
    <row r="593" spans="1:18" ht="15" thickBot="1" x14ac:dyDescent="0.35">
      <c r="A593" s="2" t="s">
        <v>731</v>
      </c>
      <c r="B593" s="2" t="s">
        <v>1137</v>
      </c>
      <c r="C593" s="84">
        <f>IF(COUNTIF(Table8[Tag Number], A593), 1, 0)</f>
        <v>0</v>
      </c>
      <c r="D593" s="85">
        <f>IF(COUNTIF(Table9[Tag Number], A593), 1, 0)</f>
        <v>1</v>
      </c>
      <c r="E593" s="86">
        <f>IF(COUNTIF(Table10[Tag Number], A593), 1, 0)</f>
        <v>1</v>
      </c>
      <c r="F593" s="86">
        <f>IF(COUNTIF(Table11[Tag Number], A593), 1, 0)</f>
        <v>1</v>
      </c>
      <c r="G593" s="87">
        <f t="shared" si="21"/>
        <v>3</v>
      </c>
      <c r="H593" s="88" t="str" cm="1">
        <f t="array" ref="H593">_xlfn.IFS(OR(_xlfn.XLOOKUP(A593,Table9[Tag Number],Table9[Status],"-",0)="Dead",
        _xlfn.XLOOKUP(A593,Table10[Tag Number],Table10[Status],"-",0)="Dead",
        _xlfn.XLOOKUP(A593,Table11[Tag Number],Table11[Status],"-",0)="Dead",
        _xlfn.XLOOKUP(A593,Table8[Tag Number],Table8[Status],"-",0)="Dead"),"Dead",
     OR(_xlfn.XLOOKUP(A593,Table11[Tag Number],Table11[Status],"-",0)="Alive",
        _xlfn.XLOOKUP(A593,Table10[Tag Number],Table10[Status],"-",0)="Alive",
        _xlfn.XLOOKUP(A593,Table9[Tag Number],Table9[Status],"-",0)="Alive",
        _xlfn.XLOOKUP(A593,Table8[Tag Number],Table8[Status],"-",0)="Alive"),"Alive",
     OR(_xlfn.XLOOKUP(A593,Table9[Tag Number],Table9[Status],"-",0)="-",
        _xlfn.XLOOKUP(A593,Table10[Tag Number],Table10[Status],"-",0)="-",
        _xlfn.XLOOKUP(A593,Table11[Tag Number],Table11[Status],"-",0)="-",
        _xlfn.XLOOKUP(A593,Table8[Tag Number],Table8[Status],"-",0)="-"),
   "-")</f>
        <v>Alive</v>
      </c>
      <c r="I593" s="88" t="str">
        <f>IF((_xlfn.XLOOKUP(B593,[2]Sheet1!$A$2:$A$198,[2]Sheet1!$B$2:$B$198,"-",0)="Glade"),"Out","No")</f>
        <v>No</v>
      </c>
      <c r="J593" s="90"/>
      <c r="K593" s="91"/>
      <c r="L593" s="91"/>
      <c r="M593" s="91"/>
      <c r="N593" s="92"/>
      <c r="O593" s="89"/>
      <c r="R593" t="str">
        <f t="shared" si="20"/>
        <v>B596</v>
      </c>
    </row>
    <row r="594" spans="1:18" ht="15" thickBot="1" x14ac:dyDescent="0.35">
      <c r="A594" s="93" t="s">
        <v>1572</v>
      </c>
      <c r="B594" s="93" t="s">
        <v>1145</v>
      </c>
      <c r="C594" s="84">
        <f>IF(COUNTIF(Table8[Tag Number], A594), 1, 0)</f>
        <v>0</v>
      </c>
      <c r="D594" s="85">
        <f>IF(COUNTIF(Table9[Tag Number], A594), 1, 0)</f>
        <v>0</v>
      </c>
      <c r="E594" s="86">
        <f>IF(COUNTIF(Table10[Tag Number], A594), 1, 0)</f>
        <v>0</v>
      </c>
      <c r="F594" s="86">
        <f>IF(COUNTIF(Table11[Tag Number], A594), 1, 0)</f>
        <v>0</v>
      </c>
      <c r="G594" s="87">
        <f t="shared" si="21"/>
        <v>0</v>
      </c>
      <c r="H594" s="88" t="str" cm="1">
        <f t="array" ref="H594">_xlfn.IFS(OR(_xlfn.XLOOKUP(A594,Table9[Tag Number],Table9[Status],"-",0)="Dead",
        _xlfn.XLOOKUP(A594,Table10[Tag Number],Table10[Status],"-",0)="Dead",
        _xlfn.XLOOKUP(A594,Table11[Tag Number],Table11[Status],"-",0)="Dead",
        _xlfn.XLOOKUP(A594,Table8[Tag Number],Table8[Status],"-",0)="Dead"),"Dead",
     OR(_xlfn.XLOOKUP(A594,Table11[Tag Number],Table11[Status],"-",0)="Alive",
        _xlfn.XLOOKUP(A594,Table10[Tag Number],Table10[Status],"-",0)="Alive",
        _xlfn.XLOOKUP(A594,Table9[Tag Number],Table9[Status],"-",0)="Alive",
        _xlfn.XLOOKUP(A594,Table8[Tag Number],Table8[Status],"-",0)="Alive"),"Alive",
     OR(_xlfn.XLOOKUP(A594,Table9[Tag Number],Table9[Status],"-",0)="-",
        _xlfn.XLOOKUP(A594,Table10[Tag Number],Table10[Status],"-",0)="-",
        _xlfn.XLOOKUP(A594,Table11[Tag Number],Table11[Status],"-",0)="-",
        _xlfn.XLOOKUP(A594,Table8[Tag Number],Table8[Status],"-",0)="-"),
   "-")</f>
        <v>-</v>
      </c>
      <c r="I594" s="88" t="str">
        <f>IF((_xlfn.XLOOKUP(B594,[2]Sheet1!$A$2:$A$198,[2]Sheet1!$B$2:$B$198,"-",0)="Glade"),"Out","No")</f>
        <v>No</v>
      </c>
      <c r="J594" s="90"/>
      <c r="K594" s="91"/>
      <c r="L594" s="91"/>
      <c r="M594" s="91"/>
      <c r="N594" s="92"/>
      <c r="O594" s="89"/>
      <c r="R594" t="b">
        <f t="shared" si="20"/>
        <v>0</v>
      </c>
    </row>
    <row r="595" spans="1:18" ht="15" thickBot="1" x14ac:dyDescent="0.35">
      <c r="A595" s="2" t="s">
        <v>717</v>
      </c>
      <c r="B595" s="2" t="s">
        <v>1137</v>
      </c>
      <c r="C595" s="84">
        <f>IF(COUNTIF(Table8[Tag Number], A595), 1, 0)</f>
        <v>0</v>
      </c>
      <c r="D595" s="85">
        <f>IF(COUNTIF(Table9[Tag Number], A595), 1, 0)</f>
        <v>0</v>
      </c>
      <c r="E595" s="86">
        <f>IF(COUNTIF(Table10[Tag Number], A595), 1, 0)</f>
        <v>1</v>
      </c>
      <c r="F595" s="86">
        <f>IF(COUNTIF(Table11[Tag Number], A595), 1, 0)</f>
        <v>0</v>
      </c>
      <c r="G595" s="87">
        <f t="shared" si="21"/>
        <v>1</v>
      </c>
      <c r="H595" s="88" t="str" cm="1">
        <f t="array" ref="H595">_xlfn.IFS(OR(_xlfn.XLOOKUP(A595,Table9[Tag Number],Table9[Status],"-",0)="Dead",
        _xlfn.XLOOKUP(A595,Table10[Tag Number],Table10[Status],"-",0)="Dead",
        _xlfn.XLOOKUP(A595,Table11[Tag Number],Table11[Status],"-",0)="Dead",
        _xlfn.XLOOKUP(A595,Table8[Tag Number],Table8[Status],"-",0)="Dead"),"Dead",
     OR(_xlfn.XLOOKUP(A595,Table11[Tag Number],Table11[Status],"-",0)="Alive",
        _xlfn.XLOOKUP(A595,Table10[Tag Number],Table10[Status],"-",0)="Alive",
        _xlfn.XLOOKUP(A595,Table9[Tag Number],Table9[Status],"-",0)="Alive",
        _xlfn.XLOOKUP(A595,Table8[Tag Number],Table8[Status],"-",0)="Alive"),"Alive",
     OR(_xlfn.XLOOKUP(A595,Table9[Tag Number],Table9[Status],"-",0)="-",
        _xlfn.XLOOKUP(A595,Table10[Tag Number],Table10[Status],"-",0)="-",
        _xlfn.XLOOKUP(A595,Table11[Tag Number],Table11[Status],"-",0)="-",
        _xlfn.XLOOKUP(A595,Table8[Tag Number],Table8[Status],"-",0)="-"),
   "-")</f>
        <v>Alive</v>
      </c>
      <c r="I595" s="88" t="str">
        <f>IF((_xlfn.XLOOKUP(B595,[2]Sheet1!$A$2:$A$198,[2]Sheet1!$B$2:$B$198,"-",0)="Glade"),"Out","No")</f>
        <v>No</v>
      </c>
      <c r="J595" s="90"/>
      <c r="K595" s="91"/>
      <c r="L595" s="91"/>
      <c r="M595" s="91"/>
      <c r="N595" s="92"/>
      <c r="O595" s="89"/>
      <c r="R595" t="b">
        <f t="shared" si="20"/>
        <v>0</v>
      </c>
    </row>
    <row r="596" spans="1:18" ht="15" thickBot="1" x14ac:dyDescent="0.35">
      <c r="A596" s="3" t="s">
        <v>604</v>
      </c>
      <c r="B596" s="3" t="s">
        <v>1137</v>
      </c>
      <c r="C596" s="84">
        <f>IF(COUNTIF(Table8[Tag Number], A596), 1, 0)</f>
        <v>0</v>
      </c>
      <c r="D596" s="85">
        <f>IF(COUNTIF(Table9[Tag Number], A596), 1, 0)</f>
        <v>0</v>
      </c>
      <c r="E596" s="86">
        <f>IF(COUNTIF(Table10[Tag Number], A596), 1, 0)</f>
        <v>1</v>
      </c>
      <c r="F596" s="86">
        <f>IF(COUNTIF(Table11[Tag Number], A596), 1, 0)</f>
        <v>0</v>
      </c>
      <c r="G596" s="87">
        <f t="shared" si="21"/>
        <v>1</v>
      </c>
      <c r="H596" s="88" t="str" cm="1">
        <f t="array" ref="H596">_xlfn.IFS(OR(_xlfn.XLOOKUP(A596,Table9[Tag Number],Table9[Status],"-",0)="Dead",
        _xlfn.XLOOKUP(A596,Table10[Tag Number],Table10[Status],"-",0)="Dead",
        _xlfn.XLOOKUP(A596,Table11[Tag Number],Table11[Status],"-",0)="Dead",
        _xlfn.XLOOKUP(A596,Table8[Tag Number],Table8[Status],"-",0)="Dead"),"Dead",
     OR(_xlfn.XLOOKUP(A596,Table11[Tag Number],Table11[Status],"-",0)="Alive",
        _xlfn.XLOOKUP(A596,Table10[Tag Number],Table10[Status],"-",0)="Alive",
        _xlfn.XLOOKUP(A596,Table9[Tag Number],Table9[Status],"-",0)="Alive",
        _xlfn.XLOOKUP(A596,Table8[Tag Number],Table8[Status],"-",0)="Alive"),"Alive",
     OR(_xlfn.XLOOKUP(A596,Table9[Tag Number],Table9[Status],"-",0)="-",
        _xlfn.XLOOKUP(A596,Table10[Tag Number],Table10[Status],"-",0)="-",
        _xlfn.XLOOKUP(A596,Table11[Tag Number],Table11[Status],"-",0)="-",
        _xlfn.XLOOKUP(A596,Table8[Tag Number],Table8[Status],"-",0)="-"),
   "-")</f>
        <v>Dead</v>
      </c>
      <c r="I596" s="88" t="str">
        <f>IF((_xlfn.XLOOKUP(B596,[2]Sheet1!$A$2:$A$198,[2]Sheet1!$B$2:$B$198,"-",0)="Glade"),"Out","No")</f>
        <v>No</v>
      </c>
      <c r="J596" s="90"/>
      <c r="K596" s="91"/>
      <c r="L596" s="91"/>
      <c r="M596" s="91"/>
      <c r="N596" s="92"/>
      <c r="O596" s="89"/>
      <c r="R596" t="b">
        <f t="shared" si="20"/>
        <v>0</v>
      </c>
    </row>
    <row r="597" spans="1:18" ht="15" thickBot="1" x14ac:dyDescent="0.35">
      <c r="A597" s="2" t="s">
        <v>982</v>
      </c>
      <c r="B597" s="2" t="s">
        <v>1137</v>
      </c>
      <c r="C597" s="84">
        <f>IF(COUNTIF(Table8[Tag Number], A597), 1, 0)</f>
        <v>0</v>
      </c>
      <c r="D597" s="85">
        <f>IF(COUNTIF(Table9[Tag Number], A597), 1, 0)</f>
        <v>1</v>
      </c>
      <c r="E597" s="86">
        <f>IF(COUNTIF(Table10[Tag Number], A597), 1, 0)</f>
        <v>0</v>
      </c>
      <c r="F597" s="86">
        <f>IF(COUNTIF(Table11[Tag Number], A597), 1, 0)</f>
        <v>0</v>
      </c>
      <c r="G597" s="87">
        <f t="shared" si="21"/>
        <v>1</v>
      </c>
      <c r="H597" s="88" t="str" cm="1">
        <f t="array" ref="H597">_xlfn.IFS(OR(_xlfn.XLOOKUP(A597,Table9[Tag Number],Table9[Status],"-",0)="Dead",
        _xlfn.XLOOKUP(A597,Table10[Tag Number],Table10[Status],"-",0)="Dead",
        _xlfn.XLOOKUP(A597,Table11[Tag Number],Table11[Status],"-",0)="Dead",
        _xlfn.XLOOKUP(A597,Table8[Tag Number],Table8[Status],"-",0)="Dead"),"Dead",
     OR(_xlfn.XLOOKUP(A597,Table11[Tag Number],Table11[Status],"-",0)="Alive",
        _xlfn.XLOOKUP(A597,Table10[Tag Number],Table10[Status],"-",0)="Alive",
        _xlfn.XLOOKUP(A597,Table9[Tag Number],Table9[Status],"-",0)="Alive",
        _xlfn.XLOOKUP(A597,Table8[Tag Number],Table8[Status],"-",0)="Alive"),"Alive",
     OR(_xlfn.XLOOKUP(A597,Table9[Tag Number],Table9[Status],"-",0)="-",
        _xlfn.XLOOKUP(A597,Table10[Tag Number],Table10[Status],"-",0)="-",
        _xlfn.XLOOKUP(A597,Table11[Tag Number],Table11[Status],"-",0)="-",
        _xlfn.XLOOKUP(A597,Table8[Tag Number],Table8[Status],"-",0)="-"),
   "-")</f>
        <v>Alive</v>
      </c>
      <c r="I597" s="88" t="str">
        <f>IF((_xlfn.XLOOKUP(B597,[2]Sheet1!$A$2:$A$198,[2]Sheet1!$B$2:$B$198,"-",0)="Glade"),"Out","No")</f>
        <v>No</v>
      </c>
      <c r="J597" s="90"/>
      <c r="K597" s="91"/>
      <c r="L597" s="91"/>
      <c r="M597" s="91"/>
      <c r="N597" s="92"/>
      <c r="O597" s="89"/>
      <c r="R597" t="b">
        <f t="shared" si="20"/>
        <v>0</v>
      </c>
    </row>
    <row r="598" spans="1:18" ht="15" thickBot="1" x14ac:dyDescent="0.35">
      <c r="A598" s="3" t="s">
        <v>766</v>
      </c>
      <c r="B598" s="3" t="s">
        <v>1137</v>
      </c>
      <c r="C598" s="84">
        <f>IF(COUNTIF(Table8[Tag Number], A598), 1, 0)</f>
        <v>1</v>
      </c>
      <c r="D598" s="85">
        <f>IF(COUNTIF(Table9[Tag Number], A598), 1, 0)</f>
        <v>0</v>
      </c>
      <c r="E598" s="86">
        <f>IF(COUNTIF(Table10[Tag Number], A598), 1, 0)</f>
        <v>1</v>
      </c>
      <c r="F598" s="86">
        <f>IF(COUNTIF(Table11[Tag Number], A598), 1, 0)</f>
        <v>0</v>
      </c>
      <c r="G598" s="87">
        <f t="shared" si="21"/>
        <v>2</v>
      </c>
      <c r="H598" s="88" t="str" cm="1">
        <f t="array" ref="H598">_xlfn.IFS(OR(_xlfn.XLOOKUP(A598,Table9[Tag Number],Table9[Status],"-",0)="Dead",
        _xlfn.XLOOKUP(A598,Table10[Tag Number],Table10[Status],"-",0)="Dead",
        _xlfn.XLOOKUP(A598,Table11[Tag Number],Table11[Status],"-",0)="Dead",
        _xlfn.XLOOKUP(A598,Table8[Tag Number],Table8[Status],"-",0)="Dead"),"Dead",
     OR(_xlfn.XLOOKUP(A598,Table11[Tag Number],Table11[Status],"-",0)="Alive",
        _xlfn.XLOOKUP(A598,Table10[Tag Number],Table10[Status],"-",0)="Alive",
        _xlfn.XLOOKUP(A598,Table9[Tag Number],Table9[Status],"-",0)="Alive",
        _xlfn.XLOOKUP(A598,Table8[Tag Number],Table8[Status],"-",0)="Alive"),"Alive",
     OR(_xlfn.XLOOKUP(A598,Table9[Tag Number],Table9[Status],"-",0)="-",
        _xlfn.XLOOKUP(A598,Table10[Tag Number],Table10[Status],"-",0)="-",
        _xlfn.XLOOKUP(A598,Table11[Tag Number],Table11[Status],"-",0)="-",
        _xlfn.XLOOKUP(A598,Table8[Tag Number],Table8[Status],"-",0)="-"),
   "-")</f>
        <v>Alive</v>
      </c>
      <c r="I598" s="88" t="str">
        <f>IF((_xlfn.XLOOKUP(B598,[2]Sheet1!$A$2:$A$198,[2]Sheet1!$B$2:$B$198,"-",0)="Glade"),"Out","No")</f>
        <v>No</v>
      </c>
      <c r="J598" s="90"/>
      <c r="K598" s="91"/>
      <c r="L598" s="91"/>
      <c r="M598" s="91"/>
      <c r="N598" s="92"/>
      <c r="O598" s="89"/>
      <c r="R598" t="str">
        <f t="shared" si="20"/>
        <v>B601</v>
      </c>
    </row>
    <row r="599" spans="1:18" ht="15" thickBot="1" x14ac:dyDescent="0.35">
      <c r="A599" s="2" t="s">
        <v>628</v>
      </c>
      <c r="B599" s="2" t="s">
        <v>1137</v>
      </c>
      <c r="C599" s="84">
        <f>IF(COUNTIF(Table8[Tag Number], A599), 1, 0)</f>
        <v>1</v>
      </c>
      <c r="D599" s="85">
        <f>IF(COUNTIF(Table9[Tag Number], A599), 1, 0)</f>
        <v>0</v>
      </c>
      <c r="E599" s="86">
        <f>IF(COUNTIF(Table10[Tag Number], A599), 1, 0)</f>
        <v>0</v>
      </c>
      <c r="F599" s="86">
        <f>IF(COUNTIF(Table11[Tag Number], A599), 1, 0)</f>
        <v>0</v>
      </c>
      <c r="G599" s="87">
        <f t="shared" si="21"/>
        <v>1</v>
      </c>
      <c r="H599" s="88" t="str" cm="1">
        <f t="array" ref="H599">_xlfn.IFS(OR(_xlfn.XLOOKUP(A599,Table9[Tag Number],Table9[Status],"-",0)="Dead",
        _xlfn.XLOOKUP(A599,Table10[Tag Number],Table10[Status],"-",0)="Dead",
        _xlfn.XLOOKUP(A599,Table11[Tag Number],Table11[Status],"-",0)="Dead",
        _xlfn.XLOOKUP(A599,Table8[Tag Number],Table8[Status],"-",0)="Dead"),"Dead",
     OR(_xlfn.XLOOKUP(A599,Table11[Tag Number],Table11[Status],"-",0)="Alive",
        _xlfn.XLOOKUP(A599,Table10[Tag Number],Table10[Status],"-",0)="Alive",
        _xlfn.XLOOKUP(A599,Table9[Tag Number],Table9[Status],"-",0)="Alive",
        _xlfn.XLOOKUP(A599,Table8[Tag Number],Table8[Status],"-",0)="Alive"),"Alive",
     OR(_xlfn.XLOOKUP(A599,Table9[Tag Number],Table9[Status],"-",0)="-",
        _xlfn.XLOOKUP(A599,Table10[Tag Number],Table10[Status],"-",0)="-",
        _xlfn.XLOOKUP(A599,Table11[Tag Number],Table11[Status],"-",0)="-",
        _xlfn.XLOOKUP(A599,Table8[Tag Number],Table8[Status],"-",0)="-"),
   "-")</f>
        <v>Dead</v>
      </c>
      <c r="I599" s="88" t="str">
        <f>IF((_xlfn.XLOOKUP(B599,[2]Sheet1!$A$2:$A$198,[2]Sheet1!$B$2:$B$198,"-",0)="Glade"),"Out","No")</f>
        <v>No</v>
      </c>
      <c r="J599" s="90"/>
      <c r="K599" s="91"/>
      <c r="L599" s="91"/>
      <c r="M599" s="91"/>
      <c r="N599" s="92"/>
      <c r="O599" s="89"/>
      <c r="R599" t="b">
        <f t="shared" si="20"/>
        <v>0</v>
      </c>
    </row>
    <row r="600" spans="1:18" ht="15" thickBot="1" x14ac:dyDescent="0.35">
      <c r="A600" s="3" t="s">
        <v>927</v>
      </c>
      <c r="B600" s="3" t="s">
        <v>1137</v>
      </c>
      <c r="C600" s="84">
        <f>IF(COUNTIF(Table8[Tag Number], A600), 1, 0)</f>
        <v>1</v>
      </c>
      <c r="D600" s="85">
        <f>IF(COUNTIF(Table9[Tag Number], A600), 1, 0)</f>
        <v>1</v>
      </c>
      <c r="E600" s="86">
        <f>IF(COUNTIF(Table10[Tag Number], A600), 1, 0)</f>
        <v>0</v>
      </c>
      <c r="F600" s="86">
        <f>IF(COUNTIF(Table11[Tag Number], A600), 1, 0)</f>
        <v>0</v>
      </c>
      <c r="G600" s="87">
        <f t="shared" si="21"/>
        <v>2</v>
      </c>
      <c r="H600" s="88" t="str" cm="1">
        <f t="array" ref="H600">_xlfn.IFS(OR(_xlfn.XLOOKUP(A600,Table9[Tag Number],Table9[Status],"-",0)="Dead",
        _xlfn.XLOOKUP(A600,Table10[Tag Number],Table10[Status],"-",0)="Dead",
        _xlfn.XLOOKUP(A600,Table11[Tag Number],Table11[Status],"-",0)="Dead",
        _xlfn.XLOOKUP(A600,Table8[Tag Number],Table8[Status],"-",0)="Dead"),"Dead",
     OR(_xlfn.XLOOKUP(A600,Table11[Tag Number],Table11[Status],"-",0)="Alive",
        _xlfn.XLOOKUP(A600,Table10[Tag Number],Table10[Status],"-",0)="Alive",
        _xlfn.XLOOKUP(A600,Table9[Tag Number],Table9[Status],"-",0)="Alive",
        _xlfn.XLOOKUP(A600,Table8[Tag Number],Table8[Status],"-",0)="Alive"),"Alive",
     OR(_xlfn.XLOOKUP(A600,Table9[Tag Number],Table9[Status],"-",0)="-",
        _xlfn.XLOOKUP(A600,Table10[Tag Number],Table10[Status],"-",0)="-",
        _xlfn.XLOOKUP(A600,Table11[Tag Number],Table11[Status],"-",0)="-",
        _xlfn.XLOOKUP(A600,Table8[Tag Number],Table8[Status],"-",0)="-"),
   "-")</f>
        <v>Alive</v>
      </c>
      <c r="I600" s="88" t="str">
        <f>IF((_xlfn.XLOOKUP(B600,[2]Sheet1!$A$2:$A$198,[2]Sheet1!$B$2:$B$198,"-",0)="Glade"),"Out","No")</f>
        <v>No</v>
      </c>
      <c r="J600" s="90"/>
      <c r="K600" s="91"/>
      <c r="L600" s="91"/>
      <c r="M600" s="91"/>
      <c r="N600" s="92"/>
      <c r="O600" s="89"/>
      <c r="R600" t="str">
        <f t="shared" si="20"/>
        <v>B603</v>
      </c>
    </row>
    <row r="601" spans="1:18" ht="15" thickBot="1" x14ac:dyDescent="0.35">
      <c r="A601" s="2" t="s">
        <v>1573</v>
      </c>
      <c r="B601" s="2" t="s">
        <v>1137</v>
      </c>
      <c r="C601" s="84">
        <f>IF(COUNTIF(Table8[Tag Number], A601), 1, 0)</f>
        <v>0</v>
      </c>
      <c r="D601" s="85">
        <f>IF(COUNTIF(Table9[Tag Number], A601), 1, 0)</f>
        <v>0</v>
      </c>
      <c r="E601" s="86">
        <f>IF(COUNTIF(Table10[Tag Number], A601), 1, 0)</f>
        <v>0</v>
      </c>
      <c r="F601" s="86">
        <f>IF(COUNTIF(Table11[Tag Number], A601), 1, 0)</f>
        <v>0</v>
      </c>
      <c r="G601" s="87">
        <f t="shared" si="21"/>
        <v>0</v>
      </c>
      <c r="H601" s="88" t="str" cm="1">
        <f t="array" ref="H601">_xlfn.IFS(OR(_xlfn.XLOOKUP(A601,Table9[Tag Number],Table9[Status],"-",0)="Dead",
        _xlfn.XLOOKUP(A601,Table10[Tag Number],Table10[Status],"-",0)="Dead",
        _xlfn.XLOOKUP(A601,Table11[Tag Number],Table11[Status],"-",0)="Dead",
        _xlfn.XLOOKUP(A601,Table8[Tag Number],Table8[Status],"-",0)="Dead"),"Dead",
     OR(_xlfn.XLOOKUP(A601,Table11[Tag Number],Table11[Status],"-",0)="Alive",
        _xlfn.XLOOKUP(A601,Table10[Tag Number],Table10[Status],"-",0)="Alive",
        _xlfn.XLOOKUP(A601,Table9[Tag Number],Table9[Status],"-",0)="Alive",
        _xlfn.XLOOKUP(A601,Table8[Tag Number],Table8[Status],"-",0)="Alive"),"Alive",
     OR(_xlfn.XLOOKUP(A601,Table9[Tag Number],Table9[Status],"-",0)="-",
        _xlfn.XLOOKUP(A601,Table10[Tag Number],Table10[Status],"-",0)="-",
        _xlfn.XLOOKUP(A601,Table11[Tag Number],Table11[Status],"-",0)="-",
        _xlfn.XLOOKUP(A601,Table8[Tag Number],Table8[Status],"-",0)="-"),
   "-")</f>
        <v>-</v>
      </c>
      <c r="I601" s="88" t="str">
        <f>IF((_xlfn.XLOOKUP(B601,[2]Sheet1!$A$2:$A$198,[2]Sheet1!$B$2:$B$198,"-",0)="Glade"),"Out","No")</f>
        <v>No</v>
      </c>
      <c r="J601" s="90"/>
      <c r="K601" s="91"/>
      <c r="L601" s="91"/>
      <c r="M601" s="91"/>
      <c r="N601" s="92"/>
      <c r="O601" s="89"/>
      <c r="R601" t="b">
        <f t="shared" si="20"/>
        <v>0</v>
      </c>
    </row>
    <row r="602" spans="1:18" ht="15" thickBot="1" x14ac:dyDescent="0.35">
      <c r="A602" s="3" t="s">
        <v>337</v>
      </c>
      <c r="B602" s="3" t="s">
        <v>1137</v>
      </c>
      <c r="C602" s="84">
        <f>IF(COUNTIF(Table8[Tag Number], A602), 1, 0)</f>
        <v>1</v>
      </c>
      <c r="D602" s="85">
        <f>IF(COUNTIF(Table9[Tag Number], A602), 1, 0)</f>
        <v>1</v>
      </c>
      <c r="E602" s="86">
        <f>IF(COUNTIF(Table10[Tag Number], A602), 1, 0)</f>
        <v>0</v>
      </c>
      <c r="F602" s="86">
        <f>IF(COUNTIF(Table11[Tag Number], A602), 1, 0)</f>
        <v>1</v>
      </c>
      <c r="G602" s="87">
        <f t="shared" si="21"/>
        <v>3</v>
      </c>
      <c r="H602" s="88" t="str" cm="1">
        <f t="array" ref="H602">_xlfn.IFS(OR(_xlfn.XLOOKUP(A602,Table9[Tag Number],Table9[Status],"-",0)="Dead",
        _xlfn.XLOOKUP(A602,Table10[Tag Number],Table10[Status],"-",0)="Dead",
        _xlfn.XLOOKUP(A602,Table11[Tag Number],Table11[Status],"-",0)="Dead",
        _xlfn.XLOOKUP(A602,Table8[Tag Number],Table8[Status],"-",0)="Dead"),"Dead",
     OR(_xlfn.XLOOKUP(A602,Table11[Tag Number],Table11[Status],"-",0)="Alive",
        _xlfn.XLOOKUP(A602,Table10[Tag Number],Table10[Status],"-",0)="Alive",
        _xlfn.XLOOKUP(A602,Table9[Tag Number],Table9[Status],"-",0)="Alive",
        _xlfn.XLOOKUP(A602,Table8[Tag Number],Table8[Status],"-",0)="Alive"),"Alive",
     OR(_xlfn.XLOOKUP(A602,Table9[Tag Number],Table9[Status],"-",0)="-",
        _xlfn.XLOOKUP(A602,Table10[Tag Number],Table10[Status],"-",0)="-",
        _xlfn.XLOOKUP(A602,Table11[Tag Number],Table11[Status],"-",0)="-",
        _xlfn.XLOOKUP(A602,Table8[Tag Number],Table8[Status],"-",0)="-"),
   "-")</f>
        <v>Alive</v>
      </c>
      <c r="I602" s="88" t="str">
        <f>IF((_xlfn.XLOOKUP(B602,[2]Sheet1!$A$2:$A$198,[2]Sheet1!$B$2:$B$198,"-",0)="Glade"),"Out","No")</f>
        <v>No</v>
      </c>
      <c r="J602" s="90"/>
      <c r="K602" s="91"/>
      <c r="L602" s="91"/>
      <c r="M602" s="91"/>
      <c r="N602" s="92"/>
      <c r="O602" s="89"/>
      <c r="R602" t="str">
        <f t="shared" si="20"/>
        <v>B605</v>
      </c>
    </row>
    <row r="603" spans="1:18" ht="15" thickBot="1" x14ac:dyDescent="0.35">
      <c r="A603" s="2" t="s">
        <v>1574</v>
      </c>
      <c r="B603" s="2" t="s">
        <v>1145</v>
      </c>
      <c r="C603" s="84">
        <f>IF(COUNTIF(Table8[Tag Number], A603), 1, 0)</f>
        <v>0</v>
      </c>
      <c r="D603" s="85">
        <f>IF(COUNTIF(Table9[Tag Number], A603), 1, 0)</f>
        <v>0</v>
      </c>
      <c r="E603" s="86">
        <f>IF(COUNTIF(Table10[Tag Number], A603), 1, 0)</f>
        <v>0</v>
      </c>
      <c r="F603" s="86">
        <f>IF(COUNTIF(Table11[Tag Number], A603), 1, 0)</f>
        <v>0</v>
      </c>
      <c r="G603" s="87">
        <f t="shared" si="21"/>
        <v>0</v>
      </c>
      <c r="H603" s="88" t="str" cm="1">
        <f t="array" ref="H603">_xlfn.IFS(OR(_xlfn.XLOOKUP(A603,Table9[Tag Number],Table9[Status],"-",0)="Dead",
        _xlfn.XLOOKUP(A603,Table10[Tag Number],Table10[Status],"-",0)="Dead",
        _xlfn.XLOOKUP(A603,Table11[Tag Number],Table11[Status],"-",0)="Dead",
        _xlfn.XLOOKUP(A603,Table8[Tag Number],Table8[Status],"-",0)="Dead"),"Dead",
     OR(_xlfn.XLOOKUP(A603,Table11[Tag Number],Table11[Status],"-",0)="Alive",
        _xlfn.XLOOKUP(A603,Table10[Tag Number],Table10[Status],"-",0)="Alive",
        _xlfn.XLOOKUP(A603,Table9[Tag Number],Table9[Status],"-",0)="Alive",
        _xlfn.XLOOKUP(A603,Table8[Tag Number],Table8[Status],"-",0)="Alive"),"Alive",
     OR(_xlfn.XLOOKUP(A603,Table9[Tag Number],Table9[Status],"-",0)="-",
        _xlfn.XLOOKUP(A603,Table10[Tag Number],Table10[Status],"-",0)="-",
        _xlfn.XLOOKUP(A603,Table11[Tag Number],Table11[Status],"-",0)="-",
        _xlfn.XLOOKUP(A603,Table8[Tag Number],Table8[Status],"-",0)="-"),
   "-")</f>
        <v>-</v>
      </c>
      <c r="I603" s="88" t="str">
        <f>IF((_xlfn.XLOOKUP(B603,[2]Sheet1!$A$2:$A$198,[2]Sheet1!$B$2:$B$198,"-",0)="Glade"),"Out","No")</f>
        <v>No</v>
      </c>
      <c r="J603" s="90"/>
      <c r="K603" s="91"/>
      <c r="L603" s="91"/>
      <c r="M603" s="91"/>
      <c r="N603" s="92"/>
      <c r="O603" s="89"/>
      <c r="R603" t="b">
        <f t="shared" si="20"/>
        <v>0</v>
      </c>
    </row>
    <row r="604" spans="1:18" ht="15" thickBot="1" x14ac:dyDescent="0.35">
      <c r="A604" s="3" t="s">
        <v>1575</v>
      </c>
      <c r="B604" s="3" t="s">
        <v>1137</v>
      </c>
      <c r="C604" s="84">
        <f>IF(COUNTIF(Table8[Tag Number], A604), 1, 0)</f>
        <v>0</v>
      </c>
      <c r="D604" s="85">
        <f>IF(COUNTIF(Table9[Tag Number], A604), 1, 0)</f>
        <v>0</v>
      </c>
      <c r="E604" s="86">
        <f>IF(COUNTIF(Table10[Tag Number], A604), 1, 0)</f>
        <v>0</v>
      </c>
      <c r="F604" s="86">
        <f>IF(COUNTIF(Table11[Tag Number], A604), 1, 0)</f>
        <v>0</v>
      </c>
      <c r="G604" s="87">
        <f t="shared" si="21"/>
        <v>0</v>
      </c>
      <c r="H604" s="88" t="str" cm="1">
        <f t="array" ref="H604">_xlfn.IFS(OR(_xlfn.XLOOKUP(A604,Table9[Tag Number],Table9[Status],"-",0)="Dead",
        _xlfn.XLOOKUP(A604,Table10[Tag Number],Table10[Status],"-",0)="Dead",
        _xlfn.XLOOKUP(A604,Table11[Tag Number],Table11[Status],"-",0)="Dead",
        _xlfn.XLOOKUP(A604,Table8[Tag Number],Table8[Status],"-",0)="Dead"),"Dead",
     OR(_xlfn.XLOOKUP(A604,Table11[Tag Number],Table11[Status],"-",0)="Alive",
        _xlfn.XLOOKUP(A604,Table10[Tag Number],Table10[Status],"-",0)="Alive",
        _xlfn.XLOOKUP(A604,Table9[Tag Number],Table9[Status],"-",0)="Alive",
        _xlfn.XLOOKUP(A604,Table8[Tag Number],Table8[Status],"-",0)="Alive"),"Alive",
     OR(_xlfn.XLOOKUP(A604,Table9[Tag Number],Table9[Status],"-",0)="-",
        _xlfn.XLOOKUP(A604,Table10[Tag Number],Table10[Status],"-",0)="-",
        _xlfn.XLOOKUP(A604,Table11[Tag Number],Table11[Status],"-",0)="-",
        _xlfn.XLOOKUP(A604,Table8[Tag Number],Table8[Status],"-",0)="-"),
   "-")</f>
        <v>-</v>
      </c>
      <c r="I604" s="88" t="str">
        <f>IF((_xlfn.XLOOKUP(B604,[2]Sheet1!$A$2:$A$198,[2]Sheet1!$B$2:$B$198,"-",0)="Glade"),"Out","No")</f>
        <v>No</v>
      </c>
      <c r="J604" s="90"/>
      <c r="K604" s="91"/>
      <c r="L604" s="91"/>
      <c r="M604" s="91"/>
      <c r="N604" s="92"/>
      <c r="O604" s="89"/>
      <c r="R604" t="b">
        <f t="shared" si="20"/>
        <v>0</v>
      </c>
    </row>
    <row r="605" spans="1:18" ht="15" thickBot="1" x14ac:dyDescent="0.35">
      <c r="A605" s="2" t="s">
        <v>783</v>
      </c>
      <c r="B605" s="2" t="s">
        <v>1137</v>
      </c>
      <c r="C605" s="84">
        <f>IF(COUNTIF(Table8[Tag Number], A605), 1, 0)</f>
        <v>0</v>
      </c>
      <c r="D605" s="85">
        <f>IF(COUNTIF(Table9[Tag Number], A605), 1, 0)</f>
        <v>1</v>
      </c>
      <c r="E605" s="86">
        <f>IF(COUNTIF(Table10[Tag Number], A605), 1, 0)</f>
        <v>0</v>
      </c>
      <c r="F605" s="86">
        <f>IF(COUNTIF(Table11[Tag Number], A605), 1, 0)</f>
        <v>1</v>
      </c>
      <c r="G605" s="87">
        <f t="shared" si="21"/>
        <v>2</v>
      </c>
      <c r="H605" s="88" t="str" cm="1">
        <f t="array" ref="H605">_xlfn.IFS(OR(_xlfn.XLOOKUP(A605,Table9[Tag Number],Table9[Status],"-",0)="Dead",
        _xlfn.XLOOKUP(A605,Table10[Tag Number],Table10[Status],"-",0)="Dead",
        _xlfn.XLOOKUP(A605,Table11[Tag Number],Table11[Status],"-",0)="Dead",
        _xlfn.XLOOKUP(A605,Table8[Tag Number],Table8[Status],"-",0)="Dead"),"Dead",
     OR(_xlfn.XLOOKUP(A605,Table11[Tag Number],Table11[Status],"-",0)="Alive",
        _xlfn.XLOOKUP(A605,Table10[Tag Number],Table10[Status],"-",0)="Alive",
        _xlfn.XLOOKUP(A605,Table9[Tag Number],Table9[Status],"-",0)="Alive",
        _xlfn.XLOOKUP(A605,Table8[Tag Number],Table8[Status],"-",0)="Alive"),"Alive",
     OR(_xlfn.XLOOKUP(A605,Table9[Tag Number],Table9[Status],"-",0)="-",
        _xlfn.XLOOKUP(A605,Table10[Tag Number],Table10[Status],"-",0)="-",
        _xlfn.XLOOKUP(A605,Table11[Tag Number],Table11[Status],"-",0)="-",
        _xlfn.XLOOKUP(A605,Table8[Tag Number],Table8[Status],"-",0)="-"),
   "-")</f>
        <v>Alive</v>
      </c>
      <c r="I605" s="88" t="str">
        <f>IF((_xlfn.XLOOKUP(B605,[2]Sheet1!$A$2:$A$198,[2]Sheet1!$B$2:$B$198,"-",0)="Glade"),"Out","No")</f>
        <v>No</v>
      </c>
      <c r="J605" s="90"/>
      <c r="K605" s="91"/>
      <c r="L605" s="91"/>
      <c r="M605" s="91"/>
      <c r="N605" s="92"/>
      <c r="O605" s="89"/>
      <c r="R605" t="str">
        <f t="shared" si="20"/>
        <v>B608</v>
      </c>
    </row>
    <row r="606" spans="1:18" ht="15" thickBot="1" x14ac:dyDescent="0.35">
      <c r="A606" s="3" t="s">
        <v>1576</v>
      </c>
      <c r="B606" s="3" t="s">
        <v>1145</v>
      </c>
      <c r="C606" s="84">
        <f>IF(COUNTIF(Table8[Tag Number], A606), 1, 0)</f>
        <v>0</v>
      </c>
      <c r="D606" s="85">
        <f>IF(COUNTIF(Table9[Tag Number], A606), 1, 0)</f>
        <v>0</v>
      </c>
      <c r="E606" s="86">
        <f>IF(COUNTIF(Table10[Tag Number], A606), 1, 0)</f>
        <v>0</v>
      </c>
      <c r="F606" s="86">
        <f>IF(COUNTIF(Table11[Tag Number], A606), 1, 0)</f>
        <v>0</v>
      </c>
      <c r="G606" s="87">
        <f t="shared" si="21"/>
        <v>0</v>
      </c>
      <c r="H606" s="88" t="str" cm="1">
        <f t="array" ref="H606">_xlfn.IFS(OR(_xlfn.XLOOKUP(A606,Table9[Tag Number],Table9[Status],"-",0)="Dead",
        _xlfn.XLOOKUP(A606,Table10[Tag Number],Table10[Status],"-",0)="Dead",
        _xlfn.XLOOKUP(A606,Table11[Tag Number],Table11[Status],"-",0)="Dead",
        _xlfn.XLOOKUP(A606,Table8[Tag Number],Table8[Status],"-",0)="Dead"),"Dead",
     OR(_xlfn.XLOOKUP(A606,Table11[Tag Number],Table11[Status],"-",0)="Alive",
        _xlfn.XLOOKUP(A606,Table10[Tag Number],Table10[Status],"-",0)="Alive",
        _xlfn.XLOOKUP(A606,Table9[Tag Number],Table9[Status],"-",0)="Alive",
        _xlfn.XLOOKUP(A606,Table8[Tag Number],Table8[Status],"-",0)="Alive"),"Alive",
     OR(_xlfn.XLOOKUP(A606,Table9[Tag Number],Table9[Status],"-",0)="-",
        _xlfn.XLOOKUP(A606,Table10[Tag Number],Table10[Status],"-",0)="-",
        _xlfn.XLOOKUP(A606,Table11[Tag Number],Table11[Status],"-",0)="-",
        _xlfn.XLOOKUP(A606,Table8[Tag Number],Table8[Status],"-",0)="-"),
   "-")</f>
        <v>-</v>
      </c>
      <c r="I606" s="88" t="str">
        <f>IF((_xlfn.XLOOKUP(B606,[2]Sheet1!$A$2:$A$198,[2]Sheet1!$B$2:$B$198,"-",0)="Glade"),"Out","No")</f>
        <v>No</v>
      </c>
      <c r="J606" s="90"/>
      <c r="K606" s="91"/>
      <c r="L606" s="91"/>
      <c r="M606" s="91"/>
      <c r="N606" s="92"/>
      <c r="O606" s="89"/>
      <c r="R606" t="b">
        <f t="shared" si="20"/>
        <v>0</v>
      </c>
    </row>
    <row r="607" spans="1:18" ht="15" thickBot="1" x14ac:dyDescent="0.35">
      <c r="A607" s="2" t="s">
        <v>1577</v>
      </c>
      <c r="B607" s="2" t="s">
        <v>1145</v>
      </c>
      <c r="C607" s="84">
        <f>IF(COUNTIF(Table8[Tag Number], A607), 1, 0)</f>
        <v>0</v>
      </c>
      <c r="D607" s="85">
        <f>IF(COUNTIF(Table9[Tag Number], A607), 1, 0)</f>
        <v>0</v>
      </c>
      <c r="E607" s="86">
        <f>IF(COUNTIF(Table10[Tag Number], A607), 1, 0)</f>
        <v>0</v>
      </c>
      <c r="F607" s="86">
        <f>IF(COUNTIF(Table11[Tag Number], A607), 1, 0)</f>
        <v>0</v>
      </c>
      <c r="G607" s="87">
        <f t="shared" si="21"/>
        <v>0</v>
      </c>
      <c r="H607" s="88" t="str" cm="1">
        <f t="array" ref="H607">_xlfn.IFS(OR(_xlfn.XLOOKUP(A607,Table9[Tag Number],Table9[Status],"-",0)="Dead",
        _xlfn.XLOOKUP(A607,Table10[Tag Number],Table10[Status],"-",0)="Dead",
        _xlfn.XLOOKUP(A607,Table11[Tag Number],Table11[Status],"-",0)="Dead",
        _xlfn.XLOOKUP(A607,Table8[Tag Number],Table8[Status],"-",0)="Dead"),"Dead",
     OR(_xlfn.XLOOKUP(A607,Table11[Tag Number],Table11[Status],"-",0)="Alive",
        _xlfn.XLOOKUP(A607,Table10[Tag Number],Table10[Status],"-",0)="Alive",
        _xlfn.XLOOKUP(A607,Table9[Tag Number],Table9[Status],"-",0)="Alive",
        _xlfn.XLOOKUP(A607,Table8[Tag Number],Table8[Status],"-",0)="Alive"),"Alive",
     OR(_xlfn.XLOOKUP(A607,Table9[Tag Number],Table9[Status],"-",0)="-",
        _xlfn.XLOOKUP(A607,Table10[Tag Number],Table10[Status],"-",0)="-",
        _xlfn.XLOOKUP(A607,Table11[Tag Number],Table11[Status],"-",0)="-",
        _xlfn.XLOOKUP(A607,Table8[Tag Number],Table8[Status],"-",0)="-"),
   "-")</f>
        <v>-</v>
      </c>
      <c r="I607" s="88" t="str">
        <f>IF((_xlfn.XLOOKUP(B607,[2]Sheet1!$A$2:$A$198,[2]Sheet1!$B$2:$B$198,"-",0)="Glade"),"Out","No")</f>
        <v>No</v>
      </c>
      <c r="J607" s="90"/>
      <c r="K607" s="91"/>
      <c r="L607" s="91"/>
      <c r="M607" s="91"/>
      <c r="N607" s="92"/>
      <c r="O607" s="89"/>
      <c r="R607" t="b">
        <f t="shared" si="20"/>
        <v>0</v>
      </c>
    </row>
    <row r="608" spans="1:18" ht="15" thickBot="1" x14ac:dyDescent="0.35">
      <c r="A608" s="3" t="s">
        <v>64</v>
      </c>
      <c r="B608" s="3" t="s">
        <v>1145</v>
      </c>
      <c r="C608" s="84">
        <f>IF(COUNTIF(Table8[Tag Number], A608), 1, 0)</f>
        <v>0</v>
      </c>
      <c r="D608" s="85">
        <f>IF(COUNTIF(Table9[Tag Number], A608), 1, 0)</f>
        <v>0</v>
      </c>
      <c r="E608" s="86">
        <f>IF(COUNTIF(Table10[Tag Number], A608), 1, 0)</f>
        <v>0</v>
      </c>
      <c r="F608" s="86">
        <f>IF(COUNTIF(Table11[Tag Number], A608), 1, 0)</f>
        <v>0</v>
      </c>
      <c r="G608" s="87">
        <f t="shared" si="21"/>
        <v>0</v>
      </c>
      <c r="H608" s="88" t="str" cm="1">
        <f t="array" ref="H608">_xlfn.IFS(OR(_xlfn.XLOOKUP(A608,Table9[Tag Number],Table9[Status],"-",0)="Dead",
        _xlfn.XLOOKUP(A608,Table10[Tag Number],Table10[Status],"-",0)="Dead",
        _xlfn.XLOOKUP(A608,Table11[Tag Number],Table11[Status],"-",0)="Dead",
        _xlfn.XLOOKUP(A608,Table8[Tag Number],Table8[Status],"-",0)="Dead"),"Dead",
     OR(_xlfn.XLOOKUP(A608,Table11[Tag Number],Table11[Status],"-",0)="Alive",
        _xlfn.XLOOKUP(A608,Table10[Tag Number],Table10[Status],"-",0)="Alive",
        _xlfn.XLOOKUP(A608,Table9[Tag Number],Table9[Status],"-",0)="Alive",
        _xlfn.XLOOKUP(A608,Table8[Tag Number],Table8[Status],"-",0)="Alive"),"Alive",
     OR(_xlfn.XLOOKUP(A608,Table9[Tag Number],Table9[Status],"-",0)="-",
        _xlfn.XLOOKUP(A608,Table10[Tag Number],Table10[Status],"-",0)="-",
        _xlfn.XLOOKUP(A608,Table11[Tag Number],Table11[Status],"-",0)="-",
        _xlfn.XLOOKUP(A608,Table8[Tag Number],Table8[Status],"-",0)="-"),
   "-")</f>
        <v>-</v>
      </c>
      <c r="I608" s="88" t="str">
        <f>IF((_xlfn.XLOOKUP(B608,[2]Sheet1!$A$2:$A$198,[2]Sheet1!$B$2:$B$198,"-",0)="Glade"),"Out","No")</f>
        <v>No</v>
      </c>
      <c r="J608" s="90"/>
      <c r="K608" s="91"/>
      <c r="L608" s="91"/>
      <c r="M608" s="91"/>
      <c r="N608" s="92"/>
      <c r="O608" s="89"/>
      <c r="R608" t="b">
        <f t="shared" si="20"/>
        <v>0</v>
      </c>
    </row>
    <row r="609" spans="1:18" ht="15" thickBot="1" x14ac:dyDescent="0.35">
      <c r="A609" s="2" t="s">
        <v>608</v>
      </c>
      <c r="B609" s="2" t="s">
        <v>1137</v>
      </c>
      <c r="C609" s="84">
        <f>IF(COUNTIF(Table8[Tag Number], A609), 1, 0)</f>
        <v>0</v>
      </c>
      <c r="D609" s="85">
        <f>IF(COUNTIF(Table9[Tag Number], A609), 1, 0)</f>
        <v>0</v>
      </c>
      <c r="E609" s="86">
        <f>IF(COUNTIF(Table10[Tag Number], A609), 1, 0)</f>
        <v>0</v>
      </c>
      <c r="F609" s="86">
        <f>IF(COUNTIF(Table11[Tag Number], A609), 1, 0)</f>
        <v>1</v>
      </c>
      <c r="G609" s="87">
        <f t="shared" si="21"/>
        <v>1</v>
      </c>
      <c r="H609" s="88" t="str" cm="1">
        <f t="array" ref="H609">_xlfn.IFS(OR(_xlfn.XLOOKUP(A609,Table9[Tag Number],Table9[Status],"-",0)="Dead",
        _xlfn.XLOOKUP(A609,Table10[Tag Number],Table10[Status],"-",0)="Dead",
        _xlfn.XLOOKUP(A609,Table11[Tag Number],Table11[Status],"-",0)="Dead",
        _xlfn.XLOOKUP(A609,Table8[Tag Number],Table8[Status],"-",0)="Dead"),"Dead",
     OR(_xlfn.XLOOKUP(A609,Table11[Tag Number],Table11[Status],"-",0)="Alive",
        _xlfn.XLOOKUP(A609,Table10[Tag Number],Table10[Status],"-",0)="Alive",
        _xlfn.XLOOKUP(A609,Table9[Tag Number],Table9[Status],"-",0)="Alive",
        _xlfn.XLOOKUP(A609,Table8[Tag Number],Table8[Status],"-",0)="Alive"),"Alive",
     OR(_xlfn.XLOOKUP(A609,Table9[Tag Number],Table9[Status],"-",0)="-",
        _xlfn.XLOOKUP(A609,Table10[Tag Number],Table10[Status],"-",0)="-",
        _xlfn.XLOOKUP(A609,Table11[Tag Number],Table11[Status],"-",0)="-",
        _xlfn.XLOOKUP(A609,Table8[Tag Number],Table8[Status],"-",0)="-"),
   "-")</f>
        <v>Alive</v>
      </c>
      <c r="I609" s="88" t="str">
        <f>IF((_xlfn.XLOOKUP(B609,[2]Sheet1!$A$2:$A$198,[2]Sheet1!$B$2:$B$198,"-",0)="Glade"),"Out","No")</f>
        <v>No</v>
      </c>
      <c r="J609" s="90"/>
      <c r="K609" s="91"/>
      <c r="L609" s="91"/>
      <c r="M609" s="91"/>
      <c r="N609" s="92"/>
      <c r="O609" s="89"/>
      <c r="R609" t="b">
        <f t="shared" si="20"/>
        <v>0</v>
      </c>
    </row>
    <row r="610" spans="1:18" ht="15" thickBot="1" x14ac:dyDescent="0.35">
      <c r="A610" s="3" t="s">
        <v>135</v>
      </c>
      <c r="B610" s="3" t="s">
        <v>1145</v>
      </c>
      <c r="C610" s="84">
        <f>IF(COUNTIF(Table8[Tag Number], A610), 1, 0)</f>
        <v>0</v>
      </c>
      <c r="D610" s="85">
        <f>IF(COUNTIF(Table9[Tag Number], A610), 1, 0)</f>
        <v>0</v>
      </c>
      <c r="E610" s="86">
        <f>IF(COUNTIF(Table10[Tag Number], A610), 1, 0)</f>
        <v>0</v>
      </c>
      <c r="F610" s="86">
        <f>IF(COUNTIF(Table11[Tag Number], A610), 1, 0)</f>
        <v>0</v>
      </c>
      <c r="G610" s="87">
        <f t="shared" si="21"/>
        <v>0</v>
      </c>
      <c r="H610" s="88" t="str" cm="1">
        <f t="array" ref="H610">_xlfn.IFS(OR(_xlfn.XLOOKUP(A610,Table9[Tag Number],Table9[Status],"-",0)="Dead",
        _xlfn.XLOOKUP(A610,Table10[Tag Number],Table10[Status],"-",0)="Dead",
        _xlfn.XLOOKUP(A610,Table11[Tag Number],Table11[Status],"-",0)="Dead",
        _xlfn.XLOOKUP(A610,Table8[Tag Number],Table8[Status],"-",0)="Dead"),"Dead",
     OR(_xlfn.XLOOKUP(A610,Table11[Tag Number],Table11[Status],"-",0)="Alive",
        _xlfn.XLOOKUP(A610,Table10[Tag Number],Table10[Status],"-",0)="Alive",
        _xlfn.XLOOKUP(A610,Table9[Tag Number],Table9[Status],"-",0)="Alive",
        _xlfn.XLOOKUP(A610,Table8[Tag Number],Table8[Status],"-",0)="Alive"),"Alive",
     OR(_xlfn.XLOOKUP(A610,Table9[Tag Number],Table9[Status],"-",0)="-",
        _xlfn.XLOOKUP(A610,Table10[Tag Number],Table10[Status],"-",0)="-",
        _xlfn.XLOOKUP(A610,Table11[Tag Number],Table11[Status],"-",0)="-",
        _xlfn.XLOOKUP(A610,Table8[Tag Number],Table8[Status],"-",0)="-"),
   "-")</f>
        <v>-</v>
      </c>
      <c r="I610" s="88" t="str">
        <f>IF((_xlfn.XLOOKUP(B610,[2]Sheet1!$A$2:$A$198,[2]Sheet1!$B$2:$B$198,"-",0)="Glade"),"Out","No")</f>
        <v>No</v>
      </c>
      <c r="J610" s="90"/>
      <c r="K610" s="91"/>
      <c r="L610" s="91"/>
      <c r="M610" s="91"/>
      <c r="N610" s="92"/>
      <c r="O610" s="89"/>
      <c r="R610" t="b">
        <f t="shared" si="20"/>
        <v>0</v>
      </c>
    </row>
    <row r="611" spans="1:18" ht="15" thickBot="1" x14ac:dyDescent="0.35">
      <c r="A611" s="2" t="s">
        <v>494</v>
      </c>
      <c r="B611" s="2" t="s">
        <v>1137</v>
      </c>
      <c r="C611" s="84">
        <f>IF(COUNTIF(Table8[Tag Number], A611), 1, 0)</f>
        <v>0</v>
      </c>
      <c r="D611" s="85">
        <f>IF(COUNTIF(Table9[Tag Number], A611), 1, 0)</f>
        <v>1</v>
      </c>
      <c r="E611" s="86">
        <f>IF(COUNTIF(Table10[Tag Number], A611), 1, 0)</f>
        <v>0</v>
      </c>
      <c r="F611" s="86">
        <f>IF(COUNTIF(Table11[Tag Number], A611), 1, 0)</f>
        <v>1</v>
      </c>
      <c r="G611" s="87">
        <f t="shared" si="21"/>
        <v>2</v>
      </c>
      <c r="H611" s="88" t="str" cm="1">
        <f t="array" ref="H611">_xlfn.IFS(OR(_xlfn.XLOOKUP(A611,Table9[Tag Number],Table9[Status],"-",0)="Dead",
        _xlfn.XLOOKUP(A611,Table10[Tag Number],Table10[Status],"-",0)="Dead",
        _xlfn.XLOOKUP(A611,Table11[Tag Number],Table11[Status],"-",0)="Dead",
        _xlfn.XLOOKUP(A611,Table8[Tag Number],Table8[Status],"-",0)="Dead"),"Dead",
     OR(_xlfn.XLOOKUP(A611,Table11[Tag Number],Table11[Status],"-",0)="Alive",
        _xlfn.XLOOKUP(A611,Table10[Tag Number],Table10[Status],"-",0)="Alive",
        _xlfn.XLOOKUP(A611,Table9[Tag Number],Table9[Status],"-",0)="Alive",
        _xlfn.XLOOKUP(A611,Table8[Tag Number],Table8[Status],"-",0)="Alive"),"Alive",
     OR(_xlfn.XLOOKUP(A611,Table9[Tag Number],Table9[Status],"-",0)="-",
        _xlfn.XLOOKUP(A611,Table10[Tag Number],Table10[Status],"-",0)="-",
        _xlfn.XLOOKUP(A611,Table11[Tag Number],Table11[Status],"-",0)="-",
        _xlfn.XLOOKUP(A611,Table8[Tag Number],Table8[Status],"-",0)="-"),
   "-")</f>
        <v>Alive</v>
      </c>
      <c r="I611" s="88" t="str">
        <f>IF((_xlfn.XLOOKUP(B611,[2]Sheet1!$A$2:$A$198,[2]Sheet1!$B$2:$B$198,"-",0)="Glade"),"Out","No")</f>
        <v>No</v>
      </c>
      <c r="J611" s="90"/>
      <c r="K611" s="91"/>
      <c r="L611" s="91"/>
      <c r="M611" s="91"/>
      <c r="N611" s="92"/>
      <c r="O611" s="89"/>
      <c r="R611" t="str">
        <f t="shared" si="20"/>
        <v>B614</v>
      </c>
    </row>
    <row r="612" spans="1:18" ht="15" thickBot="1" x14ac:dyDescent="0.35">
      <c r="A612" s="3" t="s">
        <v>1578</v>
      </c>
      <c r="B612" s="3" t="s">
        <v>1145</v>
      </c>
      <c r="C612" s="84">
        <f>IF(COUNTIF(Table8[Tag Number], A612), 1, 0)</f>
        <v>0</v>
      </c>
      <c r="D612" s="85">
        <f>IF(COUNTIF(Table9[Tag Number], A612), 1, 0)</f>
        <v>0</v>
      </c>
      <c r="E612" s="86">
        <f>IF(COUNTIF(Table10[Tag Number], A612), 1, 0)</f>
        <v>0</v>
      </c>
      <c r="F612" s="86">
        <f>IF(COUNTIF(Table11[Tag Number], A612), 1, 0)</f>
        <v>0</v>
      </c>
      <c r="G612" s="87">
        <f t="shared" si="21"/>
        <v>0</v>
      </c>
      <c r="H612" s="88" t="str" cm="1">
        <f t="array" ref="H612">_xlfn.IFS(OR(_xlfn.XLOOKUP(A612,Table9[Tag Number],Table9[Status],"-",0)="Dead",
        _xlfn.XLOOKUP(A612,Table10[Tag Number],Table10[Status],"-",0)="Dead",
        _xlfn.XLOOKUP(A612,Table11[Tag Number],Table11[Status],"-",0)="Dead",
        _xlfn.XLOOKUP(A612,Table8[Tag Number],Table8[Status],"-",0)="Dead"),"Dead",
     OR(_xlfn.XLOOKUP(A612,Table11[Tag Number],Table11[Status],"-",0)="Alive",
        _xlfn.XLOOKUP(A612,Table10[Tag Number],Table10[Status],"-",0)="Alive",
        _xlfn.XLOOKUP(A612,Table9[Tag Number],Table9[Status],"-",0)="Alive",
        _xlfn.XLOOKUP(A612,Table8[Tag Number],Table8[Status],"-",0)="Alive"),"Alive",
     OR(_xlfn.XLOOKUP(A612,Table9[Tag Number],Table9[Status],"-",0)="-",
        _xlfn.XLOOKUP(A612,Table10[Tag Number],Table10[Status],"-",0)="-",
        _xlfn.XLOOKUP(A612,Table11[Tag Number],Table11[Status],"-",0)="-",
        _xlfn.XLOOKUP(A612,Table8[Tag Number],Table8[Status],"-",0)="-"),
   "-")</f>
        <v>-</v>
      </c>
      <c r="I612" s="88" t="str">
        <f>IF((_xlfn.XLOOKUP(B612,[2]Sheet1!$A$2:$A$198,[2]Sheet1!$B$2:$B$198,"-",0)="Glade"),"Out","No")</f>
        <v>No</v>
      </c>
      <c r="J612" s="90"/>
      <c r="K612" s="91"/>
      <c r="L612" s="91"/>
      <c r="M612" s="91"/>
      <c r="N612" s="92"/>
      <c r="O612" s="89"/>
      <c r="R612" t="b">
        <f t="shared" si="20"/>
        <v>0</v>
      </c>
    </row>
    <row r="613" spans="1:18" ht="15" thickBot="1" x14ac:dyDescent="0.35">
      <c r="A613" s="2" t="s">
        <v>1579</v>
      </c>
      <c r="B613" s="2" t="s">
        <v>1137</v>
      </c>
      <c r="C613" s="84">
        <f>IF(COUNTIF(Table8[Tag Number], A613), 1, 0)</f>
        <v>0</v>
      </c>
      <c r="D613" s="85">
        <f>IF(COUNTIF(Table9[Tag Number], A613), 1, 0)</f>
        <v>0</v>
      </c>
      <c r="E613" s="86">
        <f>IF(COUNTIF(Table10[Tag Number], A613), 1, 0)</f>
        <v>0</v>
      </c>
      <c r="F613" s="86">
        <f>IF(COUNTIF(Table11[Tag Number], A613), 1, 0)</f>
        <v>0</v>
      </c>
      <c r="G613" s="87">
        <f t="shared" si="21"/>
        <v>0</v>
      </c>
      <c r="H613" s="88" t="str" cm="1">
        <f t="array" ref="H613">_xlfn.IFS(OR(_xlfn.XLOOKUP(A613,Table9[Tag Number],Table9[Status],"-",0)="Dead",
        _xlfn.XLOOKUP(A613,Table10[Tag Number],Table10[Status],"-",0)="Dead",
        _xlfn.XLOOKUP(A613,Table11[Tag Number],Table11[Status],"-",0)="Dead",
        _xlfn.XLOOKUP(A613,Table8[Tag Number],Table8[Status],"-",0)="Dead"),"Dead",
     OR(_xlfn.XLOOKUP(A613,Table11[Tag Number],Table11[Status],"-",0)="Alive",
        _xlfn.XLOOKUP(A613,Table10[Tag Number],Table10[Status],"-",0)="Alive",
        _xlfn.XLOOKUP(A613,Table9[Tag Number],Table9[Status],"-",0)="Alive",
        _xlfn.XLOOKUP(A613,Table8[Tag Number],Table8[Status],"-",0)="Alive"),"Alive",
     OR(_xlfn.XLOOKUP(A613,Table9[Tag Number],Table9[Status],"-",0)="-",
        _xlfn.XLOOKUP(A613,Table10[Tag Number],Table10[Status],"-",0)="-",
        _xlfn.XLOOKUP(A613,Table11[Tag Number],Table11[Status],"-",0)="-",
        _xlfn.XLOOKUP(A613,Table8[Tag Number],Table8[Status],"-",0)="-"),
   "-")</f>
        <v>-</v>
      </c>
      <c r="I613" s="88" t="str">
        <f>IF((_xlfn.XLOOKUP(B613,[2]Sheet1!$A$2:$A$198,[2]Sheet1!$B$2:$B$198,"-",0)="Glade"),"Out","No")</f>
        <v>No</v>
      </c>
      <c r="J613" s="90"/>
      <c r="K613" s="91"/>
      <c r="L613" s="91"/>
      <c r="M613" s="91"/>
      <c r="N613" s="92"/>
      <c r="O613" s="89"/>
      <c r="R613" t="b">
        <f t="shared" si="20"/>
        <v>0</v>
      </c>
    </row>
    <row r="614" spans="1:18" ht="15" thickBot="1" x14ac:dyDescent="0.35">
      <c r="A614" s="3" t="s">
        <v>983</v>
      </c>
      <c r="B614" s="3" t="s">
        <v>1137</v>
      </c>
      <c r="C614" s="84">
        <f>IF(COUNTIF(Table8[Tag Number], A614), 1, 0)</f>
        <v>0</v>
      </c>
      <c r="D614" s="85">
        <f>IF(COUNTIF(Table9[Tag Number], A614), 1, 0)</f>
        <v>1</v>
      </c>
      <c r="E614" s="86">
        <f>IF(COUNTIF(Table10[Tag Number], A614), 1, 0)</f>
        <v>0</v>
      </c>
      <c r="F614" s="86">
        <f>IF(COUNTIF(Table11[Tag Number], A614), 1, 0)</f>
        <v>0</v>
      </c>
      <c r="G614" s="87">
        <f t="shared" si="21"/>
        <v>1</v>
      </c>
      <c r="H614" s="88" t="str" cm="1">
        <f t="array" ref="H614">_xlfn.IFS(OR(_xlfn.XLOOKUP(A614,Table9[Tag Number],Table9[Status],"-",0)="Dead",
        _xlfn.XLOOKUP(A614,Table10[Tag Number],Table10[Status],"-",0)="Dead",
        _xlfn.XLOOKUP(A614,Table11[Tag Number],Table11[Status],"-",0)="Dead",
        _xlfn.XLOOKUP(A614,Table8[Tag Number],Table8[Status],"-",0)="Dead"),"Dead",
     OR(_xlfn.XLOOKUP(A614,Table11[Tag Number],Table11[Status],"-",0)="Alive",
        _xlfn.XLOOKUP(A614,Table10[Tag Number],Table10[Status],"-",0)="Alive",
        _xlfn.XLOOKUP(A614,Table9[Tag Number],Table9[Status],"-",0)="Alive",
        _xlfn.XLOOKUP(A614,Table8[Tag Number],Table8[Status],"-",0)="Alive"),"Alive",
     OR(_xlfn.XLOOKUP(A614,Table9[Tag Number],Table9[Status],"-",0)="-",
        _xlfn.XLOOKUP(A614,Table10[Tag Number],Table10[Status],"-",0)="-",
        _xlfn.XLOOKUP(A614,Table11[Tag Number],Table11[Status],"-",0)="-",
        _xlfn.XLOOKUP(A614,Table8[Tag Number],Table8[Status],"-",0)="-"),
   "-")</f>
        <v>Alive</v>
      </c>
      <c r="I614" s="88" t="str">
        <f>IF((_xlfn.XLOOKUP(B614,[2]Sheet1!$A$2:$A$198,[2]Sheet1!$B$2:$B$198,"-",0)="Glade"),"Out","No")</f>
        <v>No</v>
      </c>
      <c r="J614" s="90"/>
      <c r="K614" s="91"/>
      <c r="L614" s="91"/>
      <c r="M614" s="91"/>
      <c r="N614" s="92"/>
      <c r="O614" s="89"/>
      <c r="R614" t="b">
        <f t="shared" si="20"/>
        <v>0</v>
      </c>
    </row>
    <row r="615" spans="1:18" ht="15" thickBot="1" x14ac:dyDescent="0.35">
      <c r="A615" s="2" t="s">
        <v>1580</v>
      </c>
      <c r="B615" s="2" t="s">
        <v>1137</v>
      </c>
      <c r="C615" s="84">
        <f>IF(COUNTIF(Table8[Tag Number], A615), 1, 0)</f>
        <v>0</v>
      </c>
      <c r="D615" s="85">
        <f>IF(COUNTIF(Table9[Tag Number], A615), 1, 0)</f>
        <v>0</v>
      </c>
      <c r="E615" s="86">
        <f>IF(COUNTIF(Table10[Tag Number], A615), 1, 0)</f>
        <v>0</v>
      </c>
      <c r="F615" s="86">
        <f>IF(COUNTIF(Table11[Tag Number], A615), 1, 0)</f>
        <v>0</v>
      </c>
      <c r="G615" s="87">
        <f t="shared" si="21"/>
        <v>0</v>
      </c>
      <c r="H615" s="88" t="str" cm="1">
        <f t="array" ref="H615">_xlfn.IFS(OR(_xlfn.XLOOKUP(A615,Table9[Tag Number],Table9[Status],"-",0)="Dead",
        _xlfn.XLOOKUP(A615,Table10[Tag Number],Table10[Status],"-",0)="Dead",
        _xlfn.XLOOKUP(A615,Table11[Tag Number],Table11[Status],"-",0)="Dead",
        _xlfn.XLOOKUP(A615,Table8[Tag Number],Table8[Status],"-",0)="Dead"),"Dead",
     OR(_xlfn.XLOOKUP(A615,Table11[Tag Number],Table11[Status],"-",0)="Alive",
        _xlfn.XLOOKUP(A615,Table10[Tag Number],Table10[Status],"-",0)="Alive",
        _xlfn.XLOOKUP(A615,Table9[Tag Number],Table9[Status],"-",0)="Alive",
        _xlfn.XLOOKUP(A615,Table8[Tag Number],Table8[Status],"-",0)="Alive"),"Alive",
     OR(_xlfn.XLOOKUP(A615,Table9[Tag Number],Table9[Status],"-",0)="-",
        _xlfn.XLOOKUP(A615,Table10[Tag Number],Table10[Status],"-",0)="-",
        _xlfn.XLOOKUP(A615,Table11[Tag Number],Table11[Status],"-",0)="-",
        _xlfn.XLOOKUP(A615,Table8[Tag Number],Table8[Status],"-",0)="-"),
   "-")</f>
        <v>-</v>
      </c>
      <c r="I615" s="88" t="str">
        <f>IF((_xlfn.XLOOKUP(B615,[2]Sheet1!$A$2:$A$198,[2]Sheet1!$B$2:$B$198,"-",0)="Glade"),"Out","No")</f>
        <v>No</v>
      </c>
      <c r="J615" s="90"/>
      <c r="K615" s="91"/>
      <c r="L615" s="91"/>
      <c r="M615" s="91"/>
      <c r="N615" s="92"/>
      <c r="O615" s="89"/>
      <c r="R615" t="b">
        <f t="shared" si="20"/>
        <v>0</v>
      </c>
    </row>
    <row r="616" spans="1:18" ht="15" thickBot="1" x14ac:dyDescent="0.35">
      <c r="A616" s="3" t="s">
        <v>1581</v>
      </c>
      <c r="B616" s="3" t="s">
        <v>1145</v>
      </c>
      <c r="C616" s="84">
        <f>IF(COUNTIF(Table8[Tag Number], A616), 1, 0)</f>
        <v>0</v>
      </c>
      <c r="D616" s="85">
        <f>IF(COUNTIF(Table9[Tag Number], A616), 1, 0)</f>
        <v>0</v>
      </c>
      <c r="E616" s="86">
        <f>IF(COUNTIF(Table10[Tag Number], A616), 1, 0)</f>
        <v>0</v>
      </c>
      <c r="F616" s="86">
        <f>IF(COUNTIF(Table11[Tag Number], A616), 1, 0)</f>
        <v>0</v>
      </c>
      <c r="G616" s="87">
        <f t="shared" si="21"/>
        <v>0</v>
      </c>
      <c r="H616" s="88" t="str" cm="1">
        <f t="array" ref="H616">_xlfn.IFS(OR(_xlfn.XLOOKUP(A616,Table9[Tag Number],Table9[Status],"-",0)="Dead",
        _xlfn.XLOOKUP(A616,Table10[Tag Number],Table10[Status],"-",0)="Dead",
        _xlfn.XLOOKUP(A616,Table11[Tag Number],Table11[Status],"-",0)="Dead",
        _xlfn.XLOOKUP(A616,Table8[Tag Number],Table8[Status],"-",0)="Dead"),"Dead",
     OR(_xlfn.XLOOKUP(A616,Table11[Tag Number],Table11[Status],"-",0)="Alive",
        _xlfn.XLOOKUP(A616,Table10[Tag Number],Table10[Status],"-",0)="Alive",
        _xlfn.XLOOKUP(A616,Table9[Tag Number],Table9[Status],"-",0)="Alive",
        _xlfn.XLOOKUP(A616,Table8[Tag Number],Table8[Status],"-",0)="Alive"),"Alive",
     OR(_xlfn.XLOOKUP(A616,Table9[Tag Number],Table9[Status],"-",0)="-",
        _xlfn.XLOOKUP(A616,Table10[Tag Number],Table10[Status],"-",0)="-",
        _xlfn.XLOOKUP(A616,Table11[Tag Number],Table11[Status],"-",0)="-",
        _xlfn.XLOOKUP(A616,Table8[Tag Number],Table8[Status],"-",0)="-"),
   "-")</f>
        <v>-</v>
      </c>
      <c r="I616" s="88" t="str">
        <f>IF((_xlfn.XLOOKUP(B616,[2]Sheet1!$A$2:$A$198,[2]Sheet1!$B$2:$B$198,"-",0)="Glade"),"Out","No")</f>
        <v>No</v>
      </c>
      <c r="J616" s="90"/>
      <c r="K616" s="91"/>
      <c r="L616" s="91"/>
      <c r="M616" s="91"/>
      <c r="N616" s="92"/>
      <c r="O616" s="89"/>
      <c r="R616" t="b">
        <f t="shared" si="20"/>
        <v>0</v>
      </c>
    </row>
    <row r="617" spans="1:18" ht="15" thickBot="1" x14ac:dyDescent="0.35">
      <c r="A617" s="2" t="s">
        <v>706</v>
      </c>
      <c r="B617" s="2" t="s">
        <v>1137</v>
      </c>
      <c r="C617" s="84">
        <f>IF(COUNTIF(Table8[Tag Number], A617), 1, 0)</f>
        <v>0</v>
      </c>
      <c r="D617" s="85">
        <f>IF(COUNTIF(Table9[Tag Number], A617), 1, 0)</f>
        <v>0</v>
      </c>
      <c r="E617" s="86">
        <f>IF(COUNTIF(Table10[Tag Number], A617), 1, 0)</f>
        <v>0</v>
      </c>
      <c r="F617" s="86">
        <f>IF(COUNTIF(Table11[Tag Number], A617), 1, 0)</f>
        <v>1</v>
      </c>
      <c r="G617" s="87">
        <f t="shared" si="21"/>
        <v>1</v>
      </c>
      <c r="H617" s="88" t="str" cm="1">
        <f t="array" ref="H617">_xlfn.IFS(OR(_xlfn.XLOOKUP(A617,Table9[Tag Number],Table9[Status],"-",0)="Dead",
        _xlfn.XLOOKUP(A617,Table10[Tag Number],Table10[Status],"-",0)="Dead",
        _xlfn.XLOOKUP(A617,Table11[Tag Number],Table11[Status],"-",0)="Dead",
        _xlfn.XLOOKUP(A617,Table8[Tag Number],Table8[Status],"-",0)="Dead"),"Dead",
     OR(_xlfn.XLOOKUP(A617,Table11[Tag Number],Table11[Status],"-",0)="Alive",
        _xlfn.XLOOKUP(A617,Table10[Tag Number],Table10[Status],"-",0)="Alive",
        _xlfn.XLOOKUP(A617,Table9[Tag Number],Table9[Status],"-",0)="Alive",
        _xlfn.XLOOKUP(A617,Table8[Tag Number],Table8[Status],"-",0)="Alive"),"Alive",
     OR(_xlfn.XLOOKUP(A617,Table9[Tag Number],Table9[Status],"-",0)="-",
        _xlfn.XLOOKUP(A617,Table10[Tag Number],Table10[Status],"-",0)="-",
        _xlfn.XLOOKUP(A617,Table11[Tag Number],Table11[Status],"-",0)="-",
        _xlfn.XLOOKUP(A617,Table8[Tag Number],Table8[Status],"-",0)="-"),
   "-")</f>
        <v>Alive</v>
      </c>
      <c r="I617" s="88" t="str">
        <f>IF((_xlfn.XLOOKUP(B617,[2]Sheet1!$A$2:$A$198,[2]Sheet1!$B$2:$B$198,"-",0)="Glade"),"Out","No")</f>
        <v>No</v>
      </c>
      <c r="J617" s="90"/>
      <c r="K617" s="91"/>
      <c r="L617" s="91"/>
      <c r="M617" s="91"/>
      <c r="N617" s="92"/>
      <c r="O617" s="89"/>
      <c r="R617" t="b">
        <f t="shared" si="20"/>
        <v>0</v>
      </c>
    </row>
    <row r="618" spans="1:18" ht="15" thickBot="1" x14ac:dyDescent="0.35">
      <c r="A618" s="3" t="s">
        <v>1582</v>
      </c>
      <c r="B618" s="3" t="s">
        <v>1145</v>
      </c>
      <c r="C618" s="84">
        <f>IF(COUNTIF(Table8[Tag Number], A618), 1, 0)</f>
        <v>0</v>
      </c>
      <c r="D618" s="85">
        <f>IF(COUNTIF(Table9[Tag Number], A618), 1, 0)</f>
        <v>0</v>
      </c>
      <c r="E618" s="86">
        <f>IF(COUNTIF(Table10[Tag Number], A618), 1, 0)</f>
        <v>0</v>
      </c>
      <c r="F618" s="86">
        <f>IF(COUNTIF(Table11[Tag Number], A618), 1, 0)</f>
        <v>0</v>
      </c>
      <c r="G618" s="87">
        <f t="shared" si="21"/>
        <v>0</v>
      </c>
      <c r="H618" s="88" t="str" cm="1">
        <f t="array" ref="H618">_xlfn.IFS(OR(_xlfn.XLOOKUP(A618,Table9[Tag Number],Table9[Status],"-",0)="Dead",
        _xlfn.XLOOKUP(A618,Table10[Tag Number],Table10[Status],"-",0)="Dead",
        _xlfn.XLOOKUP(A618,Table11[Tag Number],Table11[Status],"-",0)="Dead",
        _xlfn.XLOOKUP(A618,Table8[Tag Number],Table8[Status],"-",0)="Dead"),"Dead",
     OR(_xlfn.XLOOKUP(A618,Table11[Tag Number],Table11[Status],"-",0)="Alive",
        _xlfn.XLOOKUP(A618,Table10[Tag Number],Table10[Status],"-",0)="Alive",
        _xlfn.XLOOKUP(A618,Table9[Tag Number],Table9[Status],"-",0)="Alive",
        _xlfn.XLOOKUP(A618,Table8[Tag Number],Table8[Status],"-",0)="Alive"),"Alive",
     OR(_xlfn.XLOOKUP(A618,Table9[Tag Number],Table9[Status],"-",0)="-",
        _xlfn.XLOOKUP(A618,Table10[Tag Number],Table10[Status],"-",0)="-",
        _xlfn.XLOOKUP(A618,Table11[Tag Number],Table11[Status],"-",0)="-",
        _xlfn.XLOOKUP(A618,Table8[Tag Number],Table8[Status],"-",0)="-"),
   "-")</f>
        <v>-</v>
      </c>
      <c r="I618" s="88" t="str">
        <f>IF((_xlfn.XLOOKUP(B618,[2]Sheet1!$A$2:$A$198,[2]Sheet1!$B$2:$B$198,"-",0)="Glade"),"Out","No")</f>
        <v>No</v>
      </c>
      <c r="J618" s="90"/>
      <c r="K618" s="91"/>
      <c r="L618" s="91"/>
      <c r="M618" s="91"/>
      <c r="N618" s="92"/>
      <c r="O618" s="89"/>
      <c r="R618" t="b">
        <f t="shared" si="20"/>
        <v>0</v>
      </c>
    </row>
    <row r="619" spans="1:18" ht="15" thickBot="1" x14ac:dyDescent="0.35">
      <c r="A619" s="2" t="s">
        <v>1583</v>
      </c>
      <c r="B619" s="2" t="s">
        <v>1137</v>
      </c>
      <c r="C619" s="84">
        <f>IF(COUNTIF(Table8[Tag Number], A619), 1, 0)</f>
        <v>0</v>
      </c>
      <c r="D619" s="85">
        <f>IF(COUNTIF(Table9[Tag Number], A619), 1, 0)</f>
        <v>0</v>
      </c>
      <c r="E619" s="86">
        <f>IF(COUNTIF(Table10[Tag Number], A619), 1, 0)</f>
        <v>0</v>
      </c>
      <c r="F619" s="86">
        <f>IF(COUNTIF(Table11[Tag Number], A619), 1, 0)</f>
        <v>0</v>
      </c>
      <c r="G619" s="87">
        <f t="shared" si="21"/>
        <v>0</v>
      </c>
      <c r="H619" s="88" t="str" cm="1">
        <f t="array" ref="H619">_xlfn.IFS(OR(_xlfn.XLOOKUP(A619,Table9[Tag Number],Table9[Status],"-",0)="Dead",
        _xlfn.XLOOKUP(A619,Table10[Tag Number],Table10[Status],"-",0)="Dead",
        _xlfn.XLOOKUP(A619,Table11[Tag Number],Table11[Status],"-",0)="Dead",
        _xlfn.XLOOKUP(A619,Table8[Tag Number],Table8[Status],"-",0)="Dead"),"Dead",
     OR(_xlfn.XLOOKUP(A619,Table11[Tag Number],Table11[Status],"-",0)="Alive",
        _xlfn.XLOOKUP(A619,Table10[Tag Number],Table10[Status],"-",0)="Alive",
        _xlfn.XLOOKUP(A619,Table9[Tag Number],Table9[Status],"-",0)="Alive",
        _xlfn.XLOOKUP(A619,Table8[Tag Number],Table8[Status],"-",0)="Alive"),"Alive",
     OR(_xlfn.XLOOKUP(A619,Table9[Tag Number],Table9[Status],"-",0)="-",
        _xlfn.XLOOKUP(A619,Table10[Tag Number],Table10[Status],"-",0)="-",
        _xlfn.XLOOKUP(A619,Table11[Tag Number],Table11[Status],"-",0)="-",
        _xlfn.XLOOKUP(A619,Table8[Tag Number],Table8[Status],"-",0)="-"),
   "-")</f>
        <v>-</v>
      </c>
      <c r="I619" s="88" t="str">
        <f>IF((_xlfn.XLOOKUP(B619,[2]Sheet1!$A$2:$A$198,[2]Sheet1!$B$2:$B$198,"-",0)="Glade"),"Out","No")</f>
        <v>No</v>
      </c>
      <c r="J619" s="90"/>
      <c r="K619" s="91"/>
      <c r="L619" s="91"/>
      <c r="M619" s="91"/>
      <c r="N619" s="92"/>
      <c r="O619" s="89"/>
      <c r="R619" t="b">
        <f t="shared" si="20"/>
        <v>0</v>
      </c>
    </row>
    <row r="620" spans="1:18" ht="15" thickBot="1" x14ac:dyDescent="0.35">
      <c r="A620" s="3" t="s">
        <v>1584</v>
      </c>
      <c r="B620" s="3" t="s">
        <v>1137</v>
      </c>
      <c r="C620" s="84">
        <f>IF(COUNTIF(Table8[Tag Number], A620), 1, 0)</f>
        <v>0</v>
      </c>
      <c r="D620" s="85">
        <f>IF(COUNTIF(Table9[Tag Number], A620), 1, 0)</f>
        <v>0</v>
      </c>
      <c r="E620" s="86">
        <f>IF(COUNTIF(Table10[Tag Number], A620), 1, 0)</f>
        <v>0</v>
      </c>
      <c r="F620" s="86">
        <f>IF(COUNTIF(Table11[Tag Number], A620), 1, 0)</f>
        <v>0</v>
      </c>
      <c r="G620" s="87">
        <f t="shared" si="21"/>
        <v>0</v>
      </c>
      <c r="H620" s="88" t="str" cm="1">
        <f t="array" ref="H620">_xlfn.IFS(OR(_xlfn.XLOOKUP(A620,Table9[Tag Number],Table9[Status],"-",0)="Dead",
        _xlfn.XLOOKUP(A620,Table10[Tag Number],Table10[Status],"-",0)="Dead",
        _xlfn.XLOOKUP(A620,Table11[Tag Number],Table11[Status],"-",0)="Dead",
        _xlfn.XLOOKUP(A620,Table8[Tag Number],Table8[Status],"-",0)="Dead"),"Dead",
     OR(_xlfn.XLOOKUP(A620,Table11[Tag Number],Table11[Status],"-",0)="Alive",
        _xlfn.XLOOKUP(A620,Table10[Tag Number],Table10[Status],"-",0)="Alive",
        _xlfn.XLOOKUP(A620,Table9[Tag Number],Table9[Status],"-",0)="Alive",
        _xlfn.XLOOKUP(A620,Table8[Tag Number],Table8[Status],"-",0)="Alive"),"Alive",
     OR(_xlfn.XLOOKUP(A620,Table9[Tag Number],Table9[Status],"-",0)="-",
        _xlfn.XLOOKUP(A620,Table10[Tag Number],Table10[Status],"-",0)="-",
        _xlfn.XLOOKUP(A620,Table11[Tag Number],Table11[Status],"-",0)="-",
        _xlfn.XLOOKUP(A620,Table8[Tag Number],Table8[Status],"-",0)="-"),
   "-")</f>
        <v>-</v>
      </c>
      <c r="I620" s="88" t="str">
        <f>IF((_xlfn.XLOOKUP(B620,[2]Sheet1!$A$2:$A$198,[2]Sheet1!$B$2:$B$198,"-",0)="Glade"),"Out","No")</f>
        <v>No</v>
      </c>
      <c r="J620" s="90"/>
      <c r="K620" s="91"/>
      <c r="L620" s="91"/>
      <c r="M620" s="91"/>
      <c r="N620" s="92"/>
      <c r="O620" s="89"/>
      <c r="R620" t="b">
        <f t="shared" si="20"/>
        <v>0</v>
      </c>
    </row>
    <row r="621" spans="1:18" ht="15" thickBot="1" x14ac:dyDescent="0.35">
      <c r="A621" s="2" t="s">
        <v>1585</v>
      </c>
      <c r="B621" s="2" t="s">
        <v>1145</v>
      </c>
      <c r="C621" s="84">
        <f>IF(COUNTIF(Table8[Tag Number], A621), 1, 0)</f>
        <v>0</v>
      </c>
      <c r="D621" s="85">
        <f>IF(COUNTIF(Table9[Tag Number], A621), 1, 0)</f>
        <v>0</v>
      </c>
      <c r="E621" s="86">
        <f>IF(COUNTIF(Table10[Tag Number], A621), 1, 0)</f>
        <v>0</v>
      </c>
      <c r="F621" s="86">
        <f>IF(COUNTIF(Table11[Tag Number], A621), 1, 0)</f>
        <v>0</v>
      </c>
      <c r="G621" s="87">
        <f t="shared" si="21"/>
        <v>0</v>
      </c>
      <c r="H621" s="88" t="str" cm="1">
        <f t="array" ref="H621">_xlfn.IFS(OR(_xlfn.XLOOKUP(A621,Table9[Tag Number],Table9[Status],"-",0)="Dead",
        _xlfn.XLOOKUP(A621,Table10[Tag Number],Table10[Status],"-",0)="Dead",
        _xlfn.XLOOKUP(A621,Table11[Tag Number],Table11[Status],"-",0)="Dead",
        _xlfn.XLOOKUP(A621,Table8[Tag Number],Table8[Status],"-",0)="Dead"),"Dead",
     OR(_xlfn.XLOOKUP(A621,Table11[Tag Number],Table11[Status],"-",0)="Alive",
        _xlfn.XLOOKUP(A621,Table10[Tag Number],Table10[Status],"-",0)="Alive",
        _xlfn.XLOOKUP(A621,Table9[Tag Number],Table9[Status],"-",0)="Alive",
        _xlfn.XLOOKUP(A621,Table8[Tag Number],Table8[Status],"-",0)="Alive"),"Alive",
     OR(_xlfn.XLOOKUP(A621,Table9[Tag Number],Table9[Status],"-",0)="-",
        _xlfn.XLOOKUP(A621,Table10[Tag Number],Table10[Status],"-",0)="-",
        _xlfn.XLOOKUP(A621,Table11[Tag Number],Table11[Status],"-",0)="-",
        _xlfn.XLOOKUP(A621,Table8[Tag Number],Table8[Status],"-",0)="-"),
   "-")</f>
        <v>-</v>
      </c>
      <c r="I621" s="88" t="str">
        <f>IF((_xlfn.XLOOKUP(B621,[2]Sheet1!$A$2:$A$198,[2]Sheet1!$B$2:$B$198,"-",0)="Glade"),"Out","No")</f>
        <v>No</v>
      </c>
      <c r="J621" s="90"/>
      <c r="K621" s="91"/>
      <c r="L621" s="91"/>
      <c r="M621" s="91"/>
      <c r="N621" s="92"/>
      <c r="O621" s="89"/>
      <c r="R621" t="b">
        <f t="shared" si="20"/>
        <v>0</v>
      </c>
    </row>
    <row r="622" spans="1:18" ht="15" thickBot="1" x14ac:dyDescent="0.35">
      <c r="A622" s="3" t="s">
        <v>1586</v>
      </c>
      <c r="B622" s="3" t="s">
        <v>1137</v>
      </c>
      <c r="C622" s="84">
        <f>IF(COUNTIF(Table8[Tag Number], A622), 1, 0)</f>
        <v>0</v>
      </c>
      <c r="D622" s="85">
        <f>IF(COUNTIF(Table9[Tag Number], A622), 1, 0)</f>
        <v>0</v>
      </c>
      <c r="E622" s="86">
        <f>IF(COUNTIF(Table10[Tag Number], A622), 1, 0)</f>
        <v>0</v>
      </c>
      <c r="F622" s="86">
        <f>IF(COUNTIF(Table11[Tag Number], A622), 1, 0)</f>
        <v>0</v>
      </c>
      <c r="G622" s="87">
        <f t="shared" si="21"/>
        <v>0</v>
      </c>
      <c r="H622" s="88" t="str" cm="1">
        <f t="array" ref="H622">_xlfn.IFS(OR(_xlfn.XLOOKUP(A622,Table9[Tag Number],Table9[Status],"-",0)="Dead",
        _xlfn.XLOOKUP(A622,Table10[Tag Number],Table10[Status],"-",0)="Dead",
        _xlfn.XLOOKUP(A622,Table11[Tag Number],Table11[Status],"-",0)="Dead",
        _xlfn.XLOOKUP(A622,Table8[Tag Number],Table8[Status],"-",0)="Dead"),"Dead",
     OR(_xlfn.XLOOKUP(A622,Table11[Tag Number],Table11[Status],"-",0)="Alive",
        _xlfn.XLOOKUP(A622,Table10[Tag Number],Table10[Status],"-",0)="Alive",
        _xlfn.XLOOKUP(A622,Table9[Tag Number],Table9[Status],"-",0)="Alive",
        _xlfn.XLOOKUP(A622,Table8[Tag Number],Table8[Status],"-",0)="Alive"),"Alive",
     OR(_xlfn.XLOOKUP(A622,Table9[Tag Number],Table9[Status],"-",0)="-",
        _xlfn.XLOOKUP(A622,Table10[Tag Number],Table10[Status],"-",0)="-",
        _xlfn.XLOOKUP(A622,Table11[Tag Number],Table11[Status],"-",0)="-",
        _xlfn.XLOOKUP(A622,Table8[Tag Number],Table8[Status],"-",0)="-"),
   "-")</f>
        <v>-</v>
      </c>
      <c r="I622" s="88" t="str">
        <f>IF((_xlfn.XLOOKUP(B622,[2]Sheet1!$A$2:$A$198,[2]Sheet1!$B$2:$B$198,"-",0)="Glade"),"Out","No")</f>
        <v>No</v>
      </c>
      <c r="J622" s="90"/>
      <c r="K622" s="91"/>
      <c r="L622" s="91"/>
      <c r="M622" s="91"/>
      <c r="N622" s="92"/>
      <c r="O622" s="89"/>
      <c r="R622" t="b">
        <f t="shared" si="20"/>
        <v>0</v>
      </c>
    </row>
    <row r="623" spans="1:18" ht="15" thickBot="1" x14ac:dyDescent="0.35">
      <c r="A623" s="2" t="s">
        <v>1587</v>
      </c>
      <c r="B623" s="2" t="s">
        <v>1137</v>
      </c>
      <c r="C623" s="84">
        <f>IF(COUNTIF(Table8[Tag Number], A623), 1, 0)</f>
        <v>0</v>
      </c>
      <c r="D623" s="85">
        <f>IF(COUNTIF(Table9[Tag Number], A623), 1, 0)</f>
        <v>0</v>
      </c>
      <c r="E623" s="86">
        <f>IF(COUNTIF(Table10[Tag Number], A623), 1, 0)</f>
        <v>0</v>
      </c>
      <c r="F623" s="86">
        <f>IF(COUNTIF(Table11[Tag Number], A623), 1, 0)</f>
        <v>0</v>
      </c>
      <c r="G623" s="87">
        <f t="shared" si="21"/>
        <v>0</v>
      </c>
      <c r="H623" s="88" t="str" cm="1">
        <f t="array" ref="H623">_xlfn.IFS(OR(_xlfn.XLOOKUP(A623,Table9[Tag Number],Table9[Status],"-",0)="Dead",
        _xlfn.XLOOKUP(A623,Table10[Tag Number],Table10[Status],"-",0)="Dead",
        _xlfn.XLOOKUP(A623,Table11[Tag Number],Table11[Status],"-",0)="Dead",
        _xlfn.XLOOKUP(A623,Table8[Tag Number],Table8[Status],"-",0)="Dead"),"Dead",
     OR(_xlfn.XLOOKUP(A623,Table11[Tag Number],Table11[Status],"-",0)="Alive",
        _xlfn.XLOOKUP(A623,Table10[Tag Number],Table10[Status],"-",0)="Alive",
        _xlfn.XLOOKUP(A623,Table9[Tag Number],Table9[Status],"-",0)="Alive",
        _xlfn.XLOOKUP(A623,Table8[Tag Number],Table8[Status],"-",0)="Alive"),"Alive",
     OR(_xlfn.XLOOKUP(A623,Table9[Tag Number],Table9[Status],"-",0)="-",
        _xlfn.XLOOKUP(A623,Table10[Tag Number],Table10[Status],"-",0)="-",
        _xlfn.XLOOKUP(A623,Table11[Tag Number],Table11[Status],"-",0)="-",
        _xlfn.XLOOKUP(A623,Table8[Tag Number],Table8[Status],"-",0)="-"),
   "-")</f>
        <v>-</v>
      </c>
      <c r="I623" s="88" t="str">
        <f>IF((_xlfn.XLOOKUP(B623,[2]Sheet1!$A$2:$A$198,[2]Sheet1!$B$2:$B$198,"-",0)="Glade"),"Out","No")</f>
        <v>No</v>
      </c>
      <c r="J623" s="90"/>
      <c r="K623" s="91"/>
      <c r="L623" s="91"/>
      <c r="M623" s="91"/>
      <c r="N623" s="92"/>
      <c r="O623" s="89"/>
      <c r="R623" t="b">
        <f t="shared" si="20"/>
        <v>0</v>
      </c>
    </row>
    <row r="624" spans="1:18" ht="15" thickBot="1" x14ac:dyDescent="0.35">
      <c r="A624" s="3" t="s">
        <v>1588</v>
      </c>
      <c r="B624" s="3" t="s">
        <v>1145</v>
      </c>
      <c r="C624" s="84">
        <f>IF(COUNTIF(Table8[Tag Number], A624), 1, 0)</f>
        <v>0</v>
      </c>
      <c r="D624" s="85">
        <f>IF(COUNTIF(Table9[Tag Number], A624), 1, 0)</f>
        <v>0</v>
      </c>
      <c r="E624" s="86">
        <f>IF(COUNTIF(Table10[Tag Number], A624), 1, 0)</f>
        <v>0</v>
      </c>
      <c r="F624" s="86">
        <f>IF(COUNTIF(Table11[Tag Number], A624), 1, 0)</f>
        <v>0</v>
      </c>
      <c r="G624" s="87">
        <f t="shared" si="21"/>
        <v>0</v>
      </c>
      <c r="H624" s="88" t="str" cm="1">
        <f t="array" ref="H624">_xlfn.IFS(OR(_xlfn.XLOOKUP(A624,Table9[Tag Number],Table9[Status],"-",0)="Dead",
        _xlfn.XLOOKUP(A624,Table10[Tag Number],Table10[Status],"-",0)="Dead",
        _xlfn.XLOOKUP(A624,Table11[Tag Number],Table11[Status],"-",0)="Dead",
        _xlfn.XLOOKUP(A624,Table8[Tag Number],Table8[Status],"-",0)="Dead"),"Dead",
     OR(_xlfn.XLOOKUP(A624,Table11[Tag Number],Table11[Status],"-",0)="Alive",
        _xlfn.XLOOKUP(A624,Table10[Tag Number],Table10[Status],"-",0)="Alive",
        _xlfn.XLOOKUP(A624,Table9[Tag Number],Table9[Status],"-",0)="Alive",
        _xlfn.XLOOKUP(A624,Table8[Tag Number],Table8[Status],"-",0)="Alive"),"Alive",
     OR(_xlfn.XLOOKUP(A624,Table9[Tag Number],Table9[Status],"-",0)="-",
        _xlfn.XLOOKUP(A624,Table10[Tag Number],Table10[Status],"-",0)="-",
        _xlfn.XLOOKUP(A624,Table11[Tag Number],Table11[Status],"-",0)="-",
        _xlfn.XLOOKUP(A624,Table8[Tag Number],Table8[Status],"-",0)="-"),
   "-")</f>
        <v>-</v>
      </c>
      <c r="I624" s="88" t="str">
        <f>IF((_xlfn.XLOOKUP(B624,[2]Sheet1!$A$2:$A$198,[2]Sheet1!$B$2:$B$198,"-",0)="Glade"),"Out","No")</f>
        <v>No</v>
      </c>
      <c r="J624" s="90"/>
      <c r="K624" s="91"/>
      <c r="L624" s="91"/>
      <c r="M624" s="91"/>
      <c r="N624" s="92"/>
      <c r="O624" s="89"/>
      <c r="R624" t="b">
        <f t="shared" si="20"/>
        <v>0</v>
      </c>
    </row>
    <row r="625" spans="1:18" ht="15" thickBot="1" x14ac:dyDescent="0.35">
      <c r="A625" s="2" t="s">
        <v>1589</v>
      </c>
      <c r="B625" s="2" t="s">
        <v>1137</v>
      </c>
      <c r="C625" s="84">
        <f>IF(COUNTIF(Table8[Tag Number], A625), 1, 0)</f>
        <v>0</v>
      </c>
      <c r="D625" s="85">
        <f>IF(COUNTIF(Table9[Tag Number], A625), 1, 0)</f>
        <v>0</v>
      </c>
      <c r="E625" s="86">
        <f>IF(COUNTIF(Table10[Tag Number], A625), 1, 0)</f>
        <v>0</v>
      </c>
      <c r="F625" s="86">
        <f>IF(COUNTIF(Table11[Tag Number], A625), 1, 0)</f>
        <v>0</v>
      </c>
      <c r="G625" s="87">
        <f t="shared" si="21"/>
        <v>0</v>
      </c>
      <c r="H625" s="88" t="str" cm="1">
        <f t="array" ref="H625">_xlfn.IFS(OR(_xlfn.XLOOKUP(A625,Table9[Tag Number],Table9[Status],"-",0)="Dead",
        _xlfn.XLOOKUP(A625,Table10[Tag Number],Table10[Status],"-",0)="Dead",
        _xlfn.XLOOKUP(A625,Table11[Tag Number],Table11[Status],"-",0)="Dead",
        _xlfn.XLOOKUP(A625,Table8[Tag Number],Table8[Status],"-",0)="Dead"),"Dead",
     OR(_xlfn.XLOOKUP(A625,Table11[Tag Number],Table11[Status],"-",0)="Alive",
        _xlfn.XLOOKUP(A625,Table10[Tag Number],Table10[Status],"-",0)="Alive",
        _xlfn.XLOOKUP(A625,Table9[Tag Number],Table9[Status],"-",0)="Alive",
        _xlfn.XLOOKUP(A625,Table8[Tag Number],Table8[Status],"-",0)="Alive"),"Alive",
     OR(_xlfn.XLOOKUP(A625,Table9[Tag Number],Table9[Status],"-",0)="-",
        _xlfn.XLOOKUP(A625,Table10[Tag Number],Table10[Status],"-",0)="-",
        _xlfn.XLOOKUP(A625,Table11[Tag Number],Table11[Status],"-",0)="-",
        _xlfn.XLOOKUP(A625,Table8[Tag Number],Table8[Status],"-",0)="-"),
   "-")</f>
        <v>-</v>
      </c>
      <c r="I625" s="88" t="str">
        <f>IF((_xlfn.XLOOKUP(B625,[2]Sheet1!$A$2:$A$198,[2]Sheet1!$B$2:$B$198,"-",0)="Glade"),"Out","No")</f>
        <v>No</v>
      </c>
      <c r="J625" s="90"/>
      <c r="K625" s="91"/>
      <c r="L625" s="91"/>
      <c r="M625" s="91"/>
      <c r="N625" s="92"/>
      <c r="O625" s="89"/>
      <c r="R625" t="b">
        <f t="shared" si="20"/>
        <v>0</v>
      </c>
    </row>
    <row r="626" spans="1:18" ht="15" thickBot="1" x14ac:dyDescent="0.35">
      <c r="A626" s="3" t="s">
        <v>1590</v>
      </c>
      <c r="B626" s="3" t="s">
        <v>1137</v>
      </c>
      <c r="C626" s="84">
        <f>IF(COUNTIF(Table8[Tag Number], A626), 1, 0)</f>
        <v>0</v>
      </c>
      <c r="D626" s="85">
        <f>IF(COUNTIF(Table9[Tag Number], A626), 1, 0)</f>
        <v>0</v>
      </c>
      <c r="E626" s="86">
        <f>IF(COUNTIF(Table10[Tag Number], A626), 1, 0)</f>
        <v>0</v>
      </c>
      <c r="F626" s="86">
        <f>IF(COUNTIF(Table11[Tag Number], A626), 1, 0)</f>
        <v>0</v>
      </c>
      <c r="G626" s="87">
        <f t="shared" si="21"/>
        <v>0</v>
      </c>
      <c r="H626" s="88" t="str" cm="1">
        <f t="array" ref="H626">_xlfn.IFS(OR(_xlfn.XLOOKUP(A626,Table9[Tag Number],Table9[Status],"-",0)="Dead",
        _xlfn.XLOOKUP(A626,Table10[Tag Number],Table10[Status],"-",0)="Dead",
        _xlfn.XLOOKUP(A626,Table11[Tag Number],Table11[Status],"-",0)="Dead",
        _xlfn.XLOOKUP(A626,Table8[Tag Number],Table8[Status],"-",0)="Dead"),"Dead",
     OR(_xlfn.XLOOKUP(A626,Table11[Tag Number],Table11[Status],"-",0)="Alive",
        _xlfn.XLOOKUP(A626,Table10[Tag Number],Table10[Status],"-",0)="Alive",
        _xlfn.XLOOKUP(A626,Table9[Tag Number],Table9[Status],"-",0)="Alive",
        _xlfn.XLOOKUP(A626,Table8[Tag Number],Table8[Status],"-",0)="Alive"),"Alive",
     OR(_xlfn.XLOOKUP(A626,Table9[Tag Number],Table9[Status],"-",0)="-",
        _xlfn.XLOOKUP(A626,Table10[Tag Number],Table10[Status],"-",0)="-",
        _xlfn.XLOOKUP(A626,Table11[Tag Number],Table11[Status],"-",0)="-",
        _xlfn.XLOOKUP(A626,Table8[Tag Number],Table8[Status],"-",0)="-"),
   "-")</f>
        <v>-</v>
      </c>
      <c r="I626" s="88" t="str">
        <f>IF((_xlfn.XLOOKUP(B626,[2]Sheet1!$A$2:$A$198,[2]Sheet1!$B$2:$B$198,"-",0)="Glade"),"Out","No")</f>
        <v>No</v>
      </c>
      <c r="J626" s="90"/>
      <c r="K626" s="91"/>
      <c r="L626" s="91"/>
      <c r="M626" s="91"/>
      <c r="N626" s="92"/>
      <c r="O626" s="89"/>
      <c r="R626" t="b">
        <f t="shared" si="20"/>
        <v>0</v>
      </c>
    </row>
    <row r="627" spans="1:18" ht="15" thickBot="1" x14ac:dyDescent="0.35">
      <c r="A627" s="2" t="s">
        <v>1591</v>
      </c>
      <c r="B627" s="2" t="s">
        <v>1145</v>
      </c>
      <c r="C627" s="84">
        <f>IF(COUNTIF(Table8[Tag Number], A627), 1, 0)</f>
        <v>0</v>
      </c>
      <c r="D627" s="85">
        <f>IF(COUNTIF(Table9[Tag Number], A627), 1, 0)</f>
        <v>0</v>
      </c>
      <c r="E627" s="86">
        <f>IF(COUNTIF(Table10[Tag Number], A627), 1, 0)</f>
        <v>0</v>
      </c>
      <c r="F627" s="86">
        <f>IF(COUNTIF(Table11[Tag Number], A627), 1, 0)</f>
        <v>0</v>
      </c>
      <c r="G627" s="87">
        <f t="shared" si="21"/>
        <v>0</v>
      </c>
      <c r="H627" s="88" t="str" cm="1">
        <f t="array" ref="H627">_xlfn.IFS(OR(_xlfn.XLOOKUP(A627,Table9[Tag Number],Table9[Status],"-",0)="Dead",
        _xlfn.XLOOKUP(A627,Table10[Tag Number],Table10[Status],"-",0)="Dead",
        _xlfn.XLOOKUP(A627,Table11[Tag Number],Table11[Status],"-",0)="Dead",
        _xlfn.XLOOKUP(A627,Table8[Tag Number],Table8[Status],"-",0)="Dead"),"Dead",
     OR(_xlfn.XLOOKUP(A627,Table11[Tag Number],Table11[Status],"-",0)="Alive",
        _xlfn.XLOOKUP(A627,Table10[Tag Number],Table10[Status],"-",0)="Alive",
        _xlfn.XLOOKUP(A627,Table9[Tag Number],Table9[Status],"-",0)="Alive",
        _xlfn.XLOOKUP(A627,Table8[Tag Number],Table8[Status],"-",0)="Alive"),"Alive",
     OR(_xlfn.XLOOKUP(A627,Table9[Tag Number],Table9[Status],"-",0)="-",
        _xlfn.XLOOKUP(A627,Table10[Tag Number],Table10[Status],"-",0)="-",
        _xlfn.XLOOKUP(A627,Table11[Tag Number],Table11[Status],"-",0)="-",
        _xlfn.XLOOKUP(A627,Table8[Tag Number],Table8[Status],"-",0)="-"),
   "-")</f>
        <v>-</v>
      </c>
      <c r="I627" s="88" t="str">
        <f>IF((_xlfn.XLOOKUP(B627,[2]Sheet1!$A$2:$A$198,[2]Sheet1!$B$2:$B$198,"-",0)="Glade"),"Out","No")</f>
        <v>No</v>
      </c>
      <c r="J627" s="90"/>
      <c r="K627" s="91"/>
      <c r="L627" s="91"/>
      <c r="M627" s="91"/>
      <c r="N627" s="92"/>
      <c r="O627" s="89"/>
      <c r="R627" t="b">
        <f t="shared" si="20"/>
        <v>0</v>
      </c>
    </row>
    <row r="628" spans="1:18" ht="15" thickBot="1" x14ac:dyDescent="0.35">
      <c r="A628" s="3" t="s">
        <v>855</v>
      </c>
      <c r="B628" s="3" t="s">
        <v>1137</v>
      </c>
      <c r="C628" s="84">
        <f>IF(COUNTIF(Table8[Tag Number], A628), 1, 0)</f>
        <v>0</v>
      </c>
      <c r="D628" s="85">
        <f>IF(COUNTIF(Table9[Tag Number], A628), 1, 0)</f>
        <v>0</v>
      </c>
      <c r="E628" s="86">
        <f>IF(COUNTIF(Table10[Tag Number], A628), 1, 0)</f>
        <v>1</v>
      </c>
      <c r="F628" s="86">
        <f>IF(COUNTIF(Table11[Tag Number], A628), 1, 0)</f>
        <v>0</v>
      </c>
      <c r="G628" s="87">
        <f t="shared" si="21"/>
        <v>1</v>
      </c>
      <c r="H628" s="88" t="str" cm="1">
        <f t="array" ref="H628">_xlfn.IFS(OR(_xlfn.XLOOKUP(A628,Table9[Tag Number],Table9[Status],"-",0)="Dead",
        _xlfn.XLOOKUP(A628,Table10[Tag Number],Table10[Status],"-",0)="Dead",
        _xlfn.XLOOKUP(A628,Table11[Tag Number],Table11[Status],"-",0)="Dead",
        _xlfn.XLOOKUP(A628,Table8[Tag Number],Table8[Status],"-",0)="Dead"),"Dead",
     OR(_xlfn.XLOOKUP(A628,Table11[Tag Number],Table11[Status],"-",0)="Alive",
        _xlfn.XLOOKUP(A628,Table10[Tag Number],Table10[Status],"-",0)="Alive",
        _xlfn.XLOOKUP(A628,Table9[Tag Number],Table9[Status],"-",0)="Alive",
        _xlfn.XLOOKUP(A628,Table8[Tag Number],Table8[Status],"-",0)="Alive"),"Alive",
     OR(_xlfn.XLOOKUP(A628,Table9[Tag Number],Table9[Status],"-",0)="-",
        _xlfn.XLOOKUP(A628,Table10[Tag Number],Table10[Status],"-",0)="-",
        _xlfn.XLOOKUP(A628,Table11[Tag Number],Table11[Status],"-",0)="-",
        _xlfn.XLOOKUP(A628,Table8[Tag Number],Table8[Status],"-",0)="-"),
   "-")</f>
        <v>Alive</v>
      </c>
      <c r="I628" s="88" t="str">
        <f>IF((_xlfn.XLOOKUP(B628,[2]Sheet1!$A$2:$A$198,[2]Sheet1!$B$2:$B$198,"-",0)="Glade"),"Out","No")</f>
        <v>No</v>
      </c>
      <c r="J628" s="90"/>
      <c r="K628" s="91"/>
      <c r="L628" s="91"/>
      <c r="M628" s="91"/>
      <c r="N628" s="92"/>
      <c r="O628" s="89"/>
      <c r="R628" t="b">
        <f t="shared" si="20"/>
        <v>0</v>
      </c>
    </row>
    <row r="629" spans="1:18" ht="15" thickBot="1" x14ac:dyDescent="0.35">
      <c r="A629" s="2" t="s">
        <v>1592</v>
      </c>
      <c r="B629" s="2" t="s">
        <v>1145</v>
      </c>
      <c r="C629" s="84">
        <f>IF(COUNTIF(Table8[Tag Number], A629), 1, 0)</f>
        <v>0</v>
      </c>
      <c r="D629" s="85">
        <f>IF(COUNTIF(Table9[Tag Number], A629), 1, 0)</f>
        <v>0</v>
      </c>
      <c r="E629" s="86">
        <f>IF(COUNTIF(Table10[Tag Number], A629), 1, 0)</f>
        <v>0</v>
      </c>
      <c r="F629" s="86">
        <f>IF(COUNTIF(Table11[Tag Number], A629), 1, 0)</f>
        <v>0</v>
      </c>
      <c r="G629" s="87">
        <f t="shared" si="21"/>
        <v>0</v>
      </c>
      <c r="H629" s="88" t="str" cm="1">
        <f t="array" ref="H629">_xlfn.IFS(OR(_xlfn.XLOOKUP(A629,Table9[Tag Number],Table9[Status],"-",0)="Dead",
        _xlfn.XLOOKUP(A629,Table10[Tag Number],Table10[Status],"-",0)="Dead",
        _xlfn.XLOOKUP(A629,Table11[Tag Number],Table11[Status],"-",0)="Dead",
        _xlfn.XLOOKUP(A629,Table8[Tag Number],Table8[Status],"-",0)="Dead"),"Dead",
     OR(_xlfn.XLOOKUP(A629,Table11[Tag Number],Table11[Status],"-",0)="Alive",
        _xlfn.XLOOKUP(A629,Table10[Tag Number],Table10[Status],"-",0)="Alive",
        _xlfn.XLOOKUP(A629,Table9[Tag Number],Table9[Status],"-",0)="Alive",
        _xlfn.XLOOKUP(A629,Table8[Tag Number],Table8[Status],"-",0)="Alive"),"Alive",
     OR(_xlfn.XLOOKUP(A629,Table9[Tag Number],Table9[Status],"-",0)="-",
        _xlfn.XLOOKUP(A629,Table10[Tag Number],Table10[Status],"-",0)="-",
        _xlfn.XLOOKUP(A629,Table11[Tag Number],Table11[Status],"-",0)="-",
        _xlfn.XLOOKUP(A629,Table8[Tag Number],Table8[Status],"-",0)="-"),
   "-")</f>
        <v>-</v>
      </c>
      <c r="I629" s="88" t="str">
        <f>IF((_xlfn.XLOOKUP(B629,[2]Sheet1!$A$2:$A$198,[2]Sheet1!$B$2:$B$198,"-",0)="Glade"),"Out","No")</f>
        <v>No</v>
      </c>
      <c r="J629" s="90"/>
      <c r="K629" s="91"/>
      <c r="L629" s="91"/>
      <c r="M629" s="91"/>
      <c r="N629" s="92"/>
      <c r="O629" s="89"/>
      <c r="R629" t="b">
        <f t="shared" si="20"/>
        <v>0</v>
      </c>
    </row>
    <row r="630" spans="1:18" ht="15" thickBot="1" x14ac:dyDescent="0.35">
      <c r="A630" s="3" t="s">
        <v>1593</v>
      </c>
      <c r="B630" s="3" t="s">
        <v>1137</v>
      </c>
      <c r="C630" s="84">
        <f>IF(COUNTIF(Table8[Tag Number], A630), 1, 0)</f>
        <v>0</v>
      </c>
      <c r="D630" s="85">
        <f>IF(COUNTIF(Table9[Tag Number], A630), 1, 0)</f>
        <v>0</v>
      </c>
      <c r="E630" s="86">
        <f>IF(COUNTIF(Table10[Tag Number], A630), 1, 0)</f>
        <v>0</v>
      </c>
      <c r="F630" s="86">
        <f>IF(COUNTIF(Table11[Tag Number], A630), 1, 0)</f>
        <v>0</v>
      </c>
      <c r="G630" s="87">
        <f t="shared" si="21"/>
        <v>0</v>
      </c>
      <c r="H630" s="88" t="str" cm="1">
        <f t="array" ref="H630">_xlfn.IFS(OR(_xlfn.XLOOKUP(A630,Table9[Tag Number],Table9[Status],"-",0)="Dead",
        _xlfn.XLOOKUP(A630,Table10[Tag Number],Table10[Status],"-",0)="Dead",
        _xlfn.XLOOKUP(A630,Table11[Tag Number],Table11[Status],"-",0)="Dead",
        _xlfn.XLOOKUP(A630,Table8[Tag Number],Table8[Status],"-",0)="Dead"),"Dead",
     OR(_xlfn.XLOOKUP(A630,Table11[Tag Number],Table11[Status],"-",0)="Alive",
        _xlfn.XLOOKUP(A630,Table10[Tag Number],Table10[Status],"-",0)="Alive",
        _xlfn.XLOOKUP(A630,Table9[Tag Number],Table9[Status],"-",0)="Alive",
        _xlfn.XLOOKUP(A630,Table8[Tag Number],Table8[Status],"-",0)="Alive"),"Alive",
     OR(_xlfn.XLOOKUP(A630,Table9[Tag Number],Table9[Status],"-",0)="-",
        _xlfn.XLOOKUP(A630,Table10[Tag Number],Table10[Status],"-",0)="-",
        _xlfn.XLOOKUP(A630,Table11[Tag Number],Table11[Status],"-",0)="-",
        _xlfn.XLOOKUP(A630,Table8[Tag Number],Table8[Status],"-",0)="-"),
   "-")</f>
        <v>-</v>
      </c>
      <c r="I630" s="88" t="str">
        <f>IF((_xlfn.XLOOKUP(B630,[2]Sheet1!$A$2:$A$198,[2]Sheet1!$B$2:$B$198,"-",0)="Glade"),"Out","No")</f>
        <v>No</v>
      </c>
      <c r="J630" s="90"/>
      <c r="K630" s="91"/>
      <c r="L630" s="91"/>
      <c r="M630" s="91"/>
      <c r="N630" s="92"/>
      <c r="O630" s="89"/>
      <c r="R630" t="b">
        <f t="shared" si="20"/>
        <v>0</v>
      </c>
    </row>
    <row r="631" spans="1:18" ht="15" thickBot="1" x14ac:dyDescent="0.35">
      <c r="A631" s="2" t="s">
        <v>999</v>
      </c>
      <c r="B631" s="2" t="s">
        <v>1137</v>
      </c>
      <c r="C631" s="84">
        <f>IF(COUNTIF(Table8[Tag Number], A631), 1, 0)</f>
        <v>1</v>
      </c>
      <c r="D631" s="85">
        <f>IF(COUNTIF(Table9[Tag Number], A631), 1, 0)</f>
        <v>0</v>
      </c>
      <c r="E631" s="86">
        <f>IF(COUNTIF(Table10[Tag Number], A631), 1, 0)</f>
        <v>0</v>
      </c>
      <c r="F631" s="86">
        <f>IF(COUNTIF(Table11[Tag Number], A631), 1, 0)</f>
        <v>0</v>
      </c>
      <c r="G631" s="87">
        <f t="shared" si="21"/>
        <v>1</v>
      </c>
      <c r="H631" s="88" t="str" cm="1">
        <f t="array" ref="H631">_xlfn.IFS(OR(_xlfn.XLOOKUP(A631,Table9[Tag Number],Table9[Status],"-",0)="Dead",
        _xlfn.XLOOKUP(A631,Table10[Tag Number],Table10[Status],"-",0)="Dead",
        _xlfn.XLOOKUP(A631,Table11[Tag Number],Table11[Status],"-",0)="Dead",
        _xlfn.XLOOKUP(A631,Table8[Tag Number],Table8[Status],"-",0)="Dead"),"Dead",
     OR(_xlfn.XLOOKUP(A631,Table11[Tag Number],Table11[Status],"-",0)="Alive",
        _xlfn.XLOOKUP(A631,Table10[Tag Number],Table10[Status],"-",0)="Alive",
        _xlfn.XLOOKUP(A631,Table9[Tag Number],Table9[Status],"-",0)="Alive",
        _xlfn.XLOOKUP(A631,Table8[Tag Number],Table8[Status],"-",0)="Alive"),"Alive",
     OR(_xlfn.XLOOKUP(A631,Table9[Tag Number],Table9[Status],"-",0)="-",
        _xlfn.XLOOKUP(A631,Table10[Tag Number],Table10[Status],"-",0)="-",
        _xlfn.XLOOKUP(A631,Table11[Tag Number],Table11[Status],"-",0)="-",
        _xlfn.XLOOKUP(A631,Table8[Tag Number],Table8[Status],"-",0)="-"),
   "-")</f>
        <v>Alive</v>
      </c>
      <c r="I631" s="88" t="str">
        <f>IF((_xlfn.XLOOKUP(B631,[2]Sheet1!$A$2:$A$198,[2]Sheet1!$B$2:$B$198,"-",0)="Glade"),"Out","No")</f>
        <v>No</v>
      </c>
      <c r="J631" s="90"/>
      <c r="K631" s="91"/>
      <c r="L631" s="91"/>
      <c r="M631" s="91"/>
      <c r="N631" s="92"/>
      <c r="O631" s="89"/>
      <c r="R631" t="b">
        <f t="shared" si="20"/>
        <v>0</v>
      </c>
    </row>
    <row r="632" spans="1:18" ht="15" thickBot="1" x14ac:dyDescent="0.35">
      <c r="A632" s="3" t="s">
        <v>1594</v>
      </c>
      <c r="B632" s="3" t="s">
        <v>1137</v>
      </c>
      <c r="C632" s="84">
        <f>IF(COUNTIF(Table8[Tag Number], A632), 1, 0)</f>
        <v>0</v>
      </c>
      <c r="D632" s="85">
        <f>IF(COUNTIF(Table9[Tag Number], A632), 1, 0)</f>
        <v>0</v>
      </c>
      <c r="E632" s="86">
        <f>IF(COUNTIF(Table10[Tag Number], A632), 1, 0)</f>
        <v>0</v>
      </c>
      <c r="F632" s="86">
        <f>IF(COUNTIF(Table11[Tag Number], A632), 1, 0)</f>
        <v>0</v>
      </c>
      <c r="G632" s="87">
        <f t="shared" si="21"/>
        <v>0</v>
      </c>
      <c r="H632" s="88" t="str" cm="1">
        <f t="array" ref="H632">_xlfn.IFS(OR(_xlfn.XLOOKUP(A632,Table9[Tag Number],Table9[Status],"-",0)="Dead",
        _xlfn.XLOOKUP(A632,Table10[Tag Number],Table10[Status],"-",0)="Dead",
        _xlfn.XLOOKUP(A632,Table11[Tag Number],Table11[Status],"-",0)="Dead",
        _xlfn.XLOOKUP(A632,Table8[Tag Number],Table8[Status],"-",0)="Dead"),"Dead",
     OR(_xlfn.XLOOKUP(A632,Table11[Tag Number],Table11[Status],"-",0)="Alive",
        _xlfn.XLOOKUP(A632,Table10[Tag Number],Table10[Status],"-",0)="Alive",
        _xlfn.XLOOKUP(A632,Table9[Tag Number],Table9[Status],"-",0)="Alive",
        _xlfn.XLOOKUP(A632,Table8[Tag Number],Table8[Status],"-",0)="Alive"),"Alive",
     OR(_xlfn.XLOOKUP(A632,Table9[Tag Number],Table9[Status],"-",0)="-",
        _xlfn.XLOOKUP(A632,Table10[Tag Number],Table10[Status],"-",0)="-",
        _xlfn.XLOOKUP(A632,Table11[Tag Number],Table11[Status],"-",0)="-",
        _xlfn.XLOOKUP(A632,Table8[Tag Number],Table8[Status],"-",0)="-"),
   "-")</f>
        <v>-</v>
      </c>
      <c r="I632" s="88" t="str">
        <f>IF((_xlfn.XLOOKUP(B632,[2]Sheet1!$A$2:$A$198,[2]Sheet1!$B$2:$B$198,"-",0)="Glade"),"Out","No")</f>
        <v>No</v>
      </c>
      <c r="J632" s="90"/>
      <c r="K632" s="91"/>
      <c r="L632" s="91"/>
      <c r="M632" s="91"/>
      <c r="N632" s="92"/>
      <c r="O632" s="89"/>
      <c r="R632" t="b">
        <f t="shared" si="20"/>
        <v>0</v>
      </c>
    </row>
    <row r="633" spans="1:18" ht="15" thickBot="1" x14ac:dyDescent="0.35">
      <c r="A633" s="2" t="s">
        <v>1595</v>
      </c>
      <c r="B633" s="2" t="s">
        <v>1137</v>
      </c>
      <c r="C633" s="84">
        <f>IF(COUNTIF(Table8[Tag Number], A633), 1, 0)</f>
        <v>0</v>
      </c>
      <c r="D633" s="85">
        <f>IF(COUNTIF(Table9[Tag Number], A633), 1, 0)</f>
        <v>0</v>
      </c>
      <c r="E633" s="86">
        <f>IF(COUNTIF(Table10[Tag Number], A633), 1, 0)</f>
        <v>0</v>
      </c>
      <c r="F633" s="86">
        <f>IF(COUNTIF(Table11[Tag Number], A633), 1, 0)</f>
        <v>0</v>
      </c>
      <c r="G633" s="87">
        <f t="shared" si="21"/>
        <v>0</v>
      </c>
      <c r="H633" s="88" t="str" cm="1">
        <f t="array" ref="H633">_xlfn.IFS(OR(_xlfn.XLOOKUP(A633,Table9[Tag Number],Table9[Status],"-",0)="Dead",
        _xlfn.XLOOKUP(A633,Table10[Tag Number],Table10[Status],"-",0)="Dead",
        _xlfn.XLOOKUP(A633,Table11[Tag Number],Table11[Status],"-",0)="Dead",
        _xlfn.XLOOKUP(A633,Table8[Tag Number],Table8[Status],"-",0)="Dead"),"Dead",
     OR(_xlfn.XLOOKUP(A633,Table11[Tag Number],Table11[Status],"-",0)="Alive",
        _xlfn.XLOOKUP(A633,Table10[Tag Number],Table10[Status],"-",0)="Alive",
        _xlfn.XLOOKUP(A633,Table9[Tag Number],Table9[Status],"-",0)="Alive",
        _xlfn.XLOOKUP(A633,Table8[Tag Number],Table8[Status],"-",0)="Alive"),"Alive",
     OR(_xlfn.XLOOKUP(A633,Table9[Tag Number],Table9[Status],"-",0)="-",
        _xlfn.XLOOKUP(A633,Table10[Tag Number],Table10[Status],"-",0)="-",
        _xlfn.XLOOKUP(A633,Table11[Tag Number],Table11[Status],"-",0)="-",
        _xlfn.XLOOKUP(A633,Table8[Tag Number],Table8[Status],"-",0)="-"),
   "-")</f>
        <v>-</v>
      </c>
      <c r="I633" s="88" t="str">
        <f>IF((_xlfn.XLOOKUP(B633,[2]Sheet1!$A$2:$A$198,[2]Sheet1!$B$2:$B$198,"-",0)="Glade"),"Out","No")</f>
        <v>No</v>
      </c>
      <c r="J633" s="90"/>
      <c r="K633" s="91"/>
      <c r="L633" s="91"/>
      <c r="M633" s="91"/>
      <c r="N633" s="92"/>
      <c r="O633" s="89"/>
      <c r="R633" t="b">
        <f t="shared" si="20"/>
        <v>0</v>
      </c>
    </row>
    <row r="634" spans="1:18" ht="15" thickBot="1" x14ac:dyDescent="0.35">
      <c r="A634" s="3" t="s">
        <v>1596</v>
      </c>
      <c r="B634" s="3" t="s">
        <v>1145</v>
      </c>
      <c r="C634" s="84">
        <f>IF(COUNTIF(Table8[Tag Number], A634), 1, 0)</f>
        <v>0</v>
      </c>
      <c r="D634" s="85">
        <f>IF(COUNTIF(Table9[Tag Number], A634), 1, 0)</f>
        <v>0</v>
      </c>
      <c r="E634" s="86">
        <f>IF(COUNTIF(Table10[Tag Number], A634), 1, 0)</f>
        <v>0</v>
      </c>
      <c r="F634" s="86">
        <f>IF(COUNTIF(Table11[Tag Number], A634), 1, 0)</f>
        <v>0</v>
      </c>
      <c r="G634" s="87">
        <f t="shared" si="21"/>
        <v>0</v>
      </c>
      <c r="H634" s="88" t="str" cm="1">
        <f t="array" ref="H634">_xlfn.IFS(OR(_xlfn.XLOOKUP(A634,Table9[Tag Number],Table9[Status],"-",0)="Dead",
        _xlfn.XLOOKUP(A634,Table10[Tag Number],Table10[Status],"-",0)="Dead",
        _xlfn.XLOOKUP(A634,Table11[Tag Number],Table11[Status],"-",0)="Dead",
        _xlfn.XLOOKUP(A634,Table8[Tag Number],Table8[Status],"-",0)="Dead"),"Dead",
     OR(_xlfn.XLOOKUP(A634,Table11[Tag Number],Table11[Status],"-",0)="Alive",
        _xlfn.XLOOKUP(A634,Table10[Tag Number],Table10[Status],"-",0)="Alive",
        _xlfn.XLOOKUP(A634,Table9[Tag Number],Table9[Status],"-",0)="Alive",
        _xlfn.XLOOKUP(A634,Table8[Tag Number],Table8[Status],"-",0)="Alive"),"Alive",
     OR(_xlfn.XLOOKUP(A634,Table9[Tag Number],Table9[Status],"-",0)="-",
        _xlfn.XLOOKUP(A634,Table10[Tag Number],Table10[Status],"-",0)="-",
        _xlfn.XLOOKUP(A634,Table11[Tag Number],Table11[Status],"-",0)="-",
        _xlfn.XLOOKUP(A634,Table8[Tag Number],Table8[Status],"-",0)="-"),
   "-")</f>
        <v>-</v>
      </c>
      <c r="I634" s="88" t="str">
        <f>IF((_xlfn.XLOOKUP(B634,[2]Sheet1!$A$2:$A$198,[2]Sheet1!$B$2:$B$198,"-",0)="Glade"),"Out","No")</f>
        <v>No</v>
      </c>
      <c r="J634" s="90"/>
      <c r="K634" s="91"/>
      <c r="L634" s="91"/>
      <c r="M634" s="91"/>
      <c r="N634" s="92"/>
      <c r="O634" s="89"/>
      <c r="R634" t="b">
        <f t="shared" si="20"/>
        <v>0</v>
      </c>
    </row>
    <row r="635" spans="1:18" ht="15" thickBot="1" x14ac:dyDescent="0.35">
      <c r="A635" s="2" t="s">
        <v>1597</v>
      </c>
      <c r="B635" s="2" t="s">
        <v>1137</v>
      </c>
      <c r="C635" s="84">
        <f>IF(COUNTIF(Table8[Tag Number], A635), 1, 0)</f>
        <v>0</v>
      </c>
      <c r="D635" s="85">
        <f>IF(COUNTIF(Table9[Tag Number], A635), 1, 0)</f>
        <v>0</v>
      </c>
      <c r="E635" s="86">
        <f>IF(COUNTIF(Table10[Tag Number], A635), 1, 0)</f>
        <v>0</v>
      </c>
      <c r="F635" s="86">
        <f>IF(COUNTIF(Table11[Tag Number], A635), 1, 0)</f>
        <v>0</v>
      </c>
      <c r="G635" s="87">
        <f t="shared" si="21"/>
        <v>0</v>
      </c>
      <c r="H635" s="88" t="str" cm="1">
        <f t="array" ref="H635">_xlfn.IFS(OR(_xlfn.XLOOKUP(A635,Table9[Tag Number],Table9[Status],"-",0)="Dead",
        _xlfn.XLOOKUP(A635,Table10[Tag Number],Table10[Status],"-",0)="Dead",
        _xlfn.XLOOKUP(A635,Table11[Tag Number],Table11[Status],"-",0)="Dead",
        _xlfn.XLOOKUP(A635,Table8[Tag Number],Table8[Status],"-",0)="Dead"),"Dead",
     OR(_xlfn.XLOOKUP(A635,Table11[Tag Number],Table11[Status],"-",0)="Alive",
        _xlfn.XLOOKUP(A635,Table10[Tag Number],Table10[Status],"-",0)="Alive",
        _xlfn.XLOOKUP(A635,Table9[Tag Number],Table9[Status],"-",0)="Alive",
        _xlfn.XLOOKUP(A635,Table8[Tag Number],Table8[Status],"-",0)="Alive"),"Alive",
     OR(_xlfn.XLOOKUP(A635,Table9[Tag Number],Table9[Status],"-",0)="-",
        _xlfn.XLOOKUP(A635,Table10[Tag Number],Table10[Status],"-",0)="-",
        _xlfn.XLOOKUP(A635,Table11[Tag Number],Table11[Status],"-",0)="-",
        _xlfn.XLOOKUP(A635,Table8[Tag Number],Table8[Status],"-",0)="-"),
   "-")</f>
        <v>-</v>
      </c>
      <c r="I635" s="88" t="str">
        <f>IF((_xlfn.XLOOKUP(B635,[2]Sheet1!$A$2:$A$198,[2]Sheet1!$B$2:$B$198,"-",0)="Glade"),"Out","No")</f>
        <v>No</v>
      </c>
      <c r="J635" s="90"/>
      <c r="K635" s="91"/>
      <c r="L635" s="91"/>
      <c r="M635" s="91"/>
      <c r="N635" s="92"/>
      <c r="O635" s="89"/>
      <c r="R635" t="b">
        <f t="shared" si="20"/>
        <v>0</v>
      </c>
    </row>
    <row r="636" spans="1:18" ht="15" thickBot="1" x14ac:dyDescent="0.35">
      <c r="A636" s="3" t="s">
        <v>1598</v>
      </c>
      <c r="B636" s="3" t="s">
        <v>1145</v>
      </c>
      <c r="C636" s="84">
        <f>IF(COUNTIF(Table8[Tag Number], A636), 1, 0)</f>
        <v>0</v>
      </c>
      <c r="D636" s="85">
        <f>IF(COUNTIF(Table9[Tag Number], A636), 1, 0)</f>
        <v>0</v>
      </c>
      <c r="E636" s="86">
        <f>IF(COUNTIF(Table10[Tag Number], A636), 1, 0)</f>
        <v>0</v>
      </c>
      <c r="F636" s="86">
        <f>IF(COUNTIF(Table11[Tag Number], A636), 1, 0)</f>
        <v>0</v>
      </c>
      <c r="G636" s="87">
        <f t="shared" si="21"/>
        <v>0</v>
      </c>
      <c r="H636" s="88" t="str" cm="1">
        <f t="array" ref="H636">_xlfn.IFS(OR(_xlfn.XLOOKUP(A636,Table9[Tag Number],Table9[Status],"-",0)="Dead",
        _xlfn.XLOOKUP(A636,Table10[Tag Number],Table10[Status],"-",0)="Dead",
        _xlfn.XLOOKUP(A636,Table11[Tag Number],Table11[Status],"-",0)="Dead",
        _xlfn.XLOOKUP(A636,Table8[Tag Number],Table8[Status],"-",0)="Dead"),"Dead",
     OR(_xlfn.XLOOKUP(A636,Table11[Tag Number],Table11[Status],"-",0)="Alive",
        _xlfn.XLOOKUP(A636,Table10[Tag Number],Table10[Status],"-",0)="Alive",
        _xlfn.XLOOKUP(A636,Table9[Tag Number],Table9[Status],"-",0)="Alive",
        _xlfn.XLOOKUP(A636,Table8[Tag Number],Table8[Status],"-",0)="Alive"),"Alive",
     OR(_xlfn.XLOOKUP(A636,Table9[Tag Number],Table9[Status],"-",0)="-",
        _xlfn.XLOOKUP(A636,Table10[Tag Number],Table10[Status],"-",0)="-",
        _xlfn.XLOOKUP(A636,Table11[Tag Number],Table11[Status],"-",0)="-",
        _xlfn.XLOOKUP(A636,Table8[Tag Number],Table8[Status],"-",0)="-"),
   "-")</f>
        <v>-</v>
      </c>
      <c r="I636" s="88" t="str">
        <f>IF((_xlfn.XLOOKUP(B636,[2]Sheet1!$A$2:$A$198,[2]Sheet1!$B$2:$B$198,"-",0)="Glade"),"Out","No")</f>
        <v>No</v>
      </c>
      <c r="J636" s="90"/>
      <c r="K636" s="91"/>
      <c r="L636" s="91"/>
      <c r="M636" s="91"/>
      <c r="N636" s="92"/>
      <c r="O636" s="89"/>
      <c r="R636" t="b">
        <f t="shared" si="20"/>
        <v>0</v>
      </c>
    </row>
    <row r="637" spans="1:18" ht="15" thickBot="1" x14ac:dyDescent="0.35">
      <c r="A637" s="2" t="s">
        <v>1599</v>
      </c>
      <c r="B637" s="2" t="s">
        <v>1137</v>
      </c>
      <c r="C637" s="84">
        <f>IF(COUNTIF(Table8[Tag Number], A637), 1, 0)</f>
        <v>0</v>
      </c>
      <c r="D637" s="85">
        <f>IF(COUNTIF(Table9[Tag Number], A637), 1, 0)</f>
        <v>0</v>
      </c>
      <c r="E637" s="86">
        <f>IF(COUNTIF(Table10[Tag Number], A637), 1, 0)</f>
        <v>0</v>
      </c>
      <c r="F637" s="86">
        <f>IF(COUNTIF(Table11[Tag Number], A637), 1, 0)</f>
        <v>0</v>
      </c>
      <c r="G637" s="87">
        <f t="shared" si="21"/>
        <v>0</v>
      </c>
      <c r="H637" s="88" t="str" cm="1">
        <f t="array" ref="H637">_xlfn.IFS(OR(_xlfn.XLOOKUP(A637,Table9[Tag Number],Table9[Status],"-",0)="Dead",
        _xlfn.XLOOKUP(A637,Table10[Tag Number],Table10[Status],"-",0)="Dead",
        _xlfn.XLOOKUP(A637,Table11[Tag Number],Table11[Status],"-",0)="Dead",
        _xlfn.XLOOKUP(A637,Table8[Tag Number],Table8[Status],"-",0)="Dead"),"Dead",
     OR(_xlfn.XLOOKUP(A637,Table11[Tag Number],Table11[Status],"-",0)="Alive",
        _xlfn.XLOOKUP(A637,Table10[Tag Number],Table10[Status],"-",0)="Alive",
        _xlfn.XLOOKUP(A637,Table9[Tag Number],Table9[Status],"-",0)="Alive",
        _xlfn.XLOOKUP(A637,Table8[Tag Number],Table8[Status],"-",0)="Alive"),"Alive",
     OR(_xlfn.XLOOKUP(A637,Table9[Tag Number],Table9[Status],"-",0)="-",
        _xlfn.XLOOKUP(A637,Table10[Tag Number],Table10[Status],"-",0)="-",
        _xlfn.XLOOKUP(A637,Table11[Tag Number],Table11[Status],"-",0)="-",
        _xlfn.XLOOKUP(A637,Table8[Tag Number],Table8[Status],"-",0)="-"),
   "-")</f>
        <v>-</v>
      </c>
      <c r="I637" s="88" t="str">
        <f>IF((_xlfn.XLOOKUP(B637,[2]Sheet1!$A$2:$A$198,[2]Sheet1!$B$2:$B$198,"-",0)="Glade"),"Out","No")</f>
        <v>No</v>
      </c>
      <c r="J637" s="90"/>
      <c r="K637" s="91"/>
      <c r="L637" s="91"/>
      <c r="M637" s="91"/>
      <c r="N637" s="92"/>
      <c r="O637" s="89"/>
      <c r="R637" t="b">
        <f t="shared" si="20"/>
        <v>0</v>
      </c>
    </row>
    <row r="638" spans="1:18" ht="15" thickBot="1" x14ac:dyDescent="0.35">
      <c r="A638" s="3" t="s">
        <v>844</v>
      </c>
      <c r="B638" s="3" t="s">
        <v>1137</v>
      </c>
      <c r="C638" s="84">
        <f>IF(COUNTIF(Table8[Tag Number], A638), 1, 0)</f>
        <v>0</v>
      </c>
      <c r="D638" s="85">
        <f>IF(COUNTIF(Table9[Tag Number], A638), 1, 0)</f>
        <v>0</v>
      </c>
      <c r="E638" s="86">
        <f>IF(COUNTIF(Table10[Tag Number], A638), 1, 0)</f>
        <v>1</v>
      </c>
      <c r="F638" s="86">
        <f>IF(COUNTIF(Table11[Tag Number], A638), 1, 0)</f>
        <v>1</v>
      </c>
      <c r="G638" s="87">
        <f t="shared" si="21"/>
        <v>2</v>
      </c>
      <c r="H638" s="88" t="str" cm="1">
        <f t="array" ref="H638">_xlfn.IFS(OR(_xlfn.XLOOKUP(A638,Table9[Tag Number],Table9[Status],"-",0)="Dead",
        _xlfn.XLOOKUP(A638,Table10[Tag Number],Table10[Status],"-",0)="Dead",
        _xlfn.XLOOKUP(A638,Table11[Tag Number],Table11[Status],"-",0)="Dead",
        _xlfn.XLOOKUP(A638,Table8[Tag Number],Table8[Status],"-",0)="Dead"),"Dead",
     OR(_xlfn.XLOOKUP(A638,Table11[Tag Number],Table11[Status],"-",0)="Alive",
        _xlfn.XLOOKUP(A638,Table10[Tag Number],Table10[Status],"-",0)="Alive",
        _xlfn.XLOOKUP(A638,Table9[Tag Number],Table9[Status],"-",0)="Alive",
        _xlfn.XLOOKUP(A638,Table8[Tag Number],Table8[Status],"-",0)="Alive"),"Alive",
     OR(_xlfn.XLOOKUP(A638,Table9[Tag Number],Table9[Status],"-",0)="-",
        _xlfn.XLOOKUP(A638,Table10[Tag Number],Table10[Status],"-",0)="-",
        _xlfn.XLOOKUP(A638,Table11[Tag Number],Table11[Status],"-",0)="-",
        _xlfn.XLOOKUP(A638,Table8[Tag Number],Table8[Status],"-",0)="-"),
   "-")</f>
        <v>Alive</v>
      </c>
      <c r="I638" s="88" t="str">
        <f>IF((_xlfn.XLOOKUP(B638,[2]Sheet1!$A$2:$A$198,[2]Sheet1!$B$2:$B$198,"-",0)="Glade"),"Out","No")</f>
        <v>No</v>
      </c>
      <c r="J638" s="90"/>
      <c r="K638" s="91"/>
      <c r="L638" s="91"/>
      <c r="M638" s="91"/>
      <c r="N638" s="92"/>
      <c r="O638" s="89"/>
      <c r="R638" t="str">
        <f t="shared" si="20"/>
        <v>B641</v>
      </c>
    </row>
    <row r="639" spans="1:18" ht="15" thickBot="1" x14ac:dyDescent="0.35">
      <c r="A639" s="2" t="s">
        <v>1600</v>
      </c>
      <c r="B639" s="2" t="s">
        <v>1145</v>
      </c>
      <c r="C639" s="84">
        <f>IF(COUNTIF(Table8[Tag Number], A639), 1, 0)</f>
        <v>0</v>
      </c>
      <c r="D639" s="85">
        <f>IF(COUNTIF(Table9[Tag Number], A639), 1, 0)</f>
        <v>0</v>
      </c>
      <c r="E639" s="86">
        <f>IF(COUNTIF(Table10[Tag Number], A639), 1, 0)</f>
        <v>0</v>
      </c>
      <c r="F639" s="86">
        <f>IF(COUNTIF(Table11[Tag Number], A639), 1, 0)</f>
        <v>0</v>
      </c>
      <c r="G639" s="87">
        <f t="shared" si="21"/>
        <v>0</v>
      </c>
      <c r="H639" s="88" t="str" cm="1">
        <f t="array" ref="H639">_xlfn.IFS(OR(_xlfn.XLOOKUP(A639,Table9[Tag Number],Table9[Status],"-",0)="Dead",
        _xlfn.XLOOKUP(A639,Table10[Tag Number],Table10[Status],"-",0)="Dead",
        _xlfn.XLOOKUP(A639,Table11[Tag Number],Table11[Status],"-",0)="Dead",
        _xlfn.XLOOKUP(A639,Table8[Tag Number],Table8[Status],"-",0)="Dead"),"Dead",
     OR(_xlfn.XLOOKUP(A639,Table11[Tag Number],Table11[Status],"-",0)="Alive",
        _xlfn.XLOOKUP(A639,Table10[Tag Number],Table10[Status],"-",0)="Alive",
        _xlfn.XLOOKUP(A639,Table9[Tag Number],Table9[Status],"-",0)="Alive",
        _xlfn.XLOOKUP(A639,Table8[Tag Number],Table8[Status],"-",0)="Alive"),"Alive",
     OR(_xlfn.XLOOKUP(A639,Table9[Tag Number],Table9[Status],"-",0)="-",
        _xlfn.XLOOKUP(A639,Table10[Tag Number],Table10[Status],"-",0)="-",
        _xlfn.XLOOKUP(A639,Table11[Tag Number],Table11[Status],"-",0)="-",
        _xlfn.XLOOKUP(A639,Table8[Tag Number],Table8[Status],"-",0)="-"),
   "-")</f>
        <v>-</v>
      </c>
      <c r="I639" s="88" t="str">
        <f>IF((_xlfn.XLOOKUP(B639,[2]Sheet1!$A$2:$A$198,[2]Sheet1!$B$2:$B$198,"-",0)="Glade"),"Out","No")</f>
        <v>No</v>
      </c>
      <c r="J639" s="90"/>
      <c r="K639" s="91"/>
      <c r="L639" s="91"/>
      <c r="M639" s="91"/>
      <c r="N639" s="92"/>
      <c r="O639" s="89"/>
      <c r="R639" t="b">
        <f t="shared" si="20"/>
        <v>0</v>
      </c>
    </row>
    <row r="640" spans="1:18" ht="15" thickBot="1" x14ac:dyDescent="0.35">
      <c r="A640" s="3" t="s">
        <v>921</v>
      </c>
      <c r="B640" s="3" t="s">
        <v>1137</v>
      </c>
      <c r="C640" s="84">
        <f>IF(COUNTIF(Table8[Tag Number], A640), 1, 0)</f>
        <v>1</v>
      </c>
      <c r="D640" s="85">
        <f>IF(COUNTIF(Table9[Tag Number], A640), 1, 0)</f>
        <v>0</v>
      </c>
      <c r="E640" s="86">
        <f>IF(COUNTIF(Table10[Tag Number], A640), 1, 0)</f>
        <v>0</v>
      </c>
      <c r="F640" s="86">
        <f>IF(COUNTIF(Table11[Tag Number], A640), 1, 0)</f>
        <v>0</v>
      </c>
      <c r="G640" s="87">
        <f t="shared" si="21"/>
        <v>1</v>
      </c>
      <c r="H640" s="88" t="str" cm="1">
        <f t="array" ref="H640">_xlfn.IFS(OR(_xlfn.XLOOKUP(A640,Table9[Tag Number],Table9[Status],"-",0)="Dead",
        _xlfn.XLOOKUP(A640,Table10[Tag Number],Table10[Status],"-",0)="Dead",
        _xlfn.XLOOKUP(A640,Table11[Tag Number],Table11[Status],"-",0)="Dead",
        _xlfn.XLOOKUP(A640,Table8[Tag Number],Table8[Status],"-",0)="Dead"),"Dead",
     OR(_xlfn.XLOOKUP(A640,Table11[Tag Number],Table11[Status],"-",0)="Alive",
        _xlfn.XLOOKUP(A640,Table10[Tag Number],Table10[Status],"-",0)="Alive",
        _xlfn.XLOOKUP(A640,Table9[Tag Number],Table9[Status],"-",0)="Alive",
        _xlfn.XLOOKUP(A640,Table8[Tag Number],Table8[Status],"-",0)="Alive"),"Alive",
     OR(_xlfn.XLOOKUP(A640,Table9[Tag Number],Table9[Status],"-",0)="-",
        _xlfn.XLOOKUP(A640,Table10[Tag Number],Table10[Status],"-",0)="-",
        _xlfn.XLOOKUP(A640,Table11[Tag Number],Table11[Status],"-",0)="-",
        _xlfn.XLOOKUP(A640,Table8[Tag Number],Table8[Status],"-",0)="-"),
   "-")</f>
        <v>Alive</v>
      </c>
      <c r="I640" s="88" t="str">
        <f>IF((_xlfn.XLOOKUP(B640,[2]Sheet1!$A$2:$A$198,[2]Sheet1!$B$2:$B$198,"-",0)="Glade"),"Out","No")</f>
        <v>No</v>
      </c>
      <c r="J640" s="90"/>
      <c r="K640" s="91"/>
      <c r="L640" s="91"/>
      <c r="M640" s="91"/>
      <c r="N640" s="92"/>
      <c r="O640" s="89"/>
      <c r="R640" t="b">
        <f t="shared" si="20"/>
        <v>0</v>
      </c>
    </row>
    <row r="641" spans="1:18" ht="15" thickBot="1" x14ac:dyDescent="0.35">
      <c r="A641" s="2" t="s">
        <v>1601</v>
      </c>
      <c r="B641" s="2" t="s">
        <v>1145</v>
      </c>
      <c r="C641" s="84">
        <f>IF(COUNTIF(Table8[Tag Number], A641), 1, 0)</f>
        <v>0</v>
      </c>
      <c r="D641" s="85">
        <f>IF(COUNTIF(Table9[Tag Number], A641), 1, 0)</f>
        <v>0</v>
      </c>
      <c r="E641" s="86">
        <f>IF(COUNTIF(Table10[Tag Number], A641), 1, 0)</f>
        <v>0</v>
      </c>
      <c r="F641" s="86">
        <f>IF(COUNTIF(Table11[Tag Number], A641), 1, 0)</f>
        <v>0</v>
      </c>
      <c r="G641" s="87">
        <f t="shared" si="21"/>
        <v>0</v>
      </c>
      <c r="H641" s="88" t="str" cm="1">
        <f t="array" ref="H641">_xlfn.IFS(OR(_xlfn.XLOOKUP(A641,Table9[Tag Number],Table9[Status],"-",0)="Dead",
        _xlfn.XLOOKUP(A641,Table10[Tag Number],Table10[Status],"-",0)="Dead",
        _xlfn.XLOOKUP(A641,Table11[Tag Number],Table11[Status],"-",0)="Dead",
        _xlfn.XLOOKUP(A641,Table8[Tag Number],Table8[Status],"-",0)="Dead"),"Dead",
     OR(_xlfn.XLOOKUP(A641,Table11[Tag Number],Table11[Status],"-",0)="Alive",
        _xlfn.XLOOKUP(A641,Table10[Tag Number],Table10[Status],"-",0)="Alive",
        _xlfn.XLOOKUP(A641,Table9[Tag Number],Table9[Status],"-",0)="Alive",
        _xlfn.XLOOKUP(A641,Table8[Tag Number],Table8[Status],"-",0)="Alive"),"Alive",
     OR(_xlfn.XLOOKUP(A641,Table9[Tag Number],Table9[Status],"-",0)="-",
        _xlfn.XLOOKUP(A641,Table10[Tag Number],Table10[Status],"-",0)="-",
        _xlfn.XLOOKUP(A641,Table11[Tag Number],Table11[Status],"-",0)="-",
        _xlfn.XLOOKUP(A641,Table8[Tag Number],Table8[Status],"-",0)="-"),
   "-")</f>
        <v>-</v>
      </c>
      <c r="I641" s="88" t="str">
        <f>IF((_xlfn.XLOOKUP(B641,[2]Sheet1!$A$2:$A$198,[2]Sheet1!$B$2:$B$198,"-",0)="Glade"),"Out","No")</f>
        <v>No</v>
      </c>
      <c r="J641" s="90"/>
      <c r="K641" s="91"/>
      <c r="L641" s="91"/>
      <c r="M641" s="91"/>
      <c r="N641" s="92"/>
      <c r="O641" s="89"/>
      <c r="R641" t="b">
        <f t="shared" si="20"/>
        <v>0</v>
      </c>
    </row>
    <row r="642" spans="1:18" ht="15" thickBot="1" x14ac:dyDescent="0.35">
      <c r="A642" s="3" t="s">
        <v>1602</v>
      </c>
      <c r="B642" s="3" t="s">
        <v>1145</v>
      </c>
      <c r="C642" s="84">
        <f>IF(COUNTIF(Table8[Tag Number], A642), 1, 0)</f>
        <v>0</v>
      </c>
      <c r="D642" s="85">
        <f>IF(COUNTIF(Table9[Tag Number], A642), 1, 0)</f>
        <v>0</v>
      </c>
      <c r="E642" s="86">
        <f>IF(COUNTIF(Table10[Tag Number], A642), 1, 0)</f>
        <v>0</v>
      </c>
      <c r="F642" s="86">
        <f>IF(COUNTIF(Table11[Tag Number], A642), 1, 0)</f>
        <v>0</v>
      </c>
      <c r="G642" s="87">
        <f t="shared" si="21"/>
        <v>0</v>
      </c>
      <c r="H642" s="88" t="str" cm="1">
        <f t="array" ref="H642">_xlfn.IFS(OR(_xlfn.XLOOKUP(A642,Table9[Tag Number],Table9[Status],"-",0)="Dead",
        _xlfn.XLOOKUP(A642,Table10[Tag Number],Table10[Status],"-",0)="Dead",
        _xlfn.XLOOKUP(A642,Table11[Tag Number],Table11[Status],"-",0)="Dead",
        _xlfn.XLOOKUP(A642,Table8[Tag Number],Table8[Status],"-",0)="Dead"),"Dead",
     OR(_xlfn.XLOOKUP(A642,Table11[Tag Number],Table11[Status],"-",0)="Alive",
        _xlfn.XLOOKUP(A642,Table10[Tag Number],Table10[Status],"-",0)="Alive",
        _xlfn.XLOOKUP(A642,Table9[Tag Number],Table9[Status],"-",0)="Alive",
        _xlfn.XLOOKUP(A642,Table8[Tag Number],Table8[Status],"-",0)="Alive"),"Alive",
     OR(_xlfn.XLOOKUP(A642,Table9[Tag Number],Table9[Status],"-",0)="-",
        _xlfn.XLOOKUP(A642,Table10[Tag Number],Table10[Status],"-",0)="-",
        _xlfn.XLOOKUP(A642,Table11[Tag Number],Table11[Status],"-",0)="-",
        _xlfn.XLOOKUP(A642,Table8[Tag Number],Table8[Status],"-",0)="-"),
   "-")</f>
        <v>-</v>
      </c>
      <c r="I642" s="88" t="str">
        <f>IF((_xlfn.XLOOKUP(B642,[2]Sheet1!$A$2:$A$198,[2]Sheet1!$B$2:$B$198,"-",0)="Glade"),"Out","No")</f>
        <v>No</v>
      </c>
      <c r="J642" s="90"/>
      <c r="K642" s="91"/>
      <c r="L642" s="91"/>
      <c r="M642" s="91"/>
      <c r="N642" s="92"/>
      <c r="O642" s="89"/>
      <c r="R642" t="b">
        <f t="shared" si="20"/>
        <v>0</v>
      </c>
    </row>
    <row r="643" spans="1:18" ht="15" thickBot="1" x14ac:dyDescent="0.35">
      <c r="A643" s="2" t="s">
        <v>869</v>
      </c>
      <c r="B643" s="2" t="s">
        <v>1137</v>
      </c>
      <c r="C643" s="84">
        <f>IF(COUNTIF(Table8[Tag Number], A643), 1, 0)</f>
        <v>1</v>
      </c>
      <c r="D643" s="85">
        <f>IF(COUNTIF(Table9[Tag Number], A643), 1, 0)</f>
        <v>0</v>
      </c>
      <c r="E643" s="86">
        <f>IF(COUNTIF(Table10[Tag Number], A643), 1, 0)</f>
        <v>0</v>
      </c>
      <c r="F643" s="86">
        <f>IF(COUNTIF(Table11[Tag Number], A643), 1, 0)</f>
        <v>0</v>
      </c>
      <c r="G643" s="87">
        <f t="shared" si="21"/>
        <v>1</v>
      </c>
      <c r="H643" s="88" t="str" cm="1">
        <f t="array" ref="H643">_xlfn.IFS(OR(_xlfn.XLOOKUP(A643,Table9[Tag Number],Table9[Status],"-",0)="Dead",
        _xlfn.XLOOKUP(A643,Table10[Tag Number],Table10[Status],"-",0)="Dead",
        _xlfn.XLOOKUP(A643,Table11[Tag Number],Table11[Status],"-",0)="Dead",
        _xlfn.XLOOKUP(A643,Table8[Tag Number],Table8[Status],"-",0)="Dead"),"Dead",
     OR(_xlfn.XLOOKUP(A643,Table11[Tag Number],Table11[Status],"-",0)="Alive",
        _xlfn.XLOOKUP(A643,Table10[Tag Number],Table10[Status],"-",0)="Alive",
        _xlfn.XLOOKUP(A643,Table9[Tag Number],Table9[Status],"-",0)="Alive",
        _xlfn.XLOOKUP(A643,Table8[Tag Number],Table8[Status],"-",0)="Alive"),"Alive",
     OR(_xlfn.XLOOKUP(A643,Table9[Tag Number],Table9[Status],"-",0)="-",
        _xlfn.XLOOKUP(A643,Table10[Tag Number],Table10[Status],"-",0)="-",
        _xlfn.XLOOKUP(A643,Table11[Tag Number],Table11[Status],"-",0)="-",
        _xlfn.XLOOKUP(A643,Table8[Tag Number],Table8[Status],"-",0)="-"),
   "-")</f>
        <v>Alive</v>
      </c>
      <c r="I643" s="88" t="str">
        <f>IF((_xlfn.XLOOKUP(B643,[2]Sheet1!$A$2:$A$198,[2]Sheet1!$B$2:$B$198,"-",0)="Glade"),"Out","No")</f>
        <v>No</v>
      </c>
      <c r="J643" s="90"/>
      <c r="K643" s="91"/>
      <c r="L643" s="91"/>
      <c r="M643" s="91"/>
      <c r="N643" s="92"/>
      <c r="O643" s="89"/>
      <c r="R643" t="b">
        <f t="shared" si="20"/>
        <v>0</v>
      </c>
    </row>
    <row r="644" spans="1:18" ht="15" thickBot="1" x14ac:dyDescent="0.35">
      <c r="A644" s="3" t="s">
        <v>1603</v>
      </c>
      <c r="B644" s="3" t="s">
        <v>1145</v>
      </c>
      <c r="C644" s="84">
        <f>IF(COUNTIF(Table8[Tag Number], A644), 1, 0)</f>
        <v>0</v>
      </c>
      <c r="D644" s="85">
        <f>IF(COUNTIF(Table9[Tag Number], A644), 1, 0)</f>
        <v>0</v>
      </c>
      <c r="E644" s="86">
        <f>IF(COUNTIF(Table10[Tag Number], A644), 1, 0)</f>
        <v>0</v>
      </c>
      <c r="F644" s="86">
        <f>IF(COUNTIF(Table11[Tag Number], A644), 1, 0)</f>
        <v>0</v>
      </c>
      <c r="G644" s="87">
        <f t="shared" si="21"/>
        <v>0</v>
      </c>
      <c r="H644" s="88" t="str" cm="1">
        <f t="array" ref="H644">_xlfn.IFS(OR(_xlfn.XLOOKUP(A644,Table9[Tag Number],Table9[Status],"-",0)="Dead",
        _xlfn.XLOOKUP(A644,Table10[Tag Number],Table10[Status],"-",0)="Dead",
        _xlfn.XLOOKUP(A644,Table11[Tag Number],Table11[Status],"-",0)="Dead",
        _xlfn.XLOOKUP(A644,Table8[Tag Number],Table8[Status],"-",0)="Dead"),"Dead",
     OR(_xlfn.XLOOKUP(A644,Table11[Tag Number],Table11[Status],"-",0)="Alive",
        _xlfn.XLOOKUP(A644,Table10[Tag Number],Table10[Status],"-",0)="Alive",
        _xlfn.XLOOKUP(A644,Table9[Tag Number],Table9[Status],"-",0)="Alive",
        _xlfn.XLOOKUP(A644,Table8[Tag Number],Table8[Status],"-",0)="Alive"),"Alive",
     OR(_xlfn.XLOOKUP(A644,Table9[Tag Number],Table9[Status],"-",0)="-",
        _xlfn.XLOOKUP(A644,Table10[Tag Number],Table10[Status],"-",0)="-",
        _xlfn.XLOOKUP(A644,Table11[Tag Number],Table11[Status],"-",0)="-",
        _xlfn.XLOOKUP(A644,Table8[Tag Number],Table8[Status],"-",0)="-"),
   "-")</f>
        <v>-</v>
      </c>
      <c r="I644" s="88" t="str">
        <f>IF((_xlfn.XLOOKUP(B644,[2]Sheet1!$A$2:$A$198,[2]Sheet1!$B$2:$B$198,"-",0)="Glade"),"Out","No")</f>
        <v>No</v>
      </c>
      <c r="J644" s="90"/>
      <c r="K644" s="91"/>
      <c r="L644" s="91"/>
      <c r="M644" s="91"/>
      <c r="N644" s="92"/>
      <c r="O644" s="89"/>
      <c r="R644" t="b">
        <f t="shared" ref="R644:R707" si="22">IF(G644&gt;1,A644)</f>
        <v>0</v>
      </c>
    </row>
    <row r="645" spans="1:18" ht="15" thickBot="1" x14ac:dyDescent="0.35">
      <c r="A645" s="2" t="s">
        <v>664</v>
      </c>
      <c r="B645" s="2" t="s">
        <v>1137</v>
      </c>
      <c r="C645" s="84">
        <f>IF(COUNTIF(Table8[Tag Number], A645), 1, 0)</f>
        <v>0</v>
      </c>
      <c r="D645" s="85">
        <f>IF(COUNTIF(Table9[Tag Number], A645), 1, 0)</f>
        <v>0</v>
      </c>
      <c r="E645" s="86">
        <f>IF(COUNTIF(Table10[Tag Number], A645), 1, 0)</f>
        <v>0</v>
      </c>
      <c r="F645" s="86">
        <f>IF(COUNTIF(Table11[Tag Number], A645), 1, 0)</f>
        <v>1</v>
      </c>
      <c r="G645" s="87">
        <f t="shared" ref="G645:G708" si="23">SUM(C645:F645)</f>
        <v>1</v>
      </c>
      <c r="H645" s="88" t="str" cm="1">
        <f t="array" ref="H645">_xlfn.IFS(OR(_xlfn.XLOOKUP(A645,Table9[Tag Number],Table9[Status],"-",0)="Dead",
        _xlfn.XLOOKUP(A645,Table10[Tag Number],Table10[Status],"-",0)="Dead",
        _xlfn.XLOOKUP(A645,Table11[Tag Number],Table11[Status],"-",0)="Dead",
        _xlfn.XLOOKUP(A645,Table8[Tag Number],Table8[Status],"-",0)="Dead"),"Dead",
     OR(_xlfn.XLOOKUP(A645,Table11[Tag Number],Table11[Status],"-",0)="Alive",
        _xlfn.XLOOKUP(A645,Table10[Tag Number],Table10[Status],"-",0)="Alive",
        _xlfn.XLOOKUP(A645,Table9[Tag Number],Table9[Status],"-",0)="Alive",
        _xlfn.XLOOKUP(A645,Table8[Tag Number],Table8[Status],"-",0)="Alive"),"Alive",
     OR(_xlfn.XLOOKUP(A645,Table9[Tag Number],Table9[Status],"-",0)="-",
        _xlfn.XLOOKUP(A645,Table10[Tag Number],Table10[Status],"-",0)="-",
        _xlfn.XLOOKUP(A645,Table11[Tag Number],Table11[Status],"-",0)="-",
        _xlfn.XLOOKUP(A645,Table8[Tag Number],Table8[Status],"-",0)="-"),
   "-")</f>
        <v>Alive</v>
      </c>
      <c r="I645" s="88" t="str">
        <f>IF((_xlfn.XLOOKUP(B645,[2]Sheet1!$A$2:$A$198,[2]Sheet1!$B$2:$B$198,"-",0)="Glade"),"Out","No")</f>
        <v>No</v>
      </c>
      <c r="J645" s="90"/>
      <c r="K645" s="91"/>
      <c r="L645" s="91"/>
      <c r="M645" s="91"/>
      <c r="N645" s="92"/>
      <c r="O645" s="89"/>
      <c r="R645" t="b">
        <f t="shared" si="22"/>
        <v>0</v>
      </c>
    </row>
    <row r="646" spans="1:18" ht="15" thickBot="1" x14ac:dyDescent="0.35">
      <c r="A646" s="3" t="s">
        <v>762</v>
      </c>
      <c r="B646" s="3" t="s">
        <v>1137</v>
      </c>
      <c r="C646" s="84">
        <f>IF(COUNTIF(Table8[Tag Number], A646), 1, 0)</f>
        <v>0</v>
      </c>
      <c r="D646" s="85">
        <f>IF(COUNTIF(Table9[Tag Number], A646), 1, 0)</f>
        <v>1</v>
      </c>
      <c r="E646" s="86">
        <f>IF(COUNTIF(Table10[Tag Number], A646), 1, 0)</f>
        <v>0</v>
      </c>
      <c r="F646" s="86">
        <f>IF(COUNTIF(Table11[Tag Number], A646), 1, 0)</f>
        <v>1</v>
      </c>
      <c r="G646" s="87">
        <f t="shared" si="23"/>
        <v>2</v>
      </c>
      <c r="H646" s="88" t="str" cm="1">
        <f t="array" ref="H646">_xlfn.IFS(OR(_xlfn.XLOOKUP(A646,Table9[Tag Number],Table9[Status],"-",0)="Dead",
        _xlfn.XLOOKUP(A646,Table10[Tag Number],Table10[Status],"-",0)="Dead",
        _xlfn.XLOOKUP(A646,Table11[Tag Number],Table11[Status],"-",0)="Dead",
        _xlfn.XLOOKUP(A646,Table8[Tag Number],Table8[Status],"-",0)="Dead"),"Dead",
     OR(_xlfn.XLOOKUP(A646,Table11[Tag Number],Table11[Status],"-",0)="Alive",
        _xlfn.XLOOKUP(A646,Table10[Tag Number],Table10[Status],"-",0)="Alive",
        _xlfn.XLOOKUP(A646,Table9[Tag Number],Table9[Status],"-",0)="Alive",
        _xlfn.XLOOKUP(A646,Table8[Tag Number],Table8[Status],"-",0)="Alive"),"Alive",
     OR(_xlfn.XLOOKUP(A646,Table9[Tag Number],Table9[Status],"-",0)="-",
        _xlfn.XLOOKUP(A646,Table10[Tag Number],Table10[Status],"-",0)="-",
        _xlfn.XLOOKUP(A646,Table11[Tag Number],Table11[Status],"-",0)="-",
        _xlfn.XLOOKUP(A646,Table8[Tag Number],Table8[Status],"-",0)="-"),
   "-")</f>
        <v>Alive</v>
      </c>
      <c r="I646" s="88" t="str">
        <f>IF((_xlfn.XLOOKUP(B646,[2]Sheet1!$A$2:$A$198,[2]Sheet1!$B$2:$B$198,"-",0)="Glade"),"Out","No")</f>
        <v>No</v>
      </c>
      <c r="J646" s="90"/>
      <c r="K646" s="91"/>
      <c r="L646" s="91"/>
      <c r="M646" s="91"/>
      <c r="N646" s="92"/>
      <c r="O646" s="89"/>
      <c r="R646" t="str">
        <f t="shared" si="22"/>
        <v>B649</v>
      </c>
    </row>
    <row r="647" spans="1:18" ht="15" thickBot="1" x14ac:dyDescent="0.35">
      <c r="A647" s="2" t="s">
        <v>1604</v>
      </c>
      <c r="B647" s="2" t="s">
        <v>1137</v>
      </c>
      <c r="C647" s="84">
        <f>IF(COUNTIF(Table8[Tag Number], A647), 1, 0)</f>
        <v>0</v>
      </c>
      <c r="D647" s="85">
        <f>IF(COUNTIF(Table9[Tag Number], A647), 1, 0)</f>
        <v>0</v>
      </c>
      <c r="E647" s="86">
        <f>IF(COUNTIF(Table10[Tag Number], A647), 1, 0)</f>
        <v>0</v>
      </c>
      <c r="F647" s="86">
        <f>IF(COUNTIF(Table11[Tag Number], A647), 1, 0)</f>
        <v>0</v>
      </c>
      <c r="G647" s="87">
        <f t="shared" si="23"/>
        <v>0</v>
      </c>
      <c r="H647" s="88" t="str" cm="1">
        <f t="array" ref="H647">_xlfn.IFS(OR(_xlfn.XLOOKUP(A647,Table9[Tag Number],Table9[Status],"-",0)="Dead",
        _xlfn.XLOOKUP(A647,Table10[Tag Number],Table10[Status],"-",0)="Dead",
        _xlfn.XLOOKUP(A647,Table11[Tag Number],Table11[Status],"-",0)="Dead",
        _xlfn.XLOOKUP(A647,Table8[Tag Number],Table8[Status],"-",0)="Dead"),"Dead",
     OR(_xlfn.XLOOKUP(A647,Table11[Tag Number],Table11[Status],"-",0)="Alive",
        _xlfn.XLOOKUP(A647,Table10[Tag Number],Table10[Status],"-",0)="Alive",
        _xlfn.XLOOKUP(A647,Table9[Tag Number],Table9[Status],"-",0)="Alive",
        _xlfn.XLOOKUP(A647,Table8[Tag Number],Table8[Status],"-",0)="Alive"),"Alive",
     OR(_xlfn.XLOOKUP(A647,Table9[Tag Number],Table9[Status],"-",0)="-",
        _xlfn.XLOOKUP(A647,Table10[Tag Number],Table10[Status],"-",0)="-",
        _xlfn.XLOOKUP(A647,Table11[Tag Number],Table11[Status],"-",0)="-",
        _xlfn.XLOOKUP(A647,Table8[Tag Number],Table8[Status],"-",0)="-"),
   "-")</f>
        <v>-</v>
      </c>
      <c r="I647" s="88" t="str">
        <f>IF((_xlfn.XLOOKUP(B647,[2]Sheet1!$A$2:$A$198,[2]Sheet1!$B$2:$B$198,"-",0)="Glade"),"Out","No")</f>
        <v>No</v>
      </c>
      <c r="J647" s="90"/>
      <c r="K647" s="91"/>
      <c r="L647" s="91"/>
      <c r="M647" s="91"/>
      <c r="N647" s="92"/>
      <c r="O647" s="89"/>
      <c r="R647" t="b">
        <f t="shared" si="22"/>
        <v>0</v>
      </c>
    </row>
    <row r="648" spans="1:18" ht="15" thickBot="1" x14ac:dyDescent="0.35">
      <c r="A648" s="3" t="s">
        <v>54</v>
      </c>
      <c r="B648" s="3" t="s">
        <v>1145</v>
      </c>
      <c r="C648" s="84">
        <f>IF(COUNTIF(Table8[Tag Number], A648), 1, 0)</f>
        <v>0</v>
      </c>
      <c r="D648" s="85">
        <f>IF(COUNTIF(Table9[Tag Number], A648), 1, 0)</f>
        <v>0</v>
      </c>
      <c r="E648" s="86">
        <f>IF(COUNTIF(Table10[Tag Number], A648), 1, 0)</f>
        <v>0</v>
      </c>
      <c r="F648" s="86">
        <f>IF(COUNTIF(Table11[Tag Number], A648), 1, 0)</f>
        <v>0</v>
      </c>
      <c r="G648" s="87">
        <f t="shared" si="23"/>
        <v>0</v>
      </c>
      <c r="H648" s="88" t="str" cm="1">
        <f t="array" ref="H648">_xlfn.IFS(OR(_xlfn.XLOOKUP(A648,Table9[Tag Number],Table9[Status],"-",0)="Dead",
        _xlfn.XLOOKUP(A648,Table10[Tag Number],Table10[Status],"-",0)="Dead",
        _xlfn.XLOOKUP(A648,Table11[Tag Number],Table11[Status],"-",0)="Dead",
        _xlfn.XLOOKUP(A648,Table8[Tag Number],Table8[Status],"-",0)="Dead"),"Dead",
     OR(_xlfn.XLOOKUP(A648,Table11[Tag Number],Table11[Status],"-",0)="Alive",
        _xlfn.XLOOKUP(A648,Table10[Tag Number],Table10[Status],"-",0)="Alive",
        _xlfn.XLOOKUP(A648,Table9[Tag Number],Table9[Status],"-",0)="Alive",
        _xlfn.XLOOKUP(A648,Table8[Tag Number],Table8[Status],"-",0)="Alive"),"Alive",
     OR(_xlfn.XLOOKUP(A648,Table9[Tag Number],Table9[Status],"-",0)="-",
        _xlfn.XLOOKUP(A648,Table10[Tag Number],Table10[Status],"-",0)="-",
        _xlfn.XLOOKUP(A648,Table11[Tag Number],Table11[Status],"-",0)="-",
        _xlfn.XLOOKUP(A648,Table8[Tag Number],Table8[Status],"-",0)="-"),
   "-")</f>
        <v>-</v>
      </c>
      <c r="I648" s="88" t="str">
        <f>IF((_xlfn.XLOOKUP(B648,[2]Sheet1!$A$2:$A$198,[2]Sheet1!$B$2:$B$198,"-",0)="Glade"),"Out","No")</f>
        <v>No</v>
      </c>
      <c r="J648" s="90"/>
      <c r="K648" s="91"/>
      <c r="L648" s="91"/>
      <c r="M648" s="91"/>
      <c r="N648" s="92"/>
      <c r="O648" s="89"/>
      <c r="R648" t="b">
        <f t="shared" si="22"/>
        <v>0</v>
      </c>
    </row>
    <row r="649" spans="1:18" ht="15" thickBot="1" x14ac:dyDescent="0.35">
      <c r="A649" s="2" t="s">
        <v>1605</v>
      </c>
      <c r="B649" s="2" t="s">
        <v>1137</v>
      </c>
      <c r="C649" s="84">
        <f>IF(COUNTIF(Table8[Tag Number], A649), 1, 0)</f>
        <v>0</v>
      </c>
      <c r="D649" s="85">
        <f>IF(COUNTIF(Table9[Tag Number], A649), 1, 0)</f>
        <v>0</v>
      </c>
      <c r="E649" s="86">
        <f>IF(COUNTIF(Table10[Tag Number], A649), 1, 0)</f>
        <v>0</v>
      </c>
      <c r="F649" s="86">
        <f>IF(COUNTIF(Table11[Tag Number], A649), 1, 0)</f>
        <v>0</v>
      </c>
      <c r="G649" s="87">
        <f t="shared" si="23"/>
        <v>0</v>
      </c>
      <c r="H649" s="88" t="str" cm="1">
        <f t="array" ref="H649">_xlfn.IFS(OR(_xlfn.XLOOKUP(A649,Table9[Tag Number],Table9[Status],"-",0)="Dead",
        _xlfn.XLOOKUP(A649,Table10[Tag Number],Table10[Status],"-",0)="Dead",
        _xlfn.XLOOKUP(A649,Table11[Tag Number],Table11[Status],"-",0)="Dead",
        _xlfn.XLOOKUP(A649,Table8[Tag Number],Table8[Status],"-",0)="Dead"),"Dead",
     OR(_xlfn.XLOOKUP(A649,Table11[Tag Number],Table11[Status],"-",0)="Alive",
        _xlfn.XLOOKUP(A649,Table10[Tag Number],Table10[Status],"-",0)="Alive",
        _xlfn.XLOOKUP(A649,Table9[Tag Number],Table9[Status],"-",0)="Alive",
        _xlfn.XLOOKUP(A649,Table8[Tag Number],Table8[Status],"-",0)="Alive"),"Alive",
     OR(_xlfn.XLOOKUP(A649,Table9[Tag Number],Table9[Status],"-",0)="-",
        _xlfn.XLOOKUP(A649,Table10[Tag Number],Table10[Status],"-",0)="-",
        _xlfn.XLOOKUP(A649,Table11[Tag Number],Table11[Status],"-",0)="-",
        _xlfn.XLOOKUP(A649,Table8[Tag Number],Table8[Status],"-",0)="-"),
   "-")</f>
        <v>-</v>
      </c>
      <c r="I649" s="88" t="str">
        <f>IF((_xlfn.XLOOKUP(B649,[2]Sheet1!$A$2:$A$198,[2]Sheet1!$B$2:$B$198,"-",0)="Glade"),"Out","No")</f>
        <v>No</v>
      </c>
      <c r="J649" s="90"/>
      <c r="K649" s="91"/>
      <c r="L649" s="91"/>
      <c r="M649" s="91"/>
      <c r="N649" s="92"/>
      <c r="O649" s="89"/>
      <c r="R649" t="b">
        <f t="shared" si="22"/>
        <v>0</v>
      </c>
    </row>
    <row r="650" spans="1:18" ht="15" thickBot="1" x14ac:dyDescent="0.35">
      <c r="A650" s="3" t="s">
        <v>830</v>
      </c>
      <c r="B650" s="3" t="s">
        <v>1137</v>
      </c>
      <c r="C650" s="84">
        <f>IF(COUNTIF(Table8[Tag Number], A650), 1, 0)</f>
        <v>0</v>
      </c>
      <c r="D650" s="85">
        <f>IF(COUNTIF(Table9[Tag Number], A650), 1, 0)</f>
        <v>0</v>
      </c>
      <c r="E650" s="86">
        <f>IF(COUNTIF(Table10[Tag Number], A650), 1, 0)</f>
        <v>0</v>
      </c>
      <c r="F650" s="86">
        <f>IF(COUNTIF(Table11[Tag Number], A650), 1, 0)</f>
        <v>1</v>
      </c>
      <c r="G650" s="87">
        <f t="shared" si="23"/>
        <v>1</v>
      </c>
      <c r="H650" s="88" t="str" cm="1">
        <f t="array" ref="H650">_xlfn.IFS(OR(_xlfn.XLOOKUP(A650,Table9[Tag Number],Table9[Status],"-",0)="Dead",
        _xlfn.XLOOKUP(A650,Table10[Tag Number],Table10[Status],"-",0)="Dead",
        _xlfn.XLOOKUP(A650,Table11[Tag Number],Table11[Status],"-",0)="Dead",
        _xlfn.XLOOKUP(A650,Table8[Tag Number],Table8[Status],"-",0)="Dead"),"Dead",
     OR(_xlfn.XLOOKUP(A650,Table11[Tag Number],Table11[Status],"-",0)="Alive",
        _xlfn.XLOOKUP(A650,Table10[Tag Number],Table10[Status],"-",0)="Alive",
        _xlfn.XLOOKUP(A650,Table9[Tag Number],Table9[Status],"-",0)="Alive",
        _xlfn.XLOOKUP(A650,Table8[Tag Number],Table8[Status],"-",0)="Alive"),"Alive",
     OR(_xlfn.XLOOKUP(A650,Table9[Tag Number],Table9[Status],"-",0)="-",
        _xlfn.XLOOKUP(A650,Table10[Tag Number],Table10[Status],"-",0)="-",
        _xlfn.XLOOKUP(A650,Table11[Tag Number],Table11[Status],"-",0)="-",
        _xlfn.XLOOKUP(A650,Table8[Tag Number],Table8[Status],"-",0)="-"),
   "-")</f>
        <v>Alive</v>
      </c>
      <c r="I650" s="88" t="str">
        <f>IF((_xlfn.XLOOKUP(B650,[2]Sheet1!$A$2:$A$198,[2]Sheet1!$B$2:$B$198,"-",0)="Glade"),"Out","No")</f>
        <v>No</v>
      </c>
      <c r="J650" s="90"/>
      <c r="K650" s="91"/>
      <c r="L650" s="91"/>
      <c r="M650" s="91"/>
      <c r="N650" s="92"/>
      <c r="O650" s="89"/>
      <c r="R650" t="b">
        <f t="shared" si="22"/>
        <v>0</v>
      </c>
    </row>
    <row r="651" spans="1:18" ht="15" thickBot="1" x14ac:dyDescent="0.35">
      <c r="A651" s="2" t="s">
        <v>1606</v>
      </c>
      <c r="B651" s="2" t="s">
        <v>1145</v>
      </c>
      <c r="C651" s="84">
        <f>IF(COUNTIF(Table8[Tag Number], A651), 1, 0)</f>
        <v>0</v>
      </c>
      <c r="D651" s="85">
        <f>IF(COUNTIF(Table9[Tag Number], A651), 1, 0)</f>
        <v>0</v>
      </c>
      <c r="E651" s="86">
        <f>IF(COUNTIF(Table10[Tag Number], A651), 1, 0)</f>
        <v>0</v>
      </c>
      <c r="F651" s="86">
        <f>IF(COUNTIF(Table11[Tag Number], A651), 1, 0)</f>
        <v>0</v>
      </c>
      <c r="G651" s="87">
        <f t="shared" si="23"/>
        <v>0</v>
      </c>
      <c r="H651" s="88" t="str" cm="1">
        <f t="array" ref="H651">_xlfn.IFS(OR(_xlfn.XLOOKUP(A651,Table9[Tag Number],Table9[Status],"-",0)="Dead",
        _xlfn.XLOOKUP(A651,Table10[Tag Number],Table10[Status],"-",0)="Dead",
        _xlfn.XLOOKUP(A651,Table11[Tag Number],Table11[Status],"-",0)="Dead",
        _xlfn.XLOOKUP(A651,Table8[Tag Number],Table8[Status],"-",0)="Dead"),"Dead",
     OR(_xlfn.XLOOKUP(A651,Table11[Tag Number],Table11[Status],"-",0)="Alive",
        _xlfn.XLOOKUP(A651,Table10[Tag Number],Table10[Status],"-",0)="Alive",
        _xlfn.XLOOKUP(A651,Table9[Tag Number],Table9[Status],"-",0)="Alive",
        _xlfn.XLOOKUP(A651,Table8[Tag Number],Table8[Status],"-",0)="Alive"),"Alive",
     OR(_xlfn.XLOOKUP(A651,Table9[Tag Number],Table9[Status],"-",0)="-",
        _xlfn.XLOOKUP(A651,Table10[Tag Number],Table10[Status],"-",0)="-",
        _xlfn.XLOOKUP(A651,Table11[Tag Number],Table11[Status],"-",0)="-",
        _xlfn.XLOOKUP(A651,Table8[Tag Number],Table8[Status],"-",0)="-"),
   "-")</f>
        <v>-</v>
      </c>
      <c r="I651" s="88" t="str">
        <f>IF((_xlfn.XLOOKUP(B651,[2]Sheet1!$A$2:$A$198,[2]Sheet1!$B$2:$B$198,"-",0)="Glade"),"Out","No")</f>
        <v>No</v>
      </c>
      <c r="J651" s="90"/>
      <c r="K651" s="91"/>
      <c r="L651" s="91"/>
      <c r="M651" s="91"/>
      <c r="N651" s="92"/>
      <c r="O651" s="89"/>
      <c r="R651" t="b">
        <f t="shared" si="22"/>
        <v>0</v>
      </c>
    </row>
    <row r="652" spans="1:18" ht="15" thickBot="1" x14ac:dyDescent="0.35">
      <c r="A652" s="3" t="s">
        <v>719</v>
      </c>
      <c r="B652" s="3" t="s">
        <v>1137</v>
      </c>
      <c r="C652" s="84">
        <f>IF(COUNTIF(Table8[Tag Number], A652), 1, 0)</f>
        <v>0</v>
      </c>
      <c r="D652" s="85">
        <f>IF(COUNTIF(Table9[Tag Number], A652), 1, 0)</f>
        <v>1</v>
      </c>
      <c r="E652" s="86">
        <f>IF(COUNTIF(Table10[Tag Number], A652), 1, 0)</f>
        <v>0</v>
      </c>
      <c r="F652" s="86">
        <f>IF(COUNTIF(Table11[Tag Number], A652), 1, 0)</f>
        <v>0</v>
      </c>
      <c r="G652" s="87">
        <f t="shared" si="23"/>
        <v>1</v>
      </c>
      <c r="H652" s="88" t="str" cm="1">
        <f t="array" ref="H652">_xlfn.IFS(OR(_xlfn.XLOOKUP(A652,Table9[Tag Number],Table9[Status],"-",0)="Dead",
        _xlfn.XLOOKUP(A652,Table10[Tag Number],Table10[Status],"-",0)="Dead",
        _xlfn.XLOOKUP(A652,Table11[Tag Number],Table11[Status],"-",0)="Dead",
        _xlfn.XLOOKUP(A652,Table8[Tag Number],Table8[Status],"-",0)="Dead"),"Dead",
     OR(_xlfn.XLOOKUP(A652,Table11[Tag Number],Table11[Status],"-",0)="Alive",
        _xlfn.XLOOKUP(A652,Table10[Tag Number],Table10[Status],"-",0)="Alive",
        _xlfn.XLOOKUP(A652,Table9[Tag Number],Table9[Status],"-",0)="Alive",
        _xlfn.XLOOKUP(A652,Table8[Tag Number],Table8[Status],"-",0)="Alive"),"Alive",
     OR(_xlfn.XLOOKUP(A652,Table9[Tag Number],Table9[Status],"-",0)="-",
        _xlfn.XLOOKUP(A652,Table10[Tag Number],Table10[Status],"-",0)="-",
        _xlfn.XLOOKUP(A652,Table11[Tag Number],Table11[Status],"-",0)="-",
        _xlfn.XLOOKUP(A652,Table8[Tag Number],Table8[Status],"-",0)="-"),
   "-")</f>
        <v>Alive</v>
      </c>
      <c r="I652" s="88" t="str">
        <f>IF((_xlfn.XLOOKUP(B652,[2]Sheet1!$A$2:$A$198,[2]Sheet1!$B$2:$B$198,"-",0)="Glade"),"Out","No")</f>
        <v>No</v>
      </c>
      <c r="J652" s="90"/>
      <c r="K652" s="91"/>
      <c r="L652" s="91"/>
      <c r="M652" s="91"/>
      <c r="N652" s="92"/>
      <c r="O652" s="89"/>
      <c r="R652" t="b">
        <f t="shared" si="22"/>
        <v>0</v>
      </c>
    </row>
    <row r="653" spans="1:18" ht="15" thickBot="1" x14ac:dyDescent="0.35">
      <c r="A653" s="2" t="s">
        <v>567</v>
      </c>
      <c r="B653" s="2" t="s">
        <v>1137</v>
      </c>
      <c r="C653" s="84">
        <f>IF(COUNTIF(Table8[Tag Number], A653), 1, 0)</f>
        <v>1</v>
      </c>
      <c r="D653" s="85">
        <f>IF(COUNTIF(Table9[Tag Number], A653), 1, 0)</f>
        <v>0</v>
      </c>
      <c r="E653" s="86">
        <f>IF(COUNTIF(Table10[Tag Number], A653), 1, 0)</f>
        <v>1</v>
      </c>
      <c r="F653" s="86">
        <f>IF(COUNTIF(Table11[Tag Number], A653), 1, 0)</f>
        <v>1</v>
      </c>
      <c r="G653" s="87">
        <f t="shared" si="23"/>
        <v>3</v>
      </c>
      <c r="H653" s="88" t="str" cm="1">
        <f t="array" ref="H653">_xlfn.IFS(OR(_xlfn.XLOOKUP(A653,Table9[Tag Number],Table9[Status],"-",0)="Dead",
        _xlfn.XLOOKUP(A653,Table10[Tag Number],Table10[Status],"-",0)="Dead",
        _xlfn.XLOOKUP(A653,Table11[Tag Number],Table11[Status],"-",0)="Dead",
        _xlfn.XLOOKUP(A653,Table8[Tag Number],Table8[Status],"-",0)="Dead"),"Dead",
     OR(_xlfn.XLOOKUP(A653,Table11[Tag Number],Table11[Status],"-",0)="Alive",
        _xlfn.XLOOKUP(A653,Table10[Tag Number],Table10[Status],"-",0)="Alive",
        _xlfn.XLOOKUP(A653,Table9[Tag Number],Table9[Status],"-",0)="Alive",
        _xlfn.XLOOKUP(A653,Table8[Tag Number],Table8[Status],"-",0)="Alive"),"Alive",
     OR(_xlfn.XLOOKUP(A653,Table9[Tag Number],Table9[Status],"-",0)="-",
        _xlfn.XLOOKUP(A653,Table10[Tag Number],Table10[Status],"-",0)="-",
        _xlfn.XLOOKUP(A653,Table11[Tag Number],Table11[Status],"-",0)="-",
        _xlfn.XLOOKUP(A653,Table8[Tag Number],Table8[Status],"-",0)="-"),
   "-")</f>
        <v>Alive</v>
      </c>
      <c r="I653" s="88" t="str">
        <f>IF((_xlfn.XLOOKUP(B653,[2]Sheet1!$A$2:$A$198,[2]Sheet1!$B$2:$B$198,"-",0)="Glade"),"Out","No")</f>
        <v>No</v>
      </c>
      <c r="J653" s="90"/>
      <c r="K653" s="91"/>
      <c r="L653" s="91"/>
      <c r="M653" s="91"/>
      <c r="N653" s="92"/>
      <c r="O653" s="89"/>
      <c r="R653" t="str">
        <f t="shared" si="22"/>
        <v>B657</v>
      </c>
    </row>
    <row r="654" spans="1:18" ht="15" thickBot="1" x14ac:dyDescent="0.35">
      <c r="A654" s="3" t="s">
        <v>1607</v>
      </c>
      <c r="B654" s="3" t="s">
        <v>1137</v>
      </c>
      <c r="C654" s="84">
        <f>IF(COUNTIF(Table8[Tag Number], A654), 1, 0)</f>
        <v>0</v>
      </c>
      <c r="D654" s="85">
        <f>IF(COUNTIF(Table9[Tag Number], A654), 1, 0)</f>
        <v>0</v>
      </c>
      <c r="E654" s="86">
        <f>IF(COUNTIF(Table10[Tag Number], A654), 1, 0)</f>
        <v>0</v>
      </c>
      <c r="F654" s="86">
        <f>IF(COUNTIF(Table11[Tag Number], A654), 1, 0)</f>
        <v>0</v>
      </c>
      <c r="G654" s="87">
        <f t="shared" si="23"/>
        <v>0</v>
      </c>
      <c r="H654" s="88" t="str" cm="1">
        <f t="array" ref="H654">_xlfn.IFS(OR(_xlfn.XLOOKUP(A654,Table9[Tag Number],Table9[Status],"-",0)="Dead",
        _xlfn.XLOOKUP(A654,Table10[Tag Number],Table10[Status],"-",0)="Dead",
        _xlfn.XLOOKUP(A654,Table11[Tag Number],Table11[Status],"-",0)="Dead",
        _xlfn.XLOOKUP(A654,Table8[Tag Number],Table8[Status],"-",0)="Dead"),"Dead",
     OR(_xlfn.XLOOKUP(A654,Table11[Tag Number],Table11[Status],"-",0)="Alive",
        _xlfn.XLOOKUP(A654,Table10[Tag Number],Table10[Status],"-",0)="Alive",
        _xlfn.XLOOKUP(A654,Table9[Tag Number],Table9[Status],"-",0)="Alive",
        _xlfn.XLOOKUP(A654,Table8[Tag Number],Table8[Status],"-",0)="Alive"),"Alive",
     OR(_xlfn.XLOOKUP(A654,Table9[Tag Number],Table9[Status],"-",0)="-",
        _xlfn.XLOOKUP(A654,Table10[Tag Number],Table10[Status],"-",0)="-",
        _xlfn.XLOOKUP(A654,Table11[Tag Number],Table11[Status],"-",0)="-",
        _xlfn.XLOOKUP(A654,Table8[Tag Number],Table8[Status],"-",0)="-"),
   "-")</f>
        <v>-</v>
      </c>
      <c r="I654" s="88" t="str">
        <f>IF((_xlfn.XLOOKUP(B654,[2]Sheet1!$A$2:$A$198,[2]Sheet1!$B$2:$B$198,"-",0)="Glade"),"Out","No")</f>
        <v>No</v>
      </c>
      <c r="J654" s="90"/>
      <c r="K654" s="91"/>
      <c r="L654" s="91"/>
      <c r="M654" s="91"/>
      <c r="N654" s="92"/>
      <c r="O654" s="89"/>
      <c r="R654" t="b">
        <f t="shared" si="22"/>
        <v>0</v>
      </c>
    </row>
    <row r="655" spans="1:18" ht="15" thickBot="1" x14ac:dyDescent="0.35">
      <c r="A655" s="2" t="s">
        <v>690</v>
      </c>
      <c r="B655" s="2" t="s">
        <v>1137</v>
      </c>
      <c r="C655" s="84">
        <f>IF(COUNTIF(Table8[Tag Number], A655), 1, 0)</f>
        <v>1</v>
      </c>
      <c r="D655" s="85">
        <f>IF(COUNTIF(Table9[Tag Number], A655), 1, 0)</f>
        <v>0</v>
      </c>
      <c r="E655" s="86">
        <f>IF(COUNTIF(Table10[Tag Number], A655), 1, 0)</f>
        <v>0</v>
      </c>
      <c r="F655" s="86">
        <f>IF(COUNTIF(Table11[Tag Number], A655), 1, 0)</f>
        <v>0</v>
      </c>
      <c r="G655" s="87">
        <f t="shared" si="23"/>
        <v>1</v>
      </c>
      <c r="H655" s="88" t="str" cm="1">
        <f t="array" ref="H655">_xlfn.IFS(OR(_xlfn.XLOOKUP(A655,Table9[Tag Number],Table9[Status],"-",0)="Dead",
        _xlfn.XLOOKUP(A655,Table10[Tag Number],Table10[Status],"-",0)="Dead",
        _xlfn.XLOOKUP(A655,Table11[Tag Number],Table11[Status],"-",0)="Dead",
        _xlfn.XLOOKUP(A655,Table8[Tag Number],Table8[Status],"-",0)="Dead"),"Dead",
     OR(_xlfn.XLOOKUP(A655,Table11[Tag Number],Table11[Status],"-",0)="Alive",
        _xlfn.XLOOKUP(A655,Table10[Tag Number],Table10[Status],"-",0)="Alive",
        _xlfn.XLOOKUP(A655,Table9[Tag Number],Table9[Status],"-",0)="Alive",
        _xlfn.XLOOKUP(A655,Table8[Tag Number],Table8[Status],"-",0)="Alive"),"Alive",
     OR(_xlfn.XLOOKUP(A655,Table9[Tag Number],Table9[Status],"-",0)="-",
        _xlfn.XLOOKUP(A655,Table10[Tag Number],Table10[Status],"-",0)="-",
        _xlfn.XLOOKUP(A655,Table11[Tag Number],Table11[Status],"-",0)="-",
        _xlfn.XLOOKUP(A655,Table8[Tag Number],Table8[Status],"-",0)="-"),
   "-")</f>
        <v>Alive</v>
      </c>
      <c r="I655" s="88" t="str">
        <f>IF((_xlfn.XLOOKUP(B655,[2]Sheet1!$A$2:$A$198,[2]Sheet1!$B$2:$B$198,"-",0)="Glade"),"Out","No")</f>
        <v>No</v>
      </c>
      <c r="J655" s="90"/>
      <c r="K655" s="91"/>
      <c r="L655" s="91"/>
      <c r="M655" s="91"/>
      <c r="N655" s="92"/>
      <c r="O655" s="89"/>
      <c r="R655" t="b">
        <f t="shared" si="22"/>
        <v>0</v>
      </c>
    </row>
    <row r="656" spans="1:18" ht="15" thickBot="1" x14ac:dyDescent="0.35">
      <c r="A656" s="3" t="s">
        <v>1608</v>
      </c>
      <c r="B656" s="3" t="s">
        <v>1137</v>
      </c>
      <c r="C656" s="84">
        <f>IF(COUNTIF(Table8[Tag Number], A656), 1, 0)</f>
        <v>0</v>
      </c>
      <c r="D656" s="85">
        <f>IF(COUNTIF(Table9[Tag Number], A656), 1, 0)</f>
        <v>0</v>
      </c>
      <c r="E656" s="86">
        <f>IF(COUNTIF(Table10[Tag Number], A656), 1, 0)</f>
        <v>0</v>
      </c>
      <c r="F656" s="86">
        <f>IF(COUNTIF(Table11[Tag Number], A656), 1, 0)</f>
        <v>0</v>
      </c>
      <c r="G656" s="87">
        <f t="shared" si="23"/>
        <v>0</v>
      </c>
      <c r="H656" s="88" t="str" cm="1">
        <f t="array" ref="H656">_xlfn.IFS(OR(_xlfn.XLOOKUP(A656,Table9[Tag Number],Table9[Status],"-",0)="Dead",
        _xlfn.XLOOKUP(A656,Table10[Tag Number],Table10[Status],"-",0)="Dead",
        _xlfn.XLOOKUP(A656,Table11[Tag Number],Table11[Status],"-",0)="Dead",
        _xlfn.XLOOKUP(A656,Table8[Tag Number],Table8[Status],"-",0)="Dead"),"Dead",
     OR(_xlfn.XLOOKUP(A656,Table11[Tag Number],Table11[Status],"-",0)="Alive",
        _xlfn.XLOOKUP(A656,Table10[Tag Number],Table10[Status],"-",0)="Alive",
        _xlfn.XLOOKUP(A656,Table9[Tag Number],Table9[Status],"-",0)="Alive",
        _xlfn.XLOOKUP(A656,Table8[Tag Number],Table8[Status],"-",0)="Alive"),"Alive",
     OR(_xlfn.XLOOKUP(A656,Table9[Tag Number],Table9[Status],"-",0)="-",
        _xlfn.XLOOKUP(A656,Table10[Tag Number],Table10[Status],"-",0)="-",
        _xlfn.XLOOKUP(A656,Table11[Tag Number],Table11[Status],"-",0)="-",
        _xlfn.XLOOKUP(A656,Table8[Tag Number],Table8[Status],"-",0)="-"),
   "-")</f>
        <v>-</v>
      </c>
      <c r="I656" s="88" t="str">
        <f>IF((_xlfn.XLOOKUP(B656,[2]Sheet1!$A$2:$A$198,[2]Sheet1!$B$2:$B$198,"-",0)="Glade"),"Out","No")</f>
        <v>No</v>
      </c>
      <c r="J656" s="90"/>
      <c r="K656" s="91"/>
      <c r="L656" s="91"/>
      <c r="M656" s="91"/>
      <c r="N656" s="92"/>
      <c r="O656" s="89"/>
      <c r="R656" t="b">
        <f t="shared" si="22"/>
        <v>0</v>
      </c>
    </row>
    <row r="657" spans="1:18" ht="15" thickBot="1" x14ac:dyDescent="0.35">
      <c r="A657" s="2" t="s">
        <v>1609</v>
      </c>
      <c r="B657" s="2" t="s">
        <v>1137</v>
      </c>
      <c r="C657" s="84">
        <f>IF(COUNTIF(Table8[Tag Number], A657), 1, 0)</f>
        <v>0</v>
      </c>
      <c r="D657" s="85">
        <f>IF(COUNTIF(Table9[Tag Number], A657), 1, 0)</f>
        <v>0</v>
      </c>
      <c r="E657" s="86">
        <f>IF(COUNTIF(Table10[Tag Number], A657), 1, 0)</f>
        <v>0</v>
      </c>
      <c r="F657" s="86">
        <f>IF(COUNTIF(Table11[Tag Number], A657), 1, 0)</f>
        <v>0</v>
      </c>
      <c r="G657" s="87">
        <f t="shared" si="23"/>
        <v>0</v>
      </c>
      <c r="H657" s="88" t="str" cm="1">
        <f t="array" ref="H657">_xlfn.IFS(OR(_xlfn.XLOOKUP(A657,Table9[Tag Number],Table9[Status],"-",0)="Dead",
        _xlfn.XLOOKUP(A657,Table10[Tag Number],Table10[Status],"-",0)="Dead",
        _xlfn.XLOOKUP(A657,Table11[Tag Number],Table11[Status],"-",0)="Dead",
        _xlfn.XLOOKUP(A657,Table8[Tag Number],Table8[Status],"-",0)="Dead"),"Dead",
     OR(_xlfn.XLOOKUP(A657,Table11[Tag Number],Table11[Status],"-",0)="Alive",
        _xlfn.XLOOKUP(A657,Table10[Tag Number],Table10[Status],"-",0)="Alive",
        _xlfn.XLOOKUP(A657,Table9[Tag Number],Table9[Status],"-",0)="Alive",
        _xlfn.XLOOKUP(A657,Table8[Tag Number],Table8[Status],"-",0)="Alive"),"Alive",
     OR(_xlfn.XLOOKUP(A657,Table9[Tag Number],Table9[Status],"-",0)="-",
        _xlfn.XLOOKUP(A657,Table10[Tag Number],Table10[Status],"-",0)="-",
        _xlfn.XLOOKUP(A657,Table11[Tag Number],Table11[Status],"-",0)="-",
        _xlfn.XLOOKUP(A657,Table8[Tag Number],Table8[Status],"-",0)="-"),
   "-")</f>
        <v>-</v>
      </c>
      <c r="I657" s="88" t="str">
        <f>IF((_xlfn.XLOOKUP(B657,[2]Sheet1!$A$2:$A$198,[2]Sheet1!$B$2:$B$198,"-",0)="Glade"),"Out","No")</f>
        <v>No</v>
      </c>
      <c r="J657" s="90"/>
      <c r="K657" s="91"/>
      <c r="L657" s="91"/>
      <c r="M657" s="91"/>
      <c r="N657" s="92"/>
      <c r="O657" s="89"/>
      <c r="R657" t="b">
        <f t="shared" si="22"/>
        <v>0</v>
      </c>
    </row>
    <row r="658" spans="1:18" ht="15" thickBot="1" x14ac:dyDescent="0.35">
      <c r="A658" s="3" t="s">
        <v>334</v>
      </c>
      <c r="B658" s="3" t="s">
        <v>1137</v>
      </c>
      <c r="C658" s="84">
        <f>IF(COUNTIF(Table8[Tag Number], A658), 1, 0)</f>
        <v>0</v>
      </c>
      <c r="D658" s="85">
        <f>IF(COUNTIF(Table9[Tag Number], A658), 1, 0)</f>
        <v>0</v>
      </c>
      <c r="E658" s="86">
        <f>IF(COUNTIF(Table10[Tag Number], A658), 1, 0)</f>
        <v>1</v>
      </c>
      <c r="F658" s="86">
        <f>IF(COUNTIF(Table11[Tag Number], A658), 1, 0)</f>
        <v>1</v>
      </c>
      <c r="G658" s="87">
        <f t="shared" si="23"/>
        <v>2</v>
      </c>
      <c r="H658" s="88" t="str" cm="1">
        <f t="array" ref="H658">_xlfn.IFS(OR(_xlfn.XLOOKUP(A658,Table9[Tag Number],Table9[Status],"-",0)="Dead",
        _xlfn.XLOOKUP(A658,Table10[Tag Number],Table10[Status],"-",0)="Dead",
        _xlfn.XLOOKUP(A658,Table11[Tag Number],Table11[Status],"-",0)="Dead",
        _xlfn.XLOOKUP(A658,Table8[Tag Number],Table8[Status],"-",0)="Dead"),"Dead",
     OR(_xlfn.XLOOKUP(A658,Table11[Tag Number],Table11[Status],"-",0)="Alive",
        _xlfn.XLOOKUP(A658,Table10[Tag Number],Table10[Status],"-",0)="Alive",
        _xlfn.XLOOKUP(A658,Table9[Tag Number],Table9[Status],"-",0)="Alive",
        _xlfn.XLOOKUP(A658,Table8[Tag Number],Table8[Status],"-",0)="Alive"),"Alive",
     OR(_xlfn.XLOOKUP(A658,Table9[Tag Number],Table9[Status],"-",0)="-",
        _xlfn.XLOOKUP(A658,Table10[Tag Number],Table10[Status],"-",0)="-",
        _xlfn.XLOOKUP(A658,Table11[Tag Number],Table11[Status],"-",0)="-",
        _xlfn.XLOOKUP(A658,Table8[Tag Number],Table8[Status],"-",0)="-"),
   "-")</f>
        <v>Alive</v>
      </c>
      <c r="I658" s="88" t="str">
        <f>IF((_xlfn.XLOOKUP(B658,[2]Sheet1!$A$2:$A$198,[2]Sheet1!$B$2:$B$198,"-",0)="Glade"),"Out","No")</f>
        <v>No</v>
      </c>
      <c r="J658" s="90"/>
      <c r="K658" s="91"/>
      <c r="L658" s="91"/>
      <c r="M658" s="91"/>
      <c r="N658" s="92"/>
      <c r="O658" s="89"/>
      <c r="R658" t="str">
        <f t="shared" si="22"/>
        <v>B662</v>
      </c>
    </row>
    <row r="659" spans="1:18" ht="15" thickBot="1" x14ac:dyDescent="0.35">
      <c r="A659" s="2" t="s">
        <v>1610</v>
      </c>
      <c r="B659" s="2" t="s">
        <v>1145</v>
      </c>
      <c r="C659" s="84">
        <f>IF(COUNTIF(Table8[Tag Number], A659), 1, 0)</f>
        <v>0</v>
      </c>
      <c r="D659" s="85">
        <f>IF(COUNTIF(Table9[Tag Number], A659), 1, 0)</f>
        <v>0</v>
      </c>
      <c r="E659" s="86">
        <f>IF(COUNTIF(Table10[Tag Number], A659), 1, 0)</f>
        <v>0</v>
      </c>
      <c r="F659" s="86">
        <f>IF(COUNTIF(Table11[Tag Number], A659), 1, 0)</f>
        <v>0</v>
      </c>
      <c r="G659" s="87">
        <f t="shared" si="23"/>
        <v>0</v>
      </c>
      <c r="H659" s="88" t="str" cm="1">
        <f t="array" ref="H659">_xlfn.IFS(OR(_xlfn.XLOOKUP(A659,Table9[Tag Number],Table9[Status],"-",0)="Dead",
        _xlfn.XLOOKUP(A659,Table10[Tag Number],Table10[Status],"-",0)="Dead",
        _xlfn.XLOOKUP(A659,Table11[Tag Number],Table11[Status],"-",0)="Dead",
        _xlfn.XLOOKUP(A659,Table8[Tag Number],Table8[Status],"-",0)="Dead"),"Dead",
     OR(_xlfn.XLOOKUP(A659,Table11[Tag Number],Table11[Status],"-",0)="Alive",
        _xlfn.XLOOKUP(A659,Table10[Tag Number],Table10[Status],"-",0)="Alive",
        _xlfn.XLOOKUP(A659,Table9[Tag Number],Table9[Status],"-",0)="Alive",
        _xlfn.XLOOKUP(A659,Table8[Tag Number],Table8[Status],"-",0)="Alive"),"Alive",
     OR(_xlfn.XLOOKUP(A659,Table9[Tag Number],Table9[Status],"-",0)="-",
        _xlfn.XLOOKUP(A659,Table10[Tag Number],Table10[Status],"-",0)="-",
        _xlfn.XLOOKUP(A659,Table11[Tag Number],Table11[Status],"-",0)="-",
        _xlfn.XLOOKUP(A659,Table8[Tag Number],Table8[Status],"-",0)="-"),
   "-")</f>
        <v>-</v>
      </c>
      <c r="I659" s="88" t="str">
        <f>IF((_xlfn.XLOOKUP(B659,[2]Sheet1!$A$2:$A$198,[2]Sheet1!$B$2:$B$198,"-",0)="Glade"),"Out","No")</f>
        <v>No</v>
      </c>
      <c r="J659" s="90"/>
      <c r="K659" s="91"/>
      <c r="L659" s="91"/>
      <c r="M659" s="91"/>
      <c r="N659" s="92"/>
      <c r="O659" s="89"/>
      <c r="R659" t="b">
        <f t="shared" si="22"/>
        <v>0</v>
      </c>
    </row>
    <row r="660" spans="1:18" ht="15" thickBot="1" x14ac:dyDescent="0.35">
      <c r="A660" s="3" t="s">
        <v>1611</v>
      </c>
      <c r="B660" s="3" t="s">
        <v>1137</v>
      </c>
      <c r="C660" s="84">
        <f>IF(COUNTIF(Table8[Tag Number], A660), 1, 0)</f>
        <v>0</v>
      </c>
      <c r="D660" s="85">
        <f>IF(COUNTIF(Table9[Tag Number], A660), 1, 0)</f>
        <v>0</v>
      </c>
      <c r="E660" s="86">
        <f>IF(COUNTIF(Table10[Tag Number], A660), 1, 0)</f>
        <v>0</v>
      </c>
      <c r="F660" s="86">
        <f>IF(COUNTIF(Table11[Tag Number], A660), 1, 0)</f>
        <v>0</v>
      </c>
      <c r="G660" s="87">
        <f t="shared" si="23"/>
        <v>0</v>
      </c>
      <c r="H660" s="88" t="str" cm="1">
        <f t="array" ref="H660">_xlfn.IFS(OR(_xlfn.XLOOKUP(A660,Table9[Tag Number],Table9[Status],"-",0)="Dead",
        _xlfn.XLOOKUP(A660,Table10[Tag Number],Table10[Status],"-",0)="Dead",
        _xlfn.XLOOKUP(A660,Table11[Tag Number],Table11[Status],"-",0)="Dead",
        _xlfn.XLOOKUP(A660,Table8[Tag Number],Table8[Status],"-",0)="Dead"),"Dead",
     OR(_xlfn.XLOOKUP(A660,Table11[Tag Number],Table11[Status],"-",0)="Alive",
        _xlfn.XLOOKUP(A660,Table10[Tag Number],Table10[Status],"-",0)="Alive",
        _xlfn.XLOOKUP(A660,Table9[Tag Number],Table9[Status],"-",0)="Alive",
        _xlfn.XLOOKUP(A660,Table8[Tag Number],Table8[Status],"-",0)="Alive"),"Alive",
     OR(_xlfn.XLOOKUP(A660,Table9[Tag Number],Table9[Status],"-",0)="-",
        _xlfn.XLOOKUP(A660,Table10[Tag Number],Table10[Status],"-",0)="-",
        _xlfn.XLOOKUP(A660,Table11[Tag Number],Table11[Status],"-",0)="-",
        _xlfn.XLOOKUP(A660,Table8[Tag Number],Table8[Status],"-",0)="-"),
   "-")</f>
        <v>-</v>
      </c>
      <c r="I660" s="88" t="str">
        <f>IF((_xlfn.XLOOKUP(B660,[2]Sheet1!$A$2:$A$198,[2]Sheet1!$B$2:$B$198,"-",0)="Glade"),"Out","No")</f>
        <v>No</v>
      </c>
      <c r="J660" s="90"/>
      <c r="K660" s="91"/>
      <c r="L660" s="91"/>
      <c r="M660" s="91"/>
      <c r="N660" s="92"/>
      <c r="O660" s="89"/>
      <c r="R660" t="b">
        <f t="shared" si="22"/>
        <v>0</v>
      </c>
    </row>
    <row r="661" spans="1:18" ht="15" thickBot="1" x14ac:dyDescent="0.35">
      <c r="A661" s="2" t="s">
        <v>1612</v>
      </c>
      <c r="B661" s="2" t="s">
        <v>1137</v>
      </c>
      <c r="C661" s="84">
        <f>IF(COUNTIF(Table8[Tag Number], A661), 1, 0)</f>
        <v>0</v>
      </c>
      <c r="D661" s="85">
        <f>IF(COUNTIF(Table9[Tag Number], A661), 1, 0)</f>
        <v>0</v>
      </c>
      <c r="E661" s="86">
        <f>IF(COUNTIF(Table10[Tag Number], A661), 1, 0)</f>
        <v>0</v>
      </c>
      <c r="F661" s="86">
        <f>IF(COUNTIF(Table11[Tag Number], A661), 1, 0)</f>
        <v>0</v>
      </c>
      <c r="G661" s="87">
        <f t="shared" si="23"/>
        <v>0</v>
      </c>
      <c r="H661" s="88" t="str" cm="1">
        <f t="array" ref="H661">_xlfn.IFS(OR(_xlfn.XLOOKUP(A661,Table9[Tag Number],Table9[Status],"-",0)="Dead",
        _xlfn.XLOOKUP(A661,Table10[Tag Number],Table10[Status],"-",0)="Dead",
        _xlfn.XLOOKUP(A661,Table11[Tag Number],Table11[Status],"-",0)="Dead",
        _xlfn.XLOOKUP(A661,Table8[Tag Number],Table8[Status],"-",0)="Dead"),"Dead",
     OR(_xlfn.XLOOKUP(A661,Table11[Tag Number],Table11[Status],"-",0)="Alive",
        _xlfn.XLOOKUP(A661,Table10[Tag Number],Table10[Status],"-",0)="Alive",
        _xlfn.XLOOKUP(A661,Table9[Tag Number],Table9[Status],"-",0)="Alive",
        _xlfn.XLOOKUP(A661,Table8[Tag Number],Table8[Status],"-",0)="Alive"),"Alive",
     OR(_xlfn.XLOOKUP(A661,Table9[Tag Number],Table9[Status],"-",0)="-",
        _xlfn.XLOOKUP(A661,Table10[Tag Number],Table10[Status],"-",0)="-",
        _xlfn.XLOOKUP(A661,Table11[Tag Number],Table11[Status],"-",0)="-",
        _xlfn.XLOOKUP(A661,Table8[Tag Number],Table8[Status],"-",0)="-"),
   "-")</f>
        <v>-</v>
      </c>
      <c r="I661" s="88" t="str">
        <f>IF((_xlfn.XLOOKUP(B661,[2]Sheet1!$A$2:$A$198,[2]Sheet1!$B$2:$B$198,"-",0)="Glade"),"Out","No")</f>
        <v>No</v>
      </c>
      <c r="J661" s="90"/>
      <c r="K661" s="91"/>
      <c r="L661" s="91"/>
      <c r="M661" s="91"/>
      <c r="N661" s="92"/>
      <c r="O661" s="89"/>
      <c r="R661" t="b">
        <f t="shared" si="22"/>
        <v>0</v>
      </c>
    </row>
    <row r="662" spans="1:18" ht="15" thickBot="1" x14ac:dyDescent="0.35">
      <c r="A662" s="3" t="s">
        <v>750</v>
      </c>
      <c r="B662" s="3" t="s">
        <v>1137</v>
      </c>
      <c r="C662" s="84">
        <f>IF(COUNTIF(Table8[Tag Number], A662), 1, 0)</f>
        <v>0</v>
      </c>
      <c r="D662" s="85">
        <f>IF(COUNTIF(Table9[Tag Number], A662), 1, 0)</f>
        <v>1</v>
      </c>
      <c r="E662" s="86">
        <f>IF(COUNTIF(Table10[Tag Number], A662), 1, 0)</f>
        <v>0</v>
      </c>
      <c r="F662" s="86">
        <f>IF(COUNTIF(Table11[Tag Number], A662), 1, 0)</f>
        <v>0</v>
      </c>
      <c r="G662" s="87">
        <f t="shared" si="23"/>
        <v>1</v>
      </c>
      <c r="H662" s="88" t="str" cm="1">
        <f t="array" ref="H662">_xlfn.IFS(OR(_xlfn.XLOOKUP(A662,Table9[Tag Number],Table9[Status],"-",0)="Dead",
        _xlfn.XLOOKUP(A662,Table10[Tag Number],Table10[Status],"-",0)="Dead",
        _xlfn.XLOOKUP(A662,Table11[Tag Number],Table11[Status],"-",0)="Dead",
        _xlfn.XLOOKUP(A662,Table8[Tag Number],Table8[Status],"-",0)="Dead"),"Dead",
     OR(_xlfn.XLOOKUP(A662,Table11[Tag Number],Table11[Status],"-",0)="Alive",
        _xlfn.XLOOKUP(A662,Table10[Tag Number],Table10[Status],"-",0)="Alive",
        _xlfn.XLOOKUP(A662,Table9[Tag Number],Table9[Status],"-",0)="Alive",
        _xlfn.XLOOKUP(A662,Table8[Tag Number],Table8[Status],"-",0)="Alive"),"Alive",
     OR(_xlfn.XLOOKUP(A662,Table9[Tag Number],Table9[Status],"-",0)="-",
        _xlfn.XLOOKUP(A662,Table10[Tag Number],Table10[Status],"-",0)="-",
        _xlfn.XLOOKUP(A662,Table11[Tag Number],Table11[Status],"-",0)="-",
        _xlfn.XLOOKUP(A662,Table8[Tag Number],Table8[Status],"-",0)="-"),
   "-")</f>
        <v>Alive</v>
      </c>
      <c r="I662" s="88" t="str">
        <f>IF((_xlfn.XLOOKUP(B662,[2]Sheet1!$A$2:$A$198,[2]Sheet1!$B$2:$B$198,"-",0)="Glade"),"Out","No")</f>
        <v>No</v>
      </c>
      <c r="J662" s="90"/>
      <c r="K662" s="91"/>
      <c r="L662" s="91"/>
      <c r="M662" s="91"/>
      <c r="N662" s="92"/>
      <c r="O662" s="89"/>
      <c r="R662" t="b">
        <f t="shared" si="22"/>
        <v>0</v>
      </c>
    </row>
    <row r="663" spans="1:18" ht="15" thickBot="1" x14ac:dyDescent="0.35">
      <c r="A663" s="2" t="s">
        <v>1613</v>
      </c>
      <c r="B663" s="2" t="s">
        <v>1145</v>
      </c>
      <c r="C663" s="84">
        <f>IF(COUNTIF(Table8[Tag Number], A663), 1, 0)</f>
        <v>0</v>
      </c>
      <c r="D663" s="85">
        <f>IF(COUNTIF(Table9[Tag Number], A663), 1, 0)</f>
        <v>0</v>
      </c>
      <c r="E663" s="86">
        <f>IF(COUNTIF(Table10[Tag Number], A663), 1, 0)</f>
        <v>0</v>
      </c>
      <c r="F663" s="86">
        <f>IF(COUNTIF(Table11[Tag Number], A663), 1, 0)</f>
        <v>0</v>
      </c>
      <c r="G663" s="87">
        <f t="shared" si="23"/>
        <v>0</v>
      </c>
      <c r="H663" s="88" t="str" cm="1">
        <f t="array" ref="H663">_xlfn.IFS(OR(_xlfn.XLOOKUP(A663,Table9[Tag Number],Table9[Status],"-",0)="Dead",
        _xlfn.XLOOKUP(A663,Table10[Tag Number],Table10[Status],"-",0)="Dead",
        _xlfn.XLOOKUP(A663,Table11[Tag Number],Table11[Status],"-",0)="Dead",
        _xlfn.XLOOKUP(A663,Table8[Tag Number],Table8[Status],"-",0)="Dead"),"Dead",
     OR(_xlfn.XLOOKUP(A663,Table11[Tag Number],Table11[Status],"-",0)="Alive",
        _xlfn.XLOOKUP(A663,Table10[Tag Number],Table10[Status],"-",0)="Alive",
        _xlfn.XLOOKUP(A663,Table9[Tag Number],Table9[Status],"-",0)="Alive",
        _xlfn.XLOOKUP(A663,Table8[Tag Number],Table8[Status],"-",0)="Alive"),"Alive",
     OR(_xlfn.XLOOKUP(A663,Table9[Tag Number],Table9[Status],"-",0)="-",
        _xlfn.XLOOKUP(A663,Table10[Tag Number],Table10[Status],"-",0)="-",
        _xlfn.XLOOKUP(A663,Table11[Tag Number],Table11[Status],"-",0)="-",
        _xlfn.XLOOKUP(A663,Table8[Tag Number],Table8[Status],"-",0)="-"),
   "-")</f>
        <v>-</v>
      </c>
      <c r="I663" s="88" t="str">
        <f>IF((_xlfn.XLOOKUP(B663,[2]Sheet1!$A$2:$A$198,[2]Sheet1!$B$2:$B$198,"-",0)="Glade"),"Out","No")</f>
        <v>No</v>
      </c>
      <c r="J663" s="90"/>
      <c r="K663" s="91"/>
      <c r="L663" s="91"/>
      <c r="M663" s="91"/>
      <c r="N663" s="92"/>
      <c r="O663" s="89"/>
      <c r="R663" t="b">
        <f t="shared" si="22"/>
        <v>0</v>
      </c>
    </row>
    <row r="664" spans="1:18" ht="15" thickBot="1" x14ac:dyDescent="0.35">
      <c r="A664" s="3" t="s">
        <v>375</v>
      </c>
      <c r="B664" s="3" t="s">
        <v>1137</v>
      </c>
      <c r="C664" s="84">
        <f>IF(COUNTIF(Table8[Tag Number], A664), 1, 0)</f>
        <v>0</v>
      </c>
      <c r="D664" s="85">
        <f>IF(COUNTIF(Table9[Tag Number], A664), 1, 0)</f>
        <v>1</v>
      </c>
      <c r="E664" s="86">
        <f>IF(COUNTIF(Table10[Tag Number], A664), 1, 0)</f>
        <v>0</v>
      </c>
      <c r="F664" s="86">
        <f>IF(COUNTIF(Table11[Tag Number], A664), 1, 0)</f>
        <v>0</v>
      </c>
      <c r="G664" s="87">
        <f t="shared" si="23"/>
        <v>1</v>
      </c>
      <c r="H664" s="88" t="str" cm="1">
        <f t="array" ref="H664">_xlfn.IFS(OR(_xlfn.XLOOKUP(A664,Table9[Tag Number],Table9[Status],"-",0)="Dead",
        _xlfn.XLOOKUP(A664,Table10[Tag Number],Table10[Status],"-",0)="Dead",
        _xlfn.XLOOKUP(A664,Table11[Tag Number],Table11[Status],"-",0)="Dead",
        _xlfn.XLOOKUP(A664,Table8[Tag Number],Table8[Status],"-",0)="Dead"),"Dead",
     OR(_xlfn.XLOOKUP(A664,Table11[Tag Number],Table11[Status],"-",0)="Alive",
        _xlfn.XLOOKUP(A664,Table10[Tag Number],Table10[Status],"-",0)="Alive",
        _xlfn.XLOOKUP(A664,Table9[Tag Number],Table9[Status],"-",0)="Alive",
        _xlfn.XLOOKUP(A664,Table8[Tag Number],Table8[Status],"-",0)="Alive"),"Alive",
     OR(_xlfn.XLOOKUP(A664,Table9[Tag Number],Table9[Status],"-",0)="-",
        _xlfn.XLOOKUP(A664,Table10[Tag Number],Table10[Status],"-",0)="-",
        _xlfn.XLOOKUP(A664,Table11[Tag Number],Table11[Status],"-",0)="-",
        _xlfn.XLOOKUP(A664,Table8[Tag Number],Table8[Status],"-",0)="-"),
   "-")</f>
        <v>Alive</v>
      </c>
      <c r="I664" s="88" t="str">
        <f>IF((_xlfn.XLOOKUP(B664,[2]Sheet1!$A$2:$A$198,[2]Sheet1!$B$2:$B$198,"-",0)="Glade"),"Out","No")</f>
        <v>No</v>
      </c>
      <c r="J664" s="90"/>
      <c r="K664" s="91"/>
      <c r="L664" s="91"/>
      <c r="M664" s="91"/>
      <c r="N664" s="92"/>
      <c r="O664" s="89"/>
      <c r="R664" t="b">
        <f t="shared" si="22"/>
        <v>0</v>
      </c>
    </row>
    <row r="665" spans="1:18" ht="15" thickBot="1" x14ac:dyDescent="0.35">
      <c r="A665" s="2" t="s">
        <v>1614</v>
      </c>
      <c r="B665" s="2" t="s">
        <v>1137</v>
      </c>
      <c r="C665" s="84">
        <f>IF(COUNTIF(Table8[Tag Number], A665), 1, 0)</f>
        <v>0</v>
      </c>
      <c r="D665" s="85">
        <f>IF(COUNTIF(Table9[Tag Number], A665), 1, 0)</f>
        <v>0</v>
      </c>
      <c r="E665" s="86">
        <f>IF(COUNTIF(Table10[Tag Number], A665), 1, 0)</f>
        <v>0</v>
      </c>
      <c r="F665" s="86">
        <f>IF(COUNTIF(Table11[Tag Number], A665), 1, 0)</f>
        <v>0</v>
      </c>
      <c r="G665" s="87">
        <f t="shared" si="23"/>
        <v>0</v>
      </c>
      <c r="H665" s="88" t="str" cm="1">
        <f t="array" ref="H665">_xlfn.IFS(OR(_xlfn.XLOOKUP(A665,Table9[Tag Number],Table9[Status],"-",0)="Dead",
        _xlfn.XLOOKUP(A665,Table10[Tag Number],Table10[Status],"-",0)="Dead",
        _xlfn.XLOOKUP(A665,Table11[Tag Number],Table11[Status],"-",0)="Dead",
        _xlfn.XLOOKUP(A665,Table8[Tag Number],Table8[Status],"-",0)="Dead"),"Dead",
     OR(_xlfn.XLOOKUP(A665,Table11[Tag Number],Table11[Status],"-",0)="Alive",
        _xlfn.XLOOKUP(A665,Table10[Tag Number],Table10[Status],"-",0)="Alive",
        _xlfn.XLOOKUP(A665,Table9[Tag Number],Table9[Status],"-",0)="Alive",
        _xlfn.XLOOKUP(A665,Table8[Tag Number],Table8[Status],"-",0)="Alive"),"Alive",
     OR(_xlfn.XLOOKUP(A665,Table9[Tag Number],Table9[Status],"-",0)="-",
        _xlfn.XLOOKUP(A665,Table10[Tag Number],Table10[Status],"-",0)="-",
        _xlfn.XLOOKUP(A665,Table11[Tag Number],Table11[Status],"-",0)="-",
        _xlfn.XLOOKUP(A665,Table8[Tag Number],Table8[Status],"-",0)="-"),
   "-")</f>
        <v>-</v>
      </c>
      <c r="I665" s="88" t="str">
        <f>IF((_xlfn.XLOOKUP(B665,[2]Sheet1!$A$2:$A$198,[2]Sheet1!$B$2:$B$198,"-",0)="Glade"),"Out","No")</f>
        <v>No</v>
      </c>
      <c r="J665" s="90"/>
      <c r="K665" s="91"/>
      <c r="L665" s="91"/>
      <c r="M665" s="91"/>
      <c r="N665" s="92"/>
      <c r="O665" s="89"/>
      <c r="R665" t="b">
        <f t="shared" si="22"/>
        <v>0</v>
      </c>
    </row>
    <row r="666" spans="1:18" ht="15" thickBot="1" x14ac:dyDescent="0.35">
      <c r="A666" s="3" t="s">
        <v>1615</v>
      </c>
      <c r="B666" s="3" t="s">
        <v>1145</v>
      </c>
      <c r="C666" s="84">
        <f>IF(COUNTIF(Table8[Tag Number], A666), 1, 0)</f>
        <v>0</v>
      </c>
      <c r="D666" s="85">
        <f>IF(COUNTIF(Table9[Tag Number], A666), 1, 0)</f>
        <v>0</v>
      </c>
      <c r="E666" s="86">
        <f>IF(COUNTIF(Table10[Tag Number], A666), 1, 0)</f>
        <v>0</v>
      </c>
      <c r="F666" s="86">
        <f>IF(COUNTIF(Table11[Tag Number], A666), 1, 0)</f>
        <v>0</v>
      </c>
      <c r="G666" s="87">
        <f t="shared" si="23"/>
        <v>0</v>
      </c>
      <c r="H666" s="88" t="str" cm="1">
        <f t="array" ref="H666">_xlfn.IFS(OR(_xlfn.XLOOKUP(A666,Table9[Tag Number],Table9[Status],"-",0)="Dead",
        _xlfn.XLOOKUP(A666,Table10[Tag Number],Table10[Status],"-",0)="Dead",
        _xlfn.XLOOKUP(A666,Table11[Tag Number],Table11[Status],"-",0)="Dead",
        _xlfn.XLOOKUP(A666,Table8[Tag Number],Table8[Status],"-",0)="Dead"),"Dead",
     OR(_xlfn.XLOOKUP(A666,Table11[Tag Number],Table11[Status],"-",0)="Alive",
        _xlfn.XLOOKUP(A666,Table10[Tag Number],Table10[Status],"-",0)="Alive",
        _xlfn.XLOOKUP(A666,Table9[Tag Number],Table9[Status],"-",0)="Alive",
        _xlfn.XLOOKUP(A666,Table8[Tag Number],Table8[Status],"-",0)="Alive"),"Alive",
     OR(_xlfn.XLOOKUP(A666,Table9[Tag Number],Table9[Status],"-",0)="-",
        _xlfn.XLOOKUP(A666,Table10[Tag Number],Table10[Status],"-",0)="-",
        _xlfn.XLOOKUP(A666,Table11[Tag Number],Table11[Status],"-",0)="-",
        _xlfn.XLOOKUP(A666,Table8[Tag Number],Table8[Status],"-",0)="-"),
   "-")</f>
        <v>-</v>
      </c>
      <c r="I666" s="88" t="str">
        <f>IF((_xlfn.XLOOKUP(B666,[2]Sheet1!$A$2:$A$198,[2]Sheet1!$B$2:$B$198,"-",0)="Glade"),"Out","No")</f>
        <v>No</v>
      </c>
      <c r="J666" s="90"/>
      <c r="K666" s="91"/>
      <c r="L666" s="91"/>
      <c r="M666" s="91"/>
      <c r="N666" s="92"/>
      <c r="O666" s="89"/>
      <c r="R666" t="b">
        <f t="shared" si="22"/>
        <v>0</v>
      </c>
    </row>
    <row r="667" spans="1:18" ht="15" thickBot="1" x14ac:dyDescent="0.35">
      <c r="A667" s="2" t="s">
        <v>1616</v>
      </c>
      <c r="B667" s="2" t="s">
        <v>1137</v>
      </c>
      <c r="C667" s="84">
        <f>IF(COUNTIF(Table8[Tag Number], A667), 1, 0)</f>
        <v>0</v>
      </c>
      <c r="D667" s="85">
        <f>IF(COUNTIF(Table9[Tag Number], A667), 1, 0)</f>
        <v>0</v>
      </c>
      <c r="E667" s="86">
        <f>IF(COUNTIF(Table10[Tag Number], A667), 1, 0)</f>
        <v>0</v>
      </c>
      <c r="F667" s="86">
        <f>IF(COUNTIF(Table11[Tag Number], A667), 1, 0)</f>
        <v>0</v>
      </c>
      <c r="G667" s="87">
        <f t="shared" si="23"/>
        <v>0</v>
      </c>
      <c r="H667" s="88" t="str" cm="1">
        <f t="array" ref="H667">_xlfn.IFS(OR(_xlfn.XLOOKUP(A667,Table9[Tag Number],Table9[Status],"-",0)="Dead",
        _xlfn.XLOOKUP(A667,Table10[Tag Number],Table10[Status],"-",0)="Dead",
        _xlfn.XLOOKUP(A667,Table11[Tag Number],Table11[Status],"-",0)="Dead",
        _xlfn.XLOOKUP(A667,Table8[Tag Number],Table8[Status],"-",0)="Dead"),"Dead",
     OR(_xlfn.XLOOKUP(A667,Table11[Tag Number],Table11[Status],"-",0)="Alive",
        _xlfn.XLOOKUP(A667,Table10[Tag Number],Table10[Status],"-",0)="Alive",
        _xlfn.XLOOKUP(A667,Table9[Tag Number],Table9[Status],"-",0)="Alive",
        _xlfn.XLOOKUP(A667,Table8[Tag Number],Table8[Status],"-",0)="Alive"),"Alive",
     OR(_xlfn.XLOOKUP(A667,Table9[Tag Number],Table9[Status],"-",0)="-",
        _xlfn.XLOOKUP(A667,Table10[Tag Number],Table10[Status],"-",0)="-",
        _xlfn.XLOOKUP(A667,Table11[Tag Number],Table11[Status],"-",0)="-",
        _xlfn.XLOOKUP(A667,Table8[Tag Number],Table8[Status],"-",0)="-"),
   "-")</f>
        <v>-</v>
      </c>
      <c r="I667" s="88" t="str">
        <f>IF((_xlfn.XLOOKUP(B667,[2]Sheet1!$A$2:$A$198,[2]Sheet1!$B$2:$B$198,"-",0)="Glade"),"Out","No")</f>
        <v>No</v>
      </c>
      <c r="J667" s="90"/>
      <c r="K667" s="91"/>
      <c r="L667" s="91"/>
      <c r="M667" s="91"/>
      <c r="N667" s="92"/>
      <c r="O667" s="89"/>
      <c r="R667" t="b">
        <f t="shared" si="22"/>
        <v>0</v>
      </c>
    </row>
    <row r="668" spans="1:18" ht="15" thickBot="1" x14ac:dyDescent="0.35">
      <c r="A668" s="3" t="s">
        <v>1617</v>
      </c>
      <c r="B668" s="3" t="s">
        <v>1145</v>
      </c>
      <c r="C668" s="84">
        <f>IF(COUNTIF(Table8[Tag Number], A668), 1, 0)</f>
        <v>0</v>
      </c>
      <c r="D668" s="85">
        <f>IF(COUNTIF(Table9[Tag Number], A668), 1, 0)</f>
        <v>0</v>
      </c>
      <c r="E668" s="86">
        <f>IF(COUNTIF(Table10[Tag Number], A668), 1, 0)</f>
        <v>0</v>
      </c>
      <c r="F668" s="86">
        <f>IF(COUNTIF(Table11[Tag Number], A668), 1, 0)</f>
        <v>0</v>
      </c>
      <c r="G668" s="87">
        <f t="shared" si="23"/>
        <v>0</v>
      </c>
      <c r="H668" s="88" t="str" cm="1">
        <f t="array" ref="H668">_xlfn.IFS(OR(_xlfn.XLOOKUP(A668,Table9[Tag Number],Table9[Status],"-",0)="Dead",
        _xlfn.XLOOKUP(A668,Table10[Tag Number],Table10[Status],"-",0)="Dead",
        _xlfn.XLOOKUP(A668,Table11[Tag Number],Table11[Status],"-",0)="Dead",
        _xlfn.XLOOKUP(A668,Table8[Tag Number],Table8[Status],"-",0)="Dead"),"Dead",
     OR(_xlfn.XLOOKUP(A668,Table11[Tag Number],Table11[Status],"-",0)="Alive",
        _xlfn.XLOOKUP(A668,Table10[Tag Number],Table10[Status],"-",0)="Alive",
        _xlfn.XLOOKUP(A668,Table9[Tag Number],Table9[Status],"-",0)="Alive",
        _xlfn.XLOOKUP(A668,Table8[Tag Number],Table8[Status],"-",0)="Alive"),"Alive",
     OR(_xlfn.XLOOKUP(A668,Table9[Tag Number],Table9[Status],"-",0)="-",
        _xlfn.XLOOKUP(A668,Table10[Tag Number],Table10[Status],"-",0)="-",
        _xlfn.XLOOKUP(A668,Table11[Tag Number],Table11[Status],"-",0)="-",
        _xlfn.XLOOKUP(A668,Table8[Tag Number],Table8[Status],"-",0)="-"),
   "-")</f>
        <v>-</v>
      </c>
      <c r="I668" s="88" t="str">
        <f>IF((_xlfn.XLOOKUP(B668,[2]Sheet1!$A$2:$A$198,[2]Sheet1!$B$2:$B$198,"-",0)="Glade"),"Out","No")</f>
        <v>No</v>
      </c>
      <c r="J668" s="90"/>
      <c r="K668" s="91"/>
      <c r="L668" s="91"/>
      <c r="M668" s="91"/>
      <c r="N668" s="92"/>
      <c r="O668" s="89"/>
      <c r="R668" t="b">
        <f t="shared" si="22"/>
        <v>0</v>
      </c>
    </row>
    <row r="669" spans="1:18" ht="15" thickBot="1" x14ac:dyDescent="0.35">
      <c r="A669" s="2" t="s">
        <v>1618</v>
      </c>
      <c r="B669" s="2" t="s">
        <v>1145</v>
      </c>
      <c r="C669" s="84">
        <f>IF(COUNTIF(Table8[Tag Number], A669), 1, 0)</f>
        <v>0</v>
      </c>
      <c r="D669" s="85">
        <f>IF(COUNTIF(Table9[Tag Number], A669), 1, 0)</f>
        <v>0</v>
      </c>
      <c r="E669" s="86">
        <f>IF(COUNTIF(Table10[Tag Number], A669), 1, 0)</f>
        <v>0</v>
      </c>
      <c r="F669" s="86">
        <f>IF(COUNTIF(Table11[Tag Number], A669), 1, 0)</f>
        <v>0</v>
      </c>
      <c r="G669" s="87">
        <f t="shared" si="23"/>
        <v>0</v>
      </c>
      <c r="H669" s="88" t="str" cm="1">
        <f t="array" ref="H669">_xlfn.IFS(OR(_xlfn.XLOOKUP(A669,Table9[Tag Number],Table9[Status],"-",0)="Dead",
        _xlfn.XLOOKUP(A669,Table10[Tag Number],Table10[Status],"-",0)="Dead",
        _xlfn.XLOOKUP(A669,Table11[Tag Number],Table11[Status],"-",0)="Dead",
        _xlfn.XLOOKUP(A669,Table8[Tag Number],Table8[Status],"-",0)="Dead"),"Dead",
     OR(_xlfn.XLOOKUP(A669,Table11[Tag Number],Table11[Status],"-",0)="Alive",
        _xlfn.XLOOKUP(A669,Table10[Tag Number],Table10[Status],"-",0)="Alive",
        _xlfn.XLOOKUP(A669,Table9[Tag Number],Table9[Status],"-",0)="Alive",
        _xlfn.XLOOKUP(A669,Table8[Tag Number],Table8[Status],"-",0)="Alive"),"Alive",
     OR(_xlfn.XLOOKUP(A669,Table9[Tag Number],Table9[Status],"-",0)="-",
        _xlfn.XLOOKUP(A669,Table10[Tag Number],Table10[Status],"-",0)="-",
        _xlfn.XLOOKUP(A669,Table11[Tag Number],Table11[Status],"-",0)="-",
        _xlfn.XLOOKUP(A669,Table8[Tag Number],Table8[Status],"-",0)="-"),
   "-")</f>
        <v>-</v>
      </c>
      <c r="I669" s="88" t="str">
        <f>IF((_xlfn.XLOOKUP(B669,[2]Sheet1!$A$2:$A$198,[2]Sheet1!$B$2:$B$198,"-",0)="Glade"),"Out","No")</f>
        <v>No</v>
      </c>
      <c r="J669" s="90"/>
      <c r="K669" s="91"/>
      <c r="L669" s="91"/>
      <c r="M669" s="91"/>
      <c r="N669" s="92"/>
      <c r="O669" s="89"/>
      <c r="R669" t="b">
        <f t="shared" si="22"/>
        <v>0</v>
      </c>
    </row>
    <row r="670" spans="1:18" ht="15" thickBot="1" x14ac:dyDescent="0.35">
      <c r="A670" s="3" t="s">
        <v>1619</v>
      </c>
      <c r="B670" s="3" t="s">
        <v>1145</v>
      </c>
      <c r="C670" s="84">
        <f>IF(COUNTIF(Table8[Tag Number], A670), 1, 0)</f>
        <v>0</v>
      </c>
      <c r="D670" s="85">
        <f>IF(COUNTIF(Table9[Tag Number], A670), 1, 0)</f>
        <v>0</v>
      </c>
      <c r="E670" s="86">
        <f>IF(COUNTIF(Table10[Tag Number], A670), 1, 0)</f>
        <v>0</v>
      </c>
      <c r="F670" s="86">
        <f>IF(COUNTIF(Table11[Tag Number], A670), 1, 0)</f>
        <v>0</v>
      </c>
      <c r="G670" s="87">
        <f t="shared" si="23"/>
        <v>0</v>
      </c>
      <c r="H670" s="88" t="str" cm="1">
        <f t="array" ref="H670">_xlfn.IFS(OR(_xlfn.XLOOKUP(A670,Table9[Tag Number],Table9[Status],"-",0)="Dead",
        _xlfn.XLOOKUP(A670,Table10[Tag Number],Table10[Status],"-",0)="Dead",
        _xlfn.XLOOKUP(A670,Table11[Tag Number],Table11[Status],"-",0)="Dead",
        _xlfn.XLOOKUP(A670,Table8[Tag Number],Table8[Status],"-",0)="Dead"),"Dead",
     OR(_xlfn.XLOOKUP(A670,Table11[Tag Number],Table11[Status],"-",0)="Alive",
        _xlfn.XLOOKUP(A670,Table10[Tag Number],Table10[Status],"-",0)="Alive",
        _xlfn.XLOOKUP(A670,Table9[Tag Number],Table9[Status],"-",0)="Alive",
        _xlfn.XLOOKUP(A670,Table8[Tag Number],Table8[Status],"-",0)="Alive"),"Alive",
     OR(_xlfn.XLOOKUP(A670,Table9[Tag Number],Table9[Status],"-",0)="-",
        _xlfn.XLOOKUP(A670,Table10[Tag Number],Table10[Status],"-",0)="-",
        _xlfn.XLOOKUP(A670,Table11[Tag Number],Table11[Status],"-",0)="-",
        _xlfn.XLOOKUP(A670,Table8[Tag Number],Table8[Status],"-",0)="-"),
   "-")</f>
        <v>-</v>
      </c>
      <c r="I670" s="88" t="str">
        <f>IF((_xlfn.XLOOKUP(B670,[2]Sheet1!$A$2:$A$198,[2]Sheet1!$B$2:$B$198,"-",0)="Glade"),"Out","No")</f>
        <v>No</v>
      </c>
      <c r="J670" s="90"/>
      <c r="K670" s="91"/>
      <c r="L670" s="91"/>
      <c r="M670" s="91"/>
      <c r="N670" s="92"/>
      <c r="O670" s="89"/>
      <c r="R670" t="b">
        <f t="shared" si="22"/>
        <v>0</v>
      </c>
    </row>
    <row r="671" spans="1:18" ht="15" thickBot="1" x14ac:dyDescent="0.35">
      <c r="A671" s="2" t="s">
        <v>1620</v>
      </c>
      <c r="B671" s="2" t="s">
        <v>1137</v>
      </c>
      <c r="C671" s="84">
        <f>IF(COUNTIF(Table8[Tag Number], A671), 1, 0)</f>
        <v>0</v>
      </c>
      <c r="D671" s="85">
        <f>IF(COUNTIF(Table9[Tag Number], A671), 1, 0)</f>
        <v>0</v>
      </c>
      <c r="E671" s="86">
        <f>IF(COUNTIF(Table10[Tag Number], A671), 1, 0)</f>
        <v>0</v>
      </c>
      <c r="F671" s="86">
        <f>IF(COUNTIF(Table11[Tag Number], A671), 1, 0)</f>
        <v>0</v>
      </c>
      <c r="G671" s="87">
        <f t="shared" si="23"/>
        <v>0</v>
      </c>
      <c r="H671" s="88" t="str" cm="1">
        <f t="array" ref="H671">_xlfn.IFS(OR(_xlfn.XLOOKUP(A671,Table9[Tag Number],Table9[Status],"-",0)="Dead",
        _xlfn.XLOOKUP(A671,Table10[Tag Number],Table10[Status],"-",0)="Dead",
        _xlfn.XLOOKUP(A671,Table11[Tag Number],Table11[Status],"-",0)="Dead",
        _xlfn.XLOOKUP(A671,Table8[Tag Number],Table8[Status],"-",0)="Dead"),"Dead",
     OR(_xlfn.XLOOKUP(A671,Table11[Tag Number],Table11[Status],"-",0)="Alive",
        _xlfn.XLOOKUP(A671,Table10[Tag Number],Table10[Status],"-",0)="Alive",
        _xlfn.XLOOKUP(A671,Table9[Tag Number],Table9[Status],"-",0)="Alive",
        _xlfn.XLOOKUP(A671,Table8[Tag Number],Table8[Status],"-",0)="Alive"),"Alive",
     OR(_xlfn.XLOOKUP(A671,Table9[Tag Number],Table9[Status],"-",0)="-",
        _xlfn.XLOOKUP(A671,Table10[Tag Number],Table10[Status],"-",0)="-",
        _xlfn.XLOOKUP(A671,Table11[Tag Number],Table11[Status],"-",0)="-",
        _xlfn.XLOOKUP(A671,Table8[Tag Number],Table8[Status],"-",0)="-"),
   "-")</f>
        <v>-</v>
      </c>
      <c r="I671" s="88" t="str">
        <f>IF((_xlfn.XLOOKUP(B671,[2]Sheet1!$A$2:$A$198,[2]Sheet1!$B$2:$B$198,"-",0)="Glade"),"Out","No")</f>
        <v>No</v>
      </c>
      <c r="J671" s="90"/>
      <c r="K671" s="91"/>
      <c r="L671" s="91"/>
      <c r="M671" s="91"/>
      <c r="N671" s="92"/>
      <c r="O671" s="89"/>
      <c r="R671" t="b">
        <f t="shared" si="22"/>
        <v>0</v>
      </c>
    </row>
    <row r="672" spans="1:18" ht="15" thickBot="1" x14ac:dyDescent="0.35">
      <c r="A672" s="3" t="s">
        <v>1621</v>
      </c>
      <c r="B672" s="3" t="s">
        <v>1145</v>
      </c>
      <c r="C672" s="84">
        <f>IF(COUNTIF(Table8[Tag Number], A672), 1, 0)</f>
        <v>0</v>
      </c>
      <c r="D672" s="85">
        <f>IF(COUNTIF(Table9[Tag Number], A672), 1, 0)</f>
        <v>0</v>
      </c>
      <c r="E672" s="86">
        <f>IF(COUNTIF(Table10[Tag Number], A672), 1, 0)</f>
        <v>0</v>
      </c>
      <c r="F672" s="86">
        <f>IF(COUNTIF(Table11[Tag Number], A672), 1, 0)</f>
        <v>0</v>
      </c>
      <c r="G672" s="87">
        <f t="shared" si="23"/>
        <v>0</v>
      </c>
      <c r="H672" s="88" t="str" cm="1">
        <f t="array" ref="H672">_xlfn.IFS(OR(_xlfn.XLOOKUP(A672,Table9[Tag Number],Table9[Status],"-",0)="Dead",
        _xlfn.XLOOKUP(A672,Table10[Tag Number],Table10[Status],"-",0)="Dead",
        _xlfn.XLOOKUP(A672,Table11[Tag Number],Table11[Status],"-",0)="Dead",
        _xlfn.XLOOKUP(A672,Table8[Tag Number],Table8[Status],"-",0)="Dead"),"Dead",
     OR(_xlfn.XLOOKUP(A672,Table11[Tag Number],Table11[Status],"-",0)="Alive",
        _xlfn.XLOOKUP(A672,Table10[Tag Number],Table10[Status],"-",0)="Alive",
        _xlfn.XLOOKUP(A672,Table9[Tag Number],Table9[Status],"-",0)="Alive",
        _xlfn.XLOOKUP(A672,Table8[Tag Number],Table8[Status],"-",0)="Alive"),"Alive",
     OR(_xlfn.XLOOKUP(A672,Table9[Tag Number],Table9[Status],"-",0)="-",
        _xlfn.XLOOKUP(A672,Table10[Tag Number],Table10[Status],"-",0)="-",
        _xlfn.XLOOKUP(A672,Table11[Tag Number],Table11[Status],"-",0)="-",
        _xlfn.XLOOKUP(A672,Table8[Tag Number],Table8[Status],"-",0)="-"),
   "-")</f>
        <v>-</v>
      </c>
      <c r="I672" s="88" t="str">
        <f>IF((_xlfn.XLOOKUP(B672,[2]Sheet1!$A$2:$A$198,[2]Sheet1!$B$2:$B$198,"-",0)="Glade"),"Out","No")</f>
        <v>No</v>
      </c>
      <c r="J672" s="90"/>
      <c r="K672" s="91"/>
      <c r="L672" s="91"/>
      <c r="M672" s="91"/>
      <c r="N672" s="92"/>
      <c r="O672" s="89"/>
      <c r="R672" t="b">
        <f t="shared" si="22"/>
        <v>0</v>
      </c>
    </row>
    <row r="673" spans="1:18" ht="15" thickBot="1" x14ac:dyDescent="0.35">
      <c r="A673" s="2" t="s">
        <v>1001</v>
      </c>
      <c r="B673" s="2" t="s">
        <v>1137</v>
      </c>
      <c r="C673" s="84">
        <f>IF(COUNTIF(Table8[Tag Number], A673), 1, 0)</f>
        <v>1</v>
      </c>
      <c r="D673" s="85">
        <f>IF(COUNTIF(Table9[Tag Number], A673), 1, 0)</f>
        <v>0</v>
      </c>
      <c r="E673" s="86">
        <f>IF(COUNTIF(Table10[Tag Number], A673), 1, 0)</f>
        <v>0</v>
      </c>
      <c r="F673" s="86">
        <f>IF(COUNTIF(Table11[Tag Number], A673), 1, 0)</f>
        <v>0</v>
      </c>
      <c r="G673" s="87">
        <f t="shared" si="23"/>
        <v>1</v>
      </c>
      <c r="H673" s="88" t="str" cm="1">
        <f t="array" ref="H673">_xlfn.IFS(OR(_xlfn.XLOOKUP(A673,Table9[Tag Number],Table9[Status],"-",0)="Dead",
        _xlfn.XLOOKUP(A673,Table10[Tag Number],Table10[Status],"-",0)="Dead",
        _xlfn.XLOOKUP(A673,Table11[Tag Number],Table11[Status],"-",0)="Dead",
        _xlfn.XLOOKUP(A673,Table8[Tag Number],Table8[Status],"-",0)="Dead"),"Dead",
     OR(_xlfn.XLOOKUP(A673,Table11[Tag Number],Table11[Status],"-",0)="Alive",
        _xlfn.XLOOKUP(A673,Table10[Tag Number],Table10[Status],"-",0)="Alive",
        _xlfn.XLOOKUP(A673,Table9[Tag Number],Table9[Status],"-",0)="Alive",
        _xlfn.XLOOKUP(A673,Table8[Tag Number],Table8[Status],"-",0)="Alive"),"Alive",
     OR(_xlfn.XLOOKUP(A673,Table9[Tag Number],Table9[Status],"-",0)="-",
        _xlfn.XLOOKUP(A673,Table10[Tag Number],Table10[Status],"-",0)="-",
        _xlfn.XLOOKUP(A673,Table11[Tag Number],Table11[Status],"-",0)="-",
        _xlfn.XLOOKUP(A673,Table8[Tag Number],Table8[Status],"-",0)="-"),
   "-")</f>
        <v>Alive</v>
      </c>
      <c r="I673" s="88" t="str">
        <f>IF((_xlfn.XLOOKUP(B673,[2]Sheet1!$A$2:$A$198,[2]Sheet1!$B$2:$B$198,"-",0)="Glade"),"Out","No")</f>
        <v>No</v>
      </c>
      <c r="J673" s="90"/>
      <c r="K673" s="91"/>
      <c r="L673" s="91"/>
      <c r="M673" s="91"/>
      <c r="N673" s="92"/>
      <c r="O673" s="89"/>
      <c r="R673" t="b">
        <f t="shared" si="22"/>
        <v>0</v>
      </c>
    </row>
    <row r="674" spans="1:18" ht="15" thickBot="1" x14ac:dyDescent="0.35">
      <c r="A674" s="3" t="s">
        <v>1622</v>
      </c>
      <c r="B674" s="3" t="s">
        <v>1145</v>
      </c>
      <c r="C674" s="84">
        <f>IF(COUNTIF(Table8[Tag Number], A674), 1, 0)</f>
        <v>0</v>
      </c>
      <c r="D674" s="85">
        <f>IF(COUNTIF(Table9[Tag Number], A674), 1, 0)</f>
        <v>0</v>
      </c>
      <c r="E674" s="86">
        <f>IF(COUNTIF(Table10[Tag Number], A674), 1, 0)</f>
        <v>0</v>
      </c>
      <c r="F674" s="86">
        <f>IF(COUNTIF(Table11[Tag Number], A674), 1, 0)</f>
        <v>0</v>
      </c>
      <c r="G674" s="87">
        <f t="shared" si="23"/>
        <v>0</v>
      </c>
      <c r="H674" s="88" t="str" cm="1">
        <f t="array" ref="H674">_xlfn.IFS(OR(_xlfn.XLOOKUP(A674,Table9[Tag Number],Table9[Status],"-",0)="Dead",
        _xlfn.XLOOKUP(A674,Table10[Tag Number],Table10[Status],"-",0)="Dead",
        _xlfn.XLOOKUP(A674,Table11[Tag Number],Table11[Status],"-",0)="Dead",
        _xlfn.XLOOKUP(A674,Table8[Tag Number],Table8[Status],"-",0)="Dead"),"Dead",
     OR(_xlfn.XLOOKUP(A674,Table11[Tag Number],Table11[Status],"-",0)="Alive",
        _xlfn.XLOOKUP(A674,Table10[Tag Number],Table10[Status],"-",0)="Alive",
        _xlfn.XLOOKUP(A674,Table9[Tag Number],Table9[Status],"-",0)="Alive",
        _xlfn.XLOOKUP(A674,Table8[Tag Number],Table8[Status],"-",0)="Alive"),"Alive",
     OR(_xlfn.XLOOKUP(A674,Table9[Tag Number],Table9[Status],"-",0)="-",
        _xlfn.XLOOKUP(A674,Table10[Tag Number],Table10[Status],"-",0)="-",
        _xlfn.XLOOKUP(A674,Table11[Tag Number],Table11[Status],"-",0)="-",
        _xlfn.XLOOKUP(A674,Table8[Tag Number],Table8[Status],"-",0)="-"),
   "-")</f>
        <v>-</v>
      </c>
      <c r="I674" s="88" t="str">
        <f>IF((_xlfn.XLOOKUP(B674,[2]Sheet1!$A$2:$A$198,[2]Sheet1!$B$2:$B$198,"-",0)="Glade"),"Out","No")</f>
        <v>No</v>
      </c>
      <c r="J674" s="90"/>
      <c r="K674" s="91"/>
      <c r="L674" s="91"/>
      <c r="M674" s="91"/>
      <c r="N674" s="92"/>
      <c r="O674" s="89"/>
      <c r="R674" t="b">
        <f t="shared" si="22"/>
        <v>0</v>
      </c>
    </row>
    <row r="675" spans="1:18" ht="15" thickBot="1" x14ac:dyDescent="0.35">
      <c r="A675" s="2" t="s">
        <v>407</v>
      </c>
      <c r="B675" s="2" t="s">
        <v>1137</v>
      </c>
      <c r="C675" s="84">
        <f>IF(COUNTIF(Table8[Tag Number], A675), 1, 0)</f>
        <v>0</v>
      </c>
      <c r="D675" s="85">
        <f>IF(COUNTIF(Table9[Tag Number], A675), 1, 0)</f>
        <v>1</v>
      </c>
      <c r="E675" s="86">
        <f>IF(COUNTIF(Table10[Tag Number], A675), 1, 0)</f>
        <v>0</v>
      </c>
      <c r="F675" s="86">
        <f>IF(COUNTIF(Table11[Tag Number], A675), 1, 0)</f>
        <v>1</v>
      </c>
      <c r="G675" s="87">
        <f t="shared" si="23"/>
        <v>2</v>
      </c>
      <c r="H675" s="88" t="str" cm="1">
        <f t="array" ref="H675">_xlfn.IFS(OR(_xlfn.XLOOKUP(A675,Table9[Tag Number],Table9[Status],"-",0)="Dead",
        _xlfn.XLOOKUP(A675,Table10[Tag Number],Table10[Status],"-",0)="Dead",
        _xlfn.XLOOKUP(A675,Table11[Tag Number],Table11[Status],"-",0)="Dead",
        _xlfn.XLOOKUP(A675,Table8[Tag Number],Table8[Status],"-",0)="Dead"),"Dead",
     OR(_xlfn.XLOOKUP(A675,Table11[Tag Number],Table11[Status],"-",0)="Alive",
        _xlfn.XLOOKUP(A675,Table10[Tag Number],Table10[Status],"-",0)="Alive",
        _xlfn.XLOOKUP(A675,Table9[Tag Number],Table9[Status],"-",0)="Alive",
        _xlfn.XLOOKUP(A675,Table8[Tag Number],Table8[Status],"-",0)="Alive"),"Alive",
     OR(_xlfn.XLOOKUP(A675,Table9[Tag Number],Table9[Status],"-",0)="-",
        _xlfn.XLOOKUP(A675,Table10[Tag Number],Table10[Status],"-",0)="-",
        _xlfn.XLOOKUP(A675,Table11[Tag Number],Table11[Status],"-",0)="-",
        _xlfn.XLOOKUP(A675,Table8[Tag Number],Table8[Status],"-",0)="-"),
   "-")</f>
        <v>Alive</v>
      </c>
      <c r="I675" s="88" t="str">
        <f>IF((_xlfn.XLOOKUP(B675,[2]Sheet1!$A$2:$A$198,[2]Sheet1!$B$2:$B$198,"-",0)="Glade"),"Out","No")</f>
        <v>No</v>
      </c>
      <c r="J675" s="90"/>
      <c r="K675" s="91"/>
      <c r="L675" s="91"/>
      <c r="M675" s="91"/>
      <c r="N675" s="92"/>
      <c r="O675" s="89"/>
      <c r="R675" t="str">
        <f t="shared" si="22"/>
        <v>B680</v>
      </c>
    </row>
    <row r="676" spans="1:18" ht="15" thickBot="1" x14ac:dyDescent="0.35">
      <c r="A676" s="3" t="s">
        <v>601</v>
      </c>
      <c r="B676" s="3" t="s">
        <v>1137</v>
      </c>
      <c r="C676" s="84">
        <f>IF(COUNTIF(Table8[Tag Number], A676), 1, 0)</f>
        <v>0</v>
      </c>
      <c r="D676" s="85">
        <f>IF(COUNTIF(Table9[Tag Number], A676), 1, 0)</f>
        <v>0</v>
      </c>
      <c r="E676" s="86">
        <f>IF(COUNTIF(Table10[Tag Number], A676), 1, 0)</f>
        <v>1</v>
      </c>
      <c r="F676" s="86">
        <f>IF(COUNTIF(Table11[Tag Number], A676), 1, 0)</f>
        <v>0</v>
      </c>
      <c r="G676" s="87">
        <f t="shared" si="23"/>
        <v>1</v>
      </c>
      <c r="H676" s="88" t="str" cm="1">
        <f t="array" ref="H676">_xlfn.IFS(OR(_xlfn.XLOOKUP(A676,Table9[Tag Number],Table9[Status],"-",0)="Dead",
        _xlfn.XLOOKUP(A676,Table10[Tag Number],Table10[Status],"-",0)="Dead",
        _xlfn.XLOOKUP(A676,Table11[Tag Number],Table11[Status],"-",0)="Dead",
        _xlfn.XLOOKUP(A676,Table8[Tag Number],Table8[Status],"-",0)="Dead"),"Dead",
     OR(_xlfn.XLOOKUP(A676,Table11[Tag Number],Table11[Status],"-",0)="Alive",
        _xlfn.XLOOKUP(A676,Table10[Tag Number],Table10[Status],"-",0)="Alive",
        _xlfn.XLOOKUP(A676,Table9[Tag Number],Table9[Status],"-",0)="Alive",
        _xlfn.XLOOKUP(A676,Table8[Tag Number],Table8[Status],"-",0)="Alive"),"Alive",
     OR(_xlfn.XLOOKUP(A676,Table9[Tag Number],Table9[Status],"-",0)="-",
        _xlfn.XLOOKUP(A676,Table10[Tag Number],Table10[Status],"-",0)="-",
        _xlfn.XLOOKUP(A676,Table11[Tag Number],Table11[Status],"-",0)="-",
        _xlfn.XLOOKUP(A676,Table8[Tag Number],Table8[Status],"-",0)="-"),
   "-")</f>
        <v>Dead</v>
      </c>
      <c r="I676" s="88" t="str">
        <f>IF((_xlfn.XLOOKUP(B676,[2]Sheet1!$A$2:$A$198,[2]Sheet1!$B$2:$B$198,"-",0)="Glade"),"Out","No")</f>
        <v>No</v>
      </c>
      <c r="J676" s="90"/>
      <c r="K676" s="91"/>
      <c r="L676" s="91"/>
      <c r="M676" s="91"/>
      <c r="N676" s="92"/>
      <c r="O676" s="89"/>
      <c r="R676" t="b">
        <f t="shared" si="22"/>
        <v>0</v>
      </c>
    </row>
    <row r="677" spans="1:18" ht="15" thickBot="1" x14ac:dyDescent="0.35">
      <c r="A677" s="2" t="s">
        <v>1623</v>
      </c>
      <c r="B677" s="2" t="s">
        <v>1145</v>
      </c>
      <c r="C677" s="84">
        <f>IF(COUNTIF(Table8[Tag Number], A677), 1, 0)</f>
        <v>0</v>
      </c>
      <c r="D677" s="85">
        <f>IF(COUNTIF(Table9[Tag Number], A677), 1, 0)</f>
        <v>0</v>
      </c>
      <c r="E677" s="86">
        <f>IF(COUNTIF(Table10[Tag Number], A677), 1, 0)</f>
        <v>0</v>
      </c>
      <c r="F677" s="86">
        <f>IF(COUNTIF(Table11[Tag Number], A677), 1, 0)</f>
        <v>0</v>
      </c>
      <c r="G677" s="87">
        <f t="shared" si="23"/>
        <v>0</v>
      </c>
      <c r="H677" s="88" t="str" cm="1">
        <f t="array" ref="H677">_xlfn.IFS(OR(_xlfn.XLOOKUP(A677,Table9[Tag Number],Table9[Status],"-",0)="Dead",
        _xlfn.XLOOKUP(A677,Table10[Tag Number],Table10[Status],"-",0)="Dead",
        _xlfn.XLOOKUP(A677,Table11[Tag Number],Table11[Status],"-",0)="Dead",
        _xlfn.XLOOKUP(A677,Table8[Tag Number],Table8[Status],"-",0)="Dead"),"Dead",
     OR(_xlfn.XLOOKUP(A677,Table11[Tag Number],Table11[Status],"-",0)="Alive",
        _xlfn.XLOOKUP(A677,Table10[Tag Number],Table10[Status],"-",0)="Alive",
        _xlfn.XLOOKUP(A677,Table9[Tag Number],Table9[Status],"-",0)="Alive",
        _xlfn.XLOOKUP(A677,Table8[Tag Number],Table8[Status],"-",0)="Alive"),"Alive",
     OR(_xlfn.XLOOKUP(A677,Table9[Tag Number],Table9[Status],"-",0)="-",
        _xlfn.XLOOKUP(A677,Table10[Tag Number],Table10[Status],"-",0)="-",
        _xlfn.XLOOKUP(A677,Table11[Tag Number],Table11[Status],"-",0)="-",
        _xlfn.XLOOKUP(A677,Table8[Tag Number],Table8[Status],"-",0)="-"),
   "-")</f>
        <v>-</v>
      </c>
      <c r="I677" s="88" t="str">
        <f>IF((_xlfn.XLOOKUP(B677,[2]Sheet1!$A$2:$A$198,[2]Sheet1!$B$2:$B$198,"-",0)="Glade"),"Out","No")</f>
        <v>No</v>
      </c>
      <c r="J677" s="90"/>
      <c r="K677" s="91"/>
      <c r="L677" s="91"/>
      <c r="M677" s="91"/>
      <c r="N677" s="92"/>
      <c r="O677" s="89"/>
      <c r="R677" t="b">
        <f t="shared" si="22"/>
        <v>0</v>
      </c>
    </row>
    <row r="678" spans="1:18" ht="15" thickBot="1" x14ac:dyDescent="0.35">
      <c r="A678" s="3" t="s">
        <v>1624</v>
      </c>
      <c r="B678" s="3" t="s">
        <v>1137</v>
      </c>
      <c r="C678" s="84">
        <f>IF(COUNTIF(Table8[Tag Number], A678), 1, 0)</f>
        <v>0</v>
      </c>
      <c r="D678" s="85">
        <f>IF(COUNTIF(Table9[Tag Number], A678), 1, 0)</f>
        <v>0</v>
      </c>
      <c r="E678" s="86">
        <f>IF(COUNTIF(Table10[Tag Number], A678), 1, 0)</f>
        <v>0</v>
      </c>
      <c r="F678" s="86">
        <f>IF(COUNTIF(Table11[Tag Number], A678), 1, 0)</f>
        <v>0</v>
      </c>
      <c r="G678" s="87">
        <f t="shared" si="23"/>
        <v>0</v>
      </c>
      <c r="H678" s="88" t="str" cm="1">
        <f t="array" ref="H678">_xlfn.IFS(OR(_xlfn.XLOOKUP(A678,Table9[Tag Number],Table9[Status],"-",0)="Dead",
        _xlfn.XLOOKUP(A678,Table10[Tag Number],Table10[Status],"-",0)="Dead",
        _xlfn.XLOOKUP(A678,Table11[Tag Number],Table11[Status],"-",0)="Dead",
        _xlfn.XLOOKUP(A678,Table8[Tag Number],Table8[Status],"-",0)="Dead"),"Dead",
     OR(_xlfn.XLOOKUP(A678,Table11[Tag Number],Table11[Status],"-",0)="Alive",
        _xlfn.XLOOKUP(A678,Table10[Tag Number],Table10[Status],"-",0)="Alive",
        _xlfn.XLOOKUP(A678,Table9[Tag Number],Table9[Status],"-",0)="Alive",
        _xlfn.XLOOKUP(A678,Table8[Tag Number],Table8[Status],"-",0)="Alive"),"Alive",
     OR(_xlfn.XLOOKUP(A678,Table9[Tag Number],Table9[Status],"-",0)="-",
        _xlfn.XLOOKUP(A678,Table10[Tag Number],Table10[Status],"-",0)="-",
        _xlfn.XLOOKUP(A678,Table11[Tag Number],Table11[Status],"-",0)="-",
        _xlfn.XLOOKUP(A678,Table8[Tag Number],Table8[Status],"-",0)="-"),
   "-")</f>
        <v>-</v>
      </c>
      <c r="I678" s="88" t="str">
        <f>IF((_xlfn.XLOOKUP(B678,[2]Sheet1!$A$2:$A$198,[2]Sheet1!$B$2:$B$198,"-",0)="Glade"),"Out","No")</f>
        <v>No</v>
      </c>
      <c r="J678" s="90"/>
      <c r="K678" s="91"/>
      <c r="L678" s="91"/>
      <c r="M678" s="91"/>
      <c r="N678" s="92"/>
      <c r="O678" s="89"/>
      <c r="R678" t="b">
        <f t="shared" si="22"/>
        <v>0</v>
      </c>
    </row>
    <row r="679" spans="1:18" ht="15" thickBot="1" x14ac:dyDescent="0.35">
      <c r="A679" s="2" t="s">
        <v>168</v>
      </c>
      <c r="B679" s="2" t="s">
        <v>1145</v>
      </c>
      <c r="C679" s="84">
        <f>IF(COUNTIF(Table8[Tag Number], A679), 1, 0)</f>
        <v>0</v>
      </c>
      <c r="D679" s="85">
        <f>IF(COUNTIF(Table9[Tag Number], A679), 1, 0)</f>
        <v>0</v>
      </c>
      <c r="E679" s="86">
        <f>IF(COUNTIF(Table10[Tag Number], A679), 1, 0)</f>
        <v>0</v>
      </c>
      <c r="F679" s="86">
        <f>IF(COUNTIF(Table11[Tag Number], A679), 1, 0)</f>
        <v>0</v>
      </c>
      <c r="G679" s="87">
        <f t="shared" si="23"/>
        <v>0</v>
      </c>
      <c r="H679" s="88" t="str" cm="1">
        <f t="array" ref="H679">_xlfn.IFS(OR(_xlfn.XLOOKUP(A679,Table9[Tag Number],Table9[Status],"-",0)="Dead",
        _xlfn.XLOOKUP(A679,Table10[Tag Number],Table10[Status],"-",0)="Dead",
        _xlfn.XLOOKUP(A679,Table11[Tag Number],Table11[Status],"-",0)="Dead",
        _xlfn.XLOOKUP(A679,Table8[Tag Number],Table8[Status],"-",0)="Dead"),"Dead",
     OR(_xlfn.XLOOKUP(A679,Table11[Tag Number],Table11[Status],"-",0)="Alive",
        _xlfn.XLOOKUP(A679,Table10[Tag Number],Table10[Status],"-",0)="Alive",
        _xlfn.XLOOKUP(A679,Table9[Tag Number],Table9[Status],"-",0)="Alive",
        _xlfn.XLOOKUP(A679,Table8[Tag Number],Table8[Status],"-",0)="Alive"),"Alive",
     OR(_xlfn.XLOOKUP(A679,Table9[Tag Number],Table9[Status],"-",0)="-",
        _xlfn.XLOOKUP(A679,Table10[Tag Number],Table10[Status],"-",0)="-",
        _xlfn.XLOOKUP(A679,Table11[Tag Number],Table11[Status],"-",0)="-",
        _xlfn.XLOOKUP(A679,Table8[Tag Number],Table8[Status],"-",0)="-"),
   "-")</f>
        <v>-</v>
      </c>
      <c r="I679" s="88" t="str">
        <f>IF((_xlfn.XLOOKUP(B679,[2]Sheet1!$A$2:$A$198,[2]Sheet1!$B$2:$B$198,"-",0)="Glade"),"Out","No")</f>
        <v>No</v>
      </c>
      <c r="J679" s="90"/>
      <c r="K679" s="91"/>
      <c r="L679" s="91"/>
      <c r="M679" s="91"/>
      <c r="N679" s="92"/>
      <c r="O679" s="89"/>
      <c r="R679" t="b">
        <f t="shared" si="22"/>
        <v>0</v>
      </c>
    </row>
    <row r="680" spans="1:18" ht="15" thickBot="1" x14ac:dyDescent="0.35">
      <c r="A680" s="3" t="s">
        <v>1625</v>
      </c>
      <c r="B680" s="3" t="s">
        <v>1145</v>
      </c>
      <c r="C680" s="84">
        <f>IF(COUNTIF(Table8[Tag Number], A680), 1, 0)</f>
        <v>0</v>
      </c>
      <c r="D680" s="85">
        <f>IF(COUNTIF(Table9[Tag Number], A680), 1, 0)</f>
        <v>0</v>
      </c>
      <c r="E680" s="86">
        <f>IF(COUNTIF(Table10[Tag Number], A680), 1, 0)</f>
        <v>0</v>
      </c>
      <c r="F680" s="86">
        <f>IF(COUNTIF(Table11[Tag Number], A680), 1, 0)</f>
        <v>0</v>
      </c>
      <c r="G680" s="87">
        <f t="shared" si="23"/>
        <v>0</v>
      </c>
      <c r="H680" s="88" t="str" cm="1">
        <f t="array" ref="H680">_xlfn.IFS(OR(_xlfn.XLOOKUP(A680,Table9[Tag Number],Table9[Status],"-",0)="Dead",
        _xlfn.XLOOKUP(A680,Table10[Tag Number],Table10[Status],"-",0)="Dead",
        _xlfn.XLOOKUP(A680,Table11[Tag Number],Table11[Status],"-",0)="Dead",
        _xlfn.XLOOKUP(A680,Table8[Tag Number],Table8[Status],"-",0)="Dead"),"Dead",
     OR(_xlfn.XLOOKUP(A680,Table11[Tag Number],Table11[Status],"-",0)="Alive",
        _xlfn.XLOOKUP(A680,Table10[Tag Number],Table10[Status],"-",0)="Alive",
        _xlfn.XLOOKUP(A680,Table9[Tag Number],Table9[Status],"-",0)="Alive",
        _xlfn.XLOOKUP(A680,Table8[Tag Number],Table8[Status],"-",0)="Alive"),"Alive",
     OR(_xlfn.XLOOKUP(A680,Table9[Tag Number],Table9[Status],"-",0)="-",
        _xlfn.XLOOKUP(A680,Table10[Tag Number],Table10[Status],"-",0)="-",
        _xlfn.XLOOKUP(A680,Table11[Tag Number],Table11[Status],"-",0)="-",
        _xlfn.XLOOKUP(A680,Table8[Tag Number],Table8[Status],"-",0)="-"),
   "-")</f>
        <v>-</v>
      </c>
      <c r="I680" s="88" t="str">
        <f>IF((_xlfn.XLOOKUP(B680,[2]Sheet1!$A$2:$A$198,[2]Sheet1!$B$2:$B$198,"-",0)="Glade"),"Out","No")</f>
        <v>No</v>
      </c>
      <c r="J680" s="90"/>
      <c r="K680" s="91"/>
      <c r="L680" s="91"/>
      <c r="M680" s="91"/>
      <c r="N680" s="92"/>
      <c r="O680" s="89"/>
      <c r="R680" t="b">
        <f t="shared" si="22"/>
        <v>0</v>
      </c>
    </row>
    <row r="681" spans="1:18" ht="15" thickBot="1" x14ac:dyDescent="0.35">
      <c r="A681" s="2" t="s">
        <v>1626</v>
      </c>
      <c r="B681" s="2" t="s">
        <v>1145</v>
      </c>
      <c r="C681" s="84">
        <f>IF(COUNTIF(Table8[Tag Number], A681), 1, 0)</f>
        <v>0</v>
      </c>
      <c r="D681" s="85">
        <f>IF(COUNTIF(Table9[Tag Number], A681), 1, 0)</f>
        <v>0</v>
      </c>
      <c r="E681" s="86">
        <f>IF(COUNTIF(Table10[Tag Number], A681), 1, 0)</f>
        <v>0</v>
      </c>
      <c r="F681" s="86">
        <f>IF(COUNTIF(Table11[Tag Number], A681), 1, 0)</f>
        <v>0</v>
      </c>
      <c r="G681" s="87">
        <f t="shared" si="23"/>
        <v>0</v>
      </c>
      <c r="H681" s="88" t="str" cm="1">
        <f t="array" ref="H681">_xlfn.IFS(OR(_xlfn.XLOOKUP(A681,Table9[Tag Number],Table9[Status],"-",0)="Dead",
        _xlfn.XLOOKUP(A681,Table10[Tag Number],Table10[Status],"-",0)="Dead",
        _xlfn.XLOOKUP(A681,Table11[Tag Number],Table11[Status],"-",0)="Dead",
        _xlfn.XLOOKUP(A681,Table8[Tag Number],Table8[Status],"-",0)="Dead"),"Dead",
     OR(_xlfn.XLOOKUP(A681,Table11[Tag Number],Table11[Status],"-",0)="Alive",
        _xlfn.XLOOKUP(A681,Table10[Tag Number],Table10[Status],"-",0)="Alive",
        _xlfn.XLOOKUP(A681,Table9[Tag Number],Table9[Status],"-",0)="Alive",
        _xlfn.XLOOKUP(A681,Table8[Tag Number],Table8[Status],"-",0)="Alive"),"Alive",
     OR(_xlfn.XLOOKUP(A681,Table9[Tag Number],Table9[Status],"-",0)="-",
        _xlfn.XLOOKUP(A681,Table10[Tag Number],Table10[Status],"-",0)="-",
        _xlfn.XLOOKUP(A681,Table11[Tag Number],Table11[Status],"-",0)="-",
        _xlfn.XLOOKUP(A681,Table8[Tag Number],Table8[Status],"-",0)="-"),
   "-")</f>
        <v>-</v>
      </c>
      <c r="I681" s="88" t="str">
        <f>IF((_xlfn.XLOOKUP(B681,[2]Sheet1!$A$2:$A$198,[2]Sheet1!$B$2:$B$198,"-",0)="Glade"),"Out","No")</f>
        <v>No</v>
      </c>
      <c r="J681" s="90"/>
      <c r="K681" s="91"/>
      <c r="L681" s="91"/>
      <c r="M681" s="91"/>
      <c r="N681" s="92"/>
      <c r="O681" s="89"/>
      <c r="R681" t="b">
        <f t="shared" si="22"/>
        <v>0</v>
      </c>
    </row>
    <row r="682" spans="1:18" ht="15" thickBot="1" x14ac:dyDescent="0.35">
      <c r="A682" s="3" t="s">
        <v>1627</v>
      </c>
      <c r="B682" s="3" t="s">
        <v>1145</v>
      </c>
      <c r="C682" s="84">
        <f>IF(COUNTIF(Table8[Tag Number], A682), 1, 0)</f>
        <v>0</v>
      </c>
      <c r="D682" s="85">
        <f>IF(COUNTIF(Table9[Tag Number], A682), 1, 0)</f>
        <v>0</v>
      </c>
      <c r="E682" s="86">
        <f>IF(COUNTIF(Table10[Tag Number], A682), 1, 0)</f>
        <v>0</v>
      </c>
      <c r="F682" s="86">
        <f>IF(COUNTIF(Table11[Tag Number], A682), 1, 0)</f>
        <v>0</v>
      </c>
      <c r="G682" s="87">
        <f t="shared" si="23"/>
        <v>0</v>
      </c>
      <c r="H682" s="88" t="str" cm="1">
        <f t="array" ref="H682">_xlfn.IFS(OR(_xlfn.XLOOKUP(A682,Table9[Tag Number],Table9[Status],"-",0)="Dead",
        _xlfn.XLOOKUP(A682,Table10[Tag Number],Table10[Status],"-",0)="Dead",
        _xlfn.XLOOKUP(A682,Table11[Tag Number],Table11[Status],"-",0)="Dead",
        _xlfn.XLOOKUP(A682,Table8[Tag Number],Table8[Status],"-",0)="Dead"),"Dead",
     OR(_xlfn.XLOOKUP(A682,Table11[Tag Number],Table11[Status],"-",0)="Alive",
        _xlfn.XLOOKUP(A682,Table10[Tag Number],Table10[Status],"-",0)="Alive",
        _xlfn.XLOOKUP(A682,Table9[Tag Number],Table9[Status],"-",0)="Alive",
        _xlfn.XLOOKUP(A682,Table8[Tag Number],Table8[Status],"-",0)="Alive"),"Alive",
     OR(_xlfn.XLOOKUP(A682,Table9[Tag Number],Table9[Status],"-",0)="-",
        _xlfn.XLOOKUP(A682,Table10[Tag Number],Table10[Status],"-",0)="-",
        _xlfn.XLOOKUP(A682,Table11[Tag Number],Table11[Status],"-",0)="-",
        _xlfn.XLOOKUP(A682,Table8[Tag Number],Table8[Status],"-",0)="-"),
   "-")</f>
        <v>-</v>
      </c>
      <c r="I682" s="88" t="str">
        <f>IF((_xlfn.XLOOKUP(B682,[2]Sheet1!$A$2:$A$198,[2]Sheet1!$B$2:$B$198,"-",0)="Glade"),"Out","No")</f>
        <v>No</v>
      </c>
      <c r="J682" s="90"/>
      <c r="K682" s="91"/>
      <c r="L682" s="91"/>
      <c r="M682" s="91"/>
      <c r="N682" s="92"/>
      <c r="O682" s="89"/>
      <c r="R682" t="b">
        <f t="shared" si="22"/>
        <v>0</v>
      </c>
    </row>
    <row r="683" spans="1:18" ht="15" thickBot="1" x14ac:dyDescent="0.35">
      <c r="A683" s="2" t="s">
        <v>1628</v>
      </c>
      <c r="B683" s="2" t="s">
        <v>1145</v>
      </c>
      <c r="C683" s="84">
        <f>IF(COUNTIF(Table8[Tag Number], A683), 1, 0)</f>
        <v>0</v>
      </c>
      <c r="D683" s="85">
        <f>IF(COUNTIF(Table9[Tag Number], A683), 1, 0)</f>
        <v>0</v>
      </c>
      <c r="E683" s="86">
        <f>IF(COUNTIF(Table10[Tag Number], A683), 1, 0)</f>
        <v>0</v>
      </c>
      <c r="F683" s="86">
        <f>IF(COUNTIF(Table11[Tag Number], A683), 1, 0)</f>
        <v>0</v>
      </c>
      <c r="G683" s="87">
        <f t="shared" si="23"/>
        <v>0</v>
      </c>
      <c r="H683" s="88" t="str" cm="1">
        <f t="array" ref="H683">_xlfn.IFS(OR(_xlfn.XLOOKUP(A683,Table9[Tag Number],Table9[Status],"-",0)="Dead",
        _xlfn.XLOOKUP(A683,Table10[Tag Number],Table10[Status],"-",0)="Dead",
        _xlfn.XLOOKUP(A683,Table11[Tag Number],Table11[Status],"-",0)="Dead",
        _xlfn.XLOOKUP(A683,Table8[Tag Number],Table8[Status],"-",0)="Dead"),"Dead",
     OR(_xlfn.XLOOKUP(A683,Table11[Tag Number],Table11[Status],"-",0)="Alive",
        _xlfn.XLOOKUP(A683,Table10[Tag Number],Table10[Status],"-",0)="Alive",
        _xlfn.XLOOKUP(A683,Table9[Tag Number],Table9[Status],"-",0)="Alive",
        _xlfn.XLOOKUP(A683,Table8[Tag Number],Table8[Status],"-",0)="Alive"),"Alive",
     OR(_xlfn.XLOOKUP(A683,Table9[Tag Number],Table9[Status],"-",0)="-",
        _xlfn.XLOOKUP(A683,Table10[Tag Number],Table10[Status],"-",0)="-",
        _xlfn.XLOOKUP(A683,Table11[Tag Number],Table11[Status],"-",0)="-",
        _xlfn.XLOOKUP(A683,Table8[Tag Number],Table8[Status],"-",0)="-"),
   "-")</f>
        <v>-</v>
      </c>
      <c r="I683" s="88" t="str">
        <f>IF((_xlfn.XLOOKUP(B683,[2]Sheet1!$A$2:$A$198,[2]Sheet1!$B$2:$B$198,"-",0)="Glade"),"Out","No")</f>
        <v>No</v>
      </c>
      <c r="J683" s="90"/>
      <c r="K683" s="91"/>
      <c r="L683" s="91"/>
      <c r="M683" s="91"/>
      <c r="N683" s="92"/>
      <c r="O683" s="89"/>
      <c r="R683" t="b">
        <f t="shared" si="22"/>
        <v>0</v>
      </c>
    </row>
    <row r="684" spans="1:18" ht="15" thickBot="1" x14ac:dyDescent="0.35">
      <c r="A684" s="3" t="s">
        <v>1629</v>
      </c>
      <c r="B684" s="3" t="s">
        <v>1145</v>
      </c>
      <c r="C684" s="84">
        <f>IF(COUNTIF(Table8[Tag Number], A684), 1, 0)</f>
        <v>0</v>
      </c>
      <c r="D684" s="85">
        <f>IF(COUNTIF(Table9[Tag Number], A684), 1, 0)</f>
        <v>0</v>
      </c>
      <c r="E684" s="86">
        <f>IF(COUNTIF(Table10[Tag Number], A684), 1, 0)</f>
        <v>0</v>
      </c>
      <c r="F684" s="86">
        <f>IF(COUNTIF(Table11[Tag Number], A684), 1, 0)</f>
        <v>0</v>
      </c>
      <c r="G684" s="87">
        <f t="shared" si="23"/>
        <v>0</v>
      </c>
      <c r="H684" s="88" t="str" cm="1">
        <f t="array" ref="H684">_xlfn.IFS(OR(_xlfn.XLOOKUP(A684,Table9[Tag Number],Table9[Status],"-",0)="Dead",
        _xlfn.XLOOKUP(A684,Table10[Tag Number],Table10[Status],"-",0)="Dead",
        _xlfn.XLOOKUP(A684,Table11[Tag Number],Table11[Status],"-",0)="Dead",
        _xlfn.XLOOKUP(A684,Table8[Tag Number],Table8[Status],"-",0)="Dead"),"Dead",
     OR(_xlfn.XLOOKUP(A684,Table11[Tag Number],Table11[Status],"-",0)="Alive",
        _xlfn.XLOOKUP(A684,Table10[Tag Number],Table10[Status],"-",0)="Alive",
        _xlfn.XLOOKUP(A684,Table9[Tag Number],Table9[Status],"-",0)="Alive",
        _xlfn.XLOOKUP(A684,Table8[Tag Number],Table8[Status],"-",0)="Alive"),"Alive",
     OR(_xlfn.XLOOKUP(A684,Table9[Tag Number],Table9[Status],"-",0)="-",
        _xlfn.XLOOKUP(A684,Table10[Tag Number],Table10[Status],"-",0)="-",
        _xlfn.XLOOKUP(A684,Table11[Tag Number],Table11[Status],"-",0)="-",
        _xlfn.XLOOKUP(A684,Table8[Tag Number],Table8[Status],"-",0)="-"),
   "-")</f>
        <v>-</v>
      </c>
      <c r="I684" s="88" t="str">
        <f>IF((_xlfn.XLOOKUP(B684,[2]Sheet1!$A$2:$A$198,[2]Sheet1!$B$2:$B$198,"-",0)="Glade"),"Out","No")</f>
        <v>No</v>
      </c>
      <c r="J684" s="90"/>
      <c r="K684" s="91"/>
      <c r="L684" s="91"/>
      <c r="M684" s="91"/>
      <c r="N684" s="92"/>
      <c r="O684" s="89"/>
      <c r="R684" t="b">
        <f t="shared" si="22"/>
        <v>0</v>
      </c>
    </row>
    <row r="685" spans="1:18" ht="15" thickBot="1" x14ac:dyDescent="0.35">
      <c r="A685" s="2" t="s">
        <v>1630</v>
      </c>
      <c r="B685" s="2" t="s">
        <v>1145</v>
      </c>
      <c r="C685" s="84">
        <f>IF(COUNTIF(Table8[Tag Number], A685), 1, 0)</f>
        <v>0</v>
      </c>
      <c r="D685" s="85">
        <f>IF(COUNTIF(Table9[Tag Number], A685), 1, 0)</f>
        <v>0</v>
      </c>
      <c r="E685" s="86">
        <f>IF(COUNTIF(Table10[Tag Number], A685), 1, 0)</f>
        <v>0</v>
      </c>
      <c r="F685" s="86">
        <f>IF(COUNTIF(Table11[Tag Number], A685), 1, 0)</f>
        <v>0</v>
      </c>
      <c r="G685" s="87">
        <f t="shared" si="23"/>
        <v>0</v>
      </c>
      <c r="H685" s="88" t="str" cm="1">
        <f t="array" ref="H685">_xlfn.IFS(OR(_xlfn.XLOOKUP(A685,Table9[Tag Number],Table9[Status],"-",0)="Dead",
        _xlfn.XLOOKUP(A685,Table10[Tag Number],Table10[Status],"-",0)="Dead",
        _xlfn.XLOOKUP(A685,Table11[Tag Number],Table11[Status],"-",0)="Dead",
        _xlfn.XLOOKUP(A685,Table8[Tag Number],Table8[Status],"-",0)="Dead"),"Dead",
     OR(_xlfn.XLOOKUP(A685,Table11[Tag Number],Table11[Status],"-",0)="Alive",
        _xlfn.XLOOKUP(A685,Table10[Tag Number],Table10[Status],"-",0)="Alive",
        _xlfn.XLOOKUP(A685,Table9[Tag Number],Table9[Status],"-",0)="Alive",
        _xlfn.XLOOKUP(A685,Table8[Tag Number],Table8[Status],"-",0)="Alive"),"Alive",
     OR(_xlfn.XLOOKUP(A685,Table9[Tag Number],Table9[Status],"-",0)="-",
        _xlfn.XLOOKUP(A685,Table10[Tag Number],Table10[Status],"-",0)="-",
        _xlfn.XLOOKUP(A685,Table11[Tag Number],Table11[Status],"-",0)="-",
        _xlfn.XLOOKUP(A685,Table8[Tag Number],Table8[Status],"-",0)="-"),
   "-")</f>
        <v>-</v>
      </c>
      <c r="I685" s="88" t="str">
        <f>IF((_xlfn.XLOOKUP(B685,[2]Sheet1!$A$2:$A$198,[2]Sheet1!$B$2:$B$198,"-",0)="Glade"),"Out","No")</f>
        <v>No</v>
      </c>
      <c r="J685" s="90"/>
      <c r="K685" s="91"/>
      <c r="L685" s="91"/>
      <c r="M685" s="91"/>
      <c r="N685" s="92"/>
      <c r="O685" s="89"/>
      <c r="R685" t="b">
        <f t="shared" si="22"/>
        <v>0</v>
      </c>
    </row>
    <row r="686" spans="1:18" ht="15" thickBot="1" x14ac:dyDescent="0.35">
      <c r="A686" s="3" t="s">
        <v>1631</v>
      </c>
      <c r="B686" s="3" t="s">
        <v>1145</v>
      </c>
      <c r="C686" s="84">
        <f>IF(COUNTIF(Table8[Tag Number], A686), 1, 0)</f>
        <v>0</v>
      </c>
      <c r="D686" s="85">
        <f>IF(COUNTIF(Table9[Tag Number], A686), 1, 0)</f>
        <v>0</v>
      </c>
      <c r="E686" s="86">
        <f>IF(COUNTIF(Table10[Tag Number], A686), 1, 0)</f>
        <v>0</v>
      </c>
      <c r="F686" s="86">
        <f>IF(COUNTIF(Table11[Tag Number], A686), 1, 0)</f>
        <v>0</v>
      </c>
      <c r="G686" s="87">
        <f t="shared" si="23"/>
        <v>0</v>
      </c>
      <c r="H686" s="88" t="str" cm="1">
        <f t="array" ref="H686">_xlfn.IFS(OR(_xlfn.XLOOKUP(A686,Table9[Tag Number],Table9[Status],"-",0)="Dead",
        _xlfn.XLOOKUP(A686,Table10[Tag Number],Table10[Status],"-",0)="Dead",
        _xlfn.XLOOKUP(A686,Table11[Tag Number],Table11[Status],"-",0)="Dead",
        _xlfn.XLOOKUP(A686,Table8[Tag Number],Table8[Status],"-",0)="Dead"),"Dead",
     OR(_xlfn.XLOOKUP(A686,Table11[Tag Number],Table11[Status],"-",0)="Alive",
        _xlfn.XLOOKUP(A686,Table10[Tag Number],Table10[Status],"-",0)="Alive",
        _xlfn.XLOOKUP(A686,Table9[Tag Number],Table9[Status],"-",0)="Alive",
        _xlfn.XLOOKUP(A686,Table8[Tag Number],Table8[Status],"-",0)="Alive"),"Alive",
     OR(_xlfn.XLOOKUP(A686,Table9[Tag Number],Table9[Status],"-",0)="-",
        _xlfn.XLOOKUP(A686,Table10[Tag Number],Table10[Status],"-",0)="-",
        _xlfn.XLOOKUP(A686,Table11[Tag Number],Table11[Status],"-",0)="-",
        _xlfn.XLOOKUP(A686,Table8[Tag Number],Table8[Status],"-",0)="-"),
   "-")</f>
        <v>-</v>
      </c>
      <c r="I686" s="88" t="str">
        <f>IF((_xlfn.XLOOKUP(B686,[2]Sheet1!$A$2:$A$198,[2]Sheet1!$B$2:$B$198,"-",0)="Glade"),"Out","No")</f>
        <v>No</v>
      </c>
      <c r="J686" s="90"/>
      <c r="K686" s="91"/>
      <c r="L686" s="91"/>
      <c r="M686" s="91"/>
      <c r="N686" s="92"/>
      <c r="O686" s="89"/>
      <c r="R686" t="b">
        <f t="shared" si="22"/>
        <v>0</v>
      </c>
    </row>
    <row r="687" spans="1:18" ht="15" thickBot="1" x14ac:dyDescent="0.35">
      <c r="A687" s="2" t="s">
        <v>1632</v>
      </c>
      <c r="B687" s="2" t="s">
        <v>1137</v>
      </c>
      <c r="C687" s="84">
        <f>IF(COUNTIF(Table8[Tag Number], A687), 1, 0)</f>
        <v>0</v>
      </c>
      <c r="D687" s="85">
        <f>IF(COUNTIF(Table9[Tag Number], A687), 1, 0)</f>
        <v>0</v>
      </c>
      <c r="E687" s="86">
        <f>IF(COUNTIF(Table10[Tag Number], A687), 1, 0)</f>
        <v>0</v>
      </c>
      <c r="F687" s="86">
        <f>IF(COUNTIF(Table11[Tag Number], A687), 1, 0)</f>
        <v>0</v>
      </c>
      <c r="G687" s="87">
        <f t="shared" si="23"/>
        <v>0</v>
      </c>
      <c r="H687" s="88" t="str" cm="1">
        <f t="array" ref="H687">_xlfn.IFS(OR(_xlfn.XLOOKUP(A687,Table9[Tag Number],Table9[Status],"-",0)="Dead",
        _xlfn.XLOOKUP(A687,Table10[Tag Number],Table10[Status],"-",0)="Dead",
        _xlfn.XLOOKUP(A687,Table11[Tag Number],Table11[Status],"-",0)="Dead",
        _xlfn.XLOOKUP(A687,Table8[Tag Number],Table8[Status],"-",0)="Dead"),"Dead",
     OR(_xlfn.XLOOKUP(A687,Table11[Tag Number],Table11[Status],"-",0)="Alive",
        _xlfn.XLOOKUP(A687,Table10[Tag Number],Table10[Status],"-",0)="Alive",
        _xlfn.XLOOKUP(A687,Table9[Tag Number],Table9[Status],"-",0)="Alive",
        _xlfn.XLOOKUP(A687,Table8[Tag Number],Table8[Status],"-",0)="Alive"),"Alive",
     OR(_xlfn.XLOOKUP(A687,Table9[Tag Number],Table9[Status],"-",0)="-",
        _xlfn.XLOOKUP(A687,Table10[Tag Number],Table10[Status],"-",0)="-",
        _xlfn.XLOOKUP(A687,Table11[Tag Number],Table11[Status],"-",0)="-",
        _xlfn.XLOOKUP(A687,Table8[Tag Number],Table8[Status],"-",0)="-"),
   "-")</f>
        <v>-</v>
      </c>
      <c r="I687" s="88" t="str">
        <f>IF((_xlfn.XLOOKUP(B687,[2]Sheet1!$A$2:$A$198,[2]Sheet1!$B$2:$B$198,"-",0)="Glade"),"Out","No")</f>
        <v>No</v>
      </c>
      <c r="J687" s="90"/>
      <c r="K687" s="91"/>
      <c r="L687" s="91"/>
      <c r="M687" s="91"/>
      <c r="N687" s="92"/>
      <c r="O687" s="89"/>
      <c r="R687" t="b">
        <f t="shared" si="22"/>
        <v>0</v>
      </c>
    </row>
    <row r="688" spans="1:18" ht="15" thickBot="1" x14ac:dyDescent="0.35">
      <c r="A688" s="3" t="s">
        <v>1633</v>
      </c>
      <c r="B688" s="3" t="s">
        <v>1145</v>
      </c>
      <c r="C688" s="84">
        <f>IF(COUNTIF(Table8[Tag Number], A688), 1, 0)</f>
        <v>0</v>
      </c>
      <c r="D688" s="85">
        <f>IF(COUNTIF(Table9[Tag Number], A688), 1, 0)</f>
        <v>0</v>
      </c>
      <c r="E688" s="86">
        <f>IF(COUNTIF(Table10[Tag Number], A688), 1, 0)</f>
        <v>0</v>
      </c>
      <c r="F688" s="86">
        <f>IF(COUNTIF(Table11[Tag Number], A688), 1, 0)</f>
        <v>0</v>
      </c>
      <c r="G688" s="87">
        <f t="shared" si="23"/>
        <v>0</v>
      </c>
      <c r="H688" s="88" t="str" cm="1">
        <f t="array" ref="H688">_xlfn.IFS(OR(_xlfn.XLOOKUP(A688,Table9[Tag Number],Table9[Status],"-",0)="Dead",
        _xlfn.XLOOKUP(A688,Table10[Tag Number],Table10[Status],"-",0)="Dead",
        _xlfn.XLOOKUP(A688,Table11[Tag Number],Table11[Status],"-",0)="Dead",
        _xlfn.XLOOKUP(A688,Table8[Tag Number],Table8[Status],"-",0)="Dead"),"Dead",
     OR(_xlfn.XLOOKUP(A688,Table11[Tag Number],Table11[Status],"-",0)="Alive",
        _xlfn.XLOOKUP(A688,Table10[Tag Number],Table10[Status],"-",0)="Alive",
        _xlfn.XLOOKUP(A688,Table9[Tag Number],Table9[Status],"-",0)="Alive",
        _xlfn.XLOOKUP(A688,Table8[Tag Number],Table8[Status],"-",0)="Alive"),"Alive",
     OR(_xlfn.XLOOKUP(A688,Table9[Tag Number],Table9[Status],"-",0)="-",
        _xlfn.XLOOKUP(A688,Table10[Tag Number],Table10[Status],"-",0)="-",
        _xlfn.XLOOKUP(A688,Table11[Tag Number],Table11[Status],"-",0)="-",
        _xlfn.XLOOKUP(A688,Table8[Tag Number],Table8[Status],"-",0)="-"),
   "-")</f>
        <v>-</v>
      </c>
      <c r="I688" s="88" t="str">
        <f>IF((_xlfn.XLOOKUP(B688,[2]Sheet1!$A$2:$A$198,[2]Sheet1!$B$2:$B$198,"-",0)="Glade"),"Out","No")</f>
        <v>No</v>
      </c>
      <c r="J688" s="90"/>
      <c r="K688" s="91"/>
      <c r="L688" s="91"/>
      <c r="M688" s="91"/>
      <c r="N688" s="92"/>
      <c r="O688" s="89"/>
      <c r="R688" t="b">
        <f t="shared" si="22"/>
        <v>0</v>
      </c>
    </row>
    <row r="689" spans="1:18" ht="15" thickBot="1" x14ac:dyDescent="0.35">
      <c r="A689" s="2" t="s">
        <v>1634</v>
      </c>
      <c r="B689" s="2" t="s">
        <v>1145</v>
      </c>
      <c r="C689" s="84">
        <f>IF(COUNTIF(Table8[Tag Number], A689), 1, 0)</f>
        <v>0</v>
      </c>
      <c r="D689" s="85">
        <f>IF(COUNTIF(Table9[Tag Number], A689), 1, 0)</f>
        <v>0</v>
      </c>
      <c r="E689" s="86">
        <f>IF(COUNTIF(Table10[Tag Number], A689), 1, 0)</f>
        <v>0</v>
      </c>
      <c r="F689" s="86">
        <f>IF(COUNTIF(Table11[Tag Number], A689), 1, 0)</f>
        <v>0</v>
      </c>
      <c r="G689" s="87">
        <f t="shared" si="23"/>
        <v>0</v>
      </c>
      <c r="H689" s="88" t="str" cm="1">
        <f t="array" ref="H689">_xlfn.IFS(OR(_xlfn.XLOOKUP(A689,Table9[Tag Number],Table9[Status],"-",0)="Dead",
        _xlfn.XLOOKUP(A689,Table10[Tag Number],Table10[Status],"-",0)="Dead",
        _xlfn.XLOOKUP(A689,Table11[Tag Number],Table11[Status],"-",0)="Dead",
        _xlfn.XLOOKUP(A689,Table8[Tag Number],Table8[Status],"-",0)="Dead"),"Dead",
     OR(_xlfn.XLOOKUP(A689,Table11[Tag Number],Table11[Status],"-",0)="Alive",
        _xlfn.XLOOKUP(A689,Table10[Tag Number],Table10[Status],"-",0)="Alive",
        _xlfn.XLOOKUP(A689,Table9[Tag Number],Table9[Status],"-",0)="Alive",
        _xlfn.XLOOKUP(A689,Table8[Tag Number],Table8[Status],"-",0)="Alive"),"Alive",
     OR(_xlfn.XLOOKUP(A689,Table9[Tag Number],Table9[Status],"-",0)="-",
        _xlfn.XLOOKUP(A689,Table10[Tag Number],Table10[Status],"-",0)="-",
        _xlfn.XLOOKUP(A689,Table11[Tag Number],Table11[Status],"-",0)="-",
        _xlfn.XLOOKUP(A689,Table8[Tag Number],Table8[Status],"-",0)="-"),
   "-")</f>
        <v>-</v>
      </c>
      <c r="I689" s="88" t="str">
        <f>IF((_xlfn.XLOOKUP(B689,[2]Sheet1!$A$2:$A$198,[2]Sheet1!$B$2:$B$198,"-",0)="Glade"),"Out","No")</f>
        <v>No</v>
      </c>
      <c r="J689" s="90"/>
      <c r="K689" s="91"/>
      <c r="L689" s="91"/>
      <c r="M689" s="91"/>
      <c r="N689" s="92"/>
      <c r="O689" s="89"/>
      <c r="R689" t="b">
        <f t="shared" si="22"/>
        <v>0</v>
      </c>
    </row>
    <row r="690" spans="1:18" ht="15" thickBot="1" x14ac:dyDescent="0.35">
      <c r="A690" s="3" t="s">
        <v>1635</v>
      </c>
      <c r="B690" s="3" t="s">
        <v>1145</v>
      </c>
      <c r="C690" s="84">
        <f>IF(COUNTIF(Table8[Tag Number], A690), 1, 0)</f>
        <v>0</v>
      </c>
      <c r="D690" s="85">
        <f>IF(COUNTIF(Table9[Tag Number], A690), 1, 0)</f>
        <v>0</v>
      </c>
      <c r="E690" s="86">
        <f>IF(COUNTIF(Table10[Tag Number], A690), 1, 0)</f>
        <v>0</v>
      </c>
      <c r="F690" s="86">
        <f>IF(COUNTIF(Table11[Tag Number], A690), 1, 0)</f>
        <v>0</v>
      </c>
      <c r="G690" s="87">
        <f t="shared" si="23"/>
        <v>0</v>
      </c>
      <c r="H690" s="88" t="str" cm="1">
        <f t="array" ref="H690">_xlfn.IFS(OR(_xlfn.XLOOKUP(A690,Table9[Tag Number],Table9[Status],"-",0)="Dead",
        _xlfn.XLOOKUP(A690,Table10[Tag Number],Table10[Status],"-",0)="Dead",
        _xlfn.XLOOKUP(A690,Table11[Tag Number],Table11[Status],"-",0)="Dead",
        _xlfn.XLOOKUP(A690,Table8[Tag Number],Table8[Status],"-",0)="Dead"),"Dead",
     OR(_xlfn.XLOOKUP(A690,Table11[Tag Number],Table11[Status],"-",0)="Alive",
        _xlfn.XLOOKUP(A690,Table10[Tag Number],Table10[Status],"-",0)="Alive",
        _xlfn.XLOOKUP(A690,Table9[Tag Number],Table9[Status],"-",0)="Alive",
        _xlfn.XLOOKUP(A690,Table8[Tag Number],Table8[Status],"-",0)="Alive"),"Alive",
     OR(_xlfn.XLOOKUP(A690,Table9[Tag Number],Table9[Status],"-",0)="-",
        _xlfn.XLOOKUP(A690,Table10[Tag Number],Table10[Status],"-",0)="-",
        _xlfn.XLOOKUP(A690,Table11[Tag Number],Table11[Status],"-",0)="-",
        _xlfn.XLOOKUP(A690,Table8[Tag Number],Table8[Status],"-",0)="-"),
   "-")</f>
        <v>-</v>
      </c>
      <c r="I690" s="88" t="str">
        <f>IF((_xlfn.XLOOKUP(B690,[2]Sheet1!$A$2:$A$198,[2]Sheet1!$B$2:$B$198,"-",0)="Glade"),"Out","No")</f>
        <v>No</v>
      </c>
      <c r="J690" s="90"/>
      <c r="K690" s="91"/>
      <c r="L690" s="91"/>
      <c r="M690" s="91"/>
      <c r="N690" s="92"/>
      <c r="O690" s="89"/>
      <c r="R690" t="b">
        <f t="shared" si="22"/>
        <v>0</v>
      </c>
    </row>
    <row r="691" spans="1:18" ht="15" thickBot="1" x14ac:dyDescent="0.35">
      <c r="A691" s="2" t="s">
        <v>1636</v>
      </c>
      <c r="B691" s="2" t="s">
        <v>1145</v>
      </c>
      <c r="C691" s="84">
        <f>IF(COUNTIF(Table8[Tag Number], A691), 1, 0)</f>
        <v>0</v>
      </c>
      <c r="D691" s="85">
        <f>IF(COUNTIF(Table9[Tag Number], A691), 1, 0)</f>
        <v>0</v>
      </c>
      <c r="E691" s="86">
        <f>IF(COUNTIF(Table10[Tag Number], A691), 1, 0)</f>
        <v>0</v>
      </c>
      <c r="F691" s="86">
        <f>IF(COUNTIF(Table11[Tag Number], A691), 1, 0)</f>
        <v>0</v>
      </c>
      <c r="G691" s="87">
        <f t="shared" si="23"/>
        <v>0</v>
      </c>
      <c r="H691" s="88" t="str" cm="1">
        <f t="array" ref="H691">_xlfn.IFS(OR(_xlfn.XLOOKUP(A691,Table9[Tag Number],Table9[Status],"-",0)="Dead",
        _xlfn.XLOOKUP(A691,Table10[Tag Number],Table10[Status],"-",0)="Dead",
        _xlfn.XLOOKUP(A691,Table11[Tag Number],Table11[Status],"-",0)="Dead",
        _xlfn.XLOOKUP(A691,Table8[Tag Number],Table8[Status],"-",0)="Dead"),"Dead",
     OR(_xlfn.XLOOKUP(A691,Table11[Tag Number],Table11[Status],"-",0)="Alive",
        _xlfn.XLOOKUP(A691,Table10[Tag Number],Table10[Status],"-",0)="Alive",
        _xlfn.XLOOKUP(A691,Table9[Tag Number],Table9[Status],"-",0)="Alive",
        _xlfn.XLOOKUP(A691,Table8[Tag Number],Table8[Status],"-",0)="Alive"),"Alive",
     OR(_xlfn.XLOOKUP(A691,Table9[Tag Number],Table9[Status],"-",0)="-",
        _xlfn.XLOOKUP(A691,Table10[Tag Number],Table10[Status],"-",0)="-",
        _xlfn.XLOOKUP(A691,Table11[Tag Number],Table11[Status],"-",0)="-",
        _xlfn.XLOOKUP(A691,Table8[Tag Number],Table8[Status],"-",0)="-"),
   "-")</f>
        <v>-</v>
      </c>
      <c r="I691" s="88" t="str">
        <f>IF((_xlfn.XLOOKUP(B691,[2]Sheet1!$A$2:$A$198,[2]Sheet1!$B$2:$B$198,"-",0)="Glade"),"Out","No")</f>
        <v>No</v>
      </c>
      <c r="J691" s="90"/>
      <c r="K691" s="91"/>
      <c r="L691" s="91"/>
      <c r="M691" s="91"/>
      <c r="N691" s="92"/>
      <c r="O691" s="89"/>
      <c r="R691" t="b">
        <f t="shared" si="22"/>
        <v>0</v>
      </c>
    </row>
    <row r="692" spans="1:18" ht="15" thickBot="1" x14ac:dyDescent="0.35">
      <c r="A692" s="93" t="s">
        <v>1637</v>
      </c>
      <c r="B692" s="93" t="s">
        <v>1145</v>
      </c>
      <c r="C692" s="84">
        <f>IF(COUNTIF(Table8[Tag Number], A692), 1, 0)</f>
        <v>0</v>
      </c>
      <c r="D692" s="85">
        <f>IF(COUNTIF(Table9[Tag Number], A692), 1, 0)</f>
        <v>0</v>
      </c>
      <c r="E692" s="86">
        <f>IF(COUNTIF(Table10[Tag Number], A692), 1, 0)</f>
        <v>0</v>
      </c>
      <c r="F692" s="86">
        <f>IF(COUNTIF(Table11[Tag Number], A692), 1, 0)</f>
        <v>0</v>
      </c>
      <c r="G692" s="87">
        <f t="shared" si="23"/>
        <v>0</v>
      </c>
      <c r="H692" s="88" t="str" cm="1">
        <f t="array" ref="H692">_xlfn.IFS(OR(_xlfn.XLOOKUP(A692,Table9[Tag Number],Table9[Status],"-",0)="Dead",
        _xlfn.XLOOKUP(A692,Table10[Tag Number],Table10[Status],"-",0)="Dead",
        _xlfn.XLOOKUP(A692,Table11[Tag Number],Table11[Status],"-",0)="Dead",
        _xlfn.XLOOKUP(A692,Table8[Tag Number],Table8[Status],"-",0)="Dead"),"Dead",
     OR(_xlfn.XLOOKUP(A692,Table11[Tag Number],Table11[Status],"-",0)="Alive",
        _xlfn.XLOOKUP(A692,Table10[Tag Number],Table10[Status],"-",0)="Alive",
        _xlfn.XLOOKUP(A692,Table9[Tag Number],Table9[Status],"-",0)="Alive",
        _xlfn.XLOOKUP(A692,Table8[Tag Number],Table8[Status],"-",0)="Alive"),"Alive",
     OR(_xlfn.XLOOKUP(A692,Table9[Tag Number],Table9[Status],"-",0)="-",
        _xlfn.XLOOKUP(A692,Table10[Tag Number],Table10[Status],"-",0)="-",
        _xlfn.XLOOKUP(A692,Table11[Tag Number],Table11[Status],"-",0)="-",
        _xlfn.XLOOKUP(A692,Table8[Tag Number],Table8[Status],"-",0)="-"),
   "-")</f>
        <v>-</v>
      </c>
      <c r="I692" s="88" t="str">
        <f>IF((_xlfn.XLOOKUP(B692,[2]Sheet1!$A$2:$A$198,[2]Sheet1!$B$2:$B$198,"-",0)="Glade"),"Out","No")</f>
        <v>No</v>
      </c>
      <c r="J692" s="90"/>
      <c r="K692" s="91"/>
      <c r="L692" s="91"/>
      <c r="M692" s="91"/>
      <c r="N692" s="92"/>
      <c r="O692" s="89"/>
      <c r="R692" t="b">
        <f t="shared" si="22"/>
        <v>0</v>
      </c>
    </row>
    <row r="693" spans="1:18" ht="15" thickBot="1" x14ac:dyDescent="0.35">
      <c r="A693" s="2" t="s">
        <v>1638</v>
      </c>
      <c r="B693" s="2" t="s">
        <v>1145</v>
      </c>
      <c r="C693" s="84">
        <f>IF(COUNTIF(Table8[Tag Number], A693), 1, 0)</f>
        <v>0</v>
      </c>
      <c r="D693" s="85">
        <f>IF(COUNTIF(Table9[Tag Number], A693), 1, 0)</f>
        <v>0</v>
      </c>
      <c r="E693" s="86">
        <f>IF(COUNTIF(Table10[Tag Number], A693), 1, 0)</f>
        <v>0</v>
      </c>
      <c r="F693" s="86">
        <f>IF(COUNTIF(Table11[Tag Number], A693), 1, 0)</f>
        <v>0</v>
      </c>
      <c r="G693" s="87">
        <f t="shared" si="23"/>
        <v>0</v>
      </c>
      <c r="H693" s="88" t="str" cm="1">
        <f t="array" ref="H693">_xlfn.IFS(OR(_xlfn.XLOOKUP(A693,Table9[Tag Number],Table9[Status],"-",0)="Dead",
        _xlfn.XLOOKUP(A693,Table10[Tag Number],Table10[Status],"-",0)="Dead",
        _xlfn.XLOOKUP(A693,Table11[Tag Number],Table11[Status],"-",0)="Dead",
        _xlfn.XLOOKUP(A693,Table8[Tag Number],Table8[Status],"-",0)="Dead"),"Dead",
     OR(_xlfn.XLOOKUP(A693,Table11[Tag Number],Table11[Status],"-",0)="Alive",
        _xlfn.XLOOKUP(A693,Table10[Tag Number],Table10[Status],"-",0)="Alive",
        _xlfn.XLOOKUP(A693,Table9[Tag Number],Table9[Status],"-",0)="Alive",
        _xlfn.XLOOKUP(A693,Table8[Tag Number],Table8[Status],"-",0)="Alive"),"Alive",
     OR(_xlfn.XLOOKUP(A693,Table9[Tag Number],Table9[Status],"-",0)="-",
        _xlfn.XLOOKUP(A693,Table10[Tag Number],Table10[Status],"-",0)="-",
        _xlfn.XLOOKUP(A693,Table11[Tag Number],Table11[Status],"-",0)="-",
        _xlfn.XLOOKUP(A693,Table8[Tag Number],Table8[Status],"-",0)="-"),
   "-")</f>
        <v>-</v>
      </c>
      <c r="I693" s="88" t="str">
        <f>IF((_xlfn.XLOOKUP(B693,[2]Sheet1!$A$2:$A$198,[2]Sheet1!$B$2:$B$198,"-",0)="Glade"),"Out","No")</f>
        <v>No</v>
      </c>
      <c r="J693" s="90"/>
      <c r="K693" s="91"/>
      <c r="L693" s="91"/>
      <c r="M693" s="91"/>
      <c r="N693" s="92"/>
      <c r="O693" s="89"/>
      <c r="R693" t="b">
        <f t="shared" si="22"/>
        <v>0</v>
      </c>
    </row>
    <row r="694" spans="1:18" ht="15" thickBot="1" x14ac:dyDescent="0.35">
      <c r="A694" s="3" t="s">
        <v>226</v>
      </c>
      <c r="B694" s="3" t="s">
        <v>1145</v>
      </c>
      <c r="C694" s="84">
        <f>IF(COUNTIF(Table8[Tag Number], A694), 1, 0)</f>
        <v>0</v>
      </c>
      <c r="D694" s="85">
        <f>IF(COUNTIF(Table9[Tag Number], A694), 1, 0)</f>
        <v>0</v>
      </c>
      <c r="E694" s="86">
        <f>IF(COUNTIF(Table10[Tag Number], A694), 1, 0)</f>
        <v>0</v>
      </c>
      <c r="F694" s="86">
        <f>IF(COUNTIF(Table11[Tag Number], A694), 1, 0)</f>
        <v>0</v>
      </c>
      <c r="G694" s="87">
        <f t="shared" si="23"/>
        <v>0</v>
      </c>
      <c r="H694" s="88" t="str" cm="1">
        <f t="array" ref="H694">_xlfn.IFS(OR(_xlfn.XLOOKUP(A694,Table9[Tag Number],Table9[Status],"-",0)="Dead",
        _xlfn.XLOOKUP(A694,Table10[Tag Number],Table10[Status],"-",0)="Dead",
        _xlfn.XLOOKUP(A694,Table11[Tag Number],Table11[Status],"-",0)="Dead",
        _xlfn.XLOOKUP(A694,Table8[Tag Number],Table8[Status],"-",0)="Dead"),"Dead",
     OR(_xlfn.XLOOKUP(A694,Table11[Tag Number],Table11[Status],"-",0)="Alive",
        _xlfn.XLOOKUP(A694,Table10[Tag Number],Table10[Status],"-",0)="Alive",
        _xlfn.XLOOKUP(A694,Table9[Tag Number],Table9[Status],"-",0)="Alive",
        _xlfn.XLOOKUP(A694,Table8[Tag Number],Table8[Status],"-",0)="Alive"),"Alive",
     OR(_xlfn.XLOOKUP(A694,Table9[Tag Number],Table9[Status],"-",0)="-",
        _xlfn.XLOOKUP(A694,Table10[Tag Number],Table10[Status],"-",0)="-",
        _xlfn.XLOOKUP(A694,Table11[Tag Number],Table11[Status],"-",0)="-",
        _xlfn.XLOOKUP(A694,Table8[Tag Number],Table8[Status],"-",0)="-"),
   "-")</f>
        <v>-</v>
      </c>
      <c r="I694" s="88" t="str">
        <f>IF((_xlfn.XLOOKUP(B694,[2]Sheet1!$A$2:$A$198,[2]Sheet1!$B$2:$B$198,"-",0)="Glade"),"Out","No")</f>
        <v>No</v>
      </c>
      <c r="J694" s="90"/>
      <c r="K694" s="91"/>
      <c r="L694" s="91"/>
      <c r="M694" s="91"/>
      <c r="N694" s="92"/>
      <c r="O694" s="89"/>
      <c r="R694" t="b">
        <f t="shared" si="22"/>
        <v>0</v>
      </c>
    </row>
    <row r="695" spans="1:18" ht="15" thickBot="1" x14ac:dyDescent="0.35">
      <c r="A695" s="2" t="s">
        <v>1639</v>
      </c>
      <c r="B695" s="2" t="s">
        <v>1145</v>
      </c>
      <c r="C695" s="84">
        <f>IF(COUNTIF(Table8[Tag Number], A695), 1, 0)</f>
        <v>0</v>
      </c>
      <c r="D695" s="85">
        <f>IF(COUNTIF(Table9[Tag Number], A695), 1, 0)</f>
        <v>0</v>
      </c>
      <c r="E695" s="86">
        <f>IF(COUNTIF(Table10[Tag Number], A695), 1, 0)</f>
        <v>0</v>
      </c>
      <c r="F695" s="86">
        <f>IF(COUNTIF(Table11[Tag Number], A695), 1, 0)</f>
        <v>0</v>
      </c>
      <c r="G695" s="87">
        <f t="shared" si="23"/>
        <v>0</v>
      </c>
      <c r="H695" s="88" t="str" cm="1">
        <f t="array" ref="H695">_xlfn.IFS(OR(_xlfn.XLOOKUP(A695,Table9[Tag Number],Table9[Status],"-",0)="Dead",
        _xlfn.XLOOKUP(A695,Table10[Tag Number],Table10[Status],"-",0)="Dead",
        _xlfn.XLOOKUP(A695,Table11[Tag Number],Table11[Status],"-",0)="Dead",
        _xlfn.XLOOKUP(A695,Table8[Tag Number],Table8[Status],"-",0)="Dead"),"Dead",
     OR(_xlfn.XLOOKUP(A695,Table11[Tag Number],Table11[Status],"-",0)="Alive",
        _xlfn.XLOOKUP(A695,Table10[Tag Number],Table10[Status],"-",0)="Alive",
        _xlfn.XLOOKUP(A695,Table9[Tag Number],Table9[Status],"-",0)="Alive",
        _xlfn.XLOOKUP(A695,Table8[Tag Number],Table8[Status],"-",0)="Alive"),"Alive",
     OR(_xlfn.XLOOKUP(A695,Table9[Tag Number],Table9[Status],"-",0)="-",
        _xlfn.XLOOKUP(A695,Table10[Tag Number],Table10[Status],"-",0)="-",
        _xlfn.XLOOKUP(A695,Table11[Tag Number],Table11[Status],"-",0)="-",
        _xlfn.XLOOKUP(A695,Table8[Tag Number],Table8[Status],"-",0)="-"),
   "-")</f>
        <v>-</v>
      </c>
      <c r="I695" s="88" t="str">
        <f>IF((_xlfn.XLOOKUP(B695,[2]Sheet1!$A$2:$A$198,[2]Sheet1!$B$2:$B$198,"-",0)="Glade"),"Out","No")</f>
        <v>No</v>
      </c>
      <c r="J695" s="90"/>
      <c r="K695" s="91"/>
      <c r="L695" s="91"/>
      <c r="M695" s="91"/>
      <c r="N695" s="92"/>
      <c r="O695" s="89"/>
      <c r="R695" t="b">
        <f t="shared" si="22"/>
        <v>0</v>
      </c>
    </row>
    <row r="696" spans="1:18" ht="15" thickBot="1" x14ac:dyDescent="0.35">
      <c r="A696" s="3" t="s">
        <v>278</v>
      </c>
      <c r="B696" s="3" t="s">
        <v>1145</v>
      </c>
      <c r="C696" s="84">
        <f>IF(COUNTIF(Table8[Tag Number], A696), 1, 0)</f>
        <v>0</v>
      </c>
      <c r="D696" s="85">
        <f>IF(COUNTIF(Table9[Tag Number], A696), 1, 0)</f>
        <v>0</v>
      </c>
      <c r="E696" s="86">
        <f>IF(COUNTIF(Table10[Tag Number], A696), 1, 0)</f>
        <v>0</v>
      </c>
      <c r="F696" s="86">
        <f>IF(COUNTIF(Table11[Tag Number], A696), 1, 0)</f>
        <v>0</v>
      </c>
      <c r="G696" s="87">
        <f t="shared" si="23"/>
        <v>0</v>
      </c>
      <c r="H696" s="88" t="str" cm="1">
        <f t="array" ref="H696">_xlfn.IFS(OR(_xlfn.XLOOKUP(A696,Table9[Tag Number],Table9[Status],"-",0)="Dead",
        _xlfn.XLOOKUP(A696,Table10[Tag Number],Table10[Status],"-",0)="Dead",
        _xlfn.XLOOKUP(A696,Table11[Tag Number],Table11[Status],"-",0)="Dead",
        _xlfn.XLOOKUP(A696,Table8[Tag Number],Table8[Status],"-",0)="Dead"),"Dead",
     OR(_xlfn.XLOOKUP(A696,Table11[Tag Number],Table11[Status],"-",0)="Alive",
        _xlfn.XLOOKUP(A696,Table10[Tag Number],Table10[Status],"-",0)="Alive",
        _xlfn.XLOOKUP(A696,Table9[Tag Number],Table9[Status],"-",0)="Alive",
        _xlfn.XLOOKUP(A696,Table8[Tag Number],Table8[Status],"-",0)="Alive"),"Alive",
     OR(_xlfn.XLOOKUP(A696,Table9[Tag Number],Table9[Status],"-",0)="-",
        _xlfn.XLOOKUP(A696,Table10[Tag Number],Table10[Status],"-",0)="-",
        _xlfn.XLOOKUP(A696,Table11[Tag Number],Table11[Status],"-",0)="-",
        _xlfn.XLOOKUP(A696,Table8[Tag Number],Table8[Status],"-",0)="-"),
   "-")</f>
        <v>-</v>
      </c>
      <c r="I696" s="88" t="str">
        <f>IF((_xlfn.XLOOKUP(B696,[2]Sheet1!$A$2:$A$198,[2]Sheet1!$B$2:$B$198,"-",0)="Glade"),"Out","No")</f>
        <v>No</v>
      </c>
      <c r="J696" s="90"/>
      <c r="K696" s="91"/>
      <c r="L696" s="91"/>
      <c r="M696" s="91"/>
      <c r="N696" s="92"/>
      <c r="O696" s="89"/>
      <c r="R696" t="b">
        <f t="shared" si="22"/>
        <v>0</v>
      </c>
    </row>
    <row r="697" spans="1:18" ht="15" thickBot="1" x14ac:dyDescent="0.35">
      <c r="A697" s="2" t="s">
        <v>1640</v>
      </c>
      <c r="B697" s="2" t="s">
        <v>1145</v>
      </c>
      <c r="C697" s="84">
        <f>IF(COUNTIF(Table8[Tag Number], A697), 1, 0)</f>
        <v>0</v>
      </c>
      <c r="D697" s="85">
        <f>IF(COUNTIF(Table9[Tag Number], A697), 1, 0)</f>
        <v>0</v>
      </c>
      <c r="E697" s="86">
        <f>IF(COUNTIF(Table10[Tag Number], A697), 1, 0)</f>
        <v>0</v>
      </c>
      <c r="F697" s="86">
        <f>IF(COUNTIF(Table11[Tag Number], A697), 1, 0)</f>
        <v>0</v>
      </c>
      <c r="G697" s="87">
        <f t="shared" si="23"/>
        <v>0</v>
      </c>
      <c r="H697" s="88" t="str" cm="1">
        <f t="array" ref="H697">_xlfn.IFS(OR(_xlfn.XLOOKUP(A697,Table9[Tag Number],Table9[Status],"-",0)="Dead",
        _xlfn.XLOOKUP(A697,Table10[Tag Number],Table10[Status],"-",0)="Dead",
        _xlfn.XLOOKUP(A697,Table11[Tag Number],Table11[Status],"-",0)="Dead",
        _xlfn.XLOOKUP(A697,Table8[Tag Number],Table8[Status],"-",0)="Dead"),"Dead",
     OR(_xlfn.XLOOKUP(A697,Table11[Tag Number],Table11[Status],"-",0)="Alive",
        _xlfn.XLOOKUP(A697,Table10[Tag Number],Table10[Status],"-",0)="Alive",
        _xlfn.XLOOKUP(A697,Table9[Tag Number],Table9[Status],"-",0)="Alive",
        _xlfn.XLOOKUP(A697,Table8[Tag Number],Table8[Status],"-",0)="Alive"),"Alive",
     OR(_xlfn.XLOOKUP(A697,Table9[Tag Number],Table9[Status],"-",0)="-",
        _xlfn.XLOOKUP(A697,Table10[Tag Number],Table10[Status],"-",0)="-",
        _xlfn.XLOOKUP(A697,Table11[Tag Number],Table11[Status],"-",0)="-",
        _xlfn.XLOOKUP(A697,Table8[Tag Number],Table8[Status],"-",0)="-"),
   "-")</f>
        <v>-</v>
      </c>
      <c r="I697" s="88" t="str">
        <f>IF((_xlfn.XLOOKUP(B697,[2]Sheet1!$A$2:$A$198,[2]Sheet1!$B$2:$B$198,"-",0)="Glade"),"Out","No")</f>
        <v>No</v>
      </c>
      <c r="J697" s="90"/>
      <c r="K697" s="91"/>
      <c r="L697" s="91"/>
      <c r="M697" s="91"/>
      <c r="N697" s="92"/>
      <c r="O697" s="89"/>
      <c r="R697" t="b">
        <f t="shared" si="22"/>
        <v>0</v>
      </c>
    </row>
    <row r="698" spans="1:18" ht="15" thickBot="1" x14ac:dyDescent="0.35">
      <c r="A698" s="3" t="s">
        <v>305</v>
      </c>
      <c r="B698" s="3" t="s">
        <v>1145</v>
      </c>
      <c r="C698" s="84">
        <f>IF(COUNTIF(Table8[Tag Number], A698), 1, 0)</f>
        <v>0</v>
      </c>
      <c r="D698" s="85">
        <f>IF(COUNTIF(Table9[Tag Number], A698), 1, 0)</f>
        <v>0</v>
      </c>
      <c r="E698" s="86">
        <f>IF(COUNTIF(Table10[Tag Number], A698), 1, 0)</f>
        <v>0</v>
      </c>
      <c r="F698" s="86">
        <f>IF(COUNTIF(Table11[Tag Number], A698), 1, 0)</f>
        <v>0</v>
      </c>
      <c r="G698" s="87">
        <f t="shared" si="23"/>
        <v>0</v>
      </c>
      <c r="H698" s="88" t="str" cm="1">
        <f t="array" ref="H698">_xlfn.IFS(OR(_xlfn.XLOOKUP(A698,Table9[Tag Number],Table9[Status],"-",0)="Dead",
        _xlfn.XLOOKUP(A698,Table10[Tag Number],Table10[Status],"-",0)="Dead",
        _xlfn.XLOOKUP(A698,Table11[Tag Number],Table11[Status],"-",0)="Dead",
        _xlfn.XLOOKUP(A698,Table8[Tag Number],Table8[Status],"-",0)="Dead"),"Dead",
     OR(_xlfn.XLOOKUP(A698,Table11[Tag Number],Table11[Status],"-",0)="Alive",
        _xlfn.XLOOKUP(A698,Table10[Tag Number],Table10[Status],"-",0)="Alive",
        _xlfn.XLOOKUP(A698,Table9[Tag Number],Table9[Status],"-",0)="Alive",
        _xlfn.XLOOKUP(A698,Table8[Tag Number],Table8[Status],"-",0)="Alive"),"Alive",
     OR(_xlfn.XLOOKUP(A698,Table9[Tag Number],Table9[Status],"-",0)="-",
        _xlfn.XLOOKUP(A698,Table10[Tag Number],Table10[Status],"-",0)="-",
        _xlfn.XLOOKUP(A698,Table11[Tag Number],Table11[Status],"-",0)="-",
        _xlfn.XLOOKUP(A698,Table8[Tag Number],Table8[Status],"-",0)="-"),
   "-")</f>
        <v>-</v>
      </c>
      <c r="I698" s="88" t="str">
        <f>IF((_xlfn.XLOOKUP(B698,[2]Sheet1!$A$2:$A$198,[2]Sheet1!$B$2:$B$198,"-",0)="Glade"),"Out","No")</f>
        <v>No</v>
      </c>
      <c r="J698" s="90"/>
      <c r="K698" s="91"/>
      <c r="L698" s="91"/>
      <c r="M698" s="91"/>
      <c r="N698" s="92"/>
      <c r="O698" s="89"/>
      <c r="R698" t="b">
        <f t="shared" si="22"/>
        <v>0</v>
      </c>
    </row>
    <row r="699" spans="1:18" ht="15" thickBot="1" x14ac:dyDescent="0.35">
      <c r="A699" s="2" t="s">
        <v>1641</v>
      </c>
      <c r="B699" s="2" t="s">
        <v>1137</v>
      </c>
      <c r="C699" s="84">
        <f>IF(COUNTIF(Table8[Tag Number], A699), 1, 0)</f>
        <v>0</v>
      </c>
      <c r="D699" s="85">
        <f>IF(COUNTIF(Table9[Tag Number], A699), 1, 0)</f>
        <v>0</v>
      </c>
      <c r="E699" s="86">
        <f>IF(COUNTIF(Table10[Tag Number], A699), 1, 0)</f>
        <v>0</v>
      </c>
      <c r="F699" s="86">
        <f>IF(COUNTIF(Table11[Tag Number], A699), 1, 0)</f>
        <v>0</v>
      </c>
      <c r="G699" s="87">
        <f t="shared" si="23"/>
        <v>0</v>
      </c>
      <c r="H699" s="88" t="str" cm="1">
        <f t="array" ref="H699">_xlfn.IFS(OR(_xlfn.XLOOKUP(A699,Table9[Tag Number],Table9[Status],"-",0)="Dead",
        _xlfn.XLOOKUP(A699,Table10[Tag Number],Table10[Status],"-",0)="Dead",
        _xlfn.XLOOKUP(A699,Table11[Tag Number],Table11[Status],"-",0)="Dead",
        _xlfn.XLOOKUP(A699,Table8[Tag Number],Table8[Status],"-",0)="Dead"),"Dead",
     OR(_xlfn.XLOOKUP(A699,Table11[Tag Number],Table11[Status],"-",0)="Alive",
        _xlfn.XLOOKUP(A699,Table10[Tag Number],Table10[Status],"-",0)="Alive",
        _xlfn.XLOOKUP(A699,Table9[Tag Number],Table9[Status],"-",0)="Alive",
        _xlfn.XLOOKUP(A699,Table8[Tag Number],Table8[Status],"-",0)="Alive"),"Alive",
     OR(_xlfn.XLOOKUP(A699,Table9[Tag Number],Table9[Status],"-",0)="-",
        _xlfn.XLOOKUP(A699,Table10[Tag Number],Table10[Status],"-",0)="-",
        _xlfn.XLOOKUP(A699,Table11[Tag Number],Table11[Status],"-",0)="-",
        _xlfn.XLOOKUP(A699,Table8[Tag Number],Table8[Status],"-",0)="-"),
   "-")</f>
        <v>-</v>
      </c>
      <c r="I699" s="88" t="str">
        <f>IF((_xlfn.XLOOKUP(B699,[2]Sheet1!$A$2:$A$198,[2]Sheet1!$B$2:$B$198,"-",0)="Glade"),"Out","No")</f>
        <v>No</v>
      </c>
      <c r="J699" s="90"/>
      <c r="K699" s="91"/>
      <c r="L699" s="91"/>
      <c r="M699" s="91"/>
      <c r="N699" s="92"/>
      <c r="O699" s="89"/>
      <c r="R699" t="b">
        <f t="shared" si="22"/>
        <v>0</v>
      </c>
    </row>
    <row r="700" spans="1:18" ht="15" thickBot="1" x14ac:dyDescent="0.35">
      <c r="A700" s="3" t="s">
        <v>1642</v>
      </c>
      <c r="B700" s="3" t="s">
        <v>1145</v>
      </c>
      <c r="C700" s="84">
        <f>IF(COUNTIF(Table8[Tag Number], A700), 1, 0)</f>
        <v>0</v>
      </c>
      <c r="D700" s="85">
        <f>IF(COUNTIF(Table9[Tag Number], A700), 1, 0)</f>
        <v>0</v>
      </c>
      <c r="E700" s="86">
        <f>IF(COUNTIF(Table10[Tag Number], A700), 1, 0)</f>
        <v>0</v>
      </c>
      <c r="F700" s="86">
        <f>IF(COUNTIF(Table11[Tag Number], A700), 1, 0)</f>
        <v>0</v>
      </c>
      <c r="G700" s="87">
        <f t="shared" si="23"/>
        <v>0</v>
      </c>
      <c r="H700" s="88" t="str" cm="1">
        <f t="array" ref="H700">_xlfn.IFS(OR(_xlfn.XLOOKUP(A700,Table9[Tag Number],Table9[Status],"-",0)="Dead",
        _xlfn.XLOOKUP(A700,Table10[Tag Number],Table10[Status],"-",0)="Dead",
        _xlfn.XLOOKUP(A700,Table11[Tag Number],Table11[Status],"-",0)="Dead",
        _xlfn.XLOOKUP(A700,Table8[Tag Number],Table8[Status],"-",0)="Dead"),"Dead",
     OR(_xlfn.XLOOKUP(A700,Table11[Tag Number],Table11[Status],"-",0)="Alive",
        _xlfn.XLOOKUP(A700,Table10[Tag Number],Table10[Status],"-",0)="Alive",
        _xlfn.XLOOKUP(A700,Table9[Tag Number],Table9[Status],"-",0)="Alive",
        _xlfn.XLOOKUP(A700,Table8[Tag Number],Table8[Status],"-",0)="Alive"),"Alive",
     OR(_xlfn.XLOOKUP(A700,Table9[Tag Number],Table9[Status],"-",0)="-",
        _xlfn.XLOOKUP(A700,Table10[Tag Number],Table10[Status],"-",0)="-",
        _xlfn.XLOOKUP(A700,Table11[Tag Number],Table11[Status],"-",0)="-",
        _xlfn.XLOOKUP(A700,Table8[Tag Number],Table8[Status],"-",0)="-"),
   "-")</f>
        <v>-</v>
      </c>
      <c r="I700" s="88" t="str">
        <f>IF((_xlfn.XLOOKUP(B700,[2]Sheet1!$A$2:$A$198,[2]Sheet1!$B$2:$B$198,"-",0)="Glade"),"Out","No")</f>
        <v>No</v>
      </c>
      <c r="J700" s="90"/>
      <c r="K700" s="91"/>
      <c r="L700" s="91"/>
      <c r="M700" s="91"/>
      <c r="N700" s="92"/>
      <c r="O700" s="89"/>
      <c r="R700" t="b">
        <f t="shared" si="22"/>
        <v>0</v>
      </c>
    </row>
    <row r="701" spans="1:18" ht="15" thickBot="1" x14ac:dyDescent="0.35">
      <c r="A701" s="2" t="s">
        <v>1643</v>
      </c>
      <c r="B701" s="2" t="s">
        <v>1145</v>
      </c>
      <c r="C701" s="84">
        <f>IF(COUNTIF(Table8[Tag Number], A701), 1, 0)</f>
        <v>0</v>
      </c>
      <c r="D701" s="85">
        <f>IF(COUNTIF(Table9[Tag Number], A701), 1, 0)</f>
        <v>0</v>
      </c>
      <c r="E701" s="86">
        <f>IF(COUNTIF(Table10[Tag Number], A701), 1, 0)</f>
        <v>0</v>
      </c>
      <c r="F701" s="86">
        <f>IF(COUNTIF(Table11[Tag Number], A701), 1, 0)</f>
        <v>0</v>
      </c>
      <c r="G701" s="87">
        <f t="shared" si="23"/>
        <v>0</v>
      </c>
      <c r="H701" s="88" t="str" cm="1">
        <f t="array" ref="H701">_xlfn.IFS(OR(_xlfn.XLOOKUP(A701,Table9[Tag Number],Table9[Status],"-",0)="Dead",
        _xlfn.XLOOKUP(A701,Table10[Tag Number],Table10[Status],"-",0)="Dead",
        _xlfn.XLOOKUP(A701,Table11[Tag Number],Table11[Status],"-",0)="Dead",
        _xlfn.XLOOKUP(A701,Table8[Tag Number],Table8[Status],"-",0)="Dead"),"Dead",
     OR(_xlfn.XLOOKUP(A701,Table11[Tag Number],Table11[Status],"-",0)="Alive",
        _xlfn.XLOOKUP(A701,Table10[Tag Number],Table10[Status],"-",0)="Alive",
        _xlfn.XLOOKUP(A701,Table9[Tag Number],Table9[Status],"-",0)="Alive",
        _xlfn.XLOOKUP(A701,Table8[Tag Number],Table8[Status],"-",0)="Alive"),"Alive",
     OR(_xlfn.XLOOKUP(A701,Table9[Tag Number],Table9[Status],"-",0)="-",
        _xlfn.XLOOKUP(A701,Table10[Tag Number],Table10[Status],"-",0)="-",
        _xlfn.XLOOKUP(A701,Table11[Tag Number],Table11[Status],"-",0)="-",
        _xlfn.XLOOKUP(A701,Table8[Tag Number],Table8[Status],"-",0)="-"),
   "-")</f>
        <v>-</v>
      </c>
      <c r="I701" s="88" t="str">
        <f>IF((_xlfn.XLOOKUP(B701,[2]Sheet1!$A$2:$A$198,[2]Sheet1!$B$2:$B$198,"-",0)="Glade"),"Out","No")</f>
        <v>No</v>
      </c>
      <c r="J701" s="90"/>
      <c r="K701" s="91"/>
      <c r="L701" s="91"/>
      <c r="M701" s="91"/>
      <c r="N701" s="92"/>
      <c r="O701" s="89"/>
      <c r="R701" t="b">
        <f t="shared" si="22"/>
        <v>0</v>
      </c>
    </row>
    <row r="702" spans="1:18" ht="15" thickBot="1" x14ac:dyDescent="0.35">
      <c r="A702" s="3" t="s">
        <v>245</v>
      </c>
      <c r="B702" s="3" t="s">
        <v>1145</v>
      </c>
      <c r="C702" s="84">
        <f>IF(COUNTIF(Table8[Tag Number], A702), 1, 0)</f>
        <v>0</v>
      </c>
      <c r="D702" s="85">
        <f>IF(COUNTIF(Table9[Tag Number], A702), 1, 0)</f>
        <v>0</v>
      </c>
      <c r="E702" s="86">
        <f>IF(COUNTIF(Table10[Tag Number], A702), 1, 0)</f>
        <v>0</v>
      </c>
      <c r="F702" s="86">
        <f>IF(COUNTIF(Table11[Tag Number], A702), 1, 0)</f>
        <v>0</v>
      </c>
      <c r="G702" s="87">
        <f t="shared" si="23"/>
        <v>0</v>
      </c>
      <c r="H702" s="88" t="str" cm="1">
        <f t="array" ref="H702">_xlfn.IFS(OR(_xlfn.XLOOKUP(A702,Table9[Tag Number],Table9[Status],"-",0)="Dead",
        _xlfn.XLOOKUP(A702,Table10[Tag Number],Table10[Status],"-",0)="Dead",
        _xlfn.XLOOKUP(A702,Table11[Tag Number],Table11[Status],"-",0)="Dead",
        _xlfn.XLOOKUP(A702,Table8[Tag Number],Table8[Status],"-",0)="Dead"),"Dead",
     OR(_xlfn.XLOOKUP(A702,Table11[Tag Number],Table11[Status],"-",0)="Alive",
        _xlfn.XLOOKUP(A702,Table10[Tag Number],Table10[Status],"-",0)="Alive",
        _xlfn.XLOOKUP(A702,Table9[Tag Number],Table9[Status],"-",0)="Alive",
        _xlfn.XLOOKUP(A702,Table8[Tag Number],Table8[Status],"-",0)="Alive"),"Alive",
     OR(_xlfn.XLOOKUP(A702,Table9[Tag Number],Table9[Status],"-",0)="-",
        _xlfn.XLOOKUP(A702,Table10[Tag Number],Table10[Status],"-",0)="-",
        _xlfn.XLOOKUP(A702,Table11[Tag Number],Table11[Status],"-",0)="-",
        _xlfn.XLOOKUP(A702,Table8[Tag Number],Table8[Status],"-",0)="-"),
   "-")</f>
        <v>-</v>
      </c>
      <c r="I702" s="88" t="str">
        <f>IF((_xlfn.XLOOKUP(B702,[2]Sheet1!$A$2:$A$198,[2]Sheet1!$B$2:$B$198,"-",0)="Glade"),"Out","No")</f>
        <v>No</v>
      </c>
      <c r="J702" s="90"/>
      <c r="K702" s="91"/>
      <c r="L702" s="91"/>
      <c r="M702" s="91"/>
      <c r="N702" s="92"/>
      <c r="O702" s="89"/>
      <c r="R702" t="b">
        <f t="shared" si="22"/>
        <v>0</v>
      </c>
    </row>
    <row r="703" spans="1:18" ht="15" thickBot="1" x14ac:dyDescent="0.35">
      <c r="A703" s="2" t="s">
        <v>1644</v>
      </c>
      <c r="B703" s="2" t="s">
        <v>1145</v>
      </c>
      <c r="C703" s="84">
        <f>IF(COUNTIF(Table8[Tag Number], A703), 1, 0)</f>
        <v>0</v>
      </c>
      <c r="D703" s="85">
        <f>IF(COUNTIF(Table9[Tag Number], A703), 1, 0)</f>
        <v>0</v>
      </c>
      <c r="E703" s="86">
        <f>IF(COUNTIF(Table10[Tag Number], A703), 1, 0)</f>
        <v>0</v>
      </c>
      <c r="F703" s="86">
        <f>IF(COUNTIF(Table11[Tag Number], A703), 1, 0)</f>
        <v>0</v>
      </c>
      <c r="G703" s="87">
        <f t="shared" si="23"/>
        <v>0</v>
      </c>
      <c r="H703" s="88" t="str" cm="1">
        <f t="array" ref="H703">_xlfn.IFS(OR(_xlfn.XLOOKUP(A703,Table9[Tag Number],Table9[Status],"-",0)="Dead",
        _xlfn.XLOOKUP(A703,Table10[Tag Number],Table10[Status],"-",0)="Dead",
        _xlfn.XLOOKUP(A703,Table11[Tag Number],Table11[Status],"-",0)="Dead",
        _xlfn.XLOOKUP(A703,Table8[Tag Number],Table8[Status],"-",0)="Dead"),"Dead",
     OR(_xlfn.XLOOKUP(A703,Table11[Tag Number],Table11[Status],"-",0)="Alive",
        _xlfn.XLOOKUP(A703,Table10[Tag Number],Table10[Status],"-",0)="Alive",
        _xlfn.XLOOKUP(A703,Table9[Tag Number],Table9[Status],"-",0)="Alive",
        _xlfn.XLOOKUP(A703,Table8[Tag Number],Table8[Status],"-",0)="Alive"),"Alive",
     OR(_xlfn.XLOOKUP(A703,Table9[Tag Number],Table9[Status],"-",0)="-",
        _xlfn.XLOOKUP(A703,Table10[Tag Number],Table10[Status],"-",0)="-",
        _xlfn.XLOOKUP(A703,Table11[Tag Number],Table11[Status],"-",0)="-",
        _xlfn.XLOOKUP(A703,Table8[Tag Number],Table8[Status],"-",0)="-"),
   "-")</f>
        <v>-</v>
      </c>
      <c r="I703" s="88" t="str">
        <f>IF((_xlfn.XLOOKUP(B703,[2]Sheet1!$A$2:$A$198,[2]Sheet1!$B$2:$B$198,"-",0)="Glade"),"Out","No")</f>
        <v>No</v>
      </c>
      <c r="J703" s="90"/>
      <c r="K703" s="91"/>
      <c r="L703" s="91"/>
      <c r="M703" s="91"/>
      <c r="N703" s="92"/>
      <c r="O703" s="89"/>
      <c r="R703" t="b">
        <f t="shared" si="22"/>
        <v>0</v>
      </c>
    </row>
    <row r="704" spans="1:18" ht="15" thickBot="1" x14ac:dyDescent="0.35">
      <c r="A704" s="3" t="s">
        <v>1645</v>
      </c>
      <c r="B704" s="3" t="s">
        <v>1145</v>
      </c>
      <c r="C704" s="84">
        <f>IF(COUNTIF(Table8[Tag Number], A704), 1, 0)</f>
        <v>0</v>
      </c>
      <c r="D704" s="85">
        <f>IF(COUNTIF(Table9[Tag Number], A704), 1, 0)</f>
        <v>0</v>
      </c>
      <c r="E704" s="86">
        <f>IF(COUNTIF(Table10[Tag Number], A704), 1, 0)</f>
        <v>0</v>
      </c>
      <c r="F704" s="86">
        <f>IF(COUNTIF(Table11[Tag Number], A704), 1, 0)</f>
        <v>0</v>
      </c>
      <c r="G704" s="87">
        <f t="shared" si="23"/>
        <v>0</v>
      </c>
      <c r="H704" s="88" t="str" cm="1">
        <f t="array" ref="H704">_xlfn.IFS(OR(_xlfn.XLOOKUP(A704,Table9[Tag Number],Table9[Status],"-",0)="Dead",
        _xlfn.XLOOKUP(A704,Table10[Tag Number],Table10[Status],"-",0)="Dead",
        _xlfn.XLOOKUP(A704,Table11[Tag Number],Table11[Status],"-",0)="Dead",
        _xlfn.XLOOKUP(A704,Table8[Tag Number],Table8[Status],"-",0)="Dead"),"Dead",
     OR(_xlfn.XLOOKUP(A704,Table11[Tag Number],Table11[Status],"-",0)="Alive",
        _xlfn.XLOOKUP(A704,Table10[Tag Number],Table10[Status],"-",0)="Alive",
        _xlfn.XLOOKUP(A704,Table9[Tag Number],Table9[Status],"-",0)="Alive",
        _xlfn.XLOOKUP(A704,Table8[Tag Number],Table8[Status],"-",0)="Alive"),"Alive",
     OR(_xlfn.XLOOKUP(A704,Table9[Tag Number],Table9[Status],"-",0)="-",
        _xlfn.XLOOKUP(A704,Table10[Tag Number],Table10[Status],"-",0)="-",
        _xlfn.XLOOKUP(A704,Table11[Tag Number],Table11[Status],"-",0)="-",
        _xlfn.XLOOKUP(A704,Table8[Tag Number],Table8[Status],"-",0)="-"),
   "-")</f>
        <v>-</v>
      </c>
      <c r="I704" s="88" t="str">
        <f>IF((_xlfn.XLOOKUP(B704,[2]Sheet1!$A$2:$A$198,[2]Sheet1!$B$2:$B$198,"-",0)="Glade"),"Out","No")</f>
        <v>No</v>
      </c>
      <c r="J704" s="90"/>
      <c r="K704" s="91"/>
      <c r="L704" s="91"/>
      <c r="M704" s="91"/>
      <c r="N704" s="92"/>
      <c r="O704" s="89"/>
      <c r="R704" t="b">
        <f t="shared" si="22"/>
        <v>0</v>
      </c>
    </row>
    <row r="705" spans="1:18" ht="15" thickBot="1" x14ac:dyDescent="0.35">
      <c r="A705" s="2" t="s">
        <v>1646</v>
      </c>
      <c r="B705" s="2" t="s">
        <v>1145</v>
      </c>
      <c r="C705" s="84">
        <f>IF(COUNTIF(Table8[Tag Number], A705), 1, 0)</f>
        <v>0</v>
      </c>
      <c r="D705" s="85">
        <f>IF(COUNTIF(Table9[Tag Number], A705), 1, 0)</f>
        <v>0</v>
      </c>
      <c r="E705" s="86">
        <f>IF(COUNTIF(Table10[Tag Number], A705), 1, 0)</f>
        <v>0</v>
      </c>
      <c r="F705" s="86">
        <f>IF(COUNTIF(Table11[Tag Number], A705), 1, 0)</f>
        <v>0</v>
      </c>
      <c r="G705" s="87">
        <f t="shared" si="23"/>
        <v>0</v>
      </c>
      <c r="H705" s="88" t="str" cm="1">
        <f t="array" ref="H705">_xlfn.IFS(OR(_xlfn.XLOOKUP(A705,Table9[Tag Number],Table9[Status],"-",0)="Dead",
        _xlfn.XLOOKUP(A705,Table10[Tag Number],Table10[Status],"-",0)="Dead",
        _xlfn.XLOOKUP(A705,Table11[Tag Number],Table11[Status],"-",0)="Dead",
        _xlfn.XLOOKUP(A705,Table8[Tag Number],Table8[Status],"-",0)="Dead"),"Dead",
     OR(_xlfn.XLOOKUP(A705,Table11[Tag Number],Table11[Status],"-",0)="Alive",
        _xlfn.XLOOKUP(A705,Table10[Tag Number],Table10[Status],"-",0)="Alive",
        _xlfn.XLOOKUP(A705,Table9[Tag Number],Table9[Status],"-",0)="Alive",
        _xlfn.XLOOKUP(A705,Table8[Tag Number],Table8[Status],"-",0)="Alive"),"Alive",
     OR(_xlfn.XLOOKUP(A705,Table9[Tag Number],Table9[Status],"-",0)="-",
        _xlfn.XLOOKUP(A705,Table10[Tag Number],Table10[Status],"-",0)="-",
        _xlfn.XLOOKUP(A705,Table11[Tag Number],Table11[Status],"-",0)="-",
        _xlfn.XLOOKUP(A705,Table8[Tag Number],Table8[Status],"-",0)="-"),
   "-")</f>
        <v>-</v>
      </c>
      <c r="I705" s="88" t="str">
        <f>IF((_xlfn.XLOOKUP(B705,[2]Sheet1!$A$2:$A$198,[2]Sheet1!$B$2:$B$198,"-",0)="Glade"),"Out","No")</f>
        <v>No</v>
      </c>
      <c r="J705" s="90"/>
      <c r="K705" s="91"/>
      <c r="L705" s="91"/>
      <c r="M705" s="91"/>
      <c r="N705" s="92"/>
      <c r="O705" s="89"/>
      <c r="R705" t="b">
        <f t="shared" si="22"/>
        <v>0</v>
      </c>
    </row>
    <row r="706" spans="1:18" ht="15" thickBot="1" x14ac:dyDescent="0.35">
      <c r="A706" s="3" t="s">
        <v>1647</v>
      </c>
      <c r="B706" s="3" t="s">
        <v>1145</v>
      </c>
      <c r="C706" s="84">
        <f>IF(COUNTIF(Table8[Tag Number], A706), 1, 0)</f>
        <v>0</v>
      </c>
      <c r="D706" s="85">
        <f>IF(COUNTIF(Table9[Tag Number], A706), 1, 0)</f>
        <v>0</v>
      </c>
      <c r="E706" s="86">
        <f>IF(COUNTIF(Table10[Tag Number], A706), 1, 0)</f>
        <v>0</v>
      </c>
      <c r="F706" s="86">
        <f>IF(COUNTIF(Table11[Tag Number], A706), 1, 0)</f>
        <v>0</v>
      </c>
      <c r="G706" s="87">
        <f t="shared" si="23"/>
        <v>0</v>
      </c>
      <c r="H706" s="88" t="str" cm="1">
        <f t="array" ref="H706">_xlfn.IFS(OR(_xlfn.XLOOKUP(A706,Table9[Tag Number],Table9[Status],"-",0)="Dead",
        _xlfn.XLOOKUP(A706,Table10[Tag Number],Table10[Status],"-",0)="Dead",
        _xlfn.XLOOKUP(A706,Table11[Tag Number],Table11[Status],"-",0)="Dead",
        _xlfn.XLOOKUP(A706,Table8[Tag Number],Table8[Status],"-",0)="Dead"),"Dead",
     OR(_xlfn.XLOOKUP(A706,Table11[Tag Number],Table11[Status],"-",0)="Alive",
        _xlfn.XLOOKUP(A706,Table10[Tag Number],Table10[Status],"-",0)="Alive",
        _xlfn.XLOOKUP(A706,Table9[Tag Number],Table9[Status],"-",0)="Alive",
        _xlfn.XLOOKUP(A706,Table8[Tag Number],Table8[Status],"-",0)="Alive"),"Alive",
     OR(_xlfn.XLOOKUP(A706,Table9[Tag Number],Table9[Status],"-",0)="-",
        _xlfn.XLOOKUP(A706,Table10[Tag Number],Table10[Status],"-",0)="-",
        _xlfn.XLOOKUP(A706,Table11[Tag Number],Table11[Status],"-",0)="-",
        _xlfn.XLOOKUP(A706,Table8[Tag Number],Table8[Status],"-",0)="-"),
   "-")</f>
        <v>-</v>
      </c>
      <c r="I706" s="88" t="str">
        <f>IF((_xlfn.XLOOKUP(B706,[2]Sheet1!$A$2:$A$198,[2]Sheet1!$B$2:$B$198,"-",0)="Glade"),"Out","No")</f>
        <v>No</v>
      </c>
      <c r="J706" s="90"/>
      <c r="K706" s="91"/>
      <c r="L706" s="91"/>
      <c r="M706" s="91"/>
      <c r="N706" s="92"/>
      <c r="O706" s="89"/>
      <c r="R706" t="b">
        <f t="shared" si="22"/>
        <v>0</v>
      </c>
    </row>
    <row r="707" spans="1:18" ht="15" thickBot="1" x14ac:dyDescent="0.35">
      <c r="A707" s="2" t="s">
        <v>1648</v>
      </c>
      <c r="B707" s="2" t="s">
        <v>1145</v>
      </c>
      <c r="C707" s="84">
        <f>IF(COUNTIF(Table8[Tag Number], A707), 1, 0)</f>
        <v>0</v>
      </c>
      <c r="D707" s="85">
        <f>IF(COUNTIF(Table9[Tag Number], A707), 1, 0)</f>
        <v>0</v>
      </c>
      <c r="E707" s="86">
        <f>IF(COUNTIF(Table10[Tag Number], A707), 1, 0)</f>
        <v>0</v>
      </c>
      <c r="F707" s="86">
        <f>IF(COUNTIF(Table11[Tag Number], A707), 1, 0)</f>
        <v>0</v>
      </c>
      <c r="G707" s="87">
        <f t="shared" si="23"/>
        <v>0</v>
      </c>
      <c r="H707" s="88" t="str" cm="1">
        <f t="array" ref="H707">_xlfn.IFS(OR(_xlfn.XLOOKUP(A707,Table9[Tag Number],Table9[Status],"-",0)="Dead",
        _xlfn.XLOOKUP(A707,Table10[Tag Number],Table10[Status],"-",0)="Dead",
        _xlfn.XLOOKUP(A707,Table11[Tag Number],Table11[Status],"-",0)="Dead",
        _xlfn.XLOOKUP(A707,Table8[Tag Number],Table8[Status],"-",0)="Dead"),"Dead",
     OR(_xlfn.XLOOKUP(A707,Table11[Tag Number],Table11[Status],"-",0)="Alive",
        _xlfn.XLOOKUP(A707,Table10[Tag Number],Table10[Status],"-",0)="Alive",
        _xlfn.XLOOKUP(A707,Table9[Tag Number],Table9[Status],"-",0)="Alive",
        _xlfn.XLOOKUP(A707,Table8[Tag Number],Table8[Status],"-",0)="Alive"),"Alive",
     OR(_xlfn.XLOOKUP(A707,Table9[Tag Number],Table9[Status],"-",0)="-",
        _xlfn.XLOOKUP(A707,Table10[Tag Number],Table10[Status],"-",0)="-",
        _xlfn.XLOOKUP(A707,Table11[Tag Number],Table11[Status],"-",0)="-",
        _xlfn.XLOOKUP(A707,Table8[Tag Number],Table8[Status],"-",0)="-"),
   "-")</f>
        <v>-</v>
      </c>
      <c r="I707" s="88" t="str">
        <f>IF((_xlfn.XLOOKUP(B707,[2]Sheet1!$A$2:$A$198,[2]Sheet1!$B$2:$B$198,"-",0)="Glade"),"Out","No")</f>
        <v>No</v>
      </c>
      <c r="J707" s="90"/>
      <c r="K707" s="91"/>
      <c r="L707" s="91"/>
      <c r="M707" s="91"/>
      <c r="N707" s="92"/>
      <c r="O707" s="89"/>
      <c r="R707" t="b">
        <f t="shared" si="22"/>
        <v>0</v>
      </c>
    </row>
    <row r="708" spans="1:18" ht="15" thickBot="1" x14ac:dyDescent="0.35">
      <c r="A708" s="3" t="s">
        <v>1649</v>
      </c>
      <c r="B708" s="3" t="s">
        <v>1145</v>
      </c>
      <c r="C708" s="84">
        <f>IF(COUNTIF(Table8[Tag Number], A708), 1, 0)</f>
        <v>0</v>
      </c>
      <c r="D708" s="85">
        <f>IF(COUNTIF(Table9[Tag Number], A708), 1, 0)</f>
        <v>0</v>
      </c>
      <c r="E708" s="86">
        <f>IF(COUNTIF(Table10[Tag Number], A708), 1, 0)</f>
        <v>0</v>
      </c>
      <c r="F708" s="86">
        <f>IF(COUNTIF(Table11[Tag Number], A708), 1, 0)</f>
        <v>0</v>
      </c>
      <c r="G708" s="87">
        <f t="shared" si="23"/>
        <v>0</v>
      </c>
      <c r="H708" s="88" t="str" cm="1">
        <f t="array" ref="H708">_xlfn.IFS(OR(_xlfn.XLOOKUP(A708,Table9[Tag Number],Table9[Status],"-",0)="Dead",
        _xlfn.XLOOKUP(A708,Table10[Tag Number],Table10[Status],"-",0)="Dead",
        _xlfn.XLOOKUP(A708,Table11[Tag Number],Table11[Status],"-",0)="Dead",
        _xlfn.XLOOKUP(A708,Table8[Tag Number],Table8[Status],"-",0)="Dead"),"Dead",
     OR(_xlfn.XLOOKUP(A708,Table11[Tag Number],Table11[Status],"-",0)="Alive",
        _xlfn.XLOOKUP(A708,Table10[Tag Number],Table10[Status],"-",0)="Alive",
        _xlfn.XLOOKUP(A708,Table9[Tag Number],Table9[Status],"-",0)="Alive",
        _xlfn.XLOOKUP(A708,Table8[Tag Number],Table8[Status],"-",0)="Alive"),"Alive",
     OR(_xlfn.XLOOKUP(A708,Table9[Tag Number],Table9[Status],"-",0)="-",
        _xlfn.XLOOKUP(A708,Table10[Tag Number],Table10[Status],"-",0)="-",
        _xlfn.XLOOKUP(A708,Table11[Tag Number],Table11[Status],"-",0)="-",
        _xlfn.XLOOKUP(A708,Table8[Tag Number],Table8[Status],"-",0)="-"),
   "-")</f>
        <v>-</v>
      </c>
      <c r="I708" s="88" t="str">
        <f>IF((_xlfn.XLOOKUP(B708,[2]Sheet1!$A$2:$A$198,[2]Sheet1!$B$2:$B$198,"-",0)="Glade"),"Out","No")</f>
        <v>No</v>
      </c>
      <c r="J708" s="90"/>
      <c r="K708" s="91"/>
      <c r="L708" s="91"/>
      <c r="M708" s="91"/>
      <c r="N708" s="92"/>
      <c r="O708" s="89"/>
      <c r="R708" t="b">
        <f t="shared" ref="R708:R771" si="24">IF(G708&gt;1,A708)</f>
        <v>0</v>
      </c>
    </row>
    <row r="709" spans="1:18" ht="15" thickBot="1" x14ac:dyDescent="0.35">
      <c r="A709" s="2" t="s">
        <v>1650</v>
      </c>
      <c r="B709" s="2" t="s">
        <v>1145</v>
      </c>
      <c r="C709" s="84">
        <f>IF(COUNTIF(Table8[Tag Number], A709), 1, 0)</f>
        <v>0</v>
      </c>
      <c r="D709" s="85">
        <f>IF(COUNTIF(Table9[Tag Number], A709), 1, 0)</f>
        <v>0</v>
      </c>
      <c r="E709" s="86">
        <f>IF(COUNTIF(Table10[Tag Number], A709), 1, 0)</f>
        <v>0</v>
      </c>
      <c r="F709" s="86">
        <f>IF(COUNTIF(Table11[Tag Number], A709), 1, 0)</f>
        <v>0</v>
      </c>
      <c r="G709" s="87">
        <f t="shared" ref="G709:G772" si="25">SUM(C709:F709)</f>
        <v>0</v>
      </c>
      <c r="H709" s="88" t="str" cm="1">
        <f t="array" ref="H709">_xlfn.IFS(OR(_xlfn.XLOOKUP(A709,Table9[Tag Number],Table9[Status],"-",0)="Dead",
        _xlfn.XLOOKUP(A709,Table10[Tag Number],Table10[Status],"-",0)="Dead",
        _xlfn.XLOOKUP(A709,Table11[Tag Number],Table11[Status],"-",0)="Dead",
        _xlfn.XLOOKUP(A709,Table8[Tag Number],Table8[Status],"-",0)="Dead"),"Dead",
     OR(_xlfn.XLOOKUP(A709,Table11[Tag Number],Table11[Status],"-",0)="Alive",
        _xlfn.XLOOKUP(A709,Table10[Tag Number],Table10[Status],"-",0)="Alive",
        _xlfn.XLOOKUP(A709,Table9[Tag Number],Table9[Status],"-",0)="Alive",
        _xlfn.XLOOKUP(A709,Table8[Tag Number],Table8[Status],"-",0)="Alive"),"Alive",
     OR(_xlfn.XLOOKUP(A709,Table9[Tag Number],Table9[Status],"-",0)="-",
        _xlfn.XLOOKUP(A709,Table10[Tag Number],Table10[Status],"-",0)="-",
        _xlfn.XLOOKUP(A709,Table11[Tag Number],Table11[Status],"-",0)="-",
        _xlfn.XLOOKUP(A709,Table8[Tag Number],Table8[Status],"-",0)="-"),
   "-")</f>
        <v>-</v>
      </c>
      <c r="I709" s="88" t="str">
        <f>IF((_xlfn.XLOOKUP(B709,[2]Sheet1!$A$2:$A$198,[2]Sheet1!$B$2:$B$198,"-",0)="Glade"),"Out","No")</f>
        <v>No</v>
      </c>
      <c r="J709" s="90"/>
      <c r="K709" s="91"/>
      <c r="L709" s="91"/>
      <c r="M709" s="91"/>
      <c r="N709" s="92"/>
      <c r="O709" s="89"/>
      <c r="R709" t="b">
        <f t="shared" si="24"/>
        <v>0</v>
      </c>
    </row>
    <row r="710" spans="1:18" ht="15" thickBot="1" x14ac:dyDescent="0.35">
      <c r="A710" s="3" t="s">
        <v>1651</v>
      </c>
      <c r="B710" s="3" t="s">
        <v>1145</v>
      </c>
      <c r="C710" s="84">
        <f>IF(COUNTIF(Table8[Tag Number], A710), 1, 0)</f>
        <v>0</v>
      </c>
      <c r="D710" s="85">
        <f>IF(COUNTIF(Table9[Tag Number], A710), 1, 0)</f>
        <v>0</v>
      </c>
      <c r="E710" s="86">
        <f>IF(COUNTIF(Table10[Tag Number], A710), 1, 0)</f>
        <v>0</v>
      </c>
      <c r="F710" s="86">
        <f>IF(COUNTIF(Table11[Tag Number], A710), 1, 0)</f>
        <v>0</v>
      </c>
      <c r="G710" s="87">
        <f t="shared" si="25"/>
        <v>0</v>
      </c>
      <c r="H710" s="88" t="str" cm="1">
        <f t="array" ref="H710">_xlfn.IFS(OR(_xlfn.XLOOKUP(A710,Table9[Tag Number],Table9[Status],"-",0)="Dead",
        _xlfn.XLOOKUP(A710,Table10[Tag Number],Table10[Status],"-",0)="Dead",
        _xlfn.XLOOKUP(A710,Table11[Tag Number],Table11[Status],"-",0)="Dead",
        _xlfn.XLOOKUP(A710,Table8[Tag Number],Table8[Status],"-",0)="Dead"),"Dead",
     OR(_xlfn.XLOOKUP(A710,Table11[Tag Number],Table11[Status],"-",0)="Alive",
        _xlfn.XLOOKUP(A710,Table10[Tag Number],Table10[Status],"-",0)="Alive",
        _xlfn.XLOOKUP(A710,Table9[Tag Number],Table9[Status],"-",0)="Alive",
        _xlfn.XLOOKUP(A710,Table8[Tag Number],Table8[Status],"-",0)="Alive"),"Alive",
     OR(_xlfn.XLOOKUP(A710,Table9[Tag Number],Table9[Status],"-",0)="-",
        _xlfn.XLOOKUP(A710,Table10[Tag Number],Table10[Status],"-",0)="-",
        _xlfn.XLOOKUP(A710,Table11[Tag Number],Table11[Status],"-",0)="-",
        _xlfn.XLOOKUP(A710,Table8[Tag Number],Table8[Status],"-",0)="-"),
   "-")</f>
        <v>-</v>
      </c>
      <c r="I710" s="88" t="str">
        <f>IF((_xlfn.XLOOKUP(B710,[2]Sheet1!$A$2:$A$198,[2]Sheet1!$B$2:$B$198,"-",0)="Glade"),"Out","No")</f>
        <v>No</v>
      </c>
      <c r="J710" s="90"/>
      <c r="K710" s="91"/>
      <c r="L710" s="91"/>
      <c r="M710" s="91"/>
      <c r="N710" s="92"/>
      <c r="O710" s="89"/>
      <c r="R710" t="b">
        <f t="shared" si="24"/>
        <v>0</v>
      </c>
    </row>
    <row r="711" spans="1:18" ht="15" thickBot="1" x14ac:dyDescent="0.35">
      <c r="A711" s="2" t="s">
        <v>1652</v>
      </c>
      <c r="B711" s="2" t="s">
        <v>1145</v>
      </c>
      <c r="C711" s="84">
        <f>IF(COUNTIF(Table8[Tag Number], A711), 1, 0)</f>
        <v>0</v>
      </c>
      <c r="D711" s="85">
        <f>IF(COUNTIF(Table9[Tag Number], A711), 1, 0)</f>
        <v>0</v>
      </c>
      <c r="E711" s="86">
        <f>IF(COUNTIF(Table10[Tag Number], A711), 1, 0)</f>
        <v>0</v>
      </c>
      <c r="F711" s="86">
        <f>IF(COUNTIF(Table11[Tag Number], A711), 1, 0)</f>
        <v>0</v>
      </c>
      <c r="G711" s="87">
        <f t="shared" si="25"/>
        <v>0</v>
      </c>
      <c r="H711" s="88" t="str" cm="1">
        <f t="array" ref="H711">_xlfn.IFS(OR(_xlfn.XLOOKUP(A711,Table9[Tag Number],Table9[Status],"-",0)="Dead",
        _xlfn.XLOOKUP(A711,Table10[Tag Number],Table10[Status],"-",0)="Dead",
        _xlfn.XLOOKUP(A711,Table11[Tag Number],Table11[Status],"-",0)="Dead",
        _xlfn.XLOOKUP(A711,Table8[Tag Number],Table8[Status],"-",0)="Dead"),"Dead",
     OR(_xlfn.XLOOKUP(A711,Table11[Tag Number],Table11[Status],"-",0)="Alive",
        _xlfn.XLOOKUP(A711,Table10[Tag Number],Table10[Status],"-",0)="Alive",
        _xlfn.XLOOKUP(A711,Table9[Tag Number],Table9[Status],"-",0)="Alive",
        _xlfn.XLOOKUP(A711,Table8[Tag Number],Table8[Status],"-",0)="Alive"),"Alive",
     OR(_xlfn.XLOOKUP(A711,Table9[Tag Number],Table9[Status],"-",0)="-",
        _xlfn.XLOOKUP(A711,Table10[Tag Number],Table10[Status],"-",0)="-",
        _xlfn.XLOOKUP(A711,Table11[Tag Number],Table11[Status],"-",0)="-",
        _xlfn.XLOOKUP(A711,Table8[Tag Number],Table8[Status],"-",0)="-"),
   "-")</f>
        <v>-</v>
      </c>
      <c r="I711" s="88" t="str">
        <f>IF((_xlfn.XLOOKUP(B711,[2]Sheet1!$A$2:$A$198,[2]Sheet1!$B$2:$B$198,"-",0)="Glade"),"Out","No")</f>
        <v>No</v>
      </c>
      <c r="J711" s="90"/>
      <c r="K711" s="91"/>
      <c r="L711" s="91"/>
      <c r="M711" s="91"/>
      <c r="N711" s="92"/>
      <c r="O711" s="89"/>
      <c r="R711" t="b">
        <f t="shared" si="24"/>
        <v>0</v>
      </c>
    </row>
    <row r="712" spans="1:18" ht="15" thickBot="1" x14ac:dyDescent="0.35">
      <c r="A712" s="3" t="s">
        <v>1653</v>
      </c>
      <c r="B712" s="3" t="s">
        <v>1145</v>
      </c>
      <c r="C712" s="84">
        <f>IF(COUNTIF(Table8[Tag Number], A712), 1, 0)</f>
        <v>0</v>
      </c>
      <c r="D712" s="85">
        <f>IF(COUNTIF(Table9[Tag Number], A712), 1, 0)</f>
        <v>0</v>
      </c>
      <c r="E712" s="86">
        <f>IF(COUNTIF(Table10[Tag Number], A712), 1, 0)</f>
        <v>0</v>
      </c>
      <c r="F712" s="86">
        <f>IF(COUNTIF(Table11[Tag Number], A712), 1, 0)</f>
        <v>0</v>
      </c>
      <c r="G712" s="87">
        <f t="shared" si="25"/>
        <v>0</v>
      </c>
      <c r="H712" s="88" t="str" cm="1">
        <f t="array" ref="H712">_xlfn.IFS(OR(_xlfn.XLOOKUP(A712,Table9[Tag Number],Table9[Status],"-",0)="Dead",
        _xlfn.XLOOKUP(A712,Table10[Tag Number],Table10[Status],"-",0)="Dead",
        _xlfn.XLOOKUP(A712,Table11[Tag Number],Table11[Status],"-",0)="Dead",
        _xlfn.XLOOKUP(A712,Table8[Tag Number],Table8[Status],"-",0)="Dead"),"Dead",
     OR(_xlfn.XLOOKUP(A712,Table11[Tag Number],Table11[Status],"-",0)="Alive",
        _xlfn.XLOOKUP(A712,Table10[Tag Number],Table10[Status],"-",0)="Alive",
        _xlfn.XLOOKUP(A712,Table9[Tag Number],Table9[Status],"-",0)="Alive",
        _xlfn.XLOOKUP(A712,Table8[Tag Number],Table8[Status],"-",0)="Alive"),"Alive",
     OR(_xlfn.XLOOKUP(A712,Table9[Tag Number],Table9[Status],"-",0)="-",
        _xlfn.XLOOKUP(A712,Table10[Tag Number],Table10[Status],"-",0)="-",
        _xlfn.XLOOKUP(A712,Table11[Tag Number],Table11[Status],"-",0)="-",
        _xlfn.XLOOKUP(A712,Table8[Tag Number],Table8[Status],"-",0)="-"),
   "-")</f>
        <v>-</v>
      </c>
      <c r="I712" s="88" t="str">
        <f>IF((_xlfn.XLOOKUP(B712,[2]Sheet1!$A$2:$A$198,[2]Sheet1!$B$2:$B$198,"-",0)="Glade"),"Out","No")</f>
        <v>No</v>
      </c>
      <c r="J712" s="90"/>
      <c r="K712" s="91"/>
      <c r="L712" s="91"/>
      <c r="M712" s="91"/>
      <c r="N712" s="92"/>
      <c r="O712" s="89"/>
      <c r="R712" t="b">
        <f t="shared" si="24"/>
        <v>0</v>
      </c>
    </row>
    <row r="713" spans="1:18" ht="15" thickBot="1" x14ac:dyDescent="0.35">
      <c r="A713" s="2" t="s">
        <v>1654</v>
      </c>
      <c r="B713" s="2" t="s">
        <v>1145</v>
      </c>
      <c r="C713" s="84">
        <f>IF(COUNTIF(Table8[Tag Number], A713), 1, 0)</f>
        <v>0</v>
      </c>
      <c r="D713" s="85">
        <f>IF(COUNTIF(Table9[Tag Number], A713), 1, 0)</f>
        <v>0</v>
      </c>
      <c r="E713" s="86">
        <f>IF(COUNTIF(Table10[Tag Number], A713), 1, 0)</f>
        <v>0</v>
      </c>
      <c r="F713" s="86">
        <f>IF(COUNTIF(Table11[Tag Number], A713), 1, 0)</f>
        <v>0</v>
      </c>
      <c r="G713" s="87">
        <f t="shared" si="25"/>
        <v>0</v>
      </c>
      <c r="H713" s="88" t="str" cm="1">
        <f t="array" ref="H713">_xlfn.IFS(OR(_xlfn.XLOOKUP(A713,Table9[Tag Number],Table9[Status],"-",0)="Dead",
        _xlfn.XLOOKUP(A713,Table10[Tag Number],Table10[Status],"-",0)="Dead",
        _xlfn.XLOOKUP(A713,Table11[Tag Number],Table11[Status],"-",0)="Dead",
        _xlfn.XLOOKUP(A713,Table8[Tag Number],Table8[Status],"-",0)="Dead"),"Dead",
     OR(_xlfn.XLOOKUP(A713,Table11[Tag Number],Table11[Status],"-",0)="Alive",
        _xlfn.XLOOKUP(A713,Table10[Tag Number],Table10[Status],"-",0)="Alive",
        _xlfn.XLOOKUP(A713,Table9[Tag Number],Table9[Status],"-",0)="Alive",
        _xlfn.XLOOKUP(A713,Table8[Tag Number],Table8[Status],"-",0)="Alive"),"Alive",
     OR(_xlfn.XLOOKUP(A713,Table9[Tag Number],Table9[Status],"-",0)="-",
        _xlfn.XLOOKUP(A713,Table10[Tag Number],Table10[Status],"-",0)="-",
        _xlfn.XLOOKUP(A713,Table11[Tag Number],Table11[Status],"-",0)="-",
        _xlfn.XLOOKUP(A713,Table8[Tag Number],Table8[Status],"-",0)="-"),
   "-")</f>
        <v>-</v>
      </c>
      <c r="I713" s="88" t="str">
        <f>IF((_xlfn.XLOOKUP(B713,[2]Sheet1!$A$2:$A$198,[2]Sheet1!$B$2:$B$198,"-",0)="Glade"),"Out","No")</f>
        <v>No</v>
      </c>
      <c r="J713" s="90"/>
      <c r="K713" s="91"/>
      <c r="L713" s="91"/>
      <c r="M713" s="91"/>
      <c r="N713" s="92"/>
      <c r="O713" s="89"/>
      <c r="R713" t="b">
        <f t="shared" si="24"/>
        <v>0</v>
      </c>
    </row>
    <row r="714" spans="1:18" ht="15" thickBot="1" x14ac:dyDescent="0.35">
      <c r="A714" s="3" t="s">
        <v>1655</v>
      </c>
      <c r="B714" s="3" t="s">
        <v>1145</v>
      </c>
      <c r="C714" s="84">
        <f>IF(COUNTIF(Table8[Tag Number], A714), 1, 0)</f>
        <v>0</v>
      </c>
      <c r="D714" s="85">
        <f>IF(COUNTIF(Table9[Tag Number], A714), 1, 0)</f>
        <v>0</v>
      </c>
      <c r="E714" s="86">
        <f>IF(COUNTIF(Table10[Tag Number], A714), 1, 0)</f>
        <v>0</v>
      </c>
      <c r="F714" s="86">
        <f>IF(COUNTIF(Table11[Tag Number], A714), 1, 0)</f>
        <v>0</v>
      </c>
      <c r="G714" s="87">
        <f t="shared" si="25"/>
        <v>0</v>
      </c>
      <c r="H714" s="88" t="str" cm="1">
        <f t="array" ref="H714">_xlfn.IFS(OR(_xlfn.XLOOKUP(A714,Table9[Tag Number],Table9[Status],"-",0)="Dead",
        _xlfn.XLOOKUP(A714,Table10[Tag Number],Table10[Status],"-",0)="Dead",
        _xlfn.XLOOKUP(A714,Table11[Tag Number],Table11[Status],"-",0)="Dead",
        _xlfn.XLOOKUP(A714,Table8[Tag Number],Table8[Status],"-",0)="Dead"),"Dead",
     OR(_xlfn.XLOOKUP(A714,Table11[Tag Number],Table11[Status],"-",0)="Alive",
        _xlfn.XLOOKUP(A714,Table10[Tag Number],Table10[Status],"-",0)="Alive",
        _xlfn.XLOOKUP(A714,Table9[Tag Number],Table9[Status],"-",0)="Alive",
        _xlfn.XLOOKUP(A714,Table8[Tag Number],Table8[Status],"-",0)="Alive"),"Alive",
     OR(_xlfn.XLOOKUP(A714,Table9[Tag Number],Table9[Status],"-",0)="-",
        _xlfn.XLOOKUP(A714,Table10[Tag Number],Table10[Status],"-",0)="-",
        _xlfn.XLOOKUP(A714,Table11[Tag Number],Table11[Status],"-",0)="-",
        _xlfn.XLOOKUP(A714,Table8[Tag Number],Table8[Status],"-",0)="-"),
   "-")</f>
        <v>-</v>
      </c>
      <c r="I714" s="88" t="str">
        <f>IF((_xlfn.XLOOKUP(B714,[2]Sheet1!$A$2:$A$198,[2]Sheet1!$B$2:$B$198,"-",0)="Glade"),"Out","No")</f>
        <v>No</v>
      </c>
      <c r="J714" s="90"/>
      <c r="K714" s="91"/>
      <c r="L714" s="91"/>
      <c r="M714" s="91"/>
      <c r="N714" s="92"/>
      <c r="O714" s="89"/>
      <c r="R714" t="b">
        <f t="shared" si="24"/>
        <v>0</v>
      </c>
    </row>
    <row r="715" spans="1:18" ht="15" thickBot="1" x14ac:dyDescent="0.35">
      <c r="A715" s="2" t="s">
        <v>1656</v>
      </c>
      <c r="B715" s="2" t="s">
        <v>1145</v>
      </c>
      <c r="C715" s="84">
        <f>IF(COUNTIF(Table8[Tag Number], A715), 1, 0)</f>
        <v>0</v>
      </c>
      <c r="D715" s="85">
        <f>IF(COUNTIF(Table9[Tag Number], A715), 1, 0)</f>
        <v>0</v>
      </c>
      <c r="E715" s="86">
        <f>IF(COUNTIF(Table10[Tag Number], A715), 1, 0)</f>
        <v>0</v>
      </c>
      <c r="F715" s="86">
        <f>IF(COUNTIF(Table11[Tag Number], A715), 1, 0)</f>
        <v>0</v>
      </c>
      <c r="G715" s="87">
        <f t="shared" si="25"/>
        <v>0</v>
      </c>
      <c r="H715" s="88" t="str" cm="1">
        <f t="array" ref="H715">_xlfn.IFS(OR(_xlfn.XLOOKUP(A715,Table9[Tag Number],Table9[Status],"-",0)="Dead",
        _xlfn.XLOOKUP(A715,Table10[Tag Number],Table10[Status],"-",0)="Dead",
        _xlfn.XLOOKUP(A715,Table11[Tag Number],Table11[Status],"-",0)="Dead",
        _xlfn.XLOOKUP(A715,Table8[Tag Number],Table8[Status],"-",0)="Dead"),"Dead",
     OR(_xlfn.XLOOKUP(A715,Table11[Tag Number],Table11[Status],"-",0)="Alive",
        _xlfn.XLOOKUP(A715,Table10[Tag Number],Table10[Status],"-",0)="Alive",
        _xlfn.XLOOKUP(A715,Table9[Tag Number],Table9[Status],"-",0)="Alive",
        _xlfn.XLOOKUP(A715,Table8[Tag Number],Table8[Status],"-",0)="Alive"),"Alive",
     OR(_xlfn.XLOOKUP(A715,Table9[Tag Number],Table9[Status],"-",0)="-",
        _xlfn.XLOOKUP(A715,Table10[Tag Number],Table10[Status],"-",0)="-",
        _xlfn.XLOOKUP(A715,Table11[Tag Number],Table11[Status],"-",0)="-",
        _xlfn.XLOOKUP(A715,Table8[Tag Number],Table8[Status],"-",0)="-"),
   "-")</f>
        <v>-</v>
      </c>
      <c r="I715" s="88" t="str">
        <f>IF((_xlfn.XLOOKUP(B715,[2]Sheet1!$A$2:$A$198,[2]Sheet1!$B$2:$B$198,"-",0)="Glade"),"Out","No")</f>
        <v>No</v>
      </c>
      <c r="J715" s="90"/>
      <c r="K715" s="91"/>
      <c r="L715" s="91"/>
      <c r="M715" s="91"/>
      <c r="N715" s="92"/>
      <c r="O715" s="89"/>
      <c r="R715" t="b">
        <f t="shared" si="24"/>
        <v>0</v>
      </c>
    </row>
    <row r="716" spans="1:18" ht="15" thickBot="1" x14ac:dyDescent="0.35">
      <c r="A716" s="3" t="s">
        <v>277</v>
      </c>
      <c r="B716" s="3" t="s">
        <v>1145</v>
      </c>
      <c r="C716" s="84">
        <f>IF(COUNTIF(Table8[Tag Number], A716), 1, 0)</f>
        <v>0</v>
      </c>
      <c r="D716" s="85">
        <f>IF(COUNTIF(Table9[Tag Number], A716), 1, 0)</f>
        <v>0</v>
      </c>
      <c r="E716" s="86">
        <f>IF(COUNTIF(Table10[Tag Number], A716), 1, 0)</f>
        <v>0</v>
      </c>
      <c r="F716" s="86">
        <f>IF(COUNTIF(Table11[Tag Number], A716), 1, 0)</f>
        <v>0</v>
      </c>
      <c r="G716" s="87">
        <f t="shared" si="25"/>
        <v>0</v>
      </c>
      <c r="H716" s="88" t="str" cm="1">
        <f t="array" ref="H716">_xlfn.IFS(OR(_xlfn.XLOOKUP(A716,Table9[Tag Number],Table9[Status],"-",0)="Dead",
        _xlfn.XLOOKUP(A716,Table10[Tag Number],Table10[Status],"-",0)="Dead",
        _xlfn.XLOOKUP(A716,Table11[Tag Number],Table11[Status],"-",0)="Dead",
        _xlfn.XLOOKUP(A716,Table8[Tag Number],Table8[Status],"-",0)="Dead"),"Dead",
     OR(_xlfn.XLOOKUP(A716,Table11[Tag Number],Table11[Status],"-",0)="Alive",
        _xlfn.XLOOKUP(A716,Table10[Tag Number],Table10[Status],"-",0)="Alive",
        _xlfn.XLOOKUP(A716,Table9[Tag Number],Table9[Status],"-",0)="Alive",
        _xlfn.XLOOKUP(A716,Table8[Tag Number],Table8[Status],"-",0)="Alive"),"Alive",
     OR(_xlfn.XLOOKUP(A716,Table9[Tag Number],Table9[Status],"-",0)="-",
        _xlfn.XLOOKUP(A716,Table10[Tag Number],Table10[Status],"-",0)="-",
        _xlfn.XLOOKUP(A716,Table11[Tag Number],Table11[Status],"-",0)="-",
        _xlfn.XLOOKUP(A716,Table8[Tag Number],Table8[Status],"-",0)="-"),
   "-")</f>
        <v>-</v>
      </c>
      <c r="I716" s="88" t="str">
        <f>IF((_xlfn.XLOOKUP(B716,[2]Sheet1!$A$2:$A$198,[2]Sheet1!$B$2:$B$198,"-",0)="Glade"),"Out","No")</f>
        <v>No</v>
      </c>
      <c r="J716" s="90"/>
      <c r="K716" s="91"/>
      <c r="L716" s="91"/>
      <c r="M716" s="91"/>
      <c r="N716" s="92"/>
      <c r="O716" s="89"/>
      <c r="R716" t="b">
        <f t="shared" si="24"/>
        <v>0</v>
      </c>
    </row>
    <row r="717" spans="1:18" ht="15" thickBot="1" x14ac:dyDescent="0.35">
      <c r="A717" s="2" t="s">
        <v>1657</v>
      </c>
      <c r="B717" s="2" t="s">
        <v>1145</v>
      </c>
      <c r="C717" s="84">
        <f>IF(COUNTIF(Table8[Tag Number], A717), 1, 0)</f>
        <v>0</v>
      </c>
      <c r="D717" s="85">
        <f>IF(COUNTIF(Table9[Tag Number], A717), 1, 0)</f>
        <v>0</v>
      </c>
      <c r="E717" s="86">
        <f>IF(COUNTIF(Table10[Tag Number], A717), 1, 0)</f>
        <v>0</v>
      </c>
      <c r="F717" s="86">
        <f>IF(COUNTIF(Table11[Tag Number], A717), 1, 0)</f>
        <v>0</v>
      </c>
      <c r="G717" s="87">
        <f t="shared" si="25"/>
        <v>0</v>
      </c>
      <c r="H717" s="88" t="str" cm="1">
        <f t="array" ref="H717">_xlfn.IFS(OR(_xlfn.XLOOKUP(A717,Table9[Tag Number],Table9[Status],"-",0)="Dead",
        _xlfn.XLOOKUP(A717,Table10[Tag Number],Table10[Status],"-",0)="Dead",
        _xlfn.XLOOKUP(A717,Table11[Tag Number],Table11[Status],"-",0)="Dead",
        _xlfn.XLOOKUP(A717,Table8[Tag Number],Table8[Status],"-",0)="Dead"),"Dead",
     OR(_xlfn.XLOOKUP(A717,Table11[Tag Number],Table11[Status],"-",0)="Alive",
        _xlfn.XLOOKUP(A717,Table10[Tag Number],Table10[Status],"-",0)="Alive",
        _xlfn.XLOOKUP(A717,Table9[Tag Number],Table9[Status],"-",0)="Alive",
        _xlfn.XLOOKUP(A717,Table8[Tag Number],Table8[Status],"-",0)="Alive"),"Alive",
     OR(_xlfn.XLOOKUP(A717,Table9[Tag Number],Table9[Status],"-",0)="-",
        _xlfn.XLOOKUP(A717,Table10[Tag Number],Table10[Status],"-",0)="-",
        _xlfn.XLOOKUP(A717,Table11[Tag Number],Table11[Status],"-",0)="-",
        _xlfn.XLOOKUP(A717,Table8[Tag Number],Table8[Status],"-",0)="-"),
   "-")</f>
        <v>-</v>
      </c>
      <c r="I717" s="88" t="str">
        <f>IF((_xlfn.XLOOKUP(B717,[2]Sheet1!$A$2:$A$198,[2]Sheet1!$B$2:$B$198,"-",0)="Glade"),"Out","No")</f>
        <v>No</v>
      </c>
      <c r="J717" s="90"/>
      <c r="K717" s="91"/>
      <c r="L717" s="91"/>
      <c r="M717" s="91"/>
      <c r="N717" s="92"/>
      <c r="O717" s="89"/>
      <c r="R717" t="b">
        <f t="shared" si="24"/>
        <v>0</v>
      </c>
    </row>
    <row r="718" spans="1:18" ht="15" thickBot="1" x14ac:dyDescent="0.35">
      <c r="A718" s="3" t="s">
        <v>1658</v>
      </c>
      <c r="B718" s="3" t="s">
        <v>1145</v>
      </c>
      <c r="C718" s="84">
        <f>IF(COUNTIF(Table8[Tag Number], A718), 1, 0)</f>
        <v>0</v>
      </c>
      <c r="D718" s="85">
        <f>IF(COUNTIF(Table9[Tag Number], A718), 1, 0)</f>
        <v>0</v>
      </c>
      <c r="E718" s="86">
        <f>IF(COUNTIF(Table10[Tag Number], A718), 1, 0)</f>
        <v>0</v>
      </c>
      <c r="F718" s="86">
        <f>IF(COUNTIF(Table11[Tag Number], A718), 1, 0)</f>
        <v>0</v>
      </c>
      <c r="G718" s="87">
        <f t="shared" si="25"/>
        <v>0</v>
      </c>
      <c r="H718" s="88" t="str" cm="1">
        <f t="array" ref="H718">_xlfn.IFS(OR(_xlfn.XLOOKUP(A718,Table9[Tag Number],Table9[Status],"-",0)="Dead",
        _xlfn.XLOOKUP(A718,Table10[Tag Number],Table10[Status],"-",0)="Dead",
        _xlfn.XLOOKUP(A718,Table11[Tag Number],Table11[Status],"-",0)="Dead",
        _xlfn.XLOOKUP(A718,Table8[Tag Number],Table8[Status],"-",0)="Dead"),"Dead",
     OR(_xlfn.XLOOKUP(A718,Table11[Tag Number],Table11[Status],"-",0)="Alive",
        _xlfn.XLOOKUP(A718,Table10[Tag Number],Table10[Status],"-",0)="Alive",
        _xlfn.XLOOKUP(A718,Table9[Tag Number],Table9[Status],"-",0)="Alive",
        _xlfn.XLOOKUP(A718,Table8[Tag Number],Table8[Status],"-",0)="Alive"),"Alive",
     OR(_xlfn.XLOOKUP(A718,Table9[Tag Number],Table9[Status],"-",0)="-",
        _xlfn.XLOOKUP(A718,Table10[Tag Number],Table10[Status],"-",0)="-",
        _xlfn.XLOOKUP(A718,Table11[Tag Number],Table11[Status],"-",0)="-",
        _xlfn.XLOOKUP(A718,Table8[Tag Number],Table8[Status],"-",0)="-"),
   "-")</f>
        <v>-</v>
      </c>
      <c r="I718" s="88" t="str">
        <f>IF((_xlfn.XLOOKUP(B718,[2]Sheet1!$A$2:$A$198,[2]Sheet1!$B$2:$B$198,"-",0)="Glade"),"Out","No")</f>
        <v>No</v>
      </c>
      <c r="J718" s="90"/>
      <c r="K718" s="91"/>
      <c r="L718" s="91"/>
      <c r="M718" s="91"/>
      <c r="N718" s="92"/>
      <c r="O718" s="89"/>
      <c r="R718" t="b">
        <f t="shared" si="24"/>
        <v>0</v>
      </c>
    </row>
    <row r="719" spans="1:18" ht="15" thickBot="1" x14ac:dyDescent="0.35">
      <c r="A719" s="2" t="s">
        <v>1659</v>
      </c>
      <c r="B719" s="2" t="s">
        <v>1145</v>
      </c>
      <c r="C719" s="84">
        <f>IF(COUNTIF(Table8[Tag Number], A719), 1, 0)</f>
        <v>0</v>
      </c>
      <c r="D719" s="85">
        <f>IF(COUNTIF(Table9[Tag Number], A719), 1, 0)</f>
        <v>0</v>
      </c>
      <c r="E719" s="86">
        <f>IF(COUNTIF(Table10[Tag Number], A719), 1, 0)</f>
        <v>0</v>
      </c>
      <c r="F719" s="86">
        <f>IF(COUNTIF(Table11[Tag Number], A719), 1, 0)</f>
        <v>0</v>
      </c>
      <c r="G719" s="87">
        <f t="shared" si="25"/>
        <v>0</v>
      </c>
      <c r="H719" s="88" t="str" cm="1">
        <f t="array" ref="H719">_xlfn.IFS(OR(_xlfn.XLOOKUP(A719,Table9[Tag Number],Table9[Status],"-",0)="Dead",
        _xlfn.XLOOKUP(A719,Table10[Tag Number],Table10[Status],"-",0)="Dead",
        _xlfn.XLOOKUP(A719,Table11[Tag Number],Table11[Status],"-",0)="Dead",
        _xlfn.XLOOKUP(A719,Table8[Tag Number],Table8[Status],"-",0)="Dead"),"Dead",
     OR(_xlfn.XLOOKUP(A719,Table11[Tag Number],Table11[Status],"-",0)="Alive",
        _xlfn.XLOOKUP(A719,Table10[Tag Number],Table10[Status],"-",0)="Alive",
        _xlfn.XLOOKUP(A719,Table9[Tag Number],Table9[Status],"-",0)="Alive",
        _xlfn.XLOOKUP(A719,Table8[Tag Number],Table8[Status],"-",0)="Alive"),"Alive",
     OR(_xlfn.XLOOKUP(A719,Table9[Tag Number],Table9[Status],"-",0)="-",
        _xlfn.XLOOKUP(A719,Table10[Tag Number],Table10[Status],"-",0)="-",
        _xlfn.XLOOKUP(A719,Table11[Tag Number],Table11[Status],"-",0)="-",
        _xlfn.XLOOKUP(A719,Table8[Tag Number],Table8[Status],"-",0)="-"),
   "-")</f>
        <v>-</v>
      </c>
      <c r="I719" s="88" t="str">
        <f>IF((_xlfn.XLOOKUP(B719,[2]Sheet1!$A$2:$A$198,[2]Sheet1!$B$2:$B$198,"-",0)="Glade"),"Out","No")</f>
        <v>No</v>
      </c>
      <c r="J719" s="90"/>
      <c r="K719" s="91"/>
      <c r="L719" s="91"/>
      <c r="M719" s="91"/>
      <c r="N719" s="92"/>
      <c r="O719" s="89"/>
      <c r="R719" t="b">
        <f t="shared" si="24"/>
        <v>0</v>
      </c>
    </row>
    <row r="720" spans="1:18" ht="15" thickBot="1" x14ac:dyDescent="0.35">
      <c r="A720" s="3" t="s">
        <v>1660</v>
      </c>
      <c r="B720" s="3" t="s">
        <v>1145</v>
      </c>
      <c r="C720" s="84">
        <f>IF(COUNTIF(Table8[Tag Number], A720), 1, 0)</f>
        <v>0</v>
      </c>
      <c r="D720" s="85">
        <f>IF(COUNTIF(Table9[Tag Number], A720), 1, 0)</f>
        <v>0</v>
      </c>
      <c r="E720" s="86">
        <f>IF(COUNTIF(Table10[Tag Number], A720), 1, 0)</f>
        <v>0</v>
      </c>
      <c r="F720" s="86">
        <f>IF(COUNTIF(Table11[Tag Number], A720), 1, 0)</f>
        <v>0</v>
      </c>
      <c r="G720" s="87">
        <f t="shared" si="25"/>
        <v>0</v>
      </c>
      <c r="H720" s="88" t="str" cm="1">
        <f t="array" ref="H720">_xlfn.IFS(OR(_xlfn.XLOOKUP(A720,Table9[Tag Number],Table9[Status],"-",0)="Dead",
        _xlfn.XLOOKUP(A720,Table10[Tag Number],Table10[Status],"-",0)="Dead",
        _xlfn.XLOOKUP(A720,Table11[Tag Number],Table11[Status],"-",0)="Dead",
        _xlfn.XLOOKUP(A720,Table8[Tag Number],Table8[Status],"-",0)="Dead"),"Dead",
     OR(_xlfn.XLOOKUP(A720,Table11[Tag Number],Table11[Status],"-",0)="Alive",
        _xlfn.XLOOKUP(A720,Table10[Tag Number],Table10[Status],"-",0)="Alive",
        _xlfn.XLOOKUP(A720,Table9[Tag Number],Table9[Status],"-",0)="Alive",
        _xlfn.XLOOKUP(A720,Table8[Tag Number],Table8[Status],"-",0)="Alive"),"Alive",
     OR(_xlfn.XLOOKUP(A720,Table9[Tag Number],Table9[Status],"-",0)="-",
        _xlfn.XLOOKUP(A720,Table10[Tag Number],Table10[Status],"-",0)="-",
        _xlfn.XLOOKUP(A720,Table11[Tag Number],Table11[Status],"-",0)="-",
        _xlfn.XLOOKUP(A720,Table8[Tag Number],Table8[Status],"-",0)="-"),
   "-")</f>
        <v>-</v>
      </c>
      <c r="I720" s="88" t="str">
        <f>IF((_xlfn.XLOOKUP(B720,[2]Sheet1!$A$2:$A$198,[2]Sheet1!$B$2:$B$198,"-",0)="Glade"),"Out","No")</f>
        <v>No</v>
      </c>
      <c r="J720" s="90"/>
      <c r="K720" s="91"/>
      <c r="L720" s="91"/>
      <c r="M720" s="91"/>
      <c r="N720" s="92"/>
      <c r="O720" s="89"/>
      <c r="R720" t="b">
        <f t="shared" si="24"/>
        <v>0</v>
      </c>
    </row>
    <row r="721" spans="1:18" ht="15" thickBot="1" x14ac:dyDescent="0.35">
      <c r="A721" s="2" t="s">
        <v>1661</v>
      </c>
      <c r="B721" s="2" t="s">
        <v>1145</v>
      </c>
      <c r="C721" s="84">
        <f>IF(COUNTIF(Table8[Tag Number], A721), 1, 0)</f>
        <v>0</v>
      </c>
      <c r="D721" s="85">
        <f>IF(COUNTIF(Table9[Tag Number], A721), 1, 0)</f>
        <v>0</v>
      </c>
      <c r="E721" s="86">
        <f>IF(COUNTIF(Table10[Tag Number], A721), 1, 0)</f>
        <v>0</v>
      </c>
      <c r="F721" s="86">
        <f>IF(COUNTIF(Table11[Tag Number], A721), 1, 0)</f>
        <v>0</v>
      </c>
      <c r="G721" s="87">
        <f t="shared" si="25"/>
        <v>0</v>
      </c>
      <c r="H721" s="88" t="str" cm="1">
        <f t="array" ref="H721">_xlfn.IFS(OR(_xlfn.XLOOKUP(A721,Table9[Tag Number],Table9[Status],"-",0)="Dead",
        _xlfn.XLOOKUP(A721,Table10[Tag Number],Table10[Status],"-",0)="Dead",
        _xlfn.XLOOKUP(A721,Table11[Tag Number],Table11[Status],"-",0)="Dead",
        _xlfn.XLOOKUP(A721,Table8[Tag Number],Table8[Status],"-",0)="Dead"),"Dead",
     OR(_xlfn.XLOOKUP(A721,Table11[Tag Number],Table11[Status],"-",0)="Alive",
        _xlfn.XLOOKUP(A721,Table10[Tag Number],Table10[Status],"-",0)="Alive",
        _xlfn.XLOOKUP(A721,Table9[Tag Number],Table9[Status],"-",0)="Alive",
        _xlfn.XLOOKUP(A721,Table8[Tag Number],Table8[Status],"-",0)="Alive"),"Alive",
     OR(_xlfn.XLOOKUP(A721,Table9[Tag Number],Table9[Status],"-",0)="-",
        _xlfn.XLOOKUP(A721,Table10[Tag Number],Table10[Status],"-",0)="-",
        _xlfn.XLOOKUP(A721,Table11[Tag Number],Table11[Status],"-",0)="-",
        _xlfn.XLOOKUP(A721,Table8[Tag Number],Table8[Status],"-",0)="-"),
   "-")</f>
        <v>-</v>
      </c>
      <c r="I721" s="88" t="str">
        <f>IF((_xlfn.XLOOKUP(B721,[2]Sheet1!$A$2:$A$198,[2]Sheet1!$B$2:$B$198,"-",0)="Glade"),"Out","No")</f>
        <v>No</v>
      </c>
      <c r="J721" s="90"/>
      <c r="K721" s="91"/>
      <c r="L721" s="91"/>
      <c r="M721" s="91"/>
      <c r="N721" s="92"/>
      <c r="O721" s="89"/>
      <c r="R721" t="b">
        <f t="shared" si="24"/>
        <v>0</v>
      </c>
    </row>
    <row r="722" spans="1:18" ht="15" thickBot="1" x14ac:dyDescent="0.35">
      <c r="A722" s="3" t="s">
        <v>1662</v>
      </c>
      <c r="B722" s="3" t="s">
        <v>1145</v>
      </c>
      <c r="C722" s="84">
        <f>IF(COUNTIF(Table8[Tag Number], A722), 1, 0)</f>
        <v>0</v>
      </c>
      <c r="D722" s="85">
        <f>IF(COUNTIF(Table9[Tag Number], A722), 1, 0)</f>
        <v>0</v>
      </c>
      <c r="E722" s="86">
        <f>IF(COUNTIF(Table10[Tag Number], A722), 1, 0)</f>
        <v>0</v>
      </c>
      <c r="F722" s="86">
        <f>IF(COUNTIF(Table11[Tag Number], A722), 1, 0)</f>
        <v>0</v>
      </c>
      <c r="G722" s="87">
        <f t="shared" si="25"/>
        <v>0</v>
      </c>
      <c r="H722" s="88" t="str" cm="1">
        <f t="array" ref="H722">_xlfn.IFS(OR(_xlfn.XLOOKUP(A722,Table9[Tag Number],Table9[Status],"-",0)="Dead",
        _xlfn.XLOOKUP(A722,Table10[Tag Number],Table10[Status],"-",0)="Dead",
        _xlfn.XLOOKUP(A722,Table11[Tag Number],Table11[Status],"-",0)="Dead",
        _xlfn.XLOOKUP(A722,Table8[Tag Number],Table8[Status],"-",0)="Dead"),"Dead",
     OR(_xlfn.XLOOKUP(A722,Table11[Tag Number],Table11[Status],"-",0)="Alive",
        _xlfn.XLOOKUP(A722,Table10[Tag Number],Table10[Status],"-",0)="Alive",
        _xlfn.XLOOKUP(A722,Table9[Tag Number],Table9[Status],"-",0)="Alive",
        _xlfn.XLOOKUP(A722,Table8[Tag Number],Table8[Status],"-",0)="Alive"),"Alive",
     OR(_xlfn.XLOOKUP(A722,Table9[Tag Number],Table9[Status],"-",0)="-",
        _xlfn.XLOOKUP(A722,Table10[Tag Number],Table10[Status],"-",0)="-",
        _xlfn.XLOOKUP(A722,Table11[Tag Number],Table11[Status],"-",0)="-",
        _xlfn.XLOOKUP(A722,Table8[Tag Number],Table8[Status],"-",0)="-"),
   "-")</f>
        <v>-</v>
      </c>
      <c r="I722" s="88" t="str">
        <f>IF((_xlfn.XLOOKUP(B722,[2]Sheet1!$A$2:$A$198,[2]Sheet1!$B$2:$B$198,"-",0)="Glade"),"Out","No")</f>
        <v>No</v>
      </c>
      <c r="J722" s="90"/>
      <c r="K722" s="91"/>
      <c r="L722" s="91"/>
      <c r="M722" s="91"/>
      <c r="N722" s="92"/>
      <c r="O722" s="89"/>
      <c r="R722" t="b">
        <f t="shared" si="24"/>
        <v>0</v>
      </c>
    </row>
    <row r="723" spans="1:18" ht="15" thickBot="1" x14ac:dyDescent="0.35">
      <c r="A723" s="2" t="s">
        <v>1663</v>
      </c>
      <c r="B723" s="2" t="s">
        <v>1145</v>
      </c>
      <c r="C723" s="84">
        <f>IF(COUNTIF(Table8[Tag Number], A723), 1, 0)</f>
        <v>0</v>
      </c>
      <c r="D723" s="85">
        <f>IF(COUNTIF(Table9[Tag Number], A723), 1, 0)</f>
        <v>0</v>
      </c>
      <c r="E723" s="86">
        <f>IF(COUNTIF(Table10[Tag Number], A723), 1, 0)</f>
        <v>0</v>
      </c>
      <c r="F723" s="86">
        <f>IF(COUNTIF(Table11[Tag Number], A723), 1, 0)</f>
        <v>0</v>
      </c>
      <c r="G723" s="87">
        <f t="shared" si="25"/>
        <v>0</v>
      </c>
      <c r="H723" s="88" t="str" cm="1">
        <f t="array" ref="H723">_xlfn.IFS(OR(_xlfn.XLOOKUP(A723,Table9[Tag Number],Table9[Status],"-",0)="Dead",
        _xlfn.XLOOKUP(A723,Table10[Tag Number],Table10[Status],"-",0)="Dead",
        _xlfn.XLOOKUP(A723,Table11[Tag Number],Table11[Status],"-",0)="Dead",
        _xlfn.XLOOKUP(A723,Table8[Tag Number],Table8[Status],"-",0)="Dead"),"Dead",
     OR(_xlfn.XLOOKUP(A723,Table11[Tag Number],Table11[Status],"-",0)="Alive",
        _xlfn.XLOOKUP(A723,Table10[Tag Number],Table10[Status],"-",0)="Alive",
        _xlfn.XLOOKUP(A723,Table9[Tag Number],Table9[Status],"-",0)="Alive",
        _xlfn.XLOOKUP(A723,Table8[Tag Number],Table8[Status],"-",0)="Alive"),"Alive",
     OR(_xlfn.XLOOKUP(A723,Table9[Tag Number],Table9[Status],"-",0)="-",
        _xlfn.XLOOKUP(A723,Table10[Tag Number],Table10[Status],"-",0)="-",
        _xlfn.XLOOKUP(A723,Table11[Tag Number],Table11[Status],"-",0)="-",
        _xlfn.XLOOKUP(A723,Table8[Tag Number],Table8[Status],"-",0)="-"),
   "-")</f>
        <v>-</v>
      </c>
      <c r="I723" s="88" t="str">
        <f>IF((_xlfn.XLOOKUP(B723,[2]Sheet1!$A$2:$A$198,[2]Sheet1!$B$2:$B$198,"-",0)="Glade"),"Out","No")</f>
        <v>No</v>
      </c>
      <c r="J723" s="90"/>
      <c r="K723" s="91"/>
      <c r="L723" s="91"/>
      <c r="M723" s="91"/>
      <c r="N723" s="92"/>
      <c r="O723" s="89"/>
      <c r="R723" t="b">
        <f t="shared" si="24"/>
        <v>0</v>
      </c>
    </row>
    <row r="724" spans="1:18" ht="15" thickBot="1" x14ac:dyDescent="0.35">
      <c r="A724" s="3" t="s">
        <v>1664</v>
      </c>
      <c r="B724" s="3" t="s">
        <v>1145</v>
      </c>
      <c r="C724" s="84">
        <f>IF(COUNTIF(Table8[Tag Number], A724), 1, 0)</f>
        <v>0</v>
      </c>
      <c r="D724" s="85">
        <f>IF(COUNTIF(Table9[Tag Number], A724), 1, 0)</f>
        <v>0</v>
      </c>
      <c r="E724" s="86">
        <f>IF(COUNTIF(Table10[Tag Number], A724), 1, 0)</f>
        <v>0</v>
      </c>
      <c r="F724" s="86">
        <f>IF(COUNTIF(Table11[Tag Number], A724), 1, 0)</f>
        <v>0</v>
      </c>
      <c r="G724" s="87">
        <f t="shared" si="25"/>
        <v>0</v>
      </c>
      <c r="H724" s="88" t="str" cm="1">
        <f t="array" ref="H724">_xlfn.IFS(OR(_xlfn.XLOOKUP(A724,Table9[Tag Number],Table9[Status],"-",0)="Dead",
        _xlfn.XLOOKUP(A724,Table10[Tag Number],Table10[Status],"-",0)="Dead",
        _xlfn.XLOOKUP(A724,Table11[Tag Number],Table11[Status],"-",0)="Dead",
        _xlfn.XLOOKUP(A724,Table8[Tag Number],Table8[Status],"-",0)="Dead"),"Dead",
     OR(_xlfn.XLOOKUP(A724,Table11[Tag Number],Table11[Status],"-",0)="Alive",
        _xlfn.XLOOKUP(A724,Table10[Tag Number],Table10[Status],"-",0)="Alive",
        _xlfn.XLOOKUP(A724,Table9[Tag Number],Table9[Status],"-",0)="Alive",
        _xlfn.XLOOKUP(A724,Table8[Tag Number],Table8[Status],"-",0)="Alive"),"Alive",
     OR(_xlfn.XLOOKUP(A724,Table9[Tag Number],Table9[Status],"-",0)="-",
        _xlfn.XLOOKUP(A724,Table10[Tag Number],Table10[Status],"-",0)="-",
        _xlfn.XLOOKUP(A724,Table11[Tag Number],Table11[Status],"-",0)="-",
        _xlfn.XLOOKUP(A724,Table8[Tag Number],Table8[Status],"-",0)="-"),
   "-")</f>
        <v>-</v>
      </c>
      <c r="I724" s="88" t="str">
        <f>IF((_xlfn.XLOOKUP(B724,[2]Sheet1!$A$2:$A$198,[2]Sheet1!$B$2:$B$198,"-",0)="Glade"),"Out","No")</f>
        <v>No</v>
      </c>
      <c r="J724" s="90"/>
      <c r="K724" s="91"/>
      <c r="L724" s="91"/>
      <c r="M724" s="91"/>
      <c r="N724" s="92"/>
      <c r="O724" s="89"/>
      <c r="R724" t="b">
        <f t="shared" si="24"/>
        <v>0</v>
      </c>
    </row>
    <row r="725" spans="1:18" ht="15" thickBot="1" x14ac:dyDescent="0.35">
      <c r="A725" s="2" t="s">
        <v>1665</v>
      </c>
      <c r="B725" s="2" t="s">
        <v>1145</v>
      </c>
      <c r="C725" s="84">
        <f>IF(COUNTIF(Table8[Tag Number], A725), 1, 0)</f>
        <v>0</v>
      </c>
      <c r="D725" s="85">
        <f>IF(COUNTIF(Table9[Tag Number], A725), 1, 0)</f>
        <v>0</v>
      </c>
      <c r="E725" s="86">
        <f>IF(COUNTIF(Table10[Tag Number], A725), 1, 0)</f>
        <v>0</v>
      </c>
      <c r="F725" s="86">
        <f>IF(COUNTIF(Table11[Tag Number], A725), 1, 0)</f>
        <v>0</v>
      </c>
      <c r="G725" s="87">
        <f t="shared" si="25"/>
        <v>0</v>
      </c>
      <c r="H725" s="88" t="str" cm="1">
        <f t="array" ref="H725">_xlfn.IFS(OR(_xlfn.XLOOKUP(A725,Table9[Tag Number],Table9[Status],"-",0)="Dead",
        _xlfn.XLOOKUP(A725,Table10[Tag Number],Table10[Status],"-",0)="Dead",
        _xlfn.XLOOKUP(A725,Table11[Tag Number],Table11[Status],"-",0)="Dead",
        _xlfn.XLOOKUP(A725,Table8[Tag Number],Table8[Status],"-",0)="Dead"),"Dead",
     OR(_xlfn.XLOOKUP(A725,Table11[Tag Number],Table11[Status],"-",0)="Alive",
        _xlfn.XLOOKUP(A725,Table10[Tag Number],Table10[Status],"-",0)="Alive",
        _xlfn.XLOOKUP(A725,Table9[Tag Number],Table9[Status],"-",0)="Alive",
        _xlfn.XLOOKUP(A725,Table8[Tag Number],Table8[Status],"-",0)="Alive"),"Alive",
     OR(_xlfn.XLOOKUP(A725,Table9[Tag Number],Table9[Status],"-",0)="-",
        _xlfn.XLOOKUP(A725,Table10[Tag Number],Table10[Status],"-",0)="-",
        _xlfn.XLOOKUP(A725,Table11[Tag Number],Table11[Status],"-",0)="-",
        _xlfn.XLOOKUP(A725,Table8[Tag Number],Table8[Status],"-",0)="-"),
   "-")</f>
        <v>-</v>
      </c>
      <c r="I725" s="88" t="str">
        <f>IF((_xlfn.XLOOKUP(B725,[2]Sheet1!$A$2:$A$198,[2]Sheet1!$B$2:$B$198,"-",0)="Glade"),"Out","No")</f>
        <v>No</v>
      </c>
      <c r="J725" s="90"/>
      <c r="K725" s="91"/>
      <c r="L725" s="91"/>
      <c r="M725" s="91"/>
      <c r="N725" s="92"/>
      <c r="O725" s="89"/>
      <c r="R725" t="b">
        <f t="shared" si="24"/>
        <v>0</v>
      </c>
    </row>
    <row r="726" spans="1:18" ht="15" thickBot="1" x14ac:dyDescent="0.35">
      <c r="A726" s="3" t="s">
        <v>1666</v>
      </c>
      <c r="B726" s="3" t="s">
        <v>1145</v>
      </c>
      <c r="C726" s="84">
        <f>IF(COUNTIF(Table8[Tag Number], A726), 1, 0)</f>
        <v>0</v>
      </c>
      <c r="D726" s="85">
        <f>IF(COUNTIF(Table9[Tag Number], A726), 1, 0)</f>
        <v>0</v>
      </c>
      <c r="E726" s="86">
        <f>IF(COUNTIF(Table10[Tag Number], A726), 1, 0)</f>
        <v>0</v>
      </c>
      <c r="F726" s="86">
        <f>IF(COUNTIF(Table11[Tag Number], A726), 1, 0)</f>
        <v>0</v>
      </c>
      <c r="G726" s="87">
        <f t="shared" si="25"/>
        <v>0</v>
      </c>
      <c r="H726" s="88" t="str" cm="1">
        <f t="array" ref="H726">_xlfn.IFS(OR(_xlfn.XLOOKUP(A726,Table9[Tag Number],Table9[Status],"-",0)="Dead",
        _xlfn.XLOOKUP(A726,Table10[Tag Number],Table10[Status],"-",0)="Dead",
        _xlfn.XLOOKUP(A726,Table11[Tag Number],Table11[Status],"-",0)="Dead",
        _xlfn.XLOOKUP(A726,Table8[Tag Number],Table8[Status],"-",0)="Dead"),"Dead",
     OR(_xlfn.XLOOKUP(A726,Table11[Tag Number],Table11[Status],"-",0)="Alive",
        _xlfn.XLOOKUP(A726,Table10[Tag Number],Table10[Status],"-",0)="Alive",
        _xlfn.XLOOKUP(A726,Table9[Tag Number],Table9[Status],"-",0)="Alive",
        _xlfn.XLOOKUP(A726,Table8[Tag Number],Table8[Status],"-",0)="Alive"),"Alive",
     OR(_xlfn.XLOOKUP(A726,Table9[Tag Number],Table9[Status],"-",0)="-",
        _xlfn.XLOOKUP(A726,Table10[Tag Number],Table10[Status],"-",0)="-",
        _xlfn.XLOOKUP(A726,Table11[Tag Number],Table11[Status],"-",0)="-",
        _xlfn.XLOOKUP(A726,Table8[Tag Number],Table8[Status],"-",0)="-"),
   "-")</f>
        <v>-</v>
      </c>
      <c r="I726" s="88" t="str">
        <f>IF((_xlfn.XLOOKUP(B726,[2]Sheet1!$A$2:$A$198,[2]Sheet1!$B$2:$B$198,"-",0)="Glade"),"Out","No")</f>
        <v>No</v>
      </c>
      <c r="J726" s="90"/>
      <c r="K726" s="91"/>
      <c r="L726" s="91"/>
      <c r="M726" s="91"/>
      <c r="N726" s="92"/>
      <c r="O726" s="89"/>
      <c r="R726" t="b">
        <f t="shared" si="24"/>
        <v>0</v>
      </c>
    </row>
    <row r="727" spans="1:18" ht="15" thickBot="1" x14ac:dyDescent="0.35">
      <c r="A727" s="2" t="s">
        <v>1667</v>
      </c>
      <c r="B727" s="2" t="s">
        <v>1145</v>
      </c>
      <c r="C727" s="84">
        <f>IF(COUNTIF(Table8[Tag Number], A727), 1, 0)</f>
        <v>0</v>
      </c>
      <c r="D727" s="85">
        <f>IF(COUNTIF(Table9[Tag Number], A727), 1, 0)</f>
        <v>0</v>
      </c>
      <c r="E727" s="86">
        <f>IF(COUNTIF(Table10[Tag Number], A727), 1, 0)</f>
        <v>0</v>
      </c>
      <c r="F727" s="86">
        <f>IF(COUNTIF(Table11[Tag Number], A727), 1, 0)</f>
        <v>0</v>
      </c>
      <c r="G727" s="87">
        <f t="shared" si="25"/>
        <v>0</v>
      </c>
      <c r="H727" s="88" t="str" cm="1">
        <f t="array" ref="H727">_xlfn.IFS(OR(_xlfn.XLOOKUP(A727,Table9[Tag Number],Table9[Status],"-",0)="Dead",
        _xlfn.XLOOKUP(A727,Table10[Tag Number],Table10[Status],"-",0)="Dead",
        _xlfn.XLOOKUP(A727,Table11[Tag Number],Table11[Status],"-",0)="Dead",
        _xlfn.XLOOKUP(A727,Table8[Tag Number],Table8[Status],"-",0)="Dead"),"Dead",
     OR(_xlfn.XLOOKUP(A727,Table11[Tag Number],Table11[Status],"-",0)="Alive",
        _xlfn.XLOOKUP(A727,Table10[Tag Number],Table10[Status],"-",0)="Alive",
        _xlfn.XLOOKUP(A727,Table9[Tag Number],Table9[Status],"-",0)="Alive",
        _xlfn.XLOOKUP(A727,Table8[Tag Number],Table8[Status],"-",0)="Alive"),"Alive",
     OR(_xlfn.XLOOKUP(A727,Table9[Tag Number],Table9[Status],"-",0)="-",
        _xlfn.XLOOKUP(A727,Table10[Tag Number],Table10[Status],"-",0)="-",
        _xlfn.XLOOKUP(A727,Table11[Tag Number],Table11[Status],"-",0)="-",
        _xlfn.XLOOKUP(A727,Table8[Tag Number],Table8[Status],"-",0)="-"),
   "-")</f>
        <v>-</v>
      </c>
      <c r="I727" s="88" t="str">
        <f>IF((_xlfn.XLOOKUP(B727,[2]Sheet1!$A$2:$A$198,[2]Sheet1!$B$2:$B$198,"-",0)="Glade"),"Out","No")</f>
        <v>No</v>
      </c>
      <c r="J727" s="90"/>
      <c r="K727" s="91"/>
      <c r="L727" s="91"/>
      <c r="M727" s="91"/>
      <c r="N727" s="92"/>
      <c r="O727" s="89"/>
      <c r="R727" t="b">
        <f t="shared" si="24"/>
        <v>0</v>
      </c>
    </row>
    <row r="728" spans="1:18" ht="15" thickBot="1" x14ac:dyDescent="0.35">
      <c r="A728" s="3" t="s">
        <v>1668</v>
      </c>
      <c r="B728" s="3" t="s">
        <v>1145</v>
      </c>
      <c r="C728" s="84">
        <f>IF(COUNTIF(Table8[Tag Number], A728), 1, 0)</f>
        <v>0</v>
      </c>
      <c r="D728" s="85">
        <f>IF(COUNTIF(Table9[Tag Number], A728), 1, 0)</f>
        <v>0</v>
      </c>
      <c r="E728" s="86">
        <f>IF(COUNTIF(Table10[Tag Number], A728), 1, 0)</f>
        <v>0</v>
      </c>
      <c r="F728" s="86">
        <f>IF(COUNTIF(Table11[Tag Number], A728), 1, 0)</f>
        <v>0</v>
      </c>
      <c r="G728" s="87">
        <f t="shared" si="25"/>
        <v>0</v>
      </c>
      <c r="H728" s="88" t="str" cm="1">
        <f t="array" ref="H728">_xlfn.IFS(OR(_xlfn.XLOOKUP(A728,Table9[Tag Number],Table9[Status],"-",0)="Dead",
        _xlfn.XLOOKUP(A728,Table10[Tag Number],Table10[Status],"-",0)="Dead",
        _xlfn.XLOOKUP(A728,Table11[Tag Number],Table11[Status],"-",0)="Dead",
        _xlfn.XLOOKUP(A728,Table8[Tag Number],Table8[Status],"-",0)="Dead"),"Dead",
     OR(_xlfn.XLOOKUP(A728,Table11[Tag Number],Table11[Status],"-",0)="Alive",
        _xlfn.XLOOKUP(A728,Table10[Tag Number],Table10[Status],"-",0)="Alive",
        _xlfn.XLOOKUP(A728,Table9[Tag Number],Table9[Status],"-",0)="Alive",
        _xlfn.XLOOKUP(A728,Table8[Tag Number],Table8[Status],"-",0)="Alive"),"Alive",
     OR(_xlfn.XLOOKUP(A728,Table9[Tag Number],Table9[Status],"-",0)="-",
        _xlfn.XLOOKUP(A728,Table10[Tag Number],Table10[Status],"-",0)="-",
        _xlfn.XLOOKUP(A728,Table11[Tag Number],Table11[Status],"-",0)="-",
        _xlfn.XLOOKUP(A728,Table8[Tag Number],Table8[Status],"-",0)="-"),
   "-")</f>
        <v>-</v>
      </c>
      <c r="I728" s="88" t="str">
        <f>IF((_xlfn.XLOOKUP(B728,[2]Sheet1!$A$2:$A$198,[2]Sheet1!$B$2:$B$198,"-",0)="Glade"),"Out","No")</f>
        <v>No</v>
      </c>
      <c r="J728" s="90"/>
      <c r="K728" s="91"/>
      <c r="L728" s="91"/>
      <c r="M728" s="91"/>
      <c r="N728" s="92"/>
      <c r="O728" s="89"/>
      <c r="R728" t="b">
        <f t="shared" si="24"/>
        <v>0</v>
      </c>
    </row>
    <row r="729" spans="1:18" ht="15" thickBot="1" x14ac:dyDescent="0.35">
      <c r="A729" s="2" t="s">
        <v>1669</v>
      </c>
      <c r="B729" s="2" t="s">
        <v>1145</v>
      </c>
      <c r="C729" s="84">
        <f>IF(COUNTIF(Table8[Tag Number], A729), 1, 0)</f>
        <v>0</v>
      </c>
      <c r="D729" s="85">
        <f>IF(COUNTIF(Table9[Tag Number], A729), 1, 0)</f>
        <v>0</v>
      </c>
      <c r="E729" s="86">
        <f>IF(COUNTIF(Table10[Tag Number], A729), 1, 0)</f>
        <v>0</v>
      </c>
      <c r="F729" s="86">
        <f>IF(COUNTIF(Table11[Tag Number], A729), 1, 0)</f>
        <v>0</v>
      </c>
      <c r="G729" s="87">
        <f t="shared" si="25"/>
        <v>0</v>
      </c>
      <c r="H729" s="88" t="str" cm="1">
        <f t="array" ref="H729">_xlfn.IFS(OR(_xlfn.XLOOKUP(A729,Table9[Tag Number],Table9[Status],"-",0)="Dead",
        _xlfn.XLOOKUP(A729,Table10[Tag Number],Table10[Status],"-",0)="Dead",
        _xlfn.XLOOKUP(A729,Table11[Tag Number],Table11[Status],"-",0)="Dead",
        _xlfn.XLOOKUP(A729,Table8[Tag Number],Table8[Status],"-",0)="Dead"),"Dead",
     OR(_xlfn.XLOOKUP(A729,Table11[Tag Number],Table11[Status],"-",0)="Alive",
        _xlfn.XLOOKUP(A729,Table10[Tag Number],Table10[Status],"-",0)="Alive",
        _xlfn.XLOOKUP(A729,Table9[Tag Number],Table9[Status],"-",0)="Alive",
        _xlfn.XLOOKUP(A729,Table8[Tag Number],Table8[Status],"-",0)="Alive"),"Alive",
     OR(_xlfn.XLOOKUP(A729,Table9[Tag Number],Table9[Status],"-",0)="-",
        _xlfn.XLOOKUP(A729,Table10[Tag Number],Table10[Status],"-",0)="-",
        _xlfn.XLOOKUP(A729,Table11[Tag Number],Table11[Status],"-",0)="-",
        _xlfn.XLOOKUP(A729,Table8[Tag Number],Table8[Status],"-",0)="-"),
   "-")</f>
        <v>-</v>
      </c>
      <c r="I729" s="88" t="str">
        <f>IF((_xlfn.XLOOKUP(B729,[2]Sheet1!$A$2:$A$198,[2]Sheet1!$B$2:$B$198,"-",0)="Glade"),"Out","No")</f>
        <v>No</v>
      </c>
      <c r="J729" s="90"/>
      <c r="K729" s="91"/>
      <c r="L729" s="91"/>
      <c r="M729" s="91"/>
      <c r="N729" s="92"/>
      <c r="O729" s="89"/>
      <c r="R729" t="b">
        <f t="shared" si="24"/>
        <v>0</v>
      </c>
    </row>
    <row r="730" spans="1:18" ht="15" thickBot="1" x14ac:dyDescent="0.35">
      <c r="A730" s="3" t="s">
        <v>44</v>
      </c>
      <c r="B730" s="3" t="s">
        <v>1145</v>
      </c>
      <c r="C730" s="84">
        <f>IF(COUNTIF(Table8[Tag Number], A730), 1, 0)</f>
        <v>0</v>
      </c>
      <c r="D730" s="85">
        <f>IF(COUNTIF(Table9[Tag Number], A730), 1, 0)</f>
        <v>0</v>
      </c>
      <c r="E730" s="86">
        <f>IF(COUNTIF(Table10[Tag Number], A730), 1, 0)</f>
        <v>0</v>
      </c>
      <c r="F730" s="86">
        <f>IF(COUNTIF(Table11[Tag Number], A730), 1, 0)</f>
        <v>0</v>
      </c>
      <c r="G730" s="87">
        <f t="shared" si="25"/>
        <v>0</v>
      </c>
      <c r="H730" s="88" t="str" cm="1">
        <f t="array" ref="H730">_xlfn.IFS(OR(_xlfn.XLOOKUP(A730,Table9[Tag Number],Table9[Status],"-",0)="Dead",
        _xlfn.XLOOKUP(A730,Table10[Tag Number],Table10[Status],"-",0)="Dead",
        _xlfn.XLOOKUP(A730,Table11[Tag Number],Table11[Status],"-",0)="Dead",
        _xlfn.XLOOKUP(A730,Table8[Tag Number],Table8[Status],"-",0)="Dead"),"Dead",
     OR(_xlfn.XLOOKUP(A730,Table11[Tag Number],Table11[Status],"-",0)="Alive",
        _xlfn.XLOOKUP(A730,Table10[Tag Number],Table10[Status],"-",0)="Alive",
        _xlfn.XLOOKUP(A730,Table9[Tag Number],Table9[Status],"-",0)="Alive",
        _xlfn.XLOOKUP(A730,Table8[Tag Number],Table8[Status],"-",0)="Alive"),"Alive",
     OR(_xlfn.XLOOKUP(A730,Table9[Tag Number],Table9[Status],"-",0)="-",
        _xlfn.XLOOKUP(A730,Table10[Tag Number],Table10[Status],"-",0)="-",
        _xlfn.XLOOKUP(A730,Table11[Tag Number],Table11[Status],"-",0)="-",
        _xlfn.XLOOKUP(A730,Table8[Tag Number],Table8[Status],"-",0)="-"),
   "-")</f>
        <v>-</v>
      </c>
      <c r="I730" s="88" t="str">
        <f>IF((_xlfn.XLOOKUP(B730,[2]Sheet1!$A$2:$A$198,[2]Sheet1!$B$2:$B$198,"-",0)="Glade"),"Out","No")</f>
        <v>No</v>
      </c>
      <c r="J730" s="90"/>
      <c r="K730" s="91"/>
      <c r="L730" s="91"/>
      <c r="M730" s="91"/>
      <c r="N730" s="92"/>
      <c r="O730" s="89"/>
      <c r="R730" t="b">
        <f t="shared" si="24"/>
        <v>0</v>
      </c>
    </row>
    <row r="731" spans="1:18" ht="15" thickBot="1" x14ac:dyDescent="0.35">
      <c r="A731" s="2" t="s">
        <v>1670</v>
      </c>
      <c r="B731" s="2" t="s">
        <v>1145</v>
      </c>
      <c r="C731" s="84">
        <f>IF(COUNTIF(Table8[Tag Number], A731), 1, 0)</f>
        <v>0</v>
      </c>
      <c r="D731" s="85">
        <f>IF(COUNTIF(Table9[Tag Number], A731), 1, 0)</f>
        <v>0</v>
      </c>
      <c r="E731" s="86">
        <f>IF(COUNTIF(Table10[Tag Number], A731), 1, 0)</f>
        <v>0</v>
      </c>
      <c r="F731" s="86">
        <f>IF(COUNTIF(Table11[Tag Number], A731), 1, 0)</f>
        <v>0</v>
      </c>
      <c r="G731" s="87">
        <f t="shared" si="25"/>
        <v>0</v>
      </c>
      <c r="H731" s="88" t="str" cm="1">
        <f t="array" ref="H731">_xlfn.IFS(OR(_xlfn.XLOOKUP(A731,Table9[Tag Number],Table9[Status],"-",0)="Dead",
        _xlfn.XLOOKUP(A731,Table10[Tag Number],Table10[Status],"-",0)="Dead",
        _xlfn.XLOOKUP(A731,Table11[Tag Number],Table11[Status],"-",0)="Dead",
        _xlfn.XLOOKUP(A731,Table8[Tag Number],Table8[Status],"-",0)="Dead"),"Dead",
     OR(_xlfn.XLOOKUP(A731,Table11[Tag Number],Table11[Status],"-",0)="Alive",
        _xlfn.XLOOKUP(A731,Table10[Tag Number],Table10[Status],"-",0)="Alive",
        _xlfn.XLOOKUP(A731,Table9[Tag Number],Table9[Status],"-",0)="Alive",
        _xlfn.XLOOKUP(A731,Table8[Tag Number],Table8[Status],"-",0)="Alive"),"Alive",
     OR(_xlfn.XLOOKUP(A731,Table9[Tag Number],Table9[Status],"-",0)="-",
        _xlfn.XLOOKUP(A731,Table10[Tag Number],Table10[Status],"-",0)="-",
        _xlfn.XLOOKUP(A731,Table11[Tag Number],Table11[Status],"-",0)="-",
        _xlfn.XLOOKUP(A731,Table8[Tag Number],Table8[Status],"-",0)="-"),
   "-")</f>
        <v>-</v>
      </c>
      <c r="I731" s="88" t="str">
        <f>IF((_xlfn.XLOOKUP(B731,[2]Sheet1!$A$2:$A$198,[2]Sheet1!$B$2:$B$198,"-",0)="Glade"),"Out","No")</f>
        <v>No</v>
      </c>
      <c r="J731" s="90"/>
      <c r="K731" s="91"/>
      <c r="L731" s="91"/>
      <c r="M731" s="91"/>
      <c r="N731" s="92"/>
      <c r="O731" s="89"/>
      <c r="R731" t="b">
        <f t="shared" si="24"/>
        <v>0</v>
      </c>
    </row>
    <row r="732" spans="1:18" ht="15" thickBot="1" x14ac:dyDescent="0.35">
      <c r="A732" s="3" t="s">
        <v>1671</v>
      </c>
      <c r="B732" s="3" t="s">
        <v>1145</v>
      </c>
      <c r="C732" s="84">
        <f>IF(COUNTIF(Table8[Tag Number], A732), 1, 0)</f>
        <v>0</v>
      </c>
      <c r="D732" s="85">
        <f>IF(COUNTIF(Table9[Tag Number], A732), 1, 0)</f>
        <v>0</v>
      </c>
      <c r="E732" s="86">
        <f>IF(COUNTIF(Table10[Tag Number], A732), 1, 0)</f>
        <v>0</v>
      </c>
      <c r="F732" s="86">
        <f>IF(COUNTIF(Table11[Tag Number], A732), 1, 0)</f>
        <v>0</v>
      </c>
      <c r="G732" s="87">
        <f t="shared" si="25"/>
        <v>0</v>
      </c>
      <c r="H732" s="88" t="str" cm="1">
        <f t="array" ref="H732">_xlfn.IFS(OR(_xlfn.XLOOKUP(A732,Table9[Tag Number],Table9[Status],"-",0)="Dead",
        _xlfn.XLOOKUP(A732,Table10[Tag Number],Table10[Status],"-",0)="Dead",
        _xlfn.XLOOKUP(A732,Table11[Tag Number],Table11[Status],"-",0)="Dead",
        _xlfn.XLOOKUP(A732,Table8[Tag Number],Table8[Status],"-",0)="Dead"),"Dead",
     OR(_xlfn.XLOOKUP(A732,Table11[Tag Number],Table11[Status],"-",0)="Alive",
        _xlfn.XLOOKUP(A732,Table10[Tag Number],Table10[Status],"-",0)="Alive",
        _xlfn.XLOOKUP(A732,Table9[Tag Number],Table9[Status],"-",0)="Alive",
        _xlfn.XLOOKUP(A732,Table8[Tag Number],Table8[Status],"-",0)="Alive"),"Alive",
     OR(_xlfn.XLOOKUP(A732,Table9[Tag Number],Table9[Status],"-",0)="-",
        _xlfn.XLOOKUP(A732,Table10[Tag Number],Table10[Status],"-",0)="-",
        _xlfn.XLOOKUP(A732,Table11[Tag Number],Table11[Status],"-",0)="-",
        _xlfn.XLOOKUP(A732,Table8[Tag Number],Table8[Status],"-",0)="-"),
   "-")</f>
        <v>-</v>
      </c>
      <c r="I732" s="88" t="str">
        <f>IF((_xlfn.XLOOKUP(B732,[2]Sheet1!$A$2:$A$198,[2]Sheet1!$B$2:$B$198,"-",0)="Glade"),"Out","No")</f>
        <v>No</v>
      </c>
      <c r="J732" s="90"/>
      <c r="K732" s="91"/>
      <c r="L732" s="91"/>
      <c r="M732" s="91"/>
      <c r="N732" s="92"/>
      <c r="O732" s="89"/>
      <c r="R732" t="b">
        <f t="shared" si="24"/>
        <v>0</v>
      </c>
    </row>
    <row r="733" spans="1:18" ht="15" thickBot="1" x14ac:dyDescent="0.35">
      <c r="A733" s="2" t="s">
        <v>1672</v>
      </c>
      <c r="B733" s="2" t="s">
        <v>1145</v>
      </c>
      <c r="C733" s="84">
        <f>IF(COUNTIF(Table8[Tag Number], A733), 1, 0)</f>
        <v>0</v>
      </c>
      <c r="D733" s="85">
        <f>IF(COUNTIF(Table9[Tag Number], A733), 1, 0)</f>
        <v>0</v>
      </c>
      <c r="E733" s="86">
        <f>IF(COUNTIF(Table10[Tag Number], A733), 1, 0)</f>
        <v>0</v>
      </c>
      <c r="F733" s="86">
        <f>IF(COUNTIF(Table11[Tag Number], A733), 1, 0)</f>
        <v>0</v>
      </c>
      <c r="G733" s="87">
        <f t="shared" si="25"/>
        <v>0</v>
      </c>
      <c r="H733" s="88" t="str" cm="1">
        <f t="array" ref="H733">_xlfn.IFS(OR(_xlfn.XLOOKUP(A733,Table9[Tag Number],Table9[Status],"-",0)="Dead",
        _xlfn.XLOOKUP(A733,Table10[Tag Number],Table10[Status],"-",0)="Dead",
        _xlfn.XLOOKUP(A733,Table11[Tag Number],Table11[Status],"-",0)="Dead",
        _xlfn.XLOOKUP(A733,Table8[Tag Number],Table8[Status],"-",0)="Dead"),"Dead",
     OR(_xlfn.XLOOKUP(A733,Table11[Tag Number],Table11[Status],"-",0)="Alive",
        _xlfn.XLOOKUP(A733,Table10[Tag Number],Table10[Status],"-",0)="Alive",
        _xlfn.XLOOKUP(A733,Table9[Tag Number],Table9[Status],"-",0)="Alive",
        _xlfn.XLOOKUP(A733,Table8[Tag Number],Table8[Status],"-",0)="Alive"),"Alive",
     OR(_xlfn.XLOOKUP(A733,Table9[Tag Number],Table9[Status],"-",0)="-",
        _xlfn.XLOOKUP(A733,Table10[Tag Number],Table10[Status],"-",0)="-",
        _xlfn.XLOOKUP(A733,Table11[Tag Number],Table11[Status],"-",0)="-",
        _xlfn.XLOOKUP(A733,Table8[Tag Number],Table8[Status],"-",0)="-"),
   "-")</f>
        <v>-</v>
      </c>
      <c r="I733" s="88" t="str">
        <f>IF((_xlfn.XLOOKUP(B733,[2]Sheet1!$A$2:$A$198,[2]Sheet1!$B$2:$B$198,"-",0)="Glade"),"Out","No")</f>
        <v>No</v>
      </c>
      <c r="J733" s="90"/>
      <c r="K733" s="91"/>
      <c r="L733" s="91"/>
      <c r="M733" s="91"/>
      <c r="N733" s="92"/>
      <c r="O733" s="89"/>
      <c r="R733" t="b">
        <f t="shared" si="24"/>
        <v>0</v>
      </c>
    </row>
    <row r="734" spans="1:18" ht="15" thickBot="1" x14ac:dyDescent="0.35">
      <c r="A734" s="3" t="s">
        <v>1673</v>
      </c>
      <c r="B734" s="3" t="s">
        <v>1145</v>
      </c>
      <c r="C734" s="84">
        <f>IF(COUNTIF(Table8[Tag Number], A734), 1, 0)</f>
        <v>0</v>
      </c>
      <c r="D734" s="85">
        <f>IF(COUNTIF(Table9[Tag Number], A734), 1, 0)</f>
        <v>0</v>
      </c>
      <c r="E734" s="86">
        <f>IF(COUNTIF(Table10[Tag Number], A734), 1, 0)</f>
        <v>0</v>
      </c>
      <c r="F734" s="86">
        <f>IF(COUNTIF(Table11[Tag Number], A734), 1, 0)</f>
        <v>0</v>
      </c>
      <c r="G734" s="87">
        <f t="shared" si="25"/>
        <v>0</v>
      </c>
      <c r="H734" s="88" t="str" cm="1">
        <f t="array" ref="H734">_xlfn.IFS(OR(_xlfn.XLOOKUP(A734,Table9[Tag Number],Table9[Status],"-",0)="Dead",
        _xlfn.XLOOKUP(A734,Table10[Tag Number],Table10[Status],"-",0)="Dead",
        _xlfn.XLOOKUP(A734,Table11[Tag Number],Table11[Status],"-",0)="Dead",
        _xlfn.XLOOKUP(A734,Table8[Tag Number],Table8[Status],"-",0)="Dead"),"Dead",
     OR(_xlfn.XLOOKUP(A734,Table11[Tag Number],Table11[Status],"-",0)="Alive",
        _xlfn.XLOOKUP(A734,Table10[Tag Number],Table10[Status],"-",0)="Alive",
        _xlfn.XLOOKUP(A734,Table9[Tag Number],Table9[Status],"-",0)="Alive",
        _xlfn.XLOOKUP(A734,Table8[Tag Number],Table8[Status],"-",0)="Alive"),"Alive",
     OR(_xlfn.XLOOKUP(A734,Table9[Tag Number],Table9[Status],"-",0)="-",
        _xlfn.XLOOKUP(A734,Table10[Tag Number],Table10[Status],"-",0)="-",
        _xlfn.XLOOKUP(A734,Table11[Tag Number],Table11[Status],"-",0)="-",
        _xlfn.XLOOKUP(A734,Table8[Tag Number],Table8[Status],"-",0)="-"),
   "-")</f>
        <v>-</v>
      </c>
      <c r="I734" s="88" t="str">
        <f>IF((_xlfn.XLOOKUP(B734,[2]Sheet1!$A$2:$A$198,[2]Sheet1!$B$2:$B$198,"-",0)="Glade"),"Out","No")</f>
        <v>No</v>
      </c>
      <c r="J734" s="90"/>
      <c r="K734" s="91"/>
      <c r="L734" s="91"/>
      <c r="M734" s="91"/>
      <c r="N734" s="92"/>
      <c r="O734" s="89"/>
      <c r="R734" t="b">
        <f t="shared" si="24"/>
        <v>0</v>
      </c>
    </row>
    <row r="735" spans="1:18" ht="15" thickBot="1" x14ac:dyDescent="0.35">
      <c r="A735" s="2" t="s">
        <v>1674</v>
      </c>
      <c r="B735" s="2" t="s">
        <v>1145</v>
      </c>
      <c r="C735" s="84">
        <f>IF(COUNTIF(Table8[Tag Number], A735), 1, 0)</f>
        <v>0</v>
      </c>
      <c r="D735" s="85">
        <f>IF(COUNTIF(Table9[Tag Number], A735), 1, 0)</f>
        <v>0</v>
      </c>
      <c r="E735" s="86">
        <f>IF(COUNTIF(Table10[Tag Number], A735), 1, 0)</f>
        <v>0</v>
      </c>
      <c r="F735" s="86">
        <f>IF(COUNTIF(Table11[Tag Number], A735), 1, 0)</f>
        <v>0</v>
      </c>
      <c r="G735" s="87">
        <f t="shared" si="25"/>
        <v>0</v>
      </c>
      <c r="H735" s="88" t="str" cm="1">
        <f t="array" ref="H735">_xlfn.IFS(OR(_xlfn.XLOOKUP(A735,Table9[Tag Number],Table9[Status],"-",0)="Dead",
        _xlfn.XLOOKUP(A735,Table10[Tag Number],Table10[Status],"-",0)="Dead",
        _xlfn.XLOOKUP(A735,Table11[Tag Number],Table11[Status],"-",0)="Dead",
        _xlfn.XLOOKUP(A735,Table8[Tag Number],Table8[Status],"-",0)="Dead"),"Dead",
     OR(_xlfn.XLOOKUP(A735,Table11[Tag Number],Table11[Status],"-",0)="Alive",
        _xlfn.XLOOKUP(A735,Table10[Tag Number],Table10[Status],"-",0)="Alive",
        _xlfn.XLOOKUP(A735,Table9[Tag Number],Table9[Status],"-",0)="Alive",
        _xlfn.XLOOKUP(A735,Table8[Tag Number],Table8[Status],"-",0)="Alive"),"Alive",
     OR(_xlfn.XLOOKUP(A735,Table9[Tag Number],Table9[Status],"-",0)="-",
        _xlfn.XLOOKUP(A735,Table10[Tag Number],Table10[Status],"-",0)="-",
        _xlfn.XLOOKUP(A735,Table11[Tag Number],Table11[Status],"-",0)="-",
        _xlfn.XLOOKUP(A735,Table8[Tag Number],Table8[Status],"-",0)="-"),
   "-")</f>
        <v>-</v>
      </c>
      <c r="I735" s="88" t="str">
        <f>IF((_xlfn.XLOOKUP(B735,[2]Sheet1!$A$2:$A$198,[2]Sheet1!$B$2:$B$198,"-",0)="Glade"),"Out","No")</f>
        <v>No</v>
      </c>
      <c r="J735" s="90"/>
      <c r="K735" s="91"/>
      <c r="L735" s="91"/>
      <c r="M735" s="91"/>
      <c r="N735" s="92"/>
      <c r="O735" s="89"/>
      <c r="R735" t="b">
        <f t="shared" si="24"/>
        <v>0</v>
      </c>
    </row>
    <row r="736" spans="1:18" ht="15" thickBot="1" x14ac:dyDescent="0.35">
      <c r="A736" s="3" t="s">
        <v>1675</v>
      </c>
      <c r="B736" s="3" t="s">
        <v>1145</v>
      </c>
      <c r="C736" s="84">
        <f>IF(COUNTIF(Table8[Tag Number], A736), 1, 0)</f>
        <v>0</v>
      </c>
      <c r="D736" s="85">
        <f>IF(COUNTIF(Table9[Tag Number], A736), 1, 0)</f>
        <v>0</v>
      </c>
      <c r="E736" s="86">
        <f>IF(COUNTIF(Table10[Tag Number], A736), 1, 0)</f>
        <v>0</v>
      </c>
      <c r="F736" s="86">
        <f>IF(COUNTIF(Table11[Tag Number], A736), 1, 0)</f>
        <v>0</v>
      </c>
      <c r="G736" s="87">
        <f t="shared" si="25"/>
        <v>0</v>
      </c>
      <c r="H736" s="88" t="str" cm="1">
        <f t="array" ref="H736">_xlfn.IFS(OR(_xlfn.XLOOKUP(A736,Table9[Tag Number],Table9[Status],"-",0)="Dead",
        _xlfn.XLOOKUP(A736,Table10[Tag Number],Table10[Status],"-",0)="Dead",
        _xlfn.XLOOKUP(A736,Table11[Tag Number],Table11[Status],"-",0)="Dead",
        _xlfn.XLOOKUP(A736,Table8[Tag Number],Table8[Status],"-",0)="Dead"),"Dead",
     OR(_xlfn.XLOOKUP(A736,Table11[Tag Number],Table11[Status],"-",0)="Alive",
        _xlfn.XLOOKUP(A736,Table10[Tag Number],Table10[Status],"-",0)="Alive",
        _xlfn.XLOOKUP(A736,Table9[Tag Number],Table9[Status],"-",0)="Alive",
        _xlfn.XLOOKUP(A736,Table8[Tag Number],Table8[Status],"-",0)="Alive"),"Alive",
     OR(_xlfn.XLOOKUP(A736,Table9[Tag Number],Table9[Status],"-",0)="-",
        _xlfn.XLOOKUP(A736,Table10[Tag Number],Table10[Status],"-",0)="-",
        _xlfn.XLOOKUP(A736,Table11[Tag Number],Table11[Status],"-",0)="-",
        _xlfn.XLOOKUP(A736,Table8[Tag Number],Table8[Status],"-",0)="-"),
   "-")</f>
        <v>-</v>
      </c>
      <c r="I736" s="88" t="str">
        <f>IF((_xlfn.XLOOKUP(B736,[2]Sheet1!$A$2:$A$198,[2]Sheet1!$B$2:$B$198,"-",0)="Glade"),"Out","No")</f>
        <v>No</v>
      </c>
      <c r="J736" s="90"/>
      <c r="K736" s="91"/>
      <c r="L736" s="91"/>
      <c r="M736" s="91"/>
      <c r="N736" s="92"/>
      <c r="O736" s="89"/>
      <c r="R736" t="b">
        <f t="shared" si="24"/>
        <v>0</v>
      </c>
    </row>
    <row r="737" spans="1:18" ht="15" thickBot="1" x14ac:dyDescent="0.35">
      <c r="A737" s="2" t="s">
        <v>1676</v>
      </c>
      <c r="B737" s="2" t="s">
        <v>1145</v>
      </c>
      <c r="C737" s="84">
        <f>IF(COUNTIF(Table8[Tag Number], A737), 1, 0)</f>
        <v>0</v>
      </c>
      <c r="D737" s="85">
        <f>IF(COUNTIF(Table9[Tag Number], A737), 1, 0)</f>
        <v>0</v>
      </c>
      <c r="E737" s="86">
        <f>IF(COUNTIF(Table10[Tag Number], A737), 1, 0)</f>
        <v>0</v>
      </c>
      <c r="F737" s="86">
        <f>IF(COUNTIF(Table11[Tag Number], A737), 1, 0)</f>
        <v>0</v>
      </c>
      <c r="G737" s="87">
        <f t="shared" si="25"/>
        <v>0</v>
      </c>
      <c r="H737" s="88" t="str" cm="1">
        <f t="array" ref="H737">_xlfn.IFS(OR(_xlfn.XLOOKUP(A737,Table9[Tag Number],Table9[Status],"-",0)="Dead",
        _xlfn.XLOOKUP(A737,Table10[Tag Number],Table10[Status],"-",0)="Dead",
        _xlfn.XLOOKUP(A737,Table11[Tag Number],Table11[Status],"-",0)="Dead",
        _xlfn.XLOOKUP(A737,Table8[Tag Number],Table8[Status],"-",0)="Dead"),"Dead",
     OR(_xlfn.XLOOKUP(A737,Table11[Tag Number],Table11[Status],"-",0)="Alive",
        _xlfn.XLOOKUP(A737,Table10[Tag Number],Table10[Status],"-",0)="Alive",
        _xlfn.XLOOKUP(A737,Table9[Tag Number],Table9[Status],"-",0)="Alive",
        _xlfn.XLOOKUP(A737,Table8[Tag Number],Table8[Status],"-",0)="Alive"),"Alive",
     OR(_xlfn.XLOOKUP(A737,Table9[Tag Number],Table9[Status],"-",0)="-",
        _xlfn.XLOOKUP(A737,Table10[Tag Number],Table10[Status],"-",0)="-",
        _xlfn.XLOOKUP(A737,Table11[Tag Number],Table11[Status],"-",0)="-",
        _xlfn.XLOOKUP(A737,Table8[Tag Number],Table8[Status],"-",0)="-"),
   "-")</f>
        <v>-</v>
      </c>
      <c r="I737" s="88" t="str">
        <f>IF((_xlfn.XLOOKUP(B737,[2]Sheet1!$A$2:$A$198,[2]Sheet1!$B$2:$B$198,"-",0)="Glade"),"Out","No")</f>
        <v>No</v>
      </c>
      <c r="J737" s="90"/>
      <c r="K737" s="91"/>
      <c r="L737" s="91"/>
      <c r="M737" s="91"/>
      <c r="N737" s="92"/>
      <c r="O737" s="89"/>
      <c r="R737" t="b">
        <f t="shared" si="24"/>
        <v>0</v>
      </c>
    </row>
    <row r="738" spans="1:18" ht="15" thickBot="1" x14ac:dyDescent="0.35">
      <c r="A738" s="3" t="s">
        <v>1677</v>
      </c>
      <c r="B738" s="3" t="s">
        <v>1145</v>
      </c>
      <c r="C738" s="84">
        <f>IF(COUNTIF(Table8[Tag Number], A738), 1, 0)</f>
        <v>0</v>
      </c>
      <c r="D738" s="85">
        <f>IF(COUNTIF(Table9[Tag Number], A738), 1, 0)</f>
        <v>0</v>
      </c>
      <c r="E738" s="86">
        <f>IF(COUNTIF(Table10[Tag Number], A738), 1, 0)</f>
        <v>0</v>
      </c>
      <c r="F738" s="86">
        <f>IF(COUNTIF(Table11[Tag Number], A738), 1, 0)</f>
        <v>0</v>
      </c>
      <c r="G738" s="87">
        <f t="shared" si="25"/>
        <v>0</v>
      </c>
      <c r="H738" s="88" t="str" cm="1">
        <f t="array" ref="H738">_xlfn.IFS(OR(_xlfn.XLOOKUP(A738,Table9[Tag Number],Table9[Status],"-",0)="Dead",
        _xlfn.XLOOKUP(A738,Table10[Tag Number],Table10[Status],"-",0)="Dead",
        _xlfn.XLOOKUP(A738,Table11[Tag Number],Table11[Status],"-",0)="Dead",
        _xlfn.XLOOKUP(A738,Table8[Tag Number],Table8[Status],"-",0)="Dead"),"Dead",
     OR(_xlfn.XLOOKUP(A738,Table11[Tag Number],Table11[Status],"-",0)="Alive",
        _xlfn.XLOOKUP(A738,Table10[Tag Number],Table10[Status],"-",0)="Alive",
        _xlfn.XLOOKUP(A738,Table9[Tag Number],Table9[Status],"-",0)="Alive",
        _xlfn.XLOOKUP(A738,Table8[Tag Number],Table8[Status],"-",0)="Alive"),"Alive",
     OR(_xlfn.XLOOKUP(A738,Table9[Tag Number],Table9[Status],"-",0)="-",
        _xlfn.XLOOKUP(A738,Table10[Tag Number],Table10[Status],"-",0)="-",
        _xlfn.XLOOKUP(A738,Table11[Tag Number],Table11[Status],"-",0)="-",
        _xlfn.XLOOKUP(A738,Table8[Tag Number],Table8[Status],"-",0)="-"),
   "-")</f>
        <v>-</v>
      </c>
      <c r="I738" s="88" t="str">
        <f>IF((_xlfn.XLOOKUP(B738,[2]Sheet1!$A$2:$A$198,[2]Sheet1!$B$2:$B$198,"-",0)="Glade"),"Out","No")</f>
        <v>No</v>
      </c>
      <c r="J738" s="90"/>
      <c r="K738" s="91"/>
      <c r="L738" s="91"/>
      <c r="M738" s="91"/>
      <c r="N738" s="92"/>
      <c r="O738" s="89"/>
      <c r="R738" t="b">
        <f t="shared" si="24"/>
        <v>0</v>
      </c>
    </row>
    <row r="739" spans="1:18" ht="15" thickBot="1" x14ac:dyDescent="0.35">
      <c r="A739" s="2" t="s">
        <v>285</v>
      </c>
      <c r="B739" s="2" t="s">
        <v>1145</v>
      </c>
      <c r="C739" s="84">
        <f>IF(COUNTIF(Table8[Tag Number], A739), 1, 0)</f>
        <v>0</v>
      </c>
      <c r="D739" s="85">
        <f>IF(COUNTIF(Table9[Tag Number], A739), 1, 0)</f>
        <v>0</v>
      </c>
      <c r="E739" s="86">
        <f>IF(COUNTIF(Table10[Tag Number], A739), 1, 0)</f>
        <v>0</v>
      </c>
      <c r="F739" s="86">
        <f>IF(COUNTIF(Table11[Tag Number], A739), 1, 0)</f>
        <v>0</v>
      </c>
      <c r="G739" s="87">
        <f t="shared" si="25"/>
        <v>0</v>
      </c>
      <c r="H739" s="88" t="str" cm="1">
        <f t="array" ref="H739">_xlfn.IFS(OR(_xlfn.XLOOKUP(A739,Table9[Tag Number],Table9[Status],"-",0)="Dead",
        _xlfn.XLOOKUP(A739,Table10[Tag Number],Table10[Status],"-",0)="Dead",
        _xlfn.XLOOKUP(A739,Table11[Tag Number],Table11[Status],"-",0)="Dead",
        _xlfn.XLOOKUP(A739,Table8[Tag Number],Table8[Status],"-",0)="Dead"),"Dead",
     OR(_xlfn.XLOOKUP(A739,Table11[Tag Number],Table11[Status],"-",0)="Alive",
        _xlfn.XLOOKUP(A739,Table10[Tag Number],Table10[Status],"-",0)="Alive",
        _xlfn.XLOOKUP(A739,Table9[Tag Number],Table9[Status],"-",0)="Alive",
        _xlfn.XLOOKUP(A739,Table8[Tag Number],Table8[Status],"-",0)="Alive"),"Alive",
     OR(_xlfn.XLOOKUP(A739,Table9[Tag Number],Table9[Status],"-",0)="-",
        _xlfn.XLOOKUP(A739,Table10[Tag Number],Table10[Status],"-",0)="-",
        _xlfn.XLOOKUP(A739,Table11[Tag Number],Table11[Status],"-",0)="-",
        _xlfn.XLOOKUP(A739,Table8[Tag Number],Table8[Status],"-",0)="-"),
   "-")</f>
        <v>-</v>
      </c>
      <c r="I739" s="88" t="str">
        <f>IF((_xlfn.XLOOKUP(B739,[2]Sheet1!$A$2:$A$198,[2]Sheet1!$B$2:$B$198,"-",0)="Glade"),"Out","No")</f>
        <v>No</v>
      </c>
      <c r="J739" s="90"/>
      <c r="K739" s="91"/>
      <c r="L739" s="91"/>
      <c r="M739" s="91"/>
      <c r="N739" s="92"/>
      <c r="O739" s="89"/>
      <c r="R739" t="b">
        <f t="shared" si="24"/>
        <v>0</v>
      </c>
    </row>
    <row r="740" spans="1:18" ht="15" thickBot="1" x14ac:dyDescent="0.35">
      <c r="A740" s="3" t="s">
        <v>1678</v>
      </c>
      <c r="B740" s="3" t="s">
        <v>1145</v>
      </c>
      <c r="C740" s="84">
        <f>IF(COUNTIF(Table8[Tag Number], A740), 1, 0)</f>
        <v>0</v>
      </c>
      <c r="D740" s="85">
        <f>IF(COUNTIF(Table9[Tag Number], A740), 1, 0)</f>
        <v>0</v>
      </c>
      <c r="E740" s="86">
        <f>IF(COUNTIF(Table10[Tag Number], A740), 1, 0)</f>
        <v>0</v>
      </c>
      <c r="F740" s="86">
        <f>IF(COUNTIF(Table11[Tag Number], A740), 1, 0)</f>
        <v>0</v>
      </c>
      <c r="G740" s="87">
        <f t="shared" si="25"/>
        <v>0</v>
      </c>
      <c r="H740" s="88" t="str" cm="1">
        <f t="array" ref="H740">_xlfn.IFS(OR(_xlfn.XLOOKUP(A740,Table9[Tag Number],Table9[Status],"-",0)="Dead",
        _xlfn.XLOOKUP(A740,Table10[Tag Number],Table10[Status],"-",0)="Dead",
        _xlfn.XLOOKUP(A740,Table11[Tag Number],Table11[Status],"-",0)="Dead",
        _xlfn.XLOOKUP(A740,Table8[Tag Number],Table8[Status],"-",0)="Dead"),"Dead",
     OR(_xlfn.XLOOKUP(A740,Table11[Tag Number],Table11[Status],"-",0)="Alive",
        _xlfn.XLOOKUP(A740,Table10[Tag Number],Table10[Status],"-",0)="Alive",
        _xlfn.XLOOKUP(A740,Table9[Tag Number],Table9[Status],"-",0)="Alive",
        _xlfn.XLOOKUP(A740,Table8[Tag Number],Table8[Status],"-",0)="Alive"),"Alive",
     OR(_xlfn.XLOOKUP(A740,Table9[Tag Number],Table9[Status],"-",0)="-",
        _xlfn.XLOOKUP(A740,Table10[Tag Number],Table10[Status],"-",0)="-",
        _xlfn.XLOOKUP(A740,Table11[Tag Number],Table11[Status],"-",0)="-",
        _xlfn.XLOOKUP(A740,Table8[Tag Number],Table8[Status],"-",0)="-"),
   "-")</f>
        <v>-</v>
      </c>
      <c r="I740" s="88" t="str">
        <f>IF((_xlfn.XLOOKUP(B740,[2]Sheet1!$A$2:$A$198,[2]Sheet1!$B$2:$B$198,"-",0)="Glade"),"Out","No")</f>
        <v>No</v>
      </c>
      <c r="J740" s="90"/>
      <c r="K740" s="91"/>
      <c r="L740" s="91"/>
      <c r="M740" s="91"/>
      <c r="N740" s="92"/>
      <c r="O740" s="89"/>
      <c r="R740" t="b">
        <f t="shared" si="24"/>
        <v>0</v>
      </c>
    </row>
    <row r="741" spans="1:18" ht="15" thickBot="1" x14ac:dyDescent="0.35">
      <c r="A741" s="2" t="s">
        <v>1679</v>
      </c>
      <c r="B741" s="2" t="s">
        <v>1145</v>
      </c>
      <c r="C741" s="84">
        <f>IF(COUNTIF(Table8[Tag Number], A741), 1, 0)</f>
        <v>0</v>
      </c>
      <c r="D741" s="85">
        <f>IF(COUNTIF(Table9[Tag Number], A741), 1, 0)</f>
        <v>0</v>
      </c>
      <c r="E741" s="86">
        <f>IF(COUNTIF(Table10[Tag Number], A741), 1, 0)</f>
        <v>0</v>
      </c>
      <c r="F741" s="86">
        <f>IF(COUNTIF(Table11[Tag Number], A741), 1, 0)</f>
        <v>0</v>
      </c>
      <c r="G741" s="87">
        <f t="shared" si="25"/>
        <v>0</v>
      </c>
      <c r="H741" s="88" t="str" cm="1">
        <f t="array" ref="H741">_xlfn.IFS(OR(_xlfn.XLOOKUP(A741,Table9[Tag Number],Table9[Status],"-",0)="Dead",
        _xlfn.XLOOKUP(A741,Table10[Tag Number],Table10[Status],"-",0)="Dead",
        _xlfn.XLOOKUP(A741,Table11[Tag Number],Table11[Status],"-",0)="Dead",
        _xlfn.XLOOKUP(A741,Table8[Tag Number],Table8[Status],"-",0)="Dead"),"Dead",
     OR(_xlfn.XLOOKUP(A741,Table11[Tag Number],Table11[Status],"-",0)="Alive",
        _xlfn.XLOOKUP(A741,Table10[Tag Number],Table10[Status],"-",0)="Alive",
        _xlfn.XLOOKUP(A741,Table9[Tag Number],Table9[Status],"-",0)="Alive",
        _xlfn.XLOOKUP(A741,Table8[Tag Number],Table8[Status],"-",0)="Alive"),"Alive",
     OR(_xlfn.XLOOKUP(A741,Table9[Tag Number],Table9[Status],"-",0)="-",
        _xlfn.XLOOKUP(A741,Table10[Tag Number],Table10[Status],"-",0)="-",
        _xlfn.XLOOKUP(A741,Table11[Tag Number],Table11[Status],"-",0)="-",
        _xlfn.XLOOKUP(A741,Table8[Tag Number],Table8[Status],"-",0)="-"),
   "-")</f>
        <v>-</v>
      </c>
      <c r="I741" s="88" t="str">
        <f>IF((_xlfn.XLOOKUP(B741,[2]Sheet1!$A$2:$A$198,[2]Sheet1!$B$2:$B$198,"-",0)="Glade"),"Out","No")</f>
        <v>No</v>
      </c>
      <c r="J741" s="90"/>
      <c r="K741" s="91"/>
      <c r="L741" s="91"/>
      <c r="M741" s="91"/>
      <c r="N741" s="92"/>
      <c r="O741" s="89"/>
      <c r="R741" t="b">
        <f t="shared" si="24"/>
        <v>0</v>
      </c>
    </row>
    <row r="742" spans="1:18" ht="15" thickBot="1" x14ac:dyDescent="0.35">
      <c r="A742" s="3" t="s">
        <v>1680</v>
      </c>
      <c r="B742" s="3" t="s">
        <v>1145</v>
      </c>
      <c r="C742" s="84">
        <f>IF(COUNTIF(Table8[Tag Number], A742), 1, 0)</f>
        <v>0</v>
      </c>
      <c r="D742" s="85">
        <f>IF(COUNTIF(Table9[Tag Number], A742), 1, 0)</f>
        <v>0</v>
      </c>
      <c r="E742" s="86">
        <f>IF(COUNTIF(Table10[Tag Number], A742), 1, 0)</f>
        <v>0</v>
      </c>
      <c r="F742" s="86">
        <f>IF(COUNTIF(Table11[Tag Number], A742), 1, 0)</f>
        <v>0</v>
      </c>
      <c r="G742" s="87">
        <f t="shared" si="25"/>
        <v>0</v>
      </c>
      <c r="H742" s="88" t="str" cm="1">
        <f t="array" ref="H742">_xlfn.IFS(OR(_xlfn.XLOOKUP(A742,Table9[Tag Number],Table9[Status],"-",0)="Dead",
        _xlfn.XLOOKUP(A742,Table10[Tag Number],Table10[Status],"-",0)="Dead",
        _xlfn.XLOOKUP(A742,Table11[Tag Number],Table11[Status],"-",0)="Dead",
        _xlfn.XLOOKUP(A742,Table8[Tag Number],Table8[Status],"-",0)="Dead"),"Dead",
     OR(_xlfn.XLOOKUP(A742,Table11[Tag Number],Table11[Status],"-",0)="Alive",
        _xlfn.XLOOKUP(A742,Table10[Tag Number],Table10[Status],"-",0)="Alive",
        _xlfn.XLOOKUP(A742,Table9[Tag Number],Table9[Status],"-",0)="Alive",
        _xlfn.XLOOKUP(A742,Table8[Tag Number],Table8[Status],"-",0)="Alive"),"Alive",
     OR(_xlfn.XLOOKUP(A742,Table9[Tag Number],Table9[Status],"-",0)="-",
        _xlfn.XLOOKUP(A742,Table10[Tag Number],Table10[Status],"-",0)="-",
        _xlfn.XLOOKUP(A742,Table11[Tag Number],Table11[Status],"-",0)="-",
        _xlfn.XLOOKUP(A742,Table8[Tag Number],Table8[Status],"-",0)="-"),
   "-")</f>
        <v>-</v>
      </c>
      <c r="I742" s="88" t="str">
        <f>IF((_xlfn.XLOOKUP(B742,[2]Sheet1!$A$2:$A$198,[2]Sheet1!$B$2:$B$198,"-",0)="Glade"),"Out","No")</f>
        <v>No</v>
      </c>
      <c r="J742" s="90"/>
      <c r="K742" s="91"/>
      <c r="L742" s="91"/>
      <c r="M742" s="91"/>
      <c r="N742" s="92"/>
      <c r="O742" s="89"/>
      <c r="R742" t="b">
        <f t="shared" si="24"/>
        <v>0</v>
      </c>
    </row>
    <row r="743" spans="1:18" ht="15" thickBot="1" x14ac:dyDescent="0.35">
      <c r="A743" s="93" t="s">
        <v>1681</v>
      </c>
      <c r="B743" s="93" t="s">
        <v>1145</v>
      </c>
      <c r="C743" s="84">
        <f>IF(COUNTIF(Table8[Tag Number], A743), 1, 0)</f>
        <v>0</v>
      </c>
      <c r="D743" s="85">
        <f>IF(COUNTIF(Table9[Tag Number], A743), 1, 0)</f>
        <v>0</v>
      </c>
      <c r="E743" s="86">
        <f>IF(COUNTIF(Table10[Tag Number], A743), 1, 0)</f>
        <v>0</v>
      </c>
      <c r="F743" s="86">
        <f>IF(COUNTIF(Table11[Tag Number], A743), 1, 0)</f>
        <v>0</v>
      </c>
      <c r="G743" s="87">
        <f t="shared" si="25"/>
        <v>0</v>
      </c>
      <c r="H743" s="88" t="str" cm="1">
        <f t="array" ref="H743">_xlfn.IFS(OR(_xlfn.XLOOKUP(A743,Table9[Tag Number],Table9[Status],"-",0)="Dead",
        _xlfn.XLOOKUP(A743,Table10[Tag Number],Table10[Status],"-",0)="Dead",
        _xlfn.XLOOKUP(A743,Table11[Tag Number],Table11[Status],"-",0)="Dead",
        _xlfn.XLOOKUP(A743,Table8[Tag Number],Table8[Status],"-",0)="Dead"),"Dead",
     OR(_xlfn.XLOOKUP(A743,Table11[Tag Number],Table11[Status],"-",0)="Alive",
        _xlfn.XLOOKUP(A743,Table10[Tag Number],Table10[Status],"-",0)="Alive",
        _xlfn.XLOOKUP(A743,Table9[Tag Number],Table9[Status],"-",0)="Alive",
        _xlfn.XLOOKUP(A743,Table8[Tag Number],Table8[Status],"-",0)="Alive"),"Alive",
     OR(_xlfn.XLOOKUP(A743,Table9[Tag Number],Table9[Status],"-",0)="-",
        _xlfn.XLOOKUP(A743,Table10[Tag Number],Table10[Status],"-",0)="-",
        _xlfn.XLOOKUP(A743,Table11[Tag Number],Table11[Status],"-",0)="-",
        _xlfn.XLOOKUP(A743,Table8[Tag Number],Table8[Status],"-",0)="-"),
   "-")</f>
        <v>-</v>
      </c>
      <c r="I743" s="88" t="str">
        <f>IF((_xlfn.XLOOKUP(B743,[2]Sheet1!$A$2:$A$198,[2]Sheet1!$B$2:$B$198,"-",0)="Glade"),"Out","No")</f>
        <v>No</v>
      </c>
      <c r="J743" s="90"/>
      <c r="K743" s="91"/>
      <c r="L743" s="91"/>
      <c r="M743" s="91"/>
      <c r="N743" s="92"/>
      <c r="O743" s="89"/>
      <c r="R743" t="b">
        <f t="shared" si="24"/>
        <v>0</v>
      </c>
    </row>
    <row r="744" spans="1:18" ht="15" thickBot="1" x14ac:dyDescent="0.35">
      <c r="A744" s="3" t="s">
        <v>1682</v>
      </c>
      <c r="B744" s="3" t="s">
        <v>1145</v>
      </c>
      <c r="C744" s="84">
        <f>IF(COUNTIF(Table8[Tag Number], A744), 1, 0)</f>
        <v>0</v>
      </c>
      <c r="D744" s="85">
        <f>IF(COUNTIF(Table9[Tag Number], A744), 1, 0)</f>
        <v>0</v>
      </c>
      <c r="E744" s="86">
        <f>IF(COUNTIF(Table10[Tag Number], A744), 1, 0)</f>
        <v>0</v>
      </c>
      <c r="F744" s="86">
        <f>IF(COUNTIF(Table11[Tag Number], A744), 1, 0)</f>
        <v>0</v>
      </c>
      <c r="G744" s="87">
        <f t="shared" si="25"/>
        <v>0</v>
      </c>
      <c r="H744" s="88" t="str" cm="1">
        <f t="array" ref="H744">_xlfn.IFS(OR(_xlfn.XLOOKUP(A744,Table9[Tag Number],Table9[Status],"-",0)="Dead",
        _xlfn.XLOOKUP(A744,Table10[Tag Number],Table10[Status],"-",0)="Dead",
        _xlfn.XLOOKUP(A744,Table11[Tag Number],Table11[Status],"-",0)="Dead",
        _xlfn.XLOOKUP(A744,Table8[Tag Number],Table8[Status],"-",0)="Dead"),"Dead",
     OR(_xlfn.XLOOKUP(A744,Table11[Tag Number],Table11[Status],"-",0)="Alive",
        _xlfn.XLOOKUP(A744,Table10[Tag Number],Table10[Status],"-",0)="Alive",
        _xlfn.XLOOKUP(A744,Table9[Tag Number],Table9[Status],"-",0)="Alive",
        _xlfn.XLOOKUP(A744,Table8[Tag Number],Table8[Status],"-",0)="Alive"),"Alive",
     OR(_xlfn.XLOOKUP(A744,Table9[Tag Number],Table9[Status],"-",0)="-",
        _xlfn.XLOOKUP(A744,Table10[Tag Number],Table10[Status],"-",0)="-",
        _xlfn.XLOOKUP(A744,Table11[Tag Number],Table11[Status],"-",0)="-",
        _xlfn.XLOOKUP(A744,Table8[Tag Number],Table8[Status],"-",0)="-"),
   "-")</f>
        <v>-</v>
      </c>
      <c r="I744" s="88" t="str">
        <f>IF((_xlfn.XLOOKUP(B744,[2]Sheet1!$A$2:$A$198,[2]Sheet1!$B$2:$B$198,"-",0)="Glade"),"Out","No")</f>
        <v>No</v>
      </c>
      <c r="J744" s="90"/>
      <c r="K744" s="91"/>
      <c r="L744" s="91"/>
      <c r="M744" s="91"/>
      <c r="N744" s="92"/>
      <c r="O744" s="89"/>
      <c r="R744" t="b">
        <f t="shared" si="24"/>
        <v>0</v>
      </c>
    </row>
    <row r="745" spans="1:18" ht="15" thickBot="1" x14ac:dyDescent="0.35">
      <c r="A745" s="2" t="s">
        <v>1683</v>
      </c>
      <c r="B745" s="2" t="s">
        <v>1145</v>
      </c>
      <c r="C745" s="84">
        <f>IF(COUNTIF(Table8[Tag Number], A745), 1, 0)</f>
        <v>0</v>
      </c>
      <c r="D745" s="85">
        <f>IF(COUNTIF(Table9[Tag Number], A745), 1, 0)</f>
        <v>0</v>
      </c>
      <c r="E745" s="86">
        <f>IF(COUNTIF(Table10[Tag Number], A745), 1, 0)</f>
        <v>0</v>
      </c>
      <c r="F745" s="86">
        <f>IF(COUNTIF(Table11[Tag Number], A745), 1, 0)</f>
        <v>0</v>
      </c>
      <c r="G745" s="87">
        <f t="shared" si="25"/>
        <v>0</v>
      </c>
      <c r="H745" s="88" t="str" cm="1">
        <f t="array" ref="H745">_xlfn.IFS(OR(_xlfn.XLOOKUP(A745,Table9[Tag Number],Table9[Status],"-",0)="Dead",
        _xlfn.XLOOKUP(A745,Table10[Tag Number],Table10[Status],"-",0)="Dead",
        _xlfn.XLOOKUP(A745,Table11[Tag Number],Table11[Status],"-",0)="Dead",
        _xlfn.XLOOKUP(A745,Table8[Tag Number],Table8[Status],"-",0)="Dead"),"Dead",
     OR(_xlfn.XLOOKUP(A745,Table11[Tag Number],Table11[Status],"-",0)="Alive",
        _xlfn.XLOOKUP(A745,Table10[Tag Number],Table10[Status],"-",0)="Alive",
        _xlfn.XLOOKUP(A745,Table9[Tag Number],Table9[Status],"-",0)="Alive",
        _xlfn.XLOOKUP(A745,Table8[Tag Number],Table8[Status],"-",0)="Alive"),"Alive",
     OR(_xlfn.XLOOKUP(A745,Table9[Tag Number],Table9[Status],"-",0)="-",
        _xlfn.XLOOKUP(A745,Table10[Tag Number],Table10[Status],"-",0)="-",
        _xlfn.XLOOKUP(A745,Table11[Tag Number],Table11[Status],"-",0)="-",
        _xlfn.XLOOKUP(A745,Table8[Tag Number],Table8[Status],"-",0)="-"),
   "-")</f>
        <v>-</v>
      </c>
      <c r="I745" s="88" t="str">
        <f>IF((_xlfn.XLOOKUP(B745,[2]Sheet1!$A$2:$A$198,[2]Sheet1!$B$2:$B$198,"-",0)="Glade"),"Out","No")</f>
        <v>No</v>
      </c>
      <c r="J745" s="90"/>
      <c r="K745" s="91"/>
      <c r="L745" s="91"/>
      <c r="M745" s="91"/>
      <c r="N745" s="92"/>
      <c r="O745" s="89"/>
      <c r="R745" t="b">
        <f t="shared" si="24"/>
        <v>0</v>
      </c>
    </row>
    <row r="746" spans="1:18" ht="15" thickBot="1" x14ac:dyDescent="0.35">
      <c r="A746" s="3" t="s">
        <v>1684</v>
      </c>
      <c r="B746" s="3" t="s">
        <v>1145</v>
      </c>
      <c r="C746" s="84">
        <f>IF(COUNTIF(Table8[Tag Number], A746), 1, 0)</f>
        <v>0</v>
      </c>
      <c r="D746" s="85">
        <f>IF(COUNTIF(Table9[Tag Number], A746), 1, 0)</f>
        <v>0</v>
      </c>
      <c r="E746" s="86">
        <f>IF(COUNTIF(Table10[Tag Number], A746), 1, 0)</f>
        <v>0</v>
      </c>
      <c r="F746" s="86">
        <f>IF(COUNTIF(Table11[Tag Number], A746), 1, 0)</f>
        <v>0</v>
      </c>
      <c r="G746" s="87">
        <f t="shared" si="25"/>
        <v>0</v>
      </c>
      <c r="H746" s="88" t="str" cm="1">
        <f t="array" ref="H746">_xlfn.IFS(OR(_xlfn.XLOOKUP(A746,Table9[Tag Number],Table9[Status],"-",0)="Dead",
        _xlfn.XLOOKUP(A746,Table10[Tag Number],Table10[Status],"-",0)="Dead",
        _xlfn.XLOOKUP(A746,Table11[Tag Number],Table11[Status],"-",0)="Dead",
        _xlfn.XLOOKUP(A746,Table8[Tag Number],Table8[Status],"-",0)="Dead"),"Dead",
     OR(_xlfn.XLOOKUP(A746,Table11[Tag Number],Table11[Status],"-",0)="Alive",
        _xlfn.XLOOKUP(A746,Table10[Tag Number],Table10[Status],"-",0)="Alive",
        _xlfn.XLOOKUP(A746,Table9[Tag Number],Table9[Status],"-",0)="Alive",
        _xlfn.XLOOKUP(A746,Table8[Tag Number],Table8[Status],"-",0)="Alive"),"Alive",
     OR(_xlfn.XLOOKUP(A746,Table9[Tag Number],Table9[Status],"-",0)="-",
        _xlfn.XLOOKUP(A746,Table10[Tag Number],Table10[Status],"-",0)="-",
        _xlfn.XLOOKUP(A746,Table11[Tag Number],Table11[Status],"-",0)="-",
        _xlfn.XLOOKUP(A746,Table8[Tag Number],Table8[Status],"-",0)="-"),
   "-")</f>
        <v>-</v>
      </c>
      <c r="I746" s="88" t="str">
        <f>IF((_xlfn.XLOOKUP(B746,[2]Sheet1!$A$2:$A$198,[2]Sheet1!$B$2:$B$198,"-",0)="Glade"),"Out","No")</f>
        <v>No</v>
      </c>
      <c r="J746" s="90"/>
      <c r="K746" s="91"/>
      <c r="L746" s="91"/>
      <c r="M746" s="91"/>
      <c r="N746" s="92"/>
      <c r="O746" s="89"/>
      <c r="R746" t="b">
        <f t="shared" si="24"/>
        <v>0</v>
      </c>
    </row>
    <row r="747" spans="1:18" ht="15" thickBot="1" x14ac:dyDescent="0.35">
      <c r="A747" s="2" t="s">
        <v>254</v>
      </c>
      <c r="B747" s="2" t="s">
        <v>1145</v>
      </c>
      <c r="C747" s="84">
        <f>IF(COUNTIF(Table8[Tag Number], A747), 1, 0)</f>
        <v>0</v>
      </c>
      <c r="D747" s="85">
        <f>IF(COUNTIF(Table9[Tag Number], A747), 1, 0)</f>
        <v>0</v>
      </c>
      <c r="E747" s="86">
        <f>IF(COUNTIF(Table10[Tag Number], A747), 1, 0)</f>
        <v>0</v>
      </c>
      <c r="F747" s="86">
        <f>IF(COUNTIF(Table11[Tag Number], A747), 1, 0)</f>
        <v>0</v>
      </c>
      <c r="G747" s="87">
        <f t="shared" si="25"/>
        <v>0</v>
      </c>
      <c r="H747" s="88" t="str" cm="1">
        <f t="array" ref="H747">_xlfn.IFS(OR(_xlfn.XLOOKUP(A747,Table9[Tag Number],Table9[Status],"-",0)="Dead",
        _xlfn.XLOOKUP(A747,Table10[Tag Number],Table10[Status],"-",0)="Dead",
        _xlfn.XLOOKUP(A747,Table11[Tag Number],Table11[Status],"-",0)="Dead",
        _xlfn.XLOOKUP(A747,Table8[Tag Number],Table8[Status],"-",0)="Dead"),"Dead",
     OR(_xlfn.XLOOKUP(A747,Table11[Tag Number],Table11[Status],"-",0)="Alive",
        _xlfn.XLOOKUP(A747,Table10[Tag Number],Table10[Status],"-",0)="Alive",
        _xlfn.XLOOKUP(A747,Table9[Tag Number],Table9[Status],"-",0)="Alive",
        _xlfn.XLOOKUP(A747,Table8[Tag Number],Table8[Status],"-",0)="Alive"),"Alive",
     OR(_xlfn.XLOOKUP(A747,Table9[Tag Number],Table9[Status],"-",0)="-",
        _xlfn.XLOOKUP(A747,Table10[Tag Number],Table10[Status],"-",0)="-",
        _xlfn.XLOOKUP(A747,Table11[Tag Number],Table11[Status],"-",0)="-",
        _xlfn.XLOOKUP(A747,Table8[Tag Number],Table8[Status],"-",0)="-"),
   "-")</f>
        <v>-</v>
      </c>
      <c r="I747" s="88" t="str">
        <f>IF((_xlfn.XLOOKUP(B747,[2]Sheet1!$A$2:$A$198,[2]Sheet1!$B$2:$B$198,"-",0)="Glade"),"Out","No")</f>
        <v>No</v>
      </c>
      <c r="J747" s="90"/>
      <c r="K747" s="91"/>
      <c r="L747" s="91"/>
      <c r="M747" s="91"/>
      <c r="N747" s="92"/>
      <c r="O747" s="89"/>
      <c r="R747" t="b">
        <f t="shared" si="24"/>
        <v>0</v>
      </c>
    </row>
    <row r="748" spans="1:18" ht="15" thickBot="1" x14ac:dyDescent="0.35">
      <c r="A748" s="3" t="s">
        <v>1685</v>
      </c>
      <c r="B748" s="3" t="s">
        <v>1145</v>
      </c>
      <c r="C748" s="84">
        <f>IF(COUNTIF(Table8[Tag Number], A748), 1, 0)</f>
        <v>0</v>
      </c>
      <c r="D748" s="85">
        <f>IF(COUNTIF(Table9[Tag Number], A748), 1, 0)</f>
        <v>0</v>
      </c>
      <c r="E748" s="86">
        <f>IF(COUNTIF(Table10[Tag Number], A748), 1, 0)</f>
        <v>0</v>
      </c>
      <c r="F748" s="86">
        <f>IF(COUNTIF(Table11[Tag Number], A748), 1, 0)</f>
        <v>0</v>
      </c>
      <c r="G748" s="87">
        <f t="shared" si="25"/>
        <v>0</v>
      </c>
      <c r="H748" s="88" t="str" cm="1">
        <f t="array" ref="H748">_xlfn.IFS(OR(_xlfn.XLOOKUP(A748,Table9[Tag Number],Table9[Status],"-",0)="Dead",
        _xlfn.XLOOKUP(A748,Table10[Tag Number],Table10[Status],"-",0)="Dead",
        _xlfn.XLOOKUP(A748,Table11[Tag Number],Table11[Status],"-",0)="Dead",
        _xlfn.XLOOKUP(A748,Table8[Tag Number],Table8[Status],"-",0)="Dead"),"Dead",
     OR(_xlfn.XLOOKUP(A748,Table11[Tag Number],Table11[Status],"-",0)="Alive",
        _xlfn.XLOOKUP(A748,Table10[Tag Number],Table10[Status],"-",0)="Alive",
        _xlfn.XLOOKUP(A748,Table9[Tag Number],Table9[Status],"-",0)="Alive",
        _xlfn.XLOOKUP(A748,Table8[Tag Number],Table8[Status],"-",0)="Alive"),"Alive",
     OR(_xlfn.XLOOKUP(A748,Table9[Tag Number],Table9[Status],"-",0)="-",
        _xlfn.XLOOKUP(A748,Table10[Tag Number],Table10[Status],"-",0)="-",
        _xlfn.XLOOKUP(A748,Table11[Tag Number],Table11[Status],"-",0)="-",
        _xlfn.XLOOKUP(A748,Table8[Tag Number],Table8[Status],"-",0)="-"),
   "-")</f>
        <v>-</v>
      </c>
      <c r="I748" s="88" t="str">
        <f>IF((_xlfn.XLOOKUP(B748,[2]Sheet1!$A$2:$A$198,[2]Sheet1!$B$2:$B$198,"-",0)="Glade"),"Out","No")</f>
        <v>No</v>
      </c>
      <c r="J748" s="90"/>
      <c r="K748" s="91"/>
      <c r="L748" s="91"/>
      <c r="M748" s="91"/>
      <c r="N748" s="92"/>
      <c r="O748" s="89"/>
      <c r="R748" t="b">
        <f t="shared" si="24"/>
        <v>0</v>
      </c>
    </row>
    <row r="749" spans="1:18" ht="15" thickBot="1" x14ac:dyDescent="0.35">
      <c r="A749" s="2" t="s">
        <v>1004</v>
      </c>
      <c r="B749" s="2" t="s">
        <v>1137</v>
      </c>
      <c r="C749" s="84">
        <f>IF(COUNTIF(Table8[Tag Number], A749), 1, 0)</f>
        <v>1</v>
      </c>
      <c r="D749" s="85">
        <f>IF(COUNTIF(Table9[Tag Number], A749), 1, 0)</f>
        <v>0</v>
      </c>
      <c r="E749" s="86">
        <f>IF(COUNTIF(Table10[Tag Number], A749), 1, 0)</f>
        <v>0</v>
      </c>
      <c r="F749" s="86">
        <f>IF(COUNTIF(Table11[Tag Number], A749), 1, 0)</f>
        <v>0</v>
      </c>
      <c r="G749" s="87">
        <f t="shared" si="25"/>
        <v>1</v>
      </c>
      <c r="H749" s="88" t="str" cm="1">
        <f t="array" ref="H749">_xlfn.IFS(OR(_xlfn.XLOOKUP(A749,Table9[Tag Number],Table9[Status],"-",0)="Dead",
        _xlfn.XLOOKUP(A749,Table10[Tag Number],Table10[Status],"-",0)="Dead",
        _xlfn.XLOOKUP(A749,Table11[Tag Number],Table11[Status],"-",0)="Dead",
        _xlfn.XLOOKUP(A749,Table8[Tag Number],Table8[Status],"-",0)="Dead"),"Dead",
     OR(_xlfn.XLOOKUP(A749,Table11[Tag Number],Table11[Status],"-",0)="Alive",
        _xlfn.XLOOKUP(A749,Table10[Tag Number],Table10[Status],"-",0)="Alive",
        _xlfn.XLOOKUP(A749,Table9[Tag Number],Table9[Status],"-",0)="Alive",
        _xlfn.XLOOKUP(A749,Table8[Tag Number],Table8[Status],"-",0)="Alive"),"Alive",
     OR(_xlfn.XLOOKUP(A749,Table9[Tag Number],Table9[Status],"-",0)="-",
        _xlfn.XLOOKUP(A749,Table10[Tag Number],Table10[Status],"-",0)="-",
        _xlfn.XLOOKUP(A749,Table11[Tag Number],Table11[Status],"-",0)="-",
        _xlfn.XLOOKUP(A749,Table8[Tag Number],Table8[Status],"-",0)="-"),
   "-")</f>
        <v>Alive</v>
      </c>
      <c r="I749" s="88" t="str">
        <f>IF((_xlfn.XLOOKUP(B749,[2]Sheet1!$A$2:$A$198,[2]Sheet1!$B$2:$B$198,"-",0)="Glade"),"Out","No")</f>
        <v>No</v>
      </c>
      <c r="J749" s="90"/>
      <c r="K749" s="91"/>
      <c r="L749" s="91"/>
      <c r="M749" s="91"/>
      <c r="N749" s="92"/>
      <c r="O749" s="89"/>
      <c r="R749" t="b">
        <f t="shared" si="24"/>
        <v>0</v>
      </c>
    </row>
    <row r="750" spans="1:18" ht="15" thickBot="1" x14ac:dyDescent="0.35">
      <c r="A750" s="3" t="s">
        <v>1686</v>
      </c>
      <c r="B750" s="3" t="s">
        <v>1145</v>
      </c>
      <c r="C750" s="84">
        <f>IF(COUNTIF(Table8[Tag Number], A750), 1, 0)</f>
        <v>0</v>
      </c>
      <c r="D750" s="85">
        <f>IF(COUNTIF(Table9[Tag Number], A750), 1, 0)</f>
        <v>0</v>
      </c>
      <c r="E750" s="86">
        <f>IF(COUNTIF(Table10[Tag Number], A750), 1, 0)</f>
        <v>0</v>
      </c>
      <c r="F750" s="86">
        <f>IF(COUNTIF(Table11[Tag Number], A750), 1, 0)</f>
        <v>0</v>
      </c>
      <c r="G750" s="87">
        <f t="shared" si="25"/>
        <v>0</v>
      </c>
      <c r="H750" s="88" t="str" cm="1">
        <f t="array" ref="H750">_xlfn.IFS(OR(_xlfn.XLOOKUP(A750,Table9[Tag Number],Table9[Status],"-",0)="Dead",
        _xlfn.XLOOKUP(A750,Table10[Tag Number],Table10[Status],"-",0)="Dead",
        _xlfn.XLOOKUP(A750,Table11[Tag Number],Table11[Status],"-",0)="Dead",
        _xlfn.XLOOKUP(A750,Table8[Tag Number],Table8[Status],"-",0)="Dead"),"Dead",
     OR(_xlfn.XLOOKUP(A750,Table11[Tag Number],Table11[Status],"-",0)="Alive",
        _xlfn.XLOOKUP(A750,Table10[Tag Number],Table10[Status],"-",0)="Alive",
        _xlfn.XLOOKUP(A750,Table9[Tag Number],Table9[Status],"-",0)="Alive",
        _xlfn.XLOOKUP(A750,Table8[Tag Number],Table8[Status],"-",0)="Alive"),"Alive",
     OR(_xlfn.XLOOKUP(A750,Table9[Tag Number],Table9[Status],"-",0)="-",
        _xlfn.XLOOKUP(A750,Table10[Tag Number],Table10[Status],"-",0)="-",
        _xlfn.XLOOKUP(A750,Table11[Tag Number],Table11[Status],"-",0)="-",
        _xlfn.XLOOKUP(A750,Table8[Tag Number],Table8[Status],"-",0)="-"),
   "-")</f>
        <v>-</v>
      </c>
      <c r="I750" s="88" t="str">
        <f>IF((_xlfn.XLOOKUP(B750,[2]Sheet1!$A$2:$A$198,[2]Sheet1!$B$2:$B$198,"-",0)="Glade"),"Out","No")</f>
        <v>No</v>
      </c>
      <c r="J750" s="90"/>
      <c r="K750" s="91"/>
      <c r="L750" s="91"/>
      <c r="M750" s="91"/>
      <c r="N750" s="92"/>
      <c r="O750" s="89"/>
      <c r="R750" t="b">
        <f t="shared" si="24"/>
        <v>0</v>
      </c>
    </row>
    <row r="751" spans="1:18" ht="15" thickBot="1" x14ac:dyDescent="0.35">
      <c r="A751" s="2" t="s">
        <v>1687</v>
      </c>
      <c r="B751" s="2" t="s">
        <v>1145</v>
      </c>
      <c r="C751" s="84">
        <f>IF(COUNTIF(Table8[Tag Number], A751), 1, 0)</f>
        <v>0</v>
      </c>
      <c r="D751" s="85">
        <f>IF(COUNTIF(Table9[Tag Number], A751), 1, 0)</f>
        <v>0</v>
      </c>
      <c r="E751" s="86">
        <f>IF(COUNTIF(Table10[Tag Number], A751), 1, 0)</f>
        <v>0</v>
      </c>
      <c r="F751" s="86">
        <f>IF(COUNTIF(Table11[Tag Number], A751), 1, 0)</f>
        <v>0</v>
      </c>
      <c r="G751" s="87">
        <f t="shared" si="25"/>
        <v>0</v>
      </c>
      <c r="H751" s="88" t="str" cm="1">
        <f t="array" ref="H751">_xlfn.IFS(OR(_xlfn.XLOOKUP(A751,Table9[Tag Number],Table9[Status],"-",0)="Dead",
        _xlfn.XLOOKUP(A751,Table10[Tag Number],Table10[Status],"-",0)="Dead",
        _xlfn.XLOOKUP(A751,Table11[Tag Number],Table11[Status],"-",0)="Dead",
        _xlfn.XLOOKUP(A751,Table8[Tag Number],Table8[Status],"-",0)="Dead"),"Dead",
     OR(_xlfn.XLOOKUP(A751,Table11[Tag Number],Table11[Status],"-",0)="Alive",
        _xlfn.XLOOKUP(A751,Table10[Tag Number],Table10[Status],"-",0)="Alive",
        _xlfn.XLOOKUP(A751,Table9[Tag Number],Table9[Status],"-",0)="Alive",
        _xlfn.XLOOKUP(A751,Table8[Tag Number],Table8[Status],"-",0)="Alive"),"Alive",
     OR(_xlfn.XLOOKUP(A751,Table9[Tag Number],Table9[Status],"-",0)="-",
        _xlfn.XLOOKUP(A751,Table10[Tag Number],Table10[Status],"-",0)="-",
        _xlfn.XLOOKUP(A751,Table11[Tag Number],Table11[Status],"-",0)="-",
        _xlfn.XLOOKUP(A751,Table8[Tag Number],Table8[Status],"-",0)="-"),
   "-")</f>
        <v>-</v>
      </c>
      <c r="I751" s="88" t="str">
        <f>IF((_xlfn.XLOOKUP(B751,[2]Sheet1!$A$2:$A$198,[2]Sheet1!$B$2:$B$198,"-",0)="Glade"),"Out","No")</f>
        <v>No</v>
      </c>
      <c r="J751" s="90"/>
      <c r="K751" s="91"/>
      <c r="L751" s="91"/>
      <c r="M751" s="91"/>
      <c r="N751" s="92"/>
      <c r="O751" s="89"/>
      <c r="R751" t="b">
        <f t="shared" si="24"/>
        <v>0</v>
      </c>
    </row>
    <row r="752" spans="1:18" ht="15" thickBot="1" x14ac:dyDescent="0.35">
      <c r="A752" s="3" t="s">
        <v>1688</v>
      </c>
      <c r="B752" s="3" t="s">
        <v>1145</v>
      </c>
      <c r="C752" s="84">
        <f>IF(COUNTIF(Table8[Tag Number], A752), 1, 0)</f>
        <v>0</v>
      </c>
      <c r="D752" s="85">
        <f>IF(COUNTIF(Table9[Tag Number], A752), 1, 0)</f>
        <v>0</v>
      </c>
      <c r="E752" s="86">
        <f>IF(COUNTIF(Table10[Tag Number], A752), 1, 0)</f>
        <v>0</v>
      </c>
      <c r="F752" s="86">
        <f>IF(COUNTIF(Table11[Tag Number], A752), 1, 0)</f>
        <v>0</v>
      </c>
      <c r="G752" s="87">
        <f t="shared" si="25"/>
        <v>0</v>
      </c>
      <c r="H752" s="88" t="str" cm="1">
        <f t="array" ref="H752">_xlfn.IFS(OR(_xlfn.XLOOKUP(A752,Table9[Tag Number],Table9[Status],"-",0)="Dead",
        _xlfn.XLOOKUP(A752,Table10[Tag Number],Table10[Status],"-",0)="Dead",
        _xlfn.XLOOKUP(A752,Table11[Tag Number],Table11[Status],"-",0)="Dead",
        _xlfn.XLOOKUP(A752,Table8[Tag Number],Table8[Status],"-",0)="Dead"),"Dead",
     OR(_xlfn.XLOOKUP(A752,Table11[Tag Number],Table11[Status],"-",0)="Alive",
        _xlfn.XLOOKUP(A752,Table10[Tag Number],Table10[Status],"-",0)="Alive",
        _xlfn.XLOOKUP(A752,Table9[Tag Number],Table9[Status],"-",0)="Alive",
        _xlfn.XLOOKUP(A752,Table8[Tag Number],Table8[Status],"-",0)="Alive"),"Alive",
     OR(_xlfn.XLOOKUP(A752,Table9[Tag Number],Table9[Status],"-",0)="-",
        _xlfn.XLOOKUP(A752,Table10[Tag Number],Table10[Status],"-",0)="-",
        _xlfn.XLOOKUP(A752,Table11[Tag Number],Table11[Status],"-",0)="-",
        _xlfn.XLOOKUP(A752,Table8[Tag Number],Table8[Status],"-",0)="-"),
   "-")</f>
        <v>-</v>
      </c>
      <c r="I752" s="88" t="str">
        <f>IF((_xlfn.XLOOKUP(B752,[2]Sheet1!$A$2:$A$198,[2]Sheet1!$B$2:$B$198,"-",0)="Glade"),"Out","No")</f>
        <v>No</v>
      </c>
      <c r="J752" s="90"/>
      <c r="K752" s="91"/>
      <c r="L752" s="91"/>
      <c r="M752" s="91"/>
      <c r="N752" s="92"/>
      <c r="O752" s="89"/>
      <c r="R752" t="b">
        <f t="shared" si="24"/>
        <v>0</v>
      </c>
    </row>
    <row r="753" spans="1:18" ht="15" thickBot="1" x14ac:dyDescent="0.35">
      <c r="A753" s="2" t="s">
        <v>321</v>
      </c>
      <c r="B753" s="2" t="s">
        <v>1145</v>
      </c>
      <c r="C753" s="84">
        <f>IF(COUNTIF(Table8[Tag Number], A753), 1, 0)</f>
        <v>0</v>
      </c>
      <c r="D753" s="85">
        <f>IF(COUNTIF(Table9[Tag Number], A753), 1, 0)</f>
        <v>0</v>
      </c>
      <c r="E753" s="86">
        <f>IF(COUNTIF(Table10[Tag Number], A753), 1, 0)</f>
        <v>0</v>
      </c>
      <c r="F753" s="86">
        <f>IF(COUNTIF(Table11[Tag Number], A753), 1, 0)</f>
        <v>0</v>
      </c>
      <c r="G753" s="87">
        <f t="shared" si="25"/>
        <v>0</v>
      </c>
      <c r="H753" s="88" t="str" cm="1">
        <f t="array" ref="H753">_xlfn.IFS(OR(_xlfn.XLOOKUP(A753,Table9[Tag Number],Table9[Status],"-",0)="Dead",
        _xlfn.XLOOKUP(A753,Table10[Tag Number],Table10[Status],"-",0)="Dead",
        _xlfn.XLOOKUP(A753,Table11[Tag Number],Table11[Status],"-",0)="Dead",
        _xlfn.XLOOKUP(A753,Table8[Tag Number],Table8[Status],"-",0)="Dead"),"Dead",
     OR(_xlfn.XLOOKUP(A753,Table11[Tag Number],Table11[Status],"-",0)="Alive",
        _xlfn.XLOOKUP(A753,Table10[Tag Number],Table10[Status],"-",0)="Alive",
        _xlfn.XLOOKUP(A753,Table9[Tag Number],Table9[Status],"-",0)="Alive",
        _xlfn.XLOOKUP(A753,Table8[Tag Number],Table8[Status],"-",0)="Alive"),"Alive",
     OR(_xlfn.XLOOKUP(A753,Table9[Tag Number],Table9[Status],"-",0)="-",
        _xlfn.XLOOKUP(A753,Table10[Tag Number],Table10[Status],"-",0)="-",
        _xlfn.XLOOKUP(A753,Table11[Tag Number],Table11[Status],"-",0)="-",
        _xlfn.XLOOKUP(A753,Table8[Tag Number],Table8[Status],"-",0)="-"),
   "-")</f>
        <v>-</v>
      </c>
      <c r="I753" s="88" t="str">
        <f>IF((_xlfn.XLOOKUP(B753,[2]Sheet1!$A$2:$A$198,[2]Sheet1!$B$2:$B$198,"-",0)="Glade"),"Out","No")</f>
        <v>No</v>
      </c>
      <c r="J753" s="90"/>
      <c r="K753" s="91"/>
      <c r="L753" s="91"/>
      <c r="M753" s="91"/>
      <c r="N753" s="92"/>
      <c r="O753" s="89"/>
      <c r="R753" t="b">
        <f t="shared" si="24"/>
        <v>0</v>
      </c>
    </row>
    <row r="754" spans="1:18" ht="15" thickBot="1" x14ac:dyDescent="0.35">
      <c r="A754" s="3" t="s">
        <v>1689</v>
      </c>
      <c r="B754" s="3" t="s">
        <v>1137</v>
      </c>
      <c r="C754" s="84">
        <f>IF(COUNTIF(Table8[Tag Number], A754), 1, 0)</f>
        <v>0</v>
      </c>
      <c r="D754" s="85">
        <f>IF(COUNTIF(Table9[Tag Number], A754), 1, 0)</f>
        <v>0</v>
      </c>
      <c r="E754" s="86">
        <f>IF(COUNTIF(Table10[Tag Number], A754), 1, 0)</f>
        <v>0</v>
      </c>
      <c r="F754" s="86">
        <f>IF(COUNTIF(Table11[Tag Number], A754), 1, 0)</f>
        <v>0</v>
      </c>
      <c r="G754" s="87">
        <f t="shared" si="25"/>
        <v>0</v>
      </c>
      <c r="H754" s="88" t="str" cm="1">
        <f t="array" ref="H754">_xlfn.IFS(OR(_xlfn.XLOOKUP(A754,Table9[Tag Number],Table9[Status],"-",0)="Dead",
        _xlfn.XLOOKUP(A754,Table10[Tag Number],Table10[Status],"-",0)="Dead",
        _xlfn.XLOOKUP(A754,Table11[Tag Number],Table11[Status],"-",0)="Dead",
        _xlfn.XLOOKUP(A754,Table8[Tag Number],Table8[Status],"-",0)="Dead"),"Dead",
     OR(_xlfn.XLOOKUP(A754,Table11[Tag Number],Table11[Status],"-",0)="Alive",
        _xlfn.XLOOKUP(A754,Table10[Tag Number],Table10[Status],"-",0)="Alive",
        _xlfn.XLOOKUP(A754,Table9[Tag Number],Table9[Status],"-",0)="Alive",
        _xlfn.XLOOKUP(A754,Table8[Tag Number],Table8[Status],"-",0)="Alive"),"Alive",
     OR(_xlfn.XLOOKUP(A754,Table9[Tag Number],Table9[Status],"-",0)="-",
        _xlfn.XLOOKUP(A754,Table10[Tag Number],Table10[Status],"-",0)="-",
        _xlfn.XLOOKUP(A754,Table11[Tag Number],Table11[Status],"-",0)="-",
        _xlfn.XLOOKUP(A754,Table8[Tag Number],Table8[Status],"-",0)="-"),
   "-")</f>
        <v>-</v>
      </c>
      <c r="I754" s="88" t="str">
        <f>IF((_xlfn.XLOOKUP(B754,[2]Sheet1!$A$2:$A$198,[2]Sheet1!$B$2:$B$198,"-",0)="Glade"),"Out","No")</f>
        <v>No</v>
      </c>
      <c r="J754" s="90"/>
      <c r="K754" s="91"/>
      <c r="L754" s="91"/>
      <c r="M754" s="91"/>
      <c r="N754" s="92"/>
      <c r="O754" s="89"/>
      <c r="R754" t="b">
        <f t="shared" si="24"/>
        <v>0</v>
      </c>
    </row>
    <row r="755" spans="1:18" ht="15" thickBot="1" x14ac:dyDescent="0.35">
      <c r="A755" s="2" t="s">
        <v>1690</v>
      </c>
      <c r="B755" s="2" t="s">
        <v>1145</v>
      </c>
      <c r="C755" s="84">
        <f>IF(COUNTIF(Table8[Tag Number], A755), 1, 0)</f>
        <v>0</v>
      </c>
      <c r="D755" s="85">
        <f>IF(COUNTIF(Table9[Tag Number], A755), 1, 0)</f>
        <v>0</v>
      </c>
      <c r="E755" s="86">
        <f>IF(COUNTIF(Table10[Tag Number], A755), 1, 0)</f>
        <v>0</v>
      </c>
      <c r="F755" s="86">
        <f>IF(COUNTIF(Table11[Tag Number], A755), 1, 0)</f>
        <v>0</v>
      </c>
      <c r="G755" s="87">
        <f t="shared" si="25"/>
        <v>0</v>
      </c>
      <c r="H755" s="88" t="str" cm="1">
        <f t="array" ref="H755">_xlfn.IFS(OR(_xlfn.XLOOKUP(A755,Table9[Tag Number],Table9[Status],"-",0)="Dead",
        _xlfn.XLOOKUP(A755,Table10[Tag Number],Table10[Status],"-",0)="Dead",
        _xlfn.XLOOKUP(A755,Table11[Tag Number],Table11[Status],"-",0)="Dead",
        _xlfn.XLOOKUP(A755,Table8[Tag Number],Table8[Status],"-",0)="Dead"),"Dead",
     OR(_xlfn.XLOOKUP(A755,Table11[Tag Number],Table11[Status],"-",0)="Alive",
        _xlfn.XLOOKUP(A755,Table10[Tag Number],Table10[Status],"-",0)="Alive",
        _xlfn.XLOOKUP(A755,Table9[Tag Number],Table9[Status],"-",0)="Alive",
        _xlfn.XLOOKUP(A755,Table8[Tag Number],Table8[Status],"-",0)="Alive"),"Alive",
     OR(_xlfn.XLOOKUP(A755,Table9[Tag Number],Table9[Status],"-",0)="-",
        _xlfn.XLOOKUP(A755,Table10[Tag Number],Table10[Status],"-",0)="-",
        _xlfn.XLOOKUP(A755,Table11[Tag Number],Table11[Status],"-",0)="-",
        _xlfn.XLOOKUP(A755,Table8[Tag Number],Table8[Status],"-",0)="-"),
   "-")</f>
        <v>-</v>
      </c>
      <c r="I755" s="88" t="str">
        <f>IF((_xlfn.XLOOKUP(B755,[2]Sheet1!$A$2:$A$198,[2]Sheet1!$B$2:$B$198,"-",0)="Glade"),"Out","No")</f>
        <v>No</v>
      </c>
      <c r="J755" s="90"/>
      <c r="K755" s="91"/>
      <c r="L755" s="91"/>
      <c r="M755" s="91"/>
      <c r="N755" s="92"/>
      <c r="O755" s="89"/>
      <c r="R755" t="b">
        <f t="shared" si="24"/>
        <v>0</v>
      </c>
    </row>
    <row r="756" spans="1:18" ht="15" thickBot="1" x14ac:dyDescent="0.35">
      <c r="A756" s="3" t="s">
        <v>1691</v>
      </c>
      <c r="B756" s="3" t="s">
        <v>1145</v>
      </c>
      <c r="C756" s="84">
        <f>IF(COUNTIF(Table8[Tag Number], A756), 1, 0)</f>
        <v>0</v>
      </c>
      <c r="D756" s="85">
        <f>IF(COUNTIF(Table9[Tag Number], A756), 1, 0)</f>
        <v>0</v>
      </c>
      <c r="E756" s="86">
        <f>IF(COUNTIF(Table10[Tag Number], A756), 1, 0)</f>
        <v>0</v>
      </c>
      <c r="F756" s="86">
        <f>IF(COUNTIF(Table11[Tag Number], A756), 1, 0)</f>
        <v>0</v>
      </c>
      <c r="G756" s="87">
        <f t="shared" si="25"/>
        <v>0</v>
      </c>
      <c r="H756" s="88" t="str" cm="1">
        <f t="array" ref="H756">_xlfn.IFS(OR(_xlfn.XLOOKUP(A756,Table9[Tag Number],Table9[Status],"-",0)="Dead",
        _xlfn.XLOOKUP(A756,Table10[Tag Number],Table10[Status],"-",0)="Dead",
        _xlfn.XLOOKUP(A756,Table11[Tag Number],Table11[Status],"-",0)="Dead",
        _xlfn.XLOOKUP(A756,Table8[Tag Number],Table8[Status],"-",0)="Dead"),"Dead",
     OR(_xlfn.XLOOKUP(A756,Table11[Tag Number],Table11[Status],"-",0)="Alive",
        _xlfn.XLOOKUP(A756,Table10[Tag Number],Table10[Status],"-",0)="Alive",
        _xlfn.XLOOKUP(A756,Table9[Tag Number],Table9[Status],"-",0)="Alive",
        _xlfn.XLOOKUP(A756,Table8[Tag Number],Table8[Status],"-",0)="Alive"),"Alive",
     OR(_xlfn.XLOOKUP(A756,Table9[Tag Number],Table9[Status],"-",0)="-",
        _xlfn.XLOOKUP(A756,Table10[Tag Number],Table10[Status],"-",0)="-",
        _xlfn.XLOOKUP(A756,Table11[Tag Number],Table11[Status],"-",0)="-",
        _xlfn.XLOOKUP(A756,Table8[Tag Number],Table8[Status],"-",0)="-"),
   "-")</f>
        <v>-</v>
      </c>
      <c r="I756" s="88" t="str">
        <f>IF((_xlfn.XLOOKUP(B756,[2]Sheet1!$A$2:$A$198,[2]Sheet1!$B$2:$B$198,"-",0)="Glade"),"Out","No")</f>
        <v>No</v>
      </c>
      <c r="J756" s="90"/>
      <c r="K756" s="91"/>
      <c r="L756" s="91"/>
      <c r="M756" s="91"/>
      <c r="N756" s="92"/>
      <c r="O756" s="89"/>
      <c r="R756" t="b">
        <f t="shared" si="24"/>
        <v>0</v>
      </c>
    </row>
    <row r="757" spans="1:18" ht="15" thickBot="1" x14ac:dyDescent="0.35">
      <c r="A757" s="2" t="s">
        <v>1692</v>
      </c>
      <c r="B757" s="2" t="s">
        <v>1145</v>
      </c>
      <c r="C757" s="84">
        <f>IF(COUNTIF(Table8[Tag Number], A757), 1, 0)</f>
        <v>0</v>
      </c>
      <c r="D757" s="85">
        <f>IF(COUNTIF(Table9[Tag Number], A757), 1, 0)</f>
        <v>0</v>
      </c>
      <c r="E757" s="86">
        <f>IF(COUNTIF(Table10[Tag Number], A757), 1, 0)</f>
        <v>0</v>
      </c>
      <c r="F757" s="86">
        <f>IF(COUNTIF(Table11[Tag Number], A757), 1, 0)</f>
        <v>0</v>
      </c>
      <c r="G757" s="87">
        <f t="shared" si="25"/>
        <v>0</v>
      </c>
      <c r="H757" s="88" t="str" cm="1">
        <f t="array" ref="H757">_xlfn.IFS(OR(_xlfn.XLOOKUP(A757,Table9[Tag Number],Table9[Status],"-",0)="Dead",
        _xlfn.XLOOKUP(A757,Table10[Tag Number],Table10[Status],"-",0)="Dead",
        _xlfn.XLOOKUP(A757,Table11[Tag Number],Table11[Status],"-",0)="Dead",
        _xlfn.XLOOKUP(A757,Table8[Tag Number],Table8[Status],"-",0)="Dead"),"Dead",
     OR(_xlfn.XLOOKUP(A757,Table11[Tag Number],Table11[Status],"-",0)="Alive",
        _xlfn.XLOOKUP(A757,Table10[Tag Number],Table10[Status],"-",0)="Alive",
        _xlfn.XLOOKUP(A757,Table9[Tag Number],Table9[Status],"-",0)="Alive",
        _xlfn.XLOOKUP(A757,Table8[Tag Number],Table8[Status],"-",0)="Alive"),"Alive",
     OR(_xlfn.XLOOKUP(A757,Table9[Tag Number],Table9[Status],"-",0)="-",
        _xlfn.XLOOKUP(A757,Table10[Tag Number],Table10[Status],"-",0)="-",
        _xlfn.XLOOKUP(A757,Table11[Tag Number],Table11[Status],"-",0)="-",
        _xlfn.XLOOKUP(A757,Table8[Tag Number],Table8[Status],"-",0)="-"),
   "-")</f>
        <v>-</v>
      </c>
      <c r="I757" s="88" t="str">
        <f>IF((_xlfn.XLOOKUP(B757,[2]Sheet1!$A$2:$A$198,[2]Sheet1!$B$2:$B$198,"-",0)="Glade"),"Out","No")</f>
        <v>No</v>
      </c>
      <c r="J757" s="90"/>
      <c r="K757" s="91"/>
      <c r="L757" s="91"/>
      <c r="M757" s="91"/>
      <c r="N757" s="92"/>
      <c r="O757" s="89"/>
      <c r="R757" t="b">
        <f t="shared" si="24"/>
        <v>0</v>
      </c>
    </row>
    <row r="758" spans="1:18" ht="15" thickBot="1" x14ac:dyDescent="0.35">
      <c r="A758" s="3" t="s">
        <v>1693</v>
      </c>
      <c r="B758" s="3" t="s">
        <v>1145</v>
      </c>
      <c r="C758" s="84">
        <f>IF(COUNTIF(Table8[Tag Number], A758), 1, 0)</f>
        <v>0</v>
      </c>
      <c r="D758" s="85">
        <f>IF(COUNTIF(Table9[Tag Number], A758), 1, 0)</f>
        <v>0</v>
      </c>
      <c r="E758" s="86">
        <f>IF(COUNTIF(Table10[Tag Number], A758), 1, 0)</f>
        <v>0</v>
      </c>
      <c r="F758" s="86">
        <f>IF(COUNTIF(Table11[Tag Number], A758), 1, 0)</f>
        <v>0</v>
      </c>
      <c r="G758" s="87">
        <f t="shared" si="25"/>
        <v>0</v>
      </c>
      <c r="H758" s="88" t="str" cm="1">
        <f t="array" ref="H758">_xlfn.IFS(OR(_xlfn.XLOOKUP(A758,Table9[Tag Number],Table9[Status],"-",0)="Dead",
        _xlfn.XLOOKUP(A758,Table10[Tag Number],Table10[Status],"-",0)="Dead",
        _xlfn.XLOOKUP(A758,Table11[Tag Number],Table11[Status],"-",0)="Dead",
        _xlfn.XLOOKUP(A758,Table8[Tag Number],Table8[Status],"-",0)="Dead"),"Dead",
     OR(_xlfn.XLOOKUP(A758,Table11[Tag Number],Table11[Status],"-",0)="Alive",
        _xlfn.XLOOKUP(A758,Table10[Tag Number],Table10[Status],"-",0)="Alive",
        _xlfn.XLOOKUP(A758,Table9[Tag Number],Table9[Status],"-",0)="Alive",
        _xlfn.XLOOKUP(A758,Table8[Tag Number],Table8[Status],"-",0)="Alive"),"Alive",
     OR(_xlfn.XLOOKUP(A758,Table9[Tag Number],Table9[Status],"-",0)="-",
        _xlfn.XLOOKUP(A758,Table10[Tag Number],Table10[Status],"-",0)="-",
        _xlfn.XLOOKUP(A758,Table11[Tag Number],Table11[Status],"-",0)="-",
        _xlfn.XLOOKUP(A758,Table8[Tag Number],Table8[Status],"-",0)="-"),
   "-")</f>
        <v>-</v>
      </c>
      <c r="I758" s="88" t="str">
        <f>IF((_xlfn.XLOOKUP(B758,[2]Sheet1!$A$2:$A$198,[2]Sheet1!$B$2:$B$198,"-",0)="Glade"),"Out","No")</f>
        <v>No</v>
      </c>
      <c r="J758" s="90"/>
      <c r="K758" s="91"/>
      <c r="L758" s="91"/>
      <c r="M758" s="91"/>
      <c r="N758" s="92"/>
      <c r="O758" s="89"/>
      <c r="R758" t="b">
        <f t="shared" si="24"/>
        <v>0</v>
      </c>
    </row>
    <row r="759" spans="1:18" ht="15" thickBot="1" x14ac:dyDescent="0.35">
      <c r="A759" s="2" t="s">
        <v>1694</v>
      </c>
      <c r="B759" s="2" t="s">
        <v>1145</v>
      </c>
      <c r="C759" s="84">
        <f>IF(COUNTIF(Table8[Tag Number], A759), 1, 0)</f>
        <v>0</v>
      </c>
      <c r="D759" s="85">
        <f>IF(COUNTIF(Table9[Tag Number], A759), 1, 0)</f>
        <v>0</v>
      </c>
      <c r="E759" s="86">
        <f>IF(COUNTIF(Table10[Tag Number], A759), 1, 0)</f>
        <v>0</v>
      </c>
      <c r="F759" s="86">
        <f>IF(COUNTIF(Table11[Tag Number], A759), 1, 0)</f>
        <v>0</v>
      </c>
      <c r="G759" s="87">
        <f t="shared" si="25"/>
        <v>0</v>
      </c>
      <c r="H759" s="88" t="str" cm="1">
        <f t="array" ref="H759">_xlfn.IFS(OR(_xlfn.XLOOKUP(A759,Table9[Tag Number],Table9[Status],"-",0)="Dead",
        _xlfn.XLOOKUP(A759,Table10[Tag Number],Table10[Status],"-",0)="Dead",
        _xlfn.XLOOKUP(A759,Table11[Tag Number],Table11[Status],"-",0)="Dead",
        _xlfn.XLOOKUP(A759,Table8[Tag Number],Table8[Status],"-",0)="Dead"),"Dead",
     OR(_xlfn.XLOOKUP(A759,Table11[Tag Number],Table11[Status],"-",0)="Alive",
        _xlfn.XLOOKUP(A759,Table10[Tag Number],Table10[Status],"-",0)="Alive",
        _xlfn.XLOOKUP(A759,Table9[Tag Number],Table9[Status],"-",0)="Alive",
        _xlfn.XLOOKUP(A759,Table8[Tag Number],Table8[Status],"-",0)="Alive"),"Alive",
     OR(_xlfn.XLOOKUP(A759,Table9[Tag Number],Table9[Status],"-",0)="-",
        _xlfn.XLOOKUP(A759,Table10[Tag Number],Table10[Status],"-",0)="-",
        _xlfn.XLOOKUP(A759,Table11[Tag Number],Table11[Status],"-",0)="-",
        _xlfn.XLOOKUP(A759,Table8[Tag Number],Table8[Status],"-",0)="-"),
   "-")</f>
        <v>-</v>
      </c>
      <c r="I759" s="88" t="str">
        <f>IF((_xlfn.XLOOKUP(B759,[2]Sheet1!$A$2:$A$198,[2]Sheet1!$B$2:$B$198,"-",0)="Glade"),"Out","No")</f>
        <v>No</v>
      </c>
      <c r="J759" s="90"/>
      <c r="K759" s="91"/>
      <c r="L759" s="91"/>
      <c r="M759" s="91"/>
      <c r="N759" s="92"/>
      <c r="O759" s="89"/>
      <c r="R759" t="b">
        <f t="shared" si="24"/>
        <v>0</v>
      </c>
    </row>
    <row r="760" spans="1:18" ht="15" thickBot="1" x14ac:dyDescent="0.35">
      <c r="A760" s="3" t="s">
        <v>1695</v>
      </c>
      <c r="B760" s="3" t="s">
        <v>1145</v>
      </c>
      <c r="C760" s="84">
        <f>IF(COUNTIF(Table8[Tag Number], A760), 1, 0)</f>
        <v>0</v>
      </c>
      <c r="D760" s="85">
        <f>IF(COUNTIF(Table9[Tag Number], A760), 1, 0)</f>
        <v>0</v>
      </c>
      <c r="E760" s="86">
        <f>IF(COUNTIF(Table10[Tag Number], A760), 1, 0)</f>
        <v>0</v>
      </c>
      <c r="F760" s="86">
        <f>IF(COUNTIF(Table11[Tag Number], A760), 1, 0)</f>
        <v>0</v>
      </c>
      <c r="G760" s="87">
        <f t="shared" si="25"/>
        <v>0</v>
      </c>
      <c r="H760" s="88" t="str" cm="1">
        <f t="array" ref="H760">_xlfn.IFS(OR(_xlfn.XLOOKUP(A760,Table9[Tag Number],Table9[Status],"-",0)="Dead",
        _xlfn.XLOOKUP(A760,Table10[Tag Number],Table10[Status],"-",0)="Dead",
        _xlfn.XLOOKUP(A760,Table11[Tag Number],Table11[Status],"-",0)="Dead",
        _xlfn.XLOOKUP(A760,Table8[Tag Number],Table8[Status],"-",0)="Dead"),"Dead",
     OR(_xlfn.XLOOKUP(A760,Table11[Tag Number],Table11[Status],"-",0)="Alive",
        _xlfn.XLOOKUP(A760,Table10[Tag Number],Table10[Status],"-",0)="Alive",
        _xlfn.XLOOKUP(A760,Table9[Tag Number],Table9[Status],"-",0)="Alive",
        _xlfn.XLOOKUP(A760,Table8[Tag Number],Table8[Status],"-",0)="Alive"),"Alive",
     OR(_xlfn.XLOOKUP(A760,Table9[Tag Number],Table9[Status],"-",0)="-",
        _xlfn.XLOOKUP(A760,Table10[Tag Number],Table10[Status],"-",0)="-",
        _xlfn.XLOOKUP(A760,Table11[Tag Number],Table11[Status],"-",0)="-",
        _xlfn.XLOOKUP(A760,Table8[Tag Number],Table8[Status],"-",0)="-"),
   "-")</f>
        <v>-</v>
      </c>
      <c r="I760" s="88" t="str">
        <f>IF((_xlfn.XLOOKUP(B760,[2]Sheet1!$A$2:$A$198,[2]Sheet1!$B$2:$B$198,"-",0)="Glade"),"Out","No")</f>
        <v>No</v>
      </c>
      <c r="J760" s="90"/>
      <c r="K760" s="91"/>
      <c r="L760" s="91"/>
      <c r="M760" s="91"/>
      <c r="N760" s="92"/>
      <c r="O760" s="89"/>
      <c r="R760" t="b">
        <f t="shared" si="24"/>
        <v>0</v>
      </c>
    </row>
    <row r="761" spans="1:18" ht="15" thickBot="1" x14ac:dyDescent="0.35">
      <c r="A761" s="2" t="s">
        <v>173</v>
      </c>
      <c r="B761" s="2" t="s">
        <v>1145</v>
      </c>
      <c r="C761" s="84">
        <f>IF(COUNTIF(Table8[Tag Number], A761), 1, 0)</f>
        <v>0</v>
      </c>
      <c r="D761" s="85">
        <f>IF(COUNTIF(Table9[Tag Number], A761), 1, 0)</f>
        <v>0</v>
      </c>
      <c r="E761" s="86">
        <f>IF(COUNTIF(Table10[Tag Number], A761), 1, 0)</f>
        <v>0</v>
      </c>
      <c r="F761" s="86">
        <f>IF(COUNTIF(Table11[Tag Number], A761), 1, 0)</f>
        <v>0</v>
      </c>
      <c r="G761" s="87">
        <f t="shared" si="25"/>
        <v>0</v>
      </c>
      <c r="H761" s="88" t="str" cm="1">
        <f t="array" ref="H761">_xlfn.IFS(OR(_xlfn.XLOOKUP(A761,Table9[Tag Number],Table9[Status],"-",0)="Dead",
        _xlfn.XLOOKUP(A761,Table10[Tag Number],Table10[Status],"-",0)="Dead",
        _xlfn.XLOOKUP(A761,Table11[Tag Number],Table11[Status],"-",0)="Dead",
        _xlfn.XLOOKUP(A761,Table8[Tag Number],Table8[Status],"-",0)="Dead"),"Dead",
     OR(_xlfn.XLOOKUP(A761,Table11[Tag Number],Table11[Status],"-",0)="Alive",
        _xlfn.XLOOKUP(A761,Table10[Tag Number],Table10[Status],"-",0)="Alive",
        _xlfn.XLOOKUP(A761,Table9[Tag Number],Table9[Status],"-",0)="Alive",
        _xlfn.XLOOKUP(A761,Table8[Tag Number],Table8[Status],"-",0)="Alive"),"Alive",
     OR(_xlfn.XLOOKUP(A761,Table9[Tag Number],Table9[Status],"-",0)="-",
        _xlfn.XLOOKUP(A761,Table10[Tag Number],Table10[Status],"-",0)="-",
        _xlfn.XLOOKUP(A761,Table11[Tag Number],Table11[Status],"-",0)="-",
        _xlfn.XLOOKUP(A761,Table8[Tag Number],Table8[Status],"-",0)="-"),
   "-")</f>
        <v>-</v>
      </c>
      <c r="I761" s="88" t="str">
        <f>IF((_xlfn.XLOOKUP(B761,[2]Sheet1!$A$2:$A$198,[2]Sheet1!$B$2:$B$198,"-",0)="Glade"),"Out","No")</f>
        <v>No</v>
      </c>
      <c r="J761" s="90"/>
      <c r="K761" s="91"/>
      <c r="L761" s="91"/>
      <c r="M761" s="91"/>
      <c r="N761" s="92"/>
      <c r="O761" s="89"/>
      <c r="R761" t="b">
        <f t="shared" si="24"/>
        <v>0</v>
      </c>
    </row>
    <row r="762" spans="1:18" ht="15" thickBot="1" x14ac:dyDescent="0.35">
      <c r="A762" s="3" t="s">
        <v>1696</v>
      </c>
      <c r="B762" s="3" t="s">
        <v>1145</v>
      </c>
      <c r="C762" s="84">
        <f>IF(COUNTIF(Table8[Tag Number], A762), 1, 0)</f>
        <v>0</v>
      </c>
      <c r="D762" s="85">
        <f>IF(COUNTIF(Table9[Tag Number], A762), 1, 0)</f>
        <v>0</v>
      </c>
      <c r="E762" s="86">
        <f>IF(COUNTIF(Table10[Tag Number], A762), 1, 0)</f>
        <v>0</v>
      </c>
      <c r="F762" s="86">
        <f>IF(COUNTIF(Table11[Tag Number], A762), 1, 0)</f>
        <v>0</v>
      </c>
      <c r="G762" s="87">
        <f t="shared" si="25"/>
        <v>0</v>
      </c>
      <c r="H762" s="88" t="str" cm="1">
        <f t="array" ref="H762">_xlfn.IFS(OR(_xlfn.XLOOKUP(A762,Table9[Tag Number],Table9[Status],"-",0)="Dead",
        _xlfn.XLOOKUP(A762,Table10[Tag Number],Table10[Status],"-",0)="Dead",
        _xlfn.XLOOKUP(A762,Table11[Tag Number],Table11[Status],"-",0)="Dead",
        _xlfn.XLOOKUP(A762,Table8[Tag Number],Table8[Status],"-",0)="Dead"),"Dead",
     OR(_xlfn.XLOOKUP(A762,Table11[Tag Number],Table11[Status],"-",0)="Alive",
        _xlfn.XLOOKUP(A762,Table10[Tag Number],Table10[Status],"-",0)="Alive",
        _xlfn.XLOOKUP(A762,Table9[Tag Number],Table9[Status],"-",0)="Alive",
        _xlfn.XLOOKUP(A762,Table8[Tag Number],Table8[Status],"-",0)="Alive"),"Alive",
     OR(_xlfn.XLOOKUP(A762,Table9[Tag Number],Table9[Status],"-",0)="-",
        _xlfn.XLOOKUP(A762,Table10[Tag Number],Table10[Status],"-",0)="-",
        _xlfn.XLOOKUP(A762,Table11[Tag Number],Table11[Status],"-",0)="-",
        _xlfn.XLOOKUP(A762,Table8[Tag Number],Table8[Status],"-",0)="-"),
   "-")</f>
        <v>-</v>
      </c>
      <c r="I762" s="88" t="str">
        <f>IF((_xlfn.XLOOKUP(B762,[2]Sheet1!$A$2:$A$198,[2]Sheet1!$B$2:$B$198,"-",0)="Glade"),"Out","No")</f>
        <v>No</v>
      </c>
      <c r="J762" s="90"/>
      <c r="K762" s="91"/>
      <c r="L762" s="91"/>
      <c r="M762" s="91"/>
      <c r="N762" s="92"/>
      <c r="O762" s="89"/>
      <c r="R762" t="b">
        <f t="shared" si="24"/>
        <v>0</v>
      </c>
    </row>
    <row r="763" spans="1:18" ht="15" thickBot="1" x14ac:dyDescent="0.35">
      <c r="A763" s="2" t="s">
        <v>577</v>
      </c>
      <c r="B763" s="2" t="s">
        <v>1137</v>
      </c>
      <c r="C763" s="84">
        <f>IF(COUNTIF(Table8[Tag Number], A763), 1, 0)</f>
        <v>0</v>
      </c>
      <c r="D763" s="85">
        <f>IF(COUNTIF(Table9[Tag Number], A763), 1, 0)</f>
        <v>0</v>
      </c>
      <c r="E763" s="86">
        <f>IF(COUNTIF(Table10[Tag Number], A763), 1, 0)</f>
        <v>1</v>
      </c>
      <c r="F763" s="86">
        <f>IF(COUNTIF(Table11[Tag Number], A763), 1, 0)</f>
        <v>0</v>
      </c>
      <c r="G763" s="87">
        <f t="shared" si="25"/>
        <v>1</v>
      </c>
      <c r="H763" s="88" t="str" cm="1">
        <f t="array" ref="H763">_xlfn.IFS(OR(_xlfn.XLOOKUP(A763,Table9[Tag Number],Table9[Status],"-",0)="Dead",
        _xlfn.XLOOKUP(A763,Table10[Tag Number],Table10[Status],"-",0)="Dead",
        _xlfn.XLOOKUP(A763,Table11[Tag Number],Table11[Status],"-",0)="Dead",
        _xlfn.XLOOKUP(A763,Table8[Tag Number],Table8[Status],"-",0)="Dead"),"Dead",
     OR(_xlfn.XLOOKUP(A763,Table11[Tag Number],Table11[Status],"-",0)="Alive",
        _xlfn.XLOOKUP(A763,Table10[Tag Number],Table10[Status],"-",0)="Alive",
        _xlfn.XLOOKUP(A763,Table9[Tag Number],Table9[Status],"-",0)="Alive",
        _xlfn.XLOOKUP(A763,Table8[Tag Number],Table8[Status],"-",0)="Alive"),"Alive",
     OR(_xlfn.XLOOKUP(A763,Table9[Tag Number],Table9[Status],"-",0)="-",
        _xlfn.XLOOKUP(A763,Table10[Tag Number],Table10[Status],"-",0)="-",
        _xlfn.XLOOKUP(A763,Table11[Tag Number],Table11[Status],"-",0)="-",
        _xlfn.XLOOKUP(A763,Table8[Tag Number],Table8[Status],"-",0)="-"),
   "-")</f>
        <v>Alive</v>
      </c>
      <c r="I763" s="88" t="str">
        <f>IF((_xlfn.XLOOKUP(B763,[2]Sheet1!$A$2:$A$198,[2]Sheet1!$B$2:$B$198,"-",0)="Glade"),"Out","No")</f>
        <v>No</v>
      </c>
      <c r="J763" s="90"/>
      <c r="K763" s="91"/>
      <c r="L763" s="91"/>
      <c r="M763" s="91"/>
      <c r="N763" s="92"/>
      <c r="O763" s="89"/>
      <c r="R763" t="b">
        <f t="shared" si="24"/>
        <v>0</v>
      </c>
    </row>
    <row r="764" spans="1:18" ht="15" thickBot="1" x14ac:dyDescent="0.35">
      <c r="A764" s="2" t="s">
        <v>1697</v>
      </c>
      <c r="B764" s="2" t="s">
        <v>1145</v>
      </c>
      <c r="C764" s="84">
        <f>IF(COUNTIF(Table8[Tag Number], A764), 1, 0)</f>
        <v>0</v>
      </c>
      <c r="D764" s="85">
        <f>IF(COUNTIF(Table9[Tag Number], A764), 1, 0)</f>
        <v>0</v>
      </c>
      <c r="E764" s="86">
        <f>IF(COUNTIF(Table10[Tag Number], A764), 1, 0)</f>
        <v>0</v>
      </c>
      <c r="F764" s="86">
        <f>IF(COUNTIF(Table11[Tag Number], A764), 1, 0)</f>
        <v>0</v>
      </c>
      <c r="G764" s="87">
        <f t="shared" si="25"/>
        <v>0</v>
      </c>
      <c r="H764" s="88" t="str" cm="1">
        <f t="array" ref="H764">_xlfn.IFS(OR(_xlfn.XLOOKUP(A764,Table9[Tag Number],Table9[Status],"-",0)="Dead",
        _xlfn.XLOOKUP(A764,Table10[Tag Number],Table10[Status],"-",0)="Dead",
        _xlfn.XLOOKUP(A764,Table11[Tag Number],Table11[Status],"-",0)="Dead",
        _xlfn.XLOOKUP(A764,Table8[Tag Number],Table8[Status],"-",0)="Dead"),"Dead",
     OR(_xlfn.XLOOKUP(A764,Table11[Tag Number],Table11[Status],"-",0)="Alive",
        _xlfn.XLOOKUP(A764,Table10[Tag Number],Table10[Status],"-",0)="Alive",
        _xlfn.XLOOKUP(A764,Table9[Tag Number],Table9[Status],"-",0)="Alive",
        _xlfn.XLOOKUP(A764,Table8[Tag Number],Table8[Status],"-",0)="Alive"),"Alive",
     OR(_xlfn.XLOOKUP(A764,Table9[Tag Number],Table9[Status],"-",0)="-",
        _xlfn.XLOOKUP(A764,Table10[Tag Number],Table10[Status],"-",0)="-",
        _xlfn.XLOOKUP(A764,Table11[Tag Number],Table11[Status],"-",0)="-",
        _xlfn.XLOOKUP(A764,Table8[Tag Number],Table8[Status],"-",0)="-"),
   "-")</f>
        <v>-</v>
      </c>
      <c r="I764" s="88" t="str">
        <f>IF((_xlfn.XLOOKUP(B764,[2]Sheet1!$A$2:$A$198,[2]Sheet1!$B$2:$B$198,"-",0)="Glade"),"Out","No")</f>
        <v>No</v>
      </c>
      <c r="J764" s="90"/>
      <c r="K764" s="91"/>
      <c r="L764" s="91"/>
      <c r="M764" s="91"/>
      <c r="N764" s="92"/>
      <c r="O764" s="89"/>
      <c r="R764" t="b">
        <f t="shared" si="24"/>
        <v>0</v>
      </c>
    </row>
    <row r="765" spans="1:18" ht="15" thickBot="1" x14ac:dyDescent="0.35">
      <c r="A765" s="3" t="s">
        <v>1698</v>
      </c>
      <c r="B765" s="3" t="s">
        <v>1145</v>
      </c>
      <c r="C765" s="84">
        <f>IF(COUNTIF(Table8[Tag Number], A765), 1, 0)</f>
        <v>0</v>
      </c>
      <c r="D765" s="85">
        <f>IF(COUNTIF(Table9[Tag Number], A765), 1, 0)</f>
        <v>0</v>
      </c>
      <c r="E765" s="86">
        <f>IF(COUNTIF(Table10[Tag Number], A765), 1, 0)</f>
        <v>0</v>
      </c>
      <c r="F765" s="86">
        <f>IF(COUNTIF(Table11[Tag Number], A765), 1, 0)</f>
        <v>0</v>
      </c>
      <c r="G765" s="87">
        <f t="shared" si="25"/>
        <v>0</v>
      </c>
      <c r="H765" s="88" t="str" cm="1">
        <f t="array" ref="H765">_xlfn.IFS(OR(_xlfn.XLOOKUP(A765,Table9[Tag Number],Table9[Status],"-",0)="Dead",
        _xlfn.XLOOKUP(A765,Table10[Tag Number],Table10[Status],"-",0)="Dead",
        _xlfn.XLOOKUP(A765,Table11[Tag Number],Table11[Status],"-",0)="Dead",
        _xlfn.XLOOKUP(A765,Table8[Tag Number],Table8[Status],"-",0)="Dead"),"Dead",
     OR(_xlfn.XLOOKUP(A765,Table11[Tag Number],Table11[Status],"-",0)="Alive",
        _xlfn.XLOOKUP(A765,Table10[Tag Number],Table10[Status],"-",0)="Alive",
        _xlfn.XLOOKUP(A765,Table9[Tag Number],Table9[Status],"-",0)="Alive",
        _xlfn.XLOOKUP(A765,Table8[Tag Number],Table8[Status],"-",0)="Alive"),"Alive",
     OR(_xlfn.XLOOKUP(A765,Table9[Tag Number],Table9[Status],"-",0)="-",
        _xlfn.XLOOKUP(A765,Table10[Tag Number],Table10[Status],"-",0)="-",
        _xlfn.XLOOKUP(A765,Table11[Tag Number],Table11[Status],"-",0)="-",
        _xlfn.XLOOKUP(A765,Table8[Tag Number],Table8[Status],"-",0)="-"),
   "-")</f>
        <v>-</v>
      </c>
      <c r="I765" s="88" t="str">
        <f>IF((_xlfn.XLOOKUP(B765,[2]Sheet1!$A$2:$A$198,[2]Sheet1!$B$2:$B$198,"-",0)="Glade"),"Out","No")</f>
        <v>No</v>
      </c>
      <c r="J765" s="90"/>
      <c r="K765" s="91"/>
      <c r="L765" s="91"/>
      <c r="M765" s="91"/>
      <c r="N765" s="92"/>
      <c r="O765" s="89"/>
      <c r="R765" t="b">
        <f t="shared" si="24"/>
        <v>0</v>
      </c>
    </row>
    <row r="766" spans="1:18" ht="15" thickBot="1" x14ac:dyDescent="0.35">
      <c r="A766" s="2" t="s">
        <v>1699</v>
      </c>
      <c r="B766" s="2" t="s">
        <v>1145</v>
      </c>
      <c r="C766" s="84">
        <f>IF(COUNTIF(Table8[Tag Number], A766), 1, 0)</f>
        <v>0</v>
      </c>
      <c r="D766" s="85">
        <f>IF(COUNTIF(Table9[Tag Number], A766), 1, 0)</f>
        <v>0</v>
      </c>
      <c r="E766" s="86">
        <f>IF(COUNTIF(Table10[Tag Number], A766), 1, 0)</f>
        <v>0</v>
      </c>
      <c r="F766" s="86">
        <f>IF(COUNTIF(Table11[Tag Number], A766), 1, 0)</f>
        <v>0</v>
      </c>
      <c r="G766" s="87">
        <f t="shared" si="25"/>
        <v>0</v>
      </c>
      <c r="H766" s="88" t="str" cm="1">
        <f t="array" ref="H766">_xlfn.IFS(OR(_xlfn.XLOOKUP(A766,Table9[Tag Number],Table9[Status],"-",0)="Dead",
        _xlfn.XLOOKUP(A766,Table10[Tag Number],Table10[Status],"-",0)="Dead",
        _xlfn.XLOOKUP(A766,Table11[Tag Number],Table11[Status],"-",0)="Dead",
        _xlfn.XLOOKUP(A766,Table8[Tag Number],Table8[Status],"-",0)="Dead"),"Dead",
     OR(_xlfn.XLOOKUP(A766,Table11[Tag Number],Table11[Status],"-",0)="Alive",
        _xlfn.XLOOKUP(A766,Table10[Tag Number],Table10[Status],"-",0)="Alive",
        _xlfn.XLOOKUP(A766,Table9[Tag Number],Table9[Status],"-",0)="Alive",
        _xlfn.XLOOKUP(A766,Table8[Tag Number],Table8[Status],"-",0)="Alive"),"Alive",
     OR(_xlfn.XLOOKUP(A766,Table9[Tag Number],Table9[Status],"-",0)="-",
        _xlfn.XLOOKUP(A766,Table10[Tag Number],Table10[Status],"-",0)="-",
        _xlfn.XLOOKUP(A766,Table11[Tag Number],Table11[Status],"-",0)="-",
        _xlfn.XLOOKUP(A766,Table8[Tag Number],Table8[Status],"-",0)="-"),
   "-")</f>
        <v>-</v>
      </c>
      <c r="I766" s="88" t="str">
        <f>IF((_xlfn.XLOOKUP(B766,[2]Sheet1!$A$2:$A$198,[2]Sheet1!$B$2:$B$198,"-",0)="Glade"),"Out","No")</f>
        <v>No</v>
      </c>
      <c r="J766" s="90"/>
      <c r="K766" s="91"/>
      <c r="L766" s="91"/>
      <c r="M766" s="91"/>
      <c r="N766" s="92"/>
      <c r="O766" s="89"/>
      <c r="R766" t="b">
        <f t="shared" si="24"/>
        <v>0</v>
      </c>
    </row>
    <row r="767" spans="1:18" ht="15" thickBot="1" x14ac:dyDescent="0.35">
      <c r="A767" s="3" t="s">
        <v>1700</v>
      </c>
      <c r="B767" s="3" t="s">
        <v>1145</v>
      </c>
      <c r="C767" s="84">
        <f>IF(COUNTIF(Table8[Tag Number], A767), 1, 0)</f>
        <v>0</v>
      </c>
      <c r="D767" s="85">
        <f>IF(COUNTIF(Table9[Tag Number], A767), 1, 0)</f>
        <v>0</v>
      </c>
      <c r="E767" s="86">
        <f>IF(COUNTIF(Table10[Tag Number], A767), 1, 0)</f>
        <v>0</v>
      </c>
      <c r="F767" s="86">
        <f>IF(COUNTIF(Table11[Tag Number], A767), 1, 0)</f>
        <v>0</v>
      </c>
      <c r="G767" s="87">
        <f t="shared" si="25"/>
        <v>0</v>
      </c>
      <c r="H767" s="88" t="str" cm="1">
        <f t="array" ref="H767">_xlfn.IFS(OR(_xlfn.XLOOKUP(A767,Table9[Tag Number],Table9[Status],"-",0)="Dead",
        _xlfn.XLOOKUP(A767,Table10[Tag Number],Table10[Status],"-",0)="Dead",
        _xlfn.XLOOKUP(A767,Table11[Tag Number],Table11[Status],"-",0)="Dead",
        _xlfn.XLOOKUP(A767,Table8[Tag Number],Table8[Status],"-",0)="Dead"),"Dead",
     OR(_xlfn.XLOOKUP(A767,Table11[Tag Number],Table11[Status],"-",0)="Alive",
        _xlfn.XLOOKUP(A767,Table10[Tag Number],Table10[Status],"-",0)="Alive",
        _xlfn.XLOOKUP(A767,Table9[Tag Number],Table9[Status],"-",0)="Alive",
        _xlfn.XLOOKUP(A767,Table8[Tag Number],Table8[Status],"-",0)="Alive"),"Alive",
     OR(_xlfn.XLOOKUP(A767,Table9[Tag Number],Table9[Status],"-",0)="-",
        _xlfn.XLOOKUP(A767,Table10[Tag Number],Table10[Status],"-",0)="-",
        _xlfn.XLOOKUP(A767,Table11[Tag Number],Table11[Status],"-",0)="-",
        _xlfn.XLOOKUP(A767,Table8[Tag Number],Table8[Status],"-",0)="-"),
   "-")</f>
        <v>-</v>
      </c>
      <c r="I767" s="88" t="str">
        <f>IF((_xlfn.XLOOKUP(B767,[2]Sheet1!$A$2:$A$198,[2]Sheet1!$B$2:$B$198,"-",0)="Glade"),"Out","No")</f>
        <v>No</v>
      </c>
      <c r="J767" s="90"/>
      <c r="K767" s="91"/>
      <c r="L767" s="91"/>
      <c r="M767" s="91"/>
      <c r="N767" s="92"/>
      <c r="O767" s="89"/>
      <c r="R767" t="b">
        <f t="shared" si="24"/>
        <v>0</v>
      </c>
    </row>
    <row r="768" spans="1:18" ht="15" thickBot="1" x14ac:dyDescent="0.35">
      <c r="A768" s="2" t="s">
        <v>1701</v>
      </c>
      <c r="B768" s="2" t="s">
        <v>1145</v>
      </c>
      <c r="C768" s="84">
        <f>IF(COUNTIF(Table8[Tag Number], A768), 1, 0)</f>
        <v>0</v>
      </c>
      <c r="D768" s="85">
        <f>IF(COUNTIF(Table9[Tag Number], A768), 1, 0)</f>
        <v>0</v>
      </c>
      <c r="E768" s="86">
        <f>IF(COUNTIF(Table10[Tag Number], A768), 1, 0)</f>
        <v>0</v>
      </c>
      <c r="F768" s="86">
        <f>IF(COUNTIF(Table11[Tag Number], A768), 1, 0)</f>
        <v>0</v>
      </c>
      <c r="G768" s="87">
        <f t="shared" si="25"/>
        <v>0</v>
      </c>
      <c r="H768" s="88" t="str" cm="1">
        <f t="array" ref="H768">_xlfn.IFS(OR(_xlfn.XLOOKUP(A768,Table9[Tag Number],Table9[Status],"-",0)="Dead",
        _xlfn.XLOOKUP(A768,Table10[Tag Number],Table10[Status],"-",0)="Dead",
        _xlfn.XLOOKUP(A768,Table11[Tag Number],Table11[Status],"-",0)="Dead",
        _xlfn.XLOOKUP(A768,Table8[Tag Number],Table8[Status],"-",0)="Dead"),"Dead",
     OR(_xlfn.XLOOKUP(A768,Table11[Tag Number],Table11[Status],"-",0)="Alive",
        _xlfn.XLOOKUP(A768,Table10[Tag Number],Table10[Status],"-",0)="Alive",
        _xlfn.XLOOKUP(A768,Table9[Tag Number],Table9[Status],"-",0)="Alive",
        _xlfn.XLOOKUP(A768,Table8[Tag Number],Table8[Status],"-",0)="Alive"),"Alive",
     OR(_xlfn.XLOOKUP(A768,Table9[Tag Number],Table9[Status],"-",0)="-",
        _xlfn.XLOOKUP(A768,Table10[Tag Number],Table10[Status],"-",0)="-",
        _xlfn.XLOOKUP(A768,Table11[Tag Number],Table11[Status],"-",0)="-",
        _xlfn.XLOOKUP(A768,Table8[Tag Number],Table8[Status],"-",0)="-"),
   "-")</f>
        <v>-</v>
      </c>
      <c r="I768" s="88" t="str">
        <f>IF((_xlfn.XLOOKUP(B768,[2]Sheet1!$A$2:$A$198,[2]Sheet1!$B$2:$B$198,"-",0)="Glade"),"Out","No")</f>
        <v>No</v>
      </c>
      <c r="J768" s="90"/>
      <c r="K768" s="91"/>
      <c r="L768" s="91"/>
      <c r="M768" s="91"/>
      <c r="N768" s="92"/>
      <c r="O768" s="89"/>
      <c r="R768" t="b">
        <f t="shared" si="24"/>
        <v>0</v>
      </c>
    </row>
    <row r="769" spans="1:18" ht="15" thickBot="1" x14ac:dyDescent="0.35">
      <c r="A769" s="3" t="s">
        <v>1702</v>
      </c>
      <c r="B769" s="3" t="s">
        <v>1145</v>
      </c>
      <c r="C769" s="84">
        <f>IF(COUNTIF(Table8[Tag Number], A769), 1, 0)</f>
        <v>0</v>
      </c>
      <c r="D769" s="85">
        <f>IF(COUNTIF(Table9[Tag Number], A769), 1, 0)</f>
        <v>0</v>
      </c>
      <c r="E769" s="86">
        <f>IF(COUNTIF(Table10[Tag Number], A769), 1, 0)</f>
        <v>0</v>
      </c>
      <c r="F769" s="86">
        <f>IF(COUNTIF(Table11[Tag Number], A769), 1, 0)</f>
        <v>0</v>
      </c>
      <c r="G769" s="87">
        <f t="shared" si="25"/>
        <v>0</v>
      </c>
      <c r="H769" s="88" t="str" cm="1">
        <f t="array" ref="H769">_xlfn.IFS(OR(_xlfn.XLOOKUP(A769,Table9[Tag Number],Table9[Status],"-",0)="Dead",
        _xlfn.XLOOKUP(A769,Table10[Tag Number],Table10[Status],"-",0)="Dead",
        _xlfn.XLOOKUP(A769,Table11[Tag Number],Table11[Status],"-",0)="Dead",
        _xlfn.XLOOKUP(A769,Table8[Tag Number],Table8[Status],"-",0)="Dead"),"Dead",
     OR(_xlfn.XLOOKUP(A769,Table11[Tag Number],Table11[Status],"-",0)="Alive",
        _xlfn.XLOOKUP(A769,Table10[Tag Number],Table10[Status],"-",0)="Alive",
        _xlfn.XLOOKUP(A769,Table9[Tag Number],Table9[Status],"-",0)="Alive",
        _xlfn.XLOOKUP(A769,Table8[Tag Number],Table8[Status],"-",0)="Alive"),"Alive",
     OR(_xlfn.XLOOKUP(A769,Table9[Tag Number],Table9[Status],"-",0)="-",
        _xlfn.XLOOKUP(A769,Table10[Tag Number],Table10[Status],"-",0)="-",
        _xlfn.XLOOKUP(A769,Table11[Tag Number],Table11[Status],"-",0)="-",
        _xlfn.XLOOKUP(A769,Table8[Tag Number],Table8[Status],"-",0)="-"),
   "-")</f>
        <v>-</v>
      </c>
      <c r="I769" s="88" t="str">
        <f>IF((_xlfn.XLOOKUP(B769,[2]Sheet1!$A$2:$A$198,[2]Sheet1!$B$2:$B$198,"-",0)="Glade"),"Out","No")</f>
        <v>No</v>
      </c>
      <c r="J769" s="90"/>
      <c r="K769" s="91"/>
      <c r="L769" s="91"/>
      <c r="M769" s="91"/>
      <c r="N769" s="92"/>
      <c r="O769" s="89"/>
      <c r="R769" t="b">
        <f t="shared" si="24"/>
        <v>0</v>
      </c>
    </row>
    <row r="770" spans="1:18" ht="15" thickBot="1" x14ac:dyDescent="0.35">
      <c r="A770" s="2" t="s">
        <v>1703</v>
      </c>
      <c r="B770" s="2" t="s">
        <v>1145</v>
      </c>
      <c r="C770" s="84">
        <f>IF(COUNTIF(Table8[Tag Number], A770), 1, 0)</f>
        <v>0</v>
      </c>
      <c r="D770" s="85">
        <f>IF(COUNTIF(Table9[Tag Number], A770), 1, 0)</f>
        <v>0</v>
      </c>
      <c r="E770" s="86">
        <f>IF(COUNTIF(Table10[Tag Number], A770), 1, 0)</f>
        <v>0</v>
      </c>
      <c r="F770" s="86">
        <f>IF(COUNTIF(Table11[Tag Number], A770), 1, 0)</f>
        <v>0</v>
      </c>
      <c r="G770" s="87">
        <f t="shared" si="25"/>
        <v>0</v>
      </c>
      <c r="H770" s="88" t="str" cm="1">
        <f t="array" ref="H770">_xlfn.IFS(OR(_xlfn.XLOOKUP(A770,Table9[Tag Number],Table9[Status],"-",0)="Dead",
        _xlfn.XLOOKUP(A770,Table10[Tag Number],Table10[Status],"-",0)="Dead",
        _xlfn.XLOOKUP(A770,Table11[Tag Number],Table11[Status],"-",0)="Dead",
        _xlfn.XLOOKUP(A770,Table8[Tag Number],Table8[Status],"-",0)="Dead"),"Dead",
     OR(_xlfn.XLOOKUP(A770,Table11[Tag Number],Table11[Status],"-",0)="Alive",
        _xlfn.XLOOKUP(A770,Table10[Tag Number],Table10[Status],"-",0)="Alive",
        _xlfn.XLOOKUP(A770,Table9[Tag Number],Table9[Status],"-",0)="Alive",
        _xlfn.XLOOKUP(A770,Table8[Tag Number],Table8[Status],"-",0)="Alive"),"Alive",
     OR(_xlfn.XLOOKUP(A770,Table9[Tag Number],Table9[Status],"-",0)="-",
        _xlfn.XLOOKUP(A770,Table10[Tag Number],Table10[Status],"-",0)="-",
        _xlfn.XLOOKUP(A770,Table11[Tag Number],Table11[Status],"-",0)="-",
        _xlfn.XLOOKUP(A770,Table8[Tag Number],Table8[Status],"-",0)="-"),
   "-")</f>
        <v>-</v>
      </c>
      <c r="I770" s="88" t="str">
        <f>IF((_xlfn.XLOOKUP(B770,[2]Sheet1!$A$2:$A$198,[2]Sheet1!$B$2:$B$198,"-",0)="Glade"),"Out","No")</f>
        <v>No</v>
      </c>
      <c r="J770" s="90"/>
      <c r="K770" s="91"/>
      <c r="L770" s="91"/>
      <c r="M770" s="91"/>
      <c r="N770" s="92"/>
      <c r="O770" s="89"/>
      <c r="R770" t="b">
        <f t="shared" si="24"/>
        <v>0</v>
      </c>
    </row>
    <row r="771" spans="1:18" ht="15" thickBot="1" x14ac:dyDescent="0.35">
      <c r="A771" s="3" t="s">
        <v>1704</v>
      </c>
      <c r="B771" s="3" t="s">
        <v>1145</v>
      </c>
      <c r="C771" s="84">
        <f>IF(COUNTIF(Table8[Tag Number], A771), 1, 0)</f>
        <v>0</v>
      </c>
      <c r="D771" s="85">
        <f>IF(COUNTIF(Table9[Tag Number], A771), 1, 0)</f>
        <v>0</v>
      </c>
      <c r="E771" s="86">
        <f>IF(COUNTIF(Table10[Tag Number], A771), 1, 0)</f>
        <v>0</v>
      </c>
      <c r="F771" s="86">
        <f>IF(COUNTIF(Table11[Tag Number], A771), 1, 0)</f>
        <v>0</v>
      </c>
      <c r="G771" s="87">
        <f t="shared" si="25"/>
        <v>0</v>
      </c>
      <c r="H771" s="88" t="str" cm="1">
        <f t="array" ref="H771">_xlfn.IFS(OR(_xlfn.XLOOKUP(A771,Table9[Tag Number],Table9[Status],"-",0)="Dead",
        _xlfn.XLOOKUP(A771,Table10[Tag Number],Table10[Status],"-",0)="Dead",
        _xlfn.XLOOKUP(A771,Table11[Tag Number],Table11[Status],"-",0)="Dead",
        _xlfn.XLOOKUP(A771,Table8[Tag Number],Table8[Status],"-",0)="Dead"),"Dead",
     OR(_xlfn.XLOOKUP(A771,Table11[Tag Number],Table11[Status],"-",0)="Alive",
        _xlfn.XLOOKUP(A771,Table10[Tag Number],Table10[Status],"-",0)="Alive",
        _xlfn.XLOOKUP(A771,Table9[Tag Number],Table9[Status],"-",0)="Alive",
        _xlfn.XLOOKUP(A771,Table8[Tag Number],Table8[Status],"-",0)="Alive"),"Alive",
     OR(_xlfn.XLOOKUP(A771,Table9[Tag Number],Table9[Status],"-",0)="-",
        _xlfn.XLOOKUP(A771,Table10[Tag Number],Table10[Status],"-",0)="-",
        _xlfn.XLOOKUP(A771,Table11[Tag Number],Table11[Status],"-",0)="-",
        _xlfn.XLOOKUP(A771,Table8[Tag Number],Table8[Status],"-",0)="-"),
   "-")</f>
        <v>-</v>
      </c>
      <c r="I771" s="88" t="str">
        <f>IF((_xlfn.XLOOKUP(B771,[2]Sheet1!$A$2:$A$198,[2]Sheet1!$B$2:$B$198,"-",0)="Glade"),"Out","No")</f>
        <v>No</v>
      </c>
      <c r="J771" s="90"/>
      <c r="K771" s="91"/>
      <c r="L771" s="91"/>
      <c r="M771" s="91"/>
      <c r="N771" s="92"/>
      <c r="O771" s="89"/>
      <c r="R771" t="b">
        <f t="shared" si="24"/>
        <v>0</v>
      </c>
    </row>
    <row r="772" spans="1:18" ht="15" thickBot="1" x14ac:dyDescent="0.35">
      <c r="A772" s="2" t="s">
        <v>1705</v>
      </c>
      <c r="B772" s="2" t="s">
        <v>1145</v>
      </c>
      <c r="C772" s="84">
        <f>IF(COUNTIF(Table8[Tag Number], A772), 1, 0)</f>
        <v>0</v>
      </c>
      <c r="D772" s="85">
        <f>IF(COUNTIF(Table9[Tag Number], A772), 1, 0)</f>
        <v>0</v>
      </c>
      <c r="E772" s="86">
        <f>IF(COUNTIF(Table10[Tag Number], A772), 1, 0)</f>
        <v>0</v>
      </c>
      <c r="F772" s="86">
        <f>IF(COUNTIF(Table11[Tag Number], A772), 1, 0)</f>
        <v>0</v>
      </c>
      <c r="G772" s="87">
        <f t="shared" si="25"/>
        <v>0</v>
      </c>
      <c r="H772" s="88" t="str" cm="1">
        <f t="array" ref="H772">_xlfn.IFS(OR(_xlfn.XLOOKUP(A772,Table9[Tag Number],Table9[Status],"-",0)="Dead",
        _xlfn.XLOOKUP(A772,Table10[Tag Number],Table10[Status],"-",0)="Dead",
        _xlfn.XLOOKUP(A772,Table11[Tag Number],Table11[Status],"-",0)="Dead",
        _xlfn.XLOOKUP(A772,Table8[Tag Number],Table8[Status],"-",0)="Dead"),"Dead",
     OR(_xlfn.XLOOKUP(A772,Table11[Tag Number],Table11[Status],"-",0)="Alive",
        _xlfn.XLOOKUP(A772,Table10[Tag Number],Table10[Status],"-",0)="Alive",
        _xlfn.XLOOKUP(A772,Table9[Tag Number],Table9[Status],"-",0)="Alive",
        _xlfn.XLOOKUP(A772,Table8[Tag Number],Table8[Status],"-",0)="Alive"),"Alive",
     OR(_xlfn.XLOOKUP(A772,Table9[Tag Number],Table9[Status],"-",0)="-",
        _xlfn.XLOOKUP(A772,Table10[Tag Number],Table10[Status],"-",0)="-",
        _xlfn.XLOOKUP(A772,Table11[Tag Number],Table11[Status],"-",0)="-",
        _xlfn.XLOOKUP(A772,Table8[Tag Number],Table8[Status],"-",0)="-"),
   "-")</f>
        <v>-</v>
      </c>
      <c r="I772" s="88" t="str">
        <f>IF((_xlfn.XLOOKUP(B772,[2]Sheet1!$A$2:$A$198,[2]Sheet1!$B$2:$B$198,"-",0)="Glade"),"Out","No")</f>
        <v>No</v>
      </c>
      <c r="J772" s="90"/>
      <c r="K772" s="91"/>
      <c r="L772" s="91"/>
      <c r="M772" s="91"/>
      <c r="N772" s="92"/>
      <c r="O772" s="89"/>
      <c r="R772" t="b">
        <f t="shared" ref="R772:R835" si="26">IF(G772&gt;1,A772)</f>
        <v>0</v>
      </c>
    </row>
    <row r="773" spans="1:18" ht="15" thickBot="1" x14ac:dyDescent="0.35">
      <c r="A773" s="3" t="s">
        <v>1706</v>
      </c>
      <c r="B773" s="3" t="s">
        <v>1145</v>
      </c>
      <c r="C773" s="84">
        <f>IF(COUNTIF(Table8[Tag Number], A773), 1, 0)</f>
        <v>0</v>
      </c>
      <c r="D773" s="85">
        <f>IF(COUNTIF(Table9[Tag Number], A773), 1, 0)</f>
        <v>0</v>
      </c>
      <c r="E773" s="86">
        <f>IF(COUNTIF(Table10[Tag Number], A773), 1, 0)</f>
        <v>0</v>
      </c>
      <c r="F773" s="86">
        <f>IF(COUNTIF(Table11[Tag Number], A773), 1, 0)</f>
        <v>0</v>
      </c>
      <c r="G773" s="87">
        <f t="shared" ref="G773:G836" si="27">SUM(C773:F773)</f>
        <v>0</v>
      </c>
      <c r="H773" s="88" t="str" cm="1">
        <f t="array" ref="H773">_xlfn.IFS(OR(_xlfn.XLOOKUP(A773,Table9[Tag Number],Table9[Status],"-",0)="Dead",
        _xlfn.XLOOKUP(A773,Table10[Tag Number],Table10[Status],"-",0)="Dead",
        _xlfn.XLOOKUP(A773,Table11[Tag Number],Table11[Status],"-",0)="Dead",
        _xlfn.XLOOKUP(A773,Table8[Tag Number],Table8[Status],"-",0)="Dead"),"Dead",
     OR(_xlfn.XLOOKUP(A773,Table11[Tag Number],Table11[Status],"-",0)="Alive",
        _xlfn.XLOOKUP(A773,Table10[Tag Number],Table10[Status],"-",0)="Alive",
        _xlfn.XLOOKUP(A773,Table9[Tag Number],Table9[Status],"-",0)="Alive",
        _xlfn.XLOOKUP(A773,Table8[Tag Number],Table8[Status],"-",0)="Alive"),"Alive",
     OR(_xlfn.XLOOKUP(A773,Table9[Tag Number],Table9[Status],"-",0)="-",
        _xlfn.XLOOKUP(A773,Table10[Tag Number],Table10[Status],"-",0)="-",
        _xlfn.XLOOKUP(A773,Table11[Tag Number],Table11[Status],"-",0)="-",
        _xlfn.XLOOKUP(A773,Table8[Tag Number],Table8[Status],"-",0)="-"),
   "-")</f>
        <v>-</v>
      </c>
      <c r="I773" s="88" t="str">
        <f>IF((_xlfn.XLOOKUP(B773,[2]Sheet1!$A$2:$A$198,[2]Sheet1!$B$2:$B$198,"-",0)="Glade"),"Out","No")</f>
        <v>No</v>
      </c>
      <c r="J773" s="90"/>
      <c r="K773" s="91"/>
      <c r="L773" s="91"/>
      <c r="M773" s="91"/>
      <c r="N773" s="92"/>
      <c r="O773" s="89"/>
      <c r="R773" t="b">
        <f t="shared" si="26"/>
        <v>0</v>
      </c>
    </row>
    <row r="774" spans="1:18" ht="15" thickBot="1" x14ac:dyDescent="0.35">
      <c r="A774" s="2" t="s">
        <v>456</v>
      </c>
      <c r="B774" s="2" t="s">
        <v>1145</v>
      </c>
      <c r="C774" s="84">
        <f>IF(COUNTIF(Table8[Tag Number], A774), 1, 0)</f>
        <v>0</v>
      </c>
      <c r="D774" s="85">
        <f>IF(COUNTIF(Table9[Tag Number], A774), 1, 0)</f>
        <v>0</v>
      </c>
      <c r="E774" s="86">
        <f>IF(COUNTIF(Table10[Tag Number], A774), 1, 0)</f>
        <v>1</v>
      </c>
      <c r="F774" s="86">
        <f>IF(COUNTIF(Table11[Tag Number], A774), 1, 0)</f>
        <v>0</v>
      </c>
      <c r="G774" s="87">
        <f t="shared" si="27"/>
        <v>1</v>
      </c>
      <c r="H774" s="88" t="str" cm="1">
        <f t="array" ref="H774">_xlfn.IFS(OR(_xlfn.XLOOKUP(A774,Table9[Tag Number],Table9[Status],"-",0)="Dead",
        _xlfn.XLOOKUP(A774,Table10[Tag Number],Table10[Status],"-",0)="Dead",
        _xlfn.XLOOKUP(A774,Table11[Tag Number],Table11[Status],"-",0)="Dead",
        _xlfn.XLOOKUP(A774,Table8[Tag Number],Table8[Status],"-",0)="Dead"),"Dead",
     OR(_xlfn.XLOOKUP(A774,Table11[Tag Number],Table11[Status],"-",0)="Alive",
        _xlfn.XLOOKUP(A774,Table10[Tag Number],Table10[Status],"-",0)="Alive",
        _xlfn.XLOOKUP(A774,Table9[Tag Number],Table9[Status],"-",0)="Alive",
        _xlfn.XLOOKUP(A774,Table8[Tag Number],Table8[Status],"-",0)="Alive"),"Alive",
     OR(_xlfn.XLOOKUP(A774,Table9[Tag Number],Table9[Status],"-",0)="-",
        _xlfn.XLOOKUP(A774,Table10[Tag Number],Table10[Status],"-",0)="-",
        _xlfn.XLOOKUP(A774,Table11[Tag Number],Table11[Status],"-",0)="-",
        _xlfn.XLOOKUP(A774,Table8[Tag Number],Table8[Status],"-",0)="-"),
   "-")</f>
        <v>Alive</v>
      </c>
      <c r="I774" s="88" t="str">
        <f>IF((_xlfn.XLOOKUP(B774,[2]Sheet1!$A$2:$A$198,[2]Sheet1!$B$2:$B$198,"-",0)="Glade"),"Out","No")</f>
        <v>No</v>
      </c>
      <c r="J774" s="90"/>
      <c r="K774" s="91"/>
      <c r="L774" s="91"/>
      <c r="M774" s="91"/>
      <c r="N774" s="92"/>
      <c r="O774" s="89"/>
      <c r="R774" t="b">
        <f t="shared" si="26"/>
        <v>0</v>
      </c>
    </row>
    <row r="775" spans="1:18" ht="15" thickBot="1" x14ac:dyDescent="0.35">
      <c r="A775" s="3" t="s">
        <v>1707</v>
      </c>
      <c r="B775" s="3" t="s">
        <v>1145</v>
      </c>
      <c r="C775" s="84">
        <f>IF(COUNTIF(Table8[Tag Number], A775), 1, 0)</f>
        <v>0</v>
      </c>
      <c r="D775" s="85">
        <f>IF(COUNTIF(Table9[Tag Number], A775), 1, 0)</f>
        <v>0</v>
      </c>
      <c r="E775" s="86">
        <f>IF(COUNTIF(Table10[Tag Number], A775), 1, 0)</f>
        <v>0</v>
      </c>
      <c r="F775" s="86">
        <f>IF(COUNTIF(Table11[Tag Number], A775), 1, 0)</f>
        <v>0</v>
      </c>
      <c r="G775" s="87">
        <f t="shared" si="27"/>
        <v>0</v>
      </c>
      <c r="H775" s="88" t="str" cm="1">
        <f t="array" ref="H775">_xlfn.IFS(OR(_xlfn.XLOOKUP(A775,Table9[Tag Number],Table9[Status],"-",0)="Dead",
        _xlfn.XLOOKUP(A775,Table10[Tag Number],Table10[Status],"-",0)="Dead",
        _xlfn.XLOOKUP(A775,Table11[Tag Number],Table11[Status],"-",0)="Dead",
        _xlfn.XLOOKUP(A775,Table8[Tag Number],Table8[Status],"-",0)="Dead"),"Dead",
     OR(_xlfn.XLOOKUP(A775,Table11[Tag Number],Table11[Status],"-",0)="Alive",
        _xlfn.XLOOKUP(A775,Table10[Tag Number],Table10[Status],"-",0)="Alive",
        _xlfn.XLOOKUP(A775,Table9[Tag Number],Table9[Status],"-",0)="Alive",
        _xlfn.XLOOKUP(A775,Table8[Tag Number],Table8[Status],"-",0)="Alive"),"Alive",
     OR(_xlfn.XLOOKUP(A775,Table9[Tag Number],Table9[Status],"-",0)="-",
        _xlfn.XLOOKUP(A775,Table10[Tag Number],Table10[Status],"-",0)="-",
        _xlfn.XLOOKUP(A775,Table11[Tag Number],Table11[Status],"-",0)="-",
        _xlfn.XLOOKUP(A775,Table8[Tag Number],Table8[Status],"-",0)="-"),
   "-")</f>
        <v>-</v>
      </c>
      <c r="I775" s="88" t="str">
        <f>IF((_xlfn.XLOOKUP(B775,[2]Sheet1!$A$2:$A$198,[2]Sheet1!$B$2:$B$198,"-",0)="Glade"),"Out","No")</f>
        <v>No</v>
      </c>
      <c r="J775" s="90"/>
      <c r="K775" s="91"/>
      <c r="L775" s="91"/>
      <c r="M775" s="91"/>
      <c r="N775" s="92"/>
      <c r="O775" s="89"/>
      <c r="R775" t="b">
        <f t="shared" si="26"/>
        <v>0</v>
      </c>
    </row>
    <row r="776" spans="1:18" ht="15" thickBot="1" x14ac:dyDescent="0.35">
      <c r="A776" s="2" t="s">
        <v>1708</v>
      </c>
      <c r="B776" s="2" t="s">
        <v>1145</v>
      </c>
      <c r="C776" s="84">
        <f>IF(COUNTIF(Table8[Tag Number], A776), 1, 0)</f>
        <v>0</v>
      </c>
      <c r="D776" s="85">
        <f>IF(COUNTIF(Table9[Tag Number], A776), 1, 0)</f>
        <v>0</v>
      </c>
      <c r="E776" s="86">
        <f>IF(COUNTIF(Table10[Tag Number], A776), 1, 0)</f>
        <v>0</v>
      </c>
      <c r="F776" s="86">
        <f>IF(COUNTIF(Table11[Tag Number], A776), 1, 0)</f>
        <v>0</v>
      </c>
      <c r="G776" s="87">
        <f t="shared" si="27"/>
        <v>0</v>
      </c>
      <c r="H776" s="88" t="str" cm="1">
        <f t="array" ref="H776">_xlfn.IFS(OR(_xlfn.XLOOKUP(A776,Table9[Tag Number],Table9[Status],"-",0)="Dead",
        _xlfn.XLOOKUP(A776,Table10[Tag Number],Table10[Status],"-",0)="Dead",
        _xlfn.XLOOKUP(A776,Table11[Tag Number],Table11[Status],"-",0)="Dead",
        _xlfn.XLOOKUP(A776,Table8[Tag Number],Table8[Status],"-",0)="Dead"),"Dead",
     OR(_xlfn.XLOOKUP(A776,Table11[Tag Number],Table11[Status],"-",0)="Alive",
        _xlfn.XLOOKUP(A776,Table10[Tag Number],Table10[Status],"-",0)="Alive",
        _xlfn.XLOOKUP(A776,Table9[Tag Number],Table9[Status],"-",0)="Alive",
        _xlfn.XLOOKUP(A776,Table8[Tag Number],Table8[Status],"-",0)="Alive"),"Alive",
     OR(_xlfn.XLOOKUP(A776,Table9[Tag Number],Table9[Status],"-",0)="-",
        _xlfn.XLOOKUP(A776,Table10[Tag Number],Table10[Status],"-",0)="-",
        _xlfn.XLOOKUP(A776,Table11[Tag Number],Table11[Status],"-",0)="-",
        _xlfn.XLOOKUP(A776,Table8[Tag Number],Table8[Status],"-",0)="-"),
   "-")</f>
        <v>-</v>
      </c>
      <c r="I776" s="88" t="str">
        <f>IF((_xlfn.XLOOKUP(B776,[2]Sheet1!$A$2:$A$198,[2]Sheet1!$B$2:$B$198,"-",0)="Glade"),"Out","No")</f>
        <v>No</v>
      </c>
      <c r="J776" s="90"/>
      <c r="K776" s="91"/>
      <c r="L776" s="91"/>
      <c r="M776" s="91"/>
      <c r="N776" s="92"/>
      <c r="O776" s="89"/>
      <c r="R776" t="b">
        <f t="shared" si="26"/>
        <v>0</v>
      </c>
    </row>
    <row r="777" spans="1:18" ht="15" thickBot="1" x14ac:dyDescent="0.35">
      <c r="A777" s="3" t="s">
        <v>1709</v>
      </c>
      <c r="B777" s="3" t="s">
        <v>1145</v>
      </c>
      <c r="C777" s="84">
        <f>IF(COUNTIF(Table8[Tag Number], A777), 1, 0)</f>
        <v>0</v>
      </c>
      <c r="D777" s="85">
        <f>IF(COUNTIF(Table9[Tag Number], A777), 1, 0)</f>
        <v>0</v>
      </c>
      <c r="E777" s="86">
        <f>IF(COUNTIF(Table10[Tag Number], A777), 1, 0)</f>
        <v>0</v>
      </c>
      <c r="F777" s="86">
        <f>IF(COUNTIF(Table11[Tag Number], A777), 1, 0)</f>
        <v>0</v>
      </c>
      <c r="G777" s="87">
        <f t="shared" si="27"/>
        <v>0</v>
      </c>
      <c r="H777" s="88" t="str" cm="1">
        <f t="array" ref="H777">_xlfn.IFS(OR(_xlfn.XLOOKUP(A777,Table9[Tag Number],Table9[Status],"-",0)="Dead",
        _xlfn.XLOOKUP(A777,Table10[Tag Number],Table10[Status],"-",0)="Dead",
        _xlfn.XLOOKUP(A777,Table11[Tag Number],Table11[Status],"-",0)="Dead",
        _xlfn.XLOOKUP(A777,Table8[Tag Number],Table8[Status],"-",0)="Dead"),"Dead",
     OR(_xlfn.XLOOKUP(A777,Table11[Tag Number],Table11[Status],"-",0)="Alive",
        _xlfn.XLOOKUP(A777,Table10[Tag Number],Table10[Status],"-",0)="Alive",
        _xlfn.XLOOKUP(A777,Table9[Tag Number],Table9[Status],"-",0)="Alive",
        _xlfn.XLOOKUP(A777,Table8[Tag Number],Table8[Status],"-",0)="Alive"),"Alive",
     OR(_xlfn.XLOOKUP(A777,Table9[Tag Number],Table9[Status],"-",0)="-",
        _xlfn.XLOOKUP(A777,Table10[Tag Number],Table10[Status],"-",0)="-",
        _xlfn.XLOOKUP(A777,Table11[Tag Number],Table11[Status],"-",0)="-",
        _xlfn.XLOOKUP(A777,Table8[Tag Number],Table8[Status],"-",0)="-"),
   "-")</f>
        <v>-</v>
      </c>
      <c r="I777" s="88" t="str">
        <f>IF((_xlfn.XLOOKUP(B777,[2]Sheet1!$A$2:$A$198,[2]Sheet1!$B$2:$B$198,"-",0)="Glade"),"Out","No")</f>
        <v>No</v>
      </c>
      <c r="J777" s="90"/>
      <c r="K777" s="91"/>
      <c r="L777" s="91"/>
      <c r="M777" s="91"/>
      <c r="N777" s="92"/>
      <c r="O777" s="89"/>
      <c r="R777" t="b">
        <f t="shared" si="26"/>
        <v>0</v>
      </c>
    </row>
    <row r="778" spans="1:18" ht="15" thickBot="1" x14ac:dyDescent="0.35">
      <c r="A778" s="2" t="s">
        <v>1710</v>
      </c>
      <c r="B778" s="2" t="s">
        <v>1137</v>
      </c>
      <c r="C778" s="84">
        <f>IF(COUNTIF(Table8[Tag Number], A778), 1, 0)</f>
        <v>0</v>
      </c>
      <c r="D778" s="85">
        <f>IF(COUNTIF(Table9[Tag Number], A778), 1, 0)</f>
        <v>0</v>
      </c>
      <c r="E778" s="86">
        <f>IF(COUNTIF(Table10[Tag Number], A778), 1, 0)</f>
        <v>0</v>
      </c>
      <c r="F778" s="86">
        <f>IF(COUNTIF(Table11[Tag Number], A778), 1, 0)</f>
        <v>0</v>
      </c>
      <c r="G778" s="87">
        <f t="shared" si="27"/>
        <v>0</v>
      </c>
      <c r="H778" s="88" t="str" cm="1">
        <f t="array" ref="H778">_xlfn.IFS(OR(_xlfn.XLOOKUP(A778,Table9[Tag Number],Table9[Status],"-",0)="Dead",
        _xlfn.XLOOKUP(A778,Table10[Tag Number],Table10[Status],"-",0)="Dead",
        _xlfn.XLOOKUP(A778,Table11[Tag Number],Table11[Status],"-",0)="Dead",
        _xlfn.XLOOKUP(A778,Table8[Tag Number],Table8[Status],"-",0)="Dead"),"Dead",
     OR(_xlfn.XLOOKUP(A778,Table11[Tag Number],Table11[Status],"-",0)="Alive",
        _xlfn.XLOOKUP(A778,Table10[Tag Number],Table10[Status],"-",0)="Alive",
        _xlfn.XLOOKUP(A778,Table9[Tag Number],Table9[Status],"-",0)="Alive",
        _xlfn.XLOOKUP(A778,Table8[Tag Number],Table8[Status],"-",0)="Alive"),"Alive",
     OR(_xlfn.XLOOKUP(A778,Table9[Tag Number],Table9[Status],"-",0)="-",
        _xlfn.XLOOKUP(A778,Table10[Tag Number],Table10[Status],"-",0)="-",
        _xlfn.XLOOKUP(A778,Table11[Tag Number],Table11[Status],"-",0)="-",
        _xlfn.XLOOKUP(A778,Table8[Tag Number],Table8[Status],"-",0)="-"),
   "-")</f>
        <v>-</v>
      </c>
      <c r="I778" s="88" t="str">
        <f>IF((_xlfn.XLOOKUP(B778,[2]Sheet1!$A$2:$A$198,[2]Sheet1!$B$2:$B$198,"-",0)="Glade"),"Out","No")</f>
        <v>No</v>
      </c>
      <c r="J778" s="90"/>
      <c r="K778" s="91"/>
      <c r="L778" s="91"/>
      <c r="M778" s="91"/>
      <c r="N778" s="92"/>
      <c r="O778" s="89"/>
      <c r="R778" t="b">
        <f t="shared" si="26"/>
        <v>0</v>
      </c>
    </row>
    <row r="779" spans="1:18" ht="15" thickBot="1" x14ac:dyDescent="0.35">
      <c r="A779" s="3" t="s">
        <v>413</v>
      </c>
      <c r="B779" s="3" t="s">
        <v>1137</v>
      </c>
      <c r="C779" s="84">
        <f>IF(COUNTIF(Table8[Tag Number], A779), 1, 0)</f>
        <v>0</v>
      </c>
      <c r="D779" s="85">
        <f>IF(COUNTIF(Table9[Tag Number], A779), 1, 0)</f>
        <v>1</v>
      </c>
      <c r="E779" s="86">
        <f>IF(COUNTIF(Table10[Tag Number], A779), 1, 0)</f>
        <v>0</v>
      </c>
      <c r="F779" s="86">
        <f>IF(COUNTIF(Table11[Tag Number], A779), 1, 0)</f>
        <v>0</v>
      </c>
      <c r="G779" s="87">
        <f t="shared" si="27"/>
        <v>1</v>
      </c>
      <c r="H779" s="88" t="str" cm="1">
        <f t="array" ref="H779">_xlfn.IFS(OR(_xlfn.XLOOKUP(A779,Table9[Tag Number],Table9[Status],"-",0)="Dead",
        _xlfn.XLOOKUP(A779,Table10[Tag Number],Table10[Status],"-",0)="Dead",
        _xlfn.XLOOKUP(A779,Table11[Tag Number],Table11[Status],"-",0)="Dead",
        _xlfn.XLOOKUP(A779,Table8[Tag Number],Table8[Status],"-",0)="Dead"),"Dead",
     OR(_xlfn.XLOOKUP(A779,Table11[Tag Number],Table11[Status],"-",0)="Alive",
        _xlfn.XLOOKUP(A779,Table10[Tag Number],Table10[Status],"-",0)="Alive",
        _xlfn.XLOOKUP(A779,Table9[Tag Number],Table9[Status],"-",0)="Alive",
        _xlfn.XLOOKUP(A779,Table8[Tag Number],Table8[Status],"-",0)="Alive"),"Alive",
     OR(_xlfn.XLOOKUP(A779,Table9[Tag Number],Table9[Status],"-",0)="-",
        _xlfn.XLOOKUP(A779,Table10[Tag Number],Table10[Status],"-",0)="-",
        _xlfn.XLOOKUP(A779,Table11[Tag Number],Table11[Status],"-",0)="-",
        _xlfn.XLOOKUP(A779,Table8[Tag Number],Table8[Status],"-",0)="-"),
   "-")</f>
        <v>Alive</v>
      </c>
      <c r="I779" s="88" t="str">
        <f>IF((_xlfn.XLOOKUP(B779,[2]Sheet1!$A$2:$A$198,[2]Sheet1!$B$2:$B$198,"-",0)="Glade"),"Out","No")</f>
        <v>No</v>
      </c>
      <c r="J779" s="90"/>
      <c r="K779" s="91"/>
      <c r="L779" s="91"/>
      <c r="M779" s="91"/>
      <c r="N779" s="92"/>
      <c r="O779" s="89"/>
      <c r="R779" t="b">
        <f t="shared" si="26"/>
        <v>0</v>
      </c>
    </row>
    <row r="780" spans="1:18" ht="15" thickBot="1" x14ac:dyDescent="0.35">
      <c r="A780" s="2" t="s">
        <v>1711</v>
      </c>
      <c r="B780" s="2" t="s">
        <v>1145</v>
      </c>
      <c r="C780" s="84">
        <f>IF(COUNTIF(Table8[Tag Number], A780), 1, 0)</f>
        <v>0</v>
      </c>
      <c r="D780" s="85">
        <f>IF(COUNTIF(Table9[Tag Number], A780), 1, 0)</f>
        <v>0</v>
      </c>
      <c r="E780" s="86">
        <f>IF(COUNTIF(Table10[Tag Number], A780), 1, 0)</f>
        <v>0</v>
      </c>
      <c r="F780" s="86">
        <f>IF(COUNTIF(Table11[Tag Number], A780), 1, 0)</f>
        <v>0</v>
      </c>
      <c r="G780" s="87">
        <f t="shared" si="27"/>
        <v>0</v>
      </c>
      <c r="H780" s="88" t="str" cm="1">
        <f t="array" ref="H780">_xlfn.IFS(OR(_xlfn.XLOOKUP(A780,Table9[Tag Number],Table9[Status],"-",0)="Dead",
        _xlfn.XLOOKUP(A780,Table10[Tag Number],Table10[Status],"-",0)="Dead",
        _xlfn.XLOOKUP(A780,Table11[Tag Number],Table11[Status],"-",0)="Dead",
        _xlfn.XLOOKUP(A780,Table8[Tag Number],Table8[Status],"-",0)="Dead"),"Dead",
     OR(_xlfn.XLOOKUP(A780,Table11[Tag Number],Table11[Status],"-",0)="Alive",
        _xlfn.XLOOKUP(A780,Table10[Tag Number],Table10[Status],"-",0)="Alive",
        _xlfn.XLOOKUP(A780,Table9[Tag Number],Table9[Status],"-",0)="Alive",
        _xlfn.XLOOKUP(A780,Table8[Tag Number],Table8[Status],"-",0)="Alive"),"Alive",
     OR(_xlfn.XLOOKUP(A780,Table9[Tag Number],Table9[Status],"-",0)="-",
        _xlfn.XLOOKUP(A780,Table10[Tag Number],Table10[Status],"-",0)="-",
        _xlfn.XLOOKUP(A780,Table11[Tag Number],Table11[Status],"-",0)="-",
        _xlfn.XLOOKUP(A780,Table8[Tag Number],Table8[Status],"-",0)="-"),
   "-")</f>
        <v>-</v>
      </c>
      <c r="I780" s="88" t="str">
        <f>IF((_xlfn.XLOOKUP(B780,[2]Sheet1!$A$2:$A$198,[2]Sheet1!$B$2:$B$198,"-",0)="Glade"),"Out","No")</f>
        <v>No</v>
      </c>
      <c r="J780" s="90"/>
      <c r="K780" s="91"/>
      <c r="L780" s="91"/>
      <c r="M780" s="91"/>
      <c r="N780" s="92"/>
      <c r="O780" s="89"/>
      <c r="R780" t="b">
        <f t="shared" si="26"/>
        <v>0</v>
      </c>
    </row>
    <row r="781" spans="1:18" ht="15" thickBot="1" x14ac:dyDescent="0.35">
      <c r="A781" s="3" t="s">
        <v>1712</v>
      </c>
      <c r="B781" s="3" t="s">
        <v>1145</v>
      </c>
      <c r="C781" s="84">
        <f>IF(COUNTIF(Table8[Tag Number], A781), 1, 0)</f>
        <v>0</v>
      </c>
      <c r="D781" s="85">
        <f>IF(COUNTIF(Table9[Tag Number], A781), 1, 0)</f>
        <v>0</v>
      </c>
      <c r="E781" s="86">
        <f>IF(COUNTIF(Table10[Tag Number], A781), 1, 0)</f>
        <v>0</v>
      </c>
      <c r="F781" s="86">
        <f>IF(COUNTIF(Table11[Tag Number], A781), 1, 0)</f>
        <v>0</v>
      </c>
      <c r="G781" s="87">
        <f t="shared" si="27"/>
        <v>0</v>
      </c>
      <c r="H781" s="88" t="str" cm="1">
        <f t="array" ref="H781">_xlfn.IFS(OR(_xlfn.XLOOKUP(A781,Table9[Tag Number],Table9[Status],"-",0)="Dead",
        _xlfn.XLOOKUP(A781,Table10[Tag Number],Table10[Status],"-",0)="Dead",
        _xlfn.XLOOKUP(A781,Table11[Tag Number],Table11[Status],"-",0)="Dead",
        _xlfn.XLOOKUP(A781,Table8[Tag Number],Table8[Status],"-",0)="Dead"),"Dead",
     OR(_xlfn.XLOOKUP(A781,Table11[Tag Number],Table11[Status],"-",0)="Alive",
        _xlfn.XLOOKUP(A781,Table10[Tag Number],Table10[Status],"-",0)="Alive",
        _xlfn.XLOOKUP(A781,Table9[Tag Number],Table9[Status],"-",0)="Alive",
        _xlfn.XLOOKUP(A781,Table8[Tag Number],Table8[Status],"-",0)="Alive"),"Alive",
     OR(_xlfn.XLOOKUP(A781,Table9[Tag Number],Table9[Status],"-",0)="-",
        _xlfn.XLOOKUP(A781,Table10[Tag Number],Table10[Status],"-",0)="-",
        _xlfn.XLOOKUP(A781,Table11[Tag Number],Table11[Status],"-",0)="-",
        _xlfn.XLOOKUP(A781,Table8[Tag Number],Table8[Status],"-",0)="-"),
   "-")</f>
        <v>-</v>
      </c>
      <c r="I781" s="88" t="str">
        <f>IF((_xlfn.XLOOKUP(B781,[2]Sheet1!$A$2:$A$198,[2]Sheet1!$B$2:$B$198,"-",0)="Glade"),"Out","No")</f>
        <v>No</v>
      </c>
      <c r="J781" s="90"/>
      <c r="K781" s="91"/>
      <c r="L781" s="91"/>
      <c r="M781" s="91"/>
      <c r="N781" s="92"/>
      <c r="O781" s="89"/>
      <c r="R781" t="b">
        <f t="shared" si="26"/>
        <v>0</v>
      </c>
    </row>
    <row r="782" spans="1:18" ht="15" thickBot="1" x14ac:dyDescent="0.35">
      <c r="A782" s="2" t="s">
        <v>1713</v>
      </c>
      <c r="B782" s="2" t="s">
        <v>1145</v>
      </c>
      <c r="C782" s="84">
        <f>IF(COUNTIF(Table8[Tag Number], A782), 1, 0)</f>
        <v>0</v>
      </c>
      <c r="D782" s="85">
        <f>IF(COUNTIF(Table9[Tag Number], A782), 1, 0)</f>
        <v>0</v>
      </c>
      <c r="E782" s="86">
        <f>IF(COUNTIF(Table10[Tag Number], A782), 1, 0)</f>
        <v>0</v>
      </c>
      <c r="F782" s="86">
        <f>IF(COUNTIF(Table11[Tag Number], A782), 1, 0)</f>
        <v>0</v>
      </c>
      <c r="G782" s="87">
        <f t="shared" si="27"/>
        <v>0</v>
      </c>
      <c r="H782" s="88" t="str" cm="1">
        <f t="array" ref="H782">_xlfn.IFS(OR(_xlfn.XLOOKUP(A782,Table9[Tag Number],Table9[Status],"-",0)="Dead",
        _xlfn.XLOOKUP(A782,Table10[Tag Number],Table10[Status],"-",0)="Dead",
        _xlfn.XLOOKUP(A782,Table11[Tag Number],Table11[Status],"-",0)="Dead",
        _xlfn.XLOOKUP(A782,Table8[Tag Number],Table8[Status],"-",0)="Dead"),"Dead",
     OR(_xlfn.XLOOKUP(A782,Table11[Tag Number],Table11[Status],"-",0)="Alive",
        _xlfn.XLOOKUP(A782,Table10[Tag Number],Table10[Status],"-",0)="Alive",
        _xlfn.XLOOKUP(A782,Table9[Tag Number],Table9[Status],"-",0)="Alive",
        _xlfn.XLOOKUP(A782,Table8[Tag Number],Table8[Status],"-",0)="Alive"),"Alive",
     OR(_xlfn.XLOOKUP(A782,Table9[Tag Number],Table9[Status],"-",0)="-",
        _xlfn.XLOOKUP(A782,Table10[Tag Number],Table10[Status],"-",0)="-",
        _xlfn.XLOOKUP(A782,Table11[Tag Number],Table11[Status],"-",0)="-",
        _xlfn.XLOOKUP(A782,Table8[Tag Number],Table8[Status],"-",0)="-"),
   "-")</f>
        <v>-</v>
      </c>
      <c r="I782" s="88" t="str">
        <f>IF((_xlfn.XLOOKUP(B782,[2]Sheet1!$A$2:$A$198,[2]Sheet1!$B$2:$B$198,"-",0)="Glade"),"Out","No")</f>
        <v>No</v>
      </c>
      <c r="J782" s="90"/>
      <c r="K782" s="91"/>
      <c r="L782" s="91"/>
      <c r="M782" s="91"/>
      <c r="N782" s="92"/>
      <c r="O782" s="89"/>
      <c r="R782" t="b">
        <f t="shared" si="26"/>
        <v>0</v>
      </c>
    </row>
    <row r="783" spans="1:18" ht="15" thickBot="1" x14ac:dyDescent="0.35">
      <c r="A783" s="3" t="s">
        <v>1714</v>
      </c>
      <c r="B783" s="3" t="s">
        <v>1137</v>
      </c>
      <c r="C783" s="84">
        <f>IF(COUNTIF(Table8[Tag Number], A783), 1, 0)</f>
        <v>0</v>
      </c>
      <c r="D783" s="85">
        <f>IF(COUNTIF(Table9[Tag Number], A783), 1, 0)</f>
        <v>0</v>
      </c>
      <c r="E783" s="86">
        <f>IF(COUNTIF(Table10[Tag Number], A783), 1, 0)</f>
        <v>0</v>
      </c>
      <c r="F783" s="86">
        <f>IF(COUNTIF(Table11[Tag Number], A783), 1, 0)</f>
        <v>0</v>
      </c>
      <c r="G783" s="87">
        <f t="shared" si="27"/>
        <v>0</v>
      </c>
      <c r="H783" s="88" t="str" cm="1">
        <f t="array" ref="H783">_xlfn.IFS(OR(_xlfn.XLOOKUP(A783,Table9[Tag Number],Table9[Status],"-",0)="Dead",
        _xlfn.XLOOKUP(A783,Table10[Tag Number],Table10[Status],"-",0)="Dead",
        _xlfn.XLOOKUP(A783,Table11[Tag Number],Table11[Status],"-",0)="Dead",
        _xlfn.XLOOKUP(A783,Table8[Tag Number],Table8[Status],"-",0)="Dead"),"Dead",
     OR(_xlfn.XLOOKUP(A783,Table11[Tag Number],Table11[Status],"-",0)="Alive",
        _xlfn.XLOOKUP(A783,Table10[Tag Number],Table10[Status],"-",0)="Alive",
        _xlfn.XLOOKUP(A783,Table9[Tag Number],Table9[Status],"-",0)="Alive",
        _xlfn.XLOOKUP(A783,Table8[Tag Number],Table8[Status],"-",0)="Alive"),"Alive",
     OR(_xlfn.XLOOKUP(A783,Table9[Tag Number],Table9[Status],"-",0)="-",
        _xlfn.XLOOKUP(A783,Table10[Tag Number],Table10[Status],"-",0)="-",
        _xlfn.XLOOKUP(A783,Table11[Tag Number],Table11[Status],"-",0)="-",
        _xlfn.XLOOKUP(A783,Table8[Tag Number],Table8[Status],"-",0)="-"),
   "-")</f>
        <v>-</v>
      </c>
      <c r="I783" s="88" t="str">
        <f>IF((_xlfn.XLOOKUP(B783,[2]Sheet1!$A$2:$A$198,[2]Sheet1!$B$2:$B$198,"-",0)="Glade"),"Out","No")</f>
        <v>No</v>
      </c>
      <c r="J783" s="90"/>
      <c r="K783" s="91"/>
      <c r="L783" s="91"/>
      <c r="M783" s="91"/>
      <c r="N783" s="92"/>
      <c r="O783" s="89"/>
      <c r="R783" t="b">
        <f t="shared" si="26"/>
        <v>0</v>
      </c>
    </row>
    <row r="784" spans="1:18" ht="15" thickBot="1" x14ac:dyDescent="0.35">
      <c r="A784" s="2" t="s">
        <v>1715</v>
      </c>
      <c r="B784" s="2" t="s">
        <v>1145</v>
      </c>
      <c r="C784" s="84">
        <f>IF(COUNTIF(Table8[Tag Number], A784), 1, 0)</f>
        <v>0</v>
      </c>
      <c r="D784" s="85">
        <f>IF(COUNTIF(Table9[Tag Number], A784), 1, 0)</f>
        <v>0</v>
      </c>
      <c r="E784" s="86">
        <f>IF(COUNTIF(Table10[Tag Number], A784), 1, 0)</f>
        <v>0</v>
      </c>
      <c r="F784" s="86">
        <f>IF(COUNTIF(Table11[Tag Number], A784), 1, 0)</f>
        <v>0</v>
      </c>
      <c r="G784" s="87">
        <f t="shared" si="27"/>
        <v>0</v>
      </c>
      <c r="H784" s="88" t="str" cm="1">
        <f t="array" ref="H784">_xlfn.IFS(OR(_xlfn.XLOOKUP(A784,Table9[Tag Number],Table9[Status],"-",0)="Dead",
        _xlfn.XLOOKUP(A784,Table10[Tag Number],Table10[Status],"-",0)="Dead",
        _xlfn.XLOOKUP(A784,Table11[Tag Number],Table11[Status],"-",0)="Dead",
        _xlfn.XLOOKUP(A784,Table8[Tag Number],Table8[Status],"-",0)="Dead"),"Dead",
     OR(_xlfn.XLOOKUP(A784,Table11[Tag Number],Table11[Status],"-",0)="Alive",
        _xlfn.XLOOKUP(A784,Table10[Tag Number],Table10[Status],"-",0)="Alive",
        _xlfn.XLOOKUP(A784,Table9[Tag Number],Table9[Status],"-",0)="Alive",
        _xlfn.XLOOKUP(A784,Table8[Tag Number],Table8[Status],"-",0)="Alive"),"Alive",
     OR(_xlfn.XLOOKUP(A784,Table9[Tag Number],Table9[Status],"-",0)="-",
        _xlfn.XLOOKUP(A784,Table10[Tag Number],Table10[Status],"-",0)="-",
        _xlfn.XLOOKUP(A784,Table11[Tag Number],Table11[Status],"-",0)="-",
        _xlfn.XLOOKUP(A784,Table8[Tag Number],Table8[Status],"-",0)="-"),
   "-")</f>
        <v>-</v>
      </c>
      <c r="I784" s="88" t="str">
        <f>IF((_xlfn.XLOOKUP(B784,[2]Sheet1!$A$2:$A$198,[2]Sheet1!$B$2:$B$198,"-",0)="Glade"),"Out","No")</f>
        <v>No</v>
      </c>
      <c r="J784" s="90"/>
      <c r="K784" s="91"/>
      <c r="L784" s="91"/>
      <c r="M784" s="91"/>
      <c r="N784" s="92"/>
      <c r="O784" s="89"/>
      <c r="R784" t="b">
        <f t="shared" si="26"/>
        <v>0</v>
      </c>
    </row>
    <row r="785" spans="1:18" ht="15" thickBot="1" x14ac:dyDescent="0.35">
      <c r="A785" s="3" t="s">
        <v>1716</v>
      </c>
      <c r="B785" s="3" t="s">
        <v>1137</v>
      </c>
      <c r="C785" s="84">
        <f>IF(COUNTIF(Table8[Tag Number], A785), 1, 0)</f>
        <v>0</v>
      </c>
      <c r="D785" s="85">
        <f>IF(COUNTIF(Table9[Tag Number], A785), 1, 0)</f>
        <v>0</v>
      </c>
      <c r="E785" s="86">
        <f>IF(COUNTIF(Table10[Tag Number], A785), 1, 0)</f>
        <v>0</v>
      </c>
      <c r="F785" s="86">
        <f>IF(COUNTIF(Table11[Tag Number], A785), 1, 0)</f>
        <v>0</v>
      </c>
      <c r="G785" s="87">
        <f t="shared" si="27"/>
        <v>0</v>
      </c>
      <c r="H785" s="88" t="str" cm="1">
        <f t="array" ref="H785">_xlfn.IFS(OR(_xlfn.XLOOKUP(A785,Table9[Tag Number],Table9[Status],"-",0)="Dead",
        _xlfn.XLOOKUP(A785,Table10[Tag Number],Table10[Status],"-",0)="Dead",
        _xlfn.XLOOKUP(A785,Table11[Tag Number],Table11[Status],"-",0)="Dead",
        _xlfn.XLOOKUP(A785,Table8[Tag Number],Table8[Status],"-",0)="Dead"),"Dead",
     OR(_xlfn.XLOOKUP(A785,Table11[Tag Number],Table11[Status],"-",0)="Alive",
        _xlfn.XLOOKUP(A785,Table10[Tag Number],Table10[Status],"-",0)="Alive",
        _xlfn.XLOOKUP(A785,Table9[Tag Number],Table9[Status],"-",0)="Alive",
        _xlfn.XLOOKUP(A785,Table8[Tag Number],Table8[Status],"-",0)="Alive"),"Alive",
     OR(_xlfn.XLOOKUP(A785,Table9[Tag Number],Table9[Status],"-",0)="-",
        _xlfn.XLOOKUP(A785,Table10[Tag Number],Table10[Status],"-",0)="-",
        _xlfn.XLOOKUP(A785,Table11[Tag Number],Table11[Status],"-",0)="-",
        _xlfn.XLOOKUP(A785,Table8[Tag Number],Table8[Status],"-",0)="-"),
   "-")</f>
        <v>-</v>
      </c>
      <c r="I785" s="88" t="str">
        <f>IF((_xlfn.XLOOKUP(B785,[2]Sheet1!$A$2:$A$198,[2]Sheet1!$B$2:$B$198,"-",0)="Glade"),"Out","No")</f>
        <v>No</v>
      </c>
      <c r="J785" s="90"/>
      <c r="K785" s="91"/>
      <c r="L785" s="91"/>
      <c r="M785" s="91"/>
      <c r="N785" s="92"/>
      <c r="O785" s="89"/>
      <c r="R785" t="b">
        <f t="shared" si="26"/>
        <v>0</v>
      </c>
    </row>
    <row r="786" spans="1:18" ht="15" thickBot="1" x14ac:dyDescent="0.35">
      <c r="A786" s="2" t="s">
        <v>1717</v>
      </c>
      <c r="B786" s="2" t="s">
        <v>1145</v>
      </c>
      <c r="C786" s="84">
        <f>IF(COUNTIF(Table8[Tag Number], A786), 1, 0)</f>
        <v>0</v>
      </c>
      <c r="D786" s="85">
        <f>IF(COUNTIF(Table9[Tag Number], A786), 1, 0)</f>
        <v>0</v>
      </c>
      <c r="E786" s="86">
        <f>IF(COUNTIF(Table10[Tag Number], A786), 1, 0)</f>
        <v>0</v>
      </c>
      <c r="F786" s="86">
        <f>IF(COUNTIF(Table11[Tag Number], A786), 1, 0)</f>
        <v>0</v>
      </c>
      <c r="G786" s="87">
        <f t="shared" si="27"/>
        <v>0</v>
      </c>
      <c r="H786" s="88" t="str" cm="1">
        <f t="array" ref="H786">_xlfn.IFS(OR(_xlfn.XLOOKUP(A786,Table9[Tag Number],Table9[Status],"-",0)="Dead",
        _xlfn.XLOOKUP(A786,Table10[Tag Number],Table10[Status],"-",0)="Dead",
        _xlfn.XLOOKUP(A786,Table11[Tag Number],Table11[Status],"-",0)="Dead",
        _xlfn.XLOOKUP(A786,Table8[Tag Number],Table8[Status],"-",0)="Dead"),"Dead",
     OR(_xlfn.XLOOKUP(A786,Table11[Tag Number],Table11[Status],"-",0)="Alive",
        _xlfn.XLOOKUP(A786,Table10[Tag Number],Table10[Status],"-",0)="Alive",
        _xlfn.XLOOKUP(A786,Table9[Tag Number],Table9[Status],"-",0)="Alive",
        _xlfn.XLOOKUP(A786,Table8[Tag Number],Table8[Status],"-",0)="Alive"),"Alive",
     OR(_xlfn.XLOOKUP(A786,Table9[Tag Number],Table9[Status],"-",0)="-",
        _xlfn.XLOOKUP(A786,Table10[Tag Number],Table10[Status],"-",0)="-",
        _xlfn.XLOOKUP(A786,Table11[Tag Number],Table11[Status],"-",0)="-",
        _xlfn.XLOOKUP(A786,Table8[Tag Number],Table8[Status],"-",0)="-"),
   "-")</f>
        <v>-</v>
      </c>
      <c r="I786" s="88" t="str">
        <f>IF((_xlfn.XLOOKUP(B786,[2]Sheet1!$A$2:$A$198,[2]Sheet1!$B$2:$B$198,"-",0)="Glade"),"Out","No")</f>
        <v>No</v>
      </c>
      <c r="J786" s="90"/>
      <c r="K786" s="91"/>
      <c r="L786" s="91"/>
      <c r="M786" s="91"/>
      <c r="N786" s="92"/>
      <c r="O786" s="89"/>
      <c r="R786" t="b">
        <f t="shared" si="26"/>
        <v>0</v>
      </c>
    </row>
    <row r="787" spans="1:18" ht="15" thickBot="1" x14ac:dyDescent="0.35">
      <c r="A787" s="3" t="s">
        <v>1718</v>
      </c>
      <c r="B787" s="3" t="s">
        <v>1137</v>
      </c>
      <c r="C787" s="84">
        <f>IF(COUNTIF(Table8[Tag Number], A787), 1, 0)</f>
        <v>0</v>
      </c>
      <c r="D787" s="85">
        <f>IF(COUNTIF(Table9[Tag Number], A787), 1, 0)</f>
        <v>0</v>
      </c>
      <c r="E787" s="86">
        <f>IF(COUNTIF(Table10[Tag Number], A787), 1, 0)</f>
        <v>0</v>
      </c>
      <c r="F787" s="86">
        <f>IF(COUNTIF(Table11[Tag Number], A787), 1, 0)</f>
        <v>0</v>
      </c>
      <c r="G787" s="87">
        <f t="shared" si="27"/>
        <v>0</v>
      </c>
      <c r="H787" s="88" t="str" cm="1">
        <f t="array" ref="H787">_xlfn.IFS(OR(_xlfn.XLOOKUP(A787,Table9[Tag Number],Table9[Status],"-",0)="Dead",
        _xlfn.XLOOKUP(A787,Table10[Tag Number],Table10[Status],"-",0)="Dead",
        _xlfn.XLOOKUP(A787,Table11[Tag Number],Table11[Status],"-",0)="Dead",
        _xlfn.XLOOKUP(A787,Table8[Tag Number],Table8[Status],"-",0)="Dead"),"Dead",
     OR(_xlfn.XLOOKUP(A787,Table11[Tag Number],Table11[Status],"-",0)="Alive",
        _xlfn.XLOOKUP(A787,Table10[Tag Number],Table10[Status],"-",0)="Alive",
        _xlfn.XLOOKUP(A787,Table9[Tag Number],Table9[Status],"-",0)="Alive",
        _xlfn.XLOOKUP(A787,Table8[Tag Number],Table8[Status],"-",0)="Alive"),"Alive",
     OR(_xlfn.XLOOKUP(A787,Table9[Tag Number],Table9[Status],"-",0)="-",
        _xlfn.XLOOKUP(A787,Table10[Tag Number],Table10[Status],"-",0)="-",
        _xlfn.XLOOKUP(A787,Table11[Tag Number],Table11[Status],"-",0)="-",
        _xlfn.XLOOKUP(A787,Table8[Tag Number],Table8[Status],"-",0)="-"),
   "-")</f>
        <v>-</v>
      </c>
      <c r="I787" s="88" t="str">
        <f>IF((_xlfn.XLOOKUP(B787,[2]Sheet1!$A$2:$A$198,[2]Sheet1!$B$2:$B$198,"-",0)="Glade"),"Out","No")</f>
        <v>No</v>
      </c>
      <c r="J787" s="90"/>
      <c r="K787" s="91"/>
      <c r="L787" s="91"/>
      <c r="M787" s="91"/>
      <c r="N787" s="92"/>
      <c r="O787" s="89"/>
      <c r="R787" t="b">
        <f t="shared" si="26"/>
        <v>0</v>
      </c>
    </row>
    <row r="788" spans="1:18" ht="15" thickBot="1" x14ac:dyDescent="0.35">
      <c r="A788" s="2" t="s">
        <v>1719</v>
      </c>
      <c r="B788" s="2" t="s">
        <v>1145</v>
      </c>
      <c r="C788" s="84">
        <f>IF(COUNTIF(Table8[Tag Number], A788), 1, 0)</f>
        <v>0</v>
      </c>
      <c r="D788" s="85">
        <f>IF(COUNTIF(Table9[Tag Number], A788), 1, 0)</f>
        <v>0</v>
      </c>
      <c r="E788" s="86">
        <f>IF(COUNTIF(Table10[Tag Number], A788), 1, 0)</f>
        <v>0</v>
      </c>
      <c r="F788" s="86">
        <f>IF(COUNTIF(Table11[Tag Number], A788), 1, 0)</f>
        <v>0</v>
      </c>
      <c r="G788" s="87">
        <f t="shared" si="27"/>
        <v>0</v>
      </c>
      <c r="H788" s="88" t="str" cm="1">
        <f t="array" ref="H788">_xlfn.IFS(OR(_xlfn.XLOOKUP(A788,Table9[Tag Number],Table9[Status],"-",0)="Dead",
        _xlfn.XLOOKUP(A788,Table10[Tag Number],Table10[Status],"-",0)="Dead",
        _xlfn.XLOOKUP(A788,Table11[Tag Number],Table11[Status],"-",0)="Dead",
        _xlfn.XLOOKUP(A788,Table8[Tag Number],Table8[Status],"-",0)="Dead"),"Dead",
     OR(_xlfn.XLOOKUP(A788,Table11[Tag Number],Table11[Status],"-",0)="Alive",
        _xlfn.XLOOKUP(A788,Table10[Tag Number],Table10[Status],"-",0)="Alive",
        _xlfn.XLOOKUP(A788,Table9[Tag Number],Table9[Status],"-",0)="Alive",
        _xlfn.XLOOKUP(A788,Table8[Tag Number],Table8[Status],"-",0)="Alive"),"Alive",
     OR(_xlfn.XLOOKUP(A788,Table9[Tag Number],Table9[Status],"-",0)="-",
        _xlfn.XLOOKUP(A788,Table10[Tag Number],Table10[Status],"-",0)="-",
        _xlfn.XLOOKUP(A788,Table11[Tag Number],Table11[Status],"-",0)="-",
        _xlfn.XLOOKUP(A788,Table8[Tag Number],Table8[Status],"-",0)="-"),
   "-")</f>
        <v>-</v>
      </c>
      <c r="I788" s="88" t="str">
        <f>IF((_xlfn.XLOOKUP(B788,[2]Sheet1!$A$2:$A$198,[2]Sheet1!$B$2:$B$198,"-",0)="Glade"),"Out","No")</f>
        <v>No</v>
      </c>
      <c r="J788" s="90"/>
      <c r="K788" s="91"/>
      <c r="L788" s="91"/>
      <c r="M788" s="91"/>
      <c r="N788" s="92"/>
      <c r="O788" s="89"/>
      <c r="R788" t="b">
        <f t="shared" si="26"/>
        <v>0</v>
      </c>
    </row>
    <row r="789" spans="1:18" ht="15" thickBot="1" x14ac:dyDescent="0.35">
      <c r="A789" s="3" t="s">
        <v>1720</v>
      </c>
      <c r="B789" s="3" t="s">
        <v>1145</v>
      </c>
      <c r="C789" s="84">
        <f>IF(COUNTIF(Table8[Tag Number], A789), 1, 0)</f>
        <v>0</v>
      </c>
      <c r="D789" s="85">
        <f>IF(COUNTIF(Table9[Tag Number], A789), 1, 0)</f>
        <v>0</v>
      </c>
      <c r="E789" s="86">
        <f>IF(COUNTIF(Table10[Tag Number], A789), 1, 0)</f>
        <v>0</v>
      </c>
      <c r="F789" s="86">
        <f>IF(COUNTIF(Table11[Tag Number], A789), 1, 0)</f>
        <v>0</v>
      </c>
      <c r="G789" s="87">
        <f t="shared" si="27"/>
        <v>0</v>
      </c>
      <c r="H789" s="88" t="str" cm="1">
        <f t="array" ref="H789">_xlfn.IFS(OR(_xlfn.XLOOKUP(A789,Table9[Tag Number],Table9[Status],"-",0)="Dead",
        _xlfn.XLOOKUP(A789,Table10[Tag Number],Table10[Status],"-",0)="Dead",
        _xlfn.XLOOKUP(A789,Table11[Tag Number],Table11[Status],"-",0)="Dead",
        _xlfn.XLOOKUP(A789,Table8[Tag Number],Table8[Status],"-",0)="Dead"),"Dead",
     OR(_xlfn.XLOOKUP(A789,Table11[Tag Number],Table11[Status],"-",0)="Alive",
        _xlfn.XLOOKUP(A789,Table10[Tag Number],Table10[Status],"-",0)="Alive",
        _xlfn.XLOOKUP(A789,Table9[Tag Number],Table9[Status],"-",0)="Alive",
        _xlfn.XLOOKUP(A789,Table8[Tag Number],Table8[Status],"-",0)="Alive"),"Alive",
     OR(_xlfn.XLOOKUP(A789,Table9[Tag Number],Table9[Status],"-",0)="-",
        _xlfn.XLOOKUP(A789,Table10[Tag Number],Table10[Status],"-",0)="-",
        _xlfn.XLOOKUP(A789,Table11[Tag Number],Table11[Status],"-",0)="-",
        _xlfn.XLOOKUP(A789,Table8[Tag Number],Table8[Status],"-",0)="-"),
   "-")</f>
        <v>-</v>
      </c>
      <c r="I789" s="88" t="str">
        <f>IF((_xlfn.XLOOKUP(B789,[2]Sheet1!$A$2:$A$198,[2]Sheet1!$B$2:$B$198,"-",0)="Glade"),"Out","No")</f>
        <v>No</v>
      </c>
      <c r="J789" s="90"/>
      <c r="K789" s="91"/>
      <c r="L789" s="91"/>
      <c r="M789" s="91"/>
      <c r="N789" s="92"/>
      <c r="O789" s="89"/>
      <c r="R789" t="b">
        <f t="shared" si="26"/>
        <v>0</v>
      </c>
    </row>
    <row r="790" spans="1:18" ht="15" thickBot="1" x14ac:dyDescent="0.35">
      <c r="A790" s="2" t="s">
        <v>1721</v>
      </c>
      <c r="B790" s="2" t="s">
        <v>1145</v>
      </c>
      <c r="C790" s="84">
        <f>IF(COUNTIF(Table8[Tag Number], A790), 1, 0)</f>
        <v>0</v>
      </c>
      <c r="D790" s="85">
        <f>IF(COUNTIF(Table9[Tag Number], A790), 1, 0)</f>
        <v>0</v>
      </c>
      <c r="E790" s="86">
        <f>IF(COUNTIF(Table10[Tag Number], A790), 1, 0)</f>
        <v>0</v>
      </c>
      <c r="F790" s="86">
        <f>IF(COUNTIF(Table11[Tag Number], A790), 1, 0)</f>
        <v>0</v>
      </c>
      <c r="G790" s="87">
        <f t="shared" si="27"/>
        <v>0</v>
      </c>
      <c r="H790" s="88" t="str" cm="1">
        <f t="array" ref="H790">_xlfn.IFS(OR(_xlfn.XLOOKUP(A790,Table9[Tag Number],Table9[Status],"-",0)="Dead",
        _xlfn.XLOOKUP(A790,Table10[Tag Number],Table10[Status],"-",0)="Dead",
        _xlfn.XLOOKUP(A790,Table11[Tag Number],Table11[Status],"-",0)="Dead",
        _xlfn.XLOOKUP(A790,Table8[Tag Number],Table8[Status],"-",0)="Dead"),"Dead",
     OR(_xlfn.XLOOKUP(A790,Table11[Tag Number],Table11[Status],"-",0)="Alive",
        _xlfn.XLOOKUP(A790,Table10[Tag Number],Table10[Status],"-",0)="Alive",
        _xlfn.XLOOKUP(A790,Table9[Tag Number],Table9[Status],"-",0)="Alive",
        _xlfn.XLOOKUP(A790,Table8[Tag Number],Table8[Status],"-",0)="Alive"),"Alive",
     OR(_xlfn.XLOOKUP(A790,Table9[Tag Number],Table9[Status],"-",0)="-",
        _xlfn.XLOOKUP(A790,Table10[Tag Number],Table10[Status],"-",0)="-",
        _xlfn.XLOOKUP(A790,Table11[Tag Number],Table11[Status],"-",0)="-",
        _xlfn.XLOOKUP(A790,Table8[Tag Number],Table8[Status],"-",0)="-"),
   "-")</f>
        <v>-</v>
      </c>
      <c r="I790" s="88" t="str">
        <f>IF((_xlfn.XLOOKUP(B790,[2]Sheet1!$A$2:$A$198,[2]Sheet1!$B$2:$B$198,"-",0)="Glade"),"Out","No")</f>
        <v>No</v>
      </c>
      <c r="J790" s="90"/>
      <c r="K790" s="91"/>
      <c r="L790" s="91"/>
      <c r="M790" s="91"/>
      <c r="N790" s="92"/>
      <c r="O790" s="89"/>
      <c r="R790" t="b">
        <f t="shared" si="26"/>
        <v>0</v>
      </c>
    </row>
    <row r="791" spans="1:18" ht="15" thickBot="1" x14ac:dyDescent="0.35">
      <c r="A791" s="3" t="s">
        <v>1722</v>
      </c>
      <c r="B791" s="3" t="s">
        <v>1145</v>
      </c>
      <c r="C791" s="84">
        <f>IF(COUNTIF(Table8[Tag Number], A791), 1, 0)</f>
        <v>0</v>
      </c>
      <c r="D791" s="85">
        <f>IF(COUNTIF(Table9[Tag Number], A791), 1, 0)</f>
        <v>0</v>
      </c>
      <c r="E791" s="86">
        <f>IF(COUNTIF(Table10[Tag Number], A791), 1, 0)</f>
        <v>0</v>
      </c>
      <c r="F791" s="86">
        <f>IF(COUNTIF(Table11[Tag Number], A791), 1, 0)</f>
        <v>0</v>
      </c>
      <c r="G791" s="87">
        <f t="shared" si="27"/>
        <v>0</v>
      </c>
      <c r="H791" s="88" t="str" cm="1">
        <f t="array" ref="H791">_xlfn.IFS(OR(_xlfn.XLOOKUP(A791,Table9[Tag Number],Table9[Status],"-",0)="Dead",
        _xlfn.XLOOKUP(A791,Table10[Tag Number],Table10[Status],"-",0)="Dead",
        _xlfn.XLOOKUP(A791,Table11[Tag Number],Table11[Status],"-",0)="Dead",
        _xlfn.XLOOKUP(A791,Table8[Tag Number],Table8[Status],"-",0)="Dead"),"Dead",
     OR(_xlfn.XLOOKUP(A791,Table11[Tag Number],Table11[Status],"-",0)="Alive",
        _xlfn.XLOOKUP(A791,Table10[Tag Number],Table10[Status],"-",0)="Alive",
        _xlfn.XLOOKUP(A791,Table9[Tag Number],Table9[Status],"-",0)="Alive",
        _xlfn.XLOOKUP(A791,Table8[Tag Number],Table8[Status],"-",0)="Alive"),"Alive",
     OR(_xlfn.XLOOKUP(A791,Table9[Tag Number],Table9[Status],"-",0)="-",
        _xlfn.XLOOKUP(A791,Table10[Tag Number],Table10[Status],"-",0)="-",
        _xlfn.XLOOKUP(A791,Table11[Tag Number],Table11[Status],"-",0)="-",
        _xlfn.XLOOKUP(A791,Table8[Tag Number],Table8[Status],"-",0)="-"),
   "-")</f>
        <v>-</v>
      </c>
      <c r="I791" s="88" t="str">
        <f>IF((_xlfn.XLOOKUP(B791,[2]Sheet1!$A$2:$A$198,[2]Sheet1!$B$2:$B$198,"-",0)="Glade"),"Out","No")</f>
        <v>No</v>
      </c>
      <c r="J791" s="90"/>
      <c r="K791" s="91"/>
      <c r="L791" s="91"/>
      <c r="M791" s="91"/>
      <c r="N791" s="92"/>
      <c r="O791" s="89"/>
      <c r="R791" t="b">
        <f t="shared" si="26"/>
        <v>0</v>
      </c>
    </row>
    <row r="792" spans="1:18" ht="15" thickBot="1" x14ac:dyDescent="0.35">
      <c r="A792" s="2" t="s">
        <v>1723</v>
      </c>
      <c r="B792" s="2" t="s">
        <v>1145</v>
      </c>
      <c r="C792" s="84">
        <f>IF(COUNTIF(Table8[Tag Number], A792), 1, 0)</f>
        <v>0</v>
      </c>
      <c r="D792" s="85">
        <f>IF(COUNTIF(Table9[Tag Number], A792), 1, 0)</f>
        <v>0</v>
      </c>
      <c r="E792" s="86">
        <f>IF(COUNTIF(Table10[Tag Number], A792), 1, 0)</f>
        <v>0</v>
      </c>
      <c r="F792" s="86">
        <f>IF(COUNTIF(Table11[Tag Number], A792), 1, 0)</f>
        <v>0</v>
      </c>
      <c r="G792" s="87">
        <f t="shared" si="27"/>
        <v>0</v>
      </c>
      <c r="H792" s="88" t="str" cm="1">
        <f t="array" ref="H792">_xlfn.IFS(OR(_xlfn.XLOOKUP(A792,Table9[Tag Number],Table9[Status],"-",0)="Dead",
        _xlfn.XLOOKUP(A792,Table10[Tag Number],Table10[Status],"-",0)="Dead",
        _xlfn.XLOOKUP(A792,Table11[Tag Number],Table11[Status],"-",0)="Dead",
        _xlfn.XLOOKUP(A792,Table8[Tag Number],Table8[Status],"-",0)="Dead"),"Dead",
     OR(_xlfn.XLOOKUP(A792,Table11[Tag Number],Table11[Status],"-",0)="Alive",
        _xlfn.XLOOKUP(A792,Table10[Tag Number],Table10[Status],"-",0)="Alive",
        _xlfn.XLOOKUP(A792,Table9[Tag Number],Table9[Status],"-",0)="Alive",
        _xlfn.XLOOKUP(A792,Table8[Tag Number],Table8[Status],"-",0)="Alive"),"Alive",
     OR(_xlfn.XLOOKUP(A792,Table9[Tag Number],Table9[Status],"-",0)="-",
        _xlfn.XLOOKUP(A792,Table10[Tag Number],Table10[Status],"-",0)="-",
        _xlfn.XLOOKUP(A792,Table11[Tag Number],Table11[Status],"-",0)="-",
        _xlfn.XLOOKUP(A792,Table8[Tag Number],Table8[Status],"-",0)="-"),
   "-")</f>
        <v>-</v>
      </c>
      <c r="I792" s="88" t="str">
        <f>IF((_xlfn.XLOOKUP(B792,[2]Sheet1!$A$2:$A$198,[2]Sheet1!$B$2:$B$198,"-",0)="Glade"),"Out","No")</f>
        <v>No</v>
      </c>
      <c r="J792" s="90"/>
      <c r="K792" s="91"/>
      <c r="L792" s="91"/>
      <c r="M792" s="91"/>
      <c r="N792" s="92"/>
      <c r="O792" s="89"/>
      <c r="R792" t="b">
        <f t="shared" si="26"/>
        <v>0</v>
      </c>
    </row>
    <row r="793" spans="1:18" ht="15" thickBot="1" x14ac:dyDescent="0.35">
      <c r="A793" s="3" t="s">
        <v>1724</v>
      </c>
      <c r="B793" s="3" t="s">
        <v>1145</v>
      </c>
      <c r="C793" s="84">
        <f>IF(COUNTIF(Table8[Tag Number], A793), 1, 0)</f>
        <v>0</v>
      </c>
      <c r="D793" s="85">
        <f>IF(COUNTIF(Table9[Tag Number], A793), 1, 0)</f>
        <v>0</v>
      </c>
      <c r="E793" s="86">
        <f>IF(COUNTIF(Table10[Tag Number], A793), 1, 0)</f>
        <v>0</v>
      </c>
      <c r="F793" s="86">
        <f>IF(COUNTIF(Table11[Tag Number], A793), 1, 0)</f>
        <v>0</v>
      </c>
      <c r="G793" s="87">
        <f t="shared" si="27"/>
        <v>0</v>
      </c>
      <c r="H793" s="88" t="str" cm="1">
        <f t="array" ref="H793">_xlfn.IFS(OR(_xlfn.XLOOKUP(A793,Table9[Tag Number],Table9[Status],"-",0)="Dead",
        _xlfn.XLOOKUP(A793,Table10[Tag Number],Table10[Status],"-",0)="Dead",
        _xlfn.XLOOKUP(A793,Table11[Tag Number],Table11[Status],"-",0)="Dead",
        _xlfn.XLOOKUP(A793,Table8[Tag Number],Table8[Status],"-",0)="Dead"),"Dead",
     OR(_xlfn.XLOOKUP(A793,Table11[Tag Number],Table11[Status],"-",0)="Alive",
        _xlfn.XLOOKUP(A793,Table10[Tag Number],Table10[Status],"-",0)="Alive",
        _xlfn.XLOOKUP(A793,Table9[Tag Number],Table9[Status],"-",0)="Alive",
        _xlfn.XLOOKUP(A793,Table8[Tag Number],Table8[Status],"-",0)="Alive"),"Alive",
     OR(_xlfn.XLOOKUP(A793,Table9[Tag Number],Table9[Status],"-",0)="-",
        _xlfn.XLOOKUP(A793,Table10[Tag Number],Table10[Status],"-",0)="-",
        _xlfn.XLOOKUP(A793,Table11[Tag Number],Table11[Status],"-",0)="-",
        _xlfn.XLOOKUP(A793,Table8[Tag Number],Table8[Status],"-",0)="-"),
   "-")</f>
        <v>-</v>
      </c>
      <c r="I793" s="88" t="str">
        <f>IF((_xlfn.XLOOKUP(B793,[2]Sheet1!$A$2:$A$198,[2]Sheet1!$B$2:$B$198,"-",0)="Glade"),"Out","No")</f>
        <v>No</v>
      </c>
      <c r="J793" s="90"/>
      <c r="K793" s="91"/>
      <c r="L793" s="91"/>
      <c r="M793" s="91"/>
      <c r="N793" s="92"/>
      <c r="O793" s="89"/>
      <c r="R793" t="b">
        <f t="shared" si="26"/>
        <v>0</v>
      </c>
    </row>
    <row r="794" spans="1:18" ht="15" thickBot="1" x14ac:dyDescent="0.35">
      <c r="A794" s="2" t="s">
        <v>1725</v>
      </c>
      <c r="B794" s="2" t="s">
        <v>1145</v>
      </c>
      <c r="C794" s="84">
        <f>IF(COUNTIF(Table8[Tag Number], A794), 1, 0)</f>
        <v>0</v>
      </c>
      <c r="D794" s="85">
        <f>IF(COUNTIF(Table9[Tag Number], A794), 1, 0)</f>
        <v>0</v>
      </c>
      <c r="E794" s="86">
        <f>IF(COUNTIF(Table10[Tag Number], A794), 1, 0)</f>
        <v>0</v>
      </c>
      <c r="F794" s="86">
        <f>IF(COUNTIF(Table11[Tag Number], A794), 1, 0)</f>
        <v>0</v>
      </c>
      <c r="G794" s="87">
        <f t="shared" si="27"/>
        <v>0</v>
      </c>
      <c r="H794" s="88" t="str" cm="1">
        <f t="array" ref="H794">_xlfn.IFS(OR(_xlfn.XLOOKUP(A794,Table9[Tag Number],Table9[Status],"-",0)="Dead",
        _xlfn.XLOOKUP(A794,Table10[Tag Number],Table10[Status],"-",0)="Dead",
        _xlfn.XLOOKUP(A794,Table11[Tag Number],Table11[Status],"-",0)="Dead",
        _xlfn.XLOOKUP(A794,Table8[Tag Number],Table8[Status],"-",0)="Dead"),"Dead",
     OR(_xlfn.XLOOKUP(A794,Table11[Tag Number],Table11[Status],"-",0)="Alive",
        _xlfn.XLOOKUP(A794,Table10[Tag Number],Table10[Status],"-",0)="Alive",
        _xlfn.XLOOKUP(A794,Table9[Tag Number],Table9[Status],"-",0)="Alive",
        _xlfn.XLOOKUP(A794,Table8[Tag Number],Table8[Status],"-",0)="Alive"),"Alive",
     OR(_xlfn.XLOOKUP(A794,Table9[Tag Number],Table9[Status],"-",0)="-",
        _xlfn.XLOOKUP(A794,Table10[Tag Number],Table10[Status],"-",0)="-",
        _xlfn.XLOOKUP(A794,Table11[Tag Number],Table11[Status],"-",0)="-",
        _xlfn.XLOOKUP(A794,Table8[Tag Number],Table8[Status],"-",0)="-"),
   "-")</f>
        <v>-</v>
      </c>
      <c r="I794" s="88" t="str">
        <f>IF((_xlfn.XLOOKUP(B794,[2]Sheet1!$A$2:$A$198,[2]Sheet1!$B$2:$B$198,"-",0)="Glade"),"Out","No")</f>
        <v>No</v>
      </c>
      <c r="J794" s="90"/>
      <c r="K794" s="91"/>
      <c r="L794" s="91"/>
      <c r="M794" s="91"/>
      <c r="N794" s="92"/>
      <c r="O794" s="89"/>
      <c r="R794" t="b">
        <f t="shared" si="26"/>
        <v>0</v>
      </c>
    </row>
    <row r="795" spans="1:18" ht="15" thickBot="1" x14ac:dyDescent="0.35">
      <c r="A795" s="3" t="s">
        <v>1726</v>
      </c>
      <c r="B795" s="3" t="s">
        <v>1145</v>
      </c>
      <c r="C795" s="84">
        <f>IF(COUNTIF(Table8[Tag Number], A795), 1, 0)</f>
        <v>0</v>
      </c>
      <c r="D795" s="85">
        <f>IF(COUNTIF(Table9[Tag Number], A795), 1, 0)</f>
        <v>0</v>
      </c>
      <c r="E795" s="86">
        <f>IF(COUNTIF(Table10[Tag Number], A795), 1, 0)</f>
        <v>0</v>
      </c>
      <c r="F795" s="86">
        <f>IF(COUNTIF(Table11[Tag Number], A795), 1, 0)</f>
        <v>0</v>
      </c>
      <c r="G795" s="87">
        <f t="shared" si="27"/>
        <v>0</v>
      </c>
      <c r="H795" s="88" t="str" cm="1">
        <f t="array" ref="H795">_xlfn.IFS(OR(_xlfn.XLOOKUP(A795,Table9[Tag Number],Table9[Status],"-",0)="Dead",
        _xlfn.XLOOKUP(A795,Table10[Tag Number],Table10[Status],"-",0)="Dead",
        _xlfn.XLOOKUP(A795,Table11[Tag Number],Table11[Status],"-",0)="Dead",
        _xlfn.XLOOKUP(A795,Table8[Tag Number],Table8[Status],"-",0)="Dead"),"Dead",
     OR(_xlfn.XLOOKUP(A795,Table11[Tag Number],Table11[Status],"-",0)="Alive",
        _xlfn.XLOOKUP(A795,Table10[Tag Number],Table10[Status],"-",0)="Alive",
        _xlfn.XLOOKUP(A795,Table9[Tag Number],Table9[Status],"-",0)="Alive",
        _xlfn.XLOOKUP(A795,Table8[Tag Number],Table8[Status],"-",0)="Alive"),"Alive",
     OR(_xlfn.XLOOKUP(A795,Table9[Tag Number],Table9[Status],"-",0)="-",
        _xlfn.XLOOKUP(A795,Table10[Tag Number],Table10[Status],"-",0)="-",
        _xlfn.XLOOKUP(A795,Table11[Tag Number],Table11[Status],"-",0)="-",
        _xlfn.XLOOKUP(A795,Table8[Tag Number],Table8[Status],"-",0)="-"),
   "-")</f>
        <v>-</v>
      </c>
      <c r="I795" s="88" t="str">
        <f>IF((_xlfn.XLOOKUP(B795,[2]Sheet1!$A$2:$A$198,[2]Sheet1!$B$2:$B$198,"-",0)="Glade"),"Out","No")</f>
        <v>No</v>
      </c>
      <c r="J795" s="90"/>
      <c r="K795" s="91"/>
      <c r="L795" s="91"/>
      <c r="M795" s="91"/>
      <c r="N795" s="92"/>
      <c r="O795" s="89"/>
      <c r="R795" t="b">
        <f t="shared" si="26"/>
        <v>0</v>
      </c>
    </row>
    <row r="796" spans="1:18" ht="15" thickBot="1" x14ac:dyDescent="0.35">
      <c r="A796" s="2" t="s">
        <v>1727</v>
      </c>
      <c r="B796" s="2" t="s">
        <v>1145</v>
      </c>
      <c r="C796" s="84">
        <f>IF(COUNTIF(Table8[Tag Number], A796), 1, 0)</f>
        <v>0</v>
      </c>
      <c r="D796" s="85">
        <f>IF(COUNTIF(Table9[Tag Number], A796), 1, 0)</f>
        <v>0</v>
      </c>
      <c r="E796" s="86">
        <f>IF(COUNTIF(Table10[Tag Number], A796), 1, 0)</f>
        <v>0</v>
      </c>
      <c r="F796" s="86">
        <f>IF(COUNTIF(Table11[Tag Number], A796), 1, 0)</f>
        <v>0</v>
      </c>
      <c r="G796" s="87">
        <f t="shared" si="27"/>
        <v>0</v>
      </c>
      <c r="H796" s="88" t="str" cm="1">
        <f t="array" ref="H796">_xlfn.IFS(OR(_xlfn.XLOOKUP(A796,Table9[Tag Number],Table9[Status],"-",0)="Dead",
        _xlfn.XLOOKUP(A796,Table10[Tag Number],Table10[Status],"-",0)="Dead",
        _xlfn.XLOOKUP(A796,Table11[Tag Number],Table11[Status],"-",0)="Dead",
        _xlfn.XLOOKUP(A796,Table8[Tag Number],Table8[Status],"-",0)="Dead"),"Dead",
     OR(_xlfn.XLOOKUP(A796,Table11[Tag Number],Table11[Status],"-",0)="Alive",
        _xlfn.XLOOKUP(A796,Table10[Tag Number],Table10[Status],"-",0)="Alive",
        _xlfn.XLOOKUP(A796,Table9[Tag Number],Table9[Status],"-",0)="Alive",
        _xlfn.XLOOKUP(A796,Table8[Tag Number],Table8[Status],"-",0)="Alive"),"Alive",
     OR(_xlfn.XLOOKUP(A796,Table9[Tag Number],Table9[Status],"-",0)="-",
        _xlfn.XLOOKUP(A796,Table10[Tag Number],Table10[Status],"-",0)="-",
        _xlfn.XLOOKUP(A796,Table11[Tag Number],Table11[Status],"-",0)="-",
        _xlfn.XLOOKUP(A796,Table8[Tag Number],Table8[Status],"-",0)="-"),
   "-")</f>
        <v>-</v>
      </c>
      <c r="I796" s="88" t="str">
        <f>IF((_xlfn.XLOOKUP(B796,[2]Sheet1!$A$2:$A$198,[2]Sheet1!$B$2:$B$198,"-",0)="Glade"),"Out","No")</f>
        <v>No</v>
      </c>
      <c r="J796" s="90"/>
      <c r="K796" s="91"/>
      <c r="L796" s="91"/>
      <c r="M796" s="91"/>
      <c r="N796" s="92"/>
      <c r="O796" s="89"/>
      <c r="R796" t="b">
        <f t="shared" si="26"/>
        <v>0</v>
      </c>
    </row>
    <row r="797" spans="1:18" ht="15" thickBot="1" x14ac:dyDescent="0.35">
      <c r="A797" s="3" t="s">
        <v>179</v>
      </c>
      <c r="B797" s="3" t="s">
        <v>1145</v>
      </c>
      <c r="C797" s="84">
        <f>IF(COUNTIF(Table8[Tag Number], A797), 1, 0)</f>
        <v>0</v>
      </c>
      <c r="D797" s="85">
        <f>IF(COUNTIF(Table9[Tag Number], A797), 1, 0)</f>
        <v>0</v>
      </c>
      <c r="E797" s="86">
        <f>IF(COUNTIF(Table10[Tag Number], A797), 1, 0)</f>
        <v>0</v>
      </c>
      <c r="F797" s="86">
        <f>IF(COUNTIF(Table11[Tag Number], A797), 1, 0)</f>
        <v>0</v>
      </c>
      <c r="G797" s="87">
        <f t="shared" si="27"/>
        <v>0</v>
      </c>
      <c r="H797" s="88" t="str" cm="1">
        <f t="array" ref="H797">_xlfn.IFS(OR(_xlfn.XLOOKUP(A797,Table9[Tag Number],Table9[Status],"-",0)="Dead",
        _xlfn.XLOOKUP(A797,Table10[Tag Number],Table10[Status],"-",0)="Dead",
        _xlfn.XLOOKUP(A797,Table11[Tag Number],Table11[Status],"-",0)="Dead",
        _xlfn.XLOOKUP(A797,Table8[Tag Number],Table8[Status],"-",0)="Dead"),"Dead",
     OR(_xlfn.XLOOKUP(A797,Table11[Tag Number],Table11[Status],"-",0)="Alive",
        _xlfn.XLOOKUP(A797,Table10[Tag Number],Table10[Status],"-",0)="Alive",
        _xlfn.XLOOKUP(A797,Table9[Tag Number],Table9[Status],"-",0)="Alive",
        _xlfn.XLOOKUP(A797,Table8[Tag Number],Table8[Status],"-",0)="Alive"),"Alive",
     OR(_xlfn.XLOOKUP(A797,Table9[Tag Number],Table9[Status],"-",0)="-",
        _xlfn.XLOOKUP(A797,Table10[Tag Number],Table10[Status],"-",0)="-",
        _xlfn.XLOOKUP(A797,Table11[Tag Number],Table11[Status],"-",0)="-",
        _xlfn.XLOOKUP(A797,Table8[Tag Number],Table8[Status],"-",0)="-"),
   "-")</f>
        <v>-</v>
      </c>
      <c r="I797" s="88" t="str">
        <f>IF((_xlfn.XLOOKUP(B797,[2]Sheet1!$A$2:$A$198,[2]Sheet1!$B$2:$B$198,"-",0)="Glade"),"Out","No")</f>
        <v>No</v>
      </c>
      <c r="J797" s="90"/>
      <c r="K797" s="91"/>
      <c r="L797" s="91"/>
      <c r="M797" s="91"/>
      <c r="N797" s="92"/>
      <c r="O797" s="89"/>
      <c r="R797" t="b">
        <f t="shared" si="26"/>
        <v>0</v>
      </c>
    </row>
    <row r="798" spans="1:18" ht="15" thickBot="1" x14ac:dyDescent="0.35">
      <c r="A798" s="2" t="s">
        <v>1728</v>
      </c>
      <c r="B798" s="2" t="s">
        <v>1145</v>
      </c>
      <c r="C798" s="84">
        <f>IF(COUNTIF(Table8[Tag Number], A798), 1, 0)</f>
        <v>0</v>
      </c>
      <c r="D798" s="85">
        <f>IF(COUNTIF(Table9[Tag Number], A798), 1, 0)</f>
        <v>0</v>
      </c>
      <c r="E798" s="86">
        <f>IF(COUNTIF(Table10[Tag Number], A798), 1, 0)</f>
        <v>0</v>
      </c>
      <c r="F798" s="86">
        <f>IF(COUNTIF(Table11[Tag Number], A798), 1, 0)</f>
        <v>0</v>
      </c>
      <c r="G798" s="87">
        <f t="shared" si="27"/>
        <v>0</v>
      </c>
      <c r="H798" s="88" t="str" cm="1">
        <f t="array" ref="H798">_xlfn.IFS(OR(_xlfn.XLOOKUP(A798,Table9[Tag Number],Table9[Status],"-",0)="Dead",
        _xlfn.XLOOKUP(A798,Table10[Tag Number],Table10[Status],"-",0)="Dead",
        _xlfn.XLOOKUP(A798,Table11[Tag Number],Table11[Status],"-",0)="Dead",
        _xlfn.XLOOKUP(A798,Table8[Tag Number],Table8[Status],"-",0)="Dead"),"Dead",
     OR(_xlfn.XLOOKUP(A798,Table11[Tag Number],Table11[Status],"-",0)="Alive",
        _xlfn.XLOOKUP(A798,Table10[Tag Number],Table10[Status],"-",0)="Alive",
        _xlfn.XLOOKUP(A798,Table9[Tag Number],Table9[Status],"-",0)="Alive",
        _xlfn.XLOOKUP(A798,Table8[Tag Number],Table8[Status],"-",0)="Alive"),"Alive",
     OR(_xlfn.XLOOKUP(A798,Table9[Tag Number],Table9[Status],"-",0)="-",
        _xlfn.XLOOKUP(A798,Table10[Tag Number],Table10[Status],"-",0)="-",
        _xlfn.XLOOKUP(A798,Table11[Tag Number],Table11[Status],"-",0)="-",
        _xlfn.XLOOKUP(A798,Table8[Tag Number],Table8[Status],"-",0)="-"),
   "-")</f>
        <v>-</v>
      </c>
      <c r="I798" s="88" t="str">
        <f>IF((_xlfn.XLOOKUP(B798,[2]Sheet1!$A$2:$A$198,[2]Sheet1!$B$2:$B$198,"-",0)="Glade"),"Out","No")</f>
        <v>No</v>
      </c>
      <c r="J798" s="90"/>
      <c r="K798" s="91"/>
      <c r="L798" s="91"/>
      <c r="M798" s="91"/>
      <c r="N798" s="92"/>
      <c r="O798" s="89"/>
      <c r="R798" t="b">
        <f t="shared" si="26"/>
        <v>0</v>
      </c>
    </row>
    <row r="799" spans="1:18" ht="15" thickBot="1" x14ac:dyDescent="0.35">
      <c r="A799" s="3" t="s">
        <v>30</v>
      </c>
      <c r="B799" s="3" t="s">
        <v>1145</v>
      </c>
      <c r="C799" s="84">
        <f>IF(COUNTIF(Table8[Tag Number], A799), 1, 0)</f>
        <v>0</v>
      </c>
      <c r="D799" s="85">
        <f>IF(COUNTIF(Table9[Tag Number], A799), 1, 0)</f>
        <v>0</v>
      </c>
      <c r="E799" s="86">
        <f>IF(COUNTIF(Table10[Tag Number], A799), 1, 0)</f>
        <v>0</v>
      </c>
      <c r="F799" s="86">
        <f>IF(COUNTIF(Table11[Tag Number], A799), 1, 0)</f>
        <v>0</v>
      </c>
      <c r="G799" s="87">
        <f t="shared" si="27"/>
        <v>0</v>
      </c>
      <c r="H799" s="88" t="str" cm="1">
        <f t="array" ref="H799">_xlfn.IFS(OR(_xlfn.XLOOKUP(A799,Table9[Tag Number],Table9[Status],"-",0)="Dead",
        _xlfn.XLOOKUP(A799,Table10[Tag Number],Table10[Status],"-",0)="Dead",
        _xlfn.XLOOKUP(A799,Table11[Tag Number],Table11[Status],"-",0)="Dead",
        _xlfn.XLOOKUP(A799,Table8[Tag Number],Table8[Status],"-",0)="Dead"),"Dead",
     OR(_xlfn.XLOOKUP(A799,Table11[Tag Number],Table11[Status],"-",0)="Alive",
        _xlfn.XLOOKUP(A799,Table10[Tag Number],Table10[Status],"-",0)="Alive",
        _xlfn.XLOOKUP(A799,Table9[Tag Number],Table9[Status],"-",0)="Alive",
        _xlfn.XLOOKUP(A799,Table8[Tag Number],Table8[Status],"-",0)="Alive"),"Alive",
     OR(_xlfn.XLOOKUP(A799,Table9[Tag Number],Table9[Status],"-",0)="-",
        _xlfn.XLOOKUP(A799,Table10[Tag Number],Table10[Status],"-",0)="-",
        _xlfn.XLOOKUP(A799,Table11[Tag Number],Table11[Status],"-",0)="-",
        _xlfn.XLOOKUP(A799,Table8[Tag Number],Table8[Status],"-",0)="-"),
   "-")</f>
        <v>-</v>
      </c>
      <c r="I799" s="88" t="str">
        <f>IF((_xlfn.XLOOKUP(B799,[2]Sheet1!$A$2:$A$198,[2]Sheet1!$B$2:$B$198,"-",0)="Glade"),"Out","No")</f>
        <v>No</v>
      </c>
      <c r="J799" s="90"/>
      <c r="K799" s="91"/>
      <c r="L799" s="91"/>
      <c r="M799" s="91"/>
      <c r="N799" s="92"/>
      <c r="O799" s="89"/>
      <c r="R799" t="b">
        <f t="shared" si="26"/>
        <v>0</v>
      </c>
    </row>
    <row r="800" spans="1:18" ht="15" thickBot="1" x14ac:dyDescent="0.35">
      <c r="A800" s="2" t="s">
        <v>1729</v>
      </c>
      <c r="B800" s="2" t="s">
        <v>1145</v>
      </c>
      <c r="C800" s="84">
        <f>IF(COUNTIF(Table8[Tag Number], A800), 1, 0)</f>
        <v>0</v>
      </c>
      <c r="D800" s="85">
        <f>IF(COUNTIF(Table9[Tag Number], A800), 1, 0)</f>
        <v>0</v>
      </c>
      <c r="E800" s="86">
        <f>IF(COUNTIF(Table10[Tag Number], A800), 1, 0)</f>
        <v>0</v>
      </c>
      <c r="F800" s="86">
        <f>IF(COUNTIF(Table11[Tag Number], A800), 1, 0)</f>
        <v>0</v>
      </c>
      <c r="G800" s="87">
        <f t="shared" si="27"/>
        <v>0</v>
      </c>
      <c r="H800" s="88" t="str" cm="1">
        <f t="array" ref="H800">_xlfn.IFS(OR(_xlfn.XLOOKUP(A800,Table9[Tag Number],Table9[Status],"-",0)="Dead",
        _xlfn.XLOOKUP(A800,Table10[Tag Number],Table10[Status],"-",0)="Dead",
        _xlfn.XLOOKUP(A800,Table11[Tag Number],Table11[Status],"-",0)="Dead",
        _xlfn.XLOOKUP(A800,Table8[Tag Number],Table8[Status],"-",0)="Dead"),"Dead",
     OR(_xlfn.XLOOKUP(A800,Table11[Tag Number],Table11[Status],"-",0)="Alive",
        _xlfn.XLOOKUP(A800,Table10[Tag Number],Table10[Status],"-",0)="Alive",
        _xlfn.XLOOKUP(A800,Table9[Tag Number],Table9[Status],"-",0)="Alive",
        _xlfn.XLOOKUP(A800,Table8[Tag Number],Table8[Status],"-",0)="Alive"),"Alive",
     OR(_xlfn.XLOOKUP(A800,Table9[Tag Number],Table9[Status],"-",0)="-",
        _xlfn.XLOOKUP(A800,Table10[Tag Number],Table10[Status],"-",0)="-",
        _xlfn.XLOOKUP(A800,Table11[Tag Number],Table11[Status],"-",0)="-",
        _xlfn.XLOOKUP(A800,Table8[Tag Number],Table8[Status],"-",0)="-"),
   "-")</f>
        <v>-</v>
      </c>
      <c r="I800" s="88" t="str">
        <f>IF((_xlfn.XLOOKUP(B800,[2]Sheet1!$A$2:$A$198,[2]Sheet1!$B$2:$B$198,"-",0)="Glade"),"Out","No")</f>
        <v>No</v>
      </c>
      <c r="J800" s="90"/>
      <c r="K800" s="91"/>
      <c r="L800" s="91"/>
      <c r="M800" s="91"/>
      <c r="N800" s="92"/>
      <c r="O800" s="89"/>
      <c r="R800" t="b">
        <f t="shared" si="26"/>
        <v>0</v>
      </c>
    </row>
    <row r="801" spans="1:18" ht="15" thickBot="1" x14ac:dyDescent="0.35">
      <c r="A801" s="3" t="s">
        <v>1730</v>
      </c>
      <c r="B801" s="3" t="s">
        <v>1145</v>
      </c>
      <c r="C801" s="84">
        <f>IF(COUNTIF(Table8[Tag Number], A801), 1, 0)</f>
        <v>0</v>
      </c>
      <c r="D801" s="85">
        <f>IF(COUNTIF(Table9[Tag Number], A801), 1, 0)</f>
        <v>0</v>
      </c>
      <c r="E801" s="86">
        <f>IF(COUNTIF(Table10[Tag Number], A801), 1, 0)</f>
        <v>0</v>
      </c>
      <c r="F801" s="86">
        <f>IF(COUNTIF(Table11[Tag Number], A801), 1, 0)</f>
        <v>0</v>
      </c>
      <c r="G801" s="87">
        <f t="shared" si="27"/>
        <v>0</v>
      </c>
      <c r="H801" s="88" t="str" cm="1">
        <f t="array" ref="H801">_xlfn.IFS(OR(_xlfn.XLOOKUP(A801,Table9[Tag Number],Table9[Status],"-",0)="Dead",
        _xlfn.XLOOKUP(A801,Table10[Tag Number],Table10[Status],"-",0)="Dead",
        _xlfn.XLOOKUP(A801,Table11[Tag Number],Table11[Status],"-",0)="Dead",
        _xlfn.XLOOKUP(A801,Table8[Tag Number],Table8[Status],"-",0)="Dead"),"Dead",
     OR(_xlfn.XLOOKUP(A801,Table11[Tag Number],Table11[Status],"-",0)="Alive",
        _xlfn.XLOOKUP(A801,Table10[Tag Number],Table10[Status],"-",0)="Alive",
        _xlfn.XLOOKUP(A801,Table9[Tag Number],Table9[Status],"-",0)="Alive",
        _xlfn.XLOOKUP(A801,Table8[Tag Number],Table8[Status],"-",0)="Alive"),"Alive",
     OR(_xlfn.XLOOKUP(A801,Table9[Tag Number],Table9[Status],"-",0)="-",
        _xlfn.XLOOKUP(A801,Table10[Tag Number],Table10[Status],"-",0)="-",
        _xlfn.XLOOKUP(A801,Table11[Tag Number],Table11[Status],"-",0)="-",
        _xlfn.XLOOKUP(A801,Table8[Tag Number],Table8[Status],"-",0)="-"),
   "-")</f>
        <v>-</v>
      </c>
      <c r="I801" s="88" t="str">
        <f>IF((_xlfn.XLOOKUP(B801,[2]Sheet1!$A$2:$A$198,[2]Sheet1!$B$2:$B$198,"-",0)="Glade"),"Out","No")</f>
        <v>No</v>
      </c>
      <c r="J801" s="90"/>
      <c r="K801" s="91"/>
      <c r="L801" s="91"/>
      <c r="M801" s="91"/>
      <c r="N801" s="92"/>
      <c r="O801" s="89"/>
      <c r="R801" t="b">
        <f t="shared" si="26"/>
        <v>0</v>
      </c>
    </row>
    <row r="802" spans="1:18" ht="15" thickBot="1" x14ac:dyDescent="0.35">
      <c r="A802" s="2" t="s">
        <v>1731</v>
      </c>
      <c r="B802" s="2" t="s">
        <v>1145</v>
      </c>
      <c r="C802" s="84">
        <f>IF(COUNTIF(Table8[Tag Number], A802), 1, 0)</f>
        <v>0</v>
      </c>
      <c r="D802" s="85">
        <f>IF(COUNTIF(Table9[Tag Number], A802), 1, 0)</f>
        <v>0</v>
      </c>
      <c r="E802" s="86">
        <f>IF(COUNTIF(Table10[Tag Number], A802), 1, 0)</f>
        <v>0</v>
      </c>
      <c r="F802" s="86">
        <f>IF(COUNTIF(Table11[Tag Number], A802), 1, 0)</f>
        <v>0</v>
      </c>
      <c r="G802" s="87">
        <f t="shared" si="27"/>
        <v>0</v>
      </c>
      <c r="H802" s="88" t="str" cm="1">
        <f t="array" ref="H802">_xlfn.IFS(OR(_xlfn.XLOOKUP(A802,Table9[Tag Number],Table9[Status],"-",0)="Dead",
        _xlfn.XLOOKUP(A802,Table10[Tag Number],Table10[Status],"-",0)="Dead",
        _xlfn.XLOOKUP(A802,Table11[Tag Number],Table11[Status],"-",0)="Dead",
        _xlfn.XLOOKUP(A802,Table8[Tag Number],Table8[Status],"-",0)="Dead"),"Dead",
     OR(_xlfn.XLOOKUP(A802,Table11[Tag Number],Table11[Status],"-",0)="Alive",
        _xlfn.XLOOKUP(A802,Table10[Tag Number],Table10[Status],"-",0)="Alive",
        _xlfn.XLOOKUP(A802,Table9[Tag Number],Table9[Status],"-",0)="Alive",
        _xlfn.XLOOKUP(A802,Table8[Tag Number],Table8[Status],"-",0)="Alive"),"Alive",
     OR(_xlfn.XLOOKUP(A802,Table9[Tag Number],Table9[Status],"-",0)="-",
        _xlfn.XLOOKUP(A802,Table10[Tag Number],Table10[Status],"-",0)="-",
        _xlfn.XLOOKUP(A802,Table11[Tag Number],Table11[Status],"-",0)="-",
        _xlfn.XLOOKUP(A802,Table8[Tag Number],Table8[Status],"-",0)="-"),
   "-")</f>
        <v>-</v>
      </c>
      <c r="I802" s="88" t="str">
        <f>IF((_xlfn.XLOOKUP(B802,[2]Sheet1!$A$2:$A$198,[2]Sheet1!$B$2:$B$198,"-",0)="Glade"),"Out","No")</f>
        <v>No</v>
      </c>
      <c r="J802" s="90"/>
      <c r="K802" s="91"/>
      <c r="L802" s="91"/>
      <c r="M802" s="91"/>
      <c r="N802" s="92"/>
      <c r="O802" s="89"/>
      <c r="R802" t="b">
        <f t="shared" si="26"/>
        <v>0</v>
      </c>
    </row>
    <row r="803" spans="1:18" ht="15" thickBot="1" x14ac:dyDescent="0.35">
      <c r="A803" s="3" t="s">
        <v>1732</v>
      </c>
      <c r="B803" s="3" t="s">
        <v>1137</v>
      </c>
      <c r="C803" s="84">
        <f>IF(COUNTIF(Table8[Tag Number], A803), 1, 0)</f>
        <v>0</v>
      </c>
      <c r="D803" s="85">
        <f>IF(COUNTIF(Table9[Tag Number], A803), 1, 0)</f>
        <v>0</v>
      </c>
      <c r="E803" s="86">
        <f>IF(COUNTIF(Table10[Tag Number], A803), 1, 0)</f>
        <v>0</v>
      </c>
      <c r="F803" s="86">
        <f>IF(COUNTIF(Table11[Tag Number], A803), 1, 0)</f>
        <v>0</v>
      </c>
      <c r="G803" s="87">
        <f t="shared" si="27"/>
        <v>0</v>
      </c>
      <c r="H803" s="88" t="str" cm="1">
        <f t="array" ref="H803">_xlfn.IFS(OR(_xlfn.XLOOKUP(A803,Table9[Tag Number],Table9[Status],"-",0)="Dead",
        _xlfn.XLOOKUP(A803,Table10[Tag Number],Table10[Status],"-",0)="Dead",
        _xlfn.XLOOKUP(A803,Table11[Tag Number],Table11[Status],"-",0)="Dead",
        _xlfn.XLOOKUP(A803,Table8[Tag Number],Table8[Status],"-",0)="Dead"),"Dead",
     OR(_xlfn.XLOOKUP(A803,Table11[Tag Number],Table11[Status],"-",0)="Alive",
        _xlfn.XLOOKUP(A803,Table10[Tag Number],Table10[Status],"-",0)="Alive",
        _xlfn.XLOOKUP(A803,Table9[Tag Number],Table9[Status],"-",0)="Alive",
        _xlfn.XLOOKUP(A803,Table8[Tag Number],Table8[Status],"-",0)="Alive"),"Alive",
     OR(_xlfn.XLOOKUP(A803,Table9[Tag Number],Table9[Status],"-",0)="-",
        _xlfn.XLOOKUP(A803,Table10[Tag Number],Table10[Status],"-",0)="-",
        _xlfn.XLOOKUP(A803,Table11[Tag Number],Table11[Status],"-",0)="-",
        _xlfn.XLOOKUP(A803,Table8[Tag Number],Table8[Status],"-",0)="-"),
   "-")</f>
        <v>-</v>
      </c>
      <c r="I803" s="88" t="str">
        <f>IF((_xlfn.XLOOKUP(B803,[2]Sheet1!$A$2:$A$198,[2]Sheet1!$B$2:$B$198,"-",0)="Glade"),"Out","No")</f>
        <v>No</v>
      </c>
      <c r="J803" s="90"/>
      <c r="K803" s="91"/>
      <c r="L803" s="91"/>
      <c r="M803" s="91"/>
      <c r="N803" s="92"/>
      <c r="O803" s="89"/>
      <c r="R803" t="b">
        <f t="shared" si="26"/>
        <v>0</v>
      </c>
    </row>
    <row r="804" spans="1:18" ht="15" thickBot="1" x14ac:dyDescent="0.35">
      <c r="A804" s="2" t="s">
        <v>1733</v>
      </c>
      <c r="B804" s="2" t="s">
        <v>1145</v>
      </c>
      <c r="C804" s="84">
        <f>IF(COUNTIF(Table8[Tag Number], A804), 1, 0)</f>
        <v>0</v>
      </c>
      <c r="D804" s="85">
        <f>IF(COUNTIF(Table9[Tag Number], A804), 1, 0)</f>
        <v>0</v>
      </c>
      <c r="E804" s="86">
        <f>IF(COUNTIF(Table10[Tag Number], A804), 1, 0)</f>
        <v>0</v>
      </c>
      <c r="F804" s="86">
        <f>IF(COUNTIF(Table11[Tag Number], A804), 1, 0)</f>
        <v>0</v>
      </c>
      <c r="G804" s="87">
        <f t="shared" si="27"/>
        <v>0</v>
      </c>
      <c r="H804" s="88" t="str" cm="1">
        <f t="array" ref="H804">_xlfn.IFS(OR(_xlfn.XLOOKUP(A804,Table9[Tag Number],Table9[Status],"-",0)="Dead",
        _xlfn.XLOOKUP(A804,Table10[Tag Number],Table10[Status],"-",0)="Dead",
        _xlfn.XLOOKUP(A804,Table11[Tag Number],Table11[Status],"-",0)="Dead",
        _xlfn.XLOOKUP(A804,Table8[Tag Number],Table8[Status],"-",0)="Dead"),"Dead",
     OR(_xlfn.XLOOKUP(A804,Table11[Tag Number],Table11[Status],"-",0)="Alive",
        _xlfn.XLOOKUP(A804,Table10[Tag Number],Table10[Status],"-",0)="Alive",
        _xlfn.XLOOKUP(A804,Table9[Tag Number],Table9[Status],"-",0)="Alive",
        _xlfn.XLOOKUP(A804,Table8[Tag Number],Table8[Status],"-",0)="Alive"),"Alive",
     OR(_xlfn.XLOOKUP(A804,Table9[Tag Number],Table9[Status],"-",0)="-",
        _xlfn.XLOOKUP(A804,Table10[Tag Number],Table10[Status],"-",0)="-",
        _xlfn.XLOOKUP(A804,Table11[Tag Number],Table11[Status],"-",0)="-",
        _xlfn.XLOOKUP(A804,Table8[Tag Number],Table8[Status],"-",0)="-"),
   "-")</f>
        <v>-</v>
      </c>
      <c r="I804" s="88" t="str">
        <f>IF((_xlfn.XLOOKUP(B804,[2]Sheet1!$A$2:$A$198,[2]Sheet1!$B$2:$B$198,"-",0)="Glade"),"Out","No")</f>
        <v>No</v>
      </c>
      <c r="J804" s="90"/>
      <c r="K804" s="91"/>
      <c r="L804" s="91"/>
      <c r="M804" s="91"/>
      <c r="N804" s="92"/>
      <c r="O804" s="89"/>
      <c r="R804" t="b">
        <f t="shared" si="26"/>
        <v>0</v>
      </c>
    </row>
    <row r="805" spans="1:18" ht="15" thickBot="1" x14ac:dyDescent="0.35">
      <c r="A805" s="3" t="s">
        <v>1734</v>
      </c>
      <c r="B805" s="3" t="s">
        <v>1145</v>
      </c>
      <c r="C805" s="84">
        <f>IF(COUNTIF(Table8[Tag Number], A805), 1, 0)</f>
        <v>0</v>
      </c>
      <c r="D805" s="85">
        <f>IF(COUNTIF(Table9[Tag Number], A805), 1, 0)</f>
        <v>0</v>
      </c>
      <c r="E805" s="86">
        <f>IF(COUNTIF(Table10[Tag Number], A805), 1, 0)</f>
        <v>0</v>
      </c>
      <c r="F805" s="86">
        <f>IF(COUNTIF(Table11[Tag Number], A805), 1, 0)</f>
        <v>0</v>
      </c>
      <c r="G805" s="87">
        <f t="shared" si="27"/>
        <v>0</v>
      </c>
      <c r="H805" s="88" t="str" cm="1">
        <f t="array" ref="H805">_xlfn.IFS(OR(_xlfn.XLOOKUP(A805,Table9[Tag Number],Table9[Status],"-",0)="Dead",
        _xlfn.XLOOKUP(A805,Table10[Tag Number],Table10[Status],"-",0)="Dead",
        _xlfn.XLOOKUP(A805,Table11[Tag Number],Table11[Status],"-",0)="Dead",
        _xlfn.XLOOKUP(A805,Table8[Tag Number],Table8[Status],"-",0)="Dead"),"Dead",
     OR(_xlfn.XLOOKUP(A805,Table11[Tag Number],Table11[Status],"-",0)="Alive",
        _xlfn.XLOOKUP(A805,Table10[Tag Number],Table10[Status],"-",0)="Alive",
        _xlfn.XLOOKUP(A805,Table9[Tag Number],Table9[Status],"-",0)="Alive",
        _xlfn.XLOOKUP(A805,Table8[Tag Number],Table8[Status],"-",0)="Alive"),"Alive",
     OR(_xlfn.XLOOKUP(A805,Table9[Tag Number],Table9[Status],"-",0)="-",
        _xlfn.XLOOKUP(A805,Table10[Tag Number],Table10[Status],"-",0)="-",
        _xlfn.XLOOKUP(A805,Table11[Tag Number],Table11[Status],"-",0)="-",
        _xlfn.XLOOKUP(A805,Table8[Tag Number],Table8[Status],"-",0)="-"),
   "-")</f>
        <v>-</v>
      </c>
      <c r="I805" s="88" t="str">
        <f>IF((_xlfn.XLOOKUP(B805,[2]Sheet1!$A$2:$A$198,[2]Sheet1!$B$2:$B$198,"-",0)="Glade"),"Out","No")</f>
        <v>No</v>
      </c>
      <c r="J805" s="90"/>
      <c r="K805" s="91"/>
      <c r="L805" s="91"/>
      <c r="M805" s="91"/>
      <c r="N805" s="92"/>
      <c r="O805" s="89"/>
      <c r="R805" t="b">
        <f t="shared" si="26"/>
        <v>0</v>
      </c>
    </row>
    <row r="806" spans="1:18" ht="15" thickBot="1" x14ac:dyDescent="0.35">
      <c r="A806" s="2" t="s">
        <v>1735</v>
      </c>
      <c r="B806" s="2" t="s">
        <v>1137</v>
      </c>
      <c r="C806" s="84">
        <f>IF(COUNTIF(Table8[Tag Number], A806), 1, 0)</f>
        <v>0</v>
      </c>
      <c r="D806" s="85">
        <f>IF(COUNTIF(Table9[Tag Number], A806), 1, 0)</f>
        <v>0</v>
      </c>
      <c r="E806" s="86">
        <f>IF(COUNTIF(Table10[Tag Number], A806), 1, 0)</f>
        <v>0</v>
      </c>
      <c r="F806" s="86">
        <f>IF(COUNTIF(Table11[Tag Number], A806), 1, 0)</f>
        <v>0</v>
      </c>
      <c r="G806" s="87">
        <f t="shared" si="27"/>
        <v>0</v>
      </c>
      <c r="H806" s="88" t="str" cm="1">
        <f t="array" ref="H806">_xlfn.IFS(OR(_xlfn.XLOOKUP(A806,Table9[Tag Number],Table9[Status],"-",0)="Dead",
        _xlfn.XLOOKUP(A806,Table10[Tag Number],Table10[Status],"-",0)="Dead",
        _xlfn.XLOOKUP(A806,Table11[Tag Number],Table11[Status],"-",0)="Dead",
        _xlfn.XLOOKUP(A806,Table8[Tag Number],Table8[Status],"-",0)="Dead"),"Dead",
     OR(_xlfn.XLOOKUP(A806,Table11[Tag Number],Table11[Status],"-",0)="Alive",
        _xlfn.XLOOKUP(A806,Table10[Tag Number],Table10[Status],"-",0)="Alive",
        _xlfn.XLOOKUP(A806,Table9[Tag Number],Table9[Status],"-",0)="Alive",
        _xlfn.XLOOKUP(A806,Table8[Tag Number],Table8[Status],"-",0)="Alive"),"Alive",
     OR(_xlfn.XLOOKUP(A806,Table9[Tag Number],Table9[Status],"-",0)="-",
        _xlfn.XLOOKUP(A806,Table10[Tag Number],Table10[Status],"-",0)="-",
        _xlfn.XLOOKUP(A806,Table11[Tag Number],Table11[Status],"-",0)="-",
        _xlfn.XLOOKUP(A806,Table8[Tag Number],Table8[Status],"-",0)="-"),
   "-")</f>
        <v>-</v>
      </c>
      <c r="I806" s="88" t="str">
        <f>IF((_xlfn.XLOOKUP(B806,[2]Sheet1!$A$2:$A$198,[2]Sheet1!$B$2:$B$198,"-",0)="Glade"),"Out","No")</f>
        <v>No</v>
      </c>
      <c r="J806" s="90"/>
      <c r="K806" s="91"/>
      <c r="L806" s="91"/>
      <c r="M806" s="91"/>
      <c r="N806" s="92"/>
      <c r="O806" s="89"/>
      <c r="R806" t="b">
        <f t="shared" si="26"/>
        <v>0</v>
      </c>
    </row>
    <row r="807" spans="1:18" ht="15" thickBot="1" x14ac:dyDescent="0.35">
      <c r="A807" s="3" t="s">
        <v>256</v>
      </c>
      <c r="B807" s="3" t="s">
        <v>1145</v>
      </c>
      <c r="C807" s="84">
        <f>IF(COUNTIF(Table8[Tag Number], A807), 1, 0)</f>
        <v>0</v>
      </c>
      <c r="D807" s="85">
        <f>IF(COUNTIF(Table9[Tag Number], A807), 1, 0)</f>
        <v>0</v>
      </c>
      <c r="E807" s="86">
        <f>IF(COUNTIF(Table10[Tag Number], A807), 1, 0)</f>
        <v>0</v>
      </c>
      <c r="F807" s="86">
        <f>IF(COUNTIF(Table11[Tag Number], A807), 1, 0)</f>
        <v>0</v>
      </c>
      <c r="G807" s="87">
        <f t="shared" si="27"/>
        <v>0</v>
      </c>
      <c r="H807" s="88" t="str" cm="1">
        <f t="array" ref="H807">_xlfn.IFS(OR(_xlfn.XLOOKUP(A807,Table9[Tag Number],Table9[Status],"-",0)="Dead",
        _xlfn.XLOOKUP(A807,Table10[Tag Number],Table10[Status],"-",0)="Dead",
        _xlfn.XLOOKUP(A807,Table11[Tag Number],Table11[Status],"-",0)="Dead",
        _xlfn.XLOOKUP(A807,Table8[Tag Number],Table8[Status],"-",0)="Dead"),"Dead",
     OR(_xlfn.XLOOKUP(A807,Table11[Tag Number],Table11[Status],"-",0)="Alive",
        _xlfn.XLOOKUP(A807,Table10[Tag Number],Table10[Status],"-",0)="Alive",
        _xlfn.XLOOKUP(A807,Table9[Tag Number],Table9[Status],"-",0)="Alive",
        _xlfn.XLOOKUP(A807,Table8[Tag Number],Table8[Status],"-",0)="Alive"),"Alive",
     OR(_xlfn.XLOOKUP(A807,Table9[Tag Number],Table9[Status],"-",0)="-",
        _xlfn.XLOOKUP(A807,Table10[Tag Number],Table10[Status],"-",0)="-",
        _xlfn.XLOOKUP(A807,Table11[Tag Number],Table11[Status],"-",0)="-",
        _xlfn.XLOOKUP(A807,Table8[Tag Number],Table8[Status],"-",0)="-"),
   "-")</f>
        <v>-</v>
      </c>
      <c r="I807" s="88" t="str">
        <f>IF((_xlfn.XLOOKUP(B807,[2]Sheet1!$A$2:$A$198,[2]Sheet1!$B$2:$B$198,"-",0)="Glade"),"Out","No")</f>
        <v>No</v>
      </c>
      <c r="J807" s="90"/>
      <c r="K807" s="91"/>
      <c r="L807" s="91"/>
      <c r="M807" s="91"/>
      <c r="N807" s="92"/>
      <c r="O807" s="89"/>
      <c r="R807" t="b">
        <f t="shared" si="26"/>
        <v>0</v>
      </c>
    </row>
    <row r="808" spans="1:18" ht="15" thickBot="1" x14ac:dyDescent="0.35">
      <c r="A808" s="2" t="s">
        <v>1736</v>
      </c>
      <c r="B808" s="2" t="s">
        <v>1145</v>
      </c>
      <c r="C808" s="84">
        <f>IF(COUNTIF(Table8[Tag Number], A808), 1, 0)</f>
        <v>0</v>
      </c>
      <c r="D808" s="85">
        <f>IF(COUNTIF(Table9[Tag Number], A808), 1, 0)</f>
        <v>0</v>
      </c>
      <c r="E808" s="86">
        <f>IF(COUNTIF(Table10[Tag Number], A808), 1, 0)</f>
        <v>0</v>
      </c>
      <c r="F808" s="86">
        <f>IF(COUNTIF(Table11[Tag Number], A808), 1, 0)</f>
        <v>0</v>
      </c>
      <c r="G808" s="87">
        <f t="shared" si="27"/>
        <v>0</v>
      </c>
      <c r="H808" s="88" t="str" cm="1">
        <f t="array" ref="H808">_xlfn.IFS(OR(_xlfn.XLOOKUP(A808,Table9[Tag Number],Table9[Status],"-",0)="Dead",
        _xlfn.XLOOKUP(A808,Table10[Tag Number],Table10[Status],"-",0)="Dead",
        _xlfn.XLOOKUP(A808,Table11[Tag Number],Table11[Status],"-",0)="Dead",
        _xlfn.XLOOKUP(A808,Table8[Tag Number],Table8[Status],"-",0)="Dead"),"Dead",
     OR(_xlfn.XLOOKUP(A808,Table11[Tag Number],Table11[Status],"-",0)="Alive",
        _xlfn.XLOOKUP(A808,Table10[Tag Number],Table10[Status],"-",0)="Alive",
        _xlfn.XLOOKUP(A808,Table9[Tag Number],Table9[Status],"-",0)="Alive",
        _xlfn.XLOOKUP(A808,Table8[Tag Number],Table8[Status],"-",0)="Alive"),"Alive",
     OR(_xlfn.XLOOKUP(A808,Table9[Tag Number],Table9[Status],"-",0)="-",
        _xlfn.XLOOKUP(A808,Table10[Tag Number],Table10[Status],"-",0)="-",
        _xlfn.XLOOKUP(A808,Table11[Tag Number],Table11[Status],"-",0)="-",
        _xlfn.XLOOKUP(A808,Table8[Tag Number],Table8[Status],"-",0)="-"),
   "-")</f>
        <v>-</v>
      </c>
      <c r="I808" s="88" t="str">
        <f>IF((_xlfn.XLOOKUP(B808,[2]Sheet1!$A$2:$A$198,[2]Sheet1!$B$2:$B$198,"-",0)="Glade"),"Out","No")</f>
        <v>No</v>
      </c>
      <c r="J808" s="90"/>
      <c r="K808" s="91"/>
      <c r="L808" s="91"/>
      <c r="M808" s="91"/>
      <c r="N808" s="92"/>
      <c r="O808" s="89"/>
      <c r="R808" t="b">
        <f t="shared" si="26"/>
        <v>0</v>
      </c>
    </row>
    <row r="809" spans="1:18" ht="15" thickBot="1" x14ac:dyDescent="0.35">
      <c r="A809" s="3" t="s">
        <v>1737</v>
      </c>
      <c r="B809" s="3" t="s">
        <v>1145</v>
      </c>
      <c r="C809" s="84">
        <f>IF(COUNTIF(Table8[Tag Number], A809), 1, 0)</f>
        <v>0</v>
      </c>
      <c r="D809" s="85">
        <f>IF(COUNTIF(Table9[Tag Number], A809), 1, 0)</f>
        <v>0</v>
      </c>
      <c r="E809" s="86">
        <f>IF(COUNTIF(Table10[Tag Number], A809), 1, 0)</f>
        <v>0</v>
      </c>
      <c r="F809" s="86">
        <f>IF(COUNTIF(Table11[Tag Number], A809), 1, 0)</f>
        <v>0</v>
      </c>
      <c r="G809" s="87">
        <f t="shared" si="27"/>
        <v>0</v>
      </c>
      <c r="H809" s="88" t="str" cm="1">
        <f t="array" ref="H809">_xlfn.IFS(OR(_xlfn.XLOOKUP(A809,Table9[Tag Number],Table9[Status],"-",0)="Dead",
        _xlfn.XLOOKUP(A809,Table10[Tag Number],Table10[Status],"-",0)="Dead",
        _xlfn.XLOOKUP(A809,Table11[Tag Number],Table11[Status],"-",0)="Dead",
        _xlfn.XLOOKUP(A809,Table8[Tag Number],Table8[Status],"-",0)="Dead"),"Dead",
     OR(_xlfn.XLOOKUP(A809,Table11[Tag Number],Table11[Status],"-",0)="Alive",
        _xlfn.XLOOKUP(A809,Table10[Tag Number],Table10[Status],"-",0)="Alive",
        _xlfn.XLOOKUP(A809,Table9[Tag Number],Table9[Status],"-",0)="Alive",
        _xlfn.XLOOKUP(A809,Table8[Tag Number],Table8[Status],"-",0)="Alive"),"Alive",
     OR(_xlfn.XLOOKUP(A809,Table9[Tag Number],Table9[Status],"-",0)="-",
        _xlfn.XLOOKUP(A809,Table10[Tag Number],Table10[Status],"-",0)="-",
        _xlfn.XLOOKUP(A809,Table11[Tag Number],Table11[Status],"-",0)="-",
        _xlfn.XLOOKUP(A809,Table8[Tag Number],Table8[Status],"-",0)="-"),
   "-")</f>
        <v>-</v>
      </c>
      <c r="I809" s="88" t="str">
        <f>IF((_xlfn.XLOOKUP(B809,[2]Sheet1!$A$2:$A$198,[2]Sheet1!$B$2:$B$198,"-",0)="Glade"),"Out","No")</f>
        <v>No</v>
      </c>
      <c r="J809" s="90"/>
      <c r="K809" s="91"/>
      <c r="L809" s="91"/>
      <c r="M809" s="91"/>
      <c r="N809" s="92"/>
      <c r="O809" s="89"/>
      <c r="R809" t="b">
        <f t="shared" si="26"/>
        <v>0</v>
      </c>
    </row>
    <row r="810" spans="1:18" ht="15" thickBot="1" x14ac:dyDescent="0.35">
      <c r="A810" s="2" t="s">
        <v>1738</v>
      </c>
      <c r="B810" s="2" t="s">
        <v>1145</v>
      </c>
      <c r="C810" s="84">
        <f>IF(COUNTIF(Table8[Tag Number], A810), 1, 0)</f>
        <v>0</v>
      </c>
      <c r="D810" s="85">
        <f>IF(COUNTIF(Table9[Tag Number], A810), 1, 0)</f>
        <v>0</v>
      </c>
      <c r="E810" s="86">
        <f>IF(COUNTIF(Table10[Tag Number], A810), 1, 0)</f>
        <v>0</v>
      </c>
      <c r="F810" s="86">
        <f>IF(COUNTIF(Table11[Tag Number], A810), 1, 0)</f>
        <v>0</v>
      </c>
      <c r="G810" s="87">
        <f t="shared" si="27"/>
        <v>0</v>
      </c>
      <c r="H810" s="88" t="str" cm="1">
        <f t="array" ref="H810">_xlfn.IFS(OR(_xlfn.XLOOKUP(A810,Table9[Tag Number],Table9[Status],"-",0)="Dead",
        _xlfn.XLOOKUP(A810,Table10[Tag Number],Table10[Status],"-",0)="Dead",
        _xlfn.XLOOKUP(A810,Table11[Tag Number],Table11[Status],"-",0)="Dead",
        _xlfn.XLOOKUP(A810,Table8[Tag Number],Table8[Status],"-",0)="Dead"),"Dead",
     OR(_xlfn.XLOOKUP(A810,Table11[Tag Number],Table11[Status],"-",0)="Alive",
        _xlfn.XLOOKUP(A810,Table10[Tag Number],Table10[Status],"-",0)="Alive",
        _xlfn.XLOOKUP(A810,Table9[Tag Number],Table9[Status],"-",0)="Alive",
        _xlfn.XLOOKUP(A810,Table8[Tag Number],Table8[Status],"-",0)="Alive"),"Alive",
     OR(_xlfn.XLOOKUP(A810,Table9[Tag Number],Table9[Status],"-",0)="-",
        _xlfn.XLOOKUP(A810,Table10[Tag Number],Table10[Status],"-",0)="-",
        _xlfn.XLOOKUP(A810,Table11[Tag Number],Table11[Status],"-",0)="-",
        _xlfn.XLOOKUP(A810,Table8[Tag Number],Table8[Status],"-",0)="-"),
   "-")</f>
        <v>-</v>
      </c>
      <c r="I810" s="88" t="str">
        <f>IF((_xlfn.XLOOKUP(B810,[2]Sheet1!$A$2:$A$198,[2]Sheet1!$B$2:$B$198,"-",0)="Glade"),"Out","No")</f>
        <v>No</v>
      </c>
      <c r="J810" s="90"/>
      <c r="K810" s="91"/>
      <c r="L810" s="91"/>
      <c r="M810" s="91"/>
      <c r="N810" s="92"/>
      <c r="O810" s="89"/>
      <c r="R810" t="b">
        <f t="shared" si="26"/>
        <v>0</v>
      </c>
    </row>
    <row r="811" spans="1:18" ht="15" thickBot="1" x14ac:dyDescent="0.35">
      <c r="A811" s="3" t="s">
        <v>1739</v>
      </c>
      <c r="B811" s="3" t="s">
        <v>1145</v>
      </c>
      <c r="C811" s="84">
        <f>IF(COUNTIF(Table8[Tag Number], A811), 1, 0)</f>
        <v>0</v>
      </c>
      <c r="D811" s="85">
        <f>IF(COUNTIF(Table9[Tag Number], A811), 1, 0)</f>
        <v>0</v>
      </c>
      <c r="E811" s="86">
        <f>IF(COUNTIF(Table10[Tag Number], A811), 1, 0)</f>
        <v>0</v>
      </c>
      <c r="F811" s="86">
        <f>IF(COUNTIF(Table11[Tag Number], A811), 1, 0)</f>
        <v>0</v>
      </c>
      <c r="G811" s="87">
        <f t="shared" si="27"/>
        <v>0</v>
      </c>
      <c r="H811" s="88" t="str" cm="1">
        <f t="array" ref="H811">_xlfn.IFS(OR(_xlfn.XLOOKUP(A811,Table9[Tag Number],Table9[Status],"-",0)="Dead",
        _xlfn.XLOOKUP(A811,Table10[Tag Number],Table10[Status],"-",0)="Dead",
        _xlfn.XLOOKUP(A811,Table11[Tag Number],Table11[Status],"-",0)="Dead",
        _xlfn.XLOOKUP(A811,Table8[Tag Number],Table8[Status],"-",0)="Dead"),"Dead",
     OR(_xlfn.XLOOKUP(A811,Table11[Tag Number],Table11[Status],"-",0)="Alive",
        _xlfn.XLOOKUP(A811,Table10[Tag Number],Table10[Status],"-",0)="Alive",
        _xlfn.XLOOKUP(A811,Table9[Tag Number],Table9[Status],"-",0)="Alive",
        _xlfn.XLOOKUP(A811,Table8[Tag Number],Table8[Status],"-",0)="Alive"),"Alive",
     OR(_xlfn.XLOOKUP(A811,Table9[Tag Number],Table9[Status],"-",0)="-",
        _xlfn.XLOOKUP(A811,Table10[Tag Number],Table10[Status],"-",0)="-",
        _xlfn.XLOOKUP(A811,Table11[Tag Number],Table11[Status],"-",0)="-",
        _xlfn.XLOOKUP(A811,Table8[Tag Number],Table8[Status],"-",0)="-"),
   "-")</f>
        <v>-</v>
      </c>
      <c r="I811" s="88" t="str">
        <f>IF((_xlfn.XLOOKUP(B811,[2]Sheet1!$A$2:$A$198,[2]Sheet1!$B$2:$B$198,"-",0)="Glade"),"Out","No")</f>
        <v>No</v>
      </c>
      <c r="J811" s="90"/>
      <c r="K811" s="91"/>
      <c r="L811" s="91"/>
      <c r="M811" s="91"/>
      <c r="N811" s="92"/>
      <c r="O811" s="89"/>
      <c r="R811" t="b">
        <f t="shared" si="26"/>
        <v>0</v>
      </c>
    </row>
    <row r="812" spans="1:18" ht="15" thickBot="1" x14ac:dyDescent="0.35">
      <c r="A812" s="2" t="s">
        <v>1740</v>
      </c>
      <c r="B812" s="2" t="s">
        <v>1137</v>
      </c>
      <c r="C812" s="84">
        <f>IF(COUNTIF(Table8[Tag Number], A812), 1, 0)</f>
        <v>0</v>
      </c>
      <c r="D812" s="85">
        <f>IF(COUNTIF(Table9[Tag Number], A812), 1, 0)</f>
        <v>0</v>
      </c>
      <c r="E812" s="86">
        <f>IF(COUNTIF(Table10[Tag Number], A812), 1, 0)</f>
        <v>0</v>
      </c>
      <c r="F812" s="86">
        <f>IF(COUNTIF(Table11[Tag Number], A812), 1, 0)</f>
        <v>0</v>
      </c>
      <c r="G812" s="87">
        <f t="shared" si="27"/>
        <v>0</v>
      </c>
      <c r="H812" s="88" t="str" cm="1">
        <f t="array" ref="H812">_xlfn.IFS(OR(_xlfn.XLOOKUP(A812,Table9[Tag Number],Table9[Status],"-",0)="Dead",
        _xlfn.XLOOKUP(A812,Table10[Tag Number],Table10[Status],"-",0)="Dead",
        _xlfn.XLOOKUP(A812,Table11[Tag Number],Table11[Status],"-",0)="Dead",
        _xlfn.XLOOKUP(A812,Table8[Tag Number],Table8[Status],"-",0)="Dead"),"Dead",
     OR(_xlfn.XLOOKUP(A812,Table11[Tag Number],Table11[Status],"-",0)="Alive",
        _xlfn.XLOOKUP(A812,Table10[Tag Number],Table10[Status],"-",0)="Alive",
        _xlfn.XLOOKUP(A812,Table9[Tag Number],Table9[Status],"-",0)="Alive",
        _xlfn.XLOOKUP(A812,Table8[Tag Number],Table8[Status],"-",0)="Alive"),"Alive",
     OR(_xlfn.XLOOKUP(A812,Table9[Tag Number],Table9[Status],"-",0)="-",
        _xlfn.XLOOKUP(A812,Table10[Tag Number],Table10[Status],"-",0)="-",
        _xlfn.XLOOKUP(A812,Table11[Tag Number],Table11[Status],"-",0)="-",
        _xlfn.XLOOKUP(A812,Table8[Tag Number],Table8[Status],"-",0)="-"),
   "-")</f>
        <v>-</v>
      </c>
      <c r="I812" s="88" t="str">
        <f>IF((_xlfn.XLOOKUP(B812,[2]Sheet1!$A$2:$A$198,[2]Sheet1!$B$2:$B$198,"-",0)="Glade"),"Out","No")</f>
        <v>No</v>
      </c>
      <c r="J812" s="90"/>
      <c r="K812" s="91"/>
      <c r="L812" s="91"/>
      <c r="M812" s="91"/>
      <c r="N812" s="92"/>
      <c r="O812" s="89"/>
      <c r="R812" t="b">
        <f t="shared" si="26"/>
        <v>0</v>
      </c>
    </row>
    <row r="813" spans="1:18" ht="15" thickBot="1" x14ac:dyDescent="0.35">
      <c r="A813" s="3" t="s">
        <v>1741</v>
      </c>
      <c r="B813" s="3" t="s">
        <v>1145</v>
      </c>
      <c r="C813" s="84">
        <f>IF(COUNTIF(Table8[Tag Number], A813), 1, 0)</f>
        <v>0</v>
      </c>
      <c r="D813" s="85">
        <f>IF(COUNTIF(Table9[Tag Number], A813), 1, 0)</f>
        <v>0</v>
      </c>
      <c r="E813" s="86">
        <f>IF(COUNTIF(Table10[Tag Number], A813), 1, 0)</f>
        <v>0</v>
      </c>
      <c r="F813" s="86">
        <f>IF(COUNTIF(Table11[Tag Number], A813), 1, 0)</f>
        <v>0</v>
      </c>
      <c r="G813" s="87">
        <f t="shared" si="27"/>
        <v>0</v>
      </c>
      <c r="H813" s="88" t="str" cm="1">
        <f t="array" ref="H813">_xlfn.IFS(OR(_xlfn.XLOOKUP(A813,Table9[Tag Number],Table9[Status],"-",0)="Dead",
        _xlfn.XLOOKUP(A813,Table10[Tag Number],Table10[Status],"-",0)="Dead",
        _xlfn.XLOOKUP(A813,Table11[Tag Number],Table11[Status],"-",0)="Dead",
        _xlfn.XLOOKUP(A813,Table8[Tag Number],Table8[Status],"-",0)="Dead"),"Dead",
     OR(_xlfn.XLOOKUP(A813,Table11[Tag Number],Table11[Status],"-",0)="Alive",
        _xlfn.XLOOKUP(A813,Table10[Tag Number],Table10[Status],"-",0)="Alive",
        _xlfn.XLOOKUP(A813,Table9[Tag Number],Table9[Status],"-",0)="Alive",
        _xlfn.XLOOKUP(A813,Table8[Tag Number],Table8[Status],"-",0)="Alive"),"Alive",
     OR(_xlfn.XLOOKUP(A813,Table9[Tag Number],Table9[Status],"-",0)="-",
        _xlfn.XLOOKUP(A813,Table10[Tag Number],Table10[Status],"-",0)="-",
        _xlfn.XLOOKUP(A813,Table11[Tag Number],Table11[Status],"-",0)="-",
        _xlfn.XLOOKUP(A813,Table8[Tag Number],Table8[Status],"-",0)="-"),
   "-")</f>
        <v>-</v>
      </c>
      <c r="I813" s="88" t="str">
        <f>IF((_xlfn.XLOOKUP(B813,[2]Sheet1!$A$2:$A$198,[2]Sheet1!$B$2:$B$198,"-",0)="Glade"),"Out","No")</f>
        <v>No</v>
      </c>
      <c r="J813" s="90"/>
      <c r="K813" s="91"/>
      <c r="L813" s="91"/>
      <c r="M813" s="91"/>
      <c r="N813" s="92"/>
      <c r="O813" s="89"/>
      <c r="R813" t="b">
        <f t="shared" si="26"/>
        <v>0</v>
      </c>
    </row>
    <row r="814" spans="1:18" ht="15" thickBot="1" x14ac:dyDescent="0.35">
      <c r="A814" s="2" t="s">
        <v>1742</v>
      </c>
      <c r="B814" s="2" t="s">
        <v>1137</v>
      </c>
      <c r="C814" s="84">
        <f>IF(COUNTIF(Table8[Tag Number], A814), 1, 0)</f>
        <v>0</v>
      </c>
      <c r="D814" s="85">
        <f>IF(COUNTIF(Table9[Tag Number], A814), 1, 0)</f>
        <v>0</v>
      </c>
      <c r="E814" s="86">
        <f>IF(COUNTIF(Table10[Tag Number], A814), 1, 0)</f>
        <v>0</v>
      </c>
      <c r="F814" s="86">
        <f>IF(COUNTIF(Table11[Tag Number], A814), 1, 0)</f>
        <v>0</v>
      </c>
      <c r="G814" s="87">
        <f t="shared" si="27"/>
        <v>0</v>
      </c>
      <c r="H814" s="88" t="str" cm="1">
        <f t="array" ref="H814">_xlfn.IFS(OR(_xlfn.XLOOKUP(A814,Table9[Tag Number],Table9[Status],"-",0)="Dead",
        _xlfn.XLOOKUP(A814,Table10[Tag Number],Table10[Status],"-",0)="Dead",
        _xlfn.XLOOKUP(A814,Table11[Tag Number],Table11[Status],"-",0)="Dead",
        _xlfn.XLOOKUP(A814,Table8[Tag Number],Table8[Status],"-",0)="Dead"),"Dead",
     OR(_xlfn.XLOOKUP(A814,Table11[Tag Number],Table11[Status],"-",0)="Alive",
        _xlfn.XLOOKUP(A814,Table10[Tag Number],Table10[Status],"-",0)="Alive",
        _xlfn.XLOOKUP(A814,Table9[Tag Number],Table9[Status],"-",0)="Alive",
        _xlfn.XLOOKUP(A814,Table8[Tag Number],Table8[Status],"-",0)="Alive"),"Alive",
     OR(_xlfn.XLOOKUP(A814,Table9[Tag Number],Table9[Status],"-",0)="-",
        _xlfn.XLOOKUP(A814,Table10[Tag Number],Table10[Status],"-",0)="-",
        _xlfn.XLOOKUP(A814,Table11[Tag Number],Table11[Status],"-",0)="-",
        _xlfn.XLOOKUP(A814,Table8[Tag Number],Table8[Status],"-",0)="-"),
   "-")</f>
        <v>-</v>
      </c>
      <c r="I814" s="88" t="str">
        <f>IF((_xlfn.XLOOKUP(B814,[2]Sheet1!$A$2:$A$198,[2]Sheet1!$B$2:$B$198,"-",0)="Glade"),"Out","No")</f>
        <v>No</v>
      </c>
      <c r="J814" s="90"/>
      <c r="K814" s="91"/>
      <c r="L814" s="91"/>
      <c r="M814" s="91"/>
      <c r="N814" s="92"/>
      <c r="O814" s="89"/>
      <c r="R814" t="b">
        <f t="shared" si="26"/>
        <v>0</v>
      </c>
    </row>
    <row r="815" spans="1:18" ht="15" thickBot="1" x14ac:dyDescent="0.35">
      <c r="A815" s="3" t="s">
        <v>1743</v>
      </c>
      <c r="B815" s="3" t="s">
        <v>1145</v>
      </c>
      <c r="C815" s="84">
        <f>IF(COUNTIF(Table8[Tag Number], A815), 1, 0)</f>
        <v>0</v>
      </c>
      <c r="D815" s="85">
        <f>IF(COUNTIF(Table9[Tag Number], A815), 1, 0)</f>
        <v>0</v>
      </c>
      <c r="E815" s="86">
        <f>IF(COUNTIF(Table10[Tag Number], A815), 1, 0)</f>
        <v>0</v>
      </c>
      <c r="F815" s="86">
        <f>IF(COUNTIF(Table11[Tag Number], A815), 1, 0)</f>
        <v>0</v>
      </c>
      <c r="G815" s="87">
        <f t="shared" si="27"/>
        <v>0</v>
      </c>
      <c r="H815" s="88" t="str" cm="1">
        <f t="array" ref="H815">_xlfn.IFS(OR(_xlfn.XLOOKUP(A815,Table9[Tag Number],Table9[Status],"-",0)="Dead",
        _xlfn.XLOOKUP(A815,Table10[Tag Number],Table10[Status],"-",0)="Dead",
        _xlfn.XLOOKUP(A815,Table11[Tag Number],Table11[Status],"-",0)="Dead",
        _xlfn.XLOOKUP(A815,Table8[Tag Number],Table8[Status],"-",0)="Dead"),"Dead",
     OR(_xlfn.XLOOKUP(A815,Table11[Tag Number],Table11[Status],"-",0)="Alive",
        _xlfn.XLOOKUP(A815,Table10[Tag Number],Table10[Status],"-",0)="Alive",
        _xlfn.XLOOKUP(A815,Table9[Tag Number],Table9[Status],"-",0)="Alive",
        _xlfn.XLOOKUP(A815,Table8[Tag Number],Table8[Status],"-",0)="Alive"),"Alive",
     OR(_xlfn.XLOOKUP(A815,Table9[Tag Number],Table9[Status],"-",0)="-",
        _xlfn.XLOOKUP(A815,Table10[Tag Number],Table10[Status],"-",0)="-",
        _xlfn.XLOOKUP(A815,Table11[Tag Number],Table11[Status],"-",0)="-",
        _xlfn.XLOOKUP(A815,Table8[Tag Number],Table8[Status],"-",0)="-"),
   "-")</f>
        <v>-</v>
      </c>
      <c r="I815" s="88" t="str">
        <f>IF((_xlfn.XLOOKUP(B815,[2]Sheet1!$A$2:$A$198,[2]Sheet1!$B$2:$B$198,"-",0)="Glade"),"Out","No")</f>
        <v>No</v>
      </c>
      <c r="J815" s="90"/>
      <c r="K815" s="91"/>
      <c r="L815" s="91"/>
      <c r="M815" s="91"/>
      <c r="N815" s="92"/>
      <c r="O815" s="89"/>
      <c r="R815" t="b">
        <f t="shared" si="26"/>
        <v>0</v>
      </c>
    </row>
    <row r="816" spans="1:18" ht="15" thickBot="1" x14ac:dyDescent="0.35">
      <c r="A816" s="2" t="s">
        <v>452</v>
      </c>
      <c r="B816" s="2" t="s">
        <v>1145</v>
      </c>
      <c r="C816" s="84">
        <f>IF(COUNTIF(Table8[Tag Number], A816), 1, 0)</f>
        <v>0</v>
      </c>
      <c r="D816" s="85">
        <f>IF(COUNTIF(Table9[Tag Number], A816), 1, 0)</f>
        <v>0</v>
      </c>
      <c r="E816" s="86">
        <f>IF(COUNTIF(Table10[Tag Number], A816), 1, 0)</f>
        <v>1</v>
      </c>
      <c r="F816" s="86">
        <f>IF(COUNTIF(Table11[Tag Number], A816), 1, 0)</f>
        <v>0</v>
      </c>
      <c r="G816" s="87">
        <f t="shared" si="27"/>
        <v>1</v>
      </c>
      <c r="H816" s="88" t="str" cm="1">
        <f t="array" ref="H816">_xlfn.IFS(OR(_xlfn.XLOOKUP(A816,Table9[Tag Number],Table9[Status],"-",0)="Dead",
        _xlfn.XLOOKUP(A816,Table10[Tag Number],Table10[Status],"-",0)="Dead",
        _xlfn.XLOOKUP(A816,Table11[Tag Number],Table11[Status],"-",0)="Dead",
        _xlfn.XLOOKUP(A816,Table8[Tag Number],Table8[Status],"-",0)="Dead"),"Dead",
     OR(_xlfn.XLOOKUP(A816,Table11[Tag Number],Table11[Status],"-",0)="Alive",
        _xlfn.XLOOKUP(A816,Table10[Tag Number],Table10[Status],"-",0)="Alive",
        _xlfn.XLOOKUP(A816,Table9[Tag Number],Table9[Status],"-",0)="Alive",
        _xlfn.XLOOKUP(A816,Table8[Tag Number],Table8[Status],"-",0)="Alive"),"Alive",
     OR(_xlfn.XLOOKUP(A816,Table9[Tag Number],Table9[Status],"-",0)="-",
        _xlfn.XLOOKUP(A816,Table10[Tag Number],Table10[Status],"-",0)="-",
        _xlfn.XLOOKUP(A816,Table11[Tag Number],Table11[Status],"-",0)="-",
        _xlfn.XLOOKUP(A816,Table8[Tag Number],Table8[Status],"-",0)="-"),
   "-")</f>
        <v>Alive</v>
      </c>
      <c r="I816" s="88" t="str">
        <f>IF((_xlfn.XLOOKUP(B816,[2]Sheet1!$A$2:$A$198,[2]Sheet1!$B$2:$B$198,"-",0)="Glade"),"Out","No")</f>
        <v>No</v>
      </c>
      <c r="J816" s="90"/>
      <c r="K816" s="91"/>
      <c r="L816" s="91"/>
      <c r="M816" s="91"/>
      <c r="N816" s="92"/>
      <c r="O816" s="89"/>
      <c r="R816" t="b">
        <f t="shared" si="26"/>
        <v>0</v>
      </c>
    </row>
    <row r="817" spans="1:18" ht="15" thickBot="1" x14ac:dyDescent="0.35">
      <c r="A817" s="3" t="s">
        <v>508</v>
      </c>
      <c r="B817" s="3" t="s">
        <v>1137</v>
      </c>
      <c r="C817" s="84">
        <f>IF(COUNTIF(Table8[Tag Number], A817), 1, 0)</f>
        <v>1</v>
      </c>
      <c r="D817" s="85">
        <f>IF(COUNTIF(Table9[Tag Number], A817), 1, 0)</f>
        <v>1</v>
      </c>
      <c r="E817" s="86">
        <f>IF(COUNTIF(Table10[Tag Number], A817), 1, 0)</f>
        <v>0</v>
      </c>
      <c r="F817" s="86">
        <f>IF(COUNTIF(Table11[Tag Number], A817), 1, 0)</f>
        <v>0</v>
      </c>
      <c r="G817" s="87">
        <f t="shared" si="27"/>
        <v>2</v>
      </c>
      <c r="H817" s="88" t="str" cm="1">
        <f t="array" ref="H817">_xlfn.IFS(OR(_xlfn.XLOOKUP(A817,Table9[Tag Number],Table9[Status],"-",0)="Dead",
        _xlfn.XLOOKUP(A817,Table10[Tag Number],Table10[Status],"-",0)="Dead",
        _xlfn.XLOOKUP(A817,Table11[Tag Number],Table11[Status],"-",0)="Dead",
        _xlfn.XLOOKUP(A817,Table8[Tag Number],Table8[Status],"-",0)="Dead"),"Dead",
     OR(_xlfn.XLOOKUP(A817,Table11[Tag Number],Table11[Status],"-",0)="Alive",
        _xlfn.XLOOKUP(A817,Table10[Tag Number],Table10[Status],"-",0)="Alive",
        _xlfn.XLOOKUP(A817,Table9[Tag Number],Table9[Status],"-",0)="Alive",
        _xlfn.XLOOKUP(A817,Table8[Tag Number],Table8[Status],"-",0)="Alive"),"Alive",
     OR(_xlfn.XLOOKUP(A817,Table9[Tag Number],Table9[Status],"-",0)="-",
        _xlfn.XLOOKUP(A817,Table10[Tag Number],Table10[Status],"-",0)="-",
        _xlfn.XLOOKUP(A817,Table11[Tag Number],Table11[Status],"-",0)="-",
        _xlfn.XLOOKUP(A817,Table8[Tag Number],Table8[Status],"-",0)="-"),
   "-")</f>
        <v>Alive</v>
      </c>
      <c r="I817" s="88" t="str">
        <f>IF((_xlfn.XLOOKUP(B817,[2]Sheet1!$A$2:$A$198,[2]Sheet1!$B$2:$B$198,"-",0)="Glade"),"Out","No")</f>
        <v>No</v>
      </c>
      <c r="J817" s="90"/>
      <c r="K817" s="91"/>
      <c r="L817" s="91"/>
      <c r="M817" s="91"/>
      <c r="N817" s="92"/>
      <c r="O817" s="89"/>
      <c r="R817" t="str">
        <f t="shared" si="26"/>
        <v>B823</v>
      </c>
    </row>
    <row r="818" spans="1:18" ht="15" thickBot="1" x14ac:dyDescent="0.35">
      <c r="A818" s="2" t="s">
        <v>1744</v>
      </c>
      <c r="B818" s="2" t="s">
        <v>1145</v>
      </c>
      <c r="C818" s="84">
        <f>IF(COUNTIF(Table8[Tag Number], A818), 1, 0)</f>
        <v>0</v>
      </c>
      <c r="D818" s="85">
        <f>IF(COUNTIF(Table9[Tag Number], A818), 1, 0)</f>
        <v>0</v>
      </c>
      <c r="E818" s="86">
        <f>IF(COUNTIF(Table10[Tag Number], A818), 1, 0)</f>
        <v>0</v>
      </c>
      <c r="F818" s="86">
        <f>IF(COUNTIF(Table11[Tag Number], A818), 1, 0)</f>
        <v>0</v>
      </c>
      <c r="G818" s="87">
        <f t="shared" si="27"/>
        <v>0</v>
      </c>
      <c r="H818" s="88" t="str" cm="1">
        <f t="array" ref="H818">_xlfn.IFS(OR(_xlfn.XLOOKUP(A818,Table9[Tag Number],Table9[Status],"-",0)="Dead",
        _xlfn.XLOOKUP(A818,Table10[Tag Number],Table10[Status],"-",0)="Dead",
        _xlfn.XLOOKUP(A818,Table11[Tag Number],Table11[Status],"-",0)="Dead",
        _xlfn.XLOOKUP(A818,Table8[Tag Number],Table8[Status],"-",0)="Dead"),"Dead",
     OR(_xlfn.XLOOKUP(A818,Table11[Tag Number],Table11[Status],"-",0)="Alive",
        _xlfn.XLOOKUP(A818,Table10[Tag Number],Table10[Status],"-",0)="Alive",
        _xlfn.XLOOKUP(A818,Table9[Tag Number],Table9[Status],"-",0)="Alive",
        _xlfn.XLOOKUP(A818,Table8[Tag Number],Table8[Status],"-",0)="Alive"),"Alive",
     OR(_xlfn.XLOOKUP(A818,Table9[Tag Number],Table9[Status],"-",0)="-",
        _xlfn.XLOOKUP(A818,Table10[Tag Number],Table10[Status],"-",0)="-",
        _xlfn.XLOOKUP(A818,Table11[Tag Number],Table11[Status],"-",0)="-",
        _xlfn.XLOOKUP(A818,Table8[Tag Number],Table8[Status],"-",0)="-"),
   "-")</f>
        <v>-</v>
      </c>
      <c r="I818" s="88" t="str">
        <f>IF((_xlfn.XLOOKUP(B818,[2]Sheet1!$A$2:$A$198,[2]Sheet1!$B$2:$B$198,"-",0)="Glade"),"Out","No")</f>
        <v>No</v>
      </c>
      <c r="J818" s="90"/>
      <c r="K818" s="91"/>
      <c r="L818" s="91"/>
      <c r="M818" s="91"/>
      <c r="N818" s="92"/>
      <c r="O818" s="89"/>
      <c r="R818" t="b">
        <f t="shared" si="26"/>
        <v>0</v>
      </c>
    </row>
    <row r="819" spans="1:18" ht="15" thickBot="1" x14ac:dyDescent="0.35">
      <c r="A819" s="3" t="s">
        <v>1745</v>
      </c>
      <c r="B819" s="3" t="s">
        <v>1137</v>
      </c>
      <c r="C819" s="84">
        <f>IF(COUNTIF(Table8[Tag Number], A819), 1, 0)</f>
        <v>0</v>
      </c>
      <c r="D819" s="85">
        <f>IF(COUNTIF(Table9[Tag Number], A819), 1, 0)</f>
        <v>0</v>
      </c>
      <c r="E819" s="86">
        <f>IF(COUNTIF(Table10[Tag Number], A819), 1, 0)</f>
        <v>0</v>
      </c>
      <c r="F819" s="86">
        <f>IF(COUNTIF(Table11[Tag Number], A819), 1, 0)</f>
        <v>0</v>
      </c>
      <c r="G819" s="87">
        <f t="shared" si="27"/>
        <v>0</v>
      </c>
      <c r="H819" s="88" t="str" cm="1">
        <f t="array" ref="H819">_xlfn.IFS(OR(_xlfn.XLOOKUP(A819,Table9[Tag Number],Table9[Status],"-",0)="Dead",
        _xlfn.XLOOKUP(A819,Table10[Tag Number],Table10[Status],"-",0)="Dead",
        _xlfn.XLOOKUP(A819,Table11[Tag Number],Table11[Status],"-",0)="Dead",
        _xlfn.XLOOKUP(A819,Table8[Tag Number],Table8[Status],"-",0)="Dead"),"Dead",
     OR(_xlfn.XLOOKUP(A819,Table11[Tag Number],Table11[Status],"-",0)="Alive",
        _xlfn.XLOOKUP(A819,Table10[Tag Number],Table10[Status],"-",0)="Alive",
        _xlfn.XLOOKUP(A819,Table9[Tag Number],Table9[Status],"-",0)="Alive",
        _xlfn.XLOOKUP(A819,Table8[Tag Number],Table8[Status],"-",0)="Alive"),"Alive",
     OR(_xlfn.XLOOKUP(A819,Table9[Tag Number],Table9[Status],"-",0)="-",
        _xlfn.XLOOKUP(A819,Table10[Tag Number],Table10[Status],"-",0)="-",
        _xlfn.XLOOKUP(A819,Table11[Tag Number],Table11[Status],"-",0)="-",
        _xlfn.XLOOKUP(A819,Table8[Tag Number],Table8[Status],"-",0)="-"),
   "-")</f>
        <v>-</v>
      </c>
      <c r="I819" s="88" t="str">
        <f>IF((_xlfn.XLOOKUP(B819,[2]Sheet1!$A$2:$A$198,[2]Sheet1!$B$2:$B$198,"-",0)="Glade"),"Out","No")</f>
        <v>No</v>
      </c>
      <c r="J819" s="90"/>
      <c r="K819" s="91"/>
      <c r="L819" s="91"/>
      <c r="M819" s="91"/>
      <c r="N819" s="92"/>
      <c r="O819" s="89"/>
      <c r="R819" t="b">
        <f t="shared" si="26"/>
        <v>0</v>
      </c>
    </row>
    <row r="820" spans="1:18" ht="15" thickBot="1" x14ac:dyDescent="0.35">
      <c r="A820" s="2" t="s">
        <v>1746</v>
      </c>
      <c r="B820" s="2" t="s">
        <v>1145</v>
      </c>
      <c r="C820" s="84">
        <f>IF(COUNTIF(Table8[Tag Number], A820), 1, 0)</f>
        <v>0</v>
      </c>
      <c r="D820" s="85">
        <f>IF(COUNTIF(Table9[Tag Number], A820), 1, 0)</f>
        <v>0</v>
      </c>
      <c r="E820" s="86">
        <f>IF(COUNTIF(Table10[Tag Number], A820), 1, 0)</f>
        <v>0</v>
      </c>
      <c r="F820" s="86">
        <f>IF(COUNTIF(Table11[Tag Number], A820), 1, 0)</f>
        <v>0</v>
      </c>
      <c r="G820" s="87">
        <f t="shared" si="27"/>
        <v>0</v>
      </c>
      <c r="H820" s="88" t="str" cm="1">
        <f t="array" ref="H820">_xlfn.IFS(OR(_xlfn.XLOOKUP(A820,Table9[Tag Number],Table9[Status],"-",0)="Dead",
        _xlfn.XLOOKUP(A820,Table10[Tag Number],Table10[Status],"-",0)="Dead",
        _xlfn.XLOOKUP(A820,Table11[Tag Number],Table11[Status],"-",0)="Dead",
        _xlfn.XLOOKUP(A820,Table8[Tag Number],Table8[Status],"-",0)="Dead"),"Dead",
     OR(_xlfn.XLOOKUP(A820,Table11[Tag Number],Table11[Status],"-",0)="Alive",
        _xlfn.XLOOKUP(A820,Table10[Tag Number],Table10[Status],"-",0)="Alive",
        _xlfn.XLOOKUP(A820,Table9[Tag Number],Table9[Status],"-",0)="Alive",
        _xlfn.XLOOKUP(A820,Table8[Tag Number],Table8[Status],"-",0)="Alive"),"Alive",
     OR(_xlfn.XLOOKUP(A820,Table9[Tag Number],Table9[Status],"-",0)="-",
        _xlfn.XLOOKUP(A820,Table10[Tag Number],Table10[Status],"-",0)="-",
        _xlfn.XLOOKUP(A820,Table11[Tag Number],Table11[Status],"-",0)="-",
        _xlfn.XLOOKUP(A820,Table8[Tag Number],Table8[Status],"-",0)="-"),
   "-")</f>
        <v>-</v>
      </c>
      <c r="I820" s="88" t="str">
        <f>IF((_xlfn.XLOOKUP(B820,[2]Sheet1!$A$2:$A$198,[2]Sheet1!$B$2:$B$198,"-",0)="Glade"),"Out","No")</f>
        <v>No</v>
      </c>
      <c r="J820" s="90"/>
      <c r="K820" s="91"/>
      <c r="L820" s="91"/>
      <c r="M820" s="91"/>
      <c r="N820" s="92"/>
      <c r="O820" s="89"/>
      <c r="R820" t="b">
        <f t="shared" si="26"/>
        <v>0</v>
      </c>
    </row>
    <row r="821" spans="1:18" ht="15" thickBot="1" x14ac:dyDescent="0.35">
      <c r="A821" s="3" t="s">
        <v>472</v>
      </c>
      <c r="B821" s="3" t="s">
        <v>1137</v>
      </c>
      <c r="C821" s="84">
        <f>IF(COUNTIF(Table8[Tag Number], A821), 1, 0)</f>
        <v>0</v>
      </c>
      <c r="D821" s="85">
        <f>IF(COUNTIF(Table9[Tag Number], A821), 1, 0)</f>
        <v>1</v>
      </c>
      <c r="E821" s="86">
        <f>IF(COUNTIF(Table10[Tag Number], A821), 1, 0)</f>
        <v>0</v>
      </c>
      <c r="F821" s="86">
        <f>IF(COUNTIF(Table11[Tag Number], A821), 1, 0)</f>
        <v>0</v>
      </c>
      <c r="G821" s="87">
        <f t="shared" si="27"/>
        <v>1</v>
      </c>
      <c r="H821" s="88" t="str" cm="1">
        <f t="array" ref="H821">_xlfn.IFS(OR(_xlfn.XLOOKUP(A821,Table9[Tag Number],Table9[Status],"-",0)="Dead",
        _xlfn.XLOOKUP(A821,Table10[Tag Number],Table10[Status],"-",0)="Dead",
        _xlfn.XLOOKUP(A821,Table11[Tag Number],Table11[Status],"-",0)="Dead",
        _xlfn.XLOOKUP(A821,Table8[Tag Number],Table8[Status],"-",0)="Dead"),"Dead",
     OR(_xlfn.XLOOKUP(A821,Table11[Tag Number],Table11[Status],"-",0)="Alive",
        _xlfn.XLOOKUP(A821,Table10[Tag Number],Table10[Status],"-",0)="Alive",
        _xlfn.XLOOKUP(A821,Table9[Tag Number],Table9[Status],"-",0)="Alive",
        _xlfn.XLOOKUP(A821,Table8[Tag Number],Table8[Status],"-",0)="Alive"),"Alive",
     OR(_xlfn.XLOOKUP(A821,Table9[Tag Number],Table9[Status],"-",0)="-",
        _xlfn.XLOOKUP(A821,Table10[Tag Number],Table10[Status],"-",0)="-",
        _xlfn.XLOOKUP(A821,Table11[Tag Number],Table11[Status],"-",0)="-",
        _xlfn.XLOOKUP(A821,Table8[Tag Number],Table8[Status],"-",0)="-"),
   "-")</f>
        <v>Alive</v>
      </c>
      <c r="I821" s="88" t="str">
        <f>IF((_xlfn.XLOOKUP(B821,[2]Sheet1!$A$2:$A$198,[2]Sheet1!$B$2:$B$198,"-",0)="Glade"),"Out","No")</f>
        <v>No</v>
      </c>
      <c r="J821" s="90"/>
      <c r="K821" s="91"/>
      <c r="L821" s="91"/>
      <c r="M821" s="91"/>
      <c r="N821" s="92"/>
      <c r="O821" s="89"/>
      <c r="R821" t="b">
        <f t="shared" si="26"/>
        <v>0</v>
      </c>
    </row>
    <row r="822" spans="1:18" ht="15" thickBot="1" x14ac:dyDescent="0.35">
      <c r="A822" s="2" t="s">
        <v>1747</v>
      </c>
      <c r="B822" s="2" t="s">
        <v>1145</v>
      </c>
      <c r="C822" s="84">
        <f>IF(COUNTIF(Table8[Tag Number], A822), 1, 0)</f>
        <v>0</v>
      </c>
      <c r="D822" s="85">
        <f>IF(COUNTIF(Table9[Tag Number], A822), 1, 0)</f>
        <v>0</v>
      </c>
      <c r="E822" s="86">
        <f>IF(COUNTIF(Table10[Tag Number], A822), 1, 0)</f>
        <v>0</v>
      </c>
      <c r="F822" s="86">
        <f>IF(COUNTIF(Table11[Tag Number], A822), 1, 0)</f>
        <v>0</v>
      </c>
      <c r="G822" s="87">
        <f t="shared" si="27"/>
        <v>0</v>
      </c>
      <c r="H822" s="88" t="str" cm="1">
        <f t="array" ref="H822">_xlfn.IFS(OR(_xlfn.XLOOKUP(A822,Table9[Tag Number],Table9[Status],"-",0)="Dead",
        _xlfn.XLOOKUP(A822,Table10[Tag Number],Table10[Status],"-",0)="Dead",
        _xlfn.XLOOKUP(A822,Table11[Tag Number],Table11[Status],"-",0)="Dead",
        _xlfn.XLOOKUP(A822,Table8[Tag Number],Table8[Status],"-",0)="Dead"),"Dead",
     OR(_xlfn.XLOOKUP(A822,Table11[Tag Number],Table11[Status],"-",0)="Alive",
        _xlfn.XLOOKUP(A822,Table10[Tag Number],Table10[Status],"-",0)="Alive",
        _xlfn.XLOOKUP(A822,Table9[Tag Number],Table9[Status],"-",0)="Alive",
        _xlfn.XLOOKUP(A822,Table8[Tag Number],Table8[Status],"-",0)="Alive"),"Alive",
     OR(_xlfn.XLOOKUP(A822,Table9[Tag Number],Table9[Status],"-",0)="-",
        _xlfn.XLOOKUP(A822,Table10[Tag Number],Table10[Status],"-",0)="-",
        _xlfn.XLOOKUP(A822,Table11[Tag Number],Table11[Status],"-",0)="-",
        _xlfn.XLOOKUP(A822,Table8[Tag Number],Table8[Status],"-",0)="-"),
   "-")</f>
        <v>-</v>
      </c>
      <c r="I822" s="88" t="str">
        <f>IF((_xlfn.XLOOKUP(B822,[2]Sheet1!$A$2:$A$198,[2]Sheet1!$B$2:$B$198,"-",0)="Glade"),"Out","No")</f>
        <v>No</v>
      </c>
      <c r="J822" s="90"/>
      <c r="K822" s="91"/>
      <c r="L822" s="91"/>
      <c r="M822" s="91"/>
      <c r="N822" s="92"/>
      <c r="O822" s="89"/>
      <c r="R822" t="b">
        <f t="shared" si="26"/>
        <v>0</v>
      </c>
    </row>
    <row r="823" spans="1:18" ht="15" thickBot="1" x14ac:dyDescent="0.35">
      <c r="A823" s="3" t="s">
        <v>1748</v>
      </c>
      <c r="B823" s="3" t="s">
        <v>1145</v>
      </c>
      <c r="C823" s="84">
        <f>IF(COUNTIF(Table8[Tag Number], A823), 1, 0)</f>
        <v>0</v>
      </c>
      <c r="D823" s="85">
        <f>IF(COUNTIF(Table9[Tag Number], A823), 1, 0)</f>
        <v>0</v>
      </c>
      <c r="E823" s="86">
        <f>IF(COUNTIF(Table10[Tag Number], A823), 1, 0)</f>
        <v>0</v>
      </c>
      <c r="F823" s="86">
        <f>IF(COUNTIF(Table11[Tag Number], A823), 1, 0)</f>
        <v>0</v>
      </c>
      <c r="G823" s="87">
        <f t="shared" si="27"/>
        <v>0</v>
      </c>
      <c r="H823" s="88" t="str" cm="1">
        <f t="array" ref="H823">_xlfn.IFS(OR(_xlfn.XLOOKUP(A823,Table9[Tag Number],Table9[Status],"-",0)="Dead",
        _xlfn.XLOOKUP(A823,Table10[Tag Number],Table10[Status],"-",0)="Dead",
        _xlfn.XLOOKUP(A823,Table11[Tag Number],Table11[Status],"-",0)="Dead",
        _xlfn.XLOOKUP(A823,Table8[Tag Number],Table8[Status],"-",0)="Dead"),"Dead",
     OR(_xlfn.XLOOKUP(A823,Table11[Tag Number],Table11[Status],"-",0)="Alive",
        _xlfn.XLOOKUP(A823,Table10[Tag Number],Table10[Status],"-",0)="Alive",
        _xlfn.XLOOKUP(A823,Table9[Tag Number],Table9[Status],"-",0)="Alive",
        _xlfn.XLOOKUP(A823,Table8[Tag Number],Table8[Status],"-",0)="Alive"),"Alive",
     OR(_xlfn.XLOOKUP(A823,Table9[Tag Number],Table9[Status],"-",0)="-",
        _xlfn.XLOOKUP(A823,Table10[Tag Number],Table10[Status],"-",0)="-",
        _xlfn.XLOOKUP(A823,Table11[Tag Number],Table11[Status],"-",0)="-",
        _xlfn.XLOOKUP(A823,Table8[Tag Number],Table8[Status],"-",0)="-"),
   "-")</f>
        <v>-</v>
      </c>
      <c r="I823" s="88" t="str">
        <f>IF((_xlfn.XLOOKUP(B823,[2]Sheet1!$A$2:$A$198,[2]Sheet1!$B$2:$B$198,"-",0)="Glade"),"Out","No")</f>
        <v>No</v>
      </c>
      <c r="J823" s="90"/>
      <c r="K823" s="91"/>
      <c r="L823" s="91"/>
      <c r="M823" s="91"/>
      <c r="N823" s="92"/>
      <c r="O823" s="89"/>
      <c r="R823" t="b">
        <f t="shared" si="26"/>
        <v>0</v>
      </c>
    </row>
    <row r="824" spans="1:18" ht="15" thickBot="1" x14ac:dyDescent="0.35">
      <c r="A824" s="2" t="s">
        <v>1749</v>
      </c>
      <c r="B824" s="2" t="s">
        <v>1145</v>
      </c>
      <c r="C824" s="84">
        <f>IF(COUNTIF(Table8[Tag Number], A824), 1, 0)</f>
        <v>0</v>
      </c>
      <c r="D824" s="85">
        <f>IF(COUNTIF(Table9[Tag Number], A824), 1, 0)</f>
        <v>0</v>
      </c>
      <c r="E824" s="86">
        <f>IF(COUNTIF(Table10[Tag Number], A824), 1, 0)</f>
        <v>0</v>
      </c>
      <c r="F824" s="86">
        <f>IF(COUNTIF(Table11[Tag Number], A824), 1, 0)</f>
        <v>0</v>
      </c>
      <c r="G824" s="87">
        <f t="shared" si="27"/>
        <v>0</v>
      </c>
      <c r="H824" s="88" t="str" cm="1">
        <f t="array" ref="H824">_xlfn.IFS(OR(_xlfn.XLOOKUP(A824,Table9[Tag Number],Table9[Status],"-",0)="Dead",
        _xlfn.XLOOKUP(A824,Table10[Tag Number],Table10[Status],"-",0)="Dead",
        _xlfn.XLOOKUP(A824,Table11[Tag Number],Table11[Status],"-",0)="Dead",
        _xlfn.XLOOKUP(A824,Table8[Tag Number],Table8[Status],"-",0)="Dead"),"Dead",
     OR(_xlfn.XLOOKUP(A824,Table11[Tag Number],Table11[Status],"-",0)="Alive",
        _xlfn.XLOOKUP(A824,Table10[Tag Number],Table10[Status],"-",0)="Alive",
        _xlfn.XLOOKUP(A824,Table9[Tag Number],Table9[Status],"-",0)="Alive",
        _xlfn.XLOOKUP(A824,Table8[Tag Number],Table8[Status],"-",0)="Alive"),"Alive",
     OR(_xlfn.XLOOKUP(A824,Table9[Tag Number],Table9[Status],"-",0)="-",
        _xlfn.XLOOKUP(A824,Table10[Tag Number],Table10[Status],"-",0)="-",
        _xlfn.XLOOKUP(A824,Table11[Tag Number],Table11[Status],"-",0)="-",
        _xlfn.XLOOKUP(A824,Table8[Tag Number],Table8[Status],"-",0)="-"),
   "-")</f>
        <v>-</v>
      </c>
      <c r="I824" s="88" t="str">
        <f>IF((_xlfn.XLOOKUP(B824,[2]Sheet1!$A$2:$A$198,[2]Sheet1!$B$2:$B$198,"-",0)="Glade"),"Out","No")</f>
        <v>No</v>
      </c>
      <c r="J824" s="90"/>
      <c r="K824" s="91"/>
      <c r="L824" s="91"/>
      <c r="M824" s="91"/>
      <c r="N824" s="92"/>
      <c r="O824" s="89"/>
      <c r="R824" t="b">
        <f t="shared" si="26"/>
        <v>0</v>
      </c>
    </row>
    <row r="825" spans="1:18" ht="15" thickBot="1" x14ac:dyDescent="0.35">
      <c r="A825" s="3" t="s">
        <v>1750</v>
      </c>
      <c r="B825" s="3" t="s">
        <v>1145</v>
      </c>
      <c r="C825" s="84">
        <f>IF(COUNTIF(Table8[Tag Number], A825), 1, 0)</f>
        <v>0</v>
      </c>
      <c r="D825" s="85">
        <f>IF(COUNTIF(Table9[Tag Number], A825), 1, 0)</f>
        <v>0</v>
      </c>
      <c r="E825" s="86">
        <f>IF(COUNTIF(Table10[Tag Number], A825), 1, 0)</f>
        <v>0</v>
      </c>
      <c r="F825" s="86">
        <f>IF(COUNTIF(Table11[Tag Number], A825), 1, 0)</f>
        <v>0</v>
      </c>
      <c r="G825" s="87">
        <f t="shared" si="27"/>
        <v>0</v>
      </c>
      <c r="H825" s="88" t="str" cm="1">
        <f t="array" ref="H825">_xlfn.IFS(OR(_xlfn.XLOOKUP(A825,Table9[Tag Number],Table9[Status],"-",0)="Dead",
        _xlfn.XLOOKUP(A825,Table10[Tag Number],Table10[Status],"-",0)="Dead",
        _xlfn.XLOOKUP(A825,Table11[Tag Number],Table11[Status],"-",0)="Dead",
        _xlfn.XLOOKUP(A825,Table8[Tag Number],Table8[Status],"-",0)="Dead"),"Dead",
     OR(_xlfn.XLOOKUP(A825,Table11[Tag Number],Table11[Status],"-",0)="Alive",
        _xlfn.XLOOKUP(A825,Table10[Tag Number],Table10[Status],"-",0)="Alive",
        _xlfn.XLOOKUP(A825,Table9[Tag Number],Table9[Status],"-",0)="Alive",
        _xlfn.XLOOKUP(A825,Table8[Tag Number],Table8[Status],"-",0)="Alive"),"Alive",
     OR(_xlfn.XLOOKUP(A825,Table9[Tag Number],Table9[Status],"-",0)="-",
        _xlfn.XLOOKUP(A825,Table10[Tag Number],Table10[Status],"-",0)="-",
        _xlfn.XLOOKUP(A825,Table11[Tag Number],Table11[Status],"-",0)="-",
        _xlfn.XLOOKUP(A825,Table8[Tag Number],Table8[Status],"-",0)="-"),
   "-")</f>
        <v>-</v>
      </c>
      <c r="I825" s="88" t="str">
        <f>IF((_xlfn.XLOOKUP(B825,[2]Sheet1!$A$2:$A$198,[2]Sheet1!$B$2:$B$198,"-",0)="Glade"),"Out","No")</f>
        <v>No</v>
      </c>
      <c r="J825" s="90"/>
      <c r="K825" s="91"/>
      <c r="L825" s="91"/>
      <c r="M825" s="91"/>
      <c r="N825" s="92"/>
      <c r="O825" s="89"/>
      <c r="R825" t="b">
        <f t="shared" si="26"/>
        <v>0</v>
      </c>
    </row>
    <row r="826" spans="1:18" ht="15" thickBot="1" x14ac:dyDescent="0.35">
      <c r="A826" s="2" t="s">
        <v>1751</v>
      </c>
      <c r="B826" s="2" t="s">
        <v>1145</v>
      </c>
      <c r="C826" s="84">
        <f>IF(COUNTIF(Table8[Tag Number], A826), 1, 0)</f>
        <v>0</v>
      </c>
      <c r="D826" s="85">
        <f>IF(COUNTIF(Table9[Tag Number], A826), 1, 0)</f>
        <v>0</v>
      </c>
      <c r="E826" s="86">
        <f>IF(COUNTIF(Table10[Tag Number], A826), 1, 0)</f>
        <v>0</v>
      </c>
      <c r="F826" s="86">
        <f>IF(COUNTIF(Table11[Tag Number], A826), 1, 0)</f>
        <v>0</v>
      </c>
      <c r="G826" s="87">
        <f t="shared" si="27"/>
        <v>0</v>
      </c>
      <c r="H826" s="88" t="str" cm="1">
        <f t="array" ref="H826">_xlfn.IFS(OR(_xlfn.XLOOKUP(A826,Table9[Tag Number],Table9[Status],"-",0)="Dead",
        _xlfn.XLOOKUP(A826,Table10[Tag Number],Table10[Status],"-",0)="Dead",
        _xlfn.XLOOKUP(A826,Table11[Tag Number],Table11[Status],"-",0)="Dead",
        _xlfn.XLOOKUP(A826,Table8[Tag Number],Table8[Status],"-",0)="Dead"),"Dead",
     OR(_xlfn.XLOOKUP(A826,Table11[Tag Number],Table11[Status],"-",0)="Alive",
        _xlfn.XLOOKUP(A826,Table10[Tag Number],Table10[Status],"-",0)="Alive",
        _xlfn.XLOOKUP(A826,Table9[Tag Number],Table9[Status],"-",0)="Alive",
        _xlfn.XLOOKUP(A826,Table8[Tag Number],Table8[Status],"-",0)="Alive"),"Alive",
     OR(_xlfn.XLOOKUP(A826,Table9[Tag Number],Table9[Status],"-",0)="-",
        _xlfn.XLOOKUP(A826,Table10[Tag Number],Table10[Status],"-",0)="-",
        _xlfn.XLOOKUP(A826,Table11[Tag Number],Table11[Status],"-",0)="-",
        _xlfn.XLOOKUP(A826,Table8[Tag Number],Table8[Status],"-",0)="-"),
   "-")</f>
        <v>-</v>
      </c>
      <c r="I826" s="88" t="str">
        <f>IF((_xlfn.XLOOKUP(B826,[2]Sheet1!$A$2:$A$198,[2]Sheet1!$B$2:$B$198,"-",0)="Glade"),"Out","No")</f>
        <v>No</v>
      </c>
      <c r="J826" s="90"/>
      <c r="K826" s="91"/>
      <c r="L826" s="91"/>
      <c r="M826" s="91"/>
      <c r="N826" s="92"/>
      <c r="O826" s="89"/>
      <c r="R826" t="b">
        <f t="shared" si="26"/>
        <v>0</v>
      </c>
    </row>
    <row r="827" spans="1:18" ht="15" thickBot="1" x14ac:dyDescent="0.35">
      <c r="A827" s="3" t="s">
        <v>1752</v>
      </c>
      <c r="B827" s="3" t="s">
        <v>1137</v>
      </c>
      <c r="C827" s="84">
        <f>IF(COUNTIF(Table8[Tag Number], A827), 1, 0)</f>
        <v>0</v>
      </c>
      <c r="D827" s="85">
        <f>IF(COUNTIF(Table9[Tag Number], A827), 1, 0)</f>
        <v>0</v>
      </c>
      <c r="E827" s="86">
        <f>IF(COUNTIF(Table10[Tag Number], A827), 1, 0)</f>
        <v>0</v>
      </c>
      <c r="F827" s="86">
        <f>IF(COUNTIF(Table11[Tag Number], A827), 1, 0)</f>
        <v>0</v>
      </c>
      <c r="G827" s="87">
        <f t="shared" si="27"/>
        <v>0</v>
      </c>
      <c r="H827" s="88" t="str" cm="1">
        <f t="array" ref="H827">_xlfn.IFS(OR(_xlfn.XLOOKUP(A827,Table9[Tag Number],Table9[Status],"-",0)="Dead",
        _xlfn.XLOOKUP(A827,Table10[Tag Number],Table10[Status],"-",0)="Dead",
        _xlfn.XLOOKUP(A827,Table11[Tag Number],Table11[Status],"-",0)="Dead",
        _xlfn.XLOOKUP(A827,Table8[Tag Number],Table8[Status],"-",0)="Dead"),"Dead",
     OR(_xlfn.XLOOKUP(A827,Table11[Tag Number],Table11[Status],"-",0)="Alive",
        _xlfn.XLOOKUP(A827,Table10[Tag Number],Table10[Status],"-",0)="Alive",
        _xlfn.XLOOKUP(A827,Table9[Tag Number],Table9[Status],"-",0)="Alive",
        _xlfn.XLOOKUP(A827,Table8[Tag Number],Table8[Status],"-",0)="Alive"),"Alive",
     OR(_xlfn.XLOOKUP(A827,Table9[Tag Number],Table9[Status],"-",0)="-",
        _xlfn.XLOOKUP(A827,Table10[Tag Number],Table10[Status],"-",0)="-",
        _xlfn.XLOOKUP(A827,Table11[Tag Number],Table11[Status],"-",0)="-",
        _xlfn.XLOOKUP(A827,Table8[Tag Number],Table8[Status],"-",0)="-"),
   "-")</f>
        <v>-</v>
      </c>
      <c r="I827" s="88" t="str">
        <f>IF((_xlfn.XLOOKUP(B827,[2]Sheet1!$A$2:$A$198,[2]Sheet1!$B$2:$B$198,"-",0)="Glade"),"Out","No")</f>
        <v>No</v>
      </c>
      <c r="J827" s="90"/>
      <c r="K827" s="91"/>
      <c r="L827" s="91"/>
      <c r="M827" s="91"/>
      <c r="N827" s="92"/>
      <c r="O827" s="89"/>
      <c r="R827" t="b">
        <f t="shared" si="26"/>
        <v>0</v>
      </c>
    </row>
    <row r="828" spans="1:18" ht="15" thickBot="1" x14ac:dyDescent="0.35">
      <c r="A828" s="2" t="s">
        <v>1753</v>
      </c>
      <c r="B828" s="2" t="s">
        <v>1145</v>
      </c>
      <c r="C828" s="84">
        <f>IF(COUNTIF(Table8[Tag Number], A828), 1, 0)</f>
        <v>0</v>
      </c>
      <c r="D828" s="85">
        <f>IF(COUNTIF(Table9[Tag Number], A828), 1, 0)</f>
        <v>0</v>
      </c>
      <c r="E828" s="86">
        <f>IF(COUNTIF(Table10[Tag Number], A828), 1, 0)</f>
        <v>0</v>
      </c>
      <c r="F828" s="86">
        <f>IF(COUNTIF(Table11[Tag Number], A828), 1, 0)</f>
        <v>0</v>
      </c>
      <c r="G828" s="87">
        <f t="shared" si="27"/>
        <v>0</v>
      </c>
      <c r="H828" s="88" t="str" cm="1">
        <f t="array" ref="H828">_xlfn.IFS(OR(_xlfn.XLOOKUP(A828,Table9[Tag Number],Table9[Status],"-",0)="Dead",
        _xlfn.XLOOKUP(A828,Table10[Tag Number],Table10[Status],"-",0)="Dead",
        _xlfn.XLOOKUP(A828,Table11[Tag Number],Table11[Status],"-",0)="Dead",
        _xlfn.XLOOKUP(A828,Table8[Tag Number],Table8[Status],"-",0)="Dead"),"Dead",
     OR(_xlfn.XLOOKUP(A828,Table11[Tag Number],Table11[Status],"-",0)="Alive",
        _xlfn.XLOOKUP(A828,Table10[Tag Number],Table10[Status],"-",0)="Alive",
        _xlfn.XLOOKUP(A828,Table9[Tag Number],Table9[Status],"-",0)="Alive",
        _xlfn.XLOOKUP(A828,Table8[Tag Number],Table8[Status],"-",0)="Alive"),"Alive",
     OR(_xlfn.XLOOKUP(A828,Table9[Tag Number],Table9[Status],"-",0)="-",
        _xlfn.XLOOKUP(A828,Table10[Tag Number],Table10[Status],"-",0)="-",
        _xlfn.XLOOKUP(A828,Table11[Tag Number],Table11[Status],"-",0)="-",
        _xlfn.XLOOKUP(A828,Table8[Tag Number],Table8[Status],"-",0)="-"),
   "-")</f>
        <v>-</v>
      </c>
      <c r="I828" s="88" t="str">
        <f>IF((_xlfn.XLOOKUP(B828,[2]Sheet1!$A$2:$A$198,[2]Sheet1!$B$2:$B$198,"-",0)="Glade"),"Out","No")</f>
        <v>No</v>
      </c>
      <c r="J828" s="90"/>
      <c r="K828" s="91"/>
      <c r="L828" s="91"/>
      <c r="M828" s="91"/>
      <c r="N828" s="92"/>
      <c r="O828" s="89"/>
      <c r="R828" t="b">
        <f t="shared" si="26"/>
        <v>0</v>
      </c>
    </row>
    <row r="829" spans="1:18" ht="15" thickBot="1" x14ac:dyDescent="0.35">
      <c r="A829" s="3" t="s">
        <v>1754</v>
      </c>
      <c r="B829" s="3" t="s">
        <v>1137</v>
      </c>
      <c r="C829" s="84">
        <f>IF(COUNTIF(Table8[Tag Number], A829), 1, 0)</f>
        <v>0</v>
      </c>
      <c r="D829" s="85">
        <f>IF(COUNTIF(Table9[Tag Number], A829), 1, 0)</f>
        <v>0</v>
      </c>
      <c r="E829" s="86">
        <f>IF(COUNTIF(Table10[Tag Number], A829), 1, 0)</f>
        <v>0</v>
      </c>
      <c r="F829" s="86">
        <f>IF(COUNTIF(Table11[Tag Number], A829), 1, 0)</f>
        <v>0</v>
      </c>
      <c r="G829" s="87">
        <f t="shared" si="27"/>
        <v>0</v>
      </c>
      <c r="H829" s="88" t="str" cm="1">
        <f t="array" ref="H829">_xlfn.IFS(OR(_xlfn.XLOOKUP(A829,Table9[Tag Number],Table9[Status],"-",0)="Dead",
        _xlfn.XLOOKUP(A829,Table10[Tag Number],Table10[Status],"-",0)="Dead",
        _xlfn.XLOOKUP(A829,Table11[Tag Number],Table11[Status],"-",0)="Dead",
        _xlfn.XLOOKUP(A829,Table8[Tag Number],Table8[Status],"-",0)="Dead"),"Dead",
     OR(_xlfn.XLOOKUP(A829,Table11[Tag Number],Table11[Status],"-",0)="Alive",
        _xlfn.XLOOKUP(A829,Table10[Tag Number],Table10[Status],"-",0)="Alive",
        _xlfn.XLOOKUP(A829,Table9[Tag Number],Table9[Status],"-",0)="Alive",
        _xlfn.XLOOKUP(A829,Table8[Tag Number],Table8[Status],"-",0)="Alive"),"Alive",
     OR(_xlfn.XLOOKUP(A829,Table9[Tag Number],Table9[Status],"-",0)="-",
        _xlfn.XLOOKUP(A829,Table10[Tag Number],Table10[Status],"-",0)="-",
        _xlfn.XLOOKUP(A829,Table11[Tag Number],Table11[Status],"-",0)="-",
        _xlfn.XLOOKUP(A829,Table8[Tag Number],Table8[Status],"-",0)="-"),
   "-")</f>
        <v>-</v>
      </c>
      <c r="I829" s="88" t="str">
        <f>IF((_xlfn.XLOOKUP(B829,[2]Sheet1!$A$2:$A$198,[2]Sheet1!$B$2:$B$198,"-",0)="Glade"),"Out","No")</f>
        <v>No</v>
      </c>
      <c r="J829" s="90"/>
      <c r="K829" s="91"/>
      <c r="L829" s="91"/>
      <c r="M829" s="91"/>
      <c r="N829" s="92"/>
      <c r="O829" s="89"/>
      <c r="R829" t="b">
        <f t="shared" si="26"/>
        <v>0</v>
      </c>
    </row>
    <row r="830" spans="1:18" ht="15" thickBot="1" x14ac:dyDescent="0.35">
      <c r="A830" s="2" t="s">
        <v>808</v>
      </c>
      <c r="B830" s="2" t="s">
        <v>1137</v>
      </c>
      <c r="C830" s="84">
        <f>IF(COUNTIF(Table8[Tag Number], A830), 1, 0)</f>
        <v>0</v>
      </c>
      <c r="D830" s="85">
        <f>IF(COUNTIF(Table9[Tag Number], A830), 1, 0)</f>
        <v>1</v>
      </c>
      <c r="E830" s="86">
        <f>IF(COUNTIF(Table10[Tag Number], A830), 1, 0)</f>
        <v>0</v>
      </c>
      <c r="F830" s="86">
        <f>IF(COUNTIF(Table11[Tag Number], A830), 1, 0)</f>
        <v>1</v>
      </c>
      <c r="G830" s="87">
        <f t="shared" si="27"/>
        <v>2</v>
      </c>
      <c r="H830" s="88" t="str" cm="1">
        <f t="array" ref="H830">_xlfn.IFS(OR(_xlfn.XLOOKUP(A830,Table9[Tag Number],Table9[Status],"-",0)="Dead",
        _xlfn.XLOOKUP(A830,Table10[Tag Number],Table10[Status],"-",0)="Dead",
        _xlfn.XLOOKUP(A830,Table11[Tag Number],Table11[Status],"-",0)="Dead",
        _xlfn.XLOOKUP(A830,Table8[Tag Number],Table8[Status],"-",0)="Dead"),"Dead",
     OR(_xlfn.XLOOKUP(A830,Table11[Tag Number],Table11[Status],"-",0)="Alive",
        _xlfn.XLOOKUP(A830,Table10[Tag Number],Table10[Status],"-",0)="Alive",
        _xlfn.XLOOKUP(A830,Table9[Tag Number],Table9[Status],"-",0)="Alive",
        _xlfn.XLOOKUP(A830,Table8[Tag Number],Table8[Status],"-",0)="Alive"),"Alive",
     OR(_xlfn.XLOOKUP(A830,Table9[Tag Number],Table9[Status],"-",0)="-",
        _xlfn.XLOOKUP(A830,Table10[Tag Number],Table10[Status],"-",0)="-",
        _xlfn.XLOOKUP(A830,Table11[Tag Number],Table11[Status],"-",0)="-",
        _xlfn.XLOOKUP(A830,Table8[Tag Number],Table8[Status],"-",0)="-"),
   "-")</f>
        <v>Alive</v>
      </c>
      <c r="I830" s="88" t="str">
        <f>IF((_xlfn.XLOOKUP(B830,[2]Sheet1!$A$2:$A$198,[2]Sheet1!$B$2:$B$198,"-",0)="Glade"),"Out","No")</f>
        <v>No</v>
      </c>
      <c r="J830" s="90"/>
      <c r="K830" s="91"/>
      <c r="L830" s="91"/>
      <c r="M830" s="91"/>
      <c r="N830" s="92"/>
      <c r="O830" s="89"/>
      <c r="R830" t="str">
        <f t="shared" si="26"/>
        <v>B836</v>
      </c>
    </row>
    <row r="831" spans="1:18" ht="15" thickBot="1" x14ac:dyDescent="0.35">
      <c r="A831" s="3" t="s">
        <v>1755</v>
      </c>
      <c r="B831" s="3" t="s">
        <v>1145</v>
      </c>
      <c r="C831" s="84">
        <f>IF(COUNTIF(Table8[Tag Number], A831), 1, 0)</f>
        <v>0</v>
      </c>
      <c r="D831" s="85">
        <f>IF(COUNTIF(Table9[Tag Number], A831), 1, 0)</f>
        <v>0</v>
      </c>
      <c r="E831" s="86">
        <f>IF(COUNTIF(Table10[Tag Number], A831), 1, 0)</f>
        <v>0</v>
      </c>
      <c r="F831" s="86">
        <f>IF(COUNTIF(Table11[Tag Number], A831), 1, 0)</f>
        <v>0</v>
      </c>
      <c r="G831" s="87">
        <f t="shared" si="27"/>
        <v>0</v>
      </c>
      <c r="H831" s="88" t="str" cm="1">
        <f t="array" ref="H831">_xlfn.IFS(OR(_xlfn.XLOOKUP(A831,Table9[Tag Number],Table9[Status],"-",0)="Dead",
        _xlfn.XLOOKUP(A831,Table10[Tag Number],Table10[Status],"-",0)="Dead",
        _xlfn.XLOOKUP(A831,Table11[Tag Number],Table11[Status],"-",0)="Dead",
        _xlfn.XLOOKUP(A831,Table8[Tag Number],Table8[Status],"-",0)="Dead"),"Dead",
     OR(_xlfn.XLOOKUP(A831,Table11[Tag Number],Table11[Status],"-",0)="Alive",
        _xlfn.XLOOKUP(A831,Table10[Tag Number],Table10[Status],"-",0)="Alive",
        _xlfn.XLOOKUP(A831,Table9[Tag Number],Table9[Status],"-",0)="Alive",
        _xlfn.XLOOKUP(A831,Table8[Tag Number],Table8[Status],"-",0)="Alive"),"Alive",
     OR(_xlfn.XLOOKUP(A831,Table9[Tag Number],Table9[Status],"-",0)="-",
        _xlfn.XLOOKUP(A831,Table10[Tag Number],Table10[Status],"-",0)="-",
        _xlfn.XLOOKUP(A831,Table11[Tag Number],Table11[Status],"-",0)="-",
        _xlfn.XLOOKUP(A831,Table8[Tag Number],Table8[Status],"-",0)="-"),
   "-")</f>
        <v>-</v>
      </c>
      <c r="I831" s="88" t="str">
        <f>IF((_xlfn.XLOOKUP(B831,[2]Sheet1!$A$2:$A$198,[2]Sheet1!$B$2:$B$198,"-",0)="Glade"),"Out","No")</f>
        <v>No</v>
      </c>
      <c r="J831" s="90"/>
      <c r="K831" s="91"/>
      <c r="L831" s="91"/>
      <c r="M831" s="91"/>
      <c r="N831" s="92"/>
      <c r="O831" s="89"/>
      <c r="R831" t="b">
        <f t="shared" si="26"/>
        <v>0</v>
      </c>
    </row>
    <row r="832" spans="1:18" ht="15" thickBot="1" x14ac:dyDescent="0.35">
      <c r="A832" s="2" t="s">
        <v>1756</v>
      </c>
      <c r="B832" s="2" t="s">
        <v>1145</v>
      </c>
      <c r="C832" s="84">
        <f>IF(COUNTIF(Table8[Tag Number], A832), 1, 0)</f>
        <v>0</v>
      </c>
      <c r="D832" s="85">
        <f>IF(COUNTIF(Table9[Tag Number], A832), 1, 0)</f>
        <v>0</v>
      </c>
      <c r="E832" s="86">
        <f>IF(COUNTIF(Table10[Tag Number], A832), 1, 0)</f>
        <v>0</v>
      </c>
      <c r="F832" s="86">
        <f>IF(COUNTIF(Table11[Tag Number], A832), 1, 0)</f>
        <v>0</v>
      </c>
      <c r="G832" s="87">
        <f t="shared" si="27"/>
        <v>0</v>
      </c>
      <c r="H832" s="88" t="str" cm="1">
        <f t="array" ref="H832">_xlfn.IFS(OR(_xlfn.XLOOKUP(A832,Table9[Tag Number],Table9[Status],"-",0)="Dead",
        _xlfn.XLOOKUP(A832,Table10[Tag Number],Table10[Status],"-",0)="Dead",
        _xlfn.XLOOKUP(A832,Table11[Tag Number],Table11[Status],"-",0)="Dead",
        _xlfn.XLOOKUP(A832,Table8[Tag Number],Table8[Status],"-",0)="Dead"),"Dead",
     OR(_xlfn.XLOOKUP(A832,Table11[Tag Number],Table11[Status],"-",0)="Alive",
        _xlfn.XLOOKUP(A832,Table10[Tag Number],Table10[Status],"-",0)="Alive",
        _xlfn.XLOOKUP(A832,Table9[Tag Number],Table9[Status],"-",0)="Alive",
        _xlfn.XLOOKUP(A832,Table8[Tag Number],Table8[Status],"-",0)="Alive"),"Alive",
     OR(_xlfn.XLOOKUP(A832,Table9[Tag Number],Table9[Status],"-",0)="-",
        _xlfn.XLOOKUP(A832,Table10[Tag Number],Table10[Status],"-",0)="-",
        _xlfn.XLOOKUP(A832,Table11[Tag Number],Table11[Status],"-",0)="-",
        _xlfn.XLOOKUP(A832,Table8[Tag Number],Table8[Status],"-",0)="-"),
   "-")</f>
        <v>-</v>
      </c>
      <c r="I832" s="88" t="str">
        <f>IF((_xlfn.XLOOKUP(B832,[2]Sheet1!$A$2:$A$198,[2]Sheet1!$B$2:$B$198,"-",0)="Glade"),"Out","No")</f>
        <v>No</v>
      </c>
      <c r="J832" s="90"/>
      <c r="K832" s="91"/>
      <c r="L832" s="91"/>
      <c r="M832" s="91"/>
      <c r="N832" s="92"/>
      <c r="O832" s="89"/>
      <c r="R832" t="b">
        <f t="shared" si="26"/>
        <v>0</v>
      </c>
    </row>
    <row r="833" spans="1:18" ht="15" thickBot="1" x14ac:dyDescent="0.35">
      <c r="A833" s="3" t="s">
        <v>1757</v>
      </c>
      <c r="B833" s="3" t="s">
        <v>1145</v>
      </c>
      <c r="C833" s="84">
        <f>IF(COUNTIF(Table8[Tag Number], A833), 1, 0)</f>
        <v>0</v>
      </c>
      <c r="D833" s="85">
        <f>IF(COUNTIF(Table9[Tag Number], A833), 1, 0)</f>
        <v>0</v>
      </c>
      <c r="E833" s="86">
        <f>IF(COUNTIF(Table10[Tag Number], A833), 1, 0)</f>
        <v>0</v>
      </c>
      <c r="F833" s="86">
        <f>IF(COUNTIF(Table11[Tag Number], A833), 1, 0)</f>
        <v>0</v>
      </c>
      <c r="G833" s="87">
        <f t="shared" si="27"/>
        <v>0</v>
      </c>
      <c r="H833" s="88" t="str" cm="1">
        <f t="array" ref="H833">_xlfn.IFS(OR(_xlfn.XLOOKUP(A833,Table9[Tag Number],Table9[Status],"-",0)="Dead",
        _xlfn.XLOOKUP(A833,Table10[Tag Number],Table10[Status],"-",0)="Dead",
        _xlfn.XLOOKUP(A833,Table11[Tag Number],Table11[Status],"-",0)="Dead",
        _xlfn.XLOOKUP(A833,Table8[Tag Number],Table8[Status],"-",0)="Dead"),"Dead",
     OR(_xlfn.XLOOKUP(A833,Table11[Tag Number],Table11[Status],"-",0)="Alive",
        _xlfn.XLOOKUP(A833,Table10[Tag Number],Table10[Status],"-",0)="Alive",
        _xlfn.XLOOKUP(A833,Table9[Tag Number],Table9[Status],"-",0)="Alive",
        _xlfn.XLOOKUP(A833,Table8[Tag Number],Table8[Status],"-",0)="Alive"),"Alive",
     OR(_xlfn.XLOOKUP(A833,Table9[Tag Number],Table9[Status],"-",0)="-",
        _xlfn.XLOOKUP(A833,Table10[Tag Number],Table10[Status],"-",0)="-",
        _xlfn.XLOOKUP(A833,Table11[Tag Number],Table11[Status],"-",0)="-",
        _xlfn.XLOOKUP(A833,Table8[Tag Number],Table8[Status],"-",0)="-"),
   "-")</f>
        <v>-</v>
      </c>
      <c r="I833" s="88" t="str">
        <f>IF((_xlfn.XLOOKUP(B833,[2]Sheet1!$A$2:$A$198,[2]Sheet1!$B$2:$B$198,"-",0)="Glade"),"Out","No")</f>
        <v>No</v>
      </c>
      <c r="J833" s="90"/>
      <c r="K833" s="91"/>
      <c r="L833" s="91"/>
      <c r="M833" s="91"/>
      <c r="N833" s="92"/>
      <c r="O833" s="89"/>
      <c r="R833" t="b">
        <f t="shared" si="26"/>
        <v>0</v>
      </c>
    </row>
    <row r="834" spans="1:18" ht="15" thickBot="1" x14ac:dyDescent="0.35">
      <c r="A834" s="2" t="s">
        <v>1758</v>
      </c>
      <c r="B834" s="2" t="s">
        <v>1137</v>
      </c>
      <c r="C834" s="84">
        <f>IF(COUNTIF(Table8[Tag Number], A834), 1, 0)</f>
        <v>0</v>
      </c>
      <c r="D834" s="85">
        <f>IF(COUNTIF(Table9[Tag Number], A834), 1, 0)</f>
        <v>0</v>
      </c>
      <c r="E834" s="86">
        <f>IF(COUNTIF(Table10[Tag Number], A834), 1, 0)</f>
        <v>0</v>
      </c>
      <c r="F834" s="86">
        <f>IF(COUNTIF(Table11[Tag Number], A834), 1, 0)</f>
        <v>0</v>
      </c>
      <c r="G834" s="87">
        <f t="shared" si="27"/>
        <v>0</v>
      </c>
      <c r="H834" s="88" t="str" cm="1">
        <f t="array" ref="H834">_xlfn.IFS(OR(_xlfn.XLOOKUP(A834,Table9[Tag Number],Table9[Status],"-",0)="Dead",
        _xlfn.XLOOKUP(A834,Table10[Tag Number],Table10[Status],"-",0)="Dead",
        _xlfn.XLOOKUP(A834,Table11[Tag Number],Table11[Status],"-",0)="Dead",
        _xlfn.XLOOKUP(A834,Table8[Tag Number],Table8[Status],"-",0)="Dead"),"Dead",
     OR(_xlfn.XLOOKUP(A834,Table11[Tag Number],Table11[Status],"-",0)="Alive",
        _xlfn.XLOOKUP(A834,Table10[Tag Number],Table10[Status],"-",0)="Alive",
        _xlfn.XLOOKUP(A834,Table9[Tag Number],Table9[Status],"-",0)="Alive",
        _xlfn.XLOOKUP(A834,Table8[Tag Number],Table8[Status],"-",0)="Alive"),"Alive",
     OR(_xlfn.XLOOKUP(A834,Table9[Tag Number],Table9[Status],"-",0)="-",
        _xlfn.XLOOKUP(A834,Table10[Tag Number],Table10[Status],"-",0)="-",
        _xlfn.XLOOKUP(A834,Table11[Tag Number],Table11[Status],"-",0)="-",
        _xlfn.XLOOKUP(A834,Table8[Tag Number],Table8[Status],"-",0)="-"),
   "-")</f>
        <v>-</v>
      </c>
      <c r="I834" s="88" t="str">
        <f>IF((_xlfn.XLOOKUP(B834,[2]Sheet1!$A$2:$A$198,[2]Sheet1!$B$2:$B$198,"-",0)="Glade"),"Out","No")</f>
        <v>No</v>
      </c>
      <c r="J834" s="90"/>
      <c r="K834" s="91"/>
      <c r="L834" s="91"/>
      <c r="M834" s="91"/>
      <c r="N834" s="92"/>
      <c r="O834" s="89"/>
      <c r="R834" t="b">
        <f t="shared" si="26"/>
        <v>0</v>
      </c>
    </row>
    <row r="835" spans="1:18" ht="15" thickBot="1" x14ac:dyDescent="0.35">
      <c r="A835" s="93" t="s">
        <v>1759</v>
      </c>
      <c r="B835" s="93" t="s">
        <v>1137</v>
      </c>
      <c r="C835" s="84">
        <f>IF(COUNTIF(Table8[Tag Number], A835), 1, 0)</f>
        <v>0</v>
      </c>
      <c r="D835" s="85">
        <f>IF(COUNTIF(Table9[Tag Number], A835), 1, 0)</f>
        <v>0</v>
      </c>
      <c r="E835" s="86">
        <f>IF(COUNTIF(Table10[Tag Number], A835), 1, 0)</f>
        <v>0</v>
      </c>
      <c r="F835" s="86">
        <f>IF(COUNTIF(Table11[Tag Number], A835), 1, 0)</f>
        <v>0</v>
      </c>
      <c r="G835" s="87">
        <f t="shared" si="27"/>
        <v>0</v>
      </c>
      <c r="H835" s="88" t="str" cm="1">
        <f t="array" ref="H835">_xlfn.IFS(OR(_xlfn.XLOOKUP(A835,Table9[Tag Number],Table9[Status],"-",0)="Dead",
        _xlfn.XLOOKUP(A835,Table10[Tag Number],Table10[Status],"-",0)="Dead",
        _xlfn.XLOOKUP(A835,Table11[Tag Number],Table11[Status],"-",0)="Dead",
        _xlfn.XLOOKUP(A835,Table8[Tag Number],Table8[Status],"-",0)="Dead"),"Dead",
     OR(_xlfn.XLOOKUP(A835,Table11[Tag Number],Table11[Status],"-",0)="Alive",
        _xlfn.XLOOKUP(A835,Table10[Tag Number],Table10[Status],"-",0)="Alive",
        _xlfn.XLOOKUP(A835,Table9[Tag Number],Table9[Status],"-",0)="Alive",
        _xlfn.XLOOKUP(A835,Table8[Tag Number],Table8[Status],"-",0)="Alive"),"Alive",
     OR(_xlfn.XLOOKUP(A835,Table9[Tag Number],Table9[Status],"-",0)="-",
        _xlfn.XLOOKUP(A835,Table10[Tag Number],Table10[Status],"-",0)="-",
        _xlfn.XLOOKUP(A835,Table11[Tag Number],Table11[Status],"-",0)="-",
        _xlfn.XLOOKUP(A835,Table8[Tag Number],Table8[Status],"-",0)="-"),
   "-")</f>
        <v>-</v>
      </c>
      <c r="I835" s="88" t="str">
        <f>IF((_xlfn.XLOOKUP(B835,[2]Sheet1!$A$2:$A$198,[2]Sheet1!$B$2:$B$198,"-",0)="Glade"),"Out","No")</f>
        <v>No</v>
      </c>
      <c r="J835" s="90"/>
      <c r="K835" s="91"/>
      <c r="L835" s="91"/>
      <c r="M835" s="91"/>
      <c r="N835" s="92"/>
      <c r="O835" s="89"/>
      <c r="R835" t="b">
        <f t="shared" si="26"/>
        <v>0</v>
      </c>
    </row>
    <row r="836" spans="1:18" ht="15" thickBot="1" x14ac:dyDescent="0.35">
      <c r="A836" s="2" t="s">
        <v>1760</v>
      </c>
      <c r="B836" s="2" t="s">
        <v>1145</v>
      </c>
      <c r="C836" s="84">
        <f>IF(COUNTIF(Table8[Tag Number], A836), 1, 0)</f>
        <v>0</v>
      </c>
      <c r="D836" s="85">
        <f>IF(COUNTIF(Table9[Tag Number], A836), 1, 0)</f>
        <v>0</v>
      </c>
      <c r="E836" s="86">
        <f>IF(COUNTIF(Table10[Tag Number], A836), 1, 0)</f>
        <v>0</v>
      </c>
      <c r="F836" s="86">
        <f>IF(COUNTIF(Table11[Tag Number], A836), 1, 0)</f>
        <v>0</v>
      </c>
      <c r="G836" s="87">
        <f t="shared" si="27"/>
        <v>0</v>
      </c>
      <c r="H836" s="88" t="str" cm="1">
        <f t="array" ref="H836">_xlfn.IFS(OR(_xlfn.XLOOKUP(A836,Table9[Tag Number],Table9[Status],"-",0)="Dead",
        _xlfn.XLOOKUP(A836,Table10[Tag Number],Table10[Status],"-",0)="Dead",
        _xlfn.XLOOKUP(A836,Table11[Tag Number],Table11[Status],"-",0)="Dead",
        _xlfn.XLOOKUP(A836,Table8[Tag Number],Table8[Status],"-",0)="Dead"),"Dead",
     OR(_xlfn.XLOOKUP(A836,Table11[Tag Number],Table11[Status],"-",0)="Alive",
        _xlfn.XLOOKUP(A836,Table10[Tag Number],Table10[Status],"-",0)="Alive",
        _xlfn.XLOOKUP(A836,Table9[Tag Number],Table9[Status],"-",0)="Alive",
        _xlfn.XLOOKUP(A836,Table8[Tag Number],Table8[Status],"-",0)="Alive"),"Alive",
     OR(_xlfn.XLOOKUP(A836,Table9[Tag Number],Table9[Status],"-",0)="-",
        _xlfn.XLOOKUP(A836,Table10[Tag Number],Table10[Status],"-",0)="-",
        _xlfn.XLOOKUP(A836,Table11[Tag Number],Table11[Status],"-",0)="-",
        _xlfn.XLOOKUP(A836,Table8[Tag Number],Table8[Status],"-",0)="-"),
   "-")</f>
        <v>-</v>
      </c>
      <c r="I836" s="88" t="str">
        <f>IF((_xlfn.XLOOKUP(B836,[2]Sheet1!$A$2:$A$198,[2]Sheet1!$B$2:$B$198,"-",0)="Glade"),"Out","No")</f>
        <v>No</v>
      </c>
      <c r="J836" s="90"/>
      <c r="K836" s="91"/>
      <c r="L836" s="91"/>
      <c r="M836" s="91"/>
      <c r="N836" s="92"/>
      <c r="O836" s="89"/>
      <c r="R836" t="b">
        <f t="shared" ref="R836:R899" si="28">IF(G836&gt;1,A836)</f>
        <v>0</v>
      </c>
    </row>
    <row r="837" spans="1:18" ht="15" thickBot="1" x14ac:dyDescent="0.35">
      <c r="A837" s="3" t="s">
        <v>160</v>
      </c>
      <c r="B837" s="3" t="s">
        <v>1145</v>
      </c>
      <c r="C837" s="84">
        <f>IF(COUNTIF(Table8[Tag Number], A837), 1, 0)</f>
        <v>0</v>
      </c>
      <c r="D837" s="85">
        <f>IF(COUNTIF(Table9[Tag Number], A837), 1, 0)</f>
        <v>0</v>
      </c>
      <c r="E837" s="86">
        <f>IF(COUNTIF(Table10[Tag Number], A837), 1, 0)</f>
        <v>0</v>
      </c>
      <c r="F837" s="86">
        <f>IF(COUNTIF(Table11[Tag Number], A837), 1, 0)</f>
        <v>0</v>
      </c>
      <c r="G837" s="87">
        <f t="shared" ref="G837:G900" si="29">SUM(C837:F837)</f>
        <v>0</v>
      </c>
      <c r="H837" s="88" t="str" cm="1">
        <f t="array" ref="H837">_xlfn.IFS(OR(_xlfn.XLOOKUP(A837,Table9[Tag Number],Table9[Status],"-",0)="Dead",
        _xlfn.XLOOKUP(A837,Table10[Tag Number],Table10[Status],"-",0)="Dead",
        _xlfn.XLOOKUP(A837,Table11[Tag Number],Table11[Status],"-",0)="Dead",
        _xlfn.XLOOKUP(A837,Table8[Tag Number],Table8[Status],"-",0)="Dead"),"Dead",
     OR(_xlfn.XLOOKUP(A837,Table11[Tag Number],Table11[Status],"-",0)="Alive",
        _xlfn.XLOOKUP(A837,Table10[Tag Number],Table10[Status],"-",0)="Alive",
        _xlfn.XLOOKUP(A837,Table9[Tag Number],Table9[Status],"-",0)="Alive",
        _xlfn.XLOOKUP(A837,Table8[Tag Number],Table8[Status],"-",0)="Alive"),"Alive",
     OR(_xlfn.XLOOKUP(A837,Table9[Tag Number],Table9[Status],"-",0)="-",
        _xlfn.XLOOKUP(A837,Table10[Tag Number],Table10[Status],"-",0)="-",
        _xlfn.XLOOKUP(A837,Table11[Tag Number],Table11[Status],"-",0)="-",
        _xlfn.XLOOKUP(A837,Table8[Tag Number],Table8[Status],"-",0)="-"),
   "-")</f>
        <v>-</v>
      </c>
      <c r="I837" s="88" t="str">
        <f>IF((_xlfn.XLOOKUP(B837,[2]Sheet1!$A$2:$A$198,[2]Sheet1!$B$2:$B$198,"-",0)="Glade"),"Out","No")</f>
        <v>No</v>
      </c>
      <c r="J837" s="90"/>
      <c r="K837" s="91"/>
      <c r="L837" s="91"/>
      <c r="M837" s="91"/>
      <c r="N837" s="92"/>
      <c r="O837" s="89"/>
      <c r="R837" t="b">
        <f t="shared" si="28"/>
        <v>0</v>
      </c>
    </row>
    <row r="838" spans="1:18" ht="15" thickBot="1" x14ac:dyDescent="0.35">
      <c r="A838" s="2" t="s">
        <v>1761</v>
      </c>
      <c r="B838" s="2" t="s">
        <v>1145</v>
      </c>
      <c r="C838" s="84">
        <f>IF(COUNTIF(Table8[Tag Number], A838), 1, 0)</f>
        <v>0</v>
      </c>
      <c r="D838" s="85">
        <f>IF(COUNTIF(Table9[Tag Number], A838), 1, 0)</f>
        <v>0</v>
      </c>
      <c r="E838" s="86">
        <f>IF(COUNTIF(Table10[Tag Number], A838), 1, 0)</f>
        <v>0</v>
      </c>
      <c r="F838" s="86">
        <f>IF(COUNTIF(Table11[Tag Number], A838), 1, 0)</f>
        <v>0</v>
      </c>
      <c r="G838" s="87">
        <f t="shared" si="29"/>
        <v>0</v>
      </c>
      <c r="H838" s="88" t="str" cm="1">
        <f t="array" ref="H838">_xlfn.IFS(OR(_xlfn.XLOOKUP(A838,Table9[Tag Number],Table9[Status],"-",0)="Dead",
        _xlfn.XLOOKUP(A838,Table10[Tag Number],Table10[Status],"-",0)="Dead",
        _xlfn.XLOOKUP(A838,Table11[Tag Number],Table11[Status],"-",0)="Dead",
        _xlfn.XLOOKUP(A838,Table8[Tag Number],Table8[Status],"-",0)="Dead"),"Dead",
     OR(_xlfn.XLOOKUP(A838,Table11[Tag Number],Table11[Status],"-",0)="Alive",
        _xlfn.XLOOKUP(A838,Table10[Tag Number],Table10[Status],"-",0)="Alive",
        _xlfn.XLOOKUP(A838,Table9[Tag Number],Table9[Status],"-",0)="Alive",
        _xlfn.XLOOKUP(A838,Table8[Tag Number],Table8[Status],"-",0)="Alive"),"Alive",
     OR(_xlfn.XLOOKUP(A838,Table9[Tag Number],Table9[Status],"-",0)="-",
        _xlfn.XLOOKUP(A838,Table10[Tag Number],Table10[Status],"-",0)="-",
        _xlfn.XLOOKUP(A838,Table11[Tag Number],Table11[Status],"-",0)="-",
        _xlfn.XLOOKUP(A838,Table8[Tag Number],Table8[Status],"-",0)="-"),
   "-")</f>
        <v>-</v>
      </c>
      <c r="I838" s="88" t="str">
        <f>IF((_xlfn.XLOOKUP(B838,[2]Sheet1!$A$2:$A$198,[2]Sheet1!$B$2:$B$198,"-",0)="Glade"),"Out","No")</f>
        <v>No</v>
      </c>
      <c r="J838" s="90"/>
      <c r="K838" s="91"/>
      <c r="L838" s="91"/>
      <c r="M838" s="91"/>
      <c r="N838" s="92"/>
      <c r="O838" s="89"/>
      <c r="R838" t="b">
        <f t="shared" si="28"/>
        <v>0</v>
      </c>
    </row>
    <row r="839" spans="1:18" ht="15" thickBot="1" x14ac:dyDescent="0.35">
      <c r="A839" s="3" t="s">
        <v>1762</v>
      </c>
      <c r="B839" s="3" t="s">
        <v>1145</v>
      </c>
      <c r="C839" s="84">
        <f>IF(COUNTIF(Table8[Tag Number], A839), 1, 0)</f>
        <v>0</v>
      </c>
      <c r="D839" s="85">
        <f>IF(COUNTIF(Table9[Tag Number], A839), 1, 0)</f>
        <v>0</v>
      </c>
      <c r="E839" s="86">
        <f>IF(COUNTIF(Table10[Tag Number], A839), 1, 0)</f>
        <v>0</v>
      </c>
      <c r="F839" s="86">
        <f>IF(COUNTIF(Table11[Tag Number], A839), 1, 0)</f>
        <v>0</v>
      </c>
      <c r="G839" s="87">
        <f t="shared" si="29"/>
        <v>0</v>
      </c>
      <c r="H839" s="88" t="str" cm="1">
        <f t="array" ref="H839">_xlfn.IFS(OR(_xlfn.XLOOKUP(A839,Table9[Tag Number],Table9[Status],"-",0)="Dead",
        _xlfn.XLOOKUP(A839,Table10[Tag Number],Table10[Status],"-",0)="Dead",
        _xlfn.XLOOKUP(A839,Table11[Tag Number],Table11[Status],"-",0)="Dead",
        _xlfn.XLOOKUP(A839,Table8[Tag Number],Table8[Status],"-",0)="Dead"),"Dead",
     OR(_xlfn.XLOOKUP(A839,Table11[Tag Number],Table11[Status],"-",0)="Alive",
        _xlfn.XLOOKUP(A839,Table10[Tag Number],Table10[Status],"-",0)="Alive",
        _xlfn.XLOOKUP(A839,Table9[Tag Number],Table9[Status],"-",0)="Alive",
        _xlfn.XLOOKUP(A839,Table8[Tag Number],Table8[Status],"-",0)="Alive"),"Alive",
     OR(_xlfn.XLOOKUP(A839,Table9[Tag Number],Table9[Status],"-",0)="-",
        _xlfn.XLOOKUP(A839,Table10[Tag Number],Table10[Status],"-",0)="-",
        _xlfn.XLOOKUP(A839,Table11[Tag Number],Table11[Status],"-",0)="-",
        _xlfn.XLOOKUP(A839,Table8[Tag Number],Table8[Status],"-",0)="-"),
   "-")</f>
        <v>-</v>
      </c>
      <c r="I839" s="88" t="str">
        <f>IF((_xlfn.XLOOKUP(B839,[2]Sheet1!$A$2:$A$198,[2]Sheet1!$B$2:$B$198,"-",0)="Glade"),"Out","No")</f>
        <v>No</v>
      </c>
      <c r="J839" s="90"/>
      <c r="K839" s="91"/>
      <c r="L839" s="91"/>
      <c r="M839" s="91"/>
      <c r="N839" s="92"/>
      <c r="O839" s="89"/>
      <c r="R839" t="b">
        <f t="shared" si="28"/>
        <v>0</v>
      </c>
    </row>
    <row r="840" spans="1:18" ht="15" thickBot="1" x14ac:dyDescent="0.35">
      <c r="A840" s="2" t="s">
        <v>1763</v>
      </c>
      <c r="B840" s="2" t="s">
        <v>1145</v>
      </c>
      <c r="C840" s="84">
        <f>IF(COUNTIF(Table8[Tag Number], A840), 1, 0)</f>
        <v>0</v>
      </c>
      <c r="D840" s="85">
        <f>IF(COUNTIF(Table9[Tag Number], A840), 1, 0)</f>
        <v>0</v>
      </c>
      <c r="E840" s="86">
        <f>IF(COUNTIF(Table10[Tag Number], A840), 1, 0)</f>
        <v>0</v>
      </c>
      <c r="F840" s="86">
        <f>IF(COUNTIF(Table11[Tag Number], A840), 1, 0)</f>
        <v>0</v>
      </c>
      <c r="G840" s="87">
        <f t="shared" si="29"/>
        <v>0</v>
      </c>
      <c r="H840" s="88" t="str" cm="1">
        <f t="array" ref="H840">_xlfn.IFS(OR(_xlfn.XLOOKUP(A840,Table9[Tag Number],Table9[Status],"-",0)="Dead",
        _xlfn.XLOOKUP(A840,Table10[Tag Number],Table10[Status],"-",0)="Dead",
        _xlfn.XLOOKUP(A840,Table11[Tag Number],Table11[Status],"-",0)="Dead",
        _xlfn.XLOOKUP(A840,Table8[Tag Number],Table8[Status],"-",0)="Dead"),"Dead",
     OR(_xlfn.XLOOKUP(A840,Table11[Tag Number],Table11[Status],"-",0)="Alive",
        _xlfn.XLOOKUP(A840,Table10[Tag Number],Table10[Status],"-",0)="Alive",
        _xlfn.XLOOKUP(A840,Table9[Tag Number],Table9[Status],"-",0)="Alive",
        _xlfn.XLOOKUP(A840,Table8[Tag Number],Table8[Status],"-",0)="Alive"),"Alive",
     OR(_xlfn.XLOOKUP(A840,Table9[Tag Number],Table9[Status],"-",0)="-",
        _xlfn.XLOOKUP(A840,Table10[Tag Number],Table10[Status],"-",0)="-",
        _xlfn.XLOOKUP(A840,Table11[Tag Number],Table11[Status],"-",0)="-",
        _xlfn.XLOOKUP(A840,Table8[Tag Number],Table8[Status],"-",0)="-"),
   "-")</f>
        <v>-</v>
      </c>
      <c r="I840" s="88" t="str">
        <f>IF((_xlfn.XLOOKUP(B840,[2]Sheet1!$A$2:$A$198,[2]Sheet1!$B$2:$B$198,"-",0)="Glade"),"Out","No")</f>
        <v>No</v>
      </c>
      <c r="J840" s="90"/>
      <c r="K840" s="91"/>
      <c r="L840" s="91"/>
      <c r="M840" s="91"/>
      <c r="N840" s="92"/>
      <c r="O840" s="89"/>
      <c r="R840" t="b">
        <f t="shared" si="28"/>
        <v>0</v>
      </c>
    </row>
    <row r="841" spans="1:18" ht="15" thickBot="1" x14ac:dyDescent="0.35">
      <c r="A841" s="3" t="s">
        <v>1764</v>
      </c>
      <c r="B841" s="3" t="s">
        <v>1145</v>
      </c>
      <c r="C841" s="84">
        <f>IF(COUNTIF(Table8[Tag Number], A841), 1, 0)</f>
        <v>0</v>
      </c>
      <c r="D841" s="85">
        <f>IF(COUNTIF(Table9[Tag Number], A841), 1, 0)</f>
        <v>0</v>
      </c>
      <c r="E841" s="86">
        <f>IF(COUNTIF(Table10[Tag Number], A841), 1, 0)</f>
        <v>0</v>
      </c>
      <c r="F841" s="86">
        <f>IF(COUNTIF(Table11[Tag Number], A841), 1, 0)</f>
        <v>0</v>
      </c>
      <c r="G841" s="87">
        <f t="shared" si="29"/>
        <v>0</v>
      </c>
      <c r="H841" s="88" t="str" cm="1">
        <f t="array" ref="H841">_xlfn.IFS(OR(_xlfn.XLOOKUP(A841,Table9[Tag Number],Table9[Status],"-",0)="Dead",
        _xlfn.XLOOKUP(A841,Table10[Tag Number],Table10[Status],"-",0)="Dead",
        _xlfn.XLOOKUP(A841,Table11[Tag Number],Table11[Status],"-",0)="Dead",
        _xlfn.XLOOKUP(A841,Table8[Tag Number],Table8[Status],"-",0)="Dead"),"Dead",
     OR(_xlfn.XLOOKUP(A841,Table11[Tag Number],Table11[Status],"-",0)="Alive",
        _xlfn.XLOOKUP(A841,Table10[Tag Number],Table10[Status],"-",0)="Alive",
        _xlfn.XLOOKUP(A841,Table9[Tag Number],Table9[Status],"-",0)="Alive",
        _xlfn.XLOOKUP(A841,Table8[Tag Number],Table8[Status],"-",0)="Alive"),"Alive",
     OR(_xlfn.XLOOKUP(A841,Table9[Tag Number],Table9[Status],"-",0)="-",
        _xlfn.XLOOKUP(A841,Table10[Tag Number],Table10[Status],"-",0)="-",
        _xlfn.XLOOKUP(A841,Table11[Tag Number],Table11[Status],"-",0)="-",
        _xlfn.XLOOKUP(A841,Table8[Tag Number],Table8[Status],"-",0)="-"),
   "-")</f>
        <v>-</v>
      </c>
      <c r="I841" s="88" t="str">
        <f>IF((_xlfn.XLOOKUP(B841,[2]Sheet1!$A$2:$A$198,[2]Sheet1!$B$2:$B$198,"-",0)="Glade"),"Out","No")</f>
        <v>No</v>
      </c>
      <c r="J841" s="90"/>
      <c r="K841" s="91"/>
      <c r="L841" s="91"/>
      <c r="M841" s="91"/>
      <c r="N841" s="92"/>
      <c r="O841" s="89"/>
      <c r="R841" t="b">
        <f t="shared" si="28"/>
        <v>0</v>
      </c>
    </row>
    <row r="842" spans="1:18" ht="15" thickBot="1" x14ac:dyDescent="0.35">
      <c r="A842" s="2" t="s">
        <v>1765</v>
      </c>
      <c r="B842" s="2" t="s">
        <v>1145</v>
      </c>
      <c r="C842" s="84">
        <f>IF(COUNTIF(Table8[Tag Number], A842), 1, 0)</f>
        <v>0</v>
      </c>
      <c r="D842" s="85">
        <f>IF(COUNTIF(Table9[Tag Number], A842), 1, 0)</f>
        <v>0</v>
      </c>
      <c r="E842" s="86">
        <f>IF(COUNTIF(Table10[Tag Number], A842), 1, 0)</f>
        <v>0</v>
      </c>
      <c r="F842" s="86">
        <f>IF(COUNTIF(Table11[Tag Number], A842), 1, 0)</f>
        <v>0</v>
      </c>
      <c r="G842" s="87">
        <f t="shared" si="29"/>
        <v>0</v>
      </c>
      <c r="H842" s="88" t="str" cm="1">
        <f t="array" ref="H842">_xlfn.IFS(OR(_xlfn.XLOOKUP(A842,Table9[Tag Number],Table9[Status],"-",0)="Dead",
        _xlfn.XLOOKUP(A842,Table10[Tag Number],Table10[Status],"-",0)="Dead",
        _xlfn.XLOOKUP(A842,Table11[Tag Number],Table11[Status],"-",0)="Dead",
        _xlfn.XLOOKUP(A842,Table8[Tag Number],Table8[Status],"-",0)="Dead"),"Dead",
     OR(_xlfn.XLOOKUP(A842,Table11[Tag Number],Table11[Status],"-",0)="Alive",
        _xlfn.XLOOKUP(A842,Table10[Tag Number],Table10[Status],"-",0)="Alive",
        _xlfn.XLOOKUP(A842,Table9[Tag Number],Table9[Status],"-",0)="Alive",
        _xlfn.XLOOKUP(A842,Table8[Tag Number],Table8[Status],"-",0)="Alive"),"Alive",
     OR(_xlfn.XLOOKUP(A842,Table9[Tag Number],Table9[Status],"-",0)="-",
        _xlfn.XLOOKUP(A842,Table10[Tag Number],Table10[Status],"-",0)="-",
        _xlfn.XLOOKUP(A842,Table11[Tag Number],Table11[Status],"-",0)="-",
        _xlfn.XLOOKUP(A842,Table8[Tag Number],Table8[Status],"-",0)="-"),
   "-")</f>
        <v>-</v>
      </c>
      <c r="I842" s="88" t="str">
        <f>IF((_xlfn.XLOOKUP(B842,[2]Sheet1!$A$2:$A$198,[2]Sheet1!$B$2:$B$198,"-",0)="Glade"),"Out","No")</f>
        <v>No</v>
      </c>
      <c r="J842" s="90"/>
      <c r="K842" s="91"/>
      <c r="L842" s="91"/>
      <c r="M842" s="91"/>
      <c r="N842" s="92"/>
      <c r="O842" s="89"/>
      <c r="R842" t="b">
        <f t="shared" si="28"/>
        <v>0</v>
      </c>
    </row>
    <row r="843" spans="1:18" ht="15" thickBot="1" x14ac:dyDescent="0.35">
      <c r="A843" s="3" t="s">
        <v>311</v>
      </c>
      <c r="B843" s="3" t="s">
        <v>1145</v>
      </c>
      <c r="C843" s="84">
        <f>IF(COUNTIF(Table8[Tag Number], A843), 1, 0)</f>
        <v>0</v>
      </c>
      <c r="D843" s="85">
        <f>IF(COUNTIF(Table9[Tag Number], A843), 1, 0)</f>
        <v>0</v>
      </c>
      <c r="E843" s="86">
        <f>IF(COUNTIF(Table10[Tag Number], A843), 1, 0)</f>
        <v>0</v>
      </c>
      <c r="F843" s="86">
        <f>IF(COUNTIF(Table11[Tag Number], A843), 1, 0)</f>
        <v>0</v>
      </c>
      <c r="G843" s="87">
        <f t="shared" si="29"/>
        <v>0</v>
      </c>
      <c r="H843" s="88" t="str" cm="1">
        <f t="array" ref="H843">_xlfn.IFS(OR(_xlfn.XLOOKUP(A843,Table9[Tag Number],Table9[Status],"-",0)="Dead",
        _xlfn.XLOOKUP(A843,Table10[Tag Number],Table10[Status],"-",0)="Dead",
        _xlfn.XLOOKUP(A843,Table11[Tag Number],Table11[Status],"-",0)="Dead",
        _xlfn.XLOOKUP(A843,Table8[Tag Number],Table8[Status],"-",0)="Dead"),"Dead",
     OR(_xlfn.XLOOKUP(A843,Table11[Tag Number],Table11[Status],"-",0)="Alive",
        _xlfn.XLOOKUP(A843,Table10[Tag Number],Table10[Status],"-",0)="Alive",
        _xlfn.XLOOKUP(A843,Table9[Tag Number],Table9[Status],"-",0)="Alive",
        _xlfn.XLOOKUP(A843,Table8[Tag Number],Table8[Status],"-",0)="Alive"),"Alive",
     OR(_xlfn.XLOOKUP(A843,Table9[Tag Number],Table9[Status],"-",0)="-",
        _xlfn.XLOOKUP(A843,Table10[Tag Number],Table10[Status],"-",0)="-",
        _xlfn.XLOOKUP(A843,Table11[Tag Number],Table11[Status],"-",0)="-",
        _xlfn.XLOOKUP(A843,Table8[Tag Number],Table8[Status],"-",0)="-"),
   "-")</f>
        <v>-</v>
      </c>
      <c r="I843" s="88" t="str">
        <f>IF((_xlfn.XLOOKUP(B843,[2]Sheet1!$A$2:$A$198,[2]Sheet1!$B$2:$B$198,"-",0)="Glade"),"Out","No")</f>
        <v>No</v>
      </c>
      <c r="J843" s="90"/>
      <c r="K843" s="91"/>
      <c r="L843" s="91"/>
      <c r="M843" s="91"/>
      <c r="N843" s="92"/>
      <c r="O843" s="89"/>
      <c r="R843" t="b">
        <f t="shared" si="28"/>
        <v>0</v>
      </c>
    </row>
    <row r="844" spans="1:18" ht="15" thickBot="1" x14ac:dyDescent="0.35">
      <c r="A844" s="2" t="s">
        <v>267</v>
      </c>
      <c r="B844" s="2" t="s">
        <v>1145</v>
      </c>
      <c r="C844" s="84">
        <f>IF(COUNTIF(Table8[Tag Number], A844), 1, 0)</f>
        <v>0</v>
      </c>
      <c r="D844" s="85">
        <f>IF(COUNTIF(Table9[Tag Number], A844), 1, 0)</f>
        <v>0</v>
      </c>
      <c r="E844" s="86">
        <f>IF(COUNTIF(Table10[Tag Number], A844), 1, 0)</f>
        <v>0</v>
      </c>
      <c r="F844" s="86">
        <f>IF(COUNTIF(Table11[Tag Number], A844), 1, 0)</f>
        <v>0</v>
      </c>
      <c r="G844" s="87">
        <f t="shared" si="29"/>
        <v>0</v>
      </c>
      <c r="H844" s="88" t="str" cm="1">
        <f t="array" ref="H844">_xlfn.IFS(OR(_xlfn.XLOOKUP(A844,Table9[Tag Number],Table9[Status],"-",0)="Dead",
        _xlfn.XLOOKUP(A844,Table10[Tag Number],Table10[Status],"-",0)="Dead",
        _xlfn.XLOOKUP(A844,Table11[Tag Number],Table11[Status],"-",0)="Dead",
        _xlfn.XLOOKUP(A844,Table8[Tag Number],Table8[Status],"-",0)="Dead"),"Dead",
     OR(_xlfn.XLOOKUP(A844,Table11[Tag Number],Table11[Status],"-",0)="Alive",
        _xlfn.XLOOKUP(A844,Table10[Tag Number],Table10[Status],"-",0)="Alive",
        _xlfn.XLOOKUP(A844,Table9[Tag Number],Table9[Status],"-",0)="Alive",
        _xlfn.XLOOKUP(A844,Table8[Tag Number],Table8[Status],"-",0)="Alive"),"Alive",
     OR(_xlfn.XLOOKUP(A844,Table9[Tag Number],Table9[Status],"-",0)="-",
        _xlfn.XLOOKUP(A844,Table10[Tag Number],Table10[Status],"-",0)="-",
        _xlfn.XLOOKUP(A844,Table11[Tag Number],Table11[Status],"-",0)="-",
        _xlfn.XLOOKUP(A844,Table8[Tag Number],Table8[Status],"-",0)="-"),
   "-")</f>
        <v>-</v>
      </c>
      <c r="I844" s="88" t="str">
        <f>IF((_xlfn.XLOOKUP(B844,[2]Sheet1!$A$2:$A$198,[2]Sheet1!$B$2:$B$198,"-",0)="Glade"),"Out","No")</f>
        <v>No</v>
      </c>
      <c r="J844" s="90"/>
      <c r="K844" s="91"/>
      <c r="L844" s="91"/>
      <c r="M844" s="91"/>
      <c r="N844" s="92"/>
      <c r="O844" s="89"/>
      <c r="R844" t="b">
        <f t="shared" si="28"/>
        <v>0</v>
      </c>
    </row>
    <row r="845" spans="1:18" ht="15" thickBot="1" x14ac:dyDescent="0.35">
      <c r="A845" s="3" t="s">
        <v>1766</v>
      </c>
      <c r="B845" s="3" t="s">
        <v>1145</v>
      </c>
      <c r="C845" s="84">
        <f>IF(COUNTIF(Table8[Tag Number], A845), 1, 0)</f>
        <v>0</v>
      </c>
      <c r="D845" s="85">
        <f>IF(COUNTIF(Table9[Tag Number], A845), 1, 0)</f>
        <v>0</v>
      </c>
      <c r="E845" s="86">
        <f>IF(COUNTIF(Table10[Tag Number], A845), 1, 0)</f>
        <v>0</v>
      </c>
      <c r="F845" s="86">
        <f>IF(COUNTIF(Table11[Tag Number], A845), 1, 0)</f>
        <v>0</v>
      </c>
      <c r="G845" s="87">
        <f t="shared" si="29"/>
        <v>0</v>
      </c>
      <c r="H845" s="88" t="str" cm="1">
        <f t="array" ref="H845">_xlfn.IFS(OR(_xlfn.XLOOKUP(A845,Table9[Tag Number],Table9[Status],"-",0)="Dead",
        _xlfn.XLOOKUP(A845,Table10[Tag Number],Table10[Status],"-",0)="Dead",
        _xlfn.XLOOKUP(A845,Table11[Tag Number],Table11[Status],"-",0)="Dead",
        _xlfn.XLOOKUP(A845,Table8[Tag Number],Table8[Status],"-",0)="Dead"),"Dead",
     OR(_xlfn.XLOOKUP(A845,Table11[Tag Number],Table11[Status],"-",0)="Alive",
        _xlfn.XLOOKUP(A845,Table10[Tag Number],Table10[Status],"-",0)="Alive",
        _xlfn.XLOOKUP(A845,Table9[Tag Number],Table9[Status],"-",0)="Alive",
        _xlfn.XLOOKUP(A845,Table8[Tag Number],Table8[Status],"-",0)="Alive"),"Alive",
     OR(_xlfn.XLOOKUP(A845,Table9[Tag Number],Table9[Status],"-",0)="-",
        _xlfn.XLOOKUP(A845,Table10[Tag Number],Table10[Status],"-",0)="-",
        _xlfn.XLOOKUP(A845,Table11[Tag Number],Table11[Status],"-",0)="-",
        _xlfn.XLOOKUP(A845,Table8[Tag Number],Table8[Status],"-",0)="-"),
   "-")</f>
        <v>-</v>
      </c>
      <c r="I845" s="88" t="str">
        <f>IF((_xlfn.XLOOKUP(B845,[2]Sheet1!$A$2:$A$198,[2]Sheet1!$B$2:$B$198,"-",0)="Glade"),"Out","No")</f>
        <v>No</v>
      </c>
      <c r="J845" s="90"/>
      <c r="K845" s="91"/>
      <c r="L845" s="91"/>
      <c r="M845" s="91"/>
      <c r="N845" s="92"/>
      <c r="O845" s="89"/>
      <c r="R845" t="b">
        <f t="shared" si="28"/>
        <v>0</v>
      </c>
    </row>
    <row r="846" spans="1:18" ht="15" thickBot="1" x14ac:dyDescent="0.35">
      <c r="A846" s="2" t="s">
        <v>1767</v>
      </c>
      <c r="B846" s="2" t="s">
        <v>1145</v>
      </c>
      <c r="C846" s="84">
        <f>IF(COUNTIF(Table8[Tag Number], A846), 1, 0)</f>
        <v>0</v>
      </c>
      <c r="D846" s="85">
        <f>IF(COUNTIF(Table9[Tag Number], A846), 1, 0)</f>
        <v>0</v>
      </c>
      <c r="E846" s="86">
        <f>IF(COUNTIF(Table10[Tag Number], A846), 1, 0)</f>
        <v>0</v>
      </c>
      <c r="F846" s="86">
        <f>IF(COUNTIF(Table11[Tag Number], A846), 1, 0)</f>
        <v>0</v>
      </c>
      <c r="G846" s="87">
        <f t="shared" si="29"/>
        <v>0</v>
      </c>
      <c r="H846" s="88" t="str" cm="1">
        <f t="array" ref="H846">_xlfn.IFS(OR(_xlfn.XLOOKUP(A846,Table9[Tag Number],Table9[Status],"-",0)="Dead",
        _xlfn.XLOOKUP(A846,Table10[Tag Number],Table10[Status],"-",0)="Dead",
        _xlfn.XLOOKUP(A846,Table11[Tag Number],Table11[Status],"-",0)="Dead",
        _xlfn.XLOOKUP(A846,Table8[Tag Number],Table8[Status],"-",0)="Dead"),"Dead",
     OR(_xlfn.XLOOKUP(A846,Table11[Tag Number],Table11[Status],"-",0)="Alive",
        _xlfn.XLOOKUP(A846,Table10[Tag Number],Table10[Status],"-",0)="Alive",
        _xlfn.XLOOKUP(A846,Table9[Tag Number],Table9[Status],"-",0)="Alive",
        _xlfn.XLOOKUP(A846,Table8[Tag Number],Table8[Status],"-",0)="Alive"),"Alive",
     OR(_xlfn.XLOOKUP(A846,Table9[Tag Number],Table9[Status],"-",0)="-",
        _xlfn.XLOOKUP(A846,Table10[Tag Number],Table10[Status],"-",0)="-",
        _xlfn.XLOOKUP(A846,Table11[Tag Number],Table11[Status],"-",0)="-",
        _xlfn.XLOOKUP(A846,Table8[Tag Number],Table8[Status],"-",0)="-"),
   "-")</f>
        <v>-</v>
      </c>
      <c r="I846" s="88" t="str">
        <f>IF((_xlfn.XLOOKUP(B846,[2]Sheet1!$A$2:$A$198,[2]Sheet1!$B$2:$B$198,"-",0)="Glade"),"Out","No")</f>
        <v>No</v>
      </c>
      <c r="J846" s="90"/>
      <c r="K846" s="91"/>
      <c r="L846" s="91"/>
      <c r="M846" s="91"/>
      <c r="N846" s="92"/>
      <c r="O846" s="89"/>
      <c r="R846" t="b">
        <f t="shared" si="28"/>
        <v>0</v>
      </c>
    </row>
    <row r="847" spans="1:18" ht="15" thickBot="1" x14ac:dyDescent="0.35">
      <c r="A847" s="3" t="s">
        <v>1768</v>
      </c>
      <c r="B847" s="3" t="s">
        <v>1145</v>
      </c>
      <c r="C847" s="84">
        <f>IF(COUNTIF(Table8[Tag Number], A847), 1, 0)</f>
        <v>0</v>
      </c>
      <c r="D847" s="85">
        <f>IF(COUNTIF(Table9[Tag Number], A847), 1, 0)</f>
        <v>0</v>
      </c>
      <c r="E847" s="86">
        <f>IF(COUNTIF(Table10[Tag Number], A847), 1, 0)</f>
        <v>0</v>
      </c>
      <c r="F847" s="86">
        <f>IF(COUNTIF(Table11[Tag Number], A847), 1, 0)</f>
        <v>0</v>
      </c>
      <c r="G847" s="87">
        <f t="shared" si="29"/>
        <v>0</v>
      </c>
      <c r="H847" s="88" t="str" cm="1">
        <f t="array" ref="H847">_xlfn.IFS(OR(_xlfn.XLOOKUP(A847,Table9[Tag Number],Table9[Status],"-",0)="Dead",
        _xlfn.XLOOKUP(A847,Table10[Tag Number],Table10[Status],"-",0)="Dead",
        _xlfn.XLOOKUP(A847,Table11[Tag Number],Table11[Status],"-",0)="Dead",
        _xlfn.XLOOKUP(A847,Table8[Tag Number],Table8[Status],"-",0)="Dead"),"Dead",
     OR(_xlfn.XLOOKUP(A847,Table11[Tag Number],Table11[Status],"-",0)="Alive",
        _xlfn.XLOOKUP(A847,Table10[Tag Number],Table10[Status],"-",0)="Alive",
        _xlfn.XLOOKUP(A847,Table9[Tag Number],Table9[Status],"-",0)="Alive",
        _xlfn.XLOOKUP(A847,Table8[Tag Number],Table8[Status],"-",0)="Alive"),"Alive",
     OR(_xlfn.XLOOKUP(A847,Table9[Tag Number],Table9[Status],"-",0)="-",
        _xlfn.XLOOKUP(A847,Table10[Tag Number],Table10[Status],"-",0)="-",
        _xlfn.XLOOKUP(A847,Table11[Tag Number],Table11[Status],"-",0)="-",
        _xlfn.XLOOKUP(A847,Table8[Tag Number],Table8[Status],"-",0)="-"),
   "-")</f>
        <v>-</v>
      </c>
      <c r="I847" s="88" t="str">
        <f>IF((_xlfn.XLOOKUP(B847,[2]Sheet1!$A$2:$A$198,[2]Sheet1!$B$2:$B$198,"-",0)="Glade"),"Out","No")</f>
        <v>No</v>
      </c>
      <c r="J847" s="90"/>
      <c r="K847" s="91"/>
      <c r="L847" s="91"/>
      <c r="M847" s="91"/>
      <c r="N847" s="92"/>
      <c r="O847" s="89"/>
      <c r="R847" t="b">
        <f t="shared" si="28"/>
        <v>0</v>
      </c>
    </row>
    <row r="848" spans="1:18" ht="15" thickBot="1" x14ac:dyDescent="0.35">
      <c r="A848" s="2" t="s">
        <v>1769</v>
      </c>
      <c r="B848" s="2" t="s">
        <v>1145</v>
      </c>
      <c r="C848" s="84">
        <f>IF(COUNTIF(Table8[Tag Number], A848), 1, 0)</f>
        <v>0</v>
      </c>
      <c r="D848" s="85">
        <f>IF(COUNTIF(Table9[Tag Number], A848), 1, 0)</f>
        <v>0</v>
      </c>
      <c r="E848" s="86">
        <f>IF(COUNTIF(Table10[Tag Number], A848), 1, 0)</f>
        <v>0</v>
      </c>
      <c r="F848" s="86">
        <f>IF(COUNTIF(Table11[Tag Number], A848), 1, 0)</f>
        <v>0</v>
      </c>
      <c r="G848" s="87">
        <f t="shared" si="29"/>
        <v>0</v>
      </c>
      <c r="H848" s="88" t="str" cm="1">
        <f t="array" ref="H848">_xlfn.IFS(OR(_xlfn.XLOOKUP(A848,Table9[Tag Number],Table9[Status],"-",0)="Dead",
        _xlfn.XLOOKUP(A848,Table10[Tag Number],Table10[Status],"-",0)="Dead",
        _xlfn.XLOOKUP(A848,Table11[Tag Number],Table11[Status],"-",0)="Dead",
        _xlfn.XLOOKUP(A848,Table8[Tag Number],Table8[Status],"-",0)="Dead"),"Dead",
     OR(_xlfn.XLOOKUP(A848,Table11[Tag Number],Table11[Status],"-",0)="Alive",
        _xlfn.XLOOKUP(A848,Table10[Tag Number],Table10[Status],"-",0)="Alive",
        _xlfn.XLOOKUP(A848,Table9[Tag Number],Table9[Status],"-",0)="Alive",
        _xlfn.XLOOKUP(A848,Table8[Tag Number],Table8[Status],"-",0)="Alive"),"Alive",
     OR(_xlfn.XLOOKUP(A848,Table9[Tag Number],Table9[Status],"-",0)="-",
        _xlfn.XLOOKUP(A848,Table10[Tag Number],Table10[Status],"-",0)="-",
        _xlfn.XLOOKUP(A848,Table11[Tag Number],Table11[Status],"-",0)="-",
        _xlfn.XLOOKUP(A848,Table8[Tag Number],Table8[Status],"-",0)="-"),
   "-")</f>
        <v>-</v>
      </c>
      <c r="I848" s="88" t="str">
        <f>IF((_xlfn.XLOOKUP(B848,[2]Sheet1!$A$2:$A$198,[2]Sheet1!$B$2:$B$198,"-",0)="Glade"),"Out","No")</f>
        <v>No</v>
      </c>
      <c r="J848" s="90"/>
      <c r="K848" s="91"/>
      <c r="L848" s="91"/>
      <c r="M848" s="91"/>
      <c r="N848" s="92"/>
      <c r="O848" s="89"/>
      <c r="R848" t="b">
        <f t="shared" si="28"/>
        <v>0</v>
      </c>
    </row>
    <row r="849" spans="1:18" ht="15" thickBot="1" x14ac:dyDescent="0.35">
      <c r="A849" s="3" t="s">
        <v>972</v>
      </c>
      <c r="B849" s="3" t="s">
        <v>1137</v>
      </c>
      <c r="C849" s="84">
        <f>IF(COUNTIF(Table8[Tag Number], A849), 1, 0)</f>
        <v>0</v>
      </c>
      <c r="D849" s="85">
        <f>IF(COUNTIF(Table9[Tag Number], A849), 1, 0)</f>
        <v>1</v>
      </c>
      <c r="E849" s="86">
        <f>IF(COUNTIF(Table10[Tag Number], A849), 1, 0)</f>
        <v>0</v>
      </c>
      <c r="F849" s="86">
        <f>IF(COUNTIF(Table11[Tag Number], A849), 1, 0)</f>
        <v>0</v>
      </c>
      <c r="G849" s="87">
        <f t="shared" si="29"/>
        <v>1</v>
      </c>
      <c r="H849" s="88" t="str" cm="1">
        <f t="array" ref="H849">_xlfn.IFS(OR(_xlfn.XLOOKUP(A849,Table9[Tag Number],Table9[Status],"-",0)="Dead",
        _xlfn.XLOOKUP(A849,Table10[Tag Number],Table10[Status],"-",0)="Dead",
        _xlfn.XLOOKUP(A849,Table11[Tag Number],Table11[Status],"-",0)="Dead",
        _xlfn.XLOOKUP(A849,Table8[Tag Number],Table8[Status],"-",0)="Dead"),"Dead",
     OR(_xlfn.XLOOKUP(A849,Table11[Tag Number],Table11[Status],"-",0)="Alive",
        _xlfn.XLOOKUP(A849,Table10[Tag Number],Table10[Status],"-",0)="Alive",
        _xlfn.XLOOKUP(A849,Table9[Tag Number],Table9[Status],"-",0)="Alive",
        _xlfn.XLOOKUP(A849,Table8[Tag Number],Table8[Status],"-",0)="Alive"),"Alive",
     OR(_xlfn.XLOOKUP(A849,Table9[Tag Number],Table9[Status],"-",0)="-",
        _xlfn.XLOOKUP(A849,Table10[Tag Number],Table10[Status],"-",0)="-",
        _xlfn.XLOOKUP(A849,Table11[Tag Number],Table11[Status],"-",0)="-",
        _xlfn.XLOOKUP(A849,Table8[Tag Number],Table8[Status],"-",0)="-"),
   "-")</f>
        <v>Alive</v>
      </c>
      <c r="I849" s="88" t="str">
        <f>IF((_xlfn.XLOOKUP(B849,[2]Sheet1!$A$2:$A$198,[2]Sheet1!$B$2:$B$198,"-",0)="Glade"),"Out","No")</f>
        <v>No</v>
      </c>
      <c r="J849" s="90"/>
      <c r="K849" s="91"/>
      <c r="L849" s="91"/>
      <c r="M849" s="91"/>
      <c r="N849" s="92"/>
      <c r="O849" s="89"/>
      <c r="R849" t="b">
        <f t="shared" si="28"/>
        <v>0</v>
      </c>
    </row>
    <row r="850" spans="1:18" ht="15" thickBot="1" x14ac:dyDescent="0.35">
      <c r="A850" s="2" t="s">
        <v>765</v>
      </c>
      <c r="B850" s="2" t="s">
        <v>1137</v>
      </c>
      <c r="C850" s="84">
        <f>IF(COUNTIF(Table8[Tag Number], A850), 1, 0)</f>
        <v>0</v>
      </c>
      <c r="D850" s="85">
        <f>IF(COUNTIF(Table9[Tag Number], A850), 1, 0)</f>
        <v>1</v>
      </c>
      <c r="E850" s="86">
        <f>IF(COUNTIF(Table10[Tag Number], A850), 1, 0)</f>
        <v>0</v>
      </c>
      <c r="F850" s="86">
        <f>IF(COUNTIF(Table11[Tag Number], A850), 1, 0)</f>
        <v>0</v>
      </c>
      <c r="G850" s="87">
        <f t="shared" si="29"/>
        <v>1</v>
      </c>
      <c r="H850" s="88" t="str" cm="1">
        <f t="array" ref="H850">_xlfn.IFS(OR(_xlfn.XLOOKUP(A850,Table9[Tag Number],Table9[Status],"-",0)="Dead",
        _xlfn.XLOOKUP(A850,Table10[Tag Number],Table10[Status],"-",0)="Dead",
        _xlfn.XLOOKUP(A850,Table11[Tag Number],Table11[Status],"-",0)="Dead",
        _xlfn.XLOOKUP(A850,Table8[Tag Number],Table8[Status],"-",0)="Dead"),"Dead",
     OR(_xlfn.XLOOKUP(A850,Table11[Tag Number],Table11[Status],"-",0)="Alive",
        _xlfn.XLOOKUP(A850,Table10[Tag Number],Table10[Status],"-",0)="Alive",
        _xlfn.XLOOKUP(A850,Table9[Tag Number],Table9[Status],"-",0)="Alive",
        _xlfn.XLOOKUP(A850,Table8[Tag Number],Table8[Status],"-",0)="Alive"),"Alive",
     OR(_xlfn.XLOOKUP(A850,Table9[Tag Number],Table9[Status],"-",0)="-",
        _xlfn.XLOOKUP(A850,Table10[Tag Number],Table10[Status],"-",0)="-",
        _xlfn.XLOOKUP(A850,Table11[Tag Number],Table11[Status],"-",0)="-",
        _xlfn.XLOOKUP(A850,Table8[Tag Number],Table8[Status],"-",0)="-"),
   "-")</f>
        <v>Alive</v>
      </c>
      <c r="I850" s="88" t="str">
        <f>IF((_xlfn.XLOOKUP(B850,[2]Sheet1!$A$2:$A$198,[2]Sheet1!$B$2:$B$198,"-",0)="Glade"),"Out","No")</f>
        <v>No</v>
      </c>
      <c r="J850" s="90"/>
      <c r="K850" s="91"/>
      <c r="L850" s="91"/>
      <c r="M850" s="91"/>
      <c r="N850" s="92"/>
      <c r="O850" s="89"/>
      <c r="R850" t="b">
        <f t="shared" si="28"/>
        <v>0</v>
      </c>
    </row>
    <row r="851" spans="1:18" ht="15" thickBot="1" x14ac:dyDescent="0.35">
      <c r="A851" s="3" t="s">
        <v>419</v>
      </c>
      <c r="B851" s="3" t="s">
        <v>1137</v>
      </c>
      <c r="C851" s="84">
        <f>IF(COUNTIF(Table8[Tag Number], A851), 1, 0)</f>
        <v>1</v>
      </c>
      <c r="D851" s="85">
        <f>IF(COUNTIF(Table9[Tag Number], A851), 1, 0)</f>
        <v>1</v>
      </c>
      <c r="E851" s="86">
        <f>IF(COUNTIF(Table10[Tag Number], A851), 1, 0)</f>
        <v>1</v>
      </c>
      <c r="F851" s="86">
        <f>IF(COUNTIF(Table11[Tag Number], A851), 1, 0)</f>
        <v>1</v>
      </c>
      <c r="G851" s="87">
        <f t="shared" si="29"/>
        <v>4</v>
      </c>
      <c r="H851" s="88" t="str" cm="1">
        <f t="array" ref="H851">_xlfn.IFS(OR(_xlfn.XLOOKUP(A851,Table9[Tag Number],Table9[Status],"-",0)="Dead",
        _xlfn.XLOOKUP(A851,Table10[Tag Number],Table10[Status],"-",0)="Dead",
        _xlfn.XLOOKUP(A851,Table11[Tag Number],Table11[Status],"-",0)="Dead",
        _xlfn.XLOOKUP(A851,Table8[Tag Number],Table8[Status],"-",0)="Dead"),"Dead",
     OR(_xlfn.XLOOKUP(A851,Table11[Tag Number],Table11[Status],"-",0)="Alive",
        _xlfn.XLOOKUP(A851,Table10[Tag Number],Table10[Status],"-",0)="Alive",
        _xlfn.XLOOKUP(A851,Table9[Tag Number],Table9[Status],"-",0)="Alive",
        _xlfn.XLOOKUP(A851,Table8[Tag Number],Table8[Status],"-",0)="Alive"),"Alive",
     OR(_xlfn.XLOOKUP(A851,Table9[Tag Number],Table9[Status],"-",0)="-",
        _xlfn.XLOOKUP(A851,Table10[Tag Number],Table10[Status],"-",0)="-",
        _xlfn.XLOOKUP(A851,Table11[Tag Number],Table11[Status],"-",0)="-",
        _xlfn.XLOOKUP(A851,Table8[Tag Number],Table8[Status],"-",0)="-"),
   "-")</f>
        <v>Alive</v>
      </c>
      <c r="I851" s="88" t="str">
        <f>IF((_xlfn.XLOOKUP(B851,[2]Sheet1!$A$2:$A$198,[2]Sheet1!$B$2:$B$198,"-",0)="Glade"),"Out","No")</f>
        <v>No</v>
      </c>
      <c r="J851" s="90"/>
      <c r="K851" s="91"/>
      <c r="L851" s="91"/>
      <c r="M851" s="91"/>
      <c r="N851" s="92"/>
      <c r="O851" s="89"/>
      <c r="R851" t="str">
        <f t="shared" si="28"/>
        <v>B857</v>
      </c>
    </row>
    <row r="852" spans="1:18" ht="15" thickBot="1" x14ac:dyDescent="0.35">
      <c r="A852" s="2" t="s">
        <v>571</v>
      </c>
      <c r="B852" s="2" t="s">
        <v>1137</v>
      </c>
      <c r="C852" s="84">
        <f>IF(COUNTIF(Table8[Tag Number], A852), 1, 0)</f>
        <v>0</v>
      </c>
      <c r="D852" s="85">
        <f>IF(COUNTIF(Table9[Tag Number], A852), 1, 0)</f>
        <v>1</v>
      </c>
      <c r="E852" s="86">
        <f>IF(COUNTIF(Table10[Tag Number], A852), 1, 0)</f>
        <v>0</v>
      </c>
      <c r="F852" s="86">
        <f>IF(COUNTIF(Table11[Tag Number], A852), 1, 0)</f>
        <v>1</v>
      </c>
      <c r="G852" s="87">
        <f t="shared" si="29"/>
        <v>2</v>
      </c>
      <c r="H852" s="88" t="str" cm="1">
        <f t="array" ref="H852">_xlfn.IFS(OR(_xlfn.XLOOKUP(A852,Table9[Tag Number],Table9[Status],"-",0)="Dead",
        _xlfn.XLOOKUP(A852,Table10[Tag Number],Table10[Status],"-",0)="Dead",
        _xlfn.XLOOKUP(A852,Table11[Tag Number],Table11[Status],"-",0)="Dead",
        _xlfn.XLOOKUP(A852,Table8[Tag Number],Table8[Status],"-",0)="Dead"),"Dead",
     OR(_xlfn.XLOOKUP(A852,Table11[Tag Number],Table11[Status],"-",0)="Alive",
        _xlfn.XLOOKUP(A852,Table10[Tag Number],Table10[Status],"-",0)="Alive",
        _xlfn.XLOOKUP(A852,Table9[Tag Number],Table9[Status],"-",0)="Alive",
        _xlfn.XLOOKUP(A852,Table8[Tag Number],Table8[Status],"-",0)="Alive"),"Alive",
     OR(_xlfn.XLOOKUP(A852,Table9[Tag Number],Table9[Status],"-",0)="-",
        _xlfn.XLOOKUP(A852,Table10[Tag Number],Table10[Status],"-",0)="-",
        _xlfn.XLOOKUP(A852,Table11[Tag Number],Table11[Status],"-",0)="-",
        _xlfn.XLOOKUP(A852,Table8[Tag Number],Table8[Status],"-",0)="-"),
   "-")</f>
        <v>Alive</v>
      </c>
      <c r="I852" s="88" t="str">
        <f>IF((_xlfn.XLOOKUP(B852,[2]Sheet1!$A$2:$A$198,[2]Sheet1!$B$2:$B$198,"-",0)="Glade"),"Out","No")</f>
        <v>No</v>
      </c>
      <c r="J852" s="90"/>
      <c r="K852" s="91"/>
      <c r="L852" s="91"/>
      <c r="M852" s="91"/>
      <c r="N852" s="92"/>
      <c r="O852" s="89"/>
      <c r="R852" t="str">
        <f t="shared" si="28"/>
        <v>B858</v>
      </c>
    </row>
    <row r="853" spans="1:18" ht="15" thickBot="1" x14ac:dyDescent="0.35">
      <c r="A853" s="3" t="s">
        <v>1770</v>
      </c>
      <c r="B853" s="3" t="s">
        <v>1145</v>
      </c>
      <c r="C853" s="84">
        <f>IF(COUNTIF(Table8[Tag Number], A853), 1, 0)</f>
        <v>0</v>
      </c>
      <c r="D853" s="85">
        <f>IF(COUNTIF(Table9[Tag Number], A853), 1, 0)</f>
        <v>0</v>
      </c>
      <c r="E853" s="86">
        <f>IF(COUNTIF(Table10[Tag Number], A853), 1, 0)</f>
        <v>0</v>
      </c>
      <c r="F853" s="86">
        <f>IF(COUNTIF(Table11[Tag Number], A853), 1, 0)</f>
        <v>0</v>
      </c>
      <c r="G853" s="87">
        <f t="shared" si="29"/>
        <v>0</v>
      </c>
      <c r="H853" s="88" t="str" cm="1">
        <f t="array" ref="H853">_xlfn.IFS(OR(_xlfn.XLOOKUP(A853,Table9[Tag Number],Table9[Status],"-",0)="Dead",
        _xlfn.XLOOKUP(A853,Table10[Tag Number],Table10[Status],"-",0)="Dead",
        _xlfn.XLOOKUP(A853,Table11[Tag Number],Table11[Status],"-",0)="Dead",
        _xlfn.XLOOKUP(A853,Table8[Tag Number],Table8[Status],"-",0)="Dead"),"Dead",
     OR(_xlfn.XLOOKUP(A853,Table11[Tag Number],Table11[Status],"-",0)="Alive",
        _xlfn.XLOOKUP(A853,Table10[Tag Number],Table10[Status],"-",0)="Alive",
        _xlfn.XLOOKUP(A853,Table9[Tag Number],Table9[Status],"-",0)="Alive",
        _xlfn.XLOOKUP(A853,Table8[Tag Number],Table8[Status],"-",0)="Alive"),"Alive",
     OR(_xlfn.XLOOKUP(A853,Table9[Tag Number],Table9[Status],"-",0)="-",
        _xlfn.XLOOKUP(A853,Table10[Tag Number],Table10[Status],"-",0)="-",
        _xlfn.XLOOKUP(A853,Table11[Tag Number],Table11[Status],"-",0)="-",
        _xlfn.XLOOKUP(A853,Table8[Tag Number],Table8[Status],"-",0)="-"),
   "-")</f>
        <v>-</v>
      </c>
      <c r="I853" s="88" t="str">
        <f>IF((_xlfn.XLOOKUP(B853,[2]Sheet1!$A$2:$A$198,[2]Sheet1!$B$2:$B$198,"-",0)="Glade"),"Out","No")</f>
        <v>No</v>
      </c>
      <c r="J853" s="90"/>
      <c r="K853" s="91"/>
      <c r="L853" s="91"/>
      <c r="M853" s="91"/>
      <c r="N853" s="92"/>
      <c r="O853" s="89"/>
      <c r="R853" t="b">
        <f t="shared" si="28"/>
        <v>0</v>
      </c>
    </row>
    <row r="854" spans="1:18" ht="15" thickBot="1" x14ac:dyDescent="0.35">
      <c r="A854" s="2" t="s">
        <v>1771</v>
      </c>
      <c r="B854" s="2" t="s">
        <v>1137</v>
      </c>
      <c r="C854" s="84">
        <f>IF(COUNTIF(Table8[Tag Number], A854), 1, 0)</f>
        <v>0</v>
      </c>
      <c r="D854" s="85">
        <f>IF(COUNTIF(Table9[Tag Number], A854), 1, 0)</f>
        <v>0</v>
      </c>
      <c r="E854" s="86">
        <f>IF(COUNTIF(Table10[Tag Number], A854), 1, 0)</f>
        <v>0</v>
      </c>
      <c r="F854" s="86">
        <f>IF(COUNTIF(Table11[Tag Number], A854), 1, 0)</f>
        <v>0</v>
      </c>
      <c r="G854" s="87">
        <f t="shared" si="29"/>
        <v>0</v>
      </c>
      <c r="H854" s="88" t="str" cm="1">
        <f t="array" ref="H854">_xlfn.IFS(OR(_xlfn.XLOOKUP(A854,Table9[Tag Number],Table9[Status],"-",0)="Dead",
        _xlfn.XLOOKUP(A854,Table10[Tag Number],Table10[Status],"-",0)="Dead",
        _xlfn.XLOOKUP(A854,Table11[Tag Number],Table11[Status],"-",0)="Dead",
        _xlfn.XLOOKUP(A854,Table8[Tag Number],Table8[Status],"-",0)="Dead"),"Dead",
     OR(_xlfn.XLOOKUP(A854,Table11[Tag Number],Table11[Status],"-",0)="Alive",
        _xlfn.XLOOKUP(A854,Table10[Tag Number],Table10[Status],"-",0)="Alive",
        _xlfn.XLOOKUP(A854,Table9[Tag Number],Table9[Status],"-",0)="Alive",
        _xlfn.XLOOKUP(A854,Table8[Tag Number],Table8[Status],"-",0)="Alive"),"Alive",
     OR(_xlfn.XLOOKUP(A854,Table9[Tag Number],Table9[Status],"-",0)="-",
        _xlfn.XLOOKUP(A854,Table10[Tag Number],Table10[Status],"-",0)="-",
        _xlfn.XLOOKUP(A854,Table11[Tag Number],Table11[Status],"-",0)="-",
        _xlfn.XLOOKUP(A854,Table8[Tag Number],Table8[Status],"-",0)="-"),
   "-")</f>
        <v>-</v>
      </c>
      <c r="I854" s="88" t="str">
        <f>IF((_xlfn.XLOOKUP(B854,[2]Sheet1!$A$2:$A$198,[2]Sheet1!$B$2:$B$198,"-",0)="Glade"),"Out","No")</f>
        <v>No</v>
      </c>
      <c r="J854" s="90"/>
      <c r="K854" s="91"/>
      <c r="L854" s="91"/>
      <c r="M854" s="91"/>
      <c r="N854" s="92"/>
      <c r="O854" s="89"/>
      <c r="R854" t="b">
        <f t="shared" si="28"/>
        <v>0</v>
      </c>
    </row>
    <row r="855" spans="1:18" ht="15" thickBot="1" x14ac:dyDescent="0.35">
      <c r="A855" s="3" t="s">
        <v>1772</v>
      </c>
      <c r="B855" s="3" t="s">
        <v>1145</v>
      </c>
      <c r="C855" s="84">
        <f>IF(COUNTIF(Table8[Tag Number], A855), 1, 0)</f>
        <v>0</v>
      </c>
      <c r="D855" s="85">
        <f>IF(COUNTIF(Table9[Tag Number], A855), 1, 0)</f>
        <v>0</v>
      </c>
      <c r="E855" s="86">
        <f>IF(COUNTIF(Table10[Tag Number], A855), 1, 0)</f>
        <v>0</v>
      </c>
      <c r="F855" s="86">
        <f>IF(COUNTIF(Table11[Tag Number], A855), 1, 0)</f>
        <v>0</v>
      </c>
      <c r="G855" s="87">
        <f t="shared" si="29"/>
        <v>0</v>
      </c>
      <c r="H855" s="88" t="str" cm="1">
        <f t="array" ref="H855">_xlfn.IFS(OR(_xlfn.XLOOKUP(A855,Table9[Tag Number],Table9[Status],"-",0)="Dead",
        _xlfn.XLOOKUP(A855,Table10[Tag Number],Table10[Status],"-",0)="Dead",
        _xlfn.XLOOKUP(A855,Table11[Tag Number],Table11[Status],"-",0)="Dead",
        _xlfn.XLOOKUP(A855,Table8[Tag Number],Table8[Status],"-",0)="Dead"),"Dead",
     OR(_xlfn.XLOOKUP(A855,Table11[Tag Number],Table11[Status],"-",0)="Alive",
        _xlfn.XLOOKUP(A855,Table10[Tag Number],Table10[Status],"-",0)="Alive",
        _xlfn.XLOOKUP(A855,Table9[Tag Number],Table9[Status],"-",0)="Alive",
        _xlfn.XLOOKUP(A855,Table8[Tag Number],Table8[Status],"-",0)="Alive"),"Alive",
     OR(_xlfn.XLOOKUP(A855,Table9[Tag Number],Table9[Status],"-",0)="-",
        _xlfn.XLOOKUP(A855,Table10[Tag Number],Table10[Status],"-",0)="-",
        _xlfn.XLOOKUP(A855,Table11[Tag Number],Table11[Status],"-",0)="-",
        _xlfn.XLOOKUP(A855,Table8[Tag Number],Table8[Status],"-",0)="-"),
   "-")</f>
        <v>-</v>
      </c>
      <c r="I855" s="88" t="str">
        <f>IF((_xlfn.XLOOKUP(B855,[2]Sheet1!$A$2:$A$198,[2]Sheet1!$B$2:$B$198,"-",0)="Glade"),"Out","No")</f>
        <v>No</v>
      </c>
      <c r="J855" s="90"/>
      <c r="K855" s="91"/>
      <c r="L855" s="91"/>
      <c r="M855" s="91"/>
      <c r="N855" s="92"/>
      <c r="O855" s="89"/>
      <c r="R855" t="b">
        <f t="shared" si="28"/>
        <v>0</v>
      </c>
    </row>
    <row r="856" spans="1:18" ht="15" thickBot="1" x14ac:dyDescent="0.35">
      <c r="A856" s="2" t="s">
        <v>538</v>
      </c>
      <c r="B856" s="2" t="s">
        <v>1137</v>
      </c>
      <c r="C856" s="84">
        <f>IF(COUNTIF(Table8[Tag Number], A856), 1, 0)</f>
        <v>0</v>
      </c>
      <c r="D856" s="85">
        <f>IF(COUNTIF(Table9[Tag Number], A856), 1, 0)</f>
        <v>0</v>
      </c>
      <c r="E856" s="86">
        <f>IF(COUNTIF(Table10[Tag Number], A856), 1, 0)</f>
        <v>1</v>
      </c>
      <c r="F856" s="86">
        <f>IF(COUNTIF(Table11[Tag Number], A856), 1, 0)</f>
        <v>1</v>
      </c>
      <c r="G856" s="87">
        <f t="shared" si="29"/>
        <v>2</v>
      </c>
      <c r="H856" s="88" t="str" cm="1">
        <f t="array" ref="H856">_xlfn.IFS(OR(_xlfn.XLOOKUP(A856,Table9[Tag Number],Table9[Status],"-",0)="Dead",
        _xlfn.XLOOKUP(A856,Table10[Tag Number],Table10[Status],"-",0)="Dead",
        _xlfn.XLOOKUP(A856,Table11[Tag Number],Table11[Status],"-",0)="Dead",
        _xlfn.XLOOKUP(A856,Table8[Tag Number],Table8[Status],"-",0)="Dead"),"Dead",
     OR(_xlfn.XLOOKUP(A856,Table11[Tag Number],Table11[Status],"-",0)="Alive",
        _xlfn.XLOOKUP(A856,Table10[Tag Number],Table10[Status],"-",0)="Alive",
        _xlfn.XLOOKUP(A856,Table9[Tag Number],Table9[Status],"-",0)="Alive",
        _xlfn.XLOOKUP(A856,Table8[Tag Number],Table8[Status],"-",0)="Alive"),"Alive",
     OR(_xlfn.XLOOKUP(A856,Table9[Tag Number],Table9[Status],"-",0)="-",
        _xlfn.XLOOKUP(A856,Table10[Tag Number],Table10[Status],"-",0)="-",
        _xlfn.XLOOKUP(A856,Table11[Tag Number],Table11[Status],"-",0)="-",
        _xlfn.XLOOKUP(A856,Table8[Tag Number],Table8[Status],"-",0)="-"),
   "-")</f>
        <v>Alive</v>
      </c>
      <c r="I856" s="88" t="str">
        <f>IF((_xlfn.XLOOKUP(B856,[2]Sheet1!$A$2:$A$198,[2]Sheet1!$B$2:$B$198,"-",0)="Glade"),"Out","No")</f>
        <v>No</v>
      </c>
      <c r="J856" s="90"/>
      <c r="K856" s="91"/>
      <c r="L856" s="91"/>
      <c r="M856" s="91"/>
      <c r="N856" s="92"/>
      <c r="O856" s="89"/>
      <c r="R856" t="str">
        <f t="shared" si="28"/>
        <v>B862</v>
      </c>
    </row>
    <row r="857" spans="1:18" ht="15" thickBot="1" x14ac:dyDescent="0.35">
      <c r="A857" s="3" t="s">
        <v>1773</v>
      </c>
      <c r="B857" s="3" t="s">
        <v>1145</v>
      </c>
      <c r="C857" s="84">
        <f>IF(COUNTIF(Table8[Tag Number], A857), 1, 0)</f>
        <v>0</v>
      </c>
      <c r="D857" s="85">
        <f>IF(COUNTIF(Table9[Tag Number], A857), 1, 0)</f>
        <v>0</v>
      </c>
      <c r="E857" s="86">
        <f>IF(COUNTIF(Table10[Tag Number], A857), 1, 0)</f>
        <v>0</v>
      </c>
      <c r="F857" s="86">
        <f>IF(COUNTIF(Table11[Tag Number], A857), 1, 0)</f>
        <v>0</v>
      </c>
      <c r="G857" s="87">
        <f t="shared" si="29"/>
        <v>0</v>
      </c>
      <c r="H857" s="88" t="str" cm="1">
        <f t="array" ref="H857">_xlfn.IFS(OR(_xlfn.XLOOKUP(A857,Table9[Tag Number],Table9[Status],"-",0)="Dead",
        _xlfn.XLOOKUP(A857,Table10[Tag Number],Table10[Status],"-",0)="Dead",
        _xlfn.XLOOKUP(A857,Table11[Tag Number],Table11[Status],"-",0)="Dead",
        _xlfn.XLOOKUP(A857,Table8[Tag Number],Table8[Status],"-",0)="Dead"),"Dead",
     OR(_xlfn.XLOOKUP(A857,Table11[Tag Number],Table11[Status],"-",0)="Alive",
        _xlfn.XLOOKUP(A857,Table10[Tag Number],Table10[Status],"-",0)="Alive",
        _xlfn.XLOOKUP(A857,Table9[Tag Number],Table9[Status],"-",0)="Alive",
        _xlfn.XLOOKUP(A857,Table8[Tag Number],Table8[Status],"-",0)="Alive"),"Alive",
     OR(_xlfn.XLOOKUP(A857,Table9[Tag Number],Table9[Status],"-",0)="-",
        _xlfn.XLOOKUP(A857,Table10[Tag Number],Table10[Status],"-",0)="-",
        _xlfn.XLOOKUP(A857,Table11[Tag Number],Table11[Status],"-",0)="-",
        _xlfn.XLOOKUP(A857,Table8[Tag Number],Table8[Status],"-",0)="-"),
   "-")</f>
        <v>-</v>
      </c>
      <c r="I857" s="88" t="str">
        <f>IF((_xlfn.XLOOKUP(B857,[2]Sheet1!$A$2:$A$198,[2]Sheet1!$B$2:$B$198,"-",0)="Glade"),"Out","No")</f>
        <v>No</v>
      </c>
      <c r="J857" s="90"/>
      <c r="K857" s="91"/>
      <c r="L857" s="91"/>
      <c r="M857" s="91"/>
      <c r="N857" s="92"/>
      <c r="O857" s="89"/>
      <c r="R857" t="b">
        <f t="shared" si="28"/>
        <v>0</v>
      </c>
    </row>
    <row r="858" spans="1:18" ht="15" thickBot="1" x14ac:dyDescent="0.35">
      <c r="A858" s="2" t="s">
        <v>840</v>
      </c>
      <c r="B858" s="2" t="s">
        <v>1137</v>
      </c>
      <c r="C858" s="84">
        <f>IF(COUNTIF(Table8[Tag Number], A858), 1, 0)</f>
        <v>0</v>
      </c>
      <c r="D858" s="85">
        <f>IF(COUNTIF(Table9[Tag Number], A858), 1, 0)</f>
        <v>0</v>
      </c>
      <c r="E858" s="86">
        <f>IF(COUNTIF(Table10[Tag Number], A858), 1, 0)</f>
        <v>0</v>
      </c>
      <c r="F858" s="86">
        <f>IF(COUNTIF(Table11[Tag Number], A858), 1, 0)</f>
        <v>1</v>
      </c>
      <c r="G858" s="87">
        <f t="shared" si="29"/>
        <v>1</v>
      </c>
      <c r="H858" s="88" t="str" cm="1">
        <f t="array" ref="H858">_xlfn.IFS(OR(_xlfn.XLOOKUP(A858,Table9[Tag Number],Table9[Status],"-",0)="Dead",
        _xlfn.XLOOKUP(A858,Table10[Tag Number],Table10[Status],"-",0)="Dead",
        _xlfn.XLOOKUP(A858,Table11[Tag Number],Table11[Status],"-",0)="Dead",
        _xlfn.XLOOKUP(A858,Table8[Tag Number],Table8[Status],"-",0)="Dead"),"Dead",
     OR(_xlfn.XLOOKUP(A858,Table11[Tag Number],Table11[Status],"-",0)="Alive",
        _xlfn.XLOOKUP(A858,Table10[Tag Number],Table10[Status],"-",0)="Alive",
        _xlfn.XLOOKUP(A858,Table9[Tag Number],Table9[Status],"-",0)="Alive",
        _xlfn.XLOOKUP(A858,Table8[Tag Number],Table8[Status],"-",0)="Alive"),"Alive",
     OR(_xlfn.XLOOKUP(A858,Table9[Tag Number],Table9[Status],"-",0)="-",
        _xlfn.XLOOKUP(A858,Table10[Tag Number],Table10[Status],"-",0)="-",
        _xlfn.XLOOKUP(A858,Table11[Tag Number],Table11[Status],"-",0)="-",
        _xlfn.XLOOKUP(A858,Table8[Tag Number],Table8[Status],"-",0)="-"),
   "-")</f>
        <v>Alive</v>
      </c>
      <c r="I858" s="88" t="str">
        <f>IF((_xlfn.XLOOKUP(B858,[2]Sheet1!$A$2:$A$198,[2]Sheet1!$B$2:$B$198,"-",0)="Glade"),"Out","No")</f>
        <v>No</v>
      </c>
      <c r="J858" s="90"/>
      <c r="K858" s="91"/>
      <c r="L858" s="91"/>
      <c r="M858" s="91"/>
      <c r="N858" s="92"/>
      <c r="O858" s="89"/>
      <c r="R858" t="b">
        <f t="shared" si="28"/>
        <v>0</v>
      </c>
    </row>
    <row r="859" spans="1:18" ht="15" thickBot="1" x14ac:dyDescent="0.35">
      <c r="A859" s="3" t="s">
        <v>397</v>
      </c>
      <c r="B859" s="3" t="s">
        <v>1137</v>
      </c>
      <c r="C859" s="84">
        <f>IF(COUNTIF(Table8[Tag Number], A859), 1, 0)</f>
        <v>1</v>
      </c>
      <c r="D859" s="85">
        <f>IF(COUNTIF(Table9[Tag Number], A859), 1, 0)</f>
        <v>1</v>
      </c>
      <c r="E859" s="86">
        <f>IF(COUNTIF(Table10[Tag Number], A859), 1, 0)</f>
        <v>0</v>
      </c>
      <c r="F859" s="86">
        <f>IF(COUNTIF(Table11[Tag Number], A859), 1, 0)</f>
        <v>0</v>
      </c>
      <c r="G859" s="87">
        <f t="shared" si="29"/>
        <v>2</v>
      </c>
      <c r="H859" s="88" t="str" cm="1">
        <f t="array" ref="H859">_xlfn.IFS(OR(_xlfn.XLOOKUP(A859,Table9[Tag Number],Table9[Status],"-",0)="Dead",
        _xlfn.XLOOKUP(A859,Table10[Tag Number],Table10[Status],"-",0)="Dead",
        _xlfn.XLOOKUP(A859,Table11[Tag Number],Table11[Status],"-",0)="Dead",
        _xlfn.XLOOKUP(A859,Table8[Tag Number],Table8[Status],"-",0)="Dead"),"Dead",
     OR(_xlfn.XLOOKUP(A859,Table11[Tag Number],Table11[Status],"-",0)="Alive",
        _xlfn.XLOOKUP(A859,Table10[Tag Number],Table10[Status],"-",0)="Alive",
        _xlfn.XLOOKUP(A859,Table9[Tag Number],Table9[Status],"-",0)="Alive",
        _xlfn.XLOOKUP(A859,Table8[Tag Number],Table8[Status],"-",0)="Alive"),"Alive",
     OR(_xlfn.XLOOKUP(A859,Table9[Tag Number],Table9[Status],"-",0)="-",
        _xlfn.XLOOKUP(A859,Table10[Tag Number],Table10[Status],"-",0)="-",
        _xlfn.XLOOKUP(A859,Table11[Tag Number],Table11[Status],"-",0)="-",
        _xlfn.XLOOKUP(A859,Table8[Tag Number],Table8[Status],"-",0)="-"),
   "-")</f>
        <v>Alive</v>
      </c>
      <c r="I859" s="88" t="str">
        <f>IF((_xlfn.XLOOKUP(B859,[2]Sheet1!$A$2:$A$198,[2]Sheet1!$B$2:$B$198,"-",0)="Glade"),"Out","No")</f>
        <v>No</v>
      </c>
      <c r="J859" s="90"/>
      <c r="K859" s="91"/>
      <c r="L859" s="91"/>
      <c r="M859" s="91"/>
      <c r="N859" s="92"/>
      <c r="O859" s="89"/>
      <c r="R859" t="str">
        <f t="shared" si="28"/>
        <v>B865</v>
      </c>
    </row>
    <row r="860" spans="1:18" ht="15" thickBot="1" x14ac:dyDescent="0.35">
      <c r="A860" s="2" t="s">
        <v>1774</v>
      </c>
      <c r="B860" s="2" t="s">
        <v>1137</v>
      </c>
      <c r="C860" s="84">
        <f>IF(COUNTIF(Table8[Tag Number], A860), 1, 0)</f>
        <v>0</v>
      </c>
      <c r="D860" s="85">
        <f>IF(COUNTIF(Table9[Tag Number], A860), 1, 0)</f>
        <v>0</v>
      </c>
      <c r="E860" s="86">
        <f>IF(COUNTIF(Table10[Tag Number], A860), 1, 0)</f>
        <v>0</v>
      </c>
      <c r="F860" s="86">
        <f>IF(COUNTIF(Table11[Tag Number], A860), 1, 0)</f>
        <v>0</v>
      </c>
      <c r="G860" s="87">
        <f t="shared" si="29"/>
        <v>0</v>
      </c>
      <c r="H860" s="88" t="str" cm="1">
        <f t="array" ref="H860">_xlfn.IFS(OR(_xlfn.XLOOKUP(A860,Table9[Tag Number],Table9[Status],"-",0)="Dead",
        _xlfn.XLOOKUP(A860,Table10[Tag Number],Table10[Status],"-",0)="Dead",
        _xlfn.XLOOKUP(A860,Table11[Tag Number],Table11[Status],"-",0)="Dead",
        _xlfn.XLOOKUP(A860,Table8[Tag Number],Table8[Status],"-",0)="Dead"),"Dead",
     OR(_xlfn.XLOOKUP(A860,Table11[Tag Number],Table11[Status],"-",0)="Alive",
        _xlfn.XLOOKUP(A860,Table10[Tag Number],Table10[Status],"-",0)="Alive",
        _xlfn.XLOOKUP(A860,Table9[Tag Number],Table9[Status],"-",0)="Alive",
        _xlfn.XLOOKUP(A860,Table8[Tag Number],Table8[Status],"-",0)="Alive"),"Alive",
     OR(_xlfn.XLOOKUP(A860,Table9[Tag Number],Table9[Status],"-",0)="-",
        _xlfn.XLOOKUP(A860,Table10[Tag Number],Table10[Status],"-",0)="-",
        _xlfn.XLOOKUP(A860,Table11[Tag Number],Table11[Status],"-",0)="-",
        _xlfn.XLOOKUP(A860,Table8[Tag Number],Table8[Status],"-",0)="-"),
   "-")</f>
        <v>-</v>
      </c>
      <c r="I860" s="88" t="str">
        <f>IF((_xlfn.XLOOKUP(B860,[2]Sheet1!$A$2:$A$198,[2]Sheet1!$B$2:$B$198,"-",0)="Glade"),"Out","No")</f>
        <v>No</v>
      </c>
      <c r="J860" s="90"/>
      <c r="K860" s="91"/>
      <c r="L860" s="91"/>
      <c r="M860" s="91"/>
      <c r="N860" s="92"/>
      <c r="O860" s="89"/>
      <c r="R860" t="b">
        <f t="shared" si="28"/>
        <v>0</v>
      </c>
    </row>
    <row r="861" spans="1:18" ht="15" thickBot="1" x14ac:dyDescent="0.35">
      <c r="A861" s="3" t="s">
        <v>1775</v>
      </c>
      <c r="B861" s="3" t="s">
        <v>1145</v>
      </c>
      <c r="C861" s="84">
        <f>IF(COUNTIF(Table8[Tag Number], A861), 1, 0)</f>
        <v>0</v>
      </c>
      <c r="D861" s="85">
        <f>IF(COUNTIF(Table9[Tag Number], A861), 1, 0)</f>
        <v>0</v>
      </c>
      <c r="E861" s="86">
        <f>IF(COUNTIF(Table10[Tag Number], A861), 1, 0)</f>
        <v>0</v>
      </c>
      <c r="F861" s="86">
        <f>IF(COUNTIF(Table11[Tag Number], A861), 1, 0)</f>
        <v>0</v>
      </c>
      <c r="G861" s="87">
        <f t="shared" si="29"/>
        <v>0</v>
      </c>
      <c r="H861" s="88" t="str" cm="1">
        <f t="array" ref="H861">_xlfn.IFS(OR(_xlfn.XLOOKUP(A861,Table9[Tag Number],Table9[Status],"-",0)="Dead",
        _xlfn.XLOOKUP(A861,Table10[Tag Number],Table10[Status],"-",0)="Dead",
        _xlfn.XLOOKUP(A861,Table11[Tag Number],Table11[Status],"-",0)="Dead",
        _xlfn.XLOOKUP(A861,Table8[Tag Number],Table8[Status],"-",0)="Dead"),"Dead",
     OR(_xlfn.XLOOKUP(A861,Table11[Tag Number],Table11[Status],"-",0)="Alive",
        _xlfn.XLOOKUP(A861,Table10[Tag Number],Table10[Status],"-",0)="Alive",
        _xlfn.XLOOKUP(A861,Table9[Tag Number],Table9[Status],"-",0)="Alive",
        _xlfn.XLOOKUP(A861,Table8[Tag Number],Table8[Status],"-",0)="Alive"),"Alive",
     OR(_xlfn.XLOOKUP(A861,Table9[Tag Number],Table9[Status],"-",0)="-",
        _xlfn.XLOOKUP(A861,Table10[Tag Number],Table10[Status],"-",0)="-",
        _xlfn.XLOOKUP(A861,Table11[Tag Number],Table11[Status],"-",0)="-",
        _xlfn.XLOOKUP(A861,Table8[Tag Number],Table8[Status],"-",0)="-"),
   "-")</f>
        <v>-</v>
      </c>
      <c r="I861" s="88" t="str">
        <f>IF((_xlfn.XLOOKUP(B861,[2]Sheet1!$A$2:$A$198,[2]Sheet1!$B$2:$B$198,"-",0)="Glade"),"Out","No")</f>
        <v>No</v>
      </c>
      <c r="J861" s="90"/>
      <c r="K861" s="91"/>
      <c r="L861" s="91"/>
      <c r="M861" s="91"/>
      <c r="N861" s="92"/>
      <c r="O861" s="89"/>
      <c r="R861" t="b">
        <f t="shared" si="28"/>
        <v>0</v>
      </c>
    </row>
    <row r="862" spans="1:18" ht="15" thickBot="1" x14ac:dyDescent="0.35">
      <c r="A862" s="2" t="s">
        <v>624</v>
      </c>
      <c r="B862" s="2" t="s">
        <v>1137</v>
      </c>
      <c r="C862" s="84">
        <f>IF(COUNTIF(Table8[Tag Number], A862), 1, 0)</f>
        <v>0</v>
      </c>
      <c r="D862" s="85">
        <f>IF(COUNTIF(Table9[Tag Number], A862), 1, 0)</f>
        <v>1</v>
      </c>
      <c r="E862" s="86">
        <f>IF(COUNTIF(Table10[Tag Number], A862), 1, 0)</f>
        <v>1</v>
      </c>
      <c r="F862" s="86">
        <f>IF(COUNTIF(Table11[Tag Number], A862), 1, 0)</f>
        <v>1</v>
      </c>
      <c r="G862" s="87">
        <f t="shared" si="29"/>
        <v>3</v>
      </c>
      <c r="H862" s="88" t="str" cm="1">
        <f t="array" ref="H862">_xlfn.IFS(OR(_xlfn.XLOOKUP(A862,Table9[Tag Number],Table9[Status],"-",0)="Dead",
        _xlfn.XLOOKUP(A862,Table10[Tag Number],Table10[Status],"-",0)="Dead",
        _xlfn.XLOOKUP(A862,Table11[Tag Number],Table11[Status],"-",0)="Dead",
        _xlfn.XLOOKUP(A862,Table8[Tag Number],Table8[Status],"-",0)="Dead"),"Dead",
     OR(_xlfn.XLOOKUP(A862,Table11[Tag Number],Table11[Status],"-",0)="Alive",
        _xlfn.XLOOKUP(A862,Table10[Tag Number],Table10[Status],"-",0)="Alive",
        _xlfn.XLOOKUP(A862,Table9[Tag Number],Table9[Status],"-",0)="Alive",
        _xlfn.XLOOKUP(A862,Table8[Tag Number],Table8[Status],"-",0)="Alive"),"Alive",
     OR(_xlfn.XLOOKUP(A862,Table9[Tag Number],Table9[Status],"-",0)="-",
        _xlfn.XLOOKUP(A862,Table10[Tag Number],Table10[Status],"-",0)="-",
        _xlfn.XLOOKUP(A862,Table11[Tag Number],Table11[Status],"-",0)="-",
        _xlfn.XLOOKUP(A862,Table8[Tag Number],Table8[Status],"-",0)="-"),
   "-")</f>
        <v>Alive</v>
      </c>
      <c r="I862" s="88" t="str">
        <f>IF((_xlfn.XLOOKUP(B862,[2]Sheet1!$A$2:$A$198,[2]Sheet1!$B$2:$B$198,"-",0)="Glade"),"Out","No")</f>
        <v>No</v>
      </c>
      <c r="J862" s="90"/>
      <c r="K862" s="91"/>
      <c r="L862" s="91"/>
      <c r="M862" s="91"/>
      <c r="N862" s="92"/>
      <c r="O862" s="89"/>
      <c r="R862" t="str">
        <f t="shared" si="28"/>
        <v>B868</v>
      </c>
    </row>
    <row r="863" spans="1:18" ht="15" thickBot="1" x14ac:dyDescent="0.35">
      <c r="A863" s="3" t="s">
        <v>962</v>
      </c>
      <c r="B863" s="3" t="s">
        <v>1137</v>
      </c>
      <c r="C863" s="84">
        <f>IF(COUNTIF(Table8[Tag Number], A863), 1, 0)</f>
        <v>1</v>
      </c>
      <c r="D863" s="85">
        <f>IF(COUNTIF(Table9[Tag Number], A863), 1, 0)</f>
        <v>0</v>
      </c>
      <c r="E863" s="86">
        <f>IF(COUNTIF(Table10[Tag Number], A863), 1, 0)</f>
        <v>0</v>
      </c>
      <c r="F863" s="86">
        <f>IF(COUNTIF(Table11[Tag Number], A863), 1, 0)</f>
        <v>0</v>
      </c>
      <c r="G863" s="87">
        <f t="shared" si="29"/>
        <v>1</v>
      </c>
      <c r="H863" s="88" t="str" cm="1">
        <f t="array" ref="H863">_xlfn.IFS(OR(_xlfn.XLOOKUP(A863,Table9[Tag Number],Table9[Status],"-",0)="Dead",
        _xlfn.XLOOKUP(A863,Table10[Tag Number],Table10[Status],"-",0)="Dead",
        _xlfn.XLOOKUP(A863,Table11[Tag Number],Table11[Status],"-",0)="Dead",
        _xlfn.XLOOKUP(A863,Table8[Tag Number],Table8[Status],"-",0)="Dead"),"Dead",
     OR(_xlfn.XLOOKUP(A863,Table11[Tag Number],Table11[Status],"-",0)="Alive",
        _xlfn.XLOOKUP(A863,Table10[Tag Number],Table10[Status],"-",0)="Alive",
        _xlfn.XLOOKUP(A863,Table9[Tag Number],Table9[Status],"-",0)="Alive",
        _xlfn.XLOOKUP(A863,Table8[Tag Number],Table8[Status],"-",0)="Alive"),"Alive",
     OR(_xlfn.XLOOKUP(A863,Table9[Tag Number],Table9[Status],"-",0)="-",
        _xlfn.XLOOKUP(A863,Table10[Tag Number],Table10[Status],"-",0)="-",
        _xlfn.XLOOKUP(A863,Table11[Tag Number],Table11[Status],"-",0)="-",
        _xlfn.XLOOKUP(A863,Table8[Tag Number],Table8[Status],"-",0)="-"),
   "-")</f>
        <v>Dead</v>
      </c>
      <c r="I863" s="88" t="str">
        <f>IF((_xlfn.XLOOKUP(B863,[2]Sheet1!$A$2:$A$198,[2]Sheet1!$B$2:$B$198,"-",0)="Glade"),"Out","No")</f>
        <v>No</v>
      </c>
      <c r="J863" s="90"/>
      <c r="K863" s="91"/>
      <c r="L863" s="91"/>
      <c r="M863" s="91"/>
      <c r="N863" s="92"/>
      <c r="O863" s="89"/>
      <c r="R863" t="b">
        <f t="shared" si="28"/>
        <v>0</v>
      </c>
    </row>
    <row r="864" spans="1:18" ht="15" thickBot="1" x14ac:dyDescent="0.35">
      <c r="A864" s="2" t="s">
        <v>1776</v>
      </c>
      <c r="B864" s="2" t="s">
        <v>1137</v>
      </c>
      <c r="C864" s="84">
        <f>IF(COUNTIF(Table8[Tag Number], A864), 1, 0)</f>
        <v>0</v>
      </c>
      <c r="D864" s="85">
        <f>IF(COUNTIF(Table9[Tag Number], A864), 1, 0)</f>
        <v>0</v>
      </c>
      <c r="E864" s="86">
        <f>IF(COUNTIF(Table10[Tag Number], A864), 1, 0)</f>
        <v>0</v>
      </c>
      <c r="F864" s="86">
        <f>IF(COUNTIF(Table11[Tag Number], A864), 1, 0)</f>
        <v>0</v>
      </c>
      <c r="G864" s="87">
        <f t="shared" si="29"/>
        <v>0</v>
      </c>
      <c r="H864" s="88" t="str" cm="1">
        <f t="array" ref="H864">_xlfn.IFS(OR(_xlfn.XLOOKUP(A864,Table9[Tag Number],Table9[Status],"-",0)="Dead",
        _xlfn.XLOOKUP(A864,Table10[Tag Number],Table10[Status],"-",0)="Dead",
        _xlfn.XLOOKUP(A864,Table11[Tag Number],Table11[Status],"-",0)="Dead",
        _xlfn.XLOOKUP(A864,Table8[Tag Number],Table8[Status],"-",0)="Dead"),"Dead",
     OR(_xlfn.XLOOKUP(A864,Table11[Tag Number],Table11[Status],"-",0)="Alive",
        _xlfn.XLOOKUP(A864,Table10[Tag Number],Table10[Status],"-",0)="Alive",
        _xlfn.XLOOKUP(A864,Table9[Tag Number],Table9[Status],"-",0)="Alive",
        _xlfn.XLOOKUP(A864,Table8[Tag Number],Table8[Status],"-",0)="Alive"),"Alive",
     OR(_xlfn.XLOOKUP(A864,Table9[Tag Number],Table9[Status],"-",0)="-",
        _xlfn.XLOOKUP(A864,Table10[Tag Number],Table10[Status],"-",0)="-",
        _xlfn.XLOOKUP(A864,Table11[Tag Number],Table11[Status],"-",0)="-",
        _xlfn.XLOOKUP(A864,Table8[Tag Number],Table8[Status],"-",0)="-"),
   "-")</f>
        <v>-</v>
      </c>
      <c r="I864" s="88" t="str">
        <f>IF((_xlfn.XLOOKUP(B864,[2]Sheet1!$A$2:$A$198,[2]Sheet1!$B$2:$B$198,"-",0)="Glade"),"Out","No")</f>
        <v>No</v>
      </c>
      <c r="J864" s="90"/>
      <c r="K864" s="91"/>
      <c r="L864" s="91"/>
      <c r="M864" s="91"/>
      <c r="N864" s="92"/>
      <c r="O864" s="89"/>
      <c r="R864" t="b">
        <f t="shared" si="28"/>
        <v>0</v>
      </c>
    </row>
    <row r="865" spans="1:18" ht="15" thickBot="1" x14ac:dyDescent="0.35">
      <c r="A865" s="3" t="s">
        <v>1777</v>
      </c>
      <c r="B865" s="3" t="s">
        <v>1145</v>
      </c>
      <c r="C865" s="84">
        <f>IF(COUNTIF(Table8[Tag Number], A865), 1, 0)</f>
        <v>0</v>
      </c>
      <c r="D865" s="85">
        <f>IF(COUNTIF(Table9[Tag Number], A865), 1, 0)</f>
        <v>0</v>
      </c>
      <c r="E865" s="86">
        <f>IF(COUNTIF(Table10[Tag Number], A865), 1, 0)</f>
        <v>0</v>
      </c>
      <c r="F865" s="86">
        <f>IF(COUNTIF(Table11[Tag Number], A865), 1, 0)</f>
        <v>0</v>
      </c>
      <c r="G865" s="87">
        <f t="shared" si="29"/>
        <v>0</v>
      </c>
      <c r="H865" s="88" t="str" cm="1">
        <f t="array" ref="H865">_xlfn.IFS(OR(_xlfn.XLOOKUP(A865,Table9[Tag Number],Table9[Status],"-",0)="Dead",
        _xlfn.XLOOKUP(A865,Table10[Tag Number],Table10[Status],"-",0)="Dead",
        _xlfn.XLOOKUP(A865,Table11[Tag Number],Table11[Status],"-",0)="Dead",
        _xlfn.XLOOKUP(A865,Table8[Tag Number],Table8[Status],"-",0)="Dead"),"Dead",
     OR(_xlfn.XLOOKUP(A865,Table11[Tag Number],Table11[Status],"-",0)="Alive",
        _xlfn.XLOOKUP(A865,Table10[Tag Number],Table10[Status],"-",0)="Alive",
        _xlfn.XLOOKUP(A865,Table9[Tag Number],Table9[Status],"-",0)="Alive",
        _xlfn.XLOOKUP(A865,Table8[Tag Number],Table8[Status],"-",0)="Alive"),"Alive",
     OR(_xlfn.XLOOKUP(A865,Table9[Tag Number],Table9[Status],"-",0)="-",
        _xlfn.XLOOKUP(A865,Table10[Tag Number],Table10[Status],"-",0)="-",
        _xlfn.XLOOKUP(A865,Table11[Tag Number],Table11[Status],"-",0)="-",
        _xlfn.XLOOKUP(A865,Table8[Tag Number],Table8[Status],"-",0)="-"),
   "-")</f>
        <v>-</v>
      </c>
      <c r="I865" s="88" t="str">
        <f>IF((_xlfn.XLOOKUP(B865,[2]Sheet1!$A$2:$A$198,[2]Sheet1!$B$2:$B$198,"-",0)="Glade"),"Out","No")</f>
        <v>No</v>
      </c>
      <c r="J865" s="90"/>
      <c r="K865" s="91"/>
      <c r="L865" s="91"/>
      <c r="M865" s="91"/>
      <c r="N865" s="92"/>
      <c r="O865" s="89"/>
      <c r="R865" t="b">
        <f t="shared" si="28"/>
        <v>0</v>
      </c>
    </row>
    <row r="866" spans="1:18" ht="15" thickBot="1" x14ac:dyDescent="0.35">
      <c r="A866" s="2" t="s">
        <v>1778</v>
      </c>
      <c r="B866" s="2" t="s">
        <v>1137</v>
      </c>
      <c r="C866" s="84">
        <f>IF(COUNTIF(Table8[Tag Number], A866), 1, 0)</f>
        <v>0</v>
      </c>
      <c r="D866" s="85">
        <f>IF(COUNTIF(Table9[Tag Number], A866), 1, 0)</f>
        <v>0</v>
      </c>
      <c r="E866" s="86">
        <f>IF(COUNTIF(Table10[Tag Number], A866), 1, 0)</f>
        <v>0</v>
      </c>
      <c r="F866" s="86">
        <f>IF(COUNTIF(Table11[Tag Number], A866), 1, 0)</f>
        <v>0</v>
      </c>
      <c r="G866" s="87">
        <f t="shared" si="29"/>
        <v>0</v>
      </c>
      <c r="H866" s="88" t="str" cm="1">
        <f t="array" ref="H866">_xlfn.IFS(OR(_xlfn.XLOOKUP(A866,Table9[Tag Number],Table9[Status],"-",0)="Dead",
        _xlfn.XLOOKUP(A866,Table10[Tag Number],Table10[Status],"-",0)="Dead",
        _xlfn.XLOOKUP(A866,Table11[Tag Number],Table11[Status],"-",0)="Dead",
        _xlfn.XLOOKUP(A866,Table8[Tag Number],Table8[Status],"-",0)="Dead"),"Dead",
     OR(_xlfn.XLOOKUP(A866,Table11[Tag Number],Table11[Status],"-",0)="Alive",
        _xlfn.XLOOKUP(A866,Table10[Tag Number],Table10[Status],"-",0)="Alive",
        _xlfn.XLOOKUP(A866,Table9[Tag Number],Table9[Status],"-",0)="Alive",
        _xlfn.XLOOKUP(A866,Table8[Tag Number],Table8[Status],"-",0)="Alive"),"Alive",
     OR(_xlfn.XLOOKUP(A866,Table9[Tag Number],Table9[Status],"-",0)="-",
        _xlfn.XLOOKUP(A866,Table10[Tag Number],Table10[Status],"-",0)="-",
        _xlfn.XLOOKUP(A866,Table11[Tag Number],Table11[Status],"-",0)="-",
        _xlfn.XLOOKUP(A866,Table8[Tag Number],Table8[Status],"-",0)="-"),
   "-")</f>
        <v>-</v>
      </c>
      <c r="I866" s="88" t="str">
        <f>IF((_xlfn.XLOOKUP(B866,[2]Sheet1!$A$2:$A$198,[2]Sheet1!$B$2:$B$198,"-",0)="Glade"),"Out","No")</f>
        <v>No</v>
      </c>
      <c r="J866" s="90"/>
      <c r="K866" s="91"/>
      <c r="L866" s="91"/>
      <c r="M866" s="91"/>
      <c r="N866" s="92"/>
      <c r="O866" s="89"/>
      <c r="R866" t="b">
        <f t="shared" si="28"/>
        <v>0</v>
      </c>
    </row>
    <row r="867" spans="1:18" ht="15" thickBot="1" x14ac:dyDescent="0.35">
      <c r="A867" s="3" t="s">
        <v>1779</v>
      </c>
      <c r="B867" s="3" t="s">
        <v>1145</v>
      </c>
      <c r="C867" s="84">
        <f>IF(COUNTIF(Table8[Tag Number], A867), 1, 0)</f>
        <v>0</v>
      </c>
      <c r="D867" s="85">
        <f>IF(COUNTIF(Table9[Tag Number], A867), 1, 0)</f>
        <v>0</v>
      </c>
      <c r="E867" s="86">
        <f>IF(COUNTIF(Table10[Tag Number], A867), 1, 0)</f>
        <v>0</v>
      </c>
      <c r="F867" s="86">
        <f>IF(COUNTIF(Table11[Tag Number], A867), 1, 0)</f>
        <v>0</v>
      </c>
      <c r="G867" s="87">
        <f t="shared" si="29"/>
        <v>0</v>
      </c>
      <c r="H867" s="88" t="str" cm="1">
        <f t="array" ref="H867">_xlfn.IFS(OR(_xlfn.XLOOKUP(A867,Table9[Tag Number],Table9[Status],"-",0)="Dead",
        _xlfn.XLOOKUP(A867,Table10[Tag Number],Table10[Status],"-",0)="Dead",
        _xlfn.XLOOKUP(A867,Table11[Tag Number],Table11[Status],"-",0)="Dead",
        _xlfn.XLOOKUP(A867,Table8[Tag Number],Table8[Status],"-",0)="Dead"),"Dead",
     OR(_xlfn.XLOOKUP(A867,Table11[Tag Number],Table11[Status],"-",0)="Alive",
        _xlfn.XLOOKUP(A867,Table10[Tag Number],Table10[Status],"-",0)="Alive",
        _xlfn.XLOOKUP(A867,Table9[Tag Number],Table9[Status],"-",0)="Alive",
        _xlfn.XLOOKUP(A867,Table8[Tag Number],Table8[Status],"-",0)="Alive"),"Alive",
     OR(_xlfn.XLOOKUP(A867,Table9[Tag Number],Table9[Status],"-",0)="-",
        _xlfn.XLOOKUP(A867,Table10[Tag Number],Table10[Status],"-",0)="-",
        _xlfn.XLOOKUP(A867,Table11[Tag Number],Table11[Status],"-",0)="-",
        _xlfn.XLOOKUP(A867,Table8[Tag Number],Table8[Status],"-",0)="-"),
   "-")</f>
        <v>-</v>
      </c>
      <c r="I867" s="88" t="str">
        <f>IF((_xlfn.XLOOKUP(B867,[2]Sheet1!$A$2:$A$198,[2]Sheet1!$B$2:$B$198,"-",0)="Glade"),"Out","No")</f>
        <v>No</v>
      </c>
      <c r="J867" s="90"/>
      <c r="K867" s="91"/>
      <c r="L867" s="91"/>
      <c r="M867" s="91"/>
      <c r="N867" s="92"/>
      <c r="O867" s="89"/>
      <c r="R867" t="b">
        <f t="shared" si="28"/>
        <v>0</v>
      </c>
    </row>
    <row r="868" spans="1:18" ht="15" thickBot="1" x14ac:dyDescent="0.35">
      <c r="A868" s="2" t="s">
        <v>264</v>
      </c>
      <c r="B868" s="2" t="s">
        <v>1145</v>
      </c>
      <c r="C868" s="84">
        <f>IF(COUNTIF(Table8[Tag Number], A868), 1, 0)</f>
        <v>0</v>
      </c>
      <c r="D868" s="85">
        <f>IF(COUNTIF(Table9[Tag Number], A868), 1, 0)</f>
        <v>0</v>
      </c>
      <c r="E868" s="86">
        <f>IF(COUNTIF(Table10[Tag Number], A868), 1, 0)</f>
        <v>0</v>
      </c>
      <c r="F868" s="86">
        <f>IF(COUNTIF(Table11[Tag Number], A868), 1, 0)</f>
        <v>0</v>
      </c>
      <c r="G868" s="87">
        <f t="shared" si="29"/>
        <v>0</v>
      </c>
      <c r="H868" s="88" t="str" cm="1">
        <f t="array" ref="H868">_xlfn.IFS(OR(_xlfn.XLOOKUP(A868,Table9[Tag Number],Table9[Status],"-",0)="Dead",
        _xlfn.XLOOKUP(A868,Table10[Tag Number],Table10[Status],"-",0)="Dead",
        _xlfn.XLOOKUP(A868,Table11[Tag Number],Table11[Status],"-",0)="Dead",
        _xlfn.XLOOKUP(A868,Table8[Tag Number],Table8[Status],"-",0)="Dead"),"Dead",
     OR(_xlfn.XLOOKUP(A868,Table11[Tag Number],Table11[Status],"-",0)="Alive",
        _xlfn.XLOOKUP(A868,Table10[Tag Number],Table10[Status],"-",0)="Alive",
        _xlfn.XLOOKUP(A868,Table9[Tag Number],Table9[Status],"-",0)="Alive",
        _xlfn.XLOOKUP(A868,Table8[Tag Number],Table8[Status],"-",0)="Alive"),"Alive",
     OR(_xlfn.XLOOKUP(A868,Table9[Tag Number],Table9[Status],"-",0)="-",
        _xlfn.XLOOKUP(A868,Table10[Tag Number],Table10[Status],"-",0)="-",
        _xlfn.XLOOKUP(A868,Table11[Tag Number],Table11[Status],"-",0)="-",
        _xlfn.XLOOKUP(A868,Table8[Tag Number],Table8[Status],"-",0)="-"),
   "-")</f>
        <v>-</v>
      </c>
      <c r="I868" s="88" t="str">
        <f>IF((_xlfn.XLOOKUP(B868,[2]Sheet1!$A$2:$A$198,[2]Sheet1!$B$2:$B$198,"-",0)="Glade"),"Out","No")</f>
        <v>No</v>
      </c>
      <c r="J868" s="90"/>
      <c r="K868" s="91"/>
      <c r="L868" s="91"/>
      <c r="M868" s="91"/>
      <c r="N868" s="92"/>
      <c r="O868" s="89"/>
      <c r="R868" t="b">
        <f t="shared" si="28"/>
        <v>0</v>
      </c>
    </row>
    <row r="869" spans="1:18" ht="15" thickBot="1" x14ac:dyDescent="0.35">
      <c r="A869" s="93" t="s">
        <v>1780</v>
      </c>
      <c r="B869" s="93" t="s">
        <v>1145</v>
      </c>
      <c r="C869" s="84">
        <f>IF(COUNTIF(Table8[Tag Number], A869), 1, 0)</f>
        <v>0</v>
      </c>
      <c r="D869" s="85">
        <f>IF(COUNTIF(Table9[Tag Number], A869), 1, 0)</f>
        <v>0</v>
      </c>
      <c r="E869" s="86">
        <f>IF(COUNTIF(Table10[Tag Number], A869), 1, 0)</f>
        <v>0</v>
      </c>
      <c r="F869" s="86">
        <f>IF(COUNTIF(Table11[Tag Number], A869), 1, 0)</f>
        <v>0</v>
      </c>
      <c r="G869" s="87">
        <f t="shared" si="29"/>
        <v>0</v>
      </c>
      <c r="H869" s="88" t="str" cm="1">
        <f t="array" ref="H869">_xlfn.IFS(OR(_xlfn.XLOOKUP(A869,Table9[Tag Number],Table9[Status],"-",0)="Dead",
        _xlfn.XLOOKUP(A869,Table10[Tag Number],Table10[Status],"-",0)="Dead",
        _xlfn.XLOOKUP(A869,Table11[Tag Number],Table11[Status],"-",0)="Dead",
        _xlfn.XLOOKUP(A869,Table8[Tag Number],Table8[Status],"-",0)="Dead"),"Dead",
     OR(_xlfn.XLOOKUP(A869,Table11[Tag Number],Table11[Status],"-",0)="Alive",
        _xlfn.XLOOKUP(A869,Table10[Tag Number],Table10[Status],"-",0)="Alive",
        _xlfn.XLOOKUP(A869,Table9[Tag Number],Table9[Status],"-",0)="Alive",
        _xlfn.XLOOKUP(A869,Table8[Tag Number],Table8[Status],"-",0)="Alive"),"Alive",
     OR(_xlfn.XLOOKUP(A869,Table9[Tag Number],Table9[Status],"-",0)="-",
        _xlfn.XLOOKUP(A869,Table10[Tag Number],Table10[Status],"-",0)="-",
        _xlfn.XLOOKUP(A869,Table11[Tag Number],Table11[Status],"-",0)="-",
        _xlfn.XLOOKUP(A869,Table8[Tag Number],Table8[Status],"-",0)="-"),
   "-")</f>
        <v>-</v>
      </c>
      <c r="I869" s="88" t="str">
        <f>IF((_xlfn.XLOOKUP(B869,[2]Sheet1!$A$2:$A$198,[2]Sheet1!$B$2:$B$198,"-",0)="Glade"),"Out","No")</f>
        <v>No</v>
      </c>
      <c r="J869" s="90"/>
      <c r="K869" s="91"/>
      <c r="L869" s="91"/>
      <c r="M869" s="91"/>
      <c r="N869" s="92"/>
      <c r="O869" s="89"/>
      <c r="R869" t="b">
        <f t="shared" si="28"/>
        <v>0</v>
      </c>
    </row>
    <row r="870" spans="1:18" ht="15" thickBot="1" x14ac:dyDescent="0.35">
      <c r="A870" s="2" t="s">
        <v>1781</v>
      </c>
      <c r="B870" s="2" t="s">
        <v>1145</v>
      </c>
      <c r="C870" s="84">
        <f>IF(COUNTIF(Table8[Tag Number], A870), 1, 0)</f>
        <v>0</v>
      </c>
      <c r="D870" s="85">
        <f>IF(COUNTIF(Table9[Tag Number], A870), 1, 0)</f>
        <v>0</v>
      </c>
      <c r="E870" s="86">
        <f>IF(COUNTIF(Table10[Tag Number], A870), 1, 0)</f>
        <v>0</v>
      </c>
      <c r="F870" s="86">
        <f>IF(COUNTIF(Table11[Tag Number], A870), 1, 0)</f>
        <v>0</v>
      </c>
      <c r="G870" s="87">
        <f t="shared" si="29"/>
        <v>0</v>
      </c>
      <c r="H870" s="88" t="str" cm="1">
        <f t="array" ref="H870">_xlfn.IFS(OR(_xlfn.XLOOKUP(A870,Table9[Tag Number],Table9[Status],"-",0)="Dead",
        _xlfn.XLOOKUP(A870,Table10[Tag Number],Table10[Status],"-",0)="Dead",
        _xlfn.XLOOKUP(A870,Table11[Tag Number],Table11[Status],"-",0)="Dead",
        _xlfn.XLOOKUP(A870,Table8[Tag Number],Table8[Status],"-",0)="Dead"),"Dead",
     OR(_xlfn.XLOOKUP(A870,Table11[Tag Number],Table11[Status],"-",0)="Alive",
        _xlfn.XLOOKUP(A870,Table10[Tag Number],Table10[Status],"-",0)="Alive",
        _xlfn.XLOOKUP(A870,Table9[Tag Number],Table9[Status],"-",0)="Alive",
        _xlfn.XLOOKUP(A870,Table8[Tag Number],Table8[Status],"-",0)="Alive"),"Alive",
     OR(_xlfn.XLOOKUP(A870,Table9[Tag Number],Table9[Status],"-",0)="-",
        _xlfn.XLOOKUP(A870,Table10[Tag Number],Table10[Status],"-",0)="-",
        _xlfn.XLOOKUP(A870,Table11[Tag Number],Table11[Status],"-",0)="-",
        _xlfn.XLOOKUP(A870,Table8[Tag Number],Table8[Status],"-",0)="-"),
   "-")</f>
        <v>-</v>
      </c>
      <c r="I870" s="88" t="str">
        <f>IF((_xlfn.XLOOKUP(B870,[2]Sheet1!$A$2:$A$198,[2]Sheet1!$B$2:$B$198,"-",0)="Glade"),"Out","No")</f>
        <v>No</v>
      </c>
      <c r="J870" s="90"/>
      <c r="K870" s="91"/>
      <c r="L870" s="91"/>
      <c r="M870" s="91"/>
      <c r="N870" s="92"/>
      <c r="O870" s="89"/>
      <c r="R870" t="b">
        <f t="shared" si="28"/>
        <v>0</v>
      </c>
    </row>
    <row r="871" spans="1:18" ht="15" thickBot="1" x14ac:dyDescent="0.35">
      <c r="A871" s="3" t="s">
        <v>1782</v>
      </c>
      <c r="B871" s="3" t="s">
        <v>1145</v>
      </c>
      <c r="C871" s="84">
        <f>IF(COUNTIF(Table8[Tag Number], A871), 1, 0)</f>
        <v>0</v>
      </c>
      <c r="D871" s="85">
        <f>IF(COUNTIF(Table9[Tag Number], A871), 1, 0)</f>
        <v>0</v>
      </c>
      <c r="E871" s="86">
        <f>IF(COUNTIF(Table10[Tag Number], A871), 1, 0)</f>
        <v>0</v>
      </c>
      <c r="F871" s="86">
        <f>IF(COUNTIF(Table11[Tag Number], A871), 1, 0)</f>
        <v>0</v>
      </c>
      <c r="G871" s="87">
        <f t="shared" si="29"/>
        <v>0</v>
      </c>
      <c r="H871" s="88" t="str" cm="1">
        <f t="array" ref="H871">_xlfn.IFS(OR(_xlfn.XLOOKUP(A871,Table9[Tag Number],Table9[Status],"-",0)="Dead",
        _xlfn.XLOOKUP(A871,Table10[Tag Number],Table10[Status],"-",0)="Dead",
        _xlfn.XLOOKUP(A871,Table11[Tag Number],Table11[Status],"-",0)="Dead",
        _xlfn.XLOOKUP(A871,Table8[Tag Number],Table8[Status],"-",0)="Dead"),"Dead",
     OR(_xlfn.XLOOKUP(A871,Table11[Tag Number],Table11[Status],"-",0)="Alive",
        _xlfn.XLOOKUP(A871,Table10[Tag Number],Table10[Status],"-",0)="Alive",
        _xlfn.XLOOKUP(A871,Table9[Tag Number],Table9[Status],"-",0)="Alive",
        _xlfn.XLOOKUP(A871,Table8[Tag Number],Table8[Status],"-",0)="Alive"),"Alive",
     OR(_xlfn.XLOOKUP(A871,Table9[Tag Number],Table9[Status],"-",0)="-",
        _xlfn.XLOOKUP(A871,Table10[Tag Number],Table10[Status],"-",0)="-",
        _xlfn.XLOOKUP(A871,Table11[Tag Number],Table11[Status],"-",0)="-",
        _xlfn.XLOOKUP(A871,Table8[Tag Number],Table8[Status],"-",0)="-"),
   "-")</f>
        <v>-</v>
      </c>
      <c r="I871" s="88" t="str">
        <f>IF((_xlfn.XLOOKUP(B871,[2]Sheet1!$A$2:$A$198,[2]Sheet1!$B$2:$B$198,"-",0)="Glade"),"Out","No")</f>
        <v>No</v>
      </c>
      <c r="J871" s="90"/>
      <c r="K871" s="91"/>
      <c r="L871" s="91"/>
      <c r="M871" s="91"/>
      <c r="N871" s="92"/>
      <c r="O871" s="89"/>
      <c r="R871" t="b">
        <f t="shared" si="28"/>
        <v>0</v>
      </c>
    </row>
    <row r="872" spans="1:18" ht="15" thickBot="1" x14ac:dyDescent="0.35">
      <c r="A872" s="2" t="s">
        <v>1783</v>
      </c>
      <c r="B872" s="2" t="s">
        <v>1145</v>
      </c>
      <c r="C872" s="84">
        <f>IF(COUNTIF(Table8[Tag Number], A872), 1, 0)</f>
        <v>0</v>
      </c>
      <c r="D872" s="85">
        <f>IF(COUNTIF(Table9[Tag Number], A872), 1, 0)</f>
        <v>0</v>
      </c>
      <c r="E872" s="86">
        <f>IF(COUNTIF(Table10[Tag Number], A872), 1, 0)</f>
        <v>0</v>
      </c>
      <c r="F872" s="86">
        <f>IF(COUNTIF(Table11[Tag Number], A872), 1, 0)</f>
        <v>0</v>
      </c>
      <c r="G872" s="87">
        <f t="shared" si="29"/>
        <v>0</v>
      </c>
      <c r="H872" s="88" t="str" cm="1">
        <f t="array" ref="H872">_xlfn.IFS(OR(_xlfn.XLOOKUP(A872,Table9[Tag Number],Table9[Status],"-",0)="Dead",
        _xlfn.XLOOKUP(A872,Table10[Tag Number],Table10[Status],"-",0)="Dead",
        _xlfn.XLOOKUP(A872,Table11[Tag Number],Table11[Status],"-",0)="Dead",
        _xlfn.XLOOKUP(A872,Table8[Tag Number],Table8[Status],"-",0)="Dead"),"Dead",
     OR(_xlfn.XLOOKUP(A872,Table11[Tag Number],Table11[Status],"-",0)="Alive",
        _xlfn.XLOOKUP(A872,Table10[Tag Number],Table10[Status],"-",0)="Alive",
        _xlfn.XLOOKUP(A872,Table9[Tag Number],Table9[Status],"-",0)="Alive",
        _xlfn.XLOOKUP(A872,Table8[Tag Number],Table8[Status],"-",0)="Alive"),"Alive",
     OR(_xlfn.XLOOKUP(A872,Table9[Tag Number],Table9[Status],"-",0)="-",
        _xlfn.XLOOKUP(A872,Table10[Tag Number],Table10[Status],"-",0)="-",
        _xlfn.XLOOKUP(A872,Table11[Tag Number],Table11[Status],"-",0)="-",
        _xlfn.XLOOKUP(A872,Table8[Tag Number],Table8[Status],"-",0)="-"),
   "-")</f>
        <v>-</v>
      </c>
      <c r="I872" s="88" t="str">
        <f>IF((_xlfn.XLOOKUP(B872,[2]Sheet1!$A$2:$A$198,[2]Sheet1!$B$2:$B$198,"-",0)="Glade"),"Out","No")</f>
        <v>No</v>
      </c>
      <c r="J872" s="90"/>
      <c r="K872" s="91"/>
      <c r="L872" s="91"/>
      <c r="M872" s="91"/>
      <c r="N872" s="92"/>
      <c r="O872" s="89"/>
      <c r="R872" t="b">
        <f t="shared" si="28"/>
        <v>0</v>
      </c>
    </row>
    <row r="873" spans="1:18" ht="15" thickBot="1" x14ac:dyDescent="0.35">
      <c r="A873" s="3" t="s">
        <v>1784</v>
      </c>
      <c r="B873" s="3" t="s">
        <v>1145</v>
      </c>
      <c r="C873" s="84">
        <f>IF(COUNTIF(Table8[Tag Number], A873), 1, 0)</f>
        <v>0</v>
      </c>
      <c r="D873" s="85">
        <f>IF(COUNTIF(Table9[Tag Number], A873), 1, 0)</f>
        <v>0</v>
      </c>
      <c r="E873" s="86">
        <f>IF(COUNTIF(Table10[Tag Number], A873), 1, 0)</f>
        <v>0</v>
      </c>
      <c r="F873" s="86">
        <f>IF(COUNTIF(Table11[Tag Number], A873), 1, 0)</f>
        <v>0</v>
      </c>
      <c r="G873" s="87">
        <f t="shared" si="29"/>
        <v>0</v>
      </c>
      <c r="H873" s="88" t="str" cm="1">
        <f t="array" ref="H873">_xlfn.IFS(OR(_xlfn.XLOOKUP(A873,Table9[Tag Number],Table9[Status],"-",0)="Dead",
        _xlfn.XLOOKUP(A873,Table10[Tag Number],Table10[Status],"-",0)="Dead",
        _xlfn.XLOOKUP(A873,Table11[Tag Number],Table11[Status],"-",0)="Dead",
        _xlfn.XLOOKUP(A873,Table8[Tag Number],Table8[Status],"-",0)="Dead"),"Dead",
     OR(_xlfn.XLOOKUP(A873,Table11[Tag Number],Table11[Status],"-",0)="Alive",
        _xlfn.XLOOKUP(A873,Table10[Tag Number],Table10[Status],"-",0)="Alive",
        _xlfn.XLOOKUP(A873,Table9[Tag Number],Table9[Status],"-",0)="Alive",
        _xlfn.XLOOKUP(A873,Table8[Tag Number],Table8[Status],"-",0)="Alive"),"Alive",
     OR(_xlfn.XLOOKUP(A873,Table9[Tag Number],Table9[Status],"-",0)="-",
        _xlfn.XLOOKUP(A873,Table10[Tag Number],Table10[Status],"-",0)="-",
        _xlfn.XLOOKUP(A873,Table11[Tag Number],Table11[Status],"-",0)="-",
        _xlfn.XLOOKUP(A873,Table8[Tag Number],Table8[Status],"-",0)="-"),
   "-")</f>
        <v>-</v>
      </c>
      <c r="I873" s="88" t="str">
        <f>IF((_xlfn.XLOOKUP(B873,[2]Sheet1!$A$2:$A$198,[2]Sheet1!$B$2:$B$198,"-",0)="Glade"),"Out","No")</f>
        <v>No</v>
      </c>
      <c r="J873" s="90"/>
      <c r="K873" s="91"/>
      <c r="L873" s="91"/>
      <c r="M873" s="91"/>
      <c r="N873" s="92"/>
      <c r="O873" s="89"/>
      <c r="R873" t="b">
        <f t="shared" si="28"/>
        <v>0</v>
      </c>
    </row>
    <row r="874" spans="1:18" ht="15" thickBot="1" x14ac:dyDescent="0.35">
      <c r="A874" s="2" t="s">
        <v>1785</v>
      </c>
      <c r="B874" s="2" t="s">
        <v>1137</v>
      </c>
      <c r="C874" s="84">
        <f>IF(COUNTIF(Table8[Tag Number], A874), 1, 0)</f>
        <v>0</v>
      </c>
      <c r="D874" s="85">
        <f>IF(COUNTIF(Table9[Tag Number], A874), 1, 0)</f>
        <v>0</v>
      </c>
      <c r="E874" s="86">
        <f>IF(COUNTIF(Table10[Tag Number], A874), 1, 0)</f>
        <v>0</v>
      </c>
      <c r="F874" s="86">
        <f>IF(COUNTIF(Table11[Tag Number], A874), 1, 0)</f>
        <v>0</v>
      </c>
      <c r="G874" s="87">
        <f t="shared" si="29"/>
        <v>0</v>
      </c>
      <c r="H874" s="88" t="str" cm="1">
        <f t="array" ref="H874">_xlfn.IFS(OR(_xlfn.XLOOKUP(A874,Table9[Tag Number],Table9[Status],"-",0)="Dead",
        _xlfn.XLOOKUP(A874,Table10[Tag Number],Table10[Status],"-",0)="Dead",
        _xlfn.XLOOKUP(A874,Table11[Tag Number],Table11[Status],"-",0)="Dead",
        _xlfn.XLOOKUP(A874,Table8[Tag Number],Table8[Status],"-",0)="Dead"),"Dead",
     OR(_xlfn.XLOOKUP(A874,Table11[Tag Number],Table11[Status],"-",0)="Alive",
        _xlfn.XLOOKUP(A874,Table10[Tag Number],Table10[Status],"-",0)="Alive",
        _xlfn.XLOOKUP(A874,Table9[Tag Number],Table9[Status],"-",0)="Alive",
        _xlfn.XLOOKUP(A874,Table8[Tag Number],Table8[Status],"-",0)="Alive"),"Alive",
     OR(_xlfn.XLOOKUP(A874,Table9[Tag Number],Table9[Status],"-",0)="-",
        _xlfn.XLOOKUP(A874,Table10[Tag Number],Table10[Status],"-",0)="-",
        _xlfn.XLOOKUP(A874,Table11[Tag Number],Table11[Status],"-",0)="-",
        _xlfn.XLOOKUP(A874,Table8[Tag Number],Table8[Status],"-",0)="-"),
   "-")</f>
        <v>-</v>
      </c>
      <c r="I874" s="88" t="str">
        <f>IF((_xlfn.XLOOKUP(B874,[2]Sheet1!$A$2:$A$198,[2]Sheet1!$B$2:$B$198,"-",0)="Glade"),"Out","No")</f>
        <v>No</v>
      </c>
      <c r="J874" s="90"/>
      <c r="K874" s="91"/>
      <c r="L874" s="91"/>
      <c r="M874" s="91"/>
      <c r="N874" s="92"/>
      <c r="O874" s="89"/>
      <c r="R874" t="b">
        <f t="shared" si="28"/>
        <v>0</v>
      </c>
    </row>
    <row r="875" spans="1:18" ht="15" thickBot="1" x14ac:dyDescent="0.35">
      <c r="A875" s="3" t="s">
        <v>257</v>
      </c>
      <c r="B875" s="3" t="s">
        <v>1145</v>
      </c>
      <c r="C875" s="84">
        <f>IF(COUNTIF(Table8[Tag Number], A875), 1, 0)</f>
        <v>0</v>
      </c>
      <c r="D875" s="85">
        <f>IF(COUNTIF(Table9[Tag Number], A875), 1, 0)</f>
        <v>0</v>
      </c>
      <c r="E875" s="86">
        <f>IF(COUNTIF(Table10[Tag Number], A875), 1, 0)</f>
        <v>0</v>
      </c>
      <c r="F875" s="86">
        <f>IF(COUNTIF(Table11[Tag Number], A875), 1, 0)</f>
        <v>0</v>
      </c>
      <c r="G875" s="87">
        <f t="shared" si="29"/>
        <v>0</v>
      </c>
      <c r="H875" s="88" t="str" cm="1">
        <f t="array" ref="H875">_xlfn.IFS(OR(_xlfn.XLOOKUP(A875,Table9[Tag Number],Table9[Status],"-",0)="Dead",
        _xlfn.XLOOKUP(A875,Table10[Tag Number],Table10[Status],"-",0)="Dead",
        _xlfn.XLOOKUP(A875,Table11[Tag Number],Table11[Status],"-",0)="Dead",
        _xlfn.XLOOKUP(A875,Table8[Tag Number],Table8[Status],"-",0)="Dead"),"Dead",
     OR(_xlfn.XLOOKUP(A875,Table11[Tag Number],Table11[Status],"-",0)="Alive",
        _xlfn.XLOOKUP(A875,Table10[Tag Number],Table10[Status],"-",0)="Alive",
        _xlfn.XLOOKUP(A875,Table9[Tag Number],Table9[Status],"-",0)="Alive",
        _xlfn.XLOOKUP(A875,Table8[Tag Number],Table8[Status],"-",0)="Alive"),"Alive",
     OR(_xlfn.XLOOKUP(A875,Table9[Tag Number],Table9[Status],"-",0)="-",
        _xlfn.XLOOKUP(A875,Table10[Tag Number],Table10[Status],"-",0)="-",
        _xlfn.XLOOKUP(A875,Table11[Tag Number],Table11[Status],"-",0)="-",
        _xlfn.XLOOKUP(A875,Table8[Tag Number],Table8[Status],"-",0)="-"),
   "-")</f>
        <v>-</v>
      </c>
      <c r="I875" s="88" t="str">
        <f>IF((_xlfn.XLOOKUP(B875,[2]Sheet1!$A$2:$A$198,[2]Sheet1!$B$2:$B$198,"-",0)="Glade"),"Out","No")</f>
        <v>No</v>
      </c>
      <c r="J875" s="90"/>
      <c r="K875" s="91"/>
      <c r="L875" s="91"/>
      <c r="M875" s="91"/>
      <c r="N875" s="92"/>
      <c r="O875" s="89"/>
      <c r="R875" t="b">
        <f t="shared" si="28"/>
        <v>0</v>
      </c>
    </row>
    <row r="876" spans="1:18" ht="15" thickBot="1" x14ac:dyDescent="0.35">
      <c r="A876" s="2" t="s">
        <v>1786</v>
      </c>
      <c r="B876" s="2" t="s">
        <v>1145</v>
      </c>
      <c r="C876" s="84">
        <f>IF(COUNTIF(Table8[Tag Number], A876), 1, 0)</f>
        <v>0</v>
      </c>
      <c r="D876" s="85">
        <f>IF(COUNTIF(Table9[Tag Number], A876), 1, 0)</f>
        <v>0</v>
      </c>
      <c r="E876" s="86">
        <f>IF(COUNTIF(Table10[Tag Number], A876), 1, 0)</f>
        <v>0</v>
      </c>
      <c r="F876" s="86">
        <f>IF(COUNTIF(Table11[Tag Number], A876), 1, 0)</f>
        <v>0</v>
      </c>
      <c r="G876" s="87">
        <f t="shared" si="29"/>
        <v>0</v>
      </c>
      <c r="H876" s="88" t="str" cm="1">
        <f t="array" ref="H876">_xlfn.IFS(OR(_xlfn.XLOOKUP(A876,Table9[Tag Number],Table9[Status],"-",0)="Dead",
        _xlfn.XLOOKUP(A876,Table10[Tag Number],Table10[Status],"-",0)="Dead",
        _xlfn.XLOOKUP(A876,Table11[Tag Number],Table11[Status],"-",0)="Dead",
        _xlfn.XLOOKUP(A876,Table8[Tag Number],Table8[Status],"-",0)="Dead"),"Dead",
     OR(_xlfn.XLOOKUP(A876,Table11[Tag Number],Table11[Status],"-",0)="Alive",
        _xlfn.XLOOKUP(A876,Table10[Tag Number],Table10[Status],"-",0)="Alive",
        _xlfn.XLOOKUP(A876,Table9[Tag Number],Table9[Status],"-",0)="Alive",
        _xlfn.XLOOKUP(A876,Table8[Tag Number],Table8[Status],"-",0)="Alive"),"Alive",
     OR(_xlfn.XLOOKUP(A876,Table9[Tag Number],Table9[Status],"-",0)="-",
        _xlfn.XLOOKUP(A876,Table10[Tag Number],Table10[Status],"-",0)="-",
        _xlfn.XLOOKUP(A876,Table11[Tag Number],Table11[Status],"-",0)="-",
        _xlfn.XLOOKUP(A876,Table8[Tag Number],Table8[Status],"-",0)="-"),
   "-")</f>
        <v>-</v>
      </c>
      <c r="I876" s="88" t="str">
        <f>IF((_xlfn.XLOOKUP(B876,[2]Sheet1!$A$2:$A$198,[2]Sheet1!$B$2:$B$198,"-",0)="Glade"),"Out","No")</f>
        <v>No</v>
      </c>
      <c r="J876" s="90"/>
      <c r="K876" s="91"/>
      <c r="L876" s="91"/>
      <c r="M876" s="91"/>
      <c r="N876" s="92"/>
      <c r="O876" s="89"/>
      <c r="R876" t="b">
        <f t="shared" si="28"/>
        <v>0</v>
      </c>
    </row>
    <row r="877" spans="1:18" ht="15" thickBot="1" x14ac:dyDescent="0.35">
      <c r="A877" s="3" t="s">
        <v>1787</v>
      </c>
      <c r="B877" s="3" t="s">
        <v>1145</v>
      </c>
      <c r="C877" s="84">
        <f>IF(COUNTIF(Table8[Tag Number], A877), 1, 0)</f>
        <v>0</v>
      </c>
      <c r="D877" s="85">
        <f>IF(COUNTIF(Table9[Tag Number], A877), 1, 0)</f>
        <v>0</v>
      </c>
      <c r="E877" s="86">
        <f>IF(COUNTIF(Table10[Tag Number], A877), 1, 0)</f>
        <v>0</v>
      </c>
      <c r="F877" s="86">
        <f>IF(COUNTIF(Table11[Tag Number], A877), 1, 0)</f>
        <v>0</v>
      </c>
      <c r="G877" s="87">
        <f t="shared" si="29"/>
        <v>0</v>
      </c>
      <c r="H877" s="88" t="str" cm="1">
        <f t="array" ref="H877">_xlfn.IFS(OR(_xlfn.XLOOKUP(A877,Table9[Tag Number],Table9[Status],"-",0)="Dead",
        _xlfn.XLOOKUP(A877,Table10[Tag Number],Table10[Status],"-",0)="Dead",
        _xlfn.XLOOKUP(A877,Table11[Tag Number],Table11[Status],"-",0)="Dead",
        _xlfn.XLOOKUP(A877,Table8[Tag Number],Table8[Status],"-",0)="Dead"),"Dead",
     OR(_xlfn.XLOOKUP(A877,Table11[Tag Number],Table11[Status],"-",0)="Alive",
        _xlfn.XLOOKUP(A877,Table10[Tag Number],Table10[Status],"-",0)="Alive",
        _xlfn.XLOOKUP(A877,Table9[Tag Number],Table9[Status],"-",0)="Alive",
        _xlfn.XLOOKUP(A877,Table8[Tag Number],Table8[Status],"-",0)="Alive"),"Alive",
     OR(_xlfn.XLOOKUP(A877,Table9[Tag Number],Table9[Status],"-",0)="-",
        _xlfn.XLOOKUP(A877,Table10[Tag Number],Table10[Status],"-",0)="-",
        _xlfn.XLOOKUP(A877,Table11[Tag Number],Table11[Status],"-",0)="-",
        _xlfn.XLOOKUP(A877,Table8[Tag Number],Table8[Status],"-",0)="-"),
   "-")</f>
        <v>-</v>
      </c>
      <c r="I877" s="88" t="str">
        <f>IF((_xlfn.XLOOKUP(B877,[2]Sheet1!$A$2:$A$198,[2]Sheet1!$B$2:$B$198,"-",0)="Glade"),"Out","No")</f>
        <v>No</v>
      </c>
      <c r="J877" s="90"/>
      <c r="K877" s="91"/>
      <c r="L877" s="91"/>
      <c r="M877" s="91"/>
      <c r="N877" s="92"/>
      <c r="O877" s="89"/>
      <c r="R877" t="b">
        <f t="shared" si="28"/>
        <v>0</v>
      </c>
    </row>
    <row r="878" spans="1:18" ht="15" thickBot="1" x14ac:dyDescent="0.35">
      <c r="A878" s="2" t="s">
        <v>59</v>
      </c>
      <c r="B878" s="2" t="s">
        <v>1145</v>
      </c>
      <c r="C878" s="84">
        <f>IF(COUNTIF(Table8[Tag Number], A878), 1, 0)</f>
        <v>0</v>
      </c>
      <c r="D878" s="85">
        <f>IF(COUNTIF(Table9[Tag Number], A878), 1, 0)</f>
        <v>0</v>
      </c>
      <c r="E878" s="86">
        <f>IF(COUNTIF(Table10[Tag Number], A878), 1, 0)</f>
        <v>0</v>
      </c>
      <c r="F878" s="86">
        <f>IF(COUNTIF(Table11[Tag Number], A878), 1, 0)</f>
        <v>0</v>
      </c>
      <c r="G878" s="87">
        <f t="shared" si="29"/>
        <v>0</v>
      </c>
      <c r="H878" s="88" t="str" cm="1">
        <f t="array" ref="H878">_xlfn.IFS(OR(_xlfn.XLOOKUP(A878,Table9[Tag Number],Table9[Status],"-",0)="Dead",
        _xlfn.XLOOKUP(A878,Table10[Tag Number],Table10[Status],"-",0)="Dead",
        _xlfn.XLOOKUP(A878,Table11[Tag Number],Table11[Status],"-",0)="Dead",
        _xlfn.XLOOKUP(A878,Table8[Tag Number],Table8[Status],"-",0)="Dead"),"Dead",
     OR(_xlfn.XLOOKUP(A878,Table11[Tag Number],Table11[Status],"-",0)="Alive",
        _xlfn.XLOOKUP(A878,Table10[Tag Number],Table10[Status],"-",0)="Alive",
        _xlfn.XLOOKUP(A878,Table9[Tag Number],Table9[Status],"-",0)="Alive",
        _xlfn.XLOOKUP(A878,Table8[Tag Number],Table8[Status],"-",0)="Alive"),"Alive",
     OR(_xlfn.XLOOKUP(A878,Table9[Tag Number],Table9[Status],"-",0)="-",
        _xlfn.XLOOKUP(A878,Table10[Tag Number],Table10[Status],"-",0)="-",
        _xlfn.XLOOKUP(A878,Table11[Tag Number],Table11[Status],"-",0)="-",
        _xlfn.XLOOKUP(A878,Table8[Tag Number],Table8[Status],"-",0)="-"),
   "-")</f>
        <v>-</v>
      </c>
      <c r="I878" s="88" t="str">
        <f>IF((_xlfn.XLOOKUP(B878,[2]Sheet1!$A$2:$A$198,[2]Sheet1!$B$2:$B$198,"-",0)="Glade"),"Out","No")</f>
        <v>No</v>
      </c>
      <c r="J878" s="90"/>
      <c r="K878" s="91"/>
      <c r="L878" s="91"/>
      <c r="M878" s="91"/>
      <c r="N878" s="92"/>
      <c r="O878" s="89"/>
      <c r="R878" t="b">
        <f t="shared" si="28"/>
        <v>0</v>
      </c>
    </row>
    <row r="879" spans="1:18" ht="15" thickBot="1" x14ac:dyDescent="0.35">
      <c r="A879" s="3" t="s">
        <v>1788</v>
      </c>
      <c r="B879" s="3" t="s">
        <v>1145</v>
      </c>
      <c r="C879" s="84">
        <f>IF(COUNTIF(Table8[Tag Number], A879), 1, 0)</f>
        <v>0</v>
      </c>
      <c r="D879" s="85">
        <f>IF(COUNTIF(Table9[Tag Number], A879), 1, 0)</f>
        <v>0</v>
      </c>
      <c r="E879" s="86">
        <f>IF(COUNTIF(Table10[Tag Number], A879), 1, 0)</f>
        <v>0</v>
      </c>
      <c r="F879" s="86">
        <f>IF(COUNTIF(Table11[Tag Number], A879), 1, 0)</f>
        <v>0</v>
      </c>
      <c r="G879" s="87">
        <f t="shared" si="29"/>
        <v>0</v>
      </c>
      <c r="H879" s="88" t="str" cm="1">
        <f t="array" ref="H879">_xlfn.IFS(OR(_xlfn.XLOOKUP(A879,Table9[Tag Number],Table9[Status],"-",0)="Dead",
        _xlfn.XLOOKUP(A879,Table10[Tag Number],Table10[Status],"-",0)="Dead",
        _xlfn.XLOOKUP(A879,Table11[Tag Number],Table11[Status],"-",0)="Dead",
        _xlfn.XLOOKUP(A879,Table8[Tag Number],Table8[Status],"-",0)="Dead"),"Dead",
     OR(_xlfn.XLOOKUP(A879,Table11[Tag Number],Table11[Status],"-",0)="Alive",
        _xlfn.XLOOKUP(A879,Table10[Tag Number],Table10[Status],"-",0)="Alive",
        _xlfn.XLOOKUP(A879,Table9[Tag Number],Table9[Status],"-",0)="Alive",
        _xlfn.XLOOKUP(A879,Table8[Tag Number],Table8[Status],"-",0)="Alive"),"Alive",
     OR(_xlfn.XLOOKUP(A879,Table9[Tag Number],Table9[Status],"-",0)="-",
        _xlfn.XLOOKUP(A879,Table10[Tag Number],Table10[Status],"-",0)="-",
        _xlfn.XLOOKUP(A879,Table11[Tag Number],Table11[Status],"-",0)="-",
        _xlfn.XLOOKUP(A879,Table8[Tag Number],Table8[Status],"-",0)="-"),
   "-")</f>
        <v>-</v>
      </c>
      <c r="I879" s="88" t="str">
        <f>IF((_xlfn.XLOOKUP(B879,[2]Sheet1!$A$2:$A$198,[2]Sheet1!$B$2:$B$198,"-",0)="Glade"),"Out","No")</f>
        <v>No</v>
      </c>
      <c r="J879" s="90"/>
      <c r="K879" s="91"/>
      <c r="L879" s="91"/>
      <c r="M879" s="91"/>
      <c r="N879" s="92"/>
      <c r="O879" s="89"/>
      <c r="R879" t="b">
        <f t="shared" si="28"/>
        <v>0</v>
      </c>
    </row>
    <row r="880" spans="1:18" ht="15" thickBot="1" x14ac:dyDescent="0.35">
      <c r="A880" s="2" t="s">
        <v>1789</v>
      </c>
      <c r="B880" s="2" t="s">
        <v>1137</v>
      </c>
      <c r="C880" s="84">
        <f>IF(COUNTIF(Table8[Tag Number], A880), 1, 0)</f>
        <v>0</v>
      </c>
      <c r="D880" s="85">
        <f>IF(COUNTIF(Table9[Tag Number], A880), 1, 0)</f>
        <v>0</v>
      </c>
      <c r="E880" s="86">
        <f>IF(COUNTIF(Table10[Tag Number], A880), 1, 0)</f>
        <v>0</v>
      </c>
      <c r="F880" s="86">
        <f>IF(COUNTIF(Table11[Tag Number], A880), 1, 0)</f>
        <v>0</v>
      </c>
      <c r="G880" s="87">
        <f t="shared" si="29"/>
        <v>0</v>
      </c>
      <c r="H880" s="88" t="str" cm="1">
        <f t="array" ref="H880">_xlfn.IFS(OR(_xlfn.XLOOKUP(A880,Table9[Tag Number],Table9[Status],"-",0)="Dead",
        _xlfn.XLOOKUP(A880,Table10[Tag Number],Table10[Status],"-",0)="Dead",
        _xlfn.XLOOKUP(A880,Table11[Tag Number],Table11[Status],"-",0)="Dead",
        _xlfn.XLOOKUP(A880,Table8[Tag Number],Table8[Status],"-",0)="Dead"),"Dead",
     OR(_xlfn.XLOOKUP(A880,Table11[Tag Number],Table11[Status],"-",0)="Alive",
        _xlfn.XLOOKUP(A880,Table10[Tag Number],Table10[Status],"-",0)="Alive",
        _xlfn.XLOOKUP(A880,Table9[Tag Number],Table9[Status],"-",0)="Alive",
        _xlfn.XLOOKUP(A880,Table8[Tag Number],Table8[Status],"-",0)="Alive"),"Alive",
     OR(_xlfn.XLOOKUP(A880,Table9[Tag Number],Table9[Status],"-",0)="-",
        _xlfn.XLOOKUP(A880,Table10[Tag Number],Table10[Status],"-",0)="-",
        _xlfn.XLOOKUP(A880,Table11[Tag Number],Table11[Status],"-",0)="-",
        _xlfn.XLOOKUP(A880,Table8[Tag Number],Table8[Status],"-",0)="-"),
   "-")</f>
        <v>-</v>
      </c>
      <c r="I880" s="88" t="str">
        <f>IF((_xlfn.XLOOKUP(B880,[2]Sheet1!$A$2:$A$198,[2]Sheet1!$B$2:$B$198,"-",0)="Glade"),"Out","No")</f>
        <v>No</v>
      </c>
      <c r="J880" s="90"/>
      <c r="K880" s="91"/>
      <c r="L880" s="91"/>
      <c r="M880" s="91"/>
      <c r="N880" s="92"/>
      <c r="O880" s="89"/>
      <c r="R880" t="b">
        <f t="shared" si="28"/>
        <v>0</v>
      </c>
    </row>
    <row r="881" spans="1:18" ht="15" thickBot="1" x14ac:dyDescent="0.35">
      <c r="A881" s="3" t="s">
        <v>1790</v>
      </c>
      <c r="B881" s="3" t="s">
        <v>1145</v>
      </c>
      <c r="C881" s="84">
        <f>IF(COUNTIF(Table8[Tag Number], A881), 1, 0)</f>
        <v>0</v>
      </c>
      <c r="D881" s="85">
        <f>IF(COUNTIF(Table9[Tag Number], A881), 1, 0)</f>
        <v>0</v>
      </c>
      <c r="E881" s="86">
        <f>IF(COUNTIF(Table10[Tag Number], A881), 1, 0)</f>
        <v>0</v>
      </c>
      <c r="F881" s="86">
        <f>IF(COUNTIF(Table11[Tag Number], A881), 1, 0)</f>
        <v>0</v>
      </c>
      <c r="G881" s="87">
        <f t="shared" si="29"/>
        <v>0</v>
      </c>
      <c r="H881" s="88" t="str" cm="1">
        <f t="array" ref="H881">_xlfn.IFS(OR(_xlfn.XLOOKUP(A881,Table9[Tag Number],Table9[Status],"-",0)="Dead",
        _xlfn.XLOOKUP(A881,Table10[Tag Number],Table10[Status],"-",0)="Dead",
        _xlfn.XLOOKUP(A881,Table11[Tag Number],Table11[Status],"-",0)="Dead",
        _xlfn.XLOOKUP(A881,Table8[Tag Number],Table8[Status],"-",0)="Dead"),"Dead",
     OR(_xlfn.XLOOKUP(A881,Table11[Tag Number],Table11[Status],"-",0)="Alive",
        _xlfn.XLOOKUP(A881,Table10[Tag Number],Table10[Status],"-",0)="Alive",
        _xlfn.XLOOKUP(A881,Table9[Tag Number],Table9[Status],"-",0)="Alive",
        _xlfn.XLOOKUP(A881,Table8[Tag Number],Table8[Status],"-",0)="Alive"),"Alive",
     OR(_xlfn.XLOOKUP(A881,Table9[Tag Number],Table9[Status],"-",0)="-",
        _xlfn.XLOOKUP(A881,Table10[Tag Number],Table10[Status],"-",0)="-",
        _xlfn.XLOOKUP(A881,Table11[Tag Number],Table11[Status],"-",0)="-",
        _xlfn.XLOOKUP(A881,Table8[Tag Number],Table8[Status],"-",0)="-"),
   "-")</f>
        <v>-</v>
      </c>
      <c r="I881" s="88" t="str">
        <f>IF((_xlfn.XLOOKUP(B881,[2]Sheet1!$A$2:$A$198,[2]Sheet1!$B$2:$B$198,"-",0)="Glade"),"Out","No")</f>
        <v>No</v>
      </c>
      <c r="J881" s="90"/>
      <c r="K881" s="91"/>
      <c r="L881" s="91"/>
      <c r="M881" s="91"/>
      <c r="N881" s="92"/>
      <c r="O881" s="89"/>
      <c r="R881" t="b">
        <f t="shared" si="28"/>
        <v>0</v>
      </c>
    </row>
    <row r="882" spans="1:18" ht="15" thickBot="1" x14ac:dyDescent="0.35">
      <c r="A882" s="2" t="s">
        <v>454</v>
      </c>
      <c r="B882" s="2" t="s">
        <v>1137</v>
      </c>
      <c r="C882" s="84">
        <f>IF(COUNTIF(Table8[Tag Number], A882), 1, 0)</f>
        <v>1</v>
      </c>
      <c r="D882" s="85">
        <f>IF(COUNTIF(Table9[Tag Number], A882), 1, 0)</f>
        <v>0</v>
      </c>
      <c r="E882" s="86">
        <f>IF(COUNTIF(Table10[Tag Number], A882), 1, 0)</f>
        <v>0</v>
      </c>
      <c r="F882" s="86">
        <f>IF(COUNTIF(Table11[Tag Number], A882), 1, 0)</f>
        <v>0</v>
      </c>
      <c r="G882" s="87">
        <f t="shared" si="29"/>
        <v>1</v>
      </c>
      <c r="H882" s="88" t="str" cm="1">
        <f t="array" ref="H882">_xlfn.IFS(OR(_xlfn.XLOOKUP(A882,Table9[Tag Number],Table9[Status],"-",0)="Dead",
        _xlfn.XLOOKUP(A882,Table10[Tag Number],Table10[Status],"-",0)="Dead",
        _xlfn.XLOOKUP(A882,Table11[Tag Number],Table11[Status],"-",0)="Dead",
        _xlfn.XLOOKUP(A882,Table8[Tag Number],Table8[Status],"-",0)="Dead"),"Dead",
     OR(_xlfn.XLOOKUP(A882,Table11[Tag Number],Table11[Status],"-",0)="Alive",
        _xlfn.XLOOKUP(A882,Table10[Tag Number],Table10[Status],"-",0)="Alive",
        _xlfn.XLOOKUP(A882,Table9[Tag Number],Table9[Status],"-",0)="Alive",
        _xlfn.XLOOKUP(A882,Table8[Tag Number],Table8[Status],"-",0)="Alive"),"Alive",
     OR(_xlfn.XLOOKUP(A882,Table9[Tag Number],Table9[Status],"-",0)="-",
        _xlfn.XLOOKUP(A882,Table10[Tag Number],Table10[Status],"-",0)="-",
        _xlfn.XLOOKUP(A882,Table11[Tag Number],Table11[Status],"-",0)="-",
        _xlfn.XLOOKUP(A882,Table8[Tag Number],Table8[Status],"-",0)="-"),
   "-")</f>
        <v>Alive</v>
      </c>
      <c r="I882" s="88" t="str">
        <f>IF((_xlfn.XLOOKUP(B882,[2]Sheet1!$A$2:$A$198,[2]Sheet1!$B$2:$B$198,"-",0)="Glade"),"Out","No")</f>
        <v>No</v>
      </c>
      <c r="J882" s="90"/>
      <c r="K882" s="91"/>
      <c r="L882" s="91"/>
      <c r="M882" s="91"/>
      <c r="N882" s="92"/>
      <c r="O882" s="89"/>
      <c r="R882" t="b">
        <f t="shared" si="28"/>
        <v>0</v>
      </c>
    </row>
    <row r="883" spans="1:18" ht="15" thickBot="1" x14ac:dyDescent="0.35">
      <c r="A883" s="3" t="s">
        <v>1791</v>
      </c>
      <c r="B883" s="3" t="s">
        <v>1145</v>
      </c>
      <c r="C883" s="84">
        <f>IF(COUNTIF(Table8[Tag Number], A883), 1, 0)</f>
        <v>0</v>
      </c>
      <c r="D883" s="85">
        <f>IF(COUNTIF(Table9[Tag Number], A883), 1, 0)</f>
        <v>0</v>
      </c>
      <c r="E883" s="86">
        <f>IF(COUNTIF(Table10[Tag Number], A883), 1, 0)</f>
        <v>0</v>
      </c>
      <c r="F883" s="86">
        <f>IF(COUNTIF(Table11[Tag Number], A883), 1, 0)</f>
        <v>0</v>
      </c>
      <c r="G883" s="87">
        <f t="shared" si="29"/>
        <v>0</v>
      </c>
      <c r="H883" s="88" t="str" cm="1">
        <f t="array" ref="H883">_xlfn.IFS(OR(_xlfn.XLOOKUP(A883,Table9[Tag Number],Table9[Status],"-",0)="Dead",
        _xlfn.XLOOKUP(A883,Table10[Tag Number],Table10[Status],"-",0)="Dead",
        _xlfn.XLOOKUP(A883,Table11[Tag Number],Table11[Status],"-",0)="Dead",
        _xlfn.XLOOKUP(A883,Table8[Tag Number],Table8[Status],"-",0)="Dead"),"Dead",
     OR(_xlfn.XLOOKUP(A883,Table11[Tag Number],Table11[Status],"-",0)="Alive",
        _xlfn.XLOOKUP(A883,Table10[Tag Number],Table10[Status],"-",0)="Alive",
        _xlfn.XLOOKUP(A883,Table9[Tag Number],Table9[Status],"-",0)="Alive",
        _xlfn.XLOOKUP(A883,Table8[Tag Number],Table8[Status],"-",0)="Alive"),"Alive",
     OR(_xlfn.XLOOKUP(A883,Table9[Tag Number],Table9[Status],"-",0)="-",
        _xlfn.XLOOKUP(A883,Table10[Tag Number],Table10[Status],"-",0)="-",
        _xlfn.XLOOKUP(A883,Table11[Tag Number],Table11[Status],"-",0)="-",
        _xlfn.XLOOKUP(A883,Table8[Tag Number],Table8[Status],"-",0)="-"),
   "-")</f>
        <v>-</v>
      </c>
      <c r="I883" s="88" t="str">
        <f>IF((_xlfn.XLOOKUP(B883,[2]Sheet1!$A$2:$A$198,[2]Sheet1!$B$2:$B$198,"-",0)="Glade"),"Out","No")</f>
        <v>No</v>
      </c>
      <c r="J883" s="90"/>
      <c r="K883" s="91"/>
      <c r="L883" s="91"/>
      <c r="M883" s="91"/>
      <c r="N883" s="92"/>
      <c r="O883" s="89"/>
      <c r="R883" t="b">
        <f t="shared" si="28"/>
        <v>0</v>
      </c>
    </row>
    <row r="884" spans="1:18" ht="15" thickBot="1" x14ac:dyDescent="0.35">
      <c r="A884" s="2" t="s">
        <v>1792</v>
      </c>
      <c r="B884" s="2" t="s">
        <v>1145</v>
      </c>
      <c r="C884" s="84">
        <f>IF(COUNTIF(Table8[Tag Number], A884), 1, 0)</f>
        <v>0</v>
      </c>
      <c r="D884" s="85">
        <f>IF(COUNTIF(Table9[Tag Number], A884), 1, 0)</f>
        <v>0</v>
      </c>
      <c r="E884" s="86">
        <f>IF(COUNTIF(Table10[Tag Number], A884), 1, 0)</f>
        <v>0</v>
      </c>
      <c r="F884" s="86">
        <f>IF(COUNTIF(Table11[Tag Number], A884), 1, 0)</f>
        <v>0</v>
      </c>
      <c r="G884" s="87">
        <f t="shared" si="29"/>
        <v>0</v>
      </c>
      <c r="H884" s="88" t="str" cm="1">
        <f t="array" ref="H884">_xlfn.IFS(OR(_xlfn.XLOOKUP(A884,Table9[Tag Number],Table9[Status],"-",0)="Dead",
        _xlfn.XLOOKUP(A884,Table10[Tag Number],Table10[Status],"-",0)="Dead",
        _xlfn.XLOOKUP(A884,Table11[Tag Number],Table11[Status],"-",0)="Dead",
        _xlfn.XLOOKUP(A884,Table8[Tag Number],Table8[Status],"-",0)="Dead"),"Dead",
     OR(_xlfn.XLOOKUP(A884,Table11[Tag Number],Table11[Status],"-",0)="Alive",
        _xlfn.XLOOKUP(A884,Table10[Tag Number],Table10[Status],"-",0)="Alive",
        _xlfn.XLOOKUP(A884,Table9[Tag Number],Table9[Status],"-",0)="Alive",
        _xlfn.XLOOKUP(A884,Table8[Tag Number],Table8[Status],"-",0)="Alive"),"Alive",
     OR(_xlfn.XLOOKUP(A884,Table9[Tag Number],Table9[Status],"-",0)="-",
        _xlfn.XLOOKUP(A884,Table10[Tag Number],Table10[Status],"-",0)="-",
        _xlfn.XLOOKUP(A884,Table11[Tag Number],Table11[Status],"-",0)="-",
        _xlfn.XLOOKUP(A884,Table8[Tag Number],Table8[Status],"-",0)="-"),
   "-")</f>
        <v>-</v>
      </c>
      <c r="I884" s="88" t="str">
        <f>IF((_xlfn.XLOOKUP(B884,[2]Sheet1!$A$2:$A$198,[2]Sheet1!$B$2:$B$198,"-",0)="Glade"),"Out","No")</f>
        <v>No</v>
      </c>
      <c r="J884" s="90"/>
      <c r="K884" s="91"/>
      <c r="L884" s="91"/>
      <c r="M884" s="91"/>
      <c r="N884" s="92"/>
      <c r="O884" s="89"/>
      <c r="R884" t="b">
        <f t="shared" si="28"/>
        <v>0</v>
      </c>
    </row>
    <row r="885" spans="1:18" ht="15" thickBot="1" x14ac:dyDescent="0.35">
      <c r="A885" s="93" t="s">
        <v>1793</v>
      </c>
      <c r="B885" s="93" t="s">
        <v>1145</v>
      </c>
      <c r="C885" s="84">
        <f>IF(COUNTIF(Table8[Tag Number], A885), 1, 0)</f>
        <v>0</v>
      </c>
      <c r="D885" s="85">
        <f>IF(COUNTIF(Table9[Tag Number], A885), 1, 0)</f>
        <v>0</v>
      </c>
      <c r="E885" s="86">
        <f>IF(COUNTIF(Table10[Tag Number], A885), 1, 0)</f>
        <v>0</v>
      </c>
      <c r="F885" s="86">
        <f>IF(COUNTIF(Table11[Tag Number], A885), 1, 0)</f>
        <v>0</v>
      </c>
      <c r="G885" s="87">
        <f t="shared" si="29"/>
        <v>0</v>
      </c>
      <c r="H885" s="88" t="str" cm="1">
        <f t="array" ref="H885">_xlfn.IFS(OR(_xlfn.XLOOKUP(A885,Table9[Tag Number],Table9[Status],"-",0)="Dead",
        _xlfn.XLOOKUP(A885,Table10[Tag Number],Table10[Status],"-",0)="Dead",
        _xlfn.XLOOKUP(A885,Table11[Tag Number],Table11[Status],"-",0)="Dead",
        _xlfn.XLOOKUP(A885,Table8[Tag Number],Table8[Status],"-",0)="Dead"),"Dead",
     OR(_xlfn.XLOOKUP(A885,Table11[Tag Number],Table11[Status],"-",0)="Alive",
        _xlfn.XLOOKUP(A885,Table10[Tag Number],Table10[Status],"-",0)="Alive",
        _xlfn.XLOOKUP(A885,Table9[Tag Number],Table9[Status],"-",0)="Alive",
        _xlfn.XLOOKUP(A885,Table8[Tag Number],Table8[Status],"-",0)="Alive"),"Alive",
     OR(_xlfn.XLOOKUP(A885,Table9[Tag Number],Table9[Status],"-",0)="-",
        _xlfn.XLOOKUP(A885,Table10[Tag Number],Table10[Status],"-",0)="-",
        _xlfn.XLOOKUP(A885,Table11[Tag Number],Table11[Status],"-",0)="-",
        _xlfn.XLOOKUP(A885,Table8[Tag Number],Table8[Status],"-",0)="-"),
   "-")</f>
        <v>-</v>
      </c>
      <c r="I885" s="88" t="str">
        <f>IF((_xlfn.XLOOKUP(B885,[2]Sheet1!$A$2:$A$198,[2]Sheet1!$B$2:$B$198,"-",0)="Glade"),"Out","No")</f>
        <v>No</v>
      </c>
      <c r="J885" s="90"/>
      <c r="K885" s="91"/>
      <c r="L885" s="91"/>
      <c r="M885" s="91"/>
      <c r="N885" s="92"/>
      <c r="O885" s="89"/>
      <c r="R885" t="b">
        <f t="shared" si="28"/>
        <v>0</v>
      </c>
    </row>
    <row r="886" spans="1:18" ht="15" thickBot="1" x14ac:dyDescent="0.35">
      <c r="A886" s="2" t="s">
        <v>1794</v>
      </c>
      <c r="B886" s="2" t="s">
        <v>1145</v>
      </c>
      <c r="C886" s="84">
        <f>IF(COUNTIF(Table8[Tag Number], A886), 1, 0)</f>
        <v>0</v>
      </c>
      <c r="D886" s="85">
        <f>IF(COUNTIF(Table9[Tag Number], A886), 1, 0)</f>
        <v>0</v>
      </c>
      <c r="E886" s="86">
        <f>IF(COUNTIF(Table10[Tag Number], A886), 1, 0)</f>
        <v>0</v>
      </c>
      <c r="F886" s="86">
        <f>IF(COUNTIF(Table11[Tag Number], A886), 1, 0)</f>
        <v>0</v>
      </c>
      <c r="G886" s="87">
        <f t="shared" si="29"/>
        <v>0</v>
      </c>
      <c r="H886" s="88" t="str" cm="1">
        <f t="array" ref="H886">_xlfn.IFS(OR(_xlfn.XLOOKUP(A886,Table9[Tag Number],Table9[Status],"-",0)="Dead",
        _xlfn.XLOOKUP(A886,Table10[Tag Number],Table10[Status],"-",0)="Dead",
        _xlfn.XLOOKUP(A886,Table11[Tag Number],Table11[Status],"-",0)="Dead",
        _xlfn.XLOOKUP(A886,Table8[Tag Number],Table8[Status],"-",0)="Dead"),"Dead",
     OR(_xlfn.XLOOKUP(A886,Table11[Tag Number],Table11[Status],"-",0)="Alive",
        _xlfn.XLOOKUP(A886,Table10[Tag Number],Table10[Status],"-",0)="Alive",
        _xlfn.XLOOKUP(A886,Table9[Tag Number],Table9[Status],"-",0)="Alive",
        _xlfn.XLOOKUP(A886,Table8[Tag Number],Table8[Status],"-",0)="Alive"),"Alive",
     OR(_xlfn.XLOOKUP(A886,Table9[Tag Number],Table9[Status],"-",0)="-",
        _xlfn.XLOOKUP(A886,Table10[Tag Number],Table10[Status],"-",0)="-",
        _xlfn.XLOOKUP(A886,Table11[Tag Number],Table11[Status],"-",0)="-",
        _xlfn.XLOOKUP(A886,Table8[Tag Number],Table8[Status],"-",0)="-"),
   "-")</f>
        <v>-</v>
      </c>
      <c r="I886" s="88" t="str">
        <f>IF((_xlfn.XLOOKUP(B886,[2]Sheet1!$A$2:$A$198,[2]Sheet1!$B$2:$B$198,"-",0)="Glade"),"Out","No")</f>
        <v>No</v>
      </c>
      <c r="J886" s="90"/>
      <c r="K886" s="91"/>
      <c r="L886" s="91"/>
      <c r="M886" s="91"/>
      <c r="N886" s="92"/>
      <c r="O886" s="89"/>
      <c r="R886" t="b">
        <f t="shared" si="28"/>
        <v>0</v>
      </c>
    </row>
    <row r="887" spans="1:18" ht="15" thickBot="1" x14ac:dyDescent="0.35">
      <c r="A887" s="3" t="s">
        <v>1795</v>
      </c>
      <c r="B887" s="3" t="s">
        <v>1145</v>
      </c>
      <c r="C887" s="84">
        <f>IF(COUNTIF(Table8[Tag Number], A887), 1, 0)</f>
        <v>0</v>
      </c>
      <c r="D887" s="85">
        <f>IF(COUNTIF(Table9[Tag Number], A887), 1, 0)</f>
        <v>0</v>
      </c>
      <c r="E887" s="86">
        <f>IF(COUNTIF(Table10[Tag Number], A887), 1, 0)</f>
        <v>0</v>
      </c>
      <c r="F887" s="86">
        <f>IF(COUNTIF(Table11[Tag Number], A887), 1, 0)</f>
        <v>0</v>
      </c>
      <c r="G887" s="87">
        <f t="shared" si="29"/>
        <v>0</v>
      </c>
      <c r="H887" s="88" t="str" cm="1">
        <f t="array" ref="H887">_xlfn.IFS(OR(_xlfn.XLOOKUP(A887,Table9[Tag Number],Table9[Status],"-",0)="Dead",
        _xlfn.XLOOKUP(A887,Table10[Tag Number],Table10[Status],"-",0)="Dead",
        _xlfn.XLOOKUP(A887,Table11[Tag Number],Table11[Status],"-",0)="Dead",
        _xlfn.XLOOKUP(A887,Table8[Tag Number],Table8[Status],"-",0)="Dead"),"Dead",
     OR(_xlfn.XLOOKUP(A887,Table11[Tag Number],Table11[Status],"-",0)="Alive",
        _xlfn.XLOOKUP(A887,Table10[Tag Number],Table10[Status],"-",0)="Alive",
        _xlfn.XLOOKUP(A887,Table9[Tag Number],Table9[Status],"-",0)="Alive",
        _xlfn.XLOOKUP(A887,Table8[Tag Number],Table8[Status],"-",0)="Alive"),"Alive",
     OR(_xlfn.XLOOKUP(A887,Table9[Tag Number],Table9[Status],"-",0)="-",
        _xlfn.XLOOKUP(A887,Table10[Tag Number],Table10[Status],"-",0)="-",
        _xlfn.XLOOKUP(A887,Table11[Tag Number],Table11[Status],"-",0)="-",
        _xlfn.XLOOKUP(A887,Table8[Tag Number],Table8[Status],"-",0)="-"),
   "-")</f>
        <v>-</v>
      </c>
      <c r="I887" s="88" t="str">
        <f>IF((_xlfn.XLOOKUP(B887,[2]Sheet1!$A$2:$A$198,[2]Sheet1!$B$2:$B$198,"-",0)="Glade"),"Out","No")</f>
        <v>No</v>
      </c>
      <c r="J887" s="90"/>
      <c r="K887" s="91"/>
      <c r="L887" s="91"/>
      <c r="M887" s="91"/>
      <c r="N887" s="92"/>
      <c r="O887" s="89"/>
      <c r="R887" t="b">
        <f t="shared" si="28"/>
        <v>0</v>
      </c>
    </row>
    <row r="888" spans="1:18" ht="15" thickBot="1" x14ac:dyDescent="0.35">
      <c r="A888" s="2" t="s">
        <v>1796</v>
      </c>
      <c r="B888" s="2" t="s">
        <v>1137</v>
      </c>
      <c r="C888" s="84">
        <f>IF(COUNTIF(Table8[Tag Number], A888), 1, 0)</f>
        <v>0</v>
      </c>
      <c r="D888" s="85">
        <f>IF(COUNTIF(Table9[Tag Number], A888), 1, 0)</f>
        <v>0</v>
      </c>
      <c r="E888" s="86">
        <f>IF(COUNTIF(Table10[Tag Number], A888), 1, 0)</f>
        <v>0</v>
      </c>
      <c r="F888" s="86">
        <f>IF(COUNTIF(Table11[Tag Number], A888), 1, 0)</f>
        <v>0</v>
      </c>
      <c r="G888" s="87">
        <f t="shared" si="29"/>
        <v>0</v>
      </c>
      <c r="H888" s="88" t="str" cm="1">
        <f t="array" ref="H888">_xlfn.IFS(OR(_xlfn.XLOOKUP(A888,Table9[Tag Number],Table9[Status],"-",0)="Dead",
        _xlfn.XLOOKUP(A888,Table10[Tag Number],Table10[Status],"-",0)="Dead",
        _xlfn.XLOOKUP(A888,Table11[Tag Number],Table11[Status],"-",0)="Dead",
        _xlfn.XLOOKUP(A888,Table8[Tag Number],Table8[Status],"-",0)="Dead"),"Dead",
     OR(_xlfn.XLOOKUP(A888,Table11[Tag Number],Table11[Status],"-",0)="Alive",
        _xlfn.XLOOKUP(A888,Table10[Tag Number],Table10[Status],"-",0)="Alive",
        _xlfn.XLOOKUP(A888,Table9[Tag Number],Table9[Status],"-",0)="Alive",
        _xlfn.XLOOKUP(A888,Table8[Tag Number],Table8[Status],"-",0)="Alive"),"Alive",
     OR(_xlfn.XLOOKUP(A888,Table9[Tag Number],Table9[Status],"-",0)="-",
        _xlfn.XLOOKUP(A888,Table10[Tag Number],Table10[Status],"-",0)="-",
        _xlfn.XLOOKUP(A888,Table11[Tag Number],Table11[Status],"-",0)="-",
        _xlfn.XLOOKUP(A888,Table8[Tag Number],Table8[Status],"-",0)="-"),
   "-")</f>
        <v>-</v>
      </c>
      <c r="I888" s="88" t="str">
        <f>IF((_xlfn.XLOOKUP(B888,[2]Sheet1!$A$2:$A$198,[2]Sheet1!$B$2:$B$198,"-",0)="Glade"),"Out","No")</f>
        <v>No</v>
      </c>
      <c r="J888" s="90"/>
      <c r="K888" s="91"/>
      <c r="L888" s="91"/>
      <c r="M888" s="91"/>
      <c r="N888" s="92"/>
      <c r="O888" s="89"/>
      <c r="R888" t="b">
        <f t="shared" si="28"/>
        <v>0</v>
      </c>
    </row>
    <row r="889" spans="1:18" ht="15" thickBot="1" x14ac:dyDescent="0.35">
      <c r="A889" s="3" t="s">
        <v>854</v>
      </c>
      <c r="B889" s="3" t="s">
        <v>1137</v>
      </c>
      <c r="C889" s="84">
        <f>IF(COUNTIF(Table8[Tag Number], A889), 1, 0)</f>
        <v>1</v>
      </c>
      <c r="D889" s="85">
        <f>IF(COUNTIF(Table9[Tag Number], A889), 1, 0)</f>
        <v>1</v>
      </c>
      <c r="E889" s="86">
        <f>IF(COUNTIF(Table10[Tag Number], A889), 1, 0)</f>
        <v>0</v>
      </c>
      <c r="F889" s="86">
        <f>IF(COUNTIF(Table11[Tag Number], A889), 1, 0)</f>
        <v>0</v>
      </c>
      <c r="G889" s="87">
        <f t="shared" si="29"/>
        <v>2</v>
      </c>
      <c r="H889" s="88" t="str" cm="1">
        <f t="array" ref="H889">_xlfn.IFS(OR(_xlfn.XLOOKUP(A889,Table9[Tag Number],Table9[Status],"-",0)="Dead",
        _xlfn.XLOOKUP(A889,Table10[Tag Number],Table10[Status],"-",0)="Dead",
        _xlfn.XLOOKUP(A889,Table11[Tag Number],Table11[Status],"-",0)="Dead",
        _xlfn.XLOOKUP(A889,Table8[Tag Number],Table8[Status],"-",0)="Dead"),"Dead",
     OR(_xlfn.XLOOKUP(A889,Table11[Tag Number],Table11[Status],"-",0)="Alive",
        _xlfn.XLOOKUP(A889,Table10[Tag Number],Table10[Status],"-",0)="Alive",
        _xlfn.XLOOKUP(A889,Table9[Tag Number],Table9[Status],"-",0)="Alive",
        _xlfn.XLOOKUP(A889,Table8[Tag Number],Table8[Status],"-",0)="Alive"),"Alive",
     OR(_xlfn.XLOOKUP(A889,Table9[Tag Number],Table9[Status],"-",0)="-",
        _xlfn.XLOOKUP(A889,Table10[Tag Number],Table10[Status],"-",0)="-",
        _xlfn.XLOOKUP(A889,Table11[Tag Number],Table11[Status],"-",0)="-",
        _xlfn.XLOOKUP(A889,Table8[Tag Number],Table8[Status],"-",0)="-"),
   "-")</f>
        <v>Alive</v>
      </c>
      <c r="I889" s="88" t="str">
        <f>IF((_xlfn.XLOOKUP(B889,[2]Sheet1!$A$2:$A$198,[2]Sheet1!$B$2:$B$198,"-",0)="Glade"),"Out","No")</f>
        <v>No</v>
      </c>
      <c r="J889" s="90"/>
      <c r="K889" s="91"/>
      <c r="L889" s="91"/>
      <c r="M889" s="91"/>
      <c r="N889" s="92"/>
      <c r="O889" s="89"/>
      <c r="R889" t="str">
        <f t="shared" si="28"/>
        <v>B895</v>
      </c>
    </row>
    <row r="890" spans="1:18" ht="15" thickBot="1" x14ac:dyDescent="0.35">
      <c r="A890" s="2" t="s">
        <v>1797</v>
      </c>
      <c r="B890" s="2" t="s">
        <v>1145</v>
      </c>
      <c r="C890" s="84">
        <f>IF(COUNTIF(Table8[Tag Number], A890), 1, 0)</f>
        <v>0</v>
      </c>
      <c r="D890" s="85">
        <f>IF(COUNTIF(Table9[Tag Number], A890), 1, 0)</f>
        <v>0</v>
      </c>
      <c r="E890" s="86">
        <f>IF(COUNTIF(Table10[Tag Number], A890), 1, 0)</f>
        <v>0</v>
      </c>
      <c r="F890" s="86">
        <f>IF(COUNTIF(Table11[Tag Number], A890), 1, 0)</f>
        <v>0</v>
      </c>
      <c r="G890" s="87">
        <f t="shared" si="29"/>
        <v>0</v>
      </c>
      <c r="H890" s="88" t="str" cm="1">
        <f t="array" ref="H890">_xlfn.IFS(OR(_xlfn.XLOOKUP(A890,Table9[Tag Number],Table9[Status],"-",0)="Dead",
        _xlfn.XLOOKUP(A890,Table10[Tag Number],Table10[Status],"-",0)="Dead",
        _xlfn.XLOOKUP(A890,Table11[Tag Number],Table11[Status],"-",0)="Dead",
        _xlfn.XLOOKUP(A890,Table8[Tag Number],Table8[Status],"-",0)="Dead"),"Dead",
     OR(_xlfn.XLOOKUP(A890,Table11[Tag Number],Table11[Status],"-",0)="Alive",
        _xlfn.XLOOKUP(A890,Table10[Tag Number],Table10[Status],"-",0)="Alive",
        _xlfn.XLOOKUP(A890,Table9[Tag Number],Table9[Status],"-",0)="Alive",
        _xlfn.XLOOKUP(A890,Table8[Tag Number],Table8[Status],"-",0)="Alive"),"Alive",
     OR(_xlfn.XLOOKUP(A890,Table9[Tag Number],Table9[Status],"-",0)="-",
        _xlfn.XLOOKUP(A890,Table10[Tag Number],Table10[Status],"-",0)="-",
        _xlfn.XLOOKUP(A890,Table11[Tag Number],Table11[Status],"-",0)="-",
        _xlfn.XLOOKUP(A890,Table8[Tag Number],Table8[Status],"-",0)="-"),
   "-")</f>
        <v>-</v>
      </c>
      <c r="I890" s="88" t="str">
        <f>IF((_xlfn.XLOOKUP(B890,[2]Sheet1!$A$2:$A$198,[2]Sheet1!$B$2:$B$198,"-",0)="Glade"),"Out","No")</f>
        <v>No</v>
      </c>
      <c r="J890" s="90"/>
      <c r="K890" s="91"/>
      <c r="L890" s="91"/>
      <c r="M890" s="91"/>
      <c r="N890" s="92"/>
      <c r="O890" s="89"/>
      <c r="R890" t="b">
        <f t="shared" si="28"/>
        <v>0</v>
      </c>
    </row>
    <row r="891" spans="1:18" ht="15" thickBot="1" x14ac:dyDescent="0.35">
      <c r="A891" s="3" t="s">
        <v>1798</v>
      </c>
      <c r="B891" s="3" t="s">
        <v>1137</v>
      </c>
      <c r="C891" s="84">
        <f>IF(COUNTIF(Table8[Tag Number], A891), 1, 0)</f>
        <v>0</v>
      </c>
      <c r="D891" s="85">
        <f>IF(COUNTIF(Table9[Tag Number], A891), 1, 0)</f>
        <v>0</v>
      </c>
      <c r="E891" s="86">
        <f>IF(COUNTIF(Table10[Tag Number], A891), 1, 0)</f>
        <v>0</v>
      </c>
      <c r="F891" s="86">
        <f>IF(COUNTIF(Table11[Tag Number], A891), 1, 0)</f>
        <v>0</v>
      </c>
      <c r="G891" s="87">
        <f t="shared" si="29"/>
        <v>0</v>
      </c>
      <c r="H891" s="88" t="str" cm="1">
        <f t="array" ref="H891">_xlfn.IFS(OR(_xlfn.XLOOKUP(A891,Table9[Tag Number],Table9[Status],"-",0)="Dead",
        _xlfn.XLOOKUP(A891,Table10[Tag Number],Table10[Status],"-",0)="Dead",
        _xlfn.XLOOKUP(A891,Table11[Tag Number],Table11[Status],"-",0)="Dead",
        _xlfn.XLOOKUP(A891,Table8[Tag Number],Table8[Status],"-",0)="Dead"),"Dead",
     OR(_xlfn.XLOOKUP(A891,Table11[Tag Number],Table11[Status],"-",0)="Alive",
        _xlfn.XLOOKUP(A891,Table10[Tag Number],Table10[Status],"-",0)="Alive",
        _xlfn.XLOOKUP(A891,Table9[Tag Number],Table9[Status],"-",0)="Alive",
        _xlfn.XLOOKUP(A891,Table8[Tag Number],Table8[Status],"-",0)="Alive"),"Alive",
     OR(_xlfn.XLOOKUP(A891,Table9[Tag Number],Table9[Status],"-",0)="-",
        _xlfn.XLOOKUP(A891,Table10[Tag Number],Table10[Status],"-",0)="-",
        _xlfn.XLOOKUP(A891,Table11[Tag Number],Table11[Status],"-",0)="-",
        _xlfn.XLOOKUP(A891,Table8[Tag Number],Table8[Status],"-",0)="-"),
   "-")</f>
        <v>-</v>
      </c>
      <c r="I891" s="88" t="str">
        <f>IF((_xlfn.XLOOKUP(B891,[2]Sheet1!$A$2:$A$198,[2]Sheet1!$B$2:$B$198,"-",0)="Glade"),"Out","No")</f>
        <v>No</v>
      </c>
      <c r="J891" s="90"/>
      <c r="K891" s="91"/>
      <c r="L891" s="91"/>
      <c r="M891" s="91"/>
      <c r="N891" s="92"/>
      <c r="O891" s="89"/>
      <c r="R891" t="b">
        <f t="shared" si="28"/>
        <v>0</v>
      </c>
    </row>
    <row r="892" spans="1:18" ht="15" thickBot="1" x14ac:dyDescent="0.35">
      <c r="A892" s="2" t="s">
        <v>1799</v>
      </c>
      <c r="B892" s="2" t="s">
        <v>1137</v>
      </c>
      <c r="C892" s="84">
        <f>IF(COUNTIF(Table8[Tag Number], A892), 1, 0)</f>
        <v>0</v>
      </c>
      <c r="D892" s="85">
        <f>IF(COUNTIF(Table9[Tag Number], A892), 1, 0)</f>
        <v>0</v>
      </c>
      <c r="E892" s="86">
        <f>IF(COUNTIF(Table10[Tag Number], A892), 1, 0)</f>
        <v>0</v>
      </c>
      <c r="F892" s="86">
        <f>IF(COUNTIF(Table11[Tag Number], A892), 1, 0)</f>
        <v>0</v>
      </c>
      <c r="G892" s="87">
        <f t="shared" si="29"/>
        <v>0</v>
      </c>
      <c r="H892" s="88" t="str" cm="1">
        <f t="array" ref="H892">_xlfn.IFS(OR(_xlfn.XLOOKUP(A892,Table9[Tag Number],Table9[Status],"-",0)="Dead",
        _xlfn.XLOOKUP(A892,Table10[Tag Number],Table10[Status],"-",0)="Dead",
        _xlfn.XLOOKUP(A892,Table11[Tag Number],Table11[Status],"-",0)="Dead",
        _xlfn.XLOOKUP(A892,Table8[Tag Number],Table8[Status],"-",0)="Dead"),"Dead",
     OR(_xlfn.XLOOKUP(A892,Table11[Tag Number],Table11[Status],"-",0)="Alive",
        _xlfn.XLOOKUP(A892,Table10[Tag Number],Table10[Status],"-",0)="Alive",
        _xlfn.XLOOKUP(A892,Table9[Tag Number],Table9[Status],"-",0)="Alive",
        _xlfn.XLOOKUP(A892,Table8[Tag Number],Table8[Status],"-",0)="Alive"),"Alive",
     OR(_xlfn.XLOOKUP(A892,Table9[Tag Number],Table9[Status],"-",0)="-",
        _xlfn.XLOOKUP(A892,Table10[Tag Number],Table10[Status],"-",0)="-",
        _xlfn.XLOOKUP(A892,Table11[Tag Number],Table11[Status],"-",0)="-",
        _xlfn.XLOOKUP(A892,Table8[Tag Number],Table8[Status],"-",0)="-"),
   "-")</f>
        <v>-</v>
      </c>
      <c r="I892" s="88" t="str">
        <f>IF((_xlfn.XLOOKUP(B892,[2]Sheet1!$A$2:$A$198,[2]Sheet1!$B$2:$B$198,"-",0)="Glade"),"Out","No")</f>
        <v>No</v>
      </c>
      <c r="J892" s="90"/>
      <c r="K892" s="91"/>
      <c r="L892" s="91"/>
      <c r="M892" s="91"/>
      <c r="N892" s="92"/>
      <c r="O892" s="89"/>
      <c r="R892" t="b">
        <f t="shared" si="28"/>
        <v>0</v>
      </c>
    </row>
    <row r="893" spans="1:18" ht="15" thickBot="1" x14ac:dyDescent="0.35">
      <c r="A893" s="3" t="s">
        <v>298</v>
      </c>
      <c r="B893" s="3" t="s">
        <v>1145</v>
      </c>
      <c r="C893" s="84">
        <f>IF(COUNTIF(Table8[Tag Number], A893), 1, 0)</f>
        <v>0</v>
      </c>
      <c r="D893" s="85">
        <f>IF(COUNTIF(Table9[Tag Number], A893), 1, 0)</f>
        <v>0</v>
      </c>
      <c r="E893" s="86">
        <f>IF(COUNTIF(Table10[Tag Number], A893), 1, 0)</f>
        <v>0</v>
      </c>
      <c r="F893" s="86">
        <f>IF(COUNTIF(Table11[Tag Number], A893), 1, 0)</f>
        <v>0</v>
      </c>
      <c r="G893" s="87">
        <f t="shared" si="29"/>
        <v>0</v>
      </c>
      <c r="H893" s="88" t="str" cm="1">
        <f t="array" ref="H893">_xlfn.IFS(OR(_xlfn.XLOOKUP(A893,Table9[Tag Number],Table9[Status],"-",0)="Dead",
        _xlfn.XLOOKUP(A893,Table10[Tag Number],Table10[Status],"-",0)="Dead",
        _xlfn.XLOOKUP(A893,Table11[Tag Number],Table11[Status],"-",0)="Dead",
        _xlfn.XLOOKUP(A893,Table8[Tag Number],Table8[Status],"-",0)="Dead"),"Dead",
     OR(_xlfn.XLOOKUP(A893,Table11[Tag Number],Table11[Status],"-",0)="Alive",
        _xlfn.XLOOKUP(A893,Table10[Tag Number],Table10[Status],"-",0)="Alive",
        _xlfn.XLOOKUP(A893,Table9[Tag Number],Table9[Status],"-",0)="Alive",
        _xlfn.XLOOKUP(A893,Table8[Tag Number],Table8[Status],"-",0)="Alive"),"Alive",
     OR(_xlfn.XLOOKUP(A893,Table9[Tag Number],Table9[Status],"-",0)="-",
        _xlfn.XLOOKUP(A893,Table10[Tag Number],Table10[Status],"-",0)="-",
        _xlfn.XLOOKUP(A893,Table11[Tag Number],Table11[Status],"-",0)="-",
        _xlfn.XLOOKUP(A893,Table8[Tag Number],Table8[Status],"-",0)="-"),
   "-")</f>
        <v>-</v>
      </c>
      <c r="I893" s="88" t="str">
        <f>IF((_xlfn.XLOOKUP(B893,[2]Sheet1!$A$2:$A$198,[2]Sheet1!$B$2:$B$198,"-",0)="Glade"),"Out","No")</f>
        <v>No</v>
      </c>
      <c r="J893" s="90"/>
      <c r="K893" s="91"/>
      <c r="L893" s="91"/>
      <c r="M893" s="91"/>
      <c r="N893" s="92"/>
      <c r="O893" s="89"/>
      <c r="R893" t="b">
        <f t="shared" si="28"/>
        <v>0</v>
      </c>
    </row>
    <row r="894" spans="1:18" ht="15" thickBot="1" x14ac:dyDescent="0.35">
      <c r="A894" s="2" t="s">
        <v>1800</v>
      </c>
      <c r="B894" s="2" t="s">
        <v>1145</v>
      </c>
      <c r="C894" s="84">
        <f>IF(COUNTIF(Table8[Tag Number], A894), 1, 0)</f>
        <v>0</v>
      </c>
      <c r="D894" s="85">
        <f>IF(COUNTIF(Table9[Tag Number], A894), 1, 0)</f>
        <v>0</v>
      </c>
      <c r="E894" s="86">
        <f>IF(COUNTIF(Table10[Tag Number], A894), 1, 0)</f>
        <v>0</v>
      </c>
      <c r="F894" s="86">
        <f>IF(COUNTIF(Table11[Tag Number], A894), 1, 0)</f>
        <v>0</v>
      </c>
      <c r="G894" s="87">
        <f t="shared" si="29"/>
        <v>0</v>
      </c>
      <c r="H894" s="88" t="str" cm="1">
        <f t="array" ref="H894">_xlfn.IFS(OR(_xlfn.XLOOKUP(A894,Table9[Tag Number],Table9[Status],"-",0)="Dead",
        _xlfn.XLOOKUP(A894,Table10[Tag Number],Table10[Status],"-",0)="Dead",
        _xlfn.XLOOKUP(A894,Table11[Tag Number],Table11[Status],"-",0)="Dead",
        _xlfn.XLOOKUP(A894,Table8[Tag Number],Table8[Status],"-",0)="Dead"),"Dead",
     OR(_xlfn.XLOOKUP(A894,Table11[Tag Number],Table11[Status],"-",0)="Alive",
        _xlfn.XLOOKUP(A894,Table10[Tag Number],Table10[Status],"-",0)="Alive",
        _xlfn.XLOOKUP(A894,Table9[Tag Number],Table9[Status],"-",0)="Alive",
        _xlfn.XLOOKUP(A894,Table8[Tag Number],Table8[Status],"-",0)="Alive"),"Alive",
     OR(_xlfn.XLOOKUP(A894,Table9[Tag Number],Table9[Status],"-",0)="-",
        _xlfn.XLOOKUP(A894,Table10[Tag Number],Table10[Status],"-",0)="-",
        _xlfn.XLOOKUP(A894,Table11[Tag Number],Table11[Status],"-",0)="-",
        _xlfn.XLOOKUP(A894,Table8[Tag Number],Table8[Status],"-",0)="-"),
   "-")</f>
        <v>-</v>
      </c>
      <c r="I894" s="88" t="str">
        <f>IF((_xlfn.XLOOKUP(B894,[2]Sheet1!$A$2:$A$198,[2]Sheet1!$B$2:$B$198,"-",0)="Glade"),"Out","No")</f>
        <v>No</v>
      </c>
      <c r="J894" s="90"/>
      <c r="K894" s="91"/>
      <c r="L894" s="91"/>
      <c r="M894" s="91"/>
      <c r="N894" s="92"/>
      <c r="O894" s="89"/>
      <c r="R894" t="b">
        <f t="shared" si="28"/>
        <v>0</v>
      </c>
    </row>
    <row r="895" spans="1:18" ht="15" thickBot="1" x14ac:dyDescent="0.35">
      <c r="A895" s="3" t="s">
        <v>875</v>
      </c>
      <c r="B895" s="3" t="s">
        <v>1137</v>
      </c>
      <c r="C895" s="84">
        <f>IF(COUNTIF(Table8[Tag Number], A895), 1, 0)</f>
        <v>1</v>
      </c>
      <c r="D895" s="85">
        <f>IF(COUNTIF(Table9[Tag Number], A895), 1, 0)</f>
        <v>0</v>
      </c>
      <c r="E895" s="86">
        <f>IF(COUNTIF(Table10[Tag Number], A895), 1, 0)</f>
        <v>1</v>
      </c>
      <c r="F895" s="86">
        <f>IF(COUNTIF(Table11[Tag Number], A895), 1, 0)</f>
        <v>1</v>
      </c>
      <c r="G895" s="87">
        <f t="shared" si="29"/>
        <v>3</v>
      </c>
      <c r="H895" s="88" t="str" cm="1">
        <f t="array" ref="H895">_xlfn.IFS(OR(_xlfn.XLOOKUP(A895,Table9[Tag Number],Table9[Status],"-",0)="Dead",
        _xlfn.XLOOKUP(A895,Table10[Tag Number],Table10[Status],"-",0)="Dead",
        _xlfn.XLOOKUP(A895,Table11[Tag Number],Table11[Status],"-",0)="Dead",
        _xlfn.XLOOKUP(A895,Table8[Tag Number],Table8[Status],"-",0)="Dead"),"Dead",
     OR(_xlfn.XLOOKUP(A895,Table11[Tag Number],Table11[Status],"-",0)="Alive",
        _xlfn.XLOOKUP(A895,Table10[Tag Number],Table10[Status],"-",0)="Alive",
        _xlfn.XLOOKUP(A895,Table9[Tag Number],Table9[Status],"-",0)="Alive",
        _xlfn.XLOOKUP(A895,Table8[Tag Number],Table8[Status],"-",0)="Alive"),"Alive",
     OR(_xlfn.XLOOKUP(A895,Table9[Tag Number],Table9[Status],"-",0)="-",
        _xlfn.XLOOKUP(A895,Table10[Tag Number],Table10[Status],"-",0)="-",
        _xlfn.XLOOKUP(A895,Table11[Tag Number],Table11[Status],"-",0)="-",
        _xlfn.XLOOKUP(A895,Table8[Tag Number],Table8[Status],"-",0)="-"),
   "-")</f>
        <v>Alive</v>
      </c>
      <c r="I895" s="88" t="str">
        <f>IF((_xlfn.XLOOKUP(B895,[2]Sheet1!$A$2:$A$198,[2]Sheet1!$B$2:$B$198,"-",0)="Glade"),"Out","No")</f>
        <v>No</v>
      </c>
      <c r="J895" s="90"/>
      <c r="K895" s="91"/>
      <c r="L895" s="91"/>
      <c r="M895" s="91"/>
      <c r="N895" s="92"/>
      <c r="O895" s="89"/>
      <c r="R895" t="str">
        <f t="shared" si="28"/>
        <v>B901</v>
      </c>
    </row>
    <row r="896" spans="1:18" ht="15" thickBot="1" x14ac:dyDescent="0.35">
      <c r="A896" s="2" t="s">
        <v>782</v>
      </c>
      <c r="B896" s="2" t="s">
        <v>1137</v>
      </c>
      <c r="C896" s="84">
        <f>IF(COUNTIF(Table8[Tag Number], A896), 1, 0)</f>
        <v>1</v>
      </c>
      <c r="D896" s="85">
        <f>IF(COUNTIF(Table9[Tag Number], A896), 1, 0)</f>
        <v>0</v>
      </c>
      <c r="E896" s="86">
        <f>IF(COUNTIF(Table10[Tag Number], A896), 1, 0)</f>
        <v>0</v>
      </c>
      <c r="F896" s="86">
        <f>IF(COUNTIF(Table11[Tag Number], A896), 1, 0)</f>
        <v>0</v>
      </c>
      <c r="G896" s="87">
        <f t="shared" si="29"/>
        <v>1</v>
      </c>
      <c r="H896" s="88" t="str" cm="1">
        <f t="array" ref="H896">_xlfn.IFS(OR(_xlfn.XLOOKUP(A896,Table9[Tag Number],Table9[Status],"-",0)="Dead",
        _xlfn.XLOOKUP(A896,Table10[Tag Number],Table10[Status],"-",0)="Dead",
        _xlfn.XLOOKUP(A896,Table11[Tag Number],Table11[Status],"-",0)="Dead",
        _xlfn.XLOOKUP(A896,Table8[Tag Number],Table8[Status],"-",0)="Dead"),"Dead",
     OR(_xlfn.XLOOKUP(A896,Table11[Tag Number],Table11[Status],"-",0)="Alive",
        _xlfn.XLOOKUP(A896,Table10[Tag Number],Table10[Status],"-",0)="Alive",
        _xlfn.XLOOKUP(A896,Table9[Tag Number],Table9[Status],"-",0)="Alive",
        _xlfn.XLOOKUP(A896,Table8[Tag Number],Table8[Status],"-",0)="Alive"),"Alive",
     OR(_xlfn.XLOOKUP(A896,Table9[Tag Number],Table9[Status],"-",0)="-",
        _xlfn.XLOOKUP(A896,Table10[Tag Number],Table10[Status],"-",0)="-",
        _xlfn.XLOOKUP(A896,Table11[Tag Number],Table11[Status],"-",0)="-",
        _xlfn.XLOOKUP(A896,Table8[Tag Number],Table8[Status],"-",0)="-"),
   "-")</f>
        <v>Alive</v>
      </c>
      <c r="I896" s="88" t="str">
        <f>IF((_xlfn.XLOOKUP(B896,[2]Sheet1!$A$2:$A$198,[2]Sheet1!$B$2:$B$198,"-",0)="Glade"),"Out","No")</f>
        <v>No</v>
      </c>
      <c r="J896" s="90"/>
      <c r="K896" s="91"/>
      <c r="L896" s="91"/>
      <c r="M896" s="91"/>
      <c r="N896" s="92"/>
      <c r="O896" s="89"/>
      <c r="R896" t="b">
        <f t="shared" si="28"/>
        <v>0</v>
      </c>
    </row>
    <row r="897" spans="1:18" ht="15" thickBot="1" x14ac:dyDescent="0.35">
      <c r="A897" s="3" t="s">
        <v>1801</v>
      </c>
      <c r="B897" s="3" t="s">
        <v>1145</v>
      </c>
      <c r="C897" s="84">
        <f>IF(COUNTIF(Table8[Tag Number], A897), 1, 0)</f>
        <v>0</v>
      </c>
      <c r="D897" s="85">
        <f>IF(COUNTIF(Table9[Tag Number], A897), 1, 0)</f>
        <v>0</v>
      </c>
      <c r="E897" s="86">
        <f>IF(COUNTIF(Table10[Tag Number], A897), 1, 0)</f>
        <v>0</v>
      </c>
      <c r="F897" s="86">
        <f>IF(COUNTIF(Table11[Tag Number], A897), 1, 0)</f>
        <v>0</v>
      </c>
      <c r="G897" s="87">
        <f t="shared" si="29"/>
        <v>0</v>
      </c>
      <c r="H897" s="88" t="str" cm="1">
        <f t="array" ref="H897">_xlfn.IFS(OR(_xlfn.XLOOKUP(A897,Table9[Tag Number],Table9[Status],"-",0)="Dead",
        _xlfn.XLOOKUP(A897,Table10[Tag Number],Table10[Status],"-",0)="Dead",
        _xlfn.XLOOKUP(A897,Table11[Tag Number],Table11[Status],"-",0)="Dead",
        _xlfn.XLOOKUP(A897,Table8[Tag Number],Table8[Status],"-",0)="Dead"),"Dead",
     OR(_xlfn.XLOOKUP(A897,Table11[Tag Number],Table11[Status],"-",0)="Alive",
        _xlfn.XLOOKUP(A897,Table10[Tag Number],Table10[Status],"-",0)="Alive",
        _xlfn.XLOOKUP(A897,Table9[Tag Number],Table9[Status],"-",0)="Alive",
        _xlfn.XLOOKUP(A897,Table8[Tag Number],Table8[Status],"-",0)="Alive"),"Alive",
     OR(_xlfn.XLOOKUP(A897,Table9[Tag Number],Table9[Status],"-",0)="-",
        _xlfn.XLOOKUP(A897,Table10[Tag Number],Table10[Status],"-",0)="-",
        _xlfn.XLOOKUP(A897,Table11[Tag Number],Table11[Status],"-",0)="-",
        _xlfn.XLOOKUP(A897,Table8[Tag Number],Table8[Status],"-",0)="-"),
   "-")</f>
        <v>-</v>
      </c>
      <c r="I897" s="88" t="str">
        <f>IF((_xlfn.XLOOKUP(B897,[2]Sheet1!$A$2:$A$198,[2]Sheet1!$B$2:$B$198,"-",0)="Glade"),"Out","No")</f>
        <v>No</v>
      </c>
      <c r="J897" s="90"/>
      <c r="K897" s="91"/>
      <c r="L897" s="91"/>
      <c r="M897" s="91"/>
      <c r="N897" s="92"/>
      <c r="O897" s="89"/>
      <c r="R897" t="b">
        <f t="shared" si="28"/>
        <v>0</v>
      </c>
    </row>
    <row r="898" spans="1:18" ht="15" thickBot="1" x14ac:dyDescent="0.35">
      <c r="A898" s="2" t="s">
        <v>650</v>
      </c>
      <c r="B898" s="2" t="s">
        <v>1137</v>
      </c>
      <c r="C898" s="84">
        <f>IF(COUNTIF(Table8[Tag Number], A898), 1, 0)</f>
        <v>1</v>
      </c>
      <c r="D898" s="85">
        <f>IF(COUNTIF(Table9[Tag Number], A898), 1, 0)</f>
        <v>0</v>
      </c>
      <c r="E898" s="86">
        <f>IF(COUNTIF(Table10[Tag Number], A898), 1, 0)</f>
        <v>0</v>
      </c>
      <c r="F898" s="86">
        <f>IF(COUNTIF(Table11[Tag Number], A898), 1, 0)</f>
        <v>0</v>
      </c>
      <c r="G898" s="87">
        <f t="shared" si="29"/>
        <v>1</v>
      </c>
      <c r="H898" s="88" t="str" cm="1">
        <f t="array" ref="H898">_xlfn.IFS(OR(_xlfn.XLOOKUP(A898,Table9[Tag Number],Table9[Status],"-",0)="Dead",
        _xlfn.XLOOKUP(A898,Table10[Tag Number],Table10[Status],"-",0)="Dead",
        _xlfn.XLOOKUP(A898,Table11[Tag Number],Table11[Status],"-",0)="Dead",
        _xlfn.XLOOKUP(A898,Table8[Tag Number],Table8[Status],"-",0)="Dead"),"Dead",
     OR(_xlfn.XLOOKUP(A898,Table11[Tag Number],Table11[Status],"-",0)="Alive",
        _xlfn.XLOOKUP(A898,Table10[Tag Number],Table10[Status],"-",0)="Alive",
        _xlfn.XLOOKUP(A898,Table9[Tag Number],Table9[Status],"-",0)="Alive",
        _xlfn.XLOOKUP(A898,Table8[Tag Number],Table8[Status],"-",0)="Alive"),"Alive",
     OR(_xlfn.XLOOKUP(A898,Table9[Tag Number],Table9[Status],"-",0)="-",
        _xlfn.XLOOKUP(A898,Table10[Tag Number],Table10[Status],"-",0)="-",
        _xlfn.XLOOKUP(A898,Table11[Tag Number],Table11[Status],"-",0)="-",
        _xlfn.XLOOKUP(A898,Table8[Tag Number],Table8[Status],"-",0)="-"),
   "-")</f>
        <v>Alive</v>
      </c>
      <c r="I898" s="88" t="str">
        <f>IF((_xlfn.XLOOKUP(B898,[2]Sheet1!$A$2:$A$198,[2]Sheet1!$B$2:$B$198,"-",0)="Glade"),"Out","No")</f>
        <v>No</v>
      </c>
      <c r="J898" s="90"/>
      <c r="K898" s="91"/>
      <c r="L898" s="91"/>
      <c r="M898" s="91"/>
      <c r="N898" s="92"/>
      <c r="O898" s="89"/>
      <c r="R898" t="b">
        <f t="shared" si="28"/>
        <v>0</v>
      </c>
    </row>
    <row r="899" spans="1:18" ht="15" thickBot="1" x14ac:dyDescent="0.35">
      <c r="A899" s="3" t="s">
        <v>1802</v>
      </c>
      <c r="B899" s="3" t="s">
        <v>1145</v>
      </c>
      <c r="C899" s="84">
        <f>IF(COUNTIF(Table8[Tag Number], A899), 1, 0)</f>
        <v>0</v>
      </c>
      <c r="D899" s="85">
        <f>IF(COUNTIF(Table9[Tag Number], A899), 1, 0)</f>
        <v>0</v>
      </c>
      <c r="E899" s="86">
        <f>IF(COUNTIF(Table10[Tag Number], A899), 1, 0)</f>
        <v>0</v>
      </c>
      <c r="F899" s="86">
        <f>IF(COUNTIF(Table11[Tag Number], A899), 1, 0)</f>
        <v>0</v>
      </c>
      <c r="G899" s="87">
        <f t="shared" si="29"/>
        <v>0</v>
      </c>
      <c r="H899" s="88" t="str" cm="1">
        <f t="array" ref="H899">_xlfn.IFS(OR(_xlfn.XLOOKUP(A899,Table9[Tag Number],Table9[Status],"-",0)="Dead",
        _xlfn.XLOOKUP(A899,Table10[Tag Number],Table10[Status],"-",0)="Dead",
        _xlfn.XLOOKUP(A899,Table11[Tag Number],Table11[Status],"-",0)="Dead",
        _xlfn.XLOOKUP(A899,Table8[Tag Number],Table8[Status],"-",0)="Dead"),"Dead",
     OR(_xlfn.XLOOKUP(A899,Table11[Tag Number],Table11[Status],"-",0)="Alive",
        _xlfn.XLOOKUP(A899,Table10[Tag Number],Table10[Status],"-",0)="Alive",
        _xlfn.XLOOKUP(A899,Table9[Tag Number],Table9[Status],"-",0)="Alive",
        _xlfn.XLOOKUP(A899,Table8[Tag Number],Table8[Status],"-",0)="Alive"),"Alive",
     OR(_xlfn.XLOOKUP(A899,Table9[Tag Number],Table9[Status],"-",0)="-",
        _xlfn.XLOOKUP(A899,Table10[Tag Number],Table10[Status],"-",0)="-",
        _xlfn.XLOOKUP(A899,Table11[Tag Number],Table11[Status],"-",0)="-",
        _xlfn.XLOOKUP(A899,Table8[Tag Number],Table8[Status],"-",0)="-"),
   "-")</f>
        <v>-</v>
      </c>
      <c r="I899" s="88" t="str">
        <f>IF((_xlfn.XLOOKUP(B899,[2]Sheet1!$A$2:$A$198,[2]Sheet1!$B$2:$B$198,"-",0)="Glade"),"Out","No")</f>
        <v>No</v>
      </c>
      <c r="J899" s="90"/>
      <c r="K899" s="91"/>
      <c r="L899" s="91"/>
      <c r="M899" s="91"/>
      <c r="N899" s="92"/>
      <c r="O899" s="89"/>
      <c r="R899" t="b">
        <f t="shared" si="28"/>
        <v>0</v>
      </c>
    </row>
    <row r="900" spans="1:18" ht="15" thickBot="1" x14ac:dyDescent="0.35">
      <c r="A900" s="2" t="s">
        <v>1803</v>
      </c>
      <c r="B900" s="2" t="s">
        <v>1145</v>
      </c>
      <c r="C900" s="84">
        <f>IF(COUNTIF(Table8[Tag Number], A900), 1, 0)</f>
        <v>0</v>
      </c>
      <c r="D900" s="85">
        <f>IF(COUNTIF(Table9[Tag Number], A900), 1, 0)</f>
        <v>0</v>
      </c>
      <c r="E900" s="86">
        <f>IF(COUNTIF(Table10[Tag Number], A900), 1, 0)</f>
        <v>0</v>
      </c>
      <c r="F900" s="86">
        <f>IF(COUNTIF(Table11[Tag Number], A900), 1, 0)</f>
        <v>0</v>
      </c>
      <c r="G900" s="87">
        <f t="shared" si="29"/>
        <v>0</v>
      </c>
      <c r="H900" s="88" t="str" cm="1">
        <f t="array" ref="H900">_xlfn.IFS(OR(_xlfn.XLOOKUP(A900,Table9[Tag Number],Table9[Status],"-",0)="Dead",
        _xlfn.XLOOKUP(A900,Table10[Tag Number],Table10[Status],"-",0)="Dead",
        _xlfn.XLOOKUP(A900,Table11[Tag Number],Table11[Status],"-",0)="Dead",
        _xlfn.XLOOKUP(A900,Table8[Tag Number],Table8[Status],"-",0)="Dead"),"Dead",
     OR(_xlfn.XLOOKUP(A900,Table11[Tag Number],Table11[Status],"-",0)="Alive",
        _xlfn.XLOOKUP(A900,Table10[Tag Number],Table10[Status],"-",0)="Alive",
        _xlfn.XLOOKUP(A900,Table9[Tag Number],Table9[Status],"-",0)="Alive",
        _xlfn.XLOOKUP(A900,Table8[Tag Number],Table8[Status],"-",0)="Alive"),"Alive",
     OR(_xlfn.XLOOKUP(A900,Table9[Tag Number],Table9[Status],"-",0)="-",
        _xlfn.XLOOKUP(A900,Table10[Tag Number],Table10[Status],"-",0)="-",
        _xlfn.XLOOKUP(A900,Table11[Tag Number],Table11[Status],"-",0)="-",
        _xlfn.XLOOKUP(A900,Table8[Tag Number],Table8[Status],"-",0)="-"),
   "-")</f>
        <v>-</v>
      </c>
      <c r="I900" s="88" t="str">
        <f>IF((_xlfn.XLOOKUP(B900,[2]Sheet1!$A$2:$A$198,[2]Sheet1!$B$2:$B$198,"-",0)="Glade"),"Out","No")</f>
        <v>No</v>
      </c>
      <c r="J900" s="90"/>
      <c r="K900" s="91"/>
      <c r="L900" s="91"/>
      <c r="M900" s="91"/>
      <c r="N900" s="92"/>
      <c r="O900" s="89"/>
      <c r="R900" t="b">
        <f t="shared" ref="R900:R963" si="30">IF(G900&gt;1,A900)</f>
        <v>0</v>
      </c>
    </row>
    <row r="901" spans="1:18" ht="15" thickBot="1" x14ac:dyDescent="0.35">
      <c r="A901" s="3" t="s">
        <v>1804</v>
      </c>
      <c r="B901" s="3" t="s">
        <v>1145</v>
      </c>
      <c r="C901" s="84">
        <f>IF(COUNTIF(Table8[Tag Number], A901), 1, 0)</f>
        <v>0</v>
      </c>
      <c r="D901" s="85">
        <f>IF(COUNTIF(Table9[Tag Number], A901), 1, 0)</f>
        <v>0</v>
      </c>
      <c r="E901" s="86">
        <f>IF(COUNTIF(Table10[Tag Number], A901), 1, 0)</f>
        <v>0</v>
      </c>
      <c r="F901" s="86">
        <f>IF(COUNTIF(Table11[Tag Number], A901), 1, 0)</f>
        <v>0</v>
      </c>
      <c r="G901" s="87">
        <f t="shared" ref="G901:G964" si="31">SUM(C901:F901)</f>
        <v>0</v>
      </c>
      <c r="H901" s="88" t="str" cm="1">
        <f t="array" ref="H901">_xlfn.IFS(OR(_xlfn.XLOOKUP(A901,Table9[Tag Number],Table9[Status],"-",0)="Dead",
        _xlfn.XLOOKUP(A901,Table10[Tag Number],Table10[Status],"-",0)="Dead",
        _xlfn.XLOOKUP(A901,Table11[Tag Number],Table11[Status],"-",0)="Dead",
        _xlfn.XLOOKUP(A901,Table8[Tag Number],Table8[Status],"-",0)="Dead"),"Dead",
     OR(_xlfn.XLOOKUP(A901,Table11[Tag Number],Table11[Status],"-",0)="Alive",
        _xlfn.XLOOKUP(A901,Table10[Tag Number],Table10[Status],"-",0)="Alive",
        _xlfn.XLOOKUP(A901,Table9[Tag Number],Table9[Status],"-",0)="Alive",
        _xlfn.XLOOKUP(A901,Table8[Tag Number],Table8[Status],"-",0)="Alive"),"Alive",
     OR(_xlfn.XLOOKUP(A901,Table9[Tag Number],Table9[Status],"-",0)="-",
        _xlfn.XLOOKUP(A901,Table10[Tag Number],Table10[Status],"-",0)="-",
        _xlfn.XLOOKUP(A901,Table11[Tag Number],Table11[Status],"-",0)="-",
        _xlfn.XLOOKUP(A901,Table8[Tag Number],Table8[Status],"-",0)="-"),
   "-")</f>
        <v>-</v>
      </c>
      <c r="I901" s="88" t="str">
        <f>IF((_xlfn.XLOOKUP(B901,[2]Sheet1!$A$2:$A$198,[2]Sheet1!$B$2:$B$198,"-",0)="Glade"),"Out","No")</f>
        <v>No</v>
      </c>
      <c r="J901" s="90"/>
      <c r="K901" s="91"/>
      <c r="L901" s="91"/>
      <c r="M901" s="91"/>
      <c r="N901" s="92"/>
      <c r="O901" s="89"/>
      <c r="R901" t="b">
        <f t="shared" si="30"/>
        <v>0</v>
      </c>
    </row>
    <row r="902" spans="1:18" ht="15" thickBot="1" x14ac:dyDescent="0.35">
      <c r="A902" s="2" t="s">
        <v>1805</v>
      </c>
      <c r="B902" s="2" t="s">
        <v>1145</v>
      </c>
      <c r="C902" s="84">
        <f>IF(COUNTIF(Table8[Tag Number], A902), 1, 0)</f>
        <v>0</v>
      </c>
      <c r="D902" s="85">
        <f>IF(COUNTIF(Table9[Tag Number], A902), 1, 0)</f>
        <v>0</v>
      </c>
      <c r="E902" s="86">
        <f>IF(COUNTIF(Table10[Tag Number], A902), 1, 0)</f>
        <v>0</v>
      </c>
      <c r="F902" s="86">
        <f>IF(COUNTIF(Table11[Tag Number], A902), 1, 0)</f>
        <v>0</v>
      </c>
      <c r="G902" s="87">
        <f t="shared" si="31"/>
        <v>0</v>
      </c>
      <c r="H902" s="88" t="str" cm="1">
        <f t="array" ref="H902">_xlfn.IFS(OR(_xlfn.XLOOKUP(A902,Table9[Tag Number],Table9[Status],"-",0)="Dead",
        _xlfn.XLOOKUP(A902,Table10[Tag Number],Table10[Status],"-",0)="Dead",
        _xlfn.XLOOKUP(A902,Table11[Tag Number],Table11[Status],"-",0)="Dead",
        _xlfn.XLOOKUP(A902,Table8[Tag Number],Table8[Status],"-",0)="Dead"),"Dead",
     OR(_xlfn.XLOOKUP(A902,Table11[Tag Number],Table11[Status],"-",0)="Alive",
        _xlfn.XLOOKUP(A902,Table10[Tag Number],Table10[Status],"-",0)="Alive",
        _xlfn.XLOOKUP(A902,Table9[Tag Number],Table9[Status],"-",0)="Alive",
        _xlfn.XLOOKUP(A902,Table8[Tag Number],Table8[Status],"-",0)="Alive"),"Alive",
     OR(_xlfn.XLOOKUP(A902,Table9[Tag Number],Table9[Status],"-",0)="-",
        _xlfn.XLOOKUP(A902,Table10[Tag Number],Table10[Status],"-",0)="-",
        _xlfn.XLOOKUP(A902,Table11[Tag Number],Table11[Status],"-",0)="-",
        _xlfn.XLOOKUP(A902,Table8[Tag Number],Table8[Status],"-",0)="-"),
   "-")</f>
        <v>-</v>
      </c>
      <c r="I902" s="88" t="str">
        <f>IF((_xlfn.XLOOKUP(B902,[2]Sheet1!$A$2:$A$198,[2]Sheet1!$B$2:$B$198,"-",0)="Glade"),"Out","No")</f>
        <v>No</v>
      </c>
      <c r="J902" s="90"/>
      <c r="K902" s="91"/>
      <c r="L902" s="91"/>
      <c r="M902" s="91"/>
      <c r="N902" s="92"/>
      <c r="O902" s="89"/>
      <c r="R902" t="b">
        <f t="shared" si="30"/>
        <v>0</v>
      </c>
    </row>
    <row r="903" spans="1:18" ht="15" thickBot="1" x14ac:dyDescent="0.35">
      <c r="A903" s="3" t="s">
        <v>1806</v>
      </c>
      <c r="B903" s="3" t="s">
        <v>1145</v>
      </c>
      <c r="C903" s="84">
        <f>IF(COUNTIF(Table8[Tag Number], A903), 1, 0)</f>
        <v>0</v>
      </c>
      <c r="D903" s="85">
        <f>IF(COUNTIF(Table9[Tag Number], A903), 1, 0)</f>
        <v>0</v>
      </c>
      <c r="E903" s="86">
        <f>IF(COUNTIF(Table10[Tag Number], A903), 1, 0)</f>
        <v>0</v>
      </c>
      <c r="F903" s="86">
        <f>IF(COUNTIF(Table11[Tag Number], A903), 1, 0)</f>
        <v>0</v>
      </c>
      <c r="G903" s="87">
        <f t="shared" si="31"/>
        <v>0</v>
      </c>
      <c r="H903" s="88" t="str" cm="1">
        <f t="array" ref="H903">_xlfn.IFS(OR(_xlfn.XLOOKUP(A903,Table9[Tag Number],Table9[Status],"-",0)="Dead",
        _xlfn.XLOOKUP(A903,Table10[Tag Number],Table10[Status],"-",0)="Dead",
        _xlfn.XLOOKUP(A903,Table11[Tag Number],Table11[Status],"-",0)="Dead",
        _xlfn.XLOOKUP(A903,Table8[Tag Number],Table8[Status],"-",0)="Dead"),"Dead",
     OR(_xlfn.XLOOKUP(A903,Table11[Tag Number],Table11[Status],"-",0)="Alive",
        _xlfn.XLOOKUP(A903,Table10[Tag Number],Table10[Status],"-",0)="Alive",
        _xlfn.XLOOKUP(A903,Table9[Tag Number],Table9[Status],"-",0)="Alive",
        _xlfn.XLOOKUP(A903,Table8[Tag Number],Table8[Status],"-",0)="Alive"),"Alive",
     OR(_xlfn.XLOOKUP(A903,Table9[Tag Number],Table9[Status],"-",0)="-",
        _xlfn.XLOOKUP(A903,Table10[Tag Number],Table10[Status],"-",0)="-",
        _xlfn.XLOOKUP(A903,Table11[Tag Number],Table11[Status],"-",0)="-",
        _xlfn.XLOOKUP(A903,Table8[Tag Number],Table8[Status],"-",0)="-"),
   "-")</f>
        <v>-</v>
      </c>
      <c r="I903" s="88" t="str">
        <f>IF((_xlfn.XLOOKUP(B903,[2]Sheet1!$A$2:$A$198,[2]Sheet1!$B$2:$B$198,"-",0)="Glade"),"Out","No")</f>
        <v>No</v>
      </c>
      <c r="J903" s="90"/>
      <c r="K903" s="91"/>
      <c r="L903" s="91"/>
      <c r="M903" s="91"/>
      <c r="N903" s="92"/>
      <c r="O903" s="89"/>
      <c r="R903" t="b">
        <f t="shared" si="30"/>
        <v>0</v>
      </c>
    </row>
    <row r="904" spans="1:18" ht="15" thickBot="1" x14ac:dyDescent="0.35">
      <c r="A904" s="2" t="s">
        <v>1807</v>
      </c>
      <c r="B904" s="2" t="s">
        <v>1145</v>
      </c>
      <c r="C904" s="84">
        <f>IF(COUNTIF(Table8[Tag Number], A904), 1, 0)</f>
        <v>0</v>
      </c>
      <c r="D904" s="85">
        <f>IF(COUNTIF(Table9[Tag Number], A904), 1, 0)</f>
        <v>0</v>
      </c>
      <c r="E904" s="86">
        <f>IF(COUNTIF(Table10[Tag Number], A904), 1, 0)</f>
        <v>0</v>
      </c>
      <c r="F904" s="86">
        <f>IF(COUNTIF(Table11[Tag Number], A904), 1, 0)</f>
        <v>0</v>
      </c>
      <c r="G904" s="87">
        <f t="shared" si="31"/>
        <v>0</v>
      </c>
      <c r="H904" s="88" t="str" cm="1">
        <f t="array" ref="H904">_xlfn.IFS(OR(_xlfn.XLOOKUP(A904,Table9[Tag Number],Table9[Status],"-",0)="Dead",
        _xlfn.XLOOKUP(A904,Table10[Tag Number],Table10[Status],"-",0)="Dead",
        _xlfn.XLOOKUP(A904,Table11[Tag Number],Table11[Status],"-",0)="Dead",
        _xlfn.XLOOKUP(A904,Table8[Tag Number],Table8[Status],"-",0)="Dead"),"Dead",
     OR(_xlfn.XLOOKUP(A904,Table11[Tag Number],Table11[Status],"-",0)="Alive",
        _xlfn.XLOOKUP(A904,Table10[Tag Number],Table10[Status],"-",0)="Alive",
        _xlfn.XLOOKUP(A904,Table9[Tag Number],Table9[Status],"-",0)="Alive",
        _xlfn.XLOOKUP(A904,Table8[Tag Number],Table8[Status],"-",0)="Alive"),"Alive",
     OR(_xlfn.XLOOKUP(A904,Table9[Tag Number],Table9[Status],"-",0)="-",
        _xlfn.XLOOKUP(A904,Table10[Tag Number],Table10[Status],"-",0)="-",
        _xlfn.XLOOKUP(A904,Table11[Tag Number],Table11[Status],"-",0)="-",
        _xlfn.XLOOKUP(A904,Table8[Tag Number],Table8[Status],"-",0)="-"),
   "-")</f>
        <v>-</v>
      </c>
      <c r="I904" s="88" t="str">
        <f>IF((_xlfn.XLOOKUP(B904,[2]Sheet1!$A$2:$A$198,[2]Sheet1!$B$2:$B$198,"-",0)="Glade"),"Out","No")</f>
        <v>No</v>
      </c>
      <c r="J904" s="90"/>
      <c r="K904" s="91"/>
      <c r="L904" s="91"/>
      <c r="M904" s="91"/>
      <c r="N904" s="92"/>
      <c r="O904" s="89"/>
      <c r="R904" t="b">
        <f t="shared" si="30"/>
        <v>0</v>
      </c>
    </row>
    <row r="905" spans="1:18" ht="15" thickBot="1" x14ac:dyDescent="0.35">
      <c r="A905" s="3" t="s">
        <v>405</v>
      </c>
      <c r="B905" s="3" t="s">
        <v>1137</v>
      </c>
      <c r="C905" s="84">
        <f>IF(COUNTIF(Table8[Tag Number], A905), 1, 0)</f>
        <v>0</v>
      </c>
      <c r="D905" s="85">
        <f>IF(COUNTIF(Table9[Tag Number], A905), 1, 0)</f>
        <v>0</v>
      </c>
      <c r="E905" s="86">
        <f>IF(COUNTIF(Table10[Tag Number], A905), 1, 0)</f>
        <v>0</v>
      </c>
      <c r="F905" s="86">
        <f>IF(COUNTIF(Table11[Tag Number], A905), 1, 0)</f>
        <v>1</v>
      </c>
      <c r="G905" s="87">
        <f t="shared" si="31"/>
        <v>1</v>
      </c>
      <c r="H905" s="88" t="str" cm="1">
        <f t="array" ref="H905">_xlfn.IFS(OR(_xlfn.XLOOKUP(A905,Table9[Tag Number],Table9[Status],"-",0)="Dead",
        _xlfn.XLOOKUP(A905,Table10[Tag Number],Table10[Status],"-",0)="Dead",
        _xlfn.XLOOKUP(A905,Table11[Tag Number],Table11[Status],"-",0)="Dead",
        _xlfn.XLOOKUP(A905,Table8[Tag Number],Table8[Status],"-",0)="Dead"),"Dead",
     OR(_xlfn.XLOOKUP(A905,Table11[Tag Number],Table11[Status],"-",0)="Alive",
        _xlfn.XLOOKUP(A905,Table10[Tag Number],Table10[Status],"-",0)="Alive",
        _xlfn.XLOOKUP(A905,Table9[Tag Number],Table9[Status],"-",0)="Alive",
        _xlfn.XLOOKUP(A905,Table8[Tag Number],Table8[Status],"-",0)="Alive"),"Alive",
     OR(_xlfn.XLOOKUP(A905,Table9[Tag Number],Table9[Status],"-",0)="-",
        _xlfn.XLOOKUP(A905,Table10[Tag Number],Table10[Status],"-",0)="-",
        _xlfn.XLOOKUP(A905,Table11[Tag Number],Table11[Status],"-",0)="-",
        _xlfn.XLOOKUP(A905,Table8[Tag Number],Table8[Status],"-",0)="-"),
   "-")</f>
        <v>Alive</v>
      </c>
      <c r="I905" s="88" t="str">
        <f>IF((_xlfn.XLOOKUP(B905,[2]Sheet1!$A$2:$A$198,[2]Sheet1!$B$2:$B$198,"-",0)="Glade"),"Out","No")</f>
        <v>No</v>
      </c>
      <c r="J905" s="90"/>
      <c r="K905" s="91"/>
      <c r="L905" s="91"/>
      <c r="M905" s="91"/>
      <c r="N905" s="92"/>
      <c r="O905" s="89"/>
      <c r="R905" t="b">
        <f t="shared" si="30"/>
        <v>0</v>
      </c>
    </row>
    <row r="906" spans="1:18" ht="15" thickBot="1" x14ac:dyDescent="0.35">
      <c r="A906" s="2" t="s">
        <v>1808</v>
      </c>
      <c r="B906" s="2" t="s">
        <v>1145</v>
      </c>
      <c r="C906" s="84">
        <f>IF(COUNTIF(Table8[Tag Number], A906), 1, 0)</f>
        <v>0</v>
      </c>
      <c r="D906" s="85">
        <f>IF(COUNTIF(Table9[Tag Number], A906), 1, 0)</f>
        <v>0</v>
      </c>
      <c r="E906" s="86">
        <f>IF(COUNTIF(Table10[Tag Number], A906), 1, 0)</f>
        <v>0</v>
      </c>
      <c r="F906" s="86">
        <f>IF(COUNTIF(Table11[Tag Number], A906), 1, 0)</f>
        <v>0</v>
      </c>
      <c r="G906" s="87">
        <f t="shared" si="31"/>
        <v>0</v>
      </c>
      <c r="H906" s="88" t="str" cm="1">
        <f t="array" ref="H906">_xlfn.IFS(OR(_xlfn.XLOOKUP(A906,Table9[Tag Number],Table9[Status],"-",0)="Dead",
        _xlfn.XLOOKUP(A906,Table10[Tag Number],Table10[Status],"-",0)="Dead",
        _xlfn.XLOOKUP(A906,Table11[Tag Number],Table11[Status],"-",0)="Dead",
        _xlfn.XLOOKUP(A906,Table8[Tag Number],Table8[Status],"-",0)="Dead"),"Dead",
     OR(_xlfn.XLOOKUP(A906,Table11[Tag Number],Table11[Status],"-",0)="Alive",
        _xlfn.XLOOKUP(A906,Table10[Tag Number],Table10[Status],"-",0)="Alive",
        _xlfn.XLOOKUP(A906,Table9[Tag Number],Table9[Status],"-",0)="Alive",
        _xlfn.XLOOKUP(A906,Table8[Tag Number],Table8[Status],"-",0)="Alive"),"Alive",
     OR(_xlfn.XLOOKUP(A906,Table9[Tag Number],Table9[Status],"-",0)="-",
        _xlfn.XLOOKUP(A906,Table10[Tag Number],Table10[Status],"-",0)="-",
        _xlfn.XLOOKUP(A906,Table11[Tag Number],Table11[Status],"-",0)="-",
        _xlfn.XLOOKUP(A906,Table8[Tag Number],Table8[Status],"-",0)="-"),
   "-")</f>
        <v>-</v>
      </c>
      <c r="I906" s="88" t="str">
        <f>IF((_xlfn.XLOOKUP(B906,[2]Sheet1!$A$2:$A$198,[2]Sheet1!$B$2:$B$198,"-",0)="Glade"),"Out","No")</f>
        <v>No</v>
      </c>
      <c r="J906" s="90"/>
      <c r="K906" s="91"/>
      <c r="L906" s="91"/>
      <c r="M906" s="91"/>
      <c r="N906" s="92"/>
      <c r="O906" s="89"/>
      <c r="R906" t="b">
        <f t="shared" si="30"/>
        <v>0</v>
      </c>
    </row>
    <row r="907" spans="1:18" ht="15" thickBot="1" x14ac:dyDescent="0.35">
      <c r="A907" s="3" t="s">
        <v>688</v>
      </c>
      <c r="B907" s="3" t="s">
        <v>1145</v>
      </c>
      <c r="C907" s="84">
        <f>IF(COUNTIF(Table8[Tag Number], A907), 1, 0)</f>
        <v>1</v>
      </c>
      <c r="D907" s="85">
        <f>IF(COUNTIF(Table9[Tag Number], A907), 1, 0)</f>
        <v>1</v>
      </c>
      <c r="E907" s="86">
        <f>IF(COUNTIF(Table10[Tag Number], A907), 1, 0)</f>
        <v>1</v>
      </c>
      <c r="F907" s="86">
        <f>IF(COUNTIF(Table11[Tag Number], A907), 1, 0)</f>
        <v>1</v>
      </c>
      <c r="G907" s="87">
        <f t="shared" si="31"/>
        <v>4</v>
      </c>
      <c r="H907" s="88" t="str" cm="1">
        <f t="array" ref="H907">_xlfn.IFS(OR(_xlfn.XLOOKUP(A907,Table9[Tag Number],Table9[Status],"-",0)="Dead",
        _xlfn.XLOOKUP(A907,Table10[Tag Number],Table10[Status],"-",0)="Dead",
        _xlfn.XLOOKUP(A907,Table11[Tag Number],Table11[Status],"-",0)="Dead",
        _xlfn.XLOOKUP(A907,Table8[Tag Number],Table8[Status],"-",0)="Dead"),"Dead",
     OR(_xlfn.XLOOKUP(A907,Table11[Tag Number],Table11[Status],"-",0)="Alive",
        _xlfn.XLOOKUP(A907,Table10[Tag Number],Table10[Status],"-",0)="Alive",
        _xlfn.XLOOKUP(A907,Table9[Tag Number],Table9[Status],"-",0)="Alive",
        _xlfn.XLOOKUP(A907,Table8[Tag Number],Table8[Status],"-",0)="Alive"),"Alive",
     OR(_xlfn.XLOOKUP(A907,Table9[Tag Number],Table9[Status],"-",0)="-",
        _xlfn.XLOOKUP(A907,Table10[Tag Number],Table10[Status],"-",0)="-",
        _xlfn.XLOOKUP(A907,Table11[Tag Number],Table11[Status],"-",0)="-",
        _xlfn.XLOOKUP(A907,Table8[Tag Number],Table8[Status],"-",0)="-"),
   "-")</f>
        <v>Alive</v>
      </c>
      <c r="I907" s="88" t="str">
        <f>IF((_xlfn.XLOOKUP(B907,[2]Sheet1!$A$2:$A$198,[2]Sheet1!$B$2:$B$198,"-",0)="Glade"),"Out","No")</f>
        <v>No</v>
      </c>
      <c r="J907" s="90"/>
      <c r="K907" s="91"/>
      <c r="L907" s="91"/>
      <c r="M907" s="91"/>
      <c r="N907" s="92"/>
      <c r="O907" s="89"/>
      <c r="R907" t="str">
        <f t="shared" si="30"/>
        <v>B913</v>
      </c>
    </row>
    <row r="908" spans="1:18" ht="15" thickBot="1" x14ac:dyDescent="0.35">
      <c r="A908" s="2" t="s">
        <v>730</v>
      </c>
      <c r="B908" s="2" t="s">
        <v>1137</v>
      </c>
      <c r="C908" s="84">
        <f>IF(COUNTIF(Table8[Tag Number], A908), 1, 0)</f>
        <v>1</v>
      </c>
      <c r="D908" s="85">
        <f>IF(COUNTIF(Table9[Tag Number], A908), 1, 0)</f>
        <v>0</v>
      </c>
      <c r="E908" s="86">
        <f>IF(COUNTIF(Table10[Tag Number], A908), 1, 0)</f>
        <v>0</v>
      </c>
      <c r="F908" s="86">
        <f>IF(COUNTIF(Table11[Tag Number], A908), 1, 0)</f>
        <v>0</v>
      </c>
      <c r="G908" s="87">
        <f t="shared" si="31"/>
        <v>1</v>
      </c>
      <c r="H908" s="88" t="str" cm="1">
        <f t="array" ref="H908">_xlfn.IFS(OR(_xlfn.XLOOKUP(A908,Table9[Tag Number],Table9[Status],"-",0)="Dead",
        _xlfn.XLOOKUP(A908,Table10[Tag Number],Table10[Status],"-",0)="Dead",
        _xlfn.XLOOKUP(A908,Table11[Tag Number],Table11[Status],"-",0)="Dead",
        _xlfn.XLOOKUP(A908,Table8[Tag Number],Table8[Status],"-",0)="Dead"),"Dead",
     OR(_xlfn.XLOOKUP(A908,Table11[Tag Number],Table11[Status],"-",0)="Alive",
        _xlfn.XLOOKUP(A908,Table10[Tag Number],Table10[Status],"-",0)="Alive",
        _xlfn.XLOOKUP(A908,Table9[Tag Number],Table9[Status],"-",0)="Alive",
        _xlfn.XLOOKUP(A908,Table8[Tag Number],Table8[Status],"-",0)="Alive"),"Alive",
     OR(_xlfn.XLOOKUP(A908,Table9[Tag Number],Table9[Status],"-",0)="-",
        _xlfn.XLOOKUP(A908,Table10[Tag Number],Table10[Status],"-",0)="-",
        _xlfn.XLOOKUP(A908,Table11[Tag Number],Table11[Status],"-",0)="-",
        _xlfn.XLOOKUP(A908,Table8[Tag Number],Table8[Status],"-",0)="-"),
   "-")</f>
        <v>Alive</v>
      </c>
      <c r="I908" s="88" t="str">
        <f>IF((_xlfn.XLOOKUP(B908,[2]Sheet1!$A$2:$A$198,[2]Sheet1!$B$2:$B$198,"-",0)="Glade"),"Out","No")</f>
        <v>No</v>
      </c>
      <c r="J908" s="90"/>
      <c r="K908" s="91"/>
      <c r="L908" s="91"/>
      <c r="M908" s="91"/>
      <c r="N908" s="92"/>
      <c r="O908" s="89"/>
      <c r="R908" t="b">
        <f t="shared" si="30"/>
        <v>0</v>
      </c>
    </row>
    <row r="909" spans="1:18" ht="15" thickBot="1" x14ac:dyDescent="0.35">
      <c r="A909" s="3" t="s">
        <v>1809</v>
      </c>
      <c r="B909" s="3" t="s">
        <v>1145</v>
      </c>
      <c r="C909" s="84">
        <f>IF(COUNTIF(Table8[Tag Number], A909), 1, 0)</f>
        <v>0</v>
      </c>
      <c r="D909" s="85">
        <f>IF(COUNTIF(Table9[Tag Number], A909), 1, 0)</f>
        <v>0</v>
      </c>
      <c r="E909" s="86">
        <f>IF(COUNTIF(Table10[Tag Number], A909), 1, 0)</f>
        <v>0</v>
      </c>
      <c r="F909" s="86">
        <f>IF(COUNTIF(Table11[Tag Number], A909), 1, 0)</f>
        <v>0</v>
      </c>
      <c r="G909" s="87">
        <f t="shared" si="31"/>
        <v>0</v>
      </c>
      <c r="H909" s="88" t="str" cm="1">
        <f t="array" ref="H909">_xlfn.IFS(OR(_xlfn.XLOOKUP(A909,Table9[Tag Number],Table9[Status],"-",0)="Dead",
        _xlfn.XLOOKUP(A909,Table10[Tag Number],Table10[Status],"-",0)="Dead",
        _xlfn.XLOOKUP(A909,Table11[Tag Number],Table11[Status],"-",0)="Dead",
        _xlfn.XLOOKUP(A909,Table8[Tag Number],Table8[Status],"-",0)="Dead"),"Dead",
     OR(_xlfn.XLOOKUP(A909,Table11[Tag Number],Table11[Status],"-",0)="Alive",
        _xlfn.XLOOKUP(A909,Table10[Tag Number],Table10[Status],"-",0)="Alive",
        _xlfn.XLOOKUP(A909,Table9[Tag Number],Table9[Status],"-",0)="Alive",
        _xlfn.XLOOKUP(A909,Table8[Tag Number],Table8[Status],"-",0)="Alive"),"Alive",
     OR(_xlfn.XLOOKUP(A909,Table9[Tag Number],Table9[Status],"-",0)="-",
        _xlfn.XLOOKUP(A909,Table10[Tag Number],Table10[Status],"-",0)="-",
        _xlfn.XLOOKUP(A909,Table11[Tag Number],Table11[Status],"-",0)="-",
        _xlfn.XLOOKUP(A909,Table8[Tag Number],Table8[Status],"-",0)="-"),
   "-")</f>
        <v>-</v>
      </c>
      <c r="I909" s="88" t="str">
        <f>IF((_xlfn.XLOOKUP(B909,[2]Sheet1!$A$2:$A$198,[2]Sheet1!$B$2:$B$198,"-",0)="Glade"),"Out","No")</f>
        <v>No</v>
      </c>
      <c r="J909" s="90"/>
      <c r="K909" s="91"/>
      <c r="L909" s="91"/>
      <c r="M909" s="91"/>
      <c r="N909" s="92"/>
      <c r="O909" s="89"/>
      <c r="R909" t="b">
        <f t="shared" si="30"/>
        <v>0</v>
      </c>
    </row>
    <row r="910" spans="1:18" ht="15" thickBot="1" x14ac:dyDescent="0.35">
      <c r="A910" s="2" t="s">
        <v>1810</v>
      </c>
      <c r="B910" s="2" t="s">
        <v>1145</v>
      </c>
      <c r="C910" s="84">
        <f>IF(COUNTIF(Table8[Tag Number], A910), 1, 0)</f>
        <v>0</v>
      </c>
      <c r="D910" s="85">
        <f>IF(COUNTIF(Table9[Tag Number], A910), 1, 0)</f>
        <v>0</v>
      </c>
      <c r="E910" s="86">
        <f>IF(COUNTIF(Table10[Tag Number], A910), 1, 0)</f>
        <v>0</v>
      </c>
      <c r="F910" s="86">
        <f>IF(COUNTIF(Table11[Tag Number], A910), 1, 0)</f>
        <v>0</v>
      </c>
      <c r="G910" s="87">
        <f t="shared" si="31"/>
        <v>0</v>
      </c>
      <c r="H910" s="88" t="str" cm="1">
        <f t="array" ref="H910">_xlfn.IFS(OR(_xlfn.XLOOKUP(A910,Table9[Tag Number],Table9[Status],"-",0)="Dead",
        _xlfn.XLOOKUP(A910,Table10[Tag Number],Table10[Status],"-",0)="Dead",
        _xlfn.XLOOKUP(A910,Table11[Tag Number],Table11[Status],"-",0)="Dead",
        _xlfn.XLOOKUP(A910,Table8[Tag Number],Table8[Status],"-",0)="Dead"),"Dead",
     OR(_xlfn.XLOOKUP(A910,Table11[Tag Number],Table11[Status],"-",0)="Alive",
        _xlfn.XLOOKUP(A910,Table10[Tag Number],Table10[Status],"-",0)="Alive",
        _xlfn.XLOOKUP(A910,Table9[Tag Number],Table9[Status],"-",0)="Alive",
        _xlfn.XLOOKUP(A910,Table8[Tag Number],Table8[Status],"-",0)="Alive"),"Alive",
     OR(_xlfn.XLOOKUP(A910,Table9[Tag Number],Table9[Status],"-",0)="-",
        _xlfn.XLOOKUP(A910,Table10[Tag Number],Table10[Status],"-",0)="-",
        _xlfn.XLOOKUP(A910,Table11[Tag Number],Table11[Status],"-",0)="-",
        _xlfn.XLOOKUP(A910,Table8[Tag Number],Table8[Status],"-",0)="-"),
   "-")</f>
        <v>-</v>
      </c>
      <c r="I910" s="88" t="str">
        <f>IF((_xlfn.XLOOKUP(B910,[2]Sheet1!$A$2:$A$198,[2]Sheet1!$B$2:$B$198,"-",0)="Glade"),"Out","No")</f>
        <v>No</v>
      </c>
      <c r="J910" s="90"/>
      <c r="K910" s="91"/>
      <c r="L910" s="91"/>
      <c r="M910" s="91"/>
      <c r="N910" s="92"/>
      <c r="O910" s="89"/>
      <c r="R910" t="b">
        <f t="shared" si="30"/>
        <v>0</v>
      </c>
    </row>
    <row r="911" spans="1:18" ht="15" thickBot="1" x14ac:dyDescent="0.35">
      <c r="A911" s="3" t="s">
        <v>564</v>
      </c>
      <c r="B911" s="3" t="s">
        <v>1137</v>
      </c>
      <c r="C911" s="84">
        <f>IF(COUNTIF(Table8[Tag Number], A911), 1, 0)</f>
        <v>0</v>
      </c>
      <c r="D911" s="85">
        <f>IF(COUNTIF(Table9[Tag Number], A911), 1, 0)</f>
        <v>0</v>
      </c>
      <c r="E911" s="86">
        <f>IF(COUNTIF(Table10[Tag Number], A911), 1, 0)</f>
        <v>1</v>
      </c>
      <c r="F911" s="86">
        <f>IF(COUNTIF(Table11[Tag Number], A911), 1, 0)</f>
        <v>1</v>
      </c>
      <c r="G911" s="87">
        <f t="shared" si="31"/>
        <v>2</v>
      </c>
      <c r="H911" s="88" t="str" cm="1">
        <f t="array" ref="H911">_xlfn.IFS(OR(_xlfn.XLOOKUP(A911,Table9[Tag Number],Table9[Status],"-",0)="Dead",
        _xlfn.XLOOKUP(A911,Table10[Tag Number],Table10[Status],"-",0)="Dead",
        _xlfn.XLOOKUP(A911,Table11[Tag Number],Table11[Status],"-",0)="Dead",
        _xlfn.XLOOKUP(A911,Table8[Tag Number],Table8[Status],"-",0)="Dead"),"Dead",
     OR(_xlfn.XLOOKUP(A911,Table11[Tag Number],Table11[Status],"-",0)="Alive",
        _xlfn.XLOOKUP(A911,Table10[Tag Number],Table10[Status],"-",0)="Alive",
        _xlfn.XLOOKUP(A911,Table9[Tag Number],Table9[Status],"-",0)="Alive",
        _xlfn.XLOOKUP(A911,Table8[Tag Number],Table8[Status],"-",0)="Alive"),"Alive",
     OR(_xlfn.XLOOKUP(A911,Table9[Tag Number],Table9[Status],"-",0)="-",
        _xlfn.XLOOKUP(A911,Table10[Tag Number],Table10[Status],"-",0)="-",
        _xlfn.XLOOKUP(A911,Table11[Tag Number],Table11[Status],"-",0)="-",
        _xlfn.XLOOKUP(A911,Table8[Tag Number],Table8[Status],"-",0)="-"),
   "-")</f>
        <v>Alive</v>
      </c>
      <c r="I911" s="88" t="str">
        <f>IF((_xlfn.XLOOKUP(B911,[2]Sheet1!$A$2:$A$198,[2]Sheet1!$B$2:$B$198,"-",0)="Glade"),"Out","No")</f>
        <v>No</v>
      </c>
      <c r="J911" s="90"/>
      <c r="K911" s="91"/>
      <c r="L911" s="91"/>
      <c r="M911" s="91"/>
      <c r="N911" s="92"/>
      <c r="O911" s="89"/>
      <c r="R911" t="str">
        <f t="shared" si="30"/>
        <v>B917</v>
      </c>
    </row>
    <row r="912" spans="1:18" ht="15" thickBot="1" x14ac:dyDescent="0.35">
      <c r="A912" s="2" t="s">
        <v>1811</v>
      </c>
      <c r="B912" s="2" t="s">
        <v>1145</v>
      </c>
      <c r="C912" s="84">
        <f>IF(COUNTIF(Table8[Tag Number], A912), 1, 0)</f>
        <v>0</v>
      </c>
      <c r="D912" s="85">
        <f>IF(COUNTIF(Table9[Tag Number], A912), 1, 0)</f>
        <v>0</v>
      </c>
      <c r="E912" s="86">
        <f>IF(COUNTIF(Table10[Tag Number], A912), 1, 0)</f>
        <v>0</v>
      </c>
      <c r="F912" s="86">
        <f>IF(COUNTIF(Table11[Tag Number], A912), 1, 0)</f>
        <v>0</v>
      </c>
      <c r="G912" s="87">
        <f t="shared" si="31"/>
        <v>0</v>
      </c>
      <c r="H912" s="88" t="str" cm="1">
        <f t="array" ref="H912">_xlfn.IFS(OR(_xlfn.XLOOKUP(A912,Table9[Tag Number],Table9[Status],"-",0)="Dead",
        _xlfn.XLOOKUP(A912,Table10[Tag Number],Table10[Status],"-",0)="Dead",
        _xlfn.XLOOKUP(A912,Table11[Tag Number],Table11[Status],"-",0)="Dead",
        _xlfn.XLOOKUP(A912,Table8[Tag Number],Table8[Status],"-",0)="Dead"),"Dead",
     OR(_xlfn.XLOOKUP(A912,Table11[Tag Number],Table11[Status],"-",0)="Alive",
        _xlfn.XLOOKUP(A912,Table10[Tag Number],Table10[Status],"-",0)="Alive",
        _xlfn.XLOOKUP(A912,Table9[Tag Number],Table9[Status],"-",0)="Alive",
        _xlfn.XLOOKUP(A912,Table8[Tag Number],Table8[Status],"-",0)="Alive"),"Alive",
     OR(_xlfn.XLOOKUP(A912,Table9[Tag Number],Table9[Status],"-",0)="-",
        _xlfn.XLOOKUP(A912,Table10[Tag Number],Table10[Status],"-",0)="-",
        _xlfn.XLOOKUP(A912,Table11[Tag Number],Table11[Status],"-",0)="-",
        _xlfn.XLOOKUP(A912,Table8[Tag Number],Table8[Status],"-",0)="-"),
   "-")</f>
        <v>-</v>
      </c>
      <c r="I912" s="88" t="str">
        <f>IF((_xlfn.XLOOKUP(B912,[2]Sheet1!$A$2:$A$198,[2]Sheet1!$B$2:$B$198,"-",0)="Glade"),"Out","No")</f>
        <v>No</v>
      </c>
      <c r="J912" s="90"/>
      <c r="K912" s="91"/>
      <c r="L912" s="91"/>
      <c r="M912" s="91"/>
      <c r="N912" s="92"/>
      <c r="O912" s="89"/>
      <c r="R912" t="b">
        <f t="shared" si="30"/>
        <v>0</v>
      </c>
    </row>
    <row r="913" spans="1:18" ht="15" thickBot="1" x14ac:dyDescent="0.35">
      <c r="A913" s="3" t="s">
        <v>1812</v>
      </c>
      <c r="B913" s="3" t="s">
        <v>1145</v>
      </c>
      <c r="C913" s="84">
        <f>IF(COUNTIF(Table8[Tag Number], A913), 1, 0)</f>
        <v>0</v>
      </c>
      <c r="D913" s="85">
        <f>IF(COUNTIF(Table9[Tag Number], A913), 1, 0)</f>
        <v>0</v>
      </c>
      <c r="E913" s="86">
        <f>IF(COUNTIF(Table10[Tag Number], A913), 1, 0)</f>
        <v>0</v>
      </c>
      <c r="F913" s="86">
        <f>IF(COUNTIF(Table11[Tag Number], A913), 1, 0)</f>
        <v>0</v>
      </c>
      <c r="G913" s="87">
        <f t="shared" si="31"/>
        <v>0</v>
      </c>
      <c r="H913" s="88" t="str" cm="1">
        <f t="array" ref="H913">_xlfn.IFS(OR(_xlfn.XLOOKUP(A913,Table9[Tag Number],Table9[Status],"-",0)="Dead",
        _xlfn.XLOOKUP(A913,Table10[Tag Number],Table10[Status],"-",0)="Dead",
        _xlfn.XLOOKUP(A913,Table11[Tag Number],Table11[Status],"-",0)="Dead",
        _xlfn.XLOOKUP(A913,Table8[Tag Number],Table8[Status],"-",0)="Dead"),"Dead",
     OR(_xlfn.XLOOKUP(A913,Table11[Tag Number],Table11[Status],"-",0)="Alive",
        _xlfn.XLOOKUP(A913,Table10[Tag Number],Table10[Status],"-",0)="Alive",
        _xlfn.XLOOKUP(A913,Table9[Tag Number],Table9[Status],"-",0)="Alive",
        _xlfn.XLOOKUP(A913,Table8[Tag Number],Table8[Status],"-",0)="Alive"),"Alive",
     OR(_xlfn.XLOOKUP(A913,Table9[Tag Number],Table9[Status],"-",0)="-",
        _xlfn.XLOOKUP(A913,Table10[Tag Number],Table10[Status],"-",0)="-",
        _xlfn.XLOOKUP(A913,Table11[Tag Number],Table11[Status],"-",0)="-",
        _xlfn.XLOOKUP(A913,Table8[Tag Number],Table8[Status],"-",0)="-"),
   "-")</f>
        <v>-</v>
      </c>
      <c r="I913" s="88" t="str">
        <f>IF((_xlfn.XLOOKUP(B913,[2]Sheet1!$A$2:$A$198,[2]Sheet1!$B$2:$B$198,"-",0)="Glade"),"Out","No")</f>
        <v>No</v>
      </c>
      <c r="J913" s="90"/>
      <c r="K913" s="91"/>
      <c r="L913" s="91"/>
      <c r="M913" s="91"/>
      <c r="N913" s="92"/>
      <c r="O913" s="89"/>
      <c r="R913" t="b">
        <f t="shared" si="30"/>
        <v>0</v>
      </c>
    </row>
    <row r="914" spans="1:18" ht="15" thickBot="1" x14ac:dyDescent="0.35">
      <c r="A914" s="2" t="s">
        <v>450</v>
      </c>
      <c r="B914" s="2" t="s">
        <v>1137</v>
      </c>
      <c r="C914" s="84">
        <f>IF(COUNTIF(Table8[Tag Number], A914), 1, 0)</f>
        <v>1</v>
      </c>
      <c r="D914" s="85">
        <f>IF(COUNTIF(Table9[Tag Number], A914), 1, 0)</f>
        <v>1</v>
      </c>
      <c r="E914" s="86">
        <f>IF(COUNTIF(Table10[Tag Number], A914), 1, 0)</f>
        <v>1</v>
      </c>
      <c r="F914" s="86">
        <f>IF(COUNTIF(Table11[Tag Number], A914), 1, 0)</f>
        <v>0</v>
      </c>
      <c r="G914" s="87">
        <f t="shared" si="31"/>
        <v>3</v>
      </c>
      <c r="H914" s="88" t="str" cm="1">
        <f t="array" ref="H914">_xlfn.IFS(OR(_xlfn.XLOOKUP(A914,Table9[Tag Number],Table9[Status],"-",0)="Dead",
        _xlfn.XLOOKUP(A914,Table10[Tag Number],Table10[Status],"-",0)="Dead",
        _xlfn.XLOOKUP(A914,Table11[Tag Number],Table11[Status],"-",0)="Dead",
        _xlfn.XLOOKUP(A914,Table8[Tag Number],Table8[Status],"-",0)="Dead"),"Dead",
     OR(_xlfn.XLOOKUP(A914,Table11[Tag Number],Table11[Status],"-",0)="Alive",
        _xlfn.XLOOKUP(A914,Table10[Tag Number],Table10[Status],"-",0)="Alive",
        _xlfn.XLOOKUP(A914,Table9[Tag Number],Table9[Status],"-",0)="Alive",
        _xlfn.XLOOKUP(A914,Table8[Tag Number],Table8[Status],"-",0)="Alive"),"Alive",
     OR(_xlfn.XLOOKUP(A914,Table9[Tag Number],Table9[Status],"-",0)="-",
        _xlfn.XLOOKUP(A914,Table10[Tag Number],Table10[Status],"-",0)="-",
        _xlfn.XLOOKUP(A914,Table11[Tag Number],Table11[Status],"-",0)="-",
        _xlfn.XLOOKUP(A914,Table8[Tag Number],Table8[Status],"-",0)="-"),
   "-")</f>
        <v>Alive</v>
      </c>
      <c r="I914" s="88" t="str">
        <f>IF((_xlfn.XLOOKUP(B914,[2]Sheet1!$A$2:$A$198,[2]Sheet1!$B$2:$B$198,"-",0)="Glade"),"Out","No")</f>
        <v>No</v>
      </c>
      <c r="J914" s="90"/>
      <c r="K914" s="91"/>
      <c r="L914" s="91"/>
      <c r="M914" s="91"/>
      <c r="N914" s="92"/>
      <c r="O914" s="89"/>
      <c r="R914" t="str">
        <f t="shared" si="30"/>
        <v>B920</v>
      </c>
    </row>
    <row r="915" spans="1:18" ht="15" thickBot="1" x14ac:dyDescent="0.35">
      <c r="A915" s="3" t="s">
        <v>365</v>
      </c>
      <c r="B915" s="3" t="s">
        <v>1137</v>
      </c>
      <c r="C915" s="84">
        <f>IF(COUNTIF(Table8[Tag Number], A915), 1, 0)</f>
        <v>1</v>
      </c>
      <c r="D915" s="85">
        <f>IF(COUNTIF(Table9[Tag Number], A915), 1, 0)</f>
        <v>1</v>
      </c>
      <c r="E915" s="86">
        <f>IF(COUNTIF(Table10[Tag Number], A915), 1, 0)</f>
        <v>0</v>
      </c>
      <c r="F915" s="86">
        <f>IF(COUNTIF(Table11[Tag Number], A915), 1, 0)</f>
        <v>1</v>
      </c>
      <c r="G915" s="87">
        <f t="shared" si="31"/>
        <v>3</v>
      </c>
      <c r="H915" s="88" t="str" cm="1">
        <f t="array" ref="H915">_xlfn.IFS(OR(_xlfn.XLOOKUP(A915,Table9[Tag Number],Table9[Status],"-",0)="Dead",
        _xlfn.XLOOKUP(A915,Table10[Tag Number],Table10[Status],"-",0)="Dead",
        _xlfn.XLOOKUP(A915,Table11[Tag Number],Table11[Status],"-",0)="Dead",
        _xlfn.XLOOKUP(A915,Table8[Tag Number],Table8[Status],"-",0)="Dead"),"Dead",
     OR(_xlfn.XLOOKUP(A915,Table11[Tag Number],Table11[Status],"-",0)="Alive",
        _xlfn.XLOOKUP(A915,Table10[Tag Number],Table10[Status],"-",0)="Alive",
        _xlfn.XLOOKUP(A915,Table9[Tag Number],Table9[Status],"-",0)="Alive",
        _xlfn.XLOOKUP(A915,Table8[Tag Number],Table8[Status],"-",0)="Alive"),"Alive",
     OR(_xlfn.XLOOKUP(A915,Table9[Tag Number],Table9[Status],"-",0)="-",
        _xlfn.XLOOKUP(A915,Table10[Tag Number],Table10[Status],"-",0)="-",
        _xlfn.XLOOKUP(A915,Table11[Tag Number],Table11[Status],"-",0)="-",
        _xlfn.XLOOKUP(A915,Table8[Tag Number],Table8[Status],"-",0)="-"),
   "-")</f>
        <v>Alive</v>
      </c>
      <c r="I915" s="88" t="str">
        <f>IF((_xlfn.XLOOKUP(B915,[2]Sheet1!$A$2:$A$198,[2]Sheet1!$B$2:$B$198,"-",0)="Glade"),"Out","No")</f>
        <v>No</v>
      </c>
      <c r="J915" s="90"/>
      <c r="K915" s="91"/>
      <c r="L915" s="91"/>
      <c r="M915" s="91"/>
      <c r="N915" s="92"/>
      <c r="O915" s="89"/>
      <c r="R915" t="str">
        <f t="shared" si="30"/>
        <v>B921</v>
      </c>
    </row>
    <row r="916" spans="1:18" ht="15" thickBot="1" x14ac:dyDescent="0.35">
      <c r="A916" s="2" t="s">
        <v>978</v>
      </c>
      <c r="B916" s="2" t="s">
        <v>1137</v>
      </c>
      <c r="C916" s="84">
        <f>IF(COUNTIF(Table8[Tag Number], A916), 1, 0)</f>
        <v>0</v>
      </c>
      <c r="D916" s="85">
        <f>IF(COUNTIF(Table9[Tag Number], A916), 1, 0)</f>
        <v>1</v>
      </c>
      <c r="E916" s="86">
        <f>IF(COUNTIF(Table10[Tag Number], A916), 1, 0)</f>
        <v>0</v>
      </c>
      <c r="F916" s="86">
        <f>IF(COUNTIF(Table11[Tag Number], A916), 1, 0)</f>
        <v>0</v>
      </c>
      <c r="G916" s="87">
        <f t="shared" si="31"/>
        <v>1</v>
      </c>
      <c r="H916" s="88" t="str" cm="1">
        <f t="array" ref="H916">_xlfn.IFS(OR(_xlfn.XLOOKUP(A916,Table9[Tag Number],Table9[Status],"-",0)="Dead",
        _xlfn.XLOOKUP(A916,Table10[Tag Number],Table10[Status],"-",0)="Dead",
        _xlfn.XLOOKUP(A916,Table11[Tag Number],Table11[Status],"-",0)="Dead",
        _xlfn.XLOOKUP(A916,Table8[Tag Number],Table8[Status],"-",0)="Dead"),"Dead",
     OR(_xlfn.XLOOKUP(A916,Table11[Tag Number],Table11[Status],"-",0)="Alive",
        _xlfn.XLOOKUP(A916,Table10[Tag Number],Table10[Status],"-",0)="Alive",
        _xlfn.XLOOKUP(A916,Table9[Tag Number],Table9[Status],"-",0)="Alive",
        _xlfn.XLOOKUP(A916,Table8[Tag Number],Table8[Status],"-",0)="Alive"),"Alive",
     OR(_xlfn.XLOOKUP(A916,Table9[Tag Number],Table9[Status],"-",0)="-",
        _xlfn.XLOOKUP(A916,Table10[Tag Number],Table10[Status],"-",0)="-",
        _xlfn.XLOOKUP(A916,Table11[Tag Number],Table11[Status],"-",0)="-",
        _xlfn.XLOOKUP(A916,Table8[Tag Number],Table8[Status],"-",0)="-"),
   "-")</f>
        <v>Alive</v>
      </c>
      <c r="I916" s="88" t="str">
        <f>IF((_xlfn.XLOOKUP(B916,[2]Sheet1!$A$2:$A$198,[2]Sheet1!$B$2:$B$198,"-",0)="Glade"),"Out","No")</f>
        <v>No</v>
      </c>
      <c r="J916" s="90"/>
      <c r="K916" s="91"/>
      <c r="L916" s="91"/>
      <c r="M916" s="91"/>
      <c r="N916" s="92"/>
      <c r="O916" s="89"/>
      <c r="R916" t="b">
        <f t="shared" si="30"/>
        <v>0</v>
      </c>
    </row>
    <row r="917" spans="1:18" ht="15" thickBot="1" x14ac:dyDescent="0.35">
      <c r="A917" s="3" t="s">
        <v>1813</v>
      </c>
      <c r="B917" s="3" t="s">
        <v>1145</v>
      </c>
      <c r="C917" s="84">
        <f>IF(COUNTIF(Table8[Tag Number], A917), 1, 0)</f>
        <v>0</v>
      </c>
      <c r="D917" s="85">
        <f>IF(COUNTIF(Table9[Tag Number], A917), 1, 0)</f>
        <v>0</v>
      </c>
      <c r="E917" s="86">
        <f>IF(COUNTIF(Table10[Tag Number], A917), 1, 0)</f>
        <v>0</v>
      </c>
      <c r="F917" s="86">
        <f>IF(COUNTIF(Table11[Tag Number], A917), 1, 0)</f>
        <v>0</v>
      </c>
      <c r="G917" s="87">
        <f t="shared" si="31"/>
        <v>0</v>
      </c>
      <c r="H917" s="88" t="str" cm="1">
        <f t="array" ref="H917">_xlfn.IFS(OR(_xlfn.XLOOKUP(A917,Table9[Tag Number],Table9[Status],"-",0)="Dead",
        _xlfn.XLOOKUP(A917,Table10[Tag Number],Table10[Status],"-",0)="Dead",
        _xlfn.XLOOKUP(A917,Table11[Tag Number],Table11[Status],"-",0)="Dead",
        _xlfn.XLOOKUP(A917,Table8[Tag Number],Table8[Status],"-",0)="Dead"),"Dead",
     OR(_xlfn.XLOOKUP(A917,Table11[Tag Number],Table11[Status],"-",0)="Alive",
        _xlfn.XLOOKUP(A917,Table10[Tag Number],Table10[Status],"-",0)="Alive",
        _xlfn.XLOOKUP(A917,Table9[Tag Number],Table9[Status],"-",0)="Alive",
        _xlfn.XLOOKUP(A917,Table8[Tag Number],Table8[Status],"-",0)="Alive"),"Alive",
     OR(_xlfn.XLOOKUP(A917,Table9[Tag Number],Table9[Status],"-",0)="-",
        _xlfn.XLOOKUP(A917,Table10[Tag Number],Table10[Status],"-",0)="-",
        _xlfn.XLOOKUP(A917,Table11[Tag Number],Table11[Status],"-",0)="-",
        _xlfn.XLOOKUP(A917,Table8[Tag Number],Table8[Status],"-",0)="-"),
   "-")</f>
        <v>-</v>
      </c>
      <c r="I917" s="88" t="str">
        <f>IF((_xlfn.XLOOKUP(B917,[2]Sheet1!$A$2:$A$198,[2]Sheet1!$B$2:$B$198,"-",0)="Glade"),"Out","No")</f>
        <v>No</v>
      </c>
      <c r="J917" s="90"/>
      <c r="K917" s="91"/>
      <c r="L917" s="91"/>
      <c r="M917" s="91"/>
      <c r="N917" s="92"/>
      <c r="O917" s="89"/>
      <c r="R917" t="b">
        <f t="shared" si="30"/>
        <v>0</v>
      </c>
    </row>
    <row r="918" spans="1:18" ht="15" thickBot="1" x14ac:dyDescent="0.35">
      <c r="A918" s="2" t="s">
        <v>1814</v>
      </c>
      <c r="B918" s="2" t="s">
        <v>1137</v>
      </c>
      <c r="C918" s="84">
        <f>IF(COUNTIF(Table8[Tag Number], A918), 1, 0)</f>
        <v>0</v>
      </c>
      <c r="D918" s="85">
        <f>IF(COUNTIF(Table9[Tag Number], A918), 1, 0)</f>
        <v>0</v>
      </c>
      <c r="E918" s="86">
        <f>IF(COUNTIF(Table10[Tag Number], A918), 1, 0)</f>
        <v>0</v>
      </c>
      <c r="F918" s="86">
        <f>IF(COUNTIF(Table11[Tag Number], A918), 1, 0)</f>
        <v>0</v>
      </c>
      <c r="G918" s="87">
        <f t="shared" si="31"/>
        <v>0</v>
      </c>
      <c r="H918" s="88" t="str" cm="1">
        <f t="array" ref="H918">_xlfn.IFS(OR(_xlfn.XLOOKUP(A918,Table9[Tag Number],Table9[Status],"-",0)="Dead",
        _xlfn.XLOOKUP(A918,Table10[Tag Number],Table10[Status],"-",0)="Dead",
        _xlfn.XLOOKUP(A918,Table11[Tag Number],Table11[Status],"-",0)="Dead",
        _xlfn.XLOOKUP(A918,Table8[Tag Number],Table8[Status],"-",0)="Dead"),"Dead",
     OR(_xlfn.XLOOKUP(A918,Table11[Tag Number],Table11[Status],"-",0)="Alive",
        _xlfn.XLOOKUP(A918,Table10[Tag Number],Table10[Status],"-",0)="Alive",
        _xlfn.XLOOKUP(A918,Table9[Tag Number],Table9[Status],"-",0)="Alive",
        _xlfn.XLOOKUP(A918,Table8[Tag Number],Table8[Status],"-",0)="Alive"),"Alive",
     OR(_xlfn.XLOOKUP(A918,Table9[Tag Number],Table9[Status],"-",0)="-",
        _xlfn.XLOOKUP(A918,Table10[Tag Number],Table10[Status],"-",0)="-",
        _xlfn.XLOOKUP(A918,Table11[Tag Number],Table11[Status],"-",0)="-",
        _xlfn.XLOOKUP(A918,Table8[Tag Number],Table8[Status],"-",0)="-"),
   "-")</f>
        <v>-</v>
      </c>
      <c r="I918" s="88" t="str">
        <f>IF((_xlfn.XLOOKUP(B918,[2]Sheet1!$A$2:$A$198,[2]Sheet1!$B$2:$B$198,"-",0)="Glade"),"Out","No")</f>
        <v>No</v>
      </c>
      <c r="J918" s="90"/>
      <c r="K918" s="91"/>
      <c r="L918" s="91"/>
      <c r="M918" s="91"/>
      <c r="N918" s="92"/>
      <c r="O918" s="89"/>
      <c r="R918" t="b">
        <f t="shared" si="30"/>
        <v>0</v>
      </c>
    </row>
    <row r="919" spans="1:18" ht="15" thickBot="1" x14ac:dyDescent="0.35">
      <c r="A919" s="3" t="s">
        <v>990</v>
      </c>
      <c r="B919" s="3" t="s">
        <v>1137</v>
      </c>
      <c r="C919" s="84">
        <f>IF(COUNTIF(Table8[Tag Number], A919), 1, 0)</f>
        <v>1</v>
      </c>
      <c r="D919" s="85">
        <f>IF(COUNTIF(Table9[Tag Number], A919), 1, 0)</f>
        <v>0</v>
      </c>
      <c r="E919" s="86">
        <f>IF(COUNTIF(Table10[Tag Number], A919), 1, 0)</f>
        <v>0</v>
      </c>
      <c r="F919" s="86">
        <f>IF(COUNTIF(Table11[Tag Number], A919), 1, 0)</f>
        <v>0</v>
      </c>
      <c r="G919" s="87">
        <f t="shared" si="31"/>
        <v>1</v>
      </c>
      <c r="H919" s="88" t="str" cm="1">
        <f t="array" ref="H919">_xlfn.IFS(OR(_xlfn.XLOOKUP(A919,Table9[Tag Number],Table9[Status],"-",0)="Dead",
        _xlfn.XLOOKUP(A919,Table10[Tag Number],Table10[Status],"-",0)="Dead",
        _xlfn.XLOOKUP(A919,Table11[Tag Number],Table11[Status],"-",0)="Dead",
        _xlfn.XLOOKUP(A919,Table8[Tag Number],Table8[Status],"-",0)="Dead"),"Dead",
     OR(_xlfn.XLOOKUP(A919,Table11[Tag Number],Table11[Status],"-",0)="Alive",
        _xlfn.XLOOKUP(A919,Table10[Tag Number],Table10[Status],"-",0)="Alive",
        _xlfn.XLOOKUP(A919,Table9[Tag Number],Table9[Status],"-",0)="Alive",
        _xlfn.XLOOKUP(A919,Table8[Tag Number],Table8[Status],"-",0)="Alive"),"Alive",
     OR(_xlfn.XLOOKUP(A919,Table9[Tag Number],Table9[Status],"-",0)="-",
        _xlfn.XLOOKUP(A919,Table10[Tag Number],Table10[Status],"-",0)="-",
        _xlfn.XLOOKUP(A919,Table11[Tag Number],Table11[Status],"-",0)="-",
        _xlfn.XLOOKUP(A919,Table8[Tag Number],Table8[Status],"-",0)="-"),
   "-")</f>
        <v>Alive</v>
      </c>
      <c r="I919" s="88" t="str">
        <f>IF((_xlfn.XLOOKUP(B919,[2]Sheet1!$A$2:$A$198,[2]Sheet1!$B$2:$B$198,"-",0)="Glade"),"Out","No")</f>
        <v>No</v>
      </c>
      <c r="J919" s="90"/>
      <c r="K919" s="91"/>
      <c r="L919" s="91"/>
      <c r="M919" s="91"/>
      <c r="N919" s="92"/>
      <c r="O919" s="89"/>
      <c r="R919" t="b">
        <f t="shared" si="30"/>
        <v>0</v>
      </c>
    </row>
    <row r="920" spans="1:18" ht="15" thickBot="1" x14ac:dyDescent="0.35">
      <c r="A920" s="2" t="s">
        <v>1815</v>
      </c>
      <c r="B920" s="2" t="s">
        <v>1145</v>
      </c>
      <c r="C920" s="84">
        <f>IF(COUNTIF(Table8[Tag Number], A920), 1, 0)</f>
        <v>0</v>
      </c>
      <c r="D920" s="85">
        <f>IF(COUNTIF(Table9[Tag Number], A920), 1, 0)</f>
        <v>0</v>
      </c>
      <c r="E920" s="86">
        <f>IF(COUNTIF(Table10[Tag Number], A920), 1, 0)</f>
        <v>0</v>
      </c>
      <c r="F920" s="86">
        <f>IF(COUNTIF(Table11[Tag Number], A920), 1, 0)</f>
        <v>0</v>
      </c>
      <c r="G920" s="87">
        <f t="shared" si="31"/>
        <v>0</v>
      </c>
      <c r="H920" s="88" t="str" cm="1">
        <f t="array" ref="H920">_xlfn.IFS(OR(_xlfn.XLOOKUP(A920,Table9[Tag Number],Table9[Status],"-",0)="Dead",
        _xlfn.XLOOKUP(A920,Table10[Tag Number],Table10[Status],"-",0)="Dead",
        _xlfn.XLOOKUP(A920,Table11[Tag Number],Table11[Status],"-",0)="Dead",
        _xlfn.XLOOKUP(A920,Table8[Tag Number],Table8[Status],"-",0)="Dead"),"Dead",
     OR(_xlfn.XLOOKUP(A920,Table11[Tag Number],Table11[Status],"-",0)="Alive",
        _xlfn.XLOOKUP(A920,Table10[Tag Number],Table10[Status],"-",0)="Alive",
        _xlfn.XLOOKUP(A920,Table9[Tag Number],Table9[Status],"-",0)="Alive",
        _xlfn.XLOOKUP(A920,Table8[Tag Number],Table8[Status],"-",0)="Alive"),"Alive",
     OR(_xlfn.XLOOKUP(A920,Table9[Tag Number],Table9[Status],"-",0)="-",
        _xlfn.XLOOKUP(A920,Table10[Tag Number],Table10[Status],"-",0)="-",
        _xlfn.XLOOKUP(A920,Table11[Tag Number],Table11[Status],"-",0)="-",
        _xlfn.XLOOKUP(A920,Table8[Tag Number],Table8[Status],"-",0)="-"),
   "-")</f>
        <v>-</v>
      </c>
      <c r="I920" s="88" t="str">
        <f>IF((_xlfn.XLOOKUP(B920,[2]Sheet1!$A$2:$A$198,[2]Sheet1!$B$2:$B$198,"-",0)="Glade"),"Out","No")</f>
        <v>No</v>
      </c>
      <c r="J920" s="90"/>
      <c r="K920" s="91"/>
      <c r="L920" s="91"/>
      <c r="M920" s="91"/>
      <c r="N920" s="92"/>
      <c r="O920" s="89"/>
      <c r="R920" t="b">
        <f t="shared" si="30"/>
        <v>0</v>
      </c>
    </row>
    <row r="921" spans="1:18" ht="15" thickBot="1" x14ac:dyDescent="0.35">
      <c r="A921" s="3" t="s">
        <v>743</v>
      </c>
      <c r="B921" s="3" t="s">
        <v>1137</v>
      </c>
      <c r="C921" s="84">
        <f>IF(COUNTIF(Table8[Tag Number], A921), 1, 0)</f>
        <v>0</v>
      </c>
      <c r="D921" s="85">
        <f>IF(COUNTIF(Table9[Tag Number], A921), 1, 0)</f>
        <v>1</v>
      </c>
      <c r="E921" s="86">
        <f>IF(COUNTIF(Table10[Tag Number], A921), 1, 0)</f>
        <v>1</v>
      </c>
      <c r="F921" s="86">
        <f>IF(COUNTIF(Table11[Tag Number], A921), 1, 0)</f>
        <v>0</v>
      </c>
      <c r="G921" s="87">
        <f t="shared" si="31"/>
        <v>2</v>
      </c>
      <c r="H921" s="88" t="str" cm="1">
        <f t="array" ref="H921">_xlfn.IFS(OR(_xlfn.XLOOKUP(A921,Table9[Tag Number],Table9[Status],"-",0)="Dead",
        _xlfn.XLOOKUP(A921,Table10[Tag Number],Table10[Status],"-",0)="Dead",
        _xlfn.XLOOKUP(A921,Table11[Tag Number],Table11[Status],"-",0)="Dead",
        _xlfn.XLOOKUP(A921,Table8[Tag Number],Table8[Status],"-",0)="Dead"),"Dead",
     OR(_xlfn.XLOOKUP(A921,Table11[Tag Number],Table11[Status],"-",0)="Alive",
        _xlfn.XLOOKUP(A921,Table10[Tag Number],Table10[Status],"-",0)="Alive",
        _xlfn.XLOOKUP(A921,Table9[Tag Number],Table9[Status],"-",0)="Alive",
        _xlfn.XLOOKUP(A921,Table8[Tag Number],Table8[Status],"-",0)="Alive"),"Alive",
     OR(_xlfn.XLOOKUP(A921,Table9[Tag Number],Table9[Status],"-",0)="-",
        _xlfn.XLOOKUP(A921,Table10[Tag Number],Table10[Status],"-",0)="-",
        _xlfn.XLOOKUP(A921,Table11[Tag Number],Table11[Status],"-",0)="-",
        _xlfn.XLOOKUP(A921,Table8[Tag Number],Table8[Status],"-",0)="-"),
   "-")</f>
        <v>Alive</v>
      </c>
      <c r="I921" s="88" t="str">
        <f>IF((_xlfn.XLOOKUP(B921,[2]Sheet1!$A$2:$A$198,[2]Sheet1!$B$2:$B$198,"-",0)="Glade"),"Out","No")</f>
        <v>No</v>
      </c>
      <c r="J921" s="90"/>
      <c r="K921" s="91"/>
      <c r="L921" s="91"/>
      <c r="M921" s="91"/>
      <c r="N921" s="92"/>
      <c r="O921" s="89"/>
      <c r="R921" t="str">
        <f t="shared" si="30"/>
        <v>B927</v>
      </c>
    </row>
    <row r="922" spans="1:18" ht="15" thickBot="1" x14ac:dyDescent="0.35">
      <c r="A922" s="2" t="s">
        <v>218</v>
      </c>
      <c r="B922" s="2" t="s">
        <v>1145</v>
      </c>
      <c r="C922" s="84">
        <f>IF(COUNTIF(Table8[Tag Number], A922), 1, 0)</f>
        <v>0</v>
      </c>
      <c r="D922" s="85">
        <f>IF(COUNTIF(Table9[Tag Number], A922), 1, 0)</f>
        <v>0</v>
      </c>
      <c r="E922" s="86">
        <f>IF(COUNTIF(Table10[Tag Number], A922), 1, 0)</f>
        <v>0</v>
      </c>
      <c r="F922" s="86">
        <f>IF(COUNTIF(Table11[Tag Number], A922), 1, 0)</f>
        <v>0</v>
      </c>
      <c r="G922" s="87">
        <f t="shared" si="31"/>
        <v>0</v>
      </c>
      <c r="H922" s="88" t="str" cm="1">
        <f t="array" ref="H922">_xlfn.IFS(OR(_xlfn.XLOOKUP(A922,Table9[Tag Number],Table9[Status],"-",0)="Dead",
        _xlfn.XLOOKUP(A922,Table10[Tag Number],Table10[Status],"-",0)="Dead",
        _xlfn.XLOOKUP(A922,Table11[Tag Number],Table11[Status],"-",0)="Dead",
        _xlfn.XLOOKUP(A922,Table8[Tag Number],Table8[Status],"-",0)="Dead"),"Dead",
     OR(_xlfn.XLOOKUP(A922,Table11[Tag Number],Table11[Status],"-",0)="Alive",
        _xlfn.XLOOKUP(A922,Table10[Tag Number],Table10[Status],"-",0)="Alive",
        _xlfn.XLOOKUP(A922,Table9[Tag Number],Table9[Status],"-",0)="Alive",
        _xlfn.XLOOKUP(A922,Table8[Tag Number],Table8[Status],"-",0)="Alive"),"Alive",
     OR(_xlfn.XLOOKUP(A922,Table9[Tag Number],Table9[Status],"-",0)="-",
        _xlfn.XLOOKUP(A922,Table10[Tag Number],Table10[Status],"-",0)="-",
        _xlfn.XLOOKUP(A922,Table11[Tag Number],Table11[Status],"-",0)="-",
        _xlfn.XLOOKUP(A922,Table8[Tag Number],Table8[Status],"-",0)="-"),
   "-")</f>
        <v>-</v>
      </c>
      <c r="I922" s="88" t="str">
        <f>IF((_xlfn.XLOOKUP(B922,[2]Sheet1!$A$2:$A$198,[2]Sheet1!$B$2:$B$198,"-",0)="Glade"),"Out","No")</f>
        <v>No</v>
      </c>
      <c r="J922" s="90"/>
      <c r="K922" s="91"/>
      <c r="L922" s="91"/>
      <c r="M922" s="91"/>
      <c r="N922" s="92"/>
      <c r="O922" s="89"/>
      <c r="R922" t="b">
        <f t="shared" si="30"/>
        <v>0</v>
      </c>
    </row>
    <row r="923" spans="1:18" ht="15" thickBot="1" x14ac:dyDescent="0.35">
      <c r="A923" s="3" t="s">
        <v>792</v>
      </c>
      <c r="B923" s="3" t="s">
        <v>1137</v>
      </c>
      <c r="C923" s="84">
        <f>IF(COUNTIF(Table8[Tag Number], A923), 1, 0)</f>
        <v>1</v>
      </c>
      <c r="D923" s="85">
        <f>IF(COUNTIF(Table9[Tag Number], A923), 1, 0)</f>
        <v>0</v>
      </c>
      <c r="E923" s="86">
        <f>IF(COUNTIF(Table10[Tag Number], A923), 1, 0)</f>
        <v>0</v>
      </c>
      <c r="F923" s="86">
        <f>IF(COUNTIF(Table11[Tag Number], A923), 1, 0)</f>
        <v>0</v>
      </c>
      <c r="G923" s="87">
        <f t="shared" si="31"/>
        <v>1</v>
      </c>
      <c r="H923" s="88" t="str" cm="1">
        <f t="array" ref="H923">_xlfn.IFS(OR(_xlfn.XLOOKUP(A923,Table9[Tag Number],Table9[Status],"-",0)="Dead",
        _xlfn.XLOOKUP(A923,Table10[Tag Number],Table10[Status],"-",0)="Dead",
        _xlfn.XLOOKUP(A923,Table11[Tag Number],Table11[Status],"-",0)="Dead",
        _xlfn.XLOOKUP(A923,Table8[Tag Number],Table8[Status],"-",0)="Dead"),"Dead",
     OR(_xlfn.XLOOKUP(A923,Table11[Tag Number],Table11[Status],"-",0)="Alive",
        _xlfn.XLOOKUP(A923,Table10[Tag Number],Table10[Status],"-",0)="Alive",
        _xlfn.XLOOKUP(A923,Table9[Tag Number],Table9[Status],"-",0)="Alive",
        _xlfn.XLOOKUP(A923,Table8[Tag Number],Table8[Status],"-",0)="Alive"),"Alive",
     OR(_xlfn.XLOOKUP(A923,Table9[Tag Number],Table9[Status],"-",0)="-",
        _xlfn.XLOOKUP(A923,Table10[Tag Number],Table10[Status],"-",0)="-",
        _xlfn.XLOOKUP(A923,Table11[Tag Number],Table11[Status],"-",0)="-",
        _xlfn.XLOOKUP(A923,Table8[Tag Number],Table8[Status],"-",0)="-"),
   "-")</f>
        <v>Alive</v>
      </c>
      <c r="I923" s="88" t="str">
        <f>IF((_xlfn.XLOOKUP(B923,[2]Sheet1!$A$2:$A$198,[2]Sheet1!$B$2:$B$198,"-",0)="Glade"),"Out","No")</f>
        <v>No</v>
      </c>
      <c r="J923" s="90"/>
      <c r="K923" s="91"/>
      <c r="L923" s="91"/>
      <c r="M923" s="91"/>
      <c r="N923" s="92"/>
      <c r="O923" s="89"/>
      <c r="R923" t="b">
        <f t="shared" si="30"/>
        <v>0</v>
      </c>
    </row>
    <row r="924" spans="1:18" ht="15" thickBot="1" x14ac:dyDescent="0.35">
      <c r="A924" s="2" t="s">
        <v>698</v>
      </c>
      <c r="B924" s="2" t="s">
        <v>1137</v>
      </c>
      <c r="C924" s="84">
        <f>IF(COUNTIF(Table8[Tag Number], A924), 1, 0)</f>
        <v>1</v>
      </c>
      <c r="D924" s="85">
        <f>IF(COUNTIF(Table9[Tag Number], A924), 1, 0)</f>
        <v>1</v>
      </c>
      <c r="E924" s="86">
        <f>IF(COUNTIF(Table10[Tag Number], A924), 1, 0)</f>
        <v>1</v>
      </c>
      <c r="F924" s="86">
        <f>IF(COUNTIF(Table11[Tag Number], A924), 1, 0)</f>
        <v>1</v>
      </c>
      <c r="G924" s="87">
        <f t="shared" si="31"/>
        <v>4</v>
      </c>
      <c r="H924" s="88" t="str" cm="1">
        <f t="array" ref="H924">_xlfn.IFS(OR(_xlfn.XLOOKUP(A924,Table9[Tag Number],Table9[Status],"-",0)="Dead",
        _xlfn.XLOOKUP(A924,Table10[Tag Number],Table10[Status],"-",0)="Dead",
        _xlfn.XLOOKUP(A924,Table11[Tag Number],Table11[Status],"-",0)="Dead",
        _xlfn.XLOOKUP(A924,Table8[Tag Number],Table8[Status],"-",0)="Dead"),"Dead",
     OR(_xlfn.XLOOKUP(A924,Table11[Tag Number],Table11[Status],"-",0)="Alive",
        _xlfn.XLOOKUP(A924,Table10[Tag Number],Table10[Status],"-",0)="Alive",
        _xlfn.XLOOKUP(A924,Table9[Tag Number],Table9[Status],"-",0)="Alive",
        _xlfn.XLOOKUP(A924,Table8[Tag Number],Table8[Status],"-",0)="Alive"),"Alive",
     OR(_xlfn.XLOOKUP(A924,Table9[Tag Number],Table9[Status],"-",0)="-",
        _xlfn.XLOOKUP(A924,Table10[Tag Number],Table10[Status],"-",0)="-",
        _xlfn.XLOOKUP(A924,Table11[Tag Number],Table11[Status],"-",0)="-",
        _xlfn.XLOOKUP(A924,Table8[Tag Number],Table8[Status],"-",0)="-"),
   "-")</f>
        <v>Alive</v>
      </c>
      <c r="I924" s="88" t="str">
        <f>IF((_xlfn.XLOOKUP(B924,[2]Sheet1!$A$2:$A$198,[2]Sheet1!$B$2:$B$198,"-",0)="Glade"),"Out","No")</f>
        <v>No</v>
      </c>
      <c r="J924" s="90"/>
      <c r="K924" s="91"/>
      <c r="L924" s="91"/>
      <c r="M924" s="91"/>
      <c r="N924" s="92"/>
      <c r="O924" s="89"/>
      <c r="R924" t="str">
        <f t="shared" si="30"/>
        <v>B930</v>
      </c>
    </row>
    <row r="925" spans="1:18" ht="15" thickBot="1" x14ac:dyDescent="0.35">
      <c r="A925" s="3" t="s">
        <v>1816</v>
      </c>
      <c r="B925" s="3" t="s">
        <v>1145</v>
      </c>
      <c r="C925" s="84">
        <f>IF(COUNTIF(Table8[Tag Number], A925), 1, 0)</f>
        <v>0</v>
      </c>
      <c r="D925" s="85">
        <f>IF(COUNTIF(Table9[Tag Number], A925), 1, 0)</f>
        <v>0</v>
      </c>
      <c r="E925" s="86">
        <f>IF(COUNTIF(Table10[Tag Number], A925), 1, 0)</f>
        <v>0</v>
      </c>
      <c r="F925" s="86">
        <f>IF(COUNTIF(Table11[Tag Number], A925), 1, 0)</f>
        <v>0</v>
      </c>
      <c r="G925" s="87">
        <f t="shared" si="31"/>
        <v>0</v>
      </c>
      <c r="H925" s="88" t="str" cm="1">
        <f t="array" ref="H925">_xlfn.IFS(OR(_xlfn.XLOOKUP(A925,Table9[Tag Number],Table9[Status],"-",0)="Dead",
        _xlfn.XLOOKUP(A925,Table10[Tag Number],Table10[Status],"-",0)="Dead",
        _xlfn.XLOOKUP(A925,Table11[Tag Number],Table11[Status],"-",0)="Dead",
        _xlfn.XLOOKUP(A925,Table8[Tag Number],Table8[Status],"-",0)="Dead"),"Dead",
     OR(_xlfn.XLOOKUP(A925,Table11[Tag Number],Table11[Status],"-",0)="Alive",
        _xlfn.XLOOKUP(A925,Table10[Tag Number],Table10[Status],"-",0)="Alive",
        _xlfn.XLOOKUP(A925,Table9[Tag Number],Table9[Status],"-",0)="Alive",
        _xlfn.XLOOKUP(A925,Table8[Tag Number],Table8[Status],"-",0)="Alive"),"Alive",
     OR(_xlfn.XLOOKUP(A925,Table9[Tag Number],Table9[Status],"-",0)="-",
        _xlfn.XLOOKUP(A925,Table10[Tag Number],Table10[Status],"-",0)="-",
        _xlfn.XLOOKUP(A925,Table11[Tag Number],Table11[Status],"-",0)="-",
        _xlfn.XLOOKUP(A925,Table8[Tag Number],Table8[Status],"-",0)="-"),
   "-")</f>
        <v>-</v>
      </c>
      <c r="I925" s="88" t="str">
        <f>IF((_xlfn.XLOOKUP(B925,[2]Sheet1!$A$2:$A$198,[2]Sheet1!$B$2:$B$198,"-",0)="Glade"),"Out","No")</f>
        <v>No</v>
      </c>
      <c r="J925" s="90"/>
      <c r="K925" s="91"/>
      <c r="L925" s="91"/>
      <c r="M925" s="91"/>
      <c r="N925" s="92"/>
      <c r="O925" s="89"/>
      <c r="R925" t="b">
        <f t="shared" si="30"/>
        <v>0</v>
      </c>
    </row>
    <row r="926" spans="1:18" ht="15" thickBot="1" x14ac:dyDescent="0.35">
      <c r="A926" s="2" t="s">
        <v>1817</v>
      </c>
      <c r="B926" s="2" t="s">
        <v>1145</v>
      </c>
      <c r="C926" s="84">
        <f>IF(COUNTIF(Table8[Tag Number], A926), 1, 0)</f>
        <v>0</v>
      </c>
      <c r="D926" s="85">
        <f>IF(COUNTIF(Table9[Tag Number], A926), 1, 0)</f>
        <v>0</v>
      </c>
      <c r="E926" s="86">
        <f>IF(COUNTIF(Table10[Tag Number], A926), 1, 0)</f>
        <v>0</v>
      </c>
      <c r="F926" s="86">
        <f>IF(COUNTIF(Table11[Tag Number], A926), 1, 0)</f>
        <v>0</v>
      </c>
      <c r="G926" s="87">
        <f t="shared" si="31"/>
        <v>0</v>
      </c>
      <c r="H926" s="88" t="str" cm="1">
        <f t="array" ref="H926">_xlfn.IFS(OR(_xlfn.XLOOKUP(A926,Table9[Tag Number],Table9[Status],"-",0)="Dead",
        _xlfn.XLOOKUP(A926,Table10[Tag Number],Table10[Status],"-",0)="Dead",
        _xlfn.XLOOKUP(A926,Table11[Tag Number],Table11[Status],"-",0)="Dead",
        _xlfn.XLOOKUP(A926,Table8[Tag Number],Table8[Status],"-",0)="Dead"),"Dead",
     OR(_xlfn.XLOOKUP(A926,Table11[Tag Number],Table11[Status],"-",0)="Alive",
        _xlfn.XLOOKUP(A926,Table10[Tag Number],Table10[Status],"-",0)="Alive",
        _xlfn.XLOOKUP(A926,Table9[Tag Number],Table9[Status],"-",0)="Alive",
        _xlfn.XLOOKUP(A926,Table8[Tag Number],Table8[Status],"-",0)="Alive"),"Alive",
     OR(_xlfn.XLOOKUP(A926,Table9[Tag Number],Table9[Status],"-",0)="-",
        _xlfn.XLOOKUP(A926,Table10[Tag Number],Table10[Status],"-",0)="-",
        _xlfn.XLOOKUP(A926,Table11[Tag Number],Table11[Status],"-",0)="-",
        _xlfn.XLOOKUP(A926,Table8[Tag Number],Table8[Status],"-",0)="-"),
   "-")</f>
        <v>-</v>
      </c>
      <c r="I926" s="88" t="str">
        <f>IF((_xlfn.XLOOKUP(B926,[2]Sheet1!$A$2:$A$198,[2]Sheet1!$B$2:$B$198,"-",0)="Glade"),"Out","No")</f>
        <v>No</v>
      </c>
      <c r="J926" s="90"/>
      <c r="K926" s="91"/>
      <c r="L926" s="91"/>
      <c r="M926" s="91"/>
      <c r="N926" s="92"/>
      <c r="O926" s="89"/>
      <c r="R926" t="b">
        <f t="shared" si="30"/>
        <v>0</v>
      </c>
    </row>
    <row r="927" spans="1:18" ht="15" thickBot="1" x14ac:dyDescent="0.35">
      <c r="A927" s="3" t="s">
        <v>1818</v>
      </c>
      <c r="B927" s="3" t="s">
        <v>1145</v>
      </c>
      <c r="C927" s="84">
        <f>IF(COUNTIF(Table8[Tag Number], A927), 1, 0)</f>
        <v>0</v>
      </c>
      <c r="D927" s="85">
        <f>IF(COUNTIF(Table9[Tag Number], A927), 1, 0)</f>
        <v>0</v>
      </c>
      <c r="E927" s="86">
        <f>IF(COUNTIF(Table10[Tag Number], A927), 1, 0)</f>
        <v>0</v>
      </c>
      <c r="F927" s="86">
        <f>IF(COUNTIF(Table11[Tag Number], A927), 1, 0)</f>
        <v>0</v>
      </c>
      <c r="G927" s="87">
        <f t="shared" si="31"/>
        <v>0</v>
      </c>
      <c r="H927" s="88" t="str" cm="1">
        <f t="array" ref="H927">_xlfn.IFS(OR(_xlfn.XLOOKUP(A927,Table9[Tag Number],Table9[Status],"-",0)="Dead",
        _xlfn.XLOOKUP(A927,Table10[Tag Number],Table10[Status],"-",0)="Dead",
        _xlfn.XLOOKUP(A927,Table11[Tag Number],Table11[Status],"-",0)="Dead",
        _xlfn.XLOOKUP(A927,Table8[Tag Number],Table8[Status],"-",0)="Dead"),"Dead",
     OR(_xlfn.XLOOKUP(A927,Table11[Tag Number],Table11[Status],"-",0)="Alive",
        _xlfn.XLOOKUP(A927,Table10[Tag Number],Table10[Status],"-",0)="Alive",
        _xlfn.XLOOKUP(A927,Table9[Tag Number],Table9[Status],"-",0)="Alive",
        _xlfn.XLOOKUP(A927,Table8[Tag Number],Table8[Status],"-",0)="Alive"),"Alive",
     OR(_xlfn.XLOOKUP(A927,Table9[Tag Number],Table9[Status],"-",0)="-",
        _xlfn.XLOOKUP(A927,Table10[Tag Number],Table10[Status],"-",0)="-",
        _xlfn.XLOOKUP(A927,Table11[Tag Number],Table11[Status],"-",0)="-",
        _xlfn.XLOOKUP(A927,Table8[Tag Number],Table8[Status],"-",0)="-"),
   "-")</f>
        <v>-</v>
      </c>
      <c r="I927" s="88" t="str">
        <f>IF((_xlfn.XLOOKUP(B927,[2]Sheet1!$A$2:$A$198,[2]Sheet1!$B$2:$B$198,"-",0)="Glade"),"Out","No")</f>
        <v>No</v>
      </c>
      <c r="J927" s="90"/>
      <c r="K927" s="91"/>
      <c r="L927" s="91"/>
      <c r="M927" s="91"/>
      <c r="N927" s="92"/>
      <c r="O927" s="89"/>
      <c r="R927" t="b">
        <f t="shared" si="30"/>
        <v>0</v>
      </c>
    </row>
    <row r="928" spans="1:18" ht="15" thickBot="1" x14ac:dyDescent="0.35">
      <c r="A928" s="2" t="s">
        <v>289</v>
      </c>
      <c r="B928" s="2" t="s">
        <v>1137</v>
      </c>
      <c r="C928" s="84">
        <f>IF(COUNTIF(Table8[Tag Number], A928), 1, 0)</f>
        <v>0</v>
      </c>
      <c r="D928" s="85">
        <f>IF(COUNTIF(Table9[Tag Number], A928), 1, 0)</f>
        <v>1</v>
      </c>
      <c r="E928" s="86">
        <f>IF(COUNTIF(Table10[Tag Number], A928), 1, 0)</f>
        <v>1</v>
      </c>
      <c r="F928" s="86">
        <f>IF(COUNTIF(Table11[Tag Number], A928), 1, 0)</f>
        <v>0</v>
      </c>
      <c r="G928" s="87">
        <f t="shared" si="31"/>
        <v>2</v>
      </c>
      <c r="H928" s="88" t="str" cm="1">
        <f t="array" ref="H928">_xlfn.IFS(OR(_xlfn.XLOOKUP(A928,Table9[Tag Number],Table9[Status],"-",0)="Dead",
        _xlfn.XLOOKUP(A928,Table10[Tag Number],Table10[Status],"-",0)="Dead",
        _xlfn.XLOOKUP(A928,Table11[Tag Number],Table11[Status],"-",0)="Dead",
        _xlfn.XLOOKUP(A928,Table8[Tag Number],Table8[Status],"-",0)="Dead"),"Dead",
     OR(_xlfn.XLOOKUP(A928,Table11[Tag Number],Table11[Status],"-",0)="Alive",
        _xlfn.XLOOKUP(A928,Table10[Tag Number],Table10[Status],"-",0)="Alive",
        _xlfn.XLOOKUP(A928,Table9[Tag Number],Table9[Status],"-",0)="Alive",
        _xlfn.XLOOKUP(A928,Table8[Tag Number],Table8[Status],"-",0)="Alive"),"Alive",
     OR(_xlfn.XLOOKUP(A928,Table9[Tag Number],Table9[Status],"-",0)="-",
        _xlfn.XLOOKUP(A928,Table10[Tag Number],Table10[Status],"-",0)="-",
        _xlfn.XLOOKUP(A928,Table11[Tag Number],Table11[Status],"-",0)="-",
        _xlfn.XLOOKUP(A928,Table8[Tag Number],Table8[Status],"-",0)="-"),
   "-")</f>
        <v>Alive</v>
      </c>
      <c r="I928" s="88" t="str">
        <f>IF((_xlfn.XLOOKUP(B928,[2]Sheet1!$A$2:$A$198,[2]Sheet1!$B$2:$B$198,"-",0)="Glade"),"Out","No")</f>
        <v>No</v>
      </c>
      <c r="J928" s="90"/>
      <c r="K928" s="91"/>
      <c r="L928" s="91"/>
      <c r="M928" s="91"/>
      <c r="N928" s="92"/>
      <c r="O928" s="89"/>
      <c r="R928" t="str">
        <f t="shared" si="30"/>
        <v>B934</v>
      </c>
    </row>
    <row r="929" spans="1:18" ht="15" thickBot="1" x14ac:dyDescent="0.35">
      <c r="A929" s="3" t="s">
        <v>1819</v>
      </c>
      <c r="B929" s="3" t="s">
        <v>1137</v>
      </c>
      <c r="C929" s="84">
        <f>IF(COUNTIF(Table8[Tag Number], A929), 1, 0)</f>
        <v>0</v>
      </c>
      <c r="D929" s="85">
        <f>IF(COUNTIF(Table9[Tag Number], A929), 1, 0)</f>
        <v>0</v>
      </c>
      <c r="E929" s="86">
        <f>IF(COUNTIF(Table10[Tag Number], A929), 1, 0)</f>
        <v>0</v>
      </c>
      <c r="F929" s="86">
        <f>IF(COUNTIF(Table11[Tag Number], A929), 1, 0)</f>
        <v>0</v>
      </c>
      <c r="G929" s="87">
        <f t="shared" si="31"/>
        <v>0</v>
      </c>
      <c r="H929" s="88" t="str" cm="1">
        <f t="array" ref="H929">_xlfn.IFS(OR(_xlfn.XLOOKUP(A929,Table9[Tag Number],Table9[Status],"-",0)="Dead",
        _xlfn.XLOOKUP(A929,Table10[Tag Number],Table10[Status],"-",0)="Dead",
        _xlfn.XLOOKUP(A929,Table11[Tag Number],Table11[Status],"-",0)="Dead",
        _xlfn.XLOOKUP(A929,Table8[Tag Number],Table8[Status],"-",0)="Dead"),"Dead",
     OR(_xlfn.XLOOKUP(A929,Table11[Tag Number],Table11[Status],"-",0)="Alive",
        _xlfn.XLOOKUP(A929,Table10[Tag Number],Table10[Status],"-",0)="Alive",
        _xlfn.XLOOKUP(A929,Table9[Tag Number],Table9[Status],"-",0)="Alive",
        _xlfn.XLOOKUP(A929,Table8[Tag Number],Table8[Status],"-",0)="Alive"),"Alive",
     OR(_xlfn.XLOOKUP(A929,Table9[Tag Number],Table9[Status],"-",0)="-",
        _xlfn.XLOOKUP(A929,Table10[Tag Number],Table10[Status],"-",0)="-",
        _xlfn.XLOOKUP(A929,Table11[Tag Number],Table11[Status],"-",0)="-",
        _xlfn.XLOOKUP(A929,Table8[Tag Number],Table8[Status],"-",0)="-"),
   "-")</f>
        <v>-</v>
      </c>
      <c r="I929" s="88" t="str">
        <f>IF((_xlfn.XLOOKUP(B929,[2]Sheet1!$A$2:$A$198,[2]Sheet1!$B$2:$B$198,"-",0)="Glade"),"Out","No")</f>
        <v>No</v>
      </c>
      <c r="J929" s="90"/>
      <c r="K929" s="91"/>
      <c r="L929" s="91"/>
      <c r="M929" s="91"/>
      <c r="N929" s="92"/>
      <c r="O929" s="89"/>
      <c r="R929" t="b">
        <f t="shared" si="30"/>
        <v>0</v>
      </c>
    </row>
    <row r="930" spans="1:18" ht="15" thickBot="1" x14ac:dyDescent="0.35">
      <c r="A930" s="2" t="s">
        <v>934</v>
      </c>
      <c r="B930" s="2" t="s">
        <v>1137</v>
      </c>
      <c r="C930" s="84">
        <f>IF(COUNTIF(Table8[Tag Number], A930), 1, 0)</f>
        <v>1</v>
      </c>
      <c r="D930" s="85">
        <f>IF(COUNTIF(Table9[Tag Number], A930), 1, 0)</f>
        <v>0</v>
      </c>
      <c r="E930" s="86">
        <f>IF(COUNTIF(Table10[Tag Number], A930), 1, 0)</f>
        <v>0</v>
      </c>
      <c r="F930" s="86">
        <f>IF(COUNTIF(Table11[Tag Number], A930), 1, 0)</f>
        <v>0</v>
      </c>
      <c r="G930" s="87">
        <f t="shared" si="31"/>
        <v>1</v>
      </c>
      <c r="H930" s="88" t="str" cm="1">
        <f t="array" ref="H930">_xlfn.IFS(OR(_xlfn.XLOOKUP(A930,Table9[Tag Number],Table9[Status],"-",0)="Dead",
        _xlfn.XLOOKUP(A930,Table10[Tag Number],Table10[Status],"-",0)="Dead",
        _xlfn.XLOOKUP(A930,Table11[Tag Number],Table11[Status],"-",0)="Dead",
        _xlfn.XLOOKUP(A930,Table8[Tag Number],Table8[Status],"-",0)="Dead"),"Dead",
     OR(_xlfn.XLOOKUP(A930,Table11[Tag Number],Table11[Status],"-",0)="Alive",
        _xlfn.XLOOKUP(A930,Table10[Tag Number],Table10[Status],"-",0)="Alive",
        _xlfn.XLOOKUP(A930,Table9[Tag Number],Table9[Status],"-",0)="Alive",
        _xlfn.XLOOKUP(A930,Table8[Tag Number],Table8[Status],"-",0)="Alive"),"Alive",
     OR(_xlfn.XLOOKUP(A930,Table9[Tag Number],Table9[Status],"-",0)="-",
        _xlfn.XLOOKUP(A930,Table10[Tag Number],Table10[Status],"-",0)="-",
        _xlfn.XLOOKUP(A930,Table11[Tag Number],Table11[Status],"-",0)="-",
        _xlfn.XLOOKUP(A930,Table8[Tag Number],Table8[Status],"-",0)="-"),
   "-")</f>
        <v>Alive</v>
      </c>
      <c r="I930" s="88" t="str">
        <f>IF((_xlfn.XLOOKUP(B930,[2]Sheet1!$A$2:$A$198,[2]Sheet1!$B$2:$B$198,"-",0)="Glade"),"Out","No")</f>
        <v>No</v>
      </c>
      <c r="J930" s="90"/>
      <c r="K930" s="91"/>
      <c r="L930" s="91"/>
      <c r="M930" s="91"/>
      <c r="N930" s="92"/>
      <c r="O930" s="89"/>
      <c r="R930" t="b">
        <f t="shared" si="30"/>
        <v>0</v>
      </c>
    </row>
    <row r="931" spans="1:18" ht="15" thickBot="1" x14ac:dyDescent="0.35">
      <c r="A931" s="3" t="s">
        <v>1820</v>
      </c>
      <c r="B931" s="3" t="s">
        <v>1137</v>
      </c>
      <c r="C931" s="84">
        <f>IF(COUNTIF(Table8[Tag Number], A931), 1, 0)</f>
        <v>0</v>
      </c>
      <c r="D931" s="85">
        <f>IF(COUNTIF(Table9[Tag Number], A931), 1, 0)</f>
        <v>0</v>
      </c>
      <c r="E931" s="86">
        <f>IF(COUNTIF(Table10[Tag Number], A931), 1, 0)</f>
        <v>0</v>
      </c>
      <c r="F931" s="86">
        <f>IF(COUNTIF(Table11[Tag Number], A931), 1, 0)</f>
        <v>0</v>
      </c>
      <c r="G931" s="87">
        <f t="shared" si="31"/>
        <v>0</v>
      </c>
      <c r="H931" s="88" t="str" cm="1">
        <f t="array" ref="H931">_xlfn.IFS(OR(_xlfn.XLOOKUP(A931,Table9[Tag Number],Table9[Status],"-",0)="Dead",
        _xlfn.XLOOKUP(A931,Table10[Tag Number],Table10[Status],"-",0)="Dead",
        _xlfn.XLOOKUP(A931,Table11[Tag Number],Table11[Status],"-",0)="Dead",
        _xlfn.XLOOKUP(A931,Table8[Tag Number],Table8[Status],"-",0)="Dead"),"Dead",
     OR(_xlfn.XLOOKUP(A931,Table11[Tag Number],Table11[Status],"-",0)="Alive",
        _xlfn.XLOOKUP(A931,Table10[Tag Number],Table10[Status],"-",0)="Alive",
        _xlfn.XLOOKUP(A931,Table9[Tag Number],Table9[Status],"-",0)="Alive",
        _xlfn.XLOOKUP(A931,Table8[Tag Number],Table8[Status],"-",0)="Alive"),"Alive",
     OR(_xlfn.XLOOKUP(A931,Table9[Tag Number],Table9[Status],"-",0)="-",
        _xlfn.XLOOKUP(A931,Table10[Tag Number],Table10[Status],"-",0)="-",
        _xlfn.XLOOKUP(A931,Table11[Tag Number],Table11[Status],"-",0)="-",
        _xlfn.XLOOKUP(A931,Table8[Tag Number],Table8[Status],"-",0)="-"),
   "-")</f>
        <v>-</v>
      </c>
      <c r="I931" s="88" t="str">
        <f>IF((_xlfn.XLOOKUP(B931,[2]Sheet1!$A$2:$A$198,[2]Sheet1!$B$2:$B$198,"-",0)="Glade"),"Out","No")</f>
        <v>No</v>
      </c>
      <c r="J931" s="90"/>
      <c r="K931" s="91"/>
      <c r="L931" s="91"/>
      <c r="M931" s="91"/>
      <c r="N931" s="92"/>
      <c r="O931" s="89"/>
      <c r="R931" t="b">
        <f t="shared" si="30"/>
        <v>0</v>
      </c>
    </row>
    <row r="932" spans="1:18" ht="15" thickBot="1" x14ac:dyDescent="0.35">
      <c r="A932" s="2" t="s">
        <v>620</v>
      </c>
      <c r="B932" s="2" t="s">
        <v>1137</v>
      </c>
      <c r="C932" s="84">
        <f>IF(COUNTIF(Table8[Tag Number], A932), 1, 0)</f>
        <v>0</v>
      </c>
      <c r="D932" s="85">
        <f>IF(COUNTIF(Table9[Tag Number], A932), 1, 0)</f>
        <v>0</v>
      </c>
      <c r="E932" s="86">
        <f>IF(COUNTIF(Table10[Tag Number], A932), 1, 0)</f>
        <v>0</v>
      </c>
      <c r="F932" s="86">
        <f>IF(COUNTIF(Table11[Tag Number], A932), 1, 0)</f>
        <v>1</v>
      </c>
      <c r="G932" s="87">
        <f t="shared" si="31"/>
        <v>1</v>
      </c>
      <c r="H932" s="88" t="str" cm="1">
        <f t="array" ref="H932">_xlfn.IFS(OR(_xlfn.XLOOKUP(A932,Table9[Tag Number],Table9[Status],"-",0)="Dead",
        _xlfn.XLOOKUP(A932,Table10[Tag Number],Table10[Status],"-",0)="Dead",
        _xlfn.XLOOKUP(A932,Table11[Tag Number],Table11[Status],"-",0)="Dead",
        _xlfn.XLOOKUP(A932,Table8[Tag Number],Table8[Status],"-",0)="Dead"),"Dead",
     OR(_xlfn.XLOOKUP(A932,Table11[Tag Number],Table11[Status],"-",0)="Alive",
        _xlfn.XLOOKUP(A932,Table10[Tag Number],Table10[Status],"-",0)="Alive",
        _xlfn.XLOOKUP(A932,Table9[Tag Number],Table9[Status],"-",0)="Alive",
        _xlfn.XLOOKUP(A932,Table8[Tag Number],Table8[Status],"-",0)="Alive"),"Alive",
     OR(_xlfn.XLOOKUP(A932,Table9[Tag Number],Table9[Status],"-",0)="-",
        _xlfn.XLOOKUP(A932,Table10[Tag Number],Table10[Status],"-",0)="-",
        _xlfn.XLOOKUP(A932,Table11[Tag Number],Table11[Status],"-",0)="-",
        _xlfn.XLOOKUP(A932,Table8[Tag Number],Table8[Status],"-",0)="-"),
   "-")</f>
        <v>Alive</v>
      </c>
      <c r="I932" s="88" t="str">
        <f>IF((_xlfn.XLOOKUP(B932,[2]Sheet1!$A$2:$A$198,[2]Sheet1!$B$2:$B$198,"-",0)="Glade"),"Out","No")</f>
        <v>No</v>
      </c>
      <c r="J932" s="90"/>
      <c r="K932" s="91"/>
      <c r="L932" s="91"/>
      <c r="M932" s="91"/>
      <c r="N932" s="92"/>
      <c r="O932" s="89"/>
      <c r="R932" t="b">
        <f t="shared" si="30"/>
        <v>0</v>
      </c>
    </row>
    <row r="933" spans="1:18" ht="15" thickBot="1" x14ac:dyDescent="0.35">
      <c r="A933" s="3" t="s">
        <v>1821</v>
      </c>
      <c r="B933" s="3" t="s">
        <v>1137</v>
      </c>
      <c r="C933" s="84">
        <f>IF(COUNTIF(Table8[Tag Number], A933), 1, 0)</f>
        <v>0</v>
      </c>
      <c r="D933" s="85">
        <f>IF(COUNTIF(Table9[Tag Number], A933), 1, 0)</f>
        <v>0</v>
      </c>
      <c r="E933" s="86">
        <f>IF(COUNTIF(Table10[Tag Number], A933), 1, 0)</f>
        <v>0</v>
      </c>
      <c r="F933" s="86">
        <f>IF(COUNTIF(Table11[Tag Number], A933), 1, 0)</f>
        <v>0</v>
      </c>
      <c r="G933" s="87">
        <f t="shared" si="31"/>
        <v>0</v>
      </c>
      <c r="H933" s="88" t="str" cm="1">
        <f t="array" ref="H933">_xlfn.IFS(OR(_xlfn.XLOOKUP(A933,Table9[Tag Number],Table9[Status],"-",0)="Dead",
        _xlfn.XLOOKUP(A933,Table10[Tag Number],Table10[Status],"-",0)="Dead",
        _xlfn.XLOOKUP(A933,Table11[Tag Number],Table11[Status],"-",0)="Dead",
        _xlfn.XLOOKUP(A933,Table8[Tag Number],Table8[Status],"-",0)="Dead"),"Dead",
     OR(_xlfn.XLOOKUP(A933,Table11[Tag Number],Table11[Status],"-",0)="Alive",
        _xlfn.XLOOKUP(A933,Table10[Tag Number],Table10[Status],"-",0)="Alive",
        _xlfn.XLOOKUP(A933,Table9[Tag Number],Table9[Status],"-",0)="Alive",
        _xlfn.XLOOKUP(A933,Table8[Tag Number],Table8[Status],"-",0)="Alive"),"Alive",
     OR(_xlfn.XLOOKUP(A933,Table9[Tag Number],Table9[Status],"-",0)="-",
        _xlfn.XLOOKUP(A933,Table10[Tag Number],Table10[Status],"-",0)="-",
        _xlfn.XLOOKUP(A933,Table11[Tag Number],Table11[Status],"-",0)="-",
        _xlfn.XLOOKUP(A933,Table8[Tag Number],Table8[Status],"-",0)="-"),
   "-")</f>
        <v>-</v>
      </c>
      <c r="I933" s="88" t="str">
        <f>IF((_xlfn.XLOOKUP(B933,[2]Sheet1!$A$2:$A$198,[2]Sheet1!$B$2:$B$198,"-",0)="Glade"),"Out","No")</f>
        <v>No</v>
      </c>
      <c r="J933" s="90"/>
      <c r="K933" s="91"/>
      <c r="L933" s="91"/>
      <c r="M933" s="91"/>
      <c r="N933" s="92"/>
      <c r="O933" s="89"/>
      <c r="R933" t="b">
        <f t="shared" si="30"/>
        <v>0</v>
      </c>
    </row>
    <row r="934" spans="1:18" ht="15" thickBot="1" x14ac:dyDescent="0.35">
      <c r="A934" s="2" t="s">
        <v>1822</v>
      </c>
      <c r="B934" s="2" t="s">
        <v>1145</v>
      </c>
      <c r="C934" s="84">
        <f>IF(COUNTIF(Table8[Tag Number], A934), 1, 0)</f>
        <v>0</v>
      </c>
      <c r="D934" s="85">
        <f>IF(COUNTIF(Table9[Tag Number], A934), 1, 0)</f>
        <v>0</v>
      </c>
      <c r="E934" s="86">
        <f>IF(COUNTIF(Table10[Tag Number], A934), 1, 0)</f>
        <v>0</v>
      </c>
      <c r="F934" s="86">
        <f>IF(COUNTIF(Table11[Tag Number], A934), 1, 0)</f>
        <v>0</v>
      </c>
      <c r="G934" s="87">
        <f t="shared" si="31"/>
        <v>0</v>
      </c>
      <c r="H934" s="88" t="str" cm="1">
        <f t="array" ref="H934">_xlfn.IFS(OR(_xlfn.XLOOKUP(A934,Table9[Tag Number],Table9[Status],"-",0)="Dead",
        _xlfn.XLOOKUP(A934,Table10[Tag Number],Table10[Status],"-",0)="Dead",
        _xlfn.XLOOKUP(A934,Table11[Tag Number],Table11[Status],"-",0)="Dead",
        _xlfn.XLOOKUP(A934,Table8[Tag Number],Table8[Status],"-",0)="Dead"),"Dead",
     OR(_xlfn.XLOOKUP(A934,Table11[Tag Number],Table11[Status],"-",0)="Alive",
        _xlfn.XLOOKUP(A934,Table10[Tag Number],Table10[Status],"-",0)="Alive",
        _xlfn.XLOOKUP(A934,Table9[Tag Number],Table9[Status],"-",0)="Alive",
        _xlfn.XLOOKUP(A934,Table8[Tag Number],Table8[Status],"-",0)="Alive"),"Alive",
     OR(_xlfn.XLOOKUP(A934,Table9[Tag Number],Table9[Status],"-",0)="-",
        _xlfn.XLOOKUP(A934,Table10[Tag Number],Table10[Status],"-",0)="-",
        _xlfn.XLOOKUP(A934,Table11[Tag Number],Table11[Status],"-",0)="-",
        _xlfn.XLOOKUP(A934,Table8[Tag Number],Table8[Status],"-",0)="-"),
   "-")</f>
        <v>-</v>
      </c>
      <c r="I934" s="88" t="str">
        <f>IF((_xlfn.XLOOKUP(B934,[2]Sheet1!$A$2:$A$198,[2]Sheet1!$B$2:$B$198,"-",0)="Glade"),"Out","No")</f>
        <v>No</v>
      </c>
      <c r="J934" s="90"/>
      <c r="K934" s="91"/>
      <c r="L934" s="91"/>
      <c r="M934" s="91"/>
      <c r="N934" s="92"/>
      <c r="O934" s="89"/>
      <c r="R934" t="b">
        <f t="shared" si="30"/>
        <v>0</v>
      </c>
    </row>
    <row r="935" spans="1:18" ht="15" thickBot="1" x14ac:dyDescent="0.35">
      <c r="A935" s="3" t="s">
        <v>1823</v>
      </c>
      <c r="B935" s="3" t="s">
        <v>1137</v>
      </c>
      <c r="C935" s="84">
        <f>IF(COUNTIF(Table8[Tag Number], A935), 1, 0)</f>
        <v>0</v>
      </c>
      <c r="D935" s="85">
        <f>IF(COUNTIF(Table9[Tag Number], A935), 1, 0)</f>
        <v>0</v>
      </c>
      <c r="E935" s="86">
        <f>IF(COUNTIF(Table10[Tag Number], A935), 1, 0)</f>
        <v>0</v>
      </c>
      <c r="F935" s="86">
        <f>IF(COUNTIF(Table11[Tag Number], A935), 1, 0)</f>
        <v>0</v>
      </c>
      <c r="G935" s="87">
        <f t="shared" si="31"/>
        <v>0</v>
      </c>
      <c r="H935" s="88" t="str" cm="1">
        <f t="array" ref="H935">_xlfn.IFS(OR(_xlfn.XLOOKUP(A935,Table9[Tag Number],Table9[Status],"-",0)="Dead",
        _xlfn.XLOOKUP(A935,Table10[Tag Number],Table10[Status],"-",0)="Dead",
        _xlfn.XLOOKUP(A935,Table11[Tag Number],Table11[Status],"-",0)="Dead",
        _xlfn.XLOOKUP(A935,Table8[Tag Number],Table8[Status],"-",0)="Dead"),"Dead",
     OR(_xlfn.XLOOKUP(A935,Table11[Tag Number],Table11[Status],"-",0)="Alive",
        _xlfn.XLOOKUP(A935,Table10[Tag Number],Table10[Status],"-",0)="Alive",
        _xlfn.XLOOKUP(A935,Table9[Tag Number],Table9[Status],"-",0)="Alive",
        _xlfn.XLOOKUP(A935,Table8[Tag Number],Table8[Status],"-",0)="Alive"),"Alive",
     OR(_xlfn.XLOOKUP(A935,Table9[Tag Number],Table9[Status],"-",0)="-",
        _xlfn.XLOOKUP(A935,Table10[Tag Number],Table10[Status],"-",0)="-",
        _xlfn.XLOOKUP(A935,Table11[Tag Number],Table11[Status],"-",0)="-",
        _xlfn.XLOOKUP(A935,Table8[Tag Number],Table8[Status],"-",0)="-"),
   "-")</f>
        <v>-</v>
      </c>
      <c r="I935" s="88" t="str">
        <f>IF((_xlfn.XLOOKUP(B935,[2]Sheet1!$A$2:$A$198,[2]Sheet1!$B$2:$B$198,"-",0)="Glade"),"Out","No")</f>
        <v>No</v>
      </c>
      <c r="J935" s="90"/>
      <c r="K935" s="91"/>
      <c r="L935" s="91"/>
      <c r="M935" s="91"/>
      <c r="N935" s="92"/>
      <c r="O935" s="89"/>
      <c r="R935" t="b">
        <f t="shared" si="30"/>
        <v>0</v>
      </c>
    </row>
    <row r="936" spans="1:18" ht="15" thickBot="1" x14ac:dyDescent="0.35">
      <c r="A936" s="2" t="s">
        <v>516</v>
      </c>
      <c r="B936" s="2" t="s">
        <v>1137</v>
      </c>
      <c r="C936" s="84">
        <f>IF(COUNTIF(Table8[Tag Number], A936), 1, 0)</f>
        <v>1</v>
      </c>
      <c r="D936" s="85">
        <f>IF(COUNTIF(Table9[Tag Number], A936), 1, 0)</f>
        <v>0</v>
      </c>
      <c r="E936" s="86">
        <f>IF(COUNTIF(Table10[Tag Number], A936), 1, 0)</f>
        <v>0</v>
      </c>
      <c r="F936" s="86">
        <f>IF(COUNTIF(Table11[Tag Number], A936), 1, 0)</f>
        <v>0</v>
      </c>
      <c r="G936" s="87">
        <f t="shared" si="31"/>
        <v>1</v>
      </c>
      <c r="H936" s="88" t="str" cm="1">
        <f t="array" ref="H936">_xlfn.IFS(OR(_xlfn.XLOOKUP(A936,Table9[Tag Number],Table9[Status],"-",0)="Dead",
        _xlfn.XLOOKUP(A936,Table10[Tag Number],Table10[Status],"-",0)="Dead",
        _xlfn.XLOOKUP(A936,Table11[Tag Number],Table11[Status],"-",0)="Dead",
        _xlfn.XLOOKUP(A936,Table8[Tag Number],Table8[Status],"-",0)="Dead"),"Dead",
     OR(_xlfn.XLOOKUP(A936,Table11[Tag Number],Table11[Status],"-",0)="Alive",
        _xlfn.XLOOKUP(A936,Table10[Tag Number],Table10[Status],"-",0)="Alive",
        _xlfn.XLOOKUP(A936,Table9[Tag Number],Table9[Status],"-",0)="Alive",
        _xlfn.XLOOKUP(A936,Table8[Tag Number],Table8[Status],"-",0)="Alive"),"Alive",
     OR(_xlfn.XLOOKUP(A936,Table9[Tag Number],Table9[Status],"-",0)="-",
        _xlfn.XLOOKUP(A936,Table10[Tag Number],Table10[Status],"-",0)="-",
        _xlfn.XLOOKUP(A936,Table11[Tag Number],Table11[Status],"-",0)="-",
        _xlfn.XLOOKUP(A936,Table8[Tag Number],Table8[Status],"-",0)="-"),
   "-")</f>
        <v>Alive</v>
      </c>
      <c r="I936" s="88" t="str">
        <f>IF((_xlfn.XLOOKUP(B936,[2]Sheet1!$A$2:$A$198,[2]Sheet1!$B$2:$B$198,"-",0)="Glade"),"Out","No")</f>
        <v>No</v>
      </c>
      <c r="J936" s="90"/>
      <c r="K936" s="91"/>
      <c r="L936" s="91"/>
      <c r="M936" s="91"/>
      <c r="N936" s="92"/>
      <c r="O936" s="89"/>
      <c r="R936" t="b">
        <f t="shared" si="30"/>
        <v>0</v>
      </c>
    </row>
    <row r="937" spans="1:18" ht="15" thickBot="1" x14ac:dyDescent="0.35">
      <c r="A937" s="3" t="s">
        <v>544</v>
      </c>
      <c r="B937" s="3" t="s">
        <v>1137</v>
      </c>
      <c r="C937" s="84">
        <f>IF(COUNTIF(Table8[Tag Number], A937), 1, 0)</f>
        <v>1</v>
      </c>
      <c r="D937" s="85">
        <f>IF(COUNTIF(Table9[Tag Number], A937), 1, 0)</f>
        <v>1</v>
      </c>
      <c r="E937" s="86">
        <f>IF(COUNTIF(Table10[Tag Number], A937), 1, 0)</f>
        <v>0</v>
      </c>
      <c r="F937" s="86">
        <f>IF(COUNTIF(Table11[Tag Number], A937), 1, 0)</f>
        <v>1</v>
      </c>
      <c r="G937" s="87">
        <f t="shared" si="31"/>
        <v>3</v>
      </c>
      <c r="H937" s="88" t="str" cm="1">
        <f t="array" ref="H937">_xlfn.IFS(OR(_xlfn.XLOOKUP(A937,Table9[Tag Number],Table9[Status],"-",0)="Dead",
        _xlfn.XLOOKUP(A937,Table10[Tag Number],Table10[Status],"-",0)="Dead",
        _xlfn.XLOOKUP(A937,Table11[Tag Number],Table11[Status],"-",0)="Dead",
        _xlfn.XLOOKUP(A937,Table8[Tag Number],Table8[Status],"-",0)="Dead"),"Dead",
     OR(_xlfn.XLOOKUP(A937,Table11[Tag Number],Table11[Status],"-",0)="Alive",
        _xlfn.XLOOKUP(A937,Table10[Tag Number],Table10[Status],"-",0)="Alive",
        _xlfn.XLOOKUP(A937,Table9[Tag Number],Table9[Status],"-",0)="Alive",
        _xlfn.XLOOKUP(A937,Table8[Tag Number],Table8[Status],"-",0)="Alive"),"Alive",
     OR(_xlfn.XLOOKUP(A937,Table9[Tag Number],Table9[Status],"-",0)="-",
        _xlfn.XLOOKUP(A937,Table10[Tag Number],Table10[Status],"-",0)="-",
        _xlfn.XLOOKUP(A937,Table11[Tag Number],Table11[Status],"-",0)="-",
        _xlfn.XLOOKUP(A937,Table8[Tag Number],Table8[Status],"-",0)="-"),
   "-")</f>
        <v>Alive</v>
      </c>
      <c r="I937" s="88" t="str">
        <f>IF((_xlfn.XLOOKUP(B937,[2]Sheet1!$A$2:$A$198,[2]Sheet1!$B$2:$B$198,"-",0)="Glade"),"Out","No")</f>
        <v>No</v>
      </c>
      <c r="J937" s="90"/>
      <c r="K937" s="91"/>
      <c r="L937" s="91"/>
      <c r="M937" s="91"/>
      <c r="N937" s="92"/>
      <c r="O937" s="89"/>
      <c r="R937" t="str">
        <f t="shared" si="30"/>
        <v>B944</v>
      </c>
    </row>
    <row r="938" spans="1:18" ht="15" thickBot="1" x14ac:dyDescent="0.35">
      <c r="A938" s="2" t="s">
        <v>901</v>
      </c>
      <c r="B938" s="2" t="s">
        <v>1137</v>
      </c>
      <c r="C938" s="84">
        <f>IF(COUNTIF(Table8[Tag Number], A938), 1, 0)</f>
        <v>0</v>
      </c>
      <c r="D938" s="85">
        <f>IF(COUNTIF(Table9[Tag Number], A938), 1, 0)</f>
        <v>1</v>
      </c>
      <c r="E938" s="86">
        <f>IF(COUNTIF(Table10[Tag Number], A938), 1, 0)</f>
        <v>0</v>
      </c>
      <c r="F938" s="86">
        <f>IF(COUNTIF(Table11[Tag Number], A938), 1, 0)</f>
        <v>0</v>
      </c>
      <c r="G938" s="87">
        <f t="shared" si="31"/>
        <v>1</v>
      </c>
      <c r="H938" s="88" t="str" cm="1">
        <f t="array" ref="H938">_xlfn.IFS(OR(_xlfn.XLOOKUP(A938,Table9[Tag Number],Table9[Status],"-",0)="Dead",
        _xlfn.XLOOKUP(A938,Table10[Tag Number],Table10[Status],"-",0)="Dead",
        _xlfn.XLOOKUP(A938,Table11[Tag Number],Table11[Status],"-",0)="Dead",
        _xlfn.XLOOKUP(A938,Table8[Tag Number],Table8[Status],"-",0)="Dead"),"Dead",
     OR(_xlfn.XLOOKUP(A938,Table11[Tag Number],Table11[Status],"-",0)="Alive",
        _xlfn.XLOOKUP(A938,Table10[Tag Number],Table10[Status],"-",0)="Alive",
        _xlfn.XLOOKUP(A938,Table9[Tag Number],Table9[Status],"-",0)="Alive",
        _xlfn.XLOOKUP(A938,Table8[Tag Number],Table8[Status],"-",0)="Alive"),"Alive",
     OR(_xlfn.XLOOKUP(A938,Table9[Tag Number],Table9[Status],"-",0)="-",
        _xlfn.XLOOKUP(A938,Table10[Tag Number],Table10[Status],"-",0)="-",
        _xlfn.XLOOKUP(A938,Table11[Tag Number],Table11[Status],"-",0)="-",
        _xlfn.XLOOKUP(A938,Table8[Tag Number],Table8[Status],"-",0)="-"),
   "-")</f>
        <v>Alive</v>
      </c>
      <c r="I938" s="88" t="str">
        <f>IF((_xlfn.XLOOKUP(B938,[2]Sheet1!$A$2:$A$198,[2]Sheet1!$B$2:$B$198,"-",0)="Glade"),"Out","No")</f>
        <v>No</v>
      </c>
      <c r="J938" s="90"/>
      <c r="K938" s="91"/>
      <c r="L938" s="91"/>
      <c r="M938" s="91"/>
      <c r="N938" s="92"/>
      <c r="O938" s="89"/>
      <c r="R938" t="b">
        <f t="shared" si="30"/>
        <v>0</v>
      </c>
    </row>
    <row r="939" spans="1:18" ht="15" thickBot="1" x14ac:dyDescent="0.35">
      <c r="A939" s="3" t="s">
        <v>1824</v>
      </c>
      <c r="B939" s="3" t="s">
        <v>1145</v>
      </c>
      <c r="C939" s="84">
        <f>IF(COUNTIF(Table8[Tag Number], A939), 1, 0)</f>
        <v>0</v>
      </c>
      <c r="D939" s="85">
        <f>IF(COUNTIF(Table9[Tag Number], A939), 1, 0)</f>
        <v>0</v>
      </c>
      <c r="E939" s="86">
        <f>IF(COUNTIF(Table10[Tag Number], A939), 1, 0)</f>
        <v>0</v>
      </c>
      <c r="F939" s="86">
        <f>IF(COUNTIF(Table11[Tag Number], A939), 1, 0)</f>
        <v>0</v>
      </c>
      <c r="G939" s="87">
        <f t="shared" si="31"/>
        <v>0</v>
      </c>
      <c r="H939" s="88" t="str" cm="1">
        <f t="array" ref="H939">_xlfn.IFS(OR(_xlfn.XLOOKUP(A939,Table9[Tag Number],Table9[Status],"-",0)="Dead",
        _xlfn.XLOOKUP(A939,Table10[Tag Number],Table10[Status],"-",0)="Dead",
        _xlfn.XLOOKUP(A939,Table11[Tag Number],Table11[Status],"-",0)="Dead",
        _xlfn.XLOOKUP(A939,Table8[Tag Number],Table8[Status],"-",0)="Dead"),"Dead",
     OR(_xlfn.XLOOKUP(A939,Table11[Tag Number],Table11[Status],"-",0)="Alive",
        _xlfn.XLOOKUP(A939,Table10[Tag Number],Table10[Status],"-",0)="Alive",
        _xlfn.XLOOKUP(A939,Table9[Tag Number],Table9[Status],"-",0)="Alive",
        _xlfn.XLOOKUP(A939,Table8[Tag Number],Table8[Status],"-",0)="Alive"),"Alive",
     OR(_xlfn.XLOOKUP(A939,Table9[Tag Number],Table9[Status],"-",0)="-",
        _xlfn.XLOOKUP(A939,Table10[Tag Number],Table10[Status],"-",0)="-",
        _xlfn.XLOOKUP(A939,Table11[Tag Number],Table11[Status],"-",0)="-",
        _xlfn.XLOOKUP(A939,Table8[Tag Number],Table8[Status],"-",0)="-"),
   "-")</f>
        <v>-</v>
      </c>
      <c r="I939" s="88" t="str">
        <f>IF((_xlfn.XLOOKUP(B939,[2]Sheet1!$A$2:$A$198,[2]Sheet1!$B$2:$B$198,"-",0)="Glade"),"Out","No")</f>
        <v>No</v>
      </c>
      <c r="J939" s="90"/>
      <c r="K939" s="91"/>
      <c r="L939" s="91"/>
      <c r="M939" s="91"/>
      <c r="N939" s="92"/>
      <c r="O939" s="89"/>
      <c r="R939" t="b">
        <f t="shared" si="30"/>
        <v>0</v>
      </c>
    </row>
    <row r="940" spans="1:18" ht="15" thickBot="1" x14ac:dyDescent="0.35">
      <c r="A940" s="2" t="s">
        <v>810</v>
      </c>
      <c r="B940" s="2" t="s">
        <v>1137</v>
      </c>
      <c r="C940" s="84">
        <f>IF(COUNTIF(Table8[Tag Number], A940), 1, 0)</f>
        <v>0</v>
      </c>
      <c r="D940" s="85">
        <f>IF(COUNTIF(Table9[Tag Number], A940), 1, 0)</f>
        <v>0</v>
      </c>
      <c r="E940" s="86">
        <f>IF(COUNTIF(Table10[Tag Number], A940), 1, 0)</f>
        <v>0</v>
      </c>
      <c r="F940" s="86">
        <f>IF(COUNTIF(Table11[Tag Number], A940), 1, 0)</f>
        <v>1</v>
      </c>
      <c r="G940" s="87">
        <f t="shared" si="31"/>
        <v>1</v>
      </c>
      <c r="H940" s="88" t="str" cm="1">
        <f t="array" ref="H940">_xlfn.IFS(OR(_xlfn.XLOOKUP(A940,Table9[Tag Number],Table9[Status],"-",0)="Dead",
        _xlfn.XLOOKUP(A940,Table10[Tag Number],Table10[Status],"-",0)="Dead",
        _xlfn.XLOOKUP(A940,Table11[Tag Number],Table11[Status],"-",0)="Dead",
        _xlfn.XLOOKUP(A940,Table8[Tag Number],Table8[Status],"-",0)="Dead"),"Dead",
     OR(_xlfn.XLOOKUP(A940,Table11[Tag Number],Table11[Status],"-",0)="Alive",
        _xlfn.XLOOKUP(A940,Table10[Tag Number],Table10[Status],"-",0)="Alive",
        _xlfn.XLOOKUP(A940,Table9[Tag Number],Table9[Status],"-",0)="Alive",
        _xlfn.XLOOKUP(A940,Table8[Tag Number],Table8[Status],"-",0)="Alive"),"Alive",
     OR(_xlfn.XLOOKUP(A940,Table9[Tag Number],Table9[Status],"-",0)="-",
        _xlfn.XLOOKUP(A940,Table10[Tag Number],Table10[Status],"-",0)="-",
        _xlfn.XLOOKUP(A940,Table11[Tag Number],Table11[Status],"-",0)="-",
        _xlfn.XLOOKUP(A940,Table8[Tag Number],Table8[Status],"-",0)="-"),
   "-")</f>
        <v>Alive</v>
      </c>
      <c r="I940" s="88" t="str">
        <f>IF((_xlfn.XLOOKUP(B940,[2]Sheet1!$A$2:$A$198,[2]Sheet1!$B$2:$B$198,"-",0)="Glade"),"Out","No")</f>
        <v>No</v>
      </c>
      <c r="J940" s="90"/>
      <c r="K940" s="91"/>
      <c r="L940" s="91"/>
      <c r="M940" s="91"/>
      <c r="N940" s="92"/>
      <c r="O940" s="89"/>
      <c r="R940" t="b">
        <f t="shared" si="30"/>
        <v>0</v>
      </c>
    </row>
    <row r="941" spans="1:18" ht="15" thickBot="1" x14ac:dyDescent="0.35">
      <c r="A941" s="3" t="s">
        <v>99</v>
      </c>
      <c r="B941" s="3" t="s">
        <v>1145</v>
      </c>
      <c r="C941" s="84">
        <f>IF(COUNTIF(Table8[Tag Number], A941), 1, 0)</f>
        <v>0</v>
      </c>
      <c r="D941" s="85">
        <f>IF(COUNTIF(Table9[Tag Number], A941), 1, 0)</f>
        <v>0</v>
      </c>
      <c r="E941" s="86">
        <f>IF(COUNTIF(Table10[Tag Number], A941), 1, 0)</f>
        <v>0</v>
      </c>
      <c r="F941" s="86">
        <f>IF(COUNTIF(Table11[Tag Number], A941), 1, 0)</f>
        <v>0</v>
      </c>
      <c r="G941" s="87">
        <f t="shared" si="31"/>
        <v>0</v>
      </c>
      <c r="H941" s="88" t="str" cm="1">
        <f t="array" ref="H941">_xlfn.IFS(OR(_xlfn.XLOOKUP(A941,Table9[Tag Number],Table9[Status],"-",0)="Dead",
        _xlfn.XLOOKUP(A941,Table10[Tag Number],Table10[Status],"-",0)="Dead",
        _xlfn.XLOOKUP(A941,Table11[Tag Number],Table11[Status],"-",0)="Dead",
        _xlfn.XLOOKUP(A941,Table8[Tag Number],Table8[Status],"-",0)="Dead"),"Dead",
     OR(_xlfn.XLOOKUP(A941,Table11[Tag Number],Table11[Status],"-",0)="Alive",
        _xlfn.XLOOKUP(A941,Table10[Tag Number],Table10[Status],"-",0)="Alive",
        _xlfn.XLOOKUP(A941,Table9[Tag Number],Table9[Status],"-",0)="Alive",
        _xlfn.XLOOKUP(A941,Table8[Tag Number],Table8[Status],"-",0)="Alive"),"Alive",
     OR(_xlfn.XLOOKUP(A941,Table9[Tag Number],Table9[Status],"-",0)="-",
        _xlfn.XLOOKUP(A941,Table10[Tag Number],Table10[Status],"-",0)="-",
        _xlfn.XLOOKUP(A941,Table11[Tag Number],Table11[Status],"-",0)="-",
        _xlfn.XLOOKUP(A941,Table8[Tag Number],Table8[Status],"-",0)="-"),
   "-")</f>
        <v>-</v>
      </c>
      <c r="I941" s="88" t="str">
        <f>IF((_xlfn.XLOOKUP(B941,[2]Sheet1!$A$2:$A$198,[2]Sheet1!$B$2:$B$198,"-",0)="Glade"),"Out","No")</f>
        <v>No</v>
      </c>
      <c r="J941" s="90"/>
      <c r="K941" s="91"/>
      <c r="L941" s="91"/>
      <c r="M941" s="91"/>
      <c r="N941" s="92"/>
      <c r="O941" s="89"/>
      <c r="R941" t="b">
        <f t="shared" si="30"/>
        <v>0</v>
      </c>
    </row>
    <row r="942" spans="1:18" ht="15" thickBot="1" x14ac:dyDescent="0.35">
      <c r="A942" s="2" t="s">
        <v>1825</v>
      </c>
      <c r="B942" s="2" t="s">
        <v>1145</v>
      </c>
      <c r="C942" s="84">
        <f>IF(COUNTIF(Table8[Tag Number], A942), 1, 0)</f>
        <v>0</v>
      </c>
      <c r="D942" s="85">
        <f>IF(COUNTIF(Table9[Tag Number], A942), 1, 0)</f>
        <v>0</v>
      </c>
      <c r="E942" s="86">
        <f>IF(COUNTIF(Table10[Tag Number], A942), 1, 0)</f>
        <v>0</v>
      </c>
      <c r="F942" s="86">
        <f>IF(COUNTIF(Table11[Tag Number], A942), 1, 0)</f>
        <v>0</v>
      </c>
      <c r="G942" s="87">
        <f t="shared" si="31"/>
        <v>0</v>
      </c>
      <c r="H942" s="88" t="str" cm="1">
        <f t="array" ref="H942">_xlfn.IFS(OR(_xlfn.XLOOKUP(A942,Table9[Tag Number],Table9[Status],"-",0)="Dead",
        _xlfn.XLOOKUP(A942,Table10[Tag Number],Table10[Status],"-",0)="Dead",
        _xlfn.XLOOKUP(A942,Table11[Tag Number],Table11[Status],"-",0)="Dead",
        _xlfn.XLOOKUP(A942,Table8[Tag Number],Table8[Status],"-",0)="Dead"),"Dead",
     OR(_xlfn.XLOOKUP(A942,Table11[Tag Number],Table11[Status],"-",0)="Alive",
        _xlfn.XLOOKUP(A942,Table10[Tag Number],Table10[Status],"-",0)="Alive",
        _xlfn.XLOOKUP(A942,Table9[Tag Number],Table9[Status],"-",0)="Alive",
        _xlfn.XLOOKUP(A942,Table8[Tag Number],Table8[Status],"-",0)="Alive"),"Alive",
     OR(_xlfn.XLOOKUP(A942,Table9[Tag Number],Table9[Status],"-",0)="-",
        _xlfn.XLOOKUP(A942,Table10[Tag Number],Table10[Status],"-",0)="-",
        _xlfn.XLOOKUP(A942,Table11[Tag Number],Table11[Status],"-",0)="-",
        _xlfn.XLOOKUP(A942,Table8[Tag Number],Table8[Status],"-",0)="-"),
   "-")</f>
        <v>-</v>
      </c>
      <c r="I942" s="88" t="str">
        <f>IF((_xlfn.XLOOKUP(B942,[2]Sheet1!$A$2:$A$198,[2]Sheet1!$B$2:$B$198,"-",0)="Glade"),"Out","No")</f>
        <v>No</v>
      </c>
      <c r="J942" s="90"/>
      <c r="K942" s="91"/>
      <c r="L942" s="91"/>
      <c r="M942" s="91"/>
      <c r="N942" s="92"/>
      <c r="O942" s="89"/>
      <c r="R942" t="b">
        <f t="shared" si="30"/>
        <v>0</v>
      </c>
    </row>
    <row r="943" spans="1:18" ht="15" thickBot="1" x14ac:dyDescent="0.35">
      <c r="A943" s="3" t="s">
        <v>703</v>
      </c>
      <c r="B943" s="3" t="s">
        <v>1137</v>
      </c>
      <c r="C943" s="84">
        <f>IF(COUNTIF(Table8[Tag Number], A943), 1, 0)</f>
        <v>1</v>
      </c>
      <c r="D943" s="85">
        <f>IF(COUNTIF(Table9[Tag Number], A943), 1, 0)</f>
        <v>0</v>
      </c>
      <c r="E943" s="86">
        <f>IF(COUNTIF(Table10[Tag Number], A943), 1, 0)</f>
        <v>0</v>
      </c>
      <c r="F943" s="86">
        <f>IF(COUNTIF(Table11[Tag Number], A943), 1, 0)</f>
        <v>0</v>
      </c>
      <c r="G943" s="87">
        <f t="shared" si="31"/>
        <v>1</v>
      </c>
      <c r="H943" s="88" t="str" cm="1">
        <f t="array" ref="H943">_xlfn.IFS(OR(_xlfn.XLOOKUP(A943,Table9[Tag Number],Table9[Status],"-",0)="Dead",
        _xlfn.XLOOKUP(A943,Table10[Tag Number],Table10[Status],"-",0)="Dead",
        _xlfn.XLOOKUP(A943,Table11[Tag Number],Table11[Status],"-",0)="Dead",
        _xlfn.XLOOKUP(A943,Table8[Tag Number],Table8[Status],"-",0)="Dead"),"Dead",
     OR(_xlfn.XLOOKUP(A943,Table11[Tag Number],Table11[Status],"-",0)="Alive",
        _xlfn.XLOOKUP(A943,Table10[Tag Number],Table10[Status],"-",0)="Alive",
        _xlfn.XLOOKUP(A943,Table9[Tag Number],Table9[Status],"-",0)="Alive",
        _xlfn.XLOOKUP(A943,Table8[Tag Number],Table8[Status],"-",0)="Alive"),"Alive",
     OR(_xlfn.XLOOKUP(A943,Table9[Tag Number],Table9[Status],"-",0)="-",
        _xlfn.XLOOKUP(A943,Table10[Tag Number],Table10[Status],"-",0)="-",
        _xlfn.XLOOKUP(A943,Table11[Tag Number],Table11[Status],"-",0)="-",
        _xlfn.XLOOKUP(A943,Table8[Tag Number],Table8[Status],"-",0)="-"),
   "-")</f>
        <v>Alive</v>
      </c>
      <c r="I943" s="88" t="str">
        <f>IF((_xlfn.XLOOKUP(B943,[2]Sheet1!$A$2:$A$198,[2]Sheet1!$B$2:$B$198,"-",0)="Glade"),"Out","No")</f>
        <v>No</v>
      </c>
      <c r="J943" s="90"/>
      <c r="K943" s="91"/>
      <c r="L943" s="91"/>
      <c r="M943" s="91"/>
      <c r="N943" s="92"/>
      <c r="O943" s="89"/>
      <c r="R943" t="b">
        <f t="shared" si="30"/>
        <v>0</v>
      </c>
    </row>
    <row r="944" spans="1:18" ht="15" thickBot="1" x14ac:dyDescent="0.35">
      <c r="A944" s="2" t="s">
        <v>1826</v>
      </c>
      <c r="B944" s="2" t="s">
        <v>1145</v>
      </c>
      <c r="C944" s="84">
        <f>IF(COUNTIF(Table8[Tag Number], A944), 1, 0)</f>
        <v>0</v>
      </c>
      <c r="D944" s="85">
        <f>IF(COUNTIF(Table9[Tag Number], A944), 1, 0)</f>
        <v>0</v>
      </c>
      <c r="E944" s="86">
        <f>IF(COUNTIF(Table10[Tag Number], A944), 1, 0)</f>
        <v>0</v>
      </c>
      <c r="F944" s="86">
        <f>IF(COUNTIF(Table11[Tag Number], A944), 1, 0)</f>
        <v>0</v>
      </c>
      <c r="G944" s="87">
        <f t="shared" si="31"/>
        <v>0</v>
      </c>
      <c r="H944" s="88" t="str" cm="1">
        <f t="array" ref="H944">_xlfn.IFS(OR(_xlfn.XLOOKUP(A944,Table9[Tag Number],Table9[Status],"-",0)="Dead",
        _xlfn.XLOOKUP(A944,Table10[Tag Number],Table10[Status],"-",0)="Dead",
        _xlfn.XLOOKUP(A944,Table11[Tag Number],Table11[Status],"-",0)="Dead",
        _xlfn.XLOOKUP(A944,Table8[Tag Number],Table8[Status],"-",0)="Dead"),"Dead",
     OR(_xlfn.XLOOKUP(A944,Table11[Tag Number],Table11[Status],"-",0)="Alive",
        _xlfn.XLOOKUP(A944,Table10[Tag Number],Table10[Status],"-",0)="Alive",
        _xlfn.XLOOKUP(A944,Table9[Tag Number],Table9[Status],"-",0)="Alive",
        _xlfn.XLOOKUP(A944,Table8[Tag Number],Table8[Status],"-",0)="Alive"),"Alive",
     OR(_xlfn.XLOOKUP(A944,Table9[Tag Number],Table9[Status],"-",0)="-",
        _xlfn.XLOOKUP(A944,Table10[Tag Number],Table10[Status],"-",0)="-",
        _xlfn.XLOOKUP(A944,Table11[Tag Number],Table11[Status],"-",0)="-",
        _xlfn.XLOOKUP(A944,Table8[Tag Number],Table8[Status],"-",0)="-"),
   "-")</f>
        <v>-</v>
      </c>
      <c r="I944" s="88" t="str">
        <f>IF((_xlfn.XLOOKUP(B944,[2]Sheet1!$A$2:$A$198,[2]Sheet1!$B$2:$B$198,"-",0)="Glade"),"Out","No")</f>
        <v>No</v>
      </c>
      <c r="J944" s="90"/>
      <c r="K944" s="91"/>
      <c r="L944" s="91"/>
      <c r="M944" s="91"/>
      <c r="N944" s="92"/>
      <c r="O944" s="89"/>
      <c r="R944" t="b">
        <f t="shared" si="30"/>
        <v>0</v>
      </c>
    </row>
    <row r="945" spans="1:18" ht="15" thickBot="1" x14ac:dyDescent="0.35">
      <c r="A945" s="3" t="s">
        <v>598</v>
      </c>
      <c r="B945" s="3" t="s">
        <v>1137</v>
      </c>
      <c r="C945" s="84">
        <f>IF(COUNTIF(Table8[Tag Number], A945), 1, 0)</f>
        <v>0</v>
      </c>
      <c r="D945" s="85">
        <f>IF(COUNTIF(Table9[Tag Number], A945), 1, 0)</f>
        <v>0</v>
      </c>
      <c r="E945" s="86">
        <f>IF(COUNTIF(Table10[Tag Number], A945), 1, 0)</f>
        <v>1</v>
      </c>
      <c r="F945" s="86">
        <f>IF(COUNTIF(Table11[Tag Number], A945), 1, 0)</f>
        <v>0</v>
      </c>
      <c r="G945" s="87">
        <f t="shared" si="31"/>
        <v>1</v>
      </c>
      <c r="H945" s="88" t="str" cm="1">
        <f t="array" ref="H945">_xlfn.IFS(OR(_xlfn.XLOOKUP(A945,Table9[Tag Number],Table9[Status],"-",0)="Dead",
        _xlfn.XLOOKUP(A945,Table10[Tag Number],Table10[Status],"-",0)="Dead",
        _xlfn.XLOOKUP(A945,Table11[Tag Number],Table11[Status],"-",0)="Dead",
        _xlfn.XLOOKUP(A945,Table8[Tag Number],Table8[Status],"-",0)="Dead"),"Dead",
     OR(_xlfn.XLOOKUP(A945,Table11[Tag Number],Table11[Status],"-",0)="Alive",
        _xlfn.XLOOKUP(A945,Table10[Tag Number],Table10[Status],"-",0)="Alive",
        _xlfn.XLOOKUP(A945,Table9[Tag Number],Table9[Status],"-",0)="Alive",
        _xlfn.XLOOKUP(A945,Table8[Tag Number],Table8[Status],"-",0)="Alive"),"Alive",
     OR(_xlfn.XLOOKUP(A945,Table9[Tag Number],Table9[Status],"-",0)="-",
        _xlfn.XLOOKUP(A945,Table10[Tag Number],Table10[Status],"-",0)="-",
        _xlfn.XLOOKUP(A945,Table11[Tag Number],Table11[Status],"-",0)="-",
        _xlfn.XLOOKUP(A945,Table8[Tag Number],Table8[Status],"-",0)="-"),
   "-")</f>
        <v>Dead</v>
      </c>
      <c r="I945" s="88" t="str">
        <f>IF((_xlfn.XLOOKUP(B945,[2]Sheet1!$A$2:$A$198,[2]Sheet1!$B$2:$B$198,"-",0)="Glade"),"Out","No")</f>
        <v>No</v>
      </c>
      <c r="J945" s="90"/>
      <c r="K945" s="91"/>
      <c r="L945" s="91"/>
      <c r="M945" s="91"/>
      <c r="N945" s="92"/>
      <c r="O945" s="89"/>
      <c r="R945" t="b">
        <f t="shared" si="30"/>
        <v>0</v>
      </c>
    </row>
    <row r="946" spans="1:18" ht="15" thickBot="1" x14ac:dyDescent="0.35">
      <c r="A946" s="2" t="s">
        <v>1827</v>
      </c>
      <c r="B946" s="2" t="s">
        <v>1137</v>
      </c>
      <c r="C946" s="84">
        <f>IF(COUNTIF(Table8[Tag Number], A946), 1, 0)</f>
        <v>0</v>
      </c>
      <c r="D946" s="85">
        <f>IF(COUNTIF(Table9[Tag Number], A946), 1, 0)</f>
        <v>0</v>
      </c>
      <c r="E946" s="86">
        <f>IF(COUNTIF(Table10[Tag Number], A946), 1, 0)</f>
        <v>0</v>
      </c>
      <c r="F946" s="86">
        <f>IF(COUNTIF(Table11[Tag Number], A946), 1, 0)</f>
        <v>0</v>
      </c>
      <c r="G946" s="87">
        <f t="shared" si="31"/>
        <v>0</v>
      </c>
      <c r="H946" s="88" t="str" cm="1">
        <f t="array" ref="H946">_xlfn.IFS(OR(_xlfn.XLOOKUP(A946,Table9[Tag Number],Table9[Status],"-",0)="Dead",
        _xlfn.XLOOKUP(A946,Table10[Tag Number],Table10[Status],"-",0)="Dead",
        _xlfn.XLOOKUP(A946,Table11[Tag Number],Table11[Status],"-",0)="Dead",
        _xlfn.XLOOKUP(A946,Table8[Tag Number],Table8[Status],"-",0)="Dead"),"Dead",
     OR(_xlfn.XLOOKUP(A946,Table11[Tag Number],Table11[Status],"-",0)="Alive",
        _xlfn.XLOOKUP(A946,Table10[Tag Number],Table10[Status],"-",0)="Alive",
        _xlfn.XLOOKUP(A946,Table9[Tag Number],Table9[Status],"-",0)="Alive",
        _xlfn.XLOOKUP(A946,Table8[Tag Number],Table8[Status],"-",0)="Alive"),"Alive",
     OR(_xlfn.XLOOKUP(A946,Table9[Tag Number],Table9[Status],"-",0)="-",
        _xlfn.XLOOKUP(A946,Table10[Tag Number],Table10[Status],"-",0)="-",
        _xlfn.XLOOKUP(A946,Table11[Tag Number],Table11[Status],"-",0)="-",
        _xlfn.XLOOKUP(A946,Table8[Tag Number],Table8[Status],"-",0)="-"),
   "-")</f>
        <v>-</v>
      </c>
      <c r="I946" s="88" t="str">
        <f>IF((_xlfn.XLOOKUP(B946,[2]Sheet1!$A$2:$A$198,[2]Sheet1!$B$2:$B$198,"-",0)="Glade"),"Out","No")</f>
        <v>No</v>
      </c>
      <c r="J946" s="90"/>
      <c r="K946" s="91"/>
      <c r="L946" s="91"/>
      <c r="M946" s="91"/>
      <c r="N946" s="92"/>
      <c r="O946" s="89"/>
      <c r="R946" t="b">
        <f t="shared" si="30"/>
        <v>0</v>
      </c>
    </row>
    <row r="947" spans="1:18" ht="15" thickBot="1" x14ac:dyDescent="0.35">
      <c r="A947" s="3" t="s">
        <v>677</v>
      </c>
      <c r="B947" s="3" t="s">
        <v>1137</v>
      </c>
      <c r="C947" s="84">
        <f>IF(COUNTIF(Table8[Tag Number], A947), 1, 0)</f>
        <v>1</v>
      </c>
      <c r="D947" s="85">
        <f>IF(COUNTIF(Table9[Tag Number], A947), 1, 0)</f>
        <v>1</v>
      </c>
      <c r="E947" s="86">
        <f>IF(COUNTIF(Table10[Tag Number], A947), 1, 0)</f>
        <v>0</v>
      </c>
      <c r="F947" s="86">
        <f>IF(COUNTIF(Table11[Tag Number], A947), 1, 0)</f>
        <v>0</v>
      </c>
      <c r="G947" s="87">
        <f t="shared" si="31"/>
        <v>2</v>
      </c>
      <c r="H947" s="88" t="str" cm="1">
        <f t="array" ref="H947">_xlfn.IFS(OR(_xlfn.XLOOKUP(A947,Table9[Tag Number],Table9[Status],"-",0)="Dead",
        _xlfn.XLOOKUP(A947,Table10[Tag Number],Table10[Status],"-",0)="Dead",
        _xlfn.XLOOKUP(A947,Table11[Tag Number],Table11[Status],"-",0)="Dead",
        _xlfn.XLOOKUP(A947,Table8[Tag Number],Table8[Status],"-",0)="Dead"),"Dead",
     OR(_xlfn.XLOOKUP(A947,Table11[Tag Number],Table11[Status],"-",0)="Alive",
        _xlfn.XLOOKUP(A947,Table10[Tag Number],Table10[Status],"-",0)="Alive",
        _xlfn.XLOOKUP(A947,Table9[Tag Number],Table9[Status],"-",0)="Alive",
        _xlfn.XLOOKUP(A947,Table8[Tag Number],Table8[Status],"-",0)="Alive"),"Alive",
     OR(_xlfn.XLOOKUP(A947,Table9[Tag Number],Table9[Status],"-",0)="-",
        _xlfn.XLOOKUP(A947,Table10[Tag Number],Table10[Status],"-",0)="-",
        _xlfn.XLOOKUP(A947,Table11[Tag Number],Table11[Status],"-",0)="-",
        _xlfn.XLOOKUP(A947,Table8[Tag Number],Table8[Status],"-",0)="-"),
   "-")</f>
        <v>Alive</v>
      </c>
      <c r="I947" s="88" t="str">
        <f>IF((_xlfn.XLOOKUP(B947,[2]Sheet1!$A$2:$A$198,[2]Sheet1!$B$2:$B$198,"-",0)="Glade"),"Out","No")</f>
        <v>No</v>
      </c>
      <c r="J947" s="90"/>
      <c r="K947" s="91"/>
      <c r="L947" s="91"/>
      <c r="M947" s="91"/>
      <c r="N947" s="92"/>
      <c r="O947" s="89"/>
      <c r="R947" t="str">
        <f t="shared" si="30"/>
        <v>B954</v>
      </c>
    </row>
    <row r="948" spans="1:18" ht="15" thickBot="1" x14ac:dyDescent="0.35">
      <c r="A948" s="2" t="s">
        <v>1828</v>
      </c>
      <c r="B948" s="2" t="s">
        <v>1145</v>
      </c>
      <c r="C948" s="84">
        <f>IF(COUNTIF(Table8[Tag Number], A948), 1, 0)</f>
        <v>0</v>
      </c>
      <c r="D948" s="85">
        <f>IF(COUNTIF(Table9[Tag Number], A948), 1, 0)</f>
        <v>0</v>
      </c>
      <c r="E948" s="86">
        <f>IF(COUNTIF(Table10[Tag Number], A948), 1, 0)</f>
        <v>0</v>
      </c>
      <c r="F948" s="86">
        <f>IF(COUNTIF(Table11[Tag Number], A948), 1, 0)</f>
        <v>0</v>
      </c>
      <c r="G948" s="87">
        <f t="shared" si="31"/>
        <v>0</v>
      </c>
      <c r="H948" s="88" t="str" cm="1">
        <f t="array" ref="H948">_xlfn.IFS(OR(_xlfn.XLOOKUP(A948,Table9[Tag Number],Table9[Status],"-",0)="Dead",
        _xlfn.XLOOKUP(A948,Table10[Tag Number],Table10[Status],"-",0)="Dead",
        _xlfn.XLOOKUP(A948,Table11[Tag Number],Table11[Status],"-",0)="Dead",
        _xlfn.XLOOKUP(A948,Table8[Tag Number],Table8[Status],"-",0)="Dead"),"Dead",
     OR(_xlfn.XLOOKUP(A948,Table11[Tag Number],Table11[Status],"-",0)="Alive",
        _xlfn.XLOOKUP(A948,Table10[Tag Number],Table10[Status],"-",0)="Alive",
        _xlfn.XLOOKUP(A948,Table9[Tag Number],Table9[Status],"-",0)="Alive",
        _xlfn.XLOOKUP(A948,Table8[Tag Number],Table8[Status],"-",0)="Alive"),"Alive",
     OR(_xlfn.XLOOKUP(A948,Table9[Tag Number],Table9[Status],"-",0)="-",
        _xlfn.XLOOKUP(A948,Table10[Tag Number],Table10[Status],"-",0)="-",
        _xlfn.XLOOKUP(A948,Table11[Tag Number],Table11[Status],"-",0)="-",
        _xlfn.XLOOKUP(A948,Table8[Tag Number],Table8[Status],"-",0)="-"),
   "-")</f>
        <v>-</v>
      </c>
      <c r="I948" s="88" t="str">
        <f>IF((_xlfn.XLOOKUP(B948,[2]Sheet1!$A$2:$A$198,[2]Sheet1!$B$2:$B$198,"-",0)="Glade"),"Out","No")</f>
        <v>No</v>
      </c>
      <c r="J948" s="90"/>
      <c r="K948" s="91"/>
      <c r="L948" s="91"/>
      <c r="M948" s="91"/>
      <c r="N948" s="92"/>
      <c r="O948" s="89"/>
      <c r="R948" t="b">
        <f t="shared" si="30"/>
        <v>0</v>
      </c>
    </row>
    <row r="949" spans="1:18" ht="15" thickBot="1" x14ac:dyDescent="0.35">
      <c r="A949" s="3" t="s">
        <v>1829</v>
      </c>
      <c r="B949" s="3" t="s">
        <v>1137</v>
      </c>
      <c r="C949" s="84">
        <f>IF(COUNTIF(Table8[Tag Number], A949), 1, 0)</f>
        <v>0</v>
      </c>
      <c r="D949" s="85">
        <f>IF(COUNTIF(Table9[Tag Number], A949), 1, 0)</f>
        <v>0</v>
      </c>
      <c r="E949" s="86">
        <f>IF(COUNTIF(Table10[Tag Number], A949), 1, 0)</f>
        <v>0</v>
      </c>
      <c r="F949" s="86">
        <f>IF(COUNTIF(Table11[Tag Number], A949), 1, 0)</f>
        <v>0</v>
      </c>
      <c r="G949" s="87">
        <f t="shared" si="31"/>
        <v>0</v>
      </c>
      <c r="H949" s="88" t="str" cm="1">
        <f t="array" ref="H949">_xlfn.IFS(OR(_xlfn.XLOOKUP(A949,Table9[Tag Number],Table9[Status],"-",0)="Dead",
        _xlfn.XLOOKUP(A949,Table10[Tag Number],Table10[Status],"-",0)="Dead",
        _xlfn.XLOOKUP(A949,Table11[Tag Number],Table11[Status],"-",0)="Dead",
        _xlfn.XLOOKUP(A949,Table8[Tag Number],Table8[Status],"-",0)="Dead"),"Dead",
     OR(_xlfn.XLOOKUP(A949,Table11[Tag Number],Table11[Status],"-",0)="Alive",
        _xlfn.XLOOKUP(A949,Table10[Tag Number],Table10[Status],"-",0)="Alive",
        _xlfn.XLOOKUP(A949,Table9[Tag Number],Table9[Status],"-",0)="Alive",
        _xlfn.XLOOKUP(A949,Table8[Tag Number],Table8[Status],"-",0)="Alive"),"Alive",
     OR(_xlfn.XLOOKUP(A949,Table9[Tag Number],Table9[Status],"-",0)="-",
        _xlfn.XLOOKUP(A949,Table10[Tag Number],Table10[Status],"-",0)="-",
        _xlfn.XLOOKUP(A949,Table11[Tag Number],Table11[Status],"-",0)="-",
        _xlfn.XLOOKUP(A949,Table8[Tag Number],Table8[Status],"-",0)="-"),
   "-")</f>
        <v>-</v>
      </c>
      <c r="I949" s="88" t="str">
        <f>IF((_xlfn.XLOOKUP(B949,[2]Sheet1!$A$2:$A$198,[2]Sheet1!$B$2:$B$198,"-",0)="Glade"),"Out","No")</f>
        <v>No</v>
      </c>
      <c r="J949" s="90"/>
      <c r="K949" s="91"/>
      <c r="L949" s="91"/>
      <c r="M949" s="91"/>
      <c r="N949" s="92"/>
      <c r="O949" s="89"/>
      <c r="R949" t="b">
        <f t="shared" si="30"/>
        <v>0</v>
      </c>
    </row>
    <row r="950" spans="1:18" ht="15" thickBot="1" x14ac:dyDescent="0.35">
      <c r="A950" s="2" t="s">
        <v>1830</v>
      </c>
      <c r="B950" s="2" t="s">
        <v>1145</v>
      </c>
      <c r="C950" s="84">
        <f>IF(COUNTIF(Table8[Tag Number], A950), 1, 0)</f>
        <v>0</v>
      </c>
      <c r="D950" s="85">
        <f>IF(COUNTIF(Table9[Tag Number], A950), 1, 0)</f>
        <v>0</v>
      </c>
      <c r="E950" s="86">
        <f>IF(COUNTIF(Table10[Tag Number], A950), 1, 0)</f>
        <v>0</v>
      </c>
      <c r="F950" s="86">
        <f>IF(COUNTIF(Table11[Tag Number], A950), 1, 0)</f>
        <v>0</v>
      </c>
      <c r="G950" s="87">
        <f t="shared" si="31"/>
        <v>0</v>
      </c>
      <c r="H950" s="88" t="str" cm="1">
        <f t="array" ref="H950">_xlfn.IFS(OR(_xlfn.XLOOKUP(A950,Table9[Tag Number],Table9[Status],"-",0)="Dead",
        _xlfn.XLOOKUP(A950,Table10[Tag Number],Table10[Status],"-",0)="Dead",
        _xlfn.XLOOKUP(A950,Table11[Tag Number],Table11[Status],"-",0)="Dead",
        _xlfn.XLOOKUP(A950,Table8[Tag Number],Table8[Status],"-",0)="Dead"),"Dead",
     OR(_xlfn.XLOOKUP(A950,Table11[Tag Number],Table11[Status],"-",0)="Alive",
        _xlfn.XLOOKUP(A950,Table10[Tag Number],Table10[Status],"-",0)="Alive",
        _xlfn.XLOOKUP(A950,Table9[Tag Number],Table9[Status],"-",0)="Alive",
        _xlfn.XLOOKUP(A950,Table8[Tag Number],Table8[Status],"-",0)="Alive"),"Alive",
     OR(_xlfn.XLOOKUP(A950,Table9[Tag Number],Table9[Status],"-",0)="-",
        _xlfn.XLOOKUP(A950,Table10[Tag Number],Table10[Status],"-",0)="-",
        _xlfn.XLOOKUP(A950,Table11[Tag Number],Table11[Status],"-",0)="-",
        _xlfn.XLOOKUP(A950,Table8[Tag Number],Table8[Status],"-",0)="-"),
   "-")</f>
        <v>-</v>
      </c>
      <c r="I950" s="88" t="str">
        <f>IF((_xlfn.XLOOKUP(B950,[2]Sheet1!$A$2:$A$198,[2]Sheet1!$B$2:$B$198,"-",0)="Glade"),"Out","No")</f>
        <v>No</v>
      </c>
      <c r="J950" s="90"/>
      <c r="K950" s="91"/>
      <c r="L950" s="91"/>
      <c r="M950" s="91"/>
      <c r="N950" s="92"/>
      <c r="O950" s="89"/>
      <c r="R950" t="b">
        <f t="shared" si="30"/>
        <v>0</v>
      </c>
    </row>
    <row r="951" spans="1:18" ht="15" thickBot="1" x14ac:dyDescent="0.35">
      <c r="A951" s="3" t="s">
        <v>72</v>
      </c>
      <c r="B951" s="3" t="s">
        <v>1145</v>
      </c>
      <c r="C951" s="84">
        <f>IF(COUNTIF(Table8[Tag Number], A951), 1, 0)</f>
        <v>0</v>
      </c>
      <c r="D951" s="85">
        <f>IF(COUNTIF(Table9[Tag Number], A951), 1, 0)</f>
        <v>0</v>
      </c>
      <c r="E951" s="86">
        <f>IF(COUNTIF(Table10[Tag Number], A951), 1, 0)</f>
        <v>0</v>
      </c>
      <c r="F951" s="86">
        <f>IF(COUNTIF(Table11[Tag Number], A951), 1, 0)</f>
        <v>0</v>
      </c>
      <c r="G951" s="87">
        <f t="shared" si="31"/>
        <v>0</v>
      </c>
      <c r="H951" s="88" t="str" cm="1">
        <f t="array" ref="H951">_xlfn.IFS(OR(_xlfn.XLOOKUP(A951,Table9[Tag Number],Table9[Status],"-",0)="Dead",
        _xlfn.XLOOKUP(A951,Table10[Tag Number],Table10[Status],"-",0)="Dead",
        _xlfn.XLOOKUP(A951,Table11[Tag Number],Table11[Status],"-",0)="Dead",
        _xlfn.XLOOKUP(A951,Table8[Tag Number],Table8[Status],"-",0)="Dead"),"Dead",
     OR(_xlfn.XLOOKUP(A951,Table11[Tag Number],Table11[Status],"-",0)="Alive",
        _xlfn.XLOOKUP(A951,Table10[Tag Number],Table10[Status],"-",0)="Alive",
        _xlfn.XLOOKUP(A951,Table9[Tag Number],Table9[Status],"-",0)="Alive",
        _xlfn.XLOOKUP(A951,Table8[Tag Number],Table8[Status],"-",0)="Alive"),"Alive",
     OR(_xlfn.XLOOKUP(A951,Table9[Tag Number],Table9[Status],"-",0)="-",
        _xlfn.XLOOKUP(A951,Table10[Tag Number],Table10[Status],"-",0)="-",
        _xlfn.XLOOKUP(A951,Table11[Tag Number],Table11[Status],"-",0)="-",
        _xlfn.XLOOKUP(A951,Table8[Tag Number],Table8[Status],"-",0)="-"),
   "-")</f>
        <v>-</v>
      </c>
      <c r="I951" s="88" t="str">
        <f>IF((_xlfn.XLOOKUP(B951,[2]Sheet1!$A$2:$A$198,[2]Sheet1!$B$2:$B$198,"-",0)="Glade"),"Out","No")</f>
        <v>No</v>
      </c>
      <c r="J951" s="90"/>
      <c r="K951" s="91"/>
      <c r="L951" s="91"/>
      <c r="M951" s="91"/>
      <c r="N951" s="92"/>
      <c r="O951" s="89"/>
      <c r="R951" t="b">
        <f t="shared" si="30"/>
        <v>0</v>
      </c>
    </row>
    <row r="952" spans="1:18" ht="15" thickBot="1" x14ac:dyDescent="0.35">
      <c r="A952" s="2" t="s">
        <v>1831</v>
      </c>
      <c r="B952" s="2" t="s">
        <v>1145</v>
      </c>
      <c r="C952" s="84">
        <f>IF(COUNTIF(Table8[Tag Number], A952), 1, 0)</f>
        <v>0</v>
      </c>
      <c r="D952" s="85">
        <f>IF(COUNTIF(Table9[Tag Number], A952), 1, 0)</f>
        <v>0</v>
      </c>
      <c r="E952" s="86">
        <f>IF(COUNTIF(Table10[Tag Number], A952), 1, 0)</f>
        <v>0</v>
      </c>
      <c r="F952" s="86">
        <f>IF(COUNTIF(Table11[Tag Number], A952), 1, 0)</f>
        <v>0</v>
      </c>
      <c r="G952" s="87">
        <f t="shared" si="31"/>
        <v>0</v>
      </c>
      <c r="H952" s="88" t="str" cm="1">
        <f t="array" ref="H952">_xlfn.IFS(OR(_xlfn.XLOOKUP(A952,Table9[Tag Number],Table9[Status],"-",0)="Dead",
        _xlfn.XLOOKUP(A952,Table10[Tag Number],Table10[Status],"-",0)="Dead",
        _xlfn.XLOOKUP(A952,Table11[Tag Number],Table11[Status],"-",0)="Dead",
        _xlfn.XLOOKUP(A952,Table8[Tag Number],Table8[Status],"-",0)="Dead"),"Dead",
     OR(_xlfn.XLOOKUP(A952,Table11[Tag Number],Table11[Status],"-",0)="Alive",
        _xlfn.XLOOKUP(A952,Table10[Tag Number],Table10[Status],"-",0)="Alive",
        _xlfn.XLOOKUP(A952,Table9[Tag Number],Table9[Status],"-",0)="Alive",
        _xlfn.XLOOKUP(A952,Table8[Tag Number],Table8[Status],"-",0)="Alive"),"Alive",
     OR(_xlfn.XLOOKUP(A952,Table9[Tag Number],Table9[Status],"-",0)="-",
        _xlfn.XLOOKUP(A952,Table10[Tag Number],Table10[Status],"-",0)="-",
        _xlfn.XLOOKUP(A952,Table11[Tag Number],Table11[Status],"-",0)="-",
        _xlfn.XLOOKUP(A952,Table8[Tag Number],Table8[Status],"-",0)="-"),
   "-")</f>
        <v>-</v>
      </c>
      <c r="I952" s="88" t="str">
        <f>IF((_xlfn.XLOOKUP(B952,[2]Sheet1!$A$2:$A$198,[2]Sheet1!$B$2:$B$198,"-",0)="Glade"),"Out","No")</f>
        <v>No</v>
      </c>
      <c r="J952" s="90"/>
      <c r="K952" s="91"/>
      <c r="L952" s="91"/>
      <c r="M952" s="91"/>
      <c r="N952" s="92"/>
      <c r="O952" s="89"/>
      <c r="R952" t="b">
        <f t="shared" si="30"/>
        <v>0</v>
      </c>
    </row>
    <row r="953" spans="1:18" ht="15" thickBot="1" x14ac:dyDescent="0.35">
      <c r="A953" s="3" t="s">
        <v>547</v>
      </c>
      <c r="B953" s="3" t="s">
        <v>1137</v>
      </c>
      <c r="C953" s="84">
        <f>IF(COUNTIF(Table8[Tag Number], A953), 1, 0)</f>
        <v>1</v>
      </c>
      <c r="D953" s="85">
        <f>IF(COUNTIF(Table9[Tag Number], A953), 1, 0)</f>
        <v>1</v>
      </c>
      <c r="E953" s="86">
        <f>IF(COUNTIF(Table10[Tag Number], A953), 1, 0)</f>
        <v>0</v>
      </c>
      <c r="F953" s="86">
        <f>IF(COUNTIF(Table11[Tag Number], A953), 1, 0)</f>
        <v>0</v>
      </c>
      <c r="G953" s="87">
        <f t="shared" si="31"/>
        <v>2</v>
      </c>
      <c r="H953" s="88" t="str" cm="1">
        <f t="array" ref="H953">_xlfn.IFS(OR(_xlfn.XLOOKUP(A953,Table9[Tag Number],Table9[Status],"-",0)="Dead",
        _xlfn.XLOOKUP(A953,Table10[Tag Number],Table10[Status],"-",0)="Dead",
        _xlfn.XLOOKUP(A953,Table11[Tag Number],Table11[Status],"-",0)="Dead",
        _xlfn.XLOOKUP(A953,Table8[Tag Number],Table8[Status],"-",0)="Dead"),"Dead",
     OR(_xlfn.XLOOKUP(A953,Table11[Tag Number],Table11[Status],"-",0)="Alive",
        _xlfn.XLOOKUP(A953,Table10[Tag Number],Table10[Status],"-",0)="Alive",
        _xlfn.XLOOKUP(A953,Table9[Tag Number],Table9[Status],"-",0)="Alive",
        _xlfn.XLOOKUP(A953,Table8[Tag Number],Table8[Status],"-",0)="Alive"),"Alive",
     OR(_xlfn.XLOOKUP(A953,Table9[Tag Number],Table9[Status],"-",0)="-",
        _xlfn.XLOOKUP(A953,Table10[Tag Number],Table10[Status],"-",0)="-",
        _xlfn.XLOOKUP(A953,Table11[Tag Number],Table11[Status],"-",0)="-",
        _xlfn.XLOOKUP(A953,Table8[Tag Number],Table8[Status],"-",0)="-"),
   "-")</f>
        <v>Alive</v>
      </c>
      <c r="I953" s="88" t="str">
        <f>IF((_xlfn.XLOOKUP(B953,[2]Sheet1!$A$2:$A$198,[2]Sheet1!$B$2:$B$198,"-",0)="Glade"),"Out","No")</f>
        <v>No</v>
      </c>
      <c r="J953" s="90"/>
      <c r="K953" s="91"/>
      <c r="L953" s="91"/>
      <c r="M953" s="91"/>
      <c r="N953" s="92"/>
      <c r="O953" s="89"/>
      <c r="R953" t="str">
        <f t="shared" si="30"/>
        <v>B961</v>
      </c>
    </row>
    <row r="954" spans="1:18" ht="15" thickBot="1" x14ac:dyDescent="0.35">
      <c r="A954" s="2" t="s">
        <v>663</v>
      </c>
      <c r="B954" s="2" t="s">
        <v>1137</v>
      </c>
      <c r="C954" s="84">
        <f>IF(COUNTIF(Table8[Tag Number], A954), 1, 0)</f>
        <v>1</v>
      </c>
      <c r="D954" s="85">
        <f>IF(COUNTIF(Table9[Tag Number], A954), 1, 0)</f>
        <v>1</v>
      </c>
      <c r="E954" s="86">
        <f>IF(COUNTIF(Table10[Tag Number], A954), 1, 0)</f>
        <v>1</v>
      </c>
      <c r="F954" s="86">
        <f>IF(COUNTIF(Table11[Tag Number], A954), 1, 0)</f>
        <v>0</v>
      </c>
      <c r="G954" s="87">
        <f t="shared" si="31"/>
        <v>3</v>
      </c>
      <c r="H954" s="88" t="str" cm="1">
        <f t="array" ref="H954">_xlfn.IFS(OR(_xlfn.XLOOKUP(A954,Table9[Tag Number],Table9[Status],"-",0)="Dead",
        _xlfn.XLOOKUP(A954,Table10[Tag Number],Table10[Status],"-",0)="Dead",
        _xlfn.XLOOKUP(A954,Table11[Tag Number],Table11[Status],"-",0)="Dead",
        _xlfn.XLOOKUP(A954,Table8[Tag Number],Table8[Status],"-",0)="Dead"),"Dead",
     OR(_xlfn.XLOOKUP(A954,Table11[Tag Number],Table11[Status],"-",0)="Alive",
        _xlfn.XLOOKUP(A954,Table10[Tag Number],Table10[Status],"-",0)="Alive",
        _xlfn.XLOOKUP(A954,Table9[Tag Number],Table9[Status],"-",0)="Alive",
        _xlfn.XLOOKUP(A954,Table8[Tag Number],Table8[Status],"-",0)="Alive"),"Alive",
     OR(_xlfn.XLOOKUP(A954,Table9[Tag Number],Table9[Status],"-",0)="-",
        _xlfn.XLOOKUP(A954,Table10[Tag Number],Table10[Status],"-",0)="-",
        _xlfn.XLOOKUP(A954,Table11[Tag Number],Table11[Status],"-",0)="-",
        _xlfn.XLOOKUP(A954,Table8[Tag Number],Table8[Status],"-",0)="-"),
   "-")</f>
        <v>Alive</v>
      </c>
      <c r="I954" s="88" t="str">
        <f>IF((_xlfn.XLOOKUP(B954,[2]Sheet1!$A$2:$A$198,[2]Sheet1!$B$2:$B$198,"-",0)="Glade"),"Out","No")</f>
        <v>No</v>
      </c>
      <c r="J954" s="90"/>
      <c r="K954" s="91"/>
      <c r="L954" s="91"/>
      <c r="M954" s="91"/>
      <c r="N954" s="92"/>
      <c r="O954" s="89"/>
      <c r="R954" t="str">
        <f t="shared" si="30"/>
        <v>B962</v>
      </c>
    </row>
    <row r="955" spans="1:18" ht="15" thickBot="1" x14ac:dyDescent="0.35">
      <c r="A955" s="3" t="s">
        <v>1832</v>
      </c>
      <c r="B955" s="3" t="s">
        <v>1145</v>
      </c>
      <c r="C955" s="84">
        <f>IF(COUNTIF(Table8[Tag Number], A955), 1, 0)</f>
        <v>0</v>
      </c>
      <c r="D955" s="85">
        <f>IF(COUNTIF(Table9[Tag Number], A955), 1, 0)</f>
        <v>0</v>
      </c>
      <c r="E955" s="86">
        <f>IF(COUNTIF(Table10[Tag Number], A955), 1, 0)</f>
        <v>0</v>
      </c>
      <c r="F955" s="86">
        <f>IF(COUNTIF(Table11[Tag Number], A955), 1, 0)</f>
        <v>0</v>
      </c>
      <c r="G955" s="87">
        <f t="shared" si="31"/>
        <v>0</v>
      </c>
      <c r="H955" s="88" t="str" cm="1">
        <f t="array" ref="H955">_xlfn.IFS(OR(_xlfn.XLOOKUP(A955,Table9[Tag Number],Table9[Status],"-",0)="Dead",
        _xlfn.XLOOKUP(A955,Table10[Tag Number],Table10[Status],"-",0)="Dead",
        _xlfn.XLOOKUP(A955,Table11[Tag Number],Table11[Status],"-",0)="Dead",
        _xlfn.XLOOKUP(A955,Table8[Tag Number],Table8[Status],"-",0)="Dead"),"Dead",
     OR(_xlfn.XLOOKUP(A955,Table11[Tag Number],Table11[Status],"-",0)="Alive",
        _xlfn.XLOOKUP(A955,Table10[Tag Number],Table10[Status],"-",0)="Alive",
        _xlfn.XLOOKUP(A955,Table9[Tag Number],Table9[Status],"-",0)="Alive",
        _xlfn.XLOOKUP(A955,Table8[Tag Number],Table8[Status],"-",0)="Alive"),"Alive",
     OR(_xlfn.XLOOKUP(A955,Table9[Tag Number],Table9[Status],"-",0)="-",
        _xlfn.XLOOKUP(A955,Table10[Tag Number],Table10[Status],"-",0)="-",
        _xlfn.XLOOKUP(A955,Table11[Tag Number],Table11[Status],"-",0)="-",
        _xlfn.XLOOKUP(A955,Table8[Tag Number],Table8[Status],"-",0)="-"),
   "-")</f>
        <v>-</v>
      </c>
      <c r="I955" s="88" t="str">
        <f>IF((_xlfn.XLOOKUP(B955,[2]Sheet1!$A$2:$A$198,[2]Sheet1!$B$2:$B$198,"-",0)="Glade"),"Out","No")</f>
        <v>No</v>
      </c>
      <c r="J955" s="90"/>
      <c r="K955" s="91"/>
      <c r="L955" s="91"/>
      <c r="M955" s="91"/>
      <c r="N955" s="92"/>
      <c r="O955" s="89"/>
      <c r="R955" t="b">
        <f t="shared" si="30"/>
        <v>0</v>
      </c>
    </row>
    <row r="956" spans="1:18" ht="15" thickBot="1" x14ac:dyDescent="0.35">
      <c r="A956" s="2" t="s">
        <v>1833</v>
      </c>
      <c r="B956" s="2" t="s">
        <v>1145</v>
      </c>
      <c r="C956" s="84">
        <f>IF(COUNTIF(Table8[Tag Number], A956), 1, 0)</f>
        <v>0</v>
      </c>
      <c r="D956" s="85">
        <f>IF(COUNTIF(Table9[Tag Number], A956), 1, 0)</f>
        <v>0</v>
      </c>
      <c r="E956" s="86">
        <f>IF(COUNTIF(Table10[Tag Number], A956), 1, 0)</f>
        <v>0</v>
      </c>
      <c r="F956" s="86">
        <f>IF(COUNTIF(Table11[Tag Number], A956), 1, 0)</f>
        <v>0</v>
      </c>
      <c r="G956" s="87">
        <f t="shared" si="31"/>
        <v>0</v>
      </c>
      <c r="H956" s="88" t="str" cm="1">
        <f t="array" ref="H956">_xlfn.IFS(OR(_xlfn.XLOOKUP(A956,Table9[Tag Number],Table9[Status],"-",0)="Dead",
        _xlfn.XLOOKUP(A956,Table10[Tag Number],Table10[Status],"-",0)="Dead",
        _xlfn.XLOOKUP(A956,Table11[Tag Number],Table11[Status],"-",0)="Dead",
        _xlfn.XLOOKUP(A956,Table8[Tag Number],Table8[Status],"-",0)="Dead"),"Dead",
     OR(_xlfn.XLOOKUP(A956,Table11[Tag Number],Table11[Status],"-",0)="Alive",
        _xlfn.XLOOKUP(A956,Table10[Tag Number],Table10[Status],"-",0)="Alive",
        _xlfn.XLOOKUP(A956,Table9[Tag Number],Table9[Status],"-",0)="Alive",
        _xlfn.XLOOKUP(A956,Table8[Tag Number],Table8[Status],"-",0)="Alive"),"Alive",
     OR(_xlfn.XLOOKUP(A956,Table9[Tag Number],Table9[Status],"-",0)="-",
        _xlfn.XLOOKUP(A956,Table10[Tag Number],Table10[Status],"-",0)="-",
        _xlfn.XLOOKUP(A956,Table11[Tag Number],Table11[Status],"-",0)="-",
        _xlfn.XLOOKUP(A956,Table8[Tag Number],Table8[Status],"-",0)="-"),
   "-")</f>
        <v>-</v>
      </c>
      <c r="I956" s="88" t="str">
        <f>IF((_xlfn.XLOOKUP(B956,[2]Sheet1!$A$2:$A$198,[2]Sheet1!$B$2:$B$198,"-",0)="Glade"),"Out","No")</f>
        <v>No</v>
      </c>
      <c r="J956" s="90"/>
      <c r="K956" s="91"/>
      <c r="L956" s="91"/>
      <c r="M956" s="91"/>
      <c r="N956" s="92"/>
      <c r="O956" s="89"/>
      <c r="R956" t="b">
        <f t="shared" si="30"/>
        <v>0</v>
      </c>
    </row>
    <row r="957" spans="1:18" ht="15" thickBot="1" x14ac:dyDescent="0.35">
      <c r="A957" s="3" t="s">
        <v>1834</v>
      </c>
      <c r="B957" s="3" t="s">
        <v>1145</v>
      </c>
      <c r="C957" s="84">
        <f>IF(COUNTIF(Table8[Tag Number], A957), 1, 0)</f>
        <v>0</v>
      </c>
      <c r="D957" s="85">
        <f>IF(COUNTIF(Table9[Tag Number], A957), 1, 0)</f>
        <v>0</v>
      </c>
      <c r="E957" s="86">
        <f>IF(COUNTIF(Table10[Tag Number], A957), 1, 0)</f>
        <v>0</v>
      </c>
      <c r="F957" s="86">
        <f>IF(COUNTIF(Table11[Tag Number], A957), 1, 0)</f>
        <v>0</v>
      </c>
      <c r="G957" s="87">
        <f t="shared" si="31"/>
        <v>0</v>
      </c>
      <c r="H957" s="88" t="str" cm="1">
        <f t="array" ref="H957">_xlfn.IFS(OR(_xlfn.XLOOKUP(A957,Table9[Tag Number],Table9[Status],"-",0)="Dead",
        _xlfn.XLOOKUP(A957,Table10[Tag Number],Table10[Status],"-",0)="Dead",
        _xlfn.XLOOKUP(A957,Table11[Tag Number],Table11[Status],"-",0)="Dead",
        _xlfn.XLOOKUP(A957,Table8[Tag Number],Table8[Status],"-",0)="Dead"),"Dead",
     OR(_xlfn.XLOOKUP(A957,Table11[Tag Number],Table11[Status],"-",0)="Alive",
        _xlfn.XLOOKUP(A957,Table10[Tag Number],Table10[Status],"-",0)="Alive",
        _xlfn.XLOOKUP(A957,Table9[Tag Number],Table9[Status],"-",0)="Alive",
        _xlfn.XLOOKUP(A957,Table8[Tag Number],Table8[Status],"-",0)="Alive"),"Alive",
     OR(_xlfn.XLOOKUP(A957,Table9[Tag Number],Table9[Status],"-",0)="-",
        _xlfn.XLOOKUP(A957,Table10[Tag Number],Table10[Status],"-",0)="-",
        _xlfn.XLOOKUP(A957,Table11[Tag Number],Table11[Status],"-",0)="-",
        _xlfn.XLOOKUP(A957,Table8[Tag Number],Table8[Status],"-",0)="-"),
   "-")</f>
        <v>-</v>
      </c>
      <c r="I957" s="88" t="str">
        <f>IF((_xlfn.XLOOKUP(B957,[2]Sheet1!$A$2:$A$198,[2]Sheet1!$B$2:$B$198,"-",0)="Glade"),"Out","No")</f>
        <v>No</v>
      </c>
      <c r="J957" s="90"/>
      <c r="K957" s="91"/>
      <c r="L957" s="91"/>
      <c r="M957" s="91"/>
      <c r="N957" s="92"/>
      <c r="O957" s="89"/>
      <c r="R957" t="b">
        <f t="shared" si="30"/>
        <v>0</v>
      </c>
    </row>
    <row r="958" spans="1:18" ht="15" thickBot="1" x14ac:dyDescent="0.35">
      <c r="A958" s="2" t="s">
        <v>1835</v>
      </c>
      <c r="B958" s="2" t="s">
        <v>1145</v>
      </c>
      <c r="C958" s="84">
        <f>IF(COUNTIF(Table8[Tag Number], A958), 1, 0)</f>
        <v>0</v>
      </c>
      <c r="D958" s="85">
        <f>IF(COUNTIF(Table9[Tag Number], A958), 1, 0)</f>
        <v>0</v>
      </c>
      <c r="E958" s="86">
        <f>IF(COUNTIF(Table10[Tag Number], A958), 1, 0)</f>
        <v>0</v>
      </c>
      <c r="F958" s="86">
        <f>IF(COUNTIF(Table11[Tag Number], A958), 1, 0)</f>
        <v>0</v>
      </c>
      <c r="G958" s="87">
        <f t="shared" si="31"/>
        <v>0</v>
      </c>
      <c r="H958" s="88" t="str" cm="1">
        <f t="array" ref="H958">_xlfn.IFS(OR(_xlfn.XLOOKUP(A958,Table9[Tag Number],Table9[Status],"-",0)="Dead",
        _xlfn.XLOOKUP(A958,Table10[Tag Number],Table10[Status],"-",0)="Dead",
        _xlfn.XLOOKUP(A958,Table11[Tag Number],Table11[Status],"-",0)="Dead",
        _xlfn.XLOOKUP(A958,Table8[Tag Number],Table8[Status],"-",0)="Dead"),"Dead",
     OR(_xlfn.XLOOKUP(A958,Table11[Tag Number],Table11[Status],"-",0)="Alive",
        _xlfn.XLOOKUP(A958,Table10[Tag Number],Table10[Status],"-",0)="Alive",
        _xlfn.XLOOKUP(A958,Table9[Tag Number],Table9[Status],"-",0)="Alive",
        _xlfn.XLOOKUP(A958,Table8[Tag Number],Table8[Status],"-",0)="Alive"),"Alive",
     OR(_xlfn.XLOOKUP(A958,Table9[Tag Number],Table9[Status],"-",0)="-",
        _xlfn.XLOOKUP(A958,Table10[Tag Number],Table10[Status],"-",0)="-",
        _xlfn.XLOOKUP(A958,Table11[Tag Number],Table11[Status],"-",0)="-",
        _xlfn.XLOOKUP(A958,Table8[Tag Number],Table8[Status],"-",0)="-"),
   "-")</f>
        <v>-</v>
      </c>
      <c r="I958" s="88" t="str">
        <f>IF((_xlfn.XLOOKUP(B958,[2]Sheet1!$A$2:$A$198,[2]Sheet1!$B$2:$B$198,"-",0)="Glade"),"Out","No")</f>
        <v>No</v>
      </c>
      <c r="J958" s="90"/>
      <c r="K958" s="91"/>
      <c r="L958" s="91"/>
      <c r="M958" s="91"/>
      <c r="N958" s="92"/>
      <c r="O958" s="89"/>
      <c r="R958" t="b">
        <f t="shared" si="30"/>
        <v>0</v>
      </c>
    </row>
    <row r="959" spans="1:18" ht="15" thickBot="1" x14ac:dyDescent="0.35">
      <c r="A959" s="3" t="s">
        <v>162</v>
      </c>
      <c r="B959" s="3" t="s">
        <v>1145</v>
      </c>
      <c r="C959" s="84">
        <f>IF(COUNTIF(Table8[Tag Number], A959), 1, 0)</f>
        <v>0</v>
      </c>
      <c r="D959" s="85">
        <f>IF(COUNTIF(Table9[Tag Number], A959), 1, 0)</f>
        <v>0</v>
      </c>
      <c r="E959" s="86">
        <f>IF(COUNTIF(Table10[Tag Number], A959), 1, 0)</f>
        <v>0</v>
      </c>
      <c r="F959" s="86">
        <f>IF(COUNTIF(Table11[Tag Number], A959), 1, 0)</f>
        <v>0</v>
      </c>
      <c r="G959" s="87">
        <f t="shared" si="31"/>
        <v>0</v>
      </c>
      <c r="H959" s="88" t="str" cm="1">
        <f t="array" ref="H959">_xlfn.IFS(OR(_xlfn.XLOOKUP(A959,Table9[Tag Number],Table9[Status],"-",0)="Dead",
        _xlfn.XLOOKUP(A959,Table10[Tag Number],Table10[Status],"-",0)="Dead",
        _xlfn.XLOOKUP(A959,Table11[Tag Number],Table11[Status],"-",0)="Dead",
        _xlfn.XLOOKUP(A959,Table8[Tag Number],Table8[Status],"-",0)="Dead"),"Dead",
     OR(_xlfn.XLOOKUP(A959,Table11[Tag Number],Table11[Status],"-",0)="Alive",
        _xlfn.XLOOKUP(A959,Table10[Tag Number],Table10[Status],"-",0)="Alive",
        _xlfn.XLOOKUP(A959,Table9[Tag Number],Table9[Status],"-",0)="Alive",
        _xlfn.XLOOKUP(A959,Table8[Tag Number],Table8[Status],"-",0)="Alive"),"Alive",
     OR(_xlfn.XLOOKUP(A959,Table9[Tag Number],Table9[Status],"-",0)="-",
        _xlfn.XLOOKUP(A959,Table10[Tag Number],Table10[Status],"-",0)="-",
        _xlfn.XLOOKUP(A959,Table11[Tag Number],Table11[Status],"-",0)="-",
        _xlfn.XLOOKUP(A959,Table8[Tag Number],Table8[Status],"-",0)="-"),
   "-")</f>
        <v>-</v>
      </c>
      <c r="I959" s="88" t="str">
        <f>IF((_xlfn.XLOOKUP(B959,[2]Sheet1!$A$2:$A$198,[2]Sheet1!$B$2:$B$198,"-",0)="Glade"),"Out","No")</f>
        <v>No</v>
      </c>
      <c r="J959" s="90"/>
      <c r="K959" s="91"/>
      <c r="L959" s="91"/>
      <c r="M959" s="91"/>
      <c r="N959" s="92"/>
      <c r="O959" s="89"/>
      <c r="R959" t="b">
        <f t="shared" si="30"/>
        <v>0</v>
      </c>
    </row>
    <row r="960" spans="1:18" ht="15" thickBot="1" x14ac:dyDescent="0.35">
      <c r="A960" s="2" t="s">
        <v>785</v>
      </c>
      <c r="B960" s="2" t="s">
        <v>1137</v>
      </c>
      <c r="C960" s="84">
        <f>IF(COUNTIF(Table8[Tag Number], A960), 1, 0)</f>
        <v>1</v>
      </c>
      <c r="D960" s="85">
        <f>IF(COUNTIF(Table9[Tag Number], A960), 1, 0)</f>
        <v>0</v>
      </c>
      <c r="E960" s="86">
        <f>IF(COUNTIF(Table10[Tag Number], A960), 1, 0)</f>
        <v>0</v>
      </c>
      <c r="F960" s="86">
        <f>IF(COUNTIF(Table11[Tag Number], A960), 1, 0)</f>
        <v>0</v>
      </c>
      <c r="G960" s="87">
        <f t="shared" si="31"/>
        <v>1</v>
      </c>
      <c r="H960" s="88" t="str" cm="1">
        <f t="array" ref="H960">_xlfn.IFS(OR(_xlfn.XLOOKUP(A960,Table9[Tag Number],Table9[Status],"-",0)="Dead",
        _xlfn.XLOOKUP(A960,Table10[Tag Number],Table10[Status],"-",0)="Dead",
        _xlfn.XLOOKUP(A960,Table11[Tag Number],Table11[Status],"-",0)="Dead",
        _xlfn.XLOOKUP(A960,Table8[Tag Number],Table8[Status],"-",0)="Dead"),"Dead",
     OR(_xlfn.XLOOKUP(A960,Table11[Tag Number],Table11[Status],"-",0)="Alive",
        _xlfn.XLOOKUP(A960,Table10[Tag Number],Table10[Status],"-",0)="Alive",
        _xlfn.XLOOKUP(A960,Table9[Tag Number],Table9[Status],"-",0)="Alive",
        _xlfn.XLOOKUP(A960,Table8[Tag Number],Table8[Status],"-",0)="Alive"),"Alive",
     OR(_xlfn.XLOOKUP(A960,Table9[Tag Number],Table9[Status],"-",0)="-",
        _xlfn.XLOOKUP(A960,Table10[Tag Number],Table10[Status],"-",0)="-",
        _xlfn.XLOOKUP(A960,Table11[Tag Number],Table11[Status],"-",0)="-",
        _xlfn.XLOOKUP(A960,Table8[Tag Number],Table8[Status],"-",0)="-"),
   "-")</f>
        <v>Alive</v>
      </c>
      <c r="I960" s="88" t="str">
        <f>IF((_xlfn.XLOOKUP(B960,[2]Sheet1!$A$2:$A$198,[2]Sheet1!$B$2:$B$198,"-",0)="Glade"),"Out","No")</f>
        <v>No</v>
      </c>
      <c r="J960" s="90"/>
      <c r="K960" s="91"/>
      <c r="L960" s="91"/>
      <c r="M960" s="91"/>
      <c r="N960" s="92"/>
      <c r="O960" s="89"/>
      <c r="R960" t="b">
        <f t="shared" si="30"/>
        <v>0</v>
      </c>
    </row>
    <row r="961" spans="1:18" ht="15" thickBot="1" x14ac:dyDescent="0.35">
      <c r="A961" s="3" t="s">
        <v>1836</v>
      </c>
      <c r="B961" s="3" t="s">
        <v>1145</v>
      </c>
      <c r="C961" s="84">
        <f>IF(COUNTIF(Table8[Tag Number], A961), 1, 0)</f>
        <v>0</v>
      </c>
      <c r="D961" s="85">
        <f>IF(COUNTIF(Table9[Tag Number], A961), 1, 0)</f>
        <v>0</v>
      </c>
      <c r="E961" s="86">
        <f>IF(COUNTIF(Table10[Tag Number], A961), 1, 0)</f>
        <v>0</v>
      </c>
      <c r="F961" s="86">
        <f>IF(COUNTIF(Table11[Tag Number], A961), 1, 0)</f>
        <v>0</v>
      </c>
      <c r="G961" s="87">
        <f t="shared" si="31"/>
        <v>0</v>
      </c>
      <c r="H961" s="88" t="str" cm="1">
        <f t="array" ref="H961">_xlfn.IFS(OR(_xlfn.XLOOKUP(A961,Table9[Tag Number],Table9[Status],"-",0)="Dead",
        _xlfn.XLOOKUP(A961,Table10[Tag Number],Table10[Status],"-",0)="Dead",
        _xlfn.XLOOKUP(A961,Table11[Tag Number],Table11[Status],"-",0)="Dead",
        _xlfn.XLOOKUP(A961,Table8[Tag Number],Table8[Status],"-",0)="Dead"),"Dead",
     OR(_xlfn.XLOOKUP(A961,Table11[Tag Number],Table11[Status],"-",0)="Alive",
        _xlfn.XLOOKUP(A961,Table10[Tag Number],Table10[Status],"-",0)="Alive",
        _xlfn.XLOOKUP(A961,Table9[Tag Number],Table9[Status],"-",0)="Alive",
        _xlfn.XLOOKUP(A961,Table8[Tag Number],Table8[Status],"-",0)="Alive"),"Alive",
     OR(_xlfn.XLOOKUP(A961,Table9[Tag Number],Table9[Status],"-",0)="-",
        _xlfn.XLOOKUP(A961,Table10[Tag Number],Table10[Status],"-",0)="-",
        _xlfn.XLOOKUP(A961,Table11[Tag Number],Table11[Status],"-",0)="-",
        _xlfn.XLOOKUP(A961,Table8[Tag Number],Table8[Status],"-",0)="-"),
   "-")</f>
        <v>-</v>
      </c>
      <c r="I961" s="88" t="str">
        <f>IF((_xlfn.XLOOKUP(B961,[2]Sheet1!$A$2:$A$198,[2]Sheet1!$B$2:$B$198,"-",0)="Glade"),"Out","No")</f>
        <v>No</v>
      </c>
      <c r="J961" s="90"/>
      <c r="K961" s="91"/>
      <c r="L961" s="91"/>
      <c r="M961" s="91"/>
      <c r="N961" s="92"/>
      <c r="O961" s="89"/>
      <c r="R961" t="b">
        <f t="shared" si="30"/>
        <v>0</v>
      </c>
    </row>
    <row r="962" spans="1:18" ht="15" thickBot="1" x14ac:dyDescent="0.35">
      <c r="A962" s="2" t="s">
        <v>1837</v>
      </c>
      <c r="B962" s="2" t="s">
        <v>1145</v>
      </c>
      <c r="C962" s="84">
        <f>IF(COUNTIF(Table8[Tag Number], A962), 1, 0)</f>
        <v>0</v>
      </c>
      <c r="D962" s="85">
        <f>IF(COUNTIF(Table9[Tag Number], A962), 1, 0)</f>
        <v>0</v>
      </c>
      <c r="E962" s="86">
        <f>IF(COUNTIF(Table10[Tag Number], A962), 1, 0)</f>
        <v>0</v>
      </c>
      <c r="F962" s="86">
        <f>IF(COUNTIF(Table11[Tag Number], A962), 1, 0)</f>
        <v>0</v>
      </c>
      <c r="G962" s="87">
        <f t="shared" si="31"/>
        <v>0</v>
      </c>
      <c r="H962" s="88" t="str" cm="1">
        <f t="array" ref="H962">_xlfn.IFS(OR(_xlfn.XLOOKUP(A962,Table9[Tag Number],Table9[Status],"-",0)="Dead",
        _xlfn.XLOOKUP(A962,Table10[Tag Number],Table10[Status],"-",0)="Dead",
        _xlfn.XLOOKUP(A962,Table11[Tag Number],Table11[Status],"-",0)="Dead",
        _xlfn.XLOOKUP(A962,Table8[Tag Number],Table8[Status],"-",0)="Dead"),"Dead",
     OR(_xlfn.XLOOKUP(A962,Table11[Tag Number],Table11[Status],"-",0)="Alive",
        _xlfn.XLOOKUP(A962,Table10[Tag Number],Table10[Status],"-",0)="Alive",
        _xlfn.XLOOKUP(A962,Table9[Tag Number],Table9[Status],"-",0)="Alive",
        _xlfn.XLOOKUP(A962,Table8[Tag Number],Table8[Status],"-",0)="Alive"),"Alive",
     OR(_xlfn.XLOOKUP(A962,Table9[Tag Number],Table9[Status],"-",0)="-",
        _xlfn.XLOOKUP(A962,Table10[Tag Number],Table10[Status],"-",0)="-",
        _xlfn.XLOOKUP(A962,Table11[Tag Number],Table11[Status],"-",0)="-",
        _xlfn.XLOOKUP(A962,Table8[Tag Number],Table8[Status],"-",0)="-"),
   "-")</f>
        <v>-</v>
      </c>
      <c r="I962" s="88" t="str">
        <f>IF((_xlfn.XLOOKUP(B962,[2]Sheet1!$A$2:$A$198,[2]Sheet1!$B$2:$B$198,"-",0)="Glade"),"Out","No")</f>
        <v>No</v>
      </c>
      <c r="J962" s="90"/>
      <c r="K962" s="91"/>
      <c r="L962" s="91"/>
      <c r="M962" s="91"/>
      <c r="N962" s="92"/>
      <c r="O962" s="89"/>
      <c r="R962" t="b">
        <f t="shared" si="30"/>
        <v>0</v>
      </c>
    </row>
    <row r="963" spans="1:18" ht="15" thickBot="1" x14ac:dyDescent="0.35">
      <c r="A963" s="3" t="s">
        <v>1838</v>
      </c>
      <c r="B963" s="3" t="s">
        <v>1145</v>
      </c>
      <c r="C963" s="84">
        <f>IF(COUNTIF(Table8[Tag Number], A963), 1, 0)</f>
        <v>0</v>
      </c>
      <c r="D963" s="85">
        <f>IF(COUNTIF(Table9[Tag Number], A963), 1, 0)</f>
        <v>0</v>
      </c>
      <c r="E963" s="86">
        <f>IF(COUNTIF(Table10[Tag Number], A963), 1, 0)</f>
        <v>0</v>
      </c>
      <c r="F963" s="86">
        <f>IF(COUNTIF(Table11[Tag Number], A963), 1, 0)</f>
        <v>0</v>
      </c>
      <c r="G963" s="87">
        <f t="shared" si="31"/>
        <v>0</v>
      </c>
      <c r="H963" s="88" t="str" cm="1">
        <f t="array" ref="H963">_xlfn.IFS(OR(_xlfn.XLOOKUP(A963,Table9[Tag Number],Table9[Status],"-",0)="Dead",
        _xlfn.XLOOKUP(A963,Table10[Tag Number],Table10[Status],"-",0)="Dead",
        _xlfn.XLOOKUP(A963,Table11[Tag Number],Table11[Status],"-",0)="Dead",
        _xlfn.XLOOKUP(A963,Table8[Tag Number],Table8[Status],"-",0)="Dead"),"Dead",
     OR(_xlfn.XLOOKUP(A963,Table11[Tag Number],Table11[Status],"-",0)="Alive",
        _xlfn.XLOOKUP(A963,Table10[Tag Number],Table10[Status],"-",0)="Alive",
        _xlfn.XLOOKUP(A963,Table9[Tag Number],Table9[Status],"-",0)="Alive",
        _xlfn.XLOOKUP(A963,Table8[Tag Number],Table8[Status],"-",0)="Alive"),"Alive",
     OR(_xlfn.XLOOKUP(A963,Table9[Tag Number],Table9[Status],"-",0)="-",
        _xlfn.XLOOKUP(A963,Table10[Tag Number],Table10[Status],"-",0)="-",
        _xlfn.XLOOKUP(A963,Table11[Tag Number],Table11[Status],"-",0)="-",
        _xlfn.XLOOKUP(A963,Table8[Tag Number],Table8[Status],"-",0)="-"),
   "-")</f>
        <v>-</v>
      </c>
      <c r="I963" s="88" t="str">
        <f>IF((_xlfn.XLOOKUP(B963,[2]Sheet1!$A$2:$A$198,[2]Sheet1!$B$2:$B$198,"-",0)="Glade"),"Out","No")</f>
        <v>No</v>
      </c>
      <c r="J963" s="90"/>
      <c r="K963" s="91"/>
      <c r="L963" s="91"/>
      <c r="M963" s="91"/>
      <c r="N963" s="92"/>
      <c r="O963" s="89"/>
      <c r="R963" t="b">
        <f t="shared" si="30"/>
        <v>0</v>
      </c>
    </row>
    <row r="964" spans="1:18" ht="15" thickBot="1" x14ac:dyDescent="0.35">
      <c r="A964" s="2" t="s">
        <v>1839</v>
      </c>
      <c r="B964" s="2" t="s">
        <v>1137</v>
      </c>
      <c r="C964" s="84">
        <f>IF(COUNTIF(Table8[Tag Number], A964), 1, 0)</f>
        <v>0</v>
      </c>
      <c r="D964" s="85">
        <f>IF(COUNTIF(Table9[Tag Number], A964), 1, 0)</f>
        <v>0</v>
      </c>
      <c r="E964" s="86">
        <f>IF(COUNTIF(Table10[Tag Number], A964), 1, 0)</f>
        <v>0</v>
      </c>
      <c r="F964" s="86">
        <f>IF(COUNTIF(Table11[Tag Number], A964), 1, 0)</f>
        <v>0</v>
      </c>
      <c r="G964" s="87">
        <f t="shared" si="31"/>
        <v>0</v>
      </c>
      <c r="H964" s="88" t="str" cm="1">
        <f t="array" ref="H964">_xlfn.IFS(OR(_xlfn.XLOOKUP(A964,Table9[Tag Number],Table9[Status],"-",0)="Dead",
        _xlfn.XLOOKUP(A964,Table10[Tag Number],Table10[Status],"-",0)="Dead",
        _xlfn.XLOOKUP(A964,Table11[Tag Number],Table11[Status],"-",0)="Dead",
        _xlfn.XLOOKUP(A964,Table8[Tag Number],Table8[Status],"-",0)="Dead"),"Dead",
     OR(_xlfn.XLOOKUP(A964,Table11[Tag Number],Table11[Status],"-",0)="Alive",
        _xlfn.XLOOKUP(A964,Table10[Tag Number],Table10[Status],"-",0)="Alive",
        _xlfn.XLOOKUP(A964,Table9[Tag Number],Table9[Status],"-",0)="Alive",
        _xlfn.XLOOKUP(A964,Table8[Tag Number],Table8[Status],"-",0)="Alive"),"Alive",
     OR(_xlfn.XLOOKUP(A964,Table9[Tag Number],Table9[Status],"-",0)="-",
        _xlfn.XLOOKUP(A964,Table10[Tag Number],Table10[Status],"-",0)="-",
        _xlfn.XLOOKUP(A964,Table11[Tag Number],Table11[Status],"-",0)="-",
        _xlfn.XLOOKUP(A964,Table8[Tag Number],Table8[Status],"-",0)="-"),
   "-")</f>
        <v>-</v>
      </c>
      <c r="I964" s="88" t="str">
        <f>IF((_xlfn.XLOOKUP(B964,[2]Sheet1!$A$2:$A$198,[2]Sheet1!$B$2:$B$198,"-",0)="Glade"),"Out","No")</f>
        <v>No</v>
      </c>
      <c r="J964" s="90"/>
      <c r="K964" s="91"/>
      <c r="L964" s="91"/>
      <c r="M964" s="91"/>
      <c r="N964" s="92"/>
      <c r="O964" s="89"/>
      <c r="R964" t="b">
        <f t="shared" ref="R964:R1027" si="32">IF(G964&gt;1,A964)</f>
        <v>0</v>
      </c>
    </row>
    <row r="965" spans="1:18" ht="15" thickBot="1" x14ac:dyDescent="0.35">
      <c r="A965" s="3" t="s">
        <v>1840</v>
      </c>
      <c r="B965" s="3" t="s">
        <v>1145</v>
      </c>
      <c r="C965" s="84">
        <f>IF(COUNTIF(Table8[Tag Number], A965), 1, 0)</f>
        <v>0</v>
      </c>
      <c r="D965" s="85">
        <f>IF(COUNTIF(Table9[Tag Number], A965), 1, 0)</f>
        <v>0</v>
      </c>
      <c r="E965" s="86">
        <f>IF(COUNTIF(Table10[Tag Number], A965), 1, 0)</f>
        <v>0</v>
      </c>
      <c r="F965" s="86">
        <f>IF(COUNTIF(Table11[Tag Number], A965), 1, 0)</f>
        <v>0</v>
      </c>
      <c r="G965" s="87">
        <f t="shared" ref="G965:G1028" si="33">SUM(C965:F965)</f>
        <v>0</v>
      </c>
      <c r="H965" s="88" t="str" cm="1">
        <f t="array" ref="H965">_xlfn.IFS(OR(_xlfn.XLOOKUP(A965,Table9[Tag Number],Table9[Status],"-",0)="Dead",
        _xlfn.XLOOKUP(A965,Table10[Tag Number],Table10[Status],"-",0)="Dead",
        _xlfn.XLOOKUP(A965,Table11[Tag Number],Table11[Status],"-",0)="Dead",
        _xlfn.XLOOKUP(A965,Table8[Tag Number],Table8[Status],"-",0)="Dead"),"Dead",
     OR(_xlfn.XLOOKUP(A965,Table11[Tag Number],Table11[Status],"-",0)="Alive",
        _xlfn.XLOOKUP(A965,Table10[Tag Number],Table10[Status],"-",0)="Alive",
        _xlfn.XLOOKUP(A965,Table9[Tag Number],Table9[Status],"-",0)="Alive",
        _xlfn.XLOOKUP(A965,Table8[Tag Number],Table8[Status],"-",0)="Alive"),"Alive",
     OR(_xlfn.XLOOKUP(A965,Table9[Tag Number],Table9[Status],"-",0)="-",
        _xlfn.XLOOKUP(A965,Table10[Tag Number],Table10[Status],"-",0)="-",
        _xlfn.XLOOKUP(A965,Table11[Tag Number],Table11[Status],"-",0)="-",
        _xlfn.XLOOKUP(A965,Table8[Tag Number],Table8[Status],"-",0)="-"),
   "-")</f>
        <v>-</v>
      </c>
      <c r="I965" s="88" t="str">
        <f>IF((_xlfn.XLOOKUP(B965,[2]Sheet1!$A$2:$A$198,[2]Sheet1!$B$2:$B$198,"-",0)="Glade"),"Out","No")</f>
        <v>No</v>
      </c>
      <c r="J965" s="90"/>
      <c r="K965" s="91"/>
      <c r="L965" s="91"/>
      <c r="M965" s="91"/>
      <c r="N965" s="92"/>
      <c r="O965" s="89"/>
      <c r="R965" t="b">
        <f t="shared" si="32"/>
        <v>0</v>
      </c>
    </row>
    <row r="966" spans="1:18" ht="15" thickBot="1" x14ac:dyDescent="0.35">
      <c r="A966" s="2" t="s">
        <v>1841</v>
      </c>
      <c r="B966" s="2" t="s">
        <v>1145</v>
      </c>
      <c r="C966" s="84">
        <f>IF(COUNTIF(Table8[Tag Number], A966), 1, 0)</f>
        <v>0</v>
      </c>
      <c r="D966" s="85">
        <f>IF(COUNTIF(Table9[Tag Number], A966), 1, 0)</f>
        <v>0</v>
      </c>
      <c r="E966" s="86">
        <f>IF(COUNTIF(Table10[Tag Number], A966), 1, 0)</f>
        <v>0</v>
      </c>
      <c r="F966" s="86">
        <f>IF(COUNTIF(Table11[Tag Number], A966), 1, 0)</f>
        <v>0</v>
      </c>
      <c r="G966" s="87">
        <f t="shared" si="33"/>
        <v>0</v>
      </c>
      <c r="H966" s="88" t="str" cm="1">
        <f t="array" ref="H966">_xlfn.IFS(OR(_xlfn.XLOOKUP(A966,Table9[Tag Number],Table9[Status],"-",0)="Dead",
        _xlfn.XLOOKUP(A966,Table10[Tag Number],Table10[Status],"-",0)="Dead",
        _xlfn.XLOOKUP(A966,Table11[Tag Number],Table11[Status],"-",0)="Dead",
        _xlfn.XLOOKUP(A966,Table8[Tag Number],Table8[Status],"-",0)="Dead"),"Dead",
     OR(_xlfn.XLOOKUP(A966,Table11[Tag Number],Table11[Status],"-",0)="Alive",
        _xlfn.XLOOKUP(A966,Table10[Tag Number],Table10[Status],"-",0)="Alive",
        _xlfn.XLOOKUP(A966,Table9[Tag Number],Table9[Status],"-",0)="Alive",
        _xlfn.XLOOKUP(A966,Table8[Tag Number],Table8[Status],"-",0)="Alive"),"Alive",
     OR(_xlfn.XLOOKUP(A966,Table9[Tag Number],Table9[Status],"-",0)="-",
        _xlfn.XLOOKUP(A966,Table10[Tag Number],Table10[Status],"-",0)="-",
        _xlfn.XLOOKUP(A966,Table11[Tag Number],Table11[Status],"-",0)="-",
        _xlfn.XLOOKUP(A966,Table8[Tag Number],Table8[Status],"-",0)="-"),
   "-")</f>
        <v>-</v>
      </c>
      <c r="I966" s="88" t="str">
        <f>IF((_xlfn.XLOOKUP(B966,[2]Sheet1!$A$2:$A$198,[2]Sheet1!$B$2:$B$198,"-",0)="Glade"),"Out","No")</f>
        <v>No</v>
      </c>
      <c r="J966" s="90"/>
      <c r="K966" s="91"/>
      <c r="L966" s="91"/>
      <c r="M966" s="91"/>
      <c r="N966" s="92"/>
      <c r="O966" s="89"/>
      <c r="R966" t="b">
        <f t="shared" si="32"/>
        <v>0</v>
      </c>
    </row>
    <row r="967" spans="1:18" ht="15" thickBot="1" x14ac:dyDescent="0.35">
      <c r="A967" s="3" t="s">
        <v>1842</v>
      </c>
      <c r="B967" s="3" t="s">
        <v>1145</v>
      </c>
      <c r="C967" s="84">
        <f>IF(COUNTIF(Table8[Tag Number], A967), 1, 0)</f>
        <v>0</v>
      </c>
      <c r="D967" s="85">
        <f>IF(COUNTIF(Table9[Tag Number], A967), 1, 0)</f>
        <v>0</v>
      </c>
      <c r="E967" s="86">
        <f>IF(COUNTIF(Table10[Tag Number], A967), 1, 0)</f>
        <v>0</v>
      </c>
      <c r="F967" s="86">
        <f>IF(COUNTIF(Table11[Tag Number], A967), 1, 0)</f>
        <v>0</v>
      </c>
      <c r="G967" s="87">
        <f t="shared" si="33"/>
        <v>0</v>
      </c>
      <c r="H967" s="88" t="str" cm="1">
        <f t="array" ref="H967">_xlfn.IFS(OR(_xlfn.XLOOKUP(A967,Table9[Tag Number],Table9[Status],"-",0)="Dead",
        _xlfn.XLOOKUP(A967,Table10[Tag Number],Table10[Status],"-",0)="Dead",
        _xlfn.XLOOKUP(A967,Table11[Tag Number],Table11[Status],"-",0)="Dead",
        _xlfn.XLOOKUP(A967,Table8[Tag Number],Table8[Status],"-",0)="Dead"),"Dead",
     OR(_xlfn.XLOOKUP(A967,Table11[Tag Number],Table11[Status],"-",0)="Alive",
        _xlfn.XLOOKUP(A967,Table10[Tag Number],Table10[Status],"-",0)="Alive",
        _xlfn.XLOOKUP(A967,Table9[Tag Number],Table9[Status],"-",0)="Alive",
        _xlfn.XLOOKUP(A967,Table8[Tag Number],Table8[Status],"-",0)="Alive"),"Alive",
     OR(_xlfn.XLOOKUP(A967,Table9[Tag Number],Table9[Status],"-",0)="-",
        _xlfn.XLOOKUP(A967,Table10[Tag Number],Table10[Status],"-",0)="-",
        _xlfn.XLOOKUP(A967,Table11[Tag Number],Table11[Status],"-",0)="-",
        _xlfn.XLOOKUP(A967,Table8[Tag Number],Table8[Status],"-",0)="-"),
   "-")</f>
        <v>-</v>
      </c>
      <c r="I967" s="88" t="str">
        <f>IF((_xlfn.XLOOKUP(B967,[2]Sheet1!$A$2:$A$198,[2]Sheet1!$B$2:$B$198,"-",0)="Glade"),"Out","No")</f>
        <v>No</v>
      </c>
      <c r="J967" s="90"/>
      <c r="K967" s="91"/>
      <c r="L967" s="91"/>
      <c r="M967" s="91"/>
      <c r="N967" s="92"/>
      <c r="O967" s="89"/>
      <c r="R967" t="b">
        <f t="shared" si="32"/>
        <v>0</v>
      </c>
    </row>
    <row r="968" spans="1:18" ht="15" thickBot="1" x14ac:dyDescent="0.35">
      <c r="A968" s="2" t="s">
        <v>821</v>
      </c>
      <c r="B968" s="2" t="s">
        <v>1137</v>
      </c>
      <c r="C968" s="84">
        <f>IF(COUNTIF(Table8[Tag Number], A968), 1, 0)</f>
        <v>1</v>
      </c>
      <c r="D968" s="85">
        <f>IF(COUNTIF(Table9[Tag Number], A968), 1, 0)</f>
        <v>0</v>
      </c>
      <c r="E968" s="86">
        <f>IF(COUNTIF(Table10[Tag Number], A968), 1, 0)</f>
        <v>0</v>
      </c>
      <c r="F968" s="86">
        <f>IF(COUNTIF(Table11[Tag Number], A968), 1, 0)</f>
        <v>1</v>
      </c>
      <c r="G968" s="87">
        <f t="shared" si="33"/>
        <v>2</v>
      </c>
      <c r="H968" s="88" t="str" cm="1">
        <f t="array" ref="H968">_xlfn.IFS(OR(_xlfn.XLOOKUP(A968,Table9[Tag Number],Table9[Status],"-",0)="Dead",
        _xlfn.XLOOKUP(A968,Table10[Tag Number],Table10[Status],"-",0)="Dead",
        _xlfn.XLOOKUP(A968,Table11[Tag Number],Table11[Status],"-",0)="Dead",
        _xlfn.XLOOKUP(A968,Table8[Tag Number],Table8[Status],"-",0)="Dead"),"Dead",
     OR(_xlfn.XLOOKUP(A968,Table11[Tag Number],Table11[Status],"-",0)="Alive",
        _xlfn.XLOOKUP(A968,Table10[Tag Number],Table10[Status],"-",0)="Alive",
        _xlfn.XLOOKUP(A968,Table9[Tag Number],Table9[Status],"-",0)="Alive",
        _xlfn.XLOOKUP(A968,Table8[Tag Number],Table8[Status],"-",0)="Alive"),"Alive",
     OR(_xlfn.XLOOKUP(A968,Table9[Tag Number],Table9[Status],"-",0)="-",
        _xlfn.XLOOKUP(A968,Table10[Tag Number],Table10[Status],"-",0)="-",
        _xlfn.XLOOKUP(A968,Table11[Tag Number],Table11[Status],"-",0)="-",
        _xlfn.XLOOKUP(A968,Table8[Tag Number],Table8[Status],"-",0)="-"),
   "-")</f>
        <v>Alive</v>
      </c>
      <c r="I968" s="88" t="str">
        <f>IF((_xlfn.XLOOKUP(B968,[2]Sheet1!$A$2:$A$198,[2]Sheet1!$B$2:$B$198,"-",0)="Glade"),"Out","No")</f>
        <v>No</v>
      </c>
      <c r="J968" s="90"/>
      <c r="K968" s="91"/>
      <c r="L968" s="91"/>
      <c r="M968" s="91"/>
      <c r="N968" s="92"/>
      <c r="O968" s="89"/>
      <c r="R968" t="str">
        <f t="shared" si="32"/>
        <v>B976</v>
      </c>
    </row>
    <row r="969" spans="1:18" ht="15" thickBot="1" x14ac:dyDescent="0.35">
      <c r="A969" s="3" t="s">
        <v>272</v>
      </c>
      <c r="B969" s="3" t="s">
        <v>1145</v>
      </c>
      <c r="C969" s="84">
        <f>IF(COUNTIF(Table8[Tag Number], A969), 1, 0)</f>
        <v>0</v>
      </c>
      <c r="D969" s="85">
        <f>IF(COUNTIF(Table9[Tag Number], A969), 1, 0)</f>
        <v>0</v>
      </c>
      <c r="E969" s="86">
        <f>IF(COUNTIF(Table10[Tag Number], A969), 1, 0)</f>
        <v>0</v>
      </c>
      <c r="F969" s="86">
        <f>IF(COUNTIF(Table11[Tag Number], A969), 1, 0)</f>
        <v>0</v>
      </c>
      <c r="G969" s="87">
        <f t="shared" si="33"/>
        <v>0</v>
      </c>
      <c r="H969" s="88" t="str" cm="1">
        <f t="array" ref="H969">_xlfn.IFS(OR(_xlfn.XLOOKUP(A969,Table9[Tag Number],Table9[Status],"-",0)="Dead",
        _xlfn.XLOOKUP(A969,Table10[Tag Number],Table10[Status],"-",0)="Dead",
        _xlfn.XLOOKUP(A969,Table11[Tag Number],Table11[Status],"-",0)="Dead",
        _xlfn.XLOOKUP(A969,Table8[Tag Number],Table8[Status],"-",0)="Dead"),"Dead",
     OR(_xlfn.XLOOKUP(A969,Table11[Tag Number],Table11[Status],"-",0)="Alive",
        _xlfn.XLOOKUP(A969,Table10[Tag Number],Table10[Status],"-",0)="Alive",
        _xlfn.XLOOKUP(A969,Table9[Tag Number],Table9[Status],"-",0)="Alive",
        _xlfn.XLOOKUP(A969,Table8[Tag Number],Table8[Status],"-",0)="Alive"),"Alive",
     OR(_xlfn.XLOOKUP(A969,Table9[Tag Number],Table9[Status],"-",0)="-",
        _xlfn.XLOOKUP(A969,Table10[Tag Number],Table10[Status],"-",0)="-",
        _xlfn.XLOOKUP(A969,Table11[Tag Number],Table11[Status],"-",0)="-",
        _xlfn.XLOOKUP(A969,Table8[Tag Number],Table8[Status],"-",0)="-"),
   "-")</f>
        <v>-</v>
      </c>
      <c r="I969" s="88" t="str">
        <f>IF((_xlfn.XLOOKUP(B969,[2]Sheet1!$A$2:$A$198,[2]Sheet1!$B$2:$B$198,"-",0)="Glade"),"Out","No")</f>
        <v>No</v>
      </c>
      <c r="J969" s="90"/>
      <c r="K969" s="91"/>
      <c r="L969" s="91"/>
      <c r="M969" s="91"/>
      <c r="N969" s="92"/>
      <c r="O969" s="89"/>
      <c r="R969" t="b">
        <f t="shared" si="32"/>
        <v>0</v>
      </c>
    </row>
    <row r="970" spans="1:18" ht="15" thickBot="1" x14ac:dyDescent="0.35">
      <c r="A970" s="2" t="s">
        <v>121</v>
      </c>
      <c r="B970" s="2" t="s">
        <v>1145</v>
      </c>
      <c r="C970" s="84">
        <f>IF(COUNTIF(Table8[Tag Number], A970), 1, 0)</f>
        <v>0</v>
      </c>
      <c r="D970" s="85">
        <f>IF(COUNTIF(Table9[Tag Number], A970), 1, 0)</f>
        <v>0</v>
      </c>
      <c r="E970" s="86">
        <f>IF(COUNTIF(Table10[Tag Number], A970), 1, 0)</f>
        <v>0</v>
      </c>
      <c r="F970" s="86">
        <f>IF(COUNTIF(Table11[Tag Number], A970), 1, 0)</f>
        <v>0</v>
      </c>
      <c r="G970" s="87">
        <f t="shared" si="33"/>
        <v>0</v>
      </c>
      <c r="H970" s="88" t="str" cm="1">
        <f t="array" ref="H970">_xlfn.IFS(OR(_xlfn.XLOOKUP(A970,Table9[Tag Number],Table9[Status],"-",0)="Dead",
        _xlfn.XLOOKUP(A970,Table10[Tag Number],Table10[Status],"-",0)="Dead",
        _xlfn.XLOOKUP(A970,Table11[Tag Number],Table11[Status],"-",0)="Dead",
        _xlfn.XLOOKUP(A970,Table8[Tag Number],Table8[Status],"-",0)="Dead"),"Dead",
     OR(_xlfn.XLOOKUP(A970,Table11[Tag Number],Table11[Status],"-",0)="Alive",
        _xlfn.XLOOKUP(A970,Table10[Tag Number],Table10[Status],"-",0)="Alive",
        _xlfn.XLOOKUP(A970,Table9[Tag Number],Table9[Status],"-",0)="Alive",
        _xlfn.XLOOKUP(A970,Table8[Tag Number],Table8[Status],"-",0)="Alive"),"Alive",
     OR(_xlfn.XLOOKUP(A970,Table9[Tag Number],Table9[Status],"-",0)="-",
        _xlfn.XLOOKUP(A970,Table10[Tag Number],Table10[Status],"-",0)="-",
        _xlfn.XLOOKUP(A970,Table11[Tag Number],Table11[Status],"-",0)="-",
        _xlfn.XLOOKUP(A970,Table8[Tag Number],Table8[Status],"-",0)="-"),
   "-")</f>
        <v>-</v>
      </c>
      <c r="I970" s="88" t="str">
        <f>IF((_xlfn.XLOOKUP(B970,[2]Sheet1!$A$2:$A$198,[2]Sheet1!$B$2:$B$198,"-",0)="Glade"),"Out","No")</f>
        <v>No</v>
      </c>
      <c r="J970" s="90"/>
      <c r="K970" s="91"/>
      <c r="L970" s="91"/>
      <c r="M970" s="91"/>
      <c r="N970" s="92"/>
      <c r="O970" s="89"/>
      <c r="R970" t="b">
        <f t="shared" si="32"/>
        <v>0</v>
      </c>
    </row>
    <row r="971" spans="1:18" ht="15" thickBot="1" x14ac:dyDescent="0.35">
      <c r="A971" s="3" t="s">
        <v>1843</v>
      </c>
      <c r="B971" s="3" t="s">
        <v>1145</v>
      </c>
      <c r="C971" s="84">
        <f>IF(COUNTIF(Table8[Tag Number], A971), 1, 0)</f>
        <v>0</v>
      </c>
      <c r="D971" s="85">
        <f>IF(COUNTIF(Table9[Tag Number], A971), 1, 0)</f>
        <v>0</v>
      </c>
      <c r="E971" s="86">
        <f>IF(COUNTIF(Table10[Tag Number], A971), 1, 0)</f>
        <v>0</v>
      </c>
      <c r="F971" s="86">
        <f>IF(COUNTIF(Table11[Tag Number], A971), 1, 0)</f>
        <v>0</v>
      </c>
      <c r="G971" s="87">
        <f t="shared" si="33"/>
        <v>0</v>
      </c>
      <c r="H971" s="88" t="str" cm="1">
        <f t="array" ref="H971">_xlfn.IFS(OR(_xlfn.XLOOKUP(A971,Table9[Tag Number],Table9[Status],"-",0)="Dead",
        _xlfn.XLOOKUP(A971,Table10[Tag Number],Table10[Status],"-",0)="Dead",
        _xlfn.XLOOKUP(A971,Table11[Tag Number],Table11[Status],"-",0)="Dead",
        _xlfn.XLOOKUP(A971,Table8[Tag Number],Table8[Status],"-",0)="Dead"),"Dead",
     OR(_xlfn.XLOOKUP(A971,Table11[Tag Number],Table11[Status],"-",0)="Alive",
        _xlfn.XLOOKUP(A971,Table10[Tag Number],Table10[Status],"-",0)="Alive",
        _xlfn.XLOOKUP(A971,Table9[Tag Number],Table9[Status],"-",0)="Alive",
        _xlfn.XLOOKUP(A971,Table8[Tag Number],Table8[Status],"-",0)="Alive"),"Alive",
     OR(_xlfn.XLOOKUP(A971,Table9[Tag Number],Table9[Status],"-",0)="-",
        _xlfn.XLOOKUP(A971,Table10[Tag Number],Table10[Status],"-",0)="-",
        _xlfn.XLOOKUP(A971,Table11[Tag Number],Table11[Status],"-",0)="-",
        _xlfn.XLOOKUP(A971,Table8[Tag Number],Table8[Status],"-",0)="-"),
   "-")</f>
        <v>-</v>
      </c>
      <c r="I971" s="88" t="str">
        <f>IF((_xlfn.XLOOKUP(B971,[2]Sheet1!$A$2:$A$198,[2]Sheet1!$B$2:$B$198,"-",0)="Glade"),"Out","No")</f>
        <v>No</v>
      </c>
      <c r="J971" s="90"/>
      <c r="K971" s="91"/>
      <c r="L971" s="91"/>
      <c r="M971" s="91"/>
      <c r="N971" s="92"/>
      <c r="O971" s="89"/>
      <c r="R971" t="b">
        <f t="shared" si="32"/>
        <v>0</v>
      </c>
    </row>
    <row r="972" spans="1:18" ht="15" thickBot="1" x14ac:dyDescent="0.35">
      <c r="A972" s="2" t="s">
        <v>1844</v>
      </c>
      <c r="B972" s="2" t="s">
        <v>1137</v>
      </c>
      <c r="C972" s="84">
        <f>IF(COUNTIF(Table8[Tag Number], A972), 1, 0)</f>
        <v>0</v>
      </c>
      <c r="D972" s="85">
        <f>IF(COUNTIF(Table9[Tag Number], A972), 1, 0)</f>
        <v>0</v>
      </c>
      <c r="E972" s="86">
        <f>IF(COUNTIF(Table10[Tag Number], A972), 1, 0)</f>
        <v>0</v>
      </c>
      <c r="F972" s="86">
        <f>IF(COUNTIF(Table11[Tag Number], A972), 1, 0)</f>
        <v>0</v>
      </c>
      <c r="G972" s="87">
        <f t="shared" si="33"/>
        <v>0</v>
      </c>
      <c r="H972" s="88" t="str" cm="1">
        <f t="array" ref="H972">_xlfn.IFS(OR(_xlfn.XLOOKUP(A972,Table9[Tag Number],Table9[Status],"-",0)="Dead",
        _xlfn.XLOOKUP(A972,Table10[Tag Number],Table10[Status],"-",0)="Dead",
        _xlfn.XLOOKUP(A972,Table11[Tag Number],Table11[Status],"-",0)="Dead",
        _xlfn.XLOOKUP(A972,Table8[Tag Number],Table8[Status],"-",0)="Dead"),"Dead",
     OR(_xlfn.XLOOKUP(A972,Table11[Tag Number],Table11[Status],"-",0)="Alive",
        _xlfn.XLOOKUP(A972,Table10[Tag Number],Table10[Status],"-",0)="Alive",
        _xlfn.XLOOKUP(A972,Table9[Tag Number],Table9[Status],"-",0)="Alive",
        _xlfn.XLOOKUP(A972,Table8[Tag Number],Table8[Status],"-",0)="Alive"),"Alive",
     OR(_xlfn.XLOOKUP(A972,Table9[Tag Number],Table9[Status],"-",0)="-",
        _xlfn.XLOOKUP(A972,Table10[Tag Number],Table10[Status],"-",0)="-",
        _xlfn.XLOOKUP(A972,Table11[Tag Number],Table11[Status],"-",0)="-",
        _xlfn.XLOOKUP(A972,Table8[Tag Number],Table8[Status],"-",0)="-"),
   "-")</f>
        <v>-</v>
      </c>
      <c r="I972" s="88" t="str">
        <f>IF((_xlfn.XLOOKUP(B972,[2]Sheet1!$A$2:$A$198,[2]Sheet1!$B$2:$B$198,"-",0)="Glade"),"Out","No")</f>
        <v>No</v>
      </c>
      <c r="J972" s="90"/>
      <c r="K972" s="91"/>
      <c r="L972" s="91"/>
      <c r="M972" s="91"/>
      <c r="N972" s="92"/>
      <c r="O972" s="89"/>
      <c r="R972" t="b">
        <f t="shared" si="32"/>
        <v>0</v>
      </c>
    </row>
    <row r="973" spans="1:18" ht="15" thickBot="1" x14ac:dyDescent="0.35">
      <c r="A973" s="3" t="s">
        <v>1845</v>
      </c>
      <c r="B973" s="3" t="s">
        <v>1145</v>
      </c>
      <c r="C973" s="84">
        <f>IF(COUNTIF(Table8[Tag Number], A973), 1, 0)</f>
        <v>0</v>
      </c>
      <c r="D973" s="85">
        <f>IF(COUNTIF(Table9[Tag Number], A973), 1, 0)</f>
        <v>0</v>
      </c>
      <c r="E973" s="86">
        <f>IF(COUNTIF(Table10[Tag Number], A973), 1, 0)</f>
        <v>0</v>
      </c>
      <c r="F973" s="86">
        <f>IF(COUNTIF(Table11[Tag Number], A973), 1, 0)</f>
        <v>0</v>
      </c>
      <c r="G973" s="87">
        <f t="shared" si="33"/>
        <v>0</v>
      </c>
      <c r="H973" s="88" t="str" cm="1">
        <f t="array" ref="H973">_xlfn.IFS(OR(_xlfn.XLOOKUP(A973,Table9[Tag Number],Table9[Status],"-",0)="Dead",
        _xlfn.XLOOKUP(A973,Table10[Tag Number],Table10[Status],"-",0)="Dead",
        _xlfn.XLOOKUP(A973,Table11[Tag Number],Table11[Status],"-",0)="Dead",
        _xlfn.XLOOKUP(A973,Table8[Tag Number],Table8[Status],"-",0)="Dead"),"Dead",
     OR(_xlfn.XLOOKUP(A973,Table11[Tag Number],Table11[Status],"-",0)="Alive",
        _xlfn.XLOOKUP(A973,Table10[Tag Number],Table10[Status],"-",0)="Alive",
        _xlfn.XLOOKUP(A973,Table9[Tag Number],Table9[Status],"-",0)="Alive",
        _xlfn.XLOOKUP(A973,Table8[Tag Number],Table8[Status],"-",0)="Alive"),"Alive",
     OR(_xlfn.XLOOKUP(A973,Table9[Tag Number],Table9[Status],"-",0)="-",
        _xlfn.XLOOKUP(A973,Table10[Tag Number],Table10[Status],"-",0)="-",
        _xlfn.XLOOKUP(A973,Table11[Tag Number],Table11[Status],"-",0)="-",
        _xlfn.XLOOKUP(A973,Table8[Tag Number],Table8[Status],"-",0)="-"),
   "-")</f>
        <v>-</v>
      </c>
      <c r="I973" s="88" t="str">
        <f>IF((_xlfn.XLOOKUP(B973,[2]Sheet1!$A$2:$A$198,[2]Sheet1!$B$2:$B$198,"-",0)="Glade"),"Out","No")</f>
        <v>No</v>
      </c>
      <c r="J973" s="90"/>
      <c r="K973" s="91"/>
      <c r="L973" s="91"/>
      <c r="M973" s="91"/>
      <c r="N973" s="92"/>
      <c r="O973" s="89"/>
      <c r="R973" t="b">
        <f t="shared" si="32"/>
        <v>0</v>
      </c>
    </row>
    <row r="974" spans="1:18" ht="15" thickBot="1" x14ac:dyDescent="0.35">
      <c r="A974" s="2" t="s">
        <v>1846</v>
      </c>
      <c r="B974" s="2" t="s">
        <v>1145</v>
      </c>
      <c r="C974" s="84">
        <f>IF(COUNTIF(Table8[Tag Number], A974), 1, 0)</f>
        <v>0</v>
      </c>
      <c r="D974" s="85">
        <f>IF(COUNTIF(Table9[Tag Number], A974), 1, 0)</f>
        <v>0</v>
      </c>
      <c r="E974" s="86">
        <f>IF(COUNTIF(Table10[Tag Number], A974), 1, 0)</f>
        <v>0</v>
      </c>
      <c r="F974" s="86">
        <f>IF(COUNTIF(Table11[Tag Number], A974), 1, 0)</f>
        <v>0</v>
      </c>
      <c r="G974" s="87">
        <f t="shared" si="33"/>
        <v>0</v>
      </c>
      <c r="H974" s="88" t="str" cm="1">
        <f t="array" ref="H974">_xlfn.IFS(OR(_xlfn.XLOOKUP(A974,Table9[Tag Number],Table9[Status],"-",0)="Dead",
        _xlfn.XLOOKUP(A974,Table10[Tag Number],Table10[Status],"-",0)="Dead",
        _xlfn.XLOOKUP(A974,Table11[Tag Number],Table11[Status],"-",0)="Dead",
        _xlfn.XLOOKUP(A974,Table8[Tag Number],Table8[Status],"-",0)="Dead"),"Dead",
     OR(_xlfn.XLOOKUP(A974,Table11[Tag Number],Table11[Status],"-",0)="Alive",
        _xlfn.XLOOKUP(A974,Table10[Tag Number],Table10[Status],"-",0)="Alive",
        _xlfn.XLOOKUP(A974,Table9[Tag Number],Table9[Status],"-",0)="Alive",
        _xlfn.XLOOKUP(A974,Table8[Tag Number],Table8[Status],"-",0)="Alive"),"Alive",
     OR(_xlfn.XLOOKUP(A974,Table9[Tag Number],Table9[Status],"-",0)="-",
        _xlfn.XLOOKUP(A974,Table10[Tag Number],Table10[Status],"-",0)="-",
        _xlfn.XLOOKUP(A974,Table11[Tag Number],Table11[Status],"-",0)="-",
        _xlfn.XLOOKUP(A974,Table8[Tag Number],Table8[Status],"-",0)="-"),
   "-")</f>
        <v>-</v>
      </c>
      <c r="I974" s="88" t="str">
        <f>IF((_xlfn.XLOOKUP(B974,[2]Sheet1!$A$2:$A$198,[2]Sheet1!$B$2:$B$198,"-",0)="Glade"),"Out","No")</f>
        <v>No</v>
      </c>
      <c r="J974" s="90"/>
      <c r="K974" s="91"/>
      <c r="L974" s="91"/>
      <c r="M974" s="91"/>
      <c r="N974" s="92"/>
      <c r="O974" s="89"/>
      <c r="R974" t="b">
        <f t="shared" si="32"/>
        <v>0</v>
      </c>
    </row>
    <row r="975" spans="1:18" ht="15" thickBot="1" x14ac:dyDescent="0.35">
      <c r="A975" s="3" t="s">
        <v>1847</v>
      </c>
      <c r="B975" s="3" t="s">
        <v>1145</v>
      </c>
      <c r="C975" s="84">
        <f>IF(COUNTIF(Table8[Tag Number], A975), 1, 0)</f>
        <v>0</v>
      </c>
      <c r="D975" s="85">
        <f>IF(COUNTIF(Table9[Tag Number], A975), 1, 0)</f>
        <v>0</v>
      </c>
      <c r="E975" s="86">
        <f>IF(COUNTIF(Table10[Tag Number], A975), 1, 0)</f>
        <v>0</v>
      </c>
      <c r="F975" s="86">
        <f>IF(COUNTIF(Table11[Tag Number], A975), 1, 0)</f>
        <v>0</v>
      </c>
      <c r="G975" s="87">
        <f t="shared" si="33"/>
        <v>0</v>
      </c>
      <c r="H975" s="88" t="str" cm="1">
        <f t="array" ref="H975">_xlfn.IFS(OR(_xlfn.XLOOKUP(A975,Table9[Tag Number],Table9[Status],"-",0)="Dead",
        _xlfn.XLOOKUP(A975,Table10[Tag Number],Table10[Status],"-",0)="Dead",
        _xlfn.XLOOKUP(A975,Table11[Tag Number],Table11[Status],"-",0)="Dead",
        _xlfn.XLOOKUP(A975,Table8[Tag Number],Table8[Status],"-",0)="Dead"),"Dead",
     OR(_xlfn.XLOOKUP(A975,Table11[Tag Number],Table11[Status],"-",0)="Alive",
        _xlfn.XLOOKUP(A975,Table10[Tag Number],Table10[Status],"-",0)="Alive",
        _xlfn.XLOOKUP(A975,Table9[Tag Number],Table9[Status],"-",0)="Alive",
        _xlfn.XLOOKUP(A975,Table8[Tag Number],Table8[Status],"-",0)="Alive"),"Alive",
     OR(_xlfn.XLOOKUP(A975,Table9[Tag Number],Table9[Status],"-",0)="-",
        _xlfn.XLOOKUP(A975,Table10[Tag Number],Table10[Status],"-",0)="-",
        _xlfn.XLOOKUP(A975,Table11[Tag Number],Table11[Status],"-",0)="-",
        _xlfn.XLOOKUP(A975,Table8[Tag Number],Table8[Status],"-",0)="-"),
   "-")</f>
        <v>-</v>
      </c>
      <c r="I975" s="88" t="str">
        <f>IF((_xlfn.XLOOKUP(B975,[2]Sheet1!$A$2:$A$198,[2]Sheet1!$B$2:$B$198,"-",0)="Glade"),"Out","No")</f>
        <v>No</v>
      </c>
      <c r="J975" s="90"/>
      <c r="K975" s="91"/>
      <c r="L975" s="91"/>
      <c r="M975" s="91"/>
      <c r="N975" s="92"/>
      <c r="O975" s="89"/>
      <c r="R975" t="b">
        <f t="shared" si="32"/>
        <v>0</v>
      </c>
    </row>
    <row r="976" spans="1:18" ht="15" thickBot="1" x14ac:dyDescent="0.35">
      <c r="A976" s="2" t="s">
        <v>1848</v>
      </c>
      <c r="B976" s="2" t="s">
        <v>1145</v>
      </c>
      <c r="C976" s="84">
        <f>IF(COUNTIF(Table8[Tag Number], A976), 1, 0)</f>
        <v>0</v>
      </c>
      <c r="D976" s="85">
        <f>IF(COUNTIF(Table9[Tag Number], A976), 1, 0)</f>
        <v>0</v>
      </c>
      <c r="E976" s="86">
        <f>IF(COUNTIF(Table10[Tag Number], A976), 1, 0)</f>
        <v>0</v>
      </c>
      <c r="F976" s="86">
        <f>IF(COUNTIF(Table11[Tag Number], A976), 1, 0)</f>
        <v>0</v>
      </c>
      <c r="G976" s="87">
        <f t="shared" si="33"/>
        <v>0</v>
      </c>
      <c r="H976" s="88" t="str" cm="1">
        <f t="array" ref="H976">_xlfn.IFS(OR(_xlfn.XLOOKUP(A976,Table9[Tag Number],Table9[Status],"-",0)="Dead",
        _xlfn.XLOOKUP(A976,Table10[Tag Number],Table10[Status],"-",0)="Dead",
        _xlfn.XLOOKUP(A976,Table11[Tag Number],Table11[Status],"-",0)="Dead",
        _xlfn.XLOOKUP(A976,Table8[Tag Number],Table8[Status],"-",0)="Dead"),"Dead",
     OR(_xlfn.XLOOKUP(A976,Table11[Tag Number],Table11[Status],"-",0)="Alive",
        _xlfn.XLOOKUP(A976,Table10[Tag Number],Table10[Status],"-",0)="Alive",
        _xlfn.XLOOKUP(A976,Table9[Tag Number],Table9[Status],"-",0)="Alive",
        _xlfn.XLOOKUP(A976,Table8[Tag Number],Table8[Status],"-",0)="Alive"),"Alive",
     OR(_xlfn.XLOOKUP(A976,Table9[Tag Number],Table9[Status],"-",0)="-",
        _xlfn.XLOOKUP(A976,Table10[Tag Number],Table10[Status],"-",0)="-",
        _xlfn.XLOOKUP(A976,Table11[Tag Number],Table11[Status],"-",0)="-",
        _xlfn.XLOOKUP(A976,Table8[Tag Number],Table8[Status],"-",0)="-"),
   "-")</f>
        <v>-</v>
      </c>
      <c r="I976" s="88" t="str">
        <f>IF((_xlfn.XLOOKUP(B976,[2]Sheet1!$A$2:$A$198,[2]Sheet1!$B$2:$B$198,"-",0)="Glade"),"Out","No")</f>
        <v>No</v>
      </c>
      <c r="J976" s="90"/>
      <c r="K976" s="91"/>
      <c r="L976" s="91"/>
      <c r="M976" s="91"/>
      <c r="N976" s="92"/>
      <c r="O976" s="89"/>
      <c r="R976" t="b">
        <f t="shared" si="32"/>
        <v>0</v>
      </c>
    </row>
    <row r="977" spans="1:18" ht="15" thickBot="1" x14ac:dyDescent="0.35">
      <c r="A977" s="3" t="s">
        <v>1849</v>
      </c>
      <c r="B977" s="3" t="s">
        <v>1145</v>
      </c>
      <c r="C977" s="84">
        <f>IF(COUNTIF(Table8[Tag Number], A977), 1, 0)</f>
        <v>0</v>
      </c>
      <c r="D977" s="85">
        <f>IF(COUNTIF(Table9[Tag Number], A977), 1, 0)</f>
        <v>0</v>
      </c>
      <c r="E977" s="86">
        <f>IF(COUNTIF(Table10[Tag Number], A977), 1, 0)</f>
        <v>0</v>
      </c>
      <c r="F977" s="86">
        <f>IF(COUNTIF(Table11[Tag Number], A977), 1, 0)</f>
        <v>0</v>
      </c>
      <c r="G977" s="87">
        <f t="shared" si="33"/>
        <v>0</v>
      </c>
      <c r="H977" s="88" t="str" cm="1">
        <f t="array" ref="H977">_xlfn.IFS(OR(_xlfn.XLOOKUP(A977,Table9[Tag Number],Table9[Status],"-",0)="Dead",
        _xlfn.XLOOKUP(A977,Table10[Tag Number],Table10[Status],"-",0)="Dead",
        _xlfn.XLOOKUP(A977,Table11[Tag Number],Table11[Status],"-",0)="Dead",
        _xlfn.XLOOKUP(A977,Table8[Tag Number],Table8[Status],"-",0)="Dead"),"Dead",
     OR(_xlfn.XLOOKUP(A977,Table11[Tag Number],Table11[Status],"-",0)="Alive",
        _xlfn.XLOOKUP(A977,Table10[Tag Number],Table10[Status],"-",0)="Alive",
        _xlfn.XLOOKUP(A977,Table9[Tag Number],Table9[Status],"-",0)="Alive",
        _xlfn.XLOOKUP(A977,Table8[Tag Number],Table8[Status],"-",0)="Alive"),"Alive",
     OR(_xlfn.XLOOKUP(A977,Table9[Tag Number],Table9[Status],"-",0)="-",
        _xlfn.XLOOKUP(A977,Table10[Tag Number],Table10[Status],"-",0)="-",
        _xlfn.XLOOKUP(A977,Table11[Tag Number],Table11[Status],"-",0)="-",
        _xlfn.XLOOKUP(A977,Table8[Tag Number],Table8[Status],"-",0)="-"),
   "-")</f>
        <v>-</v>
      </c>
      <c r="I977" s="88" t="str">
        <f>IF((_xlfn.XLOOKUP(B977,[2]Sheet1!$A$2:$A$198,[2]Sheet1!$B$2:$B$198,"-",0)="Glade"),"Out","No")</f>
        <v>No</v>
      </c>
      <c r="J977" s="90"/>
      <c r="K977" s="91"/>
      <c r="L977" s="91"/>
      <c r="M977" s="91"/>
      <c r="N977" s="92"/>
      <c r="O977" s="89"/>
      <c r="R977" t="b">
        <f t="shared" si="32"/>
        <v>0</v>
      </c>
    </row>
    <row r="978" spans="1:18" ht="15" thickBot="1" x14ac:dyDescent="0.35">
      <c r="A978" s="2" t="s">
        <v>916</v>
      </c>
      <c r="B978" s="2" t="s">
        <v>1137</v>
      </c>
      <c r="C978" s="84">
        <f>IF(COUNTIF(Table8[Tag Number], A978), 1, 0)</f>
        <v>0</v>
      </c>
      <c r="D978" s="85">
        <f>IF(COUNTIF(Table9[Tag Number], A978), 1, 0)</f>
        <v>0</v>
      </c>
      <c r="E978" s="86">
        <f>IF(COUNTIF(Table10[Tag Number], A978), 1, 0)</f>
        <v>0</v>
      </c>
      <c r="F978" s="86">
        <f>IF(COUNTIF(Table11[Tag Number], A978), 1, 0)</f>
        <v>1</v>
      </c>
      <c r="G978" s="87">
        <f t="shared" si="33"/>
        <v>1</v>
      </c>
      <c r="H978" s="88" t="str" cm="1">
        <f t="array" ref="H978">_xlfn.IFS(OR(_xlfn.XLOOKUP(A978,Table9[Tag Number],Table9[Status],"-",0)="Dead",
        _xlfn.XLOOKUP(A978,Table10[Tag Number],Table10[Status],"-",0)="Dead",
        _xlfn.XLOOKUP(A978,Table11[Tag Number],Table11[Status],"-",0)="Dead",
        _xlfn.XLOOKUP(A978,Table8[Tag Number],Table8[Status],"-",0)="Dead"),"Dead",
     OR(_xlfn.XLOOKUP(A978,Table11[Tag Number],Table11[Status],"-",0)="Alive",
        _xlfn.XLOOKUP(A978,Table10[Tag Number],Table10[Status],"-",0)="Alive",
        _xlfn.XLOOKUP(A978,Table9[Tag Number],Table9[Status],"-",0)="Alive",
        _xlfn.XLOOKUP(A978,Table8[Tag Number],Table8[Status],"-",0)="Alive"),"Alive",
     OR(_xlfn.XLOOKUP(A978,Table9[Tag Number],Table9[Status],"-",0)="-",
        _xlfn.XLOOKUP(A978,Table10[Tag Number],Table10[Status],"-",0)="-",
        _xlfn.XLOOKUP(A978,Table11[Tag Number],Table11[Status],"-",0)="-",
        _xlfn.XLOOKUP(A978,Table8[Tag Number],Table8[Status],"-",0)="-"),
   "-")</f>
        <v>Alive</v>
      </c>
      <c r="I978" s="88" t="str">
        <f>IF((_xlfn.XLOOKUP(B978,[2]Sheet1!$A$2:$A$198,[2]Sheet1!$B$2:$B$198,"-",0)="Glade"),"Out","No")</f>
        <v>No</v>
      </c>
      <c r="J978" s="90"/>
      <c r="K978" s="91"/>
      <c r="L978" s="91"/>
      <c r="M978" s="91"/>
      <c r="N978" s="92"/>
      <c r="O978" s="89"/>
      <c r="R978" t="b">
        <f t="shared" si="32"/>
        <v>0</v>
      </c>
    </row>
    <row r="979" spans="1:18" ht="15" thickBot="1" x14ac:dyDescent="0.35">
      <c r="A979" s="3" t="s">
        <v>360</v>
      </c>
      <c r="B979" s="3" t="s">
        <v>1137</v>
      </c>
      <c r="C979" s="84">
        <f>IF(COUNTIF(Table8[Tag Number], A979), 1, 0)</f>
        <v>1</v>
      </c>
      <c r="D979" s="85">
        <f>IF(COUNTIF(Table9[Tag Number], A979), 1, 0)</f>
        <v>1</v>
      </c>
      <c r="E979" s="86">
        <f>IF(COUNTIF(Table10[Tag Number], A979), 1, 0)</f>
        <v>1</v>
      </c>
      <c r="F979" s="86">
        <f>IF(COUNTIF(Table11[Tag Number], A979), 1, 0)</f>
        <v>1</v>
      </c>
      <c r="G979" s="87">
        <f t="shared" si="33"/>
        <v>4</v>
      </c>
      <c r="H979" s="88" t="str" cm="1">
        <f t="array" ref="H979">_xlfn.IFS(OR(_xlfn.XLOOKUP(A979,Table9[Tag Number],Table9[Status],"-",0)="Dead",
        _xlfn.XLOOKUP(A979,Table10[Tag Number],Table10[Status],"-",0)="Dead",
        _xlfn.XLOOKUP(A979,Table11[Tag Number],Table11[Status],"-",0)="Dead",
        _xlfn.XLOOKUP(A979,Table8[Tag Number],Table8[Status],"-",0)="Dead"),"Dead",
     OR(_xlfn.XLOOKUP(A979,Table11[Tag Number],Table11[Status],"-",0)="Alive",
        _xlfn.XLOOKUP(A979,Table10[Tag Number],Table10[Status],"-",0)="Alive",
        _xlfn.XLOOKUP(A979,Table9[Tag Number],Table9[Status],"-",0)="Alive",
        _xlfn.XLOOKUP(A979,Table8[Tag Number],Table8[Status],"-",0)="Alive"),"Alive",
     OR(_xlfn.XLOOKUP(A979,Table9[Tag Number],Table9[Status],"-",0)="-",
        _xlfn.XLOOKUP(A979,Table10[Tag Number],Table10[Status],"-",0)="-",
        _xlfn.XLOOKUP(A979,Table11[Tag Number],Table11[Status],"-",0)="-",
        _xlfn.XLOOKUP(A979,Table8[Tag Number],Table8[Status],"-",0)="-"),
   "-")</f>
        <v>Alive</v>
      </c>
      <c r="I979" s="88" t="str">
        <f>IF((_xlfn.XLOOKUP(B979,[2]Sheet1!$A$2:$A$198,[2]Sheet1!$B$2:$B$198,"-",0)="Glade"),"Out","No")</f>
        <v>No</v>
      </c>
      <c r="J979" s="90"/>
      <c r="K979" s="91"/>
      <c r="L979" s="91"/>
      <c r="M979" s="91"/>
      <c r="N979" s="92"/>
      <c r="O979" s="89"/>
      <c r="R979" t="str">
        <f t="shared" si="32"/>
        <v>B987</v>
      </c>
    </row>
    <row r="980" spans="1:18" ht="15" thickBot="1" x14ac:dyDescent="0.35">
      <c r="A980" s="2" t="s">
        <v>1850</v>
      </c>
      <c r="B980" s="2" t="s">
        <v>1137</v>
      </c>
      <c r="C980" s="84">
        <f>IF(COUNTIF(Table8[Tag Number], A980), 1, 0)</f>
        <v>0</v>
      </c>
      <c r="D980" s="85">
        <f>IF(COUNTIF(Table9[Tag Number], A980), 1, 0)</f>
        <v>0</v>
      </c>
      <c r="E980" s="86">
        <f>IF(COUNTIF(Table10[Tag Number], A980), 1, 0)</f>
        <v>0</v>
      </c>
      <c r="F980" s="86">
        <f>IF(COUNTIF(Table11[Tag Number], A980), 1, 0)</f>
        <v>0</v>
      </c>
      <c r="G980" s="87">
        <f t="shared" si="33"/>
        <v>0</v>
      </c>
      <c r="H980" s="88" t="str" cm="1">
        <f t="array" ref="H980">_xlfn.IFS(OR(_xlfn.XLOOKUP(A980,Table9[Tag Number],Table9[Status],"-",0)="Dead",
        _xlfn.XLOOKUP(A980,Table10[Tag Number],Table10[Status],"-",0)="Dead",
        _xlfn.XLOOKUP(A980,Table11[Tag Number],Table11[Status],"-",0)="Dead",
        _xlfn.XLOOKUP(A980,Table8[Tag Number],Table8[Status],"-",0)="Dead"),"Dead",
     OR(_xlfn.XLOOKUP(A980,Table11[Tag Number],Table11[Status],"-",0)="Alive",
        _xlfn.XLOOKUP(A980,Table10[Tag Number],Table10[Status],"-",0)="Alive",
        _xlfn.XLOOKUP(A980,Table9[Tag Number],Table9[Status],"-",0)="Alive",
        _xlfn.XLOOKUP(A980,Table8[Tag Number],Table8[Status],"-",0)="Alive"),"Alive",
     OR(_xlfn.XLOOKUP(A980,Table9[Tag Number],Table9[Status],"-",0)="-",
        _xlfn.XLOOKUP(A980,Table10[Tag Number],Table10[Status],"-",0)="-",
        _xlfn.XLOOKUP(A980,Table11[Tag Number],Table11[Status],"-",0)="-",
        _xlfn.XLOOKUP(A980,Table8[Tag Number],Table8[Status],"-",0)="-"),
   "-")</f>
        <v>-</v>
      </c>
      <c r="I980" s="88" t="str">
        <f>IF((_xlfn.XLOOKUP(B980,[2]Sheet1!$A$2:$A$198,[2]Sheet1!$B$2:$B$198,"-",0)="Glade"),"Out","No")</f>
        <v>No</v>
      </c>
      <c r="J980" s="90"/>
      <c r="K980" s="91"/>
      <c r="L980" s="91"/>
      <c r="M980" s="91"/>
      <c r="N980" s="92"/>
      <c r="O980" s="89"/>
      <c r="R980" t="b">
        <f t="shared" si="32"/>
        <v>0</v>
      </c>
    </row>
    <row r="981" spans="1:18" ht="15" thickBot="1" x14ac:dyDescent="0.35">
      <c r="A981" s="3" t="s">
        <v>1851</v>
      </c>
      <c r="B981" s="3" t="s">
        <v>1145</v>
      </c>
      <c r="C981" s="84">
        <f>IF(COUNTIF(Table8[Tag Number], A981), 1, 0)</f>
        <v>0</v>
      </c>
      <c r="D981" s="85">
        <f>IF(COUNTIF(Table9[Tag Number], A981), 1, 0)</f>
        <v>0</v>
      </c>
      <c r="E981" s="86">
        <f>IF(COUNTIF(Table10[Tag Number], A981), 1, 0)</f>
        <v>0</v>
      </c>
      <c r="F981" s="86">
        <f>IF(COUNTIF(Table11[Tag Number], A981), 1, 0)</f>
        <v>0</v>
      </c>
      <c r="G981" s="87">
        <f t="shared" si="33"/>
        <v>0</v>
      </c>
      <c r="H981" s="88" t="str" cm="1">
        <f t="array" ref="H981">_xlfn.IFS(OR(_xlfn.XLOOKUP(A981,Table9[Tag Number],Table9[Status],"-",0)="Dead",
        _xlfn.XLOOKUP(A981,Table10[Tag Number],Table10[Status],"-",0)="Dead",
        _xlfn.XLOOKUP(A981,Table11[Tag Number],Table11[Status],"-",0)="Dead",
        _xlfn.XLOOKUP(A981,Table8[Tag Number],Table8[Status],"-",0)="Dead"),"Dead",
     OR(_xlfn.XLOOKUP(A981,Table11[Tag Number],Table11[Status],"-",0)="Alive",
        _xlfn.XLOOKUP(A981,Table10[Tag Number],Table10[Status],"-",0)="Alive",
        _xlfn.XLOOKUP(A981,Table9[Tag Number],Table9[Status],"-",0)="Alive",
        _xlfn.XLOOKUP(A981,Table8[Tag Number],Table8[Status],"-",0)="Alive"),"Alive",
     OR(_xlfn.XLOOKUP(A981,Table9[Tag Number],Table9[Status],"-",0)="-",
        _xlfn.XLOOKUP(A981,Table10[Tag Number],Table10[Status],"-",0)="-",
        _xlfn.XLOOKUP(A981,Table11[Tag Number],Table11[Status],"-",0)="-",
        _xlfn.XLOOKUP(A981,Table8[Tag Number],Table8[Status],"-",0)="-"),
   "-")</f>
        <v>-</v>
      </c>
      <c r="I981" s="88" t="str">
        <f>IF((_xlfn.XLOOKUP(B981,[2]Sheet1!$A$2:$A$198,[2]Sheet1!$B$2:$B$198,"-",0)="Glade"),"Out","No")</f>
        <v>No</v>
      </c>
      <c r="J981" s="90"/>
      <c r="K981" s="91"/>
      <c r="L981" s="91"/>
      <c r="M981" s="91"/>
      <c r="N981" s="92"/>
      <c r="O981" s="89"/>
      <c r="R981" t="b">
        <f t="shared" si="32"/>
        <v>0</v>
      </c>
    </row>
    <row r="982" spans="1:18" ht="15" thickBot="1" x14ac:dyDescent="0.35">
      <c r="A982" s="2" t="s">
        <v>654</v>
      </c>
      <c r="B982" s="2" t="s">
        <v>1137</v>
      </c>
      <c r="C982" s="84">
        <f>IF(COUNTIF(Table8[Tag Number], A982), 1, 0)</f>
        <v>1</v>
      </c>
      <c r="D982" s="85">
        <f>IF(COUNTIF(Table9[Tag Number], A982), 1, 0)</f>
        <v>1</v>
      </c>
      <c r="E982" s="86">
        <f>IF(COUNTIF(Table10[Tag Number], A982), 1, 0)</f>
        <v>0</v>
      </c>
      <c r="F982" s="86">
        <f>IF(COUNTIF(Table11[Tag Number], A982), 1, 0)</f>
        <v>1</v>
      </c>
      <c r="G982" s="87">
        <f t="shared" si="33"/>
        <v>3</v>
      </c>
      <c r="H982" s="88" t="str" cm="1">
        <f t="array" ref="H982">_xlfn.IFS(OR(_xlfn.XLOOKUP(A982,Table9[Tag Number],Table9[Status],"-",0)="Dead",
        _xlfn.XLOOKUP(A982,Table10[Tag Number],Table10[Status],"-",0)="Dead",
        _xlfn.XLOOKUP(A982,Table11[Tag Number],Table11[Status],"-",0)="Dead",
        _xlfn.XLOOKUP(A982,Table8[Tag Number],Table8[Status],"-",0)="Dead"),"Dead",
     OR(_xlfn.XLOOKUP(A982,Table11[Tag Number],Table11[Status],"-",0)="Alive",
        _xlfn.XLOOKUP(A982,Table10[Tag Number],Table10[Status],"-",0)="Alive",
        _xlfn.XLOOKUP(A982,Table9[Tag Number],Table9[Status],"-",0)="Alive",
        _xlfn.XLOOKUP(A982,Table8[Tag Number],Table8[Status],"-",0)="Alive"),"Alive",
     OR(_xlfn.XLOOKUP(A982,Table9[Tag Number],Table9[Status],"-",0)="-",
        _xlfn.XLOOKUP(A982,Table10[Tag Number],Table10[Status],"-",0)="-",
        _xlfn.XLOOKUP(A982,Table11[Tag Number],Table11[Status],"-",0)="-",
        _xlfn.XLOOKUP(A982,Table8[Tag Number],Table8[Status],"-",0)="-"),
   "-")</f>
        <v>Alive</v>
      </c>
      <c r="I982" s="88" t="str">
        <f>IF((_xlfn.XLOOKUP(B982,[2]Sheet1!$A$2:$A$198,[2]Sheet1!$B$2:$B$198,"-",0)="Glade"),"Out","No")</f>
        <v>No</v>
      </c>
      <c r="J982" s="90"/>
      <c r="K982" s="91"/>
      <c r="L982" s="91"/>
      <c r="M982" s="91"/>
      <c r="N982" s="92"/>
      <c r="O982" s="89"/>
      <c r="R982" t="str">
        <f t="shared" si="32"/>
        <v>B990</v>
      </c>
    </row>
    <row r="983" spans="1:18" ht="15" thickBot="1" x14ac:dyDescent="0.35">
      <c r="A983" s="3" t="s">
        <v>913</v>
      </c>
      <c r="B983" s="3" t="s">
        <v>1137</v>
      </c>
      <c r="C983" s="84">
        <f>IF(COUNTIF(Table8[Tag Number], A983), 1, 0)</f>
        <v>0</v>
      </c>
      <c r="D983" s="85">
        <f>IF(COUNTIF(Table9[Tag Number], A983), 1, 0)</f>
        <v>0</v>
      </c>
      <c r="E983" s="86">
        <f>IF(COUNTIF(Table10[Tag Number], A983), 1, 0)</f>
        <v>0</v>
      </c>
      <c r="F983" s="86">
        <f>IF(COUNTIF(Table11[Tag Number], A983), 1, 0)</f>
        <v>1</v>
      </c>
      <c r="G983" s="87">
        <f t="shared" si="33"/>
        <v>1</v>
      </c>
      <c r="H983" s="88" t="str" cm="1">
        <f t="array" ref="H983">_xlfn.IFS(OR(_xlfn.XLOOKUP(A983,Table9[Tag Number],Table9[Status],"-",0)="Dead",
        _xlfn.XLOOKUP(A983,Table10[Tag Number],Table10[Status],"-",0)="Dead",
        _xlfn.XLOOKUP(A983,Table11[Tag Number],Table11[Status],"-",0)="Dead",
        _xlfn.XLOOKUP(A983,Table8[Tag Number],Table8[Status],"-",0)="Dead"),"Dead",
     OR(_xlfn.XLOOKUP(A983,Table11[Tag Number],Table11[Status],"-",0)="Alive",
        _xlfn.XLOOKUP(A983,Table10[Tag Number],Table10[Status],"-",0)="Alive",
        _xlfn.XLOOKUP(A983,Table9[Tag Number],Table9[Status],"-",0)="Alive",
        _xlfn.XLOOKUP(A983,Table8[Tag Number],Table8[Status],"-",0)="Alive"),"Alive",
     OR(_xlfn.XLOOKUP(A983,Table9[Tag Number],Table9[Status],"-",0)="-",
        _xlfn.XLOOKUP(A983,Table10[Tag Number],Table10[Status],"-",0)="-",
        _xlfn.XLOOKUP(A983,Table11[Tag Number],Table11[Status],"-",0)="-",
        _xlfn.XLOOKUP(A983,Table8[Tag Number],Table8[Status],"-",0)="-"),
   "-")</f>
        <v>Alive</v>
      </c>
      <c r="I983" s="88" t="str">
        <f>IF((_xlfn.XLOOKUP(B983,[2]Sheet1!$A$2:$A$198,[2]Sheet1!$B$2:$B$198,"-",0)="Glade"),"Out","No")</f>
        <v>No</v>
      </c>
      <c r="J983" s="90"/>
      <c r="K983" s="91"/>
      <c r="L983" s="91"/>
      <c r="M983" s="91"/>
      <c r="N983" s="92"/>
      <c r="O983" s="89"/>
      <c r="R983" t="b">
        <f t="shared" si="32"/>
        <v>0</v>
      </c>
    </row>
    <row r="984" spans="1:18" ht="15" thickBot="1" x14ac:dyDescent="0.35">
      <c r="A984" s="2" t="s">
        <v>1852</v>
      </c>
      <c r="B984" s="2" t="s">
        <v>1137</v>
      </c>
      <c r="C984" s="84">
        <f>IF(COUNTIF(Table8[Tag Number], A984), 1, 0)</f>
        <v>0</v>
      </c>
      <c r="D984" s="85">
        <f>IF(COUNTIF(Table9[Tag Number], A984), 1, 0)</f>
        <v>0</v>
      </c>
      <c r="E984" s="86">
        <f>IF(COUNTIF(Table10[Tag Number], A984), 1, 0)</f>
        <v>0</v>
      </c>
      <c r="F984" s="86">
        <f>IF(COUNTIF(Table11[Tag Number], A984), 1, 0)</f>
        <v>0</v>
      </c>
      <c r="G984" s="87">
        <f t="shared" si="33"/>
        <v>0</v>
      </c>
      <c r="H984" s="88" t="str" cm="1">
        <f t="array" ref="H984">_xlfn.IFS(OR(_xlfn.XLOOKUP(A984,Table9[Tag Number],Table9[Status],"-",0)="Dead",
        _xlfn.XLOOKUP(A984,Table10[Tag Number],Table10[Status],"-",0)="Dead",
        _xlfn.XLOOKUP(A984,Table11[Tag Number],Table11[Status],"-",0)="Dead",
        _xlfn.XLOOKUP(A984,Table8[Tag Number],Table8[Status],"-",0)="Dead"),"Dead",
     OR(_xlfn.XLOOKUP(A984,Table11[Tag Number],Table11[Status],"-",0)="Alive",
        _xlfn.XLOOKUP(A984,Table10[Tag Number],Table10[Status],"-",0)="Alive",
        _xlfn.XLOOKUP(A984,Table9[Tag Number],Table9[Status],"-",0)="Alive",
        _xlfn.XLOOKUP(A984,Table8[Tag Number],Table8[Status],"-",0)="Alive"),"Alive",
     OR(_xlfn.XLOOKUP(A984,Table9[Tag Number],Table9[Status],"-",0)="-",
        _xlfn.XLOOKUP(A984,Table10[Tag Number],Table10[Status],"-",0)="-",
        _xlfn.XLOOKUP(A984,Table11[Tag Number],Table11[Status],"-",0)="-",
        _xlfn.XLOOKUP(A984,Table8[Tag Number],Table8[Status],"-",0)="-"),
   "-")</f>
        <v>-</v>
      </c>
      <c r="I984" s="88" t="str">
        <f>IF((_xlfn.XLOOKUP(B984,[2]Sheet1!$A$2:$A$198,[2]Sheet1!$B$2:$B$198,"-",0)="Glade"),"Out","No")</f>
        <v>No</v>
      </c>
      <c r="J984" s="90"/>
      <c r="K984" s="91"/>
      <c r="L984" s="91"/>
      <c r="M984" s="91"/>
      <c r="N984" s="92"/>
      <c r="O984" s="89"/>
      <c r="R984" t="b">
        <f t="shared" si="32"/>
        <v>0</v>
      </c>
    </row>
    <row r="985" spans="1:18" ht="15" thickBot="1" x14ac:dyDescent="0.35">
      <c r="A985" s="3" t="s">
        <v>385</v>
      </c>
      <c r="B985" s="3" t="s">
        <v>1137</v>
      </c>
      <c r="C985" s="84">
        <f>IF(COUNTIF(Table8[Tag Number], A985), 1, 0)</f>
        <v>1</v>
      </c>
      <c r="D985" s="85">
        <f>IF(COUNTIF(Table9[Tag Number], A985), 1, 0)</f>
        <v>1</v>
      </c>
      <c r="E985" s="86">
        <f>IF(COUNTIF(Table10[Tag Number], A985), 1, 0)</f>
        <v>0</v>
      </c>
      <c r="F985" s="86">
        <f>IF(COUNTIF(Table11[Tag Number], A985), 1, 0)</f>
        <v>0</v>
      </c>
      <c r="G985" s="87">
        <f t="shared" si="33"/>
        <v>2</v>
      </c>
      <c r="H985" s="88" t="str" cm="1">
        <f t="array" ref="H985">_xlfn.IFS(OR(_xlfn.XLOOKUP(A985,Table9[Tag Number],Table9[Status],"-",0)="Dead",
        _xlfn.XLOOKUP(A985,Table10[Tag Number],Table10[Status],"-",0)="Dead",
        _xlfn.XLOOKUP(A985,Table11[Tag Number],Table11[Status],"-",0)="Dead",
        _xlfn.XLOOKUP(A985,Table8[Tag Number],Table8[Status],"-",0)="Dead"),"Dead",
     OR(_xlfn.XLOOKUP(A985,Table11[Tag Number],Table11[Status],"-",0)="Alive",
        _xlfn.XLOOKUP(A985,Table10[Tag Number],Table10[Status],"-",0)="Alive",
        _xlfn.XLOOKUP(A985,Table9[Tag Number],Table9[Status],"-",0)="Alive",
        _xlfn.XLOOKUP(A985,Table8[Tag Number],Table8[Status],"-",0)="Alive"),"Alive",
     OR(_xlfn.XLOOKUP(A985,Table9[Tag Number],Table9[Status],"-",0)="-",
        _xlfn.XLOOKUP(A985,Table10[Tag Number],Table10[Status],"-",0)="-",
        _xlfn.XLOOKUP(A985,Table11[Tag Number],Table11[Status],"-",0)="-",
        _xlfn.XLOOKUP(A985,Table8[Tag Number],Table8[Status],"-",0)="-"),
   "-")</f>
        <v>Alive</v>
      </c>
      <c r="I985" s="88" t="str">
        <f>IF((_xlfn.XLOOKUP(B985,[2]Sheet1!$A$2:$A$198,[2]Sheet1!$B$2:$B$198,"-",0)="Glade"),"Out","No")</f>
        <v>No</v>
      </c>
      <c r="J985" s="90"/>
      <c r="K985" s="91"/>
      <c r="L985" s="91"/>
      <c r="M985" s="91"/>
      <c r="N985" s="92"/>
      <c r="O985" s="89"/>
      <c r="R985" t="str">
        <f t="shared" si="32"/>
        <v>B993</v>
      </c>
    </row>
    <row r="986" spans="1:18" ht="15" thickBot="1" x14ac:dyDescent="0.35">
      <c r="A986" s="2" t="s">
        <v>1853</v>
      </c>
      <c r="B986" s="2" t="s">
        <v>1137</v>
      </c>
      <c r="C986" s="84">
        <f>IF(COUNTIF(Table8[Tag Number], A986), 1, 0)</f>
        <v>0</v>
      </c>
      <c r="D986" s="85">
        <f>IF(COUNTIF(Table9[Tag Number], A986), 1, 0)</f>
        <v>0</v>
      </c>
      <c r="E986" s="86">
        <f>IF(COUNTIF(Table10[Tag Number], A986), 1, 0)</f>
        <v>0</v>
      </c>
      <c r="F986" s="86">
        <f>IF(COUNTIF(Table11[Tag Number], A986), 1, 0)</f>
        <v>0</v>
      </c>
      <c r="G986" s="87">
        <f t="shared" si="33"/>
        <v>0</v>
      </c>
      <c r="H986" s="88" t="str" cm="1">
        <f t="array" ref="H986">_xlfn.IFS(OR(_xlfn.XLOOKUP(A986,Table9[Tag Number],Table9[Status],"-",0)="Dead",
        _xlfn.XLOOKUP(A986,Table10[Tag Number],Table10[Status],"-",0)="Dead",
        _xlfn.XLOOKUP(A986,Table11[Tag Number],Table11[Status],"-",0)="Dead",
        _xlfn.XLOOKUP(A986,Table8[Tag Number],Table8[Status],"-",0)="Dead"),"Dead",
     OR(_xlfn.XLOOKUP(A986,Table11[Tag Number],Table11[Status],"-",0)="Alive",
        _xlfn.XLOOKUP(A986,Table10[Tag Number],Table10[Status],"-",0)="Alive",
        _xlfn.XLOOKUP(A986,Table9[Tag Number],Table9[Status],"-",0)="Alive",
        _xlfn.XLOOKUP(A986,Table8[Tag Number],Table8[Status],"-",0)="Alive"),"Alive",
     OR(_xlfn.XLOOKUP(A986,Table9[Tag Number],Table9[Status],"-",0)="-",
        _xlfn.XLOOKUP(A986,Table10[Tag Number],Table10[Status],"-",0)="-",
        _xlfn.XLOOKUP(A986,Table11[Tag Number],Table11[Status],"-",0)="-",
        _xlfn.XLOOKUP(A986,Table8[Tag Number],Table8[Status],"-",0)="-"),
   "-")</f>
        <v>-</v>
      </c>
      <c r="I986" s="88" t="str">
        <f>IF((_xlfn.XLOOKUP(B986,[2]Sheet1!$A$2:$A$198,[2]Sheet1!$B$2:$B$198,"-",0)="Glade"),"Out","No")</f>
        <v>No</v>
      </c>
      <c r="J986" s="90"/>
      <c r="K986" s="91"/>
      <c r="L986" s="91"/>
      <c r="M986" s="91"/>
      <c r="N986" s="92"/>
      <c r="O986" s="89"/>
      <c r="R986" t="b">
        <f t="shared" si="32"/>
        <v>0</v>
      </c>
    </row>
    <row r="987" spans="1:18" ht="15" thickBot="1" x14ac:dyDescent="0.35">
      <c r="A987" s="3" t="s">
        <v>214</v>
      </c>
      <c r="B987" s="3" t="s">
        <v>1145</v>
      </c>
      <c r="C987" s="84">
        <f>IF(COUNTIF(Table8[Tag Number], A987), 1, 0)</f>
        <v>0</v>
      </c>
      <c r="D987" s="85">
        <f>IF(COUNTIF(Table9[Tag Number], A987), 1, 0)</f>
        <v>0</v>
      </c>
      <c r="E987" s="86">
        <f>IF(COUNTIF(Table10[Tag Number], A987), 1, 0)</f>
        <v>0</v>
      </c>
      <c r="F987" s="86">
        <f>IF(COUNTIF(Table11[Tag Number], A987), 1, 0)</f>
        <v>0</v>
      </c>
      <c r="G987" s="87">
        <f t="shared" si="33"/>
        <v>0</v>
      </c>
      <c r="H987" s="88" t="str" cm="1">
        <f t="array" ref="H987">_xlfn.IFS(OR(_xlfn.XLOOKUP(A987,Table9[Tag Number],Table9[Status],"-",0)="Dead",
        _xlfn.XLOOKUP(A987,Table10[Tag Number],Table10[Status],"-",0)="Dead",
        _xlfn.XLOOKUP(A987,Table11[Tag Number],Table11[Status],"-",0)="Dead",
        _xlfn.XLOOKUP(A987,Table8[Tag Number],Table8[Status],"-",0)="Dead"),"Dead",
     OR(_xlfn.XLOOKUP(A987,Table11[Tag Number],Table11[Status],"-",0)="Alive",
        _xlfn.XLOOKUP(A987,Table10[Tag Number],Table10[Status],"-",0)="Alive",
        _xlfn.XLOOKUP(A987,Table9[Tag Number],Table9[Status],"-",0)="Alive",
        _xlfn.XLOOKUP(A987,Table8[Tag Number],Table8[Status],"-",0)="Alive"),"Alive",
     OR(_xlfn.XLOOKUP(A987,Table9[Tag Number],Table9[Status],"-",0)="-",
        _xlfn.XLOOKUP(A987,Table10[Tag Number],Table10[Status],"-",0)="-",
        _xlfn.XLOOKUP(A987,Table11[Tag Number],Table11[Status],"-",0)="-",
        _xlfn.XLOOKUP(A987,Table8[Tag Number],Table8[Status],"-",0)="-"),
   "-")</f>
        <v>-</v>
      </c>
      <c r="I987" s="88" t="str">
        <f>IF((_xlfn.XLOOKUP(B987,[2]Sheet1!$A$2:$A$198,[2]Sheet1!$B$2:$B$198,"-",0)="Glade"),"Out","No")</f>
        <v>No</v>
      </c>
      <c r="J987" s="90"/>
      <c r="K987" s="91"/>
      <c r="L987" s="91"/>
      <c r="M987" s="91"/>
      <c r="N987" s="92"/>
      <c r="O987" s="89"/>
      <c r="R987" t="b">
        <f t="shared" si="32"/>
        <v>0</v>
      </c>
    </row>
    <row r="988" spans="1:18" ht="15" thickBot="1" x14ac:dyDescent="0.35">
      <c r="A988" s="2" t="s">
        <v>1854</v>
      </c>
      <c r="B988" s="2" t="s">
        <v>1145</v>
      </c>
      <c r="C988" s="84">
        <f>IF(COUNTIF(Table8[Tag Number], A988), 1, 0)</f>
        <v>0</v>
      </c>
      <c r="D988" s="85">
        <f>IF(COUNTIF(Table9[Tag Number], A988), 1, 0)</f>
        <v>0</v>
      </c>
      <c r="E988" s="86">
        <f>IF(COUNTIF(Table10[Tag Number], A988), 1, 0)</f>
        <v>0</v>
      </c>
      <c r="F988" s="86">
        <f>IF(COUNTIF(Table11[Tag Number], A988), 1, 0)</f>
        <v>0</v>
      </c>
      <c r="G988" s="87">
        <f t="shared" si="33"/>
        <v>0</v>
      </c>
      <c r="H988" s="88" t="str" cm="1">
        <f t="array" ref="H988">_xlfn.IFS(OR(_xlfn.XLOOKUP(A988,Table9[Tag Number],Table9[Status],"-",0)="Dead",
        _xlfn.XLOOKUP(A988,Table10[Tag Number],Table10[Status],"-",0)="Dead",
        _xlfn.XLOOKUP(A988,Table11[Tag Number],Table11[Status],"-",0)="Dead",
        _xlfn.XLOOKUP(A988,Table8[Tag Number],Table8[Status],"-",0)="Dead"),"Dead",
     OR(_xlfn.XLOOKUP(A988,Table11[Tag Number],Table11[Status],"-",0)="Alive",
        _xlfn.XLOOKUP(A988,Table10[Tag Number],Table10[Status],"-",0)="Alive",
        _xlfn.XLOOKUP(A988,Table9[Tag Number],Table9[Status],"-",0)="Alive",
        _xlfn.XLOOKUP(A988,Table8[Tag Number],Table8[Status],"-",0)="Alive"),"Alive",
     OR(_xlfn.XLOOKUP(A988,Table9[Tag Number],Table9[Status],"-",0)="-",
        _xlfn.XLOOKUP(A988,Table10[Tag Number],Table10[Status],"-",0)="-",
        _xlfn.XLOOKUP(A988,Table11[Tag Number],Table11[Status],"-",0)="-",
        _xlfn.XLOOKUP(A988,Table8[Tag Number],Table8[Status],"-",0)="-"),
   "-")</f>
        <v>-</v>
      </c>
      <c r="I988" s="88" t="str">
        <f>IF((_xlfn.XLOOKUP(B988,[2]Sheet1!$A$2:$A$198,[2]Sheet1!$B$2:$B$198,"-",0)="Glade"),"Out","No")</f>
        <v>No</v>
      </c>
      <c r="J988" s="90"/>
      <c r="K988" s="91"/>
      <c r="L988" s="91"/>
      <c r="M988" s="91"/>
      <c r="N988" s="92"/>
      <c r="O988" s="89"/>
      <c r="R988" t="b">
        <f t="shared" si="32"/>
        <v>0</v>
      </c>
    </row>
    <row r="989" spans="1:18" ht="15" thickBot="1" x14ac:dyDescent="0.35">
      <c r="A989" s="3" t="s">
        <v>1855</v>
      </c>
      <c r="B989" s="3" t="s">
        <v>1145</v>
      </c>
      <c r="C989" s="84">
        <f>IF(COUNTIF(Table8[Tag Number], A989), 1, 0)</f>
        <v>0</v>
      </c>
      <c r="D989" s="85">
        <f>IF(COUNTIF(Table9[Tag Number], A989), 1, 0)</f>
        <v>0</v>
      </c>
      <c r="E989" s="86">
        <f>IF(COUNTIF(Table10[Tag Number], A989), 1, 0)</f>
        <v>0</v>
      </c>
      <c r="F989" s="86">
        <f>IF(COUNTIF(Table11[Tag Number], A989), 1, 0)</f>
        <v>0</v>
      </c>
      <c r="G989" s="87">
        <f t="shared" si="33"/>
        <v>0</v>
      </c>
      <c r="H989" s="88" t="str" cm="1">
        <f t="array" ref="H989">_xlfn.IFS(OR(_xlfn.XLOOKUP(A989,Table9[Tag Number],Table9[Status],"-",0)="Dead",
        _xlfn.XLOOKUP(A989,Table10[Tag Number],Table10[Status],"-",0)="Dead",
        _xlfn.XLOOKUP(A989,Table11[Tag Number],Table11[Status],"-",0)="Dead",
        _xlfn.XLOOKUP(A989,Table8[Tag Number],Table8[Status],"-",0)="Dead"),"Dead",
     OR(_xlfn.XLOOKUP(A989,Table11[Tag Number],Table11[Status],"-",0)="Alive",
        _xlfn.XLOOKUP(A989,Table10[Tag Number],Table10[Status],"-",0)="Alive",
        _xlfn.XLOOKUP(A989,Table9[Tag Number],Table9[Status],"-",0)="Alive",
        _xlfn.XLOOKUP(A989,Table8[Tag Number],Table8[Status],"-",0)="Alive"),"Alive",
     OR(_xlfn.XLOOKUP(A989,Table9[Tag Number],Table9[Status],"-",0)="-",
        _xlfn.XLOOKUP(A989,Table10[Tag Number],Table10[Status],"-",0)="-",
        _xlfn.XLOOKUP(A989,Table11[Tag Number],Table11[Status],"-",0)="-",
        _xlfn.XLOOKUP(A989,Table8[Tag Number],Table8[Status],"-",0)="-"),
   "-")</f>
        <v>-</v>
      </c>
      <c r="I989" s="88" t="str">
        <f>IF((_xlfn.XLOOKUP(B989,[2]Sheet1!$A$2:$A$198,[2]Sheet1!$B$2:$B$198,"-",0)="Glade"),"Out","No")</f>
        <v>No</v>
      </c>
      <c r="J989" s="90"/>
      <c r="K989" s="91"/>
      <c r="L989" s="91"/>
      <c r="M989" s="91"/>
      <c r="N989" s="92"/>
      <c r="O989" s="89"/>
      <c r="R989" t="b">
        <f t="shared" si="32"/>
        <v>0</v>
      </c>
    </row>
    <row r="990" spans="1:18" ht="15" thickBot="1" x14ac:dyDescent="0.35">
      <c r="A990" s="2" t="s">
        <v>1856</v>
      </c>
      <c r="B990" s="2" t="s">
        <v>1145</v>
      </c>
      <c r="C990" s="84">
        <f>IF(COUNTIF(Table8[Tag Number], A990), 1, 0)</f>
        <v>0</v>
      </c>
      <c r="D990" s="85">
        <f>IF(COUNTIF(Table9[Tag Number], A990), 1, 0)</f>
        <v>0</v>
      </c>
      <c r="E990" s="86">
        <f>IF(COUNTIF(Table10[Tag Number], A990), 1, 0)</f>
        <v>0</v>
      </c>
      <c r="F990" s="86">
        <f>IF(COUNTIF(Table11[Tag Number], A990), 1, 0)</f>
        <v>0</v>
      </c>
      <c r="G990" s="87">
        <f t="shared" si="33"/>
        <v>0</v>
      </c>
      <c r="H990" s="88" t="str" cm="1">
        <f t="array" ref="H990">_xlfn.IFS(OR(_xlfn.XLOOKUP(A990,Table9[Tag Number],Table9[Status],"-",0)="Dead",
        _xlfn.XLOOKUP(A990,Table10[Tag Number],Table10[Status],"-",0)="Dead",
        _xlfn.XLOOKUP(A990,Table11[Tag Number],Table11[Status],"-",0)="Dead",
        _xlfn.XLOOKUP(A990,Table8[Tag Number],Table8[Status],"-",0)="Dead"),"Dead",
     OR(_xlfn.XLOOKUP(A990,Table11[Tag Number],Table11[Status],"-",0)="Alive",
        _xlfn.XLOOKUP(A990,Table10[Tag Number],Table10[Status],"-",0)="Alive",
        _xlfn.XLOOKUP(A990,Table9[Tag Number],Table9[Status],"-",0)="Alive",
        _xlfn.XLOOKUP(A990,Table8[Tag Number],Table8[Status],"-",0)="Alive"),"Alive",
     OR(_xlfn.XLOOKUP(A990,Table9[Tag Number],Table9[Status],"-",0)="-",
        _xlfn.XLOOKUP(A990,Table10[Tag Number],Table10[Status],"-",0)="-",
        _xlfn.XLOOKUP(A990,Table11[Tag Number],Table11[Status],"-",0)="-",
        _xlfn.XLOOKUP(A990,Table8[Tag Number],Table8[Status],"-",0)="-"),
   "-")</f>
        <v>-</v>
      </c>
      <c r="I990" s="88" t="str">
        <f>IF((_xlfn.XLOOKUP(B990,[2]Sheet1!$A$2:$A$198,[2]Sheet1!$B$2:$B$198,"-",0)="Glade"),"Out","No")</f>
        <v>No</v>
      </c>
      <c r="J990" s="90"/>
      <c r="K990" s="91"/>
      <c r="L990" s="91"/>
      <c r="M990" s="91"/>
      <c r="N990" s="92"/>
      <c r="O990" s="89"/>
      <c r="R990" t="b">
        <f t="shared" si="32"/>
        <v>0</v>
      </c>
    </row>
    <row r="991" spans="1:18" ht="15" thickBot="1" x14ac:dyDescent="0.35">
      <c r="A991" s="3" t="s">
        <v>1857</v>
      </c>
      <c r="B991" s="3" t="s">
        <v>1137</v>
      </c>
      <c r="C991" s="84">
        <f>IF(COUNTIF(Table8[Tag Number], A991), 1, 0)</f>
        <v>0</v>
      </c>
      <c r="D991" s="85">
        <f>IF(COUNTIF(Table9[Tag Number], A991), 1, 0)</f>
        <v>0</v>
      </c>
      <c r="E991" s="86">
        <f>IF(COUNTIF(Table10[Tag Number], A991), 1, 0)</f>
        <v>0</v>
      </c>
      <c r="F991" s="86">
        <f>IF(COUNTIF(Table11[Tag Number], A991), 1, 0)</f>
        <v>0</v>
      </c>
      <c r="G991" s="87">
        <f t="shared" si="33"/>
        <v>0</v>
      </c>
      <c r="H991" s="88" t="str" cm="1">
        <f t="array" ref="H991">_xlfn.IFS(OR(_xlfn.XLOOKUP(A991,Table9[Tag Number],Table9[Status],"-",0)="Dead",
        _xlfn.XLOOKUP(A991,Table10[Tag Number],Table10[Status],"-",0)="Dead",
        _xlfn.XLOOKUP(A991,Table11[Tag Number],Table11[Status],"-",0)="Dead",
        _xlfn.XLOOKUP(A991,Table8[Tag Number],Table8[Status],"-",0)="Dead"),"Dead",
     OR(_xlfn.XLOOKUP(A991,Table11[Tag Number],Table11[Status],"-",0)="Alive",
        _xlfn.XLOOKUP(A991,Table10[Tag Number],Table10[Status],"-",0)="Alive",
        _xlfn.XLOOKUP(A991,Table9[Tag Number],Table9[Status],"-",0)="Alive",
        _xlfn.XLOOKUP(A991,Table8[Tag Number],Table8[Status],"-",0)="Alive"),"Alive",
     OR(_xlfn.XLOOKUP(A991,Table9[Tag Number],Table9[Status],"-",0)="-",
        _xlfn.XLOOKUP(A991,Table10[Tag Number],Table10[Status],"-",0)="-",
        _xlfn.XLOOKUP(A991,Table11[Tag Number],Table11[Status],"-",0)="-",
        _xlfn.XLOOKUP(A991,Table8[Tag Number],Table8[Status],"-",0)="-"),
   "-")</f>
        <v>-</v>
      </c>
      <c r="I991" s="88" t="str">
        <f>IF((_xlfn.XLOOKUP(B991,[2]Sheet1!$A$2:$A$198,[2]Sheet1!$B$2:$B$198,"-",0)="Glade"),"Out","No")</f>
        <v>No</v>
      </c>
      <c r="J991" s="90"/>
      <c r="K991" s="91"/>
      <c r="L991" s="91"/>
      <c r="M991" s="91"/>
      <c r="N991" s="92"/>
      <c r="O991" s="89"/>
      <c r="R991" t="b">
        <f t="shared" si="32"/>
        <v>0</v>
      </c>
    </row>
    <row r="992" spans="1:18" ht="15" thickBot="1" x14ac:dyDescent="0.35">
      <c r="A992" s="2" t="s">
        <v>1858</v>
      </c>
      <c r="B992" s="2" t="s">
        <v>1145</v>
      </c>
      <c r="C992" s="84">
        <f>IF(COUNTIF(Table8[Tag Number], A992), 1, 0)</f>
        <v>0</v>
      </c>
      <c r="D992" s="85">
        <f>IF(COUNTIF(Table9[Tag Number], A992), 1, 0)</f>
        <v>0</v>
      </c>
      <c r="E992" s="86">
        <f>IF(COUNTIF(Table10[Tag Number], A992), 1, 0)</f>
        <v>0</v>
      </c>
      <c r="F992" s="86">
        <f>IF(COUNTIF(Table11[Tag Number], A992), 1, 0)</f>
        <v>0</v>
      </c>
      <c r="G992" s="87">
        <f t="shared" si="33"/>
        <v>0</v>
      </c>
      <c r="H992" s="88" t="str" cm="1">
        <f t="array" ref="H992">_xlfn.IFS(OR(_xlfn.XLOOKUP(A992,Table9[Tag Number],Table9[Status],"-",0)="Dead",
        _xlfn.XLOOKUP(A992,Table10[Tag Number],Table10[Status],"-",0)="Dead",
        _xlfn.XLOOKUP(A992,Table11[Tag Number],Table11[Status],"-",0)="Dead",
        _xlfn.XLOOKUP(A992,Table8[Tag Number],Table8[Status],"-",0)="Dead"),"Dead",
     OR(_xlfn.XLOOKUP(A992,Table11[Tag Number],Table11[Status],"-",0)="Alive",
        _xlfn.XLOOKUP(A992,Table10[Tag Number],Table10[Status],"-",0)="Alive",
        _xlfn.XLOOKUP(A992,Table9[Tag Number],Table9[Status],"-",0)="Alive",
        _xlfn.XLOOKUP(A992,Table8[Tag Number],Table8[Status],"-",0)="Alive"),"Alive",
     OR(_xlfn.XLOOKUP(A992,Table9[Tag Number],Table9[Status],"-",0)="-",
        _xlfn.XLOOKUP(A992,Table10[Tag Number],Table10[Status],"-",0)="-",
        _xlfn.XLOOKUP(A992,Table11[Tag Number],Table11[Status],"-",0)="-",
        _xlfn.XLOOKUP(A992,Table8[Tag Number],Table8[Status],"-",0)="-"),
   "-")</f>
        <v>-</v>
      </c>
      <c r="I992" s="88" t="str">
        <f>IF((_xlfn.XLOOKUP(B992,[2]Sheet1!$A$2:$A$198,[2]Sheet1!$B$2:$B$198,"-",0)="Glade"),"Out","No")</f>
        <v>No</v>
      </c>
      <c r="J992" s="90"/>
      <c r="K992" s="91"/>
      <c r="L992" s="91"/>
      <c r="M992" s="91"/>
      <c r="N992" s="92"/>
      <c r="O992" s="89"/>
      <c r="R992" t="b">
        <f t="shared" si="32"/>
        <v>0</v>
      </c>
    </row>
    <row r="993" spans="1:18" ht="15" thickBot="1" x14ac:dyDescent="0.35">
      <c r="A993" s="3" t="s">
        <v>1859</v>
      </c>
      <c r="B993" s="3" t="s">
        <v>1145</v>
      </c>
      <c r="C993" s="84">
        <f>IF(COUNTIF(Table8[Tag Number], A993), 1, 0)</f>
        <v>0</v>
      </c>
      <c r="D993" s="85">
        <f>IF(COUNTIF(Table9[Tag Number], A993), 1, 0)</f>
        <v>0</v>
      </c>
      <c r="E993" s="86">
        <f>IF(COUNTIF(Table10[Tag Number], A993), 1, 0)</f>
        <v>0</v>
      </c>
      <c r="F993" s="86">
        <f>IF(COUNTIF(Table11[Tag Number], A993), 1, 0)</f>
        <v>0</v>
      </c>
      <c r="G993" s="87">
        <f t="shared" si="33"/>
        <v>0</v>
      </c>
      <c r="H993" s="88" t="str" cm="1">
        <f t="array" ref="H993">_xlfn.IFS(OR(_xlfn.XLOOKUP(A993,Table9[Tag Number],Table9[Status],"-",0)="Dead",
        _xlfn.XLOOKUP(A993,Table10[Tag Number],Table10[Status],"-",0)="Dead",
        _xlfn.XLOOKUP(A993,Table11[Tag Number],Table11[Status],"-",0)="Dead",
        _xlfn.XLOOKUP(A993,Table8[Tag Number],Table8[Status],"-",0)="Dead"),"Dead",
     OR(_xlfn.XLOOKUP(A993,Table11[Tag Number],Table11[Status],"-",0)="Alive",
        _xlfn.XLOOKUP(A993,Table10[Tag Number],Table10[Status],"-",0)="Alive",
        _xlfn.XLOOKUP(A993,Table9[Tag Number],Table9[Status],"-",0)="Alive",
        _xlfn.XLOOKUP(A993,Table8[Tag Number],Table8[Status],"-",0)="Alive"),"Alive",
     OR(_xlfn.XLOOKUP(A993,Table9[Tag Number],Table9[Status],"-",0)="-",
        _xlfn.XLOOKUP(A993,Table10[Tag Number],Table10[Status],"-",0)="-",
        _xlfn.XLOOKUP(A993,Table11[Tag Number],Table11[Status],"-",0)="-",
        _xlfn.XLOOKUP(A993,Table8[Tag Number],Table8[Status],"-",0)="-"),
   "-")</f>
        <v>-</v>
      </c>
      <c r="I993" s="88" t="str">
        <f>IF((_xlfn.XLOOKUP(B993,[2]Sheet1!$A$2:$A$198,[2]Sheet1!$B$2:$B$198,"-",0)="Glade"),"Out","No")</f>
        <v>No</v>
      </c>
      <c r="J993" s="90"/>
      <c r="K993" s="91"/>
      <c r="L993" s="91"/>
      <c r="M993" s="91"/>
      <c r="N993" s="92"/>
      <c r="O993" s="89"/>
      <c r="R993" t="b">
        <f t="shared" si="32"/>
        <v>0</v>
      </c>
    </row>
    <row r="994" spans="1:18" ht="15" thickBot="1" x14ac:dyDescent="0.35">
      <c r="A994" s="2" t="s">
        <v>112</v>
      </c>
      <c r="B994" s="2" t="s">
        <v>1145</v>
      </c>
      <c r="C994" s="84">
        <f>IF(COUNTIF(Table8[Tag Number], A994), 1, 0)</f>
        <v>0</v>
      </c>
      <c r="D994" s="85">
        <f>IF(COUNTIF(Table9[Tag Number], A994), 1, 0)</f>
        <v>0</v>
      </c>
      <c r="E994" s="86">
        <f>IF(COUNTIF(Table10[Tag Number], A994), 1, 0)</f>
        <v>0</v>
      </c>
      <c r="F994" s="86">
        <f>IF(COUNTIF(Table11[Tag Number], A994), 1, 0)</f>
        <v>0</v>
      </c>
      <c r="G994" s="87">
        <f t="shared" si="33"/>
        <v>0</v>
      </c>
      <c r="H994" s="88" t="str" cm="1">
        <f t="array" ref="H994">_xlfn.IFS(OR(_xlfn.XLOOKUP(A994,Table9[Tag Number],Table9[Status],"-",0)="Dead",
        _xlfn.XLOOKUP(A994,Table10[Tag Number],Table10[Status],"-",0)="Dead",
        _xlfn.XLOOKUP(A994,Table11[Tag Number],Table11[Status],"-",0)="Dead",
        _xlfn.XLOOKUP(A994,Table8[Tag Number],Table8[Status],"-",0)="Dead"),"Dead",
     OR(_xlfn.XLOOKUP(A994,Table11[Tag Number],Table11[Status],"-",0)="Alive",
        _xlfn.XLOOKUP(A994,Table10[Tag Number],Table10[Status],"-",0)="Alive",
        _xlfn.XLOOKUP(A994,Table9[Tag Number],Table9[Status],"-",0)="Alive",
        _xlfn.XLOOKUP(A994,Table8[Tag Number],Table8[Status],"-",0)="Alive"),"Alive",
     OR(_xlfn.XLOOKUP(A994,Table9[Tag Number],Table9[Status],"-",0)="-",
        _xlfn.XLOOKUP(A994,Table10[Tag Number],Table10[Status],"-",0)="-",
        _xlfn.XLOOKUP(A994,Table11[Tag Number],Table11[Status],"-",0)="-",
        _xlfn.XLOOKUP(A994,Table8[Tag Number],Table8[Status],"-",0)="-"),
   "-")</f>
        <v>-</v>
      </c>
      <c r="I994" s="88" t="str">
        <f>IF((_xlfn.XLOOKUP(B994,[2]Sheet1!$A$2:$A$198,[2]Sheet1!$B$2:$B$198,"-",0)="Glade"),"Out","No")</f>
        <v>No</v>
      </c>
      <c r="J994" s="90"/>
      <c r="K994" s="91"/>
      <c r="L994" s="91"/>
      <c r="M994" s="91"/>
      <c r="N994" s="92"/>
      <c r="O994" s="89"/>
      <c r="R994" t="b">
        <f t="shared" si="32"/>
        <v>0</v>
      </c>
    </row>
    <row r="995" spans="1:18" ht="15" thickBot="1" x14ac:dyDescent="0.35">
      <c r="A995" s="3" t="s">
        <v>1860</v>
      </c>
      <c r="B995" s="3" t="s">
        <v>1145</v>
      </c>
      <c r="C995" s="84">
        <f>IF(COUNTIF(Table8[Tag Number], A995), 1, 0)</f>
        <v>0</v>
      </c>
      <c r="D995" s="85">
        <f>IF(COUNTIF(Table9[Tag Number], A995), 1, 0)</f>
        <v>0</v>
      </c>
      <c r="E995" s="86">
        <f>IF(COUNTIF(Table10[Tag Number], A995), 1, 0)</f>
        <v>0</v>
      </c>
      <c r="F995" s="86">
        <f>IF(COUNTIF(Table11[Tag Number], A995), 1, 0)</f>
        <v>0</v>
      </c>
      <c r="G995" s="87">
        <f t="shared" si="33"/>
        <v>0</v>
      </c>
      <c r="H995" s="88" t="str" cm="1">
        <f t="array" ref="H995">_xlfn.IFS(OR(_xlfn.XLOOKUP(A995,Table9[Tag Number],Table9[Status],"-",0)="Dead",
        _xlfn.XLOOKUP(A995,Table10[Tag Number],Table10[Status],"-",0)="Dead",
        _xlfn.XLOOKUP(A995,Table11[Tag Number],Table11[Status],"-",0)="Dead",
        _xlfn.XLOOKUP(A995,Table8[Tag Number],Table8[Status],"-",0)="Dead"),"Dead",
     OR(_xlfn.XLOOKUP(A995,Table11[Tag Number],Table11[Status],"-",0)="Alive",
        _xlfn.XLOOKUP(A995,Table10[Tag Number],Table10[Status],"-",0)="Alive",
        _xlfn.XLOOKUP(A995,Table9[Tag Number],Table9[Status],"-",0)="Alive",
        _xlfn.XLOOKUP(A995,Table8[Tag Number],Table8[Status],"-",0)="Alive"),"Alive",
     OR(_xlfn.XLOOKUP(A995,Table9[Tag Number],Table9[Status],"-",0)="-",
        _xlfn.XLOOKUP(A995,Table10[Tag Number],Table10[Status],"-",0)="-",
        _xlfn.XLOOKUP(A995,Table11[Tag Number],Table11[Status],"-",0)="-",
        _xlfn.XLOOKUP(A995,Table8[Tag Number],Table8[Status],"-",0)="-"),
   "-")</f>
        <v>-</v>
      </c>
      <c r="I995" s="88" t="str">
        <f>IF((_xlfn.XLOOKUP(B995,[2]Sheet1!$A$2:$A$198,[2]Sheet1!$B$2:$B$198,"-",0)="Glade"),"Out","No")</f>
        <v>No</v>
      </c>
      <c r="J995" s="90"/>
      <c r="K995" s="91"/>
      <c r="L995" s="91"/>
      <c r="M995" s="91"/>
      <c r="N995" s="92"/>
      <c r="O995" s="89"/>
      <c r="R995" t="b">
        <f t="shared" si="32"/>
        <v>0</v>
      </c>
    </row>
    <row r="996" spans="1:18" ht="15" thickBot="1" x14ac:dyDescent="0.35">
      <c r="A996" s="2" t="s">
        <v>1861</v>
      </c>
      <c r="B996" s="2" t="s">
        <v>1145</v>
      </c>
      <c r="C996" s="84">
        <f>IF(COUNTIF(Table8[Tag Number], A996), 1, 0)</f>
        <v>0</v>
      </c>
      <c r="D996" s="85">
        <f>IF(COUNTIF(Table9[Tag Number], A996), 1, 0)</f>
        <v>0</v>
      </c>
      <c r="E996" s="86">
        <f>IF(COUNTIF(Table10[Tag Number], A996), 1, 0)</f>
        <v>0</v>
      </c>
      <c r="F996" s="86">
        <f>IF(COUNTIF(Table11[Tag Number], A996), 1, 0)</f>
        <v>0</v>
      </c>
      <c r="G996" s="87">
        <f t="shared" si="33"/>
        <v>0</v>
      </c>
      <c r="H996" s="88" t="str" cm="1">
        <f t="array" ref="H996">_xlfn.IFS(OR(_xlfn.XLOOKUP(A996,Table9[Tag Number],Table9[Status],"-",0)="Dead",
        _xlfn.XLOOKUP(A996,Table10[Tag Number],Table10[Status],"-",0)="Dead",
        _xlfn.XLOOKUP(A996,Table11[Tag Number],Table11[Status],"-",0)="Dead",
        _xlfn.XLOOKUP(A996,Table8[Tag Number],Table8[Status],"-",0)="Dead"),"Dead",
     OR(_xlfn.XLOOKUP(A996,Table11[Tag Number],Table11[Status],"-",0)="Alive",
        _xlfn.XLOOKUP(A996,Table10[Tag Number],Table10[Status],"-",0)="Alive",
        _xlfn.XLOOKUP(A996,Table9[Tag Number],Table9[Status],"-",0)="Alive",
        _xlfn.XLOOKUP(A996,Table8[Tag Number],Table8[Status],"-",0)="Alive"),"Alive",
     OR(_xlfn.XLOOKUP(A996,Table9[Tag Number],Table9[Status],"-",0)="-",
        _xlfn.XLOOKUP(A996,Table10[Tag Number],Table10[Status],"-",0)="-",
        _xlfn.XLOOKUP(A996,Table11[Tag Number],Table11[Status],"-",0)="-",
        _xlfn.XLOOKUP(A996,Table8[Tag Number],Table8[Status],"-",0)="-"),
   "-")</f>
        <v>-</v>
      </c>
      <c r="I996" s="88" t="str">
        <f>IF((_xlfn.XLOOKUP(B996,[2]Sheet1!$A$2:$A$198,[2]Sheet1!$B$2:$B$198,"-",0)="Glade"),"Out","No")</f>
        <v>No</v>
      </c>
      <c r="J996" s="90"/>
      <c r="K996" s="91"/>
      <c r="L996" s="91"/>
      <c r="M996" s="91"/>
      <c r="N996" s="92"/>
      <c r="O996" s="89"/>
      <c r="R996" t="b">
        <f t="shared" si="32"/>
        <v>0</v>
      </c>
    </row>
    <row r="997" spans="1:18" ht="15" thickBot="1" x14ac:dyDescent="0.35">
      <c r="A997" s="3" t="s">
        <v>1862</v>
      </c>
      <c r="B997" s="3" t="s">
        <v>1145</v>
      </c>
      <c r="C997" s="84">
        <f>IF(COUNTIF(Table8[Tag Number], A997), 1, 0)</f>
        <v>0</v>
      </c>
      <c r="D997" s="85">
        <f>IF(COUNTIF(Table9[Tag Number], A997), 1, 0)</f>
        <v>0</v>
      </c>
      <c r="E997" s="86">
        <f>IF(COUNTIF(Table10[Tag Number], A997), 1, 0)</f>
        <v>0</v>
      </c>
      <c r="F997" s="86">
        <f>IF(COUNTIF(Table11[Tag Number], A997), 1, 0)</f>
        <v>0</v>
      </c>
      <c r="G997" s="87">
        <f t="shared" si="33"/>
        <v>0</v>
      </c>
      <c r="H997" s="88" t="str" cm="1">
        <f t="array" ref="H997">_xlfn.IFS(OR(_xlfn.XLOOKUP(A997,Table9[Tag Number],Table9[Status],"-",0)="Dead",
        _xlfn.XLOOKUP(A997,Table10[Tag Number],Table10[Status],"-",0)="Dead",
        _xlfn.XLOOKUP(A997,Table11[Tag Number],Table11[Status],"-",0)="Dead",
        _xlfn.XLOOKUP(A997,Table8[Tag Number],Table8[Status],"-",0)="Dead"),"Dead",
     OR(_xlfn.XLOOKUP(A997,Table11[Tag Number],Table11[Status],"-",0)="Alive",
        _xlfn.XLOOKUP(A997,Table10[Tag Number],Table10[Status],"-",0)="Alive",
        _xlfn.XLOOKUP(A997,Table9[Tag Number],Table9[Status],"-",0)="Alive",
        _xlfn.XLOOKUP(A997,Table8[Tag Number],Table8[Status],"-",0)="Alive"),"Alive",
     OR(_xlfn.XLOOKUP(A997,Table9[Tag Number],Table9[Status],"-",0)="-",
        _xlfn.XLOOKUP(A997,Table10[Tag Number],Table10[Status],"-",0)="-",
        _xlfn.XLOOKUP(A997,Table11[Tag Number],Table11[Status],"-",0)="-",
        _xlfn.XLOOKUP(A997,Table8[Tag Number],Table8[Status],"-",0)="-"),
   "-")</f>
        <v>-</v>
      </c>
      <c r="I997" s="88" t="str">
        <f>IF((_xlfn.XLOOKUP(B997,[2]Sheet1!$A$2:$A$198,[2]Sheet1!$B$2:$B$198,"-",0)="Glade"),"Out","No")</f>
        <v>No</v>
      </c>
      <c r="J997" s="90"/>
      <c r="K997" s="91"/>
      <c r="L997" s="91"/>
      <c r="M997" s="91"/>
      <c r="N997" s="92"/>
      <c r="O997" s="89"/>
      <c r="R997" t="b">
        <f t="shared" si="32"/>
        <v>0</v>
      </c>
    </row>
    <row r="998" spans="1:18" ht="15" thickBot="1" x14ac:dyDescent="0.35">
      <c r="A998" s="2" t="s">
        <v>1863</v>
      </c>
      <c r="B998" s="2" t="s">
        <v>1145</v>
      </c>
      <c r="C998" s="84">
        <f>IF(COUNTIF(Table8[Tag Number], A998), 1, 0)</f>
        <v>0</v>
      </c>
      <c r="D998" s="85">
        <f>IF(COUNTIF(Table9[Tag Number], A998), 1, 0)</f>
        <v>0</v>
      </c>
      <c r="E998" s="86">
        <f>IF(COUNTIF(Table10[Tag Number], A998), 1, 0)</f>
        <v>0</v>
      </c>
      <c r="F998" s="86">
        <f>IF(COUNTIF(Table11[Tag Number], A998), 1, 0)</f>
        <v>0</v>
      </c>
      <c r="G998" s="87">
        <f t="shared" si="33"/>
        <v>0</v>
      </c>
      <c r="H998" s="88" t="str" cm="1">
        <f t="array" ref="H998">_xlfn.IFS(OR(_xlfn.XLOOKUP(A998,Table9[Tag Number],Table9[Status],"-",0)="Dead",
        _xlfn.XLOOKUP(A998,Table10[Tag Number],Table10[Status],"-",0)="Dead",
        _xlfn.XLOOKUP(A998,Table11[Tag Number],Table11[Status],"-",0)="Dead",
        _xlfn.XLOOKUP(A998,Table8[Tag Number],Table8[Status],"-",0)="Dead"),"Dead",
     OR(_xlfn.XLOOKUP(A998,Table11[Tag Number],Table11[Status],"-",0)="Alive",
        _xlfn.XLOOKUP(A998,Table10[Tag Number],Table10[Status],"-",0)="Alive",
        _xlfn.XLOOKUP(A998,Table9[Tag Number],Table9[Status],"-",0)="Alive",
        _xlfn.XLOOKUP(A998,Table8[Tag Number],Table8[Status],"-",0)="Alive"),"Alive",
     OR(_xlfn.XLOOKUP(A998,Table9[Tag Number],Table9[Status],"-",0)="-",
        _xlfn.XLOOKUP(A998,Table10[Tag Number],Table10[Status],"-",0)="-",
        _xlfn.XLOOKUP(A998,Table11[Tag Number],Table11[Status],"-",0)="-",
        _xlfn.XLOOKUP(A998,Table8[Tag Number],Table8[Status],"-",0)="-"),
   "-")</f>
        <v>-</v>
      </c>
      <c r="I998" s="88" t="str">
        <f>IF((_xlfn.XLOOKUP(B998,[2]Sheet1!$A$2:$A$198,[2]Sheet1!$B$2:$B$198,"-",0)="Glade"),"Out","No")</f>
        <v>No</v>
      </c>
      <c r="J998" s="90"/>
      <c r="K998" s="91"/>
      <c r="L998" s="91"/>
      <c r="M998" s="91"/>
      <c r="N998" s="92"/>
      <c r="O998" s="89"/>
      <c r="R998" t="b">
        <f t="shared" si="32"/>
        <v>0</v>
      </c>
    </row>
    <row r="999" spans="1:18" ht="15" thickBot="1" x14ac:dyDescent="0.35">
      <c r="A999" s="3" t="s">
        <v>1864</v>
      </c>
      <c r="B999" s="3" t="s">
        <v>1137</v>
      </c>
      <c r="C999" s="84">
        <f>IF(COUNTIF(Table8[Tag Number], A999), 1, 0)</f>
        <v>0</v>
      </c>
      <c r="D999" s="85">
        <f>IF(COUNTIF(Table9[Tag Number], A999), 1, 0)</f>
        <v>0</v>
      </c>
      <c r="E999" s="86">
        <f>IF(COUNTIF(Table10[Tag Number], A999), 1, 0)</f>
        <v>0</v>
      </c>
      <c r="F999" s="86">
        <f>IF(COUNTIF(Table11[Tag Number], A999), 1, 0)</f>
        <v>0</v>
      </c>
      <c r="G999" s="87">
        <f t="shared" si="33"/>
        <v>0</v>
      </c>
      <c r="H999" s="88" t="str" cm="1">
        <f t="array" ref="H999">_xlfn.IFS(OR(_xlfn.XLOOKUP(A999,Table9[Tag Number],Table9[Status],"-",0)="Dead",
        _xlfn.XLOOKUP(A999,Table10[Tag Number],Table10[Status],"-",0)="Dead",
        _xlfn.XLOOKUP(A999,Table11[Tag Number],Table11[Status],"-",0)="Dead",
        _xlfn.XLOOKUP(A999,Table8[Tag Number],Table8[Status],"-",0)="Dead"),"Dead",
     OR(_xlfn.XLOOKUP(A999,Table11[Tag Number],Table11[Status],"-",0)="Alive",
        _xlfn.XLOOKUP(A999,Table10[Tag Number],Table10[Status],"-",0)="Alive",
        _xlfn.XLOOKUP(A999,Table9[Tag Number],Table9[Status],"-",0)="Alive",
        _xlfn.XLOOKUP(A999,Table8[Tag Number],Table8[Status],"-",0)="Alive"),"Alive",
     OR(_xlfn.XLOOKUP(A999,Table9[Tag Number],Table9[Status],"-",0)="-",
        _xlfn.XLOOKUP(A999,Table10[Tag Number],Table10[Status],"-",0)="-",
        _xlfn.XLOOKUP(A999,Table11[Tag Number],Table11[Status],"-",0)="-",
        _xlfn.XLOOKUP(A999,Table8[Tag Number],Table8[Status],"-",0)="-"),
   "-")</f>
        <v>-</v>
      </c>
      <c r="I999" s="88" t="str">
        <f>IF((_xlfn.XLOOKUP(B999,[2]Sheet1!$A$2:$A$198,[2]Sheet1!$B$2:$B$198,"-",0)="Glade"),"Out","No")</f>
        <v>No</v>
      </c>
      <c r="J999" s="90"/>
      <c r="K999" s="91"/>
      <c r="L999" s="91"/>
      <c r="M999" s="91"/>
      <c r="N999" s="92"/>
      <c r="O999" s="89"/>
      <c r="R999" t="b">
        <f t="shared" si="32"/>
        <v>0</v>
      </c>
    </row>
    <row r="1000" spans="1:18" ht="15" thickBot="1" x14ac:dyDescent="0.35">
      <c r="A1000" s="2" t="s">
        <v>1865</v>
      </c>
      <c r="B1000" s="2" t="s">
        <v>1145</v>
      </c>
      <c r="C1000" s="84">
        <f>IF(COUNTIF(Table8[Tag Number], A1000), 1, 0)</f>
        <v>0</v>
      </c>
      <c r="D1000" s="85">
        <f>IF(COUNTIF(Table9[Tag Number], A1000), 1, 0)</f>
        <v>0</v>
      </c>
      <c r="E1000" s="86">
        <f>IF(COUNTIF(Table10[Tag Number], A1000), 1, 0)</f>
        <v>0</v>
      </c>
      <c r="F1000" s="86">
        <f>IF(COUNTIF(Table11[Tag Number], A1000), 1, 0)</f>
        <v>0</v>
      </c>
      <c r="G1000" s="87">
        <f t="shared" si="33"/>
        <v>0</v>
      </c>
      <c r="H1000" s="88" t="str" cm="1">
        <f t="array" ref="H1000">_xlfn.IFS(OR(_xlfn.XLOOKUP(A1000,Table9[Tag Number],Table9[Status],"-",0)="Dead",
        _xlfn.XLOOKUP(A1000,Table10[Tag Number],Table10[Status],"-",0)="Dead",
        _xlfn.XLOOKUP(A1000,Table11[Tag Number],Table11[Status],"-",0)="Dead",
        _xlfn.XLOOKUP(A1000,Table8[Tag Number],Table8[Status],"-",0)="Dead"),"Dead",
     OR(_xlfn.XLOOKUP(A1000,Table11[Tag Number],Table11[Status],"-",0)="Alive",
        _xlfn.XLOOKUP(A1000,Table10[Tag Number],Table10[Status],"-",0)="Alive",
        _xlfn.XLOOKUP(A1000,Table9[Tag Number],Table9[Status],"-",0)="Alive",
        _xlfn.XLOOKUP(A1000,Table8[Tag Number],Table8[Status],"-",0)="Alive"),"Alive",
     OR(_xlfn.XLOOKUP(A1000,Table9[Tag Number],Table9[Status],"-",0)="-",
        _xlfn.XLOOKUP(A1000,Table10[Tag Number],Table10[Status],"-",0)="-",
        _xlfn.XLOOKUP(A1000,Table11[Tag Number],Table11[Status],"-",0)="-",
        _xlfn.XLOOKUP(A1000,Table8[Tag Number],Table8[Status],"-",0)="-"),
   "-")</f>
        <v>-</v>
      </c>
      <c r="I1000" s="88" t="str">
        <f>IF((_xlfn.XLOOKUP(B1000,[2]Sheet1!$A$2:$A$198,[2]Sheet1!$B$2:$B$198,"-",0)="Glade"),"Out","No")</f>
        <v>No</v>
      </c>
      <c r="J1000" s="90"/>
      <c r="K1000" s="91"/>
      <c r="L1000" s="91"/>
      <c r="M1000" s="91"/>
      <c r="N1000" s="92"/>
      <c r="O1000" s="89"/>
      <c r="R1000" t="b">
        <f t="shared" si="32"/>
        <v>0</v>
      </c>
    </row>
    <row r="1001" spans="1:18" ht="15" thickBot="1" x14ac:dyDescent="0.35">
      <c r="A1001" s="3" t="s">
        <v>1866</v>
      </c>
      <c r="B1001" s="3" t="s">
        <v>1145</v>
      </c>
      <c r="C1001" s="84">
        <f>IF(COUNTIF(Table8[Tag Number], A1001), 1, 0)</f>
        <v>0</v>
      </c>
      <c r="D1001" s="85">
        <f>IF(COUNTIF(Table9[Tag Number], A1001), 1, 0)</f>
        <v>0</v>
      </c>
      <c r="E1001" s="86">
        <f>IF(COUNTIF(Table10[Tag Number], A1001), 1, 0)</f>
        <v>0</v>
      </c>
      <c r="F1001" s="86">
        <f>IF(COUNTIF(Table11[Tag Number], A1001), 1, 0)</f>
        <v>0</v>
      </c>
      <c r="G1001" s="87">
        <f t="shared" si="33"/>
        <v>0</v>
      </c>
      <c r="H1001" s="88" t="str" cm="1">
        <f t="array" ref="H1001">_xlfn.IFS(OR(_xlfn.XLOOKUP(A1001,Table9[Tag Number],Table9[Status],"-",0)="Dead",
        _xlfn.XLOOKUP(A1001,Table10[Tag Number],Table10[Status],"-",0)="Dead",
        _xlfn.XLOOKUP(A1001,Table11[Tag Number],Table11[Status],"-",0)="Dead",
        _xlfn.XLOOKUP(A1001,Table8[Tag Number],Table8[Status],"-",0)="Dead"),"Dead",
     OR(_xlfn.XLOOKUP(A1001,Table11[Tag Number],Table11[Status],"-",0)="Alive",
        _xlfn.XLOOKUP(A1001,Table10[Tag Number],Table10[Status],"-",0)="Alive",
        _xlfn.XLOOKUP(A1001,Table9[Tag Number],Table9[Status],"-",0)="Alive",
        _xlfn.XLOOKUP(A1001,Table8[Tag Number],Table8[Status],"-",0)="Alive"),"Alive",
     OR(_xlfn.XLOOKUP(A1001,Table9[Tag Number],Table9[Status],"-",0)="-",
        _xlfn.XLOOKUP(A1001,Table10[Tag Number],Table10[Status],"-",0)="-",
        _xlfn.XLOOKUP(A1001,Table11[Tag Number],Table11[Status],"-",0)="-",
        _xlfn.XLOOKUP(A1001,Table8[Tag Number],Table8[Status],"-",0)="-"),
   "-")</f>
        <v>-</v>
      </c>
      <c r="I1001" s="88" t="str">
        <f>IF((_xlfn.XLOOKUP(B1001,[2]Sheet1!$A$2:$A$198,[2]Sheet1!$B$2:$B$198,"-",0)="Glade"),"Out","No")</f>
        <v>No</v>
      </c>
      <c r="J1001" s="90"/>
      <c r="K1001" s="91"/>
      <c r="L1001" s="91"/>
      <c r="M1001" s="91"/>
      <c r="N1001" s="92"/>
      <c r="O1001" s="89"/>
      <c r="R1001" t="b">
        <f t="shared" si="32"/>
        <v>0</v>
      </c>
    </row>
    <row r="1002" spans="1:18" ht="15" thickBot="1" x14ac:dyDescent="0.35">
      <c r="A1002" s="2" t="s">
        <v>1867</v>
      </c>
      <c r="B1002" s="2" t="s">
        <v>1145</v>
      </c>
      <c r="C1002" s="84">
        <f>IF(COUNTIF(Table8[Tag Number], A1002), 1, 0)</f>
        <v>0</v>
      </c>
      <c r="D1002" s="85">
        <f>IF(COUNTIF(Table9[Tag Number], A1002), 1, 0)</f>
        <v>0</v>
      </c>
      <c r="E1002" s="86">
        <f>IF(COUNTIF(Table10[Tag Number], A1002), 1, 0)</f>
        <v>0</v>
      </c>
      <c r="F1002" s="86">
        <f>IF(COUNTIF(Table11[Tag Number], A1002), 1, 0)</f>
        <v>0</v>
      </c>
      <c r="G1002" s="87">
        <f t="shared" si="33"/>
        <v>0</v>
      </c>
      <c r="H1002" s="88" t="str" cm="1">
        <f t="array" ref="H1002">_xlfn.IFS(OR(_xlfn.XLOOKUP(A1002,Table9[Tag Number],Table9[Status],"-",0)="Dead",
        _xlfn.XLOOKUP(A1002,Table10[Tag Number],Table10[Status],"-",0)="Dead",
        _xlfn.XLOOKUP(A1002,Table11[Tag Number],Table11[Status],"-",0)="Dead",
        _xlfn.XLOOKUP(A1002,Table8[Tag Number],Table8[Status],"-",0)="Dead"),"Dead",
     OR(_xlfn.XLOOKUP(A1002,Table11[Tag Number],Table11[Status],"-",0)="Alive",
        _xlfn.XLOOKUP(A1002,Table10[Tag Number],Table10[Status],"-",0)="Alive",
        _xlfn.XLOOKUP(A1002,Table9[Tag Number],Table9[Status],"-",0)="Alive",
        _xlfn.XLOOKUP(A1002,Table8[Tag Number],Table8[Status],"-",0)="Alive"),"Alive",
     OR(_xlfn.XLOOKUP(A1002,Table9[Tag Number],Table9[Status],"-",0)="-",
        _xlfn.XLOOKUP(A1002,Table10[Tag Number],Table10[Status],"-",0)="-",
        _xlfn.XLOOKUP(A1002,Table11[Tag Number],Table11[Status],"-",0)="-",
        _xlfn.XLOOKUP(A1002,Table8[Tag Number],Table8[Status],"-",0)="-"),
   "-")</f>
        <v>-</v>
      </c>
      <c r="I1002" s="88" t="str">
        <f>IF((_xlfn.XLOOKUP(B1002,[2]Sheet1!$A$2:$A$198,[2]Sheet1!$B$2:$B$198,"-",0)="Glade"),"Out","No")</f>
        <v>No</v>
      </c>
      <c r="J1002" s="90"/>
      <c r="K1002" s="91"/>
      <c r="L1002" s="91"/>
      <c r="M1002" s="91"/>
      <c r="N1002" s="92"/>
      <c r="O1002" s="89"/>
      <c r="R1002" t="b">
        <f t="shared" si="32"/>
        <v>0</v>
      </c>
    </row>
    <row r="1003" spans="1:18" ht="15" thickBot="1" x14ac:dyDescent="0.35">
      <c r="A1003" s="3" t="s">
        <v>124</v>
      </c>
      <c r="B1003" s="3" t="s">
        <v>1145</v>
      </c>
      <c r="C1003" s="84">
        <f>IF(COUNTIF(Table8[Tag Number], A1003), 1, 0)</f>
        <v>0</v>
      </c>
      <c r="D1003" s="85">
        <f>IF(COUNTIF(Table9[Tag Number], A1003), 1, 0)</f>
        <v>0</v>
      </c>
      <c r="E1003" s="86">
        <f>IF(COUNTIF(Table10[Tag Number], A1003), 1, 0)</f>
        <v>0</v>
      </c>
      <c r="F1003" s="86">
        <f>IF(COUNTIF(Table11[Tag Number], A1003), 1, 0)</f>
        <v>0</v>
      </c>
      <c r="G1003" s="87">
        <f t="shared" si="33"/>
        <v>0</v>
      </c>
      <c r="H1003" s="88" t="str" cm="1">
        <f t="array" ref="H1003">_xlfn.IFS(OR(_xlfn.XLOOKUP(A1003,Table9[Tag Number],Table9[Status],"-",0)="Dead",
        _xlfn.XLOOKUP(A1003,Table10[Tag Number],Table10[Status],"-",0)="Dead",
        _xlfn.XLOOKUP(A1003,Table11[Tag Number],Table11[Status],"-",0)="Dead",
        _xlfn.XLOOKUP(A1003,Table8[Tag Number],Table8[Status],"-",0)="Dead"),"Dead",
     OR(_xlfn.XLOOKUP(A1003,Table11[Tag Number],Table11[Status],"-",0)="Alive",
        _xlfn.XLOOKUP(A1003,Table10[Tag Number],Table10[Status],"-",0)="Alive",
        _xlfn.XLOOKUP(A1003,Table9[Tag Number],Table9[Status],"-",0)="Alive",
        _xlfn.XLOOKUP(A1003,Table8[Tag Number],Table8[Status],"-",0)="Alive"),"Alive",
     OR(_xlfn.XLOOKUP(A1003,Table9[Tag Number],Table9[Status],"-",0)="-",
        _xlfn.XLOOKUP(A1003,Table10[Tag Number],Table10[Status],"-",0)="-",
        _xlfn.XLOOKUP(A1003,Table11[Tag Number],Table11[Status],"-",0)="-",
        _xlfn.XLOOKUP(A1003,Table8[Tag Number],Table8[Status],"-",0)="-"),
   "-")</f>
        <v>-</v>
      </c>
      <c r="I1003" s="88" t="str">
        <f>IF((_xlfn.XLOOKUP(B1003,[2]Sheet1!$A$2:$A$198,[2]Sheet1!$B$2:$B$198,"-",0)="Glade"),"Out","No")</f>
        <v>No</v>
      </c>
      <c r="J1003" s="90"/>
      <c r="K1003" s="91"/>
      <c r="L1003" s="91"/>
      <c r="M1003" s="91"/>
      <c r="N1003" s="92"/>
      <c r="O1003" s="89"/>
      <c r="R1003" t="b">
        <f t="shared" si="32"/>
        <v>0</v>
      </c>
    </row>
    <row r="1004" spans="1:18" ht="15" thickBot="1" x14ac:dyDescent="0.35">
      <c r="A1004" s="2" t="s">
        <v>721</v>
      </c>
      <c r="B1004" s="2" t="s">
        <v>1137</v>
      </c>
      <c r="C1004" s="84">
        <f>IF(COUNTIF(Table8[Tag Number], A1004), 1, 0)</f>
        <v>1</v>
      </c>
      <c r="D1004" s="85">
        <f>IF(COUNTIF(Table9[Tag Number], A1004), 1, 0)</f>
        <v>0</v>
      </c>
      <c r="E1004" s="86">
        <f>IF(COUNTIF(Table10[Tag Number], A1004), 1, 0)</f>
        <v>0</v>
      </c>
      <c r="F1004" s="86">
        <f>IF(COUNTIF(Table11[Tag Number], A1004), 1, 0)</f>
        <v>0</v>
      </c>
      <c r="G1004" s="87">
        <f t="shared" si="33"/>
        <v>1</v>
      </c>
      <c r="H1004" s="88" t="str" cm="1">
        <f t="array" ref="H1004">_xlfn.IFS(OR(_xlfn.XLOOKUP(A1004,Table9[Tag Number],Table9[Status],"-",0)="Dead",
        _xlfn.XLOOKUP(A1004,Table10[Tag Number],Table10[Status],"-",0)="Dead",
        _xlfn.XLOOKUP(A1004,Table11[Tag Number],Table11[Status],"-",0)="Dead",
        _xlfn.XLOOKUP(A1004,Table8[Tag Number],Table8[Status],"-",0)="Dead"),"Dead",
     OR(_xlfn.XLOOKUP(A1004,Table11[Tag Number],Table11[Status],"-",0)="Alive",
        _xlfn.XLOOKUP(A1004,Table10[Tag Number],Table10[Status],"-",0)="Alive",
        _xlfn.XLOOKUP(A1004,Table9[Tag Number],Table9[Status],"-",0)="Alive",
        _xlfn.XLOOKUP(A1004,Table8[Tag Number],Table8[Status],"-",0)="Alive"),"Alive",
     OR(_xlfn.XLOOKUP(A1004,Table9[Tag Number],Table9[Status],"-",0)="-",
        _xlfn.XLOOKUP(A1004,Table10[Tag Number],Table10[Status],"-",0)="-",
        _xlfn.XLOOKUP(A1004,Table11[Tag Number],Table11[Status],"-",0)="-",
        _xlfn.XLOOKUP(A1004,Table8[Tag Number],Table8[Status],"-",0)="-"),
   "-")</f>
        <v>Alive</v>
      </c>
      <c r="I1004" s="88" t="str">
        <f>IF((_xlfn.XLOOKUP(B1004,[2]Sheet1!$A$2:$A$198,[2]Sheet1!$B$2:$B$198,"-",0)="Glade"),"Out","No")</f>
        <v>No</v>
      </c>
      <c r="J1004" s="90"/>
      <c r="K1004" s="91"/>
      <c r="L1004" s="91"/>
      <c r="M1004" s="91"/>
      <c r="N1004" s="92"/>
      <c r="O1004" s="89"/>
      <c r="R1004" t="b">
        <f t="shared" si="32"/>
        <v>0</v>
      </c>
    </row>
    <row r="1005" spans="1:18" ht="15" thickBot="1" x14ac:dyDescent="0.35">
      <c r="A1005" s="3" t="s">
        <v>1868</v>
      </c>
      <c r="B1005" s="3" t="s">
        <v>1145</v>
      </c>
      <c r="C1005" s="84">
        <f>IF(COUNTIF(Table8[Tag Number], A1005), 1, 0)</f>
        <v>0</v>
      </c>
      <c r="D1005" s="85">
        <f>IF(COUNTIF(Table9[Tag Number], A1005), 1, 0)</f>
        <v>0</v>
      </c>
      <c r="E1005" s="86">
        <f>IF(COUNTIF(Table10[Tag Number], A1005), 1, 0)</f>
        <v>0</v>
      </c>
      <c r="F1005" s="86">
        <f>IF(COUNTIF(Table11[Tag Number], A1005), 1, 0)</f>
        <v>0</v>
      </c>
      <c r="G1005" s="87">
        <f t="shared" si="33"/>
        <v>0</v>
      </c>
      <c r="H1005" s="88" t="str" cm="1">
        <f t="array" ref="H1005">_xlfn.IFS(OR(_xlfn.XLOOKUP(A1005,Table9[Tag Number],Table9[Status],"-",0)="Dead",
        _xlfn.XLOOKUP(A1005,Table10[Tag Number],Table10[Status],"-",0)="Dead",
        _xlfn.XLOOKUP(A1005,Table11[Tag Number],Table11[Status],"-",0)="Dead",
        _xlfn.XLOOKUP(A1005,Table8[Tag Number],Table8[Status],"-",0)="Dead"),"Dead",
     OR(_xlfn.XLOOKUP(A1005,Table11[Tag Number],Table11[Status],"-",0)="Alive",
        _xlfn.XLOOKUP(A1005,Table10[Tag Number],Table10[Status],"-",0)="Alive",
        _xlfn.XLOOKUP(A1005,Table9[Tag Number],Table9[Status],"-",0)="Alive",
        _xlfn.XLOOKUP(A1005,Table8[Tag Number],Table8[Status],"-",0)="Alive"),"Alive",
     OR(_xlfn.XLOOKUP(A1005,Table9[Tag Number],Table9[Status],"-",0)="-",
        _xlfn.XLOOKUP(A1005,Table10[Tag Number],Table10[Status],"-",0)="-",
        _xlfn.XLOOKUP(A1005,Table11[Tag Number],Table11[Status],"-",0)="-",
        _xlfn.XLOOKUP(A1005,Table8[Tag Number],Table8[Status],"-",0)="-"),
   "-")</f>
        <v>-</v>
      </c>
      <c r="I1005" s="88" t="str">
        <f>IF((_xlfn.XLOOKUP(B1005,[2]Sheet1!$A$2:$A$198,[2]Sheet1!$B$2:$B$198,"-",0)="Glade"),"Out","No")</f>
        <v>No</v>
      </c>
      <c r="J1005" s="90"/>
      <c r="K1005" s="91"/>
      <c r="L1005" s="91"/>
      <c r="M1005" s="91"/>
      <c r="N1005" s="92"/>
      <c r="O1005" s="89"/>
      <c r="R1005" t="b">
        <f t="shared" si="32"/>
        <v>0</v>
      </c>
    </row>
    <row r="1006" spans="1:18" ht="15" thickBot="1" x14ac:dyDescent="0.35">
      <c r="A1006" s="2" t="s">
        <v>1869</v>
      </c>
      <c r="B1006" s="2" t="s">
        <v>1137</v>
      </c>
      <c r="C1006" s="84">
        <f>IF(COUNTIF(Table8[Tag Number], A1006), 1, 0)</f>
        <v>0</v>
      </c>
      <c r="D1006" s="85">
        <f>IF(COUNTIF(Table9[Tag Number], A1006), 1, 0)</f>
        <v>0</v>
      </c>
      <c r="E1006" s="86">
        <f>IF(COUNTIF(Table10[Tag Number], A1006), 1, 0)</f>
        <v>0</v>
      </c>
      <c r="F1006" s="86">
        <f>IF(COUNTIF(Table11[Tag Number], A1006), 1, 0)</f>
        <v>0</v>
      </c>
      <c r="G1006" s="87">
        <f t="shared" si="33"/>
        <v>0</v>
      </c>
      <c r="H1006" s="88" t="str" cm="1">
        <f t="array" ref="H1006">_xlfn.IFS(OR(_xlfn.XLOOKUP(A1006,Table9[Tag Number],Table9[Status],"-",0)="Dead",
        _xlfn.XLOOKUP(A1006,Table10[Tag Number],Table10[Status],"-",0)="Dead",
        _xlfn.XLOOKUP(A1006,Table11[Tag Number],Table11[Status],"-",0)="Dead",
        _xlfn.XLOOKUP(A1006,Table8[Tag Number],Table8[Status],"-",0)="Dead"),"Dead",
     OR(_xlfn.XLOOKUP(A1006,Table11[Tag Number],Table11[Status],"-",0)="Alive",
        _xlfn.XLOOKUP(A1006,Table10[Tag Number],Table10[Status],"-",0)="Alive",
        _xlfn.XLOOKUP(A1006,Table9[Tag Number],Table9[Status],"-",0)="Alive",
        _xlfn.XLOOKUP(A1006,Table8[Tag Number],Table8[Status],"-",0)="Alive"),"Alive",
     OR(_xlfn.XLOOKUP(A1006,Table9[Tag Number],Table9[Status],"-",0)="-",
        _xlfn.XLOOKUP(A1006,Table10[Tag Number],Table10[Status],"-",0)="-",
        _xlfn.XLOOKUP(A1006,Table11[Tag Number],Table11[Status],"-",0)="-",
        _xlfn.XLOOKUP(A1006,Table8[Tag Number],Table8[Status],"-",0)="-"),
   "-")</f>
        <v>-</v>
      </c>
      <c r="I1006" s="88" t="str">
        <f>IF((_xlfn.XLOOKUP(B1006,[2]Sheet1!$A$2:$A$198,[2]Sheet1!$B$2:$B$198,"-",0)="Glade"),"Out","No")</f>
        <v>No</v>
      </c>
      <c r="J1006" s="90"/>
      <c r="K1006" s="91"/>
      <c r="L1006" s="91"/>
      <c r="M1006" s="91"/>
      <c r="N1006" s="92"/>
      <c r="O1006" s="89"/>
      <c r="R1006" t="b">
        <f t="shared" si="32"/>
        <v>0</v>
      </c>
    </row>
    <row r="1007" spans="1:18" ht="15" thickBot="1" x14ac:dyDescent="0.35">
      <c r="A1007" s="3" t="s">
        <v>1870</v>
      </c>
      <c r="B1007" s="3" t="s">
        <v>1145</v>
      </c>
      <c r="C1007" s="84">
        <f>IF(COUNTIF(Table8[Tag Number], A1007), 1, 0)</f>
        <v>0</v>
      </c>
      <c r="D1007" s="85">
        <f>IF(COUNTIF(Table9[Tag Number], A1007), 1, 0)</f>
        <v>0</v>
      </c>
      <c r="E1007" s="86">
        <f>IF(COUNTIF(Table10[Tag Number], A1007), 1, 0)</f>
        <v>0</v>
      </c>
      <c r="F1007" s="86">
        <f>IF(COUNTIF(Table11[Tag Number], A1007), 1, 0)</f>
        <v>0</v>
      </c>
      <c r="G1007" s="87">
        <f t="shared" si="33"/>
        <v>0</v>
      </c>
      <c r="H1007" s="88" t="str" cm="1">
        <f t="array" ref="H1007">_xlfn.IFS(OR(_xlfn.XLOOKUP(A1007,Table9[Tag Number],Table9[Status],"-",0)="Dead",
        _xlfn.XLOOKUP(A1007,Table10[Tag Number],Table10[Status],"-",0)="Dead",
        _xlfn.XLOOKUP(A1007,Table11[Tag Number],Table11[Status],"-",0)="Dead",
        _xlfn.XLOOKUP(A1007,Table8[Tag Number],Table8[Status],"-",0)="Dead"),"Dead",
     OR(_xlfn.XLOOKUP(A1007,Table11[Tag Number],Table11[Status],"-",0)="Alive",
        _xlfn.XLOOKUP(A1007,Table10[Tag Number],Table10[Status],"-",0)="Alive",
        _xlfn.XLOOKUP(A1007,Table9[Tag Number],Table9[Status],"-",0)="Alive",
        _xlfn.XLOOKUP(A1007,Table8[Tag Number],Table8[Status],"-",0)="Alive"),"Alive",
     OR(_xlfn.XLOOKUP(A1007,Table9[Tag Number],Table9[Status],"-",0)="-",
        _xlfn.XLOOKUP(A1007,Table10[Tag Number],Table10[Status],"-",0)="-",
        _xlfn.XLOOKUP(A1007,Table11[Tag Number],Table11[Status],"-",0)="-",
        _xlfn.XLOOKUP(A1007,Table8[Tag Number],Table8[Status],"-",0)="-"),
   "-")</f>
        <v>-</v>
      </c>
      <c r="I1007" s="88" t="str">
        <f>IF((_xlfn.XLOOKUP(B1007,[2]Sheet1!$A$2:$A$198,[2]Sheet1!$B$2:$B$198,"-",0)="Glade"),"Out","No")</f>
        <v>No</v>
      </c>
      <c r="J1007" s="90"/>
      <c r="K1007" s="91"/>
      <c r="L1007" s="91"/>
      <c r="M1007" s="91"/>
      <c r="N1007" s="92"/>
      <c r="O1007" s="89"/>
      <c r="R1007" t="b">
        <f t="shared" si="32"/>
        <v>0</v>
      </c>
    </row>
    <row r="1008" spans="1:18" ht="15" thickBot="1" x14ac:dyDescent="0.35">
      <c r="A1008" s="2" t="s">
        <v>1871</v>
      </c>
      <c r="B1008" s="2" t="s">
        <v>1145</v>
      </c>
      <c r="C1008" s="84">
        <f>IF(COUNTIF(Table8[Tag Number], A1008), 1, 0)</f>
        <v>0</v>
      </c>
      <c r="D1008" s="85">
        <f>IF(COUNTIF(Table9[Tag Number], A1008), 1, 0)</f>
        <v>0</v>
      </c>
      <c r="E1008" s="86">
        <f>IF(COUNTIF(Table10[Tag Number], A1008), 1, 0)</f>
        <v>0</v>
      </c>
      <c r="F1008" s="86">
        <f>IF(COUNTIF(Table11[Tag Number], A1008), 1, 0)</f>
        <v>0</v>
      </c>
      <c r="G1008" s="87">
        <f t="shared" si="33"/>
        <v>0</v>
      </c>
      <c r="H1008" s="88" t="str" cm="1">
        <f t="array" ref="H1008">_xlfn.IFS(OR(_xlfn.XLOOKUP(A1008,Table9[Tag Number],Table9[Status],"-",0)="Dead",
        _xlfn.XLOOKUP(A1008,Table10[Tag Number],Table10[Status],"-",0)="Dead",
        _xlfn.XLOOKUP(A1008,Table11[Tag Number],Table11[Status],"-",0)="Dead",
        _xlfn.XLOOKUP(A1008,Table8[Tag Number],Table8[Status],"-",0)="Dead"),"Dead",
     OR(_xlfn.XLOOKUP(A1008,Table11[Tag Number],Table11[Status],"-",0)="Alive",
        _xlfn.XLOOKUP(A1008,Table10[Tag Number],Table10[Status],"-",0)="Alive",
        _xlfn.XLOOKUP(A1008,Table9[Tag Number],Table9[Status],"-",0)="Alive",
        _xlfn.XLOOKUP(A1008,Table8[Tag Number],Table8[Status],"-",0)="Alive"),"Alive",
     OR(_xlfn.XLOOKUP(A1008,Table9[Tag Number],Table9[Status],"-",0)="-",
        _xlfn.XLOOKUP(A1008,Table10[Tag Number],Table10[Status],"-",0)="-",
        _xlfn.XLOOKUP(A1008,Table11[Tag Number],Table11[Status],"-",0)="-",
        _xlfn.XLOOKUP(A1008,Table8[Tag Number],Table8[Status],"-",0)="-"),
   "-")</f>
        <v>-</v>
      </c>
      <c r="I1008" s="88" t="str">
        <f>IF((_xlfn.XLOOKUP(B1008,[2]Sheet1!$A$2:$A$198,[2]Sheet1!$B$2:$B$198,"-",0)="Glade"),"Out","No")</f>
        <v>No</v>
      </c>
      <c r="J1008" s="90"/>
      <c r="K1008" s="91"/>
      <c r="L1008" s="91"/>
      <c r="M1008" s="91"/>
      <c r="N1008" s="92"/>
      <c r="O1008" s="89"/>
      <c r="R1008" t="b">
        <f t="shared" si="32"/>
        <v>0</v>
      </c>
    </row>
    <row r="1009" spans="1:18" ht="15" thickBot="1" x14ac:dyDescent="0.35">
      <c r="A1009" s="3" t="s">
        <v>1872</v>
      </c>
      <c r="B1009" s="3" t="s">
        <v>1145</v>
      </c>
      <c r="C1009" s="84">
        <f>IF(COUNTIF(Table8[Tag Number], A1009), 1, 0)</f>
        <v>0</v>
      </c>
      <c r="D1009" s="85">
        <f>IF(COUNTIF(Table9[Tag Number], A1009), 1, 0)</f>
        <v>0</v>
      </c>
      <c r="E1009" s="86">
        <f>IF(COUNTIF(Table10[Tag Number], A1009), 1, 0)</f>
        <v>0</v>
      </c>
      <c r="F1009" s="86">
        <f>IF(COUNTIF(Table11[Tag Number], A1009), 1, 0)</f>
        <v>0</v>
      </c>
      <c r="G1009" s="87">
        <f t="shared" si="33"/>
        <v>0</v>
      </c>
      <c r="H1009" s="88" t="str" cm="1">
        <f t="array" ref="H1009">_xlfn.IFS(OR(_xlfn.XLOOKUP(A1009,Table9[Tag Number],Table9[Status],"-",0)="Dead",
        _xlfn.XLOOKUP(A1009,Table10[Tag Number],Table10[Status],"-",0)="Dead",
        _xlfn.XLOOKUP(A1009,Table11[Tag Number],Table11[Status],"-",0)="Dead",
        _xlfn.XLOOKUP(A1009,Table8[Tag Number],Table8[Status],"-",0)="Dead"),"Dead",
     OR(_xlfn.XLOOKUP(A1009,Table11[Tag Number],Table11[Status],"-",0)="Alive",
        _xlfn.XLOOKUP(A1009,Table10[Tag Number],Table10[Status],"-",0)="Alive",
        _xlfn.XLOOKUP(A1009,Table9[Tag Number],Table9[Status],"-",0)="Alive",
        _xlfn.XLOOKUP(A1009,Table8[Tag Number],Table8[Status],"-",0)="Alive"),"Alive",
     OR(_xlfn.XLOOKUP(A1009,Table9[Tag Number],Table9[Status],"-",0)="-",
        _xlfn.XLOOKUP(A1009,Table10[Tag Number],Table10[Status],"-",0)="-",
        _xlfn.XLOOKUP(A1009,Table11[Tag Number],Table11[Status],"-",0)="-",
        _xlfn.XLOOKUP(A1009,Table8[Tag Number],Table8[Status],"-",0)="-"),
   "-")</f>
        <v>-</v>
      </c>
      <c r="I1009" s="88" t="str">
        <f>IF((_xlfn.XLOOKUP(B1009,[2]Sheet1!$A$2:$A$198,[2]Sheet1!$B$2:$B$198,"-",0)="Glade"),"Out","No")</f>
        <v>No</v>
      </c>
      <c r="J1009" s="90"/>
      <c r="K1009" s="91"/>
      <c r="L1009" s="91"/>
      <c r="M1009" s="91"/>
      <c r="N1009" s="92"/>
      <c r="O1009" s="89"/>
      <c r="R1009" t="b">
        <f t="shared" si="32"/>
        <v>0</v>
      </c>
    </row>
    <row r="1010" spans="1:18" ht="15" thickBot="1" x14ac:dyDescent="0.35">
      <c r="A1010" s="2" t="s">
        <v>1873</v>
      </c>
      <c r="B1010" s="2" t="s">
        <v>1145</v>
      </c>
      <c r="C1010" s="84">
        <f>IF(COUNTIF(Table8[Tag Number], A1010), 1, 0)</f>
        <v>0</v>
      </c>
      <c r="D1010" s="85">
        <f>IF(COUNTIF(Table9[Tag Number], A1010), 1, 0)</f>
        <v>0</v>
      </c>
      <c r="E1010" s="86">
        <f>IF(COUNTIF(Table10[Tag Number], A1010), 1, 0)</f>
        <v>0</v>
      </c>
      <c r="F1010" s="86">
        <f>IF(COUNTIF(Table11[Tag Number], A1010), 1, 0)</f>
        <v>0</v>
      </c>
      <c r="G1010" s="87">
        <f t="shared" si="33"/>
        <v>0</v>
      </c>
      <c r="H1010" s="88" t="str" cm="1">
        <f t="array" ref="H1010">_xlfn.IFS(OR(_xlfn.XLOOKUP(A1010,Table9[Tag Number],Table9[Status],"-",0)="Dead",
        _xlfn.XLOOKUP(A1010,Table10[Tag Number],Table10[Status],"-",0)="Dead",
        _xlfn.XLOOKUP(A1010,Table11[Tag Number],Table11[Status],"-",0)="Dead",
        _xlfn.XLOOKUP(A1010,Table8[Tag Number],Table8[Status],"-",0)="Dead"),"Dead",
     OR(_xlfn.XLOOKUP(A1010,Table11[Tag Number],Table11[Status],"-",0)="Alive",
        _xlfn.XLOOKUP(A1010,Table10[Tag Number],Table10[Status],"-",0)="Alive",
        _xlfn.XLOOKUP(A1010,Table9[Tag Number],Table9[Status],"-",0)="Alive",
        _xlfn.XLOOKUP(A1010,Table8[Tag Number],Table8[Status],"-",0)="Alive"),"Alive",
     OR(_xlfn.XLOOKUP(A1010,Table9[Tag Number],Table9[Status],"-",0)="-",
        _xlfn.XLOOKUP(A1010,Table10[Tag Number],Table10[Status],"-",0)="-",
        _xlfn.XLOOKUP(A1010,Table11[Tag Number],Table11[Status],"-",0)="-",
        _xlfn.XLOOKUP(A1010,Table8[Tag Number],Table8[Status],"-",0)="-"),
   "-")</f>
        <v>-</v>
      </c>
      <c r="I1010" s="88" t="str">
        <f>IF((_xlfn.XLOOKUP(B1010,[2]Sheet1!$A$2:$A$198,[2]Sheet1!$B$2:$B$198,"-",0)="Glade"),"Out","No")</f>
        <v>No</v>
      </c>
      <c r="J1010" s="90"/>
      <c r="K1010" s="91"/>
      <c r="L1010" s="91"/>
      <c r="M1010" s="91"/>
      <c r="N1010" s="92"/>
      <c r="O1010" s="89"/>
      <c r="R1010" t="b">
        <f t="shared" si="32"/>
        <v>0</v>
      </c>
    </row>
    <row r="1011" spans="1:18" ht="15" thickBot="1" x14ac:dyDescent="0.35">
      <c r="A1011" s="3" t="s">
        <v>1874</v>
      </c>
      <c r="B1011" s="3" t="s">
        <v>1145</v>
      </c>
      <c r="C1011" s="84">
        <f>IF(COUNTIF(Table8[Tag Number], A1011), 1, 0)</f>
        <v>0</v>
      </c>
      <c r="D1011" s="85">
        <f>IF(COUNTIF(Table9[Tag Number], A1011), 1, 0)</f>
        <v>0</v>
      </c>
      <c r="E1011" s="86">
        <f>IF(COUNTIF(Table10[Tag Number], A1011), 1, 0)</f>
        <v>0</v>
      </c>
      <c r="F1011" s="86">
        <f>IF(COUNTIF(Table11[Tag Number], A1011), 1, 0)</f>
        <v>0</v>
      </c>
      <c r="G1011" s="87">
        <f t="shared" si="33"/>
        <v>0</v>
      </c>
      <c r="H1011" s="88" t="str" cm="1">
        <f t="array" ref="H1011">_xlfn.IFS(OR(_xlfn.XLOOKUP(A1011,Table9[Tag Number],Table9[Status],"-",0)="Dead",
        _xlfn.XLOOKUP(A1011,Table10[Tag Number],Table10[Status],"-",0)="Dead",
        _xlfn.XLOOKUP(A1011,Table11[Tag Number],Table11[Status],"-",0)="Dead",
        _xlfn.XLOOKUP(A1011,Table8[Tag Number],Table8[Status],"-",0)="Dead"),"Dead",
     OR(_xlfn.XLOOKUP(A1011,Table11[Tag Number],Table11[Status],"-",0)="Alive",
        _xlfn.XLOOKUP(A1011,Table10[Tag Number],Table10[Status],"-",0)="Alive",
        _xlfn.XLOOKUP(A1011,Table9[Tag Number],Table9[Status],"-",0)="Alive",
        _xlfn.XLOOKUP(A1011,Table8[Tag Number],Table8[Status],"-",0)="Alive"),"Alive",
     OR(_xlfn.XLOOKUP(A1011,Table9[Tag Number],Table9[Status],"-",0)="-",
        _xlfn.XLOOKUP(A1011,Table10[Tag Number],Table10[Status],"-",0)="-",
        _xlfn.XLOOKUP(A1011,Table11[Tag Number],Table11[Status],"-",0)="-",
        _xlfn.XLOOKUP(A1011,Table8[Tag Number],Table8[Status],"-",0)="-"),
   "-")</f>
        <v>-</v>
      </c>
      <c r="I1011" s="88" t="str">
        <f>IF((_xlfn.XLOOKUP(B1011,[2]Sheet1!$A$2:$A$198,[2]Sheet1!$B$2:$B$198,"-",0)="Glade"),"Out","No")</f>
        <v>No</v>
      </c>
      <c r="J1011" s="90"/>
      <c r="K1011" s="91"/>
      <c r="L1011" s="91"/>
      <c r="M1011" s="91"/>
      <c r="N1011" s="92"/>
      <c r="O1011" s="89"/>
      <c r="R1011" t="b">
        <f t="shared" si="32"/>
        <v>0</v>
      </c>
    </row>
    <row r="1012" spans="1:18" ht="15" thickBot="1" x14ac:dyDescent="0.35">
      <c r="A1012" s="2" t="s">
        <v>1875</v>
      </c>
      <c r="B1012" s="2" t="s">
        <v>1145</v>
      </c>
      <c r="C1012" s="84">
        <f>IF(COUNTIF(Table8[Tag Number], A1012), 1, 0)</f>
        <v>0</v>
      </c>
      <c r="D1012" s="85">
        <f>IF(COUNTIF(Table9[Tag Number], A1012), 1, 0)</f>
        <v>0</v>
      </c>
      <c r="E1012" s="86">
        <f>IF(COUNTIF(Table10[Tag Number], A1012), 1, 0)</f>
        <v>0</v>
      </c>
      <c r="F1012" s="86">
        <f>IF(COUNTIF(Table11[Tag Number], A1012), 1, 0)</f>
        <v>0</v>
      </c>
      <c r="G1012" s="87">
        <f t="shared" si="33"/>
        <v>0</v>
      </c>
      <c r="H1012" s="88" t="str" cm="1">
        <f t="array" ref="H1012">_xlfn.IFS(OR(_xlfn.XLOOKUP(A1012,Table9[Tag Number],Table9[Status],"-",0)="Dead",
        _xlfn.XLOOKUP(A1012,Table10[Tag Number],Table10[Status],"-",0)="Dead",
        _xlfn.XLOOKUP(A1012,Table11[Tag Number],Table11[Status],"-",0)="Dead",
        _xlfn.XLOOKUP(A1012,Table8[Tag Number],Table8[Status],"-",0)="Dead"),"Dead",
     OR(_xlfn.XLOOKUP(A1012,Table11[Tag Number],Table11[Status],"-",0)="Alive",
        _xlfn.XLOOKUP(A1012,Table10[Tag Number],Table10[Status],"-",0)="Alive",
        _xlfn.XLOOKUP(A1012,Table9[Tag Number],Table9[Status],"-",0)="Alive",
        _xlfn.XLOOKUP(A1012,Table8[Tag Number],Table8[Status],"-",0)="Alive"),"Alive",
     OR(_xlfn.XLOOKUP(A1012,Table9[Tag Number],Table9[Status],"-",0)="-",
        _xlfn.XLOOKUP(A1012,Table10[Tag Number],Table10[Status],"-",0)="-",
        _xlfn.XLOOKUP(A1012,Table11[Tag Number],Table11[Status],"-",0)="-",
        _xlfn.XLOOKUP(A1012,Table8[Tag Number],Table8[Status],"-",0)="-"),
   "-")</f>
        <v>-</v>
      </c>
      <c r="I1012" s="88" t="str">
        <f>IF((_xlfn.XLOOKUP(B1012,[2]Sheet1!$A$2:$A$198,[2]Sheet1!$B$2:$B$198,"-",0)="Glade"),"Out","No")</f>
        <v>No</v>
      </c>
      <c r="J1012" s="90"/>
      <c r="K1012" s="91"/>
      <c r="L1012" s="91"/>
      <c r="M1012" s="91"/>
      <c r="N1012" s="92"/>
      <c r="O1012" s="89"/>
      <c r="R1012" t="b">
        <f t="shared" si="32"/>
        <v>0</v>
      </c>
    </row>
    <row r="1013" spans="1:18" ht="15" thickBot="1" x14ac:dyDescent="0.35">
      <c r="A1013" s="3" t="s">
        <v>1876</v>
      </c>
      <c r="B1013" s="3" t="s">
        <v>1145</v>
      </c>
      <c r="C1013" s="84">
        <f>IF(COUNTIF(Table8[Tag Number], A1013), 1, 0)</f>
        <v>0</v>
      </c>
      <c r="D1013" s="85">
        <f>IF(COUNTIF(Table9[Tag Number], A1013), 1, 0)</f>
        <v>0</v>
      </c>
      <c r="E1013" s="86">
        <f>IF(COUNTIF(Table10[Tag Number], A1013), 1, 0)</f>
        <v>0</v>
      </c>
      <c r="F1013" s="86">
        <f>IF(COUNTIF(Table11[Tag Number], A1013), 1, 0)</f>
        <v>0</v>
      </c>
      <c r="G1013" s="87">
        <f t="shared" si="33"/>
        <v>0</v>
      </c>
      <c r="H1013" s="88" t="str" cm="1">
        <f t="array" ref="H1013">_xlfn.IFS(OR(_xlfn.XLOOKUP(A1013,Table9[Tag Number],Table9[Status],"-",0)="Dead",
        _xlfn.XLOOKUP(A1013,Table10[Tag Number],Table10[Status],"-",0)="Dead",
        _xlfn.XLOOKUP(A1013,Table11[Tag Number],Table11[Status],"-",0)="Dead",
        _xlfn.XLOOKUP(A1013,Table8[Tag Number],Table8[Status],"-",0)="Dead"),"Dead",
     OR(_xlfn.XLOOKUP(A1013,Table11[Tag Number],Table11[Status],"-",0)="Alive",
        _xlfn.XLOOKUP(A1013,Table10[Tag Number],Table10[Status],"-",0)="Alive",
        _xlfn.XLOOKUP(A1013,Table9[Tag Number],Table9[Status],"-",0)="Alive",
        _xlfn.XLOOKUP(A1013,Table8[Tag Number],Table8[Status],"-",0)="Alive"),"Alive",
     OR(_xlfn.XLOOKUP(A1013,Table9[Tag Number],Table9[Status],"-",0)="-",
        _xlfn.XLOOKUP(A1013,Table10[Tag Number],Table10[Status],"-",0)="-",
        _xlfn.XLOOKUP(A1013,Table11[Tag Number],Table11[Status],"-",0)="-",
        _xlfn.XLOOKUP(A1013,Table8[Tag Number],Table8[Status],"-",0)="-"),
   "-")</f>
        <v>-</v>
      </c>
      <c r="I1013" s="88" t="str">
        <f>IF((_xlfn.XLOOKUP(B1013,[2]Sheet1!$A$2:$A$198,[2]Sheet1!$B$2:$B$198,"-",0)="Glade"),"Out","No")</f>
        <v>No</v>
      </c>
      <c r="J1013" s="90"/>
      <c r="K1013" s="91"/>
      <c r="L1013" s="91"/>
      <c r="M1013" s="91"/>
      <c r="N1013" s="92"/>
      <c r="O1013" s="89"/>
      <c r="R1013" t="b">
        <f t="shared" si="32"/>
        <v>0</v>
      </c>
    </row>
    <row r="1014" spans="1:18" ht="15" thickBot="1" x14ac:dyDescent="0.35">
      <c r="A1014" s="2" t="s">
        <v>1877</v>
      </c>
      <c r="B1014" s="2" t="s">
        <v>1137</v>
      </c>
      <c r="C1014" s="84">
        <f>IF(COUNTIF(Table8[Tag Number], A1014), 1, 0)</f>
        <v>0</v>
      </c>
      <c r="D1014" s="85">
        <f>IF(COUNTIF(Table9[Tag Number], A1014), 1, 0)</f>
        <v>0</v>
      </c>
      <c r="E1014" s="86">
        <f>IF(COUNTIF(Table10[Tag Number], A1014), 1, 0)</f>
        <v>0</v>
      </c>
      <c r="F1014" s="86">
        <f>IF(COUNTIF(Table11[Tag Number], A1014), 1, 0)</f>
        <v>0</v>
      </c>
      <c r="G1014" s="87">
        <f t="shared" si="33"/>
        <v>0</v>
      </c>
      <c r="H1014" s="88" t="str" cm="1">
        <f t="array" ref="H1014">_xlfn.IFS(OR(_xlfn.XLOOKUP(A1014,Table9[Tag Number],Table9[Status],"-",0)="Dead",
        _xlfn.XLOOKUP(A1014,Table10[Tag Number],Table10[Status],"-",0)="Dead",
        _xlfn.XLOOKUP(A1014,Table11[Tag Number],Table11[Status],"-",0)="Dead",
        _xlfn.XLOOKUP(A1014,Table8[Tag Number],Table8[Status],"-",0)="Dead"),"Dead",
     OR(_xlfn.XLOOKUP(A1014,Table11[Tag Number],Table11[Status],"-",0)="Alive",
        _xlfn.XLOOKUP(A1014,Table10[Tag Number],Table10[Status],"-",0)="Alive",
        _xlfn.XLOOKUP(A1014,Table9[Tag Number],Table9[Status],"-",0)="Alive",
        _xlfn.XLOOKUP(A1014,Table8[Tag Number],Table8[Status],"-",0)="Alive"),"Alive",
     OR(_xlfn.XLOOKUP(A1014,Table9[Tag Number],Table9[Status],"-",0)="-",
        _xlfn.XLOOKUP(A1014,Table10[Tag Number],Table10[Status],"-",0)="-",
        _xlfn.XLOOKUP(A1014,Table11[Tag Number],Table11[Status],"-",0)="-",
        _xlfn.XLOOKUP(A1014,Table8[Tag Number],Table8[Status],"-",0)="-"),
   "-")</f>
        <v>-</v>
      </c>
      <c r="I1014" s="88" t="str">
        <f>IF((_xlfn.XLOOKUP(B1014,[2]Sheet1!$A$2:$A$198,[2]Sheet1!$B$2:$B$198,"-",0)="Glade"),"Out","No")</f>
        <v>No</v>
      </c>
      <c r="J1014" s="90"/>
      <c r="K1014" s="91"/>
      <c r="L1014" s="91"/>
      <c r="M1014" s="91"/>
      <c r="N1014" s="92"/>
      <c r="O1014" s="89"/>
      <c r="R1014" t="b">
        <f t="shared" si="32"/>
        <v>0</v>
      </c>
    </row>
    <row r="1015" spans="1:18" ht="15" thickBot="1" x14ac:dyDescent="0.35">
      <c r="A1015" s="3" t="s">
        <v>1878</v>
      </c>
      <c r="B1015" s="3" t="s">
        <v>1145</v>
      </c>
      <c r="C1015" s="84">
        <f>IF(COUNTIF(Table8[Tag Number], A1015), 1, 0)</f>
        <v>0</v>
      </c>
      <c r="D1015" s="85">
        <f>IF(COUNTIF(Table9[Tag Number], A1015), 1, 0)</f>
        <v>0</v>
      </c>
      <c r="E1015" s="86">
        <f>IF(COUNTIF(Table10[Tag Number], A1015), 1, 0)</f>
        <v>0</v>
      </c>
      <c r="F1015" s="86">
        <f>IF(COUNTIF(Table11[Tag Number], A1015), 1, 0)</f>
        <v>0</v>
      </c>
      <c r="G1015" s="87">
        <f t="shared" si="33"/>
        <v>0</v>
      </c>
      <c r="H1015" s="88" t="str" cm="1">
        <f t="array" ref="H1015">_xlfn.IFS(OR(_xlfn.XLOOKUP(A1015,Table9[Tag Number],Table9[Status],"-",0)="Dead",
        _xlfn.XLOOKUP(A1015,Table10[Tag Number],Table10[Status],"-",0)="Dead",
        _xlfn.XLOOKUP(A1015,Table11[Tag Number],Table11[Status],"-",0)="Dead",
        _xlfn.XLOOKUP(A1015,Table8[Tag Number],Table8[Status],"-",0)="Dead"),"Dead",
     OR(_xlfn.XLOOKUP(A1015,Table11[Tag Number],Table11[Status],"-",0)="Alive",
        _xlfn.XLOOKUP(A1015,Table10[Tag Number],Table10[Status],"-",0)="Alive",
        _xlfn.XLOOKUP(A1015,Table9[Tag Number],Table9[Status],"-",0)="Alive",
        _xlfn.XLOOKUP(A1015,Table8[Tag Number],Table8[Status],"-",0)="Alive"),"Alive",
     OR(_xlfn.XLOOKUP(A1015,Table9[Tag Number],Table9[Status],"-",0)="-",
        _xlfn.XLOOKUP(A1015,Table10[Tag Number],Table10[Status],"-",0)="-",
        _xlfn.XLOOKUP(A1015,Table11[Tag Number],Table11[Status],"-",0)="-",
        _xlfn.XLOOKUP(A1015,Table8[Tag Number],Table8[Status],"-",0)="-"),
   "-")</f>
        <v>-</v>
      </c>
      <c r="I1015" s="88" t="str">
        <f>IF((_xlfn.XLOOKUP(B1015,[2]Sheet1!$A$2:$A$198,[2]Sheet1!$B$2:$B$198,"-",0)="Glade"),"Out","No")</f>
        <v>No</v>
      </c>
      <c r="J1015" s="90"/>
      <c r="K1015" s="91"/>
      <c r="L1015" s="91"/>
      <c r="M1015" s="91"/>
      <c r="N1015" s="92"/>
      <c r="O1015" s="89"/>
      <c r="R1015" t="b">
        <f t="shared" si="32"/>
        <v>0</v>
      </c>
    </row>
    <row r="1016" spans="1:18" ht="15" thickBot="1" x14ac:dyDescent="0.35">
      <c r="A1016" s="2" t="s">
        <v>1879</v>
      </c>
      <c r="B1016" s="2" t="s">
        <v>1137</v>
      </c>
      <c r="C1016" s="84">
        <f>IF(COUNTIF(Table8[Tag Number], A1016), 1, 0)</f>
        <v>0</v>
      </c>
      <c r="D1016" s="85">
        <f>IF(COUNTIF(Table9[Tag Number], A1016), 1, 0)</f>
        <v>0</v>
      </c>
      <c r="E1016" s="86">
        <f>IF(COUNTIF(Table10[Tag Number], A1016), 1, 0)</f>
        <v>0</v>
      </c>
      <c r="F1016" s="86">
        <f>IF(COUNTIF(Table11[Tag Number], A1016), 1, 0)</f>
        <v>0</v>
      </c>
      <c r="G1016" s="87">
        <f t="shared" si="33"/>
        <v>0</v>
      </c>
      <c r="H1016" s="88" t="str" cm="1">
        <f t="array" ref="H1016">_xlfn.IFS(OR(_xlfn.XLOOKUP(A1016,Table9[Tag Number],Table9[Status],"-",0)="Dead",
        _xlfn.XLOOKUP(A1016,Table10[Tag Number],Table10[Status],"-",0)="Dead",
        _xlfn.XLOOKUP(A1016,Table11[Tag Number],Table11[Status],"-",0)="Dead",
        _xlfn.XLOOKUP(A1016,Table8[Tag Number],Table8[Status],"-",0)="Dead"),"Dead",
     OR(_xlfn.XLOOKUP(A1016,Table11[Tag Number],Table11[Status],"-",0)="Alive",
        _xlfn.XLOOKUP(A1016,Table10[Tag Number],Table10[Status],"-",0)="Alive",
        _xlfn.XLOOKUP(A1016,Table9[Tag Number],Table9[Status],"-",0)="Alive",
        _xlfn.XLOOKUP(A1016,Table8[Tag Number],Table8[Status],"-",0)="Alive"),"Alive",
     OR(_xlfn.XLOOKUP(A1016,Table9[Tag Number],Table9[Status],"-",0)="-",
        _xlfn.XLOOKUP(A1016,Table10[Tag Number],Table10[Status],"-",0)="-",
        _xlfn.XLOOKUP(A1016,Table11[Tag Number],Table11[Status],"-",0)="-",
        _xlfn.XLOOKUP(A1016,Table8[Tag Number],Table8[Status],"-",0)="-"),
   "-")</f>
        <v>-</v>
      </c>
      <c r="I1016" s="88" t="str">
        <f>IF((_xlfn.XLOOKUP(B1016,[2]Sheet1!$A$2:$A$198,[2]Sheet1!$B$2:$B$198,"-",0)="Glade"),"Out","No")</f>
        <v>No</v>
      </c>
      <c r="J1016" s="90"/>
      <c r="K1016" s="91"/>
      <c r="L1016" s="91"/>
      <c r="M1016" s="91"/>
      <c r="N1016" s="92"/>
      <c r="O1016" s="89"/>
      <c r="R1016" t="b">
        <f t="shared" si="32"/>
        <v>0</v>
      </c>
    </row>
    <row r="1017" spans="1:18" ht="15" thickBot="1" x14ac:dyDescent="0.35">
      <c r="A1017" s="3" t="s">
        <v>1880</v>
      </c>
      <c r="B1017" s="3" t="s">
        <v>1145</v>
      </c>
      <c r="C1017" s="84">
        <f>IF(COUNTIF(Table8[Tag Number], A1017), 1, 0)</f>
        <v>0</v>
      </c>
      <c r="D1017" s="85">
        <f>IF(COUNTIF(Table9[Tag Number], A1017), 1, 0)</f>
        <v>0</v>
      </c>
      <c r="E1017" s="86">
        <f>IF(COUNTIF(Table10[Tag Number], A1017), 1, 0)</f>
        <v>0</v>
      </c>
      <c r="F1017" s="86">
        <f>IF(COUNTIF(Table11[Tag Number], A1017), 1, 0)</f>
        <v>0</v>
      </c>
      <c r="G1017" s="87">
        <f t="shared" si="33"/>
        <v>0</v>
      </c>
      <c r="H1017" s="88" t="str" cm="1">
        <f t="array" ref="H1017">_xlfn.IFS(OR(_xlfn.XLOOKUP(A1017,Table9[Tag Number],Table9[Status],"-",0)="Dead",
        _xlfn.XLOOKUP(A1017,Table10[Tag Number],Table10[Status],"-",0)="Dead",
        _xlfn.XLOOKUP(A1017,Table11[Tag Number],Table11[Status],"-",0)="Dead",
        _xlfn.XLOOKUP(A1017,Table8[Tag Number],Table8[Status],"-",0)="Dead"),"Dead",
     OR(_xlfn.XLOOKUP(A1017,Table11[Tag Number],Table11[Status],"-",0)="Alive",
        _xlfn.XLOOKUP(A1017,Table10[Tag Number],Table10[Status],"-",0)="Alive",
        _xlfn.XLOOKUP(A1017,Table9[Tag Number],Table9[Status],"-",0)="Alive",
        _xlfn.XLOOKUP(A1017,Table8[Tag Number],Table8[Status],"-",0)="Alive"),"Alive",
     OR(_xlfn.XLOOKUP(A1017,Table9[Tag Number],Table9[Status],"-",0)="-",
        _xlfn.XLOOKUP(A1017,Table10[Tag Number],Table10[Status],"-",0)="-",
        _xlfn.XLOOKUP(A1017,Table11[Tag Number],Table11[Status],"-",0)="-",
        _xlfn.XLOOKUP(A1017,Table8[Tag Number],Table8[Status],"-",0)="-"),
   "-")</f>
        <v>-</v>
      </c>
      <c r="I1017" s="88" t="str">
        <f>IF((_xlfn.XLOOKUP(B1017,[2]Sheet1!$A$2:$A$198,[2]Sheet1!$B$2:$B$198,"-",0)="Glade"),"Out","No")</f>
        <v>No</v>
      </c>
      <c r="J1017" s="90"/>
      <c r="K1017" s="91"/>
      <c r="L1017" s="91"/>
      <c r="M1017" s="91"/>
      <c r="N1017" s="92"/>
      <c r="O1017" s="89"/>
      <c r="R1017" t="b">
        <f t="shared" si="32"/>
        <v>0</v>
      </c>
    </row>
    <row r="1018" spans="1:18" ht="15" thickBot="1" x14ac:dyDescent="0.35">
      <c r="A1018" s="2" t="s">
        <v>1881</v>
      </c>
      <c r="B1018" s="2" t="s">
        <v>1145</v>
      </c>
      <c r="C1018" s="84">
        <f>IF(COUNTIF(Table8[Tag Number], A1018), 1, 0)</f>
        <v>0</v>
      </c>
      <c r="D1018" s="85">
        <f>IF(COUNTIF(Table9[Tag Number], A1018), 1, 0)</f>
        <v>0</v>
      </c>
      <c r="E1018" s="86">
        <f>IF(COUNTIF(Table10[Tag Number], A1018), 1, 0)</f>
        <v>0</v>
      </c>
      <c r="F1018" s="86">
        <f>IF(COUNTIF(Table11[Tag Number], A1018), 1, 0)</f>
        <v>0</v>
      </c>
      <c r="G1018" s="87">
        <f t="shared" si="33"/>
        <v>0</v>
      </c>
      <c r="H1018" s="88" t="str" cm="1">
        <f t="array" ref="H1018">_xlfn.IFS(OR(_xlfn.XLOOKUP(A1018,Table9[Tag Number],Table9[Status],"-",0)="Dead",
        _xlfn.XLOOKUP(A1018,Table10[Tag Number],Table10[Status],"-",0)="Dead",
        _xlfn.XLOOKUP(A1018,Table11[Tag Number],Table11[Status],"-",0)="Dead",
        _xlfn.XLOOKUP(A1018,Table8[Tag Number],Table8[Status],"-",0)="Dead"),"Dead",
     OR(_xlfn.XLOOKUP(A1018,Table11[Tag Number],Table11[Status],"-",0)="Alive",
        _xlfn.XLOOKUP(A1018,Table10[Tag Number],Table10[Status],"-",0)="Alive",
        _xlfn.XLOOKUP(A1018,Table9[Tag Number],Table9[Status],"-",0)="Alive",
        _xlfn.XLOOKUP(A1018,Table8[Tag Number],Table8[Status],"-",0)="Alive"),"Alive",
     OR(_xlfn.XLOOKUP(A1018,Table9[Tag Number],Table9[Status],"-",0)="-",
        _xlfn.XLOOKUP(A1018,Table10[Tag Number],Table10[Status],"-",0)="-",
        _xlfn.XLOOKUP(A1018,Table11[Tag Number],Table11[Status],"-",0)="-",
        _xlfn.XLOOKUP(A1018,Table8[Tag Number],Table8[Status],"-",0)="-"),
   "-")</f>
        <v>-</v>
      </c>
      <c r="I1018" s="88" t="str">
        <f>IF((_xlfn.XLOOKUP(B1018,[2]Sheet1!$A$2:$A$198,[2]Sheet1!$B$2:$B$198,"-",0)="Glade"),"Out","No")</f>
        <v>No</v>
      </c>
      <c r="J1018" s="90"/>
      <c r="K1018" s="91"/>
      <c r="L1018" s="91"/>
      <c r="M1018" s="91"/>
      <c r="N1018" s="92"/>
      <c r="O1018" s="89"/>
      <c r="R1018" t="b">
        <f t="shared" si="32"/>
        <v>0</v>
      </c>
    </row>
    <row r="1019" spans="1:18" ht="15" thickBot="1" x14ac:dyDescent="0.35">
      <c r="A1019" s="3" t="s">
        <v>1882</v>
      </c>
      <c r="B1019" s="3" t="s">
        <v>1145</v>
      </c>
      <c r="C1019" s="84">
        <f>IF(COUNTIF(Table8[Tag Number], A1019), 1, 0)</f>
        <v>0</v>
      </c>
      <c r="D1019" s="85">
        <f>IF(COUNTIF(Table9[Tag Number], A1019), 1, 0)</f>
        <v>0</v>
      </c>
      <c r="E1019" s="86">
        <f>IF(COUNTIF(Table10[Tag Number], A1019), 1, 0)</f>
        <v>0</v>
      </c>
      <c r="F1019" s="86">
        <f>IF(COUNTIF(Table11[Tag Number], A1019), 1, 0)</f>
        <v>0</v>
      </c>
      <c r="G1019" s="87">
        <f t="shared" si="33"/>
        <v>0</v>
      </c>
      <c r="H1019" s="88" t="str" cm="1">
        <f t="array" ref="H1019">_xlfn.IFS(OR(_xlfn.XLOOKUP(A1019,Table9[Tag Number],Table9[Status],"-",0)="Dead",
        _xlfn.XLOOKUP(A1019,Table10[Tag Number],Table10[Status],"-",0)="Dead",
        _xlfn.XLOOKUP(A1019,Table11[Tag Number],Table11[Status],"-",0)="Dead",
        _xlfn.XLOOKUP(A1019,Table8[Tag Number],Table8[Status],"-",0)="Dead"),"Dead",
     OR(_xlfn.XLOOKUP(A1019,Table11[Tag Number],Table11[Status],"-",0)="Alive",
        _xlfn.XLOOKUP(A1019,Table10[Tag Number],Table10[Status],"-",0)="Alive",
        _xlfn.XLOOKUP(A1019,Table9[Tag Number],Table9[Status],"-",0)="Alive",
        _xlfn.XLOOKUP(A1019,Table8[Tag Number],Table8[Status],"-",0)="Alive"),"Alive",
     OR(_xlfn.XLOOKUP(A1019,Table9[Tag Number],Table9[Status],"-",0)="-",
        _xlfn.XLOOKUP(A1019,Table10[Tag Number],Table10[Status],"-",0)="-",
        _xlfn.XLOOKUP(A1019,Table11[Tag Number],Table11[Status],"-",0)="-",
        _xlfn.XLOOKUP(A1019,Table8[Tag Number],Table8[Status],"-",0)="-"),
   "-")</f>
        <v>-</v>
      </c>
      <c r="I1019" s="88" t="str">
        <f>IF((_xlfn.XLOOKUP(B1019,[2]Sheet1!$A$2:$A$198,[2]Sheet1!$B$2:$B$198,"-",0)="Glade"),"Out","No")</f>
        <v>No</v>
      </c>
      <c r="J1019" s="90"/>
      <c r="K1019" s="91"/>
      <c r="L1019" s="91"/>
      <c r="M1019" s="91"/>
      <c r="N1019" s="92"/>
      <c r="O1019" s="89"/>
      <c r="R1019" t="b">
        <f t="shared" si="32"/>
        <v>0</v>
      </c>
    </row>
    <row r="1020" spans="1:18" ht="15" thickBot="1" x14ac:dyDescent="0.35">
      <c r="A1020" s="2" t="s">
        <v>184</v>
      </c>
      <c r="B1020" s="2" t="s">
        <v>1145</v>
      </c>
      <c r="C1020" s="84">
        <f>IF(COUNTIF(Table8[Tag Number], A1020), 1, 0)</f>
        <v>0</v>
      </c>
      <c r="D1020" s="85">
        <f>IF(COUNTIF(Table9[Tag Number], A1020), 1, 0)</f>
        <v>0</v>
      </c>
      <c r="E1020" s="86">
        <f>IF(COUNTIF(Table10[Tag Number], A1020), 1, 0)</f>
        <v>0</v>
      </c>
      <c r="F1020" s="86">
        <f>IF(COUNTIF(Table11[Tag Number], A1020), 1, 0)</f>
        <v>0</v>
      </c>
      <c r="G1020" s="87">
        <f t="shared" si="33"/>
        <v>0</v>
      </c>
      <c r="H1020" s="88" t="str" cm="1">
        <f t="array" ref="H1020">_xlfn.IFS(OR(_xlfn.XLOOKUP(A1020,Table9[Tag Number],Table9[Status],"-",0)="Dead",
        _xlfn.XLOOKUP(A1020,Table10[Tag Number],Table10[Status],"-",0)="Dead",
        _xlfn.XLOOKUP(A1020,Table11[Tag Number],Table11[Status],"-",0)="Dead",
        _xlfn.XLOOKUP(A1020,Table8[Tag Number],Table8[Status],"-",0)="Dead"),"Dead",
     OR(_xlfn.XLOOKUP(A1020,Table11[Tag Number],Table11[Status],"-",0)="Alive",
        _xlfn.XLOOKUP(A1020,Table10[Tag Number],Table10[Status],"-",0)="Alive",
        _xlfn.XLOOKUP(A1020,Table9[Tag Number],Table9[Status],"-",0)="Alive",
        _xlfn.XLOOKUP(A1020,Table8[Tag Number],Table8[Status],"-",0)="Alive"),"Alive",
     OR(_xlfn.XLOOKUP(A1020,Table9[Tag Number],Table9[Status],"-",0)="-",
        _xlfn.XLOOKUP(A1020,Table10[Tag Number],Table10[Status],"-",0)="-",
        _xlfn.XLOOKUP(A1020,Table11[Tag Number],Table11[Status],"-",0)="-",
        _xlfn.XLOOKUP(A1020,Table8[Tag Number],Table8[Status],"-",0)="-"),
   "-")</f>
        <v>-</v>
      </c>
      <c r="I1020" s="88" t="str">
        <f>IF((_xlfn.XLOOKUP(B1020,[2]Sheet1!$A$2:$A$198,[2]Sheet1!$B$2:$B$198,"-",0)="Glade"),"Out","No")</f>
        <v>No</v>
      </c>
      <c r="J1020" s="90"/>
      <c r="K1020" s="91"/>
      <c r="L1020" s="91"/>
      <c r="M1020" s="91"/>
      <c r="N1020" s="92"/>
      <c r="O1020" s="89"/>
      <c r="R1020" t="b">
        <f t="shared" si="32"/>
        <v>0</v>
      </c>
    </row>
    <row r="1021" spans="1:18" ht="15" thickBot="1" x14ac:dyDescent="0.35">
      <c r="A1021" s="3" t="s">
        <v>1883</v>
      </c>
      <c r="B1021" s="3" t="s">
        <v>1145</v>
      </c>
      <c r="C1021" s="84">
        <f>IF(COUNTIF(Table8[Tag Number], A1021), 1, 0)</f>
        <v>0</v>
      </c>
      <c r="D1021" s="85">
        <f>IF(COUNTIF(Table9[Tag Number], A1021), 1, 0)</f>
        <v>0</v>
      </c>
      <c r="E1021" s="86">
        <f>IF(COUNTIF(Table10[Tag Number], A1021), 1, 0)</f>
        <v>0</v>
      </c>
      <c r="F1021" s="86">
        <f>IF(COUNTIF(Table11[Tag Number], A1021), 1, 0)</f>
        <v>0</v>
      </c>
      <c r="G1021" s="87">
        <f t="shared" si="33"/>
        <v>0</v>
      </c>
      <c r="H1021" s="88" t="str" cm="1">
        <f t="array" ref="H1021">_xlfn.IFS(OR(_xlfn.XLOOKUP(A1021,Table9[Tag Number],Table9[Status],"-",0)="Dead",
        _xlfn.XLOOKUP(A1021,Table10[Tag Number],Table10[Status],"-",0)="Dead",
        _xlfn.XLOOKUP(A1021,Table11[Tag Number],Table11[Status],"-",0)="Dead",
        _xlfn.XLOOKUP(A1021,Table8[Tag Number],Table8[Status],"-",0)="Dead"),"Dead",
     OR(_xlfn.XLOOKUP(A1021,Table11[Tag Number],Table11[Status],"-",0)="Alive",
        _xlfn.XLOOKUP(A1021,Table10[Tag Number],Table10[Status],"-",0)="Alive",
        _xlfn.XLOOKUP(A1021,Table9[Tag Number],Table9[Status],"-",0)="Alive",
        _xlfn.XLOOKUP(A1021,Table8[Tag Number],Table8[Status],"-",0)="Alive"),"Alive",
     OR(_xlfn.XLOOKUP(A1021,Table9[Tag Number],Table9[Status],"-",0)="-",
        _xlfn.XLOOKUP(A1021,Table10[Tag Number],Table10[Status],"-",0)="-",
        _xlfn.XLOOKUP(A1021,Table11[Tag Number],Table11[Status],"-",0)="-",
        _xlfn.XLOOKUP(A1021,Table8[Tag Number],Table8[Status],"-",0)="-"),
   "-")</f>
        <v>-</v>
      </c>
      <c r="I1021" s="88" t="str">
        <f>IF((_xlfn.XLOOKUP(B1021,[2]Sheet1!$A$2:$A$198,[2]Sheet1!$B$2:$B$198,"-",0)="Glade"),"Out","No")</f>
        <v>No</v>
      </c>
      <c r="J1021" s="90"/>
      <c r="K1021" s="91"/>
      <c r="L1021" s="91"/>
      <c r="M1021" s="91"/>
      <c r="N1021" s="92"/>
      <c r="O1021" s="89"/>
      <c r="R1021" t="b">
        <f t="shared" si="32"/>
        <v>0</v>
      </c>
    </row>
    <row r="1022" spans="1:18" ht="15" thickBot="1" x14ac:dyDescent="0.35">
      <c r="A1022" s="2" t="s">
        <v>1884</v>
      </c>
      <c r="B1022" s="2" t="s">
        <v>1145</v>
      </c>
      <c r="C1022" s="84">
        <f>IF(COUNTIF(Table8[Tag Number], A1022), 1, 0)</f>
        <v>0</v>
      </c>
      <c r="D1022" s="85">
        <f>IF(COUNTIF(Table9[Tag Number], A1022), 1, 0)</f>
        <v>0</v>
      </c>
      <c r="E1022" s="86">
        <f>IF(COUNTIF(Table10[Tag Number], A1022), 1, 0)</f>
        <v>0</v>
      </c>
      <c r="F1022" s="86">
        <f>IF(COUNTIF(Table11[Tag Number], A1022), 1, 0)</f>
        <v>0</v>
      </c>
      <c r="G1022" s="87">
        <f t="shared" si="33"/>
        <v>0</v>
      </c>
      <c r="H1022" s="88" t="str" cm="1">
        <f t="array" ref="H1022">_xlfn.IFS(OR(_xlfn.XLOOKUP(A1022,Table9[Tag Number],Table9[Status],"-",0)="Dead",
        _xlfn.XLOOKUP(A1022,Table10[Tag Number],Table10[Status],"-",0)="Dead",
        _xlfn.XLOOKUP(A1022,Table11[Tag Number],Table11[Status],"-",0)="Dead",
        _xlfn.XLOOKUP(A1022,Table8[Tag Number],Table8[Status],"-",0)="Dead"),"Dead",
     OR(_xlfn.XLOOKUP(A1022,Table11[Tag Number],Table11[Status],"-",0)="Alive",
        _xlfn.XLOOKUP(A1022,Table10[Tag Number],Table10[Status],"-",0)="Alive",
        _xlfn.XLOOKUP(A1022,Table9[Tag Number],Table9[Status],"-",0)="Alive",
        _xlfn.XLOOKUP(A1022,Table8[Tag Number],Table8[Status],"-",0)="Alive"),"Alive",
     OR(_xlfn.XLOOKUP(A1022,Table9[Tag Number],Table9[Status],"-",0)="-",
        _xlfn.XLOOKUP(A1022,Table10[Tag Number],Table10[Status],"-",0)="-",
        _xlfn.XLOOKUP(A1022,Table11[Tag Number],Table11[Status],"-",0)="-",
        _xlfn.XLOOKUP(A1022,Table8[Tag Number],Table8[Status],"-",0)="-"),
   "-")</f>
        <v>-</v>
      </c>
      <c r="I1022" s="88" t="str">
        <f>IF((_xlfn.XLOOKUP(B1022,[2]Sheet1!$A$2:$A$198,[2]Sheet1!$B$2:$B$198,"-",0)="Glade"),"Out","No")</f>
        <v>No</v>
      </c>
      <c r="J1022" s="90"/>
      <c r="K1022" s="91"/>
      <c r="L1022" s="91"/>
      <c r="M1022" s="91"/>
      <c r="N1022" s="92"/>
      <c r="O1022" s="89"/>
      <c r="R1022" t="b">
        <f t="shared" si="32"/>
        <v>0</v>
      </c>
    </row>
    <row r="1023" spans="1:18" ht="15" thickBot="1" x14ac:dyDescent="0.35">
      <c r="A1023" s="3" t="s">
        <v>1885</v>
      </c>
      <c r="B1023" s="3" t="s">
        <v>1145</v>
      </c>
      <c r="C1023" s="84">
        <f>IF(COUNTIF(Table8[Tag Number], A1023), 1, 0)</f>
        <v>0</v>
      </c>
      <c r="D1023" s="85">
        <f>IF(COUNTIF(Table9[Tag Number], A1023), 1, 0)</f>
        <v>0</v>
      </c>
      <c r="E1023" s="86">
        <f>IF(COUNTIF(Table10[Tag Number], A1023), 1, 0)</f>
        <v>0</v>
      </c>
      <c r="F1023" s="86">
        <f>IF(COUNTIF(Table11[Tag Number], A1023), 1, 0)</f>
        <v>0</v>
      </c>
      <c r="G1023" s="87">
        <f t="shared" si="33"/>
        <v>0</v>
      </c>
      <c r="H1023" s="88" t="str" cm="1">
        <f t="array" ref="H1023">_xlfn.IFS(OR(_xlfn.XLOOKUP(A1023,Table9[Tag Number],Table9[Status],"-",0)="Dead",
        _xlfn.XLOOKUP(A1023,Table10[Tag Number],Table10[Status],"-",0)="Dead",
        _xlfn.XLOOKUP(A1023,Table11[Tag Number],Table11[Status],"-",0)="Dead",
        _xlfn.XLOOKUP(A1023,Table8[Tag Number],Table8[Status],"-",0)="Dead"),"Dead",
     OR(_xlfn.XLOOKUP(A1023,Table11[Tag Number],Table11[Status],"-",0)="Alive",
        _xlfn.XLOOKUP(A1023,Table10[Tag Number],Table10[Status],"-",0)="Alive",
        _xlfn.XLOOKUP(A1023,Table9[Tag Number],Table9[Status],"-",0)="Alive",
        _xlfn.XLOOKUP(A1023,Table8[Tag Number],Table8[Status],"-",0)="Alive"),"Alive",
     OR(_xlfn.XLOOKUP(A1023,Table9[Tag Number],Table9[Status],"-",0)="-",
        _xlfn.XLOOKUP(A1023,Table10[Tag Number],Table10[Status],"-",0)="-",
        _xlfn.XLOOKUP(A1023,Table11[Tag Number],Table11[Status],"-",0)="-",
        _xlfn.XLOOKUP(A1023,Table8[Tag Number],Table8[Status],"-",0)="-"),
   "-")</f>
        <v>-</v>
      </c>
      <c r="I1023" s="88" t="str">
        <f>IF((_xlfn.XLOOKUP(B1023,[2]Sheet1!$A$2:$A$198,[2]Sheet1!$B$2:$B$198,"-",0)="Glade"),"Out","No")</f>
        <v>No</v>
      </c>
      <c r="J1023" s="90"/>
      <c r="K1023" s="91"/>
      <c r="L1023" s="91"/>
      <c r="M1023" s="91"/>
      <c r="N1023" s="92"/>
      <c r="O1023" s="89"/>
      <c r="R1023" t="b">
        <f t="shared" si="32"/>
        <v>0</v>
      </c>
    </row>
    <row r="1024" spans="1:18" ht="15" thickBot="1" x14ac:dyDescent="0.35">
      <c r="A1024" s="2" t="s">
        <v>928</v>
      </c>
      <c r="B1024" s="2" t="s">
        <v>1137</v>
      </c>
      <c r="C1024" s="84">
        <f>IF(COUNTIF(Table8[Tag Number], A1024), 1, 0)</f>
        <v>1</v>
      </c>
      <c r="D1024" s="85">
        <f>IF(COUNTIF(Table9[Tag Number], A1024), 1, 0)</f>
        <v>0</v>
      </c>
      <c r="E1024" s="86">
        <f>IF(COUNTIF(Table10[Tag Number], A1024), 1, 0)</f>
        <v>0</v>
      </c>
      <c r="F1024" s="86">
        <f>IF(COUNTIF(Table11[Tag Number], A1024), 1, 0)</f>
        <v>0</v>
      </c>
      <c r="G1024" s="87">
        <f t="shared" si="33"/>
        <v>1</v>
      </c>
      <c r="H1024" s="88" t="str" cm="1">
        <f t="array" ref="H1024">_xlfn.IFS(OR(_xlfn.XLOOKUP(A1024,Table9[Tag Number],Table9[Status],"-",0)="Dead",
        _xlfn.XLOOKUP(A1024,Table10[Tag Number],Table10[Status],"-",0)="Dead",
        _xlfn.XLOOKUP(A1024,Table11[Tag Number],Table11[Status],"-",0)="Dead",
        _xlfn.XLOOKUP(A1024,Table8[Tag Number],Table8[Status],"-",0)="Dead"),"Dead",
     OR(_xlfn.XLOOKUP(A1024,Table11[Tag Number],Table11[Status],"-",0)="Alive",
        _xlfn.XLOOKUP(A1024,Table10[Tag Number],Table10[Status],"-",0)="Alive",
        _xlfn.XLOOKUP(A1024,Table9[Tag Number],Table9[Status],"-",0)="Alive",
        _xlfn.XLOOKUP(A1024,Table8[Tag Number],Table8[Status],"-",0)="Alive"),"Alive",
     OR(_xlfn.XLOOKUP(A1024,Table9[Tag Number],Table9[Status],"-",0)="-",
        _xlfn.XLOOKUP(A1024,Table10[Tag Number],Table10[Status],"-",0)="-",
        _xlfn.XLOOKUP(A1024,Table11[Tag Number],Table11[Status],"-",0)="-",
        _xlfn.XLOOKUP(A1024,Table8[Tag Number],Table8[Status],"-",0)="-"),
   "-")</f>
        <v>Alive</v>
      </c>
      <c r="I1024" s="88" t="str">
        <f>IF((_xlfn.XLOOKUP(B1024,[2]Sheet1!$A$2:$A$198,[2]Sheet1!$B$2:$B$198,"-",0)="Glade"),"Out","No")</f>
        <v>No</v>
      </c>
      <c r="J1024" s="90"/>
      <c r="K1024" s="91"/>
      <c r="L1024" s="91"/>
      <c r="M1024" s="91"/>
      <c r="N1024" s="92"/>
      <c r="O1024" s="89"/>
      <c r="R1024" t="b">
        <f t="shared" si="32"/>
        <v>0</v>
      </c>
    </row>
    <row r="1025" spans="1:18" ht="15" thickBot="1" x14ac:dyDescent="0.35">
      <c r="A1025" s="3" t="s">
        <v>1886</v>
      </c>
      <c r="B1025" s="3" t="s">
        <v>1145</v>
      </c>
      <c r="C1025" s="84">
        <f>IF(COUNTIF(Table8[Tag Number], A1025), 1, 0)</f>
        <v>0</v>
      </c>
      <c r="D1025" s="85">
        <f>IF(COUNTIF(Table9[Tag Number], A1025), 1, 0)</f>
        <v>0</v>
      </c>
      <c r="E1025" s="86">
        <f>IF(COUNTIF(Table10[Tag Number], A1025), 1, 0)</f>
        <v>0</v>
      </c>
      <c r="F1025" s="86">
        <f>IF(COUNTIF(Table11[Tag Number], A1025), 1, 0)</f>
        <v>0</v>
      </c>
      <c r="G1025" s="87">
        <f t="shared" si="33"/>
        <v>0</v>
      </c>
      <c r="H1025" s="88" t="str" cm="1">
        <f t="array" ref="H1025">_xlfn.IFS(OR(_xlfn.XLOOKUP(A1025,Table9[Tag Number],Table9[Status],"-",0)="Dead",
        _xlfn.XLOOKUP(A1025,Table10[Tag Number],Table10[Status],"-",0)="Dead",
        _xlfn.XLOOKUP(A1025,Table11[Tag Number],Table11[Status],"-",0)="Dead",
        _xlfn.XLOOKUP(A1025,Table8[Tag Number],Table8[Status],"-",0)="Dead"),"Dead",
     OR(_xlfn.XLOOKUP(A1025,Table11[Tag Number],Table11[Status],"-",0)="Alive",
        _xlfn.XLOOKUP(A1025,Table10[Tag Number],Table10[Status],"-",0)="Alive",
        _xlfn.XLOOKUP(A1025,Table9[Tag Number],Table9[Status],"-",0)="Alive",
        _xlfn.XLOOKUP(A1025,Table8[Tag Number],Table8[Status],"-",0)="Alive"),"Alive",
     OR(_xlfn.XLOOKUP(A1025,Table9[Tag Number],Table9[Status],"-",0)="-",
        _xlfn.XLOOKUP(A1025,Table10[Tag Number],Table10[Status],"-",0)="-",
        _xlfn.XLOOKUP(A1025,Table11[Tag Number],Table11[Status],"-",0)="-",
        _xlfn.XLOOKUP(A1025,Table8[Tag Number],Table8[Status],"-",0)="-"),
   "-")</f>
        <v>-</v>
      </c>
      <c r="I1025" s="88" t="str">
        <f>IF((_xlfn.XLOOKUP(B1025,[2]Sheet1!$A$2:$A$198,[2]Sheet1!$B$2:$B$198,"-",0)="Glade"),"Out","No")</f>
        <v>No</v>
      </c>
      <c r="J1025" s="90"/>
      <c r="K1025" s="91"/>
      <c r="L1025" s="91"/>
      <c r="M1025" s="91"/>
      <c r="N1025" s="92"/>
      <c r="O1025" s="89"/>
      <c r="R1025" t="b">
        <f t="shared" si="32"/>
        <v>0</v>
      </c>
    </row>
    <row r="1026" spans="1:18" ht="15" thickBot="1" x14ac:dyDescent="0.35">
      <c r="A1026" s="2" t="s">
        <v>1887</v>
      </c>
      <c r="B1026" s="2" t="s">
        <v>1145</v>
      </c>
      <c r="C1026" s="84">
        <f>IF(COUNTIF(Table8[Tag Number], A1026), 1, 0)</f>
        <v>0</v>
      </c>
      <c r="D1026" s="85">
        <f>IF(COUNTIF(Table9[Tag Number], A1026), 1, 0)</f>
        <v>0</v>
      </c>
      <c r="E1026" s="86">
        <f>IF(COUNTIF(Table10[Tag Number], A1026), 1, 0)</f>
        <v>0</v>
      </c>
      <c r="F1026" s="86">
        <f>IF(COUNTIF(Table11[Tag Number], A1026), 1, 0)</f>
        <v>0</v>
      </c>
      <c r="G1026" s="87">
        <f t="shared" si="33"/>
        <v>0</v>
      </c>
      <c r="H1026" s="88" t="str" cm="1">
        <f t="array" ref="H1026">_xlfn.IFS(OR(_xlfn.XLOOKUP(A1026,Table9[Tag Number],Table9[Status],"-",0)="Dead",
        _xlfn.XLOOKUP(A1026,Table10[Tag Number],Table10[Status],"-",0)="Dead",
        _xlfn.XLOOKUP(A1026,Table11[Tag Number],Table11[Status],"-",0)="Dead",
        _xlfn.XLOOKUP(A1026,Table8[Tag Number],Table8[Status],"-",0)="Dead"),"Dead",
     OR(_xlfn.XLOOKUP(A1026,Table11[Tag Number],Table11[Status],"-",0)="Alive",
        _xlfn.XLOOKUP(A1026,Table10[Tag Number],Table10[Status],"-",0)="Alive",
        _xlfn.XLOOKUP(A1026,Table9[Tag Number],Table9[Status],"-",0)="Alive",
        _xlfn.XLOOKUP(A1026,Table8[Tag Number],Table8[Status],"-",0)="Alive"),"Alive",
     OR(_xlfn.XLOOKUP(A1026,Table9[Tag Number],Table9[Status],"-",0)="-",
        _xlfn.XLOOKUP(A1026,Table10[Tag Number],Table10[Status],"-",0)="-",
        _xlfn.XLOOKUP(A1026,Table11[Tag Number],Table11[Status],"-",0)="-",
        _xlfn.XLOOKUP(A1026,Table8[Tag Number],Table8[Status],"-",0)="-"),
   "-")</f>
        <v>-</v>
      </c>
      <c r="I1026" s="88" t="str">
        <f>IF((_xlfn.XLOOKUP(B1026,[2]Sheet1!$A$2:$A$198,[2]Sheet1!$B$2:$B$198,"-",0)="Glade"),"Out","No")</f>
        <v>No</v>
      </c>
      <c r="J1026" s="90"/>
      <c r="K1026" s="91"/>
      <c r="L1026" s="91"/>
      <c r="M1026" s="91"/>
      <c r="N1026" s="92"/>
      <c r="O1026" s="89"/>
      <c r="R1026" t="b">
        <f t="shared" si="32"/>
        <v>0</v>
      </c>
    </row>
    <row r="1027" spans="1:18" ht="15" thickBot="1" x14ac:dyDescent="0.35">
      <c r="A1027" s="3" t="s">
        <v>1888</v>
      </c>
      <c r="B1027" s="3" t="s">
        <v>1145</v>
      </c>
      <c r="C1027" s="84">
        <f>IF(COUNTIF(Table8[Tag Number], A1027), 1, 0)</f>
        <v>0</v>
      </c>
      <c r="D1027" s="85">
        <f>IF(COUNTIF(Table9[Tag Number], A1027), 1, 0)</f>
        <v>0</v>
      </c>
      <c r="E1027" s="86">
        <f>IF(COUNTIF(Table10[Tag Number], A1027), 1, 0)</f>
        <v>0</v>
      </c>
      <c r="F1027" s="86">
        <f>IF(COUNTIF(Table11[Tag Number], A1027), 1, 0)</f>
        <v>0</v>
      </c>
      <c r="G1027" s="87">
        <f t="shared" si="33"/>
        <v>0</v>
      </c>
      <c r="H1027" s="88" t="str" cm="1">
        <f t="array" ref="H1027">_xlfn.IFS(OR(_xlfn.XLOOKUP(A1027,Table9[Tag Number],Table9[Status],"-",0)="Dead",
        _xlfn.XLOOKUP(A1027,Table10[Tag Number],Table10[Status],"-",0)="Dead",
        _xlfn.XLOOKUP(A1027,Table11[Tag Number],Table11[Status],"-",0)="Dead",
        _xlfn.XLOOKUP(A1027,Table8[Tag Number],Table8[Status],"-",0)="Dead"),"Dead",
     OR(_xlfn.XLOOKUP(A1027,Table11[Tag Number],Table11[Status],"-",0)="Alive",
        _xlfn.XLOOKUP(A1027,Table10[Tag Number],Table10[Status],"-",0)="Alive",
        _xlfn.XLOOKUP(A1027,Table9[Tag Number],Table9[Status],"-",0)="Alive",
        _xlfn.XLOOKUP(A1027,Table8[Tag Number],Table8[Status],"-",0)="Alive"),"Alive",
     OR(_xlfn.XLOOKUP(A1027,Table9[Tag Number],Table9[Status],"-",0)="-",
        _xlfn.XLOOKUP(A1027,Table10[Tag Number],Table10[Status],"-",0)="-",
        _xlfn.XLOOKUP(A1027,Table11[Tag Number],Table11[Status],"-",0)="-",
        _xlfn.XLOOKUP(A1027,Table8[Tag Number],Table8[Status],"-",0)="-"),
   "-")</f>
        <v>-</v>
      </c>
      <c r="I1027" s="88" t="str">
        <f>IF((_xlfn.XLOOKUP(B1027,[2]Sheet1!$A$2:$A$198,[2]Sheet1!$B$2:$B$198,"-",0)="Glade"),"Out","No")</f>
        <v>No</v>
      </c>
      <c r="J1027" s="90"/>
      <c r="K1027" s="91"/>
      <c r="L1027" s="91"/>
      <c r="M1027" s="91"/>
      <c r="N1027" s="92"/>
      <c r="O1027" s="89"/>
      <c r="R1027" t="b">
        <f t="shared" si="32"/>
        <v>0</v>
      </c>
    </row>
    <row r="1028" spans="1:18" ht="15" thickBot="1" x14ac:dyDescent="0.35">
      <c r="A1028" s="2" t="s">
        <v>741</v>
      </c>
      <c r="B1028" s="2" t="s">
        <v>1137</v>
      </c>
      <c r="C1028" s="84">
        <f>IF(COUNTIF(Table8[Tag Number], A1028), 1, 0)</f>
        <v>0</v>
      </c>
      <c r="D1028" s="85">
        <f>IF(COUNTIF(Table9[Tag Number], A1028), 1, 0)</f>
        <v>1</v>
      </c>
      <c r="E1028" s="86">
        <f>IF(COUNTIF(Table10[Tag Number], A1028), 1, 0)</f>
        <v>1</v>
      </c>
      <c r="F1028" s="86">
        <f>IF(COUNTIF(Table11[Tag Number], A1028), 1, 0)</f>
        <v>0</v>
      </c>
      <c r="G1028" s="87">
        <f t="shared" si="33"/>
        <v>2</v>
      </c>
      <c r="H1028" s="88" t="str" cm="1">
        <f t="array" ref="H1028">_xlfn.IFS(OR(_xlfn.XLOOKUP(A1028,Table9[Tag Number],Table9[Status],"-",0)="Dead",
        _xlfn.XLOOKUP(A1028,Table10[Tag Number],Table10[Status],"-",0)="Dead",
        _xlfn.XLOOKUP(A1028,Table11[Tag Number],Table11[Status],"-",0)="Dead",
        _xlfn.XLOOKUP(A1028,Table8[Tag Number],Table8[Status],"-",0)="Dead"),"Dead",
     OR(_xlfn.XLOOKUP(A1028,Table11[Tag Number],Table11[Status],"-",0)="Alive",
        _xlfn.XLOOKUP(A1028,Table10[Tag Number],Table10[Status],"-",0)="Alive",
        _xlfn.XLOOKUP(A1028,Table9[Tag Number],Table9[Status],"-",0)="Alive",
        _xlfn.XLOOKUP(A1028,Table8[Tag Number],Table8[Status],"-",0)="Alive"),"Alive",
     OR(_xlfn.XLOOKUP(A1028,Table9[Tag Number],Table9[Status],"-",0)="-",
        _xlfn.XLOOKUP(A1028,Table10[Tag Number],Table10[Status],"-",0)="-",
        _xlfn.XLOOKUP(A1028,Table11[Tag Number],Table11[Status],"-",0)="-",
        _xlfn.XLOOKUP(A1028,Table8[Tag Number],Table8[Status],"-",0)="-"),
   "-")</f>
        <v>Alive</v>
      </c>
      <c r="I1028" s="88" t="str">
        <f>IF((_xlfn.XLOOKUP(B1028,[2]Sheet1!$A$2:$A$198,[2]Sheet1!$B$2:$B$198,"-",0)="Glade"),"Out","No")</f>
        <v>No</v>
      </c>
      <c r="J1028" s="90"/>
      <c r="K1028" s="91"/>
      <c r="L1028" s="91"/>
      <c r="M1028" s="91"/>
      <c r="N1028" s="92"/>
      <c r="O1028" s="89"/>
      <c r="R1028" t="str">
        <f t="shared" ref="R1028:R1091" si="34">IF(G1028&gt;1,A1028)</f>
        <v>C036</v>
      </c>
    </row>
    <row r="1029" spans="1:18" ht="15" thickBot="1" x14ac:dyDescent="0.35">
      <c r="A1029" s="3" t="s">
        <v>266</v>
      </c>
      <c r="B1029" s="3" t="s">
        <v>1145</v>
      </c>
      <c r="C1029" s="84">
        <f>IF(COUNTIF(Table8[Tag Number], A1029), 1, 0)</f>
        <v>0</v>
      </c>
      <c r="D1029" s="85">
        <f>IF(COUNTIF(Table9[Tag Number], A1029), 1, 0)</f>
        <v>0</v>
      </c>
      <c r="E1029" s="86">
        <f>IF(COUNTIF(Table10[Tag Number], A1029), 1, 0)</f>
        <v>0</v>
      </c>
      <c r="F1029" s="86">
        <f>IF(COUNTIF(Table11[Tag Number], A1029), 1, 0)</f>
        <v>0</v>
      </c>
      <c r="G1029" s="87">
        <f t="shared" ref="G1029:G1092" si="35">SUM(C1029:F1029)</f>
        <v>0</v>
      </c>
      <c r="H1029" s="88" t="str" cm="1">
        <f t="array" ref="H1029">_xlfn.IFS(OR(_xlfn.XLOOKUP(A1029,Table9[Tag Number],Table9[Status],"-",0)="Dead",
        _xlfn.XLOOKUP(A1029,Table10[Tag Number],Table10[Status],"-",0)="Dead",
        _xlfn.XLOOKUP(A1029,Table11[Tag Number],Table11[Status],"-",0)="Dead",
        _xlfn.XLOOKUP(A1029,Table8[Tag Number],Table8[Status],"-",0)="Dead"),"Dead",
     OR(_xlfn.XLOOKUP(A1029,Table11[Tag Number],Table11[Status],"-",0)="Alive",
        _xlfn.XLOOKUP(A1029,Table10[Tag Number],Table10[Status],"-",0)="Alive",
        _xlfn.XLOOKUP(A1029,Table9[Tag Number],Table9[Status],"-",0)="Alive",
        _xlfn.XLOOKUP(A1029,Table8[Tag Number],Table8[Status],"-",0)="Alive"),"Alive",
     OR(_xlfn.XLOOKUP(A1029,Table9[Tag Number],Table9[Status],"-",0)="-",
        _xlfn.XLOOKUP(A1029,Table10[Tag Number],Table10[Status],"-",0)="-",
        _xlfn.XLOOKUP(A1029,Table11[Tag Number],Table11[Status],"-",0)="-",
        _xlfn.XLOOKUP(A1029,Table8[Tag Number],Table8[Status],"-",0)="-"),
   "-")</f>
        <v>-</v>
      </c>
      <c r="I1029" s="88" t="str">
        <f>IF((_xlfn.XLOOKUP(B1029,[2]Sheet1!$A$2:$A$198,[2]Sheet1!$B$2:$B$198,"-",0)="Glade"),"Out","No")</f>
        <v>No</v>
      </c>
      <c r="J1029" s="90"/>
      <c r="K1029" s="91"/>
      <c r="L1029" s="91"/>
      <c r="M1029" s="91"/>
      <c r="N1029" s="92"/>
      <c r="O1029" s="89"/>
      <c r="R1029" t="b">
        <f t="shared" si="34"/>
        <v>0</v>
      </c>
    </row>
    <row r="1030" spans="1:18" ht="15" thickBot="1" x14ac:dyDescent="0.35">
      <c r="A1030" s="2" t="s">
        <v>1889</v>
      </c>
      <c r="B1030" s="2" t="s">
        <v>1145</v>
      </c>
      <c r="C1030" s="84">
        <f>IF(COUNTIF(Table8[Tag Number], A1030), 1, 0)</f>
        <v>0</v>
      </c>
      <c r="D1030" s="85">
        <f>IF(COUNTIF(Table9[Tag Number], A1030), 1, 0)</f>
        <v>0</v>
      </c>
      <c r="E1030" s="86">
        <f>IF(COUNTIF(Table10[Tag Number], A1030), 1, 0)</f>
        <v>0</v>
      </c>
      <c r="F1030" s="86">
        <f>IF(COUNTIF(Table11[Tag Number], A1030), 1, 0)</f>
        <v>0</v>
      </c>
      <c r="G1030" s="87">
        <f t="shared" si="35"/>
        <v>0</v>
      </c>
      <c r="H1030" s="88" t="str" cm="1">
        <f t="array" ref="H1030">_xlfn.IFS(OR(_xlfn.XLOOKUP(A1030,Table9[Tag Number],Table9[Status],"-",0)="Dead",
        _xlfn.XLOOKUP(A1030,Table10[Tag Number],Table10[Status],"-",0)="Dead",
        _xlfn.XLOOKUP(A1030,Table11[Tag Number],Table11[Status],"-",0)="Dead",
        _xlfn.XLOOKUP(A1030,Table8[Tag Number],Table8[Status],"-",0)="Dead"),"Dead",
     OR(_xlfn.XLOOKUP(A1030,Table11[Tag Number],Table11[Status],"-",0)="Alive",
        _xlfn.XLOOKUP(A1030,Table10[Tag Number],Table10[Status],"-",0)="Alive",
        _xlfn.XLOOKUP(A1030,Table9[Tag Number],Table9[Status],"-",0)="Alive",
        _xlfn.XLOOKUP(A1030,Table8[Tag Number],Table8[Status],"-",0)="Alive"),"Alive",
     OR(_xlfn.XLOOKUP(A1030,Table9[Tag Number],Table9[Status],"-",0)="-",
        _xlfn.XLOOKUP(A1030,Table10[Tag Number],Table10[Status],"-",0)="-",
        _xlfn.XLOOKUP(A1030,Table11[Tag Number],Table11[Status],"-",0)="-",
        _xlfn.XLOOKUP(A1030,Table8[Tag Number],Table8[Status],"-",0)="-"),
   "-")</f>
        <v>-</v>
      </c>
      <c r="I1030" s="88" t="str">
        <f>IF((_xlfn.XLOOKUP(B1030,[2]Sheet1!$A$2:$A$198,[2]Sheet1!$B$2:$B$198,"-",0)="Glade"),"Out","No")</f>
        <v>No</v>
      </c>
      <c r="J1030" s="90"/>
      <c r="K1030" s="91"/>
      <c r="L1030" s="91"/>
      <c r="M1030" s="91"/>
      <c r="N1030" s="92"/>
      <c r="O1030" s="89"/>
      <c r="R1030" t="b">
        <f t="shared" si="34"/>
        <v>0</v>
      </c>
    </row>
    <row r="1031" spans="1:18" ht="15" thickBot="1" x14ac:dyDescent="0.35">
      <c r="A1031" s="3" t="s">
        <v>1890</v>
      </c>
      <c r="B1031" s="3" t="s">
        <v>1145</v>
      </c>
      <c r="C1031" s="84">
        <f>IF(COUNTIF(Table8[Tag Number], A1031), 1, 0)</f>
        <v>0</v>
      </c>
      <c r="D1031" s="85">
        <f>IF(COUNTIF(Table9[Tag Number], A1031), 1, 0)</f>
        <v>0</v>
      </c>
      <c r="E1031" s="86">
        <f>IF(COUNTIF(Table10[Tag Number], A1031), 1, 0)</f>
        <v>0</v>
      </c>
      <c r="F1031" s="86">
        <f>IF(COUNTIF(Table11[Tag Number], A1031), 1, 0)</f>
        <v>0</v>
      </c>
      <c r="G1031" s="87">
        <f t="shared" si="35"/>
        <v>0</v>
      </c>
      <c r="H1031" s="88" t="str" cm="1">
        <f t="array" ref="H1031">_xlfn.IFS(OR(_xlfn.XLOOKUP(A1031,Table9[Tag Number],Table9[Status],"-",0)="Dead",
        _xlfn.XLOOKUP(A1031,Table10[Tag Number],Table10[Status],"-",0)="Dead",
        _xlfn.XLOOKUP(A1031,Table11[Tag Number],Table11[Status],"-",0)="Dead",
        _xlfn.XLOOKUP(A1031,Table8[Tag Number],Table8[Status],"-",0)="Dead"),"Dead",
     OR(_xlfn.XLOOKUP(A1031,Table11[Tag Number],Table11[Status],"-",0)="Alive",
        _xlfn.XLOOKUP(A1031,Table10[Tag Number],Table10[Status],"-",0)="Alive",
        _xlfn.XLOOKUP(A1031,Table9[Tag Number],Table9[Status],"-",0)="Alive",
        _xlfn.XLOOKUP(A1031,Table8[Tag Number],Table8[Status],"-",0)="Alive"),"Alive",
     OR(_xlfn.XLOOKUP(A1031,Table9[Tag Number],Table9[Status],"-",0)="-",
        _xlfn.XLOOKUP(A1031,Table10[Tag Number],Table10[Status],"-",0)="-",
        _xlfn.XLOOKUP(A1031,Table11[Tag Number],Table11[Status],"-",0)="-",
        _xlfn.XLOOKUP(A1031,Table8[Tag Number],Table8[Status],"-",0)="-"),
   "-")</f>
        <v>-</v>
      </c>
      <c r="I1031" s="88" t="str">
        <f>IF((_xlfn.XLOOKUP(B1031,[2]Sheet1!$A$2:$A$198,[2]Sheet1!$B$2:$B$198,"-",0)="Glade"),"Out","No")</f>
        <v>No</v>
      </c>
      <c r="J1031" s="90"/>
      <c r="K1031" s="91"/>
      <c r="L1031" s="91"/>
      <c r="M1031" s="91"/>
      <c r="N1031" s="92"/>
      <c r="O1031" s="89"/>
      <c r="R1031" t="b">
        <f t="shared" si="34"/>
        <v>0</v>
      </c>
    </row>
    <row r="1032" spans="1:18" ht="15" thickBot="1" x14ac:dyDescent="0.35">
      <c r="A1032" s="2" t="s">
        <v>491</v>
      </c>
      <c r="B1032" s="2" t="s">
        <v>1137</v>
      </c>
      <c r="C1032" s="84">
        <f>IF(COUNTIF(Table8[Tag Number], A1032), 1, 0)</f>
        <v>0</v>
      </c>
      <c r="D1032" s="85">
        <f>IF(COUNTIF(Table9[Tag Number], A1032), 1, 0)</f>
        <v>0</v>
      </c>
      <c r="E1032" s="86">
        <f>IF(COUNTIF(Table10[Tag Number], A1032), 1, 0)</f>
        <v>1</v>
      </c>
      <c r="F1032" s="86">
        <f>IF(COUNTIF(Table11[Tag Number], A1032), 1, 0)</f>
        <v>0</v>
      </c>
      <c r="G1032" s="87">
        <f t="shared" si="35"/>
        <v>1</v>
      </c>
      <c r="H1032" s="88" t="str" cm="1">
        <f t="array" ref="H1032">_xlfn.IFS(OR(_xlfn.XLOOKUP(A1032,Table9[Tag Number],Table9[Status],"-",0)="Dead",
        _xlfn.XLOOKUP(A1032,Table10[Tag Number],Table10[Status],"-",0)="Dead",
        _xlfn.XLOOKUP(A1032,Table11[Tag Number],Table11[Status],"-",0)="Dead",
        _xlfn.XLOOKUP(A1032,Table8[Tag Number],Table8[Status],"-",0)="Dead"),"Dead",
     OR(_xlfn.XLOOKUP(A1032,Table11[Tag Number],Table11[Status],"-",0)="Alive",
        _xlfn.XLOOKUP(A1032,Table10[Tag Number],Table10[Status],"-",0)="Alive",
        _xlfn.XLOOKUP(A1032,Table9[Tag Number],Table9[Status],"-",0)="Alive",
        _xlfn.XLOOKUP(A1032,Table8[Tag Number],Table8[Status],"-",0)="Alive"),"Alive",
     OR(_xlfn.XLOOKUP(A1032,Table9[Tag Number],Table9[Status],"-",0)="-",
        _xlfn.XLOOKUP(A1032,Table10[Tag Number],Table10[Status],"-",0)="-",
        _xlfn.XLOOKUP(A1032,Table11[Tag Number],Table11[Status],"-",0)="-",
        _xlfn.XLOOKUP(A1032,Table8[Tag Number],Table8[Status],"-",0)="-"),
   "-")</f>
        <v>Alive</v>
      </c>
      <c r="I1032" s="88" t="str">
        <f>IF((_xlfn.XLOOKUP(B1032,[2]Sheet1!$A$2:$A$198,[2]Sheet1!$B$2:$B$198,"-",0)="Glade"),"Out","No")</f>
        <v>No</v>
      </c>
      <c r="J1032" s="90"/>
      <c r="K1032" s="91"/>
      <c r="L1032" s="91"/>
      <c r="M1032" s="91"/>
      <c r="N1032" s="92"/>
      <c r="O1032" s="89"/>
      <c r="R1032" t="b">
        <f t="shared" si="34"/>
        <v>0</v>
      </c>
    </row>
    <row r="1033" spans="1:18" ht="15" thickBot="1" x14ac:dyDescent="0.35">
      <c r="A1033" s="3" t="s">
        <v>1891</v>
      </c>
      <c r="B1033" s="3" t="s">
        <v>1145</v>
      </c>
      <c r="C1033" s="84">
        <f>IF(COUNTIF(Table8[Tag Number], A1033), 1, 0)</f>
        <v>0</v>
      </c>
      <c r="D1033" s="85">
        <f>IF(COUNTIF(Table9[Tag Number], A1033), 1, 0)</f>
        <v>0</v>
      </c>
      <c r="E1033" s="86">
        <f>IF(COUNTIF(Table10[Tag Number], A1033), 1, 0)</f>
        <v>0</v>
      </c>
      <c r="F1033" s="86">
        <f>IF(COUNTIF(Table11[Tag Number], A1033), 1, 0)</f>
        <v>0</v>
      </c>
      <c r="G1033" s="87">
        <f t="shared" si="35"/>
        <v>0</v>
      </c>
      <c r="H1033" s="88" t="str" cm="1">
        <f t="array" ref="H1033">_xlfn.IFS(OR(_xlfn.XLOOKUP(A1033,Table9[Tag Number],Table9[Status],"-",0)="Dead",
        _xlfn.XLOOKUP(A1033,Table10[Tag Number],Table10[Status],"-",0)="Dead",
        _xlfn.XLOOKUP(A1033,Table11[Tag Number],Table11[Status],"-",0)="Dead",
        _xlfn.XLOOKUP(A1033,Table8[Tag Number],Table8[Status],"-",0)="Dead"),"Dead",
     OR(_xlfn.XLOOKUP(A1033,Table11[Tag Number],Table11[Status],"-",0)="Alive",
        _xlfn.XLOOKUP(A1033,Table10[Tag Number],Table10[Status],"-",0)="Alive",
        _xlfn.XLOOKUP(A1033,Table9[Tag Number],Table9[Status],"-",0)="Alive",
        _xlfn.XLOOKUP(A1033,Table8[Tag Number],Table8[Status],"-",0)="Alive"),"Alive",
     OR(_xlfn.XLOOKUP(A1033,Table9[Tag Number],Table9[Status],"-",0)="-",
        _xlfn.XLOOKUP(A1033,Table10[Tag Number],Table10[Status],"-",0)="-",
        _xlfn.XLOOKUP(A1033,Table11[Tag Number],Table11[Status],"-",0)="-",
        _xlfn.XLOOKUP(A1033,Table8[Tag Number],Table8[Status],"-",0)="-"),
   "-")</f>
        <v>-</v>
      </c>
      <c r="I1033" s="88" t="str">
        <f>IF((_xlfn.XLOOKUP(B1033,[2]Sheet1!$A$2:$A$198,[2]Sheet1!$B$2:$B$198,"-",0)="Glade"),"Out","No")</f>
        <v>No</v>
      </c>
      <c r="J1033" s="90"/>
      <c r="K1033" s="91"/>
      <c r="L1033" s="91"/>
      <c r="M1033" s="91"/>
      <c r="N1033" s="92"/>
      <c r="O1033" s="89"/>
      <c r="R1033" t="b">
        <f t="shared" si="34"/>
        <v>0</v>
      </c>
    </row>
    <row r="1034" spans="1:18" ht="15" thickBot="1" x14ac:dyDescent="0.35">
      <c r="A1034" s="2" t="s">
        <v>992</v>
      </c>
      <c r="B1034" s="2" t="s">
        <v>1137</v>
      </c>
      <c r="C1034" s="84">
        <f>IF(COUNTIF(Table8[Tag Number], A1034), 1, 0)</f>
        <v>0</v>
      </c>
      <c r="D1034" s="85">
        <f>IF(COUNTIF(Table9[Tag Number], A1034), 1, 0)</f>
        <v>1</v>
      </c>
      <c r="E1034" s="86">
        <f>IF(COUNTIF(Table10[Tag Number], A1034), 1, 0)</f>
        <v>0</v>
      </c>
      <c r="F1034" s="86">
        <f>IF(COUNTIF(Table11[Tag Number], A1034), 1, 0)</f>
        <v>0</v>
      </c>
      <c r="G1034" s="87">
        <f t="shared" si="35"/>
        <v>1</v>
      </c>
      <c r="H1034" s="88" t="str" cm="1">
        <f t="array" ref="H1034">_xlfn.IFS(OR(_xlfn.XLOOKUP(A1034,Table9[Tag Number],Table9[Status],"-",0)="Dead",
        _xlfn.XLOOKUP(A1034,Table10[Tag Number],Table10[Status],"-",0)="Dead",
        _xlfn.XLOOKUP(A1034,Table11[Tag Number],Table11[Status],"-",0)="Dead",
        _xlfn.XLOOKUP(A1034,Table8[Tag Number],Table8[Status],"-",0)="Dead"),"Dead",
     OR(_xlfn.XLOOKUP(A1034,Table11[Tag Number],Table11[Status],"-",0)="Alive",
        _xlfn.XLOOKUP(A1034,Table10[Tag Number],Table10[Status],"-",0)="Alive",
        _xlfn.XLOOKUP(A1034,Table9[Tag Number],Table9[Status],"-",0)="Alive",
        _xlfn.XLOOKUP(A1034,Table8[Tag Number],Table8[Status],"-",0)="Alive"),"Alive",
     OR(_xlfn.XLOOKUP(A1034,Table9[Tag Number],Table9[Status],"-",0)="-",
        _xlfn.XLOOKUP(A1034,Table10[Tag Number],Table10[Status],"-",0)="-",
        _xlfn.XLOOKUP(A1034,Table11[Tag Number],Table11[Status],"-",0)="-",
        _xlfn.XLOOKUP(A1034,Table8[Tag Number],Table8[Status],"-",0)="-"),
   "-")</f>
        <v>Alive</v>
      </c>
      <c r="I1034" s="88" t="str">
        <f>IF((_xlfn.XLOOKUP(B1034,[2]Sheet1!$A$2:$A$198,[2]Sheet1!$B$2:$B$198,"-",0)="Glade"),"Out","No")</f>
        <v>No</v>
      </c>
      <c r="J1034" s="90"/>
      <c r="K1034" s="91"/>
      <c r="L1034" s="91"/>
      <c r="M1034" s="91"/>
      <c r="N1034" s="92"/>
      <c r="O1034" s="89"/>
      <c r="R1034" t="b">
        <f t="shared" si="34"/>
        <v>0</v>
      </c>
    </row>
    <row r="1035" spans="1:18" ht="15" thickBot="1" x14ac:dyDescent="0.35">
      <c r="A1035" s="3" t="s">
        <v>1892</v>
      </c>
      <c r="B1035" s="3" t="s">
        <v>1137</v>
      </c>
      <c r="C1035" s="84">
        <f>IF(COUNTIF(Table8[Tag Number], A1035), 1, 0)</f>
        <v>0</v>
      </c>
      <c r="D1035" s="85">
        <f>IF(COUNTIF(Table9[Tag Number], A1035), 1, 0)</f>
        <v>0</v>
      </c>
      <c r="E1035" s="86">
        <f>IF(COUNTIF(Table10[Tag Number], A1035), 1, 0)</f>
        <v>0</v>
      </c>
      <c r="F1035" s="86">
        <f>IF(COUNTIF(Table11[Tag Number], A1035), 1, 0)</f>
        <v>0</v>
      </c>
      <c r="G1035" s="87">
        <f t="shared" si="35"/>
        <v>0</v>
      </c>
      <c r="H1035" s="88" t="str" cm="1">
        <f t="array" ref="H1035">_xlfn.IFS(OR(_xlfn.XLOOKUP(A1035,Table9[Tag Number],Table9[Status],"-",0)="Dead",
        _xlfn.XLOOKUP(A1035,Table10[Tag Number],Table10[Status],"-",0)="Dead",
        _xlfn.XLOOKUP(A1035,Table11[Tag Number],Table11[Status],"-",0)="Dead",
        _xlfn.XLOOKUP(A1035,Table8[Tag Number],Table8[Status],"-",0)="Dead"),"Dead",
     OR(_xlfn.XLOOKUP(A1035,Table11[Tag Number],Table11[Status],"-",0)="Alive",
        _xlfn.XLOOKUP(A1035,Table10[Tag Number],Table10[Status],"-",0)="Alive",
        _xlfn.XLOOKUP(A1035,Table9[Tag Number],Table9[Status],"-",0)="Alive",
        _xlfn.XLOOKUP(A1035,Table8[Tag Number],Table8[Status],"-",0)="Alive"),"Alive",
     OR(_xlfn.XLOOKUP(A1035,Table9[Tag Number],Table9[Status],"-",0)="-",
        _xlfn.XLOOKUP(A1035,Table10[Tag Number],Table10[Status],"-",0)="-",
        _xlfn.XLOOKUP(A1035,Table11[Tag Number],Table11[Status],"-",0)="-",
        _xlfn.XLOOKUP(A1035,Table8[Tag Number],Table8[Status],"-",0)="-"),
   "-")</f>
        <v>-</v>
      </c>
      <c r="I1035" s="88" t="str">
        <f>IF((_xlfn.XLOOKUP(B1035,[2]Sheet1!$A$2:$A$198,[2]Sheet1!$B$2:$B$198,"-",0)="Glade"),"Out","No")</f>
        <v>No</v>
      </c>
      <c r="J1035" s="90"/>
      <c r="K1035" s="91"/>
      <c r="L1035" s="91"/>
      <c r="M1035" s="91"/>
      <c r="N1035" s="92"/>
      <c r="O1035" s="89"/>
      <c r="R1035" t="b">
        <f t="shared" si="34"/>
        <v>0</v>
      </c>
    </row>
    <row r="1036" spans="1:18" ht="15" thickBot="1" x14ac:dyDescent="0.35">
      <c r="A1036" s="2" t="s">
        <v>1893</v>
      </c>
      <c r="B1036" s="2" t="s">
        <v>1145</v>
      </c>
      <c r="C1036" s="84">
        <f>IF(COUNTIF(Table8[Tag Number], A1036), 1, 0)</f>
        <v>0</v>
      </c>
      <c r="D1036" s="85">
        <f>IF(COUNTIF(Table9[Tag Number], A1036), 1, 0)</f>
        <v>0</v>
      </c>
      <c r="E1036" s="86">
        <f>IF(COUNTIF(Table10[Tag Number], A1036), 1, 0)</f>
        <v>0</v>
      </c>
      <c r="F1036" s="86">
        <f>IF(COUNTIF(Table11[Tag Number], A1036), 1, 0)</f>
        <v>0</v>
      </c>
      <c r="G1036" s="87">
        <f t="shared" si="35"/>
        <v>0</v>
      </c>
      <c r="H1036" s="88" t="str" cm="1">
        <f t="array" ref="H1036">_xlfn.IFS(OR(_xlfn.XLOOKUP(A1036,Table9[Tag Number],Table9[Status],"-",0)="Dead",
        _xlfn.XLOOKUP(A1036,Table10[Tag Number],Table10[Status],"-",0)="Dead",
        _xlfn.XLOOKUP(A1036,Table11[Tag Number],Table11[Status],"-",0)="Dead",
        _xlfn.XLOOKUP(A1036,Table8[Tag Number],Table8[Status],"-",0)="Dead"),"Dead",
     OR(_xlfn.XLOOKUP(A1036,Table11[Tag Number],Table11[Status],"-",0)="Alive",
        _xlfn.XLOOKUP(A1036,Table10[Tag Number],Table10[Status],"-",0)="Alive",
        _xlfn.XLOOKUP(A1036,Table9[Tag Number],Table9[Status],"-",0)="Alive",
        _xlfn.XLOOKUP(A1036,Table8[Tag Number],Table8[Status],"-",0)="Alive"),"Alive",
     OR(_xlfn.XLOOKUP(A1036,Table9[Tag Number],Table9[Status],"-",0)="-",
        _xlfn.XLOOKUP(A1036,Table10[Tag Number],Table10[Status],"-",0)="-",
        _xlfn.XLOOKUP(A1036,Table11[Tag Number],Table11[Status],"-",0)="-",
        _xlfn.XLOOKUP(A1036,Table8[Tag Number],Table8[Status],"-",0)="-"),
   "-")</f>
        <v>-</v>
      </c>
      <c r="I1036" s="88" t="str">
        <f>IF((_xlfn.XLOOKUP(B1036,[2]Sheet1!$A$2:$A$198,[2]Sheet1!$B$2:$B$198,"-",0)="Glade"),"Out","No")</f>
        <v>No</v>
      </c>
      <c r="J1036" s="90"/>
      <c r="K1036" s="91"/>
      <c r="L1036" s="91"/>
      <c r="M1036" s="91"/>
      <c r="N1036" s="92"/>
      <c r="O1036" s="89"/>
      <c r="R1036" t="b">
        <f t="shared" si="34"/>
        <v>0</v>
      </c>
    </row>
    <row r="1037" spans="1:18" ht="15" thickBot="1" x14ac:dyDescent="0.35">
      <c r="A1037" s="3" t="s">
        <v>518</v>
      </c>
      <c r="B1037" s="3" t="s">
        <v>1137</v>
      </c>
      <c r="C1037" s="84">
        <f>IF(COUNTIF(Table8[Tag Number], A1037), 1, 0)</f>
        <v>0</v>
      </c>
      <c r="D1037" s="85">
        <f>IF(COUNTIF(Table9[Tag Number], A1037), 1, 0)</f>
        <v>0</v>
      </c>
      <c r="E1037" s="86">
        <f>IF(COUNTIF(Table10[Tag Number], A1037), 1, 0)</f>
        <v>1</v>
      </c>
      <c r="F1037" s="86">
        <f>IF(COUNTIF(Table11[Tag Number], A1037), 1, 0)</f>
        <v>0</v>
      </c>
      <c r="G1037" s="87">
        <f t="shared" si="35"/>
        <v>1</v>
      </c>
      <c r="H1037" s="88" t="str" cm="1">
        <f t="array" ref="H1037">_xlfn.IFS(OR(_xlfn.XLOOKUP(A1037,Table9[Tag Number],Table9[Status],"-",0)="Dead",
        _xlfn.XLOOKUP(A1037,Table10[Tag Number],Table10[Status],"-",0)="Dead",
        _xlfn.XLOOKUP(A1037,Table11[Tag Number],Table11[Status],"-",0)="Dead",
        _xlfn.XLOOKUP(A1037,Table8[Tag Number],Table8[Status],"-",0)="Dead"),"Dead",
     OR(_xlfn.XLOOKUP(A1037,Table11[Tag Number],Table11[Status],"-",0)="Alive",
        _xlfn.XLOOKUP(A1037,Table10[Tag Number],Table10[Status],"-",0)="Alive",
        _xlfn.XLOOKUP(A1037,Table9[Tag Number],Table9[Status],"-",0)="Alive",
        _xlfn.XLOOKUP(A1037,Table8[Tag Number],Table8[Status],"-",0)="Alive"),"Alive",
     OR(_xlfn.XLOOKUP(A1037,Table9[Tag Number],Table9[Status],"-",0)="-",
        _xlfn.XLOOKUP(A1037,Table10[Tag Number],Table10[Status],"-",0)="-",
        _xlfn.XLOOKUP(A1037,Table11[Tag Number],Table11[Status],"-",0)="-",
        _xlfn.XLOOKUP(A1037,Table8[Tag Number],Table8[Status],"-",0)="-"),
   "-")</f>
        <v>Alive</v>
      </c>
      <c r="I1037" s="88" t="str">
        <f>IF((_xlfn.XLOOKUP(B1037,[2]Sheet1!$A$2:$A$198,[2]Sheet1!$B$2:$B$198,"-",0)="Glade"),"Out","No")</f>
        <v>No</v>
      </c>
      <c r="J1037" s="90"/>
      <c r="K1037" s="91"/>
      <c r="L1037" s="91"/>
      <c r="M1037" s="91"/>
      <c r="N1037" s="92"/>
      <c r="O1037" s="89"/>
      <c r="R1037" t="b">
        <f t="shared" si="34"/>
        <v>0</v>
      </c>
    </row>
    <row r="1038" spans="1:18" ht="15" thickBot="1" x14ac:dyDescent="0.35">
      <c r="A1038" s="2" t="s">
        <v>1894</v>
      </c>
      <c r="B1038" s="2" t="s">
        <v>1145</v>
      </c>
      <c r="C1038" s="84">
        <f>IF(COUNTIF(Table8[Tag Number], A1038), 1, 0)</f>
        <v>0</v>
      </c>
      <c r="D1038" s="85">
        <f>IF(COUNTIF(Table9[Tag Number], A1038), 1, 0)</f>
        <v>0</v>
      </c>
      <c r="E1038" s="86">
        <f>IF(COUNTIF(Table10[Tag Number], A1038), 1, 0)</f>
        <v>0</v>
      </c>
      <c r="F1038" s="86">
        <f>IF(COUNTIF(Table11[Tag Number], A1038), 1, 0)</f>
        <v>0</v>
      </c>
      <c r="G1038" s="87">
        <f t="shared" si="35"/>
        <v>0</v>
      </c>
      <c r="H1038" s="88" t="str" cm="1">
        <f t="array" ref="H1038">_xlfn.IFS(OR(_xlfn.XLOOKUP(A1038,Table9[Tag Number],Table9[Status],"-",0)="Dead",
        _xlfn.XLOOKUP(A1038,Table10[Tag Number],Table10[Status],"-",0)="Dead",
        _xlfn.XLOOKUP(A1038,Table11[Tag Number],Table11[Status],"-",0)="Dead",
        _xlfn.XLOOKUP(A1038,Table8[Tag Number],Table8[Status],"-",0)="Dead"),"Dead",
     OR(_xlfn.XLOOKUP(A1038,Table11[Tag Number],Table11[Status],"-",0)="Alive",
        _xlfn.XLOOKUP(A1038,Table10[Tag Number],Table10[Status],"-",0)="Alive",
        _xlfn.XLOOKUP(A1038,Table9[Tag Number],Table9[Status],"-",0)="Alive",
        _xlfn.XLOOKUP(A1038,Table8[Tag Number],Table8[Status],"-",0)="Alive"),"Alive",
     OR(_xlfn.XLOOKUP(A1038,Table9[Tag Number],Table9[Status],"-",0)="-",
        _xlfn.XLOOKUP(A1038,Table10[Tag Number],Table10[Status],"-",0)="-",
        _xlfn.XLOOKUP(A1038,Table11[Tag Number],Table11[Status],"-",0)="-",
        _xlfn.XLOOKUP(A1038,Table8[Tag Number],Table8[Status],"-",0)="-"),
   "-")</f>
        <v>-</v>
      </c>
      <c r="I1038" s="88" t="str">
        <f>IF((_xlfn.XLOOKUP(B1038,[2]Sheet1!$A$2:$A$198,[2]Sheet1!$B$2:$B$198,"-",0)="Glade"),"Out","No")</f>
        <v>No</v>
      </c>
      <c r="J1038" s="90"/>
      <c r="K1038" s="91"/>
      <c r="L1038" s="91"/>
      <c r="M1038" s="91"/>
      <c r="N1038" s="92"/>
      <c r="O1038" s="89"/>
      <c r="R1038" t="b">
        <f t="shared" si="34"/>
        <v>0</v>
      </c>
    </row>
    <row r="1039" spans="1:18" ht="15" thickBot="1" x14ac:dyDescent="0.35">
      <c r="A1039" s="3" t="s">
        <v>1895</v>
      </c>
      <c r="B1039" s="3" t="s">
        <v>1145</v>
      </c>
      <c r="C1039" s="84">
        <f>IF(COUNTIF(Table8[Tag Number], A1039), 1, 0)</f>
        <v>0</v>
      </c>
      <c r="D1039" s="85">
        <f>IF(COUNTIF(Table9[Tag Number], A1039), 1, 0)</f>
        <v>0</v>
      </c>
      <c r="E1039" s="86">
        <f>IF(COUNTIF(Table10[Tag Number], A1039), 1, 0)</f>
        <v>0</v>
      </c>
      <c r="F1039" s="86">
        <f>IF(COUNTIF(Table11[Tag Number], A1039), 1, 0)</f>
        <v>0</v>
      </c>
      <c r="G1039" s="87">
        <f t="shared" si="35"/>
        <v>0</v>
      </c>
      <c r="H1039" s="88" t="str" cm="1">
        <f t="array" ref="H1039">_xlfn.IFS(OR(_xlfn.XLOOKUP(A1039,Table9[Tag Number],Table9[Status],"-",0)="Dead",
        _xlfn.XLOOKUP(A1039,Table10[Tag Number],Table10[Status],"-",0)="Dead",
        _xlfn.XLOOKUP(A1039,Table11[Tag Number],Table11[Status],"-",0)="Dead",
        _xlfn.XLOOKUP(A1039,Table8[Tag Number],Table8[Status],"-",0)="Dead"),"Dead",
     OR(_xlfn.XLOOKUP(A1039,Table11[Tag Number],Table11[Status],"-",0)="Alive",
        _xlfn.XLOOKUP(A1039,Table10[Tag Number],Table10[Status],"-",0)="Alive",
        _xlfn.XLOOKUP(A1039,Table9[Tag Number],Table9[Status],"-",0)="Alive",
        _xlfn.XLOOKUP(A1039,Table8[Tag Number],Table8[Status],"-",0)="Alive"),"Alive",
     OR(_xlfn.XLOOKUP(A1039,Table9[Tag Number],Table9[Status],"-",0)="-",
        _xlfn.XLOOKUP(A1039,Table10[Tag Number],Table10[Status],"-",0)="-",
        _xlfn.XLOOKUP(A1039,Table11[Tag Number],Table11[Status],"-",0)="-",
        _xlfn.XLOOKUP(A1039,Table8[Tag Number],Table8[Status],"-",0)="-"),
   "-")</f>
        <v>-</v>
      </c>
      <c r="I1039" s="88" t="str">
        <f>IF((_xlfn.XLOOKUP(B1039,[2]Sheet1!$A$2:$A$198,[2]Sheet1!$B$2:$B$198,"-",0)="Glade"),"Out","No")</f>
        <v>No</v>
      </c>
      <c r="J1039" s="90"/>
      <c r="K1039" s="91"/>
      <c r="L1039" s="91"/>
      <c r="M1039" s="91"/>
      <c r="N1039" s="92"/>
      <c r="O1039" s="89"/>
      <c r="R1039" t="b">
        <f t="shared" si="34"/>
        <v>0</v>
      </c>
    </row>
    <row r="1040" spans="1:18" ht="15" thickBot="1" x14ac:dyDescent="0.35">
      <c r="A1040" s="2" t="s">
        <v>1896</v>
      </c>
      <c r="B1040" s="2" t="s">
        <v>1145</v>
      </c>
      <c r="C1040" s="84">
        <f>IF(COUNTIF(Table8[Tag Number], A1040), 1, 0)</f>
        <v>0</v>
      </c>
      <c r="D1040" s="85">
        <f>IF(COUNTIF(Table9[Tag Number], A1040), 1, 0)</f>
        <v>0</v>
      </c>
      <c r="E1040" s="86">
        <f>IF(COUNTIF(Table10[Tag Number], A1040), 1, 0)</f>
        <v>0</v>
      </c>
      <c r="F1040" s="86">
        <f>IF(COUNTIF(Table11[Tag Number], A1040), 1, 0)</f>
        <v>0</v>
      </c>
      <c r="G1040" s="87">
        <f t="shared" si="35"/>
        <v>0</v>
      </c>
      <c r="H1040" s="88" t="str" cm="1">
        <f t="array" ref="H1040">_xlfn.IFS(OR(_xlfn.XLOOKUP(A1040,Table9[Tag Number],Table9[Status],"-",0)="Dead",
        _xlfn.XLOOKUP(A1040,Table10[Tag Number],Table10[Status],"-",0)="Dead",
        _xlfn.XLOOKUP(A1040,Table11[Tag Number],Table11[Status],"-",0)="Dead",
        _xlfn.XLOOKUP(A1040,Table8[Tag Number],Table8[Status],"-",0)="Dead"),"Dead",
     OR(_xlfn.XLOOKUP(A1040,Table11[Tag Number],Table11[Status],"-",0)="Alive",
        _xlfn.XLOOKUP(A1040,Table10[Tag Number],Table10[Status],"-",0)="Alive",
        _xlfn.XLOOKUP(A1040,Table9[Tag Number],Table9[Status],"-",0)="Alive",
        _xlfn.XLOOKUP(A1040,Table8[Tag Number],Table8[Status],"-",0)="Alive"),"Alive",
     OR(_xlfn.XLOOKUP(A1040,Table9[Tag Number],Table9[Status],"-",0)="-",
        _xlfn.XLOOKUP(A1040,Table10[Tag Number],Table10[Status],"-",0)="-",
        _xlfn.XLOOKUP(A1040,Table11[Tag Number],Table11[Status],"-",0)="-",
        _xlfn.XLOOKUP(A1040,Table8[Tag Number],Table8[Status],"-",0)="-"),
   "-")</f>
        <v>-</v>
      </c>
      <c r="I1040" s="88" t="str">
        <f>IF((_xlfn.XLOOKUP(B1040,[2]Sheet1!$A$2:$A$198,[2]Sheet1!$B$2:$B$198,"-",0)="Glade"),"Out","No")</f>
        <v>No</v>
      </c>
      <c r="J1040" s="90"/>
      <c r="K1040" s="91"/>
      <c r="L1040" s="91"/>
      <c r="M1040" s="91"/>
      <c r="N1040" s="92"/>
      <c r="O1040" s="89"/>
      <c r="R1040" t="b">
        <f t="shared" si="34"/>
        <v>0</v>
      </c>
    </row>
    <row r="1041" spans="1:18" ht="15" thickBot="1" x14ac:dyDescent="0.35">
      <c r="A1041" s="3" t="s">
        <v>1897</v>
      </c>
      <c r="B1041" s="3" t="s">
        <v>1137</v>
      </c>
      <c r="C1041" s="84">
        <f>IF(COUNTIF(Table8[Tag Number], A1041), 1, 0)</f>
        <v>0</v>
      </c>
      <c r="D1041" s="85">
        <f>IF(COUNTIF(Table9[Tag Number], A1041), 1, 0)</f>
        <v>0</v>
      </c>
      <c r="E1041" s="86">
        <f>IF(COUNTIF(Table10[Tag Number], A1041), 1, 0)</f>
        <v>0</v>
      </c>
      <c r="F1041" s="86">
        <f>IF(COUNTIF(Table11[Tag Number], A1041), 1, 0)</f>
        <v>0</v>
      </c>
      <c r="G1041" s="87">
        <f t="shared" si="35"/>
        <v>0</v>
      </c>
      <c r="H1041" s="88" t="str" cm="1">
        <f t="array" ref="H1041">_xlfn.IFS(OR(_xlfn.XLOOKUP(A1041,Table9[Tag Number],Table9[Status],"-",0)="Dead",
        _xlfn.XLOOKUP(A1041,Table10[Tag Number],Table10[Status],"-",0)="Dead",
        _xlfn.XLOOKUP(A1041,Table11[Tag Number],Table11[Status],"-",0)="Dead",
        _xlfn.XLOOKUP(A1041,Table8[Tag Number],Table8[Status],"-",0)="Dead"),"Dead",
     OR(_xlfn.XLOOKUP(A1041,Table11[Tag Number],Table11[Status],"-",0)="Alive",
        _xlfn.XLOOKUP(A1041,Table10[Tag Number],Table10[Status],"-",0)="Alive",
        _xlfn.XLOOKUP(A1041,Table9[Tag Number],Table9[Status],"-",0)="Alive",
        _xlfn.XLOOKUP(A1041,Table8[Tag Number],Table8[Status],"-",0)="Alive"),"Alive",
     OR(_xlfn.XLOOKUP(A1041,Table9[Tag Number],Table9[Status],"-",0)="-",
        _xlfn.XLOOKUP(A1041,Table10[Tag Number],Table10[Status],"-",0)="-",
        _xlfn.XLOOKUP(A1041,Table11[Tag Number],Table11[Status],"-",0)="-",
        _xlfn.XLOOKUP(A1041,Table8[Tag Number],Table8[Status],"-",0)="-"),
   "-")</f>
        <v>-</v>
      </c>
      <c r="I1041" s="88" t="str">
        <f>IF((_xlfn.XLOOKUP(B1041,[2]Sheet1!$A$2:$A$198,[2]Sheet1!$B$2:$B$198,"-",0)="Glade"),"Out","No")</f>
        <v>No</v>
      </c>
      <c r="J1041" s="90"/>
      <c r="K1041" s="91"/>
      <c r="L1041" s="91"/>
      <c r="M1041" s="91"/>
      <c r="N1041" s="92"/>
      <c r="O1041" s="89"/>
      <c r="R1041" t="b">
        <f t="shared" si="34"/>
        <v>0</v>
      </c>
    </row>
    <row r="1042" spans="1:18" ht="15" thickBot="1" x14ac:dyDescent="0.35">
      <c r="A1042" s="2" t="s">
        <v>1898</v>
      </c>
      <c r="B1042" s="2" t="s">
        <v>1145</v>
      </c>
      <c r="C1042" s="84">
        <f>IF(COUNTIF(Table8[Tag Number], A1042), 1, 0)</f>
        <v>0</v>
      </c>
      <c r="D1042" s="85">
        <f>IF(COUNTIF(Table9[Tag Number], A1042), 1, 0)</f>
        <v>0</v>
      </c>
      <c r="E1042" s="86">
        <f>IF(COUNTIF(Table10[Tag Number], A1042), 1, 0)</f>
        <v>0</v>
      </c>
      <c r="F1042" s="86">
        <f>IF(COUNTIF(Table11[Tag Number], A1042), 1, 0)</f>
        <v>0</v>
      </c>
      <c r="G1042" s="87">
        <f t="shared" si="35"/>
        <v>0</v>
      </c>
      <c r="H1042" s="88" t="str" cm="1">
        <f t="array" ref="H1042">_xlfn.IFS(OR(_xlfn.XLOOKUP(A1042,Table9[Tag Number],Table9[Status],"-",0)="Dead",
        _xlfn.XLOOKUP(A1042,Table10[Tag Number],Table10[Status],"-",0)="Dead",
        _xlfn.XLOOKUP(A1042,Table11[Tag Number],Table11[Status],"-",0)="Dead",
        _xlfn.XLOOKUP(A1042,Table8[Tag Number],Table8[Status],"-",0)="Dead"),"Dead",
     OR(_xlfn.XLOOKUP(A1042,Table11[Tag Number],Table11[Status],"-",0)="Alive",
        _xlfn.XLOOKUP(A1042,Table10[Tag Number],Table10[Status],"-",0)="Alive",
        _xlfn.XLOOKUP(A1042,Table9[Tag Number],Table9[Status],"-",0)="Alive",
        _xlfn.XLOOKUP(A1042,Table8[Tag Number],Table8[Status],"-",0)="Alive"),"Alive",
     OR(_xlfn.XLOOKUP(A1042,Table9[Tag Number],Table9[Status],"-",0)="-",
        _xlfn.XLOOKUP(A1042,Table10[Tag Number],Table10[Status],"-",0)="-",
        _xlfn.XLOOKUP(A1042,Table11[Tag Number],Table11[Status],"-",0)="-",
        _xlfn.XLOOKUP(A1042,Table8[Tag Number],Table8[Status],"-",0)="-"),
   "-")</f>
        <v>-</v>
      </c>
      <c r="I1042" s="88" t="str">
        <f>IF((_xlfn.XLOOKUP(B1042,[2]Sheet1!$A$2:$A$198,[2]Sheet1!$B$2:$B$198,"-",0)="Glade"),"Out","No")</f>
        <v>No</v>
      </c>
      <c r="J1042" s="90"/>
      <c r="K1042" s="91"/>
      <c r="L1042" s="91"/>
      <c r="M1042" s="91"/>
      <c r="N1042" s="92"/>
      <c r="O1042" s="89"/>
      <c r="R1042" t="b">
        <f t="shared" si="34"/>
        <v>0</v>
      </c>
    </row>
    <row r="1043" spans="1:18" ht="15" thickBot="1" x14ac:dyDescent="0.35">
      <c r="A1043" s="3" t="s">
        <v>418</v>
      </c>
      <c r="B1043" s="3" t="s">
        <v>1137</v>
      </c>
      <c r="C1043" s="84">
        <f>IF(COUNTIF(Table8[Tag Number], A1043), 1, 0)</f>
        <v>1</v>
      </c>
      <c r="D1043" s="85">
        <f>IF(COUNTIF(Table9[Tag Number], A1043), 1, 0)</f>
        <v>0</v>
      </c>
      <c r="E1043" s="86">
        <f>IF(COUNTIF(Table10[Tag Number], A1043), 1, 0)</f>
        <v>0</v>
      </c>
      <c r="F1043" s="86">
        <f>IF(COUNTIF(Table11[Tag Number], A1043), 1, 0)</f>
        <v>0</v>
      </c>
      <c r="G1043" s="87">
        <f t="shared" si="35"/>
        <v>1</v>
      </c>
      <c r="H1043" s="88" t="str" cm="1">
        <f t="array" ref="H1043">_xlfn.IFS(OR(_xlfn.XLOOKUP(A1043,Table9[Tag Number],Table9[Status],"-",0)="Dead",
        _xlfn.XLOOKUP(A1043,Table10[Tag Number],Table10[Status],"-",0)="Dead",
        _xlfn.XLOOKUP(A1043,Table11[Tag Number],Table11[Status],"-",0)="Dead",
        _xlfn.XLOOKUP(A1043,Table8[Tag Number],Table8[Status],"-",0)="Dead"),"Dead",
     OR(_xlfn.XLOOKUP(A1043,Table11[Tag Number],Table11[Status],"-",0)="Alive",
        _xlfn.XLOOKUP(A1043,Table10[Tag Number],Table10[Status],"-",0)="Alive",
        _xlfn.XLOOKUP(A1043,Table9[Tag Number],Table9[Status],"-",0)="Alive",
        _xlfn.XLOOKUP(A1043,Table8[Tag Number],Table8[Status],"-",0)="Alive"),"Alive",
     OR(_xlfn.XLOOKUP(A1043,Table9[Tag Number],Table9[Status],"-",0)="-",
        _xlfn.XLOOKUP(A1043,Table10[Tag Number],Table10[Status],"-",0)="-",
        _xlfn.XLOOKUP(A1043,Table11[Tag Number],Table11[Status],"-",0)="-",
        _xlfn.XLOOKUP(A1043,Table8[Tag Number],Table8[Status],"-",0)="-"),
   "-")</f>
        <v>Alive</v>
      </c>
      <c r="I1043" s="88" t="str">
        <f>IF((_xlfn.XLOOKUP(B1043,[2]Sheet1!$A$2:$A$198,[2]Sheet1!$B$2:$B$198,"-",0)="Glade"),"Out","No")</f>
        <v>No</v>
      </c>
      <c r="J1043" s="90"/>
      <c r="K1043" s="91"/>
      <c r="L1043" s="91"/>
      <c r="M1043" s="91"/>
      <c r="N1043" s="92"/>
      <c r="O1043" s="89"/>
      <c r="R1043" t="b">
        <f t="shared" si="34"/>
        <v>0</v>
      </c>
    </row>
    <row r="1044" spans="1:18" ht="15" thickBot="1" x14ac:dyDescent="0.35">
      <c r="A1044" s="2" t="s">
        <v>1899</v>
      </c>
      <c r="B1044" s="2" t="s">
        <v>1145</v>
      </c>
      <c r="C1044" s="84">
        <f>IF(COUNTIF(Table8[Tag Number], A1044), 1, 0)</f>
        <v>0</v>
      </c>
      <c r="D1044" s="85">
        <f>IF(COUNTIF(Table9[Tag Number], A1044), 1, 0)</f>
        <v>0</v>
      </c>
      <c r="E1044" s="86">
        <f>IF(COUNTIF(Table10[Tag Number], A1044), 1, 0)</f>
        <v>0</v>
      </c>
      <c r="F1044" s="86">
        <f>IF(COUNTIF(Table11[Tag Number], A1044), 1, 0)</f>
        <v>0</v>
      </c>
      <c r="G1044" s="87">
        <f t="shared" si="35"/>
        <v>0</v>
      </c>
      <c r="H1044" s="88" t="str" cm="1">
        <f t="array" ref="H1044">_xlfn.IFS(OR(_xlfn.XLOOKUP(A1044,Table9[Tag Number],Table9[Status],"-",0)="Dead",
        _xlfn.XLOOKUP(A1044,Table10[Tag Number],Table10[Status],"-",0)="Dead",
        _xlfn.XLOOKUP(A1044,Table11[Tag Number],Table11[Status],"-",0)="Dead",
        _xlfn.XLOOKUP(A1044,Table8[Tag Number],Table8[Status],"-",0)="Dead"),"Dead",
     OR(_xlfn.XLOOKUP(A1044,Table11[Tag Number],Table11[Status],"-",0)="Alive",
        _xlfn.XLOOKUP(A1044,Table10[Tag Number],Table10[Status],"-",0)="Alive",
        _xlfn.XLOOKUP(A1044,Table9[Tag Number],Table9[Status],"-",0)="Alive",
        _xlfn.XLOOKUP(A1044,Table8[Tag Number],Table8[Status],"-",0)="Alive"),"Alive",
     OR(_xlfn.XLOOKUP(A1044,Table9[Tag Number],Table9[Status],"-",0)="-",
        _xlfn.XLOOKUP(A1044,Table10[Tag Number],Table10[Status],"-",0)="-",
        _xlfn.XLOOKUP(A1044,Table11[Tag Number],Table11[Status],"-",0)="-",
        _xlfn.XLOOKUP(A1044,Table8[Tag Number],Table8[Status],"-",0)="-"),
   "-")</f>
        <v>-</v>
      </c>
      <c r="I1044" s="88" t="str">
        <f>IF((_xlfn.XLOOKUP(B1044,[2]Sheet1!$A$2:$A$198,[2]Sheet1!$B$2:$B$198,"-",0)="Glade"),"Out","No")</f>
        <v>No</v>
      </c>
      <c r="J1044" s="90"/>
      <c r="K1044" s="91"/>
      <c r="L1044" s="91"/>
      <c r="M1044" s="91"/>
      <c r="N1044" s="92"/>
      <c r="O1044" s="89"/>
      <c r="R1044" t="b">
        <f t="shared" si="34"/>
        <v>0</v>
      </c>
    </row>
    <row r="1045" spans="1:18" ht="15" thickBot="1" x14ac:dyDescent="0.35">
      <c r="A1045" s="3" t="s">
        <v>1900</v>
      </c>
      <c r="B1045" s="3" t="s">
        <v>1145</v>
      </c>
      <c r="C1045" s="84">
        <f>IF(COUNTIF(Table8[Tag Number], A1045), 1, 0)</f>
        <v>0</v>
      </c>
      <c r="D1045" s="85">
        <f>IF(COUNTIF(Table9[Tag Number], A1045), 1, 0)</f>
        <v>0</v>
      </c>
      <c r="E1045" s="86">
        <f>IF(COUNTIF(Table10[Tag Number], A1045), 1, 0)</f>
        <v>0</v>
      </c>
      <c r="F1045" s="86">
        <f>IF(COUNTIF(Table11[Tag Number], A1045), 1, 0)</f>
        <v>0</v>
      </c>
      <c r="G1045" s="87">
        <f t="shared" si="35"/>
        <v>0</v>
      </c>
      <c r="H1045" s="88" t="str" cm="1">
        <f t="array" ref="H1045">_xlfn.IFS(OR(_xlfn.XLOOKUP(A1045,Table9[Tag Number],Table9[Status],"-",0)="Dead",
        _xlfn.XLOOKUP(A1045,Table10[Tag Number],Table10[Status],"-",0)="Dead",
        _xlfn.XLOOKUP(A1045,Table11[Tag Number],Table11[Status],"-",0)="Dead",
        _xlfn.XLOOKUP(A1045,Table8[Tag Number],Table8[Status],"-",0)="Dead"),"Dead",
     OR(_xlfn.XLOOKUP(A1045,Table11[Tag Number],Table11[Status],"-",0)="Alive",
        _xlfn.XLOOKUP(A1045,Table10[Tag Number],Table10[Status],"-",0)="Alive",
        _xlfn.XLOOKUP(A1045,Table9[Tag Number],Table9[Status],"-",0)="Alive",
        _xlfn.XLOOKUP(A1045,Table8[Tag Number],Table8[Status],"-",0)="Alive"),"Alive",
     OR(_xlfn.XLOOKUP(A1045,Table9[Tag Number],Table9[Status],"-",0)="-",
        _xlfn.XLOOKUP(A1045,Table10[Tag Number],Table10[Status],"-",0)="-",
        _xlfn.XLOOKUP(A1045,Table11[Tag Number],Table11[Status],"-",0)="-",
        _xlfn.XLOOKUP(A1045,Table8[Tag Number],Table8[Status],"-",0)="-"),
   "-")</f>
        <v>-</v>
      </c>
      <c r="I1045" s="88" t="str">
        <f>IF((_xlfn.XLOOKUP(B1045,[2]Sheet1!$A$2:$A$198,[2]Sheet1!$B$2:$B$198,"-",0)="Glade"),"Out","No")</f>
        <v>No</v>
      </c>
      <c r="J1045" s="90"/>
      <c r="K1045" s="91"/>
      <c r="L1045" s="91"/>
      <c r="M1045" s="91"/>
      <c r="N1045" s="92"/>
      <c r="O1045" s="89"/>
      <c r="R1045" t="b">
        <f t="shared" si="34"/>
        <v>0</v>
      </c>
    </row>
    <row r="1046" spans="1:18" ht="15" thickBot="1" x14ac:dyDescent="0.35">
      <c r="A1046" s="2" t="s">
        <v>1901</v>
      </c>
      <c r="B1046" s="2" t="s">
        <v>1145</v>
      </c>
      <c r="C1046" s="84">
        <f>IF(COUNTIF(Table8[Tag Number], A1046), 1, 0)</f>
        <v>0</v>
      </c>
      <c r="D1046" s="85">
        <f>IF(COUNTIF(Table9[Tag Number], A1046), 1, 0)</f>
        <v>0</v>
      </c>
      <c r="E1046" s="86">
        <f>IF(COUNTIF(Table10[Tag Number], A1046), 1, 0)</f>
        <v>0</v>
      </c>
      <c r="F1046" s="86">
        <f>IF(COUNTIF(Table11[Tag Number], A1046), 1, 0)</f>
        <v>0</v>
      </c>
      <c r="G1046" s="87">
        <f t="shared" si="35"/>
        <v>0</v>
      </c>
      <c r="H1046" s="88" t="str" cm="1">
        <f t="array" ref="H1046">_xlfn.IFS(OR(_xlfn.XLOOKUP(A1046,Table9[Tag Number],Table9[Status],"-",0)="Dead",
        _xlfn.XLOOKUP(A1046,Table10[Tag Number],Table10[Status],"-",0)="Dead",
        _xlfn.XLOOKUP(A1046,Table11[Tag Number],Table11[Status],"-",0)="Dead",
        _xlfn.XLOOKUP(A1046,Table8[Tag Number],Table8[Status],"-",0)="Dead"),"Dead",
     OR(_xlfn.XLOOKUP(A1046,Table11[Tag Number],Table11[Status],"-",0)="Alive",
        _xlfn.XLOOKUP(A1046,Table10[Tag Number],Table10[Status],"-",0)="Alive",
        _xlfn.XLOOKUP(A1046,Table9[Tag Number],Table9[Status],"-",0)="Alive",
        _xlfn.XLOOKUP(A1046,Table8[Tag Number],Table8[Status],"-",0)="Alive"),"Alive",
     OR(_xlfn.XLOOKUP(A1046,Table9[Tag Number],Table9[Status],"-",0)="-",
        _xlfn.XLOOKUP(A1046,Table10[Tag Number],Table10[Status],"-",0)="-",
        _xlfn.XLOOKUP(A1046,Table11[Tag Number],Table11[Status],"-",0)="-",
        _xlfn.XLOOKUP(A1046,Table8[Tag Number],Table8[Status],"-",0)="-"),
   "-")</f>
        <v>-</v>
      </c>
      <c r="I1046" s="88" t="str">
        <f>IF((_xlfn.XLOOKUP(B1046,[2]Sheet1!$A$2:$A$198,[2]Sheet1!$B$2:$B$198,"-",0)="Glade"),"Out","No")</f>
        <v>No</v>
      </c>
      <c r="J1046" s="90"/>
      <c r="K1046" s="91"/>
      <c r="L1046" s="91"/>
      <c r="M1046" s="91"/>
      <c r="N1046" s="92"/>
      <c r="O1046" s="89"/>
      <c r="R1046" t="b">
        <f t="shared" si="34"/>
        <v>0</v>
      </c>
    </row>
    <row r="1047" spans="1:18" ht="15" thickBot="1" x14ac:dyDescent="0.35">
      <c r="A1047" s="3" t="s">
        <v>1902</v>
      </c>
      <c r="B1047" s="3" t="s">
        <v>1145</v>
      </c>
      <c r="C1047" s="84">
        <f>IF(COUNTIF(Table8[Tag Number], A1047), 1, 0)</f>
        <v>0</v>
      </c>
      <c r="D1047" s="85">
        <f>IF(COUNTIF(Table9[Tag Number], A1047), 1, 0)</f>
        <v>0</v>
      </c>
      <c r="E1047" s="86">
        <f>IF(COUNTIF(Table10[Tag Number], A1047), 1, 0)</f>
        <v>0</v>
      </c>
      <c r="F1047" s="86">
        <f>IF(COUNTIF(Table11[Tag Number], A1047), 1, 0)</f>
        <v>0</v>
      </c>
      <c r="G1047" s="87">
        <f t="shared" si="35"/>
        <v>0</v>
      </c>
      <c r="H1047" s="88" t="str" cm="1">
        <f t="array" ref="H1047">_xlfn.IFS(OR(_xlfn.XLOOKUP(A1047,Table9[Tag Number],Table9[Status],"-",0)="Dead",
        _xlfn.XLOOKUP(A1047,Table10[Tag Number],Table10[Status],"-",0)="Dead",
        _xlfn.XLOOKUP(A1047,Table11[Tag Number],Table11[Status],"-",0)="Dead",
        _xlfn.XLOOKUP(A1047,Table8[Tag Number],Table8[Status],"-",0)="Dead"),"Dead",
     OR(_xlfn.XLOOKUP(A1047,Table11[Tag Number],Table11[Status],"-",0)="Alive",
        _xlfn.XLOOKUP(A1047,Table10[Tag Number],Table10[Status],"-",0)="Alive",
        _xlfn.XLOOKUP(A1047,Table9[Tag Number],Table9[Status],"-",0)="Alive",
        _xlfn.XLOOKUP(A1047,Table8[Tag Number],Table8[Status],"-",0)="Alive"),"Alive",
     OR(_xlfn.XLOOKUP(A1047,Table9[Tag Number],Table9[Status],"-",0)="-",
        _xlfn.XLOOKUP(A1047,Table10[Tag Number],Table10[Status],"-",0)="-",
        _xlfn.XLOOKUP(A1047,Table11[Tag Number],Table11[Status],"-",0)="-",
        _xlfn.XLOOKUP(A1047,Table8[Tag Number],Table8[Status],"-",0)="-"),
   "-")</f>
        <v>-</v>
      </c>
      <c r="I1047" s="88" t="str">
        <f>IF((_xlfn.XLOOKUP(B1047,[2]Sheet1!$A$2:$A$198,[2]Sheet1!$B$2:$B$198,"-",0)="Glade"),"Out","No")</f>
        <v>No</v>
      </c>
      <c r="J1047" s="90"/>
      <c r="K1047" s="91"/>
      <c r="L1047" s="91"/>
      <c r="M1047" s="91"/>
      <c r="N1047" s="92"/>
      <c r="O1047" s="89"/>
      <c r="R1047" t="b">
        <f t="shared" si="34"/>
        <v>0</v>
      </c>
    </row>
    <row r="1048" spans="1:18" ht="15" thickBot="1" x14ac:dyDescent="0.35">
      <c r="A1048" s="2" t="s">
        <v>1903</v>
      </c>
      <c r="B1048" s="2" t="s">
        <v>1137</v>
      </c>
      <c r="C1048" s="84">
        <f>IF(COUNTIF(Table8[Tag Number], A1048), 1, 0)</f>
        <v>0</v>
      </c>
      <c r="D1048" s="85">
        <f>IF(COUNTIF(Table9[Tag Number], A1048), 1, 0)</f>
        <v>0</v>
      </c>
      <c r="E1048" s="86">
        <f>IF(COUNTIF(Table10[Tag Number], A1048), 1, 0)</f>
        <v>0</v>
      </c>
      <c r="F1048" s="86">
        <f>IF(COUNTIF(Table11[Tag Number], A1048), 1, 0)</f>
        <v>0</v>
      </c>
      <c r="G1048" s="87">
        <f t="shared" si="35"/>
        <v>0</v>
      </c>
      <c r="H1048" s="88" t="str" cm="1">
        <f t="array" ref="H1048">_xlfn.IFS(OR(_xlfn.XLOOKUP(A1048,Table9[Tag Number],Table9[Status],"-",0)="Dead",
        _xlfn.XLOOKUP(A1048,Table10[Tag Number],Table10[Status],"-",0)="Dead",
        _xlfn.XLOOKUP(A1048,Table11[Tag Number],Table11[Status],"-",0)="Dead",
        _xlfn.XLOOKUP(A1048,Table8[Tag Number],Table8[Status],"-",0)="Dead"),"Dead",
     OR(_xlfn.XLOOKUP(A1048,Table11[Tag Number],Table11[Status],"-",0)="Alive",
        _xlfn.XLOOKUP(A1048,Table10[Tag Number],Table10[Status],"-",0)="Alive",
        _xlfn.XLOOKUP(A1048,Table9[Tag Number],Table9[Status],"-",0)="Alive",
        _xlfn.XLOOKUP(A1048,Table8[Tag Number],Table8[Status],"-",0)="Alive"),"Alive",
     OR(_xlfn.XLOOKUP(A1048,Table9[Tag Number],Table9[Status],"-",0)="-",
        _xlfn.XLOOKUP(A1048,Table10[Tag Number],Table10[Status],"-",0)="-",
        _xlfn.XLOOKUP(A1048,Table11[Tag Number],Table11[Status],"-",0)="-",
        _xlfn.XLOOKUP(A1048,Table8[Tag Number],Table8[Status],"-",0)="-"),
   "-")</f>
        <v>-</v>
      </c>
      <c r="I1048" s="88" t="str">
        <f>IF((_xlfn.XLOOKUP(B1048,[2]Sheet1!$A$2:$A$198,[2]Sheet1!$B$2:$B$198,"-",0)="Glade"),"Out","No")</f>
        <v>No</v>
      </c>
      <c r="J1048" s="90"/>
      <c r="K1048" s="91"/>
      <c r="L1048" s="91"/>
      <c r="M1048" s="91"/>
      <c r="N1048" s="92"/>
      <c r="O1048" s="89"/>
      <c r="R1048" t="b">
        <f t="shared" si="34"/>
        <v>0</v>
      </c>
    </row>
    <row r="1049" spans="1:18" ht="15" thickBot="1" x14ac:dyDescent="0.35">
      <c r="A1049" s="3" t="s">
        <v>1904</v>
      </c>
      <c r="B1049" s="3" t="s">
        <v>1145</v>
      </c>
      <c r="C1049" s="84">
        <f>IF(COUNTIF(Table8[Tag Number], A1049), 1, 0)</f>
        <v>0</v>
      </c>
      <c r="D1049" s="85">
        <f>IF(COUNTIF(Table9[Tag Number], A1049), 1, 0)</f>
        <v>0</v>
      </c>
      <c r="E1049" s="86">
        <f>IF(COUNTIF(Table10[Tag Number], A1049), 1, 0)</f>
        <v>0</v>
      </c>
      <c r="F1049" s="86">
        <f>IF(COUNTIF(Table11[Tag Number], A1049), 1, 0)</f>
        <v>0</v>
      </c>
      <c r="G1049" s="87">
        <f t="shared" si="35"/>
        <v>0</v>
      </c>
      <c r="H1049" s="88" t="str" cm="1">
        <f t="array" ref="H1049">_xlfn.IFS(OR(_xlfn.XLOOKUP(A1049,Table9[Tag Number],Table9[Status],"-",0)="Dead",
        _xlfn.XLOOKUP(A1049,Table10[Tag Number],Table10[Status],"-",0)="Dead",
        _xlfn.XLOOKUP(A1049,Table11[Tag Number],Table11[Status],"-",0)="Dead",
        _xlfn.XLOOKUP(A1049,Table8[Tag Number],Table8[Status],"-",0)="Dead"),"Dead",
     OR(_xlfn.XLOOKUP(A1049,Table11[Tag Number],Table11[Status],"-",0)="Alive",
        _xlfn.XLOOKUP(A1049,Table10[Tag Number],Table10[Status],"-",0)="Alive",
        _xlfn.XLOOKUP(A1049,Table9[Tag Number],Table9[Status],"-",0)="Alive",
        _xlfn.XLOOKUP(A1049,Table8[Tag Number],Table8[Status],"-",0)="Alive"),"Alive",
     OR(_xlfn.XLOOKUP(A1049,Table9[Tag Number],Table9[Status],"-",0)="-",
        _xlfn.XLOOKUP(A1049,Table10[Tag Number],Table10[Status],"-",0)="-",
        _xlfn.XLOOKUP(A1049,Table11[Tag Number],Table11[Status],"-",0)="-",
        _xlfn.XLOOKUP(A1049,Table8[Tag Number],Table8[Status],"-",0)="-"),
   "-")</f>
        <v>-</v>
      </c>
      <c r="I1049" s="88" t="str">
        <f>IF((_xlfn.XLOOKUP(B1049,[2]Sheet1!$A$2:$A$198,[2]Sheet1!$B$2:$B$198,"-",0)="Glade"),"Out","No")</f>
        <v>No</v>
      </c>
      <c r="J1049" s="90"/>
      <c r="K1049" s="91"/>
      <c r="L1049" s="91"/>
      <c r="M1049" s="91"/>
      <c r="N1049" s="92"/>
      <c r="O1049" s="89"/>
      <c r="R1049" t="b">
        <f t="shared" si="34"/>
        <v>0</v>
      </c>
    </row>
    <row r="1050" spans="1:18" ht="15" thickBot="1" x14ac:dyDescent="0.35">
      <c r="A1050" s="2" t="s">
        <v>1905</v>
      </c>
      <c r="B1050" s="2" t="s">
        <v>1145</v>
      </c>
      <c r="C1050" s="84">
        <f>IF(COUNTIF(Table8[Tag Number], A1050), 1, 0)</f>
        <v>0</v>
      </c>
      <c r="D1050" s="85">
        <f>IF(COUNTIF(Table9[Tag Number], A1050), 1, 0)</f>
        <v>0</v>
      </c>
      <c r="E1050" s="86">
        <f>IF(COUNTIF(Table10[Tag Number], A1050), 1, 0)</f>
        <v>0</v>
      </c>
      <c r="F1050" s="86">
        <f>IF(COUNTIF(Table11[Tag Number], A1050), 1, 0)</f>
        <v>0</v>
      </c>
      <c r="G1050" s="87">
        <f t="shared" si="35"/>
        <v>0</v>
      </c>
      <c r="H1050" s="88" t="str" cm="1">
        <f t="array" ref="H1050">_xlfn.IFS(OR(_xlfn.XLOOKUP(A1050,Table9[Tag Number],Table9[Status],"-",0)="Dead",
        _xlfn.XLOOKUP(A1050,Table10[Tag Number],Table10[Status],"-",0)="Dead",
        _xlfn.XLOOKUP(A1050,Table11[Tag Number],Table11[Status],"-",0)="Dead",
        _xlfn.XLOOKUP(A1050,Table8[Tag Number],Table8[Status],"-",0)="Dead"),"Dead",
     OR(_xlfn.XLOOKUP(A1050,Table11[Tag Number],Table11[Status],"-",0)="Alive",
        _xlfn.XLOOKUP(A1050,Table10[Tag Number],Table10[Status],"-",0)="Alive",
        _xlfn.XLOOKUP(A1050,Table9[Tag Number],Table9[Status],"-",0)="Alive",
        _xlfn.XLOOKUP(A1050,Table8[Tag Number],Table8[Status],"-",0)="Alive"),"Alive",
     OR(_xlfn.XLOOKUP(A1050,Table9[Tag Number],Table9[Status],"-",0)="-",
        _xlfn.XLOOKUP(A1050,Table10[Tag Number],Table10[Status],"-",0)="-",
        _xlfn.XLOOKUP(A1050,Table11[Tag Number],Table11[Status],"-",0)="-",
        _xlfn.XLOOKUP(A1050,Table8[Tag Number],Table8[Status],"-",0)="-"),
   "-")</f>
        <v>-</v>
      </c>
      <c r="I1050" s="88" t="str">
        <f>IF((_xlfn.XLOOKUP(B1050,[2]Sheet1!$A$2:$A$198,[2]Sheet1!$B$2:$B$198,"-",0)="Glade"),"Out","No")</f>
        <v>No</v>
      </c>
      <c r="J1050" s="90"/>
      <c r="K1050" s="91"/>
      <c r="L1050" s="91"/>
      <c r="M1050" s="91"/>
      <c r="N1050" s="92"/>
      <c r="O1050" s="89"/>
      <c r="R1050" t="b">
        <f t="shared" si="34"/>
        <v>0</v>
      </c>
    </row>
    <row r="1051" spans="1:18" ht="15" thickBot="1" x14ac:dyDescent="0.35">
      <c r="A1051" s="3" t="s">
        <v>541</v>
      </c>
      <c r="B1051" s="3" t="s">
        <v>1137</v>
      </c>
      <c r="C1051" s="84">
        <f>IF(COUNTIF(Table8[Tag Number], A1051), 1, 0)</f>
        <v>0</v>
      </c>
      <c r="D1051" s="85">
        <f>IF(COUNTIF(Table9[Tag Number], A1051), 1, 0)</f>
        <v>1</v>
      </c>
      <c r="E1051" s="86">
        <f>IF(COUNTIF(Table10[Tag Number], A1051), 1, 0)</f>
        <v>1</v>
      </c>
      <c r="F1051" s="86">
        <f>IF(COUNTIF(Table11[Tag Number], A1051), 1, 0)</f>
        <v>1</v>
      </c>
      <c r="G1051" s="87">
        <f t="shared" si="35"/>
        <v>3</v>
      </c>
      <c r="H1051" s="88" t="str" cm="1">
        <f t="array" ref="H1051">_xlfn.IFS(OR(_xlfn.XLOOKUP(A1051,Table9[Tag Number],Table9[Status],"-",0)="Dead",
        _xlfn.XLOOKUP(A1051,Table10[Tag Number],Table10[Status],"-",0)="Dead",
        _xlfn.XLOOKUP(A1051,Table11[Tag Number],Table11[Status],"-",0)="Dead",
        _xlfn.XLOOKUP(A1051,Table8[Tag Number],Table8[Status],"-",0)="Dead"),"Dead",
     OR(_xlfn.XLOOKUP(A1051,Table11[Tag Number],Table11[Status],"-",0)="Alive",
        _xlfn.XLOOKUP(A1051,Table10[Tag Number],Table10[Status],"-",0)="Alive",
        _xlfn.XLOOKUP(A1051,Table9[Tag Number],Table9[Status],"-",0)="Alive",
        _xlfn.XLOOKUP(A1051,Table8[Tag Number],Table8[Status],"-",0)="Alive"),"Alive",
     OR(_xlfn.XLOOKUP(A1051,Table9[Tag Number],Table9[Status],"-",0)="-",
        _xlfn.XLOOKUP(A1051,Table10[Tag Number],Table10[Status],"-",0)="-",
        _xlfn.XLOOKUP(A1051,Table11[Tag Number],Table11[Status],"-",0)="-",
        _xlfn.XLOOKUP(A1051,Table8[Tag Number],Table8[Status],"-",0)="-"),
   "-")</f>
        <v>Alive</v>
      </c>
      <c r="I1051" s="88" t="str">
        <f>IF((_xlfn.XLOOKUP(B1051,[2]Sheet1!$A$2:$A$198,[2]Sheet1!$B$2:$B$198,"-",0)="Glade"),"Out","No")</f>
        <v>No</v>
      </c>
      <c r="J1051" s="90"/>
      <c r="K1051" s="91"/>
      <c r="L1051" s="91"/>
      <c r="M1051" s="91"/>
      <c r="N1051" s="92"/>
      <c r="O1051" s="89"/>
      <c r="R1051" t="str">
        <f t="shared" si="34"/>
        <v>C060</v>
      </c>
    </row>
    <row r="1052" spans="1:18" ht="15" thickBot="1" x14ac:dyDescent="0.35">
      <c r="A1052" s="2" t="s">
        <v>406</v>
      </c>
      <c r="B1052" s="2" t="s">
        <v>1137</v>
      </c>
      <c r="C1052" s="84">
        <f>IF(COUNTIF(Table8[Tag Number], A1052), 1, 0)</f>
        <v>1</v>
      </c>
      <c r="D1052" s="85">
        <f>IF(COUNTIF(Table9[Tag Number], A1052), 1, 0)</f>
        <v>0</v>
      </c>
      <c r="E1052" s="86">
        <f>IF(COUNTIF(Table10[Tag Number], A1052), 1, 0)</f>
        <v>0</v>
      </c>
      <c r="F1052" s="86">
        <f>IF(COUNTIF(Table11[Tag Number], A1052), 1, 0)</f>
        <v>1</v>
      </c>
      <c r="G1052" s="87">
        <f t="shared" si="35"/>
        <v>2</v>
      </c>
      <c r="H1052" s="88" t="str" cm="1">
        <f t="array" ref="H1052">_xlfn.IFS(OR(_xlfn.XLOOKUP(A1052,Table9[Tag Number],Table9[Status],"-",0)="Dead",
        _xlfn.XLOOKUP(A1052,Table10[Tag Number],Table10[Status],"-",0)="Dead",
        _xlfn.XLOOKUP(A1052,Table11[Tag Number],Table11[Status],"-",0)="Dead",
        _xlfn.XLOOKUP(A1052,Table8[Tag Number],Table8[Status],"-",0)="Dead"),"Dead",
     OR(_xlfn.XLOOKUP(A1052,Table11[Tag Number],Table11[Status],"-",0)="Alive",
        _xlfn.XLOOKUP(A1052,Table10[Tag Number],Table10[Status],"-",0)="Alive",
        _xlfn.XLOOKUP(A1052,Table9[Tag Number],Table9[Status],"-",0)="Alive",
        _xlfn.XLOOKUP(A1052,Table8[Tag Number],Table8[Status],"-",0)="Alive"),"Alive",
     OR(_xlfn.XLOOKUP(A1052,Table9[Tag Number],Table9[Status],"-",0)="-",
        _xlfn.XLOOKUP(A1052,Table10[Tag Number],Table10[Status],"-",0)="-",
        _xlfn.XLOOKUP(A1052,Table11[Tag Number],Table11[Status],"-",0)="-",
        _xlfn.XLOOKUP(A1052,Table8[Tag Number],Table8[Status],"-",0)="-"),
   "-")</f>
        <v>Alive</v>
      </c>
      <c r="I1052" s="88" t="str">
        <f>IF((_xlfn.XLOOKUP(B1052,[2]Sheet1!$A$2:$A$198,[2]Sheet1!$B$2:$B$198,"-",0)="Glade"),"Out","No")</f>
        <v>No</v>
      </c>
      <c r="J1052" s="90"/>
      <c r="K1052" s="91"/>
      <c r="L1052" s="91"/>
      <c r="M1052" s="91"/>
      <c r="N1052" s="92"/>
      <c r="O1052" s="89"/>
      <c r="R1052" t="str">
        <f t="shared" si="34"/>
        <v>C061</v>
      </c>
    </row>
    <row r="1053" spans="1:18" ht="15" thickBot="1" x14ac:dyDescent="0.35">
      <c r="A1053" s="3" t="s">
        <v>246</v>
      </c>
      <c r="B1053" s="3" t="s">
        <v>1145</v>
      </c>
      <c r="C1053" s="84">
        <f>IF(COUNTIF(Table8[Tag Number], A1053), 1, 0)</f>
        <v>0</v>
      </c>
      <c r="D1053" s="85">
        <f>IF(COUNTIF(Table9[Tag Number], A1053), 1, 0)</f>
        <v>0</v>
      </c>
      <c r="E1053" s="86">
        <f>IF(COUNTIF(Table10[Tag Number], A1053), 1, 0)</f>
        <v>1</v>
      </c>
      <c r="F1053" s="86">
        <f>IF(COUNTIF(Table11[Tag Number], A1053), 1, 0)</f>
        <v>0</v>
      </c>
      <c r="G1053" s="87">
        <f t="shared" si="35"/>
        <v>1</v>
      </c>
      <c r="H1053" s="88" t="str" cm="1">
        <f t="array" ref="H1053">_xlfn.IFS(OR(_xlfn.XLOOKUP(A1053,Table9[Tag Number],Table9[Status],"-",0)="Dead",
        _xlfn.XLOOKUP(A1053,Table10[Tag Number],Table10[Status],"-",0)="Dead",
        _xlfn.XLOOKUP(A1053,Table11[Tag Number],Table11[Status],"-",0)="Dead",
        _xlfn.XLOOKUP(A1053,Table8[Tag Number],Table8[Status],"-",0)="Dead"),"Dead",
     OR(_xlfn.XLOOKUP(A1053,Table11[Tag Number],Table11[Status],"-",0)="Alive",
        _xlfn.XLOOKUP(A1053,Table10[Tag Number],Table10[Status],"-",0)="Alive",
        _xlfn.XLOOKUP(A1053,Table9[Tag Number],Table9[Status],"-",0)="Alive",
        _xlfn.XLOOKUP(A1053,Table8[Tag Number],Table8[Status],"-",0)="Alive"),"Alive",
     OR(_xlfn.XLOOKUP(A1053,Table9[Tag Number],Table9[Status],"-",0)="-",
        _xlfn.XLOOKUP(A1053,Table10[Tag Number],Table10[Status],"-",0)="-",
        _xlfn.XLOOKUP(A1053,Table11[Tag Number],Table11[Status],"-",0)="-",
        _xlfn.XLOOKUP(A1053,Table8[Tag Number],Table8[Status],"-",0)="-"),
   "-")</f>
        <v>Alive</v>
      </c>
      <c r="I1053" s="88" t="str">
        <f>IF((_xlfn.XLOOKUP(B1053,[2]Sheet1!$A$2:$A$198,[2]Sheet1!$B$2:$B$198,"-",0)="Glade"),"Out","No")</f>
        <v>No</v>
      </c>
      <c r="J1053" s="90"/>
      <c r="K1053" s="91"/>
      <c r="L1053" s="91"/>
      <c r="M1053" s="91"/>
      <c r="N1053" s="92"/>
      <c r="O1053" s="89"/>
      <c r="R1053" t="b">
        <f t="shared" si="34"/>
        <v>0</v>
      </c>
    </row>
    <row r="1054" spans="1:18" ht="15" thickBot="1" x14ac:dyDescent="0.35">
      <c r="A1054" s="2" t="s">
        <v>1906</v>
      </c>
      <c r="B1054" s="2" t="s">
        <v>1145</v>
      </c>
      <c r="C1054" s="84">
        <f>IF(COUNTIF(Table8[Tag Number], A1054), 1, 0)</f>
        <v>0</v>
      </c>
      <c r="D1054" s="85">
        <f>IF(COUNTIF(Table9[Tag Number], A1054), 1, 0)</f>
        <v>0</v>
      </c>
      <c r="E1054" s="86">
        <f>IF(COUNTIF(Table10[Tag Number], A1054), 1, 0)</f>
        <v>0</v>
      </c>
      <c r="F1054" s="86">
        <f>IF(COUNTIF(Table11[Tag Number], A1054), 1, 0)</f>
        <v>0</v>
      </c>
      <c r="G1054" s="87">
        <f t="shared" si="35"/>
        <v>0</v>
      </c>
      <c r="H1054" s="88" t="str" cm="1">
        <f t="array" ref="H1054">_xlfn.IFS(OR(_xlfn.XLOOKUP(A1054,Table9[Tag Number],Table9[Status],"-",0)="Dead",
        _xlfn.XLOOKUP(A1054,Table10[Tag Number],Table10[Status],"-",0)="Dead",
        _xlfn.XLOOKUP(A1054,Table11[Tag Number],Table11[Status],"-",0)="Dead",
        _xlfn.XLOOKUP(A1054,Table8[Tag Number],Table8[Status],"-",0)="Dead"),"Dead",
     OR(_xlfn.XLOOKUP(A1054,Table11[Tag Number],Table11[Status],"-",0)="Alive",
        _xlfn.XLOOKUP(A1054,Table10[Tag Number],Table10[Status],"-",0)="Alive",
        _xlfn.XLOOKUP(A1054,Table9[Tag Number],Table9[Status],"-",0)="Alive",
        _xlfn.XLOOKUP(A1054,Table8[Tag Number],Table8[Status],"-",0)="Alive"),"Alive",
     OR(_xlfn.XLOOKUP(A1054,Table9[Tag Number],Table9[Status],"-",0)="-",
        _xlfn.XLOOKUP(A1054,Table10[Tag Number],Table10[Status],"-",0)="-",
        _xlfn.XLOOKUP(A1054,Table11[Tag Number],Table11[Status],"-",0)="-",
        _xlfn.XLOOKUP(A1054,Table8[Tag Number],Table8[Status],"-",0)="-"),
   "-")</f>
        <v>-</v>
      </c>
      <c r="I1054" s="88" t="str">
        <f>IF((_xlfn.XLOOKUP(B1054,[2]Sheet1!$A$2:$A$198,[2]Sheet1!$B$2:$B$198,"-",0)="Glade"),"Out","No")</f>
        <v>No</v>
      </c>
      <c r="J1054" s="90"/>
      <c r="K1054" s="91"/>
      <c r="L1054" s="91"/>
      <c r="M1054" s="91"/>
      <c r="N1054" s="92"/>
      <c r="O1054" s="89"/>
      <c r="R1054" t="b">
        <f t="shared" si="34"/>
        <v>0</v>
      </c>
    </row>
    <row r="1055" spans="1:18" ht="15" thickBot="1" x14ac:dyDescent="0.35">
      <c r="A1055" s="3" t="s">
        <v>1907</v>
      </c>
      <c r="B1055" s="3" t="s">
        <v>1145</v>
      </c>
      <c r="C1055" s="84">
        <f>IF(COUNTIF(Table8[Tag Number], A1055), 1, 0)</f>
        <v>0</v>
      </c>
      <c r="D1055" s="85">
        <f>IF(COUNTIF(Table9[Tag Number], A1055), 1, 0)</f>
        <v>0</v>
      </c>
      <c r="E1055" s="86">
        <f>IF(COUNTIF(Table10[Tag Number], A1055), 1, 0)</f>
        <v>0</v>
      </c>
      <c r="F1055" s="86">
        <f>IF(COUNTIF(Table11[Tag Number], A1055), 1, 0)</f>
        <v>0</v>
      </c>
      <c r="G1055" s="87">
        <f t="shared" si="35"/>
        <v>0</v>
      </c>
      <c r="H1055" s="88" t="str" cm="1">
        <f t="array" ref="H1055">_xlfn.IFS(OR(_xlfn.XLOOKUP(A1055,Table9[Tag Number],Table9[Status],"-",0)="Dead",
        _xlfn.XLOOKUP(A1055,Table10[Tag Number],Table10[Status],"-",0)="Dead",
        _xlfn.XLOOKUP(A1055,Table11[Tag Number],Table11[Status],"-",0)="Dead",
        _xlfn.XLOOKUP(A1055,Table8[Tag Number],Table8[Status],"-",0)="Dead"),"Dead",
     OR(_xlfn.XLOOKUP(A1055,Table11[Tag Number],Table11[Status],"-",0)="Alive",
        _xlfn.XLOOKUP(A1055,Table10[Tag Number],Table10[Status],"-",0)="Alive",
        _xlfn.XLOOKUP(A1055,Table9[Tag Number],Table9[Status],"-",0)="Alive",
        _xlfn.XLOOKUP(A1055,Table8[Tag Number],Table8[Status],"-",0)="Alive"),"Alive",
     OR(_xlfn.XLOOKUP(A1055,Table9[Tag Number],Table9[Status],"-",0)="-",
        _xlfn.XLOOKUP(A1055,Table10[Tag Number],Table10[Status],"-",0)="-",
        _xlfn.XLOOKUP(A1055,Table11[Tag Number],Table11[Status],"-",0)="-",
        _xlfn.XLOOKUP(A1055,Table8[Tag Number],Table8[Status],"-",0)="-"),
   "-")</f>
        <v>-</v>
      </c>
      <c r="I1055" s="88" t="str">
        <f>IF((_xlfn.XLOOKUP(B1055,[2]Sheet1!$A$2:$A$198,[2]Sheet1!$B$2:$B$198,"-",0)="Glade"),"Out","No")</f>
        <v>No</v>
      </c>
      <c r="J1055" s="90"/>
      <c r="K1055" s="91"/>
      <c r="L1055" s="91"/>
      <c r="M1055" s="91"/>
      <c r="N1055" s="92"/>
      <c r="O1055" s="89"/>
      <c r="R1055" t="b">
        <f t="shared" si="34"/>
        <v>0</v>
      </c>
    </row>
    <row r="1056" spans="1:18" ht="15" thickBot="1" x14ac:dyDescent="0.35">
      <c r="A1056" s="2" t="s">
        <v>1908</v>
      </c>
      <c r="B1056" s="2" t="s">
        <v>1137</v>
      </c>
      <c r="C1056" s="84">
        <f>IF(COUNTIF(Table8[Tag Number], A1056), 1, 0)</f>
        <v>0</v>
      </c>
      <c r="D1056" s="85">
        <f>IF(COUNTIF(Table9[Tag Number], A1056), 1, 0)</f>
        <v>0</v>
      </c>
      <c r="E1056" s="86">
        <f>IF(COUNTIF(Table10[Tag Number], A1056), 1, 0)</f>
        <v>0</v>
      </c>
      <c r="F1056" s="86">
        <f>IF(COUNTIF(Table11[Tag Number], A1056), 1, 0)</f>
        <v>0</v>
      </c>
      <c r="G1056" s="87">
        <f t="shared" si="35"/>
        <v>0</v>
      </c>
      <c r="H1056" s="88" t="str" cm="1">
        <f t="array" ref="H1056">_xlfn.IFS(OR(_xlfn.XLOOKUP(A1056,Table9[Tag Number],Table9[Status],"-",0)="Dead",
        _xlfn.XLOOKUP(A1056,Table10[Tag Number],Table10[Status],"-",0)="Dead",
        _xlfn.XLOOKUP(A1056,Table11[Tag Number],Table11[Status],"-",0)="Dead",
        _xlfn.XLOOKUP(A1056,Table8[Tag Number],Table8[Status],"-",0)="Dead"),"Dead",
     OR(_xlfn.XLOOKUP(A1056,Table11[Tag Number],Table11[Status],"-",0)="Alive",
        _xlfn.XLOOKUP(A1056,Table10[Tag Number],Table10[Status],"-",0)="Alive",
        _xlfn.XLOOKUP(A1056,Table9[Tag Number],Table9[Status],"-",0)="Alive",
        _xlfn.XLOOKUP(A1056,Table8[Tag Number],Table8[Status],"-",0)="Alive"),"Alive",
     OR(_xlfn.XLOOKUP(A1056,Table9[Tag Number],Table9[Status],"-",0)="-",
        _xlfn.XLOOKUP(A1056,Table10[Tag Number],Table10[Status],"-",0)="-",
        _xlfn.XLOOKUP(A1056,Table11[Tag Number],Table11[Status],"-",0)="-",
        _xlfn.XLOOKUP(A1056,Table8[Tag Number],Table8[Status],"-",0)="-"),
   "-")</f>
        <v>-</v>
      </c>
      <c r="I1056" s="88" t="str">
        <f>IF((_xlfn.XLOOKUP(B1056,[2]Sheet1!$A$2:$A$198,[2]Sheet1!$B$2:$B$198,"-",0)="Glade"),"Out","No")</f>
        <v>No</v>
      </c>
      <c r="J1056" s="90"/>
      <c r="K1056" s="91"/>
      <c r="L1056" s="91"/>
      <c r="M1056" s="91"/>
      <c r="N1056" s="92"/>
      <c r="O1056" s="89"/>
      <c r="R1056" t="b">
        <f t="shared" si="34"/>
        <v>0</v>
      </c>
    </row>
    <row r="1057" spans="1:18" ht="15" thickBot="1" x14ac:dyDescent="0.35">
      <c r="A1057" s="3" t="s">
        <v>543</v>
      </c>
      <c r="B1057" s="3" t="s">
        <v>1137</v>
      </c>
      <c r="C1057" s="84">
        <f>IF(COUNTIF(Table8[Tag Number], A1057), 1, 0)</f>
        <v>1</v>
      </c>
      <c r="D1057" s="85">
        <f>IF(COUNTIF(Table9[Tag Number], A1057), 1, 0)</f>
        <v>0</v>
      </c>
      <c r="E1057" s="86">
        <f>IF(COUNTIF(Table10[Tag Number], A1057), 1, 0)</f>
        <v>0</v>
      </c>
      <c r="F1057" s="86">
        <f>IF(COUNTIF(Table11[Tag Number], A1057), 1, 0)</f>
        <v>0</v>
      </c>
      <c r="G1057" s="87">
        <f t="shared" si="35"/>
        <v>1</v>
      </c>
      <c r="H1057" s="88" t="str" cm="1">
        <f t="array" ref="H1057">_xlfn.IFS(OR(_xlfn.XLOOKUP(A1057,Table9[Tag Number],Table9[Status],"-",0)="Dead",
        _xlfn.XLOOKUP(A1057,Table10[Tag Number],Table10[Status],"-",0)="Dead",
        _xlfn.XLOOKUP(A1057,Table11[Tag Number],Table11[Status],"-",0)="Dead",
        _xlfn.XLOOKUP(A1057,Table8[Tag Number],Table8[Status],"-",0)="Dead"),"Dead",
     OR(_xlfn.XLOOKUP(A1057,Table11[Tag Number],Table11[Status],"-",0)="Alive",
        _xlfn.XLOOKUP(A1057,Table10[Tag Number],Table10[Status],"-",0)="Alive",
        _xlfn.XLOOKUP(A1057,Table9[Tag Number],Table9[Status],"-",0)="Alive",
        _xlfn.XLOOKUP(A1057,Table8[Tag Number],Table8[Status],"-",0)="Alive"),"Alive",
     OR(_xlfn.XLOOKUP(A1057,Table9[Tag Number],Table9[Status],"-",0)="-",
        _xlfn.XLOOKUP(A1057,Table10[Tag Number],Table10[Status],"-",0)="-",
        _xlfn.XLOOKUP(A1057,Table11[Tag Number],Table11[Status],"-",0)="-",
        _xlfn.XLOOKUP(A1057,Table8[Tag Number],Table8[Status],"-",0)="-"),
   "-")</f>
        <v>Alive</v>
      </c>
      <c r="I1057" s="88" t="str">
        <f>IF((_xlfn.XLOOKUP(B1057,[2]Sheet1!$A$2:$A$198,[2]Sheet1!$B$2:$B$198,"-",0)="Glade"),"Out","No")</f>
        <v>No</v>
      </c>
      <c r="J1057" s="90"/>
      <c r="K1057" s="91"/>
      <c r="L1057" s="91"/>
      <c r="M1057" s="91"/>
      <c r="N1057" s="92"/>
      <c r="O1057" s="89"/>
      <c r="R1057" t="b">
        <f t="shared" si="34"/>
        <v>0</v>
      </c>
    </row>
    <row r="1058" spans="1:18" ht="15" thickBot="1" x14ac:dyDescent="0.35">
      <c r="A1058" s="2" t="s">
        <v>969</v>
      </c>
      <c r="B1058" s="2" t="s">
        <v>1137</v>
      </c>
      <c r="C1058" s="84">
        <f>IF(COUNTIF(Table8[Tag Number], A1058), 1, 0)</f>
        <v>0</v>
      </c>
      <c r="D1058" s="85">
        <f>IF(COUNTIF(Table9[Tag Number], A1058), 1, 0)</f>
        <v>1</v>
      </c>
      <c r="E1058" s="86">
        <f>IF(COUNTIF(Table10[Tag Number], A1058), 1, 0)</f>
        <v>0</v>
      </c>
      <c r="F1058" s="86">
        <f>IF(COUNTIF(Table11[Tag Number], A1058), 1, 0)</f>
        <v>0</v>
      </c>
      <c r="G1058" s="87">
        <f t="shared" si="35"/>
        <v>1</v>
      </c>
      <c r="H1058" s="88" t="str" cm="1">
        <f t="array" ref="H1058">_xlfn.IFS(OR(_xlfn.XLOOKUP(A1058,Table9[Tag Number],Table9[Status],"-",0)="Dead",
        _xlfn.XLOOKUP(A1058,Table10[Tag Number],Table10[Status],"-",0)="Dead",
        _xlfn.XLOOKUP(A1058,Table11[Tag Number],Table11[Status],"-",0)="Dead",
        _xlfn.XLOOKUP(A1058,Table8[Tag Number],Table8[Status],"-",0)="Dead"),"Dead",
     OR(_xlfn.XLOOKUP(A1058,Table11[Tag Number],Table11[Status],"-",0)="Alive",
        _xlfn.XLOOKUP(A1058,Table10[Tag Number],Table10[Status],"-",0)="Alive",
        _xlfn.XLOOKUP(A1058,Table9[Tag Number],Table9[Status],"-",0)="Alive",
        _xlfn.XLOOKUP(A1058,Table8[Tag Number],Table8[Status],"-",0)="Alive"),"Alive",
     OR(_xlfn.XLOOKUP(A1058,Table9[Tag Number],Table9[Status],"-",0)="-",
        _xlfn.XLOOKUP(A1058,Table10[Tag Number],Table10[Status],"-",0)="-",
        _xlfn.XLOOKUP(A1058,Table11[Tag Number],Table11[Status],"-",0)="-",
        _xlfn.XLOOKUP(A1058,Table8[Tag Number],Table8[Status],"-",0)="-"),
   "-")</f>
        <v>Alive</v>
      </c>
      <c r="I1058" s="88" t="str">
        <f>IF((_xlfn.XLOOKUP(B1058,[2]Sheet1!$A$2:$A$198,[2]Sheet1!$B$2:$B$198,"-",0)="Glade"),"Out","No")</f>
        <v>No</v>
      </c>
      <c r="J1058" s="90"/>
      <c r="K1058" s="91"/>
      <c r="L1058" s="91"/>
      <c r="M1058" s="91"/>
      <c r="N1058" s="92"/>
      <c r="O1058" s="89"/>
      <c r="R1058" t="b">
        <f t="shared" si="34"/>
        <v>0</v>
      </c>
    </row>
    <row r="1059" spans="1:18" ht="15" thickBot="1" x14ac:dyDescent="0.35">
      <c r="A1059" s="3" t="s">
        <v>270</v>
      </c>
      <c r="B1059" s="3" t="s">
        <v>1145</v>
      </c>
      <c r="C1059" s="84">
        <f>IF(COUNTIF(Table8[Tag Number], A1059), 1, 0)</f>
        <v>0</v>
      </c>
      <c r="D1059" s="85">
        <f>IF(COUNTIF(Table9[Tag Number], A1059), 1, 0)</f>
        <v>0</v>
      </c>
      <c r="E1059" s="86">
        <f>IF(COUNTIF(Table10[Tag Number], A1059), 1, 0)</f>
        <v>0</v>
      </c>
      <c r="F1059" s="86">
        <f>IF(COUNTIF(Table11[Tag Number], A1059), 1, 0)</f>
        <v>0</v>
      </c>
      <c r="G1059" s="87">
        <f t="shared" si="35"/>
        <v>0</v>
      </c>
      <c r="H1059" s="88" t="str" cm="1">
        <f t="array" ref="H1059">_xlfn.IFS(OR(_xlfn.XLOOKUP(A1059,Table9[Tag Number],Table9[Status],"-",0)="Dead",
        _xlfn.XLOOKUP(A1059,Table10[Tag Number],Table10[Status],"-",0)="Dead",
        _xlfn.XLOOKUP(A1059,Table11[Tag Number],Table11[Status],"-",0)="Dead",
        _xlfn.XLOOKUP(A1059,Table8[Tag Number],Table8[Status],"-",0)="Dead"),"Dead",
     OR(_xlfn.XLOOKUP(A1059,Table11[Tag Number],Table11[Status],"-",0)="Alive",
        _xlfn.XLOOKUP(A1059,Table10[Tag Number],Table10[Status],"-",0)="Alive",
        _xlfn.XLOOKUP(A1059,Table9[Tag Number],Table9[Status],"-",0)="Alive",
        _xlfn.XLOOKUP(A1059,Table8[Tag Number],Table8[Status],"-",0)="Alive"),"Alive",
     OR(_xlfn.XLOOKUP(A1059,Table9[Tag Number],Table9[Status],"-",0)="-",
        _xlfn.XLOOKUP(A1059,Table10[Tag Number],Table10[Status],"-",0)="-",
        _xlfn.XLOOKUP(A1059,Table11[Tag Number],Table11[Status],"-",0)="-",
        _xlfn.XLOOKUP(A1059,Table8[Tag Number],Table8[Status],"-",0)="-"),
   "-")</f>
        <v>-</v>
      </c>
      <c r="I1059" s="88" t="str">
        <f>IF((_xlfn.XLOOKUP(B1059,[2]Sheet1!$A$2:$A$198,[2]Sheet1!$B$2:$B$198,"-",0)="Glade"),"Out","No")</f>
        <v>No</v>
      </c>
      <c r="J1059" s="90"/>
      <c r="K1059" s="91"/>
      <c r="L1059" s="91"/>
      <c r="M1059" s="91"/>
      <c r="N1059" s="92"/>
      <c r="O1059" s="89"/>
      <c r="R1059" t="b">
        <f t="shared" si="34"/>
        <v>0</v>
      </c>
    </row>
    <row r="1060" spans="1:18" ht="15" thickBot="1" x14ac:dyDescent="0.35">
      <c r="A1060" s="2" t="s">
        <v>1909</v>
      </c>
      <c r="B1060" s="2" t="s">
        <v>1145</v>
      </c>
      <c r="C1060" s="84">
        <f>IF(COUNTIF(Table8[Tag Number], A1060), 1, 0)</f>
        <v>0</v>
      </c>
      <c r="D1060" s="85">
        <f>IF(COUNTIF(Table9[Tag Number], A1060), 1, 0)</f>
        <v>0</v>
      </c>
      <c r="E1060" s="86">
        <f>IF(COUNTIF(Table10[Tag Number], A1060), 1, 0)</f>
        <v>0</v>
      </c>
      <c r="F1060" s="86">
        <f>IF(COUNTIF(Table11[Tag Number], A1060), 1, 0)</f>
        <v>0</v>
      </c>
      <c r="G1060" s="87">
        <f t="shared" si="35"/>
        <v>0</v>
      </c>
      <c r="H1060" s="88" t="str" cm="1">
        <f t="array" ref="H1060">_xlfn.IFS(OR(_xlfn.XLOOKUP(A1060,Table9[Tag Number],Table9[Status],"-",0)="Dead",
        _xlfn.XLOOKUP(A1060,Table10[Tag Number],Table10[Status],"-",0)="Dead",
        _xlfn.XLOOKUP(A1060,Table11[Tag Number],Table11[Status],"-",0)="Dead",
        _xlfn.XLOOKUP(A1060,Table8[Tag Number],Table8[Status],"-",0)="Dead"),"Dead",
     OR(_xlfn.XLOOKUP(A1060,Table11[Tag Number],Table11[Status],"-",0)="Alive",
        _xlfn.XLOOKUP(A1060,Table10[Tag Number],Table10[Status],"-",0)="Alive",
        _xlfn.XLOOKUP(A1060,Table9[Tag Number],Table9[Status],"-",0)="Alive",
        _xlfn.XLOOKUP(A1060,Table8[Tag Number],Table8[Status],"-",0)="Alive"),"Alive",
     OR(_xlfn.XLOOKUP(A1060,Table9[Tag Number],Table9[Status],"-",0)="-",
        _xlfn.XLOOKUP(A1060,Table10[Tag Number],Table10[Status],"-",0)="-",
        _xlfn.XLOOKUP(A1060,Table11[Tag Number],Table11[Status],"-",0)="-",
        _xlfn.XLOOKUP(A1060,Table8[Tag Number],Table8[Status],"-",0)="-"),
   "-")</f>
        <v>-</v>
      </c>
      <c r="I1060" s="88" t="str">
        <f>IF((_xlfn.XLOOKUP(B1060,[2]Sheet1!$A$2:$A$198,[2]Sheet1!$B$2:$B$198,"-",0)="Glade"),"Out","No")</f>
        <v>No</v>
      </c>
      <c r="J1060" s="90"/>
      <c r="K1060" s="91"/>
      <c r="L1060" s="91"/>
      <c r="M1060" s="91"/>
      <c r="N1060" s="92"/>
      <c r="O1060" s="89"/>
      <c r="R1060" t="b">
        <f t="shared" si="34"/>
        <v>0</v>
      </c>
    </row>
    <row r="1061" spans="1:18" ht="15" thickBot="1" x14ac:dyDescent="0.35">
      <c r="A1061" s="3" t="s">
        <v>1910</v>
      </c>
      <c r="B1061" s="3" t="s">
        <v>1145</v>
      </c>
      <c r="C1061" s="84">
        <f>IF(COUNTIF(Table8[Tag Number], A1061), 1, 0)</f>
        <v>0</v>
      </c>
      <c r="D1061" s="85">
        <f>IF(COUNTIF(Table9[Tag Number], A1061), 1, 0)</f>
        <v>0</v>
      </c>
      <c r="E1061" s="86">
        <f>IF(COUNTIF(Table10[Tag Number], A1061), 1, 0)</f>
        <v>0</v>
      </c>
      <c r="F1061" s="86">
        <f>IF(COUNTIF(Table11[Tag Number], A1061), 1, 0)</f>
        <v>0</v>
      </c>
      <c r="G1061" s="87">
        <f t="shared" si="35"/>
        <v>0</v>
      </c>
      <c r="H1061" s="88" t="str" cm="1">
        <f t="array" ref="H1061">_xlfn.IFS(OR(_xlfn.XLOOKUP(A1061,Table9[Tag Number],Table9[Status],"-",0)="Dead",
        _xlfn.XLOOKUP(A1061,Table10[Tag Number],Table10[Status],"-",0)="Dead",
        _xlfn.XLOOKUP(A1061,Table11[Tag Number],Table11[Status],"-",0)="Dead",
        _xlfn.XLOOKUP(A1061,Table8[Tag Number],Table8[Status],"-",0)="Dead"),"Dead",
     OR(_xlfn.XLOOKUP(A1061,Table11[Tag Number],Table11[Status],"-",0)="Alive",
        _xlfn.XLOOKUP(A1061,Table10[Tag Number],Table10[Status],"-",0)="Alive",
        _xlfn.XLOOKUP(A1061,Table9[Tag Number],Table9[Status],"-",0)="Alive",
        _xlfn.XLOOKUP(A1061,Table8[Tag Number],Table8[Status],"-",0)="Alive"),"Alive",
     OR(_xlfn.XLOOKUP(A1061,Table9[Tag Number],Table9[Status],"-",0)="-",
        _xlfn.XLOOKUP(A1061,Table10[Tag Number],Table10[Status],"-",0)="-",
        _xlfn.XLOOKUP(A1061,Table11[Tag Number],Table11[Status],"-",0)="-",
        _xlfn.XLOOKUP(A1061,Table8[Tag Number],Table8[Status],"-",0)="-"),
   "-")</f>
        <v>-</v>
      </c>
      <c r="I1061" s="88" t="str">
        <f>IF((_xlfn.XLOOKUP(B1061,[2]Sheet1!$A$2:$A$198,[2]Sheet1!$B$2:$B$198,"-",0)="Glade"),"Out","No")</f>
        <v>No</v>
      </c>
      <c r="J1061" s="90"/>
      <c r="K1061" s="91"/>
      <c r="L1061" s="91"/>
      <c r="M1061" s="91"/>
      <c r="N1061" s="92"/>
      <c r="O1061" s="89"/>
      <c r="R1061" t="b">
        <f t="shared" si="34"/>
        <v>0</v>
      </c>
    </row>
    <row r="1062" spans="1:18" ht="15" thickBot="1" x14ac:dyDescent="0.35">
      <c r="A1062" s="2" t="s">
        <v>322</v>
      </c>
      <c r="B1062" s="2" t="s">
        <v>1145</v>
      </c>
      <c r="C1062" s="84">
        <f>IF(COUNTIF(Table8[Tag Number], A1062), 1, 0)</f>
        <v>0</v>
      </c>
      <c r="D1062" s="85">
        <f>IF(COUNTIF(Table9[Tag Number], A1062), 1, 0)</f>
        <v>0</v>
      </c>
      <c r="E1062" s="86">
        <f>IF(COUNTIF(Table10[Tag Number], A1062), 1, 0)</f>
        <v>0</v>
      </c>
      <c r="F1062" s="86">
        <f>IF(COUNTIF(Table11[Tag Number], A1062), 1, 0)</f>
        <v>0</v>
      </c>
      <c r="G1062" s="87">
        <f t="shared" si="35"/>
        <v>0</v>
      </c>
      <c r="H1062" s="88" t="str" cm="1">
        <f t="array" ref="H1062">_xlfn.IFS(OR(_xlfn.XLOOKUP(A1062,Table9[Tag Number],Table9[Status],"-",0)="Dead",
        _xlfn.XLOOKUP(A1062,Table10[Tag Number],Table10[Status],"-",0)="Dead",
        _xlfn.XLOOKUP(A1062,Table11[Tag Number],Table11[Status],"-",0)="Dead",
        _xlfn.XLOOKUP(A1062,Table8[Tag Number],Table8[Status],"-",0)="Dead"),"Dead",
     OR(_xlfn.XLOOKUP(A1062,Table11[Tag Number],Table11[Status],"-",0)="Alive",
        _xlfn.XLOOKUP(A1062,Table10[Tag Number],Table10[Status],"-",0)="Alive",
        _xlfn.XLOOKUP(A1062,Table9[Tag Number],Table9[Status],"-",0)="Alive",
        _xlfn.XLOOKUP(A1062,Table8[Tag Number],Table8[Status],"-",0)="Alive"),"Alive",
     OR(_xlfn.XLOOKUP(A1062,Table9[Tag Number],Table9[Status],"-",0)="-",
        _xlfn.XLOOKUP(A1062,Table10[Tag Number],Table10[Status],"-",0)="-",
        _xlfn.XLOOKUP(A1062,Table11[Tag Number],Table11[Status],"-",0)="-",
        _xlfn.XLOOKUP(A1062,Table8[Tag Number],Table8[Status],"-",0)="-"),
   "-")</f>
        <v>-</v>
      </c>
      <c r="I1062" s="88" t="str">
        <f>IF((_xlfn.XLOOKUP(B1062,[2]Sheet1!$A$2:$A$198,[2]Sheet1!$B$2:$B$198,"-",0)="Glade"),"Out","No")</f>
        <v>No</v>
      </c>
      <c r="J1062" s="90"/>
      <c r="K1062" s="91"/>
      <c r="L1062" s="91"/>
      <c r="M1062" s="91"/>
      <c r="N1062" s="92"/>
      <c r="O1062" s="89"/>
      <c r="R1062" t="b">
        <f t="shared" si="34"/>
        <v>0</v>
      </c>
    </row>
    <row r="1063" spans="1:18" ht="15" thickBot="1" x14ac:dyDescent="0.35">
      <c r="A1063" s="3" t="s">
        <v>291</v>
      </c>
      <c r="B1063" s="3" t="s">
        <v>1145</v>
      </c>
      <c r="C1063" s="84">
        <f>IF(COUNTIF(Table8[Tag Number], A1063), 1, 0)</f>
        <v>0</v>
      </c>
      <c r="D1063" s="85">
        <f>IF(COUNTIF(Table9[Tag Number], A1063), 1, 0)</f>
        <v>0</v>
      </c>
      <c r="E1063" s="86">
        <f>IF(COUNTIF(Table10[Tag Number], A1063), 1, 0)</f>
        <v>0</v>
      </c>
      <c r="F1063" s="86">
        <f>IF(COUNTIF(Table11[Tag Number], A1063), 1, 0)</f>
        <v>0</v>
      </c>
      <c r="G1063" s="87">
        <f t="shared" si="35"/>
        <v>0</v>
      </c>
      <c r="H1063" s="88" t="str" cm="1">
        <f t="array" ref="H1063">_xlfn.IFS(OR(_xlfn.XLOOKUP(A1063,Table9[Tag Number],Table9[Status],"-",0)="Dead",
        _xlfn.XLOOKUP(A1063,Table10[Tag Number],Table10[Status],"-",0)="Dead",
        _xlfn.XLOOKUP(A1063,Table11[Tag Number],Table11[Status],"-",0)="Dead",
        _xlfn.XLOOKUP(A1063,Table8[Tag Number],Table8[Status],"-",0)="Dead"),"Dead",
     OR(_xlfn.XLOOKUP(A1063,Table11[Tag Number],Table11[Status],"-",0)="Alive",
        _xlfn.XLOOKUP(A1063,Table10[Tag Number],Table10[Status],"-",0)="Alive",
        _xlfn.XLOOKUP(A1063,Table9[Tag Number],Table9[Status],"-",0)="Alive",
        _xlfn.XLOOKUP(A1063,Table8[Tag Number],Table8[Status],"-",0)="Alive"),"Alive",
     OR(_xlfn.XLOOKUP(A1063,Table9[Tag Number],Table9[Status],"-",0)="-",
        _xlfn.XLOOKUP(A1063,Table10[Tag Number],Table10[Status],"-",0)="-",
        _xlfn.XLOOKUP(A1063,Table11[Tag Number],Table11[Status],"-",0)="-",
        _xlfn.XLOOKUP(A1063,Table8[Tag Number],Table8[Status],"-",0)="-"),
   "-")</f>
        <v>-</v>
      </c>
      <c r="I1063" s="88" t="str">
        <f>IF((_xlfn.XLOOKUP(B1063,[2]Sheet1!$A$2:$A$198,[2]Sheet1!$B$2:$B$198,"-",0)="Glade"),"Out","No")</f>
        <v>No</v>
      </c>
      <c r="J1063" s="90"/>
      <c r="K1063" s="91"/>
      <c r="L1063" s="91"/>
      <c r="M1063" s="91"/>
      <c r="N1063" s="92"/>
      <c r="O1063" s="89"/>
      <c r="R1063" t="b">
        <f t="shared" si="34"/>
        <v>0</v>
      </c>
    </row>
    <row r="1064" spans="1:18" ht="15" thickBot="1" x14ac:dyDescent="0.35">
      <c r="A1064" s="2" t="s">
        <v>708</v>
      </c>
      <c r="B1064" s="2" t="s">
        <v>1145</v>
      </c>
      <c r="C1064" s="84">
        <f>IF(COUNTIF(Table8[Tag Number], A1064), 1, 0)</f>
        <v>0</v>
      </c>
      <c r="D1064" s="85">
        <f>IF(COUNTIF(Table9[Tag Number], A1064), 1, 0)</f>
        <v>1</v>
      </c>
      <c r="E1064" s="86">
        <f>IF(COUNTIF(Table10[Tag Number], A1064), 1, 0)</f>
        <v>0</v>
      </c>
      <c r="F1064" s="86">
        <f>IF(COUNTIF(Table11[Tag Number], A1064), 1, 0)</f>
        <v>0</v>
      </c>
      <c r="G1064" s="87">
        <f t="shared" si="35"/>
        <v>1</v>
      </c>
      <c r="H1064" s="88" t="str" cm="1">
        <f t="array" ref="H1064">_xlfn.IFS(OR(_xlfn.XLOOKUP(A1064,Table9[Tag Number],Table9[Status],"-",0)="Dead",
        _xlfn.XLOOKUP(A1064,Table10[Tag Number],Table10[Status],"-",0)="Dead",
        _xlfn.XLOOKUP(A1064,Table11[Tag Number],Table11[Status],"-",0)="Dead",
        _xlfn.XLOOKUP(A1064,Table8[Tag Number],Table8[Status],"-",0)="Dead"),"Dead",
     OR(_xlfn.XLOOKUP(A1064,Table11[Tag Number],Table11[Status],"-",0)="Alive",
        _xlfn.XLOOKUP(A1064,Table10[Tag Number],Table10[Status],"-",0)="Alive",
        _xlfn.XLOOKUP(A1064,Table9[Tag Number],Table9[Status],"-",0)="Alive",
        _xlfn.XLOOKUP(A1064,Table8[Tag Number],Table8[Status],"-",0)="Alive"),"Alive",
     OR(_xlfn.XLOOKUP(A1064,Table9[Tag Number],Table9[Status],"-",0)="-",
        _xlfn.XLOOKUP(A1064,Table10[Tag Number],Table10[Status],"-",0)="-",
        _xlfn.XLOOKUP(A1064,Table11[Tag Number],Table11[Status],"-",0)="-",
        _xlfn.XLOOKUP(A1064,Table8[Tag Number],Table8[Status],"-",0)="-"),
   "-")</f>
        <v>Alive</v>
      </c>
      <c r="I1064" s="88" t="str">
        <f>IF((_xlfn.XLOOKUP(B1064,[2]Sheet1!$A$2:$A$198,[2]Sheet1!$B$2:$B$198,"-",0)="Glade"),"Out","No")</f>
        <v>No</v>
      </c>
      <c r="J1064" s="90"/>
      <c r="K1064" s="91"/>
      <c r="L1064" s="91"/>
      <c r="M1064" s="91"/>
      <c r="N1064" s="92"/>
      <c r="O1064" s="89"/>
      <c r="R1064" t="b">
        <f t="shared" si="34"/>
        <v>0</v>
      </c>
    </row>
    <row r="1065" spans="1:18" ht="15" thickBot="1" x14ac:dyDescent="0.35">
      <c r="A1065" s="3" t="s">
        <v>1911</v>
      </c>
      <c r="B1065" s="3" t="s">
        <v>1145</v>
      </c>
      <c r="C1065" s="84">
        <f>IF(COUNTIF(Table8[Tag Number], A1065), 1, 0)</f>
        <v>0</v>
      </c>
      <c r="D1065" s="85">
        <f>IF(COUNTIF(Table9[Tag Number], A1065), 1, 0)</f>
        <v>0</v>
      </c>
      <c r="E1065" s="86">
        <f>IF(COUNTIF(Table10[Tag Number], A1065), 1, 0)</f>
        <v>0</v>
      </c>
      <c r="F1065" s="86">
        <f>IF(COUNTIF(Table11[Tag Number], A1065), 1, 0)</f>
        <v>0</v>
      </c>
      <c r="G1065" s="87">
        <f t="shared" si="35"/>
        <v>0</v>
      </c>
      <c r="H1065" s="88" t="str" cm="1">
        <f t="array" ref="H1065">_xlfn.IFS(OR(_xlfn.XLOOKUP(A1065,Table9[Tag Number],Table9[Status],"-",0)="Dead",
        _xlfn.XLOOKUP(A1065,Table10[Tag Number],Table10[Status],"-",0)="Dead",
        _xlfn.XLOOKUP(A1065,Table11[Tag Number],Table11[Status],"-",0)="Dead",
        _xlfn.XLOOKUP(A1065,Table8[Tag Number],Table8[Status],"-",0)="Dead"),"Dead",
     OR(_xlfn.XLOOKUP(A1065,Table11[Tag Number],Table11[Status],"-",0)="Alive",
        _xlfn.XLOOKUP(A1065,Table10[Tag Number],Table10[Status],"-",0)="Alive",
        _xlfn.XLOOKUP(A1065,Table9[Tag Number],Table9[Status],"-",0)="Alive",
        _xlfn.XLOOKUP(A1065,Table8[Tag Number],Table8[Status],"-",0)="Alive"),"Alive",
     OR(_xlfn.XLOOKUP(A1065,Table9[Tag Number],Table9[Status],"-",0)="-",
        _xlfn.XLOOKUP(A1065,Table10[Tag Number],Table10[Status],"-",0)="-",
        _xlfn.XLOOKUP(A1065,Table11[Tag Number],Table11[Status],"-",0)="-",
        _xlfn.XLOOKUP(A1065,Table8[Tag Number],Table8[Status],"-",0)="-"),
   "-")</f>
        <v>-</v>
      </c>
      <c r="I1065" s="88" t="str">
        <f>IF((_xlfn.XLOOKUP(B1065,[2]Sheet1!$A$2:$A$198,[2]Sheet1!$B$2:$B$198,"-",0)="Glade"),"Out","No")</f>
        <v>No</v>
      </c>
      <c r="J1065" s="90"/>
      <c r="K1065" s="91"/>
      <c r="L1065" s="91"/>
      <c r="M1065" s="91"/>
      <c r="N1065" s="92"/>
      <c r="O1065" s="89"/>
      <c r="R1065" t="b">
        <f t="shared" si="34"/>
        <v>0</v>
      </c>
    </row>
    <row r="1066" spans="1:18" ht="15" thickBot="1" x14ac:dyDescent="0.35">
      <c r="A1066" s="2" t="s">
        <v>247</v>
      </c>
      <c r="B1066" s="2" t="s">
        <v>1145</v>
      </c>
      <c r="C1066" s="84">
        <f>IF(COUNTIF(Table8[Tag Number], A1066), 1, 0)</f>
        <v>0</v>
      </c>
      <c r="D1066" s="85">
        <f>IF(COUNTIF(Table9[Tag Number], A1066), 1, 0)</f>
        <v>0</v>
      </c>
      <c r="E1066" s="86">
        <f>IF(COUNTIF(Table10[Tag Number], A1066), 1, 0)</f>
        <v>0</v>
      </c>
      <c r="F1066" s="86">
        <f>IF(COUNTIF(Table11[Tag Number], A1066), 1, 0)</f>
        <v>0</v>
      </c>
      <c r="G1066" s="87">
        <f t="shared" si="35"/>
        <v>0</v>
      </c>
      <c r="H1066" s="88" t="str" cm="1">
        <f t="array" ref="H1066">_xlfn.IFS(OR(_xlfn.XLOOKUP(A1066,Table9[Tag Number],Table9[Status],"-",0)="Dead",
        _xlfn.XLOOKUP(A1066,Table10[Tag Number],Table10[Status],"-",0)="Dead",
        _xlfn.XLOOKUP(A1066,Table11[Tag Number],Table11[Status],"-",0)="Dead",
        _xlfn.XLOOKUP(A1066,Table8[Tag Number],Table8[Status],"-",0)="Dead"),"Dead",
     OR(_xlfn.XLOOKUP(A1066,Table11[Tag Number],Table11[Status],"-",0)="Alive",
        _xlfn.XLOOKUP(A1066,Table10[Tag Number],Table10[Status],"-",0)="Alive",
        _xlfn.XLOOKUP(A1066,Table9[Tag Number],Table9[Status],"-",0)="Alive",
        _xlfn.XLOOKUP(A1066,Table8[Tag Number],Table8[Status],"-",0)="Alive"),"Alive",
     OR(_xlfn.XLOOKUP(A1066,Table9[Tag Number],Table9[Status],"-",0)="-",
        _xlfn.XLOOKUP(A1066,Table10[Tag Number],Table10[Status],"-",0)="-",
        _xlfn.XLOOKUP(A1066,Table11[Tag Number],Table11[Status],"-",0)="-",
        _xlfn.XLOOKUP(A1066,Table8[Tag Number],Table8[Status],"-",0)="-"),
   "-")</f>
        <v>-</v>
      </c>
      <c r="I1066" s="88" t="str">
        <f>IF((_xlfn.XLOOKUP(B1066,[2]Sheet1!$A$2:$A$198,[2]Sheet1!$B$2:$B$198,"-",0)="Glade"),"Out","No")</f>
        <v>No</v>
      </c>
      <c r="J1066" s="90"/>
      <c r="K1066" s="91"/>
      <c r="L1066" s="91"/>
      <c r="M1066" s="91"/>
      <c r="N1066" s="92"/>
      <c r="O1066" s="89"/>
      <c r="R1066" t="b">
        <f t="shared" si="34"/>
        <v>0</v>
      </c>
    </row>
    <row r="1067" spans="1:18" ht="15" thickBot="1" x14ac:dyDescent="0.35">
      <c r="A1067" s="3" t="s">
        <v>619</v>
      </c>
      <c r="B1067" s="3" t="s">
        <v>1137</v>
      </c>
      <c r="C1067" s="84">
        <f>IF(COUNTIF(Table8[Tag Number], A1067), 1, 0)</f>
        <v>1</v>
      </c>
      <c r="D1067" s="85">
        <f>IF(COUNTIF(Table9[Tag Number], A1067), 1, 0)</f>
        <v>1</v>
      </c>
      <c r="E1067" s="86">
        <f>IF(COUNTIF(Table10[Tag Number], A1067), 1, 0)</f>
        <v>0</v>
      </c>
      <c r="F1067" s="86">
        <f>IF(COUNTIF(Table11[Tag Number], A1067), 1, 0)</f>
        <v>0</v>
      </c>
      <c r="G1067" s="87">
        <f t="shared" si="35"/>
        <v>2</v>
      </c>
      <c r="H1067" s="88" t="str" cm="1">
        <f t="array" ref="H1067">_xlfn.IFS(OR(_xlfn.XLOOKUP(A1067,Table9[Tag Number],Table9[Status],"-",0)="Dead",
        _xlfn.XLOOKUP(A1067,Table10[Tag Number],Table10[Status],"-",0)="Dead",
        _xlfn.XLOOKUP(A1067,Table11[Tag Number],Table11[Status],"-",0)="Dead",
        _xlfn.XLOOKUP(A1067,Table8[Tag Number],Table8[Status],"-",0)="Dead"),"Dead",
     OR(_xlfn.XLOOKUP(A1067,Table11[Tag Number],Table11[Status],"-",0)="Alive",
        _xlfn.XLOOKUP(A1067,Table10[Tag Number],Table10[Status],"-",0)="Alive",
        _xlfn.XLOOKUP(A1067,Table9[Tag Number],Table9[Status],"-",0)="Alive",
        _xlfn.XLOOKUP(A1067,Table8[Tag Number],Table8[Status],"-",0)="Alive"),"Alive",
     OR(_xlfn.XLOOKUP(A1067,Table9[Tag Number],Table9[Status],"-",0)="-",
        _xlfn.XLOOKUP(A1067,Table10[Tag Number],Table10[Status],"-",0)="-",
        _xlfn.XLOOKUP(A1067,Table11[Tag Number],Table11[Status],"-",0)="-",
        _xlfn.XLOOKUP(A1067,Table8[Tag Number],Table8[Status],"-",0)="-"),
   "-")</f>
        <v>Alive</v>
      </c>
      <c r="I1067" s="88" t="str">
        <f>IF((_xlfn.XLOOKUP(B1067,[2]Sheet1!$A$2:$A$198,[2]Sheet1!$B$2:$B$198,"-",0)="Glade"),"Out","No")</f>
        <v>No</v>
      </c>
      <c r="J1067" s="90"/>
      <c r="K1067" s="91"/>
      <c r="L1067" s="91"/>
      <c r="M1067" s="91"/>
      <c r="N1067" s="92"/>
      <c r="O1067" s="89"/>
      <c r="R1067" t="str">
        <f t="shared" si="34"/>
        <v>C076</v>
      </c>
    </row>
    <row r="1068" spans="1:18" ht="15" thickBot="1" x14ac:dyDescent="0.35">
      <c r="A1068" s="2" t="s">
        <v>625</v>
      </c>
      <c r="B1068" s="2" t="s">
        <v>1137</v>
      </c>
      <c r="C1068" s="84">
        <f>IF(COUNTIF(Table8[Tag Number], A1068), 1, 0)</f>
        <v>1</v>
      </c>
      <c r="D1068" s="85">
        <f>IF(COUNTIF(Table9[Tag Number], A1068), 1, 0)</f>
        <v>0</v>
      </c>
      <c r="E1068" s="86">
        <f>IF(COUNTIF(Table10[Tag Number], A1068), 1, 0)</f>
        <v>0</v>
      </c>
      <c r="F1068" s="86">
        <f>IF(COUNTIF(Table11[Tag Number], A1068), 1, 0)</f>
        <v>0</v>
      </c>
      <c r="G1068" s="87">
        <f t="shared" si="35"/>
        <v>1</v>
      </c>
      <c r="H1068" s="88" t="str" cm="1">
        <f t="array" ref="H1068">_xlfn.IFS(OR(_xlfn.XLOOKUP(A1068,Table9[Tag Number],Table9[Status],"-",0)="Dead",
        _xlfn.XLOOKUP(A1068,Table10[Tag Number],Table10[Status],"-",0)="Dead",
        _xlfn.XLOOKUP(A1068,Table11[Tag Number],Table11[Status],"-",0)="Dead",
        _xlfn.XLOOKUP(A1068,Table8[Tag Number],Table8[Status],"-",0)="Dead"),"Dead",
     OR(_xlfn.XLOOKUP(A1068,Table11[Tag Number],Table11[Status],"-",0)="Alive",
        _xlfn.XLOOKUP(A1068,Table10[Tag Number],Table10[Status],"-",0)="Alive",
        _xlfn.XLOOKUP(A1068,Table9[Tag Number],Table9[Status],"-",0)="Alive",
        _xlfn.XLOOKUP(A1068,Table8[Tag Number],Table8[Status],"-",0)="Alive"),"Alive",
     OR(_xlfn.XLOOKUP(A1068,Table9[Tag Number],Table9[Status],"-",0)="-",
        _xlfn.XLOOKUP(A1068,Table10[Tag Number],Table10[Status],"-",0)="-",
        _xlfn.XLOOKUP(A1068,Table11[Tag Number],Table11[Status],"-",0)="-",
        _xlfn.XLOOKUP(A1068,Table8[Tag Number],Table8[Status],"-",0)="-"),
   "-")</f>
        <v>Alive</v>
      </c>
      <c r="I1068" s="88" t="str">
        <f>IF((_xlfn.XLOOKUP(B1068,[2]Sheet1!$A$2:$A$198,[2]Sheet1!$B$2:$B$198,"-",0)="Glade"),"Out","No")</f>
        <v>No</v>
      </c>
      <c r="J1068" s="90"/>
      <c r="K1068" s="91"/>
      <c r="L1068" s="91"/>
      <c r="M1068" s="91"/>
      <c r="N1068" s="92"/>
      <c r="O1068" s="89"/>
      <c r="R1068" t="b">
        <f t="shared" si="34"/>
        <v>0</v>
      </c>
    </row>
    <row r="1069" spans="1:18" ht="15" thickBot="1" x14ac:dyDescent="0.35">
      <c r="A1069" s="3" t="s">
        <v>1912</v>
      </c>
      <c r="B1069" s="3" t="s">
        <v>1137</v>
      </c>
      <c r="C1069" s="84">
        <f>IF(COUNTIF(Table8[Tag Number], A1069), 1, 0)</f>
        <v>0</v>
      </c>
      <c r="D1069" s="85">
        <f>IF(COUNTIF(Table9[Tag Number], A1069), 1, 0)</f>
        <v>0</v>
      </c>
      <c r="E1069" s="86">
        <f>IF(COUNTIF(Table10[Tag Number], A1069), 1, 0)</f>
        <v>0</v>
      </c>
      <c r="F1069" s="86">
        <f>IF(COUNTIF(Table11[Tag Number], A1069), 1, 0)</f>
        <v>0</v>
      </c>
      <c r="G1069" s="87">
        <f t="shared" si="35"/>
        <v>0</v>
      </c>
      <c r="H1069" s="88" t="str" cm="1">
        <f t="array" ref="H1069">_xlfn.IFS(OR(_xlfn.XLOOKUP(A1069,Table9[Tag Number],Table9[Status],"-",0)="Dead",
        _xlfn.XLOOKUP(A1069,Table10[Tag Number],Table10[Status],"-",0)="Dead",
        _xlfn.XLOOKUP(A1069,Table11[Tag Number],Table11[Status],"-",0)="Dead",
        _xlfn.XLOOKUP(A1069,Table8[Tag Number],Table8[Status],"-",0)="Dead"),"Dead",
     OR(_xlfn.XLOOKUP(A1069,Table11[Tag Number],Table11[Status],"-",0)="Alive",
        _xlfn.XLOOKUP(A1069,Table10[Tag Number],Table10[Status],"-",0)="Alive",
        _xlfn.XLOOKUP(A1069,Table9[Tag Number],Table9[Status],"-",0)="Alive",
        _xlfn.XLOOKUP(A1069,Table8[Tag Number],Table8[Status],"-",0)="Alive"),"Alive",
     OR(_xlfn.XLOOKUP(A1069,Table9[Tag Number],Table9[Status],"-",0)="-",
        _xlfn.XLOOKUP(A1069,Table10[Tag Number],Table10[Status],"-",0)="-",
        _xlfn.XLOOKUP(A1069,Table11[Tag Number],Table11[Status],"-",0)="-",
        _xlfn.XLOOKUP(A1069,Table8[Tag Number],Table8[Status],"-",0)="-"),
   "-")</f>
        <v>-</v>
      </c>
      <c r="I1069" s="88" t="str">
        <f>IF((_xlfn.XLOOKUP(B1069,[2]Sheet1!$A$2:$A$198,[2]Sheet1!$B$2:$B$198,"-",0)="Glade"),"Out","No")</f>
        <v>No</v>
      </c>
      <c r="J1069" s="90"/>
      <c r="K1069" s="91"/>
      <c r="L1069" s="91"/>
      <c r="M1069" s="91"/>
      <c r="N1069" s="92"/>
      <c r="O1069" s="89"/>
      <c r="R1069" t="b">
        <f t="shared" si="34"/>
        <v>0</v>
      </c>
    </row>
    <row r="1070" spans="1:18" ht="15" thickBot="1" x14ac:dyDescent="0.35">
      <c r="A1070" s="2" t="s">
        <v>399</v>
      </c>
      <c r="B1070" s="2" t="s">
        <v>1137</v>
      </c>
      <c r="C1070" s="84">
        <f>IF(COUNTIF(Table8[Tag Number], A1070), 1, 0)</f>
        <v>0</v>
      </c>
      <c r="D1070" s="85">
        <f>IF(COUNTIF(Table9[Tag Number], A1070), 1, 0)</f>
        <v>0</v>
      </c>
      <c r="E1070" s="86">
        <f>IF(COUNTIF(Table10[Tag Number], A1070), 1, 0)</f>
        <v>0</v>
      </c>
      <c r="F1070" s="86">
        <f>IF(COUNTIF(Table11[Tag Number], A1070), 1, 0)</f>
        <v>1</v>
      </c>
      <c r="G1070" s="87">
        <f t="shared" si="35"/>
        <v>1</v>
      </c>
      <c r="H1070" s="88" t="str" cm="1">
        <f t="array" ref="H1070">_xlfn.IFS(OR(_xlfn.XLOOKUP(A1070,Table9[Tag Number],Table9[Status],"-",0)="Dead",
        _xlfn.XLOOKUP(A1070,Table10[Tag Number],Table10[Status],"-",0)="Dead",
        _xlfn.XLOOKUP(A1070,Table11[Tag Number],Table11[Status],"-",0)="Dead",
        _xlfn.XLOOKUP(A1070,Table8[Tag Number],Table8[Status],"-",0)="Dead"),"Dead",
     OR(_xlfn.XLOOKUP(A1070,Table11[Tag Number],Table11[Status],"-",0)="Alive",
        _xlfn.XLOOKUP(A1070,Table10[Tag Number],Table10[Status],"-",0)="Alive",
        _xlfn.XLOOKUP(A1070,Table9[Tag Number],Table9[Status],"-",0)="Alive",
        _xlfn.XLOOKUP(A1070,Table8[Tag Number],Table8[Status],"-",0)="Alive"),"Alive",
     OR(_xlfn.XLOOKUP(A1070,Table9[Tag Number],Table9[Status],"-",0)="-",
        _xlfn.XLOOKUP(A1070,Table10[Tag Number],Table10[Status],"-",0)="-",
        _xlfn.XLOOKUP(A1070,Table11[Tag Number],Table11[Status],"-",0)="-",
        _xlfn.XLOOKUP(A1070,Table8[Tag Number],Table8[Status],"-",0)="-"),
   "-")</f>
        <v>Alive</v>
      </c>
      <c r="I1070" s="88" t="str">
        <f>IF((_xlfn.XLOOKUP(B1070,[2]Sheet1!$A$2:$A$198,[2]Sheet1!$B$2:$B$198,"-",0)="Glade"),"Out","No")</f>
        <v>No</v>
      </c>
      <c r="J1070" s="90"/>
      <c r="K1070" s="91"/>
      <c r="L1070" s="91"/>
      <c r="M1070" s="91"/>
      <c r="N1070" s="92"/>
      <c r="O1070" s="89"/>
      <c r="R1070" t="b">
        <f t="shared" si="34"/>
        <v>0</v>
      </c>
    </row>
    <row r="1071" spans="1:18" ht="15" thickBot="1" x14ac:dyDescent="0.35">
      <c r="A1071" s="3" t="s">
        <v>524</v>
      </c>
      <c r="B1071" s="3" t="s">
        <v>1137</v>
      </c>
      <c r="C1071" s="84">
        <f>IF(COUNTIF(Table8[Tag Number], A1071), 1, 0)</f>
        <v>0</v>
      </c>
      <c r="D1071" s="85">
        <f>IF(COUNTIF(Table9[Tag Number], A1071), 1, 0)</f>
        <v>1</v>
      </c>
      <c r="E1071" s="86">
        <f>IF(COUNTIF(Table10[Tag Number], A1071), 1, 0)</f>
        <v>0</v>
      </c>
      <c r="F1071" s="86">
        <f>IF(COUNTIF(Table11[Tag Number], A1071), 1, 0)</f>
        <v>1</v>
      </c>
      <c r="G1071" s="87">
        <f t="shared" si="35"/>
        <v>2</v>
      </c>
      <c r="H1071" s="88" t="str" cm="1">
        <f t="array" ref="H1071">_xlfn.IFS(OR(_xlfn.XLOOKUP(A1071,Table9[Tag Number],Table9[Status],"-",0)="Dead",
        _xlfn.XLOOKUP(A1071,Table10[Tag Number],Table10[Status],"-",0)="Dead",
        _xlfn.XLOOKUP(A1071,Table11[Tag Number],Table11[Status],"-",0)="Dead",
        _xlfn.XLOOKUP(A1071,Table8[Tag Number],Table8[Status],"-",0)="Dead"),"Dead",
     OR(_xlfn.XLOOKUP(A1071,Table11[Tag Number],Table11[Status],"-",0)="Alive",
        _xlfn.XLOOKUP(A1071,Table10[Tag Number],Table10[Status],"-",0)="Alive",
        _xlfn.XLOOKUP(A1071,Table9[Tag Number],Table9[Status],"-",0)="Alive",
        _xlfn.XLOOKUP(A1071,Table8[Tag Number],Table8[Status],"-",0)="Alive"),"Alive",
     OR(_xlfn.XLOOKUP(A1071,Table9[Tag Number],Table9[Status],"-",0)="-",
        _xlfn.XLOOKUP(A1071,Table10[Tag Number],Table10[Status],"-",0)="-",
        _xlfn.XLOOKUP(A1071,Table11[Tag Number],Table11[Status],"-",0)="-",
        _xlfn.XLOOKUP(A1071,Table8[Tag Number],Table8[Status],"-",0)="-"),
   "-")</f>
        <v>Alive</v>
      </c>
      <c r="I1071" s="88" t="str">
        <f>IF((_xlfn.XLOOKUP(B1071,[2]Sheet1!$A$2:$A$198,[2]Sheet1!$B$2:$B$198,"-",0)="Glade"),"Out","No")</f>
        <v>No</v>
      </c>
      <c r="J1071" s="90"/>
      <c r="K1071" s="91"/>
      <c r="L1071" s="91"/>
      <c r="M1071" s="91"/>
      <c r="N1071" s="92"/>
      <c r="O1071" s="89"/>
      <c r="R1071" t="str">
        <f t="shared" si="34"/>
        <v>C080</v>
      </c>
    </row>
    <row r="1072" spans="1:18" ht="15" thickBot="1" x14ac:dyDescent="0.35">
      <c r="A1072" s="2" t="s">
        <v>1913</v>
      </c>
      <c r="B1072" s="2" t="s">
        <v>1145</v>
      </c>
      <c r="C1072" s="84">
        <f>IF(COUNTIF(Table8[Tag Number], A1072), 1, 0)</f>
        <v>0</v>
      </c>
      <c r="D1072" s="85">
        <f>IF(COUNTIF(Table9[Tag Number], A1072), 1, 0)</f>
        <v>0</v>
      </c>
      <c r="E1072" s="86">
        <f>IF(COUNTIF(Table10[Tag Number], A1072), 1, 0)</f>
        <v>0</v>
      </c>
      <c r="F1072" s="86">
        <f>IF(COUNTIF(Table11[Tag Number], A1072), 1, 0)</f>
        <v>0</v>
      </c>
      <c r="G1072" s="87">
        <f t="shared" si="35"/>
        <v>0</v>
      </c>
      <c r="H1072" s="88" t="str" cm="1">
        <f t="array" ref="H1072">_xlfn.IFS(OR(_xlfn.XLOOKUP(A1072,Table9[Tag Number],Table9[Status],"-",0)="Dead",
        _xlfn.XLOOKUP(A1072,Table10[Tag Number],Table10[Status],"-",0)="Dead",
        _xlfn.XLOOKUP(A1072,Table11[Tag Number],Table11[Status],"-",0)="Dead",
        _xlfn.XLOOKUP(A1072,Table8[Tag Number],Table8[Status],"-",0)="Dead"),"Dead",
     OR(_xlfn.XLOOKUP(A1072,Table11[Tag Number],Table11[Status],"-",0)="Alive",
        _xlfn.XLOOKUP(A1072,Table10[Tag Number],Table10[Status],"-",0)="Alive",
        _xlfn.XLOOKUP(A1072,Table9[Tag Number],Table9[Status],"-",0)="Alive",
        _xlfn.XLOOKUP(A1072,Table8[Tag Number],Table8[Status],"-",0)="Alive"),"Alive",
     OR(_xlfn.XLOOKUP(A1072,Table9[Tag Number],Table9[Status],"-",0)="-",
        _xlfn.XLOOKUP(A1072,Table10[Tag Number],Table10[Status],"-",0)="-",
        _xlfn.XLOOKUP(A1072,Table11[Tag Number],Table11[Status],"-",0)="-",
        _xlfn.XLOOKUP(A1072,Table8[Tag Number],Table8[Status],"-",0)="-"),
   "-")</f>
        <v>-</v>
      </c>
      <c r="I1072" s="88" t="str">
        <f>IF((_xlfn.XLOOKUP(B1072,[2]Sheet1!$A$2:$A$198,[2]Sheet1!$B$2:$B$198,"-",0)="Glade"),"Out","No")</f>
        <v>No</v>
      </c>
      <c r="J1072" s="90"/>
      <c r="K1072" s="91"/>
      <c r="L1072" s="91"/>
      <c r="M1072" s="91"/>
      <c r="N1072" s="92"/>
      <c r="O1072" s="89"/>
      <c r="R1072" t="b">
        <f t="shared" si="34"/>
        <v>0</v>
      </c>
    </row>
    <row r="1073" spans="1:18" ht="15" thickBot="1" x14ac:dyDescent="0.35">
      <c r="A1073" s="3" t="s">
        <v>1914</v>
      </c>
      <c r="B1073" s="3" t="s">
        <v>1145</v>
      </c>
      <c r="C1073" s="84">
        <f>IF(COUNTIF(Table8[Tag Number], A1073), 1, 0)</f>
        <v>0</v>
      </c>
      <c r="D1073" s="85">
        <f>IF(COUNTIF(Table9[Tag Number], A1073), 1, 0)</f>
        <v>0</v>
      </c>
      <c r="E1073" s="86">
        <f>IF(COUNTIF(Table10[Tag Number], A1073), 1, 0)</f>
        <v>0</v>
      </c>
      <c r="F1073" s="86">
        <f>IF(COUNTIF(Table11[Tag Number], A1073), 1, 0)</f>
        <v>0</v>
      </c>
      <c r="G1073" s="87">
        <f t="shared" si="35"/>
        <v>0</v>
      </c>
      <c r="H1073" s="88" t="str" cm="1">
        <f t="array" ref="H1073">_xlfn.IFS(OR(_xlfn.XLOOKUP(A1073,Table9[Tag Number],Table9[Status],"-",0)="Dead",
        _xlfn.XLOOKUP(A1073,Table10[Tag Number],Table10[Status],"-",0)="Dead",
        _xlfn.XLOOKUP(A1073,Table11[Tag Number],Table11[Status],"-",0)="Dead",
        _xlfn.XLOOKUP(A1073,Table8[Tag Number],Table8[Status],"-",0)="Dead"),"Dead",
     OR(_xlfn.XLOOKUP(A1073,Table11[Tag Number],Table11[Status],"-",0)="Alive",
        _xlfn.XLOOKUP(A1073,Table10[Tag Number],Table10[Status],"-",0)="Alive",
        _xlfn.XLOOKUP(A1073,Table9[Tag Number],Table9[Status],"-",0)="Alive",
        _xlfn.XLOOKUP(A1073,Table8[Tag Number],Table8[Status],"-",0)="Alive"),"Alive",
     OR(_xlfn.XLOOKUP(A1073,Table9[Tag Number],Table9[Status],"-",0)="-",
        _xlfn.XLOOKUP(A1073,Table10[Tag Number],Table10[Status],"-",0)="-",
        _xlfn.XLOOKUP(A1073,Table11[Tag Number],Table11[Status],"-",0)="-",
        _xlfn.XLOOKUP(A1073,Table8[Tag Number],Table8[Status],"-",0)="-"),
   "-")</f>
        <v>-</v>
      </c>
      <c r="I1073" s="88" t="str">
        <f>IF((_xlfn.XLOOKUP(B1073,[2]Sheet1!$A$2:$A$198,[2]Sheet1!$B$2:$B$198,"-",0)="Glade"),"Out","No")</f>
        <v>No</v>
      </c>
      <c r="J1073" s="90"/>
      <c r="K1073" s="91"/>
      <c r="L1073" s="91"/>
      <c r="M1073" s="91"/>
      <c r="N1073" s="92"/>
      <c r="O1073" s="89"/>
      <c r="R1073" t="b">
        <f t="shared" si="34"/>
        <v>0</v>
      </c>
    </row>
    <row r="1074" spans="1:18" ht="15" thickBot="1" x14ac:dyDescent="0.35">
      <c r="A1074" s="2" t="s">
        <v>959</v>
      </c>
      <c r="B1074" s="2" t="s">
        <v>1137</v>
      </c>
      <c r="C1074" s="84">
        <f>IF(COUNTIF(Table8[Tag Number], A1074), 1, 0)</f>
        <v>0</v>
      </c>
      <c r="D1074" s="85">
        <f>IF(COUNTIF(Table9[Tag Number], A1074), 1, 0)</f>
        <v>1</v>
      </c>
      <c r="E1074" s="86">
        <f>IF(COUNTIF(Table10[Tag Number], A1074), 1, 0)</f>
        <v>0</v>
      </c>
      <c r="F1074" s="86">
        <f>IF(COUNTIF(Table11[Tag Number], A1074), 1, 0)</f>
        <v>0</v>
      </c>
      <c r="G1074" s="87">
        <f t="shared" si="35"/>
        <v>1</v>
      </c>
      <c r="H1074" s="88" t="str" cm="1">
        <f t="array" ref="H1074">_xlfn.IFS(OR(_xlfn.XLOOKUP(A1074,Table9[Tag Number],Table9[Status],"-",0)="Dead",
        _xlfn.XLOOKUP(A1074,Table10[Tag Number],Table10[Status],"-",0)="Dead",
        _xlfn.XLOOKUP(A1074,Table11[Tag Number],Table11[Status],"-",0)="Dead",
        _xlfn.XLOOKUP(A1074,Table8[Tag Number],Table8[Status],"-",0)="Dead"),"Dead",
     OR(_xlfn.XLOOKUP(A1074,Table11[Tag Number],Table11[Status],"-",0)="Alive",
        _xlfn.XLOOKUP(A1074,Table10[Tag Number],Table10[Status],"-",0)="Alive",
        _xlfn.XLOOKUP(A1074,Table9[Tag Number],Table9[Status],"-",0)="Alive",
        _xlfn.XLOOKUP(A1074,Table8[Tag Number],Table8[Status],"-",0)="Alive"),"Alive",
     OR(_xlfn.XLOOKUP(A1074,Table9[Tag Number],Table9[Status],"-",0)="-",
        _xlfn.XLOOKUP(A1074,Table10[Tag Number],Table10[Status],"-",0)="-",
        _xlfn.XLOOKUP(A1074,Table11[Tag Number],Table11[Status],"-",0)="-",
        _xlfn.XLOOKUP(A1074,Table8[Tag Number],Table8[Status],"-",0)="-"),
   "-")</f>
        <v>Dead</v>
      </c>
      <c r="I1074" s="88" t="str">
        <f>IF((_xlfn.XLOOKUP(B1074,[2]Sheet1!$A$2:$A$198,[2]Sheet1!$B$2:$B$198,"-",0)="Glade"),"Out","No")</f>
        <v>No</v>
      </c>
      <c r="J1074" s="90"/>
      <c r="K1074" s="91"/>
      <c r="L1074" s="91"/>
      <c r="M1074" s="91"/>
      <c r="N1074" s="92"/>
      <c r="O1074" s="89"/>
      <c r="R1074" t="b">
        <f t="shared" si="34"/>
        <v>0</v>
      </c>
    </row>
    <row r="1075" spans="1:18" ht="15" thickBot="1" x14ac:dyDescent="0.35">
      <c r="A1075" s="3" t="s">
        <v>248</v>
      </c>
      <c r="B1075" s="3" t="s">
        <v>1145</v>
      </c>
      <c r="C1075" s="84">
        <f>IF(COUNTIF(Table8[Tag Number], A1075), 1, 0)</f>
        <v>0</v>
      </c>
      <c r="D1075" s="85">
        <f>IF(COUNTIF(Table9[Tag Number], A1075), 1, 0)</f>
        <v>0</v>
      </c>
      <c r="E1075" s="86">
        <f>IF(COUNTIF(Table10[Tag Number], A1075), 1, 0)</f>
        <v>0</v>
      </c>
      <c r="F1075" s="86">
        <f>IF(COUNTIF(Table11[Tag Number], A1075), 1, 0)</f>
        <v>0</v>
      </c>
      <c r="G1075" s="87">
        <f t="shared" si="35"/>
        <v>0</v>
      </c>
      <c r="H1075" s="88" t="str" cm="1">
        <f t="array" ref="H1075">_xlfn.IFS(OR(_xlfn.XLOOKUP(A1075,Table9[Tag Number],Table9[Status],"-",0)="Dead",
        _xlfn.XLOOKUP(A1075,Table10[Tag Number],Table10[Status],"-",0)="Dead",
        _xlfn.XLOOKUP(A1075,Table11[Tag Number],Table11[Status],"-",0)="Dead",
        _xlfn.XLOOKUP(A1075,Table8[Tag Number],Table8[Status],"-",0)="Dead"),"Dead",
     OR(_xlfn.XLOOKUP(A1075,Table11[Tag Number],Table11[Status],"-",0)="Alive",
        _xlfn.XLOOKUP(A1075,Table10[Tag Number],Table10[Status],"-",0)="Alive",
        _xlfn.XLOOKUP(A1075,Table9[Tag Number],Table9[Status],"-",0)="Alive",
        _xlfn.XLOOKUP(A1075,Table8[Tag Number],Table8[Status],"-",0)="Alive"),"Alive",
     OR(_xlfn.XLOOKUP(A1075,Table9[Tag Number],Table9[Status],"-",0)="-",
        _xlfn.XLOOKUP(A1075,Table10[Tag Number],Table10[Status],"-",0)="-",
        _xlfn.XLOOKUP(A1075,Table11[Tag Number],Table11[Status],"-",0)="-",
        _xlfn.XLOOKUP(A1075,Table8[Tag Number],Table8[Status],"-",0)="-"),
   "-")</f>
        <v>-</v>
      </c>
      <c r="I1075" s="88" t="str">
        <f>IF((_xlfn.XLOOKUP(B1075,[2]Sheet1!$A$2:$A$198,[2]Sheet1!$B$2:$B$198,"-",0)="Glade"),"Out","No")</f>
        <v>No</v>
      </c>
      <c r="J1075" s="90"/>
      <c r="K1075" s="91"/>
      <c r="L1075" s="91"/>
      <c r="M1075" s="91"/>
      <c r="N1075" s="92"/>
      <c r="O1075" s="89"/>
      <c r="R1075" t="b">
        <f t="shared" si="34"/>
        <v>0</v>
      </c>
    </row>
    <row r="1076" spans="1:18" ht="15" thickBot="1" x14ac:dyDescent="0.35">
      <c r="A1076" s="2" t="s">
        <v>1915</v>
      </c>
      <c r="B1076" s="2" t="s">
        <v>1145</v>
      </c>
      <c r="C1076" s="84">
        <f>IF(COUNTIF(Table8[Tag Number], A1076), 1, 0)</f>
        <v>0</v>
      </c>
      <c r="D1076" s="85">
        <f>IF(COUNTIF(Table9[Tag Number], A1076), 1, 0)</f>
        <v>0</v>
      </c>
      <c r="E1076" s="86">
        <f>IF(COUNTIF(Table10[Tag Number], A1076), 1, 0)</f>
        <v>0</v>
      </c>
      <c r="F1076" s="86">
        <f>IF(COUNTIF(Table11[Tag Number], A1076), 1, 0)</f>
        <v>0</v>
      </c>
      <c r="G1076" s="87">
        <f t="shared" si="35"/>
        <v>0</v>
      </c>
      <c r="H1076" s="88" t="str" cm="1">
        <f t="array" ref="H1076">_xlfn.IFS(OR(_xlfn.XLOOKUP(A1076,Table9[Tag Number],Table9[Status],"-",0)="Dead",
        _xlfn.XLOOKUP(A1076,Table10[Tag Number],Table10[Status],"-",0)="Dead",
        _xlfn.XLOOKUP(A1076,Table11[Tag Number],Table11[Status],"-",0)="Dead",
        _xlfn.XLOOKUP(A1076,Table8[Tag Number],Table8[Status],"-",0)="Dead"),"Dead",
     OR(_xlfn.XLOOKUP(A1076,Table11[Tag Number],Table11[Status],"-",0)="Alive",
        _xlfn.XLOOKUP(A1076,Table10[Tag Number],Table10[Status],"-",0)="Alive",
        _xlfn.XLOOKUP(A1076,Table9[Tag Number],Table9[Status],"-",0)="Alive",
        _xlfn.XLOOKUP(A1076,Table8[Tag Number],Table8[Status],"-",0)="Alive"),"Alive",
     OR(_xlfn.XLOOKUP(A1076,Table9[Tag Number],Table9[Status],"-",0)="-",
        _xlfn.XLOOKUP(A1076,Table10[Tag Number],Table10[Status],"-",0)="-",
        _xlfn.XLOOKUP(A1076,Table11[Tag Number],Table11[Status],"-",0)="-",
        _xlfn.XLOOKUP(A1076,Table8[Tag Number],Table8[Status],"-",0)="-"),
   "-")</f>
        <v>-</v>
      </c>
      <c r="I1076" s="88" t="str">
        <f>IF((_xlfn.XLOOKUP(B1076,[2]Sheet1!$A$2:$A$198,[2]Sheet1!$B$2:$B$198,"-",0)="Glade"),"Out","No")</f>
        <v>No</v>
      </c>
      <c r="J1076" s="90"/>
      <c r="K1076" s="91"/>
      <c r="L1076" s="91"/>
      <c r="M1076" s="91"/>
      <c r="N1076" s="92"/>
      <c r="O1076" s="89"/>
      <c r="R1076" t="b">
        <f t="shared" si="34"/>
        <v>0</v>
      </c>
    </row>
    <row r="1077" spans="1:18" ht="15" thickBot="1" x14ac:dyDescent="0.35">
      <c r="A1077" s="3" t="s">
        <v>1916</v>
      </c>
      <c r="B1077" s="3" t="s">
        <v>1145</v>
      </c>
      <c r="C1077" s="84">
        <f>IF(COUNTIF(Table8[Tag Number], A1077), 1, 0)</f>
        <v>0</v>
      </c>
      <c r="D1077" s="85">
        <f>IF(COUNTIF(Table9[Tag Number], A1077), 1, 0)</f>
        <v>0</v>
      </c>
      <c r="E1077" s="86">
        <f>IF(COUNTIF(Table10[Tag Number], A1077), 1, 0)</f>
        <v>0</v>
      </c>
      <c r="F1077" s="86">
        <f>IF(COUNTIF(Table11[Tag Number], A1077), 1, 0)</f>
        <v>0</v>
      </c>
      <c r="G1077" s="87">
        <f t="shared" si="35"/>
        <v>0</v>
      </c>
      <c r="H1077" s="88" t="str" cm="1">
        <f t="array" ref="H1077">_xlfn.IFS(OR(_xlfn.XLOOKUP(A1077,Table9[Tag Number],Table9[Status],"-",0)="Dead",
        _xlfn.XLOOKUP(A1077,Table10[Tag Number],Table10[Status],"-",0)="Dead",
        _xlfn.XLOOKUP(A1077,Table11[Tag Number],Table11[Status],"-",0)="Dead",
        _xlfn.XLOOKUP(A1077,Table8[Tag Number],Table8[Status],"-",0)="Dead"),"Dead",
     OR(_xlfn.XLOOKUP(A1077,Table11[Tag Number],Table11[Status],"-",0)="Alive",
        _xlfn.XLOOKUP(A1077,Table10[Tag Number],Table10[Status],"-",0)="Alive",
        _xlfn.XLOOKUP(A1077,Table9[Tag Number],Table9[Status],"-",0)="Alive",
        _xlfn.XLOOKUP(A1077,Table8[Tag Number],Table8[Status],"-",0)="Alive"),"Alive",
     OR(_xlfn.XLOOKUP(A1077,Table9[Tag Number],Table9[Status],"-",0)="-",
        _xlfn.XLOOKUP(A1077,Table10[Tag Number],Table10[Status],"-",0)="-",
        _xlfn.XLOOKUP(A1077,Table11[Tag Number],Table11[Status],"-",0)="-",
        _xlfn.XLOOKUP(A1077,Table8[Tag Number],Table8[Status],"-",0)="-"),
   "-")</f>
        <v>-</v>
      </c>
      <c r="I1077" s="88" t="str">
        <f>IF((_xlfn.XLOOKUP(B1077,[2]Sheet1!$A$2:$A$198,[2]Sheet1!$B$2:$B$198,"-",0)="Glade"),"Out","No")</f>
        <v>No</v>
      </c>
      <c r="J1077" s="90"/>
      <c r="K1077" s="91"/>
      <c r="L1077" s="91"/>
      <c r="M1077" s="91"/>
      <c r="N1077" s="92"/>
      <c r="O1077" s="89"/>
      <c r="R1077" t="b">
        <f t="shared" si="34"/>
        <v>0</v>
      </c>
    </row>
    <row r="1078" spans="1:18" ht="15" thickBot="1" x14ac:dyDescent="0.35">
      <c r="A1078" s="2" t="s">
        <v>1917</v>
      </c>
      <c r="B1078" s="2" t="s">
        <v>1145</v>
      </c>
      <c r="C1078" s="84">
        <f>IF(COUNTIF(Table8[Tag Number], A1078), 1, 0)</f>
        <v>0</v>
      </c>
      <c r="D1078" s="85">
        <f>IF(COUNTIF(Table9[Tag Number], A1078), 1, 0)</f>
        <v>0</v>
      </c>
      <c r="E1078" s="86">
        <f>IF(COUNTIF(Table10[Tag Number], A1078), 1, 0)</f>
        <v>0</v>
      </c>
      <c r="F1078" s="86">
        <f>IF(COUNTIF(Table11[Tag Number], A1078), 1, 0)</f>
        <v>0</v>
      </c>
      <c r="G1078" s="87">
        <f t="shared" si="35"/>
        <v>0</v>
      </c>
      <c r="H1078" s="88" t="str" cm="1">
        <f t="array" ref="H1078">_xlfn.IFS(OR(_xlfn.XLOOKUP(A1078,Table9[Tag Number],Table9[Status],"-",0)="Dead",
        _xlfn.XLOOKUP(A1078,Table10[Tag Number],Table10[Status],"-",0)="Dead",
        _xlfn.XLOOKUP(A1078,Table11[Tag Number],Table11[Status],"-",0)="Dead",
        _xlfn.XLOOKUP(A1078,Table8[Tag Number],Table8[Status],"-",0)="Dead"),"Dead",
     OR(_xlfn.XLOOKUP(A1078,Table11[Tag Number],Table11[Status],"-",0)="Alive",
        _xlfn.XLOOKUP(A1078,Table10[Tag Number],Table10[Status],"-",0)="Alive",
        _xlfn.XLOOKUP(A1078,Table9[Tag Number],Table9[Status],"-",0)="Alive",
        _xlfn.XLOOKUP(A1078,Table8[Tag Number],Table8[Status],"-",0)="Alive"),"Alive",
     OR(_xlfn.XLOOKUP(A1078,Table9[Tag Number],Table9[Status],"-",0)="-",
        _xlfn.XLOOKUP(A1078,Table10[Tag Number],Table10[Status],"-",0)="-",
        _xlfn.XLOOKUP(A1078,Table11[Tag Number],Table11[Status],"-",0)="-",
        _xlfn.XLOOKUP(A1078,Table8[Tag Number],Table8[Status],"-",0)="-"),
   "-")</f>
        <v>-</v>
      </c>
      <c r="I1078" s="88" t="str">
        <f>IF((_xlfn.XLOOKUP(B1078,[2]Sheet1!$A$2:$A$198,[2]Sheet1!$B$2:$B$198,"-",0)="Glade"),"Out","No")</f>
        <v>No</v>
      </c>
      <c r="J1078" s="90"/>
      <c r="K1078" s="91"/>
      <c r="L1078" s="91"/>
      <c r="M1078" s="91"/>
      <c r="N1078" s="92"/>
      <c r="O1078" s="89"/>
      <c r="R1078" t="b">
        <f t="shared" si="34"/>
        <v>0</v>
      </c>
    </row>
    <row r="1079" spans="1:18" ht="15" thickBot="1" x14ac:dyDescent="0.35">
      <c r="A1079" s="3" t="s">
        <v>1918</v>
      </c>
      <c r="B1079" s="3" t="s">
        <v>1145</v>
      </c>
      <c r="C1079" s="84">
        <f>IF(COUNTIF(Table8[Tag Number], A1079), 1, 0)</f>
        <v>0</v>
      </c>
      <c r="D1079" s="85">
        <f>IF(COUNTIF(Table9[Tag Number], A1079), 1, 0)</f>
        <v>0</v>
      </c>
      <c r="E1079" s="86">
        <f>IF(COUNTIF(Table10[Tag Number], A1079), 1, 0)</f>
        <v>0</v>
      </c>
      <c r="F1079" s="86">
        <f>IF(COUNTIF(Table11[Tag Number], A1079), 1, 0)</f>
        <v>0</v>
      </c>
      <c r="G1079" s="87">
        <f t="shared" si="35"/>
        <v>0</v>
      </c>
      <c r="H1079" s="88" t="str" cm="1">
        <f t="array" ref="H1079">_xlfn.IFS(OR(_xlfn.XLOOKUP(A1079,Table9[Tag Number],Table9[Status],"-",0)="Dead",
        _xlfn.XLOOKUP(A1079,Table10[Tag Number],Table10[Status],"-",0)="Dead",
        _xlfn.XLOOKUP(A1079,Table11[Tag Number],Table11[Status],"-",0)="Dead",
        _xlfn.XLOOKUP(A1079,Table8[Tag Number],Table8[Status],"-",0)="Dead"),"Dead",
     OR(_xlfn.XLOOKUP(A1079,Table11[Tag Number],Table11[Status],"-",0)="Alive",
        _xlfn.XLOOKUP(A1079,Table10[Tag Number],Table10[Status],"-",0)="Alive",
        _xlfn.XLOOKUP(A1079,Table9[Tag Number],Table9[Status],"-",0)="Alive",
        _xlfn.XLOOKUP(A1079,Table8[Tag Number],Table8[Status],"-",0)="Alive"),"Alive",
     OR(_xlfn.XLOOKUP(A1079,Table9[Tag Number],Table9[Status],"-",0)="-",
        _xlfn.XLOOKUP(A1079,Table10[Tag Number],Table10[Status],"-",0)="-",
        _xlfn.XLOOKUP(A1079,Table11[Tag Number],Table11[Status],"-",0)="-",
        _xlfn.XLOOKUP(A1079,Table8[Tag Number],Table8[Status],"-",0)="-"),
   "-")</f>
        <v>-</v>
      </c>
      <c r="I1079" s="88" t="str">
        <f>IF((_xlfn.XLOOKUP(B1079,[2]Sheet1!$A$2:$A$198,[2]Sheet1!$B$2:$B$198,"-",0)="Glade"),"Out","No")</f>
        <v>No</v>
      </c>
      <c r="J1079" s="90"/>
      <c r="K1079" s="91"/>
      <c r="L1079" s="91"/>
      <c r="M1079" s="91"/>
      <c r="N1079" s="92"/>
      <c r="O1079" s="89"/>
      <c r="R1079" t="b">
        <f t="shared" si="34"/>
        <v>0</v>
      </c>
    </row>
    <row r="1080" spans="1:18" ht="15" thickBot="1" x14ac:dyDescent="0.35">
      <c r="A1080" s="2" t="s">
        <v>1919</v>
      </c>
      <c r="B1080" s="2" t="s">
        <v>1145</v>
      </c>
      <c r="C1080" s="84">
        <f>IF(COUNTIF(Table8[Tag Number], A1080), 1, 0)</f>
        <v>0</v>
      </c>
      <c r="D1080" s="85">
        <f>IF(COUNTIF(Table9[Tag Number], A1080), 1, 0)</f>
        <v>0</v>
      </c>
      <c r="E1080" s="86">
        <f>IF(COUNTIF(Table10[Tag Number], A1080), 1, 0)</f>
        <v>0</v>
      </c>
      <c r="F1080" s="86">
        <f>IF(COUNTIF(Table11[Tag Number], A1080), 1, 0)</f>
        <v>0</v>
      </c>
      <c r="G1080" s="87">
        <f t="shared" si="35"/>
        <v>0</v>
      </c>
      <c r="H1080" s="88" t="str" cm="1">
        <f t="array" ref="H1080">_xlfn.IFS(OR(_xlfn.XLOOKUP(A1080,Table9[Tag Number],Table9[Status],"-",0)="Dead",
        _xlfn.XLOOKUP(A1080,Table10[Tag Number],Table10[Status],"-",0)="Dead",
        _xlfn.XLOOKUP(A1080,Table11[Tag Number],Table11[Status],"-",0)="Dead",
        _xlfn.XLOOKUP(A1080,Table8[Tag Number],Table8[Status],"-",0)="Dead"),"Dead",
     OR(_xlfn.XLOOKUP(A1080,Table11[Tag Number],Table11[Status],"-",0)="Alive",
        _xlfn.XLOOKUP(A1080,Table10[Tag Number],Table10[Status],"-",0)="Alive",
        _xlfn.XLOOKUP(A1080,Table9[Tag Number],Table9[Status],"-",0)="Alive",
        _xlfn.XLOOKUP(A1080,Table8[Tag Number],Table8[Status],"-",0)="Alive"),"Alive",
     OR(_xlfn.XLOOKUP(A1080,Table9[Tag Number],Table9[Status],"-",0)="-",
        _xlfn.XLOOKUP(A1080,Table10[Tag Number],Table10[Status],"-",0)="-",
        _xlfn.XLOOKUP(A1080,Table11[Tag Number],Table11[Status],"-",0)="-",
        _xlfn.XLOOKUP(A1080,Table8[Tag Number],Table8[Status],"-",0)="-"),
   "-")</f>
        <v>-</v>
      </c>
      <c r="I1080" s="88" t="str">
        <f>IF((_xlfn.XLOOKUP(B1080,[2]Sheet1!$A$2:$A$198,[2]Sheet1!$B$2:$B$198,"-",0)="Glade"),"Out","No")</f>
        <v>No</v>
      </c>
      <c r="J1080" s="90"/>
      <c r="K1080" s="91"/>
      <c r="L1080" s="91"/>
      <c r="M1080" s="91"/>
      <c r="N1080" s="92"/>
      <c r="O1080" s="89"/>
      <c r="R1080" t="b">
        <f t="shared" si="34"/>
        <v>0</v>
      </c>
    </row>
    <row r="1081" spans="1:18" ht="15" thickBot="1" x14ac:dyDescent="0.35">
      <c r="A1081" s="3" t="s">
        <v>1920</v>
      </c>
      <c r="B1081" s="3" t="s">
        <v>1145</v>
      </c>
      <c r="C1081" s="84">
        <f>IF(COUNTIF(Table8[Tag Number], A1081), 1, 0)</f>
        <v>0</v>
      </c>
      <c r="D1081" s="85">
        <f>IF(COUNTIF(Table9[Tag Number], A1081), 1, 0)</f>
        <v>0</v>
      </c>
      <c r="E1081" s="86">
        <f>IF(COUNTIF(Table10[Tag Number], A1081), 1, 0)</f>
        <v>0</v>
      </c>
      <c r="F1081" s="86">
        <f>IF(COUNTIF(Table11[Tag Number], A1081), 1, 0)</f>
        <v>0</v>
      </c>
      <c r="G1081" s="87">
        <f t="shared" si="35"/>
        <v>0</v>
      </c>
      <c r="H1081" s="88" t="str" cm="1">
        <f t="array" ref="H1081">_xlfn.IFS(OR(_xlfn.XLOOKUP(A1081,Table9[Tag Number],Table9[Status],"-",0)="Dead",
        _xlfn.XLOOKUP(A1081,Table10[Tag Number],Table10[Status],"-",0)="Dead",
        _xlfn.XLOOKUP(A1081,Table11[Tag Number],Table11[Status],"-",0)="Dead",
        _xlfn.XLOOKUP(A1081,Table8[Tag Number],Table8[Status],"-",0)="Dead"),"Dead",
     OR(_xlfn.XLOOKUP(A1081,Table11[Tag Number],Table11[Status],"-",0)="Alive",
        _xlfn.XLOOKUP(A1081,Table10[Tag Number],Table10[Status],"-",0)="Alive",
        _xlfn.XLOOKUP(A1081,Table9[Tag Number],Table9[Status],"-",0)="Alive",
        _xlfn.XLOOKUP(A1081,Table8[Tag Number],Table8[Status],"-",0)="Alive"),"Alive",
     OR(_xlfn.XLOOKUP(A1081,Table9[Tag Number],Table9[Status],"-",0)="-",
        _xlfn.XLOOKUP(A1081,Table10[Tag Number],Table10[Status],"-",0)="-",
        _xlfn.XLOOKUP(A1081,Table11[Tag Number],Table11[Status],"-",0)="-",
        _xlfn.XLOOKUP(A1081,Table8[Tag Number],Table8[Status],"-",0)="-"),
   "-")</f>
        <v>-</v>
      </c>
      <c r="I1081" s="88" t="str">
        <f>IF((_xlfn.XLOOKUP(B1081,[2]Sheet1!$A$2:$A$198,[2]Sheet1!$B$2:$B$198,"-",0)="Glade"),"Out","No")</f>
        <v>No</v>
      </c>
      <c r="J1081" s="90"/>
      <c r="K1081" s="91"/>
      <c r="L1081" s="91"/>
      <c r="M1081" s="91"/>
      <c r="N1081" s="92"/>
      <c r="O1081" s="89"/>
      <c r="R1081" t="b">
        <f t="shared" si="34"/>
        <v>0</v>
      </c>
    </row>
    <row r="1082" spans="1:18" ht="15" thickBot="1" x14ac:dyDescent="0.35">
      <c r="A1082" s="2" t="s">
        <v>1921</v>
      </c>
      <c r="B1082" s="2" t="s">
        <v>1145</v>
      </c>
      <c r="C1082" s="84">
        <f>IF(COUNTIF(Table8[Tag Number], A1082), 1, 0)</f>
        <v>0</v>
      </c>
      <c r="D1082" s="85">
        <f>IF(COUNTIF(Table9[Tag Number], A1082), 1, 0)</f>
        <v>0</v>
      </c>
      <c r="E1082" s="86">
        <f>IF(COUNTIF(Table10[Tag Number], A1082), 1, 0)</f>
        <v>0</v>
      </c>
      <c r="F1082" s="86">
        <f>IF(COUNTIF(Table11[Tag Number], A1082), 1, 0)</f>
        <v>0</v>
      </c>
      <c r="G1082" s="87">
        <f t="shared" si="35"/>
        <v>0</v>
      </c>
      <c r="H1082" s="88" t="str" cm="1">
        <f t="array" ref="H1082">_xlfn.IFS(OR(_xlfn.XLOOKUP(A1082,Table9[Tag Number],Table9[Status],"-",0)="Dead",
        _xlfn.XLOOKUP(A1082,Table10[Tag Number],Table10[Status],"-",0)="Dead",
        _xlfn.XLOOKUP(A1082,Table11[Tag Number],Table11[Status],"-",0)="Dead",
        _xlfn.XLOOKUP(A1082,Table8[Tag Number],Table8[Status],"-",0)="Dead"),"Dead",
     OR(_xlfn.XLOOKUP(A1082,Table11[Tag Number],Table11[Status],"-",0)="Alive",
        _xlfn.XLOOKUP(A1082,Table10[Tag Number],Table10[Status],"-",0)="Alive",
        _xlfn.XLOOKUP(A1082,Table9[Tag Number],Table9[Status],"-",0)="Alive",
        _xlfn.XLOOKUP(A1082,Table8[Tag Number],Table8[Status],"-",0)="Alive"),"Alive",
     OR(_xlfn.XLOOKUP(A1082,Table9[Tag Number],Table9[Status],"-",0)="-",
        _xlfn.XLOOKUP(A1082,Table10[Tag Number],Table10[Status],"-",0)="-",
        _xlfn.XLOOKUP(A1082,Table11[Tag Number],Table11[Status],"-",0)="-",
        _xlfn.XLOOKUP(A1082,Table8[Tag Number],Table8[Status],"-",0)="-"),
   "-")</f>
        <v>-</v>
      </c>
      <c r="I1082" s="88" t="str">
        <f>IF((_xlfn.XLOOKUP(B1082,[2]Sheet1!$A$2:$A$198,[2]Sheet1!$B$2:$B$198,"-",0)="Glade"),"Out","No")</f>
        <v>No</v>
      </c>
      <c r="J1082" s="90"/>
      <c r="K1082" s="91"/>
      <c r="L1082" s="91"/>
      <c r="M1082" s="91"/>
      <c r="N1082" s="92"/>
      <c r="O1082" s="89"/>
      <c r="R1082" t="b">
        <f t="shared" si="34"/>
        <v>0</v>
      </c>
    </row>
    <row r="1083" spans="1:18" ht="15" thickBot="1" x14ac:dyDescent="0.35">
      <c r="A1083" s="3" t="s">
        <v>1922</v>
      </c>
      <c r="B1083" s="3" t="s">
        <v>1137</v>
      </c>
      <c r="C1083" s="84">
        <f>IF(COUNTIF(Table8[Tag Number], A1083), 1, 0)</f>
        <v>0</v>
      </c>
      <c r="D1083" s="85">
        <f>IF(COUNTIF(Table9[Tag Number], A1083), 1, 0)</f>
        <v>0</v>
      </c>
      <c r="E1083" s="86">
        <f>IF(COUNTIF(Table10[Tag Number], A1083), 1, 0)</f>
        <v>0</v>
      </c>
      <c r="F1083" s="86">
        <f>IF(COUNTIF(Table11[Tag Number], A1083), 1, 0)</f>
        <v>0</v>
      </c>
      <c r="G1083" s="87">
        <f t="shared" si="35"/>
        <v>0</v>
      </c>
      <c r="H1083" s="88" t="str" cm="1">
        <f t="array" ref="H1083">_xlfn.IFS(OR(_xlfn.XLOOKUP(A1083,Table9[Tag Number],Table9[Status],"-",0)="Dead",
        _xlfn.XLOOKUP(A1083,Table10[Tag Number],Table10[Status],"-",0)="Dead",
        _xlfn.XLOOKUP(A1083,Table11[Tag Number],Table11[Status],"-",0)="Dead",
        _xlfn.XLOOKUP(A1083,Table8[Tag Number],Table8[Status],"-",0)="Dead"),"Dead",
     OR(_xlfn.XLOOKUP(A1083,Table11[Tag Number],Table11[Status],"-",0)="Alive",
        _xlfn.XLOOKUP(A1083,Table10[Tag Number],Table10[Status],"-",0)="Alive",
        _xlfn.XLOOKUP(A1083,Table9[Tag Number],Table9[Status],"-",0)="Alive",
        _xlfn.XLOOKUP(A1083,Table8[Tag Number],Table8[Status],"-",0)="Alive"),"Alive",
     OR(_xlfn.XLOOKUP(A1083,Table9[Tag Number],Table9[Status],"-",0)="-",
        _xlfn.XLOOKUP(A1083,Table10[Tag Number],Table10[Status],"-",0)="-",
        _xlfn.XLOOKUP(A1083,Table11[Tag Number],Table11[Status],"-",0)="-",
        _xlfn.XLOOKUP(A1083,Table8[Tag Number],Table8[Status],"-",0)="-"),
   "-")</f>
        <v>-</v>
      </c>
      <c r="I1083" s="88" t="str">
        <f>IF((_xlfn.XLOOKUP(B1083,[2]Sheet1!$A$2:$A$198,[2]Sheet1!$B$2:$B$198,"-",0)="Glade"),"Out","No")</f>
        <v>No</v>
      </c>
      <c r="J1083" s="90"/>
      <c r="K1083" s="91"/>
      <c r="L1083" s="91"/>
      <c r="M1083" s="91"/>
      <c r="N1083" s="92"/>
      <c r="O1083" s="89"/>
      <c r="R1083" t="b">
        <f t="shared" si="34"/>
        <v>0</v>
      </c>
    </row>
    <row r="1084" spans="1:18" ht="15" thickBot="1" x14ac:dyDescent="0.35">
      <c r="A1084" s="2" t="s">
        <v>1923</v>
      </c>
      <c r="B1084" s="2" t="s">
        <v>1137</v>
      </c>
      <c r="C1084" s="84">
        <f>IF(COUNTIF(Table8[Tag Number], A1084), 1, 0)</f>
        <v>0</v>
      </c>
      <c r="D1084" s="85">
        <f>IF(COUNTIF(Table9[Tag Number], A1084), 1, 0)</f>
        <v>0</v>
      </c>
      <c r="E1084" s="86">
        <f>IF(COUNTIF(Table10[Tag Number], A1084), 1, 0)</f>
        <v>0</v>
      </c>
      <c r="F1084" s="86">
        <f>IF(COUNTIF(Table11[Tag Number], A1084), 1, 0)</f>
        <v>0</v>
      </c>
      <c r="G1084" s="87">
        <f t="shared" si="35"/>
        <v>0</v>
      </c>
      <c r="H1084" s="88" t="str" cm="1">
        <f t="array" ref="H1084">_xlfn.IFS(OR(_xlfn.XLOOKUP(A1084,Table9[Tag Number],Table9[Status],"-",0)="Dead",
        _xlfn.XLOOKUP(A1084,Table10[Tag Number],Table10[Status],"-",0)="Dead",
        _xlfn.XLOOKUP(A1084,Table11[Tag Number],Table11[Status],"-",0)="Dead",
        _xlfn.XLOOKUP(A1084,Table8[Tag Number],Table8[Status],"-",0)="Dead"),"Dead",
     OR(_xlfn.XLOOKUP(A1084,Table11[Tag Number],Table11[Status],"-",0)="Alive",
        _xlfn.XLOOKUP(A1084,Table10[Tag Number],Table10[Status],"-",0)="Alive",
        _xlfn.XLOOKUP(A1084,Table9[Tag Number],Table9[Status],"-",0)="Alive",
        _xlfn.XLOOKUP(A1084,Table8[Tag Number],Table8[Status],"-",0)="Alive"),"Alive",
     OR(_xlfn.XLOOKUP(A1084,Table9[Tag Number],Table9[Status],"-",0)="-",
        _xlfn.XLOOKUP(A1084,Table10[Tag Number],Table10[Status],"-",0)="-",
        _xlfn.XLOOKUP(A1084,Table11[Tag Number],Table11[Status],"-",0)="-",
        _xlfn.XLOOKUP(A1084,Table8[Tag Number],Table8[Status],"-",0)="-"),
   "-")</f>
        <v>-</v>
      </c>
      <c r="I1084" s="88" t="str">
        <f>IF((_xlfn.XLOOKUP(B1084,[2]Sheet1!$A$2:$A$198,[2]Sheet1!$B$2:$B$198,"-",0)="Glade"),"Out","No")</f>
        <v>No</v>
      </c>
      <c r="J1084" s="90"/>
      <c r="K1084" s="91"/>
      <c r="L1084" s="91"/>
      <c r="M1084" s="91"/>
      <c r="N1084" s="92"/>
      <c r="O1084" s="89"/>
      <c r="R1084" t="b">
        <f t="shared" si="34"/>
        <v>0</v>
      </c>
    </row>
    <row r="1085" spans="1:18" ht="15" thickBot="1" x14ac:dyDescent="0.35">
      <c r="A1085" s="3" t="s">
        <v>1924</v>
      </c>
      <c r="B1085" s="3" t="s">
        <v>1137</v>
      </c>
      <c r="C1085" s="84">
        <f>IF(COUNTIF(Table8[Tag Number], A1085), 1, 0)</f>
        <v>0</v>
      </c>
      <c r="D1085" s="85">
        <f>IF(COUNTIF(Table9[Tag Number], A1085), 1, 0)</f>
        <v>0</v>
      </c>
      <c r="E1085" s="86">
        <f>IF(COUNTIF(Table10[Tag Number], A1085), 1, 0)</f>
        <v>0</v>
      </c>
      <c r="F1085" s="86">
        <f>IF(COUNTIF(Table11[Tag Number], A1085), 1, 0)</f>
        <v>0</v>
      </c>
      <c r="G1085" s="87">
        <f t="shared" si="35"/>
        <v>0</v>
      </c>
      <c r="H1085" s="88" t="str" cm="1">
        <f t="array" ref="H1085">_xlfn.IFS(OR(_xlfn.XLOOKUP(A1085,Table9[Tag Number],Table9[Status],"-",0)="Dead",
        _xlfn.XLOOKUP(A1085,Table10[Tag Number],Table10[Status],"-",0)="Dead",
        _xlfn.XLOOKUP(A1085,Table11[Tag Number],Table11[Status],"-",0)="Dead",
        _xlfn.XLOOKUP(A1085,Table8[Tag Number],Table8[Status],"-",0)="Dead"),"Dead",
     OR(_xlfn.XLOOKUP(A1085,Table11[Tag Number],Table11[Status],"-",0)="Alive",
        _xlfn.XLOOKUP(A1085,Table10[Tag Number],Table10[Status],"-",0)="Alive",
        _xlfn.XLOOKUP(A1085,Table9[Tag Number],Table9[Status],"-",0)="Alive",
        _xlfn.XLOOKUP(A1085,Table8[Tag Number],Table8[Status],"-",0)="Alive"),"Alive",
     OR(_xlfn.XLOOKUP(A1085,Table9[Tag Number],Table9[Status],"-",0)="-",
        _xlfn.XLOOKUP(A1085,Table10[Tag Number],Table10[Status],"-",0)="-",
        _xlfn.XLOOKUP(A1085,Table11[Tag Number],Table11[Status],"-",0)="-",
        _xlfn.XLOOKUP(A1085,Table8[Tag Number],Table8[Status],"-",0)="-"),
   "-")</f>
        <v>-</v>
      </c>
      <c r="I1085" s="88" t="str">
        <f>IF((_xlfn.XLOOKUP(B1085,[2]Sheet1!$A$2:$A$198,[2]Sheet1!$B$2:$B$198,"-",0)="Glade"),"Out","No")</f>
        <v>No</v>
      </c>
      <c r="J1085" s="90"/>
      <c r="K1085" s="91"/>
      <c r="L1085" s="91"/>
      <c r="M1085" s="91"/>
      <c r="N1085" s="92"/>
      <c r="O1085" s="89"/>
      <c r="R1085" t="b">
        <f t="shared" si="34"/>
        <v>0</v>
      </c>
    </row>
    <row r="1086" spans="1:18" ht="15" thickBot="1" x14ac:dyDescent="0.35">
      <c r="A1086" s="2" t="s">
        <v>1925</v>
      </c>
      <c r="B1086" s="2" t="s">
        <v>1145</v>
      </c>
      <c r="C1086" s="84">
        <f>IF(COUNTIF(Table8[Tag Number], A1086), 1, 0)</f>
        <v>0</v>
      </c>
      <c r="D1086" s="85">
        <f>IF(COUNTIF(Table9[Tag Number], A1086), 1, 0)</f>
        <v>0</v>
      </c>
      <c r="E1086" s="86">
        <f>IF(COUNTIF(Table10[Tag Number], A1086), 1, 0)</f>
        <v>0</v>
      </c>
      <c r="F1086" s="86">
        <f>IF(COUNTIF(Table11[Tag Number], A1086), 1, 0)</f>
        <v>0</v>
      </c>
      <c r="G1086" s="87">
        <f t="shared" si="35"/>
        <v>0</v>
      </c>
      <c r="H1086" s="88" t="str" cm="1">
        <f t="array" ref="H1086">_xlfn.IFS(OR(_xlfn.XLOOKUP(A1086,Table9[Tag Number],Table9[Status],"-",0)="Dead",
        _xlfn.XLOOKUP(A1086,Table10[Tag Number],Table10[Status],"-",0)="Dead",
        _xlfn.XLOOKUP(A1086,Table11[Tag Number],Table11[Status],"-",0)="Dead",
        _xlfn.XLOOKUP(A1086,Table8[Tag Number],Table8[Status],"-",0)="Dead"),"Dead",
     OR(_xlfn.XLOOKUP(A1086,Table11[Tag Number],Table11[Status],"-",0)="Alive",
        _xlfn.XLOOKUP(A1086,Table10[Tag Number],Table10[Status],"-",0)="Alive",
        _xlfn.XLOOKUP(A1086,Table9[Tag Number],Table9[Status],"-",0)="Alive",
        _xlfn.XLOOKUP(A1086,Table8[Tag Number],Table8[Status],"-",0)="Alive"),"Alive",
     OR(_xlfn.XLOOKUP(A1086,Table9[Tag Number],Table9[Status],"-",0)="-",
        _xlfn.XLOOKUP(A1086,Table10[Tag Number],Table10[Status],"-",0)="-",
        _xlfn.XLOOKUP(A1086,Table11[Tag Number],Table11[Status],"-",0)="-",
        _xlfn.XLOOKUP(A1086,Table8[Tag Number],Table8[Status],"-",0)="-"),
   "-")</f>
        <v>-</v>
      </c>
      <c r="I1086" s="88" t="str">
        <f>IF((_xlfn.XLOOKUP(B1086,[2]Sheet1!$A$2:$A$198,[2]Sheet1!$B$2:$B$198,"-",0)="Glade"),"Out","No")</f>
        <v>No</v>
      </c>
      <c r="J1086" s="90"/>
      <c r="K1086" s="91"/>
      <c r="L1086" s="91"/>
      <c r="M1086" s="91"/>
      <c r="N1086" s="92"/>
      <c r="O1086" s="89"/>
      <c r="R1086" t="b">
        <f t="shared" si="34"/>
        <v>0</v>
      </c>
    </row>
    <row r="1087" spans="1:18" ht="15" thickBot="1" x14ac:dyDescent="0.35">
      <c r="A1087" s="3" t="s">
        <v>1926</v>
      </c>
      <c r="B1087" s="3" t="s">
        <v>1145</v>
      </c>
      <c r="C1087" s="84">
        <f>IF(COUNTIF(Table8[Tag Number], A1087), 1, 0)</f>
        <v>0</v>
      </c>
      <c r="D1087" s="85">
        <f>IF(COUNTIF(Table9[Tag Number], A1087), 1, 0)</f>
        <v>0</v>
      </c>
      <c r="E1087" s="86">
        <f>IF(COUNTIF(Table10[Tag Number], A1087), 1, 0)</f>
        <v>0</v>
      </c>
      <c r="F1087" s="86">
        <f>IF(COUNTIF(Table11[Tag Number], A1087), 1, 0)</f>
        <v>0</v>
      </c>
      <c r="G1087" s="87">
        <f t="shared" si="35"/>
        <v>0</v>
      </c>
      <c r="H1087" s="88" t="str" cm="1">
        <f t="array" ref="H1087">_xlfn.IFS(OR(_xlfn.XLOOKUP(A1087,Table9[Tag Number],Table9[Status],"-",0)="Dead",
        _xlfn.XLOOKUP(A1087,Table10[Tag Number],Table10[Status],"-",0)="Dead",
        _xlfn.XLOOKUP(A1087,Table11[Tag Number],Table11[Status],"-",0)="Dead",
        _xlfn.XLOOKUP(A1087,Table8[Tag Number],Table8[Status],"-",0)="Dead"),"Dead",
     OR(_xlfn.XLOOKUP(A1087,Table11[Tag Number],Table11[Status],"-",0)="Alive",
        _xlfn.XLOOKUP(A1087,Table10[Tag Number],Table10[Status],"-",0)="Alive",
        _xlfn.XLOOKUP(A1087,Table9[Tag Number],Table9[Status],"-",0)="Alive",
        _xlfn.XLOOKUP(A1087,Table8[Tag Number],Table8[Status],"-",0)="Alive"),"Alive",
     OR(_xlfn.XLOOKUP(A1087,Table9[Tag Number],Table9[Status],"-",0)="-",
        _xlfn.XLOOKUP(A1087,Table10[Tag Number],Table10[Status],"-",0)="-",
        _xlfn.XLOOKUP(A1087,Table11[Tag Number],Table11[Status],"-",0)="-",
        _xlfn.XLOOKUP(A1087,Table8[Tag Number],Table8[Status],"-",0)="-"),
   "-")</f>
        <v>-</v>
      </c>
      <c r="I1087" s="88" t="str">
        <f>IF((_xlfn.XLOOKUP(B1087,[2]Sheet1!$A$2:$A$198,[2]Sheet1!$B$2:$B$198,"-",0)="Glade"),"Out","No")</f>
        <v>No</v>
      </c>
      <c r="J1087" s="90"/>
      <c r="K1087" s="91"/>
      <c r="L1087" s="91"/>
      <c r="M1087" s="91"/>
      <c r="N1087" s="92"/>
      <c r="O1087" s="89"/>
      <c r="R1087" t="b">
        <f t="shared" si="34"/>
        <v>0</v>
      </c>
    </row>
    <row r="1088" spans="1:18" ht="15" thickBot="1" x14ac:dyDescent="0.35">
      <c r="A1088" s="2" t="s">
        <v>1927</v>
      </c>
      <c r="B1088" s="2" t="s">
        <v>1145</v>
      </c>
      <c r="C1088" s="84">
        <f>IF(COUNTIF(Table8[Tag Number], A1088), 1, 0)</f>
        <v>0</v>
      </c>
      <c r="D1088" s="85">
        <f>IF(COUNTIF(Table9[Tag Number], A1088), 1, 0)</f>
        <v>0</v>
      </c>
      <c r="E1088" s="86">
        <f>IF(COUNTIF(Table10[Tag Number], A1088), 1, 0)</f>
        <v>0</v>
      </c>
      <c r="F1088" s="86">
        <f>IF(COUNTIF(Table11[Tag Number], A1088), 1, 0)</f>
        <v>0</v>
      </c>
      <c r="G1088" s="87">
        <f t="shared" si="35"/>
        <v>0</v>
      </c>
      <c r="H1088" s="88" t="str" cm="1">
        <f t="array" ref="H1088">_xlfn.IFS(OR(_xlfn.XLOOKUP(A1088,Table9[Tag Number],Table9[Status],"-",0)="Dead",
        _xlfn.XLOOKUP(A1088,Table10[Tag Number],Table10[Status],"-",0)="Dead",
        _xlfn.XLOOKUP(A1088,Table11[Tag Number],Table11[Status],"-",0)="Dead",
        _xlfn.XLOOKUP(A1088,Table8[Tag Number],Table8[Status],"-",0)="Dead"),"Dead",
     OR(_xlfn.XLOOKUP(A1088,Table11[Tag Number],Table11[Status],"-",0)="Alive",
        _xlfn.XLOOKUP(A1088,Table10[Tag Number],Table10[Status],"-",0)="Alive",
        _xlfn.XLOOKUP(A1088,Table9[Tag Number],Table9[Status],"-",0)="Alive",
        _xlfn.XLOOKUP(A1088,Table8[Tag Number],Table8[Status],"-",0)="Alive"),"Alive",
     OR(_xlfn.XLOOKUP(A1088,Table9[Tag Number],Table9[Status],"-",0)="-",
        _xlfn.XLOOKUP(A1088,Table10[Tag Number],Table10[Status],"-",0)="-",
        _xlfn.XLOOKUP(A1088,Table11[Tag Number],Table11[Status],"-",0)="-",
        _xlfn.XLOOKUP(A1088,Table8[Tag Number],Table8[Status],"-",0)="-"),
   "-")</f>
        <v>-</v>
      </c>
      <c r="I1088" s="88" t="str">
        <f>IF((_xlfn.XLOOKUP(B1088,[2]Sheet1!$A$2:$A$198,[2]Sheet1!$B$2:$B$198,"-",0)="Glade"),"Out","No")</f>
        <v>No</v>
      </c>
      <c r="J1088" s="90"/>
      <c r="K1088" s="91"/>
      <c r="L1088" s="91"/>
      <c r="M1088" s="91"/>
      <c r="N1088" s="92"/>
      <c r="O1088" s="89"/>
      <c r="R1088" t="b">
        <f t="shared" si="34"/>
        <v>0</v>
      </c>
    </row>
    <row r="1089" spans="1:18" ht="15" thickBot="1" x14ac:dyDescent="0.35">
      <c r="A1089" s="3" t="s">
        <v>1928</v>
      </c>
      <c r="B1089" s="3" t="s">
        <v>1137</v>
      </c>
      <c r="C1089" s="84">
        <f>IF(COUNTIF(Table8[Tag Number], A1089), 1, 0)</f>
        <v>0</v>
      </c>
      <c r="D1089" s="85">
        <f>IF(COUNTIF(Table9[Tag Number], A1089), 1, 0)</f>
        <v>0</v>
      </c>
      <c r="E1089" s="86">
        <f>IF(COUNTIF(Table10[Tag Number], A1089), 1, 0)</f>
        <v>0</v>
      </c>
      <c r="F1089" s="86">
        <f>IF(COUNTIF(Table11[Tag Number], A1089), 1, 0)</f>
        <v>0</v>
      </c>
      <c r="G1089" s="87">
        <f t="shared" si="35"/>
        <v>0</v>
      </c>
      <c r="H1089" s="88" t="str" cm="1">
        <f t="array" ref="H1089">_xlfn.IFS(OR(_xlfn.XLOOKUP(A1089,Table9[Tag Number],Table9[Status],"-",0)="Dead",
        _xlfn.XLOOKUP(A1089,Table10[Tag Number],Table10[Status],"-",0)="Dead",
        _xlfn.XLOOKUP(A1089,Table11[Tag Number],Table11[Status],"-",0)="Dead",
        _xlfn.XLOOKUP(A1089,Table8[Tag Number],Table8[Status],"-",0)="Dead"),"Dead",
     OR(_xlfn.XLOOKUP(A1089,Table11[Tag Number],Table11[Status],"-",0)="Alive",
        _xlfn.XLOOKUP(A1089,Table10[Tag Number],Table10[Status],"-",0)="Alive",
        _xlfn.XLOOKUP(A1089,Table9[Tag Number],Table9[Status],"-",0)="Alive",
        _xlfn.XLOOKUP(A1089,Table8[Tag Number],Table8[Status],"-",0)="Alive"),"Alive",
     OR(_xlfn.XLOOKUP(A1089,Table9[Tag Number],Table9[Status],"-",0)="-",
        _xlfn.XLOOKUP(A1089,Table10[Tag Number],Table10[Status],"-",0)="-",
        _xlfn.XLOOKUP(A1089,Table11[Tag Number],Table11[Status],"-",0)="-",
        _xlfn.XLOOKUP(A1089,Table8[Tag Number],Table8[Status],"-",0)="-"),
   "-")</f>
        <v>-</v>
      </c>
      <c r="I1089" s="88" t="str">
        <f>IF((_xlfn.XLOOKUP(B1089,[2]Sheet1!$A$2:$A$198,[2]Sheet1!$B$2:$B$198,"-",0)="Glade"),"Out","No")</f>
        <v>No</v>
      </c>
      <c r="J1089" s="90"/>
      <c r="K1089" s="91"/>
      <c r="L1089" s="91"/>
      <c r="M1089" s="91"/>
      <c r="N1089" s="92"/>
      <c r="O1089" s="89"/>
      <c r="R1089" t="b">
        <f t="shared" si="34"/>
        <v>0</v>
      </c>
    </row>
    <row r="1090" spans="1:18" ht="15" thickBot="1" x14ac:dyDescent="0.35">
      <c r="A1090" s="2" t="s">
        <v>1929</v>
      </c>
      <c r="B1090" s="2" t="s">
        <v>1145</v>
      </c>
      <c r="C1090" s="84">
        <f>IF(COUNTIF(Table8[Tag Number], A1090), 1, 0)</f>
        <v>0</v>
      </c>
      <c r="D1090" s="85">
        <f>IF(COUNTIF(Table9[Tag Number], A1090), 1, 0)</f>
        <v>0</v>
      </c>
      <c r="E1090" s="86">
        <f>IF(COUNTIF(Table10[Tag Number], A1090), 1, 0)</f>
        <v>0</v>
      </c>
      <c r="F1090" s="86">
        <f>IF(COUNTIF(Table11[Tag Number], A1090), 1, 0)</f>
        <v>0</v>
      </c>
      <c r="G1090" s="87">
        <f t="shared" si="35"/>
        <v>0</v>
      </c>
      <c r="H1090" s="88" t="str" cm="1">
        <f t="array" ref="H1090">_xlfn.IFS(OR(_xlfn.XLOOKUP(A1090,Table9[Tag Number],Table9[Status],"-",0)="Dead",
        _xlfn.XLOOKUP(A1090,Table10[Tag Number],Table10[Status],"-",0)="Dead",
        _xlfn.XLOOKUP(A1090,Table11[Tag Number],Table11[Status],"-",0)="Dead",
        _xlfn.XLOOKUP(A1090,Table8[Tag Number],Table8[Status],"-",0)="Dead"),"Dead",
     OR(_xlfn.XLOOKUP(A1090,Table11[Tag Number],Table11[Status],"-",0)="Alive",
        _xlfn.XLOOKUP(A1090,Table10[Tag Number],Table10[Status],"-",0)="Alive",
        _xlfn.XLOOKUP(A1090,Table9[Tag Number],Table9[Status],"-",0)="Alive",
        _xlfn.XLOOKUP(A1090,Table8[Tag Number],Table8[Status],"-",0)="Alive"),"Alive",
     OR(_xlfn.XLOOKUP(A1090,Table9[Tag Number],Table9[Status],"-",0)="-",
        _xlfn.XLOOKUP(A1090,Table10[Tag Number],Table10[Status],"-",0)="-",
        _xlfn.XLOOKUP(A1090,Table11[Tag Number],Table11[Status],"-",0)="-",
        _xlfn.XLOOKUP(A1090,Table8[Tag Number],Table8[Status],"-",0)="-"),
   "-")</f>
        <v>-</v>
      </c>
      <c r="I1090" s="88" t="str">
        <f>IF((_xlfn.XLOOKUP(B1090,[2]Sheet1!$A$2:$A$198,[2]Sheet1!$B$2:$B$198,"-",0)="Glade"),"Out","No")</f>
        <v>No</v>
      </c>
      <c r="J1090" s="90"/>
      <c r="K1090" s="91"/>
      <c r="L1090" s="91"/>
      <c r="M1090" s="91"/>
      <c r="N1090" s="92"/>
      <c r="O1090" s="89"/>
      <c r="R1090" t="b">
        <f t="shared" si="34"/>
        <v>0</v>
      </c>
    </row>
    <row r="1091" spans="1:18" ht="15" thickBot="1" x14ac:dyDescent="0.35">
      <c r="A1091" s="3" t="s">
        <v>1930</v>
      </c>
      <c r="B1091" s="3" t="s">
        <v>1137</v>
      </c>
      <c r="C1091" s="84">
        <f>IF(COUNTIF(Table8[Tag Number], A1091), 1, 0)</f>
        <v>0</v>
      </c>
      <c r="D1091" s="85">
        <f>IF(COUNTIF(Table9[Tag Number], A1091), 1, 0)</f>
        <v>0</v>
      </c>
      <c r="E1091" s="86">
        <f>IF(COUNTIF(Table10[Tag Number], A1091), 1, 0)</f>
        <v>0</v>
      </c>
      <c r="F1091" s="86">
        <f>IF(COUNTIF(Table11[Tag Number], A1091), 1, 0)</f>
        <v>0</v>
      </c>
      <c r="G1091" s="87">
        <f t="shared" si="35"/>
        <v>0</v>
      </c>
      <c r="H1091" s="88" t="str" cm="1">
        <f t="array" ref="H1091">_xlfn.IFS(OR(_xlfn.XLOOKUP(A1091,Table9[Tag Number],Table9[Status],"-",0)="Dead",
        _xlfn.XLOOKUP(A1091,Table10[Tag Number],Table10[Status],"-",0)="Dead",
        _xlfn.XLOOKUP(A1091,Table11[Tag Number],Table11[Status],"-",0)="Dead",
        _xlfn.XLOOKUP(A1091,Table8[Tag Number],Table8[Status],"-",0)="Dead"),"Dead",
     OR(_xlfn.XLOOKUP(A1091,Table11[Tag Number],Table11[Status],"-",0)="Alive",
        _xlfn.XLOOKUP(A1091,Table10[Tag Number],Table10[Status],"-",0)="Alive",
        _xlfn.XLOOKUP(A1091,Table9[Tag Number],Table9[Status],"-",0)="Alive",
        _xlfn.XLOOKUP(A1091,Table8[Tag Number],Table8[Status],"-",0)="Alive"),"Alive",
     OR(_xlfn.XLOOKUP(A1091,Table9[Tag Number],Table9[Status],"-",0)="-",
        _xlfn.XLOOKUP(A1091,Table10[Tag Number],Table10[Status],"-",0)="-",
        _xlfn.XLOOKUP(A1091,Table11[Tag Number],Table11[Status],"-",0)="-",
        _xlfn.XLOOKUP(A1091,Table8[Tag Number],Table8[Status],"-",0)="-"),
   "-")</f>
        <v>-</v>
      </c>
      <c r="I1091" s="88" t="str">
        <f>IF((_xlfn.XLOOKUP(B1091,[2]Sheet1!$A$2:$A$198,[2]Sheet1!$B$2:$B$198,"-",0)="Glade"),"Out","No")</f>
        <v>No</v>
      </c>
      <c r="J1091" s="90"/>
      <c r="K1091" s="91"/>
      <c r="L1091" s="91"/>
      <c r="M1091" s="91"/>
      <c r="N1091" s="92"/>
      <c r="O1091" s="89"/>
      <c r="R1091" t="b">
        <f t="shared" si="34"/>
        <v>0</v>
      </c>
    </row>
    <row r="1092" spans="1:18" ht="15" thickBot="1" x14ac:dyDescent="0.35">
      <c r="A1092" s="2" t="s">
        <v>198</v>
      </c>
      <c r="B1092" s="2" t="s">
        <v>1145</v>
      </c>
      <c r="C1092" s="84">
        <f>IF(COUNTIF(Table8[Tag Number], A1092), 1, 0)</f>
        <v>0</v>
      </c>
      <c r="D1092" s="85">
        <f>IF(COUNTIF(Table9[Tag Number], A1092), 1, 0)</f>
        <v>0</v>
      </c>
      <c r="E1092" s="86">
        <f>IF(COUNTIF(Table10[Tag Number], A1092), 1, 0)</f>
        <v>0</v>
      </c>
      <c r="F1092" s="86">
        <f>IF(COUNTIF(Table11[Tag Number], A1092), 1, 0)</f>
        <v>0</v>
      </c>
      <c r="G1092" s="87">
        <f t="shared" si="35"/>
        <v>0</v>
      </c>
      <c r="H1092" s="88" t="str" cm="1">
        <f t="array" ref="H1092">_xlfn.IFS(OR(_xlfn.XLOOKUP(A1092,Table9[Tag Number],Table9[Status],"-",0)="Dead",
        _xlfn.XLOOKUP(A1092,Table10[Tag Number],Table10[Status],"-",0)="Dead",
        _xlfn.XLOOKUP(A1092,Table11[Tag Number],Table11[Status],"-",0)="Dead",
        _xlfn.XLOOKUP(A1092,Table8[Tag Number],Table8[Status],"-",0)="Dead"),"Dead",
     OR(_xlfn.XLOOKUP(A1092,Table11[Tag Number],Table11[Status],"-",0)="Alive",
        _xlfn.XLOOKUP(A1092,Table10[Tag Number],Table10[Status],"-",0)="Alive",
        _xlfn.XLOOKUP(A1092,Table9[Tag Number],Table9[Status],"-",0)="Alive",
        _xlfn.XLOOKUP(A1092,Table8[Tag Number],Table8[Status],"-",0)="Alive"),"Alive",
     OR(_xlfn.XLOOKUP(A1092,Table9[Tag Number],Table9[Status],"-",0)="-",
        _xlfn.XLOOKUP(A1092,Table10[Tag Number],Table10[Status],"-",0)="-",
        _xlfn.XLOOKUP(A1092,Table11[Tag Number],Table11[Status],"-",0)="-",
        _xlfn.XLOOKUP(A1092,Table8[Tag Number],Table8[Status],"-",0)="-"),
   "-")</f>
        <v>-</v>
      </c>
      <c r="I1092" s="88" t="str">
        <f>IF((_xlfn.XLOOKUP(B1092,[2]Sheet1!$A$2:$A$198,[2]Sheet1!$B$2:$B$198,"-",0)="Glade"),"Out","No")</f>
        <v>No</v>
      </c>
      <c r="J1092" s="90"/>
      <c r="K1092" s="91"/>
      <c r="L1092" s="91"/>
      <c r="M1092" s="91"/>
      <c r="N1092" s="92"/>
      <c r="O1092" s="89"/>
      <c r="R1092" t="b">
        <f t="shared" ref="R1092:R1155" si="36">IF(G1092&gt;1,A1092)</f>
        <v>0</v>
      </c>
    </row>
    <row r="1093" spans="1:18" ht="15" thickBot="1" x14ac:dyDescent="0.35">
      <c r="A1093" s="3" t="s">
        <v>1931</v>
      </c>
      <c r="B1093" s="3" t="s">
        <v>1137</v>
      </c>
      <c r="C1093" s="84">
        <f>IF(COUNTIF(Table8[Tag Number], A1093), 1, 0)</f>
        <v>0</v>
      </c>
      <c r="D1093" s="85">
        <f>IF(COUNTIF(Table9[Tag Number], A1093), 1, 0)</f>
        <v>0</v>
      </c>
      <c r="E1093" s="86">
        <f>IF(COUNTIF(Table10[Tag Number], A1093), 1, 0)</f>
        <v>0</v>
      </c>
      <c r="F1093" s="86">
        <f>IF(COUNTIF(Table11[Tag Number], A1093), 1, 0)</f>
        <v>0</v>
      </c>
      <c r="G1093" s="87">
        <f t="shared" ref="G1093:G1156" si="37">SUM(C1093:F1093)</f>
        <v>0</v>
      </c>
      <c r="H1093" s="88" t="str" cm="1">
        <f t="array" ref="H1093">_xlfn.IFS(OR(_xlfn.XLOOKUP(A1093,Table9[Tag Number],Table9[Status],"-",0)="Dead",
        _xlfn.XLOOKUP(A1093,Table10[Tag Number],Table10[Status],"-",0)="Dead",
        _xlfn.XLOOKUP(A1093,Table11[Tag Number],Table11[Status],"-",0)="Dead",
        _xlfn.XLOOKUP(A1093,Table8[Tag Number],Table8[Status],"-",0)="Dead"),"Dead",
     OR(_xlfn.XLOOKUP(A1093,Table11[Tag Number],Table11[Status],"-",0)="Alive",
        _xlfn.XLOOKUP(A1093,Table10[Tag Number],Table10[Status],"-",0)="Alive",
        _xlfn.XLOOKUP(A1093,Table9[Tag Number],Table9[Status],"-",0)="Alive",
        _xlfn.XLOOKUP(A1093,Table8[Tag Number],Table8[Status],"-",0)="Alive"),"Alive",
     OR(_xlfn.XLOOKUP(A1093,Table9[Tag Number],Table9[Status],"-",0)="-",
        _xlfn.XLOOKUP(A1093,Table10[Tag Number],Table10[Status],"-",0)="-",
        _xlfn.XLOOKUP(A1093,Table11[Tag Number],Table11[Status],"-",0)="-",
        _xlfn.XLOOKUP(A1093,Table8[Tag Number],Table8[Status],"-",0)="-"),
   "-")</f>
        <v>-</v>
      </c>
      <c r="I1093" s="88" t="str">
        <f>IF((_xlfn.XLOOKUP(B1093,[2]Sheet1!$A$2:$A$198,[2]Sheet1!$B$2:$B$198,"-",0)="Glade"),"Out","No")</f>
        <v>No</v>
      </c>
      <c r="J1093" s="90"/>
      <c r="K1093" s="91"/>
      <c r="L1093" s="91"/>
      <c r="M1093" s="91"/>
      <c r="N1093" s="92"/>
      <c r="O1093" s="89"/>
      <c r="R1093" t="b">
        <f t="shared" si="36"/>
        <v>0</v>
      </c>
    </row>
    <row r="1094" spans="1:18" ht="15" thickBot="1" x14ac:dyDescent="0.35">
      <c r="A1094" s="2" t="s">
        <v>1932</v>
      </c>
      <c r="B1094" s="2" t="s">
        <v>1145</v>
      </c>
      <c r="C1094" s="84">
        <f>IF(COUNTIF(Table8[Tag Number], A1094), 1, 0)</f>
        <v>0</v>
      </c>
      <c r="D1094" s="85">
        <f>IF(COUNTIF(Table9[Tag Number], A1094), 1, 0)</f>
        <v>0</v>
      </c>
      <c r="E1094" s="86">
        <f>IF(COUNTIF(Table10[Tag Number], A1094), 1, 0)</f>
        <v>0</v>
      </c>
      <c r="F1094" s="86">
        <f>IF(COUNTIF(Table11[Tag Number], A1094), 1, 0)</f>
        <v>0</v>
      </c>
      <c r="G1094" s="87">
        <f t="shared" si="37"/>
        <v>0</v>
      </c>
      <c r="H1094" s="88" t="str" cm="1">
        <f t="array" ref="H1094">_xlfn.IFS(OR(_xlfn.XLOOKUP(A1094,Table9[Tag Number],Table9[Status],"-",0)="Dead",
        _xlfn.XLOOKUP(A1094,Table10[Tag Number],Table10[Status],"-",0)="Dead",
        _xlfn.XLOOKUP(A1094,Table11[Tag Number],Table11[Status],"-",0)="Dead",
        _xlfn.XLOOKUP(A1094,Table8[Tag Number],Table8[Status],"-",0)="Dead"),"Dead",
     OR(_xlfn.XLOOKUP(A1094,Table11[Tag Number],Table11[Status],"-",0)="Alive",
        _xlfn.XLOOKUP(A1094,Table10[Tag Number],Table10[Status],"-",0)="Alive",
        _xlfn.XLOOKUP(A1094,Table9[Tag Number],Table9[Status],"-",0)="Alive",
        _xlfn.XLOOKUP(A1094,Table8[Tag Number],Table8[Status],"-",0)="Alive"),"Alive",
     OR(_xlfn.XLOOKUP(A1094,Table9[Tag Number],Table9[Status],"-",0)="-",
        _xlfn.XLOOKUP(A1094,Table10[Tag Number],Table10[Status],"-",0)="-",
        _xlfn.XLOOKUP(A1094,Table11[Tag Number],Table11[Status],"-",0)="-",
        _xlfn.XLOOKUP(A1094,Table8[Tag Number],Table8[Status],"-",0)="-"),
   "-")</f>
        <v>-</v>
      </c>
      <c r="I1094" s="88" t="str">
        <f>IF((_xlfn.XLOOKUP(B1094,[2]Sheet1!$A$2:$A$198,[2]Sheet1!$B$2:$B$198,"-",0)="Glade"),"Out","No")</f>
        <v>No</v>
      </c>
      <c r="J1094" s="90"/>
      <c r="K1094" s="91"/>
      <c r="L1094" s="91"/>
      <c r="M1094" s="91"/>
      <c r="N1094" s="92"/>
      <c r="O1094" s="89"/>
      <c r="R1094" t="b">
        <f t="shared" si="36"/>
        <v>0</v>
      </c>
    </row>
    <row r="1095" spans="1:18" ht="15" thickBot="1" x14ac:dyDescent="0.35">
      <c r="A1095" s="3" t="s">
        <v>1933</v>
      </c>
      <c r="B1095" s="3" t="s">
        <v>1145</v>
      </c>
      <c r="C1095" s="84">
        <f>IF(COUNTIF(Table8[Tag Number], A1095), 1, 0)</f>
        <v>0</v>
      </c>
      <c r="D1095" s="85">
        <f>IF(COUNTIF(Table9[Tag Number], A1095), 1, 0)</f>
        <v>0</v>
      </c>
      <c r="E1095" s="86">
        <f>IF(COUNTIF(Table10[Tag Number], A1095), 1, 0)</f>
        <v>0</v>
      </c>
      <c r="F1095" s="86">
        <f>IF(COUNTIF(Table11[Tag Number], A1095), 1, 0)</f>
        <v>0</v>
      </c>
      <c r="G1095" s="87">
        <f t="shared" si="37"/>
        <v>0</v>
      </c>
      <c r="H1095" s="88" t="str" cm="1">
        <f t="array" ref="H1095">_xlfn.IFS(OR(_xlfn.XLOOKUP(A1095,Table9[Tag Number],Table9[Status],"-",0)="Dead",
        _xlfn.XLOOKUP(A1095,Table10[Tag Number],Table10[Status],"-",0)="Dead",
        _xlfn.XLOOKUP(A1095,Table11[Tag Number],Table11[Status],"-",0)="Dead",
        _xlfn.XLOOKUP(A1095,Table8[Tag Number],Table8[Status],"-",0)="Dead"),"Dead",
     OR(_xlfn.XLOOKUP(A1095,Table11[Tag Number],Table11[Status],"-",0)="Alive",
        _xlfn.XLOOKUP(A1095,Table10[Tag Number],Table10[Status],"-",0)="Alive",
        _xlfn.XLOOKUP(A1095,Table9[Tag Number],Table9[Status],"-",0)="Alive",
        _xlfn.XLOOKUP(A1095,Table8[Tag Number],Table8[Status],"-",0)="Alive"),"Alive",
     OR(_xlfn.XLOOKUP(A1095,Table9[Tag Number],Table9[Status],"-",0)="-",
        _xlfn.XLOOKUP(A1095,Table10[Tag Number],Table10[Status],"-",0)="-",
        _xlfn.XLOOKUP(A1095,Table11[Tag Number],Table11[Status],"-",0)="-",
        _xlfn.XLOOKUP(A1095,Table8[Tag Number],Table8[Status],"-",0)="-"),
   "-")</f>
        <v>-</v>
      </c>
      <c r="I1095" s="88" t="str">
        <f>IF((_xlfn.XLOOKUP(B1095,[2]Sheet1!$A$2:$A$198,[2]Sheet1!$B$2:$B$198,"-",0)="Glade"),"Out","No")</f>
        <v>No</v>
      </c>
      <c r="J1095" s="90"/>
      <c r="K1095" s="91"/>
      <c r="L1095" s="91"/>
      <c r="M1095" s="91"/>
      <c r="N1095" s="92"/>
      <c r="O1095" s="89"/>
      <c r="R1095" t="b">
        <f t="shared" si="36"/>
        <v>0</v>
      </c>
    </row>
    <row r="1096" spans="1:18" ht="15" thickBot="1" x14ac:dyDescent="0.35">
      <c r="A1096" s="2" t="s">
        <v>1934</v>
      </c>
      <c r="B1096" s="2" t="s">
        <v>1137</v>
      </c>
      <c r="C1096" s="84">
        <f>IF(COUNTIF(Table8[Tag Number], A1096), 1, 0)</f>
        <v>0</v>
      </c>
      <c r="D1096" s="85">
        <f>IF(COUNTIF(Table9[Tag Number], A1096), 1, 0)</f>
        <v>0</v>
      </c>
      <c r="E1096" s="86">
        <f>IF(COUNTIF(Table10[Tag Number], A1096), 1, 0)</f>
        <v>0</v>
      </c>
      <c r="F1096" s="86">
        <f>IF(COUNTIF(Table11[Tag Number], A1096), 1, 0)</f>
        <v>0</v>
      </c>
      <c r="G1096" s="87">
        <f t="shared" si="37"/>
        <v>0</v>
      </c>
      <c r="H1096" s="88" t="str" cm="1">
        <f t="array" ref="H1096">_xlfn.IFS(OR(_xlfn.XLOOKUP(A1096,Table9[Tag Number],Table9[Status],"-",0)="Dead",
        _xlfn.XLOOKUP(A1096,Table10[Tag Number],Table10[Status],"-",0)="Dead",
        _xlfn.XLOOKUP(A1096,Table11[Tag Number],Table11[Status],"-",0)="Dead",
        _xlfn.XLOOKUP(A1096,Table8[Tag Number],Table8[Status],"-",0)="Dead"),"Dead",
     OR(_xlfn.XLOOKUP(A1096,Table11[Tag Number],Table11[Status],"-",0)="Alive",
        _xlfn.XLOOKUP(A1096,Table10[Tag Number],Table10[Status],"-",0)="Alive",
        _xlfn.XLOOKUP(A1096,Table9[Tag Number],Table9[Status],"-",0)="Alive",
        _xlfn.XLOOKUP(A1096,Table8[Tag Number],Table8[Status],"-",0)="Alive"),"Alive",
     OR(_xlfn.XLOOKUP(A1096,Table9[Tag Number],Table9[Status],"-",0)="-",
        _xlfn.XLOOKUP(A1096,Table10[Tag Number],Table10[Status],"-",0)="-",
        _xlfn.XLOOKUP(A1096,Table11[Tag Number],Table11[Status],"-",0)="-",
        _xlfn.XLOOKUP(A1096,Table8[Tag Number],Table8[Status],"-",0)="-"),
   "-")</f>
        <v>-</v>
      </c>
      <c r="I1096" s="88" t="str">
        <f>IF((_xlfn.XLOOKUP(B1096,[2]Sheet1!$A$2:$A$198,[2]Sheet1!$B$2:$B$198,"-",0)="Glade"),"Out","No")</f>
        <v>No</v>
      </c>
      <c r="J1096" s="90"/>
      <c r="K1096" s="91"/>
      <c r="L1096" s="91"/>
      <c r="M1096" s="91"/>
      <c r="N1096" s="92"/>
      <c r="O1096" s="89"/>
      <c r="R1096" t="b">
        <f t="shared" si="36"/>
        <v>0</v>
      </c>
    </row>
    <row r="1097" spans="1:18" ht="15" thickBot="1" x14ac:dyDescent="0.35">
      <c r="A1097" s="3" t="s">
        <v>1935</v>
      </c>
      <c r="B1097" s="3" t="s">
        <v>1145</v>
      </c>
      <c r="C1097" s="84">
        <f>IF(COUNTIF(Table8[Tag Number], A1097), 1, 0)</f>
        <v>0</v>
      </c>
      <c r="D1097" s="85">
        <f>IF(COUNTIF(Table9[Tag Number], A1097), 1, 0)</f>
        <v>0</v>
      </c>
      <c r="E1097" s="86">
        <f>IF(COUNTIF(Table10[Tag Number], A1097), 1, 0)</f>
        <v>0</v>
      </c>
      <c r="F1097" s="86">
        <f>IF(COUNTIF(Table11[Tag Number], A1097), 1, 0)</f>
        <v>0</v>
      </c>
      <c r="G1097" s="87">
        <f t="shared" si="37"/>
        <v>0</v>
      </c>
      <c r="H1097" s="88" t="str" cm="1">
        <f t="array" ref="H1097">_xlfn.IFS(OR(_xlfn.XLOOKUP(A1097,Table9[Tag Number],Table9[Status],"-",0)="Dead",
        _xlfn.XLOOKUP(A1097,Table10[Tag Number],Table10[Status],"-",0)="Dead",
        _xlfn.XLOOKUP(A1097,Table11[Tag Number],Table11[Status],"-",0)="Dead",
        _xlfn.XLOOKUP(A1097,Table8[Tag Number],Table8[Status],"-",0)="Dead"),"Dead",
     OR(_xlfn.XLOOKUP(A1097,Table11[Tag Number],Table11[Status],"-",0)="Alive",
        _xlfn.XLOOKUP(A1097,Table10[Tag Number],Table10[Status],"-",0)="Alive",
        _xlfn.XLOOKUP(A1097,Table9[Tag Number],Table9[Status],"-",0)="Alive",
        _xlfn.XLOOKUP(A1097,Table8[Tag Number],Table8[Status],"-",0)="Alive"),"Alive",
     OR(_xlfn.XLOOKUP(A1097,Table9[Tag Number],Table9[Status],"-",0)="-",
        _xlfn.XLOOKUP(A1097,Table10[Tag Number],Table10[Status],"-",0)="-",
        _xlfn.XLOOKUP(A1097,Table11[Tag Number],Table11[Status],"-",0)="-",
        _xlfn.XLOOKUP(A1097,Table8[Tag Number],Table8[Status],"-",0)="-"),
   "-")</f>
        <v>-</v>
      </c>
      <c r="I1097" s="88" t="str">
        <f>IF((_xlfn.XLOOKUP(B1097,[2]Sheet1!$A$2:$A$198,[2]Sheet1!$B$2:$B$198,"-",0)="Glade"),"Out","No")</f>
        <v>No</v>
      </c>
      <c r="J1097" s="90"/>
      <c r="K1097" s="91"/>
      <c r="L1097" s="91"/>
      <c r="M1097" s="91"/>
      <c r="N1097" s="92"/>
      <c r="O1097" s="89"/>
      <c r="R1097" t="b">
        <f t="shared" si="36"/>
        <v>0</v>
      </c>
    </row>
    <row r="1098" spans="1:18" ht="15" thickBot="1" x14ac:dyDescent="0.35">
      <c r="A1098" s="2" t="s">
        <v>1936</v>
      </c>
      <c r="B1098" s="2" t="s">
        <v>1137</v>
      </c>
      <c r="C1098" s="84">
        <f>IF(COUNTIF(Table8[Tag Number], A1098), 1, 0)</f>
        <v>0</v>
      </c>
      <c r="D1098" s="85">
        <f>IF(COUNTIF(Table9[Tag Number], A1098), 1, 0)</f>
        <v>0</v>
      </c>
      <c r="E1098" s="86">
        <f>IF(COUNTIF(Table10[Tag Number], A1098), 1, 0)</f>
        <v>0</v>
      </c>
      <c r="F1098" s="86">
        <f>IF(COUNTIF(Table11[Tag Number], A1098), 1, 0)</f>
        <v>0</v>
      </c>
      <c r="G1098" s="87">
        <f t="shared" si="37"/>
        <v>0</v>
      </c>
      <c r="H1098" s="88" t="str" cm="1">
        <f t="array" ref="H1098">_xlfn.IFS(OR(_xlfn.XLOOKUP(A1098,Table9[Tag Number],Table9[Status],"-",0)="Dead",
        _xlfn.XLOOKUP(A1098,Table10[Tag Number],Table10[Status],"-",0)="Dead",
        _xlfn.XLOOKUP(A1098,Table11[Tag Number],Table11[Status],"-",0)="Dead",
        _xlfn.XLOOKUP(A1098,Table8[Tag Number],Table8[Status],"-",0)="Dead"),"Dead",
     OR(_xlfn.XLOOKUP(A1098,Table11[Tag Number],Table11[Status],"-",0)="Alive",
        _xlfn.XLOOKUP(A1098,Table10[Tag Number],Table10[Status],"-",0)="Alive",
        _xlfn.XLOOKUP(A1098,Table9[Tag Number],Table9[Status],"-",0)="Alive",
        _xlfn.XLOOKUP(A1098,Table8[Tag Number],Table8[Status],"-",0)="Alive"),"Alive",
     OR(_xlfn.XLOOKUP(A1098,Table9[Tag Number],Table9[Status],"-",0)="-",
        _xlfn.XLOOKUP(A1098,Table10[Tag Number],Table10[Status],"-",0)="-",
        _xlfn.XLOOKUP(A1098,Table11[Tag Number],Table11[Status],"-",0)="-",
        _xlfn.XLOOKUP(A1098,Table8[Tag Number],Table8[Status],"-",0)="-"),
   "-")</f>
        <v>-</v>
      </c>
      <c r="I1098" s="88" t="str">
        <f>IF((_xlfn.XLOOKUP(B1098,[2]Sheet1!$A$2:$A$198,[2]Sheet1!$B$2:$B$198,"-",0)="Glade"),"Out","No")</f>
        <v>No</v>
      </c>
      <c r="J1098" s="90"/>
      <c r="K1098" s="91"/>
      <c r="L1098" s="91"/>
      <c r="M1098" s="91"/>
      <c r="N1098" s="92"/>
      <c r="O1098" s="89"/>
      <c r="R1098" t="b">
        <f t="shared" si="36"/>
        <v>0</v>
      </c>
    </row>
    <row r="1099" spans="1:18" ht="15" thickBot="1" x14ac:dyDescent="0.35">
      <c r="A1099" s="3" t="s">
        <v>370</v>
      </c>
      <c r="B1099" s="3" t="s">
        <v>1145</v>
      </c>
      <c r="C1099" s="84">
        <f>IF(COUNTIF(Table8[Tag Number], A1099), 1, 0)</f>
        <v>1</v>
      </c>
      <c r="D1099" s="85">
        <f>IF(COUNTIF(Table9[Tag Number], A1099), 1, 0)</f>
        <v>0</v>
      </c>
      <c r="E1099" s="86">
        <f>IF(COUNTIF(Table10[Tag Number], A1099), 1, 0)</f>
        <v>0</v>
      </c>
      <c r="F1099" s="86">
        <f>IF(COUNTIF(Table11[Tag Number], A1099), 1, 0)</f>
        <v>0</v>
      </c>
      <c r="G1099" s="87">
        <f t="shared" si="37"/>
        <v>1</v>
      </c>
      <c r="H1099" s="88" t="str" cm="1">
        <f t="array" ref="H1099">_xlfn.IFS(OR(_xlfn.XLOOKUP(A1099,Table9[Tag Number],Table9[Status],"-",0)="Dead",
        _xlfn.XLOOKUP(A1099,Table10[Tag Number],Table10[Status],"-",0)="Dead",
        _xlfn.XLOOKUP(A1099,Table11[Tag Number],Table11[Status],"-",0)="Dead",
        _xlfn.XLOOKUP(A1099,Table8[Tag Number],Table8[Status],"-",0)="Dead"),"Dead",
     OR(_xlfn.XLOOKUP(A1099,Table11[Tag Number],Table11[Status],"-",0)="Alive",
        _xlfn.XLOOKUP(A1099,Table10[Tag Number],Table10[Status],"-",0)="Alive",
        _xlfn.XLOOKUP(A1099,Table9[Tag Number],Table9[Status],"-",0)="Alive",
        _xlfn.XLOOKUP(A1099,Table8[Tag Number],Table8[Status],"-",0)="Alive"),"Alive",
     OR(_xlfn.XLOOKUP(A1099,Table9[Tag Number],Table9[Status],"-",0)="-",
        _xlfn.XLOOKUP(A1099,Table10[Tag Number],Table10[Status],"-",0)="-",
        _xlfn.XLOOKUP(A1099,Table11[Tag Number],Table11[Status],"-",0)="-",
        _xlfn.XLOOKUP(A1099,Table8[Tag Number],Table8[Status],"-",0)="-"),
   "-")</f>
        <v>Alive</v>
      </c>
      <c r="I1099" s="88" t="str">
        <f>IF((_xlfn.XLOOKUP(B1099,[2]Sheet1!$A$2:$A$198,[2]Sheet1!$B$2:$B$198,"-",0)="Glade"),"Out","No")</f>
        <v>No</v>
      </c>
      <c r="J1099" s="90"/>
      <c r="K1099" s="91"/>
      <c r="L1099" s="91"/>
      <c r="M1099" s="91"/>
      <c r="N1099" s="92"/>
      <c r="O1099" s="89"/>
      <c r="R1099" t="b">
        <f t="shared" si="36"/>
        <v>0</v>
      </c>
    </row>
    <row r="1100" spans="1:18" ht="15" thickBot="1" x14ac:dyDescent="0.35">
      <c r="A1100" s="2" t="s">
        <v>1937</v>
      </c>
      <c r="B1100" s="2" t="s">
        <v>1145</v>
      </c>
      <c r="C1100" s="84">
        <f>IF(COUNTIF(Table8[Tag Number], A1100), 1, 0)</f>
        <v>0</v>
      </c>
      <c r="D1100" s="85">
        <f>IF(COUNTIF(Table9[Tag Number], A1100), 1, 0)</f>
        <v>0</v>
      </c>
      <c r="E1100" s="86">
        <f>IF(COUNTIF(Table10[Tag Number], A1100), 1, 0)</f>
        <v>0</v>
      </c>
      <c r="F1100" s="86">
        <f>IF(COUNTIF(Table11[Tag Number], A1100), 1, 0)</f>
        <v>0</v>
      </c>
      <c r="G1100" s="87">
        <f t="shared" si="37"/>
        <v>0</v>
      </c>
      <c r="H1100" s="88" t="str" cm="1">
        <f t="array" ref="H1100">_xlfn.IFS(OR(_xlfn.XLOOKUP(A1100,Table9[Tag Number],Table9[Status],"-",0)="Dead",
        _xlfn.XLOOKUP(A1100,Table10[Tag Number],Table10[Status],"-",0)="Dead",
        _xlfn.XLOOKUP(A1100,Table11[Tag Number],Table11[Status],"-",0)="Dead",
        _xlfn.XLOOKUP(A1100,Table8[Tag Number],Table8[Status],"-",0)="Dead"),"Dead",
     OR(_xlfn.XLOOKUP(A1100,Table11[Tag Number],Table11[Status],"-",0)="Alive",
        _xlfn.XLOOKUP(A1100,Table10[Tag Number],Table10[Status],"-",0)="Alive",
        _xlfn.XLOOKUP(A1100,Table9[Tag Number],Table9[Status],"-",0)="Alive",
        _xlfn.XLOOKUP(A1100,Table8[Tag Number],Table8[Status],"-",0)="Alive"),"Alive",
     OR(_xlfn.XLOOKUP(A1100,Table9[Tag Number],Table9[Status],"-",0)="-",
        _xlfn.XLOOKUP(A1100,Table10[Tag Number],Table10[Status],"-",0)="-",
        _xlfn.XLOOKUP(A1100,Table11[Tag Number],Table11[Status],"-",0)="-",
        _xlfn.XLOOKUP(A1100,Table8[Tag Number],Table8[Status],"-",0)="-"),
   "-")</f>
        <v>-</v>
      </c>
      <c r="I1100" s="88" t="str">
        <f>IF((_xlfn.XLOOKUP(B1100,[2]Sheet1!$A$2:$A$198,[2]Sheet1!$B$2:$B$198,"-",0)="Glade"),"Out","No")</f>
        <v>No</v>
      </c>
      <c r="J1100" s="90"/>
      <c r="K1100" s="91"/>
      <c r="L1100" s="91"/>
      <c r="M1100" s="91"/>
      <c r="N1100" s="92"/>
      <c r="O1100" s="89"/>
      <c r="R1100" t="b">
        <f t="shared" si="36"/>
        <v>0</v>
      </c>
    </row>
    <row r="1101" spans="1:18" ht="15" thickBot="1" x14ac:dyDescent="0.35">
      <c r="A1101" s="3" t="s">
        <v>89</v>
      </c>
      <c r="B1101" s="3" t="s">
        <v>1145</v>
      </c>
      <c r="C1101" s="84">
        <f>IF(COUNTIF(Table8[Tag Number], A1101), 1, 0)</f>
        <v>0</v>
      </c>
      <c r="D1101" s="85">
        <f>IF(COUNTIF(Table9[Tag Number], A1101), 1, 0)</f>
        <v>0</v>
      </c>
      <c r="E1101" s="86">
        <f>IF(COUNTIF(Table10[Tag Number], A1101), 1, 0)</f>
        <v>0</v>
      </c>
      <c r="F1101" s="86">
        <f>IF(COUNTIF(Table11[Tag Number], A1101), 1, 0)</f>
        <v>0</v>
      </c>
      <c r="G1101" s="87">
        <f t="shared" si="37"/>
        <v>0</v>
      </c>
      <c r="H1101" s="88" t="str" cm="1">
        <f t="array" ref="H1101">_xlfn.IFS(OR(_xlfn.XLOOKUP(A1101,Table9[Tag Number],Table9[Status],"-",0)="Dead",
        _xlfn.XLOOKUP(A1101,Table10[Tag Number],Table10[Status],"-",0)="Dead",
        _xlfn.XLOOKUP(A1101,Table11[Tag Number],Table11[Status],"-",0)="Dead",
        _xlfn.XLOOKUP(A1101,Table8[Tag Number],Table8[Status],"-",0)="Dead"),"Dead",
     OR(_xlfn.XLOOKUP(A1101,Table11[Tag Number],Table11[Status],"-",0)="Alive",
        _xlfn.XLOOKUP(A1101,Table10[Tag Number],Table10[Status],"-",0)="Alive",
        _xlfn.XLOOKUP(A1101,Table9[Tag Number],Table9[Status],"-",0)="Alive",
        _xlfn.XLOOKUP(A1101,Table8[Tag Number],Table8[Status],"-",0)="Alive"),"Alive",
     OR(_xlfn.XLOOKUP(A1101,Table9[Tag Number],Table9[Status],"-",0)="-",
        _xlfn.XLOOKUP(A1101,Table10[Tag Number],Table10[Status],"-",0)="-",
        _xlfn.XLOOKUP(A1101,Table11[Tag Number],Table11[Status],"-",0)="-",
        _xlfn.XLOOKUP(A1101,Table8[Tag Number],Table8[Status],"-",0)="-"),
   "-")</f>
        <v>-</v>
      </c>
      <c r="I1101" s="88" t="str">
        <f>IF((_xlfn.XLOOKUP(B1101,[2]Sheet1!$A$2:$A$198,[2]Sheet1!$B$2:$B$198,"-",0)="Glade"),"Out","No")</f>
        <v>No</v>
      </c>
      <c r="J1101" s="90"/>
      <c r="K1101" s="91"/>
      <c r="L1101" s="91"/>
      <c r="M1101" s="91"/>
      <c r="N1101" s="92"/>
      <c r="O1101" s="89"/>
      <c r="R1101" t="b">
        <f t="shared" si="36"/>
        <v>0</v>
      </c>
    </row>
    <row r="1102" spans="1:18" ht="15" thickBot="1" x14ac:dyDescent="0.35">
      <c r="A1102" s="2" t="s">
        <v>1938</v>
      </c>
      <c r="B1102" s="2" t="s">
        <v>1145</v>
      </c>
      <c r="C1102" s="84">
        <f>IF(COUNTIF(Table8[Tag Number], A1102), 1, 0)</f>
        <v>0</v>
      </c>
      <c r="D1102" s="85">
        <f>IF(COUNTIF(Table9[Tag Number], A1102), 1, 0)</f>
        <v>0</v>
      </c>
      <c r="E1102" s="86">
        <f>IF(COUNTIF(Table10[Tag Number], A1102), 1, 0)</f>
        <v>0</v>
      </c>
      <c r="F1102" s="86">
        <f>IF(COUNTIF(Table11[Tag Number], A1102), 1, 0)</f>
        <v>0</v>
      </c>
      <c r="G1102" s="87">
        <f t="shared" si="37"/>
        <v>0</v>
      </c>
      <c r="H1102" s="88" t="str" cm="1">
        <f t="array" ref="H1102">_xlfn.IFS(OR(_xlfn.XLOOKUP(A1102,Table9[Tag Number],Table9[Status],"-",0)="Dead",
        _xlfn.XLOOKUP(A1102,Table10[Tag Number],Table10[Status],"-",0)="Dead",
        _xlfn.XLOOKUP(A1102,Table11[Tag Number],Table11[Status],"-",0)="Dead",
        _xlfn.XLOOKUP(A1102,Table8[Tag Number],Table8[Status],"-",0)="Dead"),"Dead",
     OR(_xlfn.XLOOKUP(A1102,Table11[Tag Number],Table11[Status],"-",0)="Alive",
        _xlfn.XLOOKUP(A1102,Table10[Tag Number],Table10[Status],"-",0)="Alive",
        _xlfn.XLOOKUP(A1102,Table9[Tag Number],Table9[Status],"-",0)="Alive",
        _xlfn.XLOOKUP(A1102,Table8[Tag Number],Table8[Status],"-",0)="Alive"),"Alive",
     OR(_xlfn.XLOOKUP(A1102,Table9[Tag Number],Table9[Status],"-",0)="-",
        _xlfn.XLOOKUP(A1102,Table10[Tag Number],Table10[Status],"-",0)="-",
        _xlfn.XLOOKUP(A1102,Table11[Tag Number],Table11[Status],"-",0)="-",
        _xlfn.XLOOKUP(A1102,Table8[Tag Number],Table8[Status],"-",0)="-"),
   "-")</f>
        <v>-</v>
      </c>
      <c r="I1102" s="88" t="str">
        <f>IF((_xlfn.XLOOKUP(B1102,[2]Sheet1!$A$2:$A$198,[2]Sheet1!$B$2:$B$198,"-",0)="Glade"),"Out","No")</f>
        <v>No</v>
      </c>
      <c r="J1102" s="90"/>
      <c r="K1102" s="91"/>
      <c r="L1102" s="91"/>
      <c r="M1102" s="91"/>
      <c r="N1102" s="92"/>
      <c r="O1102" s="89"/>
      <c r="R1102" t="b">
        <f t="shared" si="36"/>
        <v>0</v>
      </c>
    </row>
    <row r="1103" spans="1:18" ht="15" thickBot="1" x14ac:dyDescent="0.35">
      <c r="A1103" s="3" t="s">
        <v>1939</v>
      </c>
      <c r="B1103" s="3" t="s">
        <v>1137</v>
      </c>
      <c r="C1103" s="84">
        <f>IF(COUNTIF(Table8[Tag Number], A1103), 1, 0)</f>
        <v>0</v>
      </c>
      <c r="D1103" s="85">
        <f>IF(COUNTIF(Table9[Tag Number], A1103), 1, 0)</f>
        <v>0</v>
      </c>
      <c r="E1103" s="86">
        <f>IF(COUNTIF(Table10[Tag Number], A1103), 1, 0)</f>
        <v>0</v>
      </c>
      <c r="F1103" s="86">
        <f>IF(COUNTIF(Table11[Tag Number], A1103), 1, 0)</f>
        <v>0</v>
      </c>
      <c r="G1103" s="87">
        <f t="shared" si="37"/>
        <v>0</v>
      </c>
      <c r="H1103" s="88" t="str" cm="1">
        <f t="array" ref="H1103">_xlfn.IFS(OR(_xlfn.XLOOKUP(A1103,Table9[Tag Number],Table9[Status],"-",0)="Dead",
        _xlfn.XLOOKUP(A1103,Table10[Tag Number],Table10[Status],"-",0)="Dead",
        _xlfn.XLOOKUP(A1103,Table11[Tag Number],Table11[Status],"-",0)="Dead",
        _xlfn.XLOOKUP(A1103,Table8[Tag Number],Table8[Status],"-",0)="Dead"),"Dead",
     OR(_xlfn.XLOOKUP(A1103,Table11[Tag Number],Table11[Status],"-",0)="Alive",
        _xlfn.XLOOKUP(A1103,Table10[Tag Number],Table10[Status],"-",0)="Alive",
        _xlfn.XLOOKUP(A1103,Table9[Tag Number],Table9[Status],"-",0)="Alive",
        _xlfn.XLOOKUP(A1103,Table8[Tag Number],Table8[Status],"-",0)="Alive"),"Alive",
     OR(_xlfn.XLOOKUP(A1103,Table9[Tag Number],Table9[Status],"-",0)="-",
        _xlfn.XLOOKUP(A1103,Table10[Tag Number],Table10[Status],"-",0)="-",
        _xlfn.XLOOKUP(A1103,Table11[Tag Number],Table11[Status],"-",0)="-",
        _xlfn.XLOOKUP(A1103,Table8[Tag Number],Table8[Status],"-",0)="-"),
   "-")</f>
        <v>-</v>
      </c>
      <c r="I1103" s="88" t="str">
        <f>IF((_xlfn.XLOOKUP(B1103,[2]Sheet1!$A$2:$A$198,[2]Sheet1!$B$2:$B$198,"-",0)="Glade"),"Out","No")</f>
        <v>No</v>
      </c>
      <c r="J1103" s="90"/>
      <c r="K1103" s="91"/>
      <c r="L1103" s="91"/>
      <c r="M1103" s="91"/>
      <c r="N1103" s="92"/>
      <c r="O1103" s="89"/>
      <c r="R1103" t="b">
        <f t="shared" si="36"/>
        <v>0</v>
      </c>
    </row>
    <row r="1104" spans="1:18" ht="15" thickBot="1" x14ac:dyDescent="0.35">
      <c r="A1104" s="2" t="s">
        <v>1940</v>
      </c>
      <c r="B1104" s="2" t="s">
        <v>1145</v>
      </c>
      <c r="C1104" s="84">
        <f>IF(COUNTIF(Table8[Tag Number], A1104), 1, 0)</f>
        <v>0</v>
      </c>
      <c r="D1104" s="85">
        <f>IF(COUNTIF(Table9[Tag Number], A1104), 1, 0)</f>
        <v>0</v>
      </c>
      <c r="E1104" s="86">
        <f>IF(COUNTIF(Table10[Tag Number], A1104), 1, 0)</f>
        <v>0</v>
      </c>
      <c r="F1104" s="86">
        <f>IF(COUNTIF(Table11[Tag Number], A1104), 1, 0)</f>
        <v>0</v>
      </c>
      <c r="G1104" s="87">
        <f t="shared" si="37"/>
        <v>0</v>
      </c>
      <c r="H1104" s="88" t="str" cm="1">
        <f t="array" ref="H1104">_xlfn.IFS(OR(_xlfn.XLOOKUP(A1104,Table9[Tag Number],Table9[Status],"-",0)="Dead",
        _xlfn.XLOOKUP(A1104,Table10[Tag Number],Table10[Status],"-",0)="Dead",
        _xlfn.XLOOKUP(A1104,Table11[Tag Number],Table11[Status],"-",0)="Dead",
        _xlfn.XLOOKUP(A1104,Table8[Tag Number],Table8[Status],"-",0)="Dead"),"Dead",
     OR(_xlfn.XLOOKUP(A1104,Table11[Tag Number],Table11[Status],"-",0)="Alive",
        _xlfn.XLOOKUP(A1104,Table10[Tag Number],Table10[Status],"-",0)="Alive",
        _xlfn.XLOOKUP(A1104,Table9[Tag Number],Table9[Status],"-",0)="Alive",
        _xlfn.XLOOKUP(A1104,Table8[Tag Number],Table8[Status],"-",0)="Alive"),"Alive",
     OR(_xlfn.XLOOKUP(A1104,Table9[Tag Number],Table9[Status],"-",0)="-",
        _xlfn.XLOOKUP(A1104,Table10[Tag Number],Table10[Status],"-",0)="-",
        _xlfn.XLOOKUP(A1104,Table11[Tag Number],Table11[Status],"-",0)="-",
        _xlfn.XLOOKUP(A1104,Table8[Tag Number],Table8[Status],"-",0)="-"),
   "-")</f>
        <v>-</v>
      </c>
      <c r="I1104" s="88" t="str">
        <f>IF((_xlfn.XLOOKUP(B1104,[2]Sheet1!$A$2:$A$198,[2]Sheet1!$B$2:$B$198,"-",0)="Glade"),"Out","No")</f>
        <v>No</v>
      </c>
      <c r="J1104" s="90"/>
      <c r="K1104" s="91"/>
      <c r="L1104" s="91"/>
      <c r="M1104" s="91"/>
      <c r="N1104" s="92"/>
      <c r="O1104" s="89"/>
      <c r="R1104" t="b">
        <f t="shared" si="36"/>
        <v>0</v>
      </c>
    </row>
    <row r="1105" spans="1:18" ht="15" thickBot="1" x14ac:dyDescent="0.35">
      <c r="A1105" s="3" t="s">
        <v>1941</v>
      </c>
      <c r="B1105" s="3" t="s">
        <v>1137</v>
      </c>
      <c r="C1105" s="84">
        <f>IF(COUNTIF(Table8[Tag Number], A1105), 1, 0)</f>
        <v>0</v>
      </c>
      <c r="D1105" s="85">
        <f>IF(COUNTIF(Table9[Tag Number], A1105), 1, 0)</f>
        <v>0</v>
      </c>
      <c r="E1105" s="86">
        <f>IF(COUNTIF(Table10[Tag Number], A1105), 1, 0)</f>
        <v>0</v>
      </c>
      <c r="F1105" s="86">
        <f>IF(COUNTIF(Table11[Tag Number], A1105), 1, 0)</f>
        <v>0</v>
      </c>
      <c r="G1105" s="87">
        <f t="shared" si="37"/>
        <v>0</v>
      </c>
      <c r="H1105" s="88" t="str" cm="1">
        <f t="array" ref="H1105">_xlfn.IFS(OR(_xlfn.XLOOKUP(A1105,Table9[Tag Number],Table9[Status],"-",0)="Dead",
        _xlfn.XLOOKUP(A1105,Table10[Tag Number],Table10[Status],"-",0)="Dead",
        _xlfn.XLOOKUP(A1105,Table11[Tag Number],Table11[Status],"-",0)="Dead",
        _xlfn.XLOOKUP(A1105,Table8[Tag Number],Table8[Status],"-",0)="Dead"),"Dead",
     OR(_xlfn.XLOOKUP(A1105,Table11[Tag Number],Table11[Status],"-",0)="Alive",
        _xlfn.XLOOKUP(A1105,Table10[Tag Number],Table10[Status],"-",0)="Alive",
        _xlfn.XLOOKUP(A1105,Table9[Tag Number],Table9[Status],"-",0)="Alive",
        _xlfn.XLOOKUP(A1105,Table8[Tag Number],Table8[Status],"-",0)="Alive"),"Alive",
     OR(_xlfn.XLOOKUP(A1105,Table9[Tag Number],Table9[Status],"-",0)="-",
        _xlfn.XLOOKUP(A1105,Table10[Tag Number],Table10[Status],"-",0)="-",
        _xlfn.XLOOKUP(A1105,Table11[Tag Number],Table11[Status],"-",0)="-",
        _xlfn.XLOOKUP(A1105,Table8[Tag Number],Table8[Status],"-",0)="-"),
   "-")</f>
        <v>-</v>
      </c>
      <c r="I1105" s="88" t="str">
        <f>IF((_xlfn.XLOOKUP(B1105,[2]Sheet1!$A$2:$A$198,[2]Sheet1!$B$2:$B$198,"-",0)="Glade"),"Out","No")</f>
        <v>No</v>
      </c>
      <c r="J1105" s="90"/>
      <c r="K1105" s="91"/>
      <c r="L1105" s="91"/>
      <c r="M1105" s="91"/>
      <c r="N1105" s="92"/>
      <c r="O1105" s="89"/>
      <c r="R1105" t="b">
        <f t="shared" si="36"/>
        <v>0</v>
      </c>
    </row>
    <row r="1106" spans="1:18" ht="15" thickBot="1" x14ac:dyDescent="0.35">
      <c r="A1106" s="2" t="s">
        <v>261</v>
      </c>
      <c r="B1106" s="2" t="s">
        <v>1145</v>
      </c>
      <c r="C1106" s="84">
        <f>IF(COUNTIF(Table8[Tag Number], A1106), 1, 0)</f>
        <v>0</v>
      </c>
      <c r="D1106" s="85">
        <f>IF(COUNTIF(Table9[Tag Number], A1106), 1, 0)</f>
        <v>0</v>
      </c>
      <c r="E1106" s="86">
        <f>IF(COUNTIF(Table10[Tag Number], A1106), 1, 0)</f>
        <v>0</v>
      </c>
      <c r="F1106" s="86">
        <f>IF(COUNTIF(Table11[Tag Number], A1106), 1, 0)</f>
        <v>0</v>
      </c>
      <c r="G1106" s="87">
        <f t="shared" si="37"/>
        <v>0</v>
      </c>
      <c r="H1106" s="88" t="str" cm="1">
        <f t="array" ref="H1106">_xlfn.IFS(OR(_xlfn.XLOOKUP(A1106,Table9[Tag Number],Table9[Status],"-",0)="Dead",
        _xlfn.XLOOKUP(A1106,Table10[Tag Number],Table10[Status],"-",0)="Dead",
        _xlfn.XLOOKUP(A1106,Table11[Tag Number],Table11[Status],"-",0)="Dead",
        _xlfn.XLOOKUP(A1106,Table8[Tag Number],Table8[Status],"-",0)="Dead"),"Dead",
     OR(_xlfn.XLOOKUP(A1106,Table11[Tag Number],Table11[Status],"-",0)="Alive",
        _xlfn.XLOOKUP(A1106,Table10[Tag Number],Table10[Status],"-",0)="Alive",
        _xlfn.XLOOKUP(A1106,Table9[Tag Number],Table9[Status],"-",0)="Alive",
        _xlfn.XLOOKUP(A1106,Table8[Tag Number],Table8[Status],"-",0)="Alive"),"Alive",
     OR(_xlfn.XLOOKUP(A1106,Table9[Tag Number],Table9[Status],"-",0)="-",
        _xlfn.XLOOKUP(A1106,Table10[Tag Number],Table10[Status],"-",0)="-",
        _xlfn.XLOOKUP(A1106,Table11[Tag Number],Table11[Status],"-",0)="-",
        _xlfn.XLOOKUP(A1106,Table8[Tag Number],Table8[Status],"-",0)="-"),
   "-")</f>
        <v>-</v>
      </c>
      <c r="I1106" s="88" t="str">
        <f>IF((_xlfn.XLOOKUP(B1106,[2]Sheet1!$A$2:$A$198,[2]Sheet1!$B$2:$B$198,"-",0)="Glade"),"Out","No")</f>
        <v>No</v>
      </c>
      <c r="J1106" s="90"/>
      <c r="K1106" s="91"/>
      <c r="L1106" s="91"/>
      <c r="M1106" s="91"/>
      <c r="N1106" s="92"/>
      <c r="O1106" s="89"/>
      <c r="R1106" t="b">
        <f t="shared" si="36"/>
        <v>0</v>
      </c>
    </row>
    <row r="1107" spans="1:18" ht="15" thickBot="1" x14ac:dyDescent="0.35">
      <c r="A1107" s="3" t="s">
        <v>182</v>
      </c>
      <c r="B1107" s="3" t="s">
        <v>1145</v>
      </c>
      <c r="C1107" s="84">
        <f>IF(COUNTIF(Table8[Tag Number], A1107), 1, 0)</f>
        <v>0</v>
      </c>
      <c r="D1107" s="85">
        <f>IF(COUNTIF(Table9[Tag Number], A1107), 1, 0)</f>
        <v>0</v>
      </c>
      <c r="E1107" s="86">
        <f>IF(COUNTIF(Table10[Tag Number], A1107), 1, 0)</f>
        <v>0</v>
      </c>
      <c r="F1107" s="86">
        <f>IF(COUNTIF(Table11[Tag Number], A1107), 1, 0)</f>
        <v>0</v>
      </c>
      <c r="G1107" s="87">
        <f t="shared" si="37"/>
        <v>0</v>
      </c>
      <c r="H1107" s="88" t="str" cm="1">
        <f t="array" ref="H1107">_xlfn.IFS(OR(_xlfn.XLOOKUP(A1107,Table9[Tag Number],Table9[Status],"-",0)="Dead",
        _xlfn.XLOOKUP(A1107,Table10[Tag Number],Table10[Status],"-",0)="Dead",
        _xlfn.XLOOKUP(A1107,Table11[Tag Number],Table11[Status],"-",0)="Dead",
        _xlfn.XLOOKUP(A1107,Table8[Tag Number],Table8[Status],"-",0)="Dead"),"Dead",
     OR(_xlfn.XLOOKUP(A1107,Table11[Tag Number],Table11[Status],"-",0)="Alive",
        _xlfn.XLOOKUP(A1107,Table10[Tag Number],Table10[Status],"-",0)="Alive",
        _xlfn.XLOOKUP(A1107,Table9[Tag Number],Table9[Status],"-",0)="Alive",
        _xlfn.XLOOKUP(A1107,Table8[Tag Number],Table8[Status],"-",0)="Alive"),"Alive",
     OR(_xlfn.XLOOKUP(A1107,Table9[Tag Number],Table9[Status],"-",0)="-",
        _xlfn.XLOOKUP(A1107,Table10[Tag Number],Table10[Status],"-",0)="-",
        _xlfn.XLOOKUP(A1107,Table11[Tag Number],Table11[Status],"-",0)="-",
        _xlfn.XLOOKUP(A1107,Table8[Tag Number],Table8[Status],"-",0)="-"),
   "-")</f>
        <v>-</v>
      </c>
      <c r="I1107" s="88" t="str">
        <f>IF((_xlfn.XLOOKUP(B1107,[2]Sheet1!$A$2:$A$198,[2]Sheet1!$B$2:$B$198,"-",0)="Glade"),"Out","No")</f>
        <v>No</v>
      </c>
      <c r="J1107" s="90"/>
      <c r="K1107" s="91"/>
      <c r="L1107" s="91"/>
      <c r="M1107" s="91"/>
      <c r="N1107" s="92"/>
      <c r="O1107" s="89"/>
      <c r="R1107" t="b">
        <f t="shared" si="36"/>
        <v>0</v>
      </c>
    </row>
    <row r="1108" spans="1:18" ht="15" thickBot="1" x14ac:dyDescent="0.35">
      <c r="A1108" s="2" t="s">
        <v>553</v>
      </c>
      <c r="B1108" s="2" t="s">
        <v>1137</v>
      </c>
      <c r="C1108" s="84">
        <f>IF(COUNTIF(Table8[Tag Number], A1108), 1, 0)</f>
        <v>1</v>
      </c>
      <c r="D1108" s="85">
        <f>IF(COUNTIF(Table9[Tag Number], A1108), 1, 0)</f>
        <v>0</v>
      </c>
      <c r="E1108" s="86">
        <f>IF(COUNTIF(Table10[Tag Number], A1108), 1, 0)</f>
        <v>0</v>
      </c>
      <c r="F1108" s="86">
        <f>IF(COUNTIF(Table11[Tag Number], A1108), 1, 0)</f>
        <v>0</v>
      </c>
      <c r="G1108" s="87">
        <f t="shared" si="37"/>
        <v>1</v>
      </c>
      <c r="H1108" s="88" t="str" cm="1">
        <f t="array" ref="H1108">_xlfn.IFS(OR(_xlfn.XLOOKUP(A1108,Table9[Tag Number],Table9[Status],"-",0)="Dead",
        _xlfn.XLOOKUP(A1108,Table10[Tag Number],Table10[Status],"-",0)="Dead",
        _xlfn.XLOOKUP(A1108,Table11[Tag Number],Table11[Status],"-",0)="Dead",
        _xlfn.XLOOKUP(A1108,Table8[Tag Number],Table8[Status],"-",0)="Dead"),"Dead",
     OR(_xlfn.XLOOKUP(A1108,Table11[Tag Number],Table11[Status],"-",0)="Alive",
        _xlfn.XLOOKUP(A1108,Table10[Tag Number],Table10[Status],"-",0)="Alive",
        _xlfn.XLOOKUP(A1108,Table9[Tag Number],Table9[Status],"-",0)="Alive",
        _xlfn.XLOOKUP(A1108,Table8[Tag Number],Table8[Status],"-",0)="Alive"),"Alive",
     OR(_xlfn.XLOOKUP(A1108,Table9[Tag Number],Table9[Status],"-",0)="-",
        _xlfn.XLOOKUP(A1108,Table10[Tag Number],Table10[Status],"-",0)="-",
        _xlfn.XLOOKUP(A1108,Table11[Tag Number],Table11[Status],"-",0)="-",
        _xlfn.XLOOKUP(A1108,Table8[Tag Number],Table8[Status],"-",0)="-"),
   "-")</f>
        <v>Alive</v>
      </c>
      <c r="I1108" s="88" t="str">
        <f>IF((_xlfn.XLOOKUP(B1108,[2]Sheet1!$A$2:$A$198,[2]Sheet1!$B$2:$B$198,"-",0)="Glade"),"Out","No")</f>
        <v>No</v>
      </c>
      <c r="J1108" s="90"/>
      <c r="K1108" s="91"/>
      <c r="L1108" s="91"/>
      <c r="M1108" s="91"/>
      <c r="N1108" s="92"/>
      <c r="O1108" s="89"/>
      <c r="R1108" t="b">
        <f t="shared" si="36"/>
        <v>0</v>
      </c>
    </row>
    <row r="1109" spans="1:18" ht="15" thickBot="1" x14ac:dyDescent="0.35">
      <c r="A1109" s="3" t="s">
        <v>527</v>
      </c>
      <c r="B1109" s="3" t="s">
        <v>1137</v>
      </c>
      <c r="C1109" s="84">
        <f>IF(COUNTIF(Table8[Tag Number], A1109), 1, 0)</f>
        <v>1</v>
      </c>
      <c r="D1109" s="85">
        <f>IF(COUNTIF(Table9[Tag Number], A1109), 1, 0)</f>
        <v>0</v>
      </c>
      <c r="E1109" s="86">
        <f>IF(COUNTIF(Table10[Tag Number], A1109), 1, 0)</f>
        <v>0</v>
      </c>
      <c r="F1109" s="86">
        <f>IF(COUNTIF(Table11[Tag Number], A1109), 1, 0)</f>
        <v>0</v>
      </c>
      <c r="G1109" s="87">
        <f t="shared" si="37"/>
        <v>1</v>
      </c>
      <c r="H1109" s="88" t="str" cm="1">
        <f t="array" ref="H1109">_xlfn.IFS(OR(_xlfn.XLOOKUP(A1109,Table9[Tag Number],Table9[Status],"-",0)="Dead",
        _xlfn.XLOOKUP(A1109,Table10[Tag Number],Table10[Status],"-",0)="Dead",
        _xlfn.XLOOKUP(A1109,Table11[Tag Number],Table11[Status],"-",0)="Dead",
        _xlfn.XLOOKUP(A1109,Table8[Tag Number],Table8[Status],"-",0)="Dead"),"Dead",
     OR(_xlfn.XLOOKUP(A1109,Table11[Tag Number],Table11[Status],"-",0)="Alive",
        _xlfn.XLOOKUP(A1109,Table10[Tag Number],Table10[Status],"-",0)="Alive",
        _xlfn.XLOOKUP(A1109,Table9[Tag Number],Table9[Status],"-",0)="Alive",
        _xlfn.XLOOKUP(A1109,Table8[Tag Number],Table8[Status],"-",0)="Alive"),"Alive",
     OR(_xlfn.XLOOKUP(A1109,Table9[Tag Number],Table9[Status],"-",0)="-",
        _xlfn.XLOOKUP(A1109,Table10[Tag Number],Table10[Status],"-",0)="-",
        _xlfn.XLOOKUP(A1109,Table11[Tag Number],Table11[Status],"-",0)="-",
        _xlfn.XLOOKUP(A1109,Table8[Tag Number],Table8[Status],"-",0)="-"),
   "-")</f>
        <v>Alive</v>
      </c>
      <c r="I1109" s="88" t="str">
        <f>IF((_xlfn.XLOOKUP(B1109,[2]Sheet1!$A$2:$A$198,[2]Sheet1!$B$2:$B$198,"-",0)="Glade"),"Out","No")</f>
        <v>No</v>
      </c>
      <c r="J1109" s="90"/>
      <c r="K1109" s="91"/>
      <c r="L1109" s="91"/>
      <c r="M1109" s="91"/>
      <c r="N1109" s="92"/>
      <c r="O1109" s="89"/>
      <c r="R1109" t="b">
        <f t="shared" si="36"/>
        <v>0</v>
      </c>
    </row>
    <row r="1110" spans="1:18" ht="15" thickBot="1" x14ac:dyDescent="0.35">
      <c r="A1110" s="2" t="s">
        <v>1942</v>
      </c>
      <c r="B1110" s="2" t="s">
        <v>1145</v>
      </c>
      <c r="C1110" s="84">
        <f>IF(COUNTIF(Table8[Tag Number], A1110), 1, 0)</f>
        <v>0</v>
      </c>
      <c r="D1110" s="85">
        <f>IF(COUNTIF(Table9[Tag Number], A1110), 1, 0)</f>
        <v>0</v>
      </c>
      <c r="E1110" s="86">
        <f>IF(COUNTIF(Table10[Tag Number], A1110), 1, 0)</f>
        <v>0</v>
      </c>
      <c r="F1110" s="86">
        <f>IF(COUNTIF(Table11[Tag Number], A1110), 1, 0)</f>
        <v>0</v>
      </c>
      <c r="G1110" s="87">
        <f t="shared" si="37"/>
        <v>0</v>
      </c>
      <c r="H1110" s="88" t="str" cm="1">
        <f t="array" ref="H1110">_xlfn.IFS(OR(_xlfn.XLOOKUP(A1110,Table9[Tag Number],Table9[Status],"-",0)="Dead",
        _xlfn.XLOOKUP(A1110,Table10[Tag Number],Table10[Status],"-",0)="Dead",
        _xlfn.XLOOKUP(A1110,Table11[Tag Number],Table11[Status],"-",0)="Dead",
        _xlfn.XLOOKUP(A1110,Table8[Tag Number],Table8[Status],"-",0)="Dead"),"Dead",
     OR(_xlfn.XLOOKUP(A1110,Table11[Tag Number],Table11[Status],"-",0)="Alive",
        _xlfn.XLOOKUP(A1110,Table10[Tag Number],Table10[Status],"-",0)="Alive",
        _xlfn.XLOOKUP(A1110,Table9[Tag Number],Table9[Status],"-",0)="Alive",
        _xlfn.XLOOKUP(A1110,Table8[Tag Number],Table8[Status],"-",0)="Alive"),"Alive",
     OR(_xlfn.XLOOKUP(A1110,Table9[Tag Number],Table9[Status],"-",0)="-",
        _xlfn.XLOOKUP(A1110,Table10[Tag Number],Table10[Status],"-",0)="-",
        _xlfn.XLOOKUP(A1110,Table11[Tag Number],Table11[Status],"-",0)="-",
        _xlfn.XLOOKUP(A1110,Table8[Tag Number],Table8[Status],"-",0)="-"),
   "-")</f>
        <v>-</v>
      </c>
      <c r="I1110" s="88" t="str">
        <f>IF((_xlfn.XLOOKUP(B1110,[2]Sheet1!$A$2:$A$198,[2]Sheet1!$B$2:$B$198,"-",0)="Glade"),"Out","No")</f>
        <v>No</v>
      </c>
      <c r="J1110" s="90"/>
      <c r="K1110" s="91"/>
      <c r="L1110" s="91"/>
      <c r="M1110" s="91"/>
      <c r="N1110" s="92"/>
      <c r="O1110" s="89"/>
      <c r="R1110" t="b">
        <f t="shared" si="36"/>
        <v>0</v>
      </c>
    </row>
    <row r="1111" spans="1:18" ht="15" thickBot="1" x14ac:dyDescent="0.35">
      <c r="A1111" s="3" t="s">
        <v>1943</v>
      </c>
      <c r="B1111" s="3" t="s">
        <v>1145</v>
      </c>
      <c r="C1111" s="84">
        <f>IF(COUNTIF(Table8[Tag Number], A1111), 1, 0)</f>
        <v>0</v>
      </c>
      <c r="D1111" s="85">
        <f>IF(COUNTIF(Table9[Tag Number], A1111), 1, 0)</f>
        <v>0</v>
      </c>
      <c r="E1111" s="86">
        <f>IF(COUNTIF(Table10[Tag Number], A1111), 1, 0)</f>
        <v>0</v>
      </c>
      <c r="F1111" s="86">
        <f>IF(COUNTIF(Table11[Tag Number], A1111), 1, 0)</f>
        <v>0</v>
      </c>
      <c r="G1111" s="87">
        <f t="shared" si="37"/>
        <v>0</v>
      </c>
      <c r="H1111" s="88" t="str" cm="1">
        <f t="array" ref="H1111">_xlfn.IFS(OR(_xlfn.XLOOKUP(A1111,Table9[Tag Number],Table9[Status],"-",0)="Dead",
        _xlfn.XLOOKUP(A1111,Table10[Tag Number],Table10[Status],"-",0)="Dead",
        _xlfn.XLOOKUP(A1111,Table11[Tag Number],Table11[Status],"-",0)="Dead",
        _xlfn.XLOOKUP(A1111,Table8[Tag Number],Table8[Status],"-",0)="Dead"),"Dead",
     OR(_xlfn.XLOOKUP(A1111,Table11[Tag Number],Table11[Status],"-",0)="Alive",
        _xlfn.XLOOKUP(A1111,Table10[Tag Number],Table10[Status],"-",0)="Alive",
        _xlfn.XLOOKUP(A1111,Table9[Tag Number],Table9[Status],"-",0)="Alive",
        _xlfn.XLOOKUP(A1111,Table8[Tag Number],Table8[Status],"-",0)="Alive"),"Alive",
     OR(_xlfn.XLOOKUP(A1111,Table9[Tag Number],Table9[Status],"-",0)="-",
        _xlfn.XLOOKUP(A1111,Table10[Tag Number],Table10[Status],"-",0)="-",
        _xlfn.XLOOKUP(A1111,Table11[Tag Number],Table11[Status],"-",0)="-",
        _xlfn.XLOOKUP(A1111,Table8[Tag Number],Table8[Status],"-",0)="-"),
   "-")</f>
        <v>-</v>
      </c>
      <c r="I1111" s="88" t="str">
        <f>IF((_xlfn.XLOOKUP(B1111,[2]Sheet1!$A$2:$A$198,[2]Sheet1!$B$2:$B$198,"-",0)="Glade"),"Out","No")</f>
        <v>No</v>
      </c>
      <c r="J1111" s="90"/>
      <c r="K1111" s="91"/>
      <c r="L1111" s="91"/>
      <c r="M1111" s="91"/>
      <c r="N1111" s="92"/>
      <c r="O1111" s="89"/>
      <c r="R1111" t="b">
        <f t="shared" si="36"/>
        <v>0</v>
      </c>
    </row>
    <row r="1112" spans="1:18" ht="15" thickBot="1" x14ac:dyDescent="0.35">
      <c r="A1112" s="2" t="s">
        <v>1944</v>
      </c>
      <c r="B1112" s="2" t="s">
        <v>1137</v>
      </c>
      <c r="C1112" s="84">
        <f>IF(COUNTIF(Table8[Tag Number], A1112), 1, 0)</f>
        <v>0</v>
      </c>
      <c r="D1112" s="85">
        <f>IF(COUNTIF(Table9[Tag Number], A1112), 1, 0)</f>
        <v>0</v>
      </c>
      <c r="E1112" s="86">
        <f>IF(COUNTIF(Table10[Tag Number], A1112), 1, 0)</f>
        <v>0</v>
      </c>
      <c r="F1112" s="86">
        <f>IF(COUNTIF(Table11[Tag Number], A1112), 1, 0)</f>
        <v>0</v>
      </c>
      <c r="G1112" s="87">
        <f t="shared" si="37"/>
        <v>0</v>
      </c>
      <c r="H1112" s="88" t="str" cm="1">
        <f t="array" ref="H1112">_xlfn.IFS(OR(_xlfn.XLOOKUP(A1112,Table9[Tag Number],Table9[Status],"-",0)="Dead",
        _xlfn.XLOOKUP(A1112,Table10[Tag Number],Table10[Status],"-",0)="Dead",
        _xlfn.XLOOKUP(A1112,Table11[Tag Number],Table11[Status],"-",0)="Dead",
        _xlfn.XLOOKUP(A1112,Table8[Tag Number],Table8[Status],"-",0)="Dead"),"Dead",
     OR(_xlfn.XLOOKUP(A1112,Table11[Tag Number],Table11[Status],"-",0)="Alive",
        _xlfn.XLOOKUP(A1112,Table10[Tag Number],Table10[Status],"-",0)="Alive",
        _xlfn.XLOOKUP(A1112,Table9[Tag Number],Table9[Status],"-",0)="Alive",
        _xlfn.XLOOKUP(A1112,Table8[Tag Number],Table8[Status],"-",0)="Alive"),"Alive",
     OR(_xlfn.XLOOKUP(A1112,Table9[Tag Number],Table9[Status],"-",0)="-",
        _xlfn.XLOOKUP(A1112,Table10[Tag Number],Table10[Status],"-",0)="-",
        _xlfn.XLOOKUP(A1112,Table11[Tag Number],Table11[Status],"-",0)="-",
        _xlfn.XLOOKUP(A1112,Table8[Tag Number],Table8[Status],"-",0)="-"),
   "-")</f>
        <v>-</v>
      </c>
      <c r="I1112" s="88" t="str">
        <f>IF((_xlfn.XLOOKUP(B1112,[2]Sheet1!$A$2:$A$198,[2]Sheet1!$B$2:$B$198,"-",0)="Glade"),"Out","No")</f>
        <v>No</v>
      </c>
      <c r="J1112" s="90"/>
      <c r="K1112" s="91"/>
      <c r="L1112" s="91"/>
      <c r="M1112" s="91"/>
      <c r="N1112" s="92"/>
      <c r="O1112" s="89"/>
      <c r="R1112" t="b">
        <f t="shared" si="36"/>
        <v>0</v>
      </c>
    </row>
    <row r="1113" spans="1:18" ht="15" thickBot="1" x14ac:dyDescent="0.35">
      <c r="A1113" s="3" t="s">
        <v>1945</v>
      </c>
      <c r="B1113" s="3" t="s">
        <v>1145</v>
      </c>
      <c r="C1113" s="84">
        <f>IF(COUNTIF(Table8[Tag Number], A1113), 1, 0)</f>
        <v>0</v>
      </c>
      <c r="D1113" s="85">
        <f>IF(COUNTIF(Table9[Tag Number], A1113), 1, 0)</f>
        <v>0</v>
      </c>
      <c r="E1113" s="86">
        <f>IF(COUNTIF(Table10[Tag Number], A1113), 1, 0)</f>
        <v>0</v>
      </c>
      <c r="F1113" s="86">
        <f>IF(COUNTIF(Table11[Tag Number], A1113), 1, 0)</f>
        <v>0</v>
      </c>
      <c r="G1113" s="87">
        <f t="shared" si="37"/>
        <v>0</v>
      </c>
      <c r="H1113" s="88" t="str" cm="1">
        <f t="array" ref="H1113">_xlfn.IFS(OR(_xlfn.XLOOKUP(A1113,Table9[Tag Number],Table9[Status],"-",0)="Dead",
        _xlfn.XLOOKUP(A1113,Table10[Tag Number],Table10[Status],"-",0)="Dead",
        _xlfn.XLOOKUP(A1113,Table11[Tag Number],Table11[Status],"-",0)="Dead",
        _xlfn.XLOOKUP(A1113,Table8[Tag Number],Table8[Status],"-",0)="Dead"),"Dead",
     OR(_xlfn.XLOOKUP(A1113,Table11[Tag Number],Table11[Status],"-",0)="Alive",
        _xlfn.XLOOKUP(A1113,Table10[Tag Number],Table10[Status],"-",0)="Alive",
        _xlfn.XLOOKUP(A1113,Table9[Tag Number],Table9[Status],"-",0)="Alive",
        _xlfn.XLOOKUP(A1113,Table8[Tag Number],Table8[Status],"-",0)="Alive"),"Alive",
     OR(_xlfn.XLOOKUP(A1113,Table9[Tag Number],Table9[Status],"-",0)="-",
        _xlfn.XLOOKUP(A1113,Table10[Tag Number],Table10[Status],"-",0)="-",
        _xlfn.XLOOKUP(A1113,Table11[Tag Number],Table11[Status],"-",0)="-",
        _xlfn.XLOOKUP(A1113,Table8[Tag Number],Table8[Status],"-",0)="-"),
   "-")</f>
        <v>-</v>
      </c>
      <c r="I1113" s="88" t="str">
        <f>IF((_xlfn.XLOOKUP(B1113,[2]Sheet1!$A$2:$A$198,[2]Sheet1!$B$2:$B$198,"-",0)="Glade"),"Out","No")</f>
        <v>No</v>
      </c>
      <c r="J1113" s="90"/>
      <c r="K1113" s="91"/>
      <c r="L1113" s="91"/>
      <c r="M1113" s="91"/>
      <c r="N1113" s="92"/>
      <c r="O1113" s="89"/>
      <c r="R1113" t="b">
        <f t="shared" si="36"/>
        <v>0</v>
      </c>
    </row>
    <row r="1114" spans="1:18" ht="15" thickBot="1" x14ac:dyDescent="0.35">
      <c r="A1114" s="2" t="s">
        <v>1946</v>
      </c>
      <c r="B1114" s="2" t="s">
        <v>1145</v>
      </c>
      <c r="C1114" s="84">
        <f>IF(COUNTIF(Table8[Tag Number], A1114), 1, 0)</f>
        <v>0</v>
      </c>
      <c r="D1114" s="85">
        <f>IF(COUNTIF(Table9[Tag Number], A1114), 1, 0)</f>
        <v>0</v>
      </c>
      <c r="E1114" s="86">
        <f>IF(COUNTIF(Table10[Tag Number], A1114), 1, 0)</f>
        <v>0</v>
      </c>
      <c r="F1114" s="86">
        <f>IF(COUNTIF(Table11[Tag Number], A1114), 1, 0)</f>
        <v>0</v>
      </c>
      <c r="G1114" s="87">
        <f t="shared" si="37"/>
        <v>0</v>
      </c>
      <c r="H1114" s="88" t="str" cm="1">
        <f t="array" ref="H1114">_xlfn.IFS(OR(_xlfn.XLOOKUP(A1114,Table9[Tag Number],Table9[Status],"-",0)="Dead",
        _xlfn.XLOOKUP(A1114,Table10[Tag Number],Table10[Status],"-",0)="Dead",
        _xlfn.XLOOKUP(A1114,Table11[Tag Number],Table11[Status],"-",0)="Dead",
        _xlfn.XLOOKUP(A1114,Table8[Tag Number],Table8[Status],"-",0)="Dead"),"Dead",
     OR(_xlfn.XLOOKUP(A1114,Table11[Tag Number],Table11[Status],"-",0)="Alive",
        _xlfn.XLOOKUP(A1114,Table10[Tag Number],Table10[Status],"-",0)="Alive",
        _xlfn.XLOOKUP(A1114,Table9[Tag Number],Table9[Status],"-",0)="Alive",
        _xlfn.XLOOKUP(A1114,Table8[Tag Number],Table8[Status],"-",0)="Alive"),"Alive",
     OR(_xlfn.XLOOKUP(A1114,Table9[Tag Number],Table9[Status],"-",0)="-",
        _xlfn.XLOOKUP(A1114,Table10[Tag Number],Table10[Status],"-",0)="-",
        _xlfn.XLOOKUP(A1114,Table11[Tag Number],Table11[Status],"-",0)="-",
        _xlfn.XLOOKUP(A1114,Table8[Tag Number],Table8[Status],"-",0)="-"),
   "-")</f>
        <v>-</v>
      </c>
      <c r="I1114" s="88" t="str">
        <f>IF((_xlfn.XLOOKUP(B1114,[2]Sheet1!$A$2:$A$198,[2]Sheet1!$B$2:$B$198,"-",0)="Glade"),"Out","No")</f>
        <v>No</v>
      </c>
      <c r="J1114" s="90"/>
      <c r="K1114" s="91"/>
      <c r="L1114" s="91"/>
      <c r="M1114" s="91"/>
      <c r="N1114" s="92"/>
      <c r="O1114" s="89"/>
      <c r="R1114" t="b">
        <f t="shared" si="36"/>
        <v>0</v>
      </c>
    </row>
    <row r="1115" spans="1:18" ht="15" thickBot="1" x14ac:dyDescent="0.35">
      <c r="A1115" s="3" t="s">
        <v>1947</v>
      </c>
      <c r="B1115" s="3" t="s">
        <v>1145</v>
      </c>
      <c r="C1115" s="84">
        <f>IF(COUNTIF(Table8[Tag Number], A1115), 1, 0)</f>
        <v>0</v>
      </c>
      <c r="D1115" s="85">
        <f>IF(COUNTIF(Table9[Tag Number], A1115), 1, 0)</f>
        <v>0</v>
      </c>
      <c r="E1115" s="86">
        <f>IF(COUNTIF(Table10[Tag Number], A1115), 1, 0)</f>
        <v>0</v>
      </c>
      <c r="F1115" s="86">
        <f>IF(COUNTIF(Table11[Tag Number], A1115), 1, 0)</f>
        <v>0</v>
      </c>
      <c r="G1115" s="87">
        <f t="shared" si="37"/>
        <v>0</v>
      </c>
      <c r="H1115" s="88" t="str" cm="1">
        <f t="array" ref="H1115">_xlfn.IFS(OR(_xlfn.XLOOKUP(A1115,Table9[Tag Number],Table9[Status],"-",0)="Dead",
        _xlfn.XLOOKUP(A1115,Table10[Tag Number],Table10[Status],"-",0)="Dead",
        _xlfn.XLOOKUP(A1115,Table11[Tag Number],Table11[Status],"-",0)="Dead",
        _xlfn.XLOOKUP(A1115,Table8[Tag Number],Table8[Status],"-",0)="Dead"),"Dead",
     OR(_xlfn.XLOOKUP(A1115,Table11[Tag Number],Table11[Status],"-",0)="Alive",
        _xlfn.XLOOKUP(A1115,Table10[Tag Number],Table10[Status],"-",0)="Alive",
        _xlfn.XLOOKUP(A1115,Table9[Tag Number],Table9[Status],"-",0)="Alive",
        _xlfn.XLOOKUP(A1115,Table8[Tag Number],Table8[Status],"-",0)="Alive"),"Alive",
     OR(_xlfn.XLOOKUP(A1115,Table9[Tag Number],Table9[Status],"-",0)="-",
        _xlfn.XLOOKUP(A1115,Table10[Tag Number],Table10[Status],"-",0)="-",
        _xlfn.XLOOKUP(A1115,Table11[Tag Number],Table11[Status],"-",0)="-",
        _xlfn.XLOOKUP(A1115,Table8[Tag Number],Table8[Status],"-",0)="-"),
   "-")</f>
        <v>-</v>
      </c>
      <c r="I1115" s="88" t="str">
        <f>IF((_xlfn.XLOOKUP(B1115,[2]Sheet1!$A$2:$A$198,[2]Sheet1!$B$2:$B$198,"-",0)="Glade"),"Out","No")</f>
        <v>No</v>
      </c>
      <c r="J1115" s="90"/>
      <c r="K1115" s="91"/>
      <c r="L1115" s="91"/>
      <c r="M1115" s="91"/>
      <c r="N1115" s="92"/>
      <c r="O1115" s="89"/>
      <c r="R1115" t="b">
        <f t="shared" si="36"/>
        <v>0</v>
      </c>
    </row>
    <row r="1116" spans="1:18" ht="15" thickBot="1" x14ac:dyDescent="0.35">
      <c r="A1116" s="2" t="s">
        <v>431</v>
      </c>
      <c r="B1116" s="2" t="s">
        <v>1137</v>
      </c>
      <c r="C1116" s="84">
        <f>IF(COUNTIF(Table8[Tag Number], A1116), 1, 0)</f>
        <v>0</v>
      </c>
      <c r="D1116" s="85">
        <f>IF(COUNTIF(Table9[Tag Number], A1116), 1, 0)</f>
        <v>1</v>
      </c>
      <c r="E1116" s="86">
        <f>IF(COUNTIF(Table10[Tag Number], A1116), 1, 0)</f>
        <v>0</v>
      </c>
      <c r="F1116" s="86">
        <f>IF(COUNTIF(Table11[Tag Number], A1116), 1, 0)</f>
        <v>1</v>
      </c>
      <c r="G1116" s="87">
        <f t="shared" si="37"/>
        <v>2</v>
      </c>
      <c r="H1116" s="88" t="str" cm="1">
        <f t="array" ref="H1116">_xlfn.IFS(OR(_xlfn.XLOOKUP(A1116,Table9[Tag Number],Table9[Status],"-",0)="Dead",
        _xlfn.XLOOKUP(A1116,Table10[Tag Number],Table10[Status],"-",0)="Dead",
        _xlfn.XLOOKUP(A1116,Table11[Tag Number],Table11[Status],"-",0)="Dead",
        _xlfn.XLOOKUP(A1116,Table8[Tag Number],Table8[Status],"-",0)="Dead"),"Dead",
     OR(_xlfn.XLOOKUP(A1116,Table11[Tag Number],Table11[Status],"-",0)="Alive",
        _xlfn.XLOOKUP(A1116,Table10[Tag Number],Table10[Status],"-",0)="Alive",
        _xlfn.XLOOKUP(A1116,Table9[Tag Number],Table9[Status],"-",0)="Alive",
        _xlfn.XLOOKUP(A1116,Table8[Tag Number],Table8[Status],"-",0)="Alive"),"Alive",
     OR(_xlfn.XLOOKUP(A1116,Table9[Tag Number],Table9[Status],"-",0)="-",
        _xlfn.XLOOKUP(A1116,Table10[Tag Number],Table10[Status],"-",0)="-",
        _xlfn.XLOOKUP(A1116,Table11[Tag Number],Table11[Status],"-",0)="-",
        _xlfn.XLOOKUP(A1116,Table8[Tag Number],Table8[Status],"-",0)="-"),
   "-")</f>
        <v>Alive</v>
      </c>
      <c r="I1116" s="88" t="str">
        <f>IF((_xlfn.XLOOKUP(B1116,[2]Sheet1!$A$2:$A$198,[2]Sheet1!$B$2:$B$198,"-",0)="Glade"),"Out","No")</f>
        <v>No</v>
      </c>
      <c r="J1116" s="90"/>
      <c r="K1116" s="91"/>
      <c r="L1116" s="91"/>
      <c r="M1116" s="91"/>
      <c r="N1116" s="92"/>
      <c r="O1116" s="89"/>
      <c r="R1116" t="str">
        <f t="shared" si="36"/>
        <v>C125</v>
      </c>
    </row>
    <row r="1117" spans="1:18" ht="15" thickBot="1" x14ac:dyDescent="0.35">
      <c r="A1117" s="3" t="s">
        <v>1948</v>
      </c>
      <c r="B1117" s="3" t="s">
        <v>1145</v>
      </c>
      <c r="C1117" s="84">
        <f>IF(COUNTIF(Table8[Tag Number], A1117), 1, 0)</f>
        <v>0</v>
      </c>
      <c r="D1117" s="85">
        <f>IF(COUNTIF(Table9[Tag Number], A1117), 1, 0)</f>
        <v>0</v>
      </c>
      <c r="E1117" s="86">
        <f>IF(COUNTIF(Table10[Tag Number], A1117), 1, 0)</f>
        <v>0</v>
      </c>
      <c r="F1117" s="86">
        <f>IF(COUNTIF(Table11[Tag Number], A1117), 1, 0)</f>
        <v>0</v>
      </c>
      <c r="G1117" s="87">
        <f t="shared" si="37"/>
        <v>0</v>
      </c>
      <c r="H1117" s="88" t="str" cm="1">
        <f t="array" ref="H1117">_xlfn.IFS(OR(_xlfn.XLOOKUP(A1117,Table9[Tag Number],Table9[Status],"-",0)="Dead",
        _xlfn.XLOOKUP(A1117,Table10[Tag Number],Table10[Status],"-",0)="Dead",
        _xlfn.XLOOKUP(A1117,Table11[Tag Number],Table11[Status],"-",0)="Dead",
        _xlfn.XLOOKUP(A1117,Table8[Tag Number],Table8[Status],"-",0)="Dead"),"Dead",
     OR(_xlfn.XLOOKUP(A1117,Table11[Tag Number],Table11[Status],"-",0)="Alive",
        _xlfn.XLOOKUP(A1117,Table10[Tag Number],Table10[Status],"-",0)="Alive",
        _xlfn.XLOOKUP(A1117,Table9[Tag Number],Table9[Status],"-",0)="Alive",
        _xlfn.XLOOKUP(A1117,Table8[Tag Number],Table8[Status],"-",0)="Alive"),"Alive",
     OR(_xlfn.XLOOKUP(A1117,Table9[Tag Number],Table9[Status],"-",0)="-",
        _xlfn.XLOOKUP(A1117,Table10[Tag Number],Table10[Status],"-",0)="-",
        _xlfn.XLOOKUP(A1117,Table11[Tag Number],Table11[Status],"-",0)="-",
        _xlfn.XLOOKUP(A1117,Table8[Tag Number],Table8[Status],"-",0)="-"),
   "-")</f>
        <v>-</v>
      </c>
      <c r="I1117" s="88" t="str">
        <f>IF((_xlfn.XLOOKUP(B1117,[2]Sheet1!$A$2:$A$198,[2]Sheet1!$B$2:$B$198,"-",0)="Glade"),"Out","No")</f>
        <v>No</v>
      </c>
      <c r="J1117" s="90"/>
      <c r="K1117" s="91"/>
      <c r="L1117" s="91"/>
      <c r="M1117" s="91"/>
      <c r="N1117" s="92"/>
      <c r="O1117" s="89"/>
      <c r="R1117" t="b">
        <f t="shared" si="36"/>
        <v>0</v>
      </c>
    </row>
    <row r="1118" spans="1:18" ht="15" thickBot="1" x14ac:dyDescent="0.35">
      <c r="A1118" s="2" t="s">
        <v>1949</v>
      </c>
      <c r="B1118" s="2" t="s">
        <v>1145</v>
      </c>
      <c r="C1118" s="84">
        <f>IF(COUNTIF(Table8[Tag Number], A1118), 1, 0)</f>
        <v>0</v>
      </c>
      <c r="D1118" s="85">
        <f>IF(COUNTIF(Table9[Tag Number], A1118), 1, 0)</f>
        <v>0</v>
      </c>
      <c r="E1118" s="86">
        <f>IF(COUNTIF(Table10[Tag Number], A1118), 1, 0)</f>
        <v>0</v>
      </c>
      <c r="F1118" s="86">
        <f>IF(COUNTIF(Table11[Tag Number], A1118), 1, 0)</f>
        <v>0</v>
      </c>
      <c r="G1118" s="87">
        <f t="shared" si="37"/>
        <v>0</v>
      </c>
      <c r="H1118" s="88" t="str" cm="1">
        <f t="array" ref="H1118">_xlfn.IFS(OR(_xlfn.XLOOKUP(A1118,Table9[Tag Number],Table9[Status],"-",0)="Dead",
        _xlfn.XLOOKUP(A1118,Table10[Tag Number],Table10[Status],"-",0)="Dead",
        _xlfn.XLOOKUP(A1118,Table11[Tag Number],Table11[Status],"-",0)="Dead",
        _xlfn.XLOOKUP(A1118,Table8[Tag Number],Table8[Status],"-",0)="Dead"),"Dead",
     OR(_xlfn.XLOOKUP(A1118,Table11[Tag Number],Table11[Status],"-",0)="Alive",
        _xlfn.XLOOKUP(A1118,Table10[Tag Number],Table10[Status],"-",0)="Alive",
        _xlfn.XLOOKUP(A1118,Table9[Tag Number],Table9[Status],"-",0)="Alive",
        _xlfn.XLOOKUP(A1118,Table8[Tag Number],Table8[Status],"-",0)="Alive"),"Alive",
     OR(_xlfn.XLOOKUP(A1118,Table9[Tag Number],Table9[Status],"-",0)="-",
        _xlfn.XLOOKUP(A1118,Table10[Tag Number],Table10[Status],"-",0)="-",
        _xlfn.XLOOKUP(A1118,Table11[Tag Number],Table11[Status],"-",0)="-",
        _xlfn.XLOOKUP(A1118,Table8[Tag Number],Table8[Status],"-",0)="-"),
   "-")</f>
        <v>-</v>
      </c>
      <c r="I1118" s="88" t="str">
        <f>IF((_xlfn.XLOOKUP(B1118,[2]Sheet1!$A$2:$A$198,[2]Sheet1!$B$2:$B$198,"-",0)="Glade"),"Out","No")</f>
        <v>No</v>
      </c>
      <c r="J1118" s="90"/>
      <c r="K1118" s="91"/>
      <c r="L1118" s="91"/>
      <c r="M1118" s="91"/>
      <c r="N1118" s="92"/>
      <c r="O1118" s="89"/>
      <c r="R1118" t="b">
        <f t="shared" si="36"/>
        <v>0</v>
      </c>
    </row>
    <row r="1119" spans="1:18" ht="15" thickBot="1" x14ac:dyDescent="0.35">
      <c r="A1119" s="3" t="s">
        <v>561</v>
      </c>
      <c r="B1119" s="3" t="s">
        <v>1145</v>
      </c>
      <c r="C1119" s="84">
        <f>IF(COUNTIF(Table8[Tag Number], A1119), 1, 0)</f>
        <v>0</v>
      </c>
      <c r="D1119" s="85">
        <f>IF(COUNTIF(Table9[Tag Number], A1119), 1, 0)</f>
        <v>0</v>
      </c>
      <c r="E1119" s="86">
        <f>IF(COUNTIF(Table10[Tag Number], A1119), 1, 0)</f>
        <v>1</v>
      </c>
      <c r="F1119" s="86">
        <f>IF(COUNTIF(Table11[Tag Number], A1119), 1, 0)</f>
        <v>1</v>
      </c>
      <c r="G1119" s="87">
        <f t="shared" si="37"/>
        <v>2</v>
      </c>
      <c r="H1119" s="88" t="str" cm="1">
        <f t="array" ref="H1119">_xlfn.IFS(OR(_xlfn.XLOOKUP(A1119,Table9[Tag Number],Table9[Status],"-",0)="Dead",
        _xlfn.XLOOKUP(A1119,Table10[Tag Number],Table10[Status],"-",0)="Dead",
        _xlfn.XLOOKUP(A1119,Table11[Tag Number],Table11[Status],"-",0)="Dead",
        _xlfn.XLOOKUP(A1119,Table8[Tag Number],Table8[Status],"-",0)="Dead"),"Dead",
     OR(_xlfn.XLOOKUP(A1119,Table11[Tag Number],Table11[Status],"-",0)="Alive",
        _xlfn.XLOOKUP(A1119,Table10[Tag Number],Table10[Status],"-",0)="Alive",
        _xlfn.XLOOKUP(A1119,Table9[Tag Number],Table9[Status],"-",0)="Alive",
        _xlfn.XLOOKUP(A1119,Table8[Tag Number],Table8[Status],"-",0)="Alive"),"Alive",
     OR(_xlfn.XLOOKUP(A1119,Table9[Tag Number],Table9[Status],"-",0)="-",
        _xlfn.XLOOKUP(A1119,Table10[Tag Number],Table10[Status],"-",0)="-",
        _xlfn.XLOOKUP(A1119,Table11[Tag Number],Table11[Status],"-",0)="-",
        _xlfn.XLOOKUP(A1119,Table8[Tag Number],Table8[Status],"-",0)="-"),
   "-")</f>
        <v>Alive</v>
      </c>
      <c r="I1119" s="88" t="str">
        <f>IF((_xlfn.XLOOKUP(B1119,[2]Sheet1!$A$2:$A$198,[2]Sheet1!$B$2:$B$198,"-",0)="Glade"),"Out","No")</f>
        <v>No</v>
      </c>
      <c r="J1119" s="90"/>
      <c r="K1119" s="91"/>
      <c r="L1119" s="91"/>
      <c r="M1119" s="91"/>
      <c r="N1119" s="92"/>
      <c r="O1119" s="89"/>
      <c r="R1119" t="str">
        <f t="shared" si="36"/>
        <v>C128</v>
      </c>
    </row>
    <row r="1120" spans="1:18" ht="15" thickBot="1" x14ac:dyDescent="0.35">
      <c r="A1120" s="2" t="s">
        <v>815</v>
      </c>
      <c r="B1120" s="2" t="s">
        <v>1137</v>
      </c>
      <c r="C1120" s="84">
        <f>IF(COUNTIF(Table8[Tag Number], A1120), 1, 0)</f>
        <v>0</v>
      </c>
      <c r="D1120" s="85">
        <f>IF(COUNTIF(Table9[Tag Number], A1120), 1, 0)</f>
        <v>0</v>
      </c>
      <c r="E1120" s="86">
        <f>IF(COUNTIF(Table10[Tag Number], A1120), 1, 0)</f>
        <v>0</v>
      </c>
      <c r="F1120" s="86">
        <f>IF(COUNTIF(Table11[Tag Number], A1120), 1, 0)</f>
        <v>1</v>
      </c>
      <c r="G1120" s="87">
        <f t="shared" si="37"/>
        <v>1</v>
      </c>
      <c r="H1120" s="88" t="str" cm="1">
        <f t="array" ref="H1120">_xlfn.IFS(OR(_xlfn.XLOOKUP(A1120,Table9[Tag Number],Table9[Status],"-",0)="Dead",
        _xlfn.XLOOKUP(A1120,Table10[Tag Number],Table10[Status],"-",0)="Dead",
        _xlfn.XLOOKUP(A1120,Table11[Tag Number],Table11[Status],"-",0)="Dead",
        _xlfn.XLOOKUP(A1120,Table8[Tag Number],Table8[Status],"-",0)="Dead"),"Dead",
     OR(_xlfn.XLOOKUP(A1120,Table11[Tag Number],Table11[Status],"-",0)="Alive",
        _xlfn.XLOOKUP(A1120,Table10[Tag Number],Table10[Status],"-",0)="Alive",
        _xlfn.XLOOKUP(A1120,Table9[Tag Number],Table9[Status],"-",0)="Alive",
        _xlfn.XLOOKUP(A1120,Table8[Tag Number],Table8[Status],"-",0)="Alive"),"Alive",
     OR(_xlfn.XLOOKUP(A1120,Table9[Tag Number],Table9[Status],"-",0)="-",
        _xlfn.XLOOKUP(A1120,Table10[Tag Number],Table10[Status],"-",0)="-",
        _xlfn.XLOOKUP(A1120,Table11[Tag Number],Table11[Status],"-",0)="-",
        _xlfn.XLOOKUP(A1120,Table8[Tag Number],Table8[Status],"-",0)="-"),
   "-")</f>
        <v>Alive</v>
      </c>
      <c r="I1120" s="88" t="str">
        <f>IF((_xlfn.XLOOKUP(B1120,[2]Sheet1!$A$2:$A$198,[2]Sheet1!$B$2:$B$198,"-",0)="Glade"),"Out","No")</f>
        <v>No</v>
      </c>
      <c r="J1120" s="90"/>
      <c r="K1120" s="91"/>
      <c r="L1120" s="91"/>
      <c r="M1120" s="91"/>
      <c r="N1120" s="92"/>
      <c r="O1120" s="89"/>
      <c r="R1120" t="b">
        <f t="shared" si="36"/>
        <v>0</v>
      </c>
    </row>
    <row r="1121" spans="1:18" ht="15" thickBot="1" x14ac:dyDescent="0.35">
      <c r="A1121" s="3" t="s">
        <v>685</v>
      </c>
      <c r="B1121" s="3" t="s">
        <v>1137</v>
      </c>
      <c r="C1121" s="84">
        <f>IF(COUNTIF(Table8[Tag Number], A1121), 1, 0)</f>
        <v>0</v>
      </c>
      <c r="D1121" s="85">
        <f>IF(COUNTIF(Table9[Tag Number], A1121), 1, 0)</f>
        <v>0</v>
      </c>
      <c r="E1121" s="86">
        <f>IF(COUNTIF(Table10[Tag Number], A1121), 1, 0)</f>
        <v>1</v>
      </c>
      <c r="F1121" s="86">
        <f>IF(COUNTIF(Table11[Tag Number], A1121), 1, 0)</f>
        <v>0</v>
      </c>
      <c r="G1121" s="87">
        <f t="shared" si="37"/>
        <v>1</v>
      </c>
      <c r="H1121" s="88" t="str" cm="1">
        <f t="array" ref="H1121">_xlfn.IFS(OR(_xlfn.XLOOKUP(A1121,Table9[Tag Number],Table9[Status],"-",0)="Dead",
        _xlfn.XLOOKUP(A1121,Table10[Tag Number],Table10[Status],"-",0)="Dead",
        _xlfn.XLOOKUP(A1121,Table11[Tag Number],Table11[Status],"-",0)="Dead",
        _xlfn.XLOOKUP(A1121,Table8[Tag Number],Table8[Status],"-",0)="Dead"),"Dead",
     OR(_xlfn.XLOOKUP(A1121,Table11[Tag Number],Table11[Status],"-",0)="Alive",
        _xlfn.XLOOKUP(A1121,Table10[Tag Number],Table10[Status],"-",0)="Alive",
        _xlfn.XLOOKUP(A1121,Table9[Tag Number],Table9[Status],"-",0)="Alive",
        _xlfn.XLOOKUP(A1121,Table8[Tag Number],Table8[Status],"-",0)="Alive"),"Alive",
     OR(_xlfn.XLOOKUP(A1121,Table9[Tag Number],Table9[Status],"-",0)="-",
        _xlfn.XLOOKUP(A1121,Table10[Tag Number],Table10[Status],"-",0)="-",
        _xlfn.XLOOKUP(A1121,Table11[Tag Number],Table11[Status],"-",0)="-",
        _xlfn.XLOOKUP(A1121,Table8[Tag Number],Table8[Status],"-",0)="-"),
   "-")</f>
        <v>Alive</v>
      </c>
      <c r="I1121" s="88" t="str">
        <f>IF((_xlfn.XLOOKUP(B1121,[2]Sheet1!$A$2:$A$198,[2]Sheet1!$B$2:$B$198,"-",0)="Glade"),"Out","No")</f>
        <v>No</v>
      </c>
      <c r="J1121" s="90"/>
      <c r="K1121" s="91"/>
      <c r="L1121" s="91"/>
      <c r="M1121" s="91"/>
      <c r="N1121" s="92"/>
      <c r="O1121" s="89"/>
      <c r="R1121" t="b">
        <f t="shared" si="36"/>
        <v>0</v>
      </c>
    </row>
    <row r="1122" spans="1:18" ht="15" thickBot="1" x14ac:dyDescent="0.35">
      <c r="A1122" s="2" t="s">
        <v>772</v>
      </c>
      <c r="B1122" s="2" t="s">
        <v>1137</v>
      </c>
      <c r="C1122" s="84">
        <f>IF(COUNTIF(Table8[Tag Number], A1122), 1, 0)</f>
        <v>0</v>
      </c>
      <c r="D1122" s="85">
        <f>IF(COUNTIF(Table9[Tag Number], A1122), 1, 0)</f>
        <v>1</v>
      </c>
      <c r="E1122" s="86">
        <f>IF(COUNTIF(Table10[Tag Number], A1122), 1, 0)</f>
        <v>1</v>
      </c>
      <c r="F1122" s="86">
        <f>IF(COUNTIF(Table11[Tag Number], A1122), 1, 0)</f>
        <v>1</v>
      </c>
      <c r="G1122" s="87">
        <f t="shared" si="37"/>
        <v>3</v>
      </c>
      <c r="H1122" s="88" t="str" cm="1">
        <f t="array" ref="H1122">_xlfn.IFS(OR(_xlfn.XLOOKUP(A1122,Table9[Tag Number],Table9[Status],"-",0)="Dead",
        _xlfn.XLOOKUP(A1122,Table10[Tag Number],Table10[Status],"-",0)="Dead",
        _xlfn.XLOOKUP(A1122,Table11[Tag Number],Table11[Status],"-",0)="Dead",
        _xlfn.XLOOKUP(A1122,Table8[Tag Number],Table8[Status],"-",0)="Dead"),"Dead",
     OR(_xlfn.XLOOKUP(A1122,Table11[Tag Number],Table11[Status],"-",0)="Alive",
        _xlfn.XLOOKUP(A1122,Table10[Tag Number],Table10[Status],"-",0)="Alive",
        _xlfn.XLOOKUP(A1122,Table9[Tag Number],Table9[Status],"-",0)="Alive",
        _xlfn.XLOOKUP(A1122,Table8[Tag Number],Table8[Status],"-",0)="Alive"),"Alive",
     OR(_xlfn.XLOOKUP(A1122,Table9[Tag Number],Table9[Status],"-",0)="-",
        _xlfn.XLOOKUP(A1122,Table10[Tag Number],Table10[Status],"-",0)="-",
        _xlfn.XLOOKUP(A1122,Table11[Tag Number],Table11[Status],"-",0)="-",
        _xlfn.XLOOKUP(A1122,Table8[Tag Number],Table8[Status],"-",0)="-"),
   "-")</f>
        <v>Alive</v>
      </c>
      <c r="I1122" s="88" t="str">
        <f>IF((_xlfn.XLOOKUP(B1122,[2]Sheet1!$A$2:$A$198,[2]Sheet1!$B$2:$B$198,"-",0)="Glade"),"Out","No")</f>
        <v>No</v>
      </c>
      <c r="J1122" s="90"/>
      <c r="K1122" s="91"/>
      <c r="L1122" s="91"/>
      <c r="M1122" s="91"/>
      <c r="N1122" s="92"/>
      <c r="O1122" s="89"/>
      <c r="R1122" t="str">
        <f t="shared" si="36"/>
        <v>C131</v>
      </c>
    </row>
    <row r="1123" spans="1:18" ht="15" thickBot="1" x14ac:dyDescent="0.35">
      <c r="A1123" s="3" t="s">
        <v>885</v>
      </c>
      <c r="B1123" s="3" t="s">
        <v>1145</v>
      </c>
      <c r="C1123" s="84">
        <f>IF(COUNTIF(Table8[Tag Number], A1123), 1, 0)</f>
        <v>0</v>
      </c>
      <c r="D1123" s="85">
        <f>IF(COUNTIF(Table9[Tag Number], A1123), 1, 0)</f>
        <v>0</v>
      </c>
      <c r="E1123" s="86">
        <f>IF(COUNTIF(Table10[Tag Number], A1123), 1, 0)</f>
        <v>0</v>
      </c>
      <c r="F1123" s="86">
        <f>IF(COUNTIF(Table11[Tag Number], A1123), 1, 0)</f>
        <v>1</v>
      </c>
      <c r="G1123" s="87">
        <f t="shared" si="37"/>
        <v>1</v>
      </c>
      <c r="H1123" s="88" t="str" cm="1">
        <f t="array" ref="H1123">_xlfn.IFS(OR(_xlfn.XLOOKUP(A1123,Table9[Tag Number],Table9[Status],"-",0)="Dead",
        _xlfn.XLOOKUP(A1123,Table10[Tag Number],Table10[Status],"-",0)="Dead",
        _xlfn.XLOOKUP(A1123,Table11[Tag Number],Table11[Status],"-",0)="Dead",
        _xlfn.XLOOKUP(A1123,Table8[Tag Number],Table8[Status],"-",0)="Dead"),"Dead",
     OR(_xlfn.XLOOKUP(A1123,Table11[Tag Number],Table11[Status],"-",0)="Alive",
        _xlfn.XLOOKUP(A1123,Table10[Tag Number],Table10[Status],"-",0)="Alive",
        _xlfn.XLOOKUP(A1123,Table9[Tag Number],Table9[Status],"-",0)="Alive",
        _xlfn.XLOOKUP(A1123,Table8[Tag Number],Table8[Status],"-",0)="Alive"),"Alive",
     OR(_xlfn.XLOOKUP(A1123,Table9[Tag Number],Table9[Status],"-",0)="-",
        _xlfn.XLOOKUP(A1123,Table10[Tag Number],Table10[Status],"-",0)="-",
        _xlfn.XLOOKUP(A1123,Table11[Tag Number],Table11[Status],"-",0)="-",
        _xlfn.XLOOKUP(A1123,Table8[Tag Number],Table8[Status],"-",0)="-"),
   "-")</f>
        <v>Alive</v>
      </c>
      <c r="I1123" s="88" t="str">
        <f>IF((_xlfn.XLOOKUP(B1123,[2]Sheet1!$A$2:$A$198,[2]Sheet1!$B$2:$B$198,"-",0)="Glade"),"Out","No")</f>
        <v>No</v>
      </c>
      <c r="J1123" s="90"/>
      <c r="K1123" s="91"/>
      <c r="L1123" s="91"/>
      <c r="M1123" s="91"/>
      <c r="N1123" s="92"/>
      <c r="O1123" s="89"/>
      <c r="R1123" t="b">
        <f t="shared" si="36"/>
        <v>0</v>
      </c>
    </row>
    <row r="1124" spans="1:18" ht="15" thickBot="1" x14ac:dyDescent="0.35">
      <c r="A1124" s="2" t="s">
        <v>1950</v>
      </c>
      <c r="B1124" s="2" t="s">
        <v>1145</v>
      </c>
      <c r="C1124" s="84">
        <f>IF(COUNTIF(Table8[Tag Number], A1124), 1, 0)</f>
        <v>0</v>
      </c>
      <c r="D1124" s="85">
        <f>IF(COUNTIF(Table9[Tag Number], A1124), 1, 0)</f>
        <v>0</v>
      </c>
      <c r="E1124" s="86">
        <f>IF(COUNTIF(Table10[Tag Number], A1124), 1, 0)</f>
        <v>0</v>
      </c>
      <c r="F1124" s="86">
        <f>IF(COUNTIF(Table11[Tag Number], A1124), 1, 0)</f>
        <v>0</v>
      </c>
      <c r="G1124" s="87">
        <f t="shared" si="37"/>
        <v>0</v>
      </c>
      <c r="H1124" s="88" t="str" cm="1">
        <f t="array" ref="H1124">_xlfn.IFS(OR(_xlfn.XLOOKUP(A1124,Table9[Tag Number],Table9[Status],"-",0)="Dead",
        _xlfn.XLOOKUP(A1124,Table10[Tag Number],Table10[Status],"-",0)="Dead",
        _xlfn.XLOOKUP(A1124,Table11[Tag Number],Table11[Status],"-",0)="Dead",
        _xlfn.XLOOKUP(A1124,Table8[Tag Number],Table8[Status],"-",0)="Dead"),"Dead",
     OR(_xlfn.XLOOKUP(A1124,Table11[Tag Number],Table11[Status],"-",0)="Alive",
        _xlfn.XLOOKUP(A1124,Table10[Tag Number],Table10[Status],"-",0)="Alive",
        _xlfn.XLOOKUP(A1124,Table9[Tag Number],Table9[Status],"-",0)="Alive",
        _xlfn.XLOOKUP(A1124,Table8[Tag Number],Table8[Status],"-",0)="Alive"),"Alive",
     OR(_xlfn.XLOOKUP(A1124,Table9[Tag Number],Table9[Status],"-",0)="-",
        _xlfn.XLOOKUP(A1124,Table10[Tag Number],Table10[Status],"-",0)="-",
        _xlfn.XLOOKUP(A1124,Table11[Tag Number],Table11[Status],"-",0)="-",
        _xlfn.XLOOKUP(A1124,Table8[Tag Number],Table8[Status],"-",0)="-"),
   "-")</f>
        <v>-</v>
      </c>
      <c r="I1124" s="88" t="str">
        <f>IF((_xlfn.XLOOKUP(B1124,[2]Sheet1!$A$2:$A$198,[2]Sheet1!$B$2:$B$198,"-",0)="Glade"),"Out","No")</f>
        <v>No</v>
      </c>
      <c r="J1124" s="90"/>
      <c r="K1124" s="91"/>
      <c r="L1124" s="91"/>
      <c r="M1124" s="91"/>
      <c r="N1124" s="92"/>
      <c r="O1124" s="89"/>
      <c r="R1124" t="b">
        <f t="shared" si="36"/>
        <v>0</v>
      </c>
    </row>
    <row r="1125" spans="1:18" ht="15" thickBot="1" x14ac:dyDescent="0.35">
      <c r="A1125" s="3" t="s">
        <v>1951</v>
      </c>
      <c r="B1125" s="3" t="s">
        <v>1145</v>
      </c>
      <c r="C1125" s="84">
        <f>IF(COUNTIF(Table8[Tag Number], A1125), 1, 0)</f>
        <v>0</v>
      </c>
      <c r="D1125" s="85">
        <f>IF(COUNTIF(Table9[Tag Number], A1125), 1, 0)</f>
        <v>0</v>
      </c>
      <c r="E1125" s="86">
        <f>IF(COUNTIF(Table10[Tag Number], A1125), 1, 0)</f>
        <v>0</v>
      </c>
      <c r="F1125" s="86">
        <f>IF(COUNTIF(Table11[Tag Number], A1125), 1, 0)</f>
        <v>0</v>
      </c>
      <c r="G1125" s="87">
        <f t="shared" si="37"/>
        <v>0</v>
      </c>
      <c r="H1125" s="88" t="str" cm="1">
        <f t="array" ref="H1125">_xlfn.IFS(OR(_xlfn.XLOOKUP(A1125,Table9[Tag Number],Table9[Status],"-",0)="Dead",
        _xlfn.XLOOKUP(A1125,Table10[Tag Number],Table10[Status],"-",0)="Dead",
        _xlfn.XLOOKUP(A1125,Table11[Tag Number],Table11[Status],"-",0)="Dead",
        _xlfn.XLOOKUP(A1125,Table8[Tag Number],Table8[Status],"-",0)="Dead"),"Dead",
     OR(_xlfn.XLOOKUP(A1125,Table11[Tag Number],Table11[Status],"-",0)="Alive",
        _xlfn.XLOOKUP(A1125,Table10[Tag Number],Table10[Status],"-",0)="Alive",
        _xlfn.XLOOKUP(A1125,Table9[Tag Number],Table9[Status],"-",0)="Alive",
        _xlfn.XLOOKUP(A1125,Table8[Tag Number],Table8[Status],"-",0)="Alive"),"Alive",
     OR(_xlfn.XLOOKUP(A1125,Table9[Tag Number],Table9[Status],"-",0)="-",
        _xlfn.XLOOKUP(A1125,Table10[Tag Number],Table10[Status],"-",0)="-",
        _xlfn.XLOOKUP(A1125,Table11[Tag Number],Table11[Status],"-",0)="-",
        _xlfn.XLOOKUP(A1125,Table8[Tag Number],Table8[Status],"-",0)="-"),
   "-")</f>
        <v>-</v>
      </c>
      <c r="I1125" s="88" t="str">
        <f>IF((_xlfn.XLOOKUP(B1125,[2]Sheet1!$A$2:$A$198,[2]Sheet1!$B$2:$B$198,"-",0)="Glade"),"Out","No")</f>
        <v>No</v>
      </c>
      <c r="J1125" s="90"/>
      <c r="K1125" s="91"/>
      <c r="L1125" s="91"/>
      <c r="M1125" s="91"/>
      <c r="N1125" s="92"/>
      <c r="O1125" s="89"/>
      <c r="R1125" t="b">
        <f t="shared" si="36"/>
        <v>0</v>
      </c>
    </row>
    <row r="1126" spans="1:18" ht="15" thickBot="1" x14ac:dyDescent="0.35">
      <c r="A1126" s="2" t="s">
        <v>1952</v>
      </c>
      <c r="B1126" s="2" t="s">
        <v>1145</v>
      </c>
      <c r="C1126" s="84">
        <f>IF(COUNTIF(Table8[Tag Number], A1126), 1, 0)</f>
        <v>0</v>
      </c>
      <c r="D1126" s="85">
        <f>IF(COUNTIF(Table9[Tag Number], A1126), 1, 0)</f>
        <v>0</v>
      </c>
      <c r="E1126" s="86">
        <f>IF(COUNTIF(Table10[Tag Number], A1126), 1, 0)</f>
        <v>0</v>
      </c>
      <c r="F1126" s="86">
        <f>IF(COUNTIF(Table11[Tag Number], A1126), 1, 0)</f>
        <v>0</v>
      </c>
      <c r="G1126" s="87">
        <f t="shared" si="37"/>
        <v>0</v>
      </c>
      <c r="H1126" s="88" t="str" cm="1">
        <f t="array" ref="H1126">_xlfn.IFS(OR(_xlfn.XLOOKUP(A1126,Table9[Tag Number],Table9[Status],"-",0)="Dead",
        _xlfn.XLOOKUP(A1126,Table10[Tag Number],Table10[Status],"-",0)="Dead",
        _xlfn.XLOOKUP(A1126,Table11[Tag Number],Table11[Status],"-",0)="Dead",
        _xlfn.XLOOKUP(A1126,Table8[Tag Number],Table8[Status],"-",0)="Dead"),"Dead",
     OR(_xlfn.XLOOKUP(A1126,Table11[Tag Number],Table11[Status],"-",0)="Alive",
        _xlfn.XLOOKUP(A1126,Table10[Tag Number],Table10[Status],"-",0)="Alive",
        _xlfn.XLOOKUP(A1126,Table9[Tag Number],Table9[Status],"-",0)="Alive",
        _xlfn.XLOOKUP(A1126,Table8[Tag Number],Table8[Status],"-",0)="Alive"),"Alive",
     OR(_xlfn.XLOOKUP(A1126,Table9[Tag Number],Table9[Status],"-",0)="-",
        _xlfn.XLOOKUP(A1126,Table10[Tag Number],Table10[Status],"-",0)="-",
        _xlfn.XLOOKUP(A1126,Table11[Tag Number],Table11[Status],"-",0)="-",
        _xlfn.XLOOKUP(A1126,Table8[Tag Number],Table8[Status],"-",0)="-"),
   "-")</f>
        <v>-</v>
      </c>
      <c r="I1126" s="88" t="str">
        <f>IF((_xlfn.XLOOKUP(B1126,[2]Sheet1!$A$2:$A$198,[2]Sheet1!$B$2:$B$198,"-",0)="Glade"),"Out","No")</f>
        <v>No</v>
      </c>
      <c r="J1126" s="90"/>
      <c r="K1126" s="91"/>
      <c r="L1126" s="91"/>
      <c r="M1126" s="91"/>
      <c r="N1126" s="92"/>
      <c r="O1126" s="89"/>
      <c r="R1126" t="b">
        <f t="shared" si="36"/>
        <v>0</v>
      </c>
    </row>
    <row r="1127" spans="1:18" ht="15" thickBot="1" x14ac:dyDescent="0.35">
      <c r="A1127" s="3" t="s">
        <v>574</v>
      </c>
      <c r="B1127" s="3" t="s">
        <v>1137</v>
      </c>
      <c r="C1127" s="84">
        <f>IF(COUNTIF(Table8[Tag Number], A1127), 1, 0)</f>
        <v>0</v>
      </c>
      <c r="D1127" s="85">
        <f>IF(COUNTIF(Table9[Tag Number], A1127), 1, 0)</f>
        <v>1</v>
      </c>
      <c r="E1127" s="86">
        <f>IF(COUNTIF(Table10[Tag Number], A1127), 1, 0)</f>
        <v>0</v>
      </c>
      <c r="F1127" s="86">
        <f>IF(COUNTIF(Table11[Tag Number], A1127), 1, 0)</f>
        <v>1</v>
      </c>
      <c r="G1127" s="87">
        <f t="shared" si="37"/>
        <v>2</v>
      </c>
      <c r="H1127" s="88" t="str" cm="1">
        <f t="array" ref="H1127">_xlfn.IFS(OR(_xlfn.XLOOKUP(A1127,Table9[Tag Number],Table9[Status],"-",0)="Dead",
        _xlfn.XLOOKUP(A1127,Table10[Tag Number],Table10[Status],"-",0)="Dead",
        _xlfn.XLOOKUP(A1127,Table11[Tag Number],Table11[Status],"-",0)="Dead",
        _xlfn.XLOOKUP(A1127,Table8[Tag Number],Table8[Status],"-",0)="Dead"),"Dead",
     OR(_xlfn.XLOOKUP(A1127,Table11[Tag Number],Table11[Status],"-",0)="Alive",
        _xlfn.XLOOKUP(A1127,Table10[Tag Number],Table10[Status],"-",0)="Alive",
        _xlfn.XLOOKUP(A1127,Table9[Tag Number],Table9[Status],"-",0)="Alive",
        _xlfn.XLOOKUP(A1127,Table8[Tag Number],Table8[Status],"-",0)="Alive"),"Alive",
     OR(_xlfn.XLOOKUP(A1127,Table9[Tag Number],Table9[Status],"-",0)="-",
        _xlfn.XLOOKUP(A1127,Table10[Tag Number],Table10[Status],"-",0)="-",
        _xlfn.XLOOKUP(A1127,Table11[Tag Number],Table11[Status],"-",0)="-",
        _xlfn.XLOOKUP(A1127,Table8[Tag Number],Table8[Status],"-",0)="-"),
   "-")</f>
        <v>Alive</v>
      </c>
      <c r="I1127" s="88" t="str">
        <f>IF((_xlfn.XLOOKUP(B1127,[2]Sheet1!$A$2:$A$198,[2]Sheet1!$B$2:$B$198,"-",0)="Glade"),"Out","No")</f>
        <v>No</v>
      </c>
      <c r="J1127" s="90"/>
      <c r="K1127" s="91"/>
      <c r="L1127" s="91"/>
      <c r="M1127" s="91"/>
      <c r="N1127" s="92"/>
      <c r="O1127" s="89"/>
      <c r="R1127" t="str">
        <f t="shared" si="36"/>
        <v>C136</v>
      </c>
    </row>
    <row r="1128" spans="1:18" ht="15" thickBot="1" x14ac:dyDescent="0.35">
      <c r="A1128" s="93" t="s">
        <v>1953</v>
      </c>
      <c r="B1128" s="93" t="s">
        <v>1145</v>
      </c>
      <c r="C1128" s="84">
        <f>IF(COUNTIF(Table8[Tag Number], A1128), 1, 0)</f>
        <v>0</v>
      </c>
      <c r="D1128" s="85">
        <f>IF(COUNTIF(Table9[Tag Number], A1128), 1, 0)</f>
        <v>0</v>
      </c>
      <c r="E1128" s="86">
        <f>IF(COUNTIF(Table10[Tag Number], A1128), 1, 0)</f>
        <v>0</v>
      </c>
      <c r="F1128" s="86">
        <f>IF(COUNTIF(Table11[Tag Number], A1128), 1, 0)</f>
        <v>0</v>
      </c>
      <c r="G1128" s="87">
        <f t="shared" si="37"/>
        <v>0</v>
      </c>
      <c r="H1128" s="88" t="str" cm="1">
        <f t="array" ref="H1128">_xlfn.IFS(OR(_xlfn.XLOOKUP(A1128,Table9[Tag Number],Table9[Status],"-",0)="Dead",
        _xlfn.XLOOKUP(A1128,Table10[Tag Number],Table10[Status],"-",0)="Dead",
        _xlfn.XLOOKUP(A1128,Table11[Tag Number],Table11[Status],"-",0)="Dead",
        _xlfn.XLOOKUP(A1128,Table8[Tag Number],Table8[Status],"-",0)="Dead"),"Dead",
     OR(_xlfn.XLOOKUP(A1128,Table11[Tag Number],Table11[Status],"-",0)="Alive",
        _xlfn.XLOOKUP(A1128,Table10[Tag Number],Table10[Status],"-",0)="Alive",
        _xlfn.XLOOKUP(A1128,Table9[Tag Number],Table9[Status],"-",0)="Alive",
        _xlfn.XLOOKUP(A1128,Table8[Tag Number],Table8[Status],"-",0)="Alive"),"Alive",
     OR(_xlfn.XLOOKUP(A1128,Table9[Tag Number],Table9[Status],"-",0)="-",
        _xlfn.XLOOKUP(A1128,Table10[Tag Number],Table10[Status],"-",0)="-",
        _xlfn.XLOOKUP(A1128,Table11[Tag Number],Table11[Status],"-",0)="-",
        _xlfn.XLOOKUP(A1128,Table8[Tag Number],Table8[Status],"-",0)="-"),
   "-")</f>
        <v>-</v>
      </c>
      <c r="I1128" s="88" t="str">
        <f>IF((_xlfn.XLOOKUP(B1128,[2]Sheet1!$A$2:$A$198,[2]Sheet1!$B$2:$B$198,"-",0)="Glade"),"Out","No")</f>
        <v>No</v>
      </c>
      <c r="J1128" s="90"/>
      <c r="K1128" s="91"/>
      <c r="L1128" s="91"/>
      <c r="M1128" s="91"/>
      <c r="N1128" s="92"/>
      <c r="O1128" s="89"/>
      <c r="R1128" t="b">
        <f t="shared" si="36"/>
        <v>0</v>
      </c>
    </row>
    <row r="1129" spans="1:18" ht="15" thickBot="1" x14ac:dyDescent="0.35">
      <c r="A1129" s="3" t="s">
        <v>1954</v>
      </c>
      <c r="B1129" s="3" t="s">
        <v>1137</v>
      </c>
      <c r="C1129" s="84">
        <f>IF(COUNTIF(Table8[Tag Number], A1129), 1, 0)</f>
        <v>0</v>
      </c>
      <c r="D1129" s="85">
        <f>IF(COUNTIF(Table9[Tag Number], A1129), 1, 0)</f>
        <v>0</v>
      </c>
      <c r="E1129" s="86">
        <f>IF(COUNTIF(Table10[Tag Number], A1129), 1, 0)</f>
        <v>0</v>
      </c>
      <c r="F1129" s="86">
        <f>IF(COUNTIF(Table11[Tag Number], A1129), 1, 0)</f>
        <v>0</v>
      </c>
      <c r="G1129" s="87">
        <f t="shared" si="37"/>
        <v>0</v>
      </c>
      <c r="H1129" s="88" t="str" cm="1">
        <f t="array" ref="H1129">_xlfn.IFS(OR(_xlfn.XLOOKUP(A1129,Table9[Tag Number],Table9[Status],"-",0)="Dead",
        _xlfn.XLOOKUP(A1129,Table10[Tag Number],Table10[Status],"-",0)="Dead",
        _xlfn.XLOOKUP(A1129,Table11[Tag Number],Table11[Status],"-",0)="Dead",
        _xlfn.XLOOKUP(A1129,Table8[Tag Number],Table8[Status],"-",0)="Dead"),"Dead",
     OR(_xlfn.XLOOKUP(A1129,Table11[Tag Number],Table11[Status],"-",0)="Alive",
        _xlfn.XLOOKUP(A1129,Table10[Tag Number],Table10[Status],"-",0)="Alive",
        _xlfn.XLOOKUP(A1129,Table9[Tag Number],Table9[Status],"-",0)="Alive",
        _xlfn.XLOOKUP(A1129,Table8[Tag Number],Table8[Status],"-",0)="Alive"),"Alive",
     OR(_xlfn.XLOOKUP(A1129,Table9[Tag Number],Table9[Status],"-",0)="-",
        _xlfn.XLOOKUP(A1129,Table10[Tag Number],Table10[Status],"-",0)="-",
        _xlfn.XLOOKUP(A1129,Table11[Tag Number],Table11[Status],"-",0)="-",
        _xlfn.XLOOKUP(A1129,Table8[Tag Number],Table8[Status],"-",0)="-"),
   "-")</f>
        <v>-</v>
      </c>
      <c r="I1129" s="88" t="str">
        <f>IF((_xlfn.XLOOKUP(B1129,[2]Sheet1!$A$2:$A$198,[2]Sheet1!$B$2:$B$198,"-",0)="Glade"),"Out","No")</f>
        <v>No</v>
      </c>
      <c r="J1129" s="90"/>
      <c r="K1129" s="91"/>
      <c r="L1129" s="91"/>
      <c r="M1129" s="91"/>
      <c r="N1129" s="92"/>
      <c r="O1129" s="89"/>
      <c r="R1129" t="b">
        <f t="shared" si="36"/>
        <v>0</v>
      </c>
    </row>
    <row r="1130" spans="1:18" ht="15" thickBot="1" x14ac:dyDescent="0.35">
      <c r="A1130" s="2" t="s">
        <v>1955</v>
      </c>
      <c r="B1130" s="2" t="s">
        <v>1145</v>
      </c>
      <c r="C1130" s="84">
        <f>IF(COUNTIF(Table8[Tag Number], A1130), 1, 0)</f>
        <v>0</v>
      </c>
      <c r="D1130" s="85">
        <f>IF(COUNTIF(Table9[Tag Number], A1130), 1, 0)</f>
        <v>0</v>
      </c>
      <c r="E1130" s="86">
        <f>IF(COUNTIF(Table10[Tag Number], A1130), 1, 0)</f>
        <v>0</v>
      </c>
      <c r="F1130" s="86">
        <f>IF(COUNTIF(Table11[Tag Number], A1130), 1, 0)</f>
        <v>0</v>
      </c>
      <c r="G1130" s="87">
        <f t="shared" si="37"/>
        <v>0</v>
      </c>
      <c r="H1130" s="88" t="str" cm="1">
        <f t="array" ref="H1130">_xlfn.IFS(OR(_xlfn.XLOOKUP(A1130,Table9[Tag Number],Table9[Status],"-",0)="Dead",
        _xlfn.XLOOKUP(A1130,Table10[Tag Number],Table10[Status],"-",0)="Dead",
        _xlfn.XLOOKUP(A1130,Table11[Tag Number],Table11[Status],"-",0)="Dead",
        _xlfn.XLOOKUP(A1130,Table8[Tag Number],Table8[Status],"-",0)="Dead"),"Dead",
     OR(_xlfn.XLOOKUP(A1130,Table11[Tag Number],Table11[Status],"-",0)="Alive",
        _xlfn.XLOOKUP(A1130,Table10[Tag Number],Table10[Status],"-",0)="Alive",
        _xlfn.XLOOKUP(A1130,Table9[Tag Number],Table9[Status],"-",0)="Alive",
        _xlfn.XLOOKUP(A1130,Table8[Tag Number],Table8[Status],"-",0)="Alive"),"Alive",
     OR(_xlfn.XLOOKUP(A1130,Table9[Tag Number],Table9[Status],"-",0)="-",
        _xlfn.XLOOKUP(A1130,Table10[Tag Number],Table10[Status],"-",0)="-",
        _xlfn.XLOOKUP(A1130,Table11[Tag Number],Table11[Status],"-",0)="-",
        _xlfn.XLOOKUP(A1130,Table8[Tag Number],Table8[Status],"-",0)="-"),
   "-")</f>
        <v>-</v>
      </c>
      <c r="I1130" s="88" t="str">
        <f>IF((_xlfn.XLOOKUP(B1130,[2]Sheet1!$A$2:$A$198,[2]Sheet1!$B$2:$B$198,"-",0)="Glade"),"Out","No")</f>
        <v>No</v>
      </c>
      <c r="J1130" s="90"/>
      <c r="K1130" s="91"/>
      <c r="L1130" s="91"/>
      <c r="M1130" s="91"/>
      <c r="N1130" s="92"/>
      <c r="O1130" s="89"/>
      <c r="R1130" t="b">
        <f t="shared" si="36"/>
        <v>0</v>
      </c>
    </row>
    <row r="1131" spans="1:18" ht="15" thickBot="1" x14ac:dyDescent="0.35">
      <c r="A1131" s="3" t="s">
        <v>1956</v>
      </c>
      <c r="B1131" s="3" t="s">
        <v>1145</v>
      </c>
      <c r="C1131" s="84">
        <f>IF(COUNTIF(Table8[Tag Number], A1131), 1, 0)</f>
        <v>0</v>
      </c>
      <c r="D1131" s="85">
        <f>IF(COUNTIF(Table9[Tag Number], A1131), 1, 0)</f>
        <v>0</v>
      </c>
      <c r="E1131" s="86">
        <f>IF(COUNTIF(Table10[Tag Number], A1131), 1, 0)</f>
        <v>0</v>
      </c>
      <c r="F1131" s="86">
        <f>IF(COUNTIF(Table11[Tag Number], A1131), 1, 0)</f>
        <v>0</v>
      </c>
      <c r="G1131" s="87">
        <f t="shared" si="37"/>
        <v>0</v>
      </c>
      <c r="H1131" s="88" t="str" cm="1">
        <f t="array" ref="H1131">_xlfn.IFS(OR(_xlfn.XLOOKUP(A1131,Table9[Tag Number],Table9[Status],"-",0)="Dead",
        _xlfn.XLOOKUP(A1131,Table10[Tag Number],Table10[Status],"-",0)="Dead",
        _xlfn.XLOOKUP(A1131,Table11[Tag Number],Table11[Status],"-",0)="Dead",
        _xlfn.XLOOKUP(A1131,Table8[Tag Number],Table8[Status],"-",0)="Dead"),"Dead",
     OR(_xlfn.XLOOKUP(A1131,Table11[Tag Number],Table11[Status],"-",0)="Alive",
        _xlfn.XLOOKUP(A1131,Table10[Tag Number],Table10[Status],"-",0)="Alive",
        _xlfn.XLOOKUP(A1131,Table9[Tag Number],Table9[Status],"-",0)="Alive",
        _xlfn.XLOOKUP(A1131,Table8[Tag Number],Table8[Status],"-",0)="Alive"),"Alive",
     OR(_xlfn.XLOOKUP(A1131,Table9[Tag Number],Table9[Status],"-",0)="-",
        _xlfn.XLOOKUP(A1131,Table10[Tag Number],Table10[Status],"-",0)="-",
        _xlfn.XLOOKUP(A1131,Table11[Tag Number],Table11[Status],"-",0)="-",
        _xlfn.XLOOKUP(A1131,Table8[Tag Number],Table8[Status],"-",0)="-"),
   "-")</f>
        <v>-</v>
      </c>
      <c r="I1131" s="88" t="str">
        <f>IF((_xlfn.XLOOKUP(B1131,[2]Sheet1!$A$2:$A$198,[2]Sheet1!$B$2:$B$198,"-",0)="Glade"),"Out","No")</f>
        <v>No</v>
      </c>
      <c r="J1131" s="90"/>
      <c r="K1131" s="91"/>
      <c r="L1131" s="91"/>
      <c r="M1131" s="91"/>
      <c r="N1131" s="92"/>
      <c r="O1131" s="89"/>
      <c r="R1131" t="b">
        <f t="shared" si="36"/>
        <v>0</v>
      </c>
    </row>
    <row r="1132" spans="1:18" ht="15" thickBot="1" x14ac:dyDescent="0.35">
      <c r="A1132" s="2" t="s">
        <v>1957</v>
      </c>
      <c r="B1132" s="2" t="s">
        <v>1145</v>
      </c>
      <c r="C1132" s="84">
        <f>IF(COUNTIF(Table8[Tag Number], A1132), 1, 0)</f>
        <v>0</v>
      </c>
      <c r="D1132" s="85">
        <f>IF(COUNTIF(Table9[Tag Number], A1132), 1, 0)</f>
        <v>0</v>
      </c>
      <c r="E1132" s="86">
        <f>IF(COUNTIF(Table10[Tag Number], A1132), 1, 0)</f>
        <v>0</v>
      </c>
      <c r="F1132" s="86">
        <f>IF(COUNTIF(Table11[Tag Number], A1132), 1, 0)</f>
        <v>0</v>
      </c>
      <c r="G1132" s="87">
        <f t="shared" si="37"/>
        <v>0</v>
      </c>
      <c r="H1132" s="88" t="str" cm="1">
        <f t="array" ref="H1132">_xlfn.IFS(OR(_xlfn.XLOOKUP(A1132,Table9[Tag Number],Table9[Status],"-",0)="Dead",
        _xlfn.XLOOKUP(A1132,Table10[Tag Number],Table10[Status],"-",0)="Dead",
        _xlfn.XLOOKUP(A1132,Table11[Tag Number],Table11[Status],"-",0)="Dead",
        _xlfn.XLOOKUP(A1132,Table8[Tag Number],Table8[Status],"-",0)="Dead"),"Dead",
     OR(_xlfn.XLOOKUP(A1132,Table11[Tag Number],Table11[Status],"-",0)="Alive",
        _xlfn.XLOOKUP(A1132,Table10[Tag Number],Table10[Status],"-",0)="Alive",
        _xlfn.XLOOKUP(A1132,Table9[Tag Number],Table9[Status],"-",0)="Alive",
        _xlfn.XLOOKUP(A1132,Table8[Tag Number],Table8[Status],"-",0)="Alive"),"Alive",
     OR(_xlfn.XLOOKUP(A1132,Table9[Tag Number],Table9[Status],"-",0)="-",
        _xlfn.XLOOKUP(A1132,Table10[Tag Number],Table10[Status],"-",0)="-",
        _xlfn.XLOOKUP(A1132,Table11[Tag Number],Table11[Status],"-",0)="-",
        _xlfn.XLOOKUP(A1132,Table8[Tag Number],Table8[Status],"-",0)="-"),
   "-")</f>
        <v>-</v>
      </c>
      <c r="I1132" s="88" t="str">
        <f>IF((_xlfn.XLOOKUP(B1132,[2]Sheet1!$A$2:$A$198,[2]Sheet1!$B$2:$B$198,"-",0)="Glade"),"Out","No")</f>
        <v>No</v>
      </c>
      <c r="J1132" s="90"/>
      <c r="K1132" s="91"/>
      <c r="L1132" s="91"/>
      <c r="M1132" s="91"/>
      <c r="N1132" s="92"/>
      <c r="O1132" s="89"/>
      <c r="R1132" t="b">
        <f t="shared" si="36"/>
        <v>0</v>
      </c>
    </row>
    <row r="1133" spans="1:18" ht="15" thickBot="1" x14ac:dyDescent="0.35">
      <c r="A1133" s="3" t="s">
        <v>1958</v>
      </c>
      <c r="B1133" s="3" t="s">
        <v>1137</v>
      </c>
      <c r="C1133" s="84">
        <f>IF(COUNTIF(Table8[Tag Number], A1133), 1, 0)</f>
        <v>0</v>
      </c>
      <c r="D1133" s="85">
        <f>IF(COUNTIF(Table9[Tag Number], A1133), 1, 0)</f>
        <v>0</v>
      </c>
      <c r="E1133" s="86">
        <f>IF(COUNTIF(Table10[Tag Number], A1133), 1, 0)</f>
        <v>0</v>
      </c>
      <c r="F1133" s="86">
        <f>IF(COUNTIF(Table11[Tag Number], A1133), 1, 0)</f>
        <v>0</v>
      </c>
      <c r="G1133" s="87">
        <f t="shared" si="37"/>
        <v>0</v>
      </c>
      <c r="H1133" s="88" t="str" cm="1">
        <f t="array" ref="H1133">_xlfn.IFS(OR(_xlfn.XLOOKUP(A1133,Table9[Tag Number],Table9[Status],"-",0)="Dead",
        _xlfn.XLOOKUP(A1133,Table10[Tag Number],Table10[Status],"-",0)="Dead",
        _xlfn.XLOOKUP(A1133,Table11[Tag Number],Table11[Status],"-",0)="Dead",
        _xlfn.XLOOKUP(A1133,Table8[Tag Number],Table8[Status],"-",0)="Dead"),"Dead",
     OR(_xlfn.XLOOKUP(A1133,Table11[Tag Number],Table11[Status],"-",0)="Alive",
        _xlfn.XLOOKUP(A1133,Table10[Tag Number],Table10[Status],"-",0)="Alive",
        _xlfn.XLOOKUP(A1133,Table9[Tag Number],Table9[Status],"-",0)="Alive",
        _xlfn.XLOOKUP(A1133,Table8[Tag Number],Table8[Status],"-",0)="Alive"),"Alive",
     OR(_xlfn.XLOOKUP(A1133,Table9[Tag Number],Table9[Status],"-",0)="-",
        _xlfn.XLOOKUP(A1133,Table10[Tag Number],Table10[Status],"-",0)="-",
        _xlfn.XLOOKUP(A1133,Table11[Tag Number],Table11[Status],"-",0)="-",
        _xlfn.XLOOKUP(A1133,Table8[Tag Number],Table8[Status],"-",0)="-"),
   "-")</f>
        <v>-</v>
      </c>
      <c r="I1133" s="88" t="str">
        <f>IF((_xlfn.XLOOKUP(B1133,[2]Sheet1!$A$2:$A$198,[2]Sheet1!$B$2:$B$198,"-",0)="Glade"),"Out","No")</f>
        <v>No</v>
      </c>
      <c r="J1133" s="90"/>
      <c r="K1133" s="91"/>
      <c r="L1133" s="91"/>
      <c r="M1133" s="91"/>
      <c r="N1133" s="92"/>
      <c r="O1133" s="89"/>
      <c r="R1133" t="b">
        <f t="shared" si="36"/>
        <v>0</v>
      </c>
    </row>
    <row r="1134" spans="1:18" ht="15" thickBot="1" x14ac:dyDescent="0.35">
      <c r="A1134" s="2" t="s">
        <v>100</v>
      </c>
      <c r="B1134" s="2" t="s">
        <v>1145</v>
      </c>
      <c r="C1134" s="84">
        <f>IF(COUNTIF(Table8[Tag Number], A1134), 1, 0)</f>
        <v>1</v>
      </c>
      <c r="D1134" s="85">
        <f>IF(COUNTIF(Table9[Tag Number], A1134), 1, 0)</f>
        <v>0</v>
      </c>
      <c r="E1134" s="86">
        <f>IF(COUNTIF(Table10[Tag Number], A1134), 1, 0)</f>
        <v>0</v>
      </c>
      <c r="F1134" s="86">
        <f>IF(COUNTIF(Table11[Tag Number], A1134), 1, 0)</f>
        <v>0</v>
      </c>
      <c r="G1134" s="87">
        <f t="shared" si="37"/>
        <v>1</v>
      </c>
      <c r="H1134" s="88" t="str" cm="1">
        <f t="array" ref="H1134">_xlfn.IFS(OR(_xlfn.XLOOKUP(A1134,Table9[Tag Number],Table9[Status],"-",0)="Dead",
        _xlfn.XLOOKUP(A1134,Table10[Tag Number],Table10[Status],"-",0)="Dead",
        _xlfn.XLOOKUP(A1134,Table11[Tag Number],Table11[Status],"-",0)="Dead",
        _xlfn.XLOOKUP(A1134,Table8[Tag Number],Table8[Status],"-",0)="Dead"),"Dead",
     OR(_xlfn.XLOOKUP(A1134,Table11[Tag Number],Table11[Status],"-",0)="Alive",
        _xlfn.XLOOKUP(A1134,Table10[Tag Number],Table10[Status],"-",0)="Alive",
        _xlfn.XLOOKUP(A1134,Table9[Tag Number],Table9[Status],"-",0)="Alive",
        _xlfn.XLOOKUP(A1134,Table8[Tag Number],Table8[Status],"-",0)="Alive"),"Alive",
     OR(_xlfn.XLOOKUP(A1134,Table9[Tag Number],Table9[Status],"-",0)="-",
        _xlfn.XLOOKUP(A1134,Table10[Tag Number],Table10[Status],"-",0)="-",
        _xlfn.XLOOKUP(A1134,Table11[Tag Number],Table11[Status],"-",0)="-",
        _xlfn.XLOOKUP(A1134,Table8[Tag Number],Table8[Status],"-",0)="-"),
   "-")</f>
        <v>Alive</v>
      </c>
      <c r="I1134" s="88" t="str">
        <f>IF((_xlfn.XLOOKUP(B1134,[2]Sheet1!$A$2:$A$198,[2]Sheet1!$B$2:$B$198,"-",0)="Glade"),"Out","No")</f>
        <v>No</v>
      </c>
      <c r="J1134" s="90"/>
      <c r="K1134" s="91"/>
      <c r="L1134" s="91"/>
      <c r="M1134" s="91"/>
      <c r="N1134" s="92"/>
      <c r="O1134" s="89"/>
      <c r="R1134" t="b">
        <f t="shared" si="36"/>
        <v>0</v>
      </c>
    </row>
    <row r="1135" spans="1:18" ht="15" thickBot="1" x14ac:dyDescent="0.35">
      <c r="A1135" s="3" t="s">
        <v>1959</v>
      </c>
      <c r="B1135" s="3" t="s">
        <v>1145</v>
      </c>
      <c r="C1135" s="84">
        <f>IF(COUNTIF(Table8[Tag Number], A1135), 1, 0)</f>
        <v>0</v>
      </c>
      <c r="D1135" s="85">
        <f>IF(COUNTIF(Table9[Tag Number], A1135), 1, 0)</f>
        <v>0</v>
      </c>
      <c r="E1135" s="86">
        <f>IF(COUNTIF(Table10[Tag Number], A1135), 1, 0)</f>
        <v>0</v>
      </c>
      <c r="F1135" s="86">
        <f>IF(COUNTIF(Table11[Tag Number], A1135), 1, 0)</f>
        <v>0</v>
      </c>
      <c r="G1135" s="87">
        <f t="shared" si="37"/>
        <v>0</v>
      </c>
      <c r="H1135" s="88" t="str" cm="1">
        <f t="array" ref="H1135">_xlfn.IFS(OR(_xlfn.XLOOKUP(A1135,Table9[Tag Number],Table9[Status],"-",0)="Dead",
        _xlfn.XLOOKUP(A1135,Table10[Tag Number],Table10[Status],"-",0)="Dead",
        _xlfn.XLOOKUP(A1135,Table11[Tag Number],Table11[Status],"-",0)="Dead",
        _xlfn.XLOOKUP(A1135,Table8[Tag Number],Table8[Status],"-",0)="Dead"),"Dead",
     OR(_xlfn.XLOOKUP(A1135,Table11[Tag Number],Table11[Status],"-",0)="Alive",
        _xlfn.XLOOKUP(A1135,Table10[Tag Number],Table10[Status],"-",0)="Alive",
        _xlfn.XLOOKUP(A1135,Table9[Tag Number],Table9[Status],"-",0)="Alive",
        _xlfn.XLOOKUP(A1135,Table8[Tag Number],Table8[Status],"-",0)="Alive"),"Alive",
     OR(_xlfn.XLOOKUP(A1135,Table9[Tag Number],Table9[Status],"-",0)="-",
        _xlfn.XLOOKUP(A1135,Table10[Tag Number],Table10[Status],"-",0)="-",
        _xlfn.XLOOKUP(A1135,Table11[Tag Number],Table11[Status],"-",0)="-",
        _xlfn.XLOOKUP(A1135,Table8[Tag Number],Table8[Status],"-",0)="-"),
   "-")</f>
        <v>-</v>
      </c>
      <c r="I1135" s="88" t="str">
        <f>IF((_xlfn.XLOOKUP(B1135,[2]Sheet1!$A$2:$A$198,[2]Sheet1!$B$2:$B$198,"-",0)="Glade"),"Out","No")</f>
        <v>No</v>
      </c>
      <c r="J1135" s="90"/>
      <c r="K1135" s="91"/>
      <c r="L1135" s="91"/>
      <c r="M1135" s="91"/>
      <c r="N1135" s="92"/>
      <c r="O1135" s="89"/>
      <c r="R1135" t="b">
        <f t="shared" si="36"/>
        <v>0</v>
      </c>
    </row>
    <row r="1136" spans="1:18" ht="15" thickBot="1" x14ac:dyDescent="0.35">
      <c r="A1136" s="2" t="s">
        <v>1960</v>
      </c>
      <c r="B1136" s="2" t="s">
        <v>1137</v>
      </c>
      <c r="C1136" s="84">
        <f>IF(COUNTIF(Table8[Tag Number], A1136), 1, 0)</f>
        <v>0</v>
      </c>
      <c r="D1136" s="85">
        <f>IF(COUNTIF(Table9[Tag Number], A1136), 1, 0)</f>
        <v>0</v>
      </c>
      <c r="E1136" s="86">
        <f>IF(COUNTIF(Table10[Tag Number], A1136), 1, 0)</f>
        <v>0</v>
      </c>
      <c r="F1136" s="86">
        <f>IF(COUNTIF(Table11[Tag Number], A1136), 1, 0)</f>
        <v>0</v>
      </c>
      <c r="G1136" s="87">
        <f t="shared" si="37"/>
        <v>0</v>
      </c>
      <c r="H1136" s="88" t="str" cm="1">
        <f t="array" ref="H1136">_xlfn.IFS(OR(_xlfn.XLOOKUP(A1136,Table9[Tag Number],Table9[Status],"-",0)="Dead",
        _xlfn.XLOOKUP(A1136,Table10[Tag Number],Table10[Status],"-",0)="Dead",
        _xlfn.XLOOKUP(A1136,Table11[Tag Number],Table11[Status],"-",0)="Dead",
        _xlfn.XLOOKUP(A1136,Table8[Tag Number],Table8[Status],"-",0)="Dead"),"Dead",
     OR(_xlfn.XLOOKUP(A1136,Table11[Tag Number],Table11[Status],"-",0)="Alive",
        _xlfn.XLOOKUP(A1136,Table10[Tag Number],Table10[Status],"-",0)="Alive",
        _xlfn.XLOOKUP(A1136,Table9[Tag Number],Table9[Status],"-",0)="Alive",
        _xlfn.XLOOKUP(A1136,Table8[Tag Number],Table8[Status],"-",0)="Alive"),"Alive",
     OR(_xlfn.XLOOKUP(A1136,Table9[Tag Number],Table9[Status],"-",0)="-",
        _xlfn.XLOOKUP(A1136,Table10[Tag Number],Table10[Status],"-",0)="-",
        _xlfn.XLOOKUP(A1136,Table11[Tag Number],Table11[Status],"-",0)="-",
        _xlfn.XLOOKUP(A1136,Table8[Tag Number],Table8[Status],"-",0)="-"),
   "-")</f>
        <v>-</v>
      </c>
      <c r="I1136" s="88" t="str">
        <f>IF((_xlfn.XLOOKUP(B1136,[2]Sheet1!$A$2:$A$198,[2]Sheet1!$B$2:$B$198,"-",0)="Glade"),"Out","No")</f>
        <v>No</v>
      </c>
      <c r="J1136" s="90"/>
      <c r="K1136" s="91"/>
      <c r="L1136" s="91"/>
      <c r="M1136" s="91"/>
      <c r="N1136" s="92"/>
      <c r="O1136" s="89"/>
      <c r="R1136" t="b">
        <f t="shared" si="36"/>
        <v>0</v>
      </c>
    </row>
    <row r="1137" spans="1:18" ht="15" thickBot="1" x14ac:dyDescent="0.35">
      <c r="A1137" s="3" t="s">
        <v>1961</v>
      </c>
      <c r="B1137" s="3" t="s">
        <v>1145</v>
      </c>
      <c r="C1137" s="84">
        <f>IF(COUNTIF(Table8[Tag Number], A1137), 1, 0)</f>
        <v>0</v>
      </c>
      <c r="D1137" s="85">
        <f>IF(COUNTIF(Table9[Tag Number], A1137), 1, 0)</f>
        <v>0</v>
      </c>
      <c r="E1137" s="86">
        <f>IF(COUNTIF(Table10[Tag Number], A1137), 1, 0)</f>
        <v>0</v>
      </c>
      <c r="F1137" s="86">
        <f>IF(COUNTIF(Table11[Tag Number], A1137), 1, 0)</f>
        <v>0</v>
      </c>
      <c r="G1137" s="87">
        <f t="shared" si="37"/>
        <v>0</v>
      </c>
      <c r="H1137" s="88" t="str" cm="1">
        <f t="array" ref="H1137">_xlfn.IFS(OR(_xlfn.XLOOKUP(A1137,Table9[Tag Number],Table9[Status],"-",0)="Dead",
        _xlfn.XLOOKUP(A1137,Table10[Tag Number],Table10[Status],"-",0)="Dead",
        _xlfn.XLOOKUP(A1137,Table11[Tag Number],Table11[Status],"-",0)="Dead",
        _xlfn.XLOOKUP(A1137,Table8[Tag Number],Table8[Status],"-",0)="Dead"),"Dead",
     OR(_xlfn.XLOOKUP(A1137,Table11[Tag Number],Table11[Status],"-",0)="Alive",
        _xlfn.XLOOKUP(A1137,Table10[Tag Number],Table10[Status],"-",0)="Alive",
        _xlfn.XLOOKUP(A1137,Table9[Tag Number],Table9[Status],"-",0)="Alive",
        _xlfn.XLOOKUP(A1137,Table8[Tag Number],Table8[Status],"-",0)="Alive"),"Alive",
     OR(_xlfn.XLOOKUP(A1137,Table9[Tag Number],Table9[Status],"-",0)="-",
        _xlfn.XLOOKUP(A1137,Table10[Tag Number],Table10[Status],"-",0)="-",
        _xlfn.XLOOKUP(A1137,Table11[Tag Number],Table11[Status],"-",0)="-",
        _xlfn.XLOOKUP(A1137,Table8[Tag Number],Table8[Status],"-",0)="-"),
   "-")</f>
        <v>-</v>
      </c>
      <c r="I1137" s="88" t="str">
        <f>IF((_xlfn.XLOOKUP(B1137,[2]Sheet1!$A$2:$A$198,[2]Sheet1!$B$2:$B$198,"-",0)="Glade"),"Out","No")</f>
        <v>No</v>
      </c>
      <c r="J1137" s="90"/>
      <c r="K1137" s="91"/>
      <c r="L1137" s="91"/>
      <c r="M1137" s="91"/>
      <c r="N1137" s="92"/>
      <c r="O1137" s="89"/>
      <c r="R1137" t="b">
        <f t="shared" si="36"/>
        <v>0</v>
      </c>
    </row>
    <row r="1138" spans="1:18" ht="15" thickBot="1" x14ac:dyDescent="0.35">
      <c r="A1138" s="2" t="s">
        <v>75</v>
      </c>
      <c r="B1138" s="2" t="s">
        <v>1145</v>
      </c>
      <c r="C1138" s="84">
        <f>IF(COUNTIF(Table8[Tag Number], A1138), 1, 0)</f>
        <v>0</v>
      </c>
      <c r="D1138" s="85">
        <f>IF(COUNTIF(Table9[Tag Number], A1138), 1, 0)</f>
        <v>0</v>
      </c>
      <c r="E1138" s="86">
        <f>IF(COUNTIF(Table10[Tag Number], A1138), 1, 0)</f>
        <v>0</v>
      </c>
      <c r="F1138" s="86">
        <f>IF(COUNTIF(Table11[Tag Number], A1138), 1, 0)</f>
        <v>0</v>
      </c>
      <c r="G1138" s="87">
        <f t="shared" si="37"/>
        <v>0</v>
      </c>
      <c r="H1138" s="88" t="str" cm="1">
        <f t="array" ref="H1138">_xlfn.IFS(OR(_xlfn.XLOOKUP(A1138,Table9[Tag Number],Table9[Status],"-",0)="Dead",
        _xlfn.XLOOKUP(A1138,Table10[Tag Number],Table10[Status],"-",0)="Dead",
        _xlfn.XLOOKUP(A1138,Table11[Tag Number],Table11[Status],"-",0)="Dead",
        _xlfn.XLOOKUP(A1138,Table8[Tag Number],Table8[Status],"-",0)="Dead"),"Dead",
     OR(_xlfn.XLOOKUP(A1138,Table11[Tag Number],Table11[Status],"-",0)="Alive",
        _xlfn.XLOOKUP(A1138,Table10[Tag Number],Table10[Status],"-",0)="Alive",
        _xlfn.XLOOKUP(A1138,Table9[Tag Number],Table9[Status],"-",0)="Alive",
        _xlfn.XLOOKUP(A1138,Table8[Tag Number],Table8[Status],"-",0)="Alive"),"Alive",
     OR(_xlfn.XLOOKUP(A1138,Table9[Tag Number],Table9[Status],"-",0)="-",
        _xlfn.XLOOKUP(A1138,Table10[Tag Number],Table10[Status],"-",0)="-",
        _xlfn.XLOOKUP(A1138,Table11[Tag Number],Table11[Status],"-",0)="-",
        _xlfn.XLOOKUP(A1138,Table8[Tag Number],Table8[Status],"-",0)="-"),
   "-")</f>
        <v>-</v>
      </c>
      <c r="I1138" s="88" t="str">
        <f>IF((_xlfn.XLOOKUP(B1138,[2]Sheet1!$A$2:$A$198,[2]Sheet1!$B$2:$B$198,"-",0)="Glade"),"Out","No")</f>
        <v>No</v>
      </c>
      <c r="J1138" s="90"/>
      <c r="K1138" s="91"/>
      <c r="L1138" s="91"/>
      <c r="M1138" s="91"/>
      <c r="N1138" s="92"/>
      <c r="O1138" s="89"/>
      <c r="R1138" t="b">
        <f t="shared" si="36"/>
        <v>0</v>
      </c>
    </row>
    <row r="1139" spans="1:18" ht="15" thickBot="1" x14ac:dyDescent="0.35">
      <c r="A1139" s="3" t="s">
        <v>1962</v>
      </c>
      <c r="B1139" s="3" t="s">
        <v>1145</v>
      </c>
      <c r="C1139" s="84">
        <f>IF(COUNTIF(Table8[Tag Number], A1139), 1, 0)</f>
        <v>0</v>
      </c>
      <c r="D1139" s="85">
        <f>IF(COUNTIF(Table9[Tag Number], A1139), 1, 0)</f>
        <v>0</v>
      </c>
      <c r="E1139" s="86">
        <f>IF(COUNTIF(Table10[Tag Number], A1139), 1, 0)</f>
        <v>0</v>
      </c>
      <c r="F1139" s="86">
        <f>IF(COUNTIF(Table11[Tag Number], A1139), 1, 0)</f>
        <v>0</v>
      </c>
      <c r="G1139" s="87">
        <f t="shared" si="37"/>
        <v>0</v>
      </c>
      <c r="H1139" s="88" t="str" cm="1">
        <f t="array" ref="H1139">_xlfn.IFS(OR(_xlfn.XLOOKUP(A1139,Table9[Tag Number],Table9[Status],"-",0)="Dead",
        _xlfn.XLOOKUP(A1139,Table10[Tag Number],Table10[Status],"-",0)="Dead",
        _xlfn.XLOOKUP(A1139,Table11[Tag Number],Table11[Status],"-",0)="Dead",
        _xlfn.XLOOKUP(A1139,Table8[Tag Number],Table8[Status],"-",0)="Dead"),"Dead",
     OR(_xlfn.XLOOKUP(A1139,Table11[Tag Number],Table11[Status],"-",0)="Alive",
        _xlfn.XLOOKUP(A1139,Table10[Tag Number],Table10[Status],"-",0)="Alive",
        _xlfn.XLOOKUP(A1139,Table9[Tag Number],Table9[Status],"-",0)="Alive",
        _xlfn.XLOOKUP(A1139,Table8[Tag Number],Table8[Status],"-",0)="Alive"),"Alive",
     OR(_xlfn.XLOOKUP(A1139,Table9[Tag Number],Table9[Status],"-",0)="-",
        _xlfn.XLOOKUP(A1139,Table10[Tag Number],Table10[Status],"-",0)="-",
        _xlfn.XLOOKUP(A1139,Table11[Tag Number],Table11[Status],"-",0)="-",
        _xlfn.XLOOKUP(A1139,Table8[Tag Number],Table8[Status],"-",0)="-"),
   "-")</f>
        <v>-</v>
      </c>
      <c r="I1139" s="88" t="str">
        <f>IF((_xlfn.XLOOKUP(B1139,[2]Sheet1!$A$2:$A$198,[2]Sheet1!$B$2:$B$198,"-",0)="Glade"),"Out","No")</f>
        <v>No</v>
      </c>
      <c r="J1139" s="90"/>
      <c r="K1139" s="91"/>
      <c r="L1139" s="91"/>
      <c r="M1139" s="91"/>
      <c r="N1139" s="92"/>
      <c r="O1139" s="89"/>
      <c r="R1139" t="b">
        <f t="shared" si="36"/>
        <v>0</v>
      </c>
    </row>
    <row r="1140" spans="1:18" ht="15" thickBot="1" x14ac:dyDescent="0.35">
      <c r="A1140" s="2" t="s">
        <v>1963</v>
      </c>
      <c r="B1140" s="2" t="s">
        <v>1145</v>
      </c>
      <c r="C1140" s="84">
        <f>IF(COUNTIF(Table8[Tag Number], A1140), 1, 0)</f>
        <v>0</v>
      </c>
      <c r="D1140" s="85">
        <f>IF(COUNTIF(Table9[Tag Number], A1140), 1, 0)</f>
        <v>0</v>
      </c>
      <c r="E1140" s="86">
        <f>IF(COUNTIF(Table10[Tag Number], A1140), 1, 0)</f>
        <v>0</v>
      </c>
      <c r="F1140" s="86">
        <f>IF(COUNTIF(Table11[Tag Number], A1140), 1, 0)</f>
        <v>0</v>
      </c>
      <c r="G1140" s="87">
        <f t="shared" si="37"/>
        <v>0</v>
      </c>
      <c r="H1140" s="88" t="str" cm="1">
        <f t="array" ref="H1140">_xlfn.IFS(OR(_xlfn.XLOOKUP(A1140,Table9[Tag Number],Table9[Status],"-",0)="Dead",
        _xlfn.XLOOKUP(A1140,Table10[Tag Number],Table10[Status],"-",0)="Dead",
        _xlfn.XLOOKUP(A1140,Table11[Tag Number],Table11[Status],"-",0)="Dead",
        _xlfn.XLOOKUP(A1140,Table8[Tag Number],Table8[Status],"-",0)="Dead"),"Dead",
     OR(_xlfn.XLOOKUP(A1140,Table11[Tag Number],Table11[Status],"-",0)="Alive",
        _xlfn.XLOOKUP(A1140,Table10[Tag Number],Table10[Status],"-",0)="Alive",
        _xlfn.XLOOKUP(A1140,Table9[Tag Number],Table9[Status],"-",0)="Alive",
        _xlfn.XLOOKUP(A1140,Table8[Tag Number],Table8[Status],"-",0)="Alive"),"Alive",
     OR(_xlfn.XLOOKUP(A1140,Table9[Tag Number],Table9[Status],"-",0)="-",
        _xlfn.XLOOKUP(A1140,Table10[Tag Number],Table10[Status],"-",0)="-",
        _xlfn.XLOOKUP(A1140,Table11[Tag Number],Table11[Status],"-",0)="-",
        _xlfn.XLOOKUP(A1140,Table8[Tag Number],Table8[Status],"-",0)="-"),
   "-")</f>
        <v>-</v>
      </c>
      <c r="I1140" s="88" t="str">
        <f>IF((_xlfn.XLOOKUP(B1140,[2]Sheet1!$A$2:$A$198,[2]Sheet1!$B$2:$B$198,"-",0)="Glade"),"Out","No")</f>
        <v>No</v>
      </c>
      <c r="J1140" s="90"/>
      <c r="K1140" s="91"/>
      <c r="L1140" s="91"/>
      <c r="M1140" s="91"/>
      <c r="N1140" s="92"/>
      <c r="O1140" s="89"/>
      <c r="R1140" t="b">
        <f t="shared" si="36"/>
        <v>0</v>
      </c>
    </row>
    <row r="1141" spans="1:18" ht="15" thickBot="1" x14ac:dyDescent="0.35">
      <c r="A1141" s="3" t="s">
        <v>873</v>
      </c>
      <c r="B1141" s="3" t="s">
        <v>1137</v>
      </c>
      <c r="C1141" s="84">
        <f>IF(COUNTIF(Table8[Tag Number], A1141), 1, 0)</f>
        <v>0</v>
      </c>
      <c r="D1141" s="85">
        <f>IF(COUNTIF(Table9[Tag Number], A1141), 1, 0)</f>
        <v>0</v>
      </c>
      <c r="E1141" s="86">
        <f>IF(COUNTIF(Table10[Tag Number], A1141), 1, 0)</f>
        <v>1</v>
      </c>
      <c r="F1141" s="86">
        <f>IF(COUNTIF(Table11[Tag Number], A1141), 1, 0)</f>
        <v>0</v>
      </c>
      <c r="G1141" s="87">
        <f t="shared" si="37"/>
        <v>1</v>
      </c>
      <c r="H1141" s="88" t="str" cm="1">
        <f t="array" ref="H1141">_xlfn.IFS(OR(_xlfn.XLOOKUP(A1141,Table9[Tag Number],Table9[Status],"-",0)="Dead",
        _xlfn.XLOOKUP(A1141,Table10[Tag Number],Table10[Status],"-",0)="Dead",
        _xlfn.XLOOKUP(A1141,Table11[Tag Number],Table11[Status],"-",0)="Dead",
        _xlfn.XLOOKUP(A1141,Table8[Tag Number],Table8[Status],"-",0)="Dead"),"Dead",
     OR(_xlfn.XLOOKUP(A1141,Table11[Tag Number],Table11[Status],"-",0)="Alive",
        _xlfn.XLOOKUP(A1141,Table10[Tag Number],Table10[Status],"-",0)="Alive",
        _xlfn.XLOOKUP(A1141,Table9[Tag Number],Table9[Status],"-",0)="Alive",
        _xlfn.XLOOKUP(A1141,Table8[Tag Number],Table8[Status],"-",0)="Alive"),"Alive",
     OR(_xlfn.XLOOKUP(A1141,Table9[Tag Number],Table9[Status],"-",0)="-",
        _xlfn.XLOOKUP(A1141,Table10[Tag Number],Table10[Status],"-",0)="-",
        _xlfn.XLOOKUP(A1141,Table11[Tag Number],Table11[Status],"-",0)="-",
        _xlfn.XLOOKUP(A1141,Table8[Tag Number],Table8[Status],"-",0)="-"),
   "-")</f>
        <v>Alive</v>
      </c>
      <c r="I1141" s="88" t="str">
        <f>IF((_xlfn.XLOOKUP(B1141,[2]Sheet1!$A$2:$A$198,[2]Sheet1!$B$2:$B$198,"-",0)="Glade"),"Out","No")</f>
        <v>No</v>
      </c>
      <c r="J1141" s="90"/>
      <c r="K1141" s="91"/>
      <c r="L1141" s="91"/>
      <c r="M1141" s="91"/>
      <c r="N1141" s="92"/>
      <c r="O1141" s="89"/>
      <c r="R1141" t="b">
        <f t="shared" si="36"/>
        <v>0</v>
      </c>
    </row>
    <row r="1142" spans="1:18" ht="15" thickBot="1" x14ac:dyDescent="0.35">
      <c r="A1142" s="2" t="s">
        <v>1964</v>
      </c>
      <c r="B1142" s="2" t="s">
        <v>1145</v>
      </c>
      <c r="C1142" s="84">
        <f>IF(COUNTIF(Table8[Tag Number], A1142), 1, 0)</f>
        <v>0</v>
      </c>
      <c r="D1142" s="85">
        <f>IF(COUNTIF(Table9[Tag Number], A1142), 1, 0)</f>
        <v>0</v>
      </c>
      <c r="E1142" s="86">
        <f>IF(COUNTIF(Table10[Tag Number], A1142), 1, 0)</f>
        <v>0</v>
      </c>
      <c r="F1142" s="86">
        <f>IF(COUNTIF(Table11[Tag Number], A1142), 1, 0)</f>
        <v>0</v>
      </c>
      <c r="G1142" s="87">
        <f t="shared" si="37"/>
        <v>0</v>
      </c>
      <c r="H1142" s="88" t="str" cm="1">
        <f t="array" ref="H1142">_xlfn.IFS(OR(_xlfn.XLOOKUP(A1142,Table9[Tag Number],Table9[Status],"-",0)="Dead",
        _xlfn.XLOOKUP(A1142,Table10[Tag Number],Table10[Status],"-",0)="Dead",
        _xlfn.XLOOKUP(A1142,Table11[Tag Number],Table11[Status],"-",0)="Dead",
        _xlfn.XLOOKUP(A1142,Table8[Tag Number],Table8[Status],"-",0)="Dead"),"Dead",
     OR(_xlfn.XLOOKUP(A1142,Table11[Tag Number],Table11[Status],"-",0)="Alive",
        _xlfn.XLOOKUP(A1142,Table10[Tag Number],Table10[Status],"-",0)="Alive",
        _xlfn.XLOOKUP(A1142,Table9[Tag Number],Table9[Status],"-",0)="Alive",
        _xlfn.XLOOKUP(A1142,Table8[Tag Number],Table8[Status],"-",0)="Alive"),"Alive",
     OR(_xlfn.XLOOKUP(A1142,Table9[Tag Number],Table9[Status],"-",0)="-",
        _xlfn.XLOOKUP(A1142,Table10[Tag Number],Table10[Status],"-",0)="-",
        _xlfn.XLOOKUP(A1142,Table11[Tag Number],Table11[Status],"-",0)="-",
        _xlfn.XLOOKUP(A1142,Table8[Tag Number],Table8[Status],"-",0)="-"),
   "-")</f>
        <v>-</v>
      </c>
      <c r="I1142" s="88" t="str">
        <f>IF((_xlfn.XLOOKUP(B1142,[2]Sheet1!$A$2:$A$198,[2]Sheet1!$B$2:$B$198,"-",0)="Glade"),"Out","No")</f>
        <v>No</v>
      </c>
      <c r="J1142" s="90"/>
      <c r="K1142" s="91"/>
      <c r="L1142" s="91"/>
      <c r="M1142" s="91"/>
      <c r="N1142" s="92"/>
      <c r="O1142" s="89"/>
      <c r="R1142" t="b">
        <f t="shared" si="36"/>
        <v>0</v>
      </c>
    </row>
    <row r="1143" spans="1:18" ht="15" thickBot="1" x14ac:dyDescent="0.35">
      <c r="A1143" s="3" t="s">
        <v>886</v>
      </c>
      <c r="B1143" s="3" t="s">
        <v>1137</v>
      </c>
      <c r="C1143" s="84">
        <f>IF(COUNTIF(Table8[Tag Number], A1143), 1, 0)</f>
        <v>0</v>
      </c>
      <c r="D1143" s="85">
        <f>IF(COUNTIF(Table9[Tag Number], A1143), 1, 0)</f>
        <v>0</v>
      </c>
      <c r="E1143" s="86">
        <f>IF(COUNTIF(Table10[Tag Number], A1143), 1, 0)</f>
        <v>0</v>
      </c>
      <c r="F1143" s="86">
        <f>IF(COUNTIF(Table11[Tag Number], A1143), 1, 0)</f>
        <v>1</v>
      </c>
      <c r="G1143" s="87">
        <f t="shared" si="37"/>
        <v>1</v>
      </c>
      <c r="H1143" s="88" t="str" cm="1">
        <f t="array" ref="H1143">_xlfn.IFS(OR(_xlfn.XLOOKUP(A1143,Table9[Tag Number],Table9[Status],"-",0)="Dead",
        _xlfn.XLOOKUP(A1143,Table10[Tag Number],Table10[Status],"-",0)="Dead",
        _xlfn.XLOOKUP(A1143,Table11[Tag Number],Table11[Status],"-",0)="Dead",
        _xlfn.XLOOKUP(A1143,Table8[Tag Number],Table8[Status],"-",0)="Dead"),"Dead",
     OR(_xlfn.XLOOKUP(A1143,Table11[Tag Number],Table11[Status],"-",0)="Alive",
        _xlfn.XLOOKUP(A1143,Table10[Tag Number],Table10[Status],"-",0)="Alive",
        _xlfn.XLOOKUP(A1143,Table9[Tag Number],Table9[Status],"-",0)="Alive",
        _xlfn.XLOOKUP(A1143,Table8[Tag Number],Table8[Status],"-",0)="Alive"),"Alive",
     OR(_xlfn.XLOOKUP(A1143,Table9[Tag Number],Table9[Status],"-",0)="-",
        _xlfn.XLOOKUP(A1143,Table10[Tag Number],Table10[Status],"-",0)="-",
        _xlfn.XLOOKUP(A1143,Table11[Tag Number],Table11[Status],"-",0)="-",
        _xlfn.XLOOKUP(A1143,Table8[Tag Number],Table8[Status],"-",0)="-"),
   "-")</f>
        <v>Alive</v>
      </c>
      <c r="I1143" s="88" t="str">
        <f>IF((_xlfn.XLOOKUP(B1143,[2]Sheet1!$A$2:$A$198,[2]Sheet1!$B$2:$B$198,"-",0)="Glade"),"Out","No")</f>
        <v>No</v>
      </c>
      <c r="J1143" s="90"/>
      <c r="K1143" s="91"/>
      <c r="L1143" s="91"/>
      <c r="M1143" s="91"/>
      <c r="N1143" s="92"/>
      <c r="O1143" s="89"/>
      <c r="R1143" t="b">
        <f t="shared" si="36"/>
        <v>0</v>
      </c>
    </row>
    <row r="1144" spans="1:18" ht="15" thickBot="1" x14ac:dyDescent="0.35">
      <c r="A1144" s="2" t="s">
        <v>856</v>
      </c>
      <c r="B1144" s="2" t="s">
        <v>1137</v>
      </c>
      <c r="C1144" s="84">
        <f>IF(COUNTIF(Table8[Tag Number], A1144), 1, 0)</f>
        <v>0</v>
      </c>
      <c r="D1144" s="85">
        <f>IF(COUNTIF(Table9[Tag Number], A1144), 1, 0)</f>
        <v>0</v>
      </c>
      <c r="E1144" s="86">
        <f>IF(COUNTIF(Table10[Tag Number], A1144), 1, 0)</f>
        <v>0</v>
      </c>
      <c r="F1144" s="86">
        <f>IF(COUNTIF(Table11[Tag Number], A1144), 1, 0)</f>
        <v>1</v>
      </c>
      <c r="G1144" s="87">
        <f t="shared" si="37"/>
        <v>1</v>
      </c>
      <c r="H1144" s="88" t="str" cm="1">
        <f t="array" ref="H1144">_xlfn.IFS(OR(_xlfn.XLOOKUP(A1144,Table9[Tag Number],Table9[Status],"-",0)="Dead",
        _xlfn.XLOOKUP(A1144,Table10[Tag Number],Table10[Status],"-",0)="Dead",
        _xlfn.XLOOKUP(A1144,Table11[Tag Number],Table11[Status],"-",0)="Dead",
        _xlfn.XLOOKUP(A1144,Table8[Tag Number],Table8[Status],"-",0)="Dead"),"Dead",
     OR(_xlfn.XLOOKUP(A1144,Table11[Tag Number],Table11[Status],"-",0)="Alive",
        _xlfn.XLOOKUP(A1144,Table10[Tag Number],Table10[Status],"-",0)="Alive",
        _xlfn.XLOOKUP(A1144,Table9[Tag Number],Table9[Status],"-",0)="Alive",
        _xlfn.XLOOKUP(A1144,Table8[Tag Number],Table8[Status],"-",0)="Alive"),"Alive",
     OR(_xlfn.XLOOKUP(A1144,Table9[Tag Number],Table9[Status],"-",0)="-",
        _xlfn.XLOOKUP(A1144,Table10[Tag Number],Table10[Status],"-",0)="-",
        _xlfn.XLOOKUP(A1144,Table11[Tag Number],Table11[Status],"-",0)="-",
        _xlfn.XLOOKUP(A1144,Table8[Tag Number],Table8[Status],"-",0)="-"),
   "-")</f>
        <v>Alive</v>
      </c>
      <c r="I1144" s="88" t="str">
        <f>IF((_xlfn.XLOOKUP(B1144,[2]Sheet1!$A$2:$A$198,[2]Sheet1!$B$2:$B$198,"-",0)="Glade"),"Out","No")</f>
        <v>No</v>
      </c>
      <c r="J1144" s="90"/>
      <c r="K1144" s="91"/>
      <c r="L1144" s="91"/>
      <c r="M1144" s="91"/>
      <c r="N1144" s="92"/>
      <c r="O1144" s="89"/>
      <c r="R1144" t="b">
        <f t="shared" si="36"/>
        <v>0</v>
      </c>
    </row>
    <row r="1145" spans="1:18" ht="15" thickBot="1" x14ac:dyDescent="0.35">
      <c r="A1145" s="3" t="s">
        <v>355</v>
      </c>
      <c r="B1145" s="3" t="s">
        <v>1137</v>
      </c>
      <c r="C1145" s="84">
        <f>IF(COUNTIF(Table8[Tag Number], A1145), 1, 0)</f>
        <v>1</v>
      </c>
      <c r="D1145" s="85">
        <f>IF(COUNTIF(Table9[Tag Number], A1145), 1, 0)</f>
        <v>0</v>
      </c>
      <c r="E1145" s="86">
        <f>IF(COUNTIF(Table10[Tag Number], A1145), 1, 0)</f>
        <v>0</v>
      </c>
      <c r="F1145" s="86">
        <f>IF(COUNTIF(Table11[Tag Number], A1145), 1, 0)</f>
        <v>0</v>
      </c>
      <c r="G1145" s="87">
        <f t="shared" si="37"/>
        <v>1</v>
      </c>
      <c r="H1145" s="88" t="str" cm="1">
        <f t="array" ref="H1145">_xlfn.IFS(OR(_xlfn.XLOOKUP(A1145,Table9[Tag Number],Table9[Status],"-",0)="Dead",
        _xlfn.XLOOKUP(A1145,Table10[Tag Number],Table10[Status],"-",0)="Dead",
        _xlfn.XLOOKUP(A1145,Table11[Tag Number],Table11[Status],"-",0)="Dead",
        _xlfn.XLOOKUP(A1145,Table8[Tag Number],Table8[Status],"-",0)="Dead"),"Dead",
     OR(_xlfn.XLOOKUP(A1145,Table11[Tag Number],Table11[Status],"-",0)="Alive",
        _xlfn.XLOOKUP(A1145,Table10[Tag Number],Table10[Status],"-",0)="Alive",
        _xlfn.XLOOKUP(A1145,Table9[Tag Number],Table9[Status],"-",0)="Alive",
        _xlfn.XLOOKUP(A1145,Table8[Tag Number],Table8[Status],"-",0)="Alive"),"Alive",
     OR(_xlfn.XLOOKUP(A1145,Table9[Tag Number],Table9[Status],"-",0)="-",
        _xlfn.XLOOKUP(A1145,Table10[Tag Number],Table10[Status],"-",0)="-",
        _xlfn.XLOOKUP(A1145,Table11[Tag Number],Table11[Status],"-",0)="-",
        _xlfn.XLOOKUP(A1145,Table8[Tag Number],Table8[Status],"-",0)="-"),
   "-")</f>
        <v>Dead</v>
      </c>
      <c r="I1145" s="88" t="str">
        <f>IF((_xlfn.XLOOKUP(B1145,[2]Sheet1!$A$2:$A$198,[2]Sheet1!$B$2:$B$198,"-",0)="Glade"),"Out","No")</f>
        <v>No</v>
      </c>
      <c r="J1145" s="90"/>
      <c r="K1145" s="91"/>
      <c r="L1145" s="91"/>
      <c r="M1145" s="91"/>
      <c r="N1145" s="92"/>
      <c r="O1145" s="89"/>
      <c r="R1145" t="b">
        <f t="shared" si="36"/>
        <v>0</v>
      </c>
    </row>
    <row r="1146" spans="1:18" ht="15" thickBot="1" x14ac:dyDescent="0.35">
      <c r="A1146" s="2" t="s">
        <v>951</v>
      </c>
      <c r="B1146" s="2" t="s">
        <v>1137</v>
      </c>
      <c r="C1146" s="84">
        <f>IF(COUNTIF(Table8[Tag Number], A1146), 1, 0)</f>
        <v>0</v>
      </c>
      <c r="D1146" s="85">
        <f>IF(COUNTIF(Table9[Tag Number], A1146), 1, 0)</f>
        <v>0</v>
      </c>
      <c r="E1146" s="86">
        <f>IF(COUNTIF(Table10[Tag Number], A1146), 1, 0)</f>
        <v>0</v>
      </c>
      <c r="F1146" s="86">
        <f>IF(COUNTIF(Table11[Tag Number], A1146), 1, 0)</f>
        <v>1</v>
      </c>
      <c r="G1146" s="87">
        <f t="shared" si="37"/>
        <v>1</v>
      </c>
      <c r="H1146" s="88" t="str" cm="1">
        <f t="array" ref="H1146">_xlfn.IFS(OR(_xlfn.XLOOKUP(A1146,Table9[Tag Number],Table9[Status],"-",0)="Dead",
        _xlfn.XLOOKUP(A1146,Table10[Tag Number],Table10[Status],"-",0)="Dead",
        _xlfn.XLOOKUP(A1146,Table11[Tag Number],Table11[Status],"-",0)="Dead",
        _xlfn.XLOOKUP(A1146,Table8[Tag Number],Table8[Status],"-",0)="Dead"),"Dead",
     OR(_xlfn.XLOOKUP(A1146,Table11[Tag Number],Table11[Status],"-",0)="Alive",
        _xlfn.XLOOKUP(A1146,Table10[Tag Number],Table10[Status],"-",0)="Alive",
        _xlfn.XLOOKUP(A1146,Table9[Tag Number],Table9[Status],"-",0)="Alive",
        _xlfn.XLOOKUP(A1146,Table8[Tag Number],Table8[Status],"-",0)="Alive"),"Alive",
     OR(_xlfn.XLOOKUP(A1146,Table9[Tag Number],Table9[Status],"-",0)="-",
        _xlfn.XLOOKUP(A1146,Table10[Tag Number],Table10[Status],"-",0)="-",
        _xlfn.XLOOKUP(A1146,Table11[Tag Number],Table11[Status],"-",0)="-",
        _xlfn.XLOOKUP(A1146,Table8[Tag Number],Table8[Status],"-",0)="-"),
   "-")</f>
        <v>Alive</v>
      </c>
      <c r="I1146" s="88" t="str">
        <f>IF((_xlfn.XLOOKUP(B1146,[2]Sheet1!$A$2:$A$198,[2]Sheet1!$B$2:$B$198,"-",0)="Glade"),"Out","No")</f>
        <v>No</v>
      </c>
      <c r="J1146" s="90"/>
      <c r="K1146" s="91"/>
      <c r="L1146" s="91"/>
      <c r="M1146" s="91"/>
      <c r="N1146" s="92"/>
      <c r="O1146" s="89"/>
      <c r="R1146" t="b">
        <f t="shared" si="36"/>
        <v>0</v>
      </c>
    </row>
    <row r="1147" spans="1:18" ht="15" thickBot="1" x14ac:dyDescent="0.35">
      <c r="A1147" s="3" t="s">
        <v>410</v>
      </c>
      <c r="B1147" s="3" t="s">
        <v>1137</v>
      </c>
      <c r="C1147" s="84">
        <f>IF(COUNTIF(Table8[Tag Number], A1147), 1, 0)</f>
        <v>0</v>
      </c>
      <c r="D1147" s="85">
        <f>IF(COUNTIF(Table9[Tag Number], A1147), 1, 0)</f>
        <v>1</v>
      </c>
      <c r="E1147" s="86">
        <f>IF(COUNTIF(Table10[Tag Number], A1147), 1, 0)</f>
        <v>0</v>
      </c>
      <c r="F1147" s="86">
        <f>IF(COUNTIF(Table11[Tag Number], A1147), 1, 0)</f>
        <v>0</v>
      </c>
      <c r="G1147" s="87">
        <f t="shared" si="37"/>
        <v>1</v>
      </c>
      <c r="H1147" s="88" t="str" cm="1">
        <f t="array" ref="H1147">_xlfn.IFS(OR(_xlfn.XLOOKUP(A1147,Table9[Tag Number],Table9[Status],"-",0)="Dead",
        _xlfn.XLOOKUP(A1147,Table10[Tag Number],Table10[Status],"-",0)="Dead",
        _xlfn.XLOOKUP(A1147,Table11[Tag Number],Table11[Status],"-",0)="Dead",
        _xlfn.XLOOKUP(A1147,Table8[Tag Number],Table8[Status],"-",0)="Dead"),"Dead",
     OR(_xlfn.XLOOKUP(A1147,Table11[Tag Number],Table11[Status],"-",0)="Alive",
        _xlfn.XLOOKUP(A1147,Table10[Tag Number],Table10[Status],"-",0)="Alive",
        _xlfn.XLOOKUP(A1147,Table9[Tag Number],Table9[Status],"-",0)="Alive",
        _xlfn.XLOOKUP(A1147,Table8[Tag Number],Table8[Status],"-",0)="Alive"),"Alive",
     OR(_xlfn.XLOOKUP(A1147,Table9[Tag Number],Table9[Status],"-",0)="-",
        _xlfn.XLOOKUP(A1147,Table10[Tag Number],Table10[Status],"-",0)="-",
        _xlfn.XLOOKUP(A1147,Table11[Tag Number],Table11[Status],"-",0)="-",
        _xlfn.XLOOKUP(A1147,Table8[Tag Number],Table8[Status],"-",0)="-"),
   "-")</f>
        <v>Alive</v>
      </c>
      <c r="I1147" s="88" t="str">
        <f>IF((_xlfn.XLOOKUP(B1147,[2]Sheet1!$A$2:$A$198,[2]Sheet1!$B$2:$B$198,"-",0)="Glade"),"Out","No")</f>
        <v>No</v>
      </c>
      <c r="J1147" s="90"/>
      <c r="K1147" s="91"/>
      <c r="L1147" s="91"/>
      <c r="M1147" s="91"/>
      <c r="N1147" s="92"/>
      <c r="O1147" s="89"/>
      <c r="R1147" t="b">
        <f t="shared" si="36"/>
        <v>0</v>
      </c>
    </row>
    <row r="1148" spans="1:18" ht="15" thickBot="1" x14ac:dyDescent="0.35">
      <c r="A1148" s="2" t="s">
        <v>1965</v>
      </c>
      <c r="B1148" s="2" t="s">
        <v>1145</v>
      </c>
      <c r="C1148" s="84">
        <f>IF(COUNTIF(Table8[Tag Number], A1148), 1, 0)</f>
        <v>0</v>
      </c>
      <c r="D1148" s="85">
        <f>IF(COUNTIF(Table9[Tag Number], A1148), 1, 0)</f>
        <v>0</v>
      </c>
      <c r="E1148" s="86">
        <f>IF(COUNTIF(Table10[Tag Number], A1148), 1, 0)</f>
        <v>0</v>
      </c>
      <c r="F1148" s="86">
        <f>IF(COUNTIF(Table11[Tag Number], A1148), 1, 0)</f>
        <v>0</v>
      </c>
      <c r="G1148" s="87">
        <f t="shared" si="37"/>
        <v>0</v>
      </c>
      <c r="H1148" s="88" t="str" cm="1">
        <f t="array" ref="H1148">_xlfn.IFS(OR(_xlfn.XLOOKUP(A1148,Table9[Tag Number],Table9[Status],"-",0)="Dead",
        _xlfn.XLOOKUP(A1148,Table10[Tag Number],Table10[Status],"-",0)="Dead",
        _xlfn.XLOOKUP(A1148,Table11[Tag Number],Table11[Status],"-",0)="Dead",
        _xlfn.XLOOKUP(A1148,Table8[Tag Number],Table8[Status],"-",0)="Dead"),"Dead",
     OR(_xlfn.XLOOKUP(A1148,Table11[Tag Number],Table11[Status],"-",0)="Alive",
        _xlfn.XLOOKUP(A1148,Table10[Tag Number],Table10[Status],"-",0)="Alive",
        _xlfn.XLOOKUP(A1148,Table9[Tag Number],Table9[Status],"-",0)="Alive",
        _xlfn.XLOOKUP(A1148,Table8[Tag Number],Table8[Status],"-",0)="Alive"),"Alive",
     OR(_xlfn.XLOOKUP(A1148,Table9[Tag Number],Table9[Status],"-",0)="-",
        _xlfn.XLOOKUP(A1148,Table10[Tag Number],Table10[Status],"-",0)="-",
        _xlfn.XLOOKUP(A1148,Table11[Tag Number],Table11[Status],"-",0)="-",
        _xlfn.XLOOKUP(A1148,Table8[Tag Number],Table8[Status],"-",0)="-"),
   "-")</f>
        <v>-</v>
      </c>
      <c r="I1148" s="88" t="str">
        <f>IF((_xlfn.XLOOKUP(B1148,[2]Sheet1!$A$2:$A$198,[2]Sheet1!$B$2:$B$198,"-",0)="Glade"),"Out","No")</f>
        <v>No</v>
      </c>
      <c r="J1148" s="90"/>
      <c r="K1148" s="91"/>
      <c r="L1148" s="91"/>
      <c r="M1148" s="91"/>
      <c r="N1148" s="92"/>
      <c r="O1148" s="89"/>
      <c r="R1148" t="b">
        <f t="shared" si="36"/>
        <v>0</v>
      </c>
    </row>
    <row r="1149" spans="1:18" ht="15" thickBot="1" x14ac:dyDescent="0.35">
      <c r="A1149" s="3" t="s">
        <v>1966</v>
      </c>
      <c r="B1149" s="3" t="s">
        <v>1145</v>
      </c>
      <c r="C1149" s="84">
        <f>IF(COUNTIF(Table8[Tag Number], A1149), 1, 0)</f>
        <v>0</v>
      </c>
      <c r="D1149" s="85">
        <f>IF(COUNTIF(Table9[Tag Number], A1149), 1, 0)</f>
        <v>0</v>
      </c>
      <c r="E1149" s="86">
        <f>IF(COUNTIF(Table10[Tag Number], A1149), 1, 0)</f>
        <v>0</v>
      </c>
      <c r="F1149" s="86">
        <f>IF(COUNTIF(Table11[Tag Number], A1149), 1, 0)</f>
        <v>0</v>
      </c>
      <c r="G1149" s="87">
        <f t="shared" si="37"/>
        <v>0</v>
      </c>
      <c r="H1149" s="88" t="str" cm="1">
        <f t="array" ref="H1149">_xlfn.IFS(OR(_xlfn.XLOOKUP(A1149,Table9[Tag Number],Table9[Status],"-",0)="Dead",
        _xlfn.XLOOKUP(A1149,Table10[Tag Number],Table10[Status],"-",0)="Dead",
        _xlfn.XLOOKUP(A1149,Table11[Tag Number],Table11[Status],"-",0)="Dead",
        _xlfn.XLOOKUP(A1149,Table8[Tag Number],Table8[Status],"-",0)="Dead"),"Dead",
     OR(_xlfn.XLOOKUP(A1149,Table11[Tag Number],Table11[Status],"-",0)="Alive",
        _xlfn.XLOOKUP(A1149,Table10[Tag Number],Table10[Status],"-",0)="Alive",
        _xlfn.XLOOKUP(A1149,Table9[Tag Number],Table9[Status],"-",0)="Alive",
        _xlfn.XLOOKUP(A1149,Table8[Tag Number],Table8[Status],"-",0)="Alive"),"Alive",
     OR(_xlfn.XLOOKUP(A1149,Table9[Tag Number],Table9[Status],"-",0)="-",
        _xlfn.XLOOKUP(A1149,Table10[Tag Number],Table10[Status],"-",0)="-",
        _xlfn.XLOOKUP(A1149,Table11[Tag Number],Table11[Status],"-",0)="-",
        _xlfn.XLOOKUP(A1149,Table8[Tag Number],Table8[Status],"-",0)="-"),
   "-")</f>
        <v>-</v>
      </c>
      <c r="I1149" s="88" t="str">
        <f>IF((_xlfn.XLOOKUP(B1149,[2]Sheet1!$A$2:$A$198,[2]Sheet1!$B$2:$B$198,"-",0)="Glade"),"Out","No")</f>
        <v>No</v>
      </c>
      <c r="J1149" s="90"/>
      <c r="K1149" s="91"/>
      <c r="L1149" s="91"/>
      <c r="M1149" s="91"/>
      <c r="N1149" s="92"/>
      <c r="O1149" s="89"/>
      <c r="R1149" t="b">
        <f t="shared" si="36"/>
        <v>0</v>
      </c>
    </row>
    <row r="1150" spans="1:18" ht="15" thickBot="1" x14ac:dyDescent="0.35">
      <c r="A1150" s="2" t="s">
        <v>1967</v>
      </c>
      <c r="B1150" s="2" t="s">
        <v>1145</v>
      </c>
      <c r="C1150" s="84">
        <f>IF(COUNTIF(Table8[Tag Number], A1150), 1, 0)</f>
        <v>0</v>
      </c>
      <c r="D1150" s="85">
        <f>IF(COUNTIF(Table9[Tag Number], A1150), 1, 0)</f>
        <v>1</v>
      </c>
      <c r="E1150" s="86">
        <f>IF(COUNTIF(Table10[Tag Number], A1150), 1, 0)</f>
        <v>0</v>
      </c>
      <c r="F1150" s="86">
        <f>IF(COUNTIF(Table11[Tag Number], A1150), 1, 0)</f>
        <v>0</v>
      </c>
      <c r="G1150" s="87">
        <f t="shared" si="37"/>
        <v>1</v>
      </c>
      <c r="H1150" s="88" t="str" cm="1">
        <f t="array" ref="H1150">_xlfn.IFS(OR(_xlfn.XLOOKUP(A1150,Table9[Tag Number],Table9[Status],"-",0)="Dead",
        _xlfn.XLOOKUP(A1150,Table10[Tag Number],Table10[Status],"-",0)="Dead",
        _xlfn.XLOOKUP(A1150,Table11[Tag Number],Table11[Status],"-",0)="Dead",
        _xlfn.XLOOKUP(A1150,Table8[Tag Number],Table8[Status],"-",0)="Dead"),"Dead",
     OR(_xlfn.XLOOKUP(A1150,Table11[Tag Number],Table11[Status],"-",0)="Alive",
        _xlfn.XLOOKUP(A1150,Table10[Tag Number],Table10[Status],"-",0)="Alive",
        _xlfn.XLOOKUP(A1150,Table9[Tag Number],Table9[Status],"-",0)="Alive",
        _xlfn.XLOOKUP(A1150,Table8[Tag Number],Table8[Status],"-",0)="Alive"),"Alive",
     OR(_xlfn.XLOOKUP(A1150,Table9[Tag Number],Table9[Status],"-",0)="-",
        _xlfn.XLOOKUP(A1150,Table10[Tag Number],Table10[Status],"-",0)="-",
        _xlfn.XLOOKUP(A1150,Table11[Tag Number],Table11[Status],"-",0)="-",
        _xlfn.XLOOKUP(A1150,Table8[Tag Number],Table8[Status],"-",0)="-"),
   "-")</f>
        <v>Alive</v>
      </c>
      <c r="I1150" s="88" t="str">
        <f>IF((_xlfn.XLOOKUP(B1150,[2]Sheet1!$A$2:$A$198,[2]Sheet1!$B$2:$B$198,"-",0)="Glade"),"Out","No")</f>
        <v>No</v>
      </c>
      <c r="J1150" s="90"/>
      <c r="K1150" s="91"/>
      <c r="L1150" s="91"/>
      <c r="M1150" s="91"/>
      <c r="N1150" s="92"/>
      <c r="O1150" s="89"/>
      <c r="R1150" t="b">
        <f t="shared" si="36"/>
        <v>0</v>
      </c>
    </row>
    <row r="1151" spans="1:18" ht="15" thickBot="1" x14ac:dyDescent="0.35">
      <c r="A1151" s="3" t="s">
        <v>1968</v>
      </c>
      <c r="B1151" s="3" t="s">
        <v>1145</v>
      </c>
      <c r="C1151" s="84">
        <f>IF(COUNTIF(Table8[Tag Number], A1151), 1, 0)</f>
        <v>0</v>
      </c>
      <c r="D1151" s="85">
        <f>IF(COUNTIF(Table9[Tag Number], A1151), 1, 0)</f>
        <v>0</v>
      </c>
      <c r="E1151" s="86">
        <f>IF(COUNTIF(Table10[Tag Number], A1151), 1, 0)</f>
        <v>0</v>
      </c>
      <c r="F1151" s="86">
        <f>IF(COUNTIF(Table11[Tag Number], A1151), 1, 0)</f>
        <v>0</v>
      </c>
      <c r="G1151" s="87">
        <f t="shared" si="37"/>
        <v>0</v>
      </c>
      <c r="H1151" s="88" t="str" cm="1">
        <f t="array" ref="H1151">_xlfn.IFS(OR(_xlfn.XLOOKUP(A1151,Table9[Tag Number],Table9[Status],"-",0)="Dead",
        _xlfn.XLOOKUP(A1151,Table10[Tag Number],Table10[Status],"-",0)="Dead",
        _xlfn.XLOOKUP(A1151,Table11[Tag Number],Table11[Status],"-",0)="Dead",
        _xlfn.XLOOKUP(A1151,Table8[Tag Number],Table8[Status],"-",0)="Dead"),"Dead",
     OR(_xlfn.XLOOKUP(A1151,Table11[Tag Number],Table11[Status],"-",0)="Alive",
        _xlfn.XLOOKUP(A1151,Table10[Tag Number],Table10[Status],"-",0)="Alive",
        _xlfn.XLOOKUP(A1151,Table9[Tag Number],Table9[Status],"-",0)="Alive",
        _xlfn.XLOOKUP(A1151,Table8[Tag Number],Table8[Status],"-",0)="Alive"),"Alive",
     OR(_xlfn.XLOOKUP(A1151,Table9[Tag Number],Table9[Status],"-",0)="-",
        _xlfn.XLOOKUP(A1151,Table10[Tag Number],Table10[Status],"-",0)="-",
        _xlfn.XLOOKUP(A1151,Table11[Tag Number],Table11[Status],"-",0)="-",
        _xlfn.XLOOKUP(A1151,Table8[Tag Number],Table8[Status],"-",0)="-"),
   "-")</f>
        <v>-</v>
      </c>
      <c r="I1151" s="88" t="str">
        <f>IF((_xlfn.XLOOKUP(B1151,[2]Sheet1!$A$2:$A$198,[2]Sheet1!$B$2:$B$198,"-",0)="Glade"),"Out","No")</f>
        <v>No</v>
      </c>
      <c r="J1151" s="90"/>
      <c r="K1151" s="91"/>
      <c r="L1151" s="91"/>
      <c r="M1151" s="91"/>
      <c r="N1151" s="92"/>
      <c r="O1151" s="89"/>
      <c r="R1151" t="b">
        <f t="shared" si="36"/>
        <v>0</v>
      </c>
    </row>
    <row r="1152" spans="1:18" ht="15" thickBot="1" x14ac:dyDescent="0.35">
      <c r="A1152" s="2" t="s">
        <v>460</v>
      </c>
      <c r="B1152" s="2" t="s">
        <v>1137</v>
      </c>
      <c r="C1152" s="84">
        <f>IF(COUNTIF(Table8[Tag Number], A1152), 1, 0)</f>
        <v>1</v>
      </c>
      <c r="D1152" s="85">
        <f>IF(COUNTIF(Table9[Tag Number], A1152), 1, 0)</f>
        <v>1</v>
      </c>
      <c r="E1152" s="86">
        <f>IF(COUNTIF(Table10[Tag Number], A1152), 1, 0)</f>
        <v>0</v>
      </c>
      <c r="F1152" s="86">
        <f>IF(COUNTIF(Table11[Tag Number], A1152), 1, 0)</f>
        <v>0</v>
      </c>
      <c r="G1152" s="87">
        <f t="shared" si="37"/>
        <v>2</v>
      </c>
      <c r="H1152" s="88" t="str" cm="1">
        <f t="array" ref="H1152">_xlfn.IFS(OR(_xlfn.XLOOKUP(A1152,Table9[Tag Number],Table9[Status],"-",0)="Dead",
        _xlfn.XLOOKUP(A1152,Table10[Tag Number],Table10[Status],"-",0)="Dead",
        _xlfn.XLOOKUP(A1152,Table11[Tag Number],Table11[Status],"-",0)="Dead",
        _xlfn.XLOOKUP(A1152,Table8[Tag Number],Table8[Status],"-",0)="Dead"),"Dead",
     OR(_xlfn.XLOOKUP(A1152,Table11[Tag Number],Table11[Status],"-",0)="Alive",
        _xlfn.XLOOKUP(A1152,Table10[Tag Number],Table10[Status],"-",0)="Alive",
        _xlfn.XLOOKUP(A1152,Table9[Tag Number],Table9[Status],"-",0)="Alive",
        _xlfn.XLOOKUP(A1152,Table8[Tag Number],Table8[Status],"-",0)="Alive"),"Alive",
     OR(_xlfn.XLOOKUP(A1152,Table9[Tag Number],Table9[Status],"-",0)="-",
        _xlfn.XLOOKUP(A1152,Table10[Tag Number],Table10[Status],"-",0)="-",
        _xlfn.XLOOKUP(A1152,Table11[Tag Number],Table11[Status],"-",0)="-",
        _xlfn.XLOOKUP(A1152,Table8[Tag Number],Table8[Status],"-",0)="-"),
   "-")</f>
        <v>Alive</v>
      </c>
      <c r="I1152" s="88" t="str">
        <f>IF((_xlfn.XLOOKUP(B1152,[2]Sheet1!$A$2:$A$198,[2]Sheet1!$B$2:$B$198,"-",0)="Glade"),"Out","No")</f>
        <v>No</v>
      </c>
      <c r="J1152" s="90"/>
      <c r="K1152" s="91"/>
      <c r="L1152" s="91"/>
      <c r="M1152" s="91"/>
      <c r="N1152" s="92"/>
      <c r="O1152" s="89"/>
      <c r="R1152" t="str">
        <f t="shared" si="36"/>
        <v>C161</v>
      </c>
    </row>
    <row r="1153" spans="1:18" ht="15" thickBot="1" x14ac:dyDescent="0.35">
      <c r="A1153" s="3" t="s">
        <v>1969</v>
      </c>
      <c r="B1153" s="3" t="s">
        <v>1137</v>
      </c>
      <c r="C1153" s="84">
        <f>IF(COUNTIF(Table8[Tag Number], A1153), 1, 0)</f>
        <v>0</v>
      </c>
      <c r="D1153" s="85">
        <f>IF(COUNTIF(Table9[Tag Number], A1153), 1, 0)</f>
        <v>0</v>
      </c>
      <c r="E1153" s="86">
        <f>IF(COUNTIF(Table10[Tag Number], A1153), 1, 0)</f>
        <v>0</v>
      </c>
      <c r="F1153" s="86">
        <f>IF(COUNTIF(Table11[Tag Number], A1153), 1, 0)</f>
        <v>0</v>
      </c>
      <c r="G1153" s="87">
        <f t="shared" si="37"/>
        <v>0</v>
      </c>
      <c r="H1153" s="88" t="str" cm="1">
        <f t="array" ref="H1153">_xlfn.IFS(OR(_xlfn.XLOOKUP(A1153,Table9[Tag Number],Table9[Status],"-",0)="Dead",
        _xlfn.XLOOKUP(A1153,Table10[Tag Number],Table10[Status],"-",0)="Dead",
        _xlfn.XLOOKUP(A1153,Table11[Tag Number],Table11[Status],"-",0)="Dead",
        _xlfn.XLOOKUP(A1153,Table8[Tag Number],Table8[Status],"-",0)="Dead"),"Dead",
     OR(_xlfn.XLOOKUP(A1153,Table11[Tag Number],Table11[Status],"-",0)="Alive",
        _xlfn.XLOOKUP(A1153,Table10[Tag Number],Table10[Status],"-",0)="Alive",
        _xlfn.XLOOKUP(A1153,Table9[Tag Number],Table9[Status],"-",0)="Alive",
        _xlfn.XLOOKUP(A1153,Table8[Tag Number],Table8[Status],"-",0)="Alive"),"Alive",
     OR(_xlfn.XLOOKUP(A1153,Table9[Tag Number],Table9[Status],"-",0)="-",
        _xlfn.XLOOKUP(A1153,Table10[Tag Number],Table10[Status],"-",0)="-",
        _xlfn.XLOOKUP(A1153,Table11[Tag Number],Table11[Status],"-",0)="-",
        _xlfn.XLOOKUP(A1153,Table8[Tag Number],Table8[Status],"-",0)="-"),
   "-")</f>
        <v>-</v>
      </c>
      <c r="I1153" s="88" t="str">
        <f>IF((_xlfn.XLOOKUP(B1153,[2]Sheet1!$A$2:$A$198,[2]Sheet1!$B$2:$B$198,"-",0)="Glade"),"Out","No")</f>
        <v>No</v>
      </c>
      <c r="J1153" s="90"/>
      <c r="K1153" s="91"/>
      <c r="L1153" s="91"/>
      <c r="M1153" s="91"/>
      <c r="N1153" s="92"/>
      <c r="O1153" s="89"/>
      <c r="R1153" t="b">
        <f t="shared" si="36"/>
        <v>0</v>
      </c>
    </row>
    <row r="1154" spans="1:18" ht="15" thickBot="1" x14ac:dyDescent="0.35">
      <c r="A1154" s="2" t="s">
        <v>912</v>
      </c>
      <c r="B1154" s="2" t="s">
        <v>1137</v>
      </c>
      <c r="C1154" s="84">
        <f>IF(COUNTIF(Table8[Tag Number], A1154), 1, 0)</f>
        <v>1</v>
      </c>
      <c r="D1154" s="85">
        <f>IF(COUNTIF(Table9[Tag Number], A1154), 1, 0)</f>
        <v>1</v>
      </c>
      <c r="E1154" s="86">
        <f>IF(COUNTIF(Table10[Tag Number], A1154), 1, 0)</f>
        <v>0</v>
      </c>
      <c r="F1154" s="86">
        <f>IF(COUNTIF(Table11[Tag Number], A1154), 1, 0)</f>
        <v>0</v>
      </c>
      <c r="G1154" s="87">
        <f t="shared" si="37"/>
        <v>2</v>
      </c>
      <c r="H1154" s="88" t="str" cm="1">
        <f t="array" ref="H1154">_xlfn.IFS(OR(_xlfn.XLOOKUP(A1154,Table9[Tag Number],Table9[Status],"-",0)="Dead",
        _xlfn.XLOOKUP(A1154,Table10[Tag Number],Table10[Status],"-",0)="Dead",
        _xlfn.XLOOKUP(A1154,Table11[Tag Number],Table11[Status],"-",0)="Dead",
        _xlfn.XLOOKUP(A1154,Table8[Tag Number],Table8[Status],"-",0)="Dead"),"Dead",
     OR(_xlfn.XLOOKUP(A1154,Table11[Tag Number],Table11[Status],"-",0)="Alive",
        _xlfn.XLOOKUP(A1154,Table10[Tag Number],Table10[Status],"-",0)="Alive",
        _xlfn.XLOOKUP(A1154,Table9[Tag Number],Table9[Status],"-",0)="Alive",
        _xlfn.XLOOKUP(A1154,Table8[Tag Number],Table8[Status],"-",0)="Alive"),"Alive",
     OR(_xlfn.XLOOKUP(A1154,Table9[Tag Number],Table9[Status],"-",0)="-",
        _xlfn.XLOOKUP(A1154,Table10[Tag Number],Table10[Status],"-",0)="-",
        _xlfn.XLOOKUP(A1154,Table11[Tag Number],Table11[Status],"-",0)="-",
        _xlfn.XLOOKUP(A1154,Table8[Tag Number],Table8[Status],"-",0)="-"),
   "-")</f>
        <v>Alive</v>
      </c>
      <c r="I1154" s="88" t="str">
        <f>IF((_xlfn.XLOOKUP(B1154,[2]Sheet1!$A$2:$A$198,[2]Sheet1!$B$2:$B$198,"-",0)="Glade"),"Out","No")</f>
        <v>No</v>
      </c>
      <c r="J1154" s="90"/>
      <c r="K1154" s="91"/>
      <c r="L1154" s="91"/>
      <c r="M1154" s="91"/>
      <c r="N1154" s="92"/>
      <c r="O1154" s="89"/>
      <c r="R1154" t="str">
        <f t="shared" si="36"/>
        <v>C163</v>
      </c>
    </row>
    <row r="1155" spans="1:18" ht="15" thickBot="1" x14ac:dyDescent="0.35">
      <c r="A1155" s="3" t="s">
        <v>838</v>
      </c>
      <c r="B1155" s="3" t="s">
        <v>1137</v>
      </c>
      <c r="C1155" s="84">
        <f>IF(COUNTIF(Table8[Tag Number], A1155), 1, 0)</f>
        <v>0</v>
      </c>
      <c r="D1155" s="85">
        <f>IF(COUNTIF(Table9[Tag Number], A1155), 1, 0)</f>
        <v>1</v>
      </c>
      <c r="E1155" s="86">
        <f>IF(COUNTIF(Table10[Tag Number], A1155), 1, 0)</f>
        <v>0</v>
      </c>
      <c r="F1155" s="86">
        <f>IF(COUNTIF(Table11[Tag Number], A1155), 1, 0)</f>
        <v>0</v>
      </c>
      <c r="G1155" s="87">
        <f t="shared" si="37"/>
        <v>1</v>
      </c>
      <c r="H1155" s="88" t="str" cm="1">
        <f t="array" ref="H1155">_xlfn.IFS(OR(_xlfn.XLOOKUP(A1155,Table9[Tag Number],Table9[Status],"-",0)="Dead",
        _xlfn.XLOOKUP(A1155,Table10[Tag Number],Table10[Status],"-",0)="Dead",
        _xlfn.XLOOKUP(A1155,Table11[Tag Number],Table11[Status],"-",0)="Dead",
        _xlfn.XLOOKUP(A1155,Table8[Tag Number],Table8[Status],"-",0)="Dead"),"Dead",
     OR(_xlfn.XLOOKUP(A1155,Table11[Tag Number],Table11[Status],"-",0)="Alive",
        _xlfn.XLOOKUP(A1155,Table10[Tag Number],Table10[Status],"-",0)="Alive",
        _xlfn.XLOOKUP(A1155,Table9[Tag Number],Table9[Status],"-",0)="Alive",
        _xlfn.XLOOKUP(A1155,Table8[Tag Number],Table8[Status],"-",0)="Alive"),"Alive",
     OR(_xlfn.XLOOKUP(A1155,Table9[Tag Number],Table9[Status],"-",0)="-",
        _xlfn.XLOOKUP(A1155,Table10[Tag Number],Table10[Status],"-",0)="-",
        _xlfn.XLOOKUP(A1155,Table11[Tag Number],Table11[Status],"-",0)="-",
        _xlfn.XLOOKUP(A1155,Table8[Tag Number],Table8[Status],"-",0)="-"),
   "-")</f>
        <v>Alive</v>
      </c>
      <c r="I1155" s="88" t="str">
        <f>IF((_xlfn.XLOOKUP(B1155,[2]Sheet1!$A$2:$A$198,[2]Sheet1!$B$2:$B$198,"-",0)="Glade"),"Out","No")</f>
        <v>No</v>
      </c>
      <c r="J1155" s="90"/>
      <c r="K1155" s="91"/>
      <c r="L1155" s="91"/>
      <c r="M1155" s="91"/>
      <c r="N1155" s="92"/>
      <c r="O1155" s="89"/>
      <c r="R1155" t="b">
        <f t="shared" si="36"/>
        <v>0</v>
      </c>
    </row>
    <row r="1156" spans="1:18" ht="15" thickBot="1" x14ac:dyDescent="0.35">
      <c r="A1156" s="2" t="s">
        <v>1970</v>
      </c>
      <c r="B1156" s="2" t="s">
        <v>1145</v>
      </c>
      <c r="C1156" s="84">
        <f>IF(COUNTIF(Table8[Tag Number], A1156), 1, 0)</f>
        <v>0</v>
      </c>
      <c r="D1156" s="85">
        <f>IF(COUNTIF(Table9[Tag Number], A1156), 1, 0)</f>
        <v>0</v>
      </c>
      <c r="E1156" s="86">
        <f>IF(COUNTIF(Table10[Tag Number], A1156), 1, 0)</f>
        <v>0</v>
      </c>
      <c r="F1156" s="86">
        <f>IF(COUNTIF(Table11[Tag Number], A1156), 1, 0)</f>
        <v>0</v>
      </c>
      <c r="G1156" s="87">
        <f t="shared" si="37"/>
        <v>0</v>
      </c>
      <c r="H1156" s="88" t="str" cm="1">
        <f t="array" ref="H1156">_xlfn.IFS(OR(_xlfn.XLOOKUP(A1156,Table9[Tag Number],Table9[Status],"-",0)="Dead",
        _xlfn.XLOOKUP(A1156,Table10[Tag Number],Table10[Status],"-",0)="Dead",
        _xlfn.XLOOKUP(A1156,Table11[Tag Number],Table11[Status],"-",0)="Dead",
        _xlfn.XLOOKUP(A1156,Table8[Tag Number],Table8[Status],"-",0)="Dead"),"Dead",
     OR(_xlfn.XLOOKUP(A1156,Table11[Tag Number],Table11[Status],"-",0)="Alive",
        _xlfn.XLOOKUP(A1156,Table10[Tag Number],Table10[Status],"-",0)="Alive",
        _xlfn.XLOOKUP(A1156,Table9[Tag Number],Table9[Status],"-",0)="Alive",
        _xlfn.XLOOKUP(A1156,Table8[Tag Number],Table8[Status],"-",0)="Alive"),"Alive",
     OR(_xlfn.XLOOKUP(A1156,Table9[Tag Number],Table9[Status],"-",0)="-",
        _xlfn.XLOOKUP(A1156,Table10[Tag Number],Table10[Status],"-",0)="-",
        _xlfn.XLOOKUP(A1156,Table11[Tag Number],Table11[Status],"-",0)="-",
        _xlfn.XLOOKUP(A1156,Table8[Tag Number],Table8[Status],"-",0)="-"),
   "-")</f>
        <v>-</v>
      </c>
      <c r="I1156" s="88" t="str">
        <f>IF((_xlfn.XLOOKUP(B1156,[2]Sheet1!$A$2:$A$198,[2]Sheet1!$B$2:$B$198,"-",0)="Glade"),"Out","No")</f>
        <v>No</v>
      </c>
      <c r="J1156" s="90"/>
      <c r="K1156" s="91"/>
      <c r="L1156" s="91"/>
      <c r="M1156" s="91"/>
      <c r="N1156" s="92"/>
      <c r="O1156" s="89"/>
      <c r="R1156" t="b">
        <f t="shared" ref="R1156:R1219" si="38">IF(G1156&gt;1,A1156)</f>
        <v>0</v>
      </c>
    </row>
    <row r="1157" spans="1:18" ht="15" thickBot="1" x14ac:dyDescent="0.35">
      <c r="A1157" s="3" t="s">
        <v>1971</v>
      </c>
      <c r="B1157" s="3" t="s">
        <v>1145</v>
      </c>
      <c r="C1157" s="84">
        <f>IF(COUNTIF(Table8[Tag Number], A1157), 1, 0)</f>
        <v>0</v>
      </c>
      <c r="D1157" s="85">
        <f>IF(COUNTIF(Table9[Tag Number], A1157), 1, 0)</f>
        <v>0</v>
      </c>
      <c r="E1157" s="86">
        <f>IF(COUNTIF(Table10[Tag Number], A1157), 1, 0)</f>
        <v>0</v>
      </c>
      <c r="F1157" s="86">
        <f>IF(COUNTIF(Table11[Tag Number], A1157), 1, 0)</f>
        <v>0</v>
      </c>
      <c r="G1157" s="87">
        <f t="shared" ref="G1157:G1220" si="39">SUM(C1157:F1157)</f>
        <v>0</v>
      </c>
      <c r="H1157" s="88" t="str" cm="1">
        <f t="array" ref="H1157">_xlfn.IFS(OR(_xlfn.XLOOKUP(A1157,Table9[Tag Number],Table9[Status],"-",0)="Dead",
        _xlfn.XLOOKUP(A1157,Table10[Tag Number],Table10[Status],"-",0)="Dead",
        _xlfn.XLOOKUP(A1157,Table11[Tag Number],Table11[Status],"-",0)="Dead",
        _xlfn.XLOOKUP(A1157,Table8[Tag Number],Table8[Status],"-",0)="Dead"),"Dead",
     OR(_xlfn.XLOOKUP(A1157,Table11[Tag Number],Table11[Status],"-",0)="Alive",
        _xlfn.XLOOKUP(A1157,Table10[Tag Number],Table10[Status],"-",0)="Alive",
        _xlfn.XLOOKUP(A1157,Table9[Tag Number],Table9[Status],"-",0)="Alive",
        _xlfn.XLOOKUP(A1157,Table8[Tag Number],Table8[Status],"-",0)="Alive"),"Alive",
     OR(_xlfn.XLOOKUP(A1157,Table9[Tag Number],Table9[Status],"-",0)="-",
        _xlfn.XLOOKUP(A1157,Table10[Tag Number],Table10[Status],"-",0)="-",
        _xlfn.XLOOKUP(A1157,Table11[Tag Number],Table11[Status],"-",0)="-",
        _xlfn.XLOOKUP(A1157,Table8[Tag Number],Table8[Status],"-",0)="-"),
   "-")</f>
        <v>-</v>
      </c>
      <c r="I1157" s="88" t="str">
        <f>IF((_xlfn.XLOOKUP(B1157,[2]Sheet1!$A$2:$A$198,[2]Sheet1!$B$2:$B$198,"-",0)="Glade"),"Out","No")</f>
        <v>No</v>
      </c>
      <c r="J1157" s="90"/>
      <c r="K1157" s="91"/>
      <c r="L1157" s="91"/>
      <c r="M1157" s="91"/>
      <c r="N1157" s="92"/>
      <c r="O1157" s="89"/>
      <c r="R1157" t="b">
        <f t="shared" si="38"/>
        <v>0</v>
      </c>
    </row>
    <row r="1158" spans="1:18" ht="15" thickBot="1" x14ac:dyDescent="0.35">
      <c r="A1158" s="2" t="s">
        <v>422</v>
      </c>
      <c r="B1158" s="2" t="s">
        <v>1137</v>
      </c>
      <c r="C1158" s="84">
        <f>IF(COUNTIF(Table8[Tag Number], A1158), 1, 0)</f>
        <v>1</v>
      </c>
      <c r="D1158" s="85">
        <f>IF(COUNTIF(Table9[Tag Number], A1158), 1, 0)</f>
        <v>1</v>
      </c>
      <c r="E1158" s="86">
        <f>IF(COUNTIF(Table10[Tag Number], A1158), 1, 0)</f>
        <v>1</v>
      </c>
      <c r="F1158" s="86">
        <f>IF(COUNTIF(Table11[Tag Number], A1158), 1, 0)</f>
        <v>0</v>
      </c>
      <c r="G1158" s="87">
        <f t="shared" si="39"/>
        <v>3</v>
      </c>
      <c r="H1158" s="88" t="str" cm="1">
        <f t="array" ref="H1158">_xlfn.IFS(OR(_xlfn.XLOOKUP(A1158,Table9[Tag Number],Table9[Status],"-",0)="Dead",
        _xlfn.XLOOKUP(A1158,Table10[Tag Number],Table10[Status],"-",0)="Dead",
        _xlfn.XLOOKUP(A1158,Table11[Tag Number],Table11[Status],"-",0)="Dead",
        _xlfn.XLOOKUP(A1158,Table8[Tag Number],Table8[Status],"-",0)="Dead"),"Dead",
     OR(_xlfn.XLOOKUP(A1158,Table11[Tag Number],Table11[Status],"-",0)="Alive",
        _xlfn.XLOOKUP(A1158,Table10[Tag Number],Table10[Status],"-",0)="Alive",
        _xlfn.XLOOKUP(A1158,Table9[Tag Number],Table9[Status],"-",0)="Alive",
        _xlfn.XLOOKUP(A1158,Table8[Tag Number],Table8[Status],"-",0)="Alive"),"Alive",
     OR(_xlfn.XLOOKUP(A1158,Table9[Tag Number],Table9[Status],"-",0)="-",
        _xlfn.XLOOKUP(A1158,Table10[Tag Number],Table10[Status],"-",0)="-",
        _xlfn.XLOOKUP(A1158,Table11[Tag Number],Table11[Status],"-",0)="-",
        _xlfn.XLOOKUP(A1158,Table8[Tag Number],Table8[Status],"-",0)="-"),
   "-")</f>
        <v>Alive</v>
      </c>
      <c r="I1158" s="88" t="str">
        <f>IF((_xlfn.XLOOKUP(B1158,[2]Sheet1!$A$2:$A$198,[2]Sheet1!$B$2:$B$198,"-",0)="Glade"),"Out","No")</f>
        <v>No</v>
      </c>
      <c r="J1158" s="90"/>
      <c r="K1158" s="91"/>
      <c r="L1158" s="91"/>
      <c r="M1158" s="91"/>
      <c r="N1158" s="92"/>
      <c r="O1158" s="89"/>
      <c r="R1158" t="str">
        <f t="shared" si="38"/>
        <v>C167</v>
      </c>
    </row>
    <row r="1159" spans="1:18" ht="15" thickBot="1" x14ac:dyDescent="0.35">
      <c r="A1159" s="3" t="s">
        <v>637</v>
      </c>
      <c r="B1159" s="3" t="s">
        <v>1137</v>
      </c>
      <c r="C1159" s="84">
        <f>IF(COUNTIF(Table8[Tag Number], A1159), 1, 0)</f>
        <v>0</v>
      </c>
      <c r="D1159" s="85">
        <f>IF(COUNTIF(Table9[Tag Number], A1159), 1, 0)</f>
        <v>1</v>
      </c>
      <c r="E1159" s="86">
        <f>IF(COUNTIF(Table10[Tag Number], A1159), 1, 0)</f>
        <v>1</v>
      </c>
      <c r="F1159" s="86">
        <f>IF(COUNTIF(Table11[Tag Number], A1159), 1, 0)</f>
        <v>1</v>
      </c>
      <c r="G1159" s="87">
        <f t="shared" si="39"/>
        <v>3</v>
      </c>
      <c r="H1159" s="88" t="str" cm="1">
        <f t="array" ref="H1159">_xlfn.IFS(OR(_xlfn.XLOOKUP(A1159,Table9[Tag Number],Table9[Status],"-",0)="Dead",
        _xlfn.XLOOKUP(A1159,Table10[Tag Number],Table10[Status],"-",0)="Dead",
        _xlfn.XLOOKUP(A1159,Table11[Tag Number],Table11[Status],"-",0)="Dead",
        _xlfn.XLOOKUP(A1159,Table8[Tag Number],Table8[Status],"-",0)="Dead"),"Dead",
     OR(_xlfn.XLOOKUP(A1159,Table11[Tag Number],Table11[Status],"-",0)="Alive",
        _xlfn.XLOOKUP(A1159,Table10[Tag Number],Table10[Status],"-",0)="Alive",
        _xlfn.XLOOKUP(A1159,Table9[Tag Number],Table9[Status],"-",0)="Alive",
        _xlfn.XLOOKUP(A1159,Table8[Tag Number],Table8[Status],"-",0)="Alive"),"Alive",
     OR(_xlfn.XLOOKUP(A1159,Table9[Tag Number],Table9[Status],"-",0)="-",
        _xlfn.XLOOKUP(A1159,Table10[Tag Number],Table10[Status],"-",0)="-",
        _xlfn.XLOOKUP(A1159,Table11[Tag Number],Table11[Status],"-",0)="-",
        _xlfn.XLOOKUP(A1159,Table8[Tag Number],Table8[Status],"-",0)="-"),
   "-")</f>
        <v>Alive</v>
      </c>
      <c r="I1159" s="88" t="str">
        <f>IF((_xlfn.XLOOKUP(B1159,[2]Sheet1!$A$2:$A$198,[2]Sheet1!$B$2:$B$198,"-",0)="Glade"),"Out","No")</f>
        <v>No</v>
      </c>
      <c r="J1159" s="90"/>
      <c r="K1159" s="91"/>
      <c r="L1159" s="91"/>
      <c r="M1159" s="91"/>
      <c r="N1159" s="92"/>
      <c r="O1159" s="89"/>
      <c r="R1159" t="str">
        <f t="shared" si="38"/>
        <v>C168</v>
      </c>
    </row>
    <row r="1160" spans="1:18" ht="15" thickBot="1" x14ac:dyDescent="0.35">
      <c r="A1160" s="2" t="s">
        <v>1972</v>
      </c>
      <c r="B1160" s="2" t="s">
        <v>1137</v>
      </c>
      <c r="C1160" s="84">
        <f>IF(COUNTIF(Table8[Tag Number], A1160), 1, 0)</f>
        <v>0</v>
      </c>
      <c r="D1160" s="85">
        <f>IF(COUNTIF(Table9[Tag Number], A1160), 1, 0)</f>
        <v>0</v>
      </c>
      <c r="E1160" s="86">
        <f>IF(COUNTIF(Table10[Tag Number], A1160), 1, 0)</f>
        <v>0</v>
      </c>
      <c r="F1160" s="86">
        <f>IF(COUNTIF(Table11[Tag Number], A1160), 1, 0)</f>
        <v>0</v>
      </c>
      <c r="G1160" s="87">
        <f t="shared" si="39"/>
        <v>0</v>
      </c>
      <c r="H1160" s="88" t="str" cm="1">
        <f t="array" ref="H1160">_xlfn.IFS(OR(_xlfn.XLOOKUP(A1160,Table9[Tag Number],Table9[Status],"-",0)="Dead",
        _xlfn.XLOOKUP(A1160,Table10[Tag Number],Table10[Status],"-",0)="Dead",
        _xlfn.XLOOKUP(A1160,Table11[Tag Number],Table11[Status],"-",0)="Dead",
        _xlfn.XLOOKUP(A1160,Table8[Tag Number],Table8[Status],"-",0)="Dead"),"Dead",
     OR(_xlfn.XLOOKUP(A1160,Table11[Tag Number],Table11[Status],"-",0)="Alive",
        _xlfn.XLOOKUP(A1160,Table10[Tag Number],Table10[Status],"-",0)="Alive",
        _xlfn.XLOOKUP(A1160,Table9[Tag Number],Table9[Status],"-",0)="Alive",
        _xlfn.XLOOKUP(A1160,Table8[Tag Number],Table8[Status],"-",0)="Alive"),"Alive",
     OR(_xlfn.XLOOKUP(A1160,Table9[Tag Number],Table9[Status],"-",0)="-",
        _xlfn.XLOOKUP(A1160,Table10[Tag Number],Table10[Status],"-",0)="-",
        _xlfn.XLOOKUP(A1160,Table11[Tag Number],Table11[Status],"-",0)="-",
        _xlfn.XLOOKUP(A1160,Table8[Tag Number],Table8[Status],"-",0)="-"),
   "-")</f>
        <v>-</v>
      </c>
      <c r="I1160" s="88" t="str">
        <f>IF((_xlfn.XLOOKUP(B1160,[2]Sheet1!$A$2:$A$198,[2]Sheet1!$B$2:$B$198,"-",0)="Glade"),"Out","No")</f>
        <v>No</v>
      </c>
      <c r="J1160" s="90"/>
      <c r="K1160" s="91"/>
      <c r="L1160" s="91"/>
      <c r="M1160" s="91"/>
      <c r="N1160" s="92"/>
      <c r="O1160" s="89"/>
      <c r="R1160" t="b">
        <f t="shared" si="38"/>
        <v>0</v>
      </c>
    </row>
    <row r="1161" spans="1:18" ht="15" thickBot="1" x14ac:dyDescent="0.35">
      <c r="A1161" s="3" t="s">
        <v>767</v>
      </c>
      <c r="B1161" s="3" t="s">
        <v>1137</v>
      </c>
      <c r="C1161" s="84">
        <f>IF(COUNTIF(Table8[Tag Number], A1161), 1, 0)</f>
        <v>1</v>
      </c>
      <c r="D1161" s="85">
        <f>IF(COUNTIF(Table9[Tag Number], A1161), 1, 0)</f>
        <v>1</v>
      </c>
      <c r="E1161" s="86">
        <f>IF(COUNTIF(Table10[Tag Number], A1161), 1, 0)</f>
        <v>0</v>
      </c>
      <c r="F1161" s="86">
        <f>IF(COUNTIF(Table11[Tag Number], A1161), 1, 0)</f>
        <v>1</v>
      </c>
      <c r="G1161" s="87">
        <f t="shared" si="39"/>
        <v>3</v>
      </c>
      <c r="H1161" s="88" t="str" cm="1">
        <f t="array" ref="H1161">_xlfn.IFS(OR(_xlfn.XLOOKUP(A1161,Table9[Tag Number],Table9[Status],"-",0)="Dead",
        _xlfn.XLOOKUP(A1161,Table10[Tag Number],Table10[Status],"-",0)="Dead",
        _xlfn.XLOOKUP(A1161,Table11[Tag Number],Table11[Status],"-",0)="Dead",
        _xlfn.XLOOKUP(A1161,Table8[Tag Number],Table8[Status],"-",0)="Dead"),"Dead",
     OR(_xlfn.XLOOKUP(A1161,Table11[Tag Number],Table11[Status],"-",0)="Alive",
        _xlfn.XLOOKUP(A1161,Table10[Tag Number],Table10[Status],"-",0)="Alive",
        _xlfn.XLOOKUP(A1161,Table9[Tag Number],Table9[Status],"-",0)="Alive",
        _xlfn.XLOOKUP(A1161,Table8[Tag Number],Table8[Status],"-",0)="Alive"),"Alive",
     OR(_xlfn.XLOOKUP(A1161,Table9[Tag Number],Table9[Status],"-",0)="-",
        _xlfn.XLOOKUP(A1161,Table10[Tag Number],Table10[Status],"-",0)="-",
        _xlfn.XLOOKUP(A1161,Table11[Tag Number],Table11[Status],"-",0)="-",
        _xlfn.XLOOKUP(A1161,Table8[Tag Number],Table8[Status],"-",0)="-"),
   "-")</f>
        <v>Alive</v>
      </c>
      <c r="I1161" s="88" t="str">
        <f>IF((_xlfn.XLOOKUP(B1161,[2]Sheet1!$A$2:$A$198,[2]Sheet1!$B$2:$B$198,"-",0)="Glade"),"Out","No")</f>
        <v>No</v>
      </c>
      <c r="J1161" s="90"/>
      <c r="K1161" s="91"/>
      <c r="L1161" s="91"/>
      <c r="M1161" s="91"/>
      <c r="N1161" s="92"/>
      <c r="O1161" s="89"/>
      <c r="R1161" t="str">
        <f t="shared" si="38"/>
        <v>C170</v>
      </c>
    </row>
    <row r="1162" spans="1:18" ht="15" thickBot="1" x14ac:dyDescent="0.35">
      <c r="A1162" s="2" t="s">
        <v>388</v>
      </c>
      <c r="B1162" s="2" t="s">
        <v>1137</v>
      </c>
      <c r="C1162" s="84">
        <f>IF(COUNTIF(Table8[Tag Number], A1162), 1, 0)</f>
        <v>1</v>
      </c>
      <c r="D1162" s="85">
        <f>IF(COUNTIF(Table9[Tag Number], A1162), 1, 0)</f>
        <v>1</v>
      </c>
      <c r="E1162" s="86">
        <f>IF(COUNTIF(Table10[Tag Number], A1162), 1, 0)</f>
        <v>0</v>
      </c>
      <c r="F1162" s="86">
        <f>IF(COUNTIF(Table11[Tag Number], A1162), 1, 0)</f>
        <v>0</v>
      </c>
      <c r="G1162" s="87">
        <f t="shared" si="39"/>
        <v>2</v>
      </c>
      <c r="H1162" s="88" t="str" cm="1">
        <f t="array" ref="H1162">_xlfn.IFS(OR(_xlfn.XLOOKUP(A1162,Table9[Tag Number],Table9[Status],"-",0)="Dead",
        _xlfn.XLOOKUP(A1162,Table10[Tag Number],Table10[Status],"-",0)="Dead",
        _xlfn.XLOOKUP(A1162,Table11[Tag Number],Table11[Status],"-",0)="Dead",
        _xlfn.XLOOKUP(A1162,Table8[Tag Number],Table8[Status],"-",0)="Dead"),"Dead",
     OR(_xlfn.XLOOKUP(A1162,Table11[Tag Number],Table11[Status],"-",0)="Alive",
        _xlfn.XLOOKUP(A1162,Table10[Tag Number],Table10[Status],"-",0)="Alive",
        _xlfn.XLOOKUP(A1162,Table9[Tag Number],Table9[Status],"-",0)="Alive",
        _xlfn.XLOOKUP(A1162,Table8[Tag Number],Table8[Status],"-",0)="Alive"),"Alive",
     OR(_xlfn.XLOOKUP(A1162,Table9[Tag Number],Table9[Status],"-",0)="-",
        _xlfn.XLOOKUP(A1162,Table10[Tag Number],Table10[Status],"-",0)="-",
        _xlfn.XLOOKUP(A1162,Table11[Tag Number],Table11[Status],"-",0)="-",
        _xlfn.XLOOKUP(A1162,Table8[Tag Number],Table8[Status],"-",0)="-"),
   "-")</f>
        <v>Alive</v>
      </c>
      <c r="I1162" s="88" t="str">
        <f>IF((_xlfn.XLOOKUP(B1162,[2]Sheet1!$A$2:$A$198,[2]Sheet1!$B$2:$B$198,"-",0)="Glade"),"Out","No")</f>
        <v>No</v>
      </c>
      <c r="J1162" s="90"/>
      <c r="K1162" s="91"/>
      <c r="L1162" s="91"/>
      <c r="M1162" s="91"/>
      <c r="N1162" s="92"/>
      <c r="O1162" s="89"/>
      <c r="R1162" t="str">
        <f t="shared" si="38"/>
        <v>C171</v>
      </c>
    </row>
    <row r="1163" spans="1:18" ht="15" thickBot="1" x14ac:dyDescent="0.35">
      <c r="A1163" s="3" t="s">
        <v>695</v>
      </c>
      <c r="B1163" s="3" t="s">
        <v>1137</v>
      </c>
      <c r="C1163" s="84">
        <f>IF(COUNTIF(Table8[Tag Number], A1163), 1, 0)</f>
        <v>1</v>
      </c>
      <c r="D1163" s="85">
        <f>IF(COUNTIF(Table9[Tag Number], A1163), 1, 0)</f>
        <v>1</v>
      </c>
      <c r="E1163" s="86">
        <f>IF(COUNTIF(Table10[Tag Number], A1163), 1, 0)</f>
        <v>0</v>
      </c>
      <c r="F1163" s="86">
        <f>IF(COUNTIF(Table11[Tag Number], A1163), 1, 0)</f>
        <v>0</v>
      </c>
      <c r="G1163" s="87">
        <f t="shared" si="39"/>
        <v>2</v>
      </c>
      <c r="H1163" s="88" t="str" cm="1">
        <f t="array" ref="H1163">_xlfn.IFS(OR(_xlfn.XLOOKUP(A1163,Table9[Tag Number],Table9[Status],"-",0)="Dead",
        _xlfn.XLOOKUP(A1163,Table10[Tag Number],Table10[Status],"-",0)="Dead",
        _xlfn.XLOOKUP(A1163,Table11[Tag Number],Table11[Status],"-",0)="Dead",
        _xlfn.XLOOKUP(A1163,Table8[Tag Number],Table8[Status],"-",0)="Dead"),"Dead",
     OR(_xlfn.XLOOKUP(A1163,Table11[Tag Number],Table11[Status],"-",0)="Alive",
        _xlfn.XLOOKUP(A1163,Table10[Tag Number],Table10[Status],"-",0)="Alive",
        _xlfn.XLOOKUP(A1163,Table9[Tag Number],Table9[Status],"-",0)="Alive",
        _xlfn.XLOOKUP(A1163,Table8[Tag Number],Table8[Status],"-",0)="Alive"),"Alive",
     OR(_xlfn.XLOOKUP(A1163,Table9[Tag Number],Table9[Status],"-",0)="-",
        _xlfn.XLOOKUP(A1163,Table10[Tag Number],Table10[Status],"-",0)="-",
        _xlfn.XLOOKUP(A1163,Table11[Tag Number],Table11[Status],"-",0)="-",
        _xlfn.XLOOKUP(A1163,Table8[Tag Number],Table8[Status],"-",0)="-"),
   "-")</f>
        <v>Alive</v>
      </c>
      <c r="I1163" s="88" t="str">
        <f>IF((_xlfn.XLOOKUP(B1163,[2]Sheet1!$A$2:$A$198,[2]Sheet1!$B$2:$B$198,"-",0)="Glade"),"Out","No")</f>
        <v>No</v>
      </c>
      <c r="J1163" s="90"/>
      <c r="K1163" s="91"/>
      <c r="L1163" s="91"/>
      <c r="M1163" s="91"/>
      <c r="N1163" s="92"/>
      <c r="O1163" s="89"/>
      <c r="R1163" t="str">
        <f t="shared" si="38"/>
        <v>C173</v>
      </c>
    </row>
    <row r="1164" spans="1:18" ht="15" thickBot="1" x14ac:dyDescent="0.35">
      <c r="A1164" s="2" t="s">
        <v>1973</v>
      </c>
      <c r="B1164" s="2" t="s">
        <v>1145</v>
      </c>
      <c r="C1164" s="84">
        <f>IF(COUNTIF(Table8[Tag Number], A1164), 1, 0)</f>
        <v>0</v>
      </c>
      <c r="D1164" s="85">
        <f>IF(COUNTIF(Table9[Tag Number], A1164), 1, 0)</f>
        <v>0</v>
      </c>
      <c r="E1164" s="86">
        <f>IF(COUNTIF(Table10[Tag Number], A1164), 1, 0)</f>
        <v>0</v>
      </c>
      <c r="F1164" s="86">
        <f>IF(COUNTIF(Table11[Tag Number], A1164), 1, 0)</f>
        <v>0</v>
      </c>
      <c r="G1164" s="87">
        <f t="shared" si="39"/>
        <v>0</v>
      </c>
      <c r="H1164" s="88" t="str" cm="1">
        <f t="array" ref="H1164">_xlfn.IFS(OR(_xlfn.XLOOKUP(A1164,Table9[Tag Number],Table9[Status],"-",0)="Dead",
        _xlfn.XLOOKUP(A1164,Table10[Tag Number],Table10[Status],"-",0)="Dead",
        _xlfn.XLOOKUP(A1164,Table11[Tag Number],Table11[Status],"-",0)="Dead",
        _xlfn.XLOOKUP(A1164,Table8[Tag Number],Table8[Status],"-",0)="Dead"),"Dead",
     OR(_xlfn.XLOOKUP(A1164,Table11[Tag Number],Table11[Status],"-",0)="Alive",
        _xlfn.XLOOKUP(A1164,Table10[Tag Number],Table10[Status],"-",0)="Alive",
        _xlfn.XLOOKUP(A1164,Table9[Tag Number],Table9[Status],"-",0)="Alive",
        _xlfn.XLOOKUP(A1164,Table8[Tag Number],Table8[Status],"-",0)="Alive"),"Alive",
     OR(_xlfn.XLOOKUP(A1164,Table9[Tag Number],Table9[Status],"-",0)="-",
        _xlfn.XLOOKUP(A1164,Table10[Tag Number],Table10[Status],"-",0)="-",
        _xlfn.XLOOKUP(A1164,Table11[Tag Number],Table11[Status],"-",0)="-",
        _xlfn.XLOOKUP(A1164,Table8[Tag Number],Table8[Status],"-",0)="-"),
   "-")</f>
        <v>-</v>
      </c>
      <c r="I1164" s="88" t="str">
        <f>IF((_xlfn.XLOOKUP(B1164,[2]Sheet1!$A$2:$A$198,[2]Sheet1!$B$2:$B$198,"-",0)="Glade"),"Out","No")</f>
        <v>No</v>
      </c>
      <c r="J1164" s="90"/>
      <c r="K1164" s="91"/>
      <c r="L1164" s="91"/>
      <c r="M1164" s="91"/>
      <c r="N1164" s="92"/>
      <c r="O1164" s="89"/>
      <c r="R1164" t="b">
        <f t="shared" si="38"/>
        <v>0</v>
      </c>
    </row>
    <row r="1165" spans="1:18" ht="15" thickBot="1" x14ac:dyDescent="0.35">
      <c r="A1165" s="3" t="s">
        <v>203</v>
      </c>
      <c r="B1165" s="3" t="s">
        <v>1145</v>
      </c>
      <c r="C1165" s="84">
        <f>IF(COUNTIF(Table8[Tag Number], A1165), 1, 0)</f>
        <v>0</v>
      </c>
      <c r="D1165" s="85">
        <f>IF(COUNTIF(Table9[Tag Number], A1165), 1, 0)</f>
        <v>0</v>
      </c>
      <c r="E1165" s="86">
        <f>IF(COUNTIF(Table10[Tag Number], A1165), 1, 0)</f>
        <v>0</v>
      </c>
      <c r="F1165" s="86">
        <f>IF(COUNTIF(Table11[Tag Number], A1165), 1, 0)</f>
        <v>0</v>
      </c>
      <c r="G1165" s="87">
        <f t="shared" si="39"/>
        <v>0</v>
      </c>
      <c r="H1165" s="88" t="str" cm="1">
        <f t="array" ref="H1165">_xlfn.IFS(OR(_xlfn.XLOOKUP(A1165,Table9[Tag Number],Table9[Status],"-",0)="Dead",
        _xlfn.XLOOKUP(A1165,Table10[Tag Number],Table10[Status],"-",0)="Dead",
        _xlfn.XLOOKUP(A1165,Table11[Tag Number],Table11[Status],"-",0)="Dead",
        _xlfn.XLOOKUP(A1165,Table8[Tag Number],Table8[Status],"-",0)="Dead"),"Dead",
     OR(_xlfn.XLOOKUP(A1165,Table11[Tag Number],Table11[Status],"-",0)="Alive",
        _xlfn.XLOOKUP(A1165,Table10[Tag Number],Table10[Status],"-",0)="Alive",
        _xlfn.XLOOKUP(A1165,Table9[Tag Number],Table9[Status],"-",0)="Alive",
        _xlfn.XLOOKUP(A1165,Table8[Tag Number],Table8[Status],"-",0)="Alive"),"Alive",
     OR(_xlfn.XLOOKUP(A1165,Table9[Tag Number],Table9[Status],"-",0)="-",
        _xlfn.XLOOKUP(A1165,Table10[Tag Number],Table10[Status],"-",0)="-",
        _xlfn.XLOOKUP(A1165,Table11[Tag Number],Table11[Status],"-",0)="-",
        _xlfn.XLOOKUP(A1165,Table8[Tag Number],Table8[Status],"-",0)="-"),
   "-")</f>
        <v>-</v>
      </c>
      <c r="I1165" s="88" t="str">
        <f>IF((_xlfn.XLOOKUP(B1165,[2]Sheet1!$A$2:$A$198,[2]Sheet1!$B$2:$B$198,"-",0)="Glade"),"Out","No")</f>
        <v>No</v>
      </c>
      <c r="J1165" s="90"/>
      <c r="K1165" s="91"/>
      <c r="L1165" s="91"/>
      <c r="M1165" s="91"/>
      <c r="N1165" s="92"/>
      <c r="O1165" s="89"/>
      <c r="R1165" t="b">
        <f t="shared" si="38"/>
        <v>0</v>
      </c>
    </row>
    <row r="1166" spans="1:18" ht="15" thickBot="1" x14ac:dyDescent="0.35">
      <c r="A1166" s="2" t="s">
        <v>932</v>
      </c>
      <c r="B1166" s="2" t="s">
        <v>1137</v>
      </c>
      <c r="C1166" s="84">
        <f>IF(COUNTIF(Table8[Tag Number], A1166), 1, 0)</f>
        <v>0</v>
      </c>
      <c r="D1166" s="85">
        <f>IF(COUNTIF(Table9[Tag Number], A1166), 1, 0)</f>
        <v>0</v>
      </c>
      <c r="E1166" s="86">
        <f>IF(COUNTIF(Table10[Tag Number], A1166), 1, 0)</f>
        <v>0</v>
      </c>
      <c r="F1166" s="86">
        <f>IF(COUNTIF(Table11[Tag Number], A1166), 1, 0)</f>
        <v>1</v>
      </c>
      <c r="G1166" s="87">
        <f t="shared" si="39"/>
        <v>1</v>
      </c>
      <c r="H1166" s="88" t="str" cm="1">
        <f t="array" ref="H1166">_xlfn.IFS(OR(_xlfn.XLOOKUP(A1166,Table9[Tag Number],Table9[Status],"-",0)="Dead",
        _xlfn.XLOOKUP(A1166,Table10[Tag Number],Table10[Status],"-",0)="Dead",
        _xlfn.XLOOKUP(A1166,Table11[Tag Number],Table11[Status],"-",0)="Dead",
        _xlfn.XLOOKUP(A1166,Table8[Tag Number],Table8[Status],"-",0)="Dead"),"Dead",
     OR(_xlfn.XLOOKUP(A1166,Table11[Tag Number],Table11[Status],"-",0)="Alive",
        _xlfn.XLOOKUP(A1166,Table10[Tag Number],Table10[Status],"-",0)="Alive",
        _xlfn.XLOOKUP(A1166,Table9[Tag Number],Table9[Status],"-",0)="Alive",
        _xlfn.XLOOKUP(A1166,Table8[Tag Number],Table8[Status],"-",0)="Alive"),"Alive",
     OR(_xlfn.XLOOKUP(A1166,Table9[Tag Number],Table9[Status],"-",0)="-",
        _xlfn.XLOOKUP(A1166,Table10[Tag Number],Table10[Status],"-",0)="-",
        _xlfn.XLOOKUP(A1166,Table11[Tag Number],Table11[Status],"-",0)="-",
        _xlfn.XLOOKUP(A1166,Table8[Tag Number],Table8[Status],"-",0)="-"),
   "-")</f>
        <v>Alive</v>
      </c>
      <c r="I1166" s="88" t="str">
        <f>IF((_xlfn.XLOOKUP(B1166,[2]Sheet1!$A$2:$A$198,[2]Sheet1!$B$2:$B$198,"-",0)="Glade"),"Out","No")</f>
        <v>No</v>
      </c>
      <c r="J1166" s="90"/>
      <c r="K1166" s="91"/>
      <c r="L1166" s="91"/>
      <c r="M1166" s="91"/>
      <c r="N1166" s="92"/>
      <c r="O1166" s="89"/>
      <c r="R1166" t="b">
        <f t="shared" si="38"/>
        <v>0</v>
      </c>
    </row>
    <row r="1167" spans="1:18" ht="15" thickBot="1" x14ac:dyDescent="0.35">
      <c r="A1167" s="3" t="s">
        <v>1974</v>
      </c>
      <c r="B1167" s="3" t="s">
        <v>1145</v>
      </c>
      <c r="C1167" s="84">
        <f>IF(COUNTIF(Table8[Tag Number], A1167), 1, 0)</f>
        <v>0</v>
      </c>
      <c r="D1167" s="85">
        <f>IF(COUNTIF(Table9[Tag Number], A1167), 1, 0)</f>
        <v>0</v>
      </c>
      <c r="E1167" s="86">
        <f>IF(COUNTIF(Table10[Tag Number], A1167), 1, 0)</f>
        <v>0</v>
      </c>
      <c r="F1167" s="86">
        <f>IF(COUNTIF(Table11[Tag Number], A1167), 1, 0)</f>
        <v>0</v>
      </c>
      <c r="G1167" s="87">
        <f t="shared" si="39"/>
        <v>0</v>
      </c>
      <c r="H1167" s="88" t="str" cm="1">
        <f t="array" ref="H1167">_xlfn.IFS(OR(_xlfn.XLOOKUP(A1167,Table9[Tag Number],Table9[Status],"-",0)="Dead",
        _xlfn.XLOOKUP(A1167,Table10[Tag Number],Table10[Status],"-",0)="Dead",
        _xlfn.XLOOKUP(A1167,Table11[Tag Number],Table11[Status],"-",0)="Dead",
        _xlfn.XLOOKUP(A1167,Table8[Tag Number],Table8[Status],"-",0)="Dead"),"Dead",
     OR(_xlfn.XLOOKUP(A1167,Table11[Tag Number],Table11[Status],"-",0)="Alive",
        _xlfn.XLOOKUP(A1167,Table10[Tag Number],Table10[Status],"-",0)="Alive",
        _xlfn.XLOOKUP(A1167,Table9[Tag Number],Table9[Status],"-",0)="Alive",
        _xlfn.XLOOKUP(A1167,Table8[Tag Number],Table8[Status],"-",0)="Alive"),"Alive",
     OR(_xlfn.XLOOKUP(A1167,Table9[Tag Number],Table9[Status],"-",0)="-",
        _xlfn.XLOOKUP(A1167,Table10[Tag Number],Table10[Status],"-",0)="-",
        _xlfn.XLOOKUP(A1167,Table11[Tag Number],Table11[Status],"-",0)="-",
        _xlfn.XLOOKUP(A1167,Table8[Tag Number],Table8[Status],"-",0)="-"),
   "-")</f>
        <v>-</v>
      </c>
      <c r="I1167" s="88" t="str">
        <f>IF((_xlfn.XLOOKUP(B1167,[2]Sheet1!$A$2:$A$198,[2]Sheet1!$B$2:$B$198,"-",0)="Glade"),"Out","No")</f>
        <v>No</v>
      </c>
      <c r="J1167" s="90"/>
      <c r="K1167" s="91"/>
      <c r="L1167" s="91"/>
      <c r="M1167" s="91"/>
      <c r="N1167" s="92"/>
      <c r="O1167" s="89"/>
      <c r="R1167" t="b">
        <f t="shared" si="38"/>
        <v>0</v>
      </c>
    </row>
    <row r="1168" spans="1:18" ht="15" thickBot="1" x14ac:dyDescent="0.35">
      <c r="A1168" s="2" t="s">
        <v>1975</v>
      </c>
      <c r="B1168" s="2" t="s">
        <v>1145</v>
      </c>
      <c r="C1168" s="84">
        <f>IF(COUNTIF(Table8[Tag Number], A1168), 1, 0)</f>
        <v>0</v>
      </c>
      <c r="D1168" s="85">
        <f>IF(COUNTIF(Table9[Tag Number], A1168), 1, 0)</f>
        <v>0</v>
      </c>
      <c r="E1168" s="86">
        <f>IF(COUNTIF(Table10[Tag Number], A1168), 1, 0)</f>
        <v>0</v>
      </c>
      <c r="F1168" s="86">
        <f>IF(COUNTIF(Table11[Tag Number], A1168), 1, 0)</f>
        <v>0</v>
      </c>
      <c r="G1168" s="87">
        <f t="shared" si="39"/>
        <v>0</v>
      </c>
      <c r="H1168" s="88" t="str" cm="1">
        <f t="array" ref="H1168">_xlfn.IFS(OR(_xlfn.XLOOKUP(A1168,Table9[Tag Number],Table9[Status],"-",0)="Dead",
        _xlfn.XLOOKUP(A1168,Table10[Tag Number],Table10[Status],"-",0)="Dead",
        _xlfn.XLOOKUP(A1168,Table11[Tag Number],Table11[Status],"-",0)="Dead",
        _xlfn.XLOOKUP(A1168,Table8[Tag Number],Table8[Status],"-",0)="Dead"),"Dead",
     OR(_xlfn.XLOOKUP(A1168,Table11[Tag Number],Table11[Status],"-",0)="Alive",
        _xlfn.XLOOKUP(A1168,Table10[Tag Number],Table10[Status],"-",0)="Alive",
        _xlfn.XLOOKUP(A1168,Table9[Tag Number],Table9[Status],"-",0)="Alive",
        _xlfn.XLOOKUP(A1168,Table8[Tag Number],Table8[Status],"-",0)="Alive"),"Alive",
     OR(_xlfn.XLOOKUP(A1168,Table9[Tag Number],Table9[Status],"-",0)="-",
        _xlfn.XLOOKUP(A1168,Table10[Tag Number],Table10[Status],"-",0)="-",
        _xlfn.XLOOKUP(A1168,Table11[Tag Number],Table11[Status],"-",0)="-",
        _xlfn.XLOOKUP(A1168,Table8[Tag Number],Table8[Status],"-",0)="-"),
   "-")</f>
        <v>-</v>
      </c>
      <c r="I1168" s="88" t="str">
        <f>IF((_xlfn.XLOOKUP(B1168,[2]Sheet1!$A$2:$A$198,[2]Sheet1!$B$2:$B$198,"-",0)="Glade"),"Out","No")</f>
        <v>No</v>
      </c>
      <c r="J1168" s="90"/>
      <c r="K1168" s="91"/>
      <c r="L1168" s="91"/>
      <c r="M1168" s="91"/>
      <c r="N1168" s="92"/>
      <c r="O1168" s="89"/>
      <c r="R1168" t="b">
        <f t="shared" si="38"/>
        <v>0</v>
      </c>
    </row>
    <row r="1169" spans="1:18" ht="15" thickBot="1" x14ac:dyDescent="0.35">
      <c r="A1169" s="3" t="s">
        <v>149</v>
      </c>
      <c r="B1169" s="3" t="s">
        <v>1145</v>
      </c>
      <c r="C1169" s="84">
        <f>IF(COUNTIF(Table8[Tag Number], A1169), 1, 0)</f>
        <v>0</v>
      </c>
      <c r="D1169" s="85">
        <f>IF(COUNTIF(Table9[Tag Number], A1169), 1, 0)</f>
        <v>0</v>
      </c>
      <c r="E1169" s="86">
        <f>IF(COUNTIF(Table10[Tag Number], A1169), 1, 0)</f>
        <v>0</v>
      </c>
      <c r="F1169" s="86">
        <f>IF(COUNTIF(Table11[Tag Number], A1169), 1, 0)</f>
        <v>0</v>
      </c>
      <c r="G1169" s="87">
        <f t="shared" si="39"/>
        <v>0</v>
      </c>
      <c r="H1169" s="88" t="str" cm="1">
        <f t="array" ref="H1169">_xlfn.IFS(OR(_xlfn.XLOOKUP(A1169,Table9[Tag Number],Table9[Status],"-",0)="Dead",
        _xlfn.XLOOKUP(A1169,Table10[Tag Number],Table10[Status],"-",0)="Dead",
        _xlfn.XLOOKUP(A1169,Table11[Tag Number],Table11[Status],"-",0)="Dead",
        _xlfn.XLOOKUP(A1169,Table8[Tag Number],Table8[Status],"-",0)="Dead"),"Dead",
     OR(_xlfn.XLOOKUP(A1169,Table11[Tag Number],Table11[Status],"-",0)="Alive",
        _xlfn.XLOOKUP(A1169,Table10[Tag Number],Table10[Status],"-",0)="Alive",
        _xlfn.XLOOKUP(A1169,Table9[Tag Number],Table9[Status],"-",0)="Alive",
        _xlfn.XLOOKUP(A1169,Table8[Tag Number],Table8[Status],"-",0)="Alive"),"Alive",
     OR(_xlfn.XLOOKUP(A1169,Table9[Tag Number],Table9[Status],"-",0)="-",
        _xlfn.XLOOKUP(A1169,Table10[Tag Number],Table10[Status],"-",0)="-",
        _xlfn.XLOOKUP(A1169,Table11[Tag Number],Table11[Status],"-",0)="-",
        _xlfn.XLOOKUP(A1169,Table8[Tag Number],Table8[Status],"-",0)="-"),
   "-")</f>
        <v>-</v>
      </c>
      <c r="I1169" s="88" t="str">
        <f>IF((_xlfn.XLOOKUP(B1169,[2]Sheet1!$A$2:$A$198,[2]Sheet1!$B$2:$B$198,"-",0)="Glade"),"Out","No")</f>
        <v>No</v>
      </c>
      <c r="J1169" s="90"/>
      <c r="K1169" s="91"/>
      <c r="L1169" s="91"/>
      <c r="M1169" s="91"/>
      <c r="N1169" s="92"/>
      <c r="O1169" s="89"/>
      <c r="R1169" t="b">
        <f t="shared" si="38"/>
        <v>0</v>
      </c>
    </row>
    <row r="1170" spans="1:18" ht="15" thickBot="1" x14ac:dyDescent="0.35">
      <c r="A1170" s="2" t="s">
        <v>1976</v>
      </c>
      <c r="B1170" s="2" t="s">
        <v>1145</v>
      </c>
      <c r="C1170" s="84">
        <f>IF(COUNTIF(Table8[Tag Number], A1170), 1, 0)</f>
        <v>0</v>
      </c>
      <c r="D1170" s="85">
        <f>IF(COUNTIF(Table9[Tag Number], A1170), 1, 0)</f>
        <v>0</v>
      </c>
      <c r="E1170" s="86">
        <f>IF(COUNTIF(Table10[Tag Number], A1170), 1, 0)</f>
        <v>0</v>
      </c>
      <c r="F1170" s="86">
        <f>IF(COUNTIF(Table11[Tag Number], A1170), 1, 0)</f>
        <v>0</v>
      </c>
      <c r="G1170" s="87">
        <f t="shared" si="39"/>
        <v>0</v>
      </c>
      <c r="H1170" s="88" t="str" cm="1">
        <f t="array" ref="H1170">_xlfn.IFS(OR(_xlfn.XLOOKUP(A1170,Table9[Tag Number],Table9[Status],"-",0)="Dead",
        _xlfn.XLOOKUP(A1170,Table10[Tag Number],Table10[Status],"-",0)="Dead",
        _xlfn.XLOOKUP(A1170,Table11[Tag Number],Table11[Status],"-",0)="Dead",
        _xlfn.XLOOKUP(A1170,Table8[Tag Number],Table8[Status],"-",0)="Dead"),"Dead",
     OR(_xlfn.XLOOKUP(A1170,Table11[Tag Number],Table11[Status],"-",0)="Alive",
        _xlfn.XLOOKUP(A1170,Table10[Tag Number],Table10[Status],"-",0)="Alive",
        _xlfn.XLOOKUP(A1170,Table9[Tag Number],Table9[Status],"-",0)="Alive",
        _xlfn.XLOOKUP(A1170,Table8[Tag Number],Table8[Status],"-",0)="Alive"),"Alive",
     OR(_xlfn.XLOOKUP(A1170,Table9[Tag Number],Table9[Status],"-",0)="-",
        _xlfn.XLOOKUP(A1170,Table10[Tag Number],Table10[Status],"-",0)="-",
        _xlfn.XLOOKUP(A1170,Table11[Tag Number],Table11[Status],"-",0)="-",
        _xlfn.XLOOKUP(A1170,Table8[Tag Number],Table8[Status],"-",0)="-"),
   "-")</f>
        <v>-</v>
      </c>
      <c r="I1170" s="88" t="str">
        <f>IF((_xlfn.XLOOKUP(B1170,[2]Sheet1!$A$2:$A$198,[2]Sheet1!$B$2:$B$198,"-",0)="Glade"),"Out","No")</f>
        <v>No</v>
      </c>
      <c r="J1170" s="90"/>
      <c r="K1170" s="91"/>
      <c r="L1170" s="91"/>
      <c r="M1170" s="91"/>
      <c r="N1170" s="92"/>
      <c r="O1170" s="89"/>
      <c r="R1170" t="b">
        <f t="shared" si="38"/>
        <v>0</v>
      </c>
    </row>
    <row r="1171" spans="1:18" ht="15" thickBot="1" x14ac:dyDescent="0.35">
      <c r="A1171" s="3" t="s">
        <v>602</v>
      </c>
      <c r="B1171" s="3" t="s">
        <v>1137</v>
      </c>
      <c r="C1171" s="84">
        <f>IF(COUNTIF(Table8[Tag Number], A1171), 1, 0)</f>
        <v>1</v>
      </c>
      <c r="D1171" s="85">
        <f>IF(COUNTIF(Table9[Tag Number], A1171), 1, 0)</f>
        <v>1</v>
      </c>
      <c r="E1171" s="86">
        <f>IF(COUNTIF(Table10[Tag Number], A1171), 1, 0)</f>
        <v>1</v>
      </c>
      <c r="F1171" s="86">
        <f>IF(COUNTIF(Table11[Tag Number], A1171), 1, 0)</f>
        <v>1</v>
      </c>
      <c r="G1171" s="87">
        <f t="shared" si="39"/>
        <v>4</v>
      </c>
      <c r="H1171" s="88" t="str" cm="1">
        <f t="array" ref="H1171">_xlfn.IFS(OR(_xlfn.XLOOKUP(A1171,Table9[Tag Number],Table9[Status],"-",0)="Dead",
        _xlfn.XLOOKUP(A1171,Table10[Tag Number],Table10[Status],"-",0)="Dead",
        _xlfn.XLOOKUP(A1171,Table11[Tag Number],Table11[Status],"-",0)="Dead",
        _xlfn.XLOOKUP(A1171,Table8[Tag Number],Table8[Status],"-",0)="Dead"),"Dead",
     OR(_xlfn.XLOOKUP(A1171,Table11[Tag Number],Table11[Status],"-",0)="Alive",
        _xlfn.XLOOKUP(A1171,Table10[Tag Number],Table10[Status],"-",0)="Alive",
        _xlfn.XLOOKUP(A1171,Table9[Tag Number],Table9[Status],"-",0)="Alive",
        _xlfn.XLOOKUP(A1171,Table8[Tag Number],Table8[Status],"-",0)="Alive"),"Alive",
     OR(_xlfn.XLOOKUP(A1171,Table9[Tag Number],Table9[Status],"-",0)="-",
        _xlfn.XLOOKUP(A1171,Table10[Tag Number],Table10[Status],"-",0)="-",
        _xlfn.XLOOKUP(A1171,Table11[Tag Number],Table11[Status],"-",0)="-",
        _xlfn.XLOOKUP(A1171,Table8[Tag Number],Table8[Status],"-",0)="-"),
   "-")</f>
        <v>Alive</v>
      </c>
      <c r="I1171" s="88" t="str">
        <f>IF((_xlfn.XLOOKUP(B1171,[2]Sheet1!$A$2:$A$198,[2]Sheet1!$B$2:$B$198,"-",0)="Glade"),"Out","No")</f>
        <v>No</v>
      </c>
      <c r="J1171" s="90"/>
      <c r="K1171" s="91"/>
      <c r="L1171" s="91"/>
      <c r="M1171" s="91"/>
      <c r="N1171" s="92"/>
      <c r="O1171" s="89"/>
      <c r="R1171" t="str">
        <f t="shared" si="38"/>
        <v>C181</v>
      </c>
    </row>
    <row r="1172" spans="1:18" ht="15" thickBot="1" x14ac:dyDescent="0.35">
      <c r="A1172" s="2" t="s">
        <v>1977</v>
      </c>
      <c r="B1172" s="2" t="s">
        <v>1145</v>
      </c>
      <c r="C1172" s="84">
        <f>IF(COUNTIF(Table8[Tag Number], A1172), 1, 0)</f>
        <v>0</v>
      </c>
      <c r="D1172" s="85">
        <f>IF(COUNTIF(Table9[Tag Number], A1172), 1, 0)</f>
        <v>0</v>
      </c>
      <c r="E1172" s="86">
        <f>IF(COUNTIF(Table10[Tag Number], A1172), 1, 0)</f>
        <v>0</v>
      </c>
      <c r="F1172" s="86">
        <f>IF(COUNTIF(Table11[Tag Number], A1172), 1, 0)</f>
        <v>0</v>
      </c>
      <c r="G1172" s="87">
        <f t="shared" si="39"/>
        <v>0</v>
      </c>
      <c r="H1172" s="88" t="str" cm="1">
        <f t="array" ref="H1172">_xlfn.IFS(OR(_xlfn.XLOOKUP(A1172,Table9[Tag Number],Table9[Status],"-",0)="Dead",
        _xlfn.XLOOKUP(A1172,Table10[Tag Number],Table10[Status],"-",0)="Dead",
        _xlfn.XLOOKUP(A1172,Table11[Tag Number],Table11[Status],"-",0)="Dead",
        _xlfn.XLOOKUP(A1172,Table8[Tag Number],Table8[Status],"-",0)="Dead"),"Dead",
     OR(_xlfn.XLOOKUP(A1172,Table11[Tag Number],Table11[Status],"-",0)="Alive",
        _xlfn.XLOOKUP(A1172,Table10[Tag Number],Table10[Status],"-",0)="Alive",
        _xlfn.XLOOKUP(A1172,Table9[Tag Number],Table9[Status],"-",0)="Alive",
        _xlfn.XLOOKUP(A1172,Table8[Tag Number],Table8[Status],"-",0)="Alive"),"Alive",
     OR(_xlfn.XLOOKUP(A1172,Table9[Tag Number],Table9[Status],"-",0)="-",
        _xlfn.XLOOKUP(A1172,Table10[Tag Number],Table10[Status],"-",0)="-",
        _xlfn.XLOOKUP(A1172,Table11[Tag Number],Table11[Status],"-",0)="-",
        _xlfn.XLOOKUP(A1172,Table8[Tag Number],Table8[Status],"-",0)="-"),
   "-")</f>
        <v>-</v>
      </c>
      <c r="I1172" s="88" t="str">
        <f>IF((_xlfn.XLOOKUP(B1172,[2]Sheet1!$A$2:$A$198,[2]Sheet1!$B$2:$B$198,"-",0)="Glade"),"Out","No")</f>
        <v>No</v>
      </c>
      <c r="J1172" s="90"/>
      <c r="K1172" s="91"/>
      <c r="L1172" s="91"/>
      <c r="M1172" s="91"/>
      <c r="N1172" s="92"/>
      <c r="O1172" s="89"/>
      <c r="R1172" t="b">
        <f t="shared" si="38"/>
        <v>0</v>
      </c>
    </row>
    <row r="1173" spans="1:18" ht="15" thickBot="1" x14ac:dyDescent="0.35">
      <c r="A1173" s="3" t="s">
        <v>1978</v>
      </c>
      <c r="B1173" s="3" t="s">
        <v>1145</v>
      </c>
      <c r="C1173" s="84">
        <f>IF(COUNTIF(Table8[Tag Number], A1173), 1, 0)</f>
        <v>0</v>
      </c>
      <c r="D1173" s="85">
        <f>IF(COUNTIF(Table9[Tag Number], A1173), 1, 0)</f>
        <v>0</v>
      </c>
      <c r="E1173" s="86">
        <f>IF(COUNTIF(Table10[Tag Number], A1173), 1, 0)</f>
        <v>0</v>
      </c>
      <c r="F1173" s="86">
        <f>IF(COUNTIF(Table11[Tag Number], A1173), 1, 0)</f>
        <v>0</v>
      </c>
      <c r="G1173" s="87">
        <f t="shared" si="39"/>
        <v>0</v>
      </c>
      <c r="H1173" s="88" t="str" cm="1">
        <f t="array" ref="H1173">_xlfn.IFS(OR(_xlfn.XLOOKUP(A1173,Table9[Tag Number],Table9[Status],"-",0)="Dead",
        _xlfn.XLOOKUP(A1173,Table10[Tag Number],Table10[Status],"-",0)="Dead",
        _xlfn.XLOOKUP(A1173,Table11[Tag Number],Table11[Status],"-",0)="Dead",
        _xlfn.XLOOKUP(A1173,Table8[Tag Number],Table8[Status],"-",0)="Dead"),"Dead",
     OR(_xlfn.XLOOKUP(A1173,Table11[Tag Number],Table11[Status],"-",0)="Alive",
        _xlfn.XLOOKUP(A1173,Table10[Tag Number],Table10[Status],"-",0)="Alive",
        _xlfn.XLOOKUP(A1173,Table9[Tag Number],Table9[Status],"-",0)="Alive",
        _xlfn.XLOOKUP(A1173,Table8[Tag Number],Table8[Status],"-",0)="Alive"),"Alive",
     OR(_xlfn.XLOOKUP(A1173,Table9[Tag Number],Table9[Status],"-",0)="-",
        _xlfn.XLOOKUP(A1173,Table10[Tag Number],Table10[Status],"-",0)="-",
        _xlfn.XLOOKUP(A1173,Table11[Tag Number],Table11[Status],"-",0)="-",
        _xlfn.XLOOKUP(A1173,Table8[Tag Number],Table8[Status],"-",0)="-"),
   "-")</f>
        <v>-</v>
      </c>
      <c r="I1173" s="88" t="str">
        <f>IF((_xlfn.XLOOKUP(B1173,[2]Sheet1!$A$2:$A$198,[2]Sheet1!$B$2:$B$198,"-",0)="Glade"),"Out","No")</f>
        <v>No</v>
      </c>
      <c r="J1173" s="90"/>
      <c r="K1173" s="91"/>
      <c r="L1173" s="91"/>
      <c r="M1173" s="91"/>
      <c r="N1173" s="92"/>
      <c r="O1173" s="89"/>
      <c r="R1173" t="b">
        <f t="shared" si="38"/>
        <v>0</v>
      </c>
    </row>
    <row r="1174" spans="1:18" ht="15" thickBot="1" x14ac:dyDescent="0.35">
      <c r="A1174" s="2" t="s">
        <v>216</v>
      </c>
      <c r="B1174" s="2" t="s">
        <v>1145</v>
      </c>
      <c r="C1174" s="84">
        <f>IF(COUNTIF(Table8[Tag Number], A1174), 1, 0)</f>
        <v>0</v>
      </c>
      <c r="D1174" s="85">
        <f>IF(COUNTIF(Table9[Tag Number], A1174), 1, 0)</f>
        <v>0</v>
      </c>
      <c r="E1174" s="86">
        <f>IF(COUNTIF(Table10[Tag Number], A1174), 1, 0)</f>
        <v>0</v>
      </c>
      <c r="F1174" s="86">
        <f>IF(COUNTIF(Table11[Tag Number], A1174), 1, 0)</f>
        <v>0</v>
      </c>
      <c r="G1174" s="87">
        <f t="shared" si="39"/>
        <v>0</v>
      </c>
      <c r="H1174" s="88" t="str" cm="1">
        <f t="array" ref="H1174">_xlfn.IFS(OR(_xlfn.XLOOKUP(A1174,Table9[Tag Number],Table9[Status],"-",0)="Dead",
        _xlfn.XLOOKUP(A1174,Table10[Tag Number],Table10[Status],"-",0)="Dead",
        _xlfn.XLOOKUP(A1174,Table11[Tag Number],Table11[Status],"-",0)="Dead",
        _xlfn.XLOOKUP(A1174,Table8[Tag Number],Table8[Status],"-",0)="Dead"),"Dead",
     OR(_xlfn.XLOOKUP(A1174,Table11[Tag Number],Table11[Status],"-",0)="Alive",
        _xlfn.XLOOKUP(A1174,Table10[Tag Number],Table10[Status],"-",0)="Alive",
        _xlfn.XLOOKUP(A1174,Table9[Tag Number],Table9[Status],"-",0)="Alive",
        _xlfn.XLOOKUP(A1174,Table8[Tag Number],Table8[Status],"-",0)="Alive"),"Alive",
     OR(_xlfn.XLOOKUP(A1174,Table9[Tag Number],Table9[Status],"-",0)="-",
        _xlfn.XLOOKUP(A1174,Table10[Tag Number],Table10[Status],"-",0)="-",
        _xlfn.XLOOKUP(A1174,Table11[Tag Number],Table11[Status],"-",0)="-",
        _xlfn.XLOOKUP(A1174,Table8[Tag Number],Table8[Status],"-",0)="-"),
   "-")</f>
        <v>-</v>
      </c>
      <c r="I1174" s="88" t="str">
        <f>IF((_xlfn.XLOOKUP(B1174,[2]Sheet1!$A$2:$A$198,[2]Sheet1!$B$2:$B$198,"-",0)="Glade"),"Out","No")</f>
        <v>No</v>
      </c>
      <c r="J1174" s="90"/>
      <c r="K1174" s="91"/>
      <c r="L1174" s="91"/>
      <c r="M1174" s="91"/>
      <c r="N1174" s="92"/>
      <c r="O1174" s="89"/>
      <c r="R1174" t="b">
        <f t="shared" si="38"/>
        <v>0</v>
      </c>
    </row>
    <row r="1175" spans="1:18" ht="15" thickBot="1" x14ac:dyDescent="0.35">
      <c r="A1175" s="3" t="s">
        <v>1979</v>
      </c>
      <c r="B1175" s="3" t="s">
        <v>1145</v>
      </c>
      <c r="C1175" s="84">
        <f>IF(COUNTIF(Table8[Tag Number], A1175), 1, 0)</f>
        <v>0</v>
      </c>
      <c r="D1175" s="85">
        <f>IF(COUNTIF(Table9[Tag Number], A1175), 1, 0)</f>
        <v>0</v>
      </c>
      <c r="E1175" s="86">
        <f>IF(COUNTIF(Table10[Tag Number], A1175), 1, 0)</f>
        <v>0</v>
      </c>
      <c r="F1175" s="86">
        <f>IF(COUNTIF(Table11[Tag Number], A1175), 1, 0)</f>
        <v>0</v>
      </c>
      <c r="G1175" s="87">
        <f t="shared" si="39"/>
        <v>0</v>
      </c>
      <c r="H1175" s="88" t="str" cm="1">
        <f t="array" ref="H1175">_xlfn.IFS(OR(_xlfn.XLOOKUP(A1175,Table9[Tag Number],Table9[Status],"-",0)="Dead",
        _xlfn.XLOOKUP(A1175,Table10[Tag Number],Table10[Status],"-",0)="Dead",
        _xlfn.XLOOKUP(A1175,Table11[Tag Number],Table11[Status],"-",0)="Dead",
        _xlfn.XLOOKUP(A1175,Table8[Tag Number],Table8[Status],"-",0)="Dead"),"Dead",
     OR(_xlfn.XLOOKUP(A1175,Table11[Tag Number],Table11[Status],"-",0)="Alive",
        _xlfn.XLOOKUP(A1175,Table10[Tag Number],Table10[Status],"-",0)="Alive",
        _xlfn.XLOOKUP(A1175,Table9[Tag Number],Table9[Status],"-",0)="Alive",
        _xlfn.XLOOKUP(A1175,Table8[Tag Number],Table8[Status],"-",0)="Alive"),"Alive",
     OR(_xlfn.XLOOKUP(A1175,Table9[Tag Number],Table9[Status],"-",0)="-",
        _xlfn.XLOOKUP(A1175,Table10[Tag Number],Table10[Status],"-",0)="-",
        _xlfn.XLOOKUP(A1175,Table11[Tag Number],Table11[Status],"-",0)="-",
        _xlfn.XLOOKUP(A1175,Table8[Tag Number],Table8[Status],"-",0)="-"),
   "-")</f>
        <v>-</v>
      </c>
      <c r="I1175" s="88" t="str">
        <f>IF((_xlfn.XLOOKUP(B1175,[2]Sheet1!$A$2:$A$198,[2]Sheet1!$B$2:$B$198,"-",0)="Glade"),"Out","No")</f>
        <v>No</v>
      </c>
      <c r="J1175" s="90"/>
      <c r="K1175" s="91"/>
      <c r="L1175" s="91"/>
      <c r="M1175" s="91"/>
      <c r="N1175" s="92"/>
      <c r="O1175" s="89"/>
      <c r="R1175" t="b">
        <f t="shared" si="38"/>
        <v>0</v>
      </c>
    </row>
    <row r="1176" spans="1:18" ht="15" thickBot="1" x14ac:dyDescent="0.35">
      <c r="A1176" s="93" t="s">
        <v>1980</v>
      </c>
      <c r="B1176" s="93" t="s">
        <v>1145</v>
      </c>
      <c r="C1176" s="84">
        <f>IF(COUNTIF(Table8[Tag Number], A1176), 1, 0)</f>
        <v>0</v>
      </c>
      <c r="D1176" s="85">
        <f>IF(COUNTIF(Table9[Tag Number], A1176), 1, 0)</f>
        <v>0</v>
      </c>
      <c r="E1176" s="86">
        <f>IF(COUNTIF(Table10[Tag Number], A1176), 1, 0)</f>
        <v>0</v>
      </c>
      <c r="F1176" s="86">
        <f>IF(COUNTIF(Table11[Tag Number], A1176), 1, 0)</f>
        <v>0</v>
      </c>
      <c r="G1176" s="87">
        <f t="shared" si="39"/>
        <v>0</v>
      </c>
      <c r="H1176" s="88" t="str" cm="1">
        <f t="array" ref="H1176">_xlfn.IFS(OR(_xlfn.XLOOKUP(A1176,Table9[Tag Number],Table9[Status],"-",0)="Dead",
        _xlfn.XLOOKUP(A1176,Table10[Tag Number],Table10[Status],"-",0)="Dead",
        _xlfn.XLOOKUP(A1176,Table11[Tag Number],Table11[Status],"-",0)="Dead",
        _xlfn.XLOOKUP(A1176,Table8[Tag Number],Table8[Status],"-",0)="Dead"),"Dead",
     OR(_xlfn.XLOOKUP(A1176,Table11[Tag Number],Table11[Status],"-",0)="Alive",
        _xlfn.XLOOKUP(A1176,Table10[Tag Number],Table10[Status],"-",0)="Alive",
        _xlfn.XLOOKUP(A1176,Table9[Tag Number],Table9[Status],"-",0)="Alive",
        _xlfn.XLOOKUP(A1176,Table8[Tag Number],Table8[Status],"-",0)="Alive"),"Alive",
     OR(_xlfn.XLOOKUP(A1176,Table9[Tag Number],Table9[Status],"-",0)="-",
        _xlfn.XLOOKUP(A1176,Table10[Tag Number],Table10[Status],"-",0)="-",
        _xlfn.XLOOKUP(A1176,Table11[Tag Number],Table11[Status],"-",0)="-",
        _xlfn.XLOOKUP(A1176,Table8[Tag Number],Table8[Status],"-",0)="-"),
   "-")</f>
        <v>-</v>
      </c>
      <c r="I1176" s="88" t="str">
        <f>IF((_xlfn.XLOOKUP(B1176,[2]Sheet1!$A$2:$A$198,[2]Sheet1!$B$2:$B$198,"-",0)="Glade"),"Out","No")</f>
        <v>No</v>
      </c>
      <c r="J1176" s="90"/>
      <c r="K1176" s="91"/>
      <c r="L1176" s="91"/>
      <c r="M1176" s="91"/>
      <c r="N1176" s="92"/>
      <c r="O1176" s="89"/>
      <c r="R1176" t="b">
        <f t="shared" si="38"/>
        <v>0</v>
      </c>
    </row>
    <row r="1177" spans="1:18" ht="15" thickBot="1" x14ac:dyDescent="0.35">
      <c r="A1177" s="3" t="s">
        <v>1981</v>
      </c>
      <c r="B1177" s="3" t="s">
        <v>1137</v>
      </c>
      <c r="C1177" s="84">
        <f>IF(COUNTIF(Table8[Tag Number], A1177), 1, 0)</f>
        <v>0</v>
      </c>
      <c r="D1177" s="85">
        <f>IF(COUNTIF(Table9[Tag Number], A1177), 1, 0)</f>
        <v>0</v>
      </c>
      <c r="E1177" s="86">
        <f>IF(COUNTIF(Table10[Tag Number], A1177), 1, 0)</f>
        <v>0</v>
      </c>
      <c r="F1177" s="86">
        <f>IF(COUNTIF(Table11[Tag Number], A1177), 1, 0)</f>
        <v>0</v>
      </c>
      <c r="G1177" s="87">
        <f t="shared" si="39"/>
        <v>0</v>
      </c>
      <c r="H1177" s="88" t="str" cm="1">
        <f t="array" ref="H1177">_xlfn.IFS(OR(_xlfn.XLOOKUP(A1177,Table9[Tag Number],Table9[Status],"-",0)="Dead",
        _xlfn.XLOOKUP(A1177,Table10[Tag Number],Table10[Status],"-",0)="Dead",
        _xlfn.XLOOKUP(A1177,Table11[Tag Number],Table11[Status],"-",0)="Dead",
        _xlfn.XLOOKUP(A1177,Table8[Tag Number],Table8[Status],"-",0)="Dead"),"Dead",
     OR(_xlfn.XLOOKUP(A1177,Table11[Tag Number],Table11[Status],"-",0)="Alive",
        _xlfn.XLOOKUP(A1177,Table10[Tag Number],Table10[Status],"-",0)="Alive",
        _xlfn.XLOOKUP(A1177,Table9[Tag Number],Table9[Status],"-",0)="Alive",
        _xlfn.XLOOKUP(A1177,Table8[Tag Number],Table8[Status],"-",0)="Alive"),"Alive",
     OR(_xlfn.XLOOKUP(A1177,Table9[Tag Number],Table9[Status],"-",0)="-",
        _xlfn.XLOOKUP(A1177,Table10[Tag Number],Table10[Status],"-",0)="-",
        _xlfn.XLOOKUP(A1177,Table11[Tag Number],Table11[Status],"-",0)="-",
        _xlfn.XLOOKUP(A1177,Table8[Tag Number],Table8[Status],"-",0)="-"),
   "-")</f>
        <v>-</v>
      </c>
      <c r="I1177" s="88" t="str">
        <f>IF((_xlfn.XLOOKUP(B1177,[2]Sheet1!$A$2:$A$198,[2]Sheet1!$B$2:$B$198,"-",0)="Glade"),"Out","No")</f>
        <v>No</v>
      </c>
      <c r="J1177" s="90"/>
      <c r="K1177" s="91"/>
      <c r="L1177" s="91"/>
      <c r="M1177" s="91"/>
      <c r="N1177" s="92"/>
      <c r="O1177" s="89"/>
      <c r="R1177" t="b">
        <f t="shared" si="38"/>
        <v>0</v>
      </c>
    </row>
    <row r="1178" spans="1:18" ht="15" thickBot="1" x14ac:dyDescent="0.35">
      <c r="A1178" s="2" t="s">
        <v>506</v>
      </c>
      <c r="B1178" s="2" t="s">
        <v>1137</v>
      </c>
      <c r="C1178" s="84">
        <f>IF(COUNTIF(Table8[Tag Number], A1178), 1, 0)</f>
        <v>0</v>
      </c>
      <c r="D1178" s="85">
        <f>IF(COUNTIF(Table9[Tag Number], A1178), 1, 0)</f>
        <v>1</v>
      </c>
      <c r="E1178" s="86">
        <f>IF(COUNTIF(Table10[Tag Number], A1178), 1, 0)</f>
        <v>1</v>
      </c>
      <c r="F1178" s="86">
        <f>IF(COUNTIF(Table11[Tag Number], A1178), 1, 0)</f>
        <v>0</v>
      </c>
      <c r="G1178" s="87">
        <f t="shared" si="39"/>
        <v>2</v>
      </c>
      <c r="H1178" s="88" t="str" cm="1">
        <f t="array" ref="H1178">_xlfn.IFS(OR(_xlfn.XLOOKUP(A1178,Table9[Tag Number],Table9[Status],"-",0)="Dead",
        _xlfn.XLOOKUP(A1178,Table10[Tag Number],Table10[Status],"-",0)="Dead",
        _xlfn.XLOOKUP(A1178,Table11[Tag Number],Table11[Status],"-",0)="Dead",
        _xlfn.XLOOKUP(A1178,Table8[Tag Number],Table8[Status],"-",0)="Dead"),"Dead",
     OR(_xlfn.XLOOKUP(A1178,Table11[Tag Number],Table11[Status],"-",0)="Alive",
        _xlfn.XLOOKUP(A1178,Table10[Tag Number],Table10[Status],"-",0)="Alive",
        _xlfn.XLOOKUP(A1178,Table9[Tag Number],Table9[Status],"-",0)="Alive",
        _xlfn.XLOOKUP(A1178,Table8[Tag Number],Table8[Status],"-",0)="Alive"),"Alive",
     OR(_xlfn.XLOOKUP(A1178,Table9[Tag Number],Table9[Status],"-",0)="-",
        _xlfn.XLOOKUP(A1178,Table10[Tag Number],Table10[Status],"-",0)="-",
        _xlfn.XLOOKUP(A1178,Table11[Tag Number],Table11[Status],"-",0)="-",
        _xlfn.XLOOKUP(A1178,Table8[Tag Number],Table8[Status],"-",0)="-"),
   "-")</f>
        <v>Alive</v>
      </c>
      <c r="I1178" s="88" t="str">
        <f>IF((_xlfn.XLOOKUP(B1178,[2]Sheet1!$A$2:$A$198,[2]Sheet1!$B$2:$B$198,"-",0)="Glade"),"Out","No")</f>
        <v>No</v>
      </c>
      <c r="J1178" s="90"/>
      <c r="K1178" s="91"/>
      <c r="L1178" s="91"/>
      <c r="M1178" s="91"/>
      <c r="N1178" s="92"/>
      <c r="O1178" s="89"/>
      <c r="R1178" t="str">
        <f t="shared" si="38"/>
        <v>C188</v>
      </c>
    </row>
    <row r="1179" spans="1:18" ht="15" thickBot="1" x14ac:dyDescent="0.35">
      <c r="A1179" s="3" t="s">
        <v>1982</v>
      </c>
      <c r="B1179" s="3" t="s">
        <v>1145</v>
      </c>
      <c r="C1179" s="84">
        <f>IF(COUNTIF(Table8[Tag Number], A1179), 1, 0)</f>
        <v>0</v>
      </c>
      <c r="D1179" s="85">
        <f>IF(COUNTIF(Table9[Tag Number], A1179), 1, 0)</f>
        <v>0</v>
      </c>
      <c r="E1179" s="86">
        <f>IF(COUNTIF(Table10[Tag Number], A1179), 1, 0)</f>
        <v>0</v>
      </c>
      <c r="F1179" s="86">
        <f>IF(COUNTIF(Table11[Tag Number], A1179), 1, 0)</f>
        <v>0</v>
      </c>
      <c r="G1179" s="87">
        <f t="shared" si="39"/>
        <v>0</v>
      </c>
      <c r="H1179" s="88" t="str" cm="1">
        <f t="array" ref="H1179">_xlfn.IFS(OR(_xlfn.XLOOKUP(A1179,Table9[Tag Number],Table9[Status],"-",0)="Dead",
        _xlfn.XLOOKUP(A1179,Table10[Tag Number],Table10[Status],"-",0)="Dead",
        _xlfn.XLOOKUP(A1179,Table11[Tag Number],Table11[Status],"-",0)="Dead",
        _xlfn.XLOOKUP(A1179,Table8[Tag Number],Table8[Status],"-",0)="Dead"),"Dead",
     OR(_xlfn.XLOOKUP(A1179,Table11[Tag Number],Table11[Status],"-",0)="Alive",
        _xlfn.XLOOKUP(A1179,Table10[Tag Number],Table10[Status],"-",0)="Alive",
        _xlfn.XLOOKUP(A1179,Table9[Tag Number],Table9[Status],"-",0)="Alive",
        _xlfn.XLOOKUP(A1179,Table8[Tag Number],Table8[Status],"-",0)="Alive"),"Alive",
     OR(_xlfn.XLOOKUP(A1179,Table9[Tag Number],Table9[Status],"-",0)="-",
        _xlfn.XLOOKUP(A1179,Table10[Tag Number],Table10[Status],"-",0)="-",
        _xlfn.XLOOKUP(A1179,Table11[Tag Number],Table11[Status],"-",0)="-",
        _xlfn.XLOOKUP(A1179,Table8[Tag Number],Table8[Status],"-",0)="-"),
   "-")</f>
        <v>-</v>
      </c>
      <c r="I1179" s="88" t="str">
        <f>IF((_xlfn.XLOOKUP(B1179,[2]Sheet1!$A$2:$A$198,[2]Sheet1!$B$2:$B$198,"-",0)="Glade"),"Out","No")</f>
        <v>No</v>
      </c>
      <c r="J1179" s="90"/>
      <c r="K1179" s="91"/>
      <c r="L1179" s="91"/>
      <c r="M1179" s="91"/>
      <c r="N1179" s="92"/>
      <c r="O1179" s="89"/>
      <c r="R1179" t="b">
        <f t="shared" si="38"/>
        <v>0</v>
      </c>
    </row>
    <row r="1180" spans="1:18" ht="15" thickBot="1" x14ac:dyDescent="0.35">
      <c r="A1180" s="2" t="s">
        <v>1983</v>
      </c>
      <c r="B1180" s="2" t="s">
        <v>1145</v>
      </c>
      <c r="C1180" s="84">
        <f>IF(COUNTIF(Table8[Tag Number], A1180), 1, 0)</f>
        <v>0</v>
      </c>
      <c r="D1180" s="85">
        <f>IF(COUNTIF(Table9[Tag Number], A1180), 1, 0)</f>
        <v>0</v>
      </c>
      <c r="E1180" s="86">
        <f>IF(COUNTIF(Table10[Tag Number], A1180), 1, 0)</f>
        <v>0</v>
      </c>
      <c r="F1180" s="86">
        <f>IF(COUNTIF(Table11[Tag Number], A1180), 1, 0)</f>
        <v>0</v>
      </c>
      <c r="G1180" s="87">
        <f t="shared" si="39"/>
        <v>0</v>
      </c>
      <c r="H1180" s="88" t="str" cm="1">
        <f t="array" ref="H1180">_xlfn.IFS(OR(_xlfn.XLOOKUP(A1180,Table9[Tag Number],Table9[Status],"-",0)="Dead",
        _xlfn.XLOOKUP(A1180,Table10[Tag Number],Table10[Status],"-",0)="Dead",
        _xlfn.XLOOKUP(A1180,Table11[Tag Number],Table11[Status],"-",0)="Dead",
        _xlfn.XLOOKUP(A1180,Table8[Tag Number],Table8[Status],"-",0)="Dead"),"Dead",
     OR(_xlfn.XLOOKUP(A1180,Table11[Tag Number],Table11[Status],"-",0)="Alive",
        _xlfn.XLOOKUP(A1180,Table10[Tag Number],Table10[Status],"-",0)="Alive",
        _xlfn.XLOOKUP(A1180,Table9[Tag Number],Table9[Status],"-",0)="Alive",
        _xlfn.XLOOKUP(A1180,Table8[Tag Number],Table8[Status],"-",0)="Alive"),"Alive",
     OR(_xlfn.XLOOKUP(A1180,Table9[Tag Number],Table9[Status],"-",0)="-",
        _xlfn.XLOOKUP(A1180,Table10[Tag Number],Table10[Status],"-",0)="-",
        _xlfn.XLOOKUP(A1180,Table11[Tag Number],Table11[Status],"-",0)="-",
        _xlfn.XLOOKUP(A1180,Table8[Tag Number],Table8[Status],"-",0)="-"),
   "-")</f>
        <v>-</v>
      </c>
      <c r="I1180" s="88" t="str">
        <f>IF((_xlfn.XLOOKUP(B1180,[2]Sheet1!$A$2:$A$198,[2]Sheet1!$B$2:$B$198,"-",0)="Glade"),"Out","No")</f>
        <v>No</v>
      </c>
      <c r="J1180" s="90"/>
      <c r="K1180" s="91"/>
      <c r="L1180" s="91"/>
      <c r="M1180" s="91"/>
      <c r="N1180" s="92"/>
      <c r="O1180" s="89"/>
      <c r="R1180" t="b">
        <f t="shared" si="38"/>
        <v>0</v>
      </c>
    </row>
    <row r="1181" spans="1:18" ht="15" thickBot="1" x14ac:dyDescent="0.35">
      <c r="A1181" s="3" t="s">
        <v>1984</v>
      </c>
      <c r="B1181" s="3" t="s">
        <v>1137</v>
      </c>
      <c r="C1181" s="84">
        <f>IF(COUNTIF(Table8[Tag Number], A1181), 1, 0)</f>
        <v>0</v>
      </c>
      <c r="D1181" s="85">
        <f>IF(COUNTIF(Table9[Tag Number], A1181), 1, 0)</f>
        <v>0</v>
      </c>
      <c r="E1181" s="86">
        <f>IF(COUNTIF(Table10[Tag Number], A1181), 1, 0)</f>
        <v>0</v>
      </c>
      <c r="F1181" s="86">
        <f>IF(COUNTIF(Table11[Tag Number], A1181), 1, 0)</f>
        <v>0</v>
      </c>
      <c r="G1181" s="87">
        <f t="shared" si="39"/>
        <v>0</v>
      </c>
      <c r="H1181" s="88" t="str" cm="1">
        <f t="array" ref="H1181">_xlfn.IFS(OR(_xlfn.XLOOKUP(A1181,Table9[Tag Number],Table9[Status],"-",0)="Dead",
        _xlfn.XLOOKUP(A1181,Table10[Tag Number],Table10[Status],"-",0)="Dead",
        _xlfn.XLOOKUP(A1181,Table11[Tag Number],Table11[Status],"-",0)="Dead",
        _xlfn.XLOOKUP(A1181,Table8[Tag Number],Table8[Status],"-",0)="Dead"),"Dead",
     OR(_xlfn.XLOOKUP(A1181,Table11[Tag Number],Table11[Status],"-",0)="Alive",
        _xlfn.XLOOKUP(A1181,Table10[Tag Number],Table10[Status],"-",0)="Alive",
        _xlfn.XLOOKUP(A1181,Table9[Tag Number],Table9[Status],"-",0)="Alive",
        _xlfn.XLOOKUP(A1181,Table8[Tag Number],Table8[Status],"-",0)="Alive"),"Alive",
     OR(_xlfn.XLOOKUP(A1181,Table9[Tag Number],Table9[Status],"-",0)="-",
        _xlfn.XLOOKUP(A1181,Table10[Tag Number],Table10[Status],"-",0)="-",
        _xlfn.XLOOKUP(A1181,Table11[Tag Number],Table11[Status],"-",0)="-",
        _xlfn.XLOOKUP(A1181,Table8[Tag Number],Table8[Status],"-",0)="-"),
   "-")</f>
        <v>-</v>
      </c>
      <c r="I1181" s="88" t="str">
        <f>IF((_xlfn.XLOOKUP(B1181,[2]Sheet1!$A$2:$A$198,[2]Sheet1!$B$2:$B$198,"-",0)="Glade"),"Out","No")</f>
        <v>No</v>
      </c>
      <c r="J1181" s="90"/>
      <c r="K1181" s="91"/>
      <c r="L1181" s="91"/>
      <c r="M1181" s="91"/>
      <c r="N1181" s="92"/>
      <c r="O1181" s="89"/>
      <c r="R1181" t="b">
        <f t="shared" si="38"/>
        <v>0</v>
      </c>
    </row>
    <row r="1182" spans="1:18" ht="15" thickBot="1" x14ac:dyDescent="0.35">
      <c r="A1182" s="2" t="s">
        <v>525</v>
      </c>
      <c r="B1182" s="2" t="s">
        <v>1137</v>
      </c>
      <c r="C1182" s="84">
        <f>IF(COUNTIF(Table8[Tag Number], A1182), 1, 0)</f>
        <v>0</v>
      </c>
      <c r="D1182" s="85">
        <f>IF(COUNTIF(Table9[Tag Number], A1182), 1, 0)</f>
        <v>0</v>
      </c>
      <c r="E1182" s="86">
        <f>IF(COUNTIF(Table10[Tag Number], A1182), 1, 0)</f>
        <v>1</v>
      </c>
      <c r="F1182" s="86">
        <f>IF(COUNTIF(Table11[Tag Number], A1182), 1, 0)</f>
        <v>0</v>
      </c>
      <c r="G1182" s="87">
        <f t="shared" si="39"/>
        <v>1</v>
      </c>
      <c r="H1182" s="88" t="str" cm="1">
        <f t="array" ref="H1182">_xlfn.IFS(OR(_xlfn.XLOOKUP(A1182,Table9[Tag Number],Table9[Status],"-",0)="Dead",
        _xlfn.XLOOKUP(A1182,Table10[Tag Number],Table10[Status],"-",0)="Dead",
        _xlfn.XLOOKUP(A1182,Table11[Tag Number],Table11[Status],"-",0)="Dead",
        _xlfn.XLOOKUP(A1182,Table8[Tag Number],Table8[Status],"-",0)="Dead"),"Dead",
     OR(_xlfn.XLOOKUP(A1182,Table11[Tag Number],Table11[Status],"-",0)="Alive",
        _xlfn.XLOOKUP(A1182,Table10[Tag Number],Table10[Status],"-",0)="Alive",
        _xlfn.XLOOKUP(A1182,Table9[Tag Number],Table9[Status],"-",0)="Alive",
        _xlfn.XLOOKUP(A1182,Table8[Tag Number],Table8[Status],"-",0)="Alive"),"Alive",
     OR(_xlfn.XLOOKUP(A1182,Table9[Tag Number],Table9[Status],"-",0)="-",
        _xlfn.XLOOKUP(A1182,Table10[Tag Number],Table10[Status],"-",0)="-",
        _xlfn.XLOOKUP(A1182,Table11[Tag Number],Table11[Status],"-",0)="-",
        _xlfn.XLOOKUP(A1182,Table8[Tag Number],Table8[Status],"-",0)="-"),
   "-")</f>
        <v>Alive</v>
      </c>
      <c r="I1182" s="88" t="str">
        <f>IF((_xlfn.XLOOKUP(B1182,[2]Sheet1!$A$2:$A$198,[2]Sheet1!$B$2:$B$198,"-",0)="Glade"),"Out","No")</f>
        <v>No</v>
      </c>
      <c r="J1182" s="90"/>
      <c r="K1182" s="91"/>
      <c r="L1182" s="91"/>
      <c r="M1182" s="91"/>
      <c r="N1182" s="92"/>
      <c r="O1182" s="89"/>
      <c r="R1182" t="b">
        <f t="shared" si="38"/>
        <v>0</v>
      </c>
    </row>
    <row r="1183" spans="1:18" ht="15" thickBot="1" x14ac:dyDescent="0.35">
      <c r="A1183" s="3" t="s">
        <v>1985</v>
      </c>
      <c r="B1183" s="3" t="s">
        <v>1145</v>
      </c>
      <c r="C1183" s="84">
        <f>IF(COUNTIF(Table8[Tag Number], A1183), 1, 0)</f>
        <v>0</v>
      </c>
      <c r="D1183" s="85">
        <f>IF(COUNTIF(Table9[Tag Number], A1183), 1, 0)</f>
        <v>0</v>
      </c>
      <c r="E1183" s="86">
        <f>IF(COUNTIF(Table10[Tag Number], A1183), 1, 0)</f>
        <v>0</v>
      </c>
      <c r="F1183" s="86">
        <f>IF(COUNTIF(Table11[Tag Number], A1183), 1, 0)</f>
        <v>0</v>
      </c>
      <c r="G1183" s="87">
        <f t="shared" si="39"/>
        <v>0</v>
      </c>
      <c r="H1183" s="88" t="str" cm="1">
        <f t="array" ref="H1183">_xlfn.IFS(OR(_xlfn.XLOOKUP(A1183,Table9[Tag Number],Table9[Status],"-",0)="Dead",
        _xlfn.XLOOKUP(A1183,Table10[Tag Number],Table10[Status],"-",0)="Dead",
        _xlfn.XLOOKUP(A1183,Table11[Tag Number],Table11[Status],"-",0)="Dead",
        _xlfn.XLOOKUP(A1183,Table8[Tag Number],Table8[Status],"-",0)="Dead"),"Dead",
     OR(_xlfn.XLOOKUP(A1183,Table11[Tag Number],Table11[Status],"-",0)="Alive",
        _xlfn.XLOOKUP(A1183,Table10[Tag Number],Table10[Status],"-",0)="Alive",
        _xlfn.XLOOKUP(A1183,Table9[Tag Number],Table9[Status],"-",0)="Alive",
        _xlfn.XLOOKUP(A1183,Table8[Tag Number],Table8[Status],"-",0)="Alive"),"Alive",
     OR(_xlfn.XLOOKUP(A1183,Table9[Tag Number],Table9[Status],"-",0)="-",
        _xlfn.XLOOKUP(A1183,Table10[Tag Number],Table10[Status],"-",0)="-",
        _xlfn.XLOOKUP(A1183,Table11[Tag Number],Table11[Status],"-",0)="-",
        _xlfn.XLOOKUP(A1183,Table8[Tag Number],Table8[Status],"-",0)="-"),
   "-")</f>
        <v>-</v>
      </c>
      <c r="I1183" s="88" t="str">
        <f>IF((_xlfn.XLOOKUP(B1183,[2]Sheet1!$A$2:$A$198,[2]Sheet1!$B$2:$B$198,"-",0)="Glade"),"Out","No")</f>
        <v>No</v>
      </c>
      <c r="J1183" s="90"/>
      <c r="K1183" s="91"/>
      <c r="L1183" s="91"/>
      <c r="M1183" s="91"/>
      <c r="N1183" s="92"/>
      <c r="O1183" s="89"/>
      <c r="R1183" t="b">
        <f t="shared" si="38"/>
        <v>0</v>
      </c>
    </row>
    <row r="1184" spans="1:18" ht="15" thickBot="1" x14ac:dyDescent="0.35">
      <c r="A1184" s="2" t="s">
        <v>1986</v>
      </c>
      <c r="B1184" s="2" t="s">
        <v>1145</v>
      </c>
      <c r="C1184" s="84">
        <f>IF(COUNTIF(Table8[Tag Number], A1184), 1, 0)</f>
        <v>0</v>
      </c>
      <c r="D1184" s="85">
        <f>IF(COUNTIF(Table9[Tag Number], A1184), 1, 0)</f>
        <v>0</v>
      </c>
      <c r="E1184" s="86">
        <f>IF(COUNTIF(Table10[Tag Number], A1184), 1, 0)</f>
        <v>0</v>
      </c>
      <c r="F1184" s="86">
        <f>IF(COUNTIF(Table11[Tag Number], A1184), 1, 0)</f>
        <v>0</v>
      </c>
      <c r="G1184" s="87">
        <f t="shared" si="39"/>
        <v>0</v>
      </c>
      <c r="H1184" s="88" t="str" cm="1">
        <f t="array" ref="H1184">_xlfn.IFS(OR(_xlfn.XLOOKUP(A1184,Table9[Tag Number],Table9[Status],"-",0)="Dead",
        _xlfn.XLOOKUP(A1184,Table10[Tag Number],Table10[Status],"-",0)="Dead",
        _xlfn.XLOOKUP(A1184,Table11[Tag Number],Table11[Status],"-",0)="Dead",
        _xlfn.XLOOKUP(A1184,Table8[Tag Number],Table8[Status],"-",0)="Dead"),"Dead",
     OR(_xlfn.XLOOKUP(A1184,Table11[Tag Number],Table11[Status],"-",0)="Alive",
        _xlfn.XLOOKUP(A1184,Table10[Tag Number],Table10[Status],"-",0)="Alive",
        _xlfn.XLOOKUP(A1184,Table9[Tag Number],Table9[Status],"-",0)="Alive",
        _xlfn.XLOOKUP(A1184,Table8[Tag Number],Table8[Status],"-",0)="Alive"),"Alive",
     OR(_xlfn.XLOOKUP(A1184,Table9[Tag Number],Table9[Status],"-",0)="-",
        _xlfn.XLOOKUP(A1184,Table10[Tag Number],Table10[Status],"-",0)="-",
        _xlfn.XLOOKUP(A1184,Table11[Tag Number],Table11[Status],"-",0)="-",
        _xlfn.XLOOKUP(A1184,Table8[Tag Number],Table8[Status],"-",0)="-"),
   "-")</f>
        <v>-</v>
      </c>
      <c r="I1184" s="88" t="str">
        <f>IF((_xlfn.XLOOKUP(B1184,[2]Sheet1!$A$2:$A$198,[2]Sheet1!$B$2:$B$198,"-",0)="Glade"),"Out","No")</f>
        <v>No</v>
      </c>
      <c r="J1184" s="90"/>
      <c r="K1184" s="91"/>
      <c r="L1184" s="91"/>
      <c r="M1184" s="91"/>
      <c r="N1184" s="92"/>
      <c r="O1184" s="89"/>
      <c r="R1184" t="b">
        <f t="shared" si="38"/>
        <v>0</v>
      </c>
    </row>
    <row r="1185" spans="1:18" ht="15" thickBot="1" x14ac:dyDescent="0.35">
      <c r="A1185" s="3" t="s">
        <v>1987</v>
      </c>
      <c r="B1185" s="3" t="s">
        <v>1145</v>
      </c>
      <c r="C1185" s="84">
        <f>IF(COUNTIF(Table8[Tag Number], A1185), 1, 0)</f>
        <v>0</v>
      </c>
      <c r="D1185" s="85">
        <f>IF(COUNTIF(Table9[Tag Number], A1185), 1, 0)</f>
        <v>0</v>
      </c>
      <c r="E1185" s="86">
        <f>IF(COUNTIF(Table10[Tag Number], A1185), 1, 0)</f>
        <v>0</v>
      </c>
      <c r="F1185" s="86">
        <f>IF(COUNTIF(Table11[Tag Number], A1185), 1, 0)</f>
        <v>0</v>
      </c>
      <c r="G1185" s="87">
        <f t="shared" si="39"/>
        <v>0</v>
      </c>
      <c r="H1185" s="88" t="str" cm="1">
        <f t="array" ref="H1185">_xlfn.IFS(OR(_xlfn.XLOOKUP(A1185,Table9[Tag Number],Table9[Status],"-",0)="Dead",
        _xlfn.XLOOKUP(A1185,Table10[Tag Number],Table10[Status],"-",0)="Dead",
        _xlfn.XLOOKUP(A1185,Table11[Tag Number],Table11[Status],"-",0)="Dead",
        _xlfn.XLOOKUP(A1185,Table8[Tag Number],Table8[Status],"-",0)="Dead"),"Dead",
     OR(_xlfn.XLOOKUP(A1185,Table11[Tag Number],Table11[Status],"-",0)="Alive",
        _xlfn.XLOOKUP(A1185,Table10[Tag Number],Table10[Status],"-",0)="Alive",
        _xlfn.XLOOKUP(A1185,Table9[Tag Number],Table9[Status],"-",0)="Alive",
        _xlfn.XLOOKUP(A1185,Table8[Tag Number],Table8[Status],"-",0)="Alive"),"Alive",
     OR(_xlfn.XLOOKUP(A1185,Table9[Tag Number],Table9[Status],"-",0)="-",
        _xlfn.XLOOKUP(A1185,Table10[Tag Number],Table10[Status],"-",0)="-",
        _xlfn.XLOOKUP(A1185,Table11[Tag Number],Table11[Status],"-",0)="-",
        _xlfn.XLOOKUP(A1185,Table8[Tag Number],Table8[Status],"-",0)="-"),
   "-")</f>
        <v>-</v>
      </c>
      <c r="I1185" s="88" t="str">
        <f>IF((_xlfn.XLOOKUP(B1185,[2]Sheet1!$A$2:$A$198,[2]Sheet1!$B$2:$B$198,"-",0)="Glade"),"Out","No")</f>
        <v>No</v>
      </c>
      <c r="J1185" s="90"/>
      <c r="K1185" s="91"/>
      <c r="L1185" s="91"/>
      <c r="M1185" s="91"/>
      <c r="N1185" s="92"/>
      <c r="O1185" s="89"/>
      <c r="R1185" t="b">
        <f t="shared" si="38"/>
        <v>0</v>
      </c>
    </row>
    <row r="1186" spans="1:18" ht="15" thickBot="1" x14ac:dyDescent="0.35">
      <c r="A1186" s="2" t="s">
        <v>1988</v>
      </c>
      <c r="B1186" s="2" t="s">
        <v>1145</v>
      </c>
      <c r="C1186" s="84">
        <f>IF(COUNTIF(Table8[Tag Number], A1186), 1, 0)</f>
        <v>0</v>
      </c>
      <c r="D1186" s="85">
        <f>IF(COUNTIF(Table9[Tag Number], A1186), 1, 0)</f>
        <v>0</v>
      </c>
      <c r="E1186" s="86">
        <f>IF(COUNTIF(Table10[Tag Number], A1186), 1, 0)</f>
        <v>0</v>
      </c>
      <c r="F1186" s="86">
        <f>IF(COUNTIF(Table11[Tag Number], A1186), 1, 0)</f>
        <v>0</v>
      </c>
      <c r="G1186" s="87">
        <f t="shared" si="39"/>
        <v>0</v>
      </c>
      <c r="H1186" s="88" t="str" cm="1">
        <f t="array" ref="H1186">_xlfn.IFS(OR(_xlfn.XLOOKUP(A1186,Table9[Tag Number],Table9[Status],"-",0)="Dead",
        _xlfn.XLOOKUP(A1186,Table10[Tag Number],Table10[Status],"-",0)="Dead",
        _xlfn.XLOOKUP(A1186,Table11[Tag Number],Table11[Status],"-",0)="Dead",
        _xlfn.XLOOKUP(A1186,Table8[Tag Number],Table8[Status],"-",0)="Dead"),"Dead",
     OR(_xlfn.XLOOKUP(A1186,Table11[Tag Number],Table11[Status],"-",0)="Alive",
        _xlfn.XLOOKUP(A1186,Table10[Tag Number],Table10[Status],"-",0)="Alive",
        _xlfn.XLOOKUP(A1186,Table9[Tag Number],Table9[Status],"-",0)="Alive",
        _xlfn.XLOOKUP(A1186,Table8[Tag Number],Table8[Status],"-",0)="Alive"),"Alive",
     OR(_xlfn.XLOOKUP(A1186,Table9[Tag Number],Table9[Status],"-",0)="-",
        _xlfn.XLOOKUP(A1186,Table10[Tag Number],Table10[Status],"-",0)="-",
        _xlfn.XLOOKUP(A1186,Table11[Tag Number],Table11[Status],"-",0)="-",
        _xlfn.XLOOKUP(A1186,Table8[Tag Number],Table8[Status],"-",0)="-"),
   "-")</f>
        <v>-</v>
      </c>
      <c r="I1186" s="88" t="str">
        <f>IF((_xlfn.XLOOKUP(B1186,[2]Sheet1!$A$2:$A$198,[2]Sheet1!$B$2:$B$198,"-",0)="Glade"),"Out","No")</f>
        <v>No</v>
      </c>
      <c r="J1186" s="90"/>
      <c r="K1186" s="91"/>
      <c r="L1186" s="91"/>
      <c r="M1186" s="91"/>
      <c r="N1186" s="92"/>
      <c r="O1186" s="89"/>
      <c r="R1186" t="b">
        <f t="shared" si="38"/>
        <v>0</v>
      </c>
    </row>
    <row r="1187" spans="1:18" ht="15" thickBot="1" x14ac:dyDescent="0.35">
      <c r="A1187" s="3" t="s">
        <v>1989</v>
      </c>
      <c r="B1187" s="3" t="s">
        <v>1137</v>
      </c>
      <c r="C1187" s="84">
        <f>IF(COUNTIF(Table8[Tag Number], A1187), 1, 0)</f>
        <v>0</v>
      </c>
      <c r="D1187" s="85">
        <f>IF(COUNTIF(Table9[Tag Number], A1187), 1, 0)</f>
        <v>0</v>
      </c>
      <c r="E1187" s="86">
        <f>IF(COUNTIF(Table10[Tag Number], A1187), 1, 0)</f>
        <v>0</v>
      </c>
      <c r="F1187" s="86">
        <f>IF(COUNTIF(Table11[Tag Number], A1187), 1, 0)</f>
        <v>0</v>
      </c>
      <c r="G1187" s="87">
        <f t="shared" si="39"/>
        <v>0</v>
      </c>
      <c r="H1187" s="88" t="str" cm="1">
        <f t="array" ref="H1187">_xlfn.IFS(OR(_xlfn.XLOOKUP(A1187,Table9[Tag Number],Table9[Status],"-",0)="Dead",
        _xlfn.XLOOKUP(A1187,Table10[Tag Number],Table10[Status],"-",0)="Dead",
        _xlfn.XLOOKUP(A1187,Table11[Tag Number],Table11[Status],"-",0)="Dead",
        _xlfn.XLOOKUP(A1187,Table8[Tag Number],Table8[Status],"-",0)="Dead"),"Dead",
     OR(_xlfn.XLOOKUP(A1187,Table11[Tag Number],Table11[Status],"-",0)="Alive",
        _xlfn.XLOOKUP(A1187,Table10[Tag Number],Table10[Status],"-",0)="Alive",
        _xlfn.XLOOKUP(A1187,Table9[Tag Number],Table9[Status],"-",0)="Alive",
        _xlfn.XLOOKUP(A1187,Table8[Tag Number],Table8[Status],"-",0)="Alive"),"Alive",
     OR(_xlfn.XLOOKUP(A1187,Table9[Tag Number],Table9[Status],"-",0)="-",
        _xlfn.XLOOKUP(A1187,Table10[Tag Number],Table10[Status],"-",0)="-",
        _xlfn.XLOOKUP(A1187,Table11[Tag Number],Table11[Status],"-",0)="-",
        _xlfn.XLOOKUP(A1187,Table8[Tag Number],Table8[Status],"-",0)="-"),
   "-")</f>
        <v>-</v>
      </c>
      <c r="I1187" s="88" t="str">
        <f>IF((_xlfn.XLOOKUP(B1187,[2]Sheet1!$A$2:$A$198,[2]Sheet1!$B$2:$B$198,"-",0)="Glade"),"Out","No")</f>
        <v>No</v>
      </c>
      <c r="J1187" s="90"/>
      <c r="K1187" s="91"/>
      <c r="L1187" s="91"/>
      <c r="M1187" s="91"/>
      <c r="N1187" s="92"/>
      <c r="O1187" s="89"/>
      <c r="R1187" t="b">
        <f t="shared" si="38"/>
        <v>0</v>
      </c>
    </row>
    <row r="1188" spans="1:18" ht="15" thickBot="1" x14ac:dyDescent="0.35">
      <c r="A1188" s="2" t="s">
        <v>1990</v>
      </c>
      <c r="B1188" s="2" t="s">
        <v>1145</v>
      </c>
      <c r="C1188" s="84">
        <f>IF(COUNTIF(Table8[Tag Number], A1188), 1, 0)</f>
        <v>0</v>
      </c>
      <c r="D1188" s="85">
        <f>IF(COUNTIF(Table9[Tag Number], A1188), 1, 0)</f>
        <v>0</v>
      </c>
      <c r="E1188" s="86">
        <f>IF(COUNTIF(Table10[Tag Number], A1188), 1, 0)</f>
        <v>0</v>
      </c>
      <c r="F1188" s="86">
        <f>IF(COUNTIF(Table11[Tag Number], A1188), 1, 0)</f>
        <v>0</v>
      </c>
      <c r="G1188" s="87">
        <f t="shared" si="39"/>
        <v>0</v>
      </c>
      <c r="H1188" s="88" t="str" cm="1">
        <f t="array" ref="H1188">_xlfn.IFS(OR(_xlfn.XLOOKUP(A1188,Table9[Tag Number],Table9[Status],"-",0)="Dead",
        _xlfn.XLOOKUP(A1188,Table10[Tag Number],Table10[Status],"-",0)="Dead",
        _xlfn.XLOOKUP(A1188,Table11[Tag Number],Table11[Status],"-",0)="Dead",
        _xlfn.XLOOKUP(A1188,Table8[Tag Number],Table8[Status],"-",0)="Dead"),"Dead",
     OR(_xlfn.XLOOKUP(A1188,Table11[Tag Number],Table11[Status],"-",0)="Alive",
        _xlfn.XLOOKUP(A1188,Table10[Tag Number],Table10[Status],"-",0)="Alive",
        _xlfn.XLOOKUP(A1188,Table9[Tag Number],Table9[Status],"-",0)="Alive",
        _xlfn.XLOOKUP(A1188,Table8[Tag Number],Table8[Status],"-",0)="Alive"),"Alive",
     OR(_xlfn.XLOOKUP(A1188,Table9[Tag Number],Table9[Status],"-",0)="-",
        _xlfn.XLOOKUP(A1188,Table10[Tag Number],Table10[Status],"-",0)="-",
        _xlfn.XLOOKUP(A1188,Table11[Tag Number],Table11[Status],"-",0)="-",
        _xlfn.XLOOKUP(A1188,Table8[Tag Number],Table8[Status],"-",0)="-"),
   "-")</f>
        <v>-</v>
      </c>
      <c r="I1188" s="88" t="str">
        <f>IF((_xlfn.XLOOKUP(B1188,[2]Sheet1!$A$2:$A$198,[2]Sheet1!$B$2:$B$198,"-",0)="Glade"),"Out","No")</f>
        <v>No</v>
      </c>
      <c r="J1188" s="90"/>
      <c r="K1188" s="91"/>
      <c r="L1188" s="91"/>
      <c r="M1188" s="91"/>
      <c r="N1188" s="92"/>
      <c r="O1188" s="89"/>
      <c r="R1188" t="b">
        <f t="shared" si="38"/>
        <v>0</v>
      </c>
    </row>
    <row r="1189" spans="1:18" ht="15" thickBot="1" x14ac:dyDescent="0.35">
      <c r="A1189" s="3" t="s">
        <v>642</v>
      </c>
      <c r="B1189" s="3" t="s">
        <v>1137</v>
      </c>
      <c r="C1189" s="84">
        <f>IF(COUNTIF(Table8[Tag Number], A1189), 1, 0)</f>
        <v>1</v>
      </c>
      <c r="D1189" s="85">
        <f>IF(COUNTIF(Table9[Tag Number], A1189), 1, 0)</f>
        <v>1</v>
      </c>
      <c r="E1189" s="86">
        <f>IF(COUNTIF(Table10[Tag Number], A1189), 1, 0)</f>
        <v>1</v>
      </c>
      <c r="F1189" s="86">
        <f>IF(COUNTIF(Table11[Tag Number], A1189), 1, 0)</f>
        <v>1</v>
      </c>
      <c r="G1189" s="87">
        <f t="shared" si="39"/>
        <v>4</v>
      </c>
      <c r="H1189" s="88" t="str" cm="1">
        <f t="array" ref="H1189">_xlfn.IFS(OR(_xlfn.XLOOKUP(A1189,Table9[Tag Number],Table9[Status],"-",0)="Dead",
        _xlfn.XLOOKUP(A1189,Table10[Tag Number],Table10[Status],"-",0)="Dead",
        _xlfn.XLOOKUP(A1189,Table11[Tag Number],Table11[Status],"-",0)="Dead",
        _xlfn.XLOOKUP(A1189,Table8[Tag Number],Table8[Status],"-",0)="Dead"),"Dead",
     OR(_xlfn.XLOOKUP(A1189,Table11[Tag Number],Table11[Status],"-",0)="Alive",
        _xlfn.XLOOKUP(A1189,Table10[Tag Number],Table10[Status],"-",0)="Alive",
        _xlfn.XLOOKUP(A1189,Table9[Tag Number],Table9[Status],"-",0)="Alive",
        _xlfn.XLOOKUP(A1189,Table8[Tag Number],Table8[Status],"-",0)="Alive"),"Alive",
     OR(_xlfn.XLOOKUP(A1189,Table9[Tag Number],Table9[Status],"-",0)="-",
        _xlfn.XLOOKUP(A1189,Table10[Tag Number],Table10[Status],"-",0)="-",
        _xlfn.XLOOKUP(A1189,Table11[Tag Number],Table11[Status],"-",0)="-",
        _xlfn.XLOOKUP(A1189,Table8[Tag Number],Table8[Status],"-",0)="-"),
   "-")</f>
        <v>Alive</v>
      </c>
      <c r="I1189" s="88" t="str">
        <f>IF((_xlfn.XLOOKUP(B1189,[2]Sheet1!$A$2:$A$198,[2]Sheet1!$B$2:$B$198,"-",0)="Glade"),"Out","No")</f>
        <v>No</v>
      </c>
      <c r="J1189" s="90"/>
      <c r="K1189" s="91"/>
      <c r="L1189" s="91"/>
      <c r="M1189" s="91"/>
      <c r="N1189" s="92"/>
      <c r="O1189" s="89"/>
      <c r="R1189" t="str">
        <f t="shared" si="38"/>
        <v>C199</v>
      </c>
    </row>
    <row r="1190" spans="1:18" ht="15" thickBot="1" x14ac:dyDescent="0.35">
      <c r="A1190" s="2" t="s">
        <v>1991</v>
      </c>
      <c r="B1190" s="2" t="s">
        <v>1145</v>
      </c>
      <c r="C1190" s="84">
        <f>IF(COUNTIF(Table8[Tag Number], A1190), 1, 0)</f>
        <v>0</v>
      </c>
      <c r="D1190" s="85">
        <f>IF(COUNTIF(Table9[Tag Number], A1190), 1, 0)</f>
        <v>0</v>
      </c>
      <c r="E1190" s="86">
        <f>IF(COUNTIF(Table10[Tag Number], A1190), 1, 0)</f>
        <v>0</v>
      </c>
      <c r="F1190" s="86">
        <f>IF(COUNTIF(Table11[Tag Number], A1190), 1, 0)</f>
        <v>0</v>
      </c>
      <c r="G1190" s="87">
        <f t="shared" si="39"/>
        <v>0</v>
      </c>
      <c r="H1190" s="88" t="str" cm="1">
        <f t="array" ref="H1190">_xlfn.IFS(OR(_xlfn.XLOOKUP(A1190,Table9[Tag Number],Table9[Status],"-",0)="Dead",
        _xlfn.XLOOKUP(A1190,Table10[Tag Number],Table10[Status],"-",0)="Dead",
        _xlfn.XLOOKUP(A1190,Table11[Tag Number],Table11[Status],"-",0)="Dead",
        _xlfn.XLOOKUP(A1190,Table8[Tag Number],Table8[Status],"-",0)="Dead"),"Dead",
     OR(_xlfn.XLOOKUP(A1190,Table11[Tag Number],Table11[Status],"-",0)="Alive",
        _xlfn.XLOOKUP(A1190,Table10[Tag Number],Table10[Status],"-",0)="Alive",
        _xlfn.XLOOKUP(A1190,Table9[Tag Number],Table9[Status],"-",0)="Alive",
        _xlfn.XLOOKUP(A1190,Table8[Tag Number],Table8[Status],"-",0)="Alive"),"Alive",
     OR(_xlfn.XLOOKUP(A1190,Table9[Tag Number],Table9[Status],"-",0)="-",
        _xlfn.XLOOKUP(A1190,Table10[Tag Number],Table10[Status],"-",0)="-",
        _xlfn.XLOOKUP(A1190,Table11[Tag Number],Table11[Status],"-",0)="-",
        _xlfn.XLOOKUP(A1190,Table8[Tag Number],Table8[Status],"-",0)="-"),
   "-")</f>
        <v>-</v>
      </c>
      <c r="I1190" s="88" t="str">
        <f>IF((_xlfn.XLOOKUP(B1190,[2]Sheet1!$A$2:$A$198,[2]Sheet1!$B$2:$B$198,"-",0)="Glade"),"Out","No")</f>
        <v>No</v>
      </c>
      <c r="J1190" s="90"/>
      <c r="K1190" s="91"/>
      <c r="L1190" s="91"/>
      <c r="M1190" s="91"/>
      <c r="N1190" s="92"/>
      <c r="O1190" s="89"/>
      <c r="R1190" t="b">
        <f t="shared" si="38"/>
        <v>0</v>
      </c>
    </row>
    <row r="1191" spans="1:18" ht="15" thickBot="1" x14ac:dyDescent="0.35">
      <c r="A1191" s="3" t="s">
        <v>147</v>
      </c>
      <c r="B1191" s="3" t="s">
        <v>1145</v>
      </c>
      <c r="C1191" s="84">
        <f>IF(COUNTIF(Table8[Tag Number], A1191), 1, 0)</f>
        <v>0</v>
      </c>
      <c r="D1191" s="85">
        <f>IF(COUNTIF(Table9[Tag Number], A1191), 1, 0)</f>
        <v>0</v>
      </c>
      <c r="E1191" s="86">
        <f>IF(COUNTIF(Table10[Tag Number], A1191), 1, 0)</f>
        <v>0</v>
      </c>
      <c r="F1191" s="86">
        <f>IF(COUNTIF(Table11[Tag Number], A1191), 1, 0)</f>
        <v>0</v>
      </c>
      <c r="G1191" s="87">
        <f t="shared" si="39"/>
        <v>0</v>
      </c>
      <c r="H1191" s="88" t="str" cm="1">
        <f t="array" ref="H1191">_xlfn.IFS(OR(_xlfn.XLOOKUP(A1191,Table9[Tag Number],Table9[Status],"-",0)="Dead",
        _xlfn.XLOOKUP(A1191,Table10[Tag Number],Table10[Status],"-",0)="Dead",
        _xlfn.XLOOKUP(A1191,Table11[Tag Number],Table11[Status],"-",0)="Dead",
        _xlfn.XLOOKUP(A1191,Table8[Tag Number],Table8[Status],"-",0)="Dead"),"Dead",
     OR(_xlfn.XLOOKUP(A1191,Table11[Tag Number],Table11[Status],"-",0)="Alive",
        _xlfn.XLOOKUP(A1191,Table10[Tag Number],Table10[Status],"-",0)="Alive",
        _xlfn.XLOOKUP(A1191,Table9[Tag Number],Table9[Status],"-",0)="Alive",
        _xlfn.XLOOKUP(A1191,Table8[Tag Number],Table8[Status],"-",0)="Alive"),"Alive",
     OR(_xlfn.XLOOKUP(A1191,Table9[Tag Number],Table9[Status],"-",0)="-",
        _xlfn.XLOOKUP(A1191,Table10[Tag Number],Table10[Status],"-",0)="-",
        _xlfn.XLOOKUP(A1191,Table11[Tag Number],Table11[Status],"-",0)="-",
        _xlfn.XLOOKUP(A1191,Table8[Tag Number],Table8[Status],"-",0)="-"),
   "-")</f>
        <v>-</v>
      </c>
      <c r="I1191" s="88" t="str">
        <f>IF((_xlfn.XLOOKUP(B1191,[2]Sheet1!$A$2:$A$198,[2]Sheet1!$B$2:$B$198,"-",0)="Glade"),"Out","No")</f>
        <v>No</v>
      </c>
      <c r="J1191" s="90"/>
      <c r="K1191" s="91"/>
      <c r="L1191" s="91"/>
      <c r="M1191" s="91"/>
      <c r="N1191" s="92"/>
      <c r="O1191" s="89"/>
      <c r="R1191" t="b">
        <f t="shared" si="38"/>
        <v>0</v>
      </c>
    </row>
    <row r="1192" spans="1:18" ht="15" thickBot="1" x14ac:dyDescent="0.35">
      <c r="A1192" s="2" t="s">
        <v>946</v>
      </c>
      <c r="B1192" s="2" t="s">
        <v>1137</v>
      </c>
      <c r="C1192" s="84">
        <f>IF(COUNTIF(Table8[Tag Number], A1192), 1, 0)</f>
        <v>1</v>
      </c>
      <c r="D1192" s="85">
        <f>IF(COUNTIF(Table9[Tag Number], A1192), 1, 0)</f>
        <v>0</v>
      </c>
      <c r="E1192" s="86">
        <f>IF(COUNTIF(Table10[Tag Number], A1192), 1, 0)</f>
        <v>0</v>
      </c>
      <c r="F1192" s="86">
        <f>IF(COUNTIF(Table11[Tag Number], A1192), 1, 0)</f>
        <v>0</v>
      </c>
      <c r="G1192" s="87">
        <f t="shared" si="39"/>
        <v>1</v>
      </c>
      <c r="H1192" s="88" t="str" cm="1">
        <f t="array" ref="H1192">_xlfn.IFS(OR(_xlfn.XLOOKUP(A1192,Table9[Tag Number],Table9[Status],"-",0)="Dead",
        _xlfn.XLOOKUP(A1192,Table10[Tag Number],Table10[Status],"-",0)="Dead",
        _xlfn.XLOOKUP(A1192,Table11[Tag Number],Table11[Status],"-",0)="Dead",
        _xlfn.XLOOKUP(A1192,Table8[Tag Number],Table8[Status],"-",0)="Dead"),"Dead",
     OR(_xlfn.XLOOKUP(A1192,Table11[Tag Number],Table11[Status],"-",0)="Alive",
        _xlfn.XLOOKUP(A1192,Table10[Tag Number],Table10[Status],"-",0)="Alive",
        _xlfn.XLOOKUP(A1192,Table9[Tag Number],Table9[Status],"-",0)="Alive",
        _xlfn.XLOOKUP(A1192,Table8[Tag Number],Table8[Status],"-",0)="Alive"),"Alive",
     OR(_xlfn.XLOOKUP(A1192,Table9[Tag Number],Table9[Status],"-",0)="-",
        _xlfn.XLOOKUP(A1192,Table10[Tag Number],Table10[Status],"-",0)="-",
        _xlfn.XLOOKUP(A1192,Table11[Tag Number],Table11[Status],"-",0)="-",
        _xlfn.XLOOKUP(A1192,Table8[Tag Number],Table8[Status],"-",0)="-"),
   "-")</f>
        <v>Alive</v>
      </c>
      <c r="I1192" s="88" t="str">
        <f>IF((_xlfn.XLOOKUP(B1192,[2]Sheet1!$A$2:$A$198,[2]Sheet1!$B$2:$B$198,"-",0)="Glade"),"Out","No")</f>
        <v>No</v>
      </c>
      <c r="J1192" s="90"/>
      <c r="K1192" s="91"/>
      <c r="L1192" s="91"/>
      <c r="M1192" s="91"/>
      <c r="N1192" s="92"/>
      <c r="O1192" s="89"/>
      <c r="R1192" t="b">
        <f t="shared" si="38"/>
        <v>0</v>
      </c>
    </row>
    <row r="1193" spans="1:18" ht="15" thickBot="1" x14ac:dyDescent="0.35">
      <c r="A1193" s="3" t="s">
        <v>568</v>
      </c>
      <c r="B1193" s="3" t="s">
        <v>1137</v>
      </c>
      <c r="C1193" s="84">
        <f>IF(COUNTIF(Table8[Tag Number], A1193), 1, 0)</f>
        <v>0</v>
      </c>
      <c r="D1193" s="85">
        <f>IF(COUNTIF(Table9[Tag Number], A1193), 1, 0)</f>
        <v>0</v>
      </c>
      <c r="E1193" s="86">
        <f>IF(COUNTIF(Table10[Tag Number], A1193), 1, 0)</f>
        <v>1</v>
      </c>
      <c r="F1193" s="86">
        <f>IF(COUNTIF(Table11[Tag Number], A1193), 1, 0)</f>
        <v>1</v>
      </c>
      <c r="G1193" s="87">
        <f t="shared" si="39"/>
        <v>2</v>
      </c>
      <c r="H1193" s="88" t="str" cm="1">
        <f t="array" ref="H1193">_xlfn.IFS(OR(_xlfn.XLOOKUP(A1193,Table9[Tag Number],Table9[Status],"-",0)="Dead",
        _xlfn.XLOOKUP(A1193,Table10[Tag Number],Table10[Status],"-",0)="Dead",
        _xlfn.XLOOKUP(A1193,Table11[Tag Number],Table11[Status],"-",0)="Dead",
        _xlfn.XLOOKUP(A1193,Table8[Tag Number],Table8[Status],"-",0)="Dead"),"Dead",
     OR(_xlfn.XLOOKUP(A1193,Table11[Tag Number],Table11[Status],"-",0)="Alive",
        _xlfn.XLOOKUP(A1193,Table10[Tag Number],Table10[Status],"-",0)="Alive",
        _xlfn.XLOOKUP(A1193,Table9[Tag Number],Table9[Status],"-",0)="Alive",
        _xlfn.XLOOKUP(A1193,Table8[Tag Number],Table8[Status],"-",0)="Alive"),"Alive",
     OR(_xlfn.XLOOKUP(A1193,Table9[Tag Number],Table9[Status],"-",0)="-",
        _xlfn.XLOOKUP(A1193,Table10[Tag Number],Table10[Status],"-",0)="-",
        _xlfn.XLOOKUP(A1193,Table11[Tag Number],Table11[Status],"-",0)="-",
        _xlfn.XLOOKUP(A1193,Table8[Tag Number],Table8[Status],"-",0)="-"),
   "-")</f>
        <v>Alive</v>
      </c>
      <c r="I1193" s="88" t="str">
        <f>IF((_xlfn.XLOOKUP(B1193,[2]Sheet1!$A$2:$A$198,[2]Sheet1!$B$2:$B$198,"-",0)="Glade"),"Out","No")</f>
        <v>No</v>
      </c>
      <c r="J1193" s="90"/>
      <c r="K1193" s="91"/>
      <c r="L1193" s="91"/>
      <c r="M1193" s="91"/>
      <c r="N1193" s="92"/>
      <c r="O1193" s="89"/>
      <c r="R1193" t="str">
        <f t="shared" si="38"/>
        <v>C203</v>
      </c>
    </row>
    <row r="1194" spans="1:18" ht="15" thickBot="1" x14ac:dyDescent="0.35">
      <c r="A1194" s="2" t="s">
        <v>1992</v>
      </c>
      <c r="B1194" s="2" t="s">
        <v>1145</v>
      </c>
      <c r="C1194" s="84">
        <f>IF(COUNTIF(Table8[Tag Number], A1194), 1, 0)</f>
        <v>0</v>
      </c>
      <c r="D1194" s="85">
        <f>IF(COUNTIF(Table9[Tag Number], A1194), 1, 0)</f>
        <v>0</v>
      </c>
      <c r="E1194" s="86">
        <f>IF(COUNTIF(Table10[Tag Number], A1194), 1, 0)</f>
        <v>0</v>
      </c>
      <c r="F1194" s="86">
        <f>IF(COUNTIF(Table11[Tag Number], A1194), 1, 0)</f>
        <v>0</v>
      </c>
      <c r="G1194" s="87">
        <f t="shared" si="39"/>
        <v>0</v>
      </c>
      <c r="H1194" s="88" t="str" cm="1">
        <f t="array" ref="H1194">_xlfn.IFS(OR(_xlfn.XLOOKUP(A1194,Table9[Tag Number],Table9[Status],"-",0)="Dead",
        _xlfn.XLOOKUP(A1194,Table10[Tag Number],Table10[Status],"-",0)="Dead",
        _xlfn.XLOOKUP(A1194,Table11[Tag Number],Table11[Status],"-",0)="Dead",
        _xlfn.XLOOKUP(A1194,Table8[Tag Number],Table8[Status],"-",0)="Dead"),"Dead",
     OR(_xlfn.XLOOKUP(A1194,Table11[Tag Number],Table11[Status],"-",0)="Alive",
        _xlfn.XLOOKUP(A1194,Table10[Tag Number],Table10[Status],"-",0)="Alive",
        _xlfn.XLOOKUP(A1194,Table9[Tag Number],Table9[Status],"-",0)="Alive",
        _xlfn.XLOOKUP(A1194,Table8[Tag Number],Table8[Status],"-",0)="Alive"),"Alive",
     OR(_xlfn.XLOOKUP(A1194,Table9[Tag Number],Table9[Status],"-",0)="-",
        _xlfn.XLOOKUP(A1194,Table10[Tag Number],Table10[Status],"-",0)="-",
        _xlfn.XLOOKUP(A1194,Table11[Tag Number],Table11[Status],"-",0)="-",
        _xlfn.XLOOKUP(A1194,Table8[Tag Number],Table8[Status],"-",0)="-"),
   "-")</f>
        <v>-</v>
      </c>
      <c r="I1194" s="88" t="str">
        <f>IF((_xlfn.XLOOKUP(B1194,[2]Sheet1!$A$2:$A$198,[2]Sheet1!$B$2:$B$198,"-",0)="Glade"),"Out","No")</f>
        <v>No</v>
      </c>
      <c r="J1194" s="90"/>
      <c r="K1194" s="91"/>
      <c r="L1194" s="91"/>
      <c r="M1194" s="91"/>
      <c r="N1194" s="92"/>
      <c r="O1194" s="89"/>
      <c r="R1194" t="b">
        <f t="shared" si="38"/>
        <v>0</v>
      </c>
    </row>
    <row r="1195" spans="1:18" ht="15" thickBot="1" x14ac:dyDescent="0.35">
      <c r="A1195" s="3" t="s">
        <v>1993</v>
      </c>
      <c r="B1195" s="3" t="s">
        <v>1145</v>
      </c>
      <c r="C1195" s="84">
        <f>IF(COUNTIF(Table8[Tag Number], A1195), 1, 0)</f>
        <v>0</v>
      </c>
      <c r="D1195" s="85">
        <f>IF(COUNTIF(Table9[Tag Number], A1195), 1, 0)</f>
        <v>0</v>
      </c>
      <c r="E1195" s="86">
        <f>IF(COUNTIF(Table10[Tag Number], A1195), 1, 0)</f>
        <v>0</v>
      </c>
      <c r="F1195" s="86">
        <f>IF(COUNTIF(Table11[Tag Number], A1195), 1, 0)</f>
        <v>0</v>
      </c>
      <c r="G1195" s="87">
        <f t="shared" si="39"/>
        <v>0</v>
      </c>
      <c r="H1195" s="88" t="str" cm="1">
        <f t="array" ref="H1195">_xlfn.IFS(OR(_xlfn.XLOOKUP(A1195,Table9[Tag Number],Table9[Status],"-",0)="Dead",
        _xlfn.XLOOKUP(A1195,Table10[Tag Number],Table10[Status],"-",0)="Dead",
        _xlfn.XLOOKUP(A1195,Table11[Tag Number],Table11[Status],"-",0)="Dead",
        _xlfn.XLOOKUP(A1195,Table8[Tag Number],Table8[Status],"-",0)="Dead"),"Dead",
     OR(_xlfn.XLOOKUP(A1195,Table11[Tag Number],Table11[Status],"-",0)="Alive",
        _xlfn.XLOOKUP(A1195,Table10[Tag Number],Table10[Status],"-",0)="Alive",
        _xlfn.XLOOKUP(A1195,Table9[Tag Number],Table9[Status],"-",0)="Alive",
        _xlfn.XLOOKUP(A1195,Table8[Tag Number],Table8[Status],"-",0)="Alive"),"Alive",
     OR(_xlfn.XLOOKUP(A1195,Table9[Tag Number],Table9[Status],"-",0)="-",
        _xlfn.XLOOKUP(A1195,Table10[Tag Number],Table10[Status],"-",0)="-",
        _xlfn.XLOOKUP(A1195,Table11[Tag Number],Table11[Status],"-",0)="-",
        _xlfn.XLOOKUP(A1195,Table8[Tag Number],Table8[Status],"-",0)="-"),
   "-")</f>
        <v>-</v>
      </c>
      <c r="I1195" s="88" t="str">
        <f>IF((_xlfn.XLOOKUP(B1195,[2]Sheet1!$A$2:$A$198,[2]Sheet1!$B$2:$B$198,"-",0)="Glade"),"Out","No")</f>
        <v>No</v>
      </c>
      <c r="J1195" s="90"/>
      <c r="K1195" s="91"/>
      <c r="L1195" s="91"/>
      <c r="M1195" s="91"/>
      <c r="N1195" s="92"/>
      <c r="O1195" s="89"/>
      <c r="R1195" t="b">
        <f t="shared" si="38"/>
        <v>0</v>
      </c>
    </row>
    <row r="1196" spans="1:18" ht="15" thickBot="1" x14ac:dyDescent="0.35">
      <c r="A1196" s="2" t="s">
        <v>657</v>
      </c>
      <c r="B1196" s="2" t="s">
        <v>1137</v>
      </c>
      <c r="C1196" s="84">
        <f>IF(COUNTIF(Table8[Tag Number], A1196), 1, 0)</f>
        <v>1</v>
      </c>
      <c r="D1196" s="85">
        <f>IF(COUNTIF(Table9[Tag Number], A1196), 1, 0)</f>
        <v>0</v>
      </c>
      <c r="E1196" s="86">
        <f>IF(COUNTIF(Table10[Tag Number], A1196), 1, 0)</f>
        <v>1</v>
      </c>
      <c r="F1196" s="86">
        <f>IF(COUNTIF(Table11[Tag Number], A1196), 1, 0)</f>
        <v>0</v>
      </c>
      <c r="G1196" s="87">
        <f t="shared" si="39"/>
        <v>2</v>
      </c>
      <c r="H1196" s="88" t="str" cm="1">
        <f t="array" ref="H1196">_xlfn.IFS(OR(_xlfn.XLOOKUP(A1196,Table9[Tag Number],Table9[Status],"-",0)="Dead",
        _xlfn.XLOOKUP(A1196,Table10[Tag Number],Table10[Status],"-",0)="Dead",
        _xlfn.XLOOKUP(A1196,Table11[Tag Number],Table11[Status],"-",0)="Dead",
        _xlfn.XLOOKUP(A1196,Table8[Tag Number],Table8[Status],"-",0)="Dead"),"Dead",
     OR(_xlfn.XLOOKUP(A1196,Table11[Tag Number],Table11[Status],"-",0)="Alive",
        _xlfn.XLOOKUP(A1196,Table10[Tag Number],Table10[Status],"-",0)="Alive",
        _xlfn.XLOOKUP(A1196,Table9[Tag Number],Table9[Status],"-",0)="Alive",
        _xlfn.XLOOKUP(A1196,Table8[Tag Number],Table8[Status],"-",0)="Alive"),"Alive",
     OR(_xlfn.XLOOKUP(A1196,Table9[Tag Number],Table9[Status],"-",0)="-",
        _xlfn.XLOOKUP(A1196,Table10[Tag Number],Table10[Status],"-",0)="-",
        _xlfn.XLOOKUP(A1196,Table11[Tag Number],Table11[Status],"-",0)="-",
        _xlfn.XLOOKUP(A1196,Table8[Tag Number],Table8[Status],"-",0)="-"),
   "-")</f>
        <v>Dead</v>
      </c>
      <c r="I1196" s="88" t="str">
        <f>IF((_xlfn.XLOOKUP(B1196,[2]Sheet1!$A$2:$A$198,[2]Sheet1!$B$2:$B$198,"-",0)="Glade"),"Out","No")</f>
        <v>No</v>
      </c>
      <c r="J1196" s="90"/>
      <c r="K1196" s="91"/>
      <c r="L1196" s="91"/>
      <c r="M1196" s="91"/>
      <c r="N1196" s="92"/>
      <c r="O1196" s="89"/>
      <c r="R1196" t="str">
        <f t="shared" si="38"/>
        <v>C206</v>
      </c>
    </row>
    <row r="1197" spans="1:18" ht="15" thickBot="1" x14ac:dyDescent="0.35">
      <c r="A1197" s="3" t="s">
        <v>1994</v>
      </c>
      <c r="B1197" s="3" t="s">
        <v>1145</v>
      </c>
      <c r="C1197" s="84">
        <f>IF(COUNTIF(Table8[Tag Number], A1197), 1, 0)</f>
        <v>0</v>
      </c>
      <c r="D1197" s="85">
        <f>IF(COUNTIF(Table9[Tag Number], A1197), 1, 0)</f>
        <v>0</v>
      </c>
      <c r="E1197" s="86">
        <f>IF(COUNTIF(Table10[Tag Number], A1197), 1, 0)</f>
        <v>0</v>
      </c>
      <c r="F1197" s="86">
        <f>IF(COUNTIF(Table11[Tag Number], A1197), 1, 0)</f>
        <v>0</v>
      </c>
      <c r="G1197" s="87">
        <f t="shared" si="39"/>
        <v>0</v>
      </c>
      <c r="H1197" s="88" t="str" cm="1">
        <f t="array" ref="H1197">_xlfn.IFS(OR(_xlfn.XLOOKUP(A1197,Table9[Tag Number],Table9[Status],"-",0)="Dead",
        _xlfn.XLOOKUP(A1197,Table10[Tag Number],Table10[Status],"-",0)="Dead",
        _xlfn.XLOOKUP(A1197,Table11[Tag Number],Table11[Status],"-",0)="Dead",
        _xlfn.XLOOKUP(A1197,Table8[Tag Number],Table8[Status],"-",0)="Dead"),"Dead",
     OR(_xlfn.XLOOKUP(A1197,Table11[Tag Number],Table11[Status],"-",0)="Alive",
        _xlfn.XLOOKUP(A1197,Table10[Tag Number],Table10[Status],"-",0)="Alive",
        _xlfn.XLOOKUP(A1197,Table9[Tag Number],Table9[Status],"-",0)="Alive",
        _xlfn.XLOOKUP(A1197,Table8[Tag Number],Table8[Status],"-",0)="Alive"),"Alive",
     OR(_xlfn.XLOOKUP(A1197,Table9[Tag Number],Table9[Status],"-",0)="-",
        _xlfn.XLOOKUP(A1197,Table10[Tag Number],Table10[Status],"-",0)="-",
        _xlfn.XLOOKUP(A1197,Table11[Tag Number],Table11[Status],"-",0)="-",
        _xlfn.XLOOKUP(A1197,Table8[Tag Number],Table8[Status],"-",0)="-"),
   "-")</f>
        <v>-</v>
      </c>
      <c r="I1197" s="88" t="str">
        <f>IF((_xlfn.XLOOKUP(B1197,[2]Sheet1!$A$2:$A$198,[2]Sheet1!$B$2:$B$198,"-",0)="Glade"),"Out","No")</f>
        <v>No</v>
      </c>
      <c r="J1197" s="90"/>
      <c r="K1197" s="91"/>
      <c r="L1197" s="91"/>
      <c r="M1197" s="91"/>
      <c r="N1197" s="92"/>
      <c r="O1197" s="89"/>
      <c r="R1197" t="b">
        <f t="shared" si="38"/>
        <v>0</v>
      </c>
    </row>
    <row r="1198" spans="1:18" ht="15" thickBot="1" x14ac:dyDescent="0.35">
      <c r="A1198" s="2" t="s">
        <v>1995</v>
      </c>
      <c r="B1198" s="2" t="s">
        <v>1145</v>
      </c>
      <c r="C1198" s="84">
        <f>IF(COUNTIF(Table8[Tag Number], A1198), 1, 0)</f>
        <v>0</v>
      </c>
      <c r="D1198" s="85">
        <f>IF(COUNTIF(Table9[Tag Number], A1198), 1, 0)</f>
        <v>0</v>
      </c>
      <c r="E1198" s="86">
        <f>IF(COUNTIF(Table10[Tag Number], A1198), 1, 0)</f>
        <v>0</v>
      </c>
      <c r="F1198" s="86">
        <f>IF(COUNTIF(Table11[Tag Number], A1198), 1, 0)</f>
        <v>0</v>
      </c>
      <c r="G1198" s="87">
        <f t="shared" si="39"/>
        <v>0</v>
      </c>
      <c r="H1198" s="88" t="str" cm="1">
        <f t="array" ref="H1198">_xlfn.IFS(OR(_xlfn.XLOOKUP(A1198,Table9[Tag Number],Table9[Status],"-",0)="Dead",
        _xlfn.XLOOKUP(A1198,Table10[Tag Number],Table10[Status],"-",0)="Dead",
        _xlfn.XLOOKUP(A1198,Table11[Tag Number],Table11[Status],"-",0)="Dead",
        _xlfn.XLOOKUP(A1198,Table8[Tag Number],Table8[Status],"-",0)="Dead"),"Dead",
     OR(_xlfn.XLOOKUP(A1198,Table11[Tag Number],Table11[Status],"-",0)="Alive",
        _xlfn.XLOOKUP(A1198,Table10[Tag Number],Table10[Status],"-",0)="Alive",
        _xlfn.XLOOKUP(A1198,Table9[Tag Number],Table9[Status],"-",0)="Alive",
        _xlfn.XLOOKUP(A1198,Table8[Tag Number],Table8[Status],"-",0)="Alive"),"Alive",
     OR(_xlfn.XLOOKUP(A1198,Table9[Tag Number],Table9[Status],"-",0)="-",
        _xlfn.XLOOKUP(A1198,Table10[Tag Number],Table10[Status],"-",0)="-",
        _xlfn.XLOOKUP(A1198,Table11[Tag Number],Table11[Status],"-",0)="-",
        _xlfn.XLOOKUP(A1198,Table8[Tag Number],Table8[Status],"-",0)="-"),
   "-")</f>
        <v>-</v>
      </c>
      <c r="I1198" s="88" t="str">
        <f>IF((_xlfn.XLOOKUP(B1198,[2]Sheet1!$A$2:$A$198,[2]Sheet1!$B$2:$B$198,"-",0)="Glade"),"Out","No")</f>
        <v>No</v>
      </c>
      <c r="J1198" s="90"/>
      <c r="K1198" s="91"/>
      <c r="L1198" s="91"/>
      <c r="M1198" s="91"/>
      <c r="N1198" s="92"/>
      <c r="O1198" s="89"/>
      <c r="R1198" t="b">
        <f t="shared" si="38"/>
        <v>0</v>
      </c>
    </row>
    <row r="1199" spans="1:18" ht="15" thickBot="1" x14ac:dyDescent="0.35">
      <c r="A1199" s="3" t="s">
        <v>753</v>
      </c>
      <c r="B1199" s="3" t="s">
        <v>1137</v>
      </c>
      <c r="C1199" s="84">
        <f>IF(COUNTIF(Table8[Tag Number], A1199), 1, 0)</f>
        <v>1</v>
      </c>
      <c r="D1199" s="85">
        <f>IF(COUNTIF(Table9[Tag Number], A1199), 1, 0)</f>
        <v>0</v>
      </c>
      <c r="E1199" s="86">
        <f>IF(COUNTIF(Table10[Tag Number], A1199), 1, 0)</f>
        <v>0</v>
      </c>
      <c r="F1199" s="86">
        <f>IF(COUNTIF(Table11[Tag Number], A1199), 1, 0)</f>
        <v>0</v>
      </c>
      <c r="G1199" s="87">
        <f t="shared" si="39"/>
        <v>1</v>
      </c>
      <c r="H1199" s="88" t="str" cm="1">
        <f t="array" ref="H1199">_xlfn.IFS(OR(_xlfn.XLOOKUP(A1199,Table9[Tag Number],Table9[Status],"-",0)="Dead",
        _xlfn.XLOOKUP(A1199,Table10[Tag Number],Table10[Status],"-",0)="Dead",
        _xlfn.XLOOKUP(A1199,Table11[Tag Number],Table11[Status],"-",0)="Dead",
        _xlfn.XLOOKUP(A1199,Table8[Tag Number],Table8[Status],"-",0)="Dead"),"Dead",
     OR(_xlfn.XLOOKUP(A1199,Table11[Tag Number],Table11[Status],"-",0)="Alive",
        _xlfn.XLOOKUP(A1199,Table10[Tag Number],Table10[Status],"-",0)="Alive",
        _xlfn.XLOOKUP(A1199,Table9[Tag Number],Table9[Status],"-",0)="Alive",
        _xlfn.XLOOKUP(A1199,Table8[Tag Number],Table8[Status],"-",0)="Alive"),"Alive",
     OR(_xlfn.XLOOKUP(A1199,Table9[Tag Number],Table9[Status],"-",0)="-",
        _xlfn.XLOOKUP(A1199,Table10[Tag Number],Table10[Status],"-",0)="-",
        _xlfn.XLOOKUP(A1199,Table11[Tag Number],Table11[Status],"-",0)="-",
        _xlfn.XLOOKUP(A1199,Table8[Tag Number],Table8[Status],"-",0)="-"),
   "-")</f>
        <v>Alive</v>
      </c>
      <c r="I1199" s="88" t="str">
        <f>IF((_xlfn.XLOOKUP(B1199,[2]Sheet1!$A$2:$A$198,[2]Sheet1!$B$2:$B$198,"-",0)="Glade"),"Out","No")</f>
        <v>No</v>
      </c>
      <c r="J1199" s="90"/>
      <c r="K1199" s="91"/>
      <c r="L1199" s="91"/>
      <c r="M1199" s="91"/>
      <c r="N1199" s="92"/>
      <c r="O1199" s="89"/>
      <c r="R1199" t="b">
        <f t="shared" si="38"/>
        <v>0</v>
      </c>
    </row>
    <row r="1200" spans="1:18" ht="15" thickBot="1" x14ac:dyDescent="0.35">
      <c r="A1200" s="2" t="s">
        <v>735</v>
      </c>
      <c r="B1200" s="2" t="s">
        <v>1137</v>
      </c>
      <c r="C1200" s="84">
        <f>IF(COUNTIF(Table8[Tag Number], A1200), 1, 0)</f>
        <v>0</v>
      </c>
      <c r="D1200" s="85">
        <f>IF(COUNTIF(Table9[Tag Number], A1200), 1, 0)</f>
        <v>1</v>
      </c>
      <c r="E1200" s="86">
        <f>IF(COUNTIF(Table10[Tag Number], A1200), 1, 0)</f>
        <v>1</v>
      </c>
      <c r="F1200" s="86">
        <f>IF(COUNTIF(Table11[Tag Number], A1200), 1, 0)</f>
        <v>0</v>
      </c>
      <c r="G1200" s="87">
        <f t="shared" si="39"/>
        <v>2</v>
      </c>
      <c r="H1200" s="88" t="str" cm="1">
        <f t="array" ref="H1200">_xlfn.IFS(OR(_xlfn.XLOOKUP(A1200,Table9[Tag Number],Table9[Status],"-",0)="Dead",
        _xlfn.XLOOKUP(A1200,Table10[Tag Number],Table10[Status],"-",0)="Dead",
        _xlfn.XLOOKUP(A1200,Table11[Tag Number],Table11[Status],"-",0)="Dead",
        _xlfn.XLOOKUP(A1200,Table8[Tag Number],Table8[Status],"-",0)="Dead"),"Dead",
     OR(_xlfn.XLOOKUP(A1200,Table11[Tag Number],Table11[Status],"-",0)="Alive",
        _xlfn.XLOOKUP(A1200,Table10[Tag Number],Table10[Status],"-",0)="Alive",
        _xlfn.XLOOKUP(A1200,Table9[Tag Number],Table9[Status],"-",0)="Alive",
        _xlfn.XLOOKUP(A1200,Table8[Tag Number],Table8[Status],"-",0)="Alive"),"Alive",
     OR(_xlfn.XLOOKUP(A1200,Table9[Tag Number],Table9[Status],"-",0)="-",
        _xlfn.XLOOKUP(A1200,Table10[Tag Number],Table10[Status],"-",0)="-",
        _xlfn.XLOOKUP(A1200,Table11[Tag Number],Table11[Status],"-",0)="-",
        _xlfn.XLOOKUP(A1200,Table8[Tag Number],Table8[Status],"-",0)="-"),
   "-")</f>
        <v>Alive</v>
      </c>
      <c r="I1200" s="88" t="str">
        <f>IF((_xlfn.XLOOKUP(B1200,[2]Sheet1!$A$2:$A$198,[2]Sheet1!$B$2:$B$198,"-",0)="Glade"),"Out","No")</f>
        <v>No</v>
      </c>
      <c r="J1200" s="90"/>
      <c r="K1200" s="91"/>
      <c r="L1200" s="91"/>
      <c r="M1200" s="91"/>
      <c r="N1200" s="92"/>
      <c r="O1200" s="89"/>
      <c r="R1200" t="str">
        <f t="shared" si="38"/>
        <v>C210</v>
      </c>
    </row>
    <row r="1201" spans="1:18" ht="15" thickBot="1" x14ac:dyDescent="0.35">
      <c r="A1201" s="3" t="s">
        <v>1996</v>
      </c>
      <c r="B1201" s="3" t="s">
        <v>1145</v>
      </c>
      <c r="C1201" s="84">
        <f>IF(COUNTIF(Table8[Tag Number], A1201), 1, 0)</f>
        <v>0</v>
      </c>
      <c r="D1201" s="85">
        <f>IF(COUNTIF(Table9[Tag Number], A1201), 1, 0)</f>
        <v>0</v>
      </c>
      <c r="E1201" s="86">
        <f>IF(COUNTIF(Table10[Tag Number], A1201), 1, 0)</f>
        <v>0</v>
      </c>
      <c r="F1201" s="86">
        <f>IF(COUNTIF(Table11[Tag Number], A1201), 1, 0)</f>
        <v>0</v>
      </c>
      <c r="G1201" s="87">
        <f t="shared" si="39"/>
        <v>0</v>
      </c>
      <c r="H1201" s="88" t="str" cm="1">
        <f t="array" ref="H1201">_xlfn.IFS(OR(_xlfn.XLOOKUP(A1201,Table9[Tag Number],Table9[Status],"-",0)="Dead",
        _xlfn.XLOOKUP(A1201,Table10[Tag Number],Table10[Status],"-",0)="Dead",
        _xlfn.XLOOKUP(A1201,Table11[Tag Number],Table11[Status],"-",0)="Dead",
        _xlfn.XLOOKUP(A1201,Table8[Tag Number],Table8[Status],"-",0)="Dead"),"Dead",
     OR(_xlfn.XLOOKUP(A1201,Table11[Tag Number],Table11[Status],"-",0)="Alive",
        _xlfn.XLOOKUP(A1201,Table10[Tag Number],Table10[Status],"-",0)="Alive",
        _xlfn.XLOOKUP(A1201,Table9[Tag Number],Table9[Status],"-",0)="Alive",
        _xlfn.XLOOKUP(A1201,Table8[Tag Number],Table8[Status],"-",0)="Alive"),"Alive",
     OR(_xlfn.XLOOKUP(A1201,Table9[Tag Number],Table9[Status],"-",0)="-",
        _xlfn.XLOOKUP(A1201,Table10[Tag Number],Table10[Status],"-",0)="-",
        _xlfn.XLOOKUP(A1201,Table11[Tag Number],Table11[Status],"-",0)="-",
        _xlfn.XLOOKUP(A1201,Table8[Tag Number],Table8[Status],"-",0)="-"),
   "-")</f>
        <v>-</v>
      </c>
      <c r="I1201" s="88" t="str">
        <f>IF((_xlfn.XLOOKUP(B1201,[2]Sheet1!$A$2:$A$198,[2]Sheet1!$B$2:$B$198,"-",0)="Glade"),"Out","No")</f>
        <v>No</v>
      </c>
      <c r="J1201" s="90"/>
      <c r="K1201" s="91"/>
      <c r="L1201" s="91"/>
      <c r="M1201" s="91"/>
      <c r="N1201" s="92"/>
      <c r="O1201" s="89"/>
      <c r="R1201" t="b">
        <f t="shared" si="38"/>
        <v>0</v>
      </c>
    </row>
    <row r="1202" spans="1:18" ht="15" thickBot="1" x14ac:dyDescent="0.35">
      <c r="A1202" s="2" t="s">
        <v>1997</v>
      </c>
      <c r="B1202" s="2" t="s">
        <v>1145</v>
      </c>
      <c r="C1202" s="84">
        <f>IF(COUNTIF(Table8[Tag Number], A1202), 1, 0)</f>
        <v>0</v>
      </c>
      <c r="D1202" s="85">
        <f>IF(COUNTIF(Table9[Tag Number], A1202), 1, 0)</f>
        <v>0</v>
      </c>
      <c r="E1202" s="86">
        <f>IF(COUNTIF(Table10[Tag Number], A1202), 1, 0)</f>
        <v>0</v>
      </c>
      <c r="F1202" s="86">
        <f>IF(COUNTIF(Table11[Tag Number], A1202), 1, 0)</f>
        <v>0</v>
      </c>
      <c r="G1202" s="87">
        <f t="shared" si="39"/>
        <v>0</v>
      </c>
      <c r="H1202" s="88" t="str" cm="1">
        <f t="array" ref="H1202">_xlfn.IFS(OR(_xlfn.XLOOKUP(A1202,Table9[Tag Number],Table9[Status],"-",0)="Dead",
        _xlfn.XLOOKUP(A1202,Table10[Tag Number],Table10[Status],"-",0)="Dead",
        _xlfn.XLOOKUP(A1202,Table11[Tag Number],Table11[Status],"-",0)="Dead",
        _xlfn.XLOOKUP(A1202,Table8[Tag Number],Table8[Status],"-",0)="Dead"),"Dead",
     OR(_xlfn.XLOOKUP(A1202,Table11[Tag Number],Table11[Status],"-",0)="Alive",
        _xlfn.XLOOKUP(A1202,Table10[Tag Number],Table10[Status],"-",0)="Alive",
        _xlfn.XLOOKUP(A1202,Table9[Tag Number],Table9[Status],"-",0)="Alive",
        _xlfn.XLOOKUP(A1202,Table8[Tag Number],Table8[Status],"-",0)="Alive"),"Alive",
     OR(_xlfn.XLOOKUP(A1202,Table9[Tag Number],Table9[Status],"-",0)="-",
        _xlfn.XLOOKUP(A1202,Table10[Tag Number],Table10[Status],"-",0)="-",
        _xlfn.XLOOKUP(A1202,Table11[Tag Number],Table11[Status],"-",0)="-",
        _xlfn.XLOOKUP(A1202,Table8[Tag Number],Table8[Status],"-",0)="-"),
   "-")</f>
        <v>-</v>
      </c>
      <c r="I1202" s="88" t="str">
        <f>IF((_xlfn.XLOOKUP(B1202,[2]Sheet1!$A$2:$A$198,[2]Sheet1!$B$2:$B$198,"-",0)="Glade"),"Out","No")</f>
        <v>No</v>
      </c>
      <c r="J1202" s="90"/>
      <c r="K1202" s="91"/>
      <c r="L1202" s="91"/>
      <c r="M1202" s="91"/>
      <c r="N1202" s="92"/>
      <c r="O1202" s="89"/>
      <c r="R1202" t="b">
        <f t="shared" si="38"/>
        <v>0</v>
      </c>
    </row>
    <row r="1203" spans="1:18" ht="15" thickBot="1" x14ac:dyDescent="0.35">
      <c r="A1203" s="3" t="s">
        <v>51</v>
      </c>
      <c r="B1203" s="3" t="s">
        <v>1145</v>
      </c>
      <c r="C1203" s="84">
        <f>IF(COUNTIF(Table8[Tag Number], A1203), 1, 0)</f>
        <v>0</v>
      </c>
      <c r="D1203" s="85">
        <f>IF(COUNTIF(Table9[Tag Number], A1203), 1, 0)</f>
        <v>0</v>
      </c>
      <c r="E1203" s="86">
        <f>IF(COUNTIF(Table10[Tag Number], A1203), 1, 0)</f>
        <v>0</v>
      </c>
      <c r="F1203" s="86">
        <f>IF(COUNTIF(Table11[Tag Number], A1203), 1, 0)</f>
        <v>0</v>
      </c>
      <c r="G1203" s="87">
        <f t="shared" si="39"/>
        <v>0</v>
      </c>
      <c r="H1203" s="88" t="str" cm="1">
        <f t="array" ref="H1203">_xlfn.IFS(OR(_xlfn.XLOOKUP(A1203,Table9[Tag Number],Table9[Status],"-",0)="Dead",
        _xlfn.XLOOKUP(A1203,Table10[Tag Number],Table10[Status],"-",0)="Dead",
        _xlfn.XLOOKUP(A1203,Table11[Tag Number],Table11[Status],"-",0)="Dead",
        _xlfn.XLOOKUP(A1203,Table8[Tag Number],Table8[Status],"-",0)="Dead"),"Dead",
     OR(_xlfn.XLOOKUP(A1203,Table11[Tag Number],Table11[Status],"-",0)="Alive",
        _xlfn.XLOOKUP(A1203,Table10[Tag Number],Table10[Status],"-",0)="Alive",
        _xlfn.XLOOKUP(A1203,Table9[Tag Number],Table9[Status],"-",0)="Alive",
        _xlfn.XLOOKUP(A1203,Table8[Tag Number],Table8[Status],"-",0)="Alive"),"Alive",
     OR(_xlfn.XLOOKUP(A1203,Table9[Tag Number],Table9[Status],"-",0)="-",
        _xlfn.XLOOKUP(A1203,Table10[Tag Number],Table10[Status],"-",0)="-",
        _xlfn.XLOOKUP(A1203,Table11[Tag Number],Table11[Status],"-",0)="-",
        _xlfn.XLOOKUP(A1203,Table8[Tag Number],Table8[Status],"-",0)="-"),
   "-")</f>
        <v>-</v>
      </c>
      <c r="I1203" s="88" t="str">
        <f>IF((_xlfn.XLOOKUP(B1203,[2]Sheet1!$A$2:$A$198,[2]Sheet1!$B$2:$B$198,"-",0)="Glade"),"Out","No")</f>
        <v>No</v>
      </c>
      <c r="J1203" s="90"/>
      <c r="K1203" s="91"/>
      <c r="L1203" s="91"/>
      <c r="M1203" s="91"/>
      <c r="N1203" s="92"/>
      <c r="O1203" s="89"/>
      <c r="R1203" t="b">
        <f t="shared" si="38"/>
        <v>0</v>
      </c>
    </row>
    <row r="1204" spans="1:18" ht="15" thickBot="1" x14ac:dyDescent="0.35">
      <c r="A1204" s="2" t="s">
        <v>1998</v>
      </c>
      <c r="B1204" s="2" t="s">
        <v>1145</v>
      </c>
      <c r="C1204" s="84">
        <f>IF(COUNTIF(Table8[Tag Number], A1204), 1, 0)</f>
        <v>0</v>
      </c>
      <c r="D1204" s="85">
        <f>IF(COUNTIF(Table9[Tag Number], A1204), 1, 0)</f>
        <v>0</v>
      </c>
      <c r="E1204" s="86">
        <f>IF(COUNTIF(Table10[Tag Number], A1204), 1, 0)</f>
        <v>0</v>
      </c>
      <c r="F1204" s="86">
        <f>IF(COUNTIF(Table11[Tag Number], A1204), 1, 0)</f>
        <v>0</v>
      </c>
      <c r="G1204" s="87">
        <f t="shared" si="39"/>
        <v>0</v>
      </c>
      <c r="H1204" s="88" t="str" cm="1">
        <f t="array" ref="H1204">_xlfn.IFS(OR(_xlfn.XLOOKUP(A1204,Table9[Tag Number],Table9[Status],"-",0)="Dead",
        _xlfn.XLOOKUP(A1204,Table10[Tag Number],Table10[Status],"-",0)="Dead",
        _xlfn.XLOOKUP(A1204,Table11[Tag Number],Table11[Status],"-",0)="Dead",
        _xlfn.XLOOKUP(A1204,Table8[Tag Number],Table8[Status],"-",0)="Dead"),"Dead",
     OR(_xlfn.XLOOKUP(A1204,Table11[Tag Number],Table11[Status],"-",0)="Alive",
        _xlfn.XLOOKUP(A1204,Table10[Tag Number],Table10[Status],"-",0)="Alive",
        _xlfn.XLOOKUP(A1204,Table9[Tag Number],Table9[Status],"-",0)="Alive",
        _xlfn.XLOOKUP(A1204,Table8[Tag Number],Table8[Status],"-",0)="Alive"),"Alive",
     OR(_xlfn.XLOOKUP(A1204,Table9[Tag Number],Table9[Status],"-",0)="-",
        _xlfn.XLOOKUP(A1204,Table10[Tag Number],Table10[Status],"-",0)="-",
        _xlfn.XLOOKUP(A1204,Table11[Tag Number],Table11[Status],"-",0)="-",
        _xlfn.XLOOKUP(A1204,Table8[Tag Number],Table8[Status],"-",0)="-"),
   "-")</f>
        <v>-</v>
      </c>
      <c r="I1204" s="88" t="str">
        <f>IF((_xlfn.XLOOKUP(B1204,[2]Sheet1!$A$2:$A$198,[2]Sheet1!$B$2:$B$198,"-",0)="Glade"),"Out","No")</f>
        <v>No</v>
      </c>
      <c r="J1204" s="90"/>
      <c r="K1204" s="91"/>
      <c r="L1204" s="91"/>
      <c r="M1204" s="91"/>
      <c r="N1204" s="92"/>
      <c r="O1204" s="89"/>
      <c r="R1204" t="b">
        <f t="shared" si="38"/>
        <v>0</v>
      </c>
    </row>
    <row r="1205" spans="1:18" ht="15" thickBot="1" x14ac:dyDescent="0.35">
      <c r="A1205" s="3" t="s">
        <v>746</v>
      </c>
      <c r="B1205" s="3" t="s">
        <v>1137</v>
      </c>
      <c r="C1205" s="84">
        <f>IF(COUNTIF(Table8[Tag Number], A1205), 1, 0)</f>
        <v>0</v>
      </c>
      <c r="D1205" s="85">
        <f>IF(COUNTIF(Table9[Tag Number], A1205), 1, 0)</f>
        <v>1</v>
      </c>
      <c r="E1205" s="86">
        <f>IF(COUNTIF(Table10[Tag Number], A1205), 1, 0)</f>
        <v>0</v>
      </c>
      <c r="F1205" s="86">
        <f>IF(COUNTIF(Table11[Tag Number], A1205), 1, 0)</f>
        <v>1</v>
      </c>
      <c r="G1205" s="87">
        <f t="shared" si="39"/>
        <v>2</v>
      </c>
      <c r="H1205" s="88" t="str" cm="1">
        <f t="array" ref="H1205">_xlfn.IFS(OR(_xlfn.XLOOKUP(A1205,Table9[Tag Number],Table9[Status],"-",0)="Dead",
        _xlfn.XLOOKUP(A1205,Table10[Tag Number],Table10[Status],"-",0)="Dead",
        _xlfn.XLOOKUP(A1205,Table11[Tag Number],Table11[Status],"-",0)="Dead",
        _xlfn.XLOOKUP(A1205,Table8[Tag Number],Table8[Status],"-",0)="Dead"),"Dead",
     OR(_xlfn.XLOOKUP(A1205,Table11[Tag Number],Table11[Status],"-",0)="Alive",
        _xlfn.XLOOKUP(A1205,Table10[Tag Number],Table10[Status],"-",0)="Alive",
        _xlfn.XLOOKUP(A1205,Table9[Tag Number],Table9[Status],"-",0)="Alive",
        _xlfn.XLOOKUP(A1205,Table8[Tag Number],Table8[Status],"-",0)="Alive"),"Alive",
     OR(_xlfn.XLOOKUP(A1205,Table9[Tag Number],Table9[Status],"-",0)="-",
        _xlfn.XLOOKUP(A1205,Table10[Tag Number],Table10[Status],"-",0)="-",
        _xlfn.XLOOKUP(A1205,Table11[Tag Number],Table11[Status],"-",0)="-",
        _xlfn.XLOOKUP(A1205,Table8[Tag Number],Table8[Status],"-",0)="-"),
   "-")</f>
        <v>Alive</v>
      </c>
      <c r="I1205" s="88" t="str">
        <f>IF((_xlfn.XLOOKUP(B1205,[2]Sheet1!$A$2:$A$198,[2]Sheet1!$B$2:$B$198,"-",0)="Glade"),"Out","No")</f>
        <v>No</v>
      </c>
      <c r="J1205" s="90"/>
      <c r="K1205" s="91"/>
      <c r="L1205" s="91"/>
      <c r="M1205" s="91"/>
      <c r="N1205" s="92"/>
      <c r="O1205" s="89"/>
      <c r="R1205" t="str">
        <f t="shared" si="38"/>
        <v>C215</v>
      </c>
    </row>
    <row r="1206" spans="1:18" ht="15" thickBot="1" x14ac:dyDescent="0.35">
      <c r="A1206" s="2" t="s">
        <v>1999</v>
      </c>
      <c r="B1206" s="2" t="s">
        <v>1145</v>
      </c>
      <c r="C1206" s="84">
        <f>IF(COUNTIF(Table8[Tag Number], A1206), 1, 0)</f>
        <v>0</v>
      </c>
      <c r="D1206" s="85">
        <f>IF(COUNTIF(Table9[Tag Number], A1206), 1, 0)</f>
        <v>0</v>
      </c>
      <c r="E1206" s="86">
        <f>IF(COUNTIF(Table10[Tag Number], A1206), 1, 0)</f>
        <v>0</v>
      </c>
      <c r="F1206" s="86">
        <f>IF(COUNTIF(Table11[Tag Number], A1206), 1, 0)</f>
        <v>0</v>
      </c>
      <c r="G1206" s="87">
        <f t="shared" si="39"/>
        <v>0</v>
      </c>
      <c r="H1206" s="88" t="str" cm="1">
        <f t="array" ref="H1206">_xlfn.IFS(OR(_xlfn.XLOOKUP(A1206,Table9[Tag Number],Table9[Status],"-",0)="Dead",
        _xlfn.XLOOKUP(A1206,Table10[Tag Number],Table10[Status],"-",0)="Dead",
        _xlfn.XLOOKUP(A1206,Table11[Tag Number],Table11[Status],"-",0)="Dead",
        _xlfn.XLOOKUP(A1206,Table8[Tag Number],Table8[Status],"-",0)="Dead"),"Dead",
     OR(_xlfn.XLOOKUP(A1206,Table11[Tag Number],Table11[Status],"-",0)="Alive",
        _xlfn.XLOOKUP(A1206,Table10[Tag Number],Table10[Status],"-",0)="Alive",
        _xlfn.XLOOKUP(A1206,Table9[Tag Number],Table9[Status],"-",0)="Alive",
        _xlfn.XLOOKUP(A1206,Table8[Tag Number],Table8[Status],"-",0)="Alive"),"Alive",
     OR(_xlfn.XLOOKUP(A1206,Table9[Tag Number],Table9[Status],"-",0)="-",
        _xlfn.XLOOKUP(A1206,Table10[Tag Number],Table10[Status],"-",0)="-",
        _xlfn.XLOOKUP(A1206,Table11[Tag Number],Table11[Status],"-",0)="-",
        _xlfn.XLOOKUP(A1206,Table8[Tag Number],Table8[Status],"-",0)="-"),
   "-")</f>
        <v>-</v>
      </c>
      <c r="I1206" s="88" t="str">
        <f>IF((_xlfn.XLOOKUP(B1206,[2]Sheet1!$A$2:$A$198,[2]Sheet1!$B$2:$B$198,"-",0)="Glade"),"Out","No")</f>
        <v>No</v>
      </c>
      <c r="J1206" s="90"/>
      <c r="K1206" s="91"/>
      <c r="L1206" s="91"/>
      <c r="M1206" s="91"/>
      <c r="N1206" s="92"/>
      <c r="O1206" s="89"/>
      <c r="R1206" t="b">
        <f t="shared" si="38"/>
        <v>0</v>
      </c>
    </row>
    <row r="1207" spans="1:18" ht="15" thickBot="1" x14ac:dyDescent="0.35">
      <c r="A1207" s="93" t="s">
        <v>2000</v>
      </c>
      <c r="B1207" s="93" t="s">
        <v>1145</v>
      </c>
      <c r="C1207" s="84">
        <f>IF(COUNTIF(Table8[Tag Number], A1207), 1, 0)</f>
        <v>0</v>
      </c>
      <c r="D1207" s="85">
        <f>IF(COUNTIF(Table9[Tag Number], A1207), 1, 0)</f>
        <v>0</v>
      </c>
      <c r="E1207" s="86">
        <f>IF(COUNTIF(Table10[Tag Number], A1207), 1, 0)</f>
        <v>0</v>
      </c>
      <c r="F1207" s="86">
        <f>IF(COUNTIF(Table11[Tag Number], A1207), 1, 0)</f>
        <v>0</v>
      </c>
      <c r="G1207" s="87">
        <f t="shared" si="39"/>
        <v>0</v>
      </c>
      <c r="H1207" s="88" t="str" cm="1">
        <f t="array" ref="H1207">_xlfn.IFS(OR(_xlfn.XLOOKUP(A1207,Table9[Tag Number],Table9[Status],"-",0)="Dead",
        _xlfn.XLOOKUP(A1207,Table10[Tag Number],Table10[Status],"-",0)="Dead",
        _xlfn.XLOOKUP(A1207,Table11[Tag Number],Table11[Status],"-",0)="Dead",
        _xlfn.XLOOKUP(A1207,Table8[Tag Number],Table8[Status],"-",0)="Dead"),"Dead",
     OR(_xlfn.XLOOKUP(A1207,Table11[Tag Number],Table11[Status],"-",0)="Alive",
        _xlfn.XLOOKUP(A1207,Table10[Tag Number],Table10[Status],"-",0)="Alive",
        _xlfn.XLOOKUP(A1207,Table9[Tag Number],Table9[Status],"-",0)="Alive",
        _xlfn.XLOOKUP(A1207,Table8[Tag Number],Table8[Status],"-",0)="Alive"),"Alive",
     OR(_xlfn.XLOOKUP(A1207,Table9[Tag Number],Table9[Status],"-",0)="-",
        _xlfn.XLOOKUP(A1207,Table10[Tag Number],Table10[Status],"-",0)="-",
        _xlfn.XLOOKUP(A1207,Table11[Tag Number],Table11[Status],"-",0)="-",
        _xlfn.XLOOKUP(A1207,Table8[Tag Number],Table8[Status],"-",0)="-"),
   "-")</f>
        <v>-</v>
      </c>
      <c r="I1207" s="88" t="str">
        <f>IF((_xlfn.XLOOKUP(B1207,[2]Sheet1!$A$2:$A$198,[2]Sheet1!$B$2:$B$198,"-",0)="Glade"),"Out","No")</f>
        <v>No</v>
      </c>
      <c r="J1207" s="90"/>
      <c r="K1207" s="91"/>
      <c r="L1207" s="91"/>
      <c r="M1207" s="91"/>
      <c r="N1207" s="92"/>
      <c r="O1207" s="89"/>
      <c r="R1207" t="b">
        <f t="shared" si="38"/>
        <v>0</v>
      </c>
    </row>
    <row r="1208" spans="1:18" ht="15" thickBot="1" x14ac:dyDescent="0.35">
      <c r="A1208" s="2" t="s">
        <v>2001</v>
      </c>
      <c r="B1208" s="2" t="s">
        <v>1137</v>
      </c>
      <c r="C1208" s="84">
        <f>IF(COUNTIF(Table8[Tag Number], A1208), 1, 0)</f>
        <v>0</v>
      </c>
      <c r="D1208" s="85">
        <f>IF(COUNTIF(Table9[Tag Number], A1208), 1, 0)</f>
        <v>0</v>
      </c>
      <c r="E1208" s="86">
        <f>IF(COUNTIF(Table10[Tag Number], A1208), 1, 0)</f>
        <v>0</v>
      </c>
      <c r="F1208" s="86">
        <f>IF(COUNTIF(Table11[Tag Number], A1208), 1, 0)</f>
        <v>0</v>
      </c>
      <c r="G1208" s="87">
        <f t="shared" si="39"/>
        <v>0</v>
      </c>
      <c r="H1208" s="88" t="str" cm="1">
        <f t="array" ref="H1208">_xlfn.IFS(OR(_xlfn.XLOOKUP(A1208,Table9[Tag Number],Table9[Status],"-",0)="Dead",
        _xlfn.XLOOKUP(A1208,Table10[Tag Number],Table10[Status],"-",0)="Dead",
        _xlfn.XLOOKUP(A1208,Table11[Tag Number],Table11[Status],"-",0)="Dead",
        _xlfn.XLOOKUP(A1208,Table8[Tag Number],Table8[Status],"-",0)="Dead"),"Dead",
     OR(_xlfn.XLOOKUP(A1208,Table11[Tag Number],Table11[Status],"-",0)="Alive",
        _xlfn.XLOOKUP(A1208,Table10[Tag Number],Table10[Status],"-",0)="Alive",
        _xlfn.XLOOKUP(A1208,Table9[Tag Number],Table9[Status],"-",0)="Alive",
        _xlfn.XLOOKUP(A1208,Table8[Tag Number],Table8[Status],"-",0)="Alive"),"Alive",
     OR(_xlfn.XLOOKUP(A1208,Table9[Tag Number],Table9[Status],"-",0)="-",
        _xlfn.XLOOKUP(A1208,Table10[Tag Number],Table10[Status],"-",0)="-",
        _xlfn.XLOOKUP(A1208,Table11[Tag Number],Table11[Status],"-",0)="-",
        _xlfn.XLOOKUP(A1208,Table8[Tag Number],Table8[Status],"-",0)="-"),
   "-")</f>
        <v>-</v>
      </c>
      <c r="I1208" s="88" t="str">
        <f>IF((_xlfn.XLOOKUP(B1208,[2]Sheet1!$A$2:$A$198,[2]Sheet1!$B$2:$B$198,"-",0)="Glade"),"Out","No")</f>
        <v>No</v>
      </c>
      <c r="J1208" s="90"/>
      <c r="K1208" s="91"/>
      <c r="L1208" s="91"/>
      <c r="M1208" s="91"/>
      <c r="N1208" s="92"/>
      <c r="O1208" s="89"/>
      <c r="R1208" t="b">
        <f t="shared" si="38"/>
        <v>0</v>
      </c>
    </row>
    <row r="1209" spans="1:18" ht="15" thickBot="1" x14ac:dyDescent="0.35">
      <c r="A1209" s="3" t="s">
        <v>2002</v>
      </c>
      <c r="B1209" s="3" t="s">
        <v>1145</v>
      </c>
      <c r="C1209" s="84">
        <f>IF(COUNTIF(Table8[Tag Number], A1209), 1, 0)</f>
        <v>0</v>
      </c>
      <c r="D1209" s="85">
        <f>IF(COUNTIF(Table9[Tag Number], A1209), 1, 0)</f>
        <v>0</v>
      </c>
      <c r="E1209" s="86">
        <f>IF(COUNTIF(Table10[Tag Number], A1209), 1, 0)</f>
        <v>0</v>
      </c>
      <c r="F1209" s="86">
        <f>IF(COUNTIF(Table11[Tag Number], A1209), 1, 0)</f>
        <v>0</v>
      </c>
      <c r="G1209" s="87">
        <f t="shared" si="39"/>
        <v>0</v>
      </c>
      <c r="H1209" s="88" t="str" cm="1">
        <f t="array" ref="H1209">_xlfn.IFS(OR(_xlfn.XLOOKUP(A1209,Table9[Tag Number],Table9[Status],"-",0)="Dead",
        _xlfn.XLOOKUP(A1209,Table10[Tag Number],Table10[Status],"-",0)="Dead",
        _xlfn.XLOOKUP(A1209,Table11[Tag Number],Table11[Status],"-",0)="Dead",
        _xlfn.XLOOKUP(A1209,Table8[Tag Number],Table8[Status],"-",0)="Dead"),"Dead",
     OR(_xlfn.XLOOKUP(A1209,Table11[Tag Number],Table11[Status],"-",0)="Alive",
        _xlfn.XLOOKUP(A1209,Table10[Tag Number],Table10[Status],"-",0)="Alive",
        _xlfn.XLOOKUP(A1209,Table9[Tag Number],Table9[Status],"-",0)="Alive",
        _xlfn.XLOOKUP(A1209,Table8[Tag Number],Table8[Status],"-",0)="Alive"),"Alive",
     OR(_xlfn.XLOOKUP(A1209,Table9[Tag Number],Table9[Status],"-",0)="-",
        _xlfn.XLOOKUP(A1209,Table10[Tag Number],Table10[Status],"-",0)="-",
        _xlfn.XLOOKUP(A1209,Table11[Tag Number],Table11[Status],"-",0)="-",
        _xlfn.XLOOKUP(A1209,Table8[Tag Number],Table8[Status],"-",0)="-"),
   "-")</f>
        <v>-</v>
      </c>
      <c r="I1209" s="88" t="str">
        <f>IF((_xlfn.XLOOKUP(B1209,[2]Sheet1!$A$2:$A$198,[2]Sheet1!$B$2:$B$198,"-",0)="Glade"),"Out","No")</f>
        <v>No</v>
      </c>
      <c r="J1209" s="90"/>
      <c r="K1209" s="91"/>
      <c r="L1209" s="91"/>
      <c r="M1209" s="91"/>
      <c r="N1209" s="92"/>
      <c r="O1209" s="89"/>
      <c r="R1209" t="b">
        <f t="shared" si="38"/>
        <v>0</v>
      </c>
    </row>
    <row r="1210" spans="1:18" ht="15" thickBot="1" x14ac:dyDescent="0.35">
      <c r="A1210" s="2" t="s">
        <v>466</v>
      </c>
      <c r="B1210" s="2" t="s">
        <v>1137</v>
      </c>
      <c r="C1210" s="84">
        <f>IF(COUNTIF(Table8[Tag Number], A1210), 1, 0)</f>
        <v>0</v>
      </c>
      <c r="D1210" s="85">
        <f>IF(COUNTIF(Table9[Tag Number], A1210), 1, 0)</f>
        <v>1</v>
      </c>
      <c r="E1210" s="86">
        <f>IF(COUNTIF(Table10[Tag Number], A1210), 1, 0)</f>
        <v>0</v>
      </c>
      <c r="F1210" s="86">
        <f>IF(COUNTIF(Table11[Tag Number], A1210), 1, 0)</f>
        <v>0</v>
      </c>
      <c r="G1210" s="87">
        <f t="shared" si="39"/>
        <v>1</v>
      </c>
      <c r="H1210" s="88" t="str" cm="1">
        <f t="array" ref="H1210">_xlfn.IFS(OR(_xlfn.XLOOKUP(A1210,Table9[Tag Number],Table9[Status],"-",0)="Dead",
        _xlfn.XLOOKUP(A1210,Table10[Tag Number],Table10[Status],"-",0)="Dead",
        _xlfn.XLOOKUP(A1210,Table11[Tag Number],Table11[Status],"-",0)="Dead",
        _xlfn.XLOOKUP(A1210,Table8[Tag Number],Table8[Status],"-",0)="Dead"),"Dead",
     OR(_xlfn.XLOOKUP(A1210,Table11[Tag Number],Table11[Status],"-",0)="Alive",
        _xlfn.XLOOKUP(A1210,Table10[Tag Number],Table10[Status],"-",0)="Alive",
        _xlfn.XLOOKUP(A1210,Table9[Tag Number],Table9[Status],"-",0)="Alive",
        _xlfn.XLOOKUP(A1210,Table8[Tag Number],Table8[Status],"-",0)="Alive"),"Alive",
     OR(_xlfn.XLOOKUP(A1210,Table9[Tag Number],Table9[Status],"-",0)="-",
        _xlfn.XLOOKUP(A1210,Table10[Tag Number],Table10[Status],"-",0)="-",
        _xlfn.XLOOKUP(A1210,Table11[Tag Number],Table11[Status],"-",0)="-",
        _xlfn.XLOOKUP(A1210,Table8[Tag Number],Table8[Status],"-",0)="-"),
   "-")</f>
        <v>Alive</v>
      </c>
      <c r="I1210" s="88" t="str">
        <f>IF((_xlfn.XLOOKUP(B1210,[2]Sheet1!$A$2:$A$198,[2]Sheet1!$B$2:$B$198,"-",0)="Glade"),"Out","No")</f>
        <v>No</v>
      </c>
      <c r="J1210" s="90"/>
      <c r="K1210" s="91"/>
      <c r="L1210" s="91"/>
      <c r="M1210" s="91"/>
      <c r="N1210" s="92"/>
      <c r="O1210" s="89"/>
      <c r="R1210" t="b">
        <f t="shared" si="38"/>
        <v>0</v>
      </c>
    </row>
    <row r="1211" spans="1:18" ht="15" thickBot="1" x14ac:dyDescent="0.35">
      <c r="A1211" s="3" t="s">
        <v>2003</v>
      </c>
      <c r="B1211" s="3" t="s">
        <v>1145</v>
      </c>
      <c r="C1211" s="84">
        <f>IF(COUNTIF(Table8[Tag Number], A1211), 1, 0)</f>
        <v>0</v>
      </c>
      <c r="D1211" s="85">
        <f>IF(COUNTIF(Table9[Tag Number], A1211), 1, 0)</f>
        <v>0</v>
      </c>
      <c r="E1211" s="86">
        <f>IF(COUNTIF(Table10[Tag Number], A1211), 1, 0)</f>
        <v>0</v>
      </c>
      <c r="F1211" s="86">
        <f>IF(COUNTIF(Table11[Tag Number], A1211), 1, 0)</f>
        <v>0</v>
      </c>
      <c r="G1211" s="87">
        <f t="shared" si="39"/>
        <v>0</v>
      </c>
      <c r="H1211" s="88" t="str" cm="1">
        <f t="array" ref="H1211">_xlfn.IFS(OR(_xlfn.XLOOKUP(A1211,Table9[Tag Number],Table9[Status],"-",0)="Dead",
        _xlfn.XLOOKUP(A1211,Table10[Tag Number],Table10[Status],"-",0)="Dead",
        _xlfn.XLOOKUP(A1211,Table11[Tag Number],Table11[Status],"-",0)="Dead",
        _xlfn.XLOOKUP(A1211,Table8[Tag Number],Table8[Status],"-",0)="Dead"),"Dead",
     OR(_xlfn.XLOOKUP(A1211,Table11[Tag Number],Table11[Status],"-",0)="Alive",
        _xlfn.XLOOKUP(A1211,Table10[Tag Number],Table10[Status],"-",0)="Alive",
        _xlfn.XLOOKUP(A1211,Table9[Tag Number],Table9[Status],"-",0)="Alive",
        _xlfn.XLOOKUP(A1211,Table8[Tag Number],Table8[Status],"-",0)="Alive"),"Alive",
     OR(_xlfn.XLOOKUP(A1211,Table9[Tag Number],Table9[Status],"-",0)="-",
        _xlfn.XLOOKUP(A1211,Table10[Tag Number],Table10[Status],"-",0)="-",
        _xlfn.XLOOKUP(A1211,Table11[Tag Number],Table11[Status],"-",0)="-",
        _xlfn.XLOOKUP(A1211,Table8[Tag Number],Table8[Status],"-",0)="-"),
   "-")</f>
        <v>-</v>
      </c>
      <c r="I1211" s="88" t="str">
        <f>IF((_xlfn.XLOOKUP(B1211,[2]Sheet1!$A$2:$A$198,[2]Sheet1!$B$2:$B$198,"-",0)="Glade"),"Out","No")</f>
        <v>No</v>
      </c>
      <c r="J1211" s="90"/>
      <c r="K1211" s="91"/>
      <c r="L1211" s="91"/>
      <c r="M1211" s="91"/>
      <c r="N1211" s="92"/>
      <c r="O1211" s="89"/>
      <c r="R1211" t="b">
        <f t="shared" si="38"/>
        <v>0</v>
      </c>
    </row>
    <row r="1212" spans="1:18" ht="15" thickBot="1" x14ac:dyDescent="0.35">
      <c r="A1212" s="2" t="s">
        <v>2004</v>
      </c>
      <c r="B1212" s="2" t="s">
        <v>1145</v>
      </c>
      <c r="C1212" s="84">
        <f>IF(COUNTIF(Table8[Tag Number], A1212), 1, 0)</f>
        <v>0</v>
      </c>
      <c r="D1212" s="85">
        <f>IF(COUNTIF(Table9[Tag Number], A1212), 1, 0)</f>
        <v>0</v>
      </c>
      <c r="E1212" s="86">
        <f>IF(COUNTIF(Table10[Tag Number], A1212), 1, 0)</f>
        <v>0</v>
      </c>
      <c r="F1212" s="86">
        <f>IF(COUNTIF(Table11[Tag Number], A1212), 1, 0)</f>
        <v>0</v>
      </c>
      <c r="G1212" s="87">
        <f t="shared" si="39"/>
        <v>0</v>
      </c>
      <c r="H1212" s="88" t="str" cm="1">
        <f t="array" ref="H1212">_xlfn.IFS(OR(_xlfn.XLOOKUP(A1212,Table9[Tag Number],Table9[Status],"-",0)="Dead",
        _xlfn.XLOOKUP(A1212,Table10[Tag Number],Table10[Status],"-",0)="Dead",
        _xlfn.XLOOKUP(A1212,Table11[Tag Number],Table11[Status],"-",0)="Dead",
        _xlfn.XLOOKUP(A1212,Table8[Tag Number],Table8[Status],"-",0)="Dead"),"Dead",
     OR(_xlfn.XLOOKUP(A1212,Table11[Tag Number],Table11[Status],"-",0)="Alive",
        _xlfn.XLOOKUP(A1212,Table10[Tag Number],Table10[Status],"-",0)="Alive",
        _xlfn.XLOOKUP(A1212,Table9[Tag Number],Table9[Status],"-",0)="Alive",
        _xlfn.XLOOKUP(A1212,Table8[Tag Number],Table8[Status],"-",0)="Alive"),"Alive",
     OR(_xlfn.XLOOKUP(A1212,Table9[Tag Number],Table9[Status],"-",0)="-",
        _xlfn.XLOOKUP(A1212,Table10[Tag Number],Table10[Status],"-",0)="-",
        _xlfn.XLOOKUP(A1212,Table11[Tag Number],Table11[Status],"-",0)="-",
        _xlfn.XLOOKUP(A1212,Table8[Tag Number],Table8[Status],"-",0)="-"),
   "-")</f>
        <v>-</v>
      </c>
      <c r="I1212" s="88" t="str">
        <f>IF((_xlfn.XLOOKUP(B1212,[2]Sheet1!$A$2:$A$198,[2]Sheet1!$B$2:$B$198,"-",0)="Glade"),"Out","No")</f>
        <v>No</v>
      </c>
      <c r="J1212" s="90"/>
      <c r="K1212" s="91"/>
      <c r="L1212" s="91"/>
      <c r="M1212" s="91"/>
      <c r="N1212" s="92"/>
      <c r="O1212" s="89"/>
      <c r="R1212" t="b">
        <f t="shared" si="38"/>
        <v>0</v>
      </c>
    </row>
    <row r="1213" spans="1:18" ht="15" thickBot="1" x14ac:dyDescent="0.35">
      <c r="A1213" s="3" t="s">
        <v>2005</v>
      </c>
      <c r="B1213" s="3" t="s">
        <v>1137</v>
      </c>
      <c r="C1213" s="84">
        <f>IF(COUNTIF(Table8[Tag Number], A1213), 1, 0)</f>
        <v>0</v>
      </c>
      <c r="D1213" s="85">
        <f>IF(COUNTIF(Table9[Tag Number], A1213), 1, 0)</f>
        <v>0</v>
      </c>
      <c r="E1213" s="86">
        <f>IF(COUNTIF(Table10[Tag Number], A1213), 1, 0)</f>
        <v>0</v>
      </c>
      <c r="F1213" s="86">
        <f>IF(COUNTIF(Table11[Tag Number], A1213), 1, 0)</f>
        <v>0</v>
      </c>
      <c r="G1213" s="87">
        <f t="shared" si="39"/>
        <v>0</v>
      </c>
      <c r="H1213" s="88" t="str" cm="1">
        <f t="array" ref="H1213">_xlfn.IFS(OR(_xlfn.XLOOKUP(A1213,Table9[Tag Number],Table9[Status],"-",0)="Dead",
        _xlfn.XLOOKUP(A1213,Table10[Tag Number],Table10[Status],"-",0)="Dead",
        _xlfn.XLOOKUP(A1213,Table11[Tag Number],Table11[Status],"-",0)="Dead",
        _xlfn.XLOOKUP(A1213,Table8[Tag Number],Table8[Status],"-",0)="Dead"),"Dead",
     OR(_xlfn.XLOOKUP(A1213,Table11[Tag Number],Table11[Status],"-",0)="Alive",
        _xlfn.XLOOKUP(A1213,Table10[Tag Number],Table10[Status],"-",0)="Alive",
        _xlfn.XLOOKUP(A1213,Table9[Tag Number],Table9[Status],"-",0)="Alive",
        _xlfn.XLOOKUP(A1213,Table8[Tag Number],Table8[Status],"-",0)="Alive"),"Alive",
     OR(_xlfn.XLOOKUP(A1213,Table9[Tag Number],Table9[Status],"-",0)="-",
        _xlfn.XLOOKUP(A1213,Table10[Tag Number],Table10[Status],"-",0)="-",
        _xlfn.XLOOKUP(A1213,Table11[Tag Number],Table11[Status],"-",0)="-",
        _xlfn.XLOOKUP(A1213,Table8[Tag Number],Table8[Status],"-",0)="-"),
   "-")</f>
        <v>-</v>
      </c>
      <c r="I1213" s="88" t="str">
        <f>IF((_xlfn.XLOOKUP(B1213,[2]Sheet1!$A$2:$A$198,[2]Sheet1!$B$2:$B$198,"-",0)="Glade"),"Out","No")</f>
        <v>No</v>
      </c>
      <c r="J1213" s="90"/>
      <c r="K1213" s="91"/>
      <c r="L1213" s="91"/>
      <c r="M1213" s="91"/>
      <c r="N1213" s="92"/>
      <c r="O1213" s="89"/>
      <c r="R1213" t="b">
        <f t="shared" si="38"/>
        <v>0</v>
      </c>
    </row>
    <row r="1214" spans="1:18" ht="15" thickBot="1" x14ac:dyDescent="0.35">
      <c r="A1214" s="2" t="s">
        <v>2006</v>
      </c>
      <c r="B1214" s="2" t="s">
        <v>1145</v>
      </c>
      <c r="C1214" s="84">
        <f>IF(COUNTIF(Table8[Tag Number], A1214), 1, 0)</f>
        <v>0</v>
      </c>
      <c r="D1214" s="85">
        <f>IF(COUNTIF(Table9[Tag Number], A1214), 1, 0)</f>
        <v>0</v>
      </c>
      <c r="E1214" s="86">
        <f>IF(COUNTIF(Table10[Tag Number], A1214), 1, 0)</f>
        <v>0</v>
      </c>
      <c r="F1214" s="86">
        <f>IF(COUNTIF(Table11[Tag Number], A1214), 1, 0)</f>
        <v>0</v>
      </c>
      <c r="G1214" s="87">
        <f t="shared" si="39"/>
        <v>0</v>
      </c>
      <c r="H1214" s="88" t="str" cm="1">
        <f t="array" ref="H1214">_xlfn.IFS(OR(_xlfn.XLOOKUP(A1214,Table9[Tag Number],Table9[Status],"-",0)="Dead",
        _xlfn.XLOOKUP(A1214,Table10[Tag Number],Table10[Status],"-",0)="Dead",
        _xlfn.XLOOKUP(A1214,Table11[Tag Number],Table11[Status],"-",0)="Dead",
        _xlfn.XLOOKUP(A1214,Table8[Tag Number],Table8[Status],"-",0)="Dead"),"Dead",
     OR(_xlfn.XLOOKUP(A1214,Table11[Tag Number],Table11[Status],"-",0)="Alive",
        _xlfn.XLOOKUP(A1214,Table10[Tag Number],Table10[Status],"-",0)="Alive",
        _xlfn.XLOOKUP(A1214,Table9[Tag Number],Table9[Status],"-",0)="Alive",
        _xlfn.XLOOKUP(A1214,Table8[Tag Number],Table8[Status],"-",0)="Alive"),"Alive",
     OR(_xlfn.XLOOKUP(A1214,Table9[Tag Number],Table9[Status],"-",0)="-",
        _xlfn.XLOOKUP(A1214,Table10[Tag Number],Table10[Status],"-",0)="-",
        _xlfn.XLOOKUP(A1214,Table11[Tag Number],Table11[Status],"-",0)="-",
        _xlfn.XLOOKUP(A1214,Table8[Tag Number],Table8[Status],"-",0)="-"),
   "-")</f>
        <v>-</v>
      </c>
      <c r="I1214" s="88" t="str">
        <f>IF((_xlfn.XLOOKUP(B1214,[2]Sheet1!$A$2:$A$198,[2]Sheet1!$B$2:$B$198,"-",0)="Glade"),"Out","No")</f>
        <v>No</v>
      </c>
      <c r="J1214" s="90"/>
      <c r="K1214" s="91"/>
      <c r="L1214" s="91"/>
      <c r="M1214" s="91"/>
      <c r="N1214" s="92"/>
      <c r="O1214" s="89"/>
      <c r="R1214" t="b">
        <f t="shared" si="38"/>
        <v>0</v>
      </c>
    </row>
    <row r="1215" spans="1:18" ht="15" thickBot="1" x14ac:dyDescent="0.35">
      <c r="A1215" s="3" t="s">
        <v>2007</v>
      </c>
      <c r="B1215" s="3" t="s">
        <v>1145</v>
      </c>
      <c r="C1215" s="84">
        <f>IF(COUNTIF(Table8[Tag Number], A1215), 1, 0)</f>
        <v>0</v>
      </c>
      <c r="D1215" s="85">
        <f>IF(COUNTIF(Table9[Tag Number], A1215), 1, 0)</f>
        <v>0</v>
      </c>
      <c r="E1215" s="86">
        <f>IF(COUNTIF(Table10[Tag Number], A1215), 1, 0)</f>
        <v>0</v>
      </c>
      <c r="F1215" s="86">
        <f>IF(COUNTIF(Table11[Tag Number], A1215), 1, 0)</f>
        <v>0</v>
      </c>
      <c r="G1215" s="87">
        <f t="shared" si="39"/>
        <v>0</v>
      </c>
      <c r="H1215" s="88" t="str" cm="1">
        <f t="array" ref="H1215">_xlfn.IFS(OR(_xlfn.XLOOKUP(A1215,Table9[Tag Number],Table9[Status],"-",0)="Dead",
        _xlfn.XLOOKUP(A1215,Table10[Tag Number],Table10[Status],"-",0)="Dead",
        _xlfn.XLOOKUP(A1215,Table11[Tag Number],Table11[Status],"-",0)="Dead",
        _xlfn.XLOOKUP(A1215,Table8[Tag Number],Table8[Status],"-",0)="Dead"),"Dead",
     OR(_xlfn.XLOOKUP(A1215,Table11[Tag Number],Table11[Status],"-",0)="Alive",
        _xlfn.XLOOKUP(A1215,Table10[Tag Number],Table10[Status],"-",0)="Alive",
        _xlfn.XLOOKUP(A1215,Table9[Tag Number],Table9[Status],"-",0)="Alive",
        _xlfn.XLOOKUP(A1215,Table8[Tag Number],Table8[Status],"-",0)="Alive"),"Alive",
     OR(_xlfn.XLOOKUP(A1215,Table9[Tag Number],Table9[Status],"-",0)="-",
        _xlfn.XLOOKUP(A1215,Table10[Tag Number],Table10[Status],"-",0)="-",
        _xlfn.XLOOKUP(A1215,Table11[Tag Number],Table11[Status],"-",0)="-",
        _xlfn.XLOOKUP(A1215,Table8[Tag Number],Table8[Status],"-",0)="-"),
   "-")</f>
        <v>-</v>
      </c>
      <c r="I1215" s="88" t="str">
        <f>IF((_xlfn.XLOOKUP(B1215,[2]Sheet1!$A$2:$A$198,[2]Sheet1!$B$2:$B$198,"-",0)="Glade"),"Out","No")</f>
        <v>No</v>
      </c>
      <c r="J1215" s="90"/>
      <c r="K1215" s="91"/>
      <c r="L1215" s="91"/>
      <c r="M1215" s="91"/>
      <c r="N1215" s="92"/>
      <c r="O1215" s="89"/>
      <c r="R1215" t="b">
        <f t="shared" si="38"/>
        <v>0</v>
      </c>
    </row>
    <row r="1216" spans="1:18" ht="15" thickBot="1" x14ac:dyDescent="0.35">
      <c r="A1216" s="2" t="s">
        <v>2008</v>
      </c>
      <c r="B1216" s="2" t="s">
        <v>1145</v>
      </c>
      <c r="C1216" s="84">
        <f>IF(COUNTIF(Table8[Tag Number], A1216), 1, 0)</f>
        <v>0</v>
      </c>
      <c r="D1216" s="85">
        <f>IF(COUNTIF(Table9[Tag Number], A1216), 1, 0)</f>
        <v>0</v>
      </c>
      <c r="E1216" s="86">
        <f>IF(COUNTIF(Table10[Tag Number], A1216), 1, 0)</f>
        <v>0</v>
      </c>
      <c r="F1216" s="86">
        <f>IF(COUNTIF(Table11[Tag Number], A1216), 1, 0)</f>
        <v>0</v>
      </c>
      <c r="G1216" s="87">
        <f t="shared" si="39"/>
        <v>0</v>
      </c>
      <c r="H1216" s="88" t="str" cm="1">
        <f t="array" ref="H1216">_xlfn.IFS(OR(_xlfn.XLOOKUP(A1216,Table9[Tag Number],Table9[Status],"-",0)="Dead",
        _xlfn.XLOOKUP(A1216,Table10[Tag Number],Table10[Status],"-",0)="Dead",
        _xlfn.XLOOKUP(A1216,Table11[Tag Number],Table11[Status],"-",0)="Dead",
        _xlfn.XLOOKUP(A1216,Table8[Tag Number],Table8[Status],"-",0)="Dead"),"Dead",
     OR(_xlfn.XLOOKUP(A1216,Table11[Tag Number],Table11[Status],"-",0)="Alive",
        _xlfn.XLOOKUP(A1216,Table10[Tag Number],Table10[Status],"-",0)="Alive",
        _xlfn.XLOOKUP(A1216,Table9[Tag Number],Table9[Status],"-",0)="Alive",
        _xlfn.XLOOKUP(A1216,Table8[Tag Number],Table8[Status],"-",0)="Alive"),"Alive",
     OR(_xlfn.XLOOKUP(A1216,Table9[Tag Number],Table9[Status],"-",0)="-",
        _xlfn.XLOOKUP(A1216,Table10[Tag Number],Table10[Status],"-",0)="-",
        _xlfn.XLOOKUP(A1216,Table11[Tag Number],Table11[Status],"-",0)="-",
        _xlfn.XLOOKUP(A1216,Table8[Tag Number],Table8[Status],"-",0)="-"),
   "-")</f>
        <v>-</v>
      </c>
      <c r="I1216" s="88" t="str">
        <f>IF((_xlfn.XLOOKUP(B1216,[2]Sheet1!$A$2:$A$198,[2]Sheet1!$B$2:$B$198,"-",0)="Glade"),"Out","No")</f>
        <v>No</v>
      </c>
      <c r="J1216" s="90"/>
      <c r="K1216" s="91"/>
      <c r="L1216" s="91"/>
      <c r="M1216" s="91"/>
      <c r="N1216" s="92"/>
      <c r="O1216" s="89"/>
      <c r="R1216" t="b">
        <f t="shared" si="38"/>
        <v>0</v>
      </c>
    </row>
    <row r="1217" spans="1:18" ht="15" thickBot="1" x14ac:dyDescent="0.35">
      <c r="A1217" s="3" t="s">
        <v>2009</v>
      </c>
      <c r="B1217" s="3" t="s">
        <v>1145</v>
      </c>
      <c r="C1217" s="84">
        <f>IF(COUNTIF(Table8[Tag Number], A1217), 1, 0)</f>
        <v>0</v>
      </c>
      <c r="D1217" s="85">
        <f>IF(COUNTIF(Table9[Tag Number], A1217), 1, 0)</f>
        <v>0</v>
      </c>
      <c r="E1217" s="86">
        <f>IF(COUNTIF(Table10[Tag Number], A1217), 1, 0)</f>
        <v>0</v>
      </c>
      <c r="F1217" s="86">
        <f>IF(COUNTIF(Table11[Tag Number], A1217), 1, 0)</f>
        <v>0</v>
      </c>
      <c r="G1217" s="87">
        <f t="shared" si="39"/>
        <v>0</v>
      </c>
      <c r="H1217" s="88" t="str" cm="1">
        <f t="array" ref="H1217">_xlfn.IFS(OR(_xlfn.XLOOKUP(A1217,Table9[Tag Number],Table9[Status],"-",0)="Dead",
        _xlfn.XLOOKUP(A1217,Table10[Tag Number],Table10[Status],"-",0)="Dead",
        _xlfn.XLOOKUP(A1217,Table11[Tag Number],Table11[Status],"-",0)="Dead",
        _xlfn.XLOOKUP(A1217,Table8[Tag Number],Table8[Status],"-",0)="Dead"),"Dead",
     OR(_xlfn.XLOOKUP(A1217,Table11[Tag Number],Table11[Status],"-",0)="Alive",
        _xlfn.XLOOKUP(A1217,Table10[Tag Number],Table10[Status],"-",0)="Alive",
        _xlfn.XLOOKUP(A1217,Table9[Tag Number],Table9[Status],"-",0)="Alive",
        _xlfn.XLOOKUP(A1217,Table8[Tag Number],Table8[Status],"-",0)="Alive"),"Alive",
     OR(_xlfn.XLOOKUP(A1217,Table9[Tag Number],Table9[Status],"-",0)="-",
        _xlfn.XLOOKUP(A1217,Table10[Tag Number],Table10[Status],"-",0)="-",
        _xlfn.XLOOKUP(A1217,Table11[Tag Number],Table11[Status],"-",0)="-",
        _xlfn.XLOOKUP(A1217,Table8[Tag Number],Table8[Status],"-",0)="-"),
   "-")</f>
        <v>-</v>
      </c>
      <c r="I1217" s="88" t="str">
        <f>IF((_xlfn.XLOOKUP(B1217,[2]Sheet1!$A$2:$A$198,[2]Sheet1!$B$2:$B$198,"-",0)="Glade"),"Out","No")</f>
        <v>No</v>
      </c>
      <c r="J1217" s="90"/>
      <c r="K1217" s="91"/>
      <c r="L1217" s="91"/>
      <c r="M1217" s="91"/>
      <c r="N1217" s="92"/>
      <c r="O1217" s="89"/>
      <c r="R1217" t="b">
        <f t="shared" si="38"/>
        <v>0</v>
      </c>
    </row>
    <row r="1218" spans="1:18" ht="15" thickBot="1" x14ac:dyDescent="0.35">
      <c r="A1218" s="2" t="s">
        <v>569</v>
      </c>
      <c r="B1218" s="2" t="s">
        <v>1137</v>
      </c>
      <c r="C1218" s="84">
        <f>IF(COUNTIF(Table8[Tag Number], A1218), 1, 0)</f>
        <v>1</v>
      </c>
      <c r="D1218" s="85">
        <f>IF(COUNTIF(Table9[Tag Number], A1218), 1, 0)</f>
        <v>0</v>
      </c>
      <c r="E1218" s="86">
        <f>IF(COUNTIF(Table10[Tag Number], A1218), 1, 0)</f>
        <v>0</v>
      </c>
      <c r="F1218" s="86">
        <f>IF(COUNTIF(Table11[Tag Number], A1218), 1, 0)</f>
        <v>0</v>
      </c>
      <c r="G1218" s="87">
        <f t="shared" si="39"/>
        <v>1</v>
      </c>
      <c r="H1218" s="88" t="str" cm="1">
        <f t="array" ref="H1218">_xlfn.IFS(OR(_xlfn.XLOOKUP(A1218,Table9[Tag Number],Table9[Status],"-",0)="Dead",
        _xlfn.XLOOKUP(A1218,Table10[Tag Number],Table10[Status],"-",0)="Dead",
        _xlfn.XLOOKUP(A1218,Table11[Tag Number],Table11[Status],"-",0)="Dead",
        _xlfn.XLOOKUP(A1218,Table8[Tag Number],Table8[Status],"-",0)="Dead"),"Dead",
     OR(_xlfn.XLOOKUP(A1218,Table11[Tag Number],Table11[Status],"-",0)="Alive",
        _xlfn.XLOOKUP(A1218,Table10[Tag Number],Table10[Status],"-",0)="Alive",
        _xlfn.XLOOKUP(A1218,Table9[Tag Number],Table9[Status],"-",0)="Alive",
        _xlfn.XLOOKUP(A1218,Table8[Tag Number],Table8[Status],"-",0)="Alive"),"Alive",
     OR(_xlfn.XLOOKUP(A1218,Table9[Tag Number],Table9[Status],"-",0)="-",
        _xlfn.XLOOKUP(A1218,Table10[Tag Number],Table10[Status],"-",0)="-",
        _xlfn.XLOOKUP(A1218,Table11[Tag Number],Table11[Status],"-",0)="-",
        _xlfn.XLOOKUP(A1218,Table8[Tag Number],Table8[Status],"-",0)="-"),
   "-")</f>
        <v>Alive</v>
      </c>
      <c r="I1218" s="88" t="str">
        <f>IF((_xlfn.XLOOKUP(B1218,[2]Sheet1!$A$2:$A$198,[2]Sheet1!$B$2:$B$198,"-",0)="Glade"),"Out","No")</f>
        <v>No</v>
      </c>
      <c r="J1218" s="90"/>
      <c r="K1218" s="91"/>
      <c r="L1218" s="91"/>
      <c r="M1218" s="91"/>
      <c r="N1218" s="92"/>
      <c r="O1218" s="89"/>
      <c r="R1218" t="b">
        <f t="shared" si="38"/>
        <v>0</v>
      </c>
    </row>
    <row r="1219" spans="1:18" ht="15" thickBot="1" x14ac:dyDescent="0.35">
      <c r="A1219" s="3" t="s">
        <v>2010</v>
      </c>
      <c r="B1219" s="3" t="s">
        <v>1137</v>
      </c>
      <c r="C1219" s="84">
        <f>IF(COUNTIF(Table8[Tag Number], A1219), 1, 0)</f>
        <v>0</v>
      </c>
      <c r="D1219" s="85">
        <f>IF(COUNTIF(Table9[Tag Number], A1219), 1, 0)</f>
        <v>0</v>
      </c>
      <c r="E1219" s="86">
        <f>IF(COUNTIF(Table10[Tag Number], A1219), 1, 0)</f>
        <v>0</v>
      </c>
      <c r="F1219" s="86">
        <f>IF(COUNTIF(Table11[Tag Number], A1219), 1, 0)</f>
        <v>0</v>
      </c>
      <c r="G1219" s="87">
        <f t="shared" si="39"/>
        <v>0</v>
      </c>
      <c r="H1219" s="88" t="str" cm="1">
        <f t="array" ref="H1219">_xlfn.IFS(OR(_xlfn.XLOOKUP(A1219,Table9[Tag Number],Table9[Status],"-",0)="Dead",
        _xlfn.XLOOKUP(A1219,Table10[Tag Number],Table10[Status],"-",0)="Dead",
        _xlfn.XLOOKUP(A1219,Table11[Tag Number],Table11[Status],"-",0)="Dead",
        _xlfn.XLOOKUP(A1219,Table8[Tag Number],Table8[Status],"-",0)="Dead"),"Dead",
     OR(_xlfn.XLOOKUP(A1219,Table11[Tag Number],Table11[Status],"-",0)="Alive",
        _xlfn.XLOOKUP(A1219,Table10[Tag Number],Table10[Status],"-",0)="Alive",
        _xlfn.XLOOKUP(A1219,Table9[Tag Number],Table9[Status],"-",0)="Alive",
        _xlfn.XLOOKUP(A1219,Table8[Tag Number],Table8[Status],"-",0)="Alive"),"Alive",
     OR(_xlfn.XLOOKUP(A1219,Table9[Tag Number],Table9[Status],"-",0)="-",
        _xlfn.XLOOKUP(A1219,Table10[Tag Number],Table10[Status],"-",0)="-",
        _xlfn.XLOOKUP(A1219,Table11[Tag Number],Table11[Status],"-",0)="-",
        _xlfn.XLOOKUP(A1219,Table8[Tag Number],Table8[Status],"-",0)="-"),
   "-")</f>
        <v>-</v>
      </c>
      <c r="I1219" s="88" t="str">
        <f>IF((_xlfn.XLOOKUP(B1219,[2]Sheet1!$A$2:$A$198,[2]Sheet1!$B$2:$B$198,"-",0)="Glade"),"Out","No")</f>
        <v>No</v>
      </c>
      <c r="J1219" s="90"/>
      <c r="K1219" s="91"/>
      <c r="L1219" s="91"/>
      <c r="M1219" s="91"/>
      <c r="N1219" s="92"/>
      <c r="O1219" s="89"/>
      <c r="R1219" t="b">
        <f t="shared" si="38"/>
        <v>0</v>
      </c>
    </row>
    <row r="1220" spans="1:18" ht="15" thickBot="1" x14ac:dyDescent="0.35">
      <c r="A1220" s="2" t="s">
        <v>2011</v>
      </c>
      <c r="B1220" s="2" t="s">
        <v>1145</v>
      </c>
      <c r="C1220" s="84">
        <f>IF(COUNTIF(Table8[Tag Number], A1220), 1, 0)</f>
        <v>0</v>
      </c>
      <c r="D1220" s="85">
        <f>IF(COUNTIF(Table9[Tag Number], A1220), 1, 0)</f>
        <v>0</v>
      </c>
      <c r="E1220" s="86">
        <f>IF(COUNTIF(Table10[Tag Number], A1220), 1, 0)</f>
        <v>0</v>
      </c>
      <c r="F1220" s="86">
        <f>IF(COUNTIF(Table11[Tag Number], A1220), 1, 0)</f>
        <v>0</v>
      </c>
      <c r="G1220" s="87">
        <f t="shared" si="39"/>
        <v>0</v>
      </c>
      <c r="H1220" s="88" t="str" cm="1">
        <f t="array" ref="H1220">_xlfn.IFS(OR(_xlfn.XLOOKUP(A1220,Table9[Tag Number],Table9[Status],"-",0)="Dead",
        _xlfn.XLOOKUP(A1220,Table10[Tag Number],Table10[Status],"-",0)="Dead",
        _xlfn.XLOOKUP(A1220,Table11[Tag Number],Table11[Status],"-",0)="Dead",
        _xlfn.XLOOKUP(A1220,Table8[Tag Number],Table8[Status],"-",0)="Dead"),"Dead",
     OR(_xlfn.XLOOKUP(A1220,Table11[Tag Number],Table11[Status],"-",0)="Alive",
        _xlfn.XLOOKUP(A1220,Table10[Tag Number],Table10[Status],"-",0)="Alive",
        _xlfn.XLOOKUP(A1220,Table9[Tag Number],Table9[Status],"-",0)="Alive",
        _xlfn.XLOOKUP(A1220,Table8[Tag Number],Table8[Status],"-",0)="Alive"),"Alive",
     OR(_xlfn.XLOOKUP(A1220,Table9[Tag Number],Table9[Status],"-",0)="-",
        _xlfn.XLOOKUP(A1220,Table10[Tag Number],Table10[Status],"-",0)="-",
        _xlfn.XLOOKUP(A1220,Table11[Tag Number],Table11[Status],"-",0)="-",
        _xlfn.XLOOKUP(A1220,Table8[Tag Number],Table8[Status],"-",0)="-"),
   "-")</f>
        <v>-</v>
      </c>
      <c r="I1220" s="88" t="str">
        <f>IF((_xlfn.XLOOKUP(B1220,[2]Sheet1!$A$2:$A$198,[2]Sheet1!$B$2:$B$198,"-",0)="Glade"),"Out","No")</f>
        <v>No</v>
      </c>
      <c r="J1220" s="90"/>
      <c r="K1220" s="91"/>
      <c r="L1220" s="91"/>
      <c r="M1220" s="91"/>
      <c r="N1220" s="92"/>
      <c r="O1220" s="89"/>
      <c r="R1220" t="b">
        <f t="shared" ref="R1220:R1283" si="40">IF(G1220&gt;1,A1220)</f>
        <v>0</v>
      </c>
    </row>
    <row r="1221" spans="1:18" ht="15" thickBot="1" x14ac:dyDescent="0.35">
      <c r="A1221" s="3" t="s">
        <v>892</v>
      </c>
      <c r="B1221" s="3" t="s">
        <v>1137</v>
      </c>
      <c r="C1221" s="84">
        <f>IF(COUNTIF(Table8[Tag Number], A1221), 1, 0)</f>
        <v>0</v>
      </c>
      <c r="D1221" s="85">
        <f>IF(COUNTIF(Table9[Tag Number], A1221), 1, 0)</f>
        <v>1</v>
      </c>
      <c r="E1221" s="86">
        <f>IF(COUNTIF(Table10[Tag Number], A1221), 1, 0)</f>
        <v>0</v>
      </c>
      <c r="F1221" s="86">
        <f>IF(COUNTIF(Table11[Tag Number], A1221), 1, 0)</f>
        <v>0</v>
      </c>
      <c r="G1221" s="87">
        <f t="shared" ref="G1221:G1284" si="41">SUM(C1221:F1221)</f>
        <v>1</v>
      </c>
      <c r="H1221" s="88" t="str" cm="1">
        <f t="array" ref="H1221">_xlfn.IFS(OR(_xlfn.XLOOKUP(A1221,Table9[Tag Number],Table9[Status],"-",0)="Dead",
        _xlfn.XLOOKUP(A1221,Table10[Tag Number],Table10[Status],"-",0)="Dead",
        _xlfn.XLOOKUP(A1221,Table11[Tag Number],Table11[Status],"-",0)="Dead",
        _xlfn.XLOOKUP(A1221,Table8[Tag Number],Table8[Status],"-",0)="Dead"),"Dead",
     OR(_xlfn.XLOOKUP(A1221,Table11[Tag Number],Table11[Status],"-",0)="Alive",
        _xlfn.XLOOKUP(A1221,Table10[Tag Number],Table10[Status],"-",0)="Alive",
        _xlfn.XLOOKUP(A1221,Table9[Tag Number],Table9[Status],"-",0)="Alive",
        _xlfn.XLOOKUP(A1221,Table8[Tag Number],Table8[Status],"-",0)="Alive"),"Alive",
     OR(_xlfn.XLOOKUP(A1221,Table9[Tag Number],Table9[Status],"-",0)="-",
        _xlfn.XLOOKUP(A1221,Table10[Tag Number],Table10[Status],"-",0)="-",
        _xlfn.XLOOKUP(A1221,Table11[Tag Number],Table11[Status],"-",0)="-",
        _xlfn.XLOOKUP(A1221,Table8[Tag Number],Table8[Status],"-",0)="-"),
   "-")</f>
        <v>Alive</v>
      </c>
      <c r="I1221" s="88" t="str">
        <f>IF((_xlfn.XLOOKUP(B1221,[2]Sheet1!$A$2:$A$198,[2]Sheet1!$B$2:$B$198,"-",0)="Glade"),"Out","No")</f>
        <v>No</v>
      </c>
      <c r="J1221" s="90"/>
      <c r="K1221" s="91"/>
      <c r="L1221" s="91"/>
      <c r="M1221" s="91"/>
      <c r="N1221" s="92"/>
      <c r="O1221" s="89"/>
      <c r="R1221" t="b">
        <f t="shared" si="40"/>
        <v>0</v>
      </c>
    </row>
    <row r="1222" spans="1:18" ht="15" thickBot="1" x14ac:dyDescent="0.35">
      <c r="A1222" s="2" t="s">
        <v>2012</v>
      </c>
      <c r="B1222" s="2" t="s">
        <v>1145</v>
      </c>
      <c r="C1222" s="84">
        <f>IF(COUNTIF(Table8[Tag Number], A1222), 1, 0)</f>
        <v>0</v>
      </c>
      <c r="D1222" s="85">
        <f>IF(COUNTIF(Table9[Tag Number], A1222), 1, 0)</f>
        <v>0</v>
      </c>
      <c r="E1222" s="86">
        <f>IF(COUNTIF(Table10[Tag Number], A1222), 1, 0)</f>
        <v>0</v>
      </c>
      <c r="F1222" s="86">
        <f>IF(COUNTIF(Table11[Tag Number], A1222), 1, 0)</f>
        <v>0</v>
      </c>
      <c r="G1222" s="87">
        <f t="shared" si="41"/>
        <v>0</v>
      </c>
      <c r="H1222" s="88" t="str" cm="1">
        <f t="array" ref="H1222">_xlfn.IFS(OR(_xlfn.XLOOKUP(A1222,Table9[Tag Number],Table9[Status],"-",0)="Dead",
        _xlfn.XLOOKUP(A1222,Table10[Tag Number],Table10[Status],"-",0)="Dead",
        _xlfn.XLOOKUP(A1222,Table11[Tag Number],Table11[Status],"-",0)="Dead",
        _xlfn.XLOOKUP(A1222,Table8[Tag Number],Table8[Status],"-",0)="Dead"),"Dead",
     OR(_xlfn.XLOOKUP(A1222,Table11[Tag Number],Table11[Status],"-",0)="Alive",
        _xlfn.XLOOKUP(A1222,Table10[Tag Number],Table10[Status],"-",0)="Alive",
        _xlfn.XLOOKUP(A1222,Table9[Tag Number],Table9[Status],"-",0)="Alive",
        _xlfn.XLOOKUP(A1222,Table8[Tag Number],Table8[Status],"-",0)="Alive"),"Alive",
     OR(_xlfn.XLOOKUP(A1222,Table9[Tag Number],Table9[Status],"-",0)="-",
        _xlfn.XLOOKUP(A1222,Table10[Tag Number],Table10[Status],"-",0)="-",
        _xlfn.XLOOKUP(A1222,Table11[Tag Number],Table11[Status],"-",0)="-",
        _xlfn.XLOOKUP(A1222,Table8[Tag Number],Table8[Status],"-",0)="-"),
   "-")</f>
        <v>-</v>
      </c>
      <c r="I1222" s="88" t="str">
        <f>IF((_xlfn.XLOOKUP(B1222,[2]Sheet1!$A$2:$A$198,[2]Sheet1!$B$2:$B$198,"-",0)="Glade"),"Out","No")</f>
        <v>No</v>
      </c>
      <c r="J1222" s="90"/>
      <c r="K1222" s="91"/>
      <c r="L1222" s="91"/>
      <c r="M1222" s="91"/>
      <c r="N1222" s="92"/>
      <c r="O1222" s="89"/>
      <c r="R1222" t="b">
        <f t="shared" si="40"/>
        <v>0</v>
      </c>
    </row>
    <row r="1223" spans="1:18" ht="15" thickBot="1" x14ac:dyDescent="0.35">
      <c r="A1223" s="3" t="s">
        <v>2013</v>
      </c>
      <c r="B1223" s="3" t="s">
        <v>1145</v>
      </c>
      <c r="C1223" s="84">
        <f>IF(COUNTIF(Table8[Tag Number], A1223), 1, 0)</f>
        <v>0</v>
      </c>
      <c r="D1223" s="85">
        <f>IF(COUNTIF(Table9[Tag Number], A1223), 1, 0)</f>
        <v>0</v>
      </c>
      <c r="E1223" s="86">
        <f>IF(COUNTIF(Table10[Tag Number], A1223), 1, 0)</f>
        <v>0</v>
      </c>
      <c r="F1223" s="86">
        <f>IF(COUNTIF(Table11[Tag Number], A1223), 1, 0)</f>
        <v>0</v>
      </c>
      <c r="G1223" s="87">
        <f t="shared" si="41"/>
        <v>0</v>
      </c>
      <c r="H1223" s="88" t="str" cm="1">
        <f t="array" ref="H1223">_xlfn.IFS(OR(_xlfn.XLOOKUP(A1223,Table9[Tag Number],Table9[Status],"-",0)="Dead",
        _xlfn.XLOOKUP(A1223,Table10[Tag Number],Table10[Status],"-",0)="Dead",
        _xlfn.XLOOKUP(A1223,Table11[Tag Number],Table11[Status],"-",0)="Dead",
        _xlfn.XLOOKUP(A1223,Table8[Tag Number],Table8[Status],"-",0)="Dead"),"Dead",
     OR(_xlfn.XLOOKUP(A1223,Table11[Tag Number],Table11[Status],"-",0)="Alive",
        _xlfn.XLOOKUP(A1223,Table10[Tag Number],Table10[Status],"-",0)="Alive",
        _xlfn.XLOOKUP(A1223,Table9[Tag Number],Table9[Status],"-",0)="Alive",
        _xlfn.XLOOKUP(A1223,Table8[Tag Number],Table8[Status],"-",0)="Alive"),"Alive",
     OR(_xlfn.XLOOKUP(A1223,Table9[Tag Number],Table9[Status],"-",0)="-",
        _xlfn.XLOOKUP(A1223,Table10[Tag Number],Table10[Status],"-",0)="-",
        _xlfn.XLOOKUP(A1223,Table11[Tag Number],Table11[Status],"-",0)="-",
        _xlfn.XLOOKUP(A1223,Table8[Tag Number],Table8[Status],"-",0)="-"),
   "-")</f>
        <v>-</v>
      </c>
      <c r="I1223" s="88" t="str">
        <f>IF((_xlfn.XLOOKUP(B1223,[2]Sheet1!$A$2:$A$198,[2]Sheet1!$B$2:$B$198,"-",0)="Glade"),"Out","No")</f>
        <v>No</v>
      </c>
      <c r="J1223" s="90"/>
      <c r="K1223" s="91"/>
      <c r="L1223" s="91"/>
      <c r="M1223" s="91"/>
      <c r="N1223" s="92"/>
      <c r="O1223" s="89"/>
      <c r="R1223" t="b">
        <f t="shared" si="40"/>
        <v>0</v>
      </c>
    </row>
    <row r="1224" spans="1:18" ht="15" thickBot="1" x14ac:dyDescent="0.35">
      <c r="A1224" s="2" t="s">
        <v>2014</v>
      </c>
      <c r="B1224" s="2" t="s">
        <v>1145</v>
      </c>
      <c r="C1224" s="84">
        <f>IF(COUNTIF(Table8[Tag Number], A1224), 1, 0)</f>
        <v>0</v>
      </c>
      <c r="D1224" s="85">
        <f>IF(COUNTIF(Table9[Tag Number], A1224), 1, 0)</f>
        <v>0</v>
      </c>
      <c r="E1224" s="86">
        <f>IF(COUNTIF(Table10[Tag Number], A1224), 1, 0)</f>
        <v>0</v>
      </c>
      <c r="F1224" s="86">
        <f>IF(COUNTIF(Table11[Tag Number], A1224), 1, 0)</f>
        <v>0</v>
      </c>
      <c r="G1224" s="87">
        <f t="shared" si="41"/>
        <v>0</v>
      </c>
      <c r="H1224" s="88" t="str" cm="1">
        <f t="array" ref="H1224">_xlfn.IFS(OR(_xlfn.XLOOKUP(A1224,Table9[Tag Number],Table9[Status],"-",0)="Dead",
        _xlfn.XLOOKUP(A1224,Table10[Tag Number],Table10[Status],"-",0)="Dead",
        _xlfn.XLOOKUP(A1224,Table11[Tag Number],Table11[Status],"-",0)="Dead",
        _xlfn.XLOOKUP(A1224,Table8[Tag Number],Table8[Status],"-",0)="Dead"),"Dead",
     OR(_xlfn.XLOOKUP(A1224,Table11[Tag Number],Table11[Status],"-",0)="Alive",
        _xlfn.XLOOKUP(A1224,Table10[Tag Number],Table10[Status],"-",0)="Alive",
        _xlfn.XLOOKUP(A1224,Table9[Tag Number],Table9[Status],"-",0)="Alive",
        _xlfn.XLOOKUP(A1224,Table8[Tag Number],Table8[Status],"-",0)="Alive"),"Alive",
     OR(_xlfn.XLOOKUP(A1224,Table9[Tag Number],Table9[Status],"-",0)="-",
        _xlfn.XLOOKUP(A1224,Table10[Tag Number],Table10[Status],"-",0)="-",
        _xlfn.XLOOKUP(A1224,Table11[Tag Number],Table11[Status],"-",0)="-",
        _xlfn.XLOOKUP(A1224,Table8[Tag Number],Table8[Status],"-",0)="-"),
   "-")</f>
        <v>-</v>
      </c>
      <c r="I1224" s="88" t="str">
        <f>IF((_xlfn.XLOOKUP(B1224,[2]Sheet1!$A$2:$A$198,[2]Sheet1!$B$2:$B$198,"-",0)="Glade"),"Out","No")</f>
        <v>No</v>
      </c>
      <c r="J1224" s="90"/>
      <c r="K1224" s="91"/>
      <c r="L1224" s="91"/>
      <c r="M1224" s="91"/>
      <c r="N1224" s="92"/>
      <c r="O1224" s="89"/>
      <c r="R1224" t="b">
        <f t="shared" si="40"/>
        <v>0</v>
      </c>
    </row>
    <row r="1225" spans="1:18" ht="15" thickBot="1" x14ac:dyDescent="0.35">
      <c r="A1225" s="3" t="s">
        <v>2015</v>
      </c>
      <c r="B1225" s="3" t="s">
        <v>1145</v>
      </c>
      <c r="C1225" s="84">
        <f>IF(COUNTIF(Table8[Tag Number], A1225), 1, 0)</f>
        <v>0</v>
      </c>
      <c r="D1225" s="85">
        <f>IF(COUNTIF(Table9[Tag Number], A1225), 1, 0)</f>
        <v>0</v>
      </c>
      <c r="E1225" s="86">
        <f>IF(COUNTIF(Table10[Tag Number], A1225), 1, 0)</f>
        <v>0</v>
      </c>
      <c r="F1225" s="86">
        <f>IF(COUNTIF(Table11[Tag Number], A1225), 1, 0)</f>
        <v>0</v>
      </c>
      <c r="G1225" s="87">
        <f t="shared" si="41"/>
        <v>0</v>
      </c>
      <c r="H1225" s="88" t="str" cm="1">
        <f t="array" ref="H1225">_xlfn.IFS(OR(_xlfn.XLOOKUP(A1225,Table9[Tag Number],Table9[Status],"-",0)="Dead",
        _xlfn.XLOOKUP(A1225,Table10[Tag Number],Table10[Status],"-",0)="Dead",
        _xlfn.XLOOKUP(A1225,Table11[Tag Number],Table11[Status],"-",0)="Dead",
        _xlfn.XLOOKUP(A1225,Table8[Tag Number],Table8[Status],"-",0)="Dead"),"Dead",
     OR(_xlfn.XLOOKUP(A1225,Table11[Tag Number],Table11[Status],"-",0)="Alive",
        _xlfn.XLOOKUP(A1225,Table10[Tag Number],Table10[Status],"-",0)="Alive",
        _xlfn.XLOOKUP(A1225,Table9[Tag Number],Table9[Status],"-",0)="Alive",
        _xlfn.XLOOKUP(A1225,Table8[Tag Number],Table8[Status],"-",0)="Alive"),"Alive",
     OR(_xlfn.XLOOKUP(A1225,Table9[Tag Number],Table9[Status],"-",0)="-",
        _xlfn.XLOOKUP(A1225,Table10[Tag Number],Table10[Status],"-",0)="-",
        _xlfn.XLOOKUP(A1225,Table11[Tag Number],Table11[Status],"-",0)="-",
        _xlfn.XLOOKUP(A1225,Table8[Tag Number],Table8[Status],"-",0)="-"),
   "-")</f>
        <v>-</v>
      </c>
      <c r="I1225" s="88" t="str">
        <f>IF((_xlfn.XLOOKUP(B1225,[2]Sheet1!$A$2:$A$198,[2]Sheet1!$B$2:$B$198,"-",0)="Glade"),"Out","No")</f>
        <v>No</v>
      </c>
      <c r="J1225" s="90"/>
      <c r="K1225" s="91"/>
      <c r="L1225" s="91"/>
      <c r="M1225" s="91"/>
      <c r="N1225" s="92"/>
      <c r="O1225" s="89"/>
      <c r="R1225" t="b">
        <f t="shared" si="40"/>
        <v>0</v>
      </c>
    </row>
    <row r="1226" spans="1:18" ht="15" thickBot="1" x14ac:dyDescent="0.35">
      <c r="A1226" s="2" t="s">
        <v>2016</v>
      </c>
      <c r="B1226" s="2" t="s">
        <v>1145</v>
      </c>
      <c r="C1226" s="84">
        <f>IF(COUNTIF(Table8[Tag Number], A1226), 1, 0)</f>
        <v>0</v>
      </c>
      <c r="D1226" s="85">
        <f>IF(COUNTIF(Table9[Tag Number], A1226), 1, 0)</f>
        <v>0</v>
      </c>
      <c r="E1226" s="86">
        <f>IF(COUNTIF(Table10[Tag Number], A1226), 1, 0)</f>
        <v>0</v>
      </c>
      <c r="F1226" s="86">
        <f>IF(COUNTIF(Table11[Tag Number], A1226), 1, 0)</f>
        <v>0</v>
      </c>
      <c r="G1226" s="87">
        <f t="shared" si="41"/>
        <v>0</v>
      </c>
      <c r="H1226" s="88" t="str" cm="1">
        <f t="array" ref="H1226">_xlfn.IFS(OR(_xlfn.XLOOKUP(A1226,Table9[Tag Number],Table9[Status],"-",0)="Dead",
        _xlfn.XLOOKUP(A1226,Table10[Tag Number],Table10[Status],"-",0)="Dead",
        _xlfn.XLOOKUP(A1226,Table11[Tag Number],Table11[Status],"-",0)="Dead",
        _xlfn.XLOOKUP(A1226,Table8[Tag Number],Table8[Status],"-",0)="Dead"),"Dead",
     OR(_xlfn.XLOOKUP(A1226,Table11[Tag Number],Table11[Status],"-",0)="Alive",
        _xlfn.XLOOKUP(A1226,Table10[Tag Number],Table10[Status],"-",0)="Alive",
        _xlfn.XLOOKUP(A1226,Table9[Tag Number],Table9[Status],"-",0)="Alive",
        _xlfn.XLOOKUP(A1226,Table8[Tag Number],Table8[Status],"-",0)="Alive"),"Alive",
     OR(_xlfn.XLOOKUP(A1226,Table9[Tag Number],Table9[Status],"-",0)="-",
        _xlfn.XLOOKUP(A1226,Table10[Tag Number],Table10[Status],"-",0)="-",
        _xlfn.XLOOKUP(A1226,Table11[Tag Number],Table11[Status],"-",0)="-",
        _xlfn.XLOOKUP(A1226,Table8[Tag Number],Table8[Status],"-",0)="-"),
   "-")</f>
        <v>-</v>
      </c>
      <c r="I1226" s="88" t="str">
        <f>IF((_xlfn.XLOOKUP(B1226,[2]Sheet1!$A$2:$A$198,[2]Sheet1!$B$2:$B$198,"-",0)="Glade"),"Out","No")</f>
        <v>No</v>
      </c>
      <c r="J1226" s="90"/>
      <c r="K1226" s="91"/>
      <c r="L1226" s="91"/>
      <c r="M1226" s="91"/>
      <c r="N1226" s="92"/>
      <c r="O1226" s="89"/>
      <c r="R1226" t="b">
        <f t="shared" si="40"/>
        <v>0</v>
      </c>
    </row>
    <row r="1227" spans="1:18" ht="15" thickBot="1" x14ac:dyDescent="0.35">
      <c r="A1227" s="3" t="s">
        <v>2017</v>
      </c>
      <c r="B1227" s="3" t="s">
        <v>1145</v>
      </c>
      <c r="C1227" s="84">
        <f>IF(COUNTIF(Table8[Tag Number], A1227), 1, 0)</f>
        <v>0</v>
      </c>
      <c r="D1227" s="85">
        <f>IF(COUNTIF(Table9[Tag Number], A1227), 1, 0)</f>
        <v>0</v>
      </c>
      <c r="E1227" s="86">
        <f>IF(COUNTIF(Table10[Tag Number], A1227), 1, 0)</f>
        <v>0</v>
      </c>
      <c r="F1227" s="86">
        <f>IF(COUNTIF(Table11[Tag Number], A1227), 1, 0)</f>
        <v>0</v>
      </c>
      <c r="G1227" s="87">
        <f t="shared" si="41"/>
        <v>0</v>
      </c>
      <c r="H1227" s="88" t="str" cm="1">
        <f t="array" ref="H1227">_xlfn.IFS(OR(_xlfn.XLOOKUP(A1227,Table9[Tag Number],Table9[Status],"-",0)="Dead",
        _xlfn.XLOOKUP(A1227,Table10[Tag Number],Table10[Status],"-",0)="Dead",
        _xlfn.XLOOKUP(A1227,Table11[Tag Number],Table11[Status],"-",0)="Dead",
        _xlfn.XLOOKUP(A1227,Table8[Tag Number],Table8[Status],"-",0)="Dead"),"Dead",
     OR(_xlfn.XLOOKUP(A1227,Table11[Tag Number],Table11[Status],"-",0)="Alive",
        _xlfn.XLOOKUP(A1227,Table10[Tag Number],Table10[Status],"-",0)="Alive",
        _xlfn.XLOOKUP(A1227,Table9[Tag Number],Table9[Status],"-",0)="Alive",
        _xlfn.XLOOKUP(A1227,Table8[Tag Number],Table8[Status],"-",0)="Alive"),"Alive",
     OR(_xlfn.XLOOKUP(A1227,Table9[Tag Number],Table9[Status],"-",0)="-",
        _xlfn.XLOOKUP(A1227,Table10[Tag Number],Table10[Status],"-",0)="-",
        _xlfn.XLOOKUP(A1227,Table11[Tag Number],Table11[Status],"-",0)="-",
        _xlfn.XLOOKUP(A1227,Table8[Tag Number],Table8[Status],"-",0)="-"),
   "-")</f>
        <v>-</v>
      </c>
      <c r="I1227" s="88" t="str">
        <f>IF((_xlfn.XLOOKUP(B1227,[2]Sheet1!$A$2:$A$198,[2]Sheet1!$B$2:$B$198,"-",0)="Glade"),"Out","No")</f>
        <v>No</v>
      </c>
      <c r="J1227" s="90"/>
      <c r="K1227" s="91"/>
      <c r="L1227" s="91"/>
      <c r="M1227" s="91"/>
      <c r="N1227" s="92"/>
      <c r="O1227" s="89"/>
      <c r="R1227" t="b">
        <f t="shared" si="40"/>
        <v>0</v>
      </c>
    </row>
    <row r="1228" spans="1:18" ht="15" thickBot="1" x14ac:dyDescent="0.35">
      <c r="A1228" s="2" t="s">
        <v>2018</v>
      </c>
      <c r="B1228" s="2" t="s">
        <v>1137</v>
      </c>
      <c r="C1228" s="84">
        <f>IF(COUNTIF(Table8[Tag Number], A1228), 1, 0)</f>
        <v>0</v>
      </c>
      <c r="D1228" s="85">
        <f>IF(COUNTIF(Table9[Tag Number], A1228), 1, 0)</f>
        <v>0</v>
      </c>
      <c r="E1228" s="86">
        <f>IF(COUNTIF(Table10[Tag Number], A1228), 1, 0)</f>
        <v>0</v>
      </c>
      <c r="F1228" s="86">
        <f>IF(COUNTIF(Table11[Tag Number], A1228), 1, 0)</f>
        <v>0</v>
      </c>
      <c r="G1228" s="87">
        <f t="shared" si="41"/>
        <v>0</v>
      </c>
      <c r="H1228" s="88" t="str" cm="1">
        <f t="array" ref="H1228">_xlfn.IFS(OR(_xlfn.XLOOKUP(A1228,Table9[Tag Number],Table9[Status],"-",0)="Dead",
        _xlfn.XLOOKUP(A1228,Table10[Tag Number],Table10[Status],"-",0)="Dead",
        _xlfn.XLOOKUP(A1228,Table11[Tag Number],Table11[Status],"-",0)="Dead",
        _xlfn.XLOOKUP(A1228,Table8[Tag Number],Table8[Status],"-",0)="Dead"),"Dead",
     OR(_xlfn.XLOOKUP(A1228,Table11[Tag Number],Table11[Status],"-",0)="Alive",
        _xlfn.XLOOKUP(A1228,Table10[Tag Number],Table10[Status],"-",0)="Alive",
        _xlfn.XLOOKUP(A1228,Table9[Tag Number],Table9[Status],"-",0)="Alive",
        _xlfn.XLOOKUP(A1228,Table8[Tag Number],Table8[Status],"-",0)="Alive"),"Alive",
     OR(_xlfn.XLOOKUP(A1228,Table9[Tag Number],Table9[Status],"-",0)="-",
        _xlfn.XLOOKUP(A1228,Table10[Tag Number],Table10[Status],"-",0)="-",
        _xlfn.XLOOKUP(A1228,Table11[Tag Number],Table11[Status],"-",0)="-",
        _xlfn.XLOOKUP(A1228,Table8[Tag Number],Table8[Status],"-",0)="-"),
   "-")</f>
        <v>-</v>
      </c>
      <c r="I1228" s="88" t="str">
        <f>IF((_xlfn.XLOOKUP(B1228,[2]Sheet1!$A$2:$A$198,[2]Sheet1!$B$2:$B$198,"-",0)="Glade"),"Out","No")</f>
        <v>No</v>
      </c>
      <c r="J1228" s="90"/>
      <c r="K1228" s="91"/>
      <c r="L1228" s="91"/>
      <c r="M1228" s="91"/>
      <c r="N1228" s="92"/>
      <c r="O1228" s="89"/>
      <c r="R1228" t="b">
        <f t="shared" si="40"/>
        <v>0</v>
      </c>
    </row>
    <row r="1229" spans="1:18" ht="15" thickBot="1" x14ac:dyDescent="0.35">
      <c r="A1229" s="3" t="s">
        <v>707</v>
      </c>
      <c r="B1229" s="3" t="s">
        <v>1137</v>
      </c>
      <c r="C1229" s="84">
        <f>IF(COUNTIF(Table8[Tag Number], A1229), 1, 0)</f>
        <v>1</v>
      </c>
      <c r="D1229" s="85">
        <f>IF(COUNTIF(Table9[Tag Number], A1229), 1, 0)</f>
        <v>0</v>
      </c>
      <c r="E1229" s="86">
        <f>IF(COUNTIF(Table10[Tag Number], A1229), 1, 0)</f>
        <v>0</v>
      </c>
      <c r="F1229" s="86">
        <f>IF(COUNTIF(Table11[Tag Number], A1229), 1, 0)</f>
        <v>0</v>
      </c>
      <c r="G1229" s="87">
        <f t="shared" si="41"/>
        <v>1</v>
      </c>
      <c r="H1229" s="88" t="str" cm="1">
        <f t="array" ref="H1229">_xlfn.IFS(OR(_xlfn.XLOOKUP(A1229,Table9[Tag Number],Table9[Status],"-",0)="Dead",
        _xlfn.XLOOKUP(A1229,Table10[Tag Number],Table10[Status],"-",0)="Dead",
        _xlfn.XLOOKUP(A1229,Table11[Tag Number],Table11[Status],"-",0)="Dead",
        _xlfn.XLOOKUP(A1229,Table8[Tag Number],Table8[Status],"-",0)="Dead"),"Dead",
     OR(_xlfn.XLOOKUP(A1229,Table11[Tag Number],Table11[Status],"-",0)="Alive",
        _xlfn.XLOOKUP(A1229,Table10[Tag Number],Table10[Status],"-",0)="Alive",
        _xlfn.XLOOKUP(A1229,Table9[Tag Number],Table9[Status],"-",0)="Alive",
        _xlfn.XLOOKUP(A1229,Table8[Tag Number],Table8[Status],"-",0)="Alive"),"Alive",
     OR(_xlfn.XLOOKUP(A1229,Table9[Tag Number],Table9[Status],"-",0)="-",
        _xlfn.XLOOKUP(A1229,Table10[Tag Number],Table10[Status],"-",0)="-",
        _xlfn.XLOOKUP(A1229,Table11[Tag Number],Table11[Status],"-",0)="-",
        _xlfn.XLOOKUP(A1229,Table8[Tag Number],Table8[Status],"-",0)="-"),
   "-")</f>
        <v>Alive</v>
      </c>
      <c r="I1229" s="88" t="str">
        <f>IF((_xlfn.XLOOKUP(B1229,[2]Sheet1!$A$2:$A$198,[2]Sheet1!$B$2:$B$198,"-",0)="Glade"),"Out","No")</f>
        <v>No</v>
      </c>
      <c r="J1229" s="90"/>
      <c r="K1229" s="91"/>
      <c r="L1229" s="91"/>
      <c r="M1229" s="91"/>
      <c r="N1229" s="92"/>
      <c r="O1229" s="89"/>
      <c r="R1229" t="b">
        <f t="shared" si="40"/>
        <v>0</v>
      </c>
    </row>
    <row r="1230" spans="1:18" ht="15" thickBot="1" x14ac:dyDescent="0.35">
      <c r="A1230" s="2" t="s">
        <v>220</v>
      </c>
      <c r="B1230" s="2" t="s">
        <v>1145</v>
      </c>
      <c r="C1230" s="84">
        <f>IF(COUNTIF(Table8[Tag Number], A1230), 1, 0)</f>
        <v>0</v>
      </c>
      <c r="D1230" s="85">
        <f>IF(COUNTIF(Table9[Tag Number], A1230), 1, 0)</f>
        <v>0</v>
      </c>
      <c r="E1230" s="86">
        <f>IF(COUNTIF(Table10[Tag Number], A1230), 1, 0)</f>
        <v>0</v>
      </c>
      <c r="F1230" s="86">
        <f>IF(COUNTIF(Table11[Tag Number], A1230), 1, 0)</f>
        <v>0</v>
      </c>
      <c r="G1230" s="87">
        <f t="shared" si="41"/>
        <v>0</v>
      </c>
      <c r="H1230" s="88" t="str" cm="1">
        <f t="array" ref="H1230">_xlfn.IFS(OR(_xlfn.XLOOKUP(A1230,Table9[Tag Number],Table9[Status],"-",0)="Dead",
        _xlfn.XLOOKUP(A1230,Table10[Tag Number],Table10[Status],"-",0)="Dead",
        _xlfn.XLOOKUP(A1230,Table11[Tag Number],Table11[Status],"-",0)="Dead",
        _xlfn.XLOOKUP(A1230,Table8[Tag Number],Table8[Status],"-",0)="Dead"),"Dead",
     OR(_xlfn.XLOOKUP(A1230,Table11[Tag Number],Table11[Status],"-",0)="Alive",
        _xlfn.XLOOKUP(A1230,Table10[Tag Number],Table10[Status],"-",0)="Alive",
        _xlfn.XLOOKUP(A1230,Table9[Tag Number],Table9[Status],"-",0)="Alive",
        _xlfn.XLOOKUP(A1230,Table8[Tag Number],Table8[Status],"-",0)="Alive"),"Alive",
     OR(_xlfn.XLOOKUP(A1230,Table9[Tag Number],Table9[Status],"-",0)="-",
        _xlfn.XLOOKUP(A1230,Table10[Tag Number],Table10[Status],"-",0)="-",
        _xlfn.XLOOKUP(A1230,Table11[Tag Number],Table11[Status],"-",0)="-",
        _xlfn.XLOOKUP(A1230,Table8[Tag Number],Table8[Status],"-",0)="-"),
   "-")</f>
        <v>-</v>
      </c>
      <c r="I1230" s="88" t="str">
        <f>IF((_xlfn.XLOOKUP(B1230,[2]Sheet1!$A$2:$A$198,[2]Sheet1!$B$2:$B$198,"-",0)="Glade"),"Out","No")</f>
        <v>No</v>
      </c>
      <c r="J1230" s="90"/>
      <c r="K1230" s="91"/>
      <c r="L1230" s="91"/>
      <c r="M1230" s="91"/>
      <c r="N1230" s="92"/>
      <c r="O1230" s="89"/>
      <c r="R1230" t="b">
        <f t="shared" si="40"/>
        <v>0</v>
      </c>
    </row>
    <row r="1231" spans="1:18" ht="15" thickBot="1" x14ac:dyDescent="0.35">
      <c r="A1231" s="3" t="s">
        <v>636</v>
      </c>
      <c r="B1231" s="3" t="s">
        <v>1137</v>
      </c>
      <c r="C1231" s="84">
        <f>IF(COUNTIF(Table8[Tag Number], A1231), 1, 0)</f>
        <v>0</v>
      </c>
      <c r="D1231" s="85">
        <f>IF(COUNTIF(Table9[Tag Number], A1231), 1, 0)</f>
        <v>0</v>
      </c>
      <c r="E1231" s="86">
        <f>IF(COUNTIF(Table10[Tag Number], A1231), 1, 0)</f>
        <v>1</v>
      </c>
      <c r="F1231" s="86">
        <f>IF(COUNTIF(Table11[Tag Number], A1231), 1, 0)</f>
        <v>0</v>
      </c>
      <c r="G1231" s="87">
        <f t="shared" si="41"/>
        <v>1</v>
      </c>
      <c r="H1231" s="88" t="str" cm="1">
        <f t="array" ref="H1231">_xlfn.IFS(OR(_xlfn.XLOOKUP(A1231,Table9[Tag Number],Table9[Status],"-",0)="Dead",
        _xlfn.XLOOKUP(A1231,Table10[Tag Number],Table10[Status],"-",0)="Dead",
        _xlfn.XLOOKUP(A1231,Table11[Tag Number],Table11[Status],"-",0)="Dead",
        _xlfn.XLOOKUP(A1231,Table8[Tag Number],Table8[Status],"-",0)="Dead"),"Dead",
     OR(_xlfn.XLOOKUP(A1231,Table11[Tag Number],Table11[Status],"-",0)="Alive",
        _xlfn.XLOOKUP(A1231,Table10[Tag Number],Table10[Status],"-",0)="Alive",
        _xlfn.XLOOKUP(A1231,Table9[Tag Number],Table9[Status],"-",0)="Alive",
        _xlfn.XLOOKUP(A1231,Table8[Tag Number],Table8[Status],"-",0)="Alive"),"Alive",
     OR(_xlfn.XLOOKUP(A1231,Table9[Tag Number],Table9[Status],"-",0)="-",
        _xlfn.XLOOKUP(A1231,Table10[Tag Number],Table10[Status],"-",0)="-",
        _xlfn.XLOOKUP(A1231,Table11[Tag Number],Table11[Status],"-",0)="-",
        _xlfn.XLOOKUP(A1231,Table8[Tag Number],Table8[Status],"-",0)="-"),
   "-")</f>
        <v>Alive</v>
      </c>
      <c r="I1231" s="88" t="str">
        <f>IF((_xlfn.XLOOKUP(B1231,[2]Sheet1!$A$2:$A$198,[2]Sheet1!$B$2:$B$198,"-",0)="Glade"),"Out","No")</f>
        <v>No</v>
      </c>
      <c r="J1231" s="90"/>
      <c r="K1231" s="91"/>
      <c r="L1231" s="91"/>
      <c r="M1231" s="91"/>
      <c r="N1231" s="92"/>
      <c r="O1231" s="89"/>
      <c r="R1231" t="b">
        <f t="shared" si="40"/>
        <v>0</v>
      </c>
    </row>
    <row r="1232" spans="1:18" ht="15" thickBot="1" x14ac:dyDescent="0.35">
      <c r="A1232" s="2" t="s">
        <v>2019</v>
      </c>
      <c r="B1232" s="2" t="s">
        <v>1137</v>
      </c>
      <c r="C1232" s="84">
        <f>IF(COUNTIF(Table8[Tag Number], A1232), 1, 0)</f>
        <v>0</v>
      </c>
      <c r="D1232" s="85">
        <f>IF(COUNTIF(Table9[Tag Number], A1232), 1, 0)</f>
        <v>0</v>
      </c>
      <c r="E1232" s="86">
        <f>IF(COUNTIF(Table10[Tag Number], A1232), 1, 0)</f>
        <v>0</v>
      </c>
      <c r="F1232" s="86">
        <f>IF(COUNTIF(Table11[Tag Number], A1232), 1, 0)</f>
        <v>0</v>
      </c>
      <c r="G1232" s="87">
        <f t="shared" si="41"/>
        <v>0</v>
      </c>
      <c r="H1232" s="88" t="str" cm="1">
        <f t="array" ref="H1232">_xlfn.IFS(OR(_xlfn.XLOOKUP(A1232,Table9[Tag Number],Table9[Status],"-",0)="Dead",
        _xlfn.XLOOKUP(A1232,Table10[Tag Number],Table10[Status],"-",0)="Dead",
        _xlfn.XLOOKUP(A1232,Table11[Tag Number],Table11[Status],"-",0)="Dead",
        _xlfn.XLOOKUP(A1232,Table8[Tag Number],Table8[Status],"-",0)="Dead"),"Dead",
     OR(_xlfn.XLOOKUP(A1232,Table11[Tag Number],Table11[Status],"-",0)="Alive",
        _xlfn.XLOOKUP(A1232,Table10[Tag Number],Table10[Status],"-",0)="Alive",
        _xlfn.XLOOKUP(A1232,Table9[Tag Number],Table9[Status],"-",0)="Alive",
        _xlfn.XLOOKUP(A1232,Table8[Tag Number],Table8[Status],"-",0)="Alive"),"Alive",
     OR(_xlfn.XLOOKUP(A1232,Table9[Tag Number],Table9[Status],"-",0)="-",
        _xlfn.XLOOKUP(A1232,Table10[Tag Number],Table10[Status],"-",0)="-",
        _xlfn.XLOOKUP(A1232,Table11[Tag Number],Table11[Status],"-",0)="-",
        _xlfn.XLOOKUP(A1232,Table8[Tag Number],Table8[Status],"-",0)="-"),
   "-")</f>
        <v>-</v>
      </c>
      <c r="I1232" s="88" t="str">
        <f>IF((_xlfn.XLOOKUP(B1232,[2]Sheet1!$A$2:$A$198,[2]Sheet1!$B$2:$B$198,"-",0)="Glade"),"Out","No")</f>
        <v>No</v>
      </c>
      <c r="J1232" s="90"/>
      <c r="K1232" s="91"/>
      <c r="L1232" s="91"/>
      <c r="M1232" s="91"/>
      <c r="N1232" s="92"/>
      <c r="O1232" s="89"/>
      <c r="R1232" t="b">
        <f t="shared" si="40"/>
        <v>0</v>
      </c>
    </row>
    <row r="1233" spans="1:18" ht="15" thickBot="1" x14ac:dyDescent="0.35">
      <c r="A1233" s="3" t="s">
        <v>2020</v>
      </c>
      <c r="B1233" s="3" t="s">
        <v>1137</v>
      </c>
      <c r="C1233" s="84">
        <f>IF(COUNTIF(Table8[Tag Number], A1233), 1, 0)</f>
        <v>0</v>
      </c>
      <c r="D1233" s="85">
        <f>IF(COUNTIF(Table9[Tag Number], A1233), 1, 0)</f>
        <v>0</v>
      </c>
      <c r="E1233" s="86">
        <f>IF(COUNTIF(Table10[Tag Number], A1233), 1, 0)</f>
        <v>0</v>
      </c>
      <c r="F1233" s="86">
        <f>IF(COUNTIF(Table11[Tag Number], A1233), 1, 0)</f>
        <v>0</v>
      </c>
      <c r="G1233" s="87">
        <f t="shared" si="41"/>
        <v>0</v>
      </c>
      <c r="H1233" s="88" t="str" cm="1">
        <f t="array" ref="H1233">_xlfn.IFS(OR(_xlfn.XLOOKUP(A1233,Table9[Tag Number],Table9[Status],"-",0)="Dead",
        _xlfn.XLOOKUP(A1233,Table10[Tag Number],Table10[Status],"-",0)="Dead",
        _xlfn.XLOOKUP(A1233,Table11[Tag Number],Table11[Status],"-",0)="Dead",
        _xlfn.XLOOKUP(A1233,Table8[Tag Number],Table8[Status],"-",0)="Dead"),"Dead",
     OR(_xlfn.XLOOKUP(A1233,Table11[Tag Number],Table11[Status],"-",0)="Alive",
        _xlfn.XLOOKUP(A1233,Table10[Tag Number],Table10[Status],"-",0)="Alive",
        _xlfn.XLOOKUP(A1233,Table9[Tag Number],Table9[Status],"-",0)="Alive",
        _xlfn.XLOOKUP(A1233,Table8[Tag Number],Table8[Status],"-",0)="Alive"),"Alive",
     OR(_xlfn.XLOOKUP(A1233,Table9[Tag Number],Table9[Status],"-",0)="-",
        _xlfn.XLOOKUP(A1233,Table10[Tag Number],Table10[Status],"-",0)="-",
        _xlfn.XLOOKUP(A1233,Table11[Tag Number],Table11[Status],"-",0)="-",
        _xlfn.XLOOKUP(A1233,Table8[Tag Number],Table8[Status],"-",0)="-"),
   "-")</f>
        <v>-</v>
      </c>
      <c r="I1233" s="88" t="str">
        <f>IF((_xlfn.XLOOKUP(B1233,[2]Sheet1!$A$2:$A$198,[2]Sheet1!$B$2:$B$198,"-",0)="Glade"),"Out","No")</f>
        <v>No</v>
      </c>
      <c r="J1233" s="90"/>
      <c r="K1233" s="91"/>
      <c r="L1233" s="91"/>
      <c r="M1233" s="91"/>
      <c r="N1233" s="92"/>
      <c r="O1233" s="89"/>
      <c r="R1233" t="b">
        <f t="shared" si="40"/>
        <v>0</v>
      </c>
    </row>
    <row r="1234" spans="1:18" ht="15" thickBot="1" x14ac:dyDescent="0.35">
      <c r="A1234" s="2" t="s">
        <v>2021</v>
      </c>
      <c r="B1234" s="2" t="s">
        <v>1145</v>
      </c>
      <c r="C1234" s="84">
        <f>IF(COUNTIF(Table8[Tag Number], A1234), 1, 0)</f>
        <v>0</v>
      </c>
      <c r="D1234" s="85">
        <f>IF(COUNTIF(Table9[Tag Number], A1234), 1, 0)</f>
        <v>0</v>
      </c>
      <c r="E1234" s="86">
        <f>IF(COUNTIF(Table10[Tag Number], A1234), 1, 0)</f>
        <v>0</v>
      </c>
      <c r="F1234" s="86">
        <f>IF(COUNTIF(Table11[Tag Number], A1234), 1, 0)</f>
        <v>0</v>
      </c>
      <c r="G1234" s="87">
        <f t="shared" si="41"/>
        <v>0</v>
      </c>
      <c r="H1234" s="88" t="str" cm="1">
        <f t="array" ref="H1234">_xlfn.IFS(OR(_xlfn.XLOOKUP(A1234,Table9[Tag Number],Table9[Status],"-",0)="Dead",
        _xlfn.XLOOKUP(A1234,Table10[Tag Number],Table10[Status],"-",0)="Dead",
        _xlfn.XLOOKUP(A1234,Table11[Tag Number],Table11[Status],"-",0)="Dead",
        _xlfn.XLOOKUP(A1234,Table8[Tag Number],Table8[Status],"-",0)="Dead"),"Dead",
     OR(_xlfn.XLOOKUP(A1234,Table11[Tag Number],Table11[Status],"-",0)="Alive",
        _xlfn.XLOOKUP(A1234,Table10[Tag Number],Table10[Status],"-",0)="Alive",
        _xlfn.XLOOKUP(A1234,Table9[Tag Number],Table9[Status],"-",0)="Alive",
        _xlfn.XLOOKUP(A1234,Table8[Tag Number],Table8[Status],"-",0)="Alive"),"Alive",
     OR(_xlfn.XLOOKUP(A1234,Table9[Tag Number],Table9[Status],"-",0)="-",
        _xlfn.XLOOKUP(A1234,Table10[Tag Number],Table10[Status],"-",0)="-",
        _xlfn.XLOOKUP(A1234,Table11[Tag Number],Table11[Status],"-",0)="-",
        _xlfn.XLOOKUP(A1234,Table8[Tag Number],Table8[Status],"-",0)="-"),
   "-")</f>
        <v>-</v>
      </c>
      <c r="I1234" s="88" t="str">
        <f>IF((_xlfn.XLOOKUP(B1234,[2]Sheet1!$A$2:$A$198,[2]Sheet1!$B$2:$B$198,"-",0)="Glade"),"Out","No")</f>
        <v>No</v>
      </c>
      <c r="J1234" s="90"/>
      <c r="K1234" s="91"/>
      <c r="L1234" s="91"/>
      <c r="M1234" s="91"/>
      <c r="N1234" s="92"/>
      <c r="O1234" s="89"/>
      <c r="R1234" t="b">
        <f t="shared" si="40"/>
        <v>0</v>
      </c>
    </row>
    <row r="1235" spans="1:18" ht="15" thickBot="1" x14ac:dyDescent="0.35">
      <c r="A1235" s="3" t="s">
        <v>2022</v>
      </c>
      <c r="B1235" s="3" t="s">
        <v>1145</v>
      </c>
      <c r="C1235" s="84">
        <f>IF(COUNTIF(Table8[Tag Number], A1235), 1, 0)</f>
        <v>0</v>
      </c>
      <c r="D1235" s="85">
        <f>IF(COUNTIF(Table9[Tag Number], A1235), 1, 0)</f>
        <v>0</v>
      </c>
      <c r="E1235" s="86">
        <f>IF(COUNTIF(Table10[Tag Number], A1235), 1, 0)</f>
        <v>0</v>
      </c>
      <c r="F1235" s="86">
        <f>IF(COUNTIF(Table11[Tag Number], A1235), 1, 0)</f>
        <v>0</v>
      </c>
      <c r="G1235" s="87">
        <f t="shared" si="41"/>
        <v>0</v>
      </c>
      <c r="H1235" s="88" t="str" cm="1">
        <f t="array" ref="H1235">_xlfn.IFS(OR(_xlfn.XLOOKUP(A1235,Table9[Tag Number],Table9[Status],"-",0)="Dead",
        _xlfn.XLOOKUP(A1235,Table10[Tag Number],Table10[Status],"-",0)="Dead",
        _xlfn.XLOOKUP(A1235,Table11[Tag Number],Table11[Status],"-",0)="Dead",
        _xlfn.XLOOKUP(A1235,Table8[Tag Number],Table8[Status],"-",0)="Dead"),"Dead",
     OR(_xlfn.XLOOKUP(A1235,Table11[Tag Number],Table11[Status],"-",0)="Alive",
        _xlfn.XLOOKUP(A1235,Table10[Tag Number],Table10[Status],"-",0)="Alive",
        _xlfn.XLOOKUP(A1235,Table9[Tag Number],Table9[Status],"-",0)="Alive",
        _xlfn.XLOOKUP(A1235,Table8[Tag Number],Table8[Status],"-",0)="Alive"),"Alive",
     OR(_xlfn.XLOOKUP(A1235,Table9[Tag Number],Table9[Status],"-",0)="-",
        _xlfn.XLOOKUP(A1235,Table10[Tag Number],Table10[Status],"-",0)="-",
        _xlfn.XLOOKUP(A1235,Table11[Tag Number],Table11[Status],"-",0)="-",
        _xlfn.XLOOKUP(A1235,Table8[Tag Number],Table8[Status],"-",0)="-"),
   "-")</f>
        <v>-</v>
      </c>
      <c r="I1235" s="88" t="str">
        <f>IF((_xlfn.XLOOKUP(B1235,[2]Sheet1!$A$2:$A$198,[2]Sheet1!$B$2:$B$198,"-",0)="Glade"),"Out","No")</f>
        <v>No</v>
      </c>
      <c r="J1235" s="90"/>
      <c r="K1235" s="91"/>
      <c r="L1235" s="91"/>
      <c r="M1235" s="91"/>
      <c r="N1235" s="92"/>
      <c r="O1235" s="89"/>
      <c r="R1235" t="b">
        <f t="shared" si="40"/>
        <v>0</v>
      </c>
    </row>
    <row r="1236" spans="1:18" ht="15" thickBot="1" x14ac:dyDescent="0.35">
      <c r="A1236" s="2" t="s">
        <v>887</v>
      </c>
      <c r="B1236" s="2" t="s">
        <v>1137</v>
      </c>
      <c r="C1236" s="84">
        <f>IF(COUNTIF(Table8[Tag Number], A1236), 1, 0)</f>
        <v>1</v>
      </c>
      <c r="D1236" s="85">
        <f>IF(COUNTIF(Table9[Tag Number], A1236), 1, 0)</f>
        <v>0</v>
      </c>
      <c r="E1236" s="86">
        <f>IF(COUNTIF(Table10[Tag Number], A1236), 1, 0)</f>
        <v>0</v>
      </c>
      <c r="F1236" s="86">
        <f>IF(COUNTIF(Table11[Tag Number], A1236), 1, 0)</f>
        <v>1</v>
      </c>
      <c r="G1236" s="87">
        <f t="shared" si="41"/>
        <v>2</v>
      </c>
      <c r="H1236" s="88" t="str" cm="1">
        <f t="array" ref="H1236">_xlfn.IFS(OR(_xlfn.XLOOKUP(A1236,Table9[Tag Number],Table9[Status],"-",0)="Dead",
        _xlfn.XLOOKUP(A1236,Table10[Tag Number],Table10[Status],"-",0)="Dead",
        _xlfn.XLOOKUP(A1236,Table11[Tag Number],Table11[Status],"-",0)="Dead",
        _xlfn.XLOOKUP(A1236,Table8[Tag Number],Table8[Status],"-",0)="Dead"),"Dead",
     OR(_xlfn.XLOOKUP(A1236,Table11[Tag Number],Table11[Status],"-",0)="Alive",
        _xlfn.XLOOKUP(A1236,Table10[Tag Number],Table10[Status],"-",0)="Alive",
        _xlfn.XLOOKUP(A1236,Table9[Tag Number],Table9[Status],"-",0)="Alive",
        _xlfn.XLOOKUP(A1236,Table8[Tag Number],Table8[Status],"-",0)="Alive"),"Alive",
     OR(_xlfn.XLOOKUP(A1236,Table9[Tag Number],Table9[Status],"-",0)="-",
        _xlfn.XLOOKUP(A1236,Table10[Tag Number],Table10[Status],"-",0)="-",
        _xlfn.XLOOKUP(A1236,Table11[Tag Number],Table11[Status],"-",0)="-",
        _xlfn.XLOOKUP(A1236,Table8[Tag Number],Table8[Status],"-",0)="-"),
   "-")</f>
        <v>Alive</v>
      </c>
      <c r="I1236" s="88" t="str">
        <f>IF((_xlfn.XLOOKUP(B1236,[2]Sheet1!$A$2:$A$198,[2]Sheet1!$B$2:$B$198,"-",0)="Glade"),"Out","No")</f>
        <v>No</v>
      </c>
      <c r="J1236" s="90"/>
      <c r="K1236" s="91"/>
      <c r="L1236" s="91"/>
      <c r="M1236" s="91"/>
      <c r="N1236" s="92"/>
      <c r="O1236" s="89"/>
      <c r="R1236" t="str">
        <f t="shared" si="40"/>
        <v>C246</v>
      </c>
    </row>
    <row r="1237" spans="1:18" ht="15" thickBot="1" x14ac:dyDescent="0.35">
      <c r="A1237" s="3" t="s">
        <v>2023</v>
      </c>
      <c r="B1237" s="3" t="s">
        <v>1137</v>
      </c>
      <c r="C1237" s="84">
        <f>IF(COUNTIF(Table8[Tag Number], A1237), 1, 0)</f>
        <v>0</v>
      </c>
      <c r="D1237" s="85">
        <f>IF(COUNTIF(Table9[Tag Number], A1237), 1, 0)</f>
        <v>0</v>
      </c>
      <c r="E1237" s="86">
        <f>IF(COUNTIF(Table10[Tag Number], A1237), 1, 0)</f>
        <v>0</v>
      </c>
      <c r="F1237" s="86">
        <f>IF(COUNTIF(Table11[Tag Number], A1237), 1, 0)</f>
        <v>0</v>
      </c>
      <c r="G1237" s="87">
        <f t="shared" si="41"/>
        <v>0</v>
      </c>
      <c r="H1237" s="88" t="str" cm="1">
        <f t="array" ref="H1237">_xlfn.IFS(OR(_xlfn.XLOOKUP(A1237,Table9[Tag Number],Table9[Status],"-",0)="Dead",
        _xlfn.XLOOKUP(A1237,Table10[Tag Number],Table10[Status],"-",0)="Dead",
        _xlfn.XLOOKUP(A1237,Table11[Tag Number],Table11[Status],"-",0)="Dead",
        _xlfn.XLOOKUP(A1237,Table8[Tag Number],Table8[Status],"-",0)="Dead"),"Dead",
     OR(_xlfn.XLOOKUP(A1237,Table11[Tag Number],Table11[Status],"-",0)="Alive",
        _xlfn.XLOOKUP(A1237,Table10[Tag Number],Table10[Status],"-",0)="Alive",
        _xlfn.XLOOKUP(A1237,Table9[Tag Number],Table9[Status],"-",0)="Alive",
        _xlfn.XLOOKUP(A1237,Table8[Tag Number],Table8[Status],"-",0)="Alive"),"Alive",
     OR(_xlfn.XLOOKUP(A1237,Table9[Tag Number],Table9[Status],"-",0)="-",
        _xlfn.XLOOKUP(A1237,Table10[Tag Number],Table10[Status],"-",0)="-",
        _xlfn.XLOOKUP(A1237,Table11[Tag Number],Table11[Status],"-",0)="-",
        _xlfn.XLOOKUP(A1237,Table8[Tag Number],Table8[Status],"-",0)="-"),
   "-")</f>
        <v>-</v>
      </c>
      <c r="I1237" s="88" t="str">
        <f>IF((_xlfn.XLOOKUP(B1237,[2]Sheet1!$A$2:$A$198,[2]Sheet1!$B$2:$B$198,"-",0)="Glade"),"Out","No")</f>
        <v>No</v>
      </c>
      <c r="J1237" s="90"/>
      <c r="K1237" s="91"/>
      <c r="L1237" s="91"/>
      <c r="M1237" s="91"/>
      <c r="N1237" s="92"/>
      <c r="O1237" s="89"/>
      <c r="R1237" t="b">
        <f t="shared" si="40"/>
        <v>0</v>
      </c>
    </row>
    <row r="1238" spans="1:18" ht="15" thickBot="1" x14ac:dyDescent="0.35">
      <c r="A1238" s="2" t="s">
        <v>566</v>
      </c>
      <c r="B1238" s="2" t="s">
        <v>1137</v>
      </c>
      <c r="C1238" s="84">
        <f>IF(COUNTIF(Table8[Tag Number], A1238), 1, 0)</f>
        <v>0</v>
      </c>
      <c r="D1238" s="85">
        <f>IF(COUNTIF(Table9[Tag Number], A1238), 1, 0)</f>
        <v>1</v>
      </c>
      <c r="E1238" s="86">
        <f>IF(COUNTIF(Table10[Tag Number], A1238), 1, 0)</f>
        <v>0</v>
      </c>
      <c r="F1238" s="86">
        <f>IF(COUNTIF(Table11[Tag Number], A1238), 1, 0)</f>
        <v>0</v>
      </c>
      <c r="G1238" s="87">
        <f t="shared" si="41"/>
        <v>1</v>
      </c>
      <c r="H1238" s="88" t="str" cm="1">
        <f t="array" ref="H1238">_xlfn.IFS(OR(_xlfn.XLOOKUP(A1238,Table9[Tag Number],Table9[Status],"-",0)="Dead",
        _xlfn.XLOOKUP(A1238,Table10[Tag Number],Table10[Status],"-",0)="Dead",
        _xlfn.XLOOKUP(A1238,Table11[Tag Number],Table11[Status],"-",0)="Dead",
        _xlfn.XLOOKUP(A1238,Table8[Tag Number],Table8[Status],"-",0)="Dead"),"Dead",
     OR(_xlfn.XLOOKUP(A1238,Table11[Tag Number],Table11[Status],"-",0)="Alive",
        _xlfn.XLOOKUP(A1238,Table10[Tag Number],Table10[Status],"-",0)="Alive",
        _xlfn.XLOOKUP(A1238,Table9[Tag Number],Table9[Status],"-",0)="Alive",
        _xlfn.XLOOKUP(A1238,Table8[Tag Number],Table8[Status],"-",0)="Alive"),"Alive",
     OR(_xlfn.XLOOKUP(A1238,Table9[Tag Number],Table9[Status],"-",0)="-",
        _xlfn.XLOOKUP(A1238,Table10[Tag Number],Table10[Status],"-",0)="-",
        _xlfn.XLOOKUP(A1238,Table11[Tag Number],Table11[Status],"-",0)="-",
        _xlfn.XLOOKUP(A1238,Table8[Tag Number],Table8[Status],"-",0)="-"),
   "-")</f>
        <v>Alive</v>
      </c>
      <c r="I1238" s="88" t="str">
        <f>IF((_xlfn.XLOOKUP(B1238,[2]Sheet1!$A$2:$A$198,[2]Sheet1!$B$2:$B$198,"-",0)="Glade"),"Out","No")</f>
        <v>No</v>
      </c>
      <c r="J1238" s="90"/>
      <c r="K1238" s="91"/>
      <c r="L1238" s="91"/>
      <c r="M1238" s="91"/>
      <c r="N1238" s="92"/>
      <c r="O1238" s="89"/>
      <c r="R1238" t="b">
        <f t="shared" si="40"/>
        <v>0</v>
      </c>
    </row>
    <row r="1239" spans="1:18" ht="15" thickBot="1" x14ac:dyDescent="0.35">
      <c r="A1239" s="3" t="s">
        <v>144</v>
      </c>
      <c r="B1239" s="3" t="s">
        <v>1145</v>
      </c>
      <c r="C1239" s="84">
        <f>IF(COUNTIF(Table8[Tag Number], A1239), 1, 0)</f>
        <v>0</v>
      </c>
      <c r="D1239" s="85">
        <f>IF(COUNTIF(Table9[Tag Number], A1239), 1, 0)</f>
        <v>0</v>
      </c>
      <c r="E1239" s="86">
        <f>IF(COUNTIF(Table10[Tag Number], A1239), 1, 0)</f>
        <v>0</v>
      </c>
      <c r="F1239" s="86">
        <f>IF(COUNTIF(Table11[Tag Number], A1239), 1, 0)</f>
        <v>0</v>
      </c>
      <c r="G1239" s="87">
        <f t="shared" si="41"/>
        <v>0</v>
      </c>
      <c r="H1239" s="88" t="str" cm="1">
        <f t="array" ref="H1239">_xlfn.IFS(OR(_xlfn.XLOOKUP(A1239,Table9[Tag Number],Table9[Status],"-",0)="Dead",
        _xlfn.XLOOKUP(A1239,Table10[Tag Number],Table10[Status],"-",0)="Dead",
        _xlfn.XLOOKUP(A1239,Table11[Tag Number],Table11[Status],"-",0)="Dead",
        _xlfn.XLOOKUP(A1239,Table8[Tag Number],Table8[Status],"-",0)="Dead"),"Dead",
     OR(_xlfn.XLOOKUP(A1239,Table11[Tag Number],Table11[Status],"-",0)="Alive",
        _xlfn.XLOOKUP(A1239,Table10[Tag Number],Table10[Status],"-",0)="Alive",
        _xlfn.XLOOKUP(A1239,Table9[Tag Number],Table9[Status],"-",0)="Alive",
        _xlfn.XLOOKUP(A1239,Table8[Tag Number],Table8[Status],"-",0)="Alive"),"Alive",
     OR(_xlfn.XLOOKUP(A1239,Table9[Tag Number],Table9[Status],"-",0)="-",
        _xlfn.XLOOKUP(A1239,Table10[Tag Number],Table10[Status],"-",0)="-",
        _xlfn.XLOOKUP(A1239,Table11[Tag Number],Table11[Status],"-",0)="-",
        _xlfn.XLOOKUP(A1239,Table8[Tag Number],Table8[Status],"-",0)="-"),
   "-")</f>
        <v>-</v>
      </c>
      <c r="I1239" s="88" t="str">
        <f>IF((_xlfn.XLOOKUP(B1239,[2]Sheet1!$A$2:$A$198,[2]Sheet1!$B$2:$B$198,"-",0)="Glade"),"Out","No")</f>
        <v>No</v>
      </c>
      <c r="J1239" s="90"/>
      <c r="K1239" s="91"/>
      <c r="L1239" s="91"/>
      <c r="M1239" s="91"/>
      <c r="N1239" s="92"/>
      <c r="O1239" s="89"/>
      <c r="R1239" t="b">
        <f t="shared" si="40"/>
        <v>0</v>
      </c>
    </row>
    <row r="1240" spans="1:18" ht="15" thickBot="1" x14ac:dyDescent="0.35">
      <c r="A1240" s="2" t="s">
        <v>2024</v>
      </c>
      <c r="B1240" s="2" t="s">
        <v>1137</v>
      </c>
      <c r="C1240" s="84">
        <f>IF(COUNTIF(Table8[Tag Number], A1240), 1, 0)</f>
        <v>0</v>
      </c>
      <c r="D1240" s="85">
        <f>IF(COUNTIF(Table9[Tag Number], A1240), 1, 0)</f>
        <v>0</v>
      </c>
      <c r="E1240" s="86">
        <f>IF(COUNTIF(Table10[Tag Number], A1240), 1, 0)</f>
        <v>0</v>
      </c>
      <c r="F1240" s="86">
        <f>IF(COUNTIF(Table11[Tag Number], A1240), 1, 0)</f>
        <v>0</v>
      </c>
      <c r="G1240" s="87">
        <f t="shared" si="41"/>
        <v>0</v>
      </c>
      <c r="H1240" s="88" t="str" cm="1">
        <f t="array" ref="H1240">_xlfn.IFS(OR(_xlfn.XLOOKUP(A1240,Table9[Tag Number],Table9[Status],"-",0)="Dead",
        _xlfn.XLOOKUP(A1240,Table10[Tag Number],Table10[Status],"-",0)="Dead",
        _xlfn.XLOOKUP(A1240,Table11[Tag Number],Table11[Status],"-",0)="Dead",
        _xlfn.XLOOKUP(A1240,Table8[Tag Number],Table8[Status],"-",0)="Dead"),"Dead",
     OR(_xlfn.XLOOKUP(A1240,Table11[Tag Number],Table11[Status],"-",0)="Alive",
        _xlfn.XLOOKUP(A1240,Table10[Tag Number],Table10[Status],"-",0)="Alive",
        _xlfn.XLOOKUP(A1240,Table9[Tag Number],Table9[Status],"-",0)="Alive",
        _xlfn.XLOOKUP(A1240,Table8[Tag Number],Table8[Status],"-",0)="Alive"),"Alive",
     OR(_xlfn.XLOOKUP(A1240,Table9[Tag Number],Table9[Status],"-",0)="-",
        _xlfn.XLOOKUP(A1240,Table10[Tag Number],Table10[Status],"-",0)="-",
        _xlfn.XLOOKUP(A1240,Table11[Tag Number],Table11[Status],"-",0)="-",
        _xlfn.XLOOKUP(A1240,Table8[Tag Number],Table8[Status],"-",0)="-"),
   "-")</f>
        <v>-</v>
      </c>
      <c r="I1240" s="88" t="str">
        <f>IF((_xlfn.XLOOKUP(B1240,[2]Sheet1!$A$2:$A$198,[2]Sheet1!$B$2:$B$198,"-",0)="Glade"),"Out","No")</f>
        <v>No</v>
      </c>
      <c r="J1240" s="90"/>
      <c r="K1240" s="91"/>
      <c r="L1240" s="91"/>
      <c r="M1240" s="91"/>
      <c r="N1240" s="92"/>
      <c r="O1240" s="89"/>
      <c r="R1240" t="b">
        <f t="shared" si="40"/>
        <v>0</v>
      </c>
    </row>
    <row r="1241" spans="1:18" ht="15" thickBot="1" x14ac:dyDescent="0.35">
      <c r="A1241" s="3" t="s">
        <v>352</v>
      </c>
      <c r="B1241" s="3" t="s">
        <v>1137</v>
      </c>
      <c r="C1241" s="84">
        <f>IF(COUNTIF(Table8[Tag Number], A1241), 1, 0)</f>
        <v>1</v>
      </c>
      <c r="D1241" s="85">
        <f>IF(COUNTIF(Table9[Tag Number], A1241), 1, 0)</f>
        <v>1</v>
      </c>
      <c r="E1241" s="86">
        <f>IF(COUNTIF(Table10[Tag Number], A1241), 1, 0)</f>
        <v>0</v>
      </c>
      <c r="F1241" s="86">
        <f>IF(COUNTIF(Table11[Tag Number], A1241), 1, 0)</f>
        <v>0</v>
      </c>
      <c r="G1241" s="87">
        <f t="shared" si="41"/>
        <v>2</v>
      </c>
      <c r="H1241" s="88" t="str" cm="1">
        <f t="array" ref="H1241">_xlfn.IFS(OR(_xlfn.XLOOKUP(A1241,Table9[Tag Number],Table9[Status],"-",0)="Dead",
        _xlfn.XLOOKUP(A1241,Table10[Tag Number],Table10[Status],"-",0)="Dead",
        _xlfn.XLOOKUP(A1241,Table11[Tag Number],Table11[Status],"-",0)="Dead",
        _xlfn.XLOOKUP(A1241,Table8[Tag Number],Table8[Status],"-",0)="Dead"),"Dead",
     OR(_xlfn.XLOOKUP(A1241,Table11[Tag Number],Table11[Status],"-",0)="Alive",
        _xlfn.XLOOKUP(A1241,Table10[Tag Number],Table10[Status],"-",0)="Alive",
        _xlfn.XLOOKUP(A1241,Table9[Tag Number],Table9[Status],"-",0)="Alive",
        _xlfn.XLOOKUP(A1241,Table8[Tag Number],Table8[Status],"-",0)="Alive"),"Alive",
     OR(_xlfn.XLOOKUP(A1241,Table9[Tag Number],Table9[Status],"-",0)="-",
        _xlfn.XLOOKUP(A1241,Table10[Tag Number],Table10[Status],"-",0)="-",
        _xlfn.XLOOKUP(A1241,Table11[Tag Number],Table11[Status],"-",0)="-",
        _xlfn.XLOOKUP(A1241,Table8[Tag Number],Table8[Status],"-",0)="-"),
   "-")</f>
        <v>Dead</v>
      </c>
      <c r="I1241" s="88" t="str">
        <f>IF((_xlfn.XLOOKUP(B1241,[2]Sheet1!$A$2:$A$198,[2]Sheet1!$B$2:$B$198,"-",0)="Glade"),"Out","No")</f>
        <v>No</v>
      </c>
      <c r="J1241" s="90"/>
      <c r="K1241" s="91"/>
      <c r="L1241" s="91"/>
      <c r="M1241" s="91"/>
      <c r="N1241" s="92"/>
      <c r="O1241" s="89"/>
      <c r="R1241" t="str">
        <f t="shared" si="40"/>
        <v>C252</v>
      </c>
    </row>
    <row r="1242" spans="1:18" ht="15" thickBot="1" x14ac:dyDescent="0.35">
      <c r="A1242" s="2" t="s">
        <v>478</v>
      </c>
      <c r="B1242" s="2" t="s">
        <v>1137</v>
      </c>
      <c r="C1242" s="84">
        <f>IF(COUNTIF(Table8[Tag Number], A1242), 1, 0)</f>
        <v>0</v>
      </c>
      <c r="D1242" s="85">
        <f>IF(COUNTIF(Table9[Tag Number], A1242), 1, 0)</f>
        <v>1</v>
      </c>
      <c r="E1242" s="86">
        <f>IF(COUNTIF(Table10[Tag Number], A1242), 1, 0)</f>
        <v>0</v>
      </c>
      <c r="F1242" s="86">
        <f>IF(COUNTIF(Table11[Tag Number], A1242), 1, 0)</f>
        <v>0</v>
      </c>
      <c r="G1242" s="87">
        <f t="shared" si="41"/>
        <v>1</v>
      </c>
      <c r="H1242" s="88" t="str" cm="1">
        <f t="array" ref="H1242">_xlfn.IFS(OR(_xlfn.XLOOKUP(A1242,Table9[Tag Number],Table9[Status],"-",0)="Dead",
        _xlfn.XLOOKUP(A1242,Table10[Tag Number],Table10[Status],"-",0)="Dead",
        _xlfn.XLOOKUP(A1242,Table11[Tag Number],Table11[Status],"-",0)="Dead",
        _xlfn.XLOOKUP(A1242,Table8[Tag Number],Table8[Status],"-",0)="Dead"),"Dead",
     OR(_xlfn.XLOOKUP(A1242,Table11[Tag Number],Table11[Status],"-",0)="Alive",
        _xlfn.XLOOKUP(A1242,Table10[Tag Number],Table10[Status],"-",0)="Alive",
        _xlfn.XLOOKUP(A1242,Table9[Tag Number],Table9[Status],"-",0)="Alive",
        _xlfn.XLOOKUP(A1242,Table8[Tag Number],Table8[Status],"-",0)="Alive"),"Alive",
     OR(_xlfn.XLOOKUP(A1242,Table9[Tag Number],Table9[Status],"-",0)="-",
        _xlfn.XLOOKUP(A1242,Table10[Tag Number],Table10[Status],"-",0)="-",
        _xlfn.XLOOKUP(A1242,Table11[Tag Number],Table11[Status],"-",0)="-",
        _xlfn.XLOOKUP(A1242,Table8[Tag Number],Table8[Status],"-",0)="-"),
   "-")</f>
        <v>Alive</v>
      </c>
      <c r="I1242" s="88" t="str">
        <f>IF((_xlfn.XLOOKUP(B1242,[2]Sheet1!$A$2:$A$198,[2]Sheet1!$B$2:$B$198,"-",0)="Glade"),"Out","No")</f>
        <v>No</v>
      </c>
      <c r="J1242" s="90"/>
      <c r="K1242" s="91"/>
      <c r="L1242" s="91"/>
      <c r="M1242" s="91"/>
      <c r="N1242" s="92"/>
      <c r="O1242" s="89"/>
      <c r="R1242" t="b">
        <f t="shared" si="40"/>
        <v>0</v>
      </c>
    </row>
    <row r="1243" spans="1:18" ht="15" thickBot="1" x14ac:dyDescent="0.35">
      <c r="A1243" s="3" t="s">
        <v>2025</v>
      </c>
      <c r="B1243" s="3" t="s">
        <v>1145</v>
      </c>
      <c r="C1243" s="84">
        <f>IF(COUNTIF(Table8[Tag Number], A1243), 1, 0)</f>
        <v>0</v>
      </c>
      <c r="D1243" s="85">
        <f>IF(COUNTIF(Table9[Tag Number], A1243), 1, 0)</f>
        <v>0</v>
      </c>
      <c r="E1243" s="86">
        <f>IF(COUNTIF(Table10[Tag Number], A1243), 1, 0)</f>
        <v>0</v>
      </c>
      <c r="F1243" s="86">
        <f>IF(COUNTIF(Table11[Tag Number], A1243), 1, 0)</f>
        <v>0</v>
      </c>
      <c r="G1243" s="87">
        <f t="shared" si="41"/>
        <v>0</v>
      </c>
      <c r="H1243" s="88" t="str" cm="1">
        <f t="array" ref="H1243">_xlfn.IFS(OR(_xlfn.XLOOKUP(A1243,Table9[Tag Number],Table9[Status],"-",0)="Dead",
        _xlfn.XLOOKUP(A1243,Table10[Tag Number],Table10[Status],"-",0)="Dead",
        _xlfn.XLOOKUP(A1243,Table11[Tag Number],Table11[Status],"-",0)="Dead",
        _xlfn.XLOOKUP(A1243,Table8[Tag Number],Table8[Status],"-",0)="Dead"),"Dead",
     OR(_xlfn.XLOOKUP(A1243,Table11[Tag Number],Table11[Status],"-",0)="Alive",
        _xlfn.XLOOKUP(A1243,Table10[Tag Number],Table10[Status],"-",0)="Alive",
        _xlfn.XLOOKUP(A1243,Table9[Tag Number],Table9[Status],"-",0)="Alive",
        _xlfn.XLOOKUP(A1243,Table8[Tag Number],Table8[Status],"-",0)="Alive"),"Alive",
     OR(_xlfn.XLOOKUP(A1243,Table9[Tag Number],Table9[Status],"-",0)="-",
        _xlfn.XLOOKUP(A1243,Table10[Tag Number],Table10[Status],"-",0)="-",
        _xlfn.XLOOKUP(A1243,Table11[Tag Number],Table11[Status],"-",0)="-",
        _xlfn.XLOOKUP(A1243,Table8[Tag Number],Table8[Status],"-",0)="-"),
   "-")</f>
        <v>-</v>
      </c>
      <c r="I1243" s="88" t="str">
        <f>IF((_xlfn.XLOOKUP(B1243,[2]Sheet1!$A$2:$A$198,[2]Sheet1!$B$2:$B$198,"-",0)="Glade"),"Out","No")</f>
        <v>No</v>
      </c>
      <c r="J1243" s="90"/>
      <c r="K1243" s="91"/>
      <c r="L1243" s="91"/>
      <c r="M1243" s="91"/>
      <c r="N1243" s="92"/>
      <c r="O1243" s="89"/>
      <c r="R1243" t="b">
        <f t="shared" si="40"/>
        <v>0</v>
      </c>
    </row>
    <row r="1244" spans="1:18" ht="15" thickBot="1" x14ac:dyDescent="0.35">
      <c r="A1244" s="2" t="s">
        <v>1000</v>
      </c>
      <c r="B1244" s="2" t="s">
        <v>1137</v>
      </c>
      <c r="C1244" s="84">
        <f>IF(COUNTIF(Table8[Tag Number], A1244), 1, 0)</f>
        <v>0</v>
      </c>
      <c r="D1244" s="85">
        <f>IF(COUNTIF(Table9[Tag Number], A1244), 1, 0)</f>
        <v>1</v>
      </c>
      <c r="E1244" s="86">
        <f>IF(COUNTIF(Table10[Tag Number], A1244), 1, 0)</f>
        <v>0</v>
      </c>
      <c r="F1244" s="86">
        <f>IF(COUNTIF(Table11[Tag Number], A1244), 1, 0)</f>
        <v>0</v>
      </c>
      <c r="G1244" s="87">
        <f t="shared" si="41"/>
        <v>1</v>
      </c>
      <c r="H1244" s="88" t="str" cm="1">
        <f t="array" ref="H1244">_xlfn.IFS(OR(_xlfn.XLOOKUP(A1244,Table9[Tag Number],Table9[Status],"-",0)="Dead",
        _xlfn.XLOOKUP(A1244,Table10[Tag Number],Table10[Status],"-",0)="Dead",
        _xlfn.XLOOKUP(A1244,Table11[Tag Number],Table11[Status],"-",0)="Dead",
        _xlfn.XLOOKUP(A1244,Table8[Tag Number],Table8[Status],"-",0)="Dead"),"Dead",
     OR(_xlfn.XLOOKUP(A1244,Table11[Tag Number],Table11[Status],"-",0)="Alive",
        _xlfn.XLOOKUP(A1244,Table10[Tag Number],Table10[Status],"-",0)="Alive",
        _xlfn.XLOOKUP(A1244,Table9[Tag Number],Table9[Status],"-",0)="Alive",
        _xlfn.XLOOKUP(A1244,Table8[Tag Number],Table8[Status],"-",0)="Alive"),"Alive",
     OR(_xlfn.XLOOKUP(A1244,Table9[Tag Number],Table9[Status],"-",0)="-",
        _xlfn.XLOOKUP(A1244,Table10[Tag Number],Table10[Status],"-",0)="-",
        _xlfn.XLOOKUP(A1244,Table11[Tag Number],Table11[Status],"-",0)="-",
        _xlfn.XLOOKUP(A1244,Table8[Tag Number],Table8[Status],"-",0)="-"),
   "-")</f>
        <v>Alive</v>
      </c>
      <c r="I1244" s="88" t="str">
        <f>IF((_xlfn.XLOOKUP(B1244,[2]Sheet1!$A$2:$A$198,[2]Sheet1!$B$2:$B$198,"-",0)="Glade"),"Out","No")</f>
        <v>No</v>
      </c>
      <c r="J1244" s="90"/>
      <c r="K1244" s="91"/>
      <c r="L1244" s="91"/>
      <c r="M1244" s="91"/>
      <c r="N1244" s="92"/>
      <c r="O1244" s="89"/>
      <c r="R1244" t="b">
        <f t="shared" si="40"/>
        <v>0</v>
      </c>
    </row>
    <row r="1245" spans="1:18" ht="15" thickBot="1" x14ac:dyDescent="0.35">
      <c r="A1245" s="3" t="s">
        <v>458</v>
      </c>
      <c r="B1245" s="3" t="s">
        <v>1137</v>
      </c>
      <c r="C1245" s="84">
        <f>IF(COUNTIF(Table8[Tag Number], A1245), 1, 0)</f>
        <v>0</v>
      </c>
      <c r="D1245" s="85">
        <f>IF(COUNTIF(Table9[Tag Number], A1245), 1, 0)</f>
        <v>1</v>
      </c>
      <c r="E1245" s="86">
        <f>IF(COUNTIF(Table10[Tag Number], A1245), 1, 0)</f>
        <v>1</v>
      </c>
      <c r="F1245" s="86">
        <f>IF(COUNTIF(Table11[Tag Number], A1245), 1, 0)</f>
        <v>0</v>
      </c>
      <c r="G1245" s="87">
        <f t="shared" si="41"/>
        <v>2</v>
      </c>
      <c r="H1245" s="88" t="str" cm="1">
        <f t="array" ref="H1245">_xlfn.IFS(OR(_xlfn.XLOOKUP(A1245,Table9[Tag Number],Table9[Status],"-",0)="Dead",
        _xlfn.XLOOKUP(A1245,Table10[Tag Number],Table10[Status],"-",0)="Dead",
        _xlfn.XLOOKUP(A1245,Table11[Tag Number],Table11[Status],"-",0)="Dead",
        _xlfn.XLOOKUP(A1245,Table8[Tag Number],Table8[Status],"-",0)="Dead"),"Dead",
     OR(_xlfn.XLOOKUP(A1245,Table11[Tag Number],Table11[Status],"-",0)="Alive",
        _xlfn.XLOOKUP(A1245,Table10[Tag Number],Table10[Status],"-",0)="Alive",
        _xlfn.XLOOKUP(A1245,Table9[Tag Number],Table9[Status],"-",0)="Alive",
        _xlfn.XLOOKUP(A1245,Table8[Tag Number],Table8[Status],"-",0)="Alive"),"Alive",
     OR(_xlfn.XLOOKUP(A1245,Table9[Tag Number],Table9[Status],"-",0)="-",
        _xlfn.XLOOKUP(A1245,Table10[Tag Number],Table10[Status],"-",0)="-",
        _xlfn.XLOOKUP(A1245,Table11[Tag Number],Table11[Status],"-",0)="-",
        _xlfn.XLOOKUP(A1245,Table8[Tag Number],Table8[Status],"-",0)="-"),
   "-")</f>
        <v>Alive</v>
      </c>
      <c r="I1245" s="88" t="str">
        <f>IF((_xlfn.XLOOKUP(B1245,[2]Sheet1!$A$2:$A$198,[2]Sheet1!$B$2:$B$198,"-",0)="Glade"),"Out","No")</f>
        <v>No</v>
      </c>
      <c r="J1245" s="90"/>
      <c r="K1245" s="91"/>
      <c r="L1245" s="91"/>
      <c r="M1245" s="91"/>
      <c r="N1245" s="92"/>
      <c r="O1245" s="89"/>
      <c r="R1245" t="str">
        <f t="shared" si="40"/>
        <v>C256</v>
      </c>
    </row>
    <row r="1246" spans="1:18" ht="15" thickBot="1" x14ac:dyDescent="0.35">
      <c r="A1246" s="2" t="s">
        <v>2026</v>
      </c>
      <c r="B1246" s="2" t="s">
        <v>1145</v>
      </c>
      <c r="C1246" s="84">
        <f>IF(COUNTIF(Table8[Tag Number], A1246), 1, 0)</f>
        <v>0</v>
      </c>
      <c r="D1246" s="85">
        <f>IF(COUNTIF(Table9[Tag Number], A1246), 1, 0)</f>
        <v>0</v>
      </c>
      <c r="E1246" s="86">
        <f>IF(COUNTIF(Table10[Tag Number], A1246), 1, 0)</f>
        <v>0</v>
      </c>
      <c r="F1246" s="86">
        <f>IF(COUNTIF(Table11[Tag Number], A1246), 1, 0)</f>
        <v>0</v>
      </c>
      <c r="G1246" s="87">
        <f t="shared" si="41"/>
        <v>0</v>
      </c>
      <c r="H1246" s="88" t="str" cm="1">
        <f t="array" ref="H1246">_xlfn.IFS(OR(_xlfn.XLOOKUP(A1246,Table9[Tag Number],Table9[Status],"-",0)="Dead",
        _xlfn.XLOOKUP(A1246,Table10[Tag Number],Table10[Status],"-",0)="Dead",
        _xlfn.XLOOKUP(A1246,Table11[Tag Number],Table11[Status],"-",0)="Dead",
        _xlfn.XLOOKUP(A1246,Table8[Tag Number],Table8[Status],"-",0)="Dead"),"Dead",
     OR(_xlfn.XLOOKUP(A1246,Table11[Tag Number],Table11[Status],"-",0)="Alive",
        _xlfn.XLOOKUP(A1246,Table10[Tag Number],Table10[Status],"-",0)="Alive",
        _xlfn.XLOOKUP(A1246,Table9[Tag Number],Table9[Status],"-",0)="Alive",
        _xlfn.XLOOKUP(A1246,Table8[Tag Number],Table8[Status],"-",0)="Alive"),"Alive",
     OR(_xlfn.XLOOKUP(A1246,Table9[Tag Number],Table9[Status],"-",0)="-",
        _xlfn.XLOOKUP(A1246,Table10[Tag Number],Table10[Status],"-",0)="-",
        _xlfn.XLOOKUP(A1246,Table11[Tag Number],Table11[Status],"-",0)="-",
        _xlfn.XLOOKUP(A1246,Table8[Tag Number],Table8[Status],"-",0)="-"),
   "-")</f>
        <v>-</v>
      </c>
      <c r="I1246" s="88" t="str">
        <f>IF((_xlfn.XLOOKUP(B1246,[2]Sheet1!$A$2:$A$198,[2]Sheet1!$B$2:$B$198,"-",0)="Glade"),"Out","No")</f>
        <v>No</v>
      </c>
      <c r="J1246" s="90"/>
      <c r="K1246" s="91"/>
      <c r="L1246" s="91"/>
      <c r="M1246" s="91"/>
      <c r="N1246" s="92"/>
      <c r="O1246" s="89"/>
      <c r="R1246" t="b">
        <f t="shared" si="40"/>
        <v>0</v>
      </c>
    </row>
    <row r="1247" spans="1:18" ht="15" thickBot="1" x14ac:dyDescent="0.35">
      <c r="A1247" s="3" t="s">
        <v>515</v>
      </c>
      <c r="B1247" s="3" t="s">
        <v>1137</v>
      </c>
      <c r="C1247" s="84">
        <f>IF(COUNTIF(Table8[Tag Number], A1247), 1, 0)</f>
        <v>0</v>
      </c>
      <c r="D1247" s="85">
        <f>IF(COUNTIF(Table9[Tag Number], A1247), 1, 0)</f>
        <v>0</v>
      </c>
      <c r="E1247" s="86">
        <f>IF(COUNTIF(Table10[Tag Number], A1247), 1, 0)</f>
        <v>0</v>
      </c>
      <c r="F1247" s="86">
        <f>IF(COUNTIF(Table11[Tag Number], A1247), 1, 0)</f>
        <v>1</v>
      </c>
      <c r="G1247" s="87">
        <f t="shared" si="41"/>
        <v>1</v>
      </c>
      <c r="H1247" s="88" t="str" cm="1">
        <f t="array" ref="H1247">_xlfn.IFS(OR(_xlfn.XLOOKUP(A1247,Table9[Tag Number],Table9[Status],"-",0)="Dead",
        _xlfn.XLOOKUP(A1247,Table10[Tag Number],Table10[Status],"-",0)="Dead",
        _xlfn.XLOOKUP(A1247,Table11[Tag Number],Table11[Status],"-",0)="Dead",
        _xlfn.XLOOKUP(A1247,Table8[Tag Number],Table8[Status],"-",0)="Dead"),"Dead",
     OR(_xlfn.XLOOKUP(A1247,Table11[Tag Number],Table11[Status],"-",0)="Alive",
        _xlfn.XLOOKUP(A1247,Table10[Tag Number],Table10[Status],"-",0)="Alive",
        _xlfn.XLOOKUP(A1247,Table9[Tag Number],Table9[Status],"-",0)="Alive",
        _xlfn.XLOOKUP(A1247,Table8[Tag Number],Table8[Status],"-",0)="Alive"),"Alive",
     OR(_xlfn.XLOOKUP(A1247,Table9[Tag Number],Table9[Status],"-",0)="-",
        _xlfn.XLOOKUP(A1247,Table10[Tag Number],Table10[Status],"-",0)="-",
        _xlfn.XLOOKUP(A1247,Table11[Tag Number],Table11[Status],"-",0)="-",
        _xlfn.XLOOKUP(A1247,Table8[Tag Number],Table8[Status],"-",0)="-"),
   "-")</f>
        <v>Alive</v>
      </c>
      <c r="I1247" s="88" t="str">
        <f>IF((_xlfn.XLOOKUP(B1247,[2]Sheet1!$A$2:$A$198,[2]Sheet1!$B$2:$B$198,"-",0)="Glade"),"Out","No")</f>
        <v>No</v>
      </c>
      <c r="J1247" s="90"/>
      <c r="K1247" s="91"/>
      <c r="L1247" s="91"/>
      <c r="M1247" s="91"/>
      <c r="N1247" s="92"/>
      <c r="O1247" s="89"/>
      <c r="R1247" t="b">
        <f t="shared" si="40"/>
        <v>0</v>
      </c>
    </row>
    <row r="1248" spans="1:18" ht="15" thickBot="1" x14ac:dyDescent="0.35">
      <c r="A1248" s="2" t="s">
        <v>2027</v>
      </c>
      <c r="B1248" s="2" t="s">
        <v>1145</v>
      </c>
      <c r="C1248" s="84">
        <f>IF(COUNTIF(Table8[Tag Number], A1248), 1, 0)</f>
        <v>0</v>
      </c>
      <c r="D1248" s="85">
        <f>IF(COUNTIF(Table9[Tag Number], A1248), 1, 0)</f>
        <v>0</v>
      </c>
      <c r="E1248" s="86">
        <f>IF(COUNTIF(Table10[Tag Number], A1248), 1, 0)</f>
        <v>0</v>
      </c>
      <c r="F1248" s="86">
        <f>IF(COUNTIF(Table11[Tag Number], A1248), 1, 0)</f>
        <v>0</v>
      </c>
      <c r="G1248" s="87">
        <f t="shared" si="41"/>
        <v>0</v>
      </c>
      <c r="H1248" s="88" t="str" cm="1">
        <f t="array" ref="H1248">_xlfn.IFS(OR(_xlfn.XLOOKUP(A1248,Table9[Tag Number],Table9[Status],"-",0)="Dead",
        _xlfn.XLOOKUP(A1248,Table10[Tag Number],Table10[Status],"-",0)="Dead",
        _xlfn.XLOOKUP(A1248,Table11[Tag Number],Table11[Status],"-",0)="Dead",
        _xlfn.XLOOKUP(A1248,Table8[Tag Number],Table8[Status],"-",0)="Dead"),"Dead",
     OR(_xlfn.XLOOKUP(A1248,Table11[Tag Number],Table11[Status],"-",0)="Alive",
        _xlfn.XLOOKUP(A1248,Table10[Tag Number],Table10[Status],"-",0)="Alive",
        _xlfn.XLOOKUP(A1248,Table9[Tag Number],Table9[Status],"-",0)="Alive",
        _xlfn.XLOOKUP(A1248,Table8[Tag Number],Table8[Status],"-",0)="Alive"),"Alive",
     OR(_xlfn.XLOOKUP(A1248,Table9[Tag Number],Table9[Status],"-",0)="-",
        _xlfn.XLOOKUP(A1248,Table10[Tag Number],Table10[Status],"-",0)="-",
        _xlfn.XLOOKUP(A1248,Table11[Tag Number],Table11[Status],"-",0)="-",
        _xlfn.XLOOKUP(A1248,Table8[Tag Number],Table8[Status],"-",0)="-"),
   "-")</f>
        <v>-</v>
      </c>
      <c r="I1248" s="88" t="str">
        <f>IF((_xlfn.XLOOKUP(B1248,[2]Sheet1!$A$2:$A$198,[2]Sheet1!$B$2:$B$198,"-",0)="Glade"),"Out","No")</f>
        <v>No</v>
      </c>
      <c r="J1248" s="90"/>
      <c r="K1248" s="91"/>
      <c r="L1248" s="91"/>
      <c r="M1248" s="91"/>
      <c r="N1248" s="92"/>
      <c r="O1248" s="89"/>
      <c r="R1248" t="b">
        <f t="shared" si="40"/>
        <v>0</v>
      </c>
    </row>
    <row r="1249" spans="1:18" ht="15" thickBot="1" x14ac:dyDescent="0.35">
      <c r="A1249" s="3" t="s">
        <v>2028</v>
      </c>
      <c r="B1249" s="3" t="s">
        <v>1145</v>
      </c>
      <c r="C1249" s="84">
        <f>IF(COUNTIF(Table8[Tag Number], A1249), 1, 0)</f>
        <v>0</v>
      </c>
      <c r="D1249" s="85">
        <f>IF(COUNTIF(Table9[Tag Number], A1249), 1, 0)</f>
        <v>0</v>
      </c>
      <c r="E1249" s="86">
        <f>IF(COUNTIF(Table10[Tag Number], A1249), 1, 0)</f>
        <v>0</v>
      </c>
      <c r="F1249" s="86">
        <f>IF(COUNTIF(Table11[Tag Number], A1249), 1, 0)</f>
        <v>0</v>
      </c>
      <c r="G1249" s="87">
        <f t="shared" si="41"/>
        <v>0</v>
      </c>
      <c r="H1249" s="88" t="str" cm="1">
        <f t="array" ref="H1249">_xlfn.IFS(OR(_xlfn.XLOOKUP(A1249,Table9[Tag Number],Table9[Status],"-",0)="Dead",
        _xlfn.XLOOKUP(A1249,Table10[Tag Number],Table10[Status],"-",0)="Dead",
        _xlfn.XLOOKUP(A1249,Table11[Tag Number],Table11[Status],"-",0)="Dead",
        _xlfn.XLOOKUP(A1249,Table8[Tag Number],Table8[Status],"-",0)="Dead"),"Dead",
     OR(_xlfn.XLOOKUP(A1249,Table11[Tag Number],Table11[Status],"-",0)="Alive",
        _xlfn.XLOOKUP(A1249,Table10[Tag Number],Table10[Status],"-",0)="Alive",
        _xlfn.XLOOKUP(A1249,Table9[Tag Number],Table9[Status],"-",0)="Alive",
        _xlfn.XLOOKUP(A1249,Table8[Tag Number],Table8[Status],"-",0)="Alive"),"Alive",
     OR(_xlfn.XLOOKUP(A1249,Table9[Tag Number],Table9[Status],"-",0)="-",
        _xlfn.XLOOKUP(A1249,Table10[Tag Number],Table10[Status],"-",0)="-",
        _xlfn.XLOOKUP(A1249,Table11[Tag Number],Table11[Status],"-",0)="-",
        _xlfn.XLOOKUP(A1249,Table8[Tag Number],Table8[Status],"-",0)="-"),
   "-")</f>
        <v>-</v>
      </c>
      <c r="I1249" s="88" t="str">
        <f>IF((_xlfn.XLOOKUP(B1249,[2]Sheet1!$A$2:$A$198,[2]Sheet1!$B$2:$B$198,"-",0)="Glade"),"Out","No")</f>
        <v>No</v>
      </c>
      <c r="J1249" s="90"/>
      <c r="K1249" s="91"/>
      <c r="L1249" s="91"/>
      <c r="M1249" s="91"/>
      <c r="N1249" s="92"/>
      <c r="O1249" s="89"/>
      <c r="R1249" t="b">
        <f t="shared" si="40"/>
        <v>0</v>
      </c>
    </row>
    <row r="1250" spans="1:18" ht="15" thickBot="1" x14ac:dyDescent="0.35">
      <c r="A1250" s="2" t="s">
        <v>2029</v>
      </c>
      <c r="B1250" s="2" t="s">
        <v>1137</v>
      </c>
      <c r="C1250" s="84">
        <f>IF(COUNTIF(Table8[Tag Number], A1250), 1, 0)</f>
        <v>0</v>
      </c>
      <c r="D1250" s="85">
        <f>IF(COUNTIF(Table9[Tag Number], A1250), 1, 0)</f>
        <v>0</v>
      </c>
      <c r="E1250" s="86">
        <f>IF(COUNTIF(Table10[Tag Number], A1250), 1, 0)</f>
        <v>0</v>
      </c>
      <c r="F1250" s="86">
        <f>IF(COUNTIF(Table11[Tag Number], A1250), 1, 0)</f>
        <v>0</v>
      </c>
      <c r="G1250" s="87">
        <f t="shared" si="41"/>
        <v>0</v>
      </c>
      <c r="H1250" s="88" t="str" cm="1">
        <f t="array" ref="H1250">_xlfn.IFS(OR(_xlfn.XLOOKUP(A1250,Table9[Tag Number],Table9[Status],"-",0)="Dead",
        _xlfn.XLOOKUP(A1250,Table10[Tag Number],Table10[Status],"-",0)="Dead",
        _xlfn.XLOOKUP(A1250,Table11[Tag Number],Table11[Status],"-",0)="Dead",
        _xlfn.XLOOKUP(A1250,Table8[Tag Number],Table8[Status],"-",0)="Dead"),"Dead",
     OR(_xlfn.XLOOKUP(A1250,Table11[Tag Number],Table11[Status],"-",0)="Alive",
        _xlfn.XLOOKUP(A1250,Table10[Tag Number],Table10[Status],"-",0)="Alive",
        _xlfn.XLOOKUP(A1250,Table9[Tag Number],Table9[Status],"-",0)="Alive",
        _xlfn.XLOOKUP(A1250,Table8[Tag Number],Table8[Status],"-",0)="Alive"),"Alive",
     OR(_xlfn.XLOOKUP(A1250,Table9[Tag Number],Table9[Status],"-",0)="-",
        _xlfn.XLOOKUP(A1250,Table10[Tag Number],Table10[Status],"-",0)="-",
        _xlfn.XLOOKUP(A1250,Table11[Tag Number],Table11[Status],"-",0)="-",
        _xlfn.XLOOKUP(A1250,Table8[Tag Number],Table8[Status],"-",0)="-"),
   "-")</f>
        <v>-</v>
      </c>
      <c r="I1250" s="88" t="str">
        <f>IF((_xlfn.XLOOKUP(B1250,[2]Sheet1!$A$2:$A$198,[2]Sheet1!$B$2:$B$198,"-",0)="Glade"),"Out","No")</f>
        <v>No</v>
      </c>
      <c r="J1250" s="90"/>
      <c r="K1250" s="91"/>
      <c r="L1250" s="91"/>
      <c r="M1250" s="91"/>
      <c r="N1250" s="92"/>
      <c r="O1250" s="89"/>
      <c r="R1250" t="b">
        <f t="shared" si="40"/>
        <v>0</v>
      </c>
    </row>
    <row r="1251" spans="1:18" ht="15" thickBot="1" x14ac:dyDescent="0.35">
      <c r="A1251" s="3" t="s">
        <v>473</v>
      </c>
      <c r="B1251" s="3" t="s">
        <v>1137</v>
      </c>
      <c r="C1251" s="84">
        <f>IF(COUNTIF(Table8[Tag Number], A1251), 1, 0)</f>
        <v>0</v>
      </c>
      <c r="D1251" s="85">
        <f>IF(COUNTIF(Table9[Tag Number], A1251), 1, 0)</f>
        <v>0</v>
      </c>
      <c r="E1251" s="86">
        <f>IF(COUNTIF(Table10[Tag Number], A1251), 1, 0)</f>
        <v>1</v>
      </c>
      <c r="F1251" s="86">
        <f>IF(COUNTIF(Table11[Tag Number], A1251), 1, 0)</f>
        <v>1</v>
      </c>
      <c r="G1251" s="87">
        <f t="shared" si="41"/>
        <v>2</v>
      </c>
      <c r="H1251" s="88" t="str" cm="1">
        <f t="array" ref="H1251">_xlfn.IFS(OR(_xlfn.XLOOKUP(A1251,Table9[Tag Number],Table9[Status],"-",0)="Dead",
        _xlfn.XLOOKUP(A1251,Table10[Tag Number],Table10[Status],"-",0)="Dead",
        _xlfn.XLOOKUP(A1251,Table11[Tag Number],Table11[Status],"-",0)="Dead",
        _xlfn.XLOOKUP(A1251,Table8[Tag Number],Table8[Status],"-",0)="Dead"),"Dead",
     OR(_xlfn.XLOOKUP(A1251,Table11[Tag Number],Table11[Status],"-",0)="Alive",
        _xlfn.XLOOKUP(A1251,Table10[Tag Number],Table10[Status],"-",0)="Alive",
        _xlfn.XLOOKUP(A1251,Table9[Tag Number],Table9[Status],"-",0)="Alive",
        _xlfn.XLOOKUP(A1251,Table8[Tag Number],Table8[Status],"-",0)="Alive"),"Alive",
     OR(_xlfn.XLOOKUP(A1251,Table9[Tag Number],Table9[Status],"-",0)="-",
        _xlfn.XLOOKUP(A1251,Table10[Tag Number],Table10[Status],"-",0)="-",
        _xlfn.XLOOKUP(A1251,Table11[Tag Number],Table11[Status],"-",0)="-",
        _xlfn.XLOOKUP(A1251,Table8[Tag Number],Table8[Status],"-",0)="-"),
   "-")</f>
        <v>Alive</v>
      </c>
      <c r="I1251" s="88" t="str">
        <f>IF((_xlfn.XLOOKUP(B1251,[2]Sheet1!$A$2:$A$198,[2]Sheet1!$B$2:$B$198,"-",0)="Glade"),"Out","No")</f>
        <v>No</v>
      </c>
      <c r="J1251" s="90"/>
      <c r="K1251" s="91"/>
      <c r="L1251" s="91"/>
      <c r="M1251" s="91"/>
      <c r="N1251" s="92"/>
      <c r="O1251" s="89"/>
      <c r="R1251" t="str">
        <f t="shared" si="40"/>
        <v>C263</v>
      </c>
    </row>
    <row r="1252" spans="1:18" ht="15" thickBot="1" x14ac:dyDescent="0.35">
      <c r="A1252" s="2" t="s">
        <v>881</v>
      </c>
      <c r="B1252" s="2" t="s">
        <v>1137</v>
      </c>
      <c r="C1252" s="84">
        <f>IF(COUNTIF(Table8[Tag Number], A1252), 1, 0)</f>
        <v>1</v>
      </c>
      <c r="D1252" s="85">
        <f>IF(COUNTIF(Table9[Tag Number], A1252), 1, 0)</f>
        <v>0</v>
      </c>
      <c r="E1252" s="86">
        <f>IF(COUNTIF(Table10[Tag Number], A1252), 1, 0)</f>
        <v>0</v>
      </c>
      <c r="F1252" s="86">
        <f>IF(COUNTIF(Table11[Tag Number], A1252), 1, 0)</f>
        <v>0</v>
      </c>
      <c r="G1252" s="87">
        <f t="shared" si="41"/>
        <v>1</v>
      </c>
      <c r="H1252" s="88" t="str" cm="1">
        <f t="array" ref="H1252">_xlfn.IFS(OR(_xlfn.XLOOKUP(A1252,Table9[Tag Number],Table9[Status],"-",0)="Dead",
        _xlfn.XLOOKUP(A1252,Table10[Tag Number],Table10[Status],"-",0)="Dead",
        _xlfn.XLOOKUP(A1252,Table11[Tag Number],Table11[Status],"-",0)="Dead",
        _xlfn.XLOOKUP(A1252,Table8[Tag Number],Table8[Status],"-",0)="Dead"),"Dead",
     OR(_xlfn.XLOOKUP(A1252,Table11[Tag Number],Table11[Status],"-",0)="Alive",
        _xlfn.XLOOKUP(A1252,Table10[Tag Number],Table10[Status],"-",0)="Alive",
        _xlfn.XLOOKUP(A1252,Table9[Tag Number],Table9[Status],"-",0)="Alive",
        _xlfn.XLOOKUP(A1252,Table8[Tag Number],Table8[Status],"-",0)="Alive"),"Alive",
     OR(_xlfn.XLOOKUP(A1252,Table9[Tag Number],Table9[Status],"-",0)="-",
        _xlfn.XLOOKUP(A1252,Table10[Tag Number],Table10[Status],"-",0)="-",
        _xlfn.XLOOKUP(A1252,Table11[Tag Number],Table11[Status],"-",0)="-",
        _xlfn.XLOOKUP(A1252,Table8[Tag Number],Table8[Status],"-",0)="-"),
   "-")</f>
        <v>Alive</v>
      </c>
      <c r="I1252" s="88" t="str">
        <f>IF((_xlfn.XLOOKUP(B1252,[2]Sheet1!$A$2:$A$198,[2]Sheet1!$B$2:$B$198,"-",0)="Glade"),"Out","No")</f>
        <v>No</v>
      </c>
      <c r="J1252" s="90"/>
      <c r="K1252" s="91"/>
      <c r="L1252" s="91"/>
      <c r="M1252" s="91"/>
      <c r="N1252" s="92"/>
      <c r="O1252" s="89"/>
      <c r="R1252" t="b">
        <f t="shared" si="40"/>
        <v>0</v>
      </c>
    </row>
    <row r="1253" spans="1:18" ht="15" thickBot="1" x14ac:dyDescent="0.35">
      <c r="A1253" s="3" t="s">
        <v>2030</v>
      </c>
      <c r="B1253" s="3" t="s">
        <v>1145</v>
      </c>
      <c r="C1253" s="84">
        <f>IF(COUNTIF(Table8[Tag Number], A1253), 1, 0)</f>
        <v>0</v>
      </c>
      <c r="D1253" s="85">
        <f>IF(COUNTIF(Table9[Tag Number], A1253), 1, 0)</f>
        <v>0</v>
      </c>
      <c r="E1253" s="86">
        <f>IF(COUNTIF(Table10[Tag Number], A1253), 1, 0)</f>
        <v>0</v>
      </c>
      <c r="F1253" s="86">
        <f>IF(COUNTIF(Table11[Tag Number], A1253), 1, 0)</f>
        <v>0</v>
      </c>
      <c r="G1253" s="87">
        <f t="shared" si="41"/>
        <v>0</v>
      </c>
      <c r="H1253" s="88" t="str" cm="1">
        <f t="array" ref="H1253">_xlfn.IFS(OR(_xlfn.XLOOKUP(A1253,Table9[Tag Number],Table9[Status],"-",0)="Dead",
        _xlfn.XLOOKUP(A1253,Table10[Tag Number],Table10[Status],"-",0)="Dead",
        _xlfn.XLOOKUP(A1253,Table11[Tag Number],Table11[Status],"-",0)="Dead",
        _xlfn.XLOOKUP(A1253,Table8[Tag Number],Table8[Status],"-",0)="Dead"),"Dead",
     OR(_xlfn.XLOOKUP(A1253,Table11[Tag Number],Table11[Status],"-",0)="Alive",
        _xlfn.XLOOKUP(A1253,Table10[Tag Number],Table10[Status],"-",0)="Alive",
        _xlfn.XLOOKUP(A1253,Table9[Tag Number],Table9[Status],"-",0)="Alive",
        _xlfn.XLOOKUP(A1253,Table8[Tag Number],Table8[Status],"-",0)="Alive"),"Alive",
     OR(_xlfn.XLOOKUP(A1253,Table9[Tag Number],Table9[Status],"-",0)="-",
        _xlfn.XLOOKUP(A1253,Table10[Tag Number],Table10[Status],"-",0)="-",
        _xlfn.XLOOKUP(A1253,Table11[Tag Number],Table11[Status],"-",0)="-",
        _xlfn.XLOOKUP(A1253,Table8[Tag Number],Table8[Status],"-",0)="-"),
   "-")</f>
        <v>-</v>
      </c>
      <c r="I1253" s="88" t="str">
        <f>IF((_xlfn.XLOOKUP(B1253,[2]Sheet1!$A$2:$A$198,[2]Sheet1!$B$2:$B$198,"-",0)="Glade"),"Out","No")</f>
        <v>No</v>
      </c>
      <c r="J1253" s="90"/>
      <c r="K1253" s="91"/>
      <c r="L1253" s="91"/>
      <c r="M1253" s="91"/>
      <c r="N1253" s="92"/>
      <c r="O1253" s="89"/>
      <c r="R1253" t="b">
        <f t="shared" si="40"/>
        <v>0</v>
      </c>
    </row>
    <row r="1254" spans="1:18" ht="15" thickBot="1" x14ac:dyDescent="0.35">
      <c r="A1254" s="2" t="s">
        <v>2031</v>
      </c>
      <c r="B1254" s="2" t="s">
        <v>1145</v>
      </c>
      <c r="C1254" s="84">
        <f>IF(COUNTIF(Table8[Tag Number], A1254), 1, 0)</f>
        <v>0</v>
      </c>
      <c r="D1254" s="85">
        <f>IF(COUNTIF(Table9[Tag Number], A1254), 1, 0)</f>
        <v>0</v>
      </c>
      <c r="E1254" s="86">
        <f>IF(COUNTIF(Table10[Tag Number], A1254), 1, 0)</f>
        <v>0</v>
      </c>
      <c r="F1254" s="86">
        <f>IF(COUNTIF(Table11[Tag Number], A1254), 1, 0)</f>
        <v>0</v>
      </c>
      <c r="G1254" s="87">
        <f t="shared" si="41"/>
        <v>0</v>
      </c>
      <c r="H1254" s="88" t="str" cm="1">
        <f t="array" ref="H1254">_xlfn.IFS(OR(_xlfn.XLOOKUP(A1254,Table9[Tag Number],Table9[Status],"-",0)="Dead",
        _xlfn.XLOOKUP(A1254,Table10[Tag Number],Table10[Status],"-",0)="Dead",
        _xlfn.XLOOKUP(A1254,Table11[Tag Number],Table11[Status],"-",0)="Dead",
        _xlfn.XLOOKUP(A1254,Table8[Tag Number],Table8[Status],"-",0)="Dead"),"Dead",
     OR(_xlfn.XLOOKUP(A1254,Table11[Tag Number],Table11[Status],"-",0)="Alive",
        _xlfn.XLOOKUP(A1254,Table10[Tag Number],Table10[Status],"-",0)="Alive",
        _xlfn.XLOOKUP(A1254,Table9[Tag Number],Table9[Status],"-",0)="Alive",
        _xlfn.XLOOKUP(A1254,Table8[Tag Number],Table8[Status],"-",0)="Alive"),"Alive",
     OR(_xlfn.XLOOKUP(A1254,Table9[Tag Number],Table9[Status],"-",0)="-",
        _xlfn.XLOOKUP(A1254,Table10[Tag Number],Table10[Status],"-",0)="-",
        _xlfn.XLOOKUP(A1254,Table11[Tag Number],Table11[Status],"-",0)="-",
        _xlfn.XLOOKUP(A1254,Table8[Tag Number],Table8[Status],"-",0)="-"),
   "-")</f>
        <v>-</v>
      </c>
      <c r="I1254" s="88" t="str">
        <f>IF((_xlfn.XLOOKUP(B1254,[2]Sheet1!$A$2:$A$198,[2]Sheet1!$B$2:$B$198,"-",0)="Glade"),"Out","No")</f>
        <v>No</v>
      </c>
      <c r="J1254" s="90"/>
      <c r="K1254" s="91"/>
      <c r="L1254" s="91"/>
      <c r="M1254" s="91"/>
      <c r="N1254" s="92"/>
      <c r="O1254" s="89"/>
      <c r="R1254" t="b">
        <f t="shared" si="40"/>
        <v>0</v>
      </c>
    </row>
    <row r="1255" spans="1:18" ht="15" thickBot="1" x14ac:dyDescent="0.35">
      <c r="A1255" s="3" t="s">
        <v>2032</v>
      </c>
      <c r="B1255" s="3" t="s">
        <v>1137</v>
      </c>
      <c r="C1255" s="84">
        <f>IF(COUNTIF(Table8[Tag Number], A1255), 1, 0)</f>
        <v>0</v>
      </c>
      <c r="D1255" s="85">
        <f>IF(COUNTIF(Table9[Tag Number], A1255), 1, 0)</f>
        <v>0</v>
      </c>
      <c r="E1255" s="86">
        <f>IF(COUNTIF(Table10[Tag Number], A1255), 1, 0)</f>
        <v>0</v>
      </c>
      <c r="F1255" s="86">
        <f>IF(COUNTIF(Table11[Tag Number], A1255), 1, 0)</f>
        <v>0</v>
      </c>
      <c r="G1255" s="87">
        <f t="shared" si="41"/>
        <v>0</v>
      </c>
      <c r="H1255" s="88" t="str" cm="1">
        <f t="array" ref="H1255">_xlfn.IFS(OR(_xlfn.XLOOKUP(A1255,Table9[Tag Number],Table9[Status],"-",0)="Dead",
        _xlfn.XLOOKUP(A1255,Table10[Tag Number],Table10[Status],"-",0)="Dead",
        _xlfn.XLOOKUP(A1255,Table11[Tag Number],Table11[Status],"-",0)="Dead",
        _xlfn.XLOOKUP(A1255,Table8[Tag Number],Table8[Status],"-",0)="Dead"),"Dead",
     OR(_xlfn.XLOOKUP(A1255,Table11[Tag Number],Table11[Status],"-",0)="Alive",
        _xlfn.XLOOKUP(A1255,Table10[Tag Number],Table10[Status],"-",0)="Alive",
        _xlfn.XLOOKUP(A1255,Table9[Tag Number],Table9[Status],"-",0)="Alive",
        _xlfn.XLOOKUP(A1255,Table8[Tag Number],Table8[Status],"-",0)="Alive"),"Alive",
     OR(_xlfn.XLOOKUP(A1255,Table9[Tag Number],Table9[Status],"-",0)="-",
        _xlfn.XLOOKUP(A1255,Table10[Tag Number],Table10[Status],"-",0)="-",
        _xlfn.XLOOKUP(A1255,Table11[Tag Number],Table11[Status],"-",0)="-",
        _xlfn.XLOOKUP(A1255,Table8[Tag Number],Table8[Status],"-",0)="-"),
   "-")</f>
        <v>-</v>
      </c>
      <c r="I1255" s="88" t="str">
        <f>IF((_xlfn.XLOOKUP(B1255,[2]Sheet1!$A$2:$A$198,[2]Sheet1!$B$2:$B$198,"-",0)="Glade"),"Out","No")</f>
        <v>No</v>
      </c>
      <c r="J1255" s="90"/>
      <c r="K1255" s="91"/>
      <c r="L1255" s="91"/>
      <c r="M1255" s="91"/>
      <c r="N1255" s="92"/>
      <c r="O1255" s="89"/>
      <c r="R1255" t="b">
        <f t="shared" si="40"/>
        <v>0</v>
      </c>
    </row>
    <row r="1256" spans="1:18" ht="15" thickBot="1" x14ac:dyDescent="0.35">
      <c r="A1256" s="2" t="s">
        <v>455</v>
      </c>
      <c r="B1256" s="2" t="s">
        <v>1137</v>
      </c>
      <c r="C1256" s="84">
        <f>IF(COUNTIF(Table8[Tag Number], A1256), 1, 0)</f>
        <v>1</v>
      </c>
      <c r="D1256" s="85">
        <f>IF(COUNTIF(Table9[Tag Number], A1256), 1, 0)</f>
        <v>1</v>
      </c>
      <c r="E1256" s="86">
        <f>IF(COUNTIF(Table10[Tag Number], A1256), 1, 0)</f>
        <v>0</v>
      </c>
      <c r="F1256" s="86">
        <f>IF(COUNTIF(Table11[Tag Number], A1256), 1, 0)</f>
        <v>1</v>
      </c>
      <c r="G1256" s="87">
        <f t="shared" si="41"/>
        <v>3</v>
      </c>
      <c r="H1256" s="88" t="str" cm="1">
        <f t="array" ref="H1256">_xlfn.IFS(OR(_xlfn.XLOOKUP(A1256,Table9[Tag Number],Table9[Status],"-",0)="Dead",
        _xlfn.XLOOKUP(A1256,Table10[Tag Number],Table10[Status],"-",0)="Dead",
        _xlfn.XLOOKUP(A1256,Table11[Tag Number],Table11[Status],"-",0)="Dead",
        _xlfn.XLOOKUP(A1256,Table8[Tag Number],Table8[Status],"-",0)="Dead"),"Dead",
     OR(_xlfn.XLOOKUP(A1256,Table11[Tag Number],Table11[Status],"-",0)="Alive",
        _xlfn.XLOOKUP(A1256,Table10[Tag Number],Table10[Status],"-",0)="Alive",
        _xlfn.XLOOKUP(A1256,Table9[Tag Number],Table9[Status],"-",0)="Alive",
        _xlfn.XLOOKUP(A1256,Table8[Tag Number],Table8[Status],"-",0)="Alive"),"Alive",
     OR(_xlfn.XLOOKUP(A1256,Table9[Tag Number],Table9[Status],"-",0)="-",
        _xlfn.XLOOKUP(A1256,Table10[Tag Number],Table10[Status],"-",0)="-",
        _xlfn.XLOOKUP(A1256,Table11[Tag Number],Table11[Status],"-",0)="-",
        _xlfn.XLOOKUP(A1256,Table8[Tag Number],Table8[Status],"-",0)="-"),
   "-")</f>
        <v>Alive</v>
      </c>
      <c r="I1256" s="88" t="str">
        <f>IF((_xlfn.XLOOKUP(B1256,[2]Sheet1!$A$2:$A$198,[2]Sheet1!$B$2:$B$198,"-",0)="Glade"),"Out","No")</f>
        <v>No</v>
      </c>
      <c r="J1256" s="90"/>
      <c r="K1256" s="91"/>
      <c r="L1256" s="91"/>
      <c r="M1256" s="91"/>
      <c r="N1256" s="92"/>
      <c r="O1256" s="89"/>
      <c r="R1256" t="str">
        <f t="shared" si="40"/>
        <v>C268</v>
      </c>
    </row>
    <row r="1257" spans="1:18" ht="15" thickBot="1" x14ac:dyDescent="0.35">
      <c r="A1257" s="3" t="s">
        <v>503</v>
      </c>
      <c r="B1257" s="3" t="s">
        <v>1137</v>
      </c>
      <c r="C1257" s="84">
        <f>IF(COUNTIF(Table8[Tag Number], A1257), 1, 0)</f>
        <v>0</v>
      </c>
      <c r="D1257" s="85">
        <f>IF(COUNTIF(Table9[Tag Number], A1257), 1, 0)</f>
        <v>1</v>
      </c>
      <c r="E1257" s="86">
        <f>IF(COUNTIF(Table10[Tag Number], A1257), 1, 0)</f>
        <v>1</v>
      </c>
      <c r="F1257" s="86">
        <f>IF(COUNTIF(Table11[Tag Number], A1257), 1, 0)</f>
        <v>1</v>
      </c>
      <c r="G1257" s="87">
        <f t="shared" si="41"/>
        <v>3</v>
      </c>
      <c r="H1257" s="88" t="str" cm="1">
        <f t="array" ref="H1257">_xlfn.IFS(OR(_xlfn.XLOOKUP(A1257,Table9[Tag Number],Table9[Status],"-",0)="Dead",
        _xlfn.XLOOKUP(A1257,Table10[Tag Number],Table10[Status],"-",0)="Dead",
        _xlfn.XLOOKUP(A1257,Table11[Tag Number],Table11[Status],"-",0)="Dead",
        _xlfn.XLOOKUP(A1257,Table8[Tag Number],Table8[Status],"-",0)="Dead"),"Dead",
     OR(_xlfn.XLOOKUP(A1257,Table11[Tag Number],Table11[Status],"-",0)="Alive",
        _xlfn.XLOOKUP(A1257,Table10[Tag Number],Table10[Status],"-",0)="Alive",
        _xlfn.XLOOKUP(A1257,Table9[Tag Number],Table9[Status],"-",0)="Alive",
        _xlfn.XLOOKUP(A1257,Table8[Tag Number],Table8[Status],"-",0)="Alive"),"Alive",
     OR(_xlfn.XLOOKUP(A1257,Table9[Tag Number],Table9[Status],"-",0)="-",
        _xlfn.XLOOKUP(A1257,Table10[Tag Number],Table10[Status],"-",0)="-",
        _xlfn.XLOOKUP(A1257,Table11[Tag Number],Table11[Status],"-",0)="-",
        _xlfn.XLOOKUP(A1257,Table8[Tag Number],Table8[Status],"-",0)="-"),
   "-")</f>
        <v>Alive</v>
      </c>
      <c r="I1257" s="88" t="str">
        <f>IF((_xlfn.XLOOKUP(B1257,[2]Sheet1!$A$2:$A$198,[2]Sheet1!$B$2:$B$198,"-",0)="Glade"),"Out","No")</f>
        <v>No</v>
      </c>
      <c r="J1257" s="90"/>
      <c r="K1257" s="91"/>
      <c r="L1257" s="91"/>
      <c r="M1257" s="91"/>
      <c r="N1257" s="92"/>
      <c r="O1257" s="89"/>
      <c r="R1257" t="str">
        <f t="shared" si="40"/>
        <v>C269</v>
      </c>
    </row>
    <row r="1258" spans="1:18" ht="15" thickBot="1" x14ac:dyDescent="0.35">
      <c r="A1258" s="2" t="s">
        <v>977</v>
      </c>
      <c r="B1258" s="2" t="s">
        <v>1137</v>
      </c>
      <c r="C1258" s="84">
        <f>IF(COUNTIF(Table8[Tag Number], A1258), 1, 0)</f>
        <v>0</v>
      </c>
      <c r="D1258" s="85">
        <f>IF(COUNTIF(Table9[Tag Number], A1258), 1, 0)</f>
        <v>1</v>
      </c>
      <c r="E1258" s="86">
        <f>IF(COUNTIF(Table10[Tag Number], A1258), 1, 0)</f>
        <v>0</v>
      </c>
      <c r="F1258" s="86">
        <f>IF(COUNTIF(Table11[Tag Number], A1258), 1, 0)</f>
        <v>0</v>
      </c>
      <c r="G1258" s="87">
        <f t="shared" si="41"/>
        <v>1</v>
      </c>
      <c r="H1258" s="88" t="str" cm="1">
        <f t="array" ref="H1258">_xlfn.IFS(OR(_xlfn.XLOOKUP(A1258,Table9[Tag Number],Table9[Status],"-",0)="Dead",
        _xlfn.XLOOKUP(A1258,Table10[Tag Number],Table10[Status],"-",0)="Dead",
        _xlfn.XLOOKUP(A1258,Table11[Tag Number],Table11[Status],"-",0)="Dead",
        _xlfn.XLOOKUP(A1258,Table8[Tag Number],Table8[Status],"-",0)="Dead"),"Dead",
     OR(_xlfn.XLOOKUP(A1258,Table11[Tag Number],Table11[Status],"-",0)="Alive",
        _xlfn.XLOOKUP(A1258,Table10[Tag Number],Table10[Status],"-",0)="Alive",
        _xlfn.XLOOKUP(A1258,Table9[Tag Number],Table9[Status],"-",0)="Alive",
        _xlfn.XLOOKUP(A1258,Table8[Tag Number],Table8[Status],"-",0)="Alive"),"Alive",
     OR(_xlfn.XLOOKUP(A1258,Table9[Tag Number],Table9[Status],"-",0)="-",
        _xlfn.XLOOKUP(A1258,Table10[Tag Number],Table10[Status],"-",0)="-",
        _xlfn.XLOOKUP(A1258,Table11[Tag Number],Table11[Status],"-",0)="-",
        _xlfn.XLOOKUP(A1258,Table8[Tag Number],Table8[Status],"-",0)="-"),
   "-")</f>
        <v>Alive</v>
      </c>
      <c r="I1258" s="88" t="str">
        <f>IF((_xlfn.XLOOKUP(B1258,[2]Sheet1!$A$2:$A$198,[2]Sheet1!$B$2:$B$198,"-",0)="Glade"),"Out","No")</f>
        <v>No</v>
      </c>
      <c r="J1258" s="90"/>
      <c r="K1258" s="91"/>
      <c r="L1258" s="91"/>
      <c r="M1258" s="91"/>
      <c r="N1258" s="92"/>
      <c r="O1258" s="89"/>
      <c r="R1258" t="b">
        <f t="shared" si="40"/>
        <v>0</v>
      </c>
    </row>
    <row r="1259" spans="1:18" ht="15" thickBot="1" x14ac:dyDescent="0.35">
      <c r="A1259" s="3" t="s">
        <v>386</v>
      </c>
      <c r="B1259" s="3" t="s">
        <v>1137</v>
      </c>
      <c r="C1259" s="84">
        <f>IF(COUNTIF(Table8[Tag Number], A1259), 1, 0)</f>
        <v>1</v>
      </c>
      <c r="D1259" s="85">
        <f>IF(COUNTIF(Table9[Tag Number], A1259), 1, 0)</f>
        <v>1</v>
      </c>
      <c r="E1259" s="86">
        <f>IF(COUNTIF(Table10[Tag Number], A1259), 1, 0)</f>
        <v>0</v>
      </c>
      <c r="F1259" s="86">
        <f>IF(COUNTIF(Table11[Tag Number], A1259), 1, 0)</f>
        <v>0</v>
      </c>
      <c r="G1259" s="87">
        <f t="shared" si="41"/>
        <v>2</v>
      </c>
      <c r="H1259" s="88" t="str" cm="1">
        <f t="array" ref="H1259">_xlfn.IFS(OR(_xlfn.XLOOKUP(A1259,Table9[Tag Number],Table9[Status],"-",0)="Dead",
        _xlfn.XLOOKUP(A1259,Table10[Tag Number],Table10[Status],"-",0)="Dead",
        _xlfn.XLOOKUP(A1259,Table11[Tag Number],Table11[Status],"-",0)="Dead",
        _xlfn.XLOOKUP(A1259,Table8[Tag Number],Table8[Status],"-",0)="Dead"),"Dead",
     OR(_xlfn.XLOOKUP(A1259,Table11[Tag Number],Table11[Status],"-",0)="Alive",
        _xlfn.XLOOKUP(A1259,Table10[Tag Number],Table10[Status],"-",0)="Alive",
        _xlfn.XLOOKUP(A1259,Table9[Tag Number],Table9[Status],"-",0)="Alive",
        _xlfn.XLOOKUP(A1259,Table8[Tag Number],Table8[Status],"-",0)="Alive"),"Alive",
     OR(_xlfn.XLOOKUP(A1259,Table9[Tag Number],Table9[Status],"-",0)="-",
        _xlfn.XLOOKUP(A1259,Table10[Tag Number],Table10[Status],"-",0)="-",
        _xlfn.XLOOKUP(A1259,Table11[Tag Number],Table11[Status],"-",0)="-",
        _xlfn.XLOOKUP(A1259,Table8[Tag Number],Table8[Status],"-",0)="-"),
   "-")</f>
        <v>Alive</v>
      </c>
      <c r="I1259" s="88" t="str">
        <f>IF((_xlfn.XLOOKUP(B1259,[2]Sheet1!$A$2:$A$198,[2]Sheet1!$B$2:$B$198,"-",0)="Glade"),"Out","No")</f>
        <v>No</v>
      </c>
      <c r="J1259" s="90"/>
      <c r="K1259" s="91"/>
      <c r="L1259" s="91"/>
      <c r="M1259" s="91"/>
      <c r="N1259" s="92"/>
      <c r="O1259" s="89"/>
      <c r="R1259" t="str">
        <f t="shared" si="40"/>
        <v>C271</v>
      </c>
    </row>
    <row r="1260" spans="1:18" ht="15" thickBot="1" x14ac:dyDescent="0.35">
      <c r="A1260" s="2" t="s">
        <v>2033</v>
      </c>
      <c r="B1260" s="2" t="s">
        <v>1137</v>
      </c>
      <c r="C1260" s="84">
        <f>IF(COUNTIF(Table8[Tag Number], A1260), 1, 0)</f>
        <v>0</v>
      </c>
      <c r="D1260" s="85">
        <f>IF(COUNTIF(Table9[Tag Number], A1260), 1, 0)</f>
        <v>0</v>
      </c>
      <c r="E1260" s="86">
        <f>IF(COUNTIF(Table10[Tag Number], A1260), 1, 0)</f>
        <v>0</v>
      </c>
      <c r="F1260" s="86">
        <f>IF(COUNTIF(Table11[Tag Number], A1260), 1, 0)</f>
        <v>0</v>
      </c>
      <c r="G1260" s="87">
        <f t="shared" si="41"/>
        <v>0</v>
      </c>
      <c r="H1260" s="88" t="str" cm="1">
        <f t="array" ref="H1260">_xlfn.IFS(OR(_xlfn.XLOOKUP(A1260,Table9[Tag Number],Table9[Status],"-",0)="Dead",
        _xlfn.XLOOKUP(A1260,Table10[Tag Number],Table10[Status],"-",0)="Dead",
        _xlfn.XLOOKUP(A1260,Table11[Tag Number],Table11[Status],"-",0)="Dead",
        _xlfn.XLOOKUP(A1260,Table8[Tag Number],Table8[Status],"-",0)="Dead"),"Dead",
     OR(_xlfn.XLOOKUP(A1260,Table11[Tag Number],Table11[Status],"-",0)="Alive",
        _xlfn.XLOOKUP(A1260,Table10[Tag Number],Table10[Status],"-",0)="Alive",
        _xlfn.XLOOKUP(A1260,Table9[Tag Number],Table9[Status],"-",0)="Alive",
        _xlfn.XLOOKUP(A1260,Table8[Tag Number],Table8[Status],"-",0)="Alive"),"Alive",
     OR(_xlfn.XLOOKUP(A1260,Table9[Tag Number],Table9[Status],"-",0)="-",
        _xlfn.XLOOKUP(A1260,Table10[Tag Number],Table10[Status],"-",0)="-",
        _xlfn.XLOOKUP(A1260,Table11[Tag Number],Table11[Status],"-",0)="-",
        _xlfn.XLOOKUP(A1260,Table8[Tag Number],Table8[Status],"-",0)="-"),
   "-")</f>
        <v>-</v>
      </c>
      <c r="I1260" s="88" t="str">
        <f>IF((_xlfn.XLOOKUP(B1260,[2]Sheet1!$A$2:$A$198,[2]Sheet1!$B$2:$B$198,"-",0)="Glade"),"Out","No")</f>
        <v>No</v>
      </c>
      <c r="J1260" s="90"/>
      <c r="K1260" s="91"/>
      <c r="L1260" s="91"/>
      <c r="M1260" s="91"/>
      <c r="N1260" s="92"/>
      <c r="O1260" s="89"/>
      <c r="R1260" t="b">
        <f t="shared" si="40"/>
        <v>0</v>
      </c>
    </row>
    <row r="1261" spans="1:18" ht="15" thickBot="1" x14ac:dyDescent="0.35">
      <c r="A1261" s="3" t="s">
        <v>2034</v>
      </c>
      <c r="B1261" s="3" t="s">
        <v>1145</v>
      </c>
      <c r="C1261" s="84">
        <f>IF(COUNTIF(Table8[Tag Number], A1261), 1, 0)</f>
        <v>0</v>
      </c>
      <c r="D1261" s="85">
        <f>IF(COUNTIF(Table9[Tag Number], A1261), 1, 0)</f>
        <v>0</v>
      </c>
      <c r="E1261" s="86">
        <f>IF(COUNTIF(Table10[Tag Number], A1261), 1, 0)</f>
        <v>0</v>
      </c>
      <c r="F1261" s="86">
        <f>IF(COUNTIF(Table11[Tag Number], A1261), 1, 0)</f>
        <v>0</v>
      </c>
      <c r="G1261" s="87">
        <f t="shared" si="41"/>
        <v>0</v>
      </c>
      <c r="H1261" s="88" t="str" cm="1">
        <f t="array" ref="H1261">_xlfn.IFS(OR(_xlfn.XLOOKUP(A1261,Table9[Tag Number],Table9[Status],"-",0)="Dead",
        _xlfn.XLOOKUP(A1261,Table10[Tag Number],Table10[Status],"-",0)="Dead",
        _xlfn.XLOOKUP(A1261,Table11[Tag Number],Table11[Status],"-",0)="Dead",
        _xlfn.XLOOKUP(A1261,Table8[Tag Number],Table8[Status],"-",0)="Dead"),"Dead",
     OR(_xlfn.XLOOKUP(A1261,Table11[Tag Number],Table11[Status],"-",0)="Alive",
        _xlfn.XLOOKUP(A1261,Table10[Tag Number],Table10[Status],"-",0)="Alive",
        _xlfn.XLOOKUP(A1261,Table9[Tag Number],Table9[Status],"-",0)="Alive",
        _xlfn.XLOOKUP(A1261,Table8[Tag Number],Table8[Status],"-",0)="Alive"),"Alive",
     OR(_xlfn.XLOOKUP(A1261,Table9[Tag Number],Table9[Status],"-",0)="-",
        _xlfn.XLOOKUP(A1261,Table10[Tag Number],Table10[Status],"-",0)="-",
        _xlfn.XLOOKUP(A1261,Table11[Tag Number],Table11[Status],"-",0)="-",
        _xlfn.XLOOKUP(A1261,Table8[Tag Number],Table8[Status],"-",0)="-"),
   "-")</f>
        <v>-</v>
      </c>
      <c r="I1261" s="88" t="str">
        <f>IF((_xlfn.XLOOKUP(B1261,[2]Sheet1!$A$2:$A$198,[2]Sheet1!$B$2:$B$198,"-",0)="Glade"),"Out","No")</f>
        <v>No</v>
      </c>
      <c r="J1261" s="90"/>
      <c r="K1261" s="91"/>
      <c r="L1261" s="91"/>
      <c r="M1261" s="91"/>
      <c r="N1261" s="92"/>
      <c r="O1261" s="89"/>
      <c r="R1261" t="b">
        <f t="shared" si="40"/>
        <v>0</v>
      </c>
    </row>
    <row r="1262" spans="1:18" ht="15" thickBot="1" x14ac:dyDescent="0.35">
      <c r="A1262" s="2" t="s">
        <v>903</v>
      </c>
      <c r="B1262" s="2" t="s">
        <v>1137</v>
      </c>
      <c r="C1262" s="84">
        <f>IF(COUNTIF(Table8[Tag Number], A1262), 1, 0)</f>
        <v>0</v>
      </c>
      <c r="D1262" s="85">
        <f>IF(COUNTIF(Table9[Tag Number], A1262), 1, 0)</f>
        <v>0</v>
      </c>
      <c r="E1262" s="86">
        <f>IF(COUNTIF(Table10[Tag Number], A1262), 1, 0)</f>
        <v>1</v>
      </c>
      <c r="F1262" s="86">
        <f>IF(COUNTIF(Table11[Tag Number], A1262), 1, 0)</f>
        <v>0</v>
      </c>
      <c r="G1262" s="87">
        <f t="shared" si="41"/>
        <v>1</v>
      </c>
      <c r="H1262" s="88" t="str" cm="1">
        <f t="array" ref="H1262">_xlfn.IFS(OR(_xlfn.XLOOKUP(A1262,Table9[Tag Number],Table9[Status],"-",0)="Dead",
        _xlfn.XLOOKUP(A1262,Table10[Tag Number],Table10[Status],"-",0)="Dead",
        _xlfn.XLOOKUP(A1262,Table11[Tag Number],Table11[Status],"-",0)="Dead",
        _xlfn.XLOOKUP(A1262,Table8[Tag Number],Table8[Status],"-",0)="Dead"),"Dead",
     OR(_xlfn.XLOOKUP(A1262,Table11[Tag Number],Table11[Status],"-",0)="Alive",
        _xlfn.XLOOKUP(A1262,Table10[Tag Number],Table10[Status],"-",0)="Alive",
        _xlfn.XLOOKUP(A1262,Table9[Tag Number],Table9[Status],"-",0)="Alive",
        _xlfn.XLOOKUP(A1262,Table8[Tag Number],Table8[Status],"-",0)="Alive"),"Alive",
     OR(_xlfn.XLOOKUP(A1262,Table9[Tag Number],Table9[Status],"-",0)="-",
        _xlfn.XLOOKUP(A1262,Table10[Tag Number],Table10[Status],"-",0)="-",
        _xlfn.XLOOKUP(A1262,Table11[Tag Number],Table11[Status],"-",0)="-",
        _xlfn.XLOOKUP(A1262,Table8[Tag Number],Table8[Status],"-",0)="-"),
   "-")</f>
        <v>Alive</v>
      </c>
      <c r="I1262" s="88" t="str">
        <f>IF((_xlfn.XLOOKUP(B1262,[2]Sheet1!$A$2:$A$198,[2]Sheet1!$B$2:$B$198,"-",0)="Glade"),"Out","No")</f>
        <v>No</v>
      </c>
      <c r="J1262" s="90"/>
      <c r="K1262" s="91"/>
      <c r="L1262" s="91"/>
      <c r="M1262" s="91"/>
      <c r="N1262" s="92"/>
      <c r="O1262" s="89"/>
      <c r="R1262" t="b">
        <f t="shared" si="40"/>
        <v>0</v>
      </c>
    </row>
    <row r="1263" spans="1:18" ht="15" thickBot="1" x14ac:dyDescent="0.35">
      <c r="A1263" s="3" t="s">
        <v>2035</v>
      </c>
      <c r="B1263" s="3" t="s">
        <v>1145</v>
      </c>
      <c r="C1263" s="84">
        <f>IF(COUNTIF(Table8[Tag Number], A1263), 1, 0)</f>
        <v>0</v>
      </c>
      <c r="D1263" s="85">
        <f>IF(COUNTIF(Table9[Tag Number], A1263), 1, 0)</f>
        <v>0</v>
      </c>
      <c r="E1263" s="86">
        <f>IF(COUNTIF(Table10[Tag Number], A1263), 1, 0)</f>
        <v>0</v>
      </c>
      <c r="F1263" s="86">
        <f>IF(COUNTIF(Table11[Tag Number], A1263), 1, 0)</f>
        <v>0</v>
      </c>
      <c r="G1263" s="87">
        <f t="shared" si="41"/>
        <v>0</v>
      </c>
      <c r="H1263" s="88" t="str" cm="1">
        <f t="array" ref="H1263">_xlfn.IFS(OR(_xlfn.XLOOKUP(A1263,Table9[Tag Number],Table9[Status],"-",0)="Dead",
        _xlfn.XLOOKUP(A1263,Table10[Tag Number],Table10[Status],"-",0)="Dead",
        _xlfn.XLOOKUP(A1263,Table11[Tag Number],Table11[Status],"-",0)="Dead",
        _xlfn.XLOOKUP(A1263,Table8[Tag Number],Table8[Status],"-",0)="Dead"),"Dead",
     OR(_xlfn.XLOOKUP(A1263,Table11[Tag Number],Table11[Status],"-",0)="Alive",
        _xlfn.XLOOKUP(A1263,Table10[Tag Number],Table10[Status],"-",0)="Alive",
        _xlfn.XLOOKUP(A1263,Table9[Tag Number],Table9[Status],"-",0)="Alive",
        _xlfn.XLOOKUP(A1263,Table8[Tag Number],Table8[Status],"-",0)="Alive"),"Alive",
     OR(_xlfn.XLOOKUP(A1263,Table9[Tag Number],Table9[Status],"-",0)="-",
        _xlfn.XLOOKUP(A1263,Table10[Tag Number],Table10[Status],"-",0)="-",
        _xlfn.XLOOKUP(A1263,Table11[Tag Number],Table11[Status],"-",0)="-",
        _xlfn.XLOOKUP(A1263,Table8[Tag Number],Table8[Status],"-",0)="-"),
   "-")</f>
        <v>-</v>
      </c>
      <c r="I1263" s="88" t="str">
        <f>IF((_xlfn.XLOOKUP(B1263,[2]Sheet1!$A$2:$A$198,[2]Sheet1!$B$2:$B$198,"-",0)="Glade"),"Out","No")</f>
        <v>No</v>
      </c>
      <c r="J1263" s="90"/>
      <c r="K1263" s="91"/>
      <c r="L1263" s="91"/>
      <c r="M1263" s="91"/>
      <c r="N1263" s="92"/>
      <c r="O1263" s="89"/>
      <c r="R1263" t="b">
        <f t="shared" si="40"/>
        <v>0</v>
      </c>
    </row>
    <row r="1264" spans="1:18" ht="15" thickBot="1" x14ac:dyDescent="0.35">
      <c r="A1264" s="2" t="s">
        <v>2036</v>
      </c>
      <c r="B1264" s="2" t="s">
        <v>1145</v>
      </c>
      <c r="C1264" s="84">
        <f>IF(COUNTIF(Table8[Tag Number], A1264), 1, 0)</f>
        <v>0</v>
      </c>
      <c r="D1264" s="85">
        <f>IF(COUNTIF(Table9[Tag Number], A1264), 1, 0)</f>
        <v>0</v>
      </c>
      <c r="E1264" s="86">
        <f>IF(COUNTIF(Table10[Tag Number], A1264), 1, 0)</f>
        <v>0</v>
      </c>
      <c r="F1264" s="86">
        <f>IF(COUNTIF(Table11[Tag Number], A1264), 1, 0)</f>
        <v>0</v>
      </c>
      <c r="G1264" s="87">
        <f t="shared" si="41"/>
        <v>0</v>
      </c>
      <c r="H1264" s="88" t="str" cm="1">
        <f t="array" ref="H1264">_xlfn.IFS(OR(_xlfn.XLOOKUP(A1264,Table9[Tag Number],Table9[Status],"-",0)="Dead",
        _xlfn.XLOOKUP(A1264,Table10[Tag Number],Table10[Status],"-",0)="Dead",
        _xlfn.XLOOKUP(A1264,Table11[Tag Number],Table11[Status],"-",0)="Dead",
        _xlfn.XLOOKUP(A1264,Table8[Tag Number],Table8[Status],"-",0)="Dead"),"Dead",
     OR(_xlfn.XLOOKUP(A1264,Table11[Tag Number],Table11[Status],"-",0)="Alive",
        _xlfn.XLOOKUP(A1264,Table10[Tag Number],Table10[Status],"-",0)="Alive",
        _xlfn.XLOOKUP(A1264,Table9[Tag Number],Table9[Status],"-",0)="Alive",
        _xlfn.XLOOKUP(A1264,Table8[Tag Number],Table8[Status],"-",0)="Alive"),"Alive",
     OR(_xlfn.XLOOKUP(A1264,Table9[Tag Number],Table9[Status],"-",0)="-",
        _xlfn.XLOOKUP(A1264,Table10[Tag Number],Table10[Status],"-",0)="-",
        _xlfn.XLOOKUP(A1264,Table11[Tag Number],Table11[Status],"-",0)="-",
        _xlfn.XLOOKUP(A1264,Table8[Tag Number],Table8[Status],"-",0)="-"),
   "-")</f>
        <v>-</v>
      </c>
      <c r="I1264" s="88" t="str">
        <f>IF((_xlfn.XLOOKUP(B1264,[2]Sheet1!$A$2:$A$198,[2]Sheet1!$B$2:$B$198,"-",0)="Glade"),"Out","No")</f>
        <v>No</v>
      </c>
      <c r="J1264" s="90"/>
      <c r="K1264" s="91"/>
      <c r="L1264" s="91"/>
      <c r="M1264" s="91"/>
      <c r="N1264" s="92"/>
      <c r="O1264" s="89"/>
      <c r="R1264" t="b">
        <f t="shared" si="40"/>
        <v>0</v>
      </c>
    </row>
    <row r="1265" spans="1:18" ht="15" thickBot="1" x14ac:dyDescent="0.35">
      <c r="A1265" s="3" t="s">
        <v>202</v>
      </c>
      <c r="B1265" s="3" t="s">
        <v>1145</v>
      </c>
      <c r="C1265" s="84">
        <f>IF(COUNTIF(Table8[Tag Number], A1265), 1, 0)</f>
        <v>0</v>
      </c>
      <c r="D1265" s="85">
        <f>IF(COUNTIF(Table9[Tag Number], A1265), 1, 0)</f>
        <v>0</v>
      </c>
      <c r="E1265" s="86">
        <f>IF(COUNTIF(Table10[Tag Number], A1265), 1, 0)</f>
        <v>0</v>
      </c>
      <c r="F1265" s="86">
        <f>IF(COUNTIF(Table11[Tag Number], A1265), 1, 0)</f>
        <v>0</v>
      </c>
      <c r="G1265" s="87">
        <f t="shared" si="41"/>
        <v>0</v>
      </c>
      <c r="H1265" s="88" t="str" cm="1">
        <f t="array" ref="H1265">_xlfn.IFS(OR(_xlfn.XLOOKUP(A1265,Table9[Tag Number],Table9[Status],"-",0)="Dead",
        _xlfn.XLOOKUP(A1265,Table10[Tag Number],Table10[Status],"-",0)="Dead",
        _xlfn.XLOOKUP(A1265,Table11[Tag Number],Table11[Status],"-",0)="Dead",
        _xlfn.XLOOKUP(A1265,Table8[Tag Number],Table8[Status],"-",0)="Dead"),"Dead",
     OR(_xlfn.XLOOKUP(A1265,Table11[Tag Number],Table11[Status],"-",0)="Alive",
        _xlfn.XLOOKUP(A1265,Table10[Tag Number],Table10[Status],"-",0)="Alive",
        _xlfn.XLOOKUP(A1265,Table9[Tag Number],Table9[Status],"-",0)="Alive",
        _xlfn.XLOOKUP(A1265,Table8[Tag Number],Table8[Status],"-",0)="Alive"),"Alive",
     OR(_xlfn.XLOOKUP(A1265,Table9[Tag Number],Table9[Status],"-",0)="-",
        _xlfn.XLOOKUP(A1265,Table10[Tag Number],Table10[Status],"-",0)="-",
        _xlfn.XLOOKUP(A1265,Table11[Tag Number],Table11[Status],"-",0)="-",
        _xlfn.XLOOKUP(A1265,Table8[Tag Number],Table8[Status],"-",0)="-"),
   "-")</f>
        <v>-</v>
      </c>
      <c r="I1265" s="88" t="str">
        <f>IF((_xlfn.XLOOKUP(B1265,[2]Sheet1!$A$2:$A$198,[2]Sheet1!$B$2:$B$198,"-",0)="Glade"),"Out","No")</f>
        <v>No</v>
      </c>
      <c r="J1265" s="90"/>
      <c r="K1265" s="91"/>
      <c r="L1265" s="91"/>
      <c r="M1265" s="91"/>
      <c r="N1265" s="92"/>
      <c r="O1265" s="89"/>
      <c r="R1265" t="b">
        <f t="shared" si="40"/>
        <v>0</v>
      </c>
    </row>
    <row r="1266" spans="1:18" ht="15" thickBot="1" x14ac:dyDescent="0.35">
      <c r="A1266" s="2" t="s">
        <v>319</v>
      </c>
      <c r="B1266" s="2" t="s">
        <v>1145</v>
      </c>
      <c r="C1266" s="84">
        <f>IF(COUNTIF(Table8[Tag Number], A1266), 1, 0)</f>
        <v>0</v>
      </c>
      <c r="D1266" s="85">
        <f>IF(COUNTIF(Table9[Tag Number], A1266), 1, 0)</f>
        <v>0</v>
      </c>
      <c r="E1266" s="86">
        <f>IF(COUNTIF(Table10[Tag Number], A1266), 1, 0)</f>
        <v>0</v>
      </c>
      <c r="F1266" s="86">
        <f>IF(COUNTIF(Table11[Tag Number], A1266), 1, 0)</f>
        <v>0</v>
      </c>
      <c r="G1266" s="87">
        <f t="shared" si="41"/>
        <v>0</v>
      </c>
      <c r="H1266" s="88" t="str" cm="1">
        <f t="array" ref="H1266">_xlfn.IFS(OR(_xlfn.XLOOKUP(A1266,Table9[Tag Number],Table9[Status],"-",0)="Dead",
        _xlfn.XLOOKUP(A1266,Table10[Tag Number],Table10[Status],"-",0)="Dead",
        _xlfn.XLOOKUP(A1266,Table11[Tag Number],Table11[Status],"-",0)="Dead",
        _xlfn.XLOOKUP(A1266,Table8[Tag Number],Table8[Status],"-",0)="Dead"),"Dead",
     OR(_xlfn.XLOOKUP(A1266,Table11[Tag Number],Table11[Status],"-",0)="Alive",
        _xlfn.XLOOKUP(A1266,Table10[Tag Number],Table10[Status],"-",0)="Alive",
        _xlfn.XLOOKUP(A1266,Table9[Tag Number],Table9[Status],"-",0)="Alive",
        _xlfn.XLOOKUP(A1266,Table8[Tag Number],Table8[Status],"-",0)="Alive"),"Alive",
     OR(_xlfn.XLOOKUP(A1266,Table9[Tag Number],Table9[Status],"-",0)="-",
        _xlfn.XLOOKUP(A1266,Table10[Tag Number],Table10[Status],"-",0)="-",
        _xlfn.XLOOKUP(A1266,Table11[Tag Number],Table11[Status],"-",0)="-",
        _xlfn.XLOOKUP(A1266,Table8[Tag Number],Table8[Status],"-",0)="-"),
   "-")</f>
        <v>-</v>
      </c>
      <c r="I1266" s="88" t="str">
        <f>IF((_xlfn.XLOOKUP(B1266,[2]Sheet1!$A$2:$A$198,[2]Sheet1!$B$2:$B$198,"-",0)="Glade"),"Out","No")</f>
        <v>No</v>
      </c>
      <c r="J1266" s="90"/>
      <c r="K1266" s="91"/>
      <c r="L1266" s="91"/>
      <c r="M1266" s="91"/>
      <c r="N1266" s="92"/>
      <c r="O1266" s="89"/>
      <c r="R1266" t="b">
        <f t="shared" si="40"/>
        <v>0</v>
      </c>
    </row>
    <row r="1267" spans="1:18" ht="15" thickBot="1" x14ac:dyDescent="0.35">
      <c r="A1267" s="3" t="s">
        <v>911</v>
      </c>
      <c r="B1267" s="3" t="s">
        <v>1137</v>
      </c>
      <c r="C1267" s="84">
        <f>IF(COUNTIF(Table8[Tag Number], A1267), 1, 0)</f>
        <v>1</v>
      </c>
      <c r="D1267" s="85">
        <f>IF(COUNTIF(Table9[Tag Number], A1267), 1, 0)</f>
        <v>0</v>
      </c>
      <c r="E1267" s="86">
        <f>IF(COUNTIF(Table10[Tag Number], A1267), 1, 0)</f>
        <v>0</v>
      </c>
      <c r="F1267" s="86">
        <f>IF(COUNTIF(Table11[Tag Number], A1267), 1, 0)</f>
        <v>0</v>
      </c>
      <c r="G1267" s="87">
        <f t="shared" si="41"/>
        <v>1</v>
      </c>
      <c r="H1267" s="88" t="str" cm="1">
        <f t="array" ref="H1267">_xlfn.IFS(OR(_xlfn.XLOOKUP(A1267,Table9[Tag Number],Table9[Status],"-",0)="Dead",
        _xlfn.XLOOKUP(A1267,Table10[Tag Number],Table10[Status],"-",0)="Dead",
        _xlfn.XLOOKUP(A1267,Table11[Tag Number],Table11[Status],"-",0)="Dead",
        _xlfn.XLOOKUP(A1267,Table8[Tag Number],Table8[Status],"-",0)="Dead"),"Dead",
     OR(_xlfn.XLOOKUP(A1267,Table11[Tag Number],Table11[Status],"-",0)="Alive",
        _xlfn.XLOOKUP(A1267,Table10[Tag Number],Table10[Status],"-",0)="Alive",
        _xlfn.XLOOKUP(A1267,Table9[Tag Number],Table9[Status],"-",0)="Alive",
        _xlfn.XLOOKUP(A1267,Table8[Tag Number],Table8[Status],"-",0)="Alive"),"Alive",
     OR(_xlfn.XLOOKUP(A1267,Table9[Tag Number],Table9[Status],"-",0)="-",
        _xlfn.XLOOKUP(A1267,Table10[Tag Number],Table10[Status],"-",0)="-",
        _xlfn.XLOOKUP(A1267,Table11[Tag Number],Table11[Status],"-",0)="-",
        _xlfn.XLOOKUP(A1267,Table8[Tag Number],Table8[Status],"-",0)="-"),
   "-")</f>
        <v>Dead</v>
      </c>
      <c r="I1267" s="88" t="str">
        <f>IF((_xlfn.XLOOKUP(B1267,[2]Sheet1!$A$2:$A$198,[2]Sheet1!$B$2:$B$198,"-",0)="Glade"),"Out","No")</f>
        <v>No</v>
      </c>
      <c r="J1267" s="90"/>
      <c r="K1267" s="91"/>
      <c r="L1267" s="91"/>
      <c r="M1267" s="91"/>
      <c r="N1267" s="92"/>
      <c r="O1267" s="89"/>
      <c r="R1267" t="b">
        <f t="shared" si="40"/>
        <v>0</v>
      </c>
    </row>
    <row r="1268" spans="1:18" ht="15" thickBot="1" x14ac:dyDescent="0.35">
      <c r="A1268" s="2" t="s">
        <v>475</v>
      </c>
      <c r="B1268" s="2" t="s">
        <v>1137</v>
      </c>
      <c r="C1268" s="84">
        <f>IF(COUNTIF(Table8[Tag Number], A1268), 1, 0)</f>
        <v>1</v>
      </c>
      <c r="D1268" s="85">
        <f>IF(COUNTIF(Table9[Tag Number], A1268), 1, 0)</f>
        <v>1</v>
      </c>
      <c r="E1268" s="86">
        <f>IF(COUNTIF(Table10[Tag Number], A1268), 1, 0)</f>
        <v>1</v>
      </c>
      <c r="F1268" s="86">
        <f>IF(COUNTIF(Table11[Tag Number], A1268), 1, 0)</f>
        <v>0</v>
      </c>
      <c r="G1268" s="87">
        <f t="shared" si="41"/>
        <v>3</v>
      </c>
      <c r="H1268" s="88" t="str" cm="1">
        <f t="array" ref="H1268">_xlfn.IFS(OR(_xlfn.XLOOKUP(A1268,Table9[Tag Number],Table9[Status],"-",0)="Dead",
        _xlfn.XLOOKUP(A1268,Table10[Tag Number],Table10[Status],"-",0)="Dead",
        _xlfn.XLOOKUP(A1268,Table11[Tag Number],Table11[Status],"-",0)="Dead",
        _xlfn.XLOOKUP(A1268,Table8[Tag Number],Table8[Status],"-",0)="Dead"),"Dead",
     OR(_xlfn.XLOOKUP(A1268,Table11[Tag Number],Table11[Status],"-",0)="Alive",
        _xlfn.XLOOKUP(A1268,Table10[Tag Number],Table10[Status],"-",0)="Alive",
        _xlfn.XLOOKUP(A1268,Table9[Tag Number],Table9[Status],"-",0)="Alive",
        _xlfn.XLOOKUP(A1268,Table8[Tag Number],Table8[Status],"-",0)="Alive"),"Alive",
     OR(_xlfn.XLOOKUP(A1268,Table9[Tag Number],Table9[Status],"-",0)="-",
        _xlfn.XLOOKUP(A1268,Table10[Tag Number],Table10[Status],"-",0)="-",
        _xlfn.XLOOKUP(A1268,Table11[Tag Number],Table11[Status],"-",0)="-",
        _xlfn.XLOOKUP(A1268,Table8[Tag Number],Table8[Status],"-",0)="-"),
   "-")</f>
        <v>Alive</v>
      </c>
      <c r="I1268" s="88" t="str">
        <f>IF((_xlfn.XLOOKUP(B1268,[2]Sheet1!$A$2:$A$198,[2]Sheet1!$B$2:$B$198,"-",0)="Glade"),"Out","No")</f>
        <v>No</v>
      </c>
      <c r="J1268" s="90"/>
      <c r="K1268" s="91"/>
      <c r="L1268" s="91"/>
      <c r="M1268" s="91"/>
      <c r="N1268" s="92"/>
      <c r="O1268" s="89"/>
      <c r="R1268" t="str">
        <f t="shared" si="40"/>
        <v>C280</v>
      </c>
    </row>
    <row r="1269" spans="1:18" ht="15" thickBot="1" x14ac:dyDescent="0.35">
      <c r="A1269" s="3" t="s">
        <v>904</v>
      </c>
      <c r="B1269" s="3" t="s">
        <v>1137</v>
      </c>
      <c r="C1269" s="84">
        <f>IF(COUNTIF(Table8[Tag Number], A1269), 1, 0)</f>
        <v>0</v>
      </c>
      <c r="D1269" s="85">
        <f>IF(COUNTIF(Table9[Tag Number], A1269), 1, 0)</f>
        <v>0</v>
      </c>
      <c r="E1269" s="86">
        <f>IF(COUNTIF(Table10[Tag Number], A1269), 1, 0)</f>
        <v>0</v>
      </c>
      <c r="F1269" s="86">
        <f>IF(COUNTIF(Table11[Tag Number], A1269), 1, 0)</f>
        <v>1</v>
      </c>
      <c r="G1269" s="87">
        <f t="shared" si="41"/>
        <v>1</v>
      </c>
      <c r="H1269" s="88" t="str" cm="1">
        <f t="array" ref="H1269">_xlfn.IFS(OR(_xlfn.XLOOKUP(A1269,Table9[Tag Number],Table9[Status],"-",0)="Dead",
        _xlfn.XLOOKUP(A1269,Table10[Tag Number],Table10[Status],"-",0)="Dead",
        _xlfn.XLOOKUP(A1269,Table11[Tag Number],Table11[Status],"-",0)="Dead",
        _xlfn.XLOOKUP(A1269,Table8[Tag Number],Table8[Status],"-",0)="Dead"),"Dead",
     OR(_xlfn.XLOOKUP(A1269,Table11[Tag Number],Table11[Status],"-",0)="Alive",
        _xlfn.XLOOKUP(A1269,Table10[Tag Number],Table10[Status],"-",0)="Alive",
        _xlfn.XLOOKUP(A1269,Table9[Tag Number],Table9[Status],"-",0)="Alive",
        _xlfn.XLOOKUP(A1269,Table8[Tag Number],Table8[Status],"-",0)="Alive"),"Alive",
     OR(_xlfn.XLOOKUP(A1269,Table9[Tag Number],Table9[Status],"-",0)="-",
        _xlfn.XLOOKUP(A1269,Table10[Tag Number],Table10[Status],"-",0)="-",
        _xlfn.XLOOKUP(A1269,Table11[Tag Number],Table11[Status],"-",0)="-",
        _xlfn.XLOOKUP(A1269,Table8[Tag Number],Table8[Status],"-",0)="-"),
   "-")</f>
        <v>Alive</v>
      </c>
      <c r="I1269" s="88" t="str">
        <f>IF((_xlfn.XLOOKUP(B1269,[2]Sheet1!$A$2:$A$198,[2]Sheet1!$B$2:$B$198,"-",0)="Glade"),"Out","No")</f>
        <v>No</v>
      </c>
      <c r="J1269" s="90"/>
      <c r="K1269" s="91"/>
      <c r="L1269" s="91"/>
      <c r="M1269" s="91"/>
      <c r="N1269" s="92"/>
      <c r="O1269" s="89"/>
      <c r="R1269" t="b">
        <f t="shared" si="40"/>
        <v>0</v>
      </c>
    </row>
    <row r="1270" spans="1:18" ht="15" thickBot="1" x14ac:dyDescent="0.35">
      <c r="A1270" s="2" t="s">
        <v>989</v>
      </c>
      <c r="B1270" s="2" t="s">
        <v>1137</v>
      </c>
      <c r="C1270" s="84">
        <f>IF(COUNTIF(Table8[Tag Number], A1270), 1, 0)</f>
        <v>0</v>
      </c>
      <c r="D1270" s="85">
        <f>IF(COUNTIF(Table9[Tag Number], A1270), 1, 0)</f>
        <v>1</v>
      </c>
      <c r="E1270" s="86">
        <f>IF(COUNTIF(Table10[Tag Number], A1270), 1, 0)</f>
        <v>0</v>
      </c>
      <c r="F1270" s="86">
        <f>IF(COUNTIF(Table11[Tag Number], A1270), 1, 0)</f>
        <v>0</v>
      </c>
      <c r="G1270" s="87">
        <f t="shared" si="41"/>
        <v>1</v>
      </c>
      <c r="H1270" s="88" t="str" cm="1">
        <f t="array" ref="H1270">_xlfn.IFS(OR(_xlfn.XLOOKUP(A1270,Table9[Tag Number],Table9[Status],"-",0)="Dead",
        _xlfn.XLOOKUP(A1270,Table10[Tag Number],Table10[Status],"-",0)="Dead",
        _xlfn.XLOOKUP(A1270,Table11[Tag Number],Table11[Status],"-",0)="Dead",
        _xlfn.XLOOKUP(A1270,Table8[Tag Number],Table8[Status],"-",0)="Dead"),"Dead",
     OR(_xlfn.XLOOKUP(A1270,Table11[Tag Number],Table11[Status],"-",0)="Alive",
        _xlfn.XLOOKUP(A1270,Table10[Tag Number],Table10[Status],"-",0)="Alive",
        _xlfn.XLOOKUP(A1270,Table9[Tag Number],Table9[Status],"-",0)="Alive",
        _xlfn.XLOOKUP(A1270,Table8[Tag Number],Table8[Status],"-",0)="Alive"),"Alive",
     OR(_xlfn.XLOOKUP(A1270,Table9[Tag Number],Table9[Status],"-",0)="-",
        _xlfn.XLOOKUP(A1270,Table10[Tag Number],Table10[Status],"-",0)="-",
        _xlfn.XLOOKUP(A1270,Table11[Tag Number],Table11[Status],"-",0)="-",
        _xlfn.XLOOKUP(A1270,Table8[Tag Number],Table8[Status],"-",0)="-"),
   "-")</f>
        <v>Alive</v>
      </c>
      <c r="I1270" s="88" t="str">
        <f>IF((_xlfn.XLOOKUP(B1270,[2]Sheet1!$A$2:$A$198,[2]Sheet1!$B$2:$B$198,"-",0)="Glade"),"Out","No")</f>
        <v>No</v>
      </c>
      <c r="J1270" s="90"/>
      <c r="K1270" s="91"/>
      <c r="L1270" s="91"/>
      <c r="M1270" s="91"/>
      <c r="N1270" s="92"/>
      <c r="O1270" s="89"/>
      <c r="R1270" t="b">
        <f t="shared" si="40"/>
        <v>0</v>
      </c>
    </row>
    <row r="1271" spans="1:18" ht="15" thickBot="1" x14ac:dyDescent="0.35">
      <c r="A1271" s="3" t="s">
        <v>939</v>
      </c>
      <c r="B1271" s="3" t="s">
        <v>1137</v>
      </c>
      <c r="C1271" s="84">
        <f>IF(COUNTIF(Table8[Tag Number], A1271), 1, 0)</f>
        <v>0</v>
      </c>
      <c r="D1271" s="85">
        <f>IF(COUNTIF(Table9[Tag Number], A1271), 1, 0)</f>
        <v>1</v>
      </c>
      <c r="E1271" s="86">
        <f>IF(COUNTIF(Table10[Tag Number], A1271), 1, 0)</f>
        <v>0</v>
      </c>
      <c r="F1271" s="86">
        <f>IF(COUNTIF(Table11[Tag Number], A1271), 1, 0)</f>
        <v>0</v>
      </c>
      <c r="G1271" s="87">
        <f t="shared" si="41"/>
        <v>1</v>
      </c>
      <c r="H1271" s="88" t="str" cm="1">
        <f t="array" ref="H1271">_xlfn.IFS(OR(_xlfn.XLOOKUP(A1271,Table9[Tag Number],Table9[Status],"-",0)="Dead",
        _xlfn.XLOOKUP(A1271,Table10[Tag Number],Table10[Status],"-",0)="Dead",
        _xlfn.XLOOKUP(A1271,Table11[Tag Number],Table11[Status],"-",0)="Dead",
        _xlfn.XLOOKUP(A1271,Table8[Tag Number],Table8[Status],"-",0)="Dead"),"Dead",
     OR(_xlfn.XLOOKUP(A1271,Table11[Tag Number],Table11[Status],"-",0)="Alive",
        _xlfn.XLOOKUP(A1271,Table10[Tag Number],Table10[Status],"-",0)="Alive",
        _xlfn.XLOOKUP(A1271,Table9[Tag Number],Table9[Status],"-",0)="Alive",
        _xlfn.XLOOKUP(A1271,Table8[Tag Number],Table8[Status],"-",0)="Alive"),"Alive",
     OR(_xlfn.XLOOKUP(A1271,Table9[Tag Number],Table9[Status],"-",0)="-",
        _xlfn.XLOOKUP(A1271,Table10[Tag Number],Table10[Status],"-",0)="-",
        _xlfn.XLOOKUP(A1271,Table11[Tag Number],Table11[Status],"-",0)="-",
        _xlfn.XLOOKUP(A1271,Table8[Tag Number],Table8[Status],"-",0)="-"),
   "-")</f>
        <v>Alive</v>
      </c>
      <c r="I1271" s="88" t="str">
        <f>IF((_xlfn.XLOOKUP(B1271,[2]Sheet1!$A$2:$A$198,[2]Sheet1!$B$2:$B$198,"-",0)="Glade"),"Out","No")</f>
        <v>No</v>
      </c>
      <c r="J1271" s="90"/>
      <c r="K1271" s="91"/>
      <c r="L1271" s="91"/>
      <c r="M1271" s="91"/>
      <c r="N1271" s="92"/>
      <c r="O1271" s="89"/>
      <c r="R1271" t="b">
        <f t="shared" si="40"/>
        <v>0</v>
      </c>
    </row>
    <row r="1272" spans="1:18" ht="15" thickBot="1" x14ac:dyDescent="0.35">
      <c r="A1272" s="2" t="s">
        <v>79</v>
      </c>
      <c r="B1272" s="2" t="s">
        <v>1145</v>
      </c>
      <c r="C1272" s="84">
        <f>IF(COUNTIF(Table8[Tag Number], A1272), 1, 0)</f>
        <v>0</v>
      </c>
      <c r="D1272" s="85">
        <f>IF(COUNTIF(Table9[Tag Number], A1272), 1, 0)</f>
        <v>0</v>
      </c>
      <c r="E1272" s="86">
        <f>IF(COUNTIF(Table10[Tag Number], A1272), 1, 0)</f>
        <v>0</v>
      </c>
      <c r="F1272" s="86">
        <f>IF(COUNTIF(Table11[Tag Number], A1272), 1, 0)</f>
        <v>0</v>
      </c>
      <c r="G1272" s="87">
        <f t="shared" si="41"/>
        <v>0</v>
      </c>
      <c r="H1272" s="88" t="str" cm="1">
        <f t="array" ref="H1272">_xlfn.IFS(OR(_xlfn.XLOOKUP(A1272,Table9[Tag Number],Table9[Status],"-",0)="Dead",
        _xlfn.XLOOKUP(A1272,Table10[Tag Number],Table10[Status],"-",0)="Dead",
        _xlfn.XLOOKUP(A1272,Table11[Tag Number],Table11[Status],"-",0)="Dead",
        _xlfn.XLOOKUP(A1272,Table8[Tag Number],Table8[Status],"-",0)="Dead"),"Dead",
     OR(_xlfn.XLOOKUP(A1272,Table11[Tag Number],Table11[Status],"-",0)="Alive",
        _xlfn.XLOOKUP(A1272,Table10[Tag Number],Table10[Status],"-",0)="Alive",
        _xlfn.XLOOKUP(A1272,Table9[Tag Number],Table9[Status],"-",0)="Alive",
        _xlfn.XLOOKUP(A1272,Table8[Tag Number],Table8[Status],"-",0)="Alive"),"Alive",
     OR(_xlfn.XLOOKUP(A1272,Table9[Tag Number],Table9[Status],"-",0)="-",
        _xlfn.XLOOKUP(A1272,Table10[Tag Number],Table10[Status],"-",0)="-",
        _xlfn.XLOOKUP(A1272,Table11[Tag Number],Table11[Status],"-",0)="-",
        _xlfn.XLOOKUP(A1272,Table8[Tag Number],Table8[Status],"-",0)="-"),
   "-")</f>
        <v>-</v>
      </c>
      <c r="I1272" s="88" t="str">
        <f>IF((_xlfn.XLOOKUP(B1272,[2]Sheet1!$A$2:$A$198,[2]Sheet1!$B$2:$B$198,"-",0)="Glade"),"Out","No")</f>
        <v>No</v>
      </c>
      <c r="J1272" s="90"/>
      <c r="K1272" s="91"/>
      <c r="L1272" s="91"/>
      <c r="M1272" s="91"/>
      <c r="N1272" s="92"/>
      <c r="O1272" s="89"/>
      <c r="R1272" t="b">
        <f t="shared" si="40"/>
        <v>0</v>
      </c>
    </row>
    <row r="1273" spans="1:18" ht="15" thickBot="1" x14ac:dyDescent="0.35">
      <c r="A1273" s="3" t="s">
        <v>2037</v>
      </c>
      <c r="B1273" s="3" t="s">
        <v>1137</v>
      </c>
      <c r="C1273" s="84">
        <f>IF(COUNTIF(Table8[Tag Number], A1273), 1, 0)</f>
        <v>0</v>
      </c>
      <c r="D1273" s="85">
        <f>IF(COUNTIF(Table9[Tag Number], A1273), 1, 0)</f>
        <v>0</v>
      </c>
      <c r="E1273" s="86">
        <f>IF(COUNTIF(Table10[Tag Number], A1273), 1, 0)</f>
        <v>0</v>
      </c>
      <c r="F1273" s="86">
        <f>IF(COUNTIF(Table11[Tag Number], A1273), 1, 0)</f>
        <v>0</v>
      </c>
      <c r="G1273" s="87">
        <f t="shared" si="41"/>
        <v>0</v>
      </c>
      <c r="H1273" s="88" t="str" cm="1">
        <f t="array" ref="H1273">_xlfn.IFS(OR(_xlfn.XLOOKUP(A1273,Table9[Tag Number],Table9[Status],"-",0)="Dead",
        _xlfn.XLOOKUP(A1273,Table10[Tag Number],Table10[Status],"-",0)="Dead",
        _xlfn.XLOOKUP(A1273,Table11[Tag Number],Table11[Status],"-",0)="Dead",
        _xlfn.XLOOKUP(A1273,Table8[Tag Number],Table8[Status],"-",0)="Dead"),"Dead",
     OR(_xlfn.XLOOKUP(A1273,Table11[Tag Number],Table11[Status],"-",0)="Alive",
        _xlfn.XLOOKUP(A1273,Table10[Tag Number],Table10[Status],"-",0)="Alive",
        _xlfn.XLOOKUP(A1273,Table9[Tag Number],Table9[Status],"-",0)="Alive",
        _xlfn.XLOOKUP(A1273,Table8[Tag Number],Table8[Status],"-",0)="Alive"),"Alive",
     OR(_xlfn.XLOOKUP(A1273,Table9[Tag Number],Table9[Status],"-",0)="-",
        _xlfn.XLOOKUP(A1273,Table10[Tag Number],Table10[Status],"-",0)="-",
        _xlfn.XLOOKUP(A1273,Table11[Tag Number],Table11[Status],"-",0)="-",
        _xlfn.XLOOKUP(A1273,Table8[Tag Number],Table8[Status],"-",0)="-"),
   "-")</f>
        <v>-</v>
      </c>
      <c r="I1273" s="88" t="str">
        <f>IF((_xlfn.XLOOKUP(B1273,[2]Sheet1!$A$2:$A$198,[2]Sheet1!$B$2:$B$198,"-",0)="Glade"),"Out","No")</f>
        <v>No</v>
      </c>
      <c r="J1273" s="90"/>
      <c r="K1273" s="91"/>
      <c r="L1273" s="91"/>
      <c r="M1273" s="91"/>
      <c r="N1273" s="92"/>
      <c r="O1273" s="89"/>
      <c r="R1273" t="b">
        <f t="shared" si="40"/>
        <v>0</v>
      </c>
    </row>
    <row r="1274" spans="1:18" ht="15" thickBot="1" x14ac:dyDescent="0.35">
      <c r="A1274" s="2" t="s">
        <v>380</v>
      </c>
      <c r="B1274" s="2" t="s">
        <v>1137</v>
      </c>
      <c r="C1274" s="84">
        <f>IF(COUNTIF(Table8[Tag Number], A1274), 1, 0)</f>
        <v>1</v>
      </c>
      <c r="D1274" s="85">
        <f>IF(COUNTIF(Table9[Tag Number], A1274), 1, 0)</f>
        <v>0</v>
      </c>
      <c r="E1274" s="86">
        <f>IF(COUNTIF(Table10[Tag Number], A1274), 1, 0)</f>
        <v>1</v>
      </c>
      <c r="F1274" s="86">
        <f>IF(COUNTIF(Table11[Tag Number], A1274), 1, 0)</f>
        <v>1</v>
      </c>
      <c r="G1274" s="87">
        <f t="shared" si="41"/>
        <v>3</v>
      </c>
      <c r="H1274" s="88" t="str" cm="1">
        <f t="array" ref="H1274">_xlfn.IFS(OR(_xlfn.XLOOKUP(A1274,Table9[Tag Number],Table9[Status],"-",0)="Dead",
        _xlfn.XLOOKUP(A1274,Table10[Tag Number],Table10[Status],"-",0)="Dead",
        _xlfn.XLOOKUP(A1274,Table11[Tag Number],Table11[Status],"-",0)="Dead",
        _xlfn.XLOOKUP(A1274,Table8[Tag Number],Table8[Status],"-",0)="Dead"),"Dead",
     OR(_xlfn.XLOOKUP(A1274,Table11[Tag Number],Table11[Status],"-",0)="Alive",
        _xlfn.XLOOKUP(A1274,Table10[Tag Number],Table10[Status],"-",0)="Alive",
        _xlfn.XLOOKUP(A1274,Table9[Tag Number],Table9[Status],"-",0)="Alive",
        _xlfn.XLOOKUP(A1274,Table8[Tag Number],Table8[Status],"-",0)="Alive"),"Alive",
     OR(_xlfn.XLOOKUP(A1274,Table9[Tag Number],Table9[Status],"-",0)="-",
        _xlfn.XLOOKUP(A1274,Table10[Tag Number],Table10[Status],"-",0)="-",
        _xlfn.XLOOKUP(A1274,Table11[Tag Number],Table11[Status],"-",0)="-",
        _xlfn.XLOOKUP(A1274,Table8[Tag Number],Table8[Status],"-",0)="-"),
   "-")</f>
        <v>Alive</v>
      </c>
      <c r="I1274" s="88" t="str">
        <f>IF((_xlfn.XLOOKUP(B1274,[2]Sheet1!$A$2:$A$198,[2]Sheet1!$B$2:$B$198,"-",0)="Glade"),"Out","No")</f>
        <v>No</v>
      </c>
      <c r="J1274" s="90"/>
      <c r="K1274" s="91"/>
      <c r="L1274" s="91"/>
      <c r="M1274" s="91"/>
      <c r="N1274" s="92"/>
      <c r="O1274" s="89"/>
      <c r="R1274" t="str">
        <f t="shared" si="40"/>
        <v>C286</v>
      </c>
    </row>
    <row r="1275" spans="1:18" ht="15" thickBot="1" x14ac:dyDescent="0.35">
      <c r="A1275" s="3" t="s">
        <v>404</v>
      </c>
      <c r="B1275" s="3" t="s">
        <v>1137</v>
      </c>
      <c r="C1275" s="84">
        <f>IF(COUNTIF(Table8[Tag Number], A1275), 1, 0)</f>
        <v>0</v>
      </c>
      <c r="D1275" s="85">
        <f>IF(COUNTIF(Table9[Tag Number], A1275), 1, 0)</f>
        <v>1</v>
      </c>
      <c r="E1275" s="86">
        <f>IF(COUNTIF(Table10[Tag Number], A1275), 1, 0)</f>
        <v>0</v>
      </c>
      <c r="F1275" s="86">
        <f>IF(COUNTIF(Table11[Tag Number], A1275), 1, 0)</f>
        <v>0</v>
      </c>
      <c r="G1275" s="87">
        <f t="shared" si="41"/>
        <v>1</v>
      </c>
      <c r="H1275" s="88" t="str" cm="1">
        <f t="array" ref="H1275">_xlfn.IFS(OR(_xlfn.XLOOKUP(A1275,Table9[Tag Number],Table9[Status],"-",0)="Dead",
        _xlfn.XLOOKUP(A1275,Table10[Tag Number],Table10[Status],"-",0)="Dead",
        _xlfn.XLOOKUP(A1275,Table11[Tag Number],Table11[Status],"-",0)="Dead",
        _xlfn.XLOOKUP(A1275,Table8[Tag Number],Table8[Status],"-",0)="Dead"),"Dead",
     OR(_xlfn.XLOOKUP(A1275,Table11[Tag Number],Table11[Status],"-",0)="Alive",
        _xlfn.XLOOKUP(A1275,Table10[Tag Number],Table10[Status],"-",0)="Alive",
        _xlfn.XLOOKUP(A1275,Table9[Tag Number],Table9[Status],"-",0)="Alive",
        _xlfn.XLOOKUP(A1275,Table8[Tag Number],Table8[Status],"-",0)="Alive"),"Alive",
     OR(_xlfn.XLOOKUP(A1275,Table9[Tag Number],Table9[Status],"-",0)="-",
        _xlfn.XLOOKUP(A1275,Table10[Tag Number],Table10[Status],"-",0)="-",
        _xlfn.XLOOKUP(A1275,Table11[Tag Number],Table11[Status],"-",0)="-",
        _xlfn.XLOOKUP(A1275,Table8[Tag Number],Table8[Status],"-",0)="-"),
   "-")</f>
        <v>Alive</v>
      </c>
      <c r="I1275" s="88" t="str">
        <f>IF((_xlfn.XLOOKUP(B1275,[2]Sheet1!$A$2:$A$198,[2]Sheet1!$B$2:$B$198,"-",0)="Glade"),"Out","No")</f>
        <v>No</v>
      </c>
      <c r="J1275" s="90"/>
      <c r="K1275" s="91"/>
      <c r="L1275" s="91"/>
      <c r="M1275" s="91"/>
      <c r="N1275" s="92"/>
      <c r="O1275" s="89"/>
      <c r="R1275" t="b">
        <f t="shared" si="40"/>
        <v>0</v>
      </c>
    </row>
    <row r="1276" spans="1:18" ht="15" thickBot="1" x14ac:dyDescent="0.35">
      <c r="A1276" s="2" t="s">
        <v>461</v>
      </c>
      <c r="B1276" s="2" t="s">
        <v>1137</v>
      </c>
      <c r="C1276" s="84">
        <f>IF(COUNTIF(Table8[Tag Number], A1276), 1, 0)</f>
        <v>0</v>
      </c>
      <c r="D1276" s="85">
        <f>IF(COUNTIF(Table9[Tag Number], A1276), 1, 0)</f>
        <v>0</v>
      </c>
      <c r="E1276" s="86">
        <f>IF(COUNTIF(Table10[Tag Number], A1276), 1, 0)</f>
        <v>1</v>
      </c>
      <c r="F1276" s="86">
        <f>IF(COUNTIF(Table11[Tag Number], A1276), 1, 0)</f>
        <v>0</v>
      </c>
      <c r="G1276" s="87">
        <f t="shared" si="41"/>
        <v>1</v>
      </c>
      <c r="H1276" s="88" t="str" cm="1">
        <f t="array" ref="H1276">_xlfn.IFS(OR(_xlfn.XLOOKUP(A1276,Table9[Tag Number],Table9[Status],"-",0)="Dead",
        _xlfn.XLOOKUP(A1276,Table10[Tag Number],Table10[Status],"-",0)="Dead",
        _xlfn.XLOOKUP(A1276,Table11[Tag Number],Table11[Status],"-",0)="Dead",
        _xlfn.XLOOKUP(A1276,Table8[Tag Number],Table8[Status],"-",0)="Dead"),"Dead",
     OR(_xlfn.XLOOKUP(A1276,Table11[Tag Number],Table11[Status],"-",0)="Alive",
        _xlfn.XLOOKUP(A1276,Table10[Tag Number],Table10[Status],"-",0)="Alive",
        _xlfn.XLOOKUP(A1276,Table9[Tag Number],Table9[Status],"-",0)="Alive",
        _xlfn.XLOOKUP(A1276,Table8[Tag Number],Table8[Status],"-",0)="Alive"),"Alive",
     OR(_xlfn.XLOOKUP(A1276,Table9[Tag Number],Table9[Status],"-",0)="-",
        _xlfn.XLOOKUP(A1276,Table10[Tag Number],Table10[Status],"-",0)="-",
        _xlfn.XLOOKUP(A1276,Table11[Tag Number],Table11[Status],"-",0)="-",
        _xlfn.XLOOKUP(A1276,Table8[Tag Number],Table8[Status],"-",0)="-"),
   "-")</f>
        <v>Dead</v>
      </c>
      <c r="I1276" s="88" t="str">
        <f>IF((_xlfn.XLOOKUP(B1276,[2]Sheet1!$A$2:$A$198,[2]Sheet1!$B$2:$B$198,"-",0)="Glade"),"Out","No")</f>
        <v>No</v>
      </c>
      <c r="J1276" s="90"/>
      <c r="K1276" s="91"/>
      <c r="L1276" s="91"/>
      <c r="M1276" s="91"/>
      <c r="N1276" s="92"/>
      <c r="O1276" s="89"/>
      <c r="R1276" t="b">
        <f t="shared" si="40"/>
        <v>0</v>
      </c>
    </row>
    <row r="1277" spans="1:18" ht="15" thickBot="1" x14ac:dyDescent="0.35">
      <c r="A1277" s="3" t="s">
        <v>315</v>
      </c>
      <c r="B1277" s="3" t="s">
        <v>1145</v>
      </c>
      <c r="C1277" s="84">
        <f>IF(COUNTIF(Table8[Tag Number], A1277), 1, 0)</f>
        <v>0</v>
      </c>
      <c r="D1277" s="85">
        <f>IF(COUNTIF(Table9[Tag Number], A1277), 1, 0)</f>
        <v>0</v>
      </c>
      <c r="E1277" s="86">
        <f>IF(COUNTIF(Table10[Tag Number], A1277), 1, 0)</f>
        <v>0</v>
      </c>
      <c r="F1277" s="86">
        <f>IF(COUNTIF(Table11[Tag Number], A1277), 1, 0)</f>
        <v>0</v>
      </c>
      <c r="G1277" s="87">
        <f t="shared" si="41"/>
        <v>0</v>
      </c>
      <c r="H1277" s="88" t="str" cm="1">
        <f t="array" ref="H1277">_xlfn.IFS(OR(_xlfn.XLOOKUP(A1277,Table9[Tag Number],Table9[Status],"-",0)="Dead",
        _xlfn.XLOOKUP(A1277,Table10[Tag Number],Table10[Status],"-",0)="Dead",
        _xlfn.XLOOKUP(A1277,Table11[Tag Number],Table11[Status],"-",0)="Dead",
        _xlfn.XLOOKUP(A1277,Table8[Tag Number],Table8[Status],"-",0)="Dead"),"Dead",
     OR(_xlfn.XLOOKUP(A1277,Table11[Tag Number],Table11[Status],"-",0)="Alive",
        _xlfn.XLOOKUP(A1277,Table10[Tag Number],Table10[Status],"-",0)="Alive",
        _xlfn.XLOOKUP(A1277,Table9[Tag Number],Table9[Status],"-",0)="Alive",
        _xlfn.XLOOKUP(A1277,Table8[Tag Number],Table8[Status],"-",0)="Alive"),"Alive",
     OR(_xlfn.XLOOKUP(A1277,Table9[Tag Number],Table9[Status],"-",0)="-",
        _xlfn.XLOOKUP(A1277,Table10[Tag Number],Table10[Status],"-",0)="-",
        _xlfn.XLOOKUP(A1277,Table11[Tag Number],Table11[Status],"-",0)="-",
        _xlfn.XLOOKUP(A1277,Table8[Tag Number],Table8[Status],"-",0)="-"),
   "-")</f>
        <v>-</v>
      </c>
      <c r="I1277" s="88" t="str">
        <f>IF((_xlfn.XLOOKUP(B1277,[2]Sheet1!$A$2:$A$198,[2]Sheet1!$B$2:$B$198,"-",0)="Glade"),"Out","No")</f>
        <v>No</v>
      </c>
      <c r="J1277" s="90"/>
      <c r="K1277" s="91"/>
      <c r="L1277" s="91"/>
      <c r="M1277" s="91"/>
      <c r="N1277" s="92"/>
      <c r="O1277" s="89"/>
      <c r="R1277" t="b">
        <f t="shared" si="40"/>
        <v>0</v>
      </c>
    </row>
    <row r="1278" spans="1:18" ht="15" thickBot="1" x14ac:dyDescent="0.35">
      <c r="A1278" s="2" t="s">
        <v>997</v>
      </c>
      <c r="B1278" s="2" t="s">
        <v>1137</v>
      </c>
      <c r="C1278" s="84">
        <f>IF(COUNTIF(Table8[Tag Number], A1278), 1, 0)</f>
        <v>0</v>
      </c>
      <c r="D1278" s="85">
        <f>IF(COUNTIF(Table9[Tag Number], A1278), 1, 0)</f>
        <v>1</v>
      </c>
      <c r="E1278" s="86">
        <f>IF(COUNTIF(Table10[Tag Number], A1278), 1, 0)</f>
        <v>0</v>
      </c>
      <c r="F1278" s="86">
        <f>IF(COUNTIF(Table11[Tag Number], A1278), 1, 0)</f>
        <v>0</v>
      </c>
      <c r="G1278" s="87">
        <f t="shared" si="41"/>
        <v>1</v>
      </c>
      <c r="H1278" s="88" t="str" cm="1">
        <f t="array" ref="H1278">_xlfn.IFS(OR(_xlfn.XLOOKUP(A1278,Table9[Tag Number],Table9[Status],"-",0)="Dead",
        _xlfn.XLOOKUP(A1278,Table10[Tag Number],Table10[Status],"-",0)="Dead",
        _xlfn.XLOOKUP(A1278,Table11[Tag Number],Table11[Status],"-",0)="Dead",
        _xlfn.XLOOKUP(A1278,Table8[Tag Number],Table8[Status],"-",0)="Dead"),"Dead",
     OR(_xlfn.XLOOKUP(A1278,Table11[Tag Number],Table11[Status],"-",0)="Alive",
        _xlfn.XLOOKUP(A1278,Table10[Tag Number],Table10[Status],"-",0)="Alive",
        _xlfn.XLOOKUP(A1278,Table9[Tag Number],Table9[Status],"-",0)="Alive",
        _xlfn.XLOOKUP(A1278,Table8[Tag Number],Table8[Status],"-",0)="Alive"),"Alive",
     OR(_xlfn.XLOOKUP(A1278,Table9[Tag Number],Table9[Status],"-",0)="-",
        _xlfn.XLOOKUP(A1278,Table10[Tag Number],Table10[Status],"-",0)="-",
        _xlfn.XLOOKUP(A1278,Table11[Tag Number],Table11[Status],"-",0)="-",
        _xlfn.XLOOKUP(A1278,Table8[Tag Number],Table8[Status],"-",0)="-"),
   "-")</f>
        <v>Alive</v>
      </c>
      <c r="I1278" s="88" t="str">
        <f>IF((_xlfn.XLOOKUP(B1278,[2]Sheet1!$A$2:$A$198,[2]Sheet1!$B$2:$B$198,"-",0)="Glade"),"Out","No")</f>
        <v>No</v>
      </c>
      <c r="J1278" s="90"/>
      <c r="K1278" s="91"/>
      <c r="L1278" s="91"/>
      <c r="M1278" s="91"/>
      <c r="N1278" s="92"/>
      <c r="O1278" s="89"/>
      <c r="R1278" t="b">
        <f t="shared" si="40"/>
        <v>0</v>
      </c>
    </row>
    <row r="1279" spans="1:18" ht="15" thickBot="1" x14ac:dyDescent="0.35">
      <c r="A1279" s="3" t="s">
        <v>2038</v>
      </c>
      <c r="B1279" s="3" t="s">
        <v>1137</v>
      </c>
      <c r="C1279" s="84">
        <f>IF(COUNTIF(Table8[Tag Number], A1279), 1, 0)</f>
        <v>0</v>
      </c>
      <c r="D1279" s="85">
        <f>IF(COUNTIF(Table9[Tag Number], A1279), 1, 0)</f>
        <v>0</v>
      </c>
      <c r="E1279" s="86">
        <f>IF(COUNTIF(Table10[Tag Number], A1279), 1, 0)</f>
        <v>0</v>
      </c>
      <c r="F1279" s="86">
        <f>IF(COUNTIF(Table11[Tag Number], A1279), 1, 0)</f>
        <v>0</v>
      </c>
      <c r="G1279" s="87">
        <f t="shared" si="41"/>
        <v>0</v>
      </c>
      <c r="H1279" s="88" t="str" cm="1">
        <f t="array" ref="H1279">_xlfn.IFS(OR(_xlfn.XLOOKUP(A1279,Table9[Tag Number],Table9[Status],"-",0)="Dead",
        _xlfn.XLOOKUP(A1279,Table10[Tag Number],Table10[Status],"-",0)="Dead",
        _xlfn.XLOOKUP(A1279,Table11[Tag Number],Table11[Status],"-",0)="Dead",
        _xlfn.XLOOKUP(A1279,Table8[Tag Number],Table8[Status],"-",0)="Dead"),"Dead",
     OR(_xlfn.XLOOKUP(A1279,Table11[Tag Number],Table11[Status],"-",0)="Alive",
        _xlfn.XLOOKUP(A1279,Table10[Tag Number],Table10[Status],"-",0)="Alive",
        _xlfn.XLOOKUP(A1279,Table9[Tag Number],Table9[Status],"-",0)="Alive",
        _xlfn.XLOOKUP(A1279,Table8[Tag Number],Table8[Status],"-",0)="Alive"),"Alive",
     OR(_xlfn.XLOOKUP(A1279,Table9[Tag Number],Table9[Status],"-",0)="-",
        _xlfn.XLOOKUP(A1279,Table10[Tag Number],Table10[Status],"-",0)="-",
        _xlfn.XLOOKUP(A1279,Table11[Tag Number],Table11[Status],"-",0)="-",
        _xlfn.XLOOKUP(A1279,Table8[Tag Number],Table8[Status],"-",0)="-"),
   "-")</f>
        <v>-</v>
      </c>
      <c r="I1279" s="88" t="str">
        <f>IF((_xlfn.XLOOKUP(B1279,[2]Sheet1!$A$2:$A$198,[2]Sheet1!$B$2:$B$198,"-",0)="Glade"),"Out","No")</f>
        <v>No</v>
      </c>
      <c r="J1279" s="90"/>
      <c r="K1279" s="91"/>
      <c r="L1279" s="91"/>
      <c r="M1279" s="91"/>
      <c r="N1279" s="92"/>
      <c r="O1279" s="89"/>
      <c r="R1279" t="b">
        <f t="shared" si="40"/>
        <v>0</v>
      </c>
    </row>
    <row r="1280" spans="1:18" ht="15" thickBot="1" x14ac:dyDescent="0.35">
      <c r="A1280" s="2" t="s">
        <v>759</v>
      </c>
      <c r="B1280" s="2" t="s">
        <v>1137</v>
      </c>
      <c r="C1280" s="84">
        <f>IF(COUNTIF(Table8[Tag Number], A1280), 1, 0)</f>
        <v>0</v>
      </c>
      <c r="D1280" s="85">
        <f>IF(COUNTIF(Table9[Tag Number], A1280), 1, 0)</f>
        <v>1</v>
      </c>
      <c r="E1280" s="86">
        <f>IF(COUNTIF(Table10[Tag Number], A1280), 1, 0)</f>
        <v>0</v>
      </c>
      <c r="F1280" s="86">
        <f>IF(COUNTIF(Table11[Tag Number], A1280), 1, 0)</f>
        <v>0</v>
      </c>
      <c r="G1280" s="87">
        <f t="shared" si="41"/>
        <v>1</v>
      </c>
      <c r="H1280" s="88" t="str" cm="1">
        <f t="array" ref="H1280">_xlfn.IFS(OR(_xlfn.XLOOKUP(A1280,Table9[Tag Number],Table9[Status],"-",0)="Dead",
        _xlfn.XLOOKUP(A1280,Table10[Tag Number],Table10[Status],"-",0)="Dead",
        _xlfn.XLOOKUP(A1280,Table11[Tag Number],Table11[Status],"-",0)="Dead",
        _xlfn.XLOOKUP(A1280,Table8[Tag Number],Table8[Status],"-",0)="Dead"),"Dead",
     OR(_xlfn.XLOOKUP(A1280,Table11[Tag Number],Table11[Status],"-",0)="Alive",
        _xlfn.XLOOKUP(A1280,Table10[Tag Number],Table10[Status],"-",0)="Alive",
        _xlfn.XLOOKUP(A1280,Table9[Tag Number],Table9[Status],"-",0)="Alive",
        _xlfn.XLOOKUP(A1280,Table8[Tag Number],Table8[Status],"-",0)="Alive"),"Alive",
     OR(_xlfn.XLOOKUP(A1280,Table9[Tag Number],Table9[Status],"-",0)="-",
        _xlfn.XLOOKUP(A1280,Table10[Tag Number],Table10[Status],"-",0)="-",
        _xlfn.XLOOKUP(A1280,Table11[Tag Number],Table11[Status],"-",0)="-",
        _xlfn.XLOOKUP(A1280,Table8[Tag Number],Table8[Status],"-",0)="-"),
   "-")</f>
        <v>Dead</v>
      </c>
      <c r="I1280" s="88" t="str">
        <f>IF((_xlfn.XLOOKUP(B1280,[2]Sheet1!$A$2:$A$198,[2]Sheet1!$B$2:$B$198,"-",0)="Glade"),"Out","No")</f>
        <v>No</v>
      </c>
      <c r="J1280" s="90"/>
      <c r="K1280" s="91"/>
      <c r="L1280" s="91"/>
      <c r="M1280" s="91"/>
      <c r="N1280" s="92"/>
      <c r="O1280" s="89"/>
      <c r="R1280" t="b">
        <f t="shared" si="40"/>
        <v>0</v>
      </c>
    </row>
    <row r="1281" spans="1:18" ht="15" thickBot="1" x14ac:dyDescent="0.35">
      <c r="A1281" s="3" t="s">
        <v>509</v>
      </c>
      <c r="B1281" s="3" t="s">
        <v>1137</v>
      </c>
      <c r="C1281" s="84">
        <f>IF(COUNTIF(Table8[Tag Number], A1281), 1, 0)</f>
        <v>1</v>
      </c>
      <c r="D1281" s="85">
        <f>IF(COUNTIF(Table9[Tag Number], A1281), 1, 0)</f>
        <v>1</v>
      </c>
      <c r="E1281" s="86">
        <f>IF(COUNTIF(Table10[Tag Number], A1281), 1, 0)</f>
        <v>1</v>
      </c>
      <c r="F1281" s="86">
        <f>IF(COUNTIF(Table11[Tag Number], A1281), 1, 0)</f>
        <v>1</v>
      </c>
      <c r="G1281" s="87">
        <f t="shared" si="41"/>
        <v>4</v>
      </c>
      <c r="H1281" s="88" t="str" cm="1">
        <f t="array" ref="H1281">_xlfn.IFS(OR(_xlfn.XLOOKUP(A1281,Table9[Tag Number],Table9[Status],"-",0)="Dead",
        _xlfn.XLOOKUP(A1281,Table10[Tag Number],Table10[Status],"-",0)="Dead",
        _xlfn.XLOOKUP(A1281,Table11[Tag Number],Table11[Status],"-",0)="Dead",
        _xlfn.XLOOKUP(A1281,Table8[Tag Number],Table8[Status],"-",0)="Dead"),"Dead",
     OR(_xlfn.XLOOKUP(A1281,Table11[Tag Number],Table11[Status],"-",0)="Alive",
        _xlfn.XLOOKUP(A1281,Table10[Tag Number],Table10[Status],"-",0)="Alive",
        _xlfn.XLOOKUP(A1281,Table9[Tag Number],Table9[Status],"-",0)="Alive",
        _xlfn.XLOOKUP(A1281,Table8[Tag Number],Table8[Status],"-",0)="Alive"),"Alive",
     OR(_xlfn.XLOOKUP(A1281,Table9[Tag Number],Table9[Status],"-",0)="-",
        _xlfn.XLOOKUP(A1281,Table10[Tag Number],Table10[Status],"-",0)="-",
        _xlfn.XLOOKUP(A1281,Table11[Tag Number],Table11[Status],"-",0)="-",
        _xlfn.XLOOKUP(A1281,Table8[Tag Number],Table8[Status],"-",0)="-"),
   "-")</f>
        <v>Alive</v>
      </c>
      <c r="I1281" s="88" t="str">
        <f>IF((_xlfn.XLOOKUP(B1281,[2]Sheet1!$A$2:$A$198,[2]Sheet1!$B$2:$B$198,"-",0)="Glade"),"Out","No")</f>
        <v>No</v>
      </c>
      <c r="J1281" s="90"/>
      <c r="K1281" s="91"/>
      <c r="L1281" s="91"/>
      <c r="M1281" s="91"/>
      <c r="N1281" s="92"/>
      <c r="O1281" s="89"/>
      <c r="R1281" t="str">
        <f t="shared" si="40"/>
        <v>C293</v>
      </c>
    </row>
    <row r="1282" spans="1:18" ht="15" thickBot="1" x14ac:dyDescent="0.35">
      <c r="A1282" s="2" t="s">
        <v>384</v>
      </c>
      <c r="B1282" s="2" t="s">
        <v>1137</v>
      </c>
      <c r="C1282" s="84">
        <f>IF(COUNTIF(Table8[Tag Number], A1282), 1, 0)</f>
        <v>1</v>
      </c>
      <c r="D1282" s="85">
        <f>IF(COUNTIF(Table9[Tag Number], A1282), 1, 0)</f>
        <v>0</v>
      </c>
      <c r="E1282" s="86">
        <f>IF(COUNTIF(Table10[Tag Number], A1282), 1, 0)</f>
        <v>0</v>
      </c>
      <c r="F1282" s="86">
        <f>IF(COUNTIF(Table11[Tag Number], A1282), 1, 0)</f>
        <v>1</v>
      </c>
      <c r="G1282" s="87">
        <f t="shared" si="41"/>
        <v>2</v>
      </c>
      <c r="H1282" s="88" t="str" cm="1">
        <f t="array" ref="H1282">_xlfn.IFS(OR(_xlfn.XLOOKUP(A1282,Table9[Tag Number],Table9[Status],"-",0)="Dead",
        _xlfn.XLOOKUP(A1282,Table10[Tag Number],Table10[Status],"-",0)="Dead",
        _xlfn.XLOOKUP(A1282,Table11[Tag Number],Table11[Status],"-",0)="Dead",
        _xlfn.XLOOKUP(A1282,Table8[Tag Number],Table8[Status],"-",0)="Dead"),"Dead",
     OR(_xlfn.XLOOKUP(A1282,Table11[Tag Number],Table11[Status],"-",0)="Alive",
        _xlfn.XLOOKUP(A1282,Table10[Tag Number],Table10[Status],"-",0)="Alive",
        _xlfn.XLOOKUP(A1282,Table9[Tag Number],Table9[Status],"-",0)="Alive",
        _xlfn.XLOOKUP(A1282,Table8[Tag Number],Table8[Status],"-",0)="Alive"),"Alive",
     OR(_xlfn.XLOOKUP(A1282,Table9[Tag Number],Table9[Status],"-",0)="-",
        _xlfn.XLOOKUP(A1282,Table10[Tag Number],Table10[Status],"-",0)="-",
        _xlfn.XLOOKUP(A1282,Table11[Tag Number],Table11[Status],"-",0)="-",
        _xlfn.XLOOKUP(A1282,Table8[Tag Number],Table8[Status],"-",0)="-"),
   "-")</f>
        <v>Alive</v>
      </c>
      <c r="I1282" s="88" t="str">
        <f>IF((_xlfn.XLOOKUP(B1282,[2]Sheet1!$A$2:$A$198,[2]Sheet1!$B$2:$B$198,"-",0)="Glade"),"Out","No")</f>
        <v>No</v>
      </c>
      <c r="J1282" s="90"/>
      <c r="K1282" s="91"/>
      <c r="L1282" s="91"/>
      <c r="M1282" s="91"/>
      <c r="N1282" s="92"/>
      <c r="O1282" s="89"/>
      <c r="R1282" t="str">
        <f t="shared" si="40"/>
        <v>C294</v>
      </c>
    </row>
    <row r="1283" spans="1:18" ht="15" thickBot="1" x14ac:dyDescent="0.35">
      <c r="A1283" s="3" t="s">
        <v>2039</v>
      </c>
      <c r="B1283" s="3" t="s">
        <v>1137</v>
      </c>
      <c r="C1283" s="84">
        <f>IF(COUNTIF(Table8[Tag Number], A1283), 1, 0)</f>
        <v>0</v>
      </c>
      <c r="D1283" s="85">
        <f>IF(COUNTIF(Table9[Tag Number], A1283), 1, 0)</f>
        <v>0</v>
      </c>
      <c r="E1283" s="86">
        <f>IF(COUNTIF(Table10[Tag Number], A1283), 1, 0)</f>
        <v>0</v>
      </c>
      <c r="F1283" s="86">
        <f>IF(COUNTIF(Table11[Tag Number], A1283), 1, 0)</f>
        <v>0</v>
      </c>
      <c r="G1283" s="87">
        <f t="shared" si="41"/>
        <v>0</v>
      </c>
      <c r="H1283" s="88" t="str" cm="1">
        <f t="array" ref="H1283">_xlfn.IFS(OR(_xlfn.XLOOKUP(A1283,Table9[Tag Number],Table9[Status],"-",0)="Dead",
        _xlfn.XLOOKUP(A1283,Table10[Tag Number],Table10[Status],"-",0)="Dead",
        _xlfn.XLOOKUP(A1283,Table11[Tag Number],Table11[Status],"-",0)="Dead",
        _xlfn.XLOOKUP(A1283,Table8[Tag Number],Table8[Status],"-",0)="Dead"),"Dead",
     OR(_xlfn.XLOOKUP(A1283,Table11[Tag Number],Table11[Status],"-",0)="Alive",
        _xlfn.XLOOKUP(A1283,Table10[Tag Number],Table10[Status],"-",0)="Alive",
        _xlfn.XLOOKUP(A1283,Table9[Tag Number],Table9[Status],"-",0)="Alive",
        _xlfn.XLOOKUP(A1283,Table8[Tag Number],Table8[Status],"-",0)="Alive"),"Alive",
     OR(_xlfn.XLOOKUP(A1283,Table9[Tag Number],Table9[Status],"-",0)="-",
        _xlfn.XLOOKUP(A1283,Table10[Tag Number],Table10[Status],"-",0)="-",
        _xlfn.XLOOKUP(A1283,Table11[Tag Number],Table11[Status],"-",0)="-",
        _xlfn.XLOOKUP(A1283,Table8[Tag Number],Table8[Status],"-",0)="-"),
   "-")</f>
        <v>-</v>
      </c>
      <c r="I1283" s="88" t="str">
        <f>IF((_xlfn.XLOOKUP(B1283,[2]Sheet1!$A$2:$A$198,[2]Sheet1!$B$2:$B$198,"-",0)="Glade"),"Out","No")</f>
        <v>No</v>
      </c>
      <c r="J1283" s="90"/>
      <c r="K1283" s="91"/>
      <c r="L1283" s="91"/>
      <c r="M1283" s="91"/>
      <c r="N1283" s="92"/>
      <c r="O1283" s="89"/>
      <c r="R1283" t="b">
        <f t="shared" si="40"/>
        <v>0</v>
      </c>
    </row>
    <row r="1284" spans="1:18" ht="15" thickBot="1" x14ac:dyDescent="0.35">
      <c r="A1284" s="2" t="s">
        <v>392</v>
      </c>
      <c r="B1284" s="2" t="s">
        <v>1137</v>
      </c>
      <c r="C1284" s="84">
        <f>IF(COUNTIF(Table8[Tag Number], A1284), 1, 0)</f>
        <v>0</v>
      </c>
      <c r="D1284" s="85">
        <f>IF(COUNTIF(Table9[Tag Number], A1284), 1, 0)</f>
        <v>1</v>
      </c>
      <c r="E1284" s="86">
        <f>IF(COUNTIF(Table10[Tag Number], A1284), 1, 0)</f>
        <v>0</v>
      </c>
      <c r="F1284" s="86">
        <f>IF(COUNTIF(Table11[Tag Number], A1284), 1, 0)</f>
        <v>0</v>
      </c>
      <c r="G1284" s="87">
        <f t="shared" si="41"/>
        <v>1</v>
      </c>
      <c r="H1284" s="88" t="str" cm="1">
        <f t="array" ref="H1284">_xlfn.IFS(OR(_xlfn.XLOOKUP(A1284,Table9[Tag Number],Table9[Status],"-",0)="Dead",
        _xlfn.XLOOKUP(A1284,Table10[Tag Number],Table10[Status],"-",0)="Dead",
        _xlfn.XLOOKUP(A1284,Table11[Tag Number],Table11[Status],"-",0)="Dead",
        _xlfn.XLOOKUP(A1284,Table8[Tag Number],Table8[Status],"-",0)="Dead"),"Dead",
     OR(_xlfn.XLOOKUP(A1284,Table11[Tag Number],Table11[Status],"-",0)="Alive",
        _xlfn.XLOOKUP(A1284,Table10[Tag Number],Table10[Status],"-",0)="Alive",
        _xlfn.XLOOKUP(A1284,Table9[Tag Number],Table9[Status],"-",0)="Alive",
        _xlfn.XLOOKUP(A1284,Table8[Tag Number],Table8[Status],"-",0)="Alive"),"Alive",
     OR(_xlfn.XLOOKUP(A1284,Table9[Tag Number],Table9[Status],"-",0)="-",
        _xlfn.XLOOKUP(A1284,Table10[Tag Number],Table10[Status],"-",0)="-",
        _xlfn.XLOOKUP(A1284,Table11[Tag Number],Table11[Status],"-",0)="-",
        _xlfn.XLOOKUP(A1284,Table8[Tag Number],Table8[Status],"-",0)="-"),
   "-")</f>
        <v>Alive</v>
      </c>
      <c r="I1284" s="88" t="str">
        <f>IF((_xlfn.XLOOKUP(B1284,[2]Sheet1!$A$2:$A$198,[2]Sheet1!$B$2:$B$198,"-",0)="Glade"),"Out","No")</f>
        <v>No</v>
      </c>
      <c r="J1284" s="90"/>
      <c r="K1284" s="91"/>
      <c r="L1284" s="91"/>
      <c r="M1284" s="91"/>
      <c r="N1284" s="92"/>
      <c r="O1284" s="89"/>
      <c r="R1284" t="b">
        <f t="shared" ref="R1284:R1347" si="42">IF(G1284&gt;1,A1284)</f>
        <v>0</v>
      </c>
    </row>
    <row r="1285" spans="1:18" ht="15" thickBot="1" x14ac:dyDescent="0.35">
      <c r="A1285" s="3" t="s">
        <v>2040</v>
      </c>
      <c r="B1285" s="3" t="s">
        <v>1137</v>
      </c>
      <c r="C1285" s="84">
        <f>IF(COUNTIF(Table8[Tag Number], A1285), 1, 0)</f>
        <v>0</v>
      </c>
      <c r="D1285" s="85">
        <f>IF(COUNTIF(Table9[Tag Number], A1285), 1, 0)</f>
        <v>0</v>
      </c>
      <c r="E1285" s="86">
        <f>IF(COUNTIF(Table10[Tag Number], A1285), 1, 0)</f>
        <v>0</v>
      </c>
      <c r="F1285" s="86">
        <f>IF(COUNTIF(Table11[Tag Number], A1285), 1, 0)</f>
        <v>0</v>
      </c>
      <c r="G1285" s="87">
        <f t="shared" ref="G1285:G1348" si="43">SUM(C1285:F1285)</f>
        <v>0</v>
      </c>
      <c r="H1285" s="88" t="str" cm="1">
        <f t="array" ref="H1285">_xlfn.IFS(OR(_xlfn.XLOOKUP(A1285,Table9[Tag Number],Table9[Status],"-",0)="Dead",
        _xlfn.XLOOKUP(A1285,Table10[Tag Number],Table10[Status],"-",0)="Dead",
        _xlfn.XLOOKUP(A1285,Table11[Tag Number],Table11[Status],"-",0)="Dead",
        _xlfn.XLOOKUP(A1285,Table8[Tag Number],Table8[Status],"-",0)="Dead"),"Dead",
     OR(_xlfn.XLOOKUP(A1285,Table11[Tag Number],Table11[Status],"-",0)="Alive",
        _xlfn.XLOOKUP(A1285,Table10[Tag Number],Table10[Status],"-",0)="Alive",
        _xlfn.XLOOKUP(A1285,Table9[Tag Number],Table9[Status],"-",0)="Alive",
        _xlfn.XLOOKUP(A1285,Table8[Tag Number],Table8[Status],"-",0)="Alive"),"Alive",
     OR(_xlfn.XLOOKUP(A1285,Table9[Tag Number],Table9[Status],"-",0)="-",
        _xlfn.XLOOKUP(A1285,Table10[Tag Number],Table10[Status],"-",0)="-",
        _xlfn.XLOOKUP(A1285,Table11[Tag Number],Table11[Status],"-",0)="-",
        _xlfn.XLOOKUP(A1285,Table8[Tag Number],Table8[Status],"-",0)="-"),
   "-")</f>
        <v>-</v>
      </c>
      <c r="I1285" s="88" t="str">
        <f>IF((_xlfn.XLOOKUP(B1285,[2]Sheet1!$A$2:$A$198,[2]Sheet1!$B$2:$B$198,"-",0)="Glade"),"Out","No")</f>
        <v>No</v>
      </c>
      <c r="J1285" s="90"/>
      <c r="K1285" s="91"/>
      <c r="L1285" s="91"/>
      <c r="M1285" s="91"/>
      <c r="N1285" s="92"/>
      <c r="O1285" s="89"/>
      <c r="R1285" t="b">
        <f t="shared" si="42"/>
        <v>0</v>
      </c>
    </row>
    <row r="1286" spans="1:18" ht="15" thickBot="1" x14ac:dyDescent="0.35">
      <c r="A1286" s="2" t="s">
        <v>371</v>
      </c>
      <c r="B1286" s="2" t="s">
        <v>1137</v>
      </c>
      <c r="C1286" s="84">
        <f>IF(COUNTIF(Table8[Tag Number], A1286), 1, 0)</f>
        <v>1</v>
      </c>
      <c r="D1286" s="85">
        <f>IF(COUNTIF(Table9[Tag Number], A1286), 1, 0)</f>
        <v>1</v>
      </c>
      <c r="E1286" s="86">
        <f>IF(COUNTIF(Table10[Tag Number], A1286), 1, 0)</f>
        <v>1</v>
      </c>
      <c r="F1286" s="86">
        <f>IF(COUNTIF(Table11[Tag Number], A1286), 1, 0)</f>
        <v>0</v>
      </c>
      <c r="G1286" s="87">
        <f t="shared" si="43"/>
        <v>3</v>
      </c>
      <c r="H1286" s="88" t="str" cm="1">
        <f t="array" ref="H1286">_xlfn.IFS(OR(_xlfn.XLOOKUP(A1286,Table9[Tag Number],Table9[Status],"-",0)="Dead",
        _xlfn.XLOOKUP(A1286,Table10[Tag Number],Table10[Status],"-",0)="Dead",
        _xlfn.XLOOKUP(A1286,Table11[Tag Number],Table11[Status],"-",0)="Dead",
        _xlfn.XLOOKUP(A1286,Table8[Tag Number],Table8[Status],"-",0)="Dead"),"Dead",
     OR(_xlfn.XLOOKUP(A1286,Table11[Tag Number],Table11[Status],"-",0)="Alive",
        _xlfn.XLOOKUP(A1286,Table10[Tag Number],Table10[Status],"-",0)="Alive",
        _xlfn.XLOOKUP(A1286,Table9[Tag Number],Table9[Status],"-",0)="Alive",
        _xlfn.XLOOKUP(A1286,Table8[Tag Number],Table8[Status],"-",0)="Alive"),"Alive",
     OR(_xlfn.XLOOKUP(A1286,Table9[Tag Number],Table9[Status],"-",0)="-",
        _xlfn.XLOOKUP(A1286,Table10[Tag Number],Table10[Status],"-",0)="-",
        _xlfn.XLOOKUP(A1286,Table11[Tag Number],Table11[Status],"-",0)="-",
        _xlfn.XLOOKUP(A1286,Table8[Tag Number],Table8[Status],"-",0)="-"),
   "-")</f>
        <v>Alive</v>
      </c>
      <c r="I1286" s="88" t="str">
        <f>IF((_xlfn.XLOOKUP(B1286,[2]Sheet1!$A$2:$A$198,[2]Sheet1!$B$2:$B$198,"-",0)="Glade"),"Out","No")</f>
        <v>No</v>
      </c>
      <c r="J1286" s="90"/>
      <c r="K1286" s="91"/>
      <c r="L1286" s="91"/>
      <c r="M1286" s="91"/>
      <c r="N1286" s="92"/>
      <c r="O1286" s="89"/>
      <c r="R1286" t="str">
        <f t="shared" si="42"/>
        <v>C298</v>
      </c>
    </row>
    <row r="1287" spans="1:18" ht="15" thickBot="1" x14ac:dyDescent="0.35">
      <c r="A1287" s="3" t="s">
        <v>2041</v>
      </c>
      <c r="B1287" s="3" t="s">
        <v>1137</v>
      </c>
      <c r="C1287" s="84">
        <f>IF(COUNTIF(Table8[Tag Number], A1287), 1, 0)</f>
        <v>0</v>
      </c>
      <c r="D1287" s="85">
        <f>IF(COUNTIF(Table9[Tag Number], A1287), 1, 0)</f>
        <v>0</v>
      </c>
      <c r="E1287" s="86">
        <f>IF(COUNTIF(Table10[Tag Number], A1287), 1, 0)</f>
        <v>0</v>
      </c>
      <c r="F1287" s="86">
        <f>IF(COUNTIF(Table11[Tag Number], A1287), 1, 0)</f>
        <v>0</v>
      </c>
      <c r="G1287" s="87">
        <f t="shared" si="43"/>
        <v>0</v>
      </c>
      <c r="H1287" s="88" t="str" cm="1">
        <f t="array" ref="H1287">_xlfn.IFS(OR(_xlfn.XLOOKUP(A1287,Table9[Tag Number],Table9[Status],"-",0)="Dead",
        _xlfn.XLOOKUP(A1287,Table10[Tag Number],Table10[Status],"-",0)="Dead",
        _xlfn.XLOOKUP(A1287,Table11[Tag Number],Table11[Status],"-",0)="Dead",
        _xlfn.XLOOKUP(A1287,Table8[Tag Number],Table8[Status],"-",0)="Dead"),"Dead",
     OR(_xlfn.XLOOKUP(A1287,Table11[Tag Number],Table11[Status],"-",0)="Alive",
        _xlfn.XLOOKUP(A1287,Table10[Tag Number],Table10[Status],"-",0)="Alive",
        _xlfn.XLOOKUP(A1287,Table9[Tag Number],Table9[Status],"-",0)="Alive",
        _xlfn.XLOOKUP(A1287,Table8[Tag Number],Table8[Status],"-",0)="Alive"),"Alive",
     OR(_xlfn.XLOOKUP(A1287,Table9[Tag Number],Table9[Status],"-",0)="-",
        _xlfn.XLOOKUP(A1287,Table10[Tag Number],Table10[Status],"-",0)="-",
        _xlfn.XLOOKUP(A1287,Table11[Tag Number],Table11[Status],"-",0)="-",
        _xlfn.XLOOKUP(A1287,Table8[Tag Number],Table8[Status],"-",0)="-"),
   "-")</f>
        <v>-</v>
      </c>
      <c r="I1287" s="88" t="str">
        <f>IF((_xlfn.XLOOKUP(B1287,[2]Sheet1!$A$2:$A$198,[2]Sheet1!$B$2:$B$198,"-",0)="Glade"),"Out","No")</f>
        <v>No</v>
      </c>
      <c r="J1287" s="90"/>
      <c r="K1287" s="91"/>
      <c r="L1287" s="91"/>
      <c r="M1287" s="91"/>
      <c r="N1287" s="92"/>
      <c r="O1287" s="89"/>
      <c r="R1287" t="b">
        <f t="shared" si="42"/>
        <v>0</v>
      </c>
    </row>
    <row r="1288" spans="1:18" ht="15" thickBot="1" x14ac:dyDescent="0.35">
      <c r="A1288" s="2" t="s">
        <v>2042</v>
      </c>
      <c r="B1288" s="2" t="s">
        <v>1145</v>
      </c>
      <c r="C1288" s="84">
        <f>IF(COUNTIF(Table8[Tag Number], A1288), 1, 0)</f>
        <v>0</v>
      </c>
      <c r="D1288" s="85">
        <f>IF(COUNTIF(Table9[Tag Number], A1288), 1, 0)</f>
        <v>0</v>
      </c>
      <c r="E1288" s="86">
        <f>IF(COUNTIF(Table10[Tag Number], A1288), 1, 0)</f>
        <v>0</v>
      </c>
      <c r="F1288" s="86">
        <f>IF(COUNTIF(Table11[Tag Number], A1288), 1, 0)</f>
        <v>0</v>
      </c>
      <c r="G1288" s="87">
        <f t="shared" si="43"/>
        <v>0</v>
      </c>
      <c r="H1288" s="88" t="str" cm="1">
        <f t="array" ref="H1288">_xlfn.IFS(OR(_xlfn.XLOOKUP(A1288,Table9[Tag Number],Table9[Status],"-",0)="Dead",
        _xlfn.XLOOKUP(A1288,Table10[Tag Number],Table10[Status],"-",0)="Dead",
        _xlfn.XLOOKUP(A1288,Table11[Tag Number],Table11[Status],"-",0)="Dead",
        _xlfn.XLOOKUP(A1288,Table8[Tag Number],Table8[Status],"-",0)="Dead"),"Dead",
     OR(_xlfn.XLOOKUP(A1288,Table11[Tag Number],Table11[Status],"-",0)="Alive",
        _xlfn.XLOOKUP(A1288,Table10[Tag Number],Table10[Status],"-",0)="Alive",
        _xlfn.XLOOKUP(A1288,Table9[Tag Number],Table9[Status],"-",0)="Alive",
        _xlfn.XLOOKUP(A1288,Table8[Tag Number],Table8[Status],"-",0)="Alive"),"Alive",
     OR(_xlfn.XLOOKUP(A1288,Table9[Tag Number],Table9[Status],"-",0)="-",
        _xlfn.XLOOKUP(A1288,Table10[Tag Number],Table10[Status],"-",0)="-",
        _xlfn.XLOOKUP(A1288,Table11[Tag Number],Table11[Status],"-",0)="-",
        _xlfn.XLOOKUP(A1288,Table8[Tag Number],Table8[Status],"-",0)="-"),
   "-")</f>
        <v>-</v>
      </c>
      <c r="I1288" s="88" t="str">
        <f>IF((_xlfn.XLOOKUP(B1288,[2]Sheet1!$A$2:$A$198,[2]Sheet1!$B$2:$B$198,"-",0)="Glade"),"Out","No")</f>
        <v>No</v>
      </c>
      <c r="J1288" s="90"/>
      <c r="K1288" s="91"/>
      <c r="L1288" s="91"/>
      <c r="M1288" s="91"/>
      <c r="N1288" s="92"/>
      <c r="O1288" s="89"/>
      <c r="R1288" t="b">
        <f t="shared" si="42"/>
        <v>0</v>
      </c>
    </row>
    <row r="1289" spans="1:18" ht="15" thickBot="1" x14ac:dyDescent="0.35">
      <c r="A1289" s="3" t="s">
        <v>302</v>
      </c>
      <c r="B1289" s="3" t="s">
        <v>1145</v>
      </c>
      <c r="C1289" s="84">
        <f>IF(COUNTIF(Table8[Tag Number], A1289), 1, 0)</f>
        <v>0</v>
      </c>
      <c r="D1289" s="85">
        <f>IF(COUNTIF(Table9[Tag Number], A1289), 1, 0)</f>
        <v>0</v>
      </c>
      <c r="E1289" s="86">
        <f>IF(COUNTIF(Table10[Tag Number], A1289), 1, 0)</f>
        <v>0</v>
      </c>
      <c r="F1289" s="86">
        <f>IF(COUNTIF(Table11[Tag Number], A1289), 1, 0)</f>
        <v>0</v>
      </c>
      <c r="G1289" s="87">
        <f t="shared" si="43"/>
        <v>0</v>
      </c>
      <c r="H1289" s="88" t="str" cm="1">
        <f t="array" ref="H1289">_xlfn.IFS(OR(_xlfn.XLOOKUP(A1289,Table9[Tag Number],Table9[Status],"-",0)="Dead",
        _xlfn.XLOOKUP(A1289,Table10[Tag Number],Table10[Status],"-",0)="Dead",
        _xlfn.XLOOKUP(A1289,Table11[Tag Number],Table11[Status],"-",0)="Dead",
        _xlfn.XLOOKUP(A1289,Table8[Tag Number],Table8[Status],"-",0)="Dead"),"Dead",
     OR(_xlfn.XLOOKUP(A1289,Table11[Tag Number],Table11[Status],"-",0)="Alive",
        _xlfn.XLOOKUP(A1289,Table10[Tag Number],Table10[Status],"-",0)="Alive",
        _xlfn.XLOOKUP(A1289,Table9[Tag Number],Table9[Status],"-",0)="Alive",
        _xlfn.XLOOKUP(A1289,Table8[Tag Number],Table8[Status],"-",0)="Alive"),"Alive",
     OR(_xlfn.XLOOKUP(A1289,Table9[Tag Number],Table9[Status],"-",0)="-",
        _xlfn.XLOOKUP(A1289,Table10[Tag Number],Table10[Status],"-",0)="-",
        _xlfn.XLOOKUP(A1289,Table11[Tag Number],Table11[Status],"-",0)="-",
        _xlfn.XLOOKUP(A1289,Table8[Tag Number],Table8[Status],"-",0)="-"),
   "-")</f>
        <v>-</v>
      </c>
      <c r="I1289" s="88" t="str">
        <f>IF((_xlfn.XLOOKUP(B1289,[2]Sheet1!$A$2:$A$198,[2]Sheet1!$B$2:$B$198,"-",0)="Glade"),"Out","No")</f>
        <v>No</v>
      </c>
      <c r="J1289" s="90"/>
      <c r="K1289" s="91"/>
      <c r="L1289" s="91"/>
      <c r="M1289" s="91"/>
      <c r="N1289" s="92"/>
      <c r="O1289" s="89"/>
      <c r="R1289" t="b">
        <f t="shared" si="42"/>
        <v>0</v>
      </c>
    </row>
    <row r="1290" spans="1:18" ht="15" thickBot="1" x14ac:dyDescent="0.35">
      <c r="A1290" s="2" t="s">
        <v>646</v>
      </c>
      <c r="B1290" s="2" t="s">
        <v>1137</v>
      </c>
      <c r="C1290" s="84">
        <f>IF(COUNTIF(Table8[Tag Number], A1290), 1, 0)</f>
        <v>1</v>
      </c>
      <c r="D1290" s="85">
        <f>IF(COUNTIF(Table9[Tag Number], A1290), 1, 0)</f>
        <v>0</v>
      </c>
      <c r="E1290" s="86">
        <f>IF(COUNTIF(Table10[Tag Number], A1290), 1, 0)</f>
        <v>0</v>
      </c>
      <c r="F1290" s="86">
        <f>IF(COUNTIF(Table11[Tag Number], A1290), 1, 0)</f>
        <v>0</v>
      </c>
      <c r="G1290" s="87">
        <f t="shared" si="43"/>
        <v>1</v>
      </c>
      <c r="H1290" s="88" t="str" cm="1">
        <f t="array" ref="H1290">_xlfn.IFS(OR(_xlfn.XLOOKUP(A1290,Table9[Tag Number],Table9[Status],"-",0)="Dead",
        _xlfn.XLOOKUP(A1290,Table10[Tag Number],Table10[Status],"-",0)="Dead",
        _xlfn.XLOOKUP(A1290,Table11[Tag Number],Table11[Status],"-",0)="Dead",
        _xlfn.XLOOKUP(A1290,Table8[Tag Number],Table8[Status],"-",0)="Dead"),"Dead",
     OR(_xlfn.XLOOKUP(A1290,Table11[Tag Number],Table11[Status],"-",0)="Alive",
        _xlfn.XLOOKUP(A1290,Table10[Tag Number],Table10[Status],"-",0)="Alive",
        _xlfn.XLOOKUP(A1290,Table9[Tag Number],Table9[Status],"-",0)="Alive",
        _xlfn.XLOOKUP(A1290,Table8[Tag Number],Table8[Status],"-",0)="Alive"),"Alive",
     OR(_xlfn.XLOOKUP(A1290,Table9[Tag Number],Table9[Status],"-",0)="-",
        _xlfn.XLOOKUP(A1290,Table10[Tag Number],Table10[Status],"-",0)="-",
        _xlfn.XLOOKUP(A1290,Table11[Tag Number],Table11[Status],"-",0)="-",
        _xlfn.XLOOKUP(A1290,Table8[Tag Number],Table8[Status],"-",0)="-"),
   "-")</f>
        <v>Dead</v>
      </c>
      <c r="I1290" s="88" t="str">
        <f>IF((_xlfn.XLOOKUP(B1290,[2]Sheet1!$A$2:$A$198,[2]Sheet1!$B$2:$B$198,"-",0)="Glade"),"Out","No")</f>
        <v>No</v>
      </c>
      <c r="J1290" s="90"/>
      <c r="K1290" s="91"/>
      <c r="L1290" s="91"/>
      <c r="M1290" s="91"/>
      <c r="N1290" s="92"/>
      <c r="O1290" s="89"/>
      <c r="R1290" t="b">
        <f t="shared" si="42"/>
        <v>0</v>
      </c>
    </row>
    <row r="1291" spans="1:18" ht="15" thickBot="1" x14ac:dyDescent="0.35">
      <c r="A1291" s="3" t="s">
        <v>749</v>
      </c>
      <c r="B1291" s="3" t="s">
        <v>1137</v>
      </c>
      <c r="C1291" s="84">
        <f>IF(COUNTIF(Table8[Tag Number], A1291), 1, 0)</f>
        <v>1</v>
      </c>
      <c r="D1291" s="85">
        <f>IF(COUNTIF(Table9[Tag Number], A1291), 1, 0)</f>
        <v>1</v>
      </c>
      <c r="E1291" s="86">
        <f>IF(COUNTIF(Table10[Tag Number], A1291), 1, 0)</f>
        <v>0</v>
      </c>
      <c r="F1291" s="86">
        <f>IF(COUNTIF(Table11[Tag Number], A1291), 1, 0)</f>
        <v>1</v>
      </c>
      <c r="G1291" s="87">
        <f t="shared" si="43"/>
        <v>3</v>
      </c>
      <c r="H1291" s="88" t="str" cm="1">
        <f t="array" ref="H1291">_xlfn.IFS(OR(_xlfn.XLOOKUP(A1291,Table9[Tag Number],Table9[Status],"-",0)="Dead",
        _xlfn.XLOOKUP(A1291,Table10[Tag Number],Table10[Status],"-",0)="Dead",
        _xlfn.XLOOKUP(A1291,Table11[Tag Number],Table11[Status],"-",0)="Dead",
        _xlfn.XLOOKUP(A1291,Table8[Tag Number],Table8[Status],"-",0)="Dead"),"Dead",
     OR(_xlfn.XLOOKUP(A1291,Table11[Tag Number],Table11[Status],"-",0)="Alive",
        _xlfn.XLOOKUP(A1291,Table10[Tag Number],Table10[Status],"-",0)="Alive",
        _xlfn.XLOOKUP(A1291,Table9[Tag Number],Table9[Status],"-",0)="Alive",
        _xlfn.XLOOKUP(A1291,Table8[Tag Number],Table8[Status],"-",0)="Alive"),"Alive",
     OR(_xlfn.XLOOKUP(A1291,Table9[Tag Number],Table9[Status],"-",0)="-",
        _xlfn.XLOOKUP(A1291,Table10[Tag Number],Table10[Status],"-",0)="-",
        _xlfn.XLOOKUP(A1291,Table11[Tag Number],Table11[Status],"-",0)="-",
        _xlfn.XLOOKUP(A1291,Table8[Tag Number],Table8[Status],"-",0)="-"),
   "-")</f>
        <v>Alive</v>
      </c>
      <c r="I1291" s="88" t="str">
        <f>IF((_xlfn.XLOOKUP(B1291,[2]Sheet1!$A$2:$A$198,[2]Sheet1!$B$2:$B$198,"-",0)="Glade"),"Out","No")</f>
        <v>No</v>
      </c>
      <c r="J1291" s="90"/>
      <c r="K1291" s="91"/>
      <c r="L1291" s="91"/>
      <c r="M1291" s="91"/>
      <c r="N1291" s="92"/>
      <c r="O1291" s="89"/>
      <c r="R1291" t="str">
        <f t="shared" si="42"/>
        <v>C303</v>
      </c>
    </row>
    <row r="1292" spans="1:18" ht="15" thickBot="1" x14ac:dyDescent="0.35">
      <c r="A1292" s="2" t="s">
        <v>2043</v>
      </c>
      <c r="B1292" s="2" t="s">
        <v>1137</v>
      </c>
      <c r="C1292" s="84">
        <f>IF(COUNTIF(Table8[Tag Number], A1292), 1, 0)</f>
        <v>0</v>
      </c>
      <c r="D1292" s="85">
        <f>IF(COUNTIF(Table9[Tag Number], A1292), 1, 0)</f>
        <v>0</v>
      </c>
      <c r="E1292" s="86">
        <f>IF(COUNTIF(Table10[Tag Number], A1292), 1, 0)</f>
        <v>0</v>
      </c>
      <c r="F1292" s="86">
        <f>IF(COUNTIF(Table11[Tag Number], A1292), 1, 0)</f>
        <v>0</v>
      </c>
      <c r="G1292" s="87">
        <f t="shared" si="43"/>
        <v>0</v>
      </c>
      <c r="H1292" s="88" t="str" cm="1">
        <f t="array" ref="H1292">_xlfn.IFS(OR(_xlfn.XLOOKUP(A1292,Table9[Tag Number],Table9[Status],"-",0)="Dead",
        _xlfn.XLOOKUP(A1292,Table10[Tag Number],Table10[Status],"-",0)="Dead",
        _xlfn.XLOOKUP(A1292,Table11[Tag Number],Table11[Status],"-",0)="Dead",
        _xlfn.XLOOKUP(A1292,Table8[Tag Number],Table8[Status],"-",0)="Dead"),"Dead",
     OR(_xlfn.XLOOKUP(A1292,Table11[Tag Number],Table11[Status],"-",0)="Alive",
        _xlfn.XLOOKUP(A1292,Table10[Tag Number],Table10[Status],"-",0)="Alive",
        _xlfn.XLOOKUP(A1292,Table9[Tag Number],Table9[Status],"-",0)="Alive",
        _xlfn.XLOOKUP(A1292,Table8[Tag Number],Table8[Status],"-",0)="Alive"),"Alive",
     OR(_xlfn.XLOOKUP(A1292,Table9[Tag Number],Table9[Status],"-",0)="-",
        _xlfn.XLOOKUP(A1292,Table10[Tag Number],Table10[Status],"-",0)="-",
        _xlfn.XLOOKUP(A1292,Table11[Tag Number],Table11[Status],"-",0)="-",
        _xlfn.XLOOKUP(A1292,Table8[Tag Number],Table8[Status],"-",0)="-"),
   "-")</f>
        <v>-</v>
      </c>
      <c r="I1292" s="88" t="str">
        <f>IF((_xlfn.XLOOKUP(B1292,[2]Sheet1!$A$2:$A$198,[2]Sheet1!$B$2:$B$198,"-",0)="Glade"),"Out","No")</f>
        <v>No</v>
      </c>
      <c r="J1292" s="90"/>
      <c r="K1292" s="91"/>
      <c r="L1292" s="91"/>
      <c r="M1292" s="91"/>
      <c r="N1292" s="92"/>
      <c r="O1292" s="89"/>
      <c r="R1292" t="b">
        <f t="shared" si="42"/>
        <v>0</v>
      </c>
    </row>
    <row r="1293" spans="1:18" ht="15" thickBot="1" x14ac:dyDescent="0.35">
      <c r="A1293" s="3" t="s">
        <v>2044</v>
      </c>
      <c r="B1293" s="3" t="s">
        <v>1145</v>
      </c>
      <c r="C1293" s="84">
        <f>IF(COUNTIF(Table8[Tag Number], A1293), 1, 0)</f>
        <v>0</v>
      </c>
      <c r="D1293" s="85">
        <f>IF(COUNTIF(Table9[Tag Number], A1293), 1, 0)</f>
        <v>0</v>
      </c>
      <c r="E1293" s="86">
        <f>IF(COUNTIF(Table10[Tag Number], A1293), 1, 0)</f>
        <v>0</v>
      </c>
      <c r="F1293" s="86">
        <f>IF(COUNTIF(Table11[Tag Number], A1293), 1, 0)</f>
        <v>0</v>
      </c>
      <c r="G1293" s="87">
        <f t="shared" si="43"/>
        <v>0</v>
      </c>
      <c r="H1293" s="88" t="str" cm="1">
        <f t="array" ref="H1293">_xlfn.IFS(OR(_xlfn.XLOOKUP(A1293,Table9[Tag Number],Table9[Status],"-",0)="Dead",
        _xlfn.XLOOKUP(A1293,Table10[Tag Number],Table10[Status],"-",0)="Dead",
        _xlfn.XLOOKUP(A1293,Table11[Tag Number],Table11[Status],"-",0)="Dead",
        _xlfn.XLOOKUP(A1293,Table8[Tag Number],Table8[Status],"-",0)="Dead"),"Dead",
     OR(_xlfn.XLOOKUP(A1293,Table11[Tag Number],Table11[Status],"-",0)="Alive",
        _xlfn.XLOOKUP(A1293,Table10[Tag Number],Table10[Status],"-",0)="Alive",
        _xlfn.XLOOKUP(A1293,Table9[Tag Number],Table9[Status],"-",0)="Alive",
        _xlfn.XLOOKUP(A1293,Table8[Tag Number],Table8[Status],"-",0)="Alive"),"Alive",
     OR(_xlfn.XLOOKUP(A1293,Table9[Tag Number],Table9[Status],"-",0)="-",
        _xlfn.XLOOKUP(A1293,Table10[Tag Number],Table10[Status],"-",0)="-",
        _xlfn.XLOOKUP(A1293,Table11[Tag Number],Table11[Status],"-",0)="-",
        _xlfn.XLOOKUP(A1293,Table8[Tag Number],Table8[Status],"-",0)="-"),
   "-")</f>
        <v>-</v>
      </c>
      <c r="I1293" s="88" t="str">
        <f>IF((_xlfn.XLOOKUP(B1293,[2]Sheet1!$A$2:$A$198,[2]Sheet1!$B$2:$B$198,"-",0)="Glade"),"Out","No")</f>
        <v>No</v>
      </c>
      <c r="J1293" s="90"/>
      <c r="K1293" s="91"/>
      <c r="L1293" s="91"/>
      <c r="M1293" s="91"/>
      <c r="N1293" s="92"/>
      <c r="O1293" s="89"/>
      <c r="R1293" t="b">
        <f t="shared" si="42"/>
        <v>0</v>
      </c>
    </row>
    <row r="1294" spans="1:18" ht="15" thickBot="1" x14ac:dyDescent="0.35">
      <c r="A1294" s="2" t="s">
        <v>2045</v>
      </c>
      <c r="B1294" s="2" t="s">
        <v>1137</v>
      </c>
      <c r="C1294" s="84">
        <f>IF(COUNTIF(Table8[Tag Number], A1294), 1, 0)</f>
        <v>0</v>
      </c>
      <c r="D1294" s="85">
        <f>IF(COUNTIF(Table9[Tag Number], A1294), 1, 0)</f>
        <v>0</v>
      </c>
      <c r="E1294" s="86">
        <f>IF(COUNTIF(Table10[Tag Number], A1294), 1, 0)</f>
        <v>0</v>
      </c>
      <c r="F1294" s="86">
        <f>IF(COUNTIF(Table11[Tag Number], A1294), 1, 0)</f>
        <v>0</v>
      </c>
      <c r="G1294" s="87">
        <f t="shared" si="43"/>
        <v>0</v>
      </c>
      <c r="H1294" s="88" t="str" cm="1">
        <f t="array" ref="H1294">_xlfn.IFS(OR(_xlfn.XLOOKUP(A1294,Table9[Tag Number],Table9[Status],"-",0)="Dead",
        _xlfn.XLOOKUP(A1294,Table10[Tag Number],Table10[Status],"-",0)="Dead",
        _xlfn.XLOOKUP(A1294,Table11[Tag Number],Table11[Status],"-",0)="Dead",
        _xlfn.XLOOKUP(A1294,Table8[Tag Number],Table8[Status],"-",0)="Dead"),"Dead",
     OR(_xlfn.XLOOKUP(A1294,Table11[Tag Number],Table11[Status],"-",0)="Alive",
        _xlfn.XLOOKUP(A1294,Table10[Tag Number],Table10[Status],"-",0)="Alive",
        _xlfn.XLOOKUP(A1294,Table9[Tag Number],Table9[Status],"-",0)="Alive",
        _xlfn.XLOOKUP(A1294,Table8[Tag Number],Table8[Status],"-",0)="Alive"),"Alive",
     OR(_xlfn.XLOOKUP(A1294,Table9[Tag Number],Table9[Status],"-",0)="-",
        _xlfn.XLOOKUP(A1294,Table10[Tag Number],Table10[Status],"-",0)="-",
        _xlfn.XLOOKUP(A1294,Table11[Tag Number],Table11[Status],"-",0)="-",
        _xlfn.XLOOKUP(A1294,Table8[Tag Number],Table8[Status],"-",0)="-"),
   "-")</f>
        <v>-</v>
      </c>
      <c r="I1294" s="88" t="str">
        <f>IF((_xlfn.XLOOKUP(B1294,[2]Sheet1!$A$2:$A$198,[2]Sheet1!$B$2:$B$198,"-",0)="Glade"),"Out","No")</f>
        <v>No</v>
      </c>
      <c r="J1294" s="90"/>
      <c r="K1294" s="91"/>
      <c r="L1294" s="91"/>
      <c r="M1294" s="91"/>
      <c r="N1294" s="92"/>
      <c r="O1294" s="89"/>
      <c r="R1294" t="b">
        <f t="shared" si="42"/>
        <v>0</v>
      </c>
    </row>
    <row r="1295" spans="1:18" ht="15" thickBot="1" x14ac:dyDescent="0.35">
      <c r="A1295" s="3" t="s">
        <v>660</v>
      </c>
      <c r="B1295" s="3" t="s">
        <v>1137</v>
      </c>
      <c r="C1295" s="84">
        <f>IF(COUNTIF(Table8[Tag Number], A1295), 1, 0)</f>
        <v>1</v>
      </c>
      <c r="D1295" s="85">
        <f>IF(COUNTIF(Table9[Tag Number], A1295), 1, 0)</f>
        <v>0</v>
      </c>
      <c r="E1295" s="86">
        <f>IF(COUNTIF(Table10[Tag Number], A1295), 1, 0)</f>
        <v>0</v>
      </c>
      <c r="F1295" s="86">
        <f>IF(COUNTIF(Table11[Tag Number], A1295), 1, 0)</f>
        <v>0</v>
      </c>
      <c r="G1295" s="87">
        <f t="shared" si="43"/>
        <v>1</v>
      </c>
      <c r="H1295" s="88" t="str" cm="1">
        <f t="array" ref="H1295">_xlfn.IFS(OR(_xlfn.XLOOKUP(A1295,Table9[Tag Number],Table9[Status],"-",0)="Dead",
        _xlfn.XLOOKUP(A1295,Table10[Tag Number],Table10[Status],"-",0)="Dead",
        _xlfn.XLOOKUP(A1295,Table11[Tag Number],Table11[Status],"-",0)="Dead",
        _xlfn.XLOOKUP(A1295,Table8[Tag Number],Table8[Status],"-",0)="Dead"),"Dead",
     OR(_xlfn.XLOOKUP(A1295,Table11[Tag Number],Table11[Status],"-",0)="Alive",
        _xlfn.XLOOKUP(A1295,Table10[Tag Number],Table10[Status],"-",0)="Alive",
        _xlfn.XLOOKUP(A1295,Table9[Tag Number],Table9[Status],"-",0)="Alive",
        _xlfn.XLOOKUP(A1295,Table8[Tag Number],Table8[Status],"-",0)="Alive"),"Alive",
     OR(_xlfn.XLOOKUP(A1295,Table9[Tag Number],Table9[Status],"-",0)="-",
        _xlfn.XLOOKUP(A1295,Table10[Tag Number],Table10[Status],"-",0)="-",
        _xlfn.XLOOKUP(A1295,Table11[Tag Number],Table11[Status],"-",0)="-",
        _xlfn.XLOOKUP(A1295,Table8[Tag Number],Table8[Status],"-",0)="-"),
   "-")</f>
        <v>Alive</v>
      </c>
      <c r="I1295" s="88" t="str">
        <f>IF((_xlfn.XLOOKUP(B1295,[2]Sheet1!$A$2:$A$198,[2]Sheet1!$B$2:$B$198,"-",0)="Glade"),"Out","No")</f>
        <v>No</v>
      </c>
      <c r="J1295" s="90"/>
      <c r="K1295" s="91"/>
      <c r="L1295" s="91"/>
      <c r="M1295" s="91"/>
      <c r="N1295" s="92"/>
      <c r="O1295" s="89"/>
      <c r="R1295" t="b">
        <f t="shared" si="42"/>
        <v>0</v>
      </c>
    </row>
    <row r="1296" spans="1:18" ht="15" thickBot="1" x14ac:dyDescent="0.35">
      <c r="A1296" s="2" t="s">
        <v>2046</v>
      </c>
      <c r="B1296" s="2" t="s">
        <v>1137</v>
      </c>
      <c r="C1296" s="84">
        <f>IF(COUNTIF(Table8[Tag Number], A1296), 1, 0)</f>
        <v>0</v>
      </c>
      <c r="D1296" s="85">
        <f>IF(COUNTIF(Table9[Tag Number], A1296), 1, 0)</f>
        <v>0</v>
      </c>
      <c r="E1296" s="86">
        <f>IF(COUNTIF(Table10[Tag Number], A1296), 1, 0)</f>
        <v>0</v>
      </c>
      <c r="F1296" s="86">
        <f>IF(COUNTIF(Table11[Tag Number], A1296), 1, 0)</f>
        <v>0</v>
      </c>
      <c r="G1296" s="87">
        <f t="shared" si="43"/>
        <v>0</v>
      </c>
      <c r="H1296" s="88" t="str" cm="1">
        <f t="array" ref="H1296">_xlfn.IFS(OR(_xlfn.XLOOKUP(A1296,Table9[Tag Number],Table9[Status],"-",0)="Dead",
        _xlfn.XLOOKUP(A1296,Table10[Tag Number],Table10[Status],"-",0)="Dead",
        _xlfn.XLOOKUP(A1296,Table11[Tag Number],Table11[Status],"-",0)="Dead",
        _xlfn.XLOOKUP(A1296,Table8[Tag Number],Table8[Status],"-",0)="Dead"),"Dead",
     OR(_xlfn.XLOOKUP(A1296,Table11[Tag Number],Table11[Status],"-",0)="Alive",
        _xlfn.XLOOKUP(A1296,Table10[Tag Number],Table10[Status],"-",0)="Alive",
        _xlfn.XLOOKUP(A1296,Table9[Tag Number],Table9[Status],"-",0)="Alive",
        _xlfn.XLOOKUP(A1296,Table8[Tag Number],Table8[Status],"-",0)="Alive"),"Alive",
     OR(_xlfn.XLOOKUP(A1296,Table9[Tag Number],Table9[Status],"-",0)="-",
        _xlfn.XLOOKUP(A1296,Table10[Tag Number],Table10[Status],"-",0)="-",
        _xlfn.XLOOKUP(A1296,Table11[Tag Number],Table11[Status],"-",0)="-",
        _xlfn.XLOOKUP(A1296,Table8[Tag Number],Table8[Status],"-",0)="-"),
   "-")</f>
        <v>-</v>
      </c>
      <c r="I1296" s="88" t="str">
        <f>IF((_xlfn.XLOOKUP(B1296,[2]Sheet1!$A$2:$A$198,[2]Sheet1!$B$2:$B$198,"-",0)="Glade"),"Out","No")</f>
        <v>No</v>
      </c>
      <c r="J1296" s="90"/>
      <c r="K1296" s="91"/>
      <c r="L1296" s="91"/>
      <c r="M1296" s="91"/>
      <c r="N1296" s="92"/>
      <c r="O1296" s="89"/>
      <c r="R1296" t="b">
        <f t="shared" si="42"/>
        <v>0</v>
      </c>
    </row>
    <row r="1297" spans="1:18" ht="15" thickBot="1" x14ac:dyDescent="0.35">
      <c r="A1297" s="3" t="s">
        <v>635</v>
      </c>
      <c r="B1297" s="3" t="s">
        <v>1137</v>
      </c>
      <c r="C1297" s="84">
        <f>IF(COUNTIF(Table8[Tag Number], A1297), 1, 0)</f>
        <v>0</v>
      </c>
      <c r="D1297" s="85">
        <f>IF(COUNTIF(Table9[Tag Number], A1297), 1, 0)</f>
        <v>1</v>
      </c>
      <c r="E1297" s="86">
        <f>IF(COUNTIF(Table10[Tag Number], A1297), 1, 0)</f>
        <v>0</v>
      </c>
      <c r="F1297" s="86">
        <f>IF(COUNTIF(Table11[Tag Number], A1297), 1, 0)</f>
        <v>0</v>
      </c>
      <c r="G1297" s="87">
        <f t="shared" si="43"/>
        <v>1</v>
      </c>
      <c r="H1297" s="88" t="str" cm="1">
        <f t="array" ref="H1297">_xlfn.IFS(OR(_xlfn.XLOOKUP(A1297,Table9[Tag Number],Table9[Status],"-",0)="Dead",
        _xlfn.XLOOKUP(A1297,Table10[Tag Number],Table10[Status],"-",0)="Dead",
        _xlfn.XLOOKUP(A1297,Table11[Tag Number],Table11[Status],"-",0)="Dead",
        _xlfn.XLOOKUP(A1297,Table8[Tag Number],Table8[Status],"-",0)="Dead"),"Dead",
     OR(_xlfn.XLOOKUP(A1297,Table11[Tag Number],Table11[Status],"-",0)="Alive",
        _xlfn.XLOOKUP(A1297,Table10[Tag Number],Table10[Status],"-",0)="Alive",
        _xlfn.XLOOKUP(A1297,Table9[Tag Number],Table9[Status],"-",0)="Alive",
        _xlfn.XLOOKUP(A1297,Table8[Tag Number],Table8[Status],"-",0)="Alive"),"Alive",
     OR(_xlfn.XLOOKUP(A1297,Table9[Tag Number],Table9[Status],"-",0)="-",
        _xlfn.XLOOKUP(A1297,Table10[Tag Number],Table10[Status],"-",0)="-",
        _xlfn.XLOOKUP(A1297,Table11[Tag Number],Table11[Status],"-",0)="-",
        _xlfn.XLOOKUP(A1297,Table8[Tag Number],Table8[Status],"-",0)="-"),
   "-")</f>
        <v>Alive</v>
      </c>
      <c r="I1297" s="88" t="str">
        <f>IF((_xlfn.XLOOKUP(B1297,[2]Sheet1!$A$2:$A$198,[2]Sheet1!$B$2:$B$198,"-",0)="Glade"),"Out","No")</f>
        <v>No</v>
      </c>
      <c r="J1297" s="90"/>
      <c r="K1297" s="91"/>
      <c r="L1297" s="91"/>
      <c r="M1297" s="91"/>
      <c r="N1297" s="92"/>
      <c r="O1297" s="89"/>
      <c r="R1297" t="b">
        <f t="shared" si="42"/>
        <v>0</v>
      </c>
    </row>
    <row r="1298" spans="1:18" ht="15" thickBot="1" x14ac:dyDescent="0.35">
      <c r="A1298" s="2" t="s">
        <v>981</v>
      </c>
      <c r="B1298" s="2" t="s">
        <v>1137</v>
      </c>
      <c r="C1298" s="84">
        <f>IF(COUNTIF(Table8[Tag Number], A1298), 1, 0)</f>
        <v>1</v>
      </c>
      <c r="D1298" s="85">
        <f>IF(COUNTIF(Table9[Tag Number], A1298), 1, 0)</f>
        <v>0</v>
      </c>
      <c r="E1298" s="86">
        <f>IF(COUNTIF(Table10[Tag Number], A1298), 1, 0)</f>
        <v>0</v>
      </c>
      <c r="F1298" s="86">
        <f>IF(COUNTIF(Table11[Tag Number], A1298), 1, 0)</f>
        <v>0</v>
      </c>
      <c r="G1298" s="87">
        <f t="shared" si="43"/>
        <v>1</v>
      </c>
      <c r="H1298" s="88" t="str" cm="1">
        <f t="array" ref="H1298">_xlfn.IFS(OR(_xlfn.XLOOKUP(A1298,Table9[Tag Number],Table9[Status],"-",0)="Dead",
        _xlfn.XLOOKUP(A1298,Table10[Tag Number],Table10[Status],"-",0)="Dead",
        _xlfn.XLOOKUP(A1298,Table11[Tag Number],Table11[Status],"-",0)="Dead",
        _xlfn.XLOOKUP(A1298,Table8[Tag Number],Table8[Status],"-",0)="Dead"),"Dead",
     OR(_xlfn.XLOOKUP(A1298,Table11[Tag Number],Table11[Status],"-",0)="Alive",
        _xlfn.XLOOKUP(A1298,Table10[Tag Number],Table10[Status],"-",0)="Alive",
        _xlfn.XLOOKUP(A1298,Table9[Tag Number],Table9[Status],"-",0)="Alive",
        _xlfn.XLOOKUP(A1298,Table8[Tag Number],Table8[Status],"-",0)="Alive"),"Alive",
     OR(_xlfn.XLOOKUP(A1298,Table9[Tag Number],Table9[Status],"-",0)="-",
        _xlfn.XLOOKUP(A1298,Table10[Tag Number],Table10[Status],"-",0)="-",
        _xlfn.XLOOKUP(A1298,Table11[Tag Number],Table11[Status],"-",0)="-",
        _xlfn.XLOOKUP(A1298,Table8[Tag Number],Table8[Status],"-",0)="-"),
   "-")</f>
        <v>Alive</v>
      </c>
      <c r="I1298" s="88" t="str">
        <f>IF((_xlfn.XLOOKUP(B1298,[2]Sheet1!$A$2:$A$198,[2]Sheet1!$B$2:$B$198,"-",0)="Glade"),"Out","No")</f>
        <v>No</v>
      </c>
      <c r="J1298" s="90"/>
      <c r="K1298" s="91"/>
      <c r="L1298" s="91"/>
      <c r="M1298" s="91"/>
      <c r="N1298" s="92"/>
      <c r="O1298" s="89"/>
      <c r="R1298" t="b">
        <f t="shared" si="42"/>
        <v>0</v>
      </c>
    </row>
    <row r="1299" spans="1:18" ht="15" thickBot="1" x14ac:dyDescent="0.35">
      <c r="A1299" s="3" t="s">
        <v>2047</v>
      </c>
      <c r="B1299" s="3" t="s">
        <v>1137</v>
      </c>
      <c r="C1299" s="84">
        <f>IF(COUNTIF(Table8[Tag Number], A1299), 1, 0)</f>
        <v>0</v>
      </c>
      <c r="D1299" s="85">
        <f>IF(COUNTIF(Table9[Tag Number], A1299), 1, 0)</f>
        <v>0</v>
      </c>
      <c r="E1299" s="86">
        <f>IF(COUNTIF(Table10[Tag Number], A1299), 1, 0)</f>
        <v>0</v>
      </c>
      <c r="F1299" s="86">
        <f>IF(COUNTIF(Table11[Tag Number], A1299), 1, 0)</f>
        <v>0</v>
      </c>
      <c r="G1299" s="87">
        <f t="shared" si="43"/>
        <v>0</v>
      </c>
      <c r="H1299" s="88" t="str" cm="1">
        <f t="array" ref="H1299">_xlfn.IFS(OR(_xlfn.XLOOKUP(A1299,Table9[Tag Number],Table9[Status],"-",0)="Dead",
        _xlfn.XLOOKUP(A1299,Table10[Tag Number],Table10[Status],"-",0)="Dead",
        _xlfn.XLOOKUP(A1299,Table11[Tag Number],Table11[Status],"-",0)="Dead",
        _xlfn.XLOOKUP(A1299,Table8[Tag Number],Table8[Status],"-",0)="Dead"),"Dead",
     OR(_xlfn.XLOOKUP(A1299,Table11[Tag Number],Table11[Status],"-",0)="Alive",
        _xlfn.XLOOKUP(A1299,Table10[Tag Number],Table10[Status],"-",0)="Alive",
        _xlfn.XLOOKUP(A1299,Table9[Tag Number],Table9[Status],"-",0)="Alive",
        _xlfn.XLOOKUP(A1299,Table8[Tag Number],Table8[Status],"-",0)="Alive"),"Alive",
     OR(_xlfn.XLOOKUP(A1299,Table9[Tag Number],Table9[Status],"-",0)="-",
        _xlfn.XLOOKUP(A1299,Table10[Tag Number],Table10[Status],"-",0)="-",
        _xlfn.XLOOKUP(A1299,Table11[Tag Number],Table11[Status],"-",0)="-",
        _xlfn.XLOOKUP(A1299,Table8[Tag Number],Table8[Status],"-",0)="-"),
   "-")</f>
        <v>-</v>
      </c>
      <c r="I1299" s="88" t="str">
        <f>IF((_xlfn.XLOOKUP(B1299,[2]Sheet1!$A$2:$A$198,[2]Sheet1!$B$2:$B$198,"-",0)="Glade"),"Out","No")</f>
        <v>No</v>
      </c>
      <c r="J1299" s="90"/>
      <c r="K1299" s="91"/>
      <c r="L1299" s="91"/>
      <c r="M1299" s="91"/>
      <c r="N1299" s="92"/>
      <c r="O1299" s="89"/>
      <c r="R1299" t="b">
        <f t="shared" si="42"/>
        <v>0</v>
      </c>
    </row>
    <row r="1300" spans="1:18" ht="15" thickBot="1" x14ac:dyDescent="0.35">
      <c r="A1300" s="2" t="s">
        <v>779</v>
      </c>
      <c r="B1300" s="2" t="s">
        <v>1137</v>
      </c>
      <c r="C1300" s="84">
        <f>IF(COUNTIF(Table8[Tag Number], A1300), 1, 0)</f>
        <v>1</v>
      </c>
      <c r="D1300" s="85">
        <f>IF(COUNTIF(Table9[Tag Number], A1300), 1, 0)</f>
        <v>1</v>
      </c>
      <c r="E1300" s="86">
        <f>IF(COUNTIF(Table10[Tag Number], A1300), 1, 0)</f>
        <v>0</v>
      </c>
      <c r="F1300" s="86">
        <f>IF(COUNTIF(Table11[Tag Number], A1300), 1, 0)</f>
        <v>0</v>
      </c>
      <c r="G1300" s="87">
        <f t="shared" si="43"/>
        <v>2</v>
      </c>
      <c r="H1300" s="88" t="str" cm="1">
        <f t="array" ref="H1300">_xlfn.IFS(OR(_xlfn.XLOOKUP(A1300,Table9[Tag Number],Table9[Status],"-",0)="Dead",
        _xlfn.XLOOKUP(A1300,Table10[Tag Number],Table10[Status],"-",0)="Dead",
        _xlfn.XLOOKUP(A1300,Table11[Tag Number],Table11[Status],"-",0)="Dead",
        _xlfn.XLOOKUP(A1300,Table8[Tag Number],Table8[Status],"-",0)="Dead"),"Dead",
     OR(_xlfn.XLOOKUP(A1300,Table11[Tag Number],Table11[Status],"-",0)="Alive",
        _xlfn.XLOOKUP(A1300,Table10[Tag Number],Table10[Status],"-",0)="Alive",
        _xlfn.XLOOKUP(A1300,Table9[Tag Number],Table9[Status],"-",0)="Alive",
        _xlfn.XLOOKUP(A1300,Table8[Tag Number],Table8[Status],"-",0)="Alive"),"Alive",
     OR(_xlfn.XLOOKUP(A1300,Table9[Tag Number],Table9[Status],"-",0)="-",
        _xlfn.XLOOKUP(A1300,Table10[Tag Number],Table10[Status],"-",0)="-",
        _xlfn.XLOOKUP(A1300,Table11[Tag Number],Table11[Status],"-",0)="-",
        _xlfn.XLOOKUP(A1300,Table8[Tag Number],Table8[Status],"-",0)="-"),
   "-")</f>
        <v>Alive</v>
      </c>
      <c r="I1300" s="88" t="str">
        <f>IF((_xlfn.XLOOKUP(B1300,[2]Sheet1!$A$2:$A$198,[2]Sheet1!$B$2:$B$198,"-",0)="Glade"),"Out","No")</f>
        <v>No</v>
      </c>
      <c r="J1300" s="90"/>
      <c r="K1300" s="91"/>
      <c r="L1300" s="91"/>
      <c r="M1300" s="91"/>
      <c r="N1300" s="92"/>
      <c r="O1300" s="89"/>
      <c r="R1300" t="str">
        <f t="shared" si="42"/>
        <v>C312</v>
      </c>
    </row>
    <row r="1301" spans="1:18" ht="15" thickBot="1" x14ac:dyDescent="0.35">
      <c r="A1301" s="3" t="s">
        <v>2048</v>
      </c>
      <c r="B1301" s="3" t="s">
        <v>1137</v>
      </c>
      <c r="C1301" s="84">
        <f>IF(COUNTIF(Table8[Tag Number], A1301), 1, 0)</f>
        <v>0</v>
      </c>
      <c r="D1301" s="85">
        <f>IF(COUNTIF(Table9[Tag Number], A1301), 1, 0)</f>
        <v>0</v>
      </c>
      <c r="E1301" s="86">
        <f>IF(COUNTIF(Table10[Tag Number], A1301), 1, 0)</f>
        <v>0</v>
      </c>
      <c r="F1301" s="86">
        <f>IF(COUNTIF(Table11[Tag Number], A1301), 1, 0)</f>
        <v>0</v>
      </c>
      <c r="G1301" s="87">
        <f t="shared" si="43"/>
        <v>0</v>
      </c>
      <c r="H1301" s="88" t="str" cm="1">
        <f t="array" ref="H1301">_xlfn.IFS(OR(_xlfn.XLOOKUP(A1301,Table9[Tag Number],Table9[Status],"-",0)="Dead",
        _xlfn.XLOOKUP(A1301,Table10[Tag Number],Table10[Status],"-",0)="Dead",
        _xlfn.XLOOKUP(A1301,Table11[Tag Number],Table11[Status],"-",0)="Dead",
        _xlfn.XLOOKUP(A1301,Table8[Tag Number],Table8[Status],"-",0)="Dead"),"Dead",
     OR(_xlfn.XLOOKUP(A1301,Table11[Tag Number],Table11[Status],"-",0)="Alive",
        _xlfn.XLOOKUP(A1301,Table10[Tag Number],Table10[Status],"-",0)="Alive",
        _xlfn.XLOOKUP(A1301,Table9[Tag Number],Table9[Status],"-",0)="Alive",
        _xlfn.XLOOKUP(A1301,Table8[Tag Number],Table8[Status],"-",0)="Alive"),"Alive",
     OR(_xlfn.XLOOKUP(A1301,Table9[Tag Number],Table9[Status],"-",0)="-",
        _xlfn.XLOOKUP(A1301,Table10[Tag Number],Table10[Status],"-",0)="-",
        _xlfn.XLOOKUP(A1301,Table11[Tag Number],Table11[Status],"-",0)="-",
        _xlfn.XLOOKUP(A1301,Table8[Tag Number],Table8[Status],"-",0)="-"),
   "-")</f>
        <v>-</v>
      </c>
      <c r="I1301" s="88" t="str">
        <f>IF((_xlfn.XLOOKUP(B1301,[2]Sheet1!$A$2:$A$198,[2]Sheet1!$B$2:$B$198,"-",0)="Glade"),"Out","No")</f>
        <v>No</v>
      </c>
      <c r="J1301" s="90"/>
      <c r="K1301" s="91"/>
      <c r="L1301" s="91"/>
      <c r="M1301" s="91"/>
      <c r="N1301" s="92"/>
      <c r="O1301" s="89"/>
      <c r="R1301" t="b">
        <f t="shared" si="42"/>
        <v>0</v>
      </c>
    </row>
    <row r="1302" spans="1:18" ht="15" thickBot="1" x14ac:dyDescent="0.35">
      <c r="A1302" s="2" t="s">
        <v>517</v>
      </c>
      <c r="B1302" s="2" t="s">
        <v>1137</v>
      </c>
      <c r="C1302" s="84">
        <f>IF(COUNTIF(Table8[Tag Number], A1302), 1, 0)</f>
        <v>0</v>
      </c>
      <c r="D1302" s="85">
        <f>IF(COUNTIF(Table9[Tag Number], A1302), 1, 0)</f>
        <v>1</v>
      </c>
      <c r="E1302" s="86">
        <f>IF(COUNTIF(Table10[Tag Number], A1302), 1, 0)</f>
        <v>0</v>
      </c>
      <c r="F1302" s="86">
        <f>IF(COUNTIF(Table11[Tag Number], A1302), 1, 0)</f>
        <v>1</v>
      </c>
      <c r="G1302" s="87">
        <f t="shared" si="43"/>
        <v>2</v>
      </c>
      <c r="H1302" s="88" t="str" cm="1">
        <f t="array" ref="H1302">_xlfn.IFS(OR(_xlfn.XLOOKUP(A1302,Table9[Tag Number],Table9[Status],"-",0)="Dead",
        _xlfn.XLOOKUP(A1302,Table10[Tag Number],Table10[Status],"-",0)="Dead",
        _xlfn.XLOOKUP(A1302,Table11[Tag Number],Table11[Status],"-",0)="Dead",
        _xlfn.XLOOKUP(A1302,Table8[Tag Number],Table8[Status],"-",0)="Dead"),"Dead",
     OR(_xlfn.XLOOKUP(A1302,Table11[Tag Number],Table11[Status],"-",0)="Alive",
        _xlfn.XLOOKUP(A1302,Table10[Tag Number],Table10[Status],"-",0)="Alive",
        _xlfn.XLOOKUP(A1302,Table9[Tag Number],Table9[Status],"-",0)="Alive",
        _xlfn.XLOOKUP(A1302,Table8[Tag Number],Table8[Status],"-",0)="Alive"),"Alive",
     OR(_xlfn.XLOOKUP(A1302,Table9[Tag Number],Table9[Status],"-",0)="-",
        _xlfn.XLOOKUP(A1302,Table10[Tag Number],Table10[Status],"-",0)="-",
        _xlfn.XLOOKUP(A1302,Table11[Tag Number],Table11[Status],"-",0)="-",
        _xlfn.XLOOKUP(A1302,Table8[Tag Number],Table8[Status],"-",0)="-"),
   "-")</f>
        <v>Alive</v>
      </c>
      <c r="I1302" s="88" t="str">
        <f>IF((_xlfn.XLOOKUP(B1302,[2]Sheet1!$A$2:$A$198,[2]Sheet1!$B$2:$B$198,"-",0)="Glade"),"Out","No")</f>
        <v>No</v>
      </c>
      <c r="J1302" s="90"/>
      <c r="K1302" s="91"/>
      <c r="L1302" s="91"/>
      <c r="M1302" s="91"/>
      <c r="N1302" s="92"/>
      <c r="O1302" s="89"/>
      <c r="R1302" t="str">
        <f t="shared" si="42"/>
        <v>C314</v>
      </c>
    </row>
    <row r="1303" spans="1:18" ht="15" thickBot="1" x14ac:dyDescent="0.35">
      <c r="A1303" s="3" t="s">
        <v>45</v>
      </c>
      <c r="B1303" s="3" t="s">
        <v>1137</v>
      </c>
      <c r="C1303" s="84">
        <f>IF(COUNTIF(Table8[Tag Number], A1303), 1, 0)</f>
        <v>0</v>
      </c>
      <c r="D1303" s="85">
        <f>IF(COUNTIF(Table9[Tag Number], A1303), 1, 0)</f>
        <v>0</v>
      </c>
      <c r="E1303" s="86">
        <f>IF(COUNTIF(Table10[Tag Number], A1303), 1, 0)</f>
        <v>0</v>
      </c>
      <c r="F1303" s="86">
        <f>IF(COUNTIF(Table11[Tag Number], A1303), 1, 0)</f>
        <v>0</v>
      </c>
      <c r="G1303" s="87">
        <f t="shared" si="43"/>
        <v>0</v>
      </c>
      <c r="H1303" s="88" t="str" cm="1">
        <f t="array" ref="H1303">_xlfn.IFS(OR(_xlfn.XLOOKUP(A1303,Table9[Tag Number],Table9[Status],"-",0)="Dead",
        _xlfn.XLOOKUP(A1303,Table10[Tag Number],Table10[Status],"-",0)="Dead",
        _xlfn.XLOOKUP(A1303,Table11[Tag Number],Table11[Status],"-",0)="Dead",
        _xlfn.XLOOKUP(A1303,Table8[Tag Number],Table8[Status],"-",0)="Dead"),"Dead",
     OR(_xlfn.XLOOKUP(A1303,Table11[Tag Number],Table11[Status],"-",0)="Alive",
        _xlfn.XLOOKUP(A1303,Table10[Tag Number],Table10[Status],"-",0)="Alive",
        _xlfn.XLOOKUP(A1303,Table9[Tag Number],Table9[Status],"-",0)="Alive",
        _xlfn.XLOOKUP(A1303,Table8[Tag Number],Table8[Status],"-",0)="Alive"),"Alive",
     OR(_xlfn.XLOOKUP(A1303,Table9[Tag Number],Table9[Status],"-",0)="-",
        _xlfn.XLOOKUP(A1303,Table10[Tag Number],Table10[Status],"-",0)="-",
        _xlfn.XLOOKUP(A1303,Table11[Tag Number],Table11[Status],"-",0)="-",
        _xlfn.XLOOKUP(A1303,Table8[Tag Number],Table8[Status],"-",0)="-"),
   "-")</f>
        <v>-</v>
      </c>
      <c r="I1303" s="88" t="str">
        <f>IF((_xlfn.XLOOKUP(B1303,[2]Sheet1!$A$2:$A$198,[2]Sheet1!$B$2:$B$198,"-",0)="Glade"),"Out","No")</f>
        <v>No</v>
      </c>
      <c r="J1303" s="90"/>
      <c r="K1303" s="91"/>
      <c r="L1303" s="91"/>
      <c r="M1303" s="91"/>
      <c r="N1303" s="92"/>
      <c r="O1303" s="89"/>
      <c r="R1303" t="b">
        <f t="shared" si="42"/>
        <v>0</v>
      </c>
    </row>
    <row r="1304" spans="1:18" ht="15" thickBot="1" x14ac:dyDescent="0.35">
      <c r="A1304" s="2" t="s">
        <v>2049</v>
      </c>
      <c r="B1304" s="2" t="s">
        <v>1145</v>
      </c>
      <c r="C1304" s="84">
        <f>IF(COUNTIF(Table8[Tag Number], A1304), 1, 0)</f>
        <v>0</v>
      </c>
      <c r="D1304" s="85">
        <f>IF(COUNTIF(Table9[Tag Number], A1304), 1, 0)</f>
        <v>0</v>
      </c>
      <c r="E1304" s="86">
        <f>IF(COUNTIF(Table10[Tag Number], A1304), 1, 0)</f>
        <v>0</v>
      </c>
      <c r="F1304" s="86">
        <f>IF(COUNTIF(Table11[Tag Number], A1304), 1, 0)</f>
        <v>0</v>
      </c>
      <c r="G1304" s="87">
        <f t="shared" si="43"/>
        <v>0</v>
      </c>
      <c r="H1304" s="88" t="str" cm="1">
        <f t="array" ref="H1304">_xlfn.IFS(OR(_xlfn.XLOOKUP(A1304,Table9[Tag Number],Table9[Status],"-",0)="Dead",
        _xlfn.XLOOKUP(A1304,Table10[Tag Number],Table10[Status],"-",0)="Dead",
        _xlfn.XLOOKUP(A1304,Table11[Tag Number],Table11[Status],"-",0)="Dead",
        _xlfn.XLOOKUP(A1304,Table8[Tag Number],Table8[Status],"-",0)="Dead"),"Dead",
     OR(_xlfn.XLOOKUP(A1304,Table11[Tag Number],Table11[Status],"-",0)="Alive",
        _xlfn.XLOOKUP(A1304,Table10[Tag Number],Table10[Status],"-",0)="Alive",
        _xlfn.XLOOKUP(A1304,Table9[Tag Number],Table9[Status],"-",0)="Alive",
        _xlfn.XLOOKUP(A1304,Table8[Tag Number],Table8[Status],"-",0)="Alive"),"Alive",
     OR(_xlfn.XLOOKUP(A1304,Table9[Tag Number],Table9[Status],"-",0)="-",
        _xlfn.XLOOKUP(A1304,Table10[Tag Number],Table10[Status],"-",0)="-",
        _xlfn.XLOOKUP(A1304,Table11[Tag Number],Table11[Status],"-",0)="-",
        _xlfn.XLOOKUP(A1304,Table8[Tag Number],Table8[Status],"-",0)="-"),
   "-")</f>
        <v>-</v>
      </c>
      <c r="I1304" s="88" t="str">
        <f>IF((_xlfn.XLOOKUP(B1304,[2]Sheet1!$A$2:$A$198,[2]Sheet1!$B$2:$B$198,"-",0)="Glade"),"Out","No")</f>
        <v>No</v>
      </c>
      <c r="J1304" s="90"/>
      <c r="K1304" s="91"/>
      <c r="L1304" s="91"/>
      <c r="M1304" s="91"/>
      <c r="N1304" s="92"/>
      <c r="O1304" s="89"/>
      <c r="R1304" t="b">
        <f t="shared" si="42"/>
        <v>0</v>
      </c>
    </row>
    <row r="1305" spans="1:18" ht="15" thickBot="1" x14ac:dyDescent="0.35">
      <c r="A1305" s="3" t="s">
        <v>223</v>
      </c>
      <c r="B1305" s="3" t="s">
        <v>1137</v>
      </c>
      <c r="C1305" s="84">
        <f>IF(COUNTIF(Table8[Tag Number], A1305), 1, 0)</f>
        <v>0</v>
      </c>
      <c r="D1305" s="85">
        <f>IF(COUNTIF(Table9[Tag Number], A1305), 1, 0)</f>
        <v>0</v>
      </c>
      <c r="E1305" s="86">
        <f>IF(COUNTIF(Table10[Tag Number], A1305), 1, 0)</f>
        <v>0</v>
      </c>
      <c r="F1305" s="86">
        <f>IF(COUNTIF(Table11[Tag Number], A1305), 1, 0)</f>
        <v>0</v>
      </c>
      <c r="G1305" s="87">
        <f t="shared" si="43"/>
        <v>0</v>
      </c>
      <c r="H1305" s="88" t="str" cm="1">
        <f t="array" ref="H1305">_xlfn.IFS(OR(_xlfn.XLOOKUP(A1305,Table9[Tag Number],Table9[Status],"-",0)="Dead",
        _xlfn.XLOOKUP(A1305,Table10[Tag Number],Table10[Status],"-",0)="Dead",
        _xlfn.XLOOKUP(A1305,Table11[Tag Number],Table11[Status],"-",0)="Dead",
        _xlfn.XLOOKUP(A1305,Table8[Tag Number],Table8[Status],"-",0)="Dead"),"Dead",
     OR(_xlfn.XLOOKUP(A1305,Table11[Tag Number],Table11[Status],"-",0)="Alive",
        _xlfn.XLOOKUP(A1305,Table10[Tag Number],Table10[Status],"-",0)="Alive",
        _xlfn.XLOOKUP(A1305,Table9[Tag Number],Table9[Status],"-",0)="Alive",
        _xlfn.XLOOKUP(A1305,Table8[Tag Number],Table8[Status],"-",0)="Alive"),"Alive",
     OR(_xlfn.XLOOKUP(A1305,Table9[Tag Number],Table9[Status],"-",0)="-",
        _xlfn.XLOOKUP(A1305,Table10[Tag Number],Table10[Status],"-",0)="-",
        _xlfn.XLOOKUP(A1305,Table11[Tag Number],Table11[Status],"-",0)="-",
        _xlfn.XLOOKUP(A1305,Table8[Tag Number],Table8[Status],"-",0)="-"),
   "-")</f>
        <v>-</v>
      </c>
      <c r="I1305" s="88" t="str">
        <f>IF((_xlfn.XLOOKUP(B1305,[2]Sheet1!$A$2:$A$198,[2]Sheet1!$B$2:$B$198,"-",0)="Glade"),"Out","No")</f>
        <v>No</v>
      </c>
      <c r="J1305" s="90"/>
      <c r="K1305" s="91"/>
      <c r="L1305" s="91"/>
      <c r="M1305" s="91"/>
      <c r="N1305" s="92"/>
      <c r="O1305" s="89"/>
      <c r="R1305" t="b">
        <f t="shared" si="42"/>
        <v>0</v>
      </c>
    </row>
    <row r="1306" spans="1:18" ht="15" thickBot="1" x14ac:dyDescent="0.35">
      <c r="A1306" s="2" t="s">
        <v>2050</v>
      </c>
      <c r="B1306" s="2" t="s">
        <v>1145</v>
      </c>
      <c r="C1306" s="84">
        <f>IF(COUNTIF(Table8[Tag Number], A1306), 1, 0)</f>
        <v>0</v>
      </c>
      <c r="D1306" s="85">
        <f>IF(COUNTIF(Table9[Tag Number], A1306), 1, 0)</f>
        <v>0</v>
      </c>
      <c r="E1306" s="86">
        <f>IF(COUNTIF(Table10[Tag Number], A1306), 1, 0)</f>
        <v>0</v>
      </c>
      <c r="F1306" s="86">
        <f>IF(COUNTIF(Table11[Tag Number], A1306), 1, 0)</f>
        <v>0</v>
      </c>
      <c r="G1306" s="87">
        <f t="shared" si="43"/>
        <v>0</v>
      </c>
      <c r="H1306" s="88" t="str" cm="1">
        <f t="array" ref="H1306">_xlfn.IFS(OR(_xlfn.XLOOKUP(A1306,Table9[Tag Number],Table9[Status],"-",0)="Dead",
        _xlfn.XLOOKUP(A1306,Table10[Tag Number],Table10[Status],"-",0)="Dead",
        _xlfn.XLOOKUP(A1306,Table11[Tag Number],Table11[Status],"-",0)="Dead",
        _xlfn.XLOOKUP(A1306,Table8[Tag Number],Table8[Status],"-",0)="Dead"),"Dead",
     OR(_xlfn.XLOOKUP(A1306,Table11[Tag Number],Table11[Status],"-",0)="Alive",
        _xlfn.XLOOKUP(A1306,Table10[Tag Number],Table10[Status],"-",0)="Alive",
        _xlfn.XLOOKUP(A1306,Table9[Tag Number],Table9[Status],"-",0)="Alive",
        _xlfn.XLOOKUP(A1306,Table8[Tag Number],Table8[Status],"-",0)="Alive"),"Alive",
     OR(_xlfn.XLOOKUP(A1306,Table9[Tag Number],Table9[Status],"-",0)="-",
        _xlfn.XLOOKUP(A1306,Table10[Tag Number],Table10[Status],"-",0)="-",
        _xlfn.XLOOKUP(A1306,Table11[Tag Number],Table11[Status],"-",0)="-",
        _xlfn.XLOOKUP(A1306,Table8[Tag Number],Table8[Status],"-",0)="-"),
   "-")</f>
        <v>-</v>
      </c>
      <c r="I1306" s="88" t="str">
        <f>IF((_xlfn.XLOOKUP(B1306,[2]Sheet1!$A$2:$A$198,[2]Sheet1!$B$2:$B$198,"-",0)="Glade"),"Out","No")</f>
        <v>No</v>
      </c>
      <c r="J1306" s="90"/>
      <c r="K1306" s="91"/>
      <c r="L1306" s="91"/>
      <c r="M1306" s="91"/>
      <c r="N1306" s="92"/>
      <c r="O1306" s="89"/>
      <c r="R1306" t="b">
        <f t="shared" si="42"/>
        <v>0</v>
      </c>
    </row>
    <row r="1307" spans="1:18" ht="15" thickBot="1" x14ac:dyDescent="0.35">
      <c r="A1307" s="3" t="s">
        <v>2051</v>
      </c>
      <c r="B1307" s="3" t="s">
        <v>1145</v>
      </c>
      <c r="C1307" s="84">
        <f>IF(COUNTIF(Table8[Tag Number], A1307), 1, 0)</f>
        <v>0</v>
      </c>
      <c r="D1307" s="85">
        <f>IF(COUNTIF(Table9[Tag Number], A1307), 1, 0)</f>
        <v>0</v>
      </c>
      <c r="E1307" s="86">
        <f>IF(COUNTIF(Table10[Tag Number], A1307), 1, 0)</f>
        <v>0</v>
      </c>
      <c r="F1307" s="86">
        <f>IF(COUNTIF(Table11[Tag Number], A1307), 1, 0)</f>
        <v>0</v>
      </c>
      <c r="G1307" s="87">
        <f t="shared" si="43"/>
        <v>0</v>
      </c>
      <c r="H1307" s="88" t="str" cm="1">
        <f t="array" ref="H1307">_xlfn.IFS(OR(_xlfn.XLOOKUP(A1307,Table9[Tag Number],Table9[Status],"-",0)="Dead",
        _xlfn.XLOOKUP(A1307,Table10[Tag Number],Table10[Status],"-",0)="Dead",
        _xlfn.XLOOKUP(A1307,Table11[Tag Number],Table11[Status],"-",0)="Dead",
        _xlfn.XLOOKUP(A1307,Table8[Tag Number],Table8[Status],"-",0)="Dead"),"Dead",
     OR(_xlfn.XLOOKUP(A1307,Table11[Tag Number],Table11[Status],"-",0)="Alive",
        _xlfn.XLOOKUP(A1307,Table10[Tag Number],Table10[Status],"-",0)="Alive",
        _xlfn.XLOOKUP(A1307,Table9[Tag Number],Table9[Status],"-",0)="Alive",
        _xlfn.XLOOKUP(A1307,Table8[Tag Number],Table8[Status],"-",0)="Alive"),"Alive",
     OR(_xlfn.XLOOKUP(A1307,Table9[Tag Number],Table9[Status],"-",0)="-",
        _xlfn.XLOOKUP(A1307,Table10[Tag Number],Table10[Status],"-",0)="-",
        _xlfn.XLOOKUP(A1307,Table11[Tag Number],Table11[Status],"-",0)="-",
        _xlfn.XLOOKUP(A1307,Table8[Tag Number],Table8[Status],"-",0)="-"),
   "-")</f>
        <v>-</v>
      </c>
      <c r="I1307" s="88" t="str">
        <f>IF((_xlfn.XLOOKUP(B1307,[2]Sheet1!$A$2:$A$198,[2]Sheet1!$B$2:$B$198,"-",0)="Glade"),"Out","No")</f>
        <v>No</v>
      </c>
      <c r="J1307" s="90"/>
      <c r="K1307" s="91"/>
      <c r="L1307" s="91"/>
      <c r="M1307" s="91"/>
      <c r="N1307" s="92"/>
      <c r="O1307" s="89"/>
      <c r="R1307" t="b">
        <f t="shared" si="42"/>
        <v>0</v>
      </c>
    </row>
    <row r="1308" spans="1:18" ht="15" thickBot="1" x14ac:dyDescent="0.35">
      <c r="A1308" s="2" t="s">
        <v>123</v>
      </c>
      <c r="B1308" s="2" t="s">
        <v>1145</v>
      </c>
      <c r="C1308" s="84">
        <f>IF(COUNTIF(Table8[Tag Number], A1308), 1, 0)</f>
        <v>0</v>
      </c>
      <c r="D1308" s="85">
        <f>IF(COUNTIF(Table9[Tag Number], A1308), 1, 0)</f>
        <v>0</v>
      </c>
      <c r="E1308" s="86">
        <f>IF(COUNTIF(Table10[Tag Number], A1308), 1, 0)</f>
        <v>0</v>
      </c>
      <c r="F1308" s="86">
        <f>IF(COUNTIF(Table11[Tag Number], A1308), 1, 0)</f>
        <v>0</v>
      </c>
      <c r="G1308" s="87">
        <f t="shared" si="43"/>
        <v>0</v>
      </c>
      <c r="H1308" s="88" t="str" cm="1">
        <f t="array" ref="H1308">_xlfn.IFS(OR(_xlfn.XLOOKUP(A1308,Table9[Tag Number],Table9[Status],"-",0)="Dead",
        _xlfn.XLOOKUP(A1308,Table10[Tag Number],Table10[Status],"-",0)="Dead",
        _xlfn.XLOOKUP(A1308,Table11[Tag Number],Table11[Status],"-",0)="Dead",
        _xlfn.XLOOKUP(A1308,Table8[Tag Number],Table8[Status],"-",0)="Dead"),"Dead",
     OR(_xlfn.XLOOKUP(A1308,Table11[Tag Number],Table11[Status],"-",0)="Alive",
        _xlfn.XLOOKUP(A1308,Table10[Tag Number],Table10[Status],"-",0)="Alive",
        _xlfn.XLOOKUP(A1308,Table9[Tag Number],Table9[Status],"-",0)="Alive",
        _xlfn.XLOOKUP(A1308,Table8[Tag Number],Table8[Status],"-",0)="Alive"),"Alive",
     OR(_xlfn.XLOOKUP(A1308,Table9[Tag Number],Table9[Status],"-",0)="-",
        _xlfn.XLOOKUP(A1308,Table10[Tag Number],Table10[Status],"-",0)="-",
        _xlfn.XLOOKUP(A1308,Table11[Tag Number],Table11[Status],"-",0)="-",
        _xlfn.XLOOKUP(A1308,Table8[Tag Number],Table8[Status],"-",0)="-"),
   "-")</f>
        <v>-</v>
      </c>
      <c r="I1308" s="88" t="str">
        <f>IF((_xlfn.XLOOKUP(B1308,[2]Sheet1!$A$2:$A$198,[2]Sheet1!$B$2:$B$198,"-",0)="Glade"),"Out","No")</f>
        <v>No</v>
      </c>
      <c r="J1308" s="90"/>
      <c r="K1308" s="91"/>
      <c r="L1308" s="91"/>
      <c r="M1308" s="91"/>
      <c r="N1308" s="92"/>
      <c r="O1308" s="89"/>
      <c r="R1308" t="b">
        <f t="shared" si="42"/>
        <v>0</v>
      </c>
    </row>
    <row r="1309" spans="1:18" ht="15" thickBot="1" x14ac:dyDescent="0.35">
      <c r="A1309" s="3" t="s">
        <v>470</v>
      </c>
      <c r="B1309" s="3" t="s">
        <v>1137</v>
      </c>
      <c r="C1309" s="84">
        <f>IF(COUNTIF(Table8[Tag Number], A1309), 1, 0)</f>
        <v>0</v>
      </c>
      <c r="D1309" s="85">
        <f>IF(COUNTIF(Table9[Tag Number], A1309), 1, 0)</f>
        <v>0</v>
      </c>
      <c r="E1309" s="86">
        <f>IF(COUNTIF(Table10[Tag Number], A1309), 1, 0)</f>
        <v>0</v>
      </c>
      <c r="F1309" s="86">
        <f>IF(COUNTIF(Table11[Tag Number], A1309), 1, 0)</f>
        <v>1</v>
      </c>
      <c r="G1309" s="87">
        <f t="shared" si="43"/>
        <v>1</v>
      </c>
      <c r="H1309" s="88" t="str" cm="1">
        <f t="array" ref="H1309">_xlfn.IFS(OR(_xlfn.XLOOKUP(A1309,Table9[Tag Number],Table9[Status],"-",0)="Dead",
        _xlfn.XLOOKUP(A1309,Table10[Tag Number],Table10[Status],"-",0)="Dead",
        _xlfn.XLOOKUP(A1309,Table11[Tag Number],Table11[Status],"-",0)="Dead",
        _xlfn.XLOOKUP(A1309,Table8[Tag Number],Table8[Status],"-",0)="Dead"),"Dead",
     OR(_xlfn.XLOOKUP(A1309,Table11[Tag Number],Table11[Status],"-",0)="Alive",
        _xlfn.XLOOKUP(A1309,Table10[Tag Number],Table10[Status],"-",0)="Alive",
        _xlfn.XLOOKUP(A1309,Table9[Tag Number],Table9[Status],"-",0)="Alive",
        _xlfn.XLOOKUP(A1309,Table8[Tag Number],Table8[Status],"-",0)="Alive"),"Alive",
     OR(_xlfn.XLOOKUP(A1309,Table9[Tag Number],Table9[Status],"-",0)="-",
        _xlfn.XLOOKUP(A1309,Table10[Tag Number],Table10[Status],"-",0)="-",
        _xlfn.XLOOKUP(A1309,Table11[Tag Number],Table11[Status],"-",0)="-",
        _xlfn.XLOOKUP(A1309,Table8[Tag Number],Table8[Status],"-",0)="-"),
   "-")</f>
        <v>Alive</v>
      </c>
      <c r="I1309" s="88" t="str">
        <f>IF((_xlfn.XLOOKUP(B1309,[2]Sheet1!$A$2:$A$198,[2]Sheet1!$B$2:$B$198,"-",0)="Glade"),"Out","No")</f>
        <v>No</v>
      </c>
      <c r="J1309" s="90"/>
      <c r="K1309" s="91"/>
      <c r="L1309" s="91"/>
      <c r="M1309" s="91"/>
      <c r="N1309" s="92"/>
      <c r="O1309" s="89"/>
      <c r="R1309" t="b">
        <f t="shared" si="42"/>
        <v>0</v>
      </c>
    </row>
    <row r="1310" spans="1:18" ht="15" thickBot="1" x14ac:dyDescent="0.35">
      <c r="A1310" s="2" t="s">
        <v>2052</v>
      </c>
      <c r="B1310" s="2" t="s">
        <v>1145</v>
      </c>
      <c r="C1310" s="84">
        <f>IF(COUNTIF(Table8[Tag Number], A1310), 1, 0)</f>
        <v>0</v>
      </c>
      <c r="D1310" s="85">
        <f>IF(COUNTIF(Table9[Tag Number], A1310), 1, 0)</f>
        <v>0</v>
      </c>
      <c r="E1310" s="86">
        <f>IF(COUNTIF(Table10[Tag Number], A1310), 1, 0)</f>
        <v>0</v>
      </c>
      <c r="F1310" s="86">
        <f>IF(COUNTIF(Table11[Tag Number], A1310), 1, 0)</f>
        <v>0</v>
      </c>
      <c r="G1310" s="87">
        <f t="shared" si="43"/>
        <v>0</v>
      </c>
      <c r="H1310" s="88" t="str" cm="1">
        <f t="array" ref="H1310">_xlfn.IFS(OR(_xlfn.XLOOKUP(A1310,Table9[Tag Number],Table9[Status],"-",0)="Dead",
        _xlfn.XLOOKUP(A1310,Table10[Tag Number],Table10[Status],"-",0)="Dead",
        _xlfn.XLOOKUP(A1310,Table11[Tag Number],Table11[Status],"-",0)="Dead",
        _xlfn.XLOOKUP(A1310,Table8[Tag Number],Table8[Status],"-",0)="Dead"),"Dead",
     OR(_xlfn.XLOOKUP(A1310,Table11[Tag Number],Table11[Status],"-",0)="Alive",
        _xlfn.XLOOKUP(A1310,Table10[Tag Number],Table10[Status],"-",0)="Alive",
        _xlfn.XLOOKUP(A1310,Table9[Tag Number],Table9[Status],"-",0)="Alive",
        _xlfn.XLOOKUP(A1310,Table8[Tag Number],Table8[Status],"-",0)="Alive"),"Alive",
     OR(_xlfn.XLOOKUP(A1310,Table9[Tag Number],Table9[Status],"-",0)="-",
        _xlfn.XLOOKUP(A1310,Table10[Tag Number],Table10[Status],"-",0)="-",
        _xlfn.XLOOKUP(A1310,Table11[Tag Number],Table11[Status],"-",0)="-",
        _xlfn.XLOOKUP(A1310,Table8[Tag Number],Table8[Status],"-",0)="-"),
   "-")</f>
        <v>-</v>
      </c>
      <c r="I1310" s="88" t="str">
        <f>IF((_xlfn.XLOOKUP(B1310,[2]Sheet1!$A$2:$A$198,[2]Sheet1!$B$2:$B$198,"-",0)="Glade"),"Out","No")</f>
        <v>No</v>
      </c>
      <c r="J1310" s="90"/>
      <c r="K1310" s="91"/>
      <c r="L1310" s="91"/>
      <c r="M1310" s="91"/>
      <c r="N1310" s="92"/>
      <c r="O1310" s="89"/>
      <c r="R1310" t="b">
        <f t="shared" si="42"/>
        <v>0</v>
      </c>
    </row>
    <row r="1311" spans="1:18" ht="15" thickBot="1" x14ac:dyDescent="0.35">
      <c r="A1311" s="3" t="s">
        <v>2053</v>
      </c>
      <c r="B1311" s="3" t="s">
        <v>1137</v>
      </c>
      <c r="C1311" s="84">
        <f>IF(COUNTIF(Table8[Tag Number], A1311), 1, 0)</f>
        <v>0</v>
      </c>
      <c r="D1311" s="85">
        <f>IF(COUNTIF(Table9[Tag Number], A1311), 1, 0)</f>
        <v>0</v>
      </c>
      <c r="E1311" s="86">
        <f>IF(COUNTIF(Table10[Tag Number], A1311), 1, 0)</f>
        <v>0</v>
      </c>
      <c r="F1311" s="86">
        <f>IF(COUNTIF(Table11[Tag Number], A1311), 1, 0)</f>
        <v>0</v>
      </c>
      <c r="G1311" s="87">
        <f t="shared" si="43"/>
        <v>0</v>
      </c>
      <c r="H1311" s="88" t="str" cm="1">
        <f t="array" ref="H1311">_xlfn.IFS(OR(_xlfn.XLOOKUP(A1311,Table9[Tag Number],Table9[Status],"-",0)="Dead",
        _xlfn.XLOOKUP(A1311,Table10[Tag Number],Table10[Status],"-",0)="Dead",
        _xlfn.XLOOKUP(A1311,Table11[Tag Number],Table11[Status],"-",0)="Dead",
        _xlfn.XLOOKUP(A1311,Table8[Tag Number],Table8[Status],"-",0)="Dead"),"Dead",
     OR(_xlfn.XLOOKUP(A1311,Table11[Tag Number],Table11[Status],"-",0)="Alive",
        _xlfn.XLOOKUP(A1311,Table10[Tag Number],Table10[Status],"-",0)="Alive",
        _xlfn.XLOOKUP(A1311,Table9[Tag Number],Table9[Status],"-",0)="Alive",
        _xlfn.XLOOKUP(A1311,Table8[Tag Number],Table8[Status],"-",0)="Alive"),"Alive",
     OR(_xlfn.XLOOKUP(A1311,Table9[Tag Number],Table9[Status],"-",0)="-",
        _xlfn.XLOOKUP(A1311,Table10[Tag Number],Table10[Status],"-",0)="-",
        _xlfn.XLOOKUP(A1311,Table11[Tag Number],Table11[Status],"-",0)="-",
        _xlfn.XLOOKUP(A1311,Table8[Tag Number],Table8[Status],"-",0)="-"),
   "-")</f>
        <v>-</v>
      </c>
      <c r="I1311" s="88" t="str">
        <f>IF((_xlfn.XLOOKUP(B1311,[2]Sheet1!$A$2:$A$198,[2]Sheet1!$B$2:$B$198,"-",0)="Glade"),"Out","No")</f>
        <v>No</v>
      </c>
      <c r="J1311" s="90"/>
      <c r="K1311" s="91"/>
      <c r="L1311" s="91"/>
      <c r="M1311" s="91"/>
      <c r="N1311" s="92"/>
      <c r="O1311" s="89"/>
      <c r="R1311" t="b">
        <f t="shared" si="42"/>
        <v>0</v>
      </c>
    </row>
    <row r="1312" spans="1:18" ht="15" thickBot="1" x14ac:dyDescent="0.35">
      <c r="A1312" s="2" t="s">
        <v>2054</v>
      </c>
      <c r="B1312" s="2" t="s">
        <v>1137</v>
      </c>
      <c r="C1312" s="84">
        <f>IF(COUNTIF(Table8[Tag Number], A1312), 1, 0)</f>
        <v>0</v>
      </c>
      <c r="D1312" s="85">
        <f>IF(COUNTIF(Table9[Tag Number], A1312), 1, 0)</f>
        <v>0</v>
      </c>
      <c r="E1312" s="86">
        <f>IF(COUNTIF(Table10[Tag Number], A1312), 1, 0)</f>
        <v>0</v>
      </c>
      <c r="F1312" s="86">
        <f>IF(COUNTIF(Table11[Tag Number], A1312), 1, 0)</f>
        <v>0</v>
      </c>
      <c r="G1312" s="87">
        <f t="shared" si="43"/>
        <v>0</v>
      </c>
      <c r="H1312" s="88" t="str" cm="1">
        <f t="array" ref="H1312">_xlfn.IFS(OR(_xlfn.XLOOKUP(A1312,Table9[Tag Number],Table9[Status],"-",0)="Dead",
        _xlfn.XLOOKUP(A1312,Table10[Tag Number],Table10[Status],"-",0)="Dead",
        _xlfn.XLOOKUP(A1312,Table11[Tag Number],Table11[Status],"-",0)="Dead",
        _xlfn.XLOOKUP(A1312,Table8[Tag Number],Table8[Status],"-",0)="Dead"),"Dead",
     OR(_xlfn.XLOOKUP(A1312,Table11[Tag Number],Table11[Status],"-",0)="Alive",
        _xlfn.XLOOKUP(A1312,Table10[Tag Number],Table10[Status],"-",0)="Alive",
        _xlfn.XLOOKUP(A1312,Table9[Tag Number],Table9[Status],"-",0)="Alive",
        _xlfn.XLOOKUP(A1312,Table8[Tag Number],Table8[Status],"-",0)="Alive"),"Alive",
     OR(_xlfn.XLOOKUP(A1312,Table9[Tag Number],Table9[Status],"-",0)="-",
        _xlfn.XLOOKUP(A1312,Table10[Tag Number],Table10[Status],"-",0)="-",
        _xlfn.XLOOKUP(A1312,Table11[Tag Number],Table11[Status],"-",0)="-",
        _xlfn.XLOOKUP(A1312,Table8[Tag Number],Table8[Status],"-",0)="-"),
   "-")</f>
        <v>-</v>
      </c>
      <c r="I1312" s="88" t="str">
        <f>IF((_xlfn.XLOOKUP(B1312,[2]Sheet1!$A$2:$A$198,[2]Sheet1!$B$2:$B$198,"-",0)="Glade"),"Out","No")</f>
        <v>No</v>
      </c>
      <c r="J1312" s="90"/>
      <c r="K1312" s="91"/>
      <c r="L1312" s="91"/>
      <c r="M1312" s="91"/>
      <c r="N1312" s="92"/>
      <c r="O1312" s="89"/>
      <c r="R1312" t="b">
        <f t="shared" si="42"/>
        <v>0</v>
      </c>
    </row>
    <row r="1313" spans="1:18" ht="15" thickBot="1" x14ac:dyDescent="0.35">
      <c r="A1313" s="3" t="s">
        <v>987</v>
      </c>
      <c r="B1313" s="3" t="s">
        <v>1137</v>
      </c>
      <c r="C1313" s="84">
        <f>IF(COUNTIF(Table8[Tag Number], A1313), 1, 0)</f>
        <v>0</v>
      </c>
      <c r="D1313" s="85">
        <f>IF(COUNTIF(Table9[Tag Number], A1313), 1, 0)</f>
        <v>1</v>
      </c>
      <c r="E1313" s="86">
        <f>IF(COUNTIF(Table10[Tag Number], A1313), 1, 0)</f>
        <v>0</v>
      </c>
      <c r="F1313" s="86">
        <f>IF(COUNTIF(Table11[Tag Number], A1313), 1, 0)</f>
        <v>0</v>
      </c>
      <c r="G1313" s="87">
        <f t="shared" si="43"/>
        <v>1</v>
      </c>
      <c r="H1313" s="88" t="str" cm="1">
        <f t="array" ref="H1313">_xlfn.IFS(OR(_xlfn.XLOOKUP(A1313,Table9[Tag Number],Table9[Status],"-",0)="Dead",
        _xlfn.XLOOKUP(A1313,Table10[Tag Number],Table10[Status],"-",0)="Dead",
        _xlfn.XLOOKUP(A1313,Table11[Tag Number],Table11[Status],"-",0)="Dead",
        _xlfn.XLOOKUP(A1313,Table8[Tag Number],Table8[Status],"-",0)="Dead"),"Dead",
     OR(_xlfn.XLOOKUP(A1313,Table11[Tag Number],Table11[Status],"-",0)="Alive",
        _xlfn.XLOOKUP(A1313,Table10[Tag Number],Table10[Status],"-",0)="Alive",
        _xlfn.XLOOKUP(A1313,Table9[Tag Number],Table9[Status],"-",0)="Alive",
        _xlfn.XLOOKUP(A1313,Table8[Tag Number],Table8[Status],"-",0)="Alive"),"Alive",
     OR(_xlfn.XLOOKUP(A1313,Table9[Tag Number],Table9[Status],"-",0)="-",
        _xlfn.XLOOKUP(A1313,Table10[Tag Number],Table10[Status],"-",0)="-",
        _xlfn.XLOOKUP(A1313,Table11[Tag Number],Table11[Status],"-",0)="-",
        _xlfn.XLOOKUP(A1313,Table8[Tag Number],Table8[Status],"-",0)="-"),
   "-")</f>
        <v>Dead</v>
      </c>
      <c r="I1313" s="88" t="str">
        <f>IF((_xlfn.XLOOKUP(B1313,[2]Sheet1!$A$2:$A$198,[2]Sheet1!$B$2:$B$198,"-",0)="Glade"),"Out","No")</f>
        <v>No</v>
      </c>
      <c r="J1313" s="90"/>
      <c r="K1313" s="91"/>
      <c r="L1313" s="91"/>
      <c r="M1313" s="91"/>
      <c r="N1313" s="92"/>
      <c r="O1313" s="89"/>
      <c r="R1313" t="b">
        <f t="shared" si="42"/>
        <v>0</v>
      </c>
    </row>
    <row r="1314" spans="1:18" ht="15" thickBot="1" x14ac:dyDescent="0.35">
      <c r="A1314" s="2" t="s">
        <v>2055</v>
      </c>
      <c r="B1314" s="2" t="s">
        <v>1145</v>
      </c>
      <c r="C1314" s="84">
        <f>IF(COUNTIF(Table8[Tag Number], A1314), 1, 0)</f>
        <v>0</v>
      </c>
      <c r="D1314" s="85">
        <f>IF(COUNTIF(Table9[Tag Number], A1314), 1, 0)</f>
        <v>0</v>
      </c>
      <c r="E1314" s="86">
        <f>IF(COUNTIF(Table10[Tag Number], A1314), 1, 0)</f>
        <v>0</v>
      </c>
      <c r="F1314" s="86">
        <f>IF(COUNTIF(Table11[Tag Number], A1314), 1, 0)</f>
        <v>0</v>
      </c>
      <c r="G1314" s="87">
        <f t="shared" si="43"/>
        <v>0</v>
      </c>
      <c r="H1314" s="88" t="str" cm="1">
        <f t="array" ref="H1314">_xlfn.IFS(OR(_xlfn.XLOOKUP(A1314,Table9[Tag Number],Table9[Status],"-",0)="Dead",
        _xlfn.XLOOKUP(A1314,Table10[Tag Number],Table10[Status],"-",0)="Dead",
        _xlfn.XLOOKUP(A1314,Table11[Tag Number],Table11[Status],"-",0)="Dead",
        _xlfn.XLOOKUP(A1314,Table8[Tag Number],Table8[Status],"-",0)="Dead"),"Dead",
     OR(_xlfn.XLOOKUP(A1314,Table11[Tag Number],Table11[Status],"-",0)="Alive",
        _xlfn.XLOOKUP(A1314,Table10[Tag Number],Table10[Status],"-",0)="Alive",
        _xlfn.XLOOKUP(A1314,Table9[Tag Number],Table9[Status],"-",0)="Alive",
        _xlfn.XLOOKUP(A1314,Table8[Tag Number],Table8[Status],"-",0)="Alive"),"Alive",
     OR(_xlfn.XLOOKUP(A1314,Table9[Tag Number],Table9[Status],"-",0)="-",
        _xlfn.XLOOKUP(A1314,Table10[Tag Number],Table10[Status],"-",0)="-",
        _xlfn.XLOOKUP(A1314,Table11[Tag Number],Table11[Status],"-",0)="-",
        _xlfn.XLOOKUP(A1314,Table8[Tag Number],Table8[Status],"-",0)="-"),
   "-")</f>
        <v>-</v>
      </c>
      <c r="I1314" s="88" t="str">
        <f>IF((_xlfn.XLOOKUP(B1314,[2]Sheet1!$A$2:$A$198,[2]Sheet1!$B$2:$B$198,"-",0)="Glade"),"Out","No")</f>
        <v>No</v>
      </c>
      <c r="J1314" s="90"/>
      <c r="K1314" s="91"/>
      <c r="L1314" s="91"/>
      <c r="M1314" s="91"/>
      <c r="N1314" s="92"/>
      <c r="O1314" s="89"/>
      <c r="R1314" t="b">
        <f t="shared" si="42"/>
        <v>0</v>
      </c>
    </row>
    <row r="1315" spans="1:18" ht="15" thickBot="1" x14ac:dyDescent="0.35">
      <c r="A1315" s="3" t="s">
        <v>209</v>
      </c>
      <c r="B1315" s="3" t="s">
        <v>1145</v>
      </c>
      <c r="C1315" s="84">
        <f>IF(COUNTIF(Table8[Tag Number], A1315), 1, 0)</f>
        <v>0</v>
      </c>
      <c r="D1315" s="85">
        <f>IF(COUNTIF(Table9[Tag Number], A1315), 1, 0)</f>
        <v>0</v>
      </c>
      <c r="E1315" s="86">
        <f>IF(COUNTIF(Table10[Tag Number], A1315), 1, 0)</f>
        <v>0</v>
      </c>
      <c r="F1315" s="86">
        <f>IF(COUNTIF(Table11[Tag Number], A1315), 1, 0)</f>
        <v>0</v>
      </c>
      <c r="G1315" s="87">
        <f t="shared" si="43"/>
        <v>0</v>
      </c>
      <c r="H1315" s="88" t="str" cm="1">
        <f t="array" ref="H1315">_xlfn.IFS(OR(_xlfn.XLOOKUP(A1315,Table9[Tag Number],Table9[Status],"-",0)="Dead",
        _xlfn.XLOOKUP(A1315,Table10[Tag Number],Table10[Status],"-",0)="Dead",
        _xlfn.XLOOKUP(A1315,Table11[Tag Number],Table11[Status],"-",0)="Dead",
        _xlfn.XLOOKUP(A1315,Table8[Tag Number],Table8[Status],"-",0)="Dead"),"Dead",
     OR(_xlfn.XLOOKUP(A1315,Table11[Tag Number],Table11[Status],"-",0)="Alive",
        _xlfn.XLOOKUP(A1315,Table10[Tag Number],Table10[Status],"-",0)="Alive",
        _xlfn.XLOOKUP(A1315,Table9[Tag Number],Table9[Status],"-",0)="Alive",
        _xlfn.XLOOKUP(A1315,Table8[Tag Number],Table8[Status],"-",0)="Alive"),"Alive",
     OR(_xlfn.XLOOKUP(A1315,Table9[Tag Number],Table9[Status],"-",0)="-",
        _xlfn.XLOOKUP(A1315,Table10[Tag Number],Table10[Status],"-",0)="-",
        _xlfn.XLOOKUP(A1315,Table11[Tag Number],Table11[Status],"-",0)="-",
        _xlfn.XLOOKUP(A1315,Table8[Tag Number],Table8[Status],"-",0)="-"),
   "-")</f>
        <v>-</v>
      </c>
      <c r="I1315" s="88" t="str">
        <f>IF((_xlfn.XLOOKUP(B1315,[2]Sheet1!$A$2:$A$198,[2]Sheet1!$B$2:$B$198,"-",0)="Glade"),"Out","No")</f>
        <v>No</v>
      </c>
      <c r="J1315" s="90"/>
      <c r="K1315" s="91"/>
      <c r="L1315" s="91"/>
      <c r="M1315" s="91"/>
      <c r="N1315" s="92"/>
      <c r="O1315" s="89"/>
      <c r="R1315" t="b">
        <f t="shared" si="42"/>
        <v>0</v>
      </c>
    </row>
    <row r="1316" spans="1:18" ht="15" thickBot="1" x14ac:dyDescent="0.35">
      <c r="A1316" s="2" t="s">
        <v>923</v>
      </c>
      <c r="B1316" s="2" t="s">
        <v>1137</v>
      </c>
      <c r="C1316" s="84">
        <f>IF(COUNTIF(Table8[Tag Number], A1316), 1, 0)</f>
        <v>1</v>
      </c>
      <c r="D1316" s="85">
        <f>IF(COUNTIF(Table9[Tag Number], A1316), 1, 0)</f>
        <v>0</v>
      </c>
      <c r="E1316" s="86">
        <f>IF(COUNTIF(Table10[Tag Number], A1316), 1, 0)</f>
        <v>0</v>
      </c>
      <c r="F1316" s="86">
        <f>IF(COUNTIF(Table11[Tag Number], A1316), 1, 0)</f>
        <v>0</v>
      </c>
      <c r="G1316" s="87">
        <f t="shared" si="43"/>
        <v>1</v>
      </c>
      <c r="H1316" s="88" t="str" cm="1">
        <f t="array" ref="H1316">_xlfn.IFS(OR(_xlfn.XLOOKUP(A1316,Table9[Tag Number],Table9[Status],"-",0)="Dead",
        _xlfn.XLOOKUP(A1316,Table10[Tag Number],Table10[Status],"-",0)="Dead",
        _xlfn.XLOOKUP(A1316,Table11[Tag Number],Table11[Status],"-",0)="Dead",
        _xlfn.XLOOKUP(A1316,Table8[Tag Number],Table8[Status],"-",0)="Dead"),"Dead",
     OR(_xlfn.XLOOKUP(A1316,Table11[Tag Number],Table11[Status],"-",0)="Alive",
        _xlfn.XLOOKUP(A1316,Table10[Tag Number],Table10[Status],"-",0)="Alive",
        _xlfn.XLOOKUP(A1316,Table9[Tag Number],Table9[Status],"-",0)="Alive",
        _xlfn.XLOOKUP(A1316,Table8[Tag Number],Table8[Status],"-",0)="Alive"),"Alive",
     OR(_xlfn.XLOOKUP(A1316,Table9[Tag Number],Table9[Status],"-",0)="-",
        _xlfn.XLOOKUP(A1316,Table10[Tag Number],Table10[Status],"-",0)="-",
        _xlfn.XLOOKUP(A1316,Table11[Tag Number],Table11[Status],"-",0)="-",
        _xlfn.XLOOKUP(A1316,Table8[Tag Number],Table8[Status],"-",0)="-"),
   "-")</f>
        <v>Alive</v>
      </c>
      <c r="I1316" s="88" t="str">
        <f>IF((_xlfn.XLOOKUP(B1316,[2]Sheet1!$A$2:$A$198,[2]Sheet1!$B$2:$B$198,"-",0)="Glade"),"Out","No")</f>
        <v>No</v>
      </c>
      <c r="J1316" s="90"/>
      <c r="K1316" s="91"/>
      <c r="L1316" s="91"/>
      <c r="M1316" s="91"/>
      <c r="N1316" s="92"/>
      <c r="O1316" s="89"/>
      <c r="R1316" t="b">
        <f t="shared" si="42"/>
        <v>0</v>
      </c>
    </row>
    <row r="1317" spans="1:18" ht="15" thickBot="1" x14ac:dyDescent="0.35">
      <c r="A1317" s="3" t="s">
        <v>424</v>
      </c>
      <c r="B1317" s="3" t="s">
        <v>1137</v>
      </c>
      <c r="C1317" s="84">
        <f>IF(COUNTIF(Table8[Tag Number], A1317), 1, 0)</f>
        <v>1</v>
      </c>
      <c r="D1317" s="85">
        <f>IF(COUNTIF(Table9[Tag Number], A1317), 1, 0)</f>
        <v>1</v>
      </c>
      <c r="E1317" s="86">
        <f>IF(COUNTIF(Table10[Tag Number], A1317), 1, 0)</f>
        <v>0</v>
      </c>
      <c r="F1317" s="86">
        <f>IF(COUNTIF(Table11[Tag Number], A1317), 1, 0)</f>
        <v>1</v>
      </c>
      <c r="G1317" s="87">
        <f t="shared" si="43"/>
        <v>3</v>
      </c>
      <c r="H1317" s="88" t="str" cm="1">
        <f t="array" ref="H1317">_xlfn.IFS(OR(_xlfn.XLOOKUP(A1317,Table9[Tag Number],Table9[Status],"-",0)="Dead",
        _xlfn.XLOOKUP(A1317,Table10[Tag Number],Table10[Status],"-",0)="Dead",
        _xlfn.XLOOKUP(A1317,Table11[Tag Number],Table11[Status],"-",0)="Dead",
        _xlfn.XLOOKUP(A1317,Table8[Tag Number],Table8[Status],"-",0)="Dead"),"Dead",
     OR(_xlfn.XLOOKUP(A1317,Table11[Tag Number],Table11[Status],"-",0)="Alive",
        _xlfn.XLOOKUP(A1317,Table10[Tag Number],Table10[Status],"-",0)="Alive",
        _xlfn.XLOOKUP(A1317,Table9[Tag Number],Table9[Status],"-",0)="Alive",
        _xlfn.XLOOKUP(A1317,Table8[Tag Number],Table8[Status],"-",0)="Alive"),"Alive",
     OR(_xlfn.XLOOKUP(A1317,Table9[Tag Number],Table9[Status],"-",0)="-",
        _xlfn.XLOOKUP(A1317,Table10[Tag Number],Table10[Status],"-",0)="-",
        _xlfn.XLOOKUP(A1317,Table11[Tag Number],Table11[Status],"-",0)="-",
        _xlfn.XLOOKUP(A1317,Table8[Tag Number],Table8[Status],"-",0)="-"),
   "-")</f>
        <v>Alive</v>
      </c>
      <c r="I1317" s="88" t="str">
        <f>IF((_xlfn.XLOOKUP(B1317,[2]Sheet1!$A$2:$A$198,[2]Sheet1!$B$2:$B$198,"-",0)="Glade"),"Out","No")</f>
        <v>No</v>
      </c>
      <c r="J1317" s="90"/>
      <c r="K1317" s="91"/>
      <c r="L1317" s="91"/>
      <c r="M1317" s="91"/>
      <c r="N1317" s="92"/>
      <c r="O1317" s="89"/>
      <c r="R1317" t="str">
        <f t="shared" si="42"/>
        <v>C329</v>
      </c>
    </row>
    <row r="1318" spans="1:18" ht="15" thickBot="1" x14ac:dyDescent="0.35">
      <c r="A1318" s="2" t="s">
        <v>2056</v>
      </c>
      <c r="B1318" s="2" t="s">
        <v>1137</v>
      </c>
      <c r="C1318" s="84">
        <f>IF(COUNTIF(Table8[Tag Number], A1318), 1, 0)</f>
        <v>0</v>
      </c>
      <c r="D1318" s="85">
        <f>IF(COUNTIF(Table9[Tag Number], A1318), 1, 0)</f>
        <v>0</v>
      </c>
      <c r="E1318" s="86">
        <f>IF(COUNTIF(Table10[Tag Number], A1318), 1, 0)</f>
        <v>0</v>
      </c>
      <c r="F1318" s="86">
        <f>IF(COUNTIF(Table11[Tag Number], A1318), 1, 0)</f>
        <v>0</v>
      </c>
      <c r="G1318" s="87">
        <f t="shared" si="43"/>
        <v>0</v>
      </c>
      <c r="H1318" s="88" t="str" cm="1">
        <f t="array" ref="H1318">_xlfn.IFS(OR(_xlfn.XLOOKUP(A1318,Table9[Tag Number],Table9[Status],"-",0)="Dead",
        _xlfn.XLOOKUP(A1318,Table10[Tag Number],Table10[Status],"-",0)="Dead",
        _xlfn.XLOOKUP(A1318,Table11[Tag Number],Table11[Status],"-",0)="Dead",
        _xlfn.XLOOKUP(A1318,Table8[Tag Number],Table8[Status],"-",0)="Dead"),"Dead",
     OR(_xlfn.XLOOKUP(A1318,Table11[Tag Number],Table11[Status],"-",0)="Alive",
        _xlfn.XLOOKUP(A1318,Table10[Tag Number],Table10[Status],"-",0)="Alive",
        _xlfn.XLOOKUP(A1318,Table9[Tag Number],Table9[Status],"-",0)="Alive",
        _xlfn.XLOOKUP(A1318,Table8[Tag Number],Table8[Status],"-",0)="Alive"),"Alive",
     OR(_xlfn.XLOOKUP(A1318,Table9[Tag Number],Table9[Status],"-",0)="-",
        _xlfn.XLOOKUP(A1318,Table10[Tag Number],Table10[Status],"-",0)="-",
        _xlfn.XLOOKUP(A1318,Table11[Tag Number],Table11[Status],"-",0)="-",
        _xlfn.XLOOKUP(A1318,Table8[Tag Number],Table8[Status],"-",0)="-"),
   "-")</f>
        <v>-</v>
      </c>
      <c r="I1318" s="88" t="str">
        <f>IF((_xlfn.XLOOKUP(B1318,[2]Sheet1!$A$2:$A$198,[2]Sheet1!$B$2:$B$198,"-",0)="Glade"),"Out","No")</f>
        <v>No</v>
      </c>
      <c r="J1318" s="90"/>
      <c r="K1318" s="91"/>
      <c r="L1318" s="91"/>
      <c r="M1318" s="91"/>
      <c r="N1318" s="92"/>
      <c r="O1318" s="89"/>
      <c r="R1318" t="b">
        <f t="shared" si="42"/>
        <v>0</v>
      </c>
    </row>
    <row r="1319" spans="1:18" ht="15" thickBot="1" x14ac:dyDescent="0.35">
      <c r="A1319" s="3" t="s">
        <v>2057</v>
      </c>
      <c r="B1319" s="3" t="s">
        <v>1137</v>
      </c>
      <c r="C1319" s="84">
        <f>IF(COUNTIF(Table8[Tag Number], A1319), 1, 0)</f>
        <v>0</v>
      </c>
      <c r="D1319" s="85">
        <f>IF(COUNTIF(Table9[Tag Number], A1319), 1, 0)</f>
        <v>0</v>
      </c>
      <c r="E1319" s="86">
        <f>IF(COUNTIF(Table10[Tag Number], A1319), 1, 0)</f>
        <v>0</v>
      </c>
      <c r="F1319" s="86">
        <f>IF(COUNTIF(Table11[Tag Number], A1319), 1, 0)</f>
        <v>0</v>
      </c>
      <c r="G1319" s="87">
        <f t="shared" si="43"/>
        <v>0</v>
      </c>
      <c r="H1319" s="88" t="str" cm="1">
        <f t="array" ref="H1319">_xlfn.IFS(OR(_xlfn.XLOOKUP(A1319,Table9[Tag Number],Table9[Status],"-",0)="Dead",
        _xlfn.XLOOKUP(A1319,Table10[Tag Number],Table10[Status],"-",0)="Dead",
        _xlfn.XLOOKUP(A1319,Table11[Tag Number],Table11[Status],"-",0)="Dead",
        _xlfn.XLOOKUP(A1319,Table8[Tag Number],Table8[Status],"-",0)="Dead"),"Dead",
     OR(_xlfn.XLOOKUP(A1319,Table11[Tag Number],Table11[Status],"-",0)="Alive",
        _xlfn.XLOOKUP(A1319,Table10[Tag Number],Table10[Status],"-",0)="Alive",
        _xlfn.XLOOKUP(A1319,Table9[Tag Number],Table9[Status],"-",0)="Alive",
        _xlfn.XLOOKUP(A1319,Table8[Tag Number],Table8[Status],"-",0)="Alive"),"Alive",
     OR(_xlfn.XLOOKUP(A1319,Table9[Tag Number],Table9[Status],"-",0)="-",
        _xlfn.XLOOKUP(A1319,Table10[Tag Number],Table10[Status],"-",0)="-",
        _xlfn.XLOOKUP(A1319,Table11[Tag Number],Table11[Status],"-",0)="-",
        _xlfn.XLOOKUP(A1319,Table8[Tag Number],Table8[Status],"-",0)="-"),
   "-")</f>
        <v>-</v>
      </c>
      <c r="I1319" s="88" t="str">
        <f>IF((_xlfn.XLOOKUP(B1319,[2]Sheet1!$A$2:$A$198,[2]Sheet1!$B$2:$B$198,"-",0)="Glade"),"Out","No")</f>
        <v>No</v>
      </c>
      <c r="J1319" s="90"/>
      <c r="K1319" s="91"/>
      <c r="L1319" s="91"/>
      <c r="M1319" s="91"/>
      <c r="N1319" s="92"/>
      <c r="O1319" s="89"/>
      <c r="R1319" t="b">
        <f t="shared" si="42"/>
        <v>0</v>
      </c>
    </row>
    <row r="1320" spans="1:18" ht="15" thickBot="1" x14ac:dyDescent="0.35">
      <c r="A1320" s="2" t="s">
        <v>2058</v>
      </c>
      <c r="B1320" s="2" t="s">
        <v>1145</v>
      </c>
      <c r="C1320" s="84">
        <f>IF(COUNTIF(Table8[Tag Number], A1320), 1, 0)</f>
        <v>0</v>
      </c>
      <c r="D1320" s="85">
        <f>IF(COUNTIF(Table9[Tag Number], A1320), 1, 0)</f>
        <v>0</v>
      </c>
      <c r="E1320" s="86">
        <f>IF(COUNTIF(Table10[Tag Number], A1320), 1, 0)</f>
        <v>0</v>
      </c>
      <c r="F1320" s="86">
        <f>IF(COUNTIF(Table11[Tag Number], A1320), 1, 0)</f>
        <v>0</v>
      </c>
      <c r="G1320" s="87">
        <f t="shared" si="43"/>
        <v>0</v>
      </c>
      <c r="H1320" s="88" t="str" cm="1">
        <f t="array" ref="H1320">_xlfn.IFS(OR(_xlfn.XLOOKUP(A1320,Table9[Tag Number],Table9[Status],"-",0)="Dead",
        _xlfn.XLOOKUP(A1320,Table10[Tag Number],Table10[Status],"-",0)="Dead",
        _xlfn.XLOOKUP(A1320,Table11[Tag Number],Table11[Status],"-",0)="Dead",
        _xlfn.XLOOKUP(A1320,Table8[Tag Number],Table8[Status],"-",0)="Dead"),"Dead",
     OR(_xlfn.XLOOKUP(A1320,Table11[Tag Number],Table11[Status],"-",0)="Alive",
        _xlfn.XLOOKUP(A1320,Table10[Tag Number],Table10[Status],"-",0)="Alive",
        _xlfn.XLOOKUP(A1320,Table9[Tag Number],Table9[Status],"-",0)="Alive",
        _xlfn.XLOOKUP(A1320,Table8[Tag Number],Table8[Status],"-",0)="Alive"),"Alive",
     OR(_xlfn.XLOOKUP(A1320,Table9[Tag Number],Table9[Status],"-",0)="-",
        _xlfn.XLOOKUP(A1320,Table10[Tag Number],Table10[Status],"-",0)="-",
        _xlfn.XLOOKUP(A1320,Table11[Tag Number],Table11[Status],"-",0)="-",
        _xlfn.XLOOKUP(A1320,Table8[Tag Number],Table8[Status],"-",0)="-"),
   "-")</f>
        <v>-</v>
      </c>
      <c r="I1320" s="88" t="str">
        <f>IF((_xlfn.XLOOKUP(B1320,[2]Sheet1!$A$2:$A$198,[2]Sheet1!$B$2:$B$198,"-",0)="Glade"),"Out","No")</f>
        <v>No</v>
      </c>
      <c r="J1320" s="90"/>
      <c r="K1320" s="91"/>
      <c r="L1320" s="91"/>
      <c r="M1320" s="91"/>
      <c r="N1320" s="92"/>
      <c r="O1320" s="89"/>
      <c r="R1320" t="b">
        <f t="shared" si="42"/>
        <v>0</v>
      </c>
    </row>
    <row r="1321" spans="1:18" ht="15" thickBot="1" x14ac:dyDescent="0.35">
      <c r="A1321" s="3" t="s">
        <v>2059</v>
      </c>
      <c r="B1321" s="3" t="s">
        <v>1145</v>
      </c>
      <c r="C1321" s="84">
        <f>IF(COUNTIF(Table8[Tag Number], A1321), 1, 0)</f>
        <v>0</v>
      </c>
      <c r="D1321" s="85">
        <f>IF(COUNTIF(Table9[Tag Number], A1321), 1, 0)</f>
        <v>0</v>
      </c>
      <c r="E1321" s="86">
        <f>IF(COUNTIF(Table10[Tag Number], A1321), 1, 0)</f>
        <v>0</v>
      </c>
      <c r="F1321" s="86">
        <f>IF(COUNTIF(Table11[Tag Number], A1321), 1, 0)</f>
        <v>0</v>
      </c>
      <c r="G1321" s="87">
        <f t="shared" si="43"/>
        <v>0</v>
      </c>
      <c r="H1321" s="88" t="str" cm="1">
        <f t="array" ref="H1321">_xlfn.IFS(OR(_xlfn.XLOOKUP(A1321,Table9[Tag Number],Table9[Status],"-",0)="Dead",
        _xlfn.XLOOKUP(A1321,Table10[Tag Number],Table10[Status],"-",0)="Dead",
        _xlfn.XLOOKUP(A1321,Table11[Tag Number],Table11[Status],"-",0)="Dead",
        _xlfn.XLOOKUP(A1321,Table8[Tag Number],Table8[Status],"-",0)="Dead"),"Dead",
     OR(_xlfn.XLOOKUP(A1321,Table11[Tag Number],Table11[Status],"-",0)="Alive",
        _xlfn.XLOOKUP(A1321,Table10[Tag Number],Table10[Status],"-",0)="Alive",
        _xlfn.XLOOKUP(A1321,Table9[Tag Number],Table9[Status],"-",0)="Alive",
        _xlfn.XLOOKUP(A1321,Table8[Tag Number],Table8[Status],"-",0)="Alive"),"Alive",
     OR(_xlfn.XLOOKUP(A1321,Table9[Tag Number],Table9[Status],"-",0)="-",
        _xlfn.XLOOKUP(A1321,Table10[Tag Number],Table10[Status],"-",0)="-",
        _xlfn.XLOOKUP(A1321,Table11[Tag Number],Table11[Status],"-",0)="-",
        _xlfn.XLOOKUP(A1321,Table8[Tag Number],Table8[Status],"-",0)="-"),
   "-")</f>
        <v>-</v>
      </c>
      <c r="I1321" s="88" t="str">
        <f>IF((_xlfn.XLOOKUP(B1321,[2]Sheet1!$A$2:$A$198,[2]Sheet1!$B$2:$B$198,"-",0)="Glade"),"Out","No")</f>
        <v>No</v>
      </c>
      <c r="J1321" s="90"/>
      <c r="K1321" s="91"/>
      <c r="L1321" s="91"/>
      <c r="M1321" s="91"/>
      <c r="N1321" s="92"/>
      <c r="O1321" s="89"/>
      <c r="R1321" t="b">
        <f t="shared" si="42"/>
        <v>0</v>
      </c>
    </row>
    <row r="1322" spans="1:18" ht="15" thickBot="1" x14ac:dyDescent="0.35">
      <c r="A1322" s="2" t="s">
        <v>823</v>
      </c>
      <c r="B1322" s="2" t="s">
        <v>1137</v>
      </c>
      <c r="C1322" s="84">
        <f>IF(COUNTIF(Table8[Tag Number], A1322), 1, 0)</f>
        <v>1</v>
      </c>
      <c r="D1322" s="85">
        <f>IF(COUNTIF(Table9[Tag Number], A1322), 1, 0)</f>
        <v>0</v>
      </c>
      <c r="E1322" s="86">
        <f>IF(COUNTIF(Table10[Tag Number], A1322), 1, 0)</f>
        <v>0</v>
      </c>
      <c r="F1322" s="86">
        <f>IF(COUNTIF(Table11[Tag Number], A1322), 1, 0)</f>
        <v>0</v>
      </c>
      <c r="G1322" s="87">
        <f t="shared" si="43"/>
        <v>1</v>
      </c>
      <c r="H1322" s="88" t="str" cm="1">
        <f t="array" ref="H1322">_xlfn.IFS(OR(_xlfn.XLOOKUP(A1322,Table9[Tag Number],Table9[Status],"-",0)="Dead",
        _xlfn.XLOOKUP(A1322,Table10[Tag Number],Table10[Status],"-",0)="Dead",
        _xlfn.XLOOKUP(A1322,Table11[Tag Number],Table11[Status],"-",0)="Dead",
        _xlfn.XLOOKUP(A1322,Table8[Tag Number],Table8[Status],"-",0)="Dead"),"Dead",
     OR(_xlfn.XLOOKUP(A1322,Table11[Tag Number],Table11[Status],"-",0)="Alive",
        _xlfn.XLOOKUP(A1322,Table10[Tag Number],Table10[Status],"-",0)="Alive",
        _xlfn.XLOOKUP(A1322,Table9[Tag Number],Table9[Status],"-",0)="Alive",
        _xlfn.XLOOKUP(A1322,Table8[Tag Number],Table8[Status],"-",0)="Alive"),"Alive",
     OR(_xlfn.XLOOKUP(A1322,Table9[Tag Number],Table9[Status],"-",0)="-",
        _xlfn.XLOOKUP(A1322,Table10[Tag Number],Table10[Status],"-",0)="-",
        _xlfn.XLOOKUP(A1322,Table11[Tag Number],Table11[Status],"-",0)="-",
        _xlfn.XLOOKUP(A1322,Table8[Tag Number],Table8[Status],"-",0)="-"),
   "-")</f>
        <v>Alive</v>
      </c>
      <c r="I1322" s="88" t="str">
        <f>IF((_xlfn.XLOOKUP(B1322,[2]Sheet1!$A$2:$A$198,[2]Sheet1!$B$2:$B$198,"-",0)="Glade"),"Out","No")</f>
        <v>No</v>
      </c>
      <c r="J1322" s="90"/>
      <c r="K1322" s="91"/>
      <c r="L1322" s="91"/>
      <c r="M1322" s="91"/>
      <c r="N1322" s="92"/>
      <c r="O1322" s="89"/>
      <c r="R1322" t="b">
        <f t="shared" si="42"/>
        <v>0</v>
      </c>
    </row>
    <row r="1323" spans="1:18" ht="15" thickBot="1" x14ac:dyDescent="0.35">
      <c r="A1323" s="3" t="s">
        <v>2060</v>
      </c>
      <c r="B1323" s="3" t="s">
        <v>1137</v>
      </c>
      <c r="C1323" s="84">
        <f>IF(COUNTIF(Table8[Tag Number], A1323), 1, 0)</f>
        <v>0</v>
      </c>
      <c r="D1323" s="85">
        <f>IF(COUNTIF(Table9[Tag Number], A1323), 1, 0)</f>
        <v>0</v>
      </c>
      <c r="E1323" s="86">
        <f>IF(COUNTIF(Table10[Tag Number], A1323), 1, 0)</f>
        <v>0</v>
      </c>
      <c r="F1323" s="86">
        <f>IF(COUNTIF(Table11[Tag Number], A1323), 1, 0)</f>
        <v>0</v>
      </c>
      <c r="G1323" s="87">
        <f t="shared" si="43"/>
        <v>0</v>
      </c>
      <c r="H1323" s="88" t="str" cm="1">
        <f t="array" ref="H1323">_xlfn.IFS(OR(_xlfn.XLOOKUP(A1323,Table9[Tag Number],Table9[Status],"-",0)="Dead",
        _xlfn.XLOOKUP(A1323,Table10[Tag Number],Table10[Status],"-",0)="Dead",
        _xlfn.XLOOKUP(A1323,Table11[Tag Number],Table11[Status],"-",0)="Dead",
        _xlfn.XLOOKUP(A1323,Table8[Tag Number],Table8[Status],"-",0)="Dead"),"Dead",
     OR(_xlfn.XLOOKUP(A1323,Table11[Tag Number],Table11[Status],"-",0)="Alive",
        _xlfn.XLOOKUP(A1323,Table10[Tag Number],Table10[Status],"-",0)="Alive",
        _xlfn.XLOOKUP(A1323,Table9[Tag Number],Table9[Status],"-",0)="Alive",
        _xlfn.XLOOKUP(A1323,Table8[Tag Number],Table8[Status],"-",0)="Alive"),"Alive",
     OR(_xlfn.XLOOKUP(A1323,Table9[Tag Number],Table9[Status],"-",0)="-",
        _xlfn.XLOOKUP(A1323,Table10[Tag Number],Table10[Status],"-",0)="-",
        _xlfn.XLOOKUP(A1323,Table11[Tag Number],Table11[Status],"-",0)="-",
        _xlfn.XLOOKUP(A1323,Table8[Tag Number],Table8[Status],"-",0)="-"),
   "-")</f>
        <v>-</v>
      </c>
      <c r="I1323" s="88" t="str">
        <f>IF((_xlfn.XLOOKUP(B1323,[2]Sheet1!$A$2:$A$198,[2]Sheet1!$B$2:$B$198,"-",0)="Glade"),"Out","No")</f>
        <v>No</v>
      </c>
      <c r="J1323" s="90"/>
      <c r="K1323" s="91"/>
      <c r="L1323" s="91"/>
      <c r="M1323" s="91"/>
      <c r="N1323" s="92"/>
      <c r="O1323" s="89"/>
      <c r="R1323" t="b">
        <f t="shared" si="42"/>
        <v>0</v>
      </c>
    </row>
    <row r="1324" spans="1:18" ht="15" thickBot="1" x14ac:dyDescent="0.35">
      <c r="A1324" s="2" t="s">
        <v>359</v>
      </c>
      <c r="B1324" s="2" t="s">
        <v>1137</v>
      </c>
      <c r="C1324" s="84">
        <f>IF(COUNTIF(Table8[Tag Number], A1324), 1, 0)</f>
        <v>1</v>
      </c>
      <c r="D1324" s="85">
        <f>IF(COUNTIF(Table9[Tag Number], A1324), 1, 0)</f>
        <v>0</v>
      </c>
      <c r="E1324" s="86">
        <f>IF(COUNTIF(Table10[Tag Number], A1324), 1, 0)</f>
        <v>1</v>
      </c>
      <c r="F1324" s="86">
        <f>IF(COUNTIF(Table11[Tag Number], A1324), 1, 0)</f>
        <v>0</v>
      </c>
      <c r="G1324" s="87">
        <f t="shared" si="43"/>
        <v>2</v>
      </c>
      <c r="H1324" s="88" t="str" cm="1">
        <f t="array" ref="H1324">_xlfn.IFS(OR(_xlfn.XLOOKUP(A1324,Table9[Tag Number],Table9[Status],"-",0)="Dead",
        _xlfn.XLOOKUP(A1324,Table10[Tag Number],Table10[Status],"-",0)="Dead",
        _xlfn.XLOOKUP(A1324,Table11[Tag Number],Table11[Status],"-",0)="Dead",
        _xlfn.XLOOKUP(A1324,Table8[Tag Number],Table8[Status],"-",0)="Dead"),"Dead",
     OR(_xlfn.XLOOKUP(A1324,Table11[Tag Number],Table11[Status],"-",0)="Alive",
        _xlfn.XLOOKUP(A1324,Table10[Tag Number],Table10[Status],"-",0)="Alive",
        _xlfn.XLOOKUP(A1324,Table9[Tag Number],Table9[Status],"-",0)="Alive",
        _xlfn.XLOOKUP(A1324,Table8[Tag Number],Table8[Status],"-",0)="Alive"),"Alive",
     OR(_xlfn.XLOOKUP(A1324,Table9[Tag Number],Table9[Status],"-",0)="-",
        _xlfn.XLOOKUP(A1324,Table10[Tag Number],Table10[Status],"-",0)="-",
        _xlfn.XLOOKUP(A1324,Table11[Tag Number],Table11[Status],"-",0)="-",
        _xlfn.XLOOKUP(A1324,Table8[Tag Number],Table8[Status],"-",0)="-"),
   "-")</f>
        <v>Alive</v>
      </c>
      <c r="I1324" s="88" t="str">
        <f>IF((_xlfn.XLOOKUP(B1324,[2]Sheet1!$A$2:$A$198,[2]Sheet1!$B$2:$B$198,"-",0)="Glade"),"Out","No")</f>
        <v>No</v>
      </c>
      <c r="J1324" s="90"/>
      <c r="K1324" s="91"/>
      <c r="L1324" s="91"/>
      <c r="M1324" s="91"/>
      <c r="N1324" s="92"/>
      <c r="O1324" s="89"/>
      <c r="R1324" t="str">
        <f t="shared" si="42"/>
        <v>C336</v>
      </c>
    </row>
    <row r="1325" spans="1:18" ht="15" thickBot="1" x14ac:dyDescent="0.35">
      <c r="A1325" s="3" t="s">
        <v>2061</v>
      </c>
      <c r="B1325" s="3" t="s">
        <v>1145</v>
      </c>
      <c r="C1325" s="84">
        <f>IF(COUNTIF(Table8[Tag Number], A1325), 1, 0)</f>
        <v>0</v>
      </c>
      <c r="D1325" s="85">
        <f>IF(COUNTIF(Table9[Tag Number], A1325), 1, 0)</f>
        <v>0</v>
      </c>
      <c r="E1325" s="86">
        <f>IF(COUNTIF(Table10[Tag Number], A1325), 1, 0)</f>
        <v>0</v>
      </c>
      <c r="F1325" s="86">
        <f>IF(COUNTIF(Table11[Tag Number], A1325), 1, 0)</f>
        <v>0</v>
      </c>
      <c r="G1325" s="87">
        <f t="shared" si="43"/>
        <v>0</v>
      </c>
      <c r="H1325" s="88" t="str" cm="1">
        <f t="array" ref="H1325">_xlfn.IFS(OR(_xlfn.XLOOKUP(A1325,Table9[Tag Number],Table9[Status],"-",0)="Dead",
        _xlfn.XLOOKUP(A1325,Table10[Tag Number],Table10[Status],"-",0)="Dead",
        _xlfn.XLOOKUP(A1325,Table11[Tag Number],Table11[Status],"-",0)="Dead",
        _xlfn.XLOOKUP(A1325,Table8[Tag Number],Table8[Status],"-",0)="Dead"),"Dead",
     OR(_xlfn.XLOOKUP(A1325,Table11[Tag Number],Table11[Status],"-",0)="Alive",
        _xlfn.XLOOKUP(A1325,Table10[Tag Number],Table10[Status],"-",0)="Alive",
        _xlfn.XLOOKUP(A1325,Table9[Tag Number],Table9[Status],"-",0)="Alive",
        _xlfn.XLOOKUP(A1325,Table8[Tag Number],Table8[Status],"-",0)="Alive"),"Alive",
     OR(_xlfn.XLOOKUP(A1325,Table9[Tag Number],Table9[Status],"-",0)="-",
        _xlfn.XLOOKUP(A1325,Table10[Tag Number],Table10[Status],"-",0)="-",
        _xlfn.XLOOKUP(A1325,Table11[Tag Number],Table11[Status],"-",0)="-",
        _xlfn.XLOOKUP(A1325,Table8[Tag Number],Table8[Status],"-",0)="-"),
   "-")</f>
        <v>-</v>
      </c>
      <c r="I1325" s="88" t="str">
        <f>IF((_xlfn.XLOOKUP(B1325,[2]Sheet1!$A$2:$A$198,[2]Sheet1!$B$2:$B$198,"-",0)="Glade"),"Out","No")</f>
        <v>No</v>
      </c>
      <c r="J1325" s="90"/>
      <c r="K1325" s="91"/>
      <c r="L1325" s="91"/>
      <c r="M1325" s="91"/>
      <c r="N1325" s="92"/>
      <c r="O1325" s="89"/>
      <c r="R1325" t="b">
        <f t="shared" si="42"/>
        <v>0</v>
      </c>
    </row>
    <row r="1326" spans="1:18" ht="15" thickBot="1" x14ac:dyDescent="0.35">
      <c r="A1326" s="2" t="s">
        <v>796</v>
      </c>
      <c r="B1326" s="2" t="s">
        <v>1137</v>
      </c>
      <c r="C1326" s="84">
        <f>IF(COUNTIF(Table8[Tag Number], A1326), 1, 0)</f>
        <v>1</v>
      </c>
      <c r="D1326" s="85">
        <f>IF(COUNTIF(Table9[Tag Number], A1326), 1, 0)</f>
        <v>0</v>
      </c>
      <c r="E1326" s="86">
        <f>IF(COUNTIF(Table10[Tag Number], A1326), 1, 0)</f>
        <v>1</v>
      </c>
      <c r="F1326" s="86">
        <f>IF(COUNTIF(Table11[Tag Number], A1326), 1, 0)</f>
        <v>1</v>
      </c>
      <c r="G1326" s="87">
        <f t="shared" si="43"/>
        <v>3</v>
      </c>
      <c r="H1326" s="88" t="str" cm="1">
        <f t="array" ref="H1326">_xlfn.IFS(OR(_xlfn.XLOOKUP(A1326,Table9[Tag Number],Table9[Status],"-",0)="Dead",
        _xlfn.XLOOKUP(A1326,Table10[Tag Number],Table10[Status],"-",0)="Dead",
        _xlfn.XLOOKUP(A1326,Table11[Tag Number],Table11[Status],"-",0)="Dead",
        _xlfn.XLOOKUP(A1326,Table8[Tag Number],Table8[Status],"-",0)="Dead"),"Dead",
     OR(_xlfn.XLOOKUP(A1326,Table11[Tag Number],Table11[Status],"-",0)="Alive",
        _xlfn.XLOOKUP(A1326,Table10[Tag Number],Table10[Status],"-",0)="Alive",
        _xlfn.XLOOKUP(A1326,Table9[Tag Number],Table9[Status],"-",0)="Alive",
        _xlfn.XLOOKUP(A1326,Table8[Tag Number],Table8[Status],"-",0)="Alive"),"Alive",
     OR(_xlfn.XLOOKUP(A1326,Table9[Tag Number],Table9[Status],"-",0)="-",
        _xlfn.XLOOKUP(A1326,Table10[Tag Number],Table10[Status],"-",0)="-",
        _xlfn.XLOOKUP(A1326,Table11[Tag Number],Table11[Status],"-",0)="-",
        _xlfn.XLOOKUP(A1326,Table8[Tag Number],Table8[Status],"-",0)="-"),
   "-")</f>
        <v>Alive</v>
      </c>
      <c r="I1326" s="88" t="str">
        <f>IF((_xlfn.XLOOKUP(B1326,[2]Sheet1!$A$2:$A$198,[2]Sheet1!$B$2:$B$198,"-",0)="Glade"),"Out","No")</f>
        <v>No</v>
      </c>
      <c r="J1326" s="90"/>
      <c r="K1326" s="91"/>
      <c r="L1326" s="91"/>
      <c r="M1326" s="91"/>
      <c r="N1326" s="92"/>
      <c r="O1326" s="89"/>
      <c r="R1326" t="str">
        <f t="shared" si="42"/>
        <v>C338</v>
      </c>
    </row>
    <row r="1327" spans="1:18" ht="15" thickBot="1" x14ac:dyDescent="0.35">
      <c r="A1327" s="3" t="s">
        <v>2062</v>
      </c>
      <c r="B1327" s="3" t="s">
        <v>1137</v>
      </c>
      <c r="C1327" s="84">
        <f>IF(COUNTIF(Table8[Tag Number], A1327), 1, 0)</f>
        <v>0</v>
      </c>
      <c r="D1327" s="85">
        <f>IF(COUNTIF(Table9[Tag Number], A1327), 1, 0)</f>
        <v>0</v>
      </c>
      <c r="E1327" s="86">
        <f>IF(COUNTIF(Table10[Tag Number], A1327), 1, 0)</f>
        <v>0</v>
      </c>
      <c r="F1327" s="86">
        <f>IF(COUNTIF(Table11[Tag Number], A1327), 1, 0)</f>
        <v>0</v>
      </c>
      <c r="G1327" s="87">
        <f t="shared" si="43"/>
        <v>0</v>
      </c>
      <c r="H1327" s="88" t="str" cm="1">
        <f t="array" ref="H1327">_xlfn.IFS(OR(_xlfn.XLOOKUP(A1327,Table9[Tag Number],Table9[Status],"-",0)="Dead",
        _xlfn.XLOOKUP(A1327,Table10[Tag Number],Table10[Status],"-",0)="Dead",
        _xlfn.XLOOKUP(A1327,Table11[Tag Number],Table11[Status],"-",0)="Dead",
        _xlfn.XLOOKUP(A1327,Table8[Tag Number],Table8[Status],"-",0)="Dead"),"Dead",
     OR(_xlfn.XLOOKUP(A1327,Table11[Tag Number],Table11[Status],"-",0)="Alive",
        _xlfn.XLOOKUP(A1327,Table10[Tag Number],Table10[Status],"-",0)="Alive",
        _xlfn.XLOOKUP(A1327,Table9[Tag Number],Table9[Status],"-",0)="Alive",
        _xlfn.XLOOKUP(A1327,Table8[Tag Number],Table8[Status],"-",0)="Alive"),"Alive",
     OR(_xlfn.XLOOKUP(A1327,Table9[Tag Number],Table9[Status],"-",0)="-",
        _xlfn.XLOOKUP(A1327,Table10[Tag Number],Table10[Status],"-",0)="-",
        _xlfn.XLOOKUP(A1327,Table11[Tag Number],Table11[Status],"-",0)="-",
        _xlfn.XLOOKUP(A1327,Table8[Tag Number],Table8[Status],"-",0)="-"),
   "-")</f>
        <v>-</v>
      </c>
      <c r="I1327" s="88" t="str">
        <f>IF((_xlfn.XLOOKUP(B1327,[2]Sheet1!$A$2:$A$198,[2]Sheet1!$B$2:$B$198,"-",0)="Glade"),"Out","No")</f>
        <v>No</v>
      </c>
      <c r="J1327" s="90"/>
      <c r="K1327" s="91"/>
      <c r="L1327" s="91"/>
      <c r="M1327" s="91"/>
      <c r="N1327" s="92"/>
      <c r="O1327" s="89"/>
      <c r="R1327" t="b">
        <f t="shared" si="42"/>
        <v>0</v>
      </c>
    </row>
    <row r="1328" spans="1:18" ht="15" thickBot="1" x14ac:dyDescent="0.35">
      <c r="A1328" s="2" t="s">
        <v>576</v>
      </c>
      <c r="B1328" s="2" t="s">
        <v>1137</v>
      </c>
      <c r="C1328" s="84">
        <f>IF(COUNTIF(Table8[Tag Number], A1328), 1, 0)</f>
        <v>1</v>
      </c>
      <c r="D1328" s="85">
        <f>IF(COUNTIF(Table9[Tag Number], A1328), 1, 0)</f>
        <v>1</v>
      </c>
      <c r="E1328" s="86">
        <f>IF(COUNTIF(Table10[Tag Number], A1328), 1, 0)</f>
        <v>0</v>
      </c>
      <c r="F1328" s="86">
        <f>IF(COUNTIF(Table11[Tag Number], A1328), 1, 0)</f>
        <v>1</v>
      </c>
      <c r="G1328" s="87">
        <f t="shared" si="43"/>
        <v>3</v>
      </c>
      <c r="H1328" s="88" t="str" cm="1">
        <f t="array" ref="H1328">_xlfn.IFS(OR(_xlfn.XLOOKUP(A1328,Table9[Tag Number],Table9[Status],"-",0)="Dead",
        _xlfn.XLOOKUP(A1328,Table10[Tag Number],Table10[Status],"-",0)="Dead",
        _xlfn.XLOOKUP(A1328,Table11[Tag Number],Table11[Status],"-",0)="Dead",
        _xlfn.XLOOKUP(A1328,Table8[Tag Number],Table8[Status],"-",0)="Dead"),"Dead",
     OR(_xlfn.XLOOKUP(A1328,Table11[Tag Number],Table11[Status],"-",0)="Alive",
        _xlfn.XLOOKUP(A1328,Table10[Tag Number],Table10[Status],"-",0)="Alive",
        _xlfn.XLOOKUP(A1328,Table9[Tag Number],Table9[Status],"-",0)="Alive",
        _xlfn.XLOOKUP(A1328,Table8[Tag Number],Table8[Status],"-",0)="Alive"),"Alive",
     OR(_xlfn.XLOOKUP(A1328,Table9[Tag Number],Table9[Status],"-",0)="-",
        _xlfn.XLOOKUP(A1328,Table10[Tag Number],Table10[Status],"-",0)="-",
        _xlfn.XLOOKUP(A1328,Table11[Tag Number],Table11[Status],"-",0)="-",
        _xlfn.XLOOKUP(A1328,Table8[Tag Number],Table8[Status],"-",0)="-"),
   "-")</f>
        <v>Alive</v>
      </c>
      <c r="I1328" s="88" t="str">
        <f>IF((_xlfn.XLOOKUP(B1328,[2]Sheet1!$A$2:$A$198,[2]Sheet1!$B$2:$B$198,"-",0)="Glade"),"Out","No")</f>
        <v>No</v>
      </c>
      <c r="J1328" s="90"/>
      <c r="K1328" s="91"/>
      <c r="L1328" s="91"/>
      <c r="M1328" s="91"/>
      <c r="N1328" s="92"/>
      <c r="O1328" s="89"/>
      <c r="R1328" t="str">
        <f t="shared" si="42"/>
        <v>C340</v>
      </c>
    </row>
    <row r="1329" spans="1:18" ht="15" thickBot="1" x14ac:dyDescent="0.35">
      <c r="A1329" s="3" t="s">
        <v>2063</v>
      </c>
      <c r="B1329" s="3" t="s">
        <v>1137</v>
      </c>
      <c r="C1329" s="84">
        <f>IF(COUNTIF(Table8[Tag Number], A1329), 1, 0)</f>
        <v>0</v>
      </c>
      <c r="D1329" s="85">
        <f>IF(COUNTIF(Table9[Tag Number], A1329), 1, 0)</f>
        <v>0</v>
      </c>
      <c r="E1329" s="86">
        <f>IF(COUNTIF(Table10[Tag Number], A1329), 1, 0)</f>
        <v>0</v>
      </c>
      <c r="F1329" s="86">
        <f>IF(COUNTIF(Table11[Tag Number], A1329), 1, 0)</f>
        <v>0</v>
      </c>
      <c r="G1329" s="87">
        <f t="shared" si="43"/>
        <v>0</v>
      </c>
      <c r="H1329" s="88" t="str" cm="1">
        <f t="array" ref="H1329">_xlfn.IFS(OR(_xlfn.XLOOKUP(A1329,Table9[Tag Number],Table9[Status],"-",0)="Dead",
        _xlfn.XLOOKUP(A1329,Table10[Tag Number],Table10[Status],"-",0)="Dead",
        _xlfn.XLOOKUP(A1329,Table11[Tag Number],Table11[Status],"-",0)="Dead",
        _xlfn.XLOOKUP(A1329,Table8[Tag Number],Table8[Status],"-",0)="Dead"),"Dead",
     OR(_xlfn.XLOOKUP(A1329,Table11[Tag Number],Table11[Status],"-",0)="Alive",
        _xlfn.XLOOKUP(A1329,Table10[Tag Number],Table10[Status],"-",0)="Alive",
        _xlfn.XLOOKUP(A1329,Table9[Tag Number],Table9[Status],"-",0)="Alive",
        _xlfn.XLOOKUP(A1329,Table8[Tag Number],Table8[Status],"-",0)="Alive"),"Alive",
     OR(_xlfn.XLOOKUP(A1329,Table9[Tag Number],Table9[Status],"-",0)="-",
        _xlfn.XLOOKUP(A1329,Table10[Tag Number],Table10[Status],"-",0)="-",
        _xlfn.XLOOKUP(A1329,Table11[Tag Number],Table11[Status],"-",0)="-",
        _xlfn.XLOOKUP(A1329,Table8[Tag Number],Table8[Status],"-",0)="-"),
   "-")</f>
        <v>-</v>
      </c>
      <c r="I1329" s="88" t="str">
        <f>IF((_xlfn.XLOOKUP(B1329,[2]Sheet1!$A$2:$A$198,[2]Sheet1!$B$2:$B$198,"-",0)="Glade"),"Out","No")</f>
        <v>No</v>
      </c>
      <c r="J1329" s="90"/>
      <c r="K1329" s="91"/>
      <c r="L1329" s="91"/>
      <c r="M1329" s="91"/>
      <c r="N1329" s="92"/>
      <c r="O1329" s="89"/>
      <c r="R1329" t="b">
        <f t="shared" si="42"/>
        <v>0</v>
      </c>
    </row>
    <row r="1330" spans="1:18" ht="15" thickBot="1" x14ac:dyDescent="0.35">
      <c r="A1330" s="2" t="s">
        <v>2064</v>
      </c>
      <c r="B1330" s="2" t="s">
        <v>1137</v>
      </c>
      <c r="C1330" s="84">
        <f>IF(COUNTIF(Table8[Tag Number], A1330), 1, 0)</f>
        <v>0</v>
      </c>
      <c r="D1330" s="85">
        <f>IF(COUNTIF(Table9[Tag Number], A1330), 1, 0)</f>
        <v>0</v>
      </c>
      <c r="E1330" s="86">
        <f>IF(COUNTIF(Table10[Tag Number], A1330), 1, 0)</f>
        <v>0</v>
      </c>
      <c r="F1330" s="86">
        <f>IF(COUNTIF(Table11[Tag Number], A1330), 1, 0)</f>
        <v>0</v>
      </c>
      <c r="G1330" s="87">
        <f t="shared" si="43"/>
        <v>0</v>
      </c>
      <c r="H1330" s="88" t="str" cm="1">
        <f t="array" ref="H1330">_xlfn.IFS(OR(_xlfn.XLOOKUP(A1330,Table9[Tag Number],Table9[Status],"-",0)="Dead",
        _xlfn.XLOOKUP(A1330,Table10[Tag Number],Table10[Status],"-",0)="Dead",
        _xlfn.XLOOKUP(A1330,Table11[Tag Number],Table11[Status],"-",0)="Dead",
        _xlfn.XLOOKUP(A1330,Table8[Tag Number],Table8[Status],"-",0)="Dead"),"Dead",
     OR(_xlfn.XLOOKUP(A1330,Table11[Tag Number],Table11[Status],"-",0)="Alive",
        _xlfn.XLOOKUP(A1330,Table10[Tag Number],Table10[Status],"-",0)="Alive",
        _xlfn.XLOOKUP(A1330,Table9[Tag Number],Table9[Status],"-",0)="Alive",
        _xlfn.XLOOKUP(A1330,Table8[Tag Number],Table8[Status],"-",0)="Alive"),"Alive",
     OR(_xlfn.XLOOKUP(A1330,Table9[Tag Number],Table9[Status],"-",0)="-",
        _xlfn.XLOOKUP(A1330,Table10[Tag Number],Table10[Status],"-",0)="-",
        _xlfn.XLOOKUP(A1330,Table11[Tag Number],Table11[Status],"-",0)="-",
        _xlfn.XLOOKUP(A1330,Table8[Tag Number],Table8[Status],"-",0)="-"),
   "-")</f>
        <v>-</v>
      </c>
      <c r="I1330" s="88" t="str">
        <f>IF((_xlfn.XLOOKUP(B1330,[2]Sheet1!$A$2:$A$198,[2]Sheet1!$B$2:$B$198,"-",0)="Glade"),"Out","No")</f>
        <v>No</v>
      </c>
      <c r="J1330" s="90"/>
      <c r="K1330" s="91"/>
      <c r="L1330" s="91"/>
      <c r="M1330" s="91"/>
      <c r="N1330" s="92"/>
      <c r="O1330" s="89"/>
      <c r="R1330" t="b">
        <f t="shared" si="42"/>
        <v>0</v>
      </c>
    </row>
    <row r="1331" spans="1:18" ht="15" thickBot="1" x14ac:dyDescent="0.35">
      <c r="A1331" s="3" t="s">
        <v>395</v>
      </c>
      <c r="B1331" s="3" t="s">
        <v>1137</v>
      </c>
      <c r="C1331" s="84">
        <f>IF(COUNTIF(Table8[Tag Number], A1331), 1, 0)</f>
        <v>0</v>
      </c>
      <c r="D1331" s="85">
        <f>IF(COUNTIF(Table9[Tag Number], A1331), 1, 0)</f>
        <v>0</v>
      </c>
      <c r="E1331" s="86">
        <f>IF(COUNTIF(Table10[Tag Number], A1331), 1, 0)</f>
        <v>0</v>
      </c>
      <c r="F1331" s="86">
        <f>IF(COUNTIF(Table11[Tag Number], A1331), 1, 0)</f>
        <v>1</v>
      </c>
      <c r="G1331" s="87">
        <f t="shared" si="43"/>
        <v>1</v>
      </c>
      <c r="H1331" s="88" t="str" cm="1">
        <f t="array" ref="H1331">_xlfn.IFS(OR(_xlfn.XLOOKUP(A1331,Table9[Tag Number],Table9[Status],"-",0)="Dead",
        _xlfn.XLOOKUP(A1331,Table10[Tag Number],Table10[Status],"-",0)="Dead",
        _xlfn.XLOOKUP(A1331,Table11[Tag Number],Table11[Status],"-",0)="Dead",
        _xlfn.XLOOKUP(A1331,Table8[Tag Number],Table8[Status],"-",0)="Dead"),"Dead",
     OR(_xlfn.XLOOKUP(A1331,Table11[Tag Number],Table11[Status],"-",0)="Alive",
        _xlfn.XLOOKUP(A1331,Table10[Tag Number],Table10[Status],"-",0)="Alive",
        _xlfn.XLOOKUP(A1331,Table9[Tag Number],Table9[Status],"-",0)="Alive",
        _xlfn.XLOOKUP(A1331,Table8[Tag Number],Table8[Status],"-",0)="Alive"),"Alive",
     OR(_xlfn.XLOOKUP(A1331,Table9[Tag Number],Table9[Status],"-",0)="-",
        _xlfn.XLOOKUP(A1331,Table10[Tag Number],Table10[Status],"-",0)="-",
        _xlfn.XLOOKUP(A1331,Table11[Tag Number],Table11[Status],"-",0)="-",
        _xlfn.XLOOKUP(A1331,Table8[Tag Number],Table8[Status],"-",0)="-"),
   "-")</f>
        <v>Alive</v>
      </c>
      <c r="I1331" s="88" t="str">
        <f>IF((_xlfn.XLOOKUP(B1331,[2]Sheet1!$A$2:$A$198,[2]Sheet1!$B$2:$B$198,"-",0)="Glade"),"Out","No")</f>
        <v>No</v>
      </c>
      <c r="J1331" s="90"/>
      <c r="K1331" s="91"/>
      <c r="L1331" s="91"/>
      <c r="M1331" s="91"/>
      <c r="N1331" s="92"/>
      <c r="O1331" s="89"/>
      <c r="R1331" t="b">
        <f t="shared" si="42"/>
        <v>0</v>
      </c>
    </row>
    <row r="1332" spans="1:18" ht="15" thickBot="1" x14ac:dyDescent="0.35">
      <c r="A1332" s="2" t="s">
        <v>2065</v>
      </c>
      <c r="B1332" s="2" t="s">
        <v>1145</v>
      </c>
      <c r="C1332" s="84">
        <f>IF(COUNTIF(Table8[Tag Number], A1332), 1, 0)</f>
        <v>0</v>
      </c>
      <c r="D1332" s="85">
        <f>IF(COUNTIF(Table9[Tag Number], A1332), 1, 0)</f>
        <v>0</v>
      </c>
      <c r="E1332" s="86">
        <f>IF(COUNTIF(Table10[Tag Number], A1332), 1, 0)</f>
        <v>0</v>
      </c>
      <c r="F1332" s="86">
        <f>IF(COUNTIF(Table11[Tag Number], A1332), 1, 0)</f>
        <v>0</v>
      </c>
      <c r="G1332" s="87">
        <f t="shared" si="43"/>
        <v>0</v>
      </c>
      <c r="H1332" s="88" t="str" cm="1">
        <f t="array" ref="H1332">_xlfn.IFS(OR(_xlfn.XLOOKUP(A1332,Table9[Tag Number],Table9[Status],"-",0)="Dead",
        _xlfn.XLOOKUP(A1332,Table10[Tag Number],Table10[Status],"-",0)="Dead",
        _xlfn.XLOOKUP(A1332,Table11[Tag Number],Table11[Status],"-",0)="Dead",
        _xlfn.XLOOKUP(A1332,Table8[Tag Number],Table8[Status],"-",0)="Dead"),"Dead",
     OR(_xlfn.XLOOKUP(A1332,Table11[Tag Number],Table11[Status],"-",0)="Alive",
        _xlfn.XLOOKUP(A1332,Table10[Tag Number],Table10[Status],"-",0)="Alive",
        _xlfn.XLOOKUP(A1332,Table9[Tag Number],Table9[Status],"-",0)="Alive",
        _xlfn.XLOOKUP(A1332,Table8[Tag Number],Table8[Status],"-",0)="Alive"),"Alive",
     OR(_xlfn.XLOOKUP(A1332,Table9[Tag Number],Table9[Status],"-",0)="-",
        _xlfn.XLOOKUP(A1332,Table10[Tag Number],Table10[Status],"-",0)="-",
        _xlfn.XLOOKUP(A1332,Table11[Tag Number],Table11[Status],"-",0)="-",
        _xlfn.XLOOKUP(A1332,Table8[Tag Number],Table8[Status],"-",0)="-"),
   "-")</f>
        <v>-</v>
      </c>
      <c r="I1332" s="88" t="str">
        <f>IF((_xlfn.XLOOKUP(B1332,[2]Sheet1!$A$2:$A$198,[2]Sheet1!$B$2:$B$198,"-",0)="Glade"),"Out","No")</f>
        <v>No</v>
      </c>
      <c r="J1332" s="90"/>
      <c r="K1332" s="91"/>
      <c r="L1332" s="91"/>
      <c r="M1332" s="91"/>
      <c r="N1332" s="92"/>
      <c r="O1332" s="89"/>
      <c r="R1332" t="b">
        <f t="shared" si="42"/>
        <v>0</v>
      </c>
    </row>
    <row r="1333" spans="1:18" ht="15" thickBot="1" x14ac:dyDescent="0.35">
      <c r="A1333" s="3" t="s">
        <v>807</v>
      </c>
      <c r="B1333" s="3" t="s">
        <v>1137</v>
      </c>
      <c r="C1333" s="84">
        <f>IF(COUNTIF(Table8[Tag Number], A1333), 1, 0)</f>
        <v>1</v>
      </c>
      <c r="D1333" s="85">
        <f>IF(COUNTIF(Table9[Tag Number], A1333), 1, 0)</f>
        <v>0</v>
      </c>
      <c r="E1333" s="86">
        <f>IF(COUNTIF(Table10[Tag Number], A1333), 1, 0)</f>
        <v>1</v>
      </c>
      <c r="F1333" s="86">
        <f>IF(COUNTIF(Table11[Tag Number], A1333), 1, 0)</f>
        <v>0</v>
      </c>
      <c r="G1333" s="87">
        <f t="shared" si="43"/>
        <v>2</v>
      </c>
      <c r="H1333" s="88" t="str" cm="1">
        <f t="array" ref="H1333">_xlfn.IFS(OR(_xlfn.XLOOKUP(A1333,Table9[Tag Number],Table9[Status],"-",0)="Dead",
        _xlfn.XLOOKUP(A1333,Table10[Tag Number],Table10[Status],"-",0)="Dead",
        _xlfn.XLOOKUP(A1333,Table11[Tag Number],Table11[Status],"-",0)="Dead",
        _xlfn.XLOOKUP(A1333,Table8[Tag Number],Table8[Status],"-",0)="Dead"),"Dead",
     OR(_xlfn.XLOOKUP(A1333,Table11[Tag Number],Table11[Status],"-",0)="Alive",
        _xlfn.XLOOKUP(A1333,Table10[Tag Number],Table10[Status],"-",0)="Alive",
        _xlfn.XLOOKUP(A1333,Table9[Tag Number],Table9[Status],"-",0)="Alive",
        _xlfn.XLOOKUP(A1333,Table8[Tag Number],Table8[Status],"-",0)="Alive"),"Alive",
     OR(_xlfn.XLOOKUP(A1333,Table9[Tag Number],Table9[Status],"-",0)="-",
        _xlfn.XLOOKUP(A1333,Table10[Tag Number],Table10[Status],"-",0)="-",
        _xlfn.XLOOKUP(A1333,Table11[Tag Number],Table11[Status],"-",0)="-",
        _xlfn.XLOOKUP(A1333,Table8[Tag Number],Table8[Status],"-",0)="-"),
   "-")</f>
        <v>Alive</v>
      </c>
      <c r="I1333" s="88" t="str">
        <f>IF((_xlfn.XLOOKUP(B1333,[2]Sheet1!$A$2:$A$198,[2]Sheet1!$B$2:$B$198,"-",0)="Glade"),"Out","No")</f>
        <v>No</v>
      </c>
      <c r="J1333" s="90"/>
      <c r="K1333" s="91"/>
      <c r="L1333" s="91"/>
      <c r="M1333" s="91"/>
      <c r="N1333" s="92"/>
      <c r="O1333" s="89"/>
      <c r="R1333" t="str">
        <f t="shared" si="42"/>
        <v>C345</v>
      </c>
    </row>
    <row r="1334" spans="1:18" ht="15" thickBot="1" x14ac:dyDescent="0.35">
      <c r="A1334" s="2" t="s">
        <v>2066</v>
      </c>
      <c r="B1334" s="2" t="s">
        <v>1145</v>
      </c>
      <c r="C1334" s="84">
        <f>IF(COUNTIF(Table8[Tag Number], A1334), 1, 0)</f>
        <v>0</v>
      </c>
      <c r="D1334" s="85">
        <f>IF(COUNTIF(Table9[Tag Number], A1334), 1, 0)</f>
        <v>0</v>
      </c>
      <c r="E1334" s="86">
        <f>IF(COUNTIF(Table10[Tag Number], A1334), 1, 0)</f>
        <v>0</v>
      </c>
      <c r="F1334" s="86">
        <f>IF(COUNTIF(Table11[Tag Number], A1334), 1, 0)</f>
        <v>0</v>
      </c>
      <c r="G1334" s="87">
        <f t="shared" si="43"/>
        <v>0</v>
      </c>
      <c r="H1334" s="88" t="str" cm="1">
        <f t="array" ref="H1334">_xlfn.IFS(OR(_xlfn.XLOOKUP(A1334,Table9[Tag Number],Table9[Status],"-",0)="Dead",
        _xlfn.XLOOKUP(A1334,Table10[Tag Number],Table10[Status],"-",0)="Dead",
        _xlfn.XLOOKUP(A1334,Table11[Tag Number],Table11[Status],"-",0)="Dead",
        _xlfn.XLOOKUP(A1334,Table8[Tag Number],Table8[Status],"-",0)="Dead"),"Dead",
     OR(_xlfn.XLOOKUP(A1334,Table11[Tag Number],Table11[Status],"-",0)="Alive",
        _xlfn.XLOOKUP(A1334,Table10[Tag Number],Table10[Status],"-",0)="Alive",
        _xlfn.XLOOKUP(A1334,Table9[Tag Number],Table9[Status],"-",0)="Alive",
        _xlfn.XLOOKUP(A1334,Table8[Tag Number],Table8[Status],"-",0)="Alive"),"Alive",
     OR(_xlfn.XLOOKUP(A1334,Table9[Tag Number],Table9[Status],"-",0)="-",
        _xlfn.XLOOKUP(A1334,Table10[Tag Number],Table10[Status],"-",0)="-",
        _xlfn.XLOOKUP(A1334,Table11[Tag Number],Table11[Status],"-",0)="-",
        _xlfn.XLOOKUP(A1334,Table8[Tag Number],Table8[Status],"-",0)="-"),
   "-")</f>
        <v>-</v>
      </c>
      <c r="I1334" s="88" t="str">
        <f>IF((_xlfn.XLOOKUP(B1334,[2]Sheet1!$A$2:$A$198,[2]Sheet1!$B$2:$B$198,"-",0)="Glade"),"Out","No")</f>
        <v>No</v>
      </c>
      <c r="J1334" s="90"/>
      <c r="K1334" s="91"/>
      <c r="L1334" s="91"/>
      <c r="M1334" s="91"/>
      <c r="N1334" s="92"/>
      <c r="O1334" s="89"/>
      <c r="R1334" t="b">
        <f t="shared" si="42"/>
        <v>0</v>
      </c>
    </row>
    <row r="1335" spans="1:18" ht="15" thickBot="1" x14ac:dyDescent="0.35">
      <c r="A1335" s="3" t="s">
        <v>2067</v>
      </c>
      <c r="B1335" s="3" t="s">
        <v>1145</v>
      </c>
      <c r="C1335" s="84">
        <f>IF(COUNTIF(Table8[Tag Number], A1335), 1, 0)</f>
        <v>0</v>
      </c>
      <c r="D1335" s="85">
        <f>IF(COUNTIF(Table9[Tag Number], A1335), 1, 0)</f>
        <v>0</v>
      </c>
      <c r="E1335" s="86">
        <f>IF(COUNTIF(Table10[Tag Number], A1335), 1, 0)</f>
        <v>0</v>
      </c>
      <c r="F1335" s="86">
        <f>IF(COUNTIF(Table11[Tag Number], A1335), 1, 0)</f>
        <v>0</v>
      </c>
      <c r="G1335" s="87">
        <f t="shared" si="43"/>
        <v>0</v>
      </c>
      <c r="H1335" s="88" t="str" cm="1">
        <f t="array" ref="H1335">_xlfn.IFS(OR(_xlfn.XLOOKUP(A1335,Table9[Tag Number],Table9[Status],"-",0)="Dead",
        _xlfn.XLOOKUP(A1335,Table10[Tag Number],Table10[Status],"-",0)="Dead",
        _xlfn.XLOOKUP(A1335,Table11[Tag Number],Table11[Status],"-",0)="Dead",
        _xlfn.XLOOKUP(A1335,Table8[Tag Number],Table8[Status],"-",0)="Dead"),"Dead",
     OR(_xlfn.XLOOKUP(A1335,Table11[Tag Number],Table11[Status],"-",0)="Alive",
        _xlfn.XLOOKUP(A1335,Table10[Tag Number],Table10[Status],"-",0)="Alive",
        _xlfn.XLOOKUP(A1335,Table9[Tag Number],Table9[Status],"-",0)="Alive",
        _xlfn.XLOOKUP(A1335,Table8[Tag Number],Table8[Status],"-",0)="Alive"),"Alive",
     OR(_xlfn.XLOOKUP(A1335,Table9[Tag Number],Table9[Status],"-",0)="-",
        _xlfn.XLOOKUP(A1335,Table10[Tag Number],Table10[Status],"-",0)="-",
        _xlfn.XLOOKUP(A1335,Table11[Tag Number],Table11[Status],"-",0)="-",
        _xlfn.XLOOKUP(A1335,Table8[Tag Number],Table8[Status],"-",0)="-"),
   "-")</f>
        <v>-</v>
      </c>
      <c r="I1335" s="88" t="str">
        <f>IF((_xlfn.XLOOKUP(B1335,[2]Sheet1!$A$2:$A$198,[2]Sheet1!$B$2:$B$198,"-",0)="Glade"),"Out","No")</f>
        <v>No</v>
      </c>
      <c r="J1335" s="90"/>
      <c r="K1335" s="91"/>
      <c r="L1335" s="91"/>
      <c r="M1335" s="91"/>
      <c r="N1335" s="92"/>
      <c r="O1335" s="89"/>
      <c r="R1335" t="b">
        <f t="shared" si="42"/>
        <v>0</v>
      </c>
    </row>
    <row r="1336" spans="1:18" ht="15" thickBot="1" x14ac:dyDescent="0.35">
      <c r="A1336" s="2" t="s">
        <v>2068</v>
      </c>
      <c r="B1336" s="2" t="s">
        <v>1137</v>
      </c>
      <c r="C1336" s="84">
        <f>IF(COUNTIF(Table8[Tag Number], A1336), 1, 0)</f>
        <v>0</v>
      </c>
      <c r="D1336" s="85">
        <f>IF(COUNTIF(Table9[Tag Number], A1336), 1, 0)</f>
        <v>0</v>
      </c>
      <c r="E1336" s="86">
        <f>IF(COUNTIF(Table10[Tag Number], A1336), 1, 0)</f>
        <v>0</v>
      </c>
      <c r="F1336" s="86">
        <f>IF(COUNTIF(Table11[Tag Number], A1336), 1, 0)</f>
        <v>0</v>
      </c>
      <c r="G1336" s="87">
        <f t="shared" si="43"/>
        <v>0</v>
      </c>
      <c r="H1336" s="88" t="str" cm="1">
        <f t="array" ref="H1336">_xlfn.IFS(OR(_xlfn.XLOOKUP(A1336,Table9[Tag Number],Table9[Status],"-",0)="Dead",
        _xlfn.XLOOKUP(A1336,Table10[Tag Number],Table10[Status],"-",0)="Dead",
        _xlfn.XLOOKUP(A1336,Table11[Tag Number],Table11[Status],"-",0)="Dead",
        _xlfn.XLOOKUP(A1336,Table8[Tag Number],Table8[Status],"-",0)="Dead"),"Dead",
     OR(_xlfn.XLOOKUP(A1336,Table11[Tag Number],Table11[Status],"-",0)="Alive",
        _xlfn.XLOOKUP(A1336,Table10[Tag Number],Table10[Status],"-",0)="Alive",
        _xlfn.XLOOKUP(A1336,Table9[Tag Number],Table9[Status],"-",0)="Alive",
        _xlfn.XLOOKUP(A1336,Table8[Tag Number],Table8[Status],"-",0)="Alive"),"Alive",
     OR(_xlfn.XLOOKUP(A1336,Table9[Tag Number],Table9[Status],"-",0)="-",
        _xlfn.XLOOKUP(A1336,Table10[Tag Number],Table10[Status],"-",0)="-",
        _xlfn.XLOOKUP(A1336,Table11[Tag Number],Table11[Status],"-",0)="-",
        _xlfn.XLOOKUP(A1336,Table8[Tag Number],Table8[Status],"-",0)="-"),
   "-")</f>
        <v>-</v>
      </c>
      <c r="I1336" s="88" t="str">
        <f>IF((_xlfn.XLOOKUP(B1336,[2]Sheet1!$A$2:$A$198,[2]Sheet1!$B$2:$B$198,"-",0)="Glade"),"Out","No")</f>
        <v>No</v>
      </c>
      <c r="J1336" s="90"/>
      <c r="K1336" s="91"/>
      <c r="L1336" s="91"/>
      <c r="M1336" s="91"/>
      <c r="N1336" s="92"/>
      <c r="O1336" s="89"/>
      <c r="R1336" t="b">
        <f t="shared" si="42"/>
        <v>0</v>
      </c>
    </row>
    <row r="1337" spans="1:18" ht="15" thickBot="1" x14ac:dyDescent="0.35">
      <c r="A1337" s="3" t="s">
        <v>833</v>
      </c>
      <c r="B1337" s="3" t="s">
        <v>1137</v>
      </c>
      <c r="C1337" s="84">
        <f>IF(COUNTIF(Table8[Tag Number], A1337), 1, 0)</f>
        <v>0</v>
      </c>
      <c r="D1337" s="85">
        <f>IF(COUNTIF(Table9[Tag Number], A1337), 1, 0)</f>
        <v>0</v>
      </c>
      <c r="E1337" s="86">
        <f>IF(COUNTIF(Table10[Tag Number], A1337), 1, 0)</f>
        <v>1</v>
      </c>
      <c r="F1337" s="86">
        <f>IF(COUNTIF(Table11[Tag Number], A1337), 1, 0)</f>
        <v>0</v>
      </c>
      <c r="G1337" s="87">
        <f t="shared" si="43"/>
        <v>1</v>
      </c>
      <c r="H1337" s="88" t="str" cm="1">
        <f t="array" ref="H1337">_xlfn.IFS(OR(_xlfn.XLOOKUP(A1337,Table9[Tag Number],Table9[Status],"-",0)="Dead",
        _xlfn.XLOOKUP(A1337,Table10[Tag Number],Table10[Status],"-",0)="Dead",
        _xlfn.XLOOKUP(A1337,Table11[Tag Number],Table11[Status],"-",0)="Dead",
        _xlfn.XLOOKUP(A1337,Table8[Tag Number],Table8[Status],"-",0)="Dead"),"Dead",
     OR(_xlfn.XLOOKUP(A1337,Table11[Tag Number],Table11[Status],"-",0)="Alive",
        _xlfn.XLOOKUP(A1337,Table10[Tag Number],Table10[Status],"-",0)="Alive",
        _xlfn.XLOOKUP(A1337,Table9[Tag Number],Table9[Status],"-",0)="Alive",
        _xlfn.XLOOKUP(A1337,Table8[Tag Number],Table8[Status],"-",0)="Alive"),"Alive",
     OR(_xlfn.XLOOKUP(A1337,Table9[Tag Number],Table9[Status],"-",0)="-",
        _xlfn.XLOOKUP(A1337,Table10[Tag Number],Table10[Status],"-",0)="-",
        _xlfn.XLOOKUP(A1337,Table11[Tag Number],Table11[Status],"-",0)="-",
        _xlfn.XLOOKUP(A1337,Table8[Tag Number],Table8[Status],"-",0)="-"),
   "-")</f>
        <v>Dead</v>
      </c>
      <c r="I1337" s="88" t="str">
        <f>IF((_xlfn.XLOOKUP(B1337,[2]Sheet1!$A$2:$A$198,[2]Sheet1!$B$2:$B$198,"-",0)="Glade"),"Out","No")</f>
        <v>No</v>
      </c>
      <c r="J1337" s="90"/>
      <c r="K1337" s="91"/>
      <c r="L1337" s="91"/>
      <c r="M1337" s="91"/>
      <c r="N1337" s="92"/>
      <c r="O1337" s="89"/>
      <c r="R1337" t="b">
        <f t="shared" si="42"/>
        <v>0</v>
      </c>
    </row>
    <row r="1338" spans="1:18" ht="15" thickBot="1" x14ac:dyDescent="0.35">
      <c r="A1338" s="2" t="s">
        <v>935</v>
      </c>
      <c r="B1338" s="2" t="s">
        <v>1137</v>
      </c>
      <c r="C1338" s="84">
        <f>IF(COUNTIF(Table8[Tag Number], A1338), 1, 0)</f>
        <v>0</v>
      </c>
      <c r="D1338" s="85">
        <f>IF(COUNTIF(Table9[Tag Number], A1338), 1, 0)</f>
        <v>1</v>
      </c>
      <c r="E1338" s="86">
        <f>IF(COUNTIF(Table10[Tag Number], A1338), 1, 0)</f>
        <v>0</v>
      </c>
      <c r="F1338" s="86">
        <f>IF(COUNTIF(Table11[Tag Number], A1338), 1, 0)</f>
        <v>0</v>
      </c>
      <c r="G1338" s="87">
        <f t="shared" si="43"/>
        <v>1</v>
      </c>
      <c r="H1338" s="88" t="str" cm="1">
        <f t="array" ref="H1338">_xlfn.IFS(OR(_xlfn.XLOOKUP(A1338,Table9[Tag Number],Table9[Status],"-",0)="Dead",
        _xlfn.XLOOKUP(A1338,Table10[Tag Number],Table10[Status],"-",0)="Dead",
        _xlfn.XLOOKUP(A1338,Table11[Tag Number],Table11[Status],"-",0)="Dead",
        _xlfn.XLOOKUP(A1338,Table8[Tag Number],Table8[Status],"-",0)="Dead"),"Dead",
     OR(_xlfn.XLOOKUP(A1338,Table11[Tag Number],Table11[Status],"-",0)="Alive",
        _xlfn.XLOOKUP(A1338,Table10[Tag Number],Table10[Status],"-",0)="Alive",
        _xlfn.XLOOKUP(A1338,Table9[Tag Number],Table9[Status],"-",0)="Alive",
        _xlfn.XLOOKUP(A1338,Table8[Tag Number],Table8[Status],"-",0)="Alive"),"Alive",
     OR(_xlfn.XLOOKUP(A1338,Table9[Tag Number],Table9[Status],"-",0)="-",
        _xlfn.XLOOKUP(A1338,Table10[Tag Number],Table10[Status],"-",0)="-",
        _xlfn.XLOOKUP(A1338,Table11[Tag Number],Table11[Status],"-",0)="-",
        _xlfn.XLOOKUP(A1338,Table8[Tag Number],Table8[Status],"-",0)="-"),
   "-")</f>
        <v>Alive</v>
      </c>
      <c r="I1338" s="88" t="str">
        <f>IF((_xlfn.XLOOKUP(B1338,[2]Sheet1!$A$2:$A$198,[2]Sheet1!$B$2:$B$198,"-",0)="Glade"),"Out","No")</f>
        <v>No</v>
      </c>
      <c r="J1338" s="90"/>
      <c r="K1338" s="91"/>
      <c r="L1338" s="91"/>
      <c r="M1338" s="91"/>
      <c r="N1338" s="92"/>
      <c r="O1338" s="89"/>
      <c r="R1338" t="b">
        <f t="shared" si="42"/>
        <v>0</v>
      </c>
    </row>
    <row r="1339" spans="1:18" ht="15" thickBot="1" x14ac:dyDescent="0.35">
      <c r="A1339" s="3" t="s">
        <v>2069</v>
      </c>
      <c r="B1339" s="3" t="s">
        <v>1145</v>
      </c>
      <c r="C1339" s="84">
        <f>IF(COUNTIF(Table8[Tag Number], A1339), 1, 0)</f>
        <v>0</v>
      </c>
      <c r="D1339" s="85">
        <f>IF(COUNTIF(Table9[Tag Number], A1339), 1, 0)</f>
        <v>0</v>
      </c>
      <c r="E1339" s="86">
        <f>IF(COUNTIF(Table10[Tag Number], A1339), 1, 0)</f>
        <v>0</v>
      </c>
      <c r="F1339" s="86">
        <f>IF(COUNTIF(Table11[Tag Number], A1339), 1, 0)</f>
        <v>0</v>
      </c>
      <c r="G1339" s="87">
        <f t="shared" si="43"/>
        <v>0</v>
      </c>
      <c r="H1339" s="88" t="str" cm="1">
        <f t="array" ref="H1339">_xlfn.IFS(OR(_xlfn.XLOOKUP(A1339,Table9[Tag Number],Table9[Status],"-",0)="Dead",
        _xlfn.XLOOKUP(A1339,Table10[Tag Number],Table10[Status],"-",0)="Dead",
        _xlfn.XLOOKUP(A1339,Table11[Tag Number],Table11[Status],"-",0)="Dead",
        _xlfn.XLOOKUP(A1339,Table8[Tag Number],Table8[Status],"-",0)="Dead"),"Dead",
     OR(_xlfn.XLOOKUP(A1339,Table11[Tag Number],Table11[Status],"-",0)="Alive",
        _xlfn.XLOOKUP(A1339,Table10[Tag Number],Table10[Status],"-",0)="Alive",
        _xlfn.XLOOKUP(A1339,Table9[Tag Number],Table9[Status],"-",0)="Alive",
        _xlfn.XLOOKUP(A1339,Table8[Tag Number],Table8[Status],"-",0)="Alive"),"Alive",
     OR(_xlfn.XLOOKUP(A1339,Table9[Tag Number],Table9[Status],"-",0)="-",
        _xlfn.XLOOKUP(A1339,Table10[Tag Number],Table10[Status],"-",0)="-",
        _xlfn.XLOOKUP(A1339,Table11[Tag Number],Table11[Status],"-",0)="-",
        _xlfn.XLOOKUP(A1339,Table8[Tag Number],Table8[Status],"-",0)="-"),
   "-")</f>
        <v>-</v>
      </c>
      <c r="I1339" s="88" t="str">
        <f>IF((_xlfn.XLOOKUP(B1339,[2]Sheet1!$A$2:$A$198,[2]Sheet1!$B$2:$B$198,"-",0)="Glade"),"Out","No")</f>
        <v>No</v>
      </c>
      <c r="J1339" s="90"/>
      <c r="K1339" s="91"/>
      <c r="L1339" s="91"/>
      <c r="M1339" s="91"/>
      <c r="N1339" s="92"/>
      <c r="O1339" s="89"/>
      <c r="R1339" t="b">
        <f t="shared" si="42"/>
        <v>0</v>
      </c>
    </row>
    <row r="1340" spans="1:18" ht="15" thickBot="1" x14ac:dyDescent="0.35">
      <c r="A1340" s="2" t="s">
        <v>2070</v>
      </c>
      <c r="B1340" s="2" t="s">
        <v>1137</v>
      </c>
      <c r="C1340" s="84">
        <f>IF(COUNTIF(Table8[Tag Number], A1340), 1, 0)</f>
        <v>0</v>
      </c>
      <c r="D1340" s="85">
        <f>IF(COUNTIF(Table9[Tag Number], A1340), 1, 0)</f>
        <v>0</v>
      </c>
      <c r="E1340" s="86">
        <f>IF(COUNTIF(Table10[Tag Number], A1340), 1, 0)</f>
        <v>0</v>
      </c>
      <c r="F1340" s="86">
        <f>IF(COUNTIF(Table11[Tag Number], A1340), 1, 0)</f>
        <v>0</v>
      </c>
      <c r="G1340" s="87">
        <f t="shared" si="43"/>
        <v>0</v>
      </c>
      <c r="H1340" s="88" t="str" cm="1">
        <f t="array" ref="H1340">_xlfn.IFS(OR(_xlfn.XLOOKUP(A1340,Table9[Tag Number],Table9[Status],"-",0)="Dead",
        _xlfn.XLOOKUP(A1340,Table10[Tag Number],Table10[Status],"-",0)="Dead",
        _xlfn.XLOOKUP(A1340,Table11[Tag Number],Table11[Status],"-",0)="Dead",
        _xlfn.XLOOKUP(A1340,Table8[Tag Number],Table8[Status],"-",0)="Dead"),"Dead",
     OR(_xlfn.XLOOKUP(A1340,Table11[Tag Number],Table11[Status],"-",0)="Alive",
        _xlfn.XLOOKUP(A1340,Table10[Tag Number],Table10[Status],"-",0)="Alive",
        _xlfn.XLOOKUP(A1340,Table9[Tag Number],Table9[Status],"-",0)="Alive",
        _xlfn.XLOOKUP(A1340,Table8[Tag Number],Table8[Status],"-",0)="Alive"),"Alive",
     OR(_xlfn.XLOOKUP(A1340,Table9[Tag Number],Table9[Status],"-",0)="-",
        _xlfn.XLOOKUP(A1340,Table10[Tag Number],Table10[Status],"-",0)="-",
        _xlfn.XLOOKUP(A1340,Table11[Tag Number],Table11[Status],"-",0)="-",
        _xlfn.XLOOKUP(A1340,Table8[Tag Number],Table8[Status],"-",0)="-"),
   "-")</f>
        <v>-</v>
      </c>
      <c r="I1340" s="88" t="str">
        <f>IF((_xlfn.XLOOKUP(B1340,[2]Sheet1!$A$2:$A$198,[2]Sheet1!$B$2:$B$198,"-",0)="Glade"),"Out","No")</f>
        <v>No</v>
      </c>
      <c r="J1340" s="90"/>
      <c r="K1340" s="91"/>
      <c r="L1340" s="91"/>
      <c r="M1340" s="91"/>
      <c r="N1340" s="92"/>
      <c r="O1340" s="89"/>
      <c r="R1340" t="b">
        <f t="shared" si="42"/>
        <v>0</v>
      </c>
    </row>
    <row r="1341" spans="1:18" ht="15" thickBot="1" x14ac:dyDescent="0.35">
      <c r="A1341" s="3" t="s">
        <v>970</v>
      </c>
      <c r="B1341" s="3" t="s">
        <v>1137</v>
      </c>
      <c r="C1341" s="84">
        <f>IF(COUNTIF(Table8[Tag Number], A1341), 1, 0)</f>
        <v>0</v>
      </c>
      <c r="D1341" s="85">
        <f>IF(COUNTIF(Table9[Tag Number], A1341), 1, 0)</f>
        <v>1</v>
      </c>
      <c r="E1341" s="86">
        <f>IF(COUNTIF(Table10[Tag Number], A1341), 1, 0)</f>
        <v>0</v>
      </c>
      <c r="F1341" s="86">
        <f>IF(COUNTIF(Table11[Tag Number], A1341), 1, 0)</f>
        <v>0</v>
      </c>
      <c r="G1341" s="87">
        <f t="shared" si="43"/>
        <v>1</v>
      </c>
      <c r="H1341" s="88" t="str" cm="1">
        <f t="array" ref="H1341">_xlfn.IFS(OR(_xlfn.XLOOKUP(A1341,Table9[Tag Number],Table9[Status],"-",0)="Dead",
        _xlfn.XLOOKUP(A1341,Table10[Tag Number],Table10[Status],"-",0)="Dead",
        _xlfn.XLOOKUP(A1341,Table11[Tag Number],Table11[Status],"-",0)="Dead",
        _xlfn.XLOOKUP(A1341,Table8[Tag Number],Table8[Status],"-",0)="Dead"),"Dead",
     OR(_xlfn.XLOOKUP(A1341,Table11[Tag Number],Table11[Status],"-",0)="Alive",
        _xlfn.XLOOKUP(A1341,Table10[Tag Number],Table10[Status],"-",0)="Alive",
        _xlfn.XLOOKUP(A1341,Table9[Tag Number],Table9[Status],"-",0)="Alive",
        _xlfn.XLOOKUP(A1341,Table8[Tag Number],Table8[Status],"-",0)="Alive"),"Alive",
     OR(_xlfn.XLOOKUP(A1341,Table9[Tag Number],Table9[Status],"-",0)="-",
        _xlfn.XLOOKUP(A1341,Table10[Tag Number],Table10[Status],"-",0)="-",
        _xlfn.XLOOKUP(A1341,Table11[Tag Number],Table11[Status],"-",0)="-",
        _xlfn.XLOOKUP(A1341,Table8[Tag Number],Table8[Status],"-",0)="-"),
   "-")</f>
        <v>Alive</v>
      </c>
      <c r="I1341" s="88" t="str">
        <f>IF((_xlfn.XLOOKUP(B1341,[2]Sheet1!$A$2:$A$198,[2]Sheet1!$B$2:$B$198,"-",0)="Glade"),"Out","No")</f>
        <v>No</v>
      </c>
      <c r="J1341" s="90"/>
      <c r="K1341" s="91"/>
      <c r="L1341" s="91"/>
      <c r="M1341" s="91"/>
      <c r="N1341" s="92"/>
      <c r="O1341" s="89"/>
      <c r="R1341" t="b">
        <f t="shared" si="42"/>
        <v>0</v>
      </c>
    </row>
    <row r="1342" spans="1:18" ht="15" thickBot="1" x14ac:dyDescent="0.35">
      <c r="A1342" s="2" t="s">
        <v>2071</v>
      </c>
      <c r="B1342" s="2" t="s">
        <v>1145</v>
      </c>
      <c r="C1342" s="84">
        <f>IF(COUNTIF(Table8[Tag Number], A1342), 1, 0)</f>
        <v>0</v>
      </c>
      <c r="D1342" s="85">
        <f>IF(COUNTIF(Table9[Tag Number], A1342), 1, 0)</f>
        <v>0</v>
      </c>
      <c r="E1342" s="86">
        <f>IF(COUNTIF(Table10[Tag Number], A1342), 1, 0)</f>
        <v>0</v>
      </c>
      <c r="F1342" s="86">
        <f>IF(COUNTIF(Table11[Tag Number], A1342), 1, 0)</f>
        <v>0</v>
      </c>
      <c r="G1342" s="87">
        <f t="shared" si="43"/>
        <v>0</v>
      </c>
      <c r="H1342" s="88" t="str" cm="1">
        <f t="array" ref="H1342">_xlfn.IFS(OR(_xlfn.XLOOKUP(A1342,Table9[Tag Number],Table9[Status],"-",0)="Dead",
        _xlfn.XLOOKUP(A1342,Table10[Tag Number],Table10[Status],"-",0)="Dead",
        _xlfn.XLOOKUP(A1342,Table11[Tag Number],Table11[Status],"-",0)="Dead",
        _xlfn.XLOOKUP(A1342,Table8[Tag Number],Table8[Status],"-",0)="Dead"),"Dead",
     OR(_xlfn.XLOOKUP(A1342,Table11[Tag Number],Table11[Status],"-",0)="Alive",
        _xlfn.XLOOKUP(A1342,Table10[Tag Number],Table10[Status],"-",0)="Alive",
        _xlfn.XLOOKUP(A1342,Table9[Tag Number],Table9[Status],"-",0)="Alive",
        _xlfn.XLOOKUP(A1342,Table8[Tag Number],Table8[Status],"-",0)="Alive"),"Alive",
     OR(_xlfn.XLOOKUP(A1342,Table9[Tag Number],Table9[Status],"-",0)="-",
        _xlfn.XLOOKUP(A1342,Table10[Tag Number],Table10[Status],"-",0)="-",
        _xlfn.XLOOKUP(A1342,Table11[Tag Number],Table11[Status],"-",0)="-",
        _xlfn.XLOOKUP(A1342,Table8[Tag Number],Table8[Status],"-",0)="-"),
   "-")</f>
        <v>-</v>
      </c>
      <c r="I1342" s="88" t="str">
        <f>IF((_xlfn.XLOOKUP(B1342,[2]Sheet1!$A$2:$A$198,[2]Sheet1!$B$2:$B$198,"-",0)="Glade"),"Out","No")</f>
        <v>No</v>
      </c>
      <c r="J1342" s="90"/>
      <c r="K1342" s="91"/>
      <c r="L1342" s="91"/>
      <c r="M1342" s="91"/>
      <c r="N1342" s="92"/>
      <c r="O1342" s="89"/>
      <c r="R1342" t="b">
        <f t="shared" si="42"/>
        <v>0</v>
      </c>
    </row>
    <row r="1343" spans="1:18" ht="15" thickBot="1" x14ac:dyDescent="0.35">
      <c r="A1343" s="3" t="s">
        <v>442</v>
      </c>
      <c r="B1343" s="3" t="s">
        <v>1137</v>
      </c>
      <c r="C1343" s="84">
        <f>IF(COUNTIF(Table8[Tag Number], A1343), 1, 0)</f>
        <v>0</v>
      </c>
      <c r="D1343" s="85">
        <f>IF(COUNTIF(Table9[Tag Number], A1343), 1, 0)</f>
        <v>1</v>
      </c>
      <c r="E1343" s="86">
        <f>IF(COUNTIF(Table10[Tag Number], A1343), 1, 0)</f>
        <v>0</v>
      </c>
      <c r="F1343" s="86">
        <f>IF(COUNTIF(Table11[Tag Number], A1343), 1, 0)</f>
        <v>0</v>
      </c>
      <c r="G1343" s="87">
        <f t="shared" si="43"/>
        <v>1</v>
      </c>
      <c r="H1343" s="88" t="str" cm="1">
        <f t="array" ref="H1343">_xlfn.IFS(OR(_xlfn.XLOOKUP(A1343,Table9[Tag Number],Table9[Status],"-",0)="Dead",
        _xlfn.XLOOKUP(A1343,Table10[Tag Number],Table10[Status],"-",0)="Dead",
        _xlfn.XLOOKUP(A1343,Table11[Tag Number],Table11[Status],"-",0)="Dead",
        _xlfn.XLOOKUP(A1343,Table8[Tag Number],Table8[Status],"-",0)="Dead"),"Dead",
     OR(_xlfn.XLOOKUP(A1343,Table11[Tag Number],Table11[Status],"-",0)="Alive",
        _xlfn.XLOOKUP(A1343,Table10[Tag Number],Table10[Status],"-",0)="Alive",
        _xlfn.XLOOKUP(A1343,Table9[Tag Number],Table9[Status],"-",0)="Alive",
        _xlfn.XLOOKUP(A1343,Table8[Tag Number],Table8[Status],"-",0)="Alive"),"Alive",
     OR(_xlfn.XLOOKUP(A1343,Table9[Tag Number],Table9[Status],"-",0)="-",
        _xlfn.XLOOKUP(A1343,Table10[Tag Number],Table10[Status],"-",0)="-",
        _xlfn.XLOOKUP(A1343,Table11[Tag Number],Table11[Status],"-",0)="-",
        _xlfn.XLOOKUP(A1343,Table8[Tag Number],Table8[Status],"-",0)="-"),
   "-")</f>
        <v>Alive</v>
      </c>
      <c r="I1343" s="88" t="str">
        <f>IF((_xlfn.XLOOKUP(B1343,[2]Sheet1!$A$2:$A$198,[2]Sheet1!$B$2:$B$198,"-",0)="Glade"),"Out","No")</f>
        <v>No</v>
      </c>
      <c r="J1343" s="90"/>
      <c r="K1343" s="91"/>
      <c r="L1343" s="91"/>
      <c r="M1343" s="91"/>
      <c r="N1343" s="92"/>
      <c r="O1343" s="89"/>
      <c r="R1343" t="b">
        <f t="shared" si="42"/>
        <v>0</v>
      </c>
    </row>
    <row r="1344" spans="1:18" ht="15" thickBot="1" x14ac:dyDescent="0.35">
      <c r="A1344" s="2" t="s">
        <v>862</v>
      </c>
      <c r="B1344" s="2" t="s">
        <v>1137</v>
      </c>
      <c r="C1344" s="84">
        <f>IF(COUNTIF(Table8[Tag Number], A1344), 1, 0)</f>
        <v>1</v>
      </c>
      <c r="D1344" s="85">
        <f>IF(COUNTIF(Table9[Tag Number], A1344), 1, 0)</f>
        <v>0</v>
      </c>
      <c r="E1344" s="86">
        <f>IF(COUNTIF(Table10[Tag Number], A1344), 1, 0)</f>
        <v>0</v>
      </c>
      <c r="F1344" s="86">
        <f>IF(COUNTIF(Table11[Tag Number], A1344), 1, 0)</f>
        <v>0</v>
      </c>
      <c r="G1344" s="87">
        <f t="shared" si="43"/>
        <v>1</v>
      </c>
      <c r="H1344" s="88" t="str" cm="1">
        <f t="array" ref="H1344">_xlfn.IFS(OR(_xlfn.XLOOKUP(A1344,Table9[Tag Number],Table9[Status],"-",0)="Dead",
        _xlfn.XLOOKUP(A1344,Table10[Tag Number],Table10[Status],"-",0)="Dead",
        _xlfn.XLOOKUP(A1344,Table11[Tag Number],Table11[Status],"-",0)="Dead",
        _xlfn.XLOOKUP(A1344,Table8[Tag Number],Table8[Status],"-",0)="Dead"),"Dead",
     OR(_xlfn.XLOOKUP(A1344,Table11[Tag Number],Table11[Status],"-",0)="Alive",
        _xlfn.XLOOKUP(A1344,Table10[Tag Number],Table10[Status],"-",0)="Alive",
        _xlfn.XLOOKUP(A1344,Table9[Tag Number],Table9[Status],"-",0)="Alive",
        _xlfn.XLOOKUP(A1344,Table8[Tag Number],Table8[Status],"-",0)="Alive"),"Alive",
     OR(_xlfn.XLOOKUP(A1344,Table9[Tag Number],Table9[Status],"-",0)="-",
        _xlfn.XLOOKUP(A1344,Table10[Tag Number],Table10[Status],"-",0)="-",
        _xlfn.XLOOKUP(A1344,Table11[Tag Number],Table11[Status],"-",0)="-",
        _xlfn.XLOOKUP(A1344,Table8[Tag Number],Table8[Status],"-",0)="-"),
   "-")</f>
        <v>Dead</v>
      </c>
      <c r="I1344" s="88" t="str">
        <f>IF((_xlfn.XLOOKUP(B1344,[2]Sheet1!$A$2:$A$198,[2]Sheet1!$B$2:$B$198,"-",0)="Glade"),"Out","No")</f>
        <v>No</v>
      </c>
      <c r="J1344" s="90"/>
      <c r="K1344" s="91"/>
      <c r="L1344" s="91"/>
      <c r="M1344" s="91"/>
      <c r="N1344" s="92"/>
      <c r="O1344" s="89"/>
      <c r="R1344" t="b">
        <f t="shared" si="42"/>
        <v>0</v>
      </c>
    </row>
    <row r="1345" spans="1:18" ht="15" thickBot="1" x14ac:dyDescent="0.35">
      <c r="A1345" s="3" t="s">
        <v>2072</v>
      </c>
      <c r="B1345" s="3" t="s">
        <v>1137</v>
      </c>
      <c r="C1345" s="84">
        <f>IF(COUNTIF(Table8[Tag Number], A1345), 1, 0)</f>
        <v>0</v>
      </c>
      <c r="D1345" s="85">
        <f>IF(COUNTIF(Table9[Tag Number], A1345), 1, 0)</f>
        <v>0</v>
      </c>
      <c r="E1345" s="86">
        <f>IF(COUNTIF(Table10[Tag Number], A1345), 1, 0)</f>
        <v>0</v>
      </c>
      <c r="F1345" s="86">
        <f>IF(COUNTIF(Table11[Tag Number], A1345), 1, 0)</f>
        <v>0</v>
      </c>
      <c r="G1345" s="87">
        <f t="shared" si="43"/>
        <v>0</v>
      </c>
      <c r="H1345" s="88" t="str" cm="1">
        <f t="array" ref="H1345">_xlfn.IFS(OR(_xlfn.XLOOKUP(A1345,Table9[Tag Number],Table9[Status],"-",0)="Dead",
        _xlfn.XLOOKUP(A1345,Table10[Tag Number],Table10[Status],"-",0)="Dead",
        _xlfn.XLOOKUP(A1345,Table11[Tag Number],Table11[Status],"-",0)="Dead",
        _xlfn.XLOOKUP(A1345,Table8[Tag Number],Table8[Status],"-",0)="Dead"),"Dead",
     OR(_xlfn.XLOOKUP(A1345,Table11[Tag Number],Table11[Status],"-",0)="Alive",
        _xlfn.XLOOKUP(A1345,Table10[Tag Number],Table10[Status],"-",0)="Alive",
        _xlfn.XLOOKUP(A1345,Table9[Tag Number],Table9[Status],"-",0)="Alive",
        _xlfn.XLOOKUP(A1345,Table8[Tag Number],Table8[Status],"-",0)="Alive"),"Alive",
     OR(_xlfn.XLOOKUP(A1345,Table9[Tag Number],Table9[Status],"-",0)="-",
        _xlfn.XLOOKUP(A1345,Table10[Tag Number],Table10[Status],"-",0)="-",
        _xlfn.XLOOKUP(A1345,Table11[Tag Number],Table11[Status],"-",0)="-",
        _xlfn.XLOOKUP(A1345,Table8[Tag Number],Table8[Status],"-",0)="-"),
   "-")</f>
        <v>-</v>
      </c>
      <c r="I1345" s="88" t="str">
        <f>IF((_xlfn.XLOOKUP(B1345,[2]Sheet1!$A$2:$A$198,[2]Sheet1!$B$2:$B$198,"-",0)="Glade"),"Out","No")</f>
        <v>No</v>
      </c>
      <c r="J1345" s="90"/>
      <c r="K1345" s="91"/>
      <c r="L1345" s="91"/>
      <c r="M1345" s="91"/>
      <c r="N1345" s="92"/>
      <c r="O1345" s="89"/>
      <c r="R1345" t="b">
        <f t="shared" si="42"/>
        <v>0</v>
      </c>
    </row>
    <row r="1346" spans="1:18" ht="15" thickBot="1" x14ac:dyDescent="0.35">
      <c r="A1346" s="2" t="s">
        <v>2073</v>
      </c>
      <c r="B1346" s="2" t="s">
        <v>1137</v>
      </c>
      <c r="C1346" s="84">
        <f>IF(COUNTIF(Table8[Tag Number], A1346), 1, 0)</f>
        <v>0</v>
      </c>
      <c r="D1346" s="85">
        <f>IF(COUNTIF(Table9[Tag Number], A1346), 1, 0)</f>
        <v>0</v>
      </c>
      <c r="E1346" s="86">
        <f>IF(COUNTIF(Table10[Tag Number], A1346), 1, 0)</f>
        <v>0</v>
      </c>
      <c r="F1346" s="86">
        <f>IF(COUNTIF(Table11[Tag Number], A1346), 1, 0)</f>
        <v>0</v>
      </c>
      <c r="G1346" s="87">
        <f t="shared" si="43"/>
        <v>0</v>
      </c>
      <c r="H1346" s="88" t="str" cm="1">
        <f t="array" ref="H1346">_xlfn.IFS(OR(_xlfn.XLOOKUP(A1346,Table9[Tag Number],Table9[Status],"-",0)="Dead",
        _xlfn.XLOOKUP(A1346,Table10[Tag Number],Table10[Status],"-",0)="Dead",
        _xlfn.XLOOKUP(A1346,Table11[Tag Number],Table11[Status],"-",0)="Dead",
        _xlfn.XLOOKUP(A1346,Table8[Tag Number],Table8[Status],"-",0)="Dead"),"Dead",
     OR(_xlfn.XLOOKUP(A1346,Table11[Tag Number],Table11[Status],"-",0)="Alive",
        _xlfn.XLOOKUP(A1346,Table10[Tag Number],Table10[Status],"-",0)="Alive",
        _xlfn.XLOOKUP(A1346,Table9[Tag Number],Table9[Status],"-",0)="Alive",
        _xlfn.XLOOKUP(A1346,Table8[Tag Number],Table8[Status],"-",0)="Alive"),"Alive",
     OR(_xlfn.XLOOKUP(A1346,Table9[Tag Number],Table9[Status],"-",0)="-",
        _xlfn.XLOOKUP(A1346,Table10[Tag Number],Table10[Status],"-",0)="-",
        _xlfn.XLOOKUP(A1346,Table11[Tag Number],Table11[Status],"-",0)="-",
        _xlfn.XLOOKUP(A1346,Table8[Tag Number],Table8[Status],"-",0)="-"),
   "-")</f>
        <v>-</v>
      </c>
      <c r="I1346" s="88" t="str">
        <f>IF((_xlfn.XLOOKUP(B1346,[2]Sheet1!$A$2:$A$198,[2]Sheet1!$B$2:$B$198,"-",0)="Glade"),"Out","No")</f>
        <v>No</v>
      </c>
      <c r="J1346" s="90"/>
      <c r="K1346" s="91"/>
      <c r="L1346" s="91"/>
      <c r="M1346" s="91"/>
      <c r="N1346" s="92"/>
      <c r="O1346" s="89"/>
      <c r="R1346" t="b">
        <f t="shared" si="42"/>
        <v>0</v>
      </c>
    </row>
    <row r="1347" spans="1:18" ht="15" thickBot="1" x14ac:dyDescent="0.35">
      <c r="A1347" s="3" t="s">
        <v>2074</v>
      </c>
      <c r="B1347" s="3" t="s">
        <v>1137</v>
      </c>
      <c r="C1347" s="84">
        <f>IF(COUNTIF(Table8[Tag Number], A1347), 1, 0)</f>
        <v>0</v>
      </c>
      <c r="D1347" s="85">
        <f>IF(COUNTIF(Table9[Tag Number], A1347), 1, 0)</f>
        <v>0</v>
      </c>
      <c r="E1347" s="86">
        <f>IF(COUNTIF(Table10[Tag Number], A1347), 1, 0)</f>
        <v>0</v>
      </c>
      <c r="F1347" s="86">
        <f>IF(COUNTIF(Table11[Tag Number], A1347), 1, 0)</f>
        <v>0</v>
      </c>
      <c r="G1347" s="87">
        <f t="shared" si="43"/>
        <v>0</v>
      </c>
      <c r="H1347" s="88" t="str" cm="1">
        <f t="array" ref="H1347">_xlfn.IFS(OR(_xlfn.XLOOKUP(A1347,Table9[Tag Number],Table9[Status],"-",0)="Dead",
        _xlfn.XLOOKUP(A1347,Table10[Tag Number],Table10[Status],"-",0)="Dead",
        _xlfn.XLOOKUP(A1347,Table11[Tag Number],Table11[Status],"-",0)="Dead",
        _xlfn.XLOOKUP(A1347,Table8[Tag Number],Table8[Status],"-",0)="Dead"),"Dead",
     OR(_xlfn.XLOOKUP(A1347,Table11[Tag Number],Table11[Status],"-",0)="Alive",
        _xlfn.XLOOKUP(A1347,Table10[Tag Number],Table10[Status],"-",0)="Alive",
        _xlfn.XLOOKUP(A1347,Table9[Tag Number],Table9[Status],"-",0)="Alive",
        _xlfn.XLOOKUP(A1347,Table8[Tag Number],Table8[Status],"-",0)="Alive"),"Alive",
     OR(_xlfn.XLOOKUP(A1347,Table9[Tag Number],Table9[Status],"-",0)="-",
        _xlfn.XLOOKUP(A1347,Table10[Tag Number],Table10[Status],"-",0)="-",
        _xlfn.XLOOKUP(A1347,Table11[Tag Number],Table11[Status],"-",0)="-",
        _xlfn.XLOOKUP(A1347,Table8[Tag Number],Table8[Status],"-",0)="-"),
   "-")</f>
        <v>-</v>
      </c>
      <c r="I1347" s="88" t="str">
        <f>IF((_xlfn.XLOOKUP(B1347,[2]Sheet1!$A$2:$A$198,[2]Sheet1!$B$2:$B$198,"-",0)="Glade"),"Out","No")</f>
        <v>No</v>
      </c>
      <c r="J1347" s="90"/>
      <c r="K1347" s="91"/>
      <c r="L1347" s="91"/>
      <c r="M1347" s="91"/>
      <c r="N1347" s="92"/>
      <c r="O1347" s="89"/>
      <c r="R1347" t="b">
        <f t="shared" si="42"/>
        <v>0</v>
      </c>
    </row>
    <row r="1348" spans="1:18" ht="15" thickBot="1" x14ac:dyDescent="0.35">
      <c r="A1348" s="3" t="s">
        <v>435</v>
      </c>
      <c r="B1348" s="3" t="s">
        <v>1137</v>
      </c>
      <c r="C1348" s="84">
        <f>IF(COUNTIF(Table8[Tag Number], A1348), 1, 0)</f>
        <v>1</v>
      </c>
      <c r="D1348" s="85">
        <f>IF(COUNTIF(Table9[Tag Number], A1348), 1, 0)</f>
        <v>0</v>
      </c>
      <c r="E1348" s="86">
        <f>IF(COUNTIF(Table10[Tag Number], A1348), 1, 0)</f>
        <v>0</v>
      </c>
      <c r="F1348" s="86">
        <f>IF(COUNTIF(Table11[Tag Number], A1348), 1, 0)</f>
        <v>1</v>
      </c>
      <c r="G1348" s="87">
        <f t="shared" si="43"/>
        <v>2</v>
      </c>
      <c r="H1348" s="88" t="str" cm="1">
        <f t="array" ref="H1348">_xlfn.IFS(OR(_xlfn.XLOOKUP(A1348,Table9[Tag Number],Table9[Status],"-",0)="Dead",
        _xlfn.XLOOKUP(A1348,Table10[Tag Number],Table10[Status],"-",0)="Dead",
        _xlfn.XLOOKUP(A1348,Table11[Tag Number],Table11[Status],"-",0)="Dead",
        _xlfn.XLOOKUP(A1348,Table8[Tag Number],Table8[Status],"-",0)="Dead"),"Dead",
     OR(_xlfn.XLOOKUP(A1348,Table11[Tag Number],Table11[Status],"-",0)="Alive",
        _xlfn.XLOOKUP(A1348,Table10[Tag Number],Table10[Status],"-",0)="Alive",
        _xlfn.XLOOKUP(A1348,Table9[Tag Number],Table9[Status],"-",0)="Alive",
        _xlfn.XLOOKUP(A1348,Table8[Tag Number],Table8[Status],"-",0)="Alive"),"Alive",
     OR(_xlfn.XLOOKUP(A1348,Table9[Tag Number],Table9[Status],"-",0)="-",
        _xlfn.XLOOKUP(A1348,Table10[Tag Number],Table10[Status],"-",0)="-",
        _xlfn.XLOOKUP(A1348,Table11[Tag Number],Table11[Status],"-",0)="-",
        _xlfn.XLOOKUP(A1348,Table8[Tag Number],Table8[Status],"-",0)="-"),
   "-")</f>
        <v>Alive</v>
      </c>
      <c r="I1348" s="88" t="str">
        <f>IF((_xlfn.XLOOKUP(B1348,[2]Sheet1!$A$2:$A$198,[2]Sheet1!$B$2:$B$198,"-",0)="Glade"),"Out","No")</f>
        <v>No</v>
      </c>
      <c r="J1348" s="90"/>
      <c r="K1348" s="91"/>
      <c r="L1348" s="91"/>
      <c r="M1348" s="91"/>
      <c r="N1348" s="92"/>
      <c r="O1348" s="89"/>
      <c r="R1348" t="str">
        <f t="shared" ref="R1348:R1411" si="44">IF(G1348&gt;1,A1348)</f>
        <v>C360</v>
      </c>
    </row>
    <row r="1349" spans="1:18" ht="15" thickBot="1" x14ac:dyDescent="0.35">
      <c r="A1349" s="2" t="s">
        <v>666</v>
      </c>
      <c r="B1349" s="2" t="s">
        <v>1137</v>
      </c>
      <c r="C1349" s="84">
        <f>IF(COUNTIF(Table8[Tag Number], A1349), 1, 0)</f>
        <v>1</v>
      </c>
      <c r="D1349" s="85">
        <f>IF(COUNTIF(Table9[Tag Number], A1349), 1, 0)</f>
        <v>1</v>
      </c>
      <c r="E1349" s="86">
        <f>IF(COUNTIF(Table10[Tag Number], A1349), 1, 0)</f>
        <v>0</v>
      </c>
      <c r="F1349" s="86">
        <f>IF(COUNTIF(Table11[Tag Number], A1349), 1, 0)</f>
        <v>0</v>
      </c>
      <c r="G1349" s="87">
        <f t="shared" ref="G1349:G1412" si="45">SUM(C1349:F1349)</f>
        <v>2</v>
      </c>
      <c r="H1349" s="88" t="str" cm="1">
        <f t="array" ref="H1349">_xlfn.IFS(OR(_xlfn.XLOOKUP(A1349,Table9[Tag Number],Table9[Status],"-",0)="Dead",
        _xlfn.XLOOKUP(A1349,Table10[Tag Number],Table10[Status],"-",0)="Dead",
        _xlfn.XLOOKUP(A1349,Table11[Tag Number],Table11[Status],"-",0)="Dead",
        _xlfn.XLOOKUP(A1349,Table8[Tag Number],Table8[Status],"-",0)="Dead"),"Dead",
     OR(_xlfn.XLOOKUP(A1349,Table11[Tag Number],Table11[Status],"-",0)="Alive",
        _xlfn.XLOOKUP(A1349,Table10[Tag Number],Table10[Status],"-",0)="Alive",
        _xlfn.XLOOKUP(A1349,Table9[Tag Number],Table9[Status],"-",0)="Alive",
        _xlfn.XLOOKUP(A1349,Table8[Tag Number],Table8[Status],"-",0)="Alive"),"Alive",
     OR(_xlfn.XLOOKUP(A1349,Table9[Tag Number],Table9[Status],"-",0)="-",
        _xlfn.XLOOKUP(A1349,Table10[Tag Number],Table10[Status],"-",0)="-",
        _xlfn.XLOOKUP(A1349,Table11[Tag Number],Table11[Status],"-",0)="-",
        _xlfn.XLOOKUP(A1349,Table8[Tag Number],Table8[Status],"-",0)="-"),
   "-")</f>
        <v>Alive</v>
      </c>
      <c r="I1349" s="88" t="str">
        <f>IF((_xlfn.XLOOKUP(B1349,[2]Sheet1!$A$2:$A$198,[2]Sheet1!$B$2:$B$198,"-",0)="Glade"),"Out","No")</f>
        <v>No</v>
      </c>
      <c r="J1349" s="90"/>
      <c r="K1349" s="91"/>
      <c r="L1349" s="91"/>
      <c r="M1349" s="91"/>
      <c r="N1349" s="92"/>
      <c r="O1349" s="89"/>
      <c r="R1349" t="str">
        <f t="shared" si="44"/>
        <v>C361</v>
      </c>
    </row>
    <row r="1350" spans="1:18" ht="15" thickBot="1" x14ac:dyDescent="0.35">
      <c r="A1350" s="3" t="s">
        <v>857</v>
      </c>
      <c r="B1350" s="3" t="s">
        <v>1137</v>
      </c>
      <c r="C1350" s="84">
        <f>IF(COUNTIF(Table8[Tag Number], A1350), 1, 0)</f>
        <v>0</v>
      </c>
      <c r="D1350" s="85">
        <f>IF(COUNTIF(Table9[Tag Number], A1350), 1, 0)</f>
        <v>0</v>
      </c>
      <c r="E1350" s="86">
        <f>IF(COUNTIF(Table10[Tag Number], A1350), 1, 0)</f>
        <v>1</v>
      </c>
      <c r="F1350" s="86">
        <f>IF(COUNTIF(Table11[Tag Number], A1350), 1, 0)</f>
        <v>0</v>
      </c>
      <c r="G1350" s="87">
        <f t="shared" si="45"/>
        <v>1</v>
      </c>
      <c r="H1350" s="88" t="str" cm="1">
        <f t="array" ref="H1350">_xlfn.IFS(OR(_xlfn.XLOOKUP(A1350,Table9[Tag Number],Table9[Status],"-",0)="Dead",
        _xlfn.XLOOKUP(A1350,Table10[Tag Number],Table10[Status],"-",0)="Dead",
        _xlfn.XLOOKUP(A1350,Table11[Tag Number],Table11[Status],"-",0)="Dead",
        _xlfn.XLOOKUP(A1350,Table8[Tag Number],Table8[Status],"-",0)="Dead"),"Dead",
     OR(_xlfn.XLOOKUP(A1350,Table11[Tag Number],Table11[Status],"-",0)="Alive",
        _xlfn.XLOOKUP(A1350,Table10[Tag Number],Table10[Status],"-",0)="Alive",
        _xlfn.XLOOKUP(A1350,Table9[Tag Number],Table9[Status],"-",0)="Alive",
        _xlfn.XLOOKUP(A1350,Table8[Tag Number],Table8[Status],"-",0)="Alive"),"Alive",
     OR(_xlfn.XLOOKUP(A1350,Table9[Tag Number],Table9[Status],"-",0)="-",
        _xlfn.XLOOKUP(A1350,Table10[Tag Number],Table10[Status],"-",0)="-",
        _xlfn.XLOOKUP(A1350,Table11[Tag Number],Table11[Status],"-",0)="-",
        _xlfn.XLOOKUP(A1350,Table8[Tag Number],Table8[Status],"-",0)="-"),
   "-")</f>
        <v>Alive</v>
      </c>
      <c r="I1350" s="88" t="str">
        <f>IF((_xlfn.XLOOKUP(B1350,[2]Sheet1!$A$2:$A$198,[2]Sheet1!$B$2:$B$198,"-",0)="Glade"),"Out","No")</f>
        <v>No</v>
      </c>
      <c r="J1350" s="90"/>
      <c r="K1350" s="91"/>
      <c r="L1350" s="91"/>
      <c r="M1350" s="91"/>
      <c r="N1350" s="92"/>
      <c r="O1350" s="89"/>
      <c r="R1350" t="b">
        <f t="shared" si="44"/>
        <v>0</v>
      </c>
    </row>
    <row r="1351" spans="1:18" ht="15" thickBot="1" x14ac:dyDescent="0.35">
      <c r="A1351" s="2" t="s">
        <v>528</v>
      </c>
      <c r="B1351" s="2" t="s">
        <v>1137</v>
      </c>
      <c r="C1351" s="84">
        <f>IF(COUNTIF(Table8[Tag Number], A1351), 1, 0)</f>
        <v>1</v>
      </c>
      <c r="D1351" s="85">
        <f>IF(COUNTIF(Table9[Tag Number], A1351), 1, 0)</f>
        <v>1</v>
      </c>
      <c r="E1351" s="86">
        <f>IF(COUNTIF(Table10[Tag Number], A1351), 1, 0)</f>
        <v>0</v>
      </c>
      <c r="F1351" s="86">
        <f>IF(COUNTIF(Table11[Tag Number], A1351), 1, 0)</f>
        <v>1</v>
      </c>
      <c r="G1351" s="87">
        <f t="shared" si="45"/>
        <v>3</v>
      </c>
      <c r="H1351" s="88" t="str" cm="1">
        <f t="array" ref="H1351">_xlfn.IFS(OR(_xlfn.XLOOKUP(A1351,Table9[Tag Number],Table9[Status],"-",0)="Dead",
        _xlfn.XLOOKUP(A1351,Table10[Tag Number],Table10[Status],"-",0)="Dead",
        _xlfn.XLOOKUP(A1351,Table11[Tag Number],Table11[Status],"-",0)="Dead",
        _xlfn.XLOOKUP(A1351,Table8[Tag Number],Table8[Status],"-",0)="Dead"),"Dead",
     OR(_xlfn.XLOOKUP(A1351,Table11[Tag Number],Table11[Status],"-",0)="Alive",
        _xlfn.XLOOKUP(A1351,Table10[Tag Number],Table10[Status],"-",0)="Alive",
        _xlfn.XLOOKUP(A1351,Table9[Tag Number],Table9[Status],"-",0)="Alive",
        _xlfn.XLOOKUP(A1351,Table8[Tag Number],Table8[Status],"-",0)="Alive"),"Alive",
     OR(_xlfn.XLOOKUP(A1351,Table9[Tag Number],Table9[Status],"-",0)="-",
        _xlfn.XLOOKUP(A1351,Table10[Tag Number],Table10[Status],"-",0)="-",
        _xlfn.XLOOKUP(A1351,Table11[Tag Number],Table11[Status],"-",0)="-",
        _xlfn.XLOOKUP(A1351,Table8[Tag Number],Table8[Status],"-",0)="-"),
   "-")</f>
        <v>Alive</v>
      </c>
      <c r="I1351" s="88" t="str">
        <f>IF((_xlfn.XLOOKUP(B1351,[2]Sheet1!$A$2:$A$198,[2]Sheet1!$B$2:$B$198,"-",0)="Glade"),"Out","No")</f>
        <v>No</v>
      </c>
      <c r="J1351" s="90"/>
      <c r="K1351" s="91"/>
      <c r="L1351" s="91"/>
      <c r="M1351" s="91"/>
      <c r="N1351" s="92"/>
      <c r="O1351" s="89"/>
      <c r="R1351" t="str">
        <f t="shared" si="44"/>
        <v>C363</v>
      </c>
    </row>
    <row r="1352" spans="1:18" ht="15" thickBot="1" x14ac:dyDescent="0.35">
      <c r="A1352" s="3" t="s">
        <v>2075</v>
      </c>
      <c r="B1352" s="3" t="s">
        <v>1137</v>
      </c>
      <c r="C1352" s="84">
        <f>IF(COUNTIF(Table8[Tag Number], A1352), 1, 0)</f>
        <v>0</v>
      </c>
      <c r="D1352" s="85">
        <f>IF(COUNTIF(Table9[Tag Number], A1352), 1, 0)</f>
        <v>0</v>
      </c>
      <c r="E1352" s="86">
        <f>IF(COUNTIF(Table10[Tag Number], A1352), 1, 0)</f>
        <v>0</v>
      </c>
      <c r="F1352" s="86">
        <f>IF(COUNTIF(Table11[Tag Number], A1352), 1, 0)</f>
        <v>0</v>
      </c>
      <c r="G1352" s="87">
        <f t="shared" si="45"/>
        <v>0</v>
      </c>
      <c r="H1352" s="88" t="str" cm="1">
        <f t="array" ref="H1352">_xlfn.IFS(OR(_xlfn.XLOOKUP(A1352,Table9[Tag Number],Table9[Status],"-",0)="Dead",
        _xlfn.XLOOKUP(A1352,Table10[Tag Number],Table10[Status],"-",0)="Dead",
        _xlfn.XLOOKUP(A1352,Table11[Tag Number],Table11[Status],"-",0)="Dead",
        _xlfn.XLOOKUP(A1352,Table8[Tag Number],Table8[Status],"-",0)="Dead"),"Dead",
     OR(_xlfn.XLOOKUP(A1352,Table11[Tag Number],Table11[Status],"-",0)="Alive",
        _xlfn.XLOOKUP(A1352,Table10[Tag Number],Table10[Status],"-",0)="Alive",
        _xlfn.XLOOKUP(A1352,Table9[Tag Number],Table9[Status],"-",0)="Alive",
        _xlfn.XLOOKUP(A1352,Table8[Tag Number],Table8[Status],"-",0)="Alive"),"Alive",
     OR(_xlfn.XLOOKUP(A1352,Table9[Tag Number],Table9[Status],"-",0)="-",
        _xlfn.XLOOKUP(A1352,Table10[Tag Number],Table10[Status],"-",0)="-",
        _xlfn.XLOOKUP(A1352,Table11[Tag Number],Table11[Status],"-",0)="-",
        _xlfn.XLOOKUP(A1352,Table8[Tag Number],Table8[Status],"-",0)="-"),
   "-")</f>
        <v>-</v>
      </c>
      <c r="I1352" s="88" t="str">
        <f>IF((_xlfn.XLOOKUP(B1352,[2]Sheet1!$A$2:$A$198,[2]Sheet1!$B$2:$B$198,"-",0)="Glade"),"Out","No")</f>
        <v>No</v>
      </c>
      <c r="J1352" s="90"/>
      <c r="K1352" s="91"/>
      <c r="L1352" s="91"/>
      <c r="M1352" s="91"/>
      <c r="N1352" s="92"/>
      <c r="O1352" s="89"/>
      <c r="R1352" t="b">
        <f t="shared" si="44"/>
        <v>0</v>
      </c>
    </row>
    <row r="1353" spans="1:18" ht="15" thickBot="1" x14ac:dyDescent="0.35">
      <c r="A1353" s="2" t="s">
        <v>2076</v>
      </c>
      <c r="B1353" s="2" t="s">
        <v>1145</v>
      </c>
      <c r="C1353" s="84">
        <f>IF(COUNTIF(Table8[Tag Number], A1353), 1, 0)</f>
        <v>0</v>
      </c>
      <c r="D1353" s="85">
        <f>IF(COUNTIF(Table9[Tag Number], A1353), 1, 0)</f>
        <v>0</v>
      </c>
      <c r="E1353" s="86">
        <f>IF(COUNTIF(Table10[Tag Number], A1353), 1, 0)</f>
        <v>0</v>
      </c>
      <c r="F1353" s="86">
        <f>IF(COUNTIF(Table11[Tag Number], A1353), 1, 0)</f>
        <v>0</v>
      </c>
      <c r="G1353" s="87">
        <f t="shared" si="45"/>
        <v>0</v>
      </c>
      <c r="H1353" s="88" t="str" cm="1">
        <f t="array" ref="H1353">_xlfn.IFS(OR(_xlfn.XLOOKUP(A1353,Table9[Tag Number],Table9[Status],"-",0)="Dead",
        _xlfn.XLOOKUP(A1353,Table10[Tag Number],Table10[Status],"-",0)="Dead",
        _xlfn.XLOOKUP(A1353,Table11[Tag Number],Table11[Status],"-",0)="Dead",
        _xlfn.XLOOKUP(A1353,Table8[Tag Number],Table8[Status],"-",0)="Dead"),"Dead",
     OR(_xlfn.XLOOKUP(A1353,Table11[Tag Number],Table11[Status],"-",0)="Alive",
        _xlfn.XLOOKUP(A1353,Table10[Tag Number],Table10[Status],"-",0)="Alive",
        _xlfn.XLOOKUP(A1353,Table9[Tag Number],Table9[Status],"-",0)="Alive",
        _xlfn.XLOOKUP(A1353,Table8[Tag Number],Table8[Status],"-",0)="Alive"),"Alive",
     OR(_xlfn.XLOOKUP(A1353,Table9[Tag Number],Table9[Status],"-",0)="-",
        _xlfn.XLOOKUP(A1353,Table10[Tag Number],Table10[Status],"-",0)="-",
        _xlfn.XLOOKUP(A1353,Table11[Tag Number],Table11[Status],"-",0)="-",
        _xlfn.XLOOKUP(A1353,Table8[Tag Number],Table8[Status],"-",0)="-"),
   "-")</f>
        <v>-</v>
      </c>
      <c r="I1353" s="88" t="str">
        <f>IF((_xlfn.XLOOKUP(B1353,[2]Sheet1!$A$2:$A$198,[2]Sheet1!$B$2:$B$198,"-",0)="Glade"),"Out","No")</f>
        <v>No</v>
      </c>
      <c r="J1353" s="90"/>
      <c r="K1353" s="91"/>
      <c r="L1353" s="91"/>
      <c r="M1353" s="91"/>
      <c r="N1353" s="92"/>
      <c r="O1353" s="89"/>
      <c r="R1353" t="b">
        <f t="shared" si="44"/>
        <v>0</v>
      </c>
    </row>
    <row r="1354" spans="1:18" ht="15" thickBot="1" x14ac:dyDescent="0.35">
      <c r="A1354" s="3" t="s">
        <v>110</v>
      </c>
      <c r="B1354" s="3" t="s">
        <v>1145</v>
      </c>
      <c r="C1354" s="84">
        <f>IF(COUNTIF(Table8[Tag Number], A1354), 1, 0)</f>
        <v>0</v>
      </c>
      <c r="D1354" s="85">
        <f>IF(COUNTIF(Table9[Tag Number], A1354), 1, 0)</f>
        <v>0</v>
      </c>
      <c r="E1354" s="86">
        <f>IF(COUNTIF(Table10[Tag Number], A1354), 1, 0)</f>
        <v>0</v>
      </c>
      <c r="F1354" s="86">
        <f>IF(COUNTIF(Table11[Tag Number], A1354), 1, 0)</f>
        <v>0</v>
      </c>
      <c r="G1354" s="87">
        <f t="shared" si="45"/>
        <v>0</v>
      </c>
      <c r="H1354" s="88" t="str" cm="1">
        <f t="array" ref="H1354">_xlfn.IFS(OR(_xlfn.XLOOKUP(A1354,Table9[Tag Number],Table9[Status],"-",0)="Dead",
        _xlfn.XLOOKUP(A1354,Table10[Tag Number],Table10[Status],"-",0)="Dead",
        _xlfn.XLOOKUP(A1354,Table11[Tag Number],Table11[Status],"-",0)="Dead",
        _xlfn.XLOOKUP(A1354,Table8[Tag Number],Table8[Status],"-",0)="Dead"),"Dead",
     OR(_xlfn.XLOOKUP(A1354,Table11[Tag Number],Table11[Status],"-",0)="Alive",
        _xlfn.XLOOKUP(A1354,Table10[Tag Number],Table10[Status],"-",0)="Alive",
        _xlfn.XLOOKUP(A1354,Table9[Tag Number],Table9[Status],"-",0)="Alive",
        _xlfn.XLOOKUP(A1354,Table8[Tag Number],Table8[Status],"-",0)="Alive"),"Alive",
     OR(_xlfn.XLOOKUP(A1354,Table9[Tag Number],Table9[Status],"-",0)="-",
        _xlfn.XLOOKUP(A1354,Table10[Tag Number],Table10[Status],"-",0)="-",
        _xlfn.XLOOKUP(A1354,Table11[Tag Number],Table11[Status],"-",0)="-",
        _xlfn.XLOOKUP(A1354,Table8[Tag Number],Table8[Status],"-",0)="-"),
   "-")</f>
        <v>-</v>
      </c>
      <c r="I1354" s="88" t="str">
        <f>IF((_xlfn.XLOOKUP(B1354,[2]Sheet1!$A$2:$A$198,[2]Sheet1!$B$2:$B$198,"-",0)="Glade"),"Out","No")</f>
        <v>No</v>
      </c>
      <c r="J1354" s="90"/>
      <c r="K1354" s="91"/>
      <c r="L1354" s="91"/>
      <c r="M1354" s="91"/>
      <c r="N1354" s="92"/>
      <c r="O1354" s="89"/>
      <c r="R1354" t="b">
        <f t="shared" si="44"/>
        <v>0</v>
      </c>
    </row>
    <row r="1355" spans="1:18" ht="15" thickBot="1" x14ac:dyDescent="0.35">
      <c r="A1355" s="2" t="s">
        <v>941</v>
      </c>
      <c r="B1355" s="2" t="s">
        <v>1137</v>
      </c>
      <c r="C1355" s="84">
        <f>IF(COUNTIF(Table8[Tag Number], A1355), 1, 0)</f>
        <v>0</v>
      </c>
      <c r="D1355" s="85">
        <f>IF(COUNTIF(Table9[Tag Number], A1355), 1, 0)</f>
        <v>0</v>
      </c>
      <c r="E1355" s="86">
        <f>IF(COUNTIF(Table10[Tag Number], A1355), 1, 0)</f>
        <v>0</v>
      </c>
      <c r="F1355" s="86">
        <f>IF(COUNTIF(Table11[Tag Number], A1355), 1, 0)</f>
        <v>1</v>
      </c>
      <c r="G1355" s="87">
        <f t="shared" si="45"/>
        <v>1</v>
      </c>
      <c r="H1355" s="88" t="str" cm="1">
        <f t="array" ref="H1355">_xlfn.IFS(OR(_xlfn.XLOOKUP(A1355,Table9[Tag Number],Table9[Status],"-",0)="Dead",
        _xlfn.XLOOKUP(A1355,Table10[Tag Number],Table10[Status],"-",0)="Dead",
        _xlfn.XLOOKUP(A1355,Table11[Tag Number],Table11[Status],"-",0)="Dead",
        _xlfn.XLOOKUP(A1355,Table8[Tag Number],Table8[Status],"-",0)="Dead"),"Dead",
     OR(_xlfn.XLOOKUP(A1355,Table11[Tag Number],Table11[Status],"-",0)="Alive",
        _xlfn.XLOOKUP(A1355,Table10[Tag Number],Table10[Status],"-",0)="Alive",
        _xlfn.XLOOKUP(A1355,Table9[Tag Number],Table9[Status],"-",0)="Alive",
        _xlfn.XLOOKUP(A1355,Table8[Tag Number],Table8[Status],"-",0)="Alive"),"Alive",
     OR(_xlfn.XLOOKUP(A1355,Table9[Tag Number],Table9[Status],"-",0)="-",
        _xlfn.XLOOKUP(A1355,Table10[Tag Number],Table10[Status],"-",0)="-",
        _xlfn.XLOOKUP(A1355,Table11[Tag Number],Table11[Status],"-",0)="-",
        _xlfn.XLOOKUP(A1355,Table8[Tag Number],Table8[Status],"-",0)="-"),
   "-")</f>
        <v>Alive</v>
      </c>
      <c r="I1355" s="88" t="str">
        <f>IF((_xlfn.XLOOKUP(B1355,[2]Sheet1!$A$2:$A$198,[2]Sheet1!$B$2:$B$198,"-",0)="Glade"),"Out","No")</f>
        <v>No</v>
      </c>
      <c r="J1355" s="90"/>
      <c r="K1355" s="91"/>
      <c r="L1355" s="91"/>
      <c r="M1355" s="91"/>
      <c r="N1355" s="92"/>
      <c r="O1355" s="89"/>
      <c r="R1355" t="b">
        <f t="shared" si="44"/>
        <v>0</v>
      </c>
    </row>
    <row r="1356" spans="1:18" ht="15" thickBot="1" x14ac:dyDescent="0.35">
      <c r="A1356" s="3" t="s">
        <v>2077</v>
      </c>
      <c r="B1356" s="3" t="s">
        <v>1145</v>
      </c>
      <c r="C1356" s="84">
        <f>IF(COUNTIF(Table8[Tag Number], A1356), 1, 0)</f>
        <v>0</v>
      </c>
      <c r="D1356" s="85">
        <f>IF(COUNTIF(Table9[Tag Number], A1356), 1, 0)</f>
        <v>0</v>
      </c>
      <c r="E1356" s="86">
        <f>IF(COUNTIF(Table10[Tag Number], A1356), 1, 0)</f>
        <v>0</v>
      </c>
      <c r="F1356" s="86">
        <f>IF(COUNTIF(Table11[Tag Number], A1356), 1, 0)</f>
        <v>0</v>
      </c>
      <c r="G1356" s="87">
        <f t="shared" si="45"/>
        <v>0</v>
      </c>
      <c r="H1356" s="88" t="str" cm="1">
        <f t="array" ref="H1356">_xlfn.IFS(OR(_xlfn.XLOOKUP(A1356,Table9[Tag Number],Table9[Status],"-",0)="Dead",
        _xlfn.XLOOKUP(A1356,Table10[Tag Number],Table10[Status],"-",0)="Dead",
        _xlfn.XLOOKUP(A1356,Table11[Tag Number],Table11[Status],"-",0)="Dead",
        _xlfn.XLOOKUP(A1356,Table8[Tag Number],Table8[Status],"-",0)="Dead"),"Dead",
     OR(_xlfn.XLOOKUP(A1356,Table11[Tag Number],Table11[Status],"-",0)="Alive",
        _xlfn.XLOOKUP(A1356,Table10[Tag Number],Table10[Status],"-",0)="Alive",
        _xlfn.XLOOKUP(A1356,Table9[Tag Number],Table9[Status],"-",0)="Alive",
        _xlfn.XLOOKUP(A1356,Table8[Tag Number],Table8[Status],"-",0)="Alive"),"Alive",
     OR(_xlfn.XLOOKUP(A1356,Table9[Tag Number],Table9[Status],"-",0)="-",
        _xlfn.XLOOKUP(A1356,Table10[Tag Number],Table10[Status],"-",0)="-",
        _xlfn.XLOOKUP(A1356,Table11[Tag Number],Table11[Status],"-",0)="-",
        _xlfn.XLOOKUP(A1356,Table8[Tag Number],Table8[Status],"-",0)="-"),
   "-")</f>
        <v>-</v>
      </c>
      <c r="I1356" s="88" t="str">
        <f>IF((_xlfn.XLOOKUP(B1356,[2]Sheet1!$A$2:$A$198,[2]Sheet1!$B$2:$B$198,"-",0)="Glade"),"Out","No")</f>
        <v>No</v>
      </c>
      <c r="J1356" s="90"/>
      <c r="K1356" s="91"/>
      <c r="L1356" s="91"/>
      <c r="M1356" s="91"/>
      <c r="N1356" s="92"/>
      <c r="O1356" s="89"/>
      <c r="R1356" t="b">
        <f t="shared" si="44"/>
        <v>0</v>
      </c>
    </row>
    <row r="1357" spans="1:18" ht="15" thickBot="1" x14ac:dyDescent="0.35">
      <c r="A1357" s="2" t="s">
        <v>2078</v>
      </c>
      <c r="B1357" s="2" t="s">
        <v>1145</v>
      </c>
      <c r="C1357" s="84">
        <f>IF(COUNTIF(Table8[Tag Number], A1357), 1, 0)</f>
        <v>0</v>
      </c>
      <c r="D1357" s="85">
        <f>IF(COUNTIF(Table9[Tag Number], A1357), 1, 0)</f>
        <v>0</v>
      </c>
      <c r="E1357" s="86">
        <f>IF(COUNTIF(Table10[Tag Number], A1357), 1, 0)</f>
        <v>0</v>
      </c>
      <c r="F1357" s="86">
        <f>IF(COUNTIF(Table11[Tag Number], A1357), 1, 0)</f>
        <v>0</v>
      </c>
      <c r="G1357" s="87">
        <f t="shared" si="45"/>
        <v>0</v>
      </c>
      <c r="H1357" s="88" t="str" cm="1">
        <f t="array" ref="H1357">_xlfn.IFS(OR(_xlfn.XLOOKUP(A1357,Table9[Tag Number],Table9[Status],"-",0)="Dead",
        _xlfn.XLOOKUP(A1357,Table10[Tag Number],Table10[Status],"-",0)="Dead",
        _xlfn.XLOOKUP(A1357,Table11[Tag Number],Table11[Status],"-",0)="Dead",
        _xlfn.XLOOKUP(A1357,Table8[Tag Number],Table8[Status],"-",0)="Dead"),"Dead",
     OR(_xlfn.XLOOKUP(A1357,Table11[Tag Number],Table11[Status],"-",0)="Alive",
        _xlfn.XLOOKUP(A1357,Table10[Tag Number],Table10[Status],"-",0)="Alive",
        _xlfn.XLOOKUP(A1357,Table9[Tag Number],Table9[Status],"-",0)="Alive",
        _xlfn.XLOOKUP(A1357,Table8[Tag Number],Table8[Status],"-",0)="Alive"),"Alive",
     OR(_xlfn.XLOOKUP(A1357,Table9[Tag Number],Table9[Status],"-",0)="-",
        _xlfn.XLOOKUP(A1357,Table10[Tag Number],Table10[Status],"-",0)="-",
        _xlfn.XLOOKUP(A1357,Table11[Tag Number],Table11[Status],"-",0)="-",
        _xlfn.XLOOKUP(A1357,Table8[Tag Number],Table8[Status],"-",0)="-"),
   "-")</f>
        <v>-</v>
      </c>
      <c r="I1357" s="88" t="str">
        <f>IF((_xlfn.XLOOKUP(B1357,[2]Sheet1!$A$2:$A$198,[2]Sheet1!$B$2:$B$198,"-",0)="Glade"),"Out","No")</f>
        <v>No</v>
      </c>
      <c r="J1357" s="90"/>
      <c r="K1357" s="91"/>
      <c r="L1357" s="91"/>
      <c r="M1357" s="91"/>
      <c r="N1357" s="92"/>
      <c r="O1357" s="89"/>
      <c r="R1357" t="b">
        <f t="shared" si="44"/>
        <v>0</v>
      </c>
    </row>
    <row r="1358" spans="1:18" ht="15" thickBot="1" x14ac:dyDescent="0.35">
      <c r="A1358" s="3" t="s">
        <v>180</v>
      </c>
      <c r="B1358" s="3" t="s">
        <v>1145</v>
      </c>
      <c r="C1358" s="84">
        <f>IF(COUNTIF(Table8[Tag Number], A1358), 1, 0)</f>
        <v>0</v>
      </c>
      <c r="D1358" s="85">
        <f>IF(COUNTIF(Table9[Tag Number], A1358), 1, 0)</f>
        <v>0</v>
      </c>
      <c r="E1358" s="86">
        <f>IF(COUNTIF(Table10[Tag Number], A1358), 1, 0)</f>
        <v>0</v>
      </c>
      <c r="F1358" s="86">
        <f>IF(COUNTIF(Table11[Tag Number], A1358), 1, 0)</f>
        <v>0</v>
      </c>
      <c r="G1358" s="87">
        <f t="shared" si="45"/>
        <v>0</v>
      </c>
      <c r="H1358" s="88" t="str" cm="1">
        <f t="array" ref="H1358">_xlfn.IFS(OR(_xlfn.XLOOKUP(A1358,Table9[Tag Number],Table9[Status],"-",0)="Dead",
        _xlfn.XLOOKUP(A1358,Table10[Tag Number],Table10[Status],"-",0)="Dead",
        _xlfn.XLOOKUP(A1358,Table11[Tag Number],Table11[Status],"-",0)="Dead",
        _xlfn.XLOOKUP(A1358,Table8[Tag Number],Table8[Status],"-",0)="Dead"),"Dead",
     OR(_xlfn.XLOOKUP(A1358,Table11[Tag Number],Table11[Status],"-",0)="Alive",
        _xlfn.XLOOKUP(A1358,Table10[Tag Number],Table10[Status],"-",0)="Alive",
        _xlfn.XLOOKUP(A1358,Table9[Tag Number],Table9[Status],"-",0)="Alive",
        _xlfn.XLOOKUP(A1358,Table8[Tag Number],Table8[Status],"-",0)="Alive"),"Alive",
     OR(_xlfn.XLOOKUP(A1358,Table9[Tag Number],Table9[Status],"-",0)="-",
        _xlfn.XLOOKUP(A1358,Table10[Tag Number],Table10[Status],"-",0)="-",
        _xlfn.XLOOKUP(A1358,Table11[Tag Number],Table11[Status],"-",0)="-",
        _xlfn.XLOOKUP(A1358,Table8[Tag Number],Table8[Status],"-",0)="-"),
   "-")</f>
        <v>-</v>
      </c>
      <c r="I1358" s="88" t="str">
        <f>IF((_xlfn.XLOOKUP(B1358,[2]Sheet1!$A$2:$A$198,[2]Sheet1!$B$2:$B$198,"-",0)="Glade"),"Out","No")</f>
        <v>No</v>
      </c>
      <c r="J1358" s="90"/>
      <c r="K1358" s="91"/>
      <c r="L1358" s="91"/>
      <c r="M1358" s="91"/>
      <c r="N1358" s="92"/>
      <c r="O1358" s="89"/>
      <c r="R1358" t="b">
        <f t="shared" si="44"/>
        <v>0</v>
      </c>
    </row>
    <row r="1359" spans="1:18" ht="15" thickBot="1" x14ac:dyDescent="0.35">
      <c r="A1359" s="2" t="s">
        <v>2079</v>
      </c>
      <c r="B1359" s="2" t="s">
        <v>1137</v>
      </c>
      <c r="C1359" s="84">
        <f>IF(COUNTIF(Table8[Tag Number], A1359), 1, 0)</f>
        <v>0</v>
      </c>
      <c r="D1359" s="85">
        <f>IF(COUNTIF(Table9[Tag Number], A1359), 1, 0)</f>
        <v>0</v>
      </c>
      <c r="E1359" s="86">
        <f>IF(COUNTIF(Table10[Tag Number], A1359), 1, 0)</f>
        <v>0</v>
      </c>
      <c r="F1359" s="86">
        <f>IF(COUNTIF(Table11[Tag Number], A1359), 1, 0)</f>
        <v>0</v>
      </c>
      <c r="G1359" s="87">
        <f t="shared" si="45"/>
        <v>0</v>
      </c>
      <c r="H1359" s="88" t="str" cm="1">
        <f t="array" ref="H1359">_xlfn.IFS(OR(_xlfn.XLOOKUP(A1359,Table9[Tag Number],Table9[Status],"-",0)="Dead",
        _xlfn.XLOOKUP(A1359,Table10[Tag Number],Table10[Status],"-",0)="Dead",
        _xlfn.XLOOKUP(A1359,Table11[Tag Number],Table11[Status],"-",0)="Dead",
        _xlfn.XLOOKUP(A1359,Table8[Tag Number],Table8[Status],"-",0)="Dead"),"Dead",
     OR(_xlfn.XLOOKUP(A1359,Table11[Tag Number],Table11[Status],"-",0)="Alive",
        _xlfn.XLOOKUP(A1359,Table10[Tag Number],Table10[Status],"-",0)="Alive",
        _xlfn.XLOOKUP(A1359,Table9[Tag Number],Table9[Status],"-",0)="Alive",
        _xlfn.XLOOKUP(A1359,Table8[Tag Number],Table8[Status],"-",0)="Alive"),"Alive",
     OR(_xlfn.XLOOKUP(A1359,Table9[Tag Number],Table9[Status],"-",0)="-",
        _xlfn.XLOOKUP(A1359,Table10[Tag Number],Table10[Status],"-",0)="-",
        _xlfn.XLOOKUP(A1359,Table11[Tag Number],Table11[Status],"-",0)="-",
        _xlfn.XLOOKUP(A1359,Table8[Tag Number],Table8[Status],"-",0)="-"),
   "-")</f>
        <v>-</v>
      </c>
      <c r="I1359" s="88" t="str">
        <f>IF((_xlfn.XLOOKUP(B1359,[2]Sheet1!$A$2:$A$198,[2]Sheet1!$B$2:$B$198,"-",0)="Glade"),"Out","No")</f>
        <v>No</v>
      </c>
      <c r="J1359" s="90"/>
      <c r="K1359" s="91"/>
      <c r="L1359" s="91"/>
      <c r="M1359" s="91"/>
      <c r="N1359" s="92"/>
      <c r="O1359" s="89"/>
      <c r="R1359" t="b">
        <f t="shared" si="44"/>
        <v>0</v>
      </c>
    </row>
    <row r="1360" spans="1:18" ht="15" thickBot="1" x14ac:dyDescent="0.35">
      <c r="A1360" s="3" t="s">
        <v>290</v>
      </c>
      <c r="B1360" s="3" t="s">
        <v>1145</v>
      </c>
      <c r="C1360" s="84">
        <f>IF(COUNTIF(Table8[Tag Number], A1360), 1, 0)</f>
        <v>0</v>
      </c>
      <c r="D1360" s="85">
        <f>IF(COUNTIF(Table9[Tag Number], A1360), 1, 0)</f>
        <v>0</v>
      </c>
      <c r="E1360" s="86">
        <f>IF(COUNTIF(Table10[Tag Number], A1360), 1, 0)</f>
        <v>0</v>
      </c>
      <c r="F1360" s="86">
        <f>IF(COUNTIF(Table11[Tag Number], A1360), 1, 0)</f>
        <v>0</v>
      </c>
      <c r="G1360" s="87">
        <f t="shared" si="45"/>
        <v>0</v>
      </c>
      <c r="H1360" s="88" t="str" cm="1">
        <f t="array" ref="H1360">_xlfn.IFS(OR(_xlfn.XLOOKUP(A1360,Table9[Tag Number],Table9[Status],"-",0)="Dead",
        _xlfn.XLOOKUP(A1360,Table10[Tag Number],Table10[Status],"-",0)="Dead",
        _xlfn.XLOOKUP(A1360,Table11[Tag Number],Table11[Status],"-",0)="Dead",
        _xlfn.XLOOKUP(A1360,Table8[Tag Number],Table8[Status],"-",0)="Dead"),"Dead",
     OR(_xlfn.XLOOKUP(A1360,Table11[Tag Number],Table11[Status],"-",0)="Alive",
        _xlfn.XLOOKUP(A1360,Table10[Tag Number],Table10[Status],"-",0)="Alive",
        _xlfn.XLOOKUP(A1360,Table9[Tag Number],Table9[Status],"-",0)="Alive",
        _xlfn.XLOOKUP(A1360,Table8[Tag Number],Table8[Status],"-",0)="Alive"),"Alive",
     OR(_xlfn.XLOOKUP(A1360,Table9[Tag Number],Table9[Status],"-",0)="-",
        _xlfn.XLOOKUP(A1360,Table10[Tag Number],Table10[Status],"-",0)="-",
        _xlfn.XLOOKUP(A1360,Table11[Tag Number],Table11[Status],"-",0)="-",
        _xlfn.XLOOKUP(A1360,Table8[Tag Number],Table8[Status],"-",0)="-"),
   "-")</f>
        <v>-</v>
      </c>
      <c r="I1360" s="88" t="str">
        <f>IF((_xlfn.XLOOKUP(B1360,[2]Sheet1!$A$2:$A$198,[2]Sheet1!$B$2:$B$198,"-",0)="Glade"),"Out","No")</f>
        <v>No</v>
      </c>
      <c r="J1360" s="90"/>
      <c r="K1360" s="91"/>
      <c r="L1360" s="91"/>
      <c r="M1360" s="91"/>
      <c r="N1360" s="92"/>
      <c r="O1360" s="89"/>
      <c r="R1360" t="b">
        <f t="shared" si="44"/>
        <v>0</v>
      </c>
    </row>
    <row r="1361" spans="1:18" ht="15" thickBot="1" x14ac:dyDescent="0.35">
      <c r="A1361" s="2" t="s">
        <v>2080</v>
      </c>
      <c r="B1361" s="2" t="s">
        <v>1145</v>
      </c>
      <c r="C1361" s="84">
        <f>IF(COUNTIF(Table8[Tag Number], A1361), 1, 0)</f>
        <v>0</v>
      </c>
      <c r="D1361" s="85">
        <f>IF(COUNTIF(Table9[Tag Number], A1361), 1, 0)</f>
        <v>0</v>
      </c>
      <c r="E1361" s="86">
        <f>IF(COUNTIF(Table10[Tag Number], A1361), 1, 0)</f>
        <v>0</v>
      </c>
      <c r="F1361" s="86">
        <f>IF(COUNTIF(Table11[Tag Number], A1361), 1, 0)</f>
        <v>0</v>
      </c>
      <c r="G1361" s="87">
        <f t="shared" si="45"/>
        <v>0</v>
      </c>
      <c r="H1361" s="88" t="str" cm="1">
        <f t="array" ref="H1361">_xlfn.IFS(OR(_xlfn.XLOOKUP(A1361,Table9[Tag Number],Table9[Status],"-",0)="Dead",
        _xlfn.XLOOKUP(A1361,Table10[Tag Number],Table10[Status],"-",0)="Dead",
        _xlfn.XLOOKUP(A1361,Table11[Tag Number],Table11[Status],"-",0)="Dead",
        _xlfn.XLOOKUP(A1361,Table8[Tag Number],Table8[Status],"-",0)="Dead"),"Dead",
     OR(_xlfn.XLOOKUP(A1361,Table11[Tag Number],Table11[Status],"-",0)="Alive",
        _xlfn.XLOOKUP(A1361,Table10[Tag Number],Table10[Status],"-",0)="Alive",
        _xlfn.XLOOKUP(A1361,Table9[Tag Number],Table9[Status],"-",0)="Alive",
        _xlfn.XLOOKUP(A1361,Table8[Tag Number],Table8[Status],"-",0)="Alive"),"Alive",
     OR(_xlfn.XLOOKUP(A1361,Table9[Tag Number],Table9[Status],"-",0)="-",
        _xlfn.XLOOKUP(A1361,Table10[Tag Number],Table10[Status],"-",0)="-",
        _xlfn.XLOOKUP(A1361,Table11[Tag Number],Table11[Status],"-",0)="-",
        _xlfn.XLOOKUP(A1361,Table8[Tag Number],Table8[Status],"-",0)="-"),
   "-")</f>
        <v>-</v>
      </c>
      <c r="I1361" s="88" t="str">
        <f>IF((_xlfn.XLOOKUP(B1361,[2]Sheet1!$A$2:$A$198,[2]Sheet1!$B$2:$B$198,"-",0)="Glade"),"Out","No")</f>
        <v>No</v>
      </c>
      <c r="J1361" s="90"/>
      <c r="K1361" s="91"/>
      <c r="L1361" s="91"/>
      <c r="M1361" s="91"/>
      <c r="N1361" s="92"/>
      <c r="O1361" s="89"/>
      <c r="R1361" t="b">
        <f t="shared" si="44"/>
        <v>0</v>
      </c>
    </row>
    <row r="1362" spans="1:18" ht="15" thickBot="1" x14ac:dyDescent="0.35">
      <c r="A1362" s="3" t="s">
        <v>2081</v>
      </c>
      <c r="B1362" s="3" t="s">
        <v>1145</v>
      </c>
      <c r="C1362" s="84">
        <f>IF(COUNTIF(Table8[Tag Number], A1362), 1, 0)</f>
        <v>0</v>
      </c>
      <c r="D1362" s="85">
        <f>IF(COUNTIF(Table9[Tag Number], A1362), 1, 0)</f>
        <v>0</v>
      </c>
      <c r="E1362" s="86">
        <f>IF(COUNTIF(Table10[Tag Number], A1362), 1, 0)</f>
        <v>0</v>
      </c>
      <c r="F1362" s="86">
        <f>IF(COUNTIF(Table11[Tag Number], A1362), 1, 0)</f>
        <v>0</v>
      </c>
      <c r="G1362" s="87">
        <f t="shared" si="45"/>
        <v>0</v>
      </c>
      <c r="H1362" s="88" t="str" cm="1">
        <f t="array" ref="H1362">_xlfn.IFS(OR(_xlfn.XLOOKUP(A1362,Table9[Tag Number],Table9[Status],"-",0)="Dead",
        _xlfn.XLOOKUP(A1362,Table10[Tag Number],Table10[Status],"-",0)="Dead",
        _xlfn.XLOOKUP(A1362,Table11[Tag Number],Table11[Status],"-",0)="Dead",
        _xlfn.XLOOKUP(A1362,Table8[Tag Number],Table8[Status],"-",0)="Dead"),"Dead",
     OR(_xlfn.XLOOKUP(A1362,Table11[Tag Number],Table11[Status],"-",0)="Alive",
        _xlfn.XLOOKUP(A1362,Table10[Tag Number],Table10[Status],"-",0)="Alive",
        _xlfn.XLOOKUP(A1362,Table9[Tag Number],Table9[Status],"-",0)="Alive",
        _xlfn.XLOOKUP(A1362,Table8[Tag Number],Table8[Status],"-",0)="Alive"),"Alive",
     OR(_xlfn.XLOOKUP(A1362,Table9[Tag Number],Table9[Status],"-",0)="-",
        _xlfn.XLOOKUP(A1362,Table10[Tag Number],Table10[Status],"-",0)="-",
        _xlfn.XLOOKUP(A1362,Table11[Tag Number],Table11[Status],"-",0)="-",
        _xlfn.XLOOKUP(A1362,Table8[Tag Number],Table8[Status],"-",0)="-"),
   "-")</f>
        <v>-</v>
      </c>
      <c r="I1362" s="88" t="str">
        <f>IF((_xlfn.XLOOKUP(B1362,[2]Sheet1!$A$2:$A$198,[2]Sheet1!$B$2:$B$198,"-",0)="Glade"),"Out","No")</f>
        <v>No</v>
      </c>
      <c r="J1362" s="90"/>
      <c r="K1362" s="91"/>
      <c r="L1362" s="91"/>
      <c r="M1362" s="91"/>
      <c r="N1362" s="92"/>
      <c r="O1362" s="89"/>
      <c r="R1362" t="b">
        <f t="shared" si="44"/>
        <v>0</v>
      </c>
    </row>
    <row r="1363" spans="1:18" ht="15" thickBot="1" x14ac:dyDescent="0.35">
      <c r="A1363" s="2" t="s">
        <v>2082</v>
      </c>
      <c r="B1363" s="2" t="s">
        <v>1145</v>
      </c>
      <c r="C1363" s="84">
        <f>IF(COUNTIF(Table8[Tag Number], A1363), 1, 0)</f>
        <v>0</v>
      </c>
      <c r="D1363" s="85">
        <f>IF(COUNTIF(Table9[Tag Number], A1363), 1, 0)</f>
        <v>0</v>
      </c>
      <c r="E1363" s="86">
        <f>IF(COUNTIF(Table10[Tag Number], A1363), 1, 0)</f>
        <v>0</v>
      </c>
      <c r="F1363" s="86">
        <f>IF(COUNTIF(Table11[Tag Number], A1363), 1, 0)</f>
        <v>0</v>
      </c>
      <c r="G1363" s="87">
        <f t="shared" si="45"/>
        <v>0</v>
      </c>
      <c r="H1363" s="88" t="str" cm="1">
        <f t="array" ref="H1363">_xlfn.IFS(OR(_xlfn.XLOOKUP(A1363,Table9[Tag Number],Table9[Status],"-",0)="Dead",
        _xlfn.XLOOKUP(A1363,Table10[Tag Number],Table10[Status],"-",0)="Dead",
        _xlfn.XLOOKUP(A1363,Table11[Tag Number],Table11[Status],"-",0)="Dead",
        _xlfn.XLOOKUP(A1363,Table8[Tag Number],Table8[Status],"-",0)="Dead"),"Dead",
     OR(_xlfn.XLOOKUP(A1363,Table11[Tag Number],Table11[Status],"-",0)="Alive",
        _xlfn.XLOOKUP(A1363,Table10[Tag Number],Table10[Status],"-",0)="Alive",
        _xlfn.XLOOKUP(A1363,Table9[Tag Number],Table9[Status],"-",0)="Alive",
        _xlfn.XLOOKUP(A1363,Table8[Tag Number],Table8[Status],"-",0)="Alive"),"Alive",
     OR(_xlfn.XLOOKUP(A1363,Table9[Tag Number],Table9[Status],"-",0)="-",
        _xlfn.XLOOKUP(A1363,Table10[Tag Number],Table10[Status],"-",0)="-",
        _xlfn.XLOOKUP(A1363,Table11[Tag Number],Table11[Status],"-",0)="-",
        _xlfn.XLOOKUP(A1363,Table8[Tag Number],Table8[Status],"-",0)="-"),
   "-")</f>
        <v>-</v>
      </c>
      <c r="I1363" s="88" t="str">
        <f>IF((_xlfn.XLOOKUP(B1363,[2]Sheet1!$A$2:$A$198,[2]Sheet1!$B$2:$B$198,"-",0)="Glade"),"Out","No")</f>
        <v>No</v>
      </c>
      <c r="J1363" s="90"/>
      <c r="K1363" s="91"/>
      <c r="L1363" s="91"/>
      <c r="M1363" s="91"/>
      <c r="N1363" s="92"/>
      <c r="O1363" s="89"/>
      <c r="R1363" t="b">
        <f t="shared" si="44"/>
        <v>0</v>
      </c>
    </row>
    <row r="1364" spans="1:18" ht="15" thickBot="1" x14ac:dyDescent="0.35">
      <c r="A1364" s="3" t="s">
        <v>2083</v>
      </c>
      <c r="B1364" s="3" t="s">
        <v>1137</v>
      </c>
      <c r="C1364" s="84">
        <f>IF(COUNTIF(Table8[Tag Number], A1364), 1, 0)</f>
        <v>0</v>
      </c>
      <c r="D1364" s="85">
        <f>IF(COUNTIF(Table9[Tag Number], A1364), 1, 0)</f>
        <v>0</v>
      </c>
      <c r="E1364" s="86">
        <f>IF(COUNTIF(Table10[Tag Number], A1364), 1, 0)</f>
        <v>0</v>
      </c>
      <c r="F1364" s="86">
        <f>IF(COUNTIF(Table11[Tag Number], A1364), 1, 0)</f>
        <v>0</v>
      </c>
      <c r="G1364" s="87">
        <f t="shared" si="45"/>
        <v>0</v>
      </c>
      <c r="H1364" s="88" t="str" cm="1">
        <f t="array" ref="H1364">_xlfn.IFS(OR(_xlfn.XLOOKUP(A1364,Table9[Tag Number],Table9[Status],"-",0)="Dead",
        _xlfn.XLOOKUP(A1364,Table10[Tag Number],Table10[Status],"-",0)="Dead",
        _xlfn.XLOOKUP(A1364,Table11[Tag Number],Table11[Status],"-",0)="Dead",
        _xlfn.XLOOKUP(A1364,Table8[Tag Number],Table8[Status],"-",0)="Dead"),"Dead",
     OR(_xlfn.XLOOKUP(A1364,Table11[Tag Number],Table11[Status],"-",0)="Alive",
        _xlfn.XLOOKUP(A1364,Table10[Tag Number],Table10[Status],"-",0)="Alive",
        _xlfn.XLOOKUP(A1364,Table9[Tag Number],Table9[Status],"-",0)="Alive",
        _xlfn.XLOOKUP(A1364,Table8[Tag Number],Table8[Status],"-",0)="Alive"),"Alive",
     OR(_xlfn.XLOOKUP(A1364,Table9[Tag Number],Table9[Status],"-",0)="-",
        _xlfn.XLOOKUP(A1364,Table10[Tag Number],Table10[Status],"-",0)="-",
        _xlfn.XLOOKUP(A1364,Table11[Tag Number],Table11[Status],"-",0)="-",
        _xlfn.XLOOKUP(A1364,Table8[Tag Number],Table8[Status],"-",0)="-"),
   "-")</f>
        <v>-</v>
      </c>
      <c r="I1364" s="88" t="str">
        <f>IF((_xlfn.XLOOKUP(B1364,[2]Sheet1!$A$2:$A$198,[2]Sheet1!$B$2:$B$198,"-",0)="Glade"),"Out","No")</f>
        <v>No</v>
      </c>
      <c r="J1364" s="90"/>
      <c r="K1364" s="91"/>
      <c r="L1364" s="91"/>
      <c r="M1364" s="91"/>
      <c r="N1364" s="92"/>
      <c r="O1364" s="89"/>
      <c r="R1364" t="b">
        <f t="shared" si="44"/>
        <v>0</v>
      </c>
    </row>
    <row r="1365" spans="1:18" ht="15" thickBot="1" x14ac:dyDescent="0.35">
      <c r="A1365" s="2" t="s">
        <v>2084</v>
      </c>
      <c r="B1365" s="2" t="s">
        <v>1145</v>
      </c>
      <c r="C1365" s="84">
        <f>IF(COUNTIF(Table8[Tag Number], A1365), 1, 0)</f>
        <v>0</v>
      </c>
      <c r="D1365" s="85">
        <f>IF(COUNTIF(Table9[Tag Number], A1365), 1, 0)</f>
        <v>0</v>
      </c>
      <c r="E1365" s="86">
        <f>IF(COUNTIF(Table10[Tag Number], A1365), 1, 0)</f>
        <v>0</v>
      </c>
      <c r="F1365" s="86">
        <f>IF(COUNTIF(Table11[Tag Number], A1365), 1, 0)</f>
        <v>0</v>
      </c>
      <c r="G1365" s="87">
        <f t="shared" si="45"/>
        <v>0</v>
      </c>
      <c r="H1365" s="88" t="str" cm="1">
        <f t="array" ref="H1365">_xlfn.IFS(OR(_xlfn.XLOOKUP(A1365,Table9[Tag Number],Table9[Status],"-",0)="Dead",
        _xlfn.XLOOKUP(A1365,Table10[Tag Number],Table10[Status],"-",0)="Dead",
        _xlfn.XLOOKUP(A1365,Table11[Tag Number],Table11[Status],"-",0)="Dead",
        _xlfn.XLOOKUP(A1365,Table8[Tag Number],Table8[Status],"-",0)="Dead"),"Dead",
     OR(_xlfn.XLOOKUP(A1365,Table11[Tag Number],Table11[Status],"-",0)="Alive",
        _xlfn.XLOOKUP(A1365,Table10[Tag Number],Table10[Status],"-",0)="Alive",
        _xlfn.XLOOKUP(A1365,Table9[Tag Number],Table9[Status],"-",0)="Alive",
        _xlfn.XLOOKUP(A1365,Table8[Tag Number],Table8[Status],"-",0)="Alive"),"Alive",
     OR(_xlfn.XLOOKUP(A1365,Table9[Tag Number],Table9[Status],"-",0)="-",
        _xlfn.XLOOKUP(A1365,Table10[Tag Number],Table10[Status],"-",0)="-",
        _xlfn.XLOOKUP(A1365,Table11[Tag Number],Table11[Status],"-",0)="-",
        _xlfn.XLOOKUP(A1365,Table8[Tag Number],Table8[Status],"-",0)="-"),
   "-")</f>
        <v>-</v>
      </c>
      <c r="I1365" s="88" t="str">
        <f>IF((_xlfn.XLOOKUP(B1365,[2]Sheet1!$A$2:$A$198,[2]Sheet1!$B$2:$B$198,"-",0)="Glade"),"Out","No")</f>
        <v>No</v>
      </c>
      <c r="J1365" s="90"/>
      <c r="K1365" s="91"/>
      <c r="L1365" s="91"/>
      <c r="M1365" s="91"/>
      <c r="N1365" s="92"/>
      <c r="O1365" s="89"/>
      <c r="R1365" t="b">
        <f t="shared" si="44"/>
        <v>0</v>
      </c>
    </row>
    <row r="1366" spans="1:18" ht="15" thickBot="1" x14ac:dyDescent="0.35">
      <c r="A1366" s="3" t="s">
        <v>2085</v>
      </c>
      <c r="B1366" s="3" t="s">
        <v>1145</v>
      </c>
      <c r="C1366" s="84">
        <f>IF(COUNTIF(Table8[Tag Number], A1366), 1, 0)</f>
        <v>0</v>
      </c>
      <c r="D1366" s="85">
        <f>IF(COUNTIF(Table9[Tag Number], A1366), 1, 0)</f>
        <v>0</v>
      </c>
      <c r="E1366" s="86">
        <f>IF(COUNTIF(Table10[Tag Number], A1366), 1, 0)</f>
        <v>0</v>
      </c>
      <c r="F1366" s="86">
        <f>IF(COUNTIF(Table11[Tag Number], A1366), 1, 0)</f>
        <v>0</v>
      </c>
      <c r="G1366" s="87">
        <f t="shared" si="45"/>
        <v>0</v>
      </c>
      <c r="H1366" s="88" t="str" cm="1">
        <f t="array" ref="H1366">_xlfn.IFS(OR(_xlfn.XLOOKUP(A1366,Table9[Tag Number],Table9[Status],"-",0)="Dead",
        _xlfn.XLOOKUP(A1366,Table10[Tag Number],Table10[Status],"-",0)="Dead",
        _xlfn.XLOOKUP(A1366,Table11[Tag Number],Table11[Status],"-",0)="Dead",
        _xlfn.XLOOKUP(A1366,Table8[Tag Number],Table8[Status],"-",0)="Dead"),"Dead",
     OR(_xlfn.XLOOKUP(A1366,Table11[Tag Number],Table11[Status],"-",0)="Alive",
        _xlfn.XLOOKUP(A1366,Table10[Tag Number],Table10[Status],"-",0)="Alive",
        _xlfn.XLOOKUP(A1366,Table9[Tag Number],Table9[Status],"-",0)="Alive",
        _xlfn.XLOOKUP(A1366,Table8[Tag Number],Table8[Status],"-",0)="Alive"),"Alive",
     OR(_xlfn.XLOOKUP(A1366,Table9[Tag Number],Table9[Status],"-",0)="-",
        _xlfn.XLOOKUP(A1366,Table10[Tag Number],Table10[Status],"-",0)="-",
        _xlfn.XLOOKUP(A1366,Table11[Tag Number],Table11[Status],"-",0)="-",
        _xlfn.XLOOKUP(A1366,Table8[Tag Number],Table8[Status],"-",0)="-"),
   "-")</f>
        <v>-</v>
      </c>
      <c r="I1366" s="88" t="str">
        <f>IF((_xlfn.XLOOKUP(B1366,[2]Sheet1!$A$2:$A$198,[2]Sheet1!$B$2:$B$198,"-",0)="Glade"),"Out","No")</f>
        <v>No</v>
      </c>
      <c r="J1366" s="90"/>
      <c r="K1366" s="91"/>
      <c r="L1366" s="91"/>
      <c r="M1366" s="91"/>
      <c r="N1366" s="92"/>
      <c r="O1366" s="89"/>
      <c r="R1366" t="b">
        <f t="shared" si="44"/>
        <v>0</v>
      </c>
    </row>
    <row r="1367" spans="1:18" ht="15" thickBot="1" x14ac:dyDescent="0.35">
      <c r="A1367" s="2" t="s">
        <v>2086</v>
      </c>
      <c r="B1367" s="2" t="s">
        <v>1137</v>
      </c>
      <c r="C1367" s="84">
        <f>IF(COUNTIF(Table8[Tag Number], A1367), 1, 0)</f>
        <v>0</v>
      </c>
      <c r="D1367" s="85">
        <f>IF(COUNTIF(Table9[Tag Number], A1367), 1, 0)</f>
        <v>0</v>
      </c>
      <c r="E1367" s="86">
        <f>IF(COUNTIF(Table10[Tag Number], A1367), 1, 0)</f>
        <v>0</v>
      </c>
      <c r="F1367" s="86">
        <f>IF(COUNTIF(Table11[Tag Number], A1367), 1, 0)</f>
        <v>0</v>
      </c>
      <c r="G1367" s="87">
        <f t="shared" si="45"/>
        <v>0</v>
      </c>
      <c r="H1367" s="88" t="str" cm="1">
        <f t="array" ref="H1367">_xlfn.IFS(OR(_xlfn.XLOOKUP(A1367,Table9[Tag Number],Table9[Status],"-",0)="Dead",
        _xlfn.XLOOKUP(A1367,Table10[Tag Number],Table10[Status],"-",0)="Dead",
        _xlfn.XLOOKUP(A1367,Table11[Tag Number],Table11[Status],"-",0)="Dead",
        _xlfn.XLOOKUP(A1367,Table8[Tag Number],Table8[Status],"-",0)="Dead"),"Dead",
     OR(_xlfn.XLOOKUP(A1367,Table11[Tag Number],Table11[Status],"-",0)="Alive",
        _xlfn.XLOOKUP(A1367,Table10[Tag Number],Table10[Status],"-",0)="Alive",
        _xlfn.XLOOKUP(A1367,Table9[Tag Number],Table9[Status],"-",0)="Alive",
        _xlfn.XLOOKUP(A1367,Table8[Tag Number],Table8[Status],"-",0)="Alive"),"Alive",
     OR(_xlfn.XLOOKUP(A1367,Table9[Tag Number],Table9[Status],"-",0)="-",
        _xlfn.XLOOKUP(A1367,Table10[Tag Number],Table10[Status],"-",0)="-",
        _xlfn.XLOOKUP(A1367,Table11[Tag Number],Table11[Status],"-",0)="-",
        _xlfn.XLOOKUP(A1367,Table8[Tag Number],Table8[Status],"-",0)="-"),
   "-")</f>
        <v>-</v>
      </c>
      <c r="I1367" s="88" t="str">
        <f>IF((_xlfn.XLOOKUP(B1367,[2]Sheet1!$A$2:$A$198,[2]Sheet1!$B$2:$B$198,"-",0)="Glade"),"Out","No")</f>
        <v>No</v>
      </c>
      <c r="J1367" s="90"/>
      <c r="K1367" s="91"/>
      <c r="L1367" s="91"/>
      <c r="M1367" s="91"/>
      <c r="N1367" s="92"/>
      <c r="O1367" s="89"/>
      <c r="R1367" t="b">
        <f t="shared" si="44"/>
        <v>0</v>
      </c>
    </row>
    <row r="1368" spans="1:18" ht="15" thickBot="1" x14ac:dyDescent="0.35">
      <c r="A1368" s="3" t="s">
        <v>2087</v>
      </c>
      <c r="B1368" s="3" t="s">
        <v>1145</v>
      </c>
      <c r="C1368" s="84">
        <f>IF(COUNTIF(Table8[Tag Number], A1368), 1, 0)</f>
        <v>0</v>
      </c>
      <c r="D1368" s="85">
        <f>IF(COUNTIF(Table9[Tag Number], A1368), 1, 0)</f>
        <v>0</v>
      </c>
      <c r="E1368" s="86">
        <f>IF(COUNTIF(Table10[Tag Number], A1368), 1, 0)</f>
        <v>0</v>
      </c>
      <c r="F1368" s="86">
        <f>IF(COUNTIF(Table11[Tag Number], A1368), 1, 0)</f>
        <v>0</v>
      </c>
      <c r="G1368" s="87">
        <f t="shared" si="45"/>
        <v>0</v>
      </c>
      <c r="H1368" s="88" t="str" cm="1">
        <f t="array" ref="H1368">_xlfn.IFS(OR(_xlfn.XLOOKUP(A1368,Table9[Tag Number],Table9[Status],"-",0)="Dead",
        _xlfn.XLOOKUP(A1368,Table10[Tag Number],Table10[Status],"-",0)="Dead",
        _xlfn.XLOOKUP(A1368,Table11[Tag Number],Table11[Status],"-",0)="Dead",
        _xlfn.XLOOKUP(A1368,Table8[Tag Number],Table8[Status],"-",0)="Dead"),"Dead",
     OR(_xlfn.XLOOKUP(A1368,Table11[Tag Number],Table11[Status],"-",0)="Alive",
        _xlfn.XLOOKUP(A1368,Table10[Tag Number],Table10[Status],"-",0)="Alive",
        _xlfn.XLOOKUP(A1368,Table9[Tag Number],Table9[Status],"-",0)="Alive",
        _xlfn.XLOOKUP(A1368,Table8[Tag Number],Table8[Status],"-",0)="Alive"),"Alive",
     OR(_xlfn.XLOOKUP(A1368,Table9[Tag Number],Table9[Status],"-",0)="-",
        _xlfn.XLOOKUP(A1368,Table10[Tag Number],Table10[Status],"-",0)="-",
        _xlfn.XLOOKUP(A1368,Table11[Tag Number],Table11[Status],"-",0)="-",
        _xlfn.XLOOKUP(A1368,Table8[Tag Number],Table8[Status],"-",0)="-"),
   "-")</f>
        <v>-</v>
      </c>
      <c r="I1368" s="88" t="str">
        <f>IF((_xlfn.XLOOKUP(B1368,[2]Sheet1!$A$2:$A$198,[2]Sheet1!$B$2:$B$198,"-",0)="Glade"),"Out","No")</f>
        <v>No</v>
      </c>
      <c r="J1368" s="90"/>
      <c r="K1368" s="91"/>
      <c r="L1368" s="91"/>
      <c r="M1368" s="91"/>
      <c r="N1368" s="92"/>
      <c r="O1368" s="89"/>
      <c r="R1368" t="b">
        <f t="shared" si="44"/>
        <v>0</v>
      </c>
    </row>
    <row r="1369" spans="1:18" ht="15" thickBot="1" x14ac:dyDescent="0.35">
      <c r="A1369" s="2" t="s">
        <v>839</v>
      </c>
      <c r="B1369" s="2" t="s">
        <v>1137</v>
      </c>
      <c r="C1369" s="84">
        <f>IF(COUNTIF(Table8[Tag Number], A1369), 1, 0)</f>
        <v>0</v>
      </c>
      <c r="D1369" s="85">
        <f>IF(COUNTIF(Table9[Tag Number], A1369), 1, 0)</f>
        <v>0</v>
      </c>
      <c r="E1369" s="86">
        <f>IF(COUNTIF(Table10[Tag Number], A1369), 1, 0)</f>
        <v>1</v>
      </c>
      <c r="F1369" s="86">
        <f>IF(COUNTIF(Table11[Tag Number], A1369), 1, 0)</f>
        <v>0</v>
      </c>
      <c r="G1369" s="87">
        <f t="shared" si="45"/>
        <v>1</v>
      </c>
      <c r="H1369" s="88" t="str" cm="1">
        <f t="array" ref="H1369">_xlfn.IFS(OR(_xlfn.XLOOKUP(A1369,Table9[Tag Number],Table9[Status],"-",0)="Dead",
        _xlfn.XLOOKUP(A1369,Table10[Tag Number],Table10[Status],"-",0)="Dead",
        _xlfn.XLOOKUP(A1369,Table11[Tag Number],Table11[Status],"-",0)="Dead",
        _xlfn.XLOOKUP(A1369,Table8[Tag Number],Table8[Status],"-",0)="Dead"),"Dead",
     OR(_xlfn.XLOOKUP(A1369,Table11[Tag Number],Table11[Status],"-",0)="Alive",
        _xlfn.XLOOKUP(A1369,Table10[Tag Number],Table10[Status],"-",0)="Alive",
        _xlfn.XLOOKUP(A1369,Table9[Tag Number],Table9[Status],"-",0)="Alive",
        _xlfn.XLOOKUP(A1369,Table8[Tag Number],Table8[Status],"-",0)="Alive"),"Alive",
     OR(_xlfn.XLOOKUP(A1369,Table9[Tag Number],Table9[Status],"-",0)="-",
        _xlfn.XLOOKUP(A1369,Table10[Tag Number],Table10[Status],"-",0)="-",
        _xlfn.XLOOKUP(A1369,Table11[Tag Number],Table11[Status],"-",0)="-",
        _xlfn.XLOOKUP(A1369,Table8[Tag Number],Table8[Status],"-",0)="-"),
   "-")</f>
        <v>Dead</v>
      </c>
      <c r="I1369" s="88" t="str">
        <f>IF((_xlfn.XLOOKUP(B1369,[2]Sheet1!$A$2:$A$198,[2]Sheet1!$B$2:$B$198,"-",0)="Glade"),"Out","No")</f>
        <v>No</v>
      </c>
      <c r="J1369" s="90"/>
      <c r="K1369" s="91"/>
      <c r="L1369" s="91"/>
      <c r="M1369" s="91"/>
      <c r="N1369" s="92"/>
      <c r="O1369" s="89"/>
      <c r="R1369" t="b">
        <f t="shared" si="44"/>
        <v>0</v>
      </c>
    </row>
    <row r="1370" spans="1:18" ht="15" thickBot="1" x14ac:dyDescent="0.35">
      <c r="A1370" s="3" t="s">
        <v>2088</v>
      </c>
      <c r="B1370" s="3" t="s">
        <v>1137</v>
      </c>
      <c r="C1370" s="84">
        <f>IF(COUNTIF(Table8[Tag Number], A1370), 1, 0)</f>
        <v>0</v>
      </c>
      <c r="D1370" s="85">
        <f>IF(COUNTIF(Table9[Tag Number], A1370), 1, 0)</f>
        <v>0</v>
      </c>
      <c r="E1370" s="86">
        <f>IF(COUNTIF(Table10[Tag Number], A1370), 1, 0)</f>
        <v>0</v>
      </c>
      <c r="F1370" s="86">
        <f>IF(COUNTIF(Table11[Tag Number], A1370), 1, 0)</f>
        <v>0</v>
      </c>
      <c r="G1370" s="87">
        <f t="shared" si="45"/>
        <v>0</v>
      </c>
      <c r="H1370" s="88" t="str" cm="1">
        <f t="array" ref="H1370">_xlfn.IFS(OR(_xlfn.XLOOKUP(A1370,Table9[Tag Number],Table9[Status],"-",0)="Dead",
        _xlfn.XLOOKUP(A1370,Table10[Tag Number],Table10[Status],"-",0)="Dead",
        _xlfn.XLOOKUP(A1370,Table11[Tag Number],Table11[Status],"-",0)="Dead",
        _xlfn.XLOOKUP(A1370,Table8[Tag Number],Table8[Status],"-",0)="Dead"),"Dead",
     OR(_xlfn.XLOOKUP(A1370,Table11[Tag Number],Table11[Status],"-",0)="Alive",
        _xlfn.XLOOKUP(A1370,Table10[Tag Number],Table10[Status],"-",0)="Alive",
        _xlfn.XLOOKUP(A1370,Table9[Tag Number],Table9[Status],"-",0)="Alive",
        _xlfn.XLOOKUP(A1370,Table8[Tag Number],Table8[Status],"-",0)="Alive"),"Alive",
     OR(_xlfn.XLOOKUP(A1370,Table9[Tag Number],Table9[Status],"-",0)="-",
        _xlfn.XLOOKUP(A1370,Table10[Tag Number],Table10[Status],"-",0)="-",
        _xlfn.XLOOKUP(A1370,Table11[Tag Number],Table11[Status],"-",0)="-",
        _xlfn.XLOOKUP(A1370,Table8[Tag Number],Table8[Status],"-",0)="-"),
   "-")</f>
        <v>-</v>
      </c>
      <c r="I1370" s="88" t="str">
        <f>IF((_xlfn.XLOOKUP(B1370,[2]Sheet1!$A$2:$A$198,[2]Sheet1!$B$2:$B$198,"-",0)="Glade"),"Out","No")</f>
        <v>No</v>
      </c>
      <c r="J1370" s="90"/>
      <c r="K1370" s="91"/>
      <c r="L1370" s="91"/>
      <c r="M1370" s="91"/>
      <c r="N1370" s="92"/>
      <c r="O1370" s="89"/>
      <c r="R1370" t="b">
        <f t="shared" si="44"/>
        <v>0</v>
      </c>
    </row>
    <row r="1371" spans="1:18" ht="15" thickBot="1" x14ac:dyDescent="0.35">
      <c r="A1371" s="2" t="s">
        <v>2089</v>
      </c>
      <c r="B1371" s="2" t="s">
        <v>1145</v>
      </c>
      <c r="C1371" s="84">
        <f>IF(COUNTIF(Table8[Tag Number], A1371), 1, 0)</f>
        <v>0</v>
      </c>
      <c r="D1371" s="85">
        <f>IF(COUNTIF(Table9[Tag Number], A1371), 1, 0)</f>
        <v>0</v>
      </c>
      <c r="E1371" s="86">
        <f>IF(COUNTIF(Table10[Tag Number], A1371), 1, 0)</f>
        <v>0</v>
      </c>
      <c r="F1371" s="86">
        <f>IF(COUNTIF(Table11[Tag Number], A1371), 1, 0)</f>
        <v>0</v>
      </c>
      <c r="G1371" s="87">
        <f t="shared" si="45"/>
        <v>0</v>
      </c>
      <c r="H1371" s="88" t="str" cm="1">
        <f t="array" ref="H1371">_xlfn.IFS(OR(_xlfn.XLOOKUP(A1371,Table9[Tag Number],Table9[Status],"-",0)="Dead",
        _xlfn.XLOOKUP(A1371,Table10[Tag Number],Table10[Status],"-",0)="Dead",
        _xlfn.XLOOKUP(A1371,Table11[Tag Number],Table11[Status],"-",0)="Dead",
        _xlfn.XLOOKUP(A1371,Table8[Tag Number],Table8[Status],"-",0)="Dead"),"Dead",
     OR(_xlfn.XLOOKUP(A1371,Table11[Tag Number],Table11[Status],"-",0)="Alive",
        _xlfn.XLOOKUP(A1371,Table10[Tag Number],Table10[Status],"-",0)="Alive",
        _xlfn.XLOOKUP(A1371,Table9[Tag Number],Table9[Status],"-",0)="Alive",
        _xlfn.XLOOKUP(A1371,Table8[Tag Number],Table8[Status],"-",0)="Alive"),"Alive",
     OR(_xlfn.XLOOKUP(A1371,Table9[Tag Number],Table9[Status],"-",0)="-",
        _xlfn.XLOOKUP(A1371,Table10[Tag Number],Table10[Status],"-",0)="-",
        _xlfn.XLOOKUP(A1371,Table11[Tag Number],Table11[Status],"-",0)="-",
        _xlfn.XLOOKUP(A1371,Table8[Tag Number],Table8[Status],"-",0)="-"),
   "-")</f>
        <v>-</v>
      </c>
      <c r="I1371" s="88" t="str">
        <f>IF((_xlfn.XLOOKUP(B1371,[2]Sheet1!$A$2:$A$198,[2]Sheet1!$B$2:$B$198,"-",0)="Glade"),"Out","No")</f>
        <v>No</v>
      </c>
      <c r="J1371" s="90"/>
      <c r="K1371" s="91"/>
      <c r="L1371" s="91"/>
      <c r="M1371" s="91"/>
      <c r="N1371" s="92"/>
      <c r="O1371" s="89"/>
      <c r="R1371" t="b">
        <f t="shared" si="44"/>
        <v>0</v>
      </c>
    </row>
    <row r="1372" spans="1:18" ht="15" thickBot="1" x14ac:dyDescent="0.35">
      <c r="A1372" s="3" t="s">
        <v>2090</v>
      </c>
      <c r="B1372" s="3" t="s">
        <v>1145</v>
      </c>
      <c r="C1372" s="84">
        <f>IF(COUNTIF(Table8[Tag Number], A1372), 1, 0)</f>
        <v>0</v>
      </c>
      <c r="D1372" s="85">
        <f>IF(COUNTIF(Table9[Tag Number], A1372), 1, 0)</f>
        <v>0</v>
      </c>
      <c r="E1372" s="86">
        <f>IF(COUNTIF(Table10[Tag Number], A1372), 1, 0)</f>
        <v>0</v>
      </c>
      <c r="F1372" s="86">
        <f>IF(COUNTIF(Table11[Tag Number], A1372), 1, 0)</f>
        <v>0</v>
      </c>
      <c r="G1372" s="87">
        <f t="shared" si="45"/>
        <v>0</v>
      </c>
      <c r="H1372" s="88" t="str" cm="1">
        <f t="array" ref="H1372">_xlfn.IFS(OR(_xlfn.XLOOKUP(A1372,Table9[Tag Number],Table9[Status],"-",0)="Dead",
        _xlfn.XLOOKUP(A1372,Table10[Tag Number],Table10[Status],"-",0)="Dead",
        _xlfn.XLOOKUP(A1372,Table11[Tag Number],Table11[Status],"-",0)="Dead",
        _xlfn.XLOOKUP(A1372,Table8[Tag Number],Table8[Status],"-",0)="Dead"),"Dead",
     OR(_xlfn.XLOOKUP(A1372,Table11[Tag Number],Table11[Status],"-",0)="Alive",
        _xlfn.XLOOKUP(A1372,Table10[Tag Number],Table10[Status],"-",0)="Alive",
        _xlfn.XLOOKUP(A1372,Table9[Tag Number],Table9[Status],"-",0)="Alive",
        _xlfn.XLOOKUP(A1372,Table8[Tag Number],Table8[Status],"-",0)="Alive"),"Alive",
     OR(_xlfn.XLOOKUP(A1372,Table9[Tag Number],Table9[Status],"-",0)="-",
        _xlfn.XLOOKUP(A1372,Table10[Tag Number],Table10[Status],"-",0)="-",
        _xlfn.XLOOKUP(A1372,Table11[Tag Number],Table11[Status],"-",0)="-",
        _xlfn.XLOOKUP(A1372,Table8[Tag Number],Table8[Status],"-",0)="-"),
   "-")</f>
        <v>-</v>
      </c>
      <c r="I1372" s="88" t="str">
        <f>IF((_xlfn.XLOOKUP(B1372,[2]Sheet1!$A$2:$A$198,[2]Sheet1!$B$2:$B$198,"-",0)="Glade"),"Out","No")</f>
        <v>No</v>
      </c>
      <c r="J1372" s="90"/>
      <c r="K1372" s="91"/>
      <c r="L1372" s="91"/>
      <c r="M1372" s="91"/>
      <c r="N1372" s="92"/>
      <c r="O1372" s="89"/>
      <c r="R1372" t="b">
        <f t="shared" si="44"/>
        <v>0</v>
      </c>
    </row>
    <row r="1373" spans="1:18" ht="15" thickBot="1" x14ac:dyDescent="0.35">
      <c r="A1373" s="2" t="s">
        <v>2091</v>
      </c>
      <c r="B1373" s="2" t="s">
        <v>1145</v>
      </c>
      <c r="C1373" s="84">
        <f>IF(COUNTIF(Table8[Tag Number], A1373), 1, 0)</f>
        <v>0</v>
      </c>
      <c r="D1373" s="85">
        <f>IF(COUNTIF(Table9[Tag Number], A1373), 1, 0)</f>
        <v>0</v>
      </c>
      <c r="E1373" s="86">
        <f>IF(COUNTIF(Table10[Tag Number], A1373), 1, 0)</f>
        <v>0</v>
      </c>
      <c r="F1373" s="86">
        <f>IF(COUNTIF(Table11[Tag Number], A1373), 1, 0)</f>
        <v>0</v>
      </c>
      <c r="G1373" s="87">
        <f t="shared" si="45"/>
        <v>0</v>
      </c>
      <c r="H1373" s="88" t="str" cm="1">
        <f t="array" ref="H1373">_xlfn.IFS(OR(_xlfn.XLOOKUP(A1373,Table9[Tag Number],Table9[Status],"-",0)="Dead",
        _xlfn.XLOOKUP(A1373,Table10[Tag Number],Table10[Status],"-",0)="Dead",
        _xlfn.XLOOKUP(A1373,Table11[Tag Number],Table11[Status],"-",0)="Dead",
        _xlfn.XLOOKUP(A1373,Table8[Tag Number],Table8[Status],"-",0)="Dead"),"Dead",
     OR(_xlfn.XLOOKUP(A1373,Table11[Tag Number],Table11[Status],"-",0)="Alive",
        _xlfn.XLOOKUP(A1373,Table10[Tag Number],Table10[Status],"-",0)="Alive",
        _xlfn.XLOOKUP(A1373,Table9[Tag Number],Table9[Status],"-",0)="Alive",
        _xlfn.XLOOKUP(A1373,Table8[Tag Number],Table8[Status],"-",0)="Alive"),"Alive",
     OR(_xlfn.XLOOKUP(A1373,Table9[Tag Number],Table9[Status],"-",0)="-",
        _xlfn.XLOOKUP(A1373,Table10[Tag Number],Table10[Status],"-",0)="-",
        _xlfn.XLOOKUP(A1373,Table11[Tag Number],Table11[Status],"-",0)="-",
        _xlfn.XLOOKUP(A1373,Table8[Tag Number],Table8[Status],"-",0)="-"),
   "-")</f>
        <v>-</v>
      </c>
      <c r="I1373" s="88" t="str">
        <f>IF((_xlfn.XLOOKUP(B1373,[2]Sheet1!$A$2:$A$198,[2]Sheet1!$B$2:$B$198,"-",0)="Glade"),"Out","No")</f>
        <v>No</v>
      </c>
      <c r="J1373" s="90"/>
      <c r="K1373" s="91"/>
      <c r="L1373" s="91"/>
      <c r="M1373" s="91"/>
      <c r="N1373" s="92"/>
      <c r="O1373" s="89"/>
      <c r="R1373" t="b">
        <f t="shared" si="44"/>
        <v>0</v>
      </c>
    </row>
    <row r="1374" spans="1:18" ht="15" thickBot="1" x14ac:dyDescent="0.35">
      <c r="A1374" s="3" t="s">
        <v>2092</v>
      </c>
      <c r="B1374" s="3" t="s">
        <v>1145</v>
      </c>
      <c r="C1374" s="84">
        <f>IF(COUNTIF(Table8[Tag Number], A1374), 1, 0)</f>
        <v>0</v>
      </c>
      <c r="D1374" s="85">
        <f>IF(COUNTIF(Table9[Tag Number], A1374), 1, 0)</f>
        <v>0</v>
      </c>
      <c r="E1374" s="86">
        <f>IF(COUNTIF(Table10[Tag Number], A1374), 1, 0)</f>
        <v>0</v>
      </c>
      <c r="F1374" s="86">
        <f>IF(COUNTIF(Table11[Tag Number], A1374), 1, 0)</f>
        <v>0</v>
      </c>
      <c r="G1374" s="87">
        <f t="shared" si="45"/>
        <v>0</v>
      </c>
      <c r="H1374" s="88" t="str" cm="1">
        <f t="array" ref="H1374">_xlfn.IFS(OR(_xlfn.XLOOKUP(A1374,Table9[Tag Number],Table9[Status],"-",0)="Dead",
        _xlfn.XLOOKUP(A1374,Table10[Tag Number],Table10[Status],"-",0)="Dead",
        _xlfn.XLOOKUP(A1374,Table11[Tag Number],Table11[Status],"-",0)="Dead",
        _xlfn.XLOOKUP(A1374,Table8[Tag Number],Table8[Status],"-",0)="Dead"),"Dead",
     OR(_xlfn.XLOOKUP(A1374,Table11[Tag Number],Table11[Status],"-",0)="Alive",
        _xlfn.XLOOKUP(A1374,Table10[Tag Number],Table10[Status],"-",0)="Alive",
        _xlfn.XLOOKUP(A1374,Table9[Tag Number],Table9[Status],"-",0)="Alive",
        _xlfn.XLOOKUP(A1374,Table8[Tag Number],Table8[Status],"-",0)="Alive"),"Alive",
     OR(_xlfn.XLOOKUP(A1374,Table9[Tag Number],Table9[Status],"-",0)="-",
        _xlfn.XLOOKUP(A1374,Table10[Tag Number],Table10[Status],"-",0)="-",
        _xlfn.XLOOKUP(A1374,Table11[Tag Number],Table11[Status],"-",0)="-",
        _xlfn.XLOOKUP(A1374,Table8[Tag Number],Table8[Status],"-",0)="-"),
   "-")</f>
        <v>-</v>
      </c>
      <c r="I1374" s="88" t="str">
        <f>IF((_xlfn.XLOOKUP(B1374,[2]Sheet1!$A$2:$A$198,[2]Sheet1!$B$2:$B$198,"-",0)="Glade"),"Out","No")</f>
        <v>No</v>
      </c>
      <c r="J1374" s="90"/>
      <c r="K1374" s="91"/>
      <c r="L1374" s="91"/>
      <c r="M1374" s="91"/>
      <c r="N1374" s="92"/>
      <c r="O1374" s="89"/>
      <c r="R1374" t="b">
        <f t="shared" si="44"/>
        <v>0</v>
      </c>
    </row>
    <row r="1375" spans="1:18" ht="15" thickBot="1" x14ac:dyDescent="0.35">
      <c r="A1375" s="2" t="s">
        <v>188</v>
      </c>
      <c r="B1375" s="2" t="s">
        <v>1145</v>
      </c>
      <c r="C1375" s="84">
        <f>IF(COUNTIF(Table8[Tag Number], A1375), 1, 0)</f>
        <v>0</v>
      </c>
      <c r="D1375" s="85">
        <f>IF(COUNTIF(Table9[Tag Number], A1375), 1, 0)</f>
        <v>0</v>
      </c>
      <c r="E1375" s="86">
        <f>IF(COUNTIF(Table10[Tag Number], A1375), 1, 0)</f>
        <v>0</v>
      </c>
      <c r="F1375" s="86">
        <f>IF(COUNTIF(Table11[Tag Number], A1375), 1, 0)</f>
        <v>0</v>
      </c>
      <c r="G1375" s="87">
        <f t="shared" si="45"/>
        <v>0</v>
      </c>
      <c r="H1375" s="88" t="str" cm="1">
        <f t="array" ref="H1375">_xlfn.IFS(OR(_xlfn.XLOOKUP(A1375,Table9[Tag Number],Table9[Status],"-",0)="Dead",
        _xlfn.XLOOKUP(A1375,Table10[Tag Number],Table10[Status],"-",0)="Dead",
        _xlfn.XLOOKUP(A1375,Table11[Tag Number],Table11[Status],"-",0)="Dead",
        _xlfn.XLOOKUP(A1375,Table8[Tag Number],Table8[Status],"-",0)="Dead"),"Dead",
     OR(_xlfn.XLOOKUP(A1375,Table11[Tag Number],Table11[Status],"-",0)="Alive",
        _xlfn.XLOOKUP(A1375,Table10[Tag Number],Table10[Status],"-",0)="Alive",
        _xlfn.XLOOKUP(A1375,Table9[Tag Number],Table9[Status],"-",0)="Alive",
        _xlfn.XLOOKUP(A1375,Table8[Tag Number],Table8[Status],"-",0)="Alive"),"Alive",
     OR(_xlfn.XLOOKUP(A1375,Table9[Tag Number],Table9[Status],"-",0)="-",
        _xlfn.XLOOKUP(A1375,Table10[Tag Number],Table10[Status],"-",0)="-",
        _xlfn.XLOOKUP(A1375,Table11[Tag Number],Table11[Status],"-",0)="-",
        _xlfn.XLOOKUP(A1375,Table8[Tag Number],Table8[Status],"-",0)="-"),
   "-")</f>
        <v>-</v>
      </c>
      <c r="I1375" s="88" t="str">
        <f>IF((_xlfn.XLOOKUP(B1375,[2]Sheet1!$A$2:$A$198,[2]Sheet1!$B$2:$B$198,"-",0)="Glade"),"Out","No")</f>
        <v>No</v>
      </c>
      <c r="J1375" s="90"/>
      <c r="K1375" s="91"/>
      <c r="L1375" s="91"/>
      <c r="M1375" s="91"/>
      <c r="N1375" s="92"/>
      <c r="O1375" s="89"/>
      <c r="R1375" t="b">
        <f t="shared" si="44"/>
        <v>0</v>
      </c>
    </row>
    <row r="1376" spans="1:18" ht="15" thickBot="1" x14ac:dyDescent="0.35">
      <c r="A1376" s="3" t="s">
        <v>2093</v>
      </c>
      <c r="B1376" s="3" t="s">
        <v>1145</v>
      </c>
      <c r="C1376" s="84">
        <f>IF(COUNTIF(Table8[Tag Number], A1376), 1, 0)</f>
        <v>0</v>
      </c>
      <c r="D1376" s="85">
        <f>IF(COUNTIF(Table9[Tag Number], A1376), 1, 0)</f>
        <v>0</v>
      </c>
      <c r="E1376" s="86">
        <f>IF(COUNTIF(Table10[Tag Number], A1376), 1, 0)</f>
        <v>0</v>
      </c>
      <c r="F1376" s="86">
        <f>IF(COUNTIF(Table11[Tag Number], A1376), 1, 0)</f>
        <v>0</v>
      </c>
      <c r="G1376" s="87">
        <f t="shared" si="45"/>
        <v>0</v>
      </c>
      <c r="H1376" s="88" t="str" cm="1">
        <f t="array" ref="H1376">_xlfn.IFS(OR(_xlfn.XLOOKUP(A1376,Table9[Tag Number],Table9[Status],"-",0)="Dead",
        _xlfn.XLOOKUP(A1376,Table10[Tag Number],Table10[Status],"-",0)="Dead",
        _xlfn.XLOOKUP(A1376,Table11[Tag Number],Table11[Status],"-",0)="Dead",
        _xlfn.XLOOKUP(A1376,Table8[Tag Number],Table8[Status],"-",0)="Dead"),"Dead",
     OR(_xlfn.XLOOKUP(A1376,Table11[Tag Number],Table11[Status],"-",0)="Alive",
        _xlfn.XLOOKUP(A1376,Table10[Tag Number],Table10[Status],"-",0)="Alive",
        _xlfn.XLOOKUP(A1376,Table9[Tag Number],Table9[Status],"-",0)="Alive",
        _xlfn.XLOOKUP(A1376,Table8[Tag Number],Table8[Status],"-",0)="Alive"),"Alive",
     OR(_xlfn.XLOOKUP(A1376,Table9[Tag Number],Table9[Status],"-",0)="-",
        _xlfn.XLOOKUP(A1376,Table10[Tag Number],Table10[Status],"-",0)="-",
        _xlfn.XLOOKUP(A1376,Table11[Tag Number],Table11[Status],"-",0)="-",
        _xlfn.XLOOKUP(A1376,Table8[Tag Number],Table8[Status],"-",0)="-"),
   "-")</f>
        <v>-</v>
      </c>
      <c r="I1376" s="88" t="str">
        <f>IF((_xlfn.XLOOKUP(B1376,[2]Sheet1!$A$2:$A$198,[2]Sheet1!$B$2:$B$198,"-",0)="Glade"),"Out","No")</f>
        <v>No</v>
      </c>
      <c r="J1376" s="90"/>
      <c r="K1376" s="91"/>
      <c r="L1376" s="91"/>
      <c r="M1376" s="91"/>
      <c r="N1376" s="92"/>
      <c r="O1376" s="89"/>
      <c r="R1376" t="b">
        <f t="shared" si="44"/>
        <v>0</v>
      </c>
    </row>
    <row r="1377" spans="1:18" ht="15" thickBot="1" x14ac:dyDescent="0.35">
      <c r="A1377" s="2" t="s">
        <v>2094</v>
      </c>
      <c r="B1377" s="2" t="s">
        <v>1137</v>
      </c>
      <c r="C1377" s="84">
        <f>IF(COUNTIF(Table8[Tag Number], A1377), 1, 0)</f>
        <v>0</v>
      </c>
      <c r="D1377" s="85">
        <f>IF(COUNTIF(Table9[Tag Number], A1377), 1, 0)</f>
        <v>0</v>
      </c>
      <c r="E1377" s="86">
        <f>IF(COUNTIF(Table10[Tag Number], A1377), 1, 0)</f>
        <v>0</v>
      </c>
      <c r="F1377" s="86">
        <f>IF(COUNTIF(Table11[Tag Number], A1377), 1, 0)</f>
        <v>0</v>
      </c>
      <c r="G1377" s="87">
        <f t="shared" si="45"/>
        <v>0</v>
      </c>
      <c r="H1377" s="88" t="str" cm="1">
        <f t="array" ref="H1377">_xlfn.IFS(OR(_xlfn.XLOOKUP(A1377,Table9[Tag Number],Table9[Status],"-",0)="Dead",
        _xlfn.XLOOKUP(A1377,Table10[Tag Number],Table10[Status],"-",0)="Dead",
        _xlfn.XLOOKUP(A1377,Table11[Tag Number],Table11[Status],"-",0)="Dead",
        _xlfn.XLOOKUP(A1377,Table8[Tag Number],Table8[Status],"-",0)="Dead"),"Dead",
     OR(_xlfn.XLOOKUP(A1377,Table11[Tag Number],Table11[Status],"-",0)="Alive",
        _xlfn.XLOOKUP(A1377,Table10[Tag Number],Table10[Status],"-",0)="Alive",
        _xlfn.XLOOKUP(A1377,Table9[Tag Number],Table9[Status],"-",0)="Alive",
        _xlfn.XLOOKUP(A1377,Table8[Tag Number],Table8[Status],"-",0)="Alive"),"Alive",
     OR(_xlfn.XLOOKUP(A1377,Table9[Tag Number],Table9[Status],"-",0)="-",
        _xlfn.XLOOKUP(A1377,Table10[Tag Number],Table10[Status],"-",0)="-",
        _xlfn.XLOOKUP(A1377,Table11[Tag Number],Table11[Status],"-",0)="-",
        _xlfn.XLOOKUP(A1377,Table8[Tag Number],Table8[Status],"-",0)="-"),
   "-")</f>
        <v>-</v>
      </c>
      <c r="I1377" s="88" t="str">
        <f>IF((_xlfn.XLOOKUP(B1377,[2]Sheet1!$A$2:$A$198,[2]Sheet1!$B$2:$B$198,"-",0)="Glade"),"Out","No")</f>
        <v>No</v>
      </c>
      <c r="J1377" s="90"/>
      <c r="K1377" s="91"/>
      <c r="L1377" s="91"/>
      <c r="M1377" s="91"/>
      <c r="N1377" s="92"/>
      <c r="O1377" s="89"/>
      <c r="R1377" t="b">
        <f t="shared" si="44"/>
        <v>0</v>
      </c>
    </row>
    <row r="1378" spans="1:18" ht="15" thickBot="1" x14ac:dyDescent="0.35">
      <c r="A1378" s="3" t="s">
        <v>2095</v>
      </c>
      <c r="B1378" s="3" t="s">
        <v>1145</v>
      </c>
      <c r="C1378" s="84">
        <f>IF(COUNTIF(Table8[Tag Number], A1378), 1, 0)</f>
        <v>0</v>
      </c>
      <c r="D1378" s="85">
        <f>IF(COUNTIF(Table9[Tag Number], A1378), 1, 0)</f>
        <v>0</v>
      </c>
      <c r="E1378" s="86">
        <f>IF(COUNTIF(Table10[Tag Number], A1378), 1, 0)</f>
        <v>0</v>
      </c>
      <c r="F1378" s="86">
        <f>IF(COUNTIF(Table11[Tag Number], A1378), 1, 0)</f>
        <v>0</v>
      </c>
      <c r="G1378" s="87">
        <f t="shared" si="45"/>
        <v>0</v>
      </c>
      <c r="H1378" s="88" t="str" cm="1">
        <f t="array" ref="H1378">_xlfn.IFS(OR(_xlfn.XLOOKUP(A1378,Table9[Tag Number],Table9[Status],"-",0)="Dead",
        _xlfn.XLOOKUP(A1378,Table10[Tag Number],Table10[Status],"-",0)="Dead",
        _xlfn.XLOOKUP(A1378,Table11[Tag Number],Table11[Status],"-",0)="Dead",
        _xlfn.XLOOKUP(A1378,Table8[Tag Number],Table8[Status],"-",0)="Dead"),"Dead",
     OR(_xlfn.XLOOKUP(A1378,Table11[Tag Number],Table11[Status],"-",0)="Alive",
        _xlfn.XLOOKUP(A1378,Table10[Tag Number],Table10[Status],"-",0)="Alive",
        _xlfn.XLOOKUP(A1378,Table9[Tag Number],Table9[Status],"-",0)="Alive",
        _xlfn.XLOOKUP(A1378,Table8[Tag Number],Table8[Status],"-",0)="Alive"),"Alive",
     OR(_xlfn.XLOOKUP(A1378,Table9[Tag Number],Table9[Status],"-",0)="-",
        _xlfn.XLOOKUP(A1378,Table10[Tag Number],Table10[Status],"-",0)="-",
        _xlfn.XLOOKUP(A1378,Table11[Tag Number],Table11[Status],"-",0)="-",
        _xlfn.XLOOKUP(A1378,Table8[Tag Number],Table8[Status],"-",0)="-"),
   "-")</f>
        <v>-</v>
      </c>
      <c r="I1378" s="88" t="str">
        <f>IF((_xlfn.XLOOKUP(B1378,[2]Sheet1!$A$2:$A$198,[2]Sheet1!$B$2:$B$198,"-",0)="Glade"),"Out","No")</f>
        <v>No</v>
      </c>
      <c r="J1378" s="90"/>
      <c r="K1378" s="91"/>
      <c r="L1378" s="91"/>
      <c r="M1378" s="91"/>
      <c r="N1378" s="92"/>
      <c r="O1378" s="89"/>
      <c r="R1378" t="b">
        <f t="shared" si="44"/>
        <v>0</v>
      </c>
    </row>
    <row r="1379" spans="1:18" ht="15" thickBot="1" x14ac:dyDescent="0.35">
      <c r="A1379" s="2" t="s">
        <v>2096</v>
      </c>
      <c r="B1379" s="2" t="s">
        <v>1137</v>
      </c>
      <c r="C1379" s="84">
        <f>IF(COUNTIF(Table8[Tag Number], A1379), 1, 0)</f>
        <v>0</v>
      </c>
      <c r="D1379" s="85">
        <f>IF(COUNTIF(Table9[Tag Number], A1379), 1, 0)</f>
        <v>0</v>
      </c>
      <c r="E1379" s="86">
        <f>IF(COUNTIF(Table10[Tag Number], A1379), 1, 0)</f>
        <v>0</v>
      </c>
      <c r="F1379" s="86">
        <f>IF(COUNTIF(Table11[Tag Number], A1379), 1, 0)</f>
        <v>0</v>
      </c>
      <c r="G1379" s="87">
        <f t="shared" si="45"/>
        <v>0</v>
      </c>
      <c r="H1379" s="88" t="str" cm="1">
        <f t="array" ref="H1379">_xlfn.IFS(OR(_xlfn.XLOOKUP(A1379,Table9[Tag Number],Table9[Status],"-",0)="Dead",
        _xlfn.XLOOKUP(A1379,Table10[Tag Number],Table10[Status],"-",0)="Dead",
        _xlfn.XLOOKUP(A1379,Table11[Tag Number],Table11[Status],"-",0)="Dead",
        _xlfn.XLOOKUP(A1379,Table8[Tag Number],Table8[Status],"-",0)="Dead"),"Dead",
     OR(_xlfn.XLOOKUP(A1379,Table11[Tag Number],Table11[Status],"-",0)="Alive",
        _xlfn.XLOOKUP(A1379,Table10[Tag Number],Table10[Status],"-",0)="Alive",
        _xlfn.XLOOKUP(A1379,Table9[Tag Number],Table9[Status],"-",0)="Alive",
        _xlfn.XLOOKUP(A1379,Table8[Tag Number],Table8[Status],"-",0)="Alive"),"Alive",
     OR(_xlfn.XLOOKUP(A1379,Table9[Tag Number],Table9[Status],"-",0)="-",
        _xlfn.XLOOKUP(A1379,Table10[Tag Number],Table10[Status],"-",0)="-",
        _xlfn.XLOOKUP(A1379,Table11[Tag Number],Table11[Status],"-",0)="-",
        _xlfn.XLOOKUP(A1379,Table8[Tag Number],Table8[Status],"-",0)="-"),
   "-")</f>
        <v>-</v>
      </c>
      <c r="I1379" s="88" t="str">
        <f>IF((_xlfn.XLOOKUP(B1379,[2]Sheet1!$A$2:$A$198,[2]Sheet1!$B$2:$B$198,"-",0)="Glade"),"Out","No")</f>
        <v>No</v>
      </c>
      <c r="J1379" s="90"/>
      <c r="K1379" s="91"/>
      <c r="L1379" s="91"/>
      <c r="M1379" s="91"/>
      <c r="N1379" s="92"/>
      <c r="O1379" s="89"/>
      <c r="R1379" t="b">
        <f t="shared" si="44"/>
        <v>0</v>
      </c>
    </row>
    <row r="1380" spans="1:18" ht="15" thickBot="1" x14ac:dyDescent="0.35">
      <c r="A1380" s="3" t="s">
        <v>2097</v>
      </c>
      <c r="B1380" s="3" t="s">
        <v>1145</v>
      </c>
      <c r="C1380" s="84">
        <f>IF(COUNTIF(Table8[Tag Number], A1380), 1, 0)</f>
        <v>0</v>
      </c>
      <c r="D1380" s="85">
        <f>IF(COUNTIF(Table9[Tag Number], A1380), 1, 0)</f>
        <v>0</v>
      </c>
      <c r="E1380" s="86">
        <f>IF(COUNTIF(Table10[Tag Number], A1380), 1, 0)</f>
        <v>0</v>
      </c>
      <c r="F1380" s="86">
        <f>IF(COUNTIF(Table11[Tag Number], A1380), 1, 0)</f>
        <v>0</v>
      </c>
      <c r="G1380" s="87">
        <f t="shared" si="45"/>
        <v>0</v>
      </c>
      <c r="H1380" s="88" t="str" cm="1">
        <f t="array" ref="H1380">_xlfn.IFS(OR(_xlfn.XLOOKUP(A1380,Table9[Tag Number],Table9[Status],"-",0)="Dead",
        _xlfn.XLOOKUP(A1380,Table10[Tag Number],Table10[Status],"-",0)="Dead",
        _xlfn.XLOOKUP(A1380,Table11[Tag Number],Table11[Status],"-",0)="Dead",
        _xlfn.XLOOKUP(A1380,Table8[Tag Number],Table8[Status],"-",0)="Dead"),"Dead",
     OR(_xlfn.XLOOKUP(A1380,Table11[Tag Number],Table11[Status],"-",0)="Alive",
        _xlfn.XLOOKUP(A1380,Table10[Tag Number],Table10[Status],"-",0)="Alive",
        _xlfn.XLOOKUP(A1380,Table9[Tag Number],Table9[Status],"-",0)="Alive",
        _xlfn.XLOOKUP(A1380,Table8[Tag Number],Table8[Status],"-",0)="Alive"),"Alive",
     OR(_xlfn.XLOOKUP(A1380,Table9[Tag Number],Table9[Status],"-",0)="-",
        _xlfn.XLOOKUP(A1380,Table10[Tag Number],Table10[Status],"-",0)="-",
        _xlfn.XLOOKUP(A1380,Table11[Tag Number],Table11[Status],"-",0)="-",
        _xlfn.XLOOKUP(A1380,Table8[Tag Number],Table8[Status],"-",0)="-"),
   "-")</f>
        <v>-</v>
      </c>
      <c r="I1380" s="88" t="str">
        <f>IF((_xlfn.XLOOKUP(B1380,[2]Sheet1!$A$2:$A$198,[2]Sheet1!$B$2:$B$198,"-",0)="Glade"),"Out","No")</f>
        <v>No</v>
      </c>
      <c r="J1380" s="90"/>
      <c r="K1380" s="91"/>
      <c r="L1380" s="91"/>
      <c r="M1380" s="91"/>
      <c r="N1380" s="92"/>
      <c r="O1380" s="89"/>
      <c r="R1380" t="b">
        <f t="shared" si="44"/>
        <v>0</v>
      </c>
    </row>
    <row r="1381" spans="1:18" ht="15" thickBot="1" x14ac:dyDescent="0.35">
      <c r="A1381" s="2" t="s">
        <v>2098</v>
      </c>
      <c r="B1381" s="2" t="s">
        <v>1145</v>
      </c>
      <c r="C1381" s="84">
        <f>IF(COUNTIF(Table8[Tag Number], A1381), 1, 0)</f>
        <v>0</v>
      </c>
      <c r="D1381" s="85">
        <f>IF(COUNTIF(Table9[Tag Number], A1381), 1, 0)</f>
        <v>0</v>
      </c>
      <c r="E1381" s="86">
        <f>IF(COUNTIF(Table10[Tag Number], A1381), 1, 0)</f>
        <v>0</v>
      </c>
      <c r="F1381" s="86">
        <f>IF(COUNTIF(Table11[Tag Number], A1381), 1, 0)</f>
        <v>0</v>
      </c>
      <c r="G1381" s="87">
        <f t="shared" si="45"/>
        <v>0</v>
      </c>
      <c r="H1381" s="88" t="str" cm="1">
        <f t="array" ref="H1381">_xlfn.IFS(OR(_xlfn.XLOOKUP(A1381,Table9[Tag Number],Table9[Status],"-",0)="Dead",
        _xlfn.XLOOKUP(A1381,Table10[Tag Number],Table10[Status],"-",0)="Dead",
        _xlfn.XLOOKUP(A1381,Table11[Tag Number],Table11[Status],"-",0)="Dead",
        _xlfn.XLOOKUP(A1381,Table8[Tag Number],Table8[Status],"-",0)="Dead"),"Dead",
     OR(_xlfn.XLOOKUP(A1381,Table11[Tag Number],Table11[Status],"-",0)="Alive",
        _xlfn.XLOOKUP(A1381,Table10[Tag Number],Table10[Status],"-",0)="Alive",
        _xlfn.XLOOKUP(A1381,Table9[Tag Number],Table9[Status],"-",0)="Alive",
        _xlfn.XLOOKUP(A1381,Table8[Tag Number],Table8[Status],"-",0)="Alive"),"Alive",
     OR(_xlfn.XLOOKUP(A1381,Table9[Tag Number],Table9[Status],"-",0)="-",
        _xlfn.XLOOKUP(A1381,Table10[Tag Number],Table10[Status],"-",0)="-",
        _xlfn.XLOOKUP(A1381,Table11[Tag Number],Table11[Status],"-",0)="-",
        _xlfn.XLOOKUP(A1381,Table8[Tag Number],Table8[Status],"-",0)="-"),
   "-")</f>
        <v>-</v>
      </c>
      <c r="I1381" s="88" t="str">
        <f>IF((_xlfn.XLOOKUP(B1381,[2]Sheet1!$A$2:$A$198,[2]Sheet1!$B$2:$B$198,"-",0)="Glade"),"Out","No")</f>
        <v>No</v>
      </c>
      <c r="J1381" s="90"/>
      <c r="K1381" s="91"/>
      <c r="L1381" s="91"/>
      <c r="M1381" s="91"/>
      <c r="N1381" s="92"/>
      <c r="O1381" s="89"/>
      <c r="R1381" t="b">
        <f t="shared" si="44"/>
        <v>0</v>
      </c>
    </row>
    <row r="1382" spans="1:18" ht="15" thickBot="1" x14ac:dyDescent="0.35">
      <c r="A1382" s="3" t="s">
        <v>653</v>
      </c>
      <c r="B1382" s="3" t="s">
        <v>1137</v>
      </c>
      <c r="C1382" s="84">
        <f>IF(COUNTIF(Table8[Tag Number], A1382), 1, 0)</f>
        <v>0</v>
      </c>
      <c r="D1382" s="85">
        <f>IF(COUNTIF(Table9[Tag Number], A1382), 1, 0)</f>
        <v>0</v>
      </c>
      <c r="E1382" s="86">
        <f>IF(COUNTIF(Table10[Tag Number], A1382), 1, 0)</f>
        <v>0</v>
      </c>
      <c r="F1382" s="86">
        <f>IF(COUNTIF(Table11[Tag Number], A1382), 1, 0)</f>
        <v>1</v>
      </c>
      <c r="G1382" s="87">
        <f t="shared" si="45"/>
        <v>1</v>
      </c>
      <c r="H1382" s="88" t="str" cm="1">
        <f t="array" ref="H1382">_xlfn.IFS(OR(_xlfn.XLOOKUP(A1382,Table9[Tag Number],Table9[Status],"-",0)="Dead",
        _xlfn.XLOOKUP(A1382,Table10[Tag Number],Table10[Status],"-",0)="Dead",
        _xlfn.XLOOKUP(A1382,Table11[Tag Number],Table11[Status],"-",0)="Dead",
        _xlfn.XLOOKUP(A1382,Table8[Tag Number],Table8[Status],"-",0)="Dead"),"Dead",
     OR(_xlfn.XLOOKUP(A1382,Table11[Tag Number],Table11[Status],"-",0)="Alive",
        _xlfn.XLOOKUP(A1382,Table10[Tag Number],Table10[Status],"-",0)="Alive",
        _xlfn.XLOOKUP(A1382,Table9[Tag Number],Table9[Status],"-",0)="Alive",
        _xlfn.XLOOKUP(A1382,Table8[Tag Number],Table8[Status],"-",0)="Alive"),"Alive",
     OR(_xlfn.XLOOKUP(A1382,Table9[Tag Number],Table9[Status],"-",0)="-",
        _xlfn.XLOOKUP(A1382,Table10[Tag Number],Table10[Status],"-",0)="-",
        _xlfn.XLOOKUP(A1382,Table11[Tag Number],Table11[Status],"-",0)="-",
        _xlfn.XLOOKUP(A1382,Table8[Tag Number],Table8[Status],"-",0)="-"),
   "-")</f>
        <v>Alive</v>
      </c>
      <c r="I1382" s="88" t="str">
        <f>IF((_xlfn.XLOOKUP(B1382,[2]Sheet1!$A$2:$A$198,[2]Sheet1!$B$2:$B$198,"-",0)="Glade"),"Out","No")</f>
        <v>No</v>
      </c>
      <c r="J1382" s="90"/>
      <c r="K1382" s="91"/>
      <c r="L1382" s="91"/>
      <c r="M1382" s="91"/>
      <c r="N1382" s="92"/>
      <c r="O1382" s="89"/>
      <c r="R1382" t="b">
        <f t="shared" si="44"/>
        <v>0</v>
      </c>
    </row>
    <row r="1383" spans="1:18" ht="15" thickBot="1" x14ac:dyDescent="0.35">
      <c r="A1383" s="2" t="s">
        <v>552</v>
      </c>
      <c r="B1383" s="2" t="s">
        <v>1137</v>
      </c>
      <c r="C1383" s="84">
        <f>IF(COUNTIF(Table8[Tag Number], A1383), 1, 0)</f>
        <v>0</v>
      </c>
      <c r="D1383" s="85">
        <f>IF(COUNTIF(Table9[Tag Number], A1383), 1, 0)</f>
        <v>0</v>
      </c>
      <c r="E1383" s="86">
        <f>IF(COUNTIF(Table10[Tag Number], A1383), 1, 0)</f>
        <v>1</v>
      </c>
      <c r="F1383" s="86">
        <f>IF(COUNTIF(Table11[Tag Number], A1383), 1, 0)</f>
        <v>0</v>
      </c>
      <c r="G1383" s="87">
        <f t="shared" si="45"/>
        <v>1</v>
      </c>
      <c r="H1383" s="88" t="str" cm="1">
        <f t="array" ref="H1383">_xlfn.IFS(OR(_xlfn.XLOOKUP(A1383,Table9[Tag Number],Table9[Status],"-",0)="Dead",
        _xlfn.XLOOKUP(A1383,Table10[Tag Number],Table10[Status],"-",0)="Dead",
        _xlfn.XLOOKUP(A1383,Table11[Tag Number],Table11[Status],"-",0)="Dead",
        _xlfn.XLOOKUP(A1383,Table8[Tag Number],Table8[Status],"-",0)="Dead"),"Dead",
     OR(_xlfn.XLOOKUP(A1383,Table11[Tag Number],Table11[Status],"-",0)="Alive",
        _xlfn.XLOOKUP(A1383,Table10[Tag Number],Table10[Status],"-",0)="Alive",
        _xlfn.XLOOKUP(A1383,Table9[Tag Number],Table9[Status],"-",0)="Alive",
        _xlfn.XLOOKUP(A1383,Table8[Tag Number],Table8[Status],"-",0)="Alive"),"Alive",
     OR(_xlfn.XLOOKUP(A1383,Table9[Tag Number],Table9[Status],"-",0)="-",
        _xlfn.XLOOKUP(A1383,Table10[Tag Number],Table10[Status],"-",0)="-",
        _xlfn.XLOOKUP(A1383,Table11[Tag Number],Table11[Status],"-",0)="-",
        _xlfn.XLOOKUP(A1383,Table8[Tag Number],Table8[Status],"-",0)="-"),
   "-")</f>
        <v>Alive</v>
      </c>
      <c r="I1383" s="88" t="str">
        <f>IF((_xlfn.XLOOKUP(B1383,[2]Sheet1!$A$2:$A$198,[2]Sheet1!$B$2:$B$198,"-",0)="Glade"),"Out","No")</f>
        <v>No</v>
      </c>
      <c r="J1383" s="90"/>
      <c r="K1383" s="91"/>
      <c r="L1383" s="91"/>
      <c r="M1383" s="91"/>
      <c r="N1383" s="92"/>
      <c r="O1383" s="89"/>
      <c r="R1383" t="b">
        <f t="shared" si="44"/>
        <v>0</v>
      </c>
    </row>
    <row r="1384" spans="1:18" ht="15" thickBot="1" x14ac:dyDescent="0.35">
      <c r="A1384" s="3" t="s">
        <v>2099</v>
      </c>
      <c r="B1384" s="3" t="s">
        <v>1145</v>
      </c>
      <c r="C1384" s="84">
        <f>IF(COUNTIF(Table8[Tag Number], A1384), 1, 0)</f>
        <v>0</v>
      </c>
      <c r="D1384" s="85">
        <f>IF(COUNTIF(Table9[Tag Number], A1384), 1, 0)</f>
        <v>0</v>
      </c>
      <c r="E1384" s="86">
        <f>IF(COUNTIF(Table10[Tag Number], A1384), 1, 0)</f>
        <v>0</v>
      </c>
      <c r="F1384" s="86">
        <f>IF(COUNTIF(Table11[Tag Number], A1384), 1, 0)</f>
        <v>0</v>
      </c>
      <c r="G1384" s="87">
        <f t="shared" si="45"/>
        <v>0</v>
      </c>
      <c r="H1384" s="88" t="str" cm="1">
        <f t="array" ref="H1384">_xlfn.IFS(OR(_xlfn.XLOOKUP(A1384,Table9[Tag Number],Table9[Status],"-",0)="Dead",
        _xlfn.XLOOKUP(A1384,Table10[Tag Number],Table10[Status],"-",0)="Dead",
        _xlfn.XLOOKUP(A1384,Table11[Tag Number],Table11[Status],"-",0)="Dead",
        _xlfn.XLOOKUP(A1384,Table8[Tag Number],Table8[Status],"-",0)="Dead"),"Dead",
     OR(_xlfn.XLOOKUP(A1384,Table11[Tag Number],Table11[Status],"-",0)="Alive",
        _xlfn.XLOOKUP(A1384,Table10[Tag Number],Table10[Status],"-",0)="Alive",
        _xlfn.XLOOKUP(A1384,Table9[Tag Number],Table9[Status],"-",0)="Alive",
        _xlfn.XLOOKUP(A1384,Table8[Tag Number],Table8[Status],"-",0)="Alive"),"Alive",
     OR(_xlfn.XLOOKUP(A1384,Table9[Tag Number],Table9[Status],"-",0)="-",
        _xlfn.XLOOKUP(A1384,Table10[Tag Number],Table10[Status],"-",0)="-",
        _xlfn.XLOOKUP(A1384,Table11[Tag Number],Table11[Status],"-",0)="-",
        _xlfn.XLOOKUP(A1384,Table8[Tag Number],Table8[Status],"-",0)="-"),
   "-")</f>
        <v>-</v>
      </c>
      <c r="I1384" s="88" t="str">
        <f>IF((_xlfn.XLOOKUP(B1384,[2]Sheet1!$A$2:$A$198,[2]Sheet1!$B$2:$B$198,"-",0)="Glade"),"Out","No")</f>
        <v>No</v>
      </c>
      <c r="J1384" s="90"/>
      <c r="K1384" s="91"/>
      <c r="L1384" s="91"/>
      <c r="M1384" s="91"/>
      <c r="N1384" s="92"/>
      <c r="O1384" s="89"/>
      <c r="R1384" t="b">
        <f t="shared" si="44"/>
        <v>0</v>
      </c>
    </row>
    <row r="1385" spans="1:18" ht="15" thickBot="1" x14ac:dyDescent="0.35">
      <c r="A1385" s="2" t="s">
        <v>2100</v>
      </c>
      <c r="B1385" s="2" t="s">
        <v>1145</v>
      </c>
      <c r="C1385" s="84">
        <f>IF(COUNTIF(Table8[Tag Number], A1385), 1, 0)</f>
        <v>0</v>
      </c>
      <c r="D1385" s="85">
        <f>IF(COUNTIF(Table9[Tag Number], A1385), 1, 0)</f>
        <v>0</v>
      </c>
      <c r="E1385" s="86">
        <f>IF(COUNTIF(Table10[Tag Number], A1385), 1, 0)</f>
        <v>0</v>
      </c>
      <c r="F1385" s="86">
        <f>IF(COUNTIF(Table11[Tag Number], A1385), 1, 0)</f>
        <v>0</v>
      </c>
      <c r="G1385" s="87">
        <f t="shared" si="45"/>
        <v>0</v>
      </c>
      <c r="H1385" s="88" t="str" cm="1">
        <f t="array" ref="H1385">_xlfn.IFS(OR(_xlfn.XLOOKUP(A1385,Table9[Tag Number],Table9[Status],"-",0)="Dead",
        _xlfn.XLOOKUP(A1385,Table10[Tag Number],Table10[Status],"-",0)="Dead",
        _xlfn.XLOOKUP(A1385,Table11[Tag Number],Table11[Status],"-",0)="Dead",
        _xlfn.XLOOKUP(A1385,Table8[Tag Number],Table8[Status],"-",0)="Dead"),"Dead",
     OR(_xlfn.XLOOKUP(A1385,Table11[Tag Number],Table11[Status],"-",0)="Alive",
        _xlfn.XLOOKUP(A1385,Table10[Tag Number],Table10[Status],"-",0)="Alive",
        _xlfn.XLOOKUP(A1385,Table9[Tag Number],Table9[Status],"-",0)="Alive",
        _xlfn.XLOOKUP(A1385,Table8[Tag Number],Table8[Status],"-",0)="Alive"),"Alive",
     OR(_xlfn.XLOOKUP(A1385,Table9[Tag Number],Table9[Status],"-",0)="-",
        _xlfn.XLOOKUP(A1385,Table10[Tag Number],Table10[Status],"-",0)="-",
        _xlfn.XLOOKUP(A1385,Table11[Tag Number],Table11[Status],"-",0)="-",
        _xlfn.XLOOKUP(A1385,Table8[Tag Number],Table8[Status],"-",0)="-"),
   "-")</f>
        <v>-</v>
      </c>
      <c r="I1385" s="88" t="str">
        <f>IF((_xlfn.XLOOKUP(B1385,[2]Sheet1!$A$2:$A$198,[2]Sheet1!$B$2:$B$198,"-",0)="Glade"),"Out","No")</f>
        <v>No</v>
      </c>
      <c r="J1385" s="90"/>
      <c r="K1385" s="91"/>
      <c r="L1385" s="91"/>
      <c r="M1385" s="91"/>
      <c r="N1385" s="92"/>
      <c r="O1385" s="89"/>
      <c r="R1385" t="b">
        <f t="shared" si="44"/>
        <v>0</v>
      </c>
    </row>
    <row r="1386" spans="1:18" ht="15" thickBot="1" x14ac:dyDescent="0.35">
      <c r="A1386" s="3" t="s">
        <v>2101</v>
      </c>
      <c r="B1386" s="3" t="s">
        <v>1145</v>
      </c>
      <c r="C1386" s="84">
        <f>IF(COUNTIF(Table8[Tag Number], A1386), 1, 0)</f>
        <v>0</v>
      </c>
      <c r="D1386" s="85">
        <f>IF(COUNTIF(Table9[Tag Number], A1386), 1, 0)</f>
        <v>0</v>
      </c>
      <c r="E1386" s="86">
        <f>IF(COUNTIF(Table10[Tag Number], A1386), 1, 0)</f>
        <v>0</v>
      </c>
      <c r="F1386" s="86">
        <f>IF(COUNTIF(Table11[Tag Number], A1386), 1, 0)</f>
        <v>0</v>
      </c>
      <c r="G1386" s="87">
        <f t="shared" si="45"/>
        <v>0</v>
      </c>
      <c r="H1386" s="88" t="str" cm="1">
        <f t="array" ref="H1386">_xlfn.IFS(OR(_xlfn.XLOOKUP(A1386,Table9[Tag Number],Table9[Status],"-",0)="Dead",
        _xlfn.XLOOKUP(A1386,Table10[Tag Number],Table10[Status],"-",0)="Dead",
        _xlfn.XLOOKUP(A1386,Table11[Tag Number],Table11[Status],"-",0)="Dead",
        _xlfn.XLOOKUP(A1386,Table8[Tag Number],Table8[Status],"-",0)="Dead"),"Dead",
     OR(_xlfn.XLOOKUP(A1386,Table11[Tag Number],Table11[Status],"-",0)="Alive",
        _xlfn.XLOOKUP(A1386,Table10[Tag Number],Table10[Status],"-",0)="Alive",
        _xlfn.XLOOKUP(A1386,Table9[Tag Number],Table9[Status],"-",0)="Alive",
        _xlfn.XLOOKUP(A1386,Table8[Tag Number],Table8[Status],"-",0)="Alive"),"Alive",
     OR(_xlfn.XLOOKUP(A1386,Table9[Tag Number],Table9[Status],"-",0)="-",
        _xlfn.XLOOKUP(A1386,Table10[Tag Number],Table10[Status],"-",0)="-",
        _xlfn.XLOOKUP(A1386,Table11[Tag Number],Table11[Status],"-",0)="-",
        _xlfn.XLOOKUP(A1386,Table8[Tag Number],Table8[Status],"-",0)="-"),
   "-")</f>
        <v>-</v>
      </c>
      <c r="I1386" s="88" t="str">
        <f>IF((_xlfn.XLOOKUP(B1386,[2]Sheet1!$A$2:$A$198,[2]Sheet1!$B$2:$B$198,"-",0)="Glade"),"Out","No")</f>
        <v>No</v>
      </c>
      <c r="J1386" s="90"/>
      <c r="K1386" s="91"/>
      <c r="L1386" s="91"/>
      <c r="M1386" s="91"/>
      <c r="N1386" s="92"/>
      <c r="O1386" s="89"/>
      <c r="R1386" t="b">
        <f t="shared" si="44"/>
        <v>0</v>
      </c>
    </row>
    <row r="1387" spans="1:18" ht="15" thickBot="1" x14ac:dyDescent="0.35">
      <c r="A1387" s="2" t="s">
        <v>77</v>
      </c>
      <c r="B1387" s="2" t="s">
        <v>1145</v>
      </c>
      <c r="C1387" s="84">
        <f>IF(COUNTIF(Table8[Tag Number], A1387), 1, 0)</f>
        <v>0</v>
      </c>
      <c r="D1387" s="85">
        <f>IF(COUNTIF(Table9[Tag Number], A1387), 1, 0)</f>
        <v>0</v>
      </c>
      <c r="E1387" s="86">
        <f>IF(COUNTIF(Table10[Tag Number], A1387), 1, 0)</f>
        <v>0</v>
      </c>
      <c r="F1387" s="86">
        <f>IF(COUNTIF(Table11[Tag Number], A1387), 1, 0)</f>
        <v>0</v>
      </c>
      <c r="G1387" s="87">
        <f t="shared" si="45"/>
        <v>0</v>
      </c>
      <c r="H1387" s="88" t="str" cm="1">
        <f t="array" ref="H1387">_xlfn.IFS(OR(_xlfn.XLOOKUP(A1387,Table9[Tag Number],Table9[Status],"-",0)="Dead",
        _xlfn.XLOOKUP(A1387,Table10[Tag Number],Table10[Status],"-",0)="Dead",
        _xlfn.XLOOKUP(A1387,Table11[Tag Number],Table11[Status],"-",0)="Dead",
        _xlfn.XLOOKUP(A1387,Table8[Tag Number],Table8[Status],"-",0)="Dead"),"Dead",
     OR(_xlfn.XLOOKUP(A1387,Table11[Tag Number],Table11[Status],"-",0)="Alive",
        _xlfn.XLOOKUP(A1387,Table10[Tag Number],Table10[Status],"-",0)="Alive",
        _xlfn.XLOOKUP(A1387,Table9[Tag Number],Table9[Status],"-",0)="Alive",
        _xlfn.XLOOKUP(A1387,Table8[Tag Number],Table8[Status],"-",0)="Alive"),"Alive",
     OR(_xlfn.XLOOKUP(A1387,Table9[Tag Number],Table9[Status],"-",0)="-",
        _xlfn.XLOOKUP(A1387,Table10[Tag Number],Table10[Status],"-",0)="-",
        _xlfn.XLOOKUP(A1387,Table11[Tag Number],Table11[Status],"-",0)="-",
        _xlfn.XLOOKUP(A1387,Table8[Tag Number],Table8[Status],"-",0)="-"),
   "-")</f>
        <v>-</v>
      </c>
      <c r="I1387" s="88" t="str">
        <f>IF((_xlfn.XLOOKUP(B1387,[2]Sheet1!$A$2:$A$198,[2]Sheet1!$B$2:$B$198,"-",0)="Glade"),"Out","No")</f>
        <v>No</v>
      </c>
      <c r="J1387" s="90"/>
      <c r="K1387" s="91"/>
      <c r="L1387" s="91"/>
      <c r="M1387" s="91"/>
      <c r="N1387" s="92"/>
      <c r="O1387" s="89"/>
      <c r="R1387" t="b">
        <f t="shared" si="44"/>
        <v>0</v>
      </c>
    </row>
    <row r="1388" spans="1:18" ht="15" thickBot="1" x14ac:dyDescent="0.35">
      <c r="A1388" s="3" t="s">
        <v>347</v>
      </c>
      <c r="B1388" s="3" t="s">
        <v>1137</v>
      </c>
      <c r="C1388" s="84">
        <f>IF(COUNTIF(Table8[Tag Number], A1388), 1, 0)</f>
        <v>1</v>
      </c>
      <c r="D1388" s="85">
        <f>IF(COUNTIF(Table9[Tag Number], A1388), 1, 0)</f>
        <v>0</v>
      </c>
      <c r="E1388" s="86">
        <f>IF(COUNTIF(Table10[Tag Number], A1388), 1, 0)</f>
        <v>0</v>
      </c>
      <c r="F1388" s="86">
        <f>IF(COUNTIF(Table11[Tag Number], A1388), 1, 0)</f>
        <v>0</v>
      </c>
      <c r="G1388" s="87">
        <f t="shared" si="45"/>
        <v>1</v>
      </c>
      <c r="H1388" s="88" t="str" cm="1">
        <f t="array" ref="H1388">_xlfn.IFS(OR(_xlfn.XLOOKUP(A1388,Table9[Tag Number],Table9[Status],"-",0)="Dead",
        _xlfn.XLOOKUP(A1388,Table10[Tag Number],Table10[Status],"-",0)="Dead",
        _xlfn.XLOOKUP(A1388,Table11[Tag Number],Table11[Status],"-",0)="Dead",
        _xlfn.XLOOKUP(A1388,Table8[Tag Number],Table8[Status],"-",0)="Dead"),"Dead",
     OR(_xlfn.XLOOKUP(A1388,Table11[Tag Number],Table11[Status],"-",0)="Alive",
        _xlfn.XLOOKUP(A1388,Table10[Tag Number],Table10[Status],"-",0)="Alive",
        _xlfn.XLOOKUP(A1388,Table9[Tag Number],Table9[Status],"-",0)="Alive",
        _xlfn.XLOOKUP(A1388,Table8[Tag Number],Table8[Status],"-",0)="Alive"),"Alive",
     OR(_xlfn.XLOOKUP(A1388,Table9[Tag Number],Table9[Status],"-",0)="-",
        _xlfn.XLOOKUP(A1388,Table10[Tag Number],Table10[Status],"-",0)="-",
        _xlfn.XLOOKUP(A1388,Table11[Tag Number],Table11[Status],"-",0)="-",
        _xlfn.XLOOKUP(A1388,Table8[Tag Number],Table8[Status],"-",0)="-"),
   "-")</f>
        <v>Dead</v>
      </c>
      <c r="I1388" s="88" t="str">
        <f>IF((_xlfn.XLOOKUP(B1388,[2]Sheet1!$A$2:$A$198,[2]Sheet1!$B$2:$B$198,"-",0)="Glade"),"Out","No")</f>
        <v>No</v>
      </c>
      <c r="J1388" s="90"/>
      <c r="K1388" s="91"/>
      <c r="L1388" s="91"/>
      <c r="M1388" s="91"/>
      <c r="N1388" s="92"/>
      <c r="O1388" s="89"/>
      <c r="R1388" t="b">
        <f t="shared" si="44"/>
        <v>0</v>
      </c>
    </row>
    <row r="1389" spans="1:18" ht="15" thickBot="1" x14ac:dyDescent="0.35">
      <c r="A1389" s="2" t="s">
        <v>2102</v>
      </c>
      <c r="B1389" s="2" t="s">
        <v>1145</v>
      </c>
      <c r="C1389" s="84">
        <f>IF(COUNTIF(Table8[Tag Number], A1389), 1, 0)</f>
        <v>0</v>
      </c>
      <c r="D1389" s="85">
        <f>IF(COUNTIF(Table9[Tag Number], A1389), 1, 0)</f>
        <v>0</v>
      </c>
      <c r="E1389" s="86">
        <f>IF(COUNTIF(Table10[Tag Number], A1389), 1, 0)</f>
        <v>0</v>
      </c>
      <c r="F1389" s="86">
        <f>IF(COUNTIF(Table11[Tag Number], A1389), 1, 0)</f>
        <v>0</v>
      </c>
      <c r="G1389" s="87">
        <f t="shared" si="45"/>
        <v>0</v>
      </c>
      <c r="H1389" s="88" t="str" cm="1">
        <f t="array" ref="H1389">_xlfn.IFS(OR(_xlfn.XLOOKUP(A1389,Table9[Tag Number],Table9[Status],"-",0)="Dead",
        _xlfn.XLOOKUP(A1389,Table10[Tag Number],Table10[Status],"-",0)="Dead",
        _xlfn.XLOOKUP(A1389,Table11[Tag Number],Table11[Status],"-",0)="Dead",
        _xlfn.XLOOKUP(A1389,Table8[Tag Number],Table8[Status],"-",0)="Dead"),"Dead",
     OR(_xlfn.XLOOKUP(A1389,Table11[Tag Number],Table11[Status],"-",0)="Alive",
        _xlfn.XLOOKUP(A1389,Table10[Tag Number],Table10[Status],"-",0)="Alive",
        _xlfn.XLOOKUP(A1389,Table9[Tag Number],Table9[Status],"-",0)="Alive",
        _xlfn.XLOOKUP(A1389,Table8[Tag Number],Table8[Status],"-",0)="Alive"),"Alive",
     OR(_xlfn.XLOOKUP(A1389,Table9[Tag Number],Table9[Status],"-",0)="-",
        _xlfn.XLOOKUP(A1389,Table10[Tag Number],Table10[Status],"-",0)="-",
        _xlfn.XLOOKUP(A1389,Table11[Tag Number],Table11[Status],"-",0)="-",
        _xlfn.XLOOKUP(A1389,Table8[Tag Number],Table8[Status],"-",0)="-"),
   "-")</f>
        <v>-</v>
      </c>
      <c r="I1389" s="88" t="str">
        <f>IF((_xlfn.XLOOKUP(B1389,[2]Sheet1!$A$2:$A$198,[2]Sheet1!$B$2:$B$198,"-",0)="Glade"),"Out","No")</f>
        <v>No</v>
      </c>
      <c r="J1389" s="90"/>
      <c r="K1389" s="91"/>
      <c r="L1389" s="91"/>
      <c r="M1389" s="91"/>
      <c r="N1389" s="92"/>
      <c r="O1389" s="89"/>
      <c r="R1389" t="b">
        <f t="shared" si="44"/>
        <v>0</v>
      </c>
    </row>
    <row r="1390" spans="1:18" ht="15" thickBot="1" x14ac:dyDescent="0.35">
      <c r="A1390" s="3" t="s">
        <v>539</v>
      </c>
      <c r="B1390" s="3" t="s">
        <v>1137</v>
      </c>
      <c r="C1390" s="84">
        <f>IF(COUNTIF(Table8[Tag Number], A1390), 1, 0)</f>
        <v>0</v>
      </c>
      <c r="D1390" s="85">
        <f>IF(COUNTIF(Table9[Tag Number], A1390), 1, 0)</f>
        <v>1</v>
      </c>
      <c r="E1390" s="86">
        <f>IF(COUNTIF(Table10[Tag Number], A1390), 1, 0)</f>
        <v>1</v>
      </c>
      <c r="F1390" s="86">
        <f>IF(COUNTIF(Table11[Tag Number], A1390), 1, 0)</f>
        <v>1</v>
      </c>
      <c r="G1390" s="87">
        <f t="shared" si="45"/>
        <v>3</v>
      </c>
      <c r="H1390" s="88" t="str" cm="1">
        <f t="array" ref="H1390">_xlfn.IFS(OR(_xlfn.XLOOKUP(A1390,Table9[Tag Number],Table9[Status],"-",0)="Dead",
        _xlfn.XLOOKUP(A1390,Table10[Tag Number],Table10[Status],"-",0)="Dead",
        _xlfn.XLOOKUP(A1390,Table11[Tag Number],Table11[Status],"-",0)="Dead",
        _xlfn.XLOOKUP(A1390,Table8[Tag Number],Table8[Status],"-",0)="Dead"),"Dead",
     OR(_xlfn.XLOOKUP(A1390,Table11[Tag Number],Table11[Status],"-",0)="Alive",
        _xlfn.XLOOKUP(A1390,Table10[Tag Number],Table10[Status],"-",0)="Alive",
        _xlfn.XLOOKUP(A1390,Table9[Tag Number],Table9[Status],"-",0)="Alive",
        _xlfn.XLOOKUP(A1390,Table8[Tag Number],Table8[Status],"-",0)="Alive"),"Alive",
     OR(_xlfn.XLOOKUP(A1390,Table9[Tag Number],Table9[Status],"-",0)="-",
        _xlfn.XLOOKUP(A1390,Table10[Tag Number],Table10[Status],"-",0)="-",
        _xlfn.XLOOKUP(A1390,Table11[Tag Number],Table11[Status],"-",0)="-",
        _xlfn.XLOOKUP(A1390,Table8[Tag Number],Table8[Status],"-",0)="-"),
   "-")</f>
        <v>Alive</v>
      </c>
      <c r="I1390" s="88" t="str">
        <f>IF((_xlfn.XLOOKUP(B1390,[2]Sheet1!$A$2:$A$198,[2]Sheet1!$B$2:$B$198,"-",0)="Glade"),"Out","No")</f>
        <v>No</v>
      </c>
      <c r="J1390" s="90"/>
      <c r="K1390" s="91"/>
      <c r="L1390" s="91"/>
      <c r="M1390" s="91"/>
      <c r="N1390" s="92"/>
      <c r="O1390" s="89"/>
      <c r="R1390" t="str">
        <f t="shared" si="44"/>
        <v>C402</v>
      </c>
    </row>
    <row r="1391" spans="1:18" ht="15" thickBot="1" x14ac:dyDescent="0.35">
      <c r="A1391" s="2" t="s">
        <v>2103</v>
      </c>
      <c r="B1391" s="2" t="s">
        <v>1145</v>
      </c>
      <c r="C1391" s="84">
        <f>IF(COUNTIF(Table8[Tag Number], A1391), 1, 0)</f>
        <v>0</v>
      </c>
      <c r="D1391" s="85">
        <f>IF(COUNTIF(Table9[Tag Number], A1391), 1, 0)</f>
        <v>0</v>
      </c>
      <c r="E1391" s="86">
        <f>IF(COUNTIF(Table10[Tag Number], A1391), 1, 0)</f>
        <v>0</v>
      </c>
      <c r="F1391" s="86">
        <f>IF(COUNTIF(Table11[Tag Number], A1391), 1, 0)</f>
        <v>0</v>
      </c>
      <c r="G1391" s="87">
        <f t="shared" si="45"/>
        <v>0</v>
      </c>
      <c r="H1391" s="88" t="str" cm="1">
        <f t="array" ref="H1391">_xlfn.IFS(OR(_xlfn.XLOOKUP(A1391,Table9[Tag Number],Table9[Status],"-",0)="Dead",
        _xlfn.XLOOKUP(A1391,Table10[Tag Number],Table10[Status],"-",0)="Dead",
        _xlfn.XLOOKUP(A1391,Table11[Tag Number],Table11[Status],"-",0)="Dead",
        _xlfn.XLOOKUP(A1391,Table8[Tag Number],Table8[Status],"-",0)="Dead"),"Dead",
     OR(_xlfn.XLOOKUP(A1391,Table11[Tag Number],Table11[Status],"-",0)="Alive",
        _xlfn.XLOOKUP(A1391,Table10[Tag Number],Table10[Status],"-",0)="Alive",
        _xlfn.XLOOKUP(A1391,Table9[Tag Number],Table9[Status],"-",0)="Alive",
        _xlfn.XLOOKUP(A1391,Table8[Tag Number],Table8[Status],"-",0)="Alive"),"Alive",
     OR(_xlfn.XLOOKUP(A1391,Table9[Tag Number],Table9[Status],"-",0)="-",
        _xlfn.XLOOKUP(A1391,Table10[Tag Number],Table10[Status],"-",0)="-",
        _xlfn.XLOOKUP(A1391,Table11[Tag Number],Table11[Status],"-",0)="-",
        _xlfn.XLOOKUP(A1391,Table8[Tag Number],Table8[Status],"-",0)="-"),
   "-")</f>
        <v>-</v>
      </c>
      <c r="I1391" s="88" t="str">
        <f>IF((_xlfn.XLOOKUP(B1391,[2]Sheet1!$A$2:$A$198,[2]Sheet1!$B$2:$B$198,"-",0)="Glade"),"Out","No")</f>
        <v>No</v>
      </c>
      <c r="J1391" s="90"/>
      <c r="K1391" s="91"/>
      <c r="L1391" s="91"/>
      <c r="M1391" s="91"/>
      <c r="N1391" s="92"/>
      <c r="O1391" s="89"/>
      <c r="R1391" t="b">
        <f t="shared" si="44"/>
        <v>0</v>
      </c>
    </row>
    <row r="1392" spans="1:18" ht="15" thickBot="1" x14ac:dyDescent="0.35">
      <c r="A1392" s="3" t="s">
        <v>2104</v>
      </c>
      <c r="B1392" s="3" t="s">
        <v>1145</v>
      </c>
      <c r="C1392" s="84">
        <f>IF(COUNTIF(Table8[Tag Number], A1392), 1, 0)</f>
        <v>0</v>
      </c>
      <c r="D1392" s="85">
        <f>IF(COUNTIF(Table9[Tag Number], A1392), 1, 0)</f>
        <v>0</v>
      </c>
      <c r="E1392" s="86">
        <f>IF(COUNTIF(Table10[Tag Number], A1392), 1, 0)</f>
        <v>0</v>
      </c>
      <c r="F1392" s="86">
        <f>IF(COUNTIF(Table11[Tag Number], A1392), 1, 0)</f>
        <v>0</v>
      </c>
      <c r="G1392" s="87">
        <f t="shared" si="45"/>
        <v>0</v>
      </c>
      <c r="H1392" s="88" t="str" cm="1">
        <f t="array" ref="H1392">_xlfn.IFS(OR(_xlfn.XLOOKUP(A1392,Table9[Tag Number],Table9[Status],"-",0)="Dead",
        _xlfn.XLOOKUP(A1392,Table10[Tag Number],Table10[Status],"-",0)="Dead",
        _xlfn.XLOOKUP(A1392,Table11[Tag Number],Table11[Status],"-",0)="Dead",
        _xlfn.XLOOKUP(A1392,Table8[Tag Number],Table8[Status],"-",0)="Dead"),"Dead",
     OR(_xlfn.XLOOKUP(A1392,Table11[Tag Number],Table11[Status],"-",0)="Alive",
        _xlfn.XLOOKUP(A1392,Table10[Tag Number],Table10[Status],"-",0)="Alive",
        _xlfn.XLOOKUP(A1392,Table9[Tag Number],Table9[Status],"-",0)="Alive",
        _xlfn.XLOOKUP(A1392,Table8[Tag Number],Table8[Status],"-",0)="Alive"),"Alive",
     OR(_xlfn.XLOOKUP(A1392,Table9[Tag Number],Table9[Status],"-",0)="-",
        _xlfn.XLOOKUP(A1392,Table10[Tag Number],Table10[Status],"-",0)="-",
        _xlfn.XLOOKUP(A1392,Table11[Tag Number],Table11[Status],"-",0)="-",
        _xlfn.XLOOKUP(A1392,Table8[Tag Number],Table8[Status],"-",0)="-"),
   "-")</f>
        <v>-</v>
      </c>
      <c r="I1392" s="88" t="str">
        <f>IF((_xlfn.XLOOKUP(B1392,[2]Sheet1!$A$2:$A$198,[2]Sheet1!$B$2:$B$198,"-",0)="Glade"),"Out","No")</f>
        <v>No</v>
      </c>
      <c r="J1392" s="90"/>
      <c r="K1392" s="91"/>
      <c r="L1392" s="91"/>
      <c r="M1392" s="91"/>
      <c r="N1392" s="92"/>
      <c r="O1392" s="89"/>
      <c r="R1392" t="b">
        <f t="shared" si="44"/>
        <v>0</v>
      </c>
    </row>
    <row r="1393" spans="1:18" ht="15" thickBot="1" x14ac:dyDescent="0.35">
      <c r="A1393" s="2" t="s">
        <v>2105</v>
      </c>
      <c r="B1393" s="2" t="s">
        <v>1145</v>
      </c>
      <c r="C1393" s="84">
        <f>IF(COUNTIF(Table8[Tag Number], A1393), 1, 0)</f>
        <v>0</v>
      </c>
      <c r="D1393" s="85">
        <f>IF(COUNTIF(Table9[Tag Number], A1393), 1, 0)</f>
        <v>0</v>
      </c>
      <c r="E1393" s="86">
        <f>IF(COUNTIF(Table10[Tag Number], A1393), 1, 0)</f>
        <v>0</v>
      </c>
      <c r="F1393" s="86">
        <f>IF(COUNTIF(Table11[Tag Number], A1393), 1, 0)</f>
        <v>0</v>
      </c>
      <c r="G1393" s="87">
        <f t="shared" si="45"/>
        <v>0</v>
      </c>
      <c r="H1393" s="88" t="str" cm="1">
        <f t="array" ref="H1393">_xlfn.IFS(OR(_xlfn.XLOOKUP(A1393,Table9[Tag Number],Table9[Status],"-",0)="Dead",
        _xlfn.XLOOKUP(A1393,Table10[Tag Number],Table10[Status],"-",0)="Dead",
        _xlfn.XLOOKUP(A1393,Table11[Tag Number],Table11[Status],"-",0)="Dead",
        _xlfn.XLOOKUP(A1393,Table8[Tag Number],Table8[Status],"-",0)="Dead"),"Dead",
     OR(_xlfn.XLOOKUP(A1393,Table11[Tag Number],Table11[Status],"-",0)="Alive",
        _xlfn.XLOOKUP(A1393,Table10[Tag Number],Table10[Status],"-",0)="Alive",
        _xlfn.XLOOKUP(A1393,Table9[Tag Number],Table9[Status],"-",0)="Alive",
        _xlfn.XLOOKUP(A1393,Table8[Tag Number],Table8[Status],"-",0)="Alive"),"Alive",
     OR(_xlfn.XLOOKUP(A1393,Table9[Tag Number],Table9[Status],"-",0)="-",
        _xlfn.XLOOKUP(A1393,Table10[Tag Number],Table10[Status],"-",0)="-",
        _xlfn.XLOOKUP(A1393,Table11[Tag Number],Table11[Status],"-",0)="-",
        _xlfn.XLOOKUP(A1393,Table8[Tag Number],Table8[Status],"-",0)="-"),
   "-")</f>
        <v>-</v>
      </c>
      <c r="I1393" s="88" t="str">
        <f>IF((_xlfn.XLOOKUP(B1393,[2]Sheet1!$A$2:$A$198,[2]Sheet1!$B$2:$B$198,"-",0)="Glade"),"Out","No")</f>
        <v>No</v>
      </c>
      <c r="J1393" s="90"/>
      <c r="K1393" s="91"/>
      <c r="L1393" s="91"/>
      <c r="M1393" s="91"/>
      <c r="N1393" s="92"/>
      <c r="O1393" s="89"/>
      <c r="R1393" t="b">
        <f t="shared" si="44"/>
        <v>0</v>
      </c>
    </row>
    <row r="1394" spans="1:18" ht="15" thickBot="1" x14ac:dyDescent="0.35">
      <c r="A1394" s="3" t="s">
        <v>2106</v>
      </c>
      <c r="B1394" s="3" t="s">
        <v>1145</v>
      </c>
      <c r="C1394" s="84">
        <f>IF(COUNTIF(Table8[Tag Number], A1394), 1, 0)</f>
        <v>0</v>
      </c>
      <c r="D1394" s="85">
        <f>IF(COUNTIF(Table9[Tag Number], A1394), 1, 0)</f>
        <v>0</v>
      </c>
      <c r="E1394" s="86">
        <f>IF(COUNTIF(Table10[Tag Number], A1394), 1, 0)</f>
        <v>0</v>
      </c>
      <c r="F1394" s="86">
        <f>IF(COUNTIF(Table11[Tag Number], A1394), 1, 0)</f>
        <v>0</v>
      </c>
      <c r="G1394" s="87">
        <f t="shared" si="45"/>
        <v>0</v>
      </c>
      <c r="H1394" s="88" t="str" cm="1">
        <f t="array" ref="H1394">_xlfn.IFS(OR(_xlfn.XLOOKUP(A1394,Table9[Tag Number],Table9[Status],"-",0)="Dead",
        _xlfn.XLOOKUP(A1394,Table10[Tag Number],Table10[Status],"-",0)="Dead",
        _xlfn.XLOOKUP(A1394,Table11[Tag Number],Table11[Status],"-",0)="Dead",
        _xlfn.XLOOKUP(A1394,Table8[Tag Number],Table8[Status],"-",0)="Dead"),"Dead",
     OR(_xlfn.XLOOKUP(A1394,Table11[Tag Number],Table11[Status],"-",0)="Alive",
        _xlfn.XLOOKUP(A1394,Table10[Tag Number],Table10[Status],"-",0)="Alive",
        _xlfn.XLOOKUP(A1394,Table9[Tag Number],Table9[Status],"-",0)="Alive",
        _xlfn.XLOOKUP(A1394,Table8[Tag Number],Table8[Status],"-",0)="Alive"),"Alive",
     OR(_xlfn.XLOOKUP(A1394,Table9[Tag Number],Table9[Status],"-",0)="-",
        _xlfn.XLOOKUP(A1394,Table10[Tag Number],Table10[Status],"-",0)="-",
        _xlfn.XLOOKUP(A1394,Table11[Tag Number],Table11[Status],"-",0)="-",
        _xlfn.XLOOKUP(A1394,Table8[Tag Number],Table8[Status],"-",0)="-"),
   "-")</f>
        <v>-</v>
      </c>
      <c r="I1394" s="88" t="str">
        <f>IF((_xlfn.XLOOKUP(B1394,[2]Sheet1!$A$2:$A$198,[2]Sheet1!$B$2:$B$198,"-",0)="Glade"),"Out","No")</f>
        <v>No</v>
      </c>
      <c r="J1394" s="90"/>
      <c r="K1394" s="91"/>
      <c r="L1394" s="91"/>
      <c r="M1394" s="91"/>
      <c r="N1394" s="92"/>
      <c r="O1394" s="89"/>
      <c r="R1394" t="b">
        <f t="shared" si="44"/>
        <v>0</v>
      </c>
    </row>
    <row r="1395" spans="1:18" ht="15" thickBot="1" x14ac:dyDescent="0.35">
      <c r="A1395" s="2" t="s">
        <v>2107</v>
      </c>
      <c r="B1395" s="2" t="s">
        <v>1145</v>
      </c>
      <c r="C1395" s="84">
        <f>IF(COUNTIF(Table8[Tag Number], A1395), 1, 0)</f>
        <v>0</v>
      </c>
      <c r="D1395" s="85">
        <f>IF(COUNTIF(Table9[Tag Number], A1395), 1, 0)</f>
        <v>0</v>
      </c>
      <c r="E1395" s="86">
        <f>IF(COUNTIF(Table10[Tag Number], A1395), 1, 0)</f>
        <v>0</v>
      </c>
      <c r="F1395" s="86">
        <f>IF(COUNTIF(Table11[Tag Number], A1395), 1, 0)</f>
        <v>0</v>
      </c>
      <c r="G1395" s="87">
        <f t="shared" si="45"/>
        <v>0</v>
      </c>
      <c r="H1395" s="88" t="str" cm="1">
        <f t="array" ref="H1395">_xlfn.IFS(OR(_xlfn.XLOOKUP(A1395,Table9[Tag Number],Table9[Status],"-",0)="Dead",
        _xlfn.XLOOKUP(A1395,Table10[Tag Number],Table10[Status],"-",0)="Dead",
        _xlfn.XLOOKUP(A1395,Table11[Tag Number],Table11[Status],"-",0)="Dead",
        _xlfn.XLOOKUP(A1395,Table8[Tag Number],Table8[Status],"-",0)="Dead"),"Dead",
     OR(_xlfn.XLOOKUP(A1395,Table11[Tag Number],Table11[Status],"-",0)="Alive",
        _xlfn.XLOOKUP(A1395,Table10[Tag Number],Table10[Status],"-",0)="Alive",
        _xlfn.XLOOKUP(A1395,Table9[Tag Number],Table9[Status],"-",0)="Alive",
        _xlfn.XLOOKUP(A1395,Table8[Tag Number],Table8[Status],"-",0)="Alive"),"Alive",
     OR(_xlfn.XLOOKUP(A1395,Table9[Tag Number],Table9[Status],"-",0)="-",
        _xlfn.XLOOKUP(A1395,Table10[Tag Number],Table10[Status],"-",0)="-",
        _xlfn.XLOOKUP(A1395,Table11[Tag Number],Table11[Status],"-",0)="-",
        _xlfn.XLOOKUP(A1395,Table8[Tag Number],Table8[Status],"-",0)="-"),
   "-")</f>
        <v>-</v>
      </c>
      <c r="I1395" s="88" t="str">
        <f>IF((_xlfn.XLOOKUP(B1395,[2]Sheet1!$A$2:$A$198,[2]Sheet1!$B$2:$B$198,"-",0)="Glade"),"Out","No")</f>
        <v>No</v>
      </c>
      <c r="J1395" s="90"/>
      <c r="K1395" s="91"/>
      <c r="L1395" s="91"/>
      <c r="M1395" s="91"/>
      <c r="N1395" s="92"/>
      <c r="O1395" s="89"/>
      <c r="R1395" t="b">
        <f t="shared" si="44"/>
        <v>0</v>
      </c>
    </row>
    <row r="1396" spans="1:18" ht="15" thickBot="1" x14ac:dyDescent="0.35">
      <c r="A1396" s="3" t="s">
        <v>2108</v>
      </c>
      <c r="B1396" s="3" t="s">
        <v>1145</v>
      </c>
      <c r="C1396" s="84">
        <f>IF(COUNTIF(Table8[Tag Number], A1396), 1, 0)</f>
        <v>0</v>
      </c>
      <c r="D1396" s="85">
        <f>IF(COUNTIF(Table9[Tag Number], A1396), 1, 0)</f>
        <v>0</v>
      </c>
      <c r="E1396" s="86">
        <f>IF(COUNTIF(Table10[Tag Number], A1396), 1, 0)</f>
        <v>0</v>
      </c>
      <c r="F1396" s="86">
        <f>IF(COUNTIF(Table11[Tag Number], A1396), 1, 0)</f>
        <v>0</v>
      </c>
      <c r="G1396" s="87">
        <f t="shared" si="45"/>
        <v>0</v>
      </c>
      <c r="H1396" s="88" t="str" cm="1">
        <f t="array" ref="H1396">_xlfn.IFS(OR(_xlfn.XLOOKUP(A1396,Table9[Tag Number],Table9[Status],"-",0)="Dead",
        _xlfn.XLOOKUP(A1396,Table10[Tag Number],Table10[Status],"-",0)="Dead",
        _xlfn.XLOOKUP(A1396,Table11[Tag Number],Table11[Status],"-",0)="Dead",
        _xlfn.XLOOKUP(A1396,Table8[Tag Number],Table8[Status],"-",0)="Dead"),"Dead",
     OR(_xlfn.XLOOKUP(A1396,Table11[Tag Number],Table11[Status],"-",0)="Alive",
        _xlfn.XLOOKUP(A1396,Table10[Tag Number],Table10[Status],"-",0)="Alive",
        _xlfn.XLOOKUP(A1396,Table9[Tag Number],Table9[Status],"-",0)="Alive",
        _xlfn.XLOOKUP(A1396,Table8[Tag Number],Table8[Status],"-",0)="Alive"),"Alive",
     OR(_xlfn.XLOOKUP(A1396,Table9[Tag Number],Table9[Status],"-",0)="-",
        _xlfn.XLOOKUP(A1396,Table10[Tag Number],Table10[Status],"-",0)="-",
        _xlfn.XLOOKUP(A1396,Table11[Tag Number],Table11[Status],"-",0)="-",
        _xlfn.XLOOKUP(A1396,Table8[Tag Number],Table8[Status],"-",0)="-"),
   "-")</f>
        <v>-</v>
      </c>
      <c r="I1396" s="88" t="str">
        <f>IF((_xlfn.XLOOKUP(B1396,[2]Sheet1!$A$2:$A$198,[2]Sheet1!$B$2:$B$198,"-",0)="Glade"),"Out","No")</f>
        <v>No</v>
      </c>
      <c r="J1396" s="90"/>
      <c r="K1396" s="91"/>
      <c r="L1396" s="91"/>
      <c r="M1396" s="91"/>
      <c r="N1396" s="92"/>
      <c r="O1396" s="89"/>
      <c r="R1396" t="b">
        <f t="shared" si="44"/>
        <v>0</v>
      </c>
    </row>
    <row r="1397" spans="1:18" ht="15" thickBot="1" x14ac:dyDescent="0.35">
      <c r="A1397" s="2" t="s">
        <v>2109</v>
      </c>
      <c r="B1397" s="2" t="s">
        <v>1137</v>
      </c>
      <c r="C1397" s="84">
        <f>IF(COUNTIF(Table8[Tag Number], A1397), 1, 0)</f>
        <v>0</v>
      </c>
      <c r="D1397" s="85">
        <f>IF(COUNTIF(Table9[Tag Number], A1397), 1, 0)</f>
        <v>0</v>
      </c>
      <c r="E1397" s="86">
        <f>IF(COUNTIF(Table10[Tag Number], A1397), 1, 0)</f>
        <v>0</v>
      </c>
      <c r="F1397" s="86">
        <f>IF(COUNTIF(Table11[Tag Number], A1397), 1, 0)</f>
        <v>0</v>
      </c>
      <c r="G1397" s="87">
        <f t="shared" si="45"/>
        <v>0</v>
      </c>
      <c r="H1397" s="88" t="str" cm="1">
        <f t="array" ref="H1397">_xlfn.IFS(OR(_xlfn.XLOOKUP(A1397,Table9[Tag Number],Table9[Status],"-",0)="Dead",
        _xlfn.XLOOKUP(A1397,Table10[Tag Number],Table10[Status],"-",0)="Dead",
        _xlfn.XLOOKUP(A1397,Table11[Tag Number],Table11[Status],"-",0)="Dead",
        _xlfn.XLOOKUP(A1397,Table8[Tag Number],Table8[Status],"-",0)="Dead"),"Dead",
     OR(_xlfn.XLOOKUP(A1397,Table11[Tag Number],Table11[Status],"-",0)="Alive",
        _xlfn.XLOOKUP(A1397,Table10[Tag Number],Table10[Status],"-",0)="Alive",
        _xlfn.XLOOKUP(A1397,Table9[Tag Number],Table9[Status],"-",0)="Alive",
        _xlfn.XLOOKUP(A1397,Table8[Tag Number],Table8[Status],"-",0)="Alive"),"Alive",
     OR(_xlfn.XLOOKUP(A1397,Table9[Tag Number],Table9[Status],"-",0)="-",
        _xlfn.XLOOKUP(A1397,Table10[Tag Number],Table10[Status],"-",0)="-",
        _xlfn.XLOOKUP(A1397,Table11[Tag Number],Table11[Status],"-",0)="-",
        _xlfn.XLOOKUP(A1397,Table8[Tag Number],Table8[Status],"-",0)="-"),
   "-")</f>
        <v>-</v>
      </c>
      <c r="I1397" s="88" t="str">
        <f>IF((_xlfn.XLOOKUP(B1397,[2]Sheet1!$A$2:$A$198,[2]Sheet1!$B$2:$B$198,"-",0)="Glade"),"Out","No")</f>
        <v>No</v>
      </c>
      <c r="J1397" s="90"/>
      <c r="K1397" s="91"/>
      <c r="L1397" s="91"/>
      <c r="M1397" s="91"/>
      <c r="N1397" s="92"/>
      <c r="O1397" s="89"/>
      <c r="R1397" t="b">
        <f t="shared" si="44"/>
        <v>0</v>
      </c>
    </row>
    <row r="1398" spans="1:18" ht="15" thickBot="1" x14ac:dyDescent="0.35">
      <c r="A1398" s="3" t="s">
        <v>2110</v>
      </c>
      <c r="B1398" s="3" t="s">
        <v>1145</v>
      </c>
      <c r="C1398" s="84">
        <f>IF(COUNTIF(Table8[Tag Number], A1398), 1, 0)</f>
        <v>0</v>
      </c>
      <c r="D1398" s="85">
        <f>IF(COUNTIF(Table9[Tag Number], A1398), 1, 0)</f>
        <v>0</v>
      </c>
      <c r="E1398" s="86">
        <f>IF(COUNTIF(Table10[Tag Number], A1398), 1, 0)</f>
        <v>0</v>
      </c>
      <c r="F1398" s="86">
        <f>IF(COUNTIF(Table11[Tag Number], A1398), 1, 0)</f>
        <v>0</v>
      </c>
      <c r="G1398" s="87">
        <f t="shared" si="45"/>
        <v>0</v>
      </c>
      <c r="H1398" s="88" t="str" cm="1">
        <f t="array" ref="H1398">_xlfn.IFS(OR(_xlfn.XLOOKUP(A1398,Table9[Tag Number],Table9[Status],"-",0)="Dead",
        _xlfn.XLOOKUP(A1398,Table10[Tag Number],Table10[Status],"-",0)="Dead",
        _xlfn.XLOOKUP(A1398,Table11[Tag Number],Table11[Status],"-",0)="Dead",
        _xlfn.XLOOKUP(A1398,Table8[Tag Number],Table8[Status],"-",0)="Dead"),"Dead",
     OR(_xlfn.XLOOKUP(A1398,Table11[Tag Number],Table11[Status],"-",0)="Alive",
        _xlfn.XLOOKUP(A1398,Table10[Tag Number],Table10[Status],"-",0)="Alive",
        _xlfn.XLOOKUP(A1398,Table9[Tag Number],Table9[Status],"-",0)="Alive",
        _xlfn.XLOOKUP(A1398,Table8[Tag Number],Table8[Status],"-",0)="Alive"),"Alive",
     OR(_xlfn.XLOOKUP(A1398,Table9[Tag Number],Table9[Status],"-",0)="-",
        _xlfn.XLOOKUP(A1398,Table10[Tag Number],Table10[Status],"-",0)="-",
        _xlfn.XLOOKUP(A1398,Table11[Tag Number],Table11[Status],"-",0)="-",
        _xlfn.XLOOKUP(A1398,Table8[Tag Number],Table8[Status],"-",0)="-"),
   "-")</f>
        <v>-</v>
      </c>
      <c r="I1398" s="88" t="str">
        <f>IF((_xlfn.XLOOKUP(B1398,[2]Sheet1!$A$2:$A$198,[2]Sheet1!$B$2:$B$198,"-",0)="Glade"),"Out","No")</f>
        <v>No</v>
      </c>
      <c r="J1398" s="90"/>
      <c r="K1398" s="91"/>
      <c r="L1398" s="91"/>
      <c r="M1398" s="91"/>
      <c r="N1398" s="92"/>
      <c r="O1398" s="89"/>
      <c r="R1398" t="b">
        <f t="shared" si="44"/>
        <v>0</v>
      </c>
    </row>
    <row r="1399" spans="1:18" ht="15" thickBot="1" x14ac:dyDescent="0.35">
      <c r="A1399" s="93" t="s">
        <v>2111</v>
      </c>
      <c r="B1399" s="93" t="s">
        <v>1145</v>
      </c>
      <c r="C1399" s="84">
        <f>IF(COUNTIF(Table8[Tag Number], A1399), 1, 0)</f>
        <v>0</v>
      </c>
      <c r="D1399" s="85">
        <f>IF(COUNTIF(Table9[Tag Number], A1399), 1, 0)</f>
        <v>0</v>
      </c>
      <c r="E1399" s="86">
        <f>IF(COUNTIF(Table10[Tag Number], A1399), 1, 0)</f>
        <v>0</v>
      </c>
      <c r="F1399" s="86">
        <f>IF(COUNTIF(Table11[Tag Number], A1399), 1, 0)</f>
        <v>0</v>
      </c>
      <c r="G1399" s="87">
        <f t="shared" si="45"/>
        <v>0</v>
      </c>
      <c r="H1399" s="88" t="str" cm="1">
        <f t="array" ref="H1399">_xlfn.IFS(OR(_xlfn.XLOOKUP(A1399,Table9[Tag Number],Table9[Status],"-",0)="Dead",
        _xlfn.XLOOKUP(A1399,Table10[Tag Number],Table10[Status],"-",0)="Dead",
        _xlfn.XLOOKUP(A1399,Table11[Tag Number],Table11[Status],"-",0)="Dead",
        _xlfn.XLOOKUP(A1399,Table8[Tag Number],Table8[Status],"-",0)="Dead"),"Dead",
     OR(_xlfn.XLOOKUP(A1399,Table11[Tag Number],Table11[Status],"-",0)="Alive",
        _xlfn.XLOOKUP(A1399,Table10[Tag Number],Table10[Status],"-",0)="Alive",
        _xlfn.XLOOKUP(A1399,Table9[Tag Number],Table9[Status],"-",0)="Alive",
        _xlfn.XLOOKUP(A1399,Table8[Tag Number],Table8[Status],"-",0)="Alive"),"Alive",
     OR(_xlfn.XLOOKUP(A1399,Table9[Tag Number],Table9[Status],"-",0)="-",
        _xlfn.XLOOKUP(A1399,Table10[Tag Number],Table10[Status],"-",0)="-",
        _xlfn.XLOOKUP(A1399,Table11[Tag Number],Table11[Status],"-",0)="-",
        _xlfn.XLOOKUP(A1399,Table8[Tag Number],Table8[Status],"-",0)="-"),
   "-")</f>
        <v>-</v>
      </c>
      <c r="I1399" s="88" t="str">
        <f>IF((_xlfn.XLOOKUP(B1399,[2]Sheet1!$A$2:$A$198,[2]Sheet1!$B$2:$B$198,"-",0)="Glade"),"Out","No")</f>
        <v>No</v>
      </c>
      <c r="J1399" s="90"/>
      <c r="K1399" s="91"/>
      <c r="L1399" s="91"/>
      <c r="M1399" s="91"/>
      <c r="N1399" s="92"/>
      <c r="O1399" s="89"/>
      <c r="R1399" t="b">
        <f t="shared" si="44"/>
        <v>0</v>
      </c>
    </row>
    <row r="1400" spans="1:18" ht="15" thickBot="1" x14ac:dyDescent="0.35">
      <c r="A1400" s="3" t="s">
        <v>968</v>
      </c>
      <c r="B1400" s="3" t="s">
        <v>1137</v>
      </c>
      <c r="C1400" s="84">
        <f>IF(COUNTIF(Table8[Tag Number], A1400), 1, 0)</f>
        <v>1</v>
      </c>
      <c r="D1400" s="85">
        <f>IF(COUNTIF(Table9[Tag Number], A1400), 1, 0)</f>
        <v>0</v>
      </c>
      <c r="E1400" s="86">
        <f>IF(COUNTIF(Table10[Tag Number], A1400), 1, 0)</f>
        <v>0</v>
      </c>
      <c r="F1400" s="86">
        <f>IF(COUNTIF(Table11[Tag Number], A1400), 1, 0)</f>
        <v>0</v>
      </c>
      <c r="G1400" s="87">
        <f t="shared" si="45"/>
        <v>1</v>
      </c>
      <c r="H1400" s="88" t="str" cm="1">
        <f t="array" ref="H1400">_xlfn.IFS(OR(_xlfn.XLOOKUP(A1400,Table9[Tag Number],Table9[Status],"-",0)="Dead",
        _xlfn.XLOOKUP(A1400,Table10[Tag Number],Table10[Status],"-",0)="Dead",
        _xlfn.XLOOKUP(A1400,Table11[Tag Number],Table11[Status],"-",0)="Dead",
        _xlfn.XLOOKUP(A1400,Table8[Tag Number],Table8[Status],"-",0)="Dead"),"Dead",
     OR(_xlfn.XLOOKUP(A1400,Table11[Tag Number],Table11[Status],"-",0)="Alive",
        _xlfn.XLOOKUP(A1400,Table10[Tag Number],Table10[Status],"-",0)="Alive",
        _xlfn.XLOOKUP(A1400,Table9[Tag Number],Table9[Status],"-",0)="Alive",
        _xlfn.XLOOKUP(A1400,Table8[Tag Number],Table8[Status],"-",0)="Alive"),"Alive",
     OR(_xlfn.XLOOKUP(A1400,Table9[Tag Number],Table9[Status],"-",0)="-",
        _xlfn.XLOOKUP(A1400,Table10[Tag Number],Table10[Status],"-",0)="-",
        _xlfn.XLOOKUP(A1400,Table11[Tag Number],Table11[Status],"-",0)="-",
        _xlfn.XLOOKUP(A1400,Table8[Tag Number],Table8[Status],"-",0)="-"),
   "-")</f>
        <v>Alive</v>
      </c>
      <c r="I1400" s="88" t="str">
        <f>IF((_xlfn.XLOOKUP(B1400,[2]Sheet1!$A$2:$A$198,[2]Sheet1!$B$2:$B$198,"-",0)="Glade"),"Out","No")</f>
        <v>No</v>
      </c>
      <c r="J1400" s="90"/>
      <c r="K1400" s="91"/>
      <c r="L1400" s="91"/>
      <c r="M1400" s="91"/>
      <c r="N1400" s="92"/>
      <c r="O1400" s="89"/>
      <c r="R1400" t="b">
        <f t="shared" si="44"/>
        <v>0</v>
      </c>
    </row>
    <row r="1401" spans="1:18" ht="15" thickBot="1" x14ac:dyDescent="0.35">
      <c r="A1401" s="2" t="s">
        <v>2112</v>
      </c>
      <c r="B1401" s="2" t="s">
        <v>1137</v>
      </c>
      <c r="C1401" s="84">
        <f>IF(COUNTIF(Table8[Tag Number], A1401), 1, 0)</f>
        <v>0</v>
      </c>
      <c r="D1401" s="85">
        <f>IF(COUNTIF(Table9[Tag Number], A1401), 1, 0)</f>
        <v>0</v>
      </c>
      <c r="E1401" s="86">
        <f>IF(COUNTIF(Table10[Tag Number], A1401), 1, 0)</f>
        <v>0</v>
      </c>
      <c r="F1401" s="86">
        <f>IF(COUNTIF(Table11[Tag Number], A1401), 1, 0)</f>
        <v>0</v>
      </c>
      <c r="G1401" s="87">
        <f t="shared" si="45"/>
        <v>0</v>
      </c>
      <c r="H1401" s="88" t="str" cm="1">
        <f t="array" ref="H1401">_xlfn.IFS(OR(_xlfn.XLOOKUP(A1401,Table9[Tag Number],Table9[Status],"-",0)="Dead",
        _xlfn.XLOOKUP(A1401,Table10[Tag Number],Table10[Status],"-",0)="Dead",
        _xlfn.XLOOKUP(A1401,Table11[Tag Number],Table11[Status],"-",0)="Dead",
        _xlfn.XLOOKUP(A1401,Table8[Tag Number],Table8[Status],"-",0)="Dead"),"Dead",
     OR(_xlfn.XLOOKUP(A1401,Table11[Tag Number],Table11[Status],"-",0)="Alive",
        _xlfn.XLOOKUP(A1401,Table10[Tag Number],Table10[Status],"-",0)="Alive",
        _xlfn.XLOOKUP(A1401,Table9[Tag Number],Table9[Status],"-",0)="Alive",
        _xlfn.XLOOKUP(A1401,Table8[Tag Number],Table8[Status],"-",0)="Alive"),"Alive",
     OR(_xlfn.XLOOKUP(A1401,Table9[Tag Number],Table9[Status],"-",0)="-",
        _xlfn.XLOOKUP(A1401,Table10[Tag Number],Table10[Status],"-",0)="-",
        _xlfn.XLOOKUP(A1401,Table11[Tag Number],Table11[Status],"-",0)="-",
        _xlfn.XLOOKUP(A1401,Table8[Tag Number],Table8[Status],"-",0)="-"),
   "-")</f>
        <v>-</v>
      </c>
      <c r="I1401" s="88" t="str">
        <f>IF((_xlfn.XLOOKUP(B1401,[2]Sheet1!$A$2:$A$198,[2]Sheet1!$B$2:$B$198,"-",0)="Glade"),"Out","No")</f>
        <v>No</v>
      </c>
      <c r="J1401" s="90"/>
      <c r="K1401" s="91"/>
      <c r="L1401" s="91"/>
      <c r="M1401" s="91"/>
      <c r="N1401" s="92"/>
      <c r="O1401" s="89"/>
      <c r="R1401" t="b">
        <f t="shared" si="44"/>
        <v>0</v>
      </c>
    </row>
    <row r="1402" spans="1:18" ht="15" thickBot="1" x14ac:dyDescent="0.35">
      <c r="A1402" s="3" t="s">
        <v>304</v>
      </c>
      <c r="B1402" s="3" t="s">
        <v>1145</v>
      </c>
      <c r="C1402" s="84">
        <f>IF(COUNTIF(Table8[Tag Number], A1402), 1, 0)</f>
        <v>0</v>
      </c>
      <c r="D1402" s="85">
        <f>IF(COUNTIF(Table9[Tag Number], A1402), 1, 0)</f>
        <v>0</v>
      </c>
      <c r="E1402" s="86">
        <f>IF(COUNTIF(Table10[Tag Number], A1402), 1, 0)</f>
        <v>0</v>
      </c>
      <c r="F1402" s="86">
        <f>IF(COUNTIF(Table11[Tag Number], A1402), 1, 0)</f>
        <v>0</v>
      </c>
      <c r="G1402" s="87">
        <f t="shared" si="45"/>
        <v>0</v>
      </c>
      <c r="H1402" s="88" t="str" cm="1">
        <f t="array" ref="H1402">_xlfn.IFS(OR(_xlfn.XLOOKUP(A1402,Table9[Tag Number],Table9[Status],"-",0)="Dead",
        _xlfn.XLOOKUP(A1402,Table10[Tag Number],Table10[Status],"-",0)="Dead",
        _xlfn.XLOOKUP(A1402,Table11[Tag Number],Table11[Status],"-",0)="Dead",
        _xlfn.XLOOKUP(A1402,Table8[Tag Number],Table8[Status],"-",0)="Dead"),"Dead",
     OR(_xlfn.XLOOKUP(A1402,Table11[Tag Number],Table11[Status],"-",0)="Alive",
        _xlfn.XLOOKUP(A1402,Table10[Tag Number],Table10[Status],"-",0)="Alive",
        _xlfn.XLOOKUP(A1402,Table9[Tag Number],Table9[Status],"-",0)="Alive",
        _xlfn.XLOOKUP(A1402,Table8[Tag Number],Table8[Status],"-",0)="Alive"),"Alive",
     OR(_xlfn.XLOOKUP(A1402,Table9[Tag Number],Table9[Status],"-",0)="-",
        _xlfn.XLOOKUP(A1402,Table10[Tag Number],Table10[Status],"-",0)="-",
        _xlfn.XLOOKUP(A1402,Table11[Tag Number],Table11[Status],"-",0)="-",
        _xlfn.XLOOKUP(A1402,Table8[Tag Number],Table8[Status],"-",0)="-"),
   "-")</f>
        <v>-</v>
      </c>
      <c r="I1402" s="88" t="str">
        <f>IF((_xlfn.XLOOKUP(B1402,[2]Sheet1!$A$2:$A$198,[2]Sheet1!$B$2:$B$198,"-",0)="Glade"),"Out","No")</f>
        <v>No</v>
      </c>
      <c r="J1402" s="90"/>
      <c r="K1402" s="91"/>
      <c r="L1402" s="91"/>
      <c r="M1402" s="91"/>
      <c r="N1402" s="92"/>
      <c r="O1402" s="89"/>
      <c r="R1402" t="b">
        <f t="shared" si="44"/>
        <v>0</v>
      </c>
    </row>
    <row r="1403" spans="1:18" ht="15" thickBot="1" x14ac:dyDescent="0.35">
      <c r="A1403" s="2" t="s">
        <v>260</v>
      </c>
      <c r="B1403" s="2" t="s">
        <v>1145</v>
      </c>
      <c r="C1403" s="84">
        <f>IF(COUNTIF(Table8[Tag Number], A1403), 1, 0)</f>
        <v>0</v>
      </c>
      <c r="D1403" s="85">
        <f>IF(COUNTIF(Table9[Tag Number], A1403), 1, 0)</f>
        <v>0</v>
      </c>
      <c r="E1403" s="86">
        <f>IF(COUNTIF(Table10[Tag Number], A1403), 1, 0)</f>
        <v>0</v>
      </c>
      <c r="F1403" s="86">
        <f>IF(COUNTIF(Table11[Tag Number], A1403), 1, 0)</f>
        <v>0</v>
      </c>
      <c r="G1403" s="87">
        <f t="shared" si="45"/>
        <v>0</v>
      </c>
      <c r="H1403" s="88" t="str" cm="1">
        <f t="array" ref="H1403">_xlfn.IFS(OR(_xlfn.XLOOKUP(A1403,Table9[Tag Number],Table9[Status],"-",0)="Dead",
        _xlfn.XLOOKUP(A1403,Table10[Tag Number],Table10[Status],"-",0)="Dead",
        _xlfn.XLOOKUP(A1403,Table11[Tag Number],Table11[Status],"-",0)="Dead",
        _xlfn.XLOOKUP(A1403,Table8[Tag Number],Table8[Status],"-",0)="Dead"),"Dead",
     OR(_xlfn.XLOOKUP(A1403,Table11[Tag Number],Table11[Status],"-",0)="Alive",
        _xlfn.XLOOKUP(A1403,Table10[Tag Number],Table10[Status],"-",0)="Alive",
        _xlfn.XLOOKUP(A1403,Table9[Tag Number],Table9[Status],"-",0)="Alive",
        _xlfn.XLOOKUP(A1403,Table8[Tag Number],Table8[Status],"-",0)="Alive"),"Alive",
     OR(_xlfn.XLOOKUP(A1403,Table9[Tag Number],Table9[Status],"-",0)="-",
        _xlfn.XLOOKUP(A1403,Table10[Tag Number],Table10[Status],"-",0)="-",
        _xlfn.XLOOKUP(A1403,Table11[Tag Number],Table11[Status],"-",0)="-",
        _xlfn.XLOOKUP(A1403,Table8[Tag Number],Table8[Status],"-",0)="-"),
   "-")</f>
        <v>-</v>
      </c>
      <c r="I1403" s="88" t="str">
        <f>IF((_xlfn.XLOOKUP(B1403,[2]Sheet1!$A$2:$A$198,[2]Sheet1!$B$2:$B$198,"-",0)="Glade"),"Out","No")</f>
        <v>No</v>
      </c>
      <c r="J1403" s="90"/>
      <c r="K1403" s="91"/>
      <c r="L1403" s="91"/>
      <c r="M1403" s="91"/>
      <c r="N1403" s="92"/>
      <c r="O1403" s="89"/>
      <c r="R1403" t="b">
        <f t="shared" si="44"/>
        <v>0</v>
      </c>
    </row>
    <row r="1404" spans="1:18" ht="15" thickBot="1" x14ac:dyDescent="0.35">
      <c r="A1404" s="3" t="s">
        <v>2113</v>
      </c>
      <c r="B1404" s="3" t="s">
        <v>1145</v>
      </c>
      <c r="C1404" s="84">
        <f>IF(COUNTIF(Table8[Tag Number], A1404), 1, 0)</f>
        <v>0</v>
      </c>
      <c r="D1404" s="85">
        <f>IF(COUNTIF(Table9[Tag Number], A1404), 1, 0)</f>
        <v>0</v>
      </c>
      <c r="E1404" s="86">
        <f>IF(COUNTIF(Table10[Tag Number], A1404), 1, 0)</f>
        <v>0</v>
      </c>
      <c r="F1404" s="86">
        <f>IF(COUNTIF(Table11[Tag Number], A1404), 1, 0)</f>
        <v>0</v>
      </c>
      <c r="G1404" s="87">
        <f t="shared" si="45"/>
        <v>0</v>
      </c>
      <c r="H1404" s="88" t="str" cm="1">
        <f t="array" ref="H1404">_xlfn.IFS(OR(_xlfn.XLOOKUP(A1404,Table9[Tag Number],Table9[Status],"-",0)="Dead",
        _xlfn.XLOOKUP(A1404,Table10[Tag Number],Table10[Status],"-",0)="Dead",
        _xlfn.XLOOKUP(A1404,Table11[Tag Number],Table11[Status],"-",0)="Dead",
        _xlfn.XLOOKUP(A1404,Table8[Tag Number],Table8[Status],"-",0)="Dead"),"Dead",
     OR(_xlfn.XLOOKUP(A1404,Table11[Tag Number],Table11[Status],"-",0)="Alive",
        _xlfn.XLOOKUP(A1404,Table10[Tag Number],Table10[Status],"-",0)="Alive",
        _xlfn.XLOOKUP(A1404,Table9[Tag Number],Table9[Status],"-",0)="Alive",
        _xlfn.XLOOKUP(A1404,Table8[Tag Number],Table8[Status],"-",0)="Alive"),"Alive",
     OR(_xlfn.XLOOKUP(A1404,Table9[Tag Number],Table9[Status],"-",0)="-",
        _xlfn.XLOOKUP(A1404,Table10[Tag Number],Table10[Status],"-",0)="-",
        _xlfn.XLOOKUP(A1404,Table11[Tag Number],Table11[Status],"-",0)="-",
        _xlfn.XLOOKUP(A1404,Table8[Tag Number],Table8[Status],"-",0)="-"),
   "-")</f>
        <v>-</v>
      </c>
      <c r="I1404" s="88" t="str">
        <f>IF((_xlfn.XLOOKUP(B1404,[2]Sheet1!$A$2:$A$198,[2]Sheet1!$B$2:$B$198,"-",0)="Glade"),"Out","No")</f>
        <v>No</v>
      </c>
      <c r="J1404" s="90"/>
      <c r="K1404" s="91"/>
      <c r="L1404" s="91"/>
      <c r="M1404" s="91"/>
      <c r="N1404" s="92"/>
      <c r="O1404" s="89"/>
      <c r="R1404" t="b">
        <f t="shared" si="44"/>
        <v>0</v>
      </c>
    </row>
    <row r="1405" spans="1:18" ht="15" thickBot="1" x14ac:dyDescent="0.35">
      <c r="A1405" s="2" t="s">
        <v>396</v>
      </c>
      <c r="B1405" s="2" t="s">
        <v>1137</v>
      </c>
      <c r="C1405" s="84">
        <f>IF(COUNTIF(Table8[Tag Number], A1405), 1, 0)</f>
        <v>1</v>
      </c>
      <c r="D1405" s="85">
        <f>IF(COUNTIF(Table9[Tag Number], A1405), 1, 0)</f>
        <v>0</v>
      </c>
      <c r="E1405" s="86">
        <f>IF(COUNTIF(Table10[Tag Number], A1405), 1, 0)</f>
        <v>1</v>
      </c>
      <c r="F1405" s="86">
        <f>IF(COUNTIF(Table11[Tag Number], A1405), 1, 0)</f>
        <v>0</v>
      </c>
      <c r="G1405" s="87">
        <f t="shared" si="45"/>
        <v>2</v>
      </c>
      <c r="H1405" s="88" t="str" cm="1">
        <f t="array" ref="H1405">_xlfn.IFS(OR(_xlfn.XLOOKUP(A1405,Table9[Tag Number],Table9[Status],"-",0)="Dead",
        _xlfn.XLOOKUP(A1405,Table10[Tag Number],Table10[Status],"-",0)="Dead",
        _xlfn.XLOOKUP(A1405,Table11[Tag Number],Table11[Status],"-",0)="Dead",
        _xlfn.XLOOKUP(A1405,Table8[Tag Number],Table8[Status],"-",0)="Dead"),"Dead",
     OR(_xlfn.XLOOKUP(A1405,Table11[Tag Number],Table11[Status],"-",0)="Alive",
        _xlfn.XLOOKUP(A1405,Table10[Tag Number],Table10[Status],"-",0)="Alive",
        _xlfn.XLOOKUP(A1405,Table9[Tag Number],Table9[Status],"-",0)="Alive",
        _xlfn.XLOOKUP(A1405,Table8[Tag Number],Table8[Status],"-",0)="Alive"),"Alive",
     OR(_xlfn.XLOOKUP(A1405,Table9[Tag Number],Table9[Status],"-",0)="-",
        _xlfn.XLOOKUP(A1405,Table10[Tag Number],Table10[Status],"-",0)="-",
        _xlfn.XLOOKUP(A1405,Table11[Tag Number],Table11[Status],"-",0)="-",
        _xlfn.XLOOKUP(A1405,Table8[Tag Number],Table8[Status],"-",0)="-"),
   "-")</f>
        <v>Alive</v>
      </c>
      <c r="I1405" s="88" t="str">
        <f>IF((_xlfn.XLOOKUP(B1405,[2]Sheet1!$A$2:$A$198,[2]Sheet1!$B$2:$B$198,"-",0)="Glade"),"Out","No")</f>
        <v>No</v>
      </c>
      <c r="J1405" s="90"/>
      <c r="K1405" s="91"/>
      <c r="L1405" s="91"/>
      <c r="M1405" s="91"/>
      <c r="N1405" s="92"/>
      <c r="O1405" s="89"/>
      <c r="R1405" t="str">
        <f t="shared" si="44"/>
        <v>C417</v>
      </c>
    </row>
    <row r="1406" spans="1:18" ht="15" thickBot="1" x14ac:dyDescent="0.35">
      <c r="A1406" s="3" t="s">
        <v>2114</v>
      </c>
      <c r="B1406" s="3" t="s">
        <v>1145</v>
      </c>
      <c r="C1406" s="84">
        <f>IF(COUNTIF(Table8[Tag Number], A1406), 1, 0)</f>
        <v>0</v>
      </c>
      <c r="D1406" s="85">
        <f>IF(COUNTIF(Table9[Tag Number], A1406), 1, 0)</f>
        <v>0</v>
      </c>
      <c r="E1406" s="86">
        <f>IF(COUNTIF(Table10[Tag Number], A1406), 1, 0)</f>
        <v>0</v>
      </c>
      <c r="F1406" s="86">
        <f>IF(COUNTIF(Table11[Tag Number], A1406), 1, 0)</f>
        <v>0</v>
      </c>
      <c r="G1406" s="87">
        <f t="shared" si="45"/>
        <v>0</v>
      </c>
      <c r="H1406" s="88" t="str" cm="1">
        <f t="array" ref="H1406">_xlfn.IFS(OR(_xlfn.XLOOKUP(A1406,Table9[Tag Number],Table9[Status],"-",0)="Dead",
        _xlfn.XLOOKUP(A1406,Table10[Tag Number],Table10[Status],"-",0)="Dead",
        _xlfn.XLOOKUP(A1406,Table11[Tag Number],Table11[Status],"-",0)="Dead",
        _xlfn.XLOOKUP(A1406,Table8[Tag Number],Table8[Status],"-",0)="Dead"),"Dead",
     OR(_xlfn.XLOOKUP(A1406,Table11[Tag Number],Table11[Status],"-",0)="Alive",
        _xlfn.XLOOKUP(A1406,Table10[Tag Number],Table10[Status],"-",0)="Alive",
        _xlfn.XLOOKUP(A1406,Table9[Tag Number],Table9[Status],"-",0)="Alive",
        _xlfn.XLOOKUP(A1406,Table8[Tag Number],Table8[Status],"-",0)="Alive"),"Alive",
     OR(_xlfn.XLOOKUP(A1406,Table9[Tag Number],Table9[Status],"-",0)="-",
        _xlfn.XLOOKUP(A1406,Table10[Tag Number],Table10[Status],"-",0)="-",
        _xlfn.XLOOKUP(A1406,Table11[Tag Number],Table11[Status],"-",0)="-",
        _xlfn.XLOOKUP(A1406,Table8[Tag Number],Table8[Status],"-",0)="-"),
   "-")</f>
        <v>-</v>
      </c>
      <c r="I1406" s="88" t="str">
        <f>IF((_xlfn.XLOOKUP(B1406,[2]Sheet1!$A$2:$A$198,[2]Sheet1!$B$2:$B$198,"-",0)="Glade"),"Out","No")</f>
        <v>No</v>
      </c>
      <c r="J1406" s="90"/>
      <c r="K1406" s="91"/>
      <c r="L1406" s="91"/>
      <c r="M1406" s="91"/>
      <c r="N1406" s="92"/>
      <c r="O1406" s="89"/>
      <c r="R1406" t="b">
        <f t="shared" si="44"/>
        <v>0</v>
      </c>
    </row>
    <row r="1407" spans="1:18" ht="15" thickBot="1" x14ac:dyDescent="0.35">
      <c r="A1407" s="2" t="s">
        <v>2115</v>
      </c>
      <c r="B1407" s="2" t="s">
        <v>1137</v>
      </c>
      <c r="C1407" s="84">
        <f>IF(COUNTIF(Table8[Tag Number], A1407), 1, 0)</f>
        <v>0</v>
      </c>
      <c r="D1407" s="85">
        <f>IF(COUNTIF(Table9[Tag Number], A1407), 1, 0)</f>
        <v>0</v>
      </c>
      <c r="E1407" s="86">
        <f>IF(COUNTIF(Table10[Tag Number], A1407), 1, 0)</f>
        <v>0</v>
      </c>
      <c r="F1407" s="86">
        <f>IF(COUNTIF(Table11[Tag Number], A1407), 1, 0)</f>
        <v>0</v>
      </c>
      <c r="G1407" s="87">
        <f t="shared" si="45"/>
        <v>0</v>
      </c>
      <c r="H1407" s="88" t="str" cm="1">
        <f t="array" ref="H1407">_xlfn.IFS(OR(_xlfn.XLOOKUP(A1407,Table9[Tag Number],Table9[Status],"-",0)="Dead",
        _xlfn.XLOOKUP(A1407,Table10[Tag Number],Table10[Status],"-",0)="Dead",
        _xlfn.XLOOKUP(A1407,Table11[Tag Number],Table11[Status],"-",0)="Dead",
        _xlfn.XLOOKUP(A1407,Table8[Tag Number],Table8[Status],"-",0)="Dead"),"Dead",
     OR(_xlfn.XLOOKUP(A1407,Table11[Tag Number],Table11[Status],"-",0)="Alive",
        _xlfn.XLOOKUP(A1407,Table10[Tag Number],Table10[Status],"-",0)="Alive",
        _xlfn.XLOOKUP(A1407,Table9[Tag Number],Table9[Status],"-",0)="Alive",
        _xlfn.XLOOKUP(A1407,Table8[Tag Number],Table8[Status],"-",0)="Alive"),"Alive",
     OR(_xlfn.XLOOKUP(A1407,Table9[Tag Number],Table9[Status],"-",0)="-",
        _xlfn.XLOOKUP(A1407,Table10[Tag Number],Table10[Status],"-",0)="-",
        _xlfn.XLOOKUP(A1407,Table11[Tag Number],Table11[Status],"-",0)="-",
        _xlfn.XLOOKUP(A1407,Table8[Tag Number],Table8[Status],"-",0)="-"),
   "-")</f>
        <v>-</v>
      </c>
      <c r="I1407" s="88" t="str">
        <f>IF((_xlfn.XLOOKUP(B1407,[2]Sheet1!$A$2:$A$198,[2]Sheet1!$B$2:$B$198,"-",0)="Glade"),"Out","No")</f>
        <v>No</v>
      </c>
      <c r="J1407" s="90"/>
      <c r="K1407" s="91"/>
      <c r="L1407" s="91"/>
      <c r="M1407" s="91"/>
      <c r="N1407" s="92"/>
      <c r="O1407" s="89"/>
      <c r="R1407" t="b">
        <f t="shared" si="44"/>
        <v>0</v>
      </c>
    </row>
    <row r="1408" spans="1:18" ht="15" thickBot="1" x14ac:dyDescent="0.35">
      <c r="A1408" s="3" t="s">
        <v>623</v>
      </c>
      <c r="B1408" s="3" t="s">
        <v>1137</v>
      </c>
      <c r="C1408" s="84">
        <f>IF(COUNTIF(Table8[Tag Number], A1408), 1, 0)</f>
        <v>0</v>
      </c>
      <c r="D1408" s="85">
        <f>IF(COUNTIF(Table9[Tag Number], A1408), 1, 0)</f>
        <v>1</v>
      </c>
      <c r="E1408" s="86">
        <f>IF(COUNTIF(Table10[Tag Number], A1408), 1, 0)</f>
        <v>1</v>
      </c>
      <c r="F1408" s="86">
        <f>IF(COUNTIF(Table11[Tag Number], A1408), 1, 0)</f>
        <v>0</v>
      </c>
      <c r="G1408" s="87">
        <f t="shared" si="45"/>
        <v>2</v>
      </c>
      <c r="H1408" s="88" t="str" cm="1">
        <f t="array" ref="H1408">_xlfn.IFS(OR(_xlfn.XLOOKUP(A1408,Table9[Tag Number],Table9[Status],"-",0)="Dead",
        _xlfn.XLOOKUP(A1408,Table10[Tag Number],Table10[Status],"-",0)="Dead",
        _xlfn.XLOOKUP(A1408,Table11[Tag Number],Table11[Status],"-",0)="Dead",
        _xlfn.XLOOKUP(A1408,Table8[Tag Number],Table8[Status],"-",0)="Dead"),"Dead",
     OR(_xlfn.XLOOKUP(A1408,Table11[Tag Number],Table11[Status],"-",0)="Alive",
        _xlfn.XLOOKUP(A1408,Table10[Tag Number],Table10[Status],"-",0)="Alive",
        _xlfn.XLOOKUP(A1408,Table9[Tag Number],Table9[Status],"-",0)="Alive",
        _xlfn.XLOOKUP(A1408,Table8[Tag Number],Table8[Status],"-",0)="Alive"),"Alive",
     OR(_xlfn.XLOOKUP(A1408,Table9[Tag Number],Table9[Status],"-",0)="-",
        _xlfn.XLOOKUP(A1408,Table10[Tag Number],Table10[Status],"-",0)="-",
        _xlfn.XLOOKUP(A1408,Table11[Tag Number],Table11[Status],"-",0)="-",
        _xlfn.XLOOKUP(A1408,Table8[Tag Number],Table8[Status],"-",0)="-"),
   "-")</f>
        <v>Alive</v>
      </c>
      <c r="I1408" s="88" t="str">
        <f>IF((_xlfn.XLOOKUP(B1408,[2]Sheet1!$A$2:$A$198,[2]Sheet1!$B$2:$B$198,"-",0)="Glade"),"Out","No")</f>
        <v>No</v>
      </c>
      <c r="J1408" s="90"/>
      <c r="K1408" s="91"/>
      <c r="L1408" s="91"/>
      <c r="M1408" s="91"/>
      <c r="N1408" s="92"/>
      <c r="O1408" s="89"/>
      <c r="R1408" t="str">
        <f t="shared" si="44"/>
        <v>C420</v>
      </c>
    </row>
    <row r="1409" spans="1:18" ht="15" thickBot="1" x14ac:dyDescent="0.35">
      <c r="A1409" s="2" t="s">
        <v>2116</v>
      </c>
      <c r="B1409" s="2" t="s">
        <v>1145</v>
      </c>
      <c r="C1409" s="84">
        <f>IF(COUNTIF(Table8[Tag Number], A1409), 1, 0)</f>
        <v>0</v>
      </c>
      <c r="D1409" s="85">
        <f>IF(COUNTIF(Table9[Tag Number], A1409), 1, 0)</f>
        <v>0</v>
      </c>
      <c r="E1409" s="86">
        <f>IF(COUNTIF(Table10[Tag Number], A1409), 1, 0)</f>
        <v>0</v>
      </c>
      <c r="F1409" s="86">
        <f>IF(COUNTIF(Table11[Tag Number], A1409), 1, 0)</f>
        <v>0</v>
      </c>
      <c r="G1409" s="87">
        <f t="shared" si="45"/>
        <v>0</v>
      </c>
      <c r="H1409" s="88" t="str" cm="1">
        <f t="array" ref="H1409">_xlfn.IFS(OR(_xlfn.XLOOKUP(A1409,Table9[Tag Number],Table9[Status],"-",0)="Dead",
        _xlfn.XLOOKUP(A1409,Table10[Tag Number],Table10[Status],"-",0)="Dead",
        _xlfn.XLOOKUP(A1409,Table11[Tag Number],Table11[Status],"-",0)="Dead",
        _xlfn.XLOOKUP(A1409,Table8[Tag Number],Table8[Status],"-",0)="Dead"),"Dead",
     OR(_xlfn.XLOOKUP(A1409,Table11[Tag Number],Table11[Status],"-",0)="Alive",
        _xlfn.XLOOKUP(A1409,Table10[Tag Number],Table10[Status],"-",0)="Alive",
        _xlfn.XLOOKUP(A1409,Table9[Tag Number],Table9[Status],"-",0)="Alive",
        _xlfn.XLOOKUP(A1409,Table8[Tag Number],Table8[Status],"-",0)="Alive"),"Alive",
     OR(_xlfn.XLOOKUP(A1409,Table9[Tag Number],Table9[Status],"-",0)="-",
        _xlfn.XLOOKUP(A1409,Table10[Tag Number],Table10[Status],"-",0)="-",
        _xlfn.XLOOKUP(A1409,Table11[Tag Number],Table11[Status],"-",0)="-",
        _xlfn.XLOOKUP(A1409,Table8[Tag Number],Table8[Status],"-",0)="-"),
   "-")</f>
        <v>-</v>
      </c>
      <c r="I1409" s="88" t="str">
        <f>IF((_xlfn.XLOOKUP(B1409,[2]Sheet1!$A$2:$A$198,[2]Sheet1!$B$2:$B$198,"-",0)="Glade"),"Out","No")</f>
        <v>No</v>
      </c>
      <c r="J1409" s="90"/>
      <c r="K1409" s="91"/>
      <c r="L1409" s="91"/>
      <c r="M1409" s="91"/>
      <c r="N1409" s="92"/>
      <c r="O1409" s="89"/>
      <c r="R1409" t="b">
        <f t="shared" si="44"/>
        <v>0</v>
      </c>
    </row>
    <row r="1410" spans="1:18" ht="15" thickBot="1" x14ac:dyDescent="0.35">
      <c r="A1410" s="3" t="s">
        <v>420</v>
      </c>
      <c r="B1410" s="3" t="s">
        <v>1137</v>
      </c>
      <c r="C1410" s="84">
        <f>IF(COUNTIF(Table8[Tag Number], A1410), 1, 0)</f>
        <v>0</v>
      </c>
      <c r="D1410" s="85">
        <f>IF(COUNTIF(Table9[Tag Number], A1410), 1, 0)</f>
        <v>0</v>
      </c>
      <c r="E1410" s="86">
        <f>IF(COUNTIF(Table10[Tag Number], A1410), 1, 0)</f>
        <v>1</v>
      </c>
      <c r="F1410" s="86">
        <f>IF(COUNTIF(Table11[Tag Number], A1410), 1, 0)</f>
        <v>1</v>
      </c>
      <c r="G1410" s="87">
        <f t="shared" si="45"/>
        <v>2</v>
      </c>
      <c r="H1410" s="88" t="str" cm="1">
        <f t="array" ref="H1410">_xlfn.IFS(OR(_xlfn.XLOOKUP(A1410,Table9[Tag Number],Table9[Status],"-",0)="Dead",
        _xlfn.XLOOKUP(A1410,Table10[Tag Number],Table10[Status],"-",0)="Dead",
        _xlfn.XLOOKUP(A1410,Table11[Tag Number],Table11[Status],"-",0)="Dead",
        _xlfn.XLOOKUP(A1410,Table8[Tag Number],Table8[Status],"-",0)="Dead"),"Dead",
     OR(_xlfn.XLOOKUP(A1410,Table11[Tag Number],Table11[Status],"-",0)="Alive",
        _xlfn.XLOOKUP(A1410,Table10[Tag Number],Table10[Status],"-",0)="Alive",
        _xlfn.XLOOKUP(A1410,Table9[Tag Number],Table9[Status],"-",0)="Alive",
        _xlfn.XLOOKUP(A1410,Table8[Tag Number],Table8[Status],"-",0)="Alive"),"Alive",
     OR(_xlfn.XLOOKUP(A1410,Table9[Tag Number],Table9[Status],"-",0)="-",
        _xlfn.XLOOKUP(A1410,Table10[Tag Number],Table10[Status],"-",0)="-",
        _xlfn.XLOOKUP(A1410,Table11[Tag Number],Table11[Status],"-",0)="-",
        _xlfn.XLOOKUP(A1410,Table8[Tag Number],Table8[Status],"-",0)="-"),
   "-")</f>
        <v>Alive</v>
      </c>
      <c r="I1410" s="88" t="str">
        <f>IF((_xlfn.XLOOKUP(B1410,[2]Sheet1!$A$2:$A$198,[2]Sheet1!$B$2:$B$198,"-",0)="Glade"),"Out","No")</f>
        <v>No</v>
      </c>
      <c r="J1410" s="90"/>
      <c r="K1410" s="91"/>
      <c r="L1410" s="91"/>
      <c r="M1410" s="91"/>
      <c r="N1410" s="92"/>
      <c r="O1410" s="89"/>
      <c r="R1410" t="str">
        <f t="shared" si="44"/>
        <v>C422</v>
      </c>
    </row>
    <row r="1411" spans="1:18" ht="15" thickBot="1" x14ac:dyDescent="0.35">
      <c r="A1411" s="2" t="s">
        <v>416</v>
      </c>
      <c r="B1411" s="2" t="s">
        <v>1145</v>
      </c>
      <c r="C1411" s="84">
        <f>IF(COUNTIF(Table8[Tag Number], A1411), 1, 0)</f>
        <v>0</v>
      </c>
      <c r="D1411" s="85">
        <f>IF(COUNTIF(Table9[Tag Number], A1411), 1, 0)</f>
        <v>0</v>
      </c>
      <c r="E1411" s="86">
        <f>IF(COUNTIF(Table10[Tag Number], A1411), 1, 0)</f>
        <v>1</v>
      </c>
      <c r="F1411" s="86">
        <f>IF(COUNTIF(Table11[Tag Number], A1411), 1, 0)</f>
        <v>0</v>
      </c>
      <c r="G1411" s="87">
        <f t="shared" si="45"/>
        <v>1</v>
      </c>
      <c r="H1411" s="88" t="str" cm="1">
        <f t="array" ref="H1411">_xlfn.IFS(OR(_xlfn.XLOOKUP(A1411,Table9[Tag Number],Table9[Status],"-",0)="Dead",
        _xlfn.XLOOKUP(A1411,Table10[Tag Number],Table10[Status],"-",0)="Dead",
        _xlfn.XLOOKUP(A1411,Table11[Tag Number],Table11[Status],"-",0)="Dead",
        _xlfn.XLOOKUP(A1411,Table8[Tag Number],Table8[Status],"-",0)="Dead"),"Dead",
     OR(_xlfn.XLOOKUP(A1411,Table11[Tag Number],Table11[Status],"-",0)="Alive",
        _xlfn.XLOOKUP(A1411,Table10[Tag Number],Table10[Status],"-",0)="Alive",
        _xlfn.XLOOKUP(A1411,Table9[Tag Number],Table9[Status],"-",0)="Alive",
        _xlfn.XLOOKUP(A1411,Table8[Tag Number],Table8[Status],"-",0)="Alive"),"Alive",
     OR(_xlfn.XLOOKUP(A1411,Table9[Tag Number],Table9[Status],"-",0)="-",
        _xlfn.XLOOKUP(A1411,Table10[Tag Number],Table10[Status],"-",0)="-",
        _xlfn.XLOOKUP(A1411,Table11[Tag Number],Table11[Status],"-",0)="-",
        _xlfn.XLOOKUP(A1411,Table8[Tag Number],Table8[Status],"-",0)="-"),
   "-")</f>
        <v>Alive</v>
      </c>
      <c r="I1411" s="88" t="str">
        <f>IF((_xlfn.XLOOKUP(B1411,[2]Sheet1!$A$2:$A$198,[2]Sheet1!$B$2:$B$198,"-",0)="Glade"),"Out","No")</f>
        <v>No</v>
      </c>
      <c r="J1411" s="90"/>
      <c r="K1411" s="91"/>
      <c r="L1411" s="91"/>
      <c r="M1411" s="91"/>
      <c r="N1411" s="92"/>
      <c r="O1411" s="89"/>
      <c r="R1411" t="b">
        <f t="shared" si="44"/>
        <v>0</v>
      </c>
    </row>
    <row r="1412" spans="1:18" ht="15" thickBot="1" x14ac:dyDescent="0.35">
      <c r="A1412" s="3" t="s">
        <v>2117</v>
      </c>
      <c r="B1412" s="3" t="s">
        <v>1145</v>
      </c>
      <c r="C1412" s="84">
        <f>IF(COUNTIF(Table8[Tag Number], A1412), 1, 0)</f>
        <v>0</v>
      </c>
      <c r="D1412" s="85">
        <f>IF(COUNTIF(Table9[Tag Number], A1412), 1, 0)</f>
        <v>0</v>
      </c>
      <c r="E1412" s="86">
        <f>IF(COUNTIF(Table10[Tag Number], A1412), 1, 0)</f>
        <v>0</v>
      </c>
      <c r="F1412" s="86">
        <f>IF(COUNTIF(Table11[Tag Number], A1412), 1, 0)</f>
        <v>0</v>
      </c>
      <c r="G1412" s="87">
        <f t="shared" si="45"/>
        <v>0</v>
      </c>
      <c r="H1412" s="88" t="str" cm="1">
        <f t="array" ref="H1412">_xlfn.IFS(OR(_xlfn.XLOOKUP(A1412,Table9[Tag Number],Table9[Status],"-",0)="Dead",
        _xlfn.XLOOKUP(A1412,Table10[Tag Number],Table10[Status],"-",0)="Dead",
        _xlfn.XLOOKUP(A1412,Table11[Tag Number],Table11[Status],"-",0)="Dead",
        _xlfn.XLOOKUP(A1412,Table8[Tag Number],Table8[Status],"-",0)="Dead"),"Dead",
     OR(_xlfn.XLOOKUP(A1412,Table11[Tag Number],Table11[Status],"-",0)="Alive",
        _xlfn.XLOOKUP(A1412,Table10[Tag Number],Table10[Status],"-",0)="Alive",
        _xlfn.XLOOKUP(A1412,Table9[Tag Number],Table9[Status],"-",0)="Alive",
        _xlfn.XLOOKUP(A1412,Table8[Tag Number],Table8[Status],"-",0)="Alive"),"Alive",
     OR(_xlfn.XLOOKUP(A1412,Table9[Tag Number],Table9[Status],"-",0)="-",
        _xlfn.XLOOKUP(A1412,Table10[Tag Number],Table10[Status],"-",0)="-",
        _xlfn.XLOOKUP(A1412,Table11[Tag Number],Table11[Status],"-",0)="-",
        _xlfn.XLOOKUP(A1412,Table8[Tag Number],Table8[Status],"-",0)="-"),
   "-")</f>
        <v>-</v>
      </c>
      <c r="I1412" s="88" t="str">
        <f>IF((_xlfn.XLOOKUP(B1412,[2]Sheet1!$A$2:$A$198,[2]Sheet1!$B$2:$B$198,"-",0)="Glade"),"Out","No")</f>
        <v>No</v>
      </c>
      <c r="J1412" s="90"/>
      <c r="K1412" s="91"/>
      <c r="L1412" s="91"/>
      <c r="M1412" s="91"/>
      <c r="N1412" s="92"/>
      <c r="O1412" s="89"/>
      <c r="R1412" t="b">
        <f t="shared" ref="R1412:R1475" si="46">IF(G1412&gt;1,A1412)</f>
        <v>0</v>
      </c>
    </row>
    <row r="1413" spans="1:18" ht="15" thickBot="1" x14ac:dyDescent="0.35">
      <c r="A1413" s="2" t="s">
        <v>2118</v>
      </c>
      <c r="B1413" s="2" t="s">
        <v>1145</v>
      </c>
      <c r="C1413" s="84">
        <f>IF(COUNTIF(Table8[Tag Number], A1413), 1, 0)</f>
        <v>0</v>
      </c>
      <c r="D1413" s="85">
        <f>IF(COUNTIF(Table9[Tag Number], A1413), 1, 0)</f>
        <v>0</v>
      </c>
      <c r="E1413" s="86">
        <f>IF(COUNTIF(Table10[Tag Number], A1413), 1, 0)</f>
        <v>0</v>
      </c>
      <c r="F1413" s="86">
        <f>IF(COUNTIF(Table11[Tag Number], A1413), 1, 0)</f>
        <v>0</v>
      </c>
      <c r="G1413" s="87">
        <f t="shared" ref="G1413:G1476" si="47">SUM(C1413:F1413)</f>
        <v>0</v>
      </c>
      <c r="H1413" s="88" t="str" cm="1">
        <f t="array" ref="H1413">_xlfn.IFS(OR(_xlfn.XLOOKUP(A1413,Table9[Tag Number],Table9[Status],"-",0)="Dead",
        _xlfn.XLOOKUP(A1413,Table10[Tag Number],Table10[Status],"-",0)="Dead",
        _xlfn.XLOOKUP(A1413,Table11[Tag Number],Table11[Status],"-",0)="Dead",
        _xlfn.XLOOKUP(A1413,Table8[Tag Number],Table8[Status],"-",0)="Dead"),"Dead",
     OR(_xlfn.XLOOKUP(A1413,Table11[Tag Number],Table11[Status],"-",0)="Alive",
        _xlfn.XLOOKUP(A1413,Table10[Tag Number],Table10[Status],"-",0)="Alive",
        _xlfn.XLOOKUP(A1413,Table9[Tag Number],Table9[Status],"-",0)="Alive",
        _xlfn.XLOOKUP(A1413,Table8[Tag Number],Table8[Status],"-",0)="Alive"),"Alive",
     OR(_xlfn.XLOOKUP(A1413,Table9[Tag Number],Table9[Status],"-",0)="-",
        _xlfn.XLOOKUP(A1413,Table10[Tag Number],Table10[Status],"-",0)="-",
        _xlfn.XLOOKUP(A1413,Table11[Tag Number],Table11[Status],"-",0)="-",
        _xlfn.XLOOKUP(A1413,Table8[Tag Number],Table8[Status],"-",0)="-"),
   "-")</f>
        <v>-</v>
      </c>
      <c r="I1413" s="88" t="str">
        <f>IF((_xlfn.XLOOKUP(B1413,[2]Sheet1!$A$2:$A$198,[2]Sheet1!$B$2:$B$198,"-",0)="Glade"),"Out","No")</f>
        <v>No</v>
      </c>
      <c r="J1413" s="90"/>
      <c r="K1413" s="91"/>
      <c r="L1413" s="91"/>
      <c r="M1413" s="91"/>
      <c r="N1413" s="92"/>
      <c r="O1413" s="89"/>
      <c r="R1413" t="b">
        <f t="shared" si="46"/>
        <v>0</v>
      </c>
    </row>
    <row r="1414" spans="1:18" ht="15" thickBot="1" x14ac:dyDescent="0.35">
      <c r="A1414" s="3" t="s">
        <v>441</v>
      </c>
      <c r="B1414" s="3" t="s">
        <v>1137</v>
      </c>
      <c r="C1414" s="84">
        <f>IF(COUNTIF(Table8[Tag Number], A1414), 1, 0)</f>
        <v>1</v>
      </c>
      <c r="D1414" s="85">
        <f>IF(COUNTIF(Table9[Tag Number], A1414), 1, 0)</f>
        <v>0</v>
      </c>
      <c r="E1414" s="86">
        <f>IF(COUNTIF(Table10[Tag Number], A1414), 1, 0)</f>
        <v>0</v>
      </c>
      <c r="F1414" s="86">
        <f>IF(COUNTIF(Table11[Tag Number], A1414), 1, 0)</f>
        <v>0</v>
      </c>
      <c r="G1414" s="87">
        <f t="shared" si="47"/>
        <v>1</v>
      </c>
      <c r="H1414" s="88" t="str" cm="1">
        <f t="array" ref="H1414">_xlfn.IFS(OR(_xlfn.XLOOKUP(A1414,Table9[Tag Number],Table9[Status],"-",0)="Dead",
        _xlfn.XLOOKUP(A1414,Table10[Tag Number],Table10[Status],"-",0)="Dead",
        _xlfn.XLOOKUP(A1414,Table11[Tag Number],Table11[Status],"-",0)="Dead",
        _xlfn.XLOOKUP(A1414,Table8[Tag Number],Table8[Status],"-",0)="Dead"),"Dead",
     OR(_xlfn.XLOOKUP(A1414,Table11[Tag Number],Table11[Status],"-",0)="Alive",
        _xlfn.XLOOKUP(A1414,Table10[Tag Number],Table10[Status],"-",0)="Alive",
        _xlfn.XLOOKUP(A1414,Table9[Tag Number],Table9[Status],"-",0)="Alive",
        _xlfn.XLOOKUP(A1414,Table8[Tag Number],Table8[Status],"-",0)="Alive"),"Alive",
     OR(_xlfn.XLOOKUP(A1414,Table9[Tag Number],Table9[Status],"-",0)="-",
        _xlfn.XLOOKUP(A1414,Table10[Tag Number],Table10[Status],"-",0)="-",
        _xlfn.XLOOKUP(A1414,Table11[Tag Number],Table11[Status],"-",0)="-",
        _xlfn.XLOOKUP(A1414,Table8[Tag Number],Table8[Status],"-",0)="-"),
   "-")</f>
        <v>Alive</v>
      </c>
      <c r="I1414" s="88" t="str">
        <f>IF((_xlfn.XLOOKUP(B1414,[2]Sheet1!$A$2:$A$198,[2]Sheet1!$B$2:$B$198,"-",0)="Glade"),"Out","No")</f>
        <v>No</v>
      </c>
      <c r="J1414" s="90"/>
      <c r="K1414" s="91"/>
      <c r="L1414" s="91"/>
      <c r="M1414" s="91"/>
      <c r="N1414" s="92"/>
      <c r="O1414" s="89"/>
      <c r="R1414" t="b">
        <f t="shared" si="46"/>
        <v>0</v>
      </c>
    </row>
    <row r="1415" spans="1:18" ht="15" thickBot="1" x14ac:dyDescent="0.35">
      <c r="A1415" s="2" t="s">
        <v>2119</v>
      </c>
      <c r="B1415" s="2" t="s">
        <v>1137</v>
      </c>
      <c r="C1415" s="84">
        <f>IF(COUNTIF(Table8[Tag Number], A1415), 1, 0)</f>
        <v>0</v>
      </c>
      <c r="D1415" s="85">
        <f>IF(COUNTIF(Table9[Tag Number], A1415), 1, 0)</f>
        <v>0</v>
      </c>
      <c r="E1415" s="86">
        <f>IF(COUNTIF(Table10[Tag Number], A1415), 1, 0)</f>
        <v>0</v>
      </c>
      <c r="F1415" s="86">
        <f>IF(COUNTIF(Table11[Tag Number], A1415), 1, 0)</f>
        <v>0</v>
      </c>
      <c r="G1415" s="87">
        <f t="shared" si="47"/>
        <v>0</v>
      </c>
      <c r="H1415" s="88" t="str" cm="1">
        <f t="array" ref="H1415">_xlfn.IFS(OR(_xlfn.XLOOKUP(A1415,Table9[Tag Number],Table9[Status],"-",0)="Dead",
        _xlfn.XLOOKUP(A1415,Table10[Tag Number],Table10[Status],"-",0)="Dead",
        _xlfn.XLOOKUP(A1415,Table11[Tag Number],Table11[Status],"-",0)="Dead",
        _xlfn.XLOOKUP(A1415,Table8[Tag Number],Table8[Status],"-",0)="Dead"),"Dead",
     OR(_xlfn.XLOOKUP(A1415,Table11[Tag Number],Table11[Status],"-",0)="Alive",
        _xlfn.XLOOKUP(A1415,Table10[Tag Number],Table10[Status],"-",0)="Alive",
        _xlfn.XLOOKUP(A1415,Table9[Tag Number],Table9[Status],"-",0)="Alive",
        _xlfn.XLOOKUP(A1415,Table8[Tag Number],Table8[Status],"-",0)="Alive"),"Alive",
     OR(_xlfn.XLOOKUP(A1415,Table9[Tag Number],Table9[Status],"-",0)="-",
        _xlfn.XLOOKUP(A1415,Table10[Tag Number],Table10[Status],"-",0)="-",
        _xlfn.XLOOKUP(A1415,Table11[Tag Number],Table11[Status],"-",0)="-",
        _xlfn.XLOOKUP(A1415,Table8[Tag Number],Table8[Status],"-",0)="-"),
   "-")</f>
        <v>-</v>
      </c>
      <c r="I1415" s="88" t="str">
        <f>IF((_xlfn.XLOOKUP(B1415,[2]Sheet1!$A$2:$A$198,[2]Sheet1!$B$2:$B$198,"-",0)="Glade"),"Out","No")</f>
        <v>No</v>
      </c>
      <c r="J1415" s="90"/>
      <c r="K1415" s="91"/>
      <c r="L1415" s="91"/>
      <c r="M1415" s="91"/>
      <c r="N1415" s="92"/>
      <c r="O1415" s="89"/>
      <c r="R1415" t="b">
        <f t="shared" si="46"/>
        <v>0</v>
      </c>
    </row>
    <row r="1416" spans="1:18" ht="15" thickBot="1" x14ac:dyDescent="0.35">
      <c r="A1416" s="3" t="s">
        <v>2120</v>
      </c>
      <c r="B1416" s="3" t="s">
        <v>1145</v>
      </c>
      <c r="C1416" s="84">
        <f>IF(COUNTIF(Table8[Tag Number], A1416), 1, 0)</f>
        <v>0</v>
      </c>
      <c r="D1416" s="85">
        <f>IF(COUNTIF(Table9[Tag Number], A1416), 1, 0)</f>
        <v>0</v>
      </c>
      <c r="E1416" s="86">
        <f>IF(COUNTIF(Table10[Tag Number], A1416), 1, 0)</f>
        <v>0</v>
      </c>
      <c r="F1416" s="86">
        <f>IF(COUNTIF(Table11[Tag Number], A1416), 1, 0)</f>
        <v>0</v>
      </c>
      <c r="G1416" s="87">
        <f t="shared" si="47"/>
        <v>0</v>
      </c>
      <c r="H1416" s="88" t="str" cm="1">
        <f t="array" ref="H1416">_xlfn.IFS(OR(_xlfn.XLOOKUP(A1416,Table9[Tag Number],Table9[Status],"-",0)="Dead",
        _xlfn.XLOOKUP(A1416,Table10[Tag Number],Table10[Status],"-",0)="Dead",
        _xlfn.XLOOKUP(A1416,Table11[Tag Number],Table11[Status],"-",0)="Dead",
        _xlfn.XLOOKUP(A1416,Table8[Tag Number],Table8[Status],"-",0)="Dead"),"Dead",
     OR(_xlfn.XLOOKUP(A1416,Table11[Tag Number],Table11[Status],"-",0)="Alive",
        _xlfn.XLOOKUP(A1416,Table10[Tag Number],Table10[Status],"-",0)="Alive",
        _xlfn.XLOOKUP(A1416,Table9[Tag Number],Table9[Status],"-",0)="Alive",
        _xlfn.XLOOKUP(A1416,Table8[Tag Number],Table8[Status],"-",0)="Alive"),"Alive",
     OR(_xlfn.XLOOKUP(A1416,Table9[Tag Number],Table9[Status],"-",0)="-",
        _xlfn.XLOOKUP(A1416,Table10[Tag Number],Table10[Status],"-",0)="-",
        _xlfn.XLOOKUP(A1416,Table11[Tag Number],Table11[Status],"-",0)="-",
        _xlfn.XLOOKUP(A1416,Table8[Tag Number],Table8[Status],"-",0)="-"),
   "-")</f>
        <v>-</v>
      </c>
      <c r="I1416" s="88" t="str">
        <f>IF((_xlfn.XLOOKUP(B1416,[2]Sheet1!$A$2:$A$198,[2]Sheet1!$B$2:$B$198,"-",0)="Glade"),"Out","No")</f>
        <v>No</v>
      </c>
      <c r="J1416" s="90"/>
      <c r="K1416" s="91"/>
      <c r="L1416" s="91"/>
      <c r="M1416" s="91"/>
      <c r="N1416" s="92"/>
      <c r="O1416" s="89"/>
      <c r="R1416" t="b">
        <f t="shared" si="46"/>
        <v>0</v>
      </c>
    </row>
    <row r="1417" spans="1:18" ht="15" thickBot="1" x14ac:dyDescent="0.35">
      <c r="A1417" s="2" t="s">
        <v>465</v>
      </c>
      <c r="B1417" s="2" t="s">
        <v>1137</v>
      </c>
      <c r="C1417" s="84">
        <f>IF(COUNTIF(Table8[Tag Number], A1417), 1, 0)</f>
        <v>1</v>
      </c>
      <c r="D1417" s="85">
        <f>IF(COUNTIF(Table9[Tag Number], A1417), 1, 0)</f>
        <v>0</v>
      </c>
      <c r="E1417" s="86">
        <f>IF(COUNTIF(Table10[Tag Number], A1417), 1, 0)</f>
        <v>0</v>
      </c>
      <c r="F1417" s="86">
        <f>IF(COUNTIF(Table11[Tag Number], A1417), 1, 0)</f>
        <v>0</v>
      </c>
      <c r="G1417" s="87">
        <f t="shared" si="47"/>
        <v>1</v>
      </c>
      <c r="H1417" s="88" t="str" cm="1">
        <f t="array" ref="H1417">_xlfn.IFS(OR(_xlfn.XLOOKUP(A1417,Table9[Tag Number],Table9[Status],"-",0)="Dead",
        _xlfn.XLOOKUP(A1417,Table10[Tag Number],Table10[Status],"-",0)="Dead",
        _xlfn.XLOOKUP(A1417,Table11[Tag Number],Table11[Status],"-",0)="Dead",
        _xlfn.XLOOKUP(A1417,Table8[Tag Number],Table8[Status],"-",0)="Dead"),"Dead",
     OR(_xlfn.XLOOKUP(A1417,Table11[Tag Number],Table11[Status],"-",0)="Alive",
        _xlfn.XLOOKUP(A1417,Table10[Tag Number],Table10[Status],"-",0)="Alive",
        _xlfn.XLOOKUP(A1417,Table9[Tag Number],Table9[Status],"-",0)="Alive",
        _xlfn.XLOOKUP(A1417,Table8[Tag Number],Table8[Status],"-",0)="Alive"),"Alive",
     OR(_xlfn.XLOOKUP(A1417,Table9[Tag Number],Table9[Status],"-",0)="-",
        _xlfn.XLOOKUP(A1417,Table10[Tag Number],Table10[Status],"-",0)="-",
        _xlfn.XLOOKUP(A1417,Table11[Tag Number],Table11[Status],"-",0)="-",
        _xlfn.XLOOKUP(A1417,Table8[Tag Number],Table8[Status],"-",0)="-"),
   "-")</f>
        <v>Alive</v>
      </c>
      <c r="I1417" s="88" t="str">
        <f>IF((_xlfn.XLOOKUP(B1417,[2]Sheet1!$A$2:$A$198,[2]Sheet1!$B$2:$B$198,"-",0)="Glade"),"Out","No")</f>
        <v>No</v>
      </c>
      <c r="J1417" s="90"/>
      <c r="K1417" s="91"/>
      <c r="L1417" s="91"/>
      <c r="M1417" s="91"/>
      <c r="N1417" s="92"/>
      <c r="O1417" s="89"/>
      <c r="R1417" t="b">
        <f t="shared" si="46"/>
        <v>0</v>
      </c>
    </row>
    <row r="1418" spans="1:18" ht="15" thickBot="1" x14ac:dyDescent="0.35">
      <c r="A1418" s="3" t="s">
        <v>2121</v>
      </c>
      <c r="B1418" s="3" t="s">
        <v>1137</v>
      </c>
      <c r="C1418" s="84">
        <f>IF(COUNTIF(Table8[Tag Number], A1418), 1, 0)</f>
        <v>0</v>
      </c>
      <c r="D1418" s="85">
        <f>IF(COUNTIF(Table9[Tag Number], A1418), 1, 0)</f>
        <v>0</v>
      </c>
      <c r="E1418" s="86">
        <f>IF(COUNTIF(Table10[Tag Number], A1418), 1, 0)</f>
        <v>0</v>
      </c>
      <c r="F1418" s="86">
        <f>IF(COUNTIF(Table11[Tag Number], A1418), 1, 0)</f>
        <v>0</v>
      </c>
      <c r="G1418" s="87">
        <f t="shared" si="47"/>
        <v>0</v>
      </c>
      <c r="H1418" s="88" t="str" cm="1">
        <f t="array" ref="H1418">_xlfn.IFS(OR(_xlfn.XLOOKUP(A1418,Table9[Tag Number],Table9[Status],"-",0)="Dead",
        _xlfn.XLOOKUP(A1418,Table10[Tag Number],Table10[Status],"-",0)="Dead",
        _xlfn.XLOOKUP(A1418,Table11[Tag Number],Table11[Status],"-",0)="Dead",
        _xlfn.XLOOKUP(A1418,Table8[Tag Number],Table8[Status],"-",0)="Dead"),"Dead",
     OR(_xlfn.XLOOKUP(A1418,Table11[Tag Number],Table11[Status],"-",0)="Alive",
        _xlfn.XLOOKUP(A1418,Table10[Tag Number],Table10[Status],"-",0)="Alive",
        _xlfn.XLOOKUP(A1418,Table9[Tag Number],Table9[Status],"-",0)="Alive",
        _xlfn.XLOOKUP(A1418,Table8[Tag Number],Table8[Status],"-",0)="Alive"),"Alive",
     OR(_xlfn.XLOOKUP(A1418,Table9[Tag Number],Table9[Status],"-",0)="-",
        _xlfn.XLOOKUP(A1418,Table10[Tag Number],Table10[Status],"-",0)="-",
        _xlfn.XLOOKUP(A1418,Table11[Tag Number],Table11[Status],"-",0)="-",
        _xlfn.XLOOKUP(A1418,Table8[Tag Number],Table8[Status],"-",0)="-"),
   "-")</f>
        <v>-</v>
      </c>
      <c r="I1418" s="88" t="str">
        <f>IF((_xlfn.XLOOKUP(B1418,[2]Sheet1!$A$2:$A$198,[2]Sheet1!$B$2:$B$198,"-",0)="Glade"),"Out","No")</f>
        <v>No</v>
      </c>
      <c r="J1418" s="90"/>
      <c r="K1418" s="91"/>
      <c r="L1418" s="91"/>
      <c r="M1418" s="91"/>
      <c r="N1418" s="92"/>
      <c r="O1418" s="89"/>
      <c r="R1418" t="b">
        <f t="shared" si="46"/>
        <v>0</v>
      </c>
    </row>
    <row r="1419" spans="1:18" ht="15" thickBot="1" x14ac:dyDescent="0.35">
      <c r="A1419" s="2" t="s">
        <v>2122</v>
      </c>
      <c r="B1419" s="2" t="s">
        <v>1145</v>
      </c>
      <c r="C1419" s="84">
        <f>IF(COUNTIF(Table8[Tag Number], A1419), 1, 0)</f>
        <v>0</v>
      </c>
      <c r="D1419" s="85">
        <f>IF(COUNTIF(Table9[Tag Number], A1419), 1, 0)</f>
        <v>0</v>
      </c>
      <c r="E1419" s="86">
        <f>IF(COUNTIF(Table10[Tag Number], A1419), 1, 0)</f>
        <v>0</v>
      </c>
      <c r="F1419" s="86">
        <f>IF(COUNTIF(Table11[Tag Number], A1419), 1, 0)</f>
        <v>0</v>
      </c>
      <c r="G1419" s="87">
        <f t="shared" si="47"/>
        <v>0</v>
      </c>
      <c r="H1419" s="88" t="str" cm="1">
        <f t="array" ref="H1419">_xlfn.IFS(OR(_xlfn.XLOOKUP(A1419,Table9[Tag Number],Table9[Status],"-",0)="Dead",
        _xlfn.XLOOKUP(A1419,Table10[Tag Number],Table10[Status],"-",0)="Dead",
        _xlfn.XLOOKUP(A1419,Table11[Tag Number],Table11[Status],"-",0)="Dead",
        _xlfn.XLOOKUP(A1419,Table8[Tag Number],Table8[Status],"-",0)="Dead"),"Dead",
     OR(_xlfn.XLOOKUP(A1419,Table11[Tag Number],Table11[Status],"-",0)="Alive",
        _xlfn.XLOOKUP(A1419,Table10[Tag Number],Table10[Status],"-",0)="Alive",
        _xlfn.XLOOKUP(A1419,Table9[Tag Number],Table9[Status],"-",0)="Alive",
        _xlfn.XLOOKUP(A1419,Table8[Tag Number],Table8[Status],"-",0)="Alive"),"Alive",
     OR(_xlfn.XLOOKUP(A1419,Table9[Tag Number],Table9[Status],"-",0)="-",
        _xlfn.XLOOKUP(A1419,Table10[Tag Number],Table10[Status],"-",0)="-",
        _xlfn.XLOOKUP(A1419,Table11[Tag Number],Table11[Status],"-",0)="-",
        _xlfn.XLOOKUP(A1419,Table8[Tag Number],Table8[Status],"-",0)="-"),
   "-")</f>
        <v>-</v>
      </c>
      <c r="I1419" s="88" t="str">
        <f>IF((_xlfn.XLOOKUP(B1419,[2]Sheet1!$A$2:$A$198,[2]Sheet1!$B$2:$B$198,"-",0)="Glade"),"Out","No")</f>
        <v>No</v>
      </c>
      <c r="J1419" s="90"/>
      <c r="K1419" s="91"/>
      <c r="L1419" s="91"/>
      <c r="M1419" s="91"/>
      <c r="N1419" s="92"/>
      <c r="O1419" s="89"/>
      <c r="R1419" t="b">
        <f t="shared" si="46"/>
        <v>0</v>
      </c>
    </row>
    <row r="1420" spans="1:18" ht="15" thickBot="1" x14ac:dyDescent="0.35">
      <c r="A1420" s="3" t="s">
        <v>2123</v>
      </c>
      <c r="B1420" s="3" t="s">
        <v>1137</v>
      </c>
      <c r="C1420" s="84">
        <f>IF(COUNTIF(Table8[Tag Number], A1420), 1, 0)</f>
        <v>0</v>
      </c>
      <c r="D1420" s="85">
        <f>IF(COUNTIF(Table9[Tag Number], A1420), 1, 0)</f>
        <v>0</v>
      </c>
      <c r="E1420" s="86">
        <f>IF(COUNTIF(Table10[Tag Number], A1420), 1, 0)</f>
        <v>0</v>
      </c>
      <c r="F1420" s="86">
        <f>IF(COUNTIF(Table11[Tag Number], A1420), 1, 0)</f>
        <v>0</v>
      </c>
      <c r="G1420" s="87">
        <f t="shared" si="47"/>
        <v>0</v>
      </c>
      <c r="H1420" s="88" t="str" cm="1">
        <f t="array" ref="H1420">_xlfn.IFS(OR(_xlfn.XLOOKUP(A1420,Table9[Tag Number],Table9[Status],"-",0)="Dead",
        _xlfn.XLOOKUP(A1420,Table10[Tag Number],Table10[Status],"-",0)="Dead",
        _xlfn.XLOOKUP(A1420,Table11[Tag Number],Table11[Status],"-",0)="Dead",
        _xlfn.XLOOKUP(A1420,Table8[Tag Number],Table8[Status],"-",0)="Dead"),"Dead",
     OR(_xlfn.XLOOKUP(A1420,Table11[Tag Number],Table11[Status],"-",0)="Alive",
        _xlfn.XLOOKUP(A1420,Table10[Tag Number],Table10[Status],"-",0)="Alive",
        _xlfn.XLOOKUP(A1420,Table9[Tag Number],Table9[Status],"-",0)="Alive",
        _xlfn.XLOOKUP(A1420,Table8[Tag Number],Table8[Status],"-",0)="Alive"),"Alive",
     OR(_xlfn.XLOOKUP(A1420,Table9[Tag Number],Table9[Status],"-",0)="-",
        _xlfn.XLOOKUP(A1420,Table10[Tag Number],Table10[Status],"-",0)="-",
        _xlfn.XLOOKUP(A1420,Table11[Tag Number],Table11[Status],"-",0)="-",
        _xlfn.XLOOKUP(A1420,Table8[Tag Number],Table8[Status],"-",0)="-"),
   "-")</f>
        <v>-</v>
      </c>
      <c r="I1420" s="88" t="str">
        <f>IF((_xlfn.XLOOKUP(B1420,[2]Sheet1!$A$2:$A$198,[2]Sheet1!$B$2:$B$198,"-",0)="Glade"),"Out","No")</f>
        <v>No</v>
      </c>
      <c r="J1420" s="90"/>
      <c r="K1420" s="91"/>
      <c r="L1420" s="91"/>
      <c r="M1420" s="91"/>
      <c r="N1420" s="92"/>
      <c r="O1420" s="89"/>
      <c r="R1420" t="b">
        <f t="shared" si="46"/>
        <v>0</v>
      </c>
    </row>
    <row r="1421" spans="1:18" ht="15" thickBot="1" x14ac:dyDescent="0.35">
      <c r="A1421" s="2" t="s">
        <v>532</v>
      </c>
      <c r="B1421" s="2" t="s">
        <v>1137</v>
      </c>
      <c r="C1421" s="84">
        <f>IF(COUNTIF(Table8[Tag Number], A1421), 1, 0)</f>
        <v>0</v>
      </c>
      <c r="D1421" s="85">
        <f>IF(COUNTIF(Table9[Tag Number], A1421), 1, 0)</f>
        <v>1</v>
      </c>
      <c r="E1421" s="86">
        <f>IF(COUNTIF(Table10[Tag Number], A1421), 1, 0)</f>
        <v>1</v>
      </c>
      <c r="F1421" s="86">
        <f>IF(COUNTIF(Table11[Tag Number], A1421), 1, 0)</f>
        <v>0</v>
      </c>
      <c r="G1421" s="87">
        <f t="shared" si="47"/>
        <v>2</v>
      </c>
      <c r="H1421" s="88" t="str" cm="1">
        <f t="array" ref="H1421">_xlfn.IFS(OR(_xlfn.XLOOKUP(A1421,Table9[Tag Number],Table9[Status],"-",0)="Dead",
        _xlfn.XLOOKUP(A1421,Table10[Tag Number],Table10[Status],"-",0)="Dead",
        _xlfn.XLOOKUP(A1421,Table11[Tag Number],Table11[Status],"-",0)="Dead",
        _xlfn.XLOOKUP(A1421,Table8[Tag Number],Table8[Status],"-",0)="Dead"),"Dead",
     OR(_xlfn.XLOOKUP(A1421,Table11[Tag Number],Table11[Status],"-",0)="Alive",
        _xlfn.XLOOKUP(A1421,Table10[Tag Number],Table10[Status],"-",0)="Alive",
        _xlfn.XLOOKUP(A1421,Table9[Tag Number],Table9[Status],"-",0)="Alive",
        _xlfn.XLOOKUP(A1421,Table8[Tag Number],Table8[Status],"-",0)="Alive"),"Alive",
     OR(_xlfn.XLOOKUP(A1421,Table9[Tag Number],Table9[Status],"-",0)="-",
        _xlfn.XLOOKUP(A1421,Table10[Tag Number],Table10[Status],"-",0)="-",
        _xlfn.XLOOKUP(A1421,Table11[Tag Number],Table11[Status],"-",0)="-",
        _xlfn.XLOOKUP(A1421,Table8[Tag Number],Table8[Status],"-",0)="-"),
   "-")</f>
        <v>Alive</v>
      </c>
      <c r="I1421" s="88" t="str">
        <f>IF((_xlfn.XLOOKUP(B1421,[2]Sheet1!$A$2:$A$198,[2]Sheet1!$B$2:$B$198,"-",0)="Glade"),"Out","No")</f>
        <v>No</v>
      </c>
      <c r="J1421" s="90"/>
      <c r="K1421" s="91"/>
      <c r="L1421" s="91"/>
      <c r="M1421" s="91"/>
      <c r="N1421" s="92"/>
      <c r="O1421" s="89"/>
      <c r="R1421" t="str">
        <f t="shared" si="46"/>
        <v>C433</v>
      </c>
    </row>
    <row r="1422" spans="1:18" ht="15" thickBot="1" x14ac:dyDescent="0.35">
      <c r="A1422" s="3" t="s">
        <v>526</v>
      </c>
      <c r="B1422" s="3" t="s">
        <v>1137</v>
      </c>
      <c r="C1422" s="84">
        <f>IF(COUNTIF(Table8[Tag Number], A1422), 1, 0)</f>
        <v>0</v>
      </c>
      <c r="D1422" s="85">
        <f>IF(COUNTIF(Table9[Tag Number], A1422), 1, 0)</f>
        <v>1</v>
      </c>
      <c r="E1422" s="86">
        <f>IF(COUNTIF(Table10[Tag Number], A1422), 1, 0)</f>
        <v>0</v>
      </c>
      <c r="F1422" s="86">
        <f>IF(COUNTIF(Table11[Tag Number], A1422), 1, 0)</f>
        <v>1</v>
      </c>
      <c r="G1422" s="87">
        <f t="shared" si="47"/>
        <v>2</v>
      </c>
      <c r="H1422" s="88" t="str" cm="1">
        <f t="array" ref="H1422">_xlfn.IFS(OR(_xlfn.XLOOKUP(A1422,Table9[Tag Number],Table9[Status],"-",0)="Dead",
        _xlfn.XLOOKUP(A1422,Table10[Tag Number],Table10[Status],"-",0)="Dead",
        _xlfn.XLOOKUP(A1422,Table11[Tag Number],Table11[Status],"-",0)="Dead",
        _xlfn.XLOOKUP(A1422,Table8[Tag Number],Table8[Status],"-",0)="Dead"),"Dead",
     OR(_xlfn.XLOOKUP(A1422,Table11[Tag Number],Table11[Status],"-",0)="Alive",
        _xlfn.XLOOKUP(A1422,Table10[Tag Number],Table10[Status],"-",0)="Alive",
        _xlfn.XLOOKUP(A1422,Table9[Tag Number],Table9[Status],"-",0)="Alive",
        _xlfn.XLOOKUP(A1422,Table8[Tag Number],Table8[Status],"-",0)="Alive"),"Alive",
     OR(_xlfn.XLOOKUP(A1422,Table9[Tag Number],Table9[Status],"-",0)="-",
        _xlfn.XLOOKUP(A1422,Table10[Tag Number],Table10[Status],"-",0)="-",
        _xlfn.XLOOKUP(A1422,Table11[Tag Number],Table11[Status],"-",0)="-",
        _xlfn.XLOOKUP(A1422,Table8[Tag Number],Table8[Status],"-",0)="-"),
   "-")</f>
        <v>Alive</v>
      </c>
      <c r="I1422" s="88" t="str">
        <f>IF((_xlfn.XLOOKUP(B1422,[2]Sheet1!$A$2:$A$198,[2]Sheet1!$B$2:$B$198,"-",0)="Glade"),"Out","No")</f>
        <v>No</v>
      </c>
      <c r="J1422" s="90"/>
      <c r="K1422" s="91"/>
      <c r="L1422" s="91"/>
      <c r="M1422" s="91"/>
      <c r="N1422" s="92"/>
      <c r="O1422" s="89"/>
      <c r="R1422" t="str">
        <f t="shared" si="46"/>
        <v>C434</v>
      </c>
    </row>
    <row r="1423" spans="1:18" ht="15" thickBot="1" x14ac:dyDescent="0.35">
      <c r="A1423" s="2" t="s">
        <v>2124</v>
      </c>
      <c r="B1423" s="2" t="s">
        <v>1137</v>
      </c>
      <c r="C1423" s="84">
        <f>IF(COUNTIF(Table8[Tag Number], A1423), 1, 0)</f>
        <v>0</v>
      </c>
      <c r="D1423" s="85">
        <f>IF(COUNTIF(Table9[Tag Number], A1423), 1, 0)</f>
        <v>0</v>
      </c>
      <c r="E1423" s="86">
        <f>IF(COUNTIF(Table10[Tag Number], A1423), 1, 0)</f>
        <v>0</v>
      </c>
      <c r="F1423" s="86">
        <f>IF(COUNTIF(Table11[Tag Number], A1423), 1, 0)</f>
        <v>0</v>
      </c>
      <c r="G1423" s="87">
        <f t="shared" si="47"/>
        <v>0</v>
      </c>
      <c r="H1423" s="88" t="str" cm="1">
        <f t="array" ref="H1423">_xlfn.IFS(OR(_xlfn.XLOOKUP(A1423,Table9[Tag Number],Table9[Status],"-",0)="Dead",
        _xlfn.XLOOKUP(A1423,Table10[Tag Number],Table10[Status],"-",0)="Dead",
        _xlfn.XLOOKUP(A1423,Table11[Tag Number],Table11[Status],"-",0)="Dead",
        _xlfn.XLOOKUP(A1423,Table8[Tag Number],Table8[Status],"-",0)="Dead"),"Dead",
     OR(_xlfn.XLOOKUP(A1423,Table11[Tag Number],Table11[Status],"-",0)="Alive",
        _xlfn.XLOOKUP(A1423,Table10[Tag Number],Table10[Status],"-",0)="Alive",
        _xlfn.XLOOKUP(A1423,Table9[Tag Number],Table9[Status],"-",0)="Alive",
        _xlfn.XLOOKUP(A1423,Table8[Tag Number],Table8[Status],"-",0)="Alive"),"Alive",
     OR(_xlfn.XLOOKUP(A1423,Table9[Tag Number],Table9[Status],"-",0)="-",
        _xlfn.XLOOKUP(A1423,Table10[Tag Number],Table10[Status],"-",0)="-",
        _xlfn.XLOOKUP(A1423,Table11[Tag Number],Table11[Status],"-",0)="-",
        _xlfn.XLOOKUP(A1423,Table8[Tag Number],Table8[Status],"-",0)="-"),
   "-")</f>
        <v>-</v>
      </c>
      <c r="I1423" s="88" t="str">
        <f>IF((_xlfn.XLOOKUP(B1423,[2]Sheet1!$A$2:$A$198,[2]Sheet1!$B$2:$B$198,"-",0)="Glade"),"Out","No")</f>
        <v>No</v>
      </c>
      <c r="J1423" s="90"/>
      <c r="K1423" s="91"/>
      <c r="L1423" s="91"/>
      <c r="M1423" s="91"/>
      <c r="N1423" s="92"/>
      <c r="O1423" s="89"/>
      <c r="R1423" t="b">
        <f t="shared" si="46"/>
        <v>0</v>
      </c>
    </row>
    <row r="1424" spans="1:18" ht="15" thickBot="1" x14ac:dyDescent="0.35">
      <c r="A1424" s="3" t="s">
        <v>2125</v>
      </c>
      <c r="B1424" s="3" t="s">
        <v>1145</v>
      </c>
      <c r="C1424" s="84">
        <f>IF(COUNTIF(Table8[Tag Number], A1424), 1, 0)</f>
        <v>0</v>
      </c>
      <c r="D1424" s="85">
        <f>IF(COUNTIF(Table9[Tag Number], A1424), 1, 0)</f>
        <v>0</v>
      </c>
      <c r="E1424" s="86">
        <f>IF(COUNTIF(Table10[Tag Number], A1424), 1, 0)</f>
        <v>0</v>
      </c>
      <c r="F1424" s="86">
        <f>IF(COUNTIF(Table11[Tag Number], A1424), 1, 0)</f>
        <v>0</v>
      </c>
      <c r="G1424" s="87">
        <f t="shared" si="47"/>
        <v>0</v>
      </c>
      <c r="H1424" s="88" t="str" cm="1">
        <f t="array" ref="H1424">_xlfn.IFS(OR(_xlfn.XLOOKUP(A1424,Table9[Tag Number],Table9[Status],"-",0)="Dead",
        _xlfn.XLOOKUP(A1424,Table10[Tag Number],Table10[Status],"-",0)="Dead",
        _xlfn.XLOOKUP(A1424,Table11[Tag Number],Table11[Status],"-",0)="Dead",
        _xlfn.XLOOKUP(A1424,Table8[Tag Number],Table8[Status],"-",0)="Dead"),"Dead",
     OR(_xlfn.XLOOKUP(A1424,Table11[Tag Number],Table11[Status],"-",0)="Alive",
        _xlfn.XLOOKUP(A1424,Table10[Tag Number],Table10[Status],"-",0)="Alive",
        _xlfn.XLOOKUP(A1424,Table9[Tag Number],Table9[Status],"-",0)="Alive",
        _xlfn.XLOOKUP(A1424,Table8[Tag Number],Table8[Status],"-",0)="Alive"),"Alive",
     OR(_xlfn.XLOOKUP(A1424,Table9[Tag Number],Table9[Status],"-",0)="-",
        _xlfn.XLOOKUP(A1424,Table10[Tag Number],Table10[Status],"-",0)="-",
        _xlfn.XLOOKUP(A1424,Table11[Tag Number],Table11[Status],"-",0)="-",
        _xlfn.XLOOKUP(A1424,Table8[Tag Number],Table8[Status],"-",0)="-"),
   "-")</f>
        <v>-</v>
      </c>
      <c r="I1424" s="88" t="str">
        <f>IF((_xlfn.XLOOKUP(B1424,[2]Sheet1!$A$2:$A$198,[2]Sheet1!$B$2:$B$198,"-",0)="Glade"),"Out","No")</f>
        <v>No</v>
      </c>
      <c r="J1424" s="90"/>
      <c r="K1424" s="91"/>
      <c r="L1424" s="91"/>
      <c r="M1424" s="91"/>
      <c r="N1424" s="92"/>
      <c r="O1424" s="89"/>
      <c r="R1424" t="b">
        <f t="shared" si="46"/>
        <v>0</v>
      </c>
    </row>
    <row r="1425" spans="1:18" ht="15" thickBot="1" x14ac:dyDescent="0.35">
      <c r="A1425" s="2" t="s">
        <v>2126</v>
      </c>
      <c r="B1425" s="2" t="s">
        <v>1137</v>
      </c>
      <c r="C1425" s="84">
        <f>IF(COUNTIF(Table8[Tag Number], A1425), 1, 0)</f>
        <v>0</v>
      </c>
      <c r="D1425" s="85">
        <f>IF(COUNTIF(Table9[Tag Number], A1425), 1, 0)</f>
        <v>0</v>
      </c>
      <c r="E1425" s="86">
        <f>IF(COUNTIF(Table10[Tag Number], A1425), 1, 0)</f>
        <v>0</v>
      </c>
      <c r="F1425" s="86">
        <f>IF(COUNTIF(Table11[Tag Number], A1425), 1, 0)</f>
        <v>0</v>
      </c>
      <c r="G1425" s="87">
        <f t="shared" si="47"/>
        <v>0</v>
      </c>
      <c r="H1425" s="88" t="str" cm="1">
        <f t="array" ref="H1425">_xlfn.IFS(OR(_xlfn.XLOOKUP(A1425,Table9[Tag Number],Table9[Status],"-",0)="Dead",
        _xlfn.XLOOKUP(A1425,Table10[Tag Number],Table10[Status],"-",0)="Dead",
        _xlfn.XLOOKUP(A1425,Table11[Tag Number],Table11[Status],"-",0)="Dead",
        _xlfn.XLOOKUP(A1425,Table8[Tag Number],Table8[Status],"-",0)="Dead"),"Dead",
     OR(_xlfn.XLOOKUP(A1425,Table11[Tag Number],Table11[Status],"-",0)="Alive",
        _xlfn.XLOOKUP(A1425,Table10[Tag Number],Table10[Status],"-",0)="Alive",
        _xlfn.XLOOKUP(A1425,Table9[Tag Number],Table9[Status],"-",0)="Alive",
        _xlfn.XLOOKUP(A1425,Table8[Tag Number],Table8[Status],"-",0)="Alive"),"Alive",
     OR(_xlfn.XLOOKUP(A1425,Table9[Tag Number],Table9[Status],"-",0)="-",
        _xlfn.XLOOKUP(A1425,Table10[Tag Number],Table10[Status],"-",0)="-",
        _xlfn.XLOOKUP(A1425,Table11[Tag Number],Table11[Status],"-",0)="-",
        _xlfn.XLOOKUP(A1425,Table8[Tag Number],Table8[Status],"-",0)="-"),
   "-")</f>
        <v>-</v>
      </c>
      <c r="I1425" s="88" t="str">
        <f>IF((_xlfn.XLOOKUP(B1425,[2]Sheet1!$A$2:$A$198,[2]Sheet1!$B$2:$B$198,"-",0)="Glade"),"Out","No")</f>
        <v>No</v>
      </c>
      <c r="J1425" s="90"/>
      <c r="K1425" s="91"/>
      <c r="L1425" s="91"/>
      <c r="M1425" s="91"/>
      <c r="N1425" s="92"/>
      <c r="O1425" s="89"/>
      <c r="R1425" t="b">
        <f t="shared" si="46"/>
        <v>0</v>
      </c>
    </row>
    <row r="1426" spans="1:18" ht="15" thickBot="1" x14ac:dyDescent="0.35">
      <c r="A1426" s="3" t="s">
        <v>415</v>
      </c>
      <c r="B1426" s="3" t="s">
        <v>1137</v>
      </c>
      <c r="C1426" s="84">
        <f>IF(COUNTIF(Table8[Tag Number], A1426), 1, 0)</f>
        <v>0</v>
      </c>
      <c r="D1426" s="85">
        <f>IF(COUNTIF(Table9[Tag Number], A1426), 1, 0)</f>
        <v>1</v>
      </c>
      <c r="E1426" s="86">
        <f>IF(COUNTIF(Table10[Tag Number], A1426), 1, 0)</f>
        <v>0</v>
      </c>
      <c r="F1426" s="86">
        <f>IF(COUNTIF(Table11[Tag Number], A1426), 1, 0)</f>
        <v>0</v>
      </c>
      <c r="G1426" s="87">
        <f t="shared" si="47"/>
        <v>1</v>
      </c>
      <c r="H1426" s="88" t="str" cm="1">
        <f t="array" ref="H1426">_xlfn.IFS(OR(_xlfn.XLOOKUP(A1426,Table9[Tag Number],Table9[Status],"-",0)="Dead",
        _xlfn.XLOOKUP(A1426,Table10[Tag Number],Table10[Status],"-",0)="Dead",
        _xlfn.XLOOKUP(A1426,Table11[Tag Number],Table11[Status],"-",0)="Dead",
        _xlfn.XLOOKUP(A1426,Table8[Tag Number],Table8[Status],"-",0)="Dead"),"Dead",
     OR(_xlfn.XLOOKUP(A1426,Table11[Tag Number],Table11[Status],"-",0)="Alive",
        _xlfn.XLOOKUP(A1426,Table10[Tag Number],Table10[Status],"-",0)="Alive",
        _xlfn.XLOOKUP(A1426,Table9[Tag Number],Table9[Status],"-",0)="Alive",
        _xlfn.XLOOKUP(A1426,Table8[Tag Number],Table8[Status],"-",0)="Alive"),"Alive",
     OR(_xlfn.XLOOKUP(A1426,Table9[Tag Number],Table9[Status],"-",0)="-",
        _xlfn.XLOOKUP(A1426,Table10[Tag Number],Table10[Status],"-",0)="-",
        _xlfn.XLOOKUP(A1426,Table11[Tag Number],Table11[Status],"-",0)="-",
        _xlfn.XLOOKUP(A1426,Table8[Tag Number],Table8[Status],"-",0)="-"),
   "-")</f>
        <v>Alive</v>
      </c>
      <c r="I1426" s="88" t="str">
        <f>IF((_xlfn.XLOOKUP(B1426,[2]Sheet1!$A$2:$A$198,[2]Sheet1!$B$2:$B$198,"-",0)="Glade"),"Out","No")</f>
        <v>No</v>
      </c>
      <c r="J1426" s="90"/>
      <c r="K1426" s="91"/>
      <c r="L1426" s="91"/>
      <c r="M1426" s="91"/>
      <c r="N1426" s="92"/>
      <c r="O1426" s="89"/>
      <c r="R1426" t="b">
        <f t="shared" si="46"/>
        <v>0</v>
      </c>
    </row>
    <row r="1427" spans="1:18" ht="15" thickBot="1" x14ac:dyDescent="0.35">
      <c r="A1427" s="2" t="s">
        <v>2127</v>
      </c>
      <c r="B1427" s="2" t="s">
        <v>1145</v>
      </c>
      <c r="C1427" s="84">
        <f>IF(COUNTIF(Table8[Tag Number], A1427), 1, 0)</f>
        <v>0</v>
      </c>
      <c r="D1427" s="85">
        <f>IF(COUNTIF(Table9[Tag Number], A1427), 1, 0)</f>
        <v>0</v>
      </c>
      <c r="E1427" s="86">
        <f>IF(COUNTIF(Table10[Tag Number], A1427), 1, 0)</f>
        <v>0</v>
      </c>
      <c r="F1427" s="86">
        <f>IF(COUNTIF(Table11[Tag Number], A1427), 1, 0)</f>
        <v>0</v>
      </c>
      <c r="G1427" s="87">
        <f t="shared" si="47"/>
        <v>0</v>
      </c>
      <c r="H1427" s="88" t="str" cm="1">
        <f t="array" ref="H1427">_xlfn.IFS(OR(_xlfn.XLOOKUP(A1427,Table9[Tag Number],Table9[Status],"-",0)="Dead",
        _xlfn.XLOOKUP(A1427,Table10[Tag Number],Table10[Status],"-",0)="Dead",
        _xlfn.XLOOKUP(A1427,Table11[Tag Number],Table11[Status],"-",0)="Dead",
        _xlfn.XLOOKUP(A1427,Table8[Tag Number],Table8[Status],"-",0)="Dead"),"Dead",
     OR(_xlfn.XLOOKUP(A1427,Table11[Tag Number],Table11[Status],"-",0)="Alive",
        _xlfn.XLOOKUP(A1427,Table10[Tag Number],Table10[Status],"-",0)="Alive",
        _xlfn.XLOOKUP(A1427,Table9[Tag Number],Table9[Status],"-",0)="Alive",
        _xlfn.XLOOKUP(A1427,Table8[Tag Number],Table8[Status],"-",0)="Alive"),"Alive",
     OR(_xlfn.XLOOKUP(A1427,Table9[Tag Number],Table9[Status],"-",0)="-",
        _xlfn.XLOOKUP(A1427,Table10[Tag Number],Table10[Status],"-",0)="-",
        _xlfn.XLOOKUP(A1427,Table11[Tag Number],Table11[Status],"-",0)="-",
        _xlfn.XLOOKUP(A1427,Table8[Tag Number],Table8[Status],"-",0)="-"),
   "-")</f>
        <v>-</v>
      </c>
      <c r="I1427" s="88" t="str">
        <f>IF((_xlfn.XLOOKUP(B1427,[2]Sheet1!$A$2:$A$198,[2]Sheet1!$B$2:$B$198,"-",0)="Glade"),"Out","No")</f>
        <v>No</v>
      </c>
      <c r="J1427" s="90"/>
      <c r="K1427" s="91"/>
      <c r="L1427" s="91"/>
      <c r="M1427" s="91"/>
      <c r="N1427" s="92"/>
      <c r="O1427" s="89"/>
      <c r="R1427" t="b">
        <f t="shared" si="46"/>
        <v>0</v>
      </c>
    </row>
    <row r="1428" spans="1:18" ht="15" thickBot="1" x14ac:dyDescent="0.35">
      <c r="A1428" s="3" t="s">
        <v>2128</v>
      </c>
      <c r="B1428" s="3" t="s">
        <v>1145</v>
      </c>
      <c r="C1428" s="84">
        <f>IF(COUNTIF(Table8[Tag Number], A1428), 1, 0)</f>
        <v>0</v>
      </c>
      <c r="D1428" s="85">
        <f>IF(COUNTIF(Table9[Tag Number], A1428), 1, 0)</f>
        <v>0</v>
      </c>
      <c r="E1428" s="86">
        <f>IF(COUNTIF(Table10[Tag Number], A1428), 1, 0)</f>
        <v>0</v>
      </c>
      <c r="F1428" s="86">
        <f>IF(COUNTIF(Table11[Tag Number], A1428), 1, 0)</f>
        <v>0</v>
      </c>
      <c r="G1428" s="87">
        <f t="shared" si="47"/>
        <v>0</v>
      </c>
      <c r="H1428" s="88" t="str" cm="1">
        <f t="array" ref="H1428">_xlfn.IFS(OR(_xlfn.XLOOKUP(A1428,Table9[Tag Number],Table9[Status],"-",0)="Dead",
        _xlfn.XLOOKUP(A1428,Table10[Tag Number],Table10[Status],"-",0)="Dead",
        _xlfn.XLOOKUP(A1428,Table11[Tag Number],Table11[Status],"-",0)="Dead",
        _xlfn.XLOOKUP(A1428,Table8[Tag Number],Table8[Status],"-",0)="Dead"),"Dead",
     OR(_xlfn.XLOOKUP(A1428,Table11[Tag Number],Table11[Status],"-",0)="Alive",
        _xlfn.XLOOKUP(A1428,Table10[Tag Number],Table10[Status],"-",0)="Alive",
        _xlfn.XLOOKUP(A1428,Table9[Tag Number],Table9[Status],"-",0)="Alive",
        _xlfn.XLOOKUP(A1428,Table8[Tag Number],Table8[Status],"-",0)="Alive"),"Alive",
     OR(_xlfn.XLOOKUP(A1428,Table9[Tag Number],Table9[Status],"-",0)="-",
        _xlfn.XLOOKUP(A1428,Table10[Tag Number],Table10[Status],"-",0)="-",
        _xlfn.XLOOKUP(A1428,Table11[Tag Number],Table11[Status],"-",0)="-",
        _xlfn.XLOOKUP(A1428,Table8[Tag Number],Table8[Status],"-",0)="-"),
   "-")</f>
        <v>-</v>
      </c>
      <c r="I1428" s="88" t="str">
        <f>IF((_xlfn.XLOOKUP(B1428,[2]Sheet1!$A$2:$A$198,[2]Sheet1!$B$2:$B$198,"-",0)="Glade"),"Out","No")</f>
        <v>No</v>
      </c>
      <c r="J1428" s="90"/>
      <c r="K1428" s="91"/>
      <c r="L1428" s="91"/>
      <c r="M1428" s="91"/>
      <c r="N1428" s="92"/>
      <c r="O1428" s="89"/>
      <c r="R1428" t="b">
        <f t="shared" si="46"/>
        <v>0</v>
      </c>
    </row>
    <row r="1429" spans="1:18" ht="15" thickBot="1" x14ac:dyDescent="0.35">
      <c r="A1429" s="2" t="s">
        <v>2129</v>
      </c>
      <c r="B1429" s="2" t="s">
        <v>1145</v>
      </c>
      <c r="C1429" s="84">
        <f>IF(COUNTIF(Table8[Tag Number], A1429), 1, 0)</f>
        <v>0</v>
      </c>
      <c r="D1429" s="85">
        <f>IF(COUNTIF(Table9[Tag Number], A1429), 1, 0)</f>
        <v>0</v>
      </c>
      <c r="E1429" s="86">
        <f>IF(COUNTIF(Table10[Tag Number], A1429), 1, 0)</f>
        <v>0</v>
      </c>
      <c r="F1429" s="86">
        <f>IF(COUNTIF(Table11[Tag Number], A1429), 1, 0)</f>
        <v>0</v>
      </c>
      <c r="G1429" s="87">
        <f t="shared" si="47"/>
        <v>0</v>
      </c>
      <c r="H1429" s="88" t="str" cm="1">
        <f t="array" ref="H1429">_xlfn.IFS(OR(_xlfn.XLOOKUP(A1429,Table9[Tag Number],Table9[Status],"-",0)="Dead",
        _xlfn.XLOOKUP(A1429,Table10[Tag Number],Table10[Status],"-",0)="Dead",
        _xlfn.XLOOKUP(A1429,Table11[Tag Number],Table11[Status],"-",0)="Dead",
        _xlfn.XLOOKUP(A1429,Table8[Tag Number],Table8[Status],"-",0)="Dead"),"Dead",
     OR(_xlfn.XLOOKUP(A1429,Table11[Tag Number],Table11[Status],"-",0)="Alive",
        _xlfn.XLOOKUP(A1429,Table10[Tag Number],Table10[Status],"-",0)="Alive",
        _xlfn.XLOOKUP(A1429,Table9[Tag Number],Table9[Status],"-",0)="Alive",
        _xlfn.XLOOKUP(A1429,Table8[Tag Number],Table8[Status],"-",0)="Alive"),"Alive",
     OR(_xlfn.XLOOKUP(A1429,Table9[Tag Number],Table9[Status],"-",0)="-",
        _xlfn.XLOOKUP(A1429,Table10[Tag Number],Table10[Status],"-",0)="-",
        _xlfn.XLOOKUP(A1429,Table11[Tag Number],Table11[Status],"-",0)="-",
        _xlfn.XLOOKUP(A1429,Table8[Tag Number],Table8[Status],"-",0)="-"),
   "-")</f>
        <v>-</v>
      </c>
      <c r="I1429" s="88" t="str">
        <f>IF((_xlfn.XLOOKUP(B1429,[2]Sheet1!$A$2:$A$198,[2]Sheet1!$B$2:$B$198,"-",0)="Glade"),"Out","No")</f>
        <v>No</v>
      </c>
      <c r="J1429" s="90"/>
      <c r="K1429" s="91"/>
      <c r="L1429" s="91"/>
      <c r="M1429" s="91"/>
      <c r="N1429" s="92"/>
      <c r="O1429" s="89"/>
      <c r="R1429" t="b">
        <f t="shared" si="46"/>
        <v>0</v>
      </c>
    </row>
    <row r="1430" spans="1:18" ht="15" thickBot="1" x14ac:dyDescent="0.35">
      <c r="A1430" s="3" t="s">
        <v>2130</v>
      </c>
      <c r="B1430" s="3" t="s">
        <v>1145</v>
      </c>
      <c r="C1430" s="84">
        <f>IF(COUNTIF(Table8[Tag Number], A1430), 1, 0)</f>
        <v>0</v>
      </c>
      <c r="D1430" s="85">
        <f>IF(COUNTIF(Table9[Tag Number], A1430), 1, 0)</f>
        <v>0</v>
      </c>
      <c r="E1430" s="86">
        <f>IF(COUNTIF(Table10[Tag Number], A1430), 1, 0)</f>
        <v>0</v>
      </c>
      <c r="F1430" s="86">
        <f>IF(COUNTIF(Table11[Tag Number], A1430), 1, 0)</f>
        <v>0</v>
      </c>
      <c r="G1430" s="87">
        <f t="shared" si="47"/>
        <v>0</v>
      </c>
      <c r="H1430" s="88" t="str" cm="1">
        <f t="array" ref="H1430">_xlfn.IFS(OR(_xlfn.XLOOKUP(A1430,Table9[Tag Number],Table9[Status],"-",0)="Dead",
        _xlfn.XLOOKUP(A1430,Table10[Tag Number],Table10[Status],"-",0)="Dead",
        _xlfn.XLOOKUP(A1430,Table11[Tag Number],Table11[Status],"-",0)="Dead",
        _xlfn.XLOOKUP(A1430,Table8[Tag Number],Table8[Status],"-",0)="Dead"),"Dead",
     OR(_xlfn.XLOOKUP(A1430,Table11[Tag Number],Table11[Status],"-",0)="Alive",
        _xlfn.XLOOKUP(A1430,Table10[Tag Number],Table10[Status],"-",0)="Alive",
        _xlfn.XLOOKUP(A1430,Table9[Tag Number],Table9[Status],"-",0)="Alive",
        _xlfn.XLOOKUP(A1430,Table8[Tag Number],Table8[Status],"-",0)="Alive"),"Alive",
     OR(_xlfn.XLOOKUP(A1430,Table9[Tag Number],Table9[Status],"-",0)="-",
        _xlfn.XLOOKUP(A1430,Table10[Tag Number],Table10[Status],"-",0)="-",
        _xlfn.XLOOKUP(A1430,Table11[Tag Number],Table11[Status],"-",0)="-",
        _xlfn.XLOOKUP(A1430,Table8[Tag Number],Table8[Status],"-",0)="-"),
   "-")</f>
        <v>-</v>
      </c>
      <c r="I1430" s="88" t="str">
        <f>IF((_xlfn.XLOOKUP(B1430,[2]Sheet1!$A$2:$A$198,[2]Sheet1!$B$2:$B$198,"-",0)="Glade"),"Out","No")</f>
        <v>No</v>
      </c>
      <c r="J1430" s="90"/>
      <c r="K1430" s="91"/>
      <c r="L1430" s="91"/>
      <c r="M1430" s="91"/>
      <c r="N1430" s="92"/>
      <c r="O1430" s="89"/>
      <c r="R1430" t="b">
        <f t="shared" si="46"/>
        <v>0</v>
      </c>
    </row>
    <row r="1431" spans="1:18" ht="15" thickBot="1" x14ac:dyDescent="0.35">
      <c r="A1431" s="2" t="s">
        <v>2131</v>
      </c>
      <c r="B1431" s="2" t="s">
        <v>1145</v>
      </c>
      <c r="C1431" s="84">
        <f>IF(COUNTIF(Table8[Tag Number], A1431), 1, 0)</f>
        <v>0</v>
      </c>
      <c r="D1431" s="85">
        <f>IF(COUNTIF(Table9[Tag Number], A1431), 1, 0)</f>
        <v>0</v>
      </c>
      <c r="E1431" s="86">
        <f>IF(COUNTIF(Table10[Tag Number], A1431), 1, 0)</f>
        <v>0</v>
      </c>
      <c r="F1431" s="86">
        <f>IF(COUNTIF(Table11[Tag Number], A1431), 1, 0)</f>
        <v>0</v>
      </c>
      <c r="G1431" s="87">
        <f t="shared" si="47"/>
        <v>0</v>
      </c>
      <c r="H1431" s="88" t="str" cm="1">
        <f t="array" ref="H1431">_xlfn.IFS(OR(_xlfn.XLOOKUP(A1431,Table9[Tag Number],Table9[Status],"-",0)="Dead",
        _xlfn.XLOOKUP(A1431,Table10[Tag Number],Table10[Status],"-",0)="Dead",
        _xlfn.XLOOKUP(A1431,Table11[Tag Number],Table11[Status],"-",0)="Dead",
        _xlfn.XLOOKUP(A1431,Table8[Tag Number],Table8[Status],"-",0)="Dead"),"Dead",
     OR(_xlfn.XLOOKUP(A1431,Table11[Tag Number],Table11[Status],"-",0)="Alive",
        _xlfn.XLOOKUP(A1431,Table10[Tag Number],Table10[Status],"-",0)="Alive",
        _xlfn.XLOOKUP(A1431,Table9[Tag Number],Table9[Status],"-",0)="Alive",
        _xlfn.XLOOKUP(A1431,Table8[Tag Number],Table8[Status],"-",0)="Alive"),"Alive",
     OR(_xlfn.XLOOKUP(A1431,Table9[Tag Number],Table9[Status],"-",0)="-",
        _xlfn.XLOOKUP(A1431,Table10[Tag Number],Table10[Status],"-",0)="-",
        _xlfn.XLOOKUP(A1431,Table11[Tag Number],Table11[Status],"-",0)="-",
        _xlfn.XLOOKUP(A1431,Table8[Tag Number],Table8[Status],"-",0)="-"),
   "-")</f>
        <v>-</v>
      </c>
      <c r="I1431" s="88" t="str">
        <f>IF((_xlfn.XLOOKUP(B1431,[2]Sheet1!$A$2:$A$198,[2]Sheet1!$B$2:$B$198,"-",0)="Glade"),"Out","No")</f>
        <v>No</v>
      </c>
      <c r="J1431" s="90"/>
      <c r="K1431" s="91"/>
      <c r="L1431" s="91"/>
      <c r="M1431" s="91"/>
      <c r="N1431" s="92"/>
      <c r="O1431" s="89"/>
      <c r="R1431" t="b">
        <f t="shared" si="46"/>
        <v>0</v>
      </c>
    </row>
    <row r="1432" spans="1:18" ht="15" thickBot="1" x14ac:dyDescent="0.35">
      <c r="A1432" s="3" t="s">
        <v>2132</v>
      </c>
      <c r="B1432" s="3" t="s">
        <v>1137</v>
      </c>
      <c r="C1432" s="84">
        <f>IF(COUNTIF(Table8[Tag Number], A1432), 1, 0)</f>
        <v>0</v>
      </c>
      <c r="D1432" s="85">
        <f>IF(COUNTIF(Table9[Tag Number], A1432), 1, 0)</f>
        <v>0</v>
      </c>
      <c r="E1432" s="86">
        <f>IF(COUNTIF(Table10[Tag Number], A1432), 1, 0)</f>
        <v>0</v>
      </c>
      <c r="F1432" s="86">
        <f>IF(COUNTIF(Table11[Tag Number], A1432), 1, 0)</f>
        <v>0</v>
      </c>
      <c r="G1432" s="87">
        <f t="shared" si="47"/>
        <v>0</v>
      </c>
      <c r="H1432" s="88" t="str" cm="1">
        <f t="array" ref="H1432">_xlfn.IFS(OR(_xlfn.XLOOKUP(A1432,Table9[Tag Number],Table9[Status],"-",0)="Dead",
        _xlfn.XLOOKUP(A1432,Table10[Tag Number],Table10[Status],"-",0)="Dead",
        _xlfn.XLOOKUP(A1432,Table11[Tag Number],Table11[Status],"-",0)="Dead",
        _xlfn.XLOOKUP(A1432,Table8[Tag Number],Table8[Status],"-",0)="Dead"),"Dead",
     OR(_xlfn.XLOOKUP(A1432,Table11[Tag Number],Table11[Status],"-",0)="Alive",
        _xlfn.XLOOKUP(A1432,Table10[Tag Number],Table10[Status],"-",0)="Alive",
        _xlfn.XLOOKUP(A1432,Table9[Tag Number],Table9[Status],"-",0)="Alive",
        _xlfn.XLOOKUP(A1432,Table8[Tag Number],Table8[Status],"-",0)="Alive"),"Alive",
     OR(_xlfn.XLOOKUP(A1432,Table9[Tag Number],Table9[Status],"-",0)="-",
        _xlfn.XLOOKUP(A1432,Table10[Tag Number],Table10[Status],"-",0)="-",
        _xlfn.XLOOKUP(A1432,Table11[Tag Number],Table11[Status],"-",0)="-",
        _xlfn.XLOOKUP(A1432,Table8[Tag Number],Table8[Status],"-",0)="-"),
   "-")</f>
        <v>-</v>
      </c>
      <c r="I1432" s="88" t="str">
        <f>IF((_xlfn.XLOOKUP(B1432,[2]Sheet1!$A$2:$A$198,[2]Sheet1!$B$2:$B$198,"-",0)="Glade"),"Out","No")</f>
        <v>No</v>
      </c>
      <c r="J1432" s="90"/>
      <c r="K1432" s="91"/>
      <c r="L1432" s="91"/>
      <c r="M1432" s="91"/>
      <c r="N1432" s="92"/>
      <c r="O1432" s="89"/>
      <c r="R1432" t="b">
        <f t="shared" si="46"/>
        <v>0</v>
      </c>
    </row>
    <row r="1433" spans="1:18" ht="15" thickBot="1" x14ac:dyDescent="0.35">
      <c r="A1433" s="2" t="s">
        <v>2133</v>
      </c>
      <c r="B1433" s="2" t="s">
        <v>1145</v>
      </c>
      <c r="C1433" s="84">
        <f>IF(COUNTIF(Table8[Tag Number], A1433), 1, 0)</f>
        <v>0</v>
      </c>
      <c r="D1433" s="85">
        <f>IF(COUNTIF(Table9[Tag Number], A1433), 1, 0)</f>
        <v>0</v>
      </c>
      <c r="E1433" s="86">
        <f>IF(COUNTIF(Table10[Tag Number], A1433), 1, 0)</f>
        <v>0</v>
      </c>
      <c r="F1433" s="86">
        <f>IF(COUNTIF(Table11[Tag Number], A1433), 1, 0)</f>
        <v>0</v>
      </c>
      <c r="G1433" s="87">
        <f t="shared" si="47"/>
        <v>0</v>
      </c>
      <c r="H1433" s="88" t="str" cm="1">
        <f t="array" ref="H1433">_xlfn.IFS(OR(_xlfn.XLOOKUP(A1433,Table9[Tag Number],Table9[Status],"-",0)="Dead",
        _xlfn.XLOOKUP(A1433,Table10[Tag Number],Table10[Status],"-",0)="Dead",
        _xlfn.XLOOKUP(A1433,Table11[Tag Number],Table11[Status],"-",0)="Dead",
        _xlfn.XLOOKUP(A1433,Table8[Tag Number],Table8[Status],"-",0)="Dead"),"Dead",
     OR(_xlfn.XLOOKUP(A1433,Table11[Tag Number],Table11[Status],"-",0)="Alive",
        _xlfn.XLOOKUP(A1433,Table10[Tag Number],Table10[Status],"-",0)="Alive",
        _xlfn.XLOOKUP(A1433,Table9[Tag Number],Table9[Status],"-",0)="Alive",
        _xlfn.XLOOKUP(A1433,Table8[Tag Number],Table8[Status],"-",0)="Alive"),"Alive",
     OR(_xlfn.XLOOKUP(A1433,Table9[Tag Number],Table9[Status],"-",0)="-",
        _xlfn.XLOOKUP(A1433,Table10[Tag Number],Table10[Status],"-",0)="-",
        _xlfn.XLOOKUP(A1433,Table11[Tag Number],Table11[Status],"-",0)="-",
        _xlfn.XLOOKUP(A1433,Table8[Tag Number],Table8[Status],"-",0)="-"),
   "-")</f>
        <v>-</v>
      </c>
      <c r="I1433" s="88" t="str">
        <f>IF((_xlfn.XLOOKUP(B1433,[2]Sheet1!$A$2:$A$198,[2]Sheet1!$B$2:$B$198,"-",0)="Glade"),"Out","No")</f>
        <v>No</v>
      </c>
      <c r="J1433" s="90"/>
      <c r="K1433" s="91"/>
      <c r="L1433" s="91"/>
      <c r="M1433" s="91"/>
      <c r="N1433" s="92"/>
      <c r="O1433" s="89"/>
      <c r="R1433" t="b">
        <f t="shared" si="46"/>
        <v>0</v>
      </c>
    </row>
    <row r="1434" spans="1:18" ht="15" thickBot="1" x14ac:dyDescent="0.35">
      <c r="A1434" s="3" t="s">
        <v>2134</v>
      </c>
      <c r="B1434" s="3" t="s">
        <v>1145</v>
      </c>
      <c r="C1434" s="84">
        <f>IF(COUNTIF(Table8[Tag Number], A1434), 1, 0)</f>
        <v>0</v>
      </c>
      <c r="D1434" s="85">
        <f>IF(COUNTIF(Table9[Tag Number], A1434), 1, 0)</f>
        <v>0</v>
      </c>
      <c r="E1434" s="86">
        <f>IF(COUNTIF(Table10[Tag Number], A1434), 1, 0)</f>
        <v>0</v>
      </c>
      <c r="F1434" s="86">
        <f>IF(COUNTIF(Table11[Tag Number], A1434), 1, 0)</f>
        <v>0</v>
      </c>
      <c r="G1434" s="87">
        <f t="shared" si="47"/>
        <v>0</v>
      </c>
      <c r="H1434" s="88" t="str" cm="1">
        <f t="array" ref="H1434">_xlfn.IFS(OR(_xlfn.XLOOKUP(A1434,Table9[Tag Number],Table9[Status],"-",0)="Dead",
        _xlfn.XLOOKUP(A1434,Table10[Tag Number],Table10[Status],"-",0)="Dead",
        _xlfn.XLOOKUP(A1434,Table11[Tag Number],Table11[Status],"-",0)="Dead",
        _xlfn.XLOOKUP(A1434,Table8[Tag Number],Table8[Status],"-",0)="Dead"),"Dead",
     OR(_xlfn.XLOOKUP(A1434,Table11[Tag Number],Table11[Status],"-",0)="Alive",
        _xlfn.XLOOKUP(A1434,Table10[Tag Number],Table10[Status],"-",0)="Alive",
        _xlfn.XLOOKUP(A1434,Table9[Tag Number],Table9[Status],"-",0)="Alive",
        _xlfn.XLOOKUP(A1434,Table8[Tag Number],Table8[Status],"-",0)="Alive"),"Alive",
     OR(_xlfn.XLOOKUP(A1434,Table9[Tag Number],Table9[Status],"-",0)="-",
        _xlfn.XLOOKUP(A1434,Table10[Tag Number],Table10[Status],"-",0)="-",
        _xlfn.XLOOKUP(A1434,Table11[Tag Number],Table11[Status],"-",0)="-",
        _xlfn.XLOOKUP(A1434,Table8[Tag Number],Table8[Status],"-",0)="-"),
   "-")</f>
        <v>-</v>
      </c>
      <c r="I1434" s="88" t="str">
        <f>IF((_xlfn.XLOOKUP(B1434,[2]Sheet1!$A$2:$A$198,[2]Sheet1!$B$2:$B$198,"-",0)="Glade"),"Out","No")</f>
        <v>No</v>
      </c>
      <c r="J1434" s="90"/>
      <c r="K1434" s="91"/>
      <c r="L1434" s="91"/>
      <c r="M1434" s="91"/>
      <c r="N1434" s="92"/>
      <c r="O1434" s="89"/>
      <c r="R1434" t="b">
        <f t="shared" si="46"/>
        <v>0</v>
      </c>
    </row>
    <row r="1435" spans="1:18" ht="15" thickBot="1" x14ac:dyDescent="0.35">
      <c r="A1435" s="2" t="s">
        <v>2135</v>
      </c>
      <c r="B1435" s="2" t="s">
        <v>1145</v>
      </c>
      <c r="C1435" s="84">
        <f>IF(COUNTIF(Table8[Tag Number], A1435), 1, 0)</f>
        <v>0</v>
      </c>
      <c r="D1435" s="85">
        <f>IF(COUNTIF(Table9[Tag Number], A1435), 1, 0)</f>
        <v>0</v>
      </c>
      <c r="E1435" s="86">
        <f>IF(COUNTIF(Table10[Tag Number], A1435), 1, 0)</f>
        <v>0</v>
      </c>
      <c r="F1435" s="86">
        <f>IF(COUNTIF(Table11[Tag Number], A1435), 1, 0)</f>
        <v>0</v>
      </c>
      <c r="G1435" s="87">
        <f t="shared" si="47"/>
        <v>0</v>
      </c>
      <c r="H1435" s="88" t="str" cm="1">
        <f t="array" ref="H1435">_xlfn.IFS(OR(_xlfn.XLOOKUP(A1435,Table9[Tag Number],Table9[Status],"-",0)="Dead",
        _xlfn.XLOOKUP(A1435,Table10[Tag Number],Table10[Status],"-",0)="Dead",
        _xlfn.XLOOKUP(A1435,Table11[Tag Number],Table11[Status],"-",0)="Dead",
        _xlfn.XLOOKUP(A1435,Table8[Tag Number],Table8[Status],"-",0)="Dead"),"Dead",
     OR(_xlfn.XLOOKUP(A1435,Table11[Tag Number],Table11[Status],"-",0)="Alive",
        _xlfn.XLOOKUP(A1435,Table10[Tag Number],Table10[Status],"-",0)="Alive",
        _xlfn.XLOOKUP(A1435,Table9[Tag Number],Table9[Status],"-",0)="Alive",
        _xlfn.XLOOKUP(A1435,Table8[Tag Number],Table8[Status],"-",0)="Alive"),"Alive",
     OR(_xlfn.XLOOKUP(A1435,Table9[Tag Number],Table9[Status],"-",0)="-",
        _xlfn.XLOOKUP(A1435,Table10[Tag Number],Table10[Status],"-",0)="-",
        _xlfn.XLOOKUP(A1435,Table11[Tag Number],Table11[Status],"-",0)="-",
        _xlfn.XLOOKUP(A1435,Table8[Tag Number],Table8[Status],"-",0)="-"),
   "-")</f>
        <v>-</v>
      </c>
      <c r="I1435" s="88" t="str">
        <f>IF((_xlfn.XLOOKUP(B1435,[2]Sheet1!$A$2:$A$198,[2]Sheet1!$B$2:$B$198,"-",0)="Glade"),"Out","No")</f>
        <v>No</v>
      </c>
      <c r="J1435" s="90"/>
      <c r="K1435" s="91"/>
      <c r="L1435" s="91"/>
      <c r="M1435" s="91"/>
      <c r="N1435" s="92"/>
      <c r="O1435" s="89"/>
      <c r="R1435" t="b">
        <f t="shared" si="46"/>
        <v>0</v>
      </c>
    </row>
    <row r="1436" spans="1:18" ht="15" thickBot="1" x14ac:dyDescent="0.35">
      <c r="A1436" s="3" t="s">
        <v>2136</v>
      </c>
      <c r="B1436" s="3" t="s">
        <v>1137</v>
      </c>
      <c r="C1436" s="84">
        <f>IF(COUNTIF(Table8[Tag Number], A1436), 1, 0)</f>
        <v>0</v>
      </c>
      <c r="D1436" s="85">
        <f>IF(COUNTIF(Table9[Tag Number], A1436), 1, 0)</f>
        <v>0</v>
      </c>
      <c r="E1436" s="86">
        <f>IF(COUNTIF(Table10[Tag Number], A1436), 1, 0)</f>
        <v>0</v>
      </c>
      <c r="F1436" s="86">
        <f>IF(COUNTIF(Table11[Tag Number], A1436), 1, 0)</f>
        <v>0</v>
      </c>
      <c r="G1436" s="87">
        <f t="shared" si="47"/>
        <v>0</v>
      </c>
      <c r="H1436" s="88" t="str" cm="1">
        <f t="array" ref="H1436">_xlfn.IFS(OR(_xlfn.XLOOKUP(A1436,Table9[Tag Number],Table9[Status],"-",0)="Dead",
        _xlfn.XLOOKUP(A1436,Table10[Tag Number],Table10[Status],"-",0)="Dead",
        _xlfn.XLOOKUP(A1436,Table11[Tag Number],Table11[Status],"-",0)="Dead",
        _xlfn.XLOOKUP(A1436,Table8[Tag Number],Table8[Status],"-",0)="Dead"),"Dead",
     OR(_xlfn.XLOOKUP(A1436,Table11[Tag Number],Table11[Status],"-",0)="Alive",
        _xlfn.XLOOKUP(A1436,Table10[Tag Number],Table10[Status],"-",0)="Alive",
        _xlfn.XLOOKUP(A1436,Table9[Tag Number],Table9[Status],"-",0)="Alive",
        _xlfn.XLOOKUP(A1436,Table8[Tag Number],Table8[Status],"-",0)="Alive"),"Alive",
     OR(_xlfn.XLOOKUP(A1436,Table9[Tag Number],Table9[Status],"-",0)="-",
        _xlfn.XLOOKUP(A1436,Table10[Tag Number],Table10[Status],"-",0)="-",
        _xlfn.XLOOKUP(A1436,Table11[Tag Number],Table11[Status],"-",0)="-",
        _xlfn.XLOOKUP(A1436,Table8[Tag Number],Table8[Status],"-",0)="-"),
   "-")</f>
        <v>-</v>
      </c>
      <c r="I1436" s="88" t="str">
        <f>IF((_xlfn.XLOOKUP(B1436,[2]Sheet1!$A$2:$A$198,[2]Sheet1!$B$2:$B$198,"-",0)="Glade"),"Out","No")</f>
        <v>No</v>
      </c>
      <c r="J1436" s="90"/>
      <c r="K1436" s="91"/>
      <c r="L1436" s="91"/>
      <c r="M1436" s="91"/>
      <c r="N1436" s="92"/>
      <c r="O1436" s="89"/>
      <c r="R1436" t="b">
        <f t="shared" si="46"/>
        <v>0</v>
      </c>
    </row>
    <row r="1437" spans="1:18" ht="15" thickBot="1" x14ac:dyDescent="0.35">
      <c r="A1437" s="2" t="s">
        <v>2137</v>
      </c>
      <c r="B1437" s="2" t="s">
        <v>1145</v>
      </c>
      <c r="C1437" s="84">
        <f>IF(COUNTIF(Table8[Tag Number], A1437), 1, 0)</f>
        <v>0</v>
      </c>
      <c r="D1437" s="85">
        <f>IF(COUNTIF(Table9[Tag Number], A1437), 1, 0)</f>
        <v>0</v>
      </c>
      <c r="E1437" s="86">
        <f>IF(COUNTIF(Table10[Tag Number], A1437), 1, 0)</f>
        <v>0</v>
      </c>
      <c r="F1437" s="86">
        <f>IF(COUNTIF(Table11[Tag Number], A1437), 1, 0)</f>
        <v>0</v>
      </c>
      <c r="G1437" s="87">
        <f t="shared" si="47"/>
        <v>0</v>
      </c>
      <c r="H1437" s="88" t="str" cm="1">
        <f t="array" ref="H1437">_xlfn.IFS(OR(_xlfn.XLOOKUP(A1437,Table9[Tag Number],Table9[Status],"-",0)="Dead",
        _xlfn.XLOOKUP(A1437,Table10[Tag Number],Table10[Status],"-",0)="Dead",
        _xlfn.XLOOKUP(A1437,Table11[Tag Number],Table11[Status],"-",0)="Dead",
        _xlfn.XLOOKUP(A1437,Table8[Tag Number],Table8[Status],"-",0)="Dead"),"Dead",
     OR(_xlfn.XLOOKUP(A1437,Table11[Tag Number],Table11[Status],"-",0)="Alive",
        _xlfn.XLOOKUP(A1437,Table10[Tag Number],Table10[Status],"-",0)="Alive",
        _xlfn.XLOOKUP(A1437,Table9[Tag Number],Table9[Status],"-",0)="Alive",
        _xlfn.XLOOKUP(A1437,Table8[Tag Number],Table8[Status],"-",0)="Alive"),"Alive",
     OR(_xlfn.XLOOKUP(A1437,Table9[Tag Number],Table9[Status],"-",0)="-",
        _xlfn.XLOOKUP(A1437,Table10[Tag Number],Table10[Status],"-",0)="-",
        _xlfn.XLOOKUP(A1437,Table11[Tag Number],Table11[Status],"-",0)="-",
        _xlfn.XLOOKUP(A1437,Table8[Tag Number],Table8[Status],"-",0)="-"),
   "-")</f>
        <v>-</v>
      </c>
      <c r="I1437" s="88" t="str">
        <f>IF((_xlfn.XLOOKUP(B1437,[2]Sheet1!$A$2:$A$198,[2]Sheet1!$B$2:$B$198,"-",0)="Glade"),"Out","No")</f>
        <v>No</v>
      </c>
      <c r="J1437" s="90"/>
      <c r="K1437" s="91"/>
      <c r="L1437" s="91"/>
      <c r="M1437" s="91"/>
      <c r="N1437" s="92"/>
      <c r="O1437" s="89"/>
      <c r="R1437" t="b">
        <f t="shared" si="46"/>
        <v>0</v>
      </c>
    </row>
    <row r="1438" spans="1:18" ht="15" thickBot="1" x14ac:dyDescent="0.35">
      <c r="A1438" s="3" t="s">
        <v>2138</v>
      </c>
      <c r="B1438" s="3" t="s">
        <v>1145</v>
      </c>
      <c r="C1438" s="84">
        <f>IF(COUNTIF(Table8[Tag Number], A1438), 1, 0)</f>
        <v>0</v>
      </c>
      <c r="D1438" s="85">
        <f>IF(COUNTIF(Table9[Tag Number], A1438), 1, 0)</f>
        <v>0</v>
      </c>
      <c r="E1438" s="86">
        <f>IF(COUNTIF(Table10[Tag Number], A1438), 1, 0)</f>
        <v>0</v>
      </c>
      <c r="F1438" s="86">
        <f>IF(COUNTIF(Table11[Tag Number], A1438), 1, 0)</f>
        <v>0</v>
      </c>
      <c r="G1438" s="87">
        <f t="shared" si="47"/>
        <v>0</v>
      </c>
      <c r="H1438" s="88" t="str" cm="1">
        <f t="array" ref="H1438">_xlfn.IFS(OR(_xlfn.XLOOKUP(A1438,Table9[Tag Number],Table9[Status],"-",0)="Dead",
        _xlfn.XLOOKUP(A1438,Table10[Tag Number],Table10[Status],"-",0)="Dead",
        _xlfn.XLOOKUP(A1438,Table11[Tag Number],Table11[Status],"-",0)="Dead",
        _xlfn.XLOOKUP(A1438,Table8[Tag Number],Table8[Status],"-",0)="Dead"),"Dead",
     OR(_xlfn.XLOOKUP(A1438,Table11[Tag Number],Table11[Status],"-",0)="Alive",
        _xlfn.XLOOKUP(A1438,Table10[Tag Number],Table10[Status],"-",0)="Alive",
        _xlfn.XLOOKUP(A1438,Table9[Tag Number],Table9[Status],"-",0)="Alive",
        _xlfn.XLOOKUP(A1438,Table8[Tag Number],Table8[Status],"-",0)="Alive"),"Alive",
     OR(_xlfn.XLOOKUP(A1438,Table9[Tag Number],Table9[Status],"-",0)="-",
        _xlfn.XLOOKUP(A1438,Table10[Tag Number],Table10[Status],"-",0)="-",
        _xlfn.XLOOKUP(A1438,Table11[Tag Number],Table11[Status],"-",0)="-",
        _xlfn.XLOOKUP(A1438,Table8[Tag Number],Table8[Status],"-",0)="-"),
   "-")</f>
        <v>-</v>
      </c>
      <c r="I1438" s="88" t="str">
        <f>IF((_xlfn.XLOOKUP(B1438,[2]Sheet1!$A$2:$A$198,[2]Sheet1!$B$2:$B$198,"-",0)="Glade"),"Out","No")</f>
        <v>No</v>
      </c>
      <c r="J1438" s="90"/>
      <c r="K1438" s="91"/>
      <c r="L1438" s="91"/>
      <c r="M1438" s="91"/>
      <c r="N1438" s="92"/>
      <c r="O1438" s="89"/>
      <c r="R1438" t="b">
        <f t="shared" si="46"/>
        <v>0</v>
      </c>
    </row>
    <row r="1439" spans="1:18" ht="15" thickBot="1" x14ac:dyDescent="0.35">
      <c r="A1439" s="2" t="s">
        <v>2139</v>
      </c>
      <c r="B1439" s="2" t="s">
        <v>1137</v>
      </c>
      <c r="C1439" s="84">
        <f>IF(COUNTIF(Table8[Tag Number], A1439), 1, 0)</f>
        <v>0</v>
      </c>
      <c r="D1439" s="85">
        <f>IF(COUNTIF(Table9[Tag Number], A1439), 1, 0)</f>
        <v>0</v>
      </c>
      <c r="E1439" s="86">
        <f>IF(COUNTIF(Table10[Tag Number], A1439), 1, 0)</f>
        <v>0</v>
      </c>
      <c r="F1439" s="86">
        <f>IF(COUNTIF(Table11[Tag Number], A1439), 1, 0)</f>
        <v>0</v>
      </c>
      <c r="G1439" s="87">
        <f t="shared" si="47"/>
        <v>0</v>
      </c>
      <c r="H1439" s="88" t="str" cm="1">
        <f t="array" ref="H1439">_xlfn.IFS(OR(_xlfn.XLOOKUP(A1439,Table9[Tag Number],Table9[Status],"-",0)="Dead",
        _xlfn.XLOOKUP(A1439,Table10[Tag Number],Table10[Status],"-",0)="Dead",
        _xlfn.XLOOKUP(A1439,Table11[Tag Number],Table11[Status],"-",0)="Dead",
        _xlfn.XLOOKUP(A1439,Table8[Tag Number],Table8[Status],"-",0)="Dead"),"Dead",
     OR(_xlfn.XLOOKUP(A1439,Table11[Tag Number],Table11[Status],"-",0)="Alive",
        _xlfn.XLOOKUP(A1439,Table10[Tag Number],Table10[Status],"-",0)="Alive",
        _xlfn.XLOOKUP(A1439,Table9[Tag Number],Table9[Status],"-",0)="Alive",
        _xlfn.XLOOKUP(A1439,Table8[Tag Number],Table8[Status],"-",0)="Alive"),"Alive",
     OR(_xlfn.XLOOKUP(A1439,Table9[Tag Number],Table9[Status],"-",0)="-",
        _xlfn.XLOOKUP(A1439,Table10[Tag Number],Table10[Status],"-",0)="-",
        _xlfn.XLOOKUP(A1439,Table11[Tag Number],Table11[Status],"-",0)="-",
        _xlfn.XLOOKUP(A1439,Table8[Tag Number],Table8[Status],"-",0)="-"),
   "-")</f>
        <v>-</v>
      </c>
      <c r="I1439" s="88" t="str">
        <f>IF((_xlfn.XLOOKUP(B1439,[2]Sheet1!$A$2:$A$198,[2]Sheet1!$B$2:$B$198,"-",0)="Glade"),"Out","No")</f>
        <v>No</v>
      </c>
      <c r="J1439" s="90"/>
      <c r="K1439" s="91"/>
      <c r="L1439" s="91"/>
      <c r="M1439" s="91"/>
      <c r="N1439" s="92"/>
      <c r="O1439" s="89"/>
      <c r="R1439" t="b">
        <f t="shared" si="46"/>
        <v>0</v>
      </c>
    </row>
    <row r="1440" spans="1:18" ht="15" thickBot="1" x14ac:dyDescent="0.35">
      <c r="A1440" s="3" t="s">
        <v>2140</v>
      </c>
      <c r="B1440" s="3" t="s">
        <v>1137</v>
      </c>
      <c r="C1440" s="84">
        <f>IF(COUNTIF(Table8[Tag Number], A1440), 1, 0)</f>
        <v>0</v>
      </c>
      <c r="D1440" s="85">
        <f>IF(COUNTIF(Table9[Tag Number], A1440), 1, 0)</f>
        <v>0</v>
      </c>
      <c r="E1440" s="86">
        <f>IF(COUNTIF(Table10[Tag Number], A1440), 1, 0)</f>
        <v>0</v>
      </c>
      <c r="F1440" s="86">
        <f>IF(COUNTIF(Table11[Tag Number], A1440), 1, 0)</f>
        <v>0</v>
      </c>
      <c r="G1440" s="87">
        <f t="shared" si="47"/>
        <v>0</v>
      </c>
      <c r="H1440" s="88" t="str" cm="1">
        <f t="array" ref="H1440">_xlfn.IFS(OR(_xlfn.XLOOKUP(A1440,Table9[Tag Number],Table9[Status],"-",0)="Dead",
        _xlfn.XLOOKUP(A1440,Table10[Tag Number],Table10[Status],"-",0)="Dead",
        _xlfn.XLOOKUP(A1440,Table11[Tag Number],Table11[Status],"-",0)="Dead",
        _xlfn.XLOOKUP(A1440,Table8[Tag Number],Table8[Status],"-",0)="Dead"),"Dead",
     OR(_xlfn.XLOOKUP(A1440,Table11[Tag Number],Table11[Status],"-",0)="Alive",
        _xlfn.XLOOKUP(A1440,Table10[Tag Number],Table10[Status],"-",0)="Alive",
        _xlfn.XLOOKUP(A1440,Table9[Tag Number],Table9[Status],"-",0)="Alive",
        _xlfn.XLOOKUP(A1440,Table8[Tag Number],Table8[Status],"-",0)="Alive"),"Alive",
     OR(_xlfn.XLOOKUP(A1440,Table9[Tag Number],Table9[Status],"-",0)="-",
        _xlfn.XLOOKUP(A1440,Table10[Tag Number],Table10[Status],"-",0)="-",
        _xlfn.XLOOKUP(A1440,Table11[Tag Number],Table11[Status],"-",0)="-",
        _xlfn.XLOOKUP(A1440,Table8[Tag Number],Table8[Status],"-",0)="-"),
   "-")</f>
        <v>-</v>
      </c>
      <c r="I1440" s="88" t="str">
        <f>IF((_xlfn.XLOOKUP(B1440,[2]Sheet1!$A$2:$A$198,[2]Sheet1!$B$2:$B$198,"-",0)="Glade"),"Out","No")</f>
        <v>No</v>
      </c>
      <c r="J1440" s="90"/>
      <c r="K1440" s="91"/>
      <c r="L1440" s="91"/>
      <c r="M1440" s="91"/>
      <c r="N1440" s="92"/>
      <c r="O1440" s="89"/>
      <c r="R1440" t="b">
        <f t="shared" si="46"/>
        <v>0</v>
      </c>
    </row>
    <row r="1441" spans="1:18" ht="15" thickBot="1" x14ac:dyDescent="0.35">
      <c r="A1441" s="2" t="s">
        <v>751</v>
      </c>
      <c r="B1441" s="2" t="s">
        <v>1137</v>
      </c>
      <c r="C1441" s="84">
        <f>IF(COUNTIF(Table8[Tag Number], A1441), 1, 0)</f>
        <v>1</v>
      </c>
      <c r="D1441" s="85">
        <f>IF(COUNTIF(Table9[Tag Number], A1441), 1, 0)</f>
        <v>1</v>
      </c>
      <c r="E1441" s="86">
        <f>IF(COUNTIF(Table10[Tag Number], A1441), 1, 0)</f>
        <v>1</v>
      </c>
      <c r="F1441" s="86">
        <f>IF(COUNTIF(Table11[Tag Number], A1441), 1, 0)</f>
        <v>1</v>
      </c>
      <c r="G1441" s="87">
        <f t="shared" si="47"/>
        <v>4</v>
      </c>
      <c r="H1441" s="88" t="str" cm="1">
        <f t="array" ref="H1441">_xlfn.IFS(OR(_xlfn.XLOOKUP(A1441,Table9[Tag Number],Table9[Status],"-",0)="Dead",
        _xlfn.XLOOKUP(A1441,Table10[Tag Number],Table10[Status],"-",0)="Dead",
        _xlfn.XLOOKUP(A1441,Table11[Tag Number],Table11[Status],"-",0)="Dead",
        _xlfn.XLOOKUP(A1441,Table8[Tag Number],Table8[Status],"-",0)="Dead"),"Dead",
     OR(_xlfn.XLOOKUP(A1441,Table11[Tag Number],Table11[Status],"-",0)="Alive",
        _xlfn.XLOOKUP(A1441,Table10[Tag Number],Table10[Status],"-",0)="Alive",
        _xlfn.XLOOKUP(A1441,Table9[Tag Number],Table9[Status],"-",0)="Alive",
        _xlfn.XLOOKUP(A1441,Table8[Tag Number],Table8[Status],"-",0)="Alive"),"Alive",
     OR(_xlfn.XLOOKUP(A1441,Table9[Tag Number],Table9[Status],"-",0)="-",
        _xlfn.XLOOKUP(A1441,Table10[Tag Number],Table10[Status],"-",0)="-",
        _xlfn.XLOOKUP(A1441,Table11[Tag Number],Table11[Status],"-",0)="-",
        _xlfn.XLOOKUP(A1441,Table8[Tag Number],Table8[Status],"-",0)="-"),
   "-")</f>
        <v>Alive</v>
      </c>
      <c r="I1441" s="88" t="str">
        <f>IF((_xlfn.XLOOKUP(B1441,[2]Sheet1!$A$2:$A$198,[2]Sheet1!$B$2:$B$198,"-",0)="Glade"),"Out","No")</f>
        <v>No</v>
      </c>
      <c r="J1441" s="90"/>
      <c r="K1441" s="91"/>
      <c r="L1441" s="91"/>
      <c r="M1441" s="91"/>
      <c r="N1441" s="92"/>
      <c r="O1441" s="89"/>
      <c r="R1441" t="str">
        <f t="shared" si="46"/>
        <v>C453</v>
      </c>
    </row>
    <row r="1442" spans="1:18" ht="15" thickBot="1" x14ac:dyDescent="0.35">
      <c r="A1442" s="3" t="s">
        <v>2141</v>
      </c>
      <c r="B1442" s="3" t="s">
        <v>1145</v>
      </c>
      <c r="C1442" s="84">
        <f>IF(COUNTIF(Table8[Tag Number], A1442), 1, 0)</f>
        <v>0</v>
      </c>
      <c r="D1442" s="85">
        <f>IF(COUNTIF(Table9[Tag Number], A1442), 1, 0)</f>
        <v>0</v>
      </c>
      <c r="E1442" s="86">
        <f>IF(COUNTIF(Table10[Tag Number], A1442), 1, 0)</f>
        <v>0</v>
      </c>
      <c r="F1442" s="86">
        <f>IF(COUNTIF(Table11[Tag Number], A1442), 1, 0)</f>
        <v>0</v>
      </c>
      <c r="G1442" s="87">
        <f t="shared" si="47"/>
        <v>0</v>
      </c>
      <c r="H1442" s="88" t="str" cm="1">
        <f t="array" ref="H1442">_xlfn.IFS(OR(_xlfn.XLOOKUP(A1442,Table9[Tag Number],Table9[Status],"-",0)="Dead",
        _xlfn.XLOOKUP(A1442,Table10[Tag Number],Table10[Status],"-",0)="Dead",
        _xlfn.XLOOKUP(A1442,Table11[Tag Number],Table11[Status],"-",0)="Dead",
        _xlfn.XLOOKUP(A1442,Table8[Tag Number],Table8[Status],"-",0)="Dead"),"Dead",
     OR(_xlfn.XLOOKUP(A1442,Table11[Tag Number],Table11[Status],"-",0)="Alive",
        _xlfn.XLOOKUP(A1442,Table10[Tag Number],Table10[Status],"-",0)="Alive",
        _xlfn.XLOOKUP(A1442,Table9[Tag Number],Table9[Status],"-",0)="Alive",
        _xlfn.XLOOKUP(A1442,Table8[Tag Number],Table8[Status],"-",0)="Alive"),"Alive",
     OR(_xlfn.XLOOKUP(A1442,Table9[Tag Number],Table9[Status],"-",0)="-",
        _xlfn.XLOOKUP(A1442,Table10[Tag Number],Table10[Status],"-",0)="-",
        _xlfn.XLOOKUP(A1442,Table11[Tag Number],Table11[Status],"-",0)="-",
        _xlfn.XLOOKUP(A1442,Table8[Tag Number],Table8[Status],"-",0)="-"),
   "-")</f>
        <v>-</v>
      </c>
      <c r="I1442" s="88" t="str">
        <f>IF((_xlfn.XLOOKUP(B1442,[2]Sheet1!$A$2:$A$198,[2]Sheet1!$B$2:$B$198,"-",0)="Glade"),"Out","No")</f>
        <v>No</v>
      </c>
      <c r="J1442" s="90"/>
      <c r="K1442" s="91"/>
      <c r="L1442" s="91"/>
      <c r="M1442" s="91"/>
      <c r="N1442" s="92"/>
      <c r="O1442" s="89"/>
      <c r="R1442" t="b">
        <f t="shared" si="46"/>
        <v>0</v>
      </c>
    </row>
    <row r="1443" spans="1:18" ht="15" thickBot="1" x14ac:dyDescent="0.35">
      <c r="A1443" s="2" t="s">
        <v>2142</v>
      </c>
      <c r="B1443" s="2" t="s">
        <v>1137</v>
      </c>
      <c r="C1443" s="84">
        <f>IF(COUNTIF(Table8[Tag Number], A1443), 1, 0)</f>
        <v>0</v>
      </c>
      <c r="D1443" s="85">
        <f>IF(COUNTIF(Table9[Tag Number], A1443), 1, 0)</f>
        <v>0</v>
      </c>
      <c r="E1443" s="86">
        <f>IF(COUNTIF(Table10[Tag Number], A1443), 1, 0)</f>
        <v>0</v>
      </c>
      <c r="F1443" s="86">
        <f>IF(COUNTIF(Table11[Tag Number], A1443), 1, 0)</f>
        <v>0</v>
      </c>
      <c r="G1443" s="87">
        <f t="shared" si="47"/>
        <v>0</v>
      </c>
      <c r="H1443" s="88" t="str" cm="1">
        <f t="array" ref="H1443">_xlfn.IFS(OR(_xlfn.XLOOKUP(A1443,Table9[Tag Number],Table9[Status],"-",0)="Dead",
        _xlfn.XLOOKUP(A1443,Table10[Tag Number],Table10[Status],"-",0)="Dead",
        _xlfn.XLOOKUP(A1443,Table11[Tag Number],Table11[Status],"-",0)="Dead",
        _xlfn.XLOOKUP(A1443,Table8[Tag Number],Table8[Status],"-",0)="Dead"),"Dead",
     OR(_xlfn.XLOOKUP(A1443,Table11[Tag Number],Table11[Status],"-",0)="Alive",
        _xlfn.XLOOKUP(A1443,Table10[Tag Number],Table10[Status],"-",0)="Alive",
        _xlfn.XLOOKUP(A1443,Table9[Tag Number],Table9[Status],"-",0)="Alive",
        _xlfn.XLOOKUP(A1443,Table8[Tag Number],Table8[Status],"-",0)="Alive"),"Alive",
     OR(_xlfn.XLOOKUP(A1443,Table9[Tag Number],Table9[Status],"-",0)="-",
        _xlfn.XLOOKUP(A1443,Table10[Tag Number],Table10[Status],"-",0)="-",
        _xlfn.XLOOKUP(A1443,Table11[Tag Number],Table11[Status],"-",0)="-",
        _xlfn.XLOOKUP(A1443,Table8[Tag Number],Table8[Status],"-",0)="-"),
   "-")</f>
        <v>-</v>
      </c>
      <c r="I1443" s="88" t="str">
        <f>IF((_xlfn.XLOOKUP(B1443,[2]Sheet1!$A$2:$A$198,[2]Sheet1!$B$2:$B$198,"-",0)="Glade"),"Out","No")</f>
        <v>No</v>
      </c>
      <c r="J1443" s="90"/>
      <c r="K1443" s="91"/>
      <c r="L1443" s="91"/>
      <c r="M1443" s="91"/>
      <c r="N1443" s="92"/>
      <c r="O1443" s="89"/>
      <c r="R1443" t="b">
        <f t="shared" si="46"/>
        <v>0</v>
      </c>
    </row>
    <row r="1444" spans="1:18" ht="15" thickBot="1" x14ac:dyDescent="0.35">
      <c r="A1444" s="3" t="s">
        <v>936</v>
      </c>
      <c r="B1444" s="3" t="s">
        <v>1137</v>
      </c>
      <c r="C1444" s="84">
        <f>IF(COUNTIF(Table8[Tag Number], A1444), 1, 0)</f>
        <v>0</v>
      </c>
      <c r="D1444" s="85">
        <f>IF(COUNTIF(Table9[Tag Number], A1444), 1, 0)</f>
        <v>1</v>
      </c>
      <c r="E1444" s="86">
        <f>IF(COUNTIF(Table10[Tag Number], A1444), 1, 0)</f>
        <v>0</v>
      </c>
      <c r="F1444" s="86">
        <f>IF(COUNTIF(Table11[Tag Number], A1444), 1, 0)</f>
        <v>0</v>
      </c>
      <c r="G1444" s="87">
        <f t="shared" si="47"/>
        <v>1</v>
      </c>
      <c r="H1444" s="88" t="str" cm="1">
        <f t="array" ref="H1444">_xlfn.IFS(OR(_xlfn.XLOOKUP(A1444,Table9[Tag Number],Table9[Status],"-",0)="Dead",
        _xlfn.XLOOKUP(A1444,Table10[Tag Number],Table10[Status],"-",0)="Dead",
        _xlfn.XLOOKUP(A1444,Table11[Tag Number],Table11[Status],"-",0)="Dead",
        _xlfn.XLOOKUP(A1444,Table8[Tag Number],Table8[Status],"-",0)="Dead"),"Dead",
     OR(_xlfn.XLOOKUP(A1444,Table11[Tag Number],Table11[Status],"-",0)="Alive",
        _xlfn.XLOOKUP(A1444,Table10[Tag Number],Table10[Status],"-",0)="Alive",
        _xlfn.XLOOKUP(A1444,Table9[Tag Number],Table9[Status],"-",0)="Alive",
        _xlfn.XLOOKUP(A1444,Table8[Tag Number],Table8[Status],"-",0)="Alive"),"Alive",
     OR(_xlfn.XLOOKUP(A1444,Table9[Tag Number],Table9[Status],"-",0)="-",
        _xlfn.XLOOKUP(A1444,Table10[Tag Number],Table10[Status],"-",0)="-",
        _xlfn.XLOOKUP(A1444,Table11[Tag Number],Table11[Status],"-",0)="-",
        _xlfn.XLOOKUP(A1444,Table8[Tag Number],Table8[Status],"-",0)="-"),
   "-")</f>
        <v>Alive</v>
      </c>
      <c r="I1444" s="88" t="str">
        <f>IF((_xlfn.XLOOKUP(B1444,[2]Sheet1!$A$2:$A$198,[2]Sheet1!$B$2:$B$198,"-",0)="Glade"),"Out","No")</f>
        <v>No</v>
      </c>
      <c r="J1444" s="90"/>
      <c r="K1444" s="91"/>
      <c r="L1444" s="91"/>
      <c r="M1444" s="91"/>
      <c r="N1444" s="92"/>
      <c r="O1444" s="89"/>
      <c r="R1444" t="b">
        <f t="shared" si="46"/>
        <v>0</v>
      </c>
    </row>
    <row r="1445" spans="1:18" ht="15" thickBot="1" x14ac:dyDescent="0.35">
      <c r="A1445" s="2" t="s">
        <v>294</v>
      </c>
      <c r="B1445" s="2" t="s">
        <v>1145</v>
      </c>
      <c r="C1445" s="84">
        <f>IF(COUNTIF(Table8[Tag Number], A1445), 1, 0)</f>
        <v>0</v>
      </c>
      <c r="D1445" s="85">
        <f>IF(COUNTIF(Table9[Tag Number], A1445), 1, 0)</f>
        <v>0</v>
      </c>
      <c r="E1445" s="86">
        <f>IF(COUNTIF(Table10[Tag Number], A1445), 1, 0)</f>
        <v>0</v>
      </c>
      <c r="F1445" s="86">
        <f>IF(COUNTIF(Table11[Tag Number], A1445), 1, 0)</f>
        <v>0</v>
      </c>
      <c r="G1445" s="87">
        <f t="shared" si="47"/>
        <v>0</v>
      </c>
      <c r="H1445" s="88" t="str" cm="1">
        <f t="array" ref="H1445">_xlfn.IFS(OR(_xlfn.XLOOKUP(A1445,Table9[Tag Number],Table9[Status],"-",0)="Dead",
        _xlfn.XLOOKUP(A1445,Table10[Tag Number],Table10[Status],"-",0)="Dead",
        _xlfn.XLOOKUP(A1445,Table11[Tag Number],Table11[Status],"-",0)="Dead",
        _xlfn.XLOOKUP(A1445,Table8[Tag Number],Table8[Status],"-",0)="Dead"),"Dead",
     OR(_xlfn.XLOOKUP(A1445,Table11[Tag Number],Table11[Status],"-",0)="Alive",
        _xlfn.XLOOKUP(A1445,Table10[Tag Number],Table10[Status],"-",0)="Alive",
        _xlfn.XLOOKUP(A1445,Table9[Tag Number],Table9[Status],"-",0)="Alive",
        _xlfn.XLOOKUP(A1445,Table8[Tag Number],Table8[Status],"-",0)="Alive"),"Alive",
     OR(_xlfn.XLOOKUP(A1445,Table9[Tag Number],Table9[Status],"-",0)="-",
        _xlfn.XLOOKUP(A1445,Table10[Tag Number],Table10[Status],"-",0)="-",
        _xlfn.XLOOKUP(A1445,Table11[Tag Number],Table11[Status],"-",0)="-",
        _xlfn.XLOOKUP(A1445,Table8[Tag Number],Table8[Status],"-",0)="-"),
   "-")</f>
        <v>-</v>
      </c>
      <c r="I1445" s="88" t="str">
        <f>IF((_xlfn.XLOOKUP(B1445,[2]Sheet1!$A$2:$A$198,[2]Sheet1!$B$2:$B$198,"-",0)="Glade"),"Out","No")</f>
        <v>No</v>
      </c>
      <c r="J1445" s="90"/>
      <c r="K1445" s="91"/>
      <c r="L1445" s="91"/>
      <c r="M1445" s="91"/>
      <c r="N1445" s="92"/>
      <c r="O1445" s="89"/>
      <c r="R1445" t="b">
        <f t="shared" si="46"/>
        <v>0</v>
      </c>
    </row>
    <row r="1446" spans="1:18" ht="15" thickBot="1" x14ac:dyDescent="0.35">
      <c r="A1446" s="3" t="s">
        <v>303</v>
      </c>
      <c r="B1446" s="3" t="s">
        <v>1145</v>
      </c>
      <c r="C1446" s="84">
        <f>IF(COUNTIF(Table8[Tag Number], A1446), 1, 0)</f>
        <v>0</v>
      </c>
      <c r="D1446" s="85">
        <f>IF(COUNTIF(Table9[Tag Number], A1446), 1, 0)</f>
        <v>0</v>
      </c>
      <c r="E1446" s="86">
        <f>IF(COUNTIF(Table10[Tag Number], A1446), 1, 0)</f>
        <v>0</v>
      </c>
      <c r="F1446" s="86">
        <f>IF(COUNTIF(Table11[Tag Number], A1446), 1, 0)</f>
        <v>0</v>
      </c>
      <c r="G1446" s="87">
        <f t="shared" si="47"/>
        <v>0</v>
      </c>
      <c r="H1446" s="88" t="str" cm="1">
        <f t="array" ref="H1446">_xlfn.IFS(OR(_xlfn.XLOOKUP(A1446,Table9[Tag Number],Table9[Status],"-",0)="Dead",
        _xlfn.XLOOKUP(A1446,Table10[Tag Number],Table10[Status],"-",0)="Dead",
        _xlfn.XLOOKUP(A1446,Table11[Tag Number],Table11[Status],"-",0)="Dead",
        _xlfn.XLOOKUP(A1446,Table8[Tag Number],Table8[Status],"-",0)="Dead"),"Dead",
     OR(_xlfn.XLOOKUP(A1446,Table11[Tag Number],Table11[Status],"-",0)="Alive",
        _xlfn.XLOOKUP(A1446,Table10[Tag Number],Table10[Status],"-",0)="Alive",
        _xlfn.XLOOKUP(A1446,Table9[Tag Number],Table9[Status],"-",0)="Alive",
        _xlfn.XLOOKUP(A1446,Table8[Tag Number],Table8[Status],"-",0)="Alive"),"Alive",
     OR(_xlfn.XLOOKUP(A1446,Table9[Tag Number],Table9[Status],"-",0)="-",
        _xlfn.XLOOKUP(A1446,Table10[Tag Number],Table10[Status],"-",0)="-",
        _xlfn.XLOOKUP(A1446,Table11[Tag Number],Table11[Status],"-",0)="-",
        _xlfn.XLOOKUP(A1446,Table8[Tag Number],Table8[Status],"-",0)="-"),
   "-")</f>
        <v>-</v>
      </c>
      <c r="I1446" s="88" t="str">
        <f>IF((_xlfn.XLOOKUP(B1446,[2]Sheet1!$A$2:$A$198,[2]Sheet1!$B$2:$B$198,"-",0)="Glade"),"Out","No")</f>
        <v>No</v>
      </c>
      <c r="J1446" s="90"/>
      <c r="K1446" s="91"/>
      <c r="L1446" s="91"/>
      <c r="M1446" s="91"/>
      <c r="N1446" s="92"/>
      <c r="O1446" s="89"/>
      <c r="R1446" t="b">
        <f t="shared" si="46"/>
        <v>0</v>
      </c>
    </row>
    <row r="1447" spans="1:18" ht="15" thickBot="1" x14ac:dyDescent="0.35">
      <c r="A1447" s="2" t="s">
        <v>2143</v>
      </c>
      <c r="B1447" s="2" t="s">
        <v>1145</v>
      </c>
      <c r="C1447" s="84">
        <f>IF(COUNTIF(Table8[Tag Number], A1447), 1, 0)</f>
        <v>0</v>
      </c>
      <c r="D1447" s="85">
        <f>IF(COUNTIF(Table9[Tag Number], A1447), 1, 0)</f>
        <v>0</v>
      </c>
      <c r="E1447" s="86">
        <f>IF(COUNTIF(Table10[Tag Number], A1447), 1, 0)</f>
        <v>0</v>
      </c>
      <c r="F1447" s="86">
        <f>IF(COUNTIF(Table11[Tag Number], A1447), 1, 0)</f>
        <v>0</v>
      </c>
      <c r="G1447" s="87">
        <f t="shared" si="47"/>
        <v>0</v>
      </c>
      <c r="H1447" s="88" t="str" cm="1">
        <f t="array" ref="H1447">_xlfn.IFS(OR(_xlfn.XLOOKUP(A1447,Table9[Tag Number],Table9[Status],"-",0)="Dead",
        _xlfn.XLOOKUP(A1447,Table10[Tag Number],Table10[Status],"-",0)="Dead",
        _xlfn.XLOOKUP(A1447,Table11[Tag Number],Table11[Status],"-",0)="Dead",
        _xlfn.XLOOKUP(A1447,Table8[Tag Number],Table8[Status],"-",0)="Dead"),"Dead",
     OR(_xlfn.XLOOKUP(A1447,Table11[Tag Number],Table11[Status],"-",0)="Alive",
        _xlfn.XLOOKUP(A1447,Table10[Tag Number],Table10[Status],"-",0)="Alive",
        _xlfn.XLOOKUP(A1447,Table9[Tag Number],Table9[Status],"-",0)="Alive",
        _xlfn.XLOOKUP(A1447,Table8[Tag Number],Table8[Status],"-",0)="Alive"),"Alive",
     OR(_xlfn.XLOOKUP(A1447,Table9[Tag Number],Table9[Status],"-",0)="-",
        _xlfn.XLOOKUP(A1447,Table10[Tag Number],Table10[Status],"-",0)="-",
        _xlfn.XLOOKUP(A1447,Table11[Tag Number],Table11[Status],"-",0)="-",
        _xlfn.XLOOKUP(A1447,Table8[Tag Number],Table8[Status],"-",0)="-"),
   "-")</f>
        <v>-</v>
      </c>
      <c r="I1447" s="88" t="str">
        <f>IF((_xlfn.XLOOKUP(B1447,[2]Sheet1!$A$2:$A$198,[2]Sheet1!$B$2:$B$198,"-",0)="Glade"),"Out","No")</f>
        <v>No</v>
      </c>
      <c r="J1447" s="90"/>
      <c r="K1447" s="91"/>
      <c r="L1447" s="91"/>
      <c r="M1447" s="91"/>
      <c r="N1447" s="92"/>
      <c r="O1447" s="89"/>
      <c r="R1447" t="b">
        <f t="shared" si="46"/>
        <v>0</v>
      </c>
    </row>
    <row r="1448" spans="1:18" ht="15" thickBot="1" x14ac:dyDescent="0.35">
      <c r="A1448" s="3" t="s">
        <v>2144</v>
      </c>
      <c r="B1448" s="3" t="s">
        <v>1145</v>
      </c>
      <c r="C1448" s="84">
        <f>IF(COUNTIF(Table8[Tag Number], A1448), 1, 0)</f>
        <v>0</v>
      </c>
      <c r="D1448" s="85">
        <f>IF(COUNTIF(Table9[Tag Number], A1448), 1, 0)</f>
        <v>0</v>
      </c>
      <c r="E1448" s="86">
        <f>IF(COUNTIF(Table10[Tag Number], A1448), 1, 0)</f>
        <v>0</v>
      </c>
      <c r="F1448" s="86">
        <f>IF(COUNTIF(Table11[Tag Number], A1448), 1, 0)</f>
        <v>0</v>
      </c>
      <c r="G1448" s="87">
        <f t="shared" si="47"/>
        <v>0</v>
      </c>
      <c r="H1448" s="88" t="str" cm="1">
        <f t="array" ref="H1448">_xlfn.IFS(OR(_xlfn.XLOOKUP(A1448,Table9[Tag Number],Table9[Status],"-",0)="Dead",
        _xlfn.XLOOKUP(A1448,Table10[Tag Number],Table10[Status],"-",0)="Dead",
        _xlfn.XLOOKUP(A1448,Table11[Tag Number],Table11[Status],"-",0)="Dead",
        _xlfn.XLOOKUP(A1448,Table8[Tag Number],Table8[Status],"-",0)="Dead"),"Dead",
     OR(_xlfn.XLOOKUP(A1448,Table11[Tag Number],Table11[Status],"-",0)="Alive",
        _xlfn.XLOOKUP(A1448,Table10[Tag Number],Table10[Status],"-",0)="Alive",
        _xlfn.XLOOKUP(A1448,Table9[Tag Number],Table9[Status],"-",0)="Alive",
        _xlfn.XLOOKUP(A1448,Table8[Tag Number],Table8[Status],"-",0)="Alive"),"Alive",
     OR(_xlfn.XLOOKUP(A1448,Table9[Tag Number],Table9[Status],"-",0)="-",
        _xlfn.XLOOKUP(A1448,Table10[Tag Number],Table10[Status],"-",0)="-",
        _xlfn.XLOOKUP(A1448,Table11[Tag Number],Table11[Status],"-",0)="-",
        _xlfn.XLOOKUP(A1448,Table8[Tag Number],Table8[Status],"-",0)="-"),
   "-")</f>
        <v>-</v>
      </c>
      <c r="I1448" s="88" t="str">
        <f>IF((_xlfn.XLOOKUP(B1448,[2]Sheet1!$A$2:$A$198,[2]Sheet1!$B$2:$B$198,"-",0)="Glade"),"Out","No")</f>
        <v>No</v>
      </c>
      <c r="J1448" s="90"/>
      <c r="K1448" s="91"/>
      <c r="L1448" s="91"/>
      <c r="M1448" s="91"/>
      <c r="N1448" s="92"/>
      <c r="O1448" s="89"/>
      <c r="R1448" t="b">
        <f t="shared" si="46"/>
        <v>0</v>
      </c>
    </row>
    <row r="1449" spans="1:18" ht="15" thickBot="1" x14ac:dyDescent="0.35">
      <c r="A1449" s="2" t="s">
        <v>2145</v>
      </c>
      <c r="B1449" s="2" t="s">
        <v>1145</v>
      </c>
      <c r="C1449" s="84">
        <f>IF(COUNTIF(Table8[Tag Number], A1449), 1, 0)</f>
        <v>0</v>
      </c>
      <c r="D1449" s="85">
        <f>IF(COUNTIF(Table9[Tag Number], A1449), 1, 0)</f>
        <v>0</v>
      </c>
      <c r="E1449" s="86">
        <f>IF(COUNTIF(Table10[Tag Number], A1449), 1, 0)</f>
        <v>0</v>
      </c>
      <c r="F1449" s="86">
        <f>IF(COUNTIF(Table11[Tag Number], A1449), 1, 0)</f>
        <v>0</v>
      </c>
      <c r="G1449" s="87">
        <f t="shared" si="47"/>
        <v>0</v>
      </c>
      <c r="H1449" s="88" t="str" cm="1">
        <f t="array" ref="H1449">_xlfn.IFS(OR(_xlfn.XLOOKUP(A1449,Table9[Tag Number],Table9[Status],"-",0)="Dead",
        _xlfn.XLOOKUP(A1449,Table10[Tag Number],Table10[Status],"-",0)="Dead",
        _xlfn.XLOOKUP(A1449,Table11[Tag Number],Table11[Status],"-",0)="Dead",
        _xlfn.XLOOKUP(A1449,Table8[Tag Number],Table8[Status],"-",0)="Dead"),"Dead",
     OR(_xlfn.XLOOKUP(A1449,Table11[Tag Number],Table11[Status],"-",0)="Alive",
        _xlfn.XLOOKUP(A1449,Table10[Tag Number],Table10[Status],"-",0)="Alive",
        _xlfn.XLOOKUP(A1449,Table9[Tag Number],Table9[Status],"-",0)="Alive",
        _xlfn.XLOOKUP(A1449,Table8[Tag Number],Table8[Status],"-",0)="Alive"),"Alive",
     OR(_xlfn.XLOOKUP(A1449,Table9[Tag Number],Table9[Status],"-",0)="-",
        _xlfn.XLOOKUP(A1449,Table10[Tag Number],Table10[Status],"-",0)="-",
        _xlfn.XLOOKUP(A1449,Table11[Tag Number],Table11[Status],"-",0)="-",
        _xlfn.XLOOKUP(A1449,Table8[Tag Number],Table8[Status],"-",0)="-"),
   "-")</f>
        <v>-</v>
      </c>
      <c r="I1449" s="88" t="str">
        <f>IF((_xlfn.XLOOKUP(B1449,[2]Sheet1!$A$2:$A$198,[2]Sheet1!$B$2:$B$198,"-",0)="Glade"),"Out","No")</f>
        <v>No</v>
      </c>
      <c r="J1449" s="90"/>
      <c r="K1449" s="91"/>
      <c r="L1449" s="91"/>
      <c r="M1449" s="91"/>
      <c r="N1449" s="92"/>
      <c r="O1449" s="89"/>
      <c r="R1449" t="b">
        <f t="shared" si="46"/>
        <v>0</v>
      </c>
    </row>
    <row r="1450" spans="1:18" ht="15" thickBot="1" x14ac:dyDescent="0.35">
      <c r="A1450" s="3" t="s">
        <v>2146</v>
      </c>
      <c r="B1450" s="3" t="s">
        <v>1145</v>
      </c>
      <c r="C1450" s="84">
        <f>IF(COUNTIF(Table8[Tag Number], A1450), 1, 0)</f>
        <v>0</v>
      </c>
      <c r="D1450" s="85">
        <f>IF(COUNTIF(Table9[Tag Number], A1450), 1, 0)</f>
        <v>0</v>
      </c>
      <c r="E1450" s="86">
        <f>IF(COUNTIF(Table10[Tag Number], A1450), 1, 0)</f>
        <v>0</v>
      </c>
      <c r="F1450" s="86">
        <f>IF(COUNTIF(Table11[Tag Number], A1450), 1, 0)</f>
        <v>0</v>
      </c>
      <c r="G1450" s="87">
        <f t="shared" si="47"/>
        <v>0</v>
      </c>
      <c r="H1450" s="88" t="str" cm="1">
        <f t="array" ref="H1450">_xlfn.IFS(OR(_xlfn.XLOOKUP(A1450,Table9[Tag Number],Table9[Status],"-",0)="Dead",
        _xlfn.XLOOKUP(A1450,Table10[Tag Number],Table10[Status],"-",0)="Dead",
        _xlfn.XLOOKUP(A1450,Table11[Tag Number],Table11[Status],"-",0)="Dead",
        _xlfn.XLOOKUP(A1450,Table8[Tag Number],Table8[Status],"-",0)="Dead"),"Dead",
     OR(_xlfn.XLOOKUP(A1450,Table11[Tag Number],Table11[Status],"-",0)="Alive",
        _xlfn.XLOOKUP(A1450,Table10[Tag Number],Table10[Status],"-",0)="Alive",
        _xlfn.XLOOKUP(A1450,Table9[Tag Number],Table9[Status],"-",0)="Alive",
        _xlfn.XLOOKUP(A1450,Table8[Tag Number],Table8[Status],"-",0)="Alive"),"Alive",
     OR(_xlfn.XLOOKUP(A1450,Table9[Tag Number],Table9[Status],"-",0)="-",
        _xlfn.XLOOKUP(A1450,Table10[Tag Number],Table10[Status],"-",0)="-",
        _xlfn.XLOOKUP(A1450,Table11[Tag Number],Table11[Status],"-",0)="-",
        _xlfn.XLOOKUP(A1450,Table8[Tag Number],Table8[Status],"-",0)="-"),
   "-")</f>
        <v>-</v>
      </c>
      <c r="I1450" s="88" t="str">
        <f>IF((_xlfn.XLOOKUP(B1450,[2]Sheet1!$A$2:$A$198,[2]Sheet1!$B$2:$B$198,"-",0)="Glade"),"Out","No")</f>
        <v>No</v>
      </c>
      <c r="J1450" s="90"/>
      <c r="K1450" s="91"/>
      <c r="L1450" s="91"/>
      <c r="M1450" s="91"/>
      <c r="N1450" s="92"/>
      <c r="O1450" s="89"/>
      <c r="R1450" t="b">
        <f t="shared" si="46"/>
        <v>0</v>
      </c>
    </row>
    <row r="1451" spans="1:18" ht="15" thickBot="1" x14ac:dyDescent="0.35">
      <c r="A1451" s="2" t="s">
        <v>2147</v>
      </c>
      <c r="B1451" s="2" t="s">
        <v>1145</v>
      </c>
      <c r="C1451" s="84">
        <f>IF(COUNTIF(Table8[Tag Number], A1451), 1, 0)</f>
        <v>0</v>
      </c>
      <c r="D1451" s="85">
        <f>IF(COUNTIF(Table9[Tag Number], A1451), 1, 0)</f>
        <v>0</v>
      </c>
      <c r="E1451" s="86">
        <f>IF(COUNTIF(Table10[Tag Number], A1451), 1, 0)</f>
        <v>0</v>
      </c>
      <c r="F1451" s="86">
        <f>IF(COUNTIF(Table11[Tag Number], A1451), 1, 0)</f>
        <v>0</v>
      </c>
      <c r="G1451" s="87">
        <f t="shared" si="47"/>
        <v>0</v>
      </c>
      <c r="H1451" s="88" t="str" cm="1">
        <f t="array" ref="H1451">_xlfn.IFS(OR(_xlfn.XLOOKUP(A1451,Table9[Tag Number],Table9[Status],"-",0)="Dead",
        _xlfn.XLOOKUP(A1451,Table10[Tag Number],Table10[Status],"-",0)="Dead",
        _xlfn.XLOOKUP(A1451,Table11[Tag Number],Table11[Status],"-",0)="Dead",
        _xlfn.XLOOKUP(A1451,Table8[Tag Number],Table8[Status],"-",0)="Dead"),"Dead",
     OR(_xlfn.XLOOKUP(A1451,Table11[Tag Number],Table11[Status],"-",0)="Alive",
        _xlfn.XLOOKUP(A1451,Table10[Tag Number],Table10[Status],"-",0)="Alive",
        _xlfn.XLOOKUP(A1451,Table9[Tag Number],Table9[Status],"-",0)="Alive",
        _xlfn.XLOOKUP(A1451,Table8[Tag Number],Table8[Status],"-",0)="Alive"),"Alive",
     OR(_xlfn.XLOOKUP(A1451,Table9[Tag Number],Table9[Status],"-",0)="-",
        _xlfn.XLOOKUP(A1451,Table10[Tag Number],Table10[Status],"-",0)="-",
        _xlfn.XLOOKUP(A1451,Table11[Tag Number],Table11[Status],"-",0)="-",
        _xlfn.XLOOKUP(A1451,Table8[Tag Number],Table8[Status],"-",0)="-"),
   "-")</f>
        <v>-</v>
      </c>
      <c r="I1451" s="88" t="str">
        <f>IF((_xlfn.XLOOKUP(B1451,[2]Sheet1!$A$2:$A$198,[2]Sheet1!$B$2:$B$198,"-",0)="Glade"),"Out","No")</f>
        <v>No</v>
      </c>
      <c r="J1451" s="90"/>
      <c r="K1451" s="91"/>
      <c r="L1451" s="91"/>
      <c r="M1451" s="91"/>
      <c r="N1451" s="92"/>
      <c r="O1451" s="89"/>
      <c r="R1451" t="b">
        <f t="shared" si="46"/>
        <v>0</v>
      </c>
    </row>
    <row r="1452" spans="1:18" ht="15" thickBot="1" x14ac:dyDescent="0.35">
      <c r="A1452" s="3" t="s">
        <v>991</v>
      </c>
      <c r="B1452" s="3" t="s">
        <v>1137</v>
      </c>
      <c r="C1452" s="84">
        <f>IF(COUNTIF(Table8[Tag Number], A1452), 1, 0)</f>
        <v>0</v>
      </c>
      <c r="D1452" s="85">
        <f>IF(COUNTIF(Table9[Tag Number], A1452), 1, 0)</f>
        <v>1</v>
      </c>
      <c r="E1452" s="86">
        <f>IF(COUNTIF(Table10[Tag Number], A1452), 1, 0)</f>
        <v>0</v>
      </c>
      <c r="F1452" s="86">
        <f>IF(COUNTIF(Table11[Tag Number], A1452), 1, 0)</f>
        <v>0</v>
      </c>
      <c r="G1452" s="87">
        <f t="shared" si="47"/>
        <v>1</v>
      </c>
      <c r="H1452" s="88" t="str" cm="1">
        <f t="array" ref="H1452">_xlfn.IFS(OR(_xlfn.XLOOKUP(A1452,Table9[Tag Number],Table9[Status],"-",0)="Dead",
        _xlfn.XLOOKUP(A1452,Table10[Tag Number],Table10[Status],"-",0)="Dead",
        _xlfn.XLOOKUP(A1452,Table11[Tag Number],Table11[Status],"-",0)="Dead",
        _xlfn.XLOOKUP(A1452,Table8[Tag Number],Table8[Status],"-",0)="Dead"),"Dead",
     OR(_xlfn.XLOOKUP(A1452,Table11[Tag Number],Table11[Status],"-",0)="Alive",
        _xlfn.XLOOKUP(A1452,Table10[Tag Number],Table10[Status],"-",0)="Alive",
        _xlfn.XLOOKUP(A1452,Table9[Tag Number],Table9[Status],"-",0)="Alive",
        _xlfn.XLOOKUP(A1452,Table8[Tag Number],Table8[Status],"-",0)="Alive"),"Alive",
     OR(_xlfn.XLOOKUP(A1452,Table9[Tag Number],Table9[Status],"-",0)="-",
        _xlfn.XLOOKUP(A1452,Table10[Tag Number],Table10[Status],"-",0)="-",
        _xlfn.XLOOKUP(A1452,Table11[Tag Number],Table11[Status],"-",0)="-",
        _xlfn.XLOOKUP(A1452,Table8[Tag Number],Table8[Status],"-",0)="-"),
   "-")</f>
        <v>Alive</v>
      </c>
      <c r="I1452" s="88" t="str">
        <f>IF((_xlfn.XLOOKUP(B1452,[2]Sheet1!$A$2:$A$198,[2]Sheet1!$B$2:$B$198,"-",0)="Glade"),"Out","No")</f>
        <v>No</v>
      </c>
      <c r="J1452" s="90"/>
      <c r="K1452" s="91"/>
      <c r="L1452" s="91"/>
      <c r="M1452" s="91"/>
      <c r="N1452" s="92"/>
      <c r="O1452" s="89"/>
      <c r="R1452" t="b">
        <f t="shared" si="46"/>
        <v>0</v>
      </c>
    </row>
    <row r="1453" spans="1:18" ht="15" thickBot="1" x14ac:dyDescent="0.35">
      <c r="A1453" s="2" t="s">
        <v>668</v>
      </c>
      <c r="B1453" s="2" t="s">
        <v>1137</v>
      </c>
      <c r="C1453" s="84">
        <f>IF(COUNTIF(Table8[Tag Number], A1453), 1, 0)</f>
        <v>1</v>
      </c>
      <c r="D1453" s="85">
        <f>IF(COUNTIF(Table9[Tag Number], A1453), 1, 0)</f>
        <v>0</v>
      </c>
      <c r="E1453" s="86">
        <f>IF(COUNTIF(Table10[Tag Number], A1453), 1, 0)</f>
        <v>0</v>
      </c>
      <c r="F1453" s="86">
        <f>IF(COUNTIF(Table11[Tag Number], A1453), 1, 0)</f>
        <v>0</v>
      </c>
      <c r="G1453" s="87">
        <f t="shared" si="47"/>
        <v>1</v>
      </c>
      <c r="H1453" s="88" t="str" cm="1">
        <f t="array" ref="H1453">_xlfn.IFS(OR(_xlfn.XLOOKUP(A1453,Table9[Tag Number],Table9[Status],"-",0)="Dead",
        _xlfn.XLOOKUP(A1453,Table10[Tag Number],Table10[Status],"-",0)="Dead",
        _xlfn.XLOOKUP(A1453,Table11[Tag Number],Table11[Status],"-",0)="Dead",
        _xlfn.XLOOKUP(A1453,Table8[Tag Number],Table8[Status],"-",0)="Dead"),"Dead",
     OR(_xlfn.XLOOKUP(A1453,Table11[Tag Number],Table11[Status],"-",0)="Alive",
        _xlfn.XLOOKUP(A1453,Table10[Tag Number],Table10[Status],"-",0)="Alive",
        _xlfn.XLOOKUP(A1453,Table9[Tag Number],Table9[Status],"-",0)="Alive",
        _xlfn.XLOOKUP(A1453,Table8[Tag Number],Table8[Status],"-",0)="Alive"),"Alive",
     OR(_xlfn.XLOOKUP(A1453,Table9[Tag Number],Table9[Status],"-",0)="-",
        _xlfn.XLOOKUP(A1453,Table10[Tag Number],Table10[Status],"-",0)="-",
        _xlfn.XLOOKUP(A1453,Table11[Tag Number],Table11[Status],"-",0)="-",
        _xlfn.XLOOKUP(A1453,Table8[Tag Number],Table8[Status],"-",0)="-"),
   "-")</f>
        <v>Alive</v>
      </c>
      <c r="I1453" s="88" t="str">
        <f>IF((_xlfn.XLOOKUP(B1453,[2]Sheet1!$A$2:$A$198,[2]Sheet1!$B$2:$B$198,"-",0)="Glade"),"Out","No")</f>
        <v>No</v>
      </c>
      <c r="J1453" s="90"/>
      <c r="K1453" s="91"/>
      <c r="L1453" s="91"/>
      <c r="M1453" s="91"/>
      <c r="N1453" s="92"/>
      <c r="O1453" s="89"/>
      <c r="R1453" t="b">
        <f t="shared" si="46"/>
        <v>0</v>
      </c>
    </row>
    <row r="1454" spans="1:18" ht="15" thickBot="1" x14ac:dyDescent="0.35">
      <c r="A1454" s="3" t="s">
        <v>2148</v>
      </c>
      <c r="B1454" s="3" t="s">
        <v>1137</v>
      </c>
      <c r="C1454" s="84">
        <f>IF(COUNTIF(Table8[Tag Number], A1454), 1, 0)</f>
        <v>0</v>
      </c>
      <c r="D1454" s="85">
        <f>IF(COUNTIF(Table9[Tag Number], A1454), 1, 0)</f>
        <v>0</v>
      </c>
      <c r="E1454" s="86">
        <f>IF(COUNTIF(Table10[Tag Number], A1454), 1, 0)</f>
        <v>0</v>
      </c>
      <c r="F1454" s="86">
        <f>IF(COUNTIF(Table11[Tag Number], A1454), 1, 0)</f>
        <v>0</v>
      </c>
      <c r="G1454" s="87">
        <f t="shared" si="47"/>
        <v>0</v>
      </c>
      <c r="H1454" s="88" t="str" cm="1">
        <f t="array" ref="H1454">_xlfn.IFS(OR(_xlfn.XLOOKUP(A1454,Table9[Tag Number],Table9[Status],"-",0)="Dead",
        _xlfn.XLOOKUP(A1454,Table10[Tag Number],Table10[Status],"-",0)="Dead",
        _xlfn.XLOOKUP(A1454,Table11[Tag Number],Table11[Status],"-",0)="Dead",
        _xlfn.XLOOKUP(A1454,Table8[Tag Number],Table8[Status],"-",0)="Dead"),"Dead",
     OR(_xlfn.XLOOKUP(A1454,Table11[Tag Number],Table11[Status],"-",0)="Alive",
        _xlfn.XLOOKUP(A1454,Table10[Tag Number],Table10[Status],"-",0)="Alive",
        _xlfn.XLOOKUP(A1454,Table9[Tag Number],Table9[Status],"-",0)="Alive",
        _xlfn.XLOOKUP(A1454,Table8[Tag Number],Table8[Status],"-",0)="Alive"),"Alive",
     OR(_xlfn.XLOOKUP(A1454,Table9[Tag Number],Table9[Status],"-",0)="-",
        _xlfn.XLOOKUP(A1454,Table10[Tag Number],Table10[Status],"-",0)="-",
        _xlfn.XLOOKUP(A1454,Table11[Tag Number],Table11[Status],"-",0)="-",
        _xlfn.XLOOKUP(A1454,Table8[Tag Number],Table8[Status],"-",0)="-"),
   "-")</f>
        <v>-</v>
      </c>
      <c r="I1454" s="88" t="str">
        <f>IF((_xlfn.XLOOKUP(B1454,[2]Sheet1!$A$2:$A$198,[2]Sheet1!$B$2:$B$198,"-",0)="Glade"),"Out","No")</f>
        <v>No</v>
      </c>
      <c r="J1454" s="90"/>
      <c r="K1454" s="91"/>
      <c r="L1454" s="91"/>
      <c r="M1454" s="91"/>
      <c r="N1454" s="92"/>
      <c r="O1454" s="89"/>
      <c r="R1454" t="b">
        <f t="shared" si="46"/>
        <v>0</v>
      </c>
    </row>
    <row r="1455" spans="1:18" ht="15" thickBot="1" x14ac:dyDescent="0.35">
      <c r="A1455" s="2" t="s">
        <v>2149</v>
      </c>
      <c r="B1455" s="2" t="s">
        <v>1145</v>
      </c>
      <c r="C1455" s="84">
        <f>IF(COUNTIF(Table8[Tag Number], A1455), 1, 0)</f>
        <v>0</v>
      </c>
      <c r="D1455" s="85">
        <f>IF(COUNTIF(Table9[Tag Number], A1455), 1, 0)</f>
        <v>0</v>
      </c>
      <c r="E1455" s="86">
        <f>IF(COUNTIF(Table10[Tag Number], A1455), 1, 0)</f>
        <v>0</v>
      </c>
      <c r="F1455" s="86">
        <f>IF(COUNTIF(Table11[Tag Number], A1455), 1, 0)</f>
        <v>0</v>
      </c>
      <c r="G1455" s="87">
        <f t="shared" si="47"/>
        <v>0</v>
      </c>
      <c r="H1455" s="88" t="str" cm="1">
        <f t="array" ref="H1455">_xlfn.IFS(OR(_xlfn.XLOOKUP(A1455,Table9[Tag Number],Table9[Status],"-",0)="Dead",
        _xlfn.XLOOKUP(A1455,Table10[Tag Number],Table10[Status],"-",0)="Dead",
        _xlfn.XLOOKUP(A1455,Table11[Tag Number],Table11[Status],"-",0)="Dead",
        _xlfn.XLOOKUP(A1455,Table8[Tag Number],Table8[Status],"-",0)="Dead"),"Dead",
     OR(_xlfn.XLOOKUP(A1455,Table11[Tag Number],Table11[Status],"-",0)="Alive",
        _xlfn.XLOOKUP(A1455,Table10[Tag Number],Table10[Status],"-",0)="Alive",
        _xlfn.XLOOKUP(A1455,Table9[Tag Number],Table9[Status],"-",0)="Alive",
        _xlfn.XLOOKUP(A1455,Table8[Tag Number],Table8[Status],"-",0)="Alive"),"Alive",
     OR(_xlfn.XLOOKUP(A1455,Table9[Tag Number],Table9[Status],"-",0)="-",
        _xlfn.XLOOKUP(A1455,Table10[Tag Number],Table10[Status],"-",0)="-",
        _xlfn.XLOOKUP(A1455,Table11[Tag Number],Table11[Status],"-",0)="-",
        _xlfn.XLOOKUP(A1455,Table8[Tag Number],Table8[Status],"-",0)="-"),
   "-")</f>
        <v>-</v>
      </c>
      <c r="I1455" s="88" t="str">
        <f>IF((_xlfn.XLOOKUP(B1455,[2]Sheet1!$A$2:$A$198,[2]Sheet1!$B$2:$B$198,"-",0)="Glade"),"Out","No")</f>
        <v>No</v>
      </c>
      <c r="J1455" s="90"/>
      <c r="K1455" s="91"/>
      <c r="L1455" s="91"/>
      <c r="M1455" s="91"/>
      <c r="N1455" s="92"/>
      <c r="O1455" s="89"/>
      <c r="R1455" t="b">
        <f t="shared" si="46"/>
        <v>0</v>
      </c>
    </row>
    <row r="1456" spans="1:18" ht="15" thickBot="1" x14ac:dyDescent="0.35">
      <c r="A1456" s="3" t="s">
        <v>2150</v>
      </c>
      <c r="B1456" s="3" t="s">
        <v>1145</v>
      </c>
      <c r="C1456" s="84">
        <f>IF(COUNTIF(Table8[Tag Number], A1456), 1, 0)</f>
        <v>0</v>
      </c>
      <c r="D1456" s="85">
        <f>IF(COUNTIF(Table9[Tag Number], A1456), 1, 0)</f>
        <v>0</v>
      </c>
      <c r="E1456" s="86">
        <f>IF(COUNTIF(Table10[Tag Number], A1456), 1, 0)</f>
        <v>0</v>
      </c>
      <c r="F1456" s="86">
        <f>IF(COUNTIF(Table11[Tag Number], A1456), 1, 0)</f>
        <v>0</v>
      </c>
      <c r="G1456" s="87">
        <f t="shared" si="47"/>
        <v>0</v>
      </c>
      <c r="H1456" s="88" t="str" cm="1">
        <f t="array" ref="H1456">_xlfn.IFS(OR(_xlfn.XLOOKUP(A1456,Table9[Tag Number],Table9[Status],"-",0)="Dead",
        _xlfn.XLOOKUP(A1456,Table10[Tag Number],Table10[Status],"-",0)="Dead",
        _xlfn.XLOOKUP(A1456,Table11[Tag Number],Table11[Status],"-",0)="Dead",
        _xlfn.XLOOKUP(A1456,Table8[Tag Number],Table8[Status],"-",0)="Dead"),"Dead",
     OR(_xlfn.XLOOKUP(A1456,Table11[Tag Number],Table11[Status],"-",0)="Alive",
        _xlfn.XLOOKUP(A1456,Table10[Tag Number],Table10[Status],"-",0)="Alive",
        _xlfn.XLOOKUP(A1456,Table9[Tag Number],Table9[Status],"-",0)="Alive",
        _xlfn.XLOOKUP(A1456,Table8[Tag Number],Table8[Status],"-",0)="Alive"),"Alive",
     OR(_xlfn.XLOOKUP(A1456,Table9[Tag Number],Table9[Status],"-",0)="-",
        _xlfn.XLOOKUP(A1456,Table10[Tag Number],Table10[Status],"-",0)="-",
        _xlfn.XLOOKUP(A1456,Table11[Tag Number],Table11[Status],"-",0)="-",
        _xlfn.XLOOKUP(A1456,Table8[Tag Number],Table8[Status],"-",0)="-"),
   "-")</f>
        <v>-</v>
      </c>
      <c r="I1456" s="88" t="str">
        <f>IF((_xlfn.XLOOKUP(B1456,[2]Sheet1!$A$2:$A$198,[2]Sheet1!$B$2:$B$198,"-",0)="Glade"),"Out","No")</f>
        <v>No</v>
      </c>
      <c r="J1456" s="90"/>
      <c r="K1456" s="91"/>
      <c r="L1456" s="91"/>
      <c r="M1456" s="91"/>
      <c r="N1456" s="92"/>
      <c r="O1456" s="89"/>
      <c r="R1456" t="b">
        <f t="shared" si="46"/>
        <v>0</v>
      </c>
    </row>
    <row r="1457" spans="1:18" ht="15" thickBot="1" x14ac:dyDescent="0.35">
      <c r="A1457" s="2" t="s">
        <v>2151</v>
      </c>
      <c r="B1457" s="2" t="s">
        <v>1145</v>
      </c>
      <c r="C1457" s="84">
        <f>IF(COUNTIF(Table8[Tag Number], A1457), 1, 0)</f>
        <v>0</v>
      </c>
      <c r="D1457" s="85">
        <f>IF(COUNTIF(Table9[Tag Number], A1457), 1, 0)</f>
        <v>0</v>
      </c>
      <c r="E1457" s="86">
        <f>IF(COUNTIF(Table10[Tag Number], A1457), 1, 0)</f>
        <v>0</v>
      </c>
      <c r="F1457" s="86">
        <f>IF(COUNTIF(Table11[Tag Number], A1457), 1, 0)</f>
        <v>0</v>
      </c>
      <c r="G1457" s="87">
        <f t="shared" si="47"/>
        <v>0</v>
      </c>
      <c r="H1457" s="88" t="str" cm="1">
        <f t="array" ref="H1457">_xlfn.IFS(OR(_xlfn.XLOOKUP(A1457,Table9[Tag Number],Table9[Status],"-",0)="Dead",
        _xlfn.XLOOKUP(A1457,Table10[Tag Number],Table10[Status],"-",0)="Dead",
        _xlfn.XLOOKUP(A1457,Table11[Tag Number],Table11[Status],"-",0)="Dead",
        _xlfn.XLOOKUP(A1457,Table8[Tag Number],Table8[Status],"-",0)="Dead"),"Dead",
     OR(_xlfn.XLOOKUP(A1457,Table11[Tag Number],Table11[Status],"-",0)="Alive",
        _xlfn.XLOOKUP(A1457,Table10[Tag Number],Table10[Status],"-",0)="Alive",
        _xlfn.XLOOKUP(A1457,Table9[Tag Number],Table9[Status],"-",0)="Alive",
        _xlfn.XLOOKUP(A1457,Table8[Tag Number],Table8[Status],"-",0)="Alive"),"Alive",
     OR(_xlfn.XLOOKUP(A1457,Table9[Tag Number],Table9[Status],"-",0)="-",
        _xlfn.XLOOKUP(A1457,Table10[Tag Number],Table10[Status],"-",0)="-",
        _xlfn.XLOOKUP(A1457,Table11[Tag Number],Table11[Status],"-",0)="-",
        _xlfn.XLOOKUP(A1457,Table8[Tag Number],Table8[Status],"-",0)="-"),
   "-")</f>
        <v>-</v>
      </c>
      <c r="I1457" s="88" t="str">
        <f>IF((_xlfn.XLOOKUP(B1457,[2]Sheet1!$A$2:$A$198,[2]Sheet1!$B$2:$B$198,"-",0)="Glade"),"Out","No")</f>
        <v>No</v>
      </c>
      <c r="J1457" s="90"/>
      <c r="K1457" s="91"/>
      <c r="L1457" s="91"/>
      <c r="M1457" s="91"/>
      <c r="N1457" s="92"/>
      <c r="O1457" s="89"/>
      <c r="R1457" t="b">
        <f t="shared" si="46"/>
        <v>0</v>
      </c>
    </row>
    <row r="1458" spans="1:18" ht="15" thickBot="1" x14ac:dyDescent="0.35">
      <c r="A1458" s="3" t="s">
        <v>2152</v>
      </c>
      <c r="B1458" s="3" t="s">
        <v>1137</v>
      </c>
      <c r="C1458" s="84">
        <f>IF(COUNTIF(Table8[Tag Number], A1458), 1, 0)</f>
        <v>0</v>
      </c>
      <c r="D1458" s="85">
        <f>IF(COUNTIF(Table9[Tag Number], A1458), 1, 0)</f>
        <v>0</v>
      </c>
      <c r="E1458" s="86">
        <f>IF(COUNTIF(Table10[Tag Number], A1458), 1, 0)</f>
        <v>0</v>
      </c>
      <c r="F1458" s="86">
        <f>IF(COUNTIF(Table11[Tag Number], A1458), 1, 0)</f>
        <v>0</v>
      </c>
      <c r="G1458" s="87">
        <f t="shared" si="47"/>
        <v>0</v>
      </c>
      <c r="H1458" s="88" t="str" cm="1">
        <f t="array" ref="H1458">_xlfn.IFS(OR(_xlfn.XLOOKUP(A1458,Table9[Tag Number],Table9[Status],"-",0)="Dead",
        _xlfn.XLOOKUP(A1458,Table10[Tag Number],Table10[Status],"-",0)="Dead",
        _xlfn.XLOOKUP(A1458,Table11[Tag Number],Table11[Status],"-",0)="Dead",
        _xlfn.XLOOKUP(A1458,Table8[Tag Number],Table8[Status],"-",0)="Dead"),"Dead",
     OR(_xlfn.XLOOKUP(A1458,Table11[Tag Number],Table11[Status],"-",0)="Alive",
        _xlfn.XLOOKUP(A1458,Table10[Tag Number],Table10[Status],"-",0)="Alive",
        _xlfn.XLOOKUP(A1458,Table9[Tag Number],Table9[Status],"-",0)="Alive",
        _xlfn.XLOOKUP(A1458,Table8[Tag Number],Table8[Status],"-",0)="Alive"),"Alive",
     OR(_xlfn.XLOOKUP(A1458,Table9[Tag Number],Table9[Status],"-",0)="-",
        _xlfn.XLOOKUP(A1458,Table10[Tag Number],Table10[Status],"-",0)="-",
        _xlfn.XLOOKUP(A1458,Table11[Tag Number],Table11[Status],"-",0)="-",
        _xlfn.XLOOKUP(A1458,Table8[Tag Number],Table8[Status],"-",0)="-"),
   "-")</f>
        <v>-</v>
      </c>
      <c r="I1458" s="88" t="str">
        <f>IF((_xlfn.XLOOKUP(B1458,[2]Sheet1!$A$2:$A$198,[2]Sheet1!$B$2:$B$198,"-",0)="Glade"),"Out","No")</f>
        <v>No</v>
      </c>
      <c r="J1458" s="90"/>
      <c r="K1458" s="91"/>
      <c r="L1458" s="91"/>
      <c r="M1458" s="91"/>
      <c r="N1458" s="92"/>
      <c r="O1458" s="89"/>
      <c r="R1458" t="b">
        <f t="shared" si="46"/>
        <v>0</v>
      </c>
    </row>
    <row r="1459" spans="1:18" ht="15" thickBot="1" x14ac:dyDescent="0.35">
      <c r="A1459" s="2" t="s">
        <v>2153</v>
      </c>
      <c r="B1459" s="2" t="s">
        <v>1145</v>
      </c>
      <c r="C1459" s="84">
        <f>IF(COUNTIF(Table8[Tag Number], A1459), 1, 0)</f>
        <v>0</v>
      </c>
      <c r="D1459" s="85">
        <f>IF(COUNTIF(Table9[Tag Number], A1459), 1, 0)</f>
        <v>0</v>
      </c>
      <c r="E1459" s="86">
        <f>IF(COUNTIF(Table10[Tag Number], A1459), 1, 0)</f>
        <v>0</v>
      </c>
      <c r="F1459" s="86">
        <f>IF(COUNTIF(Table11[Tag Number], A1459), 1, 0)</f>
        <v>0</v>
      </c>
      <c r="G1459" s="87">
        <f t="shared" si="47"/>
        <v>0</v>
      </c>
      <c r="H1459" s="88" t="str" cm="1">
        <f t="array" ref="H1459">_xlfn.IFS(OR(_xlfn.XLOOKUP(A1459,Table9[Tag Number],Table9[Status],"-",0)="Dead",
        _xlfn.XLOOKUP(A1459,Table10[Tag Number],Table10[Status],"-",0)="Dead",
        _xlfn.XLOOKUP(A1459,Table11[Tag Number],Table11[Status],"-",0)="Dead",
        _xlfn.XLOOKUP(A1459,Table8[Tag Number],Table8[Status],"-",0)="Dead"),"Dead",
     OR(_xlfn.XLOOKUP(A1459,Table11[Tag Number],Table11[Status],"-",0)="Alive",
        _xlfn.XLOOKUP(A1459,Table10[Tag Number],Table10[Status],"-",0)="Alive",
        _xlfn.XLOOKUP(A1459,Table9[Tag Number],Table9[Status],"-",0)="Alive",
        _xlfn.XLOOKUP(A1459,Table8[Tag Number],Table8[Status],"-",0)="Alive"),"Alive",
     OR(_xlfn.XLOOKUP(A1459,Table9[Tag Number],Table9[Status],"-",0)="-",
        _xlfn.XLOOKUP(A1459,Table10[Tag Number],Table10[Status],"-",0)="-",
        _xlfn.XLOOKUP(A1459,Table11[Tag Number],Table11[Status],"-",0)="-",
        _xlfn.XLOOKUP(A1459,Table8[Tag Number],Table8[Status],"-",0)="-"),
   "-")</f>
        <v>-</v>
      </c>
      <c r="I1459" s="88" t="str">
        <f>IF((_xlfn.XLOOKUP(B1459,[2]Sheet1!$A$2:$A$198,[2]Sheet1!$B$2:$B$198,"-",0)="Glade"),"Out","No")</f>
        <v>No</v>
      </c>
      <c r="J1459" s="90"/>
      <c r="K1459" s="91"/>
      <c r="L1459" s="91"/>
      <c r="M1459" s="91"/>
      <c r="N1459" s="92"/>
      <c r="O1459" s="89"/>
      <c r="R1459" t="b">
        <f t="shared" si="46"/>
        <v>0</v>
      </c>
    </row>
    <row r="1460" spans="1:18" ht="15" thickBot="1" x14ac:dyDescent="0.35">
      <c r="A1460" s="3" t="s">
        <v>390</v>
      </c>
      <c r="B1460" s="3" t="s">
        <v>1137</v>
      </c>
      <c r="C1460" s="84">
        <f>IF(COUNTIF(Table8[Tag Number], A1460), 1, 0)</f>
        <v>0</v>
      </c>
      <c r="D1460" s="85">
        <f>IF(COUNTIF(Table9[Tag Number], A1460), 1, 0)</f>
        <v>0</v>
      </c>
      <c r="E1460" s="86">
        <f>IF(COUNTIF(Table10[Tag Number], A1460), 1, 0)</f>
        <v>1</v>
      </c>
      <c r="F1460" s="86">
        <f>IF(COUNTIF(Table11[Tag Number], A1460), 1, 0)</f>
        <v>1</v>
      </c>
      <c r="G1460" s="87">
        <f t="shared" si="47"/>
        <v>2</v>
      </c>
      <c r="H1460" s="88" t="str" cm="1">
        <f t="array" ref="H1460">_xlfn.IFS(OR(_xlfn.XLOOKUP(A1460,Table9[Tag Number],Table9[Status],"-",0)="Dead",
        _xlfn.XLOOKUP(A1460,Table10[Tag Number],Table10[Status],"-",0)="Dead",
        _xlfn.XLOOKUP(A1460,Table11[Tag Number],Table11[Status],"-",0)="Dead",
        _xlfn.XLOOKUP(A1460,Table8[Tag Number],Table8[Status],"-",0)="Dead"),"Dead",
     OR(_xlfn.XLOOKUP(A1460,Table11[Tag Number],Table11[Status],"-",0)="Alive",
        _xlfn.XLOOKUP(A1460,Table10[Tag Number],Table10[Status],"-",0)="Alive",
        _xlfn.XLOOKUP(A1460,Table9[Tag Number],Table9[Status],"-",0)="Alive",
        _xlfn.XLOOKUP(A1460,Table8[Tag Number],Table8[Status],"-",0)="Alive"),"Alive",
     OR(_xlfn.XLOOKUP(A1460,Table9[Tag Number],Table9[Status],"-",0)="-",
        _xlfn.XLOOKUP(A1460,Table10[Tag Number],Table10[Status],"-",0)="-",
        _xlfn.XLOOKUP(A1460,Table11[Tag Number],Table11[Status],"-",0)="-",
        _xlfn.XLOOKUP(A1460,Table8[Tag Number],Table8[Status],"-",0)="-"),
   "-")</f>
        <v>Alive</v>
      </c>
      <c r="I1460" s="88" t="str">
        <f>IF((_xlfn.XLOOKUP(B1460,[2]Sheet1!$A$2:$A$198,[2]Sheet1!$B$2:$B$198,"-",0)="Glade"),"Out","No")</f>
        <v>No</v>
      </c>
      <c r="J1460" s="90"/>
      <c r="K1460" s="91"/>
      <c r="L1460" s="91"/>
      <c r="M1460" s="91"/>
      <c r="N1460" s="92"/>
      <c r="O1460" s="89"/>
      <c r="R1460" t="str">
        <f t="shared" si="46"/>
        <v>C472</v>
      </c>
    </row>
    <row r="1461" spans="1:18" ht="15" thickBot="1" x14ac:dyDescent="0.35">
      <c r="A1461" s="2" t="s">
        <v>2154</v>
      </c>
      <c r="B1461" s="2" t="s">
        <v>1145</v>
      </c>
      <c r="C1461" s="84">
        <f>IF(COUNTIF(Table8[Tag Number], A1461), 1, 0)</f>
        <v>0</v>
      </c>
      <c r="D1461" s="85">
        <f>IF(COUNTIF(Table9[Tag Number], A1461), 1, 0)</f>
        <v>0</v>
      </c>
      <c r="E1461" s="86">
        <f>IF(COUNTIF(Table10[Tag Number], A1461), 1, 0)</f>
        <v>0</v>
      </c>
      <c r="F1461" s="86">
        <f>IF(COUNTIF(Table11[Tag Number], A1461), 1, 0)</f>
        <v>0</v>
      </c>
      <c r="G1461" s="87">
        <f t="shared" si="47"/>
        <v>0</v>
      </c>
      <c r="H1461" s="88" t="str" cm="1">
        <f t="array" ref="H1461">_xlfn.IFS(OR(_xlfn.XLOOKUP(A1461,Table9[Tag Number],Table9[Status],"-",0)="Dead",
        _xlfn.XLOOKUP(A1461,Table10[Tag Number],Table10[Status],"-",0)="Dead",
        _xlfn.XLOOKUP(A1461,Table11[Tag Number],Table11[Status],"-",0)="Dead",
        _xlfn.XLOOKUP(A1461,Table8[Tag Number],Table8[Status],"-",0)="Dead"),"Dead",
     OR(_xlfn.XLOOKUP(A1461,Table11[Tag Number],Table11[Status],"-",0)="Alive",
        _xlfn.XLOOKUP(A1461,Table10[Tag Number],Table10[Status],"-",0)="Alive",
        _xlfn.XLOOKUP(A1461,Table9[Tag Number],Table9[Status],"-",0)="Alive",
        _xlfn.XLOOKUP(A1461,Table8[Tag Number],Table8[Status],"-",0)="Alive"),"Alive",
     OR(_xlfn.XLOOKUP(A1461,Table9[Tag Number],Table9[Status],"-",0)="-",
        _xlfn.XLOOKUP(A1461,Table10[Tag Number],Table10[Status],"-",0)="-",
        _xlfn.XLOOKUP(A1461,Table11[Tag Number],Table11[Status],"-",0)="-",
        _xlfn.XLOOKUP(A1461,Table8[Tag Number],Table8[Status],"-",0)="-"),
   "-")</f>
        <v>-</v>
      </c>
      <c r="I1461" s="88" t="str">
        <f>IF((_xlfn.XLOOKUP(B1461,[2]Sheet1!$A$2:$A$198,[2]Sheet1!$B$2:$B$198,"-",0)="Glade"),"Out","No")</f>
        <v>No</v>
      </c>
      <c r="J1461" s="90"/>
      <c r="K1461" s="91"/>
      <c r="L1461" s="91"/>
      <c r="M1461" s="91"/>
      <c r="N1461" s="92"/>
      <c r="O1461" s="89"/>
      <c r="R1461" t="b">
        <f t="shared" si="46"/>
        <v>0</v>
      </c>
    </row>
    <row r="1462" spans="1:18" ht="15" thickBot="1" x14ac:dyDescent="0.35">
      <c r="A1462" s="3" t="s">
        <v>722</v>
      </c>
      <c r="B1462" s="3" t="s">
        <v>1137</v>
      </c>
      <c r="C1462" s="84">
        <f>IF(COUNTIF(Table8[Tag Number], A1462), 1, 0)</f>
        <v>1</v>
      </c>
      <c r="D1462" s="85">
        <f>IF(COUNTIF(Table9[Tag Number], A1462), 1, 0)</f>
        <v>1</v>
      </c>
      <c r="E1462" s="86">
        <f>IF(COUNTIF(Table10[Tag Number], A1462), 1, 0)</f>
        <v>1</v>
      </c>
      <c r="F1462" s="86">
        <f>IF(COUNTIF(Table11[Tag Number], A1462), 1, 0)</f>
        <v>1</v>
      </c>
      <c r="G1462" s="87">
        <f t="shared" si="47"/>
        <v>4</v>
      </c>
      <c r="H1462" s="88" t="str" cm="1">
        <f t="array" ref="H1462">_xlfn.IFS(OR(_xlfn.XLOOKUP(A1462,Table9[Tag Number],Table9[Status],"-",0)="Dead",
        _xlfn.XLOOKUP(A1462,Table10[Tag Number],Table10[Status],"-",0)="Dead",
        _xlfn.XLOOKUP(A1462,Table11[Tag Number],Table11[Status],"-",0)="Dead",
        _xlfn.XLOOKUP(A1462,Table8[Tag Number],Table8[Status],"-",0)="Dead"),"Dead",
     OR(_xlfn.XLOOKUP(A1462,Table11[Tag Number],Table11[Status],"-",0)="Alive",
        _xlfn.XLOOKUP(A1462,Table10[Tag Number],Table10[Status],"-",0)="Alive",
        _xlfn.XLOOKUP(A1462,Table9[Tag Number],Table9[Status],"-",0)="Alive",
        _xlfn.XLOOKUP(A1462,Table8[Tag Number],Table8[Status],"-",0)="Alive"),"Alive",
     OR(_xlfn.XLOOKUP(A1462,Table9[Tag Number],Table9[Status],"-",0)="-",
        _xlfn.XLOOKUP(A1462,Table10[Tag Number],Table10[Status],"-",0)="-",
        _xlfn.XLOOKUP(A1462,Table11[Tag Number],Table11[Status],"-",0)="-",
        _xlfn.XLOOKUP(A1462,Table8[Tag Number],Table8[Status],"-",0)="-"),
   "-")</f>
        <v>Alive</v>
      </c>
      <c r="I1462" s="88" t="str">
        <f>IF((_xlfn.XLOOKUP(B1462,[2]Sheet1!$A$2:$A$198,[2]Sheet1!$B$2:$B$198,"-",0)="Glade"),"Out","No")</f>
        <v>No</v>
      </c>
      <c r="J1462" s="90"/>
      <c r="K1462" s="91"/>
      <c r="L1462" s="91"/>
      <c r="M1462" s="91"/>
      <c r="N1462" s="92"/>
      <c r="O1462" s="89"/>
      <c r="R1462" t="str">
        <f t="shared" si="46"/>
        <v>C474</v>
      </c>
    </row>
    <row r="1463" spans="1:18" ht="15" thickBot="1" x14ac:dyDescent="0.35">
      <c r="A1463" s="2" t="s">
        <v>2155</v>
      </c>
      <c r="B1463" s="2" t="s">
        <v>1145</v>
      </c>
      <c r="C1463" s="84">
        <f>IF(COUNTIF(Table8[Tag Number], A1463), 1, 0)</f>
        <v>0</v>
      </c>
      <c r="D1463" s="85">
        <f>IF(COUNTIF(Table9[Tag Number], A1463), 1, 0)</f>
        <v>0</v>
      </c>
      <c r="E1463" s="86">
        <f>IF(COUNTIF(Table10[Tag Number], A1463), 1, 0)</f>
        <v>0</v>
      </c>
      <c r="F1463" s="86">
        <f>IF(COUNTIF(Table11[Tag Number], A1463), 1, 0)</f>
        <v>0</v>
      </c>
      <c r="G1463" s="87">
        <f t="shared" si="47"/>
        <v>0</v>
      </c>
      <c r="H1463" s="88" t="str" cm="1">
        <f t="array" ref="H1463">_xlfn.IFS(OR(_xlfn.XLOOKUP(A1463,Table9[Tag Number],Table9[Status],"-",0)="Dead",
        _xlfn.XLOOKUP(A1463,Table10[Tag Number],Table10[Status],"-",0)="Dead",
        _xlfn.XLOOKUP(A1463,Table11[Tag Number],Table11[Status],"-",0)="Dead",
        _xlfn.XLOOKUP(A1463,Table8[Tag Number],Table8[Status],"-",0)="Dead"),"Dead",
     OR(_xlfn.XLOOKUP(A1463,Table11[Tag Number],Table11[Status],"-",0)="Alive",
        _xlfn.XLOOKUP(A1463,Table10[Tag Number],Table10[Status],"-",0)="Alive",
        _xlfn.XLOOKUP(A1463,Table9[Tag Number],Table9[Status],"-",0)="Alive",
        _xlfn.XLOOKUP(A1463,Table8[Tag Number],Table8[Status],"-",0)="Alive"),"Alive",
     OR(_xlfn.XLOOKUP(A1463,Table9[Tag Number],Table9[Status],"-",0)="-",
        _xlfn.XLOOKUP(A1463,Table10[Tag Number],Table10[Status],"-",0)="-",
        _xlfn.XLOOKUP(A1463,Table11[Tag Number],Table11[Status],"-",0)="-",
        _xlfn.XLOOKUP(A1463,Table8[Tag Number],Table8[Status],"-",0)="-"),
   "-")</f>
        <v>-</v>
      </c>
      <c r="I1463" s="88" t="str">
        <f>IF((_xlfn.XLOOKUP(B1463,[2]Sheet1!$A$2:$A$198,[2]Sheet1!$B$2:$B$198,"-",0)="Glade"),"Out","No")</f>
        <v>No</v>
      </c>
      <c r="J1463" s="90"/>
      <c r="K1463" s="91"/>
      <c r="L1463" s="91"/>
      <c r="M1463" s="91"/>
      <c r="N1463" s="92"/>
      <c r="O1463" s="89"/>
      <c r="R1463" t="b">
        <f t="shared" si="46"/>
        <v>0</v>
      </c>
    </row>
    <row r="1464" spans="1:18" ht="15" thickBot="1" x14ac:dyDescent="0.35">
      <c r="A1464" s="3" t="s">
        <v>2156</v>
      </c>
      <c r="B1464" s="3" t="s">
        <v>1145</v>
      </c>
      <c r="C1464" s="84">
        <f>IF(COUNTIF(Table8[Tag Number], A1464), 1, 0)</f>
        <v>0</v>
      </c>
      <c r="D1464" s="85">
        <f>IF(COUNTIF(Table9[Tag Number], A1464), 1, 0)</f>
        <v>0</v>
      </c>
      <c r="E1464" s="86">
        <f>IF(COUNTIF(Table10[Tag Number], A1464), 1, 0)</f>
        <v>0</v>
      </c>
      <c r="F1464" s="86">
        <f>IF(COUNTIF(Table11[Tag Number], A1464), 1, 0)</f>
        <v>0</v>
      </c>
      <c r="G1464" s="87">
        <f t="shared" si="47"/>
        <v>0</v>
      </c>
      <c r="H1464" s="88" t="str" cm="1">
        <f t="array" ref="H1464">_xlfn.IFS(OR(_xlfn.XLOOKUP(A1464,Table9[Tag Number],Table9[Status],"-",0)="Dead",
        _xlfn.XLOOKUP(A1464,Table10[Tag Number],Table10[Status],"-",0)="Dead",
        _xlfn.XLOOKUP(A1464,Table11[Tag Number],Table11[Status],"-",0)="Dead",
        _xlfn.XLOOKUP(A1464,Table8[Tag Number],Table8[Status],"-",0)="Dead"),"Dead",
     OR(_xlfn.XLOOKUP(A1464,Table11[Tag Number],Table11[Status],"-",0)="Alive",
        _xlfn.XLOOKUP(A1464,Table10[Tag Number],Table10[Status],"-",0)="Alive",
        _xlfn.XLOOKUP(A1464,Table9[Tag Number],Table9[Status],"-",0)="Alive",
        _xlfn.XLOOKUP(A1464,Table8[Tag Number],Table8[Status],"-",0)="Alive"),"Alive",
     OR(_xlfn.XLOOKUP(A1464,Table9[Tag Number],Table9[Status],"-",0)="-",
        _xlfn.XLOOKUP(A1464,Table10[Tag Number],Table10[Status],"-",0)="-",
        _xlfn.XLOOKUP(A1464,Table11[Tag Number],Table11[Status],"-",0)="-",
        _xlfn.XLOOKUP(A1464,Table8[Tag Number],Table8[Status],"-",0)="-"),
   "-")</f>
        <v>-</v>
      </c>
      <c r="I1464" s="88" t="str">
        <f>IF((_xlfn.XLOOKUP(B1464,[2]Sheet1!$A$2:$A$198,[2]Sheet1!$B$2:$B$198,"-",0)="Glade"),"Out","No")</f>
        <v>No</v>
      </c>
      <c r="J1464" s="90"/>
      <c r="K1464" s="91"/>
      <c r="L1464" s="91"/>
      <c r="M1464" s="91"/>
      <c r="N1464" s="92"/>
      <c r="O1464" s="89"/>
      <c r="R1464" t="b">
        <f t="shared" si="46"/>
        <v>0</v>
      </c>
    </row>
    <row r="1465" spans="1:18" ht="15" thickBot="1" x14ac:dyDescent="0.35">
      <c r="A1465" s="2" t="s">
        <v>2157</v>
      </c>
      <c r="B1465" s="2" t="s">
        <v>1145</v>
      </c>
      <c r="C1465" s="84">
        <f>IF(COUNTIF(Table8[Tag Number], A1465), 1, 0)</f>
        <v>0</v>
      </c>
      <c r="D1465" s="85">
        <f>IF(COUNTIF(Table9[Tag Number], A1465), 1, 0)</f>
        <v>0</v>
      </c>
      <c r="E1465" s="86">
        <f>IF(COUNTIF(Table10[Tag Number], A1465), 1, 0)</f>
        <v>0</v>
      </c>
      <c r="F1465" s="86">
        <f>IF(COUNTIF(Table11[Tag Number], A1465), 1, 0)</f>
        <v>0</v>
      </c>
      <c r="G1465" s="87">
        <f t="shared" si="47"/>
        <v>0</v>
      </c>
      <c r="H1465" s="88" t="str" cm="1">
        <f t="array" ref="H1465">_xlfn.IFS(OR(_xlfn.XLOOKUP(A1465,Table9[Tag Number],Table9[Status],"-",0)="Dead",
        _xlfn.XLOOKUP(A1465,Table10[Tag Number],Table10[Status],"-",0)="Dead",
        _xlfn.XLOOKUP(A1465,Table11[Tag Number],Table11[Status],"-",0)="Dead",
        _xlfn.XLOOKUP(A1465,Table8[Tag Number],Table8[Status],"-",0)="Dead"),"Dead",
     OR(_xlfn.XLOOKUP(A1465,Table11[Tag Number],Table11[Status],"-",0)="Alive",
        _xlfn.XLOOKUP(A1465,Table10[Tag Number],Table10[Status],"-",0)="Alive",
        _xlfn.XLOOKUP(A1465,Table9[Tag Number],Table9[Status],"-",0)="Alive",
        _xlfn.XLOOKUP(A1465,Table8[Tag Number],Table8[Status],"-",0)="Alive"),"Alive",
     OR(_xlfn.XLOOKUP(A1465,Table9[Tag Number],Table9[Status],"-",0)="-",
        _xlfn.XLOOKUP(A1465,Table10[Tag Number],Table10[Status],"-",0)="-",
        _xlfn.XLOOKUP(A1465,Table11[Tag Number],Table11[Status],"-",0)="-",
        _xlfn.XLOOKUP(A1465,Table8[Tag Number],Table8[Status],"-",0)="-"),
   "-")</f>
        <v>-</v>
      </c>
      <c r="I1465" s="88" t="str">
        <f>IF((_xlfn.XLOOKUP(B1465,[2]Sheet1!$A$2:$A$198,[2]Sheet1!$B$2:$B$198,"-",0)="Glade"),"Out","No")</f>
        <v>No</v>
      </c>
      <c r="J1465" s="90"/>
      <c r="K1465" s="91"/>
      <c r="L1465" s="91"/>
      <c r="M1465" s="91"/>
      <c r="N1465" s="92"/>
      <c r="O1465" s="89"/>
      <c r="R1465" t="b">
        <f t="shared" si="46"/>
        <v>0</v>
      </c>
    </row>
    <row r="1466" spans="1:18" ht="15" thickBot="1" x14ac:dyDescent="0.35">
      <c r="A1466" s="3" t="s">
        <v>631</v>
      </c>
      <c r="B1466" s="3" t="s">
        <v>1137</v>
      </c>
      <c r="C1466" s="84">
        <f>IF(COUNTIF(Table8[Tag Number], A1466), 1, 0)</f>
        <v>1</v>
      </c>
      <c r="D1466" s="85">
        <f>IF(COUNTIF(Table9[Tag Number], A1466), 1, 0)</f>
        <v>0</v>
      </c>
      <c r="E1466" s="86">
        <f>IF(COUNTIF(Table10[Tag Number], A1466), 1, 0)</f>
        <v>0</v>
      </c>
      <c r="F1466" s="86">
        <f>IF(COUNTIF(Table11[Tag Number], A1466), 1, 0)</f>
        <v>0</v>
      </c>
      <c r="G1466" s="87">
        <f t="shared" si="47"/>
        <v>1</v>
      </c>
      <c r="H1466" s="88" t="str" cm="1">
        <f t="array" ref="H1466">_xlfn.IFS(OR(_xlfn.XLOOKUP(A1466,Table9[Tag Number],Table9[Status],"-",0)="Dead",
        _xlfn.XLOOKUP(A1466,Table10[Tag Number],Table10[Status],"-",0)="Dead",
        _xlfn.XLOOKUP(A1466,Table11[Tag Number],Table11[Status],"-",0)="Dead",
        _xlfn.XLOOKUP(A1466,Table8[Tag Number],Table8[Status],"-",0)="Dead"),"Dead",
     OR(_xlfn.XLOOKUP(A1466,Table11[Tag Number],Table11[Status],"-",0)="Alive",
        _xlfn.XLOOKUP(A1466,Table10[Tag Number],Table10[Status],"-",0)="Alive",
        _xlfn.XLOOKUP(A1466,Table9[Tag Number],Table9[Status],"-",0)="Alive",
        _xlfn.XLOOKUP(A1466,Table8[Tag Number],Table8[Status],"-",0)="Alive"),"Alive",
     OR(_xlfn.XLOOKUP(A1466,Table9[Tag Number],Table9[Status],"-",0)="-",
        _xlfn.XLOOKUP(A1466,Table10[Tag Number],Table10[Status],"-",0)="-",
        _xlfn.XLOOKUP(A1466,Table11[Tag Number],Table11[Status],"-",0)="-",
        _xlfn.XLOOKUP(A1466,Table8[Tag Number],Table8[Status],"-",0)="-"),
   "-")</f>
        <v>Dead</v>
      </c>
      <c r="I1466" s="88" t="str">
        <f>IF((_xlfn.XLOOKUP(B1466,[2]Sheet1!$A$2:$A$198,[2]Sheet1!$B$2:$B$198,"-",0)="Glade"),"Out","No")</f>
        <v>No</v>
      </c>
      <c r="J1466" s="90"/>
      <c r="K1466" s="91"/>
      <c r="L1466" s="91"/>
      <c r="M1466" s="91"/>
      <c r="N1466" s="92"/>
      <c r="O1466" s="89"/>
      <c r="R1466" t="b">
        <f t="shared" si="46"/>
        <v>0</v>
      </c>
    </row>
    <row r="1467" spans="1:18" ht="15" thickBot="1" x14ac:dyDescent="0.35">
      <c r="A1467" s="2" t="s">
        <v>2158</v>
      </c>
      <c r="B1467" s="2" t="s">
        <v>1145</v>
      </c>
      <c r="C1467" s="84">
        <f>IF(COUNTIF(Table8[Tag Number], A1467), 1, 0)</f>
        <v>0</v>
      </c>
      <c r="D1467" s="85">
        <f>IF(COUNTIF(Table9[Tag Number], A1467), 1, 0)</f>
        <v>0</v>
      </c>
      <c r="E1467" s="86">
        <f>IF(COUNTIF(Table10[Tag Number], A1467), 1, 0)</f>
        <v>0</v>
      </c>
      <c r="F1467" s="86">
        <f>IF(COUNTIF(Table11[Tag Number], A1467), 1, 0)</f>
        <v>0</v>
      </c>
      <c r="G1467" s="87">
        <f t="shared" si="47"/>
        <v>0</v>
      </c>
      <c r="H1467" s="88" t="str" cm="1">
        <f t="array" ref="H1467">_xlfn.IFS(OR(_xlfn.XLOOKUP(A1467,Table9[Tag Number],Table9[Status],"-",0)="Dead",
        _xlfn.XLOOKUP(A1467,Table10[Tag Number],Table10[Status],"-",0)="Dead",
        _xlfn.XLOOKUP(A1467,Table11[Tag Number],Table11[Status],"-",0)="Dead",
        _xlfn.XLOOKUP(A1467,Table8[Tag Number],Table8[Status],"-",0)="Dead"),"Dead",
     OR(_xlfn.XLOOKUP(A1467,Table11[Tag Number],Table11[Status],"-",0)="Alive",
        _xlfn.XLOOKUP(A1467,Table10[Tag Number],Table10[Status],"-",0)="Alive",
        _xlfn.XLOOKUP(A1467,Table9[Tag Number],Table9[Status],"-",0)="Alive",
        _xlfn.XLOOKUP(A1467,Table8[Tag Number],Table8[Status],"-",0)="Alive"),"Alive",
     OR(_xlfn.XLOOKUP(A1467,Table9[Tag Number],Table9[Status],"-",0)="-",
        _xlfn.XLOOKUP(A1467,Table10[Tag Number],Table10[Status],"-",0)="-",
        _xlfn.XLOOKUP(A1467,Table11[Tag Number],Table11[Status],"-",0)="-",
        _xlfn.XLOOKUP(A1467,Table8[Tag Number],Table8[Status],"-",0)="-"),
   "-")</f>
        <v>-</v>
      </c>
      <c r="I1467" s="88" t="str">
        <f>IF((_xlfn.XLOOKUP(B1467,[2]Sheet1!$A$2:$A$198,[2]Sheet1!$B$2:$B$198,"-",0)="Glade"),"Out","No")</f>
        <v>No</v>
      </c>
      <c r="J1467" s="90"/>
      <c r="K1467" s="91"/>
      <c r="L1467" s="91"/>
      <c r="M1467" s="91"/>
      <c r="N1467" s="92"/>
      <c r="O1467" s="89"/>
      <c r="R1467" t="b">
        <f t="shared" si="46"/>
        <v>0</v>
      </c>
    </row>
    <row r="1468" spans="1:18" ht="15" thickBot="1" x14ac:dyDescent="0.35">
      <c r="A1468" s="3" t="s">
        <v>519</v>
      </c>
      <c r="B1468" s="3" t="s">
        <v>1137</v>
      </c>
      <c r="C1468" s="84">
        <f>IF(COUNTIF(Table8[Tag Number], A1468), 1, 0)</f>
        <v>0</v>
      </c>
      <c r="D1468" s="85">
        <f>IF(COUNTIF(Table9[Tag Number], A1468), 1, 0)</f>
        <v>0</v>
      </c>
      <c r="E1468" s="86">
        <f>IF(COUNTIF(Table10[Tag Number], A1468), 1, 0)</f>
        <v>0</v>
      </c>
      <c r="F1468" s="86">
        <f>IF(COUNTIF(Table11[Tag Number], A1468), 1, 0)</f>
        <v>1</v>
      </c>
      <c r="G1468" s="87">
        <f t="shared" si="47"/>
        <v>1</v>
      </c>
      <c r="H1468" s="88" t="str" cm="1">
        <f t="array" ref="H1468">_xlfn.IFS(OR(_xlfn.XLOOKUP(A1468,Table9[Tag Number],Table9[Status],"-",0)="Dead",
        _xlfn.XLOOKUP(A1468,Table10[Tag Number],Table10[Status],"-",0)="Dead",
        _xlfn.XLOOKUP(A1468,Table11[Tag Number],Table11[Status],"-",0)="Dead",
        _xlfn.XLOOKUP(A1468,Table8[Tag Number],Table8[Status],"-",0)="Dead"),"Dead",
     OR(_xlfn.XLOOKUP(A1468,Table11[Tag Number],Table11[Status],"-",0)="Alive",
        _xlfn.XLOOKUP(A1468,Table10[Tag Number],Table10[Status],"-",0)="Alive",
        _xlfn.XLOOKUP(A1468,Table9[Tag Number],Table9[Status],"-",0)="Alive",
        _xlfn.XLOOKUP(A1468,Table8[Tag Number],Table8[Status],"-",0)="Alive"),"Alive",
     OR(_xlfn.XLOOKUP(A1468,Table9[Tag Number],Table9[Status],"-",0)="-",
        _xlfn.XLOOKUP(A1468,Table10[Tag Number],Table10[Status],"-",0)="-",
        _xlfn.XLOOKUP(A1468,Table11[Tag Number],Table11[Status],"-",0)="-",
        _xlfn.XLOOKUP(A1468,Table8[Tag Number],Table8[Status],"-",0)="-"),
   "-")</f>
        <v>Alive</v>
      </c>
      <c r="I1468" s="88" t="str">
        <f>IF((_xlfn.XLOOKUP(B1468,[2]Sheet1!$A$2:$A$198,[2]Sheet1!$B$2:$B$198,"-",0)="Glade"),"Out","No")</f>
        <v>No</v>
      </c>
      <c r="J1468" s="90"/>
      <c r="K1468" s="91"/>
      <c r="L1468" s="91"/>
      <c r="M1468" s="91"/>
      <c r="N1468" s="92"/>
      <c r="O1468" s="89"/>
      <c r="R1468" t="b">
        <f t="shared" si="46"/>
        <v>0</v>
      </c>
    </row>
    <row r="1469" spans="1:18" ht="15" thickBot="1" x14ac:dyDescent="0.35">
      <c r="A1469" s="2" t="s">
        <v>2159</v>
      </c>
      <c r="B1469" s="2" t="s">
        <v>1145</v>
      </c>
      <c r="C1469" s="84">
        <f>IF(COUNTIF(Table8[Tag Number], A1469), 1, 0)</f>
        <v>0</v>
      </c>
      <c r="D1469" s="85">
        <f>IF(COUNTIF(Table9[Tag Number], A1469), 1, 0)</f>
        <v>0</v>
      </c>
      <c r="E1469" s="86">
        <f>IF(COUNTIF(Table10[Tag Number], A1469), 1, 0)</f>
        <v>0</v>
      </c>
      <c r="F1469" s="86">
        <f>IF(COUNTIF(Table11[Tag Number], A1469), 1, 0)</f>
        <v>0</v>
      </c>
      <c r="G1469" s="87">
        <f t="shared" si="47"/>
        <v>0</v>
      </c>
      <c r="H1469" s="88" t="str" cm="1">
        <f t="array" ref="H1469">_xlfn.IFS(OR(_xlfn.XLOOKUP(A1469,Table9[Tag Number],Table9[Status],"-",0)="Dead",
        _xlfn.XLOOKUP(A1469,Table10[Tag Number],Table10[Status],"-",0)="Dead",
        _xlfn.XLOOKUP(A1469,Table11[Tag Number],Table11[Status],"-",0)="Dead",
        _xlfn.XLOOKUP(A1469,Table8[Tag Number],Table8[Status],"-",0)="Dead"),"Dead",
     OR(_xlfn.XLOOKUP(A1469,Table11[Tag Number],Table11[Status],"-",0)="Alive",
        _xlfn.XLOOKUP(A1469,Table10[Tag Number],Table10[Status],"-",0)="Alive",
        _xlfn.XLOOKUP(A1469,Table9[Tag Number],Table9[Status],"-",0)="Alive",
        _xlfn.XLOOKUP(A1469,Table8[Tag Number],Table8[Status],"-",0)="Alive"),"Alive",
     OR(_xlfn.XLOOKUP(A1469,Table9[Tag Number],Table9[Status],"-",0)="-",
        _xlfn.XLOOKUP(A1469,Table10[Tag Number],Table10[Status],"-",0)="-",
        _xlfn.XLOOKUP(A1469,Table11[Tag Number],Table11[Status],"-",0)="-",
        _xlfn.XLOOKUP(A1469,Table8[Tag Number],Table8[Status],"-",0)="-"),
   "-")</f>
        <v>-</v>
      </c>
      <c r="I1469" s="88" t="str">
        <f>IF((_xlfn.XLOOKUP(B1469,[2]Sheet1!$A$2:$A$198,[2]Sheet1!$B$2:$B$198,"-",0)="Glade"),"Out","No")</f>
        <v>No</v>
      </c>
      <c r="J1469" s="90"/>
      <c r="K1469" s="91"/>
      <c r="L1469" s="91"/>
      <c r="M1469" s="91"/>
      <c r="N1469" s="92"/>
      <c r="O1469" s="89"/>
      <c r="R1469" t="b">
        <f t="shared" si="46"/>
        <v>0</v>
      </c>
    </row>
    <row r="1470" spans="1:18" ht="15" thickBot="1" x14ac:dyDescent="0.35">
      <c r="A1470" s="3" t="s">
        <v>2160</v>
      </c>
      <c r="B1470" s="3" t="s">
        <v>1145</v>
      </c>
      <c r="C1470" s="84">
        <f>IF(COUNTIF(Table8[Tag Number], A1470), 1, 0)</f>
        <v>0</v>
      </c>
      <c r="D1470" s="85">
        <f>IF(COUNTIF(Table9[Tag Number], A1470), 1, 0)</f>
        <v>0</v>
      </c>
      <c r="E1470" s="86">
        <f>IF(COUNTIF(Table10[Tag Number], A1470), 1, 0)</f>
        <v>0</v>
      </c>
      <c r="F1470" s="86">
        <f>IF(COUNTIF(Table11[Tag Number], A1470), 1, 0)</f>
        <v>0</v>
      </c>
      <c r="G1470" s="87">
        <f t="shared" si="47"/>
        <v>0</v>
      </c>
      <c r="H1470" s="88" t="str" cm="1">
        <f t="array" ref="H1470">_xlfn.IFS(OR(_xlfn.XLOOKUP(A1470,Table9[Tag Number],Table9[Status],"-",0)="Dead",
        _xlfn.XLOOKUP(A1470,Table10[Tag Number],Table10[Status],"-",0)="Dead",
        _xlfn.XLOOKUP(A1470,Table11[Tag Number],Table11[Status],"-",0)="Dead",
        _xlfn.XLOOKUP(A1470,Table8[Tag Number],Table8[Status],"-",0)="Dead"),"Dead",
     OR(_xlfn.XLOOKUP(A1470,Table11[Tag Number],Table11[Status],"-",0)="Alive",
        _xlfn.XLOOKUP(A1470,Table10[Tag Number],Table10[Status],"-",0)="Alive",
        _xlfn.XLOOKUP(A1470,Table9[Tag Number],Table9[Status],"-",0)="Alive",
        _xlfn.XLOOKUP(A1470,Table8[Tag Number],Table8[Status],"-",0)="Alive"),"Alive",
     OR(_xlfn.XLOOKUP(A1470,Table9[Tag Number],Table9[Status],"-",0)="-",
        _xlfn.XLOOKUP(A1470,Table10[Tag Number],Table10[Status],"-",0)="-",
        _xlfn.XLOOKUP(A1470,Table11[Tag Number],Table11[Status],"-",0)="-",
        _xlfn.XLOOKUP(A1470,Table8[Tag Number],Table8[Status],"-",0)="-"),
   "-")</f>
        <v>-</v>
      </c>
      <c r="I1470" s="88" t="str">
        <f>IF((_xlfn.XLOOKUP(B1470,[2]Sheet1!$A$2:$A$198,[2]Sheet1!$B$2:$B$198,"-",0)="Glade"),"Out","No")</f>
        <v>No</v>
      </c>
      <c r="J1470" s="90"/>
      <c r="K1470" s="91"/>
      <c r="L1470" s="91"/>
      <c r="M1470" s="91"/>
      <c r="N1470" s="92"/>
      <c r="O1470" s="89"/>
      <c r="R1470" t="b">
        <f t="shared" si="46"/>
        <v>0</v>
      </c>
    </row>
    <row r="1471" spans="1:18" ht="15" thickBot="1" x14ac:dyDescent="0.35">
      <c r="A1471" s="2" t="s">
        <v>943</v>
      </c>
      <c r="B1471" s="2" t="s">
        <v>1137</v>
      </c>
      <c r="C1471" s="84">
        <f>IF(COUNTIF(Table8[Tag Number], A1471), 1, 0)</f>
        <v>0</v>
      </c>
      <c r="D1471" s="85">
        <f>IF(COUNTIF(Table9[Tag Number], A1471), 1, 0)</f>
        <v>1</v>
      </c>
      <c r="E1471" s="86">
        <f>IF(COUNTIF(Table10[Tag Number], A1471), 1, 0)</f>
        <v>0</v>
      </c>
      <c r="F1471" s="86">
        <f>IF(COUNTIF(Table11[Tag Number], A1471), 1, 0)</f>
        <v>0</v>
      </c>
      <c r="G1471" s="87">
        <f t="shared" si="47"/>
        <v>1</v>
      </c>
      <c r="H1471" s="88" t="str" cm="1">
        <f t="array" ref="H1471">_xlfn.IFS(OR(_xlfn.XLOOKUP(A1471,Table9[Tag Number],Table9[Status],"-",0)="Dead",
        _xlfn.XLOOKUP(A1471,Table10[Tag Number],Table10[Status],"-",0)="Dead",
        _xlfn.XLOOKUP(A1471,Table11[Tag Number],Table11[Status],"-",0)="Dead",
        _xlfn.XLOOKUP(A1471,Table8[Tag Number],Table8[Status],"-",0)="Dead"),"Dead",
     OR(_xlfn.XLOOKUP(A1471,Table11[Tag Number],Table11[Status],"-",0)="Alive",
        _xlfn.XLOOKUP(A1471,Table10[Tag Number],Table10[Status],"-",0)="Alive",
        _xlfn.XLOOKUP(A1471,Table9[Tag Number],Table9[Status],"-",0)="Alive",
        _xlfn.XLOOKUP(A1471,Table8[Tag Number],Table8[Status],"-",0)="Alive"),"Alive",
     OR(_xlfn.XLOOKUP(A1471,Table9[Tag Number],Table9[Status],"-",0)="-",
        _xlfn.XLOOKUP(A1471,Table10[Tag Number],Table10[Status],"-",0)="-",
        _xlfn.XLOOKUP(A1471,Table11[Tag Number],Table11[Status],"-",0)="-",
        _xlfn.XLOOKUP(A1471,Table8[Tag Number],Table8[Status],"-",0)="-"),
   "-")</f>
        <v>Alive</v>
      </c>
      <c r="I1471" s="88" t="str">
        <f>IF((_xlfn.XLOOKUP(B1471,[2]Sheet1!$A$2:$A$198,[2]Sheet1!$B$2:$B$198,"-",0)="Glade"),"Out","No")</f>
        <v>No</v>
      </c>
      <c r="J1471" s="90"/>
      <c r="K1471" s="91"/>
      <c r="L1471" s="91"/>
      <c r="M1471" s="91"/>
      <c r="N1471" s="92"/>
      <c r="O1471" s="89"/>
      <c r="R1471" t="b">
        <f t="shared" si="46"/>
        <v>0</v>
      </c>
    </row>
    <row r="1472" spans="1:18" ht="15" thickBot="1" x14ac:dyDescent="0.35">
      <c r="A1472" s="3" t="s">
        <v>2161</v>
      </c>
      <c r="B1472" s="3" t="s">
        <v>1145</v>
      </c>
      <c r="C1472" s="84">
        <f>IF(COUNTIF(Table8[Tag Number], A1472), 1, 0)</f>
        <v>0</v>
      </c>
      <c r="D1472" s="85">
        <f>IF(COUNTIF(Table9[Tag Number], A1472), 1, 0)</f>
        <v>0</v>
      </c>
      <c r="E1472" s="86">
        <f>IF(COUNTIF(Table10[Tag Number], A1472), 1, 0)</f>
        <v>0</v>
      </c>
      <c r="F1472" s="86">
        <f>IF(COUNTIF(Table11[Tag Number], A1472), 1, 0)</f>
        <v>0</v>
      </c>
      <c r="G1472" s="87">
        <f t="shared" si="47"/>
        <v>0</v>
      </c>
      <c r="H1472" s="88" t="str" cm="1">
        <f t="array" ref="H1472">_xlfn.IFS(OR(_xlfn.XLOOKUP(A1472,Table9[Tag Number],Table9[Status],"-",0)="Dead",
        _xlfn.XLOOKUP(A1472,Table10[Tag Number],Table10[Status],"-",0)="Dead",
        _xlfn.XLOOKUP(A1472,Table11[Tag Number],Table11[Status],"-",0)="Dead",
        _xlfn.XLOOKUP(A1472,Table8[Tag Number],Table8[Status],"-",0)="Dead"),"Dead",
     OR(_xlfn.XLOOKUP(A1472,Table11[Tag Number],Table11[Status],"-",0)="Alive",
        _xlfn.XLOOKUP(A1472,Table10[Tag Number],Table10[Status],"-",0)="Alive",
        _xlfn.XLOOKUP(A1472,Table9[Tag Number],Table9[Status],"-",0)="Alive",
        _xlfn.XLOOKUP(A1472,Table8[Tag Number],Table8[Status],"-",0)="Alive"),"Alive",
     OR(_xlfn.XLOOKUP(A1472,Table9[Tag Number],Table9[Status],"-",0)="-",
        _xlfn.XLOOKUP(A1472,Table10[Tag Number],Table10[Status],"-",0)="-",
        _xlfn.XLOOKUP(A1472,Table11[Tag Number],Table11[Status],"-",0)="-",
        _xlfn.XLOOKUP(A1472,Table8[Tag Number],Table8[Status],"-",0)="-"),
   "-")</f>
        <v>-</v>
      </c>
      <c r="I1472" s="88" t="str">
        <f>IF((_xlfn.XLOOKUP(B1472,[2]Sheet1!$A$2:$A$198,[2]Sheet1!$B$2:$B$198,"-",0)="Glade"),"Out","No")</f>
        <v>No</v>
      </c>
      <c r="J1472" s="90"/>
      <c r="K1472" s="91"/>
      <c r="L1472" s="91"/>
      <c r="M1472" s="91"/>
      <c r="N1472" s="92"/>
      <c r="O1472" s="89"/>
      <c r="R1472" t="b">
        <f t="shared" si="46"/>
        <v>0</v>
      </c>
    </row>
    <row r="1473" spans="1:18" ht="15" thickBot="1" x14ac:dyDescent="0.35">
      <c r="A1473" s="2" t="s">
        <v>2162</v>
      </c>
      <c r="B1473" s="2" t="s">
        <v>1137</v>
      </c>
      <c r="C1473" s="84">
        <f>IF(COUNTIF(Table8[Tag Number], A1473), 1, 0)</f>
        <v>0</v>
      </c>
      <c r="D1473" s="85">
        <f>IF(COUNTIF(Table9[Tag Number], A1473), 1, 0)</f>
        <v>0</v>
      </c>
      <c r="E1473" s="86">
        <f>IF(COUNTIF(Table10[Tag Number], A1473), 1, 0)</f>
        <v>0</v>
      </c>
      <c r="F1473" s="86">
        <f>IF(COUNTIF(Table11[Tag Number], A1473), 1, 0)</f>
        <v>0</v>
      </c>
      <c r="G1473" s="87">
        <f t="shared" si="47"/>
        <v>0</v>
      </c>
      <c r="H1473" s="88" t="str" cm="1">
        <f t="array" ref="H1473">_xlfn.IFS(OR(_xlfn.XLOOKUP(A1473,Table9[Tag Number],Table9[Status],"-",0)="Dead",
        _xlfn.XLOOKUP(A1473,Table10[Tag Number],Table10[Status],"-",0)="Dead",
        _xlfn.XLOOKUP(A1473,Table11[Tag Number],Table11[Status],"-",0)="Dead",
        _xlfn.XLOOKUP(A1473,Table8[Tag Number],Table8[Status],"-",0)="Dead"),"Dead",
     OR(_xlfn.XLOOKUP(A1473,Table11[Tag Number],Table11[Status],"-",0)="Alive",
        _xlfn.XLOOKUP(A1473,Table10[Tag Number],Table10[Status],"-",0)="Alive",
        _xlfn.XLOOKUP(A1473,Table9[Tag Number],Table9[Status],"-",0)="Alive",
        _xlfn.XLOOKUP(A1473,Table8[Tag Number],Table8[Status],"-",0)="Alive"),"Alive",
     OR(_xlfn.XLOOKUP(A1473,Table9[Tag Number],Table9[Status],"-",0)="-",
        _xlfn.XLOOKUP(A1473,Table10[Tag Number],Table10[Status],"-",0)="-",
        _xlfn.XLOOKUP(A1473,Table11[Tag Number],Table11[Status],"-",0)="-",
        _xlfn.XLOOKUP(A1473,Table8[Tag Number],Table8[Status],"-",0)="-"),
   "-")</f>
        <v>-</v>
      </c>
      <c r="I1473" s="88" t="str">
        <f>IF((_xlfn.XLOOKUP(B1473,[2]Sheet1!$A$2:$A$198,[2]Sheet1!$B$2:$B$198,"-",0)="Glade"),"Out","No")</f>
        <v>No</v>
      </c>
      <c r="J1473" s="90"/>
      <c r="K1473" s="91"/>
      <c r="L1473" s="91"/>
      <c r="M1473" s="91"/>
      <c r="N1473" s="92"/>
      <c r="O1473" s="89"/>
      <c r="R1473" t="b">
        <f t="shared" si="46"/>
        <v>0</v>
      </c>
    </row>
    <row r="1474" spans="1:18" ht="15" thickBot="1" x14ac:dyDescent="0.35">
      <c r="A1474" s="3" t="s">
        <v>2163</v>
      </c>
      <c r="B1474" s="3" t="s">
        <v>1145</v>
      </c>
      <c r="C1474" s="84">
        <f>IF(COUNTIF(Table8[Tag Number], A1474), 1, 0)</f>
        <v>0</v>
      </c>
      <c r="D1474" s="85">
        <f>IF(COUNTIF(Table9[Tag Number], A1474), 1, 0)</f>
        <v>0</v>
      </c>
      <c r="E1474" s="86">
        <f>IF(COUNTIF(Table10[Tag Number], A1474), 1, 0)</f>
        <v>0</v>
      </c>
      <c r="F1474" s="86">
        <f>IF(COUNTIF(Table11[Tag Number], A1474), 1, 0)</f>
        <v>0</v>
      </c>
      <c r="G1474" s="87">
        <f t="shared" si="47"/>
        <v>0</v>
      </c>
      <c r="H1474" s="88" t="str" cm="1">
        <f t="array" ref="H1474">_xlfn.IFS(OR(_xlfn.XLOOKUP(A1474,Table9[Tag Number],Table9[Status],"-",0)="Dead",
        _xlfn.XLOOKUP(A1474,Table10[Tag Number],Table10[Status],"-",0)="Dead",
        _xlfn.XLOOKUP(A1474,Table11[Tag Number],Table11[Status],"-",0)="Dead",
        _xlfn.XLOOKUP(A1474,Table8[Tag Number],Table8[Status],"-",0)="Dead"),"Dead",
     OR(_xlfn.XLOOKUP(A1474,Table11[Tag Number],Table11[Status],"-",0)="Alive",
        _xlfn.XLOOKUP(A1474,Table10[Tag Number],Table10[Status],"-",0)="Alive",
        _xlfn.XLOOKUP(A1474,Table9[Tag Number],Table9[Status],"-",0)="Alive",
        _xlfn.XLOOKUP(A1474,Table8[Tag Number],Table8[Status],"-",0)="Alive"),"Alive",
     OR(_xlfn.XLOOKUP(A1474,Table9[Tag Number],Table9[Status],"-",0)="-",
        _xlfn.XLOOKUP(A1474,Table10[Tag Number],Table10[Status],"-",0)="-",
        _xlfn.XLOOKUP(A1474,Table11[Tag Number],Table11[Status],"-",0)="-",
        _xlfn.XLOOKUP(A1474,Table8[Tag Number],Table8[Status],"-",0)="-"),
   "-")</f>
        <v>-</v>
      </c>
      <c r="I1474" s="88" t="str">
        <f>IF((_xlfn.XLOOKUP(B1474,[2]Sheet1!$A$2:$A$198,[2]Sheet1!$B$2:$B$198,"-",0)="Glade"),"Out","No")</f>
        <v>No</v>
      </c>
      <c r="J1474" s="90"/>
      <c r="K1474" s="91"/>
      <c r="L1474" s="91"/>
      <c r="M1474" s="91"/>
      <c r="N1474" s="92"/>
      <c r="O1474" s="89"/>
      <c r="R1474" t="b">
        <f t="shared" si="46"/>
        <v>0</v>
      </c>
    </row>
    <row r="1475" spans="1:18" ht="15" thickBot="1" x14ac:dyDescent="0.35">
      <c r="A1475" s="2" t="s">
        <v>107</v>
      </c>
      <c r="B1475" s="2" t="s">
        <v>1145</v>
      </c>
      <c r="C1475" s="84">
        <f>IF(COUNTIF(Table8[Tag Number], A1475), 1, 0)</f>
        <v>0</v>
      </c>
      <c r="D1475" s="85">
        <f>IF(COUNTIF(Table9[Tag Number], A1475), 1, 0)</f>
        <v>0</v>
      </c>
      <c r="E1475" s="86">
        <f>IF(COUNTIF(Table10[Tag Number], A1475), 1, 0)</f>
        <v>0</v>
      </c>
      <c r="F1475" s="86">
        <f>IF(COUNTIF(Table11[Tag Number], A1475), 1, 0)</f>
        <v>0</v>
      </c>
      <c r="G1475" s="87">
        <f t="shared" si="47"/>
        <v>0</v>
      </c>
      <c r="H1475" s="88" t="str" cm="1">
        <f t="array" ref="H1475">_xlfn.IFS(OR(_xlfn.XLOOKUP(A1475,Table9[Tag Number],Table9[Status],"-",0)="Dead",
        _xlfn.XLOOKUP(A1475,Table10[Tag Number],Table10[Status],"-",0)="Dead",
        _xlfn.XLOOKUP(A1475,Table11[Tag Number],Table11[Status],"-",0)="Dead",
        _xlfn.XLOOKUP(A1475,Table8[Tag Number],Table8[Status],"-",0)="Dead"),"Dead",
     OR(_xlfn.XLOOKUP(A1475,Table11[Tag Number],Table11[Status],"-",0)="Alive",
        _xlfn.XLOOKUP(A1475,Table10[Tag Number],Table10[Status],"-",0)="Alive",
        _xlfn.XLOOKUP(A1475,Table9[Tag Number],Table9[Status],"-",0)="Alive",
        _xlfn.XLOOKUP(A1475,Table8[Tag Number],Table8[Status],"-",0)="Alive"),"Alive",
     OR(_xlfn.XLOOKUP(A1475,Table9[Tag Number],Table9[Status],"-",0)="-",
        _xlfn.XLOOKUP(A1475,Table10[Tag Number],Table10[Status],"-",0)="-",
        _xlfn.XLOOKUP(A1475,Table11[Tag Number],Table11[Status],"-",0)="-",
        _xlfn.XLOOKUP(A1475,Table8[Tag Number],Table8[Status],"-",0)="-"),
   "-")</f>
        <v>-</v>
      </c>
      <c r="I1475" s="88" t="str">
        <f>IF((_xlfn.XLOOKUP(B1475,[2]Sheet1!$A$2:$A$198,[2]Sheet1!$B$2:$B$198,"-",0)="Glade"),"Out","No")</f>
        <v>No</v>
      </c>
      <c r="J1475" s="90"/>
      <c r="K1475" s="91"/>
      <c r="L1475" s="91"/>
      <c r="M1475" s="91"/>
      <c r="N1475" s="92"/>
      <c r="O1475" s="89"/>
      <c r="R1475" t="b">
        <f t="shared" si="46"/>
        <v>0</v>
      </c>
    </row>
    <row r="1476" spans="1:18" ht="15" thickBot="1" x14ac:dyDescent="0.35">
      <c r="A1476" s="3" t="s">
        <v>2164</v>
      </c>
      <c r="B1476" s="3" t="s">
        <v>1145</v>
      </c>
      <c r="C1476" s="84">
        <f>IF(COUNTIF(Table8[Tag Number], A1476), 1, 0)</f>
        <v>0</v>
      </c>
      <c r="D1476" s="85">
        <f>IF(COUNTIF(Table9[Tag Number], A1476), 1, 0)</f>
        <v>0</v>
      </c>
      <c r="E1476" s="86">
        <f>IF(COUNTIF(Table10[Tag Number], A1476), 1, 0)</f>
        <v>0</v>
      </c>
      <c r="F1476" s="86">
        <f>IF(COUNTIF(Table11[Tag Number], A1476), 1, 0)</f>
        <v>0</v>
      </c>
      <c r="G1476" s="87">
        <f t="shared" si="47"/>
        <v>0</v>
      </c>
      <c r="H1476" s="88" t="str" cm="1">
        <f t="array" ref="H1476">_xlfn.IFS(OR(_xlfn.XLOOKUP(A1476,Table9[Tag Number],Table9[Status],"-",0)="Dead",
        _xlfn.XLOOKUP(A1476,Table10[Tag Number],Table10[Status],"-",0)="Dead",
        _xlfn.XLOOKUP(A1476,Table11[Tag Number],Table11[Status],"-",0)="Dead",
        _xlfn.XLOOKUP(A1476,Table8[Tag Number],Table8[Status],"-",0)="Dead"),"Dead",
     OR(_xlfn.XLOOKUP(A1476,Table11[Tag Number],Table11[Status],"-",0)="Alive",
        _xlfn.XLOOKUP(A1476,Table10[Tag Number],Table10[Status],"-",0)="Alive",
        _xlfn.XLOOKUP(A1476,Table9[Tag Number],Table9[Status],"-",0)="Alive",
        _xlfn.XLOOKUP(A1476,Table8[Tag Number],Table8[Status],"-",0)="Alive"),"Alive",
     OR(_xlfn.XLOOKUP(A1476,Table9[Tag Number],Table9[Status],"-",0)="-",
        _xlfn.XLOOKUP(A1476,Table10[Tag Number],Table10[Status],"-",0)="-",
        _xlfn.XLOOKUP(A1476,Table11[Tag Number],Table11[Status],"-",0)="-",
        _xlfn.XLOOKUP(A1476,Table8[Tag Number],Table8[Status],"-",0)="-"),
   "-")</f>
        <v>-</v>
      </c>
      <c r="I1476" s="88" t="str">
        <f>IF((_xlfn.XLOOKUP(B1476,[2]Sheet1!$A$2:$A$198,[2]Sheet1!$B$2:$B$198,"-",0)="Glade"),"Out","No")</f>
        <v>No</v>
      </c>
      <c r="J1476" s="90"/>
      <c r="K1476" s="91"/>
      <c r="L1476" s="91"/>
      <c r="M1476" s="91"/>
      <c r="N1476" s="92"/>
      <c r="O1476" s="89"/>
      <c r="R1476" t="b">
        <f t="shared" ref="R1476:R1539" si="48">IF(G1476&gt;1,A1476)</f>
        <v>0</v>
      </c>
    </row>
    <row r="1477" spans="1:18" ht="15" thickBot="1" x14ac:dyDescent="0.35">
      <c r="A1477" s="2" t="s">
        <v>2165</v>
      </c>
      <c r="B1477" s="2" t="s">
        <v>1137</v>
      </c>
      <c r="C1477" s="84">
        <f>IF(COUNTIF(Table8[Tag Number], A1477), 1, 0)</f>
        <v>0</v>
      </c>
      <c r="D1477" s="85">
        <f>IF(COUNTIF(Table9[Tag Number], A1477), 1, 0)</f>
        <v>0</v>
      </c>
      <c r="E1477" s="86">
        <f>IF(COUNTIF(Table10[Tag Number], A1477), 1, 0)</f>
        <v>0</v>
      </c>
      <c r="F1477" s="86">
        <f>IF(COUNTIF(Table11[Tag Number], A1477), 1, 0)</f>
        <v>0</v>
      </c>
      <c r="G1477" s="87">
        <f t="shared" ref="G1477:G1540" si="49">SUM(C1477:F1477)</f>
        <v>0</v>
      </c>
      <c r="H1477" s="88" t="str" cm="1">
        <f t="array" ref="H1477">_xlfn.IFS(OR(_xlfn.XLOOKUP(A1477,Table9[Tag Number],Table9[Status],"-",0)="Dead",
        _xlfn.XLOOKUP(A1477,Table10[Tag Number],Table10[Status],"-",0)="Dead",
        _xlfn.XLOOKUP(A1477,Table11[Tag Number],Table11[Status],"-",0)="Dead",
        _xlfn.XLOOKUP(A1477,Table8[Tag Number],Table8[Status],"-",0)="Dead"),"Dead",
     OR(_xlfn.XLOOKUP(A1477,Table11[Tag Number],Table11[Status],"-",0)="Alive",
        _xlfn.XLOOKUP(A1477,Table10[Tag Number],Table10[Status],"-",0)="Alive",
        _xlfn.XLOOKUP(A1477,Table9[Tag Number],Table9[Status],"-",0)="Alive",
        _xlfn.XLOOKUP(A1477,Table8[Tag Number],Table8[Status],"-",0)="Alive"),"Alive",
     OR(_xlfn.XLOOKUP(A1477,Table9[Tag Number],Table9[Status],"-",0)="-",
        _xlfn.XLOOKUP(A1477,Table10[Tag Number],Table10[Status],"-",0)="-",
        _xlfn.XLOOKUP(A1477,Table11[Tag Number],Table11[Status],"-",0)="-",
        _xlfn.XLOOKUP(A1477,Table8[Tag Number],Table8[Status],"-",0)="-"),
   "-")</f>
        <v>-</v>
      </c>
      <c r="I1477" s="88" t="str">
        <f>IF((_xlfn.XLOOKUP(B1477,[2]Sheet1!$A$2:$A$198,[2]Sheet1!$B$2:$B$198,"-",0)="Glade"),"Out","No")</f>
        <v>No</v>
      </c>
      <c r="J1477" s="90"/>
      <c r="K1477" s="91"/>
      <c r="L1477" s="91"/>
      <c r="M1477" s="91"/>
      <c r="N1477" s="92"/>
      <c r="O1477" s="89"/>
      <c r="R1477" t="b">
        <f t="shared" si="48"/>
        <v>0</v>
      </c>
    </row>
    <row r="1478" spans="1:18" ht="15" thickBot="1" x14ac:dyDescent="0.35">
      <c r="A1478" s="3" t="s">
        <v>2166</v>
      </c>
      <c r="B1478" s="3" t="s">
        <v>1145</v>
      </c>
      <c r="C1478" s="84">
        <f>IF(COUNTIF(Table8[Tag Number], A1478), 1, 0)</f>
        <v>0</v>
      </c>
      <c r="D1478" s="85">
        <f>IF(COUNTIF(Table9[Tag Number], A1478), 1, 0)</f>
        <v>0</v>
      </c>
      <c r="E1478" s="86">
        <f>IF(COUNTIF(Table10[Tag Number], A1478), 1, 0)</f>
        <v>0</v>
      </c>
      <c r="F1478" s="86">
        <f>IF(COUNTIF(Table11[Tag Number], A1478), 1, 0)</f>
        <v>0</v>
      </c>
      <c r="G1478" s="87">
        <f t="shared" si="49"/>
        <v>0</v>
      </c>
      <c r="H1478" s="88" t="str" cm="1">
        <f t="array" ref="H1478">_xlfn.IFS(OR(_xlfn.XLOOKUP(A1478,Table9[Tag Number],Table9[Status],"-",0)="Dead",
        _xlfn.XLOOKUP(A1478,Table10[Tag Number],Table10[Status],"-",0)="Dead",
        _xlfn.XLOOKUP(A1478,Table11[Tag Number],Table11[Status],"-",0)="Dead",
        _xlfn.XLOOKUP(A1478,Table8[Tag Number],Table8[Status],"-",0)="Dead"),"Dead",
     OR(_xlfn.XLOOKUP(A1478,Table11[Tag Number],Table11[Status],"-",0)="Alive",
        _xlfn.XLOOKUP(A1478,Table10[Tag Number],Table10[Status],"-",0)="Alive",
        _xlfn.XLOOKUP(A1478,Table9[Tag Number],Table9[Status],"-",0)="Alive",
        _xlfn.XLOOKUP(A1478,Table8[Tag Number],Table8[Status],"-",0)="Alive"),"Alive",
     OR(_xlfn.XLOOKUP(A1478,Table9[Tag Number],Table9[Status],"-",0)="-",
        _xlfn.XLOOKUP(A1478,Table10[Tag Number],Table10[Status],"-",0)="-",
        _xlfn.XLOOKUP(A1478,Table11[Tag Number],Table11[Status],"-",0)="-",
        _xlfn.XLOOKUP(A1478,Table8[Tag Number],Table8[Status],"-",0)="-"),
   "-")</f>
        <v>-</v>
      </c>
      <c r="I1478" s="88" t="str">
        <f>IF((_xlfn.XLOOKUP(B1478,[2]Sheet1!$A$2:$A$198,[2]Sheet1!$B$2:$B$198,"-",0)="Glade"),"Out","No")</f>
        <v>No</v>
      </c>
      <c r="J1478" s="90"/>
      <c r="K1478" s="91"/>
      <c r="L1478" s="91"/>
      <c r="M1478" s="91"/>
      <c r="N1478" s="92"/>
      <c r="O1478" s="89"/>
      <c r="R1478" t="b">
        <f t="shared" si="48"/>
        <v>0</v>
      </c>
    </row>
    <row r="1479" spans="1:18" ht="15" thickBot="1" x14ac:dyDescent="0.35">
      <c r="A1479" s="2" t="s">
        <v>705</v>
      </c>
      <c r="B1479" s="2" t="s">
        <v>1137</v>
      </c>
      <c r="C1479" s="84">
        <f>IF(COUNTIF(Table8[Tag Number], A1479), 1, 0)</f>
        <v>0</v>
      </c>
      <c r="D1479" s="85">
        <f>IF(COUNTIF(Table9[Tag Number], A1479), 1, 0)</f>
        <v>0</v>
      </c>
      <c r="E1479" s="86">
        <f>IF(COUNTIF(Table10[Tag Number], A1479), 1, 0)</f>
        <v>1</v>
      </c>
      <c r="F1479" s="86">
        <f>IF(COUNTIF(Table11[Tag Number], A1479), 1, 0)</f>
        <v>0</v>
      </c>
      <c r="G1479" s="87">
        <f t="shared" si="49"/>
        <v>1</v>
      </c>
      <c r="H1479" s="88" t="str" cm="1">
        <f t="array" ref="H1479">_xlfn.IFS(OR(_xlfn.XLOOKUP(A1479,Table9[Tag Number],Table9[Status],"-",0)="Dead",
        _xlfn.XLOOKUP(A1479,Table10[Tag Number],Table10[Status],"-",0)="Dead",
        _xlfn.XLOOKUP(A1479,Table11[Tag Number],Table11[Status],"-",0)="Dead",
        _xlfn.XLOOKUP(A1479,Table8[Tag Number],Table8[Status],"-",0)="Dead"),"Dead",
     OR(_xlfn.XLOOKUP(A1479,Table11[Tag Number],Table11[Status],"-",0)="Alive",
        _xlfn.XLOOKUP(A1479,Table10[Tag Number],Table10[Status],"-",0)="Alive",
        _xlfn.XLOOKUP(A1479,Table9[Tag Number],Table9[Status],"-",0)="Alive",
        _xlfn.XLOOKUP(A1479,Table8[Tag Number],Table8[Status],"-",0)="Alive"),"Alive",
     OR(_xlfn.XLOOKUP(A1479,Table9[Tag Number],Table9[Status],"-",0)="-",
        _xlfn.XLOOKUP(A1479,Table10[Tag Number],Table10[Status],"-",0)="-",
        _xlfn.XLOOKUP(A1479,Table11[Tag Number],Table11[Status],"-",0)="-",
        _xlfn.XLOOKUP(A1479,Table8[Tag Number],Table8[Status],"-",0)="-"),
   "-")</f>
        <v>Alive</v>
      </c>
      <c r="I1479" s="88" t="str">
        <f>IF((_xlfn.XLOOKUP(B1479,[2]Sheet1!$A$2:$A$198,[2]Sheet1!$B$2:$B$198,"-",0)="Glade"),"Out","No")</f>
        <v>No</v>
      </c>
      <c r="J1479" s="90"/>
      <c r="K1479" s="91"/>
      <c r="L1479" s="91"/>
      <c r="M1479" s="91"/>
      <c r="N1479" s="92"/>
      <c r="O1479" s="89"/>
      <c r="R1479" t="b">
        <f t="shared" si="48"/>
        <v>0</v>
      </c>
    </row>
    <row r="1480" spans="1:18" ht="15" thickBot="1" x14ac:dyDescent="0.35">
      <c r="A1480" s="3" t="s">
        <v>2167</v>
      </c>
      <c r="B1480" s="3" t="s">
        <v>1137</v>
      </c>
      <c r="C1480" s="84">
        <f>IF(COUNTIF(Table8[Tag Number], A1480), 1, 0)</f>
        <v>0</v>
      </c>
      <c r="D1480" s="85">
        <f>IF(COUNTIF(Table9[Tag Number], A1480), 1, 0)</f>
        <v>0</v>
      </c>
      <c r="E1480" s="86">
        <f>IF(COUNTIF(Table10[Tag Number], A1480), 1, 0)</f>
        <v>0</v>
      </c>
      <c r="F1480" s="86">
        <f>IF(COUNTIF(Table11[Tag Number], A1480), 1, 0)</f>
        <v>0</v>
      </c>
      <c r="G1480" s="87">
        <f t="shared" si="49"/>
        <v>0</v>
      </c>
      <c r="H1480" s="88" t="str" cm="1">
        <f t="array" ref="H1480">_xlfn.IFS(OR(_xlfn.XLOOKUP(A1480,Table9[Tag Number],Table9[Status],"-",0)="Dead",
        _xlfn.XLOOKUP(A1480,Table10[Tag Number],Table10[Status],"-",0)="Dead",
        _xlfn.XLOOKUP(A1480,Table11[Tag Number],Table11[Status],"-",0)="Dead",
        _xlfn.XLOOKUP(A1480,Table8[Tag Number],Table8[Status],"-",0)="Dead"),"Dead",
     OR(_xlfn.XLOOKUP(A1480,Table11[Tag Number],Table11[Status],"-",0)="Alive",
        _xlfn.XLOOKUP(A1480,Table10[Tag Number],Table10[Status],"-",0)="Alive",
        _xlfn.XLOOKUP(A1480,Table9[Tag Number],Table9[Status],"-",0)="Alive",
        _xlfn.XLOOKUP(A1480,Table8[Tag Number],Table8[Status],"-",0)="Alive"),"Alive",
     OR(_xlfn.XLOOKUP(A1480,Table9[Tag Number],Table9[Status],"-",0)="-",
        _xlfn.XLOOKUP(A1480,Table10[Tag Number],Table10[Status],"-",0)="-",
        _xlfn.XLOOKUP(A1480,Table11[Tag Number],Table11[Status],"-",0)="-",
        _xlfn.XLOOKUP(A1480,Table8[Tag Number],Table8[Status],"-",0)="-"),
   "-")</f>
        <v>-</v>
      </c>
      <c r="I1480" s="88" t="str">
        <f>IF((_xlfn.XLOOKUP(B1480,[2]Sheet1!$A$2:$A$198,[2]Sheet1!$B$2:$B$198,"-",0)="Glade"),"Out","No")</f>
        <v>No</v>
      </c>
      <c r="J1480" s="90"/>
      <c r="K1480" s="91"/>
      <c r="L1480" s="91"/>
      <c r="M1480" s="91"/>
      <c r="N1480" s="92"/>
      <c r="O1480" s="89"/>
      <c r="R1480" t="b">
        <f t="shared" si="48"/>
        <v>0</v>
      </c>
    </row>
    <row r="1481" spans="1:18" ht="15" thickBot="1" x14ac:dyDescent="0.35">
      <c r="A1481" s="2" t="s">
        <v>2168</v>
      </c>
      <c r="B1481" s="2" t="s">
        <v>1145</v>
      </c>
      <c r="C1481" s="84">
        <f>IF(COUNTIF(Table8[Tag Number], A1481), 1, 0)</f>
        <v>0</v>
      </c>
      <c r="D1481" s="85">
        <f>IF(COUNTIF(Table9[Tag Number], A1481), 1, 0)</f>
        <v>0</v>
      </c>
      <c r="E1481" s="86">
        <f>IF(COUNTIF(Table10[Tag Number], A1481), 1, 0)</f>
        <v>0</v>
      </c>
      <c r="F1481" s="86">
        <f>IF(COUNTIF(Table11[Tag Number], A1481), 1, 0)</f>
        <v>0</v>
      </c>
      <c r="G1481" s="87">
        <f t="shared" si="49"/>
        <v>0</v>
      </c>
      <c r="H1481" s="88" t="str" cm="1">
        <f t="array" ref="H1481">_xlfn.IFS(OR(_xlfn.XLOOKUP(A1481,Table9[Tag Number],Table9[Status],"-",0)="Dead",
        _xlfn.XLOOKUP(A1481,Table10[Tag Number],Table10[Status],"-",0)="Dead",
        _xlfn.XLOOKUP(A1481,Table11[Tag Number],Table11[Status],"-",0)="Dead",
        _xlfn.XLOOKUP(A1481,Table8[Tag Number],Table8[Status],"-",0)="Dead"),"Dead",
     OR(_xlfn.XLOOKUP(A1481,Table11[Tag Number],Table11[Status],"-",0)="Alive",
        _xlfn.XLOOKUP(A1481,Table10[Tag Number],Table10[Status],"-",0)="Alive",
        _xlfn.XLOOKUP(A1481,Table9[Tag Number],Table9[Status],"-",0)="Alive",
        _xlfn.XLOOKUP(A1481,Table8[Tag Number],Table8[Status],"-",0)="Alive"),"Alive",
     OR(_xlfn.XLOOKUP(A1481,Table9[Tag Number],Table9[Status],"-",0)="-",
        _xlfn.XLOOKUP(A1481,Table10[Tag Number],Table10[Status],"-",0)="-",
        _xlfn.XLOOKUP(A1481,Table11[Tag Number],Table11[Status],"-",0)="-",
        _xlfn.XLOOKUP(A1481,Table8[Tag Number],Table8[Status],"-",0)="-"),
   "-")</f>
        <v>-</v>
      </c>
      <c r="I1481" s="88" t="str">
        <f>IF((_xlfn.XLOOKUP(B1481,[2]Sheet1!$A$2:$A$198,[2]Sheet1!$B$2:$B$198,"-",0)="Glade"),"Out","No")</f>
        <v>No</v>
      </c>
      <c r="J1481" s="90"/>
      <c r="K1481" s="91"/>
      <c r="L1481" s="91"/>
      <c r="M1481" s="91"/>
      <c r="N1481" s="92"/>
      <c r="O1481" s="89"/>
      <c r="R1481" t="b">
        <f t="shared" si="48"/>
        <v>0</v>
      </c>
    </row>
    <row r="1482" spans="1:18" ht="15" thickBot="1" x14ac:dyDescent="0.35">
      <c r="A1482" s="3" t="s">
        <v>2169</v>
      </c>
      <c r="B1482" s="3" t="s">
        <v>1137</v>
      </c>
      <c r="C1482" s="84">
        <f>IF(COUNTIF(Table8[Tag Number], A1482), 1, 0)</f>
        <v>0</v>
      </c>
      <c r="D1482" s="85">
        <f>IF(COUNTIF(Table9[Tag Number], A1482), 1, 0)</f>
        <v>0</v>
      </c>
      <c r="E1482" s="86">
        <f>IF(COUNTIF(Table10[Tag Number], A1482), 1, 0)</f>
        <v>0</v>
      </c>
      <c r="F1482" s="86">
        <f>IF(COUNTIF(Table11[Tag Number], A1482), 1, 0)</f>
        <v>0</v>
      </c>
      <c r="G1482" s="87">
        <f t="shared" si="49"/>
        <v>0</v>
      </c>
      <c r="H1482" s="88" t="str" cm="1">
        <f t="array" ref="H1482">_xlfn.IFS(OR(_xlfn.XLOOKUP(A1482,Table9[Tag Number],Table9[Status],"-",0)="Dead",
        _xlfn.XLOOKUP(A1482,Table10[Tag Number],Table10[Status],"-",0)="Dead",
        _xlfn.XLOOKUP(A1482,Table11[Tag Number],Table11[Status],"-",0)="Dead",
        _xlfn.XLOOKUP(A1482,Table8[Tag Number],Table8[Status],"-",0)="Dead"),"Dead",
     OR(_xlfn.XLOOKUP(A1482,Table11[Tag Number],Table11[Status],"-",0)="Alive",
        _xlfn.XLOOKUP(A1482,Table10[Tag Number],Table10[Status],"-",0)="Alive",
        _xlfn.XLOOKUP(A1482,Table9[Tag Number],Table9[Status],"-",0)="Alive",
        _xlfn.XLOOKUP(A1482,Table8[Tag Number],Table8[Status],"-",0)="Alive"),"Alive",
     OR(_xlfn.XLOOKUP(A1482,Table9[Tag Number],Table9[Status],"-",0)="-",
        _xlfn.XLOOKUP(A1482,Table10[Tag Number],Table10[Status],"-",0)="-",
        _xlfn.XLOOKUP(A1482,Table11[Tag Number],Table11[Status],"-",0)="-",
        _xlfn.XLOOKUP(A1482,Table8[Tag Number],Table8[Status],"-",0)="-"),
   "-")</f>
        <v>-</v>
      </c>
      <c r="I1482" s="88" t="str">
        <f>IF((_xlfn.XLOOKUP(B1482,[2]Sheet1!$A$2:$A$198,[2]Sheet1!$B$2:$B$198,"-",0)="Glade"),"Out","No")</f>
        <v>No</v>
      </c>
      <c r="J1482" s="90"/>
      <c r="K1482" s="91"/>
      <c r="L1482" s="91"/>
      <c r="M1482" s="91"/>
      <c r="N1482" s="92"/>
      <c r="O1482" s="89"/>
      <c r="R1482" t="b">
        <f t="shared" si="48"/>
        <v>0</v>
      </c>
    </row>
    <row r="1483" spans="1:18" ht="15" thickBot="1" x14ac:dyDescent="0.35">
      <c r="A1483" s="2" t="s">
        <v>2170</v>
      </c>
      <c r="B1483" s="2" t="s">
        <v>1137</v>
      </c>
      <c r="C1483" s="84">
        <f>IF(COUNTIF(Table8[Tag Number], A1483), 1, 0)</f>
        <v>0</v>
      </c>
      <c r="D1483" s="85">
        <f>IF(COUNTIF(Table9[Tag Number], A1483), 1, 0)</f>
        <v>0</v>
      </c>
      <c r="E1483" s="86">
        <f>IF(COUNTIF(Table10[Tag Number], A1483), 1, 0)</f>
        <v>0</v>
      </c>
      <c r="F1483" s="86">
        <f>IF(COUNTIF(Table11[Tag Number], A1483), 1, 0)</f>
        <v>0</v>
      </c>
      <c r="G1483" s="87">
        <f t="shared" si="49"/>
        <v>0</v>
      </c>
      <c r="H1483" s="88" t="str" cm="1">
        <f t="array" ref="H1483">_xlfn.IFS(OR(_xlfn.XLOOKUP(A1483,Table9[Tag Number],Table9[Status],"-",0)="Dead",
        _xlfn.XLOOKUP(A1483,Table10[Tag Number],Table10[Status],"-",0)="Dead",
        _xlfn.XLOOKUP(A1483,Table11[Tag Number],Table11[Status],"-",0)="Dead",
        _xlfn.XLOOKUP(A1483,Table8[Tag Number],Table8[Status],"-",0)="Dead"),"Dead",
     OR(_xlfn.XLOOKUP(A1483,Table11[Tag Number],Table11[Status],"-",0)="Alive",
        _xlfn.XLOOKUP(A1483,Table10[Tag Number],Table10[Status],"-",0)="Alive",
        _xlfn.XLOOKUP(A1483,Table9[Tag Number],Table9[Status],"-",0)="Alive",
        _xlfn.XLOOKUP(A1483,Table8[Tag Number],Table8[Status],"-",0)="Alive"),"Alive",
     OR(_xlfn.XLOOKUP(A1483,Table9[Tag Number],Table9[Status],"-",0)="-",
        _xlfn.XLOOKUP(A1483,Table10[Tag Number],Table10[Status],"-",0)="-",
        _xlfn.XLOOKUP(A1483,Table11[Tag Number],Table11[Status],"-",0)="-",
        _xlfn.XLOOKUP(A1483,Table8[Tag Number],Table8[Status],"-",0)="-"),
   "-")</f>
        <v>-</v>
      </c>
      <c r="I1483" s="88" t="str">
        <f>IF((_xlfn.XLOOKUP(B1483,[2]Sheet1!$A$2:$A$198,[2]Sheet1!$B$2:$B$198,"-",0)="Glade"),"Out","No")</f>
        <v>No</v>
      </c>
      <c r="J1483" s="90"/>
      <c r="K1483" s="91"/>
      <c r="L1483" s="91"/>
      <c r="M1483" s="91"/>
      <c r="N1483" s="92"/>
      <c r="O1483" s="89"/>
      <c r="R1483" t="b">
        <f t="shared" si="48"/>
        <v>0</v>
      </c>
    </row>
    <row r="1484" spans="1:18" ht="15" thickBot="1" x14ac:dyDescent="0.35">
      <c r="A1484" s="3" t="s">
        <v>2171</v>
      </c>
      <c r="B1484" s="3" t="s">
        <v>1137</v>
      </c>
      <c r="C1484" s="84">
        <f>IF(COUNTIF(Table8[Tag Number], A1484), 1, 0)</f>
        <v>0</v>
      </c>
      <c r="D1484" s="85">
        <f>IF(COUNTIF(Table9[Tag Number], A1484), 1, 0)</f>
        <v>0</v>
      </c>
      <c r="E1484" s="86">
        <f>IF(COUNTIF(Table10[Tag Number], A1484), 1, 0)</f>
        <v>0</v>
      </c>
      <c r="F1484" s="86">
        <f>IF(COUNTIF(Table11[Tag Number], A1484), 1, 0)</f>
        <v>0</v>
      </c>
      <c r="G1484" s="87">
        <f t="shared" si="49"/>
        <v>0</v>
      </c>
      <c r="H1484" s="88" t="str" cm="1">
        <f t="array" ref="H1484">_xlfn.IFS(OR(_xlfn.XLOOKUP(A1484,Table9[Tag Number],Table9[Status],"-",0)="Dead",
        _xlfn.XLOOKUP(A1484,Table10[Tag Number],Table10[Status],"-",0)="Dead",
        _xlfn.XLOOKUP(A1484,Table11[Tag Number],Table11[Status],"-",0)="Dead",
        _xlfn.XLOOKUP(A1484,Table8[Tag Number],Table8[Status],"-",0)="Dead"),"Dead",
     OR(_xlfn.XLOOKUP(A1484,Table11[Tag Number],Table11[Status],"-",0)="Alive",
        _xlfn.XLOOKUP(A1484,Table10[Tag Number],Table10[Status],"-",0)="Alive",
        _xlfn.XLOOKUP(A1484,Table9[Tag Number],Table9[Status],"-",0)="Alive",
        _xlfn.XLOOKUP(A1484,Table8[Tag Number],Table8[Status],"-",0)="Alive"),"Alive",
     OR(_xlfn.XLOOKUP(A1484,Table9[Tag Number],Table9[Status],"-",0)="-",
        _xlfn.XLOOKUP(A1484,Table10[Tag Number],Table10[Status],"-",0)="-",
        _xlfn.XLOOKUP(A1484,Table11[Tag Number],Table11[Status],"-",0)="-",
        _xlfn.XLOOKUP(A1484,Table8[Tag Number],Table8[Status],"-",0)="-"),
   "-")</f>
        <v>-</v>
      </c>
      <c r="I1484" s="88" t="str">
        <f>IF((_xlfn.XLOOKUP(B1484,[2]Sheet1!$A$2:$A$198,[2]Sheet1!$B$2:$B$198,"-",0)="Glade"),"Out","No")</f>
        <v>No</v>
      </c>
      <c r="J1484" s="90"/>
      <c r="K1484" s="91"/>
      <c r="L1484" s="91"/>
      <c r="M1484" s="91"/>
      <c r="N1484" s="92"/>
      <c r="O1484" s="89"/>
      <c r="R1484" t="b">
        <f t="shared" si="48"/>
        <v>0</v>
      </c>
    </row>
    <row r="1485" spans="1:18" ht="15" thickBot="1" x14ac:dyDescent="0.35">
      <c r="A1485" s="2" t="s">
        <v>2172</v>
      </c>
      <c r="B1485" s="2" t="s">
        <v>1145</v>
      </c>
      <c r="C1485" s="84">
        <f>IF(COUNTIF(Table8[Tag Number], A1485), 1, 0)</f>
        <v>0</v>
      </c>
      <c r="D1485" s="85">
        <f>IF(COUNTIF(Table9[Tag Number], A1485), 1, 0)</f>
        <v>0</v>
      </c>
      <c r="E1485" s="86">
        <f>IF(COUNTIF(Table10[Tag Number], A1485), 1, 0)</f>
        <v>0</v>
      </c>
      <c r="F1485" s="86">
        <f>IF(COUNTIF(Table11[Tag Number], A1485), 1, 0)</f>
        <v>0</v>
      </c>
      <c r="G1485" s="87">
        <f t="shared" si="49"/>
        <v>0</v>
      </c>
      <c r="H1485" s="88" t="str" cm="1">
        <f t="array" ref="H1485">_xlfn.IFS(OR(_xlfn.XLOOKUP(A1485,Table9[Tag Number],Table9[Status],"-",0)="Dead",
        _xlfn.XLOOKUP(A1485,Table10[Tag Number],Table10[Status],"-",0)="Dead",
        _xlfn.XLOOKUP(A1485,Table11[Tag Number],Table11[Status],"-",0)="Dead",
        _xlfn.XLOOKUP(A1485,Table8[Tag Number],Table8[Status],"-",0)="Dead"),"Dead",
     OR(_xlfn.XLOOKUP(A1485,Table11[Tag Number],Table11[Status],"-",0)="Alive",
        _xlfn.XLOOKUP(A1485,Table10[Tag Number],Table10[Status],"-",0)="Alive",
        _xlfn.XLOOKUP(A1485,Table9[Tag Number],Table9[Status],"-",0)="Alive",
        _xlfn.XLOOKUP(A1485,Table8[Tag Number],Table8[Status],"-",0)="Alive"),"Alive",
     OR(_xlfn.XLOOKUP(A1485,Table9[Tag Number],Table9[Status],"-",0)="-",
        _xlfn.XLOOKUP(A1485,Table10[Tag Number],Table10[Status],"-",0)="-",
        _xlfn.XLOOKUP(A1485,Table11[Tag Number],Table11[Status],"-",0)="-",
        _xlfn.XLOOKUP(A1485,Table8[Tag Number],Table8[Status],"-",0)="-"),
   "-")</f>
        <v>-</v>
      </c>
      <c r="I1485" s="88" t="str">
        <f>IF((_xlfn.XLOOKUP(B1485,[2]Sheet1!$A$2:$A$198,[2]Sheet1!$B$2:$B$198,"-",0)="Glade"),"Out","No")</f>
        <v>No</v>
      </c>
      <c r="J1485" s="90"/>
      <c r="K1485" s="91"/>
      <c r="L1485" s="91"/>
      <c r="M1485" s="91"/>
      <c r="N1485" s="92"/>
      <c r="O1485" s="89"/>
      <c r="R1485" t="b">
        <f t="shared" si="48"/>
        <v>0</v>
      </c>
    </row>
    <row r="1486" spans="1:18" ht="15" thickBot="1" x14ac:dyDescent="0.35">
      <c r="A1486" s="3" t="s">
        <v>469</v>
      </c>
      <c r="B1486" s="3" t="s">
        <v>1137</v>
      </c>
      <c r="C1486" s="84">
        <f>IF(COUNTIF(Table8[Tag Number], A1486), 1, 0)</f>
        <v>0</v>
      </c>
      <c r="D1486" s="85">
        <f>IF(COUNTIF(Table9[Tag Number], A1486), 1, 0)</f>
        <v>1</v>
      </c>
      <c r="E1486" s="86">
        <f>IF(COUNTIF(Table10[Tag Number], A1486), 1, 0)</f>
        <v>0</v>
      </c>
      <c r="F1486" s="86">
        <f>IF(COUNTIF(Table11[Tag Number], A1486), 1, 0)</f>
        <v>0</v>
      </c>
      <c r="G1486" s="87">
        <f t="shared" si="49"/>
        <v>1</v>
      </c>
      <c r="H1486" s="88" t="str" cm="1">
        <f t="array" ref="H1486">_xlfn.IFS(OR(_xlfn.XLOOKUP(A1486,Table9[Tag Number],Table9[Status],"-",0)="Dead",
        _xlfn.XLOOKUP(A1486,Table10[Tag Number],Table10[Status],"-",0)="Dead",
        _xlfn.XLOOKUP(A1486,Table11[Tag Number],Table11[Status],"-",0)="Dead",
        _xlfn.XLOOKUP(A1486,Table8[Tag Number],Table8[Status],"-",0)="Dead"),"Dead",
     OR(_xlfn.XLOOKUP(A1486,Table11[Tag Number],Table11[Status],"-",0)="Alive",
        _xlfn.XLOOKUP(A1486,Table10[Tag Number],Table10[Status],"-",0)="Alive",
        _xlfn.XLOOKUP(A1486,Table9[Tag Number],Table9[Status],"-",0)="Alive",
        _xlfn.XLOOKUP(A1486,Table8[Tag Number],Table8[Status],"-",0)="Alive"),"Alive",
     OR(_xlfn.XLOOKUP(A1486,Table9[Tag Number],Table9[Status],"-",0)="-",
        _xlfn.XLOOKUP(A1486,Table10[Tag Number],Table10[Status],"-",0)="-",
        _xlfn.XLOOKUP(A1486,Table11[Tag Number],Table11[Status],"-",0)="-",
        _xlfn.XLOOKUP(A1486,Table8[Tag Number],Table8[Status],"-",0)="-"),
   "-")</f>
        <v>Alive</v>
      </c>
      <c r="I1486" s="88" t="str">
        <f>IF((_xlfn.XLOOKUP(B1486,[2]Sheet1!$A$2:$A$198,[2]Sheet1!$B$2:$B$198,"-",0)="Glade"),"Out","No")</f>
        <v>No</v>
      </c>
      <c r="J1486" s="90"/>
      <c r="K1486" s="91"/>
      <c r="L1486" s="91"/>
      <c r="M1486" s="91"/>
      <c r="N1486" s="92"/>
      <c r="O1486" s="89"/>
      <c r="R1486" t="b">
        <f t="shared" si="48"/>
        <v>0</v>
      </c>
    </row>
    <row r="1487" spans="1:18" ht="15" thickBot="1" x14ac:dyDescent="0.35">
      <c r="A1487" s="2" t="s">
        <v>2173</v>
      </c>
      <c r="B1487" s="2" t="s">
        <v>1137</v>
      </c>
      <c r="C1487" s="84">
        <f>IF(COUNTIF(Table8[Tag Number], A1487), 1, 0)</f>
        <v>0</v>
      </c>
      <c r="D1487" s="85">
        <f>IF(COUNTIF(Table9[Tag Number], A1487), 1, 0)</f>
        <v>0</v>
      </c>
      <c r="E1487" s="86">
        <f>IF(COUNTIF(Table10[Tag Number], A1487), 1, 0)</f>
        <v>0</v>
      </c>
      <c r="F1487" s="86">
        <f>IF(COUNTIF(Table11[Tag Number], A1487), 1, 0)</f>
        <v>0</v>
      </c>
      <c r="G1487" s="87">
        <f t="shared" si="49"/>
        <v>0</v>
      </c>
      <c r="H1487" s="88" t="str" cm="1">
        <f t="array" ref="H1487">_xlfn.IFS(OR(_xlfn.XLOOKUP(A1487,Table9[Tag Number],Table9[Status],"-",0)="Dead",
        _xlfn.XLOOKUP(A1487,Table10[Tag Number],Table10[Status],"-",0)="Dead",
        _xlfn.XLOOKUP(A1487,Table11[Tag Number],Table11[Status],"-",0)="Dead",
        _xlfn.XLOOKUP(A1487,Table8[Tag Number],Table8[Status],"-",0)="Dead"),"Dead",
     OR(_xlfn.XLOOKUP(A1487,Table11[Tag Number],Table11[Status],"-",0)="Alive",
        _xlfn.XLOOKUP(A1487,Table10[Tag Number],Table10[Status],"-",0)="Alive",
        _xlfn.XLOOKUP(A1487,Table9[Tag Number],Table9[Status],"-",0)="Alive",
        _xlfn.XLOOKUP(A1487,Table8[Tag Number],Table8[Status],"-",0)="Alive"),"Alive",
     OR(_xlfn.XLOOKUP(A1487,Table9[Tag Number],Table9[Status],"-",0)="-",
        _xlfn.XLOOKUP(A1487,Table10[Tag Number],Table10[Status],"-",0)="-",
        _xlfn.XLOOKUP(A1487,Table11[Tag Number],Table11[Status],"-",0)="-",
        _xlfn.XLOOKUP(A1487,Table8[Tag Number],Table8[Status],"-",0)="-"),
   "-")</f>
        <v>-</v>
      </c>
      <c r="I1487" s="88" t="str">
        <f>IF((_xlfn.XLOOKUP(B1487,[2]Sheet1!$A$2:$A$198,[2]Sheet1!$B$2:$B$198,"-",0)="Glade"),"Out","No")</f>
        <v>No</v>
      </c>
      <c r="J1487" s="90"/>
      <c r="K1487" s="91"/>
      <c r="L1487" s="91"/>
      <c r="M1487" s="91"/>
      <c r="N1487" s="92"/>
      <c r="O1487" s="89"/>
      <c r="R1487" t="b">
        <f t="shared" si="48"/>
        <v>0</v>
      </c>
    </row>
    <row r="1488" spans="1:18" ht="15" thickBot="1" x14ac:dyDescent="0.35">
      <c r="A1488" s="3" t="s">
        <v>648</v>
      </c>
      <c r="B1488" s="3" t="s">
        <v>1137</v>
      </c>
      <c r="C1488" s="84">
        <f>IF(COUNTIF(Table8[Tag Number], A1488), 1, 0)</f>
        <v>1</v>
      </c>
      <c r="D1488" s="85">
        <f>IF(COUNTIF(Table9[Tag Number], A1488), 1, 0)</f>
        <v>0</v>
      </c>
      <c r="E1488" s="86">
        <f>IF(COUNTIF(Table10[Tag Number], A1488), 1, 0)</f>
        <v>1</v>
      </c>
      <c r="F1488" s="86">
        <f>IF(COUNTIF(Table11[Tag Number], A1488), 1, 0)</f>
        <v>0</v>
      </c>
      <c r="G1488" s="87">
        <f t="shared" si="49"/>
        <v>2</v>
      </c>
      <c r="H1488" s="88" t="str" cm="1">
        <f t="array" ref="H1488">_xlfn.IFS(OR(_xlfn.XLOOKUP(A1488,Table9[Tag Number],Table9[Status],"-",0)="Dead",
        _xlfn.XLOOKUP(A1488,Table10[Tag Number],Table10[Status],"-",0)="Dead",
        _xlfn.XLOOKUP(A1488,Table11[Tag Number],Table11[Status],"-",0)="Dead",
        _xlfn.XLOOKUP(A1488,Table8[Tag Number],Table8[Status],"-",0)="Dead"),"Dead",
     OR(_xlfn.XLOOKUP(A1488,Table11[Tag Number],Table11[Status],"-",0)="Alive",
        _xlfn.XLOOKUP(A1488,Table10[Tag Number],Table10[Status],"-",0)="Alive",
        _xlfn.XLOOKUP(A1488,Table9[Tag Number],Table9[Status],"-",0)="Alive",
        _xlfn.XLOOKUP(A1488,Table8[Tag Number],Table8[Status],"-",0)="Alive"),"Alive",
     OR(_xlfn.XLOOKUP(A1488,Table9[Tag Number],Table9[Status],"-",0)="-",
        _xlfn.XLOOKUP(A1488,Table10[Tag Number],Table10[Status],"-",0)="-",
        _xlfn.XLOOKUP(A1488,Table11[Tag Number],Table11[Status],"-",0)="-",
        _xlfn.XLOOKUP(A1488,Table8[Tag Number],Table8[Status],"-",0)="-"),
   "-")</f>
        <v>Dead</v>
      </c>
      <c r="I1488" s="88" t="str">
        <f>IF((_xlfn.XLOOKUP(B1488,[2]Sheet1!$A$2:$A$198,[2]Sheet1!$B$2:$B$198,"-",0)="Glade"),"Out","No")</f>
        <v>No</v>
      </c>
      <c r="J1488" s="90"/>
      <c r="K1488" s="91"/>
      <c r="L1488" s="91"/>
      <c r="M1488" s="91"/>
      <c r="N1488" s="92"/>
      <c r="O1488" s="89"/>
      <c r="R1488" t="str">
        <f t="shared" si="48"/>
        <v>C501</v>
      </c>
    </row>
    <row r="1489" spans="1:18" ht="15" thickBot="1" x14ac:dyDescent="0.35">
      <c r="A1489" s="2" t="s">
        <v>575</v>
      </c>
      <c r="B1489" s="2" t="s">
        <v>1137</v>
      </c>
      <c r="C1489" s="84">
        <f>IF(COUNTIF(Table8[Tag Number], A1489), 1, 0)</f>
        <v>1</v>
      </c>
      <c r="D1489" s="85">
        <f>IF(COUNTIF(Table9[Tag Number], A1489), 1, 0)</f>
        <v>1</v>
      </c>
      <c r="E1489" s="86">
        <f>IF(COUNTIF(Table10[Tag Number], A1489), 1, 0)</f>
        <v>1</v>
      </c>
      <c r="F1489" s="86">
        <f>IF(COUNTIF(Table11[Tag Number], A1489), 1, 0)</f>
        <v>1</v>
      </c>
      <c r="G1489" s="87">
        <f t="shared" si="49"/>
        <v>4</v>
      </c>
      <c r="H1489" s="88" t="str" cm="1">
        <f t="array" ref="H1489">_xlfn.IFS(OR(_xlfn.XLOOKUP(A1489,Table9[Tag Number],Table9[Status],"-",0)="Dead",
        _xlfn.XLOOKUP(A1489,Table10[Tag Number],Table10[Status],"-",0)="Dead",
        _xlfn.XLOOKUP(A1489,Table11[Tag Number],Table11[Status],"-",0)="Dead",
        _xlfn.XLOOKUP(A1489,Table8[Tag Number],Table8[Status],"-",0)="Dead"),"Dead",
     OR(_xlfn.XLOOKUP(A1489,Table11[Tag Number],Table11[Status],"-",0)="Alive",
        _xlfn.XLOOKUP(A1489,Table10[Tag Number],Table10[Status],"-",0)="Alive",
        _xlfn.XLOOKUP(A1489,Table9[Tag Number],Table9[Status],"-",0)="Alive",
        _xlfn.XLOOKUP(A1489,Table8[Tag Number],Table8[Status],"-",0)="Alive"),"Alive",
     OR(_xlfn.XLOOKUP(A1489,Table9[Tag Number],Table9[Status],"-",0)="-",
        _xlfn.XLOOKUP(A1489,Table10[Tag Number],Table10[Status],"-",0)="-",
        _xlfn.XLOOKUP(A1489,Table11[Tag Number],Table11[Status],"-",0)="-",
        _xlfn.XLOOKUP(A1489,Table8[Tag Number],Table8[Status],"-",0)="-"),
   "-")</f>
        <v>Alive</v>
      </c>
      <c r="I1489" s="88" t="str">
        <f>IF((_xlfn.XLOOKUP(B1489,[2]Sheet1!$A$2:$A$198,[2]Sheet1!$B$2:$B$198,"-",0)="Glade"),"Out","No")</f>
        <v>No</v>
      </c>
      <c r="J1489" s="90"/>
      <c r="K1489" s="91"/>
      <c r="L1489" s="91"/>
      <c r="M1489" s="91"/>
      <c r="N1489" s="92"/>
      <c r="O1489" s="89"/>
      <c r="R1489" t="str">
        <f t="shared" si="48"/>
        <v>C502</v>
      </c>
    </row>
    <row r="1490" spans="1:18" ht="15" thickBot="1" x14ac:dyDescent="0.35">
      <c r="A1490" s="3" t="s">
        <v>2174</v>
      </c>
      <c r="B1490" s="3" t="s">
        <v>1137</v>
      </c>
      <c r="C1490" s="84">
        <f>IF(COUNTIF(Table8[Tag Number], A1490), 1, 0)</f>
        <v>0</v>
      </c>
      <c r="D1490" s="85">
        <f>IF(COUNTIF(Table9[Tag Number], A1490), 1, 0)</f>
        <v>0</v>
      </c>
      <c r="E1490" s="86">
        <f>IF(COUNTIF(Table10[Tag Number], A1490), 1, 0)</f>
        <v>0</v>
      </c>
      <c r="F1490" s="86">
        <f>IF(COUNTIF(Table11[Tag Number], A1490), 1, 0)</f>
        <v>0</v>
      </c>
      <c r="G1490" s="87">
        <f t="shared" si="49"/>
        <v>0</v>
      </c>
      <c r="H1490" s="88" t="str" cm="1">
        <f t="array" ref="H1490">_xlfn.IFS(OR(_xlfn.XLOOKUP(A1490,Table9[Tag Number],Table9[Status],"-",0)="Dead",
        _xlfn.XLOOKUP(A1490,Table10[Tag Number],Table10[Status],"-",0)="Dead",
        _xlfn.XLOOKUP(A1490,Table11[Tag Number],Table11[Status],"-",0)="Dead",
        _xlfn.XLOOKUP(A1490,Table8[Tag Number],Table8[Status],"-",0)="Dead"),"Dead",
     OR(_xlfn.XLOOKUP(A1490,Table11[Tag Number],Table11[Status],"-",0)="Alive",
        _xlfn.XLOOKUP(A1490,Table10[Tag Number],Table10[Status],"-",0)="Alive",
        _xlfn.XLOOKUP(A1490,Table9[Tag Number],Table9[Status],"-",0)="Alive",
        _xlfn.XLOOKUP(A1490,Table8[Tag Number],Table8[Status],"-",0)="Alive"),"Alive",
     OR(_xlfn.XLOOKUP(A1490,Table9[Tag Number],Table9[Status],"-",0)="-",
        _xlfn.XLOOKUP(A1490,Table10[Tag Number],Table10[Status],"-",0)="-",
        _xlfn.XLOOKUP(A1490,Table11[Tag Number],Table11[Status],"-",0)="-",
        _xlfn.XLOOKUP(A1490,Table8[Tag Number],Table8[Status],"-",0)="-"),
   "-")</f>
        <v>-</v>
      </c>
      <c r="I1490" s="88" t="str">
        <f>IF((_xlfn.XLOOKUP(B1490,[2]Sheet1!$A$2:$A$198,[2]Sheet1!$B$2:$B$198,"-",0)="Glade"),"Out","No")</f>
        <v>No</v>
      </c>
      <c r="J1490" s="90"/>
      <c r="K1490" s="91"/>
      <c r="L1490" s="91"/>
      <c r="M1490" s="91"/>
      <c r="N1490" s="92"/>
      <c r="O1490" s="89"/>
      <c r="R1490" t="b">
        <f t="shared" si="48"/>
        <v>0</v>
      </c>
    </row>
    <row r="1491" spans="1:18" ht="15" thickBot="1" x14ac:dyDescent="0.35">
      <c r="A1491" s="2" t="s">
        <v>464</v>
      </c>
      <c r="B1491" s="2" t="s">
        <v>1137</v>
      </c>
      <c r="C1491" s="84">
        <f>IF(COUNTIF(Table8[Tag Number], A1491), 1, 0)</f>
        <v>0</v>
      </c>
      <c r="D1491" s="85">
        <f>IF(COUNTIF(Table9[Tag Number], A1491), 1, 0)</f>
        <v>0</v>
      </c>
      <c r="E1491" s="86">
        <f>IF(COUNTIF(Table10[Tag Number], A1491), 1, 0)</f>
        <v>1</v>
      </c>
      <c r="F1491" s="86">
        <f>IF(COUNTIF(Table11[Tag Number], A1491), 1, 0)</f>
        <v>0</v>
      </c>
      <c r="G1491" s="87">
        <f t="shared" si="49"/>
        <v>1</v>
      </c>
      <c r="H1491" s="88" t="str" cm="1">
        <f t="array" ref="H1491">_xlfn.IFS(OR(_xlfn.XLOOKUP(A1491,Table9[Tag Number],Table9[Status],"-",0)="Dead",
        _xlfn.XLOOKUP(A1491,Table10[Tag Number],Table10[Status],"-",0)="Dead",
        _xlfn.XLOOKUP(A1491,Table11[Tag Number],Table11[Status],"-",0)="Dead",
        _xlfn.XLOOKUP(A1491,Table8[Tag Number],Table8[Status],"-",0)="Dead"),"Dead",
     OR(_xlfn.XLOOKUP(A1491,Table11[Tag Number],Table11[Status],"-",0)="Alive",
        _xlfn.XLOOKUP(A1491,Table10[Tag Number],Table10[Status],"-",0)="Alive",
        _xlfn.XLOOKUP(A1491,Table9[Tag Number],Table9[Status],"-",0)="Alive",
        _xlfn.XLOOKUP(A1491,Table8[Tag Number],Table8[Status],"-",0)="Alive"),"Alive",
     OR(_xlfn.XLOOKUP(A1491,Table9[Tag Number],Table9[Status],"-",0)="-",
        _xlfn.XLOOKUP(A1491,Table10[Tag Number],Table10[Status],"-",0)="-",
        _xlfn.XLOOKUP(A1491,Table11[Tag Number],Table11[Status],"-",0)="-",
        _xlfn.XLOOKUP(A1491,Table8[Tag Number],Table8[Status],"-",0)="-"),
   "-")</f>
        <v>Alive</v>
      </c>
      <c r="I1491" s="88" t="str">
        <f>IF((_xlfn.XLOOKUP(B1491,[2]Sheet1!$A$2:$A$198,[2]Sheet1!$B$2:$B$198,"-",0)="Glade"),"Out","No")</f>
        <v>No</v>
      </c>
      <c r="J1491" s="90"/>
      <c r="K1491" s="91"/>
      <c r="L1491" s="91"/>
      <c r="M1491" s="91"/>
      <c r="N1491" s="92"/>
      <c r="O1491" s="89"/>
      <c r="R1491" t="b">
        <f t="shared" si="48"/>
        <v>0</v>
      </c>
    </row>
    <row r="1492" spans="1:18" ht="15" thickBot="1" x14ac:dyDescent="0.35">
      <c r="A1492" s="3" t="s">
        <v>806</v>
      </c>
      <c r="B1492" s="3" t="s">
        <v>1137</v>
      </c>
      <c r="C1492" s="84">
        <f>IF(COUNTIF(Table8[Tag Number], A1492), 1, 0)</f>
        <v>0</v>
      </c>
      <c r="D1492" s="85">
        <f>IF(COUNTIF(Table9[Tag Number], A1492), 1, 0)</f>
        <v>0</v>
      </c>
      <c r="E1492" s="86">
        <f>IF(COUNTIF(Table10[Tag Number], A1492), 1, 0)</f>
        <v>0</v>
      </c>
      <c r="F1492" s="86">
        <f>IF(COUNTIF(Table11[Tag Number], A1492), 1, 0)</f>
        <v>1</v>
      </c>
      <c r="G1492" s="87">
        <f t="shared" si="49"/>
        <v>1</v>
      </c>
      <c r="H1492" s="88" t="str" cm="1">
        <f t="array" ref="H1492">_xlfn.IFS(OR(_xlfn.XLOOKUP(A1492,Table9[Tag Number],Table9[Status],"-",0)="Dead",
        _xlfn.XLOOKUP(A1492,Table10[Tag Number],Table10[Status],"-",0)="Dead",
        _xlfn.XLOOKUP(A1492,Table11[Tag Number],Table11[Status],"-",0)="Dead",
        _xlfn.XLOOKUP(A1492,Table8[Tag Number],Table8[Status],"-",0)="Dead"),"Dead",
     OR(_xlfn.XLOOKUP(A1492,Table11[Tag Number],Table11[Status],"-",0)="Alive",
        _xlfn.XLOOKUP(A1492,Table10[Tag Number],Table10[Status],"-",0)="Alive",
        _xlfn.XLOOKUP(A1492,Table9[Tag Number],Table9[Status],"-",0)="Alive",
        _xlfn.XLOOKUP(A1492,Table8[Tag Number],Table8[Status],"-",0)="Alive"),"Alive",
     OR(_xlfn.XLOOKUP(A1492,Table9[Tag Number],Table9[Status],"-",0)="-",
        _xlfn.XLOOKUP(A1492,Table10[Tag Number],Table10[Status],"-",0)="-",
        _xlfn.XLOOKUP(A1492,Table11[Tag Number],Table11[Status],"-",0)="-",
        _xlfn.XLOOKUP(A1492,Table8[Tag Number],Table8[Status],"-",0)="-"),
   "-")</f>
        <v>Alive</v>
      </c>
      <c r="I1492" s="88" t="str">
        <f>IF((_xlfn.XLOOKUP(B1492,[2]Sheet1!$A$2:$A$198,[2]Sheet1!$B$2:$B$198,"-",0)="Glade"),"Out","No")</f>
        <v>No</v>
      </c>
      <c r="J1492" s="90"/>
      <c r="K1492" s="91"/>
      <c r="L1492" s="91"/>
      <c r="M1492" s="91"/>
      <c r="N1492" s="92"/>
      <c r="O1492" s="89"/>
      <c r="R1492" t="b">
        <f t="shared" si="48"/>
        <v>0</v>
      </c>
    </row>
    <row r="1493" spans="1:18" ht="15" thickBot="1" x14ac:dyDescent="0.35">
      <c r="A1493" s="2" t="s">
        <v>644</v>
      </c>
      <c r="B1493" s="2" t="s">
        <v>1137</v>
      </c>
      <c r="C1493" s="84">
        <f>IF(COUNTIF(Table8[Tag Number], A1493), 1, 0)</f>
        <v>1</v>
      </c>
      <c r="D1493" s="85">
        <f>IF(COUNTIF(Table9[Tag Number], A1493), 1, 0)</f>
        <v>1</v>
      </c>
      <c r="E1493" s="86">
        <f>IF(COUNTIF(Table10[Tag Number], A1493), 1, 0)</f>
        <v>0</v>
      </c>
      <c r="F1493" s="86">
        <f>IF(COUNTIF(Table11[Tag Number], A1493), 1, 0)</f>
        <v>0</v>
      </c>
      <c r="G1493" s="87">
        <f t="shared" si="49"/>
        <v>2</v>
      </c>
      <c r="H1493" s="88" t="str" cm="1">
        <f t="array" ref="H1493">_xlfn.IFS(OR(_xlfn.XLOOKUP(A1493,Table9[Tag Number],Table9[Status],"-",0)="Dead",
        _xlfn.XLOOKUP(A1493,Table10[Tag Number],Table10[Status],"-",0)="Dead",
        _xlfn.XLOOKUP(A1493,Table11[Tag Number],Table11[Status],"-",0)="Dead",
        _xlfn.XLOOKUP(A1493,Table8[Tag Number],Table8[Status],"-",0)="Dead"),"Dead",
     OR(_xlfn.XLOOKUP(A1493,Table11[Tag Number],Table11[Status],"-",0)="Alive",
        _xlfn.XLOOKUP(A1493,Table10[Tag Number],Table10[Status],"-",0)="Alive",
        _xlfn.XLOOKUP(A1493,Table9[Tag Number],Table9[Status],"-",0)="Alive",
        _xlfn.XLOOKUP(A1493,Table8[Tag Number],Table8[Status],"-",0)="Alive"),"Alive",
     OR(_xlfn.XLOOKUP(A1493,Table9[Tag Number],Table9[Status],"-",0)="-",
        _xlfn.XLOOKUP(A1493,Table10[Tag Number],Table10[Status],"-",0)="-",
        _xlfn.XLOOKUP(A1493,Table11[Tag Number],Table11[Status],"-",0)="-",
        _xlfn.XLOOKUP(A1493,Table8[Tag Number],Table8[Status],"-",0)="-"),
   "-")</f>
        <v>Alive</v>
      </c>
      <c r="I1493" s="88" t="str">
        <f>IF((_xlfn.XLOOKUP(B1493,[2]Sheet1!$A$2:$A$198,[2]Sheet1!$B$2:$B$198,"-",0)="Glade"),"Out","No")</f>
        <v>No</v>
      </c>
      <c r="J1493" s="90"/>
      <c r="K1493" s="91"/>
      <c r="L1493" s="91"/>
      <c r="M1493" s="91"/>
      <c r="N1493" s="92"/>
      <c r="O1493" s="89"/>
      <c r="R1493" t="str">
        <f t="shared" si="48"/>
        <v>C506</v>
      </c>
    </row>
    <row r="1494" spans="1:18" ht="15" thickBot="1" x14ac:dyDescent="0.35">
      <c r="A1494" s="3" t="s">
        <v>868</v>
      </c>
      <c r="B1494" s="3" t="s">
        <v>1137</v>
      </c>
      <c r="C1494" s="84">
        <f>IF(COUNTIF(Table8[Tag Number], A1494), 1, 0)</f>
        <v>0</v>
      </c>
      <c r="D1494" s="85">
        <f>IF(COUNTIF(Table9[Tag Number], A1494), 1, 0)</f>
        <v>0</v>
      </c>
      <c r="E1494" s="86">
        <f>IF(COUNTIF(Table10[Tag Number], A1494), 1, 0)</f>
        <v>1</v>
      </c>
      <c r="F1494" s="86">
        <f>IF(COUNTIF(Table11[Tag Number], A1494), 1, 0)</f>
        <v>0</v>
      </c>
      <c r="G1494" s="87">
        <f t="shared" si="49"/>
        <v>1</v>
      </c>
      <c r="H1494" s="88" t="str" cm="1">
        <f t="array" ref="H1494">_xlfn.IFS(OR(_xlfn.XLOOKUP(A1494,Table9[Tag Number],Table9[Status],"-",0)="Dead",
        _xlfn.XLOOKUP(A1494,Table10[Tag Number],Table10[Status],"-",0)="Dead",
        _xlfn.XLOOKUP(A1494,Table11[Tag Number],Table11[Status],"-",0)="Dead",
        _xlfn.XLOOKUP(A1494,Table8[Tag Number],Table8[Status],"-",0)="Dead"),"Dead",
     OR(_xlfn.XLOOKUP(A1494,Table11[Tag Number],Table11[Status],"-",0)="Alive",
        _xlfn.XLOOKUP(A1494,Table10[Tag Number],Table10[Status],"-",0)="Alive",
        _xlfn.XLOOKUP(A1494,Table9[Tag Number],Table9[Status],"-",0)="Alive",
        _xlfn.XLOOKUP(A1494,Table8[Tag Number],Table8[Status],"-",0)="Alive"),"Alive",
     OR(_xlfn.XLOOKUP(A1494,Table9[Tag Number],Table9[Status],"-",0)="-",
        _xlfn.XLOOKUP(A1494,Table10[Tag Number],Table10[Status],"-",0)="-",
        _xlfn.XLOOKUP(A1494,Table11[Tag Number],Table11[Status],"-",0)="-",
        _xlfn.XLOOKUP(A1494,Table8[Tag Number],Table8[Status],"-",0)="-"),
   "-")</f>
        <v>Alive</v>
      </c>
      <c r="I1494" s="88" t="str">
        <f>IF((_xlfn.XLOOKUP(B1494,[2]Sheet1!$A$2:$A$198,[2]Sheet1!$B$2:$B$198,"-",0)="Glade"),"Out","No")</f>
        <v>No</v>
      </c>
      <c r="J1494" s="90"/>
      <c r="K1494" s="91"/>
      <c r="L1494" s="91"/>
      <c r="M1494" s="91"/>
      <c r="N1494" s="92"/>
      <c r="O1494" s="89"/>
      <c r="R1494" t="b">
        <f t="shared" si="48"/>
        <v>0</v>
      </c>
    </row>
    <row r="1495" spans="1:18" ht="15" thickBot="1" x14ac:dyDescent="0.35">
      <c r="A1495" s="2" t="s">
        <v>2175</v>
      </c>
      <c r="B1495" s="2" t="s">
        <v>1137</v>
      </c>
      <c r="C1495" s="84">
        <f>IF(COUNTIF(Table8[Tag Number], A1495), 1, 0)</f>
        <v>0</v>
      </c>
      <c r="D1495" s="85">
        <f>IF(COUNTIF(Table9[Tag Number], A1495), 1, 0)</f>
        <v>0</v>
      </c>
      <c r="E1495" s="86">
        <f>IF(COUNTIF(Table10[Tag Number], A1495), 1, 0)</f>
        <v>0</v>
      </c>
      <c r="F1495" s="86">
        <f>IF(COUNTIF(Table11[Tag Number], A1495), 1, 0)</f>
        <v>0</v>
      </c>
      <c r="G1495" s="87">
        <f t="shared" si="49"/>
        <v>0</v>
      </c>
      <c r="H1495" s="88" t="str" cm="1">
        <f t="array" ref="H1495">_xlfn.IFS(OR(_xlfn.XLOOKUP(A1495,Table9[Tag Number],Table9[Status],"-",0)="Dead",
        _xlfn.XLOOKUP(A1495,Table10[Tag Number],Table10[Status],"-",0)="Dead",
        _xlfn.XLOOKUP(A1495,Table11[Tag Number],Table11[Status],"-",0)="Dead",
        _xlfn.XLOOKUP(A1495,Table8[Tag Number],Table8[Status],"-",0)="Dead"),"Dead",
     OR(_xlfn.XLOOKUP(A1495,Table11[Tag Number],Table11[Status],"-",0)="Alive",
        _xlfn.XLOOKUP(A1495,Table10[Tag Number],Table10[Status],"-",0)="Alive",
        _xlfn.XLOOKUP(A1495,Table9[Tag Number],Table9[Status],"-",0)="Alive",
        _xlfn.XLOOKUP(A1495,Table8[Tag Number],Table8[Status],"-",0)="Alive"),"Alive",
     OR(_xlfn.XLOOKUP(A1495,Table9[Tag Number],Table9[Status],"-",0)="-",
        _xlfn.XLOOKUP(A1495,Table10[Tag Number],Table10[Status],"-",0)="-",
        _xlfn.XLOOKUP(A1495,Table11[Tag Number],Table11[Status],"-",0)="-",
        _xlfn.XLOOKUP(A1495,Table8[Tag Number],Table8[Status],"-",0)="-"),
   "-")</f>
        <v>-</v>
      </c>
      <c r="I1495" s="88" t="str">
        <f>IF((_xlfn.XLOOKUP(B1495,[2]Sheet1!$A$2:$A$198,[2]Sheet1!$B$2:$B$198,"-",0)="Glade"),"Out","No")</f>
        <v>No</v>
      </c>
      <c r="J1495" s="90"/>
      <c r="K1495" s="91"/>
      <c r="L1495" s="91"/>
      <c r="M1495" s="91"/>
      <c r="N1495" s="92"/>
      <c r="O1495" s="89"/>
      <c r="R1495" t="b">
        <f t="shared" si="48"/>
        <v>0</v>
      </c>
    </row>
    <row r="1496" spans="1:18" ht="15" thickBot="1" x14ac:dyDescent="0.35">
      <c r="A1496" s="3" t="s">
        <v>607</v>
      </c>
      <c r="B1496" s="3" t="s">
        <v>1137</v>
      </c>
      <c r="C1496" s="84">
        <f>IF(COUNTIF(Table8[Tag Number], A1496), 1, 0)</f>
        <v>0</v>
      </c>
      <c r="D1496" s="85">
        <f>IF(COUNTIF(Table9[Tag Number], A1496), 1, 0)</f>
        <v>0</v>
      </c>
      <c r="E1496" s="86">
        <f>IF(COUNTIF(Table10[Tag Number], A1496), 1, 0)</f>
        <v>1</v>
      </c>
      <c r="F1496" s="86">
        <f>IF(COUNTIF(Table11[Tag Number], A1496), 1, 0)</f>
        <v>0</v>
      </c>
      <c r="G1496" s="87">
        <f t="shared" si="49"/>
        <v>1</v>
      </c>
      <c r="H1496" s="88" t="str" cm="1">
        <f t="array" ref="H1496">_xlfn.IFS(OR(_xlfn.XLOOKUP(A1496,Table9[Tag Number],Table9[Status],"-",0)="Dead",
        _xlfn.XLOOKUP(A1496,Table10[Tag Number],Table10[Status],"-",0)="Dead",
        _xlfn.XLOOKUP(A1496,Table11[Tag Number],Table11[Status],"-",0)="Dead",
        _xlfn.XLOOKUP(A1496,Table8[Tag Number],Table8[Status],"-",0)="Dead"),"Dead",
     OR(_xlfn.XLOOKUP(A1496,Table11[Tag Number],Table11[Status],"-",0)="Alive",
        _xlfn.XLOOKUP(A1496,Table10[Tag Number],Table10[Status],"-",0)="Alive",
        _xlfn.XLOOKUP(A1496,Table9[Tag Number],Table9[Status],"-",0)="Alive",
        _xlfn.XLOOKUP(A1496,Table8[Tag Number],Table8[Status],"-",0)="Alive"),"Alive",
     OR(_xlfn.XLOOKUP(A1496,Table9[Tag Number],Table9[Status],"-",0)="-",
        _xlfn.XLOOKUP(A1496,Table10[Tag Number],Table10[Status],"-",0)="-",
        _xlfn.XLOOKUP(A1496,Table11[Tag Number],Table11[Status],"-",0)="-",
        _xlfn.XLOOKUP(A1496,Table8[Tag Number],Table8[Status],"-",0)="-"),
   "-")</f>
        <v>Dead</v>
      </c>
      <c r="I1496" s="88" t="str">
        <f>IF((_xlfn.XLOOKUP(B1496,[2]Sheet1!$A$2:$A$198,[2]Sheet1!$B$2:$B$198,"-",0)="Glade"),"Out","No")</f>
        <v>No</v>
      </c>
      <c r="J1496" s="90"/>
      <c r="K1496" s="91"/>
      <c r="L1496" s="91"/>
      <c r="M1496" s="91"/>
      <c r="N1496" s="92"/>
      <c r="O1496" s="89"/>
      <c r="R1496" t="b">
        <f t="shared" si="48"/>
        <v>0</v>
      </c>
    </row>
    <row r="1497" spans="1:18" ht="15" thickBot="1" x14ac:dyDescent="0.35">
      <c r="A1497" s="2" t="s">
        <v>754</v>
      </c>
      <c r="B1497" s="2" t="s">
        <v>1137</v>
      </c>
      <c r="C1497" s="84">
        <f>IF(COUNTIF(Table8[Tag Number], A1497), 1, 0)</f>
        <v>0</v>
      </c>
      <c r="D1497" s="85">
        <f>IF(COUNTIF(Table9[Tag Number], A1497), 1, 0)</f>
        <v>1</v>
      </c>
      <c r="E1497" s="86">
        <f>IF(COUNTIF(Table10[Tag Number], A1497), 1, 0)</f>
        <v>0</v>
      </c>
      <c r="F1497" s="86">
        <f>IF(COUNTIF(Table11[Tag Number], A1497), 1, 0)</f>
        <v>0</v>
      </c>
      <c r="G1497" s="87">
        <f t="shared" si="49"/>
        <v>1</v>
      </c>
      <c r="H1497" s="88" t="str" cm="1">
        <f t="array" ref="H1497">_xlfn.IFS(OR(_xlfn.XLOOKUP(A1497,Table9[Tag Number],Table9[Status],"-",0)="Dead",
        _xlfn.XLOOKUP(A1497,Table10[Tag Number],Table10[Status],"-",0)="Dead",
        _xlfn.XLOOKUP(A1497,Table11[Tag Number],Table11[Status],"-",0)="Dead",
        _xlfn.XLOOKUP(A1497,Table8[Tag Number],Table8[Status],"-",0)="Dead"),"Dead",
     OR(_xlfn.XLOOKUP(A1497,Table11[Tag Number],Table11[Status],"-",0)="Alive",
        _xlfn.XLOOKUP(A1497,Table10[Tag Number],Table10[Status],"-",0)="Alive",
        _xlfn.XLOOKUP(A1497,Table9[Tag Number],Table9[Status],"-",0)="Alive",
        _xlfn.XLOOKUP(A1497,Table8[Tag Number],Table8[Status],"-",0)="Alive"),"Alive",
     OR(_xlfn.XLOOKUP(A1497,Table9[Tag Number],Table9[Status],"-",0)="-",
        _xlfn.XLOOKUP(A1497,Table10[Tag Number],Table10[Status],"-",0)="-",
        _xlfn.XLOOKUP(A1497,Table11[Tag Number],Table11[Status],"-",0)="-",
        _xlfn.XLOOKUP(A1497,Table8[Tag Number],Table8[Status],"-",0)="-"),
   "-")</f>
        <v>Alive</v>
      </c>
      <c r="I1497" s="88" t="str">
        <f>IF((_xlfn.XLOOKUP(B1497,[2]Sheet1!$A$2:$A$198,[2]Sheet1!$B$2:$B$198,"-",0)="Glade"),"Out","No")</f>
        <v>No</v>
      </c>
      <c r="J1497" s="90"/>
      <c r="K1497" s="91"/>
      <c r="L1497" s="91"/>
      <c r="M1497" s="91"/>
      <c r="N1497" s="92"/>
      <c r="O1497" s="89"/>
      <c r="R1497" t="b">
        <f t="shared" si="48"/>
        <v>0</v>
      </c>
    </row>
    <row r="1498" spans="1:18" ht="15" thickBot="1" x14ac:dyDescent="0.35">
      <c r="A1498" s="3" t="s">
        <v>2176</v>
      </c>
      <c r="B1498" s="3" t="s">
        <v>1137</v>
      </c>
      <c r="C1498" s="84">
        <f>IF(COUNTIF(Table8[Tag Number], A1498), 1, 0)</f>
        <v>0</v>
      </c>
      <c r="D1498" s="85">
        <f>IF(COUNTIF(Table9[Tag Number], A1498), 1, 0)</f>
        <v>0</v>
      </c>
      <c r="E1498" s="86">
        <f>IF(COUNTIF(Table10[Tag Number], A1498), 1, 0)</f>
        <v>0</v>
      </c>
      <c r="F1498" s="86">
        <f>IF(COUNTIF(Table11[Tag Number], A1498), 1, 0)</f>
        <v>0</v>
      </c>
      <c r="G1498" s="87">
        <f t="shared" si="49"/>
        <v>0</v>
      </c>
      <c r="H1498" s="88" t="str" cm="1">
        <f t="array" ref="H1498">_xlfn.IFS(OR(_xlfn.XLOOKUP(A1498,Table9[Tag Number],Table9[Status],"-",0)="Dead",
        _xlfn.XLOOKUP(A1498,Table10[Tag Number],Table10[Status],"-",0)="Dead",
        _xlfn.XLOOKUP(A1498,Table11[Tag Number],Table11[Status],"-",0)="Dead",
        _xlfn.XLOOKUP(A1498,Table8[Tag Number],Table8[Status],"-",0)="Dead"),"Dead",
     OR(_xlfn.XLOOKUP(A1498,Table11[Tag Number],Table11[Status],"-",0)="Alive",
        _xlfn.XLOOKUP(A1498,Table10[Tag Number],Table10[Status],"-",0)="Alive",
        _xlfn.XLOOKUP(A1498,Table9[Tag Number],Table9[Status],"-",0)="Alive",
        _xlfn.XLOOKUP(A1498,Table8[Tag Number],Table8[Status],"-",0)="Alive"),"Alive",
     OR(_xlfn.XLOOKUP(A1498,Table9[Tag Number],Table9[Status],"-",0)="-",
        _xlfn.XLOOKUP(A1498,Table10[Tag Number],Table10[Status],"-",0)="-",
        _xlfn.XLOOKUP(A1498,Table11[Tag Number],Table11[Status],"-",0)="-",
        _xlfn.XLOOKUP(A1498,Table8[Tag Number],Table8[Status],"-",0)="-"),
   "-")</f>
        <v>-</v>
      </c>
      <c r="I1498" s="88" t="str">
        <f>IF((_xlfn.XLOOKUP(B1498,[2]Sheet1!$A$2:$A$198,[2]Sheet1!$B$2:$B$198,"-",0)="Glade"),"Out","No")</f>
        <v>No</v>
      </c>
      <c r="J1498" s="90"/>
      <c r="K1498" s="91"/>
      <c r="L1498" s="91"/>
      <c r="M1498" s="91"/>
      <c r="N1498" s="92"/>
      <c r="O1498" s="89"/>
      <c r="R1498" t="b">
        <f t="shared" si="48"/>
        <v>0</v>
      </c>
    </row>
    <row r="1499" spans="1:18" ht="15" thickBot="1" x14ac:dyDescent="0.35">
      <c r="A1499" s="2" t="s">
        <v>726</v>
      </c>
      <c r="B1499" s="2" t="s">
        <v>1137</v>
      </c>
      <c r="C1499" s="84">
        <f>IF(COUNTIF(Table8[Tag Number], A1499), 1, 0)</f>
        <v>1</v>
      </c>
      <c r="D1499" s="85">
        <f>IF(COUNTIF(Table9[Tag Number], A1499), 1, 0)</f>
        <v>0</v>
      </c>
      <c r="E1499" s="86">
        <f>IF(COUNTIF(Table10[Tag Number], A1499), 1, 0)</f>
        <v>0</v>
      </c>
      <c r="F1499" s="86">
        <f>IF(COUNTIF(Table11[Tag Number], A1499), 1, 0)</f>
        <v>0</v>
      </c>
      <c r="G1499" s="87">
        <f t="shared" si="49"/>
        <v>1</v>
      </c>
      <c r="H1499" s="88" t="str" cm="1">
        <f t="array" ref="H1499">_xlfn.IFS(OR(_xlfn.XLOOKUP(A1499,Table9[Tag Number],Table9[Status],"-",0)="Dead",
        _xlfn.XLOOKUP(A1499,Table10[Tag Number],Table10[Status],"-",0)="Dead",
        _xlfn.XLOOKUP(A1499,Table11[Tag Number],Table11[Status],"-",0)="Dead",
        _xlfn.XLOOKUP(A1499,Table8[Tag Number],Table8[Status],"-",0)="Dead"),"Dead",
     OR(_xlfn.XLOOKUP(A1499,Table11[Tag Number],Table11[Status],"-",0)="Alive",
        _xlfn.XLOOKUP(A1499,Table10[Tag Number],Table10[Status],"-",0)="Alive",
        _xlfn.XLOOKUP(A1499,Table9[Tag Number],Table9[Status],"-",0)="Alive",
        _xlfn.XLOOKUP(A1499,Table8[Tag Number],Table8[Status],"-",0)="Alive"),"Alive",
     OR(_xlfn.XLOOKUP(A1499,Table9[Tag Number],Table9[Status],"-",0)="-",
        _xlfn.XLOOKUP(A1499,Table10[Tag Number],Table10[Status],"-",0)="-",
        _xlfn.XLOOKUP(A1499,Table11[Tag Number],Table11[Status],"-",0)="-",
        _xlfn.XLOOKUP(A1499,Table8[Tag Number],Table8[Status],"-",0)="-"),
   "-")</f>
        <v>Alive</v>
      </c>
      <c r="I1499" s="88" t="str">
        <f>IF((_xlfn.XLOOKUP(B1499,[2]Sheet1!$A$2:$A$198,[2]Sheet1!$B$2:$B$198,"-",0)="Glade"),"Out","No")</f>
        <v>No</v>
      </c>
      <c r="J1499" s="90"/>
      <c r="K1499" s="91"/>
      <c r="L1499" s="91"/>
      <c r="M1499" s="91"/>
      <c r="N1499" s="92"/>
      <c r="O1499" s="89"/>
      <c r="R1499" t="b">
        <f t="shared" si="48"/>
        <v>0</v>
      </c>
    </row>
    <row r="1500" spans="1:18" ht="15" thickBot="1" x14ac:dyDescent="0.35">
      <c r="A1500" s="3" t="s">
        <v>2177</v>
      </c>
      <c r="B1500" s="3" t="s">
        <v>1137</v>
      </c>
      <c r="C1500" s="84">
        <f>IF(COUNTIF(Table8[Tag Number], A1500), 1, 0)</f>
        <v>0</v>
      </c>
      <c r="D1500" s="85">
        <f>IF(COUNTIF(Table9[Tag Number], A1500), 1, 0)</f>
        <v>0</v>
      </c>
      <c r="E1500" s="86">
        <f>IF(COUNTIF(Table10[Tag Number], A1500), 1, 0)</f>
        <v>0</v>
      </c>
      <c r="F1500" s="86">
        <f>IF(COUNTIF(Table11[Tag Number], A1500), 1, 0)</f>
        <v>0</v>
      </c>
      <c r="G1500" s="87">
        <f t="shared" si="49"/>
        <v>0</v>
      </c>
      <c r="H1500" s="88" t="str" cm="1">
        <f t="array" ref="H1500">_xlfn.IFS(OR(_xlfn.XLOOKUP(A1500,Table9[Tag Number],Table9[Status],"-",0)="Dead",
        _xlfn.XLOOKUP(A1500,Table10[Tag Number],Table10[Status],"-",0)="Dead",
        _xlfn.XLOOKUP(A1500,Table11[Tag Number],Table11[Status],"-",0)="Dead",
        _xlfn.XLOOKUP(A1500,Table8[Tag Number],Table8[Status],"-",0)="Dead"),"Dead",
     OR(_xlfn.XLOOKUP(A1500,Table11[Tag Number],Table11[Status],"-",0)="Alive",
        _xlfn.XLOOKUP(A1500,Table10[Tag Number],Table10[Status],"-",0)="Alive",
        _xlfn.XLOOKUP(A1500,Table9[Tag Number],Table9[Status],"-",0)="Alive",
        _xlfn.XLOOKUP(A1500,Table8[Tag Number],Table8[Status],"-",0)="Alive"),"Alive",
     OR(_xlfn.XLOOKUP(A1500,Table9[Tag Number],Table9[Status],"-",0)="-",
        _xlfn.XLOOKUP(A1500,Table10[Tag Number],Table10[Status],"-",0)="-",
        _xlfn.XLOOKUP(A1500,Table11[Tag Number],Table11[Status],"-",0)="-",
        _xlfn.XLOOKUP(A1500,Table8[Tag Number],Table8[Status],"-",0)="-"),
   "-")</f>
        <v>-</v>
      </c>
      <c r="I1500" s="88" t="str">
        <f>IF((_xlfn.XLOOKUP(B1500,[2]Sheet1!$A$2:$A$198,[2]Sheet1!$B$2:$B$198,"-",0)="Glade"),"Out","No")</f>
        <v>No</v>
      </c>
      <c r="J1500" s="90"/>
      <c r="K1500" s="91"/>
      <c r="L1500" s="91"/>
      <c r="M1500" s="91"/>
      <c r="N1500" s="92"/>
      <c r="O1500" s="89"/>
      <c r="R1500" t="b">
        <f t="shared" si="48"/>
        <v>0</v>
      </c>
    </row>
    <row r="1501" spans="1:18" ht="15" thickBot="1" x14ac:dyDescent="0.35">
      <c r="A1501" s="2" t="s">
        <v>320</v>
      </c>
      <c r="B1501" s="2" t="s">
        <v>1145</v>
      </c>
      <c r="C1501" s="84">
        <f>IF(COUNTIF(Table8[Tag Number], A1501), 1, 0)</f>
        <v>0</v>
      </c>
      <c r="D1501" s="85">
        <f>IF(COUNTIF(Table9[Tag Number], A1501), 1, 0)</f>
        <v>0</v>
      </c>
      <c r="E1501" s="86">
        <f>IF(COUNTIF(Table10[Tag Number], A1501), 1, 0)</f>
        <v>0</v>
      </c>
      <c r="F1501" s="86">
        <f>IF(COUNTIF(Table11[Tag Number], A1501), 1, 0)</f>
        <v>0</v>
      </c>
      <c r="G1501" s="87">
        <f t="shared" si="49"/>
        <v>0</v>
      </c>
      <c r="H1501" s="88" t="str" cm="1">
        <f t="array" ref="H1501">_xlfn.IFS(OR(_xlfn.XLOOKUP(A1501,Table9[Tag Number],Table9[Status],"-",0)="Dead",
        _xlfn.XLOOKUP(A1501,Table10[Tag Number],Table10[Status],"-",0)="Dead",
        _xlfn.XLOOKUP(A1501,Table11[Tag Number],Table11[Status],"-",0)="Dead",
        _xlfn.XLOOKUP(A1501,Table8[Tag Number],Table8[Status],"-",0)="Dead"),"Dead",
     OR(_xlfn.XLOOKUP(A1501,Table11[Tag Number],Table11[Status],"-",0)="Alive",
        _xlfn.XLOOKUP(A1501,Table10[Tag Number],Table10[Status],"-",0)="Alive",
        _xlfn.XLOOKUP(A1501,Table9[Tag Number],Table9[Status],"-",0)="Alive",
        _xlfn.XLOOKUP(A1501,Table8[Tag Number],Table8[Status],"-",0)="Alive"),"Alive",
     OR(_xlfn.XLOOKUP(A1501,Table9[Tag Number],Table9[Status],"-",0)="-",
        _xlfn.XLOOKUP(A1501,Table10[Tag Number],Table10[Status],"-",0)="-",
        _xlfn.XLOOKUP(A1501,Table11[Tag Number],Table11[Status],"-",0)="-",
        _xlfn.XLOOKUP(A1501,Table8[Tag Number],Table8[Status],"-",0)="-"),
   "-")</f>
        <v>-</v>
      </c>
      <c r="I1501" s="88" t="str">
        <f>IF((_xlfn.XLOOKUP(B1501,[2]Sheet1!$A$2:$A$198,[2]Sheet1!$B$2:$B$198,"-",0)="Glade"),"Out","No")</f>
        <v>No</v>
      </c>
      <c r="J1501" s="90"/>
      <c r="K1501" s="91"/>
      <c r="L1501" s="91"/>
      <c r="M1501" s="91"/>
      <c r="N1501" s="92"/>
      <c r="O1501" s="89"/>
      <c r="R1501" t="b">
        <f t="shared" si="48"/>
        <v>0</v>
      </c>
    </row>
    <row r="1502" spans="1:18" ht="15" thickBot="1" x14ac:dyDescent="0.35">
      <c r="A1502" s="3" t="s">
        <v>2178</v>
      </c>
      <c r="B1502" s="3" t="s">
        <v>1137</v>
      </c>
      <c r="C1502" s="84">
        <f>IF(COUNTIF(Table8[Tag Number], A1502), 1, 0)</f>
        <v>0</v>
      </c>
      <c r="D1502" s="85">
        <f>IF(COUNTIF(Table9[Tag Number], A1502), 1, 0)</f>
        <v>0</v>
      </c>
      <c r="E1502" s="86">
        <f>IF(COUNTIF(Table10[Tag Number], A1502), 1, 0)</f>
        <v>0</v>
      </c>
      <c r="F1502" s="86">
        <f>IF(COUNTIF(Table11[Tag Number], A1502), 1, 0)</f>
        <v>0</v>
      </c>
      <c r="G1502" s="87">
        <f t="shared" si="49"/>
        <v>0</v>
      </c>
      <c r="H1502" s="88" t="str" cm="1">
        <f t="array" ref="H1502">_xlfn.IFS(OR(_xlfn.XLOOKUP(A1502,Table9[Tag Number],Table9[Status],"-",0)="Dead",
        _xlfn.XLOOKUP(A1502,Table10[Tag Number],Table10[Status],"-",0)="Dead",
        _xlfn.XLOOKUP(A1502,Table11[Tag Number],Table11[Status],"-",0)="Dead",
        _xlfn.XLOOKUP(A1502,Table8[Tag Number],Table8[Status],"-",0)="Dead"),"Dead",
     OR(_xlfn.XLOOKUP(A1502,Table11[Tag Number],Table11[Status],"-",0)="Alive",
        _xlfn.XLOOKUP(A1502,Table10[Tag Number],Table10[Status],"-",0)="Alive",
        _xlfn.XLOOKUP(A1502,Table9[Tag Number],Table9[Status],"-",0)="Alive",
        _xlfn.XLOOKUP(A1502,Table8[Tag Number],Table8[Status],"-",0)="Alive"),"Alive",
     OR(_xlfn.XLOOKUP(A1502,Table9[Tag Number],Table9[Status],"-",0)="-",
        _xlfn.XLOOKUP(A1502,Table10[Tag Number],Table10[Status],"-",0)="-",
        _xlfn.XLOOKUP(A1502,Table11[Tag Number],Table11[Status],"-",0)="-",
        _xlfn.XLOOKUP(A1502,Table8[Tag Number],Table8[Status],"-",0)="-"),
   "-")</f>
        <v>-</v>
      </c>
      <c r="I1502" s="88" t="str">
        <f>IF((_xlfn.XLOOKUP(B1502,[2]Sheet1!$A$2:$A$198,[2]Sheet1!$B$2:$B$198,"-",0)="Glade"),"Out","No")</f>
        <v>No</v>
      </c>
      <c r="J1502" s="90"/>
      <c r="K1502" s="91"/>
      <c r="L1502" s="91"/>
      <c r="M1502" s="91"/>
      <c r="N1502" s="92"/>
      <c r="O1502" s="89"/>
      <c r="R1502" t="b">
        <f t="shared" si="48"/>
        <v>0</v>
      </c>
    </row>
    <row r="1503" spans="1:18" ht="15" thickBot="1" x14ac:dyDescent="0.35">
      <c r="A1503" s="2" t="s">
        <v>448</v>
      </c>
      <c r="B1503" s="2" t="s">
        <v>1137</v>
      </c>
      <c r="C1503" s="84">
        <f>IF(COUNTIF(Table8[Tag Number], A1503), 1, 0)</f>
        <v>0</v>
      </c>
      <c r="D1503" s="85">
        <f>IF(COUNTIF(Table9[Tag Number], A1503), 1, 0)</f>
        <v>1</v>
      </c>
      <c r="E1503" s="86">
        <f>IF(COUNTIF(Table10[Tag Number], A1503), 1, 0)</f>
        <v>0</v>
      </c>
      <c r="F1503" s="86">
        <f>IF(COUNTIF(Table11[Tag Number], A1503), 1, 0)</f>
        <v>0</v>
      </c>
      <c r="G1503" s="87">
        <f t="shared" si="49"/>
        <v>1</v>
      </c>
      <c r="H1503" s="88" t="str" cm="1">
        <f t="array" ref="H1503">_xlfn.IFS(OR(_xlfn.XLOOKUP(A1503,Table9[Tag Number],Table9[Status],"-",0)="Dead",
        _xlfn.XLOOKUP(A1503,Table10[Tag Number],Table10[Status],"-",0)="Dead",
        _xlfn.XLOOKUP(A1503,Table11[Tag Number],Table11[Status],"-",0)="Dead",
        _xlfn.XLOOKUP(A1503,Table8[Tag Number],Table8[Status],"-",0)="Dead"),"Dead",
     OR(_xlfn.XLOOKUP(A1503,Table11[Tag Number],Table11[Status],"-",0)="Alive",
        _xlfn.XLOOKUP(A1503,Table10[Tag Number],Table10[Status],"-",0)="Alive",
        _xlfn.XLOOKUP(A1503,Table9[Tag Number],Table9[Status],"-",0)="Alive",
        _xlfn.XLOOKUP(A1503,Table8[Tag Number],Table8[Status],"-",0)="Alive"),"Alive",
     OR(_xlfn.XLOOKUP(A1503,Table9[Tag Number],Table9[Status],"-",0)="-",
        _xlfn.XLOOKUP(A1503,Table10[Tag Number],Table10[Status],"-",0)="-",
        _xlfn.XLOOKUP(A1503,Table11[Tag Number],Table11[Status],"-",0)="-",
        _xlfn.XLOOKUP(A1503,Table8[Tag Number],Table8[Status],"-",0)="-"),
   "-")</f>
        <v>Dead</v>
      </c>
      <c r="I1503" s="88" t="str">
        <f>IF((_xlfn.XLOOKUP(B1503,[2]Sheet1!$A$2:$A$198,[2]Sheet1!$B$2:$B$198,"-",0)="Glade"),"Out","No")</f>
        <v>No</v>
      </c>
      <c r="J1503" s="90"/>
      <c r="K1503" s="91"/>
      <c r="L1503" s="91"/>
      <c r="M1503" s="91"/>
      <c r="N1503" s="92"/>
      <c r="O1503" s="89"/>
      <c r="R1503" t="b">
        <f t="shared" si="48"/>
        <v>0</v>
      </c>
    </row>
    <row r="1504" spans="1:18" ht="15" thickBot="1" x14ac:dyDescent="0.35">
      <c r="A1504" s="3" t="s">
        <v>2179</v>
      </c>
      <c r="B1504" s="3" t="s">
        <v>1137</v>
      </c>
      <c r="C1504" s="84">
        <f>IF(COUNTIF(Table8[Tag Number], A1504), 1, 0)</f>
        <v>0</v>
      </c>
      <c r="D1504" s="85">
        <f>IF(COUNTIF(Table9[Tag Number], A1504), 1, 0)</f>
        <v>0</v>
      </c>
      <c r="E1504" s="86">
        <f>IF(COUNTIF(Table10[Tag Number], A1504), 1, 0)</f>
        <v>0</v>
      </c>
      <c r="F1504" s="86">
        <f>IF(COUNTIF(Table11[Tag Number], A1504), 1, 0)</f>
        <v>0</v>
      </c>
      <c r="G1504" s="87">
        <f t="shared" si="49"/>
        <v>0</v>
      </c>
      <c r="H1504" s="88" t="str" cm="1">
        <f t="array" ref="H1504">_xlfn.IFS(OR(_xlfn.XLOOKUP(A1504,Table9[Tag Number],Table9[Status],"-",0)="Dead",
        _xlfn.XLOOKUP(A1504,Table10[Tag Number],Table10[Status],"-",0)="Dead",
        _xlfn.XLOOKUP(A1504,Table11[Tag Number],Table11[Status],"-",0)="Dead",
        _xlfn.XLOOKUP(A1504,Table8[Tag Number],Table8[Status],"-",0)="Dead"),"Dead",
     OR(_xlfn.XLOOKUP(A1504,Table11[Tag Number],Table11[Status],"-",0)="Alive",
        _xlfn.XLOOKUP(A1504,Table10[Tag Number],Table10[Status],"-",0)="Alive",
        _xlfn.XLOOKUP(A1504,Table9[Tag Number],Table9[Status],"-",0)="Alive",
        _xlfn.XLOOKUP(A1504,Table8[Tag Number],Table8[Status],"-",0)="Alive"),"Alive",
     OR(_xlfn.XLOOKUP(A1504,Table9[Tag Number],Table9[Status],"-",0)="-",
        _xlfn.XLOOKUP(A1504,Table10[Tag Number],Table10[Status],"-",0)="-",
        _xlfn.XLOOKUP(A1504,Table11[Tag Number],Table11[Status],"-",0)="-",
        _xlfn.XLOOKUP(A1504,Table8[Tag Number],Table8[Status],"-",0)="-"),
   "-")</f>
        <v>-</v>
      </c>
      <c r="I1504" s="88" t="str">
        <f>IF((_xlfn.XLOOKUP(B1504,[2]Sheet1!$A$2:$A$198,[2]Sheet1!$B$2:$B$198,"-",0)="Glade"),"Out","No")</f>
        <v>No</v>
      </c>
      <c r="J1504" s="90"/>
      <c r="K1504" s="91"/>
      <c r="L1504" s="91"/>
      <c r="M1504" s="91"/>
      <c r="N1504" s="92"/>
      <c r="O1504" s="89"/>
      <c r="R1504" t="b">
        <f t="shared" si="48"/>
        <v>0</v>
      </c>
    </row>
    <row r="1505" spans="1:18" ht="15" thickBot="1" x14ac:dyDescent="0.35">
      <c r="A1505" s="2" t="s">
        <v>401</v>
      </c>
      <c r="B1505" s="2" t="s">
        <v>1137</v>
      </c>
      <c r="C1505" s="84">
        <f>IF(COUNTIF(Table8[Tag Number], A1505), 1, 0)</f>
        <v>1</v>
      </c>
      <c r="D1505" s="85">
        <f>IF(COUNTIF(Table9[Tag Number], A1505), 1, 0)</f>
        <v>1</v>
      </c>
      <c r="E1505" s="86">
        <f>IF(COUNTIF(Table10[Tag Number], A1505), 1, 0)</f>
        <v>0</v>
      </c>
      <c r="F1505" s="86">
        <f>IF(COUNTIF(Table11[Tag Number], A1505), 1, 0)</f>
        <v>1</v>
      </c>
      <c r="G1505" s="87">
        <f t="shared" si="49"/>
        <v>3</v>
      </c>
      <c r="H1505" s="88" t="str" cm="1">
        <f t="array" ref="H1505">_xlfn.IFS(OR(_xlfn.XLOOKUP(A1505,Table9[Tag Number],Table9[Status],"-",0)="Dead",
        _xlfn.XLOOKUP(A1505,Table10[Tag Number],Table10[Status],"-",0)="Dead",
        _xlfn.XLOOKUP(A1505,Table11[Tag Number],Table11[Status],"-",0)="Dead",
        _xlfn.XLOOKUP(A1505,Table8[Tag Number],Table8[Status],"-",0)="Dead"),"Dead",
     OR(_xlfn.XLOOKUP(A1505,Table11[Tag Number],Table11[Status],"-",0)="Alive",
        _xlfn.XLOOKUP(A1505,Table10[Tag Number],Table10[Status],"-",0)="Alive",
        _xlfn.XLOOKUP(A1505,Table9[Tag Number],Table9[Status],"-",0)="Alive",
        _xlfn.XLOOKUP(A1505,Table8[Tag Number],Table8[Status],"-",0)="Alive"),"Alive",
     OR(_xlfn.XLOOKUP(A1505,Table9[Tag Number],Table9[Status],"-",0)="-",
        _xlfn.XLOOKUP(A1505,Table10[Tag Number],Table10[Status],"-",0)="-",
        _xlfn.XLOOKUP(A1505,Table11[Tag Number],Table11[Status],"-",0)="-",
        _xlfn.XLOOKUP(A1505,Table8[Tag Number],Table8[Status],"-",0)="-"),
   "-")</f>
        <v>Alive</v>
      </c>
      <c r="I1505" s="88" t="str">
        <f>IF((_xlfn.XLOOKUP(B1505,[2]Sheet1!$A$2:$A$198,[2]Sheet1!$B$2:$B$198,"-",0)="Glade"),"Out","No")</f>
        <v>No</v>
      </c>
      <c r="J1505" s="90"/>
      <c r="K1505" s="91"/>
      <c r="L1505" s="91"/>
      <c r="M1505" s="91"/>
      <c r="N1505" s="92"/>
      <c r="O1505" s="89"/>
      <c r="R1505" t="str">
        <f t="shared" si="48"/>
        <v>C518</v>
      </c>
    </row>
    <row r="1506" spans="1:18" ht="15" thickBot="1" x14ac:dyDescent="0.35">
      <c r="A1506" s="3" t="s">
        <v>929</v>
      </c>
      <c r="B1506" s="3" t="s">
        <v>1137</v>
      </c>
      <c r="C1506" s="84">
        <f>IF(COUNTIF(Table8[Tag Number], A1506), 1, 0)</f>
        <v>1</v>
      </c>
      <c r="D1506" s="85">
        <f>IF(COUNTIF(Table9[Tag Number], A1506), 1, 0)</f>
        <v>0</v>
      </c>
      <c r="E1506" s="86">
        <f>IF(COUNTIF(Table10[Tag Number], A1506), 1, 0)</f>
        <v>0</v>
      </c>
      <c r="F1506" s="86">
        <f>IF(COUNTIF(Table11[Tag Number], A1506), 1, 0)</f>
        <v>0</v>
      </c>
      <c r="G1506" s="87">
        <f t="shared" si="49"/>
        <v>1</v>
      </c>
      <c r="H1506" s="88" t="str" cm="1">
        <f t="array" ref="H1506">_xlfn.IFS(OR(_xlfn.XLOOKUP(A1506,Table9[Tag Number],Table9[Status],"-",0)="Dead",
        _xlfn.XLOOKUP(A1506,Table10[Tag Number],Table10[Status],"-",0)="Dead",
        _xlfn.XLOOKUP(A1506,Table11[Tag Number],Table11[Status],"-",0)="Dead",
        _xlfn.XLOOKUP(A1506,Table8[Tag Number],Table8[Status],"-",0)="Dead"),"Dead",
     OR(_xlfn.XLOOKUP(A1506,Table11[Tag Number],Table11[Status],"-",0)="Alive",
        _xlfn.XLOOKUP(A1506,Table10[Tag Number],Table10[Status],"-",0)="Alive",
        _xlfn.XLOOKUP(A1506,Table9[Tag Number],Table9[Status],"-",0)="Alive",
        _xlfn.XLOOKUP(A1506,Table8[Tag Number],Table8[Status],"-",0)="Alive"),"Alive",
     OR(_xlfn.XLOOKUP(A1506,Table9[Tag Number],Table9[Status],"-",0)="-",
        _xlfn.XLOOKUP(A1506,Table10[Tag Number],Table10[Status],"-",0)="-",
        _xlfn.XLOOKUP(A1506,Table11[Tag Number],Table11[Status],"-",0)="-",
        _xlfn.XLOOKUP(A1506,Table8[Tag Number],Table8[Status],"-",0)="-"),
   "-")</f>
        <v>Alive</v>
      </c>
      <c r="I1506" s="88" t="str">
        <f>IF((_xlfn.XLOOKUP(B1506,[2]Sheet1!$A$2:$A$198,[2]Sheet1!$B$2:$B$198,"-",0)="Glade"),"Out","No")</f>
        <v>No</v>
      </c>
      <c r="J1506" s="90"/>
      <c r="K1506" s="91"/>
      <c r="L1506" s="91"/>
      <c r="M1506" s="91"/>
      <c r="N1506" s="92"/>
      <c r="O1506" s="89"/>
      <c r="R1506" t="b">
        <f t="shared" si="48"/>
        <v>0</v>
      </c>
    </row>
    <row r="1507" spans="1:18" ht="15" thickBot="1" x14ac:dyDescent="0.35">
      <c r="A1507" s="2" t="s">
        <v>824</v>
      </c>
      <c r="B1507" s="2" t="s">
        <v>1137</v>
      </c>
      <c r="C1507" s="84">
        <f>IF(COUNTIF(Table8[Tag Number], A1507), 1, 0)</f>
        <v>1</v>
      </c>
      <c r="D1507" s="85">
        <f>IF(COUNTIF(Table9[Tag Number], A1507), 1, 0)</f>
        <v>1</v>
      </c>
      <c r="E1507" s="86">
        <f>IF(COUNTIF(Table10[Tag Number], A1507), 1, 0)</f>
        <v>0</v>
      </c>
      <c r="F1507" s="86">
        <f>IF(COUNTIF(Table11[Tag Number], A1507), 1, 0)</f>
        <v>1</v>
      </c>
      <c r="G1507" s="87">
        <f t="shared" si="49"/>
        <v>3</v>
      </c>
      <c r="H1507" s="88" t="str" cm="1">
        <f t="array" ref="H1507">_xlfn.IFS(OR(_xlfn.XLOOKUP(A1507,Table9[Tag Number],Table9[Status],"-",0)="Dead",
        _xlfn.XLOOKUP(A1507,Table10[Tag Number],Table10[Status],"-",0)="Dead",
        _xlfn.XLOOKUP(A1507,Table11[Tag Number],Table11[Status],"-",0)="Dead",
        _xlfn.XLOOKUP(A1507,Table8[Tag Number],Table8[Status],"-",0)="Dead"),"Dead",
     OR(_xlfn.XLOOKUP(A1507,Table11[Tag Number],Table11[Status],"-",0)="Alive",
        _xlfn.XLOOKUP(A1507,Table10[Tag Number],Table10[Status],"-",0)="Alive",
        _xlfn.XLOOKUP(A1507,Table9[Tag Number],Table9[Status],"-",0)="Alive",
        _xlfn.XLOOKUP(A1507,Table8[Tag Number],Table8[Status],"-",0)="Alive"),"Alive",
     OR(_xlfn.XLOOKUP(A1507,Table9[Tag Number],Table9[Status],"-",0)="-",
        _xlfn.XLOOKUP(A1507,Table10[Tag Number],Table10[Status],"-",0)="-",
        _xlfn.XLOOKUP(A1507,Table11[Tag Number],Table11[Status],"-",0)="-",
        _xlfn.XLOOKUP(A1507,Table8[Tag Number],Table8[Status],"-",0)="-"),
   "-")</f>
        <v>Alive</v>
      </c>
      <c r="I1507" s="88" t="str">
        <f>IF((_xlfn.XLOOKUP(B1507,[2]Sheet1!$A$2:$A$198,[2]Sheet1!$B$2:$B$198,"-",0)="Glade"),"Out","No")</f>
        <v>No</v>
      </c>
      <c r="J1507" s="90"/>
      <c r="K1507" s="91"/>
      <c r="L1507" s="91"/>
      <c r="M1507" s="91"/>
      <c r="N1507" s="92"/>
      <c r="O1507" s="89"/>
      <c r="R1507" t="str">
        <f t="shared" si="48"/>
        <v>C520</v>
      </c>
    </row>
    <row r="1508" spans="1:18" ht="15" thickBot="1" x14ac:dyDescent="0.35">
      <c r="A1508" s="3" t="s">
        <v>2180</v>
      </c>
      <c r="B1508" s="3" t="s">
        <v>1137</v>
      </c>
      <c r="C1508" s="84">
        <f>IF(COUNTIF(Table8[Tag Number], A1508), 1, 0)</f>
        <v>0</v>
      </c>
      <c r="D1508" s="85">
        <f>IF(COUNTIF(Table9[Tag Number], A1508), 1, 0)</f>
        <v>0</v>
      </c>
      <c r="E1508" s="86">
        <f>IF(COUNTIF(Table10[Tag Number], A1508), 1, 0)</f>
        <v>0</v>
      </c>
      <c r="F1508" s="86">
        <f>IF(COUNTIF(Table11[Tag Number], A1508), 1, 0)</f>
        <v>0</v>
      </c>
      <c r="G1508" s="87">
        <f t="shared" si="49"/>
        <v>0</v>
      </c>
      <c r="H1508" s="88" t="str" cm="1">
        <f t="array" ref="H1508">_xlfn.IFS(OR(_xlfn.XLOOKUP(A1508,Table9[Tag Number],Table9[Status],"-",0)="Dead",
        _xlfn.XLOOKUP(A1508,Table10[Tag Number],Table10[Status],"-",0)="Dead",
        _xlfn.XLOOKUP(A1508,Table11[Tag Number],Table11[Status],"-",0)="Dead",
        _xlfn.XLOOKUP(A1508,Table8[Tag Number],Table8[Status],"-",0)="Dead"),"Dead",
     OR(_xlfn.XLOOKUP(A1508,Table11[Tag Number],Table11[Status],"-",0)="Alive",
        _xlfn.XLOOKUP(A1508,Table10[Tag Number],Table10[Status],"-",0)="Alive",
        _xlfn.XLOOKUP(A1508,Table9[Tag Number],Table9[Status],"-",0)="Alive",
        _xlfn.XLOOKUP(A1508,Table8[Tag Number],Table8[Status],"-",0)="Alive"),"Alive",
     OR(_xlfn.XLOOKUP(A1508,Table9[Tag Number],Table9[Status],"-",0)="-",
        _xlfn.XLOOKUP(A1508,Table10[Tag Number],Table10[Status],"-",0)="-",
        _xlfn.XLOOKUP(A1508,Table11[Tag Number],Table11[Status],"-",0)="-",
        _xlfn.XLOOKUP(A1508,Table8[Tag Number],Table8[Status],"-",0)="-"),
   "-")</f>
        <v>-</v>
      </c>
      <c r="I1508" s="88" t="str">
        <f>IF((_xlfn.XLOOKUP(B1508,[2]Sheet1!$A$2:$A$198,[2]Sheet1!$B$2:$B$198,"-",0)="Glade"),"Out","No")</f>
        <v>No</v>
      </c>
      <c r="J1508" s="90"/>
      <c r="K1508" s="91"/>
      <c r="L1508" s="91"/>
      <c r="M1508" s="91"/>
      <c r="N1508" s="92"/>
      <c r="O1508" s="89"/>
      <c r="R1508" t="b">
        <f t="shared" si="48"/>
        <v>0</v>
      </c>
    </row>
    <row r="1509" spans="1:18" ht="15" thickBot="1" x14ac:dyDescent="0.35">
      <c r="A1509" s="2" t="s">
        <v>2181</v>
      </c>
      <c r="B1509" s="2" t="s">
        <v>1137</v>
      </c>
      <c r="C1509" s="84">
        <f>IF(COUNTIF(Table8[Tag Number], A1509), 1, 0)</f>
        <v>0</v>
      </c>
      <c r="D1509" s="85">
        <f>IF(COUNTIF(Table9[Tag Number], A1509), 1, 0)</f>
        <v>0</v>
      </c>
      <c r="E1509" s="86">
        <f>IF(COUNTIF(Table10[Tag Number], A1509), 1, 0)</f>
        <v>0</v>
      </c>
      <c r="F1509" s="86">
        <f>IF(COUNTIF(Table11[Tag Number], A1509), 1, 0)</f>
        <v>0</v>
      </c>
      <c r="G1509" s="87">
        <f t="shared" si="49"/>
        <v>0</v>
      </c>
      <c r="H1509" s="88" t="str" cm="1">
        <f t="array" ref="H1509">_xlfn.IFS(OR(_xlfn.XLOOKUP(A1509,Table9[Tag Number],Table9[Status],"-",0)="Dead",
        _xlfn.XLOOKUP(A1509,Table10[Tag Number],Table10[Status],"-",0)="Dead",
        _xlfn.XLOOKUP(A1509,Table11[Tag Number],Table11[Status],"-",0)="Dead",
        _xlfn.XLOOKUP(A1509,Table8[Tag Number],Table8[Status],"-",0)="Dead"),"Dead",
     OR(_xlfn.XLOOKUP(A1509,Table11[Tag Number],Table11[Status],"-",0)="Alive",
        _xlfn.XLOOKUP(A1509,Table10[Tag Number],Table10[Status],"-",0)="Alive",
        _xlfn.XLOOKUP(A1509,Table9[Tag Number],Table9[Status],"-",0)="Alive",
        _xlfn.XLOOKUP(A1509,Table8[Tag Number],Table8[Status],"-",0)="Alive"),"Alive",
     OR(_xlfn.XLOOKUP(A1509,Table9[Tag Number],Table9[Status],"-",0)="-",
        _xlfn.XLOOKUP(A1509,Table10[Tag Number],Table10[Status],"-",0)="-",
        _xlfn.XLOOKUP(A1509,Table11[Tag Number],Table11[Status],"-",0)="-",
        _xlfn.XLOOKUP(A1509,Table8[Tag Number],Table8[Status],"-",0)="-"),
   "-")</f>
        <v>-</v>
      </c>
      <c r="I1509" s="88" t="str">
        <f>IF((_xlfn.XLOOKUP(B1509,[2]Sheet1!$A$2:$A$198,[2]Sheet1!$B$2:$B$198,"-",0)="Glade"),"Out","No")</f>
        <v>No</v>
      </c>
      <c r="J1509" s="90"/>
      <c r="K1509" s="91"/>
      <c r="L1509" s="91"/>
      <c r="M1509" s="91"/>
      <c r="N1509" s="92"/>
      <c r="O1509" s="89"/>
      <c r="R1509" t="b">
        <f t="shared" si="48"/>
        <v>0</v>
      </c>
    </row>
    <row r="1510" spans="1:18" ht="15" thickBot="1" x14ac:dyDescent="0.35">
      <c r="A1510" s="3" t="s">
        <v>942</v>
      </c>
      <c r="B1510" s="3" t="s">
        <v>1137</v>
      </c>
      <c r="C1510" s="84">
        <f>IF(COUNTIF(Table8[Tag Number], A1510), 1, 0)</f>
        <v>1</v>
      </c>
      <c r="D1510" s="85">
        <f>IF(COUNTIF(Table9[Tag Number], A1510), 1, 0)</f>
        <v>0</v>
      </c>
      <c r="E1510" s="86">
        <f>IF(COUNTIF(Table10[Tag Number], A1510), 1, 0)</f>
        <v>0</v>
      </c>
      <c r="F1510" s="86">
        <f>IF(COUNTIF(Table11[Tag Number], A1510), 1, 0)</f>
        <v>0</v>
      </c>
      <c r="G1510" s="87">
        <f t="shared" si="49"/>
        <v>1</v>
      </c>
      <c r="H1510" s="88" t="str" cm="1">
        <f t="array" ref="H1510">_xlfn.IFS(OR(_xlfn.XLOOKUP(A1510,Table9[Tag Number],Table9[Status],"-",0)="Dead",
        _xlfn.XLOOKUP(A1510,Table10[Tag Number],Table10[Status],"-",0)="Dead",
        _xlfn.XLOOKUP(A1510,Table11[Tag Number],Table11[Status],"-",0)="Dead",
        _xlfn.XLOOKUP(A1510,Table8[Tag Number],Table8[Status],"-",0)="Dead"),"Dead",
     OR(_xlfn.XLOOKUP(A1510,Table11[Tag Number],Table11[Status],"-",0)="Alive",
        _xlfn.XLOOKUP(A1510,Table10[Tag Number],Table10[Status],"-",0)="Alive",
        _xlfn.XLOOKUP(A1510,Table9[Tag Number],Table9[Status],"-",0)="Alive",
        _xlfn.XLOOKUP(A1510,Table8[Tag Number],Table8[Status],"-",0)="Alive"),"Alive",
     OR(_xlfn.XLOOKUP(A1510,Table9[Tag Number],Table9[Status],"-",0)="-",
        _xlfn.XLOOKUP(A1510,Table10[Tag Number],Table10[Status],"-",0)="-",
        _xlfn.XLOOKUP(A1510,Table11[Tag Number],Table11[Status],"-",0)="-",
        _xlfn.XLOOKUP(A1510,Table8[Tag Number],Table8[Status],"-",0)="-"),
   "-")</f>
        <v>Dead</v>
      </c>
      <c r="I1510" s="88" t="str">
        <f>IF((_xlfn.XLOOKUP(B1510,[2]Sheet1!$A$2:$A$198,[2]Sheet1!$B$2:$B$198,"-",0)="Glade"),"Out","No")</f>
        <v>No</v>
      </c>
      <c r="J1510" s="90"/>
      <c r="K1510" s="91"/>
      <c r="L1510" s="91"/>
      <c r="M1510" s="91"/>
      <c r="N1510" s="92"/>
      <c r="O1510" s="89"/>
      <c r="R1510" t="b">
        <f t="shared" si="48"/>
        <v>0</v>
      </c>
    </row>
    <row r="1511" spans="1:18" ht="15" thickBot="1" x14ac:dyDescent="0.35">
      <c r="A1511" s="2" t="s">
        <v>2182</v>
      </c>
      <c r="B1511" s="2" t="s">
        <v>1145</v>
      </c>
      <c r="C1511" s="84">
        <f>IF(COUNTIF(Table8[Tag Number], A1511), 1, 0)</f>
        <v>0</v>
      </c>
      <c r="D1511" s="85">
        <f>IF(COUNTIF(Table9[Tag Number], A1511), 1, 0)</f>
        <v>0</v>
      </c>
      <c r="E1511" s="86">
        <f>IF(COUNTIF(Table10[Tag Number], A1511), 1, 0)</f>
        <v>0</v>
      </c>
      <c r="F1511" s="86">
        <f>IF(COUNTIF(Table11[Tag Number], A1511), 1, 0)</f>
        <v>0</v>
      </c>
      <c r="G1511" s="87">
        <f t="shared" si="49"/>
        <v>0</v>
      </c>
      <c r="H1511" s="88" t="str" cm="1">
        <f t="array" ref="H1511">_xlfn.IFS(OR(_xlfn.XLOOKUP(A1511,Table9[Tag Number],Table9[Status],"-",0)="Dead",
        _xlfn.XLOOKUP(A1511,Table10[Tag Number],Table10[Status],"-",0)="Dead",
        _xlfn.XLOOKUP(A1511,Table11[Tag Number],Table11[Status],"-",0)="Dead",
        _xlfn.XLOOKUP(A1511,Table8[Tag Number],Table8[Status],"-",0)="Dead"),"Dead",
     OR(_xlfn.XLOOKUP(A1511,Table11[Tag Number],Table11[Status],"-",0)="Alive",
        _xlfn.XLOOKUP(A1511,Table10[Tag Number],Table10[Status],"-",0)="Alive",
        _xlfn.XLOOKUP(A1511,Table9[Tag Number],Table9[Status],"-",0)="Alive",
        _xlfn.XLOOKUP(A1511,Table8[Tag Number],Table8[Status],"-",0)="Alive"),"Alive",
     OR(_xlfn.XLOOKUP(A1511,Table9[Tag Number],Table9[Status],"-",0)="-",
        _xlfn.XLOOKUP(A1511,Table10[Tag Number],Table10[Status],"-",0)="-",
        _xlfn.XLOOKUP(A1511,Table11[Tag Number],Table11[Status],"-",0)="-",
        _xlfn.XLOOKUP(A1511,Table8[Tag Number],Table8[Status],"-",0)="-"),
   "-")</f>
        <v>-</v>
      </c>
      <c r="I1511" s="88" t="str">
        <f>IF((_xlfn.XLOOKUP(B1511,[2]Sheet1!$A$2:$A$198,[2]Sheet1!$B$2:$B$198,"-",0)="Glade"),"Out","No")</f>
        <v>No</v>
      </c>
      <c r="J1511" s="90"/>
      <c r="K1511" s="91"/>
      <c r="L1511" s="91"/>
      <c r="M1511" s="91"/>
      <c r="N1511" s="92"/>
      <c r="O1511" s="89"/>
      <c r="R1511" t="b">
        <f t="shared" si="48"/>
        <v>0</v>
      </c>
    </row>
    <row r="1512" spans="1:18" ht="15" thickBot="1" x14ac:dyDescent="0.35">
      <c r="A1512" s="3" t="s">
        <v>618</v>
      </c>
      <c r="B1512" s="3" t="s">
        <v>1137</v>
      </c>
      <c r="C1512" s="84">
        <f>IF(COUNTIF(Table8[Tag Number], A1512), 1, 0)</f>
        <v>0</v>
      </c>
      <c r="D1512" s="85">
        <f>IF(COUNTIF(Table9[Tag Number], A1512), 1, 0)</f>
        <v>0</v>
      </c>
      <c r="E1512" s="86">
        <f>IF(COUNTIF(Table10[Tag Number], A1512), 1, 0)</f>
        <v>1</v>
      </c>
      <c r="F1512" s="86">
        <f>IF(COUNTIF(Table11[Tag Number], A1512), 1, 0)</f>
        <v>0</v>
      </c>
      <c r="G1512" s="87">
        <f t="shared" si="49"/>
        <v>1</v>
      </c>
      <c r="H1512" s="88" t="str" cm="1">
        <f t="array" ref="H1512">_xlfn.IFS(OR(_xlfn.XLOOKUP(A1512,Table9[Tag Number],Table9[Status],"-",0)="Dead",
        _xlfn.XLOOKUP(A1512,Table10[Tag Number],Table10[Status],"-",0)="Dead",
        _xlfn.XLOOKUP(A1512,Table11[Tag Number],Table11[Status],"-",0)="Dead",
        _xlfn.XLOOKUP(A1512,Table8[Tag Number],Table8[Status],"-",0)="Dead"),"Dead",
     OR(_xlfn.XLOOKUP(A1512,Table11[Tag Number],Table11[Status],"-",0)="Alive",
        _xlfn.XLOOKUP(A1512,Table10[Tag Number],Table10[Status],"-",0)="Alive",
        _xlfn.XLOOKUP(A1512,Table9[Tag Number],Table9[Status],"-",0)="Alive",
        _xlfn.XLOOKUP(A1512,Table8[Tag Number],Table8[Status],"-",0)="Alive"),"Alive",
     OR(_xlfn.XLOOKUP(A1512,Table9[Tag Number],Table9[Status],"-",0)="-",
        _xlfn.XLOOKUP(A1512,Table10[Tag Number],Table10[Status],"-",0)="-",
        _xlfn.XLOOKUP(A1512,Table11[Tag Number],Table11[Status],"-",0)="-",
        _xlfn.XLOOKUP(A1512,Table8[Tag Number],Table8[Status],"-",0)="-"),
   "-")</f>
        <v>Dead</v>
      </c>
      <c r="I1512" s="88" t="str">
        <f>IF((_xlfn.XLOOKUP(B1512,[2]Sheet1!$A$2:$A$198,[2]Sheet1!$B$2:$B$198,"-",0)="Glade"),"Out","No")</f>
        <v>No</v>
      </c>
      <c r="J1512" s="90"/>
      <c r="K1512" s="91"/>
      <c r="L1512" s="91"/>
      <c r="M1512" s="91"/>
      <c r="N1512" s="92"/>
      <c r="O1512" s="89"/>
      <c r="R1512" t="b">
        <f t="shared" si="48"/>
        <v>0</v>
      </c>
    </row>
    <row r="1513" spans="1:18" ht="15" thickBot="1" x14ac:dyDescent="0.35">
      <c r="A1513" s="2" t="s">
        <v>2183</v>
      </c>
      <c r="B1513" s="2" t="s">
        <v>1137</v>
      </c>
      <c r="C1513" s="84">
        <f>IF(COUNTIF(Table8[Tag Number], A1513), 1, 0)</f>
        <v>0</v>
      </c>
      <c r="D1513" s="85">
        <f>IF(COUNTIF(Table9[Tag Number], A1513), 1, 0)</f>
        <v>0</v>
      </c>
      <c r="E1513" s="86">
        <f>IF(COUNTIF(Table10[Tag Number], A1513), 1, 0)</f>
        <v>0</v>
      </c>
      <c r="F1513" s="86">
        <f>IF(COUNTIF(Table11[Tag Number], A1513), 1, 0)</f>
        <v>0</v>
      </c>
      <c r="G1513" s="87">
        <f t="shared" si="49"/>
        <v>0</v>
      </c>
      <c r="H1513" s="88" t="str" cm="1">
        <f t="array" ref="H1513">_xlfn.IFS(OR(_xlfn.XLOOKUP(A1513,Table9[Tag Number],Table9[Status],"-",0)="Dead",
        _xlfn.XLOOKUP(A1513,Table10[Tag Number],Table10[Status],"-",0)="Dead",
        _xlfn.XLOOKUP(A1513,Table11[Tag Number],Table11[Status],"-",0)="Dead",
        _xlfn.XLOOKUP(A1513,Table8[Tag Number],Table8[Status],"-",0)="Dead"),"Dead",
     OR(_xlfn.XLOOKUP(A1513,Table11[Tag Number],Table11[Status],"-",0)="Alive",
        _xlfn.XLOOKUP(A1513,Table10[Tag Number],Table10[Status],"-",0)="Alive",
        _xlfn.XLOOKUP(A1513,Table9[Tag Number],Table9[Status],"-",0)="Alive",
        _xlfn.XLOOKUP(A1513,Table8[Tag Number],Table8[Status],"-",0)="Alive"),"Alive",
     OR(_xlfn.XLOOKUP(A1513,Table9[Tag Number],Table9[Status],"-",0)="-",
        _xlfn.XLOOKUP(A1513,Table10[Tag Number],Table10[Status],"-",0)="-",
        _xlfn.XLOOKUP(A1513,Table11[Tag Number],Table11[Status],"-",0)="-",
        _xlfn.XLOOKUP(A1513,Table8[Tag Number],Table8[Status],"-",0)="-"),
   "-")</f>
        <v>-</v>
      </c>
      <c r="I1513" s="88" t="str">
        <f>IF((_xlfn.XLOOKUP(B1513,[2]Sheet1!$A$2:$A$198,[2]Sheet1!$B$2:$B$198,"-",0)="Glade"),"Out","No")</f>
        <v>No</v>
      </c>
      <c r="J1513" s="90"/>
      <c r="K1513" s="91"/>
      <c r="L1513" s="91"/>
      <c r="M1513" s="91"/>
      <c r="N1513" s="92"/>
      <c r="O1513" s="89"/>
      <c r="R1513" t="b">
        <f t="shared" si="48"/>
        <v>0</v>
      </c>
    </row>
    <row r="1514" spans="1:18" ht="15" thickBot="1" x14ac:dyDescent="0.35">
      <c r="A1514" s="3" t="s">
        <v>530</v>
      </c>
      <c r="B1514" s="3" t="s">
        <v>1137</v>
      </c>
      <c r="C1514" s="84">
        <f>IF(COUNTIF(Table8[Tag Number], A1514), 1, 0)</f>
        <v>0</v>
      </c>
      <c r="D1514" s="85">
        <f>IF(COUNTIF(Table9[Tag Number], A1514), 1, 0)</f>
        <v>0</v>
      </c>
      <c r="E1514" s="86">
        <f>IF(COUNTIF(Table10[Tag Number], A1514), 1, 0)</f>
        <v>0</v>
      </c>
      <c r="F1514" s="86">
        <f>IF(COUNTIF(Table11[Tag Number], A1514), 1, 0)</f>
        <v>1</v>
      </c>
      <c r="G1514" s="87">
        <f t="shared" si="49"/>
        <v>1</v>
      </c>
      <c r="H1514" s="88" t="str" cm="1">
        <f t="array" ref="H1514">_xlfn.IFS(OR(_xlfn.XLOOKUP(A1514,Table9[Tag Number],Table9[Status],"-",0)="Dead",
        _xlfn.XLOOKUP(A1514,Table10[Tag Number],Table10[Status],"-",0)="Dead",
        _xlfn.XLOOKUP(A1514,Table11[Tag Number],Table11[Status],"-",0)="Dead",
        _xlfn.XLOOKUP(A1514,Table8[Tag Number],Table8[Status],"-",0)="Dead"),"Dead",
     OR(_xlfn.XLOOKUP(A1514,Table11[Tag Number],Table11[Status],"-",0)="Alive",
        _xlfn.XLOOKUP(A1514,Table10[Tag Number],Table10[Status],"-",0)="Alive",
        _xlfn.XLOOKUP(A1514,Table9[Tag Number],Table9[Status],"-",0)="Alive",
        _xlfn.XLOOKUP(A1514,Table8[Tag Number],Table8[Status],"-",0)="Alive"),"Alive",
     OR(_xlfn.XLOOKUP(A1514,Table9[Tag Number],Table9[Status],"-",0)="-",
        _xlfn.XLOOKUP(A1514,Table10[Tag Number],Table10[Status],"-",0)="-",
        _xlfn.XLOOKUP(A1514,Table11[Tag Number],Table11[Status],"-",0)="-",
        _xlfn.XLOOKUP(A1514,Table8[Tag Number],Table8[Status],"-",0)="-"),
   "-")</f>
        <v>Alive</v>
      </c>
      <c r="I1514" s="88" t="str">
        <f>IF((_xlfn.XLOOKUP(B1514,[2]Sheet1!$A$2:$A$198,[2]Sheet1!$B$2:$B$198,"-",0)="Glade"),"Out","No")</f>
        <v>No</v>
      </c>
      <c r="J1514" s="90"/>
      <c r="K1514" s="91"/>
      <c r="L1514" s="91"/>
      <c r="M1514" s="91"/>
      <c r="N1514" s="92"/>
      <c r="O1514" s="89"/>
      <c r="R1514" t="b">
        <f t="shared" si="48"/>
        <v>0</v>
      </c>
    </row>
    <row r="1515" spans="1:18" ht="15" thickBot="1" x14ac:dyDescent="0.35">
      <c r="A1515" s="2" t="s">
        <v>2184</v>
      </c>
      <c r="B1515" s="2" t="s">
        <v>1137</v>
      </c>
      <c r="C1515" s="84">
        <f>IF(COUNTIF(Table8[Tag Number], A1515), 1, 0)</f>
        <v>0</v>
      </c>
      <c r="D1515" s="85">
        <f>IF(COUNTIF(Table9[Tag Number], A1515), 1, 0)</f>
        <v>0</v>
      </c>
      <c r="E1515" s="86">
        <f>IF(COUNTIF(Table10[Tag Number], A1515), 1, 0)</f>
        <v>0</v>
      </c>
      <c r="F1515" s="86">
        <f>IF(COUNTIF(Table11[Tag Number], A1515), 1, 0)</f>
        <v>0</v>
      </c>
      <c r="G1515" s="87">
        <f t="shared" si="49"/>
        <v>0</v>
      </c>
      <c r="H1515" s="88" t="str" cm="1">
        <f t="array" ref="H1515">_xlfn.IFS(OR(_xlfn.XLOOKUP(A1515,Table9[Tag Number],Table9[Status],"-",0)="Dead",
        _xlfn.XLOOKUP(A1515,Table10[Tag Number],Table10[Status],"-",0)="Dead",
        _xlfn.XLOOKUP(A1515,Table11[Tag Number],Table11[Status],"-",0)="Dead",
        _xlfn.XLOOKUP(A1515,Table8[Tag Number],Table8[Status],"-",0)="Dead"),"Dead",
     OR(_xlfn.XLOOKUP(A1515,Table11[Tag Number],Table11[Status],"-",0)="Alive",
        _xlfn.XLOOKUP(A1515,Table10[Tag Number],Table10[Status],"-",0)="Alive",
        _xlfn.XLOOKUP(A1515,Table9[Tag Number],Table9[Status],"-",0)="Alive",
        _xlfn.XLOOKUP(A1515,Table8[Tag Number],Table8[Status],"-",0)="Alive"),"Alive",
     OR(_xlfn.XLOOKUP(A1515,Table9[Tag Number],Table9[Status],"-",0)="-",
        _xlfn.XLOOKUP(A1515,Table10[Tag Number],Table10[Status],"-",0)="-",
        _xlfn.XLOOKUP(A1515,Table11[Tag Number],Table11[Status],"-",0)="-",
        _xlfn.XLOOKUP(A1515,Table8[Tag Number],Table8[Status],"-",0)="-"),
   "-")</f>
        <v>-</v>
      </c>
      <c r="I1515" s="88" t="str">
        <f>IF((_xlfn.XLOOKUP(B1515,[2]Sheet1!$A$2:$A$198,[2]Sheet1!$B$2:$B$198,"-",0)="Glade"),"Out","No")</f>
        <v>No</v>
      </c>
      <c r="J1515" s="90"/>
      <c r="K1515" s="91"/>
      <c r="L1515" s="91"/>
      <c r="M1515" s="91"/>
      <c r="N1515" s="92"/>
      <c r="O1515" s="89"/>
      <c r="R1515" t="b">
        <f t="shared" si="48"/>
        <v>0</v>
      </c>
    </row>
    <row r="1516" spans="1:18" ht="15" thickBot="1" x14ac:dyDescent="0.35">
      <c r="A1516" s="3" t="s">
        <v>118</v>
      </c>
      <c r="B1516" s="3" t="s">
        <v>1145</v>
      </c>
      <c r="C1516" s="84">
        <f>IF(COUNTIF(Table8[Tag Number], A1516), 1, 0)</f>
        <v>0</v>
      </c>
      <c r="D1516" s="85">
        <f>IF(COUNTIF(Table9[Tag Number], A1516), 1, 0)</f>
        <v>0</v>
      </c>
      <c r="E1516" s="86">
        <f>IF(COUNTIF(Table10[Tag Number], A1516), 1, 0)</f>
        <v>0</v>
      </c>
      <c r="F1516" s="86">
        <f>IF(COUNTIF(Table11[Tag Number], A1516), 1, 0)</f>
        <v>0</v>
      </c>
      <c r="G1516" s="87">
        <f t="shared" si="49"/>
        <v>0</v>
      </c>
      <c r="H1516" s="88" t="str" cm="1">
        <f t="array" ref="H1516">_xlfn.IFS(OR(_xlfn.XLOOKUP(A1516,Table9[Tag Number],Table9[Status],"-",0)="Dead",
        _xlfn.XLOOKUP(A1516,Table10[Tag Number],Table10[Status],"-",0)="Dead",
        _xlfn.XLOOKUP(A1516,Table11[Tag Number],Table11[Status],"-",0)="Dead",
        _xlfn.XLOOKUP(A1516,Table8[Tag Number],Table8[Status],"-",0)="Dead"),"Dead",
     OR(_xlfn.XLOOKUP(A1516,Table11[Tag Number],Table11[Status],"-",0)="Alive",
        _xlfn.XLOOKUP(A1516,Table10[Tag Number],Table10[Status],"-",0)="Alive",
        _xlfn.XLOOKUP(A1516,Table9[Tag Number],Table9[Status],"-",0)="Alive",
        _xlfn.XLOOKUP(A1516,Table8[Tag Number],Table8[Status],"-",0)="Alive"),"Alive",
     OR(_xlfn.XLOOKUP(A1516,Table9[Tag Number],Table9[Status],"-",0)="-",
        _xlfn.XLOOKUP(A1516,Table10[Tag Number],Table10[Status],"-",0)="-",
        _xlfn.XLOOKUP(A1516,Table11[Tag Number],Table11[Status],"-",0)="-",
        _xlfn.XLOOKUP(A1516,Table8[Tag Number],Table8[Status],"-",0)="-"),
   "-")</f>
        <v>-</v>
      </c>
      <c r="I1516" s="88" t="str">
        <f>IF((_xlfn.XLOOKUP(B1516,[2]Sheet1!$A$2:$A$198,[2]Sheet1!$B$2:$B$198,"-",0)="Glade"),"Out","No")</f>
        <v>No</v>
      </c>
      <c r="J1516" s="90"/>
      <c r="K1516" s="91"/>
      <c r="L1516" s="91"/>
      <c r="M1516" s="91"/>
      <c r="N1516" s="92"/>
      <c r="O1516" s="89"/>
      <c r="R1516" t="b">
        <f t="shared" si="48"/>
        <v>0</v>
      </c>
    </row>
    <row r="1517" spans="1:18" ht="15" thickBot="1" x14ac:dyDescent="0.35">
      <c r="A1517" s="2" t="s">
        <v>769</v>
      </c>
      <c r="B1517" s="2" t="s">
        <v>1137</v>
      </c>
      <c r="C1517" s="84">
        <f>IF(COUNTIF(Table8[Tag Number], A1517), 1, 0)</f>
        <v>0</v>
      </c>
      <c r="D1517" s="85">
        <f>IF(COUNTIF(Table9[Tag Number], A1517), 1, 0)</f>
        <v>1</v>
      </c>
      <c r="E1517" s="86">
        <f>IF(COUNTIF(Table10[Tag Number], A1517), 1, 0)</f>
        <v>1</v>
      </c>
      <c r="F1517" s="86">
        <f>IF(COUNTIF(Table11[Tag Number], A1517), 1, 0)</f>
        <v>1</v>
      </c>
      <c r="G1517" s="87">
        <f t="shared" si="49"/>
        <v>3</v>
      </c>
      <c r="H1517" s="88" t="str" cm="1">
        <f t="array" ref="H1517">_xlfn.IFS(OR(_xlfn.XLOOKUP(A1517,Table9[Tag Number],Table9[Status],"-",0)="Dead",
        _xlfn.XLOOKUP(A1517,Table10[Tag Number],Table10[Status],"-",0)="Dead",
        _xlfn.XLOOKUP(A1517,Table11[Tag Number],Table11[Status],"-",0)="Dead",
        _xlfn.XLOOKUP(A1517,Table8[Tag Number],Table8[Status],"-",0)="Dead"),"Dead",
     OR(_xlfn.XLOOKUP(A1517,Table11[Tag Number],Table11[Status],"-",0)="Alive",
        _xlfn.XLOOKUP(A1517,Table10[Tag Number],Table10[Status],"-",0)="Alive",
        _xlfn.XLOOKUP(A1517,Table9[Tag Number],Table9[Status],"-",0)="Alive",
        _xlfn.XLOOKUP(A1517,Table8[Tag Number],Table8[Status],"-",0)="Alive"),"Alive",
     OR(_xlfn.XLOOKUP(A1517,Table9[Tag Number],Table9[Status],"-",0)="-",
        _xlfn.XLOOKUP(A1517,Table10[Tag Number],Table10[Status],"-",0)="-",
        _xlfn.XLOOKUP(A1517,Table11[Tag Number],Table11[Status],"-",0)="-",
        _xlfn.XLOOKUP(A1517,Table8[Tag Number],Table8[Status],"-",0)="-"),
   "-")</f>
        <v>Alive</v>
      </c>
      <c r="I1517" s="88" t="str">
        <f>IF((_xlfn.XLOOKUP(B1517,[2]Sheet1!$A$2:$A$198,[2]Sheet1!$B$2:$B$198,"-",0)="Glade"),"Out","No")</f>
        <v>No</v>
      </c>
      <c r="J1517" s="90"/>
      <c r="K1517" s="91"/>
      <c r="L1517" s="91"/>
      <c r="M1517" s="91"/>
      <c r="N1517" s="92"/>
      <c r="O1517" s="89"/>
      <c r="R1517" t="str">
        <f t="shared" si="48"/>
        <v>C530</v>
      </c>
    </row>
    <row r="1518" spans="1:18" ht="15" thickBot="1" x14ac:dyDescent="0.35">
      <c r="A1518" s="3" t="s">
        <v>314</v>
      </c>
      <c r="B1518" s="3" t="s">
        <v>1145</v>
      </c>
      <c r="C1518" s="84">
        <f>IF(COUNTIF(Table8[Tag Number], A1518), 1, 0)</f>
        <v>0</v>
      </c>
      <c r="D1518" s="85">
        <f>IF(COUNTIF(Table9[Tag Number], A1518), 1, 0)</f>
        <v>0</v>
      </c>
      <c r="E1518" s="86">
        <f>IF(COUNTIF(Table10[Tag Number], A1518), 1, 0)</f>
        <v>0</v>
      </c>
      <c r="F1518" s="86">
        <f>IF(COUNTIF(Table11[Tag Number], A1518), 1, 0)</f>
        <v>0</v>
      </c>
      <c r="G1518" s="87">
        <f t="shared" si="49"/>
        <v>0</v>
      </c>
      <c r="H1518" s="88" t="str" cm="1">
        <f t="array" ref="H1518">_xlfn.IFS(OR(_xlfn.XLOOKUP(A1518,Table9[Tag Number],Table9[Status],"-",0)="Dead",
        _xlfn.XLOOKUP(A1518,Table10[Tag Number],Table10[Status],"-",0)="Dead",
        _xlfn.XLOOKUP(A1518,Table11[Tag Number],Table11[Status],"-",0)="Dead",
        _xlfn.XLOOKUP(A1518,Table8[Tag Number],Table8[Status],"-",0)="Dead"),"Dead",
     OR(_xlfn.XLOOKUP(A1518,Table11[Tag Number],Table11[Status],"-",0)="Alive",
        _xlfn.XLOOKUP(A1518,Table10[Tag Number],Table10[Status],"-",0)="Alive",
        _xlfn.XLOOKUP(A1518,Table9[Tag Number],Table9[Status],"-",0)="Alive",
        _xlfn.XLOOKUP(A1518,Table8[Tag Number],Table8[Status],"-",0)="Alive"),"Alive",
     OR(_xlfn.XLOOKUP(A1518,Table9[Tag Number],Table9[Status],"-",0)="-",
        _xlfn.XLOOKUP(A1518,Table10[Tag Number],Table10[Status],"-",0)="-",
        _xlfn.XLOOKUP(A1518,Table11[Tag Number],Table11[Status],"-",0)="-",
        _xlfn.XLOOKUP(A1518,Table8[Tag Number],Table8[Status],"-",0)="-"),
   "-")</f>
        <v>-</v>
      </c>
      <c r="I1518" s="88" t="str">
        <f>IF((_xlfn.XLOOKUP(B1518,[2]Sheet1!$A$2:$A$198,[2]Sheet1!$B$2:$B$198,"-",0)="Glade"),"Out","No")</f>
        <v>No</v>
      </c>
      <c r="J1518" s="90"/>
      <c r="K1518" s="91"/>
      <c r="L1518" s="91"/>
      <c r="M1518" s="91"/>
      <c r="N1518" s="92"/>
      <c r="O1518" s="89"/>
      <c r="R1518" t="b">
        <f t="shared" si="48"/>
        <v>0</v>
      </c>
    </row>
    <row r="1519" spans="1:18" ht="15" thickBot="1" x14ac:dyDescent="0.35">
      <c r="A1519" s="2" t="s">
        <v>2185</v>
      </c>
      <c r="B1519" s="2" t="s">
        <v>1137</v>
      </c>
      <c r="C1519" s="84">
        <f>IF(COUNTIF(Table8[Tag Number], A1519), 1, 0)</f>
        <v>0</v>
      </c>
      <c r="D1519" s="85">
        <f>IF(COUNTIF(Table9[Tag Number], A1519), 1, 0)</f>
        <v>0</v>
      </c>
      <c r="E1519" s="86">
        <f>IF(COUNTIF(Table10[Tag Number], A1519), 1, 0)</f>
        <v>0</v>
      </c>
      <c r="F1519" s="86">
        <f>IF(COUNTIF(Table11[Tag Number], A1519), 1, 0)</f>
        <v>0</v>
      </c>
      <c r="G1519" s="87">
        <f t="shared" si="49"/>
        <v>0</v>
      </c>
      <c r="H1519" s="88" t="str" cm="1">
        <f t="array" ref="H1519">_xlfn.IFS(OR(_xlfn.XLOOKUP(A1519,Table9[Tag Number],Table9[Status],"-",0)="Dead",
        _xlfn.XLOOKUP(A1519,Table10[Tag Number],Table10[Status],"-",0)="Dead",
        _xlfn.XLOOKUP(A1519,Table11[Tag Number],Table11[Status],"-",0)="Dead",
        _xlfn.XLOOKUP(A1519,Table8[Tag Number],Table8[Status],"-",0)="Dead"),"Dead",
     OR(_xlfn.XLOOKUP(A1519,Table11[Tag Number],Table11[Status],"-",0)="Alive",
        _xlfn.XLOOKUP(A1519,Table10[Tag Number],Table10[Status],"-",0)="Alive",
        _xlfn.XLOOKUP(A1519,Table9[Tag Number],Table9[Status],"-",0)="Alive",
        _xlfn.XLOOKUP(A1519,Table8[Tag Number],Table8[Status],"-",0)="Alive"),"Alive",
     OR(_xlfn.XLOOKUP(A1519,Table9[Tag Number],Table9[Status],"-",0)="-",
        _xlfn.XLOOKUP(A1519,Table10[Tag Number],Table10[Status],"-",0)="-",
        _xlfn.XLOOKUP(A1519,Table11[Tag Number],Table11[Status],"-",0)="-",
        _xlfn.XLOOKUP(A1519,Table8[Tag Number],Table8[Status],"-",0)="-"),
   "-")</f>
        <v>-</v>
      </c>
      <c r="I1519" s="88" t="str">
        <f>IF((_xlfn.XLOOKUP(B1519,[2]Sheet1!$A$2:$A$198,[2]Sheet1!$B$2:$B$198,"-",0)="Glade"),"Out","No")</f>
        <v>No</v>
      </c>
      <c r="J1519" s="90"/>
      <c r="K1519" s="91"/>
      <c r="L1519" s="91"/>
      <c r="M1519" s="91"/>
      <c r="N1519" s="92"/>
      <c r="O1519" s="89"/>
      <c r="R1519" t="b">
        <f t="shared" si="48"/>
        <v>0</v>
      </c>
    </row>
    <row r="1520" spans="1:18" ht="15" thickBot="1" x14ac:dyDescent="0.35">
      <c r="A1520" s="3" t="s">
        <v>2186</v>
      </c>
      <c r="B1520" s="3" t="s">
        <v>1137</v>
      </c>
      <c r="C1520" s="84">
        <f>IF(COUNTIF(Table8[Tag Number], A1520), 1, 0)</f>
        <v>0</v>
      </c>
      <c r="D1520" s="85">
        <f>IF(COUNTIF(Table9[Tag Number], A1520), 1, 0)</f>
        <v>0</v>
      </c>
      <c r="E1520" s="86">
        <f>IF(COUNTIF(Table10[Tag Number], A1520), 1, 0)</f>
        <v>0</v>
      </c>
      <c r="F1520" s="86">
        <f>IF(COUNTIF(Table11[Tag Number], A1520), 1, 0)</f>
        <v>0</v>
      </c>
      <c r="G1520" s="87">
        <f t="shared" si="49"/>
        <v>0</v>
      </c>
      <c r="H1520" s="88" t="str" cm="1">
        <f t="array" ref="H1520">_xlfn.IFS(OR(_xlfn.XLOOKUP(A1520,Table9[Tag Number],Table9[Status],"-",0)="Dead",
        _xlfn.XLOOKUP(A1520,Table10[Tag Number],Table10[Status],"-",0)="Dead",
        _xlfn.XLOOKUP(A1520,Table11[Tag Number],Table11[Status],"-",0)="Dead",
        _xlfn.XLOOKUP(A1520,Table8[Tag Number],Table8[Status],"-",0)="Dead"),"Dead",
     OR(_xlfn.XLOOKUP(A1520,Table11[Tag Number],Table11[Status],"-",0)="Alive",
        _xlfn.XLOOKUP(A1520,Table10[Tag Number],Table10[Status],"-",0)="Alive",
        _xlfn.XLOOKUP(A1520,Table9[Tag Number],Table9[Status],"-",0)="Alive",
        _xlfn.XLOOKUP(A1520,Table8[Tag Number],Table8[Status],"-",0)="Alive"),"Alive",
     OR(_xlfn.XLOOKUP(A1520,Table9[Tag Number],Table9[Status],"-",0)="-",
        _xlfn.XLOOKUP(A1520,Table10[Tag Number],Table10[Status],"-",0)="-",
        _xlfn.XLOOKUP(A1520,Table11[Tag Number],Table11[Status],"-",0)="-",
        _xlfn.XLOOKUP(A1520,Table8[Tag Number],Table8[Status],"-",0)="-"),
   "-")</f>
        <v>-</v>
      </c>
      <c r="I1520" s="88" t="str">
        <f>IF((_xlfn.XLOOKUP(B1520,[2]Sheet1!$A$2:$A$198,[2]Sheet1!$B$2:$B$198,"-",0)="Glade"),"Out","No")</f>
        <v>No</v>
      </c>
      <c r="J1520" s="90"/>
      <c r="K1520" s="91"/>
      <c r="L1520" s="91"/>
      <c r="M1520" s="91"/>
      <c r="N1520" s="92"/>
      <c r="O1520" s="89"/>
      <c r="R1520" t="b">
        <f t="shared" si="48"/>
        <v>0</v>
      </c>
    </row>
    <row r="1521" spans="1:18" ht="15" thickBot="1" x14ac:dyDescent="0.35">
      <c r="A1521" s="2" t="s">
        <v>2187</v>
      </c>
      <c r="B1521" s="2" t="s">
        <v>1137</v>
      </c>
      <c r="C1521" s="84">
        <f>IF(COUNTIF(Table8[Tag Number], A1521), 1, 0)</f>
        <v>0</v>
      </c>
      <c r="D1521" s="85">
        <f>IF(COUNTIF(Table9[Tag Number], A1521), 1, 0)</f>
        <v>0</v>
      </c>
      <c r="E1521" s="86">
        <f>IF(COUNTIF(Table10[Tag Number], A1521), 1, 0)</f>
        <v>0</v>
      </c>
      <c r="F1521" s="86">
        <f>IF(COUNTIF(Table11[Tag Number], A1521), 1, 0)</f>
        <v>0</v>
      </c>
      <c r="G1521" s="87">
        <f t="shared" si="49"/>
        <v>0</v>
      </c>
      <c r="H1521" s="88" t="str" cm="1">
        <f t="array" ref="H1521">_xlfn.IFS(OR(_xlfn.XLOOKUP(A1521,Table9[Tag Number],Table9[Status],"-",0)="Dead",
        _xlfn.XLOOKUP(A1521,Table10[Tag Number],Table10[Status],"-",0)="Dead",
        _xlfn.XLOOKUP(A1521,Table11[Tag Number],Table11[Status],"-",0)="Dead",
        _xlfn.XLOOKUP(A1521,Table8[Tag Number],Table8[Status],"-",0)="Dead"),"Dead",
     OR(_xlfn.XLOOKUP(A1521,Table11[Tag Number],Table11[Status],"-",0)="Alive",
        _xlfn.XLOOKUP(A1521,Table10[Tag Number],Table10[Status],"-",0)="Alive",
        _xlfn.XLOOKUP(A1521,Table9[Tag Number],Table9[Status],"-",0)="Alive",
        _xlfn.XLOOKUP(A1521,Table8[Tag Number],Table8[Status],"-",0)="Alive"),"Alive",
     OR(_xlfn.XLOOKUP(A1521,Table9[Tag Number],Table9[Status],"-",0)="-",
        _xlfn.XLOOKUP(A1521,Table10[Tag Number],Table10[Status],"-",0)="-",
        _xlfn.XLOOKUP(A1521,Table11[Tag Number],Table11[Status],"-",0)="-",
        _xlfn.XLOOKUP(A1521,Table8[Tag Number],Table8[Status],"-",0)="-"),
   "-")</f>
        <v>-</v>
      </c>
      <c r="I1521" s="88" t="str">
        <f>IF((_xlfn.XLOOKUP(B1521,[2]Sheet1!$A$2:$A$198,[2]Sheet1!$B$2:$B$198,"-",0)="Glade"),"Out","No")</f>
        <v>No</v>
      </c>
      <c r="J1521" s="90"/>
      <c r="K1521" s="91"/>
      <c r="L1521" s="91"/>
      <c r="M1521" s="91"/>
      <c r="N1521" s="92"/>
      <c r="O1521" s="89"/>
      <c r="R1521" t="b">
        <f t="shared" si="48"/>
        <v>0</v>
      </c>
    </row>
    <row r="1522" spans="1:18" ht="15" thickBot="1" x14ac:dyDescent="0.35">
      <c r="A1522" s="3" t="s">
        <v>496</v>
      </c>
      <c r="B1522" s="3" t="s">
        <v>1137</v>
      </c>
      <c r="C1522" s="84">
        <f>IF(COUNTIF(Table8[Tag Number], A1522), 1, 0)</f>
        <v>0</v>
      </c>
      <c r="D1522" s="85">
        <f>IF(COUNTIF(Table9[Tag Number], A1522), 1, 0)</f>
        <v>0</v>
      </c>
      <c r="E1522" s="86">
        <f>IF(COUNTIF(Table10[Tag Number], A1522), 1, 0)</f>
        <v>0</v>
      </c>
      <c r="F1522" s="86">
        <f>IF(COUNTIF(Table11[Tag Number], A1522), 1, 0)</f>
        <v>1</v>
      </c>
      <c r="G1522" s="87">
        <f t="shared" si="49"/>
        <v>1</v>
      </c>
      <c r="H1522" s="88" t="str" cm="1">
        <f t="array" ref="H1522">_xlfn.IFS(OR(_xlfn.XLOOKUP(A1522,Table9[Tag Number],Table9[Status],"-",0)="Dead",
        _xlfn.XLOOKUP(A1522,Table10[Tag Number],Table10[Status],"-",0)="Dead",
        _xlfn.XLOOKUP(A1522,Table11[Tag Number],Table11[Status],"-",0)="Dead",
        _xlfn.XLOOKUP(A1522,Table8[Tag Number],Table8[Status],"-",0)="Dead"),"Dead",
     OR(_xlfn.XLOOKUP(A1522,Table11[Tag Number],Table11[Status],"-",0)="Alive",
        _xlfn.XLOOKUP(A1522,Table10[Tag Number],Table10[Status],"-",0)="Alive",
        _xlfn.XLOOKUP(A1522,Table9[Tag Number],Table9[Status],"-",0)="Alive",
        _xlfn.XLOOKUP(A1522,Table8[Tag Number],Table8[Status],"-",0)="Alive"),"Alive",
     OR(_xlfn.XLOOKUP(A1522,Table9[Tag Number],Table9[Status],"-",0)="-",
        _xlfn.XLOOKUP(A1522,Table10[Tag Number],Table10[Status],"-",0)="-",
        _xlfn.XLOOKUP(A1522,Table11[Tag Number],Table11[Status],"-",0)="-",
        _xlfn.XLOOKUP(A1522,Table8[Tag Number],Table8[Status],"-",0)="-"),
   "-")</f>
        <v>Dead</v>
      </c>
      <c r="I1522" s="88" t="str">
        <f>IF((_xlfn.XLOOKUP(B1522,[2]Sheet1!$A$2:$A$198,[2]Sheet1!$B$2:$B$198,"-",0)="Glade"),"Out","No")</f>
        <v>No</v>
      </c>
      <c r="J1522" s="90"/>
      <c r="K1522" s="91"/>
      <c r="L1522" s="91"/>
      <c r="M1522" s="91"/>
      <c r="N1522" s="92"/>
      <c r="O1522" s="89"/>
      <c r="R1522" t="b">
        <f t="shared" si="48"/>
        <v>0</v>
      </c>
    </row>
    <row r="1523" spans="1:18" ht="15" thickBot="1" x14ac:dyDescent="0.35">
      <c r="A1523" s="2" t="s">
        <v>774</v>
      </c>
      <c r="B1523" s="2" t="s">
        <v>1137</v>
      </c>
      <c r="C1523" s="84">
        <f>IF(COUNTIF(Table8[Tag Number], A1523), 1, 0)</f>
        <v>0</v>
      </c>
      <c r="D1523" s="85">
        <f>IF(COUNTIF(Table9[Tag Number], A1523), 1, 0)</f>
        <v>1</v>
      </c>
      <c r="E1523" s="86">
        <f>IF(COUNTIF(Table10[Tag Number], A1523), 1, 0)</f>
        <v>0</v>
      </c>
      <c r="F1523" s="86">
        <f>IF(COUNTIF(Table11[Tag Number], A1523), 1, 0)</f>
        <v>1</v>
      </c>
      <c r="G1523" s="87">
        <f t="shared" si="49"/>
        <v>2</v>
      </c>
      <c r="H1523" s="88" t="str" cm="1">
        <f t="array" ref="H1523">_xlfn.IFS(OR(_xlfn.XLOOKUP(A1523,Table9[Tag Number],Table9[Status],"-",0)="Dead",
        _xlfn.XLOOKUP(A1523,Table10[Tag Number],Table10[Status],"-",0)="Dead",
        _xlfn.XLOOKUP(A1523,Table11[Tag Number],Table11[Status],"-",0)="Dead",
        _xlfn.XLOOKUP(A1523,Table8[Tag Number],Table8[Status],"-",0)="Dead"),"Dead",
     OR(_xlfn.XLOOKUP(A1523,Table11[Tag Number],Table11[Status],"-",0)="Alive",
        _xlfn.XLOOKUP(A1523,Table10[Tag Number],Table10[Status],"-",0)="Alive",
        _xlfn.XLOOKUP(A1523,Table9[Tag Number],Table9[Status],"-",0)="Alive",
        _xlfn.XLOOKUP(A1523,Table8[Tag Number],Table8[Status],"-",0)="Alive"),"Alive",
     OR(_xlfn.XLOOKUP(A1523,Table9[Tag Number],Table9[Status],"-",0)="-",
        _xlfn.XLOOKUP(A1523,Table10[Tag Number],Table10[Status],"-",0)="-",
        _xlfn.XLOOKUP(A1523,Table11[Tag Number],Table11[Status],"-",0)="-",
        _xlfn.XLOOKUP(A1523,Table8[Tag Number],Table8[Status],"-",0)="-"),
   "-")</f>
        <v>Alive</v>
      </c>
      <c r="I1523" s="88" t="str">
        <f>IF((_xlfn.XLOOKUP(B1523,[2]Sheet1!$A$2:$A$198,[2]Sheet1!$B$2:$B$198,"-",0)="Glade"),"Out","No")</f>
        <v>No</v>
      </c>
      <c r="J1523" s="90"/>
      <c r="K1523" s="91"/>
      <c r="L1523" s="91"/>
      <c r="M1523" s="91"/>
      <c r="N1523" s="92"/>
      <c r="O1523" s="89"/>
      <c r="R1523" t="str">
        <f t="shared" si="48"/>
        <v>C536</v>
      </c>
    </row>
    <row r="1524" spans="1:18" ht="15" thickBot="1" x14ac:dyDescent="0.35">
      <c r="A1524" s="3" t="s">
        <v>2188</v>
      </c>
      <c r="B1524" s="3" t="s">
        <v>1137</v>
      </c>
      <c r="C1524" s="84">
        <f>IF(COUNTIF(Table8[Tag Number], A1524), 1, 0)</f>
        <v>0</v>
      </c>
      <c r="D1524" s="85">
        <f>IF(COUNTIF(Table9[Tag Number], A1524), 1, 0)</f>
        <v>0</v>
      </c>
      <c r="E1524" s="86">
        <f>IF(COUNTIF(Table10[Tag Number], A1524), 1, 0)</f>
        <v>0</v>
      </c>
      <c r="F1524" s="86">
        <f>IF(COUNTIF(Table11[Tag Number], A1524), 1, 0)</f>
        <v>0</v>
      </c>
      <c r="G1524" s="87">
        <f t="shared" si="49"/>
        <v>0</v>
      </c>
      <c r="H1524" s="88" t="str" cm="1">
        <f t="array" ref="H1524">_xlfn.IFS(OR(_xlfn.XLOOKUP(A1524,Table9[Tag Number],Table9[Status],"-",0)="Dead",
        _xlfn.XLOOKUP(A1524,Table10[Tag Number],Table10[Status],"-",0)="Dead",
        _xlfn.XLOOKUP(A1524,Table11[Tag Number],Table11[Status],"-",0)="Dead",
        _xlfn.XLOOKUP(A1524,Table8[Tag Number],Table8[Status],"-",0)="Dead"),"Dead",
     OR(_xlfn.XLOOKUP(A1524,Table11[Tag Number],Table11[Status],"-",0)="Alive",
        _xlfn.XLOOKUP(A1524,Table10[Tag Number],Table10[Status],"-",0)="Alive",
        _xlfn.XLOOKUP(A1524,Table9[Tag Number],Table9[Status],"-",0)="Alive",
        _xlfn.XLOOKUP(A1524,Table8[Tag Number],Table8[Status],"-",0)="Alive"),"Alive",
     OR(_xlfn.XLOOKUP(A1524,Table9[Tag Number],Table9[Status],"-",0)="-",
        _xlfn.XLOOKUP(A1524,Table10[Tag Number],Table10[Status],"-",0)="-",
        _xlfn.XLOOKUP(A1524,Table11[Tag Number],Table11[Status],"-",0)="-",
        _xlfn.XLOOKUP(A1524,Table8[Tag Number],Table8[Status],"-",0)="-"),
   "-")</f>
        <v>-</v>
      </c>
      <c r="I1524" s="88" t="str">
        <f>IF((_xlfn.XLOOKUP(B1524,[2]Sheet1!$A$2:$A$198,[2]Sheet1!$B$2:$B$198,"-",0)="Glade"),"Out","No")</f>
        <v>No</v>
      </c>
      <c r="J1524" s="90"/>
      <c r="K1524" s="91"/>
      <c r="L1524" s="91"/>
      <c r="M1524" s="91"/>
      <c r="N1524" s="92"/>
      <c r="O1524" s="89"/>
      <c r="R1524" t="b">
        <f t="shared" si="48"/>
        <v>0</v>
      </c>
    </row>
    <row r="1525" spans="1:18" ht="15" thickBot="1" x14ac:dyDescent="0.35">
      <c r="A1525" s="2" t="s">
        <v>239</v>
      </c>
      <c r="B1525" s="2" t="s">
        <v>1145</v>
      </c>
      <c r="C1525" s="84">
        <f>IF(COUNTIF(Table8[Tag Number], A1525), 1, 0)</f>
        <v>0</v>
      </c>
      <c r="D1525" s="85">
        <f>IF(COUNTIF(Table9[Tag Number], A1525), 1, 0)</f>
        <v>0</v>
      </c>
      <c r="E1525" s="86">
        <f>IF(COUNTIF(Table10[Tag Number], A1525), 1, 0)</f>
        <v>0</v>
      </c>
      <c r="F1525" s="86">
        <f>IF(COUNTIF(Table11[Tag Number], A1525), 1, 0)</f>
        <v>0</v>
      </c>
      <c r="G1525" s="87">
        <f t="shared" si="49"/>
        <v>0</v>
      </c>
      <c r="H1525" s="88" t="str" cm="1">
        <f t="array" ref="H1525">_xlfn.IFS(OR(_xlfn.XLOOKUP(A1525,Table9[Tag Number],Table9[Status],"-",0)="Dead",
        _xlfn.XLOOKUP(A1525,Table10[Tag Number],Table10[Status],"-",0)="Dead",
        _xlfn.XLOOKUP(A1525,Table11[Tag Number],Table11[Status],"-",0)="Dead",
        _xlfn.XLOOKUP(A1525,Table8[Tag Number],Table8[Status],"-",0)="Dead"),"Dead",
     OR(_xlfn.XLOOKUP(A1525,Table11[Tag Number],Table11[Status],"-",0)="Alive",
        _xlfn.XLOOKUP(A1525,Table10[Tag Number],Table10[Status],"-",0)="Alive",
        _xlfn.XLOOKUP(A1525,Table9[Tag Number],Table9[Status],"-",0)="Alive",
        _xlfn.XLOOKUP(A1525,Table8[Tag Number],Table8[Status],"-",0)="Alive"),"Alive",
     OR(_xlfn.XLOOKUP(A1525,Table9[Tag Number],Table9[Status],"-",0)="-",
        _xlfn.XLOOKUP(A1525,Table10[Tag Number],Table10[Status],"-",0)="-",
        _xlfn.XLOOKUP(A1525,Table11[Tag Number],Table11[Status],"-",0)="-",
        _xlfn.XLOOKUP(A1525,Table8[Tag Number],Table8[Status],"-",0)="-"),
   "-")</f>
        <v>-</v>
      </c>
      <c r="I1525" s="88" t="str">
        <f>IF((_xlfn.XLOOKUP(B1525,[2]Sheet1!$A$2:$A$198,[2]Sheet1!$B$2:$B$198,"-",0)="Glade"),"Out","No")</f>
        <v>No</v>
      </c>
      <c r="J1525" s="90"/>
      <c r="K1525" s="91"/>
      <c r="L1525" s="91"/>
      <c r="M1525" s="91"/>
      <c r="N1525" s="92"/>
      <c r="O1525" s="89"/>
      <c r="R1525" t="b">
        <f t="shared" si="48"/>
        <v>0</v>
      </c>
    </row>
    <row r="1526" spans="1:18" ht="15" thickBot="1" x14ac:dyDescent="0.35">
      <c r="A1526" s="3" t="s">
        <v>2189</v>
      </c>
      <c r="B1526" s="3" t="s">
        <v>1137</v>
      </c>
      <c r="C1526" s="84">
        <f>IF(COUNTIF(Table8[Tag Number], A1526), 1, 0)</f>
        <v>0</v>
      </c>
      <c r="D1526" s="85">
        <f>IF(COUNTIF(Table9[Tag Number], A1526), 1, 0)</f>
        <v>0</v>
      </c>
      <c r="E1526" s="86">
        <f>IF(COUNTIF(Table10[Tag Number], A1526), 1, 0)</f>
        <v>0</v>
      </c>
      <c r="F1526" s="86">
        <f>IF(COUNTIF(Table11[Tag Number], A1526), 1, 0)</f>
        <v>0</v>
      </c>
      <c r="G1526" s="87">
        <f t="shared" si="49"/>
        <v>0</v>
      </c>
      <c r="H1526" s="88" t="str" cm="1">
        <f t="array" ref="H1526">_xlfn.IFS(OR(_xlfn.XLOOKUP(A1526,Table9[Tag Number],Table9[Status],"-",0)="Dead",
        _xlfn.XLOOKUP(A1526,Table10[Tag Number],Table10[Status],"-",0)="Dead",
        _xlfn.XLOOKUP(A1526,Table11[Tag Number],Table11[Status],"-",0)="Dead",
        _xlfn.XLOOKUP(A1526,Table8[Tag Number],Table8[Status],"-",0)="Dead"),"Dead",
     OR(_xlfn.XLOOKUP(A1526,Table11[Tag Number],Table11[Status],"-",0)="Alive",
        _xlfn.XLOOKUP(A1526,Table10[Tag Number],Table10[Status],"-",0)="Alive",
        _xlfn.XLOOKUP(A1526,Table9[Tag Number],Table9[Status],"-",0)="Alive",
        _xlfn.XLOOKUP(A1526,Table8[Tag Number],Table8[Status],"-",0)="Alive"),"Alive",
     OR(_xlfn.XLOOKUP(A1526,Table9[Tag Number],Table9[Status],"-",0)="-",
        _xlfn.XLOOKUP(A1526,Table10[Tag Number],Table10[Status],"-",0)="-",
        _xlfn.XLOOKUP(A1526,Table11[Tag Number],Table11[Status],"-",0)="-",
        _xlfn.XLOOKUP(A1526,Table8[Tag Number],Table8[Status],"-",0)="-"),
   "-")</f>
        <v>-</v>
      </c>
      <c r="I1526" s="88" t="str">
        <f>IF((_xlfn.XLOOKUP(B1526,[2]Sheet1!$A$2:$A$198,[2]Sheet1!$B$2:$B$198,"-",0)="Glade"),"Out","No")</f>
        <v>No</v>
      </c>
      <c r="J1526" s="90"/>
      <c r="K1526" s="91"/>
      <c r="L1526" s="91"/>
      <c r="M1526" s="91"/>
      <c r="N1526" s="92"/>
      <c r="O1526" s="89"/>
      <c r="R1526" t="b">
        <f t="shared" si="48"/>
        <v>0</v>
      </c>
    </row>
    <row r="1527" spans="1:18" ht="15" thickBot="1" x14ac:dyDescent="0.35">
      <c r="A1527" s="2" t="s">
        <v>710</v>
      </c>
      <c r="B1527" s="2" t="s">
        <v>1137</v>
      </c>
      <c r="C1527" s="84">
        <f>IF(COUNTIF(Table8[Tag Number], A1527), 1, 0)</f>
        <v>1</v>
      </c>
      <c r="D1527" s="85">
        <f>IF(COUNTIF(Table9[Tag Number], A1527), 1, 0)</f>
        <v>1</v>
      </c>
      <c r="E1527" s="86">
        <f>IF(COUNTIF(Table10[Tag Number], A1527), 1, 0)</f>
        <v>0</v>
      </c>
      <c r="F1527" s="86">
        <f>IF(COUNTIF(Table11[Tag Number], A1527), 1, 0)</f>
        <v>0</v>
      </c>
      <c r="G1527" s="87">
        <f t="shared" si="49"/>
        <v>2</v>
      </c>
      <c r="H1527" s="88" t="str" cm="1">
        <f t="array" ref="H1527">_xlfn.IFS(OR(_xlfn.XLOOKUP(A1527,Table9[Tag Number],Table9[Status],"-",0)="Dead",
        _xlfn.XLOOKUP(A1527,Table10[Tag Number],Table10[Status],"-",0)="Dead",
        _xlfn.XLOOKUP(A1527,Table11[Tag Number],Table11[Status],"-",0)="Dead",
        _xlfn.XLOOKUP(A1527,Table8[Tag Number],Table8[Status],"-",0)="Dead"),"Dead",
     OR(_xlfn.XLOOKUP(A1527,Table11[Tag Number],Table11[Status],"-",0)="Alive",
        _xlfn.XLOOKUP(A1527,Table10[Tag Number],Table10[Status],"-",0)="Alive",
        _xlfn.XLOOKUP(A1527,Table9[Tag Number],Table9[Status],"-",0)="Alive",
        _xlfn.XLOOKUP(A1527,Table8[Tag Number],Table8[Status],"-",0)="Alive"),"Alive",
     OR(_xlfn.XLOOKUP(A1527,Table9[Tag Number],Table9[Status],"-",0)="-",
        _xlfn.XLOOKUP(A1527,Table10[Tag Number],Table10[Status],"-",0)="-",
        _xlfn.XLOOKUP(A1527,Table11[Tag Number],Table11[Status],"-",0)="-",
        _xlfn.XLOOKUP(A1527,Table8[Tag Number],Table8[Status],"-",0)="-"),
   "-")</f>
        <v>Alive</v>
      </c>
      <c r="I1527" s="88" t="str">
        <f>IF((_xlfn.XLOOKUP(B1527,[2]Sheet1!$A$2:$A$198,[2]Sheet1!$B$2:$B$198,"-",0)="Glade"),"Out","No")</f>
        <v>No</v>
      </c>
      <c r="J1527" s="90"/>
      <c r="K1527" s="91"/>
      <c r="L1527" s="91"/>
      <c r="M1527" s="91"/>
      <c r="N1527" s="92"/>
      <c r="O1527" s="89"/>
      <c r="R1527" t="str">
        <f t="shared" si="48"/>
        <v>C540</v>
      </c>
    </row>
    <row r="1528" spans="1:18" ht="15" thickBot="1" x14ac:dyDescent="0.35">
      <c r="A1528" s="3" t="s">
        <v>744</v>
      </c>
      <c r="B1528" s="3" t="s">
        <v>1137</v>
      </c>
      <c r="C1528" s="84">
        <f>IF(COUNTIF(Table8[Tag Number], A1528), 1, 0)</f>
        <v>1</v>
      </c>
      <c r="D1528" s="85">
        <f>IF(COUNTIF(Table9[Tag Number], A1528), 1, 0)</f>
        <v>0</v>
      </c>
      <c r="E1528" s="86">
        <f>IF(COUNTIF(Table10[Tag Number], A1528), 1, 0)</f>
        <v>1</v>
      </c>
      <c r="F1528" s="86">
        <f>IF(COUNTIF(Table11[Tag Number], A1528), 1, 0)</f>
        <v>0</v>
      </c>
      <c r="G1528" s="87">
        <f t="shared" si="49"/>
        <v>2</v>
      </c>
      <c r="H1528" s="88" t="str" cm="1">
        <f t="array" ref="H1528">_xlfn.IFS(OR(_xlfn.XLOOKUP(A1528,Table9[Tag Number],Table9[Status],"-",0)="Dead",
        _xlfn.XLOOKUP(A1528,Table10[Tag Number],Table10[Status],"-",0)="Dead",
        _xlfn.XLOOKUP(A1528,Table11[Tag Number],Table11[Status],"-",0)="Dead",
        _xlfn.XLOOKUP(A1528,Table8[Tag Number],Table8[Status],"-",0)="Dead"),"Dead",
     OR(_xlfn.XLOOKUP(A1528,Table11[Tag Number],Table11[Status],"-",0)="Alive",
        _xlfn.XLOOKUP(A1528,Table10[Tag Number],Table10[Status],"-",0)="Alive",
        _xlfn.XLOOKUP(A1528,Table9[Tag Number],Table9[Status],"-",0)="Alive",
        _xlfn.XLOOKUP(A1528,Table8[Tag Number],Table8[Status],"-",0)="Alive"),"Alive",
     OR(_xlfn.XLOOKUP(A1528,Table9[Tag Number],Table9[Status],"-",0)="-",
        _xlfn.XLOOKUP(A1528,Table10[Tag Number],Table10[Status],"-",0)="-",
        _xlfn.XLOOKUP(A1528,Table11[Tag Number],Table11[Status],"-",0)="-",
        _xlfn.XLOOKUP(A1528,Table8[Tag Number],Table8[Status],"-",0)="-"),
   "-")</f>
        <v>Alive</v>
      </c>
      <c r="I1528" s="88" t="str">
        <f>IF((_xlfn.XLOOKUP(B1528,[2]Sheet1!$A$2:$A$198,[2]Sheet1!$B$2:$B$198,"-",0)="Glade"),"Out","No")</f>
        <v>No</v>
      </c>
      <c r="J1528" s="90"/>
      <c r="K1528" s="91"/>
      <c r="L1528" s="91"/>
      <c r="M1528" s="91"/>
      <c r="N1528" s="92"/>
      <c r="O1528" s="89"/>
      <c r="R1528" t="str">
        <f t="shared" si="48"/>
        <v>C541</v>
      </c>
    </row>
    <row r="1529" spans="1:18" ht="15" thickBot="1" x14ac:dyDescent="0.35">
      <c r="A1529" s="2" t="s">
        <v>2190</v>
      </c>
      <c r="B1529" s="2" t="s">
        <v>1137</v>
      </c>
      <c r="C1529" s="84">
        <f>IF(COUNTIF(Table8[Tag Number], A1529), 1, 0)</f>
        <v>0</v>
      </c>
      <c r="D1529" s="85">
        <f>IF(COUNTIF(Table9[Tag Number], A1529), 1, 0)</f>
        <v>0</v>
      </c>
      <c r="E1529" s="86">
        <f>IF(COUNTIF(Table10[Tag Number], A1529), 1, 0)</f>
        <v>0</v>
      </c>
      <c r="F1529" s="86">
        <f>IF(COUNTIF(Table11[Tag Number], A1529), 1, 0)</f>
        <v>0</v>
      </c>
      <c r="G1529" s="87">
        <f t="shared" si="49"/>
        <v>0</v>
      </c>
      <c r="H1529" s="88" t="str" cm="1">
        <f t="array" ref="H1529">_xlfn.IFS(OR(_xlfn.XLOOKUP(A1529,Table9[Tag Number],Table9[Status],"-",0)="Dead",
        _xlfn.XLOOKUP(A1529,Table10[Tag Number],Table10[Status],"-",0)="Dead",
        _xlfn.XLOOKUP(A1529,Table11[Tag Number],Table11[Status],"-",0)="Dead",
        _xlfn.XLOOKUP(A1529,Table8[Tag Number],Table8[Status],"-",0)="Dead"),"Dead",
     OR(_xlfn.XLOOKUP(A1529,Table11[Tag Number],Table11[Status],"-",0)="Alive",
        _xlfn.XLOOKUP(A1529,Table10[Tag Number],Table10[Status],"-",0)="Alive",
        _xlfn.XLOOKUP(A1529,Table9[Tag Number],Table9[Status],"-",0)="Alive",
        _xlfn.XLOOKUP(A1529,Table8[Tag Number],Table8[Status],"-",0)="Alive"),"Alive",
     OR(_xlfn.XLOOKUP(A1529,Table9[Tag Number],Table9[Status],"-",0)="-",
        _xlfn.XLOOKUP(A1529,Table10[Tag Number],Table10[Status],"-",0)="-",
        _xlfn.XLOOKUP(A1529,Table11[Tag Number],Table11[Status],"-",0)="-",
        _xlfn.XLOOKUP(A1529,Table8[Tag Number],Table8[Status],"-",0)="-"),
   "-")</f>
        <v>-</v>
      </c>
      <c r="I1529" s="88" t="str">
        <f>IF((_xlfn.XLOOKUP(B1529,[2]Sheet1!$A$2:$A$198,[2]Sheet1!$B$2:$B$198,"-",0)="Glade"),"Out","No")</f>
        <v>No</v>
      </c>
      <c r="J1529" s="90"/>
      <c r="K1529" s="91"/>
      <c r="L1529" s="91"/>
      <c r="M1529" s="91"/>
      <c r="N1529" s="92"/>
      <c r="O1529" s="89"/>
      <c r="R1529" t="b">
        <f t="shared" si="48"/>
        <v>0</v>
      </c>
    </row>
    <row r="1530" spans="1:18" ht="15" thickBot="1" x14ac:dyDescent="0.35">
      <c r="A1530" s="3" t="s">
        <v>2191</v>
      </c>
      <c r="B1530" s="3" t="s">
        <v>1145</v>
      </c>
      <c r="C1530" s="84">
        <f>IF(COUNTIF(Table8[Tag Number], A1530), 1, 0)</f>
        <v>0</v>
      </c>
      <c r="D1530" s="85">
        <f>IF(COUNTIF(Table9[Tag Number], A1530), 1, 0)</f>
        <v>0</v>
      </c>
      <c r="E1530" s="86">
        <f>IF(COUNTIF(Table10[Tag Number], A1530), 1, 0)</f>
        <v>0</v>
      </c>
      <c r="F1530" s="86">
        <f>IF(COUNTIF(Table11[Tag Number], A1530), 1, 0)</f>
        <v>0</v>
      </c>
      <c r="G1530" s="87">
        <f t="shared" si="49"/>
        <v>0</v>
      </c>
      <c r="H1530" s="88" t="str" cm="1">
        <f t="array" ref="H1530">_xlfn.IFS(OR(_xlfn.XLOOKUP(A1530,Table9[Tag Number],Table9[Status],"-",0)="Dead",
        _xlfn.XLOOKUP(A1530,Table10[Tag Number],Table10[Status],"-",0)="Dead",
        _xlfn.XLOOKUP(A1530,Table11[Tag Number],Table11[Status],"-",0)="Dead",
        _xlfn.XLOOKUP(A1530,Table8[Tag Number],Table8[Status],"-",0)="Dead"),"Dead",
     OR(_xlfn.XLOOKUP(A1530,Table11[Tag Number],Table11[Status],"-",0)="Alive",
        _xlfn.XLOOKUP(A1530,Table10[Tag Number],Table10[Status],"-",0)="Alive",
        _xlfn.XLOOKUP(A1530,Table9[Tag Number],Table9[Status],"-",0)="Alive",
        _xlfn.XLOOKUP(A1530,Table8[Tag Number],Table8[Status],"-",0)="Alive"),"Alive",
     OR(_xlfn.XLOOKUP(A1530,Table9[Tag Number],Table9[Status],"-",0)="-",
        _xlfn.XLOOKUP(A1530,Table10[Tag Number],Table10[Status],"-",0)="-",
        _xlfn.XLOOKUP(A1530,Table11[Tag Number],Table11[Status],"-",0)="-",
        _xlfn.XLOOKUP(A1530,Table8[Tag Number],Table8[Status],"-",0)="-"),
   "-")</f>
        <v>-</v>
      </c>
      <c r="I1530" s="88" t="str">
        <f>IF((_xlfn.XLOOKUP(B1530,[2]Sheet1!$A$2:$A$198,[2]Sheet1!$B$2:$B$198,"-",0)="Glade"),"Out","No")</f>
        <v>No</v>
      </c>
      <c r="J1530" s="90"/>
      <c r="K1530" s="91"/>
      <c r="L1530" s="91"/>
      <c r="M1530" s="91"/>
      <c r="N1530" s="92"/>
      <c r="O1530" s="89"/>
      <c r="R1530" t="b">
        <f t="shared" si="48"/>
        <v>0</v>
      </c>
    </row>
    <row r="1531" spans="1:18" ht="15" thickBot="1" x14ac:dyDescent="0.35">
      <c r="A1531" s="2" t="s">
        <v>451</v>
      </c>
      <c r="B1531" s="2" t="s">
        <v>1137</v>
      </c>
      <c r="C1531" s="84">
        <f>IF(COUNTIF(Table8[Tag Number], A1531), 1, 0)</f>
        <v>1</v>
      </c>
      <c r="D1531" s="85">
        <f>IF(COUNTIF(Table9[Tag Number], A1531), 1, 0)</f>
        <v>1</v>
      </c>
      <c r="E1531" s="86">
        <f>IF(COUNTIF(Table10[Tag Number], A1531), 1, 0)</f>
        <v>0</v>
      </c>
      <c r="F1531" s="86">
        <f>IF(COUNTIF(Table11[Tag Number], A1531), 1, 0)</f>
        <v>1</v>
      </c>
      <c r="G1531" s="87">
        <f t="shared" si="49"/>
        <v>3</v>
      </c>
      <c r="H1531" s="88" t="str" cm="1">
        <f t="array" ref="H1531">_xlfn.IFS(OR(_xlfn.XLOOKUP(A1531,Table9[Tag Number],Table9[Status],"-",0)="Dead",
        _xlfn.XLOOKUP(A1531,Table10[Tag Number],Table10[Status],"-",0)="Dead",
        _xlfn.XLOOKUP(A1531,Table11[Tag Number],Table11[Status],"-",0)="Dead",
        _xlfn.XLOOKUP(A1531,Table8[Tag Number],Table8[Status],"-",0)="Dead"),"Dead",
     OR(_xlfn.XLOOKUP(A1531,Table11[Tag Number],Table11[Status],"-",0)="Alive",
        _xlfn.XLOOKUP(A1531,Table10[Tag Number],Table10[Status],"-",0)="Alive",
        _xlfn.XLOOKUP(A1531,Table9[Tag Number],Table9[Status],"-",0)="Alive",
        _xlfn.XLOOKUP(A1531,Table8[Tag Number],Table8[Status],"-",0)="Alive"),"Alive",
     OR(_xlfn.XLOOKUP(A1531,Table9[Tag Number],Table9[Status],"-",0)="-",
        _xlfn.XLOOKUP(A1531,Table10[Tag Number],Table10[Status],"-",0)="-",
        _xlfn.XLOOKUP(A1531,Table11[Tag Number],Table11[Status],"-",0)="-",
        _xlfn.XLOOKUP(A1531,Table8[Tag Number],Table8[Status],"-",0)="-"),
   "-")</f>
        <v>Alive</v>
      </c>
      <c r="I1531" s="88" t="str">
        <f>IF((_xlfn.XLOOKUP(B1531,[2]Sheet1!$A$2:$A$198,[2]Sheet1!$B$2:$B$198,"-",0)="Glade"),"Out","No")</f>
        <v>No</v>
      </c>
      <c r="J1531" s="90"/>
      <c r="K1531" s="91"/>
      <c r="L1531" s="91"/>
      <c r="M1531" s="91"/>
      <c r="N1531" s="92"/>
      <c r="O1531" s="89"/>
      <c r="R1531" t="str">
        <f t="shared" si="48"/>
        <v>C544</v>
      </c>
    </row>
    <row r="1532" spans="1:18" ht="15" thickBot="1" x14ac:dyDescent="0.35">
      <c r="A1532" s="3" t="s">
        <v>383</v>
      </c>
      <c r="B1532" s="3" t="s">
        <v>1137</v>
      </c>
      <c r="C1532" s="84">
        <f>IF(COUNTIF(Table8[Tag Number], A1532), 1, 0)</f>
        <v>0</v>
      </c>
      <c r="D1532" s="85">
        <f>IF(COUNTIF(Table9[Tag Number], A1532), 1, 0)</f>
        <v>1</v>
      </c>
      <c r="E1532" s="86">
        <f>IF(COUNTIF(Table10[Tag Number], A1532), 1, 0)</f>
        <v>1</v>
      </c>
      <c r="F1532" s="86">
        <f>IF(COUNTIF(Table11[Tag Number], A1532), 1, 0)</f>
        <v>1</v>
      </c>
      <c r="G1532" s="87">
        <f t="shared" si="49"/>
        <v>3</v>
      </c>
      <c r="H1532" s="88" t="str" cm="1">
        <f t="array" ref="H1532">_xlfn.IFS(OR(_xlfn.XLOOKUP(A1532,Table9[Tag Number],Table9[Status],"-",0)="Dead",
        _xlfn.XLOOKUP(A1532,Table10[Tag Number],Table10[Status],"-",0)="Dead",
        _xlfn.XLOOKUP(A1532,Table11[Tag Number],Table11[Status],"-",0)="Dead",
        _xlfn.XLOOKUP(A1532,Table8[Tag Number],Table8[Status],"-",0)="Dead"),"Dead",
     OR(_xlfn.XLOOKUP(A1532,Table11[Tag Number],Table11[Status],"-",0)="Alive",
        _xlfn.XLOOKUP(A1532,Table10[Tag Number],Table10[Status],"-",0)="Alive",
        _xlfn.XLOOKUP(A1532,Table9[Tag Number],Table9[Status],"-",0)="Alive",
        _xlfn.XLOOKUP(A1532,Table8[Tag Number],Table8[Status],"-",0)="Alive"),"Alive",
     OR(_xlfn.XLOOKUP(A1532,Table9[Tag Number],Table9[Status],"-",0)="-",
        _xlfn.XLOOKUP(A1532,Table10[Tag Number],Table10[Status],"-",0)="-",
        _xlfn.XLOOKUP(A1532,Table11[Tag Number],Table11[Status],"-",0)="-",
        _xlfn.XLOOKUP(A1532,Table8[Tag Number],Table8[Status],"-",0)="-"),
   "-")</f>
        <v>Alive</v>
      </c>
      <c r="I1532" s="88" t="str">
        <f>IF((_xlfn.XLOOKUP(B1532,[2]Sheet1!$A$2:$A$198,[2]Sheet1!$B$2:$B$198,"-",0)="Glade"),"Out","No")</f>
        <v>No</v>
      </c>
      <c r="J1532" s="90"/>
      <c r="K1532" s="91"/>
      <c r="L1532" s="91"/>
      <c r="M1532" s="91"/>
      <c r="N1532" s="92"/>
      <c r="O1532" s="89"/>
      <c r="R1532" t="str">
        <f t="shared" si="48"/>
        <v>C545</v>
      </c>
    </row>
    <row r="1533" spans="1:18" ht="15" thickBot="1" x14ac:dyDescent="0.35">
      <c r="A1533" s="2" t="s">
        <v>301</v>
      </c>
      <c r="B1533" s="2" t="s">
        <v>1137</v>
      </c>
      <c r="C1533" s="84">
        <f>IF(COUNTIF(Table8[Tag Number], A1533), 1, 0)</f>
        <v>1</v>
      </c>
      <c r="D1533" s="85">
        <f>IF(COUNTIF(Table9[Tag Number], A1533), 1, 0)</f>
        <v>0</v>
      </c>
      <c r="E1533" s="86">
        <f>IF(COUNTIF(Table10[Tag Number], A1533), 1, 0)</f>
        <v>0</v>
      </c>
      <c r="F1533" s="86">
        <f>IF(COUNTIF(Table11[Tag Number], A1533), 1, 0)</f>
        <v>1</v>
      </c>
      <c r="G1533" s="87">
        <f t="shared" si="49"/>
        <v>2</v>
      </c>
      <c r="H1533" s="88" t="str" cm="1">
        <f t="array" ref="H1533">_xlfn.IFS(OR(_xlfn.XLOOKUP(A1533,Table9[Tag Number],Table9[Status],"-",0)="Dead",
        _xlfn.XLOOKUP(A1533,Table10[Tag Number],Table10[Status],"-",0)="Dead",
        _xlfn.XLOOKUP(A1533,Table11[Tag Number],Table11[Status],"-",0)="Dead",
        _xlfn.XLOOKUP(A1533,Table8[Tag Number],Table8[Status],"-",0)="Dead"),"Dead",
     OR(_xlfn.XLOOKUP(A1533,Table11[Tag Number],Table11[Status],"-",0)="Alive",
        _xlfn.XLOOKUP(A1533,Table10[Tag Number],Table10[Status],"-",0)="Alive",
        _xlfn.XLOOKUP(A1533,Table9[Tag Number],Table9[Status],"-",0)="Alive",
        _xlfn.XLOOKUP(A1533,Table8[Tag Number],Table8[Status],"-",0)="Alive"),"Alive",
     OR(_xlfn.XLOOKUP(A1533,Table9[Tag Number],Table9[Status],"-",0)="-",
        _xlfn.XLOOKUP(A1533,Table10[Tag Number],Table10[Status],"-",0)="-",
        _xlfn.XLOOKUP(A1533,Table11[Tag Number],Table11[Status],"-",0)="-",
        _xlfn.XLOOKUP(A1533,Table8[Tag Number],Table8[Status],"-",0)="-"),
   "-")</f>
        <v>Alive</v>
      </c>
      <c r="I1533" s="88" t="str">
        <f>IF((_xlfn.XLOOKUP(B1533,[2]Sheet1!$A$2:$A$198,[2]Sheet1!$B$2:$B$198,"-",0)="Glade"),"Out","No")</f>
        <v>No</v>
      </c>
      <c r="J1533" s="90"/>
      <c r="K1533" s="91"/>
      <c r="L1533" s="91"/>
      <c r="M1533" s="91"/>
      <c r="N1533" s="92"/>
      <c r="O1533" s="89"/>
      <c r="R1533" t="str">
        <f t="shared" si="48"/>
        <v>C546</v>
      </c>
    </row>
    <row r="1534" spans="1:18" ht="15" thickBot="1" x14ac:dyDescent="0.35">
      <c r="A1534" s="3" t="s">
        <v>691</v>
      </c>
      <c r="B1534" s="3" t="s">
        <v>1137</v>
      </c>
      <c r="C1534" s="84">
        <f>IF(COUNTIF(Table8[Tag Number], A1534), 1, 0)</f>
        <v>0</v>
      </c>
      <c r="D1534" s="85">
        <f>IF(COUNTIF(Table9[Tag Number], A1534), 1, 0)</f>
        <v>1</v>
      </c>
      <c r="E1534" s="86">
        <f>IF(COUNTIF(Table10[Tag Number], A1534), 1, 0)</f>
        <v>0</v>
      </c>
      <c r="F1534" s="86">
        <f>IF(COUNTIF(Table11[Tag Number], A1534), 1, 0)</f>
        <v>0</v>
      </c>
      <c r="G1534" s="87">
        <f t="shared" si="49"/>
        <v>1</v>
      </c>
      <c r="H1534" s="88" t="str" cm="1">
        <f t="array" ref="H1534">_xlfn.IFS(OR(_xlfn.XLOOKUP(A1534,Table9[Tag Number],Table9[Status],"-",0)="Dead",
        _xlfn.XLOOKUP(A1534,Table10[Tag Number],Table10[Status],"-",0)="Dead",
        _xlfn.XLOOKUP(A1534,Table11[Tag Number],Table11[Status],"-",0)="Dead",
        _xlfn.XLOOKUP(A1534,Table8[Tag Number],Table8[Status],"-",0)="Dead"),"Dead",
     OR(_xlfn.XLOOKUP(A1534,Table11[Tag Number],Table11[Status],"-",0)="Alive",
        _xlfn.XLOOKUP(A1534,Table10[Tag Number],Table10[Status],"-",0)="Alive",
        _xlfn.XLOOKUP(A1534,Table9[Tag Number],Table9[Status],"-",0)="Alive",
        _xlfn.XLOOKUP(A1534,Table8[Tag Number],Table8[Status],"-",0)="Alive"),"Alive",
     OR(_xlfn.XLOOKUP(A1534,Table9[Tag Number],Table9[Status],"-",0)="-",
        _xlfn.XLOOKUP(A1534,Table10[Tag Number],Table10[Status],"-",0)="-",
        _xlfn.XLOOKUP(A1534,Table11[Tag Number],Table11[Status],"-",0)="-",
        _xlfn.XLOOKUP(A1534,Table8[Tag Number],Table8[Status],"-",0)="-"),
   "-")</f>
        <v>Alive</v>
      </c>
      <c r="I1534" s="88" t="str">
        <f>IF((_xlfn.XLOOKUP(B1534,[2]Sheet1!$A$2:$A$198,[2]Sheet1!$B$2:$B$198,"-",0)="Glade"),"Out","No")</f>
        <v>No</v>
      </c>
      <c r="J1534" s="90"/>
      <c r="K1534" s="91"/>
      <c r="L1534" s="91"/>
      <c r="M1534" s="91"/>
      <c r="N1534" s="92"/>
      <c r="O1534" s="89"/>
      <c r="R1534" t="b">
        <f t="shared" si="48"/>
        <v>0</v>
      </c>
    </row>
    <row r="1535" spans="1:18" ht="15" thickBot="1" x14ac:dyDescent="0.35">
      <c r="A1535" s="2" t="s">
        <v>672</v>
      </c>
      <c r="B1535" s="2" t="s">
        <v>1137</v>
      </c>
      <c r="C1535" s="84">
        <f>IF(COUNTIF(Table8[Tag Number], A1535), 1, 0)</f>
        <v>1</v>
      </c>
      <c r="D1535" s="85">
        <f>IF(COUNTIF(Table9[Tag Number], A1535), 1, 0)</f>
        <v>1</v>
      </c>
      <c r="E1535" s="86">
        <f>IF(COUNTIF(Table10[Tag Number], A1535), 1, 0)</f>
        <v>0</v>
      </c>
      <c r="F1535" s="86">
        <f>IF(COUNTIF(Table11[Tag Number], A1535), 1, 0)</f>
        <v>0</v>
      </c>
      <c r="G1535" s="87">
        <f t="shared" si="49"/>
        <v>2</v>
      </c>
      <c r="H1535" s="88" t="str" cm="1">
        <f t="array" ref="H1535">_xlfn.IFS(OR(_xlfn.XLOOKUP(A1535,Table9[Tag Number],Table9[Status],"-",0)="Dead",
        _xlfn.XLOOKUP(A1535,Table10[Tag Number],Table10[Status],"-",0)="Dead",
        _xlfn.XLOOKUP(A1535,Table11[Tag Number],Table11[Status],"-",0)="Dead",
        _xlfn.XLOOKUP(A1535,Table8[Tag Number],Table8[Status],"-",0)="Dead"),"Dead",
     OR(_xlfn.XLOOKUP(A1535,Table11[Tag Number],Table11[Status],"-",0)="Alive",
        _xlfn.XLOOKUP(A1535,Table10[Tag Number],Table10[Status],"-",0)="Alive",
        _xlfn.XLOOKUP(A1535,Table9[Tag Number],Table9[Status],"-",0)="Alive",
        _xlfn.XLOOKUP(A1535,Table8[Tag Number],Table8[Status],"-",0)="Alive"),"Alive",
     OR(_xlfn.XLOOKUP(A1535,Table9[Tag Number],Table9[Status],"-",0)="-",
        _xlfn.XLOOKUP(A1535,Table10[Tag Number],Table10[Status],"-",0)="-",
        _xlfn.XLOOKUP(A1535,Table11[Tag Number],Table11[Status],"-",0)="-",
        _xlfn.XLOOKUP(A1535,Table8[Tag Number],Table8[Status],"-",0)="-"),
   "-")</f>
        <v>Alive</v>
      </c>
      <c r="I1535" s="88" t="str">
        <f>IF((_xlfn.XLOOKUP(B1535,[2]Sheet1!$A$2:$A$198,[2]Sheet1!$B$2:$B$198,"-",0)="Glade"),"Out","No")</f>
        <v>No</v>
      </c>
      <c r="J1535" s="90"/>
      <c r="K1535" s="91"/>
      <c r="L1535" s="91"/>
      <c r="M1535" s="91"/>
      <c r="N1535" s="92"/>
      <c r="O1535" s="89"/>
      <c r="R1535" t="str">
        <f t="shared" si="48"/>
        <v>C548</v>
      </c>
    </row>
    <row r="1536" spans="1:18" ht="15" thickBot="1" x14ac:dyDescent="0.35">
      <c r="A1536" s="3" t="s">
        <v>665</v>
      </c>
      <c r="B1536" s="3" t="s">
        <v>1137</v>
      </c>
      <c r="C1536" s="84">
        <f>IF(COUNTIF(Table8[Tag Number], A1536), 1, 0)</f>
        <v>1</v>
      </c>
      <c r="D1536" s="85">
        <f>IF(COUNTIF(Table9[Tag Number], A1536), 1, 0)</f>
        <v>1</v>
      </c>
      <c r="E1536" s="86">
        <f>IF(COUNTIF(Table10[Tag Number], A1536), 1, 0)</f>
        <v>0</v>
      </c>
      <c r="F1536" s="86">
        <f>IF(COUNTIF(Table11[Tag Number], A1536), 1, 0)</f>
        <v>0</v>
      </c>
      <c r="G1536" s="87">
        <f t="shared" si="49"/>
        <v>2</v>
      </c>
      <c r="H1536" s="88" t="str" cm="1">
        <f t="array" ref="H1536">_xlfn.IFS(OR(_xlfn.XLOOKUP(A1536,Table9[Tag Number],Table9[Status],"-",0)="Dead",
        _xlfn.XLOOKUP(A1536,Table10[Tag Number],Table10[Status],"-",0)="Dead",
        _xlfn.XLOOKUP(A1536,Table11[Tag Number],Table11[Status],"-",0)="Dead",
        _xlfn.XLOOKUP(A1536,Table8[Tag Number],Table8[Status],"-",0)="Dead"),"Dead",
     OR(_xlfn.XLOOKUP(A1536,Table11[Tag Number],Table11[Status],"-",0)="Alive",
        _xlfn.XLOOKUP(A1536,Table10[Tag Number],Table10[Status],"-",0)="Alive",
        _xlfn.XLOOKUP(A1536,Table9[Tag Number],Table9[Status],"-",0)="Alive",
        _xlfn.XLOOKUP(A1536,Table8[Tag Number],Table8[Status],"-",0)="Alive"),"Alive",
     OR(_xlfn.XLOOKUP(A1536,Table9[Tag Number],Table9[Status],"-",0)="-",
        _xlfn.XLOOKUP(A1536,Table10[Tag Number],Table10[Status],"-",0)="-",
        _xlfn.XLOOKUP(A1536,Table11[Tag Number],Table11[Status],"-",0)="-",
        _xlfn.XLOOKUP(A1536,Table8[Tag Number],Table8[Status],"-",0)="-"),
   "-")</f>
        <v>Alive</v>
      </c>
      <c r="I1536" s="88" t="str">
        <f>IF((_xlfn.XLOOKUP(B1536,[2]Sheet1!$A$2:$A$198,[2]Sheet1!$B$2:$B$198,"-",0)="Glade"),"Out","No")</f>
        <v>No</v>
      </c>
      <c r="J1536" s="90"/>
      <c r="K1536" s="91"/>
      <c r="L1536" s="91"/>
      <c r="M1536" s="91"/>
      <c r="N1536" s="92"/>
      <c r="O1536" s="89"/>
      <c r="R1536" t="str">
        <f t="shared" si="48"/>
        <v>C549</v>
      </c>
    </row>
    <row r="1537" spans="1:18" ht="15" thickBot="1" x14ac:dyDescent="0.35">
      <c r="A1537" s="2" t="s">
        <v>2192</v>
      </c>
      <c r="B1537" s="2" t="s">
        <v>1137</v>
      </c>
      <c r="C1537" s="84">
        <f>IF(COUNTIF(Table8[Tag Number], A1537), 1, 0)</f>
        <v>0</v>
      </c>
      <c r="D1537" s="85">
        <f>IF(COUNTIF(Table9[Tag Number], A1537), 1, 0)</f>
        <v>0</v>
      </c>
      <c r="E1537" s="86">
        <f>IF(COUNTIF(Table10[Tag Number], A1537), 1, 0)</f>
        <v>0</v>
      </c>
      <c r="F1537" s="86">
        <f>IF(COUNTIF(Table11[Tag Number], A1537), 1, 0)</f>
        <v>0</v>
      </c>
      <c r="G1537" s="87">
        <f t="shared" si="49"/>
        <v>0</v>
      </c>
      <c r="H1537" s="88" t="str" cm="1">
        <f t="array" ref="H1537">_xlfn.IFS(OR(_xlfn.XLOOKUP(A1537,Table9[Tag Number],Table9[Status],"-",0)="Dead",
        _xlfn.XLOOKUP(A1537,Table10[Tag Number],Table10[Status],"-",0)="Dead",
        _xlfn.XLOOKUP(A1537,Table11[Tag Number],Table11[Status],"-",0)="Dead",
        _xlfn.XLOOKUP(A1537,Table8[Tag Number],Table8[Status],"-",0)="Dead"),"Dead",
     OR(_xlfn.XLOOKUP(A1537,Table11[Tag Number],Table11[Status],"-",0)="Alive",
        _xlfn.XLOOKUP(A1537,Table10[Tag Number],Table10[Status],"-",0)="Alive",
        _xlfn.XLOOKUP(A1537,Table9[Tag Number],Table9[Status],"-",0)="Alive",
        _xlfn.XLOOKUP(A1537,Table8[Tag Number],Table8[Status],"-",0)="Alive"),"Alive",
     OR(_xlfn.XLOOKUP(A1537,Table9[Tag Number],Table9[Status],"-",0)="-",
        _xlfn.XLOOKUP(A1537,Table10[Tag Number],Table10[Status],"-",0)="-",
        _xlfn.XLOOKUP(A1537,Table11[Tag Number],Table11[Status],"-",0)="-",
        _xlfn.XLOOKUP(A1537,Table8[Tag Number],Table8[Status],"-",0)="-"),
   "-")</f>
        <v>-</v>
      </c>
      <c r="I1537" s="88" t="str">
        <f>IF((_xlfn.XLOOKUP(B1537,[2]Sheet1!$A$2:$A$198,[2]Sheet1!$B$2:$B$198,"-",0)="Glade"),"Out","No")</f>
        <v>No</v>
      </c>
      <c r="J1537" s="90"/>
      <c r="K1537" s="91"/>
      <c r="L1537" s="91"/>
      <c r="M1537" s="91"/>
      <c r="N1537" s="92"/>
      <c r="O1537" s="89"/>
      <c r="R1537" t="b">
        <f t="shared" si="48"/>
        <v>0</v>
      </c>
    </row>
    <row r="1538" spans="1:18" ht="15" thickBot="1" x14ac:dyDescent="0.35">
      <c r="A1538" s="3" t="s">
        <v>2193</v>
      </c>
      <c r="B1538" s="3" t="s">
        <v>1137</v>
      </c>
      <c r="C1538" s="84">
        <f>IF(COUNTIF(Table8[Tag Number], A1538), 1, 0)</f>
        <v>0</v>
      </c>
      <c r="D1538" s="85">
        <f>IF(COUNTIF(Table9[Tag Number], A1538), 1, 0)</f>
        <v>0</v>
      </c>
      <c r="E1538" s="86">
        <f>IF(COUNTIF(Table10[Tag Number], A1538), 1, 0)</f>
        <v>0</v>
      </c>
      <c r="F1538" s="86">
        <f>IF(COUNTIF(Table11[Tag Number], A1538), 1, 0)</f>
        <v>0</v>
      </c>
      <c r="G1538" s="87">
        <f t="shared" si="49"/>
        <v>0</v>
      </c>
      <c r="H1538" s="88" t="str" cm="1">
        <f t="array" ref="H1538">_xlfn.IFS(OR(_xlfn.XLOOKUP(A1538,Table9[Tag Number],Table9[Status],"-",0)="Dead",
        _xlfn.XLOOKUP(A1538,Table10[Tag Number],Table10[Status],"-",0)="Dead",
        _xlfn.XLOOKUP(A1538,Table11[Tag Number],Table11[Status],"-",0)="Dead",
        _xlfn.XLOOKUP(A1538,Table8[Tag Number],Table8[Status],"-",0)="Dead"),"Dead",
     OR(_xlfn.XLOOKUP(A1538,Table11[Tag Number],Table11[Status],"-",0)="Alive",
        _xlfn.XLOOKUP(A1538,Table10[Tag Number],Table10[Status],"-",0)="Alive",
        _xlfn.XLOOKUP(A1538,Table9[Tag Number],Table9[Status],"-",0)="Alive",
        _xlfn.XLOOKUP(A1538,Table8[Tag Number],Table8[Status],"-",0)="Alive"),"Alive",
     OR(_xlfn.XLOOKUP(A1538,Table9[Tag Number],Table9[Status],"-",0)="-",
        _xlfn.XLOOKUP(A1538,Table10[Tag Number],Table10[Status],"-",0)="-",
        _xlfn.XLOOKUP(A1538,Table11[Tag Number],Table11[Status],"-",0)="-",
        _xlfn.XLOOKUP(A1538,Table8[Tag Number],Table8[Status],"-",0)="-"),
   "-")</f>
        <v>-</v>
      </c>
      <c r="I1538" s="88" t="str">
        <f>IF((_xlfn.XLOOKUP(B1538,[2]Sheet1!$A$2:$A$198,[2]Sheet1!$B$2:$B$198,"-",0)="Glade"),"Out","No")</f>
        <v>No</v>
      </c>
      <c r="J1538" s="90"/>
      <c r="K1538" s="91"/>
      <c r="L1538" s="91"/>
      <c r="M1538" s="91"/>
      <c r="N1538" s="92"/>
      <c r="O1538" s="89"/>
      <c r="R1538" t="b">
        <f t="shared" si="48"/>
        <v>0</v>
      </c>
    </row>
    <row r="1539" spans="1:18" ht="15" thickBot="1" x14ac:dyDescent="0.35">
      <c r="A1539" s="2" t="s">
        <v>185</v>
      </c>
      <c r="B1539" s="2" t="s">
        <v>1145</v>
      </c>
      <c r="C1539" s="84">
        <f>IF(COUNTIF(Table8[Tag Number], A1539), 1, 0)</f>
        <v>0</v>
      </c>
      <c r="D1539" s="85">
        <f>IF(COUNTIF(Table9[Tag Number], A1539), 1, 0)</f>
        <v>0</v>
      </c>
      <c r="E1539" s="86">
        <f>IF(COUNTIF(Table10[Tag Number], A1539), 1, 0)</f>
        <v>0</v>
      </c>
      <c r="F1539" s="86">
        <f>IF(COUNTIF(Table11[Tag Number], A1539), 1, 0)</f>
        <v>0</v>
      </c>
      <c r="G1539" s="87">
        <f t="shared" si="49"/>
        <v>0</v>
      </c>
      <c r="H1539" s="88" t="str" cm="1">
        <f t="array" ref="H1539">_xlfn.IFS(OR(_xlfn.XLOOKUP(A1539,Table9[Tag Number],Table9[Status],"-",0)="Dead",
        _xlfn.XLOOKUP(A1539,Table10[Tag Number],Table10[Status],"-",0)="Dead",
        _xlfn.XLOOKUP(A1539,Table11[Tag Number],Table11[Status],"-",0)="Dead",
        _xlfn.XLOOKUP(A1539,Table8[Tag Number],Table8[Status],"-",0)="Dead"),"Dead",
     OR(_xlfn.XLOOKUP(A1539,Table11[Tag Number],Table11[Status],"-",0)="Alive",
        _xlfn.XLOOKUP(A1539,Table10[Tag Number],Table10[Status],"-",0)="Alive",
        _xlfn.XLOOKUP(A1539,Table9[Tag Number],Table9[Status],"-",0)="Alive",
        _xlfn.XLOOKUP(A1539,Table8[Tag Number],Table8[Status],"-",0)="Alive"),"Alive",
     OR(_xlfn.XLOOKUP(A1539,Table9[Tag Number],Table9[Status],"-",0)="-",
        _xlfn.XLOOKUP(A1539,Table10[Tag Number],Table10[Status],"-",0)="-",
        _xlfn.XLOOKUP(A1539,Table11[Tag Number],Table11[Status],"-",0)="-",
        _xlfn.XLOOKUP(A1539,Table8[Tag Number],Table8[Status],"-",0)="-"),
   "-")</f>
        <v>-</v>
      </c>
      <c r="I1539" s="88" t="str">
        <f>IF((_xlfn.XLOOKUP(B1539,[2]Sheet1!$A$2:$A$198,[2]Sheet1!$B$2:$B$198,"-",0)="Glade"),"Out","No")</f>
        <v>No</v>
      </c>
      <c r="J1539" s="90"/>
      <c r="K1539" s="91"/>
      <c r="L1539" s="91"/>
      <c r="M1539" s="91"/>
      <c r="N1539" s="92"/>
      <c r="O1539" s="89"/>
      <c r="R1539" t="b">
        <f t="shared" si="48"/>
        <v>0</v>
      </c>
    </row>
    <row r="1540" spans="1:18" ht="15" thickBot="1" x14ac:dyDescent="0.35">
      <c r="A1540" s="3" t="s">
        <v>2194</v>
      </c>
      <c r="B1540" s="3" t="s">
        <v>1137</v>
      </c>
      <c r="C1540" s="84">
        <f>IF(COUNTIF(Table8[Tag Number], A1540), 1, 0)</f>
        <v>0</v>
      </c>
      <c r="D1540" s="85">
        <f>IF(COUNTIF(Table9[Tag Number], A1540), 1, 0)</f>
        <v>0</v>
      </c>
      <c r="E1540" s="86">
        <f>IF(COUNTIF(Table10[Tag Number], A1540), 1, 0)</f>
        <v>0</v>
      </c>
      <c r="F1540" s="86">
        <f>IF(COUNTIF(Table11[Tag Number], A1540), 1, 0)</f>
        <v>0</v>
      </c>
      <c r="G1540" s="87">
        <f t="shared" si="49"/>
        <v>0</v>
      </c>
      <c r="H1540" s="88" t="str" cm="1">
        <f t="array" ref="H1540">_xlfn.IFS(OR(_xlfn.XLOOKUP(A1540,Table9[Tag Number],Table9[Status],"-",0)="Dead",
        _xlfn.XLOOKUP(A1540,Table10[Tag Number],Table10[Status],"-",0)="Dead",
        _xlfn.XLOOKUP(A1540,Table11[Tag Number],Table11[Status],"-",0)="Dead",
        _xlfn.XLOOKUP(A1540,Table8[Tag Number],Table8[Status],"-",0)="Dead"),"Dead",
     OR(_xlfn.XLOOKUP(A1540,Table11[Tag Number],Table11[Status],"-",0)="Alive",
        _xlfn.XLOOKUP(A1540,Table10[Tag Number],Table10[Status],"-",0)="Alive",
        _xlfn.XLOOKUP(A1540,Table9[Tag Number],Table9[Status],"-",0)="Alive",
        _xlfn.XLOOKUP(A1540,Table8[Tag Number],Table8[Status],"-",0)="Alive"),"Alive",
     OR(_xlfn.XLOOKUP(A1540,Table9[Tag Number],Table9[Status],"-",0)="-",
        _xlfn.XLOOKUP(A1540,Table10[Tag Number],Table10[Status],"-",0)="-",
        _xlfn.XLOOKUP(A1540,Table11[Tag Number],Table11[Status],"-",0)="-",
        _xlfn.XLOOKUP(A1540,Table8[Tag Number],Table8[Status],"-",0)="-"),
   "-")</f>
        <v>-</v>
      </c>
      <c r="I1540" s="88" t="str">
        <f>IF((_xlfn.XLOOKUP(B1540,[2]Sheet1!$A$2:$A$198,[2]Sheet1!$B$2:$B$198,"-",0)="Glade"),"Out","No")</f>
        <v>No</v>
      </c>
      <c r="J1540" s="90"/>
      <c r="K1540" s="91"/>
      <c r="L1540" s="91"/>
      <c r="M1540" s="91"/>
      <c r="N1540" s="92"/>
      <c r="O1540" s="89"/>
      <c r="R1540" t="b">
        <f t="shared" ref="R1540:R1603" si="50">IF(G1540&gt;1,A1540)</f>
        <v>0</v>
      </c>
    </row>
    <row r="1541" spans="1:18" ht="15" thickBot="1" x14ac:dyDescent="0.35">
      <c r="A1541" s="2" t="s">
        <v>963</v>
      </c>
      <c r="B1541" s="2" t="s">
        <v>1137</v>
      </c>
      <c r="C1541" s="84">
        <f>IF(COUNTIF(Table8[Tag Number], A1541), 1, 0)</f>
        <v>0</v>
      </c>
      <c r="D1541" s="85">
        <f>IF(COUNTIF(Table9[Tag Number], A1541), 1, 0)</f>
        <v>1</v>
      </c>
      <c r="E1541" s="86">
        <f>IF(COUNTIF(Table10[Tag Number], A1541), 1, 0)</f>
        <v>0</v>
      </c>
      <c r="F1541" s="86">
        <f>IF(COUNTIF(Table11[Tag Number], A1541), 1, 0)</f>
        <v>0</v>
      </c>
      <c r="G1541" s="87">
        <f t="shared" ref="G1541:G1604" si="51">SUM(C1541:F1541)</f>
        <v>1</v>
      </c>
      <c r="H1541" s="88" t="str" cm="1">
        <f t="array" ref="H1541">_xlfn.IFS(OR(_xlfn.XLOOKUP(A1541,Table9[Tag Number],Table9[Status],"-",0)="Dead",
        _xlfn.XLOOKUP(A1541,Table10[Tag Number],Table10[Status],"-",0)="Dead",
        _xlfn.XLOOKUP(A1541,Table11[Tag Number],Table11[Status],"-",0)="Dead",
        _xlfn.XLOOKUP(A1541,Table8[Tag Number],Table8[Status],"-",0)="Dead"),"Dead",
     OR(_xlfn.XLOOKUP(A1541,Table11[Tag Number],Table11[Status],"-",0)="Alive",
        _xlfn.XLOOKUP(A1541,Table10[Tag Number],Table10[Status],"-",0)="Alive",
        _xlfn.XLOOKUP(A1541,Table9[Tag Number],Table9[Status],"-",0)="Alive",
        _xlfn.XLOOKUP(A1541,Table8[Tag Number],Table8[Status],"-",0)="Alive"),"Alive",
     OR(_xlfn.XLOOKUP(A1541,Table9[Tag Number],Table9[Status],"-",0)="-",
        _xlfn.XLOOKUP(A1541,Table10[Tag Number],Table10[Status],"-",0)="-",
        _xlfn.XLOOKUP(A1541,Table11[Tag Number],Table11[Status],"-",0)="-",
        _xlfn.XLOOKUP(A1541,Table8[Tag Number],Table8[Status],"-",0)="-"),
   "-")</f>
        <v>Alive</v>
      </c>
      <c r="I1541" s="88" t="str">
        <f>IF((_xlfn.XLOOKUP(B1541,[2]Sheet1!$A$2:$A$198,[2]Sheet1!$B$2:$B$198,"-",0)="Glade"),"Out","No")</f>
        <v>No</v>
      </c>
      <c r="J1541" s="90"/>
      <c r="K1541" s="91"/>
      <c r="L1541" s="91"/>
      <c r="M1541" s="91"/>
      <c r="N1541" s="92"/>
      <c r="O1541" s="89"/>
      <c r="R1541" t="b">
        <f t="shared" si="50"/>
        <v>0</v>
      </c>
    </row>
    <row r="1542" spans="1:18" ht="15" thickBot="1" x14ac:dyDescent="0.35">
      <c r="A1542" s="3" t="s">
        <v>2195</v>
      </c>
      <c r="B1542" s="3" t="s">
        <v>1137</v>
      </c>
      <c r="C1542" s="84">
        <f>IF(COUNTIF(Table8[Tag Number], A1542), 1, 0)</f>
        <v>0</v>
      </c>
      <c r="D1542" s="85">
        <f>IF(COUNTIF(Table9[Tag Number], A1542), 1, 0)</f>
        <v>0</v>
      </c>
      <c r="E1542" s="86">
        <f>IF(COUNTIF(Table10[Tag Number], A1542), 1, 0)</f>
        <v>0</v>
      </c>
      <c r="F1542" s="86">
        <f>IF(COUNTIF(Table11[Tag Number], A1542), 1, 0)</f>
        <v>0</v>
      </c>
      <c r="G1542" s="87">
        <f t="shared" si="51"/>
        <v>0</v>
      </c>
      <c r="H1542" s="88" t="str" cm="1">
        <f t="array" ref="H1542">_xlfn.IFS(OR(_xlfn.XLOOKUP(A1542,Table9[Tag Number],Table9[Status],"-",0)="Dead",
        _xlfn.XLOOKUP(A1542,Table10[Tag Number],Table10[Status],"-",0)="Dead",
        _xlfn.XLOOKUP(A1542,Table11[Tag Number],Table11[Status],"-",0)="Dead",
        _xlfn.XLOOKUP(A1542,Table8[Tag Number],Table8[Status],"-",0)="Dead"),"Dead",
     OR(_xlfn.XLOOKUP(A1542,Table11[Tag Number],Table11[Status],"-",0)="Alive",
        _xlfn.XLOOKUP(A1542,Table10[Tag Number],Table10[Status],"-",0)="Alive",
        _xlfn.XLOOKUP(A1542,Table9[Tag Number],Table9[Status],"-",0)="Alive",
        _xlfn.XLOOKUP(A1542,Table8[Tag Number],Table8[Status],"-",0)="Alive"),"Alive",
     OR(_xlfn.XLOOKUP(A1542,Table9[Tag Number],Table9[Status],"-",0)="-",
        _xlfn.XLOOKUP(A1542,Table10[Tag Number],Table10[Status],"-",0)="-",
        _xlfn.XLOOKUP(A1542,Table11[Tag Number],Table11[Status],"-",0)="-",
        _xlfn.XLOOKUP(A1542,Table8[Tag Number],Table8[Status],"-",0)="-"),
   "-")</f>
        <v>-</v>
      </c>
      <c r="I1542" s="88" t="str">
        <f>IF((_xlfn.XLOOKUP(B1542,[2]Sheet1!$A$2:$A$198,[2]Sheet1!$B$2:$B$198,"-",0)="Glade"),"Out","No")</f>
        <v>No</v>
      </c>
      <c r="J1542" s="90"/>
      <c r="K1542" s="91"/>
      <c r="L1542" s="91"/>
      <c r="M1542" s="91"/>
      <c r="N1542" s="92"/>
      <c r="O1542" s="89"/>
      <c r="R1542" t="b">
        <f t="shared" si="50"/>
        <v>0</v>
      </c>
    </row>
    <row r="1543" spans="1:18" ht="15" thickBot="1" x14ac:dyDescent="0.35">
      <c r="A1543" s="2" t="s">
        <v>748</v>
      </c>
      <c r="B1543" s="2" t="s">
        <v>1137</v>
      </c>
      <c r="C1543" s="84">
        <f>IF(COUNTIF(Table8[Tag Number], A1543), 1, 0)</f>
        <v>1</v>
      </c>
      <c r="D1543" s="85">
        <f>IF(COUNTIF(Table9[Tag Number], A1543), 1, 0)</f>
        <v>0</v>
      </c>
      <c r="E1543" s="86">
        <f>IF(COUNTIF(Table10[Tag Number], A1543), 1, 0)</f>
        <v>0</v>
      </c>
      <c r="F1543" s="86">
        <f>IF(COUNTIF(Table11[Tag Number], A1543), 1, 0)</f>
        <v>1</v>
      </c>
      <c r="G1543" s="87">
        <f t="shared" si="51"/>
        <v>2</v>
      </c>
      <c r="H1543" s="88" t="str" cm="1">
        <f t="array" ref="H1543">_xlfn.IFS(OR(_xlfn.XLOOKUP(A1543,Table9[Tag Number],Table9[Status],"-",0)="Dead",
        _xlfn.XLOOKUP(A1543,Table10[Tag Number],Table10[Status],"-",0)="Dead",
        _xlfn.XLOOKUP(A1543,Table11[Tag Number],Table11[Status],"-",0)="Dead",
        _xlfn.XLOOKUP(A1543,Table8[Tag Number],Table8[Status],"-",0)="Dead"),"Dead",
     OR(_xlfn.XLOOKUP(A1543,Table11[Tag Number],Table11[Status],"-",0)="Alive",
        _xlfn.XLOOKUP(A1543,Table10[Tag Number],Table10[Status],"-",0)="Alive",
        _xlfn.XLOOKUP(A1543,Table9[Tag Number],Table9[Status],"-",0)="Alive",
        _xlfn.XLOOKUP(A1543,Table8[Tag Number],Table8[Status],"-",0)="Alive"),"Alive",
     OR(_xlfn.XLOOKUP(A1543,Table9[Tag Number],Table9[Status],"-",0)="-",
        _xlfn.XLOOKUP(A1543,Table10[Tag Number],Table10[Status],"-",0)="-",
        _xlfn.XLOOKUP(A1543,Table11[Tag Number],Table11[Status],"-",0)="-",
        _xlfn.XLOOKUP(A1543,Table8[Tag Number],Table8[Status],"-",0)="-"),
   "-")</f>
        <v>Alive</v>
      </c>
      <c r="I1543" s="88" t="str">
        <f>IF((_xlfn.XLOOKUP(B1543,[2]Sheet1!$A$2:$A$198,[2]Sheet1!$B$2:$B$198,"-",0)="Glade"),"Out","No")</f>
        <v>No</v>
      </c>
      <c r="J1543" s="90"/>
      <c r="K1543" s="91"/>
      <c r="L1543" s="91"/>
      <c r="M1543" s="91"/>
      <c r="N1543" s="92"/>
      <c r="O1543" s="89"/>
      <c r="R1543" t="str">
        <f t="shared" si="50"/>
        <v>C556</v>
      </c>
    </row>
    <row r="1544" spans="1:18" ht="15" thickBot="1" x14ac:dyDescent="0.35">
      <c r="A1544" s="3" t="s">
        <v>499</v>
      </c>
      <c r="B1544" s="3" t="s">
        <v>1137</v>
      </c>
      <c r="C1544" s="84">
        <f>IF(COUNTIF(Table8[Tag Number], A1544), 1, 0)</f>
        <v>0</v>
      </c>
      <c r="D1544" s="85">
        <f>IF(COUNTIF(Table9[Tag Number], A1544), 1, 0)</f>
        <v>1</v>
      </c>
      <c r="E1544" s="86">
        <f>IF(COUNTIF(Table10[Tag Number], A1544), 1, 0)</f>
        <v>1</v>
      </c>
      <c r="F1544" s="86">
        <f>IF(COUNTIF(Table11[Tag Number], A1544), 1, 0)</f>
        <v>1</v>
      </c>
      <c r="G1544" s="87">
        <f t="shared" si="51"/>
        <v>3</v>
      </c>
      <c r="H1544" s="88" t="str" cm="1">
        <f t="array" ref="H1544">_xlfn.IFS(OR(_xlfn.XLOOKUP(A1544,Table9[Tag Number],Table9[Status],"-",0)="Dead",
        _xlfn.XLOOKUP(A1544,Table10[Tag Number],Table10[Status],"-",0)="Dead",
        _xlfn.XLOOKUP(A1544,Table11[Tag Number],Table11[Status],"-",0)="Dead",
        _xlfn.XLOOKUP(A1544,Table8[Tag Number],Table8[Status],"-",0)="Dead"),"Dead",
     OR(_xlfn.XLOOKUP(A1544,Table11[Tag Number],Table11[Status],"-",0)="Alive",
        _xlfn.XLOOKUP(A1544,Table10[Tag Number],Table10[Status],"-",0)="Alive",
        _xlfn.XLOOKUP(A1544,Table9[Tag Number],Table9[Status],"-",0)="Alive",
        _xlfn.XLOOKUP(A1544,Table8[Tag Number],Table8[Status],"-",0)="Alive"),"Alive",
     OR(_xlfn.XLOOKUP(A1544,Table9[Tag Number],Table9[Status],"-",0)="-",
        _xlfn.XLOOKUP(A1544,Table10[Tag Number],Table10[Status],"-",0)="-",
        _xlfn.XLOOKUP(A1544,Table11[Tag Number],Table11[Status],"-",0)="-",
        _xlfn.XLOOKUP(A1544,Table8[Tag Number],Table8[Status],"-",0)="-"),
   "-")</f>
        <v>Alive</v>
      </c>
      <c r="I1544" s="88" t="str">
        <f>IF((_xlfn.XLOOKUP(B1544,[2]Sheet1!$A$2:$A$198,[2]Sheet1!$B$2:$B$198,"-",0)="Glade"),"Out","No")</f>
        <v>No</v>
      </c>
      <c r="J1544" s="90"/>
      <c r="K1544" s="91"/>
      <c r="L1544" s="91"/>
      <c r="M1544" s="91"/>
      <c r="N1544" s="92"/>
      <c r="O1544" s="89"/>
      <c r="R1544" t="str">
        <f t="shared" si="50"/>
        <v>C557</v>
      </c>
    </row>
    <row r="1545" spans="1:18" ht="15" thickBot="1" x14ac:dyDescent="0.35">
      <c r="A1545" s="2" t="s">
        <v>2196</v>
      </c>
      <c r="B1545" s="2" t="s">
        <v>1137</v>
      </c>
      <c r="C1545" s="84">
        <f>IF(COUNTIF(Table8[Tag Number], A1545), 1, 0)</f>
        <v>0</v>
      </c>
      <c r="D1545" s="85">
        <f>IF(COUNTIF(Table9[Tag Number], A1545), 1, 0)</f>
        <v>0</v>
      </c>
      <c r="E1545" s="86">
        <f>IF(COUNTIF(Table10[Tag Number], A1545), 1, 0)</f>
        <v>0</v>
      </c>
      <c r="F1545" s="86">
        <f>IF(COUNTIF(Table11[Tag Number], A1545), 1, 0)</f>
        <v>0</v>
      </c>
      <c r="G1545" s="87">
        <f t="shared" si="51"/>
        <v>0</v>
      </c>
      <c r="H1545" s="88" t="str" cm="1">
        <f t="array" ref="H1545">_xlfn.IFS(OR(_xlfn.XLOOKUP(A1545,Table9[Tag Number],Table9[Status],"-",0)="Dead",
        _xlfn.XLOOKUP(A1545,Table10[Tag Number],Table10[Status],"-",0)="Dead",
        _xlfn.XLOOKUP(A1545,Table11[Tag Number],Table11[Status],"-",0)="Dead",
        _xlfn.XLOOKUP(A1545,Table8[Tag Number],Table8[Status],"-",0)="Dead"),"Dead",
     OR(_xlfn.XLOOKUP(A1545,Table11[Tag Number],Table11[Status],"-",0)="Alive",
        _xlfn.XLOOKUP(A1545,Table10[Tag Number],Table10[Status],"-",0)="Alive",
        _xlfn.XLOOKUP(A1545,Table9[Tag Number],Table9[Status],"-",0)="Alive",
        _xlfn.XLOOKUP(A1545,Table8[Tag Number],Table8[Status],"-",0)="Alive"),"Alive",
     OR(_xlfn.XLOOKUP(A1545,Table9[Tag Number],Table9[Status],"-",0)="-",
        _xlfn.XLOOKUP(A1545,Table10[Tag Number],Table10[Status],"-",0)="-",
        _xlfn.XLOOKUP(A1545,Table11[Tag Number],Table11[Status],"-",0)="-",
        _xlfn.XLOOKUP(A1545,Table8[Tag Number],Table8[Status],"-",0)="-"),
   "-")</f>
        <v>-</v>
      </c>
      <c r="I1545" s="88" t="str">
        <f>IF((_xlfn.XLOOKUP(B1545,[2]Sheet1!$A$2:$A$198,[2]Sheet1!$B$2:$B$198,"-",0)="Glade"),"Out","No")</f>
        <v>No</v>
      </c>
      <c r="J1545" s="90"/>
      <c r="K1545" s="91"/>
      <c r="L1545" s="91"/>
      <c r="M1545" s="91"/>
      <c r="N1545" s="92"/>
      <c r="O1545" s="89"/>
      <c r="R1545" t="b">
        <f t="shared" si="50"/>
        <v>0</v>
      </c>
    </row>
    <row r="1546" spans="1:18" ht="15" thickBot="1" x14ac:dyDescent="0.35">
      <c r="A1546" s="3" t="s">
        <v>2197</v>
      </c>
      <c r="B1546" s="3" t="s">
        <v>1137</v>
      </c>
      <c r="C1546" s="84">
        <f>IF(COUNTIF(Table8[Tag Number], A1546), 1, 0)</f>
        <v>0</v>
      </c>
      <c r="D1546" s="85">
        <f>IF(COUNTIF(Table9[Tag Number], A1546), 1, 0)</f>
        <v>0</v>
      </c>
      <c r="E1546" s="86">
        <f>IF(COUNTIF(Table10[Tag Number], A1546), 1, 0)</f>
        <v>0</v>
      </c>
      <c r="F1546" s="86">
        <f>IF(COUNTIF(Table11[Tag Number], A1546), 1, 0)</f>
        <v>0</v>
      </c>
      <c r="G1546" s="87">
        <f t="shared" si="51"/>
        <v>0</v>
      </c>
      <c r="H1546" s="88" t="str" cm="1">
        <f t="array" ref="H1546">_xlfn.IFS(OR(_xlfn.XLOOKUP(A1546,Table9[Tag Number],Table9[Status],"-",0)="Dead",
        _xlfn.XLOOKUP(A1546,Table10[Tag Number],Table10[Status],"-",0)="Dead",
        _xlfn.XLOOKUP(A1546,Table11[Tag Number],Table11[Status],"-",0)="Dead",
        _xlfn.XLOOKUP(A1546,Table8[Tag Number],Table8[Status],"-",0)="Dead"),"Dead",
     OR(_xlfn.XLOOKUP(A1546,Table11[Tag Number],Table11[Status],"-",0)="Alive",
        _xlfn.XLOOKUP(A1546,Table10[Tag Number],Table10[Status],"-",0)="Alive",
        _xlfn.XLOOKUP(A1546,Table9[Tag Number],Table9[Status],"-",0)="Alive",
        _xlfn.XLOOKUP(A1546,Table8[Tag Number],Table8[Status],"-",0)="Alive"),"Alive",
     OR(_xlfn.XLOOKUP(A1546,Table9[Tag Number],Table9[Status],"-",0)="-",
        _xlfn.XLOOKUP(A1546,Table10[Tag Number],Table10[Status],"-",0)="-",
        _xlfn.XLOOKUP(A1546,Table11[Tag Number],Table11[Status],"-",0)="-",
        _xlfn.XLOOKUP(A1546,Table8[Tag Number],Table8[Status],"-",0)="-"),
   "-")</f>
        <v>-</v>
      </c>
      <c r="I1546" s="88" t="str">
        <f>IF((_xlfn.XLOOKUP(B1546,[2]Sheet1!$A$2:$A$198,[2]Sheet1!$B$2:$B$198,"-",0)="Glade"),"Out","No")</f>
        <v>No</v>
      </c>
      <c r="J1546" s="90"/>
      <c r="K1546" s="91"/>
      <c r="L1546" s="91"/>
      <c r="M1546" s="91"/>
      <c r="N1546" s="92"/>
      <c r="O1546" s="89"/>
      <c r="R1546" t="b">
        <f t="shared" si="50"/>
        <v>0</v>
      </c>
    </row>
    <row r="1547" spans="1:18" ht="15" thickBot="1" x14ac:dyDescent="0.35">
      <c r="A1547" s="2" t="s">
        <v>535</v>
      </c>
      <c r="B1547" s="2" t="s">
        <v>1137</v>
      </c>
      <c r="C1547" s="84">
        <f>IF(COUNTIF(Table8[Tag Number], A1547), 1, 0)</f>
        <v>1</v>
      </c>
      <c r="D1547" s="85">
        <f>IF(COUNTIF(Table9[Tag Number], A1547), 1, 0)</f>
        <v>0</v>
      </c>
      <c r="E1547" s="86">
        <f>IF(COUNTIF(Table10[Tag Number], A1547), 1, 0)</f>
        <v>0</v>
      </c>
      <c r="F1547" s="86">
        <f>IF(COUNTIF(Table11[Tag Number], A1547), 1, 0)</f>
        <v>0</v>
      </c>
      <c r="G1547" s="87">
        <f t="shared" si="51"/>
        <v>1</v>
      </c>
      <c r="H1547" s="88" t="str" cm="1">
        <f t="array" ref="H1547">_xlfn.IFS(OR(_xlfn.XLOOKUP(A1547,Table9[Tag Number],Table9[Status],"-",0)="Dead",
        _xlfn.XLOOKUP(A1547,Table10[Tag Number],Table10[Status],"-",0)="Dead",
        _xlfn.XLOOKUP(A1547,Table11[Tag Number],Table11[Status],"-",0)="Dead",
        _xlfn.XLOOKUP(A1547,Table8[Tag Number],Table8[Status],"-",0)="Dead"),"Dead",
     OR(_xlfn.XLOOKUP(A1547,Table11[Tag Number],Table11[Status],"-",0)="Alive",
        _xlfn.XLOOKUP(A1547,Table10[Tag Number],Table10[Status],"-",0)="Alive",
        _xlfn.XLOOKUP(A1547,Table9[Tag Number],Table9[Status],"-",0)="Alive",
        _xlfn.XLOOKUP(A1547,Table8[Tag Number],Table8[Status],"-",0)="Alive"),"Alive",
     OR(_xlfn.XLOOKUP(A1547,Table9[Tag Number],Table9[Status],"-",0)="-",
        _xlfn.XLOOKUP(A1547,Table10[Tag Number],Table10[Status],"-",0)="-",
        _xlfn.XLOOKUP(A1547,Table11[Tag Number],Table11[Status],"-",0)="-",
        _xlfn.XLOOKUP(A1547,Table8[Tag Number],Table8[Status],"-",0)="-"),
   "-")</f>
        <v>Alive</v>
      </c>
      <c r="I1547" s="88" t="str">
        <f>IF((_xlfn.XLOOKUP(B1547,[2]Sheet1!$A$2:$A$198,[2]Sheet1!$B$2:$B$198,"-",0)="Glade"),"Out","No")</f>
        <v>No</v>
      </c>
      <c r="J1547" s="90"/>
      <c r="K1547" s="91"/>
      <c r="L1547" s="91"/>
      <c r="M1547" s="91"/>
      <c r="N1547" s="92"/>
      <c r="O1547" s="89"/>
      <c r="R1547" t="b">
        <f t="shared" si="50"/>
        <v>0</v>
      </c>
    </row>
    <row r="1548" spans="1:18" ht="15" thickBot="1" x14ac:dyDescent="0.35">
      <c r="A1548" s="3" t="s">
        <v>500</v>
      </c>
      <c r="B1548" s="3" t="s">
        <v>1137</v>
      </c>
      <c r="C1548" s="84">
        <f>IF(COUNTIF(Table8[Tag Number], A1548), 1, 0)</f>
        <v>0</v>
      </c>
      <c r="D1548" s="85">
        <f>IF(COUNTIF(Table9[Tag Number], A1548), 1, 0)</f>
        <v>0</v>
      </c>
      <c r="E1548" s="86">
        <f>IF(COUNTIF(Table10[Tag Number], A1548), 1, 0)</f>
        <v>0</v>
      </c>
      <c r="F1548" s="86">
        <f>IF(COUNTIF(Table11[Tag Number], A1548), 1, 0)</f>
        <v>1</v>
      </c>
      <c r="G1548" s="87">
        <f t="shared" si="51"/>
        <v>1</v>
      </c>
      <c r="H1548" s="88" t="str" cm="1">
        <f t="array" ref="H1548">_xlfn.IFS(OR(_xlfn.XLOOKUP(A1548,Table9[Tag Number],Table9[Status],"-",0)="Dead",
        _xlfn.XLOOKUP(A1548,Table10[Tag Number],Table10[Status],"-",0)="Dead",
        _xlfn.XLOOKUP(A1548,Table11[Tag Number],Table11[Status],"-",0)="Dead",
        _xlfn.XLOOKUP(A1548,Table8[Tag Number],Table8[Status],"-",0)="Dead"),"Dead",
     OR(_xlfn.XLOOKUP(A1548,Table11[Tag Number],Table11[Status],"-",0)="Alive",
        _xlfn.XLOOKUP(A1548,Table10[Tag Number],Table10[Status],"-",0)="Alive",
        _xlfn.XLOOKUP(A1548,Table9[Tag Number],Table9[Status],"-",0)="Alive",
        _xlfn.XLOOKUP(A1548,Table8[Tag Number],Table8[Status],"-",0)="Alive"),"Alive",
     OR(_xlfn.XLOOKUP(A1548,Table9[Tag Number],Table9[Status],"-",0)="-",
        _xlfn.XLOOKUP(A1548,Table10[Tag Number],Table10[Status],"-",0)="-",
        _xlfn.XLOOKUP(A1548,Table11[Tag Number],Table11[Status],"-",0)="-",
        _xlfn.XLOOKUP(A1548,Table8[Tag Number],Table8[Status],"-",0)="-"),
   "-")</f>
        <v>Alive</v>
      </c>
      <c r="I1548" s="88" t="str">
        <f>IF((_xlfn.XLOOKUP(B1548,[2]Sheet1!$A$2:$A$198,[2]Sheet1!$B$2:$B$198,"-",0)="Glade"),"Out","No")</f>
        <v>No</v>
      </c>
      <c r="J1548" s="90"/>
      <c r="K1548" s="91"/>
      <c r="L1548" s="91"/>
      <c r="M1548" s="91"/>
      <c r="N1548" s="92"/>
      <c r="O1548" s="89"/>
      <c r="R1548" t="b">
        <f t="shared" si="50"/>
        <v>0</v>
      </c>
    </row>
    <row r="1549" spans="1:18" ht="15" thickBot="1" x14ac:dyDescent="0.35">
      <c r="A1549" s="2" t="s">
        <v>2198</v>
      </c>
      <c r="B1549" s="2" t="s">
        <v>1137</v>
      </c>
      <c r="C1549" s="84">
        <f>IF(COUNTIF(Table8[Tag Number], A1549), 1, 0)</f>
        <v>0</v>
      </c>
      <c r="D1549" s="85">
        <f>IF(COUNTIF(Table9[Tag Number], A1549), 1, 0)</f>
        <v>0</v>
      </c>
      <c r="E1549" s="86">
        <f>IF(COUNTIF(Table10[Tag Number], A1549), 1, 0)</f>
        <v>0</v>
      </c>
      <c r="F1549" s="86">
        <f>IF(COUNTIF(Table11[Tag Number], A1549), 1, 0)</f>
        <v>0</v>
      </c>
      <c r="G1549" s="87">
        <f t="shared" si="51"/>
        <v>0</v>
      </c>
      <c r="H1549" s="88" t="str" cm="1">
        <f t="array" ref="H1549">_xlfn.IFS(OR(_xlfn.XLOOKUP(A1549,Table9[Tag Number],Table9[Status],"-",0)="Dead",
        _xlfn.XLOOKUP(A1549,Table10[Tag Number],Table10[Status],"-",0)="Dead",
        _xlfn.XLOOKUP(A1549,Table11[Tag Number],Table11[Status],"-",0)="Dead",
        _xlfn.XLOOKUP(A1549,Table8[Tag Number],Table8[Status],"-",0)="Dead"),"Dead",
     OR(_xlfn.XLOOKUP(A1549,Table11[Tag Number],Table11[Status],"-",0)="Alive",
        _xlfn.XLOOKUP(A1549,Table10[Tag Number],Table10[Status],"-",0)="Alive",
        _xlfn.XLOOKUP(A1549,Table9[Tag Number],Table9[Status],"-",0)="Alive",
        _xlfn.XLOOKUP(A1549,Table8[Tag Number],Table8[Status],"-",0)="Alive"),"Alive",
     OR(_xlfn.XLOOKUP(A1549,Table9[Tag Number],Table9[Status],"-",0)="-",
        _xlfn.XLOOKUP(A1549,Table10[Tag Number],Table10[Status],"-",0)="-",
        _xlfn.XLOOKUP(A1549,Table11[Tag Number],Table11[Status],"-",0)="-",
        _xlfn.XLOOKUP(A1549,Table8[Tag Number],Table8[Status],"-",0)="-"),
   "-")</f>
        <v>-</v>
      </c>
      <c r="I1549" s="88" t="str">
        <f>IF((_xlfn.XLOOKUP(B1549,[2]Sheet1!$A$2:$A$198,[2]Sheet1!$B$2:$B$198,"-",0)="Glade"),"Out","No")</f>
        <v>No</v>
      </c>
      <c r="J1549" s="90"/>
      <c r="K1549" s="91"/>
      <c r="L1549" s="91"/>
      <c r="M1549" s="91"/>
      <c r="N1549" s="92"/>
      <c r="O1549" s="89"/>
      <c r="R1549" t="b">
        <f t="shared" si="50"/>
        <v>0</v>
      </c>
    </row>
    <row r="1550" spans="1:18" ht="15" thickBot="1" x14ac:dyDescent="0.35">
      <c r="A1550" s="3" t="s">
        <v>2199</v>
      </c>
      <c r="B1550" s="3" t="s">
        <v>1137</v>
      </c>
      <c r="C1550" s="84">
        <f>IF(COUNTIF(Table8[Tag Number], A1550), 1, 0)</f>
        <v>0</v>
      </c>
      <c r="D1550" s="85">
        <f>IF(COUNTIF(Table9[Tag Number], A1550), 1, 0)</f>
        <v>0</v>
      </c>
      <c r="E1550" s="86">
        <f>IF(COUNTIF(Table10[Tag Number], A1550), 1, 0)</f>
        <v>0</v>
      </c>
      <c r="F1550" s="86">
        <f>IF(COUNTIF(Table11[Tag Number], A1550), 1, 0)</f>
        <v>0</v>
      </c>
      <c r="G1550" s="87">
        <f t="shared" si="51"/>
        <v>0</v>
      </c>
      <c r="H1550" s="88" t="str" cm="1">
        <f t="array" ref="H1550">_xlfn.IFS(OR(_xlfn.XLOOKUP(A1550,Table9[Tag Number],Table9[Status],"-",0)="Dead",
        _xlfn.XLOOKUP(A1550,Table10[Tag Number],Table10[Status],"-",0)="Dead",
        _xlfn.XLOOKUP(A1550,Table11[Tag Number],Table11[Status],"-",0)="Dead",
        _xlfn.XLOOKUP(A1550,Table8[Tag Number],Table8[Status],"-",0)="Dead"),"Dead",
     OR(_xlfn.XLOOKUP(A1550,Table11[Tag Number],Table11[Status],"-",0)="Alive",
        _xlfn.XLOOKUP(A1550,Table10[Tag Number],Table10[Status],"-",0)="Alive",
        _xlfn.XLOOKUP(A1550,Table9[Tag Number],Table9[Status],"-",0)="Alive",
        _xlfn.XLOOKUP(A1550,Table8[Tag Number],Table8[Status],"-",0)="Alive"),"Alive",
     OR(_xlfn.XLOOKUP(A1550,Table9[Tag Number],Table9[Status],"-",0)="-",
        _xlfn.XLOOKUP(A1550,Table10[Tag Number],Table10[Status],"-",0)="-",
        _xlfn.XLOOKUP(A1550,Table11[Tag Number],Table11[Status],"-",0)="-",
        _xlfn.XLOOKUP(A1550,Table8[Tag Number],Table8[Status],"-",0)="-"),
   "-")</f>
        <v>-</v>
      </c>
      <c r="I1550" s="88" t="str">
        <f>IF((_xlfn.XLOOKUP(B1550,[2]Sheet1!$A$2:$A$198,[2]Sheet1!$B$2:$B$198,"-",0)="Glade"),"Out","No")</f>
        <v>No</v>
      </c>
      <c r="J1550" s="90"/>
      <c r="K1550" s="91"/>
      <c r="L1550" s="91"/>
      <c r="M1550" s="91"/>
      <c r="N1550" s="92"/>
      <c r="O1550" s="89"/>
      <c r="R1550" t="b">
        <f t="shared" si="50"/>
        <v>0</v>
      </c>
    </row>
    <row r="1551" spans="1:18" ht="15" thickBot="1" x14ac:dyDescent="0.35">
      <c r="A1551" s="2" t="s">
        <v>2200</v>
      </c>
      <c r="B1551" s="2" t="s">
        <v>1145</v>
      </c>
      <c r="C1551" s="84">
        <f>IF(COUNTIF(Table8[Tag Number], A1551), 1, 0)</f>
        <v>0</v>
      </c>
      <c r="D1551" s="85">
        <f>IF(COUNTIF(Table9[Tag Number], A1551), 1, 0)</f>
        <v>0</v>
      </c>
      <c r="E1551" s="86">
        <f>IF(COUNTIF(Table10[Tag Number], A1551), 1, 0)</f>
        <v>0</v>
      </c>
      <c r="F1551" s="86">
        <f>IF(COUNTIF(Table11[Tag Number], A1551), 1, 0)</f>
        <v>0</v>
      </c>
      <c r="G1551" s="87">
        <f t="shared" si="51"/>
        <v>0</v>
      </c>
      <c r="H1551" s="88" t="str" cm="1">
        <f t="array" ref="H1551">_xlfn.IFS(OR(_xlfn.XLOOKUP(A1551,Table9[Tag Number],Table9[Status],"-",0)="Dead",
        _xlfn.XLOOKUP(A1551,Table10[Tag Number],Table10[Status],"-",0)="Dead",
        _xlfn.XLOOKUP(A1551,Table11[Tag Number],Table11[Status],"-",0)="Dead",
        _xlfn.XLOOKUP(A1551,Table8[Tag Number],Table8[Status],"-",0)="Dead"),"Dead",
     OR(_xlfn.XLOOKUP(A1551,Table11[Tag Number],Table11[Status],"-",0)="Alive",
        _xlfn.XLOOKUP(A1551,Table10[Tag Number],Table10[Status],"-",0)="Alive",
        _xlfn.XLOOKUP(A1551,Table9[Tag Number],Table9[Status],"-",0)="Alive",
        _xlfn.XLOOKUP(A1551,Table8[Tag Number],Table8[Status],"-",0)="Alive"),"Alive",
     OR(_xlfn.XLOOKUP(A1551,Table9[Tag Number],Table9[Status],"-",0)="-",
        _xlfn.XLOOKUP(A1551,Table10[Tag Number],Table10[Status],"-",0)="-",
        _xlfn.XLOOKUP(A1551,Table11[Tag Number],Table11[Status],"-",0)="-",
        _xlfn.XLOOKUP(A1551,Table8[Tag Number],Table8[Status],"-",0)="-"),
   "-")</f>
        <v>-</v>
      </c>
      <c r="I1551" s="88" t="str">
        <f>IF((_xlfn.XLOOKUP(B1551,[2]Sheet1!$A$2:$A$198,[2]Sheet1!$B$2:$B$198,"-",0)="Glade"),"Out","No")</f>
        <v>No</v>
      </c>
      <c r="J1551" s="90"/>
      <c r="K1551" s="91"/>
      <c r="L1551" s="91"/>
      <c r="M1551" s="91"/>
      <c r="N1551" s="92"/>
      <c r="O1551" s="89"/>
      <c r="R1551" t="b">
        <f t="shared" si="50"/>
        <v>0</v>
      </c>
    </row>
    <row r="1552" spans="1:18" ht="15" thickBot="1" x14ac:dyDescent="0.35">
      <c r="A1552" s="3" t="s">
        <v>2201</v>
      </c>
      <c r="B1552" s="3" t="s">
        <v>1137</v>
      </c>
      <c r="C1552" s="84">
        <f>IF(COUNTIF(Table8[Tag Number], A1552), 1, 0)</f>
        <v>0</v>
      </c>
      <c r="D1552" s="85">
        <f>IF(COUNTIF(Table9[Tag Number], A1552), 1, 0)</f>
        <v>0</v>
      </c>
      <c r="E1552" s="86">
        <f>IF(COUNTIF(Table10[Tag Number], A1552), 1, 0)</f>
        <v>0</v>
      </c>
      <c r="F1552" s="86">
        <f>IF(COUNTIF(Table11[Tag Number], A1552), 1, 0)</f>
        <v>0</v>
      </c>
      <c r="G1552" s="87">
        <f t="shared" si="51"/>
        <v>0</v>
      </c>
      <c r="H1552" s="88" t="str" cm="1">
        <f t="array" ref="H1552">_xlfn.IFS(OR(_xlfn.XLOOKUP(A1552,Table9[Tag Number],Table9[Status],"-",0)="Dead",
        _xlfn.XLOOKUP(A1552,Table10[Tag Number],Table10[Status],"-",0)="Dead",
        _xlfn.XLOOKUP(A1552,Table11[Tag Number],Table11[Status],"-",0)="Dead",
        _xlfn.XLOOKUP(A1552,Table8[Tag Number],Table8[Status],"-",0)="Dead"),"Dead",
     OR(_xlfn.XLOOKUP(A1552,Table11[Tag Number],Table11[Status],"-",0)="Alive",
        _xlfn.XLOOKUP(A1552,Table10[Tag Number],Table10[Status],"-",0)="Alive",
        _xlfn.XLOOKUP(A1552,Table9[Tag Number],Table9[Status],"-",0)="Alive",
        _xlfn.XLOOKUP(A1552,Table8[Tag Number],Table8[Status],"-",0)="Alive"),"Alive",
     OR(_xlfn.XLOOKUP(A1552,Table9[Tag Number],Table9[Status],"-",0)="-",
        _xlfn.XLOOKUP(A1552,Table10[Tag Number],Table10[Status],"-",0)="-",
        _xlfn.XLOOKUP(A1552,Table11[Tag Number],Table11[Status],"-",0)="-",
        _xlfn.XLOOKUP(A1552,Table8[Tag Number],Table8[Status],"-",0)="-"),
   "-")</f>
        <v>-</v>
      </c>
      <c r="I1552" s="88" t="str">
        <f>IF((_xlfn.XLOOKUP(B1552,[2]Sheet1!$A$2:$A$198,[2]Sheet1!$B$2:$B$198,"-",0)="Glade"),"Out","No")</f>
        <v>No</v>
      </c>
      <c r="J1552" s="90"/>
      <c r="K1552" s="91"/>
      <c r="L1552" s="91"/>
      <c r="M1552" s="91"/>
      <c r="N1552" s="92"/>
      <c r="O1552" s="89"/>
      <c r="R1552" t="b">
        <f t="shared" si="50"/>
        <v>0</v>
      </c>
    </row>
    <row r="1553" spans="1:18" ht="15" thickBot="1" x14ac:dyDescent="0.35">
      <c r="A1553" s="2" t="s">
        <v>2202</v>
      </c>
      <c r="B1553" s="2" t="s">
        <v>1145</v>
      </c>
      <c r="C1553" s="84">
        <f>IF(COUNTIF(Table8[Tag Number], A1553), 1, 0)</f>
        <v>0</v>
      </c>
      <c r="D1553" s="85">
        <f>IF(COUNTIF(Table9[Tag Number], A1553), 1, 0)</f>
        <v>0</v>
      </c>
      <c r="E1553" s="86">
        <f>IF(COUNTIF(Table10[Tag Number], A1553), 1, 0)</f>
        <v>0</v>
      </c>
      <c r="F1553" s="86">
        <f>IF(COUNTIF(Table11[Tag Number], A1553), 1, 0)</f>
        <v>0</v>
      </c>
      <c r="G1553" s="87">
        <f t="shared" si="51"/>
        <v>0</v>
      </c>
      <c r="H1553" s="88" t="str" cm="1">
        <f t="array" ref="H1553">_xlfn.IFS(OR(_xlfn.XLOOKUP(A1553,Table9[Tag Number],Table9[Status],"-",0)="Dead",
        _xlfn.XLOOKUP(A1553,Table10[Tag Number],Table10[Status],"-",0)="Dead",
        _xlfn.XLOOKUP(A1553,Table11[Tag Number],Table11[Status],"-",0)="Dead",
        _xlfn.XLOOKUP(A1553,Table8[Tag Number],Table8[Status],"-",0)="Dead"),"Dead",
     OR(_xlfn.XLOOKUP(A1553,Table11[Tag Number],Table11[Status],"-",0)="Alive",
        _xlfn.XLOOKUP(A1553,Table10[Tag Number],Table10[Status],"-",0)="Alive",
        _xlfn.XLOOKUP(A1553,Table9[Tag Number],Table9[Status],"-",0)="Alive",
        _xlfn.XLOOKUP(A1553,Table8[Tag Number],Table8[Status],"-",0)="Alive"),"Alive",
     OR(_xlfn.XLOOKUP(A1553,Table9[Tag Number],Table9[Status],"-",0)="-",
        _xlfn.XLOOKUP(A1553,Table10[Tag Number],Table10[Status],"-",0)="-",
        _xlfn.XLOOKUP(A1553,Table11[Tag Number],Table11[Status],"-",0)="-",
        _xlfn.XLOOKUP(A1553,Table8[Tag Number],Table8[Status],"-",0)="-"),
   "-")</f>
        <v>-</v>
      </c>
      <c r="I1553" s="88" t="str">
        <f>IF((_xlfn.XLOOKUP(B1553,[2]Sheet1!$A$2:$A$198,[2]Sheet1!$B$2:$B$198,"-",0)="Glade"),"Out","No")</f>
        <v>No</v>
      </c>
      <c r="J1553" s="90"/>
      <c r="K1553" s="91"/>
      <c r="L1553" s="91"/>
      <c r="M1553" s="91"/>
      <c r="N1553" s="92"/>
      <c r="O1553" s="89"/>
      <c r="R1553" t="b">
        <f t="shared" si="50"/>
        <v>0</v>
      </c>
    </row>
    <row r="1554" spans="1:18" ht="15" thickBot="1" x14ac:dyDescent="0.35">
      <c r="A1554" s="3" t="s">
        <v>740</v>
      </c>
      <c r="B1554" s="3" t="s">
        <v>1137</v>
      </c>
      <c r="C1554" s="84">
        <f>IF(COUNTIF(Table8[Tag Number], A1554), 1, 0)</f>
        <v>1</v>
      </c>
      <c r="D1554" s="85">
        <f>IF(COUNTIF(Table9[Tag Number], A1554), 1, 0)</f>
        <v>0</v>
      </c>
      <c r="E1554" s="86">
        <f>IF(COUNTIF(Table10[Tag Number], A1554), 1, 0)</f>
        <v>1</v>
      </c>
      <c r="F1554" s="86">
        <f>IF(COUNTIF(Table11[Tag Number], A1554), 1, 0)</f>
        <v>1</v>
      </c>
      <c r="G1554" s="87">
        <f t="shared" si="51"/>
        <v>3</v>
      </c>
      <c r="H1554" s="88" t="str" cm="1">
        <f t="array" ref="H1554">_xlfn.IFS(OR(_xlfn.XLOOKUP(A1554,Table9[Tag Number],Table9[Status],"-",0)="Dead",
        _xlfn.XLOOKUP(A1554,Table10[Tag Number],Table10[Status],"-",0)="Dead",
        _xlfn.XLOOKUP(A1554,Table11[Tag Number],Table11[Status],"-",0)="Dead",
        _xlfn.XLOOKUP(A1554,Table8[Tag Number],Table8[Status],"-",0)="Dead"),"Dead",
     OR(_xlfn.XLOOKUP(A1554,Table11[Tag Number],Table11[Status],"-",0)="Alive",
        _xlfn.XLOOKUP(A1554,Table10[Tag Number],Table10[Status],"-",0)="Alive",
        _xlfn.XLOOKUP(A1554,Table9[Tag Number],Table9[Status],"-",0)="Alive",
        _xlfn.XLOOKUP(A1554,Table8[Tag Number],Table8[Status],"-",0)="Alive"),"Alive",
     OR(_xlfn.XLOOKUP(A1554,Table9[Tag Number],Table9[Status],"-",0)="-",
        _xlfn.XLOOKUP(A1554,Table10[Tag Number],Table10[Status],"-",0)="-",
        _xlfn.XLOOKUP(A1554,Table11[Tag Number],Table11[Status],"-",0)="-",
        _xlfn.XLOOKUP(A1554,Table8[Tag Number],Table8[Status],"-",0)="-"),
   "-")</f>
        <v>Alive</v>
      </c>
      <c r="I1554" s="88" t="str">
        <f>IF((_xlfn.XLOOKUP(B1554,[2]Sheet1!$A$2:$A$198,[2]Sheet1!$B$2:$B$198,"-",0)="Glade"),"Out","No")</f>
        <v>No</v>
      </c>
      <c r="J1554" s="90"/>
      <c r="K1554" s="91"/>
      <c r="L1554" s="91"/>
      <c r="M1554" s="91"/>
      <c r="N1554" s="92"/>
      <c r="O1554" s="89"/>
      <c r="R1554" t="str">
        <f t="shared" si="50"/>
        <v>C567</v>
      </c>
    </row>
    <row r="1555" spans="1:18" ht="15" thickBot="1" x14ac:dyDescent="0.35">
      <c r="A1555" s="2" t="s">
        <v>2203</v>
      </c>
      <c r="B1555" s="2" t="s">
        <v>1137</v>
      </c>
      <c r="C1555" s="84">
        <f>IF(COUNTIF(Table8[Tag Number], A1555), 1, 0)</f>
        <v>0</v>
      </c>
      <c r="D1555" s="85">
        <f>IF(COUNTIF(Table9[Tag Number], A1555), 1, 0)</f>
        <v>0</v>
      </c>
      <c r="E1555" s="86">
        <f>IF(COUNTIF(Table10[Tag Number], A1555), 1, 0)</f>
        <v>0</v>
      </c>
      <c r="F1555" s="86">
        <f>IF(COUNTIF(Table11[Tag Number], A1555), 1, 0)</f>
        <v>0</v>
      </c>
      <c r="G1555" s="87">
        <f t="shared" si="51"/>
        <v>0</v>
      </c>
      <c r="H1555" s="88" t="str" cm="1">
        <f t="array" ref="H1555">_xlfn.IFS(OR(_xlfn.XLOOKUP(A1555,Table9[Tag Number],Table9[Status],"-",0)="Dead",
        _xlfn.XLOOKUP(A1555,Table10[Tag Number],Table10[Status],"-",0)="Dead",
        _xlfn.XLOOKUP(A1555,Table11[Tag Number],Table11[Status],"-",0)="Dead",
        _xlfn.XLOOKUP(A1555,Table8[Tag Number],Table8[Status],"-",0)="Dead"),"Dead",
     OR(_xlfn.XLOOKUP(A1555,Table11[Tag Number],Table11[Status],"-",0)="Alive",
        _xlfn.XLOOKUP(A1555,Table10[Tag Number],Table10[Status],"-",0)="Alive",
        _xlfn.XLOOKUP(A1555,Table9[Tag Number],Table9[Status],"-",0)="Alive",
        _xlfn.XLOOKUP(A1555,Table8[Tag Number],Table8[Status],"-",0)="Alive"),"Alive",
     OR(_xlfn.XLOOKUP(A1555,Table9[Tag Number],Table9[Status],"-",0)="-",
        _xlfn.XLOOKUP(A1555,Table10[Tag Number],Table10[Status],"-",0)="-",
        _xlfn.XLOOKUP(A1555,Table11[Tag Number],Table11[Status],"-",0)="-",
        _xlfn.XLOOKUP(A1555,Table8[Tag Number],Table8[Status],"-",0)="-"),
   "-")</f>
        <v>-</v>
      </c>
      <c r="I1555" s="88" t="str">
        <f>IF((_xlfn.XLOOKUP(B1555,[2]Sheet1!$A$2:$A$198,[2]Sheet1!$B$2:$B$198,"-",0)="Glade"),"Out","No")</f>
        <v>No</v>
      </c>
      <c r="J1555" s="90"/>
      <c r="K1555" s="91"/>
      <c r="L1555" s="91"/>
      <c r="M1555" s="91"/>
      <c r="N1555" s="92"/>
      <c r="O1555" s="89"/>
      <c r="R1555" t="b">
        <f t="shared" si="50"/>
        <v>0</v>
      </c>
    </row>
    <row r="1556" spans="1:18" ht="15" thickBot="1" x14ac:dyDescent="0.35">
      <c r="A1556" s="3" t="s">
        <v>2204</v>
      </c>
      <c r="B1556" s="3" t="s">
        <v>1137</v>
      </c>
      <c r="C1556" s="84">
        <f>IF(COUNTIF(Table8[Tag Number], A1556), 1, 0)</f>
        <v>0</v>
      </c>
      <c r="D1556" s="85">
        <f>IF(COUNTIF(Table9[Tag Number], A1556), 1, 0)</f>
        <v>0</v>
      </c>
      <c r="E1556" s="86">
        <f>IF(COUNTIF(Table10[Tag Number], A1556), 1, 0)</f>
        <v>0</v>
      </c>
      <c r="F1556" s="86">
        <f>IF(COUNTIF(Table11[Tag Number], A1556), 1, 0)</f>
        <v>0</v>
      </c>
      <c r="G1556" s="87">
        <f t="shared" si="51"/>
        <v>0</v>
      </c>
      <c r="H1556" s="88" t="str" cm="1">
        <f t="array" ref="H1556">_xlfn.IFS(OR(_xlfn.XLOOKUP(A1556,Table9[Tag Number],Table9[Status],"-",0)="Dead",
        _xlfn.XLOOKUP(A1556,Table10[Tag Number],Table10[Status],"-",0)="Dead",
        _xlfn.XLOOKUP(A1556,Table11[Tag Number],Table11[Status],"-",0)="Dead",
        _xlfn.XLOOKUP(A1556,Table8[Tag Number],Table8[Status],"-",0)="Dead"),"Dead",
     OR(_xlfn.XLOOKUP(A1556,Table11[Tag Number],Table11[Status],"-",0)="Alive",
        _xlfn.XLOOKUP(A1556,Table10[Tag Number],Table10[Status],"-",0)="Alive",
        _xlfn.XLOOKUP(A1556,Table9[Tag Number],Table9[Status],"-",0)="Alive",
        _xlfn.XLOOKUP(A1556,Table8[Tag Number],Table8[Status],"-",0)="Alive"),"Alive",
     OR(_xlfn.XLOOKUP(A1556,Table9[Tag Number],Table9[Status],"-",0)="-",
        _xlfn.XLOOKUP(A1556,Table10[Tag Number],Table10[Status],"-",0)="-",
        _xlfn.XLOOKUP(A1556,Table11[Tag Number],Table11[Status],"-",0)="-",
        _xlfn.XLOOKUP(A1556,Table8[Tag Number],Table8[Status],"-",0)="-"),
   "-")</f>
        <v>-</v>
      </c>
      <c r="I1556" s="88" t="str">
        <f>IF((_xlfn.XLOOKUP(B1556,[2]Sheet1!$A$2:$A$198,[2]Sheet1!$B$2:$B$198,"-",0)="Glade"),"Out","No")</f>
        <v>No</v>
      </c>
      <c r="J1556" s="90"/>
      <c r="K1556" s="91"/>
      <c r="L1556" s="91"/>
      <c r="M1556" s="91"/>
      <c r="N1556" s="92"/>
      <c r="O1556" s="89"/>
      <c r="R1556" t="b">
        <f t="shared" si="50"/>
        <v>0</v>
      </c>
    </row>
    <row r="1557" spans="1:18" ht="15" thickBot="1" x14ac:dyDescent="0.35">
      <c r="A1557" s="2" t="s">
        <v>2205</v>
      </c>
      <c r="B1557" s="2" t="s">
        <v>1137</v>
      </c>
      <c r="C1557" s="84">
        <f>IF(COUNTIF(Table8[Tag Number], A1557), 1, 0)</f>
        <v>0</v>
      </c>
      <c r="D1557" s="85">
        <f>IF(COUNTIF(Table9[Tag Number], A1557), 1, 0)</f>
        <v>0</v>
      </c>
      <c r="E1557" s="86">
        <f>IF(COUNTIF(Table10[Tag Number], A1557), 1, 0)</f>
        <v>0</v>
      </c>
      <c r="F1557" s="86">
        <f>IF(COUNTIF(Table11[Tag Number], A1557), 1, 0)</f>
        <v>0</v>
      </c>
      <c r="G1557" s="87">
        <f t="shared" si="51"/>
        <v>0</v>
      </c>
      <c r="H1557" s="88" t="str" cm="1">
        <f t="array" ref="H1557">_xlfn.IFS(OR(_xlfn.XLOOKUP(A1557,Table9[Tag Number],Table9[Status],"-",0)="Dead",
        _xlfn.XLOOKUP(A1557,Table10[Tag Number],Table10[Status],"-",0)="Dead",
        _xlfn.XLOOKUP(A1557,Table11[Tag Number],Table11[Status],"-",0)="Dead",
        _xlfn.XLOOKUP(A1557,Table8[Tag Number],Table8[Status],"-",0)="Dead"),"Dead",
     OR(_xlfn.XLOOKUP(A1557,Table11[Tag Number],Table11[Status],"-",0)="Alive",
        _xlfn.XLOOKUP(A1557,Table10[Tag Number],Table10[Status],"-",0)="Alive",
        _xlfn.XLOOKUP(A1557,Table9[Tag Number],Table9[Status],"-",0)="Alive",
        _xlfn.XLOOKUP(A1557,Table8[Tag Number],Table8[Status],"-",0)="Alive"),"Alive",
     OR(_xlfn.XLOOKUP(A1557,Table9[Tag Number],Table9[Status],"-",0)="-",
        _xlfn.XLOOKUP(A1557,Table10[Tag Number],Table10[Status],"-",0)="-",
        _xlfn.XLOOKUP(A1557,Table11[Tag Number],Table11[Status],"-",0)="-",
        _xlfn.XLOOKUP(A1557,Table8[Tag Number],Table8[Status],"-",0)="-"),
   "-")</f>
        <v>-</v>
      </c>
      <c r="I1557" s="88" t="str">
        <f>IF((_xlfn.XLOOKUP(B1557,[2]Sheet1!$A$2:$A$198,[2]Sheet1!$B$2:$B$198,"-",0)="Glade"),"Out","No")</f>
        <v>No</v>
      </c>
      <c r="J1557" s="90"/>
      <c r="K1557" s="91"/>
      <c r="L1557" s="91"/>
      <c r="M1557" s="91"/>
      <c r="N1557" s="92"/>
      <c r="O1557" s="89"/>
      <c r="R1557" t="b">
        <f t="shared" si="50"/>
        <v>0</v>
      </c>
    </row>
    <row r="1558" spans="1:18" ht="15" thickBot="1" x14ac:dyDescent="0.35">
      <c r="A1558" s="3" t="s">
        <v>2206</v>
      </c>
      <c r="B1558" s="3" t="s">
        <v>1137</v>
      </c>
      <c r="C1558" s="84">
        <f>IF(COUNTIF(Table8[Tag Number], A1558), 1, 0)</f>
        <v>0</v>
      </c>
      <c r="D1558" s="85">
        <f>IF(COUNTIF(Table9[Tag Number], A1558), 1, 0)</f>
        <v>0</v>
      </c>
      <c r="E1558" s="86">
        <f>IF(COUNTIF(Table10[Tag Number], A1558), 1, 0)</f>
        <v>0</v>
      </c>
      <c r="F1558" s="86">
        <f>IF(COUNTIF(Table11[Tag Number], A1558), 1, 0)</f>
        <v>0</v>
      </c>
      <c r="G1558" s="87">
        <f t="shared" si="51"/>
        <v>0</v>
      </c>
      <c r="H1558" s="88" t="str" cm="1">
        <f t="array" ref="H1558">_xlfn.IFS(OR(_xlfn.XLOOKUP(A1558,Table9[Tag Number],Table9[Status],"-",0)="Dead",
        _xlfn.XLOOKUP(A1558,Table10[Tag Number],Table10[Status],"-",0)="Dead",
        _xlfn.XLOOKUP(A1558,Table11[Tag Number],Table11[Status],"-",0)="Dead",
        _xlfn.XLOOKUP(A1558,Table8[Tag Number],Table8[Status],"-",0)="Dead"),"Dead",
     OR(_xlfn.XLOOKUP(A1558,Table11[Tag Number],Table11[Status],"-",0)="Alive",
        _xlfn.XLOOKUP(A1558,Table10[Tag Number],Table10[Status],"-",0)="Alive",
        _xlfn.XLOOKUP(A1558,Table9[Tag Number],Table9[Status],"-",0)="Alive",
        _xlfn.XLOOKUP(A1558,Table8[Tag Number],Table8[Status],"-",0)="Alive"),"Alive",
     OR(_xlfn.XLOOKUP(A1558,Table9[Tag Number],Table9[Status],"-",0)="-",
        _xlfn.XLOOKUP(A1558,Table10[Tag Number],Table10[Status],"-",0)="-",
        _xlfn.XLOOKUP(A1558,Table11[Tag Number],Table11[Status],"-",0)="-",
        _xlfn.XLOOKUP(A1558,Table8[Tag Number],Table8[Status],"-",0)="-"),
   "-")</f>
        <v>-</v>
      </c>
      <c r="I1558" s="88" t="str">
        <f>IF((_xlfn.XLOOKUP(B1558,[2]Sheet1!$A$2:$A$198,[2]Sheet1!$B$2:$B$198,"-",0)="Glade"),"Out","No")</f>
        <v>No</v>
      </c>
      <c r="J1558" s="90"/>
      <c r="K1558" s="91"/>
      <c r="L1558" s="91"/>
      <c r="M1558" s="91"/>
      <c r="N1558" s="92"/>
      <c r="O1558" s="89"/>
      <c r="R1558" t="b">
        <f t="shared" si="50"/>
        <v>0</v>
      </c>
    </row>
    <row r="1559" spans="1:18" ht="15" thickBot="1" x14ac:dyDescent="0.35">
      <c r="A1559" s="2" t="s">
        <v>2207</v>
      </c>
      <c r="B1559" s="2" t="s">
        <v>1137</v>
      </c>
      <c r="C1559" s="84">
        <f>IF(COUNTIF(Table8[Tag Number], A1559), 1, 0)</f>
        <v>0</v>
      </c>
      <c r="D1559" s="85">
        <f>IF(COUNTIF(Table9[Tag Number], A1559), 1, 0)</f>
        <v>0</v>
      </c>
      <c r="E1559" s="86">
        <f>IF(COUNTIF(Table10[Tag Number], A1559), 1, 0)</f>
        <v>0</v>
      </c>
      <c r="F1559" s="86">
        <f>IF(COUNTIF(Table11[Tag Number], A1559), 1, 0)</f>
        <v>0</v>
      </c>
      <c r="G1559" s="87">
        <f t="shared" si="51"/>
        <v>0</v>
      </c>
      <c r="H1559" s="88" t="str" cm="1">
        <f t="array" ref="H1559">_xlfn.IFS(OR(_xlfn.XLOOKUP(A1559,Table9[Tag Number],Table9[Status],"-",0)="Dead",
        _xlfn.XLOOKUP(A1559,Table10[Tag Number],Table10[Status],"-",0)="Dead",
        _xlfn.XLOOKUP(A1559,Table11[Tag Number],Table11[Status],"-",0)="Dead",
        _xlfn.XLOOKUP(A1559,Table8[Tag Number],Table8[Status],"-",0)="Dead"),"Dead",
     OR(_xlfn.XLOOKUP(A1559,Table11[Tag Number],Table11[Status],"-",0)="Alive",
        _xlfn.XLOOKUP(A1559,Table10[Tag Number],Table10[Status],"-",0)="Alive",
        _xlfn.XLOOKUP(A1559,Table9[Tag Number],Table9[Status],"-",0)="Alive",
        _xlfn.XLOOKUP(A1559,Table8[Tag Number],Table8[Status],"-",0)="Alive"),"Alive",
     OR(_xlfn.XLOOKUP(A1559,Table9[Tag Number],Table9[Status],"-",0)="-",
        _xlfn.XLOOKUP(A1559,Table10[Tag Number],Table10[Status],"-",0)="-",
        _xlfn.XLOOKUP(A1559,Table11[Tag Number],Table11[Status],"-",0)="-",
        _xlfn.XLOOKUP(A1559,Table8[Tag Number],Table8[Status],"-",0)="-"),
   "-")</f>
        <v>-</v>
      </c>
      <c r="I1559" s="88" t="str">
        <f>IF((_xlfn.XLOOKUP(B1559,[2]Sheet1!$A$2:$A$198,[2]Sheet1!$B$2:$B$198,"-",0)="Glade"),"Out","No")</f>
        <v>No</v>
      </c>
      <c r="J1559" s="90"/>
      <c r="K1559" s="91"/>
      <c r="L1559" s="91"/>
      <c r="M1559" s="91"/>
      <c r="N1559" s="92"/>
      <c r="O1559" s="89"/>
      <c r="R1559" t="b">
        <f t="shared" si="50"/>
        <v>0</v>
      </c>
    </row>
    <row r="1560" spans="1:18" ht="15" thickBot="1" x14ac:dyDescent="0.35">
      <c r="A1560" s="3" t="s">
        <v>85</v>
      </c>
      <c r="B1560" s="3" t="s">
        <v>1137</v>
      </c>
      <c r="C1560" s="84">
        <f>IF(COUNTIF(Table8[Tag Number], A1560), 1, 0)</f>
        <v>1</v>
      </c>
      <c r="D1560" s="85">
        <f>IF(COUNTIF(Table9[Tag Number], A1560), 1, 0)</f>
        <v>1</v>
      </c>
      <c r="E1560" s="86">
        <f>IF(COUNTIF(Table10[Tag Number], A1560), 1, 0)</f>
        <v>0</v>
      </c>
      <c r="F1560" s="86">
        <f>IF(COUNTIF(Table11[Tag Number], A1560), 1, 0)</f>
        <v>0</v>
      </c>
      <c r="G1560" s="87">
        <f t="shared" si="51"/>
        <v>2</v>
      </c>
      <c r="H1560" s="88" t="str" cm="1">
        <f t="array" ref="H1560">_xlfn.IFS(OR(_xlfn.XLOOKUP(A1560,Table9[Tag Number],Table9[Status],"-",0)="Dead",
        _xlfn.XLOOKUP(A1560,Table10[Tag Number],Table10[Status],"-",0)="Dead",
        _xlfn.XLOOKUP(A1560,Table11[Tag Number],Table11[Status],"-",0)="Dead",
        _xlfn.XLOOKUP(A1560,Table8[Tag Number],Table8[Status],"-",0)="Dead"),"Dead",
     OR(_xlfn.XLOOKUP(A1560,Table11[Tag Number],Table11[Status],"-",0)="Alive",
        _xlfn.XLOOKUP(A1560,Table10[Tag Number],Table10[Status],"-",0)="Alive",
        _xlfn.XLOOKUP(A1560,Table9[Tag Number],Table9[Status],"-",0)="Alive",
        _xlfn.XLOOKUP(A1560,Table8[Tag Number],Table8[Status],"-",0)="Alive"),"Alive",
     OR(_xlfn.XLOOKUP(A1560,Table9[Tag Number],Table9[Status],"-",0)="-",
        _xlfn.XLOOKUP(A1560,Table10[Tag Number],Table10[Status],"-",0)="-",
        _xlfn.XLOOKUP(A1560,Table11[Tag Number],Table11[Status],"-",0)="-",
        _xlfn.XLOOKUP(A1560,Table8[Tag Number],Table8[Status],"-",0)="-"),
   "-")</f>
        <v>Alive</v>
      </c>
      <c r="I1560" s="88" t="str">
        <f>IF((_xlfn.XLOOKUP(B1560,[2]Sheet1!$A$2:$A$198,[2]Sheet1!$B$2:$B$198,"-",0)="Glade"),"Out","No")</f>
        <v>No</v>
      </c>
      <c r="J1560" s="90"/>
      <c r="K1560" s="91"/>
      <c r="L1560" s="91"/>
      <c r="M1560" s="91"/>
      <c r="N1560" s="92"/>
      <c r="O1560" s="89"/>
      <c r="R1560" t="str">
        <f t="shared" si="50"/>
        <v>C573</v>
      </c>
    </row>
    <row r="1561" spans="1:18" ht="15" thickBot="1" x14ac:dyDescent="0.35">
      <c r="A1561" s="2" t="s">
        <v>2208</v>
      </c>
      <c r="B1561" s="2" t="s">
        <v>1145</v>
      </c>
      <c r="C1561" s="84">
        <f>IF(COUNTIF(Table8[Tag Number], A1561), 1, 0)</f>
        <v>0</v>
      </c>
      <c r="D1561" s="85">
        <f>IF(COUNTIF(Table9[Tag Number], A1561), 1, 0)</f>
        <v>0</v>
      </c>
      <c r="E1561" s="86">
        <f>IF(COUNTIF(Table10[Tag Number], A1561), 1, 0)</f>
        <v>0</v>
      </c>
      <c r="F1561" s="86">
        <f>IF(COUNTIF(Table11[Tag Number], A1561), 1, 0)</f>
        <v>0</v>
      </c>
      <c r="G1561" s="87">
        <f t="shared" si="51"/>
        <v>0</v>
      </c>
      <c r="H1561" s="88" t="str" cm="1">
        <f t="array" ref="H1561">_xlfn.IFS(OR(_xlfn.XLOOKUP(A1561,Table9[Tag Number],Table9[Status],"-",0)="Dead",
        _xlfn.XLOOKUP(A1561,Table10[Tag Number],Table10[Status],"-",0)="Dead",
        _xlfn.XLOOKUP(A1561,Table11[Tag Number],Table11[Status],"-",0)="Dead",
        _xlfn.XLOOKUP(A1561,Table8[Tag Number],Table8[Status],"-",0)="Dead"),"Dead",
     OR(_xlfn.XLOOKUP(A1561,Table11[Tag Number],Table11[Status],"-",0)="Alive",
        _xlfn.XLOOKUP(A1561,Table10[Tag Number],Table10[Status],"-",0)="Alive",
        _xlfn.XLOOKUP(A1561,Table9[Tag Number],Table9[Status],"-",0)="Alive",
        _xlfn.XLOOKUP(A1561,Table8[Tag Number],Table8[Status],"-",0)="Alive"),"Alive",
     OR(_xlfn.XLOOKUP(A1561,Table9[Tag Number],Table9[Status],"-",0)="-",
        _xlfn.XLOOKUP(A1561,Table10[Tag Number],Table10[Status],"-",0)="-",
        _xlfn.XLOOKUP(A1561,Table11[Tag Number],Table11[Status],"-",0)="-",
        _xlfn.XLOOKUP(A1561,Table8[Tag Number],Table8[Status],"-",0)="-"),
   "-")</f>
        <v>-</v>
      </c>
      <c r="I1561" s="88" t="str">
        <f>IF((_xlfn.XLOOKUP(B1561,[2]Sheet1!$A$2:$A$198,[2]Sheet1!$B$2:$B$198,"-",0)="Glade"),"Out","No")</f>
        <v>No</v>
      </c>
      <c r="J1561" s="90"/>
      <c r="K1561" s="91"/>
      <c r="L1561" s="91"/>
      <c r="M1561" s="91"/>
      <c r="N1561" s="92"/>
      <c r="O1561" s="89"/>
      <c r="R1561" t="b">
        <f t="shared" si="50"/>
        <v>0</v>
      </c>
    </row>
    <row r="1562" spans="1:18" ht="15" thickBot="1" x14ac:dyDescent="0.35">
      <c r="A1562" s="3" t="s">
        <v>2209</v>
      </c>
      <c r="B1562" s="3" t="s">
        <v>1145</v>
      </c>
      <c r="C1562" s="84">
        <f>IF(COUNTIF(Table8[Tag Number], A1562), 1, 0)</f>
        <v>0</v>
      </c>
      <c r="D1562" s="85">
        <f>IF(COUNTIF(Table9[Tag Number], A1562), 1, 0)</f>
        <v>0</v>
      </c>
      <c r="E1562" s="86">
        <f>IF(COUNTIF(Table10[Tag Number], A1562), 1, 0)</f>
        <v>0</v>
      </c>
      <c r="F1562" s="86">
        <f>IF(COUNTIF(Table11[Tag Number], A1562), 1, 0)</f>
        <v>0</v>
      </c>
      <c r="G1562" s="87">
        <f t="shared" si="51"/>
        <v>0</v>
      </c>
      <c r="H1562" s="88" t="str" cm="1">
        <f t="array" ref="H1562">_xlfn.IFS(OR(_xlfn.XLOOKUP(A1562,Table9[Tag Number],Table9[Status],"-",0)="Dead",
        _xlfn.XLOOKUP(A1562,Table10[Tag Number],Table10[Status],"-",0)="Dead",
        _xlfn.XLOOKUP(A1562,Table11[Tag Number],Table11[Status],"-",0)="Dead",
        _xlfn.XLOOKUP(A1562,Table8[Tag Number],Table8[Status],"-",0)="Dead"),"Dead",
     OR(_xlfn.XLOOKUP(A1562,Table11[Tag Number],Table11[Status],"-",0)="Alive",
        _xlfn.XLOOKUP(A1562,Table10[Tag Number],Table10[Status],"-",0)="Alive",
        _xlfn.XLOOKUP(A1562,Table9[Tag Number],Table9[Status],"-",0)="Alive",
        _xlfn.XLOOKUP(A1562,Table8[Tag Number],Table8[Status],"-",0)="Alive"),"Alive",
     OR(_xlfn.XLOOKUP(A1562,Table9[Tag Number],Table9[Status],"-",0)="-",
        _xlfn.XLOOKUP(A1562,Table10[Tag Number],Table10[Status],"-",0)="-",
        _xlfn.XLOOKUP(A1562,Table11[Tag Number],Table11[Status],"-",0)="-",
        _xlfn.XLOOKUP(A1562,Table8[Tag Number],Table8[Status],"-",0)="-"),
   "-")</f>
        <v>-</v>
      </c>
      <c r="I1562" s="88" t="str">
        <f>IF((_xlfn.XLOOKUP(B1562,[2]Sheet1!$A$2:$A$198,[2]Sheet1!$B$2:$B$198,"-",0)="Glade"),"Out","No")</f>
        <v>No</v>
      </c>
      <c r="J1562" s="90"/>
      <c r="K1562" s="91"/>
      <c r="L1562" s="91"/>
      <c r="M1562" s="91"/>
      <c r="N1562" s="92"/>
      <c r="O1562" s="89"/>
      <c r="R1562" t="b">
        <f t="shared" si="50"/>
        <v>0</v>
      </c>
    </row>
    <row r="1563" spans="1:18" ht="15" thickBot="1" x14ac:dyDescent="0.35">
      <c r="A1563" s="2" t="s">
        <v>200</v>
      </c>
      <c r="B1563" s="2" t="s">
        <v>1145</v>
      </c>
      <c r="C1563" s="84">
        <f>IF(COUNTIF(Table8[Tag Number], A1563), 1, 0)</f>
        <v>0</v>
      </c>
      <c r="D1563" s="85">
        <f>IF(COUNTIF(Table9[Tag Number], A1563), 1, 0)</f>
        <v>0</v>
      </c>
      <c r="E1563" s="86">
        <f>IF(COUNTIF(Table10[Tag Number], A1563), 1, 0)</f>
        <v>0</v>
      </c>
      <c r="F1563" s="86">
        <f>IF(COUNTIF(Table11[Tag Number], A1563), 1, 0)</f>
        <v>0</v>
      </c>
      <c r="G1563" s="87">
        <f t="shared" si="51"/>
        <v>0</v>
      </c>
      <c r="H1563" s="88" t="str" cm="1">
        <f t="array" ref="H1563">_xlfn.IFS(OR(_xlfn.XLOOKUP(A1563,Table9[Tag Number],Table9[Status],"-",0)="Dead",
        _xlfn.XLOOKUP(A1563,Table10[Tag Number],Table10[Status],"-",0)="Dead",
        _xlfn.XLOOKUP(A1563,Table11[Tag Number],Table11[Status],"-",0)="Dead",
        _xlfn.XLOOKUP(A1563,Table8[Tag Number],Table8[Status],"-",0)="Dead"),"Dead",
     OR(_xlfn.XLOOKUP(A1563,Table11[Tag Number],Table11[Status],"-",0)="Alive",
        _xlfn.XLOOKUP(A1563,Table10[Tag Number],Table10[Status],"-",0)="Alive",
        _xlfn.XLOOKUP(A1563,Table9[Tag Number],Table9[Status],"-",0)="Alive",
        _xlfn.XLOOKUP(A1563,Table8[Tag Number],Table8[Status],"-",0)="Alive"),"Alive",
     OR(_xlfn.XLOOKUP(A1563,Table9[Tag Number],Table9[Status],"-",0)="-",
        _xlfn.XLOOKUP(A1563,Table10[Tag Number],Table10[Status],"-",0)="-",
        _xlfn.XLOOKUP(A1563,Table11[Tag Number],Table11[Status],"-",0)="-",
        _xlfn.XLOOKUP(A1563,Table8[Tag Number],Table8[Status],"-",0)="-"),
   "-")</f>
        <v>-</v>
      </c>
      <c r="I1563" s="88" t="str">
        <f>IF((_xlfn.XLOOKUP(B1563,[2]Sheet1!$A$2:$A$198,[2]Sheet1!$B$2:$B$198,"-",0)="Glade"),"Out","No")</f>
        <v>No</v>
      </c>
      <c r="J1563" s="90"/>
      <c r="K1563" s="91"/>
      <c r="L1563" s="91"/>
      <c r="M1563" s="91"/>
      <c r="N1563" s="92"/>
      <c r="O1563" s="89"/>
      <c r="R1563" t="b">
        <f t="shared" si="50"/>
        <v>0</v>
      </c>
    </row>
    <row r="1564" spans="1:18" ht="15" thickBot="1" x14ac:dyDescent="0.35">
      <c r="A1564" s="3" t="s">
        <v>2210</v>
      </c>
      <c r="B1564" s="3" t="s">
        <v>1145</v>
      </c>
      <c r="C1564" s="84">
        <f>IF(COUNTIF(Table8[Tag Number], A1564), 1, 0)</f>
        <v>0</v>
      </c>
      <c r="D1564" s="85">
        <f>IF(COUNTIF(Table9[Tag Number], A1564), 1, 0)</f>
        <v>0</v>
      </c>
      <c r="E1564" s="86">
        <f>IF(COUNTIF(Table10[Tag Number], A1564), 1, 0)</f>
        <v>0</v>
      </c>
      <c r="F1564" s="86">
        <f>IF(COUNTIF(Table11[Tag Number], A1564), 1, 0)</f>
        <v>0</v>
      </c>
      <c r="G1564" s="87">
        <f t="shared" si="51"/>
        <v>0</v>
      </c>
      <c r="H1564" s="88" t="str" cm="1">
        <f t="array" ref="H1564">_xlfn.IFS(OR(_xlfn.XLOOKUP(A1564,Table9[Tag Number],Table9[Status],"-",0)="Dead",
        _xlfn.XLOOKUP(A1564,Table10[Tag Number],Table10[Status],"-",0)="Dead",
        _xlfn.XLOOKUP(A1564,Table11[Tag Number],Table11[Status],"-",0)="Dead",
        _xlfn.XLOOKUP(A1564,Table8[Tag Number],Table8[Status],"-",0)="Dead"),"Dead",
     OR(_xlfn.XLOOKUP(A1564,Table11[Tag Number],Table11[Status],"-",0)="Alive",
        _xlfn.XLOOKUP(A1564,Table10[Tag Number],Table10[Status],"-",0)="Alive",
        _xlfn.XLOOKUP(A1564,Table9[Tag Number],Table9[Status],"-",0)="Alive",
        _xlfn.XLOOKUP(A1564,Table8[Tag Number],Table8[Status],"-",0)="Alive"),"Alive",
     OR(_xlfn.XLOOKUP(A1564,Table9[Tag Number],Table9[Status],"-",0)="-",
        _xlfn.XLOOKUP(A1564,Table10[Tag Number],Table10[Status],"-",0)="-",
        _xlfn.XLOOKUP(A1564,Table11[Tag Number],Table11[Status],"-",0)="-",
        _xlfn.XLOOKUP(A1564,Table8[Tag Number],Table8[Status],"-",0)="-"),
   "-")</f>
        <v>-</v>
      </c>
      <c r="I1564" s="88" t="str">
        <f>IF((_xlfn.XLOOKUP(B1564,[2]Sheet1!$A$2:$A$198,[2]Sheet1!$B$2:$B$198,"-",0)="Glade"),"Out","No")</f>
        <v>No</v>
      </c>
      <c r="J1564" s="90"/>
      <c r="K1564" s="91"/>
      <c r="L1564" s="91"/>
      <c r="M1564" s="91"/>
      <c r="N1564" s="92"/>
      <c r="O1564" s="89"/>
      <c r="R1564" t="b">
        <f t="shared" si="50"/>
        <v>0</v>
      </c>
    </row>
    <row r="1565" spans="1:18" ht="15" thickBot="1" x14ac:dyDescent="0.35">
      <c r="A1565" s="2" t="s">
        <v>2211</v>
      </c>
      <c r="B1565" s="2" t="s">
        <v>1145</v>
      </c>
      <c r="C1565" s="84">
        <f>IF(COUNTIF(Table8[Tag Number], A1565), 1, 0)</f>
        <v>0</v>
      </c>
      <c r="D1565" s="85">
        <f>IF(COUNTIF(Table9[Tag Number], A1565), 1, 0)</f>
        <v>0</v>
      </c>
      <c r="E1565" s="86">
        <f>IF(COUNTIF(Table10[Tag Number], A1565), 1, 0)</f>
        <v>0</v>
      </c>
      <c r="F1565" s="86">
        <f>IF(COUNTIF(Table11[Tag Number], A1565), 1, 0)</f>
        <v>0</v>
      </c>
      <c r="G1565" s="87">
        <f t="shared" si="51"/>
        <v>0</v>
      </c>
      <c r="H1565" s="88" t="str" cm="1">
        <f t="array" ref="H1565">_xlfn.IFS(OR(_xlfn.XLOOKUP(A1565,Table9[Tag Number],Table9[Status],"-",0)="Dead",
        _xlfn.XLOOKUP(A1565,Table10[Tag Number],Table10[Status],"-",0)="Dead",
        _xlfn.XLOOKUP(A1565,Table11[Tag Number],Table11[Status],"-",0)="Dead",
        _xlfn.XLOOKUP(A1565,Table8[Tag Number],Table8[Status],"-",0)="Dead"),"Dead",
     OR(_xlfn.XLOOKUP(A1565,Table11[Tag Number],Table11[Status],"-",0)="Alive",
        _xlfn.XLOOKUP(A1565,Table10[Tag Number],Table10[Status],"-",0)="Alive",
        _xlfn.XLOOKUP(A1565,Table9[Tag Number],Table9[Status],"-",0)="Alive",
        _xlfn.XLOOKUP(A1565,Table8[Tag Number],Table8[Status],"-",0)="Alive"),"Alive",
     OR(_xlfn.XLOOKUP(A1565,Table9[Tag Number],Table9[Status],"-",0)="-",
        _xlfn.XLOOKUP(A1565,Table10[Tag Number],Table10[Status],"-",0)="-",
        _xlfn.XLOOKUP(A1565,Table11[Tag Number],Table11[Status],"-",0)="-",
        _xlfn.XLOOKUP(A1565,Table8[Tag Number],Table8[Status],"-",0)="-"),
   "-")</f>
        <v>-</v>
      </c>
      <c r="I1565" s="88" t="str">
        <f>IF((_xlfn.XLOOKUP(B1565,[2]Sheet1!$A$2:$A$198,[2]Sheet1!$B$2:$B$198,"-",0)="Glade"),"Out","No")</f>
        <v>No</v>
      </c>
      <c r="J1565" s="90"/>
      <c r="K1565" s="91"/>
      <c r="L1565" s="91"/>
      <c r="M1565" s="91"/>
      <c r="N1565" s="92"/>
      <c r="O1565" s="89"/>
      <c r="R1565" t="b">
        <f t="shared" si="50"/>
        <v>0</v>
      </c>
    </row>
    <row r="1566" spans="1:18" ht="15" thickBot="1" x14ac:dyDescent="0.35">
      <c r="A1566" s="3" t="s">
        <v>2212</v>
      </c>
      <c r="B1566" s="3" t="s">
        <v>1145</v>
      </c>
      <c r="C1566" s="84">
        <f>IF(COUNTIF(Table8[Tag Number], A1566), 1, 0)</f>
        <v>0</v>
      </c>
      <c r="D1566" s="85">
        <f>IF(COUNTIF(Table9[Tag Number], A1566), 1, 0)</f>
        <v>0</v>
      </c>
      <c r="E1566" s="86">
        <f>IF(COUNTIF(Table10[Tag Number], A1566), 1, 0)</f>
        <v>0</v>
      </c>
      <c r="F1566" s="86">
        <f>IF(COUNTIF(Table11[Tag Number], A1566), 1, 0)</f>
        <v>0</v>
      </c>
      <c r="G1566" s="87">
        <f t="shared" si="51"/>
        <v>0</v>
      </c>
      <c r="H1566" s="88" t="str" cm="1">
        <f t="array" ref="H1566">_xlfn.IFS(OR(_xlfn.XLOOKUP(A1566,Table9[Tag Number],Table9[Status],"-",0)="Dead",
        _xlfn.XLOOKUP(A1566,Table10[Tag Number],Table10[Status],"-",0)="Dead",
        _xlfn.XLOOKUP(A1566,Table11[Tag Number],Table11[Status],"-",0)="Dead",
        _xlfn.XLOOKUP(A1566,Table8[Tag Number],Table8[Status],"-",0)="Dead"),"Dead",
     OR(_xlfn.XLOOKUP(A1566,Table11[Tag Number],Table11[Status],"-",0)="Alive",
        _xlfn.XLOOKUP(A1566,Table10[Tag Number],Table10[Status],"-",0)="Alive",
        _xlfn.XLOOKUP(A1566,Table9[Tag Number],Table9[Status],"-",0)="Alive",
        _xlfn.XLOOKUP(A1566,Table8[Tag Number],Table8[Status],"-",0)="Alive"),"Alive",
     OR(_xlfn.XLOOKUP(A1566,Table9[Tag Number],Table9[Status],"-",0)="-",
        _xlfn.XLOOKUP(A1566,Table10[Tag Number],Table10[Status],"-",0)="-",
        _xlfn.XLOOKUP(A1566,Table11[Tag Number],Table11[Status],"-",0)="-",
        _xlfn.XLOOKUP(A1566,Table8[Tag Number],Table8[Status],"-",0)="-"),
   "-")</f>
        <v>-</v>
      </c>
      <c r="I1566" s="88" t="str">
        <f>IF((_xlfn.XLOOKUP(B1566,[2]Sheet1!$A$2:$A$198,[2]Sheet1!$B$2:$B$198,"-",0)="Glade"),"Out","No")</f>
        <v>No</v>
      </c>
      <c r="J1566" s="90"/>
      <c r="K1566" s="91"/>
      <c r="L1566" s="91"/>
      <c r="M1566" s="91"/>
      <c r="N1566" s="92"/>
      <c r="O1566" s="89"/>
      <c r="R1566" t="b">
        <f t="shared" si="50"/>
        <v>0</v>
      </c>
    </row>
    <row r="1567" spans="1:18" ht="15" thickBot="1" x14ac:dyDescent="0.35">
      <c r="A1567" s="2" t="s">
        <v>2213</v>
      </c>
      <c r="B1567" s="2" t="s">
        <v>1145</v>
      </c>
      <c r="C1567" s="84">
        <f>IF(COUNTIF(Table8[Tag Number], A1567), 1, 0)</f>
        <v>0</v>
      </c>
      <c r="D1567" s="85">
        <f>IF(COUNTIF(Table9[Tag Number], A1567), 1, 0)</f>
        <v>0</v>
      </c>
      <c r="E1567" s="86">
        <f>IF(COUNTIF(Table10[Tag Number], A1567), 1, 0)</f>
        <v>0</v>
      </c>
      <c r="F1567" s="86">
        <f>IF(COUNTIF(Table11[Tag Number], A1567), 1, 0)</f>
        <v>0</v>
      </c>
      <c r="G1567" s="87">
        <f t="shared" si="51"/>
        <v>0</v>
      </c>
      <c r="H1567" s="88" t="str" cm="1">
        <f t="array" ref="H1567">_xlfn.IFS(OR(_xlfn.XLOOKUP(A1567,Table9[Tag Number],Table9[Status],"-",0)="Dead",
        _xlfn.XLOOKUP(A1567,Table10[Tag Number],Table10[Status],"-",0)="Dead",
        _xlfn.XLOOKUP(A1567,Table11[Tag Number],Table11[Status],"-",0)="Dead",
        _xlfn.XLOOKUP(A1567,Table8[Tag Number],Table8[Status],"-",0)="Dead"),"Dead",
     OR(_xlfn.XLOOKUP(A1567,Table11[Tag Number],Table11[Status],"-",0)="Alive",
        _xlfn.XLOOKUP(A1567,Table10[Tag Number],Table10[Status],"-",0)="Alive",
        _xlfn.XLOOKUP(A1567,Table9[Tag Number],Table9[Status],"-",0)="Alive",
        _xlfn.XLOOKUP(A1567,Table8[Tag Number],Table8[Status],"-",0)="Alive"),"Alive",
     OR(_xlfn.XLOOKUP(A1567,Table9[Tag Number],Table9[Status],"-",0)="-",
        _xlfn.XLOOKUP(A1567,Table10[Tag Number],Table10[Status],"-",0)="-",
        _xlfn.XLOOKUP(A1567,Table11[Tag Number],Table11[Status],"-",0)="-",
        _xlfn.XLOOKUP(A1567,Table8[Tag Number],Table8[Status],"-",0)="-"),
   "-")</f>
        <v>-</v>
      </c>
      <c r="I1567" s="88" t="str">
        <f>IF((_xlfn.XLOOKUP(B1567,[2]Sheet1!$A$2:$A$198,[2]Sheet1!$B$2:$B$198,"-",0)="Glade"),"Out","No")</f>
        <v>No</v>
      </c>
      <c r="J1567" s="90"/>
      <c r="K1567" s="91"/>
      <c r="L1567" s="91"/>
      <c r="M1567" s="91"/>
      <c r="N1567" s="92"/>
      <c r="O1567" s="89"/>
      <c r="R1567" t="b">
        <f t="shared" si="50"/>
        <v>0</v>
      </c>
    </row>
    <row r="1568" spans="1:18" ht="15" thickBot="1" x14ac:dyDescent="0.35">
      <c r="A1568" s="3" t="s">
        <v>2214</v>
      </c>
      <c r="B1568" s="3" t="s">
        <v>1145</v>
      </c>
      <c r="C1568" s="84">
        <f>IF(COUNTIF(Table8[Tag Number], A1568), 1, 0)</f>
        <v>0</v>
      </c>
      <c r="D1568" s="85">
        <f>IF(COUNTIF(Table9[Tag Number], A1568), 1, 0)</f>
        <v>0</v>
      </c>
      <c r="E1568" s="86">
        <f>IF(COUNTIF(Table10[Tag Number], A1568), 1, 0)</f>
        <v>0</v>
      </c>
      <c r="F1568" s="86">
        <f>IF(COUNTIF(Table11[Tag Number], A1568), 1, 0)</f>
        <v>0</v>
      </c>
      <c r="G1568" s="87">
        <f t="shared" si="51"/>
        <v>0</v>
      </c>
      <c r="H1568" s="88" t="str" cm="1">
        <f t="array" ref="H1568">_xlfn.IFS(OR(_xlfn.XLOOKUP(A1568,Table9[Tag Number],Table9[Status],"-",0)="Dead",
        _xlfn.XLOOKUP(A1568,Table10[Tag Number],Table10[Status],"-",0)="Dead",
        _xlfn.XLOOKUP(A1568,Table11[Tag Number],Table11[Status],"-",0)="Dead",
        _xlfn.XLOOKUP(A1568,Table8[Tag Number],Table8[Status],"-",0)="Dead"),"Dead",
     OR(_xlfn.XLOOKUP(A1568,Table11[Tag Number],Table11[Status],"-",0)="Alive",
        _xlfn.XLOOKUP(A1568,Table10[Tag Number],Table10[Status],"-",0)="Alive",
        _xlfn.XLOOKUP(A1568,Table9[Tag Number],Table9[Status],"-",0)="Alive",
        _xlfn.XLOOKUP(A1568,Table8[Tag Number],Table8[Status],"-",0)="Alive"),"Alive",
     OR(_xlfn.XLOOKUP(A1568,Table9[Tag Number],Table9[Status],"-",0)="-",
        _xlfn.XLOOKUP(A1568,Table10[Tag Number],Table10[Status],"-",0)="-",
        _xlfn.XLOOKUP(A1568,Table11[Tag Number],Table11[Status],"-",0)="-",
        _xlfn.XLOOKUP(A1568,Table8[Tag Number],Table8[Status],"-",0)="-"),
   "-")</f>
        <v>-</v>
      </c>
      <c r="I1568" s="88" t="str">
        <f>IF((_xlfn.XLOOKUP(B1568,[2]Sheet1!$A$2:$A$198,[2]Sheet1!$B$2:$B$198,"-",0)="Glade"),"Out","No")</f>
        <v>No</v>
      </c>
      <c r="J1568" s="90"/>
      <c r="K1568" s="91"/>
      <c r="L1568" s="91"/>
      <c r="M1568" s="91"/>
      <c r="N1568" s="92"/>
      <c r="O1568" s="89"/>
      <c r="R1568" t="b">
        <f t="shared" si="50"/>
        <v>0</v>
      </c>
    </row>
    <row r="1569" spans="1:18" ht="15" thickBot="1" x14ac:dyDescent="0.35">
      <c r="A1569" s="2" t="s">
        <v>2215</v>
      </c>
      <c r="B1569" s="2" t="s">
        <v>1145</v>
      </c>
      <c r="C1569" s="84">
        <f>IF(COUNTIF(Table8[Tag Number], A1569), 1, 0)</f>
        <v>0</v>
      </c>
      <c r="D1569" s="85">
        <f>IF(COUNTIF(Table9[Tag Number], A1569), 1, 0)</f>
        <v>0</v>
      </c>
      <c r="E1569" s="86">
        <f>IF(COUNTIF(Table10[Tag Number], A1569), 1, 0)</f>
        <v>0</v>
      </c>
      <c r="F1569" s="86">
        <f>IF(COUNTIF(Table11[Tag Number], A1569), 1, 0)</f>
        <v>0</v>
      </c>
      <c r="G1569" s="87">
        <f t="shared" si="51"/>
        <v>0</v>
      </c>
      <c r="H1569" s="88" t="str" cm="1">
        <f t="array" ref="H1569">_xlfn.IFS(OR(_xlfn.XLOOKUP(A1569,Table9[Tag Number],Table9[Status],"-",0)="Dead",
        _xlfn.XLOOKUP(A1569,Table10[Tag Number],Table10[Status],"-",0)="Dead",
        _xlfn.XLOOKUP(A1569,Table11[Tag Number],Table11[Status],"-",0)="Dead",
        _xlfn.XLOOKUP(A1569,Table8[Tag Number],Table8[Status],"-",0)="Dead"),"Dead",
     OR(_xlfn.XLOOKUP(A1569,Table11[Tag Number],Table11[Status],"-",0)="Alive",
        _xlfn.XLOOKUP(A1569,Table10[Tag Number],Table10[Status],"-",0)="Alive",
        _xlfn.XLOOKUP(A1569,Table9[Tag Number],Table9[Status],"-",0)="Alive",
        _xlfn.XLOOKUP(A1569,Table8[Tag Number],Table8[Status],"-",0)="Alive"),"Alive",
     OR(_xlfn.XLOOKUP(A1569,Table9[Tag Number],Table9[Status],"-",0)="-",
        _xlfn.XLOOKUP(A1569,Table10[Tag Number],Table10[Status],"-",0)="-",
        _xlfn.XLOOKUP(A1569,Table11[Tag Number],Table11[Status],"-",0)="-",
        _xlfn.XLOOKUP(A1569,Table8[Tag Number],Table8[Status],"-",0)="-"),
   "-")</f>
        <v>-</v>
      </c>
      <c r="I1569" s="88" t="str">
        <f>IF((_xlfn.XLOOKUP(B1569,[2]Sheet1!$A$2:$A$198,[2]Sheet1!$B$2:$B$198,"-",0)="Glade"),"Out","No")</f>
        <v>No</v>
      </c>
      <c r="J1569" s="90"/>
      <c r="K1569" s="91"/>
      <c r="L1569" s="91"/>
      <c r="M1569" s="91"/>
      <c r="N1569" s="92"/>
      <c r="O1569" s="89"/>
      <c r="R1569" t="b">
        <f t="shared" si="50"/>
        <v>0</v>
      </c>
    </row>
    <row r="1570" spans="1:18" ht="15" thickBot="1" x14ac:dyDescent="0.35">
      <c r="A1570" s="3" t="s">
        <v>2216</v>
      </c>
      <c r="B1570" s="3" t="s">
        <v>1145</v>
      </c>
      <c r="C1570" s="84">
        <f>IF(COUNTIF(Table8[Tag Number], A1570), 1, 0)</f>
        <v>0</v>
      </c>
      <c r="D1570" s="85">
        <f>IF(COUNTIF(Table9[Tag Number], A1570), 1, 0)</f>
        <v>0</v>
      </c>
      <c r="E1570" s="86">
        <f>IF(COUNTIF(Table10[Tag Number], A1570), 1, 0)</f>
        <v>0</v>
      </c>
      <c r="F1570" s="86">
        <f>IF(COUNTIF(Table11[Tag Number], A1570), 1, 0)</f>
        <v>0</v>
      </c>
      <c r="G1570" s="87">
        <f t="shared" si="51"/>
        <v>0</v>
      </c>
      <c r="H1570" s="88" t="str" cm="1">
        <f t="array" ref="H1570">_xlfn.IFS(OR(_xlfn.XLOOKUP(A1570,Table9[Tag Number],Table9[Status],"-",0)="Dead",
        _xlfn.XLOOKUP(A1570,Table10[Tag Number],Table10[Status],"-",0)="Dead",
        _xlfn.XLOOKUP(A1570,Table11[Tag Number],Table11[Status],"-",0)="Dead",
        _xlfn.XLOOKUP(A1570,Table8[Tag Number],Table8[Status],"-",0)="Dead"),"Dead",
     OR(_xlfn.XLOOKUP(A1570,Table11[Tag Number],Table11[Status],"-",0)="Alive",
        _xlfn.XLOOKUP(A1570,Table10[Tag Number],Table10[Status],"-",0)="Alive",
        _xlfn.XLOOKUP(A1570,Table9[Tag Number],Table9[Status],"-",0)="Alive",
        _xlfn.XLOOKUP(A1570,Table8[Tag Number],Table8[Status],"-",0)="Alive"),"Alive",
     OR(_xlfn.XLOOKUP(A1570,Table9[Tag Number],Table9[Status],"-",0)="-",
        _xlfn.XLOOKUP(A1570,Table10[Tag Number],Table10[Status],"-",0)="-",
        _xlfn.XLOOKUP(A1570,Table11[Tag Number],Table11[Status],"-",0)="-",
        _xlfn.XLOOKUP(A1570,Table8[Tag Number],Table8[Status],"-",0)="-"),
   "-")</f>
        <v>-</v>
      </c>
      <c r="I1570" s="88" t="str">
        <f>IF((_xlfn.XLOOKUP(B1570,[2]Sheet1!$A$2:$A$198,[2]Sheet1!$B$2:$B$198,"-",0)="Glade"),"Out","No")</f>
        <v>No</v>
      </c>
      <c r="J1570" s="90"/>
      <c r="K1570" s="91"/>
      <c r="L1570" s="91"/>
      <c r="M1570" s="91"/>
      <c r="N1570" s="92"/>
      <c r="O1570" s="89"/>
      <c r="R1570" t="b">
        <f t="shared" si="50"/>
        <v>0</v>
      </c>
    </row>
    <row r="1571" spans="1:18" ht="15" thickBot="1" x14ac:dyDescent="0.35">
      <c r="A1571" s="2" t="s">
        <v>235</v>
      </c>
      <c r="B1571" s="2" t="s">
        <v>1145</v>
      </c>
      <c r="C1571" s="84">
        <f>IF(COUNTIF(Table8[Tag Number], A1571), 1, 0)</f>
        <v>0</v>
      </c>
      <c r="D1571" s="85">
        <f>IF(COUNTIF(Table9[Tag Number], A1571), 1, 0)</f>
        <v>0</v>
      </c>
      <c r="E1571" s="86">
        <f>IF(COUNTIF(Table10[Tag Number], A1571), 1, 0)</f>
        <v>0</v>
      </c>
      <c r="F1571" s="86">
        <f>IF(COUNTIF(Table11[Tag Number], A1571), 1, 0)</f>
        <v>0</v>
      </c>
      <c r="G1571" s="87">
        <f t="shared" si="51"/>
        <v>0</v>
      </c>
      <c r="H1571" s="88" t="str" cm="1">
        <f t="array" ref="H1571">_xlfn.IFS(OR(_xlfn.XLOOKUP(A1571,Table9[Tag Number],Table9[Status],"-",0)="Dead",
        _xlfn.XLOOKUP(A1571,Table10[Tag Number],Table10[Status],"-",0)="Dead",
        _xlfn.XLOOKUP(A1571,Table11[Tag Number],Table11[Status],"-",0)="Dead",
        _xlfn.XLOOKUP(A1571,Table8[Tag Number],Table8[Status],"-",0)="Dead"),"Dead",
     OR(_xlfn.XLOOKUP(A1571,Table11[Tag Number],Table11[Status],"-",0)="Alive",
        _xlfn.XLOOKUP(A1571,Table10[Tag Number],Table10[Status],"-",0)="Alive",
        _xlfn.XLOOKUP(A1571,Table9[Tag Number],Table9[Status],"-",0)="Alive",
        _xlfn.XLOOKUP(A1571,Table8[Tag Number],Table8[Status],"-",0)="Alive"),"Alive",
     OR(_xlfn.XLOOKUP(A1571,Table9[Tag Number],Table9[Status],"-",0)="-",
        _xlfn.XLOOKUP(A1571,Table10[Tag Number],Table10[Status],"-",0)="-",
        _xlfn.XLOOKUP(A1571,Table11[Tag Number],Table11[Status],"-",0)="-",
        _xlfn.XLOOKUP(A1571,Table8[Tag Number],Table8[Status],"-",0)="-"),
   "-")</f>
        <v>-</v>
      </c>
      <c r="I1571" s="88" t="str">
        <f>IF((_xlfn.XLOOKUP(B1571,[2]Sheet1!$A$2:$A$198,[2]Sheet1!$B$2:$B$198,"-",0)="Glade"),"Out","No")</f>
        <v>No</v>
      </c>
      <c r="J1571" s="90"/>
      <c r="K1571" s="91"/>
      <c r="L1571" s="91"/>
      <c r="M1571" s="91"/>
      <c r="N1571" s="92"/>
      <c r="O1571" s="89"/>
      <c r="R1571" t="b">
        <f t="shared" si="50"/>
        <v>0</v>
      </c>
    </row>
    <row r="1572" spans="1:18" ht="15" thickBot="1" x14ac:dyDescent="0.35">
      <c r="A1572" s="3" t="s">
        <v>2217</v>
      </c>
      <c r="B1572" s="3" t="s">
        <v>1145</v>
      </c>
      <c r="C1572" s="84">
        <f>IF(COUNTIF(Table8[Tag Number], A1572), 1, 0)</f>
        <v>0</v>
      </c>
      <c r="D1572" s="85">
        <f>IF(COUNTIF(Table9[Tag Number], A1572), 1, 0)</f>
        <v>0</v>
      </c>
      <c r="E1572" s="86">
        <f>IF(COUNTIF(Table10[Tag Number], A1572), 1, 0)</f>
        <v>0</v>
      </c>
      <c r="F1572" s="86">
        <f>IF(COUNTIF(Table11[Tag Number], A1572), 1, 0)</f>
        <v>0</v>
      </c>
      <c r="G1572" s="87">
        <f t="shared" si="51"/>
        <v>0</v>
      </c>
      <c r="H1572" s="88" t="str" cm="1">
        <f t="array" ref="H1572">_xlfn.IFS(OR(_xlfn.XLOOKUP(A1572,Table9[Tag Number],Table9[Status],"-",0)="Dead",
        _xlfn.XLOOKUP(A1572,Table10[Tag Number],Table10[Status],"-",0)="Dead",
        _xlfn.XLOOKUP(A1572,Table11[Tag Number],Table11[Status],"-",0)="Dead",
        _xlfn.XLOOKUP(A1572,Table8[Tag Number],Table8[Status],"-",0)="Dead"),"Dead",
     OR(_xlfn.XLOOKUP(A1572,Table11[Tag Number],Table11[Status],"-",0)="Alive",
        _xlfn.XLOOKUP(A1572,Table10[Tag Number],Table10[Status],"-",0)="Alive",
        _xlfn.XLOOKUP(A1572,Table9[Tag Number],Table9[Status],"-",0)="Alive",
        _xlfn.XLOOKUP(A1572,Table8[Tag Number],Table8[Status],"-",0)="Alive"),"Alive",
     OR(_xlfn.XLOOKUP(A1572,Table9[Tag Number],Table9[Status],"-",0)="-",
        _xlfn.XLOOKUP(A1572,Table10[Tag Number],Table10[Status],"-",0)="-",
        _xlfn.XLOOKUP(A1572,Table11[Tag Number],Table11[Status],"-",0)="-",
        _xlfn.XLOOKUP(A1572,Table8[Tag Number],Table8[Status],"-",0)="-"),
   "-")</f>
        <v>-</v>
      </c>
      <c r="I1572" s="88" t="str">
        <f>IF((_xlfn.XLOOKUP(B1572,[2]Sheet1!$A$2:$A$198,[2]Sheet1!$B$2:$B$198,"-",0)="Glade"),"Out","No")</f>
        <v>No</v>
      </c>
      <c r="J1572" s="90"/>
      <c r="K1572" s="91"/>
      <c r="L1572" s="91"/>
      <c r="M1572" s="91"/>
      <c r="N1572" s="92"/>
      <c r="O1572" s="89"/>
      <c r="R1572" t="b">
        <f t="shared" si="50"/>
        <v>0</v>
      </c>
    </row>
    <row r="1573" spans="1:18" ht="15" thickBot="1" x14ac:dyDescent="0.35">
      <c r="A1573" s="2" t="s">
        <v>2218</v>
      </c>
      <c r="B1573" s="2" t="s">
        <v>1145</v>
      </c>
      <c r="C1573" s="84">
        <f>IF(COUNTIF(Table8[Tag Number], A1573), 1, 0)</f>
        <v>0</v>
      </c>
      <c r="D1573" s="85">
        <f>IF(COUNTIF(Table9[Tag Number], A1573), 1, 0)</f>
        <v>0</v>
      </c>
      <c r="E1573" s="86">
        <f>IF(COUNTIF(Table10[Tag Number], A1573), 1, 0)</f>
        <v>0</v>
      </c>
      <c r="F1573" s="86">
        <f>IF(COUNTIF(Table11[Tag Number], A1573), 1, 0)</f>
        <v>0</v>
      </c>
      <c r="G1573" s="87">
        <f t="shared" si="51"/>
        <v>0</v>
      </c>
      <c r="H1573" s="88" t="str" cm="1">
        <f t="array" ref="H1573">_xlfn.IFS(OR(_xlfn.XLOOKUP(A1573,Table9[Tag Number],Table9[Status],"-",0)="Dead",
        _xlfn.XLOOKUP(A1573,Table10[Tag Number],Table10[Status],"-",0)="Dead",
        _xlfn.XLOOKUP(A1573,Table11[Tag Number],Table11[Status],"-",0)="Dead",
        _xlfn.XLOOKUP(A1573,Table8[Tag Number],Table8[Status],"-",0)="Dead"),"Dead",
     OR(_xlfn.XLOOKUP(A1573,Table11[Tag Number],Table11[Status],"-",0)="Alive",
        _xlfn.XLOOKUP(A1573,Table10[Tag Number],Table10[Status],"-",0)="Alive",
        _xlfn.XLOOKUP(A1573,Table9[Tag Number],Table9[Status],"-",0)="Alive",
        _xlfn.XLOOKUP(A1573,Table8[Tag Number],Table8[Status],"-",0)="Alive"),"Alive",
     OR(_xlfn.XLOOKUP(A1573,Table9[Tag Number],Table9[Status],"-",0)="-",
        _xlfn.XLOOKUP(A1573,Table10[Tag Number],Table10[Status],"-",0)="-",
        _xlfn.XLOOKUP(A1573,Table11[Tag Number],Table11[Status],"-",0)="-",
        _xlfn.XLOOKUP(A1573,Table8[Tag Number],Table8[Status],"-",0)="-"),
   "-")</f>
        <v>-</v>
      </c>
      <c r="I1573" s="88" t="str">
        <f>IF((_xlfn.XLOOKUP(B1573,[2]Sheet1!$A$2:$A$198,[2]Sheet1!$B$2:$B$198,"-",0)="Glade"),"Out","No")</f>
        <v>No</v>
      </c>
      <c r="J1573" s="90"/>
      <c r="K1573" s="91"/>
      <c r="L1573" s="91"/>
      <c r="M1573" s="91"/>
      <c r="N1573" s="92"/>
      <c r="O1573" s="89"/>
      <c r="R1573" t="b">
        <f t="shared" si="50"/>
        <v>0</v>
      </c>
    </row>
    <row r="1574" spans="1:18" ht="15" thickBot="1" x14ac:dyDescent="0.35">
      <c r="A1574" s="3" t="s">
        <v>2219</v>
      </c>
      <c r="B1574" s="3" t="s">
        <v>1145</v>
      </c>
      <c r="C1574" s="84">
        <f>IF(COUNTIF(Table8[Tag Number], A1574), 1, 0)</f>
        <v>0</v>
      </c>
      <c r="D1574" s="85">
        <f>IF(COUNTIF(Table9[Tag Number], A1574), 1, 0)</f>
        <v>0</v>
      </c>
      <c r="E1574" s="86">
        <f>IF(COUNTIF(Table10[Tag Number], A1574), 1, 0)</f>
        <v>0</v>
      </c>
      <c r="F1574" s="86">
        <f>IF(COUNTIF(Table11[Tag Number], A1574), 1, 0)</f>
        <v>0</v>
      </c>
      <c r="G1574" s="87">
        <f t="shared" si="51"/>
        <v>0</v>
      </c>
      <c r="H1574" s="88" t="str" cm="1">
        <f t="array" ref="H1574">_xlfn.IFS(OR(_xlfn.XLOOKUP(A1574,Table9[Tag Number],Table9[Status],"-",0)="Dead",
        _xlfn.XLOOKUP(A1574,Table10[Tag Number],Table10[Status],"-",0)="Dead",
        _xlfn.XLOOKUP(A1574,Table11[Tag Number],Table11[Status],"-",0)="Dead",
        _xlfn.XLOOKUP(A1574,Table8[Tag Number],Table8[Status],"-",0)="Dead"),"Dead",
     OR(_xlfn.XLOOKUP(A1574,Table11[Tag Number],Table11[Status],"-",0)="Alive",
        _xlfn.XLOOKUP(A1574,Table10[Tag Number],Table10[Status],"-",0)="Alive",
        _xlfn.XLOOKUP(A1574,Table9[Tag Number],Table9[Status],"-",0)="Alive",
        _xlfn.XLOOKUP(A1574,Table8[Tag Number],Table8[Status],"-",0)="Alive"),"Alive",
     OR(_xlfn.XLOOKUP(A1574,Table9[Tag Number],Table9[Status],"-",0)="-",
        _xlfn.XLOOKUP(A1574,Table10[Tag Number],Table10[Status],"-",0)="-",
        _xlfn.XLOOKUP(A1574,Table11[Tag Number],Table11[Status],"-",0)="-",
        _xlfn.XLOOKUP(A1574,Table8[Tag Number],Table8[Status],"-",0)="-"),
   "-")</f>
        <v>-</v>
      </c>
      <c r="I1574" s="88" t="str">
        <f>IF((_xlfn.XLOOKUP(B1574,[2]Sheet1!$A$2:$A$198,[2]Sheet1!$B$2:$B$198,"-",0)="Glade"),"Out","No")</f>
        <v>No</v>
      </c>
      <c r="J1574" s="90"/>
      <c r="K1574" s="91"/>
      <c r="L1574" s="91"/>
      <c r="M1574" s="91"/>
      <c r="N1574" s="92"/>
      <c r="O1574" s="89"/>
      <c r="R1574" t="b">
        <f t="shared" si="50"/>
        <v>0</v>
      </c>
    </row>
    <row r="1575" spans="1:18" ht="15" thickBot="1" x14ac:dyDescent="0.35">
      <c r="A1575" s="2" t="s">
        <v>2220</v>
      </c>
      <c r="B1575" s="2" t="s">
        <v>1145</v>
      </c>
      <c r="C1575" s="84">
        <f>IF(COUNTIF(Table8[Tag Number], A1575), 1, 0)</f>
        <v>0</v>
      </c>
      <c r="D1575" s="85">
        <f>IF(COUNTIF(Table9[Tag Number], A1575), 1, 0)</f>
        <v>0</v>
      </c>
      <c r="E1575" s="86">
        <f>IF(COUNTIF(Table10[Tag Number], A1575), 1, 0)</f>
        <v>0</v>
      </c>
      <c r="F1575" s="86">
        <f>IF(COUNTIF(Table11[Tag Number], A1575), 1, 0)</f>
        <v>0</v>
      </c>
      <c r="G1575" s="87">
        <f t="shared" si="51"/>
        <v>0</v>
      </c>
      <c r="H1575" s="88" t="str" cm="1">
        <f t="array" ref="H1575">_xlfn.IFS(OR(_xlfn.XLOOKUP(A1575,Table9[Tag Number],Table9[Status],"-",0)="Dead",
        _xlfn.XLOOKUP(A1575,Table10[Tag Number],Table10[Status],"-",0)="Dead",
        _xlfn.XLOOKUP(A1575,Table11[Tag Number],Table11[Status],"-",0)="Dead",
        _xlfn.XLOOKUP(A1575,Table8[Tag Number],Table8[Status],"-",0)="Dead"),"Dead",
     OR(_xlfn.XLOOKUP(A1575,Table11[Tag Number],Table11[Status],"-",0)="Alive",
        _xlfn.XLOOKUP(A1575,Table10[Tag Number],Table10[Status],"-",0)="Alive",
        _xlfn.XLOOKUP(A1575,Table9[Tag Number],Table9[Status],"-",0)="Alive",
        _xlfn.XLOOKUP(A1575,Table8[Tag Number],Table8[Status],"-",0)="Alive"),"Alive",
     OR(_xlfn.XLOOKUP(A1575,Table9[Tag Number],Table9[Status],"-",0)="-",
        _xlfn.XLOOKUP(A1575,Table10[Tag Number],Table10[Status],"-",0)="-",
        _xlfn.XLOOKUP(A1575,Table11[Tag Number],Table11[Status],"-",0)="-",
        _xlfn.XLOOKUP(A1575,Table8[Tag Number],Table8[Status],"-",0)="-"),
   "-")</f>
        <v>-</v>
      </c>
      <c r="I1575" s="88" t="str">
        <f>IF((_xlfn.XLOOKUP(B1575,[2]Sheet1!$A$2:$A$198,[2]Sheet1!$B$2:$B$198,"-",0)="Glade"),"Out","No")</f>
        <v>No</v>
      </c>
      <c r="J1575" s="90"/>
      <c r="K1575" s="91"/>
      <c r="L1575" s="91"/>
      <c r="M1575" s="91"/>
      <c r="N1575" s="92"/>
      <c r="O1575" s="89"/>
      <c r="R1575" t="b">
        <f t="shared" si="50"/>
        <v>0</v>
      </c>
    </row>
    <row r="1576" spans="1:18" ht="15" thickBot="1" x14ac:dyDescent="0.35">
      <c r="A1576" s="3" t="s">
        <v>996</v>
      </c>
      <c r="B1576" s="3" t="s">
        <v>1137</v>
      </c>
      <c r="C1576" s="84">
        <f>IF(COUNTIF(Table8[Tag Number], A1576), 1, 0)</f>
        <v>0</v>
      </c>
      <c r="D1576" s="85">
        <f>IF(COUNTIF(Table9[Tag Number], A1576), 1, 0)</f>
        <v>1</v>
      </c>
      <c r="E1576" s="86">
        <f>IF(COUNTIF(Table10[Tag Number], A1576), 1, 0)</f>
        <v>0</v>
      </c>
      <c r="F1576" s="86">
        <f>IF(COUNTIF(Table11[Tag Number], A1576), 1, 0)</f>
        <v>0</v>
      </c>
      <c r="G1576" s="87">
        <f t="shared" si="51"/>
        <v>1</v>
      </c>
      <c r="H1576" s="88" t="str" cm="1">
        <f t="array" ref="H1576">_xlfn.IFS(OR(_xlfn.XLOOKUP(A1576,Table9[Tag Number],Table9[Status],"-",0)="Dead",
        _xlfn.XLOOKUP(A1576,Table10[Tag Number],Table10[Status],"-",0)="Dead",
        _xlfn.XLOOKUP(A1576,Table11[Tag Number],Table11[Status],"-",0)="Dead",
        _xlfn.XLOOKUP(A1576,Table8[Tag Number],Table8[Status],"-",0)="Dead"),"Dead",
     OR(_xlfn.XLOOKUP(A1576,Table11[Tag Number],Table11[Status],"-",0)="Alive",
        _xlfn.XLOOKUP(A1576,Table10[Tag Number],Table10[Status],"-",0)="Alive",
        _xlfn.XLOOKUP(A1576,Table9[Tag Number],Table9[Status],"-",0)="Alive",
        _xlfn.XLOOKUP(A1576,Table8[Tag Number],Table8[Status],"-",0)="Alive"),"Alive",
     OR(_xlfn.XLOOKUP(A1576,Table9[Tag Number],Table9[Status],"-",0)="-",
        _xlfn.XLOOKUP(A1576,Table10[Tag Number],Table10[Status],"-",0)="-",
        _xlfn.XLOOKUP(A1576,Table11[Tag Number],Table11[Status],"-",0)="-",
        _xlfn.XLOOKUP(A1576,Table8[Tag Number],Table8[Status],"-",0)="-"),
   "-")</f>
        <v>Alive</v>
      </c>
      <c r="I1576" s="88" t="str">
        <f>IF((_xlfn.XLOOKUP(B1576,[2]Sheet1!$A$2:$A$198,[2]Sheet1!$B$2:$B$198,"-",0)="Glade"),"Out","No")</f>
        <v>No</v>
      </c>
      <c r="J1576" s="90"/>
      <c r="K1576" s="91"/>
      <c r="L1576" s="91"/>
      <c r="M1576" s="91"/>
      <c r="N1576" s="92"/>
      <c r="O1576" s="89"/>
      <c r="R1576" t="b">
        <f t="shared" si="50"/>
        <v>0</v>
      </c>
    </row>
    <row r="1577" spans="1:18" ht="15" thickBot="1" x14ac:dyDescent="0.35">
      <c r="A1577" s="2" t="s">
        <v>2221</v>
      </c>
      <c r="B1577" s="2" t="s">
        <v>1145</v>
      </c>
      <c r="C1577" s="84">
        <f>IF(COUNTIF(Table8[Tag Number], A1577), 1, 0)</f>
        <v>0</v>
      </c>
      <c r="D1577" s="85">
        <f>IF(COUNTIF(Table9[Tag Number], A1577), 1, 0)</f>
        <v>0</v>
      </c>
      <c r="E1577" s="86">
        <f>IF(COUNTIF(Table10[Tag Number], A1577), 1, 0)</f>
        <v>0</v>
      </c>
      <c r="F1577" s="86">
        <f>IF(COUNTIF(Table11[Tag Number], A1577), 1, 0)</f>
        <v>0</v>
      </c>
      <c r="G1577" s="87">
        <f t="shared" si="51"/>
        <v>0</v>
      </c>
      <c r="H1577" s="88" t="str" cm="1">
        <f t="array" ref="H1577">_xlfn.IFS(OR(_xlfn.XLOOKUP(A1577,Table9[Tag Number],Table9[Status],"-",0)="Dead",
        _xlfn.XLOOKUP(A1577,Table10[Tag Number],Table10[Status],"-",0)="Dead",
        _xlfn.XLOOKUP(A1577,Table11[Tag Number],Table11[Status],"-",0)="Dead",
        _xlfn.XLOOKUP(A1577,Table8[Tag Number],Table8[Status],"-",0)="Dead"),"Dead",
     OR(_xlfn.XLOOKUP(A1577,Table11[Tag Number],Table11[Status],"-",0)="Alive",
        _xlfn.XLOOKUP(A1577,Table10[Tag Number],Table10[Status],"-",0)="Alive",
        _xlfn.XLOOKUP(A1577,Table9[Tag Number],Table9[Status],"-",0)="Alive",
        _xlfn.XLOOKUP(A1577,Table8[Tag Number],Table8[Status],"-",0)="Alive"),"Alive",
     OR(_xlfn.XLOOKUP(A1577,Table9[Tag Number],Table9[Status],"-",0)="-",
        _xlfn.XLOOKUP(A1577,Table10[Tag Number],Table10[Status],"-",0)="-",
        _xlfn.XLOOKUP(A1577,Table11[Tag Number],Table11[Status],"-",0)="-",
        _xlfn.XLOOKUP(A1577,Table8[Tag Number],Table8[Status],"-",0)="-"),
   "-")</f>
        <v>-</v>
      </c>
      <c r="I1577" s="88" t="str">
        <f>IF((_xlfn.XLOOKUP(B1577,[2]Sheet1!$A$2:$A$198,[2]Sheet1!$B$2:$B$198,"-",0)="Glade"),"Out","No")</f>
        <v>No</v>
      </c>
      <c r="J1577" s="90"/>
      <c r="K1577" s="91"/>
      <c r="L1577" s="91"/>
      <c r="M1577" s="91"/>
      <c r="N1577" s="92"/>
      <c r="O1577" s="89"/>
      <c r="R1577" t="b">
        <f t="shared" si="50"/>
        <v>0</v>
      </c>
    </row>
    <row r="1578" spans="1:18" ht="15" thickBot="1" x14ac:dyDescent="0.35">
      <c r="A1578" s="3" t="s">
        <v>2222</v>
      </c>
      <c r="B1578" s="3" t="s">
        <v>1145</v>
      </c>
      <c r="C1578" s="84">
        <f>IF(COUNTIF(Table8[Tag Number], A1578), 1, 0)</f>
        <v>0</v>
      </c>
      <c r="D1578" s="85">
        <f>IF(COUNTIF(Table9[Tag Number], A1578), 1, 0)</f>
        <v>0</v>
      </c>
      <c r="E1578" s="86">
        <f>IF(COUNTIF(Table10[Tag Number], A1578), 1, 0)</f>
        <v>0</v>
      </c>
      <c r="F1578" s="86">
        <f>IF(COUNTIF(Table11[Tag Number], A1578), 1, 0)</f>
        <v>0</v>
      </c>
      <c r="G1578" s="87">
        <f t="shared" si="51"/>
        <v>0</v>
      </c>
      <c r="H1578" s="88" t="str" cm="1">
        <f t="array" ref="H1578">_xlfn.IFS(OR(_xlfn.XLOOKUP(A1578,Table9[Tag Number],Table9[Status],"-",0)="Dead",
        _xlfn.XLOOKUP(A1578,Table10[Tag Number],Table10[Status],"-",0)="Dead",
        _xlfn.XLOOKUP(A1578,Table11[Tag Number],Table11[Status],"-",0)="Dead",
        _xlfn.XLOOKUP(A1578,Table8[Tag Number],Table8[Status],"-",0)="Dead"),"Dead",
     OR(_xlfn.XLOOKUP(A1578,Table11[Tag Number],Table11[Status],"-",0)="Alive",
        _xlfn.XLOOKUP(A1578,Table10[Tag Number],Table10[Status],"-",0)="Alive",
        _xlfn.XLOOKUP(A1578,Table9[Tag Number],Table9[Status],"-",0)="Alive",
        _xlfn.XLOOKUP(A1578,Table8[Tag Number],Table8[Status],"-",0)="Alive"),"Alive",
     OR(_xlfn.XLOOKUP(A1578,Table9[Tag Number],Table9[Status],"-",0)="-",
        _xlfn.XLOOKUP(A1578,Table10[Tag Number],Table10[Status],"-",0)="-",
        _xlfn.XLOOKUP(A1578,Table11[Tag Number],Table11[Status],"-",0)="-",
        _xlfn.XLOOKUP(A1578,Table8[Tag Number],Table8[Status],"-",0)="-"),
   "-")</f>
        <v>-</v>
      </c>
      <c r="I1578" s="88" t="str">
        <f>IF((_xlfn.XLOOKUP(B1578,[2]Sheet1!$A$2:$A$198,[2]Sheet1!$B$2:$B$198,"-",0)="Glade"),"Out","No")</f>
        <v>No</v>
      </c>
      <c r="J1578" s="90"/>
      <c r="K1578" s="91"/>
      <c r="L1578" s="91"/>
      <c r="M1578" s="91"/>
      <c r="N1578" s="92"/>
      <c r="O1578" s="89"/>
      <c r="R1578" t="b">
        <f t="shared" si="50"/>
        <v>0</v>
      </c>
    </row>
    <row r="1579" spans="1:18" ht="15" thickBot="1" x14ac:dyDescent="0.35">
      <c r="A1579" s="2" t="s">
        <v>2223</v>
      </c>
      <c r="B1579" s="2" t="s">
        <v>1145</v>
      </c>
      <c r="C1579" s="84">
        <f>IF(COUNTIF(Table8[Tag Number], A1579), 1, 0)</f>
        <v>0</v>
      </c>
      <c r="D1579" s="85">
        <f>IF(COUNTIF(Table9[Tag Number], A1579), 1, 0)</f>
        <v>0</v>
      </c>
      <c r="E1579" s="86">
        <f>IF(COUNTIF(Table10[Tag Number], A1579), 1, 0)</f>
        <v>0</v>
      </c>
      <c r="F1579" s="86">
        <f>IF(COUNTIF(Table11[Tag Number], A1579), 1, 0)</f>
        <v>0</v>
      </c>
      <c r="G1579" s="87">
        <f t="shared" si="51"/>
        <v>0</v>
      </c>
      <c r="H1579" s="88" t="str" cm="1">
        <f t="array" ref="H1579">_xlfn.IFS(OR(_xlfn.XLOOKUP(A1579,Table9[Tag Number],Table9[Status],"-",0)="Dead",
        _xlfn.XLOOKUP(A1579,Table10[Tag Number],Table10[Status],"-",0)="Dead",
        _xlfn.XLOOKUP(A1579,Table11[Tag Number],Table11[Status],"-",0)="Dead",
        _xlfn.XLOOKUP(A1579,Table8[Tag Number],Table8[Status],"-",0)="Dead"),"Dead",
     OR(_xlfn.XLOOKUP(A1579,Table11[Tag Number],Table11[Status],"-",0)="Alive",
        _xlfn.XLOOKUP(A1579,Table10[Tag Number],Table10[Status],"-",0)="Alive",
        _xlfn.XLOOKUP(A1579,Table9[Tag Number],Table9[Status],"-",0)="Alive",
        _xlfn.XLOOKUP(A1579,Table8[Tag Number],Table8[Status],"-",0)="Alive"),"Alive",
     OR(_xlfn.XLOOKUP(A1579,Table9[Tag Number],Table9[Status],"-",0)="-",
        _xlfn.XLOOKUP(A1579,Table10[Tag Number],Table10[Status],"-",0)="-",
        _xlfn.XLOOKUP(A1579,Table11[Tag Number],Table11[Status],"-",0)="-",
        _xlfn.XLOOKUP(A1579,Table8[Tag Number],Table8[Status],"-",0)="-"),
   "-")</f>
        <v>-</v>
      </c>
      <c r="I1579" s="88" t="str">
        <f>IF((_xlfn.XLOOKUP(B1579,[2]Sheet1!$A$2:$A$198,[2]Sheet1!$B$2:$B$198,"-",0)="Glade"),"Out","No")</f>
        <v>No</v>
      </c>
      <c r="J1579" s="90"/>
      <c r="K1579" s="91"/>
      <c r="L1579" s="91"/>
      <c r="M1579" s="91"/>
      <c r="N1579" s="92"/>
      <c r="O1579" s="89"/>
      <c r="R1579" t="b">
        <f t="shared" si="50"/>
        <v>0</v>
      </c>
    </row>
    <row r="1580" spans="1:18" ht="15" thickBot="1" x14ac:dyDescent="0.35">
      <c r="A1580" s="3" t="s">
        <v>2224</v>
      </c>
      <c r="B1580" s="3" t="s">
        <v>1145</v>
      </c>
      <c r="C1580" s="84">
        <f>IF(COUNTIF(Table8[Tag Number], A1580), 1, 0)</f>
        <v>0</v>
      </c>
      <c r="D1580" s="85">
        <f>IF(COUNTIF(Table9[Tag Number], A1580), 1, 0)</f>
        <v>0</v>
      </c>
      <c r="E1580" s="86">
        <f>IF(COUNTIF(Table10[Tag Number], A1580), 1, 0)</f>
        <v>0</v>
      </c>
      <c r="F1580" s="86">
        <f>IF(COUNTIF(Table11[Tag Number], A1580), 1, 0)</f>
        <v>0</v>
      </c>
      <c r="G1580" s="87">
        <f t="shared" si="51"/>
        <v>0</v>
      </c>
      <c r="H1580" s="88" t="str" cm="1">
        <f t="array" ref="H1580">_xlfn.IFS(OR(_xlfn.XLOOKUP(A1580,Table9[Tag Number],Table9[Status],"-",0)="Dead",
        _xlfn.XLOOKUP(A1580,Table10[Tag Number],Table10[Status],"-",0)="Dead",
        _xlfn.XLOOKUP(A1580,Table11[Tag Number],Table11[Status],"-",0)="Dead",
        _xlfn.XLOOKUP(A1580,Table8[Tag Number],Table8[Status],"-",0)="Dead"),"Dead",
     OR(_xlfn.XLOOKUP(A1580,Table11[Tag Number],Table11[Status],"-",0)="Alive",
        _xlfn.XLOOKUP(A1580,Table10[Tag Number],Table10[Status],"-",0)="Alive",
        _xlfn.XLOOKUP(A1580,Table9[Tag Number],Table9[Status],"-",0)="Alive",
        _xlfn.XLOOKUP(A1580,Table8[Tag Number],Table8[Status],"-",0)="Alive"),"Alive",
     OR(_xlfn.XLOOKUP(A1580,Table9[Tag Number],Table9[Status],"-",0)="-",
        _xlfn.XLOOKUP(A1580,Table10[Tag Number],Table10[Status],"-",0)="-",
        _xlfn.XLOOKUP(A1580,Table11[Tag Number],Table11[Status],"-",0)="-",
        _xlfn.XLOOKUP(A1580,Table8[Tag Number],Table8[Status],"-",0)="-"),
   "-")</f>
        <v>-</v>
      </c>
      <c r="I1580" s="88" t="str">
        <f>IF((_xlfn.XLOOKUP(B1580,[2]Sheet1!$A$2:$A$198,[2]Sheet1!$B$2:$B$198,"-",0)="Glade"),"Out","No")</f>
        <v>No</v>
      </c>
      <c r="J1580" s="90"/>
      <c r="K1580" s="91"/>
      <c r="L1580" s="91"/>
      <c r="M1580" s="91"/>
      <c r="N1580" s="92"/>
      <c r="O1580" s="89"/>
      <c r="R1580" t="b">
        <f t="shared" si="50"/>
        <v>0</v>
      </c>
    </row>
    <row r="1581" spans="1:18" ht="15" thickBot="1" x14ac:dyDescent="0.35">
      <c r="A1581" s="2" t="s">
        <v>2225</v>
      </c>
      <c r="B1581" s="2" t="s">
        <v>1145</v>
      </c>
      <c r="C1581" s="84">
        <f>IF(COUNTIF(Table8[Tag Number], A1581), 1, 0)</f>
        <v>0</v>
      </c>
      <c r="D1581" s="85">
        <f>IF(COUNTIF(Table9[Tag Number], A1581), 1, 0)</f>
        <v>0</v>
      </c>
      <c r="E1581" s="86">
        <f>IF(COUNTIF(Table10[Tag Number], A1581), 1, 0)</f>
        <v>0</v>
      </c>
      <c r="F1581" s="86">
        <f>IF(COUNTIF(Table11[Tag Number], A1581), 1, 0)</f>
        <v>0</v>
      </c>
      <c r="G1581" s="87">
        <f t="shared" si="51"/>
        <v>0</v>
      </c>
      <c r="H1581" s="88" t="str" cm="1">
        <f t="array" ref="H1581">_xlfn.IFS(OR(_xlfn.XLOOKUP(A1581,Table9[Tag Number],Table9[Status],"-",0)="Dead",
        _xlfn.XLOOKUP(A1581,Table10[Tag Number],Table10[Status],"-",0)="Dead",
        _xlfn.XLOOKUP(A1581,Table11[Tag Number],Table11[Status],"-",0)="Dead",
        _xlfn.XLOOKUP(A1581,Table8[Tag Number],Table8[Status],"-",0)="Dead"),"Dead",
     OR(_xlfn.XLOOKUP(A1581,Table11[Tag Number],Table11[Status],"-",0)="Alive",
        _xlfn.XLOOKUP(A1581,Table10[Tag Number],Table10[Status],"-",0)="Alive",
        _xlfn.XLOOKUP(A1581,Table9[Tag Number],Table9[Status],"-",0)="Alive",
        _xlfn.XLOOKUP(A1581,Table8[Tag Number],Table8[Status],"-",0)="Alive"),"Alive",
     OR(_xlfn.XLOOKUP(A1581,Table9[Tag Number],Table9[Status],"-",0)="-",
        _xlfn.XLOOKUP(A1581,Table10[Tag Number],Table10[Status],"-",0)="-",
        _xlfn.XLOOKUP(A1581,Table11[Tag Number],Table11[Status],"-",0)="-",
        _xlfn.XLOOKUP(A1581,Table8[Tag Number],Table8[Status],"-",0)="-"),
   "-")</f>
        <v>-</v>
      </c>
      <c r="I1581" s="88" t="str">
        <f>IF((_xlfn.XLOOKUP(B1581,[2]Sheet1!$A$2:$A$198,[2]Sheet1!$B$2:$B$198,"-",0)="Glade"),"Out","No")</f>
        <v>No</v>
      </c>
      <c r="J1581" s="90"/>
      <c r="K1581" s="91"/>
      <c r="L1581" s="91"/>
      <c r="M1581" s="91"/>
      <c r="N1581" s="92"/>
      <c r="O1581" s="89"/>
      <c r="R1581" t="b">
        <f t="shared" si="50"/>
        <v>0</v>
      </c>
    </row>
    <row r="1582" spans="1:18" ht="15" thickBot="1" x14ac:dyDescent="0.35">
      <c r="A1582" s="3" t="s">
        <v>2226</v>
      </c>
      <c r="B1582" s="3" t="s">
        <v>1145</v>
      </c>
      <c r="C1582" s="84">
        <f>IF(COUNTIF(Table8[Tag Number], A1582), 1, 0)</f>
        <v>0</v>
      </c>
      <c r="D1582" s="85">
        <f>IF(COUNTIF(Table9[Tag Number], A1582), 1, 0)</f>
        <v>0</v>
      </c>
      <c r="E1582" s="86">
        <f>IF(COUNTIF(Table10[Tag Number], A1582), 1, 0)</f>
        <v>0</v>
      </c>
      <c r="F1582" s="86">
        <f>IF(COUNTIF(Table11[Tag Number], A1582), 1, 0)</f>
        <v>0</v>
      </c>
      <c r="G1582" s="87">
        <f t="shared" si="51"/>
        <v>0</v>
      </c>
      <c r="H1582" s="88" t="str" cm="1">
        <f t="array" ref="H1582">_xlfn.IFS(OR(_xlfn.XLOOKUP(A1582,Table9[Tag Number],Table9[Status],"-",0)="Dead",
        _xlfn.XLOOKUP(A1582,Table10[Tag Number],Table10[Status],"-",0)="Dead",
        _xlfn.XLOOKUP(A1582,Table11[Tag Number],Table11[Status],"-",0)="Dead",
        _xlfn.XLOOKUP(A1582,Table8[Tag Number],Table8[Status],"-",0)="Dead"),"Dead",
     OR(_xlfn.XLOOKUP(A1582,Table11[Tag Number],Table11[Status],"-",0)="Alive",
        _xlfn.XLOOKUP(A1582,Table10[Tag Number],Table10[Status],"-",0)="Alive",
        _xlfn.XLOOKUP(A1582,Table9[Tag Number],Table9[Status],"-",0)="Alive",
        _xlfn.XLOOKUP(A1582,Table8[Tag Number],Table8[Status],"-",0)="Alive"),"Alive",
     OR(_xlfn.XLOOKUP(A1582,Table9[Tag Number],Table9[Status],"-",0)="-",
        _xlfn.XLOOKUP(A1582,Table10[Tag Number],Table10[Status],"-",0)="-",
        _xlfn.XLOOKUP(A1582,Table11[Tag Number],Table11[Status],"-",0)="-",
        _xlfn.XLOOKUP(A1582,Table8[Tag Number],Table8[Status],"-",0)="-"),
   "-")</f>
        <v>-</v>
      </c>
      <c r="I1582" s="88" t="str">
        <f>IF((_xlfn.XLOOKUP(B1582,[2]Sheet1!$A$2:$A$198,[2]Sheet1!$B$2:$B$198,"-",0)="Glade"),"Out","No")</f>
        <v>No</v>
      </c>
      <c r="J1582" s="90"/>
      <c r="K1582" s="91"/>
      <c r="L1582" s="91"/>
      <c r="M1582" s="91"/>
      <c r="N1582" s="92"/>
      <c r="O1582" s="89"/>
      <c r="R1582" t="b">
        <f t="shared" si="50"/>
        <v>0</v>
      </c>
    </row>
    <row r="1583" spans="1:18" ht="15" thickBot="1" x14ac:dyDescent="0.35">
      <c r="A1583" s="2" t="s">
        <v>2227</v>
      </c>
      <c r="B1583" s="2" t="s">
        <v>1145</v>
      </c>
      <c r="C1583" s="84">
        <f>IF(COUNTIF(Table8[Tag Number], A1583), 1, 0)</f>
        <v>0</v>
      </c>
      <c r="D1583" s="85">
        <f>IF(COUNTIF(Table9[Tag Number], A1583), 1, 0)</f>
        <v>0</v>
      </c>
      <c r="E1583" s="86">
        <f>IF(COUNTIF(Table10[Tag Number], A1583), 1, 0)</f>
        <v>0</v>
      </c>
      <c r="F1583" s="86">
        <f>IF(COUNTIF(Table11[Tag Number], A1583), 1, 0)</f>
        <v>0</v>
      </c>
      <c r="G1583" s="87">
        <f t="shared" si="51"/>
        <v>0</v>
      </c>
      <c r="H1583" s="88" t="str" cm="1">
        <f t="array" ref="H1583">_xlfn.IFS(OR(_xlfn.XLOOKUP(A1583,Table9[Tag Number],Table9[Status],"-",0)="Dead",
        _xlfn.XLOOKUP(A1583,Table10[Tag Number],Table10[Status],"-",0)="Dead",
        _xlfn.XLOOKUP(A1583,Table11[Tag Number],Table11[Status],"-",0)="Dead",
        _xlfn.XLOOKUP(A1583,Table8[Tag Number],Table8[Status],"-",0)="Dead"),"Dead",
     OR(_xlfn.XLOOKUP(A1583,Table11[Tag Number],Table11[Status],"-",0)="Alive",
        _xlfn.XLOOKUP(A1583,Table10[Tag Number],Table10[Status],"-",0)="Alive",
        _xlfn.XLOOKUP(A1583,Table9[Tag Number],Table9[Status],"-",0)="Alive",
        _xlfn.XLOOKUP(A1583,Table8[Tag Number],Table8[Status],"-",0)="Alive"),"Alive",
     OR(_xlfn.XLOOKUP(A1583,Table9[Tag Number],Table9[Status],"-",0)="-",
        _xlfn.XLOOKUP(A1583,Table10[Tag Number],Table10[Status],"-",0)="-",
        _xlfn.XLOOKUP(A1583,Table11[Tag Number],Table11[Status],"-",0)="-",
        _xlfn.XLOOKUP(A1583,Table8[Tag Number],Table8[Status],"-",0)="-"),
   "-")</f>
        <v>-</v>
      </c>
      <c r="I1583" s="88" t="str">
        <f>IF((_xlfn.XLOOKUP(B1583,[2]Sheet1!$A$2:$A$198,[2]Sheet1!$B$2:$B$198,"-",0)="Glade"),"Out","No")</f>
        <v>No</v>
      </c>
      <c r="J1583" s="90"/>
      <c r="K1583" s="91"/>
      <c r="L1583" s="91"/>
      <c r="M1583" s="91"/>
      <c r="N1583" s="92"/>
      <c r="O1583" s="89"/>
      <c r="R1583" t="b">
        <f t="shared" si="50"/>
        <v>0</v>
      </c>
    </row>
    <row r="1584" spans="1:18" ht="15" thickBot="1" x14ac:dyDescent="0.35">
      <c r="A1584" s="3" t="s">
        <v>2228</v>
      </c>
      <c r="B1584" s="3" t="s">
        <v>1145</v>
      </c>
      <c r="C1584" s="84">
        <f>IF(COUNTIF(Table8[Tag Number], A1584), 1, 0)</f>
        <v>0</v>
      </c>
      <c r="D1584" s="85">
        <f>IF(COUNTIF(Table9[Tag Number], A1584), 1, 0)</f>
        <v>0</v>
      </c>
      <c r="E1584" s="86">
        <f>IF(COUNTIF(Table10[Tag Number], A1584), 1, 0)</f>
        <v>0</v>
      </c>
      <c r="F1584" s="86">
        <f>IF(COUNTIF(Table11[Tag Number], A1584), 1, 0)</f>
        <v>0</v>
      </c>
      <c r="G1584" s="87">
        <f t="shared" si="51"/>
        <v>0</v>
      </c>
      <c r="H1584" s="88" t="str" cm="1">
        <f t="array" ref="H1584">_xlfn.IFS(OR(_xlfn.XLOOKUP(A1584,Table9[Tag Number],Table9[Status],"-",0)="Dead",
        _xlfn.XLOOKUP(A1584,Table10[Tag Number],Table10[Status],"-",0)="Dead",
        _xlfn.XLOOKUP(A1584,Table11[Tag Number],Table11[Status],"-",0)="Dead",
        _xlfn.XLOOKUP(A1584,Table8[Tag Number],Table8[Status],"-",0)="Dead"),"Dead",
     OR(_xlfn.XLOOKUP(A1584,Table11[Tag Number],Table11[Status],"-",0)="Alive",
        _xlfn.XLOOKUP(A1584,Table10[Tag Number],Table10[Status],"-",0)="Alive",
        _xlfn.XLOOKUP(A1584,Table9[Tag Number],Table9[Status],"-",0)="Alive",
        _xlfn.XLOOKUP(A1584,Table8[Tag Number],Table8[Status],"-",0)="Alive"),"Alive",
     OR(_xlfn.XLOOKUP(A1584,Table9[Tag Number],Table9[Status],"-",0)="-",
        _xlfn.XLOOKUP(A1584,Table10[Tag Number],Table10[Status],"-",0)="-",
        _xlfn.XLOOKUP(A1584,Table11[Tag Number],Table11[Status],"-",0)="-",
        _xlfn.XLOOKUP(A1584,Table8[Tag Number],Table8[Status],"-",0)="-"),
   "-")</f>
        <v>-</v>
      </c>
      <c r="I1584" s="88" t="str">
        <f>IF((_xlfn.XLOOKUP(B1584,[2]Sheet1!$A$2:$A$198,[2]Sheet1!$B$2:$B$198,"-",0)="Glade"),"Out","No")</f>
        <v>No</v>
      </c>
      <c r="J1584" s="90"/>
      <c r="K1584" s="91"/>
      <c r="L1584" s="91"/>
      <c r="M1584" s="91"/>
      <c r="N1584" s="92"/>
      <c r="O1584" s="89"/>
      <c r="R1584" t="b">
        <f t="shared" si="50"/>
        <v>0</v>
      </c>
    </row>
    <row r="1585" spans="1:18" ht="15" thickBot="1" x14ac:dyDescent="0.35">
      <c r="A1585" s="2" t="s">
        <v>2229</v>
      </c>
      <c r="B1585" s="2" t="s">
        <v>1145</v>
      </c>
      <c r="C1585" s="84">
        <f>IF(COUNTIF(Table8[Tag Number], A1585), 1, 0)</f>
        <v>0</v>
      </c>
      <c r="D1585" s="85">
        <f>IF(COUNTIF(Table9[Tag Number], A1585), 1, 0)</f>
        <v>0</v>
      </c>
      <c r="E1585" s="86">
        <f>IF(COUNTIF(Table10[Tag Number], A1585), 1, 0)</f>
        <v>0</v>
      </c>
      <c r="F1585" s="86">
        <f>IF(COUNTIF(Table11[Tag Number], A1585), 1, 0)</f>
        <v>0</v>
      </c>
      <c r="G1585" s="87">
        <f t="shared" si="51"/>
        <v>0</v>
      </c>
      <c r="H1585" s="88" t="str" cm="1">
        <f t="array" ref="H1585">_xlfn.IFS(OR(_xlfn.XLOOKUP(A1585,Table9[Tag Number],Table9[Status],"-",0)="Dead",
        _xlfn.XLOOKUP(A1585,Table10[Tag Number],Table10[Status],"-",0)="Dead",
        _xlfn.XLOOKUP(A1585,Table11[Tag Number],Table11[Status],"-",0)="Dead",
        _xlfn.XLOOKUP(A1585,Table8[Tag Number],Table8[Status],"-",0)="Dead"),"Dead",
     OR(_xlfn.XLOOKUP(A1585,Table11[Tag Number],Table11[Status],"-",0)="Alive",
        _xlfn.XLOOKUP(A1585,Table10[Tag Number],Table10[Status],"-",0)="Alive",
        _xlfn.XLOOKUP(A1585,Table9[Tag Number],Table9[Status],"-",0)="Alive",
        _xlfn.XLOOKUP(A1585,Table8[Tag Number],Table8[Status],"-",0)="Alive"),"Alive",
     OR(_xlfn.XLOOKUP(A1585,Table9[Tag Number],Table9[Status],"-",0)="-",
        _xlfn.XLOOKUP(A1585,Table10[Tag Number],Table10[Status],"-",0)="-",
        _xlfn.XLOOKUP(A1585,Table11[Tag Number],Table11[Status],"-",0)="-",
        _xlfn.XLOOKUP(A1585,Table8[Tag Number],Table8[Status],"-",0)="-"),
   "-")</f>
        <v>-</v>
      </c>
      <c r="I1585" s="88" t="str">
        <f>IF((_xlfn.XLOOKUP(B1585,[2]Sheet1!$A$2:$A$198,[2]Sheet1!$B$2:$B$198,"-",0)="Glade"),"Out","No")</f>
        <v>No</v>
      </c>
      <c r="J1585" s="90"/>
      <c r="K1585" s="91"/>
      <c r="L1585" s="91"/>
      <c r="M1585" s="91"/>
      <c r="N1585" s="92"/>
      <c r="O1585" s="89"/>
      <c r="R1585" t="b">
        <f t="shared" si="50"/>
        <v>0</v>
      </c>
    </row>
    <row r="1586" spans="1:18" ht="15" thickBot="1" x14ac:dyDescent="0.35">
      <c r="A1586" s="3" t="s">
        <v>2230</v>
      </c>
      <c r="B1586" s="3" t="s">
        <v>1145</v>
      </c>
      <c r="C1586" s="84">
        <f>IF(COUNTIF(Table8[Tag Number], A1586), 1, 0)</f>
        <v>0</v>
      </c>
      <c r="D1586" s="85">
        <f>IF(COUNTIF(Table9[Tag Number], A1586), 1, 0)</f>
        <v>0</v>
      </c>
      <c r="E1586" s="86">
        <f>IF(COUNTIF(Table10[Tag Number], A1586), 1, 0)</f>
        <v>0</v>
      </c>
      <c r="F1586" s="86">
        <f>IF(COUNTIF(Table11[Tag Number], A1586), 1, 0)</f>
        <v>0</v>
      </c>
      <c r="G1586" s="87">
        <f t="shared" si="51"/>
        <v>0</v>
      </c>
      <c r="H1586" s="88" t="str" cm="1">
        <f t="array" ref="H1586">_xlfn.IFS(OR(_xlfn.XLOOKUP(A1586,Table9[Tag Number],Table9[Status],"-",0)="Dead",
        _xlfn.XLOOKUP(A1586,Table10[Tag Number],Table10[Status],"-",0)="Dead",
        _xlfn.XLOOKUP(A1586,Table11[Tag Number],Table11[Status],"-",0)="Dead",
        _xlfn.XLOOKUP(A1586,Table8[Tag Number],Table8[Status],"-",0)="Dead"),"Dead",
     OR(_xlfn.XLOOKUP(A1586,Table11[Tag Number],Table11[Status],"-",0)="Alive",
        _xlfn.XLOOKUP(A1586,Table10[Tag Number],Table10[Status],"-",0)="Alive",
        _xlfn.XLOOKUP(A1586,Table9[Tag Number],Table9[Status],"-",0)="Alive",
        _xlfn.XLOOKUP(A1586,Table8[Tag Number],Table8[Status],"-",0)="Alive"),"Alive",
     OR(_xlfn.XLOOKUP(A1586,Table9[Tag Number],Table9[Status],"-",0)="-",
        _xlfn.XLOOKUP(A1586,Table10[Tag Number],Table10[Status],"-",0)="-",
        _xlfn.XLOOKUP(A1586,Table11[Tag Number],Table11[Status],"-",0)="-",
        _xlfn.XLOOKUP(A1586,Table8[Tag Number],Table8[Status],"-",0)="-"),
   "-")</f>
        <v>-</v>
      </c>
      <c r="I1586" s="88" t="str">
        <f>IF((_xlfn.XLOOKUP(B1586,[2]Sheet1!$A$2:$A$198,[2]Sheet1!$B$2:$B$198,"-",0)="Glade"),"Out","No")</f>
        <v>No</v>
      </c>
      <c r="J1586" s="90"/>
      <c r="K1586" s="91"/>
      <c r="L1586" s="91"/>
      <c r="M1586" s="91"/>
      <c r="N1586" s="92"/>
      <c r="O1586" s="89"/>
      <c r="R1586" t="b">
        <f t="shared" si="50"/>
        <v>0</v>
      </c>
    </row>
    <row r="1587" spans="1:18" ht="15" thickBot="1" x14ac:dyDescent="0.35">
      <c r="A1587" s="2" t="s">
        <v>2231</v>
      </c>
      <c r="B1587" s="2" t="s">
        <v>1145</v>
      </c>
      <c r="C1587" s="84">
        <f>IF(COUNTIF(Table8[Tag Number], A1587), 1, 0)</f>
        <v>0</v>
      </c>
      <c r="D1587" s="85">
        <f>IF(COUNTIF(Table9[Tag Number], A1587), 1, 0)</f>
        <v>0</v>
      </c>
      <c r="E1587" s="86">
        <f>IF(COUNTIF(Table10[Tag Number], A1587), 1, 0)</f>
        <v>0</v>
      </c>
      <c r="F1587" s="86">
        <f>IF(COUNTIF(Table11[Tag Number], A1587), 1, 0)</f>
        <v>0</v>
      </c>
      <c r="G1587" s="87">
        <f t="shared" si="51"/>
        <v>0</v>
      </c>
      <c r="H1587" s="88" t="str" cm="1">
        <f t="array" ref="H1587">_xlfn.IFS(OR(_xlfn.XLOOKUP(A1587,Table9[Tag Number],Table9[Status],"-",0)="Dead",
        _xlfn.XLOOKUP(A1587,Table10[Tag Number],Table10[Status],"-",0)="Dead",
        _xlfn.XLOOKUP(A1587,Table11[Tag Number],Table11[Status],"-",0)="Dead",
        _xlfn.XLOOKUP(A1587,Table8[Tag Number],Table8[Status],"-",0)="Dead"),"Dead",
     OR(_xlfn.XLOOKUP(A1587,Table11[Tag Number],Table11[Status],"-",0)="Alive",
        _xlfn.XLOOKUP(A1587,Table10[Tag Number],Table10[Status],"-",0)="Alive",
        _xlfn.XLOOKUP(A1587,Table9[Tag Number],Table9[Status],"-",0)="Alive",
        _xlfn.XLOOKUP(A1587,Table8[Tag Number],Table8[Status],"-",0)="Alive"),"Alive",
     OR(_xlfn.XLOOKUP(A1587,Table9[Tag Number],Table9[Status],"-",0)="-",
        _xlfn.XLOOKUP(A1587,Table10[Tag Number],Table10[Status],"-",0)="-",
        _xlfn.XLOOKUP(A1587,Table11[Tag Number],Table11[Status],"-",0)="-",
        _xlfn.XLOOKUP(A1587,Table8[Tag Number],Table8[Status],"-",0)="-"),
   "-")</f>
        <v>-</v>
      </c>
      <c r="I1587" s="88" t="str">
        <f>IF((_xlfn.XLOOKUP(B1587,[2]Sheet1!$A$2:$A$198,[2]Sheet1!$B$2:$B$198,"-",0)="Glade"),"Out","No")</f>
        <v>No</v>
      </c>
      <c r="J1587" s="90"/>
      <c r="K1587" s="91"/>
      <c r="L1587" s="91"/>
      <c r="M1587" s="91"/>
      <c r="N1587" s="92"/>
      <c r="O1587" s="89"/>
      <c r="R1587" t="b">
        <f t="shared" si="50"/>
        <v>0</v>
      </c>
    </row>
    <row r="1588" spans="1:18" ht="15" thickBot="1" x14ac:dyDescent="0.35">
      <c r="A1588" s="3" t="s">
        <v>860</v>
      </c>
      <c r="B1588" s="3" t="s">
        <v>1145</v>
      </c>
      <c r="C1588" s="84">
        <f>IF(COUNTIF(Table8[Tag Number], A1588), 1, 0)</f>
        <v>0</v>
      </c>
      <c r="D1588" s="85">
        <f>IF(COUNTIF(Table9[Tag Number], A1588), 1, 0)</f>
        <v>0</v>
      </c>
      <c r="E1588" s="86">
        <f>IF(COUNTIF(Table10[Tag Number], A1588), 1, 0)</f>
        <v>0</v>
      </c>
      <c r="F1588" s="86">
        <f>IF(COUNTIF(Table11[Tag Number], A1588), 1, 0)</f>
        <v>1</v>
      </c>
      <c r="G1588" s="87">
        <f t="shared" si="51"/>
        <v>1</v>
      </c>
      <c r="H1588" s="88" t="str" cm="1">
        <f t="array" ref="H1588">_xlfn.IFS(OR(_xlfn.XLOOKUP(A1588,Table9[Tag Number],Table9[Status],"-",0)="Dead",
        _xlfn.XLOOKUP(A1588,Table10[Tag Number],Table10[Status],"-",0)="Dead",
        _xlfn.XLOOKUP(A1588,Table11[Tag Number],Table11[Status],"-",0)="Dead",
        _xlfn.XLOOKUP(A1588,Table8[Tag Number],Table8[Status],"-",0)="Dead"),"Dead",
     OR(_xlfn.XLOOKUP(A1588,Table11[Tag Number],Table11[Status],"-",0)="Alive",
        _xlfn.XLOOKUP(A1588,Table10[Tag Number],Table10[Status],"-",0)="Alive",
        _xlfn.XLOOKUP(A1588,Table9[Tag Number],Table9[Status],"-",0)="Alive",
        _xlfn.XLOOKUP(A1588,Table8[Tag Number],Table8[Status],"-",0)="Alive"),"Alive",
     OR(_xlfn.XLOOKUP(A1588,Table9[Tag Number],Table9[Status],"-",0)="-",
        _xlfn.XLOOKUP(A1588,Table10[Tag Number],Table10[Status],"-",0)="-",
        _xlfn.XLOOKUP(A1588,Table11[Tag Number],Table11[Status],"-",0)="-",
        _xlfn.XLOOKUP(A1588,Table8[Tag Number],Table8[Status],"-",0)="-"),
   "-")</f>
        <v>Alive</v>
      </c>
      <c r="I1588" s="88" t="str">
        <f>IF((_xlfn.XLOOKUP(B1588,[2]Sheet1!$A$2:$A$198,[2]Sheet1!$B$2:$B$198,"-",0)="Glade"),"Out","No")</f>
        <v>No</v>
      </c>
      <c r="J1588" s="90"/>
      <c r="K1588" s="91"/>
      <c r="L1588" s="91"/>
      <c r="M1588" s="91"/>
      <c r="N1588" s="92"/>
      <c r="O1588" s="89"/>
      <c r="R1588" t="b">
        <f t="shared" si="50"/>
        <v>0</v>
      </c>
    </row>
    <row r="1589" spans="1:18" ht="15" thickBot="1" x14ac:dyDescent="0.35">
      <c r="A1589" s="2" t="s">
        <v>259</v>
      </c>
      <c r="B1589" s="2" t="s">
        <v>1145</v>
      </c>
      <c r="C1589" s="84">
        <f>IF(COUNTIF(Table8[Tag Number], A1589), 1, 0)</f>
        <v>0</v>
      </c>
      <c r="D1589" s="85">
        <f>IF(COUNTIF(Table9[Tag Number], A1589), 1, 0)</f>
        <v>0</v>
      </c>
      <c r="E1589" s="86">
        <f>IF(COUNTIF(Table10[Tag Number], A1589), 1, 0)</f>
        <v>0</v>
      </c>
      <c r="F1589" s="86">
        <f>IF(COUNTIF(Table11[Tag Number], A1589), 1, 0)</f>
        <v>0</v>
      </c>
      <c r="G1589" s="87">
        <f t="shared" si="51"/>
        <v>0</v>
      </c>
      <c r="H1589" s="88" t="str" cm="1">
        <f t="array" ref="H1589">_xlfn.IFS(OR(_xlfn.XLOOKUP(A1589,Table9[Tag Number],Table9[Status],"-",0)="Dead",
        _xlfn.XLOOKUP(A1589,Table10[Tag Number],Table10[Status],"-",0)="Dead",
        _xlfn.XLOOKUP(A1589,Table11[Tag Number],Table11[Status],"-",0)="Dead",
        _xlfn.XLOOKUP(A1589,Table8[Tag Number],Table8[Status],"-",0)="Dead"),"Dead",
     OR(_xlfn.XLOOKUP(A1589,Table11[Tag Number],Table11[Status],"-",0)="Alive",
        _xlfn.XLOOKUP(A1589,Table10[Tag Number],Table10[Status],"-",0)="Alive",
        _xlfn.XLOOKUP(A1589,Table9[Tag Number],Table9[Status],"-",0)="Alive",
        _xlfn.XLOOKUP(A1589,Table8[Tag Number],Table8[Status],"-",0)="Alive"),"Alive",
     OR(_xlfn.XLOOKUP(A1589,Table9[Tag Number],Table9[Status],"-",0)="-",
        _xlfn.XLOOKUP(A1589,Table10[Tag Number],Table10[Status],"-",0)="-",
        _xlfn.XLOOKUP(A1589,Table11[Tag Number],Table11[Status],"-",0)="-",
        _xlfn.XLOOKUP(A1589,Table8[Tag Number],Table8[Status],"-",0)="-"),
   "-")</f>
        <v>-</v>
      </c>
      <c r="I1589" s="88" t="str">
        <f>IF((_xlfn.XLOOKUP(B1589,[2]Sheet1!$A$2:$A$198,[2]Sheet1!$B$2:$B$198,"-",0)="Glade"),"Out","No")</f>
        <v>No</v>
      </c>
      <c r="J1589" s="90"/>
      <c r="K1589" s="91"/>
      <c r="L1589" s="91"/>
      <c r="M1589" s="91"/>
      <c r="N1589" s="92"/>
      <c r="O1589" s="89"/>
      <c r="R1589" t="b">
        <f t="shared" si="50"/>
        <v>0</v>
      </c>
    </row>
    <row r="1590" spans="1:18" ht="15" thickBot="1" x14ac:dyDescent="0.35">
      <c r="A1590" s="3" t="s">
        <v>2232</v>
      </c>
      <c r="B1590" s="3" t="s">
        <v>1145</v>
      </c>
      <c r="C1590" s="84">
        <f>IF(COUNTIF(Table8[Tag Number], A1590), 1, 0)</f>
        <v>0</v>
      </c>
      <c r="D1590" s="85">
        <f>IF(COUNTIF(Table9[Tag Number], A1590), 1, 0)</f>
        <v>0</v>
      </c>
      <c r="E1590" s="86">
        <f>IF(COUNTIF(Table10[Tag Number], A1590), 1, 0)</f>
        <v>0</v>
      </c>
      <c r="F1590" s="86">
        <f>IF(COUNTIF(Table11[Tag Number], A1590), 1, 0)</f>
        <v>0</v>
      </c>
      <c r="G1590" s="87">
        <f t="shared" si="51"/>
        <v>0</v>
      </c>
      <c r="H1590" s="88" t="str" cm="1">
        <f t="array" ref="H1590">_xlfn.IFS(OR(_xlfn.XLOOKUP(A1590,Table9[Tag Number],Table9[Status],"-",0)="Dead",
        _xlfn.XLOOKUP(A1590,Table10[Tag Number],Table10[Status],"-",0)="Dead",
        _xlfn.XLOOKUP(A1590,Table11[Tag Number],Table11[Status],"-",0)="Dead",
        _xlfn.XLOOKUP(A1590,Table8[Tag Number],Table8[Status],"-",0)="Dead"),"Dead",
     OR(_xlfn.XLOOKUP(A1590,Table11[Tag Number],Table11[Status],"-",0)="Alive",
        _xlfn.XLOOKUP(A1590,Table10[Tag Number],Table10[Status],"-",0)="Alive",
        _xlfn.XLOOKUP(A1590,Table9[Tag Number],Table9[Status],"-",0)="Alive",
        _xlfn.XLOOKUP(A1590,Table8[Tag Number],Table8[Status],"-",0)="Alive"),"Alive",
     OR(_xlfn.XLOOKUP(A1590,Table9[Tag Number],Table9[Status],"-",0)="-",
        _xlfn.XLOOKUP(A1590,Table10[Tag Number],Table10[Status],"-",0)="-",
        _xlfn.XLOOKUP(A1590,Table11[Tag Number],Table11[Status],"-",0)="-",
        _xlfn.XLOOKUP(A1590,Table8[Tag Number],Table8[Status],"-",0)="-"),
   "-")</f>
        <v>-</v>
      </c>
      <c r="I1590" s="88" t="str">
        <f>IF((_xlfn.XLOOKUP(B1590,[2]Sheet1!$A$2:$A$198,[2]Sheet1!$B$2:$B$198,"-",0)="Glade"),"Out","No")</f>
        <v>No</v>
      </c>
      <c r="J1590" s="90"/>
      <c r="K1590" s="91"/>
      <c r="L1590" s="91"/>
      <c r="M1590" s="91"/>
      <c r="N1590" s="92"/>
      <c r="O1590" s="89"/>
      <c r="R1590" t="b">
        <f t="shared" si="50"/>
        <v>0</v>
      </c>
    </row>
    <row r="1591" spans="1:18" ht="15" thickBot="1" x14ac:dyDescent="0.35">
      <c r="A1591" s="2" t="s">
        <v>2233</v>
      </c>
      <c r="B1591" s="2" t="s">
        <v>1145</v>
      </c>
      <c r="C1591" s="84">
        <f>IF(COUNTIF(Table8[Tag Number], A1591), 1, 0)</f>
        <v>0</v>
      </c>
      <c r="D1591" s="85">
        <f>IF(COUNTIF(Table9[Tag Number], A1591), 1, 0)</f>
        <v>0</v>
      </c>
      <c r="E1591" s="86">
        <f>IF(COUNTIF(Table10[Tag Number], A1591), 1, 0)</f>
        <v>0</v>
      </c>
      <c r="F1591" s="86">
        <f>IF(COUNTIF(Table11[Tag Number], A1591), 1, 0)</f>
        <v>0</v>
      </c>
      <c r="G1591" s="87">
        <f t="shared" si="51"/>
        <v>0</v>
      </c>
      <c r="H1591" s="88" t="str" cm="1">
        <f t="array" ref="H1591">_xlfn.IFS(OR(_xlfn.XLOOKUP(A1591,Table9[Tag Number],Table9[Status],"-",0)="Dead",
        _xlfn.XLOOKUP(A1591,Table10[Tag Number],Table10[Status],"-",0)="Dead",
        _xlfn.XLOOKUP(A1591,Table11[Tag Number],Table11[Status],"-",0)="Dead",
        _xlfn.XLOOKUP(A1591,Table8[Tag Number],Table8[Status],"-",0)="Dead"),"Dead",
     OR(_xlfn.XLOOKUP(A1591,Table11[Tag Number],Table11[Status],"-",0)="Alive",
        _xlfn.XLOOKUP(A1591,Table10[Tag Number],Table10[Status],"-",0)="Alive",
        _xlfn.XLOOKUP(A1591,Table9[Tag Number],Table9[Status],"-",0)="Alive",
        _xlfn.XLOOKUP(A1591,Table8[Tag Number],Table8[Status],"-",0)="Alive"),"Alive",
     OR(_xlfn.XLOOKUP(A1591,Table9[Tag Number],Table9[Status],"-",0)="-",
        _xlfn.XLOOKUP(A1591,Table10[Tag Number],Table10[Status],"-",0)="-",
        _xlfn.XLOOKUP(A1591,Table11[Tag Number],Table11[Status],"-",0)="-",
        _xlfn.XLOOKUP(A1591,Table8[Tag Number],Table8[Status],"-",0)="-"),
   "-")</f>
        <v>-</v>
      </c>
      <c r="I1591" s="88" t="str">
        <f>IF((_xlfn.XLOOKUP(B1591,[2]Sheet1!$A$2:$A$198,[2]Sheet1!$B$2:$B$198,"-",0)="Glade"),"Out","No")</f>
        <v>No</v>
      </c>
      <c r="J1591" s="90"/>
      <c r="K1591" s="91"/>
      <c r="L1591" s="91"/>
      <c r="M1591" s="91"/>
      <c r="N1591" s="92"/>
      <c r="O1591" s="89"/>
      <c r="R1591" t="b">
        <f t="shared" si="50"/>
        <v>0</v>
      </c>
    </row>
    <row r="1592" spans="1:18" ht="15" thickBot="1" x14ac:dyDescent="0.35">
      <c r="A1592" s="3" t="s">
        <v>2234</v>
      </c>
      <c r="B1592" s="3" t="s">
        <v>1145</v>
      </c>
      <c r="C1592" s="84">
        <f>IF(COUNTIF(Table8[Tag Number], A1592), 1, 0)</f>
        <v>0</v>
      </c>
      <c r="D1592" s="85">
        <f>IF(COUNTIF(Table9[Tag Number], A1592), 1, 0)</f>
        <v>0</v>
      </c>
      <c r="E1592" s="86">
        <f>IF(COUNTIF(Table10[Tag Number], A1592), 1, 0)</f>
        <v>0</v>
      </c>
      <c r="F1592" s="86">
        <f>IF(COUNTIF(Table11[Tag Number], A1592), 1, 0)</f>
        <v>0</v>
      </c>
      <c r="G1592" s="87">
        <f t="shared" si="51"/>
        <v>0</v>
      </c>
      <c r="H1592" s="88" t="str" cm="1">
        <f t="array" ref="H1592">_xlfn.IFS(OR(_xlfn.XLOOKUP(A1592,Table9[Tag Number],Table9[Status],"-",0)="Dead",
        _xlfn.XLOOKUP(A1592,Table10[Tag Number],Table10[Status],"-",0)="Dead",
        _xlfn.XLOOKUP(A1592,Table11[Tag Number],Table11[Status],"-",0)="Dead",
        _xlfn.XLOOKUP(A1592,Table8[Tag Number],Table8[Status],"-",0)="Dead"),"Dead",
     OR(_xlfn.XLOOKUP(A1592,Table11[Tag Number],Table11[Status],"-",0)="Alive",
        _xlfn.XLOOKUP(A1592,Table10[Tag Number],Table10[Status],"-",0)="Alive",
        _xlfn.XLOOKUP(A1592,Table9[Tag Number],Table9[Status],"-",0)="Alive",
        _xlfn.XLOOKUP(A1592,Table8[Tag Number],Table8[Status],"-",0)="Alive"),"Alive",
     OR(_xlfn.XLOOKUP(A1592,Table9[Tag Number],Table9[Status],"-",0)="-",
        _xlfn.XLOOKUP(A1592,Table10[Tag Number],Table10[Status],"-",0)="-",
        _xlfn.XLOOKUP(A1592,Table11[Tag Number],Table11[Status],"-",0)="-",
        _xlfn.XLOOKUP(A1592,Table8[Tag Number],Table8[Status],"-",0)="-"),
   "-")</f>
        <v>-</v>
      </c>
      <c r="I1592" s="88" t="str">
        <f>IF((_xlfn.XLOOKUP(B1592,[2]Sheet1!$A$2:$A$198,[2]Sheet1!$B$2:$B$198,"-",0)="Glade"),"Out","No")</f>
        <v>No</v>
      </c>
      <c r="J1592" s="90"/>
      <c r="K1592" s="91"/>
      <c r="L1592" s="91"/>
      <c r="M1592" s="91"/>
      <c r="N1592" s="92"/>
      <c r="O1592" s="89"/>
      <c r="R1592" t="b">
        <f t="shared" si="50"/>
        <v>0</v>
      </c>
    </row>
    <row r="1593" spans="1:18" ht="15" thickBot="1" x14ac:dyDescent="0.35">
      <c r="A1593" s="2" t="s">
        <v>2235</v>
      </c>
      <c r="B1593" s="2" t="s">
        <v>1145</v>
      </c>
      <c r="C1593" s="84">
        <f>IF(COUNTIF(Table8[Tag Number], A1593), 1, 0)</f>
        <v>0</v>
      </c>
      <c r="D1593" s="85">
        <f>IF(COUNTIF(Table9[Tag Number], A1593), 1, 0)</f>
        <v>0</v>
      </c>
      <c r="E1593" s="86">
        <f>IF(COUNTIF(Table10[Tag Number], A1593), 1, 0)</f>
        <v>0</v>
      </c>
      <c r="F1593" s="86">
        <f>IF(COUNTIF(Table11[Tag Number], A1593), 1, 0)</f>
        <v>0</v>
      </c>
      <c r="G1593" s="87">
        <f t="shared" si="51"/>
        <v>0</v>
      </c>
      <c r="H1593" s="88" t="str" cm="1">
        <f t="array" ref="H1593">_xlfn.IFS(OR(_xlfn.XLOOKUP(A1593,Table9[Tag Number],Table9[Status],"-",0)="Dead",
        _xlfn.XLOOKUP(A1593,Table10[Tag Number],Table10[Status],"-",0)="Dead",
        _xlfn.XLOOKUP(A1593,Table11[Tag Number],Table11[Status],"-",0)="Dead",
        _xlfn.XLOOKUP(A1593,Table8[Tag Number],Table8[Status],"-",0)="Dead"),"Dead",
     OR(_xlfn.XLOOKUP(A1593,Table11[Tag Number],Table11[Status],"-",0)="Alive",
        _xlfn.XLOOKUP(A1593,Table10[Tag Number],Table10[Status],"-",0)="Alive",
        _xlfn.XLOOKUP(A1593,Table9[Tag Number],Table9[Status],"-",0)="Alive",
        _xlfn.XLOOKUP(A1593,Table8[Tag Number],Table8[Status],"-",0)="Alive"),"Alive",
     OR(_xlfn.XLOOKUP(A1593,Table9[Tag Number],Table9[Status],"-",0)="-",
        _xlfn.XLOOKUP(A1593,Table10[Tag Number],Table10[Status],"-",0)="-",
        _xlfn.XLOOKUP(A1593,Table11[Tag Number],Table11[Status],"-",0)="-",
        _xlfn.XLOOKUP(A1593,Table8[Tag Number],Table8[Status],"-",0)="-"),
   "-")</f>
        <v>-</v>
      </c>
      <c r="I1593" s="88" t="str">
        <f>IF((_xlfn.XLOOKUP(B1593,[2]Sheet1!$A$2:$A$198,[2]Sheet1!$B$2:$B$198,"-",0)="Glade"),"Out","No")</f>
        <v>No</v>
      </c>
      <c r="J1593" s="90"/>
      <c r="K1593" s="91"/>
      <c r="L1593" s="91"/>
      <c r="M1593" s="91"/>
      <c r="N1593" s="92"/>
      <c r="O1593" s="89"/>
      <c r="R1593" t="b">
        <f t="shared" si="50"/>
        <v>0</v>
      </c>
    </row>
    <row r="1594" spans="1:18" ht="15" thickBot="1" x14ac:dyDescent="0.35">
      <c r="A1594" s="3" t="s">
        <v>2236</v>
      </c>
      <c r="B1594" s="3" t="s">
        <v>1145</v>
      </c>
      <c r="C1594" s="84">
        <f>IF(COUNTIF(Table8[Tag Number], A1594), 1, 0)</f>
        <v>0</v>
      </c>
      <c r="D1594" s="85">
        <f>IF(COUNTIF(Table9[Tag Number], A1594), 1, 0)</f>
        <v>0</v>
      </c>
      <c r="E1594" s="86">
        <f>IF(COUNTIF(Table10[Tag Number], A1594), 1, 0)</f>
        <v>0</v>
      </c>
      <c r="F1594" s="86">
        <f>IF(COUNTIF(Table11[Tag Number], A1594), 1, 0)</f>
        <v>0</v>
      </c>
      <c r="G1594" s="87">
        <f t="shared" si="51"/>
        <v>0</v>
      </c>
      <c r="H1594" s="88" t="str" cm="1">
        <f t="array" ref="H1594">_xlfn.IFS(OR(_xlfn.XLOOKUP(A1594,Table9[Tag Number],Table9[Status],"-",0)="Dead",
        _xlfn.XLOOKUP(A1594,Table10[Tag Number],Table10[Status],"-",0)="Dead",
        _xlfn.XLOOKUP(A1594,Table11[Tag Number],Table11[Status],"-",0)="Dead",
        _xlfn.XLOOKUP(A1594,Table8[Tag Number],Table8[Status],"-",0)="Dead"),"Dead",
     OR(_xlfn.XLOOKUP(A1594,Table11[Tag Number],Table11[Status],"-",0)="Alive",
        _xlfn.XLOOKUP(A1594,Table10[Tag Number],Table10[Status],"-",0)="Alive",
        _xlfn.XLOOKUP(A1594,Table9[Tag Number],Table9[Status],"-",0)="Alive",
        _xlfn.XLOOKUP(A1594,Table8[Tag Number],Table8[Status],"-",0)="Alive"),"Alive",
     OR(_xlfn.XLOOKUP(A1594,Table9[Tag Number],Table9[Status],"-",0)="-",
        _xlfn.XLOOKUP(A1594,Table10[Tag Number],Table10[Status],"-",0)="-",
        _xlfn.XLOOKUP(A1594,Table11[Tag Number],Table11[Status],"-",0)="-",
        _xlfn.XLOOKUP(A1594,Table8[Tag Number],Table8[Status],"-",0)="-"),
   "-")</f>
        <v>-</v>
      </c>
      <c r="I1594" s="88" t="str">
        <f>IF((_xlfn.XLOOKUP(B1594,[2]Sheet1!$A$2:$A$198,[2]Sheet1!$B$2:$B$198,"-",0)="Glade"),"Out","No")</f>
        <v>No</v>
      </c>
      <c r="J1594" s="90"/>
      <c r="K1594" s="91"/>
      <c r="L1594" s="91"/>
      <c r="M1594" s="91"/>
      <c r="N1594" s="92"/>
      <c r="O1594" s="89"/>
      <c r="R1594" t="b">
        <f t="shared" si="50"/>
        <v>0</v>
      </c>
    </row>
    <row r="1595" spans="1:18" ht="15" thickBot="1" x14ac:dyDescent="0.35">
      <c r="A1595" s="2" t="s">
        <v>2237</v>
      </c>
      <c r="B1595" s="2" t="s">
        <v>1145</v>
      </c>
      <c r="C1595" s="84">
        <f>IF(COUNTIF(Table8[Tag Number], A1595), 1, 0)</f>
        <v>0</v>
      </c>
      <c r="D1595" s="85">
        <f>IF(COUNTIF(Table9[Tag Number], A1595), 1, 0)</f>
        <v>0</v>
      </c>
      <c r="E1595" s="86">
        <f>IF(COUNTIF(Table10[Tag Number], A1595), 1, 0)</f>
        <v>0</v>
      </c>
      <c r="F1595" s="86">
        <f>IF(COUNTIF(Table11[Tag Number], A1595), 1, 0)</f>
        <v>0</v>
      </c>
      <c r="G1595" s="87">
        <f t="shared" si="51"/>
        <v>0</v>
      </c>
      <c r="H1595" s="88" t="str" cm="1">
        <f t="array" ref="H1595">_xlfn.IFS(OR(_xlfn.XLOOKUP(A1595,Table9[Tag Number],Table9[Status],"-",0)="Dead",
        _xlfn.XLOOKUP(A1595,Table10[Tag Number],Table10[Status],"-",0)="Dead",
        _xlfn.XLOOKUP(A1595,Table11[Tag Number],Table11[Status],"-",0)="Dead",
        _xlfn.XLOOKUP(A1595,Table8[Tag Number],Table8[Status],"-",0)="Dead"),"Dead",
     OR(_xlfn.XLOOKUP(A1595,Table11[Tag Number],Table11[Status],"-",0)="Alive",
        _xlfn.XLOOKUP(A1595,Table10[Tag Number],Table10[Status],"-",0)="Alive",
        _xlfn.XLOOKUP(A1595,Table9[Tag Number],Table9[Status],"-",0)="Alive",
        _xlfn.XLOOKUP(A1595,Table8[Tag Number],Table8[Status],"-",0)="Alive"),"Alive",
     OR(_xlfn.XLOOKUP(A1595,Table9[Tag Number],Table9[Status],"-",0)="-",
        _xlfn.XLOOKUP(A1595,Table10[Tag Number],Table10[Status],"-",0)="-",
        _xlfn.XLOOKUP(A1595,Table11[Tag Number],Table11[Status],"-",0)="-",
        _xlfn.XLOOKUP(A1595,Table8[Tag Number],Table8[Status],"-",0)="-"),
   "-")</f>
        <v>-</v>
      </c>
      <c r="I1595" s="88" t="str">
        <f>IF((_xlfn.XLOOKUP(B1595,[2]Sheet1!$A$2:$A$198,[2]Sheet1!$B$2:$B$198,"-",0)="Glade"),"Out","No")</f>
        <v>No</v>
      </c>
      <c r="J1595" s="90"/>
      <c r="K1595" s="91"/>
      <c r="L1595" s="91"/>
      <c r="M1595" s="91"/>
      <c r="N1595" s="92"/>
      <c r="O1595" s="89"/>
      <c r="R1595" t="b">
        <f t="shared" si="50"/>
        <v>0</v>
      </c>
    </row>
    <row r="1596" spans="1:18" ht="15" thickBot="1" x14ac:dyDescent="0.35">
      <c r="A1596" s="3" t="s">
        <v>2238</v>
      </c>
      <c r="B1596" s="3" t="s">
        <v>1145</v>
      </c>
      <c r="C1596" s="84">
        <f>IF(COUNTIF(Table8[Tag Number], A1596), 1, 0)</f>
        <v>0</v>
      </c>
      <c r="D1596" s="85">
        <f>IF(COUNTIF(Table9[Tag Number], A1596), 1, 0)</f>
        <v>0</v>
      </c>
      <c r="E1596" s="86">
        <f>IF(COUNTIF(Table10[Tag Number], A1596), 1, 0)</f>
        <v>0</v>
      </c>
      <c r="F1596" s="86">
        <f>IF(COUNTIF(Table11[Tag Number], A1596), 1, 0)</f>
        <v>0</v>
      </c>
      <c r="G1596" s="87">
        <f t="shared" si="51"/>
        <v>0</v>
      </c>
      <c r="H1596" s="88" t="str" cm="1">
        <f t="array" ref="H1596">_xlfn.IFS(OR(_xlfn.XLOOKUP(A1596,Table9[Tag Number],Table9[Status],"-",0)="Dead",
        _xlfn.XLOOKUP(A1596,Table10[Tag Number],Table10[Status],"-",0)="Dead",
        _xlfn.XLOOKUP(A1596,Table11[Tag Number],Table11[Status],"-",0)="Dead",
        _xlfn.XLOOKUP(A1596,Table8[Tag Number],Table8[Status],"-",0)="Dead"),"Dead",
     OR(_xlfn.XLOOKUP(A1596,Table11[Tag Number],Table11[Status],"-",0)="Alive",
        _xlfn.XLOOKUP(A1596,Table10[Tag Number],Table10[Status],"-",0)="Alive",
        _xlfn.XLOOKUP(A1596,Table9[Tag Number],Table9[Status],"-",0)="Alive",
        _xlfn.XLOOKUP(A1596,Table8[Tag Number],Table8[Status],"-",0)="Alive"),"Alive",
     OR(_xlfn.XLOOKUP(A1596,Table9[Tag Number],Table9[Status],"-",0)="-",
        _xlfn.XLOOKUP(A1596,Table10[Tag Number],Table10[Status],"-",0)="-",
        _xlfn.XLOOKUP(A1596,Table11[Tag Number],Table11[Status],"-",0)="-",
        _xlfn.XLOOKUP(A1596,Table8[Tag Number],Table8[Status],"-",0)="-"),
   "-")</f>
        <v>-</v>
      </c>
      <c r="I1596" s="88" t="str">
        <f>IF((_xlfn.XLOOKUP(B1596,[2]Sheet1!$A$2:$A$198,[2]Sheet1!$B$2:$B$198,"-",0)="Glade"),"Out","No")</f>
        <v>No</v>
      </c>
      <c r="J1596" s="90"/>
      <c r="K1596" s="91"/>
      <c r="L1596" s="91"/>
      <c r="M1596" s="91"/>
      <c r="N1596" s="92"/>
      <c r="O1596" s="89"/>
      <c r="R1596" t="b">
        <f t="shared" si="50"/>
        <v>0</v>
      </c>
    </row>
    <row r="1597" spans="1:18" ht="15" thickBot="1" x14ac:dyDescent="0.35">
      <c r="A1597" s="2" t="s">
        <v>2239</v>
      </c>
      <c r="B1597" s="2" t="s">
        <v>1145</v>
      </c>
      <c r="C1597" s="84">
        <f>IF(COUNTIF(Table8[Tag Number], A1597), 1, 0)</f>
        <v>0</v>
      </c>
      <c r="D1597" s="85">
        <f>IF(COUNTIF(Table9[Tag Number], A1597), 1, 0)</f>
        <v>0</v>
      </c>
      <c r="E1597" s="86">
        <f>IF(COUNTIF(Table10[Tag Number], A1597), 1, 0)</f>
        <v>0</v>
      </c>
      <c r="F1597" s="86">
        <f>IF(COUNTIF(Table11[Tag Number], A1597), 1, 0)</f>
        <v>0</v>
      </c>
      <c r="G1597" s="87">
        <f t="shared" si="51"/>
        <v>0</v>
      </c>
      <c r="H1597" s="88" t="str" cm="1">
        <f t="array" ref="H1597">_xlfn.IFS(OR(_xlfn.XLOOKUP(A1597,Table9[Tag Number],Table9[Status],"-",0)="Dead",
        _xlfn.XLOOKUP(A1597,Table10[Tag Number],Table10[Status],"-",0)="Dead",
        _xlfn.XLOOKUP(A1597,Table11[Tag Number],Table11[Status],"-",0)="Dead",
        _xlfn.XLOOKUP(A1597,Table8[Tag Number],Table8[Status],"-",0)="Dead"),"Dead",
     OR(_xlfn.XLOOKUP(A1597,Table11[Tag Number],Table11[Status],"-",0)="Alive",
        _xlfn.XLOOKUP(A1597,Table10[Tag Number],Table10[Status],"-",0)="Alive",
        _xlfn.XLOOKUP(A1597,Table9[Tag Number],Table9[Status],"-",0)="Alive",
        _xlfn.XLOOKUP(A1597,Table8[Tag Number],Table8[Status],"-",0)="Alive"),"Alive",
     OR(_xlfn.XLOOKUP(A1597,Table9[Tag Number],Table9[Status],"-",0)="-",
        _xlfn.XLOOKUP(A1597,Table10[Tag Number],Table10[Status],"-",0)="-",
        _xlfn.XLOOKUP(A1597,Table11[Tag Number],Table11[Status],"-",0)="-",
        _xlfn.XLOOKUP(A1597,Table8[Tag Number],Table8[Status],"-",0)="-"),
   "-")</f>
        <v>-</v>
      </c>
      <c r="I1597" s="88" t="str">
        <f>IF((_xlfn.XLOOKUP(B1597,[2]Sheet1!$A$2:$A$198,[2]Sheet1!$B$2:$B$198,"-",0)="Glade"),"Out","No")</f>
        <v>No</v>
      </c>
      <c r="J1597" s="90"/>
      <c r="K1597" s="91"/>
      <c r="L1597" s="91"/>
      <c r="M1597" s="91"/>
      <c r="N1597" s="92"/>
      <c r="O1597" s="89"/>
      <c r="R1597" t="b">
        <f t="shared" si="50"/>
        <v>0</v>
      </c>
    </row>
    <row r="1598" spans="1:18" ht="15" thickBot="1" x14ac:dyDescent="0.35">
      <c r="A1598" s="3" t="s">
        <v>2240</v>
      </c>
      <c r="B1598" s="3" t="s">
        <v>1145</v>
      </c>
      <c r="C1598" s="84">
        <f>IF(COUNTIF(Table8[Tag Number], A1598), 1, 0)</f>
        <v>0</v>
      </c>
      <c r="D1598" s="85">
        <f>IF(COUNTIF(Table9[Tag Number], A1598), 1, 0)</f>
        <v>0</v>
      </c>
      <c r="E1598" s="86">
        <f>IF(COUNTIF(Table10[Tag Number], A1598), 1, 0)</f>
        <v>0</v>
      </c>
      <c r="F1598" s="86">
        <f>IF(COUNTIF(Table11[Tag Number], A1598), 1, 0)</f>
        <v>0</v>
      </c>
      <c r="G1598" s="87">
        <f t="shared" si="51"/>
        <v>0</v>
      </c>
      <c r="H1598" s="88" t="str" cm="1">
        <f t="array" ref="H1598">_xlfn.IFS(OR(_xlfn.XLOOKUP(A1598,Table9[Tag Number],Table9[Status],"-",0)="Dead",
        _xlfn.XLOOKUP(A1598,Table10[Tag Number],Table10[Status],"-",0)="Dead",
        _xlfn.XLOOKUP(A1598,Table11[Tag Number],Table11[Status],"-",0)="Dead",
        _xlfn.XLOOKUP(A1598,Table8[Tag Number],Table8[Status],"-",0)="Dead"),"Dead",
     OR(_xlfn.XLOOKUP(A1598,Table11[Tag Number],Table11[Status],"-",0)="Alive",
        _xlfn.XLOOKUP(A1598,Table10[Tag Number],Table10[Status],"-",0)="Alive",
        _xlfn.XLOOKUP(A1598,Table9[Tag Number],Table9[Status],"-",0)="Alive",
        _xlfn.XLOOKUP(A1598,Table8[Tag Number],Table8[Status],"-",0)="Alive"),"Alive",
     OR(_xlfn.XLOOKUP(A1598,Table9[Tag Number],Table9[Status],"-",0)="-",
        _xlfn.XLOOKUP(A1598,Table10[Tag Number],Table10[Status],"-",0)="-",
        _xlfn.XLOOKUP(A1598,Table11[Tag Number],Table11[Status],"-",0)="-",
        _xlfn.XLOOKUP(A1598,Table8[Tag Number],Table8[Status],"-",0)="-"),
   "-")</f>
        <v>-</v>
      </c>
      <c r="I1598" s="88" t="str">
        <f>IF((_xlfn.XLOOKUP(B1598,[2]Sheet1!$A$2:$A$198,[2]Sheet1!$B$2:$B$198,"-",0)="Glade"),"Out","No")</f>
        <v>No</v>
      </c>
      <c r="J1598" s="90"/>
      <c r="K1598" s="91"/>
      <c r="L1598" s="91"/>
      <c r="M1598" s="91"/>
      <c r="N1598" s="92"/>
      <c r="O1598" s="89"/>
      <c r="R1598" t="b">
        <f t="shared" si="50"/>
        <v>0</v>
      </c>
    </row>
    <row r="1599" spans="1:18" ht="15" thickBot="1" x14ac:dyDescent="0.35">
      <c r="A1599" s="2" t="s">
        <v>2241</v>
      </c>
      <c r="B1599" s="2" t="s">
        <v>1145</v>
      </c>
      <c r="C1599" s="84">
        <f>IF(COUNTIF(Table8[Tag Number], A1599), 1, 0)</f>
        <v>0</v>
      </c>
      <c r="D1599" s="85">
        <f>IF(COUNTIF(Table9[Tag Number], A1599), 1, 0)</f>
        <v>0</v>
      </c>
      <c r="E1599" s="86">
        <f>IF(COUNTIF(Table10[Tag Number], A1599), 1, 0)</f>
        <v>0</v>
      </c>
      <c r="F1599" s="86">
        <f>IF(COUNTIF(Table11[Tag Number], A1599), 1, 0)</f>
        <v>0</v>
      </c>
      <c r="G1599" s="87">
        <f t="shared" si="51"/>
        <v>0</v>
      </c>
      <c r="H1599" s="88" t="str" cm="1">
        <f t="array" ref="H1599">_xlfn.IFS(OR(_xlfn.XLOOKUP(A1599,Table9[Tag Number],Table9[Status],"-",0)="Dead",
        _xlfn.XLOOKUP(A1599,Table10[Tag Number],Table10[Status],"-",0)="Dead",
        _xlfn.XLOOKUP(A1599,Table11[Tag Number],Table11[Status],"-",0)="Dead",
        _xlfn.XLOOKUP(A1599,Table8[Tag Number],Table8[Status],"-",0)="Dead"),"Dead",
     OR(_xlfn.XLOOKUP(A1599,Table11[Tag Number],Table11[Status],"-",0)="Alive",
        _xlfn.XLOOKUP(A1599,Table10[Tag Number],Table10[Status],"-",0)="Alive",
        _xlfn.XLOOKUP(A1599,Table9[Tag Number],Table9[Status],"-",0)="Alive",
        _xlfn.XLOOKUP(A1599,Table8[Tag Number],Table8[Status],"-",0)="Alive"),"Alive",
     OR(_xlfn.XLOOKUP(A1599,Table9[Tag Number],Table9[Status],"-",0)="-",
        _xlfn.XLOOKUP(A1599,Table10[Tag Number],Table10[Status],"-",0)="-",
        _xlfn.XLOOKUP(A1599,Table11[Tag Number],Table11[Status],"-",0)="-",
        _xlfn.XLOOKUP(A1599,Table8[Tag Number],Table8[Status],"-",0)="-"),
   "-")</f>
        <v>-</v>
      </c>
      <c r="I1599" s="88" t="str">
        <f>IF((_xlfn.XLOOKUP(B1599,[2]Sheet1!$A$2:$A$198,[2]Sheet1!$B$2:$B$198,"-",0)="Glade"),"Out","No")</f>
        <v>No</v>
      </c>
      <c r="J1599" s="90"/>
      <c r="K1599" s="91"/>
      <c r="L1599" s="91"/>
      <c r="M1599" s="91"/>
      <c r="N1599" s="92"/>
      <c r="O1599" s="89"/>
      <c r="R1599" t="b">
        <f t="shared" si="50"/>
        <v>0</v>
      </c>
    </row>
    <row r="1600" spans="1:18" ht="15" thickBot="1" x14ac:dyDescent="0.35">
      <c r="A1600" s="3" t="s">
        <v>116</v>
      </c>
      <c r="B1600" s="3" t="s">
        <v>1145</v>
      </c>
      <c r="C1600" s="84">
        <f>IF(COUNTIF(Table8[Tag Number], A1600), 1, 0)</f>
        <v>0</v>
      </c>
      <c r="D1600" s="85">
        <f>IF(COUNTIF(Table9[Tag Number], A1600), 1, 0)</f>
        <v>0</v>
      </c>
      <c r="E1600" s="86">
        <f>IF(COUNTIF(Table10[Tag Number], A1600), 1, 0)</f>
        <v>0</v>
      </c>
      <c r="F1600" s="86">
        <f>IF(COUNTIF(Table11[Tag Number], A1600), 1, 0)</f>
        <v>0</v>
      </c>
      <c r="G1600" s="87">
        <f t="shared" si="51"/>
        <v>0</v>
      </c>
      <c r="H1600" s="88" t="str" cm="1">
        <f t="array" ref="H1600">_xlfn.IFS(OR(_xlfn.XLOOKUP(A1600,Table9[Tag Number],Table9[Status],"-",0)="Dead",
        _xlfn.XLOOKUP(A1600,Table10[Tag Number],Table10[Status],"-",0)="Dead",
        _xlfn.XLOOKUP(A1600,Table11[Tag Number],Table11[Status],"-",0)="Dead",
        _xlfn.XLOOKUP(A1600,Table8[Tag Number],Table8[Status],"-",0)="Dead"),"Dead",
     OR(_xlfn.XLOOKUP(A1600,Table11[Tag Number],Table11[Status],"-",0)="Alive",
        _xlfn.XLOOKUP(A1600,Table10[Tag Number],Table10[Status],"-",0)="Alive",
        _xlfn.XLOOKUP(A1600,Table9[Tag Number],Table9[Status],"-",0)="Alive",
        _xlfn.XLOOKUP(A1600,Table8[Tag Number],Table8[Status],"-",0)="Alive"),"Alive",
     OR(_xlfn.XLOOKUP(A1600,Table9[Tag Number],Table9[Status],"-",0)="-",
        _xlfn.XLOOKUP(A1600,Table10[Tag Number],Table10[Status],"-",0)="-",
        _xlfn.XLOOKUP(A1600,Table11[Tag Number],Table11[Status],"-",0)="-",
        _xlfn.XLOOKUP(A1600,Table8[Tag Number],Table8[Status],"-",0)="-"),
   "-")</f>
        <v>-</v>
      </c>
      <c r="I1600" s="88" t="str">
        <f>IF((_xlfn.XLOOKUP(B1600,[2]Sheet1!$A$2:$A$198,[2]Sheet1!$B$2:$B$198,"-",0)="Glade"),"Out","No")</f>
        <v>No</v>
      </c>
      <c r="J1600" s="90"/>
      <c r="K1600" s="91"/>
      <c r="L1600" s="91"/>
      <c r="M1600" s="91"/>
      <c r="N1600" s="92"/>
      <c r="O1600" s="89"/>
      <c r="R1600" t="b">
        <f t="shared" si="50"/>
        <v>0</v>
      </c>
    </row>
    <row r="1601" spans="1:18" ht="15" thickBot="1" x14ac:dyDescent="0.35">
      <c r="A1601" s="2" t="s">
        <v>2242</v>
      </c>
      <c r="B1601" s="2" t="s">
        <v>1145</v>
      </c>
      <c r="C1601" s="84">
        <f>IF(COUNTIF(Table8[Tag Number], A1601), 1, 0)</f>
        <v>0</v>
      </c>
      <c r="D1601" s="85">
        <f>IF(COUNTIF(Table9[Tag Number], A1601), 1, 0)</f>
        <v>0</v>
      </c>
      <c r="E1601" s="86">
        <f>IF(COUNTIF(Table10[Tag Number], A1601), 1, 0)</f>
        <v>0</v>
      </c>
      <c r="F1601" s="86">
        <f>IF(COUNTIF(Table11[Tag Number], A1601), 1, 0)</f>
        <v>0</v>
      </c>
      <c r="G1601" s="87">
        <f t="shared" si="51"/>
        <v>0</v>
      </c>
      <c r="H1601" s="88" t="str" cm="1">
        <f t="array" ref="H1601">_xlfn.IFS(OR(_xlfn.XLOOKUP(A1601,Table9[Tag Number],Table9[Status],"-",0)="Dead",
        _xlfn.XLOOKUP(A1601,Table10[Tag Number],Table10[Status],"-",0)="Dead",
        _xlfn.XLOOKUP(A1601,Table11[Tag Number],Table11[Status],"-",0)="Dead",
        _xlfn.XLOOKUP(A1601,Table8[Tag Number],Table8[Status],"-",0)="Dead"),"Dead",
     OR(_xlfn.XLOOKUP(A1601,Table11[Tag Number],Table11[Status],"-",0)="Alive",
        _xlfn.XLOOKUP(A1601,Table10[Tag Number],Table10[Status],"-",0)="Alive",
        _xlfn.XLOOKUP(A1601,Table9[Tag Number],Table9[Status],"-",0)="Alive",
        _xlfn.XLOOKUP(A1601,Table8[Tag Number],Table8[Status],"-",0)="Alive"),"Alive",
     OR(_xlfn.XLOOKUP(A1601,Table9[Tag Number],Table9[Status],"-",0)="-",
        _xlfn.XLOOKUP(A1601,Table10[Tag Number],Table10[Status],"-",0)="-",
        _xlfn.XLOOKUP(A1601,Table11[Tag Number],Table11[Status],"-",0)="-",
        _xlfn.XLOOKUP(A1601,Table8[Tag Number],Table8[Status],"-",0)="-"),
   "-")</f>
        <v>-</v>
      </c>
      <c r="I1601" s="88" t="str">
        <f>IF((_xlfn.XLOOKUP(B1601,[2]Sheet1!$A$2:$A$198,[2]Sheet1!$B$2:$B$198,"-",0)="Glade"),"Out","No")</f>
        <v>No</v>
      </c>
      <c r="J1601" s="90"/>
      <c r="K1601" s="91"/>
      <c r="L1601" s="91"/>
      <c r="M1601" s="91"/>
      <c r="N1601" s="92"/>
      <c r="O1601" s="89"/>
      <c r="R1601" t="b">
        <f t="shared" si="50"/>
        <v>0</v>
      </c>
    </row>
    <row r="1602" spans="1:18" ht="15" thickBot="1" x14ac:dyDescent="0.35">
      <c r="A1602" s="3" t="s">
        <v>2243</v>
      </c>
      <c r="B1602" s="3" t="s">
        <v>1145</v>
      </c>
      <c r="C1602" s="84">
        <f>IF(COUNTIF(Table8[Tag Number], A1602), 1, 0)</f>
        <v>0</v>
      </c>
      <c r="D1602" s="85">
        <f>IF(COUNTIF(Table9[Tag Number], A1602), 1, 0)</f>
        <v>0</v>
      </c>
      <c r="E1602" s="86">
        <f>IF(COUNTIF(Table10[Tag Number], A1602), 1, 0)</f>
        <v>0</v>
      </c>
      <c r="F1602" s="86">
        <f>IF(COUNTIF(Table11[Tag Number], A1602), 1, 0)</f>
        <v>0</v>
      </c>
      <c r="G1602" s="87">
        <f t="shared" si="51"/>
        <v>0</v>
      </c>
      <c r="H1602" s="88" t="str" cm="1">
        <f t="array" ref="H1602">_xlfn.IFS(OR(_xlfn.XLOOKUP(A1602,Table9[Tag Number],Table9[Status],"-",0)="Dead",
        _xlfn.XLOOKUP(A1602,Table10[Tag Number],Table10[Status],"-",0)="Dead",
        _xlfn.XLOOKUP(A1602,Table11[Tag Number],Table11[Status],"-",0)="Dead",
        _xlfn.XLOOKUP(A1602,Table8[Tag Number],Table8[Status],"-",0)="Dead"),"Dead",
     OR(_xlfn.XLOOKUP(A1602,Table11[Tag Number],Table11[Status],"-",0)="Alive",
        _xlfn.XLOOKUP(A1602,Table10[Tag Number],Table10[Status],"-",0)="Alive",
        _xlfn.XLOOKUP(A1602,Table9[Tag Number],Table9[Status],"-",0)="Alive",
        _xlfn.XLOOKUP(A1602,Table8[Tag Number],Table8[Status],"-",0)="Alive"),"Alive",
     OR(_xlfn.XLOOKUP(A1602,Table9[Tag Number],Table9[Status],"-",0)="-",
        _xlfn.XLOOKUP(A1602,Table10[Tag Number],Table10[Status],"-",0)="-",
        _xlfn.XLOOKUP(A1602,Table11[Tag Number],Table11[Status],"-",0)="-",
        _xlfn.XLOOKUP(A1602,Table8[Tag Number],Table8[Status],"-",0)="-"),
   "-")</f>
        <v>-</v>
      </c>
      <c r="I1602" s="88" t="str">
        <f>IF((_xlfn.XLOOKUP(B1602,[2]Sheet1!$A$2:$A$198,[2]Sheet1!$B$2:$B$198,"-",0)="Glade"),"Out","No")</f>
        <v>No</v>
      </c>
      <c r="J1602" s="90"/>
      <c r="K1602" s="91"/>
      <c r="L1602" s="91"/>
      <c r="M1602" s="91"/>
      <c r="N1602" s="92"/>
      <c r="O1602" s="89"/>
      <c r="R1602" t="b">
        <f t="shared" si="50"/>
        <v>0</v>
      </c>
    </row>
    <row r="1603" spans="1:18" ht="15" thickBot="1" x14ac:dyDescent="0.35">
      <c r="A1603" s="93" t="s">
        <v>394</v>
      </c>
      <c r="B1603" s="93" t="s">
        <v>1145</v>
      </c>
      <c r="C1603" s="84">
        <f>IF(COUNTIF(Table8[Tag Number], A1603), 1, 0)</f>
        <v>0</v>
      </c>
      <c r="D1603" s="85">
        <f>IF(COUNTIF(Table9[Tag Number], A1603), 1, 0)</f>
        <v>0</v>
      </c>
      <c r="E1603" s="86">
        <f>IF(COUNTIF(Table10[Tag Number], A1603), 1, 0)</f>
        <v>1</v>
      </c>
      <c r="F1603" s="86">
        <f>IF(COUNTIF(Table11[Tag Number], A1603), 1, 0)</f>
        <v>0</v>
      </c>
      <c r="G1603" s="87">
        <f t="shared" si="51"/>
        <v>1</v>
      </c>
      <c r="H1603" s="88" t="str" cm="1">
        <f t="array" ref="H1603">_xlfn.IFS(OR(_xlfn.XLOOKUP(A1603,Table9[Tag Number],Table9[Status],"-",0)="Dead",
        _xlfn.XLOOKUP(A1603,Table10[Tag Number],Table10[Status],"-",0)="Dead",
        _xlfn.XLOOKUP(A1603,Table11[Tag Number],Table11[Status],"-",0)="Dead",
        _xlfn.XLOOKUP(A1603,Table8[Tag Number],Table8[Status],"-",0)="Dead"),"Dead",
     OR(_xlfn.XLOOKUP(A1603,Table11[Tag Number],Table11[Status],"-",0)="Alive",
        _xlfn.XLOOKUP(A1603,Table10[Tag Number],Table10[Status],"-",0)="Alive",
        _xlfn.XLOOKUP(A1603,Table9[Tag Number],Table9[Status],"-",0)="Alive",
        _xlfn.XLOOKUP(A1603,Table8[Tag Number],Table8[Status],"-",0)="Alive"),"Alive",
     OR(_xlfn.XLOOKUP(A1603,Table9[Tag Number],Table9[Status],"-",0)="-",
        _xlfn.XLOOKUP(A1603,Table10[Tag Number],Table10[Status],"-",0)="-",
        _xlfn.XLOOKUP(A1603,Table11[Tag Number],Table11[Status],"-",0)="-",
        _xlfn.XLOOKUP(A1603,Table8[Tag Number],Table8[Status],"-",0)="-"),
   "-")</f>
        <v>Alive</v>
      </c>
      <c r="I1603" s="88" t="str">
        <f>IF((_xlfn.XLOOKUP(B1603,[2]Sheet1!$A$2:$A$198,[2]Sheet1!$B$2:$B$198,"-",0)="Glade"),"Out","No")</f>
        <v>No</v>
      </c>
      <c r="J1603" s="90"/>
      <c r="K1603" s="91"/>
      <c r="L1603" s="91"/>
      <c r="M1603" s="91"/>
      <c r="N1603" s="92"/>
      <c r="O1603" s="89"/>
      <c r="R1603" t="b">
        <f t="shared" si="50"/>
        <v>0</v>
      </c>
    </row>
    <row r="1604" spans="1:18" ht="15" thickBot="1" x14ac:dyDescent="0.35">
      <c r="A1604" s="3" t="s">
        <v>2244</v>
      </c>
      <c r="B1604" s="3" t="s">
        <v>1145</v>
      </c>
      <c r="C1604" s="84">
        <f>IF(COUNTIF(Table8[Tag Number], A1604), 1, 0)</f>
        <v>0</v>
      </c>
      <c r="D1604" s="85">
        <f>IF(COUNTIF(Table9[Tag Number], A1604), 1, 0)</f>
        <v>0</v>
      </c>
      <c r="E1604" s="86">
        <f>IF(COUNTIF(Table10[Tag Number], A1604), 1, 0)</f>
        <v>0</v>
      </c>
      <c r="F1604" s="86">
        <f>IF(COUNTIF(Table11[Tag Number], A1604), 1, 0)</f>
        <v>0</v>
      </c>
      <c r="G1604" s="87">
        <f t="shared" si="51"/>
        <v>0</v>
      </c>
      <c r="H1604" s="88" t="str" cm="1">
        <f t="array" ref="H1604">_xlfn.IFS(OR(_xlfn.XLOOKUP(A1604,Table9[Tag Number],Table9[Status],"-",0)="Dead",
        _xlfn.XLOOKUP(A1604,Table10[Tag Number],Table10[Status],"-",0)="Dead",
        _xlfn.XLOOKUP(A1604,Table11[Tag Number],Table11[Status],"-",0)="Dead",
        _xlfn.XLOOKUP(A1604,Table8[Tag Number],Table8[Status],"-",0)="Dead"),"Dead",
     OR(_xlfn.XLOOKUP(A1604,Table11[Tag Number],Table11[Status],"-",0)="Alive",
        _xlfn.XLOOKUP(A1604,Table10[Tag Number],Table10[Status],"-",0)="Alive",
        _xlfn.XLOOKUP(A1604,Table9[Tag Number],Table9[Status],"-",0)="Alive",
        _xlfn.XLOOKUP(A1604,Table8[Tag Number],Table8[Status],"-",0)="Alive"),"Alive",
     OR(_xlfn.XLOOKUP(A1604,Table9[Tag Number],Table9[Status],"-",0)="-",
        _xlfn.XLOOKUP(A1604,Table10[Tag Number],Table10[Status],"-",0)="-",
        _xlfn.XLOOKUP(A1604,Table11[Tag Number],Table11[Status],"-",0)="-",
        _xlfn.XLOOKUP(A1604,Table8[Tag Number],Table8[Status],"-",0)="-"),
   "-")</f>
        <v>-</v>
      </c>
      <c r="I1604" s="88" t="str">
        <f>IF((_xlfn.XLOOKUP(B1604,[2]Sheet1!$A$2:$A$198,[2]Sheet1!$B$2:$B$198,"-",0)="Glade"),"Out","No")</f>
        <v>No</v>
      </c>
      <c r="J1604" s="90"/>
      <c r="K1604" s="91"/>
      <c r="L1604" s="91"/>
      <c r="M1604" s="91"/>
      <c r="N1604" s="92"/>
      <c r="O1604" s="89"/>
      <c r="R1604" t="b">
        <f t="shared" ref="R1604:R1667" si="52">IF(G1604&gt;1,A1604)</f>
        <v>0</v>
      </c>
    </row>
    <row r="1605" spans="1:18" ht="15" thickBot="1" x14ac:dyDescent="0.35">
      <c r="A1605" s="2" t="s">
        <v>2245</v>
      </c>
      <c r="B1605" s="2" t="s">
        <v>1145</v>
      </c>
      <c r="C1605" s="84">
        <f>IF(COUNTIF(Table8[Tag Number], A1605), 1, 0)</f>
        <v>0</v>
      </c>
      <c r="D1605" s="85">
        <f>IF(COUNTIF(Table9[Tag Number], A1605), 1, 0)</f>
        <v>0</v>
      </c>
      <c r="E1605" s="86">
        <f>IF(COUNTIF(Table10[Tag Number], A1605), 1, 0)</f>
        <v>0</v>
      </c>
      <c r="F1605" s="86">
        <f>IF(COUNTIF(Table11[Tag Number], A1605), 1, 0)</f>
        <v>0</v>
      </c>
      <c r="G1605" s="87">
        <f t="shared" ref="G1605:G1668" si="53">SUM(C1605:F1605)</f>
        <v>0</v>
      </c>
      <c r="H1605" s="88" t="str" cm="1">
        <f t="array" ref="H1605">_xlfn.IFS(OR(_xlfn.XLOOKUP(A1605,Table9[Tag Number],Table9[Status],"-",0)="Dead",
        _xlfn.XLOOKUP(A1605,Table10[Tag Number],Table10[Status],"-",0)="Dead",
        _xlfn.XLOOKUP(A1605,Table11[Tag Number],Table11[Status],"-",0)="Dead",
        _xlfn.XLOOKUP(A1605,Table8[Tag Number],Table8[Status],"-",0)="Dead"),"Dead",
     OR(_xlfn.XLOOKUP(A1605,Table11[Tag Number],Table11[Status],"-",0)="Alive",
        _xlfn.XLOOKUP(A1605,Table10[Tag Number],Table10[Status],"-",0)="Alive",
        _xlfn.XLOOKUP(A1605,Table9[Tag Number],Table9[Status],"-",0)="Alive",
        _xlfn.XLOOKUP(A1605,Table8[Tag Number],Table8[Status],"-",0)="Alive"),"Alive",
     OR(_xlfn.XLOOKUP(A1605,Table9[Tag Number],Table9[Status],"-",0)="-",
        _xlfn.XLOOKUP(A1605,Table10[Tag Number],Table10[Status],"-",0)="-",
        _xlfn.XLOOKUP(A1605,Table11[Tag Number],Table11[Status],"-",0)="-",
        _xlfn.XLOOKUP(A1605,Table8[Tag Number],Table8[Status],"-",0)="-"),
   "-")</f>
        <v>-</v>
      </c>
      <c r="I1605" s="88" t="str">
        <f>IF((_xlfn.XLOOKUP(B1605,[2]Sheet1!$A$2:$A$198,[2]Sheet1!$B$2:$B$198,"-",0)="Glade"),"Out","No")</f>
        <v>No</v>
      </c>
      <c r="J1605" s="90"/>
      <c r="K1605" s="91"/>
      <c r="L1605" s="91"/>
      <c r="M1605" s="91"/>
      <c r="N1605" s="92"/>
      <c r="O1605" s="89"/>
      <c r="R1605" t="b">
        <f t="shared" si="52"/>
        <v>0</v>
      </c>
    </row>
    <row r="1606" spans="1:18" ht="15" thickBot="1" x14ac:dyDescent="0.35">
      <c r="A1606" s="3" t="s">
        <v>2246</v>
      </c>
      <c r="B1606" s="3" t="s">
        <v>1145</v>
      </c>
      <c r="C1606" s="84">
        <f>IF(COUNTIF(Table8[Tag Number], A1606), 1, 0)</f>
        <v>0</v>
      </c>
      <c r="D1606" s="85">
        <f>IF(COUNTIF(Table9[Tag Number], A1606), 1, 0)</f>
        <v>0</v>
      </c>
      <c r="E1606" s="86">
        <f>IF(COUNTIF(Table10[Tag Number], A1606), 1, 0)</f>
        <v>0</v>
      </c>
      <c r="F1606" s="86">
        <f>IF(COUNTIF(Table11[Tag Number], A1606), 1, 0)</f>
        <v>0</v>
      </c>
      <c r="G1606" s="87">
        <f t="shared" si="53"/>
        <v>0</v>
      </c>
      <c r="H1606" s="88" t="str" cm="1">
        <f t="array" ref="H1606">_xlfn.IFS(OR(_xlfn.XLOOKUP(A1606,Table9[Tag Number],Table9[Status],"-",0)="Dead",
        _xlfn.XLOOKUP(A1606,Table10[Tag Number],Table10[Status],"-",0)="Dead",
        _xlfn.XLOOKUP(A1606,Table11[Tag Number],Table11[Status],"-",0)="Dead",
        _xlfn.XLOOKUP(A1606,Table8[Tag Number],Table8[Status],"-",0)="Dead"),"Dead",
     OR(_xlfn.XLOOKUP(A1606,Table11[Tag Number],Table11[Status],"-",0)="Alive",
        _xlfn.XLOOKUP(A1606,Table10[Tag Number],Table10[Status],"-",0)="Alive",
        _xlfn.XLOOKUP(A1606,Table9[Tag Number],Table9[Status],"-",0)="Alive",
        _xlfn.XLOOKUP(A1606,Table8[Tag Number],Table8[Status],"-",0)="Alive"),"Alive",
     OR(_xlfn.XLOOKUP(A1606,Table9[Tag Number],Table9[Status],"-",0)="-",
        _xlfn.XLOOKUP(A1606,Table10[Tag Number],Table10[Status],"-",0)="-",
        _xlfn.XLOOKUP(A1606,Table11[Tag Number],Table11[Status],"-",0)="-",
        _xlfn.XLOOKUP(A1606,Table8[Tag Number],Table8[Status],"-",0)="-"),
   "-")</f>
        <v>-</v>
      </c>
      <c r="I1606" s="88" t="str">
        <f>IF((_xlfn.XLOOKUP(B1606,[2]Sheet1!$A$2:$A$198,[2]Sheet1!$B$2:$B$198,"-",0)="Glade"),"Out","No")</f>
        <v>No</v>
      </c>
      <c r="J1606" s="90"/>
      <c r="K1606" s="91"/>
      <c r="L1606" s="91"/>
      <c r="M1606" s="91"/>
      <c r="N1606" s="92"/>
      <c r="O1606" s="89"/>
      <c r="R1606" t="b">
        <f t="shared" si="52"/>
        <v>0</v>
      </c>
    </row>
    <row r="1607" spans="1:18" ht="15" thickBot="1" x14ac:dyDescent="0.35">
      <c r="A1607" s="2" t="s">
        <v>2247</v>
      </c>
      <c r="B1607" s="2" t="s">
        <v>1145</v>
      </c>
      <c r="C1607" s="84">
        <f>IF(COUNTIF(Table8[Tag Number], A1607), 1, 0)</f>
        <v>0</v>
      </c>
      <c r="D1607" s="85">
        <f>IF(COUNTIF(Table9[Tag Number], A1607), 1, 0)</f>
        <v>0</v>
      </c>
      <c r="E1607" s="86">
        <f>IF(COUNTIF(Table10[Tag Number], A1607), 1, 0)</f>
        <v>0</v>
      </c>
      <c r="F1607" s="86">
        <f>IF(COUNTIF(Table11[Tag Number], A1607), 1, 0)</f>
        <v>0</v>
      </c>
      <c r="G1607" s="87">
        <f t="shared" si="53"/>
        <v>0</v>
      </c>
      <c r="H1607" s="88" t="str" cm="1">
        <f t="array" ref="H1607">_xlfn.IFS(OR(_xlfn.XLOOKUP(A1607,Table9[Tag Number],Table9[Status],"-",0)="Dead",
        _xlfn.XLOOKUP(A1607,Table10[Tag Number],Table10[Status],"-",0)="Dead",
        _xlfn.XLOOKUP(A1607,Table11[Tag Number],Table11[Status],"-",0)="Dead",
        _xlfn.XLOOKUP(A1607,Table8[Tag Number],Table8[Status],"-",0)="Dead"),"Dead",
     OR(_xlfn.XLOOKUP(A1607,Table11[Tag Number],Table11[Status],"-",0)="Alive",
        _xlfn.XLOOKUP(A1607,Table10[Tag Number],Table10[Status],"-",0)="Alive",
        _xlfn.XLOOKUP(A1607,Table9[Tag Number],Table9[Status],"-",0)="Alive",
        _xlfn.XLOOKUP(A1607,Table8[Tag Number],Table8[Status],"-",0)="Alive"),"Alive",
     OR(_xlfn.XLOOKUP(A1607,Table9[Tag Number],Table9[Status],"-",0)="-",
        _xlfn.XLOOKUP(A1607,Table10[Tag Number],Table10[Status],"-",0)="-",
        _xlfn.XLOOKUP(A1607,Table11[Tag Number],Table11[Status],"-",0)="-",
        _xlfn.XLOOKUP(A1607,Table8[Tag Number],Table8[Status],"-",0)="-"),
   "-")</f>
        <v>-</v>
      </c>
      <c r="I1607" s="88" t="str">
        <f>IF((_xlfn.XLOOKUP(B1607,[2]Sheet1!$A$2:$A$198,[2]Sheet1!$B$2:$B$198,"-",0)="Glade"),"Out","No")</f>
        <v>No</v>
      </c>
      <c r="J1607" s="90"/>
      <c r="K1607" s="91"/>
      <c r="L1607" s="91"/>
      <c r="M1607" s="91"/>
      <c r="N1607" s="92"/>
      <c r="O1607" s="89"/>
      <c r="R1607" t="b">
        <f t="shared" si="52"/>
        <v>0</v>
      </c>
    </row>
    <row r="1608" spans="1:18" ht="15" thickBot="1" x14ac:dyDescent="0.35">
      <c r="A1608" s="3" t="s">
        <v>2248</v>
      </c>
      <c r="B1608" s="3" t="s">
        <v>1145</v>
      </c>
      <c r="C1608" s="84">
        <f>IF(COUNTIF(Table8[Tag Number], A1608), 1, 0)</f>
        <v>0</v>
      </c>
      <c r="D1608" s="85">
        <f>IF(COUNTIF(Table9[Tag Number], A1608), 1, 0)</f>
        <v>0</v>
      </c>
      <c r="E1608" s="86">
        <f>IF(COUNTIF(Table10[Tag Number], A1608), 1, 0)</f>
        <v>0</v>
      </c>
      <c r="F1608" s="86">
        <f>IF(COUNTIF(Table11[Tag Number], A1608), 1, 0)</f>
        <v>0</v>
      </c>
      <c r="G1608" s="87">
        <f t="shared" si="53"/>
        <v>0</v>
      </c>
      <c r="H1608" s="88" t="str" cm="1">
        <f t="array" ref="H1608">_xlfn.IFS(OR(_xlfn.XLOOKUP(A1608,Table9[Tag Number],Table9[Status],"-",0)="Dead",
        _xlfn.XLOOKUP(A1608,Table10[Tag Number],Table10[Status],"-",0)="Dead",
        _xlfn.XLOOKUP(A1608,Table11[Tag Number],Table11[Status],"-",0)="Dead",
        _xlfn.XLOOKUP(A1608,Table8[Tag Number],Table8[Status],"-",0)="Dead"),"Dead",
     OR(_xlfn.XLOOKUP(A1608,Table11[Tag Number],Table11[Status],"-",0)="Alive",
        _xlfn.XLOOKUP(A1608,Table10[Tag Number],Table10[Status],"-",0)="Alive",
        _xlfn.XLOOKUP(A1608,Table9[Tag Number],Table9[Status],"-",0)="Alive",
        _xlfn.XLOOKUP(A1608,Table8[Tag Number],Table8[Status],"-",0)="Alive"),"Alive",
     OR(_xlfn.XLOOKUP(A1608,Table9[Tag Number],Table9[Status],"-",0)="-",
        _xlfn.XLOOKUP(A1608,Table10[Tag Number],Table10[Status],"-",0)="-",
        _xlfn.XLOOKUP(A1608,Table11[Tag Number],Table11[Status],"-",0)="-",
        _xlfn.XLOOKUP(A1608,Table8[Tag Number],Table8[Status],"-",0)="-"),
   "-")</f>
        <v>-</v>
      </c>
      <c r="I1608" s="88" t="str">
        <f>IF((_xlfn.XLOOKUP(B1608,[2]Sheet1!$A$2:$A$198,[2]Sheet1!$B$2:$B$198,"-",0)="Glade"),"Out","No")</f>
        <v>No</v>
      </c>
      <c r="J1608" s="90"/>
      <c r="K1608" s="91"/>
      <c r="L1608" s="91"/>
      <c r="M1608" s="91"/>
      <c r="N1608" s="92"/>
      <c r="O1608" s="89"/>
      <c r="R1608" t="b">
        <f t="shared" si="52"/>
        <v>0</v>
      </c>
    </row>
    <row r="1609" spans="1:18" ht="15" thickBot="1" x14ac:dyDescent="0.35">
      <c r="A1609" s="2" t="s">
        <v>2249</v>
      </c>
      <c r="B1609" s="2" t="s">
        <v>1145</v>
      </c>
      <c r="C1609" s="84">
        <f>IF(COUNTIF(Table8[Tag Number], A1609), 1, 0)</f>
        <v>0</v>
      </c>
      <c r="D1609" s="85">
        <f>IF(COUNTIF(Table9[Tag Number], A1609), 1, 0)</f>
        <v>0</v>
      </c>
      <c r="E1609" s="86">
        <f>IF(COUNTIF(Table10[Tag Number], A1609), 1, 0)</f>
        <v>0</v>
      </c>
      <c r="F1609" s="86">
        <f>IF(COUNTIF(Table11[Tag Number], A1609), 1, 0)</f>
        <v>0</v>
      </c>
      <c r="G1609" s="87">
        <f t="shared" si="53"/>
        <v>0</v>
      </c>
      <c r="H1609" s="88" t="str" cm="1">
        <f t="array" ref="H1609">_xlfn.IFS(OR(_xlfn.XLOOKUP(A1609,Table9[Tag Number],Table9[Status],"-",0)="Dead",
        _xlfn.XLOOKUP(A1609,Table10[Tag Number],Table10[Status],"-",0)="Dead",
        _xlfn.XLOOKUP(A1609,Table11[Tag Number],Table11[Status],"-",0)="Dead",
        _xlfn.XLOOKUP(A1609,Table8[Tag Number],Table8[Status],"-",0)="Dead"),"Dead",
     OR(_xlfn.XLOOKUP(A1609,Table11[Tag Number],Table11[Status],"-",0)="Alive",
        _xlfn.XLOOKUP(A1609,Table10[Tag Number],Table10[Status],"-",0)="Alive",
        _xlfn.XLOOKUP(A1609,Table9[Tag Number],Table9[Status],"-",0)="Alive",
        _xlfn.XLOOKUP(A1609,Table8[Tag Number],Table8[Status],"-",0)="Alive"),"Alive",
     OR(_xlfn.XLOOKUP(A1609,Table9[Tag Number],Table9[Status],"-",0)="-",
        _xlfn.XLOOKUP(A1609,Table10[Tag Number],Table10[Status],"-",0)="-",
        _xlfn.XLOOKUP(A1609,Table11[Tag Number],Table11[Status],"-",0)="-",
        _xlfn.XLOOKUP(A1609,Table8[Tag Number],Table8[Status],"-",0)="-"),
   "-")</f>
        <v>-</v>
      </c>
      <c r="I1609" s="88" t="str">
        <f>IF((_xlfn.XLOOKUP(B1609,[2]Sheet1!$A$2:$A$198,[2]Sheet1!$B$2:$B$198,"-",0)="Glade"),"Out","No")</f>
        <v>No</v>
      </c>
      <c r="J1609" s="90"/>
      <c r="K1609" s="91"/>
      <c r="L1609" s="91"/>
      <c r="M1609" s="91"/>
      <c r="N1609" s="92"/>
      <c r="O1609" s="89"/>
      <c r="R1609" t="b">
        <f t="shared" si="52"/>
        <v>0</v>
      </c>
    </row>
    <row r="1610" spans="1:18" ht="15" thickBot="1" x14ac:dyDescent="0.35">
      <c r="A1610" s="3" t="s">
        <v>2250</v>
      </c>
      <c r="B1610" s="3" t="s">
        <v>1145</v>
      </c>
      <c r="C1610" s="84">
        <f>IF(COUNTIF(Table8[Tag Number], A1610), 1, 0)</f>
        <v>0</v>
      </c>
      <c r="D1610" s="85">
        <f>IF(COUNTIF(Table9[Tag Number], A1610), 1, 0)</f>
        <v>0</v>
      </c>
      <c r="E1610" s="86">
        <f>IF(COUNTIF(Table10[Tag Number], A1610), 1, 0)</f>
        <v>0</v>
      </c>
      <c r="F1610" s="86">
        <f>IF(COUNTIF(Table11[Tag Number], A1610), 1, 0)</f>
        <v>0</v>
      </c>
      <c r="G1610" s="87">
        <f t="shared" si="53"/>
        <v>0</v>
      </c>
      <c r="H1610" s="88" t="str" cm="1">
        <f t="array" ref="H1610">_xlfn.IFS(OR(_xlfn.XLOOKUP(A1610,Table9[Tag Number],Table9[Status],"-",0)="Dead",
        _xlfn.XLOOKUP(A1610,Table10[Tag Number],Table10[Status],"-",0)="Dead",
        _xlfn.XLOOKUP(A1610,Table11[Tag Number],Table11[Status],"-",0)="Dead",
        _xlfn.XLOOKUP(A1610,Table8[Tag Number],Table8[Status],"-",0)="Dead"),"Dead",
     OR(_xlfn.XLOOKUP(A1610,Table11[Tag Number],Table11[Status],"-",0)="Alive",
        _xlfn.XLOOKUP(A1610,Table10[Tag Number],Table10[Status],"-",0)="Alive",
        _xlfn.XLOOKUP(A1610,Table9[Tag Number],Table9[Status],"-",0)="Alive",
        _xlfn.XLOOKUP(A1610,Table8[Tag Number],Table8[Status],"-",0)="Alive"),"Alive",
     OR(_xlfn.XLOOKUP(A1610,Table9[Tag Number],Table9[Status],"-",0)="-",
        _xlfn.XLOOKUP(A1610,Table10[Tag Number],Table10[Status],"-",0)="-",
        _xlfn.XLOOKUP(A1610,Table11[Tag Number],Table11[Status],"-",0)="-",
        _xlfn.XLOOKUP(A1610,Table8[Tag Number],Table8[Status],"-",0)="-"),
   "-")</f>
        <v>-</v>
      </c>
      <c r="I1610" s="88" t="str">
        <f>IF((_xlfn.XLOOKUP(B1610,[2]Sheet1!$A$2:$A$198,[2]Sheet1!$B$2:$B$198,"-",0)="Glade"),"Out","No")</f>
        <v>No</v>
      </c>
      <c r="J1610" s="90"/>
      <c r="K1610" s="91"/>
      <c r="L1610" s="91"/>
      <c r="M1610" s="91"/>
      <c r="N1610" s="92"/>
      <c r="O1610" s="89"/>
      <c r="R1610" t="b">
        <f t="shared" si="52"/>
        <v>0</v>
      </c>
    </row>
    <row r="1611" spans="1:18" ht="15" thickBot="1" x14ac:dyDescent="0.35">
      <c r="A1611" s="2" t="s">
        <v>2251</v>
      </c>
      <c r="B1611" s="2" t="s">
        <v>1145</v>
      </c>
      <c r="C1611" s="84">
        <f>IF(COUNTIF(Table8[Tag Number], A1611), 1, 0)</f>
        <v>0</v>
      </c>
      <c r="D1611" s="85">
        <f>IF(COUNTIF(Table9[Tag Number], A1611), 1, 0)</f>
        <v>0</v>
      </c>
      <c r="E1611" s="86">
        <f>IF(COUNTIF(Table10[Tag Number], A1611), 1, 0)</f>
        <v>0</v>
      </c>
      <c r="F1611" s="86">
        <f>IF(COUNTIF(Table11[Tag Number], A1611), 1, 0)</f>
        <v>0</v>
      </c>
      <c r="G1611" s="87">
        <f t="shared" si="53"/>
        <v>0</v>
      </c>
      <c r="H1611" s="88" t="str" cm="1">
        <f t="array" ref="H1611">_xlfn.IFS(OR(_xlfn.XLOOKUP(A1611,Table9[Tag Number],Table9[Status],"-",0)="Dead",
        _xlfn.XLOOKUP(A1611,Table10[Tag Number],Table10[Status],"-",0)="Dead",
        _xlfn.XLOOKUP(A1611,Table11[Tag Number],Table11[Status],"-",0)="Dead",
        _xlfn.XLOOKUP(A1611,Table8[Tag Number],Table8[Status],"-",0)="Dead"),"Dead",
     OR(_xlfn.XLOOKUP(A1611,Table11[Tag Number],Table11[Status],"-",0)="Alive",
        _xlfn.XLOOKUP(A1611,Table10[Tag Number],Table10[Status],"-",0)="Alive",
        _xlfn.XLOOKUP(A1611,Table9[Tag Number],Table9[Status],"-",0)="Alive",
        _xlfn.XLOOKUP(A1611,Table8[Tag Number],Table8[Status],"-",0)="Alive"),"Alive",
     OR(_xlfn.XLOOKUP(A1611,Table9[Tag Number],Table9[Status],"-",0)="-",
        _xlfn.XLOOKUP(A1611,Table10[Tag Number],Table10[Status],"-",0)="-",
        _xlfn.XLOOKUP(A1611,Table11[Tag Number],Table11[Status],"-",0)="-",
        _xlfn.XLOOKUP(A1611,Table8[Tag Number],Table8[Status],"-",0)="-"),
   "-")</f>
        <v>-</v>
      </c>
      <c r="I1611" s="88" t="str">
        <f>IF((_xlfn.XLOOKUP(B1611,[2]Sheet1!$A$2:$A$198,[2]Sheet1!$B$2:$B$198,"-",0)="Glade"),"Out","No")</f>
        <v>No</v>
      </c>
      <c r="J1611" s="90"/>
      <c r="K1611" s="91"/>
      <c r="L1611" s="91"/>
      <c r="M1611" s="91"/>
      <c r="N1611" s="92"/>
      <c r="O1611" s="89"/>
      <c r="R1611" t="b">
        <f t="shared" si="52"/>
        <v>0</v>
      </c>
    </row>
    <row r="1612" spans="1:18" ht="15" thickBot="1" x14ac:dyDescent="0.35">
      <c r="A1612" s="3" t="s">
        <v>2252</v>
      </c>
      <c r="B1612" s="3" t="s">
        <v>1145</v>
      </c>
      <c r="C1612" s="84">
        <f>IF(COUNTIF(Table8[Tag Number], A1612), 1, 0)</f>
        <v>0</v>
      </c>
      <c r="D1612" s="85">
        <f>IF(COUNTIF(Table9[Tag Number], A1612), 1, 0)</f>
        <v>0</v>
      </c>
      <c r="E1612" s="86">
        <f>IF(COUNTIF(Table10[Tag Number], A1612), 1, 0)</f>
        <v>0</v>
      </c>
      <c r="F1612" s="86">
        <f>IF(COUNTIF(Table11[Tag Number], A1612), 1, 0)</f>
        <v>0</v>
      </c>
      <c r="G1612" s="87">
        <f t="shared" si="53"/>
        <v>0</v>
      </c>
      <c r="H1612" s="88" t="str" cm="1">
        <f t="array" ref="H1612">_xlfn.IFS(OR(_xlfn.XLOOKUP(A1612,Table9[Tag Number],Table9[Status],"-",0)="Dead",
        _xlfn.XLOOKUP(A1612,Table10[Tag Number],Table10[Status],"-",0)="Dead",
        _xlfn.XLOOKUP(A1612,Table11[Tag Number],Table11[Status],"-",0)="Dead",
        _xlfn.XLOOKUP(A1612,Table8[Tag Number],Table8[Status],"-",0)="Dead"),"Dead",
     OR(_xlfn.XLOOKUP(A1612,Table11[Tag Number],Table11[Status],"-",0)="Alive",
        _xlfn.XLOOKUP(A1612,Table10[Tag Number],Table10[Status],"-",0)="Alive",
        _xlfn.XLOOKUP(A1612,Table9[Tag Number],Table9[Status],"-",0)="Alive",
        _xlfn.XLOOKUP(A1612,Table8[Tag Number],Table8[Status],"-",0)="Alive"),"Alive",
     OR(_xlfn.XLOOKUP(A1612,Table9[Tag Number],Table9[Status],"-",0)="-",
        _xlfn.XLOOKUP(A1612,Table10[Tag Number],Table10[Status],"-",0)="-",
        _xlfn.XLOOKUP(A1612,Table11[Tag Number],Table11[Status],"-",0)="-",
        _xlfn.XLOOKUP(A1612,Table8[Tag Number],Table8[Status],"-",0)="-"),
   "-")</f>
        <v>-</v>
      </c>
      <c r="I1612" s="88" t="str">
        <f>IF((_xlfn.XLOOKUP(B1612,[2]Sheet1!$A$2:$A$198,[2]Sheet1!$B$2:$B$198,"-",0)="Glade"),"Out","No")</f>
        <v>No</v>
      </c>
      <c r="J1612" s="90"/>
      <c r="K1612" s="91"/>
      <c r="L1612" s="91"/>
      <c r="M1612" s="91"/>
      <c r="N1612" s="92"/>
      <c r="O1612" s="89"/>
      <c r="R1612" t="b">
        <f t="shared" si="52"/>
        <v>0</v>
      </c>
    </row>
    <row r="1613" spans="1:18" ht="15" thickBot="1" x14ac:dyDescent="0.35">
      <c r="A1613" s="2" t="s">
        <v>150</v>
      </c>
      <c r="B1613" s="2" t="s">
        <v>1145</v>
      </c>
      <c r="C1613" s="84">
        <f>IF(COUNTIF(Table8[Tag Number], A1613), 1, 0)</f>
        <v>0</v>
      </c>
      <c r="D1613" s="85">
        <f>IF(COUNTIF(Table9[Tag Number], A1613), 1, 0)</f>
        <v>0</v>
      </c>
      <c r="E1613" s="86">
        <f>IF(COUNTIF(Table10[Tag Number], A1613), 1, 0)</f>
        <v>0</v>
      </c>
      <c r="F1613" s="86">
        <f>IF(COUNTIF(Table11[Tag Number], A1613), 1, 0)</f>
        <v>0</v>
      </c>
      <c r="G1613" s="87">
        <f t="shared" si="53"/>
        <v>0</v>
      </c>
      <c r="H1613" s="88" t="str" cm="1">
        <f t="array" ref="H1613">_xlfn.IFS(OR(_xlfn.XLOOKUP(A1613,Table9[Tag Number],Table9[Status],"-",0)="Dead",
        _xlfn.XLOOKUP(A1613,Table10[Tag Number],Table10[Status],"-",0)="Dead",
        _xlfn.XLOOKUP(A1613,Table11[Tag Number],Table11[Status],"-",0)="Dead",
        _xlfn.XLOOKUP(A1613,Table8[Tag Number],Table8[Status],"-",0)="Dead"),"Dead",
     OR(_xlfn.XLOOKUP(A1613,Table11[Tag Number],Table11[Status],"-",0)="Alive",
        _xlfn.XLOOKUP(A1613,Table10[Tag Number],Table10[Status],"-",0)="Alive",
        _xlfn.XLOOKUP(A1613,Table9[Tag Number],Table9[Status],"-",0)="Alive",
        _xlfn.XLOOKUP(A1613,Table8[Tag Number],Table8[Status],"-",0)="Alive"),"Alive",
     OR(_xlfn.XLOOKUP(A1613,Table9[Tag Number],Table9[Status],"-",0)="-",
        _xlfn.XLOOKUP(A1613,Table10[Tag Number],Table10[Status],"-",0)="-",
        _xlfn.XLOOKUP(A1613,Table11[Tag Number],Table11[Status],"-",0)="-",
        _xlfn.XLOOKUP(A1613,Table8[Tag Number],Table8[Status],"-",0)="-"),
   "-")</f>
        <v>-</v>
      </c>
      <c r="I1613" s="88" t="str">
        <f>IF((_xlfn.XLOOKUP(B1613,[2]Sheet1!$A$2:$A$198,[2]Sheet1!$B$2:$B$198,"-",0)="Glade"),"Out","No")</f>
        <v>No</v>
      </c>
      <c r="J1613" s="90"/>
      <c r="K1613" s="91"/>
      <c r="L1613" s="91"/>
      <c r="M1613" s="91"/>
      <c r="N1613" s="92"/>
      <c r="O1613" s="89"/>
      <c r="R1613" t="b">
        <f t="shared" si="52"/>
        <v>0</v>
      </c>
    </row>
    <row r="1614" spans="1:18" ht="15" thickBot="1" x14ac:dyDescent="0.35">
      <c r="A1614" s="3" t="s">
        <v>84</v>
      </c>
      <c r="B1614" s="3" t="s">
        <v>1145</v>
      </c>
      <c r="C1614" s="84">
        <f>IF(COUNTIF(Table8[Tag Number], A1614), 1, 0)</f>
        <v>0</v>
      </c>
      <c r="D1614" s="85">
        <f>IF(COUNTIF(Table9[Tag Number], A1614), 1, 0)</f>
        <v>0</v>
      </c>
      <c r="E1614" s="86">
        <f>IF(COUNTIF(Table10[Tag Number], A1614), 1, 0)</f>
        <v>0</v>
      </c>
      <c r="F1614" s="86">
        <f>IF(COUNTIF(Table11[Tag Number], A1614), 1, 0)</f>
        <v>0</v>
      </c>
      <c r="G1614" s="87">
        <f t="shared" si="53"/>
        <v>0</v>
      </c>
      <c r="H1614" s="88" t="str" cm="1">
        <f t="array" ref="H1614">_xlfn.IFS(OR(_xlfn.XLOOKUP(A1614,Table9[Tag Number],Table9[Status],"-",0)="Dead",
        _xlfn.XLOOKUP(A1614,Table10[Tag Number],Table10[Status],"-",0)="Dead",
        _xlfn.XLOOKUP(A1614,Table11[Tag Number],Table11[Status],"-",0)="Dead",
        _xlfn.XLOOKUP(A1614,Table8[Tag Number],Table8[Status],"-",0)="Dead"),"Dead",
     OR(_xlfn.XLOOKUP(A1614,Table11[Tag Number],Table11[Status],"-",0)="Alive",
        _xlfn.XLOOKUP(A1614,Table10[Tag Number],Table10[Status],"-",0)="Alive",
        _xlfn.XLOOKUP(A1614,Table9[Tag Number],Table9[Status],"-",0)="Alive",
        _xlfn.XLOOKUP(A1614,Table8[Tag Number],Table8[Status],"-",0)="Alive"),"Alive",
     OR(_xlfn.XLOOKUP(A1614,Table9[Tag Number],Table9[Status],"-",0)="-",
        _xlfn.XLOOKUP(A1614,Table10[Tag Number],Table10[Status],"-",0)="-",
        _xlfn.XLOOKUP(A1614,Table11[Tag Number],Table11[Status],"-",0)="-",
        _xlfn.XLOOKUP(A1614,Table8[Tag Number],Table8[Status],"-",0)="-"),
   "-")</f>
        <v>-</v>
      </c>
      <c r="I1614" s="88" t="str">
        <f>IF((_xlfn.XLOOKUP(B1614,[2]Sheet1!$A$2:$A$198,[2]Sheet1!$B$2:$B$198,"-",0)="Glade"),"Out","No")</f>
        <v>No</v>
      </c>
      <c r="J1614" s="90"/>
      <c r="K1614" s="91"/>
      <c r="L1614" s="91"/>
      <c r="M1614" s="91"/>
      <c r="N1614" s="92"/>
      <c r="O1614" s="89"/>
      <c r="R1614" t="b">
        <f t="shared" si="52"/>
        <v>0</v>
      </c>
    </row>
    <row r="1615" spans="1:18" ht="15" thickBot="1" x14ac:dyDescent="0.35">
      <c r="A1615" s="2" t="s">
        <v>2253</v>
      </c>
      <c r="B1615" s="2" t="s">
        <v>1145</v>
      </c>
      <c r="C1615" s="84">
        <f>IF(COUNTIF(Table8[Tag Number], A1615), 1, 0)</f>
        <v>0</v>
      </c>
      <c r="D1615" s="85">
        <f>IF(COUNTIF(Table9[Tag Number], A1615), 1, 0)</f>
        <v>0</v>
      </c>
      <c r="E1615" s="86">
        <f>IF(COUNTIF(Table10[Tag Number], A1615), 1, 0)</f>
        <v>0</v>
      </c>
      <c r="F1615" s="86">
        <f>IF(COUNTIF(Table11[Tag Number], A1615), 1, 0)</f>
        <v>0</v>
      </c>
      <c r="G1615" s="87">
        <f t="shared" si="53"/>
        <v>0</v>
      </c>
      <c r="H1615" s="88" t="str" cm="1">
        <f t="array" ref="H1615">_xlfn.IFS(OR(_xlfn.XLOOKUP(A1615,Table9[Tag Number],Table9[Status],"-",0)="Dead",
        _xlfn.XLOOKUP(A1615,Table10[Tag Number],Table10[Status],"-",0)="Dead",
        _xlfn.XLOOKUP(A1615,Table11[Tag Number],Table11[Status],"-",0)="Dead",
        _xlfn.XLOOKUP(A1615,Table8[Tag Number],Table8[Status],"-",0)="Dead"),"Dead",
     OR(_xlfn.XLOOKUP(A1615,Table11[Tag Number],Table11[Status],"-",0)="Alive",
        _xlfn.XLOOKUP(A1615,Table10[Tag Number],Table10[Status],"-",0)="Alive",
        _xlfn.XLOOKUP(A1615,Table9[Tag Number],Table9[Status],"-",0)="Alive",
        _xlfn.XLOOKUP(A1615,Table8[Tag Number],Table8[Status],"-",0)="Alive"),"Alive",
     OR(_xlfn.XLOOKUP(A1615,Table9[Tag Number],Table9[Status],"-",0)="-",
        _xlfn.XLOOKUP(A1615,Table10[Tag Number],Table10[Status],"-",0)="-",
        _xlfn.XLOOKUP(A1615,Table11[Tag Number],Table11[Status],"-",0)="-",
        _xlfn.XLOOKUP(A1615,Table8[Tag Number],Table8[Status],"-",0)="-"),
   "-")</f>
        <v>-</v>
      </c>
      <c r="I1615" s="88" t="str">
        <f>IF((_xlfn.XLOOKUP(B1615,[2]Sheet1!$A$2:$A$198,[2]Sheet1!$B$2:$B$198,"-",0)="Glade"),"Out","No")</f>
        <v>No</v>
      </c>
      <c r="J1615" s="90"/>
      <c r="K1615" s="91"/>
      <c r="L1615" s="91"/>
      <c r="M1615" s="91"/>
      <c r="N1615" s="92"/>
      <c r="O1615" s="89"/>
      <c r="R1615" t="b">
        <f t="shared" si="52"/>
        <v>0</v>
      </c>
    </row>
    <row r="1616" spans="1:18" ht="15" thickBot="1" x14ac:dyDescent="0.35">
      <c r="A1616" s="3" t="s">
        <v>2254</v>
      </c>
      <c r="B1616" s="3" t="s">
        <v>1145</v>
      </c>
      <c r="C1616" s="84">
        <f>IF(COUNTIF(Table8[Tag Number], A1616), 1, 0)</f>
        <v>0</v>
      </c>
      <c r="D1616" s="85">
        <f>IF(COUNTIF(Table9[Tag Number], A1616), 1, 0)</f>
        <v>0</v>
      </c>
      <c r="E1616" s="86">
        <f>IF(COUNTIF(Table10[Tag Number], A1616), 1, 0)</f>
        <v>0</v>
      </c>
      <c r="F1616" s="86">
        <f>IF(COUNTIF(Table11[Tag Number], A1616), 1, 0)</f>
        <v>0</v>
      </c>
      <c r="G1616" s="87">
        <f t="shared" si="53"/>
        <v>0</v>
      </c>
      <c r="H1616" s="88" t="str" cm="1">
        <f t="array" ref="H1616">_xlfn.IFS(OR(_xlfn.XLOOKUP(A1616,Table9[Tag Number],Table9[Status],"-",0)="Dead",
        _xlfn.XLOOKUP(A1616,Table10[Tag Number],Table10[Status],"-",0)="Dead",
        _xlfn.XLOOKUP(A1616,Table11[Tag Number],Table11[Status],"-",0)="Dead",
        _xlfn.XLOOKUP(A1616,Table8[Tag Number],Table8[Status],"-",0)="Dead"),"Dead",
     OR(_xlfn.XLOOKUP(A1616,Table11[Tag Number],Table11[Status],"-",0)="Alive",
        _xlfn.XLOOKUP(A1616,Table10[Tag Number],Table10[Status],"-",0)="Alive",
        _xlfn.XLOOKUP(A1616,Table9[Tag Number],Table9[Status],"-",0)="Alive",
        _xlfn.XLOOKUP(A1616,Table8[Tag Number],Table8[Status],"-",0)="Alive"),"Alive",
     OR(_xlfn.XLOOKUP(A1616,Table9[Tag Number],Table9[Status],"-",0)="-",
        _xlfn.XLOOKUP(A1616,Table10[Tag Number],Table10[Status],"-",0)="-",
        _xlfn.XLOOKUP(A1616,Table11[Tag Number],Table11[Status],"-",0)="-",
        _xlfn.XLOOKUP(A1616,Table8[Tag Number],Table8[Status],"-",0)="-"),
   "-")</f>
        <v>-</v>
      </c>
      <c r="I1616" s="88" t="str">
        <f>IF((_xlfn.XLOOKUP(B1616,[2]Sheet1!$A$2:$A$198,[2]Sheet1!$B$2:$B$198,"-",0)="Glade"),"Out","No")</f>
        <v>No</v>
      </c>
      <c r="J1616" s="90"/>
      <c r="K1616" s="91"/>
      <c r="L1616" s="91"/>
      <c r="M1616" s="91"/>
      <c r="N1616" s="92"/>
      <c r="O1616" s="89"/>
      <c r="R1616" t="b">
        <f t="shared" si="52"/>
        <v>0</v>
      </c>
    </row>
    <row r="1617" spans="1:18" ht="15" thickBot="1" x14ac:dyDescent="0.35">
      <c r="A1617" s="2" t="s">
        <v>25</v>
      </c>
      <c r="B1617" s="2" t="s">
        <v>1145</v>
      </c>
      <c r="C1617" s="84">
        <f>IF(COUNTIF(Table8[Tag Number], A1617), 1, 0)</f>
        <v>0</v>
      </c>
      <c r="D1617" s="85">
        <f>IF(COUNTIF(Table9[Tag Number], A1617), 1, 0)</f>
        <v>0</v>
      </c>
      <c r="E1617" s="86">
        <f>IF(COUNTIF(Table10[Tag Number], A1617), 1, 0)</f>
        <v>0</v>
      </c>
      <c r="F1617" s="86">
        <f>IF(COUNTIF(Table11[Tag Number], A1617), 1, 0)</f>
        <v>0</v>
      </c>
      <c r="G1617" s="87">
        <f t="shared" si="53"/>
        <v>0</v>
      </c>
      <c r="H1617" s="88" t="str" cm="1">
        <f t="array" ref="H1617">_xlfn.IFS(OR(_xlfn.XLOOKUP(A1617,Table9[Tag Number],Table9[Status],"-",0)="Dead",
        _xlfn.XLOOKUP(A1617,Table10[Tag Number],Table10[Status],"-",0)="Dead",
        _xlfn.XLOOKUP(A1617,Table11[Tag Number],Table11[Status],"-",0)="Dead",
        _xlfn.XLOOKUP(A1617,Table8[Tag Number],Table8[Status],"-",0)="Dead"),"Dead",
     OR(_xlfn.XLOOKUP(A1617,Table11[Tag Number],Table11[Status],"-",0)="Alive",
        _xlfn.XLOOKUP(A1617,Table10[Tag Number],Table10[Status],"-",0)="Alive",
        _xlfn.XLOOKUP(A1617,Table9[Tag Number],Table9[Status],"-",0)="Alive",
        _xlfn.XLOOKUP(A1617,Table8[Tag Number],Table8[Status],"-",0)="Alive"),"Alive",
     OR(_xlfn.XLOOKUP(A1617,Table9[Tag Number],Table9[Status],"-",0)="-",
        _xlfn.XLOOKUP(A1617,Table10[Tag Number],Table10[Status],"-",0)="-",
        _xlfn.XLOOKUP(A1617,Table11[Tag Number],Table11[Status],"-",0)="-",
        _xlfn.XLOOKUP(A1617,Table8[Tag Number],Table8[Status],"-",0)="-"),
   "-")</f>
        <v>-</v>
      </c>
      <c r="I1617" s="88" t="str">
        <f>IF((_xlfn.XLOOKUP(B1617,[2]Sheet1!$A$2:$A$198,[2]Sheet1!$B$2:$B$198,"-",0)="Glade"),"Out","No")</f>
        <v>No</v>
      </c>
      <c r="J1617" s="90"/>
      <c r="K1617" s="91"/>
      <c r="L1617" s="91"/>
      <c r="M1617" s="91"/>
      <c r="N1617" s="92"/>
      <c r="O1617" s="89"/>
      <c r="R1617" t="b">
        <f t="shared" si="52"/>
        <v>0</v>
      </c>
    </row>
    <row r="1618" spans="1:18" ht="15" thickBot="1" x14ac:dyDescent="0.35">
      <c r="A1618" s="3" t="s">
        <v>2255</v>
      </c>
      <c r="B1618" s="3" t="s">
        <v>1145</v>
      </c>
      <c r="C1618" s="84">
        <f>IF(COUNTIF(Table8[Tag Number], A1618), 1, 0)</f>
        <v>0</v>
      </c>
      <c r="D1618" s="85">
        <f>IF(COUNTIF(Table9[Tag Number], A1618), 1, 0)</f>
        <v>0</v>
      </c>
      <c r="E1618" s="86">
        <f>IF(COUNTIF(Table10[Tag Number], A1618), 1, 0)</f>
        <v>0</v>
      </c>
      <c r="F1618" s="86">
        <f>IF(COUNTIF(Table11[Tag Number], A1618), 1, 0)</f>
        <v>0</v>
      </c>
      <c r="G1618" s="87">
        <f t="shared" si="53"/>
        <v>0</v>
      </c>
      <c r="H1618" s="88" t="str" cm="1">
        <f t="array" ref="H1618">_xlfn.IFS(OR(_xlfn.XLOOKUP(A1618,Table9[Tag Number],Table9[Status],"-",0)="Dead",
        _xlfn.XLOOKUP(A1618,Table10[Tag Number],Table10[Status],"-",0)="Dead",
        _xlfn.XLOOKUP(A1618,Table11[Tag Number],Table11[Status],"-",0)="Dead",
        _xlfn.XLOOKUP(A1618,Table8[Tag Number],Table8[Status],"-",0)="Dead"),"Dead",
     OR(_xlfn.XLOOKUP(A1618,Table11[Tag Number],Table11[Status],"-",0)="Alive",
        _xlfn.XLOOKUP(A1618,Table10[Tag Number],Table10[Status],"-",0)="Alive",
        _xlfn.XLOOKUP(A1618,Table9[Tag Number],Table9[Status],"-",0)="Alive",
        _xlfn.XLOOKUP(A1618,Table8[Tag Number],Table8[Status],"-",0)="Alive"),"Alive",
     OR(_xlfn.XLOOKUP(A1618,Table9[Tag Number],Table9[Status],"-",0)="-",
        _xlfn.XLOOKUP(A1618,Table10[Tag Number],Table10[Status],"-",0)="-",
        _xlfn.XLOOKUP(A1618,Table11[Tag Number],Table11[Status],"-",0)="-",
        _xlfn.XLOOKUP(A1618,Table8[Tag Number],Table8[Status],"-",0)="-"),
   "-")</f>
        <v>-</v>
      </c>
      <c r="I1618" s="88" t="str">
        <f>IF((_xlfn.XLOOKUP(B1618,[2]Sheet1!$A$2:$A$198,[2]Sheet1!$B$2:$B$198,"-",0)="Glade"),"Out","No")</f>
        <v>No</v>
      </c>
      <c r="J1618" s="90"/>
      <c r="K1618" s="91"/>
      <c r="L1618" s="91"/>
      <c r="M1618" s="91"/>
      <c r="N1618" s="92"/>
      <c r="O1618" s="89"/>
      <c r="R1618" t="b">
        <f t="shared" si="52"/>
        <v>0</v>
      </c>
    </row>
    <row r="1619" spans="1:18" ht="15" thickBot="1" x14ac:dyDescent="0.35">
      <c r="A1619" s="2" t="s">
        <v>2256</v>
      </c>
      <c r="B1619" s="2" t="s">
        <v>1145</v>
      </c>
      <c r="C1619" s="84">
        <f>IF(COUNTIF(Table8[Tag Number], A1619), 1, 0)</f>
        <v>0</v>
      </c>
      <c r="D1619" s="85">
        <f>IF(COUNTIF(Table9[Tag Number], A1619), 1, 0)</f>
        <v>0</v>
      </c>
      <c r="E1619" s="86">
        <f>IF(COUNTIF(Table10[Tag Number], A1619), 1, 0)</f>
        <v>0</v>
      </c>
      <c r="F1619" s="86">
        <f>IF(COUNTIF(Table11[Tag Number], A1619), 1, 0)</f>
        <v>0</v>
      </c>
      <c r="G1619" s="87">
        <f t="shared" si="53"/>
        <v>0</v>
      </c>
      <c r="H1619" s="88" t="str" cm="1">
        <f t="array" ref="H1619">_xlfn.IFS(OR(_xlfn.XLOOKUP(A1619,Table9[Tag Number],Table9[Status],"-",0)="Dead",
        _xlfn.XLOOKUP(A1619,Table10[Tag Number],Table10[Status],"-",0)="Dead",
        _xlfn.XLOOKUP(A1619,Table11[Tag Number],Table11[Status],"-",0)="Dead",
        _xlfn.XLOOKUP(A1619,Table8[Tag Number],Table8[Status],"-",0)="Dead"),"Dead",
     OR(_xlfn.XLOOKUP(A1619,Table11[Tag Number],Table11[Status],"-",0)="Alive",
        _xlfn.XLOOKUP(A1619,Table10[Tag Number],Table10[Status],"-",0)="Alive",
        _xlfn.XLOOKUP(A1619,Table9[Tag Number],Table9[Status],"-",0)="Alive",
        _xlfn.XLOOKUP(A1619,Table8[Tag Number],Table8[Status],"-",0)="Alive"),"Alive",
     OR(_xlfn.XLOOKUP(A1619,Table9[Tag Number],Table9[Status],"-",0)="-",
        _xlfn.XLOOKUP(A1619,Table10[Tag Number],Table10[Status],"-",0)="-",
        _xlfn.XLOOKUP(A1619,Table11[Tag Number],Table11[Status],"-",0)="-",
        _xlfn.XLOOKUP(A1619,Table8[Tag Number],Table8[Status],"-",0)="-"),
   "-")</f>
        <v>-</v>
      </c>
      <c r="I1619" s="88" t="str">
        <f>IF((_xlfn.XLOOKUP(B1619,[2]Sheet1!$A$2:$A$198,[2]Sheet1!$B$2:$B$198,"-",0)="Glade"),"Out","No")</f>
        <v>No</v>
      </c>
      <c r="J1619" s="90"/>
      <c r="K1619" s="91"/>
      <c r="L1619" s="91"/>
      <c r="M1619" s="91"/>
      <c r="N1619" s="92"/>
      <c r="O1619" s="89"/>
      <c r="R1619" t="b">
        <f t="shared" si="52"/>
        <v>0</v>
      </c>
    </row>
    <row r="1620" spans="1:18" ht="15" thickBot="1" x14ac:dyDescent="0.35">
      <c r="A1620" s="93" t="s">
        <v>2257</v>
      </c>
      <c r="B1620" s="93" t="s">
        <v>1145</v>
      </c>
      <c r="C1620" s="84">
        <f>IF(COUNTIF(Table8[Tag Number], A1620), 1, 0)</f>
        <v>0</v>
      </c>
      <c r="D1620" s="85">
        <f>IF(COUNTIF(Table9[Tag Number], A1620), 1, 0)</f>
        <v>0</v>
      </c>
      <c r="E1620" s="86">
        <f>IF(COUNTIF(Table10[Tag Number], A1620), 1, 0)</f>
        <v>0</v>
      </c>
      <c r="F1620" s="86">
        <f>IF(COUNTIF(Table11[Tag Number], A1620), 1, 0)</f>
        <v>0</v>
      </c>
      <c r="G1620" s="87">
        <f t="shared" si="53"/>
        <v>0</v>
      </c>
      <c r="H1620" s="88" t="str" cm="1">
        <f t="array" ref="H1620">_xlfn.IFS(OR(_xlfn.XLOOKUP(A1620,Table9[Tag Number],Table9[Status],"-",0)="Dead",
        _xlfn.XLOOKUP(A1620,Table10[Tag Number],Table10[Status],"-",0)="Dead",
        _xlfn.XLOOKUP(A1620,Table11[Tag Number],Table11[Status],"-",0)="Dead",
        _xlfn.XLOOKUP(A1620,Table8[Tag Number],Table8[Status],"-",0)="Dead"),"Dead",
     OR(_xlfn.XLOOKUP(A1620,Table11[Tag Number],Table11[Status],"-",0)="Alive",
        _xlfn.XLOOKUP(A1620,Table10[Tag Number],Table10[Status],"-",0)="Alive",
        _xlfn.XLOOKUP(A1620,Table9[Tag Number],Table9[Status],"-",0)="Alive",
        _xlfn.XLOOKUP(A1620,Table8[Tag Number],Table8[Status],"-",0)="Alive"),"Alive",
     OR(_xlfn.XLOOKUP(A1620,Table9[Tag Number],Table9[Status],"-",0)="-",
        _xlfn.XLOOKUP(A1620,Table10[Tag Number],Table10[Status],"-",0)="-",
        _xlfn.XLOOKUP(A1620,Table11[Tag Number],Table11[Status],"-",0)="-",
        _xlfn.XLOOKUP(A1620,Table8[Tag Number],Table8[Status],"-",0)="-"),
   "-")</f>
        <v>-</v>
      </c>
      <c r="I1620" s="88" t="str">
        <f>IF((_xlfn.XLOOKUP(B1620,[2]Sheet1!$A$2:$A$198,[2]Sheet1!$B$2:$B$198,"-",0)="Glade"),"Out","No")</f>
        <v>No</v>
      </c>
      <c r="J1620" s="90"/>
      <c r="K1620" s="91"/>
      <c r="L1620" s="91"/>
      <c r="M1620" s="91"/>
      <c r="N1620" s="92"/>
      <c r="O1620" s="89"/>
      <c r="R1620" t="b">
        <f t="shared" si="52"/>
        <v>0</v>
      </c>
    </row>
    <row r="1621" spans="1:18" ht="15" thickBot="1" x14ac:dyDescent="0.35">
      <c r="A1621" s="2" t="s">
        <v>2258</v>
      </c>
      <c r="B1621" s="2" t="s">
        <v>1145</v>
      </c>
      <c r="C1621" s="84">
        <f>IF(COUNTIF(Table8[Tag Number], A1621), 1, 0)</f>
        <v>0</v>
      </c>
      <c r="D1621" s="85">
        <f>IF(COUNTIF(Table9[Tag Number], A1621), 1, 0)</f>
        <v>0</v>
      </c>
      <c r="E1621" s="86">
        <f>IF(COUNTIF(Table10[Tag Number], A1621), 1, 0)</f>
        <v>0</v>
      </c>
      <c r="F1621" s="86">
        <f>IF(COUNTIF(Table11[Tag Number], A1621), 1, 0)</f>
        <v>0</v>
      </c>
      <c r="G1621" s="87">
        <f t="shared" si="53"/>
        <v>0</v>
      </c>
      <c r="H1621" s="88" t="str" cm="1">
        <f t="array" ref="H1621">_xlfn.IFS(OR(_xlfn.XLOOKUP(A1621,Table9[Tag Number],Table9[Status],"-",0)="Dead",
        _xlfn.XLOOKUP(A1621,Table10[Tag Number],Table10[Status],"-",0)="Dead",
        _xlfn.XLOOKUP(A1621,Table11[Tag Number],Table11[Status],"-",0)="Dead",
        _xlfn.XLOOKUP(A1621,Table8[Tag Number],Table8[Status],"-",0)="Dead"),"Dead",
     OR(_xlfn.XLOOKUP(A1621,Table11[Tag Number],Table11[Status],"-",0)="Alive",
        _xlfn.XLOOKUP(A1621,Table10[Tag Number],Table10[Status],"-",0)="Alive",
        _xlfn.XLOOKUP(A1621,Table9[Tag Number],Table9[Status],"-",0)="Alive",
        _xlfn.XLOOKUP(A1621,Table8[Tag Number],Table8[Status],"-",0)="Alive"),"Alive",
     OR(_xlfn.XLOOKUP(A1621,Table9[Tag Number],Table9[Status],"-",0)="-",
        _xlfn.XLOOKUP(A1621,Table10[Tag Number],Table10[Status],"-",0)="-",
        _xlfn.XLOOKUP(A1621,Table11[Tag Number],Table11[Status],"-",0)="-",
        _xlfn.XLOOKUP(A1621,Table8[Tag Number],Table8[Status],"-",0)="-"),
   "-")</f>
        <v>-</v>
      </c>
      <c r="I1621" s="88" t="str">
        <f>IF((_xlfn.XLOOKUP(B1621,[2]Sheet1!$A$2:$A$198,[2]Sheet1!$B$2:$B$198,"-",0)="Glade"),"Out","No")</f>
        <v>No</v>
      </c>
      <c r="J1621" s="90"/>
      <c r="K1621" s="91"/>
      <c r="L1621" s="91"/>
      <c r="M1621" s="91"/>
      <c r="N1621" s="92"/>
      <c r="O1621" s="89"/>
      <c r="R1621" t="b">
        <f t="shared" si="52"/>
        <v>0</v>
      </c>
    </row>
    <row r="1622" spans="1:18" ht="15" thickBot="1" x14ac:dyDescent="0.35">
      <c r="A1622" s="3" t="s">
        <v>103</v>
      </c>
      <c r="B1622" s="3" t="s">
        <v>1145</v>
      </c>
      <c r="C1622" s="84">
        <f>IF(COUNTIF(Table8[Tag Number], A1622), 1, 0)</f>
        <v>0</v>
      </c>
      <c r="D1622" s="85">
        <f>IF(COUNTIF(Table9[Tag Number], A1622), 1, 0)</f>
        <v>0</v>
      </c>
      <c r="E1622" s="86">
        <f>IF(COUNTIF(Table10[Tag Number], A1622), 1, 0)</f>
        <v>0</v>
      </c>
      <c r="F1622" s="86">
        <f>IF(COUNTIF(Table11[Tag Number], A1622), 1, 0)</f>
        <v>0</v>
      </c>
      <c r="G1622" s="87">
        <f t="shared" si="53"/>
        <v>0</v>
      </c>
      <c r="H1622" s="88" t="str" cm="1">
        <f t="array" ref="H1622">_xlfn.IFS(OR(_xlfn.XLOOKUP(A1622,Table9[Tag Number],Table9[Status],"-",0)="Dead",
        _xlfn.XLOOKUP(A1622,Table10[Tag Number],Table10[Status],"-",0)="Dead",
        _xlfn.XLOOKUP(A1622,Table11[Tag Number],Table11[Status],"-",0)="Dead",
        _xlfn.XLOOKUP(A1622,Table8[Tag Number],Table8[Status],"-",0)="Dead"),"Dead",
     OR(_xlfn.XLOOKUP(A1622,Table11[Tag Number],Table11[Status],"-",0)="Alive",
        _xlfn.XLOOKUP(A1622,Table10[Tag Number],Table10[Status],"-",0)="Alive",
        _xlfn.XLOOKUP(A1622,Table9[Tag Number],Table9[Status],"-",0)="Alive",
        _xlfn.XLOOKUP(A1622,Table8[Tag Number],Table8[Status],"-",0)="Alive"),"Alive",
     OR(_xlfn.XLOOKUP(A1622,Table9[Tag Number],Table9[Status],"-",0)="-",
        _xlfn.XLOOKUP(A1622,Table10[Tag Number],Table10[Status],"-",0)="-",
        _xlfn.XLOOKUP(A1622,Table11[Tag Number],Table11[Status],"-",0)="-",
        _xlfn.XLOOKUP(A1622,Table8[Tag Number],Table8[Status],"-",0)="-"),
   "-")</f>
        <v>-</v>
      </c>
      <c r="I1622" s="88" t="str">
        <f>IF((_xlfn.XLOOKUP(B1622,[2]Sheet1!$A$2:$A$198,[2]Sheet1!$B$2:$B$198,"-",0)="Glade"),"Out","No")</f>
        <v>No</v>
      </c>
      <c r="J1622" s="90"/>
      <c r="K1622" s="91"/>
      <c r="L1622" s="91"/>
      <c r="M1622" s="91"/>
      <c r="N1622" s="92"/>
      <c r="O1622" s="89"/>
      <c r="R1622" t="b">
        <f t="shared" si="52"/>
        <v>0</v>
      </c>
    </row>
    <row r="1623" spans="1:18" ht="15" thickBot="1" x14ac:dyDescent="0.35">
      <c r="A1623" s="2" t="s">
        <v>2259</v>
      </c>
      <c r="B1623" s="2" t="s">
        <v>1145</v>
      </c>
      <c r="C1623" s="84">
        <f>IF(COUNTIF(Table8[Tag Number], A1623), 1, 0)</f>
        <v>0</v>
      </c>
      <c r="D1623" s="85">
        <f>IF(COUNTIF(Table9[Tag Number], A1623), 1, 0)</f>
        <v>0</v>
      </c>
      <c r="E1623" s="86">
        <f>IF(COUNTIF(Table10[Tag Number], A1623), 1, 0)</f>
        <v>0</v>
      </c>
      <c r="F1623" s="86">
        <f>IF(COUNTIF(Table11[Tag Number], A1623), 1, 0)</f>
        <v>0</v>
      </c>
      <c r="G1623" s="87">
        <f t="shared" si="53"/>
        <v>0</v>
      </c>
      <c r="H1623" s="88" t="str" cm="1">
        <f t="array" ref="H1623">_xlfn.IFS(OR(_xlfn.XLOOKUP(A1623,Table9[Tag Number],Table9[Status],"-",0)="Dead",
        _xlfn.XLOOKUP(A1623,Table10[Tag Number],Table10[Status],"-",0)="Dead",
        _xlfn.XLOOKUP(A1623,Table11[Tag Number],Table11[Status],"-",0)="Dead",
        _xlfn.XLOOKUP(A1623,Table8[Tag Number],Table8[Status],"-",0)="Dead"),"Dead",
     OR(_xlfn.XLOOKUP(A1623,Table11[Tag Number],Table11[Status],"-",0)="Alive",
        _xlfn.XLOOKUP(A1623,Table10[Tag Number],Table10[Status],"-",0)="Alive",
        _xlfn.XLOOKUP(A1623,Table9[Tag Number],Table9[Status],"-",0)="Alive",
        _xlfn.XLOOKUP(A1623,Table8[Tag Number],Table8[Status],"-",0)="Alive"),"Alive",
     OR(_xlfn.XLOOKUP(A1623,Table9[Tag Number],Table9[Status],"-",0)="-",
        _xlfn.XLOOKUP(A1623,Table10[Tag Number],Table10[Status],"-",0)="-",
        _xlfn.XLOOKUP(A1623,Table11[Tag Number],Table11[Status],"-",0)="-",
        _xlfn.XLOOKUP(A1623,Table8[Tag Number],Table8[Status],"-",0)="-"),
   "-")</f>
        <v>-</v>
      </c>
      <c r="I1623" s="88" t="str">
        <f>IF((_xlfn.XLOOKUP(B1623,[2]Sheet1!$A$2:$A$198,[2]Sheet1!$B$2:$B$198,"-",0)="Glade"),"Out","No")</f>
        <v>No</v>
      </c>
      <c r="J1623" s="90"/>
      <c r="K1623" s="91"/>
      <c r="L1623" s="91"/>
      <c r="M1623" s="91"/>
      <c r="N1623" s="92"/>
      <c r="O1623" s="89"/>
      <c r="R1623" t="b">
        <f t="shared" si="52"/>
        <v>0</v>
      </c>
    </row>
    <row r="1624" spans="1:18" ht="15" thickBot="1" x14ac:dyDescent="0.35">
      <c r="A1624" s="93" t="s">
        <v>2260</v>
      </c>
      <c r="B1624" s="93" t="s">
        <v>1145</v>
      </c>
      <c r="C1624" s="84">
        <f>IF(COUNTIF(Table8[Tag Number], A1624), 1, 0)</f>
        <v>0</v>
      </c>
      <c r="D1624" s="85">
        <f>IF(COUNTIF(Table9[Tag Number], A1624), 1, 0)</f>
        <v>0</v>
      </c>
      <c r="E1624" s="86">
        <f>IF(COUNTIF(Table10[Tag Number], A1624), 1, 0)</f>
        <v>0</v>
      </c>
      <c r="F1624" s="86">
        <f>IF(COUNTIF(Table11[Tag Number], A1624), 1, 0)</f>
        <v>0</v>
      </c>
      <c r="G1624" s="87">
        <f t="shared" si="53"/>
        <v>0</v>
      </c>
      <c r="H1624" s="88" t="str" cm="1">
        <f t="array" ref="H1624">_xlfn.IFS(OR(_xlfn.XLOOKUP(A1624,Table9[Tag Number],Table9[Status],"-",0)="Dead",
        _xlfn.XLOOKUP(A1624,Table10[Tag Number],Table10[Status],"-",0)="Dead",
        _xlfn.XLOOKUP(A1624,Table11[Tag Number],Table11[Status],"-",0)="Dead",
        _xlfn.XLOOKUP(A1624,Table8[Tag Number],Table8[Status],"-",0)="Dead"),"Dead",
     OR(_xlfn.XLOOKUP(A1624,Table11[Tag Number],Table11[Status],"-",0)="Alive",
        _xlfn.XLOOKUP(A1624,Table10[Tag Number],Table10[Status],"-",0)="Alive",
        _xlfn.XLOOKUP(A1624,Table9[Tag Number],Table9[Status],"-",0)="Alive",
        _xlfn.XLOOKUP(A1624,Table8[Tag Number],Table8[Status],"-",0)="Alive"),"Alive",
     OR(_xlfn.XLOOKUP(A1624,Table9[Tag Number],Table9[Status],"-",0)="-",
        _xlfn.XLOOKUP(A1624,Table10[Tag Number],Table10[Status],"-",0)="-",
        _xlfn.XLOOKUP(A1624,Table11[Tag Number],Table11[Status],"-",0)="-",
        _xlfn.XLOOKUP(A1624,Table8[Tag Number],Table8[Status],"-",0)="-"),
   "-")</f>
        <v>-</v>
      </c>
      <c r="I1624" s="88" t="str">
        <f>IF((_xlfn.XLOOKUP(B1624,[2]Sheet1!$A$2:$A$198,[2]Sheet1!$B$2:$B$198,"-",0)="Glade"),"Out","No")</f>
        <v>No</v>
      </c>
      <c r="J1624" s="90"/>
      <c r="K1624" s="91"/>
      <c r="L1624" s="91"/>
      <c r="M1624" s="91"/>
      <c r="N1624" s="92"/>
      <c r="O1624" s="89"/>
      <c r="R1624" t="b">
        <f t="shared" si="52"/>
        <v>0</v>
      </c>
    </row>
    <row r="1625" spans="1:18" ht="15" thickBot="1" x14ac:dyDescent="0.35">
      <c r="A1625" s="2" t="s">
        <v>2261</v>
      </c>
      <c r="B1625" s="2" t="s">
        <v>1145</v>
      </c>
      <c r="C1625" s="84">
        <f>IF(COUNTIF(Table8[Tag Number], A1625), 1, 0)</f>
        <v>0</v>
      </c>
      <c r="D1625" s="85">
        <f>IF(COUNTIF(Table9[Tag Number], A1625), 1, 0)</f>
        <v>0</v>
      </c>
      <c r="E1625" s="86">
        <f>IF(COUNTIF(Table10[Tag Number], A1625), 1, 0)</f>
        <v>0</v>
      </c>
      <c r="F1625" s="86">
        <f>IF(COUNTIF(Table11[Tag Number], A1625), 1, 0)</f>
        <v>0</v>
      </c>
      <c r="G1625" s="87">
        <f t="shared" si="53"/>
        <v>0</v>
      </c>
      <c r="H1625" s="88" t="str" cm="1">
        <f t="array" ref="H1625">_xlfn.IFS(OR(_xlfn.XLOOKUP(A1625,Table9[Tag Number],Table9[Status],"-",0)="Dead",
        _xlfn.XLOOKUP(A1625,Table10[Tag Number],Table10[Status],"-",0)="Dead",
        _xlfn.XLOOKUP(A1625,Table11[Tag Number],Table11[Status],"-",0)="Dead",
        _xlfn.XLOOKUP(A1625,Table8[Tag Number],Table8[Status],"-",0)="Dead"),"Dead",
     OR(_xlfn.XLOOKUP(A1625,Table11[Tag Number],Table11[Status],"-",0)="Alive",
        _xlfn.XLOOKUP(A1625,Table10[Tag Number],Table10[Status],"-",0)="Alive",
        _xlfn.XLOOKUP(A1625,Table9[Tag Number],Table9[Status],"-",0)="Alive",
        _xlfn.XLOOKUP(A1625,Table8[Tag Number],Table8[Status],"-",0)="Alive"),"Alive",
     OR(_xlfn.XLOOKUP(A1625,Table9[Tag Number],Table9[Status],"-",0)="-",
        _xlfn.XLOOKUP(A1625,Table10[Tag Number],Table10[Status],"-",0)="-",
        _xlfn.XLOOKUP(A1625,Table11[Tag Number],Table11[Status],"-",0)="-",
        _xlfn.XLOOKUP(A1625,Table8[Tag Number],Table8[Status],"-",0)="-"),
   "-")</f>
        <v>-</v>
      </c>
      <c r="I1625" s="88" t="str">
        <f>IF((_xlfn.XLOOKUP(B1625,[2]Sheet1!$A$2:$A$198,[2]Sheet1!$B$2:$B$198,"-",0)="Glade"),"Out","No")</f>
        <v>No</v>
      </c>
      <c r="J1625" s="90"/>
      <c r="K1625" s="91"/>
      <c r="L1625" s="91"/>
      <c r="M1625" s="91"/>
      <c r="N1625" s="92"/>
      <c r="O1625" s="89"/>
      <c r="R1625" t="b">
        <f t="shared" si="52"/>
        <v>0</v>
      </c>
    </row>
    <row r="1626" spans="1:18" ht="15" thickBot="1" x14ac:dyDescent="0.35">
      <c r="A1626" s="3" t="s">
        <v>2262</v>
      </c>
      <c r="B1626" s="3" t="s">
        <v>1145</v>
      </c>
      <c r="C1626" s="84">
        <f>IF(COUNTIF(Table8[Tag Number], A1626), 1, 0)</f>
        <v>0</v>
      </c>
      <c r="D1626" s="85">
        <f>IF(COUNTIF(Table9[Tag Number], A1626), 1, 0)</f>
        <v>0</v>
      </c>
      <c r="E1626" s="86">
        <f>IF(COUNTIF(Table10[Tag Number], A1626), 1, 0)</f>
        <v>0</v>
      </c>
      <c r="F1626" s="86">
        <f>IF(COUNTIF(Table11[Tag Number], A1626), 1, 0)</f>
        <v>0</v>
      </c>
      <c r="G1626" s="87">
        <f t="shared" si="53"/>
        <v>0</v>
      </c>
      <c r="H1626" s="88" t="str" cm="1">
        <f t="array" ref="H1626">_xlfn.IFS(OR(_xlfn.XLOOKUP(A1626,Table9[Tag Number],Table9[Status],"-",0)="Dead",
        _xlfn.XLOOKUP(A1626,Table10[Tag Number],Table10[Status],"-",0)="Dead",
        _xlfn.XLOOKUP(A1626,Table11[Tag Number],Table11[Status],"-",0)="Dead",
        _xlfn.XLOOKUP(A1626,Table8[Tag Number],Table8[Status],"-",0)="Dead"),"Dead",
     OR(_xlfn.XLOOKUP(A1626,Table11[Tag Number],Table11[Status],"-",0)="Alive",
        _xlfn.XLOOKUP(A1626,Table10[Tag Number],Table10[Status],"-",0)="Alive",
        _xlfn.XLOOKUP(A1626,Table9[Tag Number],Table9[Status],"-",0)="Alive",
        _xlfn.XLOOKUP(A1626,Table8[Tag Number],Table8[Status],"-",0)="Alive"),"Alive",
     OR(_xlfn.XLOOKUP(A1626,Table9[Tag Number],Table9[Status],"-",0)="-",
        _xlfn.XLOOKUP(A1626,Table10[Tag Number],Table10[Status],"-",0)="-",
        _xlfn.XLOOKUP(A1626,Table11[Tag Number],Table11[Status],"-",0)="-",
        _xlfn.XLOOKUP(A1626,Table8[Tag Number],Table8[Status],"-",0)="-"),
   "-")</f>
        <v>-</v>
      </c>
      <c r="I1626" s="88" t="str">
        <f>IF((_xlfn.XLOOKUP(B1626,[2]Sheet1!$A$2:$A$198,[2]Sheet1!$B$2:$B$198,"-",0)="Glade"),"Out","No")</f>
        <v>No</v>
      </c>
      <c r="J1626" s="90"/>
      <c r="K1626" s="91"/>
      <c r="L1626" s="91"/>
      <c r="M1626" s="91"/>
      <c r="N1626" s="92"/>
      <c r="O1626" s="89"/>
      <c r="R1626" t="b">
        <f t="shared" si="52"/>
        <v>0</v>
      </c>
    </row>
    <row r="1627" spans="1:18" ht="15" thickBot="1" x14ac:dyDescent="0.35">
      <c r="A1627" s="2" t="s">
        <v>2263</v>
      </c>
      <c r="B1627" s="2" t="s">
        <v>1145</v>
      </c>
      <c r="C1627" s="84">
        <f>IF(COUNTIF(Table8[Tag Number], A1627), 1, 0)</f>
        <v>0</v>
      </c>
      <c r="D1627" s="85">
        <f>IF(COUNTIF(Table9[Tag Number], A1627), 1, 0)</f>
        <v>0</v>
      </c>
      <c r="E1627" s="86">
        <f>IF(COUNTIF(Table10[Tag Number], A1627), 1, 0)</f>
        <v>0</v>
      </c>
      <c r="F1627" s="86">
        <f>IF(COUNTIF(Table11[Tag Number], A1627), 1, 0)</f>
        <v>0</v>
      </c>
      <c r="G1627" s="87">
        <f t="shared" si="53"/>
        <v>0</v>
      </c>
      <c r="H1627" s="88" t="str" cm="1">
        <f t="array" ref="H1627">_xlfn.IFS(OR(_xlfn.XLOOKUP(A1627,Table9[Tag Number],Table9[Status],"-",0)="Dead",
        _xlfn.XLOOKUP(A1627,Table10[Tag Number],Table10[Status],"-",0)="Dead",
        _xlfn.XLOOKUP(A1627,Table11[Tag Number],Table11[Status],"-",0)="Dead",
        _xlfn.XLOOKUP(A1627,Table8[Tag Number],Table8[Status],"-",0)="Dead"),"Dead",
     OR(_xlfn.XLOOKUP(A1627,Table11[Tag Number],Table11[Status],"-",0)="Alive",
        _xlfn.XLOOKUP(A1627,Table10[Tag Number],Table10[Status],"-",0)="Alive",
        _xlfn.XLOOKUP(A1627,Table9[Tag Number],Table9[Status],"-",0)="Alive",
        _xlfn.XLOOKUP(A1627,Table8[Tag Number],Table8[Status],"-",0)="Alive"),"Alive",
     OR(_xlfn.XLOOKUP(A1627,Table9[Tag Number],Table9[Status],"-",0)="-",
        _xlfn.XLOOKUP(A1627,Table10[Tag Number],Table10[Status],"-",0)="-",
        _xlfn.XLOOKUP(A1627,Table11[Tag Number],Table11[Status],"-",0)="-",
        _xlfn.XLOOKUP(A1627,Table8[Tag Number],Table8[Status],"-",0)="-"),
   "-")</f>
        <v>-</v>
      </c>
      <c r="I1627" s="88" t="str">
        <f>IF((_xlfn.XLOOKUP(B1627,[2]Sheet1!$A$2:$A$198,[2]Sheet1!$B$2:$B$198,"-",0)="Glade"),"Out","No")</f>
        <v>No</v>
      </c>
      <c r="J1627" s="90"/>
      <c r="K1627" s="91"/>
      <c r="L1627" s="91"/>
      <c r="M1627" s="91"/>
      <c r="N1627" s="92"/>
      <c r="O1627" s="89"/>
      <c r="R1627" t="b">
        <f t="shared" si="52"/>
        <v>0</v>
      </c>
    </row>
    <row r="1628" spans="1:18" ht="15" thickBot="1" x14ac:dyDescent="0.35">
      <c r="A1628" s="3" t="s">
        <v>899</v>
      </c>
      <c r="B1628" s="3" t="s">
        <v>1145</v>
      </c>
      <c r="C1628" s="84">
        <f>IF(COUNTIF(Table8[Tag Number], A1628), 1, 0)</f>
        <v>0</v>
      </c>
      <c r="D1628" s="85">
        <f>IF(COUNTIF(Table9[Tag Number], A1628), 1, 0)</f>
        <v>1</v>
      </c>
      <c r="E1628" s="86">
        <f>IF(COUNTIF(Table10[Tag Number], A1628), 1, 0)</f>
        <v>0</v>
      </c>
      <c r="F1628" s="86">
        <f>IF(COUNTIF(Table11[Tag Number], A1628), 1, 0)</f>
        <v>0</v>
      </c>
      <c r="G1628" s="87">
        <f t="shared" si="53"/>
        <v>1</v>
      </c>
      <c r="H1628" s="88" t="str" cm="1">
        <f t="array" ref="H1628">_xlfn.IFS(OR(_xlfn.XLOOKUP(A1628,Table9[Tag Number],Table9[Status],"-",0)="Dead",
        _xlfn.XLOOKUP(A1628,Table10[Tag Number],Table10[Status],"-",0)="Dead",
        _xlfn.XLOOKUP(A1628,Table11[Tag Number],Table11[Status],"-",0)="Dead",
        _xlfn.XLOOKUP(A1628,Table8[Tag Number],Table8[Status],"-",0)="Dead"),"Dead",
     OR(_xlfn.XLOOKUP(A1628,Table11[Tag Number],Table11[Status],"-",0)="Alive",
        _xlfn.XLOOKUP(A1628,Table10[Tag Number],Table10[Status],"-",0)="Alive",
        _xlfn.XLOOKUP(A1628,Table9[Tag Number],Table9[Status],"-",0)="Alive",
        _xlfn.XLOOKUP(A1628,Table8[Tag Number],Table8[Status],"-",0)="Alive"),"Alive",
     OR(_xlfn.XLOOKUP(A1628,Table9[Tag Number],Table9[Status],"-",0)="-",
        _xlfn.XLOOKUP(A1628,Table10[Tag Number],Table10[Status],"-",0)="-",
        _xlfn.XLOOKUP(A1628,Table11[Tag Number],Table11[Status],"-",0)="-",
        _xlfn.XLOOKUP(A1628,Table8[Tag Number],Table8[Status],"-",0)="-"),
   "-")</f>
        <v>Alive</v>
      </c>
      <c r="I1628" s="88" t="str">
        <f>IF((_xlfn.XLOOKUP(B1628,[2]Sheet1!$A$2:$A$198,[2]Sheet1!$B$2:$B$198,"-",0)="Glade"),"Out","No")</f>
        <v>No</v>
      </c>
      <c r="J1628" s="90"/>
      <c r="K1628" s="91"/>
      <c r="L1628" s="91"/>
      <c r="M1628" s="91"/>
      <c r="N1628" s="92"/>
      <c r="O1628" s="89"/>
      <c r="R1628" t="b">
        <f t="shared" si="52"/>
        <v>0</v>
      </c>
    </row>
    <row r="1629" spans="1:18" ht="15" thickBot="1" x14ac:dyDescent="0.35">
      <c r="A1629" s="2" t="s">
        <v>2264</v>
      </c>
      <c r="B1629" s="2" t="s">
        <v>1145</v>
      </c>
      <c r="C1629" s="84">
        <f>IF(COUNTIF(Table8[Tag Number], A1629), 1, 0)</f>
        <v>0</v>
      </c>
      <c r="D1629" s="85">
        <f>IF(COUNTIF(Table9[Tag Number], A1629), 1, 0)</f>
        <v>0</v>
      </c>
      <c r="E1629" s="86">
        <f>IF(COUNTIF(Table10[Tag Number], A1629), 1, 0)</f>
        <v>0</v>
      </c>
      <c r="F1629" s="86">
        <f>IF(COUNTIF(Table11[Tag Number], A1629), 1, 0)</f>
        <v>0</v>
      </c>
      <c r="G1629" s="87">
        <f t="shared" si="53"/>
        <v>0</v>
      </c>
      <c r="H1629" s="88" t="str" cm="1">
        <f t="array" ref="H1629">_xlfn.IFS(OR(_xlfn.XLOOKUP(A1629,Table9[Tag Number],Table9[Status],"-",0)="Dead",
        _xlfn.XLOOKUP(A1629,Table10[Tag Number],Table10[Status],"-",0)="Dead",
        _xlfn.XLOOKUP(A1629,Table11[Tag Number],Table11[Status],"-",0)="Dead",
        _xlfn.XLOOKUP(A1629,Table8[Tag Number],Table8[Status],"-",0)="Dead"),"Dead",
     OR(_xlfn.XLOOKUP(A1629,Table11[Tag Number],Table11[Status],"-",0)="Alive",
        _xlfn.XLOOKUP(A1629,Table10[Tag Number],Table10[Status],"-",0)="Alive",
        _xlfn.XLOOKUP(A1629,Table9[Tag Number],Table9[Status],"-",0)="Alive",
        _xlfn.XLOOKUP(A1629,Table8[Tag Number],Table8[Status],"-",0)="Alive"),"Alive",
     OR(_xlfn.XLOOKUP(A1629,Table9[Tag Number],Table9[Status],"-",0)="-",
        _xlfn.XLOOKUP(A1629,Table10[Tag Number],Table10[Status],"-",0)="-",
        _xlfn.XLOOKUP(A1629,Table11[Tag Number],Table11[Status],"-",0)="-",
        _xlfn.XLOOKUP(A1629,Table8[Tag Number],Table8[Status],"-",0)="-"),
   "-")</f>
        <v>-</v>
      </c>
      <c r="I1629" s="88" t="str">
        <f>IF((_xlfn.XLOOKUP(B1629,[2]Sheet1!$A$2:$A$198,[2]Sheet1!$B$2:$B$198,"-",0)="Glade"),"Out","No")</f>
        <v>No</v>
      </c>
      <c r="J1629" s="90"/>
      <c r="K1629" s="91"/>
      <c r="L1629" s="91"/>
      <c r="M1629" s="91"/>
      <c r="N1629" s="92"/>
      <c r="O1629" s="89"/>
      <c r="R1629" t="b">
        <f t="shared" si="52"/>
        <v>0</v>
      </c>
    </row>
    <row r="1630" spans="1:18" ht="15" thickBot="1" x14ac:dyDescent="0.35">
      <c r="A1630" s="3" t="s">
        <v>2265</v>
      </c>
      <c r="B1630" s="3" t="s">
        <v>1145</v>
      </c>
      <c r="C1630" s="84">
        <f>IF(COUNTIF(Table8[Tag Number], A1630), 1, 0)</f>
        <v>0</v>
      </c>
      <c r="D1630" s="85">
        <f>IF(COUNTIF(Table9[Tag Number], A1630), 1, 0)</f>
        <v>0</v>
      </c>
      <c r="E1630" s="86">
        <f>IF(COUNTIF(Table10[Tag Number], A1630), 1, 0)</f>
        <v>0</v>
      </c>
      <c r="F1630" s="86">
        <f>IF(COUNTIF(Table11[Tag Number], A1630), 1, 0)</f>
        <v>0</v>
      </c>
      <c r="G1630" s="87">
        <f t="shared" si="53"/>
        <v>0</v>
      </c>
      <c r="H1630" s="88" t="str" cm="1">
        <f t="array" ref="H1630">_xlfn.IFS(OR(_xlfn.XLOOKUP(A1630,Table9[Tag Number],Table9[Status],"-",0)="Dead",
        _xlfn.XLOOKUP(A1630,Table10[Tag Number],Table10[Status],"-",0)="Dead",
        _xlfn.XLOOKUP(A1630,Table11[Tag Number],Table11[Status],"-",0)="Dead",
        _xlfn.XLOOKUP(A1630,Table8[Tag Number],Table8[Status],"-",0)="Dead"),"Dead",
     OR(_xlfn.XLOOKUP(A1630,Table11[Tag Number],Table11[Status],"-",0)="Alive",
        _xlfn.XLOOKUP(A1630,Table10[Tag Number],Table10[Status],"-",0)="Alive",
        _xlfn.XLOOKUP(A1630,Table9[Tag Number],Table9[Status],"-",0)="Alive",
        _xlfn.XLOOKUP(A1630,Table8[Tag Number],Table8[Status],"-",0)="Alive"),"Alive",
     OR(_xlfn.XLOOKUP(A1630,Table9[Tag Number],Table9[Status],"-",0)="-",
        _xlfn.XLOOKUP(A1630,Table10[Tag Number],Table10[Status],"-",0)="-",
        _xlfn.XLOOKUP(A1630,Table11[Tag Number],Table11[Status],"-",0)="-",
        _xlfn.XLOOKUP(A1630,Table8[Tag Number],Table8[Status],"-",0)="-"),
   "-")</f>
        <v>-</v>
      </c>
      <c r="I1630" s="88" t="str">
        <f>IF((_xlfn.XLOOKUP(B1630,[2]Sheet1!$A$2:$A$198,[2]Sheet1!$B$2:$B$198,"-",0)="Glade"),"Out","No")</f>
        <v>No</v>
      </c>
      <c r="J1630" s="90"/>
      <c r="K1630" s="91"/>
      <c r="L1630" s="91"/>
      <c r="M1630" s="91"/>
      <c r="N1630" s="92"/>
      <c r="O1630" s="89"/>
      <c r="R1630" t="b">
        <f t="shared" si="52"/>
        <v>0</v>
      </c>
    </row>
    <row r="1631" spans="1:18" ht="15" thickBot="1" x14ac:dyDescent="0.35">
      <c r="A1631" s="2" t="s">
        <v>2266</v>
      </c>
      <c r="B1631" s="2" t="s">
        <v>1145</v>
      </c>
      <c r="C1631" s="84">
        <f>IF(COUNTIF(Table8[Tag Number], A1631), 1, 0)</f>
        <v>0</v>
      </c>
      <c r="D1631" s="85">
        <f>IF(COUNTIF(Table9[Tag Number], A1631), 1, 0)</f>
        <v>0</v>
      </c>
      <c r="E1631" s="86">
        <f>IF(COUNTIF(Table10[Tag Number], A1631), 1, 0)</f>
        <v>0</v>
      </c>
      <c r="F1631" s="86">
        <f>IF(COUNTIF(Table11[Tag Number], A1631), 1, 0)</f>
        <v>0</v>
      </c>
      <c r="G1631" s="87">
        <f t="shared" si="53"/>
        <v>0</v>
      </c>
      <c r="H1631" s="88" t="str" cm="1">
        <f t="array" ref="H1631">_xlfn.IFS(OR(_xlfn.XLOOKUP(A1631,Table9[Tag Number],Table9[Status],"-",0)="Dead",
        _xlfn.XLOOKUP(A1631,Table10[Tag Number],Table10[Status],"-",0)="Dead",
        _xlfn.XLOOKUP(A1631,Table11[Tag Number],Table11[Status],"-",0)="Dead",
        _xlfn.XLOOKUP(A1631,Table8[Tag Number],Table8[Status],"-",0)="Dead"),"Dead",
     OR(_xlfn.XLOOKUP(A1631,Table11[Tag Number],Table11[Status],"-",0)="Alive",
        _xlfn.XLOOKUP(A1631,Table10[Tag Number],Table10[Status],"-",0)="Alive",
        _xlfn.XLOOKUP(A1631,Table9[Tag Number],Table9[Status],"-",0)="Alive",
        _xlfn.XLOOKUP(A1631,Table8[Tag Number],Table8[Status],"-",0)="Alive"),"Alive",
     OR(_xlfn.XLOOKUP(A1631,Table9[Tag Number],Table9[Status],"-",0)="-",
        _xlfn.XLOOKUP(A1631,Table10[Tag Number],Table10[Status],"-",0)="-",
        _xlfn.XLOOKUP(A1631,Table11[Tag Number],Table11[Status],"-",0)="-",
        _xlfn.XLOOKUP(A1631,Table8[Tag Number],Table8[Status],"-",0)="-"),
   "-")</f>
        <v>-</v>
      </c>
      <c r="I1631" s="88" t="str">
        <f>IF((_xlfn.XLOOKUP(B1631,[2]Sheet1!$A$2:$A$198,[2]Sheet1!$B$2:$B$198,"-",0)="Glade"),"Out","No")</f>
        <v>No</v>
      </c>
      <c r="J1631" s="90"/>
      <c r="K1631" s="91"/>
      <c r="L1631" s="91"/>
      <c r="M1631" s="91"/>
      <c r="N1631" s="92"/>
      <c r="O1631" s="89"/>
      <c r="R1631" t="b">
        <f t="shared" si="52"/>
        <v>0</v>
      </c>
    </row>
    <row r="1632" spans="1:18" ht="15" thickBot="1" x14ac:dyDescent="0.35">
      <c r="A1632" s="3" t="s">
        <v>2267</v>
      </c>
      <c r="B1632" s="3" t="s">
        <v>1145</v>
      </c>
      <c r="C1632" s="84">
        <f>IF(COUNTIF(Table8[Tag Number], A1632), 1, 0)</f>
        <v>0</v>
      </c>
      <c r="D1632" s="85">
        <f>IF(COUNTIF(Table9[Tag Number], A1632), 1, 0)</f>
        <v>0</v>
      </c>
      <c r="E1632" s="86">
        <f>IF(COUNTIF(Table10[Tag Number], A1632), 1, 0)</f>
        <v>0</v>
      </c>
      <c r="F1632" s="86">
        <f>IF(COUNTIF(Table11[Tag Number], A1632), 1, 0)</f>
        <v>0</v>
      </c>
      <c r="G1632" s="87">
        <f t="shared" si="53"/>
        <v>0</v>
      </c>
      <c r="H1632" s="88" t="str" cm="1">
        <f t="array" ref="H1632">_xlfn.IFS(OR(_xlfn.XLOOKUP(A1632,Table9[Tag Number],Table9[Status],"-",0)="Dead",
        _xlfn.XLOOKUP(A1632,Table10[Tag Number],Table10[Status],"-",0)="Dead",
        _xlfn.XLOOKUP(A1632,Table11[Tag Number],Table11[Status],"-",0)="Dead",
        _xlfn.XLOOKUP(A1632,Table8[Tag Number],Table8[Status],"-",0)="Dead"),"Dead",
     OR(_xlfn.XLOOKUP(A1632,Table11[Tag Number],Table11[Status],"-",0)="Alive",
        _xlfn.XLOOKUP(A1632,Table10[Tag Number],Table10[Status],"-",0)="Alive",
        _xlfn.XLOOKUP(A1632,Table9[Tag Number],Table9[Status],"-",0)="Alive",
        _xlfn.XLOOKUP(A1632,Table8[Tag Number],Table8[Status],"-",0)="Alive"),"Alive",
     OR(_xlfn.XLOOKUP(A1632,Table9[Tag Number],Table9[Status],"-",0)="-",
        _xlfn.XLOOKUP(A1632,Table10[Tag Number],Table10[Status],"-",0)="-",
        _xlfn.XLOOKUP(A1632,Table11[Tag Number],Table11[Status],"-",0)="-",
        _xlfn.XLOOKUP(A1632,Table8[Tag Number],Table8[Status],"-",0)="-"),
   "-")</f>
        <v>-</v>
      </c>
      <c r="I1632" s="88" t="str">
        <f>IF((_xlfn.XLOOKUP(B1632,[2]Sheet1!$A$2:$A$198,[2]Sheet1!$B$2:$B$198,"-",0)="Glade"),"Out","No")</f>
        <v>No</v>
      </c>
      <c r="J1632" s="90"/>
      <c r="K1632" s="91"/>
      <c r="L1632" s="91"/>
      <c r="M1632" s="91"/>
      <c r="N1632" s="92"/>
      <c r="O1632" s="89"/>
      <c r="R1632" t="b">
        <f t="shared" si="52"/>
        <v>0</v>
      </c>
    </row>
    <row r="1633" spans="1:18" ht="15" thickBot="1" x14ac:dyDescent="0.35">
      <c r="A1633" s="2" t="s">
        <v>2268</v>
      </c>
      <c r="B1633" s="2" t="s">
        <v>1145</v>
      </c>
      <c r="C1633" s="84">
        <f>IF(COUNTIF(Table8[Tag Number], A1633), 1, 0)</f>
        <v>0</v>
      </c>
      <c r="D1633" s="85">
        <f>IF(COUNTIF(Table9[Tag Number], A1633), 1, 0)</f>
        <v>0</v>
      </c>
      <c r="E1633" s="86">
        <f>IF(COUNTIF(Table10[Tag Number], A1633), 1, 0)</f>
        <v>0</v>
      </c>
      <c r="F1633" s="86">
        <f>IF(COUNTIF(Table11[Tag Number], A1633), 1, 0)</f>
        <v>0</v>
      </c>
      <c r="G1633" s="87">
        <f t="shared" si="53"/>
        <v>0</v>
      </c>
      <c r="H1633" s="88" t="str" cm="1">
        <f t="array" ref="H1633">_xlfn.IFS(OR(_xlfn.XLOOKUP(A1633,Table9[Tag Number],Table9[Status],"-",0)="Dead",
        _xlfn.XLOOKUP(A1633,Table10[Tag Number],Table10[Status],"-",0)="Dead",
        _xlfn.XLOOKUP(A1633,Table11[Tag Number],Table11[Status],"-",0)="Dead",
        _xlfn.XLOOKUP(A1633,Table8[Tag Number],Table8[Status],"-",0)="Dead"),"Dead",
     OR(_xlfn.XLOOKUP(A1633,Table11[Tag Number],Table11[Status],"-",0)="Alive",
        _xlfn.XLOOKUP(A1633,Table10[Tag Number],Table10[Status],"-",0)="Alive",
        _xlfn.XLOOKUP(A1633,Table9[Tag Number],Table9[Status],"-",0)="Alive",
        _xlfn.XLOOKUP(A1633,Table8[Tag Number],Table8[Status],"-",0)="Alive"),"Alive",
     OR(_xlfn.XLOOKUP(A1633,Table9[Tag Number],Table9[Status],"-",0)="-",
        _xlfn.XLOOKUP(A1633,Table10[Tag Number],Table10[Status],"-",0)="-",
        _xlfn.XLOOKUP(A1633,Table11[Tag Number],Table11[Status],"-",0)="-",
        _xlfn.XLOOKUP(A1633,Table8[Tag Number],Table8[Status],"-",0)="-"),
   "-")</f>
        <v>-</v>
      </c>
      <c r="I1633" s="88" t="str">
        <f>IF((_xlfn.XLOOKUP(B1633,[2]Sheet1!$A$2:$A$198,[2]Sheet1!$B$2:$B$198,"-",0)="Glade"),"Out","No")</f>
        <v>No</v>
      </c>
      <c r="J1633" s="90"/>
      <c r="K1633" s="91"/>
      <c r="L1633" s="91"/>
      <c r="M1633" s="91"/>
      <c r="N1633" s="92"/>
      <c r="O1633" s="89"/>
      <c r="R1633" t="b">
        <f t="shared" si="52"/>
        <v>0</v>
      </c>
    </row>
    <row r="1634" spans="1:18" ht="15" thickBot="1" x14ac:dyDescent="0.35">
      <c r="A1634" s="3" t="s">
        <v>2269</v>
      </c>
      <c r="B1634" s="3" t="s">
        <v>1137</v>
      </c>
      <c r="C1634" s="84">
        <f>IF(COUNTIF(Table8[Tag Number], A1634), 1, 0)</f>
        <v>0</v>
      </c>
      <c r="D1634" s="85">
        <f>IF(COUNTIF(Table9[Tag Number], A1634), 1, 0)</f>
        <v>0</v>
      </c>
      <c r="E1634" s="86">
        <f>IF(COUNTIF(Table10[Tag Number], A1634), 1, 0)</f>
        <v>0</v>
      </c>
      <c r="F1634" s="86">
        <f>IF(COUNTIF(Table11[Tag Number], A1634), 1, 0)</f>
        <v>0</v>
      </c>
      <c r="G1634" s="87">
        <f t="shared" si="53"/>
        <v>0</v>
      </c>
      <c r="H1634" s="88" t="str" cm="1">
        <f t="array" ref="H1634">_xlfn.IFS(OR(_xlfn.XLOOKUP(A1634,Table9[Tag Number],Table9[Status],"-",0)="Dead",
        _xlfn.XLOOKUP(A1634,Table10[Tag Number],Table10[Status],"-",0)="Dead",
        _xlfn.XLOOKUP(A1634,Table11[Tag Number],Table11[Status],"-",0)="Dead",
        _xlfn.XLOOKUP(A1634,Table8[Tag Number],Table8[Status],"-",0)="Dead"),"Dead",
     OR(_xlfn.XLOOKUP(A1634,Table11[Tag Number],Table11[Status],"-",0)="Alive",
        _xlfn.XLOOKUP(A1634,Table10[Tag Number],Table10[Status],"-",0)="Alive",
        _xlfn.XLOOKUP(A1634,Table9[Tag Number],Table9[Status],"-",0)="Alive",
        _xlfn.XLOOKUP(A1634,Table8[Tag Number],Table8[Status],"-",0)="Alive"),"Alive",
     OR(_xlfn.XLOOKUP(A1634,Table9[Tag Number],Table9[Status],"-",0)="-",
        _xlfn.XLOOKUP(A1634,Table10[Tag Number],Table10[Status],"-",0)="-",
        _xlfn.XLOOKUP(A1634,Table11[Tag Number],Table11[Status],"-",0)="-",
        _xlfn.XLOOKUP(A1634,Table8[Tag Number],Table8[Status],"-",0)="-"),
   "-")</f>
        <v>-</v>
      </c>
      <c r="I1634" s="88" t="str">
        <f>IF((_xlfn.XLOOKUP(B1634,[2]Sheet1!$A$2:$A$198,[2]Sheet1!$B$2:$B$198,"-",0)="Glade"),"Out","No")</f>
        <v>No</v>
      </c>
      <c r="J1634" s="90"/>
      <c r="K1634" s="91"/>
      <c r="L1634" s="91"/>
      <c r="M1634" s="91"/>
      <c r="N1634" s="92"/>
      <c r="O1634" s="89"/>
      <c r="R1634" t="b">
        <f t="shared" si="52"/>
        <v>0</v>
      </c>
    </row>
    <row r="1635" spans="1:18" ht="15" thickBot="1" x14ac:dyDescent="0.35">
      <c r="A1635" s="2" t="s">
        <v>243</v>
      </c>
      <c r="B1635" s="2" t="s">
        <v>1145</v>
      </c>
      <c r="C1635" s="84">
        <f>IF(COUNTIF(Table8[Tag Number], A1635), 1, 0)</f>
        <v>0</v>
      </c>
      <c r="D1635" s="85">
        <f>IF(COUNTIF(Table9[Tag Number], A1635), 1, 0)</f>
        <v>0</v>
      </c>
      <c r="E1635" s="86">
        <f>IF(COUNTIF(Table10[Tag Number], A1635), 1, 0)</f>
        <v>0</v>
      </c>
      <c r="F1635" s="86">
        <f>IF(COUNTIF(Table11[Tag Number], A1635), 1, 0)</f>
        <v>0</v>
      </c>
      <c r="G1635" s="87">
        <f t="shared" si="53"/>
        <v>0</v>
      </c>
      <c r="H1635" s="88" t="str" cm="1">
        <f t="array" ref="H1635">_xlfn.IFS(OR(_xlfn.XLOOKUP(A1635,Table9[Tag Number],Table9[Status],"-",0)="Dead",
        _xlfn.XLOOKUP(A1635,Table10[Tag Number],Table10[Status],"-",0)="Dead",
        _xlfn.XLOOKUP(A1635,Table11[Tag Number],Table11[Status],"-",0)="Dead",
        _xlfn.XLOOKUP(A1635,Table8[Tag Number],Table8[Status],"-",0)="Dead"),"Dead",
     OR(_xlfn.XLOOKUP(A1635,Table11[Tag Number],Table11[Status],"-",0)="Alive",
        _xlfn.XLOOKUP(A1635,Table10[Tag Number],Table10[Status],"-",0)="Alive",
        _xlfn.XLOOKUP(A1635,Table9[Tag Number],Table9[Status],"-",0)="Alive",
        _xlfn.XLOOKUP(A1635,Table8[Tag Number],Table8[Status],"-",0)="Alive"),"Alive",
     OR(_xlfn.XLOOKUP(A1635,Table9[Tag Number],Table9[Status],"-",0)="-",
        _xlfn.XLOOKUP(A1635,Table10[Tag Number],Table10[Status],"-",0)="-",
        _xlfn.XLOOKUP(A1635,Table11[Tag Number],Table11[Status],"-",0)="-",
        _xlfn.XLOOKUP(A1635,Table8[Tag Number],Table8[Status],"-",0)="-"),
   "-")</f>
        <v>-</v>
      </c>
      <c r="I1635" s="88" t="str">
        <f>IF((_xlfn.XLOOKUP(B1635,[2]Sheet1!$A$2:$A$198,[2]Sheet1!$B$2:$B$198,"-",0)="Glade"),"Out","No")</f>
        <v>No</v>
      </c>
      <c r="J1635" s="90"/>
      <c r="K1635" s="91"/>
      <c r="L1635" s="91"/>
      <c r="M1635" s="91"/>
      <c r="N1635" s="92"/>
      <c r="O1635" s="89"/>
      <c r="R1635" t="b">
        <f t="shared" si="52"/>
        <v>0</v>
      </c>
    </row>
    <row r="1636" spans="1:18" ht="15" thickBot="1" x14ac:dyDescent="0.35">
      <c r="A1636" s="3" t="s">
        <v>2270</v>
      </c>
      <c r="B1636" s="3" t="s">
        <v>1145</v>
      </c>
      <c r="C1636" s="84">
        <f>IF(COUNTIF(Table8[Tag Number], A1636), 1, 0)</f>
        <v>0</v>
      </c>
      <c r="D1636" s="85">
        <f>IF(COUNTIF(Table9[Tag Number], A1636), 1, 0)</f>
        <v>0</v>
      </c>
      <c r="E1636" s="86">
        <f>IF(COUNTIF(Table10[Tag Number], A1636), 1, 0)</f>
        <v>0</v>
      </c>
      <c r="F1636" s="86">
        <f>IF(COUNTIF(Table11[Tag Number], A1636), 1, 0)</f>
        <v>0</v>
      </c>
      <c r="G1636" s="87">
        <f t="shared" si="53"/>
        <v>0</v>
      </c>
      <c r="H1636" s="88" t="str" cm="1">
        <f t="array" ref="H1636">_xlfn.IFS(OR(_xlfn.XLOOKUP(A1636,Table9[Tag Number],Table9[Status],"-",0)="Dead",
        _xlfn.XLOOKUP(A1636,Table10[Tag Number],Table10[Status],"-",0)="Dead",
        _xlfn.XLOOKUP(A1636,Table11[Tag Number],Table11[Status],"-",0)="Dead",
        _xlfn.XLOOKUP(A1636,Table8[Tag Number],Table8[Status],"-",0)="Dead"),"Dead",
     OR(_xlfn.XLOOKUP(A1636,Table11[Tag Number],Table11[Status],"-",0)="Alive",
        _xlfn.XLOOKUP(A1636,Table10[Tag Number],Table10[Status],"-",0)="Alive",
        _xlfn.XLOOKUP(A1636,Table9[Tag Number],Table9[Status],"-",0)="Alive",
        _xlfn.XLOOKUP(A1636,Table8[Tag Number],Table8[Status],"-",0)="Alive"),"Alive",
     OR(_xlfn.XLOOKUP(A1636,Table9[Tag Number],Table9[Status],"-",0)="-",
        _xlfn.XLOOKUP(A1636,Table10[Tag Number],Table10[Status],"-",0)="-",
        _xlfn.XLOOKUP(A1636,Table11[Tag Number],Table11[Status],"-",0)="-",
        _xlfn.XLOOKUP(A1636,Table8[Tag Number],Table8[Status],"-",0)="-"),
   "-")</f>
        <v>-</v>
      </c>
      <c r="I1636" s="88" t="str">
        <f>IF((_xlfn.XLOOKUP(B1636,[2]Sheet1!$A$2:$A$198,[2]Sheet1!$B$2:$B$198,"-",0)="Glade"),"Out","No")</f>
        <v>No</v>
      </c>
      <c r="J1636" s="90"/>
      <c r="K1636" s="91"/>
      <c r="L1636" s="91"/>
      <c r="M1636" s="91"/>
      <c r="N1636" s="92"/>
      <c r="O1636" s="89"/>
      <c r="R1636" t="b">
        <f t="shared" si="52"/>
        <v>0</v>
      </c>
    </row>
    <row r="1637" spans="1:18" ht="15" thickBot="1" x14ac:dyDescent="0.35">
      <c r="A1637" s="2" t="s">
        <v>2271</v>
      </c>
      <c r="B1637" s="2" t="s">
        <v>1145</v>
      </c>
      <c r="C1637" s="84">
        <f>IF(COUNTIF(Table8[Tag Number], A1637), 1, 0)</f>
        <v>0</v>
      </c>
      <c r="D1637" s="85">
        <f>IF(COUNTIF(Table9[Tag Number], A1637), 1, 0)</f>
        <v>0</v>
      </c>
      <c r="E1637" s="86">
        <f>IF(COUNTIF(Table10[Tag Number], A1637), 1, 0)</f>
        <v>0</v>
      </c>
      <c r="F1637" s="86">
        <f>IF(COUNTIF(Table11[Tag Number], A1637), 1, 0)</f>
        <v>0</v>
      </c>
      <c r="G1637" s="87">
        <f t="shared" si="53"/>
        <v>0</v>
      </c>
      <c r="H1637" s="88" t="str" cm="1">
        <f t="array" ref="H1637">_xlfn.IFS(OR(_xlfn.XLOOKUP(A1637,Table9[Tag Number],Table9[Status],"-",0)="Dead",
        _xlfn.XLOOKUP(A1637,Table10[Tag Number],Table10[Status],"-",0)="Dead",
        _xlfn.XLOOKUP(A1637,Table11[Tag Number],Table11[Status],"-",0)="Dead",
        _xlfn.XLOOKUP(A1637,Table8[Tag Number],Table8[Status],"-",0)="Dead"),"Dead",
     OR(_xlfn.XLOOKUP(A1637,Table11[Tag Number],Table11[Status],"-",0)="Alive",
        _xlfn.XLOOKUP(A1637,Table10[Tag Number],Table10[Status],"-",0)="Alive",
        _xlfn.XLOOKUP(A1637,Table9[Tag Number],Table9[Status],"-",0)="Alive",
        _xlfn.XLOOKUP(A1637,Table8[Tag Number],Table8[Status],"-",0)="Alive"),"Alive",
     OR(_xlfn.XLOOKUP(A1637,Table9[Tag Number],Table9[Status],"-",0)="-",
        _xlfn.XLOOKUP(A1637,Table10[Tag Number],Table10[Status],"-",0)="-",
        _xlfn.XLOOKUP(A1637,Table11[Tag Number],Table11[Status],"-",0)="-",
        _xlfn.XLOOKUP(A1637,Table8[Tag Number],Table8[Status],"-",0)="-"),
   "-")</f>
        <v>-</v>
      </c>
      <c r="I1637" s="88" t="str">
        <f>IF((_xlfn.XLOOKUP(B1637,[2]Sheet1!$A$2:$A$198,[2]Sheet1!$B$2:$B$198,"-",0)="Glade"),"Out","No")</f>
        <v>No</v>
      </c>
      <c r="J1637" s="90"/>
      <c r="K1637" s="91"/>
      <c r="L1637" s="91"/>
      <c r="M1637" s="91"/>
      <c r="N1637" s="92"/>
      <c r="O1637" s="89"/>
      <c r="R1637" t="b">
        <f t="shared" si="52"/>
        <v>0</v>
      </c>
    </row>
    <row r="1638" spans="1:18" ht="15" thickBot="1" x14ac:dyDescent="0.35">
      <c r="A1638" s="3" t="s">
        <v>2272</v>
      </c>
      <c r="B1638" s="3" t="s">
        <v>1145</v>
      </c>
      <c r="C1638" s="84">
        <f>IF(COUNTIF(Table8[Tag Number], A1638), 1, 0)</f>
        <v>0</v>
      </c>
      <c r="D1638" s="85">
        <f>IF(COUNTIF(Table9[Tag Number], A1638), 1, 0)</f>
        <v>0</v>
      </c>
      <c r="E1638" s="86">
        <f>IF(COUNTIF(Table10[Tag Number], A1638), 1, 0)</f>
        <v>0</v>
      </c>
      <c r="F1638" s="86">
        <f>IF(COUNTIF(Table11[Tag Number], A1638), 1, 0)</f>
        <v>0</v>
      </c>
      <c r="G1638" s="87">
        <f t="shared" si="53"/>
        <v>0</v>
      </c>
      <c r="H1638" s="88" t="str" cm="1">
        <f t="array" ref="H1638">_xlfn.IFS(OR(_xlfn.XLOOKUP(A1638,Table9[Tag Number],Table9[Status],"-",0)="Dead",
        _xlfn.XLOOKUP(A1638,Table10[Tag Number],Table10[Status],"-",0)="Dead",
        _xlfn.XLOOKUP(A1638,Table11[Tag Number],Table11[Status],"-",0)="Dead",
        _xlfn.XLOOKUP(A1638,Table8[Tag Number],Table8[Status],"-",0)="Dead"),"Dead",
     OR(_xlfn.XLOOKUP(A1638,Table11[Tag Number],Table11[Status],"-",0)="Alive",
        _xlfn.XLOOKUP(A1638,Table10[Tag Number],Table10[Status],"-",0)="Alive",
        _xlfn.XLOOKUP(A1638,Table9[Tag Number],Table9[Status],"-",0)="Alive",
        _xlfn.XLOOKUP(A1638,Table8[Tag Number],Table8[Status],"-",0)="Alive"),"Alive",
     OR(_xlfn.XLOOKUP(A1638,Table9[Tag Number],Table9[Status],"-",0)="-",
        _xlfn.XLOOKUP(A1638,Table10[Tag Number],Table10[Status],"-",0)="-",
        _xlfn.XLOOKUP(A1638,Table11[Tag Number],Table11[Status],"-",0)="-",
        _xlfn.XLOOKUP(A1638,Table8[Tag Number],Table8[Status],"-",0)="-"),
   "-")</f>
        <v>-</v>
      </c>
      <c r="I1638" s="88" t="str">
        <f>IF((_xlfn.XLOOKUP(B1638,[2]Sheet1!$A$2:$A$198,[2]Sheet1!$B$2:$B$198,"-",0)="Glade"),"Out","No")</f>
        <v>No</v>
      </c>
      <c r="J1638" s="90"/>
      <c r="K1638" s="91"/>
      <c r="L1638" s="91"/>
      <c r="M1638" s="91"/>
      <c r="N1638" s="92"/>
      <c r="O1638" s="89"/>
      <c r="R1638" t="b">
        <f t="shared" si="52"/>
        <v>0</v>
      </c>
    </row>
    <row r="1639" spans="1:18" ht="15" thickBot="1" x14ac:dyDescent="0.35">
      <c r="A1639" s="2" t="s">
        <v>2273</v>
      </c>
      <c r="B1639" s="2" t="s">
        <v>1145</v>
      </c>
      <c r="C1639" s="84">
        <f>IF(COUNTIF(Table8[Tag Number], A1639), 1, 0)</f>
        <v>0</v>
      </c>
      <c r="D1639" s="85">
        <f>IF(COUNTIF(Table9[Tag Number], A1639), 1, 0)</f>
        <v>0</v>
      </c>
      <c r="E1639" s="86">
        <f>IF(COUNTIF(Table10[Tag Number], A1639), 1, 0)</f>
        <v>0</v>
      </c>
      <c r="F1639" s="86">
        <f>IF(COUNTIF(Table11[Tag Number], A1639), 1, 0)</f>
        <v>0</v>
      </c>
      <c r="G1639" s="87">
        <f t="shared" si="53"/>
        <v>0</v>
      </c>
      <c r="H1639" s="88" t="str" cm="1">
        <f t="array" ref="H1639">_xlfn.IFS(OR(_xlfn.XLOOKUP(A1639,Table9[Tag Number],Table9[Status],"-",0)="Dead",
        _xlfn.XLOOKUP(A1639,Table10[Tag Number],Table10[Status],"-",0)="Dead",
        _xlfn.XLOOKUP(A1639,Table11[Tag Number],Table11[Status],"-",0)="Dead",
        _xlfn.XLOOKUP(A1639,Table8[Tag Number],Table8[Status],"-",0)="Dead"),"Dead",
     OR(_xlfn.XLOOKUP(A1639,Table11[Tag Number],Table11[Status],"-",0)="Alive",
        _xlfn.XLOOKUP(A1639,Table10[Tag Number],Table10[Status],"-",0)="Alive",
        _xlfn.XLOOKUP(A1639,Table9[Tag Number],Table9[Status],"-",0)="Alive",
        _xlfn.XLOOKUP(A1639,Table8[Tag Number],Table8[Status],"-",0)="Alive"),"Alive",
     OR(_xlfn.XLOOKUP(A1639,Table9[Tag Number],Table9[Status],"-",0)="-",
        _xlfn.XLOOKUP(A1639,Table10[Tag Number],Table10[Status],"-",0)="-",
        _xlfn.XLOOKUP(A1639,Table11[Tag Number],Table11[Status],"-",0)="-",
        _xlfn.XLOOKUP(A1639,Table8[Tag Number],Table8[Status],"-",0)="-"),
   "-")</f>
        <v>-</v>
      </c>
      <c r="I1639" s="88" t="str">
        <f>IF((_xlfn.XLOOKUP(B1639,[2]Sheet1!$A$2:$A$198,[2]Sheet1!$B$2:$B$198,"-",0)="Glade"),"Out","No")</f>
        <v>No</v>
      </c>
      <c r="J1639" s="90"/>
      <c r="K1639" s="91"/>
      <c r="L1639" s="91"/>
      <c r="M1639" s="91"/>
      <c r="N1639" s="92"/>
      <c r="O1639" s="89"/>
      <c r="R1639" t="b">
        <f t="shared" si="52"/>
        <v>0</v>
      </c>
    </row>
    <row r="1640" spans="1:18" ht="15" thickBot="1" x14ac:dyDescent="0.35">
      <c r="A1640" s="3" t="s">
        <v>1104</v>
      </c>
      <c r="B1640" s="3" t="s">
        <v>1145</v>
      </c>
      <c r="C1640" s="84">
        <f>IF(COUNTIF(Table8[Tag Number], A1640), 1, 0)</f>
        <v>0</v>
      </c>
      <c r="D1640" s="85">
        <f>IF(COUNTIF(Table9[Tag Number], A1640), 1, 0)</f>
        <v>0</v>
      </c>
      <c r="E1640" s="86">
        <f>IF(COUNTIF(Table10[Tag Number], A1640), 1, 0)</f>
        <v>0</v>
      </c>
      <c r="F1640" s="86">
        <f>IF(COUNTIF(Table11[Tag Number], A1640), 1, 0)</f>
        <v>0</v>
      </c>
      <c r="G1640" s="87">
        <f t="shared" si="53"/>
        <v>0</v>
      </c>
      <c r="H1640" s="88" t="str" cm="1">
        <f t="array" ref="H1640">_xlfn.IFS(OR(_xlfn.XLOOKUP(A1640,Table9[Tag Number],Table9[Status],"-",0)="Dead",
        _xlfn.XLOOKUP(A1640,Table10[Tag Number],Table10[Status],"-",0)="Dead",
        _xlfn.XLOOKUP(A1640,Table11[Tag Number],Table11[Status],"-",0)="Dead",
        _xlfn.XLOOKUP(A1640,Table8[Tag Number],Table8[Status],"-",0)="Dead"),"Dead",
     OR(_xlfn.XLOOKUP(A1640,Table11[Tag Number],Table11[Status],"-",0)="Alive",
        _xlfn.XLOOKUP(A1640,Table10[Tag Number],Table10[Status],"-",0)="Alive",
        _xlfn.XLOOKUP(A1640,Table9[Tag Number],Table9[Status],"-",0)="Alive",
        _xlfn.XLOOKUP(A1640,Table8[Tag Number],Table8[Status],"-",0)="Alive"),"Alive",
     OR(_xlfn.XLOOKUP(A1640,Table9[Tag Number],Table9[Status],"-",0)="-",
        _xlfn.XLOOKUP(A1640,Table10[Tag Number],Table10[Status],"-",0)="-",
        _xlfn.XLOOKUP(A1640,Table11[Tag Number],Table11[Status],"-",0)="-",
        _xlfn.XLOOKUP(A1640,Table8[Tag Number],Table8[Status],"-",0)="-"),
   "-")</f>
        <v>-</v>
      </c>
      <c r="I1640" s="88" t="str">
        <f>IF((_xlfn.XLOOKUP(B1640,[2]Sheet1!$A$2:$A$198,[2]Sheet1!$B$2:$B$198,"-",0)="Glade"),"Out","No")</f>
        <v>No</v>
      </c>
      <c r="J1640" s="90"/>
      <c r="K1640" s="91"/>
      <c r="L1640" s="91"/>
      <c r="M1640" s="91"/>
      <c r="N1640" s="92"/>
      <c r="O1640" s="89"/>
      <c r="R1640" t="b">
        <f t="shared" si="52"/>
        <v>0</v>
      </c>
    </row>
    <row r="1641" spans="1:18" ht="15" thickBot="1" x14ac:dyDescent="0.35">
      <c r="A1641" s="2" t="s">
        <v>2274</v>
      </c>
      <c r="B1641" s="2" t="s">
        <v>1145</v>
      </c>
      <c r="C1641" s="84">
        <f>IF(COUNTIF(Table8[Tag Number], A1641), 1, 0)</f>
        <v>0</v>
      </c>
      <c r="D1641" s="85">
        <f>IF(COUNTIF(Table9[Tag Number], A1641), 1, 0)</f>
        <v>0</v>
      </c>
      <c r="E1641" s="86">
        <f>IF(COUNTIF(Table10[Tag Number], A1641), 1, 0)</f>
        <v>0</v>
      </c>
      <c r="F1641" s="86">
        <f>IF(COUNTIF(Table11[Tag Number], A1641), 1, 0)</f>
        <v>0</v>
      </c>
      <c r="G1641" s="87">
        <f t="shared" si="53"/>
        <v>0</v>
      </c>
      <c r="H1641" s="88" t="str" cm="1">
        <f t="array" ref="H1641">_xlfn.IFS(OR(_xlfn.XLOOKUP(A1641,Table9[Tag Number],Table9[Status],"-",0)="Dead",
        _xlfn.XLOOKUP(A1641,Table10[Tag Number],Table10[Status],"-",0)="Dead",
        _xlfn.XLOOKUP(A1641,Table11[Tag Number],Table11[Status],"-",0)="Dead",
        _xlfn.XLOOKUP(A1641,Table8[Tag Number],Table8[Status],"-",0)="Dead"),"Dead",
     OR(_xlfn.XLOOKUP(A1641,Table11[Tag Number],Table11[Status],"-",0)="Alive",
        _xlfn.XLOOKUP(A1641,Table10[Tag Number],Table10[Status],"-",0)="Alive",
        _xlfn.XLOOKUP(A1641,Table9[Tag Number],Table9[Status],"-",0)="Alive",
        _xlfn.XLOOKUP(A1641,Table8[Tag Number],Table8[Status],"-",0)="Alive"),"Alive",
     OR(_xlfn.XLOOKUP(A1641,Table9[Tag Number],Table9[Status],"-",0)="-",
        _xlfn.XLOOKUP(A1641,Table10[Tag Number],Table10[Status],"-",0)="-",
        _xlfn.XLOOKUP(A1641,Table11[Tag Number],Table11[Status],"-",0)="-",
        _xlfn.XLOOKUP(A1641,Table8[Tag Number],Table8[Status],"-",0)="-"),
   "-")</f>
        <v>-</v>
      </c>
      <c r="I1641" s="88" t="str">
        <f>IF((_xlfn.XLOOKUP(B1641,[2]Sheet1!$A$2:$A$198,[2]Sheet1!$B$2:$B$198,"-",0)="Glade"),"Out","No")</f>
        <v>No</v>
      </c>
      <c r="J1641" s="90"/>
      <c r="K1641" s="91"/>
      <c r="L1641" s="91"/>
      <c r="M1641" s="91"/>
      <c r="N1641" s="92"/>
      <c r="O1641" s="89"/>
      <c r="R1641" t="b">
        <f t="shared" si="52"/>
        <v>0</v>
      </c>
    </row>
    <row r="1642" spans="1:18" ht="15" thickBot="1" x14ac:dyDescent="0.35">
      <c r="A1642" s="3" t="s">
        <v>2275</v>
      </c>
      <c r="B1642" s="3" t="s">
        <v>1145</v>
      </c>
      <c r="C1642" s="84">
        <f>IF(COUNTIF(Table8[Tag Number], A1642), 1, 0)</f>
        <v>0</v>
      </c>
      <c r="D1642" s="85">
        <f>IF(COUNTIF(Table9[Tag Number], A1642), 1, 0)</f>
        <v>0</v>
      </c>
      <c r="E1642" s="86">
        <f>IF(COUNTIF(Table10[Tag Number], A1642), 1, 0)</f>
        <v>0</v>
      </c>
      <c r="F1642" s="86">
        <f>IF(COUNTIF(Table11[Tag Number], A1642), 1, 0)</f>
        <v>0</v>
      </c>
      <c r="G1642" s="87">
        <f t="shared" si="53"/>
        <v>0</v>
      </c>
      <c r="H1642" s="88" t="str" cm="1">
        <f t="array" ref="H1642">_xlfn.IFS(OR(_xlfn.XLOOKUP(A1642,Table9[Tag Number],Table9[Status],"-",0)="Dead",
        _xlfn.XLOOKUP(A1642,Table10[Tag Number],Table10[Status],"-",0)="Dead",
        _xlfn.XLOOKUP(A1642,Table11[Tag Number],Table11[Status],"-",0)="Dead",
        _xlfn.XLOOKUP(A1642,Table8[Tag Number],Table8[Status],"-",0)="Dead"),"Dead",
     OR(_xlfn.XLOOKUP(A1642,Table11[Tag Number],Table11[Status],"-",0)="Alive",
        _xlfn.XLOOKUP(A1642,Table10[Tag Number],Table10[Status],"-",0)="Alive",
        _xlfn.XLOOKUP(A1642,Table9[Tag Number],Table9[Status],"-",0)="Alive",
        _xlfn.XLOOKUP(A1642,Table8[Tag Number],Table8[Status],"-",0)="Alive"),"Alive",
     OR(_xlfn.XLOOKUP(A1642,Table9[Tag Number],Table9[Status],"-",0)="-",
        _xlfn.XLOOKUP(A1642,Table10[Tag Number],Table10[Status],"-",0)="-",
        _xlfn.XLOOKUP(A1642,Table11[Tag Number],Table11[Status],"-",0)="-",
        _xlfn.XLOOKUP(A1642,Table8[Tag Number],Table8[Status],"-",0)="-"),
   "-")</f>
        <v>-</v>
      </c>
      <c r="I1642" s="88" t="str">
        <f>IF((_xlfn.XLOOKUP(B1642,[2]Sheet1!$A$2:$A$198,[2]Sheet1!$B$2:$B$198,"-",0)="Glade"),"Out","No")</f>
        <v>No</v>
      </c>
      <c r="J1642" s="90"/>
      <c r="K1642" s="91"/>
      <c r="L1642" s="91"/>
      <c r="M1642" s="91"/>
      <c r="N1642" s="92"/>
      <c r="O1642" s="89"/>
      <c r="R1642" t="b">
        <f t="shared" si="52"/>
        <v>0</v>
      </c>
    </row>
    <row r="1643" spans="1:18" ht="15" thickBot="1" x14ac:dyDescent="0.35">
      <c r="A1643" s="2" t="s">
        <v>2276</v>
      </c>
      <c r="B1643" s="2" t="s">
        <v>1145</v>
      </c>
      <c r="C1643" s="84">
        <f>IF(COUNTIF(Table8[Tag Number], A1643), 1, 0)</f>
        <v>0</v>
      </c>
      <c r="D1643" s="85">
        <f>IF(COUNTIF(Table9[Tag Number], A1643), 1, 0)</f>
        <v>0</v>
      </c>
      <c r="E1643" s="86">
        <f>IF(COUNTIF(Table10[Tag Number], A1643), 1, 0)</f>
        <v>0</v>
      </c>
      <c r="F1643" s="86">
        <f>IF(COUNTIF(Table11[Tag Number], A1643), 1, 0)</f>
        <v>0</v>
      </c>
      <c r="G1643" s="87">
        <f t="shared" si="53"/>
        <v>0</v>
      </c>
      <c r="H1643" s="88" t="str" cm="1">
        <f t="array" ref="H1643">_xlfn.IFS(OR(_xlfn.XLOOKUP(A1643,Table9[Tag Number],Table9[Status],"-",0)="Dead",
        _xlfn.XLOOKUP(A1643,Table10[Tag Number],Table10[Status],"-",0)="Dead",
        _xlfn.XLOOKUP(A1643,Table11[Tag Number],Table11[Status],"-",0)="Dead",
        _xlfn.XLOOKUP(A1643,Table8[Tag Number],Table8[Status],"-",0)="Dead"),"Dead",
     OR(_xlfn.XLOOKUP(A1643,Table11[Tag Number],Table11[Status],"-",0)="Alive",
        _xlfn.XLOOKUP(A1643,Table10[Tag Number],Table10[Status],"-",0)="Alive",
        _xlfn.XLOOKUP(A1643,Table9[Tag Number],Table9[Status],"-",0)="Alive",
        _xlfn.XLOOKUP(A1643,Table8[Tag Number],Table8[Status],"-",0)="Alive"),"Alive",
     OR(_xlfn.XLOOKUP(A1643,Table9[Tag Number],Table9[Status],"-",0)="-",
        _xlfn.XLOOKUP(A1643,Table10[Tag Number],Table10[Status],"-",0)="-",
        _xlfn.XLOOKUP(A1643,Table11[Tag Number],Table11[Status],"-",0)="-",
        _xlfn.XLOOKUP(A1643,Table8[Tag Number],Table8[Status],"-",0)="-"),
   "-")</f>
        <v>-</v>
      </c>
      <c r="I1643" s="88" t="str">
        <f>IF((_xlfn.XLOOKUP(B1643,[2]Sheet1!$A$2:$A$198,[2]Sheet1!$B$2:$B$198,"-",0)="Glade"),"Out","No")</f>
        <v>No</v>
      </c>
      <c r="J1643" s="90"/>
      <c r="K1643" s="91"/>
      <c r="L1643" s="91"/>
      <c r="M1643" s="91"/>
      <c r="N1643" s="92"/>
      <c r="O1643" s="89"/>
      <c r="R1643" t="b">
        <f t="shared" si="52"/>
        <v>0</v>
      </c>
    </row>
    <row r="1644" spans="1:18" ht="15" thickBot="1" x14ac:dyDescent="0.35">
      <c r="A1644" s="3" t="s">
        <v>2277</v>
      </c>
      <c r="B1644" s="3" t="s">
        <v>1145</v>
      </c>
      <c r="C1644" s="84">
        <f>IF(COUNTIF(Table8[Tag Number], A1644), 1, 0)</f>
        <v>0</v>
      </c>
      <c r="D1644" s="85">
        <f>IF(COUNTIF(Table9[Tag Number], A1644), 1, 0)</f>
        <v>0</v>
      </c>
      <c r="E1644" s="86">
        <f>IF(COUNTIF(Table10[Tag Number], A1644), 1, 0)</f>
        <v>0</v>
      </c>
      <c r="F1644" s="86">
        <f>IF(COUNTIF(Table11[Tag Number], A1644), 1, 0)</f>
        <v>0</v>
      </c>
      <c r="G1644" s="87">
        <f t="shared" si="53"/>
        <v>0</v>
      </c>
      <c r="H1644" s="88" t="str" cm="1">
        <f t="array" ref="H1644">_xlfn.IFS(OR(_xlfn.XLOOKUP(A1644,Table9[Tag Number],Table9[Status],"-",0)="Dead",
        _xlfn.XLOOKUP(A1644,Table10[Tag Number],Table10[Status],"-",0)="Dead",
        _xlfn.XLOOKUP(A1644,Table11[Tag Number],Table11[Status],"-",0)="Dead",
        _xlfn.XLOOKUP(A1644,Table8[Tag Number],Table8[Status],"-",0)="Dead"),"Dead",
     OR(_xlfn.XLOOKUP(A1644,Table11[Tag Number],Table11[Status],"-",0)="Alive",
        _xlfn.XLOOKUP(A1644,Table10[Tag Number],Table10[Status],"-",0)="Alive",
        _xlfn.XLOOKUP(A1644,Table9[Tag Number],Table9[Status],"-",0)="Alive",
        _xlfn.XLOOKUP(A1644,Table8[Tag Number],Table8[Status],"-",0)="Alive"),"Alive",
     OR(_xlfn.XLOOKUP(A1644,Table9[Tag Number],Table9[Status],"-",0)="-",
        _xlfn.XLOOKUP(A1644,Table10[Tag Number],Table10[Status],"-",0)="-",
        _xlfn.XLOOKUP(A1644,Table11[Tag Number],Table11[Status],"-",0)="-",
        _xlfn.XLOOKUP(A1644,Table8[Tag Number],Table8[Status],"-",0)="-"),
   "-")</f>
        <v>-</v>
      </c>
      <c r="I1644" s="88" t="str">
        <f>IF((_xlfn.XLOOKUP(B1644,[2]Sheet1!$A$2:$A$198,[2]Sheet1!$B$2:$B$198,"-",0)="Glade"),"Out","No")</f>
        <v>No</v>
      </c>
      <c r="J1644" s="90"/>
      <c r="K1644" s="91"/>
      <c r="L1644" s="91"/>
      <c r="M1644" s="91"/>
      <c r="N1644" s="92"/>
      <c r="O1644" s="89"/>
      <c r="R1644" t="b">
        <f t="shared" si="52"/>
        <v>0</v>
      </c>
    </row>
    <row r="1645" spans="1:18" ht="15" thickBot="1" x14ac:dyDescent="0.35">
      <c r="A1645" s="2" t="s">
        <v>2278</v>
      </c>
      <c r="B1645" s="2" t="s">
        <v>1145</v>
      </c>
      <c r="C1645" s="84">
        <f>IF(COUNTIF(Table8[Tag Number], A1645), 1, 0)</f>
        <v>0</v>
      </c>
      <c r="D1645" s="85">
        <f>IF(COUNTIF(Table9[Tag Number], A1645), 1, 0)</f>
        <v>0</v>
      </c>
      <c r="E1645" s="86">
        <f>IF(COUNTIF(Table10[Tag Number], A1645), 1, 0)</f>
        <v>0</v>
      </c>
      <c r="F1645" s="86">
        <f>IF(COUNTIF(Table11[Tag Number], A1645), 1, 0)</f>
        <v>0</v>
      </c>
      <c r="G1645" s="87">
        <f t="shared" si="53"/>
        <v>0</v>
      </c>
      <c r="H1645" s="88" t="str" cm="1">
        <f t="array" ref="H1645">_xlfn.IFS(OR(_xlfn.XLOOKUP(A1645,Table9[Tag Number],Table9[Status],"-",0)="Dead",
        _xlfn.XLOOKUP(A1645,Table10[Tag Number],Table10[Status],"-",0)="Dead",
        _xlfn.XLOOKUP(A1645,Table11[Tag Number],Table11[Status],"-",0)="Dead",
        _xlfn.XLOOKUP(A1645,Table8[Tag Number],Table8[Status],"-",0)="Dead"),"Dead",
     OR(_xlfn.XLOOKUP(A1645,Table11[Tag Number],Table11[Status],"-",0)="Alive",
        _xlfn.XLOOKUP(A1645,Table10[Tag Number],Table10[Status],"-",0)="Alive",
        _xlfn.XLOOKUP(A1645,Table9[Tag Number],Table9[Status],"-",0)="Alive",
        _xlfn.XLOOKUP(A1645,Table8[Tag Number],Table8[Status],"-",0)="Alive"),"Alive",
     OR(_xlfn.XLOOKUP(A1645,Table9[Tag Number],Table9[Status],"-",0)="-",
        _xlfn.XLOOKUP(A1645,Table10[Tag Number],Table10[Status],"-",0)="-",
        _xlfn.XLOOKUP(A1645,Table11[Tag Number],Table11[Status],"-",0)="-",
        _xlfn.XLOOKUP(A1645,Table8[Tag Number],Table8[Status],"-",0)="-"),
   "-")</f>
        <v>-</v>
      </c>
      <c r="I1645" s="88" t="str">
        <f>IF((_xlfn.XLOOKUP(B1645,[2]Sheet1!$A$2:$A$198,[2]Sheet1!$B$2:$B$198,"-",0)="Glade"),"Out","No")</f>
        <v>No</v>
      </c>
      <c r="J1645" s="90"/>
      <c r="K1645" s="91"/>
      <c r="L1645" s="91"/>
      <c r="M1645" s="91"/>
      <c r="N1645" s="92"/>
      <c r="O1645" s="89"/>
      <c r="R1645" t="b">
        <f t="shared" si="52"/>
        <v>0</v>
      </c>
    </row>
    <row r="1646" spans="1:18" ht="15" thickBot="1" x14ac:dyDescent="0.35">
      <c r="A1646" s="3" t="s">
        <v>2279</v>
      </c>
      <c r="B1646" s="3" t="s">
        <v>1145</v>
      </c>
      <c r="C1646" s="84">
        <f>IF(COUNTIF(Table8[Tag Number], A1646), 1, 0)</f>
        <v>0</v>
      </c>
      <c r="D1646" s="85">
        <f>IF(COUNTIF(Table9[Tag Number], A1646), 1, 0)</f>
        <v>0</v>
      </c>
      <c r="E1646" s="86">
        <f>IF(COUNTIF(Table10[Tag Number], A1646), 1, 0)</f>
        <v>0</v>
      </c>
      <c r="F1646" s="86">
        <f>IF(COUNTIF(Table11[Tag Number], A1646), 1, 0)</f>
        <v>0</v>
      </c>
      <c r="G1646" s="87">
        <f t="shared" si="53"/>
        <v>0</v>
      </c>
      <c r="H1646" s="88" t="str" cm="1">
        <f t="array" ref="H1646">_xlfn.IFS(OR(_xlfn.XLOOKUP(A1646,Table9[Tag Number],Table9[Status],"-",0)="Dead",
        _xlfn.XLOOKUP(A1646,Table10[Tag Number],Table10[Status],"-",0)="Dead",
        _xlfn.XLOOKUP(A1646,Table11[Tag Number],Table11[Status],"-",0)="Dead",
        _xlfn.XLOOKUP(A1646,Table8[Tag Number],Table8[Status],"-",0)="Dead"),"Dead",
     OR(_xlfn.XLOOKUP(A1646,Table11[Tag Number],Table11[Status],"-",0)="Alive",
        _xlfn.XLOOKUP(A1646,Table10[Tag Number],Table10[Status],"-",0)="Alive",
        _xlfn.XLOOKUP(A1646,Table9[Tag Number],Table9[Status],"-",0)="Alive",
        _xlfn.XLOOKUP(A1646,Table8[Tag Number],Table8[Status],"-",0)="Alive"),"Alive",
     OR(_xlfn.XLOOKUP(A1646,Table9[Tag Number],Table9[Status],"-",0)="-",
        _xlfn.XLOOKUP(A1646,Table10[Tag Number],Table10[Status],"-",0)="-",
        _xlfn.XLOOKUP(A1646,Table11[Tag Number],Table11[Status],"-",0)="-",
        _xlfn.XLOOKUP(A1646,Table8[Tag Number],Table8[Status],"-",0)="-"),
   "-")</f>
        <v>-</v>
      </c>
      <c r="I1646" s="88" t="str">
        <f>IF((_xlfn.XLOOKUP(B1646,[2]Sheet1!$A$2:$A$198,[2]Sheet1!$B$2:$B$198,"-",0)="Glade"),"Out","No")</f>
        <v>No</v>
      </c>
      <c r="J1646" s="90"/>
      <c r="K1646" s="91"/>
      <c r="L1646" s="91"/>
      <c r="M1646" s="91"/>
      <c r="N1646" s="92"/>
      <c r="O1646" s="89"/>
      <c r="R1646" t="b">
        <f t="shared" si="52"/>
        <v>0</v>
      </c>
    </row>
    <row r="1647" spans="1:18" ht="15" thickBot="1" x14ac:dyDescent="0.35">
      <c r="A1647" s="2" t="s">
        <v>2280</v>
      </c>
      <c r="B1647" s="2" t="s">
        <v>1145</v>
      </c>
      <c r="C1647" s="84">
        <f>IF(COUNTIF(Table8[Tag Number], A1647), 1, 0)</f>
        <v>0</v>
      </c>
      <c r="D1647" s="85">
        <f>IF(COUNTIF(Table9[Tag Number], A1647), 1, 0)</f>
        <v>0</v>
      </c>
      <c r="E1647" s="86">
        <f>IF(COUNTIF(Table10[Tag Number], A1647), 1, 0)</f>
        <v>0</v>
      </c>
      <c r="F1647" s="86">
        <f>IF(COUNTIF(Table11[Tag Number], A1647), 1, 0)</f>
        <v>0</v>
      </c>
      <c r="G1647" s="87">
        <f t="shared" si="53"/>
        <v>0</v>
      </c>
      <c r="H1647" s="88" t="str" cm="1">
        <f t="array" ref="H1647">_xlfn.IFS(OR(_xlfn.XLOOKUP(A1647,Table9[Tag Number],Table9[Status],"-",0)="Dead",
        _xlfn.XLOOKUP(A1647,Table10[Tag Number],Table10[Status],"-",0)="Dead",
        _xlfn.XLOOKUP(A1647,Table11[Tag Number],Table11[Status],"-",0)="Dead",
        _xlfn.XLOOKUP(A1647,Table8[Tag Number],Table8[Status],"-",0)="Dead"),"Dead",
     OR(_xlfn.XLOOKUP(A1647,Table11[Tag Number],Table11[Status],"-",0)="Alive",
        _xlfn.XLOOKUP(A1647,Table10[Tag Number],Table10[Status],"-",0)="Alive",
        _xlfn.XLOOKUP(A1647,Table9[Tag Number],Table9[Status],"-",0)="Alive",
        _xlfn.XLOOKUP(A1647,Table8[Tag Number],Table8[Status],"-",0)="Alive"),"Alive",
     OR(_xlfn.XLOOKUP(A1647,Table9[Tag Number],Table9[Status],"-",0)="-",
        _xlfn.XLOOKUP(A1647,Table10[Tag Number],Table10[Status],"-",0)="-",
        _xlfn.XLOOKUP(A1647,Table11[Tag Number],Table11[Status],"-",0)="-",
        _xlfn.XLOOKUP(A1647,Table8[Tag Number],Table8[Status],"-",0)="-"),
   "-")</f>
        <v>-</v>
      </c>
      <c r="I1647" s="88" t="str">
        <f>IF((_xlfn.XLOOKUP(B1647,[2]Sheet1!$A$2:$A$198,[2]Sheet1!$B$2:$B$198,"-",0)="Glade"),"Out","No")</f>
        <v>No</v>
      </c>
      <c r="J1647" s="90"/>
      <c r="K1647" s="91"/>
      <c r="L1647" s="91"/>
      <c r="M1647" s="91"/>
      <c r="N1647" s="92"/>
      <c r="O1647" s="89"/>
      <c r="R1647" t="b">
        <f t="shared" si="52"/>
        <v>0</v>
      </c>
    </row>
    <row r="1648" spans="1:18" ht="15" thickBot="1" x14ac:dyDescent="0.35">
      <c r="A1648" s="3" t="s">
        <v>2281</v>
      </c>
      <c r="B1648" s="3" t="s">
        <v>1145</v>
      </c>
      <c r="C1648" s="84">
        <f>IF(COUNTIF(Table8[Tag Number], A1648), 1, 0)</f>
        <v>0</v>
      </c>
      <c r="D1648" s="85">
        <f>IF(COUNTIF(Table9[Tag Number], A1648), 1, 0)</f>
        <v>0</v>
      </c>
      <c r="E1648" s="86">
        <f>IF(COUNTIF(Table10[Tag Number], A1648), 1, 0)</f>
        <v>0</v>
      </c>
      <c r="F1648" s="86">
        <f>IF(COUNTIF(Table11[Tag Number], A1648), 1, 0)</f>
        <v>0</v>
      </c>
      <c r="G1648" s="87">
        <f t="shared" si="53"/>
        <v>0</v>
      </c>
      <c r="H1648" s="88" t="str" cm="1">
        <f t="array" ref="H1648">_xlfn.IFS(OR(_xlfn.XLOOKUP(A1648,Table9[Tag Number],Table9[Status],"-",0)="Dead",
        _xlfn.XLOOKUP(A1648,Table10[Tag Number],Table10[Status],"-",0)="Dead",
        _xlfn.XLOOKUP(A1648,Table11[Tag Number],Table11[Status],"-",0)="Dead",
        _xlfn.XLOOKUP(A1648,Table8[Tag Number],Table8[Status],"-",0)="Dead"),"Dead",
     OR(_xlfn.XLOOKUP(A1648,Table11[Tag Number],Table11[Status],"-",0)="Alive",
        _xlfn.XLOOKUP(A1648,Table10[Tag Number],Table10[Status],"-",0)="Alive",
        _xlfn.XLOOKUP(A1648,Table9[Tag Number],Table9[Status],"-",0)="Alive",
        _xlfn.XLOOKUP(A1648,Table8[Tag Number],Table8[Status],"-",0)="Alive"),"Alive",
     OR(_xlfn.XLOOKUP(A1648,Table9[Tag Number],Table9[Status],"-",0)="-",
        _xlfn.XLOOKUP(A1648,Table10[Tag Number],Table10[Status],"-",0)="-",
        _xlfn.XLOOKUP(A1648,Table11[Tag Number],Table11[Status],"-",0)="-",
        _xlfn.XLOOKUP(A1648,Table8[Tag Number],Table8[Status],"-",0)="-"),
   "-")</f>
        <v>-</v>
      </c>
      <c r="I1648" s="88" t="str">
        <f>IF((_xlfn.XLOOKUP(B1648,[2]Sheet1!$A$2:$A$198,[2]Sheet1!$B$2:$B$198,"-",0)="Glade"),"Out","No")</f>
        <v>No</v>
      </c>
      <c r="J1648" s="90"/>
      <c r="K1648" s="91"/>
      <c r="L1648" s="91"/>
      <c r="M1648" s="91"/>
      <c r="N1648" s="92"/>
      <c r="O1648" s="89"/>
      <c r="R1648" t="b">
        <f t="shared" si="52"/>
        <v>0</v>
      </c>
    </row>
    <row r="1649" spans="1:18" ht="15" thickBot="1" x14ac:dyDescent="0.35">
      <c r="A1649" s="2" t="s">
        <v>2282</v>
      </c>
      <c r="B1649" s="2" t="s">
        <v>1145</v>
      </c>
      <c r="C1649" s="84">
        <f>IF(COUNTIF(Table8[Tag Number], A1649), 1, 0)</f>
        <v>0</v>
      </c>
      <c r="D1649" s="85">
        <f>IF(COUNTIF(Table9[Tag Number], A1649), 1, 0)</f>
        <v>0</v>
      </c>
      <c r="E1649" s="86">
        <f>IF(COUNTIF(Table10[Tag Number], A1649), 1, 0)</f>
        <v>0</v>
      </c>
      <c r="F1649" s="86">
        <f>IF(COUNTIF(Table11[Tag Number], A1649), 1, 0)</f>
        <v>0</v>
      </c>
      <c r="G1649" s="87">
        <f t="shared" si="53"/>
        <v>0</v>
      </c>
      <c r="H1649" s="88" t="str" cm="1">
        <f t="array" ref="H1649">_xlfn.IFS(OR(_xlfn.XLOOKUP(A1649,Table9[Tag Number],Table9[Status],"-",0)="Dead",
        _xlfn.XLOOKUP(A1649,Table10[Tag Number],Table10[Status],"-",0)="Dead",
        _xlfn.XLOOKUP(A1649,Table11[Tag Number],Table11[Status],"-",0)="Dead",
        _xlfn.XLOOKUP(A1649,Table8[Tag Number],Table8[Status],"-",0)="Dead"),"Dead",
     OR(_xlfn.XLOOKUP(A1649,Table11[Tag Number],Table11[Status],"-",0)="Alive",
        _xlfn.XLOOKUP(A1649,Table10[Tag Number],Table10[Status],"-",0)="Alive",
        _xlfn.XLOOKUP(A1649,Table9[Tag Number],Table9[Status],"-",0)="Alive",
        _xlfn.XLOOKUP(A1649,Table8[Tag Number],Table8[Status],"-",0)="Alive"),"Alive",
     OR(_xlfn.XLOOKUP(A1649,Table9[Tag Number],Table9[Status],"-",0)="-",
        _xlfn.XLOOKUP(A1649,Table10[Tag Number],Table10[Status],"-",0)="-",
        _xlfn.XLOOKUP(A1649,Table11[Tag Number],Table11[Status],"-",0)="-",
        _xlfn.XLOOKUP(A1649,Table8[Tag Number],Table8[Status],"-",0)="-"),
   "-")</f>
        <v>-</v>
      </c>
      <c r="I1649" s="88" t="str">
        <f>IF((_xlfn.XLOOKUP(B1649,[2]Sheet1!$A$2:$A$198,[2]Sheet1!$B$2:$B$198,"-",0)="Glade"),"Out","No")</f>
        <v>No</v>
      </c>
      <c r="J1649" s="90"/>
      <c r="K1649" s="91"/>
      <c r="L1649" s="91"/>
      <c r="M1649" s="91"/>
      <c r="N1649" s="92"/>
      <c r="O1649" s="89"/>
      <c r="R1649" t="b">
        <f t="shared" si="52"/>
        <v>0</v>
      </c>
    </row>
    <row r="1650" spans="1:18" ht="15" thickBot="1" x14ac:dyDescent="0.35">
      <c r="A1650" s="3" t="s">
        <v>2283</v>
      </c>
      <c r="B1650" s="3" t="s">
        <v>1145</v>
      </c>
      <c r="C1650" s="84">
        <f>IF(COUNTIF(Table8[Tag Number], A1650), 1, 0)</f>
        <v>0</v>
      </c>
      <c r="D1650" s="85">
        <f>IF(COUNTIF(Table9[Tag Number], A1650), 1, 0)</f>
        <v>0</v>
      </c>
      <c r="E1650" s="86">
        <f>IF(COUNTIF(Table10[Tag Number], A1650), 1, 0)</f>
        <v>0</v>
      </c>
      <c r="F1650" s="86">
        <f>IF(COUNTIF(Table11[Tag Number], A1650), 1, 0)</f>
        <v>0</v>
      </c>
      <c r="G1650" s="87">
        <f t="shared" si="53"/>
        <v>0</v>
      </c>
      <c r="H1650" s="88" t="str" cm="1">
        <f t="array" ref="H1650">_xlfn.IFS(OR(_xlfn.XLOOKUP(A1650,Table9[Tag Number],Table9[Status],"-",0)="Dead",
        _xlfn.XLOOKUP(A1650,Table10[Tag Number],Table10[Status],"-",0)="Dead",
        _xlfn.XLOOKUP(A1650,Table11[Tag Number],Table11[Status],"-",0)="Dead",
        _xlfn.XLOOKUP(A1650,Table8[Tag Number],Table8[Status],"-",0)="Dead"),"Dead",
     OR(_xlfn.XLOOKUP(A1650,Table11[Tag Number],Table11[Status],"-",0)="Alive",
        _xlfn.XLOOKUP(A1650,Table10[Tag Number],Table10[Status],"-",0)="Alive",
        _xlfn.XLOOKUP(A1650,Table9[Tag Number],Table9[Status],"-",0)="Alive",
        _xlfn.XLOOKUP(A1650,Table8[Tag Number],Table8[Status],"-",0)="Alive"),"Alive",
     OR(_xlfn.XLOOKUP(A1650,Table9[Tag Number],Table9[Status],"-",0)="-",
        _xlfn.XLOOKUP(A1650,Table10[Tag Number],Table10[Status],"-",0)="-",
        _xlfn.XLOOKUP(A1650,Table11[Tag Number],Table11[Status],"-",0)="-",
        _xlfn.XLOOKUP(A1650,Table8[Tag Number],Table8[Status],"-",0)="-"),
   "-")</f>
        <v>-</v>
      </c>
      <c r="I1650" s="88" t="str">
        <f>IF((_xlfn.XLOOKUP(B1650,[2]Sheet1!$A$2:$A$198,[2]Sheet1!$B$2:$B$198,"-",0)="Glade"),"Out","No")</f>
        <v>No</v>
      </c>
      <c r="J1650" s="90"/>
      <c r="K1650" s="91"/>
      <c r="L1650" s="91"/>
      <c r="M1650" s="91"/>
      <c r="N1650" s="92"/>
      <c r="O1650" s="89"/>
      <c r="R1650" t="b">
        <f t="shared" si="52"/>
        <v>0</v>
      </c>
    </row>
    <row r="1651" spans="1:18" ht="15" thickBot="1" x14ac:dyDescent="0.35">
      <c r="A1651" s="2" t="s">
        <v>2284</v>
      </c>
      <c r="B1651" s="2" t="s">
        <v>1145</v>
      </c>
      <c r="C1651" s="84">
        <f>IF(COUNTIF(Table8[Tag Number], A1651), 1, 0)</f>
        <v>0</v>
      </c>
      <c r="D1651" s="85">
        <f>IF(COUNTIF(Table9[Tag Number], A1651), 1, 0)</f>
        <v>0</v>
      </c>
      <c r="E1651" s="86">
        <f>IF(COUNTIF(Table10[Tag Number], A1651), 1, 0)</f>
        <v>0</v>
      </c>
      <c r="F1651" s="86">
        <f>IF(COUNTIF(Table11[Tag Number], A1651), 1, 0)</f>
        <v>0</v>
      </c>
      <c r="G1651" s="87">
        <f t="shared" si="53"/>
        <v>0</v>
      </c>
      <c r="H1651" s="88" t="str" cm="1">
        <f t="array" ref="H1651">_xlfn.IFS(OR(_xlfn.XLOOKUP(A1651,Table9[Tag Number],Table9[Status],"-",0)="Dead",
        _xlfn.XLOOKUP(A1651,Table10[Tag Number],Table10[Status],"-",0)="Dead",
        _xlfn.XLOOKUP(A1651,Table11[Tag Number],Table11[Status],"-",0)="Dead",
        _xlfn.XLOOKUP(A1651,Table8[Tag Number],Table8[Status],"-",0)="Dead"),"Dead",
     OR(_xlfn.XLOOKUP(A1651,Table11[Tag Number],Table11[Status],"-",0)="Alive",
        _xlfn.XLOOKUP(A1651,Table10[Tag Number],Table10[Status],"-",0)="Alive",
        _xlfn.XLOOKUP(A1651,Table9[Tag Number],Table9[Status],"-",0)="Alive",
        _xlfn.XLOOKUP(A1651,Table8[Tag Number],Table8[Status],"-",0)="Alive"),"Alive",
     OR(_xlfn.XLOOKUP(A1651,Table9[Tag Number],Table9[Status],"-",0)="-",
        _xlfn.XLOOKUP(A1651,Table10[Tag Number],Table10[Status],"-",0)="-",
        _xlfn.XLOOKUP(A1651,Table11[Tag Number],Table11[Status],"-",0)="-",
        _xlfn.XLOOKUP(A1651,Table8[Tag Number],Table8[Status],"-",0)="-"),
   "-")</f>
        <v>-</v>
      </c>
      <c r="I1651" s="88" t="str">
        <f>IF((_xlfn.XLOOKUP(B1651,[2]Sheet1!$A$2:$A$198,[2]Sheet1!$B$2:$B$198,"-",0)="Glade"),"Out","No")</f>
        <v>No</v>
      </c>
      <c r="J1651" s="90"/>
      <c r="K1651" s="91"/>
      <c r="L1651" s="91"/>
      <c r="M1651" s="91"/>
      <c r="N1651" s="92"/>
      <c r="O1651" s="89"/>
      <c r="R1651" t="b">
        <f t="shared" si="52"/>
        <v>0</v>
      </c>
    </row>
    <row r="1652" spans="1:18" ht="15" thickBot="1" x14ac:dyDescent="0.35">
      <c r="A1652" s="3" t="s">
        <v>2285</v>
      </c>
      <c r="B1652" s="3" t="s">
        <v>1145</v>
      </c>
      <c r="C1652" s="84">
        <f>IF(COUNTIF(Table8[Tag Number], A1652), 1, 0)</f>
        <v>0</v>
      </c>
      <c r="D1652" s="85">
        <f>IF(COUNTIF(Table9[Tag Number], A1652), 1, 0)</f>
        <v>0</v>
      </c>
      <c r="E1652" s="86">
        <f>IF(COUNTIF(Table10[Tag Number], A1652), 1, 0)</f>
        <v>0</v>
      </c>
      <c r="F1652" s="86">
        <f>IF(COUNTIF(Table11[Tag Number], A1652), 1, 0)</f>
        <v>0</v>
      </c>
      <c r="G1652" s="87">
        <f t="shared" si="53"/>
        <v>0</v>
      </c>
      <c r="H1652" s="88" t="str" cm="1">
        <f t="array" ref="H1652">_xlfn.IFS(OR(_xlfn.XLOOKUP(A1652,Table9[Tag Number],Table9[Status],"-",0)="Dead",
        _xlfn.XLOOKUP(A1652,Table10[Tag Number],Table10[Status],"-",0)="Dead",
        _xlfn.XLOOKUP(A1652,Table11[Tag Number],Table11[Status],"-",0)="Dead",
        _xlfn.XLOOKUP(A1652,Table8[Tag Number],Table8[Status],"-",0)="Dead"),"Dead",
     OR(_xlfn.XLOOKUP(A1652,Table11[Tag Number],Table11[Status],"-",0)="Alive",
        _xlfn.XLOOKUP(A1652,Table10[Tag Number],Table10[Status],"-",0)="Alive",
        _xlfn.XLOOKUP(A1652,Table9[Tag Number],Table9[Status],"-",0)="Alive",
        _xlfn.XLOOKUP(A1652,Table8[Tag Number],Table8[Status],"-",0)="Alive"),"Alive",
     OR(_xlfn.XLOOKUP(A1652,Table9[Tag Number],Table9[Status],"-",0)="-",
        _xlfn.XLOOKUP(A1652,Table10[Tag Number],Table10[Status],"-",0)="-",
        _xlfn.XLOOKUP(A1652,Table11[Tag Number],Table11[Status],"-",0)="-",
        _xlfn.XLOOKUP(A1652,Table8[Tag Number],Table8[Status],"-",0)="-"),
   "-")</f>
        <v>-</v>
      </c>
      <c r="I1652" s="88" t="str">
        <f>IF((_xlfn.XLOOKUP(B1652,[2]Sheet1!$A$2:$A$198,[2]Sheet1!$B$2:$B$198,"-",0)="Glade"),"Out","No")</f>
        <v>No</v>
      </c>
      <c r="J1652" s="90"/>
      <c r="K1652" s="91"/>
      <c r="L1652" s="91"/>
      <c r="M1652" s="91"/>
      <c r="N1652" s="92"/>
      <c r="O1652" s="89"/>
      <c r="R1652" t="b">
        <f t="shared" si="52"/>
        <v>0</v>
      </c>
    </row>
    <row r="1653" spans="1:18" ht="15" thickBot="1" x14ac:dyDescent="0.35">
      <c r="A1653" s="2" t="s">
        <v>52</v>
      </c>
      <c r="B1653" s="2" t="s">
        <v>1145</v>
      </c>
      <c r="C1653" s="84">
        <f>IF(COUNTIF(Table8[Tag Number], A1653), 1, 0)</f>
        <v>0</v>
      </c>
      <c r="D1653" s="85">
        <f>IF(COUNTIF(Table9[Tag Number], A1653), 1, 0)</f>
        <v>0</v>
      </c>
      <c r="E1653" s="86">
        <f>IF(COUNTIF(Table10[Tag Number], A1653), 1, 0)</f>
        <v>0</v>
      </c>
      <c r="F1653" s="86">
        <f>IF(COUNTIF(Table11[Tag Number], A1653), 1, 0)</f>
        <v>0</v>
      </c>
      <c r="G1653" s="87">
        <f t="shared" si="53"/>
        <v>0</v>
      </c>
      <c r="H1653" s="88" t="str" cm="1">
        <f t="array" ref="H1653">_xlfn.IFS(OR(_xlfn.XLOOKUP(A1653,Table9[Tag Number],Table9[Status],"-",0)="Dead",
        _xlfn.XLOOKUP(A1653,Table10[Tag Number],Table10[Status],"-",0)="Dead",
        _xlfn.XLOOKUP(A1653,Table11[Tag Number],Table11[Status],"-",0)="Dead",
        _xlfn.XLOOKUP(A1653,Table8[Tag Number],Table8[Status],"-",0)="Dead"),"Dead",
     OR(_xlfn.XLOOKUP(A1653,Table11[Tag Number],Table11[Status],"-",0)="Alive",
        _xlfn.XLOOKUP(A1653,Table10[Tag Number],Table10[Status],"-",0)="Alive",
        _xlfn.XLOOKUP(A1653,Table9[Tag Number],Table9[Status],"-",0)="Alive",
        _xlfn.XLOOKUP(A1653,Table8[Tag Number],Table8[Status],"-",0)="Alive"),"Alive",
     OR(_xlfn.XLOOKUP(A1653,Table9[Tag Number],Table9[Status],"-",0)="-",
        _xlfn.XLOOKUP(A1653,Table10[Tag Number],Table10[Status],"-",0)="-",
        _xlfn.XLOOKUP(A1653,Table11[Tag Number],Table11[Status],"-",0)="-",
        _xlfn.XLOOKUP(A1653,Table8[Tag Number],Table8[Status],"-",0)="-"),
   "-")</f>
        <v>-</v>
      </c>
      <c r="I1653" s="88" t="str">
        <f>IF((_xlfn.XLOOKUP(B1653,[2]Sheet1!$A$2:$A$198,[2]Sheet1!$B$2:$B$198,"-",0)="Glade"),"Out","No")</f>
        <v>No</v>
      </c>
      <c r="J1653" s="90"/>
      <c r="K1653" s="91"/>
      <c r="L1653" s="91"/>
      <c r="M1653" s="91"/>
      <c r="N1653" s="92"/>
      <c r="O1653" s="89"/>
      <c r="R1653" t="b">
        <f t="shared" si="52"/>
        <v>0</v>
      </c>
    </row>
    <row r="1654" spans="1:18" ht="15" thickBot="1" x14ac:dyDescent="0.35">
      <c r="A1654" s="3" t="s">
        <v>2286</v>
      </c>
      <c r="B1654" s="3" t="s">
        <v>1145</v>
      </c>
      <c r="C1654" s="84">
        <f>IF(COUNTIF(Table8[Tag Number], A1654), 1, 0)</f>
        <v>0</v>
      </c>
      <c r="D1654" s="85">
        <f>IF(COUNTIF(Table9[Tag Number], A1654), 1, 0)</f>
        <v>0</v>
      </c>
      <c r="E1654" s="86">
        <f>IF(COUNTIF(Table10[Tag Number], A1654), 1, 0)</f>
        <v>0</v>
      </c>
      <c r="F1654" s="86">
        <f>IF(COUNTIF(Table11[Tag Number], A1654), 1, 0)</f>
        <v>0</v>
      </c>
      <c r="G1654" s="87">
        <f t="shared" si="53"/>
        <v>0</v>
      </c>
      <c r="H1654" s="88" t="str" cm="1">
        <f t="array" ref="H1654">_xlfn.IFS(OR(_xlfn.XLOOKUP(A1654,Table9[Tag Number],Table9[Status],"-",0)="Dead",
        _xlfn.XLOOKUP(A1654,Table10[Tag Number],Table10[Status],"-",0)="Dead",
        _xlfn.XLOOKUP(A1654,Table11[Tag Number],Table11[Status],"-",0)="Dead",
        _xlfn.XLOOKUP(A1654,Table8[Tag Number],Table8[Status],"-",0)="Dead"),"Dead",
     OR(_xlfn.XLOOKUP(A1654,Table11[Tag Number],Table11[Status],"-",0)="Alive",
        _xlfn.XLOOKUP(A1654,Table10[Tag Number],Table10[Status],"-",0)="Alive",
        _xlfn.XLOOKUP(A1654,Table9[Tag Number],Table9[Status],"-",0)="Alive",
        _xlfn.XLOOKUP(A1654,Table8[Tag Number],Table8[Status],"-",0)="Alive"),"Alive",
     OR(_xlfn.XLOOKUP(A1654,Table9[Tag Number],Table9[Status],"-",0)="-",
        _xlfn.XLOOKUP(A1654,Table10[Tag Number],Table10[Status],"-",0)="-",
        _xlfn.XLOOKUP(A1654,Table11[Tag Number],Table11[Status],"-",0)="-",
        _xlfn.XLOOKUP(A1654,Table8[Tag Number],Table8[Status],"-",0)="-"),
   "-")</f>
        <v>-</v>
      </c>
      <c r="I1654" s="88" t="str">
        <f>IF((_xlfn.XLOOKUP(B1654,[2]Sheet1!$A$2:$A$198,[2]Sheet1!$B$2:$B$198,"-",0)="Glade"),"Out","No")</f>
        <v>No</v>
      </c>
      <c r="J1654" s="90"/>
      <c r="K1654" s="91"/>
      <c r="L1654" s="91"/>
      <c r="M1654" s="91"/>
      <c r="N1654" s="92"/>
      <c r="O1654" s="89"/>
      <c r="R1654" t="b">
        <f t="shared" si="52"/>
        <v>0</v>
      </c>
    </row>
    <row r="1655" spans="1:18" ht="15" thickBot="1" x14ac:dyDescent="0.35">
      <c r="A1655" s="2" t="s">
        <v>2287</v>
      </c>
      <c r="B1655" s="2" t="s">
        <v>1145</v>
      </c>
      <c r="C1655" s="84">
        <f>IF(COUNTIF(Table8[Tag Number], A1655), 1, 0)</f>
        <v>0</v>
      </c>
      <c r="D1655" s="85">
        <f>IF(COUNTIF(Table9[Tag Number], A1655), 1, 0)</f>
        <v>0</v>
      </c>
      <c r="E1655" s="86">
        <f>IF(COUNTIF(Table10[Tag Number], A1655), 1, 0)</f>
        <v>0</v>
      </c>
      <c r="F1655" s="86">
        <f>IF(COUNTIF(Table11[Tag Number], A1655), 1, 0)</f>
        <v>0</v>
      </c>
      <c r="G1655" s="87">
        <f t="shared" si="53"/>
        <v>0</v>
      </c>
      <c r="H1655" s="88" t="str" cm="1">
        <f t="array" ref="H1655">_xlfn.IFS(OR(_xlfn.XLOOKUP(A1655,Table9[Tag Number],Table9[Status],"-",0)="Dead",
        _xlfn.XLOOKUP(A1655,Table10[Tag Number],Table10[Status],"-",0)="Dead",
        _xlfn.XLOOKUP(A1655,Table11[Tag Number],Table11[Status],"-",0)="Dead",
        _xlfn.XLOOKUP(A1655,Table8[Tag Number],Table8[Status],"-",0)="Dead"),"Dead",
     OR(_xlfn.XLOOKUP(A1655,Table11[Tag Number],Table11[Status],"-",0)="Alive",
        _xlfn.XLOOKUP(A1655,Table10[Tag Number],Table10[Status],"-",0)="Alive",
        _xlfn.XLOOKUP(A1655,Table9[Tag Number],Table9[Status],"-",0)="Alive",
        _xlfn.XLOOKUP(A1655,Table8[Tag Number],Table8[Status],"-",0)="Alive"),"Alive",
     OR(_xlfn.XLOOKUP(A1655,Table9[Tag Number],Table9[Status],"-",0)="-",
        _xlfn.XLOOKUP(A1655,Table10[Tag Number],Table10[Status],"-",0)="-",
        _xlfn.XLOOKUP(A1655,Table11[Tag Number],Table11[Status],"-",0)="-",
        _xlfn.XLOOKUP(A1655,Table8[Tag Number],Table8[Status],"-",0)="-"),
   "-")</f>
        <v>-</v>
      </c>
      <c r="I1655" s="88" t="str">
        <f>IF((_xlfn.XLOOKUP(B1655,[2]Sheet1!$A$2:$A$198,[2]Sheet1!$B$2:$B$198,"-",0)="Glade"),"Out","No")</f>
        <v>No</v>
      </c>
      <c r="J1655" s="90"/>
      <c r="K1655" s="91"/>
      <c r="L1655" s="91"/>
      <c r="M1655" s="91"/>
      <c r="N1655" s="92"/>
      <c r="O1655" s="89"/>
      <c r="R1655" t="b">
        <f t="shared" si="52"/>
        <v>0</v>
      </c>
    </row>
    <row r="1656" spans="1:18" ht="15" thickBot="1" x14ac:dyDescent="0.35">
      <c r="A1656" s="3" t="s">
        <v>157</v>
      </c>
      <c r="B1656" s="3" t="s">
        <v>1145</v>
      </c>
      <c r="C1656" s="84">
        <f>IF(COUNTIF(Table8[Tag Number], A1656), 1, 0)</f>
        <v>0</v>
      </c>
      <c r="D1656" s="85">
        <f>IF(COUNTIF(Table9[Tag Number], A1656), 1, 0)</f>
        <v>0</v>
      </c>
      <c r="E1656" s="86">
        <f>IF(COUNTIF(Table10[Tag Number], A1656), 1, 0)</f>
        <v>0</v>
      </c>
      <c r="F1656" s="86">
        <f>IF(COUNTIF(Table11[Tag Number], A1656), 1, 0)</f>
        <v>0</v>
      </c>
      <c r="G1656" s="87">
        <f t="shared" si="53"/>
        <v>0</v>
      </c>
      <c r="H1656" s="88" t="str" cm="1">
        <f t="array" ref="H1656">_xlfn.IFS(OR(_xlfn.XLOOKUP(A1656,Table9[Tag Number],Table9[Status],"-",0)="Dead",
        _xlfn.XLOOKUP(A1656,Table10[Tag Number],Table10[Status],"-",0)="Dead",
        _xlfn.XLOOKUP(A1656,Table11[Tag Number],Table11[Status],"-",0)="Dead",
        _xlfn.XLOOKUP(A1656,Table8[Tag Number],Table8[Status],"-",0)="Dead"),"Dead",
     OR(_xlfn.XLOOKUP(A1656,Table11[Tag Number],Table11[Status],"-",0)="Alive",
        _xlfn.XLOOKUP(A1656,Table10[Tag Number],Table10[Status],"-",0)="Alive",
        _xlfn.XLOOKUP(A1656,Table9[Tag Number],Table9[Status],"-",0)="Alive",
        _xlfn.XLOOKUP(A1656,Table8[Tag Number],Table8[Status],"-",0)="Alive"),"Alive",
     OR(_xlfn.XLOOKUP(A1656,Table9[Tag Number],Table9[Status],"-",0)="-",
        _xlfn.XLOOKUP(A1656,Table10[Tag Number],Table10[Status],"-",0)="-",
        _xlfn.XLOOKUP(A1656,Table11[Tag Number],Table11[Status],"-",0)="-",
        _xlfn.XLOOKUP(A1656,Table8[Tag Number],Table8[Status],"-",0)="-"),
   "-")</f>
        <v>-</v>
      </c>
      <c r="I1656" s="88" t="str">
        <f>IF((_xlfn.XLOOKUP(B1656,[2]Sheet1!$A$2:$A$198,[2]Sheet1!$B$2:$B$198,"-",0)="Glade"),"Out","No")</f>
        <v>No</v>
      </c>
      <c r="J1656" s="90"/>
      <c r="K1656" s="91"/>
      <c r="L1656" s="91"/>
      <c r="M1656" s="91"/>
      <c r="N1656" s="92"/>
      <c r="O1656" s="89"/>
      <c r="R1656" t="b">
        <f t="shared" si="52"/>
        <v>0</v>
      </c>
    </row>
    <row r="1657" spans="1:18" ht="15" thickBot="1" x14ac:dyDescent="0.35">
      <c r="A1657" s="2" t="s">
        <v>2288</v>
      </c>
      <c r="B1657" s="2" t="s">
        <v>1137</v>
      </c>
      <c r="C1657" s="84">
        <f>IF(COUNTIF(Table8[Tag Number], A1657), 1, 0)</f>
        <v>0</v>
      </c>
      <c r="D1657" s="85">
        <f>IF(COUNTIF(Table9[Tag Number], A1657), 1, 0)</f>
        <v>0</v>
      </c>
      <c r="E1657" s="86">
        <f>IF(COUNTIF(Table10[Tag Number], A1657), 1, 0)</f>
        <v>0</v>
      </c>
      <c r="F1657" s="86">
        <f>IF(COUNTIF(Table11[Tag Number], A1657), 1, 0)</f>
        <v>0</v>
      </c>
      <c r="G1657" s="87">
        <f t="shared" si="53"/>
        <v>0</v>
      </c>
      <c r="H1657" s="88" t="str" cm="1">
        <f t="array" ref="H1657">_xlfn.IFS(OR(_xlfn.XLOOKUP(A1657,Table9[Tag Number],Table9[Status],"-",0)="Dead",
        _xlfn.XLOOKUP(A1657,Table10[Tag Number],Table10[Status],"-",0)="Dead",
        _xlfn.XLOOKUP(A1657,Table11[Tag Number],Table11[Status],"-",0)="Dead",
        _xlfn.XLOOKUP(A1657,Table8[Tag Number],Table8[Status],"-",0)="Dead"),"Dead",
     OR(_xlfn.XLOOKUP(A1657,Table11[Tag Number],Table11[Status],"-",0)="Alive",
        _xlfn.XLOOKUP(A1657,Table10[Tag Number],Table10[Status],"-",0)="Alive",
        _xlfn.XLOOKUP(A1657,Table9[Tag Number],Table9[Status],"-",0)="Alive",
        _xlfn.XLOOKUP(A1657,Table8[Tag Number],Table8[Status],"-",0)="Alive"),"Alive",
     OR(_xlfn.XLOOKUP(A1657,Table9[Tag Number],Table9[Status],"-",0)="-",
        _xlfn.XLOOKUP(A1657,Table10[Tag Number],Table10[Status],"-",0)="-",
        _xlfn.XLOOKUP(A1657,Table11[Tag Number],Table11[Status],"-",0)="-",
        _xlfn.XLOOKUP(A1657,Table8[Tag Number],Table8[Status],"-",0)="-"),
   "-")</f>
        <v>-</v>
      </c>
      <c r="I1657" s="88" t="str">
        <f>IF((_xlfn.XLOOKUP(B1657,[2]Sheet1!$A$2:$A$198,[2]Sheet1!$B$2:$B$198,"-",0)="Glade"),"Out","No")</f>
        <v>No</v>
      </c>
      <c r="J1657" s="90"/>
      <c r="K1657" s="91"/>
      <c r="L1657" s="91"/>
      <c r="M1657" s="91"/>
      <c r="N1657" s="92"/>
      <c r="O1657" s="89"/>
      <c r="R1657" t="b">
        <f t="shared" si="52"/>
        <v>0</v>
      </c>
    </row>
    <row r="1658" spans="1:18" ht="15" thickBot="1" x14ac:dyDescent="0.35">
      <c r="A1658" s="3" t="s">
        <v>411</v>
      </c>
      <c r="B1658" s="3" t="s">
        <v>1145</v>
      </c>
      <c r="C1658" s="84">
        <f>IF(COUNTIF(Table8[Tag Number], A1658), 1, 0)</f>
        <v>0</v>
      </c>
      <c r="D1658" s="85">
        <f>IF(COUNTIF(Table9[Tag Number], A1658), 1, 0)</f>
        <v>0</v>
      </c>
      <c r="E1658" s="86">
        <f>IF(COUNTIF(Table10[Tag Number], A1658), 1, 0)</f>
        <v>1</v>
      </c>
      <c r="F1658" s="86">
        <f>IF(COUNTIF(Table11[Tag Number], A1658), 1, 0)</f>
        <v>0</v>
      </c>
      <c r="G1658" s="87">
        <f t="shared" si="53"/>
        <v>1</v>
      </c>
      <c r="H1658" s="88" t="str" cm="1">
        <f t="array" ref="H1658">_xlfn.IFS(OR(_xlfn.XLOOKUP(A1658,Table9[Tag Number],Table9[Status],"-",0)="Dead",
        _xlfn.XLOOKUP(A1658,Table10[Tag Number],Table10[Status],"-",0)="Dead",
        _xlfn.XLOOKUP(A1658,Table11[Tag Number],Table11[Status],"-",0)="Dead",
        _xlfn.XLOOKUP(A1658,Table8[Tag Number],Table8[Status],"-",0)="Dead"),"Dead",
     OR(_xlfn.XLOOKUP(A1658,Table11[Tag Number],Table11[Status],"-",0)="Alive",
        _xlfn.XLOOKUP(A1658,Table10[Tag Number],Table10[Status],"-",0)="Alive",
        _xlfn.XLOOKUP(A1658,Table9[Tag Number],Table9[Status],"-",0)="Alive",
        _xlfn.XLOOKUP(A1658,Table8[Tag Number],Table8[Status],"-",0)="Alive"),"Alive",
     OR(_xlfn.XLOOKUP(A1658,Table9[Tag Number],Table9[Status],"-",0)="-",
        _xlfn.XLOOKUP(A1658,Table10[Tag Number],Table10[Status],"-",0)="-",
        _xlfn.XLOOKUP(A1658,Table11[Tag Number],Table11[Status],"-",0)="-",
        _xlfn.XLOOKUP(A1658,Table8[Tag Number],Table8[Status],"-",0)="-"),
   "-")</f>
        <v>Alive</v>
      </c>
      <c r="I1658" s="88" t="str">
        <f>IF((_xlfn.XLOOKUP(B1658,[2]Sheet1!$A$2:$A$198,[2]Sheet1!$B$2:$B$198,"-",0)="Glade"),"Out","No")</f>
        <v>No</v>
      </c>
      <c r="J1658" s="90"/>
      <c r="K1658" s="91"/>
      <c r="L1658" s="91"/>
      <c r="M1658" s="91"/>
      <c r="N1658" s="92"/>
      <c r="O1658" s="89"/>
      <c r="R1658" t="b">
        <f t="shared" si="52"/>
        <v>0</v>
      </c>
    </row>
    <row r="1659" spans="1:18" ht="15" thickBot="1" x14ac:dyDescent="0.35">
      <c r="A1659" s="2" t="s">
        <v>2289</v>
      </c>
      <c r="B1659" s="2" t="s">
        <v>1145</v>
      </c>
      <c r="C1659" s="84">
        <f>IF(COUNTIF(Table8[Tag Number], A1659), 1, 0)</f>
        <v>0</v>
      </c>
      <c r="D1659" s="85">
        <f>IF(COUNTIF(Table9[Tag Number], A1659), 1, 0)</f>
        <v>0</v>
      </c>
      <c r="E1659" s="86">
        <f>IF(COUNTIF(Table10[Tag Number], A1659), 1, 0)</f>
        <v>0</v>
      </c>
      <c r="F1659" s="86">
        <f>IF(COUNTIF(Table11[Tag Number], A1659), 1, 0)</f>
        <v>0</v>
      </c>
      <c r="G1659" s="87">
        <f t="shared" si="53"/>
        <v>0</v>
      </c>
      <c r="H1659" s="88" t="str" cm="1">
        <f t="array" ref="H1659">_xlfn.IFS(OR(_xlfn.XLOOKUP(A1659,Table9[Tag Number],Table9[Status],"-",0)="Dead",
        _xlfn.XLOOKUP(A1659,Table10[Tag Number],Table10[Status],"-",0)="Dead",
        _xlfn.XLOOKUP(A1659,Table11[Tag Number],Table11[Status],"-",0)="Dead",
        _xlfn.XLOOKUP(A1659,Table8[Tag Number],Table8[Status],"-",0)="Dead"),"Dead",
     OR(_xlfn.XLOOKUP(A1659,Table11[Tag Number],Table11[Status],"-",0)="Alive",
        _xlfn.XLOOKUP(A1659,Table10[Tag Number],Table10[Status],"-",0)="Alive",
        _xlfn.XLOOKUP(A1659,Table9[Tag Number],Table9[Status],"-",0)="Alive",
        _xlfn.XLOOKUP(A1659,Table8[Tag Number],Table8[Status],"-",0)="Alive"),"Alive",
     OR(_xlfn.XLOOKUP(A1659,Table9[Tag Number],Table9[Status],"-",0)="-",
        _xlfn.XLOOKUP(A1659,Table10[Tag Number],Table10[Status],"-",0)="-",
        _xlfn.XLOOKUP(A1659,Table11[Tag Number],Table11[Status],"-",0)="-",
        _xlfn.XLOOKUP(A1659,Table8[Tag Number],Table8[Status],"-",0)="-"),
   "-")</f>
        <v>-</v>
      </c>
      <c r="I1659" s="88" t="str">
        <f>IF((_xlfn.XLOOKUP(B1659,[2]Sheet1!$A$2:$A$198,[2]Sheet1!$B$2:$B$198,"-",0)="Glade"),"Out","No")</f>
        <v>No</v>
      </c>
      <c r="J1659" s="90"/>
      <c r="K1659" s="91"/>
      <c r="L1659" s="91"/>
      <c r="M1659" s="91"/>
      <c r="N1659" s="92"/>
      <c r="O1659" s="89"/>
      <c r="R1659" t="b">
        <f t="shared" si="52"/>
        <v>0</v>
      </c>
    </row>
    <row r="1660" spans="1:18" ht="15" thickBot="1" x14ac:dyDescent="0.35">
      <c r="A1660" s="3" t="s">
        <v>53</v>
      </c>
      <c r="B1660" s="3" t="s">
        <v>1145</v>
      </c>
      <c r="C1660" s="84">
        <f>IF(COUNTIF(Table8[Tag Number], A1660), 1, 0)</f>
        <v>0</v>
      </c>
      <c r="D1660" s="85">
        <f>IF(COUNTIF(Table9[Tag Number], A1660), 1, 0)</f>
        <v>0</v>
      </c>
      <c r="E1660" s="86">
        <f>IF(COUNTIF(Table10[Tag Number], A1660), 1, 0)</f>
        <v>0</v>
      </c>
      <c r="F1660" s="86">
        <f>IF(COUNTIF(Table11[Tag Number], A1660), 1, 0)</f>
        <v>0</v>
      </c>
      <c r="G1660" s="87">
        <f t="shared" si="53"/>
        <v>0</v>
      </c>
      <c r="H1660" s="88" t="str" cm="1">
        <f t="array" ref="H1660">_xlfn.IFS(OR(_xlfn.XLOOKUP(A1660,Table9[Tag Number],Table9[Status],"-",0)="Dead",
        _xlfn.XLOOKUP(A1660,Table10[Tag Number],Table10[Status],"-",0)="Dead",
        _xlfn.XLOOKUP(A1660,Table11[Tag Number],Table11[Status],"-",0)="Dead",
        _xlfn.XLOOKUP(A1660,Table8[Tag Number],Table8[Status],"-",0)="Dead"),"Dead",
     OR(_xlfn.XLOOKUP(A1660,Table11[Tag Number],Table11[Status],"-",0)="Alive",
        _xlfn.XLOOKUP(A1660,Table10[Tag Number],Table10[Status],"-",0)="Alive",
        _xlfn.XLOOKUP(A1660,Table9[Tag Number],Table9[Status],"-",0)="Alive",
        _xlfn.XLOOKUP(A1660,Table8[Tag Number],Table8[Status],"-",0)="Alive"),"Alive",
     OR(_xlfn.XLOOKUP(A1660,Table9[Tag Number],Table9[Status],"-",0)="-",
        _xlfn.XLOOKUP(A1660,Table10[Tag Number],Table10[Status],"-",0)="-",
        _xlfn.XLOOKUP(A1660,Table11[Tag Number],Table11[Status],"-",0)="-",
        _xlfn.XLOOKUP(A1660,Table8[Tag Number],Table8[Status],"-",0)="-"),
   "-")</f>
        <v>-</v>
      </c>
      <c r="I1660" s="88" t="str">
        <f>IF((_xlfn.XLOOKUP(B1660,[2]Sheet1!$A$2:$A$198,[2]Sheet1!$B$2:$B$198,"-",0)="Glade"),"Out","No")</f>
        <v>No</v>
      </c>
      <c r="J1660" s="90"/>
      <c r="K1660" s="91"/>
      <c r="L1660" s="91"/>
      <c r="M1660" s="91"/>
      <c r="N1660" s="92"/>
      <c r="O1660" s="89"/>
      <c r="R1660" t="b">
        <f t="shared" si="52"/>
        <v>0</v>
      </c>
    </row>
    <row r="1661" spans="1:18" ht="15" thickBot="1" x14ac:dyDescent="0.35">
      <c r="A1661" s="2" t="s">
        <v>2290</v>
      </c>
      <c r="B1661" s="2" t="s">
        <v>1145</v>
      </c>
      <c r="C1661" s="84">
        <f>IF(COUNTIF(Table8[Tag Number], A1661), 1, 0)</f>
        <v>0</v>
      </c>
      <c r="D1661" s="85">
        <f>IF(COUNTIF(Table9[Tag Number], A1661), 1, 0)</f>
        <v>0</v>
      </c>
      <c r="E1661" s="86">
        <f>IF(COUNTIF(Table10[Tag Number], A1661), 1, 0)</f>
        <v>0</v>
      </c>
      <c r="F1661" s="86">
        <f>IF(COUNTIF(Table11[Tag Number], A1661), 1, 0)</f>
        <v>0</v>
      </c>
      <c r="G1661" s="87">
        <f t="shared" si="53"/>
        <v>0</v>
      </c>
      <c r="H1661" s="88" t="str" cm="1">
        <f t="array" ref="H1661">_xlfn.IFS(OR(_xlfn.XLOOKUP(A1661,Table9[Tag Number],Table9[Status],"-",0)="Dead",
        _xlfn.XLOOKUP(A1661,Table10[Tag Number],Table10[Status],"-",0)="Dead",
        _xlfn.XLOOKUP(A1661,Table11[Tag Number],Table11[Status],"-",0)="Dead",
        _xlfn.XLOOKUP(A1661,Table8[Tag Number],Table8[Status],"-",0)="Dead"),"Dead",
     OR(_xlfn.XLOOKUP(A1661,Table11[Tag Number],Table11[Status],"-",0)="Alive",
        _xlfn.XLOOKUP(A1661,Table10[Tag Number],Table10[Status],"-",0)="Alive",
        _xlfn.XLOOKUP(A1661,Table9[Tag Number],Table9[Status],"-",0)="Alive",
        _xlfn.XLOOKUP(A1661,Table8[Tag Number],Table8[Status],"-",0)="Alive"),"Alive",
     OR(_xlfn.XLOOKUP(A1661,Table9[Tag Number],Table9[Status],"-",0)="-",
        _xlfn.XLOOKUP(A1661,Table10[Tag Number],Table10[Status],"-",0)="-",
        _xlfn.XLOOKUP(A1661,Table11[Tag Number],Table11[Status],"-",0)="-",
        _xlfn.XLOOKUP(A1661,Table8[Tag Number],Table8[Status],"-",0)="-"),
   "-")</f>
        <v>-</v>
      </c>
      <c r="I1661" s="88" t="str">
        <f>IF((_xlfn.XLOOKUP(B1661,[2]Sheet1!$A$2:$A$198,[2]Sheet1!$B$2:$B$198,"-",0)="Glade"),"Out","No")</f>
        <v>No</v>
      </c>
      <c r="J1661" s="90"/>
      <c r="K1661" s="91"/>
      <c r="L1661" s="91"/>
      <c r="M1661" s="91"/>
      <c r="N1661" s="92"/>
      <c r="O1661" s="89"/>
      <c r="R1661" t="b">
        <f t="shared" si="52"/>
        <v>0</v>
      </c>
    </row>
    <row r="1662" spans="1:18" ht="15" thickBot="1" x14ac:dyDescent="0.35">
      <c r="A1662" s="3" t="s">
        <v>2291</v>
      </c>
      <c r="B1662" s="3" t="s">
        <v>1145</v>
      </c>
      <c r="C1662" s="84">
        <f>IF(COUNTIF(Table8[Tag Number], A1662), 1, 0)</f>
        <v>0</v>
      </c>
      <c r="D1662" s="85">
        <f>IF(COUNTIF(Table9[Tag Number], A1662), 1, 0)</f>
        <v>0</v>
      </c>
      <c r="E1662" s="86">
        <f>IF(COUNTIF(Table10[Tag Number], A1662), 1, 0)</f>
        <v>0</v>
      </c>
      <c r="F1662" s="86">
        <f>IF(COUNTIF(Table11[Tag Number], A1662), 1, 0)</f>
        <v>0</v>
      </c>
      <c r="G1662" s="87">
        <f t="shared" si="53"/>
        <v>0</v>
      </c>
      <c r="H1662" s="88" t="str" cm="1">
        <f t="array" ref="H1662">_xlfn.IFS(OR(_xlfn.XLOOKUP(A1662,Table9[Tag Number],Table9[Status],"-",0)="Dead",
        _xlfn.XLOOKUP(A1662,Table10[Tag Number],Table10[Status],"-",0)="Dead",
        _xlfn.XLOOKUP(A1662,Table11[Tag Number],Table11[Status],"-",0)="Dead",
        _xlfn.XLOOKUP(A1662,Table8[Tag Number],Table8[Status],"-",0)="Dead"),"Dead",
     OR(_xlfn.XLOOKUP(A1662,Table11[Tag Number],Table11[Status],"-",0)="Alive",
        _xlfn.XLOOKUP(A1662,Table10[Tag Number],Table10[Status],"-",0)="Alive",
        _xlfn.XLOOKUP(A1662,Table9[Tag Number],Table9[Status],"-",0)="Alive",
        _xlfn.XLOOKUP(A1662,Table8[Tag Number],Table8[Status],"-",0)="Alive"),"Alive",
     OR(_xlfn.XLOOKUP(A1662,Table9[Tag Number],Table9[Status],"-",0)="-",
        _xlfn.XLOOKUP(A1662,Table10[Tag Number],Table10[Status],"-",0)="-",
        _xlfn.XLOOKUP(A1662,Table11[Tag Number],Table11[Status],"-",0)="-",
        _xlfn.XLOOKUP(A1662,Table8[Tag Number],Table8[Status],"-",0)="-"),
   "-")</f>
        <v>-</v>
      </c>
      <c r="I1662" s="88" t="str">
        <f>IF((_xlfn.XLOOKUP(B1662,[2]Sheet1!$A$2:$A$198,[2]Sheet1!$B$2:$B$198,"-",0)="Glade"),"Out","No")</f>
        <v>No</v>
      </c>
      <c r="J1662" s="90"/>
      <c r="K1662" s="91"/>
      <c r="L1662" s="91"/>
      <c r="M1662" s="91"/>
      <c r="N1662" s="92"/>
      <c r="O1662" s="89"/>
      <c r="R1662" t="b">
        <f t="shared" si="52"/>
        <v>0</v>
      </c>
    </row>
    <row r="1663" spans="1:18" ht="15" thickBot="1" x14ac:dyDescent="0.35">
      <c r="A1663" s="93" t="s">
        <v>2292</v>
      </c>
      <c r="B1663" s="93" t="s">
        <v>1145</v>
      </c>
      <c r="C1663" s="84">
        <f>IF(COUNTIF(Table8[Tag Number], A1663), 1, 0)</f>
        <v>0</v>
      </c>
      <c r="D1663" s="85">
        <f>IF(COUNTIF(Table9[Tag Number], A1663), 1, 0)</f>
        <v>0</v>
      </c>
      <c r="E1663" s="86">
        <f>IF(COUNTIF(Table10[Tag Number], A1663), 1, 0)</f>
        <v>0</v>
      </c>
      <c r="F1663" s="86">
        <f>IF(COUNTIF(Table11[Tag Number], A1663), 1, 0)</f>
        <v>0</v>
      </c>
      <c r="G1663" s="87">
        <f t="shared" si="53"/>
        <v>0</v>
      </c>
      <c r="H1663" s="88" t="str" cm="1">
        <f t="array" ref="H1663">_xlfn.IFS(OR(_xlfn.XLOOKUP(A1663,Table9[Tag Number],Table9[Status],"-",0)="Dead",
        _xlfn.XLOOKUP(A1663,Table10[Tag Number],Table10[Status],"-",0)="Dead",
        _xlfn.XLOOKUP(A1663,Table11[Tag Number],Table11[Status],"-",0)="Dead",
        _xlfn.XLOOKUP(A1663,Table8[Tag Number],Table8[Status],"-",0)="Dead"),"Dead",
     OR(_xlfn.XLOOKUP(A1663,Table11[Tag Number],Table11[Status],"-",0)="Alive",
        _xlfn.XLOOKUP(A1663,Table10[Tag Number],Table10[Status],"-",0)="Alive",
        _xlfn.XLOOKUP(A1663,Table9[Tag Number],Table9[Status],"-",0)="Alive",
        _xlfn.XLOOKUP(A1663,Table8[Tag Number],Table8[Status],"-",0)="Alive"),"Alive",
     OR(_xlfn.XLOOKUP(A1663,Table9[Tag Number],Table9[Status],"-",0)="-",
        _xlfn.XLOOKUP(A1663,Table10[Tag Number],Table10[Status],"-",0)="-",
        _xlfn.XLOOKUP(A1663,Table11[Tag Number],Table11[Status],"-",0)="-",
        _xlfn.XLOOKUP(A1663,Table8[Tag Number],Table8[Status],"-",0)="-"),
   "-")</f>
        <v>-</v>
      </c>
      <c r="I1663" s="88" t="str">
        <f>IF((_xlfn.XLOOKUP(B1663,[2]Sheet1!$A$2:$A$198,[2]Sheet1!$B$2:$B$198,"-",0)="Glade"),"Out","No")</f>
        <v>No</v>
      </c>
      <c r="J1663" s="90"/>
      <c r="K1663" s="91"/>
      <c r="L1663" s="91"/>
      <c r="M1663" s="91"/>
      <c r="N1663" s="92"/>
      <c r="O1663" s="89"/>
      <c r="R1663" t="b">
        <f t="shared" si="52"/>
        <v>0</v>
      </c>
    </row>
    <row r="1664" spans="1:18" ht="15" thickBot="1" x14ac:dyDescent="0.35">
      <c r="A1664" s="3" t="s">
        <v>2293</v>
      </c>
      <c r="B1664" s="3" t="s">
        <v>1137</v>
      </c>
      <c r="C1664" s="84">
        <f>IF(COUNTIF(Table8[Tag Number], A1664), 1, 0)</f>
        <v>0</v>
      </c>
      <c r="D1664" s="85">
        <f>IF(COUNTIF(Table9[Tag Number], A1664), 1, 0)</f>
        <v>0</v>
      </c>
      <c r="E1664" s="86">
        <f>IF(COUNTIF(Table10[Tag Number], A1664), 1, 0)</f>
        <v>0</v>
      </c>
      <c r="F1664" s="86">
        <f>IF(COUNTIF(Table11[Tag Number], A1664), 1, 0)</f>
        <v>0</v>
      </c>
      <c r="G1664" s="87">
        <f t="shared" si="53"/>
        <v>0</v>
      </c>
      <c r="H1664" s="88" t="str" cm="1">
        <f t="array" ref="H1664">_xlfn.IFS(OR(_xlfn.XLOOKUP(A1664,Table9[Tag Number],Table9[Status],"-",0)="Dead",
        _xlfn.XLOOKUP(A1664,Table10[Tag Number],Table10[Status],"-",0)="Dead",
        _xlfn.XLOOKUP(A1664,Table11[Tag Number],Table11[Status],"-",0)="Dead",
        _xlfn.XLOOKUP(A1664,Table8[Tag Number],Table8[Status],"-",0)="Dead"),"Dead",
     OR(_xlfn.XLOOKUP(A1664,Table11[Tag Number],Table11[Status],"-",0)="Alive",
        _xlfn.XLOOKUP(A1664,Table10[Tag Number],Table10[Status],"-",0)="Alive",
        _xlfn.XLOOKUP(A1664,Table9[Tag Number],Table9[Status],"-",0)="Alive",
        _xlfn.XLOOKUP(A1664,Table8[Tag Number],Table8[Status],"-",0)="Alive"),"Alive",
     OR(_xlfn.XLOOKUP(A1664,Table9[Tag Number],Table9[Status],"-",0)="-",
        _xlfn.XLOOKUP(A1664,Table10[Tag Number],Table10[Status],"-",0)="-",
        _xlfn.XLOOKUP(A1664,Table11[Tag Number],Table11[Status],"-",0)="-",
        _xlfn.XLOOKUP(A1664,Table8[Tag Number],Table8[Status],"-",0)="-"),
   "-")</f>
        <v>-</v>
      </c>
      <c r="I1664" s="88" t="str">
        <f>IF((_xlfn.XLOOKUP(B1664,[2]Sheet1!$A$2:$A$198,[2]Sheet1!$B$2:$B$198,"-",0)="Glade"),"Out","No")</f>
        <v>No</v>
      </c>
      <c r="J1664" s="90"/>
      <c r="K1664" s="91"/>
      <c r="L1664" s="91"/>
      <c r="M1664" s="91"/>
      <c r="N1664" s="92"/>
      <c r="O1664" s="89"/>
      <c r="R1664" t="b">
        <f t="shared" si="52"/>
        <v>0</v>
      </c>
    </row>
    <row r="1665" spans="1:18" ht="15" thickBot="1" x14ac:dyDescent="0.35">
      <c r="A1665" s="2" t="s">
        <v>2294</v>
      </c>
      <c r="B1665" s="2" t="s">
        <v>1137</v>
      </c>
      <c r="C1665" s="84">
        <f>IF(COUNTIF(Table8[Tag Number], A1665), 1, 0)</f>
        <v>0</v>
      </c>
      <c r="D1665" s="85">
        <f>IF(COUNTIF(Table9[Tag Number], A1665), 1, 0)</f>
        <v>0</v>
      </c>
      <c r="E1665" s="86">
        <f>IF(COUNTIF(Table10[Tag Number], A1665), 1, 0)</f>
        <v>0</v>
      </c>
      <c r="F1665" s="86">
        <f>IF(COUNTIF(Table11[Tag Number], A1665), 1, 0)</f>
        <v>0</v>
      </c>
      <c r="G1665" s="87">
        <f t="shared" si="53"/>
        <v>0</v>
      </c>
      <c r="H1665" s="88" t="str" cm="1">
        <f t="array" ref="H1665">_xlfn.IFS(OR(_xlfn.XLOOKUP(A1665,Table9[Tag Number],Table9[Status],"-",0)="Dead",
        _xlfn.XLOOKUP(A1665,Table10[Tag Number],Table10[Status],"-",0)="Dead",
        _xlfn.XLOOKUP(A1665,Table11[Tag Number],Table11[Status],"-",0)="Dead",
        _xlfn.XLOOKUP(A1665,Table8[Tag Number],Table8[Status],"-",0)="Dead"),"Dead",
     OR(_xlfn.XLOOKUP(A1665,Table11[Tag Number],Table11[Status],"-",0)="Alive",
        _xlfn.XLOOKUP(A1665,Table10[Tag Number],Table10[Status],"-",0)="Alive",
        _xlfn.XLOOKUP(A1665,Table9[Tag Number],Table9[Status],"-",0)="Alive",
        _xlfn.XLOOKUP(A1665,Table8[Tag Number],Table8[Status],"-",0)="Alive"),"Alive",
     OR(_xlfn.XLOOKUP(A1665,Table9[Tag Number],Table9[Status],"-",0)="-",
        _xlfn.XLOOKUP(A1665,Table10[Tag Number],Table10[Status],"-",0)="-",
        _xlfn.XLOOKUP(A1665,Table11[Tag Number],Table11[Status],"-",0)="-",
        _xlfn.XLOOKUP(A1665,Table8[Tag Number],Table8[Status],"-",0)="-"),
   "-")</f>
        <v>-</v>
      </c>
      <c r="I1665" s="88" t="str">
        <f>IF((_xlfn.XLOOKUP(B1665,[2]Sheet1!$A$2:$A$198,[2]Sheet1!$B$2:$B$198,"-",0)="Glade"),"Out","No")</f>
        <v>No</v>
      </c>
      <c r="J1665" s="90"/>
      <c r="K1665" s="91"/>
      <c r="L1665" s="91"/>
      <c r="M1665" s="91"/>
      <c r="N1665" s="92"/>
      <c r="O1665" s="89"/>
      <c r="R1665" t="b">
        <f t="shared" si="52"/>
        <v>0</v>
      </c>
    </row>
    <row r="1666" spans="1:18" ht="15" thickBot="1" x14ac:dyDescent="0.35">
      <c r="A1666" s="3" t="s">
        <v>358</v>
      </c>
      <c r="B1666" s="3" t="s">
        <v>1137</v>
      </c>
      <c r="C1666" s="84">
        <f>IF(COUNTIF(Table8[Tag Number], A1666), 1, 0)</f>
        <v>0</v>
      </c>
      <c r="D1666" s="85">
        <f>IF(COUNTIF(Table9[Tag Number], A1666), 1, 0)</f>
        <v>0</v>
      </c>
      <c r="E1666" s="86">
        <f>IF(COUNTIF(Table10[Tag Number], A1666), 1, 0)</f>
        <v>0</v>
      </c>
      <c r="F1666" s="86">
        <f>IF(COUNTIF(Table11[Tag Number], A1666), 1, 0)</f>
        <v>1</v>
      </c>
      <c r="G1666" s="87">
        <f t="shared" si="53"/>
        <v>1</v>
      </c>
      <c r="H1666" s="88" t="str" cm="1">
        <f t="array" ref="H1666">_xlfn.IFS(OR(_xlfn.XLOOKUP(A1666,Table9[Tag Number],Table9[Status],"-",0)="Dead",
        _xlfn.XLOOKUP(A1666,Table10[Tag Number],Table10[Status],"-",0)="Dead",
        _xlfn.XLOOKUP(A1666,Table11[Tag Number],Table11[Status],"-",0)="Dead",
        _xlfn.XLOOKUP(A1666,Table8[Tag Number],Table8[Status],"-",0)="Dead"),"Dead",
     OR(_xlfn.XLOOKUP(A1666,Table11[Tag Number],Table11[Status],"-",0)="Alive",
        _xlfn.XLOOKUP(A1666,Table10[Tag Number],Table10[Status],"-",0)="Alive",
        _xlfn.XLOOKUP(A1666,Table9[Tag Number],Table9[Status],"-",0)="Alive",
        _xlfn.XLOOKUP(A1666,Table8[Tag Number],Table8[Status],"-",0)="Alive"),"Alive",
     OR(_xlfn.XLOOKUP(A1666,Table9[Tag Number],Table9[Status],"-",0)="-",
        _xlfn.XLOOKUP(A1666,Table10[Tag Number],Table10[Status],"-",0)="-",
        _xlfn.XLOOKUP(A1666,Table11[Tag Number],Table11[Status],"-",0)="-",
        _xlfn.XLOOKUP(A1666,Table8[Tag Number],Table8[Status],"-",0)="-"),
   "-")</f>
        <v>Alive</v>
      </c>
      <c r="I1666" s="88" t="str">
        <f>IF((_xlfn.XLOOKUP(B1666,[2]Sheet1!$A$2:$A$198,[2]Sheet1!$B$2:$B$198,"-",0)="Glade"),"Out","No")</f>
        <v>No</v>
      </c>
      <c r="J1666" s="90"/>
      <c r="K1666" s="91"/>
      <c r="L1666" s="91"/>
      <c r="M1666" s="91"/>
      <c r="N1666" s="92"/>
      <c r="O1666" s="89"/>
      <c r="R1666" t="b">
        <f t="shared" si="52"/>
        <v>0</v>
      </c>
    </row>
    <row r="1667" spans="1:18" ht="15" thickBot="1" x14ac:dyDescent="0.35">
      <c r="A1667" s="2" t="s">
        <v>391</v>
      </c>
      <c r="B1667" s="2" t="s">
        <v>1137</v>
      </c>
      <c r="C1667" s="84">
        <f>IF(COUNTIF(Table8[Tag Number], A1667), 1, 0)</f>
        <v>0</v>
      </c>
      <c r="D1667" s="85">
        <f>IF(COUNTIF(Table9[Tag Number], A1667), 1, 0)</f>
        <v>0</v>
      </c>
      <c r="E1667" s="86">
        <f>IF(COUNTIF(Table10[Tag Number], A1667), 1, 0)</f>
        <v>0</v>
      </c>
      <c r="F1667" s="86">
        <f>IF(COUNTIF(Table11[Tag Number], A1667), 1, 0)</f>
        <v>1</v>
      </c>
      <c r="G1667" s="87">
        <f t="shared" si="53"/>
        <v>1</v>
      </c>
      <c r="H1667" s="88" t="str" cm="1">
        <f t="array" ref="H1667">_xlfn.IFS(OR(_xlfn.XLOOKUP(A1667,Table9[Tag Number],Table9[Status],"-",0)="Dead",
        _xlfn.XLOOKUP(A1667,Table10[Tag Number],Table10[Status],"-",0)="Dead",
        _xlfn.XLOOKUP(A1667,Table11[Tag Number],Table11[Status],"-",0)="Dead",
        _xlfn.XLOOKUP(A1667,Table8[Tag Number],Table8[Status],"-",0)="Dead"),"Dead",
     OR(_xlfn.XLOOKUP(A1667,Table11[Tag Number],Table11[Status],"-",0)="Alive",
        _xlfn.XLOOKUP(A1667,Table10[Tag Number],Table10[Status],"-",0)="Alive",
        _xlfn.XLOOKUP(A1667,Table9[Tag Number],Table9[Status],"-",0)="Alive",
        _xlfn.XLOOKUP(A1667,Table8[Tag Number],Table8[Status],"-",0)="Alive"),"Alive",
     OR(_xlfn.XLOOKUP(A1667,Table9[Tag Number],Table9[Status],"-",0)="-",
        _xlfn.XLOOKUP(A1667,Table10[Tag Number],Table10[Status],"-",0)="-",
        _xlfn.XLOOKUP(A1667,Table11[Tag Number],Table11[Status],"-",0)="-",
        _xlfn.XLOOKUP(A1667,Table8[Tag Number],Table8[Status],"-",0)="-"),
   "-")</f>
        <v>Dead</v>
      </c>
      <c r="I1667" s="88" t="str">
        <f>IF((_xlfn.XLOOKUP(B1667,[2]Sheet1!$A$2:$A$198,[2]Sheet1!$B$2:$B$198,"-",0)="Glade"),"Out","No")</f>
        <v>No</v>
      </c>
      <c r="J1667" s="90"/>
      <c r="K1667" s="91"/>
      <c r="L1667" s="91"/>
      <c r="M1667" s="91"/>
      <c r="N1667" s="92"/>
      <c r="O1667" s="89"/>
      <c r="R1667" t="b">
        <f t="shared" si="52"/>
        <v>0</v>
      </c>
    </row>
    <row r="1668" spans="1:18" ht="15" thickBot="1" x14ac:dyDescent="0.35">
      <c r="A1668" s="3" t="s">
        <v>363</v>
      </c>
      <c r="B1668" s="3" t="s">
        <v>1137</v>
      </c>
      <c r="C1668" s="84">
        <f>IF(COUNTIF(Table8[Tag Number], A1668), 1, 0)</f>
        <v>1</v>
      </c>
      <c r="D1668" s="85">
        <f>IF(COUNTIF(Table9[Tag Number], A1668), 1, 0)</f>
        <v>0</v>
      </c>
      <c r="E1668" s="86">
        <f>IF(COUNTIF(Table10[Tag Number], A1668), 1, 0)</f>
        <v>1</v>
      </c>
      <c r="F1668" s="86">
        <f>IF(COUNTIF(Table11[Tag Number], A1668), 1, 0)</f>
        <v>1</v>
      </c>
      <c r="G1668" s="87">
        <f t="shared" si="53"/>
        <v>3</v>
      </c>
      <c r="H1668" s="88" t="str" cm="1">
        <f t="array" ref="H1668">_xlfn.IFS(OR(_xlfn.XLOOKUP(A1668,Table9[Tag Number],Table9[Status],"-",0)="Dead",
        _xlfn.XLOOKUP(A1668,Table10[Tag Number],Table10[Status],"-",0)="Dead",
        _xlfn.XLOOKUP(A1668,Table11[Tag Number],Table11[Status],"-",0)="Dead",
        _xlfn.XLOOKUP(A1668,Table8[Tag Number],Table8[Status],"-",0)="Dead"),"Dead",
     OR(_xlfn.XLOOKUP(A1668,Table11[Tag Number],Table11[Status],"-",0)="Alive",
        _xlfn.XLOOKUP(A1668,Table10[Tag Number],Table10[Status],"-",0)="Alive",
        _xlfn.XLOOKUP(A1668,Table9[Tag Number],Table9[Status],"-",0)="Alive",
        _xlfn.XLOOKUP(A1668,Table8[Tag Number],Table8[Status],"-",0)="Alive"),"Alive",
     OR(_xlfn.XLOOKUP(A1668,Table9[Tag Number],Table9[Status],"-",0)="-",
        _xlfn.XLOOKUP(A1668,Table10[Tag Number],Table10[Status],"-",0)="-",
        _xlfn.XLOOKUP(A1668,Table11[Tag Number],Table11[Status],"-",0)="-",
        _xlfn.XLOOKUP(A1668,Table8[Tag Number],Table8[Status],"-",0)="-"),
   "-")</f>
        <v>Alive</v>
      </c>
      <c r="I1668" s="88" t="str">
        <f>IF((_xlfn.XLOOKUP(B1668,[2]Sheet1!$A$2:$A$198,[2]Sheet1!$B$2:$B$198,"-",0)="Glade"),"Out","No")</f>
        <v>No</v>
      </c>
      <c r="J1668" s="90"/>
      <c r="K1668" s="91"/>
      <c r="L1668" s="91"/>
      <c r="M1668" s="91"/>
      <c r="N1668" s="92"/>
      <c r="O1668" s="89"/>
      <c r="R1668" t="str">
        <f t="shared" ref="R1668:R1731" si="54">IF(G1668&gt;1,A1668)</f>
        <v>C681</v>
      </c>
    </row>
    <row r="1669" spans="1:18" ht="15" thickBot="1" x14ac:dyDescent="0.35">
      <c r="A1669" s="2" t="s">
        <v>2295</v>
      </c>
      <c r="B1669" s="2" t="s">
        <v>1137</v>
      </c>
      <c r="C1669" s="84">
        <f>IF(COUNTIF(Table8[Tag Number], A1669), 1, 0)</f>
        <v>0</v>
      </c>
      <c r="D1669" s="85">
        <f>IF(COUNTIF(Table9[Tag Number], A1669), 1, 0)</f>
        <v>0</v>
      </c>
      <c r="E1669" s="86">
        <f>IF(COUNTIF(Table10[Tag Number], A1669), 1, 0)</f>
        <v>0</v>
      </c>
      <c r="F1669" s="86">
        <f>IF(COUNTIF(Table11[Tag Number], A1669), 1, 0)</f>
        <v>0</v>
      </c>
      <c r="G1669" s="87">
        <f t="shared" ref="G1669:G1732" si="55">SUM(C1669:F1669)</f>
        <v>0</v>
      </c>
      <c r="H1669" s="88" t="str" cm="1">
        <f t="array" ref="H1669">_xlfn.IFS(OR(_xlfn.XLOOKUP(A1669,Table9[Tag Number],Table9[Status],"-",0)="Dead",
        _xlfn.XLOOKUP(A1669,Table10[Tag Number],Table10[Status],"-",0)="Dead",
        _xlfn.XLOOKUP(A1669,Table11[Tag Number],Table11[Status],"-",0)="Dead",
        _xlfn.XLOOKUP(A1669,Table8[Tag Number],Table8[Status],"-",0)="Dead"),"Dead",
     OR(_xlfn.XLOOKUP(A1669,Table11[Tag Number],Table11[Status],"-",0)="Alive",
        _xlfn.XLOOKUP(A1669,Table10[Tag Number],Table10[Status],"-",0)="Alive",
        _xlfn.XLOOKUP(A1669,Table9[Tag Number],Table9[Status],"-",0)="Alive",
        _xlfn.XLOOKUP(A1669,Table8[Tag Number],Table8[Status],"-",0)="Alive"),"Alive",
     OR(_xlfn.XLOOKUP(A1669,Table9[Tag Number],Table9[Status],"-",0)="-",
        _xlfn.XLOOKUP(A1669,Table10[Tag Number],Table10[Status],"-",0)="-",
        _xlfn.XLOOKUP(A1669,Table11[Tag Number],Table11[Status],"-",0)="-",
        _xlfn.XLOOKUP(A1669,Table8[Tag Number],Table8[Status],"-",0)="-"),
   "-")</f>
        <v>-</v>
      </c>
      <c r="I1669" s="88" t="str">
        <f>IF((_xlfn.XLOOKUP(B1669,[2]Sheet1!$A$2:$A$198,[2]Sheet1!$B$2:$B$198,"-",0)="Glade"),"Out","No")</f>
        <v>No</v>
      </c>
      <c r="J1669" s="90"/>
      <c r="K1669" s="91"/>
      <c r="L1669" s="91"/>
      <c r="M1669" s="91"/>
      <c r="N1669" s="92"/>
      <c r="O1669" s="89"/>
      <c r="R1669" t="b">
        <f t="shared" si="54"/>
        <v>0</v>
      </c>
    </row>
    <row r="1670" spans="1:18" ht="15" thickBot="1" x14ac:dyDescent="0.35">
      <c r="A1670" s="3" t="s">
        <v>2296</v>
      </c>
      <c r="B1670" s="3" t="s">
        <v>1137</v>
      </c>
      <c r="C1670" s="84">
        <f>IF(COUNTIF(Table8[Tag Number], A1670), 1, 0)</f>
        <v>0</v>
      </c>
      <c r="D1670" s="85">
        <f>IF(COUNTIF(Table9[Tag Number], A1670), 1, 0)</f>
        <v>0</v>
      </c>
      <c r="E1670" s="86">
        <f>IF(COUNTIF(Table10[Tag Number], A1670), 1, 0)</f>
        <v>0</v>
      </c>
      <c r="F1670" s="86">
        <f>IF(COUNTIF(Table11[Tag Number], A1670), 1, 0)</f>
        <v>0</v>
      </c>
      <c r="G1670" s="87">
        <f t="shared" si="55"/>
        <v>0</v>
      </c>
      <c r="H1670" s="88" t="str" cm="1">
        <f t="array" ref="H1670">_xlfn.IFS(OR(_xlfn.XLOOKUP(A1670,Table9[Tag Number],Table9[Status],"-",0)="Dead",
        _xlfn.XLOOKUP(A1670,Table10[Tag Number],Table10[Status],"-",0)="Dead",
        _xlfn.XLOOKUP(A1670,Table11[Tag Number],Table11[Status],"-",0)="Dead",
        _xlfn.XLOOKUP(A1670,Table8[Tag Number],Table8[Status],"-",0)="Dead"),"Dead",
     OR(_xlfn.XLOOKUP(A1670,Table11[Tag Number],Table11[Status],"-",0)="Alive",
        _xlfn.XLOOKUP(A1670,Table10[Tag Number],Table10[Status],"-",0)="Alive",
        _xlfn.XLOOKUP(A1670,Table9[Tag Number],Table9[Status],"-",0)="Alive",
        _xlfn.XLOOKUP(A1670,Table8[Tag Number],Table8[Status],"-",0)="Alive"),"Alive",
     OR(_xlfn.XLOOKUP(A1670,Table9[Tag Number],Table9[Status],"-",0)="-",
        _xlfn.XLOOKUP(A1670,Table10[Tag Number],Table10[Status],"-",0)="-",
        _xlfn.XLOOKUP(A1670,Table11[Tag Number],Table11[Status],"-",0)="-",
        _xlfn.XLOOKUP(A1670,Table8[Tag Number],Table8[Status],"-",0)="-"),
   "-")</f>
        <v>-</v>
      </c>
      <c r="I1670" s="88" t="str">
        <f>IF((_xlfn.XLOOKUP(B1670,[2]Sheet1!$A$2:$A$198,[2]Sheet1!$B$2:$B$198,"-",0)="Glade"),"Out","No")</f>
        <v>No</v>
      </c>
      <c r="J1670" s="90"/>
      <c r="K1670" s="91"/>
      <c r="L1670" s="91"/>
      <c r="M1670" s="91"/>
      <c r="N1670" s="92"/>
      <c r="O1670" s="89"/>
      <c r="R1670" t="b">
        <f t="shared" si="54"/>
        <v>0</v>
      </c>
    </row>
    <row r="1671" spans="1:18" ht="15" thickBot="1" x14ac:dyDescent="0.35">
      <c r="A1671" s="2" t="s">
        <v>513</v>
      </c>
      <c r="B1671" s="2" t="s">
        <v>1137</v>
      </c>
      <c r="C1671" s="84">
        <f>IF(COUNTIF(Table8[Tag Number], A1671), 1, 0)</f>
        <v>0</v>
      </c>
      <c r="D1671" s="85">
        <f>IF(COUNTIF(Table9[Tag Number], A1671), 1, 0)</f>
        <v>1</v>
      </c>
      <c r="E1671" s="86">
        <f>IF(COUNTIF(Table10[Tag Number], A1671), 1, 0)</f>
        <v>0</v>
      </c>
      <c r="F1671" s="86">
        <f>IF(COUNTIF(Table11[Tag Number], A1671), 1, 0)</f>
        <v>0</v>
      </c>
      <c r="G1671" s="87">
        <f t="shared" si="55"/>
        <v>1</v>
      </c>
      <c r="H1671" s="88" t="str" cm="1">
        <f t="array" ref="H1671">_xlfn.IFS(OR(_xlfn.XLOOKUP(A1671,Table9[Tag Number],Table9[Status],"-",0)="Dead",
        _xlfn.XLOOKUP(A1671,Table10[Tag Number],Table10[Status],"-",0)="Dead",
        _xlfn.XLOOKUP(A1671,Table11[Tag Number],Table11[Status],"-",0)="Dead",
        _xlfn.XLOOKUP(A1671,Table8[Tag Number],Table8[Status],"-",0)="Dead"),"Dead",
     OR(_xlfn.XLOOKUP(A1671,Table11[Tag Number],Table11[Status],"-",0)="Alive",
        _xlfn.XLOOKUP(A1671,Table10[Tag Number],Table10[Status],"-",0)="Alive",
        _xlfn.XLOOKUP(A1671,Table9[Tag Number],Table9[Status],"-",0)="Alive",
        _xlfn.XLOOKUP(A1671,Table8[Tag Number],Table8[Status],"-",0)="Alive"),"Alive",
     OR(_xlfn.XLOOKUP(A1671,Table9[Tag Number],Table9[Status],"-",0)="-",
        _xlfn.XLOOKUP(A1671,Table10[Tag Number],Table10[Status],"-",0)="-",
        _xlfn.XLOOKUP(A1671,Table11[Tag Number],Table11[Status],"-",0)="-",
        _xlfn.XLOOKUP(A1671,Table8[Tag Number],Table8[Status],"-",0)="-"),
   "-")</f>
        <v>Dead</v>
      </c>
      <c r="I1671" s="88" t="str">
        <f>IF((_xlfn.XLOOKUP(B1671,[2]Sheet1!$A$2:$A$198,[2]Sheet1!$B$2:$B$198,"-",0)="Glade"),"Out","No")</f>
        <v>No</v>
      </c>
      <c r="J1671" s="90"/>
      <c r="K1671" s="91"/>
      <c r="L1671" s="91"/>
      <c r="M1671" s="91"/>
      <c r="N1671" s="92"/>
      <c r="O1671" s="89"/>
      <c r="R1671" t="b">
        <f t="shared" si="54"/>
        <v>0</v>
      </c>
    </row>
    <row r="1672" spans="1:18" ht="15" thickBot="1" x14ac:dyDescent="0.35">
      <c r="A1672" s="3" t="s">
        <v>2297</v>
      </c>
      <c r="B1672" s="3" t="s">
        <v>1137</v>
      </c>
      <c r="C1672" s="84">
        <f>IF(COUNTIF(Table8[Tag Number], A1672), 1, 0)</f>
        <v>0</v>
      </c>
      <c r="D1672" s="85">
        <f>IF(COUNTIF(Table9[Tag Number], A1672), 1, 0)</f>
        <v>0</v>
      </c>
      <c r="E1672" s="86">
        <f>IF(COUNTIF(Table10[Tag Number], A1672), 1, 0)</f>
        <v>0</v>
      </c>
      <c r="F1672" s="86">
        <f>IF(COUNTIF(Table11[Tag Number], A1672), 1, 0)</f>
        <v>0</v>
      </c>
      <c r="G1672" s="87">
        <f t="shared" si="55"/>
        <v>0</v>
      </c>
      <c r="H1672" s="88" t="str" cm="1">
        <f t="array" ref="H1672">_xlfn.IFS(OR(_xlfn.XLOOKUP(A1672,Table9[Tag Number],Table9[Status],"-",0)="Dead",
        _xlfn.XLOOKUP(A1672,Table10[Tag Number],Table10[Status],"-",0)="Dead",
        _xlfn.XLOOKUP(A1672,Table11[Tag Number],Table11[Status],"-",0)="Dead",
        _xlfn.XLOOKUP(A1672,Table8[Tag Number],Table8[Status],"-",0)="Dead"),"Dead",
     OR(_xlfn.XLOOKUP(A1672,Table11[Tag Number],Table11[Status],"-",0)="Alive",
        _xlfn.XLOOKUP(A1672,Table10[Tag Number],Table10[Status],"-",0)="Alive",
        _xlfn.XLOOKUP(A1672,Table9[Tag Number],Table9[Status],"-",0)="Alive",
        _xlfn.XLOOKUP(A1672,Table8[Tag Number],Table8[Status],"-",0)="Alive"),"Alive",
     OR(_xlfn.XLOOKUP(A1672,Table9[Tag Number],Table9[Status],"-",0)="-",
        _xlfn.XLOOKUP(A1672,Table10[Tag Number],Table10[Status],"-",0)="-",
        _xlfn.XLOOKUP(A1672,Table11[Tag Number],Table11[Status],"-",0)="-",
        _xlfn.XLOOKUP(A1672,Table8[Tag Number],Table8[Status],"-",0)="-"),
   "-")</f>
        <v>-</v>
      </c>
      <c r="I1672" s="88" t="str">
        <f>IF((_xlfn.XLOOKUP(B1672,[2]Sheet1!$A$2:$A$198,[2]Sheet1!$B$2:$B$198,"-",0)="Glade"),"Out","No")</f>
        <v>No</v>
      </c>
      <c r="J1672" s="90"/>
      <c r="K1672" s="91"/>
      <c r="L1672" s="91"/>
      <c r="M1672" s="91"/>
      <c r="N1672" s="92"/>
      <c r="O1672" s="89"/>
      <c r="R1672" t="b">
        <f t="shared" si="54"/>
        <v>0</v>
      </c>
    </row>
    <row r="1673" spans="1:18" ht="15" thickBot="1" x14ac:dyDescent="0.35">
      <c r="A1673" s="2" t="s">
        <v>681</v>
      </c>
      <c r="B1673" s="2" t="s">
        <v>1137</v>
      </c>
      <c r="C1673" s="84">
        <f>IF(COUNTIF(Table8[Tag Number], A1673), 1, 0)</f>
        <v>0</v>
      </c>
      <c r="D1673" s="85">
        <f>IF(COUNTIF(Table9[Tag Number], A1673), 1, 0)</f>
        <v>0</v>
      </c>
      <c r="E1673" s="86">
        <f>IF(COUNTIF(Table10[Tag Number], A1673), 1, 0)</f>
        <v>1</v>
      </c>
      <c r="F1673" s="86">
        <f>IF(COUNTIF(Table11[Tag Number], A1673), 1, 0)</f>
        <v>0</v>
      </c>
      <c r="G1673" s="87">
        <f t="shared" si="55"/>
        <v>1</v>
      </c>
      <c r="H1673" s="88" t="str" cm="1">
        <f t="array" ref="H1673">_xlfn.IFS(OR(_xlfn.XLOOKUP(A1673,Table9[Tag Number],Table9[Status],"-",0)="Dead",
        _xlfn.XLOOKUP(A1673,Table10[Tag Number],Table10[Status],"-",0)="Dead",
        _xlfn.XLOOKUP(A1673,Table11[Tag Number],Table11[Status],"-",0)="Dead",
        _xlfn.XLOOKUP(A1673,Table8[Tag Number],Table8[Status],"-",0)="Dead"),"Dead",
     OR(_xlfn.XLOOKUP(A1673,Table11[Tag Number],Table11[Status],"-",0)="Alive",
        _xlfn.XLOOKUP(A1673,Table10[Tag Number],Table10[Status],"-",0)="Alive",
        _xlfn.XLOOKUP(A1673,Table9[Tag Number],Table9[Status],"-",0)="Alive",
        _xlfn.XLOOKUP(A1673,Table8[Tag Number],Table8[Status],"-",0)="Alive"),"Alive",
     OR(_xlfn.XLOOKUP(A1673,Table9[Tag Number],Table9[Status],"-",0)="-",
        _xlfn.XLOOKUP(A1673,Table10[Tag Number],Table10[Status],"-",0)="-",
        _xlfn.XLOOKUP(A1673,Table11[Tag Number],Table11[Status],"-",0)="-",
        _xlfn.XLOOKUP(A1673,Table8[Tag Number],Table8[Status],"-",0)="-"),
   "-")</f>
        <v>Alive</v>
      </c>
      <c r="I1673" s="88" t="str">
        <f>IF((_xlfn.XLOOKUP(B1673,[2]Sheet1!$A$2:$A$198,[2]Sheet1!$B$2:$B$198,"-",0)="Glade"),"Out","No")</f>
        <v>No</v>
      </c>
      <c r="J1673" s="94"/>
      <c r="K1673" s="95"/>
      <c r="L1673" s="95"/>
      <c r="M1673" s="95"/>
      <c r="N1673" s="96"/>
      <c r="O1673" s="89"/>
      <c r="R1673" t="b">
        <f t="shared" si="54"/>
        <v>0</v>
      </c>
    </row>
    <row r="1674" spans="1:18" ht="15" thickBot="1" x14ac:dyDescent="0.35">
      <c r="A1674" s="3" t="s">
        <v>440</v>
      </c>
      <c r="B1674" s="3" t="s">
        <v>1137</v>
      </c>
      <c r="C1674" s="84">
        <f>IF(COUNTIF(Table8[Tag Number], A1674), 1, 0)</f>
        <v>0</v>
      </c>
      <c r="D1674" s="85">
        <f>IF(COUNTIF(Table9[Tag Number], A1674), 1, 0)</f>
        <v>0</v>
      </c>
      <c r="E1674" s="86">
        <f>IF(COUNTIF(Table10[Tag Number], A1674), 1, 0)</f>
        <v>1</v>
      </c>
      <c r="F1674" s="86">
        <f>IF(COUNTIF(Table11[Tag Number], A1674), 1, 0)</f>
        <v>1</v>
      </c>
      <c r="G1674" s="87">
        <f t="shared" si="55"/>
        <v>2</v>
      </c>
      <c r="H1674" s="88" t="str" cm="1">
        <f t="array" ref="H1674">_xlfn.IFS(OR(_xlfn.XLOOKUP(A1674,Table9[Tag Number],Table9[Status],"-",0)="Dead",
        _xlfn.XLOOKUP(A1674,Table10[Tag Number],Table10[Status],"-",0)="Dead",
        _xlfn.XLOOKUP(A1674,Table11[Tag Number],Table11[Status],"-",0)="Dead",
        _xlfn.XLOOKUP(A1674,Table8[Tag Number],Table8[Status],"-",0)="Dead"),"Dead",
     OR(_xlfn.XLOOKUP(A1674,Table11[Tag Number],Table11[Status],"-",0)="Alive",
        _xlfn.XLOOKUP(A1674,Table10[Tag Number],Table10[Status],"-",0)="Alive",
        _xlfn.XLOOKUP(A1674,Table9[Tag Number],Table9[Status],"-",0)="Alive",
        _xlfn.XLOOKUP(A1674,Table8[Tag Number],Table8[Status],"-",0)="Alive"),"Alive",
     OR(_xlfn.XLOOKUP(A1674,Table9[Tag Number],Table9[Status],"-",0)="-",
        _xlfn.XLOOKUP(A1674,Table10[Tag Number],Table10[Status],"-",0)="-",
        _xlfn.XLOOKUP(A1674,Table11[Tag Number],Table11[Status],"-",0)="-",
        _xlfn.XLOOKUP(A1674,Table8[Tag Number],Table8[Status],"-",0)="-"),
   "-")</f>
        <v>Alive</v>
      </c>
      <c r="I1674" s="88" t="str">
        <f>IF((_xlfn.XLOOKUP(B1674,[2]Sheet1!$A$2:$A$198,[2]Sheet1!$B$2:$B$198,"-",0)="Glade"),"Out","No")</f>
        <v>No</v>
      </c>
      <c r="J1674" s="94"/>
      <c r="K1674" s="95"/>
      <c r="L1674" s="95"/>
      <c r="M1674" s="95"/>
      <c r="N1674" s="96"/>
      <c r="O1674" s="89"/>
      <c r="R1674" t="str">
        <f t="shared" si="54"/>
        <v>C687</v>
      </c>
    </row>
    <row r="1675" spans="1:18" ht="15" thickBot="1" x14ac:dyDescent="0.35">
      <c r="A1675" s="2" t="s">
        <v>988</v>
      </c>
      <c r="B1675" s="2" t="s">
        <v>1137</v>
      </c>
      <c r="C1675" s="84">
        <f>IF(COUNTIF(Table8[Tag Number], A1675), 1, 0)</f>
        <v>1</v>
      </c>
      <c r="D1675" s="85">
        <f>IF(COUNTIF(Table9[Tag Number], A1675), 1, 0)</f>
        <v>0</v>
      </c>
      <c r="E1675" s="86">
        <f>IF(COUNTIF(Table10[Tag Number], A1675), 1, 0)</f>
        <v>0</v>
      </c>
      <c r="F1675" s="86">
        <f>IF(COUNTIF(Table11[Tag Number], A1675), 1, 0)</f>
        <v>0</v>
      </c>
      <c r="G1675" s="87">
        <f t="shared" si="55"/>
        <v>1</v>
      </c>
      <c r="H1675" s="88" t="str" cm="1">
        <f t="array" ref="H1675">_xlfn.IFS(OR(_xlfn.XLOOKUP(A1675,Table9[Tag Number],Table9[Status],"-",0)="Dead",
        _xlfn.XLOOKUP(A1675,Table10[Tag Number],Table10[Status],"-",0)="Dead",
        _xlfn.XLOOKUP(A1675,Table11[Tag Number],Table11[Status],"-",0)="Dead",
        _xlfn.XLOOKUP(A1675,Table8[Tag Number],Table8[Status],"-",0)="Dead"),"Dead",
     OR(_xlfn.XLOOKUP(A1675,Table11[Tag Number],Table11[Status],"-",0)="Alive",
        _xlfn.XLOOKUP(A1675,Table10[Tag Number],Table10[Status],"-",0)="Alive",
        _xlfn.XLOOKUP(A1675,Table9[Tag Number],Table9[Status],"-",0)="Alive",
        _xlfn.XLOOKUP(A1675,Table8[Tag Number],Table8[Status],"-",0)="Alive"),"Alive",
     OR(_xlfn.XLOOKUP(A1675,Table9[Tag Number],Table9[Status],"-",0)="-",
        _xlfn.XLOOKUP(A1675,Table10[Tag Number],Table10[Status],"-",0)="-",
        _xlfn.XLOOKUP(A1675,Table11[Tag Number],Table11[Status],"-",0)="-",
        _xlfn.XLOOKUP(A1675,Table8[Tag Number],Table8[Status],"-",0)="-"),
   "-")</f>
        <v>Alive</v>
      </c>
      <c r="I1675" s="88" t="str">
        <f>IF((_xlfn.XLOOKUP(B1675,[2]Sheet1!$A$2:$A$198,[2]Sheet1!$B$2:$B$198,"-",0)="Glade"),"Out","No")</f>
        <v>No</v>
      </c>
      <c r="J1675" s="94"/>
      <c r="K1675" s="95"/>
      <c r="L1675" s="95"/>
      <c r="M1675" s="95"/>
      <c r="N1675" s="96"/>
      <c r="O1675" s="89"/>
      <c r="R1675" t="b">
        <f t="shared" si="54"/>
        <v>0</v>
      </c>
    </row>
    <row r="1676" spans="1:18" ht="15" thickBot="1" x14ac:dyDescent="0.35">
      <c r="A1676" s="3" t="s">
        <v>2298</v>
      </c>
      <c r="B1676" s="3" t="s">
        <v>1145</v>
      </c>
      <c r="C1676" s="84">
        <f>IF(COUNTIF(Table8[Tag Number], A1676), 1, 0)</f>
        <v>0</v>
      </c>
      <c r="D1676" s="85">
        <f>IF(COUNTIF(Table9[Tag Number], A1676), 1, 0)</f>
        <v>0</v>
      </c>
      <c r="E1676" s="86">
        <f>IF(COUNTIF(Table10[Tag Number], A1676), 1, 0)</f>
        <v>0</v>
      </c>
      <c r="F1676" s="86">
        <f>IF(COUNTIF(Table11[Tag Number], A1676), 1, 0)</f>
        <v>0</v>
      </c>
      <c r="G1676" s="87">
        <f t="shared" si="55"/>
        <v>0</v>
      </c>
      <c r="H1676" s="88" t="str" cm="1">
        <f t="array" ref="H1676">_xlfn.IFS(OR(_xlfn.XLOOKUP(A1676,Table9[Tag Number],Table9[Status],"-",0)="Dead",
        _xlfn.XLOOKUP(A1676,Table10[Tag Number],Table10[Status],"-",0)="Dead",
        _xlfn.XLOOKUP(A1676,Table11[Tag Number],Table11[Status],"-",0)="Dead",
        _xlfn.XLOOKUP(A1676,Table8[Tag Number],Table8[Status],"-",0)="Dead"),"Dead",
     OR(_xlfn.XLOOKUP(A1676,Table11[Tag Number],Table11[Status],"-",0)="Alive",
        _xlfn.XLOOKUP(A1676,Table10[Tag Number],Table10[Status],"-",0)="Alive",
        _xlfn.XLOOKUP(A1676,Table9[Tag Number],Table9[Status],"-",0)="Alive",
        _xlfn.XLOOKUP(A1676,Table8[Tag Number],Table8[Status],"-",0)="Alive"),"Alive",
     OR(_xlfn.XLOOKUP(A1676,Table9[Tag Number],Table9[Status],"-",0)="-",
        _xlfn.XLOOKUP(A1676,Table10[Tag Number],Table10[Status],"-",0)="-",
        _xlfn.XLOOKUP(A1676,Table11[Tag Number],Table11[Status],"-",0)="-",
        _xlfn.XLOOKUP(A1676,Table8[Tag Number],Table8[Status],"-",0)="-"),
   "-")</f>
        <v>-</v>
      </c>
      <c r="I1676" s="88" t="str">
        <f>IF((_xlfn.XLOOKUP(B1676,[2]Sheet1!$A$2:$A$198,[2]Sheet1!$B$2:$B$198,"-",0)="Glade"),"Out","No")</f>
        <v>No</v>
      </c>
      <c r="J1676" s="94"/>
      <c r="K1676" s="95"/>
      <c r="L1676" s="95"/>
      <c r="M1676" s="95"/>
      <c r="N1676" s="96"/>
      <c r="O1676" s="89"/>
      <c r="R1676" t="b">
        <f t="shared" si="54"/>
        <v>0</v>
      </c>
    </row>
    <row r="1677" spans="1:18" ht="15" thickBot="1" x14ac:dyDescent="0.35">
      <c r="A1677" s="2" t="s">
        <v>2299</v>
      </c>
      <c r="B1677" s="2" t="s">
        <v>1137</v>
      </c>
      <c r="C1677" s="84">
        <f>IF(COUNTIF(Table8[Tag Number], A1677), 1, 0)</f>
        <v>0</v>
      </c>
      <c r="D1677" s="85">
        <f>IF(COUNTIF(Table9[Tag Number], A1677), 1, 0)</f>
        <v>0</v>
      </c>
      <c r="E1677" s="86">
        <f>IF(COUNTIF(Table10[Tag Number], A1677), 1, 0)</f>
        <v>0</v>
      </c>
      <c r="F1677" s="86">
        <f>IF(COUNTIF(Table11[Tag Number], A1677), 1, 0)</f>
        <v>0</v>
      </c>
      <c r="G1677" s="87">
        <f t="shared" si="55"/>
        <v>0</v>
      </c>
      <c r="H1677" s="88" t="str" cm="1">
        <f t="array" ref="H1677">_xlfn.IFS(OR(_xlfn.XLOOKUP(A1677,Table9[Tag Number],Table9[Status],"-",0)="Dead",
        _xlfn.XLOOKUP(A1677,Table10[Tag Number],Table10[Status],"-",0)="Dead",
        _xlfn.XLOOKUP(A1677,Table11[Tag Number],Table11[Status],"-",0)="Dead",
        _xlfn.XLOOKUP(A1677,Table8[Tag Number],Table8[Status],"-",0)="Dead"),"Dead",
     OR(_xlfn.XLOOKUP(A1677,Table11[Tag Number],Table11[Status],"-",0)="Alive",
        _xlfn.XLOOKUP(A1677,Table10[Tag Number],Table10[Status],"-",0)="Alive",
        _xlfn.XLOOKUP(A1677,Table9[Tag Number],Table9[Status],"-",0)="Alive",
        _xlfn.XLOOKUP(A1677,Table8[Tag Number],Table8[Status],"-",0)="Alive"),"Alive",
     OR(_xlfn.XLOOKUP(A1677,Table9[Tag Number],Table9[Status],"-",0)="-",
        _xlfn.XLOOKUP(A1677,Table10[Tag Number],Table10[Status],"-",0)="-",
        _xlfn.XLOOKUP(A1677,Table11[Tag Number],Table11[Status],"-",0)="-",
        _xlfn.XLOOKUP(A1677,Table8[Tag Number],Table8[Status],"-",0)="-"),
   "-")</f>
        <v>-</v>
      </c>
      <c r="I1677" s="88" t="str">
        <f>IF((_xlfn.XLOOKUP(B1677,[2]Sheet1!$A$2:$A$198,[2]Sheet1!$B$2:$B$198,"-",0)="Glade"),"Out","No")</f>
        <v>No</v>
      </c>
      <c r="J1677" s="94"/>
      <c r="K1677" s="95"/>
      <c r="L1677" s="95"/>
      <c r="M1677" s="95"/>
      <c r="N1677" s="96"/>
      <c r="O1677" s="89"/>
      <c r="R1677" t="b">
        <f t="shared" si="54"/>
        <v>0</v>
      </c>
    </row>
    <row r="1678" spans="1:18" ht="15" thickBot="1" x14ac:dyDescent="0.35">
      <c r="A1678" s="3" t="s">
        <v>687</v>
      </c>
      <c r="B1678" s="3" t="s">
        <v>1137</v>
      </c>
      <c r="C1678" s="84">
        <f>IF(COUNTIF(Table8[Tag Number], A1678), 1, 0)</f>
        <v>1</v>
      </c>
      <c r="D1678" s="85">
        <f>IF(COUNTIF(Table9[Tag Number], A1678), 1, 0)</f>
        <v>0</v>
      </c>
      <c r="E1678" s="86">
        <f>IF(COUNTIF(Table10[Tag Number], A1678), 1, 0)</f>
        <v>0</v>
      </c>
      <c r="F1678" s="86">
        <f>IF(COUNTIF(Table11[Tag Number], A1678), 1, 0)</f>
        <v>0</v>
      </c>
      <c r="G1678" s="87">
        <f t="shared" si="55"/>
        <v>1</v>
      </c>
      <c r="H1678" s="88" t="str" cm="1">
        <f t="array" ref="H1678">_xlfn.IFS(OR(_xlfn.XLOOKUP(A1678,Table9[Tag Number],Table9[Status],"-",0)="Dead",
        _xlfn.XLOOKUP(A1678,Table10[Tag Number],Table10[Status],"-",0)="Dead",
        _xlfn.XLOOKUP(A1678,Table11[Tag Number],Table11[Status],"-",0)="Dead",
        _xlfn.XLOOKUP(A1678,Table8[Tag Number],Table8[Status],"-",0)="Dead"),"Dead",
     OR(_xlfn.XLOOKUP(A1678,Table11[Tag Number],Table11[Status],"-",0)="Alive",
        _xlfn.XLOOKUP(A1678,Table10[Tag Number],Table10[Status],"-",0)="Alive",
        _xlfn.XLOOKUP(A1678,Table9[Tag Number],Table9[Status],"-",0)="Alive",
        _xlfn.XLOOKUP(A1678,Table8[Tag Number],Table8[Status],"-",0)="Alive"),"Alive",
     OR(_xlfn.XLOOKUP(A1678,Table9[Tag Number],Table9[Status],"-",0)="-",
        _xlfn.XLOOKUP(A1678,Table10[Tag Number],Table10[Status],"-",0)="-",
        _xlfn.XLOOKUP(A1678,Table11[Tag Number],Table11[Status],"-",0)="-",
        _xlfn.XLOOKUP(A1678,Table8[Tag Number],Table8[Status],"-",0)="-"),
   "-")</f>
        <v>Alive</v>
      </c>
      <c r="I1678" s="88" t="str">
        <f>IF((_xlfn.XLOOKUP(B1678,[2]Sheet1!$A$2:$A$198,[2]Sheet1!$B$2:$B$198,"-",0)="Glade"),"Out","No")</f>
        <v>No</v>
      </c>
      <c r="J1678" s="94"/>
      <c r="K1678" s="95"/>
      <c r="L1678" s="95"/>
      <c r="M1678" s="95"/>
      <c r="N1678" s="96"/>
      <c r="O1678" s="89"/>
      <c r="R1678" t="b">
        <f t="shared" si="54"/>
        <v>0</v>
      </c>
    </row>
    <row r="1679" spans="1:18" ht="15" thickBot="1" x14ac:dyDescent="0.35">
      <c r="A1679" s="2" t="s">
        <v>507</v>
      </c>
      <c r="B1679" s="2" t="s">
        <v>1137</v>
      </c>
      <c r="C1679" s="84">
        <f>IF(COUNTIF(Table8[Tag Number], A1679), 1, 0)</f>
        <v>0</v>
      </c>
      <c r="D1679" s="85">
        <f>IF(COUNTIF(Table9[Tag Number], A1679), 1, 0)</f>
        <v>0</v>
      </c>
      <c r="E1679" s="86">
        <f>IF(COUNTIF(Table10[Tag Number], A1679), 1, 0)</f>
        <v>1</v>
      </c>
      <c r="F1679" s="86">
        <f>IF(COUNTIF(Table11[Tag Number], A1679), 1, 0)</f>
        <v>1</v>
      </c>
      <c r="G1679" s="87">
        <f t="shared" si="55"/>
        <v>2</v>
      </c>
      <c r="H1679" s="88" t="str" cm="1">
        <f t="array" ref="H1679">_xlfn.IFS(OR(_xlfn.XLOOKUP(A1679,Table9[Tag Number],Table9[Status],"-",0)="Dead",
        _xlfn.XLOOKUP(A1679,Table10[Tag Number],Table10[Status],"-",0)="Dead",
        _xlfn.XLOOKUP(A1679,Table11[Tag Number],Table11[Status],"-",0)="Dead",
        _xlfn.XLOOKUP(A1679,Table8[Tag Number],Table8[Status],"-",0)="Dead"),"Dead",
     OR(_xlfn.XLOOKUP(A1679,Table11[Tag Number],Table11[Status],"-",0)="Alive",
        _xlfn.XLOOKUP(A1679,Table10[Tag Number],Table10[Status],"-",0)="Alive",
        _xlfn.XLOOKUP(A1679,Table9[Tag Number],Table9[Status],"-",0)="Alive",
        _xlfn.XLOOKUP(A1679,Table8[Tag Number],Table8[Status],"-",0)="Alive"),"Alive",
     OR(_xlfn.XLOOKUP(A1679,Table9[Tag Number],Table9[Status],"-",0)="-",
        _xlfn.XLOOKUP(A1679,Table10[Tag Number],Table10[Status],"-",0)="-",
        _xlfn.XLOOKUP(A1679,Table11[Tag Number],Table11[Status],"-",0)="-",
        _xlfn.XLOOKUP(A1679,Table8[Tag Number],Table8[Status],"-",0)="-"),
   "-")</f>
        <v>Alive</v>
      </c>
      <c r="I1679" s="88" t="str">
        <f>IF((_xlfn.XLOOKUP(B1679,[2]Sheet1!$A$2:$A$198,[2]Sheet1!$B$2:$B$198,"-",0)="Glade"),"Out","No")</f>
        <v>No</v>
      </c>
      <c r="J1679" s="94"/>
      <c r="K1679" s="95"/>
      <c r="L1679" s="95"/>
      <c r="M1679" s="95"/>
      <c r="N1679" s="96"/>
      <c r="O1679" s="89"/>
      <c r="R1679" t="str">
        <f t="shared" si="54"/>
        <v>C692</v>
      </c>
    </row>
    <row r="1680" spans="1:18" ht="15" thickBot="1" x14ac:dyDescent="0.35">
      <c r="A1680" s="3" t="s">
        <v>2300</v>
      </c>
      <c r="B1680" s="3" t="s">
        <v>1137</v>
      </c>
      <c r="C1680" s="84">
        <f>IF(COUNTIF(Table8[Tag Number], A1680), 1, 0)</f>
        <v>0</v>
      </c>
      <c r="D1680" s="85">
        <f>IF(COUNTIF(Table9[Tag Number], A1680), 1, 0)</f>
        <v>0</v>
      </c>
      <c r="E1680" s="86">
        <f>IF(COUNTIF(Table10[Tag Number], A1680), 1, 0)</f>
        <v>0</v>
      </c>
      <c r="F1680" s="86">
        <f>IF(COUNTIF(Table11[Tag Number], A1680), 1, 0)</f>
        <v>0</v>
      </c>
      <c r="G1680" s="87">
        <f t="shared" si="55"/>
        <v>0</v>
      </c>
      <c r="H1680" s="88" t="str" cm="1">
        <f t="array" ref="H1680">_xlfn.IFS(OR(_xlfn.XLOOKUP(A1680,Table9[Tag Number],Table9[Status],"-",0)="Dead",
        _xlfn.XLOOKUP(A1680,Table10[Tag Number],Table10[Status],"-",0)="Dead",
        _xlfn.XLOOKUP(A1680,Table11[Tag Number],Table11[Status],"-",0)="Dead",
        _xlfn.XLOOKUP(A1680,Table8[Tag Number],Table8[Status],"-",0)="Dead"),"Dead",
     OR(_xlfn.XLOOKUP(A1680,Table11[Tag Number],Table11[Status],"-",0)="Alive",
        _xlfn.XLOOKUP(A1680,Table10[Tag Number],Table10[Status],"-",0)="Alive",
        _xlfn.XLOOKUP(A1680,Table9[Tag Number],Table9[Status],"-",0)="Alive",
        _xlfn.XLOOKUP(A1680,Table8[Tag Number],Table8[Status],"-",0)="Alive"),"Alive",
     OR(_xlfn.XLOOKUP(A1680,Table9[Tag Number],Table9[Status],"-",0)="-",
        _xlfn.XLOOKUP(A1680,Table10[Tag Number],Table10[Status],"-",0)="-",
        _xlfn.XLOOKUP(A1680,Table11[Tag Number],Table11[Status],"-",0)="-",
        _xlfn.XLOOKUP(A1680,Table8[Tag Number],Table8[Status],"-",0)="-"),
   "-")</f>
        <v>-</v>
      </c>
      <c r="I1680" s="88" t="str">
        <f>IF((_xlfn.XLOOKUP(B1680,[2]Sheet1!$A$2:$A$198,[2]Sheet1!$B$2:$B$198,"-",0)="Glade"),"Out","No")</f>
        <v>No</v>
      </c>
      <c r="J1680" s="94"/>
      <c r="K1680" s="95"/>
      <c r="L1680" s="95"/>
      <c r="M1680" s="95"/>
      <c r="N1680" s="96"/>
      <c r="O1680" s="89"/>
      <c r="R1680" t="b">
        <f t="shared" si="54"/>
        <v>0</v>
      </c>
    </row>
    <row r="1681" spans="1:18" ht="15" thickBot="1" x14ac:dyDescent="0.35">
      <c r="A1681" s="2" t="s">
        <v>764</v>
      </c>
      <c r="B1681" s="2" t="s">
        <v>1137</v>
      </c>
      <c r="C1681" s="84">
        <f>IF(COUNTIF(Table8[Tag Number], A1681), 1, 0)</f>
        <v>1</v>
      </c>
      <c r="D1681" s="85">
        <f>IF(COUNTIF(Table9[Tag Number], A1681), 1, 0)</f>
        <v>0</v>
      </c>
      <c r="E1681" s="86">
        <f>IF(COUNTIF(Table10[Tag Number], A1681), 1, 0)</f>
        <v>0</v>
      </c>
      <c r="F1681" s="86">
        <f>IF(COUNTIF(Table11[Tag Number], A1681), 1, 0)</f>
        <v>0</v>
      </c>
      <c r="G1681" s="87">
        <f t="shared" si="55"/>
        <v>1</v>
      </c>
      <c r="H1681" s="88" t="str" cm="1">
        <f t="array" ref="H1681">_xlfn.IFS(OR(_xlfn.XLOOKUP(A1681,Table9[Tag Number],Table9[Status],"-",0)="Dead",
        _xlfn.XLOOKUP(A1681,Table10[Tag Number],Table10[Status],"-",0)="Dead",
        _xlfn.XLOOKUP(A1681,Table11[Tag Number],Table11[Status],"-",0)="Dead",
        _xlfn.XLOOKUP(A1681,Table8[Tag Number],Table8[Status],"-",0)="Dead"),"Dead",
     OR(_xlfn.XLOOKUP(A1681,Table11[Tag Number],Table11[Status],"-",0)="Alive",
        _xlfn.XLOOKUP(A1681,Table10[Tag Number],Table10[Status],"-",0)="Alive",
        _xlfn.XLOOKUP(A1681,Table9[Tag Number],Table9[Status],"-",0)="Alive",
        _xlfn.XLOOKUP(A1681,Table8[Tag Number],Table8[Status],"-",0)="Alive"),"Alive",
     OR(_xlfn.XLOOKUP(A1681,Table9[Tag Number],Table9[Status],"-",0)="-",
        _xlfn.XLOOKUP(A1681,Table10[Tag Number],Table10[Status],"-",0)="-",
        _xlfn.XLOOKUP(A1681,Table11[Tag Number],Table11[Status],"-",0)="-",
        _xlfn.XLOOKUP(A1681,Table8[Tag Number],Table8[Status],"-",0)="-"),
   "-")</f>
        <v>Dead</v>
      </c>
      <c r="I1681" s="88" t="str">
        <f>IF((_xlfn.XLOOKUP(B1681,[2]Sheet1!$A$2:$A$198,[2]Sheet1!$B$2:$B$198,"-",0)="Glade"),"Out","No")</f>
        <v>No</v>
      </c>
      <c r="J1681" s="94"/>
      <c r="K1681" s="95"/>
      <c r="L1681" s="95"/>
      <c r="M1681" s="95"/>
      <c r="N1681" s="96"/>
      <c r="O1681" s="89"/>
      <c r="R1681" t="b">
        <f t="shared" si="54"/>
        <v>0</v>
      </c>
    </row>
    <row r="1682" spans="1:18" ht="15" thickBot="1" x14ac:dyDescent="0.35">
      <c r="A1682" s="3" t="s">
        <v>957</v>
      </c>
      <c r="B1682" s="3" t="s">
        <v>1137</v>
      </c>
      <c r="C1682" s="84">
        <f>IF(COUNTIF(Table8[Tag Number], A1682), 1, 0)</f>
        <v>0</v>
      </c>
      <c r="D1682" s="85">
        <f>IF(COUNTIF(Table9[Tag Number], A1682), 1, 0)</f>
        <v>0</v>
      </c>
      <c r="E1682" s="86">
        <f>IF(COUNTIF(Table10[Tag Number], A1682), 1, 0)</f>
        <v>0</v>
      </c>
      <c r="F1682" s="86">
        <f>IF(COUNTIF(Table11[Tag Number], A1682), 1, 0)</f>
        <v>1</v>
      </c>
      <c r="G1682" s="87">
        <f t="shared" si="55"/>
        <v>1</v>
      </c>
      <c r="H1682" s="88" t="str" cm="1">
        <f t="array" ref="H1682">_xlfn.IFS(OR(_xlfn.XLOOKUP(A1682,Table9[Tag Number],Table9[Status],"-",0)="Dead",
        _xlfn.XLOOKUP(A1682,Table10[Tag Number],Table10[Status],"-",0)="Dead",
        _xlfn.XLOOKUP(A1682,Table11[Tag Number],Table11[Status],"-",0)="Dead",
        _xlfn.XLOOKUP(A1682,Table8[Tag Number],Table8[Status],"-",0)="Dead"),"Dead",
     OR(_xlfn.XLOOKUP(A1682,Table11[Tag Number],Table11[Status],"-",0)="Alive",
        _xlfn.XLOOKUP(A1682,Table10[Tag Number],Table10[Status],"-",0)="Alive",
        _xlfn.XLOOKUP(A1682,Table9[Tag Number],Table9[Status],"-",0)="Alive",
        _xlfn.XLOOKUP(A1682,Table8[Tag Number],Table8[Status],"-",0)="Alive"),"Alive",
     OR(_xlfn.XLOOKUP(A1682,Table9[Tag Number],Table9[Status],"-",0)="-",
        _xlfn.XLOOKUP(A1682,Table10[Tag Number],Table10[Status],"-",0)="-",
        _xlfn.XLOOKUP(A1682,Table11[Tag Number],Table11[Status],"-",0)="-",
        _xlfn.XLOOKUP(A1682,Table8[Tag Number],Table8[Status],"-",0)="-"),
   "-")</f>
        <v>Alive</v>
      </c>
      <c r="I1682" s="88" t="str">
        <f>IF((_xlfn.XLOOKUP(B1682,[2]Sheet1!$A$2:$A$198,[2]Sheet1!$B$2:$B$198,"-",0)="Glade"),"Out","No")</f>
        <v>No</v>
      </c>
      <c r="J1682" s="94"/>
      <c r="K1682" s="95"/>
      <c r="L1682" s="95"/>
      <c r="M1682" s="95"/>
      <c r="N1682" s="96"/>
      <c r="O1682" s="89"/>
      <c r="R1682" t="b">
        <f t="shared" si="54"/>
        <v>0</v>
      </c>
    </row>
    <row r="1683" spans="1:18" ht="15" thickBot="1" x14ac:dyDescent="0.35">
      <c r="A1683" s="2" t="s">
        <v>362</v>
      </c>
      <c r="B1683" s="2" t="s">
        <v>1137</v>
      </c>
      <c r="C1683" s="84">
        <f>IF(COUNTIF(Table8[Tag Number], A1683), 1, 0)</f>
        <v>0</v>
      </c>
      <c r="D1683" s="85">
        <f>IF(COUNTIF(Table9[Tag Number], A1683), 1, 0)</f>
        <v>0</v>
      </c>
      <c r="E1683" s="86">
        <f>IF(COUNTIF(Table10[Tag Number], A1683), 1, 0)</f>
        <v>0</v>
      </c>
      <c r="F1683" s="86">
        <f>IF(COUNTIF(Table11[Tag Number], A1683), 1, 0)</f>
        <v>1</v>
      </c>
      <c r="G1683" s="87">
        <f t="shared" si="55"/>
        <v>1</v>
      </c>
      <c r="H1683" s="88" t="str" cm="1">
        <f t="array" ref="H1683">_xlfn.IFS(OR(_xlfn.XLOOKUP(A1683,Table9[Tag Number],Table9[Status],"-",0)="Dead",
        _xlfn.XLOOKUP(A1683,Table10[Tag Number],Table10[Status],"-",0)="Dead",
        _xlfn.XLOOKUP(A1683,Table11[Tag Number],Table11[Status],"-",0)="Dead",
        _xlfn.XLOOKUP(A1683,Table8[Tag Number],Table8[Status],"-",0)="Dead"),"Dead",
     OR(_xlfn.XLOOKUP(A1683,Table11[Tag Number],Table11[Status],"-",0)="Alive",
        _xlfn.XLOOKUP(A1683,Table10[Tag Number],Table10[Status],"-",0)="Alive",
        _xlfn.XLOOKUP(A1683,Table9[Tag Number],Table9[Status],"-",0)="Alive",
        _xlfn.XLOOKUP(A1683,Table8[Tag Number],Table8[Status],"-",0)="Alive"),"Alive",
     OR(_xlfn.XLOOKUP(A1683,Table9[Tag Number],Table9[Status],"-",0)="-",
        _xlfn.XLOOKUP(A1683,Table10[Tag Number],Table10[Status],"-",0)="-",
        _xlfn.XLOOKUP(A1683,Table11[Tag Number],Table11[Status],"-",0)="-",
        _xlfn.XLOOKUP(A1683,Table8[Tag Number],Table8[Status],"-",0)="-"),
   "-")</f>
        <v>Alive</v>
      </c>
      <c r="I1683" s="88" t="str">
        <f>IF((_xlfn.XLOOKUP(B1683,[2]Sheet1!$A$2:$A$198,[2]Sheet1!$B$2:$B$198,"-",0)="Glade"),"Out","No")</f>
        <v>No</v>
      </c>
      <c r="J1683" s="94"/>
      <c r="K1683" s="95"/>
      <c r="L1683" s="95"/>
      <c r="M1683" s="95"/>
      <c r="N1683" s="96"/>
      <c r="O1683" s="89"/>
      <c r="R1683" t="b">
        <f t="shared" si="54"/>
        <v>0</v>
      </c>
    </row>
    <row r="1684" spans="1:18" ht="15" thickBot="1" x14ac:dyDescent="0.35">
      <c r="A1684" s="3" t="s">
        <v>565</v>
      </c>
      <c r="B1684" s="3" t="s">
        <v>1137</v>
      </c>
      <c r="C1684" s="84">
        <f>IF(COUNTIF(Table8[Tag Number], A1684), 1, 0)</f>
        <v>1</v>
      </c>
      <c r="D1684" s="85">
        <f>IF(COUNTIF(Table9[Tag Number], A1684), 1, 0)</f>
        <v>0</v>
      </c>
      <c r="E1684" s="86">
        <f>IF(COUNTIF(Table10[Tag Number], A1684), 1, 0)</f>
        <v>0</v>
      </c>
      <c r="F1684" s="86">
        <f>IF(COUNTIF(Table11[Tag Number], A1684), 1, 0)</f>
        <v>0</v>
      </c>
      <c r="G1684" s="87">
        <f t="shared" si="55"/>
        <v>1</v>
      </c>
      <c r="H1684" s="88" t="str" cm="1">
        <f t="array" ref="H1684">_xlfn.IFS(OR(_xlfn.XLOOKUP(A1684,Table9[Tag Number],Table9[Status],"-",0)="Dead",
        _xlfn.XLOOKUP(A1684,Table10[Tag Number],Table10[Status],"-",0)="Dead",
        _xlfn.XLOOKUP(A1684,Table11[Tag Number],Table11[Status],"-",0)="Dead",
        _xlfn.XLOOKUP(A1684,Table8[Tag Number],Table8[Status],"-",0)="Dead"),"Dead",
     OR(_xlfn.XLOOKUP(A1684,Table11[Tag Number],Table11[Status],"-",0)="Alive",
        _xlfn.XLOOKUP(A1684,Table10[Tag Number],Table10[Status],"-",0)="Alive",
        _xlfn.XLOOKUP(A1684,Table9[Tag Number],Table9[Status],"-",0)="Alive",
        _xlfn.XLOOKUP(A1684,Table8[Tag Number],Table8[Status],"-",0)="Alive"),"Alive",
     OR(_xlfn.XLOOKUP(A1684,Table9[Tag Number],Table9[Status],"-",0)="-",
        _xlfn.XLOOKUP(A1684,Table10[Tag Number],Table10[Status],"-",0)="-",
        _xlfn.XLOOKUP(A1684,Table11[Tag Number],Table11[Status],"-",0)="-",
        _xlfn.XLOOKUP(A1684,Table8[Tag Number],Table8[Status],"-",0)="-"),
   "-")</f>
        <v>Dead</v>
      </c>
      <c r="I1684" s="88" t="str">
        <f>IF((_xlfn.XLOOKUP(B1684,[2]Sheet1!$A$2:$A$198,[2]Sheet1!$B$2:$B$198,"-",0)="Glade"),"Out","No")</f>
        <v>No</v>
      </c>
      <c r="J1684" s="94"/>
      <c r="K1684" s="95"/>
      <c r="L1684" s="95"/>
      <c r="M1684" s="95"/>
      <c r="N1684" s="96"/>
      <c r="O1684" s="89"/>
      <c r="R1684" t="b">
        <f t="shared" si="54"/>
        <v>0</v>
      </c>
    </row>
    <row r="1685" spans="1:18" ht="15" thickBot="1" x14ac:dyDescent="0.35">
      <c r="A1685" s="2" t="s">
        <v>378</v>
      </c>
      <c r="B1685" s="2" t="s">
        <v>1137</v>
      </c>
      <c r="C1685" s="84">
        <f>IF(COUNTIF(Table8[Tag Number], A1685), 1, 0)</f>
        <v>1</v>
      </c>
      <c r="D1685" s="85">
        <f>IF(COUNTIF(Table9[Tag Number], A1685), 1, 0)</f>
        <v>0</v>
      </c>
      <c r="E1685" s="86">
        <f>IF(COUNTIF(Table10[Tag Number], A1685), 1, 0)</f>
        <v>0</v>
      </c>
      <c r="F1685" s="86">
        <f>IF(COUNTIF(Table11[Tag Number], A1685), 1, 0)</f>
        <v>0</v>
      </c>
      <c r="G1685" s="87">
        <f t="shared" si="55"/>
        <v>1</v>
      </c>
      <c r="H1685" s="88" t="str" cm="1">
        <f t="array" ref="H1685">_xlfn.IFS(OR(_xlfn.XLOOKUP(A1685,Table9[Tag Number],Table9[Status],"-",0)="Dead",
        _xlfn.XLOOKUP(A1685,Table10[Tag Number],Table10[Status],"-",0)="Dead",
        _xlfn.XLOOKUP(A1685,Table11[Tag Number],Table11[Status],"-",0)="Dead",
        _xlfn.XLOOKUP(A1685,Table8[Tag Number],Table8[Status],"-",0)="Dead"),"Dead",
     OR(_xlfn.XLOOKUP(A1685,Table11[Tag Number],Table11[Status],"-",0)="Alive",
        _xlfn.XLOOKUP(A1685,Table10[Tag Number],Table10[Status],"-",0)="Alive",
        _xlfn.XLOOKUP(A1685,Table9[Tag Number],Table9[Status],"-",0)="Alive",
        _xlfn.XLOOKUP(A1685,Table8[Tag Number],Table8[Status],"-",0)="Alive"),"Alive",
     OR(_xlfn.XLOOKUP(A1685,Table9[Tag Number],Table9[Status],"-",0)="-",
        _xlfn.XLOOKUP(A1685,Table10[Tag Number],Table10[Status],"-",0)="-",
        _xlfn.XLOOKUP(A1685,Table11[Tag Number],Table11[Status],"-",0)="-",
        _xlfn.XLOOKUP(A1685,Table8[Tag Number],Table8[Status],"-",0)="-"),
   "-")</f>
        <v>Dead</v>
      </c>
      <c r="I1685" s="88" t="str">
        <f>IF((_xlfn.XLOOKUP(B1685,[2]Sheet1!$A$2:$A$198,[2]Sheet1!$B$2:$B$198,"-",0)="Glade"),"Out","No")</f>
        <v>No</v>
      </c>
      <c r="J1685" s="94"/>
      <c r="K1685" s="95"/>
      <c r="L1685" s="95"/>
      <c r="M1685" s="95"/>
      <c r="N1685" s="96"/>
      <c r="O1685" s="89"/>
      <c r="R1685" t="b">
        <f t="shared" si="54"/>
        <v>0</v>
      </c>
    </row>
    <row r="1686" spans="1:18" ht="15" thickBot="1" x14ac:dyDescent="0.35">
      <c r="A1686" s="3" t="s">
        <v>645</v>
      </c>
      <c r="B1686" s="3" t="s">
        <v>1137</v>
      </c>
      <c r="C1686" s="84">
        <f>IF(COUNTIF(Table8[Tag Number], A1686), 1, 0)</f>
        <v>0</v>
      </c>
      <c r="D1686" s="85">
        <f>IF(COUNTIF(Table9[Tag Number], A1686), 1, 0)</f>
        <v>0</v>
      </c>
      <c r="E1686" s="86">
        <f>IF(COUNTIF(Table10[Tag Number], A1686), 1, 0)</f>
        <v>1</v>
      </c>
      <c r="F1686" s="86">
        <f>IF(COUNTIF(Table11[Tag Number], A1686), 1, 0)</f>
        <v>0</v>
      </c>
      <c r="G1686" s="87">
        <f t="shared" si="55"/>
        <v>1</v>
      </c>
      <c r="H1686" s="88" t="str" cm="1">
        <f t="array" ref="H1686">_xlfn.IFS(OR(_xlfn.XLOOKUP(A1686,Table9[Tag Number],Table9[Status],"-",0)="Dead",
        _xlfn.XLOOKUP(A1686,Table10[Tag Number],Table10[Status],"-",0)="Dead",
        _xlfn.XLOOKUP(A1686,Table11[Tag Number],Table11[Status],"-",0)="Dead",
        _xlfn.XLOOKUP(A1686,Table8[Tag Number],Table8[Status],"-",0)="Dead"),"Dead",
     OR(_xlfn.XLOOKUP(A1686,Table11[Tag Number],Table11[Status],"-",0)="Alive",
        _xlfn.XLOOKUP(A1686,Table10[Tag Number],Table10[Status],"-",0)="Alive",
        _xlfn.XLOOKUP(A1686,Table9[Tag Number],Table9[Status],"-",0)="Alive",
        _xlfn.XLOOKUP(A1686,Table8[Tag Number],Table8[Status],"-",0)="Alive"),"Alive",
     OR(_xlfn.XLOOKUP(A1686,Table9[Tag Number],Table9[Status],"-",0)="-",
        _xlfn.XLOOKUP(A1686,Table10[Tag Number],Table10[Status],"-",0)="-",
        _xlfn.XLOOKUP(A1686,Table11[Tag Number],Table11[Status],"-",0)="-",
        _xlfn.XLOOKUP(A1686,Table8[Tag Number],Table8[Status],"-",0)="-"),
   "-")</f>
        <v>Dead</v>
      </c>
      <c r="I1686" s="88" t="str">
        <f>IF((_xlfn.XLOOKUP(B1686,[2]Sheet1!$A$2:$A$198,[2]Sheet1!$B$2:$B$198,"-",0)="Glade"),"Out","No")</f>
        <v>No</v>
      </c>
      <c r="J1686" s="94"/>
      <c r="K1686" s="95"/>
      <c r="L1686" s="95"/>
      <c r="M1686" s="95"/>
      <c r="N1686" s="96"/>
      <c r="O1686" s="89"/>
      <c r="R1686" t="b">
        <f t="shared" si="54"/>
        <v>0</v>
      </c>
    </row>
    <row r="1687" spans="1:18" ht="15" thickBot="1" x14ac:dyDescent="0.35">
      <c r="A1687" s="2" t="s">
        <v>2301</v>
      </c>
      <c r="B1687" s="2" t="s">
        <v>1137</v>
      </c>
      <c r="C1687" s="84">
        <f>IF(COUNTIF(Table8[Tag Number], A1687), 1, 0)</f>
        <v>0</v>
      </c>
      <c r="D1687" s="85">
        <f>IF(COUNTIF(Table9[Tag Number], A1687), 1, 0)</f>
        <v>0</v>
      </c>
      <c r="E1687" s="86">
        <f>IF(COUNTIF(Table10[Tag Number], A1687), 1, 0)</f>
        <v>0</v>
      </c>
      <c r="F1687" s="86">
        <f>IF(COUNTIF(Table11[Tag Number], A1687), 1, 0)</f>
        <v>0</v>
      </c>
      <c r="G1687" s="87">
        <f t="shared" si="55"/>
        <v>0</v>
      </c>
      <c r="H1687" s="88" t="str" cm="1">
        <f t="array" ref="H1687">_xlfn.IFS(OR(_xlfn.XLOOKUP(A1687,Table9[Tag Number],Table9[Status],"-",0)="Dead",
        _xlfn.XLOOKUP(A1687,Table10[Tag Number],Table10[Status],"-",0)="Dead",
        _xlfn.XLOOKUP(A1687,Table11[Tag Number],Table11[Status],"-",0)="Dead",
        _xlfn.XLOOKUP(A1687,Table8[Tag Number],Table8[Status],"-",0)="Dead"),"Dead",
     OR(_xlfn.XLOOKUP(A1687,Table11[Tag Number],Table11[Status],"-",0)="Alive",
        _xlfn.XLOOKUP(A1687,Table10[Tag Number],Table10[Status],"-",0)="Alive",
        _xlfn.XLOOKUP(A1687,Table9[Tag Number],Table9[Status],"-",0)="Alive",
        _xlfn.XLOOKUP(A1687,Table8[Tag Number],Table8[Status],"-",0)="Alive"),"Alive",
     OR(_xlfn.XLOOKUP(A1687,Table9[Tag Number],Table9[Status],"-",0)="-",
        _xlfn.XLOOKUP(A1687,Table10[Tag Number],Table10[Status],"-",0)="-",
        _xlfn.XLOOKUP(A1687,Table11[Tag Number],Table11[Status],"-",0)="-",
        _xlfn.XLOOKUP(A1687,Table8[Tag Number],Table8[Status],"-",0)="-"),
   "-")</f>
        <v>-</v>
      </c>
      <c r="I1687" s="88" t="str">
        <f>IF((_xlfn.XLOOKUP(B1687,[2]Sheet1!$A$2:$A$198,[2]Sheet1!$B$2:$B$198,"-",0)="Glade"),"Out","No")</f>
        <v>No</v>
      </c>
      <c r="J1687" s="94"/>
      <c r="K1687" s="95"/>
      <c r="L1687" s="95"/>
      <c r="M1687" s="95"/>
      <c r="N1687" s="96"/>
      <c r="O1687" s="89"/>
      <c r="R1687" t="b">
        <f t="shared" si="54"/>
        <v>0</v>
      </c>
    </row>
    <row r="1688" spans="1:18" ht="15" thickBot="1" x14ac:dyDescent="0.35">
      <c r="A1688" s="3" t="s">
        <v>804</v>
      </c>
      <c r="B1688" s="3" t="s">
        <v>1137</v>
      </c>
      <c r="C1688" s="84">
        <f>IF(COUNTIF(Table8[Tag Number], A1688), 1, 0)</f>
        <v>0</v>
      </c>
      <c r="D1688" s="85">
        <f>IF(COUNTIF(Table9[Tag Number], A1688), 1, 0)</f>
        <v>0</v>
      </c>
      <c r="E1688" s="86">
        <f>IF(COUNTIF(Table10[Tag Number], A1688), 1, 0)</f>
        <v>1</v>
      </c>
      <c r="F1688" s="86">
        <f>IF(COUNTIF(Table11[Tag Number], A1688), 1, 0)</f>
        <v>1</v>
      </c>
      <c r="G1688" s="87">
        <f t="shared" si="55"/>
        <v>2</v>
      </c>
      <c r="H1688" s="88" t="str" cm="1">
        <f t="array" ref="H1688">_xlfn.IFS(OR(_xlfn.XLOOKUP(A1688,Table9[Tag Number],Table9[Status],"-",0)="Dead",
        _xlfn.XLOOKUP(A1688,Table10[Tag Number],Table10[Status],"-",0)="Dead",
        _xlfn.XLOOKUP(A1688,Table11[Tag Number],Table11[Status],"-",0)="Dead",
        _xlfn.XLOOKUP(A1688,Table8[Tag Number],Table8[Status],"-",0)="Dead"),"Dead",
     OR(_xlfn.XLOOKUP(A1688,Table11[Tag Number],Table11[Status],"-",0)="Alive",
        _xlfn.XLOOKUP(A1688,Table10[Tag Number],Table10[Status],"-",0)="Alive",
        _xlfn.XLOOKUP(A1688,Table9[Tag Number],Table9[Status],"-",0)="Alive",
        _xlfn.XLOOKUP(A1688,Table8[Tag Number],Table8[Status],"-",0)="Alive"),"Alive",
     OR(_xlfn.XLOOKUP(A1688,Table9[Tag Number],Table9[Status],"-",0)="-",
        _xlfn.XLOOKUP(A1688,Table10[Tag Number],Table10[Status],"-",0)="-",
        _xlfn.XLOOKUP(A1688,Table11[Tag Number],Table11[Status],"-",0)="-",
        _xlfn.XLOOKUP(A1688,Table8[Tag Number],Table8[Status],"-",0)="-"),
   "-")</f>
        <v>Alive</v>
      </c>
      <c r="I1688" s="88" t="str">
        <f>IF((_xlfn.XLOOKUP(B1688,[2]Sheet1!$A$2:$A$198,[2]Sheet1!$B$2:$B$198,"-",0)="Glade"),"Out","No")</f>
        <v>No</v>
      </c>
      <c r="J1688" s="94"/>
      <c r="K1688" s="95"/>
      <c r="L1688" s="95"/>
      <c r="M1688" s="95"/>
      <c r="N1688" s="96"/>
      <c r="O1688" s="89"/>
      <c r="R1688" t="str">
        <f t="shared" si="54"/>
        <v>C701</v>
      </c>
    </row>
    <row r="1689" spans="1:18" ht="15" thickBot="1" x14ac:dyDescent="0.35">
      <c r="A1689" s="2" t="s">
        <v>2302</v>
      </c>
      <c r="B1689" s="2" t="s">
        <v>1137</v>
      </c>
      <c r="C1689" s="84">
        <f>IF(COUNTIF(Table8[Tag Number], A1689), 1, 0)</f>
        <v>0</v>
      </c>
      <c r="D1689" s="85">
        <f>IF(COUNTIF(Table9[Tag Number], A1689), 1, 0)</f>
        <v>0</v>
      </c>
      <c r="E1689" s="86">
        <f>IF(COUNTIF(Table10[Tag Number], A1689), 1, 0)</f>
        <v>0</v>
      </c>
      <c r="F1689" s="86">
        <f>IF(COUNTIF(Table11[Tag Number], A1689), 1, 0)</f>
        <v>0</v>
      </c>
      <c r="G1689" s="87">
        <f t="shared" si="55"/>
        <v>0</v>
      </c>
      <c r="H1689" s="88" t="str" cm="1">
        <f t="array" ref="H1689">_xlfn.IFS(OR(_xlfn.XLOOKUP(A1689,Table9[Tag Number],Table9[Status],"-",0)="Dead",
        _xlfn.XLOOKUP(A1689,Table10[Tag Number],Table10[Status],"-",0)="Dead",
        _xlfn.XLOOKUP(A1689,Table11[Tag Number],Table11[Status],"-",0)="Dead",
        _xlfn.XLOOKUP(A1689,Table8[Tag Number],Table8[Status],"-",0)="Dead"),"Dead",
     OR(_xlfn.XLOOKUP(A1689,Table11[Tag Number],Table11[Status],"-",0)="Alive",
        _xlfn.XLOOKUP(A1689,Table10[Tag Number],Table10[Status],"-",0)="Alive",
        _xlfn.XLOOKUP(A1689,Table9[Tag Number],Table9[Status],"-",0)="Alive",
        _xlfn.XLOOKUP(A1689,Table8[Tag Number],Table8[Status],"-",0)="Alive"),"Alive",
     OR(_xlfn.XLOOKUP(A1689,Table9[Tag Number],Table9[Status],"-",0)="-",
        _xlfn.XLOOKUP(A1689,Table10[Tag Number],Table10[Status],"-",0)="-",
        _xlfn.XLOOKUP(A1689,Table11[Tag Number],Table11[Status],"-",0)="-",
        _xlfn.XLOOKUP(A1689,Table8[Tag Number],Table8[Status],"-",0)="-"),
   "-")</f>
        <v>-</v>
      </c>
      <c r="I1689" s="88" t="str">
        <f>IF((_xlfn.XLOOKUP(B1689,[2]Sheet1!$A$2:$A$198,[2]Sheet1!$B$2:$B$198,"-",0)="Glade"),"Out","No")</f>
        <v>No</v>
      </c>
      <c r="J1689" s="94"/>
      <c r="K1689" s="95"/>
      <c r="L1689" s="95"/>
      <c r="M1689" s="95"/>
      <c r="N1689" s="96"/>
      <c r="O1689" s="89"/>
      <c r="R1689" t="b">
        <f t="shared" si="54"/>
        <v>0</v>
      </c>
    </row>
    <row r="1690" spans="1:18" ht="15" thickBot="1" x14ac:dyDescent="0.35">
      <c r="A1690" s="3" t="s">
        <v>2303</v>
      </c>
      <c r="B1690" s="3" t="s">
        <v>1137</v>
      </c>
      <c r="C1690" s="84">
        <f>IF(COUNTIF(Table8[Tag Number], A1690), 1, 0)</f>
        <v>0</v>
      </c>
      <c r="D1690" s="85">
        <f>IF(COUNTIF(Table9[Tag Number], A1690), 1, 0)</f>
        <v>0</v>
      </c>
      <c r="E1690" s="86">
        <f>IF(COUNTIF(Table10[Tag Number], A1690), 1, 0)</f>
        <v>0</v>
      </c>
      <c r="F1690" s="86">
        <f>IF(COUNTIF(Table11[Tag Number], A1690), 1, 0)</f>
        <v>0</v>
      </c>
      <c r="G1690" s="87">
        <f t="shared" si="55"/>
        <v>0</v>
      </c>
      <c r="H1690" s="88" t="str" cm="1">
        <f t="array" ref="H1690">_xlfn.IFS(OR(_xlfn.XLOOKUP(A1690,Table9[Tag Number],Table9[Status],"-",0)="Dead",
        _xlfn.XLOOKUP(A1690,Table10[Tag Number],Table10[Status],"-",0)="Dead",
        _xlfn.XLOOKUP(A1690,Table11[Tag Number],Table11[Status],"-",0)="Dead",
        _xlfn.XLOOKUP(A1690,Table8[Tag Number],Table8[Status],"-",0)="Dead"),"Dead",
     OR(_xlfn.XLOOKUP(A1690,Table11[Tag Number],Table11[Status],"-",0)="Alive",
        _xlfn.XLOOKUP(A1690,Table10[Tag Number],Table10[Status],"-",0)="Alive",
        _xlfn.XLOOKUP(A1690,Table9[Tag Number],Table9[Status],"-",0)="Alive",
        _xlfn.XLOOKUP(A1690,Table8[Tag Number],Table8[Status],"-",0)="Alive"),"Alive",
     OR(_xlfn.XLOOKUP(A1690,Table9[Tag Number],Table9[Status],"-",0)="-",
        _xlfn.XLOOKUP(A1690,Table10[Tag Number],Table10[Status],"-",0)="-",
        _xlfn.XLOOKUP(A1690,Table11[Tag Number],Table11[Status],"-",0)="-",
        _xlfn.XLOOKUP(A1690,Table8[Tag Number],Table8[Status],"-",0)="-"),
   "-")</f>
        <v>-</v>
      </c>
      <c r="I1690" s="88" t="str">
        <f>IF((_xlfn.XLOOKUP(B1690,[2]Sheet1!$A$2:$A$198,[2]Sheet1!$B$2:$B$198,"-",0)="Glade"),"Out","No")</f>
        <v>No</v>
      </c>
      <c r="J1690" s="94"/>
      <c r="K1690" s="95"/>
      <c r="L1690" s="95"/>
      <c r="M1690" s="95"/>
      <c r="N1690" s="96"/>
      <c r="O1690" s="89"/>
      <c r="R1690" t="b">
        <f t="shared" si="54"/>
        <v>0</v>
      </c>
    </row>
    <row r="1691" spans="1:18" ht="15" thickBot="1" x14ac:dyDescent="0.35">
      <c r="A1691" s="2" t="s">
        <v>2304</v>
      </c>
      <c r="B1691" s="2" t="s">
        <v>1137</v>
      </c>
      <c r="C1691" s="84">
        <f>IF(COUNTIF(Table8[Tag Number], A1691), 1, 0)</f>
        <v>0</v>
      </c>
      <c r="D1691" s="85">
        <f>IF(COUNTIF(Table9[Tag Number], A1691), 1, 0)</f>
        <v>1</v>
      </c>
      <c r="E1691" s="86">
        <f>IF(COUNTIF(Table10[Tag Number], A1691), 1, 0)</f>
        <v>0</v>
      </c>
      <c r="F1691" s="86">
        <f>IF(COUNTIF(Table11[Tag Number], A1691), 1, 0)</f>
        <v>0</v>
      </c>
      <c r="G1691" s="87">
        <f t="shared" si="55"/>
        <v>1</v>
      </c>
      <c r="H1691" s="88" t="str" cm="1">
        <f t="array" ref="H1691">_xlfn.IFS(OR(_xlfn.XLOOKUP(A1691,Table9[Tag Number],Table9[Status],"-",0)="Dead",
        _xlfn.XLOOKUP(A1691,Table10[Tag Number],Table10[Status],"-",0)="Dead",
        _xlfn.XLOOKUP(A1691,Table11[Tag Number],Table11[Status],"-",0)="Dead",
        _xlfn.XLOOKUP(A1691,Table8[Tag Number],Table8[Status],"-",0)="Dead"),"Dead",
     OR(_xlfn.XLOOKUP(A1691,Table11[Tag Number],Table11[Status],"-",0)="Alive",
        _xlfn.XLOOKUP(A1691,Table10[Tag Number],Table10[Status],"-",0)="Alive",
        _xlfn.XLOOKUP(A1691,Table9[Tag Number],Table9[Status],"-",0)="Alive",
        _xlfn.XLOOKUP(A1691,Table8[Tag Number],Table8[Status],"-",0)="Alive"),"Alive",
     OR(_xlfn.XLOOKUP(A1691,Table9[Tag Number],Table9[Status],"-",0)="-",
        _xlfn.XLOOKUP(A1691,Table10[Tag Number],Table10[Status],"-",0)="-",
        _xlfn.XLOOKUP(A1691,Table11[Tag Number],Table11[Status],"-",0)="-",
        _xlfn.XLOOKUP(A1691,Table8[Tag Number],Table8[Status],"-",0)="-"),
   "-")</f>
        <v>Alive</v>
      </c>
      <c r="I1691" s="88" t="str">
        <f>IF((_xlfn.XLOOKUP(B1691,[2]Sheet1!$A$2:$A$198,[2]Sheet1!$B$2:$B$198,"-",0)="Glade"),"Out","No")</f>
        <v>No</v>
      </c>
      <c r="J1691" s="94"/>
      <c r="K1691" s="95"/>
      <c r="L1691" s="95"/>
      <c r="M1691" s="95"/>
      <c r="N1691" s="96"/>
      <c r="O1691" s="89"/>
      <c r="R1691" t="b">
        <f t="shared" si="54"/>
        <v>0</v>
      </c>
    </row>
    <row r="1692" spans="1:18" ht="15" thickBot="1" x14ac:dyDescent="0.35">
      <c r="A1692" s="3" t="s">
        <v>2305</v>
      </c>
      <c r="B1692" s="3" t="s">
        <v>1137</v>
      </c>
      <c r="C1692" s="84">
        <f>IF(COUNTIF(Table8[Tag Number], A1692), 1, 0)</f>
        <v>0</v>
      </c>
      <c r="D1692" s="85">
        <f>IF(COUNTIF(Table9[Tag Number], A1692), 1, 0)</f>
        <v>0</v>
      </c>
      <c r="E1692" s="86">
        <f>IF(COUNTIF(Table10[Tag Number], A1692), 1, 0)</f>
        <v>0</v>
      </c>
      <c r="F1692" s="86">
        <f>IF(COUNTIF(Table11[Tag Number], A1692), 1, 0)</f>
        <v>0</v>
      </c>
      <c r="G1692" s="87">
        <f t="shared" si="55"/>
        <v>0</v>
      </c>
      <c r="H1692" s="88" t="str" cm="1">
        <f t="array" ref="H1692">_xlfn.IFS(OR(_xlfn.XLOOKUP(A1692,Table9[Tag Number],Table9[Status],"-",0)="Dead",
        _xlfn.XLOOKUP(A1692,Table10[Tag Number],Table10[Status],"-",0)="Dead",
        _xlfn.XLOOKUP(A1692,Table11[Tag Number],Table11[Status],"-",0)="Dead",
        _xlfn.XLOOKUP(A1692,Table8[Tag Number],Table8[Status],"-",0)="Dead"),"Dead",
     OR(_xlfn.XLOOKUP(A1692,Table11[Tag Number],Table11[Status],"-",0)="Alive",
        _xlfn.XLOOKUP(A1692,Table10[Tag Number],Table10[Status],"-",0)="Alive",
        _xlfn.XLOOKUP(A1692,Table9[Tag Number],Table9[Status],"-",0)="Alive",
        _xlfn.XLOOKUP(A1692,Table8[Tag Number],Table8[Status],"-",0)="Alive"),"Alive",
     OR(_xlfn.XLOOKUP(A1692,Table9[Tag Number],Table9[Status],"-",0)="-",
        _xlfn.XLOOKUP(A1692,Table10[Tag Number],Table10[Status],"-",0)="-",
        _xlfn.XLOOKUP(A1692,Table11[Tag Number],Table11[Status],"-",0)="-",
        _xlfn.XLOOKUP(A1692,Table8[Tag Number],Table8[Status],"-",0)="-"),
   "-")</f>
        <v>-</v>
      </c>
      <c r="I1692" s="88" t="str">
        <f>IF((_xlfn.XLOOKUP(B1692,[2]Sheet1!$A$2:$A$198,[2]Sheet1!$B$2:$B$198,"-",0)="Glade"),"Out","No")</f>
        <v>No</v>
      </c>
      <c r="J1692" s="94"/>
      <c r="K1692" s="95"/>
      <c r="L1692" s="95"/>
      <c r="M1692" s="95"/>
      <c r="N1692" s="96"/>
      <c r="O1692" s="89"/>
      <c r="R1692" t="b">
        <f t="shared" si="54"/>
        <v>0</v>
      </c>
    </row>
    <row r="1693" spans="1:18" ht="15" thickBot="1" x14ac:dyDescent="0.35">
      <c r="A1693" s="2" t="s">
        <v>2306</v>
      </c>
      <c r="B1693" s="2" t="s">
        <v>1137</v>
      </c>
      <c r="C1693" s="84">
        <f>IF(COUNTIF(Table8[Tag Number], A1693), 1, 0)</f>
        <v>0</v>
      </c>
      <c r="D1693" s="85">
        <f>IF(COUNTIF(Table9[Tag Number], A1693), 1, 0)</f>
        <v>0</v>
      </c>
      <c r="E1693" s="86">
        <f>IF(COUNTIF(Table10[Tag Number], A1693), 1, 0)</f>
        <v>0</v>
      </c>
      <c r="F1693" s="86">
        <f>IF(COUNTIF(Table11[Tag Number], A1693), 1, 0)</f>
        <v>0</v>
      </c>
      <c r="G1693" s="87">
        <f t="shared" si="55"/>
        <v>0</v>
      </c>
      <c r="H1693" s="88" t="str" cm="1">
        <f t="array" ref="H1693">_xlfn.IFS(OR(_xlfn.XLOOKUP(A1693,Table9[Tag Number],Table9[Status],"-",0)="Dead",
        _xlfn.XLOOKUP(A1693,Table10[Tag Number],Table10[Status],"-",0)="Dead",
        _xlfn.XLOOKUP(A1693,Table11[Tag Number],Table11[Status],"-",0)="Dead",
        _xlfn.XLOOKUP(A1693,Table8[Tag Number],Table8[Status],"-",0)="Dead"),"Dead",
     OR(_xlfn.XLOOKUP(A1693,Table11[Tag Number],Table11[Status],"-",0)="Alive",
        _xlfn.XLOOKUP(A1693,Table10[Tag Number],Table10[Status],"-",0)="Alive",
        _xlfn.XLOOKUP(A1693,Table9[Tag Number],Table9[Status],"-",0)="Alive",
        _xlfn.XLOOKUP(A1693,Table8[Tag Number],Table8[Status],"-",0)="Alive"),"Alive",
     OR(_xlfn.XLOOKUP(A1693,Table9[Tag Number],Table9[Status],"-",0)="-",
        _xlfn.XLOOKUP(A1693,Table10[Tag Number],Table10[Status],"-",0)="-",
        _xlfn.XLOOKUP(A1693,Table11[Tag Number],Table11[Status],"-",0)="-",
        _xlfn.XLOOKUP(A1693,Table8[Tag Number],Table8[Status],"-",0)="-"),
   "-")</f>
        <v>-</v>
      </c>
      <c r="I1693" s="88" t="str">
        <f>IF((_xlfn.XLOOKUP(B1693,[2]Sheet1!$A$2:$A$198,[2]Sheet1!$B$2:$B$198,"-",0)="Glade"),"Out","No")</f>
        <v>No</v>
      </c>
      <c r="J1693" s="94"/>
      <c r="K1693" s="95"/>
      <c r="L1693" s="95"/>
      <c r="M1693" s="95"/>
      <c r="N1693" s="96"/>
      <c r="O1693" s="89"/>
      <c r="R1693" t="b">
        <f t="shared" si="54"/>
        <v>0</v>
      </c>
    </row>
    <row r="1694" spans="1:18" ht="15" thickBot="1" x14ac:dyDescent="0.35">
      <c r="A1694" s="3" t="s">
        <v>398</v>
      </c>
      <c r="B1694" s="3" t="s">
        <v>1137</v>
      </c>
      <c r="C1694" s="84">
        <f>IF(COUNTIF(Table8[Tag Number], A1694), 1, 0)</f>
        <v>0</v>
      </c>
      <c r="D1694" s="85">
        <f>IF(COUNTIF(Table9[Tag Number], A1694), 1, 0)</f>
        <v>0</v>
      </c>
      <c r="E1694" s="86">
        <f>IF(COUNTIF(Table10[Tag Number], A1694), 1, 0)</f>
        <v>1</v>
      </c>
      <c r="F1694" s="86">
        <f>IF(COUNTIF(Table11[Tag Number], A1694), 1, 0)</f>
        <v>1</v>
      </c>
      <c r="G1694" s="87">
        <f t="shared" si="55"/>
        <v>2</v>
      </c>
      <c r="H1694" s="88" t="str" cm="1">
        <f t="array" ref="H1694">_xlfn.IFS(OR(_xlfn.XLOOKUP(A1694,Table9[Tag Number],Table9[Status],"-",0)="Dead",
        _xlfn.XLOOKUP(A1694,Table10[Tag Number],Table10[Status],"-",0)="Dead",
        _xlfn.XLOOKUP(A1694,Table11[Tag Number],Table11[Status],"-",0)="Dead",
        _xlfn.XLOOKUP(A1694,Table8[Tag Number],Table8[Status],"-",0)="Dead"),"Dead",
     OR(_xlfn.XLOOKUP(A1694,Table11[Tag Number],Table11[Status],"-",0)="Alive",
        _xlfn.XLOOKUP(A1694,Table10[Tag Number],Table10[Status],"-",0)="Alive",
        _xlfn.XLOOKUP(A1694,Table9[Tag Number],Table9[Status],"-",0)="Alive",
        _xlfn.XLOOKUP(A1694,Table8[Tag Number],Table8[Status],"-",0)="Alive"),"Alive",
     OR(_xlfn.XLOOKUP(A1694,Table9[Tag Number],Table9[Status],"-",0)="-",
        _xlfn.XLOOKUP(A1694,Table10[Tag Number],Table10[Status],"-",0)="-",
        _xlfn.XLOOKUP(A1694,Table11[Tag Number],Table11[Status],"-",0)="-",
        _xlfn.XLOOKUP(A1694,Table8[Tag Number],Table8[Status],"-",0)="-"),
   "-")</f>
        <v>Alive</v>
      </c>
      <c r="I1694" s="88" t="str">
        <f>IF((_xlfn.XLOOKUP(B1694,[2]Sheet1!$A$2:$A$198,[2]Sheet1!$B$2:$B$198,"-",0)="Glade"),"Out","No")</f>
        <v>No</v>
      </c>
      <c r="J1694" s="94"/>
      <c r="K1694" s="95"/>
      <c r="L1694" s="95"/>
      <c r="M1694" s="95"/>
      <c r="N1694" s="96"/>
      <c r="O1694" s="89"/>
      <c r="R1694" t="str">
        <f t="shared" si="54"/>
        <v>C707</v>
      </c>
    </row>
    <row r="1695" spans="1:18" ht="15" thickBot="1" x14ac:dyDescent="0.35">
      <c r="A1695" s="2" t="s">
        <v>678</v>
      </c>
      <c r="B1695" s="2" t="s">
        <v>1137</v>
      </c>
      <c r="C1695" s="84">
        <f>IF(COUNTIF(Table8[Tag Number], A1695), 1, 0)</f>
        <v>1</v>
      </c>
      <c r="D1695" s="85">
        <f>IF(COUNTIF(Table9[Tag Number], A1695), 1, 0)</f>
        <v>0</v>
      </c>
      <c r="E1695" s="86">
        <f>IF(COUNTIF(Table10[Tag Number], A1695), 1, 0)</f>
        <v>1</v>
      </c>
      <c r="F1695" s="86">
        <f>IF(COUNTIF(Table11[Tag Number], A1695), 1, 0)</f>
        <v>1</v>
      </c>
      <c r="G1695" s="87">
        <f t="shared" si="55"/>
        <v>3</v>
      </c>
      <c r="H1695" s="88" t="str" cm="1">
        <f t="array" ref="H1695">_xlfn.IFS(OR(_xlfn.XLOOKUP(A1695,Table9[Tag Number],Table9[Status],"-",0)="Dead",
        _xlfn.XLOOKUP(A1695,Table10[Tag Number],Table10[Status],"-",0)="Dead",
        _xlfn.XLOOKUP(A1695,Table11[Tag Number],Table11[Status],"-",0)="Dead",
        _xlfn.XLOOKUP(A1695,Table8[Tag Number],Table8[Status],"-",0)="Dead"),"Dead",
     OR(_xlfn.XLOOKUP(A1695,Table11[Tag Number],Table11[Status],"-",0)="Alive",
        _xlfn.XLOOKUP(A1695,Table10[Tag Number],Table10[Status],"-",0)="Alive",
        _xlfn.XLOOKUP(A1695,Table9[Tag Number],Table9[Status],"-",0)="Alive",
        _xlfn.XLOOKUP(A1695,Table8[Tag Number],Table8[Status],"-",0)="Alive"),"Alive",
     OR(_xlfn.XLOOKUP(A1695,Table9[Tag Number],Table9[Status],"-",0)="-",
        _xlfn.XLOOKUP(A1695,Table10[Tag Number],Table10[Status],"-",0)="-",
        _xlfn.XLOOKUP(A1695,Table11[Tag Number],Table11[Status],"-",0)="-",
        _xlfn.XLOOKUP(A1695,Table8[Tag Number],Table8[Status],"-",0)="-"),
   "-")</f>
        <v>Alive</v>
      </c>
      <c r="I1695" s="88" t="str">
        <f>IF((_xlfn.XLOOKUP(B1695,[2]Sheet1!$A$2:$A$198,[2]Sheet1!$B$2:$B$198,"-",0)="Glade"),"Out","No")</f>
        <v>No</v>
      </c>
      <c r="J1695" s="94"/>
      <c r="K1695" s="95"/>
      <c r="L1695" s="95"/>
      <c r="M1695" s="95"/>
      <c r="N1695" s="96"/>
      <c r="O1695" s="89"/>
      <c r="R1695" t="str">
        <f t="shared" si="54"/>
        <v>C708</v>
      </c>
    </row>
    <row r="1696" spans="1:18" ht="15" thickBot="1" x14ac:dyDescent="0.35">
      <c r="A1696" s="3" t="s">
        <v>2307</v>
      </c>
      <c r="B1696" s="3" t="s">
        <v>1137</v>
      </c>
      <c r="C1696" s="84">
        <f>IF(COUNTIF(Table8[Tag Number], A1696), 1, 0)</f>
        <v>0</v>
      </c>
      <c r="D1696" s="85">
        <f>IF(COUNTIF(Table9[Tag Number], A1696), 1, 0)</f>
        <v>0</v>
      </c>
      <c r="E1696" s="86">
        <f>IF(COUNTIF(Table10[Tag Number], A1696), 1, 0)</f>
        <v>0</v>
      </c>
      <c r="F1696" s="86">
        <f>IF(COUNTIF(Table11[Tag Number], A1696), 1, 0)</f>
        <v>0</v>
      </c>
      <c r="G1696" s="87">
        <f t="shared" si="55"/>
        <v>0</v>
      </c>
      <c r="H1696" s="88" t="str" cm="1">
        <f t="array" ref="H1696">_xlfn.IFS(OR(_xlfn.XLOOKUP(A1696,Table9[Tag Number],Table9[Status],"-",0)="Dead",
        _xlfn.XLOOKUP(A1696,Table10[Tag Number],Table10[Status],"-",0)="Dead",
        _xlfn.XLOOKUP(A1696,Table11[Tag Number],Table11[Status],"-",0)="Dead",
        _xlfn.XLOOKUP(A1696,Table8[Tag Number],Table8[Status],"-",0)="Dead"),"Dead",
     OR(_xlfn.XLOOKUP(A1696,Table11[Tag Number],Table11[Status],"-",0)="Alive",
        _xlfn.XLOOKUP(A1696,Table10[Tag Number],Table10[Status],"-",0)="Alive",
        _xlfn.XLOOKUP(A1696,Table9[Tag Number],Table9[Status],"-",0)="Alive",
        _xlfn.XLOOKUP(A1696,Table8[Tag Number],Table8[Status],"-",0)="Alive"),"Alive",
     OR(_xlfn.XLOOKUP(A1696,Table9[Tag Number],Table9[Status],"-",0)="-",
        _xlfn.XLOOKUP(A1696,Table10[Tag Number],Table10[Status],"-",0)="-",
        _xlfn.XLOOKUP(A1696,Table11[Tag Number],Table11[Status],"-",0)="-",
        _xlfn.XLOOKUP(A1696,Table8[Tag Number],Table8[Status],"-",0)="-"),
   "-")</f>
        <v>-</v>
      </c>
      <c r="I1696" s="88" t="str">
        <f>IF((_xlfn.XLOOKUP(B1696,[2]Sheet1!$A$2:$A$198,[2]Sheet1!$B$2:$B$198,"-",0)="Glade"),"Out","No")</f>
        <v>No</v>
      </c>
      <c r="J1696" s="94"/>
      <c r="K1696" s="95"/>
      <c r="L1696" s="95"/>
      <c r="M1696" s="95"/>
      <c r="N1696" s="96"/>
      <c r="O1696" s="89"/>
      <c r="R1696" t="b">
        <f t="shared" si="54"/>
        <v>0</v>
      </c>
    </row>
    <row r="1697" spans="1:18" ht="15" thickBot="1" x14ac:dyDescent="0.35">
      <c r="A1697" s="2" t="s">
        <v>2308</v>
      </c>
      <c r="B1697" s="2" t="s">
        <v>1137</v>
      </c>
      <c r="C1697" s="84">
        <f>IF(COUNTIF(Table8[Tag Number], A1697), 1, 0)</f>
        <v>0</v>
      </c>
      <c r="D1697" s="85">
        <f>IF(COUNTIF(Table9[Tag Number], A1697), 1, 0)</f>
        <v>0</v>
      </c>
      <c r="E1697" s="86">
        <f>IF(COUNTIF(Table10[Tag Number], A1697), 1, 0)</f>
        <v>0</v>
      </c>
      <c r="F1697" s="86">
        <f>IF(COUNTIF(Table11[Tag Number], A1697), 1, 0)</f>
        <v>0</v>
      </c>
      <c r="G1697" s="87">
        <f t="shared" si="55"/>
        <v>0</v>
      </c>
      <c r="H1697" s="88" t="str" cm="1">
        <f t="array" ref="H1697">_xlfn.IFS(OR(_xlfn.XLOOKUP(A1697,Table9[Tag Number],Table9[Status],"-",0)="Dead",
        _xlfn.XLOOKUP(A1697,Table10[Tag Number],Table10[Status],"-",0)="Dead",
        _xlfn.XLOOKUP(A1697,Table11[Tag Number],Table11[Status],"-",0)="Dead",
        _xlfn.XLOOKUP(A1697,Table8[Tag Number],Table8[Status],"-",0)="Dead"),"Dead",
     OR(_xlfn.XLOOKUP(A1697,Table11[Tag Number],Table11[Status],"-",0)="Alive",
        _xlfn.XLOOKUP(A1697,Table10[Tag Number],Table10[Status],"-",0)="Alive",
        _xlfn.XLOOKUP(A1697,Table9[Tag Number],Table9[Status],"-",0)="Alive",
        _xlfn.XLOOKUP(A1697,Table8[Tag Number],Table8[Status],"-",0)="Alive"),"Alive",
     OR(_xlfn.XLOOKUP(A1697,Table9[Tag Number],Table9[Status],"-",0)="-",
        _xlfn.XLOOKUP(A1697,Table10[Tag Number],Table10[Status],"-",0)="-",
        _xlfn.XLOOKUP(A1697,Table11[Tag Number],Table11[Status],"-",0)="-",
        _xlfn.XLOOKUP(A1697,Table8[Tag Number],Table8[Status],"-",0)="-"),
   "-")</f>
        <v>-</v>
      </c>
      <c r="I1697" s="88" t="str">
        <f>IF((_xlfn.XLOOKUP(B1697,[2]Sheet1!$A$2:$A$198,[2]Sheet1!$B$2:$B$198,"-",0)="Glade"),"Out","No")</f>
        <v>No</v>
      </c>
      <c r="J1697" s="94"/>
      <c r="K1697" s="95"/>
      <c r="L1697" s="95"/>
      <c r="M1697" s="95"/>
      <c r="N1697" s="96"/>
      <c r="O1697" s="89"/>
      <c r="R1697" t="b">
        <f t="shared" si="54"/>
        <v>0</v>
      </c>
    </row>
    <row r="1698" spans="1:18" ht="15" thickBot="1" x14ac:dyDescent="0.35">
      <c r="A1698" s="3" t="s">
        <v>2309</v>
      </c>
      <c r="B1698" s="3" t="s">
        <v>1137</v>
      </c>
      <c r="C1698" s="84">
        <f>IF(COUNTIF(Table8[Tag Number], A1698), 1, 0)</f>
        <v>0</v>
      </c>
      <c r="D1698" s="85">
        <f>IF(COUNTIF(Table9[Tag Number], A1698), 1, 0)</f>
        <v>0</v>
      </c>
      <c r="E1698" s="86">
        <f>IF(COUNTIF(Table10[Tag Number], A1698), 1, 0)</f>
        <v>0</v>
      </c>
      <c r="F1698" s="86">
        <f>IF(COUNTIF(Table11[Tag Number], A1698), 1, 0)</f>
        <v>0</v>
      </c>
      <c r="G1698" s="87">
        <f t="shared" si="55"/>
        <v>0</v>
      </c>
      <c r="H1698" s="88" t="str" cm="1">
        <f t="array" ref="H1698">_xlfn.IFS(OR(_xlfn.XLOOKUP(A1698,Table9[Tag Number],Table9[Status],"-",0)="Dead",
        _xlfn.XLOOKUP(A1698,Table10[Tag Number],Table10[Status],"-",0)="Dead",
        _xlfn.XLOOKUP(A1698,Table11[Tag Number],Table11[Status],"-",0)="Dead",
        _xlfn.XLOOKUP(A1698,Table8[Tag Number],Table8[Status],"-",0)="Dead"),"Dead",
     OR(_xlfn.XLOOKUP(A1698,Table11[Tag Number],Table11[Status],"-",0)="Alive",
        _xlfn.XLOOKUP(A1698,Table10[Tag Number],Table10[Status],"-",0)="Alive",
        _xlfn.XLOOKUP(A1698,Table9[Tag Number],Table9[Status],"-",0)="Alive",
        _xlfn.XLOOKUP(A1698,Table8[Tag Number],Table8[Status],"-",0)="Alive"),"Alive",
     OR(_xlfn.XLOOKUP(A1698,Table9[Tag Number],Table9[Status],"-",0)="-",
        _xlfn.XLOOKUP(A1698,Table10[Tag Number],Table10[Status],"-",0)="-",
        _xlfn.XLOOKUP(A1698,Table11[Tag Number],Table11[Status],"-",0)="-",
        _xlfn.XLOOKUP(A1698,Table8[Tag Number],Table8[Status],"-",0)="-"),
   "-")</f>
        <v>-</v>
      </c>
      <c r="I1698" s="88" t="str">
        <f>IF((_xlfn.XLOOKUP(B1698,[2]Sheet1!$A$2:$A$198,[2]Sheet1!$B$2:$B$198,"-",0)="Glade"),"Out","No")</f>
        <v>No</v>
      </c>
      <c r="J1698" s="94"/>
      <c r="K1698" s="95"/>
      <c r="L1698" s="95"/>
      <c r="M1698" s="95"/>
      <c r="N1698" s="96"/>
      <c r="O1698" s="89"/>
      <c r="R1698" t="b">
        <f t="shared" si="54"/>
        <v>0</v>
      </c>
    </row>
    <row r="1699" spans="1:18" ht="15" thickBot="1" x14ac:dyDescent="0.35">
      <c r="A1699" s="2" t="s">
        <v>820</v>
      </c>
      <c r="B1699" s="2" t="s">
        <v>1137</v>
      </c>
      <c r="C1699" s="84">
        <f>IF(COUNTIF(Table8[Tag Number], A1699), 1, 0)</f>
        <v>0</v>
      </c>
      <c r="D1699" s="85">
        <f>IF(COUNTIF(Table9[Tag Number], A1699), 1, 0)</f>
        <v>0</v>
      </c>
      <c r="E1699" s="86">
        <f>IF(COUNTIF(Table10[Tag Number], A1699), 1, 0)</f>
        <v>0</v>
      </c>
      <c r="F1699" s="86">
        <f>IF(COUNTIF(Table11[Tag Number], A1699), 1, 0)</f>
        <v>1</v>
      </c>
      <c r="G1699" s="87">
        <f t="shared" si="55"/>
        <v>1</v>
      </c>
      <c r="H1699" s="88" t="str" cm="1">
        <f t="array" ref="H1699">_xlfn.IFS(OR(_xlfn.XLOOKUP(A1699,Table9[Tag Number],Table9[Status],"-",0)="Dead",
        _xlfn.XLOOKUP(A1699,Table10[Tag Number],Table10[Status],"-",0)="Dead",
        _xlfn.XLOOKUP(A1699,Table11[Tag Number],Table11[Status],"-",0)="Dead",
        _xlfn.XLOOKUP(A1699,Table8[Tag Number],Table8[Status],"-",0)="Dead"),"Dead",
     OR(_xlfn.XLOOKUP(A1699,Table11[Tag Number],Table11[Status],"-",0)="Alive",
        _xlfn.XLOOKUP(A1699,Table10[Tag Number],Table10[Status],"-",0)="Alive",
        _xlfn.XLOOKUP(A1699,Table9[Tag Number],Table9[Status],"-",0)="Alive",
        _xlfn.XLOOKUP(A1699,Table8[Tag Number],Table8[Status],"-",0)="Alive"),"Alive",
     OR(_xlfn.XLOOKUP(A1699,Table9[Tag Number],Table9[Status],"-",0)="-",
        _xlfn.XLOOKUP(A1699,Table10[Tag Number],Table10[Status],"-",0)="-",
        _xlfn.XLOOKUP(A1699,Table11[Tag Number],Table11[Status],"-",0)="-",
        _xlfn.XLOOKUP(A1699,Table8[Tag Number],Table8[Status],"-",0)="-"),
   "-")</f>
        <v>Alive</v>
      </c>
      <c r="I1699" s="88" t="str">
        <f>IF((_xlfn.XLOOKUP(B1699,[2]Sheet1!$A$2:$A$198,[2]Sheet1!$B$2:$B$198,"-",0)="Glade"),"Out","No")</f>
        <v>No</v>
      </c>
      <c r="J1699" s="94"/>
      <c r="K1699" s="95"/>
      <c r="L1699" s="95"/>
      <c r="M1699" s="95"/>
      <c r="N1699" s="96"/>
      <c r="O1699" s="89"/>
      <c r="R1699" t="b">
        <f t="shared" si="54"/>
        <v>0</v>
      </c>
    </row>
    <row r="1700" spans="1:18" ht="15" thickBot="1" x14ac:dyDescent="0.35">
      <c r="A1700" s="3" t="s">
        <v>2310</v>
      </c>
      <c r="B1700" s="3" t="s">
        <v>1137</v>
      </c>
      <c r="C1700" s="84">
        <f>IF(COUNTIF(Table8[Tag Number], A1700), 1, 0)</f>
        <v>0</v>
      </c>
      <c r="D1700" s="85">
        <f>IF(COUNTIF(Table9[Tag Number], A1700), 1, 0)</f>
        <v>0</v>
      </c>
      <c r="E1700" s="86">
        <f>IF(COUNTIF(Table10[Tag Number], A1700), 1, 0)</f>
        <v>0</v>
      </c>
      <c r="F1700" s="86">
        <f>IF(COUNTIF(Table11[Tag Number], A1700), 1, 0)</f>
        <v>0</v>
      </c>
      <c r="G1700" s="87">
        <f t="shared" si="55"/>
        <v>0</v>
      </c>
      <c r="H1700" s="88" t="str" cm="1">
        <f t="array" ref="H1700">_xlfn.IFS(OR(_xlfn.XLOOKUP(A1700,Table9[Tag Number],Table9[Status],"-",0)="Dead",
        _xlfn.XLOOKUP(A1700,Table10[Tag Number],Table10[Status],"-",0)="Dead",
        _xlfn.XLOOKUP(A1700,Table11[Tag Number],Table11[Status],"-",0)="Dead",
        _xlfn.XLOOKUP(A1700,Table8[Tag Number],Table8[Status],"-",0)="Dead"),"Dead",
     OR(_xlfn.XLOOKUP(A1700,Table11[Tag Number],Table11[Status],"-",0)="Alive",
        _xlfn.XLOOKUP(A1700,Table10[Tag Number],Table10[Status],"-",0)="Alive",
        _xlfn.XLOOKUP(A1700,Table9[Tag Number],Table9[Status],"-",0)="Alive",
        _xlfn.XLOOKUP(A1700,Table8[Tag Number],Table8[Status],"-",0)="Alive"),"Alive",
     OR(_xlfn.XLOOKUP(A1700,Table9[Tag Number],Table9[Status],"-",0)="-",
        _xlfn.XLOOKUP(A1700,Table10[Tag Number],Table10[Status],"-",0)="-",
        _xlfn.XLOOKUP(A1700,Table11[Tag Number],Table11[Status],"-",0)="-",
        _xlfn.XLOOKUP(A1700,Table8[Tag Number],Table8[Status],"-",0)="-"),
   "-")</f>
        <v>-</v>
      </c>
      <c r="I1700" s="88" t="str">
        <f>IF((_xlfn.XLOOKUP(B1700,[2]Sheet1!$A$2:$A$198,[2]Sheet1!$B$2:$B$198,"-",0)="Glade"),"Out","No")</f>
        <v>No</v>
      </c>
      <c r="J1700" s="94"/>
      <c r="K1700" s="95"/>
      <c r="L1700" s="95"/>
      <c r="M1700" s="95"/>
      <c r="N1700" s="96"/>
      <c r="O1700" s="89"/>
      <c r="R1700" t="b">
        <f t="shared" si="54"/>
        <v>0</v>
      </c>
    </row>
    <row r="1701" spans="1:18" ht="15" thickBot="1" x14ac:dyDescent="0.35">
      <c r="A1701" s="2" t="s">
        <v>2311</v>
      </c>
      <c r="B1701" s="2" t="s">
        <v>1137</v>
      </c>
      <c r="C1701" s="84">
        <f>IF(COUNTIF(Table8[Tag Number], A1701), 1, 0)</f>
        <v>0</v>
      </c>
      <c r="D1701" s="85">
        <f>IF(COUNTIF(Table9[Tag Number], A1701), 1, 0)</f>
        <v>0</v>
      </c>
      <c r="E1701" s="86">
        <f>IF(COUNTIF(Table10[Tag Number], A1701), 1, 0)</f>
        <v>0</v>
      </c>
      <c r="F1701" s="86">
        <f>IF(COUNTIF(Table11[Tag Number], A1701), 1, 0)</f>
        <v>0</v>
      </c>
      <c r="G1701" s="87">
        <f t="shared" si="55"/>
        <v>0</v>
      </c>
      <c r="H1701" s="88" t="str" cm="1">
        <f t="array" ref="H1701">_xlfn.IFS(OR(_xlfn.XLOOKUP(A1701,Table9[Tag Number],Table9[Status],"-",0)="Dead",
        _xlfn.XLOOKUP(A1701,Table10[Tag Number],Table10[Status],"-",0)="Dead",
        _xlfn.XLOOKUP(A1701,Table11[Tag Number],Table11[Status],"-",0)="Dead",
        _xlfn.XLOOKUP(A1701,Table8[Tag Number],Table8[Status],"-",0)="Dead"),"Dead",
     OR(_xlfn.XLOOKUP(A1701,Table11[Tag Number],Table11[Status],"-",0)="Alive",
        _xlfn.XLOOKUP(A1701,Table10[Tag Number],Table10[Status],"-",0)="Alive",
        _xlfn.XLOOKUP(A1701,Table9[Tag Number],Table9[Status],"-",0)="Alive",
        _xlfn.XLOOKUP(A1701,Table8[Tag Number],Table8[Status],"-",0)="Alive"),"Alive",
     OR(_xlfn.XLOOKUP(A1701,Table9[Tag Number],Table9[Status],"-",0)="-",
        _xlfn.XLOOKUP(A1701,Table10[Tag Number],Table10[Status],"-",0)="-",
        _xlfn.XLOOKUP(A1701,Table11[Tag Number],Table11[Status],"-",0)="-",
        _xlfn.XLOOKUP(A1701,Table8[Tag Number],Table8[Status],"-",0)="-"),
   "-")</f>
        <v>-</v>
      </c>
      <c r="I1701" s="88" t="str">
        <f>IF((_xlfn.XLOOKUP(B1701,[2]Sheet1!$A$2:$A$198,[2]Sheet1!$B$2:$B$198,"-",0)="Glade"),"Out","No")</f>
        <v>No</v>
      </c>
      <c r="J1701" s="94"/>
      <c r="K1701" s="95"/>
      <c r="L1701" s="95"/>
      <c r="M1701" s="95"/>
      <c r="N1701" s="96"/>
      <c r="O1701" s="89"/>
      <c r="R1701" t="b">
        <f t="shared" si="54"/>
        <v>0</v>
      </c>
    </row>
    <row r="1702" spans="1:18" ht="15" thickBot="1" x14ac:dyDescent="0.35">
      <c r="A1702" s="3" t="s">
        <v>2312</v>
      </c>
      <c r="B1702" s="3" t="s">
        <v>1137</v>
      </c>
      <c r="C1702" s="84">
        <f>IF(COUNTIF(Table8[Tag Number], A1702), 1, 0)</f>
        <v>0</v>
      </c>
      <c r="D1702" s="85">
        <f>IF(COUNTIF(Table9[Tag Number], A1702), 1, 0)</f>
        <v>0</v>
      </c>
      <c r="E1702" s="86">
        <f>IF(COUNTIF(Table10[Tag Number], A1702), 1, 0)</f>
        <v>0</v>
      </c>
      <c r="F1702" s="86">
        <f>IF(COUNTIF(Table11[Tag Number], A1702), 1, 0)</f>
        <v>0</v>
      </c>
      <c r="G1702" s="87">
        <f t="shared" si="55"/>
        <v>0</v>
      </c>
      <c r="H1702" s="88" t="str" cm="1">
        <f t="array" ref="H1702">_xlfn.IFS(OR(_xlfn.XLOOKUP(A1702,Table9[Tag Number],Table9[Status],"-",0)="Dead",
        _xlfn.XLOOKUP(A1702,Table10[Tag Number],Table10[Status],"-",0)="Dead",
        _xlfn.XLOOKUP(A1702,Table11[Tag Number],Table11[Status],"-",0)="Dead",
        _xlfn.XLOOKUP(A1702,Table8[Tag Number],Table8[Status],"-",0)="Dead"),"Dead",
     OR(_xlfn.XLOOKUP(A1702,Table11[Tag Number],Table11[Status],"-",0)="Alive",
        _xlfn.XLOOKUP(A1702,Table10[Tag Number],Table10[Status],"-",0)="Alive",
        _xlfn.XLOOKUP(A1702,Table9[Tag Number],Table9[Status],"-",0)="Alive",
        _xlfn.XLOOKUP(A1702,Table8[Tag Number],Table8[Status],"-",0)="Alive"),"Alive",
     OR(_xlfn.XLOOKUP(A1702,Table9[Tag Number],Table9[Status],"-",0)="-",
        _xlfn.XLOOKUP(A1702,Table10[Tag Number],Table10[Status],"-",0)="-",
        _xlfn.XLOOKUP(A1702,Table11[Tag Number],Table11[Status],"-",0)="-",
        _xlfn.XLOOKUP(A1702,Table8[Tag Number],Table8[Status],"-",0)="-"),
   "-")</f>
        <v>-</v>
      </c>
      <c r="I1702" s="88" t="str">
        <f>IF((_xlfn.XLOOKUP(B1702,[2]Sheet1!$A$2:$A$198,[2]Sheet1!$B$2:$B$198,"-",0)="Glade"),"Out","No")</f>
        <v>No</v>
      </c>
      <c r="J1702" s="94"/>
      <c r="K1702" s="95"/>
      <c r="L1702" s="95"/>
      <c r="M1702" s="95"/>
      <c r="N1702" s="96"/>
      <c r="O1702" s="89"/>
      <c r="R1702" t="b">
        <f t="shared" si="54"/>
        <v>0</v>
      </c>
    </row>
    <row r="1703" spans="1:18" ht="15" thickBot="1" x14ac:dyDescent="0.35">
      <c r="A1703" s="2" t="s">
        <v>2313</v>
      </c>
      <c r="B1703" s="2" t="s">
        <v>1137</v>
      </c>
      <c r="C1703" s="84">
        <f>IF(COUNTIF(Table8[Tag Number], A1703), 1, 0)</f>
        <v>0</v>
      </c>
      <c r="D1703" s="85">
        <f>IF(COUNTIF(Table9[Tag Number], A1703), 1, 0)</f>
        <v>0</v>
      </c>
      <c r="E1703" s="86">
        <f>IF(COUNTIF(Table10[Tag Number], A1703), 1, 0)</f>
        <v>0</v>
      </c>
      <c r="F1703" s="86">
        <f>IF(COUNTIF(Table11[Tag Number], A1703), 1, 0)</f>
        <v>0</v>
      </c>
      <c r="G1703" s="87">
        <f t="shared" si="55"/>
        <v>0</v>
      </c>
      <c r="H1703" s="88" t="str" cm="1">
        <f t="array" ref="H1703">_xlfn.IFS(OR(_xlfn.XLOOKUP(A1703,Table9[Tag Number],Table9[Status],"-",0)="Dead",
        _xlfn.XLOOKUP(A1703,Table10[Tag Number],Table10[Status],"-",0)="Dead",
        _xlfn.XLOOKUP(A1703,Table11[Tag Number],Table11[Status],"-",0)="Dead",
        _xlfn.XLOOKUP(A1703,Table8[Tag Number],Table8[Status],"-",0)="Dead"),"Dead",
     OR(_xlfn.XLOOKUP(A1703,Table11[Tag Number],Table11[Status],"-",0)="Alive",
        _xlfn.XLOOKUP(A1703,Table10[Tag Number],Table10[Status],"-",0)="Alive",
        _xlfn.XLOOKUP(A1703,Table9[Tag Number],Table9[Status],"-",0)="Alive",
        _xlfn.XLOOKUP(A1703,Table8[Tag Number],Table8[Status],"-",0)="Alive"),"Alive",
     OR(_xlfn.XLOOKUP(A1703,Table9[Tag Number],Table9[Status],"-",0)="-",
        _xlfn.XLOOKUP(A1703,Table10[Tag Number],Table10[Status],"-",0)="-",
        _xlfn.XLOOKUP(A1703,Table11[Tag Number],Table11[Status],"-",0)="-",
        _xlfn.XLOOKUP(A1703,Table8[Tag Number],Table8[Status],"-",0)="-"),
   "-")</f>
        <v>-</v>
      </c>
      <c r="I1703" s="88" t="str">
        <f>IF((_xlfn.XLOOKUP(B1703,[2]Sheet1!$A$2:$A$198,[2]Sheet1!$B$2:$B$198,"-",0)="Glade"),"Out","No")</f>
        <v>No</v>
      </c>
      <c r="J1703" s="94"/>
      <c r="K1703" s="95"/>
      <c r="L1703" s="95"/>
      <c r="M1703" s="95"/>
      <c r="N1703" s="96"/>
      <c r="O1703" s="89"/>
      <c r="R1703" t="b">
        <f t="shared" si="54"/>
        <v>0</v>
      </c>
    </row>
    <row r="1704" spans="1:18" ht="15" thickBot="1" x14ac:dyDescent="0.35">
      <c r="A1704" s="3" t="s">
        <v>438</v>
      </c>
      <c r="B1704" s="3" t="s">
        <v>1137</v>
      </c>
      <c r="C1704" s="84">
        <f>IF(COUNTIF(Table8[Tag Number], A1704), 1, 0)</f>
        <v>0</v>
      </c>
      <c r="D1704" s="85">
        <f>IF(COUNTIF(Table9[Tag Number], A1704), 1, 0)</f>
        <v>0</v>
      </c>
      <c r="E1704" s="86">
        <f>IF(COUNTIF(Table10[Tag Number], A1704), 1, 0)</f>
        <v>0</v>
      </c>
      <c r="F1704" s="86">
        <f>IF(COUNTIF(Table11[Tag Number], A1704), 1, 0)</f>
        <v>1</v>
      </c>
      <c r="G1704" s="87">
        <f t="shared" si="55"/>
        <v>1</v>
      </c>
      <c r="H1704" s="88" t="str" cm="1">
        <f t="array" ref="H1704">_xlfn.IFS(OR(_xlfn.XLOOKUP(A1704,Table9[Tag Number],Table9[Status],"-",0)="Dead",
        _xlfn.XLOOKUP(A1704,Table10[Tag Number],Table10[Status],"-",0)="Dead",
        _xlfn.XLOOKUP(A1704,Table11[Tag Number],Table11[Status],"-",0)="Dead",
        _xlfn.XLOOKUP(A1704,Table8[Tag Number],Table8[Status],"-",0)="Dead"),"Dead",
     OR(_xlfn.XLOOKUP(A1704,Table11[Tag Number],Table11[Status],"-",0)="Alive",
        _xlfn.XLOOKUP(A1704,Table10[Tag Number],Table10[Status],"-",0)="Alive",
        _xlfn.XLOOKUP(A1704,Table9[Tag Number],Table9[Status],"-",0)="Alive",
        _xlfn.XLOOKUP(A1704,Table8[Tag Number],Table8[Status],"-",0)="Alive"),"Alive",
     OR(_xlfn.XLOOKUP(A1704,Table9[Tag Number],Table9[Status],"-",0)="-",
        _xlfn.XLOOKUP(A1704,Table10[Tag Number],Table10[Status],"-",0)="-",
        _xlfn.XLOOKUP(A1704,Table11[Tag Number],Table11[Status],"-",0)="-",
        _xlfn.XLOOKUP(A1704,Table8[Tag Number],Table8[Status],"-",0)="-"),
   "-")</f>
        <v>Alive</v>
      </c>
      <c r="I1704" s="88" t="str">
        <f>IF((_xlfn.XLOOKUP(B1704,[2]Sheet1!$A$2:$A$198,[2]Sheet1!$B$2:$B$198,"-",0)="Glade"),"Out","No")</f>
        <v>No</v>
      </c>
      <c r="J1704" s="94"/>
      <c r="K1704" s="95"/>
      <c r="L1704" s="95"/>
      <c r="M1704" s="95"/>
      <c r="N1704" s="96"/>
      <c r="O1704" s="89"/>
      <c r="R1704" t="b">
        <f t="shared" si="54"/>
        <v>0</v>
      </c>
    </row>
    <row r="1705" spans="1:18" ht="15" thickBot="1" x14ac:dyDescent="0.35">
      <c r="A1705" s="2" t="s">
        <v>2314</v>
      </c>
      <c r="B1705" s="2" t="s">
        <v>1137</v>
      </c>
      <c r="C1705" s="84">
        <f>IF(COUNTIF(Table8[Tag Number], A1705), 1, 0)</f>
        <v>0</v>
      </c>
      <c r="D1705" s="85">
        <f>IF(COUNTIF(Table9[Tag Number], A1705), 1, 0)</f>
        <v>0</v>
      </c>
      <c r="E1705" s="86">
        <f>IF(COUNTIF(Table10[Tag Number], A1705), 1, 0)</f>
        <v>0</v>
      </c>
      <c r="F1705" s="86">
        <f>IF(COUNTIF(Table11[Tag Number], A1705), 1, 0)</f>
        <v>0</v>
      </c>
      <c r="G1705" s="87">
        <f t="shared" si="55"/>
        <v>0</v>
      </c>
      <c r="H1705" s="88" t="str" cm="1">
        <f t="array" ref="H1705">_xlfn.IFS(OR(_xlfn.XLOOKUP(A1705,Table9[Tag Number],Table9[Status],"-",0)="Dead",
        _xlfn.XLOOKUP(A1705,Table10[Tag Number],Table10[Status],"-",0)="Dead",
        _xlfn.XLOOKUP(A1705,Table11[Tag Number],Table11[Status],"-",0)="Dead",
        _xlfn.XLOOKUP(A1705,Table8[Tag Number],Table8[Status],"-",0)="Dead"),"Dead",
     OR(_xlfn.XLOOKUP(A1705,Table11[Tag Number],Table11[Status],"-",0)="Alive",
        _xlfn.XLOOKUP(A1705,Table10[Tag Number],Table10[Status],"-",0)="Alive",
        _xlfn.XLOOKUP(A1705,Table9[Tag Number],Table9[Status],"-",0)="Alive",
        _xlfn.XLOOKUP(A1705,Table8[Tag Number],Table8[Status],"-",0)="Alive"),"Alive",
     OR(_xlfn.XLOOKUP(A1705,Table9[Tag Number],Table9[Status],"-",0)="-",
        _xlfn.XLOOKUP(A1705,Table10[Tag Number],Table10[Status],"-",0)="-",
        _xlfn.XLOOKUP(A1705,Table11[Tag Number],Table11[Status],"-",0)="-",
        _xlfn.XLOOKUP(A1705,Table8[Tag Number],Table8[Status],"-",0)="-"),
   "-")</f>
        <v>-</v>
      </c>
      <c r="I1705" s="88" t="str">
        <f>IF((_xlfn.XLOOKUP(B1705,[2]Sheet1!$A$2:$A$198,[2]Sheet1!$B$2:$B$198,"-",0)="Glade"),"Out","No")</f>
        <v>No</v>
      </c>
      <c r="J1705" s="94"/>
      <c r="K1705" s="95"/>
      <c r="L1705" s="95"/>
      <c r="M1705" s="95"/>
      <c r="N1705" s="96"/>
      <c r="O1705" s="89"/>
      <c r="R1705" t="b">
        <f t="shared" si="54"/>
        <v>0</v>
      </c>
    </row>
    <row r="1706" spans="1:18" ht="15" thickBot="1" x14ac:dyDescent="0.35">
      <c r="A1706" s="3" t="s">
        <v>361</v>
      </c>
      <c r="B1706" s="3" t="s">
        <v>1137</v>
      </c>
      <c r="C1706" s="84">
        <f>IF(COUNTIF(Table8[Tag Number], A1706), 1, 0)</f>
        <v>1</v>
      </c>
      <c r="D1706" s="85">
        <f>IF(COUNTIF(Table9[Tag Number], A1706), 1, 0)</f>
        <v>1</v>
      </c>
      <c r="E1706" s="86">
        <f>IF(COUNTIF(Table10[Tag Number], A1706), 1, 0)</f>
        <v>1</v>
      </c>
      <c r="F1706" s="86">
        <f>IF(COUNTIF(Table11[Tag Number], A1706), 1, 0)</f>
        <v>1</v>
      </c>
      <c r="G1706" s="87">
        <f t="shared" si="55"/>
        <v>4</v>
      </c>
      <c r="H1706" s="88" t="str" cm="1">
        <f t="array" ref="H1706">_xlfn.IFS(OR(_xlfn.XLOOKUP(A1706,Table9[Tag Number],Table9[Status],"-",0)="Dead",
        _xlfn.XLOOKUP(A1706,Table10[Tag Number],Table10[Status],"-",0)="Dead",
        _xlfn.XLOOKUP(A1706,Table11[Tag Number],Table11[Status],"-",0)="Dead",
        _xlfn.XLOOKUP(A1706,Table8[Tag Number],Table8[Status],"-",0)="Dead"),"Dead",
     OR(_xlfn.XLOOKUP(A1706,Table11[Tag Number],Table11[Status],"-",0)="Alive",
        _xlfn.XLOOKUP(A1706,Table10[Tag Number],Table10[Status],"-",0)="Alive",
        _xlfn.XLOOKUP(A1706,Table9[Tag Number],Table9[Status],"-",0)="Alive",
        _xlfn.XLOOKUP(A1706,Table8[Tag Number],Table8[Status],"-",0)="Alive"),"Alive",
     OR(_xlfn.XLOOKUP(A1706,Table9[Tag Number],Table9[Status],"-",0)="-",
        _xlfn.XLOOKUP(A1706,Table10[Tag Number],Table10[Status],"-",0)="-",
        _xlfn.XLOOKUP(A1706,Table11[Tag Number],Table11[Status],"-",0)="-",
        _xlfn.XLOOKUP(A1706,Table8[Tag Number],Table8[Status],"-",0)="-"),
   "-")</f>
        <v>Alive</v>
      </c>
      <c r="I1706" s="88" t="str">
        <f>IF((_xlfn.XLOOKUP(B1706,[2]Sheet1!$A$2:$A$198,[2]Sheet1!$B$2:$B$198,"-",0)="Glade"),"Out","No")</f>
        <v>No</v>
      </c>
      <c r="J1706" s="94"/>
      <c r="K1706" s="95"/>
      <c r="L1706" s="95"/>
      <c r="M1706" s="95"/>
      <c r="N1706" s="96"/>
      <c r="O1706" s="89"/>
      <c r="R1706" t="str">
        <f t="shared" si="54"/>
        <v>C719</v>
      </c>
    </row>
    <row r="1707" spans="1:18" ht="15" thickBot="1" x14ac:dyDescent="0.35">
      <c r="A1707" s="2" t="s">
        <v>745</v>
      </c>
      <c r="B1707" s="2" t="s">
        <v>1137</v>
      </c>
      <c r="C1707" s="84">
        <f>IF(COUNTIF(Table8[Tag Number], A1707), 1, 0)</f>
        <v>1</v>
      </c>
      <c r="D1707" s="85">
        <f>IF(COUNTIF(Table9[Tag Number], A1707), 1, 0)</f>
        <v>1</v>
      </c>
      <c r="E1707" s="86">
        <f>IF(COUNTIF(Table10[Tag Number], A1707), 1, 0)</f>
        <v>1</v>
      </c>
      <c r="F1707" s="86">
        <f>IF(COUNTIF(Table11[Tag Number], A1707), 1, 0)</f>
        <v>1</v>
      </c>
      <c r="G1707" s="87">
        <f t="shared" si="55"/>
        <v>4</v>
      </c>
      <c r="H1707" s="88" t="str" cm="1">
        <f t="array" ref="H1707">_xlfn.IFS(OR(_xlfn.XLOOKUP(A1707,Table9[Tag Number],Table9[Status],"-",0)="Dead",
        _xlfn.XLOOKUP(A1707,Table10[Tag Number],Table10[Status],"-",0)="Dead",
        _xlfn.XLOOKUP(A1707,Table11[Tag Number],Table11[Status],"-",0)="Dead",
        _xlfn.XLOOKUP(A1707,Table8[Tag Number],Table8[Status],"-",0)="Dead"),"Dead",
     OR(_xlfn.XLOOKUP(A1707,Table11[Tag Number],Table11[Status],"-",0)="Alive",
        _xlfn.XLOOKUP(A1707,Table10[Tag Number],Table10[Status],"-",0)="Alive",
        _xlfn.XLOOKUP(A1707,Table9[Tag Number],Table9[Status],"-",0)="Alive",
        _xlfn.XLOOKUP(A1707,Table8[Tag Number],Table8[Status],"-",0)="Alive"),"Alive",
     OR(_xlfn.XLOOKUP(A1707,Table9[Tag Number],Table9[Status],"-",0)="-",
        _xlfn.XLOOKUP(A1707,Table10[Tag Number],Table10[Status],"-",0)="-",
        _xlfn.XLOOKUP(A1707,Table11[Tag Number],Table11[Status],"-",0)="-",
        _xlfn.XLOOKUP(A1707,Table8[Tag Number],Table8[Status],"-",0)="-"),
   "-")</f>
        <v>Alive</v>
      </c>
      <c r="I1707" s="88" t="str">
        <f>IF((_xlfn.XLOOKUP(B1707,[2]Sheet1!$A$2:$A$198,[2]Sheet1!$B$2:$B$198,"-",0)="Glade"),"Out","No")</f>
        <v>No</v>
      </c>
      <c r="J1707" s="94"/>
      <c r="K1707" s="95"/>
      <c r="L1707" s="95"/>
      <c r="M1707" s="95"/>
      <c r="N1707" s="96"/>
      <c r="O1707" s="89"/>
      <c r="R1707" t="str">
        <f t="shared" si="54"/>
        <v>C720</v>
      </c>
    </row>
    <row r="1708" spans="1:18" ht="15" thickBot="1" x14ac:dyDescent="0.35">
      <c r="A1708" s="3" t="s">
        <v>357</v>
      </c>
      <c r="B1708" s="3" t="s">
        <v>1137</v>
      </c>
      <c r="C1708" s="84">
        <f>IF(COUNTIF(Table8[Tag Number], A1708), 1, 0)</f>
        <v>0</v>
      </c>
      <c r="D1708" s="85">
        <f>IF(COUNTIF(Table9[Tag Number], A1708), 1, 0)</f>
        <v>1</v>
      </c>
      <c r="E1708" s="86">
        <f>IF(COUNTIF(Table10[Tag Number], A1708), 1, 0)</f>
        <v>1</v>
      </c>
      <c r="F1708" s="86">
        <f>IF(COUNTIF(Table11[Tag Number], A1708), 1, 0)</f>
        <v>1</v>
      </c>
      <c r="G1708" s="87">
        <f t="shared" si="55"/>
        <v>3</v>
      </c>
      <c r="H1708" s="88" t="str" cm="1">
        <f t="array" ref="H1708">_xlfn.IFS(OR(_xlfn.XLOOKUP(A1708,Table9[Tag Number],Table9[Status],"-",0)="Dead",
        _xlfn.XLOOKUP(A1708,Table10[Tag Number],Table10[Status],"-",0)="Dead",
        _xlfn.XLOOKUP(A1708,Table11[Tag Number],Table11[Status],"-",0)="Dead",
        _xlfn.XLOOKUP(A1708,Table8[Tag Number],Table8[Status],"-",0)="Dead"),"Dead",
     OR(_xlfn.XLOOKUP(A1708,Table11[Tag Number],Table11[Status],"-",0)="Alive",
        _xlfn.XLOOKUP(A1708,Table10[Tag Number],Table10[Status],"-",0)="Alive",
        _xlfn.XLOOKUP(A1708,Table9[Tag Number],Table9[Status],"-",0)="Alive",
        _xlfn.XLOOKUP(A1708,Table8[Tag Number],Table8[Status],"-",0)="Alive"),"Alive",
     OR(_xlfn.XLOOKUP(A1708,Table9[Tag Number],Table9[Status],"-",0)="-",
        _xlfn.XLOOKUP(A1708,Table10[Tag Number],Table10[Status],"-",0)="-",
        _xlfn.XLOOKUP(A1708,Table11[Tag Number],Table11[Status],"-",0)="-",
        _xlfn.XLOOKUP(A1708,Table8[Tag Number],Table8[Status],"-",0)="-"),
   "-")</f>
        <v>Alive</v>
      </c>
      <c r="I1708" s="88" t="str">
        <f>IF((_xlfn.XLOOKUP(B1708,[2]Sheet1!$A$2:$A$198,[2]Sheet1!$B$2:$B$198,"-",0)="Glade"),"Out","No")</f>
        <v>No</v>
      </c>
      <c r="J1708" s="94"/>
      <c r="K1708" s="95"/>
      <c r="L1708" s="95"/>
      <c r="M1708" s="95"/>
      <c r="N1708" s="96"/>
      <c r="O1708" s="89"/>
      <c r="R1708" t="str">
        <f t="shared" si="54"/>
        <v>C721</v>
      </c>
    </row>
    <row r="1709" spans="1:18" ht="15" thickBot="1" x14ac:dyDescent="0.35">
      <c r="A1709" s="2" t="s">
        <v>798</v>
      </c>
      <c r="B1709" s="2" t="s">
        <v>1137</v>
      </c>
      <c r="C1709" s="84">
        <f>IF(COUNTIF(Table8[Tag Number], A1709), 1, 0)</f>
        <v>1</v>
      </c>
      <c r="D1709" s="85">
        <f>IF(COUNTIF(Table9[Tag Number], A1709), 1, 0)</f>
        <v>1</v>
      </c>
      <c r="E1709" s="86">
        <f>IF(COUNTIF(Table10[Tag Number], A1709), 1, 0)</f>
        <v>0</v>
      </c>
      <c r="F1709" s="86">
        <f>IF(COUNTIF(Table11[Tag Number], A1709), 1, 0)</f>
        <v>1</v>
      </c>
      <c r="G1709" s="87">
        <f t="shared" si="55"/>
        <v>3</v>
      </c>
      <c r="H1709" s="88" t="str" cm="1">
        <f t="array" ref="H1709">_xlfn.IFS(OR(_xlfn.XLOOKUP(A1709,Table9[Tag Number],Table9[Status],"-",0)="Dead",
        _xlfn.XLOOKUP(A1709,Table10[Tag Number],Table10[Status],"-",0)="Dead",
        _xlfn.XLOOKUP(A1709,Table11[Tag Number],Table11[Status],"-",0)="Dead",
        _xlfn.XLOOKUP(A1709,Table8[Tag Number],Table8[Status],"-",0)="Dead"),"Dead",
     OR(_xlfn.XLOOKUP(A1709,Table11[Tag Number],Table11[Status],"-",0)="Alive",
        _xlfn.XLOOKUP(A1709,Table10[Tag Number],Table10[Status],"-",0)="Alive",
        _xlfn.XLOOKUP(A1709,Table9[Tag Number],Table9[Status],"-",0)="Alive",
        _xlfn.XLOOKUP(A1709,Table8[Tag Number],Table8[Status],"-",0)="Alive"),"Alive",
     OR(_xlfn.XLOOKUP(A1709,Table9[Tag Number],Table9[Status],"-",0)="-",
        _xlfn.XLOOKUP(A1709,Table10[Tag Number],Table10[Status],"-",0)="-",
        _xlfn.XLOOKUP(A1709,Table11[Tag Number],Table11[Status],"-",0)="-",
        _xlfn.XLOOKUP(A1709,Table8[Tag Number],Table8[Status],"-",0)="-"),
   "-")</f>
        <v>Alive</v>
      </c>
      <c r="I1709" s="88" t="str">
        <f>IF((_xlfn.XLOOKUP(B1709,[2]Sheet1!$A$2:$A$198,[2]Sheet1!$B$2:$B$198,"-",0)="Glade"),"Out","No")</f>
        <v>No</v>
      </c>
      <c r="J1709" s="94"/>
      <c r="K1709" s="95"/>
      <c r="L1709" s="95"/>
      <c r="M1709" s="95"/>
      <c r="N1709" s="96"/>
      <c r="O1709" s="89"/>
      <c r="R1709" t="str">
        <f t="shared" si="54"/>
        <v>C722</v>
      </c>
    </row>
    <row r="1710" spans="1:18" ht="15" thickBot="1" x14ac:dyDescent="0.35">
      <c r="A1710" s="3" t="s">
        <v>915</v>
      </c>
      <c r="B1710" s="3" t="s">
        <v>1137</v>
      </c>
      <c r="C1710" s="84">
        <f>IF(COUNTIF(Table8[Tag Number], A1710), 1, 0)</f>
        <v>0</v>
      </c>
      <c r="D1710" s="85">
        <f>IF(COUNTIF(Table9[Tag Number], A1710), 1, 0)</f>
        <v>1</v>
      </c>
      <c r="E1710" s="86">
        <f>IF(COUNTIF(Table10[Tag Number], A1710), 1, 0)</f>
        <v>0</v>
      </c>
      <c r="F1710" s="86">
        <f>IF(COUNTIF(Table11[Tag Number], A1710), 1, 0)</f>
        <v>0</v>
      </c>
      <c r="G1710" s="87">
        <f t="shared" si="55"/>
        <v>1</v>
      </c>
      <c r="H1710" s="88" t="str" cm="1">
        <f t="array" ref="H1710">_xlfn.IFS(OR(_xlfn.XLOOKUP(A1710,Table9[Tag Number],Table9[Status],"-",0)="Dead",
        _xlfn.XLOOKUP(A1710,Table10[Tag Number],Table10[Status],"-",0)="Dead",
        _xlfn.XLOOKUP(A1710,Table11[Tag Number],Table11[Status],"-",0)="Dead",
        _xlfn.XLOOKUP(A1710,Table8[Tag Number],Table8[Status],"-",0)="Dead"),"Dead",
     OR(_xlfn.XLOOKUP(A1710,Table11[Tag Number],Table11[Status],"-",0)="Alive",
        _xlfn.XLOOKUP(A1710,Table10[Tag Number],Table10[Status],"-",0)="Alive",
        _xlfn.XLOOKUP(A1710,Table9[Tag Number],Table9[Status],"-",0)="Alive",
        _xlfn.XLOOKUP(A1710,Table8[Tag Number],Table8[Status],"-",0)="Alive"),"Alive",
     OR(_xlfn.XLOOKUP(A1710,Table9[Tag Number],Table9[Status],"-",0)="-",
        _xlfn.XLOOKUP(A1710,Table10[Tag Number],Table10[Status],"-",0)="-",
        _xlfn.XLOOKUP(A1710,Table11[Tag Number],Table11[Status],"-",0)="-",
        _xlfn.XLOOKUP(A1710,Table8[Tag Number],Table8[Status],"-",0)="-"),
   "-")</f>
        <v>Alive</v>
      </c>
      <c r="I1710" s="88" t="str">
        <f>IF((_xlfn.XLOOKUP(B1710,[2]Sheet1!$A$2:$A$198,[2]Sheet1!$B$2:$B$198,"-",0)="Glade"),"Out","No")</f>
        <v>No</v>
      </c>
      <c r="J1710" s="94"/>
      <c r="K1710" s="95"/>
      <c r="L1710" s="95"/>
      <c r="M1710" s="95"/>
      <c r="N1710" s="96"/>
      <c r="O1710" s="89"/>
      <c r="R1710" t="b">
        <f t="shared" si="54"/>
        <v>0</v>
      </c>
    </row>
    <row r="1711" spans="1:18" ht="15" thickBot="1" x14ac:dyDescent="0.35">
      <c r="A1711" s="2" t="s">
        <v>2315</v>
      </c>
      <c r="B1711" s="2" t="s">
        <v>1137</v>
      </c>
      <c r="C1711" s="84">
        <f>IF(COUNTIF(Table8[Tag Number], A1711), 1, 0)</f>
        <v>0</v>
      </c>
      <c r="D1711" s="85">
        <f>IF(COUNTIF(Table9[Tag Number], A1711), 1, 0)</f>
        <v>0</v>
      </c>
      <c r="E1711" s="86">
        <f>IF(COUNTIF(Table10[Tag Number], A1711), 1, 0)</f>
        <v>0</v>
      </c>
      <c r="F1711" s="86">
        <f>IF(COUNTIF(Table11[Tag Number], A1711), 1, 0)</f>
        <v>0</v>
      </c>
      <c r="G1711" s="87">
        <f t="shared" si="55"/>
        <v>0</v>
      </c>
      <c r="H1711" s="88" t="str" cm="1">
        <f t="array" ref="H1711">_xlfn.IFS(OR(_xlfn.XLOOKUP(A1711,Table9[Tag Number],Table9[Status],"-",0)="Dead",
        _xlfn.XLOOKUP(A1711,Table10[Tag Number],Table10[Status],"-",0)="Dead",
        _xlfn.XLOOKUP(A1711,Table11[Tag Number],Table11[Status],"-",0)="Dead",
        _xlfn.XLOOKUP(A1711,Table8[Tag Number],Table8[Status],"-",0)="Dead"),"Dead",
     OR(_xlfn.XLOOKUP(A1711,Table11[Tag Number],Table11[Status],"-",0)="Alive",
        _xlfn.XLOOKUP(A1711,Table10[Tag Number],Table10[Status],"-",0)="Alive",
        _xlfn.XLOOKUP(A1711,Table9[Tag Number],Table9[Status],"-",0)="Alive",
        _xlfn.XLOOKUP(A1711,Table8[Tag Number],Table8[Status],"-",0)="Alive"),"Alive",
     OR(_xlfn.XLOOKUP(A1711,Table9[Tag Number],Table9[Status],"-",0)="-",
        _xlfn.XLOOKUP(A1711,Table10[Tag Number],Table10[Status],"-",0)="-",
        _xlfn.XLOOKUP(A1711,Table11[Tag Number],Table11[Status],"-",0)="-",
        _xlfn.XLOOKUP(A1711,Table8[Tag Number],Table8[Status],"-",0)="-"),
   "-")</f>
        <v>-</v>
      </c>
      <c r="I1711" s="88" t="str">
        <f>IF((_xlfn.XLOOKUP(B1711,[2]Sheet1!$A$2:$A$198,[2]Sheet1!$B$2:$B$198,"-",0)="Glade"),"Out","No")</f>
        <v>No</v>
      </c>
      <c r="J1711" s="94"/>
      <c r="K1711" s="95"/>
      <c r="L1711" s="95"/>
      <c r="M1711" s="95"/>
      <c r="N1711" s="96"/>
      <c r="O1711" s="89"/>
      <c r="R1711" t="b">
        <f t="shared" si="54"/>
        <v>0</v>
      </c>
    </row>
    <row r="1712" spans="1:18" ht="15" thickBot="1" x14ac:dyDescent="0.35">
      <c r="A1712" s="3" t="s">
        <v>831</v>
      </c>
      <c r="B1712" s="3" t="s">
        <v>1137</v>
      </c>
      <c r="C1712" s="84">
        <f>IF(COUNTIF(Table8[Tag Number], A1712), 1, 0)</f>
        <v>1</v>
      </c>
      <c r="D1712" s="85">
        <f>IF(COUNTIF(Table9[Tag Number], A1712), 1, 0)</f>
        <v>0</v>
      </c>
      <c r="E1712" s="86">
        <f>IF(COUNTIF(Table10[Tag Number], A1712), 1, 0)</f>
        <v>0</v>
      </c>
      <c r="F1712" s="86">
        <f>IF(COUNTIF(Table11[Tag Number], A1712), 1, 0)</f>
        <v>0</v>
      </c>
      <c r="G1712" s="87">
        <f t="shared" si="55"/>
        <v>1</v>
      </c>
      <c r="H1712" s="88" t="str" cm="1">
        <f t="array" ref="H1712">_xlfn.IFS(OR(_xlfn.XLOOKUP(A1712,Table9[Tag Number],Table9[Status],"-",0)="Dead",
        _xlfn.XLOOKUP(A1712,Table10[Tag Number],Table10[Status],"-",0)="Dead",
        _xlfn.XLOOKUP(A1712,Table11[Tag Number],Table11[Status],"-",0)="Dead",
        _xlfn.XLOOKUP(A1712,Table8[Tag Number],Table8[Status],"-",0)="Dead"),"Dead",
     OR(_xlfn.XLOOKUP(A1712,Table11[Tag Number],Table11[Status],"-",0)="Alive",
        _xlfn.XLOOKUP(A1712,Table10[Tag Number],Table10[Status],"-",0)="Alive",
        _xlfn.XLOOKUP(A1712,Table9[Tag Number],Table9[Status],"-",0)="Alive",
        _xlfn.XLOOKUP(A1712,Table8[Tag Number],Table8[Status],"-",0)="Alive"),"Alive",
     OR(_xlfn.XLOOKUP(A1712,Table9[Tag Number],Table9[Status],"-",0)="-",
        _xlfn.XLOOKUP(A1712,Table10[Tag Number],Table10[Status],"-",0)="-",
        _xlfn.XLOOKUP(A1712,Table11[Tag Number],Table11[Status],"-",0)="-",
        _xlfn.XLOOKUP(A1712,Table8[Tag Number],Table8[Status],"-",0)="-"),
   "-")</f>
        <v>Alive</v>
      </c>
      <c r="I1712" s="88" t="str">
        <f>IF((_xlfn.XLOOKUP(B1712,[2]Sheet1!$A$2:$A$198,[2]Sheet1!$B$2:$B$198,"-",0)="Glade"),"Out","No")</f>
        <v>No</v>
      </c>
      <c r="J1712" s="94"/>
      <c r="K1712" s="95"/>
      <c r="L1712" s="95"/>
      <c r="M1712" s="95"/>
      <c r="N1712" s="96"/>
      <c r="O1712" s="89"/>
      <c r="R1712" t="b">
        <f t="shared" si="54"/>
        <v>0</v>
      </c>
    </row>
    <row r="1713" spans="1:18" ht="15" thickBot="1" x14ac:dyDescent="0.35">
      <c r="A1713" s="2" t="s">
        <v>2316</v>
      </c>
      <c r="B1713" s="2" t="s">
        <v>1137</v>
      </c>
      <c r="C1713" s="84">
        <f>IF(COUNTIF(Table8[Tag Number], A1713), 1, 0)</f>
        <v>0</v>
      </c>
      <c r="D1713" s="85">
        <f>IF(COUNTIF(Table9[Tag Number], A1713), 1, 0)</f>
        <v>0</v>
      </c>
      <c r="E1713" s="86">
        <f>IF(COUNTIF(Table10[Tag Number], A1713), 1, 0)</f>
        <v>0</v>
      </c>
      <c r="F1713" s="86">
        <f>IF(COUNTIF(Table11[Tag Number], A1713), 1, 0)</f>
        <v>0</v>
      </c>
      <c r="G1713" s="87">
        <f t="shared" si="55"/>
        <v>0</v>
      </c>
      <c r="H1713" s="88" t="str" cm="1">
        <f t="array" ref="H1713">_xlfn.IFS(OR(_xlfn.XLOOKUP(A1713,Table9[Tag Number],Table9[Status],"-",0)="Dead",
        _xlfn.XLOOKUP(A1713,Table10[Tag Number],Table10[Status],"-",0)="Dead",
        _xlfn.XLOOKUP(A1713,Table11[Tag Number],Table11[Status],"-",0)="Dead",
        _xlfn.XLOOKUP(A1713,Table8[Tag Number],Table8[Status],"-",0)="Dead"),"Dead",
     OR(_xlfn.XLOOKUP(A1713,Table11[Tag Number],Table11[Status],"-",0)="Alive",
        _xlfn.XLOOKUP(A1713,Table10[Tag Number],Table10[Status],"-",0)="Alive",
        _xlfn.XLOOKUP(A1713,Table9[Tag Number],Table9[Status],"-",0)="Alive",
        _xlfn.XLOOKUP(A1713,Table8[Tag Number],Table8[Status],"-",0)="Alive"),"Alive",
     OR(_xlfn.XLOOKUP(A1713,Table9[Tag Number],Table9[Status],"-",0)="-",
        _xlfn.XLOOKUP(A1713,Table10[Tag Number],Table10[Status],"-",0)="-",
        _xlfn.XLOOKUP(A1713,Table11[Tag Number],Table11[Status],"-",0)="-",
        _xlfn.XLOOKUP(A1713,Table8[Tag Number],Table8[Status],"-",0)="-"),
   "-")</f>
        <v>-</v>
      </c>
      <c r="I1713" s="88" t="str">
        <f>IF((_xlfn.XLOOKUP(B1713,[2]Sheet1!$A$2:$A$198,[2]Sheet1!$B$2:$B$198,"-",0)="Glade"),"Out","No")</f>
        <v>No</v>
      </c>
      <c r="J1713" s="94"/>
      <c r="K1713" s="95"/>
      <c r="L1713" s="95"/>
      <c r="M1713" s="95"/>
      <c r="N1713" s="96"/>
      <c r="O1713" s="89"/>
      <c r="R1713" t="b">
        <f t="shared" si="54"/>
        <v>0</v>
      </c>
    </row>
    <row r="1714" spans="1:18" ht="15" thickBot="1" x14ac:dyDescent="0.35">
      <c r="A1714" s="3" t="s">
        <v>2317</v>
      </c>
      <c r="B1714" s="3" t="s">
        <v>1137</v>
      </c>
      <c r="C1714" s="84">
        <f>IF(COUNTIF(Table8[Tag Number], A1714), 1, 0)</f>
        <v>0</v>
      </c>
      <c r="D1714" s="85">
        <f>IF(COUNTIF(Table9[Tag Number], A1714), 1, 0)</f>
        <v>0</v>
      </c>
      <c r="E1714" s="86">
        <f>IF(COUNTIF(Table10[Tag Number], A1714), 1, 0)</f>
        <v>0</v>
      </c>
      <c r="F1714" s="86">
        <f>IF(COUNTIF(Table11[Tag Number], A1714), 1, 0)</f>
        <v>0</v>
      </c>
      <c r="G1714" s="87">
        <f t="shared" si="55"/>
        <v>0</v>
      </c>
      <c r="H1714" s="88" t="str" cm="1">
        <f t="array" ref="H1714">_xlfn.IFS(OR(_xlfn.XLOOKUP(A1714,Table9[Tag Number],Table9[Status],"-",0)="Dead",
        _xlfn.XLOOKUP(A1714,Table10[Tag Number],Table10[Status],"-",0)="Dead",
        _xlfn.XLOOKUP(A1714,Table11[Tag Number],Table11[Status],"-",0)="Dead",
        _xlfn.XLOOKUP(A1714,Table8[Tag Number],Table8[Status],"-",0)="Dead"),"Dead",
     OR(_xlfn.XLOOKUP(A1714,Table11[Tag Number],Table11[Status],"-",0)="Alive",
        _xlfn.XLOOKUP(A1714,Table10[Tag Number],Table10[Status],"-",0)="Alive",
        _xlfn.XLOOKUP(A1714,Table9[Tag Number],Table9[Status],"-",0)="Alive",
        _xlfn.XLOOKUP(A1714,Table8[Tag Number],Table8[Status],"-",0)="Alive"),"Alive",
     OR(_xlfn.XLOOKUP(A1714,Table9[Tag Number],Table9[Status],"-",0)="-",
        _xlfn.XLOOKUP(A1714,Table10[Tag Number],Table10[Status],"-",0)="-",
        _xlfn.XLOOKUP(A1714,Table11[Tag Number],Table11[Status],"-",0)="-",
        _xlfn.XLOOKUP(A1714,Table8[Tag Number],Table8[Status],"-",0)="-"),
   "-")</f>
        <v>-</v>
      </c>
      <c r="I1714" s="88" t="str">
        <f>IF((_xlfn.XLOOKUP(B1714,[2]Sheet1!$A$2:$A$198,[2]Sheet1!$B$2:$B$198,"-",0)="Glade"),"Out","No")</f>
        <v>No</v>
      </c>
      <c r="J1714" s="94"/>
      <c r="K1714" s="95"/>
      <c r="L1714" s="95"/>
      <c r="M1714" s="95"/>
      <c r="N1714" s="96"/>
      <c r="O1714" s="89"/>
      <c r="R1714" t="b">
        <f t="shared" si="54"/>
        <v>0</v>
      </c>
    </row>
    <row r="1715" spans="1:18" ht="15" thickBot="1" x14ac:dyDescent="0.35">
      <c r="A1715" s="2" t="s">
        <v>2318</v>
      </c>
      <c r="B1715" s="2" t="s">
        <v>1137</v>
      </c>
      <c r="C1715" s="84">
        <f>IF(COUNTIF(Table8[Tag Number], A1715), 1, 0)</f>
        <v>0</v>
      </c>
      <c r="D1715" s="85">
        <f>IF(COUNTIF(Table9[Tag Number], A1715), 1, 0)</f>
        <v>0</v>
      </c>
      <c r="E1715" s="86">
        <f>IF(COUNTIF(Table10[Tag Number], A1715), 1, 0)</f>
        <v>0</v>
      </c>
      <c r="F1715" s="86">
        <f>IF(COUNTIF(Table11[Tag Number], A1715), 1, 0)</f>
        <v>0</v>
      </c>
      <c r="G1715" s="87">
        <f t="shared" si="55"/>
        <v>0</v>
      </c>
      <c r="H1715" s="88" t="str" cm="1">
        <f t="array" ref="H1715">_xlfn.IFS(OR(_xlfn.XLOOKUP(A1715,Table9[Tag Number],Table9[Status],"-",0)="Dead",
        _xlfn.XLOOKUP(A1715,Table10[Tag Number],Table10[Status],"-",0)="Dead",
        _xlfn.XLOOKUP(A1715,Table11[Tag Number],Table11[Status],"-",0)="Dead",
        _xlfn.XLOOKUP(A1715,Table8[Tag Number],Table8[Status],"-",0)="Dead"),"Dead",
     OR(_xlfn.XLOOKUP(A1715,Table11[Tag Number],Table11[Status],"-",0)="Alive",
        _xlfn.XLOOKUP(A1715,Table10[Tag Number],Table10[Status],"-",0)="Alive",
        _xlfn.XLOOKUP(A1715,Table9[Tag Number],Table9[Status],"-",0)="Alive",
        _xlfn.XLOOKUP(A1715,Table8[Tag Number],Table8[Status],"-",0)="Alive"),"Alive",
     OR(_xlfn.XLOOKUP(A1715,Table9[Tag Number],Table9[Status],"-",0)="-",
        _xlfn.XLOOKUP(A1715,Table10[Tag Number],Table10[Status],"-",0)="-",
        _xlfn.XLOOKUP(A1715,Table11[Tag Number],Table11[Status],"-",0)="-",
        _xlfn.XLOOKUP(A1715,Table8[Tag Number],Table8[Status],"-",0)="-"),
   "-")</f>
        <v>-</v>
      </c>
      <c r="I1715" s="88" t="str">
        <f>IF((_xlfn.XLOOKUP(B1715,[2]Sheet1!$A$2:$A$198,[2]Sheet1!$B$2:$B$198,"-",0)="Glade"),"Out","No")</f>
        <v>No</v>
      </c>
      <c r="J1715" s="94"/>
      <c r="K1715" s="95"/>
      <c r="L1715" s="95"/>
      <c r="M1715" s="95"/>
      <c r="N1715" s="96"/>
      <c r="O1715" s="89"/>
      <c r="R1715" t="b">
        <f t="shared" si="54"/>
        <v>0</v>
      </c>
    </row>
    <row r="1716" spans="1:18" ht="15" thickBot="1" x14ac:dyDescent="0.35">
      <c r="A1716" s="3" t="s">
        <v>2319</v>
      </c>
      <c r="B1716" s="3" t="s">
        <v>1137</v>
      </c>
      <c r="C1716" s="84">
        <f>IF(COUNTIF(Table8[Tag Number], A1716), 1, 0)</f>
        <v>0</v>
      </c>
      <c r="D1716" s="85">
        <f>IF(COUNTIF(Table9[Tag Number], A1716), 1, 0)</f>
        <v>0</v>
      </c>
      <c r="E1716" s="86">
        <f>IF(COUNTIF(Table10[Tag Number], A1716), 1, 0)</f>
        <v>0</v>
      </c>
      <c r="F1716" s="86">
        <f>IF(COUNTIF(Table11[Tag Number], A1716), 1, 0)</f>
        <v>0</v>
      </c>
      <c r="G1716" s="87">
        <f t="shared" si="55"/>
        <v>0</v>
      </c>
      <c r="H1716" s="88" t="str" cm="1">
        <f t="array" ref="H1716">_xlfn.IFS(OR(_xlfn.XLOOKUP(A1716,Table9[Tag Number],Table9[Status],"-",0)="Dead",
        _xlfn.XLOOKUP(A1716,Table10[Tag Number],Table10[Status],"-",0)="Dead",
        _xlfn.XLOOKUP(A1716,Table11[Tag Number],Table11[Status],"-",0)="Dead",
        _xlfn.XLOOKUP(A1716,Table8[Tag Number],Table8[Status],"-",0)="Dead"),"Dead",
     OR(_xlfn.XLOOKUP(A1716,Table11[Tag Number],Table11[Status],"-",0)="Alive",
        _xlfn.XLOOKUP(A1716,Table10[Tag Number],Table10[Status],"-",0)="Alive",
        _xlfn.XLOOKUP(A1716,Table9[Tag Number],Table9[Status],"-",0)="Alive",
        _xlfn.XLOOKUP(A1716,Table8[Tag Number],Table8[Status],"-",0)="Alive"),"Alive",
     OR(_xlfn.XLOOKUP(A1716,Table9[Tag Number],Table9[Status],"-",0)="-",
        _xlfn.XLOOKUP(A1716,Table10[Tag Number],Table10[Status],"-",0)="-",
        _xlfn.XLOOKUP(A1716,Table11[Tag Number],Table11[Status],"-",0)="-",
        _xlfn.XLOOKUP(A1716,Table8[Tag Number],Table8[Status],"-",0)="-"),
   "-")</f>
        <v>-</v>
      </c>
      <c r="I1716" s="88" t="str">
        <f>IF((_xlfn.XLOOKUP(B1716,[2]Sheet1!$A$2:$A$198,[2]Sheet1!$B$2:$B$198,"-",0)="Glade"),"Out","No")</f>
        <v>No</v>
      </c>
      <c r="J1716" s="94"/>
      <c r="K1716" s="95"/>
      <c r="L1716" s="95"/>
      <c r="M1716" s="95"/>
      <c r="N1716" s="96"/>
      <c r="O1716" s="89"/>
      <c r="R1716" t="b">
        <f t="shared" si="54"/>
        <v>0</v>
      </c>
    </row>
    <row r="1717" spans="1:18" ht="15" thickBot="1" x14ac:dyDescent="0.35">
      <c r="A1717" s="2" t="s">
        <v>600</v>
      </c>
      <c r="B1717" s="2" t="s">
        <v>1137</v>
      </c>
      <c r="C1717" s="84">
        <f>IF(COUNTIF(Table8[Tag Number], A1717), 1, 0)</f>
        <v>0</v>
      </c>
      <c r="D1717" s="85">
        <f>IF(COUNTIF(Table9[Tag Number], A1717), 1, 0)</f>
        <v>1</v>
      </c>
      <c r="E1717" s="86">
        <f>IF(COUNTIF(Table10[Tag Number], A1717), 1, 0)</f>
        <v>0</v>
      </c>
      <c r="F1717" s="86">
        <f>IF(COUNTIF(Table11[Tag Number], A1717), 1, 0)</f>
        <v>0</v>
      </c>
      <c r="G1717" s="87">
        <f t="shared" si="55"/>
        <v>1</v>
      </c>
      <c r="H1717" s="88" t="str" cm="1">
        <f t="array" ref="H1717">_xlfn.IFS(OR(_xlfn.XLOOKUP(A1717,Table9[Tag Number],Table9[Status],"-",0)="Dead",
        _xlfn.XLOOKUP(A1717,Table10[Tag Number],Table10[Status],"-",0)="Dead",
        _xlfn.XLOOKUP(A1717,Table11[Tag Number],Table11[Status],"-",0)="Dead",
        _xlfn.XLOOKUP(A1717,Table8[Tag Number],Table8[Status],"-",0)="Dead"),"Dead",
     OR(_xlfn.XLOOKUP(A1717,Table11[Tag Number],Table11[Status],"-",0)="Alive",
        _xlfn.XLOOKUP(A1717,Table10[Tag Number],Table10[Status],"-",0)="Alive",
        _xlfn.XLOOKUP(A1717,Table9[Tag Number],Table9[Status],"-",0)="Alive",
        _xlfn.XLOOKUP(A1717,Table8[Tag Number],Table8[Status],"-",0)="Alive"),"Alive",
     OR(_xlfn.XLOOKUP(A1717,Table9[Tag Number],Table9[Status],"-",0)="-",
        _xlfn.XLOOKUP(A1717,Table10[Tag Number],Table10[Status],"-",0)="-",
        _xlfn.XLOOKUP(A1717,Table11[Tag Number],Table11[Status],"-",0)="-",
        _xlfn.XLOOKUP(A1717,Table8[Tag Number],Table8[Status],"-",0)="-"),
   "-")</f>
        <v>Alive</v>
      </c>
      <c r="I1717" s="88" t="str">
        <f>IF((_xlfn.XLOOKUP(B1717,[2]Sheet1!$A$2:$A$198,[2]Sheet1!$B$2:$B$198,"-",0)="Glade"),"Out","No")</f>
        <v>No</v>
      </c>
      <c r="J1717" s="94"/>
      <c r="K1717" s="95"/>
      <c r="L1717" s="95"/>
      <c r="M1717" s="95"/>
      <c r="N1717" s="96"/>
      <c r="O1717" s="89"/>
      <c r="R1717" t="b">
        <f t="shared" si="54"/>
        <v>0</v>
      </c>
    </row>
    <row r="1718" spans="1:18" ht="15" thickBot="1" x14ac:dyDescent="0.35">
      <c r="A1718" s="3" t="s">
        <v>2320</v>
      </c>
      <c r="B1718" s="3" t="s">
        <v>1137</v>
      </c>
      <c r="C1718" s="84">
        <f>IF(COUNTIF(Table8[Tag Number], A1718), 1, 0)</f>
        <v>0</v>
      </c>
      <c r="D1718" s="85">
        <f>IF(COUNTIF(Table9[Tag Number], A1718), 1, 0)</f>
        <v>0</v>
      </c>
      <c r="E1718" s="86">
        <f>IF(COUNTIF(Table10[Tag Number], A1718), 1, 0)</f>
        <v>0</v>
      </c>
      <c r="F1718" s="86">
        <f>IF(COUNTIF(Table11[Tag Number], A1718), 1, 0)</f>
        <v>0</v>
      </c>
      <c r="G1718" s="87">
        <f t="shared" si="55"/>
        <v>0</v>
      </c>
      <c r="H1718" s="88" t="str" cm="1">
        <f t="array" ref="H1718">_xlfn.IFS(OR(_xlfn.XLOOKUP(A1718,Table9[Tag Number],Table9[Status],"-",0)="Dead",
        _xlfn.XLOOKUP(A1718,Table10[Tag Number],Table10[Status],"-",0)="Dead",
        _xlfn.XLOOKUP(A1718,Table11[Tag Number],Table11[Status],"-",0)="Dead",
        _xlfn.XLOOKUP(A1718,Table8[Tag Number],Table8[Status],"-",0)="Dead"),"Dead",
     OR(_xlfn.XLOOKUP(A1718,Table11[Tag Number],Table11[Status],"-",0)="Alive",
        _xlfn.XLOOKUP(A1718,Table10[Tag Number],Table10[Status],"-",0)="Alive",
        _xlfn.XLOOKUP(A1718,Table9[Tag Number],Table9[Status],"-",0)="Alive",
        _xlfn.XLOOKUP(A1718,Table8[Tag Number],Table8[Status],"-",0)="Alive"),"Alive",
     OR(_xlfn.XLOOKUP(A1718,Table9[Tag Number],Table9[Status],"-",0)="-",
        _xlfn.XLOOKUP(A1718,Table10[Tag Number],Table10[Status],"-",0)="-",
        _xlfn.XLOOKUP(A1718,Table11[Tag Number],Table11[Status],"-",0)="-",
        _xlfn.XLOOKUP(A1718,Table8[Tag Number],Table8[Status],"-",0)="-"),
   "-")</f>
        <v>-</v>
      </c>
      <c r="I1718" s="88" t="str">
        <f>IF((_xlfn.XLOOKUP(B1718,[2]Sheet1!$A$2:$A$198,[2]Sheet1!$B$2:$B$198,"-",0)="Glade"),"Out","No")</f>
        <v>No</v>
      </c>
      <c r="J1718" s="94"/>
      <c r="K1718" s="95"/>
      <c r="L1718" s="95"/>
      <c r="M1718" s="95"/>
      <c r="N1718" s="96"/>
      <c r="O1718" s="89"/>
      <c r="R1718" t="b">
        <f t="shared" si="54"/>
        <v>0</v>
      </c>
    </row>
    <row r="1719" spans="1:18" ht="15" thickBot="1" x14ac:dyDescent="0.35">
      <c r="A1719" s="2" t="s">
        <v>910</v>
      </c>
      <c r="B1719" s="2" t="s">
        <v>1137</v>
      </c>
      <c r="C1719" s="84">
        <f>IF(COUNTIF(Table8[Tag Number], A1719), 1, 0)</f>
        <v>0</v>
      </c>
      <c r="D1719" s="85">
        <f>IF(COUNTIF(Table9[Tag Number], A1719), 1, 0)</f>
        <v>0</v>
      </c>
      <c r="E1719" s="86">
        <f>IF(COUNTIF(Table10[Tag Number], A1719), 1, 0)</f>
        <v>1</v>
      </c>
      <c r="F1719" s="86">
        <f>IF(COUNTIF(Table11[Tag Number], A1719), 1, 0)</f>
        <v>0</v>
      </c>
      <c r="G1719" s="87">
        <f t="shared" si="55"/>
        <v>1</v>
      </c>
      <c r="H1719" s="88" t="str" cm="1">
        <f t="array" ref="H1719">_xlfn.IFS(OR(_xlfn.XLOOKUP(A1719,Table9[Tag Number],Table9[Status],"-",0)="Dead",
        _xlfn.XLOOKUP(A1719,Table10[Tag Number],Table10[Status],"-",0)="Dead",
        _xlfn.XLOOKUP(A1719,Table11[Tag Number],Table11[Status],"-",0)="Dead",
        _xlfn.XLOOKUP(A1719,Table8[Tag Number],Table8[Status],"-",0)="Dead"),"Dead",
     OR(_xlfn.XLOOKUP(A1719,Table11[Tag Number],Table11[Status],"-",0)="Alive",
        _xlfn.XLOOKUP(A1719,Table10[Tag Number],Table10[Status],"-",0)="Alive",
        _xlfn.XLOOKUP(A1719,Table9[Tag Number],Table9[Status],"-",0)="Alive",
        _xlfn.XLOOKUP(A1719,Table8[Tag Number],Table8[Status],"-",0)="Alive"),"Alive",
     OR(_xlfn.XLOOKUP(A1719,Table9[Tag Number],Table9[Status],"-",0)="-",
        _xlfn.XLOOKUP(A1719,Table10[Tag Number],Table10[Status],"-",0)="-",
        _xlfn.XLOOKUP(A1719,Table11[Tag Number],Table11[Status],"-",0)="-",
        _xlfn.XLOOKUP(A1719,Table8[Tag Number],Table8[Status],"-",0)="-"),
   "-")</f>
        <v>Alive</v>
      </c>
      <c r="I1719" s="88" t="str">
        <f>IF((_xlfn.XLOOKUP(B1719,[2]Sheet1!$A$2:$A$198,[2]Sheet1!$B$2:$B$198,"-",0)="Glade"),"Out","No")</f>
        <v>No</v>
      </c>
      <c r="J1719" s="94"/>
      <c r="K1719" s="95"/>
      <c r="L1719" s="95"/>
      <c r="M1719" s="95"/>
      <c r="N1719" s="96"/>
      <c r="O1719" s="89"/>
      <c r="R1719" t="b">
        <f t="shared" si="54"/>
        <v>0</v>
      </c>
    </row>
    <row r="1720" spans="1:18" ht="15" thickBot="1" x14ac:dyDescent="0.35">
      <c r="A1720" s="3" t="s">
        <v>2321</v>
      </c>
      <c r="B1720" s="3" t="s">
        <v>1137</v>
      </c>
      <c r="C1720" s="84">
        <f>IF(COUNTIF(Table8[Tag Number], A1720), 1, 0)</f>
        <v>0</v>
      </c>
      <c r="D1720" s="85">
        <f>IF(COUNTIF(Table9[Tag Number], A1720), 1, 0)</f>
        <v>0</v>
      </c>
      <c r="E1720" s="86">
        <f>IF(COUNTIF(Table10[Tag Number], A1720), 1, 0)</f>
        <v>0</v>
      </c>
      <c r="F1720" s="86">
        <f>IF(COUNTIF(Table11[Tag Number], A1720), 1, 0)</f>
        <v>0</v>
      </c>
      <c r="G1720" s="87">
        <f t="shared" si="55"/>
        <v>0</v>
      </c>
      <c r="H1720" s="88" t="str" cm="1">
        <f t="array" ref="H1720">_xlfn.IFS(OR(_xlfn.XLOOKUP(A1720,Table9[Tag Number],Table9[Status],"-",0)="Dead",
        _xlfn.XLOOKUP(A1720,Table10[Tag Number],Table10[Status],"-",0)="Dead",
        _xlfn.XLOOKUP(A1720,Table11[Tag Number],Table11[Status],"-",0)="Dead",
        _xlfn.XLOOKUP(A1720,Table8[Tag Number],Table8[Status],"-",0)="Dead"),"Dead",
     OR(_xlfn.XLOOKUP(A1720,Table11[Tag Number],Table11[Status],"-",0)="Alive",
        _xlfn.XLOOKUP(A1720,Table10[Tag Number],Table10[Status],"-",0)="Alive",
        _xlfn.XLOOKUP(A1720,Table9[Tag Number],Table9[Status],"-",0)="Alive",
        _xlfn.XLOOKUP(A1720,Table8[Tag Number],Table8[Status],"-",0)="Alive"),"Alive",
     OR(_xlfn.XLOOKUP(A1720,Table9[Tag Number],Table9[Status],"-",0)="-",
        _xlfn.XLOOKUP(A1720,Table10[Tag Number],Table10[Status],"-",0)="-",
        _xlfn.XLOOKUP(A1720,Table11[Tag Number],Table11[Status],"-",0)="-",
        _xlfn.XLOOKUP(A1720,Table8[Tag Number],Table8[Status],"-",0)="-"),
   "-")</f>
        <v>-</v>
      </c>
      <c r="I1720" s="88" t="str">
        <f>IF((_xlfn.XLOOKUP(B1720,[2]Sheet1!$A$2:$A$198,[2]Sheet1!$B$2:$B$198,"-",0)="Glade"),"Out","No")</f>
        <v>No</v>
      </c>
      <c r="J1720" s="94"/>
      <c r="K1720" s="95"/>
      <c r="L1720" s="95"/>
      <c r="M1720" s="95"/>
      <c r="N1720" s="96"/>
      <c r="O1720" s="89"/>
      <c r="R1720" t="b">
        <f t="shared" si="54"/>
        <v>0</v>
      </c>
    </row>
    <row r="1721" spans="1:18" ht="15" thickBot="1" x14ac:dyDescent="0.35">
      <c r="A1721" s="2" t="s">
        <v>580</v>
      </c>
      <c r="B1721" s="2" t="s">
        <v>1137</v>
      </c>
      <c r="C1721" s="84">
        <f>IF(COUNTIF(Table8[Tag Number], A1721), 1, 0)</f>
        <v>0</v>
      </c>
      <c r="D1721" s="85">
        <f>IF(COUNTIF(Table9[Tag Number], A1721), 1, 0)</f>
        <v>1</v>
      </c>
      <c r="E1721" s="86">
        <f>IF(COUNTIF(Table10[Tag Number], A1721), 1, 0)</f>
        <v>0</v>
      </c>
      <c r="F1721" s="86">
        <f>IF(COUNTIF(Table11[Tag Number], A1721), 1, 0)</f>
        <v>0</v>
      </c>
      <c r="G1721" s="87">
        <f t="shared" si="55"/>
        <v>1</v>
      </c>
      <c r="H1721" s="88" t="str" cm="1">
        <f t="array" ref="H1721">_xlfn.IFS(OR(_xlfn.XLOOKUP(A1721,Table9[Tag Number],Table9[Status],"-",0)="Dead",
        _xlfn.XLOOKUP(A1721,Table10[Tag Number],Table10[Status],"-",0)="Dead",
        _xlfn.XLOOKUP(A1721,Table11[Tag Number],Table11[Status],"-",0)="Dead",
        _xlfn.XLOOKUP(A1721,Table8[Tag Number],Table8[Status],"-",0)="Dead"),"Dead",
     OR(_xlfn.XLOOKUP(A1721,Table11[Tag Number],Table11[Status],"-",0)="Alive",
        _xlfn.XLOOKUP(A1721,Table10[Tag Number],Table10[Status],"-",0)="Alive",
        _xlfn.XLOOKUP(A1721,Table9[Tag Number],Table9[Status],"-",0)="Alive",
        _xlfn.XLOOKUP(A1721,Table8[Tag Number],Table8[Status],"-",0)="Alive"),"Alive",
     OR(_xlfn.XLOOKUP(A1721,Table9[Tag Number],Table9[Status],"-",0)="-",
        _xlfn.XLOOKUP(A1721,Table10[Tag Number],Table10[Status],"-",0)="-",
        _xlfn.XLOOKUP(A1721,Table11[Tag Number],Table11[Status],"-",0)="-",
        _xlfn.XLOOKUP(A1721,Table8[Tag Number],Table8[Status],"-",0)="-"),
   "-")</f>
        <v>Alive</v>
      </c>
      <c r="I1721" s="88" t="str">
        <f>IF((_xlfn.XLOOKUP(B1721,[2]Sheet1!$A$2:$A$198,[2]Sheet1!$B$2:$B$198,"-",0)="Glade"),"Out","No")</f>
        <v>No</v>
      </c>
      <c r="J1721" s="94"/>
      <c r="K1721" s="95"/>
      <c r="L1721" s="95"/>
      <c r="M1721" s="95"/>
      <c r="N1721" s="96"/>
      <c r="O1721" s="89"/>
      <c r="R1721" t="b">
        <f t="shared" si="54"/>
        <v>0</v>
      </c>
    </row>
    <row r="1722" spans="1:18" ht="15" thickBot="1" x14ac:dyDescent="0.35">
      <c r="A1722" s="3" t="s">
        <v>813</v>
      </c>
      <c r="B1722" s="3" t="s">
        <v>1137</v>
      </c>
      <c r="C1722" s="84">
        <f>IF(COUNTIF(Table8[Tag Number], A1722), 1, 0)</f>
        <v>0</v>
      </c>
      <c r="D1722" s="85">
        <f>IF(COUNTIF(Table9[Tag Number], A1722), 1, 0)</f>
        <v>0</v>
      </c>
      <c r="E1722" s="86">
        <f>IF(COUNTIF(Table10[Tag Number], A1722), 1, 0)</f>
        <v>0</v>
      </c>
      <c r="F1722" s="86">
        <f>IF(COUNTIF(Table11[Tag Number], A1722), 1, 0)</f>
        <v>1</v>
      </c>
      <c r="G1722" s="87">
        <f t="shared" si="55"/>
        <v>1</v>
      </c>
      <c r="H1722" s="88" t="str" cm="1">
        <f t="array" ref="H1722">_xlfn.IFS(OR(_xlfn.XLOOKUP(A1722,Table9[Tag Number],Table9[Status],"-",0)="Dead",
        _xlfn.XLOOKUP(A1722,Table10[Tag Number],Table10[Status],"-",0)="Dead",
        _xlfn.XLOOKUP(A1722,Table11[Tag Number],Table11[Status],"-",0)="Dead",
        _xlfn.XLOOKUP(A1722,Table8[Tag Number],Table8[Status],"-",0)="Dead"),"Dead",
     OR(_xlfn.XLOOKUP(A1722,Table11[Tag Number],Table11[Status],"-",0)="Alive",
        _xlfn.XLOOKUP(A1722,Table10[Tag Number],Table10[Status],"-",0)="Alive",
        _xlfn.XLOOKUP(A1722,Table9[Tag Number],Table9[Status],"-",0)="Alive",
        _xlfn.XLOOKUP(A1722,Table8[Tag Number],Table8[Status],"-",0)="Alive"),"Alive",
     OR(_xlfn.XLOOKUP(A1722,Table9[Tag Number],Table9[Status],"-",0)="-",
        _xlfn.XLOOKUP(A1722,Table10[Tag Number],Table10[Status],"-",0)="-",
        _xlfn.XLOOKUP(A1722,Table11[Tag Number],Table11[Status],"-",0)="-",
        _xlfn.XLOOKUP(A1722,Table8[Tag Number],Table8[Status],"-",0)="-"),
   "-")</f>
        <v>Alive</v>
      </c>
      <c r="I1722" s="88" t="str">
        <f>IF((_xlfn.XLOOKUP(B1722,[2]Sheet1!$A$2:$A$198,[2]Sheet1!$B$2:$B$198,"-",0)="Glade"),"Out","No")</f>
        <v>No</v>
      </c>
      <c r="J1722" s="94"/>
      <c r="K1722" s="95"/>
      <c r="L1722" s="95"/>
      <c r="M1722" s="95"/>
      <c r="N1722" s="96"/>
      <c r="O1722" s="89"/>
      <c r="R1722" t="b">
        <f t="shared" si="54"/>
        <v>0</v>
      </c>
    </row>
    <row r="1723" spans="1:18" ht="15" thickBot="1" x14ac:dyDescent="0.35">
      <c r="A1723" s="2" t="s">
        <v>684</v>
      </c>
      <c r="B1723" s="2" t="s">
        <v>1145</v>
      </c>
      <c r="C1723" s="84">
        <f>IF(COUNTIF(Table8[Tag Number], A1723), 1, 0)</f>
        <v>0</v>
      </c>
      <c r="D1723" s="85">
        <f>IF(COUNTIF(Table9[Tag Number], A1723), 1, 0)</f>
        <v>1</v>
      </c>
      <c r="E1723" s="86">
        <f>IF(COUNTIF(Table10[Tag Number], A1723), 1, 0)</f>
        <v>0</v>
      </c>
      <c r="F1723" s="86">
        <f>IF(COUNTIF(Table11[Tag Number], A1723), 1, 0)</f>
        <v>0</v>
      </c>
      <c r="G1723" s="87">
        <f t="shared" si="55"/>
        <v>1</v>
      </c>
      <c r="H1723" s="88" t="str" cm="1">
        <f t="array" ref="H1723">_xlfn.IFS(OR(_xlfn.XLOOKUP(A1723,Table9[Tag Number],Table9[Status],"-",0)="Dead",
        _xlfn.XLOOKUP(A1723,Table10[Tag Number],Table10[Status],"-",0)="Dead",
        _xlfn.XLOOKUP(A1723,Table11[Tag Number],Table11[Status],"-",0)="Dead",
        _xlfn.XLOOKUP(A1723,Table8[Tag Number],Table8[Status],"-",0)="Dead"),"Dead",
     OR(_xlfn.XLOOKUP(A1723,Table11[Tag Number],Table11[Status],"-",0)="Alive",
        _xlfn.XLOOKUP(A1723,Table10[Tag Number],Table10[Status],"-",0)="Alive",
        _xlfn.XLOOKUP(A1723,Table9[Tag Number],Table9[Status],"-",0)="Alive",
        _xlfn.XLOOKUP(A1723,Table8[Tag Number],Table8[Status],"-",0)="Alive"),"Alive",
     OR(_xlfn.XLOOKUP(A1723,Table9[Tag Number],Table9[Status],"-",0)="-",
        _xlfn.XLOOKUP(A1723,Table10[Tag Number],Table10[Status],"-",0)="-",
        _xlfn.XLOOKUP(A1723,Table11[Tag Number],Table11[Status],"-",0)="-",
        _xlfn.XLOOKUP(A1723,Table8[Tag Number],Table8[Status],"-",0)="-"),
   "-")</f>
        <v>Alive</v>
      </c>
      <c r="I1723" s="88" t="str">
        <f>IF((_xlfn.XLOOKUP(B1723,[2]Sheet1!$A$2:$A$198,[2]Sheet1!$B$2:$B$198,"-",0)="Glade"),"Out","No")</f>
        <v>No</v>
      </c>
      <c r="J1723" s="94"/>
      <c r="K1723" s="95"/>
      <c r="L1723" s="95"/>
      <c r="M1723" s="95"/>
      <c r="N1723" s="96"/>
      <c r="O1723" s="89"/>
      <c r="R1723" t="b">
        <f t="shared" si="54"/>
        <v>0</v>
      </c>
    </row>
    <row r="1724" spans="1:18" ht="15" thickBot="1" x14ac:dyDescent="0.35">
      <c r="A1724" s="2" t="s">
        <v>2322</v>
      </c>
      <c r="B1724" s="2" t="s">
        <v>1137</v>
      </c>
      <c r="C1724" s="84">
        <f>IF(COUNTIF(Table8[Tag Number], A1724), 1, 0)</f>
        <v>0</v>
      </c>
      <c r="D1724" s="85">
        <f>IF(COUNTIF(Table9[Tag Number], A1724), 1, 0)</f>
        <v>0</v>
      </c>
      <c r="E1724" s="86">
        <f>IF(COUNTIF(Table10[Tag Number], A1724), 1, 0)</f>
        <v>0</v>
      </c>
      <c r="F1724" s="86">
        <f>IF(COUNTIF(Table11[Tag Number], A1724), 1, 0)</f>
        <v>0</v>
      </c>
      <c r="G1724" s="87">
        <f t="shared" si="55"/>
        <v>0</v>
      </c>
      <c r="H1724" s="88" t="str" cm="1">
        <f t="array" ref="H1724">_xlfn.IFS(OR(_xlfn.XLOOKUP(A1724,Table9[Tag Number],Table9[Status],"-",0)="Dead",
        _xlfn.XLOOKUP(A1724,Table10[Tag Number],Table10[Status],"-",0)="Dead",
        _xlfn.XLOOKUP(A1724,Table11[Tag Number],Table11[Status],"-",0)="Dead",
        _xlfn.XLOOKUP(A1724,Table8[Tag Number],Table8[Status],"-",0)="Dead"),"Dead",
     OR(_xlfn.XLOOKUP(A1724,Table11[Tag Number],Table11[Status],"-",0)="Alive",
        _xlfn.XLOOKUP(A1724,Table10[Tag Number],Table10[Status],"-",0)="Alive",
        _xlfn.XLOOKUP(A1724,Table9[Tag Number],Table9[Status],"-",0)="Alive",
        _xlfn.XLOOKUP(A1724,Table8[Tag Number],Table8[Status],"-",0)="Alive"),"Alive",
     OR(_xlfn.XLOOKUP(A1724,Table9[Tag Number],Table9[Status],"-",0)="-",
        _xlfn.XLOOKUP(A1724,Table10[Tag Number],Table10[Status],"-",0)="-",
        _xlfn.XLOOKUP(A1724,Table11[Tag Number],Table11[Status],"-",0)="-",
        _xlfn.XLOOKUP(A1724,Table8[Tag Number],Table8[Status],"-",0)="-"),
   "-")</f>
        <v>-</v>
      </c>
      <c r="I1724" s="88" t="str">
        <f>IF((_xlfn.XLOOKUP(B1724,[2]Sheet1!$A$2:$A$198,[2]Sheet1!$B$2:$B$198,"-",0)="Glade"),"Out","No")</f>
        <v>No</v>
      </c>
      <c r="J1724" s="94"/>
      <c r="K1724" s="95"/>
      <c r="L1724" s="95"/>
      <c r="M1724" s="95"/>
      <c r="N1724" s="96"/>
      <c r="O1724" s="89"/>
      <c r="R1724" t="b">
        <f t="shared" si="54"/>
        <v>0</v>
      </c>
    </row>
    <row r="1725" spans="1:18" ht="15" thickBot="1" x14ac:dyDescent="0.35">
      <c r="A1725" s="3" t="s">
        <v>2323</v>
      </c>
      <c r="B1725" s="3" t="s">
        <v>1137</v>
      </c>
      <c r="C1725" s="84">
        <f>IF(COUNTIF(Table8[Tag Number], A1725), 1, 0)</f>
        <v>0</v>
      </c>
      <c r="D1725" s="85">
        <f>IF(COUNTIF(Table9[Tag Number], A1725), 1, 0)</f>
        <v>0</v>
      </c>
      <c r="E1725" s="86">
        <f>IF(COUNTIF(Table10[Tag Number], A1725), 1, 0)</f>
        <v>0</v>
      </c>
      <c r="F1725" s="86">
        <f>IF(COUNTIF(Table11[Tag Number], A1725), 1, 0)</f>
        <v>0</v>
      </c>
      <c r="G1725" s="87">
        <f t="shared" si="55"/>
        <v>0</v>
      </c>
      <c r="H1725" s="88" t="str" cm="1">
        <f t="array" ref="H1725">_xlfn.IFS(OR(_xlfn.XLOOKUP(A1725,Table9[Tag Number],Table9[Status],"-",0)="Dead",
        _xlfn.XLOOKUP(A1725,Table10[Tag Number],Table10[Status],"-",0)="Dead",
        _xlfn.XLOOKUP(A1725,Table11[Tag Number],Table11[Status],"-",0)="Dead",
        _xlfn.XLOOKUP(A1725,Table8[Tag Number],Table8[Status],"-",0)="Dead"),"Dead",
     OR(_xlfn.XLOOKUP(A1725,Table11[Tag Number],Table11[Status],"-",0)="Alive",
        _xlfn.XLOOKUP(A1725,Table10[Tag Number],Table10[Status],"-",0)="Alive",
        _xlfn.XLOOKUP(A1725,Table9[Tag Number],Table9[Status],"-",0)="Alive",
        _xlfn.XLOOKUP(A1725,Table8[Tag Number],Table8[Status],"-",0)="Alive"),"Alive",
     OR(_xlfn.XLOOKUP(A1725,Table9[Tag Number],Table9[Status],"-",0)="-",
        _xlfn.XLOOKUP(A1725,Table10[Tag Number],Table10[Status],"-",0)="-",
        _xlfn.XLOOKUP(A1725,Table11[Tag Number],Table11[Status],"-",0)="-",
        _xlfn.XLOOKUP(A1725,Table8[Tag Number],Table8[Status],"-",0)="-"),
   "-")</f>
        <v>-</v>
      </c>
      <c r="I1725" s="88" t="str">
        <f>IF((_xlfn.XLOOKUP(B1725,[2]Sheet1!$A$2:$A$198,[2]Sheet1!$B$2:$B$198,"-",0)="Glade"),"Out","No")</f>
        <v>No</v>
      </c>
      <c r="J1725" s="94"/>
      <c r="K1725" s="95"/>
      <c r="L1725" s="95"/>
      <c r="M1725" s="95"/>
      <c r="N1725" s="96"/>
      <c r="O1725" s="89"/>
      <c r="R1725" t="b">
        <f t="shared" si="54"/>
        <v>0</v>
      </c>
    </row>
    <row r="1726" spans="1:18" ht="15" thickBot="1" x14ac:dyDescent="0.35">
      <c r="A1726" s="2" t="s">
        <v>2324</v>
      </c>
      <c r="B1726" s="2" t="s">
        <v>1137</v>
      </c>
      <c r="C1726" s="84">
        <f>IF(COUNTIF(Table8[Tag Number], A1726), 1, 0)</f>
        <v>0</v>
      </c>
      <c r="D1726" s="85">
        <f>IF(COUNTIF(Table9[Tag Number], A1726), 1, 0)</f>
        <v>0</v>
      </c>
      <c r="E1726" s="86">
        <f>IF(COUNTIF(Table10[Tag Number], A1726), 1, 0)</f>
        <v>0</v>
      </c>
      <c r="F1726" s="86">
        <f>IF(COUNTIF(Table11[Tag Number], A1726), 1, 0)</f>
        <v>0</v>
      </c>
      <c r="G1726" s="87">
        <f t="shared" si="55"/>
        <v>0</v>
      </c>
      <c r="H1726" s="88" t="str" cm="1">
        <f t="array" ref="H1726">_xlfn.IFS(OR(_xlfn.XLOOKUP(A1726,Table9[Tag Number],Table9[Status],"-",0)="Dead",
        _xlfn.XLOOKUP(A1726,Table10[Tag Number],Table10[Status],"-",0)="Dead",
        _xlfn.XLOOKUP(A1726,Table11[Tag Number],Table11[Status],"-",0)="Dead",
        _xlfn.XLOOKUP(A1726,Table8[Tag Number],Table8[Status],"-",0)="Dead"),"Dead",
     OR(_xlfn.XLOOKUP(A1726,Table11[Tag Number],Table11[Status],"-",0)="Alive",
        _xlfn.XLOOKUP(A1726,Table10[Tag Number],Table10[Status],"-",0)="Alive",
        _xlfn.XLOOKUP(A1726,Table9[Tag Number],Table9[Status],"-",0)="Alive",
        _xlfn.XLOOKUP(A1726,Table8[Tag Number],Table8[Status],"-",0)="Alive"),"Alive",
     OR(_xlfn.XLOOKUP(A1726,Table9[Tag Number],Table9[Status],"-",0)="-",
        _xlfn.XLOOKUP(A1726,Table10[Tag Number],Table10[Status],"-",0)="-",
        _xlfn.XLOOKUP(A1726,Table11[Tag Number],Table11[Status],"-",0)="-",
        _xlfn.XLOOKUP(A1726,Table8[Tag Number],Table8[Status],"-",0)="-"),
   "-")</f>
        <v>-</v>
      </c>
      <c r="I1726" s="88" t="str">
        <f>IF((_xlfn.XLOOKUP(B1726,[2]Sheet1!$A$2:$A$198,[2]Sheet1!$B$2:$B$198,"-",0)="Glade"),"Out","No")</f>
        <v>No</v>
      </c>
      <c r="J1726" s="94"/>
      <c r="K1726" s="95"/>
      <c r="L1726" s="95"/>
      <c r="M1726" s="95"/>
      <c r="N1726" s="96"/>
      <c r="O1726" s="89"/>
      <c r="R1726" t="b">
        <f t="shared" si="54"/>
        <v>0</v>
      </c>
    </row>
    <row r="1727" spans="1:18" ht="15" thickBot="1" x14ac:dyDescent="0.35">
      <c r="A1727" s="3" t="s">
        <v>2325</v>
      </c>
      <c r="B1727" s="3" t="s">
        <v>1137</v>
      </c>
      <c r="C1727" s="84">
        <f>IF(COUNTIF(Table8[Tag Number], A1727), 1, 0)</f>
        <v>0</v>
      </c>
      <c r="D1727" s="85">
        <f>IF(COUNTIF(Table9[Tag Number], A1727), 1, 0)</f>
        <v>0</v>
      </c>
      <c r="E1727" s="86">
        <f>IF(COUNTIF(Table10[Tag Number], A1727), 1, 0)</f>
        <v>0</v>
      </c>
      <c r="F1727" s="86">
        <f>IF(COUNTIF(Table11[Tag Number], A1727), 1, 0)</f>
        <v>0</v>
      </c>
      <c r="G1727" s="87">
        <f t="shared" si="55"/>
        <v>0</v>
      </c>
      <c r="H1727" s="88" t="str" cm="1">
        <f t="array" ref="H1727">_xlfn.IFS(OR(_xlfn.XLOOKUP(A1727,Table9[Tag Number],Table9[Status],"-",0)="Dead",
        _xlfn.XLOOKUP(A1727,Table10[Tag Number],Table10[Status],"-",0)="Dead",
        _xlfn.XLOOKUP(A1727,Table11[Tag Number],Table11[Status],"-",0)="Dead",
        _xlfn.XLOOKUP(A1727,Table8[Tag Number],Table8[Status],"-",0)="Dead"),"Dead",
     OR(_xlfn.XLOOKUP(A1727,Table11[Tag Number],Table11[Status],"-",0)="Alive",
        _xlfn.XLOOKUP(A1727,Table10[Tag Number],Table10[Status],"-",0)="Alive",
        _xlfn.XLOOKUP(A1727,Table9[Tag Number],Table9[Status],"-",0)="Alive",
        _xlfn.XLOOKUP(A1727,Table8[Tag Number],Table8[Status],"-",0)="Alive"),"Alive",
     OR(_xlfn.XLOOKUP(A1727,Table9[Tag Number],Table9[Status],"-",0)="-",
        _xlfn.XLOOKUP(A1727,Table10[Tag Number],Table10[Status],"-",0)="-",
        _xlfn.XLOOKUP(A1727,Table11[Tag Number],Table11[Status],"-",0)="-",
        _xlfn.XLOOKUP(A1727,Table8[Tag Number],Table8[Status],"-",0)="-"),
   "-")</f>
        <v>-</v>
      </c>
      <c r="I1727" s="88" t="str">
        <f>IF((_xlfn.XLOOKUP(B1727,[2]Sheet1!$A$2:$A$198,[2]Sheet1!$B$2:$B$198,"-",0)="Glade"),"Out","No")</f>
        <v>No</v>
      </c>
      <c r="J1727" s="94"/>
      <c r="K1727" s="95"/>
      <c r="L1727" s="95"/>
      <c r="M1727" s="95"/>
      <c r="N1727" s="96"/>
      <c r="O1727" s="89"/>
      <c r="R1727" t="b">
        <f t="shared" si="54"/>
        <v>0</v>
      </c>
    </row>
    <row r="1728" spans="1:18" ht="15" thickBot="1" x14ac:dyDescent="0.35">
      <c r="A1728" s="2" t="s">
        <v>2326</v>
      </c>
      <c r="B1728" s="2" t="s">
        <v>1137</v>
      </c>
      <c r="C1728" s="84">
        <f>IF(COUNTIF(Table8[Tag Number], A1728), 1, 0)</f>
        <v>0</v>
      </c>
      <c r="D1728" s="85">
        <f>IF(COUNTIF(Table9[Tag Number], A1728), 1, 0)</f>
        <v>0</v>
      </c>
      <c r="E1728" s="86">
        <f>IF(COUNTIF(Table10[Tag Number], A1728), 1, 0)</f>
        <v>0</v>
      </c>
      <c r="F1728" s="86">
        <f>IF(COUNTIF(Table11[Tag Number], A1728), 1, 0)</f>
        <v>0</v>
      </c>
      <c r="G1728" s="87">
        <f t="shared" si="55"/>
        <v>0</v>
      </c>
      <c r="H1728" s="88" t="str" cm="1">
        <f t="array" ref="H1728">_xlfn.IFS(OR(_xlfn.XLOOKUP(A1728,Table9[Tag Number],Table9[Status],"-",0)="Dead",
        _xlfn.XLOOKUP(A1728,Table10[Tag Number],Table10[Status],"-",0)="Dead",
        _xlfn.XLOOKUP(A1728,Table11[Tag Number],Table11[Status],"-",0)="Dead",
        _xlfn.XLOOKUP(A1728,Table8[Tag Number],Table8[Status],"-",0)="Dead"),"Dead",
     OR(_xlfn.XLOOKUP(A1728,Table11[Tag Number],Table11[Status],"-",0)="Alive",
        _xlfn.XLOOKUP(A1728,Table10[Tag Number],Table10[Status],"-",0)="Alive",
        _xlfn.XLOOKUP(A1728,Table9[Tag Number],Table9[Status],"-",0)="Alive",
        _xlfn.XLOOKUP(A1728,Table8[Tag Number],Table8[Status],"-",0)="Alive"),"Alive",
     OR(_xlfn.XLOOKUP(A1728,Table9[Tag Number],Table9[Status],"-",0)="-",
        _xlfn.XLOOKUP(A1728,Table10[Tag Number],Table10[Status],"-",0)="-",
        _xlfn.XLOOKUP(A1728,Table11[Tag Number],Table11[Status],"-",0)="-",
        _xlfn.XLOOKUP(A1728,Table8[Tag Number],Table8[Status],"-",0)="-"),
   "-")</f>
        <v>-</v>
      </c>
      <c r="I1728" s="88" t="str">
        <f>IF((_xlfn.XLOOKUP(B1728,[2]Sheet1!$A$2:$A$198,[2]Sheet1!$B$2:$B$198,"-",0)="Glade"),"Out","No")</f>
        <v>No</v>
      </c>
      <c r="J1728" s="94"/>
      <c r="K1728" s="95"/>
      <c r="L1728" s="95"/>
      <c r="M1728" s="95"/>
      <c r="N1728" s="96"/>
      <c r="O1728" s="89"/>
      <c r="R1728" t="b">
        <f t="shared" si="54"/>
        <v>0</v>
      </c>
    </row>
    <row r="1729" spans="1:18" ht="15" thickBot="1" x14ac:dyDescent="0.35">
      <c r="A1729" s="3" t="s">
        <v>555</v>
      </c>
      <c r="B1729" s="3" t="s">
        <v>1137</v>
      </c>
      <c r="C1729" s="84">
        <f>IF(COUNTIF(Table8[Tag Number], A1729), 1, 0)</f>
        <v>0</v>
      </c>
      <c r="D1729" s="85">
        <f>IF(COUNTIF(Table9[Tag Number], A1729), 1, 0)</f>
        <v>0</v>
      </c>
      <c r="E1729" s="86">
        <f>IF(COUNTIF(Table10[Tag Number], A1729), 1, 0)</f>
        <v>1</v>
      </c>
      <c r="F1729" s="86">
        <f>IF(COUNTIF(Table11[Tag Number], A1729), 1, 0)</f>
        <v>1</v>
      </c>
      <c r="G1729" s="87">
        <f t="shared" si="55"/>
        <v>2</v>
      </c>
      <c r="H1729" s="88" t="str" cm="1">
        <f t="array" ref="H1729">_xlfn.IFS(OR(_xlfn.XLOOKUP(A1729,Table9[Tag Number],Table9[Status],"-",0)="Dead",
        _xlfn.XLOOKUP(A1729,Table10[Tag Number],Table10[Status],"-",0)="Dead",
        _xlfn.XLOOKUP(A1729,Table11[Tag Number],Table11[Status],"-",0)="Dead",
        _xlfn.XLOOKUP(A1729,Table8[Tag Number],Table8[Status],"-",0)="Dead"),"Dead",
     OR(_xlfn.XLOOKUP(A1729,Table11[Tag Number],Table11[Status],"-",0)="Alive",
        _xlfn.XLOOKUP(A1729,Table10[Tag Number],Table10[Status],"-",0)="Alive",
        _xlfn.XLOOKUP(A1729,Table9[Tag Number],Table9[Status],"-",0)="Alive",
        _xlfn.XLOOKUP(A1729,Table8[Tag Number],Table8[Status],"-",0)="Alive"),"Alive",
     OR(_xlfn.XLOOKUP(A1729,Table9[Tag Number],Table9[Status],"-",0)="-",
        _xlfn.XLOOKUP(A1729,Table10[Tag Number],Table10[Status],"-",0)="-",
        _xlfn.XLOOKUP(A1729,Table11[Tag Number],Table11[Status],"-",0)="-",
        _xlfn.XLOOKUP(A1729,Table8[Tag Number],Table8[Status],"-",0)="-"),
   "-")</f>
        <v>Alive</v>
      </c>
      <c r="I1729" s="88" t="str">
        <f>IF((_xlfn.XLOOKUP(B1729,[2]Sheet1!$A$2:$A$198,[2]Sheet1!$B$2:$B$198,"-",0)="Glade"),"Out","No")</f>
        <v>No</v>
      </c>
      <c r="J1729" s="94"/>
      <c r="K1729" s="95"/>
      <c r="L1729" s="95"/>
      <c r="M1729" s="95"/>
      <c r="N1729" s="96"/>
      <c r="O1729" s="89"/>
      <c r="R1729" t="str">
        <f t="shared" si="54"/>
        <v>C742</v>
      </c>
    </row>
    <row r="1730" spans="1:18" ht="15" thickBot="1" x14ac:dyDescent="0.35">
      <c r="A1730" s="2" t="s">
        <v>2327</v>
      </c>
      <c r="B1730" s="2" t="s">
        <v>1137</v>
      </c>
      <c r="C1730" s="84">
        <f>IF(COUNTIF(Table8[Tag Number], A1730), 1, 0)</f>
        <v>0</v>
      </c>
      <c r="D1730" s="85">
        <f>IF(COUNTIF(Table9[Tag Number], A1730), 1, 0)</f>
        <v>0</v>
      </c>
      <c r="E1730" s="86">
        <f>IF(COUNTIF(Table10[Tag Number], A1730), 1, 0)</f>
        <v>0</v>
      </c>
      <c r="F1730" s="86">
        <f>IF(COUNTIF(Table11[Tag Number], A1730), 1, 0)</f>
        <v>0</v>
      </c>
      <c r="G1730" s="87">
        <f t="shared" si="55"/>
        <v>0</v>
      </c>
      <c r="H1730" s="88" t="str" cm="1">
        <f t="array" ref="H1730">_xlfn.IFS(OR(_xlfn.XLOOKUP(A1730,Table9[Tag Number],Table9[Status],"-",0)="Dead",
        _xlfn.XLOOKUP(A1730,Table10[Tag Number],Table10[Status],"-",0)="Dead",
        _xlfn.XLOOKUP(A1730,Table11[Tag Number],Table11[Status],"-",0)="Dead",
        _xlfn.XLOOKUP(A1730,Table8[Tag Number],Table8[Status],"-",0)="Dead"),"Dead",
     OR(_xlfn.XLOOKUP(A1730,Table11[Tag Number],Table11[Status],"-",0)="Alive",
        _xlfn.XLOOKUP(A1730,Table10[Tag Number],Table10[Status],"-",0)="Alive",
        _xlfn.XLOOKUP(A1730,Table9[Tag Number],Table9[Status],"-",0)="Alive",
        _xlfn.XLOOKUP(A1730,Table8[Tag Number],Table8[Status],"-",0)="Alive"),"Alive",
     OR(_xlfn.XLOOKUP(A1730,Table9[Tag Number],Table9[Status],"-",0)="-",
        _xlfn.XLOOKUP(A1730,Table10[Tag Number],Table10[Status],"-",0)="-",
        _xlfn.XLOOKUP(A1730,Table11[Tag Number],Table11[Status],"-",0)="-",
        _xlfn.XLOOKUP(A1730,Table8[Tag Number],Table8[Status],"-",0)="-"),
   "-")</f>
        <v>-</v>
      </c>
      <c r="I1730" s="88" t="str">
        <f>IF((_xlfn.XLOOKUP(B1730,[2]Sheet1!$A$2:$A$198,[2]Sheet1!$B$2:$B$198,"-",0)="Glade"),"Out","No")</f>
        <v>No</v>
      </c>
      <c r="J1730" s="94"/>
      <c r="K1730" s="95"/>
      <c r="L1730" s="95"/>
      <c r="M1730" s="95"/>
      <c r="N1730" s="96"/>
      <c r="O1730" s="89"/>
      <c r="R1730" t="b">
        <f t="shared" si="54"/>
        <v>0</v>
      </c>
    </row>
    <row r="1731" spans="1:18" ht="15" thickBot="1" x14ac:dyDescent="0.35">
      <c r="A1731" s="3" t="s">
        <v>414</v>
      </c>
      <c r="B1731" s="3" t="s">
        <v>1137</v>
      </c>
      <c r="C1731" s="84">
        <f>IF(COUNTIF(Table8[Tag Number], A1731), 1, 0)</f>
        <v>1</v>
      </c>
      <c r="D1731" s="85">
        <f>IF(COUNTIF(Table9[Tag Number], A1731), 1, 0)</f>
        <v>0</v>
      </c>
      <c r="E1731" s="86">
        <f>IF(COUNTIF(Table10[Tag Number], A1731), 1, 0)</f>
        <v>0</v>
      </c>
      <c r="F1731" s="86">
        <f>IF(COUNTIF(Table11[Tag Number], A1731), 1, 0)</f>
        <v>0</v>
      </c>
      <c r="G1731" s="87">
        <f t="shared" si="55"/>
        <v>1</v>
      </c>
      <c r="H1731" s="88" t="str" cm="1">
        <f t="array" ref="H1731">_xlfn.IFS(OR(_xlfn.XLOOKUP(A1731,Table9[Tag Number],Table9[Status],"-",0)="Dead",
        _xlfn.XLOOKUP(A1731,Table10[Tag Number],Table10[Status],"-",0)="Dead",
        _xlfn.XLOOKUP(A1731,Table11[Tag Number],Table11[Status],"-",0)="Dead",
        _xlfn.XLOOKUP(A1731,Table8[Tag Number],Table8[Status],"-",0)="Dead"),"Dead",
     OR(_xlfn.XLOOKUP(A1731,Table11[Tag Number],Table11[Status],"-",0)="Alive",
        _xlfn.XLOOKUP(A1731,Table10[Tag Number],Table10[Status],"-",0)="Alive",
        _xlfn.XLOOKUP(A1731,Table9[Tag Number],Table9[Status],"-",0)="Alive",
        _xlfn.XLOOKUP(A1731,Table8[Tag Number],Table8[Status],"-",0)="Alive"),"Alive",
     OR(_xlfn.XLOOKUP(A1731,Table9[Tag Number],Table9[Status],"-",0)="-",
        _xlfn.XLOOKUP(A1731,Table10[Tag Number],Table10[Status],"-",0)="-",
        _xlfn.XLOOKUP(A1731,Table11[Tag Number],Table11[Status],"-",0)="-",
        _xlfn.XLOOKUP(A1731,Table8[Tag Number],Table8[Status],"-",0)="-"),
   "-")</f>
        <v>Dead</v>
      </c>
      <c r="I1731" s="88" t="str">
        <f>IF((_xlfn.XLOOKUP(B1731,[2]Sheet1!$A$2:$A$198,[2]Sheet1!$B$2:$B$198,"-",0)="Glade"),"Out","No")</f>
        <v>No</v>
      </c>
      <c r="J1731" s="94"/>
      <c r="K1731" s="95"/>
      <c r="L1731" s="95"/>
      <c r="M1731" s="95"/>
      <c r="N1731" s="96"/>
      <c r="O1731" s="89"/>
      <c r="R1731" t="b">
        <f t="shared" si="54"/>
        <v>0</v>
      </c>
    </row>
    <row r="1732" spans="1:18" ht="15" thickBot="1" x14ac:dyDescent="0.35">
      <c r="A1732" s="2" t="s">
        <v>233</v>
      </c>
      <c r="B1732" s="2" t="s">
        <v>1137</v>
      </c>
      <c r="C1732" s="84">
        <f>IF(COUNTIF(Table8[Tag Number], A1732), 1, 0)</f>
        <v>1</v>
      </c>
      <c r="D1732" s="85">
        <f>IF(COUNTIF(Table9[Tag Number], A1732), 1, 0)</f>
        <v>0</v>
      </c>
      <c r="E1732" s="86">
        <f>IF(COUNTIF(Table10[Tag Number], A1732), 1, 0)</f>
        <v>0</v>
      </c>
      <c r="F1732" s="86">
        <f>IF(COUNTIF(Table11[Tag Number], A1732), 1, 0)</f>
        <v>0</v>
      </c>
      <c r="G1732" s="87">
        <f t="shared" si="55"/>
        <v>1</v>
      </c>
      <c r="H1732" s="88" t="str" cm="1">
        <f t="array" ref="H1732">_xlfn.IFS(OR(_xlfn.XLOOKUP(A1732,Table9[Tag Number],Table9[Status],"-",0)="Dead",
        _xlfn.XLOOKUP(A1732,Table10[Tag Number],Table10[Status],"-",0)="Dead",
        _xlfn.XLOOKUP(A1732,Table11[Tag Number],Table11[Status],"-",0)="Dead",
        _xlfn.XLOOKUP(A1732,Table8[Tag Number],Table8[Status],"-",0)="Dead"),"Dead",
     OR(_xlfn.XLOOKUP(A1732,Table11[Tag Number],Table11[Status],"-",0)="Alive",
        _xlfn.XLOOKUP(A1732,Table10[Tag Number],Table10[Status],"-",0)="Alive",
        _xlfn.XLOOKUP(A1732,Table9[Tag Number],Table9[Status],"-",0)="Alive",
        _xlfn.XLOOKUP(A1732,Table8[Tag Number],Table8[Status],"-",0)="Alive"),"Alive",
     OR(_xlfn.XLOOKUP(A1732,Table9[Tag Number],Table9[Status],"-",0)="-",
        _xlfn.XLOOKUP(A1732,Table10[Tag Number],Table10[Status],"-",0)="-",
        _xlfn.XLOOKUP(A1732,Table11[Tag Number],Table11[Status],"-",0)="-",
        _xlfn.XLOOKUP(A1732,Table8[Tag Number],Table8[Status],"-",0)="-"),
   "-")</f>
        <v>Alive</v>
      </c>
      <c r="I1732" s="88" t="str">
        <f>IF((_xlfn.XLOOKUP(B1732,[2]Sheet1!$A$2:$A$198,[2]Sheet1!$B$2:$B$198,"-",0)="Glade"),"Out","No")</f>
        <v>No</v>
      </c>
      <c r="J1732" s="94"/>
      <c r="K1732" s="95"/>
      <c r="L1732" s="95"/>
      <c r="M1732" s="95"/>
      <c r="N1732" s="96"/>
      <c r="O1732" s="89"/>
      <c r="R1732" t="b">
        <f t="shared" ref="R1732:R1795" si="56">IF(G1732&gt;1,A1732)</f>
        <v>0</v>
      </c>
    </row>
    <row r="1733" spans="1:18" ht="15" thickBot="1" x14ac:dyDescent="0.35">
      <c r="A1733" s="3" t="s">
        <v>655</v>
      </c>
      <c r="B1733" s="3" t="s">
        <v>1137</v>
      </c>
      <c r="C1733" s="84">
        <f>IF(COUNTIF(Table8[Tag Number], A1733), 1, 0)</f>
        <v>0</v>
      </c>
      <c r="D1733" s="85">
        <f>IF(COUNTIF(Table9[Tag Number], A1733), 1, 0)</f>
        <v>1</v>
      </c>
      <c r="E1733" s="86">
        <f>IF(COUNTIF(Table10[Tag Number], A1733), 1, 0)</f>
        <v>1</v>
      </c>
      <c r="F1733" s="86">
        <f>IF(COUNTIF(Table11[Tag Number], A1733), 1, 0)</f>
        <v>1</v>
      </c>
      <c r="G1733" s="87">
        <f t="shared" ref="G1733:G1796" si="57">SUM(C1733:F1733)</f>
        <v>3</v>
      </c>
      <c r="H1733" s="88" t="str" cm="1">
        <f t="array" ref="H1733">_xlfn.IFS(OR(_xlfn.XLOOKUP(A1733,Table9[Tag Number],Table9[Status],"-",0)="Dead",
        _xlfn.XLOOKUP(A1733,Table10[Tag Number],Table10[Status],"-",0)="Dead",
        _xlfn.XLOOKUP(A1733,Table11[Tag Number],Table11[Status],"-",0)="Dead",
        _xlfn.XLOOKUP(A1733,Table8[Tag Number],Table8[Status],"-",0)="Dead"),"Dead",
     OR(_xlfn.XLOOKUP(A1733,Table11[Tag Number],Table11[Status],"-",0)="Alive",
        _xlfn.XLOOKUP(A1733,Table10[Tag Number],Table10[Status],"-",0)="Alive",
        _xlfn.XLOOKUP(A1733,Table9[Tag Number],Table9[Status],"-",0)="Alive",
        _xlfn.XLOOKUP(A1733,Table8[Tag Number],Table8[Status],"-",0)="Alive"),"Alive",
     OR(_xlfn.XLOOKUP(A1733,Table9[Tag Number],Table9[Status],"-",0)="-",
        _xlfn.XLOOKUP(A1733,Table10[Tag Number],Table10[Status],"-",0)="-",
        _xlfn.XLOOKUP(A1733,Table11[Tag Number],Table11[Status],"-",0)="-",
        _xlfn.XLOOKUP(A1733,Table8[Tag Number],Table8[Status],"-",0)="-"),
   "-")</f>
        <v>Alive</v>
      </c>
      <c r="I1733" s="88" t="str">
        <f>IF((_xlfn.XLOOKUP(B1733,[2]Sheet1!$A$2:$A$198,[2]Sheet1!$B$2:$B$198,"-",0)="Glade"),"Out","No")</f>
        <v>No</v>
      </c>
      <c r="J1733" s="94"/>
      <c r="K1733" s="95"/>
      <c r="L1733" s="95"/>
      <c r="M1733" s="95"/>
      <c r="N1733" s="96"/>
      <c r="O1733" s="89"/>
      <c r="R1733" t="str">
        <f t="shared" si="56"/>
        <v>C746</v>
      </c>
    </row>
    <row r="1734" spans="1:18" ht="15" thickBot="1" x14ac:dyDescent="0.35">
      <c r="A1734" s="2" t="s">
        <v>2328</v>
      </c>
      <c r="B1734" s="2" t="s">
        <v>1145</v>
      </c>
      <c r="C1734" s="84">
        <f>IF(COUNTIF(Table8[Tag Number], A1734), 1, 0)</f>
        <v>0</v>
      </c>
      <c r="D1734" s="85">
        <f>IF(COUNTIF(Table9[Tag Number], A1734), 1, 0)</f>
        <v>0</v>
      </c>
      <c r="E1734" s="86">
        <f>IF(COUNTIF(Table10[Tag Number], A1734), 1, 0)</f>
        <v>0</v>
      </c>
      <c r="F1734" s="86">
        <f>IF(COUNTIF(Table11[Tag Number], A1734), 1, 0)</f>
        <v>0</v>
      </c>
      <c r="G1734" s="87">
        <f t="shared" si="57"/>
        <v>0</v>
      </c>
      <c r="H1734" s="88" t="str" cm="1">
        <f t="array" ref="H1734">_xlfn.IFS(OR(_xlfn.XLOOKUP(A1734,Table9[Tag Number],Table9[Status],"-",0)="Dead",
        _xlfn.XLOOKUP(A1734,Table10[Tag Number],Table10[Status],"-",0)="Dead",
        _xlfn.XLOOKUP(A1734,Table11[Tag Number],Table11[Status],"-",0)="Dead",
        _xlfn.XLOOKUP(A1734,Table8[Tag Number],Table8[Status],"-",0)="Dead"),"Dead",
     OR(_xlfn.XLOOKUP(A1734,Table11[Tag Number],Table11[Status],"-",0)="Alive",
        _xlfn.XLOOKUP(A1734,Table10[Tag Number],Table10[Status],"-",0)="Alive",
        _xlfn.XLOOKUP(A1734,Table9[Tag Number],Table9[Status],"-",0)="Alive",
        _xlfn.XLOOKUP(A1734,Table8[Tag Number],Table8[Status],"-",0)="Alive"),"Alive",
     OR(_xlfn.XLOOKUP(A1734,Table9[Tag Number],Table9[Status],"-",0)="-",
        _xlfn.XLOOKUP(A1734,Table10[Tag Number],Table10[Status],"-",0)="-",
        _xlfn.XLOOKUP(A1734,Table11[Tag Number],Table11[Status],"-",0)="-",
        _xlfn.XLOOKUP(A1734,Table8[Tag Number],Table8[Status],"-",0)="-"),
   "-")</f>
        <v>-</v>
      </c>
      <c r="I1734" s="88" t="str">
        <f>IF((_xlfn.XLOOKUP(B1734,[2]Sheet1!$A$2:$A$198,[2]Sheet1!$B$2:$B$198,"-",0)="Glade"),"Out","No")</f>
        <v>No</v>
      </c>
      <c r="J1734" s="94"/>
      <c r="K1734" s="95"/>
      <c r="L1734" s="95"/>
      <c r="M1734" s="95"/>
      <c r="N1734" s="96"/>
      <c r="O1734" s="89"/>
      <c r="R1734" t="b">
        <f t="shared" si="56"/>
        <v>0</v>
      </c>
    </row>
    <row r="1735" spans="1:18" ht="15" thickBot="1" x14ac:dyDescent="0.35">
      <c r="A1735" s="3" t="s">
        <v>2329</v>
      </c>
      <c r="B1735" s="3" t="s">
        <v>1145</v>
      </c>
      <c r="C1735" s="84">
        <f>IF(COUNTIF(Table8[Tag Number], A1735), 1, 0)</f>
        <v>0</v>
      </c>
      <c r="D1735" s="85">
        <f>IF(COUNTIF(Table9[Tag Number], A1735), 1, 0)</f>
        <v>0</v>
      </c>
      <c r="E1735" s="86">
        <f>IF(COUNTIF(Table10[Tag Number], A1735), 1, 0)</f>
        <v>0</v>
      </c>
      <c r="F1735" s="86">
        <f>IF(COUNTIF(Table11[Tag Number], A1735), 1, 0)</f>
        <v>0</v>
      </c>
      <c r="G1735" s="87">
        <f t="shared" si="57"/>
        <v>0</v>
      </c>
      <c r="H1735" s="88" t="str" cm="1">
        <f t="array" ref="H1735">_xlfn.IFS(OR(_xlfn.XLOOKUP(A1735,Table9[Tag Number],Table9[Status],"-",0)="Dead",
        _xlfn.XLOOKUP(A1735,Table10[Tag Number],Table10[Status],"-",0)="Dead",
        _xlfn.XLOOKUP(A1735,Table11[Tag Number],Table11[Status],"-",0)="Dead",
        _xlfn.XLOOKUP(A1735,Table8[Tag Number],Table8[Status],"-",0)="Dead"),"Dead",
     OR(_xlfn.XLOOKUP(A1735,Table11[Tag Number],Table11[Status],"-",0)="Alive",
        _xlfn.XLOOKUP(A1735,Table10[Tag Number],Table10[Status],"-",0)="Alive",
        _xlfn.XLOOKUP(A1735,Table9[Tag Number],Table9[Status],"-",0)="Alive",
        _xlfn.XLOOKUP(A1735,Table8[Tag Number],Table8[Status],"-",0)="Alive"),"Alive",
     OR(_xlfn.XLOOKUP(A1735,Table9[Tag Number],Table9[Status],"-",0)="-",
        _xlfn.XLOOKUP(A1735,Table10[Tag Number],Table10[Status],"-",0)="-",
        _xlfn.XLOOKUP(A1735,Table11[Tag Number],Table11[Status],"-",0)="-",
        _xlfn.XLOOKUP(A1735,Table8[Tag Number],Table8[Status],"-",0)="-"),
   "-")</f>
        <v>-</v>
      </c>
      <c r="I1735" s="88" t="str">
        <f>IF((_xlfn.XLOOKUP(B1735,[2]Sheet1!$A$2:$A$198,[2]Sheet1!$B$2:$B$198,"-",0)="Glade"),"Out","No")</f>
        <v>No</v>
      </c>
      <c r="J1735" s="94"/>
      <c r="K1735" s="95"/>
      <c r="L1735" s="95"/>
      <c r="M1735" s="95"/>
      <c r="N1735" s="96"/>
      <c r="O1735" s="89"/>
      <c r="R1735" t="b">
        <f t="shared" si="56"/>
        <v>0</v>
      </c>
    </row>
    <row r="1736" spans="1:18" ht="15" thickBot="1" x14ac:dyDescent="0.35">
      <c r="A1736" s="2" t="s">
        <v>849</v>
      </c>
      <c r="B1736" s="2" t="s">
        <v>1137</v>
      </c>
      <c r="C1736" s="84">
        <f>IF(COUNTIF(Table8[Tag Number], A1736), 1, 0)</f>
        <v>1</v>
      </c>
      <c r="D1736" s="85">
        <f>IF(COUNTIF(Table9[Tag Number], A1736), 1, 0)</f>
        <v>0</v>
      </c>
      <c r="E1736" s="86">
        <f>IF(COUNTIF(Table10[Tag Number], A1736), 1, 0)</f>
        <v>1</v>
      </c>
      <c r="F1736" s="86">
        <f>IF(COUNTIF(Table11[Tag Number], A1736), 1, 0)</f>
        <v>0</v>
      </c>
      <c r="G1736" s="87">
        <f t="shared" si="57"/>
        <v>2</v>
      </c>
      <c r="H1736" s="88" t="str" cm="1">
        <f t="array" ref="H1736">_xlfn.IFS(OR(_xlfn.XLOOKUP(A1736,Table9[Tag Number],Table9[Status],"-",0)="Dead",
        _xlfn.XLOOKUP(A1736,Table10[Tag Number],Table10[Status],"-",0)="Dead",
        _xlfn.XLOOKUP(A1736,Table11[Tag Number],Table11[Status],"-",0)="Dead",
        _xlfn.XLOOKUP(A1736,Table8[Tag Number],Table8[Status],"-",0)="Dead"),"Dead",
     OR(_xlfn.XLOOKUP(A1736,Table11[Tag Number],Table11[Status],"-",0)="Alive",
        _xlfn.XLOOKUP(A1736,Table10[Tag Number],Table10[Status],"-",0)="Alive",
        _xlfn.XLOOKUP(A1736,Table9[Tag Number],Table9[Status],"-",0)="Alive",
        _xlfn.XLOOKUP(A1736,Table8[Tag Number],Table8[Status],"-",0)="Alive"),"Alive",
     OR(_xlfn.XLOOKUP(A1736,Table9[Tag Number],Table9[Status],"-",0)="-",
        _xlfn.XLOOKUP(A1736,Table10[Tag Number],Table10[Status],"-",0)="-",
        _xlfn.XLOOKUP(A1736,Table11[Tag Number],Table11[Status],"-",0)="-",
        _xlfn.XLOOKUP(A1736,Table8[Tag Number],Table8[Status],"-",0)="-"),
   "-")</f>
        <v>Alive</v>
      </c>
      <c r="I1736" s="88" t="str">
        <f>IF((_xlfn.XLOOKUP(B1736,[2]Sheet1!$A$2:$A$198,[2]Sheet1!$B$2:$B$198,"-",0)="Glade"),"Out","No")</f>
        <v>No</v>
      </c>
      <c r="J1736" s="94"/>
      <c r="K1736" s="95"/>
      <c r="L1736" s="95"/>
      <c r="M1736" s="95"/>
      <c r="N1736" s="96"/>
      <c r="O1736" s="89"/>
      <c r="R1736" t="str">
        <f t="shared" si="56"/>
        <v>C749</v>
      </c>
    </row>
    <row r="1737" spans="1:18" ht="15" thickBot="1" x14ac:dyDescent="0.35">
      <c r="A1737" s="3" t="s">
        <v>373</v>
      </c>
      <c r="B1737" s="3" t="s">
        <v>1137</v>
      </c>
      <c r="C1737" s="84">
        <f>IF(COUNTIF(Table8[Tag Number], A1737), 1, 0)</f>
        <v>0</v>
      </c>
      <c r="D1737" s="85">
        <f>IF(COUNTIF(Table9[Tag Number], A1737), 1, 0)</f>
        <v>0</v>
      </c>
      <c r="E1737" s="86">
        <f>IF(COUNTIF(Table10[Tag Number], A1737), 1, 0)</f>
        <v>0</v>
      </c>
      <c r="F1737" s="86">
        <f>IF(COUNTIF(Table11[Tag Number], A1737), 1, 0)</f>
        <v>1</v>
      </c>
      <c r="G1737" s="87">
        <f t="shared" si="57"/>
        <v>1</v>
      </c>
      <c r="H1737" s="88" t="str" cm="1">
        <f t="array" ref="H1737">_xlfn.IFS(OR(_xlfn.XLOOKUP(A1737,Table9[Tag Number],Table9[Status],"-",0)="Dead",
        _xlfn.XLOOKUP(A1737,Table10[Tag Number],Table10[Status],"-",0)="Dead",
        _xlfn.XLOOKUP(A1737,Table11[Tag Number],Table11[Status],"-",0)="Dead",
        _xlfn.XLOOKUP(A1737,Table8[Tag Number],Table8[Status],"-",0)="Dead"),"Dead",
     OR(_xlfn.XLOOKUP(A1737,Table11[Tag Number],Table11[Status],"-",0)="Alive",
        _xlfn.XLOOKUP(A1737,Table10[Tag Number],Table10[Status],"-",0)="Alive",
        _xlfn.XLOOKUP(A1737,Table9[Tag Number],Table9[Status],"-",0)="Alive",
        _xlfn.XLOOKUP(A1737,Table8[Tag Number],Table8[Status],"-",0)="Alive"),"Alive",
     OR(_xlfn.XLOOKUP(A1737,Table9[Tag Number],Table9[Status],"-",0)="-",
        _xlfn.XLOOKUP(A1737,Table10[Tag Number],Table10[Status],"-",0)="-",
        _xlfn.XLOOKUP(A1737,Table11[Tag Number],Table11[Status],"-",0)="-",
        _xlfn.XLOOKUP(A1737,Table8[Tag Number],Table8[Status],"-",0)="-"),
   "-")</f>
        <v>Dead</v>
      </c>
      <c r="I1737" s="88" t="str">
        <f>IF((_xlfn.XLOOKUP(B1737,[2]Sheet1!$A$2:$A$198,[2]Sheet1!$B$2:$B$198,"-",0)="Glade"),"Out","No")</f>
        <v>No</v>
      </c>
      <c r="J1737" s="94"/>
      <c r="K1737" s="95"/>
      <c r="L1737" s="95"/>
      <c r="M1737" s="95"/>
      <c r="N1737" s="96"/>
      <c r="O1737" s="89"/>
      <c r="R1737" t="b">
        <f t="shared" si="56"/>
        <v>0</v>
      </c>
    </row>
    <row r="1738" spans="1:18" ht="15" thickBot="1" x14ac:dyDescent="0.35">
      <c r="A1738" s="2" t="s">
        <v>2330</v>
      </c>
      <c r="B1738" s="2" t="s">
        <v>1137</v>
      </c>
      <c r="C1738" s="84">
        <f>IF(COUNTIF(Table8[Tag Number], A1738), 1, 0)</f>
        <v>0</v>
      </c>
      <c r="D1738" s="85">
        <f>IF(COUNTIF(Table9[Tag Number], A1738), 1, 0)</f>
        <v>0</v>
      </c>
      <c r="E1738" s="86">
        <f>IF(COUNTIF(Table10[Tag Number], A1738), 1, 0)</f>
        <v>0</v>
      </c>
      <c r="F1738" s="86">
        <f>IF(COUNTIF(Table11[Tag Number], A1738), 1, 0)</f>
        <v>0</v>
      </c>
      <c r="G1738" s="87">
        <f t="shared" si="57"/>
        <v>0</v>
      </c>
      <c r="H1738" s="88" t="str" cm="1">
        <f t="array" ref="H1738">_xlfn.IFS(OR(_xlfn.XLOOKUP(A1738,Table9[Tag Number],Table9[Status],"-",0)="Dead",
        _xlfn.XLOOKUP(A1738,Table10[Tag Number],Table10[Status],"-",0)="Dead",
        _xlfn.XLOOKUP(A1738,Table11[Tag Number],Table11[Status],"-",0)="Dead",
        _xlfn.XLOOKUP(A1738,Table8[Tag Number],Table8[Status],"-",0)="Dead"),"Dead",
     OR(_xlfn.XLOOKUP(A1738,Table11[Tag Number],Table11[Status],"-",0)="Alive",
        _xlfn.XLOOKUP(A1738,Table10[Tag Number],Table10[Status],"-",0)="Alive",
        _xlfn.XLOOKUP(A1738,Table9[Tag Number],Table9[Status],"-",0)="Alive",
        _xlfn.XLOOKUP(A1738,Table8[Tag Number],Table8[Status],"-",0)="Alive"),"Alive",
     OR(_xlfn.XLOOKUP(A1738,Table9[Tag Number],Table9[Status],"-",0)="-",
        _xlfn.XLOOKUP(A1738,Table10[Tag Number],Table10[Status],"-",0)="-",
        _xlfn.XLOOKUP(A1738,Table11[Tag Number],Table11[Status],"-",0)="-",
        _xlfn.XLOOKUP(A1738,Table8[Tag Number],Table8[Status],"-",0)="-"),
   "-")</f>
        <v>-</v>
      </c>
      <c r="I1738" s="88" t="str">
        <f>IF((_xlfn.XLOOKUP(B1738,[2]Sheet1!$A$2:$A$198,[2]Sheet1!$B$2:$B$198,"-",0)="Glade"),"Out","No")</f>
        <v>No</v>
      </c>
      <c r="J1738" s="94"/>
      <c r="K1738" s="95"/>
      <c r="L1738" s="95"/>
      <c r="M1738" s="95"/>
      <c r="N1738" s="96"/>
      <c r="O1738" s="89"/>
      <c r="R1738" t="b">
        <f t="shared" si="56"/>
        <v>0</v>
      </c>
    </row>
    <row r="1739" spans="1:18" ht="15" thickBot="1" x14ac:dyDescent="0.35">
      <c r="A1739" s="3" t="s">
        <v>2331</v>
      </c>
      <c r="B1739" s="3" t="s">
        <v>1137</v>
      </c>
      <c r="C1739" s="84">
        <f>IF(COUNTIF(Table8[Tag Number], A1739), 1, 0)</f>
        <v>0</v>
      </c>
      <c r="D1739" s="85">
        <f>IF(COUNTIF(Table9[Tag Number], A1739), 1, 0)</f>
        <v>0</v>
      </c>
      <c r="E1739" s="86">
        <f>IF(COUNTIF(Table10[Tag Number], A1739), 1, 0)</f>
        <v>0</v>
      </c>
      <c r="F1739" s="86">
        <f>IF(COUNTIF(Table11[Tag Number], A1739), 1, 0)</f>
        <v>0</v>
      </c>
      <c r="G1739" s="87">
        <f t="shared" si="57"/>
        <v>0</v>
      </c>
      <c r="H1739" s="88" t="str" cm="1">
        <f t="array" ref="H1739">_xlfn.IFS(OR(_xlfn.XLOOKUP(A1739,Table9[Tag Number],Table9[Status],"-",0)="Dead",
        _xlfn.XLOOKUP(A1739,Table10[Tag Number],Table10[Status],"-",0)="Dead",
        _xlfn.XLOOKUP(A1739,Table11[Tag Number],Table11[Status],"-",0)="Dead",
        _xlfn.XLOOKUP(A1739,Table8[Tag Number],Table8[Status],"-",0)="Dead"),"Dead",
     OR(_xlfn.XLOOKUP(A1739,Table11[Tag Number],Table11[Status],"-",0)="Alive",
        _xlfn.XLOOKUP(A1739,Table10[Tag Number],Table10[Status],"-",0)="Alive",
        _xlfn.XLOOKUP(A1739,Table9[Tag Number],Table9[Status],"-",0)="Alive",
        _xlfn.XLOOKUP(A1739,Table8[Tag Number],Table8[Status],"-",0)="Alive"),"Alive",
     OR(_xlfn.XLOOKUP(A1739,Table9[Tag Number],Table9[Status],"-",0)="-",
        _xlfn.XLOOKUP(A1739,Table10[Tag Number],Table10[Status],"-",0)="-",
        _xlfn.XLOOKUP(A1739,Table11[Tag Number],Table11[Status],"-",0)="-",
        _xlfn.XLOOKUP(A1739,Table8[Tag Number],Table8[Status],"-",0)="-"),
   "-")</f>
        <v>-</v>
      </c>
      <c r="I1739" s="88" t="str">
        <f>IF((_xlfn.XLOOKUP(B1739,[2]Sheet1!$A$2:$A$198,[2]Sheet1!$B$2:$B$198,"-",0)="Glade"),"Out","No")</f>
        <v>No</v>
      </c>
      <c r="J1739" s="94"/>
      <c r="K1739" s="95"/>
      <c r="L1739" s="95"/>
      <c r="M1739" s="95"/>
      <c r="N1739" s="96"/>
      <c r="O1739" s="89"/>
      <c r="R1739" t="b">
        <f t="shared" si="56"/>
        <v>0</v>
      </c>
    </row>
    <row r="1740" spans="1:18" ht="15" thickBot="1" x14ac:dyDescent="0.35">
      <c r="A1740" s="2" t="s">
        <v>2332</v>
      </c>
      <c r="B1740" s="2" t="s">
        <v>1137</v>
      </c>
      <c r="C1740" s="84">
        <f>IF(COUNTIF(Table8[Tag Number], A1740), 1, 0)</f>
        <v>0</v>
      </c>
      <c r="D1740" s="85">
        <f>IF(COUNTIF(Table9[Tag Number], A1740), 1, 0)</f>
        <v>0</v>
      </c>
      <c r="E1740" s="86">
        <f>IF(COUNTIF(Table10[Tag Number], A1740), 1, 0)</f>
        <v>0</v>
      </c>
      <c r="F1740" s="86">
        <f>IF(COUNTIF(Table11[Tag Number], A1740), 1, 0)</f>
        <v>0</v>
      </c>
      <c r="G1740" s="87">
        <f t="shared" si="57"/>
        <v>0</v>
      </c>
      <c r="H1740" s="88" t="str" cm="1">
        <f t="array" ref="H1740">_xlfn.IFS(OR(_xlfn.XLOOKUP(A1740,Table9[Tag Number],Table9[Status],"-",0)="Dead",
        _xlfn.XLOOKUP(A1740,Table10[Tag Number],Table10[Status],"-",0)="Dead",
        _xlfn.XLOOKUP(A1740,Table11[Tag Number],Table11[Status],"-",0)="Dead",
        _xlfn.XLOOKUP(A1740,Table8[Tag Number],Table8[Status],"-",0)="Dead"),"Dead",
     OR(_xlfn.XLOOKUP(A1740,Table11[Tag Number],Table11[Status],"-",0)="Alive",
        _xlfn.XLOOKUP(A1740,Table10[Tag Number],Table10[Status],"-",0)="Alive",
        _xlfn.XLOOKUP(A1740,Table9[Tag Number],Table9[Status],"-",0)="Alive",
        _xlfn.XLOOKUP(A1740,Table8[Tag Number],Table8[Status],"-",0)="Alive"),"Alive",
     OR(_xlfn.XLOOKUP(A1740,Table9[Tag Number],Table9[Status],"-",0)="-",
        _xlfn.XLOOKUP(A1740,Table10[Tag Number],Table10[Status],"-",0)="-",
        _xlfn.XLOOKUP(A1740,Table11[Tag Number],Table11[Status],"-",0)="-",
        _xlfn.XLOOKUP(A1740,Table8[Tag Number],Table8[Status],"-",0)="-"),
   "-")</f>
        <v>-</v>
      </c>
      <c r="I1740" s="88" t="str">
        <f>IF((_xlfn.XLOOKUP(B1740,[2]Sheet1!$A$2:$A$198,[2]Sheet1!$B$2:$B$198,"-",0)="Glade"),"Out","No")</f>
        <v>No</v>
      </c>
      <c r="J1740" s="94"/>
      <c r="K1740" s="95"/>
      <c r="L1740" s="95"/>
      <c r="M1740" s="95"/>
      <c r="N1740" s="96"/>
      <c r="O1740" s="89"/>
      <c r="R1740" t="b">
        <f t="shared" si="56"/>
        <v>0</v>
      </c>
    </row>
    <row r="1741" spans="1:18" ht="15" thickBot="1" x14ac:dyDescent="0.35">
      <c r="A1741" s="3" t="s">
        <v>2333</v>
      </c>
      <c r="B1741" s="3" t="s">
        <v>1137</v>
      </c>
      <c r="C1741" s="84">
        <f>IF(COUNTIF(Table8[Tag Number], A1741), 1, 0)</f>
        <v>0</v>
      </c>
      <c r="D1741" s="85">
        <f>IF(COUNTIF(Table9[Tag Number], A1741), 1, 0)</f>
        <v>0</v>
      </c>
      <c r="E1741" s="86">
        <f>IF(COUNTIF(Table10[Tag Number], A1741), 1, 0)</f>
        <v>0</v>
      </c>
      <c r="F1741" s="86">
        <f>IF(COUNTIF(Table11[Tag Number], A1741), 1, 0)</f>
        <v>0</v>
      </c>
      <c r="G1741" s="87">
        <f t="shared" si="57"/>
        <v>0</v>
      </c>
      <c r="H1741" s="88" t="str" cm="1">
        <f t="array" ref="H1741">_xlfn.IFS(OR(_xlfn.XLOOKUP(A1741,Table9[Tag Number],Table9[Status],"-",0)="Dead",
        _xlfn.XLOOKUP(A1741,Table10[Tag Number],Table10[Status],"-",0)="Dead",
        _xlfn.XLOOKUP(A1741,Table11[Tag Number],Table11[Status],"-",0)="Dead",
        _xlfn.XLOOKUP(A1741,Table8[Tag Number],Table8[Status],"-",0)="Dead"),"Dead",
     OR(_xlfn.XLOOKUP(A1741,Table11[Tag Number],Table11[Status],"-",0)="Alive",
        _xlfn.XLOOKUP(A1741,Table10[Tag Number],Table10[Status],"-",0)="Alive",
        _xlfn.XLOOKUP(A1741,Table9[Tag Number],Table9[Status],"-",0)="Alive",
        _xlfn.XLOOKUP(A1741,Table8[Tag Number],Table8[Status],"-",0)="Alive"),"Alive",
     OR(_xlfn.XLOOKUP(A1741,Table9[Tag Number],Table9[Status],"-",0)="-",
        _xlfn.XLOOKUP(A1741,Table10[Tag Number],Table10[Status],"-",0)="-",
        _xlfn.XLOOKUP(A1741,Table11[Tag Number],Table11[Status],"-",0)="-",
        _xlfn.XLOOKUP(A1741,Table8[Tag Number],Table8[Status],"-",0)="-"),
   "-")</f>
        <v>-</v>
      </c>
      <c r="I1741" s="88" t="str">
        <f>IF((_xlfn.XLOOKUP(B1741,[2]Sheet1!$A$2:$A$198,[2]Sheet1!$B$2:$B$198,"-",0)="Glade"),"Out","No")</f>
        <v>No</v>
      </c>
      <c r="J1741" s="94"/>
      <c r="K1741" s="95"/>
      <c r="L1741" s="95"/>
      <c r="M1741" s="95"/>
      <c r="N1741" s="96"/>
      <c r="O1741" s="89"/>
      <c r="R1741" t="b">
        <f t="shared" si="56"/>
        <v>0</v>
      </c>
    </row>
    <row r="1742" spans="1:18" ht="15" thickBot="1" x14ac:dyDescent="0.35">
      <c r="A1742" s="2" t="s">
        <v>960</v>
      </c>
      <c r="B1742" s="2" t="s">
        <v>1137</v>
      </c>
      <c r="C1742" s="84">
        <f>IF(COUNTIF(Table8[Tag Number], A1742), 1, 0)</f>
        <v>1</v>
      </c>
      <c r="D1742" s="85">
        <f>IF(COUNTIF(Table9[Tag Number], A1742), 1, 0)</f>
        <v>0</v>
      </c>
      <c r="E1742" s="86">
        <f>IF(COUNTIF(Table10[Tag Number], A1742), 1, 0)</f>
        <v>0</v>
      </c>
      <c r="F1742" s="86">
        <f>IF(COUNTIF(Table11[Tag Number], A1742), 1, 0)</f>
        <v>0</v>
      </c>
      <c r="G1742" s="87">
        <f t="shared" si="57"/>
        <v>1</v>
      </c>
      <c r="H1742" s="88" t="str" cm="1">
        <f t="array" ref="H1742">_xlfn.IFS(OR(_xlfn.XLOOKUP(A1742,Table9[Tag Number],Table9[Status],"-",0)="Dead",
        _xlfn.XLOOKUP(A1742,Table10[Tag Number],Table10[Status],"-",0)="Dead",
        _xlfn.XLOOKUP(A1742,Table11[Tag Number],Table11[Status],"-",0)="Dead",
        _xlfn.XLOOKUP(A1742,Table8[Tag Number],Table8[Status],"-",0)="Dead"),"Dead",
     OR(_xlfn.XLOOKUP(A1742,Table11[Tag Number],Table11[Status],"-",0)="Alive",
        _xlfn.XLOOKUP(A1742,Table10[Tag Number],Table10[Status],"-",0)="Alive",
        _xlfn.XLOOKUP(A1742,Table9[Tag Number],Table9[Status],"-",0)="Alive",
        _xlfn.XLOOKUP(A1742,Table8[Tag Number],Table8[Status],"-",0)="Alive"),"Alive",
     OR(_xlfn.XLOOKUP(A1742,Table9[Tag Number],Table9[Status],"-",0)="-",
        _xlfn.XLOOKUP(A1742,Table10[Tag Number],Table10[Status],"-",0)="-",
        _xlfn.XLOOKUP(A1742,Table11[Tag Number],Table11[Status],"-",0)="-",
        _xlfn.XLOOKUP(A1742,Table8[Tag Number],Table8[Status],"-",0)="-"),
   "-")</f>
        <v>Alive</v>
      </c>
      <c r="I1742" s="88" t="str">
        <f>IF((_xlfn.XLOOKUP(B1742,[2]Sheet1!$A$2:$A$198,[2]Sheet1!$B$2:$B$198,"-",0)="Glade"),"Out","No")</f>
        <v>No</v>
      </c>
      <c r="J1742" s="94"/>
      <c r="K1742" s="95"/>
      <c r="L1742" s="95"/>
      <c r="M1742" s="95"/>
      <c r="N1742" s="96"/>
      <c r="O1742" s="89"/>
      <c r="R1742" t="b">
        <f t="shared" si="56"/>
        <v>0</v>
      </c>
    </row>
    <row r="1743" spans="1:18" ht="15" thickBot="1" x14ac:dyDescent="0.35">
      <c r="A1743" s="3" t="s">
        <v>551</v>
      </c>
      <c r="B1743" s="3" t="s">
        <v>1137</v>
      </c>
      <c r="C1743" s="84">
        <f>IF(COUNTIF(Table8[Tag Number], A1743), 1, 0)</f>
        <v>0</v>
      </c>
      <c r="D1743" s="85">
        <f>IF(COUNTIF(Table9[Tag Number], A1743), 1, 0)</f>
        <v>1</v>
      </c>
      <c r="E1743" s="86">
        <f>IF(COUNTIF(Table10[Tag Number], A1743), 1, 0)</f>
        <v>0</v>
      </c>
      <c r="F1743" s="86">
        <f>IF(COUNTIF(Table11[Tag Number], A1743), 1, 0)</f>
        <v>0</v>
      </c>
      <c r="G1743" s="87">
        <f t="shared" si="57"/>
        <v>1</v>
      </c>
      <c r="H1743" s="88" t="str" cm="1">
        <f t="array" ref="H1743">_xlfn.IFS(OR(_xlfn.XLOOKUP(A1743,Table9[Tag Number],Table9[Status],"-",0)="Dead",
        _xlfn.XLOOKUP(A1743,Table10[Tag Number],Table10[Status],"-",0)="Dead",
        _xlfn.XLOOKUP(A1743,Table11[Tag Number],Table11[Status],"-",0)="Dead",
        _xlfn.XLOOKUP(A1743,Table8[Tag Number],Table8[Status],"-",0)="Dead"),"Dead",
     OR(_xlfn.XLOOKUP(A1743,Table11[Tag Number],Table11[Status],"-",0)="Alive",
        _xlfn.XLOOKUP(A1743,Table10[Tag Number],Table10[Status],"-",0)="Alive",
        _xlfn.XLOOKUP(A1743,Table9[Tag Number],Table9[Status],"-",0)="Alive",
        _xlfn.XLOOKUP(A1743,Table8[Tag Number],Table8[Status],"-",0)="Alive"),"Alive",
     OR(_xlfn.XLOOKUP(A1743,Table9[Tag Number],Table9[Status],"-",0)="-",
        _xlfn.XLOOKUP(A1743,Table10[Tag Number],Table10[Status],"-",0)="-",
        _xlfn.XLOOKUP(A1743,Table11[Tag Number],Table11[Status],"-",0)="-",
        _xlfn.XLOOKUP(A1743,Table8[Tag Number],Table8[Status],"-",0)="-"),
   "-")</f>
        <v>Dead</v>
      </c>
      <c r="I1743" s="88" t="str">
        <f>IF((_xlfn.XLOOKUP(B1743,[2]Sheet1!$A$2:$A$198,[2]Sheet1!$B$2:$B$198,"-",0)="Glade"),"Out","No")</f>
        <v>No</v>
      </c>
      <c r="J1743" s="94"/>
      <c r="K1743" s="95"/>
      <c r="L1743" s="95"/>
      <c r="M1743" s="95"/>
      <c r="N1743" s="96"/>
      <c r="O1743" s="89"/>
      <c r="R1743" t="b">
        <f t="shared" si="56"/>
        <v>0</v>
      </c>
    </row>
    <row r="1744" spans="1:18" ht="15" thickBot="1" x14ac:dyDescent="0.35">
      <c r="A1744" s="2" t="s">
        <v>2334</v>
      </c>
      <c r="B1744" s="2" t="s">
        <v>1137</v>
      </c>
      <c r="C1744" s="84">
        <f>IF(COUNTIF(Table8[Tag Number], A1744), 1, 0)</f>
        <v>0</v>
      </c>
      <c r="D1744" s="85">
        <f>IF(COUNTIF(Table9[Tag Number], A1744), 1, 0)</f>
        <v>0</v>
      </c>
      <c r="E1744" s="86">
        <f>IF(COUNTIF(Table10[Tag Number], A1744), 1, 0)</f>
        <v>0</v>
      </c>
      <c r="F1744" s="86">
        <f>IF(COUNTIF(Table11[Tag Number], A1744), 1, 0)</f>
        <v>0</v>
      </c>
      <c r="G1744" s="87">
        <f t="shared" si="57"/>
        <v>0</v>
      </c>
      <c r="H1744" s="88" t="str" cm="1">
        <f t="array" ref="H1744">_xlfn.IFS(OR(_xlfn.XLOOKUP(A1744,Table9[Tag Number],Table9[Status],"-",0)="Dead",
        _xlfn.XLOOKUP(A1744,Table10[Tag Number],Table10[Status],"-",0)="Dead",
        _xlfn.XLOOKUP(A1744,Table11[Tag Number],Table11[Status],"-",0)="Dead",
        _xlfn.XLOOKUP(A1744,Table8[Tag Number],Table8[Status],"-",0)="Dead"),"Dead",
     OR(_xlfn.XLOOKUP(A1744,Table11[Tag Number],Table11[Status],"-",0)="Alive",
        _xlfn.XLOOKUP(A1744,Table10[Tag Number],Table10[Status],"-",0)="Alive",
        _xlfn.XLOOKUP(A1744,Table9[Tag Number],Table9[Status],"-",0)="Alive",
        _xlfn.XLOOKUP(A1744,Table8[Tag Number],Table8[Status],"-",0)="Alive"),"Alive",
     OR(_xlfn.XLOOKUP(A1744,Table9[Tag Number],Table9[Status],"-",0)="-",
        _xlfn.XLOOKUP(A1744,Table10[Tag Number],Table10[Status],"-",0)="-",
        _xlfn.XLOOKUP(A1744,Table11[Tag Number],Table11[Status],"-",0)="-",
        _xlfn.XLOOKUP(A1744,Table8[Tag Number],Table8[Status],"-",0)="-"),
   "-")</f>
        <v>-</v>
      </c>
      <c r="I1744" s="88" t="str">
        <f>IF((_xlfn.XLOOKUP(B1744,[2]Sheet1!$A$2:$A$198,[2]Sheet1!$B$2:$B$198,"-",0)="Glade"),"Out","No")</f>
        <v>No</v>
      </c>
      <c r="J1744" s="94"/>
      <c r="K1744" s="95"/>
      <c r="L1744" s="95"/>
      <c r="M1744" s="95"/>
      <c r="N1744" s="96"/>
      <c r="O1744" s="89"/>
      <c r="R1744" t="b">
        <f t="shared" si="56"/>
        <v>0</v>
      </c>
    </row>
    <row r="1745" spans="1:18" ht="15" thickBot="1" x14ac:dyDescent="0.35">
      <c r="A1745" s="3" t="s">
        <v>2335</v>
      </c>
      <c r="B1745" s="3" t="s">
        <v>1137</v>
      </c>
      <c r="C1745" s="84">
        <f>IF(COUNTIF(Table8[Tag Number], A1745), 1, 0)</f>
        <v>0</v>
      </c>
      <c r="D1745" s="85">
        <f>IF(COUNTIF(Table9[Tag Number], A1745), 1, 0)</f>
        <v>0</v>
      </c>
      <c r="E1745" s="86">
        <f>IF(COUNTIF(Table10[Tag Number], A1745), 1, 0)</f>
        <v>0</v>
      </c>
      <c r="F1745" s="86">
        <f>IF(COUNTIF(Table11[Tag Number], A1745), 1, 0)</f>
        <v>0</v>
      </c>
      <c r="G1745" s="87">
        <f t="shared" si="57"/>
        <v>0</v>
      </c>
      <c r="H1745" s="88" t="str" cm="1">
        <f t="array" ref="H1745">_xlfn.IFS(OR(_xlfn.XLOOKUP(A1745,Table9[Tag Number],Table9[Status],"-",0)="Dead",
        _xlfn.XLOOKUP(A1745,Table10[Tag Number],Table10[Status],"-",0)="Dead",
        _xlfn.XLOOKUP(A1745,Table11[Tag Number],Table11[Status],"-",0)="Dead",
        _xlfn.XLOOKUP(A1745,Table8[Tag Number],Table8[Status],"-",0)="Dead"),"Dead",
     OR(_xlfn.XLOOKUP(A1745,Table11[Tag Number],Table11[Status],"-",0)="Alive",
        _xlfn.XLOOKUP(A1745,Table10[Tag Number],Table10[Status],"-",0)="Alive",
        _xlfn.XLOOKUP(A1745,Table9[Tag Number],Table9[Status],"-",0)="Alive",
        _xlfn.XLOOKUP(A1745,Table8[Tag Number],Table8[Status],"-",0)="Alive"),"Alive",
     OR(_xlfn.XLOOKUP(A1745,Table9[Tag Number],Table9[Status],"-",0)="-",
        _xlfn.XLOOKUP(A1745,Table10[Tag Number],Table10[Status],"-",0)="-",
        _xlfn.XLOOKUP(A1745,Table11[Tag Number],Table11[Status],"-",0)="-",
        _xlfn.XLOOKUP(A1745,Table8[Tag Number],Table8[Status],"-",0)="-"),
   "-")</f>
        <v>-</v>
      </c>
      <c r="I1745" s="88" t="str">
        <f>IF((_xlfn.XLOOKUP(B1745,[2]Sheet1!$A$2:$A$198,[2]Sheet1!$B$2:$B$198,"-",0)="Glade"),"Out","No")</f>
        <v>No</v>
      </c>
      <c r="J1745" s="94"/>
      <c r="K1745" s="95"/>
      <c r="L1745" s="95"/>
      <c r="M1745" s="95"/>
      <c r="N1745" s="96"/>
      <c r="O1745" s="89"/>
      <c r="R1745" t="b">
        <f t="shared" si="56"/>
        <v>0</v>
      </c>
    </row>
    <row r="1746" spans="1:18" ht="15" thickBot="1" x14ac:dyDescent="0.35">
      <c r="A1746" s="2" t="s">
        <v>2336</v>
      </c>
      <c r="B1746" s="2" t="s">
        <v>1137</v>
      </c>
      <c r="C1746" s="84">
        <f>IF(COUNTIF(Table8[Tag Number], A1746), 1, 0)</f>
        <v>0</v>
      </c>
      <c r="D1746" s="85">
        <f>IF(COUNTIF(Table9[Tag Number], A1746), 1, 0)</f>
        <v>0</v>
      </c>
      <c r="E1746" s="86">
        <f>IF(COUNTIF(Table10[Tag Number], A1746), 1, 0)</f>
        <v>0</v>
      </c>
      <c r="F1746" s="86">
        <f>IF(COUNTIF(Table11[Tag Number], A1746), 1, 0)</f>
        <v>0</v>
      </c>
      <c r="G1746" s="87">
        <f t="shared" si="57"/>
        <v>0</v>
      </c>
      <c r="H1746" s="88" t="str" cm="1">
        <f t="array" ref="H1746">_xlfn.IFS(OR(_xlfn.XLOOKUP(A1746,Table9[Tag Number],Table9[Status],"-",0)="Dead",
        _xlfn.XLOOKUP(A1746,Table10[Tag Number],Table10[Status],"-",0)="Dead",
        _xlfn.XLOOKUP(A1746,Table11[Tag Number],Table11[Status],"-",0)="Dead",
        _xlfn.XLOOKUP(A1746,Table8[Tag Number],Table8[Status],"-",0)="Dead"),"Dead",
     OR(_xlfn.XLOOKUP(A1746,Table11[Tag Number],Table11[Status],"-",0)="Alive",
        _xlfn.XLOOKUP(A1746,Table10[Tag Number],Table10[Status],"-",0)="Alive",
        _xlfn.XLOOKUP(A1746,Table9[Tag Number],Table9[Status],"-",0)="Alive",
        _xlfn.XLOOKUP(A1746,Table8[Tag Number],Table8[Status],"-",0)="Alive"),"Alive",
     OR(_xlfn.XLOOKUP(A1746,Table9[Tag Number],Table9[Status],"-",0)="-",
        _xlfn.XLOOKUP(A1746,Table10[Tag Number],Table10[Status],"-",0)="-",
        _xlfn.XLOOKUP(A1746,Table11[Tag Number],Table11[Status],"-",0)="-",
        _xlfn.XLOOKUP(A1746,Table8[Tag Number],Table8[Status],"-",0)="-"),
   "-")</f>
        <v>-</v>
      </c>
      <c r="I1746" s="88" t="str">
        <f>IF((_xlfn.XLOOKUP(B1746,[2]Sheet1!$A$2:$A$198,[2]Sheet1!$B$2:$B$198,"-",0)="Glade"),"Out","No")</f>
        <v>No</v>
      </c>
      <c r="J1746" s="94"/>
      <c r="K1746" s="95"/>
      <c r="L1746" s="95"/>
      <c r="M1746" s="95"/>
      <c r="N1746" s="96"/>
      <c r="O1746" s="89"/>
      <c r="R1746" t="b">
        <f t="shared" si="56"/>
        <v>0</v>
      </c>
    </row>
    <row r="1747" spans="1:18" ht="15" thickBot="1" x14ac:dyDescent="0.35">
      <c r="A1747" s="3" t="s">
        <v>400</v>
      </c>
      <c r="B1747" s="3" t="s">
        <v>1137</v>
      </c>
      <c r="C1747" s="84">
        <f>IF(COUNTIF(Table8[Tag Number], A1747), 1, 0)</f>
        <v>0</v>
      </c>
      <c r="D1747" s="85">
        <f>IF(COUNTIF(Table9[Tag Number], A1747), 1, 0)</f>
        <v>1</v>
      </c>
      <c r="E1747" s="86">
        <f>IF(COUNTIF(Table10[Tag Number], A1747), 1, 0)</f>
        <v>0</v>
      </c>
      <c r="F1747" s="86">
        <f>IF(COUNTIF(Table11[Tag Number], A1747), 1, 0)</f>
        <v>0</v>
      </c>
      <c r="G1747" s="87">
        <f t="shared" si="57"/>
        <v>1</v>
      </c>
      <c r="H1747" s="88" t="str" cm="1">
        <f t="array" ref="H1747">_xlfn.IFS(OR(_xlfn.XLOOKUP(A1747,Table9[Tag Number],Table9[Status],"-",0)="Dead",
        _xlfn.XLOOKUP(A1747,Table10[Tag Number],Table10[Status],"-",0)="Dead",
        _xlfn.XLOOKUP(A1747,Table11[Tag Number],Table11[Status],"-",0)="Dead",
        _xlfn.XLOOKUP(A1747,Table8[Tag Number],Table8[Status],"-",0)="Dead"),"Dead",
     OR(_xlfn.XLOOKUP(A1747,Table11[Tag Number],Table11[Status],"-",0)="Alive",
        _xlfn.XLOOKUP(A1747,Table10[Tag Number],Table10[Status],"-",0)="Alive",
        _xlfn.XLOOKUP(A1747,Table9[Tag Number],Table9[Status],"-",0)="Alive",
        _xlfn.XLOOKUP(A1747,Table8[Tag Number],Table8[Status],"-",0)="Alive"),"Alive",
     OR(_xlfn.XLOOKUP(A1747,Table9[Tag Number],Table9[Status],"-",0)="-",
        _xlfn.XLOOKUP(A1747,Table10[Tag Number],Table10[Status],"-",0)="-",
        _xlfn.XLOOKUP(A1747,Table11[Tag Number],Table11[Status],"-",0)="-",
        _xlfn.XLOOKUP(A1747,Table8[Tag Number],Table8[Status],"-",0)="-"),
   "-")</f>
        <v>Dead</v>
      </c>
      <c r="I1747" s="88" t="str">
        <f>IF((_xlfn.XLOOKUP(B1747,[2]Sheet1!$A$2:$A$198,[2]Sheet1!$B$2:$B$198,"-",0)="Glade"),"Out","No")</f>
        <v>No</v>
      </c>
      <c r="J1747" s="94"/>
      <c r="K1747" s="95"/>
      <c r="L1747" s="95"/>
      <c r="M1747" s="95"/>
      <c r="N1747" s="96"/>
      <c r="O1747" s="89"/>
      <c r="R1747" t="b">
        <f t="shared" si="56"/>
        <v>0</v>
      </c>
    </row>
    <row r="1748" spans="1:18" ht="15" thickBot="1" x14ac:dyDescent="0.35">
      <c r="A1748" s="2" t="s">
        <v>974</v>
      </c>
      <c r="B1748" s="2" t="s">
        <v>1137</v>
      </c>
      <c r="C1748" s="84">
        <f>IF(COUNTIF(Table8[Tag Number], A1748), 1, 0)</f>
        <v>0</v>
      </c>
      <c r="D1748" s="85">
        <f>IF(COUNTIF(Table9[Tag Number], A1748), 1, 0)</f>
        <v>1</v>
      </c>
      <c r="E1748" s="86">
        <f>IF(COUNTIF(Table10[Tag Number], A1748), 1, 0)</f>
        <v>0</v>
      </c>
      <c r="F1748" s="86">
        <f>IF(COUNTIF(Table11[Tag Number], A1748), 1, 0)</f>
        <v>0</v>
      </c>
      <c r="G1748" s="87">
        <f t="shared" si="57"/>
        <v>1</v>
      </c>
      <c r="H1748" s="88" t="str" cm="1">
        <f t="array" ref="H1748">_xlfn.IFS(OR(_xlfn.XLOOKUP(A1748,Table9[Tag Number],Table9[Status],"-",0)="Dead",
        _xlfn.XLOOKUP(A1748,Table10[Tag Number],Table10[Status],"-",0)="Dead",
        _xlfn.XLOOKUP(A1748,Table11[Tag Number],Table11[Status],"-",0)="Dead",
        _xlfn.XLOOKUP(A1748,Table8[Tag Number],Table8[Status],"-",0)="Dead"),"Dead",
     OR(_xlfn.XLOOKUP(A1748,Table11[Tag Number],Table11[Status],"-",0)="Alive",
        _xlfn.XLOOKUP(A1748,Table10[Tag Number],Table10[Status],"-",0)="Alive",
        _xlfn.XLOOKUP(A1748,Table9[Tag Number],Table9[Status],"-",0)="Alive",
        _xlfn.XLOOKUP(A1748,Table8[Tag Number],Table8[Status],"-",0)="Alive"),"Alive",
     OR(_xlfn.XLOOKUP(A1748,Table9[Tag Number],Table9[Status],"-",0)="-",
        _xlfn.XLOOKUP(A1748,Table10[Tag Number],Table10[Status],"-",0)="-",
        _xlfn.XLOOKUP(A1748,Table11[Tag Number],Table11[Status],"-",0)="-",
        _xlfn.XLOOKUP(A1748,Table8[Tag Number],Table8[Status],"-",0)="-"),
   "-")</f>
        <v>Dead</v>
      </c>
      <c r="I1748" s="88" t="str">
        <f>IF((_xlfn.XLOOKUP(B1748,[2]Sheet1!$A$2:$A$198,[2]Sheet1!$B$2:$B$198,"-",0)="Glade"),"Out","No")</f>
        <v>No</v>
      </c>
      <c r="J1748" s="94"/>
      <c r="K1748" s="95"/>
      <c r="L1748" s="95"/>
      <c r="M1748" s="95"/>
      <c r="N1748" s="96"/>
      <c r="O1748" s="89"/>
      <c r="R1748" t="b">
        <f t="shared" si="56"/>
        <v>0</v>
      </c>
    </row>
    <row r="1749" spans="1:18" ht="15" thickBot="1" x14ac:dyDescent="0.35">
      <c r="A1749" s="3" t="s">
        <v>652</v>
      </c>
      <c r="B1749" s="3" t="s">
        <v>1137</v>
      </c>
      <c r="C1749" s="84">
        <f>IF(COUNTIF(Table8[Tag Number], A1749), 1, 0)</f>
        <v>0</v>
      </c>
      <c r="D1749" s="85">
        <f>IF(COUNTIF(Table9[Tag Number], A1749), 1, 0)</f>
        <v>0</v>
      </c>
      <c r="E1749" s="86">
        <f>IF(COUNTIF(Table10[Tag Number], A1749), 1, 0)</f>
        <v>1</v>
      </c>
      <c r="F1749" s="86">
        <f>IF(COUNTIF(Table11[Tag Number], A1749), 1, 0)</f>
        <v>0</v>
      </c>
      <c r="G1749" s="87">
        <f t="shared" si="57"/>
        <v>1</v>
      </c>
      <c r="H1749" s="88" t="str" cm="1">
        <f t="array" ref="H1749">_xlfn.IFS(OR(_xlfn.XLOOKUP(A1749,Table9[Tag Number],Table9[Status],"-",0)="Dead",
        _xlfn.XLOOKUP(A1749,Table10[Tag Number],Table10[Status],"-",0)="Dead",
        _xlfn.XLOOKUP(A1749,Table11[Tag Number],Table11[Status],"-",0)="Dead",
        _xlfn.XLOOKUP(A1749,Table8[Tag Number],Table8[Status],"-",0)="Dead"),"Dead",
     OR(_xlfn.XLOOKUP(A1749,Table11[Tag Number],Table11[Status],"-",0)="Alive",
        _xlfn.XLOOKUP(A1749,Table10[Tag Number],Table10[Status],"-",0)="Alive",
        _xlfn.XLOOKUP(A1749,Table9[Tag Number],Table9[Status],"-",0)="Alive",
        _xlfn.XLOOKUP(A1749,Table8[Tag Number],Table8[Status],"-",0)="Alive"),"Alive",
     OR(_xlfn.XLOOKUP(A1749,Table9[Tag Number],Table9[Status],"-",0)="-",
        _xlfn.XLOOKUP(A1749,Table10[Tag Number],Table10[Status],"-",0)="-",
        _xlfn.XLOOKUP(A1749,Table11[Tag Number],Table11[Status],"-",0)="-",
        _xlfn.XLOOKUP(A1749,Table8[Tag Number],Table8[Status],"-",0)="-"),
   "-")</f>
        <v>Alive</v>
      </c>
      <c r="I1749" s="88" t="str">
        <f>IF((_xlfn.XLOOKUP(B1749,[2]Sheet1!$A$2:$A$198,[2]Sheet1!$B$2:$B$198,"-",0)="Glade"),"Out","No")</f>
        <v>No</v>
      </c>
      <c r="J1749" s="94"/>
      <c r="K1749" s="95"/>
      <c r="L1749" s="95"/>
      <c r="M1749" s="95"/>
      <c r="N1749" s="96"/>
      <c r="O1749" s="89"/>
      <c r="R1749" t="b">
        <f t="shared" si="56"/>
        <v>0</v>
      </c>
    </row>
    <row r="1750" spans="1:18" ht="15" thickBot="1" x14ac:dyDescent="0.35">
      <c r="A1750" s="2" t="s">
        <v>356</v>
      </c>
      <c r="B1750" s="2" t="s">
        <v>1137</v>
      </c>
      <c r="C1750" s="84">
        <f>IF(COUNTIF(Table8[Tag Number], A1750), 1, 0)</f>
        <v>1</v>
      </c>
      <c r="D1750" s="85">
        <f>IF(COUNTIF(Table9[Tag Number], A1750), 1, 0)</f>
        <v>1</v>
      </c>
      <c r="E1750" s="86">
        <f>IF(COUNTIF(Table10[Tag Number], A1750), 1, 0)</f>
        <v>0</v>
      </c>
      <c r="F1750" s="86">
        <f>IF(COUNTIF(Table11[Tag Number], A1750), 1, 0)</f>
        <v>0</v>
      </c>
      <c r="G1750" s="87">
        <f t="shared" si="57"/>
        <v>2</v>
      </c>
      <c r="H1750" s="88" t="str" cm="1">
        <f t="array" ref="H1750">_xlfn.IFS(OR(_xlfn.XLOOKUP(A1750,Table9[Tag Number],Table9[Status],"-",0)="Dead",
        _xlfn.XLOOKUP(A1750,Table10[Tag Number],Table10[Status],"-",0)="Dead",
        _xlfn.XLOOKUP(A1750,Table11[Tag Number],Table11[Status],"-",0)="Dead",
        _xlfn.XLOOKUP(A1750,Table8[Tag Number],Table8[Status],"-",0)="Dead"),"Dead",
     OR(_xlfn.XLOOKUP(A1750,Table11[Tag Number],Table11[Status],"-",0)="Alive",
        _xlfn.XLOOKUP(A1750,Table10[Tag Number],Table10[Status],"-",0)="Alive",
        _xlfn.XLOOKUP(A1750,Table9[Tag Number],Table9[Status],"-",0)="Alive",
        _xlfn.XLOOKUP(A1750,Table8[Tag Number],Table8[Status],"-",0)="Alive"),"Alive",
     OR(_xlfn.XLOOKUP(A1750,Table9[Tag Number],Table9[Status],"-",0)="-",
        _xlfn.XLOOKUP(A1750,Table10[Tag Number],Table10[Status],"-",0)="-",
        _xlfn.XLOOKUP(A1750,Table11[Tag Number],Table11[Status],"-",0)="-",
        _xlfn.XLOOKUP(A1750,Table8[Tag Number],Table8[Status],"-",0)="-"),
   "-")</f>
        <v>Dead</v>
      </c>
      <c r="I1750" s="88" t="str">
        <f>IF((_xlfn.XLOOKUP(B1750,[2]Sheet1!$A$2:$A$198,[2]Sheet1!$B$2:$B$198,"-",0)="Glade"),"Out","No")</f>
        <v>No</v>
      </c>
      <c r="J1750" s="94"/>
      <c r="K1750" s="95"/>
      <c r="L1750" s="95"/>
      <c r="M1750" s="95"/>
      <c r="N1750" s="96"/>
      <c r="O1750" s="89"/>
      <c r="R1750" t="str">
        <f t="shared" si="56"/>
        <v>C763</v>
      </c>
    </row>
    <row r="1751" spans="1:18" ht="15" thickBot="1" x14ac:dyDescent="0.35">
      <c r="A1751" s="3" t="s">
        <v>2337</v>
      </c>
      <c r="B1751" s="3" t="s">
        <v>1137</v>
      </c>
      <c r="C1751" s="84">
        <f>IF(COUNTIF(Table8[Tag Number], A1751), 1, 0)</f>
        <v>0</v>
      </c>
      <c r="D1751" s="85">
        <f>IF(COUNTIF(Table9[Tag Number], A1751), 1, 0)</f>
        <v>0</v>
      </c>
      <c r="E1751" s="86">
        <f>IF(COUNTIF(Table10[Tag Number], A1751), 1, 0)</f>
        <v>0</v>
      </c>
      <c r="F1751" s="86">
        <f>IF(COUNTIF(Table11[Tag Number], A1751), 1, 0)</f>
        <v>0</v>
      </c>
      <c r="G1751" s="87">
        <f t="shared" si="57"/>
        <v>0</v>
      </c>
      <c r="H1751" s="88" t="str" cm="1">
        <f t="array" ref="H1751">_xlfn.IFS(OR(_xlfn.XLOOKUP(A1751,Table9[Tag Number],Table9[Status],"-",0)="Dead",
        _xlfn.XLOOKUP(A1751,Table10[Tag Number],Table10[Status],"-",0)="Dead",
        _xlfn.XLOOKUP(A1751,Table11[Tag Number],Table11[Status],"-",0)="Dead",
        _xlfn.XLOOKUP(A1751,Table8[Tag Number],Table8[Status],"-",0)="Dead"),"Dead",
     OR(_xlfn.XLOOKUP(A1751,Table11[Tag Number],Table11[Status],"-",0)="Alive",
        _xlfn.XLOOKUP(A1751,Table10[Tag Number],Table10[Status],"-",0)="Alive",
        _xlfn.XLOOKUP(A1751,Table9[Tag Number],Table9[Status],"-",0)="Alive",
        _xlfn.XLOOKUP(A1751,Table8[Tag Number],Table8[Status],"-",0)="Alive"),"Alive",
     OR(_xlfn.XLOOKUP(A1751,Table9[Tag Number],Table9[Status],"-",0)="-",
        _xlfn.XLOOKUP(A1751,Table10[Tag Number],Table10[Status],"-",0)="-",
        _xlfn.XLOOKUP(A1751,Table11[Tag Number],Table11[Status],"-",0)="-",
        _xlfn.XLOOKUP(A1751,Table8[Tag Number],Table8[Status],"-",0)="-"),
   "-")</f>
        <v>-</v>
      </c>
      <c r="I1751" s="88" t="str">
        <f>IF((_xlfn.XLOOKUP(B1751,[2]Sheet1!$A$2:$A$198,[2]Sheet1!$B$2:$B$198,"-",0)="Glade"),"Out","No")</f>
        <v>No</v>
      </c>
      <c r="J1751" s="94"/>
      <c r="K1751" s="95"/>
      <c r="L1751" s="95"/>
      <c r="M1751" s="95"/>
      <c r="N1751" s="96"/>
      <c r="O1751" s="89"/>
      <c r="R1751" t="b">
        <f t="shared" si="56"/>
        <v>0</v>
      </c>
    </row>
    <row r="1752" spans="1:18" ht="15" thickBot="1" x14ac:dyDescent="0.35">
      <c r="A1752" s="2" t="s">
        <v>2338</v>
      </c>
      <c r="B1752" s="2" t="s">
        <v>1137</v>
      </c>
      <c r="C1752" s="84">
        <f>IF(COUNTIF(Table8[Tag Number], A1752), 1, 0)</f>
        <v>0</v>
      </c>
      <c r="D1752" s="85">
        <f>IF(COUNTIF(Table9[Tag Number], A1752), 1, 0)</f>
        <v>0</v>
      </c>
      <c r="E1752" s="86">
        <f>IF(COUNTIF(Table10[Tag Number], A1752), 1, 0)</f>
        <v>0</v>
      </c>
      <c r="F1752" s="86">
        <f>IF(COUNTIF(Table11[Tag Number], A1752), 1, 0)</f>
        <v>0</v>
      </c>
      <c r="G1752" s="87">
        <f t="shared" si="57"/>
        <v>0</v>
      </c>
      <c r="H1752" s="88" t="str" cm="1">
        <f t="array" ref="H1752">_xlfn.IFS(OR(_xlfn.XLOOKUP(A1752,Table9[Tag Number],Table9[Status],"-",0)="Dead",
        _xlfn.XLOOKUP(A1752,Table10[Tag Number],Table10[Status],"-",0)="Dead",
        _xlfn.XLOOKUP(A1752,Table11[Tag Number],Table11[Status],"-",0)="Dead",
        _xlfn.XLOOKUP(A1752,Table8[Tag Number],Table8[Status],"-",0)="Dead"),"Dead",
     OR(_xlfn.XLOOKUP(A1752,Table11[Tag Number],Table11[Status],"-",0)="Alive",
        _xlfn.XLOOKUP(A1752,Table10[Tag Number],Table10[Status],"-",0)="Alive",
        _xlfn.XLOOKUP(A1752,Table9[Tag Number],Table9[Status],"-",0)="Alive",
        _xlfn.XLOOKUP(A1752,Table8[Tag Number],Table8[Status],"-",0)="Alive"),"Alive",
     OR(_xlfn.XLOOKUP(A1752,Table9[Tag Number],Table9[Status],"-",0)="-",
        _xlfn.XLOOKUP(A1752,Table10[Tag Number],Table10[Status],"-",0)="-",
        _xlfn.XLOOKUP(A1752,Table11[Tag Number],Table11[Status],"-",0)="-",
        _xlfn.XLOOKUP(A1752,Table8[Tag Number],Table8[Status],"-",0)="-"),
   "-")</f>
        <v>-</v>
      </c>
      <c r="I1752" s="88" t="str">
        <f>IF((_xlfn.XLOOKUP(B1752,[2]Sheet1!$A$2:$A$198,[2]Sheet1!$B$2:$B$198,"-",0)="Glade"),"Out","No")</f>
        <v>No</v>
      </c>
      <c r="J1752" s="94"/>
      <c r="K1752" s="95"/>
      <c r="L1752" s="95"/>
      <c r="M1752" s="95"/>
      <c r="N1752" s="96"/>
      <c r="O1752" s="89"/>
      <c r="R1752" t="b">
        <f t="shared" si="56"/>
        <v>0</v>
      </c>
    </row>
    <row r="1753" spans="1:18" ht="15" thickBot="1" x14ac:dyDescent="0.35">
      <c r="A1753" s="3" t="s">
        <v>2339</v>
      </c>
      <c r="B1753" s="3" t="s">
        <v>1137</v>
      </c>
      <c r="C1753" s="84">
        <f>IF(COUNTIF(Table8[Tag Number], A1753), 1, 0)</f>
        <v>0</v>
      </c>
      <c r="D1753" s="85">
        <f>IF(COUNTIF(Table9[Tag Number], A1753), 1, 0)</f>
        <v>0</v>
      </c>
      <c r="E1753" s="86">
        <f>IF(COUNTIF(Table10[Tag Number], A1753), 1, 0)</f>
        <v>0</v>
      </c>
      <c r="F1753" s="86">
        <f>IF(COUNTIF(Table11[Tag Number], A1753), 1, 0)</f>
        <v>0</v>
      </c>
      <c r="G1753" s="87">
        <f t="shared" si="57"/>
        <v>0</v>
      </c>
      <c r="H1753" s="88" t="str" cm="1">
        <f t="array" ref="H1753">_xlfn.IFS(OR(_xlfn.XLOOKUP(A1753,Table9[Tag Number],Table9[Status],"-",0)="Dead",
        _xlfn.XLOOKUP(A1753,Table10[Tag Number],Table10[Status],"-",0)="Dead",
        _xlfn.XLOOKUP(A1753,Table11[Tag Number],Table11[Status],"-",0)="Dead",
        _xlfn.XLOOKUP(A1753,Table8[Tag Number],Table8[Status],"-",0)="Dead"),"Dead",
     OR(_xlfn.XLOOKUP(A1753,Table11[Tag Number],Table11[Status],"-",0)="Alive",
        _xlfn.XLOOKUP(A1753,Table10[Tag Number],Table10[Status],"-",0)="Alive",
        _xlfn.XLOOKUP(A1753,Table9[Tag Number],Table9[Status],"-",0)="Alive",
        _xlfn.XLOOKUP(A1753,Table8[Tag Number],Table8[Status],"-",0)="Alive"),"Alive",
     OR(_xlfn.XLOOKUP(A1753,Table9[Tag Number],Table9[Status],"-",0)="-",
        _xlfn.XLOOKUP(A1753,Table10[Tag Number],Table10[Status],"-",0)="-",
        _xlfn.XLOOKUP(A1753,Table11[Tag Number],Table11[Status],"-",0)="-",
        _xlfn.XLOOKUP(A1753,Table8[Tag Number],Table8[Status],"-",0)="-"),
   "-")</f>
        <v>-</v>
      </c>
      <c r="I1753" s="88" t="str">
        <f>IF((_xlfn.XLOOKUP(B1753,[2]Sheet1!$A$2:$A$198,[2]Sheet1!$B$2:$B$198,"-",0)="Glade"),"Out","No")</f>
        <v>No</v>
      </c>
      <c r="J1753" s="94"/>
      <c r="K1753" s="95"/>
      <c r="L1753" s="95"/>
      <c r="M1753" s="95"/>
      <c r="N1753" s="96"/>
      <c r="O1753" s="89"/>
      <c r="R1753" t="b">
        <f t="shared" si="56"/>
        <v>0</v>
      </c>
    </row>
    <row r="1754" spans="1:18" ht="15" thickBot="1" x14ac:dyDescent="0.35">
      <c r="A1754" s="2" t="s">
        <v>2340</v>
      </c>
      <c r="B1754" s="2" t="s">
        <v>1137</v>
      </c>
      <c r="C1754" s="84">
        <f>IF(COUNTIF(Table8[Tag Number], A1754), 1, 0)</f>
        <v>0</v>
      </c>
      <c r="D1754" s="85">
        <f>IF(COUNTIF(Table9[Tag Number], A1754), 1, 0)</f>
        <v>0</v>
      </c>
      <c r="E1754" s="86">
        <f>IF(COUNTIF(Table10[Tag Number], A1754), 1, 0)</f>
        <v>0</v>
      </c>
      <c r="F1754" s="86">
        <f>IF(COUNTIF(Table11[Tag Number], A1754), 1, 0)</f>
        <v>0</v>
      </c>
      <c r="G1754" s="87">
        <f t="shared" si="57"/>
        <v>0</v>
      </c>
      <c r="H1754" s="88" t="str" cm="1">
        <f t="array" ref="H1754">_xlfn.IFS(OR(_xlfn.XLOOKUP(A1754,Table9[Tag Number],Table9[Status],"-",0)="Dead",
        _xlfn.XLOOKUP(A1754,Table10[Tag Number],Table10[Status],"-",0)="Dead",
        _xlfn.XLOOKUP(A1754,Table11[Tag Number],Table11[Status],"-",0)="Dead",
        _xlfn.XLOOKUP(A1754,Table8[Tag Number],Table8[Status],"-",0)="Dead"),"Dead",
     OR(_xlfn.XLOOKUP(A1754,Table11[Tag Number],Table11[Status],"-",0)="Alive",
        _xlfn.XLOOKUP(A1754,Table10[Tag Number],Table10[Status],"-",0)="Alive",
        _xlfn.XLOOKUP(A1754,Table9[Tag Number],Table9[Status],"-",0)="Alive",
        _xlfn.XLOOKUP(A1754,Table8[Tag Number],Table8[Status],"-",0)="Alive"),"Alive",
     OR(_xlfn.XLOOKUP(A1754,Table9[Tag Number],Table9[Status],"-",0)="-",
        _xlfn.XLOOKUP(A1754,Table10[Tag Number],Table10[Status],"-",0)="-",
        _xlfn.XLOOKUP(A1754,Table11[Tag Number],Table11[Status],"-",0)="-",
        _xlfn.XLOOKUP(A1754,Table8[Tag Number],Table8[Status],"-",0)="-"),
   "-")</f>
        <v>-</v>
      </c>
      <c r="I1754" s="88" t="str">
        <f>IF((_xlfn.XLOOKUP(B1754,[2]Sheet1!$A$2:$A$198,[2]Sheet1!$B$2:$B$198,"-",0)="Glade"),"Out","No")</f>
        <v>No</v>
      </c>
      <c r="J1754" s="94"/>
      <c r="K1754" s="95"/>
      <c r="L1754" s="95"/>
      <c r="M1754" s="95"/>
      <c r="N1754" s="96"/>
      <c r="O1754" s="89"/>
      <c r="R1754" t="b">
        <f t="shared" si="56"/>
        <v>0</v>
      </c>
    </row>
    <row r="1755" spans="1:18" ht="15" thickBot="1" x14ac:dyDescent="0.35">
      <c r="A1755" s="3" t="s">
        <v>2341</v>
      </c>
      <c r="B1755" s="3" t="s">
        <v>1137</v>
      </c>
      <c r="C1755" s="84">
        <f>IF(COUNTIF(Table8[Tag Number], A1755), 1, 0)</f>
        <v>0</v>
      </c>
      <c r="D1755" s="85">
        <f>IF(COUNTIF(Table9[Tag Number], A1755), 1, 0)</f>
        <v>0</v>
      </c>
      <c r="E1755" s="86">
        <f>IF(COUNTIF(Table10[Tag Number], A1755), 1, 0)</f>
        <v>0</v>
      </c>
      <c r="F1755" s="86">
        <f>IF(COUNTIF(Table11[Tag Number], A1755), 1, 0)</f>
        <v>0</v>
      </c>
      <c r="G1755" s="87">
        <f t="shared" si="57"/>
        <v>0</v>
      </c>
      <c r="H1755" s="88" t="str" cm="1">
        <f t="array" ref="H1755">_xlfn.IFS(OR(_xlfn.XLOOKUP(A1755,Table9[Tag Number],Table9[Status],"-",0)="Dead",
        _xlfn.XLOOKUP(A1755,Table10[Tag Number],Table10[Status],"-",0)="Dead",
        _xlfn.XLOOKUP(A1755,Table11[Tag Number],Table11[Status],"-",0)="Dead",
        _xlfn.XLOOKUP(A1755,Table8[Tag Number],Table8[Status],"-",0)="Dead"),"Dead",
     OR(_xlfn.XLOOKUP(A1755,Table11[Tag Number],Table11[Status],"-",0)="Alive",
        _xlfn.XLOOKUP(A1755,Table10[Tag Number],Table10[Status],"-",0)="Alive",
        _xlfn.XLOOKUP(A1755,Table9[Tag Number],Table9[Status],"-",0)="Alive",
        _xlfn.XLOOKUP(A1755,Table8[Tag Number],Table8[Status],"-",0)="Alive"),"Alive",
     OR(_xlfn.XLOOKUP(A1755,Table9[Tag Number],Table9[Status],"-",0)="-",
        _xlfn.XLOOKUP(A1755,Table10[Tag Number],Table10[Status],"-",0)="-",
        _xlfn.XLOOKUP(A1755,Table11[Tag Number],Table11[Status],"-",0)="-",
        _xlfn.XLOOKUP(A1755,Table8[Tag Number],Table8[Status],"-",0)="-"),
   "-")</f>
        <v>-</v>
      </c>
      <c r="I1755" s="88" t="str">
        <f>IF((_xlfn.XLOOKUP(B1755,[2]Sheet1!$A$2:$A$198,[2]Sheet1!$B$2:$B$198,"-",0)="Glade"),"Out","No")</f>
        <v>No</v>
      </c>
      <c r="J1755" s="94"/>
      <c r="K1755" s="95"/>
      <c r="L1755" s="95"/>
      <c r="M1755" s="95"/>
      <c r="N1755" s="96"/>
      <c r="O1755" s="89"/>
      <c r="R1755" t="b">
        <f t="shared" si="56"/>
        <v>0</v>
      </c>
    </row>
    <row r="1756" spans="1:18" ht="15" thickBot="1" x14ac:dyDescent="0.35">
      <c r="A1756" s="2" t="s">
        <v>2342</v>
      </c>
      <c r="B1756" s="2" t="s">
        <v>1137</v>
      </c>
      <c r="C1756" s="84">
        <f>IF(COUNTIF(Table8[Tag Number], A1756), 1, 0)</f>
        <v>0</v>
      </c>
      <c r="D1756" s="85">
        <f>IF(COUNTIF(Table9[Tag Number], A1756), 1, 0)</f>
        <v>0</v>
      </c>
      <c r="E1756" s="86">
        <f>IF(COUNTIF(Table10[Tag Number], A1756), 1, 0)</f>
        <v>0</v>
      </c>
      <c r="F1756" s="86">
        <f>IF(COUNTIF(Table11[Tag Number], A1756), 1, 0)</f>
        <v>0</v>
      </c>
      <c r="G1756" s="87">
        <f t="shared" si="57"/>
        <v>0</v>
      </c>
      <c r="H1756" s="88" t="str" cm="1">
        <f t="array" ref="H1756">_xlfn.IFS(OR(_xlfn.XLOOKUP(A1756,Table9[Tag Number],Table9[Status],"-",0)="Dead",
        _xlfn.XLOOKUP(A1756,Table10[Tag Number],Table10[Status],"-",0)="Dead",
        _xlfn.XLOOKUP(A1756,Table11[Tag Number],Table11[Status],"-",0)="Dead",
        _xlfn.XLOOKUP(A1756,Table8[Tag Number],Table8[Status],"-",0)="Dead"),"Dead",
     OR(_xlfn.XLOOKUP(A1756,Table11[Tag Number],Table11[Status],"-",0)="Alive",
        _xlfn.XLOOKUP(A1756,Table10[Tag Number],Table10[Status],"-",0)="Alive",
        _xlfn.XLOOKUP(A1756,Table9[Tag Number],Table9[Status],"-",0)="Alive",
        _xlfn.XLOOKUP(A1756,Table8[Tag Number],Table8[Status],"-",0)="Alive"),"Alive",
     OR(_xlfn.XLOOKUP(A1756,Table9[Tag Number],Table9[Status],"-",0)="-",
        _xlfn.XLOOKUP(A1756,Table10[Tag Number],Table10[Status],"-",0)="-",
        _xlfn.XLOOKUP(A1756,Table11[Tag Number],Table11[Status],"-",0)="-",
        _xlfn.XLOOKUP(A1756,Table8[Tag Number],Table8[Status],"-",0)="-"),
   "-")</f>
        <v>-</v>
      </c>
      <c r="I1756" s="88" t="str">
        <f>IF((_xlfn.XLOOKUP(B1756,[2]Sheet1!$A$2:$A$198,[2]Sheet1!$B$2:$B$198,"-",0)="Glade"),"Out","No")</f>
        <v>No</v>
      </c>
      <c r="J1756" s="94"/>
      <c r="K1756" s="95"/>
      <c r="L1756" s="95"/>
      <c r="M1756" s="95"/>
      <c r="N1756" s="96"/>
      <c r="O1756" s="89"/>
      <c r="R1756" t="b">
        <f t="shared" si="56"/>
        <v>0</v>
      </c>
    </row>
    <row r="1757" spans="1:18" ht="15" thickBot="1" x14ac:dyDescent="0.35">
      <c r="A1757" s="3" t="s">
        <v>2343</v>
      </c>
      <c r="B1757" s="3" t="s">
        <v>1137</v>
      </c>
      <c r="C1757" s="84">
        <f>IF(COUNTIF(Table8[Tag Number], A1757), 1, 0)</f>
        <v>0</v>
      </c>
      <c r="D1757" s="85">
        <f>IF(COUNTIF(Table9[Tag Number], A1757), 1, 0)</f>
        <v>0</v>
      </c>
      <c r="E1757" s="86">
        <f>IF(COUNTIF(Table10[Tag Number], A1757), 1, 0)</f>
        <v>0</v>
      </c>
      <c r="F1757" s="86">
        <f>IF(COUNTIF(Table11[Tag Number], A1757), 1, 0)</f>
        <v>0</v>
      </c>
      <c r="G1757" s="87">
        <f t="shared" si="57"/>
        <v>0</v>
      </c>
      <c r="H1757" s="88" t="str" cm="1">
        <f t="array" ref="H1757">_xlfn.IFS(OR(_xlfn.XLOOKUP(A1757,Table9[Tag Number],Table9[Status],"-",0)="Dead",
        _xlfn.XLOOKUP(A1757,Table10[Tag Number],Table10[Status],"-",0)="Dead",
        _xlfn.XLOOKUP(A1757,Table11[Tag Number],Table11[Status],"-",0)="Dead",
        _xlfn.XLOOKUP(A1757,Table8[Tag Number],Table8[Status],"-",0)="Dead"),"Dead",
     OR(_xlfn.XLOOKUP(A1757,Table11[Tag Number],Table11[Status],"-",0)="Alive",
        _xlfn.XLOOKUP(A1757,Table10[Tag Number],Table10[Status],"-",0)="Alive",
        _xlfn.XLOOKUP(A1757,Table9[Tag Number],Table9[Status],"-",0)="Alive",
        _xlfn.XLOOKUP(A1757,Table8[Tag Number],Table8[Status],"-",0)="Alive"),"Alive",
     OR(_xlfn.XLOOKUP(A1757,Table9[Tag Number],Table9[Status],"-",0)="-",
        _xlfn.XLOOKUP(A1757,Table10[Tag Number],Table10[Status],"-",0)="-",
        _xlfn.XLOOKUP(A1757,Table11[Tag Number],Table11[Status],"-",0)="-",
        _xlfn.XLOOKUP(A1757,Table8[Tag Number],Table8[Status],"-",0)="-"),
   "-")</f>
        <v>-</v>
      </c>
      <c r="I1757" s="88" t="str">
        <f>IF((_xlfn.XLOOKUP(B1757,[2]Sheet1!$A$2:$A$198,[2]Sheet1!$B$2:$B$198,"-",0)="Glade"),"Out","No")</f>
        <v>No</v>
      </c>
      <c r="J1757" s="94"/>
      <c r="K1757" s="95"/>
      <c r="L1757" s="95"/>
      <c r="M1757" s="95"/>
      <c r="N1757" s="96"/>
      <c r="O1757" s="89"/>
      <c r="R1757" t="b">
        <f t="shared" si="56"/>
        <v>0</v>
      </c>
    </row>
    <row r="1758" spans="1:18" ht="15" thickBot="1" x14ac:dyDescent="0.35">
      <c r="A1758" s="2" t="s">
        <v>712</v>
      </c>
      <c r="B1758" s="2" t="s">
        <v>1137</v>
      </c>
      <c r="C1758" s="84">
        <f>IF(COUNTIF(Table8[Tag Number], A1758), 1, 0)</f>
        <v>1</v>
      </c>
      <c r="D1758" s="85">
        <f>IF(COUNTIF(Table9[Tag Number], A1758), 1, 0)</f>
        <v>1</v>
      </c>
      <c r="E1758" s="86">
        <f>IF(COUNTIF(Table10[Tag Number], A1758), 1, 0)</f>
        <v>0</v>
      </c>
      <c r="F1758" s="86">
        <f>IF(COUNTIF(Table11[Tag Number], A1758), 1, 0)</f>
        <v>1</v>
      </c>
      <c r="G1758" s="87">
        <f t="shared" si="57"/>
        <v>3</v>
      </c>
      <c r="H1758" s="88" t="str" cm="1">
        <f t="array" ref="H1758">_xlfn.IFS(OR(_xlfn.XLOOKUP(A1758,Table9[Tag Number],Table9[Status],"-",0)="Dead",
        _xlfn.XLOOKUP(A1758,Table10[Tag Number],Table10[Status],"-",0)="Dead",
        _xlfn.XLOOKUP(A1758,Table11[Tag Number],Table11[Status],"-",0)="Dead",
        _xlfn.XLOOKUP(A1758,Table8[Tag Number],Table8[Status],"-",0)="Dead"),"Dead",
     OR(_xlfn.XLOOKUP(A1758,Table11[Tag Number],Table11[Status],"-",0)="Alive",
        _xlfn.XLOOKUP(A1758,Table10[Tag Number],Table10[Status],"-",0)="Alive",
        _xlfn.XLOOKUP(A1758,Table9[Tag Number],Table9[Status],"-",0)="Alive",
        _xlfn.XLOOKUP(A1758,Table8[Tag Number],Table8[Status],"-",0)="Alive"),"Alive",
     OR(_xlfn.XLOOKUP(A1758,Table9[Tag Number],Table9[Status],"-",0)="-",
        _xlfn.XLOOKUP(A1758,Table10[Tag Number],Table10[Status],"-",0)="-",
        _xlfn.XLOOKUP(A1758,Table11[Tag Number],Table11[Status],"-",0)="-",
        _xlfn.XLOOKUP(A1758,Table8[Tag Number],Table8[Status],"-",0)="-"),
   "-")</f>
        <v>Alive</v>
      </c>
      <c r="I1758" s="88" t="str">
        <f>IF((_xlfn.XLOOKUP(B1758,[2]Sheet1!$A$2:$A$198,[2]Sheet1!$B$2:$B$198,"-",0)="Glade"),"Out","No")</f>
        <v>No</v>
      </c>
      <c r="J1758" s="94"/>
      <c r="K1758" s="95"/>
      <c r="L1758" s="95"/>
      <c r="M1758" s="95"/>
      <c r="N1758" s="96"/>
      <c r="O1758" s="89"/>
      <c r="R1758" t="str">
        <f t="shared" si="56"/>
        <v>C771</v>
      </c>
    </row>
    <row r="1759" spans="1:18" ht="15" thickBot="1" x14ac:dyDescent="0.35">
      <c r="A1759" s="3" t="s">
        <v>488</v>
      </c>
      <c r="B1759" s="3" t="s">
        <v>1137</v>
      </c>
      <c r="C1759" s="84">
        <f>IF(COUNTIF(Table8[Tag Number], A1759), 1, 0)</f>
        <v>0</v>
      </c>
      <c r="D1759" s="85">
        <f>IF(COUNTIF(Table9[Tag Number], A1759), 1, 0)</f>
        <v>0</v>
      </c>
      <c r="E1759" s="86">
        <f>IF(COUNTIF(Table10[Tag Number], A1759), 1, 0)</f>
        <v>1</v>
      </c>
      <c r="F1759" s="86">
        <f>IF(COUNTIF(Table11[Tag Number], A1759), 1, 0)</f>
        <v>0</v>
      </c>
      <c r="G1759" s="87">
        <f t="shared" si="57"/>
        <v>1</v>
      </c>
      <c r="H1759" s="88" t="str" cm="1">
        <f t="array" ref="H1759">_xlfn.IFS(OR(_xlfn.XLOOKUP(A1759,Table9[Tag Number],Table9[Status],"-",0)="Dead",
        _xlfn.XLOOKUP(A1759,Table10[Tag Number],Table10[Status],"-",0)="Dead",
        _xlfn.XLOOKUP(A1759,Table11[Tag Number],Table11[Status],"-",0)="Dead",
        _xlfn.XLOOKUP(A1759,Table8[Tag Number],Table8[Status],"-",0)="Dead"),"Dead",
     OR(_xlfn.XLOOKUP(A1759,Table11[Tag Number],Table11[Status],"-",0)="Alive",
        _xlfn.XLOOKUP(A1759,Table10[Tag Number],Table10[Status],"-",0)="Alive",
        _xlfn.XLOOKUP(A1759,Table9[Tag Number],Table9[Status],"-",0)="Alive",
        _xlfn.XLOOKUP(A1759,Table8[Tag Number],Table8[Status],"-",0)="Alive"),"Alive",
     OR(_xlfn.XLOOKUP(A1759,Table9[Tag Number],Table9[Status],"-",0)="-",
        _xlfn.XLOOKUP(A1759,Table10[Tag Number],Table10[Status],"-",0)="-",
        _xlfn.XLOOKUP(A1759,Table11[Tag Number],Table11[Status],"-",0)="-",
        _xlfn.XLOOKUP(A1759,Table8[Tag Number],Table8[Status],"-",0)="-"),
   "-")</f>
        <v>Alive</v>
      </c>
      <c r="I1759" s="88" t="str">
        <f>IF((_xlfn.XLOOKUP(B1759,[2]Sheet1!$A$2:$A$198,[2]Sheet1!$B$2:$B$198,"-",0)="Glade"),"Out","No")</f>
        <v>No</v>
      </c>
      <c r="J1759" s="94"/>
      <c r="K1759" s="95"/>
      <c r="L1759" s="95"/>
      <c r="M1759" s="95"/>
      <c r="N1759" s="96"/>
      <c r="O1759" s="89"/>
      <c r="R1759" t="b">
        <f t="shared" si="56"/>
        <v>0</v>
      </c>
    </row>
    <row r="1760" spans="1:18" ht="15" thickBot="1" x14ac:dyDescent="0.35">
      <c r="A1760" s="2" t="s">
        <v>2344</v>
      </c>
      <c r="B1760" s="2" t="s">
        <v>1137</v>
      </c>
      <c r="C1760" s="84">
        <f>IF(COUNTIF(Table8[Tag Number], A1760), 1, 0)</f>
        <v>0</v>
      </c>
      <c r="D1760" s="85">
        <f>IF(COUNTIF(Table9[Tag Number], A1760), 1, 0)</f>
        <v>0</v>
      </c>
      <c r="E1760" s="86">
        <f>IF(COUNTIF(Table10[Tag Number], A1760), 1, 0)</f>
        <v>0</v>
      </c>
      <c r="F1760" s="86">
        <f>IF(COUNTIF(Table11[Tag Number], A1760), 1, 0)</f>
        <v>0</v>
      </c>
      <c r="G1760" s="87">
        <f t="shared" si="57"/>
        <v>0</v>
      </c>
      <c r="H1760" s="88" t="str" cm="1">
        <f t="array" ref="H1760">_xlfn.IFS(OR(_xlfn.XLOOKUP(A1760,Table9[Tag Number],Table9[Status],"-",0)="Dead",
        _xlfn.XLOOKUP(A1760,Table10[Tag Number],Table10[Status],"-",0)="Dead",
        _xlfn.XLOOKUP(A1760,Table11[Tag Number],Table11[Status],"-",0)="Dead",
        _xlfn.XLOOKUP(A1760,Table8[Tag Number],Table8[Status],"-",0)="Dead"),"Dead",
     OR(_xlfn.XLOOKUP(A1760,Table11[Tag Number],Table11[Status],"-",0)="Alive",
        _xlfn.XLOOKUP(A1760,Table10[Tag Number],Table10[Status],"-",0)="Alive",
        _xlfn.XLOOKUP(A1760,Table9[Tag Number],Table9[Status],"-",0)="Alive",
        _xlfn.XLOOKUP(A1760,Table8[Tag Number],Table8[Status],"-",0)="Alive"),"Alive",
     OR(_xlfn.XLOOKUP(A1760,Table9[Tag Number],Table9[Status],"-",0)="-",
        _xlfn.XLOOKUP(A1760,Table10[Tag Number],Table10[Status],"-",0)="-",
        _xlfn.XLOOKUP(A1760,Table11[Tag Number],Table11[Status],"-",0)="-",
        _xlfn.XLOOKUP(A1760,Table8[Tag Number],Table8[Status],"-",0)="-"),
   "-")</f>
        <v>-</v>
      </c>
      <c r="I1760" s="88" t="str">
        <f>IF((_xlfn.XLOOKUP(B1760,[2]Sheet1!$A$2:$A$198,[2]Sheet1!$B$2:$B$198,"-",0)="Glade"),"Out","No")</f>
        <v>No</v>
      </c>
      <c r="J1760" s="94"/>
      <c r="K1760" s="95"/>
      <c r="L1760" s="95"/>
      <c r="M1760" s="95"/>
      <c r="N1760" s="96"/>
      <c r="O1760" s="89"/>
      <c r="R1760" t="b">
        <f t="shared" si="56"/>
        <v>0</v>
      </c>
    </row>
    <row r="1761" spans="1:18" ht="15" thickBot="1" x14ac:dyDescent="0.35">
      <c r="A1761" s="3" t="s">
        <v>976</v>
      </c>
      <c r="B1761" s="3" t="s">
        <v>1137</v>
      </c>
      <c r="C1761" s="84">
        <f>IF(COUNTIF(Table8[Tag Number], A1761), 1, 0)</f>
        <v>1</v>
      </c>
      <c r="D1761" s="85">
        <f>IF(COUNTIF(Table9[Tag Number], A1761), 1, 0)</f>
        <v>0</v>
      </c>
      <c r="E1761" s="86">
        <f>IF(COUNTIF(Table10[Tag Number], A1761), 1, 0)</f>
        <v>0</v>
      </c>
      <c r="F1761" s="86">
        <f>IF(COUNTIF(Table11[Tag Number], A1761), 1, 0)</f>
        <v>0</v>
      </c>
      <c r="G1761" s="87">
        <f t="shared" si="57"/>
        <v>1</v>
      </c>
      <c r="H1761" s="88" t="str" cm="1">
        <f t="array" ref="H1761">_xlfn.IFS(OR(_xlfn.XLOOKUP(A1761,Table9[Tag Number],Table9[Status],"-",0)="Dead",
        _xlfn.XLOOKUP(A1761,Table10[Tag Number],Table10[Status],"-",0)="Dead",
        _xlfn.XLOOKUP(A1761,Table11[Tag Number],Table11[Status],"-",0)="Dead",
        _xlfn.XLOOKUP(A1761,Table8[Tag Number],Table8[Status],"-",0)="Dead"),"Dead",
     OR(_xlfn.XLOOKUP(A1761,Table11[Tag Number],Table11[Status],"-",0)="Alive",
        _xlfn.XLOOKUP(A1761,Table10[Tag Number],Table10[Status],"-",0)="Alive",
        _xlfn.XLOOKUP(A1761,Table9[Tag Number],Table9[Status],"-",0)="Alive",
        _xlfn.XLOOKUP(A1761,Table8[Tag Number],Table8[Status],"-",0)="Alive"),"Alive",
     OR(_xlfn.XLOOKUP(A1761,Table9[Tag Number],Table9[Status],"-",0)="-",
        _xlfn.XLOOKUP(A1761,Table10[Tag Number],Table10[Status],"-",0)="-",
        _xlfn.XLOOKUP(A1761,Table11[Tag Number],Table11[Status],"-",0)="-",
        _xlfn.XLOOKUP(A1761,Table8[Tag Number],Table8[Status],"-",0)="-"),
   "-")</f>
        <v>Dead</v>
      </c>
      <c r="I1761" s="88" t="str">
        <f>IF((_xlfn.XLOOKUP(B1761,[2]Sheet1!$A$2:$A$198,[2]Sheet1!$B$2:$B$198,"-",0)="Glade"),"Out","No")</f>
        <v>No</v>
      </c>
      <c r="J1761" s="94"/>
      <c r="K1761" s="95"/>
      <c r="L1761" s="95"/>
      <c r="M1761" s="95"/>
      <c r="N1761" s="96"/>
      <c r="O1761" s="89"/>
      <c r="R1761" t="b">
        <f t="shared" si="56"/>
        <v>0</v>
      </c>
    </row>
    <row r="1762" spans="1:18" ht="15" thickBot="1" x14ac:dyDescent="0.35">
      <c r="A1762" s="2" t="s">
        <v>439</v>
      </c>
      <c r="B1762" s="2" t="s">
        <v>1137</v>
      </c>
      <c r="C1762" s="84">
        <f>IF(COUNTIF(Table8[Tag Number], A1762), 1, 0)</f>
        <v>0</v>
      </c>
      <c r="D1762" s="85">
        <f>IF(COUNTIF(Table9[Tag Number], A1762), 1, 0)</f>
        <v>1</v>
      </c>
      <c r="E1762" s="86">
        <f>IF(COUNTIF(Table10[Tag Number], A1762), 1, 0)</f>
        <v>0</v>
      </c>
      <c r="F1762" s="86">
        <f>IF(COUNTIF(Table11[Tag Number], A1762), 1, 0)</f>
        <v>0</v>
      </c>
      <c r="G1762" s="87">
        <f t="shared" si="57"/>
        <v>1</v>
      </c>
      <c r="H1762" s="88" t="str" cm="1">
        <f t="array" ref="H1762">_xlfn.IFS(OR(_xlfn.XLOOKUP(A1762,Table9[Tag Number],Table9[Status],"-",0)="Dead",
        _xlfn.XLOOKUP(A1762,Table10[Tag Number],Table10[Status],"-",0)="Dead",
        _xlfn.XLOOKUP(A1762,Table11[Tag Number],Table11[Status],"-",0)="Dead",
        _xlfn.XLOOKUP(A1762,Table8[Tag Number],Table8[Status],"-",0)="Dead"),"Dead",
     OR(_xlfn.XLOOKUP(A1762,Table11[Tag Number],Table11[Status],"-",0)="Alive",
        _xlfn.XLOOKUP(A1762,Table10[Tag Number],Table10[Status],"-",0)="Alive",
        _xlfn.XLOOKUP(A1762,Table9[Tag Number],Table9[Status],"-",0)="Alive",
        _xlfn.XLOOKUP(A1762,Table8[Tag Number],Table8[Status],"-",0)="Alive"),"Alive",
     OR(_xlfn.XLOOKUP(A1762,Table9[Tag Number],Table9[Status],"-",0)="-",
        _xlfn.XLOOKUP(A1762,Table10[Tag Number],Table10[Status],"-",0)="-",
        _xlfn.XLOOKUP(A1762,Table11[Tag Number],Table11[Status],"-",0)="-",
        _xlfn.XLOOKUP(A1762,Table8[Tag Number],Table8[Status],"-",0)="-"),
   "-")</f>
        <v>Alive</v>
      </c>
      <c r="I1762" s="88" t="str">
        <f>IF((_xlfn.XLOOKUP(B1762,[2]Sheet1!$A$2:$A$198,[2]Sheet1!$B$2:$B$198,"-",0)="Glade"),"Out","No")</f>
        <v>No</v>
      </c>
      <c r="J1762" s="94"/>
      <c r="K1762" s="95"/>
      <c r="L1762" s="95"/>
      <c r="M1762" s="95"/>
      <c r="N1762" s="96"/>
      <c r="O1762" s="89"/>
      <c r="R1762" t="b">
        <f t="shared" si="56"/>
        <v>0</v>
      </c>
    </row>
    <row r="1763" spans="1:18" ht="15" thickBot="1" x14ac:dyDescent="0.35">
      <c r="A1763" s="3" t="s">
        <v>2345</v>
      </c>
      <c r="B1763" s="3" t="s">
        <v>1145</v>
      </c>
      <c r="C1763" s="84">
        <f>IF(COUNTIF(Table8[Tag Number], A1763), 1, 0)</f>
        <v>0</v>
      </c>
      <c r="D1763" s="85">
        <f>IF(COUNTIF(Table9[Tag Number], A1763), 1, 0)</f>
        <v>0</v>
      </c>
      <c r="E1763" s="86">
        <f>IF(COUNTIF(Table10[Tag Number], A1763), 1, 0)</f>
        <v>0</v>
      </c>
      <c r="F1763" s="86">
        <f>IF(COUNTIF(Table11[Tag Number], A1763), 1, 0)</f>
        <v>0</v>
      </c>
      <c r="G1763" s="87">
        <f t="shared" si="57"/>
        <v>0</v>
      </c>
      <c r="H1763" s="88" t="str" cm="1">
        <f t="array" ref="H1763">_xlfn.IFS(OR(_xlfn.XLOOKUP(A1763,Table9[Tag Number],Table9[Status],"-",0)="Dead",
        _xlfn.XLOOKUP(A1763,Table10[Tag Number],Table10[Status],"-",0)="Dead",
        _xlfn.XLOOKUP(A1763,Table11[Tag Number],Table11[Status],"-",0)="Dead",
        _xlfn.XLOOKUP(A1763,Table8[Tag Number],Table8[Status],"-",0)="Dead"),"Dead",
     OR(_xlfn.XLOOKUP(A1763,Table11[Tag Number],Table11[Status],"-",0)="Alive",
        _xlfn.XLOOKUP(A1763,Table10[Tag Number],Table10[Status],"-",0)="Alive",
        _xlfn.XLOOKUP(A1763,Table9[Tag Number],Table9[Status],"-",0)="Alive",
        _xlfn.XLOOKUP(A1763,Table8[Tag Number],Table8[Status],"-",0)="Alive"),"Alive",
     OR(_xlfn.XLOOKUP(A1763,Table9[Tag Number],Table9[Status],"-",0)="-",
        _xlfn.XLOOKUP(A1763,Table10[Tag Number],Table10[Status],"-",0)="-",
        _xlfn.XLOOKUP(A1763,Table11[Tag Number],Table11[Status],"-",0)="-",
        _xlfn.XLOOKUP(A1763,Table8[Tag Number],Table8[Status],"-",0)="-"),
   "-")</f>
        <v>-</v>
      </c>
      <c r="I1763" s="88" t="str">
        <f>IF((_xlfn.XLOOKUP(B1763,[2]Sheet1!$A$2:$A$198,[2]Sheet1!$B$2:$B$198,"-",0)="Glade"),"Out","No")</f>
        <v>No</v>
      </c>
      <c r="J1763" s="94"/>
      <c r="K1763" s="95"/>
      <c r="L1763" s="95"/>
      <c r="M1763" s="95"/>
      <c r="N1763" s="96"/>
      <c r="O1763" s="89"/>
      <c r="R1763" t="b">
        <f t="shared" si="56"/>
        <v>0</v>
      </c>
    </row>
    <row r="1764" spans="1:18" ht="15" thickBot="1" x14ac:dyDescent="0.35">
      <c r="A1764" s="2" t="s">
        <v>2346</v>
      </c>
      <c r="B1764" s="2" t="s">
        <v>1145</v>
      </c>
      <c r="C1764" s="84">
        <f>IF(COUNTIF(Table8[Tag Number], A1764), 1, 0)</f>
        <v>0</v>
      </c>
      <c r="D1764" s="85">
        <f>IF(COUNTIF(Table9[Tag Number], A1764), 1, 0)</f>
        <v>0</v>
      </c>
      <c r="E1764" s="86">
        <f>IF(COUNTIF(Table10[Tag Number], A1764), 1, 0)</f>
        <v>0</v>
      </c>
      <c r="F1764" s="86">
        <f>IF(COUNTIF(Table11[Tag Number], A1764), 1, 0)</f>
        <v>0</v>
      </c>
      <c r="G1764" s="87">
        <f t="shared" si="57"/>
        <v>0</v>
      </c>
      <c r="H1764" s="88" t="str" cm="1">
        <f t="array" ref="H1764">_xlfn.IFS(OR(_xlfn.XLOOKUP(A1764,Table9[Tag Number],Table9[Status],"-",0)="Dead",
        _xlfn.XLOOKUP(A1764,Table10[Tag Number],Table10[Status],"-",0)="Dead",
        _xlfn.XLOOKUP(A1764,Table11[Tag Number],Table11[Status],"-",0)="Dead",
        _xlfn.XLOOKUP(A1764,Table8[Tag Number],Table8[Status],"-",0)="Dead"),"Dead",
     OR(_xlfn.XLOOKUP(A1764,Table11[Tag Number],Table11[Status],"-",0)="Alive",
        _xlfn.XLOOKUP(A1764,Table10[Tag Number],Table10[Status],"-",0)="Alive",
        _xlfn.XLOOKUP(A1764,Table9[Tag Number],Table9[Status],"-",0)="Alive",
        _xlfn.XLOOKUP(A1764,Table8[Tag Number],Table8[Status],"-",0)="Alive"),"Alive",
     OR(_xlfn.XLOOKUP(A1764,Table9[Tag Number],Table9[Status],"-",0)="-",
        _xlfn.XLOOKUP(A1764,Table10[Tag Number],Table10[Status],"-",0)="-",
        _xlfn.XLOOKUP(A1764,Table11[Tag Number],Table11[Status],"-",0)="-",
        _xlfn.XLOOKUP(A1764,Table8[Tag Number],Table8[Status],"-",0)="-"),
   "-")</f>
        <v>-</v>
      </c>
      <c r="I1764" s="88" t="str">
        <f>IF((_xlfn.XLOOKUP(B1764,[2]Sheet1!$A$2:$A$198,[2]Sheet1!$B$2:$B$198,"-",0)="Glade"),"Out","No")</f>
        <v>No</v>
      </c>
      <c r="J1764" s="94"/>
      <c r="K1764" s="95"/>
      <c r="L1764" s="95"/>
      <c r="M1764" s="95"/>
      <c r="N1764" s="96"/>
      <c r="O1764" s="89"/>
      <c r="R1764" t="b">
        <f t="shared" si="56"/>
        <v>0</v>
      </c>
    </row>
    <row r="1765" spans="1:18" ht="15" thickBot="1" x14ac:dyDescent="0.35">
      <c r="A1765" s="3" t="s">
        <v>2347</v>
      </c>
      <c r="B1765" s="3" t="s">
        <v>1137</v>
      </c>
      <c r="C1765" s="84">
        <f>IF(COUNTIF(Table8[Tag Number], A1765), 1, 0)</f>
        <v>0</v>
      </c>
      <c r="D1765" s="85">
        <f>IF(COUNTIF(Table9[Tag Number], A1765), 1, 0)</f>
        <v>0</v>
      </c>
      <c r="E1765" s="86">
        <f>IF(COUNTIF(Table10[Tag Number], A1765), 1, 0)</f>
        <v>0</v>
      </c>
      <c r="F1765" s="86">
        <f>IF(COUNTIF(Table11[Tag Number], A1765), 1, 0)</f>
        <v>0</v>
      </c>
      <c r="G1765" s="87">
        <f t="shared" si="57"/>
        <v>0</v>
      </c>
      <c r="H1765" s="88" t="str" cm="1">
        <f t="array" ref="H1765">_xlfn.IFS(OR(_xlfn.XLOOKUP(A1765,Table9[Tag Number],Table9[Status],"-",0)="Dead",
        _xlfn.XLOOKUP(A1765,Table10[Tag Number],Table10[Status],"-",0)="Dead",
        _xlfn.XLOOKUP(A1765,Table11[Tag Number],Table11[Status],"-",0)="Dead",
        _xlfn.XLOOKUP(A1765,Table8[Tag Number],Table8[Status],"-",0)="Dead"),"Dead",
     OR(_xlfn.XLOOKUP(A1765,Table11[Tag Number],Table11[Status],"-",0)="Alive",
        _xlfn.XLOOKUP(A1765,Table10[Tag Number],Table10[Status],"-",0)="Alive",
        _xlfn.XLOOKUP(A1765,Table9[Tag Number],Table9[Status],"-",0)="Alive",
        _xlfn.XLOOKUP(A1765,Table8[Tag Number],Table8[Status],"-",0)="Alive"),"Alive",
     OR(_xlfn.XLOOKUP(A1765,Table9[Tag Number],Table9[Status],"-",0)="-",
        _xlfn.XLOOKUP(A1765,Table10[Tag Number],Table10[Status],"-",0)="-",
        _xlfn.XLOOKUP(A1765,Table11[Tag Number],Table11[Status],"-",0)="-",
        _xlfn.XLOOKUP(A1765,Table8[Tag Number],Table8[Status],"-",0)="-"),
   "-")</f>
        <v>-</v>
      </c>
      <c r="I1765" s="88" t="str">
        <f>IF((_xlfn.XLOOKUP(B1765,[2]Sheet1!$A$2:$A$198,[2]Sheet1!$B$2:$B$198,"-",0)="Glade"),"Out","No")</f>
        <v>No</v>
      </c>
      <c r="J1765" s="94"/>
      <c r="K1765" s="95"/>
      <c r="L1765" s="95"/>
      <c r="M1765" s="95"/>
      <c r="N1765" s="96"/>
      <c r="O1765" s="89"/>
      <c r="R1765" t="b">
        <f t="shared" si="56"/>
        <v>0</v>
      </c>
    </row>
    <row r="1766" spans="1:18" ht="15" thickBot="1" x14ac:dyDescent="0.35">
      <c r="A1766" s="2" t="s">
        <v>504</v>
      </c>
      <c r="B1766" s="2" t="s">
        <v>1137</v>
      </c>
      <c r="C1766" s="84">
        <f>IF(COUNTIF(Table8[Tag Number], A1766), 1, 0)</f>
        <v>1</v>
      </c>
      <c r="D1766" s="85">
        <f>IF(COUNTIF(Table9[Tag Number], A1766), 1, 0)</f>
        <v>0</v>
      </c>
      <c r="E1766" s="86">
        <f>IF(COUNTIF(Table10[Tag Number], A1766), 1, 0)</f>
        <v>0</v>
      </c>
      <c r="F1766" s="86">
        <f>IF(COUNTIF(Table11[Tag Number], A1766), 1, 0)</f>
        <v>0</v>
      </c>
      <c r="G1766" s="87">
        <f t="shared" si="57"/>
        <v>1</v>
      </c>
      <c r="H1766" s="88" t="str" cm="1">
        <f t="array" ref="H1766">_xlfn.IFS(OR(_xlfn.XLOOKUP(A1766,Table9[Tag Number],Table9[Status],"-",0)="Dead",
        _xlfn.XLOOKUP(A1766,Table10[Tag Number],Table10[Status],"-",0)="Dead",
        _xlfn.XLOOKUP(A1766,Table11[Tag Number],Table11[Status],"-",0)="Dead",
        _xlfn.XLOOKUP(A1766,Table8[Tag Number],Table8[Status],"-",0)="Dead"),"Dead",
     OR(_xlfn.XLOOKUP(A1766,Table11[Tag Number],Table11[Status],"-",0)="Alive",
        _xlfn.XLOOKUP(A1766,Table10[Tag Number],Table10[Status],"-",0)="Alive",
        _xlfn.XLOOKUP(A1766,Table9[Tag Number],Table9[Status],"-",0)="Alive",
        _xlfn.XLOOKUP(A1766,Table8[Tag Number],Table8[Status],"-",0)="Alive"),"Alive",
     OR(_xlfn.XLOOKUP(A1766,Table9[Tag Number],Table9[Status],"-",0)="-",
        _xlfn.XLOOKUP(A1766,Table10[Tag Number],Table10[Status],"-",0)="-",
        _xlfn.XLOOKUP(A1766,Table11[Tag Number],Table11[Status],"-",0)="-",
        _xlfn.XLOOKUP(A1766,Table8[Tag Number],Table8[Status],"-",0)="-"),
   "-")</f>
        <v>Alive</v>
      </c>
      <c r="I1766" s="88" t="str">
        <f>IF((_xlfn.XLOOKUP(B1766,[2]Sheet1!$A$2:$A$198,[2]Sheet1!$B$2:$B$198,"-",0)="Glade"),"Out","No")</f>
        <v>No</v>
      </c>
      <c r="J1766" s="94"/>
      <c r="K1766" s="95"/>
      <c r="L1766" s="95"/>
      <c r="M1766" s="95"/>
      <c r="N1766" s="96"/>
      <c r="O1766" s="89"/>
      <c r="R1766" t="b">
        <f t="shared" si="56"/>
        <v>0</v>
      </c>
    </row>
    <row r="1767" spans="1:18" ht="15" thickBot="1" x14ac:dyDescent="0.35">
      <c r="A1767" s="3" t="s">
        <v>2348</v>
      </c>
      <c r="B1767" s="3" t="s">
        <v>1145</v>
      </c>
      <c r="C1767" s="84">
        <f>IF(COUNTIF(Table8[Tag Number], A1767), 1, 0)</f>
        <v>0</v>
      </c>
      <c r="D1767" s="85">
        <f>IF(COUNTIF(Table9[Tag Number], A1767), 1, 0)</f>
        <v>0</v>
      </c>
      <c r="E1767" s="86">
        <f>IF(COUNTIF(Table10[Tag Number], A1767), 1, 0)</f>
        <v>0</v>
      </c>
      <c r="F1767" s="86">
        <f>IF(COUNTIF(Table11[Tag Number], A1767), 1, 0)</f>
        <v>0</v>
      </c>
      <c r="G1767" s="87">
        <f t="shared" si="57"/>
        <v>0</v>
      </c>
      <c r="H1767" s="88" t="str" cm="1">
        <f t="array" ref="H1767">_xlfn.IFS(OR(_xlfn.XLOOKUP(A1767,Table9[Tag Number],Table9[Status],"-",0)="Dead",
        _xlfn.XLOOKUP(A1767,Table10[Tag Number],Table10[Status],"-",0)="Dead",
        _xlfn.XLOOKUP(A1767,Table11[Tag Number],Table11[Status],"-",0)="Dead",
        _xlfn.XLOOKUP(A1767,Table8[Tag Number],Table8[Status],"-",0)="Dead"),"Dead",
     OR(_xlfn.XLOOKUP(A1767,Table11[Tag Number],Table11[Status],"-",0)="Alive",
        _xlfn.XLOOKUP(A1767,Table10[Tag Number],Table10[Status],"-",0)="Alive",
        _xlfn.XLOOKUP(A1767,Table9[Tag Number],Table9[Status],"-",0)="Alive",
        _xlfn.XLOOKUP(A1767,Table8[Tag Number],Table8[Status],"-",0)="Alive"),"Alive",
     OR(_xlfn.XLOOKUP(A1767,Table9[Tag Number],Table9[Status],"-",0)="-",
        _xlfn.XLOOKUP(A1767,Table10[Tag Number],Table10[Status],"-",0)="-",
        _xlfn.XLOOKUP(A1767,Table11[Tag Number],Table11[Status],"-",0)="-",
        _xlfn.XLOOKUP(A1767,Table8[Tag Number],Table8[Status],"-",0)="-"),
   "-")</f>
        <v>-</v>
      </c>
      <c r="I1767" s="88" t="str">
        <f>IF((_xlfn.XLOOKUP(B1767,[2]Sheet1!$A$2:$A$198,[2]Sheet1!$B$2:$B$198,"-",0)="Glade"),"Out","No")</f>
        <v>No</v>
      </c>
      <c r="J1767" s="94"/>
      <c r="K1767" s="95"/>
      <c r="L1767" s="95"/>
      <c r="M1767" s="95"/>
      <c r="N1767" s="96"/>
      <c r="O1767" s="89"/>
      <c r="R1767" t="b">
        <f t="shared" si="56"/>
        <v>0</v>
      </c>
    </row>
    <row r="1768" spans="1:18" ht="15" thickBot="1" x14ac:dyDescent="0.35">
      <c r="A1768" s="2" t="s">
        <v>2349</v>
      </c>
      <c r="B1768" s="2" t="s">
        <v>1145</v>
      </c>
      <c r="C1768" s="84">
        <f>IF(COUNTIF(Table8[Tag Number], A1768), 1, 0)</f>
        <v>0</v>
      </c>
      <c r="D1768" s="85">
        <f>IF(COUNTIF(Table9[Tag Number], A1768), 1, 0)</f>
        <v>0</v>
      </c>
      <c r="E1768" s="86">
        <f>IF(COUNTIF(Table10[Tag Number], A1768), 1, 0)</f>
        <v>0</v>
      </c>
      <c r="F1768" s="86">
        <f>IF(COUNTIF(Table11[Tag Number], A1768), 1, 0)</f>
        <v>0</v>
      </c>
      <c r="G1768" s="87">
        <f t="shared" si="57"/>
        <v>0</v>
      </c>
      <c r="H1768" s="88" t="str" cm="1">
        <f t="array" ref="H1768">_xlfn.IFS(OR(_xlfn.XLOOKUP(A1768,Table9[Tag Number],Table9[Status],"-",0)="Dead",
        _xlfn.XLOOKUP(A1768,Table10[Tag Number],Table10[Status],"-",0)="Dead",
        _xlfn.XLOOKUP(A1768,Table11[Tag Number],Table11[Status],"-",0)="Dead",
        _xlfn.XLOOKUP(A1768,Table8[Tag Number],Table8[Status],"-",0)="Dead"),"Dead",
     OR(_xlfn.XLOOKUP(A1768,Table11[Tag Number],Table11[Status],"-",0)="Alive",
        _xlfn.XLOOKUP(A1768,Table10[Tag Number],Table10[Status],"-",0)="Alive",
        _xlfn.XLOOKUP(A1768,Table9[Tag Number],Table9[Status],"-",0)="Alive",
        _xlfn.XLOOKUP(A1768,Table8[Tag Number],Table8[Status],"-",0)="Alive"),"Alive",
     OR(_xlfn.XLOOKUP(A1768,Table9[Tag Number],Table9[Status],"-",0)="-",
        _xlfn.XLOOKUP(A1768,Table10[Tag Number],Table10[Status],"-",0)="-",
        _xlfn.XLOOKUP(A1768,Table11[Tag Number],Table11[Status],"-",0)="-",
        _xlfn.XLOOKUP(A1768,Table8[Tag Number],Table8[Status],"-",0)="-"),
   "-")</f>
        <v>-</v>
      </c>
      <c r="I1768" s="88" t="str">
        <f>IF((_xlfn.XLOOKUP(B1768,[2]Sheet1!$A$2:$A$198,[2]Sheet1!$B$2:$B$198,"-",0)="Glade"),"Out","No")</f>
        <v>No</v>
      </c>
      <c r="J1768" s="94"/>
      <c r="K1768" s="95"/>
      <c r="L1768" s="95"/>
      <c r="M1768" s="95"/>
      <c r="N1768" s="96"/>
      <c r="O1768" s="89"/>
      <c r="R1768" t="b">
        <f t="shared" si="56"/>
        <v>0</v>
      </c>
    </row>
    <row r="1769" spans="1:18" ht="15" thickBot="1" x14ac:dyDescent="0.35">
      <c r="A1769" s="3" t="s">
        <v>2350</v>
      </c>
      <c r="B1769" s="3" t="s">
        <v>1145</v>
      </c>
      <c r="C1769" s="84">
        <f>IF(COUNTIF(Table8[Tag Number], A1769), 1, 0)</f>
        <v>0</v>
      </c>
      <c r="D1769" s="85">
        <f>IF(COUNTIF(Table9[Tag Number], A1769), 1, 0)</f>
        <v>0</v>
      </c>
      <c r="E1769" s="86">
        <f>IF(COUNTIF(Table10[Tag Number], A1769), 1, 0)</f>
        <v>0</v>
      </c>
      <c r="F1769" s="86">
        <f>IF(COUNTIF(Table11[Tag Number], A1769), 1, 0)</f>
        <v>0</v>
      </c>
      <c r="G1769" s="87">
        <f t="shared" si="57"/>
        <v>0</v>
      </c>
      <c r="H1769" s="88" t="str" cm="1">
        <f t="array" ref="H1769">_xlfn.IFS(OR(_xlfn.XLOOKUP(A1769,Table9[Tag Number],Table9[Status],"-",0)="Dead",
        _xlfn.XLOOKUP(A1769,Table10[Tag Number],Table10[Status],"-",0)="Dead",
        _xlfn.XLOOKUP(A1769,Table11[Tag Number],Table11[Status],"-",0)="Dead",
        _xlfn.XLOOKUP(A1769,Table8[Tag Number],Table8[Status],"-",0)="Dead"),"Dead",
     OR(_xlfn.XLOOKUP(A1769,Table11[Tag Number],Table11[Status],"-",0)="Alive",
        _xlfn.XLOOKUP(A1769,Table10[Tag Number],Table10[Status],"-",0)="Alive",
        _xlfn.XLOOKUP(A1769,Table9[Tag Number],Table9[Status],"-",0)="Alive",
        _xlfn.XLOOKUP(A1769,Table8[Tag Number],Table8[Status],"-",0)="Alive"),"Alive",
     OR(_xlfn.XLOOKUP(A1769,Table9[Tag Number],Table9[Status],"-",0)="-",
        _xlfn.XLOOKUP(A1769,Table10[Tag Number],Table10[Status],"-",0)="-",
        _xlfn.XLOOKUP(A1769,Table11[Tag Number],Table11[Status],"-",0)="-",
        _xlfn.XLOOKUP(A1769,Table8[Tag Number],Table8[Status],"-",0)="-"),
   "-")</f>
        <v>-</v>
      </c>
      <c r="I1769" s="88" t="str">
        <f>IF((_xlfn.XLOOKUP(B1769,[2]Sheet1!$A$2:$A$198,[2]Sheet1!$B$2:$B$198,"-",0)="Glade"),"Out","No")</f>
        <v>No</v>
      </c>
      <c r="J1769" s="94"/>
      <c r="K1769" s="95"/>
      <c r="L1769" s="95"/>
      <c r="M1769" s="95"/>
      <c r="N1769" s="96"/>
      <c r="O1769" s="89"/>
      <c r="R1769" t="b">
        <f t="shared" si="56"/>
        <v>0</v>
      </c>
    </row>
    <row r="1770" spans="1:18" ht="15" thickBot="1" x14ac:dyDescent="0.35">
      <c r="A1770" s="2" t="s">
        <v>2351</v>
      </c>
      <c r="B1770" s="2" t="s">
        <v>1145</v>
      </c>
      <c r="C1770" s="84">
        <f>IF(COUNTIF(Table8[Tag Number], A1770), 1, 0)</f>
        <v>0</v>
      </c>
      <c r="D1770" s="85">
        <f>IF(COUNTIF(Table9[Tag Number], A1770), 1, 0)</f>
        <v>0</v>
      </c>
      <c r="E1770" s="86">
        <f>IF(COUNTIF(Table10[Tag Number], A1770), 1, 0)</f>
        <v>0</v>
      </c>
      <c r="F1770" s="86">
        <f>IF(COUNTIF(Table11[Tag Number], A1770), 1, 0)</f>
        <v>0</v>
      </c>
      <c r="G1770" s="87">
        <f t="shared" si="57"/>
        <v>0</v>
      </c>
      <c r="H1770" s="88" t="str" cm="1">
        <f t="array" ref="H1770">_xlfn.IFS(OR(_xlfn.XLOOKUP(A1770,Table9[Tag Number],Table9[Status],"-",0)="Dead",
        _xlfn.XLOOKUP(A1770,Table10[Tag Number],Table10[Status],"-",0)="Dead",
        _xlfn.XLOOKUP(A1770,Table11[Tag Number],Table11[Status],"-",0)="Dead",
        _xlfn.XLOOKUP(A1770,Table8[Tag Number],Table8[Status],"-",0)="Dead"),"Dead",
     OR(_xlfn.XLOOKUP(A1770,Table11[Tag Number],Table11[Status],"-",0)="Alive",
        _xlfn.XLOOKUP(A1770,Table10[Tag Number],Table10[Status],"-",0)="Alive",
        _xlfn.XLOOKUP(A1770,Table9[Tag Number],Table9[Status],"-",0)="Alive",
        _xlfn.XLOOKUP(A1770,Table8[Tag Number],Table8[Status],"-",0)="Alive"),"Alive",
     OR(_xlfn.XLOOKUP(A1770,Table9[Tag Number],Table9[Status],"-",0)="-",
        _xlfn.XLOOKUP(A1770,Table10[Tag Number],Table10[Status],"-",0)="-",
        _xlfn.XLOOKUP(A1770,Table11[Tag Number],Table11[Status],"-",0)="-",
        _xlfn.XLOOKUP(A1770,Table8[Tag Number],Table8[Status],"-",0)="-"),
   "-")</f>
        <v>-</v>
      </c>
      <c r="I1770" s="88" t="str">
        <f>IF((_xlfn.XLOOKUP(B1770,[2]Sheet1!$A$2:$A$198,[2]Sheet1!$B$2:$B$198,"-",0)="Glade"),"Out","No")</f>
        <v>No</v>
      </c>
      <c r="J1770" s="94"/>
      <c r="K1770" s="95"/>
      <c r="L1770" s="95"/>
      <c r="M1770" s="95"/>
      <c r="N1770" s="96"/>
      <c r="O1770" s="89"/>
      <c r="R1770" t="b">
        <f t="shared" si="56"/>
        <v>0</v>
      </c>
    </row>
    <row r="1771" spans="1:18" ht="15" thickBot="1" x14ac:dyDescent="0.35">
      <c r="A1771" s="3" t="s">
        <v>2352</v>
      </c>
      <c r="B1771" s="3" t="s">
        <v>1137</v>
      </c>
      <c r="C1771" s="84">
        <f>IF(COUNTIF(Table8[Tag Number], A1771), 1, 0)</f>
        <v>0</v>
      </c>
      <c r="D1771" s="85">
        <f>IF(COUNTIF(Table9[Tag Number], A1771), 1, 0)</f>
        <v>0</v>
      </c>
      <c r="E1771" s="86">
        <f>IF(COUNTIF(Table10[Tag Number], A1771), 1, 0)</f>
        <v>0</v>
      </c>
      <c r="F1771" s="86">
        <f>IF(COUNTIF(Table11[Tag Number], A1771), 1, 0)</f>
        <v>0</v>
      </c>
      <c r="G1771" s="87">
        <f t="shared" si="57"/>
        <v>0</v>
      </c>
      <c r="H1771" s="88" t="str" cm="1">
        <f t="array" ref="H1771">_xlfn.IFS(OR(_xlfn.XLOOKUP(A1771,Table9[Tag Number],Table9[Status],"-",0)="Dead",
        _xlfn.XLOOKUP(A1771,Table10[Tag Number],Table10[Status],"-",0)="Dead",
        _xlfn.XLOOKUP(A1771,Table11[Tag Number],Table11[Status],"-",0)="Dead",
        _xlfn.XLOOKUP(A1771,Table8[Tag Number],Table8[Status],"-",0)="Dead"),"Dead",
     OR(_xlfn.XLOOKUP(A1771,Table11[Tag Number],Table11[Status],"-",0)="Alive",
        _xlfn.XLOOKUP(A1771,Table10[Tag Number],Table10[Status],"-",0)="Alive",
        _xlfn.XLOOKUP(A1771,Table9[Tag Number],Table9[Status],"-",0)="Alive",
        _xlfn.XLOOKUP(A1771,Table8[Tag Number],Table8[Status],"-",0)="Alive"),"Alive",
     OR(_xlfn.XLOOKUP(A1771,Table9[Tag Number],Table9[Status],"-",0)="-",
        _xlfn.XLOOKUP(A1771,Table10[Tag Number],Table10[Status],"-",0)="-",
        _xlfn.XLOOKUP(A1771,Table11[Tag Number],Table11[Status],"-",0)="-",
        _xlfn.XLOOKUP(A1771,Table8[Tag Number],Table8[Status],"-",0)="-"),
   "-")</f>
        <v>-</v>
      </c>
      <c r="I1771" s="88" t="str">
        <f>IF((_xlfn.XLOOKUP(B1771,[2]Sheet1!$A$2:$A$198,[2]Sheet1!$B$2:$B$198,"-",0)="Glade"),"Out","No")</f>
        <v>No</v>
      </c>
      <c r="J1771" s="94"/>
      <c r="K1771" s="95"/>
      <c r="L1771" s="95"/>
      <c r="M1771" s="95"/>
      <c r="N1771" s="96"/>
      <c r="O1771" s="89"/>
      <c r="R1771" t="b">
        <f t="shared" si="56"/>
        <v>0</v>
      </c>
    </row>
    <row r="1772" spans="1:18" ht="15" thickBot="1" x14ac:dyDescent="0.35">
      <c r="A1772" s="2" t="s">
        <v>2353</v>
      </c>
      <c r="B1772" s="2" t="s">
        <v>1145</v>
      </c>
      <c r="C1772" s="84">
        <f>IF(COUNTIF(Table8[Tag Number], A1772), 1, 0)</f>
        <v>0</v>
      </c>
      <c r="D1772" s="85">
        <f>IF(COUNTIF(Table9[Tag Number], A1772), 1, 0)</f>
        <v>0</v>
      </c>
      <c r="E1772" s="86">
        <f>IF(COUNTIF(Table10[Tag Number], A1772), 1, 0)</f>
        <v>0</v>
      </c>
      <c r="F1772" s="86">
        <f>IF(COUNTIF(Table11[Tag Number], A1772), 1, 0)</f>
        <v>0</v>
      </c>
      <c r="G1772" s="87">
        <f t="shared" si="57"/>
        <v>0</v>
      </c>
      <c r="H1772" s="88" t="str" cm="1">
        <f t="array" ref="H1772">_xlfn.IFS(OR(_xlfn.XLOOKUP(A1772,Table9[Tag Number],Table9[Status],"-",0)="Dead",
        _xlfn.XLOOKUP(A1772,Table10[Tag Number],Table10[Status],"-",0)="Dead",
        _xlfn.XLOOKUP(A1772,Table11[Tag Number],Table11[Status],"-",0)="Dead",
        _xlfn.XLOOKUP(A1772,Table8[Tag Number],Table8[Status],"-",0)="Dead"),"Dead",
     OR(_xlfn.XLOOKUP(A1772,Table11[Tag Number],Table11[Status],"-",0)="Alive",
        _xlfn.XLOOKUP(A1772,Table10[Tag Number],Table10[Status],"-",0)="Alive",
        _xlfn.XLOOKUP(A1772,Table9[Tag Number],Table9[Status],"-",0)="Alive",
        _xlfn.XLOOKUP(A1772,Table8[Tag Number],Table8[Status],"-",0)="Alive"),"Alive",
     OR(_xlfn.XLOOKUP(A1772,Table9[Tag Number],Table9[Status],"-",0)="-",
        _xlfn.XLOOKUP(A1772,Table10[Tag Number],Table10[Status],"-",0)="-",
        _xlfn.XLOOKUP(A1772,Table11[Tag Number],Table11[Status],"-",0)="-",
        _xlfn.XLOOKUP(A1772,Table8[Tag Number],Table8[Status],"-",0)="-"),
   "-")</f>
        <v>-</v>
      </c>
      <c r="I1772" s="88" t="str">
        <f>IF((_xlfn.XLOOKUP(B1772,[2]Sheet1!$A$2:$A$198,[2]Sheet1!$B$2:$B$198,"-",0)="Glade"),"Out","No")</f>
        <v>No</v>
      </c>
      <c r="J1772" s="94"/>
      <c r="K1772" s="95"/>
      <c r="L1772" s="95"/>
      <c r="M1772" s="95"/>
      <c r="N1772" s="96"/>
      <c r="O1772" s="89"/>
      <c r="R1772" t="b">
        <f t="shared" si="56"/>
        <v>0</v>
      </c>
    </row>
    <row r="1773" spans="1:18" ht="15" thickBot="1" x14ac:dyDescent="0.35">
      <c r="A1773" s="3" t="s">
        <v>548</v>
      </c>
      <c r="B1773" s="3" t="s">
        <v>1137</v>
      </c>
      <c r="C1773" s="84">
        <f>IF(COUNTIF(Table8[Tag Number], A1773), 1, 0)</f>
        <v>1</v>
      </c>
      <c r="D1773" s="85">
        <f>IF(COUNTIF(Table9[Tag Number], A1773), 1, 0)</f>
        <v>1</v>
      </c>
      <c r="E1773" s="86">
        <f>IF(COUNTIF(Table10[Tag Number], A1773), 1, 0)</f>
        <v>0</v>
      </c>
      <c r="F1773" s="86">
        <f>IF(COUNTIF(Table11[Tag Number], A1773), 1, 0)</f>
        <v>0</v>
      </c>
      <c r="G1773" s="87">
        <f t="shared" si="57"/>
        <v>2</v>
      </c>
      <c r="H1773" s="88" t="str" cm="1">
        <f t="array" ref="H1773">_xlfn.IFS(OR(_xlfn.XLOOKUP(A1773,Table9[Tag Number],Table9[Status],"-",0)="Dead",
        _xlfn.XLOOKUP(A1773,Table10[Tag Number],Table10[Status],"-",0)="Dead",
        _xlfn.XLOOKUP(A1773,Table11[Tag Number],Table11[Status],"-",0)="Dead",
        _xlfn.XLOOKUP(A1773,Table8[Tag Number],Table8[Status],"-",0)="Dead"),"Dead",
     OR(_xlfn.XLOOKUP(A1773,Table11[Tag Number],Table11[Status],"-",0)="Alive",
        _xlfn.XLOOKUP(A1773,Table10[Tag Number],Table10[Status],"-",0)="Alive",
        _xlfn.XLOOKUP(A1773,Table9[Tag Number],Table9[Status],"-",0)="Alive",
        _xlfn.XLOOKUP(A1773,Table8[Tag Number],Table8[Status],"-",0)="Alive"),"Alive",
     OR(_xlfn.XLOOKUP(A1773,Table9[Tag Number],Table9[Status],"-",0)="-",
        _xlfn.XLOOKUP(A1773,Table10[Tag Number],Table10[Status],"-",0)="-",
        _xlfn.XLOOKUP(A1773,Table11[Tag Number],Table11[Status],"-",0)="-",
        _xlfn.XLOOKUP(A1773,Table8[Tag Number],Table8[Status],"-",0)="-"),
   "-")</f>
        <v>Alive</v>
      </c>
      <c r="I1773" s="88" t="str">
        <f>IF((_xlfn.XLOOKUP(B1773,[2]Sheet1!$A$2:$A$198,[2]Sheet1!$B$2:$B$198,"-",0)="Glade"),"Out","No")</f>
        <v>No</v>
      </c>
      <c r="J1773" s="94"/>
      <c r="K1773" s="95"/>
      <c r="L1773" s="95"/>
      <c r="M1773" s="95"/>
      <c r="N1773" s="96"/>
      <c r="O1773" s="89"/>
      <c r="R1773" t="str">
        <f t="shared" si="56"/>
        <v>C786</v>
      </c>
    </row>
    <row r="1774" spans="1:18" ht="15" thickBot="1" x14ac:dyDescent="0.35">
      <c r="A1774" s="2" t="s">
        <v>2354</v>
      </c>
      <c r="B1774" s="2" t="s">
        <v>1145</v>
      </c>
      <c r="C1774" s="84">
        <f>IF(COUNTIF(Table8[Tag Number], A1774), 1, 0)</f>
        <v>0</v>
      </c>
      <c r="D1774" s="85">
        <f>IF(COUNTIF(Table9[Tag Number], A1774), 1, 0)</f>
        <v>0</v>
      </c>
      <c r="E1774" s="86">
        <f>IF(COUNTIF(Table10[Tag Number], A1774), 1, 0)</f>
        <v>0</v>
      </c>
      <c r="F1774" s="86">
        <f>IF(COUNTIF(Table11[Tag Number], A1774), 1, 0)</f>
        <v>0</v>
      </c>
      <c r="G1774" s="87">
        <f t="shared" si="57"/>
        <v>0</v>
      </c>
      <c r="H1774" s="88" t="str" cm="1">
        <f t="array" ref="H1774">_xlfn.IFS(OR(_xlfn.XLOOKUP(A1774,Table9[Tag Number],Table9[Status],"-",0)="Dead",
        _xlfn.XLOOKUP(A1774,Table10[Tag Number],Table10[Status],"-",0)="Dead",
        _xlfn.XLOOKUP(A1774,Table11[Tag Number],Table11[Status],"-",0)="Dead",
        _xlfn.XLOOKUP(A1774,Table8[Tag Number],Table8[Status],"-",0)="Dead"),"Dead",
     OR(_xlfn.XLOOKUP(A1774,Table11[Tag Number],Table11[Status],"-",0)="Alive",
        _xlfn.XLOOKUP(A1774,Table10[Tag Number],Table10[Status],"-",0)="Alive",
        _xlfn.XLOOKUP(A1774,Table9[Tag Number],Table9[Status],"-",0)="Alive",
        _xlfn.XLOOKUP(A1774,Table8[Tag Number],Table8[Status],"-",0)="Alive"),"Alive",
     OR(_xlfn.XLOOKUP(A1774,Table9[Tag Number],Table9[Status],"-",0)="-",
        _xlfn.XLOOKUP(A1774,Table10[Tag Number],Table10[Status],"-",0)="-",
        _xlfn.XLOOKUP(A1774,Table11[Tag Number],Table11[Status],"-",0)="-",
        _xlfn.XLOOKUP(A1774,Table8[Tag Number],Table8[Status],"-",0)="-"),
   "-")</f>
        <v>-</v>
      </c>
      <c r="I1774" s="88" t="str">
        <f>IF((_xlfn.XLOOKUP(B1774,[2]Sheet1!$A$2:$A$198,[2]Sheet1!$B$2:$B$198,"-",0)="Glade"),"Out","No")</f>
        <v>No</v>
      </c>
      <c r="J1774" s="94"/>
      <c r="K1774" s="95"/>
      <c r="L1774" s="95"/>
      <c r="M1774" s="95"/>
      <c r="N1774" s="96"/>
      <c r="O1774" s="89"/>
      <c r="R1774" t="b">
        <f t="shared" si="56"/>
        <v>0</v>
      </c>
    </row>
    <row r="1775" spans="1:18" ht="15" thickBot="1" x14ac:dyDescent="0.35">
      <c r="A1775" s="3" t="s">
        <v>95</v>
      </c>
      <c r="B1775" s="3" t="s">
        <v>1145</v>
      </c>
      <c r="C1775" s="84">
        <f>IF(COUNTIF(Table8[Tag Number], A1775), 1, 0)</f>
        <v>0</v>
      </c>
      <c r="D1775" s="85">
        <f>IF(COUNTIF(Table9[Tag Number], A1775), 1, 0)</f>
        <v>0</v>
      </c>
      <c r="E1775" s="86">
        <f>IF(COUNTIF(Table10[Tag Number], A1775), 1, 0)</f>
        <v>0</v>
      </c>
      <c r="F1775" s="86">
        <f>IF(COUNTIF(Table11[Tag Number], A1775), 1, 0)</f>
        <v>0</v>
      </c>
      <c r="G1775" s="87">
        <f t="shared" si="57"/>
        <v>0</v>
      </c>
      <c r="H1775" s="88" t="str" cm="1">
        <f t="array" ref="H1775">_xlfn.IFS(OR(_xlfn.XLOOKUP(A1775,Table9[Tag Number],Table9[Status],"-",0)="Dead",
        _xlfn.XLOOKUP(A1775,Table10[Tag Number],Table10[Status],"-",0)="Dead",
        _xlfn.XLOOKUP(A1775,Table11[Tag Number],Table11[Status],"-",0)="Dead",
        _xlfn.XLOOKUP(A1775,Table8[Tag Number],Table8[Status],"-",0)="Dead"),"Dead",
     OR(_xlfn.XLOOKUP(A1775,Table11[Tag Number],Table11[Status],"-",0)="Alive",
        _xlfn.XLOOKUP(A1775,Table10[Tag Number],Table10[Status],"-",0)="Alive",
        _xlfn.XLOOKUP(A1775,Table9[Tag Number],Table9[Status],"-",0)="Alive",
        _xlfn.XLOOKUP(A1775,Table8[Tag Number],Table8[Status],"-",0)="Alive"),"Alive",
     OR(_xlfn.XLOOKUP(A1775,Table9[Tag Number],Table9[Status],"-",0)="-",
        _xlfn.XLOOKUP(A1775,Table10[Tag Number],Table10[Status],"-",0)="-",
        _xlfn.XLOOKUP(A1775,Table11[Tag Number],Table11[Status],"-",0)="-",
        _xlfn.XLOOKUP(A1775,Table8[Tag Number],Table8[Status],"-",0)="-"),
   "-")</f>
        <v>-</v>
      </c>
      <c r="I1775" s="88" t="str">
        <f>IF((_xlfn.XLOOKUP(B1775,[2]Sheet1!$A$2:$A$198,[2]Sheet1!$B$2:$B$198,"-",0)="Glade"),"Out","No")</f>
        <v>No</v>
      </c>
      <c r="J1775" s="94"/>
      <c r="K1775" s="95"/>
      <c r="L1775" s="95"/>
      <c r="M1775" s="95"/>
      <c r="N1775" s="96"/>
      <c r="O1775" s="89"/>
      <c r="R1775" t="b">
        <f t="shared" si="56"/>
        <v>0</v>
      </c>
    </row>
    <row r="1776" spans="1:18" ht="15" thickBot="1" x14ac:dyDescent="0.35">
      <c r="A1776" s="2" t="s">
        <v>316</v>
      </c>
      <c r="B1776" s="2" t="s">
        <v>1145</v>
      </c>
      <c r="C1776" s="84">
        <f>IF(COUNTIF(Table8[Tag Number], A1776), 1, 0)</f>
        <v>0</v>
      </c>
      <c r="D1776" s="85">
        <f>IF(COUNTIF(Table9[Tag Number], A1776), 1, 0)</f>
        <v>0</v>
      </c>
      <c r="E1776" s="86">
        <f>IF(COUNTIF(Table10[Tag Number], A1776), 1, 0)</f>
        <v>0</v>
      </c>
      <c r="F1776" s="86">
        <f>IF(COUNTIF(Table11[Tag Number], A1776), 1, 0)</f>
        <v>0</v>
      </c>
      <c r="G1776" s="87">
        <f t="shared" si="57"/>
        <v>0</v>
      </c>
      <c r="H1776" s="88" t="str" cm="1">
        <f t="array" ref="H1776">_xlfn.IFS(OR(_xlfn.XLOOKUP(A1776,Table9[Tag Number],Table9[Status],"-",0)="Dead",
        _xlfn.XLOOKUP(A1776,Table10[Tag Number],Table10[Status],"-",0)="Dead",
        _xlfn.XLOOKUP(A1776,Table11[Tag Number],Table11[Status],"-",0)="Dead",
        _xlfn.XLOOKUP(A1776,Table8[Tag Number],Table8[Status],"-",0)="Dead"),"Dead",
     OR(_xlfn.XLOOKUP(A1776,Table11[Tag Number],Table11[Status],"-",0)="Alive",
        _xlfn.XLOOKUP(A1776,Table10[Tag Number],Table10[Status],"-",0)="Alive",
        _xlfn.XLOOKUP(A1776,Table9[Tag Number],Table9[Status],"-",0)="Alive",
        _xlfn.XLOOKUP(A1776,Table8[Tag Number],Table8[Status],"-",0)="Alive"),"Alive",
     OR(_xlfn.XLOOKUP(A1776,Table9[Tag Number],Table9[Status],"-",0)="-",
        _xlfn.XLOOKUP(A1776,Table10[Tag Number],Table10[Status],"-",0)="-",
        _xlfn.XLOOKUP(A1776,Table11[Tag Number],Table11[Status],"-",0)="-",
        _xlfn.XLOOKUP(A1776,Table8[Tag Number],Table8[Status],"-",0)="-"),
   "-")</f>
        <v>-</v>
      </c>
      <c r="I1776" s="88" t="str">
        <f>IF((_xlfn.XLOOKUP(B1776,[2]Sheet1!$A$2:$A$198,[2]Sheet1!$B$2:$B$198,"-",0)="Glade"),"Out","No")</f>
        <v>No</v>
      </c>
      <c r="J1776" s="94"/>
      <c r="K1776" s="95"/>
      <c r="L1776" s="95"/>
      <c r="M1776" s="95"/>
      <c r="N1776" s="96"/>
      <c r="O1776" s="89"/>
      <c r="R1776" t="b">
        <f t="shared" si="56"/>
        <v>0</v>
      </c>
    </row>
    <row r="1777" spans="1:18" ht="15" thickBot="1" x14ac:dyDescent="0.35">
      <c r="A1777" s="3" t="s">
        <v>2355</v>
      </c>
      <c r="B1777" s="3" t="s">
        <v>1145</v>
      </c>
      <c r="C1777" s="84">
        <f>IF(COUNTIF(Table8[Tag Number], A1777), 1, 0)</f>
        <v>0</v>
      </c>
      <c r="D1777" s="85">
        <f>IF(COUNTIF(Table9[Tag Number], A1777), 1, 0)</f>
        <v>0</v>
      </c>
      <c r="E1777" s="86">
        <f>IF(COUNTIF(Table10[Tag Number], A1777), 1, 0)</f>
        <v>0</v>
      </c>
      <c r="F1777" s="86">
        <f>IF(COUNTIF(Table11[Tag Number], A1777), 1, 0)</f>
        <v>0</v>
      </c>
      <c r="G1777" s="87">
        <f t="shared" si="57"/>
        <v>0</v>
      </c>
      <c r="H1777" s="88" t="str" cm="1">
        <f t="array" ref="H1777">_xlfn.IFS(OR(_xlfn.XLOOKUP(A1777,Table9[Tag Number],Table9[Status],"-",0)="Dead",
        _xlfn.XLOOKUP(A1777,Table10[Tag Number],Table10[Status],"-",0)="Dead",
        _xlfn.XLOOKUP(A1777,Table11[Tag Number],Table11[Status],"-",0)="Dead",
        _xlfn.XLOOKUP(A1777,Table8[Tag Number],Table8[Status],"-",0)="Dead"),"Dead",
     OR(_xlfn.XLOOKUP(A1777,Table11[Tag Number],Table11[Status],"-",0)="Alive",
        _xlfn.XLOOKUP(A1777,Table10[Tag Number],Table10[Status],"-",0)="Alive",
        _xlfn.XLOOKUP(A1777,Table9[Tag Number],Table9[Status],"-",0)="Alive",
        _xlfn.XLOOKUP(A1777,Table8[Tag Number],Table8[Status],"-",0)="Alive"),"Alive",
     OR(_xlfn.XLOOKUP(A1777,Table9[Tag Number],Table9[Status],"-",0)="-",
        _xlfn.XLOOKUP(A1777,Table10[Tag Number],Table10[Status],"-",0)="-",
        _xlfn.XLOOKUP(A1777,Table11[Tag Number],Table11[Status],"-",0)="-",
        _xlfn.XLOOKUP(A1777,Table8[Tag Number],Table8[Status],"-",0)="-"),
   "-")</f>
        <v>-</v>
      </c>
      <c r="I1777" s="88" t="str">
        <f>IF((_xlfn.XLOOKUP(B1777,[2]Sheet1!$A$2:$A$198,[2]Sheet1!$B$2:$B$198,"-",0)="Glade"),"Out","No")</f>
        <v>No</v>
      </c>
      <c r="J1777" s="94"/>
      <c r="K1777" s="95"/>
      <c r="L1777" s="95"/>
      <c r="M1777" s="95"/>
      <c r="N1777" s="96"/>
      <c r="O1777" s="89"/>
      <c r="R1777" t="b">
        <f t="shared" si="56"/>
        <v>0</v>
      </c>
    </row>
    <row r="1778" spans="1:18" ht="15" thickBot="1" x14ac:dyDescent="0.35">
      <c r="A1778" s="2" t="s">
        <v>2356</v>
      </c>
      <c r="B1778" s="2" t="s">
        <v>1145</v>
      </c>
      <c r="C1778" s="84">
        <f>IF(COUNTIF(Table8[Tag Number], A1778), 1, 0)</f>
        <v>0</v>
      </c>
      <c r="D1778" s="85">
        <f>IF(COUNTIF(Table9[Tag Number], A1778), 1, 0)</f>
        <v>0</v>
      </c>
      <c r="E1778" s="86">
        <f>IF(COUNTIF(Table10[Tag Number], A1778), 1, 0)</f>
        <v>0</v>
      </c>
      <c r="F1778" s="86">
        <f>IF(COUNTIF(Table11[Tag Number], A1778), 1, 0)</f>
        <v>0</v>
      </c>
      <c r="G1778" s="87">
        <f t="shared" si="57"/>
        <v>0</v>
      </c>
      <c r="H1778" s="88" t="str" cm="1">
        <f t="array" ref="H1778">_xlfn.IFS(OR(_xlfn.XLOOKUP(A1778,Table9[Tag Number],Table9[Status],"-",0)="Dead",
        _xlfn.XLOOKUP(A1778,Table10[Tag Number],Table10[Status],"-",0)="Dead",
        _xlfn.XLOOKUP(A1778,Table11[Tag Number],Table11[Status],"-",0)="Dead",
        _xlfn.XLOOKUP(A1778,Table8[Tag Number],Table8[Status],"-",0)="Dead"),"Dead",
     OR(_xlfn.XLOOKUP(A1778,Table11[Tag Number],Table11[Status],"-",0)="Alive",
        _xlfn.XLOOKUP(A1778,Table10[Tag Number],Table10[Status],"-",0)="Alive",
        _xlfn.XLOOKUP(A1778,Table9[Tag Number],Table9[Status],"-",0)="Alive",
        _xlfn.XLOOKUP(A1778,Table8[Tag Number],Table8[Status],"-",0)="Alive"),"Alive",
     OR(_xlfn.XLOOKUP(A1778,Table9[Tag Number],Table9[Status],"-",0)="-",
        _xlfn.XLOOKUP(A1778,Table10[Tag Number],Table10[Status],"-",0)="-",
        _xlfn.XLOOKUP(A1778,Table11[Tag Number],Table11[Status],"-",0)="-",
        _xlfn.XLOOKUP(A1778,Table8[Tag Number],Table8[Status],"-",0)="-"),
   "-")</f>
        <v>-</v>
      </c>
      <c r="I1778" s="88" t="str">
        <f>IF((_xlfn.XLOOKUP(B1778,[2]Sheet1!$A$2:$A$198,[2]Sheet1!$B$2:$B$198,"-",0)="Glade"),"Out","No")</f>
        <v>No</v>
      </c>
      <c r="J1778" s="94"/>
      <c r="K1778" s="95"/>
      <c r="L1778" s="95"/>
      <c r="M1778" s="95"/>
      <c r="N1778" s="96"/>
      <c r="O1778" s="89"/>
      <c r="R1778" t="b">
        <f t="shared" si="56"/>
        <v>0</v>
      </c>
    </row>
    <row r="1779" spans="1:18" ht="15" thickBot="1" x14ac:dyDescent="0.35">
      <c r="A1779" s="3" t="s">
        <v>2357</v>
      </c>
      <c r="B1779" s="3" t="s">
        <v>1137</v>
      </c>
      <c r="C1779" s="84">
        <f>IF(COUNTIF(Table8[Tag Number], A1779), 1, 0)</f>
        <v>0</v>
      </c>
      <c r="D1779" s="85">
        <f>IF(COUNTIF(Table9[Tag Number], A1779), 1, 0)</f>
        <v>0</v>
      </c>
      <c r="E1779" s="86">
        <f>IF(COUNTIF(Table10[Tag Number], A1779), 1, 0)</f>
        <v>0</v>
      </c>
      <c r="F1779" s="86">
        <f>IF(COUNTIF(Table11[Tag Number], A1779), 1, 0)</f>
        <v>0</v>
      </c>
      <c r="G1779" s="87">
        <f t="shared" si="57"/>
        <v>0</v>
      </c>
      <c r="H1779" s="88" t="str" cm="1">
        <f t="array" ref="H1779">_xlfn.IFS(OR(_xlfn.XLOOKUP(A1779,Table9[Tag Number],Table9[Status],"-",0)="Dead",
        _xlfn.XLOOKUP(A1779,Table10[Tag Number],Table10[Status],"-",0)="Dead",
        _xlfn.XLOOKUP(A1779,Table11[Tag Number],Table11[Status],"-",0)="Dead",
        _xlfn.XLOOKUP(A1779,Table8[Tag Number],Table8[Status],"-",0)="Dead"),"Dead",
     OR(_xlfn.XLOOKUP(A1779,Table11[Tag Number],Table11[Status],"-",0)="Alive",
        _xlfn.XLOOKUP(A1779,Table10[Tag Number],Table10[Status],"-",0)="Alive",
        _xlfn.XLOOKUP(A1779,Table9[Tag Number],Table9[Status],"-",0)="Alive",
        _xlfn.XLOOKUP(A1779,Table8[Tag Number],Table8[Status],"-",0)="Alive"),"Alive",
     OR(_xlfn.XLOOKUP(A1779,Table9[Tag Number],Table9[Status],"-",0)="-",
        _xlfn.XLOOKUP(A1779,Table10[Tag Number],Table10[Status],"-",0)="-",
        _xlfn.XLOOKUP(A1779,Table11[Tag Number],Table11[Status],"-",0)="-",
        _xlfn.XLOOKUP(A1779,Table8[Tag Number],Table8[Status],"-",0)="-"),
   "-")</f>
        <v>-</v>
      </c>
      <c r="I1779" s="88" t="str">
        <f>IF((_xlfn.XLOOKUP(B1779,[2]Sheet1!$A$2:$A$198,[2]Sheet1!$B$2:$B$198,"-",0)="Glade"),"Out","No")</f>
        <v>No</v>
      </c>
      <c r="J1779" s="94"/>
      <c r="K1779" s="95"/>
      <c r="L1779" s="95"/>
      <c r="M1779" s="95"/>
      <c r="N1779" s="96"/>
      <c r="O1779" s="89"/>
      <c r="R1779" t="b">
        <f t="shared" si="56"/>
        <v>0</v>
      </c>
    </row>
    <row r="1780" spans="1:18" ht="15" thickBot="1" x14ac:dyDescent="0.35">
      <c r="A1780" s="2" t="s">
        <v>2358</v>
      </c>
      <c r="B1780" s="2" t="s">
        <v>1145</v>
      </c>
      <c r="C1780" s="84">
        <f>IF(COUNTIF(Table8[Tag Number], A1780), 1, 0)</f>
        <v>0</v>
      </c>
      <c r="D1780" s="85">
        <f>IF(COUNTIF(Table9[Tag Number], A1780), 1, 0)</f>
        <v>0</v>
      </c>
      <c r="E1780" s="86">
        <f>IF(COUNTIF(Table10[Tag Number], A1780), 1, 0)</f>
        <v>0</v>
      </c>
      <c r="F1780" s="86">
        <f>IF(COUNTIF(Table11[Tag Number], A1780), 1, 0)</f>
        <v>0</v>
      </c>
      <c r="G1780" s="87">
        <f t="shared" si="57"/>
        <v>0</v>
      </c>
      <c r="H1780" s="88" t="str" cm="1">
        <f t="array" ref="H1780">_xlfn.IFS(OR(_xlfn.XLOOKUP(A1780,Table9[Tag Number],Table9[Status],"-",0)="Dead",
        _xlfn.XLOOKUP(A1780,Table10[Tag Number],Table10[Status],"-",0)="Dead",
        _xlfn.XLOOKUP(A1780,Table11[Tag Number],Table11[Status],"-",0)="Dead",
        _xlfn.XLOOKUP(A1780,Table8[Tag Number],Table8[Status],"-",0)="Dead"),"Dead",
     OR(_xlfn.XLOOKUP(A1780,Table11[Tag Number],Table11[Status],"-",0)="Alive",
        _xlfn.XLOOKUP(A1780,Table10[Tag Number],Table10[Status],"-",0)="Alive",
        _xlfn.XLOOKUP(A1780,Table9[Tag Number],Table9[Status],"-",0)="Alive",
        _xlfn.XLOOKUP(A1780,Table8[Tag Number],Table8[Status],"-",0)="Alive"),"Alive",
     OR(_xlfn.XLOOKUP(A1780,Table9[Tag Number],Table9[Status],"-",0)="-",
        _xlfn.XLOOKUP(A1780,Table10[Tag Number],Table10[Status],"-",0)="-",
        _xlfn.XLOOKUP(A1780,Table11[Tag Number],Table11[Status],"-",0)="-",
        _xlfn.XLOOKUP(A1780,Table8[Tag Number],Table8[Status],"-",0)="-"),
   "-")</f>
        <v>-</v>
      </c>
      <c r="I1780" s="88" t="str">
        <f>IF((_xlfn.XLOOKUP(B1780,[2]Sheet1!$A$2:$A$198,[2]Sheet1!$B$2:$B$198,"-",0)="Glade"),"Out","No")</f>
        <v>No</v>
      </c>
      <c r="J1780" s="94"/>
      <c r="K1780" s="95"/>
      <c r="L1780" s="95"/>
      <c r="M1780" s="95"/>
      <c r="N1780" s="96"/>
      <c r="O1780" s="89"/>
      <c r="R1780" t="b">
        <f t="shared" si="56"/>
        <v>0</v>
      </c>
    </row>
    <row r="1781" spans="1:18" ht="15" thickBot="1" x14ac:dyDescent="0.35">
      <c r="A1781" s="3" t="s">
        <v>48</v>
      </c>
      <c r="B1781" s="3" t="s">
        <v>1145</v>
      </c>
      <c r="C1781" s="84">
        <f>IF(COUNTIF(Table8[Tag Number], A1781), 1, 0)</f>
        <v>0</v>
      </c>
      <c r="D1781" s="85">
        <f>IF(COUNTIF(Table9[Tag Number], A1781), 1, 0)</f>
        <v>0</v>
      </c>
      <c r="E1781" s="86">
        <f>IF(COUNTIF(Table10[Tag Number], A1781), 1, 0)</f>
        <v>0</v>
      </c>
      <c r="F1781" s="86">
        <f>IF(COUNTIF(Table11[Tag Number], A1781), 1, 0)</f>
        <v>0</v>
      </c>
      <c r="G1781" s="87">
        <f t="shared" si="57"/>
        <v>0</v>
      </c>
      <c r="H1781" s="88" t="str" cm="1">
        <f t="array" ref="H1781">_xlfn.IFS(OR(_xlfn.XLOOKUP(A1781,Table9[Tag Number],Table9[Status],"-",0)="Dead",
        _xlfn.XLOOKUP(A1781,Table10[Tag Number],Table10[Status],"-",0)="Dead",
        _xlfn.XLOOKUP(A1781,Table11[Tag Number],Table11[Status],"-",0)="Dead",
        _xlfn.XLOOKUP(A1781,Table8[Tag Number],Table8[Status],"-",0)="Dead"),"Dead",
     OR(_xlfn.XLOOKUP(A1781,Table11[Tag Number],Table11[Status],"-",0)="Alive",
        _xlfn.XLOOKUP(A1781,Table10[Tag Number],Table10[Status],"-",0)="Alive",
        _xlfn.XLOOKUP(A1781,Table9[Tag Number],Table9[Status],"-",0)="Alive",
        _xlfn.XLOOKUP(A1781,Table8[Tag Number],Table8[Status],"-",0)="Alive"),"Alive",
     OR(_xlfn.XLOOKUP(A1781,Table9[Tag Number],Table9[Status],"-",0)="-",
        _xlfn.XLOOKUP(A1781,Table10[Tag Number],Table10[Status],"-",0)="-",
        _xlfn.XLOOKUP(A1781,Table11[Tag Number],Table11[Status],"-",0)="-",
        _xlfn.XLOOKUP(A1781,Table8[Tag Number],Table8[Status],"-",0)="-"),
   "-")</f>
        <v>-</v>
      </c>
      <c r="I1781" s="88" t="str">
        <f>IF((_xlfn.XLOOKUP(B1781,[2]Sheet1!$A$2:$A$198,[2]Sheet1!$B$2:$B$198,"-",0)="Glade"),"Out","No")</f>
        <v>No</v>
      </c>
      <c r="J1781" s="94"/>
      <c r="K1781" s="95"/>
      <c r="L1781" s="95"/>
      <c r="M1781" s="95"/>
      <c r="N1781" s="96"/>
      <c r="O1781" s="89"/>
      <c r="R1781" t="b">
        <f t="shared" si="56"/>
        <v>0</v>
      </c>
    </row>
    <row r="1782" spans="1:18" ht="15" thickBot="1" x14ac:dyDescent="0.35">
      <c r="A1782" s="2" t="s">
        <v>2359</v>
      </c>
      <c r="B1782" s="2" t="s">
        <v>1145</v>
      </c>
      <c r="C1782" s="84">
        <f>IF(COUNTIF(Table8[Tag Number], A1782), 1, 0)</f>
        <v>0</v>
      </c>
      <c r="D1782" s="85">
        <f>IF(COUNTIF(Table9[Tag Number], A1782), 1, 0)</f>
        <v>0</v>
      </c>
      <c r="E1782" s="86">
        <f>IF(COUNTIF(Table10[Tag Number], A1782), 1, 0)</f>
        <v>0</v>
      </c>
      <c r="F1782" s="86">
        <f>IF(COUNTIF(Table11[Tag Number], A1782), 1, 0)</f>
        <v>0</v>
      </c>
      <c r="G1782" s="87">
        <f t="shared" si="57"/>
        <v>0</v>
      </c>
      <c r="H1782" s="88" t="str" cm="1">
        <f t="array" ref="H1782">_xlfn.IFS(OR(_xlfn.XLOOKUP(A1782,Table9[Tag Number],Table9[Status],"-",0)="Dead",
        _xlfn.XLOOKUP(A1782,Table10[Tag Number],Table10[Status],"-",0)="Dead",
        _xlfn.XLOOKUP(A1782,Table11[Tag Number],Table11[Status],"-",0)="Dead",
        _xlfn.XLOOKUP(A1782,Table8[Tag Number],Table8[Status],"-",0)="Dead"),"Dead",
     OR(_xlfn.XLOOKUP(A1782,Table11[Tag Number],Table11[Status],"-",0)="Alive",
        _xlfn.XLOOKUP(A1782,Table10[Tag Number],Table10[Status],"-",0)="Alive",
        _xlfn.XLOOKUP(A1782,Table9[Tag Number],Table9[Status],"-",0)="Alive",
        _xlfn.XLOOKUP(A1782,Table8[Tag Number],Table8[Status],"-",0)="Alive"),"Alive",
     OR(_xlfn.XLOOKUP(A1782,Table9[Tag Number],Table9[Status],"-",0)="-",
        _xlfn.XLOOKUP(A1782,Table10[Tag Number],Table10[Status],"-",0)="-",
        _xlfn.XLOOKUP(A1782,Table11[Tag Number],Table11[Status],"-",0)="-",
        _xlfn.XLOOKUP(A1782,Table8[Tag Number],Table8[Status],"-",0)="-"),
   "-")</f>
        <v>-</v>
      </c>
      <c r="I1782" s="88" t="str">
        <f>IF((_xlfn.XLOOKUP(B1782,[2]Sheet1!$A$2:$A$198,[2]Sheet1!$B$2:$B$198,"-",0)="Glade"),"Out","No")</f>
        <v>No</v>
      </c>
      <c r="J1782" s="94"/>
      <c r="K1782" s="95"/>
      <c r="L1782" s="95"/>
      <c r="M1782" s="95"/>
      <c r="N1782" s="96"/>
      <c r="O1782" s="89"/>
      <c r="R1782" t="b">
        <f t="shared" si="56"/>
        <v>0</v>
      </c>
    </row>
    <row r="1783" spans="1:18" ht="15" thickBot="1" x14ac:dyDescent="0.35">
      <c r="A1783" s="3" t="s">
        <v>2360</v>
      </c>
      <c r="B1783" s="3" t="s">
        <v>1145</v>
      </c>
      <c r="C1783" s="84">
        <f>IF(COUNTIF(Table8[Tag Number], A1783), 1, 0)</f>
        <v>0</v>
      </c>
      <c r="D1783" s="85">
        <f>IF(COUNTIF(Table9[Tag Number], A1783), 1, 0)</f>
        <v>0</v>
      </c>
      <c r="E1783" s="86">
        <f>IF(COUNTIF(Table10[Tag Number], A1783), 1, 0)</f>
        <v>0</v>
      </c>
      <c r="F1783" s="86">
        <f>IF(COUNTIF(Table11[Tag Number], A1783), 1, 0)</f>
        <v>0</v>
      </c>
      <c r="G1783" s="87">
        <f t="shared" si="57"/>
        <v>0</v>
      </c>
      <c r="H1783" s="88" t="str" cm="1">
        <f t="array" ref="H1783">_xlfn.IFS(OR(_xlfn.XLOOKUP(A1783,Table9[Tag Number],Table9[Status],"-",0)="Dead",
        _xlfn.XLOOKUP(A1783,Table10[Tag Number],Table10[Status],"-",0)="Dead",
        _xlfn.XLOOKUP(A1783,Table11[Tag Number],Table11[Status],"-",0)="Dead",
        _xlfn.XLOOKUP(A1783,Table8[Tag Number],Table8[Status],"-",0)="Dead"),"Dead",
     OR(_xlfn.XLOOKUP(A1783,Table11[Tag Number],Table11[Status],"-",0)="Alive",
        _xlfn.XLOOKUP(A1783,Table10[Tag Number],Table10[Status],"-",0)="Alive",
        _xlfn.XLOOKUP(A1783,Table9[Tag Number],Table9[Status],"-",0)="Alive",
        _xlfn.XLOOKUP(A1783,Table8[Tag Number],Table8[Status],"-",0)="Alive"),"Alive",
     OR(_xlfn.XLOOKUP(A1783,Table9[Tag Number],Table9[Status],"-",0)="-",
        _xlfn.XLOOKUP(A1783,Table10[Tag Number],Table10[Status],"-",0)="-",
        _xlfn.XLOOKUP(A1783,Table11[Tag Number],Table11[Status],"-",0)="-",
        _xlfn.XLOOKUP(A1783,Table8[Tag Number],Table8[Status],"-",0)="-"),
   "-")</f>
        <v>-</v>
      </c>
      <c r="I1783" s="88" t="str">
        <f>IF((_xlfn.XLOOKUP(B1783,[2]Sheet1!$A$2:$A$198,[2]Sheet1!$B$2:$B$198,"-",0)="Glade"),"Out","No")</f>
        <v>No</v>
      </c>
      <c r="J1783" s="94"/>
      <c r="K1783" s="95"/>
      <c r="L1783" s="95"/>
      <c r="M1783" s="95"/>
      <c r="N1783" s="96"/>
      <c r="O1783" s="89"/>
      <c r="R1783" t="b">
        <f t="shared" si="56"/>
        <v>0</v>
      </c>
    </row>
    <row r="1784" spans="1:18" ht="15" thickBot="1" x14ac:dyDescent="0.35">
      <c r="A1784" s="2" t="s">
        <v>639</v>
      </c>
      <c r="B1784" s="2" t="s">
        <v>1137</v>
      </c>
      <c r="C1784" s="84">
        <f>IF(COUNTIF(Table8[Tag Number], A1784), 1, 0)</f>
        <v>1</v>
      </c>
      <c r="D1784" s="85">
        <f>IF(COUNTIF(Table9[Tag Number], A1784), 1, 0)</f>
        <v>1</v>
      </c>
      <c r="E1784" s="86">
        <f>IF(COUNTIF(Table10[Tag Number], A1784), 1, 0)</f>
        <v>1</v>
      </c>
      <c r="F1784" s="86">
        <f>IF(COUNTIF(Table11[Tag Number], A1784), 1, 0)</f>
        <v>1</v>
      </c>
      <c r="G1784" s="87">
        <f t="shared" si="57"/>
        <v>4</v>
      </c>
      <c r="H1784" s="88" t="str" cm="1">
        <f t="array" ref="H1784">_xlfn.IFS(OR(_xlfn.XLOOKUP(A1784,Table9[Tag Number],Table9[Status],"-",0)="Dead",
        _xlfn.XLOOKUP(A1784,Table10[Tag Number],Table10[Status],"-",0)="Dead",
        _xlfn.XLOOKUP(A1784,Table11[Tag Number],Table11[Status],"-",0)="Dead",
        _xlfn.XLOOKUP(A1784,Table8[Tag Number],Table8[Status],"-",0)="Dead"),"Dead",
     OR(_xlfn.XLOOKUP(A1784,Table11[Tag Number],Table11[Status],"-",0)="Alive",
        _xlfn.XLOOKUP(A1784,Table10[Tag Number],Table10[Status],"-",0)="Alive",
        _xlfn.XLOOKUP(A1784,Table9[Tag Number],Table9[Status],"-",0)="Alive",
        _xlfn.XLOOKUP(A1784,Table8[Tag Number],Table8[Status],"-",0)="Alive"),"Alive",
     OR(_xlfn.XLOOKUP(A1784,Table9[Tag Number],Table9[Status],"-",0)="-",
        _xlfn.XLOOKUP(A1784,Table10[Tag Number],Table10[Status],"-",0)="-",
        _xlfn.XLOOKUP(A1784,Table11[Tag Number],Table11[Status],"-",0)="-",
        _xlfn.XLOOKUP(A1784,Table8[Tag Number],Table8[Status],"-",0)="-"),
   "-")</f>
        <v>Alive</v>
      </c>
      <c r="I1784" s="88" t="str">
        <f>IF((_xlfn.XLOOKUP(B1784,[2]Sheet1!$A$2:$A$198,[2]Sheet1!$B$2:$B$198,"-",0)="Glade"),"Out","No")</f>
        <v>No</v>
      </c>
      <c r="J1784" s="94"/>
      <c r="K1784" s="95"/>
      <c r="L1784" s="95"/>
      <c r="M1784" s="95"/>
      <c r="N1784" s="96"/>
      <c r="O1784" s="89"/>
      <c r="R1784" t="str">
        <f t="shared" si="56"/>
        <v>C797</v>
      </c>
    </row>
    <row r="1785" spans="1:18" ht="15" thickBot="1" x14ac:dyDescent="0.35">
      <c r="A1785" s="3" t="s">
        <v>2361</v>
      </c>
      <c r="B1785" s="3" t="s">
        <v>1145</v>
      </c>
      <c r="C1785" s="84">
        <f>IF(COUNTIF(Table8[Tag Number], A1785), 1, 0)</f>
        <v>0</v>
      </c>
      <c r="D1785" s="85">
        <f>IF(COUNTIF(Table9[Tag Number], A1785), 1, 0)</f>
        <v>0</v>
      </c>
      <c r="E1785" s="86">
        <f>IF(COUNTIF(Table10[Tag Number], A1785), 1, 0)</f>
        <v>0</v>
      </c>
      <c r="F1785" s="86">
        <f>IF(COUNTIF(Table11[Tag Number], A1785), 1, 0)</f>
        <v>0</v>
      </c>
      <c r="G1785" s="87">
        <f t="shared" si="57"/>
        <v>0</v>
      </c>
      <c r="H1785" s="88" t="str" cm="1">
        <f t="array" ref="H1785">_xlfn.IFS(OR(_xlfn.XLOOKUP(A1785,Table9[Tag Number],Table9[Status],"-",0)="Dead",
        _xlfn.XLOOKUP(A1785,Table10[Tag Number],Table10[Status],"-",0)="Dead",
        _xlfn.XLOOKUP(A1785,Table11[Tag Number],Table11[Status],"-",0)="Dead",
        _xlfn.XLOOKUP(A1785,Table8[Tag Number],Table8[Status],"-",0)="Dead"),"Dead",
     OR(_xlfn.XLOOKUP(A1785,Table11[Tag Number],Table11[Status],"-",0)="Alive",
        _xlfn.XLOOKUP(A1785,Table10[Tag Number],Table10[Status],"-",0)="Alive",
        _xlfn.XLOOKUP(A1785,Table9[Tag Number],Table9[Status],"-",0)="Alive",
        _xlfn.XLOOKUP(A1785,Table8[Tag Number],Table8[Status],"-",0)="Alive"),"Alive",
     OR(_xlfn.XLOOKUP(A1785,Table9[Tag Number],Table9[Status],"-",0)="-",
        _xlfn.XLOOKUP(A1785,Table10[Tag Number],Table10[Status],"-",0)="-",
        _xlfn.XLOOKUP(A1785,Table11[Tag Number],Table11[Status],"-",0)="-",
        _xlfn.XLOOKUP(A1785,Table8[Tag Number],Table8[Status],"-",0)="-"),
   "-")</f>
        <v>-</v>
      </c>
      <c r="I1785" s="88" t="str">
        <f>IF((_xlfn.XLOOKUP(B1785,[2]Sheet1!$A$2:$A$198,[2]Sheet1!$B$2:$B$198,"-",0)="Glade"),"Out","No")</f>
        <v>No</v>
      </c>
      <c r="J1785" s="94"/>
      <c r="K1785" s="95"/>
      <c r="L1785" s="95"/>
      <c r="M1785" s="95"/>
      <c r="N1785" s="96"/>
      <c r="O1785" s="89"/>
      <c r="R1785" t="b">
        <f t="shared" si="56"/>
        <v>0</v>
      </c>
    </row>
    <row r="1786" spans="1:18" ht="15" thickBot="1" x14ac:dyDescent="0.35">
      <c r="A1786" s="2" t="s">
        <v>292</v>
      </c>
      <c r="B1786" s="2" t="s">
        <v>1145</v>
      </c>
      <c r="C1786" s="84">
        <f>IF(COUNTIF(Table8[Tag Number], A1786), 1, 0)</f>
        <v>0</v>
      </c>
      <c r="D1786" s="85">
        <f>IF(COUNTIF(Table9[Tag Number], A1786), 1, 0)</f>
        <v>0</v>
      </c>
      <c r="E1786" s="86">
        <f>IF(COUNTIF(Table10[Tag Number], A1786), 1, 0)</f>
        <v>0</v>
      </c>
      <c r="F1786" s="86">
        <f>IF(COUNTIF(Table11[Tag Number], A1786), 1, 0)</f>
        <v>0</v>
      </c>
      <c r="G1786" s="87">
        <f t="shared" si="57"/>
        <v>0</v>
      </c>
      <c r="H1786" s="88" t="str" cm="1">
        <f t="array" ref="H1786">_xlfn.IFS(OR(_xlfn.XLOOKUP(A1786,Table9[Tag Number],Table9[Status],"-",0)="Dead",
        _xlfn.XLOOKUP(A1786,Table10[Tag Number],Table10[Status],"-",0)="Dead",
        _xlfn.XLOOKUP(A1786,Table11[Tag Number],Table11[Status],"-",0)="Dead",
        _xlfn.XLOOKUP(A1786,Table8[Tag Number],Table8[Status],"-",0)="Dead"),"Dead",
     OR(_xlfn.XLOOKUP(A1786,Table11[Tag Number],Table11[Status],"-",0)="Alive",
        _xlfn.XLOOKUP(A1786,Table10[Tag Number],Table10[Status],"-",0)="Alive",
        _xlfn.XLOOKUP(A1786,Table9[Tag Number],Table9[Status],"-",0)="Alive",
        _xlfn.XLOOKUP(A1786,Table8[Tag Number],Table8[Status],"-",0)="Alive"),"Alive",
     OR(_xlfn.XLOOKUP(A1786,Table9[Tag Number],Table9[Status],"-",0)="-",
        _xlfn.XLOOKUP(A1786,Table10[Tag Number],Table10[Status],"-",0)="-",
        _xlfn.XLOOKUP(A1786,Table11[Tag Number],Table11[Status],"-",0)="-",
        _xlfn.XLOOKUP(A1786,Table8[Tag Number],Table8[Status],"-",0)="-"),
   "-")</f>
        <v>-</v>
      </c>
      <c r="I1786" s="88" t="str">
        <f>IF((_xlfn.XLOOKUP(B1786,[2]Sheet1!$A$2:$A$198,[2]Sheet1!$B$2:$B$198,"-",0)="Glade"),"Out","No")</f>
        <v>No</v>
      </c>
      <c r="J1786" s="94"/>
      <c r="K1786" s="95"/>
      <c r="L1786" s="95"/>
      <c r="M1786" s="95"/>
      <c r="N1786" s="96"/>
      <c r="O1786" s="89"/>
      <c r="R1786" t="b">
        <f t="shared" si="56"/>
        <v>0</v>
      </c>
    </row>
    <row r="1787" spans="1:18" ht="15" thickBot="1" x14ac:dyDescent="0.35">
      <c r="A1787" s="3" t="s">
        <v>2362</v>
      </c>
      <c r="B1787" s="3" t="s">
        <v>1145</v>
      </c>
      <c r="C1787" s="84">
        <f>IF(COUNTIF(Table8[Tag Number], A1787), 1, 0)</f>
        <v>0</v>
      </c>
      <c r="D1787" s="85">
        <f>IF(COUNTIF(Table9[Tag Number], A1787), 1, 0)</f>
        <v>0</v>
      </c>
      <c r="E1787" s="86">
        <f>IF(COUNTIF(Table10[Tag Number], A1787), 1, 0)</f>
        <v>0</v>
      </c>
      <c r="F1787" s="86">
        <f>IF(COUNTIF(Table11[Tag Number], A1787), 1, 0)</f>
        <v>0</v>
      </c>
      <c r="G1787" s="87">
        <f t="shared" si="57"/>
        <v>0</v>
      </c>
      <c r="H1787" s="88" t="str" cm="1">
        <f t="array" ref="H1787">_xlfn.IFS(OR(_xlfn.XLOOKUP(A1787,Table9[Tag Number],Table9[Status],"-",0)="Dead",
        _xlfn.XLOOKUP(A1787,Table10[Tag Number],Table10[Status],"-",0)="Dead",
        _xlfn.XLOOKUP(A1787,Table11[Tag Number],Table11[Status],"-",0)="Dead",
        _xlfn.XLOOKUP(A1787,Table8[Tag Number],Table8[Status],"-",0)="Dead"),"Dead",
     OR(_xlfn.XLOOKUP(A1787,Table11[Tag Number],Table11[Status],"-",0)="Alive",
        _xlfn.XLOOKUP(A1787,Table10[Tag Number],Table10[Status],"-",0)="Alive",
        _xlfn.XLOOKUP(A1787,Table9[Tag Number],Table9[Status],"-",0)="Alive",
        _xlfn.XLOOKUP(A1787,Table8[Tag Number],Table8[Status],"-",0)="Alive"),"Alive",
     OR(_xlfn.XLOOKUP(A1787,Table9[Tag Number],Table9[Status],"-",0)="-",
        _xlfn.XLOOKUP(A1787,Table10[Tag Number],Table10[Status],"-",0)="-",
        _xlfn.XLOOKUP(A1787,Table11[Tag Number],Table11[Status],"-",0)="-",
        _xlfn.XLOOKUP(A1787,Table8[Tag Number],Table8[Status],"-",0)="-"),
   "-")</f>
        <v>-</v>
      </c>
      <c r="I1787" s="88" t="str">
        <f>IF((_xlfn.XLOOKUP(B1787,[2]Sheet1!$A$2:$A$198,[2]Sheet1!$B$2:$B$198,"-",0)="Glade"),"Out","No")</f>
        <v>No</v>
      </c>
      <c r="J1787" s="94"/>
      <c r="K1787" s="95"/>
      <c r="L1787" s="95"/>
      <c r="M1787" s="95"/>
      <c r="N1787" s="96"/>
      <c r="O1787" s="89"/>
      <c r="R1787" t="b">
        <f t="shared" si="56"/>
        <v>0</v>
      </c>
    </row>
    <row r="1788" spans="1:18" ht="15" thickBot="1" x14ac:dyDescent="0.35">
      <c r="A1788" s="2" t="s">
        <v>2363</v>
      </c>
      <c r="B1788" s="2" t="s">
        <v>1145</v>
      </c>
      <c r="C1788" s="84">
        <f>IF(COUNTIF(Table8[Tag Number], A1788), 1, 0)</f>
        <v>0</v>
      </c>
      <c r="D1788" s="85">
        <f>IF(COUNTIF(Table9[Tag Number], A1788), 1, 0)</f>
        <v>0</v>
      </c>
      <c r="E1788" s="86">
        <f>IF(COUNTIF(Table10[Tag Number], A1788), 1, 0)</f>
        <v>0</v>
      </c>
      <c r="F1788" s="86">
        <f>IF(COUNTIF(Table11[Tag Number], A1788), 1, 0)</f>
        <v>0</v>
      </c>
      <c r="G1788" s="87">
        <f t="shared" si="57"/>
        <v>0</v>
      </c>
      <c r="H1788" s="88" t="str" cm="1">
        <f t="array" ref="H1788">_xlfn.IFS(OR(_xlfn.XLOOKUP(A1788,Table9[Tag Number],Table9[Status],"-",0)="Dead",
        _xlfn.XLOOKUP(A1788,Table10[Tag Number],Table10[Status],"-",0)="Dead",
        _xlfn.XLOOKUP(A1788,Table11[Tag Number],Table11[Status],"-",0)="Dead",
        _xlfn.XLOOKUP(A1788,Table8[Tag Number],Table8[Status],"-",0)="Dead"),"Dead",
     OR(_xlfn.XLOOKUP(A1788,Table11[Tag Number],Table11[Status],"-",0)="Alive",
        _xlfn.XLOOKUP(A1788,Table10[Tag Number],Table10[Status],"-",0)="Alive",
        _xlfn.XLOOKUP(A1788,Table9[Tag Number],Table9[Status],"-",0)="Alive",
        _xlfn.XLOOKUP(A1788,Table8[Tag Number],Table8[Status],"-",0)="Alive"),"Alive",
     OR(_xlfn.XLOOKUP(A1788,Table9[Tag Number],Table9[Status],"-",0)="-",
        _xlfn.XLOOKUP(A1788,Table10[Tag Number],Table10[Status],"-",0)="-",
        _xlfn.XLOOKUP(A1788,Table11[Tag Number],Table11[Status],"-",0)="-",
        _xlfn.XLOOKUP(A1788,Table8[Tag Number],Table8[Status],"-",0)="-"),
   "-")</f>
        <v>-</v>
      </c>
      <c r="I1788" s="88" t="str">
        <f>IF((_xlfn.XLOOKUP(B1788,[2]Sheet1!$A$2:$A$198,[2]Sheet1!$B$2:$B$198,"-",0)="Glade"),"Out","No")</f>
        <v>No</v>
      </c>
      <c r="J1788" s="94"/>
      <c r="K1788" s="95"/>
      <c r="L1788" s="95"/>
      <c r="M1788" s="95"/>
      <c r="N1788" s="96"/>
      <c r="O1788" s="89"/>
      <c r="R1788" t="b">
        <f t="shared" si="56"/>
        <v>0</v>
      </c>
    </row>
    <row r="1789" spans="1:18" ht="15" thickBot="1" x14ac:dyDescent="0.35">
      <c r="A1789" s="3" t="s">
        <v>2364</v>
      </c>
      <c r="B1789" s="3" t="s">
        <v>1137</v>
      </c>
      <c r="C1789" s="84">
        <f>IF(COUNTIF(Table8[Tag Number], A1789), 1, 0)</f>
        <v>0</v>
      </c>
      <c r="D1789" s="85">
        <f>IF(COUNTIF(Table9[Tag Number], A1789), 1, 0)</f>
        <v>0</v>
      </c>
      <c r="E1789" s="86">
        <f>IF(COUNTIF(Table10[Tag Number], A1789), 1, 0)</f>
        <v>0</v>
      </c>
      <c r="F1789" s="86">
        <f>IF(COUNTIF(Table11[Tag Number], A1789), 1, 0)</f>
        <v>0</v>
      </c>
      <c r="G1789" s="87">
        <f t="shared" si="57"/>
        <v>0</v>
      </c>
      <c r="H1789" s="88" t="str" cm="1">
        <f t="array" ref="H1789">_xlfn.IFS(OR(_xlfn.XLOOKUP(A1789,Table9[Tag Number],Table9[Status],"-",0)="Dead",
        _xlfn.XLOOKUP(A1789,Table10[Tag Number],Table10[Status],"-",0)="Dead",
        _xlfn.XLOOKUP(A1789,Table11[Tag Number],Table11[Status],"-",0)="Dead",
        _xlfn.XLOOKUP(A1789,Table8[Tag Number],Table8[Status],"-",0)="Dead"),"Dead",
     OR(_xlfn.XLOOKUP(A1789,Table11[Tag Number],Table11[Status],"-",0)="Alive",
        _xlfn.XLOOKUP(A1789,Table10[Tag Number],Table10[Status],"-",0)="Alive",
        _xlfn.XLOOKUP(A1789,Table9[Tag Number],Table9[Status],"-",0)="Alive",
        _xlfn.XLOOKUP(A1789,Table8[Tag Number],Table8[Status],"-",0)="Alive"),"Alive",
     OR(_xlfn.XLOOKUP(A1789,Table9[Tag Number],Table9[Status],"-",0)="-",
        _xlfn.XLOOKUP(A1789,Table10[Tag Number],Table10[Status],"-",0)="-",
        _xlfn.XLOOKUP(A1789,Table11[Tag Number],Table11[Status],"-",0)="-",
        _xlfn.XLOOKUP(A1789,Table8[Tag Number],Table8[Status],"-",0)="-"),
   "-")</f>
        <v>-</v>
      </c>
      <c r="I1789" s="88" t="str">
        <f>IF((_xlfn.XLOOKUP(B1789,[2]Sheet1!$A$2:$A$198,[2]Sheet1!$B$2:$B$198,"-",0)="Glade"),"Out","No")</f>
        <v>No</v>
      </c>
      <c r="J1789" s="94"/>
      <c r="K1789" s="95"/>
      <c r="L1789" s="95"/>
      <c r="M1789" s="95"/>
      <c r="N1789" s="96"/>
      <c r="O1789" s="89"/>
      <c r="R1789" t="b">
        <f t="shared" si="56"/>
        <v>0</v>
      </c>
    </row>
    <row r="1790" spans="1:18" ht="15" thickBot="1" x14ac:dyDescent="0.35">
      <c r="A1790" s="2" t="s">
        <v>704</v>
      </c>
      <c r="B1790" s="2" t="s">
        <v>1137</v>
      </c>
      <c r="C1790" s="84">
        <f>IF(COUNTIF(Table8[Tag Number], A1790), 1, 0)</f>
        <v>0</v>
      </c>
      <c r="D1790" s="85">
        <f>IF(COUNTIF(Table9[Tag Number], A1790), 1, 0)</f>
        <v>1</v>
      </c>
      <c r="E1790" s="86">
        <f>IF(COUNTIF(Table10[Tag Number], A1790), 1, 0)</f>
        <v>0</v>
      </c>
      <c r="F1790" s="86">
        <f>IF(COUNTIF(Table11[Tag Number], A1790), 1, 0)</f>
        <v>0</v>
      </c>
      <c r="G1790" s="87">
        <f t="shared" si="57"/>
        <v>1</v>
      </c>
      <c r="H1790" s="88" t="str" cm="1">
        <f t="array" ref="H1790">_xlfn.IFS(OR(_xlfn.XLOOKUP(A1790,Table9[Tag Number],Table9[Status],"-",0)="Dead",
        _xlfn.XLOOKUP(A1790,Table10[Tag Number],Table10[Status],"-",0)="Dead",
        _xlfn.XLOOKUP(A1790,Table11[Tag Number],Table11[Status],"-",0)="Dead",
        _xlfn.XLOOKUP(A1790,Table8[Tag Number],Table8[Status],"-",0)="Dead"),"Dead",
     OR(_xlfn.XLOOKUP(A1790,Table11[Tag Number],Table11[Status],"-",0)="Alive",
        _xlfn.XLOOKUP(A1790,Table10[Tag Number],Table10[Status],"-",0)="Alive",
        _xlfn.XLOOKUP(A1790,Table9[Tag Number],Table9[Status],"-",0)="Alive",
        _xlfn.XLOOKUP(A1790,Table8[Tag Number],Table8[Status],"-",0)="Alive"),"Alive",
     OR(_xlfn.XLOOKUP(A1790,Table9[Tag Number],Table9[Status],"-",0)="-",
        _xlfn.XLOOKUP(A1790,Table10[Tag Number],Table10[Status],"-",0)="-",
        _xlfn.XLOOKUP(A1790,Table11[Tag Number],Table11[Status],"-",0)="-",
        _xlfn.XLOOKUP(A1790,Table8[Tag Number],Table8[Status],"-",0)="-"),
   "-")</f>
        <v>Alive</v>
      </c>
      <c r="I1790" s="88" t="str">
        <f>IF((_xlfn.XLOOKUP(B1790,[2]Sheet1!$A$2:$A$198,[2]Sheet1!$B$2:$B$198,"-",0)="Glade"),"Out","No")</f>
        <v>No</v>
      </c>
      <c r="J1790" s="94"/>
      <c r="K1790" s="95"/>
      <c r="L1790" s="95"/>
      <c r="M1790" s="95"/>
      <c r="N1790" s="96"/>
      <c r="O1790" s="89"/>
      <c r="R1790" t="b">
        <f t="shared" si="56"/>
        <v>0</v>
      </c>
    </row>
    <row r="1791" spans="1:18" ht="15" thickBot="1" x14ac:dyDescent="0.35">
      <c r="A1791" s="3" t="s">
        <v>2365</v>
      </c>
      <c r="B1791" s="3" t="s">
        <v>1145</v>
      </c>
      <c r="C1791" s="84">
        <f>IF(COUNTIF(Table8[Tag Number], A1791), 1, 0)</f>
        <v>0</v>
      </c>
      <c r="D1791" s="85">
        <f>IF(COUNTIF(Table9[Tag Number], A1791), 1, 0)</f>
        <v>0</v>
      </c>
      <c r="E1791" s="86">
        <f>IF(COUNTIF(Table10[Tag Number], A1791), 1, 0)</f>
        <v>0</v>
      </c>
      <c r="F1791" s="86">
        <f>IF(COUNTIF(Table11[Tag Number], A1791), 1, 0)</f>
        <v>0</v>
      </c>
      <c r="G1791" s="87">
        <f t="shared" si="57"/>
        <v>0</v>
      </c>
      <c r="H1791" s="88" t="str" cm="1">
        <f t="array" ref="H1791">_xlfn.IFS(OR(_xlfn.XLOOKUP(A1791,Table9[Tag Number],Table9[Status],"-",0)="Dead",
        _xlfn.XLOOKUP(A1791,Table10[Tag Number],Table10[Status],"-",0)="Dead",
        _xlfn.XLOOKUP(A1791,Table11[Tag Number],Table11[Status],"-",0)="Dead",
        _xlfn.XLOOKUP(A1791,Table8[Tag Number],Table8[Status],"-",0)="Dead"),"Dead",
     OR(_xlfn.XLOOKUP(A1791,Table11[Tag Number],Table11[Status],"-",0)="Alive",
        _xlfn.XLOOKUP(A1791,Table10[Tag Number],Table10[Status],"-",0)="Alive",
        _xlfn.XLOOKUP(A1791,Table9[Tag Number],Table9[Status],"-",0)="Alive",
        _xlfn.XLOOKUP(A1791,Table8[Tag Number],Table8[Status],"-",0)="Alive"),"Alive",
     OR(_xlfn.XLOOKUP(A1791,Table9[Tag Number],Table9[Status],"-",0)="-",
        _xlfn.XLOOKUP(A1791,Table10[Tag Number],Table10[Status],"-",0)="-",
        _xlfn.XLOOKUP(A1791,Table11[Tag Number],Table11[Status],"-",0)="-",
        _xlfn.XLOOKUP(A1791,Table8[Tag Number],Table8[Status],"-",0)="-"),
   "-")</f>
        <v>-</v>
      </c>
      <c r="I1791" s="88" t="str">
        <f>IF((_xlfn.XLOOKUP(B1791,[2]Sheet1!$A$2:$A$198,[2]Sheet1!$B$2:$B$198,"-",0)="Glade"),"Out","No")</f>
        <v>No</v>
      </c>
      <c r="J1791" s="94"/>
      <c r="K1791" s="95"/>
      <c r="L1791" s="95"/>
      <c r="M1791" s="95"/>
      <c r="N1791" s="96"/>
      <c r="O1791" s="89"/>
      <c r="R1791" t="b">
        <f t="shared" si="56"/>
        <v>0</v>
      </c>
    </row>
    <row r="1792" spans="1:18" ht="15" thickBot="1" x14ac:dyDescent="0.35">
      <c r="A1792" s="2" t="s">
        <v>2366</v>
      </c>
      <c r="B1792" s="2" t="s">
        <v>1145</v>
      </c>
      <c r="C1792" s="84">
        <f>IF(COUNTIF(Table8[Tag Number], A1792), 1, 0)</f>
        <v>0</v>
      </c>
      <c r="D1792" s="85">
        <f>IF(COUNTIF(Table9[Tag Number], A1792), 1, 0)</f>
        <v>0</v>
      </c>
      <c r="E1792" s="86">
        <f>IF(COUNTIF(Table10[Tag Number], A1792), 1, 0)</f>
        <v>0</v>
      </c>
      <c r="F1792" s="86">
        <f>IF(COUNTIF(Table11[Tag Number], A1792), 1, 0)</f>
        <v>0</v>
      </c>
      <c r="G1792" s="87">
        <f t="shared" si="57"/>
        <v>0</v>
      </c>
      <c r="H1792" s="88" t="str" cm="1">
        <f t="array" ref="H1792">_xlfn.IFS(OR(_xlfn.XLOOKUP(A1792,Table9[Tag Number],Table9[Status],"-",0)="Dead",
        _xlfn.XLOOKUP(A1792,Table10[Tag Number],Table10[Status],"-",0)="Dead",
        _xlfn.XLOOKUP(A1792,Table11[Tag Number],Table11[Status],"-",0)="Dead",
        _xlfn.XLOOKUP(A1792,Table8[Tag Number],Table8[Status],"-",0)="Dead"),"Dead",
     OR(_xlfn.XLOOKUP(A1792,Table11[Tag Number],Table11[Status],"-",0)="Alive",
        _xlfn.XLOOKUP(A1792,Table10[Tag Number],Table10[Status],"-",0)="Alive",
        _xlfn.XLOOKUP(A1792,Table9[Tag Number],Table9[Status],"-",0)="Alive",
        _xlfn.XLOOKUP(A1792,Table8[Tag Number],Table8[Status],"-",0)="Alive"),"Alive",
     OR(_xlfn.XLOOKUP(A1792,Table9[Tag Number],Table9[Status],"-",0)="-",
        _xlfn.XLOOKUP(A1792,Table10[Tag Number],Table10[Status],"-",0)="-",
        _xlfn.XLOOKUP(A1792,Table11[Tag Number],Table11[Status],"-",0)="-",
        _xlfn.XLOOKUP(A1792,Table8[Tag Number],Table8[Status],"-",0)="-"),
   "-")</f>
        <v>-</v>
      </c>
      <c r="I1792" s="88" t="str">
        <f>IF((_xlfn.XLOOKUP(B1792,[2]Sheet1!$A$2:$A$198,[2]Sheet1!$B$2:$B$198,"-",0)="Glade"),"Out","No")</f>
        <v>No</v>
      </c>
      <c r="J1792" s="94"/>
      <c r="K1792" s="95"/>
      <c r="L1792" s="95"/>
      <c r="M1792" s="95"/>
      <c r="N1792" s="96"/>
      <c r="O1792" s="89"/>
      <c r="R1792" t="b">
        <f t="shared" si="56"/>
        <v>0</v>
      </c>
    </row>
    <row r="1793" spans="1:18" ht="15" thickBot="1" x14ac:dyDescent="0.35">
      <c r="A1793" s="3" t="s">
        <v>2367</v>
      </c>
      <c r="B1793" s="3" t="s">
        <v>1145</v>
      </c>
      <c r="C1793" s="84">
        <f>IF(COUNTIF(Table8[Tag Number], A1793), 1, 0)</f>
        <v>0</v>
      </c>
      <c r="D1793" s="85">
        <f>IF(COUNTIF(Table9[Tag Number], A1793), 1, 0)</f>
        <v>0</v>
      </c>
      <c r="E1793" s="86">
        <f>IF(COUNTIF(Table10[Tag Number], A1793), 1, 0)</f>
        <v>0</v>
      </c>
      <c r="F1793" s="86">
        <f>IF(COUNTIF(Table11[Tag Number], A1793), 1, 0)</f>
        <v>0</v>
      </c>
      <c r="G1793" s="87">
        <f t="shared" si="57"/>
        <v>0</v>
      </c>
      <c r="H1793" s="88" t="str" cm="1">
        <f t="array" ref="H1793">_xlfn.IFS(OR(_xlfn.XLOOKUP(A1793,Table9[Tag Number],Table9[Status],"-",0)="Dead",
        _xlfn.XLOOKUP(A1793,Table10[Tag Number],Table10[Status],"-",0)="Dead",
        _xlfn.XLOOKUP(A1793,Table11[Tag Number],Table11[Status],"-",0)="Dead",
        _xlfn.XLOOKUP(A1793,Table8[Tag Number],Table8[Status],"-",0)="Dead"),"Dead",
     OR(_xlfn.XLOOKUP(A1793,Table11[Tag Number],Table11[Status],"-",0)="Alive",
        _xlfn.XLOOKUP(A1793,Table10[Tag Number],Table10[Status],"-",0)="Alive",
        _xlfn.XLOOKUP(A1793,Table9[Tag Number],Table9[Status],"-",0)="Alive",
        _xlfn.XLOOKUP(A1793,Table8[Tag Number],Table8[Status],"-",0)="Alive"),"Alive",
     OR(_xlfn.XLOOKUP(A1793,Table9[Tag Number],Table9[Status],"-",0)="-",
        _xlfn.XLOOKUP(A1793,Table10[Tag Number],Table10[Status],"-",0)="-",
        _xlfn.XLOOKUP(A1793,Table11[Tag Number],Table11[Status],"-",0)="-",
        _xlfn.XLOOKUP(A1793,Table8[Tag Number],Table8[Status],"-",0)="-"),
   "-")</f>
        <v>-</v>
      </c>
      <c r="I1793" s="88" t="str">
        <f>IF((_xlfn.XLOOKUP(B1793,[2]Sheet1!$A$2:$A$198,[2]Sheet1!$B$2:$B$198,"-",0)="Glade"),"Out","No")</f>
        <v>No</v>
      </c>
      <c r="J1793" s="94"/>
      <c r="K1793" s="95"/>
      <c r="L1793" s="95"/>
      <c r="M1793" s="95"/>
      <c r="N1793" s="96"/>
      <c r="O1793" s="89"/>
      <c r="R1793" t="b">
        <f t="shared" si="56"/>
        <v>0</v>
      </c>
    </row>
    <row r="1794" spans="1:18" ht="15" thickBot="1" x14ac:dyDescent="0.35">
      <c r="A1794" s="2" t="s">
        <v>2368</v>
      </c>
      <c r="B1794" s="2" t="s">
        <v>1145</v>
      </c>
      <c r="C1794" s="84">
        <f>IF(COUNTIF(Table8[Tag Number], A1794), 1, 0)</f>
        <v>0</v>
      </c>
      <c r="D1794" s="85">
        <f>IF(COUNTIF(Table9[Tag Number], A1794), 1, 0)</f>
        <v>0</v>
      </c>
      <c r="E1794" s="86">
        <f>IF(COUNTIF(Table10[Tag Number], A1794), 1, 0)</f>
        <v>0</v>
      </c>
      <c r="F1794" s="86">
        <f>IF(COUNTIF(Table11[Tag Number], A1794), 1, 0)</f>
        <v>0</v>
      </c>
      <c r="G1794" s="87">
        <f t="shared" si="57"/>
        <v>0</v>
      </c>
      <c r="H1794" s="88" t="str" cm="1">
        <f t="array" ref="H1794">_xlfn.IFS(OR(_xlfn.XLOOKUP(A1794,Table9[Tag Number],Table9[Status],"-",0)="Dead",
        _xlfn.XLOOKUP(A1794,Table10[Tag Number],Table10[Status],"-",0)="Dead",
        _xlfn.XLOOKUP(A1794,Table11[Tag Number],Table11[Status],"-",0)="Dead",
        _xlfn.XLOOKUP(A1794,Table8[Tag Number],Table8[Status],"-",0)="Dead"),"Dead",
     OR(_xlfn.XLOOKUP(A1794,Table11[Tag Number],Table11[Status],"-",0)="Alive",
        _xlfn.XLOOKUP(A1794,Table10[Tag Number],Table10[Status],"-",0)="Alive",
        _xlfn.XLOOKUP(A1794,Table9[Tag Number],Table9[Status],"-",0)="Alive",
        _xlfn.XLOOKUP(A1794,Table8[Tag Number],Table8[Status],"-",0)="Alive"),"Alive",
     OR(_xlfn.XLOOKUP(A1794,Table9[Tag Number],Table9[Status],"-",0)="-",
        _xlfn.XLOOKUP(A1794,Table10[Tag Number],Table10[Status],"-",0)="-",
        _xlfn.XLOOKUP(A1794,Table11[Tag Number],Table11[Status],"-",0)="-",
        _xlfn.XLOOKUP(A1794,Table8[Tag Number],Table8[Status],"-",0)="-"),
   "-")</f>
        <v>-</v>
      </c>
      <c r="I1794" s="88" t="str">
        <f>IF((_xlfn.XLOOKUP(B1794,[2]Sheet1!$A$2:$A$198,[2]Sheet1!$B$2:$B$198,"-",0)="Glade"),"Out","No")</f>
        <v>No</v>
      </c>
      <c r="J1794" s="94"/>
      <c r="K1794" s="95"/>
      <c r="L1794" s="95"/>
      <c r="M1794" s="95"/>
      <c r="N1794" s="96"/>
      <c r="O1794" s="89"/>
      <c r="R1794" t="b">
        <f t="shared" si="56"/>
        <v>0</v>
      </c>
    </row>
    <row r="1795" spans="1:18" ht="15" thickBot="1" x14ac:dyDescent="0.35">
      <c r="A1795" s="3" t="s">
        <v>2369</v>
      </c>
      <c r="B1795" s="3" t="s">
        <v>1145</v>
      </c>
      <c r="C1795" s="84">
        <f>IF(COUNTIF(Table8[Tag Number], A1795), 1, 0)</f>
        <v>0</v>
      </c>
      <c r="D1795" s="85">
        <f>IF(COUNTIF(Table9[Tag Number], A1795), 1, 0)</f>
        <v>0</v>
      </c>
      <c r="E1795" s="86">
        <f>IF(COUNTIF(Table10[Tag Number], A1795), 1, 0)</f>
        <v>0</v>
      </c>
      <c r="F1795" s="86">
        <f>IF(COUNTIF(Table11[Tag Number], A1795), 1, 0)</f>
        <v>0</v>
      </c>
      <c r="G1795" s="87">
        <f t="shared" si="57"/>
        <v>0</v>
      </c>
      <c r="H1795" s="88" t="str" cm="1">
        <f t="array" ref="H1795">_xlfn.IFS(OR(_xlfn.XLOOKUP(A1795,Table9[Tag Number],Table9[Status],"-",0)="Dead",
        _xlfn.XLOOKUP(A1795,Table10[Tag Number],Table10[Status],"-",0)="Dead",
        _xlfn.XLOOKUP(A1795,Table11[Tag Number],Table11[Status],"-",0)="Dead",
        _xlfn.XLOOKUP(A1795,Table8[Tag Number],Table8[Status],"-",0)="Dead"),"Dead",
     OR(_xlfn.XLOOKUP(A1795,Table11[Tag Number],Table11[Status],"-",0)="Alive",
        _xlfn.XLOOKUP(A1795,Table10[Tag Number],Table10[Status],"-",0)="Alive",
        _xlfn.XLOOKUP(A1795,Table9[Tag Number],Table9[Status],"-",0)="Alive",
        _xlfn.XLOOKUP(A1795,Table8[Tag Number],Table8[Status],"-",0)="Alive"),"Alive",
     OR(_xlfn.XLOOKUP(A1795,Table9[Tag Number],Table9[Status],"-",0)="-",
        _xlfn.XLOOKUP(A1795,Table10[Tag Number],Table10[Status],"-",0)="-",
        _xlfn.XLOOKUP(A1795,Table11[Tag Number],Table11[Status],"-",0)="-",
        _xlfn.XLOOKUP(A1795,Table8[Tag Number],Table8[Status],"-",0)="-"),
   "-")</f>
        <v>-</v>
      </c>
      <c r="I1795" s="88" t="str">
        <f>IF((_xlfn.XLOOKUP(B1795,[2]Sheet1!$A$2:$A$198,[2]Sheet1!$B$2:$B$198,"-",0)="Glade"),"Out","No")</f>
        <v>No</v>
      </c>
      <c r="J1795" s="94"/>
      <c r="K1795" s="95"/>
      <c r="L1795" s="95"/>
      <c r="M1795" s="95"/>
      <c r="N1795" s="96"/>
      <c r="O1795" s="89"/>
      <c r="R1795" t="b">
        <f t="shared" si="56"/>
        <v>0</v>
      </c>
    </row>
    <row r="1796" spans="1:18" ht="15" thickBot="1" x14ac:dyDescent="0.35">
      <c r="A1796" s="2" t="s">
        <v>2370</v>
      </c>
      <c r="B1796" s="2" t="s">
        <v>1145</v>
      </c>
      <c r="C1796" s="84">
        <f>IF(COUNTIF(Table8[Tag Number], A1796), 1, 0)</f>
        <v>0</v>
      </c>
      <c r="D1796" s="85">
        <f>IF(COUNTIF(Table9[Tag Number], A1796), 1, 0)</f>
        <v>0</v>
      </c>
      <c r="E1796" s="86">
        <f>IF(COUNTIF(Table10[Tag Number], A1796), 1, 0)</f>
        <v>0</v>
      </c>
      <c r="F1796" s="86">
        <f>IF(COUNTIF(Table11[Tag Number], A1796), 1, 0)</f>
        <v>0</v>
      </c>
      <c r="G1796" s="87">
        <f t="shared" si="57"/>
        <v>0</v>
      </c>
      <c r="H1796" s="88" t="str" cm="1">
        <f t="array" ref="H1796">_xlfn.IFS(OR(_xlfn.XLOOKUP(A1796,Table9[Tag Number],Table9[Status],"-",0)="Dead",
        _xlfn.XLOOKUP(A1796,Table10[Tag Number],Table10[Status],"-",0)="Dead",
        _xlfn.XLOOKUP(A1796,Table11[Tag Number],Table11[Status],"-",0)="Dead",
        _xlfn.XLOOKUP(A1796,Table8[Tag Number],Table8[Status],"-",0)="Dead"),"Dead",
     OR(_xlfn.XLOOKUP(A1796,Table11[Tag Number],Table11[Status],"-",0)="Alive",
        _xlfn.XLOOKUP(A1796,Table10[Tag Number],Table10[Status],"-",0)="Alive",
        _xlfn.XLOOKUP(A1796,Table9[Tag Number],Table9[Status],"-",0)="Alive",
        _xlfn.XLOOKUP(A1796,Table8[Tag Number],Table8[Status],"-",0)="Alive"),"Alive",
     OR(_xlfn.XLOOKUP(A1796,Table9[Tag Number],Table9[Status],"-",0)="-",
        _xlfn.XLOOKUP(A1796,Table10[Tag Number],Table10[Status],"-",0)="-",
        _xlfn.XLOOKUP(A1796,Table11[Tag Number],Table11[Status],"-",0)="-",
        _xlfn.XLOOKUP(A1796,Table8[Tag Number],Table8[Status],"-",0)="-"),
   "-")</f>
        <v>-</v>
      </c>
      <c r="I1796" s="88" t="str">
        <f>IF((_xlfn.XLOOKUP(B1796,[2]Sheet1!$A$2:$A$198,[2]Sheet1!$B$2:$B$198,"-",0)="Glade"),"Out","No")</f>
        <v>No</v>
      </c>
      <c r="J1796" s="94"/>
      <c r="K1796" s="95"/>
      <c r="L1796" s="95"/>
      <c r="M1796" s="95"/>
      <c r="N1796" s="96"/>
      <c r="O1796" s="89"/>
      <c r="R1796" t="b">
        <f t="shared" ref="R1796:R1859" si="58">IF(G1796&gt;1,A1796)</f>
        <v>0</v>
      </c>
    </row>
    <row r="1797" spans="1:18" ht="15" thickBot="1" x14ac:dyDescent="0.35">
      <c r="A1797" s="3" t="s">
        <v>2371</v>
      </c>
      <c r="B1797" s="3" t="s">
        <v>1145</v>
      </c>
      <c r="C1797" s="84">
        <f>IF(COUNTIF(Table8[Tag Number], A1797), 1, 0)</f>
        <v>0</v>
      </c>
      <c r="D1797" s="85">
        <f>IF(COUNTIF(Table9[Tag Number], A1797), 1, 0)</f>
        <v>0</v>
      </c>
      <c r="E1797" s="86">
        <f>IF(COUNTIF(Table10[Tag Number], A1797), 1, 0)</f>
        <v>0</v>
      </c>
      <c r="F1797" s="86">
        <f>IF(COUNTIF(Table11[Tag Number], A1797), 1, 0)</f>
        <v>0</v>
      </c>
      <c r="G1797" s="87">
        <f t="shared" ref="G1797:G1860" si="59">SUM(C1797:F1797)</f>
        <v>0</v>
      </c>
      <c r="H1797" s="88" t="str" cm="1">
        <f t="array" ref="H1797">_xlfn.IFS(OR(_xlfn.XLOOKUP(A1797,Table9[Tag Number],Table9[Status],"-",0)="Dead",
        _xlfn.XLOOKUP(A1797,Table10[Tag Number],Table10[Status],"-",0)="Dead",
        _xlfn.XLOOKUP(A1797,Table11[Tag Number],Table11[Status],"-",0)="Dead",
        _xlfn.XLOOKUP(A1797,Table8[Tag Number],Table8[Status],"-",0)="Dead"),"Dead",
     OR(_xlfn.XLOOKUP(A1797,Table11[Tag Number],Table11[Status],"-",0)="Alive",
        _xlfn.XLOOKUP(A1797,Table10[Tag Number],Table10[Status],"-",0)="Alive",
        _xlfn.XLOOKUP(A1797,Table9[Tag Number],Table9[Status],"-",0)="Alive",
        _xlfn.XLOOKUP(A1797,Table8[Tag Number],Table8[Status],"-",0)="Alive"),"Alive",
     OR(_xlfn.XLOOKUP(A1797,Table9[Tag Number],Table9[Status],"-",0)="-",
        _xlfn.XLOOKUP(A1797,Table10[Tag Number],Table10[Status],"-",0)="-",
        _xlfn.XLOOKUP(A1797,Table11[Tag Number],Table11[Status],"-",0)="-",
        _xlfn.XLOOKUP(A1797,Table8[Tag Number],Table8[Status],"-",0)="-"),
   "-")</f>
        <v>-</v>
      </c>
      <c r="I1797" s="88" t="str">
        <f>IF((_xlfn.XLOOKUP(B1797,[2]Sheet1!$A$2:$A$198,[2]Sheet1!$B$2:$B$198,"-",0)="Glade"),"Out","No")</f>
        <v>No</v>
      </c>
      <c r="J1797" s="94"/>
      <c r="K1797" s="95"/>
      <c r="L1797" s="95"/>
      <c r="M1797" s="95"/>
      <c r="N1797" s="96"/>
      <c r="O1797" s="89"/>
      <c r="R1797" t="b">
        <f t="shared" si="58"/>
        <v>0</v>
      </c>
    </row>
    <row r="1798" spans="1:18" ht="15" thickBot="1" x14ac:dyDescent="0.35">
      <c r="A1798" s="2" t="s">
        <v>2372</v>
      </c>
      <c r="B1798" s="2" t="s">
        <v>1145</v>
      </c>
      <c r="C1798" s="84">
        <f>IF(COUNTIF(Table8[Tag Number], A1798), 1, 0)</f>
        <v>0</v>
      </c>
      <c r="D1798" s="85">
        <f>IF(COUNTIF(Table9[Tag Number], A1798), 1, 0)</f>
        <v>0</v>
      </c>
      <c r="E1798" s="86">
        <f>IF(COUNTIF(Table10[Tag Number], A1798), 1, 0)</f>
        <v>0</v>
      </c>
      <c r="F1798" s="86">
        <f>IF(COUNTIF(Table11[Tag Number], A1798), 1, 0)</f>
        <v>0</v>
      </c>
      <c r="G1798" s="87">
        <f t="shared" si="59"/>
        <v>0</v>
      </c>
      <c r="H1798" s="88" t="str" cm="1">
        <f t="array" ref="H1798">_xlfn.IFS(OR(_xlfn.XLOOKUP(A1798,Table9[Tag Number],Table9[Status],"-",0)="Dead",
        _xlfn.XLOOKUP(A1798,Table10[Tag Number],Table10[Status],"-",0)="Dead",
        _xlfn.XLOOKUP(A1798,Table11[Tag Number],Table11[Status],"-",0)="Dead",
        _xlfn.XLOOKUP(A1798,Table8[Tag Number],Table8[Status],"-",0)="Dead"),"Dead",
     OR(_xlfn.XLOOKUP(A1798,Table11[Tag Number],Table11[Status],"-",0)="Alive",
        _xlfn.XLOOKUP(A1798,Table10[Tag Number],Table10[Status],"-",0)="Alive",
        _xlfn.XLOOKUP(A1798,Table9[Tag Number],Table9[Status],"-",0)="Alive",
        _xlfn.XLOOKUP(A1798,Table8[Tag Number],Table8[Status],"-",0)="Alive"),"Alive",
     OR(_xlfn.XLOOKUP(A1798,Table9[Tag Number],Table9[Status],"-",0)="-",
        _xlfn.XLOOKUP(A1798,Table10[Tag Number],Table10[Status],"-",0)="-",
        _xlfn.XLOOKUP(A1798,Table11[Tag Number],Table11[Status],"-",0)="-",
        _xlfn.XLOOKUP(A1798,Table8[Tag Number],Table8[Status],"-",0)="-"),
   "-")</f>
        <v>-</v>
      </c>
      <c r="I1798" s="88" t="str">
        <f>IF((_xlfn.XLOOKUP(B1798,[2]Sheet1!$A$2:$A$198,[2]Sheet1!$B$2:$B$198,"-",0)="Glade"),"Out","No")</f>
        <v>No</v>
      </c>
      <c r="J1798" s="94"/>
      <c r="K1798" s="95"/>
      <c r="L1798" s="95"/>
      <c r="M1798" s="95"/>
      <c r="N1798" s="96"/>
      <c r="O1798" s="89"/>
      <c r="R1798" t="b">
        <f t="shared" si="58"/>
        <v>0</v>
      </c>
    </row>
    <row r="1799" spans="1:18" ht="15" thickBot="1" x14ac:dyDescent="0.35">
      <c r="A1799" s="3" t="s">
        <v>2373</v>
      </c>
      <c r="B1799" s="3" t="s">
        <v>1145</v>
      </c>
      <c r="C1799" s="84">
        <f>IF(COUNTIF(Table8[Tag Number], A1799), 1, 0)</f>
        <v>0</v>
      </c>
      <c r="D1799" s="85">
        <f>IF(COUNTIF(Table9[Tag Number], A1799), 1, 0)</f>
        <v>0</v>
      </c>
      <c r="E1799" s="86">
        <f>IF(COUNTIF(Table10[Tag Number], A1799), 1, 0)</f>
        <v>0</v>
      </c>
      <c r="F1799" s="86">
        <f>IF(COUNTIF(Table11[Tag Number], A1799), 1, 0)</f>
        <v>0</v>
      </c>
      <c r="G1799" s="87">
        <f t="shared" si="59"/>
        <v>0</v>
      </c>
      <c r="H1799" s="88" t="str" cm="1">
        <f t="array" ref="H1799">_xlfn.IFS(OR(_xlfn.XLOOKUP(A1799,Table9[Tag Number],Table9[Status],"-",0)="Dead",
        _xlfn.XLOOKUP(A1799,Table10[Tag Number],Table10[Status],"-",0)="Dead",
        _xlfn.XLOOKUP(A1799,Table11[Tag Number],Table11[Status],"-",0)="Dead",
        _xlfn.XLOOKUP(A1799,Table8[Tag Number],Table8[Status],"-",0)="Dead"),"Dead",
     OR(_xlfn.XLOOKUP(A1799,Table11[Tag Number],Table11[Status],"-",0)="Alive",
        _xlfn.XLOOKUP(A1799,Table10[Tag Number],Table10[Status],"-",0)="Alive",
        _xlfn.XLOOKUP(A1799,Table9[Tag Number],Table9[Status],"-",0)="Alive",
        _xlfn.XLOOKUP(A1799,Table8[Tag Number],Table8[Status],"-",0)="Alive"),"Alive",
     OR(_xlfn.XLOOKUP(A1799,Table9[Tag Number],Table9[Status],"-",0)="-",
        _xlfn.XLOOKUP(A1799,Table10[Tag Number],Table10[Status],"-",0)="-",
        _xlfn.XLOOKUP(A1799,Table11[Tag Number],Table11[Status],"-",0)="-",
        _xlfn.XLOOKUP(A1799,Table8[Tag Number],Table8[Status],"-",0)="-"),
   "-")</f>
        <v>-</v>
      </c>
      <c r="I1799" s="88" t="str">
        <f>IF((_xlfn.XLOOKUP(B1799,[2]Sheet1!$A$2:$A$198,[2]Sheet1!$B$2:$B$198,"-",0)="Glade"),"Out","No")</f>
        <v>No</v>
      </c>
      <c r="J1799" s="94"/>
      <c r="K1799" s="95"/>
      <c r="L1799" s="95"/>
      <c r="M1799" s="95"/>
      <c r="N1799" s="96"/>
      <c r="O1799" s="89"/>
      <c r="R1799" t="b">
        <f t="shared" si="58"/>
        <v>0</v>
      </c>
    </row>
    <row r="1800" spans="1:18" ht="15" thickBot="1" x14ac:dyDescent="0.35">
      <c r="A1800" s="2" t="s">
        <v>2374</v>
      </c>
      <c r="B1800" s="2" t="s">
        <v>1145</v>
      </c>
      <c r="C1800" s="84">
        <f>IF(COUNTIF(Table8[Tag Number], A1800), 1, 0)</f>
        <v>0</v>
      </c>
      <c r="D1800" s="85">
        <f>IF(COUNTIF(Table9[Tag Number], A1800), 1, 0)</f>
        <v>0</v>
      </c>
      <c r="E1800" s="86">
        <f>IF(COUNTIF(Table10[Tag Number], A1800), 1, 0)</f>
        <v>0</v>
      </c>
      <c r="F1800" s="86">
        <f>IF(COUNTIF(Table11[Tag Number], A1800), 1, 0)</f>
        <v>0</v>
      </c>
      <c r="G1800" s="87">
        <f t="shared" si="59"/>
        <v>0</v>
      </c>
      <c r="H1800" s="88" t="str" cm="1">
        <f t="array" ref="H1800">_xlfn.IFS(OR(_xlfn.XLOOKUP(A1800,Table9[Tag Number],Table9[Status],"-",0)="Dead",
        _xlfn.XLOOKUP(A1800,Table10[Tag Number],Table10[Status],"-",0)="Dead",
        _xlfn.XLOOKUP(A1800,Table11[Tag Number],Table11[Status],"-",0)="Dead",
        _xlfn.XLOOKUP(A1800,Table8[Tag Number],Table8[Status],"-",0)="Dead"),"Dead",
     OR(_xlfn.XLOOKUP(A1800,Table11[Tag Number],Table11[Status],"-",0)="Alive",
        _xlfn.XLOOKUP(A1800,Table10[Tag Number],Table10[Status],"-",0)="Alive",
        _xlfn.XLOOKUP(A1800,Table9[Tag Number],Table9[Status],"-",0)="Alive",
        _xlfn.XLOOKUP(A1800,Table8[Tag Number],Table8[Status],"-",0)="Alive"),"Alive",
     OR(_xlfn.XLOOKUP(A1800,Table9[Tag Number],Table9[Status],"-",0)="-",
        _xlfn.XLOOKUP(A1800,Table10[Tag Number],Table10[Status],"-",0)="-",
        _xlfn.XLOOKUP(A1800,Table11[Tag Number],Table11[Status],"-",0)="-",
        _xlfn.XLOOKUP(A1800,Table8[Tag Number],Table8[Status],"-",0)="-"),
   "-")</f>
        <v>-</v>
      </c>
      <c r="I1800" s="88" t="str">
        <f>IF((_xlfn.XLOOKUP(B1800,[2]Sheet1!$A$2:$A$198,[2]Sheet1!$B$2:$B$198,"-",0)="Glade"),"Out","No")</f>
        <v>No</v>
      </c>
      <c r="J1800" s="94"/>
      <c r="K1800" s="95"/>
      <c r="L1800" s="95"/>
      <c r="M1800" s="95"/>
      <c r="N1800" s="96"/>
      <c r="O1800" s="89"/>
      <c r="R1800" t="b">
        <f t="shared" si="58"/>
        <v>0</v>
      </c>
    </row>
    <row r="1801" spans="1:18" ht="15" thickBot="1" x14ac:dyDescent="0.35">
      <c r="A1801" s="3" t="s">
        <v>2375</v>
      </c>
      <c r="B1801" s="3" t="s">
        <v>1145</v>
      </c>
      <c r="C1801" s="84">
        <f>IF(COUNTIF(Table8[Tag Number], A1801), 1, 0)</f>
        <v>0</v>
      </c>
      <c r="D1801" s="85">
        <f>IF(COUNTIF(Table9[Tag Number], A1801), 1, 0)</f>
        <v>0</v>
      </c>
      <c r="E1801" s="86">
        <f>IF(COUNTIF(Table10[Tag Number], A1801), 1, 0)</f>
        <v>0</v>
      </c>
      <c r="F1801" s="86">
        <f>IF(COUNTIF(Table11[Tag Number], A1801), 1, 0)</f>
        <v>0</v>
      </c>
      <c r="G1801" s="87">
        <f t="shared" si="59"/>
        <v>0</v>
      </c>
      <c r="H1801" s="88" t="str" cm="1">
        <f t="array" ref="H1801">_xlfn.IFS(OR(_xlfn.XLOOKUP(A1801,Table9[Tag Number],Table9[Status],"-",0)="Dead",
        _xlfn.XLOOKUP(A1801,Table10[Tag Number],Table10[Status],"-",0)="Dead",
        _xlfn.XLOOKUP(A1801,Table11[Tag Number],Table11[Status],"-",0)="Dead",
        _xlfn.XLOOKUP(A1801,Table8[Tag Number],Table8[Status],"-",0)="Dead"),"Dead",
     OR(_xlfn.XLOOKUP(A1801,Table11[Tag Number],Table11[Status],"-",0)="Alive",
        _xlfn.XLOOKUP(A1801,Table10[Tag Number],Table10[Status],"-",0)="Alive",
        _xlfn.XLOOKUP(A1801,Table9[Tag Number],Table9[Status],"-",0)="Alive",
        _xlfn.XLOOKUP(A1801,Table8[Tag Number],Table8[Status],"-",0)="Alive"),"Alive",
     OR(_xlfn.XLOOKUP(A1801,Table9[Tag Number],Table9[Status],"-",0)="-",
        _xlfn.XLOOKUP(A1801,Table10[Tag Number],Table10[Status],"-",0)="-",
        _xlfn.XLOOKUP(A1801,Table11[Tag Number],Table11[Status],"-",0)="-",
        _xlfn.XLOOKUP(A1801,Table8[Tag Number],Table8[Status],"-",0)="-"),
   "-")</f>
        <v>-</v>
      </c>
      <c r="I1801" s="88" t="str">
        <f>IF((_xlfn.XLOOKUP(B1801,[2]Sheet1!$A$2:$A$198,[2]Sheet1!$B$2:$B$198,"-",0)="Glade"),"Out","No")</f>
        <v>No</v>
      </c>
      <c r="J1801" s="94"/>
      <c r="K1801" s="95"/>
      <c r="L1801" s="95"/>
      <c r="M1801" s="95"/>
      <c r="N1801" s="96"/>
      <c r="O1801" s="89"/>
      <c r="R1801" t="b">
        <f t="shared" si="58"/>
        <v>0</v>
      </c>
    </row>
    <row r="1802" spans="1:18" ht="15" thickBot="1" x14ac:dyDescent="0.35">
      <c r="A1802" s="2" t="s">
        <v>2376</v>
      </c>
      <c r="B1802" s="2" t="s">
        <v>1145</v>
      </c>
      <c r="C1802" s="84">
        <f>IF(COUNTIF(Table8[Tag Number], A1802), 1, 0)</f>
        <v>0</v>
      </c>
      <c r="D1802" s="85">
        <f>IF(COUNTIF(Table9[Tag Number], A1802), 1, 0)</f>
        <v>0</v>
      </c>
      <c r="E1802" s="86">
        <f>IF(COUNTIF(Table10[Tag Number], A1802), 1, 0)</f>
        <v>0</v>
      </c>
      <c r="F1802" s="86">
        <f>IF(COUNTIF(Table11[Tag Number], A1802), 1, 0)</f>
        <v>0</v>
      </c>
      <c r="G1802" s="87">
        <f t="shared" si="59"/>
        <v>0</v>
      </c>
      <c r="H1802" s="88" t="str" cm="1">
        <f t="array" ref="H1802">_xlfn.IFS(OR(_xlfn.XLOOKUP(A1802,Table9[Tag Number],Table9[Status],"-",0)="Dead",
        _xlfn.XLOOKUP(A1802,Table10[Tag Number],Table10[Status],"-",0)="Dead",
        _xlfn.XLOOKUP(A1802,Table11[Tag Number],Table11[Status],"-",0)="Dead",
        _xlfn.XLOOKUP(A1802,Table8[Tag Number],Table8[Status],"-",0)="Dead"),"Dead",
     OR(_xlfn.XLOOKUP(A1802,Table11[Tag Number],Table11[Status],"-",0)="Alive",
        _xlfn.XLOOKUP(A1802,Table10[Tag Number],Table10[Status],"-",0)="Alive",
        _xlfn.XLOOKUP(A1802,Table9[Tag Number],Table9[Status],"-",0)="Alive",
        _xlfn.XLOOKUP(A1802,Table8[Tag Number],Table8[Status],"-",0)="Alive"),"Alive",
     OR(_xlfn.XLOOKUP(A1802,Table9[Tag Number],Table9[Status],"-",0)="-",
        _xlfn.XLOOKUP(A1802,Table10[Tag Number],Table10[Status],"-",0)="-",
        _xlfn.XLOOKUP(A1802,Table11[Tag Number],Table11[Status],"-",0)="-",
        _xlfn.XLOOKUP(A1802,Table8[Tag Number],Table8[Status],"-",0)="-"),
   "-")</f>
        <v>-</v>
      </c>
      <c r="I1802" s="88" t="str">
        <f>IF((_xlfn.XLOOKUP(B1802,[2]Sheet1!$A$2:$A$198,[2]Sheet1!$B$2:$B$198,"-",0)="Glade"),"Out","No")</f>
        <v>No</v>
      </c>
      <c r="J1802" s="94"/>
      <c r="K1802" s="95"/>
      <c r="L1802" s="95"/>
      <c r="M1802" s="95"/>
      <c r="N1802" s="96"/>
      <c r="O1802" s="89"/>
      <c r="R1802" t="b">
        <f t="shared" si="58"/>
        <v>0</v>
      </c>
    </row>
    <row r="1803" spans="1:18" ht="15" thickBot="1" x14ac:dyDescent="0.35">
      <c r="A1803" s="3" t="s">
        <v>2377</v>
      </c>
      <c r="B1803" s="3" t="s">
        <v>1145</v>
      </c>
      <c r="C1803" s="84">
        <f>IF(COUNTIF(Table8[Tag Number], A1803), 1, 0)</f>
        <v>0</v>
      </c>
      <c r="D1803" s="85">
        <f>IF(COUNTIF(Table9[Tag Number], A1803), 1, 0)</f>
        <v>0</v>
      </c>
      <c r="E1803" s="86">
        <f>IF(COUNTIF(Table10[Tag Number], A1803), 1, 0)</f>
        <v>0</v>
      </c>
      <c r="F1803" s="86">
        <f>IF(COUNTIF(Table11[Tag Number], A1803), 1, 0)</f>
        <v>0</v>
      </c>
      <c r="G1803" s="87">
        <f t="shared" si="59"/>
        <v>0</v>
      </c>
      <c r="H1803" s="88" t="str" cm="1">
        <f t="array" ref="H1803">_xlfn.IFS(OR(_xlfn.XLOOKUP(A1803,Table9[Tag Number],Table9[Status],"-",0)="Dead",
        _xlfn.XLOOKUP(A1803,Table10[Tag Number],Table10[Status],"-",0)="Dead",
        _xlfn.XLOOKUP(A1803,Table11[Tag Number],Table11[Status],"-",0)="Dead",
        _xlfn.XLOOKUP(A1803,Table8[Tag Number],Table8[Status],"-",0)="Dead"),"Dead",
     OR(_xlfn.XLOOKUP(A1803,Table11[Tag Number],Table11[Status],"-",0)="Alive",
        _xlfn.XLOOKUP(A1803,Table10[Tag Number],Table10[Status],"-",0)="Alive",
        _xlfn.XLOOKUP(A1803,Table9[Tag Number],Table9[Status],"-",0)="Alive",
        _xlfn.XLOOKUP(A1803,Table8[Tag Number],Table8[Status],"-",0)="Alive"),"Alive",
     OR(_xlfn.XLOOKUP(A1803,Table9[Tag Number],Table9[Status],"-",0)="-",
        _xlfn.XLOOKUP(A1803,Table10[Tag Number],Table10[Status],"-",0)="-",
        _xlfn.XLOOKUP(A1803,Table11[Tag Number],Table11[Status],"-",0)="-",
        _xlfn.XLOOKUP(A1803,Table8[Tag Number],Table8[Status],"-",0)="-"),
   "-")</f>
        <v>-</v>
      </c>
      <c r="I1803" s="88" t="str">
        <f>IF((_xlfn.XLOOKUP(B1803,[2]Sheet1!$A$2:$A$198,[2]Sheet1!$B$2:$B$198,"-",0)="Glade"),"Out","No")</f>
        <v>No</v>
      </c>
      <c r="J1803" s="94"/>
      <c r="K1803" s="95"/>
      <c r="L1803" s="95"/>
      <c r="M1803" s="95"/>
      <c r="N1803" s="96"/>
      <c r="O1803" s="89"/>
      <c r="R1803" t="b">
        <f t="shared" si="58"/>
        <v>0</v>
      </c>
    </row>
    <row r="1804" spans="1:18" ht="15" thickBot="1" x14ac:dyDescent="0.35">
      <c r="A1804" s="2" t="s">
        <v>2378</v>
      </c>
      <c r="B1804" s="2" t="s">
        <v>1145</v>
      </c>
      <c r="C1804" s="84">
        <f>IF(COUNTIF(Table8[Tag Number], A1804), 1, 0)</f>
        <v>0</v>
      </c>
      <c r="D1804" s="85">
        <f>IF(COUNTIF(Table9[Tag Number], A1804), 1, 0)</f>
        <v>0</v>
      </c>
      <c r="E1804" s="86">
        <f>IF(COUNTIF(Table10[Tag Number], A1804), 1, 0)</f>
        <v>0</v>
      </c>
      <c r="F1804" s="86">
        <f>IF(COUNTIF(Table11[Tag Number], A1804), 1, 0)</f>
        <v>0</v>
      </c>
      <c r="G1804" s="87">
        <f t="shared" si="59"/>
        <v>0</v>
      </c>
      <c r="H1804" s="88" t="str" cm="1">
        <f t="array" ref="H1804">_xlfn.IFS(OR(_xlfn.XLOOKUP(A1804,Table9[Tag Number],Table9[Status],"-",0)="Dead",
        _xlfn.XLOOKUP(A1804,Table10[Tag Number],Table10[Status],"-",0)="Dead",
        _xlfn.XLOOKUP(A1804,Table11[Tag Number],Table11[Status],"-",0)="Dead",
        _xlfn.XLOOKUP(A1804,Table8[Tag Number],Table8[Status],"-",0)="Dead"),"Dead",
     OR(_xlfn.XLOOKUP(A1804,Table11[Tag Number],Table11[Status],"-",0)="Alive",
        _xlfn.XLOOKUP(A1804,Table10[Tag Number],Table10[Status],"-",0)="Alive",
        _xlfn.XLOOKUP(A1804,Table9[Tag Number],Table9[Status],"-",0)="Alive",
        _xlfn.XLOOKUP(A1804,Table8[Tag Number],Table8[Status],"-",0)="Alive"),"Alive",
     OR(_xlfn.XLOOKUP(A1804,Table9[Tag Number],Table9[Status],"-",0)="-",
        _xlfn.XLOOKUP(A1804,Table10[Tag Number],Table10[Status],"-",0)="-",
        _xlfn.XLOOKUP(A1804,Table11[Tag Number],Table11[Status],"-",0)="-",
        _xlfn.XLOOKUP(A1804,Table8[Tag Number],Table8[Status],"-",0)="-"),
   "-")</f>
        <v>-</v>
      </c>
      <c r="I1804" s="88" t="str">
        <f>IF((_xlfn.XLOOKUP(B1804,[2]Sheet1!$A$2:$A$198,[2]Sheet1!$B$2:$B$198,"-",0)="Glade"),"Out","No")</f>
        <v>No</v>
      </c>
      <c r="J1804" s="94"/>
      <c r="K1804" s="95"/>
      <c r="L1804" s="95"/>
      <c r="M1804" s="95"/>
      <c r="N1804" s="96"/>
      <c r="O1804" s="89"/>
      <c r="R1804" t="b">
        <f t="shared" si="58"/>
        <v>0</v>
      </c>
    </row>
    <row r="1805" spans="1:18" ht="15" thickBot="1" x14ac:dyDescent="0.35">
      <c r="A1805" s="3" t="s">
        <v>2379</v>
      </c>
      <c r="B1805" s="3" t="s">
        <v>1145</v>
      </c>
      <c r="C1805" s="84">
        <f>IF(COUNTIF(Table8[Tag Number], A1805), 1, 0)</f>
        <v>0</v>
      </c>
      <c r="D1805" s="85">
        <f>IF(COUNTIF(Table9[Tag Number], A1805), 1, 0)</f>
        <v>0</v>
      </c>
      <c r="E1805" s="86">
        <f>IF(COUNTIF(Table10[Tag Number], A1805), 1, 0)</f>
        <v>0</v>
      </c>
      <c r="F1805" s="86">
        <f>IF(COUNTIF(Table11[Tag Number], A1805), 1, 0)</f>
        <v>0</v>
      </c>
      <c r="G1805" s="87">
        <f t="shared" si="59"/>
        <v>0</v>
      </c>
      <c r="H1805" s="88" t="str" cm="1">
        <f t="array" ref="H1805">_xlfn.IFS(OR(_xlfn.XLOOKUP(A1805,Table9[Tag Number],Table9[Status],"-",0)="Dead",
        _xlfn.XLOOKUP(A1805,Table10[Tag Number],Table10[Status],"-",0)="Dead",
        _xlfn.XLOOKUP(A1805,Table11[Tag Number],Table11[Status],"-",0)="Dead",
        _xlfn.XLOOKUP(A1805,Table8[Tag Number],Table8[Status],"-",0)="Dead"),"Dead",
     OR(_xlfn.XLOOKUP(A1805,Table11[Tag Number],Table11[Status],"-",0)="Alive",
        _xlfn.XLOOKUP(A1805,Table10[Tag Number],Table10[Status],"-",0)="Alive",
        _xlfn.XLOOKUP(A1805,Table9[Tag Number],Table9[Status],"-",0)="Alive",
        _xlfn.XLOOKUP(A1805,Table8[Tag Number],Table8[Status],"-",0)="Alive"),"Alive",
     OR(_xlfn.XLOOKUP(A1805,Table9[Tag Number],Table9[Status],"-",0)="-",
        _xlfn.XLOOKUP(A1805,Table10[Tag Number],Table10[Status],"-",0)="-",
        _xlfn.XLOOKUP(A1805,Table11[Tag Number],Table11[Status],"-",0)="-",
        _xlfn.XLOOKUP(A1805,Table8[Tag Number],Table8[Status],"-",0)="-"),
   "-")</f>
        <v>-</v>
      </c>
      <c r="I1805" s="88" t="str">
        <f>IF((_xlfn.XLOOKUP(B1805,[2]Sheet1!$A$2:$A$198,[2]Sheet1!$B$2:$B$198,"-",0)="Glade"),"Out","No")</f>
        <v>No</v>
      </c>
      <c r="J1805" s="94"/>
      <c r="K1805" s="95"/>
      <c r="L1805" s="95"/>
      <c r="M1805" s="95"/>
      <c r="N1805" s="96"/>
      <c r="O1805" s="89"/>
      <c r="R1805" t="b">
        <f t="shared" si="58"/>
        <v>0</v>
      </c>
    </row>
    <row r="1806" spans="1:18" ht="15" thickBot="1" x14ac:dyDescent="0.35">
      <c r="A1806" s="2" t="s">
        <v>2380</v>
      </c>
      <c r="B1806" s="2" t="s">
        <v>1145</v>
      </c>
      <c r="C1806" s="84">
        <f>IF(COUNTIF(Table8[Tag Number], A1806), 1, 0)</f>
        <v>0</v>
      </c>
      <c r="D1806" s="85">
        <f>IF(COUNTIF(Table9[Tag Number], A1806), 1, 0)</f>
        <v>0</v>
      </c>
      <c r="E1806" s="86">
        <f>IF(COUNTIF(Table10[Tag Number], A1806), 1, 0)</f>
        <v>0</v>
      </c>
      <c r="F1806" s="86">
        <f>IF(COUNTIF(Table11[Tag Number], A1806), 1, 0)</f>
        <v>0</v>
      </c>
      <c r="G1806" s="87">
        <f t="shared" si="59"/>
        <v>0</v>
      </c>
      <c r="H1806" s="88" t="str" cm="1">
        <f t="array" ref="H1806">_xlfn.IFS(OR(_xlfn.XLOOKUP(A1806,Table9[Tag Number],Table9[Status],"-",0)="Dead",
        _xlfn.XLOOKUP(A1806,Table10[Tag Number],Table10[Status],"-",0)="Dead",
        _xlfn.XLOOKUP(A1806,Table11[Tag Number],Table11[Status],"-",0)="Dead",
        _xlfn.XLOOKUP(A1806,Table8[Tag Number],Table8[Status],"-",0)="Dead"),"Dead",
     OR(_xlfn.XLOOKUP(A1806,Table11[Tag Number],Table11[Status],"-",0)="Alive",
        _xlfn.XLOOKUP(A1806,Table10[Tag Number],Table10[Status],"-",0)="Alive",
        _xlfn.XLOOKUP(A1806,Table9[Tag Number],Table9[Status],"-",0)="Alive",
        _xlfn.XLOOKUP(A1806,Table8[Tag Number],Table8[Status],"-",0)="Alive"),"Alive",
     OR(_xlfn.XLOOKUP(A1806,Table9[Tag Number],Table9[Status],"-",0)="-",
        _xlfn.XLOOKUP(A1806,Table10[Tag Number],Table10[Status],"-",0)="-",
        _xlfn.XLOOKUP(A1806,Table11[Tag Number],Table11[Status],"-",0)="-",
        _xlfn.XLOOKUP(A1806,Table8[Tag Number],Table8[Status],"-",0)="-"),
   "-")</f>
        <v>-</v>
      </c>
      <c r="I1806" s="88" t="str">
        <f>IF((_xlfn.XLOOKUP(B1806,[2]Sheet1!$A$2:$A$198,[2]Sheet1!$B$2:$B$198,"-",0)="Glade"),"Out","No")</f>
        <v>No</v>
      </c>
      <c r="J1806" s="94"/>
      <c r="K1806" s="95"/>
      <c r="L1806" s="95"/>
      <c r="M1806" s="95"/>
      <c r="N1806" s="96"/>
      <c r="O1806" s="89"/>
      <c r="R1806" t="b">
        <f t="shared" si="58"/>
        <v>0</v>
      </c>
    </row>
    <row r="1807" spans="1:18" ht="15" thickBot="1" x14ac:dyDescent="0.35">
      <c r="A1807" s="3" t="s">
        <v>336</v>
      </c>
      <c r="B1807" s="3" t="s">
        <v>1137</v>
      </c>
      <c r="C1807" s="84">
        <f>IF(COUNTIF(Table8[Tag Number], A1807), 1, 0)</f>
        <v>1</v>
      </c>
      <c r="D1807" s="85">
        <f>IF(COUNTIF(Table9[Tag Number], A1807), 1, 0)</f>
        <v>1</v>
      </c>
      <c r="E1807" s="86">
        <f>IF(COUNTIF(Table10[Tag Number], A1807), 1, 0)</f>
        <v>0</v>
      </c>
      <c r="F1807" s="86">
        <f>IF(COUNTIF(Table11[Tag Number], A1807), 1, 0)</f>
        <v>0</v>
      </c>
      <c r="G1807" s="87">
        <f t="shared" si="59"/>
        <v>2</v>
      </c>
      <c r="H1807" s="88" t="str" cm="1">
        <f t="array" ref="H1807">_xlfn.IFS(OR(_xlfn.XLOOKUP(A1807,Table9[Tag Number],Table9[Status],"-",0)="Dead",
        _xlfn.XLOOKUP(A1807,Table10[Tag Number],Table10[Status],"-",0)="Dead",
        _xlfn.XLOOKUP(A1807,Table11[Tag Number],Table11[Status],"-",0)="Dead",
        _xlfn.XLOOKUP(A1807,Table8[Tag Number],Table8[Status],"-",0)="Dead"),"Dead",
     OR(_xlfn.XLOOKUP(A1807,Table11[Tag Number],Table11[Status],"-",0)="Alive",
        _xlfn.XLOOKUP(A1807,Table10[Tag Number],Table10[Status],"-",0)="Alive",
        _xlfn.XLOOKUP(A1807,Table9[Tag Number],Table9[Status],"-",0)="Alive",
        _xlfn.XLOOKUP(A1807,Table8[Tag Number],Table8[Status],"-",0)="Alive"),"Alive",
     OR(_xlfn.XLOOKUP(A1807,Table9[Tag Number],Table9[Status],"-",0)="-",
        _xlfn.XLOOKUP(A1807,Table10[Tag Number],Table10[Status],"-",0)="-",
        _xlfn.XLOOKUP(A1807,Table11[Tag Number],Table11[Status],"-",0)="-",
        _xlfn.XLOOKUP(A1807,Table8[Tag Number],Table8[Status],"-",0)="-"),
   "-")</f>
        <v>Dead</v>
      </c>
      <c r="I1807" s="88" t="str">
        <f>IF((_xlfn.XLOOKUP(B1807,[2]Sheet1!$A$2:$A$198,[2]Sheet1!$B$2:$B$198,"-",0)="Glade"),"Out","No")</f>
        <v>No</v>
      </c>
      <c r="J1807" s="94"/>
      <c r="K1807" s="95"/>
      <c r="L1807" s="95"/>
      <c r="M1807" s="95"/>
      <c r="N1807" s="96"/>
      <c r="O1807" s="89"/>
      <c r="R1807" t="str">
        <f t="shared" si="58"/>
        <v>C820</v>
      </c>
    </row>
    <row r="1808" spans="1:18" ht="15" thickBot="1" x14ac:dyDescent="0.35">
      <c r="A1808" s="2" t="s">
        <v>2381</v>
      </c>
      <c r="B1808" s="2" t="s">
        <v>1145</v>
      </c>
      <c r="C1808" s="84">
        <f>IF(COUNTIF(Table8[Tag Number], A1808), 1, 0)</f>
        <v>0</v>
      </c>
      <c r="D1808" s="85">
        <f>IF(COUNTIF(Table9[Tag Number], A1808), 1, 0)</f>
        <v>0</v>
      </c>
      <c r="E1808" s="86">
        <f>IF(COUNTIF(Table10[Tag Number], A1808), 1, 0)</f>
        <v>0</v>
      </c>
      <c r="F1808" s="86">
        <f>IF(COUNTIF(Table11[Tag Number], A1808), 1, 0)</f>
        <v>0</v>
      </c>
      <c r="G1808" s="87">
        <f t="shared" si="59"/>
        <v>0</v>
      </c>
      <c r="H1808" s="88" t="str" cm="1">
        <f t="array" ref="H1808">_xlfn.IFS(OR(_xlfn.XLOOKUP(A1808,Table9[Tag Number],Table9[Status],"-",0)="Dead",
        _xlfn.XLOOKUP(A1808,Table10[Tag Number],Table10[Status],"-",0)="Dead",
        _xlfn.XLOOKUP(A1808,Table11[Tag Number],Table11[Status],"-",0)="Dead",
        _xlfn.XLOOKUP(A1808,Table8[Tag Number],Table8[Status],"-",0)="Dead"),"Dead",
     OR(_xlfn.XLOOKUP(A1808,Table11[Tag Number],Table11[Status],"-",0)="Alive",
        _xlfn.XLOOKUP(A1808,Table10[Tag Number],Table10[Status],"-",0)="Alive",
        _xlfn.XLOOKUP(A1808,Table9[Tag Number],Table9[Status],"-",0)="Alive",
        _xlfn.XLOOKUP(A1808,Table8[Tag Number],Table8[Status],"-",0)="Alive"),"Alive",
     OR(_xlfn.XLOOKUP(A1808,Table9[Tag Number],Table9[Status],"-",0)="-",
        _xlfn.XLOOKUP(A1808,Table10[Tag Number],Table10[Status],"-",0)="-",
        _xlfn.XLOOKUP(A1808,Table11[Tag Number],Table11[Status],"-",0)="-",
        _xlfn.XLOOKUP(A1808,Table8[Tag Number],Table8[Status],"-",0)="-"),
   "-")</f>
        <v>-</v>
      </c>
      <c r="I1808" s="88" t="str">
        <f>IF((_xlfn.XLOOKUP(B1808,[2]Sheet1!$A$2:$A$198,[2]Sheet1!$B$2:$B$198,"-",0)="Glade"),"Out","No")</f>
        <v>No</v>
      </c>
      <c r="J1808" s="94"/>
      <c r="K1808" s="95"/>
      <c r="L1808" s="95"/>
      <c r="M1808" s="95"/>
      <c r="N1808" s="96"/>
      <c r="O1808" s="89"/>
      <c r="R1808" t="b">
        <f t="shared" si="58"/>
        <v>0</v>
      </c>
    </row>
    <row r="1809" spans="1:18" ht="15" thickBot="1" x14ac:dyDescent="0.35">
      <c r="A1809" s="3" t="s">
        <v>2382</v>
      </c>
      <c r="B1809" s="3" t="s">
        <v>1145</v>
      </c>
      <c r="C1809" s="84">
        <f>IF(COUNTIF(Table8[Tag Number], A1809), 1, 0)</f>
        <v>0</v>
      </c>
      <c r="D1809" s="85">
        <f>IF(COUNTIF(Table9[Tag Number], A1809), 1, 0)</f>
        <v>0</v>
      </c>
      <c r="E1809" s="86">
        <f>IF(COUNTIF(Table10[Tag Number], A1809), 1, 0)</f>
        <v>0</v>
      </c>
      <c r="F1809" s="86">
        <f>IF(COUNTIF(Table11[Tag Number], A1809), 1, 0)</f>
        <v>0</v>
      </c>
      <c r="G1809" s="87">
        <f t="shared" si="59"/>
        <v>0</v>
      </c>
      <c r="H1809" s="88" t="str" cm="1">
        <f t="array" ref="H1809">_xlfn.IFS(OR(_xlfn.XLOOKUP(A1809,Table9[Tag Number],Table9[Status],"-",0)="Dead",
        _xlfn.XLOOKUP(A1809,Table10[Tag Number],Table10[Status],"-",0)="Dead",
        _xlfn.XLOOKUP(A1809,Table11[Tag Number],Table11[Status],"-",0)="Dead",
        _xlfn.XLOOKUP(A1809,Table8[Tag Number],Table8[Status],"-",0)="Dead"),"Dead",
     OR(_xlfn.XLOOKUP(A1809,Table11[Tag Number],Table11[Status],"-",0)="Alive",
        _xlfn.XLOOKUP(A1809,Table10[Tag Number],Table10[Status],"-",0)="Alive",
        _xlfn.XLOOKUP(A1809,Table9[Tag Number],Table9[Status],"-",0)="Alive",
        _xlfn.XLOOKUP(A1809,Table8[Tag Number],Table8[Status],"-",0)="Alive"),"Alive",
     OR(_xlfn.XLOOKUP(A1809,Table9[Tag Number],Table9[Status],"-",0)="-",
        _xlfn.XLOOKUP(A1809,Table10[Tag Number],Table10[Status],"-",0)="-",
        _xlfn.XLOOKUP(A1809,Table11[Tag Number],Table11[Status],"-",0)="-",
        _xlfn.XLOOKUP(A1809,Table8[Tag Number],Table8[Status],"-",0)="-"),
   "-")</f>
        <v>-</v>
      </c>
      <c r="I1809" s="88" t="str">
        <f>IF((_xlfn.XLOOKUP(B1809,[2]Sheet1!$A$2:$A$198,[2]Sheet1!$B$2:$B$198,"-",0)="Glade"),"Out","No")</f>
        <v>No</v>
      </c>
      <c r="J1809" s="94"/>
      <c r="K1809" s="95"/>
      <c r="L1809" s="95"/>
      <c r="M1809" s="95"/>
      <c r="N1809" s="96"/>
      <c r="O1809" s="89"/>
      <c r="R1809" t="b">
        <f t="shared" si="58"/>
        <v>0</v>
      </c>
    </row>
    <row r="1810" spans="1:18" ht="15" thickBot="1" x14ac:dyDescent="0.35">
      <c r="A1810" s="2" t="s">
        <v>2383</v>
      </c>
      <c r="B1810" s="2" t="s">
        <v>1145</v>
      </c>
      <c r="C1810" s="84">
        <f>IF(COUNTIF(Table8[Tag Number], A1810), 1, 0)</f>
        <v>0</v>
      </c>
      <c r="D1810" s="85">
        <f>IF(COUNTIF(Table9[Tag Number], A1810), 1, 0)</f>
        <v>0</v>
      </c>
      <c r="E1810" s="86">
        <f>IF(COUNTIF(Table10[Tag Number], A1810), 1, 0)</f>
        <v>0</v>
      </c>
      <c r="F1810" s="86">
        <f>IF(COUNTIF(Table11[Tag Number], A1810), 1, 0)</f>
        <v>0</v>
      </c>
      <c r="G1810" s="87">
        <f t="shared" si="59"/>
        <v>0</v>
      </c>
      <c r="H1810" s="88" t="str" cm="1">
        <f t="array" ref="H1810">_xlfn.IFS(OR(_xlfn.XLOOKUP(A1810,Table9[Tag Number],Table9[Status],"-",0)="Dead",
        _xlfn.XLOOKUP(A1810,Table10[Tag Number],Table10[Status],"-",0)="Dead",
        _xlfn.XLOOKUP(A1810,Table11[Tag Number],Table11[Status],"-",0)="Dead",
        _xlfn.XLOOKUP(A1810,Table8[Tag Number],Table8[Status],"-",0)="Dead"),"Dead",
     OR(_xlfn.XLOOKUP(A1810,Table11[Tag Number],Table11[Status],"-",0)="Alive",
        _xlfn.XLOOKUP(A1810,Table10[Tag Number],Table10[Status],"-",0)="Alive",
        _xlfn.XLOOKUP(A1810,Table9[Tag Number],Table9[Status],"-",0)="Alive",
        _xlfn.XLOOKUP(A1810,Table8[Tag Number],Table8[Status],"-",0)="Alive"),"Alive",
     OR(_xlfn.XLOOKUP(A1810,Table9[Tag Number],Table9[Status],"-",0)="-",
        _xlfn.XLOOKUP(A1810,Table10[Tag Number],Table10[Status],"-",0)="-",
        _xlfn.XLOOKUP(A1810,Table11[Tag Number],Table11[Status],"-",0)="-",
        _xlfn.XLOOKUP(A1810,Table8[Tag Number],Table8[Status],"-",0)="-"),
   "-")</f>
        <v>-</v>
      </c>
      <c r="I1810" s="88" t="str">
        <f>IF((_xlfn.XLOOKUP(B1810,[2]Sheet1!$A$2:$A$198,[2]Sheet1!$B$2:$B$198,"-",0)="Glade"),"Out","No")</f>
        <v>No</v>
      </c>
      <c r="J1810" s="94"/>
      <c r="K1810" s="95"/>
      <c r="L1810" s="95"/>
      <c r="M1810" s="95"/>
      <c r="N1810" s="96"/>
      <c r="O1810" s="89"/>
      <c r="R1810" t="b">
        <f t="shared" si="58"/>
        <v>0</v>
      </c>
    </row>
    <row r="1811" spans="1:18" ht="15" thickBot="1" x14ac:dyDescent="0.35">
      <c r="A1811" s="3" t="s">
        <v>2384</v>
      </c>
      <c r="B1811" s="3" t="s">
        <v>1145</v>
      </c>
      <c r="C1811" s="84">
        <f>IF(COUNTIF(Table8[Tag Number], A1811), 1, 0)</f>
        <v>0</v>
      </c>
      <c r="D1811" s="85">
        <f>IF(COUNTIF(Table9[Tag Number], A1811), 1, 0)</f>
        <v>0</v>
      </c>
      <c r="E1811" s="86">
        <f>IF(COUNTIF(Table10[Tag Number], A1811), 1, 0)</f>
        <v>0</v>
      </c>
      <c r="F1811" s="86">
        <f>IF(COUNTIF(Table11[Tag Number], A1811), 1, 0)</f>
        <v>0</v>
      </c>
      <c r="G1811" s="87">
        <f t="shared" si="59"/>
        <v>0</v>
      </c>
      <c r="H1811" s="88" t="str" cm="1">
        <f t="array" ref="H1811">_xlfn.IFS(OR(_xlfn.XLOOKUP(A1811,Table9[Tag Number],Table9[Status],"-",0)="Dead",
        _xlfn.XLOOKUP(A1811,Table10[Tag Number],Table10[Status],"-",0)="Dead",
        _xlfn.XLOOKUP(A1811,Table11[Tag Number],Table11[Status],"-",0)="Dead",
        _xlfn.XLOOKUP(A1811,Table8[Tag Number],Table8[Status],"-",0)="Dead"),"Dead",
     OR(_xlfn.XLOOKUP(A1811,Table11[Tag Number],Table11[Status],"-",0)="Alive",
        _xlfn.XLOOKUP(A1811,Table10[Tag Number],Table10[Status],"-",0)="Alive",
        _xlfn.XLOOKUP(A1811,Table9[Tag Number],Table9[Status],"-",0)="Alive",
        _xlfn.XLOOKUP(A1811,Table8[Tag Number],Table8[Status],"-",0)="Alive"),"Alive",
     OR(_xlfn.XLOOKUP(A1811,Table9[Tag Number],Table9[Status],"-",0)="-",
        _xlfn.XLOOKUP(A1811,Table10[Tag Number],Table10[Status],"-",0)="-",
        _xlfn.XLOOKUP(A1811,Table11[Tag Number],Table11[Status],"-",0)="-",
        _xlfn.XLOOKUP(A1811,Table8[Tag Number],Table8[Status],"-",0)="-"),
   "-")</f>
        <v>-</v>
      </c>
      <c r="I1811" s="88" t="str">
        <f>IF((_xlfn.XLOOKUP(B1811,[2]Sheet1!$A$2:$A$198,[2]Sheet1!$B$2:$B$198,"-",0)="Glade"),"Out","No")</f>
        <v>No</v>
      </c>
      <c r="J1811" s="94"/>
      <c r="K1811" s="95"/>
      <c r="L1811" s="95"/>
      <c r="M1811" s="95"/>
      <c r="N1811" s="96"/>
      <c r="O1811" s="89"/>
      <c r="R1811" t="b">
        <f t="shared" si="58"/>
        <v>0</v>
      </c>
    </row>
    <row r="1812" spans="1:18" ht="15" thickBot="1" x14ac:dyDescent="0.35">
      <c r="A1812" s="93" t="s">
        <v>2385</v>
      </c>
      <c r="B1812" s="93" t="s">
        <v>1145</v>
      </c>
      <c r="C1812" s="84">
        <f>IF(COUNTIF(Table8[Tag Number], A1812), 1, 0)</f>
        <v>0</v>
      </c>
      <c r="D1812" s="85">
        <f>IF(COUNTIF(Table9[Tag Number], A1812), 1, 0)</f>
        <v>0</v>
      </c>
      <c r="E1812" s="86">
        <f>IF(COUNTIF(Table10[Tag Number], A1812), 1, 0)</f>
        <v>0</v>
      </c>
      <c r="F1812" s="86">
        <f>IF(COUNTIF(Table11[Tag Number], A1812), 1, 0)</f>
        <v>0</v>
      </c>
      <c r="G1812" s="87">
        <f t="shared" si="59"/>
        <v>0</v>
      </c>
      <c r="H1812" s="88" t="str" cm="1">
        <f t="array" ref="H1812">_xlfn.IFS(OR(_xlfn.XLOOKUP(A1812,Table9[Tag Number],Table9[Status],"-",0)="Dead",
        _xlfn.XLOOKUP(A1812,Table10[Tag Number],Table10[Status],"-",0)="Dead",
        _xlfn.XLOOKUP(A1812,Table11[Tag Number],Table11[Status],"-",0)="Dead",
        _xlfn.XLOOKUP(A1812,Table8[Tag Number],Table8[Status],"-",0)="Dead"),"Dead",
     OR(_xlfn.XLOOKUP(A1812,Table11[Tag Number],Table11[Status],"-",0)="Alive",
        _xlfn.XLOOKUP(A1812,Table10[Tag Number],Table10[Status],"-",0)="Alive",
        _xlfn.XLOOKUP(A1812,Table9[Tag Number],Table9[Status],"-",0)="Alive",
        _xlfn.XLOOKUP(A1812,Table8[Tag Number],Table8[Status],"-",0)="Alive"),"Alive",
     OR(_xlfn.XLOOKUP(A1812,Table9[Tag Number],Table9[Status],"-",0)="-",
        _xlfn.XLOOKUP(A1812,Table10[Tag Number],Table10[Status],"-",0)="-",
        _xlfn.XLOOKUP(A1812,Table11[Tag Number],Table11[Status],"-",0)="-",
        _xlfn.XLOOKUP(A1812,Table8[Tag Number],Table8[Status],"-",0)="-"),
   "-")</f>
        <v>-</v>
      </c>
      <c r="I1812" s="88" t="str">
        <f>IF((_xlfn.XLOOKUP(B1812,[2]Sheet1!$A$2:$A$198,[2]Sheet1!$B$2:$B$198,"-",0)="Glade"),"Out","No")</f>
        <v>No</v>
      </c>
      <c r="J1812" s="94"/>
      <c r="K1812" s="95"/>
      <c r="L1812" s="95"/>
      <c r="M1812" s="95"/>
      <c r="N1812" s="96"/>
      <c r="O1812" s="89"/>
      <c r="R1812" t="b">
        <f t="shared" si="58"/>
        <v>0</v>
      </c>
    </row>
    <row r="1813" spans="1:18" ht="15" thickBot="1" x14ac:dyDescent="0.35">
      <c r="A1813" s="3" t="s">
        <v>2386</v>
      </c>
      <c r="B1813" s="3" t="s">
        <v>1145</v>
      </c>
      <c r="C1813" s="84">
        <f>IF(COUNTIF(Table8[Tag Number], A1813), 1, 0)</f>
        <v>0</v>
      </c>
      <c r="D1813" s="85">
        <f>IF(COUNTIF(Table9[Tag Number], A1813), 1, 0)</f>
        <v>0</v>
      </c>
      <c r="E1813" s="86">
        <f>IF(COUNTIF(Table10[Tag Number], A1813), 1, 0)</f>
        <v>0</v>
      </c>
      <c r="F1813" s="86">
        <f>IF(COUNTIF(Table11[Tag Number], A1813), 1, 0)</f>
        <v>0</v>
      </c>
      <c r="G1813" s="87">
        <f t="shared" si="59"/>
        <v>0</v>
      </c>
      <c r="H1813" s="88" t="str" cm="1">
        <f t="array" ref="H1813">_xlfn.IFS(OR(_xlfn.XLOOKUP(A1813,Table9[Tag Number],Table9[Status],"-",0)="Dead",
        _xlfn.XLOOKUP(A1813,Table10[Tag Number],Table10[Status],"-",0)="Dead",
        _xlfn.XLOOKUP(A1813,Table11[Tag Number],Table11[Status],"-",0)="Dead",
        _xlfn.XLOOKUP(A1813,Table8[Tag Number],Table8[Status],"-",0)="Dead"),"Dead",
     OR(_xlfn.XLOOKUP(A1813,Table11[Tag Number],Table11[Status],"-",0)="Alive",
        _xlfn.XLOOKUP(A1813,Table10[Tag Number],Table10[Status],"-",0)="Alive",
        _xlfn.XLOOKUP(A1813,Table9[Tag Number],Table9[Status],"-",0)="Alive",
        _xlfn.XLOOKUP(A1813,Table8[Tag Number],Table8[Status],"-",0)="Alive"),"Alive",
     OR(_xlfn.XLOOKUP(A1813,Table9[Tag Number],Table9[Status],"-",0)="-",
        _xlfn.XLOOKUP(A1813,Table10[Tag Number],Table10[Status],"-",0)="-",
        _xlfn.XLOOKUP(A1813,Table11[Tag Number],Table11[Status],"-",0)="-",
        _xlfn.XLOOKUP(A1813,Table8[Tag Number],Table8[Status],"-",0)="-"),
   "-")</f>
        <v>-</v>
      </c>
      <c r="I1813" s="88" t="str">
        <f>IF((_xlfn.XLOOKUP(B1813,[2]Sheet1!$A$2:$A$198,[2]Sheet1!$B$2:$B$198,"-",0)="Glade"),"Out","No")</f>
        <v>No</v>
      </c>
      <c r="J1813" s="94"/>
      <c r="K1813" s="95"/>
      <c r="L1813" s="95"/>
      <c r="M1813" s="95"/>
      <c r="N1813" s="96"/>
      <c r="O1813" s="89"/>
      <c r="R1813" t="b">
        <f t="shared" si="58"/>
        <v>0</v>
      </c>
    </row>
    <row r="1814" spans="1:18" ht="15" thickBot="1" x14ac:dyDescent="0.35">
      <c r="A1814" s="2" t="s">
        <v>2387</v>
      </c>
      <c r="B1814" s="2" t="s">
        <v>1145</v>
      </c>
      <c r="C1814" s="84">
        <f>IF(COUNTIF(Table8[Tag Number], A1814), 1, 0)</f>
        <v>0</v>
      </c>
      <c r="D1814" s="85">
        <f>IF(COUNTIF(Table9[Tag Number], A1814), 1, 0)</f>
        <v>0</v>
      </c>
      <c r="E1814" s="86">
        <f>IF(COUNTIF(Table10[Tag Number], A1814), 1, 0)</f>
        <v>0</v>
      </c>
      <c r="F1814" s="86">
        <f>IF(COUNTIF(Table11[Tag Number], A1814), 1, 0)</f>
        <v>0</v>
      </c>
      <c r="G1814" s="87">
        <f t="shared" si="59"/>
        <v>0</v>
      </c>
      <c r="H1814" s="88" t="str" cm="1">
        <f t="array" ref="H1814">_xlfn.IFS(OR(_xlfn.XLOOKUP(A1814,Table9[Tag Number],Table9[Status],"-",0)="Dead",
        _xlfn.XLOOKUP(A1814,Table10[Tag Number],Table10[Status],"-",0)="Dead",
        _xlfn.XLOOKUP(A1814,Table11[Tag Number],Table11[Status],"-",0)="Dead",
        _xlfn.XLOOKUP(A1814,Table8[Tag Number],Table8[Status],"-",0)="Dead"),"Dead",
     OR(_xlfn.XLOOKUP(A1814,Table11[Tag Number],Table11[Status],"-",0)="Alive",
        _xlfn.XLOOKUP(A1814,Table10[Tag Number],Table10[Status],"-",0)="Alive",
        _xlfn.XLOOKUP(A1814,Table9[Tag Number],Table9[Status],"-",0)="Alive",
        _xlfn.XLOOKUP(A1814,Table8[Tag Number],Table8[Status],"-",0)="Alive"),"Alive",
     OR(_xlfn.XLOOKUP(A1814,Table9[Tag Number],Table9[Status],"-",0)="-",
        _xlfn.XLOOKUP(A1814,Table10[Tag Number],Table10[Status],"-",0)="-",
        _xlfn.XLOOKUP(A1814,Table11[Tag Number],Table11[Status],"-",0)="-",
        _xlfn.XLOOKUP(A1814,Table8[Tag Number],Table8[Status],"-",0)="-"),
   "-")</f>
        <v>-</v>
      </c>
      <c r="I1814" s="88" t="str">
        <f>IF((_xlfn.XLOOKUP(B1814,[2]Sheet1!$A$2:$A$198,[2]Sheet1!$B$2:$B$198,"-",0)="Glade"),"Out","No")</f>
        <v>No</v>
      </c>
      <c r="J1814" s="94"/>
      <c r="K1814" s="95"/>
      <c r="L1814" s="95"/>
      <c r="M1814" s="95"/>
      <c r="N1814" s="96"/>
      <c r="O1814" s="89"/>
      <c r="R1814" t="b">
        <f t="shared" si="58"/>
        <v>0</v>
      </c>
    </row>
    <row r="1815" spans="1:18" ht="15" thickBot="1" x14ac:dyDescent="0.35">
      <c r="A1815" s="3" t="s">
        <v>2388</v>
      </c>
      <c r="B1815" s="3" t="s">
        <v>1145</v>
      </c>
      <c r="C1815" s="84">
        <f>IF(COUNTIF(Table8[Tag Number], A1815), 1, 0)</f>
        <v>0</v>
      </c>
      <c r="D1815" s="85">
        <f>IF(COUNTIF(Table9[Tag Number], A1815), 1, 0)</f>
        <v>0</v>
      </c>
      <c r="E1815" s="86">
        <f>IF(COUNTIF(Table10[Tag Number], A1815), 1, 0)</f>
        <v>0</v>
      </c>
      <c r="F1815" s="86">
        <f>IF(COUNTIF(Table11[Tag Number], A1815), 1, 0)</f>
        <v>0</v>
      </c>
      <c r="G1815" s="87">
        <f t="shared" si="59"/>
        <v>0</v>
      </c>
      <c r="H1815" s="88" t="str" cm="1">
        <f t="array" ref="H1815">_xlfn.IFS(OR(_xlfn.XLOOKUP(A1815,Table9[Tag Number],Table9[Status],"-",0)="Dead",
        _xlfn.XLOOKUP(A1815,Table10[Tag Number],Table10[Status],"-",0)="Dead",
        _xlfn.XLOOKUP(A1815,Table11[Tag Number],Table11[Status],"-",0)="Dead",
        _xlfn.XLOOKUP(A1815,Table8[Tag Number],Table8[Status],"-",0)="Dead"),"Dead",
     OR(_xlfn.XLOOKUP(A1815,Table11[Tag Number],Table11[Status],"-",0)="Alive",
        _xlfn.XLOOKUP(A1815,Table10[Tag Number],Table10[Status],"-",0)="Alive",
        _xlfn.XLOOKUP(A1815,Table9[Tag Number],Table9[Status],"-",0)="Alive",
        _xlfn.XLOOKUP(A1815,Table8[Tag Number],Table8[Status],"-",0)="Alive"),"Alive",
     OR(_xlfn.XLOOKUP(A1815,Table9[Tag Number],Table9[Status],"-",0)="-",
        _xlfn.XLOOKUP(A1815,Table10[Tag Number],Table10[Status],"-",0)="-",
        _xlfn.XLOOKUP(A1815,Table11[Tag Number],Table11[Status],"-",0)="-",
        _xlfn.XLOOKUP(A1815,Table8[Tag Number],Table8[Status],"-",0)="-"),
   "-")</f>
        <v>-</v>
      </c>
      <c r="I1815" s="88" t="str">
        <f>IF((_xlfn.XLOOKUP(B1815,[2]Sheet1!$A$2:$A$198,[2]Sheet1!$B$2:$B$198,"-",0)="Glade"),"Out","No")</f>
        <v>No</v>
      </c>
      <c r="J1815" s="94"/>
      <c r="K1815" s="95"/>
      <c r="L1815" s="95"/>
      <c r="M1815" s="95"/>
      <c r="N1815" s="96"/>
      <c r="O1815" s="89"/>
      <c r="R1815" t="b">
        <f t="shared" si="58"/>
        <v>0</v>
      </c>
    </row>
    <row r="1816" spans="1:18" ht="15" thickBot="1" x14ac:dyDescent="0.35">
      <c r="A1816" s="2" t="s">
        <v>2389</v>
      </c>
      <c r="B1816" s="2" t="s">
        <v>1145</v>
      </c>
      <c r="C1816" s="84">
        <f>IF(COUNTIF(Table8[Tag Number], A1816), 1, 0)</f>
        <v>0</v>
      </c>
      <c r="D1816" s="85">
        <f>IF(COUNTIF(Table9[Tag Number], A1816), 1, 0)</f>
        <v>0</v>
      </c>
      <c r="E1816" s="86">
        <f>IF(COUNTIF(Table10[Tag Number], A1816), 1, 0)</f>
        <v>0</v>
      </c>
      <c r="F1816" s="86">
        <f>IF(COUNTIF(Table11[Tag Number], A1816), 1, 0)</f>
        <v>0</v>
      </c>
      <c r="G1816" s="87">
        <f t="shared" si="59"/>
        <v>0</v>
      </c>
      <c r="H1816" s="88" t="str" cm="1">
        <f t="array" ref="H1816">_xlfn.IFS(OR(_xlfn.XLOOKUP(A1816,Table9[Tag Number],Table9[Status],"-",0)="Dead",
        _xlfn.XLOOKUP(A1816,Table10[Tag Number],Table10[Status],"-",0)="Dead",
        _xlfn.XLOOKUP(A1816,Table11[Tag Number],Table11[Status],"-",0)="Dead",
        _xlfn.XLOOKUP(A1816,Table8[Tag Number],Table8[Status],"-",0)="Dead"),"Dead",
     OR(_xlfn.XLOOKUP(A1816,Table11[Tag Number],Table11[Status],"-",0)="Alive",
        _xlfn.XLOOKUP(A1816,Table10[Tag Number],Table10[Status],"-",0)="Alive",
        _xlfn.XLOOKUP(A1816,Table9[Tag Number],Table9[Status],"-",0)="Alive",
        _xlfn.XLOOKUP(A1816,Table8[Tag Number],Table8[Status],"-",0)="Alive"),"Alive",
     OR(_xlfn.XLOOKUP(A1816,Table9[Tag Number],Table9[Status],"-",0)="-",
        _xlfn.XLOOKUP(A1816,Table10[Tag Number],Table10[Status],"-",0)="-",
        _xlfn.XLOOKUP(A1816,Table11[Tag Number],Table11[Status],"-",0)="-",
        _xlfn.XLOOKUP(A1816,Table8[Tag Number],Table8[Status],"-",0)="-"),
   "-")</f>
        <v>-</v>
      </c>
      <c r="I1816" s="88" t="str">
        <f>IF((_xlfn.XLOOKUP(B1816,[2]Sheet1!$A$2:$A$198,[2]Sheet1!$B$2:$B$198,"-",0)="Glade"),"Out","No")</f>
        <v>No</v>
      </c>
      <c r="J1816" s="94"/>
      <c r="K1816" s="95"/>
      <c r="L1816" s="95"/>
      <c r="M1816" s="95"/>
      <c r="N1816" s="96"/>
      <c r="O1816" s="89"/>
      <c r="R1816" t="b">
        <f t="shared" si="58"/>
        <v>0</v>
      </c>
    </row>
    <row r="1817" spans="1:18" ht="15" thickBot="1" x14ac:dyDescent="0.35">
      <c r="A1817" s="3" t="s">
        <v>2390</v>
      </c>
      <c r="B1817" s="3" t="s">
        <v>1145</v>
      </c>
      <c r="C1817" s="84">
        <f>IF(COUNTIF(Table8[Tag Number], A1817), 1, 0)</f>
        <v>0</v>
      </c>
      <c r="D1817" s="85">
        <f>IF(COUNTIF(Table9[Tag Number], A1817), 1, 0)</f>
        <v>0</v>
      </c>
      <c r="E1817" s="86">
        <f>IF(COUNTIF(Table10[Tag Number], A1817), 1, 0)</f>
        <v>0</v>
      </c>
      <c r="F1817" s="86">
        <f>IF(COUNTIF(Table11[Tag Number], A1817), 1, 0)</f>
        <v>0</v>
      </c>
      <c r="G1817" s="87">
        <f t="shared" si="59"/>
        <v>0</v>
      </c>
      <c r="H1817" s="88" t="str" cm="1">
        <f t="array" ref="H1817">_xlfn.IFS(OR(_xlfn.XLOOKUP(A1817,Table9[Tag Number],Table9[Status],"-",0)="Dead",
        _xlfn.XLOOKUP(A1817,Table10[Tag Number],Table10[Status],"-",0)="Dead",
        _xlfn.XLOOKUP(A1817,Table11[Tag Number],Table11[Status],"-",0)="Dead",
        _xlfn.XLOOKUP(A1817,Table8[Tag Number],Table8[Status],"-",0)="Dead"),"Dead",
     OR(_xlfn.XLOOKUP(A1817,Table11[Tag Number],Table11[Status],"-",0)="Alive",
        _xlfn.XLOOKUP(A1817,Table10[Tag Number],Table10[Status],"-",0)="Alive",
        _xlfn.XLOOKUP(A1817,Table9[Tag Number],Table9[Status],"-",0)="Alive",
        _xlfn.XLOOKUP(A1817,Table8[Tag Number],Table8[Status],"-",0)="Alive"),"Alive",
     OR(_xlfn.XLOOKUP(A1817,Table9[Tag Number],Table9[Status],"-",0)="-",
        _xlfn.XLOOKUP(A1817,Table10[Tag Number],Table10[Status],"-",0)="-",
        _xlfn.XLOOKUP(A1817,Table11[Tag Number],Table11[Status],"-",0)="-",
        _xlfn.XLOOKUP(A1817,Table8[Tag Number],Table8[Status],"-",0)="-"),
   "-")</f>
        <v>-</v>
      </c>
      <c r="I1817" s="88" t="str">
        <f>IF((_xlfn.XLOOKUP(B1817,[2]Sheet1!$A$2:$A$198,[2]Sheet1!$B$2:$B$198,"-",0)="Glade"),"Out","No")</f>
        <v>No</v>
      </c>
      <c r="J1817" s="94"/>
      <c r="K1817" s="95"/>
      <c r="L1817" s="95"/>
      <c r="M1817" s="95"/>
      <c r="N1817" s="96"/>
      <c r="O1817" s="89"/>
      <c r="R1817" t="b">
        <f t="shared" si="58"/>
        <v>0</v>
      </c>
    </row>
    <row r="1818" spans="1:18" ht="15" thickBot="1" x14ac:dyDescent="0.35">
      <c r="A1818" s="2" t="s">
        <v>2391</v>
      </c>
      <c r="B1818" s="2" t="s">
        <v>1145</v>
      </c>
      <c r="C1818" s="84">
        <f>IF(COUNTIF(Table8[Tag Number], A1818), 1, 0)</f>
        <v>0</v>
      </c>
      <c r="D1818" s="85">
        <f>IF(COUNTIF(Table9[Tag Number], A1818), 1, 0)</f>
        <v>0</v>
      </c>
      <c r="E1818" s="86">
        <f>IF(COUNTIF(Table10[Tag Number], A1818), 1, 0)</f>
        <v>0</v>
      </c>
      <c r="F1818" s="86">
        <f>IF(COUNTIF(Table11[Tag Number], A1818), 1, 0)</f>
        <v>0</v>
      </c>
      <c r="G1818" s="87">
        <f t="shared" si="59"/>
        <v>0</v>
      </c>
      <c r="H1818" s="88" t="str" cm="1">
        <f t="array" ref="H1818">_xlfn.IFS(OR(_xlfn.XLOOKUP(A1818,Table9[Tag Number],Table9[Status],"-",0)="Dead",
        _xlfn.XLOOKUP(A1818,Table10[Tag Number],Table10[Status],"-",0)="Dead",
        _xlfn.XLOOKUP(A1818,Table11[Tag Number],Table11[Status],"-",0)="Dead",
        _xlfn.XLOOKUP(A1818,Table8[Tag Number],Table8[Status],"-",0)="Dead"),"Dead",
     OR(_xlfn.XLOOKUP(A1818,Table11[Tag Number],Table11[Status],"-",0)="Alive",
        _xlfn.XLOOKUP(A1818,Table10[Tag Number],Table10[Status],"-",0)="Alive",
        _xlfn.XLOOKUP(A1818,Table9[Tag Number],Table9[Status],"-",0)="Alive",
        _xlfn.XLOOKUP(A1818,Table8[Tag Number],Table8[Status],"-",0)="Alive"),"Alive",
     OR(_xlfn.XLOOKUP(A1818,Table9[Tag Number],Table9[Status],"-",0)="-",
        _xlfn.XLOOKUP(A1818,Table10[Tag Number],Table10[Status],"-",0)="-",
        _xlfn.XLOOKUP(A1818,Table11[Tag Number],Table11[Status],"-",0)="-",
        _xlfn.XLOOKUP(A1818,Table8[Tag Number],Table8[Status],"-",0)="-"),
   "-")</f>
        <v>-</v>
      </c>
      <c r="I1818" s="88" t="str">
        <f>IF((_xlfn.XLOOKUP(B1818,[2]Sheet1!$A$2:$A$198,[2]Sheet1!$B$2:$B$198,"-",0)="Glade"),"Out","No")</f>
        <v>No</v>
      </c>
      <c r="J1818" s="94"/>
      <c r="K1818" s="95"/>
      <c r="L1818" s="95"/>
      <c r="M1818" s="95"/>
      <c r="N1818" s="96"/>
      <c r="O1818" s="89"/>
      <c r="R1818" t="b">
        <f t="shared" si="58"/>
        <v>0</v>
      </c>
    </row>
    <row r="1819" spans="1:18" ht="15" thickBot="1" x14ac:dyDescent="0.35">
      <c r="A1819" s="3" t="s">
        <v>2392</v>
      </c>
      <c r="B1819" s="3" t="s">
        <v>1145</v>
      </c>
      <c r="C1819" s="84">
        <f>IF(COUNTIF(Table8[Tag Number], A1819), 1, 0)</f>
        <v>0</v>
      </c>
      <c r="D1819" s="85">
        <f>IF(COUNTIF(Table9[Tag Number], A1819), 1, 0)</f>
        <v>0</v>
      </c>
      <c r="E1819" s="86">
        <f>IF(COUNTIF(Table10[Tag Number], A1819), 1, 0)</f>
        <v>0</v>
      </c>
      <c r="F1819" s="86">
        <f>IF(COUNTIF(Table11[Tag Number], A1819), 1, 0)</f>
        <v>0</v>
      </c>
      <c r="G1819" s="87">
        <f t="shared" si="59"/>
        <v>0</v>
      </c>
      <c r="H1819" s="88" t="str" cm="1">
        <f t="array" ref="H1819">_xlfn.IFS(OR(_xlfn.XLOOKUP(A1819,Table9[Tag Number],Table9[Status],"-",0)="Dead",
        _xlfn.XLOOKUP(A1819,Table10[Tag Number],Table10[Status],"-",0)="Dead",
        _xlfn.XLOOKUP(A1819,Table11[Tag Number],Table11[Status],"-",0)="Dead",
        _xlfn.XLOOKUP(A1819,Table8[Tag Number],Table8[Status],"-",0)="Dead"),"Dead",
     OR(_xlfn.XLOOKUP(A1819,Table11[Tag Number],Table11[Status],"-",0)="Alive",
        _xlfn.XLOOKUP(A1819,Table10[Tag Number],Table10[Status],"-",0)="Alive",
        _xlfn.XLOOKUP(A1819,Table9[Tag Number],Table9[Status],"-",0)="Alive",
        _xlfn.XLOOKUP(A1819,Table8[Tag Number],Table8[Status],"-",0)="Alive"),"Alive",
     OR(_xlfn.XLOOKUP(A1819,Table9[Tag Number],Table9[Status],"-",0)="-",
        _xlfn.XLOOKUP(A1819,Table10[Tag Number],Table10[Status],"-",0)="-",
        _xlfn.XLOOKUP(A1819,Table11[Tag Number],Table11[Status],"-",0)="-",
        _xlfn.XLOOKUP(A1819,Table8[Tag Number],Table8[Status],"-",0)="-"),
   "-")</f>
        <v>-</v>
      </c>
      <c r="I1819" s="88" t="str">
        <f>IF((_xlfn.XLOOKUP(B1819,[2]Sheet1!$A$2:$A$198,[2]Sheet1!$B$2:$B$198,"-",0)="Glade"),"Out","No")</f>
        <v>No</v>
      </c>
      <c r="J1819" s="94"/>
      <c r="K1819" s="95"/>
      <c r="L1819" s="95"/>
      <c r="M1819" s="95"/>
      <c r="N1819" s="96"/>
      <c r="O1819" s="89"/>
      <c r="R1819" t="b">
        <f t="shared" si="58"/>
        <v>0</v>
      </c>
    </row>
    <row r="1820" spans="1:18" ht="15" thickBot="1" x14ac:dyDescent="0.35">
      <c r="A1820" s="2" t="s">
        <v>2393</v>
      </c>
      <c r="B1820" s="2" t="s">
        <v>1137</v>
      </c>
      <c r="C1820" s="84">
        <f>IF(COUNTIF(Table8[Tag Number], A1820), 1, 0)</f>
        <v>0</v>
      </c>
      <c r="D1820" s="85">
        <f>IF(COUNTIF(Table9[Tag Number], A1820), 1, 0)</f>
        <v>0</v>
      </c>
      <c r="E1820" s="86">
        <f>IF(COUNTIF(Table10[Tag Number], A1820), 1, 0)</f>
        <v>0</v>
      </c>
      <c r="F1820" s="86">
        <f>IF(COUNTIF(Table11[Tag Number], A1820), 1, 0)</f>
        <v>0</v>
      </c>
      <c r="G1820" s="87">
        <f t="shared" si="59"/>
        <v>0</v>
      </c>
      <c r="H1820" s="88" t="str" cm="1">
        <f t="array" ref="H1820">_xlfn.IFS(OR(_xlfn.XLOOKUP(A1820,Table9[Tag Number],Table9[Status],"-",0)="Dead",
        _xlfn.XLOOKUP(A1820,Table10[Tag Number],Table10[Status],"-",0)="Dead",
        _xlfn.XLOOKUP(A1820,Table11[Tag Number],Table11[Status],"-",0)="Dead",
        _xlfn.XLOOKUP(A1820,Table8[Tag Number],Table8[Status],"-",0)="Dead"),"Dead",
     OR(_xlfn.XLOOKUP(A1820,Table11[Tag Number],Table11[Status],"-",0)="Alive",
        _xlfn.XLOOKUP(A1820,Table10[Tag Number],Table10[Status],"-",0)="Alive",
        _xlfn.XLOOKUP(A1820,Table9[Tag Number],Table9[Status],"-",0)="Alive",
        _xlfn.XLOOKUP(A1820,Table8[Tag Number],Table8[Status],"-",0)="Alive"),"Alive",
     OR(_xlfn.XLOOKUP(A1820,Table9[Tag Number],Table9[Status],"-",0)="-",
        _xlfn.XLOOKUP(A1820,Table10[Tag Number],Table10[Status],"-",0)="-",
        _xlfn.XLOOKUP(A1820,Table11[Tag Number],Table11[Status],"-",0)="-",
        _xlfn.XLOOKUP(A1820,Table8[Tag Number],Table8[Status],"-",0)="-"),
   "-")</f>
        <v>-</v>
      </c>
      <c r="I1820" s="88" t="str">
        <f>IF((_xlfn.XLOOKUP(B1820,[2]Sheet1!$A$2:$A$198,[2]Sheet1!$B$2:$B$198,"-",0)="Glade"),"Out","No")</f>
        <v>No</v>
      </c>
      <c r="J1820" s="94"/>
      <c r="K1820" s="95"/>
      <c r="L1820" s="95"/>
      <c r="M1820" s="95"/>
      <c r="N1820" s="96"/>
      <c r="O1820" s="89"/>
      <c r="R1820" t="b">
        <f t="shared" si="58"/>
        <v>0</v>
      </c>
    </row>
    <row r="1821" spans="1:18" ht="15" thickBot="1" x14ac:dyDescent="0.35">
      <c r="A1821" s="3" t="s">
        <v>2394</v>
      </c>
      <c r="B1821" s="3" t="s">
        <v>1145</v>
      </c>
      <c r="C1821" s="84">
        <f>IF(COUNTIF(Table8[Tag Number], A1821), 1, 0)</f>
        <v>0</v>
      </c>
      <c r="D1821" s="85">
        <f>IF(COUNTIF(Table9[Tag Number], A1821), 1, 0)</f>
        <v>0</v>
      </c>
      <c r="E1821" s="86">
        <f>IF(COUNTIF(Table10[Tag Number], A1821), 1, 0)</f>
        <v>0</v>
      </c>
      <c r="F1821" s="86">
        <f>IF(COUNTIF(Table11[Tag Number], A1821), 1, 0)</f>
        <v>0</v>
      </c>
      <c r="G1821" s="87">
        <f t="shared" si="59"/>
        <v>0</v>
      </c>
      <c r="H1821" s="88" t="str" cm="1">
        <f t="array" ref="H1821">_xlfn.IFS(OR(_xlfn.XLOOKUP(A1821,Table9[Tag Number],Table9[Status],"-",0)="Dead",
        _xlfn.XLOOKUP(A1821,Table10[Tag Number],Table10[Status],"-",0)="Dead",
        _xlfn.XLOOKUP(A1821,Table11[Tag Number],Table11[Status],"-",0)="Dead",
        _xlfn.XLOOKUP(A1821,Table8[Tag Number],Table8[Status],"-",0)="Dead"),"Dead",
     OR(_xlfn.XLOOKUP(A1821,Table11[Tag Number],Table11[Status],"-",0)="Alive",
        _xlfn.XLOOKUP(A1821,Table10[Tag Number],Table10[Status],"-",0)="Alive",
        _xlfn.XLOOKUP(A1821,Table9[Tag Number],Table9[Status],"-",0)="Alive",
        _xlfn.XLOOKUP(A1821,Table8[Tag Number],Table8[Status],"-",0)="Alive"),"Alive",
     OR(_xlfn.XLOOKUP(A1821,Table9[Tag Number],Table9[Status],"-",0)="-",
        _xlfn.XLOOKUP(A1821,Table10[Tag Number],Table10[Status],"-",0)="-",
        _xlfn.XLOOKUP(A1821,Table11[Tag Number],Table11[Status],"-",0)="-",
        _xlfn.XLOOKUP(A1821,Table8[Tag Number],Table8[Status],"-",0)="-"),
   "-")</f>
        <v>-</v>
      </c>
      <c r="I1821" s="88" t="str">
        <f>IF((_xlfn.XLOOKUP(B1821,[2]Sheet1!$A$2:$A$198,[2]Sheet1!$B$2:$B$198,"-",0)="Glade"),"Out","No")</f>
        <v>No</v>
      </c>
      <c r="J1821" s="94"/>
      <c r="K1821" s="95"/>
      <c r="L1821" s="95"/>
      <c r="M1821" s="95"/>
      <c r="N1821" s="96"/>
      <c r="O1821" s="89"/>
      <c r="R1821" t="b">
        <f t="shared" si="58"/>
        <v>0</v>
      </c>
    </row>
    <row r="1822" spans="1:18" ht="15" thickBot="1" x14ac:dyDescent="0.35">
      <c r="A1822" s="2" t="s">
        <v>2395</v>
      </c>
      <c r="B1822" s="2" t="s">
        <v>1145</v>
      </c>
      <c r="C1822" s="84">
        <f>IF(COUNTIF(Table8[Tag Number], A1822), 1, 0)</f>
        <v>0</v>
      </c>
      <c r="D1822" s="85">
        <f>IF(COUNTIF(Table9[Tag Number], A1822), 1, 0)</f>
        <v>0</v>
      </c>
      <c r="E1822" s="86">
        <f>IF(COUNTIF(Table10[Tag Number], A1822), 1, 0)</f>
        <v>0</v>
      </c>
      <c r="F1822" s="86">
        <f>IF(COUNTIF(Table11[Tag Number], A1822), 1, 0)</f>
        <v>0</v>
      </c>
      <c r="G1822" s="87">
        <f t="shared" si="59"/>
        <v>0</v>
      </c>
      <c r="H1822" s="88" t="str" cm="1">
        <f t="array" ref="H1822">_xlfn.IFS(OR(_xlfn.XLOOKUP(A1822,Table9[Tag Number],Table9[Status],"-",0)="Dead",
        _xlfn.XLOOKUP(A1822,Table10[Tag Number],Table10[Status],"-",0)="Dead",
        _xlfn.XLOOKUP(A1822,Table11[Tag Number],Table11[Status],"-",0)="Dead",
        _xlfn.XLOOKUP(A1822,Table8[Tag Number],Table8[Status],"-",0)="Dead"),"Dead",
     OR(_xlfn.XLOOKUP(A1822,Table11[Tag Number],Table11[Status],"-",0)="Alive",
        _xlfn.XLOOKUP(A1822,Table10[Tag Number],Table10[Status],"-",0)="Alive",
        _xlfn.XLOOKUP(A1822,Table9[Tag Number],Table9[Status],"-",0)="Alive",
        _xlfn.XLOOKUP(A1822,Table8[Tag Number],Table8[Status],"-",0)="Alive"),"Alive",
     OR(_xlfn.XLOOKUP(A1822,Table9[Tag Number],Table9[Status],"-",0)="-",
        _xlfn.XLOOKUP(A1822,Table10[Tag Number],Table10[Status],"-",0)="-",
        _xlfn.XLOOKUP(A1822,Table11[Tag Number],Table11[Status],"-",0)="-",
        _xlfn.XLOOKUP(A1822,Table8[Tag Number],Table8[Status],"-",0)="-"),
   "-")</f>
        <v>-</v>
      </c>
      <c r="I1822" s="88" t="str">
        <f>IF((_xlfn.XLOOKUP(B1822,[2]Sheet1!$A$2:$A$198,[2]Sheet1!$B$2:$B$198,"-",0)="Glade"),"Out","No")</f>
        <v>No</v>
      </c>
      <c r="J1822" s="94"/>
      <c r="K1822" s="95"/>
      <c r="L1822" s="95"/>
      <c r="M1822" s="95"/>
      <c r="N1822" s="96"/>
      <c r="O1822" s="89"/>
      <c r="R1822" t="b">
        <f t="shared" si="58"/>
        <v>0</v>
      </c>
    </row>
    <row r="1823" spans="1:18" ht="15" thickBot="1" x14ac:dyDescent="0.35">
      <c r="A1823" s="3" t="s">
        <v>2396</v>
      </c>
      <c r="B1823" s="3" t="s">
        <v>1145</v>
      </c>
      <c r="C1823" s="84">
        <f>IF(COUNTIF(Table8[Tag Number], A1823), 1, 0)</f>
        <v>0</v>
      </c>
      <c r="D1823" s="85">
        <f>IF(COUNTIF(Table9[Tag Number], A1823), 1, 0)</f>
        <v>0</v>
      </c>
      <c r="E1823" s="86">
        <f>IF(COUNTIF(Table10[Tag Number], A1823), 1, 0)</f>
        <v>0</v>
      </c>
      <c r="F1823" s="86">
        <f>IF(COUNTIF(Table11[Tag Number], A1823), 1, 0)</f>
        <v>0</v>
      </c>
      <c r="G1823" s="87">
        <f t="shared" si="59"/>
        <v>0</v>
      </c>
      <c r="H1823" s="88" t="str" cm="1">
        <f t="array" ref="H1823">_xlfn.IFS(OR(_xlfn.XLOOKUP(A1823,Table9[Tag Number],Table9[Status],"-",0)="Dead",
        _xlfn.XLOOKUP(A1823,Table10[Tag Number],Table10[Status],"-",0)="Dead",
        _xlfn.XLOOKUP(A1823,Table11[Tag Number],Table11[Status],"-",0)="Dead",
        _xlfn.XLOOKUP(A1823,Table8[Tag Number],Table8[Status],"-",0)="Dead"),"Dead",
     OR(_xlfn.XLOOKUP(A1823,Table11[Tag Number],Table11[Status],"-",0)="Alive",
        _xlfn.XLOOKUP(A1823,Table10[Tag Number],Table10[Status],"-",0)="Alive",
        _xlfn.XLOOKUP(A1823,Table9[Tag Number],Table9[Status],"-",0)="Alive",
        _xlfn.XLOOKUP(A1823,Table8[Tag Number],Table8[Status],"-",0)="Alive"),"Alive",
     OR(_xlfn.XLOOKUP(A1823,Table9[Tag Number],Table9[Status],"-",0)="-",
        _xlfn.XLOOKUP(A1823,Table10[Tag Number],Table10[Status],"-",0)="-",
        _xlfn.XLOOKUP(A1823,Table11[Tag Number],Table11[Status],"-",0)="-",
        _xlfn.XLOOKUP(A1823,Table8[Tag Number],Table8[Status],"-",0)="-"),
   "-")</f>
        <v>-</v>
      </c>
      <c r="I1823" s="88" t="str">
        <f>IF((_xlfn.XLOOKUP(B1823,[2]Sheet1!$A$2:$A$198,[2]Sheet1!$B$2:$B$198,"-",0)="Glade"),"Out","No")</f>
        <v>No</v>
      </c>
      <c r="J1823" s="94"/>
      <c r="K1823" s="95"/>
      <c r="L1823" s="95"/>
      <c r="M1823" s="95"/>
      <c r="N1823" s="96"/>
      <c r="O1823" s="89"/>
      <c r="R1823" t="b">
        <f t="shared" si="58"/>
        <v>0</v>
      </c>
    </row>
    <row r="1824" spans="1:18" ht="15" thickBot="1" x14ac:dyDescent="0.35">
      <c r="A1824" s="2" t="s">
        <v>2397</v>
      </c>
      <c r="B1824" s="2" t="s">
        <v>1137</v>
      </c>
      <c r="C1824" s="84">
        <f>IF(COUNTIF(Table8[Tag Number], A1824), 1, 0)</f>
        <v>0</v>
      </c>
      <c r="D1824" s="85">
        <f>IF(COUNTIF(Table9[Tag Number], A1824), 1, 0)</f>
        <v>0</v>
      </c>
      <c r="E1824" s="86">
        <f>IF(COUNTIF(Table10[Tag Number], A1824), 1, 0)</f>
        <v>0</v>
      </c>
      <c r="F1824" s="86">
        <f>IF(COUNTIF(Table11[Tag Number], A1824), 1, 0)</f>
        <v>0</v>
      </c>
      <c r="G1824" s="87">
        <f t="shared" si="59"/>
        <v>0</v>
      </c>
      <c r="H1824" s="88" t="str" cm="1">
        <f t="array" ref="H1824">_xlfn.IFS(OR(_xlfn.XLOOKUP(A1824,Table9[Tag Number],Table9[Status],"-",0)="Dead",
        _xlfn.XLOOKUP(A1824,Table10[Tag Number],Table10[Status],"-",0)="Dead",
        _xlfn.XLOOKUP(A1824,Table11[Tag Number],Table11[Status],"-",0)="Dead",
        _xlfn.XLOOKUP(A1824,Table8[Tag Number],Table8[Status],"-",0)="Dead"),"Dead",
     OR(_xlfn.XLOOKUP(A1824,Table11[Tag Number],Table11[Status],"-",0)="Alive",
        _xlfn.XLOOKUP(A1824,Table10[Tag Number],Table10[Status],"-",0)="Alive",
        _xlfn.XLOOKUP(A1824,Table9[Tag Number],Table9[Status],"-",0)="Alive",
        _xlfn.XLOOKUP(A1824,Table8[Tag Number],Table8[Status],"-",0)="Alive"),"Alive",
     OR(_xlfn.XLOOKUP(A1824,Table9[Tag Number],Table9[Status],"-",0)="-",
        _xlfn.XLOOKUP(A1824,Table10[Tag Number],Table10[Status],"-",0)="-",
        _xlfn.XLOOKUP(A1824,Table11[Tag Number],Table11[Status],"-",0)="-",
        _xlfn.XLOOKUP(A1824,Table8[Tag Number],Table8[Status],"-",0)="-"),
   "-")</f>
        <v>-</v>
      </c>
      <c r="I1824" s="88" t="str">
        <f>IF((_xlfn.XLOOKUP(B1824,[2]Sheet1!$A$2:$A$198,[2]Sheet1!$B$2:$B$198,"-",0)="Glade"),"Out","No")</f>
        <v>No</v>
      </c>
      <c r="J1824" s="94"/>
      <c r="K1824" s="95"/>
      <c r="L1824" s="95"/>
      <c r="M1824" s="95"/>
      <c r="N1824" s="96"/>
      <c r="O1824" s="89"/>
      <c r="R1824" t="b">
        <f t="shared" si="58"/>
        <v>0</v>
      </c>
    </row>
    <row r="1825" spans="1:18" ht="15" thickBot="1" x14ac:dyDescent="0.35">
      <c r="A1825" s="3" t="s">
        <v>2398</v>
      </c>
      <c r="B1825" s="3" t="s">
        <v>1145</v>
      </c>
      <c r="C1825" s="84">
        <f>IF(COUNTIF(Table8[Tag Number], A1825), 1, 0)</f>
        <v>0</v>
      </c>
      <c r="D1825" s="85">
        <f>IF(COUNTIF(Table9[Tag Number], A1825), 1, 0)</f>
        <v>0</v>
      </c>
      <c r="E1825" s="86">
        <f>IF(COUNTIF(Table10[Tag Number], A1825), 1, 0)</f>
        <v>0</v>
      </c>
      <c r="F1825" s="86">
        <f>IF(COUNTIF(Table11[Tag Number], A1825), 1, 0)</f>
        <v>0</v>
      </c>
      <c r="G1825" s="87">
        <f t="shared" si="59"/>
        <v>0</v>
      </c>
      <c r="H1825" s="88" t="str" cm="1">
        <f t="array" ref="H1825">_xlfn.IFS(OR(_xlfn.XLOOKUP(A1825,Table9[Tag Number],Table9[Status],"-",0)="Dead",
        _xlfn.XLOOKUP(A1825,Table10[Tag Number],Table10[Status],"-",0)="Dead",
        _xlfn.XLOOKUP(A1825,Table11[Tag Number],Table11[Status],"-",0)="Dead",
        _xlfn.XLOOKUP(A1825,Table8[Tag Number],Table8[Status],"-",0)="Dead"),"Dead",
     OR(_xlfn.XLOOKUP(A1825,Table11[Tag Number],Table11[Status],"-",0)="Alive",
        _xlfn.XLOOKUP(A1825,Table10[Tag Number],Table10[Status],"-",0)="Alive",
        _xlfn.XLOOKUP(A1825,Table9[Tag Number],Table9[Status],"-",0)="Alive",
        _xlfn.XLOOKUP(A1825,Table8[Tag Number],Table8[Status],"-",0)="Alive"),"Alive",
     OR(_xlfn.XLOOKUP(A1825,Table9[Tag Number],Table9[Status],"-",0)="-",
        _xlfn.XLOOKUP(A1825,Table10[Tag Number],Table10[Status],"-",0)="-",
        _xlfn.XLOOKUP(A1825,Table11[Tag Number],Table11[Status],"-",0)="-",
        _xlfn.XLOOKUP(A1825,Table8[Tag Number],Table8[Status],"-",0)="-"),
   "-")</f>
        <v>-</v>
      </c>
      <c r="I1825" s="88" t="str">
        <f>IF((_xlfn.XLOOKUP(B1825,[2]Sheet1!$A$2:$A$198,[2]Sheet1!$B$2:$B$198,"-",0)="Glade"),"Out","No")</f>
        <v>No</v>
      </c>
      <c r="J1825" s="94"/>
      <c r="K1825" s="95"/>
      <c r="L1825" s="95"/>
      <c r="M1825" s="95"/>
      <c r="N1825" s="96"/>
      <c r="O1825" s="89"/>
      <c r="R1825" t="b">
        <f t="shared" si="58"/>
        <v>0</v>
      </c>
    </row>
    <row r="1826" spans="1:18" ht="15" thickBot="1" x14ac:dyDescent="0.35">
      <c r="A1826" s="2" t="s">
        <v>2399</v>
      </c>
      <c r="B1826" s="2" t="s">
        <v>1145</v>
      </c>
      <c r="C1826" s="84">
        <f>IF(COUNTIF(Table8[Tag Number], A1826), 1, 0)</f>
        <v>0</v>
      </c>
      <c r="D1826" s="85">
        <f>IF(COUNTIF(Table9[Tag Number], A1826), 1, 0)</f>
        <v>0</v>
      </c>
      <c r="E1826" s="86">
        <f>IF(COUNTIF(Table10[Tag Number], A1826), 1, 0)</f>
        <v>0</v>
      </c>
      <c r="F1826" s="86">
        <f>IF(COUNTIF(Table11[Tag Number], A1826), 1, 0)</f>
        <v>0</v>
      </c>
      <c r="G1826" s="87">
        <f t="shared" si="59"/>
        <v>0</v>
      </c>
      <c r="H1826" s="88" t="str" cm="1">
        <f t="array" ref="H1826">_xlfn.IFS(OR(_xlfn.XLOOKUP(A1826,Table9[Tag Number],Table9[Status],"-",0)="Dead",
        _xlfn.XLOOKUP(A1826,Table10[Tag Number],Table10[Status],"-",0)="Dead",
        _xlfn.XLOOKUP(A1826,Table11[Tag Number],Table11[Status],"-",0)="Dead",
        _xlfn.XLOOKUP(A1826,Table8[Tag Number],Table8[Status],"-",0)="Dead"),"Dead",
     OR(_xlfn.XLOOKUP(A1826,Table11[Tag Number],Table11[Status],"-",0)="Alive",
        _xlfn.XLOOKUP(A1826,Table10[Tag Number],Table10[Status],"-",0)="Alive",
        _xlfn.XLOOKUP(A1826,Table9[Tag Number],Table9[Status],"-",0)="Alive",
        _xlfn.XLOOKUP(A1826,Table8[Tag Number],Table8[Status],"-",0)="Alive"),"Alive",
     OR(_xlfn.XLOOKUP(A1826,Table9[Tag Number],Table9[Status],"-",0)="-",
        _xlfn.XLOOKUP(A1826,Table10[Tag Number],Table10[Status],"-",0)="-",
        _xlfn.XLOOKUP(A1826,Table11[Tag Number],Table11[Status],"-",0)="-",
        _xlfn.XLOOKUP(A1826,Table8[Tag Number],Table8[Status],"-",0)="-"),
   "-")</f>
        <v>-</v>
      </c>
      <c r="I1826" s="88" t="str">
        <f>IF((_xlfn.XLOOKUP(B1826,[2]Sheet1!$A$2:$A$198,[2]Sheet1!$B$2:$B$198,"-",0)="Glade"),"Out","No")</f>
        <v>No</v>
      </c>
      <c r="J1826" s="94"/>
      <c r="K1826" s="95"/>
      <c r="L1826" s="95"/>
      <c r="M1826" s="95"/>
      <c r="N1826" s="96"/>
      <c r="O1826" s="89"/>
      <c r="R1826" t="b">
        <f t="shared" si="58"/>
        <v>0</v>
      </c>
    </row>
    <row r="1827" spans="1:18" ht="15" thickBot="1" x14ac:dyDescent="0.35">
      <c r="A1827" s="3" t="s">
        <v>2400</v>
      </c>
      <c r="B1827" s="3" t="s">
        <v>1145</v>
      </c>
      <c r="C1827" s="84">
        <f>IF(COUNTIF(Table8[Tag Number], A1827), 1, 0)</f>
        <v>0</v>
      </c>
      <c r="D1827" s="85">
        <f>IF(COUNTIF(Table9[Tag Number], A1827), 1, 0)</f>
        <v>0</v>
      </c>
      <c r="E1827" s="86">
        <f>IF(COUNTIF(Table10[Tag Number], A1827), 1, 0)</f>
        <v>0</v>
      </c>
      <c r="F1827" s="86">
        <f>IF(COUNTIF(Table11[Tag Number], A1827), 1, 0)</f>
        <v>0</v>
      </c>
      <c r="G1827" s="87">
        <f t="shared" si="59"/>
        <v>0</v>
      </c>
      <c r="H1827" s="88" t="str" cm="1">
        <f t="array" ref="H1827">_xlfn.IFS(OR(_xlfn.XLOOKUP(A1827,Table9[Tag Number],Table9[Status],"-",0)="Dead",
        _xlfn.XLOOKUP(A1827,Table10[Tag Number],Table10[Status],"-",0)="Dead",
        _xlfn.XLOOKUP(A1827,Table11[Tag Number],Table11[Status],"-",0)="Dead",
        _xlfn.XLOOKUP(A1827,Table8[Tag Number],Table8[Status],"-",0)="Dead"),"Dead",
     OR(_xlfn.XLOOKUP(A1827,Table11[Tag Number],Table11[Status],"-",0)="Alive",
        _xlfn.XLOOKUP(A1827,Table10[Tag Number],Table10[Status],"-",0)="Alive",
        _xlfn.XLOOKUP(A1827,Table9[Tag Number],Table9[Status],"-",0)="Alive",
        _xlfn.XLOOKUP(A1827,Table8[Tag Number],Table8[Status],"-",0)="Alive"),"Alive",
     OR(_xlfn.XLOOKUP(A1827,Table9[Tag Number],Table9[Status],"-",0)="-",
        _xlfn.XLOOKUP(A1827,Table10[Tag Number],Table10[Status],"-",0)="-",
        _xlfn.XLOOKUP(A1827,Table11[Tag Number],Table11[Status],"-",0)="-",
        _xlfn.XLOOKUP(A1827,Table8[Tag Number],Table8[Status],"-",0)="-"),
   "-")</f>
        <v>-</v>
      </c>
      <c r="I1827" s="88" t="str">
        <f>IF((_xlfn.XLOOKUP(B1827,[2]Sheet1!$A$2:$A$198,[2]Sheet1!$B$2:$B$198,"-",0)="Glade"),"Out","No")</f>
        <v>No</v>
      </c>
      <c r="J1827" s="94"/>
      <c r="K1827" s="95"/>
      <c r="L1827" s="95"/>
      <c r="M1827" s="95"/>
      <c r="N1827" s="96"/>
      <c r="O1827" s="89"/>
      <c r="R1827" t="b">
        <f t="shared" si="58"/>
        <v>0</v>
      </c>
    </row>
    <row r="1828" spans="1:18" ht="15" thickBot="1" x14ac:dyDescent="0.35">
      <c r="A1828" s="2" t="s">
        <v>329</v>
      </c>
      <c r="B1828" s="2" t="s">
        <v>1137</v>
      </c>
      <c r="C1828" s="84">
        <f>IF(COUNTIF(Table8[Tag Number], A1828), 1, 0)</f>
        <v>1</v>
      </c>
      <c r="D1828" s="85">
        <f>IF(COUNTIF(Table9[Tag Number], A1828), 1, 0)</f>
        <v>0</v>
      </c>
      <c r="E1828" s="86">
        <f>IF(COUNTIF(Table10[Tag Number], A1828), 1, 0)</f>
        <v>0</v>
      </c>
      <c r="F1828" s="86">
        <f>IF(COUNTIF(Table11[Tag Number], A1828), 1, 0)</f>
        <v>0</v>
      </c>
      <c r="G1828" s="87">
        <f t="shared" si="59"/>
        <v>1</v>
      </c>
      <c r="H1828" s="88" t="str" cm="1">
        <f t="array" ref="H1828">_xlfn.IFS(OR(_xlfn.XLOOKUP(A1828,Table9[Tag Number],Table9[Status],"-",0)="Dead",
        _xlfn.XLOOKUP(A1828,Table10[Tag Number],Table10[Status],"-",0)="Dead",
        _xlfn.XLOOKUP(A1828,Table11[Tag Number],Table11[Status],"-",0)="Dead",
        _xlfn.XLOOKUP(A1828,Table8[Tag Number],Table8[Status],"-",0)="Dead"),"Dead",
     OR(_xlfn.XLOOKUP(A1828,Table11[Tag Number],Table11[Status],"-",0)="Alive",
        _xlfn.XLOOKUP(A1828,Table10[Tag Number],Table10[Status],"-",0)="Alive",
        _xlfn.XLOOKUP(A1828,Table9[Tag Number],Table9[Status],"-",0)="Alive",
        _xlfn.XLOOKUP(A1828,Table8[Tag Number],Table8[Status],"-",0)="Alive"),"Alive",
     OR(_xlfn.XLOOKUP(A1828,Table9[Tag Number],Table9[Status],"-",0)="-",
        _xlfn.XLOOKUP(A1828,Table10[Tag Number],Table10[Status],"-",0)="-",
        _xlfn.XLOOKUP(A1828,Table11[Tag Number],Table11[Status],"-",0)="-",
        _xlfn.XLOOKUP(A1828,Table8[Tag Number],Table8[Status],"-",0)="-"),
   "-")</f>
        <v>Dead</v>
      </c>
      <c r="I1828" s="88" t="str">
        <f>IF((_xlfn.XLOOKUP(B1828,[2]Sheet1!$A$2:$A$198,[2]Sheet1!$B$2:$B$198,"-",0)="Glade"),"Out","No")</f>
        <v>No</v>
      </c>
      <c r="J1828" s="94"/>
      <c r="K1828" s="95"/>
      <c r="L1828" s="95"/>
      <c r="M1828" s="95"/>
      <c r="N1828" s="96"/>
      <c r="O1828" s="89"/>
      <c r="R1828" t="b">
        <f t="shared" si="58"/>
        <v>0</v>
      </c>
    </row>
    <row r="1829" spans="1:18" ht="15" thickBot="1" x14ac:dyDescent="0.35">
      <c r="A1829" s="3" t="s">
        <v>265</v>
      </c>
      <c r="B1829" s="3" t="s">
        <v>1145</v>
      </c>
      <c r="C1829" s="84">
        <f>IF(COUNTIF(Table8[Tag Number], A1829), 1, 0)</f>
        <v>0</v>
      </c>
      <c r="D1829" s="85">
        <f>IF(COUNTIF(Table9[Tag Number], A1829), 1, 0)</f>
        <v>0</v>
      </c>
      <c r="E1829" s="86">
        <f>IF(COUNTIF(Table10[Tag Number], A1829), 1, 0)</f>
        <v>0</v>
      </c>
      <c r="F1829" s="86">
        <f>IF(COUNTIF(Table11[Tag Number], A1829), 1, 0)</f>
        <v>0</v>
      </c>
      <c r="G1829" s="87">
        <f t="shared" si="59"/>
        <v>0</v>
      </c>
      <c r="H1829" s="88" t="str" cm="1">
        <f t="array" ref="H1829">_xlfn.IFS(OR(_xlfn.XLOOKUP(A1829,Table9[Tag Number],Table9[Status],"-",0)="Dead",
        _xlfn.XLOOKUP(A1829,Table10[Tag Number],Table10[Status],"-",0)="Dead",
        _xlfn.XLOOKUP(A1829,Table11[Tag Number],Table11[Status],"-",0)="Dead",
        _xlfn.XLOOKUP(A1829,Table8[Tag Number],Table8[Status],"-",0)="Dead"),"Dead",
     OR(_xlfn.XLOOKUP(A1829,Table11[Tag Number],Table11[Status],"-",0)="Alive",
        _xlfn.XLOOKUP(A1829,Table10[Tag Number],Table10[Status],"-",0)="Alive",
        _xlfn.XLOOKUP(A1829,Table9[Tag Number],Table9[Status],"-",0)="Alive",
        _xlfn.XLOOKUP(A1829,Table8[Tag Number],Table8[Status],"-",0)="Alive"),"Alive",
     OR(_xlfn.XLOOKUP(A1829,Table9[Tag Number],Table9[Status],"-",0)="-",
        _xlfn.XLOOKUP(A1829,Table10[Tag Number],Table10[Status],"-",0)="-",
        _xlfn.XLOOKUP(A1829,Table11[Tag Number],Table11[Status],"-",0)="-",
        _xlfn.XLOOKUP(A1829,Table8[Tag Number],Table8[Status],"-",0)="-"),
   "-")</f>
        <v>-</v>
      </c>
      <c r="I1829" s="88" t="str">
        <f>IF((_xlfn.XLOOKUP(B1829,[2]Sheet1!$A$2:$A$198,[2]Sheet1!$B$2:$B$198,"-",0)="Glade"),"Out","No")</f>
        <v>No</v>
      </c>
      <c r="J1829" s="94"/>
      <c r="K1829" s="95"/>
      <c r="L1829" s="95"/>
      <c r="M1829" s="95"/>
      <c r="N1829" s="96"/>
      <c r="O1829" s="89"/>
      <c r="R1829" t="b">
        <f t="shared" si="58"/>
        <v>0</v>
      </c>
    </row>
    <row r="1830" spans="1:18" ht="15" thickBot="1" x14ac:dyDescent="0.35">
      <c r="A1830" s="2" t="s">
        <v>2401</v>
      </c>
      <c r="B1830" s="2" t="s">
        <v>1145</v>
      </c>
      <c r="C1830" s="84">
        <f>IF(COUNTIF(Table8[Tag Number], A1830), 1, 0)</f>
        <v>0</v>
      </c>
      <c r="D1830" s="85">
        <f>IF(COUNTIF(Table9[Tag Number], A1830), 1, 0)</f>
        <v>0</v>
      </c>
      <c r="E1830" s="86">
        <f>IF(COUNTIF(Table10[Tag Number], A1830), 1, 0)</f>
        <v>0</v>
      </c>
      <c r="F1830" s="86">
        <f>IF(COUNTIF(Table11[Tag Number], A1830), 1, 0)</f>
        <v>0</v>
      </c>
      <c r="G1830" s="87">
        <f t="shared" si="59"/>
        <v>0</v>
      </c>
      <c r="H1830" s="88" t="str" cm="1">
        <f t="array" ref="H1830">_xlfn.IFS(OR(_xlfn.XLOOKUP(A1830,Table9[Tag Number],Table9[Status],"-",0)="Dead",
        _xlfn.XLOOKUP(A1830,Table10[Tag Number],Table10[Status],"-",0)="Dead",
        _xlfn.XLOOKUP(A1830,Table11[Tag Number],Table11[Status],"-",0)="Dead",
        _xlfn.XLOOKUP(A1830,Table8[Tag Number],Table8[Status],"-",0)="Dead"),"Dead",
     OR(_xlfn.XLOOKUP(A1830,Table11[Tag Number],Table11[Status],"-",0)="Alive",
        _xlfn.XLOOKUP(A1830,Table10[Tag Number],Table10[Status],"-",0)="Alive",
        _xlfn.XLOOKUP(A1830,Table9[Tag Number],Table9[Status],"-",0)="Alive",
        _xlfn.XLOOKUP(A1830,Table8[Tag Number],Table8[Status],"-",0)="Alive"),"Alive",
     OR(_xlfn.XLOOKUP(A1830,Table9[Tag Number],Table9[Status],"-",0)="-",
        _xlfn.XLOOKUP(A1830,Table10[Tag Number],Table10[Status],"-",0)="-",
        _xlfn.XLOOKUP(A1830,Table11[Tag Number],Table11[Status],"-",0)="-",
        _xlfn.XLOOKUP(A1830,Table8[Tag Number],Table8[Status],"-",0)="-"),
   "-")</f>
        <v>-</v>
      </c>
      <c r="I1830" s="88" t="str">
        <f>IF((_xlfn.XLOOKUP(B1830,[2]Sheet1!$A$2:$A$198,[2]Sheet1!$B$2:$B$198,"-",0)="Glade"),"Out","No")</f>
        <v>No</v>
      </c>
      <c r="J1830" s="94"/>
      <c r="K1830" s="95"/>
      <c r="L1830" s="95"/>
      <c r="M1830" s="95"/>
      <c r="N1830" s="96"/>
      <c r="O1830" s="89"/>
      <c r="R1830" t="b">
        <f t="shared" si="58"/>
        <v>0</v>
      </c>
    </row>
    <row r="1831" spans="1:18" ht="15" thickBot="1" x14ac:dyDescent="0.35">
      <c r="A1831" s="3" t="s">
        <v>2402</v>
      </c>
      <c r="B1831" s="3" t="s">
        <v>1137</v>
      </c>
      <c r="C1831" s="84">
        <f>IF(COUNTIF(Table8[Tag Number], A1831), 1, 0)</f>
        <v>0</v>
      </c>
      <c r="D1831" s="85">
        <f>IF(COUNTIF(Table9[Tag Number], A1831), 1, 0)</f>
        <v>0</v>
      </c>
      <c r="E1831" s="86">
        <f>IF(COUNTIF(Table10[Tag Number], A1831), 1, 0)</f>
        <v>0</v>
      </c>
      <c r="F1831" s="86">
        <f>IF(COUNTIF(Table11[Tag Number], A1831), 1, 0)</f>
        <v>0</v>
      </c>
      <c r="G1831" s="87">
        <f t="shared" si="59"/>
        <v>0</v>
      </c>
      <c r="H1831" s="88" t="str" cm="1">
        <f t="array" ref="H1831">_xlfn.IFS(OR(_xlfn.XLOOKUP(A1831,Table9[Tag Number],Table9[Status],"-",0)="Dead",
        _xlfn.XLOOKUP(A1831,Table10[Tag Number],Table10[Status],"-",0)="Dead",
        _xlfn.XLOOKUP(A1831,Table11[Tag Number],Table11[Status],"-",0)="Dead",
        _xlfn.XLOOKUP(A1831,Table8[Tag Number],Table8[Status],"-",0)="Dead"),"Dead",
     OR(_xlfn.XLOOKUP(A1831,Table11[Tag Number],Table11[Status],"-",0)="Alive",
        _xlfn.XLOOKUP(A1831,Table10[Tag Number],Table10[Status],"-",0)="Alive",
        _xlfn.XLOOKUP(A1831,Table9[Tag Number],Table9[Status],"-",0)="Alive",
        _xlfn.XLOOKUP(A1831,Table8[Tag Number],Table8[Status],"-",0)="Alive"),"Alive",
     OR(_xlfn.XLOOKUP(A1831,Table9[Tag Number],Table9[Status],"-",0)="-",
        _xlfn.XLOOKUP(A1831,Table10[Tag Number],Table10[Status],"-",0)="-",
        _xlfn.XLOOKUP(A1831,Table11[Tag Number],Table11[Status],"-",0)="-",
        _xlfn.XLOOKUP(A1831,Table8[Tag Number],Table8[Status],"-",0)="-"),
   "-")</f>
        <v>-</v>
      </c>
      <c r="I1831" s="88" t="str">
        <f>IF((_xlfn.XLOOKUP(B1831,[2]Sheet1!$A$2:$A$198,[2]Sheet1!$B$2:$B$198,"-",0)="Glade"),"Out","No")</f>
        <v>No</v>
      </c>
      <c r="J1831" s="94"/>
      <c r="K1831" s="95"/>
      <c r="L1831" s="95"/>
      <c r="M1831" s="95"/>
      <c r="N1831" s="96"/>
      <c r="O1831" s="89"/>
      <c r="R1831" t="b">
        <f t="shared" si="58"/>
        <v>0</v>
      </c>
    </row>
    <row r="1832" spans="1:18" ht="15" thickBot="1" x14ac:dyDescent="0.35">
      <c r="A1832" s="2" t="s">
        <v>2403</v>
      </c>
      <c r="B1832" s="2" t="s">
        <v>1145</v>
      </c>
      <c r="C1832" s="84">
        <f>IF(COUNTIF(Table8[Tag Number], A1832), 1, 0)</f>
        <v>0</v>
      </c>
      <c r="D1832" s="85">
        <f>IF(COUNTIF(Table9[Tag Number], A1832), 1, 0)</f>
        <v>0</v>
      </c>
      <c r="E1832" s="86">
        <f>IF(COUNTIF(Table10[Tag Number], A1832), 1, 0)</f>
        <v>0</v>
      </c>
      <c r="F1832" s="86">
        <f>IF(COUNTIF(Table11[Tag Number], A1832), 1, 0)</f>
        <v>0</v>
      </c>
      <c r="G1832" s="87">
        <f t="shared" si="59"/>
        <v>0</v>
      </c>
      <c r="H1832" s="88" t="str" cm="1">
        <f t="array" ref="H1832">_xlfn.IFS(OR(_xlfn.XLOOKUP(A1832,Table9[Tag Number],Table9[Status],"-",0)="Dead",
        _xlfn.XLOOKUP(A1832,Table10[Tag Number],Table10[Status],"-",0)="Dead",
        _xlfn.XLOOKUP(A1832,Table11[Tag Number],Table11[Status],"-",0)="Dead",
        _xlfn.XLOOKUP(A1832,Table8[Tag Number],Table8[Status],"-",0)="Dead"),"Dead",
     OR(_xlfn.XLOOKUP(A1832,Table11[Tag Number],Table11[Status],"-",0)="Alive",
        _xlfn.XLOOKUP(A1832,Table10[Tag Number],Table10[Status],"-",0)="Alive",
        _xlfn.XLOOKUP(A1832,Table9[Tag Number],Table9[Status],"-",0)="Alive",
        _xlfn.XLOOKUP(A1832,Table8[Tag Number],Table8[Status],"-",0)="Alive"),"Alive",
     OR(_xlfn.XLOOKUP(A1832,Table9[Tag Number],Table9[Status],"-",0)="-",
        _xlfn.XLOOKUP(A1832,Table10[Tag Number],Table10[Status],"-",0)="-",
        _xlfn.XLOOKUP(A1832,Table11[Tag Number],Table11[Status],"-",0)="-",
        _xlfn.XLOOKUP(A1832,Table8[Tag Number],Table8[Status],"-",0)="-"),
   "-")</f>
        <v>-</v>
      </c>
      <c r="I1832" s="88" t="str">
        <f>IF((_xlfn.XLOOKUP(B1832,[2]Sheet1!$A$2:$A$198,[2]Sheet1!$B$2:$B$198,"-",0)="Glade"),"Out","No")</f>
        <v>No</v>
      </c>
      <c r="J1832" s="94"/>
      <c r="K1832" s="95"/>
      <c r="L1832" s="95"/>
      <c r="M1832" s="95"/>
      <c r="N1832" s="96"/>
      <c r="O1832" s="89"/>
      <c r="R1832" t="b">
        <f t="shared" si="58"/>
        <v>0</v>
      </c>
    </row>
    <row r="1833" spans="1:18" ht="15" thickBot="1" x14ac:dyDescent="0.35">
      <c r="A1833" s="3" t="s">
        <v>2404</v>
      </c>
      <c r="B1833" s="3" t="s">
        <v>1145</v>
      </c>
      <c r="C1833" s="84">
        <f>IF(COUNTIF(Table8[Tag Number], A1833), 1, 0)</f>
        <v>0</v>
      </c>
      <c r="D1833" s="85">
        <f>IF(COUNTIF(Table9[Tag Number], A1833), 1, 0)</f>
        <v>0</v>
      </c>
      <c r="E1833" s="86">
        <f>IF(COUNTIF(Table10[Tag Number], A1833), 1, 0)</f>
        <v>0</v>
      </c>
      <c r="F1833" s="86">
        <f>IF(COUNTIF(Table11[Tag Number], A1833), 1, 0)</f>
        <v>0</v>
      </c>
      <c r="G1833" s="87">
        <f t="shared" si="59"/>
        <v>0</v>
      </c>
      <c r="H1833" s="88" t="str" cm="1">
        <f t="array" ref="H1833">_xlfn.IFS(OR(_xlfn.XLOOKUP(A1833,Table9[Tag Number],Table9[Status],"-",0)="Dead",
        _xlfn.XLOOKUP(A1833,Table10[Tag Number],Table10[Status],"-",0)="Dead",
        _xlfn.XLOOKUP(A1833,Table11[Tag Number],Table11[Status],"-",0)="Dead",
        _xlfn.XLOOKUP(A1833,Table8[Tag Number],Table8[Status],"-",0)="Dead"),"Dead",
     OR(_xlfn.XLOOKUP(A1833,Table11[Tag Number],Table11[Status],"-",0)="Alive",
        _xlfn.XLOOKUP(A1833,Table10[Tag Number],Table10[Status],"-",0)="Alive",
        _xlfn.XLOOKUP(A1833,Table9[Tag Number],Table9[Status],"-",0)="Alive",
        _xlfn.XLOOKUP(A1833,Table8[Tag Number],Table8[Status],"-",0)="Alive"),"Alive",
     OR(_xlfn.XLOOKUP(A1833,Table9[Tag Number],Table9[Status],"-",0)="-",
        _xlfn.XLOOKUP(A1833,Table10[Tag Number],Table10[Status],"-",0)="-",
        _xlfn.XLOOKUP(A1833,Table11[Tag Number],Table11[Status],"-",0)="-",
        _xlfn.XLOOKUP(A1833,Table8[Tag Number],Table8[Status],"-",0)="-"),
   "-")</f>
        <v>-</v>
      </c>
      <c r="I1833" s="88" t="str">
        <f>IF((_xlfn.XLOOKUP(B1833,[2]Sheet1!$A$2:$A$198,[2]Sheet1!$B$2:$B$198,"-",0)="Glade"),"Out","No")</f>
        <v>No</v>
      </c>
      <c r="J1833" s="94"/>
      <c r="K1833" s="95"/>
      <c r="L1833" s="95"/>
      <c r="M1833" s="95"/>
      <c r="N1833" s="96"/>
      <c r="O1833" s="89"/>
      <c r="R1833" t="b">
        <f t="shared" si="58"/>
        <v>0</v>
      </c>
    </row>
    <row r="1834" spans="1:18" ht="15" thickBot="1" x14ac:dyDescent="0.35">
      <c r="A1834" s="2" t="s">
        <v>2405</v>
      </c>
      <c r="B1834" s="2" t="s">
        <v>1137</v>
      </c>
      <c r="C1834" s="84">
        <f>IF(COUNTIF(Table8[Tag Number], A1834), 1, 0)</f>
        <v>0</v>
      </c>
      <c r="D1834" s="85">
        <f>IF(COUNTIF(Table9[Tag Number], A1834), 1, 0)</f>
        <v>0</v>
      </c>
      <c r="E1834" s="86">
        <f>IF(COUNTIF(Table10[Tag Number], A1834), 1, 0)</f>
        <v>0</v>
      </c>
      <c r="F1834" s="86">
        <f>IF(COUNTIF(Table11[Tag Number], A1834), 1, 0)</f>
        <v>0</v>
      </c>
      <c r="G1834" s="87">
        <f t="shared" si="59"/>
        <v>0</v>
      </c>
      <c r="H1834" s="88" t="str" cm="1">
        <f t="array" ref="H1834">_xlfn.IFS(OR(_xlfn.XLOOKUP(A1834,Table9[Tag Number],Table9[Status],"-",0)="Dead",
        _xlfn.XLOOKUP(A1834,Table10[Tag Number],Table10[Status],"-",0)="Dead",
        _xlfn.XLOOKUP(A1834,Table11[Tag Number],Table11[Status],"-",0)="Dead",
        _xlfn.XLOOKUP(A1834,Table8[Tag Number],Table8[Status],"-",0)="Dead"),"Dead",
     OR(_xlfn.XLOOKUP(A1834,Table11[Tag Number],Table11[Status],"-",0)="Alive",
        _xlfn.XLOOKUP(A1834,Table10[Tag Number],Table10[Status],"-",0)="Alive",
        _xlfn.XLOOKUP(A1834,Table9[Tag Number],Table9[Status],"-",0)="Alive",
        _xlfn.XLOOKUP(A1834,Table8[Tag Number],Table8[Status],"-",0)="Alive"),"Alive",
     OR(_xlfn.XLOOKUP(A1834,Table9[Tag Number],Table9[Status],"-",0)="-",
        _xlfn.XLOOKUP(A1834,Table10[Tag Number],Table10[Status],"-",0)="-",
        _xlfn.XLOOKUP(A1834,Table11[Tag Number],Table11[Status],"-",0)="-",
        _xlfn.XLOOKUP(A1834,Table8[Tag Number],Table8[Status],"-",0)="-"),
   "-")</f>
        <v>-</v>
      </c>
      <c r="I1834" s="88" t="str">
        <f>IF((_xlfn.XLOOKUP(B1834,[2]Sheet1!$A$2:$A$198,[2]Sheet1!$B$2:$B$198,"-",0)="Glade"),"Out","No")</f>
        <v>No</v>
      </c>
      <c r="J1834" s="94"/>
      <c r="K1834" s="95"/>
      <c r="L1834" s="95"/>
      <c r="M1834" s="95"/>
      <c r="N1834" s="96"/>
      <c r="O1834" s="89"/>
      <c r="R1834" t="b">
        <f t="shared" si="58"/>
        <v>0</v>
      </c>
    </row>
    <row r="1835" spans="1:18" ht="15" thickBot="1" x14ac:dyDescent="0.35">
      <c r="A1835" s="3" t="s">
        <v>2406</v>
      </c>
      <c r="B1835" s="3" t="s">
        <v>1145</v>
      </c>
      <c r="C1835" s="84">
        <f>IF(COUNTIF(Table8[Tag Number], A1835), 1, 0)</f>
        <v>0</v>
      </c>
      <c r="D1835" s="85">
        <f>IF(COUNTIF(Table9[Tag Number], A1835), 1, 0)</f>
        <v>0</v>
      </c>
      <c r="E1835" s="86">
        <f>IF(COUNTIF(Table10[Tag Number], A1835), 1, 0)</f>
        <v>0</v>
      </c>
      <c r="F1835" s="86">
        <f>IF(COUNTIF(Table11[Tag Number], A1835), 1, 0)</f>
        <v>0</v>
      </c>
      <c r="G1835" s="87">
        <f t="shared" si="59"/>
        <v>0</v>
      </c>
      <c r="H1835" s="88" t="str" cm="1">
        <f t="array" ref="H1835">_xlfn.IFS(OR(_xlfn.XLOOKUP(A1835,Table9[Tag Number],Table9[Status],"-",0)="Dead",
        _xlfn.XLOOKUP(A1835,Table10[Tag Number],Table10[Status],"-",0)="Dead",
        _xlfn.XLOOKUP(A1835,Table11[Tag Number],Table11[Status],"-",0)="Dead",
        _xlfn.XLOOKUP(A1835,Table8[Tag Number],Table8[Status],"-",0)="Dead"),"Dead",
     OR(_xlfn.XLOOKUP(A1835,Table11[Tag Number],Table11[Status],"-",0)="Alive",
        _xlfn.XLOOKUP(A1835,Table10[Tag Number],Table10[Status],"-",0)="Alive",
        _xlfn.XLOOKUP(A1835,Table9[Tag Number],Table9[Status],"-",0)="Alive",
        _xlfn.XLOOKUP(A1835,Table8[Tag Number],Table8[Status],"-",0)="Alive"),"Alive",
     OR(_xlfn.XLOOKUP(A1835,Table9[Tag Number],Table9[Status],"-",0)="-",
        _xlfn.XLOOKUP(A1835,Table10[Tag Number],Table10[Status],"-",0)="-",
        _xlfn.XLOOKUP(A1835,Table11[Tag Number],Table11[Status],"-",0)="-",
        _xlfn.XLOOKUP(A1835,Table8[Tag Number],Table8[Status],"-",0)="-"),
   "-")</f>
        <v>-</v>
      </c>
      <c r="I1835" s="88" t="str">
        <f>IF((_xlfn.XLOOKUP(B1835,[2]Sheet1!$A$2:$A$198,[2]Sheet1!$B$2:$B$198,"-",0)="Glade"),"Out","No")</f>
        <v>No</v>
      </c>
      <c r="J1835" s="94"/>
      <c r="K1835" s="95"/>
      <c r="L1835" s="95"/>
      <c r="M1835" s="95"/>
      <c r="N1835" s="96"/>
      <c r="O1835" s="89"/>
      <c r="R1835" t="b">
        <f t="shared" si="58"/>
        <v>0</v>
      </c>
    </row>
    <row r="1836" spans="1:18" ht="15" thickBot="1" x14ac:dyDescent="0.35">
      <c r="A1836" s="2" t="s">
        <v>2407</v>
      </c>
      <c r="B1836" s="2" t="s">
        <v>1145</v>
      </c>
      <c r="C1836" s="84">
        <f>IF(COUNTIF(Table8[Tag Number], A1836), 1, 0)</f>
        <v>0</v>
      </c>
      <c r="D1836" s="85">
        <f>IF(COUNTIF(Table9[Tag Number], A1836), 1, 0)</f>
        <v>0</v>
      </c>
      <c r="E1836" s="86">
        <f>IF(COUNTIF(Table10[Tag Number], A1836), 1, 0)</f>
        <v>0</v>
      </c>
      <c r="F1836" s="86">
        <f>IF(COUNTIF(Table11[Tag Number], A1836), 1, 0)</f>
        <v>0</v>
      </c>
      <c r="G1836" s="87">
        <f t="shared" si="59"/>
        <v>0</v>
      </c>
      <c r="H1836" s="88" t="str" cm="1">
        <f t="array" ref="H1836">_xlfn.IFS(OR(_xlfn.XLOOKUP(A1836,Table9[Tag Number],Table9[Status],"-",0)="Dead",
        _xlfn.XLOOKUP(A1836,Table10[Tag Number],Table10[Status],"-",0)="Dead",
        _xlfn.XLOOKUP(A1836,Table11[Tag Number],Table11[Status],"-",0)="Dead",
        _xlfn.XLOOKUP(A1836,Table8[Tag Number],Table8[Status],"-",0)="Dead"),"Dead",
     OR(_xlfn.XLOOKUP(A1836,Table11[Tag Number],Table11[Status],"-",0)="Alive",
        _xlfn.XLOOKUP(A1836,Table10[Tag Number],Table10[Status],"-",0)="Alive",
        _xlfn.XLOOKUP(A1836,Table9[Tag Number],Table9[Status],"-",0)="Alive",
        _xlfn.XLOOKUP(A1836,Table8[Tag Number],Table8[Status],"-",0)="Alive"),"Alive",
     OR(_xlfn.XLOOKUP(A1836,Table9[Tag Number],Table9[Status],"-",0)="-",
        _xlfn.XLOOKUP(A1836,Table10[Tag Number],Table10[Status],"-",0)="-",
        _xlfn.XLOOKUP(A1836,Table11[Tag Number],Table11[Status],"-",0)="-",
        _xlfn.XLOOKUP(A1836,Table8[Tag Number],Table8[Status],"-",0)="-"),
   "-")</f>
        <v>-</v>
      </c>
      <c r="I1836" s="88" t="str">
        <f>IF((_xlfn.XLOOKUP(B1836,[2]Sheet1!$A$2:$A$198,[2]Sheet1!$B$2:$B$198,"-",0)="Glade"),"Out","No")</f>
        <v>No</v>
      </c>
      <c r="J1836" s="94"/>
      <c r="K1836" s="95"/>
      <c r="L1836" s="95"/>
      <c r="M1836" s="95"/>
      <c r="N1836" s="96"/>
      <c r="O1836" s="89"/>
      <c r="R1836" t="b">
        <f t="shared" si="58"/>
        <v>0</v>
      </c>
    </row>
    <row r="1837" spans="1:18" ht="15" thickBot="1" x14ac:dyDescent="0.35">
      <c r="A1837" s="3" t="s">
        <v>2408</v>
      </c>
      <c r="B1837" s="3" t="s">
        <v>1145</v>
      </c>
      <c r="C1837" s="84">
        <f>IF(COUNTIF(Table8[Tag Number], A1837), 1, 0)</f>
        <v>0</v>
      </c>
      <c r="D1837" s="85">
        <f>IF(COUNTIF(Table9[Tag Number], A1837), 1, 0)</f>
        <v>0</v>
      </c>
      <c r="E1837" s="86">
        <f>IF(COUNTIF(Table10[Tag Number], A1837), 1, 0)</f>
        <v>0</v>
      </c>
      <c r="F1837" s="86">
        <f>IF(COUNTIF(Table11[Tag Number], A1837), 1, 0)</f>
        <v>0</v>
      </c>
      <c r="G1837" s="87">
        <f t="shared" si="59"/>
        <v>0</v>
      </c>
      <c r="H1837" s="88" t="str" cm="1">
        <f t="array" ref="H1837">_xlfn.IFS(OR(_xlfn.XLOOKUP(A1837,Table9[Tag Number],Table9[Status],"-",0)="Dead",
        _xlfn.XLOOKUP(A1837,Table10[Tag Number],Table10[Status],"-",0)="Dead",
        _xlfn.XLOOKUP(A1837,Table11[Tag Number],Table11[Status],"-",0)="Dead",
        _xlfn.XLOOKUP(A1837,Table8[Tag Number],Table8[Status],"-",0)="Dead"),"Dead",
     OR(_xlfn.XLOOKUP(A1837,Table11[Tag Number],Table11[Status],"-",0)="Alive",
        _xlfn.XLOOKUP(A1837,Table10[Tag Number],Table10[Status],"-",0)="Alive",
        _xlfn.XLOOKUP(A1837,Table9[Tag Number],Table9[Status],"-",0)="Alive",
        _xlfn.XLOOKUP(A1837,Table8[Tag Number],Table8[Status],"-",0)="Alive"),"Alive",
     OR(_xlfn.XLOOKUP(A1837,Table9[Tag Number],Table9[Status],"-",0)="-",
        _xlfn.XLOOKUP(A1837,Table10[Tag Number],Table10[Status],"-",0)="-",
        _xlfn.XLOOKUP(A1837,Table11[Tag Number],Table11[Status],"-",0)="-",
        _xlfn.XLOOKUP(A1837,Table8[Tag Number],Table8[Status],"-",0)="-"),
   "-")</f>
        <v>-</v>
      </c>
      <c r="I1837" s="88" t="str">
        <f>IF((_xlfn.XLOOKUP(B1837,[2]Sheet1!$A$2:$A$198,[2]Sheet1!$B$2:$B$198,"-",0)="Glade"),"Out","No")</f>
        <v>No</v>
      </c>
      <c r="J1837" s="94"/>
      <c r="K1837" s="95"/>
      <c r="L1837" s="95"/>
      <c r="M1837" s="95"/>
      <c r="N1837" s="96"/>
      <c r="O1837" s="89"/>
      <c r="R1837" t="b">
        <f t="shared" si="58"/>
        <v>0</v>
      </c>
    </row>
    <row r="1838" spans="1:18" ht="15" thickBot="1" x14ac:dyDescent="0.35">
      <c r="A1838" s="2" t="s">
        <v>2409</v>
      </c>
      <c r="B1838" s="2" t="s">
        <v>1145</v>
      </c>
      <c r="C1838" s="84">
        <f>IF(COUNTIF(Table8[Tag Number], A1838), 1, 0)</f>
        <v>0</v>
      </c>
      <c r="D1838" s="85">
        <f>IF(COUNTIF(Table9[Tag Number], A1838), 1, 0)</f>
        <v>0</v>
      </c>
      <c r="E1838" s="86">
        <f>IF(COUNTIF(Table10[Tag Number], A1838), 1, 0)</f>
        <v>0</v>
      </c>
      <c r="F1838" s="86">
        <f>IF(COUNTIF(Table11[Tag Number], A1838), 1, 0)</f>
        <v>0</v>
      </c>
      <c r="G1838" s="87">
        <f t="shared" si="59"/>
        <v>0</v>
      </c>
      <c r="H1838" s="88" t="str" cm="1">
        <f t="array" ref="H1838">_xlfn.IFS(OR(_xlfn.XLOOKUP(A1838,Table9[Tag Number],Table9[Status],"-",0)="Dead",
        _xlfn.XLOOKUP(A1838,Table10[Tag Number],Table10[Status],"-",0)="Dead",
        _xlfn.XLOOKUP(A1838,Table11[Tag Number],Table11[Status],"-",0)="Dead",
        _xlfn.XLOOKUP(A1838,Table8[Tag Number],Table8[Status],"-",0)="Dead"),"Dead",
     OR(_xlfn.XLOOKUP(A1838,Table11[Tag Number],Table11[Status],"-",0)="Alive",
        _xlfn.XLOOKUP(A1838,Table10[Tag Number],Table10[Status],"-",0)="Alive",
        _xlfn.XLOOKUP(A1838,Table9[Tag Number],Table9[Status],"-",0)="Alive",
        _xlfn.XLOOKUP(A1838,Table8[Tag Number],Table8[Status],"-",0)="Alive"),"Alive",
     OR(_xlfn.XLOOKUP(A1838,Table9[Tag Number],Table9[Status],"-",0)="-",
        _xlfn.XLOOKUP(A1838,Table10[Tag Number],Table10[Status],"-",0)="-",
        _xlfn.XLOOKUP(A1838,Table11[Tag Number],Table11[Status],"-",0)="-",
        _xlfn.XLOOKUP(A1838,Table8[Tag Number],Table8[Status],"-",0)="-"),
   "-")</f>
        <v>-</v>
      </c>
      <c r="I1838" s="88" t="str">
        <f>IF((_xlfn.XLOOKUP(B1838,[2]Sheet1!$A$2:$A$198,[2]Sheet1!$B$2:$B$198,"-",0)="Glade"),"Out","No")</f>
        <v>No</v>
      </c>
      <c r="J1838" s="94"/>
      <c r="K1838" s="95"/>
      <c r="L1838" s="95"/>
      <c r="M1838" s="95"/>
      <c r="N1838" s="96"/>
      <c r="O1838" s="89"/>
      <c r="R1838" t="b">
        <f t="shared" si="58"/>
        <v>0</v>
      </c>
    </row>
    <row r="1839" spans="1:18" ht="15" thickBot="1" x14ac:dyDescent="0.35">
      <c r="A1839" s="3" t="s">
        <v>2410</v>
      </c>
      <c r="B1839" s="3" t="s">
        <v>1145</v>
      </c>
      <c r="C1839" s="84">
        <f>IF(COUNTIF(Table8[Tag Number], A1839), 1, 0)</f>
        <v>0</v>
      </c>
      <c r="D1839" s="85">
        <f>IF(COUNTIF(Table9[Tag Number], A1839), 1, 0)</f>
        <v>0</v>
      </c>
      <c r="E1839" s="86">
        <f>IF(COUNTIF(Table10[Tag Number], A1839), 1, 0)</f>
        <v>0</v>
      </c>
      <c r="F1839" s="86">
        <f>IF(COUNTIF(Table11[Tag Number], A1839), 1, 0)</f>
        <v>0</v>
      </c>
      <c r="G1839" s="87">
        <f t="shared" si="59"/>
        <v>0</v>
      </c>
      <c r="H1839" s="88" t="str" cm="1">
        <f t="array" ref="H1839">_xlfn.IFS(OR(_xlfn.XLOOKUP(A1839,Table9[Tag Number],Table9[Status],"-",0)="Dead",
        _xlfn.XLOOKUP(A1839,Table10[Tag Number],Table10[Status],"-",0)="Dead",
        _xlfn.XLOOKUP(A1839,Table11[Tag Number],Table11[Status],"-",0)="Dead",
        _xlfn.XLOOKUP(A1839,Table8[Tag Number],Table8[Status],"-",0)="Dead"),"Dead",
     OR(_xlfn.XLOOKUP(A1839,Table11[Tag Number],Table11[Status],"-",0)="Alive",
        _xlfn.XLOOKUP(A1839,Table10[Tag Number],Table10[Status],"-",0)="Alive",
        _xlfn.XLOOKUP(A1839,Table9[Tag Number],Table9[Status],"-",0)="Alive",
        _xlfn.XLOOKUP(A1839,Table8[Tag Number],Table8[Status],"-",0)="Alive"),"Alive",
     OR(_xlfn.XLOOKUP(A1839,Table9[Tag Number],Table9[Status],"-",0)="-",
        _xlfn.XLOOKUP(A1839,Table10[Tag Number],Table10[Status],"-",0)="-",
        _xlfn.XLOOKUP(A1839,Table11[Tag Number],Table11[Status],"-",0)="-",
        _xlfn.XLOOKUP(A1839,Table8[Tag Number],Table8[Status],"-",0)="-"),
   "-")</f>
        <v>-</v>
      </c>
      <c r="I1839" s="88" t="str">
        <f>IF((_xlfn.XLOOKUP(B1839,[2]Sheet1!$A$2:$A$198,[2]Sheet1!$B$2:$B$198,"-",0)="Glade"),"Out","No")</f>
        <v>No</v>
      </c>
      <c r="J1839" s="94"/>
      <c r="K1839" s="95"/>
      <c r="L1839" s="95"/>
      <c r="M1839" s="95"/>
      <c r="N1839" s="96"/>
      <c r="O1839" s="89"/>
      <c r="R1839" t="b">
        <f t="shared" si="58"/>
        <v>0</v>
      </c>
    </row>
    <row r="1840" spans="1:18" ht="15" thickBot="1" x14ac:dyDescent="0.35">
      <c r="A1840" s="2" t="s">
        <v>956</v>
      </c>
      <c r="B1840" s="2" t="s">
        <v>1137</v>
      </c>
      <c r="C1840" s="84">
        <f>IF(COUNTIF(Table8[Tag Number], A1840), 1, 0)</f>
        <v>0</v>
      </c>
      <c r="D1840" s="85">
        <f>IF(COUNTIF(Table9[Tag Number], A1840), 1, 0)</f>
        <v>0</v>
      </c>
      <c r="E1840" s="86">
        <f>IF(COUNTIF(Table10[Tag Number], A1840), 1, 0)</f>
        <v>0</v>
      </c>
      <c r="F1840" s="86">
        <f>IF(COUNTIF(Table11[Tag Number], A1840), 1, 0)</f>
        <v>1</v>
      </c>
      <c r="G1840" s="87">
        <f t="shared" si="59"/>
        <v>1</v>
      </c>
      <c r="H1840" s="88" t="str" cm="1">
        <f t="array" ref="H1840">_xlfn.IFS(OR(_xlfn.XLOOKUP(A1840,Table9[Tag Number],Table9[Status],"-",0)="Dead",
        _xlfn.XLOOKUP(A1840,Table10[Tag Number],Table10[Status],"-",0)="Dead",
        _xlfn.XLOOKUP(A1840,Table11[Tag Number],Table11[Status],"-",0)="Dead",
        _xlfn.XLOOKUP(A1840,Table8[Tag Number],Table8[Status],"-",0)="Dead"),"Dead",
     OR(_xlfn.XLOOKUP(A1840,Table11[Tag Number],Table11[Status],"-",0)="Alive",
        _xlfn.XLOOKUP(A1840,Table10[Tag Number],Table10[Status],"-",0)="Alive",
        _xlfn.XLOOKUP(A1840,Table9[Tag Number],Table9[Status],"-",0)="Alive",
        _xlfn.XLOOKUP(A1840,Table8[Tag Number],Table8[Status],"-",0)="Alive"),"Alive",
     OR(_xlfn.XLOOKUP(A1840,Table9[Tag Number],Table9[Status],"-",0)="-",
        _xlfn.XLOOKUP(A1840,Table10[Tag Number],Table10[Status],"-",0)="-",
        _xlfn.XLOOKUP(A1840,Table11[Tag Number],Table11[Status],"-",0)="-",
        _xlfn.XLOOKUP(A1840,Table8[Tag Number],Table8[Status],"-",0)="-"),
   "-")</f>
        <v>Alive</v>
      </c>
      <c r="I1840" s="88" t="str">
        <f>IF((_xlfn.XLOOKUP(B1840,[2]Sheet1!$A$2:$A$198,[2]Sheet1!$B$2:$B$198,"-",0)="Glade"),"Out","No")</f>
        <v>No</v>
      </c>
      <c r="J1840" s="94"/>
      <c r="K1840" s="95"/>
      <c r="L1840" s="95"/>
      <c r="M1840" s="95"/>
      <c r="N1840" s="96"/>
      <c r="O1840" s="89"/>
      <c r="R1840" t="b">
        <f t="shared" si="58"/>
        <v>0</v>
      </c>
    </row>
    <row r="1841" spans="1:18" ht="15" thickBot="1" x14ac:dyDescent="0.35">
      <c r="A1841" s="3" t="s">
        <v>2411</v>
      </c>
      <c r="B1841" s="3" t="s">
        <v>1145</v>
      </c>
      <c r="C1841" s="84">
        <f>IF(COUNTIF(Table8[Tag Number], A1841), 1, 0)</f>
        <v>0</v>
      </c>
      <c r="D1841" s="85">
        <f>IF(COUNTIF(Table9[Tag Number], A1841), 1, 0)</f>
        <v>0</v>
      </c>
      <c r="E1841" s="86">
        <f>IF(COUNTIF(Table10[Tag Number], A1841), 1, 0)</f>
        <v>0</v>
      </c>
      <c r="F1841" s="86">
        <f>IF(COUNTIF(Table11[Tag Number], A1841), 1, 0)</f>
        <v>0</v>
      </c>
      <c r="G1841" s="87">
        <f t="shared" si="59"/>
        <v>0</v>
      </c>
      <c r="H1841" s="88" t="str" cm="1">
        <f t="array" ref="H1841">_xlfn.IFS(OR(_xlfn.XLOOKUP(A1841,Table9[Tag Number],Table9[Status],"-",0)="Dead",
        _xlfn.XLOOKUP(A1841,Table10[Tag Number],Table10[Status],"-",0)="Dead",
        _xlfn.XLOOKUP(A1841,Table11[Tag Number],Table11[Status],"-",0)="Dead",
        _xlfn.XLOOKUP(A1841,Table8[Tag Number],Table8[Status],"-",0)="Dead"),"Dead",
     OR(_xlfn.XLOOKUP(A1841,Table11[Tag Number],Table11[Status],"-",0)="Alive",
        _xlfn.XLOOKUP(A1841,Table10[Tag Number],Table10[Status],"-",0)="Alive",
        _xlfn.XLOOKUP(A1841,Table9[Tag Number],Table9[Status],"-",0)="Alive",
        _xlfn.XLOOKUP(A1841,Table8[Tag Number],Table8[Status],"-",0)="Alive"),"Alive",
     OR(_xlfn.XLOOKUP(A1841,Table9[Tag Number],Table9[Status],"-",0)="-",
        _xlfn.XLOOKUP(A1841,Table10[Tag Number],Table10[Status],"-",0)="-",
        _xlfn.XLOOKUP(A1841,Table11[Tag Number],Table11[Status],"-",0)="-",
        _xlfn.XLOOKUP(A1841,Table8[Tag Number],Table8[Status],"-",0)="-"),
   "-")</f>
        <v>-</v>
      </c>
      <c r="I1841" s="88" t="str">
        <f>IF((_xlfn.XLOOKUP(B1841,[2]Sheet1!$A$2:$A$198,[2]Sheet1!$B$2:$B$198,"-",0)="Glade"),"Out","No")</f>
        <v>No</v>
      </c>
      <c r="J1841" s="94"/>
      <c r="K1841" s="95"/>
      <c r="L1841" s="95"/>
      <c r="M1841" s="95"/>
      <c r="N1841" s="96"/>
      <c r="O1841" s="89"/>
      <c r="R1841" t="b">
        <f t="shared" si="58"/>
        <v>0</v>
      </c>
    </row>
    <row r="1842" spans="1:18" ht="15" thickBot="1" x14ac:dyDescent="0.35">
      <c r="A1842" s="2" t="s">
        <v>2412</v>
      </c>
      <c r="B1842" s="2" t="s">
        <v>1145</v>
      </c>
      <c r="C1842" s="84">
        <f>IF(COUNTIF(Table8[Tag Number], A1842), 1, 0)</f>
        <v>0</v>
      </c>
      <c r="D1842" s="85">
        <f>IF(COUNTIF(Table9[Tag Number], A1842), 1, 0)</f>
        <v>0</v>
      </c>
      <c r="E1842" s="86">
        <f>IF(COUNTIF(Table10[Tag Number], A1842), 1, 0)</f>
        <v>0</v>
      </c>
      <c r="F1842" s="86">
        <f>IF(COUNTIF(Table11[Tag Number], A1842), 1, 0)</f>
        <v>0</v>
      </c>
      <c r="G1842" s="87">
        <f t="shared" si="59"/>
        <v>0</v>
      </c>
      <c r="H1842" s="88" t="str" cm="1">
        <f t="array" ref="H1842">_xlfn.IFS(OR(_xlfn.XLOOKUP(A1842,Table9[Tag Number],Table9[Status],"-",0)="Dead",
        _xlfn.XLOOKUP(A1842,Table10[Tag Number],Table10[Status],"-",0)="Dead",
        _xlfn.XLOOKUP(A1842,Table11[Tag Number],Table11[Status],"-",0)="Dead",
        _xlfn.XLOOKUP(A1842,Table8[Tag Number],Table8[Status],"-",0)="Dead"),"Dead",
     OR(_xlfn.XLOOKUP(A1842,Table11[Tag Number],Table11[Status],"-",0)="Alive",
        _xlfn.XLOOKUP(A1842,Table10[Tag Number],Table10[Status],"-",0)="Alive",
        _xlfn.XLOOKUP(A1842,Table9[Tag Number],Table9[Status],"-",0)="Alive",
        _xlfn.XLOOKUP(A1842,Table8[Tag Number],Table8[Status],"-",0)="Alive"),"Alive",
     OR(_xlfn.XLOOKUP(A1842,Table9[Tag Number],Table9[Status],"-",0)="-",
        _xlfn.XLOOKUP(A1842,Table10[Tag Number],Table10[Status],"-",0)="-",
        _xlfn.XLOOKUP(A1842,Table11[Tag Number],Table11[Status],"-",0)="-",
        _xlfn.XLOOKUP(A1842,Table8[Tag Number],Table8[Status],"-",0)="-"),
   "-")</f>
        <v>-</v>
      </c>
      <c r="I1842" s="88" t="str">
        <f>IF((_xlfn.XLOOKUP(B1842,[2]Sheet1!$A$2:$A$198,[2]Sheet1!$B$2:$B$198,"-",0)="Glade"),"Out","No")</f>
        <v>No</v>
      </c>
      <c r="J1842" s="94"/>
      <c r="K1842" s="95"/>
      <c r="L1842" s="95"/>
      <c r="M1842" s="95"/>
      <c r="N1842" s="96"/>
      <c r="O1842" s="89"/>
      <c r="R1842" t="b">
        <f t="shared" si="58"/>
        <v>0</v>
      </c>
    </row>
    <row r="1843" spans="1:18" ht="15" thickBot="1" x14ac:dyDescent="0.35">
      <c r="A1843" s="3" t="s">
        <v>2413</v>
      </c>
      <c r="B1843" s="3" t="s">
        <v>1145</v>
      </c>
      <c r="C1843" s="84">
        <f>IF(COUNTIF(Table8[Tag Number], A1843), 1, 0)</f>
        <v>0</v>
      </c>
      <c r="D1843" s="85">
        <f>IF(COUNTIF(Table9[Tag Number], A1843), 1, 0)</f>
        <v>0</v>
      </c>
      <c r="E1843" s="86">
        <f>IF(COUNTIF(Table10[Tag Number], A1843), 1, 0)</f>
        <v>0</v>
      </c>
      <c r="F1843" s="86">
        <f>IF(COUNTIF(Table11[Tag Number], A1843), 1, 0)</f>
        <v>0</v>
      </c>
      <c r="G1843" s="87">
        <f t="shared" si="59"/>
        <v>0</v>
      </c>
      <c r="H1843" s="88" t="str" cm="1">
        <f t="array" ref="H1843">_xlfn.IFS(OR(_xlfn.XLOOKUP(A1843,Table9[Tag Number],Table9[Status],"-",0)="Dead",
        _xlfn.XLOOKUP(A1843,Table10[Tag Number],Table10[Status],"-",0)="Dead",
        _xlfn.XLOOKUP(A1843,Table11[Tag Number],Table11[Status],"-",0)="Dead",
        _xlfn.XLOOKUP(A1843,Table8[Tag Number],Table8[Status],"-",0)="Dead"),"Dead",
     OR(_xlfn.XLOOKUP(A1843,Table11[Tag Number],Table11[Status],"-",0)="Alive",
        _xlfn.XLOOKUP(A1843,Table10[Tag Number],Table10[Status],"-",0)="Alive",
        _xlfn.XLOOKUP(A1843,Table9[Tag Number],Table9[Status],"-",0)="Alive",
        _xlfn.XLOOKUP(A1843,Table8[Tag Number],Table8[Status],"-",0)="Alive"),"Alive",
     OR(_xlfn.XLOOKUP(A1843,Table9[Tag Number],Table9[Status],"-",0)="-",
        _xlfn.XLOOKUP(A1843,Table10[Tag Number],Table10[Status],"-",0)="-",
        _xlfn.XLOOKUP(A1843,Table11[Tag Number],Table11[Status],"-",0)="-",
        _xlfn.XLOOKUP(A1843,Table8[Tag Number],Table8[Status],"-",0)="-"),
   "-")</f>
        <v>-</v>
      </c>
      <c r="I1843" s="88" t="str">
        <f>IF((_xlfn.XLOOKUP(B1843,[2]Sheet1!$A$2:$A$198,[2]Sheet1!$B$2:$B$198,"-",0)="Glade"),"Out","No")</f>
        <v>No</v>
      </c>
      <c r="J1843" s="94"/>
      <c r="K1843" s="95"/>
      <c r="L1843" s="95"/>
      <c r="M1843" s="95"/>
      <c r="N1843" s="96"/>
      <c r="O1843" s="89"/>
      <c r="R1843" t="b">
        <f t="shared" si="58"/>
        <v>0</v>
      </c>
    </row>
    <row r="1844" spans="1:18" ht="15" thickBot="1" x14ac:dyDescent="0.35">
      <c r="A1844" s="2" t="s">
        <v>2414</v>
      </c>
      <c r="B1844" s="2" t="s">
        <v>1145</v>
      </c>
      <c r="C1844" s="84">
        <f>IF(COUNTIF(Table8[Tag Number], A1844), 1, 0)</f>
        <v>0</v>
      </c>
      <c r="D1844" s="85">
        <f>IF(COUNTIF(Table9[Tag Number], A1844), 1, 0)</f>
        <v>0</v>
      </c>
      <c r="E1844" s="86">
        <f>IF(COUNTIF(Table10[Tag Number], A1844), 1, 0)</f>
        <v>0</v>
      </c>
      <c r="F1844" s="86">
        <f>IF(COUNTIF(Table11[Tag Number], A1844), 1, 0)</f>
        <v>0</v>
      </c>
      <c r="G1844" s="87">
        <f t="shared" si="59"/>
        <v>0</v>
      </c>
      <c r="H1844" s="88" t="str" cm="1">
        <f t="array" ref="H1844">_xlfn.IFS(OR(_xlfn.XLOOKUP(A1844,Table9[Tag Number],Table9[Status],"-",0)="Dead",
        _xlfn.XLOOKUP(A1844,Table10[Tag Number],Table10[Status],"-",0)="Dead",
        _xlfn.XLOOKUP(A1844,Table11[Tag Number],Table11[Status],"-",0)="Dead",
        _xlfn.XLOOKUP(A1844,Table8[Tag Number],Table8[Status],"-",0)="Dead"),"Dead",
     OR(_xlfn.XLOOKUP(A1844,Table11[Tag Number],Table11[Status],"-",0)="Alive",
        _xlfn.XLOOKUP(A1844,Table10[Tag Number],Table10[Status],"-",0)="Alive",
        _xlfn.XLOOKUP(A1844,Table9[Tag Number],Table9[Status],"-",0)="Alive",
        _xlfn.XLOOKUP(A1844,Table8[Tag Number],Table8[Status],"-",0)="Alive"),"Alive",
     OR(_xlfn.XLOOKUP(A1844,Table9[Tag Number],Table9[Status],"-",0)="-",
        _xlfn.XLOOKUP(A1844,Table10[Tag Number],Table10[Status],"-",0)="-",
        _xlfn.XLOOKUP(A1844,Table11[Tag Number],Table11[Status],"-",0)="-",
        _xlfn.XLOOKUP(A1844,Table8[Tag Number],Table8[Status],"-",0)="-"),
   "-")</f>
        <v>-</v>
      </c>
      <c r="I1844" s="88" t="str">
        <f>IF((_xlfn.XLOOKUP(B1844,[2]Sheet1!$A$2:$A$198,[2]Sheet1!$B$2:$B$198,"-",0)="Glade"),"Out","No")</f>
        <v>No</v>
      </c>
      <c r="J1844" s="94"/>
      <c r="K1844" s="95"/>
      <c r="L1844" s="95"/>
      <c r="M1844" s="95"/>
      <c r="N1844" s="96"/>
      <c r="O1844" s="89"/>
      <c r="R1844" t="b">
        <f t="shared" si="58"/>
        <v>0</v>
      </c>
    </row>
    <row r="1845" spans="1:18" ht="15" thickBot="1" x14ac:dyDescent="0.35">
      <c r="A1845" s="3" t="s">
        <v>2415</v>
      </c>
      <c r="B1845" s="3" t="s">
        <v>1145</v>
      </c>
      <c r="C1845" s="84">
        <f>IF(COUNTIF(Table8[Tag Number], A1845), 1, 0)</f>
        <v>0</v>
      </c>
      <c r="D1845" s="85">
        <f>IF(COUNTIF(Table9[Tag Number], A1845), 1, 0)</f>
        <v>0</v>
      </c>
      <c r="E1845" s="86">
        <f>IF(COUNTIF(Table10[Tag Number], A1845), 1, 0)</f>
        <v>0</v>
      </c>
      <c r="F1845" s="86">
        <f>IF(COUNTIF(Table11[Tag Number], A1845), 1, 0)</f>
        <v>0</v>
      </c>
      <c r="G1845" s="87">
        <f t="shared" si="59"/>
        <v>0</v>
      </c>
      <c r="H1845" s="88" t="str" cm="1">
        <f t="array" ref="H1845">_xlfn.IFS(OR(_xlfn.XLOOKUP(A1845,Table9[Tag Number],Table9[Status],"-",0)="Dead",
        _xlfn.XLOOKUP(A1845,Table10[Tag Number],Table10[Status],"-",0)="Dead",
        _xlfn.XLOOKUP(A1845,Table11[Tag Number],Table11[Status],"-",0)="Dead",
        _xlfn.XLOOKUP(A1845,Table8[Tag Number],Table8[Status],"-",0)="Dead"),"Dead",
     OR(_xlfn.XLOOKUP(A1845,Table11[Tag Number],Table11[Status],"-",0)="Alive",
        _xlfn.XLOOKUP(A1845,Table10[Tag Number],Table10[Status],"-",0)="Alive",
        _xlfn.XLOOKUP(A1845,Table9[Tag Number],Table9[Status],"-",0)="Alive",
        _xlfn.XLOOKUP(A1845,Table8[Tag Number],Table8[Status],"-",0)="Alive"),"Alive",
     OR(_xlfn.XLOOKUP(A1845,Table9[Tag Number],Table9[Status],"-",0)="-",
        _xlfn.XLOOKUP(A1845,Table10[Tag Number],Table10[Status],"-",0)="-",
        _xlfn.XLOOKUP(A1845,Table11[Tag Number],Table11[Status],"-",0)="-",
        _xlfn.XLOOKUP(A1845,Table8[Tag Number],Table8[Status],"-",0)="-"),
   "-")</f>
        <v>-</v>
      </c>
      <c r="I1845" s="88" t="str">
        <f>IF((_xlfn.XLOOKUP(B1845,[2]Sheet1!$A$2:$A$198,[2]Sheet1!$B$2:$B$198,"-",0)="Glade"),"Out","No")</f>
        <v>No</v>
      </c>
      <c r="J1845" s="94"/>
      <c r="K1845" s="95"/>
      <c r="L1845" s="95"/>
      <c r="M1845" s="95"/>
      <c r="N1845" s="96"/>
      <c r="O1845" s="89"/>
      <c r="R1845" t="b">
        <f t="shared" si="58"/>
        <v>0</v>
      </c>
    </row>
    <row r="1846" spans="1:18" ht="15" thickBot="1" x14ac:dyDescent="0.35">
      <c r="A1846" s="2" t="s">
        <v>2416</v>
      </c>
      <c r="B1846" s="2" t="s">
        <v>1145</v>
      </c>
      <c r="C1846" s="84">
        <f>IF(COUNTIF(Table8[Tag Number], A1846), 1, 0)</f>
        <v>0</v>
      </c>
      <c r="D1846" s="85">
        <f>IF(COUNTIF(Table9[Tag Number], A1846), 1, 0)</f>
        <v>0</v>
      </c>
      <c r="E1846" s="86">
        <f>IF(COUNTIF(Table10[Tag Number], A1846), 1, 0)</f>
        <v>0</v>
      </c>
      <c r="F1846" s="86">
        <f>IF(COUNTIF(Table11[Tag Number], A1846), 1, 0)</f>
        <v>0</v>
      </c>
      <c r="G1846" s="87">
        <f t="shared" si="59"/>
        <v>0</v>
      </c>
      <c r="H1846" s="88" t="str" cm="1">
        <f t="array" ref="H1846">_xlfn.IFS(OR(_xlfn.XLOOKUP(A1846,Table9[Tag Number],Table9[Status],"-",0)="Dead",
        _xlfn.XLOOKUP(A1846,Table10[Tag Number],Table10[Status],"-",0)="Dead",
        _xlfn.XLOOKUP(A1846,Table11[Tag Number],Table11[Status],"-",0)="Dead",
        _xlfn.XLOOKUP(A1846,Table8[Tag Number],Table8[Status],"-",0)="Dead"),"Dead",
     OR(_xlfn.XLOOKUP(A1846,Table11[Tag Number],Table11[Status],"-",0)="Alive",
        _xlfn.XLOOKUP(A1846,Table10[Tag Number],Table10[Status],"-",0)="Alive",
        _xlfn.XLOOKUP(A1846,Table9[Tag Number],Table9[Status],"-",0)="Alive",
        _xlfn.XLOOKUP(A1846,Table8[Tag Number],Table8[Status],"-",0)="Alive"),"Alive",
     OR(_xlfn.XLOOKUP(A1846,Table9[Tag Number],Table9[Status],"-",0)="-",
        _xlfn.XLOOKUP(A1846,Table10[Tag Number],Table10[Status],"-",0)="-",
        _xlfn.XLOOKUP(A1846,Table11[Tag Number],Table11[Status],"-",0)="-",
        _xlfn.XLOOKUP(A1846,Table8[Tag Number],Table8[Status],"-",0)="-"),
   "-")</f>
        <v>-</v>
      </c>
      <c r="I1846" s="88" t="str">
        <f>IF((_xlfn.XLOOKUP(B1846,[2]Sheet1!$A$2:$A$198,[2]Sheet1!$B$2:$B$198,"-",0)="Glade"),"Out","No")</f>
        <v>No</v>
      </c>
      <c r="J1846" s="94"/>
      <c r="K1846" s="95"/>
      <c r="L1846" s="95"/>
      <c r="M1846" s="95"/>
      <c r="N1846" s="96"/>
      <c r="O1846" s="89"/>
      <c r="R1846" t="b">
        <f t="shared" si="58"/>
        <v>0</v>
      </c>
    </row>
    <row r="1847" spans="1:18" ht="15" thickBot="1" x14ac:dyDescent="0.35">
      <c r="A1847" s="3" t="s">
        <v>2417</v>
      </c>
      <c r="B1847" s="3" t="s">
        <v>1145</v>
      </c>
      <c r="C1847" s="84">
        <f>IF(COUNTIF(Table8[Tag Number], A1847), 1, 0)</f>
        <v>0</v>
      </c>
      <c r="D1847" s="85">
        <f>IF(COUNTIF(Table9[Tag Number], A1847), 1, 0)</f>
        <v>0</v>
      </c>
      <c r="E1847" s="86">
        <f>IF(COUNTIF(Table10[Tag Number], A1847), 1, 0)</f>
        <v>0</v>
      </c>
      <c r="F1847" s="86">
        <f>IF(COUNTIF(Table11[Tag Number], A1847), 1, 0)</f>
        <v>0</v>
      </c>
      <c r="G1847" s="87">
        <f t="shared" si="59"/>
        <v>0</v>
      </c>
      <c r="H1847" s="88" t="str" cm="1">
        <f t="array" ref="H1847">_xlfn.IFS(OR(_xlfn.XLOOKUP(A1847,Table9[Tag Number],Table9[Status],"-",0)="Dead",
        _xlfn.XLOOKUP(A1847,Table10[Tag Number],Table10[Status],"-",0)="Dead",
        _xlfn.XLOOKUP(A1847,Table11[Tag Number],Table11[Status],"-",0)="Dead",
        _xlfn.XLOOKUP(A1847,Table8[Tag Number],Table8[Status],"-",0)="Dead"),"Dead",
     OR(_xlfn.XLOOKUP(A1847,Table11[Tag Number],Table11[Status],"-",0)="Alive",
        _xlfn.XLOOKUP(A1847,Table10[Tag Number],Table10[Status],"-",0)="Alive",
        _xlfn.XLOOKUP(A1847,Table9[Tag Number],Table9[Status],"-",0)="Alive",
        _xlfn.XLOOKUP(A1847,Table8[Tag Number],Table8[Status],"-",0)="Alive"),"Alive",
     OR(_xlfn.XLOOKUP(A1847,Table9[Tag Number],Table9[Status],"-",0)="-",
        _xlfn.XLOOKUP(A1847,Table10[Tag Number],Table10[Status],"-",0)="-",
        _xlfn.XLOOKUP(A1847,Table11[Tag Number],Table11[Status],"-",0)="-",
        _xlfn.XLOOKUP(A1847,Table8[Tag Number],Table8[Status],"-",0)="-"),
   "-")</f>
        <v>-</v>
      </c>
      <c r="I1847" s="88" t="str">
        <f>IF((_xlfn.XLOOKUP(B1847,[2]Sheet1!$A$2:$A$198,[2]Sheet1!$B$2:$B$198,"-",0)="Glade"),"Out","No")</f>
        <v>No</v>
      </c>
      <c r="J1847" s="94"/>
      <c r="K1847" s="95"/>
      <c r="L1847" s="95"/>
      <c r="M1847" s="95"/>
      <c r="N1847" s="96"/>
      <c r="O1847" s="89"/>
      <c r="R1847" t="b">
        <f t="shared" si="58"/>
        <v>0</v>
      </c>
    </row>
    <row r="1848" spans="1:18" ht="15" thickBot="1" x14ac:dyDescent="0.35">
      <c r="A1848" s="2" t="s">
        <v>2418</v>
      </c>
      <c r="B1848" s="2" t="s">
        <v>1145</v>
      </c>
      <c r="C1848" s="84">
        <f>IF(COUNTIF(Table8[Tag Number], A1848), 1, 0)</f>
        <v>0</v>
      </c>
      <c r="D1848" s="85">
        <f>IF(COUNTIF(Table9[Tag Number], A1848), 1, 0)</f>
        <v>0</v>
      </c>
      <c r="E1848" s="86">
        <f>IF(COUNTIF(Table10[Tag Number], A1848), 1, 0)</f>
        <v>0</v>
      </c>
      <c r="F1848" s="86">
        <f>IF(COUNTIF(Table11[Tag Number], A1848), 1, 0)</f>
        <v>0</v>
      </c>
      <c r="G1848" s="87">
        <f t="shared" si="59"/>
        <v>0</v>
      </c>
      <c r="H1848" s="88" t="str" cm="1">
        <f t="array" ref="H1848">_xlfn.IFS(OR(_xlfn.XLOOKUP(A1848,Table9[Tag Number],Table9[Status],"-",0)="Dead",
        _xlfn.XLOOKUP(A1848,Table10[Tag Number],Table10[Status],"-",0)="Dead",
        _xlfn.XLOOKUP(A1848,Table11[Tag Number],Table11[Status],"-",0)="Dead",
        _xlfn.XLOOKUP(A1848,Table8[Tag Number],Table8[Status],"-",0)="Dead"),"Dead",
     OR(_xlfn.XLOOKUP(A1848,Table11[Tag Number],Table11[Status],"-",0)="Alive",
        _xlfn.XLOOKUP(A1848,Table10[Tag Number],Table10[Status],"-",0)="Alive",
        _xlfn.XLOOKUP(A1848,Table9[Tag Number],Table9[Status],"-",0)="Alive",
        _xlfn.XLOOKUP(A1848,Table8[Tag Number],Table8[Status],"-",0)="Alive"),"Alive",
     OR(_xlfn.XLOOKUP(A1848,Table9[Tag Number],Table9[Status],"-",0)="-",
        _xlfn.XLOOKUP(A1848,Table10[Tag Number],Table10[Status],"-",0)="-",
        _xlfn.XLOOKUP(A1848,Table11[Tag Number],Table11[Status],"-",0)="-",
        _xlfn.XLOOKUP(A1848,Table8[Tag Number],Table8[Status],"-",0)="-"),
   "-")</f>
        <v>-</v>
      </c>
      <c r="I1848" s="88" t="str">
        <f>IF((_xlfn.XLOOKUP(B1848,[2]Sheet1!$A$2:$A$198,[2]Sheet1!$B$2:$B$198,"-",0)="Glade"),"Out","No")</f>
        <v>No</v>
      </c>
      <c r="J1848" s="94"/>
      <c r="K1848" s="95"/>
      <c r="L1848" s="95"/>
      <c r="M1848" s="95"/>
      <c r="N1848" s="96"/>
      <c r="O1848" s="89"/>
      <c r="R1848" t="b">
        <f t="shared" si="58"/>
        <v>0</v>
      </c>
    </row>
    <row r="1849" spans="1:18" ht="15" thickBot="1" x14ac:dyDescent="0.35">
      <c r="A1849" s="3" t="s">
        <v>2419</v>
      </c>
      <c r="B1849" s="3" t="s">
        <v>1145</v>
      </c>
      <c r="C1849" s="84">
        <f>IF(COUNTIF(Table8[Tag Number], A1849), 1, 0)</f>
        <v>0</v>
      </c>
      <c r="D1849" s="85">
        <f>IF(COUNTIF(Table9[Tag Number], A1849), 1, 0)</f>
        <v>0</v>
      </c>
      <c r="E1849" s="86">
        <f>IF(COUNTIF(Table10[Tag Number], A1849), 1, 0)</f>
        <v>0</v>
      </c>
      <c r="F1849" s="86">
        <f>IF(COUNTIF(Table11[Tag Number], A1849), 1, 0)</f>
        <v>0</v>
      </c>
      <c r="G1849" s="87">
        <f t="shared" si="59"/>
        <v>0</v>
      </c>
      <c r="H1849" s="88" t="str" cm="1">
        <f t="array" ref="H1849">_xlfn.IFS(OR(_xlfn.XLOOKUP(A1849,Table9[Tag Number],Table9[Status],"-",0)="Dead",
        _xlfn.XLOOKUP(A1849,Table10[Tag Number],Table10[Status],"-",0)="Dead",
        _xlfn.XLOOKUP(A1849,Table11[Tag Number],Table11[Status],"-",0)="Dead",
        _xlfn.XLOOKUP(A1849,Table8[Tag Number],Table8[Status],"-",0)="Dead"),"Dead",
     OR(_xlfn.XLOOKUP(A1849,Table11[Tag Number],Table11[Status],"-",0)="Alive",
        _xlfn.XLOOKUP(A1849,Table10[Tag Number],Table10[Status],"-",0)="Alive",
        _xlfn.XLOOKUP(A1849,Table9[Tag Number],Table9[Status],"-",0)="Alive",
        _xlfn.XLOOKUP(A1849,Table8[Tag Number],Table8[Status],"-",0)="Alive"),"Alive",
     OR(_xlfn.XLOOKUP(A1849,Table9[Tag Number],Table9[Status],"-",0)="-",
        _xlfn.XLOOKUP(A1849,Table10[Tag Number],Table10[Status],"-",0)="-",
        _xlfn.XLOOKUP(A1849,Table11[Tag Number],Table11[Status],"-",0)="-",
        _xlfn.XLOOKUP(A1849,Table8[Tag Number],Table8[Status],"-",0)="-"),
   "-")</f>
        <v>-</v>
      </c>
      <c r="I1849" s="88" t="str">
        <f>IF((_xlfn.XLOOKUP(B1849,[2]Sheet1!$A$2:$A$198,[2]Sheet1!$B$2:$B$198,"-",0)="Glade"),"Out","No")</f>
        <v>No</v>
      </c>
      <c r="J1849" s="94"/>
      <c r="K1849" s="95"/>
      <c r="L1849" s="95"/>
      <c r="M1849" s="95"/>
      <c r="N1849" s="96"/>
      <c r="O1849" s="89"/>
      <c r="R1849" t="b">
        <f t="shared" si="58"/>
        <v>0</v>
      </c>
    </row>
    <row r="1850" spans="1:18" ht="15" thickBot="1" x14ac:dyDescent="0.35">
      <c r="A1850" s="2" t="s">
        <v>2420</v>
      </c>
      <c r="B1850" s="2" t="s">
        <v>1145</v>
      </c>
      <c r="C1850" s="84">
        <f>IF(COUNTIF(Table8[Tag Number], A1850), 1, 0)</f>
        <v>0</v>
      </c>
      <c r="D1850" s="85">
        <f>IF(COUNTIF(Table9[Tag Number], A1850), 1, 0)</f>
        <v>0</v>
      </c>
      <c r="E1850" s="86">
        <f>IF(COUNTIF(Table10[Tag Number], A1850), 1, 0)</f>
        <v>0</v>
      </c>
      <c r="F1850" s="86">
        <f>IF(COUNTIF(Table11[Tag Number], A1850), 1, 0)</f>
        <v>0</v>
      </c>
      <c r="G1850" s="87">
        <f t="shared" si="59"/>
        <v>0</v>
      </c>
      <c r="H1850" s="88" t="str" cm="1">
        <f t="array" ref="H1850">_xlfn.IFS(OR(_xlfn.XLOOKUP(A1850,Table9[Tag Number],Table9[Status],"-",0)="Dead",
        _xlfn.XLOOKUP(A1850,Table10[Tag Number],Table10[Status],"-",0)="Dead",
        _xlfn.XLOOKUP(A1850,Table11[Tag Number],Table11[Status],"-",0)="Dead",
        _xlfn.XLOOKUP(A1850,Table8[Tag Number],Table8[Status],"-",0)="Dead"),"Dead",
     OR(_xlfn.XLOOKUP(A1850,Table11[Tag Number],Table11[Status],"-",0)="Alive",
        _xlfn.XLOOKUP(A1850,Table10[Tag Number],Table10[Status],"-",0)="Alive",
        _xlfn.XLOOKUP(A1850,Table9[Tag Number],Table9[Status],"-",0)="Alive",
        _xlfn.XLOOKUP(A1850,Table8[Tag Number],Table8[Status],"-",0)="Alive"),"Alive",
     OR(_xlfn.XLOOKUP(A1850,Table9[Tag Number],Table9[Status],"-",0)="-",
        _xlfn.XLOOKUP(A1850,Table10[Tag Number],Table10[Status],"-",0)="-",
        _xlfn.XLOOKUP(A1850,Table11[Tag Number],Table11[Status],"-",0)="-",
        _xlfn.XLOOKUP(A1850,Table8[Tag Number],Table8[Status],"-",0)="-"),
   "-")</f>
        <v>-</v>
      </c>
      <c r="I1850" s="88" t="str">
        <f>IF((_xlfn.XLOOKUP(B1850,[2]Sheet1!$A$2:$A$198,[2]Sheet1!$B$2:$B$198,"-",0)="Glade"),"Out","No")</f>
        <v>No</v>
      </c>
      <c r="J1850" s="94"/>
      <c r="K1850" s="95"/>
      <c r="L1850" s="95"/>
      <c r="M1850" s="95"/>
      <c r="N1850" s="96"/>
      <c r="O1850" s="89"/>
      <c r="R1850" t="b">
        <f t="shared" si="58"/>
        <v>0</v>
      </c>
    </row>
    <row r="1851" spans="1:18" ht="15" thickBot="1" x14ac:dyDescent="0.35">
      <c r="A1851" s="3" t="s">
        <v>2421</v>
      </c>
      <c r="B1851" s="3" t="s">
        <v>1137</v>
      </c>
      <c r="C1851" s="84">
        <f>IF(COUNTIF(Table8[Tag Number], A1851), 1, 0)</f>
        <v>0</v>
      </c>
      <c r="D1851" s="85">
        <f>IF(COUNTIF(Table9[Tag Number], A1851), 1, 0)</f>
        <v>0</v>
      </c>
      <c r="E1851" s="86">
        <f>IF(COUNTIF(Table10[Tag Number], A1851), 1, 0)</f>
        <v>0</v>
      </c>
      <c r="F1851" s="86">
        <f>IF(COUNTIF(Table11[Tag Number], A1851), 1, 0)</f>
        <v>0</v>
      </c>
      <c r="G1851" s="87">
        <f t="shared" si="59"/>
        <v>0</v>
      </c>
      <c r="H1851" s="88" t="str" cm="1">
        <f t="array" ref="H1851">_xlfn.IFS(OR(_xlfn.XLOOKUP(A1851,Table9[Tag Number],Table9[Status],"-",0)="Dead",
        _xlfn.XLOOKUP(A1851,Table10[Tag Number],Table10[Status],"-",0)="Dead",
        _xlfn.XLOOKUP(A1851,Table11[Tag Number],Table11[Status],"-",0)="Dead",
        _xlfn.XLOOKUP(A1851,Table8[Tag Number],Table8[Status],"-",0)="Dead"),"Dead",
     OR(_xlfn.XLOOKUP(A1851,Table11[Tag Number],Table11[Status],"-",0)="Alive",
        _xlfn.XLOOKUP(A1851,Table10[Tag Number],Table10[Status],"-",0)="Alive",
        _xlfn.XLOOKUP(A1851,Table9[Tag Number],Table9[Status],"-",0)="Alive",
        _xlfn.XLOOKUP(A1851,Table8[Tag Number],Table8[Status],"-",0)="Alive"),"Alive",
     OR(_xlfn.XLOOKUP(A1851,Table9[Tag Number],Table9[Status],"-",0)="-",
        _xlfn.XLOOKUP(A1851,Table10[Tag Number],Table10[Status],"-",0)="-",
        _xlfn.XLOOKUP(A1851,Table11[Tag Number],Table11[Status],"-",0)="-",
        _xlfn.XLOOKUP(A1851,Table8[Tag Number],Table8[Status],"-",0)="-"),
   "-")</f>
        <v>-</v>
      </c>
      <c r="I1851" s="88" t="str">
        <f>IF((_xlfn.XLOOKUP(B1851,[2]Sheet1!$A$2:$A$198,[2]Sheet1!$B$2:$B$198,"-",0)="Glade"),"Out","No")</f>
        <v>No</v>
      </c>
      <c r="J1851" s="94"/>
      <c r="K1851" s="95"/>
      <c r="L1851" s="95"/>
      <c r="M1851" s="95"/>
      <c r="N1851" s="96"/>
      <c r="O1851" s="89"/>
      <c r="R1851" t="b">
        <f t="shared" si="58"/>
        <v>0</v>
      </c>
    </row>
    <row r="1852" spans="1:18" ht="15" thickBot="1" x14ac:dyDescent="0.35">
      <c r="A1852" s="2" t="s">
        <v>2422</v>
      </c>
      <c r="B1852" s="2" t="s">
        <v>1145</v>
      </c>
      <c r="C1852" s="84">
        <f>IF(COUNTIF(Table8[Tag Number], A1852), 1, 0)</f>
        <v>0</v>
      </c>
      <c r="D1852" s="85">
        <f>IF(COUNTIF(Table9[Tag Number], A1852), 1, 0)</f>
        <v>0</v>
      </c>
      <c r="E1852" s="86">
        <f>IF(COUNTIF(Table10[Tag Number], A1852), 1, 0)</f>
        <v>0</v>
      </c>
      <c r="F1852" s="86">
        <f>IF(COUNTIF(Table11[Tag Number], A1852), 1, 0)</f>
        <v>0</v>
      </c>
      <c r="G1852" s="87">
        <f t="shared" si="59"/>
        <v>0</v>
      </c>
      <c r="H1852" s="88" t="str" cm="1">
        <f t="array" ref="H1852">_xlfn.IFS(OR(_xlfn.XLOOKUP(A1852,Table9[Tag Number],Table9[Status],"-",0)="Dead",
        _xlfn.XLOOKUP(A1852,Table10[Tag Number],Table10[Status],"-",0)="Dead",
        _xlfn.XLOOKUP(A1852,Table11[Tag Number],Table11[Status],"-",0)="Dead",
        _xlfn.XLOOKUP(A1852,Table8[Tag Number],Table8[Status],"-",0)="Dead"),"Dead",
     OR(_xlfn.XLOOKUP(A1852,Table11[Tag Number],Table11[Status],"-",0)="Alive",
        _xlfn.XLOOKUP(A1852,Table10[Tag Number],Table10[Status],"-",0)="Alive",
        _xlfn.XLOOKUP(A1852,Table9[Tag Number],Table9[Status],"-",0)="Alive",
        _xlfn.XLOOKUP(A1852,Table8[Tag Number],Table8[Status],"-",0)="Alive"),"Alive",
     OR(_xlfn.XLOOKUP(A1852,Table9[Tag Number],Table9[Status],"-",0)="-",
        _xlfn.XLOOKUP(A1852,Table10[Tag Number],Table10[Status],"-",0)="-",
        _xlfn.XLOOKUP(A1852,Table11[Tag Number],Table11[Status],"-",0)="-",
        _xlfn.XLOOKUP(A1852,Table8[Tag Number],Table8[Status],"-",0)="-"),
   "-")</f>
        <v>-</v>
      </c>
      <c r="I1852" s="88" t="str">
        <f>IF((_xlfn.XLOOKUP(B1852,[2]Sheet1!$A$2:$A$198,[2]Sheet1!$B$2:$B$198,"-",0)="Glade"),"Out","No")</f>
        <v>No</v>
      </c>
      <c r="J1852" s="94"/>
      <c r="K1852" s="95"/>
      <c r="L1852" s="95"/>
      <c r="M1852" s="95"/>
      <c r="N1852" s="96"/>
      <c r="O1852" s="89"/>
      <c r="R1852" t="b">
        <f t="shared" si="58"/>
        <v>0</v>
      </c>
    </row>
    <row r="1853" spans="1:18" ht="15" thickBot="1" x14ac:dyDescent="0.35">
      <c r="A1853" s="3" t="s">
        <v>2423</v>
      </c>
      <c r="B1853" s="3" t="s">
        <v>1145</v>
      </c>
      <c r="C1853" s="84">
        <f>IF(COUNTIF(Table8[Tag Number], A1853), 1, 0)</f>
        <v>0</v>
      </c>
      <c r="D1853" s="85">
        <f>IF(COUNTIF(Table9[Tag Number], A1853), 1, 0)</f>
        <v>0</v>
      </c>
      <c r="E1853" s="86">
        <f>IF(COUNTIF(Table10[Tag Number], A1853), 1, 0)</f>
        <v>0</v>
      </c>
      <c r="F1853" s="86">
        <f>IF(COUNTIF(Table11[Tag Number], A1853), 1, 0)</f>
        <v>0</v>
      </c>
      <c r="G1853" s="87">
        <f t="shared" si="59"/>
        <v>0</v>
      </c>
      <c r="H1853" s="88" t="str" cm="1">
        <f t="array" ref="H1853">_xlfn.IFS(OR(_xlfn.XLOOKUP(A1853,Table9[Tag Number],Table9[Status],"-",0)="Dead",
        _xlfn.XLOOKUP(A1853,Table10[Tag Number],Table10[Status],"-",0)="Dead",
        _xlfn.XLOOKUP(A1853,Table11[Tag Number],Table11[Status],"-",0)="Dead",
        _xlfn.XLOOKUP(A1853,Table8[Tag Number],Table8[Status],"-",0)="Dead"),"Dead",
     OR(_xlfn.XLOOKUP(A1853,Table11[Tag Number],Table11[Status],"-",0)="Alive",
        _xlfn.XLOOKUP(A1853,Table10[Tag Number],Table10[Status],"-",0)="Alive",
        _xlfn.XLOOKUP(A1853,Table9[Tag Number],Table9[Status],"-",0)="Alive",
        _xlfn.XLOOKUP(A1853,Table8[Tag Number],Table8[Status],"-",0)="Alive"),"Alive",
     OR(_xlfn.XLOOKUP(A1853,Table9[Tag Number],Table9[Status],"-",0)="-",
        _xlfn.XLOOKUP(A1853,Table10[Tag Number],Table10[Status],"-",0)="-",
        _xlfn.XLOOKUP(A1853,Table11[Tag Number],Table11[Status],"-",0)="-",
        _xlfn.XLOOKUP(A1853,Table8[Tag Number],Table8[Status],"-",0)="-"),
   "-")</f>
        <v>-</v>
      </c>
      <c r="I1853" s="88" t="str">
        <f>IF((_xlfn.XLOOKUP(B1853,[2]Sheet1!$A$2:$A$198,[2]Sheet1!$B$2:$B$198,"-",0)="Glade"),"Out","No")</f>
        <v>No</v>
      </c>
      <c r="J1853" s="94"/>
      <c r="K1853" s="95"/>
      <c r="L1853" s="95"/>
      <c r="M1853" s="95"/>
      <c r="N1853" s="96"/>
      <c r="O1853" s="89"/>
      <c r="R1853" t="b">
        <f t="shared" si="58"/>
        <v>0</v>
      </c>
    </row>
    <row r="1854" spans="1:18" ht="15" thickBot="1" x14ac:dyDescent="0.35">
      <c r="A1854" s="2" t="s">
        <v>2424</v>
      </c>
      <c r="B1854" s="2" t="s">
        <v>1145</v>
      </c>
      <c r="C1854" s="84">
        <f>IF(COUNTIF(Table8[Tag Number], A1854), 1, 0)</f>
        <v>0</v>
      </c>
      <c r="D1854" s="85">
        <f>IF(COUNTIF(Table9[Tag Number], A1854), 1, 0)</f>
        <v>0</v>
      </c>
      <c r="E1854" s="86">
        <f>IF(COUNTIF(Table10[Tag Number], A1854), 1, 0)</f>
        <v>0</v>
      </c>
      <c r="F1854" s="86">
        <f>IF(COUNTIF(Table11[Tag Number], A1854), 1, 0)</f>
        <v>0</v>
      </c>
      <c r="G1854" s="87">
        <f t="shared" si="59"/>
        <v>0</v>
      </c>
      <c r="H1854" s="88" t="str" cm="1">
        <f t="array" ref="H1854">_xlfn.IFS(OR(_xlfn.XLOOKUP(A1854,Table9[Tag Number],Table9[Status],"-",0)="Dead",
        _xlfn.XLOOKUP(A1854,Table10[Tag Number],Table10[Status],"-",0)="Dead",
        _xlfn.XLOOKUP(A1854,Table11[Tag Number],Table11[Status],"-",0)="Dead",
        _xlfn.XLOOKUP(A1854,Table8[Tag Number],Table8[Status],"-",0)="Dead"),"Dead",
     OR(_xlfn.XLOOKUP(A1854,Table11[Tag Number],Table11[Status],"-",0)="Alive",
        _xlfn.XLOOKUP(A1854,Table10[Tag Number],Table10[Status],"-",0)="Alive",
        _xlfn.XLOOKUP(A1854,Table9[Tag Number],Table9[Status],"-",0)="Alive",
        _xlfn.XLOOKUP(A1854,Table8[Tag Number],Table8[Status],"-",0)="Alive"),"Alive",
     OR(_xlfn.XLOOKUP(A1854,Table9[Tag Number],Table9[Status],"-",0)="-",
        _xlfn.XLOOKUP(A1854,Table10[Tag Number],Table10[Status],"-",0)="-",
        _xlfn.XLOOKUP(A1854,Table11[Tag Number],Table11[Status],"-",0)="-",
        _xlfn.XLOOKUP(A1854,Table8[Tag Number],Table8[Status],"-",0)="-"),
   "-")</f>
        <v>-</v>
      </c>
      <c r="I1854" s="88" t="str">
        <f>IF((_xlfn.XLOOKUP(B1854,[2]Sheet1!$A$2:$A$198,[2]Sheet1!$B$2:$B$198,"-",0)="Glade"),"Out","No")</f>
        <v>No</v>
      </c>
      <c r="J1854" s="94"/>
      <c r="K1854" s="95"/>
      <c r="L1854" s="95"/>
      <c r="M1854" s="95"/>
      <c r="N1854" s="96"/>
      <c r="O1854" s="89"/>
      <c r="R1854" t="b">
        <f t="shared" si="58"/>
        <v>0</v>
      </c>
    </row>
    <row r="1855" spans="1:18" ht="15" thickBot="1" x14ac:dyDescent="0.35">
      <c r="A1855" s="3" t="s">
        <v>2425</v>
      </c>
      <c r="B1855" s="3" t="s">
        <v>1145</v>
      </c>
      <c r="C1855" s="84">
        <f>IF(COUNTIF(Table8[Tag Number], A1855), 1, 0)</f>
        <v>0</v>
      </c>
      <c r="D1855" s="85">
        <f>IF(COUNTIF(Table9[Tag Number], A1855), 1, 0)</f>
        <v>0</v>
      </c>
      <c r="E1855" s="86">
        <f>IF(COUNTIF(Table10[Tag Number], A1855), 1, 0)</f>
        <v>0</v>
      </c>
      <c r="F1855" s="86">
        <f>IF(COUNTIF(Table11[Tag Number], A1855), 1, 0)</f>
        <v>0</v>
      </c>
      <c r="G1855" s="87">
        <f t="shared" si="59"/>
        <v>0</v>
      </c>
      <c r="H1855" s="88" t="str" cm="1">
        <f t="array" ref="H1855">_xlfn.IFS(OR(_xlfn.XLOOKUP(A1855,Table9[Tag Number],Table9[Status],"-",0)="Dead",
        _xlfn.XLOOKUP(A1855,Table10[Tag Number],Table10[Status],"-",0)="Dead",
        _xlfn.XLOOKUP(A1855,Table11[Tag Number],Table11[Status],"-",0)="Dead",
        _xlfn.XLOOKUP(A1855,Table8[Tag Number],Table8[Status],"-",0)="Dead"),"Dead",
     OR(_xlfn.XLOOKUP(A1855,Table11[Tag Number],Table11[Status],"-",0)="Alive",
        _xlfn.XLOOKUP(A1855,Table10[Tag Number],Table10[Status],"-",0)="Alive",
        _xlfn.XLOOKUP(A1855,Table9[Tag Number],Table9[Status],"-",0)="Alive",
        _xlfn.XLOOKUP(A1855,Table8[Tag Number],Table8[Status],"-",0)="Alive"),"Alive",
     OR(_xlfn.XLOOKUP(A1855,Table9[Tag Number],Table9[Status],"-",0)="-",
        _xlfn.XLOOKUP(A1855,Table10[Tag Number],Table10[Status],"-",0)="-",
        _xlfn.XLOOKUP(A1855,Table11[Tag Number],Table11[Status],"-",0)="-",
        _xlfn.XLOOKUP(A1855,Table8[Tag Number],Table8[Status],"-",0)="-"),
   "-")</f>
        <v>-</v>
      </c>
      <c r="I1855" s="88" t="str">
        <f>IF((_xlfn.XLOOKUP(B1855,[2]Sheet1!$A$2:$A$198,[2]Sheet1!$B$2:$B$198,"-",0)="Glade"),"Out","No")</f>
        <v>No</v>
      </c>
      <c r="J1855" s="94"/>
      <c r="K1855" s="95"/>
      <c r="L1855" s="95"/>
      <c r="M1855" s="95"/>
      <c r="N1855" s="96"/>
      <c r="O1855" s="89"/>
      <c r="R1855" t="b">
        <f t="shared" si="58"/>
        <v>0</v>
      </c>
    </row>
    <row r="1856" spans="1:18" ht="15" thickBot="1" x14ac:dyDescent="0.35">
      <c r="A1856" s="2" t="s">
        <v>2426</v>
      </c>
      <c r="B1856" s="2" t="s">
        <v>1145</v>
      </c>
      <c r="C1856" s="84">
        <f>IF(COUNTIF(Table8[Tag Number], A1856), 1, 0)</f>
        <v>0</v>
      </c>
      <c r="D1856" s="85">
        <f>IF(COUNTIF(Table9[Tag Number], A1856), 1, 0)</f>
        <v>0</v>
      </c>
      <c r="E1856" s="86">
        <f>IF(COUNTIF(Table10[Tag Number], A1856), 1, 0)</f>
        <v>0</v>
      </c>
      <c r="F1856" s="86">
        <f>IF(COUNTIF(Table11[Tag Number], A1856), 1, 0)</f>
        <v>0</v>
      </c>
      <c r="G1856" s="87">
        <f t="shared" si="59"/>
        <v>0</v>
      </c>
      <c r="H1856" s="88" t="str" cm="1">
        <f t="array" ref="H1856">_xlfn.IFS(OR(_xlfn.XLOOKUP(A1856,Table9[Tag Number],Table9[Status],"-",0)="Dead",
        _xlfn.XLOOKUP(A1856,Table10[Tag Number],Table10[Status],"-",0)="Dead",
        _xlfn.XLOOKUP(A1856,Table11[Tag Number],Table11[Status],"-",0)="Dead",
        _xlfn.XLOOKUP(A1856,Table8[Tag Number],Table8[Status],"-",0)="Dead"),"Dead",
     OR(_xlfn.XLOOKUP(A1856,Table11[Tag Number],Table11[Status],"-",0)="Alive",
        _xlfn.XLOOKUP(A1856,Table10[Tag Number],Table10[Status],"-",0)="Alive",
        _xlfn.XLOOKUP(A1856,Table9[Tag Number],Table9[Status],"-",0)="Alive",
        _xlfn.XLOOKUP(A1856,Table8[Tag Number],Table8[Status],"-",0)="Alive"),"Alive",
     OR(_xlfn.XLOOKUP(A1856,Table9[Tag Number],Table9[Status],"-",0)="-",
        _xlfn.XLOOKUP(A1856,Table10[Tag Number],Table10[Status],"-",0)="-",
        _xlfn.XLOOKUP(A1856,Table11[Tag Number],Table11[Status],"-",0)="-",
        _xlfn.XLOOKUP(A1856,Table8[Tag Number],Table8[Status],"-",0)="-"),
   "-")</f>
        <v>-</v>
      </c>
      <c r="I1856" s="88" t="str">
        <f>IF((_xlfn.XLOOKUP(B1856,[2]Sheet1!$A$2:$A$198,[2]Sheet1!$B$2:$B$198,"-",0)="Glade"),"Out","No")</f>
        <v>No</v>
      </c>
      <c r="J1856" s="94"/>
      <c r="K1856" s="95"/>
      <c r="L1856" s="95"/>
      <c r="M1856" s="95"/>
      <c r="N1856" s="96"/>
      <c r="O1856" s="89"/>
      <c r="R1856" t="b">
        <f t="shared" si="58"/>
        <v>0</v>
      </c>
    </row>
    <row r="1857" spans="1:18" ht="15" thickBot="1" x14ac:dyDescent="0.35">
      <c r="A1857" s="3" t="s">
        <v>402</v>
      </c>
      <c r="B1857" s="3" t="s">
        <v>1137</v>
      </c>
      <c r="C1857" s="84">
        <f>IF(COUNTIF(Table8[Tag Number], A1857), 1, 0)</f>
        <v>0</v>
      </c>
      <c r="D1857" s="85">
        <f>IF(COUNTIF(Table9[Tag Number], A1857), 1, 0)</f>
        <v>1</v>
      </c>
      <c r="E1857" s="86">
        <f>IF(COUNTIF(Table10[Tag Number], A1857), 1, 0)</f>
        <v>0</v>
      </c>
      <c r="F1857" s="86">
        <f>IF(COUNTIF(Table11[Tag Number], A1857), 1, 0)</f>
        <v>0</v>
      </c>
      <c r="G1857" s="87">
        <f t="shared" si="59"/>
        <v>1</v>
      </c>
      <c r="H1857" s="88" t="str" cm="1">
        <f t="array" ref="H1857">_xlfn.IFS(OR(_xlfn.XLOOKUP(A1857,Table9[Tag Number],Table9[Status],"-",0)="Dead",
        _xlfn.XLOOKUP(A1857,Table10[Tag Number],Table10[Status],"-",0)="Dead",
        _xlfn.XLOOKUP(A1857,Table11[Tag Number],Table11[Status],"-",0)="Dead",
        _xlfn.XLOOKUP(A1857,Table8[Tag Number],Table8[Status],"-",0)="Dead"),"Dead",
     OR(_xlfn.XLOOKUP(A1857,Table11[Tag Number],Table11[Status],"-",0)="Alive",
        _xlfn.XLOOKUP(A1857,Table10[Tag Number],Table10[Status],"-",0)="Alive",
        _xlfn.XLOOKUP(A1857,Table9[Tag Number],Table9[Status],"-",0)="Alive",
        _xlfn.XLOOKUP(A1857,Table8[Tag Number],Table8[Status],"-",0)="Alive"),"Alive",
     OR(_xlfn.XLOOKUP(A1857,Table9[Tag Number],Table9[Status],"-",0)="-",
        _xlfn.XLOOKUP(A1857,Table10[Tag Number],Table10[Status],"-",0)="-",
        _xlfn.XLOOKUP(A1857,Table11[Tag Number],Table11[Status],"-",0)="-",
        _xlfn.XLOOKUP(A1857,Table8[Tag Number],Table8[Status],"-",0)="-"),
   "-")</f>
        <v>Dead</v>
      </c>
      <c r="I1857" s="88" t="str">
        <f>IF((_xlfn.XLOOKUP(B1857,[2]Sheet1!$A$2:$A$198,[2]Sheet1!$B$2:$B$198,"-",0)="Glade"),"Out","No")</f>
        <v>No</v>
      </c>
      <c r="J1857" s="94"/>
      <c r="K1857" s="95"/>
      <c r="L1857" s="95"/>
      <c r="M1857" s="95"/>
      <c r="N1857" s="96"/>
      <c r="O1857" s="89"/>
      <c r="R1857" t="b">
        <f t="shared" si="58"/>
        <v>0</v>
      </c>
    </row>
    <row r="1858" spans="1:18" ht="15" thickBot="1" x14ac:dyDescent="0.35">
      <c r="A1858" s="2" t="s">
        <v>2427</v>
      </c>
      <c r="B1858" s="2" t="s">
        <v>1137</v>
      </c>
      <c r="C1858" s="84">
        <f>IF(COUNTIF(Table8[Tag Number], A1858), 1, 0)</f>
        <v>0</v>
      </c>
      <c r="D1858" s="85">
        <f>IF(COUNTIF(Table9[Tag Number], A1858), 1, 0)</f>
        <v>0</v>
      </c>
      <c r="E1858" s="86">
        <f>IF(COUNTIF(Table10[Tag Number], A1858), 1, 0)</f>
        <v>0</v>
      </c>
      <c r="F1858" s="86">
        <f>IF(COUNTIF(Table11[Tag Number], A1858), 1, 0)</f>
        <v>0</v>
      </c>
      <c r="G1858" s="87">
        <f t="shared" si="59"/>
        <v>0</v>
      </c>
      <c r="H1858" s="88" t="str" cm="1">
        <f t="array" ref="H1858">_xlfn.IFS(OR(_xlfn.XLOOKUP(A1858,Table9[Tag Number],Table9[Status],"-",0)="Dead",
        _xlfn.XLOOKUP(A1858,Table10[Tag Number],Table10[Status],"-",0)="Dead",
        _xlfn.XLOOKUP(A1858,Table11[Tag Number],Table11[Status],"-",0)="Dead",
        _xlfn.XLOOKUP(A1858,Table8[Tag Number],Table8[Status],"-",0)="Dead"),"Dead",
     OR(_xlfn.XLOOKUP(A1858,Table11[Tag Number],Table11[Status],"-",0)="Alive",
        _xlfn.XLOOKUP(A1858,Table10[Tag Number],Table10[Status],"-",0)="Alive",
        _xlfn.XLOOKUP(A1858,Table9[Tag Number],Table9[Status],"-",0)="Alive",
        _xlfn.XLOOKUP(A1858,Table8[Tag Number],Table8[Status],"-",0)="Alive"),"Alive",
     OR(_xlfn.XLOOKUP(A1858,Table9[Tag Number],Table9[Status],"-",0)="-",
        _xlfn.XLOOKUP(A1858,Table10[Tag Number],Table10[Status],"-",0)="-",
        _xlfn.XLOOKUP(A1858,Table11[Tag Number],Table11[Status],"-",0)="-",
        _xlfn.XLOOKUP(A1858,Table8[Tag Number],Table8[Status],"-",0)="-"),
   "-")</f>
        <v>-</v>
      </c>
      <c r="I1858" s="88" t="str">
        <f>IF((_xlfn.XLOOKUP(B1858,[2]Sheet1!$A$2:$A$198,[2]Sheet1!$B$2:$B$198,"-",0)="Glade"),"Out","No")</f>
        <v>No</v>
      </c>
      <c r="J1858" s="94"/>
      <c r="K1858" s="95"/>
      <c r="L1858" s="95"/>
      <c r="M1858" s="95"/>
      <c r="N1858" s="96"/>
      <c r="O1858" s="89"/>
      <c r="R1858" t="b">
        <f t="shared" si="58"/>
        <v>0</v>
      </c>
    </row>
    <row r="1859" spans="1:18" ht="15" thickBot="1" x14ac:dyDescent="0.35">
      <c r="A1859" s="3" t="s">
        <v>2428</v>
      </c>
      <c r="B1859" s="3" t="s">
        <v>1145</v>
      </c>
      <c r="C1859" s="84">
        <f>IF(COUNTIF(Table8[Tag Number], A1859), 1, 0)</f>
        <v>0</v>
      </c>
      <c r="D1859" s="85">
        <f>IF(COUNTIF(Table9[Tag Number], A1859), 1, 0)</f>
        <v>0</v>
      </c>
      <c r="E1859" s="86">
        <f>IF(COUNTIF(Table10[Tag Number], A1859), 1, 0)</f>
        <v>0</v>
      </c>
      <c r="F1859" s="86">
        <f>IF(COUNTIF(Table11[Tag Number], A1859), 1, 0)</f>
        <v>0</v>
      </c>
      <c r="G1859" s="87">
        <f t="shared" si="59"/>
        <v>0</v>
      </c>
      <c r="H1859" s="88" t="str" cm="1">
        <f t="array" ref="H1859">_xlfn.IFS(OR(_xlfn.XLOOKUP(A1859,Table9[Tag Number],Table9[Status],"-",0)="Dead",
        _xlfn.XLOOKUP(A1859,Table10[Tag Number],Table10[Status],"-",0)="Dead",
        _xlfn.XLOOKUP(A1859,Table11[Tag Number],Table11[Status],"-",0)="Dead",
        _xlfn.XLOOKUP(A1859,Table8[Tag Number],Table8[Status],"-",0)="Dead"),"Dead",
     OR(_xlfn.XLOOKUP(A1859,Table11[Tag Number],Table11[Status],"-",0)="Alive",
        _xlfn.XLOOKUP(A1859,Table10[Tag Number],Table10[Status],"-",0)="Alive",
        _xlfn.XLOOKUP(A1859,Table9[Tag Number],Table9[Status],"-",0)="Alive",
        _xlfn.XLOOKUP(A1859,Table8[Tag Number],Table8[Status],"-",0)="Alive"),"Alive",
     OR(_xlfn.XLOOKUP(A1859,Table9[Tag Number],Table9[Status],"-",0)="-",
        _xlfn.XLOOKUP(A1859,Table10[Tag Number],Table10[Status],"-",0)="-",
        _xlfn.XLOOKUP(A1859,Table11[Tag Number],Table11[Status],"-",0)="-",
        _xlfn.XLOOKUP(A1859,Table8[Tag Number],Table8[Status],"-",0)="-"),
   "-")</f>
        <v>-</v>
      </c>
      <c r="I1859" s="88" t="str">
        <f>IF((_xlfn.XLOOKUP(B1859,[2]Sheet1!$A$2:$A$198,[2]Sheet1!$B$2:$B$198,"-",0)="Glade"),"Out","No")</f>
        <v>No</v>
      </c>
      <c r="J1859" s="94"/>
      <c r="K1859" s="95"/>
      <c r="L1859" s="95"/>
      <c r="M1859" s="95"/>
      <c r="N1859" s="96"/>
      <c r="O1859" s="89"/>
      <c r="R1859" t="b">
        <f t="shared" si="58"/>
        <v>0</v>
      </c>
    </row>
    <row r="1860" spans="1:18" ht="15" thickBot="1" x14ac:dyDescent="0.35">
      <c r="A1860" s="2" t="s">
        <v>2429</v>
      </c>
      <c r="B1860" s="2" t="s">
        <v>1145</v>
      </c>
      <c r="C1860" s="84">
        <f>IF(COUNTIF(Table8[Tag Number], A1860), 1, 0)</f>
        <v>0</v>
      </c>
      <c r="D1860" s="85">
        <f>IF(COUNTIF(Table9[Tag Number], A1860), 1, 0)</f>
        <v>0</v>
      </c>
      <c r="E1860" s="86">
        <f>IF(COUNTIF(Table10[Tag Number], A1860), 1, 0)</f>
        <v>0</v>
      </c>
      <c r="F1860" s="86">
        <f>IF(COUNTIF(Table11[Tag Number], A1860), 1, 0)</f>
        <v>0</v>
      </c>
      <c r="G1860" s="87">
        <f t="shared" si="59"/>
        <v>0</v>
      </c>
      <c r="H1860" s="88" t="str" cm="1">
        <f t="array" ref="H1860">_xlfn.IFS(OR(_xlfn.XLOOKUP(A1860,Table9[Tag Number],Table9[Status],"-",0)="Dead",
        _xlfn.XLOOKUP(A1860,Table10[Tag Number],Table10[Status],"-",0)="Dead",
        _xlfn.XLOOKUP(A1860,Table11[Tag Number],Table11[Status],"-",0)="Dead",
        _xlfn.XLOOKUP(A1860,Table8[Tag Number],Table8[Status],"-",0)="Dead"),"Dead",
     OR(_xlfn.XLOOKUP(A1860,Table11[Tag Number],Table11[Status],"-",0)="Alive",
        _xlfn.XLOOKUP(A1860,Table10[Tag Number],Table10[Status],"-",0)="Alive",
        _xlfn.XLOOKUP(A1860,Table9[Tag Number],Table9[Status],"-",0)="Alive",
        _xlfn.XLOOKUP(A1860,Table8[Tag Number],Table8[Status],"-",0)="Alive"),"Alive",
     OR(_xlfn.XLOOKUP(A1860,Table9[Tag Number],Table9[Status],"-",0)="-",
        _xlfn.XLOOKUP(A1860,Table10[Tag Number],Table10[Status],"-",0)="-",
        _xlfn.XLOOKUP(A1860,Table11[Tag Number],Table11[Status],"-",0)="-",
        _xlfn.XLOOKUP(A1860,Table8[Tag Number],Table8[Status],"-",0)="-"),
   "-")</f>
        <v>-</v>
      </c>
      <c r="I1860" s="88" t="str">
        <f>IF((_xlfn.XLOOKUP(B1860,[2]Sheet1!$A$2:$A$198,[2]Sheet1!$B$2:$B$198,"-",0)="Glade"),"Out","No")</f>
        <v>No</v>
      </c>
      <c r="J1860" s="94"/>
      <c r="K1860" s="95"/>
      <c r="L1860" s="95"/>
      <c r="M1860" s="95"/>
      <c r="N1860" s="96"/>
      <c r="O1860" s="89"/>
      <c r="R1860" t="b">
        <f t="shared" ref="R1860:R1923" si="60">IF(G1860&gt;1,A1860)</f>
        <v>0</v>
      </c>
    </row>
    <row r="1861" spans="1:18" ht="15" thickBot="1" x14ac:dyDescent="0.35">
      <c r="A1861" s="3" t="s">
        <v>2430</v>
      </c>
      <c r="B1861" s="3" t="s">
        <v>1145</v>
      </c>
      <c r="C1861" s="84">
        <f>IF(COUNTIF(Table8[Tag Number], A1861), 1, 0)</f>
        <v>0</v>
      </c>
      <c r="D1861" s="85">
        <f>IF(COUNTIF(Table9[Tag Number], A1861), 1, 0)</f>
        <v>0</v>
      </c>
      <c r="E1861" s="86">
        <f>IF(COUNTIF(Table10[Tag Number], A1861), 1, 0)</f>
        <v>0</v>
      </c>
      <c r="F1861" s="86">
        <f>IF(COUNTIF(Table11[Tag Number], A1861), 1, 0)</f>
        <v>0</v>
      </c>
      <c r="G1861" s="87">
        <f t="shared" ref="G1861:G1924" si="61">SUM(C1861:F1861)</f>
        <v>0</v>
      </c>
      <c r="H1861" s="88" t="str" cm="1">
        <f t="array" ref="H1861">_xlfn.IFS(OR(_xlfn.XLOOKUP(A1861,Table9[Tag Number],Table9[Status],"-",0)="Dead",
        _xlfn.XLOOKUP(A1861,Table10[Tag Number],Table10[Status],"-",0)="Dead",
        _xlfn.XLOOKUP(A1861,Table11[Tag Number],Table11[Status],"-",0)="Dead",
        _xlfn.XLOOKUP(A1861,Table8[Tag Number],Table8[Status],"-",0)="Dead"),"Dead",
     OR(_xlfn.XLOOKUP(A1861,Table11[Tag Number],Table11[Status],"-",0)="Alive",
        _xlfn.XLOOKUP(A1861,Table10[Tag Number],Table10[Status],"-",0)="Alive",
        _xlfn.XLOOKUP(A1861,Table9[Tag Number],Table9[Status],"-",0)="Alive",
        _xlfn.XLOOKUP(A1861,Table8[Tag Number],Table8[Status],"-",0)="Alive"),"Alive",
     OR(_xlfn.XLOOKUP(A1861,Table9[Tag Number],Table9[Status],"-",0)="-",
        _xlfn.XLOOKUP(A1861,Table10[Tag Number],Table10[Status],"-",0)="-",
        _xlfn.XLOOKUP(A1861,Table11[Tag Number],Table11[Status],"-",0)="-",
        _xlfn.XLOOKUP(A1861,Table8[Tag Number],Table8[Status],"-",0)="-"),
   "-")</f>
        <v>-</v>
      </c>
      <c r="I1861" s="88" t="str">
        <f>IF((_xlfn.XLOOKUP(B1861,[2]Sheet1!$A$2:$A$198,[2]Sheet1!$B$2:$B$198,"-",0)="Glade"),"Out","No")</f>
        <v>No</v>
      </c>
      <c r="J1861" s="94"/>
      <c r="K1861" s="95"/>
      <c r="L1861" s="95"/>
      <c r="M1861" s="95"/>
      <c r="N1861" s="96"/>
      <c r="O1861" s="89"/>
      <c r="R1861" t="b">
        <f t="shared" si="60"/>
        <v>0</v>
      </c>
    </row>
    <row r="1862" spans="1:18" ht="15" thickBot="1" x14ac:dyDescent="0.35">
      <c r="A1862" s="2" t="s">
        <v>2431</v>
      </c>
      <c r="B1862" s="2" t="s">
        <v>1145</v>
      </c>
      <c r="C1862" s="84">
        <f>IF(COUNTIF(Table8[Tag Number], A1862), 1, 0)</f>
        <v>0</v>
      </c>
      <c r="D1862" s="85">
        <f>IF(COUNTIF(Table9[Tag Number], A1862), 1, 0)</f>
        <v>0</v>
      </c>
      <c r="E1862" s="86">
        <f>IF(COUNTIF(Table10[Tag Number], A1862), 1, 0)</f>
        <v>0</v>
      </c>
      <c r="F1862" s="86">
        <f>IF(COUNTIF(Table11[Tag Number], A1862), 1, 0)</f>
        <v>0</v>
      </c>
      <c r="G1862" s="87">
        <f t="shared" si="61"/>
        <v>0</v>
      </c>
      <c r="H1862" s="88" t="str" cm="1">
        <f t="array" ref="H1862">_xlfn.IFS(OR(_xlfn.XLOOKUP(A1862,Table9[Tag Number],Table9[Status],"-",0)="Dead",
        _xlfn.XLOOKUP(A1862,Table10[Tag Number],Table10[Status],"-",0)="Dead",
        _xlfn.XLOOKUP(A1862,Table11[Tag Number],Table11[Status],"-",0)="Dead",
        _xlfn.XLOOKUP(A1862,Table8[Tag Number],Table8[Status],"-",0)="Dead"),"Dead",
     OR(_xlfn.XLOOKUP(A1862,Table11[Tag Number],Table11[Status],"-",0)="Alive",
        _xlfn.XLOOKUP(A1862,Table10[Tag Number],Table10[Status],"-",0)="Alive",
        _xlfn.XLOOKUP(A1862,Table9[Tag Number],Table9[Status],"-",0)="Alive",
        _xlfn.XLOOKUP(A1862,Table8[Tag Number],Table8[Status],"-",0)="Alive"),"Alive",
     OR(_xlfn.XLOOKUP(A1862,Table9[Tag Number],Table9[Status],"-",0)="-",
        _xlfn.XLOOKUP(A1862,Table10[Tag Number],Table10[Status],"-",0)="-",
        _xlfn.XLOOKUP(A1862,Table11[Tag Number],Table11[Status],"-",0)="-",
        _xlfn.XLOOKUP(A1862,Table8[Tag Number],Table8[Status],"-",0)="-"),
   "-")</f>
        <v>-</v>
      </c>
      <c r="I1862" s="88" t="str">
        <f>IF((_xlfn.XLOOKUP(B1862,[2]Sheet1!$A$2:$A$198,[2]Sheet1!$B$2:$B$198,"-",0)="Glade"),"Out","No")</f>
        <v>No</v>
      </c>
      <c r="J1862" s="94"/>
      <c r="K1862" s="95"/>
      <c r="L1862" s="95"/>
      <c r="M1862" s="95"/>
      <c r="N1862" s="96"/>
      <c r="O1862" s="89"/>
      <c r="R1862" t="b">
        <f t="shared" si="60"/>
        <v>0</v>
      </c>
    </row>
    <row r="1863" spans="1:18" ht="15" thickBot="1" x14ac:dyDescent="0.35">
      <c r="A1863" s="3" t="s">
        <v>83</v>
      </c>
      <c r="B1863" s="3" t="s">
        <v>1145</v>
      </c>
      <c r="C1863" s="84">
        <f>IF(COUNTIF(Table8[Tag Number], A1863), 1, 0)</f>
        <v>0</v>
      </c>
      <c r="D1863" s="85">
        <f>IF(COUNTIF(Table9[Tag Number], A1863), 1, 0)</f>
        <v>0</v>
      </c>
      <c r="E1863" s="86">
        <f>IF(COUNTIF(Table10[Tag Number], A1863), 1, 0)</f>
        <v>0</v>
      </c>
      <c r="F1863" s="86">
        <f>IF(COUNTIF(Table11[Tag Number], A1863), 1, 0)</f>
        <v>0</v>
      </c>
      <c r="G1863" s="87">
        <f t="shared" si="61"/>
        <v>0</v>
      </c>
      <c r="H1863" s="88" t="str" cm="1">
        <f t="array" ref="H1863">_xlfn.IFS(OR(_xlfn.XLOOKUP(A1863,Table9[Tag Number],Table9[Status],"-",0)="Dead",
        _xlfn.XLOOKUP(A1863,Table10[Tag Number],Table10[Status],"-",0)="Dead",
        _xlfn.XLOOKUP(A1863,Table11[Tag Number],Table11[Status],"-",0)="Dead",
        _xlfn.XLOOKUP(A1863,Table8[Tag Number],Table8[Status],"-",0)="Dead"),"Dead",
     OR(_xlfn.XLOOKUP(A1863,Table11[Tag Number],Table11[Status],"-",0)="Alive",
        _xlfn.XLOOKUP(A1863,Table10[Tag Number],Table10[Status],"-",0)="Alive",
        _xlfn.XLOOKUP(A1863,Table9[Tag Number],Table9[Status],"-",0)="Alive",
        _xlfn.XLOOKUP(A1863,Table8[Tag Number],Table8[Status],"-",0)="Alive"),"Alive",
     OR(_xlfn.XLOOKUP(A1863,Table9[Tag Number],Table9[Status],"-",0)="-",
        _xlfn.XLOOKUP(A1863,Table10[Tag Number],Table10[Status],"-",0)="-",
        _xlfn.XLOOKUP(A1863,Table11[Tag Number],Table11[Status],"-",0)="-",
        _xlfn.XLOOKUP(A1863,Table8[Tag Number],Table8[Status],"-",0)="-"),
   "-")</f>
        <v>-</v>
      </c>
      <c r="I1863" s="88" t="str">
        <f>IF((_xlfn.XLOOKUP(B1863,[2]Sheet1!$A$2:$A$198,[2]Sheet1!$B$2:$B$198,"-",0)="Glade"),"Out","No")</f>
        <v>No</v>
      </c>
      <c r="J1863" s="94"/>
      <c r="K1863" s="95"/>
      <c r="L1863" s="95"/>
      <c r="M1863" s="95"/>
      <c r="N1863" s="96"/>
      <c r="O1863" s="89"/>
      <c r="R1863" t="b">
        <f t="shared" si="60"/>
        <v>0</v>
      </c>
    </row>
    <row r="1864" spans="1:18" ht="15" thickBot="1" x14ac:dyDescent="0.35">
      <c r="A1864" s="2" t="s">
        <v>2432</v>
      </c>
      <c r="B1864" s="2" t="s">
        <v>1145</v>
      </c>
      <c r="C1864" s="84">
        <f>IF(COUNTIF(Table8[Tag Number], A1864), 1, 0)</f>
        <v>0</v>
      </c>
      <c r="D1864" s="85">
        <f>IF(COUNTIF(Table9[Tag Number], A1864), 1, 0)</f>
        <v>0</v>
      </c>
      <c r="E1864" s="86">
        <f>IF(COUNTIF(Table10[Tag Number], A1864), 1, 0)</f>
        <v>0</v>
      </c>
      <c r="F1864" s="86">
        <f>IF(COUNTIF(Table11[Tag Number], A1864), 1, 0)</f>
        <v>0</v>
      </c>
      <c r="G1864" s="87">
        <f t="shared" si="61"/>
        <v>0</v>
      </c>
      <c r="H1864" s="88" t="str" cm="1">
        <f t="array" ref="H1864">_xlfn.IFS(OR(_xlfn.XLOOKUP(A1864,Table9[Tag Number],Table9[Status],"-",0)="Dead",
        _xlfn.XLOOKUP(A1864,Table10[Tag Number],Table10[Status],"-",0)="Dead",
        _xlfn.XLOOKUP(A1864,Table11[Tag Number],Table11[Status],"-",0)="Dead",
        _xlfn.XLOOKUP(A1864,Table8[Tag Number],Table8[Status],"-",0)="Dead"),"Dead",
     OR(_xlfn.XLOOKUP(A1864,Table11[Tag Number],Table11[Status],"-",0)="Alive",
        _xlfn.XLOOKUP(A1864,Table10[Tag Number],Table10[Status],"-",0)="Alive",
        _xlfn.XLOOKUP(A1864,Table9[Tag Number],Table9[Status],"-",0)="Alive",
        _xlfn.XLOOKUP(A1864,Table8[Tag Number],Table8[Status],"-",0)="Alive"),"Alive",
     OR(_xlfn.XLOOKUP(A1864,Table9[Tag Number],Table9[Status],"-",0)="-",
        _xlfn.XLOOKUP(A1864,Table10[Tag Number],Table10[Status],"-",0)="-",
        _xlfn.XLOOKUP(A1864,Table11[Tag Number],Table11[Status],"-",0)="-",
        _xlfn.XLOOKUP(A1864,Table8[Tag Number],Table8[Status],"-",0)="-"),
   "-")</f>
        <v>-</v>
      </c>
      <c r="I1864" s="88" t="str">
        <f>IF((_xlfn.XLOOKUP(B1864,[2]Sheet1!$A$2:$A$198,[2]Sheet1!$B$2:$B$198,"-",0)="Glade"),"Out","No")</f>
        <v>No</v>
      </c>
      <c r="J1864" s="94"/>
      <c r="K1864" s="95"/>
      <c r="L1864" s="95"/>
      <c r="M1864" s="95"/>
      <c r="N1864" s="96"/>
      <c r="O1864" s="89"/>
      <c r="R1864" t="b">
        <f t="shared" si="60"/>
        <v>0</v>
      </c>
    </row>
    <row r="1865" spans="1:18" ht="15" thickBot="1" x14ac:dyDescent="0.35">
      <c r="A1865" s="3" t="s">
        <v>2433</v>
      </c>
      <c r="B1865" s="3" t="s">
        <v>1145</v>
      </c>
      <c r="C1865" s="84">
        <f>IF(COUNTIF(Table8[Tag Number], A1865), 1, 0)</f>
        <v>0</v>
      </c>
      <c r="D1865" s="85">
        <f>IF(COUNTIF(Table9[Tag Number], A1865), 1, 0)</f>
        <v>0</v>
      </c>
      <c r="E1865" s="86">
        <f>IF(COUNTIF(Table10[Tag Number], A1865), 1, 0)</f>
        <v>0</v>
      </c>
      <c r="F1865" s="86">
        <f>IF(COUNTIF(Table11[Tag Number], A1865), 1, 0)</f>
        <v>0</v>
      </c>
      <c r="G1865" s="87">
        <f t="shared" si="61"/>
        <v>0</v>
      </c>
      <c r="H1865" s="88" t="str" cm="1">
        <f t="array" ref="H1865">_xlfn.IFS(OR(_xlfn.XLOOKUP(A1865,Table9[Tag Number],Table9[Status],"-",0)="Dead",
        _xlfn.XLOOKUP(A1865,Table10[Tag Number],Table10[Status],"-",0)="Dead",
        _xlfn.XLOOKUP(A1865,Table11[Tag Number],Table11[Status],"-",0)="Dead",
        _xlfn.XLOOKUP(A1865,Table8[Tag Number],Table8[Status],"-",0)="Dead"),"Dead",
     OR(_xlfn.XLOOKUP(A1865,Table11[Tag Number],Table11[Status],"-",0)="Alive",
        _xlfn.XLOOKUP(A1865,Table10[Tag Number],Table10[Status],"-",0)="Alive",
        _xlfn.XLOOKUP(A1865,Table9[Tag Number],Table9[Status],"-",0)="Alive",
        _xlfn.XLOOKUP(A1865,Table8[Tag Number],Table8[Status],"-",0)="Alive"),"Alive",
     OR(_xlfn.XLOOKUP(A1865,Table9[Tag Number],Table9[Status],"-",0)="-",
        _xlfn.XLOOKUP(A1865,Table10[Tag Number],Table10[Status],"-",0)="-",
        _xlfn.XLOOKUP(A1865,Table11[Tag Number],Table11[Status],"-",0)="-",
        _xlfn.XLOOKUP(A1865,Table8[Tag Number],Table8[Status],"-",0)="-"),
   "-")</f>
        <v>-</v>
      </c>
      <c r="I1865" s="88" t="str">
        <f>IF((_xlfn.XLOOKUP(B1865,[2]Sheet1!$A$2:$A$198,[2]Sheet1!$B$2:$B$198,"-",0)="Glade"),"Out","No")</f>
        <v>No</v>
      </c>
      <c r="J1865" s="94"/>
      <c r="K1865" s="95"/>
      <c r="L1865" s="95"/>
      <c r="M1865" s="95"/>
      <c r="N1865" s="96"/>
      <c r="O1865" s="89"/>
      <c r="R1865" t="b">
        <f t="shared" si="60"/>
        <v>0</v>
      </c>
    </row>
    <row r="1866" spans="1:18" ht="15" thickBot="1" x14ac:dyDescent="0.35">
      <c r="A1866" s="2" t="s">
        <v>351</v>
      </c>
      <c r="B1866" s="2" t="s">
        <v>1137</v>
      </c>
      <c r="C1866" s="84">
        <f>IF(COUNTIF(Table8[Tag Number], A1866), 1, 0)</f>
        <v>1</v>
      </c>
      <c r="D1866" s="85">
        <f>IF(COUNTIF(Table9[Tag Number], A1866), 1, 0)</f>
        <v>0</v>
      </c>
      <c r="E1866" s="86">
        <f>IF(COUNTIF(Table10[Tag Number], A1866), 1, 0)</f>
        <v>0</v>
      </c>
      <c r="F1866" s="86">
        <f>IF(COUNTIF(Table11[Tag Number], A1866), 1, 0)</f>
        <v>0</v>
      </c>
      <c r="G1866" s="87">
        <f t="shared" si="61"/>
        <v>1</v>
      </c>
      <c r="H1866" s="88" t="str" cm="1">
        <f t="array" ref="H1866">_xlfn.IFS(OR(_xlfn.XLOOKUP(A1866,Table9[Tag Number],Table9[Status],"-",0)="Dead",
        _xlfn.XLOOKUP(A1866,Table10[Tag Number],Table10[Status],"-",0)="Dead",
        _xlfn.XLOOKUP(A1866,Table11[Tag Number],Table11[Status],"-",0)="Dead",
        _xlfn.XLOOKUP(A1866,Table8[Tag Number],Table8[Status],"-",0)="Dead"),"Dead",
     OR(_xlfn.XLOOKUP(A1866,Table11[Tag Number],Table11[Status],"-",0)="Alive",
        _xlfn.XLOOKUP(A1866,Table10[Tag Number],Table10[Status],"-",0)="Alive",
        _xlfn.XLOOKUP(A1866,Table9[Tag Number],Table9[Status],"-",0)="Alive",
        _xlfn.XLOOKUP(A1866,Table8[Tag Number],Table8[Status],"-",0)="Alive"),"Alive",
     OR(_xlfn.XLOOKUP(A1866,Table9[Tag Number],Table9[Status],"-",0)="-",
        _xlfn.XLOOKUP(A1866,Table10[Tag Number],Table10[Status],"-",0)="-",
        _xlfn.XLOOKUP(A1866,Table11[Tag Number],Table11[Status],"-",0)="-",
        _xlfn.XLOOKUP(A1866,Table8[Tag Number],Table8[Status],"-",0)="-"),
   "-")</f>
        <v>Dead</v>
      </c>
      <c r="I1866" s="88" t="str">
        <f>IF((_xlfn.XLOOKUP(B1866,[2]Sheet1!$A$2:$A$198,[2]Sheet1!$B$2:$B$198,"-",0)="Glade"),"Out","No")</f>
        <v>No</v>
      </c>
      <c r="J1866" s="94"/>
      <c r="K1866" s="95"/>
      <c r="L1866" s="95"/>
      <c r="M1866" s="95"/>
      <c r="N1866" s="96"/>
      <c r="O1866" s="89"/>
      <c r="R1866" t="b">
        <f t="shared" si="60"/>
        <v>0</v>
      </c>
    </row>
    <row r="1867" spans="1:18" ht="15" thickBot="1" x14ac:dyDescent="0.35">
      <c r="A1867" s="3" t="s">
        <v>701</v>
      </c>
      <c r="B1867" s="3" t="s">
        <v>1137</v>
      </c>
      <c r="C1867" s="84">
        <f>IF(COUNTIF(Table8[Tag Number], A1867), 1, 0)</f>
        <v>0</v>
      </c>
      <c r="D1867" s="85">
        <f>IF(COUNTIF(Table9[Tag Number], A1867), 1, 0)</f>
        <v>1</v>
      </c>
      <c r="E1867" s="86">
        <f>IF(COUNTIF(Table10[Tag Number], A1867), 1, 0)</f>
        <v>1</v>
      </c>
      <c r="F1867" s="86">
        <f>IF(COUNTIF(Table11[Tag Number], A1867), 1, 0)</f>
        <v>1</v>
      </c>
      <c r="G1867" s="87">
        <f t="shared" si="61"/>
        <v>3</v>
      </c>
      <c r="H1867" s="88" t="str" cm="1">
        <f t="array" ref="H1867">_xlfn.IFS(OR(_xlfn.XLOOKUP(A1867,Table9[Tag Number],Table9[Status],"-",0)="Dead",
        _xlfn.XLOOKUP(A1867,Table10[Tag Number],Table10[Status],"-",0)="Dead",
        _xlfn.XLOOKUP(A1867,Table11[Tag Number],Table11[Status],"-",0)="Dead",
        _xlfn.XLOOKUP(A1867,Table8[Tag Number],Table8[Status],"-",0)="Dead"),"Dead",
     OR(_xlfn.XLOOKUP(A1867,Table11[Tag Number],Table11[Status],"-",0)="Alive",
        _xlfn.XLOOKUP(A1867,Table10[Tag Number],Table10[Status],"-",0)="Alive",
        _xlfn.XLOOKUP(A1867,Table9[Tag Number],Table9[Status],"-",0)="Alive",
        _xlfn.XLOOKUP(A1867,Table8[Tag Number],Table8[Status],"-",0)="Alive"),"Alive",
     OR(_xlfn.XLOOKUP(A1867,Table9[Tag Number],Table9[Status],"-",0)="-",
        _xlfn.XLOOKUP(A1867,Table10[Tag Number],Table10[Status],"-",0)="-",
        _xlfn.XLOOKUP(A1867,Table11[Tag Number],Table11[Status],"-",0)="-",
        _xlfn.XLOOKUP(A1867,Table8[Tag Number],Table8[Status],"-",0)="-"),
   "-")</f>
        <v>Alive</v>
      </c>
      <c r="I1867" s="88" t="str">
        <f>IF((_xlfn.XLOOKUP(B1867,[2]Sheet1!$A$2:$A$198,[2]Sheet1!$B$2:$B$198,"-",0)="Glade"),"Out","No")</f>
        <v>No</v>
      </c>
      <c r="J1867" s="94"/>
      <c r="K1867" s="95"/>
      <c r="L1867" s="95"/>
      <c r="M1867" s="95"/>
      <c r="N1867" s="96"/>
      <c r="O1867" s="89"/>
      <c r="R1867" t="str">
        <f t="shared" si="60"/>
        <v>C880</v>
      </c>
    </row>
    <row r="1868" spans="1:18" ht="15" thickBot="1" x14ac:dyDescent="0.35">
      <c r="A1868" s="2" t="s">
        <v>2434</v>
      </c>
      <c r="B1868" s="2" t="s">
        <v>1145</v>
      </c>
      <c r="C1868" s="84">
        <f>IF(COUNTIF(Table8[Tag Number], A1868), 1, 0)</f>
        <v>0</v>
      </c>
      <c r="D1868" s="85">
        <f>IF(COUNTIF(Table9[Tag Number], A1868), 1, 0)</f>
        <v>0</v>
      </c>
      <c r="E1868" s="86">
        <f>IF(COUNTIF(Table10[Tag Number], A1868), 1, 0)</f>
        <v>0</v>
      </c>
      <c r="F1868" s="86">
        <f>IF(COUNTIF(Table11[Tag Number], A1868), 1, 0)</f>
        <v>0</v>
      </c>
      <c r="G1868" s="87">
        <f t="shared" si="61"/>
        <v>0</v>
      </c>
      <c r="H1868" s="88" t="str" cm="1">
        <f t="array" ref="H1868">_xlfn.IFS(OR(_xlfn.XLOOKUP(A1868,Table9[Tag Number],Table9[Status],"-",0)="Dead",
        _xlfn.XLOOKUP(A1868,Table10[Tag Number],Table10[Status],"-",0)="Dead",
        _xlfn.XLOOKUP(A1868,Table11[Tag Number],Table11[Status],"-",0)="Dead",
        _xlfn.XLOOKUP(A1868,Table8[Tag Number],Table8[Status],"-",0)="Dead"),"Dead",
     OR(_xlfn.XLOOKUP(A1868,Table11[Tag Number],Table11[Status],"-",0)="Alive",
        _xlfn.XLOOKUP(A1868,Table10[Tag Number],Table10[Status],"-",0)="Alive",
        _xlfn.XLOOKUP(A1868,Table9[Tag Number],Table9[Status],"-",0)="Alive",
        _xlfn.XLOOKUP(A1868,Table8[Tag Number],Table8[Status],"-",0)="Alive"),"Alive",
     OR(_xlfn.XLOOKUP(A1868,Table9[Tag Number],Table9[Status],"-",0)="-",
        _xlfn.XLOOKUP(A1868,Table10[Tag Number],Table10[Status],"-",0)="-",
        _xlfn.XLOOKUP(A1868,Table11[Tag Number],Table11[Status],"-",0)="-",
        _xlfn.XLOOKUP(A1868,Table8[Tag Number],Table8[Status],"-",0)="-"),
   "-")</f>
        <v>-</v>
      </c>
      <c r="I1868" s="88" t="str">
        <f>IF((_xlfn.XLOOKUP(B1868,[2]Sheet1!$A$2:$A$198,[2]Sheet1!$B$2:$B$198,"-",0)="Glade"),"Out","No")</f>
        <v>No</v>
      </c>
      <c r="J1868" s="94"/>
      <c r="K1868" s="95"/>
      <c r="L1868" s="95"/>
      <c r="M1868" s="95"/>
      <c r="N1868" s="96"/>
      <c r="O1868" s="89"/>
      <c r="R1868" t="b">
        <f t="shared" si="60"/>
        <v>0</v>
      </c>
    </row>
    <row r="1869" spans="1:18" ht="15" thickBot="1" x14ac:dyDescent="0.35">
      <c r="A1869" s="3" t="s">
        <v>2435</v>
      </c>
      <c r="B1869" s="3" t="s">
        <v>1145</v>
      </c>
      <c r="C1869" s="84">
        <f>IF(COUNTIF(Table8[Tag Number], A1869), 1, 0)</f>
        <v>0</v>
      </c>
      <c r="D1869" s="85">
        <f>IF(COUNTIF(Table9[Tag Number], A1869), 1, 0)</f>
        <v>0</v>
      </c>
      <c r="E1869" s="86">
        <f>IF(COUNTIF(Table10[Tag Number], A1869), 1, 0)</f>
        <v>0</v>
      </c>
      <c r="F1869" s="86">
        <f>IF(COUNTIF(Table11[Tag Number], A1869), 1, 0)</f>
        <v>0</v>
      </c>
      <c r="G1869" s="87">
        <f t="shared" si="61"/>
        <v>0</v>
      </c>
      <c r="H1869" s="88" t="str" cm="1">
        <f t="array" ref="H1869">_xlfn.IFS(OR(_xlfn.XLOOKUP(A1869,Table9[Tag Number],Table9[Status],"-",0)="Dead",
        _xlfn.XLOOKUP(A1869,Table10[Tag Number],Table10[Status],"-",0)="Dead",
        _xlfn.XLOOKUP(A1869,Table11[Tag Number],Table11[Status],"-",0)="Dead",
        _xlfn.XLOOKUP(A1869,Table8[Tag Number],Table8[Status],"-",0)="Dead"),"Dead",
     OR(_xlfn.XLOOKUP(A1869,Table11[Tag Number],Table11[Status],"-",0)="Alive",
        _xlfn.XLOOKUP(A1869,Table10[Tag Number],Table10[Status],"-",0)="Alive",
        _xlfn.XLOOKUP(A1869,Table9[Tag Number],Table9[Status],"-",0)="Alive",
        _xlfn.XLOOKUP(A1869,Table8[Tag Number],Table8[Status],"-",0)="Alive"),"Alive",
     OR(_xlfn.XLOOKUP(A1869,Table9[Tag Number],Table9[Status],"-",0)="-",
        _xlfn.XLOOKUP(A1869,Table10[Tag Number],Table10[Status],"-",0)="-",
        _xlfn.XLOOKUP(A1869,Table11[Tag Number],Table11[Status],"-",0)="-",
        _xlfn.XLOOKUP(A1869,Table8[Tag Number],Table8[Status],"-",0)="-"),
   "-")</f>
        <v>-</v>
      </c>
      <c r="I1869" s="88" t="str">
        <f>IF((_xlfn.XLOOKUP(B1869,[2]Sheet1!$A$2:$A$198,[2]Sheet1!$B$2:$B$198,"-",0)="Glade"),"Out","No")</f>
        <v>No</v>
      </c>
      <c r="J1869" s="94"/>
      <c r="K1869" s="95"/>
      <c r="L1869" s="95"/>
      <c r="M1869" s="95"/>
      <c r="N1869" s="96"/>
      <c r="O1869" s="89"/>
      <c r="R1869" t="b">
        <f t="shared" si="60"/>
        <v>0</v>
      </c>
    </row>
    <row r="1870" spans="1:18" ht="15" thickBot="1" x14ac:dyDescent="0.35">
      <c r="A1870" s="2" t="s">
        <v>2436</v>
      </c>
      <c r="B1870" s="2" t="s">
        <v>1137</v>
      </c>
      <c r="C1870" s="84">
        <f>IF(COUNTIF(Table8[Tag Number], A1870), 1, 0)</f>
        <v>0</v>
      </c>
      <c r="D1870" s="85">
        <f>IF(COUNTIF(Table9[Tag Number], A1870), 1, 0)</f>
        <v>0</v>
      </c>
      <c r="E1870" s="86">
        <f>IF(COUNTIF(Table10[Tag Number], A1870), 1, 0)</f>
        <v>0</v>
      </c>
      <c r="F1870" s="86">
        <f>IF(COUNTIF(Table11[Tag Number], A1870), 1, 0)</f>
        <v>0</v>
      </c>
      <c r="G1870" s="87">
        <f t="shared" si="61"/>
        <v>0</v>
      </c>
      <c r="H1870" s="88" t="str" cm="1">
        <f t="array" ref="H1870">_xlfn.IFS(OR(_xlfn.XLOOKUP(A1870,Table9[Tag Number],Table9[Status],"-",0)="Dead",
        _xlfn.XLOOKUP(A1870,Table10[Tag Number],Table10[Status],"-",0)="Dead",
        _xlfn.XLOOKUP(A1870,Table11[Tag Number],Table11[Status],"-",0)="Dead",
        _xlfn.XLOOKUP(A1870,Table8[Tag Number],Table8[Status],"-",0)="Dead"),"Dead",
     OR(_xlfn.XLOOKUP(A1870,Table11[Tag Number],Table11[Status],"-",0)="Alive",
        _xlfn.XLOOKUP(A1870,Table10[Tag Number],Table10[Status],"-",0)="Alive",
        _xlfn.XLOOKUP(A1870,Table9[Tag Number],Table9[Status],"-",0)="Alive",
        _xlfn.XLOOKUP(A1870,Table8[Tag Number],Table8[Status],"-",0)="Alive"),"Alive",
     OR(_xlfn.XLOOKUP(A1870,Table9[Tag Number],Table9[Status],"-",0)="-",
        _xlfn.XLOOKUP(A1870,Table10[Tag Number],Table10[Status],"-",0)="-",
        _xlfn.XLOOKUP(A1870,Table11[Tag Number],Table11[Status],"-",0)="-",
        _xlfn.XLOOKUP(A1870,Table8[Tag Number],Table8[Status],"-",0)="-"),
   "-")</f>
        <v>-</v>
      </c>
      <c r="I1870" s="88" t="str">
        <f>IF((_xlfn.XLOOKUP(B1870,[2]Sheet1!$A$2:$A$198,[2]Sheet1!$B$2:$B$198,"-",0)="Glade"),"Out","No")</f>
        <v>No</v>
      </c>
      <c r="J1870" s="94"/>
      <c r="K1870" s="95"/>
      <c r="L1870" s="95"/>
      <c r="M1870" s="95"/>
      <c r="N1870" s="96"/>
      <c r="O1870" s="89"/>
      <c r="R1870" t="b">
        <f t="shared" si="60"/>
        <v>0</v>
      </c>
    </row>
    <row r="1871" spans="1:18" ht="15" thickBot="1" x14ac:dyDescent="0.35">
      <c r="A1871" s="3" t="s">
        <v>2437</v>
      </c>
      <c r="B1871" s="3" t="s">
        <v>1145</v>
      </c>
      <c r="C1871" s="84">
        <f>IF(COUNTIF(Table8[Tag Number], A1871), 1, 0)</f>
        <v>0</v>
      </c>
      <c r="D1871" s="85">
        <f>IF(COUNTIF(Table9[Tag Number], A1871), 1, 0)</f>
        <v>0</v>
      </c>
      <c r="E1871" s="86">
        <f>IF(COUNTIF(Table10[Tag Number], A1871), 1, 0)</f>
        <v>0</v>
      </c>
      <c r="F1871" s="86">
        <f>IF(COUNTIF(Table11[Tag Number], A1871), 1, 0)</f>
        <v>0</v>
      </c>
      <c r="G1871" s="87">
        <f t="shared" si="61"/>
        <v>0</v>
      </c>
      <c r="H1871" s="88" t="str" cm="1">
        <f t="array" ref="H1871">_xlfn.IFS(OR(_xlfn.XLOOKUP(A1871,Table9[Tag Number],Table9[Status],"-",0)="Dead",
        _xlfn.XLOOKUP(A1871,Table10[Tag Number],Table10[Status],"-",0)="Dead",
        _xlfn.XLOOKUP(A1871,Table11[Tag Number],Table11[Status],"-",0)="Dead",
        _xlfn.XLOOKUP(A1871,Table8[Tag Number],Table8[Status],"-",0)="Dead"),"Dead",
     OR(_xlfn.XLOOKUP(A1871,Table11[Tag Number],Table11[Status],"-",0)="Alive",
        _xlfn.XLOOKUP(A1871,Table10[Tag Number],Table10[Status],"-",0)="Alive",
        _xlfn.XLOOKUP(A1871,Table9[Tag Number],Table9[Status],"-",0)="Alive",
        _xlfn.XLOOKUP(A1871,Table8[Tag Number],Table8[Status],"-",0)="Alive"),"Alive",
     OR(_xlfn.XLOOKUP(A1871,Table9[Tag Number],Table9[Status],"-",0)="-",
        _xlfn.XLOOKUP(A1871,Table10[Tag Number],Table10[Status],"-",0)="-",
        _xlfn.XLOOKUP(A1871,Table11[Tag Number],Table11[Status],"-",0)="-",
        _xlfn.XLOOKUP(A1871,Table8[Tag Number],Table8[Status],"-",0)="-"),
   "-")</f>
        <v>-</v>
      </c>
      <c r="I1871" s="88" t="str">
        <f>IF((_xlfn.XLOOKUP(B1871,[2]Sheet1!$A$2:$A$198,[2]Sheet1!$B$2:$B$198,"-",0)="Glade"),"Out","No")</f>
        <v>No</v>
      </c>
      <c r="J1871" s="94"/>
      <c r="K1871" s="95"/>
      <c r="L1871" s="95"/>
      <c r="M1871" s="95"/>
      <c r="N1871" s="96"/>
      <c r="O1871" s="89"/>
      <c r="R1871" t="b">
        <f t="shared" si="60"/>
        <v>0</v>
      </c>
    </row>
    <row r="1872" spans="1:18" ht="15" thickBot="1" x14ac:dyDescent="0.35">
      <c r="A1872" s="2" t="s">
        <v>2438</v>
      </c>
      <c r="B1872" s="2" t="s">
        <v>1137</v>
      </c>
      <c r="C1872" s="84">
        <f>IF(COUNTIF(Table8[Tag Number], A1872), 1, 0)</f>
        <v>0</v>
      </c>
      <c r="D1872" s="85">
        <f>IF(COUNTIF(Table9[Tag Number], A1872), 1, 0)</f>
        <v>0</v>
      </c>
      <c r="E1872" s="86">
        <f>IF(COUNTIF(Table10[Tag Number], A1872), 1, 0)</f>
        <v>0</v>
      </c>
      <c r="F1872" s="86">
        <f>IF(COUNTIF(Table11[Tag Number], A1872), 1, 0)</f>
        <v>0</v>
      </c>
      <c r="G1872" s="87">
        <f t="shared" si="61"/>
        <v>0</v>
      </c>
      <c r="H1872" s="88" t="str" cm="1">
        <f t="array" ref="H1872">_xlfn.IFS(OR(_xlfn.XLOOKUP(A1872,Table9[Tag Number],Table9[Status],"-",0)="Dead",
        _xlfn.XLOOKUP(A1872,Table10[Tag Number],Table10[Status],"-",0)="Dead",
        _xlfn.XLOOKUP(A1872,Table11[Tag Number],Table11[Status],"-",0)="Dead",
        _xlfn.XLOOKUP(A1872,Table8[Tag Number],Table8[Status],"-",0)="Dead"),"Dead",
     OR(_xlfn.XLOOKUP(A1872,Table11[Tag Number],Table11[Status],"-",0)="Alive",
        _xlfn.XLOOKUP(A1872,Table10[Tag Number],Table10[Status],"-",0)="Alive",
        _xlfn.XLOOKUP(A1872,Table9[Tag Number],Table9[Status],"-",0)="Alive",
        _xlfn.XLOOKUP(A1872,Table8[Tag Number],Table8[Status],"-",0)="Alive"),"Alive",
     OR(_xlfn.XLOOKUP(A1872,Table9[Tag Number],Table9[Status],"-",0)="-",
        _xlfn.XLOOKUP(A1872,Table10[Tag Number],Table10[Status],"-",0)="-",
        _xlfn.XLOOKUP(A1872,Table11[Tag Number],Table11[Status],"-",0)="-",
        _xlfn.XLOOKUP(A1872,Table8[Tag Number],Table8[Status],"-",0)="-"),
   "-")</f>
        <v>-</v>
      </c>
      <c r="I1872" s="88" t="str">
        <f>IF((_xlfn.XLOOKUP(B1872,[2]Sheet1!$A$2:$A$198,[2]Sheet1!$B$2:$B$198,"-",0)="Glade"),"Out","No")</f>
        <v>No</v>
      </c>
      <c r="J1872" s="94"/>
      <c r="K1872" s="95"/>
      <c r="L1872" s="95"/>
      <c r="M1872" s="95"/>
      <c r="N1872" s="96"/>
      <c r="O1872" s="89"/>
      <c r="R1872" t="b">
        <f t="shared" si="60"/>
        <v>0</v>
      </c>
    </row>
    <row r="1873" spans="1:18" ht="15" thickBot="1" x14ac:dyDescent="0.35">
      <c r="A1873" s="3" t="s">
        <v>2439</v>
      </c>
      <c r="B1873" s="3" t="s">
        <v>1145</v>
      </c>
      <c r="C1873" s="84">
        <f>IF(COUNTIF(Table8[Tag Number], A1873), 1, 0)</f>
        <v>0</v>
      </c>
      <c r="D1873" s="85">
        <f>IF(COUNTIF(Table9[Tag Number], A1873), 1, 0)</f>
        <v>0</v>
      </c>
      <c r="E1873" s="86">
        <f>IF(COUNTIF(Table10[Tag Number], A1873), 1, 0)</f>
        <v>0</v>
      </c>
      <c r="F1873" s="86">
        <f>IF(COUNTIF(Table11[Tag Number], A1873), 1, 0)</f>
        <v>0</v>
      </c>
      <c r="G1873" s="87">
        <f t="shared" si="61"/>
        <v>0</v>
      </c>
      <c r="H1873" s="88" t="str" cm="1">
        <f t="array" ref="H1873">_xlfn.IFS(OR(_xlfn.XLOOKUP(A1873,Table9[Tag Number],Table9[Status],"-",0)="Dead",
        _xlfn.XLOOKUP(A1873,Table10[Tag Number],Table10[Status],"-",0)="Dead",
        _xlfn.XLOOKUP(A1873,Table11[Tag Number],Table11[Status],"-",0)="Dead",
        _xlfn.XLOOKUP(A1873,Table8[Tag Number],Table8[Status],"-",0)="Dead"),"Dead",
     OR(_xlfn.XLOOKUP(A1873,Table11[Tag Number],Table11[Status],"-",0)="Alive",
        _xlfn.XLOOKUP(A1873,Table10[Tag Number],Table10[Status],"-",0)="Alive",
        _xlfn.XLOOKUP(A1873,Table9[Tag Number],Table9[Status],"-",0)="Alive",
        _xlfn.XLOOKUP(A1873,Table8[Tag Number],Table8[Status],"-",0)="Alive"),"Alive",
     OR(_xlfn.XLOOKUP(A1873,Table9[Tag Number],Table9[Status],"-",0)="-",
        _xlfn.XLOOKUP(A1873,Table10[Tag Number],Table10[Status],"-",0)="-",
        _xlfn.XLOOKUP(A1873,Table11[Tag Number],Table11[Status],"-",0)="-",
        _xlfn.XLOOKUP(A1873,Table8[Tag Number],Table8[Status],"-",0)="-"),
   "-")</f>
        <v>-</v>
      </c>
      <c r="I1873" s="88" t="str">
        <f>IF((_xlfn.XLOOKUP(B1873,[2]Sheet1!$A$2:$A$198,[2]Sheet1!$B$2:$B$198,"-",0)="Glade"),"Out","No")</f>
        <v>No</v>
      </c>
      <c r="J1873" s="94"/>
      <c r="K1873" s="95"/>
      <c r="L1873" s="95"/>
      <c r="M1873" s="95"/>
      <c r="N1873" s="96"/>
      <c r="O1873" s="89"/>
      <c r="R1873" t="b">
        <f t="shared" si="60"/>
        <v>0</v>
      </c>
    </row>
    <row r="1874" spans="1:18" ht="15" thickBot="1" x14ac:dyDescent="0.35">
      <c r="A1874" s="2" t="s">
        <v>2440</v>
      </c>
      <c r="B1874" s="2" t="s">
        <v>1145</v>
      </c>
      <c r="C1874" s="84">
        <f>IF(COUNTIF(Table8[Tag Number], A1874), 1, 0)</f>
        <v>0</v>
      </c>
      <c r="D1874" s="85">
        <f>IF(COUNTIF(Table9[Tag Number], A1874), 1, 0)</f>
        <v>0</v>
      </c>
      <c r="E1874" s="86">
        <f>IF(COUNTIF(Table10[Tag Number], A1874), 1, 0)</f>
        <v>0</v>
      </c>
      <c r="F1874" s="86">
        <f>IF(COUNTIF(Table11[Tag Number], A1874), 1, 0)</f>
        <v>0</v>
      </c>
      <c r="G1874" s="87">
        <f t="shared" si="61"/>
        <v>0</v>
      </c>
      <c r="H1874" s="88" t="str" cm="1">
        <f t="array" ref="H1874">_xlfn.IFS(OR(_xlfn.XLOOKUP(A1874,Table9[Tag Number],Table9[Status],"-",0)="Dead",
        _xlfn.XLOOKUP(A1874,Table10[Tag Number],Table10[Status],"-",0)="Dead",
        _xlfn.XLOOKUP(A1874,Table11[Tag Number],Table11[Status],"-",0)="Dead",
        _xlfn.XLOOKUP(A1874,Table8[Tag Number],Table8[Status],"-",0)="Dead"),"Dead",
     OR(_xlfn.XLOOKUP(A1874,Table11[Tag Number],Table11[Status],"-",0)="Alive",
        _xlfn.XLOOKUP(A1874,Table10[Tag Number],Table10[Status],"-",0)="Alive",
        _xlfn.XLOOKUP(A1874,Table9[Tag Number],Table9[Status],"-",0)="Alive",
        _xlfn.XLOOKUP(A1874,Table8[Tag Number],Table8[Status],"-",0)="Alive"),"Alive",
     OR(_xlfn.XLOOKUP(A1874,Table9[Tag Number],Table9[Status],"-",0)="-",
        _xlfn.XLOOKUP(A1874,Table10[Tag Number],Table10[Status],"-",0)="-",
        _xlfn.XLOOKUP(A1874,Table11[Tag Number],Table11[Status],"-",0)="-",
        _xlfn.XLOOKUP(A1874,Table8[Tag Number],Table8[Status],"-",0)="-"),
   "-")</f>
        <v>-</v>
      </c>
      <c r="I1874" s="88" t="str">
        <f>IF((_xlfn.XLOOKUP(B1874,[2]Sheet1!$A$2:$A$198,[2]Sheet1!$B$2:$B$198,"-",0)="Glade"),"Out","No")</f>
        <v>No</v>
      </c>
      <c r="J1874" s="94"/>
      <c r="K1874" s="95"/>
      <c r="L1874" s="95"/>
      <c r="M1874" s="95"/>
      <c r="N1874" s="96"/>
      <c r="O1874" s="89"/>
      <c r="R1874" t="b">
        <f t="shared" si="60"/>
        <v>0</v>
      </c>
    </row>
    <row r="1875" spans="1:18" ht="15" thickBot="1" x14ac:dyDescent="0.35">
      <c r="A1875" s="3" t="s">
        <v>2441</v>
      </c>
      <c r="B1875" s="3" t="s">
        <v>1145</v>
      </c>
      <c r="C1875" s="84">
        <f>IF(COUNTIF(Table8[Tag Number], A1875), 1, 0)</f>
        <v>0</v>
      </c>
      <c r="D1875" s="85">
        <f>IF(COUNTIF(Table9[Tag Number], A1875), 1, 0)</f>
        <v>0</v>
      </c>
      <c r="E1875" s="86">
        <f>IF(COUNTIF(Table10[Tag Number], A1875), 1, 0)</f>
        <v>0</v>
      </c>
      <c r="F1875" s="86">
        <f>IF(COUNTIF(Table11[Tag Number], A1875), 1, 0)</f>
        <v>0</v>
      </c>
      <c r="G1875" s="87">
        <f t="shared" si="61"/>
        <v>0</v>
      </c>
      <c r="H1875" s="88" t="str" cm="1">
        <f t="array" ref="H1875">_xlfn.IFS(OR(_xlfn.XLOOKUP(A1875,Table9[Tag Number],Table9[Status],"-",0)="Dead",
        _xlfn.XLOOKUP(A1875,Table10[Tag Number],Table10[Status],"-",0)="Dead",
        _xlfn.XLOOKUP(A1875,Table11[Tag Number],Table11[Status],"-",0)="Dead",
        _xlfn.XLOOKUP(A1875,Table8[Tag Number],Table8[Status],"-",0)="Dead"),"Dead",
     OR(_xlfn.XLOOKUP(A1875,Table11[Tag Number],Table11[Status],"-",0)="Alive",
        _xlfn.XLOOKUP(A1875,Table10[Tag Number],Table10[Status],"-",0)="Alive",
        _xlfn.XLOOKUP(A1875,Table9[Tag Number],Table9[Status],"-",0)="Alive",
        _xlfn.XLOOKUP(A1875,Table8[Tag Number],Table8[Status],"-",0)="Alive"),"Alive",
     OR(_xlfn.XLOOKUP(A1875,Table9[Tag Number],Table9[Status],"-",0)="-",
        _xlfn.XLOOKUP(A1875,Table10[Tag Number],Table10[Status],"-",0)="-",
        _xlfn.XLOOKUP(A1875,Table11[Tag Number],Table11[Status],"-",0)="-",
        _xlfn.XLOOKUP(A1875,Table8[Tag Number],Table8[Status],"-",0)="-"),
   "-")</f>
        <v>-</v>
      </c>
      <c r="I1875" s="88" t="str">
        <f>IF((_xlfn.XLOOKUP(B1875,[2]Sheet1!$A$2:$A$198,[2]Sheet1!$B$2:$B$198,"-",0)="Glade"),"Out","No")</f>
        <v>No</v>
      </c>
      <c r="J1875" s="94"/>
      <c r="K1875" s="95"/>
      <c r="L1875" s="95"/>
      <c r="M1875" s="95"/>
      <c r="N1875" s="96"/>
      <c r="O1875" s="89"/>
      <c r="R1875" t="b">
        <f t="shared" si="60"/>
        <v>0</v>
      </c>
    </row>
    <row r="1876" spans="1:18" ht="15" thickBot="1" x14ac:dyDescent="0.35">
      <c r="A1876" s="2" t="s">
        <v>2442</v>
      </c>
      <c r="B1876" s="2" t="s">
        <v>1137</v>
      </c>
      <c r="C1876" s="84">
        <f>IF(COUNTIF(Table8[Tag Number], A1876), 1, 0)</f>
        <v>0</v>
      </c>
      <c r="D1876" s="85">
        <f>IF(COUNTIF(Table9[Tag Number], A1876), 1, 0)</f>
        <v>0</v>
      </c>
      <c r="E1876" s="86">
        <f>IF(COUNTIF(Table10[Tag Number], A1876), 1, 0)</f>
        <v>0</v>
      </c>
      <c r="F1876" s="86">
        <f>IF(COUNTIF(Table11[Tag Number], A1876), 1, 0)</f>
        <v>0</v>
      </c>
      <c r="G1876" s="87">
        <f t="shared" si="61"/>
        <v>0</v>
      </c>
      <c r="H1876" s="88" t="str" cm="1">
        <f t="array" ref="H1876">_xlfn.IFS(OR(_xlfn.XLOOKUP(A1876,Table9[Tag Number],Table9[Status],"-",0)="Dead",
        _xlfn.XLOOKUP(A1876,Table10[Tag Number],Table10[Status],"-",0)="Dead",
        _xlfn.XLOOKUP(A1876,Table11[Tag Number],Table11[Status],"-",0)="Dead",
        _xlfn.XLOOKUP(A1876,Table8[Tag Number],Table8[Status],"-",0)="Dead"),"Dead",
     OR(_xlfn.XLOOKUP(A1876,Table11[Tag Number],Table11[Status],"-",0)="Alive",
        _xlfn.XLOOKUP(A1876,Table10[Tag Number],Table10[Status],"-",0)="Alive",
        _xlfn.XLOOKUP(A1876,Table9[Tag Number],Table9[Status],"-",0)="Alive",
        _xlfn.XLOOKUP(A1876,Table8[Tag Number],Table8[Status],"-",0)="Alive"),"Alive",
     OR(_xlfn.XLOOKUP(A1876,Table9[Tag Number],Table9[Status],"-",0)="-",
        _xlfn.XLOOKUP(A1876,Table10[Tag Number],Table10[Status],"-",0)="-",
        _xlfn.XLOOKUP(A1876,Table11[Tag Number],Table11[Status],"-",0)="-",
        _xlfn.XLOOKUP(A1876,Table8[Tag Number],Table8[Status],"-",0)="-"),
   "-")</f>
        <v>-</v>
      </c>
      <c r="I1876" s="88" t="str">
        <f>IF((_xlfn.XLOOKUP(B1876,[2]Sheet1!$A$2:$A$198,[2]Sheet1!$B$2:$B$198,"-",0)="Glade"),"Out","No")</f>
        <v>No</v>
      </c>
      <c r="J1876" s="94"/>
      <c r="K1876" s="95"/>
      <c r="L1876" s="95"/>
      <c r="M1876" s="95"/>
      <c r="N1876" s="96"/>
      <c r="O1876" s="89"/>
      <c r="R1876" t="b">
        <f t="shared" si="60"/>
        <v>0</v>
      </c>
    </row>
    <row r="1877" spans="1:18" ht="15" thickBot="1" x14ac:dyDescent="0.35">
      <c r="A1877" s="3" t="s">
        <v>2443</v>
      </c>
      <c r="B1877" s="3" t="s">
        <v>1145</v>
      </c>
      <c r="C1877" s="84">
        <f>IF(COUNTIF(Table8[Tag Number], A1877), 1, 0)</f>
        <v>0</v>
      </c>
      <c r="D1877" s="85">
        <f>IF(COUNTIF(Table9[Tag Number], A1877), 1, 0)</f>
        <v>0</v>
      </c>
      <c r="E1877" s="86">
        <f>IF(COUNTIF(Table10[Tag Number], A1877), 1, 0)</f>
        <v>0</v>
      </c>
      <c r="F1877" s="86">
        <f>IF(COUNTIF(Table11[Tag Number], A1877), 1, 0)</f>
        <v>0</v>
      </c>
      <c r="G1877" s="87">
        <f t="shared" si="61"/>
        <v>0</v>
      </c>
      <c r="H1877" s="88" t="str" cm="1">
        <f t="array" ref="H1877">_xlfn.IFS(OR(_xlfn.XLOOKUP(A1877,Table9[Tag Number],Table9[Status],"-",0)="Dead",
        _xlfn.XLOOKUP(A1877,Table10[Tag Number],Table10[Status],"-",0)="Dead",
        _xlfn.XLOOKUP(A1877,Table11[Tag Number],Table11[Status],"-",0)="Dead",
        _xlfn.XLOOKUP(A1877,Table8[Tag Number],Table8[Status],"-",0)="Dead"),"Dead",
     OR(_xlfn.XLOOKUP(A1877,Table11[Tag Number],Table11[Status],"-",0)="Alive",
        _xlfn.XLOOKUP(A1877,Table10[Tag Number],Table10[Status],"-",0)="Alive",
        _xlfn.XLOOKUP(A1877,Table9[Tag Number],Table9[Status],"-",0)="Alive",
        _xlfn.XLOOKUP(A1877,Table8[Tag Number],Table8[Status],"-",0)="Alive"),"Alive",
     OR(_xlfn.XLOOKUP(A1877,Table9[Tag Number],Table9[Status],"-",0)="-",
        _xlfn.XLOOKUP(A1877,Table10[Tag Number],Table10[Status],"-",0)="-",
        _xlfn.XLOOKUP(A1877,Table11[Tag Number],Table11[Status],"-",0)="-",
        _xlfn.XLOOKUP(A1877,Table8[Tag Number],Table8[Status],"-",0)="-"),
   "-")</f>
        <v>-</v>
      </c>
      <c r="I1877" s="88" t="str">
        <f>IF((_xlfn.XLOOKUP(B1877,[2]Sheet1!$A$2:$A$198,[2]Sheet1!$B$2:$B$198,"-",0)="Glade"),"Out","No")</f>
        <v>No</v>
      </c>
      <c r="J1877" s="94"/>
      <c r="K1877" s="95"/>
      <c r="L1877" s="95"/>
      <c r="M1877" s="95"/>
      <c r="N1877" s="96"/>
      <c r="O1877" s="89"/>
      <c r="R1877" t="b">
        <f t="shared" si="60"/>
        <v>0</v>
      </c>
    </row>
    <row r="1878" spans="1:18" ht="15" thickBot="1" x14ac:dyDescent="0.35">
      <c r="A1878" s="2" t="s">
        <v>474</v>
      </c>
      <c r="B1878" s="2" t="s">
        <v>1137</v>
      </c>
      <c r="C1878" s="84">
        <f>IF(COUNTIF(Table8[Tag Number], A1878), 1, 0)</f>
        <v>1</v>
      </c>
      <c r="D1878" s="85">
        <f>IF(COUNTIF(Table9[Tag Number], A1878), 1, 0)</f>
        <v>0</v>
      </c>
      <c r="E1878" s="86">
        <f>IF(COUNTIF(Table10[Tag Number], A1878), 1, 0)</f>
        <v>0</v>
      </c>
      <c r="F1878" s="86">
        <f>IF(COUNTIF(Table11[Tag Number], A1878), 1, 0)</f>
        <v>0</v>
      </c>
      <c r="G1878" s="87">
        <f t="shared" si="61"/>
        <v>1</v>
      </c>
      <c r="H1878" s="88" t="str" cm="1">
        <f t="array" ref="H1878">_xlfn.IFS(OR(_xlfn.XLOOKUP(A1878,Table9[Tag Number],Table9[Status],"-",0)="Dead",
        _xlfn.XLOOKUP(A1878,Table10[Tag Number],Table10[Status],"-",0)="Dead",
        _xlfn.XLOOKUP(A1878,Table11[Tag Number],Table11[Status],"-",0)="Dead",
        _xlfn.XLOOKUP(A1878,Table8[Tag Number],Table8[Status],"-",0)="Dead"),"Dead",
     OR(_xlfn.XLOOKUP(A1878,Table11[Tag Number],Table11[Status],"-",0)="Alive",
        _xlfn.XLOOKUP(A1878,Table10[Tag Number],Table10[Status],"-",0)="Alive",
        _xlfn.XLOOKUP(A1878,Table9[Tag Number],Table9[Status],"-",0)="Alive",
        _xlfn.XLOOKUP(A1878,Table8[Tag Number],Table8[Status],"-",0)="Alive"),"Alive",
     OR(_xlfn.XLOOKUP(A1878,Table9[Tag Number],Table9[Status],"-",0)="-",
        _xlfn.XLOOKUP(A1878,Table10[Tag Number],Table10[Status],"-",0)="-",
        _xlfn.XLOOKUP(A1878,Table11[Tag Number],Table11[Status],"-",0)="-",
        _xlfn.XLOOKUP(A1878,Table8[Tag Number],Table8[Status],"-",0)="-"),
   "-")</f>
        <v>Dead</v>
      </c>
      <c r="I1878" s="88" t="str">
        <f>IF((_xlfn.XLOOKUP(B1878,[2]Sheet1!$A$2:$A$198,[2]Sheet1!$B$2:$B$198,"-",0)="Glade"),"Out","No")</f>
        <v>No</v>
      </c>
      <c r="J1878" s="94"/>
      <c r="K1878" s="95"/>
      <c r="L1878" s="95"/>
      <c r="M1878" s="95"/>
      <c r="N1878" s="96"/>
      <c r="O1878" s="89"/>
      <c r="R1878" t="b">
        <f t="shared" si="60"/>
        <v>0</v>
      </c>
    </row>
    <row r="1879" spans="1:18" ht="15" thickBot="1" x14ac:dyDescent="0.35">
      <c r="A1879" s="3" t="s">
        <v>2444</v>
      </c>
      <c r="B1879" s="3" t="s">
        <v>1145</v>
      </c>
      <c r="C1879" s="84">
        <f>IF(COUNTIF(Table8[Tag Number], A1879), 1, 0)</f>
        <v>0</v>
      </c>
      <c r="D1879" s="85">
        <f>IF(COUNTIF(Table9[Tag Number], A1879), 1, 0)</f>
        <v>0</v>
      </c>
      <c r="E1879" s="86">
        <f>IF(COUNTIF(Table10[Tag Number], A1879), 1, 0)</f>
        <v>0</v>
      </c>
      <c r="F1879" s="86">
        <f>IF(COUNTIF(Table11[Tag Number], A1879), 1, 0)</f>
        <v>0</v>
      </c>
      <c r="G1879" s="87">
        <f t="shared" si="61"/>
        <v>0</v>
      </c>
      <c r="H1879" s="88" t="str" cm="1">
        <f t="array" ref="H1879">_xlfn.IFS(OR(_xlfn.XLOOKUP(A1879,Table9[Tag Number],Table9[Status],"-",0)="Dead",
        _xlfn.XLOOKUP(A1879,Table10[Tag Number],Table10[Status],"-",0)="Dead",
        _xlfn.XLOOKUP(A1879,Table11[Tag Number],Table11[Status],"-",0)="Dead",
        _xlfn.XLOOKUP(A1879,Table8[Tag Number],Table8[Status],"-",0)="Dead"),"Dead",
     OR(_xlfn.XLOOKUP(A1879,Table11[Tag Number],Table11[Status],"-",0)="Alive",
        _xlfn.XLOOKUP(A1879,Table10[Tag Number],Table10[Status],"-",0)="Alive",
        _xlfn.XLOOKUP(A1879,Table9[Tag Number],Table9[Status],"-",0)="Alive",
        _xlfn.XLOOKUP(A1879,Table8[Tag Number],Table8[Status],"-",0)="Alive"),"Alive",
     OR(_xlfn.XLOOKUP(A1879,Table9[Tag Number],Table9[Status],"-",0)="-",
        _xlfn.XLOOKUP(A1879,Table10[Tag Number],Table10[Status],"-",0)="-",
        _xlfn.XLOOKUP(A1879,Table11[Tag Number],Table11[Status],"-",0)="-",
        _xlfn.XLOOKUP(A1879,Table8[Tag Number],Table8[Status],"-",0)="-"),
   "-")</f>
        <v>-</v>
      </c>
      <c r="I1879" s="88" t="str">
        <f>IF((_xlfn.XLOOKUP(B1879,[2]Sheet1!$A$2:$A$198,[2]Sheet1!$B$2:$B$198,"-",0)="Glade"),"Out","No")</f>
        <v>No</v>
      </c>
      <c r="J1879" s="94"/>
      <c r="K1879" s="95"/>
      <c r="L1879" s="95"/>
      <c r="M1879" s="95"/>
      <c r="N1879" s="96"/>
      <c r="O1879" s="89"/>
      <c r="R1879" t="b">
        <f t="shared" si="60"/>
        <v>0</v>
      </c>
    </row>
    <row r="1880" spans="1:18" ht="15" thickBot="1" x14ac:dyDescent="0.35">
      <c r="A1880" s="2" t="s">
        <v>2445</v>
      </c>
      <c r="B1880" s="2" t="s">
        <v>1145</v>
      </c>
      <c r="C1880" s="84">
        <f>IF(COUNTIF(Table8[Tag Number], A1880), 1, 0)</f>
        <v>0</v>
      </c>
      <c r="D1880" s="85">
        <f>IF(COUNTIF(Table9[Tag Number], A1880), 1, 0)</f>
        <v>0</v>
      </c>
      <c r="E1880" s="86">
        <f>IF(COUNTIF(Table10[Tag Number], A1880), 1, 0)</f>
        <v>0</v>
      </c>
      <c r="F1880" s="86">
        <f>IF(COUNTIF(Table11[Tag Number], A1880), 1, 0)</f>
        <v>0</v>
      </c>
      <c r="G1880" s="87">
        <f t="shared" si="61"/>
        <v>0</v>
      </c>
      <c r="H1880" s="88" t="str" cm="1">
        <f t="array" ref="H1880">_xlfn.IFS(OR(_xlfn.XLOOKUP(A1880,Table9[Tag Number],Table9[Status],"-",0)="Dead",
        _xlfn.XLOOKUP(A1880,Table10[Tag Number],Table10[Status],"-",0)="Dead",
        _xlfn.XLOOKUP(A1880,Table11[Tag Number],Table11[Status],"-",0)="Dead",
        _xlfn.XLOOKUP(A1880,Table8[Tag Number],Table8[Status],"-",0)="Dead"),"Dead",
     OR(_xlfn.XLOOKUP(A1880,Table11[Tag Number],Table11[Status],"-",0)="Alive",
        _xlfn.XLOOKUP(A1880,Table10[Tag Number],Table10[Status],"-",0)="Alive",
        _xlfn.XLOOKUP(A1880,Table9[Tag Number],Table9[Status],"-",0)="Alive",
        _xlfn.XLOOKUP(A1880,Table8[Tag Number],Table8[Status],"-",0)="Alive"),"Alive",
     OR(_xlfn.XLOOKUP(A1880,Table9[Tag Number],Table9[Status],"-",0)="-",
        _xlfn.XLOOKUP(A1880,Table10[Tag Number],Table10[Status],"-",0)="-",
        _xlfn.XLOOKUP(A1880,Table11[Tag Number],Table11[Status],"-",0)="-",
        _xlfn.XLOOKUP(A1880,Table8[Tag Number],Table8[Status],"-",0)="-"),
   "-")</f>
        <v>-</v>
      </c>
      <c r="I1880" s="88" t="str">
        <f>IF((_xlfn.XLOOKUP(B1880,[2]Sheet1!$A$2:$A$198,[2]Sheet1!$B$2:$B$198,"-",0)="Glade"),"Out","No")</f>
        <v>No</v>
      </c>
      <c r="J1880" s="94"/>
      <c r="K1880" s="95"/>
      <c r="L1880" s="95"/>
      <c r="M1880" s="95"/>
      <c r="N1880" s="96"/>
      <c r="O1880" s="89"/>
      <c r="R1880" t="b">
        <f t="shared" si="60"/>
        <v>0</v>
      </c>
    </row>
    <row r="1881" spans="1:18" ht="15" thickBot="1" x14ac:dyDescent="0.35">
      <c r="A1881" s="3" t="s">
        <v>2446</v>
      </c>
      <c r="B1881" s="3" t="s">
        <v>1145</v>
      </c>
      <c r="C1881" s="84">
        <f>IF(COUNTIF(Table8[Tag Number], A1881), 1, 0)</f>
        <v>0</v>
      </c>
      <c r="D1881" s="85">
        <f>IF(COUNTIF(Table9[Tag Number], A1881), 1, 0)</f>
        <v>0</v>
      </c>
      <c r="E1881" s="86">
        <f>IF(COUNTIF(Table10[Tag Number], A1881), 1, 0)</f>
        <v>0</v>
      </c>
      <c r="F1881" s="86">
        <f>IF(COUNTIF(Table11[Tag Number], A1881), 1, 0)</f>
        <v>0</v>
      </c>
      <c r="G1881" s="87">
        <f t="shared" si="61"/>
        <v>0</v>
      </c>
      <c r="H1881" s="88" t="str" cm="1">
        <f t="array" ref="H1881">_xlfn.IFS(OR(_xlfn.XLOOKUP(A1881,Table9[Tag Number],Table9[Status],"-",0)="Dead",
        _xlfn.XLOOKUP(A1881,Table10[Tag Number],Table10[Status],"-",0)="Dead",
        _xlfn.XLOOKUP(A1881,Table11[Tag Number],Table11[Status],"-",0)="Dead",
        _xlfn.XLOOKUP(A1881,Table8[Tag Number],Table8[Status],"-",0)="Dead"),"Dead",
     OR(_xlfn.XLOOKUP(A1881,Table11[Tag Number],Table11[Status],"-",0)="Alive",
        _xlfn.XLOOKUP(A1881,Table10[Tag Number],Table10[Status],"-",0)="Alive",
        _xlfn.XLOOKUP(A1881,Table9[Tag Number],Table9[Status],"-",0)="Alive",
        _xlfn.XLOOKUP(A1881,Table8[Tag Number],Table8[Status],"-",0)="Alive"),"Alive",
     OR(_xlfn.XLOOKUP(A1881,Table9[Tag Number],Table9[Status],"-",0)="-",
        _xlfn.XLOOKUP(A1881,Table10[Tag Number],Table10[Status],"-",0)="-",
        _xlfn.XLOOKUP(A1881,Table11[Tag Number],Table11[Status],"-",0)="-",
        _xlfn.XLOOKUP(A1881,Table8[Tag Number],Table8[Status],"-",0)="-"),
   "-")</f>
        <v>-</v>
      </c>
      <c r="I1881" s="88" t="str">
        <f>IF((_xlfn.XLOOKUP(B1881,[2]Sheet1!$A$2:$A$198,[2]Sheet1!$B$2:$B$198,"-",0)="Glade"),"Out","No")</f>
        <v>No</v>
      </c>
      <c r="J1881" s="94"/>
      <c r="K1881" s="95"/>
      <c r="L1881" s="95"/>
      <c r="M1881" s="95"/>
      <c r="N1881" s="96"/>
      <c r="O1881" s="89"/>
      <c r="R1881" t="b">
        <f t="shared" si="60"/>
        <v>0</v>
      </c>
    </row>
    <row r="1882" spans="1:18" ht="15" thickBot="1" x14ac:dyDescent="0.35">
      <c r="A1882" s="2" t="s">
        <v>2447</v>
      </c>
      <c r="B1882" s="2" t="s">
        <v>1145</v>
      </c>
      <c r="C1882" s="84">
        <f>IF(COUNTIF(Table8[Tag Number], A1882), 1, 0)</f>
        <v>0</v>
      </c>
      <c r="D1882" s="85">
        <f>IF(COUNTIF(Table9[Tag Number], A1882), 1, 0)</f>
        <v>0</v>
      </c>
      <c r="E1882" s="86">
        <f>IF(COUNTIF(Table10[Tag Number], A1882), 1, 0)</f>
        <v>0</v>
      </c>
      <c r="F1882" s="86">
        <f>IF(COUNTIF(Table11[Tag Number], A1882), 1, 0)</f>
        <v>0</v>
      </c>
      <c r="G1882" s="87">
        <f t="shared" si="61"/>
        <v>0</v>
      </c>
      <c r="H1882" s="88" t="str" cm="1">
        <f t="array" ref="H1882">_xlfn.IFS(OR(_xlfn.XLOOKUP(A1882,Table9[Tag Number],Table9[Status],"-",0)="Dead",
        _xlfn.XLOOKUP(A1882,Table10[Tag Number],Table10[Status],"-",0)="Dead",
        _xlfn.XLOOKUP(A1882,Table11[Tag Number],Table11[Status],"-",0)="Dead",
        _xlfn.XLOOKUP(A1882,Table8[Tag Number],Table8[Status],"-",0)="Dead"),"Dead",
     OR(_xlfn.XLOOKUP(A1882,Table11[Tag Number],Table11[Status],"-",0)="Alive",
        _xlfn.XLOOKUP(A1882,Table10[Tag Number],Table10[Status],"-",0)="Alive",
        _xlfn.XLOOKUP(A1882,Table9[Tag Number],Table9[Status],"-",0)="Alive",
        _xlfn.XLOOKUP(A1882,Table8[Tag Number],Table8[Status],"-",0)="Alive"),"Alive",
     OR(_xlfn.XLOOKUP(A1882,Table9[Tag Number],Table9[Status],"-",0)="-",
        _xlfn.XLOOKUP(A1882,Table10[Tag Number],Table10[Status],"-",0)="-",
        _xlfn.XLOOKUP(A1882,Table11[Tag Number],Table11[Status],"-",0)="-",
        _xlfn.XLOOKUP(A1882,Table8[Tag Number],Table8[Status],"-",0)="-"),
   "-")</f>
        <v>-</v>
      </c>
      <c r="I1882" s="88" t="str">
        <f>IF((_xlfn.XLOOKUP(B1882,[2]Sheet1!$A$2:$A$198,[2]Sheet1!$B$2:$B$198,"-",0)="Glade"),"Out","No")</f>
        <v>No</v>
      </c>
      <c r="J1882" s="94"/>
      <c r="K1882" s="95"/>
      <c r="L1882" s="95"/>
      <c r="M1882" s="95"/>
      <c r="N1882" s="96"/>
      <c r="O1882" s="89"/>
      <c r="R1882" t="b">
        <f t="shared" si="60"/>
        <v>0</v>
      </c>
    </row>
    <row r="1883" spans="1:18" ht="15" thickBot="1" x14ac:dyDescent="0.35">
      <c r="A1883" s="3" t="s">
        <v>2448</v>
      </c>
      <c r="B1883" s="3" t="s">
        <v>1145</v>
      </c>
      <c r="C1883" s="84">
        <f>IF(COUNTIF(Table8[Tag Number], A1883), 1, 0)</f>
        <v>0</v>
      </c>
      <c r="D1883" s="85">
        <f>IF(COUNTIF(Table9[Tag Number], A1883), 1, 0)</f>
        <v>0</v>
      </c>
      <c r="E1883" s="86">
        <f>IF(COUNTIF(Table10[Tag Number], A1883), 1, 0)</f>
        <v>0</v>
      </c>
      <c r="F1883" s="86">
        <f>IF(COUNTIF(Table11[Tag Number], A1883), 1, 0)</f>
        <v>0</v>
      </c>
      <c r="G1883" s="87">
        <f t="shared" si="61"/>
        <v>0</v>
      </c>
      <c r="H1883" s="88" t="str" cm="1">
        <f t="array" ref="H1883">_xlfn.IFS(OR(_xlfn.XLOOKUP(A1883,Table9[Tag Number],Table9[Status],"-",0)="Dead",
        _xlfn.XLOOKUP(A1883,Table10[Tag Number],Table10[Status],"-",0)="Dead",
        _xlfn.XLOOKUP(A1883,Table11[Tag Number],Table11[Status],"-",0)="Dead",
        _xlfn.XLOOKUP(A1883,Table8[Tag Number],Table8[Status],"-",0)="Dead"),"Dead",
     OR(_xlfn.XLOOKUP(A1883,Table11[Tag Number],Table11[Status],"-",0)="Alive",
        _xlfn.XLOOKUP(A1883,Table10[Tag Number],Table10[Status],"-",0)="Alive",
        _xlfn.XLOOKUP(A1883,Table9[Tag Number],Table9[Status],"-",0)="Alive",
        _xlfn.XLOOKUP(A1883,Table8[Tag Number],Table8[Status],"-",0)="Alive"),"Alive",
     OR(_xlfn.XLOOKUP(A1883,Table9[Tag Number],Table9[Status],"-",0)="-",
        _xlfn.XLOOKUP(A1883,Table10[Tag Number],Table10[Status],"-",0)="-",
        _xlfn.XLOOKUP(A1883,Table11[Tag Number],Table11[Status],"-",0)="-",
        _xlfn.XLOOKUP(A1883,Table8[Tag Number],Table8[Status],"-",0)="-"),
   "-")</f>
        <v>-</v>
      </c>
      <c r="I1883" s="88" t="str">
        <f>IF((_xlfn.XLOOKUP(B1883,[2]Sheet1!$A$2:$A$198,[2]Sheet1!$B$2:$B$198,"-",0)="Glade"),"Out","No")</f>
        <v>No</v>
      </c>
      <c r="J1883" s="94"/>
      <c r="K1883" s="95"/>
      <c r="L1883" s="95"/>
      <c r="M1883" s="95"/>
      <c r="N1883" s="96"/>
      <c r="O1883" s="89"/>
      <c r="R1883" t="b">
        <f t="shared" si="60"/>
        <v>0</v>
      </c>
    </row>
    <row r="1884" spans="1:18" ht="15" thickBot="1" x14ac:dyDescent="0.35">
      <c r="A1884" s="2" t="s">
        <v>2449</v>
      </c>
      <c r="B1884" s="2" t="s">
        <v>1145</v>
      </c>
      <c r="C1884" s="84">
        <f>IF(COUNTIF(Table8[Tag Number], A1884), 1, 0)</f>
        <v>0</v>
      </c>
      <c r="D1884" s="85">
        <f>IF(COUNTIF(Table9[Tag Number], A1884), 1, 0)</f>
        <v>0</v>
      </c>
      <c r="E1884" s="86">
        <f>IF(COUNTIF(Table10[Tag Number], A1884), 1, 0)</f>
        <v>0</v>
      </c>
      <c r="F1884" s="86">
        <f>IF(COUNTIF(Table11[Tag Number], A1884), 1, 0)</f>
        <v>0</v>
      </c>
      <c r="G1884" s="87">
        <f t="shared" si="61"/>
        <v>0</v>
      </c>
      <c r="H1884" s="88" t="str" cm="1">
        <f t="array" ref="H1884">_xlfn.IFS(OR(_xlfn.XLOOKUP(A1884,Table9[Tag Number],Table9[Status],"-",0)="Dead",
        _xlfn.XLOOKUP(A1884,Table10[Tag Number],Table10[Status],"-",0)="Dead",
        _xlfn.XLOOKUP(A1884,Table11[Tag Number],Table11[Status],"-",0)="Dead",
        _xlfn.XLOOKUP(A1884,Table8[Tag Number],Table8[Status],"-",0)="Dead"),"Dead",
     OR(_xlfn.XLOOKUP(A1884,Table11[Tag Number],Table11[Status],"-",0)="Alive",
        _xlfn.XLOOKUP(A1884,Table10[Tag Number],Table10[Status],"-",0)="Alive",
        _xlfn.XLOOKUP(A1884,Table9[Tag Number],Table9[Status],"-",0)="Alive",
        _xlfn.XLOOKUP(A1884,Table8[Tag Number],Table8[Status],"-",0)="Alive"),"Alive",
     OR(_xlfn.XLOOKUP(A1884,Table9[Tag Number],Table9[Status],"-",0)="-",
        _xlfn.XLOOKUP(A1884,Table10[Tag Number],Table10[Status],"-",0)="-",
        _xlfn.XLOOKUP(A1884,Table11[Tag Number],Table11[Status],"-",0)="-",
        _xlfn.XLOOKUP(A1884,Table8[Tag Number],Table8[Status],"-",0)="-"),
   "-")</f>
        <v>-</v>
      </c>
      <c r="I1884" s="88" t="str">
        <f>IF((_xlfn.XLOOKUP(B1884,[2]Sheet1!$A$2:$A$198,[2]Sheet1!$B$2:$B$198,"-",0)="Glade"),"Out","No")</f>
        <v>No</v>
      </c>
      <c r="J1884" s="94"/>
      <c r="K1884" s="95"/>
      <c r="L1884" s="95"/>
      <c r="M1884" s="95"/>
      <c r="N1884" s="96"/>
      <c r="O1884" s="89"/>
      <c r="R1884" t="b">
        <f t="shared" si="60"/>
        <v>0</v>
      </c>
    </row>
    <row r="1885" spans="1:18" ht="15" thickBot="1" x14ac:dyDescent="0.35">
      <c r="A1885" s="3" t="s">
        <v>2450</v>
      </c>
      <c r="B1885" s="3" t="s">
        <v>1145</v>
      </c>
      <c r="C1885" s="84">
        <f>IF(COUNTIF(Table8[Tag Number], A1885), 1, 0)</f>
        <v>0</v>
      </c>
      <c r="D1885" s="85">
        <f>IF(COUNTIF(Table9[Tag Number], A1885), 1, 0)</f>
        <v>0</v>
      </c>
      <c r="E1885" s="86">
        <f>IF(COUNTIF(Table10[Tag Number], A1885), 1, 0)</f>
        <v>0</v>
      </c>
      <c r="F1885" s="86">
        <f>IF(COUNTIF(Table11[Tag Number], A1885), 1, 0)</f>
        <v>0</v>
      </c>
      <c r="G1885" s="87">
        <f t="shared" si="61"/>
        <v>0</v>
      </c>
      <c r="H1885" s="88" t="str" cm="1">
        <f t="array" ref="H1885">_xlfn.IFS(OR(_xlfn.XLOOKUP(A1885,Table9[Tag Number],Table9[Status],"-",0)="Dead",
        _xlfn.XLOOKUP(A1885,Table10[Tag Number],Table10[Status],"-",0)="Dead",
        _xlfn.XLOOKUP(A1885,Table11[Tag Number],Table11[Status],"-",0)="Dead",
        _xlfn.XLOOKUP(A1885,Table8[Tag Number],Table8[Status],"-",0)="Dead"),"Dead",
     OR(_xlfn.XLOOKUP(A1885,Table11[Tag Number],Table11[Status],"-",0)="Alive",
        _xlfn.XLOOKUP(A1885,Table10[Tag Number],Table10[Status],"-",0)="Alive",
        _xlfn.XLOOKUP(A1885,Table9[Tag Number],Table9[Status],"-",0)="Alive",
        _xlfn.XLOOKUP(A1885,Table8[Tag Number],Table8[Status],"-",0)="Alive"),"Alive",
     OR(_xlfn.XLOOKUP(A1885,Table9[Tag Number],Table9[Status],"-",0)="-",
        _xlfn.XLOOKUP(A1885,Table10[Tag Number],Table10[Status],"-",0)="-",
        _xlfn.XLOOKUP(A1885,Table11[Tag Number],Table11[Status],"-",0)="-",
        _xlfn.XLOOKUP(A1885,Table8[Tag Number],Table8[Status],"-",0)="-"),
   "-")</f>
        <v>-</v>
      </c>
      <c r="I1885" s="88" t="str">
        <f>IF((_xlfn.XLOOKUP(B1885,[2]Sheet1!$A$2:$A$198,[2]Sheet1!$B$2:$B$198,"-",0)="Glade"),"Out","No")</f>
        <v>No</v>
      </c>
      <c r="J1885" s="94"/>
      <c r="K1885" s="95"/>
      <c r="L1885" s="95"/>
      <c r="M1885" s="95"/>
      <c r="N1885" s="96"/>
      <c r="O1885" s="89"/>
      <c r="R1885" t="b">
        <f t="shared" si="60"/>
        <v>0</v>
      </c>
    </row>
    <row r="1886" spans="1:18" ht="15" thickBot="1" x14ac:dyDescent="0.35">
      <c r="A1886" s="2" t="s">
        <v>313</v>
      </c>
      <c r="B1886" s="2" t="s">
        <v>1145</v>
      </c>
      <c r="C1886" s="84">
        <f>IF(COUNTIF(Table8[Tag Number], A1886), 1, 0)</f>
        <v>0</v>
      </c>
      <c r="D1886" s="85">
        <f>IF(COUNTIF(Table9[Tag Number], A1886), 1, 0)</f>
        <v>0</v>
      </c>
      <c r="E1886" s="86">
        <f>IF(COUNTIF(Table10[Tag Number], A1886), 1, 0)</f>
        <v>0</v>
      </c>
      <c r="F1886" s="86">
        <f>IF(COUNTIF(Table11[Tag Number], A1886), 1, 0)</f>
        <v>0</v>
      </c>
      <c r="G1886" s="87">
        <f t="shared" si="61"/>
        <v>0</v>
      </c>
      <c r="H1886" s="88" t="str" cm="1">
        <f t="array" ref="H1886">_xlfn.IFS(OR(_xlfn.XLOOKUP(A1886,Table9[Tag Number],Table9[Status],"-",0)="Dead",
        _xlfn.XLOOKUP(A1886,Table10[Tag Number],Table10[Status],"-",0)="Dead",
        _xlfn.XLOOKUP(A1886,Table11[Tag Number],Table11[Status],"-",0)="Dead",
        _xlfn.XLOOKUP(A1886,Table8[Tag Number],Table8[Status],"-",0)="Dead"),"Dead",
     OR(_xlfn.XLOOKUP(A1886,Table11[Tag Number],Table11[Status],"-",0)="Alive",
        _xlfn.XLOOKUP(A1886,Table10[Tag Number],Table10[Status],"-",0)="Alive",
        _xlfn.XLOOKUP(A1886,Table9[Tag Number],Table9[Status],"-",0)="Alive",
        _xlfn.XLOOKUP(A1886,Table8[Tag Number],Table8[Status],"-",0)="Alive"),"Alive",
     OR(_xlfn.XLOOKUP(A1886,Table9[Tag Number],Table9[Status],"-",0)="-",
        _xlfn.XLOOKUP(A1886,Table10[Tag Number],Table10[Status],"-",0)="-",
        _xlfn.XLOOKUP(A1886,Table11[Tag Number],Table11[Status],"-",0)="-",
        _xlfn.XLOOKUP(A1886,Table8[Tag Number],Table8[Status],"-",0)="-"),
   "-")</f>
        <v>-</v>
      </c>
      <c r="I1886" s="88" t="str">
        <f>IF((_xlfn.XLOOKUP(B1886,[2]Sheet1!$A$2:$A$198,[2]Sheet1!$B$2:$B$198,"-",0)="Glade"),"Out","No")</f>
        <v>No</v>
      </c>
      <c r="J1886" s="94"/>
      <c r="K1886" s="95"/>
      <c r="L1886" s="95"/>
      <c r="M1886" s="95"/>
      <c r="N1886" s="96"/>
      <c r="O1886" s="89"/>
      <c r="R1886" t="b">
        <f t="shared" si="60"/>
        <v>0</v>
      </c>
    </row>
    <row r="1887" spans="1:18" ht="15" thickBot="1" x14ac:dyDescent="0.35">
      <c r="A1887" s="3" t="s">
        <v>2451</v>
      </c>
      <c r="B1887" s="3" t="s">
        <v>1145</v>
      </c>
      <c r="C1887" s="84">
        <f>IF(COUNTIF(Table8[Tag Number], A1887), 1, 0)</f>
        <v>0</v>
      </c>
      <c r="D1887" s="85">
        <f>IF(COUNTIF(Table9[Tag Number], A1887), 1, 0)</f>
        <v>0</v>
      </c>
      <c r="E1887" s="86">
        <f>IF(COUNTIF(Table10[Tag Number], A1887), 1, 0)</f>
        <v>0</v>
      </c>
      <c r="F1887" s="86">
        <f>IF(COUNTIF(Table11[Tag Number], A1887), 1, 0)</f>
        <v>0</v>
      </c>
      <c r="G1887" s="87">
        <f t="shared" si="61"/>
        <v>0</v>
      </c>
      <c r="H1887" s="88" t="str" cm="1">
        <f t="array" ref="H1887">_xlfn.IFS(OR(_xlfn.XLOOKUP(A1887,Table9[Tag Number],Table9[Status],"-",0)="Dead",
        _xlfn.XLOOKUP(A1887,Table10[Tag Number],Table10[Status],"-",0)="Dead",
        _xlfn.XLOOKUP(A1887,Table11[Tag Number],Table11[Status],"-",0)="Dead",
        _xlfn.XLOOKUP(A1887,Table8[Tag Number],Table8[Status],"-",0)="Dead"),"Dead",
     OR(_xlfn.XLOOKUP(A1887,Table11[Tag Number],Table11[Status],"-",0)="Alive",
        _xlfn.XLOOKUP(A1887,Table10[Tag Number],Table10[Status],"-",0)="Alive",
        _xlfn.XLOOKUP(A1887,Table9[Tag Number],Table9[Status],"-",0)="Alive",
        _xlfn.XLOOKUP(A1887,Table8[Tag Number],Table8[Status],"-",0)="Alive"),"Alive",
     OR(_xlfn.XLOOKUP(A1887,Table9[Tag Number],Table9[Status],"-",0)="-",
        _xlfn.XLOOKUP(A1887,Table10[Tag Number],Table10[Status],"-",0)="-",
        _xlfn.XLOOKUP(A1887,Table11[Tag Number],Table11[Status],"-",0)="-",
        _xlfn.XLOOKUP(A1887,Table8[Tag Number],Table8[Status],"-",0)="-"),
   "-")</f>
        <v>-</v>
      </c>
      <c r="I1887" s="88" t="str">
        <f>IF((_xlfn.XLOOKUP(B1887,[2]Sheet1!$A$2:$A$198,[2]Sheet1!$B$2:$B$198,"-",0)="Glade"),"Out","No")</f>
        <v>No</v>
      </c>
      <c r="J1887" s="94"/>
      <c r="K1887" s="95"/>
      <c r="L1887" s="95"/>
      <c r="M1887" s="95"/>
      <c r="N1887" s="96"/>
      <c r="O1887" s="89"/>
      <c r="R1887" t="b">
        <f t="shared" si="60"/>
        <v>0</v>
      </c>
    </row>
    <row r="1888" spans="1:18" ht="15" thickBot="1" x14ac:dyDescent="0.35">
      <c r="A1888" s="2" t="s">
        <v>2452</v>
      </c>
      <c r="B1888" s="2" t="s">
        <v>1145</v>
      </c>
      <c r="C1888" s="84">
        <f>IF(COUNTIF(Table8[Tag Number], A1888), 1, 0)</f>
        <v>0</v>
      </c>
      <c r="D1888" s="85">
        <f>IF(COUNTIF(Table9[Tag Number], A1888), 1, 0)</f>
        <v>0</v>
      </c>
      <c r="E1888" s="86">
        <f>IF(COUNTIF(Table10[Tag Number], A1888), 1, 0)</f>
        <v>0</v>
      </c>
      <c r="F1888" s="86">
        <f>IF(COUNTIF(Table11[Tag Number], A1888), 1, 0)</f>
        <v>0</v>
      </c>
      <c r="G1888" s="87">
        <f t="shared" si="61"/>
        <v>0</v>
      </c>
      <c r="H1888" s="88" t="str" cm="1">
        <f t="array" ref="H1888">_xlfn.IFS(OR(_xlfn.XLOOKUP(A1888,Table9[Tag Number],Table9[Status],"-",0)="Dead",
        _xlfn.XLOOKUP(A1888,Table10[Tag Number],Table10[Status],"-",0)="Dead",
        _xlfn.XLOOKUP(A1888,Table11[Tag Number],Table11[Status],"-",0)="Dead",
        _xlfn.XLOOKUP(A1888,Table8[Tag Number],Table8[Status],"-",0)="Dead"),"Dead",
     OR(_xlfn.XLOOKUP(A1888,Table11[Tag Number],Table11[Status],"-",0)="Alive",
        _xlfn.XLOOKUP(A1888,Table10[Tag Number],Table10[Status],"-",0)="Alive",
        _xlfn.XLOOKUP(A1888,Table9[Tag Number],Table9[Status],"-",0)="Alive",
        _xlfn.XLOOKUP(A1888,Table8[Tag Number],Table8[Status],"-",0)="Alive"),"Alive",
     OR(_xlfn.XLOOKUP(A1888,Table9[Tag Number],Table9[Status],"-",0)="-",
        _xlfn.XLOOKUP(A1888,Table10[Tag Number],Table10[Status],"-",0)="-",
        _xlfn.XLOOKUP(A1888,Table11[Tag Number],Table11[Status],"-",0)="-",
        _xlfn.XLOOKUP(A1888,Table8[Tag Number],Table8[Status],"-",0)="-"),
   "-")</f>
        <v>-</v>
      </c>
      <c r="I1888" s="88" t="str">
        <f>IF((_xlfn.XLOOKUP(B1888,[2]Sheet1!$A$2:$A$198,[2]Sheet1!$B$2:$B$198,"-",0)="Glade"),"Out","No")</f>
        <v>No</v>
      </c>
      <c r="J1888" s="94"/>
      <c r="K1888" s="95"/>
      <c r="L1888" s="95"/>
      <c r="M1888" s="95"/>
      <c r="N1888" s="96"/>
      <c r="O1888" s="89"/>
      <c r="R1888" t="b">
        <f t="shared" si="60"/>
        <v>0</v>
      </c>
    </row>
    <row r="1889" spans="1:18" ht="15" thickBot="1" x14ac:dyDescent="0.35">
      <c r="A1889" s="3" t="s">
        <v>2453</v>
      </c>
      <c r="B1889" s="3" t="s">
        <v>1145</v>
      </c>
      <c r="C1889" s="84">
        <f>IF(COUNTIF(Table8[Tag Number], A1889), 1, 0)</f>
        <v>0</v>
      </c>
      <c r="D1889" s="85">
        <f>IF(COUNTIF(Table9[Tag Number], A1889), 1, 0)</f>
        <v>0</v>
      </c>
      <c r="E1889" s="86">
        <f>IF(COUNTIF(Table10[Tag Number], A1889), 1, 0)</f>
        <v>0</v>
      </c>
      <c r="F1889" s="86">
        <f>IF(COUNTIF(Table11[Tag Number], A1889), 1, 0)</f>
        <v>0</v>
      </c>
      <c r="G1889" s="87">
        <f t="shared" si="61"/>
        <v>0</v>
      </c>
      <c r="H1889" s="88" t="str" cm="1">
        <f t="array" ref="H1889">_xlfn.IFS(OR(_xlfn.XLOOKUP(A1889,Table9[Tag Number],Table9[Status],"-",0)="Dead",
        _xlfn.XLOOKUP(A1889,Table10[Tag Number],Table10[Status],"-",0)="Dead",
        _xlfn.XLOOKUP(A1889,Table11[Tag Number],Table11[Status],"-",0)="Dead",
        _xlfn.XLOOKUP(A1889,Table8[Tag Number],Table8[Status],"-",0)="Dead"),"Dead",
     OR(_xlfn.XLOOKUP(A1889,Table11[Tag Number],Table11[Status],"-",0)="Alive",
        _xlfn.XLOOKUP(A1889,Table10[Tag Number],Table10[Status],"-",0)="Alive",
        _xlfn.XLOOKUP(A1889,Table9[Tag Number],Table9[Status],"-",0)="Alive",
        _xlfn.XLOOKUP(A1889,Table8[Tag Number],Table8[Status],"-",0)="Alive"),"Alive",
     OR(_xlfn.XLOOKUP(A1889,Table9[Tag Number],Table9[Status],"-",0)="-",
        _xlfn.XLOOKUP(A1889,Table10[Tag Number],Table10[Status],"-",0)="-",
        _xlfn.XLOOKUP(A1889,Table11[Tag Number],Table11[Status],"-",0)="-",
        _xlfn.XLOOKUP(A1889,Table8[Tag Number],Table8[Status],"-",0)="-"),
   "-")</f>
        <v>-</v>
      </c>
      <c r="I1889" s="88" t="str">
        <f>IF((_xlfn.XLOOKUP(B1889,[2]Sheet1!$A$2:$A$198,[2]Sheet1!$B$2:$B$198,"-",0)="Glade"),"Out","No")</f>
        <v>No</v>
      </c>
      <c r="J1889" s="94"/>
      <c r="K1889" s="95"/>
      <c r="L1889" s="95"/>
      <c r="M1889" s="95"/>
      <c r="N1889" s="96"/>
      <c r="O1889" s="89"/>
      <c r="R1889" t="b">
        <f t="shared" si="60"/>
        <v>0</v>
      </c>
    </row>
    <row r="1890" spans="1:18" ht="15" thickBot="1" x14ac:dyDescent="0.35">
      <c r="A1890" s="93" t="s">
        <v>2454</v>
      </c>
      <c r="B1890" s="93" t="s">
        <v>1145</v>
      </c>
      <c r="C1890" s="84">
        <f>IF(COUNTIF(Table8[Tag Number], A1890), 1, 0)</f>
        <v>0</v>
      </c>
      <c r="D1890" s="85">
        <f>IF(COUNTIF(Table9[Tag Number], A1890), 1, 0)</f>
        <v>0</v>
      </c>
      <c r="E1890" s="86">
        <f>IF(COUNTIF(Table10[Tag Number], A1890), 1, 0)</f>
        <v>0</v>
      </c>
      <c r="F1890" s="86">
        <f>IF(COUNTIF(Table11[Tag Number], A1890), 1, 0)</f>
        <v>0</v>
      </c>
      <c r="G1890" s="87">
        <f t="shared" si="61"/>
        <v>0</v>
      </c>
      <c r="H1890" s="88" t="str" cm="1">
        <f t="array" ref="H1890">_xlfn.IFS(OR(_xlfn.XLOOKUP(A1890,Table9[Tag Number],Table9[Status],"-",0)="Dead",
        _xlfn.XLOOKUP(A1890,Table10[Tag Number],Table10[Status],"-",0)="Dead",
        _xlfn.XLOOKUP(A1890,Table11[Tag Number],Table11[Status],"-",0)="Dead",
        _xlfn.XLOOKUP(A1890,Table8[Tag Number],Table8[Status],"-",0)="Dead"),"Dead",
     OR(_xlfn.XLOOKUP(A1890,Table11[Tag Number],Table11[Status],"-",0)="Alive",
        _xlfn.XLOOKUP(A1890,Table10[Tag Number],Table10[Status],"-",0)="Alive",
        _xlfn.XLOOKUP(A1890,Table9[Tag Number],Table9[Status],"-",0)="Alive",
        _xlfn.XLOOKUP(A1890,Table8[Tag Number],Table8[Status],"-",0)="Alive"),"Alive",
     OR(_xlfn.XLOOKUP(A1890,Table9[Tag Number],Table9[Status],"-",0)="-",
        _xlfn.XLOOKUP(A1890,Table10[Tag Number],Table10[Status],"-",0)="-",
        _xlfn.XLOOKUP(A1890,Table11[Tag Number],Table11[Status],"-",0)="-",
        _xlfn.XLOOKUP(A1890,Table8[Tag Number],Table8[Status],"-",0)="-"),
   "-")</f>
        <v>-</v>
      </c>
      <c r="I1890" s="88" t="str">
        <f>IF((_xlfn.XLOOKUP(B1890,[2]Sheet1!$A$2:$A$198,[2]Sheet1!$B$2:$B$198,"-",0)="Glade"),"Out","No")</f>
        <v>No</v>
      </c>
      <c r="J1890" s="94"/>
      <c r="K1890" s="95"/>
      <c r="L1890" s="95"/>
      <c r="M1890" s="95"/>
      <c r="N1890" s="96"/>
      <c r="O1890" s="89"/>
      <c r="R1890" t="b">
        <f t="shared" si="60"/>
        <v>0</v>
      </c>
    </row>
    <row r="1891" spans="1:18" ht="15" thickBot="1" x14ac:dyDescent="0.35">
      <c r="A1891" s="3" t="s">
        <v>2455</v>
      </c>
      <c r="B1891" s="3" t="s">
        <v>1145</v>
      </c>
      <c r="C1891" s="84">
        <f>IF(COUNTIF(Table8[Tag Number], A1891), 1, 0)</f>
        <v>0</v>
      </c>
      <c r="D1891" s="85">
        <f>IF(COUNTIF(Table9[Tag Number], A1891), 1, 0)</f>
        <v>0</v>
      </c>
      <c r="E1891" s="86">
        <f>IF(COUNTIF(Table10[Tag Number], A1891), 1, 0)</f>
        <v>0</v>
      </c>
      <c r="F1891" s="86">
        <f>IF(COUNTIF(Table11[Tag Number], A1891), 1, 0)</f>
        <v>0</v>
      </c>
      <c r="G1891" s="87">
        <f t="shared" si="61"/>
        <v>0</v>
      </c>
      <c r="H1891" s="88" t="str" cm="1">
        <f t="array" ref="H1891">_xlfn.IFS(OR(_xlfn.XLOOKUP(A1891,Table9[Tag Number],Table9[Status],"-",0)="Dead",
        _xlfn.XLOOKUP(A1891,Table10[Tag Number],Table10[Status],"-",0)="Dead",
        _xlfn.XLOOKUP(A1891,Table11[Tag Number],Table11[Status],"-",0)="Dead",
        _xlfn.XLOOKUP(A1891,Table8[Tag Number],Table8[Status],"-",0)="Dead"),"Dead",
     OR(_xlfn.XLOOKUP(A1891,Table11[Tag Number],Table11[Status],"-",0)="Alive",
        _xlfn.XLOOKUP(A1891,Table10[Tag Number],Table10[Status],"-",0)="Alive",
        _xlfn.XLOOKUP(A1891,Table9[Tag Number],Table9[Status],"-",0)="Alive",
        _xlfn.XLOOKUP(A1891,Table8[Tag Number],Table8[Status],"-",0)="Alive"),"Alive",
     OR(_xlfn.XLOOKUP(A1891,Table9[Tag Number],Table9[Status],"-",0)="-",
        _xlfn.XLOOKUP(A1891,Table10[Tag Number],Table10[Status],"-",0)="-",
        _xlfn.XLOOKUP(A1891,Table11[Tag Number],Table11[Status],"-",0)="-",
        _xlfn.XLOOKUP(A1891,Table8[Tag Number],Table8[Status],"-",0)="-"),
   "-")</f>
        <v>-</v>
      </c>
      <c r="I1891" s="88" t="str">
        <f>IF((_xlfn.XLOOKUP(B1891,[2]Sheet1!$A$2:$A$198,[2]Sheet1!$B$2:$B$198,"-",0)="Glade"),"Out","No")</f>
        <v>No</v>
      </c>
      <c r="J1891" s="94"/>
      <c r="K1891" s="95"/>
      <c r="L1891" s="95"/>
      <c r="M1891" s="95"/>
      <c r="N1891" s="96"/>
      <c r="O1891" s="89"/>
      <c r="R1891" t="b">
        <f t="shared" si="60"/>
        <v>0</v>
      </c>
    </row>
    <row r="1892" spans="1:18" ht="15" thickBot="1" x14ac:dyDescent="0.35">
      <c r="A1892" s="2" t="s">
        <v>1008</v>
      </c>
      <c r="B1892" s="2" t="s">
        <v>1137</v>
      </c>
      <c r="C1892" s="84">
        <f>IF(COUNTIF(Table8[Tag Number], A1892), 1, 0)</f>
        <v>1</v>
      </c>
      <c r="D1892" s="85">
        <f>IF(COUNTIF(Table9[Tag Number], A1892), 1, 0)</f>
        <v>0</v>
      </c>
      <c r="E1892" s="86">
        <f>IF(COUNTIF(Table10[Tag Number], A1892), 1, 0)</f>
        <v>0</v>
      </c>
      <c r="F1892" s="86">
        <f>IF(COUNTIF(Table11[Tag Number], A1892), 1, 0)</f>
        <v>0</v>
      </c>
      <c r="G1892" s="87">
        <f t="shared" si="61"/>
        <v>1</v>
      </c>
      <c r="H1892" s="88" t="str" cm="1">
        <f t="array" ref="H1892">_xlfn.IFS(OR(_xlfn.XLOOKUP(A1892,Table9[Tag Number],Table9[Status],"-",0)="Dead",
        _xlfn.XLOOKUP(A1892,Table10[Tag Number],Table10[Status],"-",0)="Dead",
        _xlfn.XLOOKUP(A1892,Table11[Tag Number],Table11[Status],"-",0)="Dead",
        _xlfn.XLOOKUP(A1892,Table8[Tag Number],Table8[Status],"-",0)="Dead"),"Dead",
     OR(_xlfn.XLOOKUP(A1892,Table11[Tag Number],Table11[Status],"-",0)="Alive",
        _xlfn.XLOOKUP(A1892,Table10[Tag Number],Table10[Status],"-",0)="Alive",
        _xlfn.XLOOKUP(A1892,Table9[Tag Number],Table9[Status],"-",0)="Alive",
        _xlfn.XLOOKUP(A1892,Table8[Tag Number],Table8[Status],"-",0)="Alive"),"Alive",
     OR(_xlfn.XLOOKUP(A1892,Table9[Tag Number],Table9[Status],"-",0)="-",
        _xlfn.XLOOKUP(A1892,Table10[Tag Number],Table10[Status],"-",0)="-",
        _xlfn.XLOOKUP(A1892,Table11[Tag Number],Table11[Status],"-",0)="-",
        _xlfn.XLOOKUP(A1892,Table8[Tag Number],Table8[Status],"-",0)="-"),
   "-")</f>
        <v>Alive</v>
      </c>
      <c r="I1892" s="88" t="str">
        <f>IF((_xlfn.XLOOKUP(B1892,[2]Sheet1!$A$2:$A$198,[2]Sheet1!$B$2:$B$198,"-",0)="Glade"),"Out","No")</f>
        <v>No</v>
      </c>
      <c r="J1892" s="94"/>
      <c r="K1892" s="95"/>
      <c r="L1892" s="95"/>
      <c r="M1892" s="95"/>
      <c r="N1892" s="96"/>
      <c r="O1892" s="89"/>
      <c r="R1892" t="b">
        <f t="shared" si="60"/>
        <v>0</v>
      </c>
    </row>
    <row r="1893" spans="1:18" ht="15" thickBot="1" x14ac:dyDescent="0.35">
      <c r="A1893" s="3" t="s">
        <v>818</v>
      </c>
      <c r="B1893" s="3" t="s">
        <v>1137</v>
      </c>
      <c r="C1893" s="84">
        <f>IF(COUNTIF(Table8[Tag Number], A1893), 1, 0)</f>
        <v>1</v>
      </c>
      <c r="D1893" s="85">
        <f>IF(COUNTIF(Table9[Tag Number], A1893), 1, 0)</f>
        <v>0</v>
      </c>
      <c r="E1893" s="86">
        <f>IF(COUNTIF(Table10[Tag Number], A1893), 1, 0)</f>
        <v>0</v>
      </c>
      <c r="F1893" s="86">
        <f>IF(COUNTIF(Table11[Tag Number], A1893), 1, 0)</f>
        <v>0</v>
      </c>
      <c r="G1893" s="87">
        <f t="shared" si="61"/>
        <v>1</v>
      </c>
      <c r="H1893" s="88" t="str" cm="1">
        <f t="array" ref="H1893">_xlfn.IFS(OR(_xlfn.XLOOKUP(A1893,Table9[Tag Number],Table9[Status],"-",0)="Dead",
        _xlfn.XLOOKUP(A1893,Table10[Tag Number],Table10[Status],"-",0)="Dead",
        _xlfn.XLOOKUP(A1893,Table11[Tag Number],Table11[Status],"-",0)="Dead",
        _xlfn.XLOOKUP(A1893,Table8[Tag Number],Table8[Status],"-",0)="Dead"),"Dead",
     OR(_xlfn.XLOOKUP(A1893,Table11[Tag Number],Table11[Status],"-",0)="Alive",
        _xlfn.XLOOKUP(A1893,Table10[Tag Number],Table10[Status],"-",0)="Alive",
        _xlfn.XLOOKUP(A1893,Table9[Tag Number],Table9[Status],"-",0)="Alive",
        _xlfn.XLOOKUP(A1893,Table8[Tag Number],Table8[Status],"-",0)="Alive"),"Alive",
     OR(_xlfn.XLOOKUP(A1893,Table9[Tag Number],Table9[Status],"-",0)="-",
        _xlfn.XLOOKUP(A1893,Table10[Tag Number],Table10[Status],"-",0)="-",
        _xlfn.XLOOKUP(A1893,Table11[Tag Number],Table11[Status],"-",0)="-",
        _xlfn.XLOOKUP(A1893,Table8[Tag Number],Table8[Status],"-",0)="-"),
   "-")</f>
        <v>Alive</v>
      </c>
      <c r="I1893" s="88" t="str">
        <f>IF((_xlfn.XLOOKUP(B1893,[2]Sheet1!$A$2:$A$198,[2]Sheet1!$B$2:$B$198,"-",0)="Glade"),"Out","No")</f>
        <v>No</v>
      </c>
      <c r="J1893" s="94"/>
      <c r="K1893" s="95"/>
      <c r="L1893" s="95"/>
      <c r="M1893" s="95"/>
      <c r="N1893" s="96"/>
      <c r="O1893" s="89"/>
      <c r="R1893" t="b">
        <f t="shared" si="60"/>
        <v>0</v>
      </c>
    </row>
    <row r="1894" spans="1:18" ht="15" thickBot="1" x14ac:dyDescent="0.35">
      <c r="A1894" s="2" t="s">
        <v>339</v>
      </c>
      <c r="B1894" s="2" t="s">
        <v>1137</v>
      </c>
      <c r="C1894" s="84">
        <f>IF(COUNTIF(Table8[Tag Number], A1894), 1, 0)</f>
        <v>1</v>
      </c>
      <c r="D1894" s="85">
        <f>IF(COUNTIF(Table9[Tag Number], A1894), 1, 0)</f>
        <v>0</v>
      </c>
      <c r="E1894" s="86">
        <f>IF(COUNTIF(Table10[Tag Number], A1894), 1, 0)</f>
        <v>0</v>
      </c>
      <c r="F1894" s="86">
        <f>IF(COUNTIF(Table11[Tag Number], A1894), 1, 0)</f>
        <v>0</v>
      </c>
      <c r="G1894" s="87">
        <f t="shared" si="61"/>
        <v>1</v>
      </c>
      <c r="H1894" s="88" t="str" cm="1">
        <f t="array" ref="H1894">_xlfn.IFS(OR(_xlfn.XLOOKUP(A1894,Table9[Tag Number],Table9[Status],"-",0)="Dead",
        _xlfn.XLOOKUP(A1894,Table10[Tag Number],Table10[Status],"-",0)="Dead",
        _xlfn.XLOOKUP(A1894,Table11[Tag Number],Table11[Status],"-",0)="Dead",
        _xlfn.XLOOKUP(A1894,Table8[Tag Number],Table8[Status],"-",0)="Dead"),"Dead",
     OR(_xlfn.XLOOKUP(A1894,Table11[Tag Number],Table11[Status],"-",0)="Alive",
        _xlfn.XLOOKUP(A1894,Table10[Tag Number],Table10[Status],"-",0)="Alive",
        _xlfn.XLOOKUP(A1894,Table9[Tag Number],Table9[Status],"-",0)="Alive",
        _xlfn.XLOOKUP(A1894,Table8[Tag Number],Table8[Status],"-",0)="Alive"),"Alive",
     OR(_xlfn.XLOOKUP(A1894,Table9[Tag Number],Table9[Status],"-",0)="-",
        _xlfn.XLOOKUP(A1894,Table10[Tag Number],Table10[Status],"-",0)="-",
        _xlfn.XLOOKUP(A1894,Table11[Tag Number],Table11[Status],"-",0)="-",
        _xlfn.XLOOKUP(A1894,Table8[Tag Number],Table8[Status],"-",0)="-"),
   "-")</f>
        <v>Dead</v>
      </c>
      <c r="I1894" s="88" t="str">
        <f>IF((_xlfn.XLOOKUP(B1894,[2]Sheet1!$A$2:$A$198,[2]Sheet1!$B$2:$B$198,"-",0)="Glade"),"Out","No")</f>
        <v>No</v>
      </c>
      <c r="J1894" s="94"/>
      <c r="K1894" s="95"/>
      <c r="L1894" s="95"/>
      <c r="M1894" s="95"/>
      <c r="N1894" s="96"/>
      <c r="O1894" s="89"/>
      <c r="R1894" t="b">
        <f t="shared" si="60"/>
        <v>0</v>
      </c>
    </row>
    <row r="1895" spans="1:18" ht="15" thickBot="1" x14ac:dyDescent="0.35">
      <c r="A1895" s="3" t="s">
        <v>2456</v>
      </c>
      <c r="B1895" s="3" t="s">
        <v>1137</v>
      </c>
      <c r="C1895" s="84">
        <f>IF(COUNTIF(Table8[Tag Number], A1895), 1, 0)</f>
        <v>0</v>
      </c>
      <c r="D1895" s="85">
        <f>IF(COUNTIF(Table9[Tag Number], A1895), 1, 0)</f>
        <v>0</v>
      </c>
      <c r="E1895" s="86">
        <f>IF(COUNTIF(Table10[Tag Number], A1895), 1, 0)</f>
        <v>0</v>
      </c>
      <c r="F1895" s="86">
        <f>IF(COUNTIF(Table11[Tag Number], A1895), 1, 0)</f>
        <v>0</v>
      </c>
      <c r="G1895" s="87">
        <f t="shared" si="61"/>
        <v>0</v>
      </c>
      <c r="H1895" s="88" t="str" cm="1">
        <f t="array" ref="H1895">_xlfn.IFS(OR(_xlfn.XLOOKUP(A1895,Table9[Tag Number],Table9[Status],"-",0)="Dead",
        _xlfn.XLOOKUP(A1895,Table10[Tag Number],Table10[Status],"-",0)="Dead",
        _xlfn.XLOOKUP(A1895,Table11[Tag Number],Table11[Status],"-",0)="Dead",
        _xlfn.XLOOKUP(A1895,Table8[Tag Number],Table8[Status],"-",0)="Dead"),"Dead",
     OR(_xlfn.XLOOKUP(A1895,Table11[Tag Number],Table11[Status],"-",0)="Alive",
        _xlfn.XLOOKUP(A1895,Table10[Tag Number],Table10[Status],"-",0)="Alive",
        _xlfn.XLOOKUP(A1895,Table9[Tag Number],Table9[Status],"-",0)="Alive",
        _xlfn.XLOOKUP(A1895,Table8[Tag Number],Table8[Status],"-",0)="Alive"),"Alive",
     OR(_xlfn.XLOOKUP(A1895,Table9[Tag Number],Table9[Status],"-",0)="-",
        _xlfn.XLOOKUP(A1895,Table10[Tag Number],Table10[Status],"-",0)="-",
        _xlfn.XLOOKUP(A1895,Table11[Tag Number],Table11[Status],"-",0)="-",
        _xlfn.XLOOKUP(A1895,Table8[Tag Number],Table8[Status],"-",0)="-"),
   "-")</f>
        <v>-</v>
      </c>
      <c r="I1895" s="88" t="str">
        <f>IF((_xlfn.XLOOKUP(B1895,[2]Sheet1!$A$2:$A$198,[2]Sheet1!$B$2:$B$198,"-",0)="Glade"),"Out","No")</f>
        <v>No</v>
      </c>
      <c r="J1895" s="94"/>
      <c r="K1895" s="95"/>
      <c r="L1895" s="95"/>
      <c r="M1895" s="95"/>
      <c r="N1895" s="96"/>
      <c r="O1895" s="89"/>
      <c r="R1895" t="b">
        <f t="shared" si="60"/>
        <v>0</v>
      </c>
    </row>
    <row r="1896" spans="1:18" ht="15" thickBot="1" x14ac:dyDescent="0.35">
      <c r="A1896" s="2" t="s">
        <v>770</v>
      </c>
      <c r="B1896" s="2" t="s">
        <v>1137</v>
      </c>
      <c r="C1896" s="84">
        <f>IF(COUNTIF(Table8[Tag Number], A1896), 1, 0)</f>
        <v>0</v>
      </c>
      <c r="D1896" s="85">
        <f>IF(COUNTIF(Table9[Tag Number], A1896), 1, 0)</f>
        <v>0</v>
      </c>
      <c r="E1896" s="86">
        <f>IF(COUNTIF(Table10[Tag Number], A1896), 1, 0)</f>
        <v>0</v>
      </c>
      <c r="F1896" s="86">
        <f>IF(COUNTIF(Table11[Tag Number], A1896), 1, 0)</f>
        <v>1</v>
      </c>
      <c r="G1896" s="87">
        <f t="shared" si="61"/>
        <v>1</v>
      </c>
      <c r="H1896" s="88" t="str" cm="1">
        <f t="array" ref="H1896">_xlfn.IFS(OR(_xlfn.XLOOKUP(A1896,Table9[Tag Number],Table9[Status],"-",0)="Dead",
        _xlfn.XLOOKUP(A1896,Table10[Tag Number],Table10[Status],"-",0)="Dead",
        _xlfn.XLOOKUP(A1896,Table11[Tag Number],Table11[Status],"-",0)="Dead",
        _xlfn.XLOOKUP(A1896,Table8[Tag Number],Table8[Status],"-",0)="Dead"),"Dead",
     OR(_xlfn.XLOOKUP(A1896,Table11[Tag Number],Table11[Status],"-",0)="Alive",
        _xlfn.XLOOKUP(A1896,Table10[Tag Number],Table10[Status],"-",0)="Alive",
        _xlfn.XLOOKUP(A1896,Table9[Tag Number],Table9[Status],"-",0)="Alive",
        _xlfn.XLOOKUP(A1896,Table8[Tag Number],Table8[Status],"-",0)="Alive"),"Alive",
     OR(_xlfn.XLOOKUP(A1896,Table9[Tag Number],Table9[Status],"-",0)="-",
        _xlfn.XLOOKUP(A1896,Table10[Tag Number],Table10[Status],"-",0)="-",
        _xlfn.XLOOKUP(A1896,Table11[Tag Number],Table11[Status],"-",0)="-",
        _xlfn.XLOOKUP(A1896,Table8[Tag Number],Table8[Status],"-",0)="-"),
   "-")</f>
        <v>Alive</v>
      </c>
      <c r="I1896" s="88" t="str">
        <f>IF((_xlfn.XLOOKUP(B1896,[2]Sheet1!$A$2:$A$198,[2]Sheet1!$B$2:$B$198,"-",0)="Glade"),"Out","No")</f>
        <v>No</v>
      </c>
      <c r="J1896" s="94"/>
      <c r="K1896" s="95"/>
      <c r="L1896" s="95"/>
      <c r="M1896" s="95"/>
      <c r="N1896" s="96"/>
      <c r="O1896" s="89"/>
      <c r="R1896" t="b">
        <f t="shared" si="60"/>
        <v>0</v>
      </c>
    </row>
    <row r="1897" spans="1:18" ht="15" thickBot="1" x14ac:dyDescent="0.35">
      <c r="A1897" s="3" t="s">
        <v>2457</v>
      </c>
      <c r="B1897" s="3" t="s">
        <v>1137</v>
      </c>
      <c r="C1897" s="84">
        <f>IF(COUNTIF(Table8[Tag Number], A1897), 1, 0)</f>
        <v>0</v>
      </c>
      <c r="D1897" s="85">
        <f>IF(COUNTIF(Table9[Tag Number], A1897), 1, 0)</f>
        <v>0</v>
      </c>
      <c r="E1897" s="86">
        <f>IF(COUNTIF(Table10[Tag Number], A1897), 1, 0)</f>
        <v>0</v>
      </c>
      <c r="F1897" s="86">
        <f>IF(COUNTIF(Table11[Tag Number], A1897), 1, 0)</f>
        <v>0</v>
      </c>
      <c r="G1897" s="87">
        <f t="shared" si="61"/>
        <v>0</v>
      </c>
      <c r="H1897" s="88" t="str" cm="1">
        <f t="array" ref="H1897">_xlfn.IFS(OR(_xlfn.XLOOKUP(A1897,Table9[Tag Number],Table9[Status],"-",0)="Dead",
        _xlfn.XLOOKUP(A1897,Table10[Tag Number],Table10[Status],"-",0)="Dead",
        _xlfn.XLOOKUP(A1897,Table11[Tag Number],Table11[Status],"-",0)="Dead",
        _xlfn.XLOOKUP(A1897,Table8[Tag Number],Table8[Status],"-",0)="Dead"),"Dead",
     OR(_xlfn.XLOOKUP(A1897,Table11[Tag Number],Table11[Status],"-",0)="Alive",
        _xlfn.XLOOKUP(A1897,Table10[Tag Number],Table10[Status],"-",0)="Alive",
        _xlfn.XLOOKUP(A1897,Table9[Tag Number],Table9[Status],"-",0)="Alive",
        _xlfn.XLOOKUP(A1897,Table8[Tag Number],Table8[Status],"-",0)="Alive"),"Alive",
     OR(_xlfn.XLOOKUP(A1897,Table9[Tag Number],Table9[Status],"-",0)="-",
        _xlfn.XLOOKUP(A1897,Table10[Tag Number],Table10[Status],"-",0)="-",
        _xlfn.XLOOKUP(A1897,Table11[Tag Number],Table11[Status],"-",0)="-",
        _xlfn.XLOOKUP(A1897,Table8[Tag Number],Table8[Status],"-",0)="-"),
   "-")</f>
        <v>-</v>
      </c>
      <c r="I1897" s="88" t="str">
        <f>IF((_xlfn.XLOOKUP(B1897,[2]Sheet1!$A$2:$A$198,[2]Sheet1!$B$2:$B$198,"-",0)="Glade"),"Out","No")</f>
        <v>No</v>
      </c>
      <c r="J1897" s="94"/>
      <c r="K1897" s="95"/>
      <c r="L1897" s="95"/>
      <c r="M1897" s="95"/>
      <c r="N1897" s="96"/>
      <c r="O1897" s="89"/>
      <c r="R1897" t="b">
        <f t="shared" si="60"/>
        <v>0</v>
      </c>
    </row>
    <row r="1898" spans="1:18" ht="15" thickBot="1" x14ac:dyDescent="0.35">
      <c r="A1898" s="2" t="s">
        <v>640</v>
      </c>
      <c r="B1898" s="2" t="s">
        <v>1137</v>
      </c>
      <c r="C1898" s="84">
        <f>IF(COUNTIF(Table8[Tag Number], A1898), 1, 0)</f>
        <v>1</v>
      </c>
      <c r="D1898" s="85">
        <f>IF(COUNTIF(Table9[Tag Number], A1898), 1, 0)</f>
        <v>0</v>
      </c>
      <c r="E1898" s="86">
        <f>IF(COUNTIF(Table10[Tag Number], A1898), 1, 0)</f>
        <v>0</v>
      </c>
      <c r="F1898" s="86">
        <f>IF(COUNTIF(Table11[Tag Number], A1898), 1, 0)</f>
        <v>0</v>
      </c>
      <c r="G1898" s="87">
        <f t="shared" si="61"/>
        <v>1</v>
      </c>
      <c r="H1898" s="88" t="str" cm="1">
        <f t="array" ref="H1898">_xlfn.IFS(OR(_xlfn.XLOOKUP(A1898,Table9[Tag Number],Table9[Status],"-",0)="Dead",
        _xlfn.XLOOKUP(A1898,Table10[Tag Number],Table10[Status],"-",0)="Dead",
        _xlfn.XLOOKUP(A1898,Table11[Tag Number],Table11[Status],"-",0)="Dead",
        _xlfn.XLOOKUP(A1898,Table8[Tag Number],Table8[Status],"-",0)="Dead"),"Dead",
     OR(_xlfn.XLOOKUP(A1898,Table11[Tag Number],Table11[Status],"-",0)="Alive",
        _xlfn.XLOOKUP(A1898,Table10[Tag Number],Table10[Status],"-",0)="Alive",
        _xlfn.XLOOKUP(A1898,Table9[Tag Number],Table9[Status],"-",0)="Alive",
        _xlfn.XLOOKUP(A1898,Table8[Tag Number],Table8[Status],"-",0)="Alive"),"Alive",
     OR(_xlfn.XLOOKUP(A1898,Table9[Tag Number],Table9[Status],"-",0)="-",
        _xlfn.XLOOKUP(A1898,Table10[Tag Number],Table10[Status],"-",0)="-",
        _xlfn.XLOOKUP(A1898,Table11[Tag Number],Table11[Status],"-",0)="-",
        _xlfn.XLOOKUP(A1898,Table8[Tag Number],Table8[Status],"-",0)="-"),
   "-")</f>
        <v>Dead</v>
      </c>
      <c r="I1898" s="88" t="str">
        <f>IF((_xlfn.XLOOKUP(B1898,[2]Sheet1!$A$2:$A$198,[2]Sheet1!$B$2:$B$198,"-",0)="Glade"),"Out","No")</f>
        <v>No</v>
      </c>
      <c r="J1898" s="94"/>
      <c r="K1898" s="95"/>
      <c r="L1898" s="95"/>
      <c r="M1898" s="95"/>
      <c r="N1898" s="96"/>
      <c r="O1898" s="89"/>
      <c r="R1898" t="b">
        <f t="shared" si="60"/>
        <v>0</v>
      </c>
    </row>
    <row r="1899" spans="1:18" ht="15" thickBot="1" x14ac:dyDescent="0.35">
      <c r="A1899" s="3" t="s">
        <v>2458</v>
      </c>
      <c r="B1899" s="3" t="s">
        <v>1137</v>
      </c>
      <c r="C1899" s="84">
        <f>IF(COUNTIF(Table8[Tag Number], A1899), 1, 0)</f>
        <v>0</v>
      </c>
      <c r="D1899" s="85">
        <f>IF(COUNTIF(Table9[Tag Number], A1899), 1, 0)</f>
        <v>0</v>
      </c>
      <c r="E1899" s="86">
        <f>IF(COUNTIF(Table10[Tag Number], A1899), 1, 0)</f>
        <v>0</v>
      </c>
      <c r="F1899" s="86">
        <f>IF(COUNTIF(Table11[Tag Number], A1899), 1, 0)</f>
        <v>0</v>
      </c>
      <c r="G1899" s="87">
        <f t="shared" si="61"/>
        <v>0</v>
      </c>
      <c r="H1899" s="88" t="str" cm="1">
        <f t="array" ref="H1899">_xlfn.IFS(OR(_xlfn.XLOOKUP(A1899,Table9[Tag Number],Table9[Status],"-",0)="Dead",
        _xlfn.XLOOKUP(A1899,Table10[Tag Number],Table10[Status],"-",0)="Dead",
        _xlfn.XLOOKUP(A1899,Table11[Tag Number],Table11[Status],"-",0)="Dead",
        _xlfn.XLOOKUP(A1899,Table8[Tag Number],Table8[Status],"-",0)="Dead"),"Dead",
     OR(_xlfn.XLOOKUP(A1899,Table11[Tag Number],Table11[Status],"-",0)="Alive",
        _xlfn.XLOOKUP(A1899,Table10[Tag Number],Table10[Status],"-",0)="Alive",
        _xlfn.XLOOKUP(A1899,Table9[Tag Number],Table9[Status],"-",0)="Alive",
        _xlfn.XLOOKUP(A1899,Table8[Tag Number],Table8[Status],"-",0)="Alive"),"Alive",
     OR(_xlfn.XLOOKUP(A1899,Table9[Tag Number],Table9[Status],"-",0)="-",
        _xlfn.XLOOKUP(A1899,Table10[Tag Number],Table10[Status],"-",0)="-",
        _xlfn.XLOOKUP(A1899,Table11[Tag Number],Table11[Status],"-",0)="-",
        _xlfn.XLOOKUP(A1899,Table8[Tag Number],Table8[Status],"-",0)="-"),
   "-")</f>
        <v>-</v>
      </c>
      <c r="I1899" s="88" t="str">
        <f>IF((_xlfn.XLOOKUP(B1899,[2]Sheet1!$A$2:$A$198,[2]Sheet1!$B$2:$B$198,"-",0)="Glade"),"Out","No")</f>
        <v>No</v>
      </c>
      <c r="J1899" s="94"/>
      <c r="K1899" s="95"/>
      <c r="L1899" s="95"/>
      <c r="M1899" s="95"/>
      <c r="N1899" s="96"/>
      <c r="O1899" s="89"/>
      <c r="R1899" t="b">
        <f t="shared" si="60"/>
        <v>0</v>
      </c>
    </row>
    <row r="1900" spans="1:18" ht="15" thickBot="1" x14ac:dyDescent="0.35">
      <c r="A1900" s="2" t="s">
        <v>825</v>
      </c>
      <c r="B1900" s="2" t="s">
        <v>1137</v>
      </c>
      <c r="C1900" s="84">
        <f>IF(COUNTIF(Table8[Tag Number], A1900), 1, 0)</f>
        <v>0</v>
      </c>
      <c r="D1900" s="85">
        <f>IF(COUNTIF(Table9[Tag Number], A1900), 1, 0)</f>
        <v>0</v>
      </c>
      <c r="E1900" s="86">
        <f>IF(COUNTIF(Table10[Tag Number], A1900), 1, 0)</f>
        <v>1</v>
      </c>
      <c r="F1900" s="86">
        <f>IF(COUNTIF(Table11[Tag Number], A1900), 1, 0)</f>
        <v>0</v>
      </c>
      <c r="G1900" s="87">
        <f t="shared" si="61"/>
        <v>1</v>
      </c>
      <c r="H1900" s="88" t="str" cm="1">
        <f t="array" ref="H1900">_xlfn.IFS(OR(_xlfn.XLOOKUP(A1900,Table9[Tag Number],Table9[Status],"-",0)="Dead",
        _xlfn.XLOOKUP(A1900,Table10[Tag Number],Table10[Status],"-",0)="Dead",
        _xlfn.XLOOKUP(A1900,Table11[Tag Number],Table11[Status],"-",0)="Dead",
        _xlfn.XLOOKUP(A1900,Table8[Tag Number],Table8[Status],"-",0)="Dead"),"Dead",
     OR(_xlfn.XLOOKUP(A1900,Table11[Tag Number],Table11[Status],"-",0)="Alive",
        _xlfn.XLOOKUP(A1900,Table10[Tag Number],Table10[Status],"-",0)="Alive",
        _xlfn.XLOOKUP(A1900,Table9[Tag Number],Table9[Status],"-",0)="Alive",
        _xlfn.XLOOKUP(A1900,Table8[Tag Number],Table8[Status],"-",0)="Alive"),"Alive",
     OR(_xlfn.XLOOKUP(A1900,Table9[Tag Number],Table9[Status],"-",0)="-",
        _xlfn.XLOOKUP(A1900,Table10[Tag Number],Table10[Status],"-",0)="-",
        _xlfn.XLOOKUP(A1900,Table11[Tag Number],Table11[Status],"-",0)="-",
        _xlfn.XLOOKUP(A1900,Table8[Tag Number],Table8[Status],"-",0)="-"),
   "-")</f>
        <v>Dead</v>
      </c>
      <c r="I1900" s="88" t="str">
        <f>IF((_xlfn.XLOOKUP(B1900,[2]Sheet1!$A$2:$A$198,[2]Sheet1!$B$2:$B$198,"-",0)="Glade"),"Out","No")</f>
        <v>No</v>
      </c>
      <c r="J1900" s="94"/>
      <c r="K1900" s="95"/>
      <c r="L1900" s="95"/>
      <c r="M1900" s="95"/>
      <c r="N1900" s="96"/>
      <c r="O1900" s="89"/>
      <c r="R1900" t="b">
        <f t="shared" si="60"/>
        <v>0</v>
      </c>
    </row>
    <row r="1901" spans="1:18" ht="15" thickBot="1" x14ac:dyDescent="0.35">
      <c r="A1901" s="3" t="s">
        <v>2459</v>
      </c>
      <c r="B1901" s="3" t="s">
        <v>1137</v>
      </c>
      <c r="C1901" s="84">
        <f>IF(COUNTIF(Table8[Tag Number], A1901), 1, 0)</f>
        <v>0</v>
      </c>
      <c r="D1901" s="85">
        <f>IF(COUNTIF(Table9[Tag Number], A1901), 1, 0)</f>
        <v>0</v>
      </c>
      <c r="E1901" s="86">
        <f>IF(COUNTIF(Table10[Tag Number], A1901), 1, 0)</f>
        <v>0</v>
      </c>
      <c r="F1901" s="86">
        <f>IF(COUNTIF(Table11[Tag Number], A1901), 1, 0)</f>
        <v>0</v>
      </c>
      <c r="G1901" s="87">
        <f t="shared" si="61"/>
        <v>0</v>
      </c>
      <c r="H1901" s="88" t="str" cm="1">
        <f t="array" ref="H1901">_xlfn.IFS(OR(_xlfn.XLOOKUP(A1901,Table9[Tag Number],Table9[Status],"-",0)="Dead",
        _xlfn.XLOOKUP(A1901,Table10[Tag Number],Table10[Status],"-",0)="Dead",
        _xlfn.XLOOKUP(A1901,Table11[Tag Number],Table11[Status],"-",0)="Dead",
        _xlfn.XLOOKUP(A1901,Table8[Tag Number],Table8[Status],"-",0)="Dead"),"Dead",
     OR(_xlfn.XLOOKUP(A1901,Table11[Tag Number],Table11[Status],"-",0)="Alive",
        _xlfn.XLOOKUP(A1901,Table10[Tag Number],Table10[Status],"-",0)="Alive",
        _xlfn.XLOOKUP(A1901,Table9[Tag Number],Table9[Status],"-",0)="Alive",
        _xlfn.XLOOKUP(A1901,Table8[Tag Number],Table8[Status],"-",0)="Alive"),"Alive",
     OR(_xlfn.XLOOKUP(A1901,Table9[Tag Number],Table9[Status],"-",0)="-",
        _xlfn.XLOOKUP(A1901,Table10[Tag Number],Table10[Status],"-",0)="-",
        _xlfn.XLOOKUP(A1901,Table11[Tag Number],Table11[Status],"-",0)="-",
        _xlfn.XLOOKUP(A1901,Table8[Tag Number],Table8[Status],"-",0)="-"),
   "-")</f>
        <v>-</v>
      </c>
      <c r="I1901" s="88" t="str">
        <f>IF((_xlfn.XLOOKUP(B1901,[2]Sheet1!$A$2:$A$198,[2]Sheet1!$B$2:$B$198,"-",0)="Glade"),"Out","No")</f>
        <v>No</v>
      </c>
      <c r="J1901" s="94"/>
      <c r="K1901" s="95"/>
      <c r="L1901" s="95"/>
      <c r="M1901" s="95"/>
      <c r="N1901" s="96"/>
      <c r="O1901" s="89"/>
      <c r="R1901" t="b">
        <f t="shared" si="60"/>
        <v>0</v>
      </c>
    </row>
    <row r="1902" spans="1:18" ht="15" thickBot="1" x14ac:dyDescent="0.35">
      <c r="A1902" s="2" t="s">
        <v>773</v>
      </c>
      <c r="B1902" s="2" t="s">
        <v>1137</v>
      </c>
      <c r="C1902" s="84">
        <f>IF(COUNTIF(Table8[Tag Number], A1902), 1, 0)</f>
        <v>1</v>
      </c>
      <c r="D1902" s="85">
        <f>IF(COUNTIF(Table9[Tag Number], A1902), 1, 0)</f>
        <v>0</v>
      </c>
      <c r="E1902" s="86">
        <f>IF(COUNTIF(Table10[Tag Number], A1902), 1, 0)</f>
        <v>1</v>
      </c>
      <c r="F1902" s="86">
        <f>IF(COUNTIF(Table11[Tag Number], A1902), 1, 0)</f>
        <v>0</v>
      </c>
      <c r="G1902" s="87">
        <f t="shared" si="61"/>
        <v>2</v>
      </c>
      <c r="H1902" s="88" t="str" cm="1">
        <f t="array" ref="H1902">_xlfn.IFS(OR(_xlfn.XLOOKUP(A1902,Table9[Tag Number],Table9[Status],"-",0)="Dead",
        _xlfn.XLOOKUP(A1902,Table10[Tag Number],Table10[Status],"-",0)="Dead",
        _xlfn.XLOOKUP(A1902,Table11[Tag Number],Table11[Status],"-",0)="Dead",
        _xlfn.XLOOKUP(A1902,Table8[Tag Number],Table8[Status],"-",0)="Dead"),"Dead",
     OR(_xlfn.XLOOKUP(A1902,Table11[Tag Number],Table11[Status],"-",0)="Alive",
        _xlfn.XLOOKUP(A1902,Table10[Tag Number],Table10[Status],"-",0)="Alive",
        _xlfn.XLOOKUP(A1902,Table9[Tag Number],Table9[Status],"-",0)="Alive",
        _xlfn.XLOOKUP(A1902,Table8[Tag Number],Table8[Status],"-",0)="Alive"),"Alive",
     OR(_xlfn.XLOOKUP(A1902,Table9[Tag Number],Table9[Status],"-",0)="-",
        _xlfn.XLOOKUP(A1902,Table10[Tag Number],Table10[Status],"-",0)="-",
        _xlfn.XLOOKUP(A1902,Table11[Tag Number],Table11[Status],"-",0)="-",
        _xlfn.XLOOKUP(A1902,Table8[Tag Number],Table8[Status],"-",0)="-"),
   "-")</f>
        <v>Alive</v>
      </c>
      <c r="I1902" s="88" t="str">
        <f>IF((_xlfn.XLOOKUP(B1902,[2]Sheet1!$A$2:$A$198,[2]Sheet1!$B$2:$B$198,"-",0)="Glade"),"Out","No")</f>
        <v>No</v>
      </c>
      <c r="J1902" s="94"/>
      <c r="K1902" s="95"/>
      <c r="L1902" s="95"/>
      <c r="M1902" s="95"/>
      <c r="N1902" s="96"/>
      <c r="O1902" s="89"/>
      <c r="R1902" t="str">
        <f t="shared" si="60"/>
        <v>C915</v>
      </c>
    </row>
    <row r="1903" spans="1:18" ht="15" thickBot="1" x14ac:dyDescent="0.35">
      <c r="A1903" s="3" t="s">
        <v>2460</v>
      </c>
      <c r="B1903" s="3" t="s">
        <v>1137</v>
      </c>
      <c r="C1903" s="84">
        <f>IF(COUNTIF(Table8[Tag Number], A1903), 1, 0)</f>
        <v>0</v>
      </c>
      <c r="D1903" s="85">
        <f>IF(COUNTIF(Table9[Tag Number], A1903), 1, 0)</f>
        <v>0</v>
      </c>
      <c r="E1903" s="86">
        <f>IF(COUNTIF(Table10[Tag Number], A1903), 1, 0)</f>
        <v>0</v>
      </c>
      <c r="F1903" s="86">
        <f>IF(COUNTIF(Table11[Tag Number], A1903), 1, 0)</f>
        <v>0</v>
      </c>
      <c r="G1903" s="87">
        <f t="shared" si="61"/>
        <v>0</v>
      </c>
      <c r="H1903" s="88" t="str" cm="1">
        <f t="array" ref="H1903">_xlfn.IFS(OR(_xlfn.XLOOKUP(A1903,Table9[Tag Number],Table9[Status],"-",0)="Dead",
        _xlfn.XLOOKUP(A1903,Table10[Tag Number],Table10[Status],"-",0)="Dead",
        _xlfn.XLOOKUP(A1903,Table11[Tag Number],Table11[Status],"-",0)="Dead",
        _xlfn.XLOOKUP(A1903,Table8[Tag Number],Table8[Status],"-",0)="Dead"),"Dead",
     OR(_xlfn.XLOOKUP(A1903,Table11[Tag Number],Table11[Status],"-",0)="Alive",
        _xlfn.XLOOKUP(A1903,Table10[Tag Number],Table10[Status],"-",0)="Alive",
        _xlfn.XLOOKUP(A1903,Table9[Tag Number],Table9[Status],"-",0)="Alive",
        _xlfn.XLOOKUP(A1903,Table8[Tag Number],Table8[Status],"-",0)="Alive"),"Alive",
     OR(_xlfn.XLOOKUP(A1903,Table9[Tag Number],Table9[Status],"-",0)="-",
        _xlfn.XLOOKUP(A1903,Table10[Tag Number],Table10[Status],"-",0)="-",
        _xlfn.XLOOKUP(A1903,Table11[Tag Number],Table11[Status],"-",0)="-",
        _xlfn.XLOOKUP(A1903,Table8[Tag Number],Table8[Status],"-",0)="-"),
   "-")</f>
        <v>-</v>
      </c>
      <c r="I1903" s="88" t="str">
        <f>IF((_xlfn.XLOOKUP(B1903,[2]Sheet1!$A$2:$A$198,[2]Sheet1!$B$2:$B$198,"-",0)="Glade"),"Out","No")</f>
        <v>No</v>
      </c>
      <c r="J1903" s="94"/>
      <c r="K1903" s="95"/>
      <c r="L1903" s="95"/>
      <c r="M1903" s="95"/>
      <c r="N1903" s="96"/>
      <c r="O1903" s="89"/>
      <c r="R1903" t="b">
        <f t="shared" si="60"/>
        <v>0</v>
      </c>
    </row>
    <row r="1904" spans="1:18" ht="15" thickBot="1" x14ac:dyDescent="0.35">
      <c r="A1904" s="2" t="s">
        <v>2461</v>
      </c>
      <c r="B1904" s="2" t="s">
        <v>1137</v>
      </c>
      <c r="C1904" s="84">
        <f>IF(COUNTIF(Table8[Tag Number], A1904), 1, 0)</f>
        <v>0</v>
      </c>
      <c r="D1904" s="85">
        <f>IF(COUNTIF(Table9[Tag Number], A1904), 1, 0)</f>
        <v>0</v>
      </c>
      <c r="E1904" s="86">
        <f>IF(COUNTIF(Table10[Tag Number], A1904), 1, 0)</f>
        <v>0</v>
      </c>
      <c r="F1904" s="86">
        <f>IF(COUNTIF(Table11[Tag Number], A1904), 1, 0)</f>
        <v>0</v>
      </c>
      <c r="G1904" s="87">
        <f t="shared" si="61"/>
        <v>0</v>
      </c>
      <c r="H1904" s="88" t="str" cm="1">
        <f t="array" ref="H1904">_xlfn.IFS(OR(_xlfn.XLOOKUP(A1904,Table9[Tag Number],Table9[Status],"-",0)="Dead",
        _xlfn.XLOOKUP(A1904,Table10[Tag Number],Table10[Status],"-",0)="Dead",
        _xlfn.XLOOKUP(A1904,Table11[Tag Number],Table11[Status],"-",0)="Dead",
        _xlfn.XLOOKUP(A1904,Table8[Tag Number],Table8[Status],"-",0)="Dead"),"Dead",
     OR(_xlfn.XLOOKUP(A1904,Table11[Tag Number],Table11[Status],"-",0)="Alive",
        _xlfn.XLOOKUP(A1904,Table10[Tag Number],Table10[Status],"-",0)="Alive",
        _xlfn.XLOOKUP(A1904,Table9[Tag Number],Table9[Status],"-",0)="Alive",
        _xlfn.XLOOKUP(A1904,Table8[Tag Number],Table8[Status],"-",0)="Alive"),"Alive",
     OR(_xlfn.XLOOKUP(A1904,Table9[Tag Number],Table9[Status],"-",0)="-",
        _xlfn.XLOOKUP(A1904,Table10[Tag Number],Table10[Status],"-",0)="-",
        _xlfn.XLOOKUP(A1904,Table11[Tag Number],Table11[Status],"-",0)="-",
        _xlfn.XLOOKUP(A1904,Table8[Tag Number],Table8[Status],"-",0)="-"),
   "-")</f>
        <v>-</v>
      </c>
      <c r="I1904" s="88" t="str">
        <f>IF((_xlfn.XLOOKUP(B1904,[2]Sheet1!$A$2:$A$198,[2]Sheet1!$B$2:$B$198,"-",0)="Glade"),"Out","No")</f>
        <v>No</v>
      </c>
      <c r="J1904" s="94"/>
      <c r="K1904" s="95"/>
      <c r="L1904" s="95"/>
      <c r="M1904" s="95"/>
      <c r="N1904" s="96"/>
      <c r="O1904" s="89"/>
      <c r="R1904" t="b">
        <f t="shared" si="60"/>
        <v>0</v>
      </c>
    </row>
    <row r="1905" spans="1:18" ht="15" thickBot="1" x14ac:dyDescent="0.35">
      <c r="A1905" s="3" t="s">
        <v>529</v>
      </c>
      <c r="B1905" s="3" t="s">
        <v>1137</v>
      </c>
      <c r="C1905" s="84">
        <f>IF(COUNTIF(Table8[Tag Number], A1905), 1, 0)</f>
        <v>0</v>
      </c>
      <c r="D1905" s="85">
        <f>IF(COUNTIF(Table9[Tag Number], A1905), 1, 0)</f>
        <v>0</v>
      </c>
      <c r="E1905" s="86">
        <f>IF(COUNTIF(Table10[Tag Number], A1905), 1, 0)</f>
        <v>1</v>
      </c>
      <c r="F1905" s="86">
        <f>IF(COUNTIF(Table11[Tag Number], A1905), 1, 0)</f>
        <v>0</v>
      </c>
      <c r="G1905" s="87">
        <f t="shared" si="61"/>
        <v>1</v>
      </c>
      <c r="H1905" s="88" t="str" cm="1">
        <f t="array" ref="H1905">_xlfn.IFS(OR(_xlfn.XLOOKUP(A1905,Table9[Tag Number],Table9[Status],"-",0)="Dead",
        _xlfn.XLOOKUP(A1905,Table10[Tag Number],Table10[Status],"-",0)="Dead",
        _xlfn.XLOOKUP(A1905,Table11[Tag Number],Table11[Status],"-",0)="Dead",
        _xlfn.XLOOKUP(A1905,Table8[Tag Number],Table8[Status],"-",0)="Dead"),"Dead",
     OR(_xlfn.XLOOKUP(A1905,Table11[Tag Number],Table11[Status],"-",0)="Alive",
        _xlfn.XLOOKUP(A1905,Table10[Tag Number],Table10[Status],"-",0)="Alive",
        _xlfn.XLOOKUP(A1905,Table9[Tag Number],Table9[Status],"-",0)="Alive",
        _xlfn.XLOOKUP(A1905,Table8[Tag Number],Table8[Status],"-",0)="Alive"),"Alive",
     OR(_xlfn.XLOOKUP(A1905,Table9[Tag Number],Table9[Status],"-",0)="-",
        _xlfn.XLOOKUP(A1905,Table10[Tag Number],Table10[Status],"-",0)="-",
        _xlfn.XLOOKUP(A1905,Table11[Tag Number],Table11[Status],"-",0)="-",
        _xlfn.XLOOKUP(A1905,Table8[Tag Number],Table8[Status],"-",0)="-"),
   "-")</f>
        <v>Alive</v>
      </c>
      <c r="I1905" s="88" t="str">
        <f>IF((_xlfn.XLOOKUP(B1905,[2]Sheet1!$A$2:$A$198,[2]Sheet1!$B$2:$B$198,"-",0)="Glade"),"Out","No")</f>
        <v>No</v>
      </c>
      <c r="J1905" s="94"/>
      <c r="K1905" s="95"/>
      <c r="L1905" s="95"/>
      <c r="M1905" s="95"/>
      <c r="N1905" s="96"/>
      <c r="O1905" s="89"/>
      <c r="R1905" t="b">
        <f t="shared" si="60"/>
        <v>0</v>
      </c>
    </row>
    <row r="1906" spans="1:18" ht="15" thickBot="1" x14ac:dyDescent="0.35">
      <c r="A1906" s="2" t="s">
        <v>2462</v>
      </c>
      <c r="B1906" s="2" t="s">
        <v>1137</v>
      </c>
      <c r="C1906" s="84">
        <f>IF(COUNTIF(Table8[Tag Number], A1906), 1, 0)</f>
        <v>0</v>
      </c>
      <c r="D1906" s="85">
        <f>IF(COUNTIF(Table9[Tag Number], A1906), 1, 0)</f>
        <v>0</v>
      </c>
      <c r="E1906" s="86">
        <f>IF(COUNTIF(Table10[Tag Number], A1906), 1, 0)</f>
        <v>0</v>
      </c>
      <c r="F1906" s="86">
        <f>IF(COUNTIF(Table11[Tag Number], A1906), 1, 0)</f>
        <v>0</v>
      </c>
      <c r="G1906" s="87">
        <f t="shared" si="61"/>
        <v>0</v>
      </c>
      <c r="H1906" s="88" t="str" cm="1">
        <f t="array" ref="H1906">_xlfn.IFS(OR(_xlfn.XLOOKUP(A1906,Table9[Tag Number],Table9[Status],"-",0)="Dead",
        _xlfn.XLOOKUP(A1906,Table10[Tag Number],Table10[Status],"-",0)="Dead",
        _xlfn.XLOOKUP(A1906,Table11[Tag Number],Table11[Status],"-",0)="Dead",
        _xlfn.XLOOKUP(A1906,Table8[Tag Number],Table8[Status],"-",0)="Dead"),"Dead",
     OR(_xlfn.XLOOKUP(A1906,Table11[Tag Number],Table11[Status],"-",0)="Alive",
        _xlfn.XLOOKUP(A1906,Table10[Tag Number],Table10[Status],"-",0)="Alive",
        _xlfn.XLOOKUP(A1906,Table9[Tag Number],Table9[Status],"-",0)="Alive",
        _xlfn.XLOOKUP(A1906,Table8[Tag Number],Table8[Status],"-",0)="Alive"),"Alive",
     OR(_xlfn.XLOOKUP(A1906,Table9[Tag Number],Table9[Status],"-",0)="-",
        _xlfn.XLOOKUP(A1906,Table10[Tag Number],Table10[Status],"-",0)="-",
        _xlfn.XLOOKUP(A1906,Table11[Tag Number],Table11[Status],"-",0)="-",
        _xlfn.XLOOKUP(A1906,Table8[Tag Number],Table8[Status],"-",0)="-"),
   "-")</f>
        <v>-</v>
      </c>
      <c r="I1906" s="88" t="str">
        <f>IF((_xlfn.XLOOKUP(B1906,[2]Sheet1!$A$2:$A$198,[2]Sheet1!$B$2:$B$198,"-",0)="Glade"),"Out","No")</f>
        <v>No</v>
      </c>
      <c r="J1906" s="94"/>
      <c r="K1906" s="95"/>
      <c r="L1906" s="95"/>
      <c r="M1906" s="95"/>
      <c r="N1906" s="96"/>
      <c r="O1906" s="89"/>
      <c r="R1906" t="b">
        <f t="shared" si="60"/>
        <v>0</v>
      </c>
    </row>
    <row r="1907" spans="1:18" ht="15" thickBot="1" x14ac:dyDescent="0.35">
      <c r="A1907" s="3" t="s">
        <v>2463</v>
      </c>
      <c r="B1907" s="3" t="s">
        <v>1137</v>
      </c>
      <c r="C1907" s="84">
        <f>IF(COUNTIF(Table8[Tag Number], A1907), 1, 0)</f>
        <v>0</v>
      </c>
      <c r="D1907" s="85">
        <f>IF(COUNTIF(Table9[Tag Number], A1907), 1, 0)</f>
        <v>0</v>
      </c>
      <c r="E1907" s="86">
        <f>IF(COUNTIF(Table10[Tag Number], A1907), 1, 0)</f>
        <v>0</v>
      </c>
      <c r="F1907" s="86">
        <f>IF(COUNTIF(Table11[Tag Number], A1907), 1, 0)</f>
        <v>0</v>
      </c>
      <c r="G1907" s="87">
        <f t="shared" si="61"/>
        <v>0</v>
      </c>
      <c r="H1907" s="88" t="str" cm="1">
        <f t="array" ref="H1907">_xlfn.IFS(OR(_xlfn.XLOOKUP(A1907,Table9[Tag Number],Table9[Status],"-",0)="Dead",
        _xlfn.XLOOKUP(A1907,Table10[Tag Number],Table10[Status],"-",0)="Dead",
        _xlfn.XLOOKUP(A1907,Table11[Tag Number],Table11[Status],"-",0)="Dead",
        _xlfn.XLOOKUP(A1907,Table8[Tag Number],Table8[Status],"-",0)="Dead"),"Dead",
     OR(_xlfn.XLOOKUP(A1907,Table11[Tag Number],Table11[Status],"-",0)="Alive",
        _xlfn.XLOOKUP(A1907,Table10[Tag Number],Table10[Status],"-",0)="Alive",
        _xlfn.XLOOKUP(A1907,Table9[Tag Number],Table9[Status],"-",0)="Alive",
        _xlfn.XLOOKUP(A1907,Table8[Tag Number],Table8[Status],"-",0)="Alive"),"Alive",
     OR(_xlfn.XLOOKUP(A1907,Table9[Tag Number],Table9[Status],"-",0)="-",
        _xlfn.XLOOKUP(A1907,Table10[Tag Number],Table10[Status],"-",0)="-",
        _xlfn.XLOOKUP(A1907,Table11[Tag Number],Table11[Status],"-",0)="-",
        _xlfn.XLOOKUP(A1907,Table8[Tag Number],Table8[Status],"-",0)="-"),
   "-")</f>
        <v>-</v>
      </c>
      <c r="I1907" s="88" t="str">
        <f>IF((_xlfn.XLOOKUP(B1907,[2]Sheet1!$A$2:$A$198,[2]Sheet1!$B$2:$B$198,"-",0)="Glade"),"Out","No")</f>
        <v>No</v>
      </c>
      <c r="J1907" s="94"/>
      <c r="K1907" s="95"/>
      <c r="L1907" s="95"/>
      <c r="M1907" s="95"/>
      <c r="N1907" s="96"/>
      <c r="O1907" s="89"/>
      <c r="R1907" t="b">
        <f t="shared" si="60"/>
        <v>0</v>
      </c>
    </row>
    <row r="1908" spans="1:18" ht="15" thickBot="1" x14ac:dyDescent="0.35">
      <c r="A1908" s="2" t="s">
        <v>2464</v>
      </c>
      <c r="B1908" s="2" t="s">
        <v>1137</v>
      </c>
      <c r="C1908" s="84">
        <f>IF(COUNTIF(Table8[Tag Number], A1908), 1, 0)</f>
        <v>0</v>
      </c>
      <c r="D1908" s="85">
        <f>IF(COUNTIF(Table9[Tag Number], A1908), 1, 0)</f>
        <v>0</v>
      </c>
      <c r="E1908" s="86">
        <f>IF(COUNTIF(Table10[Tag Number], A1908), 1, 0)</f>
        <v>0</v>
      </c>
      <c r="F1908" s="86">
        <f>IF(COUNTIF(Table11[Tag Number], A1908), 1, 0)</f>
        <v>0</v>
      </c>
      <c r="G1908" s="87">
        <f t="shared" si="61"/>
        <v>0</v>
      </c>
      <c r="H1908" s="88" t="str" cm="1">
        <f t="array" ref="H1908">_xlfn.IFS(OR(_xlfn.XLOOKUP(A1908,Table9[Tag Number],Table9[Status],"-",0)="Dead",
        _xlfn.XLOOKUP(A1908,Table10[Tag Number],Table10[Status],"-",0)="Dead",
        _xlfn.XLOOKUP(A1908,Table11[Tag Number],Table11[Status],"-",0)="Dead",
        _xlfn.XLOOKUP(A1908,Table8[Tag Number],Table8[Status],"-",0)="Dead"),"Dead",
     OR(_xlfn.XLOOKUP(A1908,Table11[Tag Number],Table11[Status],"-",0)="Alive",
        _xlfn.XLOOKUP(A1908,Table10[Tag Number],Table10[Status],"-",0)="Alive",
        _xlfn.XLOOKUP(A1908,Table9[Tag Number],Table9[Status],"-",0)="Alive",
        _xlfn.XLOOKUP(A1908,Table8[Tag Number],Table8[Status],"-",0)="Alive"),"Alive",
     OR(_xlfn.XLOOKUP(A1908,Table9[Tag Number],Table9[Status],"-",0)="-",
        _xlfn.XLOOKUP(A1908,Table10[Tag Number],Table10[Status],"-",0)="-",
        _xlfn.XLOOKUP(A1908,Table11[Tag Number],Table11[Status],"-",0)="-",
        _xlfn.XLOOKUP(A1908,Table8[Tag Number],Table8[Status],"-",0)="-"),
   "-")</f>
        <v>-</v>
      </c>
      <c r="I1908" s="88" t="str">
        <f>IF((_xlfn.XLOOKUP(B1908,[2]Sheet1!$A$2:$A$198,[2]Sheet1!$B$2:$B$198,"-",0)="Glade"),"Out","No")</f>
        <v>No</v>
      </c>
      <c r="J1908" s="94"/>
      <c r="K1908" s="95"/>
      <c r="L1908" s="95"/>
      <c r="M1908" s="95"/>
      <c r="N1908" s="96"/>
      <c r="O1908" s="89"/>
      <c r="R1908" t="b">
        <f t="shared" si="60"/>
        <v>0</v>
      </c>
    </row>
    <row r="1909" spans="1:18" ht="15" thickBot="1" x14ac:dyDescent="0.35">
      <c r="A1909" s="3" t="s">
        <v>2465</v>
      </c>
      <c r="B1909" s="3" t="s">
        <v>1137</v>
      </c>
      <c r="C1909" s="84">
        <f>IF(COUNTIF(Table8[Tag Number], A1909), 1, 0)</f>
        <v>0</v>
      </c>
      <c r="D1909" s="85">
        <f>IF(COUNTIF(Table9[Tag Number], A1909), 1, 0)</f>
        <v>0</v>
      </c>
      <c r="E1909" s="86">
        <f>IF(COUNTIF(Table10[Tag Number], A1909), 1, 0)</f>
        <v>0</v>
      </c>
      <c r="F1909" s="86">
        <f>IF(COUNTIF(Table11[Tag Number], A1909), 1, 0)</f>
        <v>0</v>
      </c>
      <c r="G1909" s="87">
        <f t="shared" si="61"/>
        <v>0</v>
      </c>
      <c r="H1909" s="88" t="str" cm="1">
        <f t="array" ref="H1909">_xlfn.IFS(OR(_xlfn.XLOOKUP(A1909,Table9[Tag Number],Table9[Status],"-",0)="Dead",
        _xlfn.XLOOKUP(A1909,Table10[Tag Number],Table10[Status],"-",0)="Dead",
        _xlfn.XLOOKUP(A1909,Table11[Tag Number],Table11[Status],"-",0)="Dead",
        _xlfn.XLOOKUP(A1909,Table8[Tag Number],Table8[Status],"-",0)="Dead"),"Dead",
     OR(_xlfn.XLOOKUP(A1909,Table11[Tag Number],Table11[Status],"-",0)="Alive",
        _xlfn.XLOOKUP(A1909,Table10[Tag Number],Table10[Status],"-",0)="Alive",
        _xlfn.XLOOKUP(A1909,Table9[Tag Number],Table9[Status],"-",0)="Alive",
        _xlfn.XLOOKUP(A1909,Table8[Tag Number],Table8[Status],"-",0)="Alive"),"Alive",
     OR(_xlfn.XLOOKUP(A1909,Table9[Tag Number],Table9[Status],"-",0)="-",
        _xlfn.XLOOKUP(A1909,Table10[Tag Number],Table10[Status],"-",0)="-",
        _xlfn.XLOOKUP(A1909,Table11[Tag Number],Table11[Status],"-",0)="-",
        _xlfn.XLOOKUP(A1909,Table8[Tag Number],Table8[Status],"-",0)="-"),
   "-")</f>
        <v>-</v>
      </c>
      <c r="I1909" s="88" t="str">
        <f>IF((_xlfn.XLOOKUP(B1909,[2]Sheet1!$A$2:$A$198,[2]Sheet1!$B$2:$B$198,"-",0)="Glade"),"Out","No")</f>
        <v>No</v>
      </c>
      <c r="J1909" s="94"/>
      <c r="K1909" s="95"/>
      <c r="L1909" s="95"/>
      <c r="M1909" s="95"/>
      <c r="N1909" s="96"/>
      <c r="O1909" s="89"/>
      <c r="R1909" t="b">
        <f t="shared" si="60"/>
        <v>0</v>
      </c>
    </row>
    <row r="1910" spans="1:18" ht="15" thickBot="1" x14ac:dyDescent="0.35">
      <c r="A1910" s="2" t="s">
        <v>443</v>
      </c>
      <c r="B1910" s="2" t="s">
        <v>1137</v>
      </c>
      <c r="C1910" s="84">
        <f>IF(COUNTIF(Table8[Tag Number], A1910), 1, 0)</f>
        <v>0</v>
      </c>
      <c r="D1910" s="85">
        <f>IF(COUNTIF(Table9[Tag Number], A1910), 1, 0)</f>
        <v>0</v>
      </c>
      <c r="E1910" s="86">
        <f>IF(COUNTIF(Table10[Tag Number], A1910), 1, 0)</f>
        <v>0</v>
      </c>
      <c r="F1910" s="86">
        <f>IF(COUNTIF(Table11[Tag Number], A1910), 1, 0)</f>
        <v>1</v>
      </c>
      <c r="G1910" s="87">
        <f t="shared" si="61"/>
        <v>1</v>
      </c>
      <c r="H1910" s="88" t="str" cm="1">
        <f t="array" ref="H1910">_xlfn.IFS(OR(_xlfn.XLOOKUP(A1910,Table9[Tag Number],Table9[Status],"-",0)="Dead",
        _xlfn.XLOOKUP(A1910,Table10[Tag Number],Table10[Status],"-",0)="Dead",
        _xlfn.XLOOKUP(A1910,Table11[Tag Number],Table11[Status],"-",0)="Dead",
        _xlfn.XLOOKUP(A1910,Table8[Tag Number],Table8[Status],"-",0)="Dead"),"Dead",
     OR(_xlfn.XLOOKUP(A1910,Table11[Tag Number],Table11[Status],"-",0)="Alive",
        _xlfn.XLOOKUP(A1910,Table10[Tag Number],Table10[Status],"-",0)="Alive",
        _xlfn.XLOOKUP(A1910,Table9[Tag Number],Table9[Status],"-",0)="Alive",
        _xlfn.XLOOKUP(A1910,Table8[Tag Number],Table8[Status],"-",0)="Alive"),"Alive",
     OR(_xlfn.XLOOKUP(A1910,Table9[Tag Number],Table9[Status],"-",0)="-",
        _xlfn.XLOOKUP(A1910,Table10[Tag Number],Table10[Status],"-",0)="-",
        _xlfn.XLOOKUP(A1910,Table11[Tag Number],Table11[Status],"-",0)="-",
        _xlfn.XLOOKUP(A1910,Table8[Tag Number],Table8[Status],"-",0)="-"),
   "-")</f>
        <v>Dead</v>
      </c>
      <c r="I1910" s="88" t="str">
        <f>IF((_xlfn.XLOOKUP(B1910,[2]Sheet1!$A$2:$A$198,[2]Sheet1!$B$2:$B$198,"-",0)="Glade"),"Out","No")</f>
        <v>No</v>
      </c>
      <c r="J1910" s="94"/>
      <c r="K1910" s="95"/>
      <c r="L1910" s="95"/>
      <c r="M1910" s="95"/>
      <c r="N1910" s="96"/>
      <c r="O1910" s="89"/>
      <c r="R1910" t="b">
        <f t="shared" si="60"/>
        <v>0</v>
      </c>
    </row>
    <row r="1911" spans="1:18" ht="15" thickBot="1" x14ac:dyDescent="0.35">
      <c r="A1911" s="3" t="s">
        <v>616</v>
      </c>
      <c r="B1911" s="3" t="s">
        <v>1137</v>
      </c>
      <c r="C1911" s="84">
        <f>IF(COUNTIF(Table8[Tag Number], A1911), 1, 0)</f>
        <v>1</v>
      </c>
      <c r="D1911" s="85">
        <f>IF(COUNTIF(Table9[Tag Number], A1911), 1, 0)</f>
        <v>0</v>
      </c>
      <c r="E1911" s="86">
        <f>IF(COUNTIF(Table10[Tag Number], A1911), 1, 0)</f>
        <v>1</v>
      </c>
      <c r="F1911" s="86">
        <f>IF(COUNTIF(Table11[Tag Number], A1911), 1, 0)</f>
        <v>0</v>
      </c>
      <c r="G1911" s="87">
        <f t="shared" si="61"/>
        <v>2</v>
      </c>
      <c r="H1911" s="88" t="str" cm="1">
        <f t="array" ref="H1911">_xlfn.IFS(OR(_xlfn.XLOOKUP(A1911,Table9[Tag Number],Table9[Status],"-",0)="Dead",
        _xlfn.XLOOKUP(A1911,Table10[Tag Number],Table10[Status],"-",0)="Dead",
        _xlfn.XLOOKUP(A1911,Table11[Tag Number],Table11[Status],"-",0)="Dead",
        _xlfn.XLOOKUP(A1911,Table8[Tag Number],Table8[Status],"-",0)="Dead"),"Dead",
     OR(_xlfn.XLOOKUP(A1911,Table11[Tag Number],Table11[Status],"-",0)="Alive",
        _xlfn.XLOOKUP(A1911,Table10[Tag Number],Table10[Status],"-",0)="Alive",
        _xlfn.XLOOKUP(A1911,Table9[Tag Number],Table9[Status],"-",0)="Alive",
        _xlfn.XLOOKUP(A1911,Table8[Tag Number],Table8[Status],"-",0)="Alive"),"Alive",
     OR(_xlfn.XLOOKUP(A1911,Table9[Tag Number],Table9[Status],"-",0)="-",
        _xlfn.XLOOKUP(A1911,Table10[Tag Number],Table10[Status],"-",0)="-",
        _xlfn.XLOOKUP(A1911,Table11[Tag Number],Table11[Status],"-",0)="-",
        _xlfn.XLOOKUP(A1911,Table8[Tag Number],Table8[Status],"-",0)="-"),
   "-")</f>
        <v>Dead</v>
      </c>
      <c r="I1911" s="88" t="str">
        <f>IF((_xlfn.XLOOKUP(B1911,[2]Sheet1!$A$2:$A$198,[2]Sheet1!$B$2:$B$198,"-",0)="Glade"),"Out","No")</f>
        <v>No</v>
      </c>
      <c r="J1911" s="94"/>
      <c r="K1911" s="95"/>
      <c r="L1911" s="95"/>
      <c r="M1911" s="95"/>
      <c r="N1911" s="96"/>
      <c r="O1911" s="89"/>
      <c r="R1911" t="str">
        <f t="shared" si="60"/>
        <v>C924</v>
      </c>
    </row>
    <row r="1912" spans="1:18" ht="15" thickBot="1" x14ac:dyDescent="0.35">
      <c r="A1912" s="2" t="s">
        <v>2466</v>
      </c>
      <c r="B1912" s="2" t="s">
        <v>1137</v>
      </c>
      <c r="C1912" s="84">
        <f>IF(COUNTIF(Table8[Tag Number], A1912), 1, 0)</f>
        <v>0</v>
      </c>
      <c r="D1912" s="85">
        <f>IF(COUNTIF(Table9[Tag Number], A1912), 1, 0)</f>
        <v>0</v>
      </c>
      <c r="E1912" s="86">
        <f>IF(COUNTIF(Table10[Tag Number], A1912), 1, 0)</f>
        <v>0</v>
      </c>
      <c r="F1912" s="86">
        <f>IF(COUNTIF(Table11[Tag Number], A1912), 1, 0)</f>
        <v>0</v>
      </c>
      <c r="G1912" s="87">
        <f t="shared" si="61"/>
        <v>0</v>
      </c>
      <c r="H1912" s="88" t="str" cm="1">
        <f t="array" ref="H1912">_xlfn.IFS(OR(_xlfn.XLOOKUP(A1912,Table9[Tag Number],Table9[Status],"-",0)="Dead",
        _xlfn.XLOOKUP(A1912,Table10[Tag Number],Table10[Status],"-",0)="Dead",
        _xlfn.XLOOKUP(A1912,Table11[Tag Number],Table11[Status],"-",0)="Dead",
        _xlfn.XLOOKUP(A1912,Table8[Tag Number],Table8[Status],"-",0)="Dead"),"Dead",
     OR(_xlfn.XLOOKUP(A1912,Table11[Tag Number],Table11[Status],"-",0)="Alive",
        _xlfn.XLOOKUP(A1912,Table10[Tag Number],Table10[Status],"-",0)="Alive",
        _xlfn.XLOOKUP(A1912,Table9[Tag Number],Table9[Status],"-",0)="Alive",
        _xlfn.XLOOKUP(A1912,Table8[Tag Number],Table8[Status],"-",0)="Alive"),"Alive",
     OR(_xlfn.XLOOKUP(A1912,Table9[Tag Number],Table9[Status],"-",0)="-",
        _xlfn.XLOOKUP(A1912,Table10[Tag Number],Table10[Status],"-",0)="-",
        _xlfn.XLOOKUP(A1912,Table11[Tag Number],Table11[Status],"-",0)="-",
        _xlfn.XLOOKUP(A1912,Table8[Tag Number],Table8[Status],"-",0)="-"),
   "-")</f>
        <v>-</v>
      </c>
      <c r="I1912" s="88" t="str">
        <f>IF((_xlfn.XLOOKUP(B1912,[2]Sheet1!$A$2:$A$198,[2]Sheet1!$B$2:$B$198,"-",0)="Glade"),"Out","No")</f>
        <v>No</v>
      </c>
      <c r="J1912" s="94"/>
      <c r="K1912" s="95"/>
      <c r="L1912" s="95"/>
      <c r="M1912" s="95"/>
      <c r="N1912" s="96"/>
      <c r="O1912" s="89"/>
      <c r="R1912" t="b">
        <f t="shared" si="60"/>
        <v>0</v>
      </c>
    </row>
    <row r="1913" spans="1:18" ht="15" thickBot="1" x14ac:dyDescent="0.35">
      <c r="A1913" s="3" t="s">
        <v>2467</v>
      </c>
      <c r="B1913" s="3" t="s">
        <v>1137</v>
      </c>
      <c r="C1913" s="84">
        <f>IF(COUNTIF(Table8[Tag Number], A1913), 1, 0)</f>
        <v>0</v>
      </c>
      <c r="D1913" s="85">
        <f>IF(COUNTIF(Table9[Tag Number], A1913), 1, 0)</f>
        <v>0</v>
      </c>
      <c r="E1913" s="86">
        <f>IF(COUNTIF(Table10[Tag Number], A1913), 1, 0)</f>
        <v>0</v>
      </c>
      <c r="F1913" s="86">
        <f>IF(COUNTIF(Table11[Tag Number], A1913), 1, 0)</f>
        <v>0</v>
      </c>
      <c r="G1913" s="87">
        <f t="shared" si="61"/>
        <v>0</v>
      </c>
      <c r="H1913" s="88" t="str" cm="1">
        <f t="array" ref="H1913">_xlfn.IFS(OR(_xlfn.XLOOKUP(A1913,Table9[Tag Number],Table9[Status],"-",0)="Dead",
        _xlfn.XLOOKUP(A1913,Table10[Tag Number],Table10[Status],"-",0)="Dead",
        _xlfn.XLOOKUP(A1913,Table11[Tag Number],Table11[Status],"-",0)="Dead",
        _xlfn.XLOOKUP(A1913,Table8[Tag Number],Table8[Status],"-",0)="Dead"),"Dead",
     OR(_xlfn.XLOOKUP(A1913,Table11[Tag Number],Table11[Status],"-",0)="Alive",
        _xlfn.XLOOKUP(A1913,Table10[Tag Number],Table10[Status],"-",0)="Alive",
        _xlfn.XLOOKUP(A1913,Table9[Tag Number],Table9[Status],"-",0)="Alive",
        _xlfn.XLOOKUP(A1913,Table8[Tag Number],Table8[Status],"-",0)="Alive"),"Alive",
     OR(_xlfn.XLOOKUP(A1913,Table9[Tag Number],Table9[Status],"-",0)="-",
        _xlfn.XLOOKUP(A1913,Table10[Tag Number],Table10[Status],"-",0)="-",
        _xlfn.XLOOKUP(A1913,Table11[Tag Number],Table11[Status],"-",0)="-",
        _xlfn.XLOOKUP(A1913,Table8[Tag Number],Table8[Status],"-",0)="-"),
   "-")</f>
        <v>-</v>
      </c>
      <c r="I1913" s="88" t="str">
        <f>IF((_xlfn.XLOOKUP(B1913,[2]Sheet1!$A$2:$A$198,[2]Sheet1!$B$2:$B$198,"-",0)="Glade"),"Out","No")</f>
        <v>No</v>
      </c>
      <c r="J1913" s="94"/>
      <c r="K1913" s="95"/>
      <c r="L1913" s="95"/>
      <c r="M1913" s="95"/>
      <c r="N1913" s="96"/>
      <c r="O1913" s="89"/>
      <c r="R1913" t="b">
        <f t="shared" si="60"/>
        <v>0</v>
      </c>
    </row>
    <row r="1914" spans="1:18" ht="15" thickBot="1" x14ac:dyDescent="0.35">
      <c r="A1914" s="2" t="s">
        <v>2468</v>
      </c>
      <c r="B1914" s="2" t="s">
        <v>1137</v>
      </c>
      <c r="C1914" s="84">
        <f>IF(COUNTIF(Table8[Tag Number], A1914), 1, 0)</f>
        <v>0</v>
      </c>
      <c r="D1914" s="85">
        <f>IF(COUNTIF(Table9[Tag Number], A1914), 1, 0)</f>
        <v>0</v>
      </c>
      <c r="E1914" s="86">
        <f>IF(COUNTIF(Table10[Tag Number], A1914), 1, 0)</f>
        <v>0</v>
      </c>
      <c r="F1914" s="86">
        <f>IF(COUNTIF(Table11[Tag Number], A1914), 1, 0)</f>
        <v>0</v>
      </c>
      <c r="G1914" s="87">
        <f t="shared" si="61"/>
        <v>0</v>
      </c>
      <c r="H1914" s="88" t="str" cm="1">
        <f t="array" ref="H1914">_xlfn.IFS(OR(_xlfn.XLOOKUP(A1914,Table9[Tag Number],Table9[Status],"-",0)="Dead",
        _xlfn.XLOOKUP(A1914,Table10[Tag Number],Table10[Status],"-",0)="Dead",
        _xlfn.XLOOKUP(A1914,Table11[Tag Number],Table11[Status],"-",0)="Dead",
        _xlfn.XLOOKUP(A1914,Table8[Tag Number],Table8[Status],"-",0)="Dead"),"Dead",
     OR(_xlfn.XLOOKUP(A1914,Table11[Tag Number],Table11[Status],"-",0)="Alive",
        _xlfn.XLOOKUP(A1914,Table10[Tag Number],Table10[Status],"-",0)="Alive",
        _xlfn.XLOOKUP(A1914,Table9[Tag Number],Table9[Status],"-",0)="Alive",
        _xlfn.XLOOKUP(A1914,Table8[Tag Number],Table8[Status],"-",0)="Alive"),"Alive",
     OR(_xlfn.XLOOKUP(A1914,Table9[Tag Number],Table9[Status],"-",0)="-",
        _xlfn.XLOOKUP(A1914,Table10[Tag Number],Table10[Status],"-",0)="-",
        _xlfn.XLOOKUP(A1914,Table11[Tag Number],Table11[Status],"-",0)="-",
        _xlfn.XLOOKUP(A1914,Table8[Tag Number],Table8[Status],"-",0)="-"),
   "-")</f>
        <v>-</v>
      </c>
      <c r="I1914" s="88" t="str">
        <f>IF((_xlfn.XLOOKUP(B1914,[2]Sheet1!$A$2:$A$198,[2]Sheet1!$B$2:$B$198,"-",0)="Glade"),"Out","No")</f>
        <v>No</v>
      </c>
      <c r="J1914" s="94"/>
      <c r="K1914" s="95"/>
      <c r="L1914" s="95"/>
      <c r="M1914" s="95"/>
      <c r="N1914" s="96"/>
      <c r="O1914" s="89"/>
      <c r="R1914" t="b">
        <f t="shared" si="60"/>
        <v>0</v>
      </c>
    </row>
    <row r="1915" spans="1:18" ht="15" thickBot="1" x14ac:dyDescent="0.35">
      <c r="A1915" s="3" t="s">
        <v>497</v>
      </c>
      <c r="B1915" s="3" t="s">
        <v>1145</v>
      </c>
      <c r="C1915" s="84">
        <f>IF(COUNTIF(Table8[Tag Number], A1915), 1, 0)</f>
        <v>1</v>
      </c>
      <c r="D1915" s="85">
        <f>IF(COUNTIF(Table9[Tag Number], A1915), 1, 0)</f>
        <v>0</v>
      </c>
      <c r="E1915" s="86">
        <f>IF(COUNTIF(Table10[Tag Number], A1915), 1, 0)</f>
        <v>0</v>
      </c>
      <c r="F1915" s="86">
        <f>IF(COUNTIF(Table11[Tag Number], A1915), 1, 0)</f>
        <v>0</v>
      </c>
      <c r="G1915" s="87">
        <f t="shared" si="61"/>
        <v>1</v>
      </c>
      <c r="H1915" s="88" t="str" cm="1">
        <f t="array" ref="H1915">_xlfn.IFS(OR(_xlfn.XLOOKUP(A1915,Table9[Tag Number],Table9[Status],"-",0)="Dead",
        _xlfn.XLOOKUP(A1915,Table10[Tag Number],Table10[Status],"-",0)="Dead",
        _xlfn.XLOOKUP(A1915,Table11[Tag Number],Table11[Status],"-",0)="Dead",
        _xlfn.XLOOKUP(A1915,Table8[Tag Number],Table8[Status],"-",0)="Dead"),"Dead",
     OR(_xlfn.XLOOKUP(A1915,Table11[Tag Number],Table11[Status],"-",0)="Alive",
        _xlfn.XLOOKUP(A1915,Table10[Tag Number],Table10[Status],"-",0)="Alive",
        _xlfn.XLOOKUP(A1915,Table9[Tag Number],Table9[Status],"-",0)="Alive",
        _xlfn.XLOOKUP(A1915,Table8[Tag Number],Table8[Status],"-",0)="Alive"),"Alive",
     OR(_xlfn.XLOOKUP(A1915,Table9[Tag Number],Table9[Status],"-",0)="-",
        _xlfn.XLOOKUP(A1915,Table10[Tag Number],Table10[Status],"-",0)="-",
        _xlfn.XLOOKUP(A1915,Table11[Tag Number],Table11[Status],"-",0)="-",
        _xlfn.XLOOKUP(A1915,Table8[Tag Number],Table8[Status],"-",0)="-"),
   "-")</f>
        <v>Alive</v>
      </c>
      <c r="I1915" s="88" t="str">
        <f>IF((_xlfn.XLOOKUP(B1915,[2]Sheet1!$A$2:$A$198,[2]Sheet1!$B$2:$B$198,"-",0)="Glade"),"Out","No")</f>
        <v>No</v>
      </c>
      <c r="J1915" s="94"/>
      <c r="K1915" s="95"/>
      <c r="L1915" s="95"/>
      <c r="M1915" s="95"/>
      <c r="N1915" s="96"/>
      <c r="O1915" s="89"/>
      <c r="R1915" t="b">
        <f t="shared" si="60"/>
        <v>0</v>
      </c>
    </row>
    <row r="1916" spans="1:18" ht="15" thickBot="1" x14ac:dyDescent="0.35">
      <c r="A1916" s="2" t="s">
        <v>2469</v>
      </c>
      <c r="B1916" s="2" t="s">
        <v>1137</v>
      </c>
      <c r="C1916" s="84">
        <f>IF(COUNTIF(Table8[Tag Number], A1916), 1, 0)</f>
        <v>0</v>
      </c>
      <c r="D1916" s="85">
        <f>IF(COUNTIF(Table9[Tag Number], A1916), 1, 0)</f>
        <v>0</v>
      </c>
      <c r="E1916" s="86">
        <f>IF(COUNTIF(Table10[Tag Number], A1916), 1, 0)</f>
        <v>0</v>
      </c>
      <c r="F1916" s="86">
        <f>IF(COUNTIF(Table11[Tag Number], A1916), 1, 0)</f>
        <v>0</v>
      </c>
      <c r="G1916" s="87">
        <f t="shared" si="61"/>
        <v>0</v>
      </c>
      <c r="H1916" s="88" t="str" cm="1">
        <f t="array" ref="H1916">_xlfn.IFS(OR(_xlfn.XLOOKUP(A1916,Table9[Tag Number],Table9[Status],"-",0)="Dead",
        _xlfn.XLOOKUP(A1916,Table10[Tag Number],Table10[Status],"-",0)="Dead",
        _xlfn.XLOOKUP(A1916,Table11[Tag Number],Table11[Status],"-",0)="Dead",
        _xlfn.XLOOKUP(A1916,Table8[Tag Number],Table8[Status],"-",0)="Dead"),"Dead",
     OR(_xlfn.XLOOKUP(A1916,Table11[Tag Number],Table11[Status],"-",0)="Alive",
        _xlfn.XLOOKUP(A1916,Table10[Tag Number],Table10[Status],"-",0)="Alive",
        _xlfn.XLOOKUP(A1916,Table9[Tag Number],Table9[Status],"-",0)="Alive",
        _xlfn.XLOOKUP(A1916,Table8[Tag Number],Table8[Status],"-",0)="Alive"),"Alive",
     OR(_xlfn.XLOOKUP(A1916,Table9[Tag Number],Table9[Status],"-",0)="-",
        _xlfn.XLOOKUP(A1916,Table10[Tag Number],Table10[Status],"-",0)="-",
        _xlfn.XLOOKUP(A1916,Table11[Tag Number],Table11[Status],"-",0)="-",
        _xlfn.XLOOKUP(A1916,Table8[Tag Number],Table8[Status],"-",0)="-"),
   "-")</f>
        <v>-</v>
      </c>
      <c r="I1916" s="88" t="str">
        <f>IF((_xlfn.XLOOKUP(B1916,[2]Sheet1!$A$2:$A$198,[2]Sheet1!$B$2:$B$198,"-",0)="Glade"),"Out","No")</f>
        <v>No</v>
      </c>
      <c r="J1916" s="94"/>
      <c r="K1916" s="95"/>
      <c r="L1916" s="95"/>
      <c r="M1916" s="95"/>
      <c r="N1916" s="96"/>
      <c r="O1916" s="89"/>
      <c r="R1916" t="b">
        <f t="shared" si="60"/>
        <v>0</v>
      </c>
    </row>
    <row r="1917" spans="1:18" ht="15" thickBot="1" x14ac:dyDescent="0.35">
      <c r="A1917" s="3" t="s">
        <v>2470</v>
      </c>
      <c r="B1917" s="3" t="s">
        <v>1137</v>
      </c>
      <c r="C1917" s="84">
        <f>IF(COUNTIF(Table8[Tag Number], A1917), 1, 0)</f>
        <v>0</v>
      </c>
      <c r="D1917" s="85">
        <f>IF(COUNTIF(Table9[Tag Number], A1917), 1, 0)</f>
        <v>0</v>
      </c>
      <c r="E1917" s="86">
        <f>IF(COUNTIF(Table10[Tag Number], A1917), 1, 0)</f>
        <v>0</v>
      </c>
      <c r="F1917" s="86">
        <f>IF(COUNTIF(Table11[Tag Number], A1917), 1, 0)</f>
        <v>0</v>
      </c>
      <c r="G1917" s="87">
        <f t="shared" si="61"/>
        <v>0</v>
      </c>
      <c r="H1917" s="88" t="str" cm="1">
        <f t="array" ref="H1917">_xlfn.IFS(OR(_xlfn.XLOOKUP(A1917,Table9[Tag Number],Table9[Status],"-",0)="Dead",
        _xlfn.XLOOKUP(A1917,Table10[Tag Number],Table10[Status],"-",0)="Dead",
        _xlfn.XLOOKUP(A1917,Table11[Tag Number],Table11[Status],"-",0)="Dead",
        _xlfn.XLOOKUP(A1917,Table8[Tag Number],Table8[Status],"-",0)="Dead"),"Dead",
     OR(_xlfn.XLOOKUP(A1917,Table11[Tag Number],Table11[Status],"-",0)="Alive",
        _xlfn.XLOOKUP(A1917,Table10[Tag Number],Table10[Status],"-",0)="Alive",
        _xlfn.XLOOKUP(A1917,Table9[Tag Number],Table9[Status],"-",0)="Alive",
        _xlfn.XLOOKUP(A1917,Table8[Tag Number],Table8[Status],"-",0)="Alive"),"Alive",
     OR(_xlfn.XLOOKUP(A1917,Table9[Tag Number],Table9[Status],"-",0)="-",
        _xlfn.XLOOKUP(A1917,Table10[Tag Number],Table10[Status],"-",0)="-",
        _xlfn.XLOOKUP(A1917,Table11[Tag Number],Table11[Status],"-",0)="-",
        _xlfn.XLOOKUP(A1917,Table8[Tag Number],Table8[Status],"-",0)="-"),
   "-")</f>
        <v>-</v>
      </c>
      <c r="I1917" s="88" t="str">
        <f>IF((_xlfn.XLOOKUP(B1917,[2]Sheet1!$A$2:$A$198,[2]Sheet1!$B$2:$B$198,"-",0)="Glade"),"Out","No")</f>
        <v>No</v>
      </c>
      <c r="J1917" s="94"/>
      <c r="K1917" s="95"/>
      <c r="L1917" s="95"/>
      <c r="M1917" s="95"/>
      <c r="N1917" s="96"/>
      <c r="O1917" s="89"/>
      <c r="R1917" t="b">
        <f t="shared" si="60"/>
        <v>0</v>
      </c>
    </row>
    <row r="1918" spans="1:18" ht="15" thickBot="1" x14ac:dyDescent="0.35">
      <c r="A1918" s="2" t="s">
        <v>919</v>
      </c>
      <c r="B1918" s="2" t="s">
        <v>1137</v>
      </c>
      <c r="C1918" s="84">
        <f>IF(COUNTIF(Table8[Tag Number], A1918), 1, 0)</f>
        <v>0</v>
      </c>
      <c r="D1918" s="85">
        <f>IF(COUNTIF(Table9[Tag Number], A1918), 1, 0)</f>
        <v>0</v>
      </c>
      <c r="E1918" s="86">
        <f>IF(COUNTIF(Table10[Tag Number], A1918), 1, 0)</f>
        <v>1</v>
      </c>
      <c r="F1918" s="86">
        <f>IF(COUNTIF(Table11[Tag Number], A1918), 1, 0)</f>
        <v>1</v>
      </c>
      <c r="G1918" s="87">
        <f t="shared" si="61"/>
        <v>2</v>
      </c>
      <c r="H1918" s="88" t="str" cm="1">
        <f t="array" ref="H1918">_xlfn.IFS(OR(_xlfn.XLOOKUP(A1918,Table9[Tag Number],Table9[Status],"-",0)="Dead",
        _xlfn.XLOOKUP(A1918,Table10[Tag Number],Table10[Status],"-",0)="Dead",
        _xlfn.XLOOKUP(A1918,Table11[Tag Number],Table11[Status],"-",0)="Dead",
        _xlfn.XLOOKUP(A1918,Table8[Tag Number],Table8[Status],"-",0)="Dead"),"Dead",
     OR(_xlfn.XLOOKUP(A1918,Table11[Tag Number],Table11[Status],"-",0)="Alive",
        _xlfn.XLOOKUP(A1918,Table10[Tag Number],Table10[Status],"-",0)="Alive",
        _xlfn.XLOOKUP(A1918,Table9[Tag Number],Table9[Status],"-",0)="Alive",
        _xlfn.XLOOKUP(A1918,Table8[Tag Number],Table8[Status],"-",0)="Alive"),"Alive",
     OR(_xlfn.XLOOKUP(A1918,Table9[Tag Number],Table9[Status],"-",0)="-",
        _xlfn.XLOOKUP(A1918,Table10[Tag Number],Table10[Status],"-",0)="-",
        _xlfn.XLOOKUP(A1918,Table11[Tag Number],Table11[Status],"-",0)="-",
        _xlfn.XLOOKUP(A1918,Table8[Tag Number],Table8[Status],"-",0)="-"),
   "-")</f>
        <v>Alive</v>
      </c>
      <c r="I1918" s="88" t="str">
        <f>IF((_xlfn.XLOOKUP(B1918,[2]Sheet1!$A$2:$A$198,[2]Sheet1!$B$2:$B$198,"-",0)="Glade"),"Out","No")</f>
        <v>No</v>
      </c>
      <c r="J1918" s="94"/>
      <c r="K1918" s="95"/>
      <c r="L1918" s="95"/>
      <c r="M1918" s="95"/>
      <c r="N1918" s="96"/>
      <c r="O1918" s="89"/>
      <c r="R1918" t="str">
        <f t="shared" si="60"/>
        <v>C931</v>
      </c>
    </row>
    <row r="1919" spans="1:18" ht="15" thickBot="1" x14ac:dyDescent="0.35">
      <c r="A1919" s="3" t="s">
        <v>522</v>
      </c>
      <c r="B1919" s="3" t="s">
        <v>1137</v>
      </c>
      <c r="C1919" s="84">
        <f>IF(COUNTIF(Table8[Tag Number], A1919), 1, 0)</f>
        <v>0</v>
      </c>
      <c r="D1919" s="85">
        <f>IF(COUNTIF(Table9[Tag Number], A1919), 1, 0)</f>
        <v>0</v>
      </c>
      <c r="E1919" s="86">
        <f>IF(COUNTIF(Table10[Tag Number], A1919), 1, 0)</f>
        <v>1</v>
      </c>
      <c r="F1919" s="86">
        <f>IF(COUNTIF(Table11[Tag Number], A1919), 1, 0)</f>
        <v>0</v>
      </c>
      <c r="G1919" s="87">
        <f t="shared" si="61"/>
        <v>1</v>
      </c>
      <c r="H1919" s="88" t="str" cm="1">
        <f t="array" ref="H1919">_xlfn.IFS(OR(_xlfn.XLOOKUP(A1919,Table9[Tag Number],Table9[Status],"-",0)="Dead",
        _xlfn.XLOOKUP(A1919,Table10[Tag Number],Table10[Status],"-",0)="Dead",
        _xlfn.XLOOKUP(A1919,Table11[Tag Number],Table11[Status],"-",0)="Dead",
        _xlfn.XLOOKUP(A1919,Table8[Tag Number],Table8[Status],"-",0)="Dead"),"Dead",
     OR(_xlfn.XLOOKUP(A1919,Table11[Tag Number],Table11[Status],"-",0)="Alive",
        _xlfn.XLOOKUP(A1919,Table10[Tag Number],Table10[Status],"-",0)="Alive",
        _xlfn.XLOOKUP(A1919,Table9[Tag Number],Table9[Status],"-",0)="Alive",
        _xlfn.XLOOKUP(A1919,Table8[Tag Number],Table8[Status],"-",0)="Alive"),"Alive",
     OR(_xlfn.XLOOKUP(A1919,Table9[Tag Number],Table9[Status],"-",0)="-",
        _xlfn.XLOOKUP(A1919,Table10[Tag Number],Table10[Status],"-",0)="-",
        _xlfn.XLOOKUP(A1919,Table11[Tag Number],Table11[Status],"-",0)="-",
        _xlfn.XLOOKUP(A1919,Table8[Tag Number],Table8[Status],"-",0)="-"),
   "-")</f>
        <v>Alive</v>
      </c>
      <c r="I1919" s="88" t="str">
        <f>IF((_xlfn.XLOOKUP(B1919,[2]Sheet1!$A$2:$A$198,[2]Sheet1!$B$2:$B$198,"-",0)="Glade"),"Out","No")</f>
        <v>No</v>
      </c>
      <c r="J1919" s="94"/>
      <c r="K1919" s="95"/>
      <c r="L1919" s="95"/>
      <c r="M1919" s="95"/>
      <c r="N1919" s="96"/>
      <c r="O1919" s="89"/>
      <c r="R1919" t="b">
        <f t="shared" si="60"/>
        <v>0</v>
      </c>
    </row>
    <row r="1920" spans="1:18" ht="15" thickBot="1" x14ac:dyDescent="0.35">
      <c r="A1920" s="2" t="s">
        <v>2471</v>
      </c>
      <c r="B1920" s="2" t="s">
        <v>1137</v>
      </c>
      <c r="C1920" s="84">
        <f>IF(COUNTIF(Table8[Tag Number], A1920), 1, 0)</f>
        <v>0</v>
      </c>
      <c r="D1920" s="85">
        <f>IF(COUNTIF(Table9[Tag Number], A1920), 1, 0)</f>
        <v>0</v>
      </c>
      <c r="E1920" s="86">
        <f>IF(COUNTIF(Table10[Tag Number], A1920), 1, 0)</f>
        <v>0</v>
      </c>
      <c r="F1920" s="86">
        <f>IF(COUNTIF(Table11[Tag Number], A1920), 1, 0)</f>
        <v>0</v>
      </c>
      <c r="G1920" s="87">
        <f t="shared" si="61"/>
        <v>0</v>
      </c>
      <c r="H1920" s="88" t="str" cm="1">
        <f t="array" ref="H1920">_xlfn.IFS(OR(_xlfn.XLOOKUP(A1920,Table9[Tag Number],Table9[Status],"-",0)="Dead",
        _xlfn.XLOOKUP(A1920,Table10[Tag Number],Table10[Status],"-",0)="Dead",
        _xlfn.XLOOKUP(A1920,Table11[Tag Number],Table11[Status],"-",0)="Dead",
        _xlfn.XLOOKUP(A1920,Table8[Tag Number],Table8[Status],"-",0)="Dead"),"Dead",
     OR(_xlfn.XLOOKUP(A1920,Table11[Tag Number],Table11[Status],"-",0)="Alive",
        _xlfn.XLOOKUP(A1920,Table10[Tag Number],Table10[Status],"-",0)="Alive",
        _xlfn.XLOOKUP(A1920,Table9[Tag Number],Table9[Status],"-",0)="Alive",
        _xlfn.XLOOKUP(A1920,Table8[Tag Number],Table8[Status],"-",0)="Alive"),"Alive",
     OR(_xlfn.XLOOKUP(A1920,Table9[Tag Number],Table9[Status],"-",0)="-",
        _xlfn.XLOOKUP(A1920,Table10[Tag Number],Table10[Status],"-",0)="-",
        _xlfn.XLOOKUP(A1920,Table11[Tag Number],Table11[Status],"-",0)="-",
        _xlfn.XLOOKUP(A1920,Table8[Tag Number],Table8[Status],"-",0)="-"),
   "-")</f>
        <v>-</v>
      </c>
      <c r="I1920" s="88" t="str">
        <f>IF((_xlfn.XLOOKUP(B1920,[2]Sheet1!$A$2:$A$198,[2]Sheet1!$B$2:$B$198,"-",0)="Glade"),"Out","No")</f>
        <v>No</v>
      </c>
      <c r="J1920" s="94"/>
      <c r="K1920" s="95"/>
      <c r="L1920" s="95"/>
      <c r="M1920" s="95"/>
      <c r="N1920" s="96"/>
      <c r="O1920" s="89"/>
      <c r="R1920" t="b">
        <f t="shared" si="60"/>
        <v>0</v>
      </c>
    </row>
    <row r="1921" spans="1:18" ht="15" thickBot="1" x14ac:dyDescent="0.35">
      <c r="A1921" s="3" t="s">
        <v>2472</v>
      </c>
      <c r="B1921" s="3" t="s">
        <v>1137</v>
      </c>
      <c r="C1921" s="84">
        <f>IF(COUNTIF(Table8[Tag Number], A1921), 1, 0)</f>
        <v>0</v>
      </c>
      <c r="D1921" s="85">
        <f>IF(COUNTIF(Table9[Tag Number], A1921), 1, 0)</f>
        <v>0</v>
      </c>
      <c r="E1921" s="86">
        <f>IF(COUNTIF(Table10[Tag Number], A1921), 1, 0)</f>
        <v>0</v>
      </c>
      <c r="F1921" s="86">
        <f>IF(COUNTIF(Table11[Tag Number], A1921), 1, 0)</f>
        <v>0</v>
      </c>
      <c r="G1921" s="87">
        <f t="shared" si="61"/>
        <v>0</v>
      </c>
      <c r="H1921" s="88" t="str" cm="1">
        <f t="array" ref="H1921">_xlfn.IFS(OR(_xlfn.XLOOKUP(A1921,Table9[Tag Number],Table9[Status],"-",0)="Dead",
        _xlfn.XLOOKUP(A1921,Table10[Tag Number],Table10[Status],"-",0)="Dead",
        _xlfn.XLOOKUP(A1921,Table11[Tag Number],Table11[Status],"-",0)="Dead",
        _xlfn.XLOOKUP(A1921,Table8[Tag Number],Table8[Status],"-",0)="Dead"),"Dead",
     OR(_xlfn.XLOOKUP(A1921,Table11[Tag Number],Table11[Status],"-",0)="Alive",
        _xlfn.XLOOKUP(A1921,Table10[Tag Number],Table10[Status],"-",0)="Alive",
        _xlfn.XLOOKUP(A1921,Table9[Tag Number],Table9[Status],"-",0)="Alive",
        _xlfn.XLOOKUP(A1921,Table8[Tag Number],Table8[Status],"-",0)="Alive"),"Alive",
     OR(_xlfn.XLOOKUP(A1921,Table9[Tag Number],Table9[Status],"-",0)="-",
        _xlfn.XLOOKUP(A1921,Table10[Tag Number],Table10[Status],"-",0)="-",
        _xlfn.XLOOKUP(A1921,Table11[Tag Number],Table11[Status],"-",0)="-",
        _xlfn.XLOOKUP(A1921,Table8[Tag Number],Table8[Status],"-",0)="-"),
   "-")</f>
        <v>-</v>
      </c>
      <c r="I1921" s="88" t="str">
        <f>IF((_xlfn.XLOOKUP(B1921,[2]Sheet1!$A$2:$A$198,[2]Sheet1!$B$2:$B$198,"-",0)="Glade"),"Out","No")</f>
        <v>No</v>
      </c>
      <c r="J1921" s="94"/>
      <c r="K1921" s="95"/>
      <c r="L1921" s="95"/>
      <c r="M1921" s="95"/>
      <c r="N1921" s="96"/>
      <c r="O1921" s="89"/>
      <c r="R1921" t="b">
        <f t="shared" si="60"/>
        <v>0</v>
      </c>
    </row>
    <row r="1922" spans="1:18" ht="15" thickBot="1" x14ac:dyDescent="0.35">
      <c r="A1922" s="2" t="s">
        <v>556</v>
      </c>
      <c r="B1922" s="2" t="s">
        <v>1137</v>
      </c>
      <c r="C1922" s="84">
        <f>IF(COUNTIF(Table8[Tag Number], A1922), 1, 0)</f>
        <v>1</v>
      </c>
      <c r="D1922" s="85">
        <f>IF(COUNTIF(Table9[Tag Number], A1922), 1, 0)</f>
        <v>0</v>
      </c>
      <c r="E1922" s="86">
        <f>IF(COUNTIF(Table10[Tag Number], A1922), 1, 0)</f>
        <v>1</v>
      </c>
      <c r="F1922" s="86">
        <f>IF(COUNTIF(Table11[Tag Number], A1922), 1, 0)</f>
        <v>0</v>
      </c>
      <c r="G1922" s="87">
        <f t="shared" si="61"/>
        <v>2</v>
      </c>
      <c r="H1922" s="88" t="str" cm="1">
        <f t="array" ref="H1922">_xlfn.IFS(OR(_xlfn.XLOOKUP(A1922,Table9[Tag Number],Table9[Status],"-",0)="Dead",
        _xlfn.XLOOKUP(A1922,Table10[Tag Number],Table10[Status],"-",0)="Dead",
        _xlfn.XLOOKUP(A1922,Table11[Tag Number],Table11[Status],"-",0)="Dead",
        _xlfn.XLOOKUP(A1922,Table8[Tag Number],Table8[Status],"-",0)="Dead"),"Dead",
     OR(_xlfn.XLOOKUP(A1922,Table11[Tag Number],Table11[Status],"-",0)="Alive",
        _xlfn.XLOOKUP(A1922,Table10[Tag Number],Table10[Status],"-",0)="Alive",
        _xlfn.XLOOKUP(A1922,Table9[Tag Number],Table9[Status],"-",0)="Alive",
        _xlfn.XLOOKUP(A1922,Table8[Tag Number],Table8[Status],"-",0)="Alive"),"Alive",
     OR(_xlfn.XLOOKUP(A1922,Table9[Tag Number],Table9[Status],"-",0)="-",
        _xlfn.XLOOKUP(A1922,Table10[Tag Number],Table10[Status],"-",0)="-",
        _xlfn.XLOOKUP(A1922,Table11[Tag Number],Table11[Status],"-",0)="-",
        _xlfn.XLOOKUP(A1922,Table8[Tag Number],Table8[Status],"-",0)="-"),
   "-")</f>
        <v>Dead</v>
      </c>
      <c r="I1922" s="88" t="str">
        <f>IF((_xlfn.XLOOKUP(B1922,[2]Sheet1!$A$2:$A$198,[2]Sheet1!$B$2:$B$198,"-",0)="Glade"),"Out","No")</f>
        <v>No</v>
      </c>
      <c r="J1922" s="94"/>
      <c r="K1922" s="95"/>
      <c r="L1922" s="95"/>
      <c r="M1922" s="95"/>
      <c r="N1922" s="96"/>
      <c r="O1922" s="89"/>
      <c r="R1922" t="str">
        <f t="shared" si="60"/>
        <v>C935</v>
      </c>
    </row>
    <row r="1923" spans="1:18" ht="15" thickBot="1" x14ac:dyDescent="0.35">
      <c r="A1923" s="3" t="s">
        <v>673</v>
      </c>
      <c r="B1923" s="3" t="s">
        <v>1145</v>
      </c>
      <c r="C1923" s="84">
        <f>IF(COUNTIF(Table8[Tag Number], A1923), 1, 0)</f>
        <v>0</v>
      </c>
      <c r="D1923" s="85">
        <f>IF(COUNTIF(Table9[Tag Number], A1923), 1, 0)</f>
        <v>1</v>
      </c>
      <c r="E1923" s="86">
        <f>IF(COUNTIF(Table10[Tag Number], A1923), 1, 0)</f>
        <v>0</v>
      </c>
      <c r="F1923" s="86">
        <f>IF(COUNTIF(Table11[Tag Number], A1923), 1, 0)</f>
        <v>1</v>
      </c>
      <c r="G1923" s="87">
        <f t="shared" si="61"/>
        <v>2</v>
      </c>
      <c r="H1923" s="88" t="str" cm="1">
        <f t="array" ref="H1923">_xlfn.IFS(OR(_xlfn.XLOOKUP(A1923,Table9[Tag Number],Table9[Status],"-",0)="Dead",
        _xlfn.XLOOKUP(A1923,Table10[Tag Number],Table10[Status],"-",0)="Dead",
        _xlfn.XLOOKUP(A1923,Table11[Tag Number],Table11[Status],"-",0)="Dead",
        _xlfn.XLOOKUP(A1923,Table8[Tag Number],Table8[Status],"-",0)="Dead"),"Dead",
     OR(_xlfn.XLOOKUP(A1923,Table11[Tag Number],Table11[Status],"-",0)="Alive",
        _xlfn.XLOOKUP(A1923,Table10[Tag Number],Table10[Status],"-",0)="Alive",
        _xlfn.XLOOKUP(A1923,Table9[Tag Number],Table9[Status],"-",0)="Alive",
        _xlfn.XLOOKUP(A1923,Table8[Tag Number],Table8[Status],"-",0)="Alive"),"Alive",
     OR(_xlfn.XLOOKUP(A1923,Table9[Tag Number],Table9[Status],"-",0)="-",
        _xlfn.XLOOKUP(A1923,Table10[Tag Number],Table10[Status],"-",0)="-",
        _xlfn.XLOOKUP(A1923,Table11[Tag Number],Table11[Status],"-",0)="-",
        _xlfn.XLOOKUP(A1923,Table8[Tag Number],Table8[Status],"-",0)="-"),
   "-")</f>
        <v>Alive</v>
      </c>
      <c r="I1923" s="88" t="str">
        <f>IF((_xlfn.XLOOKUP(B1923,[2]Sheet1!$A$2:$A$198,[2]Sheet1!$B$2:$B$198,"-",0)="Glade"),"Out","No")</f>
        <v>No</v>
      </c>
      <c r="J1923" s="94"/>
      <c r="K1923" s="95"/>
      <c r="L1923" s="95"/>
      <c r="M1923" s="95"/>
      <c r="N1923" s="96"/>
      <c r="O1923" s="89"/>
      <c r="R1923" t="str">
        <f t="shared" si="60"/>
        <v>C936</v>
      </c>
    </row>
    <row r="1924" spans="1:18" ht="15" thickBot="1" x14ac:dyDescent="0.35">
      <c r="A1924" s="2" t="s">
        <v>736</v>
      </c>
      <c r="B1924" s="2" t="s">
        <v>1137</v>
      </c>
      <c r="C1924" s="84">
        <f>IF(COUNTIF(Table8[Tag Number], A1924), 1, 0)</f>
        <v>1</v>
      </c>
      <c r="D1924" s="85">
        <f>IF(COUNTIF(Table9[Tag Number], A1924), 1, 0)</f>
        <v>0</v>
      </c>
      <c r="E1924" s="86">
        <f>IF(COUNTIF(Table10[Tag Number], A1924), 1, 0)</f>
        <v>0</v>
      </c>
      <c r="F1924" s="86">
        <f>IF(COUNTIF(Table11[Tag Number], A1924), 1, 0)</f>
        <v>1</v>
      </c>
      <c r="G1924" s="87">
        <f t="shared" si="61"/>
        <v>2</v>
      </c>
      <c r="H1924" s="88" t="str" cm="1">
        <f t="array" ref="H1924">_xlfn.IFS(OR(_xlfn.XLOOKUP(A1924,Table9[Tag Number],Table9[Status],"-",0)="Dead",
        _xlfn.XLOOKUP(A1924,Table10[Tag Number],Table10[Status],"-",0)="Dead",
        _xlfn.XLOOKUP(A1924,Table11[Tag Number],Table11[Status],"-",0)="Dead",
        _xlfn.XLOOKUP(A1924,Table8[Tag Number],Table8[Status],"-",0)="Dead"),"Dead",
     OR(_xlfn.XLOOKUP(A1924,Table11[Tag Number],Table11[Status],"-",0)="Alive",
        _xlfn.XLOOKUP(A1924,Table10[Tag Number],Table10[Status],"-",0)="Alive",
        _xlfn.XLOOKUP(A1924,Table9[Tag Number],Table9[Status],"-",0)="Alive",
        _xlfn.XLOOKUP(A1924,Table8[Tag Number],Table8[Status],"-",0)="Alive"),"Alive",
     OR(_xlfn.XLOOKUP(A1924,Table9[Tag Number],Table9[Status],"-",0)="-",
        _xlfn.XLOOKUP(A1924,Table10[Tag Number],Table10[Status],"-",0)="-",
        _xlfn.XLOOKUP(A1924,Table11[Tag Number],Table11[Status],"-",0)="-",
        _xlfn.XLOOKUP(A1924,Table8[Tag Number],Table8[Status],"-",0)="-"),
   "-")</f>
        <v>Alive</v>
      </c>
      <c r="I1924" s="88" t="str">
        <f>IF((_xlfn.XLOOKUP(B1924,[2]Sheet1!$A$2:$A$198,[2]Sheet1!$B$2:$B$198,"-",0)="Glade"),"Out","No")</f>
        <v>No</v>
      </c>
      <c r="J1924" s="94"/>
      <c r="K1924" s="95"/>
      <c r="L1924" s="95"/>
      <c r="M1924" s="95"/>
      <c r="N1924" s="96"/>
      <c r="O1924" s="89"/>
      <c r="R1924" t="str">
        <f t="shared" ref="R1924:R1987" si="62">IF(G1924&gt;1,A1924)</f>
        <v>C937</v>
      </c>
    </row>
    <row r="1925" spans="1:18" ht="15" thickBot="1" x14ac:dyDescent="0.35">
      <c r="A1925" s="3" t="s">
        <v>2473</v>
      </c>
      <c r="B1925" s="3" t="s">
        <v>1137</v>
      </c>
      <c r="C1925" s="84">
        <f>IF(COUNTIF(Table8[Tag Number], A1925), 1, 0)</f>
        <v>0</v>
      </c>
      <c r="D1925" s="85">
        <f>IF(COUNTIF(Table9[Tag Number], A1925), 1, 0)</f>
        <v>0</v>
      </c>
      <c r="E1925" s="86">
        <f>IF(COUNTIF(Table10[Tag Number], A1925), 1, 0)</f>
        <v>0</v>
      </c>
      <c r="F1925" s="86">
        <f>IF(COUNTIF(Table11[Tag Number], A1925), 1, 0)</f>
        <v>0</v>
      </c>
      <c r="G1925" s="87">
        <f t="shared" ref="G1925:G1988" si="63">SUM(C1925:F1925)</f>
        <v>0</v>
      </c>
      <c r="H1925" s="88" t="str" cm="1">
        <f t="array" ref="H1925">_xlfn.IFS(OR(_xlfn.XLOOKUP(A1925,Table9[Tag Number],Table9[Status],"-",0)="Dead",
        _xlfn.XLOOKUP(A1925,Table10[Tag Number],Table10[Status],"-",0)="Dead",
        _xlfn.XLOOKUP(A1925,Table11[Tag Number],Table11[Status],"-",0)="Dead",
        _xlfn.XLOOKUP(A1925,Table8[Tag Number],Table8[Status],"-",0)="Dead"),"Dead",
     OR(_xlfn.XLOOKUP(A1925,Table11[Tag Number],Table11[Status],"-",0)="Alive",
        _xlfn.XLOOKUP(A1925,Table10[Tag Number],Table10[Status],"-",0)="Alive",
        _xlfn.XLOOKUP(A1925,Table9[Tag Number],Table9[Status],"-",0)="Alive",
        _xlfn.XLOOKUP(A1925,Table8[Tag Number],Table8[Status],"-",0)="Alive"),"Alive",
     OR(_xlfn.XLOOKUP(A1925,Table9[Tag Number],Table9[Status],"-",0)="-",
        _xlfn.XLOOKUP(A1925,Table10[Tag Number],Table10[Status],"-",0)="-",
        _xlfn.XLOOKUP(A1925,Table11[Tag Number],Table11[Status],"-",0)="-",
        _xlfn.XLOOKUP(A1925,Table8[Tag Number],Table8[Status],"-",0)="-"),
   "-")</f>
        <v>-</v>
      </c>
      <c r="I1925" s="88" t="str">
        <f>IF((_xlfn.XLOOKUP(B1925,[2]Sheet1!$A$2:$A$198,[2]Sheet1!$B$2:$B$198,"-",0)="Glade"),"Out","No")</f>
        <v>No</v>
      </c>
      <c r="J1925" s="94"/>
      <c r="K1925" s="95"/>
      <c r="L1925" s="95"/>
      <c r="M1925" s="95"/>
      <c r="N1925" s="96"/>
      <c r="O1925" s="89"/>
      <c r="R1925" t="b">
        <f t="shared" si="62"/>
        <v>0</v>
      </c>
    </row>
    <row r="1926" spans="1:18" ht="15" thickBot="1" x14ac:dyDescent="0.35">
      <c r="A1926" s="2" t="s">
        <v>2474</v>
      </c>
      <c r="B1926" s="2" t="s">
        <v>1137</v>
      </c>
      <c r="C1926" s="84">
        <f>IF(COUNTIF(Table8[Tag Number], A1926), 1, 0)</f>
        <v>0</v>
      </c>
      <c r="D1926" s="85">
        <f>IF(COUNTIF(Table9[Tag Number], A1926), 1, 0)</f>
        <v>0</v>
      </c>
      <c r="E1926" s="86">
        <f>IF(COUNTIF(Table10[Tag Number], A1926), 1, 0)</f>
        <v>0</v>
      </c>
      <c r="F1926" s="86">
        <f>IF(COUNTIF(Table11[Tag Number], A1926), 1, 0)</f>
        <v>0</v>
      </c>
      <c r="G1926" s="87">
        <f t="shared" si="63"/>
        <v>0</v>
      </c>
      <c r="H1926" s="88" t="str" cm="1">
        <f t="array" ref="H1926">_xlfn.IFS(OR(_xlfn.XLOOKUP(A1926,Table9[Tag Number],Table9[Status],"-",0)="Dead",
        _xlfn.XLOOKUP(A1926,Table10[Tag Number],Table10[Status],"-",0)="Dead",
        _xlfn.XLOOKUP(A1926,Table11[Tag Number],Table11[Status],"-",0)="Dead",
        _xlfn.XLOOKUP(A1926,Table8[Tag Number],Table8[Status],"-",0)="Dead"),"Dead",
     OR(_xlfn.XLOOKUP(A1926,Table11[Tag Number],Table11[Status],"-",0)="Alive",
        _xlfn.XLOOKUP(A1926,Table10[Tag Number],Table10[Status],"-",0)="Alive",
        _xlfn.XLOOKUP(A1926,Table9[Tag Number],Table9[Status],"-",0)="Alive",
        _xlfn.XLOOKUP(A1926,Table8[Tag Number],Table8[Status],"-",0)="Alive"),"Alive",
     OR(_xlfn.XLOOKUP(A1926,Table9[Tag Number],Table9[Status],"-",0)="-",
        _xlfn.XLOOKUP(A1926,Table10[Tag Number],Table10[Status],"-",0)="-",
        _xlfn.XLOOKUP(A1926,Table11[Tag Number],Table11[Status],"-",0)="-",
        _xlfn.XLOOKUP(A1926,Table8[Tag Number],Table8[Status],"-",0)="-"),
   "-")</f>
        <v>-</v>
      </c>
      <c r="I1926" s="88" t="str">
        <f>IF((_xlfn.XLOOKUP(B1926,[2]Sheet1!$A$2:$A$198,[2]Sheet1!$B$2:$B$198,"-",0)="Glade"),"Out","No")</f>
        <v>No</v>
      </c>
      <c r="J1926" s="94"/>
      <c r="K1926" s="95"/>
      <c r="L1926" s="95"/>
      <c r="M1926" s="95"/>
      <c r="N1926" s="96"/>
      <c r="O1926" s="89"/>
      <c r="R1926" t="b">
        <f t="shared" si="62"/>
        <v>0</v>
      </c>
    </row>
    <row r="1927" spans="1:18" ht="15" thickBot="1" x14ac:dyDescent="0.35">
      <c r="A1927" s="3" t="s">
        <v>2475</v>
      </c>
      <c r="B1927" s="3" t="s">
        <v>1137</v>
      </c>
      <c r="C1927" s="84">
        <f>IF(COUNTIF(Table8[Tag Number], A1927), 1, 0)</f>
        <v>0</v>
      </c>
      <c r="D1927" s="85">
        <f>IF(COUNTIF(Table9[Tag Number], A1927), 1, 0)</f>
        <v>0</v>
      </c>
      <c r="E1927" s="86">
        <f>IF(COUNTIF(Table10[Tag Number], A1927), 1, 0)</f>
        <v>0</v>
      </c>
      <c r="F1927" s="86">
        <f>IF(COUNTIF(Table11[Tag Number], A1927), 1, 0)</f>
        <v>0</v>
      </c>
      <c r="G1927" s="87">
        <f t="shared" si="63"/>
        <v>0</v>
      </c>
      <c r="H1927" s="88" t="str" cm="1">
        <f t="array" ref="H1927">_xlfn.IFS(OR(_xlfn.XLOOKUP(A1927,Table9[Tag Number],Table9[Status],"-",0)="Dead",
        _xlfn.XLOOKUP(A1927,Table10[Tag Number],Table10[Status],"-",0)="Dead",
        _xlfn.XLOOKUP(A1927,Table11[Tag Number],Table11[Status],"-",0)="Dead",
        _xlfn.XLOOKUP(A1927,Table8[Tag Number],Table8[Status],"-",0)="Dead"),"Dead",
     OR(_xlfn.XLOOKUP(A1927,Table11[Tag Number],Table11[Status],"-",0)="Alive",
        _xlfn.XLOOKUP(A1927,Table10[Tag Number],Table10[Status],"-",0)="Alive",
        _xlfn.XLOOKUP(A1927,Table9[Tag Number],Table9[Status],"-",0)="Alive",
        _xlfn.XLOOKUP(A1927,Table8[Tag Number],Table8[Status],"-",0)="Alive"),"Alive",
     OR(_xlfn.XLOOKUP(A1927,Table9[Tag Number],Table9[Status],"-",0)="-",
        _xlfn.XLOOKUP(A1927,Table10[Tag Number],Table10[Status],"-",0)="-",
        _xlfn.XLOOKUP(A1927,Table11[Tag Number],Table11[Status],"-",0)="-",
        _xlfn.XLOOKUP(A1927,Table8[Tag Number],Table8[Status],"-",0)="-"),
   "-")</f>
        <v>-</v>
      </c>
      <c r="I1927" s="88" t="str">
        <f>IF((_xlfn.XLOOKUP(B1927,[2]Sheet1!$A$2:$A$198,[2]Sheet1!$B$2:$B$198,"-",0)="Glade"),"Out","No")</f>
        <v>No</v>
      </c>
      <c r="J1927" s="94"/>
      <c r="K1927" s="95"/>
      <c r="L1927" s="95"/>
      <c r="M1927" s="95"/>
      <c r="N1927" s="96"/>
      <c r="O1927" s="89"/>
      <c r="R1927" t="b">
        <f t="shared" si="62"/>
        <v>0</v>
      </c>
    </row>
    <row r="1928" spans="1:18" ht="15" thickBot="1" x14ac:dyDescent="0.35">
      <c r="A1928" s="2" t="s">
        <v>728</v>
      </c>
      <c r="B1928" s="2" t="s">
        <v>1137</v>
      </c>
      <c r="C1928" s="84">
        <f>IF(COUNTIF(Table8[Tag Number], A1928), 1, 0)</f>
        <v>0</v>
      </c>
      <c r="D1928" s="85">
        <f>IF(COUNTIF(Table9[Tag Number], A1928), 1, 0)</f>
        <v>1</v>
      </c>
      <c r="E1928" s="86">
        <f>IF(COUNTIF(Table10[Tag Number], A1928), 1, 0)</f>
        <v>1</v>
      </c>
      <c r="F1928" s="86">
        <f>IF(COUNTIF(Table11[Tag Number], A1928), 1, 0)</f>
        <v>0</v>
      </c>
      <c r="G1928" s="87">
        <f t="shared" si="63"/>
        <v>2</v>
      </c>
      <c r="H1928" s="88" t="str" cm="1">
        <f t="array" ref="H1928">_xlfn.IFS(OR(_xlfn.XLOOKUP(A1928,Table9[Tag Number],Table9[Status],"-",0)="Dead",
        _xlfn.XLOOKUP(A1928,Table10[Tag Number],Table10[Status],"-",0)="Dead",
        _xlfn.XLOOKUP(A1928,Table11[Tag Number],Table11[Status],"-",0)="Dead",
        _xlfn.XLOOKUP(A1928,Table8[Tag Number],Table8[Status],"-",0)="Dead"),"Dead",
     OR(_xlfn.XLOOKUP(A1928,Table11[Tag Number],Table11[Status],"-",0)="Alive",
        _xlfn.XLOOKUP(A1928,Table10[Tag Number],Table10[Status],"-",0)="Alive",
        _xlfn.XLOOKUP(A1928,Table9[Tag Number],Table9[Status],"-",0)="Alive",
        _xlfn.XLOOKUP(A1928,Table8[Tag Number],Table8[Status],"-",0)="Alive"),"Alive",
     OR(_xlfn.XLOOKUP(A1928,Table9[Tag Number],Table9[Status],"-",0)="-",
        _xlfn.XLOOKUP(A1928,Table10[Tag Number],Table10[Status],"-",0)="-",
        _xlfn.XLOOKUP(A1928,Table11[Tag Number],Table11[Status],"-",0)="-",
        _xlfn.XLOOKUP(A1928,Table8[Tag Number],Table8[Status],"-",0)="-"),
   "-")</f>
        <v>Alive</v>
      </c>
      <c r="I1928" s="88" t="str">
        <f>IF((_xlfn.XLOOKUP(B1928,[2]Sheet1!$A$2:$A$198,[2]Sheet1!$B$2:$B$198,"-",0)="Glade"),"Out","No")</f>
        <v>No</v>
      </c>
      <c r="J1928" s="94"/>
      <c r="K1928" s="95"/>
      <c r="L1928" s="95"/>
      <c r="M1928" s="95"/>
      <c r="N1928" s="96"/>
      <c r="O1928" s="89"/>
      <c r="R1928" t="str">
        <f t="shared" si="62"/>
        <v>C941</v>
      </c>
    </row>
    <row r="1929" spans="1:18" ht="15" thickBot="1" x14ac:dyDescent="0.35">
      <c r="A1929" s="3" t="s">
        <v>2476</v>
      </c>
      <c r="B1929" s="3" t="s">
        <v>1137</v>
      </c>
      <c r="C1929" s="84">
        <f>IF(COUNTIF(Table8[Tag Number], A1929), 1, 0)</f>
        <v>0</v>
      </c>
      <c r="D1929" s="85">
        <f>IF(COUNTIF(Table9[Tag Number], A1929), 1, 0)</f>
        <v>0</v>
      </c>
      <c r="E1929" s="86">
        <f>IF(COUNTIF(Table10[Tag Number], A1929), 1, 0)</f>
        <v>0</v>
      </c>
      <c r="F1929" s="86">
        <f>IF(COUNTIF(Table11[Tag Number], A1929), 1, 0)</f>
        <v>0</v>
      </c>
      <c r="G1929" s="87">
        <f t="shared" si="63"/>
        <v>0</v>
      </c>
      <c r="H1929" s="88" t="str" cm="1">
        <f t="array" ref="H1929">_xlfn.IFS(OR(_xlfn.XLOOKUP(A1929,Table9[Tag Number],Table9[Status],"-",0)="Dead",
        _xlfn.XLOOKUP(A1929,Table10[Tag Number],Table10[Status],"-",0)="Dead",
        _xlfn.XLOOKUP(A1929,Table11[Tag Number],Table11[Status],"-",0)="Dead",
        _xlfn.XLOOKUP(A1929,Table8[Tag Number],Table8[Status],"-",0)="Dead"),"Dead",
     OR(_xlfn.XLOOKUP(A1929,Table11[Tag Number],Table11[Status],"-",0)="Alive",
        _xlfn.XLOOKUP(A1929,Table10[Tag Number],Table10[Status],"-",0)="Alive",
        _xlfn.XLOOKUP(A1929,Table9[Tag Number],Table9[Status],"-",0)="Alive",
        _xlfn.XLOOKUP(A1929,Table8[Tag Number],Table8[Status],"-",0)="Alive"),"Alive",
     OR(_xlfn.XLOOKUP(A1929,Table9[Tag Number],Table9[Status],"-",0)="-",
        _xlfn.XLOOKUP(A1929,Table10[Tag Number],Table10[Status],"-",0)="-",
        _xlfn.XLOOKUP(A1929,Table11[Tag Number],Table11[Status],"-",0)="-",
        _xlfn.XLOOKUP(A1929,Table8[Tag Number],Table8[Status],"-",0)="-"),
   "-")</f>
        <v>-</v>
      </c>
      <c r="I1929" s="88" t="str">
        <f>IF((_xlfn.XLOOKUP(B1929,[2]Sheet1!$A$2:$A$198,[2]Sheet1!$B$2:$B$198,"-",0)="Glade"),"Out","No")</f>
        <v>No</v>
      </c>
      <c r="J1929" s="94"/>
      <c r="K1929" s="95"/>
      <c r="L1929" s="95"/>
      <c r="M1929" s="95"/>
      <c r="N1929" s="96"/>
      <c r="O1929" s="89"/>
      <c r="R1929" t="b">
        <f t="shared" si="62"/>
        <v>0</v>
      </c>
    </row>
    <row r="1930" spans="1:18" ht="15" thickBot="1" x14ac:dyDescent="0.35">
      <c r="A1930" s="2" t="s">
        <v>423</v>
      </c>
      <c r="B1930" s="2" t="s">
        <v>1137</v>
      </c>
      <c r="C1930" s="84">
        <f>IF(COUNTIF(Table8[Tag Number], A1930), 1, 0)</f>
        <v>0</v>
      </c>
      <c r="D1930" s="85">
        <f>IF(COUNTIF(Table9[Tag Number], A1930), 1, 0)</f>
        <v>0</v>
      </c>
      <c r="E1930" s="86">
        <f>IF(COUNTIF(Table10[Tag Number], A1930), 1, 0)</f>
        <v>1</v>
      </c>
      <c r="F1930" s="86">
        <f>IF(COUNTIF(Table11[Tag Number], A1930), 1, 0)</f>
        <v>1</v>
      </c>
      <c r="G1930" s="87">
        <f t="shared" si="63"/>
        <v>2</v>
      </c>
      <c r="H1930" s="88" t="str" cm="1">
        <f t="array" ref="H1930">_xlfn.IFS(OR(_xlfn.XLOOKUP(A1930,Table9[Tag Number],Table9[Status],"-",0)="Dead",
        _xlfn.XLOOKUP(A1930,Table10[Tag Number],Table10[Status],"-",0)="Dead",
        _xlfn.XLOOKUP(A1930,Table11[Tag Number],Table11[Status],"-",0)="Dead",
        _xlfn.XLOOKUP(A1930,Table8[Tag Number],Table8[Status],"-",0)="Dead"),"Dead",
     OR(_xlfn.XLOOKUP(A1930,Table11[Tag Number],Table11[Status],"-",0)="Alive",
        _xlfn.XLOOKUP(A1930,Table10[Tag Number],Table10[Status],"-",0)="Alive",
        _xlfn.XLOOKUP(A1930,Table9[Tag Number],Table9[Status],"-",0)="Alive",
        _xlfn.XLOOKUP(A1930,Table8[Tag Number],Table8[Status],"-",0)="Alive"),"Alive",
     OR(_xlfn.XLOOKUP(A1930,Table9[Tag Number],Table9[Status],"-",0)="-",
        _xlfn.XLOOKUP(A1930,Table10[Tag Number],Table10[Status],"-",0)="-",
        _xlfn.XLOOKUP(A1930,Table11[Tag Number],Table11[Status],"-",0)="-",
        _xlfn.XLOOKUP(A1930,Table8[Tag Number],Table8[Status],"-",0)="-"),
   "-")</f>
        <v>Alive</v>
      </c>
      <c r="I1930" s="88" t="str">
        <f>IF((_xlfn.XLOOKUP(B1930,[2]Sheet1!$A$2:$A$198,[2]Sheet1!$B$2:$B$198,"-",0)="Glade"),"Out","No")</f>
        <v>No</v>
      </c>
      <c r="J1930" s="94"/>
      <c r="K1930" s="95"/>
      <c r="L1930" s="95"/>
      <c r="M1930" s="95"/>
      <c r="N1930" s="96"/>
      <c r="O1930" s="89"/>
      <c r="R1930" t="str">
        <f t="shared" si="62"/>
        <v>C943</v>
      </c>
    </row>
    <row r="1931" spans="1:18" ht="15" thickBot="1" x14ac:dyDescent="0.35">
      <c r="A1931" s="3" t="s">
        <v>2477</v>
      </c>
      <c r="B1931" s="3" t="s">
        <v>1137</v>
      </c>
      <c r="C1931" s="84">
        <f>IF(COUNTIF(Table8[Tag Number], A1931), 1, 0)</f>
        <v>0</v>
      </c>
      <c r="D1931" s="85">
        <f>IF(COUNTIF(Table9[Tag Number], A1931), 1, 0)</f>
        <v>0</v>
      </c>
      <c r="E1931" s="86">
        <f>IF(COUNTIF(Table10[Tag Number], A1931), 1, 0)</f>
        <v>0</v>
      </c>
      <c r="F1931" s="86">
        <f>IF(COUNTIF(Table11[Tag Number], A1931), 1, 0)</f>
        <v>0</v>
      </c>
      <c r="G1931" s="87">
        <f t="shared" si="63"/>
        <v>0</v>
      </c>
      <c r="H1931" s="88" t="str" cm="1">
        <f t="array" ref="H1931">_xlfn.IFS(OR(_xlfn.XLOOKUP(A1931,Table9[Tag Number],Table9[Status],"-",0)="Dead",
        _xlfn.XLOOKUP(A1931,Table10[Tag Number],Table10[Status],"-",0)="Dead",
        _xlfn.XLOOKUP(A1931,Table11[Tag Number],Table11[Status],"-",0)="Dead",
        _xlfn.XLOOKUP(A1931,Table8[Tag Number],Table8[Status],"-",0)="Dead"),"Dead",
     OR(_xlfn.XLOOKUP(A1931,Table11[Tag Number],Table11[Status],"-",0)="Alive",
        _xlfn.XLOOKUP(A1931,Table10[Tag Number],Table10[Status],"-",0)="Alive",
        _xlfn.XLOOKUP(A1931,Table9[Tag Number],Table9[Status],"-",0)="Alive",
        _xlfn.XLOOKUP(A1931,Table8[Tag Number],Table8[Status],"-",0)="Alive"),"Alive",
     OR(_xlfn.XLOOKUP(A1931,Table9[Tag Number],Table9[Status],"-",0)="-",
        _xlfn.XLOOKUP(A1931,Table10[Tag Number],Table10[Status],"-",0)="-",
        _xlfn.XLOOKUP(A1931,Table11[Tag Number],Table11[Status],"-",0)="-",
        _xlfn.XLOOKUP(A1931,Table8[Tag Number],Table8[Status],"-",0)="-"),
   "-")</f>
        <v>-</v>
      </c>
      <c r="I1931" s="88" t="str">
        <f>IF((_xlfn.XLOOKUP(B1931,[2]Sheet1!$A$2:$A$198,[2]Sheet1!$B$2:$B$198,"-",0)="Glade"),"Out","No")</f>
        <v>No</v>
      </c>
      <c r="J1931" s="94"/>
      <c r="K1931" s="95"/>
      <c r="L1931" s="95"/>
      <c r="M1931" s="95"/>
      <c r="N1931" s="96"/>
      <c r="O1931" s="89"/>
      <c r="R1931" t="b">
        <f t="shared" si="62"/>
        <v>0</v>
      </c>
    </row>
    <row r="1932" spans="1:18" ht="15" thickBot="1" x14ac:dyDescent="0.35">
      <c r="A1932" s="2" t="s">
        <v>2478</v>
      </c>
      <c r="B1932" s="2" t="s">
        <v>1137</v>
      </c>
      <c r="C1932" s="84">
        <f>IF(COUNTIF(Table8[Tag Number], A1932), 1, 0)</f>
        <v>0</v>
      </c>
      <c r="D1932" s="85">
        <f>IF(COUNTIF(Table9[Tag Number], A1932), 1, 0)</f>
        <v>0</v>
      </c>
      <c r="E1932" s="86">
        <f>IF(COUNTIF(Table10[Tag Number], A1932), 1, 0)</f>
        <v>0</v>
      </c>
      <c r="F1932" s="86">
        <f>IF(COUNTIF(Table11[Tag Number], A1932), 1, 0)</f>
        <v>0</v>
      </c>
      <c r="G1932" s="87">
        <f t="shared" si="63"/>
        <v>0</v>
      </c>
      <c r="H1932" s="88" t="str" cm="1">
        <f t="array" ref="H1932">_xlfn.IFS(OR(_xlfn.XLOOKUP(A1932,Table9[Tag Number],Table9[Status],"-",0)="Dead",
        _xlfn.XLOOKUP(A1932,Table10[Tag Number],Table10[Status],"-",0)="Dead",
        _xlfn.XLOOKUP(A1932,Table11[Tag Number],Table11[Status],"-",0)="Dead",
        _xlfn.XLOOKUP(A1932,Table8[Tag Number],Table8[Status],"-",0)="Dead"),"Dead",
     OR(_xlfn.XLOOKUP(A1932,Table11[Tag Number],Table11[Status],"-",0)="Alive",
        _xlfn.XLOOKUP(A1932,Table10[Tag Number],Table10[Status],"-",0)="Alive",
        _xlfn.XLOOKUP(A1932,Table9[Tag Number],Table9[Status],"-",0)="Alive",
        _xlfn.XLOOKUP(A1932,Table8[Tag Number],Table8[Status],"-",0)="Alive"),"Alive",
     OR(_xlfn.XLOOKUP(A1932,Table9[Tag Number],Table9[Status],"-",0)="-",
        _xlfn.XLOOKUP(A1932,Table10[Tag Number],Table10[Status],"-",0)="-",
        _xlfn.XLOOKUP(A1932,Table11[Tag Number],Table11[Status],"-",0)="-",
        _xlfn.XLOOKUP(A1932,Table8[Tag Number],Table8[Status],"-",0)="-"),
   "-")</f>
        <v>-</v>
      </c>
      <c r="I1932" s="88" t="str">
        <f>IF((_xlfn.XLOOKUP(B1932,[2]Sheet1!$A$2:$A$198,[2]Sheet1!$B$2:$B$198,"-",0)="Glade"),"Out","No")</f>
        <v>No</v>
      </c>
      <c r="J1932" s="94"/>
      <c r="K1932" s="95"/>
      <c r="L1932" s="95"/>
      <c r="M1932" s="95"/>
      <c r="N1932" s="96"/>
      <c r="O1932" s="89"/>
      <c r="R1932" t="b">
        <f t="shared" si="62"/>
        <v>0</v>
      </c>
    </row>
    <row r="1933" spans="1:18" ht="15" thickBot="1" x14ac:dyDescent="0.35">
      <c r="A1933" s="3" t="s">
        <v>376</v>
      </c>
      <c r="B1933" s="3" t="s">
        <v>1137</v>
      </c>
      <c r="C1933" s="84">
        <f>IF(COUNTIF(Table8[Tag Number], A1933), 1, 0)</f>
        <v>1</v>
      </c>
      <c r="D1933" s="85">
        <f>IF(COUNTIF(Table9[Tag Number], A1933), 1, 0)</f>
        <v>0</v>
      </c>
      <c r="E1933" s="86">
        <f>IF(COUNTIF(Table10[Tag Number], A1933), 1, 0)</f>
        <v>1</v>
      </c>
      <c r="F1933" s="86">
        <f>IF(COUNTIF(Table11[Tag Number], A1933), 1, 0)</f>
        <v>1</v>
      </c>
      <c r="G1933" s="87">
        <f t="shared" si="63"/>
        <v>3</v>
      </c>
      <c r="H1933" s="88" t="str" cm="1">
        <f t="array" ref="H1933">_xlfn.IFS(OR(_xlfn.XLOOKUP(A1933,Table9[Tag Number],Table9[Status],"-",0)="Dead",
        _xlfn.XLOOKUP(A1933,Table10[Tag Number],Table10[Status],"-",0)="Dead",
        _xlfn.XLOOKUP(A1933,Table11[Tag Number],Table11[Status],"-",0)="Dead",
        _xlfn.XLOOKUP(A1933,Table8[Tag Number],Table8[Status],"-",0)="Dead"),"Dead",
     OR(_xlfn.XLOOKUP(A1933,Table11[Tag Number],Table11[Status],"-",0)="Alive",
        _xlfn.XLOOKUP(A1933,Table10[Tag Number],Table10[Status],"-",0)="Alive",
        _xlfn.XLOOKUP(A1933,Table9[Tag Number],Table9[Status],"-",0)="Alive",
        _xlfn.XLOOKUP(A1933,Table8[Tag Number],Table8[Status],"-",0)="Alive"),"Alive",
     OR(_xlfn.XLOOKUP(A1933,Table9[Tag Number],Table9[Status],"-",0)="-",
        _xlfn.XLOOKUP(A1933,Table10[Tag Number],Table10[Status],"-",0)="-",
        _xlfn.XLOOKUP(A1933,Table11[Tag Number],Table11[Status],"-",0)="-",
        _xlfn.XLOOKUP(A1933,Table8[Tag Number],Table8[Status],"-",0)="-"),
   "-")</f>
        <v>Alive</v>
      </c>
      <c r="I1933" s="88" t="str">
        <f>IF((_xlfn.XLOOKUP(B1933,[2]Sheet1!$A$2:$A$198,[2]Sheet1!$B$2:$B$198,"-",0)="Glade"),"Out","No")</f>
        <v>No</v>
      </c>
      <c r="J1933" s="94"/>
      <c r="K1933" s="95"/>
      <c r="L1933" s="95"/>
      <c r="M1933" s="95"/>
      <c r="N1933" s="96"/>
      <c r="O1933" s="89"/>
      <c r="R1933" t="str">
        <f t="shared" si="62"/>
        <v>C946</v>
      </c>
    </row>
    <row r="1934" spans="1:18" ht="15" thickBot="1" x14ac:dyDescent="0.35">
      <c r="A1934" s="2" t="s">
        <v>2479</v>
      </c>
      <c r="B1934" s="2" t="s">
        <v>1137</v>
      </c>
      <c r="C1934" s="84">
        <f>IF(COUNTIF(Table8[Tag Number], A1934), 1, 0)</f>
        <v>0</v>
      </c>
      <c r="D1934" s="85">
        <f>IF(COUNTIF(Table9[Tag Number], A1934), 1, 0)</f>
        <v>0</v>
      </c>
      <c r="E1934" s="86">
        <f>IF(COUNTIF(Table10[Tag Number], A1934), 1, 0)</f>
        <v>0</v>
      </c>
      <c r="F1934" s="86">
        <f>IF(COUNTIF(Table11[Tag Number], A1934), 1, 0)</f>
        <v>0</v>
      </c>
      <c r="G1934" s="87">
        <f t="shared" si="63"/>
        <v>0</v>
      </c>
      <c r="H1934" s="88" t="str" cm="1">
        <f t="array" ref="H1934">_xlfn.IFS(OR(_xlfn.XLOOKUP(A1934,Table9[Tag Number],Table9[Status],"-",0)="Dead",
        _xlfn.XLOOKUP(A1934,Table10[Tag Number],Table10[Status],"-",0)="Dead",
        _xlfn.XLOOKUP(A1934,Table11[Tag Number],Table11[Status],"-",0)="Dead",
        _xlfn.XLOOKUP(A1934,Table8[Tag Number],Table8[Status],"-",0)="Dead"),"Dead",
     OR(_xlfn.XLOOKUP(A1934,Table11[Tag Number],Table11[Status],"-",0)="Alive",
        _xlfn.XLOOKUP(A1934,Table10[Tag Number],Table10[Status],"-",0)="Alive",
        _xlfn.XLOOKUP(A1934,Table9[Tag Number],Table9[Status],"-",0)="Alive",
        _xlfn.XLOOKUP(A1934,Table8[Tag Number],Table8[Status],"-",0)="Alive"),"Alive",
     OR(_xlfn.XLOOKUP(A1934,Table9[Tag Number],Table9[Status],"-",0)="-",
        _xlfn.XLOOKUP(A1934,Table10[Tag Number],Table10[Status],"-",0)="-",
        _xlfn.XLOOKUP(A1934,Table11[Tag Number],Table11[Status],"-",0)="-",
        _xlfn.XLOOKUP(A1934,Table8[Tag Number],Table8[Status],"-",0)="-"),
   "-")</f>
        <v>-</v>
      </c>
      <c r="I1934" s="88" t="str">
        <f>IF((_xlfn.XLOOKUP(B1934,[2]Sheet1!$A$2:$A$198,[2]Sheet1!$B$2:$B$198,"-",0)="Glade"),"Out","No")</f>
        <v>No</v>
      </c>
      <c r="J1934" s="94"/>
      <c r="K1934" s="95"/>
      <c r="L1934" s="95"/>
      <c r="M1934" s="95"/>
      <c r="N1934" s="96"/>
      <c r="O1934" s="89"/>
      <c r="R1934" t="b">
        <f t="shared" si="62"/>
        <v>0</v>
      </c>
    </row>
    <row r="1935" spans="1:18" ht="15" thickBot="1" x14ac:dyDescent="0.35">
      <c r="A1935" s="3" t="s">
        <v>634</v>
      </c>
      <c r="B1935" s="3" t="s">
        <v>1137</v>
      </c>
      <c r="C1935" s="84">
        <f>IF(COUNTIF(Table8[Tag Number], A1935), 1, 0)</f>
        <v>1</v>
      </c>
      <c r="D1935" s="85">
        <f>IF(COUNTIF(Table9[Tag Number], A1935), 1, 0)</f>
        <v>0</v>
      </c>
      <c r="E1935" s="86">
        <f>IF(COUNTIF(Table10[Tag Number], A1935), 1, 0)</f>
        <v>0</v>
      </c>
      <c r="F1935" s="86">
        <f>IF(COUNTIF(Table11[Tag Number], A1935), 1, 0)</f>
        <v>0</v>
      </c>
      <c r="G1935" s="87">
        <f t="shared" si="63"/>
        <v>1</v>
      </c>
      <c r="H1935" s="88" t="str" cm="1">
        <f t="array" ref="H1935">_xlfn.IFS(OR(_xlfn.XLOOKUP(A1935,Table9[Tag Number],Table9[Status],"-",0)="Dead",
        _xlfn.XLOOKUP(A1935,Table10[Tag Number],Table10[Status],"-",0)="Dead",
        _xlfn.XLOOKUP(A1935,Table11[Tag Number],Table11[Status],"-",0)="Dead",
        _xlfn.XLOOKUP(A1935,Table8[Tag Number],Table8[Status],"-",0)="Dead"),"Dead",
     OR(_xlfn.XLOOKUP(A1935,Table11[Tag Number],Table11[Status],"-",0)="Alive",
        _xlfn.XLOOKUP(A1935,Table10[Tag Number],Table10[Status],"-",0)="Alive",
        _xlfn.XLOOKUP(A1935,Table9[Tag Number],Table9[Status],"-",0)="Alive",
        _xlfn.XLOOKUP(A1935,Table8[Tag Number],Table8[Status],"-",0)="Alive"),"Alive",
     OR(_xlfn.XLOOKUP(A1935,Table9[Tag Number],Table9[Status],"-",0)="-",
        _xlfn.XLOOKUP(A1935,Table10[Tag Number],Table10[Status],"-",0)="-",
        _xlfn.XLOOKUP(A1935,Table11[Tag Number],Table11[Status],"-",0)="-",
        _xlfn.XLOOKUP(A1935,Table8[Tag Number],Table8[Status],"-",0)="-"),
   "-")</f>
        <v>Dead</v>
      </c>
      <c r="I1935" s="88" t="str">
        <f>IF((_xlfn.XLOOKUP(B1935,[2]Sheet1!$A$2:$A$198,[2]Sheet1!$B$2:$B$198,"-",0)="Glade"),"Out","No")</f>
        <v>No</v>
      </c>
      <c r="J1935" s="94"/>
      <c r="K1935" s="95"/>
      <c r="L1935" s="95"/>
      <c r="M1935" s="95"/>
      <c r="N1935" s="96"/>
      <c r="O1935" s="89"/>
      <c r="R1935" t="b">
        <f t="shared" si="62"/>
        <v>0</v>
      </c>
    </row>
    <row r="1936" spans="1:18" ht="15" thickBot="1" x14ac:dyDescent="0.35">
      <c r="A1936" s="2" t="s">
        <v>2480</v>
      </c>
      <c r="B1936" s="2" t="s">
        <v>1137</v>
      </c>
      <c r="C1936" s="84">
        <f>IF(COUNTIF(Table8[Tag Number], A1936), 1, 0)</f>
        <v>0</v>
      </c>
      <c r="D1936" s="85">
        <f>IF(COUNTIF(Table9[Tag Number], A1936), 1, 0)</f>
        <v>0</v>
      </c>
      <c r="E1936" s="86">
        <f>IF(COUNTIF(Table10[Tag Number], A1936), 1, 0)</f>
        <v>0</v>
      </c>
      <c r="F1936" s="86">
        <f>IF(COUNTIF(Table11[Tag Number], A1936), 1, 0)</f>
        <v>0</v>
      </c>
      <c r="G1936" s="87">
        <f t="shared" si="63"/>
        <v>0</v>
      </c>
      <c r="H1936" s="88" t="str" cm="1">
        <f t="array" ref="H1936">_xlfn.IFS(OR(_xlfn.XLOOKUP(A1936,Table9[Tag Number],Table9[Status],"-",0)="Dead",
        _xlfn.XLOOKUP(A1936,Table10[Tag Number],Table10[Status],"-",0)="Dead",
        _xlfn.XLOOKUP(A1936,Table11[Tag Number],Table11[Status],"-",0)="Dead",
        _xlfn.XLOOKUP(A1936,Table8[Tag Number],Table8[Status],"-",0)="Dead"),"Dead",
     OR(_xlfn.XLOOKUP(A1936,Table11[Tag Number],Table11[Status],"-",0)="Alive",
        _xlfn.XLOOKUP(A1936,Table10[Tag Number],Table10[Status],"-",0)="Alive",
        _xlfn.XLOOKUP(A1936,Table9[Tag Number],Table9[Status],"-",0)="Alive",
        _xlfn.XLOOKUP(A1936,Table8[Tag Number],Table8[Status],"-",0)="Alive"),"Alive",
     OR(_xlfn.XLOOKUP(A1936,Table9[Tag Number],Table9[Status],"-",0)="-",
        _xlfn.XLOOKUP(A1936,Table10[Tag Number],Table10[Status],"-",0)="-",
        _xlfn.XLOOKUP(A1936,Table11[Tag Number],Table11[Status],"-",0)="-",
        _xlfn.XLOOKUP(A1936,Table8[Tag Number],Table8[Status],"-",0)="-"),
   "-")</f>
        <v>-</v>
      </c>
      <c r="I1936" s="88" t="str">
        <f>IF((_xlfn.XLOOKUP(B1936,[2]Sheet1!$A$2:$A$198,[2]Sheet1!$B$2:$B$198,"-",0)="Glade"),"Out","No")</f>
        <v>No</v>
      </c>
      <c r="J1936" s="94"/>
      <c r="K1936" s="95"/>
      <c r="L1936" s="95"/>
      <c r="M1936" s="95"/>
      <c r="N1936" s="96"/>
      <c r="O1936" s="89"/>
      <c r="R1936" t="b">
        <f t="shared" si="62"/>
        <v>0</v>
      </c>
    </row>
    <row r="1937" spans="1:18" ht="15" thickBot="1" x14ac:dyDescent="0.35">
      <c r="A1937" s="3" t="s">
        <v>863</v>
      </c>
      <c r="B1937" s="3" t="s">
        <v>1137</v>
      </c>
      <c r="C1937" s="84">
        <f>IF(COUNTIF(Table8[Tag Number], A1937), 1, 0)</f>
        <v>1</v>
      </c>
      <c r="D1937" s="85">
        <f>IF(COUNTIF(Table9[Tag Number], A1937), 1, 0)</f>
        <v>0</v>
      </c>
      <c r="E1937" s="86">
        <f>IF(COUNTIF(Table10[Tag Number], A1937), 1, 0)</f>
        <v>1</v>
      </c>
      <c r="F1937" s="86">
        <f>IF(COUNTIF(Table11[Tag Number], A1937), 1, 0)</f>
        <v>0</v>
      </c>
      <c r="G1937" s="87">
        <f t="shared" si="63"/>
        <v>2</v>
      </c>
      <c r="H1937" s="88" t="str" cm="1">
        <f t="array" ref="H1937">_xlfn.IFS(OR(_xlfn.XLOOKUP(A1937,Table9[Tag Number],Table9[Status],"-",0)="Dead",
        _xlfn.XLOOKUP(A1937,Table10[Tag Number],Table10[Status],"-",0)="Dead",
        _xlfn.XLOOKUP(A1937,Table11[Tag Number],Table11[Status],"-",0)="Dead",
        _xlfn.XLOOKUP(A1937,Table8[Tag Number],Table8[Status],"-",0)="Dead"),"Dead",
     OR(_xlfn.XLOOKUP(A1937,Table11[Tag Number],Table11[Status],"-",0)="Alive",
        _xlfn.XLOOKUP(A1937,Table10[Tag Number],Table10[Status],"-",0)="Alive",
        _xlfn.XLOOKUP(A1937,Table9[Tag Number],Table9[Status],"-",0)="Alive",
        _xlfn.XLOOKUP(A1937,Table8[Tag Number],Table8[Status],"-",0)="Alive"),"Alive",
     OR(_xlfn.XLOOKUP(A1937,Table9[Tag Number],Table9[Status],"-",0)="-",
        _xlfn.XLOOKUP(A1937,Table10[Tag Number],Table10[Status],"-",0)="-",
        _xlfn.XLOOKUP(A1937,Table11[Tag Number],Table11[Status],"-",0)="-",
        _xlfn.XLOOKUP(A1937,Table8[Tag Number],Table8[Status],"-",0)="-"),
   "-")</f>
        <v>Alive</v>
      </c>
      <c r="I1937" s="88" t="str">
        <f>IF((_xlfn.XLOOKUP(B1937,[2]Sheet1!$A$2:$A$198,[2]Sheet1!$B$2:$B$198,"-",0)="Glade"),"Out","No")</f>
        <v>No</v>
      </c>
      <c r="J1937" s="94"/>
      <c r="K1937" s="95"/>
      <c r="L1937" s="95"/>
      <c r="M1937" s="95"/>
      <c r="N1937" s="96"/>
      <c r="O1937" s="89"/>
      <c r="R1937" t="str">
        <f t="shared" si="62"/>
        <v>C950</v>
      </c>
    </row>
    <row r="1938" spans="1:18" ht="15" thickBot="1" x14ac:dyDescent="0.35">
      <c r="A1938" s="2" t="s">
        <v>2481</v>
      </c>
      <c r="B1938" s="2" t="s">
        <v>1137</v>
      </c>
      <c r="C1938" s="84">
        <f>IF(COUNTIF(Table8[Tag Number], A1938), 1, 0)</f>
        <v>0</v>
      </c>
      <c r="D1938" s="85">
        <f>IF(COUNTIF(Table9[Tag Number], A1938), 1, 0)</f>
        <v>0</v>
      </c>
      <c r="E1938" s="86">
        <f>IF(COUNTIF(Table10[Tag Number], A1938), 1, 0)</f>
        <v>0</v>
      </c>
      <c r="F1938" s="86">
        <f>IF(COUNTIF(Table11[Tag Number], A1938), 1, 0)</f>
        <v>0</v>
      </c>
      <c r="G1938" s="87">
        <f t="shared" si="63"/>
        <v>0</v>
      </c>
      <c r="H1938" s="88" t="str" cm="1">
        <f t="array" ref="H1938">_xlfn.IFS(OR(_xlfn.XLOOKUP(A1938,Table9[Tag Number],Table9[Status],"-",0)="Dead",
        _xlfn.XLOOKUP(A1938,Table10[Tag Number],Table10[Status],"-",0)="Dead",
        _xlfn.XLOOKUP(A1938,Table11[Tag Number],Table11[Status],"-",0)="Dead",
        _xlfn.XLOOKUP(A1938,Table8[Tag Number],Table8[Status],"-",0)="Dead"),"Dead",
     OR(_xlfn.XLOOKUP(A1938,Table11[Tag Number],Table11[Status],"-",0)="Alive",
        _xlfn.XLOOKUP(A1938,Table10[Tag Number],Table10[Status],"-",0)="Alive",
        _xlfn.XLOOKUP(A1938,Table9[Tag Number],Table9[Status],"-",0)="Alive",
        _xlfn.XLOOKUP(A1938,Table8[Tag Number],Table8[Status],"-",0)="Alive"),"Alive",
     OR(_xlfn.XLOOKUP(A1938,Table9[Tag Number],Table9[Status],"-",0)="-",
        _xlfn.XLOOKUP(A1938,Table10[Tag Number],Table10[Status],"-",0)="-",
        _xlfn.XLOOKUP(A1938,Table11[Tag Number],Table11[Status],"-",0)="-",
        _xlfn.XLOOKUP(A1938,Table8[Tag Number],Table8[Status],"-",0)="-"),
   "-")</f>
        <v>-</v>
      </c>
      <c r="I1938" s="88" t="str">
        <f>IF((_xlfn.XLOOKUP(B1938,[2]Sheet1!$A$2:$A$198,[2]Sheet1!$B$2:$B$198,"-",0)="Glade"),"Out","No")</f>
        <v>No</v>
      </c>
      <c r="J1938" s="94"/>
      <c r="K1938" s="95"/>
      <c r="L1938" s="95"/>
      <c r="M1938" s="95"/>
      <c r="N1938" s="96"/>
      <c r="O1938" s="89"/>
      <c r="R1938" t="b">
        <f t="shared" si="62"/>
        <v>0</v>
      </c>
    </row>
    <row r="1939" spans="1:18" ht="15" thickBot="1" x14ac:dyDescent="0.35">
      <c r="A1939" s="3" t="s">
        <v>843</v>
      </c>
      <c r="B1939" s="3" t="s">
        <v>1137</v>
      </c>
      <c r="C1939" s="84">
        <f>IF(COUNTIF(Table8[Tag Number], A1939), 1, 0)</f>
        <v>0</v>
      </c>
      <c r="D1939" s="85">
        <f>IF(COUNTIF(Table9[Tag Number], A1939), 1, 0)</f>
        <v>0</v>
      </c>
      <c r="E1939" s="86">
        <f>IF(COUNTIF(Table10[Tag Number], A1939), 1, 0)</f>
        <v>1</v>
      </c>
      <c r="F1939" s="86">
        <f>IF(COUNTIF(Table11[Tag Number], A1939), 1, 0)</f>
        <v>0</v>
      </c>
      <c r="G1939" s="87">
        <f t="shared" si="63"/>
        <v>1</v>
      </c>
      <c r="H1939" s="88" t="str" cm="1">
        <f t="array" ref="H1939">_xlfn.IFS(OR(_xlfn.XLOOKUP(A1939,Table9[Tag Number],Table9[Status],"-",0)="Dead",
        _xlfn.XLOOKUP(A1939,Table10[Tag Number],Table10[Status],"-",0)="Dead",
        _xlfn.XLOOKUP(A1939,Table11[Tag Number],Table11[Status],"-",0)="Dead",
        _xlfn.XLOOKUP(A1939,Table8[Tag Number],Table8[Status],"-",0)="Dead"),"Dead",
     OR(_xlfn.XLOOKUP(A1939,Table11[Tag Number],Table11[Status],"-",0)="Alive",
        _xlfn.XLOOKUP(A1939,Table10[Tag Number],Table10[Status],"-",0)="Alive",
        _xlfn.XLOOKUP(A1939,Table9[Tag Number],Table9[Status],"-",0)="Alive",
        _xlfn.XLOOKUP(A1939,Table8[Tag Number],Table8[Status],"-",0)="Alive"),"Alive",
     OR(_xlfn.XLOOKUP(A1939,Table9[Tag Number],Table9[Status],"-",0)="-",
        _xlfn.XLOOKUP(A1939,Table10[Tag Number],Table10[Status],"-",0)="-",
        _xlfn.XLOOKUP(A1939,Table11[Tag Number],Table11[Status],"-",0)="-",
        _xlfn.XLOOKUP(A1939,Table8[Tag Number],Table8[Status],"-",0)="-"),
   "-")</f>
        <v>Dead</v>
      </c>
      <c r="I1939" s="88" t="str">
        <f>IF((_xlfn.XLOOKUP(B1939,[2]Sheet1!$A$2:$A$198,[2]Sheet1!$B$2:$B$198,"-",0)="Glade"),"Out","No")</f>
        <v>No</v>
      </c>
      <c r="J1939" s="94"/>
      <c r="K1939" s="95"/>
      <c r="L1939" s="95"/>
      <c r="M1939" s="95"/>
      <c r="N1939" s="96"/>
      <c r="O1939" s="89"/>
      <c r="R1939" t="b">
        <f t="shared" si="62"/>
        <v>0</v>
      </c>
    </row>
    <row r="1940" spans="1:18" ht="15" thickBot="1" x14ac:dyDescent="0.35">
      <c r="A1940" s="2" t="s">
        <v>2482</v>
      </c>
      <c r="B1940" s="2" t="s">
        <v>1137</v>
      </c>
      <c r="C1940" s="84">
        <f>IF(COUNTIF(Table8[Tag Number], A1940), 1, 0)</f>
        <v>0</v>
      </c>
      <c r="D1940" s="85">
        <f>IF(COUNTIF(Table9[Tag Number], A1940), 1, 0)</f>
        <v>0</v>
      </c>
      <c r="E1940" s="86">
        <f>IF(COUNTIF(Table10[Tag Number], A1940), 1, 0)</f>
        <v>0</v>
      </c>
      <c r="F1940" s="86">
        <f>IF(COUNTIF(Table11[Tag Number], A1940), 1, 0)</f>
        <v>0</v>
      </c>
      <c r="G1940" s="87">
        <f t="shared" si="63"/>
        <v>0</v>
      </c>
      <c r="H1940" s="88" t="str" cm="1">
        <f t="array" ref="H1940">_xlfn.IFS(OR(_xlfn.XLOOKUP(A1940,Table9[Tag Number],Table9[Status],"-",0)="Dead",
        _xlfn.XLOOKUP(A1940,Table10[Tag Number],Table10[Status],"-",0)="Dead",
        _xlfn.XLOOKUP(A1940,Table11[Tag Number],Table11[Status],"-",0)="Dead",
        _xlfn.XLOOKUP(A1940,Table8[Tag Number],Table8[Status],"-",0)="Dead"),"Dead",
     OR(_xlfn.XLOOKUP(A1940,Table11[Tag Number],Table11[Status],"-",0)="Alive",
        _xlfn.XLOOKUP(A1940,Table10[Tag Number],Table10[Status],"-",0)="Alive",
        _xlfn.XLOOKUP(A1940,Table9[Tag Number],Table9[Status],"-",0)="Alive",
        _xlfn.XLOOKUP(A1940,Table8[Tag Number],Table8[Status],"-",0)="Alive"),"Alive",
     OR(_xlfn.XLOOKUP(A1940,Table9[Tag Number],Table9[Status],"-",0)="-",
        _xlfn.XLOOKUP(A1940,Table10[Tag Number],Table10[Status],"-",0)="-",
        _xlfn.XLOOKUP(A1940,Table11[Tag Number],Table11[Status],"-",0)="-",
        _xlfn.XLOOKUP(A1940,Table8[Tag Number],Table8[Status],"-",0)="-"),
   "-")</f>
        <v>-</v>
      </c>
      <c r="I1940" s="88" t="str">
        <f>IF((_xlfn.XLOOKUP(B1940,[2]Sheet1!$A$2:$A$198,[2]Sheet1!$B$2:$B$198,"-",0)="Glade"),"Out","No")</f>
        <v>No</v>
      </c>
      <c r="J1940" s="94"/>
      <c r="K1940" s="95"/>
      <c r="L1940" s="95"/>
      <c r="M1940" s="95"/>
      <c r="N1940" s="96"/>
      <c r="O1940" s="89"/>
      <c r="R1940" t="b">
        <f t="shared" si="62"/>
        <v>0</v>
      </c>
    </row>
    <row r="1941" spans="1:18" ht="15" thickBot="1" x14ac:dyDescent="0.35">
      <c r="A1941" s="3" t="s">
        <v>2483</v>
      </c>
      <c r="B1941" s="3" t="s">
        <v>1137</v>
      </c>
      <c r="C1941" s="84">
        <f>IF(COUNTIF(Table8[Tag Number], A1941), 1, 0)</f>
        <v>0</v>
      </c>
      <c r="D1941" s="85">
        <f>IF(COUNTIF(Table9[Tag Number], A1941), 1, 0)</f>
        <v>0</v>
      </c>
      <c r="E1941" s="86">
        <f>IF(COUNTIF(Table10[Tag Number], A1941), 1, 0)</f>
        <v>0</v>
      </c>
      <c r="F1941" s="86">
        <f>IF(COUNTIF(Table11[Tag Number], A1941), 1, 0)</f>
        <v>0</v>
      </c>
      <c r="G1941" s="87">
        <f t="shared" si="63"/>
        <v>0</v>
      </c>
      <c r="H1941" s="88" t="str" cm="1">
        <f t="array" ref="H1941">_xlfn.IFS(OR(_xlfn.XLOOKUP(A1941,Table9[Tag Number],Table9[Status],"-",0)="Dead",
        _xlfn.XLOOKUP(A1941,Table10[Tag Number],Table10[Status],"-",0)="Dead",
        _xlfn.XLOOKUP(A1941,Table11[Tag Number],Table11[Status],"-",0)="Dead",
        _xlfn.XLOOKUP(A1941,Table8[Tag Number],Table8[Status],"-",0)="Dead"),"Dead",
     OR(_xlfn.XLOOKUP(A1941,Table11[Tag Number],Table11[Status],"-",0)="Alive",
        _xlfn.XLOOKUP(A1941,Table10[Tag Number],Table10[Status],"-",0)="Alive",
        _xlfn.XLOOKUP(A1941,Table9[Tag Number],Table9[Status],"-",0)="Alive",
        _xlfn.XLOOKUP(A1941,Table8[Tag Number],Table8[Status],"-",0)="Alive"),"Alive",
     OR(_xlfn.XLOOKUP(A1941,Table9[Tag Number],Table9[Status],"-",0)="-",
        _xlfn.XLOOKUP(A1941,Table10[Tag Number],Table10[Status],"-",0)="-",
        _xlfn.XLOOKUP(A1941,Table11[Tag Number],Table11[Status],"-",0)="-",
        _xlfn.XLOOKUP(A1941,Table8[Tag Number],Table8[Status],"-",0)="-"),
   "-")</f>
        <v>-</v>
      </c>
      <c r="I1941" s="88" t="str">
        <f>IF((_xlfn.XLOOKUP(B1941,[2]Sheet1!$A$2:$A$198,[2]Sheet1!$B$2:$B$198,"-",0)="Glade"),"Out","No")</f>
        <v>No</v>
      </c>
      <c r="J1941" s="94"/>
      <c r="K1941" s="95"/>
      <c r="L1941" s="95"/>
      <c r="M1941" s="95"/>
      <c r="N1941" s="96"/>
      <c r="O1941" s="89"/>
      <c r="R1941" t="b">
        <f t="shared" si="62"/>
        <v>0</v>
      </c>
    </row>
    <row r="1942" spans="1:18" ht="15" thickBot="1" x14ac:dyDescent="0.35">
      <c r="A1942" s="2" t="s">
        <v>382</v>
      </c>
      <c r="B1942" s="2" t="s">
        <v>1137</v>
      </c>
      <c r="C1942" s="84">
        <f>IF(COUNTIF(Table8[Tag Number], A1942), 1, 0)</f>
        <v>1</v>
      </c>
      <c r="D1942" s="85">
        <f>IF(COUNTIF(Table9[Tag Number], A1942), 1, 0)</f>
        <v>1</v>
      </c>
      <c r="E1942" s="86">
        <f>IF(COUNTIF(Table10[Tag Number], A1942), 1, 0)</f>
        <v>0</v>
      </c>
      <c r="F1942" s="86">
        <f>IF(COUNTIF(Table11[Tag Number], A1942), 1, 0)</f>
        <v>1</v>
      </c>
      <c r="G1942" s="87">
        <f t="shared" si="63"/>
        <v>3</v>
      </c>
      <c r="H1942" s="88" t="str" cm="1">
        <f t="array" ref="H1942">_xlfn.IFS(OR(_xlfn.XLOOKUP(A1942,Table9[Tag Number],Table9[Status],"-",0)="Dead",
        _xlfn.XLOOKUP(A1942,Table10[Tag Number],Table10[Status],"-",0)="Dead",
        _xlfn.XLOOKUP(A1942,Table11[Tag Number],Table11[Status],"-",0)="Dead",
        _xlfn.XLOOKUP(A1942,Table8[Tag Number],Table8[Status],"-",0)="Dead"),"Dead",
     OR(_xlfn.XLOOKUP(A1942,Table11[Tag Number],Table11[Status],"-",0)="Alive",
        _xlfn.XLOOKUP(A1942,Table10[Tag Number],Table10[Status],"-",0)="Alive",
        _xlfn.XLOOKUP(A1942,Table9[Tag Number],Table9[Status],"-",0)="Alive",
        _xlfn.XLOOKUP(A1942,Table8[Tag Number],Table8[Status],"-",0)="Alive"),"Alive",
     OR(_xlfn.XLOOKUP(A1942,Table9[Tag Number],Table9[Status],"-",0)="-",
        _xlfn.XLOOKUP(A1942,Table10[Tag Number],Table10[Status],"-",0)="-",
        _xlfn.XLOOKUP(A1942,Table11[Tag Number],Table11[Status],"-",0)="-",
        _xlfn.XLOOKUP(A1942,Table8[Tag Number],Table8[Status],"-",0)="-"),
   "-")</f>
        <v>Dead</v>
      </c>
      <c r="I1942" s="88" t="str">
        <f>IF((_xlfn.XLOOKUP(B1942,[2]Sheet1!$A$2:$A$198,[2]Sheet1!$B$2:$B$198,"-",0)="Glade"),"Out","No")</f>
        <v>No</v>
      </c>
      <c r="J1942" s="94"/>
      <c r="K1942" s="95"/>
      <c r="L1942" s="95"/>
      <c r="M1942" s="95"/>
      <c r="N1942" s="96"/>
      <c r="O1942" s="89"/>
      <c r="R1942" t="str">
        <f t="shared" si="62"/>
        <v>C955</v>
      </c>
    </row>
    <row r="1943" spans="1:18" ht="15" thickBot="1" x14ac:dyDescent="0.35">
      <c r="A1943" s="3" t="s">
        <v>656</v>
      </c>
      <c r="B1943" s="3" t="s">
        <v>1137</v>
      </c>
      <c r="C1943" s="84">
        <f>IF(COUNTIF(Table8[Tag Number], A1943), 1, 0)</f>
        <v>0</v>
      </c>
      <c r="D1943" s="85">
        <f>IF(COUNTIF(Table9[Tag Number], A1943), 1, 0)</f>
        <v>1</v>
      </c>
      <c r="E1943" s="86">
        <f>IF(COUNTIF(Table10[Tag Number], A1943), 1, 0)</f>
        <v>1</v>
      </c>
      <c r="F1943" s="86">
        <f>IF(COUNTIF(Table11[Tag Number], A1943), 1, 0)</f>
        <v>0</v>
      </c>
      <c r="G1943" s="87">
        <f t="shared" si="63"/>
        <v>2</v>
      </c>
      <c r="H1943" s="88" t="str" cm="1">
        <f t="array" ref="H1943">_xlfn.IFS(OR(_xlfn.XLOOKUP(A1943,Table9[Tag Number],Table9[Status],"-",0)="Dead",
        _xlfn.XLOOKUP(A1943,Table10[Tag Number],Table10[Status],"-",0)="Dead",
        _xlfn.XLOOKUP(A1943,Table11[Tag Number],Table11[Status],"-",0)="Dead",
        _xlfn.XLOOKUP(A1943,Table8[Tag Number],Table8[Status],"-",0)="Dead"),"Dead",
     OR(_xlfn.XLOOKUP(A1943,Table11[Tag Number],Table11[Status],"-",0)="Alive",
        _xlfn.XLOOKUP(A1943,Table10[Tag Number],Table10[Status],"-",0)="Alive",
        _xlfn.XLOOKUP(A1943,Table9[Tag Number],Table9[Status],"-",0)="Alive",
        _xlfn.XLOOKUP(A1943,Table8[Tag Number],Table8[Status],"-",0)="Alive"),"Alive",
     OR(_xlfn.XLOOKUP(A1943,Table9[Tag Number],Table9[Status],"-",0)="-",
        _xlfn.XLOOKUP(A1943,Table10[Tag Number],Table10[Status],"-",0)="-",
        _xlfn.XLOOKUP(A1943,Table11[Tag Number],Table11[Status],"-",0)="-",
        _xlfn.XLOOKUP(A1943,Table8[Tag Number],Table8[Status],"-",0)="-"),
   "-")</f>
        <v>Alive</v>
      </c>
      <c r="I1943" s="88" t="str">
        <f>IF((_xlfn.XLOOKUP(B1943,[2]Sheet1!$A$2:$A$198,[2]Sheet1!$B$2:$B$198,"-",0)="Glade"),"Out","No")</f>
        <v>No</v>
      </c>
      <c r="J1943" s="94"/>
      <c r="K1943" s="95"/>
      <c r="L1943" s="95"/>
      <c r="M1943" s="95"/>
      <c r="N1943" s="96"/>
      <c r="O1943" s="89"/>
      <c r="R1943" t="str">
        <f t="shared" si="62"/>
        <v>C956</v>
      </c>
    </row>
    <row r="1944" spans="1:18" ht="15" thickBot="1" x14ac:dyDescent="0.35">
      <c r="A1944" s="2" t="s">
        <v>2484</v>
      </c>
      <c r="B1944" s="2" t="s">
        <v>1137</v>
      </c>
      <c r="C1944" s="84">
        <f>IF(COUNTIF(Table8[Tag Number], A1944), 1, 0)</f>
        <v>0</v>
      </c>
      <c r="D1944" s="85">
        <f>IF(COUNTIF(Table9[Tag Number], A1944), 1, 0)</f>
        <v>0</v>
      </c>
      <c r="E1944" s="86">
        <f>IF(COUNTIF(Table10[Tag Number], A1944), 1, 0)</f>
        <v>0</v>
      </c>
      <c r="F1944" s="86">
        <f>IF(COUNTIF(Table11[Tag Number], A1944), 1, 0)</f>
        <v>0</v>
      </c>
      <c r="G1944" s="87">
        <f t="shared" si="63"/>
        <v>0</v>
      </c>
      <c r="H1944" s="88" t="str" cm="1">
        <f t="array" ref="H1944">_xlfn.IFS(OR(_xlfn.XLOOKUP(A1944,Table9[Tag Number],Table9[Status],"-",0)="Dead",
        _xlfn.XLOOKUP(A1944,Table10[Tag Number],Table10[Status],"-",0)="Dead",
        _xlfn.XLOOKUP(A1944,Table11[Tag Number],Table11[Status],"-",0)="Dead",
        _xlfn.XLOOKUP(A1944,Table8[Tag Number],Table8[Status],"-",0)="Dead"),"Dead",
     OR(_xlfn.XLOOKUP(A1944,Table11[Tag Number],Table11[Status],"-",0)="Alive",
        _xlfn.XLOOKUP(A1944,Table10[Tag Number],Table10[Status],"-",0)="Alive",
        _xlfn.XLOOKUP(A1944,Table9[Tag Number],Table9[Status],"-",0)="Alive",
        _xlfn.XLOOKUP(A1944,Table8[Tag Number],Table8[Status],"-",0)="Alive"),"Alive",
     OR(_xlfn.XLOOKUP(A1944,Table9[Tag Number],Table9[Status],"-",0)="-",
        _xlfn.XLOOKUP(A1944,Table10[Tag Number],Table10[Status],"-",0)="-",
        _xlfn.XLOOKUP(A1944,Table11[Tag Number],Table11[Status],"-",0)="-",
        _xlfn.XLOOKUP(A1944,Table8[Tag Number],Table8[Status],"-",0)="-"),
   "-")</f>
        <v>-</v>
      </c>
      <c r="I1944" s="88" t="str">
        <f>IF((_xlfn.XLOOKUP(B1944,[2]Sheet1!$A$2:$A$198,[2]Sheet1!$B$2:$B$198,"-",0)="Glade"),"Out","No")</f>
        <v>No</v>
      </c>
      <c r="J1944" s="94"/>
      <c r="K1944" s="95"/>
      <c r="L1944" s="95"/>
      <c r="M1944" s="95"/>
      <c r="N1944" s="96"/>
      <c r="O1944" s="89"/>
      <c r="R1944" t="b">
        <f t="shared" si="62"/>
        <v>0</v>
      </c>
    </row>
    <row r="1945" spans="1:18" ht="15" thickBot="1" x14ac:dyDescent="0.35">
      <c r="A1945" s="3" t="s">
        <v>947</v>
      </c>
      <c r="B1945" s="3" t="s">
        <v>1137</v>
      </c>
      <c r="C1945" s="84">
        <f>IF(COUNTIF(Table8[Tag Number], A1945), 1, 0)</f>
        <v>0</v>
      </c>
      <c r="D1945" s="85">
        <f>IF(COUNTIF(Table9[Tag Number], A1945), 1, 0)</f>
        <v>1</v>
      </c>
      <c r="E1945" s="86">
        <f>IF(COUNTIF(Table10[Tag Number], A1945), 1, 0)</f>
        <v>0</v>
      </c>
      <c r="F1945" s="86">
        <f>IF(COUNTIF(Table11[Tag Number], A1945), 1, 0)</f>
        <v>0</v>
      </c>
      <c r="G1945" s="87">
        <f t="shared" si="63"/>
        <v>1</v>
      </c>
      <c r="H1945" s="88" t="str" cm="1">
        <f t="array" ref="H1945">_xlfn.IFS(OR(_xlfn.XLOOKUP(A1945,Table9[Tag Number],Table9[Status],"-",0)="Dead",
        _xlfn.XLOOKUP(A1945,Table10[Tag Number],Table10[Status],"-",0)="Dead",
        _xlfn.XLOOKUP(A1945,Table11[Tag Number],Table11[Status],"-",0)="Dead",
        _xlfn.XLOOKUP(A1945,Table8[Tag Number],Table8[Status],"-",0)="Dead"),"Dead",
     OR(_xlfn.XLOOKUP(A1945,Table11[Tag Number],Table11[Status],"-",0)="Alive",
        _xlfn.XLOOKUP(A1945,Table10[Tag Number],Table10[Status],"-",0)="Alive",
        _xlfn.XLOOKUP(A1945,Table9[Tag Number],Table9[Status],"-",0)="Alive",
        _xlfn.XLOOKUP(A1945,Table8[Tag Number],Table8[Status],"-",0)="Alive"),"Alive",
     OR(_xlfn.XLOOKUP(A1945,Table9[Tag Number],Table9[Status],"-",0)="-",
        _xlfn.XLOOKUP(A1945,Table10[Tag Number],Table10[Status],"-",0)="-",
        _xlfn.XLOOKUP(A1945,Table11[Tag Number],Table11[Status],"-",0)="-",
        _xlfn.XLOOKUP(A1945,Table8[Tag Number],Table8[Status],"-",0)="-"),
   "-")</f>
        <v>Dead</v>
      </c>
      <c r="I1945" s="88" t="str">
        <f>IF((_xlfn.XLOOKUP(B1945,[2]Sheet1!$A$2:$A$198,[2]Sheet1!$B$2:$B$198,"-",0)="Glade"),"Out","No")</f>
        <v>No</v>
      </c>
      <c r="J1945" s="94"/>
      <c r="K1945" s="95"/>
      <c r="L1945" s="95"/>
      <c r="M1945" s="95"/>
      <c r="N1945" s="96"/>
      <c r="O1945" s="89"/>
      <c r="R1945" t="b">
        <f t="shared" si="62"/>
        <v>0</v>
      </c>
    </row>
    <row r="1946" spans="1:18" ht="15" thickBot="1" x14ac:dyDescent="0.35">
      <c r="A1946" s="2" t="s">
        <v>812</v>
      </c>
      <c r="B1946" s="2" t="s">
        <v>1137</v>
      </c>
      <c r="C1946" s="84">
        <f>IF(COUNTIF(Table8[Tag Number], A1946), 1, 0)</f>
        <v>0</v>
      </c>
      <c r="D1946" s="85">
        <f>IF(COUNTIF(Table9[Tag Number], A1946), 1, 0)</f>
        <v>1</v>
      </c>
      <c r="E1946" s="86">
        <f>IF(COUNTIF(Table10[Tag Number], A1946), 1, 0)</f>
        <v>1</v>
      </c>
      <c r="F1946" s="86">
        <f>IF(COUNTIF(Table11[Tag Number], A1946), 1, 0)</f>
        <v>1</v>
      </c>
      <c r="G1946" s="87">
        <f t="shared" si="63"/>
        <v>3</v>
      </c>
      <c r="H1946" s="88" t="str" cm="1">
        <f t="array" ref="H1946">_xlfn.IFS(OR(_xlfn.XLOOKUP(A1946,Table9[Tag Number],Table9[Status],"-",0)="Dead",
        _xlfn.XLOOKUP(A1946,Table10[Tag Number],Table10[Status],"-",0)="Dead",
        _xlfn.XLOOKUP(A1946,Table11[Tag Number],Table11[Status],"-",0)="Dead",
        _xlfn.XLOOKUP(A1946,Table8[Tag Number],Table8[Status],"-",0)="Dead"),"Dead",
     OR(_xlfn.XLOOKUP(A1946,Table11[Tag Number],Table11[Status],"-",0)="Alive",
        _xlfn.XLOOKUP(A1946,Table10[Tag Number],Table10[Status],"-",0)="Alive",
        _xlfn.XLOOKUP(A1946,Table9[Tag Number],Table9[Status],"-",0)="Alive",
        _xlfn.XLOOKUP(A1946,Table8[Tag Number],Table8[Status],"-",0)="Alive"),"Alive",
     OR(_xlfn.XLOOKUP(A1946,Table9[Tag Number],Table9[Status],"-",0)="-",
        _xlfn.XLOOKUP(A1946,Table10[Tag Number],Table10[Status],"-",0)="-",
        _xlfn.XLOOKUP(A1946,Table11[Tag Number],Table11[Status],"-",0)="-",
        _xlfn.XLOOKUP(A1946,Table8[Tag Number],Table8[Status],"-",0)="-"),
   "-")</f>
        <v>Alive</v>
      </c>
      <c r="I1946" s="88" t="str">
        <f>IF((_xlfn.XLOOKUP(B1946,[2]Sheet1!$A$2:$A$198,[2]Sheet1!$B$2:$B$198,"-",0)="Glade"),"Out","No")</f>
        <v>No</v>
      </c>
      <c r="J1946" s="94"/>
      <c r="K1946" s="95"/>
      <c r="L1946" s="95"/>
      <c r="M1946" s="95"/>
      <c r="N1946" s="96"/>
      <c r="O1946" s="89"/>
      <c r="R1946" t="str">
        <f t="shared" si="62"/>
        <v>C959</v>
      </c>
    </row>
    <row r="1947" spans="1:18" ht="15" thickBot="1" x14ac:dyDescent="0.35">
      <c r="A1947" s="3" t="s">
        <v>595</v>
      </c>
      <c r="B1947" s="3" t="s">
        <v>1137</v>
      </c>
      <c r="C1947" s="84">
        <f>IF(COUNTIF(Table8[Tag Number], A1947), 1, 0)</f>
        <v>1</v>
      </c>
      <c r="D1947" s="85">
        <f>IF(COUNTIF(Table9[Tag Number], A1947), 1, 0)</f>
        <v>1</v>
      </c>
      <c r="E1947" s="86">
        <f>IF(COUNTIF(Table10[Tag Number], A1947), 1, 0)</f>
        <v>0</v>
      </c>
      <c r="F1947" s="86">
        <f>IF(COUNTIF(Table11[Tag Number], A1947), 1, 0)</f>
        <v>1</v>
      </c>
      <c r="G1947" s="87">
        <f t="shared" si="63"/>
        <v>3</v>
      </c>
      <c r="H1947" s="88" t="str" cm="1">
        <f t="array" ref="H1947">_xlfn.IFS(OR(_xlfn.XLOOKUP(A1947,Table9[Tag Number],Table9[Status],"-",0)="Dead",
        _xlfn.XLOOKUP(A1947,Table10[Tag Number],Table10[Status],"-",0)="Dead",
        _xlfn.XLOOKUP(A1947,Table11[Tag Number],Table11[Status],"-",0)="Dead",
        _xlfn.XLOOKUP(A1947,Table8[Tag Number],Table8[Status],"-",0)="Dead"),"Dead",
     OR(_xlfn.XLOOKUP(A1947,Table11[Tag Number],Table11[Status],"-",0)="Alive",
        _xlfn.XLOOKUP(A1947,Table10[Tag Number],Table10[Status],"-",0)="Alive",
        _xlfn.XLOOKUP(A1947,Table9[Tag Number],Table9[Status],"-",0)="Alive",
        _xlfn.XLOOKUP(A1947,Table8[Tag Number],Table8[Status],"-",0)="Alive"),"Alive",
     OR(_xlfn.XLOOKUP(A1947,Table9[Tag Number],Table9[Status],"-",0)="-",
        _xlfn.XLOOKUP(A1947,Table10[Tag Number],Table10[Status],"-",0)="-",
        _xlfn.XLOOKUP(A1947,Table11[Tag Number],Table11[Status],"-",0)="-",
        _xlfn.XLOOKUP(A1947,Table8[Tag Number],Table8[Status],"-",0)="-"),
   "-")</f>
        <v>Alive</v>
      </c>
      <c r="I1947" s="88" t="str">
        <f>IF((_xlfn.XLOOKUP(B1947,[2]Sheet1!$A$2:$A$198,[2]Sheet1!$B$2:$B$198,"-",0)="Glade"),"Out","No")</f>
        <v>No</v>
      </c>
      <c r="J1947" s="94"/>
      <c r="K1947" s="95"/>
      <c r="L1947" s="95"/>
      <c r="M1947" s="95"/>
      <c r="N1947" s="96"/>
      <c r="O1947" s="89"/>
      <c r="R1947" t="str">
        <f t="shared" si="62"/>
        <v>C960</v>
      </c>
    </row>
    <row r="1948" spans="1:18" ht="15" thickBot="1" x14ac:dyDescent="0.35">
      <c r="A1948" s="2" t="s">
        <v>2485</v>
      </c>
      <c r="B1948" s="2" t="s">
        <v>1137</v>
      </c>
      <c r="C1948" s="84">
        <f>IF(COUNTIF(Table8[Tag Number], A1948), 1, 0)</f>
        <v>0</v>
      </c>
      <c r="D1948" s="85">
        <f>IF(COUNTIF(Table9[Tag Number], A1948), 1, 0)</f>
        <v>0</v>
      </c>
      <c r="E1948" s="86">
        <f>IF(COUNTIF(Table10[Tag Number], A1948), 1, 0)</f>
        <v>0</v>
      </c>
      <c r="F1948" s="86">
        <f>IF(COUNTIF(Table11[Tag Number], A1948), 1, 0)</f>
        <v>0</v>
      </c>
      <c r="G1948" s="87">
        <f t="shared" si="63"/>
        <v>0</v>
      </c>
      <c r="H1948" s="88" t="str" cm="1">
        <f t="array" ref="H1948">_xlfn.IFS(OR(_xlfn.XLOOKUP(A1948,Table9[Tag Number],Table9[Status],"-",0)="Dead",
        _xlfn.XLOOKUP(A1948,Table10[Tag Number],Table10[Status],"-",0)="Dead",
        _xlfn.XLOOKUP(A1948,Table11[Tag Number],Table11[Status],"-",0)="Dead",
        _xlfn.XLOOKUP(A1948,Table8[Tag Number],Table8[Status],"-",0)="Dead"),"Dead",
     OR(_xlfn.XLOOKUP(A1948,Table11[Tag Number],Table11[Status],"-",0)="Alive",
        _xlfn.XLOOKUP(A1948,Table10[Tag Number],Table10[Status],"-",0)="Alive",
        _xlfn.XLOOKUP(A1948,Table9[Tag Number],Table9[Status],"-",0)="Alive",
        _xlfn.XLOOKUP(A1948,Table8[Tag Number],Table8[Status],"-",0)="Alive"),"Alive",
     OR(_xlfn.XLOOKUP(A1948,Table9[Tag Number],Table9[Status],"-",0)="-",
        _xlfn.XLOOKUP(A1948,Table10[Tag Number],Table10[Status],"-",0)="-",
        _xlfn.XLOOKUP(A1948,Table11[Tag Number],Table11[Status],"-",0)="-",
        _xlfn.XLOOKUP(A1948,Table8[Tag Number],Table8[Status],"-",0)="-"),
   "-")</f>
        <v>-</v>
      </c>
      <c r="I1948" s="88" t="str">
        <f>IF((_xlfn.XLOOKUP(B1948,[2]Sheet1!$A$2:$A$198,[2]Sheet1!$B$2:$B$198,"-",0)="Glade"),"Out","No")</f>
        <v>No</v>
      </c>
      <c r="J1948" s="94"/>
      <c r="K1948" s="95"/>
      <c r="L1948" s="95"/>
      <c r="M1948" s="95"/>
      <c r="N1948" s="96"/>
      <c r="O1948" s="89"/>
      <c r="R1948" t="b">
        <f t="shared" si="62"/>
        <v>0</v>
      </c>
    </row>
    <row r="1949" spans="1:18" ht="15" thickBot="1" x14ac:dyDescent="0.35">
      <c r="A1949" s="3" t="s">
        <v>2486</v>
      </c>
      <c r="B1949" s="3" t="s">
        <v>1137</v>
      </c>
      <c r="C1949" s="84">
        <f>IF(COUNTIF(Table8[Tag Number], A1949), 1, 0)</f>
        <v>0</v>
      </c>
      <c r="D1949" s="85">
        <f>IF(COUNTIF(Table9[Tag Number], A1949), 1, 0)</f>
        <v>0</v>
      </c>
      <c r="E1949" s="86">
        <f>IF(COUNTIF(Table10[Tag Number], A1949), 1, 0)</f>
        <v>0</v>
      </c>
      <c r="F1949" s="86">
        <f>IF(COUNTIF(Table11[Tag Number], A1949), 1, 0)</f>
        <v>0</v>
      </c>
      <c r="G1949" s="87">
        <f t="shared" si="63"/>
        <v>0</v>
      </c>
      <c r="H1949" s="88" t="str" cm="1">
        <f t="array" ref="H1949">_xlfn.IFS(OR(_xlfn.XLOOKUP(A1949,Table9[Tag Number],Table9[Status],"-",0)="Dead",
        _xlfn.XLOOKUP(A1949,Table10[Tag Number],Table10[Status],"-",0)="Dead",
        _xlfn.XLOOKUP(A1949,Table11[Tag Number],Table11[Status],"-",0)="Dead",
        _xlfn.XLOOKUP(A1949,Table8[Tag Number],Table8[Status],"-",0)="Dead"),"Dead",
     OR(_xlfn.XLOOKUP(A1949,Table11[Tag Number],Table11[Status],"-",0)="Alive",
        _xlfn.XLOOKUP(A1949,Table10[Tag Number],Table10[Status],"-",0)="Alive",
        _xlfn.XLOOKUP(A1949,Table9[Tag Number],Table9[Status],"-",0)="Alive",
        _xlfn.XLOOKUP(A1949,Table8[Tag Number],Table8[Status],"-",0)="Alive"),"Alive",
     OR(_xlfn.XLOOKUP(A1949,Table9[Tag Number],Table9[Status],"-",0)="-",
        _xlfn.XLOOKUP(A1949,Table10[Tag Number],Table10[Status],"-",0)="-",
        _xlfn.XLOOKUP(A1949,Table11[Tag Number],Table11[Status],"-",0)="-",
        _xlfn.XLOOKUP(A1949,Table8[Tag Number],Table8[Status],"-",0)="-"),
   "-")</f>
        <v>-</v>
      </c>
      <c r="I1949" s="88" t="str">
        <f>IF((_xlfn.XLOOKUP(B1949,[2]Sheet1!$A$2:$A$198,[2]Sheet1!$B$2:$B$198,"-",0)="Glade"),"Out","No")</f>
        <v>No</v>
      </c>
      <c r="J1949" s="94"/>
      <c r="K1949" s="95"/>
      <c r="L1949" s="95"/>
      <c r="M1949" s="95"/>
      <c r="N1949" s="96"/>
      <c r="O1949" s="89"/>
      <c r="R1949" t="b">
        <f t="shared" si="62"/>
        <v>0</v>
      </c>
    </row>
    <row r="1950" spans="1:18" ht="15" thickBot="1" x14ac:dyDescent="0.35">
      <c r="A1950" s="2" t="s">
        <v>2487</v>
      </c>
      <c r="B1950" s="2" t="s">
        <v>1137</v>
      </c>
      <c r="C1950" s="84">
        <f>IF(COUNTIF(Table8[Tag Number], A1950), 1, 0)</f>
        <v>0</v>
      </c>
      <c r="D1950" s="85">
        <f>IF(COUNTIF(Table9[Tag Number], A1950), 1, 0)</f>
        <v>0</v>
      </c>
      <c r="E1950" s="86">
        <f>IF(COUNTIF(Table10[Tag Number], A1950), 1, 0)</f>
        <v>0</v>
      </c>
      <c r="F1950" s="86">
        <f>IF(COUNTIF(Table11[Tag Number], A1950), 1, 0)</f>
        <v>0</v>
      </c>
      <c r="G1950" s="87">
        <f t="shared" si="63"/>
        <v>0</v>
      </c>
      <c r="H1950" s="88" t="str" cm="1">
        <f t="array" ref="H1950">_xlfn.IFS(OR(_xlfn.XLOOKUP(A1950,Table9[Tag Number],Table9[Status],"-",0)="Dead",
        _xlfn.XLOOKUP(A1950,Table10[Tag Number],Table10[Status],"-",0)="Dead",
        _xlfn.XLOOKUP(A1950,Table11[Tag Number],Table11[Status],"-",0)="Dead",
        _xlfn.XLOOKUP(A1950,Table8[Tag Number],Table8[Status],"-",0)="Dead"),"Dead",
     OR(_xlfn.XLOOKUP(A1950,Table11[Tag Number],Table11[Status],"-",0)="Alive",
        _xlfn.XLOOKUP(A1950,Table10[Tag Number],Table10[Status],"-",0)="Alive",
        _xlfn.XLOOKUP(A1950,Table9[Tag Number],Table9[Status],"-",0)="Alive",
        _xlfn.XLOOKUP(A1950,Table8[Tag Number],Table8[Status],"-",0)="Alive"),"Alive",
     OR(_xlfn.XLOOKUP(A1950,Table9[Tag Number],Table9[Status],"-",0)="-",
        _xlfn.XLOOKUP(A1950,Table10[Tag Number],Table10[Status],"-",0)="-",
        _xlfn.XLOOKUP(A1950,Table11[Tag Number],Table11[Status],"-",0)="-",
        _xlfn.XLOOKUP(A1950,Table8[Tag Number],Table8[Status],"-",0)="-"),
   "-")</f>
        <v>-</v>
      </c>
      <c r="I1950" s="88" t="str">
        <f>IF((_xlfn.XLOOKUP(B1950,[2]Sheet1!$A$2:$A$198,[2]Sheet1!$B$2:$B$198,"-",0)="Glade"),"Out","No")</f>
        <v>No</v>
      </c>
      <c r="J1950" s="94"/>
      <c r="K1950" s="95"/>
      <c r="L1950" s="95"/>
      <c r="M1950" s="95"/>
      <c r="N1950" s="96"/>
      <c r="O1950" s="89"/>
      <c r="R1950" t="b">
        <f t="shared" si="62"/>
        <v>0</v>
      </c>
    </row>
    <row r="1951" spans="1:18" ht="15" thickBot="1" x14ac:dyDescent="0.35">
      <c r="A1951" s="3" t="s">
        <v>841</v>
      </c>
      <c r="B1951" s="3" t="s">
        <v>1137</v>
      </c>
      <c r="C1951" s="84">
        <f>IF(COUNTIF(Table8[Tag Number], A1951), 1, 0)</f>
        <v>1</v>
      </c>
      <c r="D1951" s="85">
        <f>IF(COUNTIF(Table9[Tag Number], A1951), 1, 0)</f>
        <v>0</v>
      </c>
      <c r="E1951" s="86">
        <f>IF(COUNTIF(Table10[Tag Number], A1951), 1, 0)</f>
        <v>0</v>
      </c>
      <c r="F1951" s="86">
        <f>IF(COUNTIF(Table11[Tag Number], A1951), 1, 0)</f>
        <v>0</v>
      </c>
      <c r="G1951" s="87">
        <f t="shared" si="63"/>
        <v>1</v>
      </c>
      <c r="H1951" s="88" t="str" cm="1">
        <f t="array" ref="H1951">_xlfn.IFS(OR(_xlfn.XLOOKUP(A1951,Table9[Tag Number],Table9[Status],"-",0)="Dead",
        _xlfn.XLOOKUP(A1951,Table10[Tag Number],Table10[Status],"-",0)="Dead",
        _xlfn.XLOOKUP(A1951,Table11[Tag Number],Table11[Status],"-",0)="Dead",
        _xlfn.XLOOKUP(A1951,Table8[Tag Number],Table8[Status],"-",0)="Dead"),"Dead",
     OR(_xlfn.XLOOKUP(A1951,Table11[Tag Number],Table11[Status],"-",0)="Alive",
        _xlfn.XLOOKUP(A1951,Table10[Tag Number],Table10[Status],"-",0)="Alive",
        _xlfn.XLOOKUP(A1951,Table9[Tag Number],Table9[Status],"-",0)="Alive",
        _xlfn.XLOOKUP(A1951,Table8[Tag Number],Table8[Status],"-",0)="Alive"),"Alive",
     OR(_xlfn.XLOOKUP(A1951,Table9[Tag Number],Table9[Status],"-",0)="-",
        _xlfn.XLOOKUP(A1951,Table10[Tag Number],Table10[Status],"-",0)="-",
        _xlfn.XLOOKUP(A1951,Table11[Tag Number],Table11[Status],"-",0)="-",
        _xlfn.XLOOKUP(A1951,Table8[Tag Number],Table8[Status],"-",0)="-"),
   "-")</f>
        <v>Alive</v>
      </c>
      <c r="I1951" s="88" t="str">
        <f>IF((_xlfn.XLOOKUP(B1951,[2]Sheet1!$A$2:$A$198,[2]Sheet1!$B$2:$B$198,"-",0)="Glade"),"Out","No")</f>
        <v>No</v>
      </c>
      <c r="J1951" s="94"/>
      <c r="K1951" s="95"/>
      <c r="L1951" s="95"/>
      <c r="M1951" s="95"/>
      <c r="N1951" s="96"/>
      <c r="O1951" s="89"/>
      <c r="R1951" t="b">
        <f t="shared" si="62"/>
        <v>0</v>
      </c>
    </row>
    <row r="1952" spans="1:18" ht="15" thickBot="1" x14ac:dyDescent="0.35">
      <c r="A1952" s="2" t="s">
        <v>686</v>
      </c>
      <c r="B1952" s="2" t="s">
        <v>1137</v>
      </c>
      <c r="C1952" s="84">
        <f>IF(COUNTIF(Table8[Tag Number], A1952), 1, 0)</f>
        <v>0</v>
      </c>
      <c r="D1952" s="85">
        <f>IF(COUNTIF(Table9[Tag Number], A1952), 1, 0)</f>
        <v>1</v>
      </c>
      <c r="E1952" s="86">
        <f>IF(COUNTIF(Table10[Tag Number], A1952), 1, 0)</f>
        <v>0</v>
      </c>
      <c r="F1952" s="86">
        <f>IF(COUNTIF(Table11[Tag Number], A1952), 1, 0)</f>
        <v>1</v>
      </c>
      <c r="G1952" s="87">
        <f t="shared" si="63"/>
        <v>2</v>
      </c>
      <c r="H1952" s="88" t="str" cm="1">
        <f t="array" ref="H1952">_xlfn.IFS(OR(_xlfn.XLOOKUP(A1952,Table9[Tag Number],Table9[Status],"-",0)="Dead",
        _xlfn.XLOOKUP(A1952,Table10[Tag Number],Table10[Status],"-",0)="Dead",
        _xlfn.XLOOKUP(A1952,Table11[Tag Number],Table11[Status],"-",0)="Dead",
        _xlfn.XLOOKUP(A1952,Table8[Tag Number],Table8[Status],"-",0)="Dead"),"Dead",
     OR(_xlfn.XLOOKUP(A1952,Table11[Tag Number],Table11[Status],"-",0)="Alive",
        _xlfn.XLOOKUP(A1952,Table10[Tag Number],Table10[Status],"-",0)="Alive",
        _xlfn.XLOOKUP(A1952,Table9[Tag Number],Table9[Status],"-",0)="Alive",
        _xlfn.XLOOKUP(A1952,Table8[Tag Number],Table8[Status],"-",0)="Alive"),"Alive",
     OR(_xlfn.XLOOKUP(A1952,Table9[Tag Number],Table9[Status],"-",0)="-",
        _xlfn.XLOOKUP(A1952,Table10[Tag Number],Table10[Status],"-",0)="-",
        _xlfn.XLOOKUP(A1952,Table11[Tag Number],Table11[Status],"-",0)="-",
        _xlfn.XLOOKUP(A1952,Table8[Tag Number],Table8[Status],"-",0)="-"),
   "-")</f>
        <v>Alive</v>
      </c>
      <c r="I1952" s="88" t="str">
        <f>IF((_xlfn.XLOOKUP(B1952,[2]Sheet1!$A$2:$A$198,[2]Sheet1!$B$2:$B$198,"-",0)="Glade"),"Out","No")</f>
        <v>No</v>
      </c>
      <c r="J1952" s="94"/>
      <c r="K1952" s="95"/>
      <c r="L1952" s="95"/>
      <c r="M1952" s="95"/>
      <c r="N1952" s="96"/>
      <c r="O1952" s="89"/>
      <c r="R1952" t="str">
        <f t="shared" si="62"/>
        <v>C965</v>
      </c>
    </row>
    <row r="1953" spans="1:18" ht="15" thickBot="1" x14ac:dyDescent="0.35">
      <c r="A1953" s="3" t="s">
        <v>2488</v>
      </c>
      <c r="B1953" s="3" t="s">
        <v>1137</v>
      </c>
      <c r="C1953" s="84">
        <f>IF(COUNTIF(Table8[Tag Number], A1953), 1, 0)</f>
        <v>0</v>
      </c>
      <c r="D1953" s="85">
        <f>IF(COUNTIF(Table9[Tag Number], A1953), 1, 0)</f>
        <v>0</v>
      </c>
      <c r="E1953" s="86">
        <f>IF(COUNTIF(Table10[Tag Number], A1953), 1, 0)</f>
        <v>0</v>
      </c>
      <c r="F1953" s="86">
        <f>IF(COUNTIF(Table11[Tag Number], A1953), 1, 0)</f>
        <v>0</v>
      </c>
      <c r="G1953" s="87">
        <f t="shared" si="63"/>
        <v>0</v>
      </c>
      <c r="H1953" s="88" t="str" cm="1">
        <f t="array" ref="H1953">_xlfn.IFS(OR(_xlfn.XLOOKUP(A1953,Table9[Tag Number],Table9[Status],"-",0)="Dead",
        _xlfn.XLOOKUP(A1953,Table10[Tag Number],Table10[Status],"-",0)="Dead",
        _xlfn.XLOOKUP(A1953,Table11[Tag Number],Table11[Status],"-",0)="Dead",
        _xlfn.XLOOKUP(A1953,Table8[Tag Number],Table8[Status],"-",0)="Dead"),"Dead",
     OR(_xlfn.XLOOKUP(A1953,Table11[Tag Number],Table11[Status],"-",0)="Alive",
        _xlfn.XLOOKUP(A1953,Table10[Tag Number],Table10[Status],"-",0)="Alive",
        _xlfn.XLOOKUP(A1953,Table9[Tag Number],Table9[Status],"-",0)="Alive",
        _xlfn.XLOOKUP(A1953,Table8[Tag Number],Table8[Status],"-",0)="Alive"),"Alive",
     OR(_xlfn.XLOOKUP(A1953,Table9[Tag Number],Table9[Status],"-",0)="-",
        _xlfn.XLOOKUP(A1953,Table10[Tag Number],Table10[Status],"-",0)="-",
        _xlfn.XLOOKUP(A1953,Table11[Tag Number],Table11[Status],"-",0)="-",
        _xlfn.XLOOKUP(A1953,Table8[Tag Number],Table8[Status],"-",0)="-"),
   "-")</f>
        <v>-</v>
      </c>
      <c r="I1953" s="88" t="str">
        <f>IF((_xlfn.XLOOKUP(B1953,[2]Sheet1!$A$2:$A$198,[2]Sheet1!$B$2:$B$198,"-",0)="Glade"),"Out","No")</f>
        <v>No</v>
      </c>
      <c r="J1953" s="94"/>
      <c r="K1953" s="95"/>
      <c r="L1953" s="95"/>
      <c r="M1953" s="95"/>
      <c r="N1953" s="96"/>
      <c r="O1953" s="89"/>
      <c r="R1953" t="b">
        <f t="shared" si="62"/>
        <v>0</v>
      </c>
    </row>
    <row r="1954" spans="1:18" ht="15" thickBot="1" x14ac:dyDescent="0.35">
      <c r="A1954" s="2" t="s">
        <v>621</v>
      </c>
      <c r="B1954" s="2" t="s">
        <v>1137</v>
      </c>
      <c r="C1954" s="84">
        <f>IF(COUNTIF(Table8[Tag Number], A1954), 1, 0)</f>
        <v>1</v>
      </c>
      <c r="D1954" s="85">
        <f>IF(COUNTIF(Table9[Tag Number], A1954), 1, 0)</f>
        <v>0</v>
      </c>
      <c r="E1954" s="86">
        <f>IF(COUNTIF(Table10[Tag Number], A1954), 1, 0)</f>
        <v>0</v>
      </c>
      <c r="F1954" s="86">
        <f>IF(COUNTIF(Table11[Tag Number], A1954), 1, 0)</f>
        <v>0</v>
      </c>
      <c r="G1954" s="87">
        <f t="shared" si="63"/>
        <v>1</v>
      </c>
      <c r="H1954" s="88" t="str" cm="1">
        <f t="array" ref="H1954">_xlfn.IFS(OR(_xlfn.XLOOKUP(A1954,Table9[Tag Number],Table9[Status],"-",0)="Dead",
        _xlfn.XLOOKUP(A1954,Table10[Tag Number],Table10[Status],"-",0)="Dead",
        _xlfn.XLOOKUP(A1954,Table11[Tag Number],Table11[Status],"-",0)="Dead",
        _xlfn.XLOOKUP(A1954,Table8[Tag Number],Table8[Status],"-",0)="Dead"),"Dead",
     OR(_xlfn.XLOOKUP(A1954,Table11[Tag Number],Table11[Status],"-",0)="Alive",
        _xlfn.XLOOKUP(A1954,Table10[Tag Number],Table10[Status],"-",0)="Alive",
        _xlfn.XLOOKUP(A1954,Table9[Tag Number],Table9[Status],"-",0)="Alive",
        _xlfn.XLOOKUP(A1954,Table8[Tag Number],Table8[Status],"-",0)="Alive"),"Alive",
     OR(_xlfn.XLOOKUP(A1954,Table9[Tag Number],Table9[Status],"-",0)="-",
        _xlfn.XLOOKUP(A1954,Table10[Tag Number],Table10[Status],"-",0)="-",
        _xlfn.XLOOKUP(A1954,Table11[Tag Number],Table11[Status],"-",0)="-",
        _xlfn.XLOOKUP(A1954,Table8[Tag Number],Table8[Status],"-",0)="-"),
   "-")</f>
        <v>Alive</v>
      </c>
      <c r="I1954" s="88" t="str">
        <f>IF((_xlfn.XLOOKUP(B1954,[2]Sheet1!$A$2:$A$198,[2]Sheet1!$B$2:$B$198,"-",0)="Glade"),"Out","No")</f>
        <v>No</v>
      </c>
      <c r="J1954" s="94"/>
      <c r="K1954" s="95"/>
      <c r="L1954" s="95"/>
      <c r="M1954" s="95"/>
      <c r="N1954" s="96"/>
      <c r="O1954" s="89"/>
      <c r="R1954" t="b">
        <f t="shared" si="62"/>
        <v>0</v>
      </c>
    </row>
    <row r="1955" spans="1:18" ht="15" thickBot="1" x14ac:dyDescent="0.35">
      <c r="A1955" s="3" t="s">
        <v>2489</v>
      </c>
      <c r="B1955" s="3" t="s">
        <v>1137</v>
      </c>
      <c r="C1955" s="84">
        <f>IF(COUNTIF(Table8[Tag Number], A1955), 1, 0)</f>
        <v>0</v>
      </c>
      <c r="D1955" s="85">
        <f>IF(COUNTIF(Table9[Tag Number], A1955), 1, 0)</f>
        <v>0</v>
      </c>
      <c r="E1955" s="86">
        <f>IF(COUNTIF(Table10[Tag Number], A1955), 1, 0)</f>
        <v>0</v>
      </c>
      <c r="F1955" s="86">
        <f>IF(COUNTIF(Table11[Tag Number], A1955), 1, 0)</f>
        <v>0</v>
      </c>
      <c r="G1955" s="87">
        <f t="shared" si="63"/>
        <v>0</v>
      </c>
      <c r="H1955" s="88" t="str" cm="1">
        <f t="array" ref="H1955">_xlfn.IFS(OR(_xlfn.XLOOKUP(A1955,Table9[Tag Number],Table9[Status],"-",0)="Dead",
        _xlfn.XLOOKUP(A1955,Table10[Tag Number],Table10[Status],"-",0)="Dead",
        _xlfn.XLOOKUP(A1955,Table11[Tag Number],Table11[Status],"-",0)="Dead",
        _xlfn.XLOOKUP(A1955,Table8[Tag Number],Table8[Status],"-",0)="Dead"),"Dead",
     OR(_xlfn.XLOOKUP(A1955,Table11[Tag Number],Table11[Status],"-",0)="Alive",
        _xlfn.XLOOKUP(A1955,Table10[Tag Number],Table10[Status],"-",0)="Alive",
        _xlfn.XLOOKUP(A1955,Table9[Tag Number],Table9[Status],"-",0)="Alive",
        _xlfn.XLOOKUP(A1955,Table8[Tag Number],Table8[Status],"-",0)="Alive"),"Alive",
     OR(_xlfn.XLOOKUP(A1955,Table9[Tag Number],Table9[Status],"-",0)="-",
        _xlfn.XLOOKUP(A1955,Table10[Tag Number],Table10[Status],"-",0)="-",
        _xlfn.XLOOKUP(A1955,Table11[Tag Number],Table11[Status],"-",0)="-",
        _xlfn.XLOOKUP(A1955,Table8[Tag Number],Table8[Status],"-",0)="-"),
   "-")</f>
        <v>-</v>
      </c>
      <c r="I1955" s="88" t="str">
        <f>IF((_xlfn.XLOOKUP(B1955,[2]Sheet1!$A$2:$A$198,[2]Sheet1!$B$2:$B$198,"-",0)="Glade"),"Out","No")</f>
        <v>No</v>
      </c>
      <c r="J1955" s="94"/>
      <c r="K1955" s="95"/>
      <c r="L1955" s="95"/>
      <c r="M1955" s="95"/>
      <c r="N1955" s="96"/>
      <c r="O1955" s="89"/>
      <c r="R1955" t="b">
        <f t="shared" si="62"/>
        <v>0</v>
      </c>
    </row>
    <row r="1956" spans="1:18" ht="15" thickBot="1" x14ac:dyDescent="0.35">
      <c r="A1956" s="2" t="s">
        <v>2490</v>
      </c>
      <c r="B1956" s="2" t="s">
        <v>1137</v>
      </c>
      <c r="C1956" s="84">
        <f>IF(COUNTIF(Table8[Tag Number], A1956), 1, 0)</f>
        <v>0</v>
      </c>
      <c r="D1956" s="85">
        <f>IF(COUNTIF(Table9[Tag Number], A1956), 1, 0)</f>
        <v>0</v>
      </c>
      <c r="E1956" s="86">
        <f>IF(COUNTIF(Table10[Tag Number], A1956), 1, 0)</f>
        <v>0</v>
      </c>
      <c r="F1956" s="86">
        <f>IF(COUNTIF(Table11[Tag Number], A1956), 1, 0)</f>
        <v>1</v>
      </c>
      <c r="G1956" s="87">
        <f t="shared" si="63"/>
        <v>1</v>
      </c>
      <c r="H1956" s="88" t="str" cm="1">
        <f t="array" ref="H1956">_xlfn.IFS(OR(_xlfn.XLOOKUP(A1956,Table9[Tag Number],Table9[Status],"-",0)="Dead",
        _xlfn.XLOOKUP(A1956,Table10[Tag Number],Table10[Status],"-",0)="Dead",
        _xlfn.XLOOKUP(A1956,Table11[Tag Number],Table11[Status],"-",0)="Dead",
        _xlfn.XLOOKUP(A1956,Table8[Tag Number],Table8[Status],"-",0)="Dead"),"Dead",
     OR(_xlfn.XLOOKUP(A1956,Table11[Tag Number],Table11[Status],"-",0)="Alive",
        _xlfn.XLOOKUP(A1956,Table10[Tag Number],Table10[Status],"-",0)="Alive",
        _xlfn.XLOOKUP(A1956,Table9[Tag Number],Table9[Status],"-",0)="Alive",
        _xlfn.XLOOKUP(A1956,Table8[Tag Number],Table8[Status],"-",0)="Alive"),"Alive",
     OR(_xlfn.XLOOKUP(A1956,Table9[Tag Number],Table9[Status],"-",0)="-",
        _xlfn.XLOOKUP(A1956,Table10[Tag Number],Table10[Status],"-",0)="-",
        _xlfn.XLOOKUP(A1956,Table11[Tag Number],Table11[Status],"-",0)="-",
        _xlfn.XLOOKUP(A1956,Table8[Tag Number],Table8[Status],"-",0)="-"),
   "-")</f>
        <v>Alive</v>
      </c>
      <c r="I1956" s="88" t="str">
        <f>IF((_xlfn.XLOOKUP(B1956,[2]Sheet1!$A$2:$A$198,[2]Sheet1!$B$2:$B$198,"-",0)="Glade"),"Out","No")</f>
        <v>No</v>
      </c>
      <c r="J1956" s="94"/>
      <c r="K1956" s="95"/>
      <c r="L1956" s="95"/>
      <c r="M1956" s="95"/>
      <c r="N1956" s="96"/>
      <c r="O1956" s="89"/>
      <c r="R1956" t="b">
        <f t="shared" si="62"/>
        <v>0</v>
      </c>
    </row>
    <row r="1957" spans="1:18" ht="15" thickBot="1" x14ac:dyDescent="0.35">
      <c r="A1957" s="3" t="s">
        <v>638</v>
      </c>
      <c r="B1957" s="3" t="s">
        <v>1137</v>
      </c>
      <c r="C1957" s="84">
        <f>IF(COUNTIF(Table8[Tag Number], A1957), 1, 0)</f>
        <v>1</v>
      </c>
      <c r="D1957" s="85">
        <f>IF(COUNTIF(Table9[Tag Number], A1957), 1, 0)</f>
        <v>0</v>
      </c>
      <c r="E1957" s="86">
        <f>IF(COUNTIF(Table10[Tag Number], A1957), 1, 0)</f>
        <v>0</v>
      </c>
      <c r="F1957" s="86">
        <f>IF(COUNTIF(Table11[Tag Number], A1957), 1, 0)</f>
        <v>0</v>
      </c>
      <c r="G1957" s="87">
        <f t="shared" si="63"/>
        <v>1</v>
      </c>
      <c r="H1957" s="88" t="str" cm="1">
        <f t="array" ref="H1957">_xlfn.IFS(OR(_xlfn.XLOOKUP(A1957,Table9[Tag Number],Table9[Status],"-",0)="Dead",
        _xlfn.XLOOKUP(A1957,Table10[Tag Number],Table10[Status],"-",0)="Dead",
        _xlfn.XLOOKUP(A1957,Table11[Tag Number],Table11[Status],"-",0)="Dead",
        _xlfn.XLOOKUP(A1957,Table8[Tag Number],Table8[Status],"-",0)="Dead"),"Dead",
     OR(_xlfn.XLOOKUP(A1957,Table11[Tag Number],Table11[Status],"-",0)="Alive",
        _xlfn.XLOOKUP(A1957,Table10[Tag Number],Table10[Status],"-",0)="Alive",
        _xlfn.XLOOKUP(A1957,Table9[Tag Number],Table9[Status],"-",0)="Alive",
        _xlfn.XLOOKUP(A1957,Table8[Tag Number],Table8[Status],"-",0)="Alive"),"Alive",
     OR(_xlfn.XLOOKUP(A1957,Table9[Tag Number],Table9[Status],"-",0)="-",
        _xlfn.XLOOKUP(A1957,Table10[Tag Number],Table10[Status],"-",0)="-",
        _xlfn.XLOOKUP(A1957,Table11[Tag Number],Table11[Status],"-",0)="-",
        _xlfn.XLOOKUP(A1957,Table8[Tag Number],Table8[Status],"-",0)="-"),
   "-")</f>
        <v>Dead</v>
      </c>
      <c r="I1957" s="88" t="str">
        <f>IF((_xlfn.XLOOKUP(B1957,[2]Sheet1!$A$2:$A$198,[2]Sheet1!$B$2:$B$198,"-",0)="Glade"),"Out","No")</f>
        <v>No</v>
      </c>
      <c r="J1957" s="94"/>
      <c r="K1957" s="95"/>
      <c r="L1957" s="95"/>
      <c r="M1957" s="95"/>
      <c r="N1957" s="96"/>
      <c r="O1957" s="89"/>
      <c r="R1957" t="b">
        <f t="shared" si="62"/>
        <v>0</v>
      </c>
    </row>
    <row r="1958" spans="1:18" ht="15" thickBot="1" x14ac:dyDescent="0.35">
      <c r="A1958" s="2" t="s">
        <v>2491</v>
      </c>
      <c r="B1958" s="2" t="s">
        <v>1137</v>
      </c>
      <c r="C1958" s="84">
        <f>IF(COUNTIF(Table8[Tag Number], A1958), 1, 0)</f>
        <v>0</v>
      </c>
      <c r="D1958" s="85">
        <f>IF(COUNTIF(Table9[Tag Number], A1958), 1, 0)</f>
        <v>0</v>
      </c>
      <c r="E1958" s="86">
        <f>IF(COUNTIF(Table10[Tag Number], A1958), 1, 0)</f>
        <v>0</v>
      </c>
      <c r="F1958" s="86">
        <f>IF(COUNTIF(Table11[Tag Number], A1958), 1, 0)</f>
        <v>0</v>
      </c>
      <c r="G1958" s="87">
        <f t="shared" si="63"/>
        <v>0</v>
      </c>
      <c r="H1958" s="88" t="str" cm="1">
        <f t="array" ref="H1958">_xlfn.IFS(OR(_xlfn.XLOOKUP(A1958,Table9[Tag Number],Table9[Status],"-",0)="Dead",
        _xlfn.XLOOKUP(A1958,Table10[Tag Number],Table10[Status],"-",0)="Dead",
        _xlfn.XLOOKUP(A1958,Table11[Tag Number],Table11[Status],"-",0)="Dead",
        _xlfn.XLOOKUP(A1958,Table8[Tag Number],Table8[Status],"-",0)="Dead"),"Dead",
     OR(_xlfn.XLOOKUP(A1958,Table11[Tag Number],Table11[Status],"-",0)="Alive",
        _xlfn.XLOOKUP(A1958,Table10[Tag Number],Table10[Status],"-",0)="Alive",
        _xlfn.XLOOKUP(A1958,Table9[Tag Number],Table9[Status],"-",0)="Alive",
        _xlfn.XLOOKUP(A1958,Table8[Tag Number],Table8[Status],"-",0)="Alive"),"Alive",
     OR(_xlfn.XLOOKUP(A1958,Table9[Tag Number],Table9[Status],"-",0)="-",
        _xlfn.XLOOKUP(A1958,Table10[Tag Number],Table10[Status],"-",0)="-",
        _xlfn.XLOOKUP(A1958,Table11[Tag Number],Table11[Status],"-",0)="-",
        _xlfn.XLOOKUP(A1958,Table8[Tag Number],Table8[Status],"-",0)="-"),
   "-")</f>
        <v>-</v>
      </c>
      <c r="I1958" s="88" t="str">
        <f>IF((_xlfn.XLOOKUP(B1958,[2]Sheet1!$A$2:$A$198,[2]Sheet1!$B$2:$B$198,"-",0)="Glade"),"Out","No")</f>
        <v>No</v>
      </c>
      <c r="J1958" s="94"/>
      <c r="K1958" s="95"/>
      <c r="L1958" s="95"/>
      <c r="M1958" s="95"/>
      <c r="N1958" s="96"/>
      <c r="O1958" s="89"/>
      <c r="R1958" t="b">
        <f t="shared" si="62"/>
        <v>0</v>
      </c>
    </row>
    <row r="1959" spans="1:18" ht="15" thickBot="1" x14ac:dyDescent="0.35">
      <c r="A1959" s="3" t="s">
        <v>374</v>
      </c>
      <c r="B1959" s="3" t="s">
        <v>1137</v>
      </c>
      <c r="C1959" s="84">
        <f>IF(COUNTIF(Table8[Tag Number], A1959), 1, 0)</f>
        <v>1</v>
      </c>
      <c r="D1959" s="85">
        <f>IF(COUNTIF(Table9[Tag Number], A1959), 1, 0)</f>
        <v>0</v>
      </c>
      <c r="E1959" s="86">
        <f>IF(COUNTIF(Table10[Tag Number], A1959), 1, 0)</f>
        <v>0</v>
      </c>
      <c r="F1959" s="86">
        <f>IF(COUNTIF(Table11[Tag Number], A1959), 1, 0)</f>
        <v>1</v>
      </c>
      <c r="G1959" s="87">
        <f t="shared" si="63"/>
        <v>2</v>
      </c>
      <c r="H1959" s="88" t="str" cm="1">
        <f t="array" ref="H1959">_xlfn.IFS(OR(_xlfn.XLOOKUP(A1959,Table9[Tag Number],Table9[Status],"-",0)="Dead",
        _xlfn.XLOOKUP(A1959,Table10[Tag Number],Table10[Status],"-",0)="Dead",
        _xlfn.XLOOKUP(A1959,Table11[Tag Number],Table11[Status],"-",0)="Dead",
        _xlfn.XLOOKUP(A1959,Table8[Tag Number],Table8[Status],"-",0)="Dead"),"Dead",
     OR(_xlfn.XLOOKUP(A1959,Table11[Tag Number],Table11[Status],"-",0)="Alive",
        _xlfn.XLOOKUP(A1959,Table10[Tag Number],Table10[Status],"-",0)="Alive",
        _xlfn.XLOOKUP(A1959,Table9[Tag Number],Table9[Status],"-",0)="Alive",
        _xlfn.XLOOKUP(A1959,Table8[Tag Number],Table8[Status],"-",0)="Alive"),"Alive",
     OR(_xlfn.XLOOKUP(A1959,Table9[Tag Number],Table9[Status],"-",0)="-",
        _xlfn.XLOOKUP(A1959,Table10[Tag Number],Table10[Status],"-",0)="-",
        _xlfn.XLOOKUP(A1959,Table11[Tag Number],Table11[Status],"-",0)="-",
        _xlfn.XLOOKUP(A1959,Table8[Tag Number],Table8[Status],"-",0)="-"),
   "-")</f>
        <v>Dead</v>
      </c>
      <c r="I1959" s="88" t="str">
        <f>IF((_xlfn.XLOOKUP(B1959,[2]Sheet1!$A$2:$A$198,[2]Sheet1!$B$2:$B$198,"-",0)="Glade"),"Out","No")</f>
        <v>No</v>
      </c>
      <c r="J1959" s="94"/>
      <c r="K1959" s="95"/>
      <c r="L1959" s="95"/>
      <c r="M1959" s="95"/>
      <c r="N1959" s="96"/>
      <c r="O1959" s="89"/>
      <c r="R1959" t="str">
        <f t="shared" si="62"/>
        <v>C972</v>
      </c>
    </row>
    <row r="1960" spans="1:18" ht="15" thickBot="1" x14ac:dyDescent="0.35">
      <c r="A1960" s="2" t="s">
        <v>2492</v>
      </c>
      <c r="B1960" s="2" t="s">
        <v>1137</v>
      </c>
      <c r="C1960" s="84">
        <f>IF(COUNTIF(Table8[Tag Number], A1960), 1, 0)</f>
        <v>0</v>
      </c>
      <c r="D1960" s="85">
        <f>IF(COUNTIF(Table9[Tag Number], A1960), 1, 0)</f>
        <v>0</v>
      </c>
      <c r="E1960" s="86">
        <f>IF(COUNTIF(Table10[Tag Number], A1960), 1, 0)</f>
        <v>0</v>
      </c>
      <c r="F1960" s="86">
        <f>IF(COUNTIF(Table11[Tag Number], A1960), 1, 0)</f>
        <v>0</v>
      </c>
      <c r="G1960" s="87">
        <f t="shared" si="63"/>
        <v>0</v>
      </c>
      <c r="H1960" s="88" t="str" cm="1">
        <f t="array" ref="H1960">_xlfn.IFS(OR(_xlfn.XLOOKUP(A1960,Table9[Tag Number],Table9[Status],"-",0)="Dead",
        _xlfn.XLOOKUP(A1960,Table10[Tag Number],Table10[Status],"-",0)="Dead",
        _xlfn.XLOOKUP(A1960,Table11[Tag Number],Table11[Status],"-",0)="Dead",
        _xlfn.XLOOKUP(A1960,Table8[Tag Number],Table8[Status],"-",0)="Dead"),"Dead",
     OR(_xlfn.XLOOKUP(A1960,Table11[Tag Number],Table11[Status],"-",0)="Alive",
        _xlfn.XLOOKUP(A1960,Table10[Tag Number],Table10[Status],"-",0)="Alive",
        _xlfn.XLOOKUP(A1960,Table9[Tag Number],Table9[Status],"-",0)="Alive",
        _xlfn.XLOOKUP(A1960,Table8[Tag Number],Table8[Status],"-",0)="Alive"),"Alive",
     OR(_xlfn.XLOOKUP(A1960,Table9[Tag Number],Table9[Status],"-",0)="-",
        _xlfn.XLOOKUP(A1960,Table10[Tag Number],Table10[Status],"-",0)="-",
        _xlfn.XLOOKUP(A1960,Table11[Tag Number],Table11[Status],"-",0)="-",
        _xlfn.XLOOKUP(A1960,Table8[Tag Number],Table8[Status],"-",0)="-"),
   "-")</f>
        <v>-</v>
      </c>
      <c r="I1960" s="88" t="str">
        <f>IF((_xlfn.XLOOKUP(B1960,[2]Sheet1!$A$2:$A$198,[2]Sheet1!$B$2:$B$198,"-",0)="Glade"),"Out","No")</f>
        <v>No</v>
      </c>
      <c r="J1960" s="94"/>
      <c r="K1960" s="95"/>
      <c r="L1960" s="95"/>
      <c r="M1960" s="95"/>
      <c r="N1960" s="96"/>
      <c r="O1960" s="89"/>
      <c r="R1960" t="b">
        <f t="shared" si="62"/>
        <v>0</v>
      </c>
    </row>
    <row r="1961" spans="1:18" ht="15" thickBot="1" x14ac:dyDescent="0.35">
      <c r="A1961" s="3" t="s">
        <v>2493</v>
      </c>
      <c r="B1961" s="3" t="s">
        <v>1137</v>
      </c>
      <c r="C1961" s="84">
        <f>IF(COUNTIF(Table8[Tag Number], A1961), 1, 0)</f>
        <v>0</v>
      </c>
      <c r="D1961" s="85">
        <f>IF(COUNTIF(Table9[Tag Number], A1961), 1, 0)</f>
        <v>0</v>
      </c>
      <c r="E1961" s="86">
        <f>IF(COUNTIF(Table10[Tag Number], A1961), 1, 0)</f>
        <v>0</v>
      </c>
      <c r="F1961" s="86">
        <f>IF(COUNTIF(Table11[Tag Number], A1961), 1, 0)</f>
        <v>0</v>
      </c>
      <c r="G1961" s="87">
        <f t="shared" si="63"/>
        <v>0</v>
      </c>
      <c r="H1961" s="88" t="str" cm="1">
        <f t="array" ref="H1961">_xlfn.IFS(OR(_xlfn.XLOOKUP(A1961,Table9[Tag Number],Table9[Status],"-",0)="Dead",
        _xlfn.XLOOKUP(A1961,Table10[Tag Number],Table10[Status],"-",0)="Dead",
        _xlfn.XLOOKUP(A1961,Table11[Tag Number],Table11[Status],"-",0)="Dead",
        _xlfn.XLOOKUP(A1961,Table8[Tag Number],Table8[Status],"-",0)="Dead"),"Dead",
     OR(_xlfn.XLOOKUP(A1961,Table11[Tag Number],Table11[Status],"-",0)="Alive",
        _xlfn.XLOOKUP(A1961,Table10[Tag Number],Table10[Status],"-",0)="Alive",
        _xlfn.XLOOKUP(A1961,Table9[Tag Number],Table9[Status],"-",0)="Alive",
        _xlfn.XLOOKUP(A1961,Table8[Tag Number],Table8[Status],"-",0)="Alive"),"Alive",
     OR(_xlfn.XLOOKUP(A1961,Table9[Tag Number],Table9[Status],"-",0)="-",
        _xlfn.XLOOKUP(A1961,Table10[Tag Number],Table10[Status],"-",0)="-",
        _xlfn.XLOOKUP(A1961,Table11[Tag Number],Table11[Status],"-",0)="-",
        _xlfn.XLOOKUP(A1961,Table8[Tag Number],Table8[Status],"-",0)="-"),
   "-")</f>
        <v>-</v>
      </c>
      <c r="I1961" s="88" t="str">
        <f>IF((_xlfn.XLOOKUP(B1961,[2]Sheet1!$A$2:$A$198,[2]Sheet1!$B$2:$B$198,"-",0)="Glade"),"Out","No")</f>
        <v>No</v>
      </c>
      <c r="J1961" s="94"/>
      <c r="K1961" s="95"/>
      <c r="L1961" s="95"/>
      <c r="M1961" s="95"/>
      <c r="N1961" s="96"/>
      <c r="O1961" s="89"/>
      <c r="R1961" t="b">
        <f t="shared" si="62"/>
        <v>0</v>
      </c>
    </row>
    <row r="1962" spans="1:18" ht="15" thickBot="1" x14ac:dyDescent="0.35">
      <c r="A1962" s="2" t="s">
        <v>364</v>
      </c>
      <c r="B1962" s="2" t="s">
        <v>1137</v>
      </c>
      <c r="C1962" s="84">
        <f>IF(COUNTIF(Table8[Tag Number], A1962), 1, 0)</f>
        <v>0</v>
      </c>
      <c r="D1962" s="85">
        <f>IF(COUNTIF(Table9[Tag Number], A1962), 1, 0)</f>
        <v>0</v>
      </c>
      <c r="E1962" s="86">
        <f>IF(COUNTIF(Table10[Tag Number], A1962), 1, 0)</f>
        <v>1</v>
      </c>
      <c r="F1962" s="86">
        <f>IF(COUNTIF(Table11[Tag Number], A1962), 1, 0)</f>
        <v>0</v>
      </c>
      <c r="G1962" s="87">
        <f t="shared" si="63"/>
        <v>1</v>
      </c>
      <c r="H1962" s="88" t="str" cm="1">
        <f t="array" ref="H1962">_xlfn.IFS(OR(_xlfn.XLOOKUP(A1962,Table9[Tag Number],Table9[Status],"-",0)="Dead",
        _xlfn.XLOOKUP(A1962,Table10[Tag Number],Table10[Status],"-",0)="Dead",
        _xlfn.XLOOKUP(A1962,Table11[Tag Number],Table11[Status],"-",0)="Dead",
        _xlfn.XLOOKUP(A1962,Table8[Tag Number],Table8[Status],"-",0)="Dead"),"Dead",
     OR(_xlfn.XLOOKUP(A1962,Table11[Tag Number],Table11[Status],"-",0)="Alive",
        _xlfn.XLOOKUP(A1962,Table10[Tag Number],Table10[Status],"-",0)="Alive",
        _xlfn.XLOOKUP(A1962,Table9[Tag Number],Table9[Status],"-",0)="Alive",
        _xlfn.XLOOKUP(A1962,Table8[Tag Number],Table8[Status],"-",0)="Alive"),"Alive",
     OR(_xlfn.XLOOKUP(A1962,Table9[Tag Number],Table9[Status],"-",0)="-",
        _xlfn.XLOOKUP(A1962,Table10[Tag Number],Table10[Status],"-",0)="-",
        _xlfn.XLOOKUP(A1962,Table11[Tag Number],Table11[Status],"-",0)="-",
        _xlfn.XLOOKUP(A1962,Table8[Tag Number],Table8[Status],"-",0)="-"),
   "-")</f>
        <v>Alive</v>
      </c>
      <c r="I1962" s="88" t="str">
        <f>IF((_xlfn.XLOOKUP(B1962,[2]Sheet1!$A$2:$A$198,[2]Sheet1!$B$2:$B$198,"-",0)="Glade"),"Out","No")</f>
        <v>No</v>
      </c>
      <c r="J1962" s="94"/>
      <c r="K1962" s="95"/>
      <c r="L1962" s="95"/>
      <c r="M1962" s="95"/>
      <c r="N1962" s="96"/>
      <c r="O1962" s="89"/>
      <c r="R1962" t="b">
        <f t="shared" si="62"/>
        <v>0</v>
      </c>
    </row>
    <row r="1963" spans="1:18" ht="15" thickBot="1" x14ac:dyDescent="0.35">
      <c r="A1963" s="3" t="s">
        <v>699</v>
      </c>
      <c r="B1963" s="3" t="s">
        <v>1137</v>
      </c>
      <c r="C1963" s="84">
        <f>IF(COUNTIF(Table8[Tag Number], A1963), 1, 0)</f>
        <v>1</v>
      </c>
      <c r="D1963" s="85">
        <f>IF(COUNTIF(Table9[Tag Number], A1963), 1, 0)</f>
        <v>1</v>
      </c>
      <c r="E1963" s="86">
        <f>IF(COUNTIF(Table10[Tag Number], A1963), 1, 0)</f>
        <v>1</v>
      </c>
      <c r="F1963" s="86">
        <f>IF(COUNTIF(Table11[Tag Number], A1963), 1, 0)</f>
        <v>0</v>
      </c>
      <c r="G1963" s="87">
        <f t="shared" si="63"/>
        <v>3</v>
      </c>
      <c r="H1963" s="88" t="str" cm="1">
        <f t="array" ref="H1963">_xlfn.IFS(OR(_xlfn.XLOOKUP(A1963,Table9[Tag Number],Table9[Status],"-",0)="Dead",
        _xlfn.XLOOKUP(A1963,Table10[Tag Number],Table10[Status],"-",0)="Dead",
        _xlfn.XLOOKUP(A1963,Table11[Tag Number],Table11[Status],"-",0)="Dead",
        _xlfn.XLOOKUP(A1963,Table8[Tag Number],Table8[Status],"-",0)="Dead"),"Dead",
     OR(_xlfn.XLOOKUP(A1963,Table11[Tag Number],Table11[Status],"-",0)="Alive",
        _xlfn.XLOOKUP(A1963,Table10[Tag Number],Table10[Status],"-",0)="Alive",
        _xlfn.XLOOKUP(A1963,Table9[Tag Number],Table9[Status],"-",0)="Alive",
        _xlfn.XLOOKUP(A1963,Table8[Tag Number],Table8[Status],"-",0)="Alive"),"Alive",
     OR(_xlfn.XLOOKUP(A1963,Table9[Tag Number],Table9[Status],"-",0)="-",
        _xlfn.XLOOKUP(A1963,Table10[Tag Number],Table10[Status],"-",0)="-",
        _xlfn.XLOOKUP(A1963,Table11[Tag Number],Table11[Status],"-",0)="-",
        _xlfn.XLOOKUP(A1963,Table8[Tag Number],Table8[Status],"-",0)="-"),
   "-")</f>
        <v>Alive</v>
      </c>
      <c r="I1963" s="88" t="str">
        <f>IF((_xlfn.XLOOKUP(B1963,[2]Sheet1!$A$2:$A$198,[2]Sheet1!$B$2:$B$198,"-",0)="Glade"),"Out","No")</f>
        <v>No</v>
      </c>
      <c r="J1963" s="94"/>
      <c r="K1963" s="95"/>
      <c r="L1963" s="95"/>
      <c r="M1963" s="95"/>
      <c r="N1963" s="96"/>
      <c r="O1963" s="89"/>
      <c r="R1963" t="str">
        <f t="shared" si="62"/>
        <v>C976</v>
      </c>
    </row>
    <row r="1964" spans="1:18" ht="15" thickBot="1" x14ac:dyDescent="0.35">
      <c r="A1964" s="2" t="s">
        <v>606</v>
      </c>
      <c r="B1964" s="2" t="s">
        <v>1137</v>
      </c>
      <c r="C1964" s="84">
        <f>IF(COUNTIF(Table8[Tag Number], A1964), 1, 0)</f>
        <v>1</v>
      </c>
      <c r="D1964" s="85">
        <f>IF(COUNTIF(Table9[Tag Number], A1964), 1, 0)</f>
        <v>1</v>
      </c>
      <c r="E1964" s="86">
        <f>IF(COUNTIF(Table10[Tag Number], A1964), 1, 0)</f>
        <v>0</v>
      </c>
      <c r="F1964" s="86">
        <f>IF(COUNTIF(Table11[Tag Number], A1964), 1, 0)</f>
        <v>0</v>
      </c>
      <c r="G1964" s="87">
        <f t="shared" si="63"/>
        <v>2</v>
      </c>
      <c r="H1964" s="88" t="str" cm="1">
        <f t="array" ref="H1964">_xlfn.IFS(OR(_xlfn.XLOOKUP(A1964,Table9[Tag Number],Table9[Status],"-",0)="Dead",
        _xlfn.XLOOKUP(A1964,Table10[Tag Number],Table10[Status],"-",0)="Dead",
        _xlfn.XLOOKUP(A1964,Table11[Tag Number],Table11[Status],"-",0)="Dead",
        _xlfn.XLOOKUP(A1964,Table8[Tag Number],Table8[Status],"-",0)="Dead"),"Dead",
     OR(_xlfn.XLOOKUP(A1964,Table11[Tag Number],Table11[Status],"-",0)="Alive",
        _xlfn.XLOOKUP(A1964,Table10[Tag Number],Table10[Status],"-",0)="Alive",
        _xlfn.XLOOKUP(A1964,Table9[Tag Number],Table9[Status],"-",0)="Alive",
        _xlfn.XLOOKUP(A1964,Table8[Tag Number],Table8[Status],"-",0)="Alive"),"Alive",
     OR(_xlfn.XLOOKUP(A1964,Table9[Tag Number],Table9[Status],"-",0)="-",
        _xlfn.XLOOKUP(A1964,Table10[Tag Number],Table10[Status],"-",0)="-",
        _xlfn.XLOOKUP(A1964,Table11[Tag Number],Table11[Status],"-",0)="-",
        _xlfn.XLOOKUP(A1964,Table8[Tag Number],Table8[Status],"-",0)="-"),
   "-")</f>
        <v>Alive</v>
      </c>
      <c r="I1964" s="88" t="str">
        <f>IF((_xlfn.XLOOKUP(B1964,[2]Sheet1!$A$2:$A$198,[2]Sheet1!$B$2:$B$198,"-",0)="Glade"),"Out","No")</f>
        <v>No</v>
      </c>
      <c r="J1964" s="94"/>
      <c r="K1964" s="95"/>
      <c r="L1964" s="95"/>
      <c r="M1964" s="95"/>
      <c r="N1964" s="96"/>
      <c r="O1964" s="89"/>
      <c r="R1964" t="str">
        <f t="shared" si="62"/>
        <v>C977</v>
      </c>
    </row>
    <row r="1965" spans="1:18" ht="15" thickBot="1" x14ac:dyDescent="0.35">
      <c r="A1965" s="3" t="s">
        <v>787</v>
      </c>
      <c r="B1965" s="3" t="s">
        <v>1137</v>
      </c>
      <c r="C1965" s="84">
        <f>IF(COUNTIF(Table8[Tag Number], A1965), 1, 0)</f>
        <v>1</v>
      </c>
      <c r="D1965" s="85">
        <f>IF(COUNTIF(Table9[Tag Number], A1965), 1, 0)</f>
        <v>0</v>
      </c>
      <c r="E1965" s="86">
        <f>IF(COUNTIF(Table10[Tag Number], A1965), 1, 0)</f>
        <v>1</v>
      </c>
      <c r="F1965" s="86">
        <f>IF(COUNTIF(Table11[Tag Number], A1965), 1, 0)</f>
        <v>0</v>
      </c>
      <c r="G1965" s="87">
        <f t="shared" si="63"/>
        <v>2</v>
      </c>
      <c r="H1965" s="88" t="str" cm="1">
        <f t="array" ref="H1965">_xlfn.IFS(OR(_xlfn.XLOOKUP(A1965,Table9[Tag Number],Table9[Status],"-",0)="Dead",
        _xlfn.XLOOKUP(A1965,Table10[Tag Number],Table10[Status],"-",0)="Dead",
        _xlfn.XLOOKUP(A1965,Table11[Tag Number],Table11[Status],"-",0)="Dead",
        _xlfn.XLOOKUP(A1965,Table8[Tag Number],Table8[Status],"-",0)="Dead"),"Dead",
     OR(_xlfn.XLOOKUP(A1965,Table11[Tag Number],Table11[Status],"-",0)="Alive",
        _xlfn.XLOOKUP(A1965,Table10[Tag Number],Table10[Status],"-",0)="Alive",
        _xlfn.XLOOKUP(A1965,Table9[Tag Number],Table9[Status],"-",0)="Alive",
        _xlfn.XLOOKUP(A1965,Table8[Tag Number],Table8[Status],"-",0)="Alive"),"Alive",
     OR(_xlfn.XLOOKUP(A1965,Table9[Tag Number],Table9[Status],"-",0)="-",
        _xlfn.XLOOKUP(A1965,Table10[Tag Number],Table10[Status],"-",0)="-",
        _xlfn.XLOOKUP(A1965,Table11[Tag Number],Table11[Status],"-",0)="-",
        _xlfn.XLOOKUP(A1965,Table8[Tag Number],Table8[Status],"-",0)="-"),
   "-")</f>
        <v>Alive</v>
      </c>
      <c r="I1965" s="88" t="str">
        <f>IF((_xlfn.XLOOKUP(B1965,[2]Sheet1!$A$2:$A$198,[2]Sheet1!$B$2:$B$198,"-",0)="Glade"),"Out","No")</f>
        <v>No</v>
      </c>
      <c r="J1965" s="94"/>
      <c r="K1965" s="95"/>
      <c r="L1965" s="95"/>
      <c r="M1965" s="95"/>
      <c r="N1965" s="96"/>
      <c r="O1965" s="89"/>
      <c r="R1965" t="str">
        <f t="shared" si="62"/>
        <v>C978</v>
      </c>
    </row>
    <row r="1966" spans="1:18" ht="15" thickBot="1" x14ac:dyDescent="0.35">
      <c r="A1966" s="2" t="s">
        <v>700</v>
      </c>
      <c r="B1966" s="2" t="s">
        <v>1137</v>
      </c>
      <c r="C1966" s="84">
        <f>IF(COUNTIF(Table8[Tag Number], A1966), 1, 0)</f>
        <v>0</v>
      </c>
      <c r="D1966" s="85">
        <f>IF(COUNTIF(Table9[Tag Number], A1966), 1, 0)</f>
        <v>1</v>
      </c>
      <c r="E1966" s="86">
        <f>IF(COUNTIF(Table10[Tag Number], A1966), 1, 0)</f>
        <v>1</v>
      </c>
      <c r="F1966" s="86">
        <f>IF(COUNTIF(Table11[Tag Number], A1966), 1, 0)</f>
        <v>0</v>
      </c>
      <c r="G1966" s="87">
        <f t="shared" si="63"/>
        <v>2</v>
      </c>
      <c r="H1966" s="88" t="str" cm="1">
        <f t="array" ref="H1966">_xlfn.IFS(OR(_xlfn.XLOOKUP(A1966,Table9[Tag Number],Table9[Status],"-",0)="Dead",
        _xlfn.XLOOKUP(A1966,Table10[Tag Number],Table10[Status],"-",0)="Dead",
        _xlfn.XLOOKUP(A1966,Table11[Tag Number],Table11[Status],"-",0)="Dead",
        _xlfn.XLOOKUP(A1966,Table8[Tag Number],Table8[Status],"-",0)="Dead"),"Dead",
     OR(_xlfn.XLOOKUP(A1966,Table11[Tag Number],Table11[Status],"-",0)="Alive",
        _xlfn.XLOOKUP(A1966,Table10[Tag Number],Table10[Status],"-",0)="Alive",
        _xlfn.XLOOKUP(A1966,Table9[Tag Number],Table9[Status],"-",0)="Alive",
        _xlfn.XLOOKUP(A1966,Table8[Tag Number],Table8[Status],"-",0)="Alive"),"Alive",
     OR(_xlfn.XLOOKUP(A1966,Table9[Tag Number],Table9[Status],"-",0)="-",
        _xlfn.XLOOKUP(A1966,Table10[Tag Number],Table10[Status],"-",0)="-",
        _xlfn.XLOOKUP(A1966,Table11[Tag Number],Table11[Status],"-",0)="-",
        _xlfn.XLOOKUP(A1966,Table8[Tag Number],Table8[Status],"-",0)="-"),
   "-")</f>
        <v>Alive</v>
      </c>
      <c r="I1966" s="88" t="str">
        <f>IF((_xlfn.XLOOKUP(B1966,[2]Sheet1!$A$2:$A$198,[2]Sheet1!$B$2:$B$198,"-",0)="Glade"),"Out","No")</f>
        <v>No</v>
      </c>
      <c r="J1966" s="94"/>
      <c r="K1966" s="95"/>
      <c r="L1966" s="95"/>
      <c r="M1966" s="95"/>
      <c r="N1966" s="96"/>
      <c r="O1966" s="89"/>
      <c r="R1966" t="str">
        <f t="shared" si="62"/>
        <v>C979</v>
      </c>
    </row>
    <row r="1967" spans="1:18" ht="15" thickBot="1" x14ac:dyDescent="0.35">
      <c r="A1967" s="3" t="s">
        <v>998</v>
      </c>
      <c r="B1967" s="3" t="s">
        <v>1137</v>
      </c>
      <c r="C1967" s="84">
        <f>IF(COUNTIF(Table8[Tag Number], A1967), 1, 0)</f>
        <v>0</v>
      </c>
      <c r="D1967" s="85">
        <f>IF(COUNTIF(Table9[Tag Number], A1967), 1, 0)</f>
        <v>1</v>
      </c>
      <c r="E1967" s="86">
        <f>IF(COUNTIF(Table10[Tag Number], A1967), 1, 0)</f>
        <v>0</v>
      </c>
      <c r="F1967" s="86">
        <f>IF(COUNTIF(Table11[Tag Number], A1967), 1, 0)</f>
        <v>0</v>
      </c>
      <c r="G1967" s="87">
        <f t="shared" si="63"/>
        <v>1</v>
      </c>
      <c r="H1967" s="88" t="str" cm="1">
        <f t="array" ref="H1967">_xlfn.IFS(OR(_xlfn.XLOOKUP(A1967,Table9[Tag Number],Table9[Status],"-",0)="Dead",
        _xlfn.XLOOKUP(A1967,Table10[Tag Number],Table10[Status],"-",0)="Dead",
        _xlfn.XLOOKUP(A1967,Table11[Tag Number],Table11[Status],"-",0)="Dead",
        _xlfn.XLOOKUP(A1967,Table8[Tag Number],Table8[Status],"-",0)="Dead"),"Dead",
     OR(_xlfn.XLOOKUP(A1967,Table11[Tag Number],Table11[Status],"-",0)="Alive",
        _xlfn.XLOOKUP(A1967,Table10[Tag Number],Table10[Status],"-",0)="Alive",
        _xlfn.XLOOKUP(A1967,Table9[Tag Number],Table9[Status],"-",0)="Alive",
        _xlfn.XLOOKUP(A1967,Table8[Tag Number],Table8[Status],"-",0)="Alive"),"Alive",
     OR(_xlfn.XLOOKUP(A1967,Table9[Tag Number],Table9[Status],"-",0)="-",
        _xlfn.XLOOKUP(A1967,Table10[Tag Number],Table10[Status],"-",0)="-",
        _xlfn.XLOOKUP(A1967,Table11[Tag Number],Table11[Status],"-",0)="-",
        _xlfn.XLOOKUP(A1967,Table8[Tag Number],Table8[Status],"-",0)="-"),
   "-")</f>
        <v>Alive</v>
      </c>
      <c r="I1967" s="88" t="str">
        <f>IF((_xlfn.XLOOKUP(B1967,[2]Sheet1!$A$2:$A$198,[2]Sheet1!$B$2:$B$198,"-",0)="Glade"),"Out","No")</f>
        <v>No</v>
      </c>
      <c r="J1967" s="94"/>
      <c r="K1967" s="95"/>
      <c r="L1967" s="95"/>
      <c r="M1967" s="95"/>
      <c r="N1967" s="96"/>
      <c r="O1967" s="89"/>
      <c r="R1967" t="b">
        <f t="shared" si="62"/>
        <v>0</v>
      </c>
    </row>
    <row r="1968" spans="1:18" ht="15" thickBot="1" x14ac:dyDescent="0.35">
      <c r="A1968" s="2" t="s">
        <v>2494</v>
      </c>
      <c r="B1968" s="2" t="s">
        <v>1137</v>
      </c>
      <c r="C1968" s="84">
        <f>IF(COUNTIF(Table8[Tag Number], A1968), 1, 0)</f>
        <v>0</v>
      </c>
      <c r="D1968" s="85">
        <f>IF(COUNTIF(Table9[Tag Number], A1968), 1, 0)</f>
        <v>0</v>
      </c>
      <c r="E1968" s="86">
        <f>IF(COUNTIF(Table10[Tag Number], A1968), 1, 0)</f>
        <v>0</v>
      </c>
      <c r="F1968" s="86">
        <f>IF(COUNTIF(Table11[Tag Number], A1968), 1, 0)</f>
        <v>0</v>
      </c>
      <c r="G1968" s="87">
        <f t="shared" si="63"/>
        <v>0</v>
      </c>
      <c r="H1968" s="88" t="str" cm="1">
        <f t="array" ref="H1968">_xlfn.IFS(OR(_xlfn.XLOOKUP(A1968,Table9[Tag Number],Table9[Status],"-",0)="Dead",
        _xlfn.XLOOKUP(A1968,Table10[Tag Number],Table10[Status],"-",0)="Dead",
        _xlfn.XLOOKUP(A1968,Table11[Tag Number],Table11[Status],"-",0)="Dead",
        _xlfn.XLOOKUP(A1968,Table8[Tag Number],Table8[Status],"-",0)="Dead"),"Dead",
     OR(_xlfn.XLOOKUP(A1968,Table11[Tag Number],Table11[Status],"-",0)="Alive",
        _xlfn.XLOOKUP(A1968,Table10[Tag Number],Table10[Status],"-",0)="Alive",
        _xlfn.XLOOKUP(A1968,Table9[Tag Number],Table9[Status],"-",0)="Alive",
        _xlfn.XLOOKUP(A1968,Table8[Tag Number],Table8[Status],"-",0)="Alive"),"Alive",
     OR(_xlfn.XLOOKUP(A1968,Table9[Tag Number],Table9[Status],"-",0)="-",
        _xlfn.XLOOKUP(A1968,Table10[Tag Number],Table10[Status],"-",0)="-",
        _xlfn.XLOOKUP(A1968,Table11[Tag Number],Table11[Status],"-",0)="-",
        _xlfn.XLOOKUP(A1968,Table8[Tag Number],Table8[Status],"-",0)="-"),
   "-")</f>
        <v>-</v>
      </c>
      <c r="I1968" s="88" t="str">
        <f>IF((_xlfn.XLOOKUP(B1968,[2]Sheet1!$A$2:$A$198,[2]Sheet1!$B$2:$B$198,"-",0)="Glade"),"Out","No")</f>
        <v>No</v>
      </c>
      <c r="J1968" s="94"/>
      <c r="K1968" s="95"/>
      <c r="L1968" s="95"/>
      <c r="M1968" s="95"/>
      <c r="N1968" s="96"/>
      <c r="O1968" s="89"/>
      <c r="R1968" t="b">
        <f t="shared" si="62"/>
        <v>0</v>
      </c>
    </row>
    <row r="1969" spans="1:18" ht="15" thickBot="1" x14ac:dyDescent="0.35">
      <c r="A1969" s="3" t="s">
        <v>444</v>
      </c>
      <c r="B1969" s="3" t="s">
        <v>1137</v>
      </c>
      <c r="C1969" s="84">
        <f>IF(COUNTIF(Table8[Tag Number], A1969), 1, 0)</f>
        <v>1</v>
      </c>
      <c r="D1969" s="85">
        <f>IF(COUNTIF(Table9[Tag Number], A1969), 1, 0)</f>
        <v>0</v>
      </c>
      <c r="E1969" s="86">
        <f>IF(COUNTIF(Table10[Tag Number], A1969), 1, 0)</f>
        <v>0</v>
      </c>
      <c r="F1969" s="86">
        <f>IF(COUNTIF(Table11[Tag Number], A1969), 1, 0)</f>
        <v>0</v>
      </c>
      <c r="G1969" s="87">
        <f t="shared" si="63"/>
        <v>1</v>
      </c>
      <c r="H1969" s="88" t="str" cm="1">
        <f t="array" ref="H1969">_xlfn.IFS(OR(_xlfn.XLOOKUP(A1969,Table9[Tag Number],Table9[Status],"-",0)="Dead",
        _xlfn.XLOOKUP(A1969,Table10[Tag Number],Table10[Status],"-",0)="Dead",
        _xlfn.XLOOKUP(A1969,Table11[Tag Number],Table11[Status],"-",0)="Dead",
        _xlfn.XLOOKUP(A1969,Table8[Tag Number],Table8[Status],"-",0)="Dead"),"Dead",
     OR(_xlfn.XLOOKUP(A1969,Table11[Tag Number],Table11[Status],"-",0)="Alive",
        _xlfn.XLOOKUP(A1969,Table10[Tag Number],Table10[Status],"-",0)="Alive",
        _xlfn.XLOOKUP(A1969,Table9[Tag Number],Table9[Status],"-",0)="Alive",
        _xlfn.XLOOKUP(A1969,Table8[Tag Number],Table8[Status],"-",0)="Alive"),"Alive",
     OR(_xlfn.XLOOKUP(A1969,Table9[Tag Number],Table9[Status],"-",0)="-",
        _xlfn.XLOOKUP(A1969,Table10[Tag Number],Table10[Status],"-",0)="-",
        _xlfn.XLOOKUP(A1969,Table11[Tag Number],Table11[Status],"-",0)="-",
        _xlfn.XLOOKUP(A1969,Table8[Tag Number],Table8[Status],"-",0)="-"),
   "-")</f>
        <v>Alive</v>
      </c>
      <c r="I1969" s="88" t="str">
        <f>IF((_xlfn.XLOOKUP(B1969,[2]Sheet1!$A$2:$A$198,[2]Sheet1!$B$2:$B$198,"-",0)="Glade"),"Out","No")</f>
        <v>No</v>
      </c>
      <c r="J1969" s="94"/>
      <c r="K1969" s="95"/>
      <c r="L1969" s="95"/>
      <c r="M1969" s="95"/>
      <c r="N1969" s="96"/>
      <c r="O1969" s="89"/>
      <c r="R1969" t="b">
        <f t="shared" si="62"/>
        <v>0</v>
      </c>
    </row>
    <row r="1970" spans="1:18" ht="15" thickBot="1" x14ac:dyDescent="0.35">
      <c r="A1970" s="2" t="s">
        <v>588</v>
      </c>
      <c r="B1970" s="2" t="s">
        <v>1137</v>
      </c>
      <c r="C1970" s="84">
        <f>IF(COUNTIF(Table8[Tag Number], A1970), 1, 0)</f>
        <v>1</v>
      </c>
      <c r="D1970" s="85">
        <f>IF(COUNTIF(Table9[Tag Number], A1970), 1, 0)</f>
        <v>0</v>
      </c>
      <c r="E1970" s="86">
        <f>IF(COUNTIF(Table10[Tag Number], A1970), 1, 0)</f>
        <v>0</v>
      </c>
      <c r="F1970" s="86">
        <f>IF(COUNTIF(Table11[Tag Number], A1970), 1, 0)</f>
        <v>0</v>
      </c>
      <c r="G1970" s="87">
        <f t="shared" si="63"/>
        <v>1</v>
      </c>
      <c r="H1970" s="88" t="str" cm="1">
        <f t="array" ref="H1970">_xlfn.IFS(OR(_xlfn.XLOOKUP(A1970,Table9[Tag Number],Table9[Status],"-",0)="Dead",
        _xlfn.XLOOKUP(A1970,Table10[Tag Number],Table10[Status],"-",0)="Dead",
        _xlfn.XLOOKUP(A1970,Table11[Tag Number],Table11[Status],"-",0)="Dead",
        _xlfn.XLOOKUP(A1970,Table8[Tag Number],Table8[Status],"-",0)="Dead"),"Dead",
     OR(_xlfn.XLOOKUP(A1970,Table11[Tag Number],Table11[Status],"-",0)="Alive",
        _xlfn.XLOOKUP(A1970,Table10[Tag Number],Table10[Status],"-",0)="Alive",
        _xlfn.XLOOKUP(A1970,Table9[Tag Number],Table9[Status],"-",0)="Alive",
        _xlfn.XLOOKUP(A1970,Table8[Tag Number],Table8[Status],"-",0)="Alive"),"Alive",
     OR(_xlfn.XLOOKUP(A1970,Table9[Tag Number],Table9[Status],"-",0)="-",
        _xlfn.XLOOKUP(A1970,Table10[Tag Number],Table10[Status],"-",0)="-",
        _xlfn.XLOOKUP(A1970,Table11[Tag Number],Table11[Status],"-",0)="-",
        _xlfn.XLOOKUP(A1970,Table8[Tag Number],Table8[Status],"-",0)="-"),
   "-")</f>
        <v>Alive</v>
      </c>
      <c r="I1970" s="88" t="str">
        <f>IF((_xlfn.XLOOKUP(B1970,[2]Sheet1!$A$2:$A$198,[2]Sheet1!$B$2:$B$198,"-",0)="Glade"),"Out","No")</f>
        <v>No</v>
      </c>
      <c r="J1970" s="94"/>
      <c r="K1970" s="95"/>
      <c r="L1970" s="95"/>
      <c r="M1970" s="95"/>
      <c r="N1970" s="96"/>
      <c r="O1970" s="89"/>
      <c r="R1970" t="b">
        <f t="shared" si="62"/>
        <v>0</v>
      </c>
    </row>
    <row r="1971" spans="1:18" ht="15" thickBot="1" x14ac:dyDescent="0.35">
      <c r="A1971" s="3" t="s">
        <v>369</v>
      </c>
      <c r="B1971" s="3" t="s">
        <v>1137</v>
      </c>
      <c r="C1971" s="84">
        <f>IF(COUNTIF(Table8[Tag Number], A1971), 1, 0)</f>
        <v>1</v>
      </c>
      <c r="D1971" s="85">
        <f>IF(COUNTIF(Table9[Tag Number], A1971), 1, 0)</f>
        <v>1</v>
      </c>
      <c r="E1971" s="86">
        <f>IF(COUNTIF(Table10[Tag Number], A1971), 1, 0)</f>
        <v>0</v>
      </c>
      <c r="F1971" s="86">
        <f>IF(COUNTIF(Table11[Tag Number], A1971), 1, 0)</f>
        <v>0</v>
      </c>
      <c r="G1971" s="87">
        <f t="shared" si="63"/>
        <v>2</v>
      </c>
      <c r="H1971" s="88" t="str" cm="1">
        <f t="array" ref="H1971">_xlfn.IFS(OR(_xlfn.XLOOKUP(A1971,Table9[Tag Number],Table9[Status],"-",0)="Dead",
        _xlfn.XLOOKUP(A1971,Table10[Tag Number],Table10[Status],"-",0)="Dead",
        _xlfn.XLOOKUP(A1971,Table11[Tag Number],Table11[Status],"-",0)="Dead",
        _xlfn.XLOOKUP(A1971,Table8[Tag Number],Table8[Status],"-",0)="Dead"),"Dead",
     OR(_xlfn.XLOOKUP(A1971,Table11[Tag Number],Table11[Status],"-",0)="Alive",
        _xlfn.XLOOKUP(A1971,Table10[Tag Number],Table10[Status],"-",0)="Alive",
        _xlfn.XLOOKUP(A1971,Table9[Tag Number],Table9[Status],"-",0)="Alive",
        _xlfn.XLOOKUP(A1971,Table8[Tag Number],Table8[Status],"-",0)="Alive"),"Alive",
     OR(_xlfn.XLOOKUP(A1971,Table9[Tag Number],Table9[Status],"-",0)="-",
        _xlfn.XLOOKUP(A1971,Table10[Tag Number],Table10[Status],"-",0)="-",
        _xlfn.XLOOKUP(A1971,Table11[Tag Number],Table11[Status],"-",0)="-",
        _xlfn.XLOOKUP(A1971,Table8[Tag Number],Table8[Status],"-",0)="-"),
   "-")</f>
        <v>Alive</v>
      </c>
      <c r="I1971" s="88" t="str">
        <f>IF((_xlfn.XLOOKUP(B1971,[2]Sheet1!$A$2:$A$198,[2]Sheet1!$B$2:$B$198,"-",0)="Glade"),"Out","No")</f>
        <v>No</v>
      </c>
      <c r="J1971" s="94"/>
      <c r="K1971" s="95"/>
      <c r="L1971" s="95"/>
      <c r="M1971" s="95"/>
      <c r="N1971" s="96"/>
      <c r="O1971" s="89"/>
      <c r="R1971" t="str">
        <f t="shared" si="62"/>
        <v>C984</v>
      </c>
    </row>
    <row r="1972" spans="1:18" ht="15" thickBot="1" x14ac:dyDescent="0.35">
      <c r="A1972" s="2" t="s">
        <v>2495</v>
      </c>
      <c r="B1972" s="2" t="s">
        <v>1137</v>
      </c>
      <c r="C1972" s="84">
        <f>IF(COUNTIF(Table8[Tag Number], A1972), 1, 0)</f>
        <v>0</v>
      </c>
      <c r="D1972" s="85">
        <f>IF(COUNTIF(Table9[Tag Number], A1972), 1, 0)</f>
        <v>0</v>
      </c>
      <c r="E1972" s="86">
        <f>IF(COUNTIF(Table10[Tag Number], A1972), 1, 0)</f>
        <v>0</v>
      </c>
      <c r="F1972" s="86">
        <f>IF(COUNTIF(Table11[Tag Number], A1972), 1, 0)</f>
        <v>0</v>
      </c>
      <c r="G1972" s="87">
        <f t="shared" si="63"/>
        <v>0</v>
      </c>
      <c r="H1972" s="88" t="str" cm="1">
        <f t="array" ref="H1972">_xlfn.IFS(OR(_xlfn.XLOOKUP(A1972,Table9[Tag Number],Table9[Status],"-",0)="Dead",
        _xlfn.XLOOKUP(A1972,Table10[Tag Number],Table10[Status],"-",0)="Dead",
        _xlfn.XLOOKUP(A1972,Table11[Tag Number],Table11[Status],"-",0)="Dead",
        _xlfn.XLOOKUP(A1972,Table8[Tag Number],Table8[Status],"-",0)="Dead"),"Dead",
     OR(_xlfn.XLOOKUP(A1972,Table11[Tag Number],Table11[Status],"-",0)="Alive",
        _xlfn.XLOOKUP(A1972,Table10[Tag Number],Table10[Status],"-",0)="Alive",
        _xlfn.XLOOKUP(A1972,Table9[Tag Number],Table9[Status],"-",0)="Alive",
        _xlfn.XLOOKUP(A1972,Table8[Tag Number],Table8[Status],"-",0)="Alive"),"Alive",
     OR(_xlfn.XLOOKUP(A1972,Table9[Tag Number],Table9[Status],"-",0)="-",
        _xlfn.XLOOKUP(A1972,Table10[Tag Number],Table10[Status],"-",0)="-",
        _xlfn.XLOOKUP(A1972,Table11[Tag Number],Table11[Status],"-",0)="-",
        _xlfn.XLOOKUP(A1972,Table8[Tag Number],Table8[Status],"-",0)="-"),
   "-")</f>
        <v>-</v>
      </c>
      <c r="I1972" s="88" t="str">
        <f>IF((_xlfn.XLOOKUP(B1972,[2]Sheet1!$A$2:$A$198,[2]Sheet1!$B$2:$B$198,"-",0)="Glade"),"Out","No")</f>
        <v>No</v>
      </c>
      <c r="J1972" s="94"/>
      <c r="K1972" s="95"/>
      <c r="L1972" s="95"/>
      <c r="M1972" s="95"/>
      <c r="N1972" s="96"/>
      <c r="O1972" s="89"/>
      <c r="R1972" t="b">
        <f t="shared" si="62"/>
        <v>0</v>
      </c>
    </row>
    <row r="1973" spans="1:18" ht="15" thickBot="1" x14ac:dyDescent="0.35">
      <c r="A1973" s="3" t="s">
        <v>2496</v>
      </c>
      <c r="B1973" s="3" t="s">
        <v>1137</v>
      </c>
      <c r="C1973" s="84">
        <f>IF(COUNTIF(Table8[Tag Number], A1973), 1, 0)</f>
        <v>0</v>
      </c>
      <c r="D1973" s="85">
        <f>IF(COUNTIF(Table9[Tag Number], A1973), 1, 0)</f>
        <v>0</v>
      </c>
      <c r="E1973" s="86">
        <f>IF(COUNTIF(Table10[Tag Number], A1973), 1, 0)</f>
        <v>0</v>
      </c>
      <c r="F1973" s="86">
        <f>IF(COUNTIF(Table11[Tag Number], A1973), 1, 0)</f>
        <v>0</v>
      </c>
      <c r="G1973" s="87">
        <f t="shared" si="63"/>
        <v>0</v>
      </c>
      <c r="H1973" s="88" t="str" cm="1">
        <f t="array" ref="H1973">_xlfn.IFS(OR(_xlfn.XLOOKUP(A1973,Table9[Tag Number],Table9[Status],"-",0)="Dead",
        _xlfn.XLOOKUP(A1973,Table10[Tag Number],Table10[Status],"-",0)="Dead",
        _xlfn.XLOOKUP(A1973,Table11[Tag Number],Table11[Status],"-",0)="Dead",
        _xlfn.XLOOKUP(A1973,Table8[Tag Number],Table8[Status],"-",0)="Dead"),"Dead",
     OR(_xlfn.XLOOKUP(A1973,Table11[Tag Number],Table11[Status],"-",0)="Alive",
        _xlfn.XLOOKUP(A1973,Table10[Tag Number],Table10[Status],"-",0)="Alive",
        _xlfn.XLOOKUP(A1973,Table9[Tag Number],Table9[Status],"-",0)="Alive",
        _xlfn.XLOOKUP(A1973,Table8[Tag Number],Table8[Status],"-",0)="Alive"),"Alive",
     OR(_xlfn.XLOOKUP(A1973,Table9[Tag Number],Table9[Status],"-",0)="-",
        _xlfn.XLOOKUP(A1973,Table10[Tag Number],Table10[Status],"-",0)="-",
        _xlfn.XLOOKUP(A1973,Table11[Tag Number],Table11[Status],"-",0)="-",
        _xlfn.XLOOKUP(A1973,Table8[Tag Number],Table8[Status],"-",0)="-"),
   "-")</f>
        <v>-</v>
      </c>
      <c r="I1973" s="88" t="str">
        <f>IF((_xlfn.XLOOKUP(B1973,[2]Sheet1!$A$2:$A$198,[2]Sheet1!$B$2:$B$198,"-",0)="Glade"),"Out","No")</f>
        <v>No</v>
      </c>
      <c r="J1973" s="94"/>
      <c r="K1973" s="95"/>
      <c r="L1973" s="95"/>
      <c r="M1973" s="95"/>
      <c r="N1973" s="96"/>
      <c r="O1973" s="89"/>
      <c r="R1973" t="b">
        <f t="shared" si="62"/>
        <v>0</v>
      </c>
    </row>
    <row r="1974" spans="1:18" ht="15" thickBot="1" x14ac:dyDescent="0.35">
      <c r="A1974" s="2" t="s">
        <v>2497</v>
      </c>
      <c r="B1974" s="2" t="s">
        <v>1137</v>
      </c>
      <c r="C1974" s="84">
        <f>IF(COUNTIF(Table8[Tag Number], A1974), 1, 0)</f>
        <v>0</v>
      </c>
      <c r="D1974" s="85">
        <f>IF(COUNTIF(Table9[Tag Number], A1974), 1, 0)</f>
        <v>0</v>
      </c>
      <c r="E1974" s="86">
        <f>IF(COUNTIF(Table10[Tag Number], A1974), 1, 0)</f>
        <v>0</v>
      </c>
      <c r="F1974" s="86">
        <f>IF(COUNTIF(Table11[Tag Number], A1974), 1, 0)</f>
        <v>0</v>
      </c>
      <c r="G1974" s="87">
        <f t="shared" si="63"/>
        <v>0</v>
      </c>
      <c r="H1974" s="88" t="str" cm="1">
        <f t="array" ref="H1974">_xlfn.IFS(OR(_xlfn.XLOOKUP(A1974,Table9[Tag Number],Table9[Status],"-",0)="Dead",
        _xlfn.XLOOKUP(A1974,Table10[Tag Number],Table10[Status],"-",0)="Dead",
        _xlfn.XLOOKUP(A1974,Table11[Tag Number],Table11[Status],"-",0)="Dead",
        _xlfn.XLOOKUP(A1974,Table8[Tag Number],Table8[Status],"-",0)="Dead"),"Dead",
     OR(_xlfn.XLOOKUP(A1974,Table11[Tag Number],Table11[Status],"-",0)="Alive",
        _xlfn.XLOOKUP(A1974,Table10[Tag Number],Table10[Status],"-",0)="Alive",
        _xlfn.XLOOKUP(A1974,Table9[Tag Number],Table9[Status],"-",0)="Alive",
        _xlfn.XLOOKUP(A1974,Table8[Tag Number],Table8[Status],"-",0)="Alive"),"Alive",
     OR(_xlfn.XLOOKUP(A1974,Table9[Tag Number],Table9[Status],"-",0)="-",
        _xlfn.XLOOKUP(A1974,Table10[Tag Number],Table10[Status],"-",0)="-",
        _xlfn.XLOOKUP(A1974,Table11[Tag Number],Table11[Status],"-",0)="-",
        _xlfn.XLOOKUP(A1974,Table8[Tag Number],Table8[Status],"-",0)="-"),
   "-")</f>
        <v>-</v>
      </c>
      <c r="I1974" s="88" t="str">
        <f>IF((_xlfn.XLOOKUP(B1974,[2]Sheet1!$A$2:$A$198,[2]Sheet1!$B$2:$B$198,"-",0)="Glade"),"Out","No")</f>
        <v>No</v>
      </c>
      <c r="J1974" s="94"/>
      <c r="K1974" s="95"/>
      <c r="L1974" s="95"/>
      <c r="M1974" s="95"/>
      <c r="N1974" s="96"/>
      <c r="O1974" s="89"/>
      <c r="R1974" t="b">
        <f t="shared" si="62"/>
        <v>0</v>
      </c>
    </row>
    <row r="1975" spans="1:18" ht="15" thickBot="1" x14ac:dyDescent="0.35">
      <c r="A1975" s="3" t="s">
        <v>353</v>
      </c>
      <c r="B1975" s="3" t="s">
        <v>1137</v>
      </c>
      <c r="C1975" s="84">
        <f>IF(COUNTIF(Table8[Tag Number], A1975), 1, 0)</f>
        <v>0</v>
      </c>
      <c r="D1975" s="85">
        <f>IF(COUNTIF(Table9[Tag Number], A1975), 1, 0)</f>
        <v>0</v>
      </c>
      <c r="E1975" s="86">
        <f>IF(COUNTIF(Table10[Tag Number], A1975), 1, 0)</f>
        <v>1</v>
      </c>
      <c r="F1975" s="86">
        <f>IF(COUNTIF(Table11[Tag Number], A1975), 1, 0)</f>
        <v>0</v>
      </c>
      <c r="G1975" s="87">
        <f t="shared" si="63"/>
        <v>1</v>
      </c>
      <c r="H1975" s="88" t="str" cm="1">
        <f t="array" ref="H1975">_xlfn.IFS(OR(_xlfn.XLOOKUP(A1975,Table9[Tag Number],Table9[Status],"-",0)="Dead",
        _xlfn.XLOOKUP(A1975,Table10[Tag Number],Table10[Status],"-",0)="Dead",
        _xlfn.XLOOKUP(A1975,Table11[Tag Number],Table11[Status],"-",0)="Dead",
        _xlfn.XLOOKUP(A1975,Table8[Tag Number],Table8[Status],"-",0)="Dead"),"Dead",
     OR(_xlfn.XLOOKUP(A1975,Table11[Tag Number],Table11[Status],"-",0)="Alive",
        _xlfn.XLOOKUP(A1975,Table10[Tag Number],Table10[Status],"-",0)="Alive",
        _xlfn.XLOOKUP(A1975,Table9[Tag Number],Table9[Status],"-",0)="Alive",
        _xlfn.XLOOKUP(A1975,Table8[Tag Number],Table8[Status],"-",0)="Alive"),"Alive",
     OR(_xlfn.XLOOKUP(A1975,Table9[Tag Number],Table9[Status],"-",0)="-",
        _xlfn.XLOOKUP(A1975,Table10[Tag Number],Table10[Status],"-",0)="-",
        _xlfn.XLOOKUP(A1975,Table11[Tag Number],Table11[Status],"-",0)="-",
        _xlfn.XLOOKUP(A1975,Table8[Tag Number],Table8[Status],"-",0)="-"),
   "-")</f>
        <v>Alive</v>
      </c>
      <c r="I1975" s="88" t="str">
        <f>IF((_xlfn.XLOOKUP(B1975,[2]Sheet1!$A$2:$A$198,[2]Sheet1!$B$2:$B$198,"-",0)="Glade"),"Out","No")</f>
        <v>No</v>
      </c>
      <c r="J1975" s="94"/>
      <c r="K1975" s="95"/>
      <c r="L1975" s="95"/>
      <c r="M1975" s="95"/>
      <c r="N1975" s="96"/>
      <c r="O1975" s="89"/>
      <c r="R1975" t="b">
        <f t="shared" si="62"/>
        <v>0</v>
      </c>
    </row>
    <row r="1976" spans="1:18" ht="15" thickBot="1" x14ac:dyDescent="0.35">
      <c r="A1976" s="2" t="s">
        <v>697</v>
      </c>
      <c r="B1976" s="2" t="s">
        <v>1137</v>
      </c>
      <c r="C1976" s="84">
        <f>IF(COUNTIF(Table8[Tag Number], A1976), 1, 0)</f>
        <v>1</v>
      </c>
      <c r="D1976" s="85">
        <f>IF(COUNTIF(Table9[Tag Number], A1976), 1, 0)</f>
        <v>1</v>
      </c>
      <c r="E1976" s="86">
        <f>IF(COUNTIF(Table10[Tag Number], A1976), 1, 0)</f>
        <v>1</v>
      </c>
      <c r="F1976" s="86">
        <f>IF(COUNTIF(Table11[Tag Number], A1976), 1, 0)</f>
        <v>1</v>
      </c>
      <c r="G1976" s="87">
        <f t="shared" si="63"/>
        <v>4</v>
      </c>
      <c r="H1976" s="88" t="str" cm="1">
        <f t="array" ref="H1976">_xlfn.IFS(OR(_xlfn.XLOOKUP(A1976,Table9[Tag Number],Table9[Status],"-",0)="Dead",
        _xlfn.XLOOKUP(A1976,Table10[Tag Number],Table10[Status],"-",0)="Dead",
        _xlfn.XLOOKUP(A1976,Table11[Tag Number],Table11[Status],"-",0)="Dead",
        _xlfn.XLOOKUP(A1976,Table8[Tag Number],Table8[Status],"-",0)="Dead"),"Dead",
     OR(_xlfn.XLOOKUP(A1976,Table11[Tag Number],Table11[Status],"-",0)="Alive",
        _xlfn.XLOOKUP(A1976,Table10[Tag Number],Table10[Status],"-",0)="Alive",
        _xlfn.XLOOKUP(A1976,Table9[Tag Number],Table9[Status],"-",0)="Alive",
        _xlfn.XLOOKUP(A1976,Table8[Tag Number],Table8[Status],"-",0)="Alive"),"Alive",
     OR(_xlfn.XLOOKUP(A1976,Table9[Tag Number],Table9[Status],"-",0)="-",
        _xlfn.XLOOKUP(A1976,Table10[Tag Number],Table10[Status],"-",0)="-",
        _xlfn.XLOOKUP(A1976,Table11[Tag Number],Table11[Status],"-",0)="-",
        _xlfn.XLOOKUP(A1976,Table8[Tag Number],Table8[Status],"-",0)="-"),
   "-")</f>
        <v>Alive</v>
      </c>
      <c r="I1976" s="88" t="str">
        <f>IF((_xlfn.XLOOKUP(B1976,[2]Sheet1!$A$2:$A$198,[2]Sheet1!$B$2:$B$198,"-",0)="Glade"),"Out","No")</f>
        <v>No</v>
      </c>
      <c r="J1976" s="94"/>
      <c r="K1976" s="95"/>
      <c r="L1976" s="95"/>
      <c r="M1976" s="95"/>
      <c r="N1976" s="96"/>
      <c r="O1976" s="89"/>
      <c r="R1976" t="str">
        <f t="shared" si="62"/>
        <v>C989</v>
      </c>
    </row>
    <row r="1977" spans="1:18" ht="15" thickBot="1" x14ac:dyDescent="0.35">
      <c r="A1977" s="3" t="s">
        <v>1002</v>
      </c>
      <c r="B1977" s="3" t="s">
        <v>1137</v>
      </c>
      <c r="C1977" s="84">
        <f>IF(COUNTIF(Table8[Tag Number], A1977), 1, 0)</f>
        <v>1</v>
      </c>
      <c r="D1977" s="85">
        <f>IF(COUNTIF(Table9[Tag Number], A1977), 1, 0)</f>
        <v>0</v>
      </c>
      <c r="E1977" s="86">
        <f>IF(COUNTIF(Table10[Tag Number], A1977), 1, 0)</f>
        <v>0</v>
      </c>
      <c r="F1977" s="86">
        <f>IF(COUNTIF(Table11[Tag Number], A1977), 1, 0)</f>
        <v>0</v>
      </c>
      <c r="G1977" s="87">
        <f t="shared" si="63"/>
        <v>1</v>
      </c>
      <c r="H1977" s="88" t="str" cm="1">
        <f t="array" ref="H1977">_xlfn.IFS(OR(_xlfn.XLOOKUP(A1977,Table9[Tag Number],Table9[Status],"-",0)="Dead",
        _xlfn.XLOOKUP(A1977,Table10[Tag Number],Table10[Status],"-",0)="Dead",
        _xlfn.XLOOKUP(A1977,Table11[Tag Number],Table11[Status],"-",0)="Dead",
        _xlfn.XLOOKUP(A1977,Table8[Tag Number],Table8[Status],"-",0)="Dead"),"Dead",
     OR(_xlfn.XLOOKUP(A1977,Table11[Tag Number],Table11[Status],"-",0)="Alive",
        _xlfn.XLOOKUP(A1977,Table10[Tag Number],Table10[Status],"-",0)="Alive",
        _xlfn.XLOOKUP(A1977,Table9[Tag Number],Table9[Status],"-",0)="Alive",
        _xlfn.XLOOKUP(A1977,Table8[Tag Number],Table8[Status],"-",0)="Alive"),"Alive",
     OR(_xlfn.XLOOKUP(A1977,Table9[Tag Number],Table9[Status],"-",0)="-",
        _xlfn.XLOOKUP(A1977,Table10[Tag Number],Table10[Status],"-",0)="-",
        _xlfn.XLOOKUP(A1977,Table11[Tag Number],Table11[Status],"-",0)="-",
        _xlfn.XLOOKUP(A1977,Table8[Tag Number],Table8[Status],"-",0)="-"),
   "-")</f>
        <v>Alive</v>
      </c>
      <c r="I1977" s="88" t="str">
        <f>IF((_xlfn.XLOOKUP(B1977,[2]Sheet1!$A$2:$A$198,[2]Sheet1!$B$2:$B$198,"-",0)="Glade"),"Out","No")</f>
        <v>No</v>
      </c>
      <c r="J1977" s="94"/>
      <c r="K1977" s="95"/>
      <c r="L1977" s="95"/>
      <c r="M1977" s="95"/>
      <c r="N1977" s="96"/>
      <c r="O1977" s="89"/>
      <c r="R1977" t="b">
        <f t="shared" si="62"/>
        <v>0</v>
      </c>
    </row>
    <row r="1978" spans="1:18" ht="15" thickBot="1" x14ac:dyDescent="0.35">
      <c r="A1978" s="2" t="s">
        <v>582</v>
      </c>
      <c r="B1978" s="2" t="s">
        <v>1137</v>
      </c>
      <c r="C1978" s="84">
        <f>IF(COUNTIF(Table8[Tag Number], A1978), 1, 0)</f>
        <v>0</v>
      </c>
      <c r="D1978" s="85">
        <f>IF(COUNTIF(Table9[Tag Number], A1978), 1, 0)</f>
        <v>0</v>
      </c>
      <c r="E1978" s="86">
        <f>IF(COUNTIF(Table10[Tag Number], A1978), 1, 0)</f>
        <v>1</v>
      </c>
      <c r="F1978" s="86">
        <f>IF(COUNTIF(Table11[Tag Number], A1978), 1, 0)</f>
        <v>1</v>
      </c>
      <c r="G1978" s="87">
        <f t="shared" si="63"/>
        <v>2</v>
      </c>
      <c r="H1978" s="88" t="str" cm="1">
        <f t="array" ref="H1978">_xlfn.IFS(OR(_xlfn.XLOOKUP(A1978,Table9[Tag Number],Table9[Status],"-",0)="Dead",
        _xlfn.XLOOKUP(A1978,Table10[Tag Number],Table10[Status],"-",0)="Dead",
        _xlfn.XLOOKUP(A1978,Table11[Tag Number],Table11[Status],"-",0)="Dead",
        _xlfn.XLOOKUP(A1978,Table8[Tag Number],Table8[Status],"-",0)="Dead"),"Dead",
     OR(_xlfn.XLOOKUP(A1978,Table11[Tag Number],Table11[Status],"-",0)="Alive",
        _xlfn.XLOOKUP(A1978,Table10[Tag Number],Table10[Status],"-",0)="Alive",
        _xlfn.XLOOKUP(A1978,Table9[Tag Number],Table9[Status],"-",0)="Alive",
        _xlfn.XLOOKUP(A1978,Table8[Tag Number],Table8[Status],"-",0)="Alive"),"Alive",
     OR(_xlfn.XLOOKUP(A1978,Table9[Tag Number],Table9[Status],"-",0)="-",
        _xlfn.XLOOKUP(A1978,Table10[Tag Number],Table10[Status],"-",0)="-",
        _xlfn.XLOOKUP(A1978,Table11[Tag Number],Table11[Status],"-",0)="-",
        _xlfn.XLOOKUP(A1978,Table8[Tag Number],Table8[Status],"-",0)="-"),
   "-")</f>
        <v>Alive</v>
      </c>
      <c r="I1978" s="88" t="str">
        <f>IF((_xlfn.XLOOKUP(B1978,[2]Sheet1!$A$2:$A$198,[2]Sheet1!$B$2:$B$198,"-",0)="Glade"),"Out","No")</f>
        <v>No</v>
      </c>
      <c r="J1978" s="94"/>
      <c r="K1978" s="95"/>
      <c r="L1978" s="95"/>
      <c r="M1978" s="95"/>
      <c r="N1978" s="96"/>
      <c r="O1978" s="89"/>
      <c r="R1978" t="str">
        <f t="shared" si="62"/>
        <v>C992</v>
      </c>
    </row>
    <row r="1979" spans="1:18" ht="15" thickBot="1" x14ac:dyDescent="0.35">
      <c r="A1979" s="3" t="s">
        <v>763</v>
      </c>
      <c r="B1979" s="3" t="s">
        <v>1137</v>
      </c>
      <c r="C1979" s="84">
        <f>IF(COUNTIF(Table8[Tag Number], A1979), 1, 0)</f>
        <v>0</v>
      </c>
      <c r="D1979" s="85">
        <f>IF(COUNTIF(Table9[Tag Number], A1979), 1, 0)</f>
        <v>1</v>
      </c>
      <c r="E1979" s="86">
        <f>IF(COUNTIF(Table10[Tag Number], A1979), 1, 0)</f>
        <v>1</v>
      </c>
      <c r="F1979" s="86">
        <f>IF(COUNTIF(Table11[Tag Number], A1979), 1, 0)</f>
        <v>0</v>
      </c>
      <c r="G1979" s="87">
        <f t="shared" si="63"/>
        <v>2</v>
      </c>
      <c r="H1979" s="88" t="str" cm="1">
        <f t="array" ref="H1979">_xlfn.IFS(OR(_xlfn.XLOOKUP(A1979,Table9[Tag Number],Table9[Status],"-",0)="Dead",
        _xlfn.XLOOKUP(A1979,Table10[Tag Number],Table10[Status],"-",0)="Dead",
        _xlfn.XLOOKUP(A1979,Table11[Tag Number],Table11[Status],"-",0)="Dead",
        _xlfn.XLOOKUP(A1979,Table8[Tag Number],Table8[Status],"-",0)="Dead"),"Dead",
     OR(_xlfn.XLOOKUP(A1979,Table11[Tag Number],Table11[Status],"-",0)="Alive",
        _xlfn.XLOOKUP(A1979,Table10[Tag Number],Table10[Status],"-",0)="Alive",
        _xlfn.XLOOKUP(A1979,Table9[Tag Number],Table9[Status],"-",0)="Alive",
        _xlfn.XLOOKUP(A1979,Table8[Tag Number],Table8[Status],"-",0)="Alive"),"Alive",
     OR(_xlfn.XLOOKUP(A1979,Table9[Tag Number],Table9[Status],"-",0)="-",
        _xlfn.XLOOKUP(A1979,Table10[Tag Number],Table10[Status],"-",0)="-",
        _xlfn.XLOOKUP(A1979,Table11[Tag Number],Table11[Status],"-",0)="-",
        _xlfn.XLOOKUP(A1979,Table8[Tag Number],Table8[Status],"-",0)="-"),
   "-")</f>
        <v>Alive</v>
      </c>
      <c r="I1979" s="88" t="str">
        <f>IF((_xlfn.XLOOKUP(B1979,[2]Sheet1!$A$2:$A$198,[2]Sheet1!$B$2:$B$198,"-",0)="Glade"),"Out","No")</f>
        <v>No</v>
      </c>
      <c r="J1979" s="94"/>
      <c r="K1979" s="95"/>
      <c r="L1979" s="95"/>
      <c r="M1979" s="95"/>
      <c r="N1979" s="96"/>
      <c r="O1979" s="89"/>
      <c r="R1979" t="str">
        <f t="shared" si="62"/>
        <v>C993</v>
      </c>
    </row>
    <row r="1980" spans="1:18" ht="15" thickBot="1" x14ac:dyDescent="0.35">
      <c r="A1980" s="2" t="s">
        <v>2498</v>
      </c>
      <c r="B1980" s="2" t="s">
        <v>1137</v>
      </c>
      <c r="C1980" s="84">
        <f>IF(COUNTIF(Table8[Tag Number], A1980), 1, 0)</f>
        <v>0</v>
      </c>
      <c r="D1980" s="85">
        <f>IF(COUNTIF(Table9[Tag Number], A1980), 1, 0)</f>
        <v>0</v>
      </c>
      <c r="E1980" s="86">
        <f>IF(COUNTIF(Table10[Tag Number], A1980), 1, 0)</f>
        <v>0</v>
      </c>
      <c r="F1980" s="86">
        <f>IF(COUNTIF(Table11[Tag Number], A1980), 1, 0)</f>
        <v>0</v>
      </c>
      <c r="G1980" s="87">
        <f t="shared" si="63"/>
        <v>0</v>
      </c>
      <c r="H1980" s="88" t="str" cm="1">
        <f t="array" ref="H1980">_xlfn.IFS(OR(_xlfn.XLOOKUP(A1980,Table9[Tag Number],Table9[Status],"-",0)="Dead",
        _xlfn.XLOOKUP(A1980,Table10[Tag Number],Table10[Status],"-",0)="Dead",
        _xlfn.XLOOKUP(A1980,Table11[Tag Number],Table11[Status],"-",0)="Dead",
        _xlfn.XLOOKUP(A1980,Table8[Tag Number],Table8[Status],"-",0)="Dead"),"Dead",
     OR(_xlfn.XLOOKUP(A1980,Table11[Tag Number],Table11[Status],"-",0)="Alive",
        _xlfn.XLOOKUP(A1980,Table10[Tag Number],Table10[Status],"-",0)="Alive",
        _xlfn.XLOOKUP(A1980,Table9[Tag Number],Table9[Status],"-",0)="Alive",
        _xlfn.XLOOKUP(A1980,Table8[Tag Number],Table8[Status],"-",0)="Alive"),"Alive",
     OR(_xlfn.XLOOKUP(A1980,Table9[Tag Number],Table9[Status],"-",0)="-",
        _xlfn.XLOOKUP(A1980,Table10[Tag Number],Table10[Status],"-",0)="-",
        _xlfn.XLOOKUP(A1980,Table11[Tag Number],Table11[Status],"-",0)="-",
        _xlfn.XLOOKUP(A1980,Table8[Tag Number],Table8[Status],"-",0)="-"),
   "-")</f>
        <v>-</v>
      </c>
      <c r="I1980" s="88" t="str">
        <f>IF((_xlfn.XLOOKUP(B1980,[2]Sheet1!$A$2:$A$198,[2]Sheet1!$B$2:$B$198,"-",0)="Glade"),"Out","No")</f>
        <v>No</v>
      </c>
      <c r="J1980" s="94"/>
      <c r="K1980" s="95"/>
      <c r="L1980" s="95"/>
      <c r="M1980" s="95"/>
      <c r="N1980" s="96"/>
      <c r="O1980" s="89"/>
      <c r="R1980" t="b">
        <f t="shared" si="62"/>
        <v>0</v>
      </c>
    </row>
    <row r="1981" spans="1:18" ht="15" thickBot="1" x14ac:dyDescent="0.35">
      <c r="A1981" s="3" t="s">
        <v>2499</v>
      </c>
      <c r="B1981" s="3" t="s">
        <v>1137</v>
      </c>
      <c r="C1981" s="84">
        <f>IF(COUNTIF(Table8[Tag Number], A1981), 1, 0)</f>
        <v>0</v>
      </c>
      <c r="D1981" s="85">
        <f>IF(COUNTIF(Table9[Tag Number], A1981), 1, 0)</f>
        <v>0</v>
      </c>
      <c r="E1981" s="86">
        <f>IF(COUNTIF(Table10[Tag Number], A1981), 1, 0)</f>
        <v>0</v>
      </c>
      <c r="F1981" s="86">
        <f>IF(COUNTIF(Table11[Tag Number], A1981), 1, 0)</f>
        <v>0</v>
      </c>
      <c r="G1981" s="87">
        <f t="shared" si="63"/>
        <v>0</v>
      </c>
      <c r="H1981" s="88" t="str" cm="1">
        <f t="array" ref="H1981">_xlfn.IFS(OR(_xlfn.XLOOKUP(A1981,Table9[Tag Number],Table9[Status],"-",0)="Dead",
        _xlfn.XLOOKUP(A1981,Table10[Tag Number],Table10[Status],"-",0)="Dead",
        _xlfn.XLOOKUP(A1981,Table11[Tag Number],Table11[Status],"-",0)="Dead",
        _xlfn.XLOOKUP(A1981,Table8[Tag Number],Table8[Status],"-",0)="Dead"),"Dead",
     OR(_xlfn.XLOOKUP(A1981,Table11[Tag Number],Table11[Status],"-",0)="Alive",
        _xlfn.XLOOKUP(A1981,Table10[Tag Number],Table10[Status],"-",0)="Alive",
        _xlfn.XLOOKUP(A1981,Table9[Tag Number],Table9[Status],"-",0)="Alive",
        _xlfn.XLOOKUP(A1981,Table8[Tag Number],Table8[Status],"-",0)="Alive"),"Alive",
     OR(_xlfn.XLOOKUP(A1981,Table9[Tag Number],Table9[Status],"-",0)="-",
        _xlfn.XLOOKUP(A1981,Table10[Tag Number],Table10[Status],"-",0)="-",
        _xlfn.XLOOKUP(A1981,Table11[Tag Number],Table11[Status],"-",0)="-",
        _xlfn.XLOOKUP(A1981,Table8[Tag Number],Table8[Status],"-",0)="-"),
   "-")</f>
        <v>-</v>
      </c>
      <c r="I1981" s="88" t="str">
        <f>IF((_xlfn.XLOOKUP(B1981,[2]Sheet1!$A$2:$A$198,[2]Sheet1!$B$2:$B$198,"-",0)="Glade"),"Out","No")</f>
        <v>No</v>
      </c>
      <c r="J1981" s="94"/>
      <c r="K1981" s="95"/>
      <c r="L1981" s="95"/>
      <c r="M1981" s="95"/>
      <c r="N1981" s="96"/>
      <c r="O1981" s="89"/>
      <c r="R1981" t="b">
        <f t="shared" si="62"/>
        <v>0</v>
      </c>
    </row>
    <row r="1982" spans="1:18" ht="15" thickBot="1" x14ac:dyDescent="0.35">
      <c r="A1982" s="2" t="s">
        <v>343</v>
      </c>
      <c r="B1982" s="2" t="s">
        <v>1137</v>
      </c>
      <c r="C1982" s="84">
        <f>IF(COUNTIF(Table8[Tag Number], A1982), 1, 0)</f>
        <v>1</v>
      </c>
      <c r="D1982" s="85">
        <f>IF(COUNTIF(Table9[Tag Number], A1982), 1, 0)</f>
        <v>0</v>
      </c>
      <c r="E1982" s="86">
        <f>IF(COUNTIF(Table10[Tag Number], A1982), 1, 0)</f>
        <v>0</v>
      </c>
      <c r="F1982" s="86">
        <f>IF(COUNTIF(Table11[Tag Number], A1982), 1, 0)</f>
        <v>0</v>
      </c>
      <c r="G1982" s="87">
        <f t="shared" si="63"/>
        <v>1</v>
      </c>
      <c r="H1982" s="88" t="str" cm="1">
        <f t="array" ref="H1982">_xlfn.IFS(OR(_xlfn.XLOOKUP(A1982,Table9[Tag Number],Table9[Status],"-",0)="Dead",
        _xlfn.XLOOKUP(A1982,Table10[Tag Number],Table10[Status],"-",0)="Dead",
        _xlfn.XLOOKUP(A1982,Table11[Tag Number],Table11[Status],"-",0)="Dead",
        _xlfn.XLOOKUP(A1982,Table8[Tag Number],Table8[Status],"-",0)="Dead"),"Dead",
     OR(_xlfn.XLOOKUP(A1982,Table11[Tag Number],Table11[Status],"-",0)="Alive",
        _xlfn.XLOOKUP(A1982,Table10[Tag Number],Table10[Status],"-",0)="Alive",
        _xlfn.XLOOKUP(A1982,Table9[Tag Number],Table9[Status],"-",0)="Alive",
        _xlfn.XLOOKUP(A1982,Table8[Tag Number],Table8[Status],"-",0)="Alive"),"Alive",
     OR(_xlfn.XLOOKUP(A1982,Table9[Tag Number],Table9[Status],"-",0)="-",
        _xlfn.XLOOKUP(A1982,Table10[Tag Number],Table10[Status],"-",0)="-",
        _xlfn.XLOOKUP(A1982,Table11[Tag Number],Table11[Status],"-",0)="-",
        _xlfn.XLOOKUP(A1982,Table8[Tag Number],Table8[Status],"-",0)="-"),
   "-")</f>
        <v>Dead</v>
      </c>
      <c r="I1982" s="88" t="str">
        <f>IF((_xlfn.XLOOKUP(B1982,[2]Sheet1!$A$2:$A$198,[2]Sheet1!$B$2:$B$198,"-",0)="Glade"),"Out","No")</f>
        <v>No</v>
      </c>
      <c r="J1982" s="94"/>
      <c r="K1982" s="95"/>
      <c r="L1982" s="95"/>
      <c r="M1982" s="95"/>
      <c r="N1982" s="96"/>
      <c r="O1982" s="89"/>
      <c r="R1982" t="b">
        <f t="shared" si="62"/>
        <v>0</v>
      </c>
    </row>
    <row r="1983" spans="1:18" ht="15" thickBot="1" x14ac:dyDescent="0.35">
      <c r="A1983" s="3" t="s">
        <v>2500</v>
      </c>
      <c r="B1983" s="3" t="s">
        <v>1137</v>
      </c>
      <c r="C1983" s="84">
        <f>IF(COUNTIF(Table8[Tag Number], A1983), 1, 0)</f>
        <v>0</v>
      </c>
      <c r="D1983" s="85">
        <f>IF(COUNTIF(Table9[Tag Number], A1983), 1, 0)</f>
        <v>0</v>
      </c>
      <c r="E1983" s="86">
        <f>IF(COUNTIF(Table10[Tag Number], A1983), 1, 0)</f>
        <v>0</v>
      </c>
      <c r="F1983" s="86">
        <f>IF(COUNTIF(Table11[Tag Number], A1983), 1, 0)</f>
        <v>0</v>
      </c>
      <c r="G1983" s="87">
        <f t="shared" si="63"/>
        <v>0</v>
      </c>
      <c r="H1983" s="88" t="str" cm="1">
        <f t="array" ref="H1983">_xlfn.IFS(OR(_xlfn.XLOOKUP(A1983,Table9[Tag Number],Table9[Status],"-",0)="Dead",
        _xlfn.XLOOKUP(A1983,Table10[Tag Number],Table10[Status],"-",0)="Dead",
        _xlfn.XLOOKUP(A1983,Table11[Tag Number],Table11[Status],"-",0)="Dead",
        _xlfn.XLOOKUP(A1983,Table8[Tag Number],Table8[Status],"-",0)="Dead"),"Dead",
     OR(_xlfn.XLOOKUP(A1983,Table11[Tag Number],Table11[Status],"-",0)="Alive",
        _xlfn.XLOOKUP(A1983,Table10[Tag Number],Table10[Status],"-",0)="Alive",
        _xlfn.XLOOKUP(A1983,Table9[Tag Number],Table9[Status],"-",0)="Alive",
        _xlfn.XLOOKUP(A1983,Table8[Tag Number],Table8[Status],"-",0)="Alive"),"Alive",
     OR(_xlfn.XLOOKUP(A1983,Table9[Tag Number],Table9[Status],"-",0)="-",
        _xlfn.XLOOKUP(A1983,Table10[Tag Number],Table10[Status],"-",0)="-",
        _xlfn.XLOOKUP(A1983,Table11[Tag Number],Table11[Status],"-",0)="-",
        _xlfn.XLOOKUP(A1983,Table8[Tag Number],Table8[Status],"-",0)="-"),
   "-")</f>
        <v>-</v>
      </c>
      <c r="I1983" s="88" t="str">
        <f>IF((_xlfn.XLOOKUP(B1983,[2]Sheet1!$A$2:$A$198,[2]Sheet1!$B$2:$B$198,"-",0)="Glade"),"Out","No")</f>
        <v>No</v>
      </c>
      <c r="J1983" s="94"/>
      <c r="K1983" s="95"/>
      <c r="L1983" s="95"/>
      <c r="M1983" s="95"/>
      <c r="N1983" s="96"/>
      <c r="O1983" s="89"/>
      <c r="R1983" t="b">
        <f t="shared" si="62"/>
        <v>0</v>
      </c>
    </row>
    <row r="1984" spans="1:18" ht="15" thickBot="1" x14ac:dyDescent="0.35">
      <c r="A1984" s="2" t="s">
        <v>2501</v>
      </c>
      <c r="B1984" s="2" t="s">
        <v>1137</v>
      </c>
      <c r="C1984" s="84">
        <f>IF(COUNTIF(Table8[Tag Number], A1984), 1, 0)</f>
        <v>0</v>
      </c>
      <c r="D1984" s="85">
        <f>IF(COUNTIF(Table9[Tag Number], A1984), 1, 0)</f>
        <v>0</v>
      </c>
      <c r="E1984" s="86">
        <f>IF(COUNTIF(Table10[Tag Number], A1984), 1, 0)</f>
        <v>0</v>
      </c>
      <c r="F1984" s="86">
        <f>IF(COUNTIF(Table11[Tag Number], A1984), 1, 0)</f>
        <v>0</v>
      </c>
      <c r="G1984" s="87">
        <f t="shared" si="63"/>
        <v>0</v>
      </c>
      <c r="H1984" s="88" t="str" cm="1">
        <f t="array" ref="H1984">_xlfn.IFS(OR(_xlfn.XLOOKUP(A1984,Table9[Tag Number],Table9[Status],"-",0)="Dead",
        _xlfn.XLOOKUP(A1984,Table10[Tag Number],Table10[Status],"-",0)="Dead",
        _xlfn.XLOOKUP(A1984,Table11[Tag Number],Table11[Status],"-",0)="Dead",
        _xlfn.XLOOKUP(A1984,Table8[Tag Number],Table8[Status],"-",0)="Dead"),"Dead",
     OR(_xlfn.XLOOKUP(A1984,Table11[Tag Number],Table11[Status],"-",0)="Alive",
        _xlfn.XLOOKUP(A1984,Table10[Tag Number],Table10[Status],"-",0)="Alive",
        _xlfn.XLOOKUP(A1984,Table9[Tag Number],Table9[Status],"-",0)="Alive",
        _xlfn.XLOOKUP(A1984,Table8[Tag Number],Table8[Status],"-",0)="Alive"),"Alive",
     OR(_xlfn.XLOOKUP(A1984,Table9[Tag Number],Table9[Status],"-",0)="-",
        _xlfn.XLOOKUP(A1984,Table10[Tag Number],Table10[Status],"-",0)="-",
        _xlfn.XLOOKUP(A1984,Table11[Tag Number],Table11[Status],"-",0)="-",
        _xlfn.XLOOKUP(A1984,Table8[Tag Number],Table8[Status],"-",0)="-"),
   "-")</f>
        <v>-</v>
      </c>
      <c r="I1984" s="88" t="str">
        <f>IF((_xlfn.XLOOKUP(B1984,[2]Sheet1!$A$2:$A$198,[2]Sheet1!$B$2:$B$198,"-",0)="Glade"),"Out","No")</f>
        <v>No</v>
      </c>
      <c r="J1984" s="94"/>
      <c r="K1984" s="95"/>
      <c r="L1984" s="95"/>
      <c r="M1984" s="95"/>
      <c r="N1984" s="96"/>
      <c r="O1984" s="89"/>
      <c r="R1984" t="b">
        <f t="shared" si="62"/>
        <v>0</v>
      </c>
    </row>
    <row r="1985" spans="1:18" ht="15" thickBot="1" x14ac:dyDescent="0.35">
      <c r="A1985" s="3" t="s">
        <v>2502</v>
      </c>
      <c r="B1985" s="3" t="s">
        <v>1137</v>
      </c>
      <c r="C1985" s="84">
        <f>IF(COUNTIF(Table8[Tag Number], A1985), 1, 0)</f>
        <v>0</v>
      </c>
      <c r="D1985" s="85">
        <f>IF(COUNTIF(Table9[Tag Number], A1985), 1, 0)</f>
        <v>0</v>
      </c>
      <c r="E1985" s="86">
        <f>IF(COUNTIF(Table10[Tag Number], A1985), 1, 0)</f>
        <v>0</v>
      </c>
      <c r="F1985" s="86">
        <f>IF(COUNTIF(Table11[Tag Number], A1985), 1, 0)</f>
        <v>0</v>
      </c>
      <c r="G1985" s="87">
        <f t="shared" si="63"/>
        <v>0</v>
      </c>
      <c r="H1985" s="88" t="str" cm="1">
        <f t="array" ref="H1985">_xlfn.IFS(OR(_xlfn.XLOOKUP(A1985,Table9[Tag Number],Table9[Status],"-",0)="Dead",
        _xlfn.XLOOKUP(A1985,Table10[Tag Number],Table10[Status],"-",0)="Dead",
        _xlfn.XLOOKUP(A1985,Table11[Tag Number],Table11[Status],"-",0)="Dead",
        _xlfn.XLOOKUP(A1985,Table8[Tag Number],Table8[Status],"-",0)="Dead"),"Dead",
     OR(_xlfn.XLOOKUP(A1985,Table11[Tag Number],Table11[Status],"-",0)="Alive",
        _xlfn.XLOOKUP(A1985,Table10[Tag Number],Table10[Status],"-",0)="Alive",
        _xlfn.XLOOKUP(A1985,Table9[Tag Number],Table9[Status],"-",0)="Alive",
        _xlfn.XLOOKUP(A1985,Table8[Tag Number],Table8[Status],"-",0)="Alive"),"Alive",
     OR(_xlfn.XLOOKUP(A1985,Table9[Tag Number],Table9[Status],"-",0)="-",
        _xlfn.XLOOKUP(A1985,Table10[Tag Number],Table10[Status],"-",0)="-",
        _xlfn.XLOOKUP(A1985,Table11[Tag Number],Table11[Status],"-",0)="-",
        _xlfn.XLOOKUP(A1985,Table8[Tag Number],Table8[Status],"-",0)="-"),
   "-")</f>
        <v>-</v>
      </c>
      <c r="I1985" s="88" t="str">
        <f>IF((_xlfn.XLOOKUP(B1985,[2]Sheet1!$A$2:$A$198,[2]Sheet1!$B$2:$B$198,"-",0)="Glade"),"Out","No")</f>
        <v>No</v>
      </c>
      <c r="J1985" s="94"/>
      <c r="K1985" s="95"/>
      <c r="L1985" s="95"/>
      <c r="M1985" s="95"/>
      <c r="N1985" s="96"/>
      <c r="O1985" s="89"/>
      <c r="R1985" t="b">
        <f t="shared" si="62"/>
        <v>0</v>
      </c>
    </row>
    <row r="1986" spans="1:18" ht="15" thickBot="1" x14ac:dyDescent="0.35">
      <c r="A1986" s="2" t="s">
        <v>2503</v>
      </c>
      <c r="B1986" s="2" t="s">
        <v>1137</v>
      </c>
      <c r="C1986" s="84">
        <f>IF(COUNTIF(Table8[Tag Number], A1986), 1, 0)</f>
        <v>0</v>
      </c>
      <c r="D1986" s="85">
        <f>IF(COUNTIF(Table9[Tag Number], A1986), 1, 0)</f>
        <v>0</v>
      </c>
      <c r="E1986" s="86">
        <f>IF(COUNTIF(Table10[Tag Number], A1986), 1, 0)</f>
        <v>0</v>
      </c>
      <c r="F1986" s="86">
        <f>IF(COUNTIF(Table11[Tag Number], A1986), 1, 0)</f>
        <v>0</v>
      </c>
      <c r="G1986" s="87">
        <f t="shared" si="63"/>
        <v>0</v>
      </c>
      <c r="H1986" s="88" t="str" cm="1">
        <f t="array" ref="H1986">_xlfn.IFS(OR(_xlfn.XLOOKUP(A1986,Table9[Tag Number],Table9[Status],"-",0)="Dead",
        _xlfn.XLOOKUP(A1986,Table10[Tag Number],Table10[Status],"-",0)="Dead",
        _xlfn.XLOOKUP(A1986,Table11[Tag Number],Table11[Status],"-",0)="Dead",
        _xlfn.XLOOKUP(A1986,Table8[Tag Number],Table8[Status],"-",0)="Dead"),"Dead",
     OR(_xlfn.XLOOKUP(A1986,Table11[Tag Number],Table11[Status],"-",0)="Alive",
        _xlfn.XLOOKUP(A1986,Table10[Tag Number],Table10[Status],"-",0)="Alive",
        _xlfn.XLOOKUP(A1986,Table9[Tag Number],Table9[Status],"-",0)="Alive",
        _xlfn.XLOOKUP(A1986,Table8[Tag Number],Table8[Status],"-",0)="Alive"),"Alive",
     OR(_xlfn.XLOOKUP(A1986,Table9[Tag Number],Table9[Status],"-",0)="-",
        _xlfn.XLOOKUP(A1986,Table10[Tag Number],Table10[Status],"-",0)="-",
        _xlfn.XLOOKUP(A1986,Table11[Tag Number],Table11[Status],"-",0)="-",
        _xlfn.XLOOKUP(A1986,Table8[Tag Number],Table8[Status],"-",0)="-"),
   "-")</f>
        <v>-</v>
      </c>
      <c r="I1986" s="88" t="str">
        <f>IF((_xlfn.XLOOKUP(B1986,[2]Sheet1!$A$2:$A$198,[2]Sheet1!$B$2:$B$198,"-",0)="Glade"),"Out","No")</f>
        <v>No</v>
      </c>
      <c r="J1986" s="94"/>
      <c r="K1986" s="95"/>
      <c r="L1986" s="95"/>
      <c r="M1986" s="95"/>
      <c r="N1986" s="96"/>
      <c r="O1986" s="89"/>
      <c r="R1986" t="b">
        <f t="shared" si="62"/>
        <v>0</v>
      </c>
    </row>
    <row r="1987" spans="1:18" ht="15" thickBot="1" x14ac:dyDescent="0.35">
      <c r="A1987" s="3" t="s">
        <v>2504</v>
      </c>
      <c r="B1987" s="3" t="s">
        <v>1137</v>
      </c>
      <c r="C1987" s="84">
        <f>IF(COUNTIF(Table8[Tag Number], A1987), 1, 0)</f>
        <v>0</v>
      </c>
      <c r="D1987" s="85">
        <f>IF(COUNTIF(Table9[Tag Number], A1987), 1, 0)</f>
        <v>0</v>
      </c>
      <c r="E1987" s="86">
        <f>IF(COUNTIF(Table10[Tag Number], A1987), 1, 0)</f>
        <v>0</v>
      </c>
      <c r="F1987" s="86">
        <f>IF(COUNTIF(Table11[Tag Number], A1987), 1, 0)</f>
        <v>0</v>
      </c>
      <c r="G1987" s="87">
        <f t="shared" si="63"/>
        <v>0</v>
      </c>
      <c r="H1987" s="88" t="str" cm="1">
        <f t="array" ref="H1987">_xlfn.IFS(OR(_xlfn.XLOOKUP(A1987,Table9[Tag Number],Table9[Status],"-",0)="Dead",
        _xlfn.XLOOKUP(A1987,Table10[Tag Number],Table10[Status],"-",0)="Dead",
        _xlfn.XLOOKUP(A1987,Table11[Tag Number],Table11[Status],"-",0)="Dead",
        _xlfn.XLOOKUP(A1987,Table8[Tag Number],Table8[Status],"-",0)="Dead"),"Dead",
     OR(_xlfn.XLOOKUP(A1987,Table11[Tag Number],Table11[Status],"-",0)="Alive",
        _xlfn.XLOOKUP(A1987,Table10[Tag Number],Table10[Status],"-",0)="Alive",
        _xlfn.XLOOKUP(A1987,Table9[Tag Number],Table9[Status],"-",0)="Alive",
        _xlfn.XLOOKUP(A1987,Table8[Tag Number],Table8[Status],"-",0)="Alive"),"Alive",
     OR(_xlfn.XLOOKUP(A1987,Table9[Tag Number],Table9[Status],"-",0)="-",
        _xlfn.XLOOKUP(A1987,Table10[Tag Number],Table10[Status],"-",0)="-",
        _xlfn.XLOOKUP(A1987,Table11[Tag Number],Table11[Status],"-",0)="-",
        _xlfn.XLOOKUP(A1987,Table8[Tag Number],Table8[Status],"-",0)="-"),
   "-")</f>
        <v>-</v>
      </c>
      <c r="I1987" s="88" t="str">
        <f>IF((_xlfn.XLOOKUP(B1987,[2]Sheet1!$A$2:$A$198,[2]Sheet1!$B$2:$B$198,"-",0)="Glade"),"Out","No")</f>
        <v>No</v>
      </c>
      <c r="J1987" s="94"/>
      <c r="K1987" s="95"/>
      <c r="L1987" s="95"/>
      <c r="M1987" s="95"/>
      <c r="N1987" s="96"/>
      <c r="O1987" s="89"/>
      <c r="R1987" t="b">
        <f t="shared" si="62"/>
        <v>0</v>
      </c>
    </row>
    <row r="1988" spans="1:18" ht="15" thickBot="1" x14ac:dyDescent="0.35">
      <c r="A1988" s="2" t="s">
        <v>2505</v>
      </c>
      <c r="B1988" s="2" t="s">
        <v>1137</v>
      </c>
      <c r="C1988" s="84">
        <f>IF(COUNTIF(Table8[Tag Number], A1988), 1, 0)</f>
        <v>0</v>
      </c>
      <c r="D1988" s="85">
        <f>IF(COUNTIF(Table9[Tag Number], A1988), 1, 0)</f>
        <v>0</v>
      </c>
      <c r="E1988" s="86">
        <f>IF(COUNTIF(Table10[Tag Number], A1988), 1, 0)</f>
        <v>0</v>
      </c>
      <c r="F1988" s="86">
        <f>IF(COUNTIF(Table11[Tag Number], A1988), 1, 0)</f>
        <v>0</v>
      </c>
      <c r="G1988" s="87">
        <f t="shared" si="63"/>
        <v>0</v>
      </c>
      <c r="H1988" s="88" t="str" cm="1">
        <f t="array" ref="H1988">_xlfn.IFS(OR(_xlfn.XLOOKUP(A1988,Table9[Tag Number],Table9[Status],"-",0)="Dead",
        _xlfn.XLOOKUP(A1988,Table10[Tag Number],Table10[Status],"-",0)="Dead",
        _xlfn.XLOOKUP(A1988,Table11[Tag Number],Table11[Status],"-",0)="Dead",
        _xlfn.XLOOKUP(A1988,Table8[Tag Number],Table8[Status],"-",0)="Dead"),"Dead",
     OR(_xlfn.XLOOKUP(A1988,Table11[Tag Number],Table11[Status],"-",0)="Alive",
        _xlfn.XLOOKUP(A1988,Table10[Tag Number],Table10[Status],"-",0)="Alive",
        _xlfn.XLOOKUP(A1988,Table9[Tag Number],Table9[Status],"-",0)="Alive",
        _xlfn.XLOOKUP(A1988,Table8[Tag Number],Table8[Status],"-",0)="Alive"),"Alive",
     OR(_xlfn.XLOOKUP(A1988,Table9[Tag Number],Table9[Status],"-",0)="-",
        _xlfn.XLOOKUP(A1988,Table10[Tag Number],Table10[Status],"-",0)="-",
        _xlfn.XLOOKUP(A1988,Table11[Tag Number],Table11[Status],"-",0)="-",
        _xlfn.XLOOKUP(A1988,Table8[Tag Number],Table8[Status],"-",0)="-"),
   "-")</f>
        <v>-</v>
      </c>
      <c r="I1988" s="88" t="str">
        <f>IF((_xlfn.XLOOKUP(B1988,[2]Sheet1!$A$2:$A$198,[2]Sheet1!$B$2:$B$198,"-",0)="Glade"),"Out","No")</f>
        <v>No</v>
      </c>
      <c r="J1988" s="94"/>
      <c r="K1988" s="95"/>
      <c r="L1988" s="95"/>
      <c r="M1988" s="95"/>
      <c r="N1988" s="96"/>
      <c r="O1988" s="89"/>
      <c r="R1988" t="b">
        <f t="shared" ref="R1988:R2051" si="64">IF(G1988&gt;1,A1988)</f>
        <v>0</v>
      </c>
    </row>
    <row r="1989" spans="1:18" ht="15" thickBot="1" x14ac:dyDescent="0.35">
      <c r="A1989" s="3" t="s">
        <v>2506</v>
      </c>
      <c r="B1989" s="3" t="s">
        <v>1137</v>
      </c>
      <c r="C1989" s="84">
        <f>IF(COUNTIF(Table8[Tag Number], A1989), 1, 0)</f>
        <v>0</v>
      </c>
      <c r="D1989" s="85">
        <f>IF(COUNTIF(Table9[Tag Number], A1989), 1, 0)</f>
        <v>0</v>
      </c>
      <c r="E1989" s="86">
        <f>IF(COUNTIF(Table10[Tag Number], A1989), 1, 0)</f>
        <v>0</v>
      </c>
      <c r="F1989" s="86">
        <f>IF(COUNTIF(Table11[Tag Number], A1989), 1, 0)</f>
        <v>0</v>
      </c>
      <c r="G1989" s="87">
        <f t="shared" ref="G1989:G2052" si="65">SUM(C1989:F1989)</f>
        <v>0</v>
      </c>
      <c r="H1989" s="88" t="str" cm="1">
        <f t="array" ref="H1989">_xlfn.IFS(OR(_xlfn.XLOOKUP(A1989,Table9[Tag Number],Table9[Status],"-",0)="Dead",
        _xlfn.XLOOKUP(A1989,Table10[Tag Number],Table10[Status],"-",0)="Dead",
        _xlfn.XLOOKUP(A1989,Table11[Tag Number],Table11[Status],"-",0)="Dead",
        _xlfn.XLOOKUP(A1989,Table8[Tag Number],Table8[Status],"-",0)="Dead"),"Dead",
     OR(_xlfn.XLOOKUP(A1989,Table11[Tag Number],Table11[Status],"-",0)="Alive",
        _xlfn.XLOOKUP(A1989,Table10[Tag Number],Table10[Status],"-",0)="Alive",
        _xlfn.XLOOKUP(A1989,Table9[Tag Number],Table9[Status],"-",0)="Alive",
        _xlfn.XLOOKUP(A1989,Table8[Tag Number],Table8[Status],"-",0)="Alive"),"Alive",
     OR(_xlfn.XLOOKUP(A1989,Table9[Tag Number],Table9[Status],"-",0)="-",
        _xlfn.XLOOKUP(A1989,Table10[Tag Number],Table10[Status],"-",0)="-",
        _xlfn.XLOOKUP(A1989,Table11[Tag Number],Table11[Status],"-",0)="-",
        _xlfn.XLOOKUP(A1989,Table8[Tag Number],Table8[Status],"-",0)="-"),
   "-")</f>
        <v>-</v>
      </c>
      <c r="I1989" s="88" t="str">
        <f>IF((_xlfn.XLOOKUP(B1989,[2]Sheet1!$A$2:$A$198,[2]Sheet1!$B$2:$B$198,"-",0)="Glade"),"Out","No")</f>
        <v>No</v>
      </c>
      <c r="J1989" s="94"/>
      <c r="K1989" s="95"/>
      <c r="L1989" s="95"/>
      <c r="M1989" s="95"/>
      <c r="N1989" s="96"/>
      <c r="O1989" s="89"/>
      <c r="R1989" t="b">
        <f t="shared" si="64"/>
        <v>0</v>
      </c>
    </row>
    <row r="1990" spans="1:18" ht="15" thickBot="1" x14ac:dyDescent="0.35">
      <c r="A1990" s="2" t="s">
        <v>2507</v>
      </c>
      <c r="B1990" s="2" t="s">
        <v>1137</v>
      </c>
      <c r="C1990" s="84">
        <f>IF(COUNTIF(Table8[Tag Number], A1990), 1, 0)</f>
        <v>0</v>
      </c>
      <c r="D1990" s="85">
        <f>IF(COUNTIF(Table9[Tag Number], A1990), 1, 0)</f>
        <v>0</v>
      </c>
      <c r="E1990" s="86">
        <f>IF(COUNTIF(Table10[Tag Number], A1990), 1, 0)</f>
        <v>0</v>
      </c>
      <c r="F1990" s="86">
        <f>IF(COUNTIF(Table11[Tag Number], A1990), 1, 0)</f>
        <v>0</v>
      </c>
      <c r="G1990" s="87">
        <f t="shared" si="65"/>
        <v>0</v>
      </c>
      <c r="H1990" s="88" t="str" cm="1">
        <f t="array" ref="H1990">_xlfn.IFS(OR(_xlfn.XLOOKUP(A1990,Table9[Tag Number],Table9[Status],"-",0)="Dead",
        _xlfn.XLOOKUP(A1990,Table10[Tag Number],Table10[Status],"-",0)="Dead",
        _xlfn.XLOOKUP(A1990,Table11[Tag Number],Table11[Status],"-",0)="Dead",
        _xlfn.XLOOKUP(A1990,Table8[Tag Number],Table8[Status],"-",0)="Dead"),"Dead",
     OR(_xlfn.XLOOKUP(A1990,Table11[Tag Number],Table11[Status],"-",0)="Alive",
        _xlfn.XLOOKUP(A1990,Table10[Tag Number],Table10[Status],"-",0)="Alive",
        _xlfn.XLOOKUP(A1990,Table9[Tag Number],Table9[Status],"-",0)="Alive",
        _xlfn.XLOOKUP(A1990,Table8[Tag Number],Table8[Status],"-",0)="Alive"),"Alive",
     OR(_xlfn.XLOOKUP(A1990,Table9[Tag Number],Table9[Status],"-",0)="-",
        _xlfn.XLOOKUP(A1990,Table10[Tag Number],Table10[Status],"-",0)="-",
        _xlfn.XLOOKUP(A1990,Table11[Tag Number],Table11[Status],"-",0)="-",
        _xlfn.XLOOKUP(A1990,Table8[Tag Number],Table8[Status],"-",0)="-"),
   "-")</f>
        <v>-</v>
      </c>
      <c r="I1990" s="88" t="str">
        <f>IF((_xlfn.XLOOKUP(B1990,[2]Sheet1!$A$2:$A$198,[2]Sheet1!$B$2:$B$198,"-",0)="Glade"),"Out","No")</f>
        <v>No</v>
      </c>
      <c r="J1990" s="94"/>
      <c r="K1990" s="95"/>
      <c r="L1990" s="95"/>
      <c r="M1990" s="95"/>
      <c r="N1990" s="96"/>
      <c r="O1990" s="89"/>
      <c r="R1990" t="b">
        <f t="shared" si="64"/>
        <v>0</v>
      </c>
    </row>
    <row r="1991" spans="1:18" ht="15" thickBot="1" x14ac:dyDescent="0.35">
      <c r="A1991" s="3" t="s">
        <v>2508</v>
      </c>
      <c r="B1991" s="3" t="s">
        <v>1137</v>
      </c>
      <c r="C1991" s="84">
        <f>IF(COUNTIF(Table8[Tag Number], A1991), 1, 0)</f>
        <v>0</v>
      </c>
      <c r="D1991" s="85">
        <f>IF(COUNTIF(Table9[Tag Number], A1991), 1, 0)</f>
        <v>0</v>
      </c>
      <c r="E1991" s="86">
        <f>IF(COUNTIF(Table10[Tag Number], A1991), 1, 0)</f>
        <v>0</v>
      </c>
      <c r="F1991" s="86">
        <f>IF(COUNTIF(Table11[Tag Number], A1991), 1, 0)</f>
        <v>0</v>
      </c>
      <c r="G1991" s="87">
        <f t="shared" si="65"/>
        <v>0</v>
      </c>
      <c r="H1991" s="88" t="str" cm="1">
        <f t="array" ref="H1991">_xlfn.IFS(OR(_xlfn.XLOOKUP(A1991,Table9[Tag Number],Table9[Status],"-",0)="Dead",
        _xlfn.XLOOKUP(A1991,Table10[Tag Number],Table10[Status],"-",0)="Dead",
        _xlfn.XLOOKUP(A1991,Table11[Tag Number],Table11[Status],"-",0)="Dead",
        _xlfn.XLOOKUP(A1991,Table8[Tag Number],Table8[Status],"-",0)="Dead"),"Dead",
     OR(_xlfn.XLOOKUP(A1991,Table11[Tag Number],Table11[Status],"-",0)="Alive",
        _xlfn.XLOOKUP(A1991,Table10[Tag Number],Table10[Status],"-",0)="Alive",
        _xlfn.XLOOKUP(A1991,Table9[Tag Number],Table9[Status],"-",0)="Alive",
        _xlfn.XLOOKUP(A1991,Table8[Tag Number],Table8[Status],"-",0)="Alive"),"Alive",
     OR(_xlfn.XLOOKUP(A1991,Table9[Tag Number],Table9[Status],"-",0)="-",
        _xlfn.XLOOKUP(A1991,Table10[Tag Number],Table10[Status],"-",0)="-",
        _xlfn.XLOOKUP(A1991,Table11[Tag Number],Table11[Status],"-",0)="-",
        _xlfn.XLOOKUP(A1991,Table8[Tag Number],Table8[Status],"-",0)="-"),
   "-")</f>
        <v>-</v>
      </c>
      <c r="I1991" s="88" t="str">
        <f>IF((_xlfn.XLOOKUP(B1991,[2]Sheet1!$A$2:$A$198,[2]Sheet1!$B$2:$B$198,"-",0)="Glade"),"Out","No")</f>
        <v>No</v>
      </c>
      <c r="J1991" s="94"/>
      <c r="K1991" s="95"/>
      <c r="L1991" s="95"/>
      <c r="M1991" s="95"/>
      <c r="N1991" s="96"/>
      <c r="O1991" s="89"/>
      <c r="R1991" t="b">
        <f t="shared" si="64"/>
        <v>0</v>
      </c>
    </row>
    <row r="1992" spans="1:18" ht="15" thickBot="1" x14ac:dyDescent="0.35">
      <c r="A1992" s="2" t="s">
        <v>459</v>
      </c>
      <c r="B1992" s="2" t="s">
        <v>1137</v>
      </c>
      <c r="C1992" s="84">
        <f>IF(COUNTIF(Table8[Tag Number], A1992), 1, 0)</f>
        <v>0</v>
      </c>
      <c r="D1992" s="85">
        <f>IF(COUNTIF(Table9[Tag Number], A1992), 1, 0)</f>
        <v>0</v>
      </c>
      <c r="E1992" s="86">
        <f>IF(COUNTIF(Table10[Tag Number], A1992), 1, 0)</f>
        <v>0</v>
      </c>
      <c r="F1992" s="86">
        <f>IF(COUNTIF(Table11[Tag Number], A1992), 1, 0)</f>
        <v>1</v>
      </c>
      <c r="G1992" s="87">
        <f t="shared" si="65"/>
        <v>1</v>
      </c>
      <c r="H1992" s="88" t="str" cm="1">
        <f t="array" ref="H1992">_xlfn.IFS(OR(_xlfn.XLOOKUP(A1992,Table9[Tag Number],Table9[Status],"-",0)="Dead",
        _xlfn.XLOOKUP(A1992,Table10[Tag Number],Table10[Status],"-",0)="Dead",
        _xlfn.XLOOKUP(A1992,Table11[Tag Number],Table11[Status],"-",0)="Dead",
        _xlfn.XLOOKUP(A1992,Table8[Tag Number],Table8[Status],"-",0)="Dead"),"Dead",
     OR(_xlfn.XLOOKUP(A1992,Table11[Tag Number],Table11[Status],"-",0)="Alive",
        _xlfn.XLOOKUP(A1992,Table10[Tag Number],Table10[Status],"-",0)="Alive",
        _xlfn.XLOOKUP(A1992,Table9[Tag Number],Table9[Status],"-",0)="Alive",
        _xlfn.XLOOKUP(A1992,Table8[Tag Number],Table8[Status],"-",0)="Alive"),"Alive",
     OR(_xlfn.XLOOKUP(A1992,Table9[Tag Number],Table9[Status],"-",0)="-",
        _xlfn.XLOOKUP(A1992,Table10[Tag Number],Table10[Status],"-",0)="-",
        _xlfn.XLOOKUP(A1992,Table11[Tag Number],Table11[Status],"-",0)="-",
        _xlfn.XLOOKUP(A1992,Table8[Tag Number],Table8[Status],"-",0)="-"),
   "-")</f>
        <v>Alive</v>
      </c>
      <c r="I1992" s="88" t="str">
        <f>IF((_xlfn.XLOOKUP(B1992,[2]Sheet1!$A$2:$A$198,[2]Sheet1!$B$2:$B$198,"-",0)="Glade"),"Out","No")</f>
        <v>No</v>
      </c>
      <c r="J1992" s="94"/>
      <c r="K1992" s="95"/>
      <c r="L1992" s="95"/>
      <c r="M1992" s="95"/>
      <c r="N1992" s="96"/>
      <c r="O1992" s="89"/>
      <c r="R1992" t="b">
        <f t="shared" si="64"/>
        <v>0</v>
      </c>
    </row>
    <row r="1993" spans="1:18" ht="15" thickBot="1" x14ac:dyDescent="0.35">
      <c r="A1993" s="3" t="s">
        <v>975</v>
      </c>
      <c r="B1993" s="3" t="s">
        <v>1137</v>
      </c>
      <c r="C1993" s="84">
        <f>IF(COUNTIF(Table8[Tag Number], A1993), 1, 0)</f>
        <v>0</v>
      </c>
      <c r="D1993" s="85">
        <f>IF(COUNTIF(Table9[Tag Number], A1993), 1, 0)</f>
        <v>0</v>
      </c>
      <c r="E1993" s="86">
        <f>IF(COUNTIF(Table10[Tag Number], A1993), 1, 0)</f>
        <v>0</v>
      </c>
      <c r="F1993" s="86">
        <f>IF(COUNTIF(Table11[Tag Number], A1993), 1, 0)</f>
        <v>1</v>
      </c>
      <c r="G1993" s="87">
        <f t="shared" si="65"/>
        <v>1</v>
      </c>
      <c r="H1993" s="88" t="str" cm="1">
        <f t="array" ref="H1993">_xlfn.IFS(OR(_xlfn.XLOOKUP(A1993,Table9[Tag Number],Table9[Status],"-",0)="Dead",
        _xlfn.XLOOKUP(A1993,Table10[Tag Number],Table10[Status],"-",0)="Dead",
        _xlfn.XLOOKUP(A1993,Table11[Tag Number],Table11[Status],"-",0)="Dead",
        _xlfn.XLOOKUP(A1993,Table8[Tag Number],Table8[Status],"-",0)="Dead"),"Dead",
     OR(_xlfn.XLOOKUP(A1993,Table11[Tag Number],Table11[Status],"-",0)="Alive",
        _xlfn.XLOOKUP(A1993,Table10[Tag Number],Table10[Status],"-",0)="Alive",
        _xlfn.XLOOKUP(A1993,Table9[Tag Number],Table9[Status],"-",0)="Alive",
        _xlfn.XLOOKUP(A1993,Table8[Tag Number],Table8[Status],"-",0)="Alive"),"Alive",
     OR(_xlfn.XLOOKUP(A1993,Table9[Tag Number],Table9[Status],"-",0)="-",
        _xlfn.XLOOKUP(A1993,Table10[Tag Number],Table10[Status],"-",0)="-",
        _xlfn.XLOOKUP(A1993,Table11[Tag Number],Table11[Status],"-",0)="-",
        _xlfn.XLOOKUP(A1993,Table8[Tag Number],Table8[Status],"-",0)="-"),
   "-")</f>
        <v>Alive</v>
      </c>
      <c r="I1993" s="88" t="str">
        <f>IF((_xlfn.XLOOKUP(B1993,[2]Sheet1!$A$2:$A$198,[2]Sheet1!$B$2:$B$198,"-",0)="Glade"),"Out","No")</f>
        <v>No</v>
      </c>
      <c r="J1993" s="94"/>
      <c r="K1993" s="95"/>
      <c r="L1993" s="95"/>
      <c r="M1993" s="95"/>
      <c r="N1993" s="96"/>
      <c r="O1993" s="89"/>
      <c r="R1993" t="b">
        <f t="shared" si="64"/>
        <v>0</v>
      </c>
    </row>
    <row r="1994" spans="1:18" ht="15" thickBot="1" x14ac:dyDescent="0.35">
      <c r="A1994" s="2" t="s">
        <v>477</v>
      </c>
      <c r="B1994" s="2" t="s">
        <v>1137</v>
      </c>
      <c r="C1994" s="84">
        <f>IF(COUNTIF(Table8[Tag Number], A1994), 1, 0)</f>
        <v>1</v>
      </c>
      <c r="D1994" s="85">
        <f>IF(COUNTIF(Table9[Tag Number], A1994), 1, 0)</f>
        <v>0</v>
      </c>
      <c r="E1994" s="86">
        <f>IF(COUNTIF(Table10[Tag Number], A1994), 1, 0)</f>
        <v>0</v>
      </c>
      <c r="F1994" s="86">
        <f>IF(COUNTIF(Table11[Tag Number], A1994), 1, 0)</f>
        <v>0</v>
      </c>
      <c r="G1994" s="87">
        <f t="shared" si="65"/>
        <v>1</v>
      </c>
      <c r="H1994" s="88" t="str" cm="1">
        <f t="array" ref="H1994">_xlfn.IFS(OR(_xlfn.XLOOKUP(A1994,Table9[Tag Number],Table9[Status],"-",0)="Dead",
        _xlfn.XLOOKUP(A1994,Table10[Tag Number],Table10[Status],"-",0)="Dead",
        _xlfn.XLOOKUP(A1994,Table11[Tag Number],Table11[Status],"-",0)="Dead",
        _xlfn.XLOOKUP(A1994,Table8[Tag Number],Table8[Status],"-",0)="Dead"),"Dead",
     OR(_xlfn.XLOOKUP(A1994,Table11[Tag Number],Table11[Status],"-",0)="Alive",
        _xlfn.XLOOKUP(A1994,Table10[Tag Number],Table10[Status],"-",0)="Alive",
        _xlfn.XLOOKUP(A1994,Table9[Tag Number],Table9[Status],"-",0)="Alive",
        _xlfn.XLOOKUP(A1994,Table8[Tag Number],Table8[Status],"-",0)="Alive"),"Alive",
     OR(_xlfn.XLOOKUP(A1994,Table9[Tag Number],Table9[Status],"-",0)="-",
        _xlfn.XLOOKUP(A1994,Table10[Tag Number],Table10[Status],"-",0)="-",
        _xlfn.XLOOKUP(A1994,Table11[Tag Number],Table11[Status],"-",0)="-",
        _xlfn.XLOOKUP(A1994,Table8[Tag Number],Table8[Status],"-",0)="-"),
   "-")</f>
        <v>Alive</v>
      </c>
      <c r="I1994" s="88" t="str">
        <f>IF((_xlfn.XLOOKUP(B1994,[2]Sheet1!$A$2:$A$198,[2]Sheet1!$B$2:$B$198,"-",0)="Glade"),"Out","No")</f>
        <v>No</v>
      </c>
      <c r="J1994" s="94"/>
      <c r="K1994" s="95"/>
      <c r="L1994" s="95"/>
      <c r="M1994" s="95"/>
      <c r="N1994" s="96"/>
      <c r="O1994" s="89"/>
      <c r="R1994" t="b">
        <f t="shared" si="64"/>
        <v>0</v>
      </c>
    </row>
    <row r="1995" spans="1:18" ht="15" thickBot="1" x14ac:dyDescent="0.35">
      <c r="A1995" s="3" t="s">
        <v>973</v>
      </c>
      <c r="B1995" s="3" t="s">
        <v>1137</v>
      </c>
      <c r="C1995" s="84">
        <f>IF(COUNTIF(Table8[Tag Number], A1995), 1, 0)</f>
        <v>0</v>
      </c>
      <c r="D1995" s="85">
        <f>IF(COUNTIF(Table9[Tag Number], A1995), 1, 0)</f>
        <v>0</v>
      </c>
      <c r="E1995" s="86">
        <f>IF(COUNTIF(Table10[Tag Number], A1995), 1, 0)</f>
        <v>0</v>
      </c>
      <c r="F1995" s="86">
        <f>IF(COUNTIF(Table11[Tag Number], A1995), 1, 0)</f>
        <v>1</v>
      </c>
      <c r="G1995" s="87">
        <f t="shared" si="65"/>
        <v>1</v>
      </c>
      <c r="H1995" s="88" t="str" cm="1">
        <f t="array" ref="H1995">_xlfn.IFS(OR(_xlfn.XLOOKUP(A1995,Table9[Tag Number],Table9[Status],"-",0)="Dead",
        _xlfn.XLOOKUP(A1995,Table10[Tag Number],Table10[Status],"-",0)="Dead",
        _xlfn.XLOOKUP(A1995,Table11[Tag Number],Table11[Status],"-",0)="Dead",
        _xlfn.XLOOKUP(A1995,Table8[Tag Number],Table8[Status],"-",0)="Dead"),"Dead",
     OR(_xlfn.XLOOKUP(A1995,Table11[Tag Number],Table11[Status],"-",0)="Alive",
        _xlfn.XLOOKUP(A1995,Table10[Tag Number],Table10[Status],"-",0)="Alive",
        _xlfn.XLOOKUP(A1995,Table9[Tag Number],Table9[Status],"-",0)="Alive",
        _xlfn.XLOOKUP(A1995,Table8[Tag Number],Table8[Status],"-",0)="Alive"),"Alive",
     OR(_xlfn.XLOOKUP(A1995,Table9[Tag Number],Table9[Status],"-",0)="-",
        _xlfn.XLOOKUP(A1995,Table10[Tag Number],Table10[Status],"-",0)="-",
        _xlfn.XLOOKUP(A1995,Table11[Tag Number],Table11[Status],"-",0)="-",
        _xlfn.XLOOKUP(A1995,Table8[Tag Number],Table8[Status],"-",0)="-"),
   "-")</f>
        <v>Alive</v>
      </c>
      <c r="I1995" s="88" t="str">
        <f>IF((_xlfn.XLOOKUP(B1995,[2]Sheet1!$A$2:$A$198,[2]Sheet1!$B$2:$B$198,"-",0)="Glade"),"Out","No")</f>
        <v>No</v>
      </c>
      <c r="J1995" s="94"/>
      <c r="K1995" s="95"/>
      <c r="L1995" s="95"/>
      <c r="M1995" s="95"/>
      <c r="N1995" s="96"/>
      <c r="O1995" s="89"/>
      <c r="R1995" t="b">
        <f t="shared" si="64"/>
        <v>0</v>
      </c>
    </row>
    <row r="1996" spans="1:18" ht="15" thickBot="1" x14ac:dyDescent="0.35">
      <c r="A1996" s="2" t="s">
        <v>2509</v>
      </c>
      <c r="B1996" s="2" t="s">
        <v>1137</v>
      </c>
      <c r="C1996" s="84">
        <f>IF(COUNTIF(Table8[Tag Number], A1996), 1, 0)</f>
        <v>0</v>
      </c>
      <c r="D1996" s="85">
        <f>IF(COUNTIF(Table9[Tag Number], A1996), 1, 0)</f>
        <v>0</v>
      </c>
      <c r="E1996" s="86">
        <f>IF(COUNTIF(Table10[Tag Number], A1996), 1, 0)</f>
        <v>0</v>
      </c>
      <c r="F1996" s="86">
        <f>IF(COUNTIF(Table11[Tag Number], A1996), 1, 0)</f>
        <v>0</v>
      </c>
      <c r="G1996" s="87">
        <f t="shared" si="65"/>
        <v>0</v>
      </c>
      <c r="H1996" s="88" t="str" cm="1">
        <f t="array" ref="H1996">_xlfn.IFS(OR(_xlfn.XLOOKUP(A1996,Table9[Tag Number],Table9[Status],"-",0)="Dead",
        _xlfn.XLOOKUP(A1996,Table10[Tag Number],Table10[Status],"-",0)="Dead",
        _xlfn.XLOOKUP(A1996,Table11[Tag Number],Table11[Status],"-",0)="Dead",
        _xlfn.XLOOKUP(A1996,Table8[Tag Number],Table8[Status],"-",0)="Dead"),"Dead",
     OR(_xlfn.XLOOKUP(A1996,Table11[Tag Number],Table11[Status],"-",0)="Alive",
        _xlfn.XLOOKUP(A1996,Table10[Tag Number],Table10[Status],"-",0)="Alive",
        _xlfn.XLOOKUP(A1996,Table9[Tag Number],Table9[Status],"-",0)="Alive",
        _xlfn.XLOOKUP(A1996,Table8[Tag Number],Table8[Status],"-",0)="Alive"),"Alive",
     OR(_xlfn.XLOOKUP(A1996,Table9[Tag Number],Table9[Status],"-",0)="-",
        _xlfn.XLOOKUP(A1996,Table10[Tag Number],Table10[Status],"-",0)="-",
        _xlfn.XLOOKUP(A1996,Table11[Tag Number],Table11[Status],"-",0)="-",
        _xlfn.XLOOKUP(A1996,Table8[Tag Number],Table8[Status],"-",0)="-"),
   "-")</f>
        <v>-</v>
      </c>
      <c r="I1996" s="88" t="str">
        <f>IF((_xlfn.XLOOKUP(B1996,[2]Sheet1!$A$2:$A$198,[2]Sheet1!$B$2:$B$198,"-",0)="Glade"),"Out","No")</f>
        <v>No</v>
      </c>
      <c r="J1996" s="94"/>
      <c r="K1996" s="95"/>
      <c r="L1996" s="95"/>
      <c r="M1996" s="95"/>
      <c r="N1996" s="96"/>
      <c r="O1996" s="89"/>
      <c r="R1996" t="b">
        <f t="shared" si="64"/>
        <v>0</v>
      </c>
    </row>
    <row r="1997" spans="1:18" ht="15" thickBot="1" x14ac:dyDescent="0.35">
      <c r="A1997" s="3" t="s">
        <v>2510</v>
      </c>
      <c r="B1997" s="3" t="s">
        <v>1137</v>
      </c>
      <c r="C1997" s="84">
        <f>IF(COUNTIF(Table8[Tag Number], A1997), 1, 0)</f>
        <v>0</v>
      </c>
      <c r="D1997" s="85">
        <f>IF(COUNTIF(Table9[Tag Number], A1997), 1, 0)</f>
        <v>0</v>
      </c>
      <c r="E1997" s="86">
        <f>IF(COUNTIF(Table10[Tag Number], A1997), 1, 0)</f>
        <v>0</v>
      </c>
      <c r="F1997" s="86">
        <f>IF(COUNTIF(Table11[Tag Number], A1997), 1, 0)</f>
        <v>0</v>
      </c>
      <c r="G1997" s="87">
        <f t="shared" si="65"/>
        <v>0</v>
      </c>
      <c r="H1997" s="88" t="str" cm="1">
        <f t="array" ref="H1997">_xlfn.IFS(OR(_xlfn.XLOOKUP(A1997,Table9[Tag Number],Table9[Status],"-",0)="Dead",
        _xlfn.XLOOKUP(A1997,Table10[Tag Number],Table10[Status],"-",0)="Dead",
        _xlfn.XLOOKUP(A1997,Table11[Tag Number],Table11[Status],"-",0)="Dead",
        _xlfn.XLOOKUP(A1997,Table8[Tag Number],Table8[Status],"-",0)="Dead"),"Dead",
     OR(_xlfn.XLOOKUP(A1997,Table11[Tag Number],Table11[Status],"-",0)="Alive",
        _xlfn.XLOOKUP(A1997,Table10[Tag Number],Table10[Status],"-",0)="Alive",
        _xlfn.XLOOKUP(A1997,Table9[Tag Number],Table9[Status],"-",0)="Alive",
        _xlfn.XLOOKUP(A1997,Table8[Tag Number],Table8[Status],"-",0)="Alive"),"Alive",
     OR(_xlfn.XLOOKUP(A1997,Table9[Tag Number],Table9[Status],"-",0)="-",
        _xlfn.XLOOKUP(A1997,Table10[Tag Number],Table10[Status],"-",0)="-",
        _xlfn.XLOOKUP(A1997,Table11[Tag Number],Table11[Status],"-",0)="-",
        _xlfn.XLOOKUP(A1997,Table8[Tag Number],Table8[Status],"-",0)="-"),
   "-")</f>
        <v>-</v>
      </c>
      <c r="I1997" s="88" t="str">
        <f>IF((_xlfn.XLOOKUP(B1997,[2]Sheet1!$A$2:$A$198,[2]Sheet1!$B$2:$B$198,"-",0)="Glade"),"Out","No")</f>
        <v>No</v>
      </c>
      <c r="J1997" s="94"/>
      <c r="K1997" s="95"/>
      <c r="L1997" s="95"/>
      <c r="M1997" s="95"/>
      <c r="N1997" s="96"/>
      <c r="O1997" s="89"/>
      <c r="R1997" t="b">
        <f t="shared" si="64"/>
        <v>0</v>
      </c>
    </row>
    <row r="1998" spans="1:18" ht="15" thickBot="1" x14ac:dyDescent="0.35">
      <c r="A1998" s="2" t="s">
        <v>738</v>
      </c>
      <c r="B1998" s="2" t="s">
        <v>1137</v>
      </c>
      <c r="C1998" s="84">
        <f>IF(COUNTIF(Table8[Tag Number], A1998), 1, 0)</f>
        <v>0</v>
      </c>
      <c r="D1998" s="85">
        <f>IF(COUNTIF(Table9[Tag Number], A1998), 1, 0)</f>
        <v>0</v>
      </c>
      <c r="E1998" s="86">
        <f>IF(COUNTIF(Table10[Tag Number], A1998), 1, 0)</f>
        <v>1</v>
      </c>
      <c r="F1998" s="86">
        <f>IF(COUNTIF(Table11[Tag Number], A1998), 1, 0)</f>
        <v>0</v>
      </c>
      <c r="G1998" s="87">
        <f t="shared" si="65"/>
        <v>1</v>
      </c>
      <c r="H1998" s="88" t="str" cm="1">
        <f t="array" ref="H1998">_xlfn.IFS(OR(_xlfn.XLOOKUP(A1998,Table9[Tag Number],Table9[Status],"-",0)="Dead",
        _xlfn.XLOOKUP(A1998,Table10[Tag Number],Table10[Status],"-",0)="Dead",
        _xlfn.XLOOKUP(A1998,Table11[Tag Number],Table11[Status],"-",0)="Dead",
        _xlfn.XLOOKUP(A1998,Table8[Tag Number],Table8[Status],"-",0)="Dead"),"Dead",
     OR(_xlfn.XLOOKUP(A1998,Table11[Tag Number],Table11[Status],"-",0)="Alive",
        _xlfn.XLOOKUP(A1998,Table10[Tag Number],Table10[Status],"-",0)="Alive",
        _xlfn.XLOOKUP(A1998,Table9[Tag Number],Table9[Status],"-",0)="Alive",
        _xlfn.XLOOKUP(A1998,Table8[Tag Number],Table8[Status],"-",0)="Alive"),"Alive",
     OR(_xlfn.XLOOKUP(A1998,Table9[Tag Number],Table9[Status],"-",0)="-",
        _xlfn.XLOOKUP(A1998,Table10[Tag Number],Table10[Status],"-",0)="-",
        _xlfn.XLOOKUP(A1998,Table11[Tag Number],Table11[Status],"-",0)="-",
        _xlfn.XLOOKUP(A1998,Table8[Tag Number],Table8[Status],"-",0)="-"),
   "-")</f>
        <v>Alive</v>
      </c>
      <c r="I1998" s="88" t="str">
        <f>IF((_xlfn.XLOOKUP(B1998,[2]Sheet1!$A$2:$A$198,[2]Sheet1!$B$2:$B$198,"-",0)="Glade"),"Out","No")</f>
        <v>No</v>
      </c>
      <c r="J1998" s="94"/>
      <c r="K1998" s="95"/>
      <c r="L1998" s="95"/>
      <c r="M1998" s="95"/>
      <c r="N1998" s="96"/>
      <c r="O1998" s="89"/>
      <c r="R1998" t="b">
        <f t="shared" si="64"/>
        <v>0</v>
      </c>
    </row>
    <row r="1999" spans="1:18" ht="15" thickBot="1" x14ac:dyDescent="0.35">
      <c r="A1999" s="3" t="s">
        <v>2511</v>
      </c>
      <c r="B1999" s="3" t="s">
        <v>1137</v>
      </c>
      <c r="C1999" s="84">
        <f>IF(COUNTIF(Table8[Tag Number], A1999), 1, 0)</f>
        <v>0</v>
      </c>
      <c r="D1999" s="85">
        <f>IF(COUNTIF(Table9[Tag Number], A1999), 1, 0)</f>
        <v>0</v>
      </c>
      <c r="E1999" s="86">
        <f>IF(COUNTIF(Table10[Tag Number], A1999), 1, 0)</f>
        <v>0</v>
      </c>
      <c r="F1999" s="86">
        <f>IF(COUNTIF(Table11[Tag Number], A1999), 1, 0)</f>
        <v>0</v>
      </c>
      <c r="G1999" s="87">
        <f t="shared" si="65"/>
        <v>0</v>
      </c>
      <c r="H1999" s="88" t="str" cm="1">
        <f t="array" ref="H1999">_xlfn.IFS(OR(_xlfn.XLOOKUP(A1999,Table9[Tag Number],Table9[Status],"-",0)="Dead",
        _xlfn.XLOOKUP(A1999,Table10[Tag Number],Table10[Status],"-",0)="Dead",
        _xlfn.XLOOKUP(A1999,Table11[Tag Number],Table11[Status],"-",0)="Dead",
        _xlfn.XLOOKUP(A1999,Table8[Tag Number],Table8[Status],"-",0)="Dead"),"Dead",
     OR(_xlfn.XLOOKUP(A1999,Table11[Tag Number],Table11[Status],"-",0)="Alive",
        _xlfn.XLOOKUP(A1999,Table10[Tag Number],Table10[Status],"-",0)="Alive",
        _xlfn.XLOOKUP(A1999,Table9[Tag Number],Table9[Status],"-",0)="Alive",
        _xlfn.XLOOKUP(A1999,Table8[Tag Number],Table8[Status],"-",0)="Alive"),"Alive",
     OR(_xlfn.XLOOKUP(A1999,Table9[Tag Number],Table9[Status],"-",0)="-",
        _xlfn.XLOOKUP(A1999,Table10[Tag Number],Table10[Status],"-",0)="-",
        _xlfn.XLOOKUP(A1999,Table11[Tag Number],Table11[Status],"-",0)="-",
        _xlfn.XLOOKUP(A1999,Table8[Tag Number],Table8[Status],"-",0)="-"),
   "-")</f>
        <v>-</v>
      </c>
      <c r="I1999" s="88" t="str">
        <f>IF((_xlfn.XLOOKUP(B1999,[2]Sheet1!$A$2:$A$198,[2]Sheet1!$B$2:$B$198,"-",0)="Glade"),"Out","No")</f>
        <v>No</v>
      </c>
      <c r="J1999" s="94"/>
      <c r="K1999" s="95"/>
      <c r="L1999" s="95"/>
      <c r="M1999" s="95"/>
      <c r="N1999" s="96"/>
      <c r="O1999" s="89"/>
      <c r="R1999" t="b">
        <f t="shared" si="64"/>
        <v>0</v>
      </c>
    </row>
    <row r="2000" spans="1:18" ht="15" thickBot="1" x14ac:dyDescent="0.35">
      <c r="A2000" s="2" t="s">
        <v>2512</v>
      </c>
      <c r="B2000" s="2" t="s">
        <v>1137</v>
      </c>
      <c r="C2000" s="84">
        <f>IF(COUNTIF(Table8[Tag Number], A2000), 1, 0)</f>
        <v>0</v>
      </c>
      <c r="D2000" s="85">
        <f>IF(COUNTIF(Table9[Tag Number], A2000), 1, 0)</f>
        <v>0</v>
      </c>
      <c r="E2000" s="86">
        <f>IF(COUNTIF(Table10[Tag Number], A2000), 1, 0)</f>
        <v>0</v>
      </c>
      <c r="F2000" s="86">
        <f>IF(COUNTIF(Table11[Tag Number], A2000), 1, 0)</f>
        <v>0</v>
      </c>
      <c r="G2000" s="87">
        <f t="shared" si="65"/>
        <v>0</v>
      </c>
      <c r="H2000" s="88" t="str" cm="1">
        <f t="array" ref="H2000">_xlfn.IFS(OR(_xlfn.XLOOKUP(A2000,Table9[Tag Number],Table9[Status],"-",0)="Dead",
        _xlfn.XLOOKUP(A2000,Table10[Tag Number],Table10[Status],"-",0)="Dead",
        _xlfn.XLOOKUP(A2000,Table11[Tag Number],Table11[Status],"-",0)="Dead",
        _xlfn.XLOOKUP(A2000,Table8[Tag Number],Table8[Status],"-",0)="Dead"),"Dead",
     OR(_xlfn.XLOOKUP(A2000,Table11[Tag Number],Table11[Status],"-",0)="Alive",
        _xlfn.XLOOKUP(A2000,Table10[Tag Number],Table10[Status],"-",0)="Alive",
        _xlfn.XLOOKUP(A2000,Table9[Tag Number],Table9[Status],"-",0)="Alive",
        _xlfn.XLOOKUP(A2000,Table8[Tag Number],Table8[Status],"-",0)="Alive"),"Alive",
     OR(_xlfn.XLOOKUP(A2000,Table9[Tag Number],Table9[Status],"-",0)="-",
        _xlfn.XLOOKUP(A2000,Table10[Tag Number],Table10[Status],"-",0)="-",
        _xlfn.XLOOKUP(A2000,Table11[Tag Number],Table11[Status],"-",0)="-",
        _xlfn.XLOOKUP(A2000,Table8[Tag Number],Table8[Status],"-",0)="-"),
   "-")</f>
        <v>-</v>
      </c>
      <c r="I2000" s="88" t="str">
        <f>IF((_xlfn.XLOOKUP(B2000,[2]Sheet1!$A$2:$A$198,[2]Sheet1!$B$2:$B$198,"-",0)="Glade"),"Out","No")</f>
        <v>No</v>
      </c>
      <c r="J2000" s="94"/>
      <c r="K2000" s="95"/>
      <c r="L2000" s="95"/>
      <c r="M2000" s="95"/>
      <c r="N2000" s="96"/>
      <c r="O2000" s="89"/>
      <c r="R2000" t="b">
        <f t="shared" si="64"/>
        <v>0</v>
      </c>
    </row>
    <row r="2001" spans="1:18" ht="15" thickBot="1" x14ac:dyDescent="0.35">
      <c r="A2001" s="3" t="s">
        <v>994</v>
      </c>
      <c r="B2001" s="3" t="s">
        <v>1137</v>
      </c>
      <c r="C2001" s="84">
        <f>IF(COUNTIF(Table8[Tag Number], A2001), 1, 0)</f>
        <v>0</v>
      </c>
      <c r="D2001" s="85">
        <f>IF(COUNTIF(Table9[Tag Number], A2001), 1, 0)</f>
        <v>1</v>
      </c>
      <c r="E2001" s="86">
        <f>IF(COUNTIF(Table10[Tag Number], A2001), 1, 0)</f>
        <v>0</v>
      </c>
      <c r="F2001" s="86">
        <f>IF(COUNTIF(Table11[Tag Number], A2001), 1, 0)</f>
        <v>0</v>
      </c>
      <c r="G2001" s="87">
        <f t="shared" si="65"/>
        <v>1</v>
      </c>
      <c r="H2001" s="88" t="str" cm="1">
        <f t="array" ref="H2001">_xlfn.IFS(OR(_xlfn.XLOOKUP(A2001,Table9[Tag Number],Table9[Status],"-",0)="Dead",
        _xlfn.XLOOKUP(A2001,Table10[Tag Number],Table10[Status],"-",0)="Dead",
        _xlfn.XLOOKUP(A2001,Table11[Tag Number],Table11[Status],"-",0)="Dead",
        _xlfn.XLOOKUP(A2001,Table8[Tag Number],Table8[Status],"-",0)="Dead"),"Dead",
     OR(_xlfn.XLOOKUP(A2001,Table11[Tag Number],Table11[Status],"-",0)="Alive",
        _xlfn.XLOOKUP(A2001,Table10[Tag Number],Table10[Status],"-",0)="Alive",
        _xlfn.XLOOKUP(A2001,Table9[Tag Number],Table9[Status],"-",0)="Alive",
        _xlfn.XLOOKUP(A2001,Table8[Tag Number],Table8[Status],"-",0)="Alive"),"Alive",
     OR(_xlfn.XLOOKUP(A2001,Table9[Tag Number],Table9[Status],"-",0)="-",
        _xlfn.XLOOKUP(A2001,Table10[Tag Number],Table10[Status],"-",0)="-",
        _xlfn.XLOOKUP(A2001,Table11[Tag Number],Table11[Status],"-",0)="-",
        _xlfn.XLOOKUP(A2001,Table8[Tag Number],Table8[Status],"-",0)="-"),
   "-")</f>
        <v>Dead</v>
      </c>
      <c r="I2001" s="88" t="str">
        <f>IF((_xlfn.XLOOKUP(B2001,[2]Sheet1!$A$2:$A$198,[2]Sheet1!$B$2:$B$198,"-",0)="Glade"),"Out","No")</f>
        <v>No</v>
      </c>
      <c r="J2001" s="94"/>
      <c r="K2001" s="95"/>
      <c r="L2001" s="95"/>
      <c r="M2001" s="95"/>
      <c r="N2001" s="96"/>
      <c r="O2001" s="89"/>
      <c r="R2001" t="b">
        <f t="shared" si="64"/>
        <v>0</v>
      </c>
    </row>
    <row r="2002" spans="1:18" ht="15" thickBot="1" x14ac:dyDescent="0.35">
      <c r="A2002" s="2" t="s">
        <v>2513</v>
      </c>
      <c r="B2002" s="2" t="s">
        <v>1137</v>
      </c>
      <c r="C2002" s="84">
        <f>IF(COUNTIF(Table8[Tag Number], A2002), 1, 0)</f>
        <v>0</v>
      </c>
      <c r="D2002" s="85">
        <f>IF(COUNTIF(Table9[Tag Number], A2002), 1, 0)</f>
        <v>0</v>
      </c>
      <c r="E2002" s="86">
        <f>IF(COUNTIF(Table10[Tag Number], A2002), 1, 0)</f>
        <v>0</v>
      </c>
      <c r="F2002" s="86">
        <f>IF(COUNTIF(Table11[Tag Number], A2002), 1, 0)</f>
        <v>0</v>
      </c>
      <c r="G2002" s="87">
        <f t="shared" si="65"/>
        <v>0</v>
      </c>
      <c r="H2002" s="88" t="str" cm="1">
        <f t="array" ref="H2002">_xlfn.IFS(OR(_xlfn.XLOOKUP(A2002,Table9[Tag Number],Table9[Status],"-",0)="Dead",
        _xlfn.XLOOKUP(A2002,Table10[Tag Number],Table10[Status],"-",0)="Dead",
        _xlfn.XLOOKUP(A2002,Table11[Tag Number],Table11[Status],"-",0)="Dead",
        _xlfn.XLOOKUP(A2002,Table8[Tag Number],Table8[Status],"-",0)="Dead"),"Dead",
     OR(_xlfn.XLOOKUP(A2002,Table11[Tag Number],Table11[Status],"-",0)="Alive",
        _xlfn.XLOOKUP(A2002,Table10[Tag Number],Table10[Status],"-",0)="Alive",
        _xlfn.XLOOKUP(A2002,Table9[Tag Number],Table9[Status],"-",0)="Alive",
        _xlfn.XLOOKUP(A2002,Table8[Tag Number],Table8[Status],"-",0)="Alive"),"Alive",
     OR(_xlfn.XLOOKUP(A2002,Table9[Tag Number],Table9[Status],"-",0)="-",
        _xlfn.XLOOKUP(A2002,Table10[Tag Number],Table10[Status],"-",0)="-",
        _xlfn.XLOOKUP(A2002,Table11[Tag Number],Table11[Status],"-",0)="-",
        _xlfn.XLOOKUP(A2002,Table8[Tag Number],Table8[Status],"-",0)="-"),
   "-")</f>
        <v>-</v>
      </c>
      <c r="I2002" s="88" t="str">
        <f>IF((_xlfn.XLOOKUP(B2002,[2]Sheet1!$A$2:$A$198,[2]Sheet1!$B$2:$B$198,"-",0)="Glade"),"Out","No")</f>
        <v>No</v>
      </c>
      <c r="J2002" s="94"/>
      <c r="K2002" s="95"/>
      <c r="L2002" s="95"/>
      <c r="M2002" s="95"/>
      <c r="N2002" s="96"/>
      <c r="O2002" s="89"/>
      <c r="R2002" t="b">
        <f t="shared" si="64"/>
        <v>0</v>
      </c>
    </row>
    <row r="2003" spans="1:18" ht="15" thickBot="1" x14ac:dyDescent="0.35">
      <c r="A2003" s="3" t="s">
        <v>2514</v>
      </c>
      <c r="B2003" s="3" t="s">
        <v>1137</v>
      </c>
      <c r="C2003" s="84">
        <f>IF(COUNTIF(Table8[Tag Number], A2003), 1, 0)</f>
        <v>0</v>
      </c>
      <c r="D2003" s="85">
        <f>IF(COUNTIF(Table9[Tag Number], A2003), 1, 0)</f>
        <v>0</v>
      </c>
      <c r="E2003" s="86">
        <f>IF(COUNTIF(Table10[Tag Number], A2003), 1, 0)</f>
        <v>0</v>
      </c>
      <c r="F2003" s="86">
        <f>IF(COUNTIF(Table11[Tag Number], A2003), 1, 0)</f>
        <v>0</v>
      </c>
      <c r="G2003" s="87">
        <f t="shared" si="65"/>
        <v>0</v>
      </c>
      <c r="H2003" s="88" t="str" cm="1">
        <f t="array" ref="H2003">_xlfn.IFS(OR(_xlfn.XLOOKUP(A2003,Table9[Tag Number],Table9[Status],"-",0)="Dead",
        _xlfn.XLOOKUP(A2003,Table10[Tag Number],Table10[Status],"-",0)="Dead",
        _xlfn.XLOOKUP(A2003,Table11[Tag Number],Table11[Status],"-",0)="Dead",
        _xlfn.XLOOKUP(A2003,Table8[Tag Number],Table8[Status],"-",0)="Dead"),"Dead",
     OR(_xlfn.XLOOKUP(A2003,Table11[Tag Number],Table11[Status],"-",0)="Alive",
        _xlfn.XLOOKUP(A2003,Table10[Tag Number],Table10[Status],"-",0)="Alive",
        _xlfn.XLOOKUP(A2003,Table9[Tag Number],Table9[Status],"-",0)="Alive",
        _xlfn.XLOOKUP(A2003,Table8[Tag Number],Table8[Status],"-",0)="Alive"),"Alive",
     OR(_xlfn.XLOOKUP(A2003,Table9[Tag Number],Table9[Status],"-",0)="-",
        _xlfn.XLOOKUP(A2003,Table10[Tag Number],Table10[Status],"-",0)="-",
        _xlfn.XLOOKUP(A2003,Table11[Tag Number],Table11[Status],"-",0)="-",
        _xlfn.XLOOKUP(A2003,Table8[Tag Number],Table8[Status],"-",0)="-"),
   "-")</f>
        <v>-</v>
      </c>
      <c r="I2003" s="88" t="str">
        <f>IF((_xlfn.XLOOKUP(B2003,[2]Sheet1!$A$2:$A$198,[2]Sheet1!$B$2:$B$198,"-",0)="Glade"),"Out","No")</f>
        <v>No</v>
      </c>
      <c r="J2003" s="94"/>
      <c r="K2003" s="95"/>
      <c r="L2003" s="95"/>
      <c r="M2003" s="95"/>
      <c r="N2003" s="96"/>
      <c r="O2003" s="89"/>
      <c r="R2003" t="b">
        <f t="shared" si="64"/>
        <v>0</v>
      </c>
    </row>
    <row r="2004" spans="1:18" ht="15" thickBot="1" x14ac:dyDescent="0.35">
      <c r="A2004" s="2" t="s">
        <v>2515</v>
      </c>
      <c r="B2004" s="2" t="s">
        <v>1137</v>
      </c>
      <c r="C2004" s="84">
        <f>IF(COUNTIF(Table8[Tag Number], A2004), 1, 0)</f>
        <v>0</v>
      </c>
      <c r="D2004" s="85">
        <f>IF(COUNTIF(Table9[Tag Number], A2004), 1, 0)</f>
        <v>0</v>
      </c>
      <c r="E2004" s="86">
        <f>IF(COUNTIF(Table10[Tag Number], A2004), 1, 0)</f>
        <v>0</v>
      </c>
      <c r="F2004" s="86">
        <f>IF(COUNTIF(Table11[Tag Number], A2004), 1, 0)</f>
        <v>0</v>
      </c>
      <c r="G2004" s="87">
        <f t="shared" si="65"/>
        <v>0</v>
      </c>
      <c r="H2004" s="88" t="str" cm="1">
        <f t="array" ref="H2004">_xlfn.IFS(OR(_xlfn.XLOOKUP(A2004,Table9[Tag Number],Table9[Status],"-",0)="Dead",
        _xlfn.XLOOKUP(A2004,Table10[Tag Number],Table10[Status],"-",0)="Dead",
        _xlfn.XLOOKUP(A2004,Table11[Tag Number],Table11[Status],"-",0)="Dead",
        _xlfn.XLOOKUP(A2004,Table8[Tag Number],Table8[Status],"-",0)="Dead"),"Dead",
     OR(_xlfn.XLOOKUP(A2004,Table11[Tag Number],Table11[Status],"-",0)="Alive",
        _xlfn.XLOOKUP(A2004,Table10[Tag Number],Table10[Status],"-",0)="Alive",
        _xlfn.XLOOKUP(A2004,Table9[Tag Number],Table9[Status],"-",0)="Alive",
        _xlfn.XLOOKUP(A2004,Table8[Tag Number],Table8[Status],"-",0)="Alive"),"Alive",
     OR(_xlfn.XLOOKUP(A2004,Table9[Tag Number],Table9[Status],"-",0)="-",
        _xlfn.XLOOKUP(A2004,Table10[Tag Number],Table10[Status],"-",0)="-",
        _xlfn.XLOOKUP(A2004,Table11[Tag Number],Table11[Status],"-",0)="-",
        _xlfn.XLOOKUP(A2004,Table8[Tag Number],Table8[Status],"-",0)="-"),
   "-")</f>
        <v>-</v>
      </c>
      <c r="I2004" s="88" t="str">
        <f>IF((_xlfn.XLOOKUP(B2004,[2]Sheet1!$A$2:$A$198,[2]Sheet1!$B$2:$B$198,"-",0)="Glade"),"Out","No")</f>
        <v>No</v>
      </c>
      <c r="J2004" s="94"/>
      <c r="K2004" s="95"/>
      <c r="L2004" s="95"/>
      <c r="M2004" s="95"/>
      <c r="N2004" s="96"/>
      <c r="O2004" s="89"/>
      <c r="R2004" t="b">
        <f t="shared" si="64"/>
        <v>0</v>
      </c>
    </row>
    <row r="2005" spans="1:18" ht="15" thickBot="1" x14ac:dyDescent="0.35">
      <c r="A2005" s="3" t="s">
        <v>2516</v>
      </c>
      <c r="B2005" s="3" t="s">
        <v>1137</v>
      </c>
      <c r="C2005" s="84">
        <f>IF(COUNTIF(Table8[Tag Number], A2005), 1, 0)</f>
        <v>0</v>
      </c>
      <c r="D2005" s="85">
        <f>IF(COUNTIF(Table9[Tag Number], A2005), 1, 0)</f>
        <v>0</v>
      </c>
      <c r="E2005" s="86">
        <f>IF(COUNTIF(Table10[Tag Number], A2005), 1, 0)</f>
        <v>0</v>
      </c>
      <c r="F2005" s="86">
        <f>IF(COUNTIF(Table11[Tag Number], A2005), 1, 0)</f>
        <v>0</v>
      </c>
      <c r="G2005" s="87">
        <f t="shared" si="65"/>
        <v>0</v>
      </c>
      <c r="H2005" s="88" t="str" cm="1">
        <f t="array" ref="H2005">_xlfn.IFS(OR(_xlfn.XLOOKUP(A2005,Table9[Tag Number],Table9[Status],"-",0)="Dead",
        _xlfn.XLOOKUP(A2005,Table10[Tag Number],Table10[Status],"-",0)="Dead",
        _xlfn.XLOOKUP(A2005,Table11[Tag Number],Table11[Status],"-",0)="Dead",
        _xlfn.XLOOKUP(A2005,Table8[Tag Number],Table8[Status],"-",0)="Dead"),"Dead",
     OR(_xlfn.XLOOKUP(A2005,Table11[Tag Number],Table11[Status],"-",0)="Alive",
        _xlfn.XLOOKUP(A2005,Table10[Tag Number],Table10[Status],"-",0)="Alive",
        _xlfn.XLOOKUP(A2005,Table9[Tag Number],Table9[Status],"-",0)="Alive",
        _xlfn.XLOOKUP(A2005,Table8[Tag Number],Table8[Status],"-",0)="Alive"),"Alive",
     OR(_xlfn.XLOOKUP(A2005,Table9[Tag Number],Table9[Status],"-",0)="-",
        _xlfn.XLOOKUP(A2005,Table10[Tag Number],Table10[Status],"-",0)="-",
        _xlfn.XLOOKUP(A2005,Table11[Tag Number],Table11[Status],"-",0)="-",
        _xlfn.XLOOKUP(A2005,Table8[Tag Number],Table8[Status],"-",0)="-"),
   "-")</f>
        <v>-</v>
      </c>
      <c r="I2005" s="88" t="str">
        <f>IF((_xlfn.XLOOKUP(B2005,[2]Sheet1!$A$2:$A$198,[2]Sheet1!$B$2:$B$198,"-",0)="Glade"),"Out","No")</f>
        <v>No</v>
      </c>
      <c r="J2005" s="94"/>
      <c r="K2005" s="95"/>
      <c r="L2005" s="95"/>
      <c r="M2005" s="95"/>
      <c r="N2005" s="96"/>
      <c r="O2005" s="89"/>
      <c r="R2005" t="b">
        <f t="shared" si="64"/>
        <v>0</v>
      </c>
    </row>
    <row r="2006" spans="1:18" ht="15" thickBot="1" x14ac:dyDescent="0.35">
      <c r="A2006" s="2" t="s">
        <v>490</v>
      </c>
      <c r="B2006" s="2" t="s">
        <v>1137</v>
      </c>
      <c r="C2006" s="84">
        <f>IF(COUNTIF(Table8[Tag Number], A2006), 1, 0)</f>
        <v>0</v>
      </c>
      <c r="D2006" s="85">
        <f>IF(COUNTIF(Table9[Tag Number], A2006), 1, 0)</f>
        <v>1</v>
      </c>
      <c r="E2006" s="86">
        <f>IF(COUNTIF(Table10[Tag Number], A2006), 1, 0)</f>
        <v>0</v>
      </c>
      <c r="F2006" s="86">
        <f>IF(COUNTIF(Table11[Tag Number], A2006), 1, 0)</f>
        <v>0</v>
      </c>
      <c r="G2006" s="87">
        <f t="shared" si="65"/>
        <v>1</v>
      </c>
      <c r="H2006" s="88" t="str" cm="1">
        <f t="array" ref="H2006">_xlfn.IFS(OR(_xlfn.XLOOKUP(A2006,Table9[Tag Number],Table9[Status],"-",0)="Dead",
        _xlfn.XLOOKUP(A2006,Table10[Tag Number],Table10[Status],"-",0)="Dead",
        _xlfn.XLOOKUP(A2006,Table11[Tag Number],Table11[Status],"-",0)="Dead",
        _xlfn.XLOOKUP(A2006,Table8[Tag Number],Table8[Status],"-",0)="Dead"),"Dead",
     OR(_xlfn.XLOOKUP(A2006,Table11[Tag Number],Table11[Status],"-",0)="Alive",
        _xlfn.XLOOKUP(A2006,Table10[Tag Number],Table10[Status],"-",0)="Alive",
        _xlfn.XLOOKUP(A2006,Table9[Tag Number],Table9[Status],"-",0)="Alive",
        _xlfn.XLOOKUP(A2006,Table8[Tag Number],Table8[Status],"-",0)="Alive"),"Alive",
     OR(_xlfn.XLOOKUP(A2006,Table9[Tag Number],Table9[Status],"-",0)="-",
        _xlfn.XLOOKUP(A2006,Table10[Tag Number],Table10[Status],"-",0)="-",
        _xlfn.XLOOKUP(A2006,Table11[Tag Number],Table11[Status],"-",0)="-",
        _xlfn.XLOOKUP(A2006,Table8[Tag Number],Table8[Status],"-",0)="-"),
   "-")</f>
        <v>Dead</v>
      </c>
      <c r="I2006" s="88" t="str">
        <f>IF((_xlfn.XLOOKUP(B2006,[2]Sheet1!$A$2:$A$198,[2]Sheet1!$B$2:$B$198,"-",0)="Glade"),"Out","No")</f>
        <v>No</v>
      </c>
      <c r="J2006" s="94"/>
      <c r="K2006" s="95"/>
      <c r="L2006" s="95"/>
      <c r="M2006" s="95"/>
      <c r="N2006" s="96"/>
      <c r="O2006" s="89"/>
      <c r="R2006" t="b">
        <f t="shared" si="64"/>
        <v>0</v>
      </c>
    </row>
    <row r="2007" spans="1:18" ht="15" thickBot="1" x14ac:dyDescent="0.35">
      <c r="A2007" s="3" t="s">
        <v>2517</v>
      </c>
      <c r="B2007" s="3" t="s">
        <v>1137</v>
      </c>
      <c r="C2007" s="84">
        <f>IF(COUNTIF(Table8[Tag Number], A2007), 1, 0)</f>
        <v>0</v>
      </c>
      <c r="D2007" s="85">
        <f>IF(COUNTIF(Table9[Tag Number], A2007), 1, 0)</f>
        <v>0</v>
      </c>
      <c r="E2007" s="86">
        <f>IF(COUNTIF(Table10[Tag Number], A2007), 1, 0)</f>
        <v>0</v>
      </c>
      <c r="F2007" s="86">
        <f>IF(COUNTIF(Table11[Tag Number], A2007), 1, 0)</f>
        <v>0</v>
      </c>
      <c r="G2007" s="87">
        <f t="shared" si="65"/>
        <v>0</v>
      </c>
      <c r="H2007" s="88" t="str" cm="1">
        <f t="array" ref="H2007">_xlfn.IFS(OR(_xlfn.XLOOKUP(A2007,Table9[Tag Number],Table9[Status],"-",0)="Dead",
        _xlfn.XLOOKUP(A2007,Table10[Tag Number],Table10[Status],"-",0)="Dead",
        _xlfn.XLOOKUP(A2007,Table11[Tag Number],Table11[Status],"-",0)="Dead",
        _xlfn.XLOOKUP(A2007,Table8[Tag Number],Table8[Status],"-",0)="Dead"),"Dead",
     OR(_xlfn.XLOOKUP(A2007,Table11[Tag Number],Table11[Status],"-",0)="Alive",
        _xlfn.XLOOKUP(A2007,Table10[Tag Number],Table10[Status],"-",0)="Alive",
        _xlfn.XLOOKUP(A2007,Table9[Tag Number],Table9[Status],"-",0)="Alive",
        _xlfn.XLOOKUP(A2007,Table8[Tag Number],Table8[Status],"-",0)="Alive"),"Alive",
     OR(_xlfn.XLOOKUP(A2007,Table9[Tag Number],Table9[Status],"-",0)="-",
        _xlfn.XLOOKUP(A2007,Table10[Tag Number],Table10[Status],"-",0)="-",
        _xlfn.XLOOKUP(A2007,Table11[Tag Number],Table11[Status],"-",0)="-",
        _xlfn.XLOOKUP(A2007,Table8[Tag Number],Table8[Status],"-",0)="-"),
   "-")</f>
        <v>-</v>
      </c>
      <c r="I2007" s="88" t="str">
        <f>IF((_xlfn.XLOOKUP(B2007,[2]Sheet1!$A$2:$A$198,[2]Sheet1!$B$2:$B$198,"-",0)="Glade"),"Out","No")</f>
        <v>No</v>
      </c>
      <c r="J2007" s="94"/>
      <c r="K2007" s="95"/>
      <c r="L2007" s="95"/>
      <c r="M2007" s="95"/>
      <c r="N2007" s="96"/>
      <c r="O2007" s="89"/>
      <c r="R2007" t="b">
        <f t="shared" si="64"/>
        <v>0</v>
      </c>
    </row>
    <row r="2008" spans="1:18" ht="15" thickBot="1" x14ac:dyDescent="0.35">
      <c r="A2008" s="2" t="s">
        <v>2518</v>
      </c>
      <c r="B2008" s="2" t="s">
        <v>1137</v>
      </c>
      <c r="C2008" s="84">
        <f>IF(COUNTIF(Table8[Tag Number], A2008), 1, 0)</f>
        <v>0</v>
      </c>
      <c r="D2008" s="85">
        <f>IF(COUNTIF(Table9[Tag Number], A2008), 1, 0)</f>
        <v>0</v>
      </c>
      <c r="E2008" s="86">
        <f>IF(COUNTIF(Table10[Tag Number], A2008), 1, 0)</f>
        <v>0</v>
      </c>
      <c r="F2008" s="86">
        <f>IF(COUNTIF(Table11[Tag Number], A2008), 1, 0)</f>
        <v>0</v>
      </c>
      <c r="G2008" s="87">
        <f t="shared" si="65"/>
        <v>0</v>
      </c>
      <c r="H2008" s="88" t="str" cm="1">
        <f t="array" ref="H2008">_xlfn.IFS(OR(_xlfn.XLOOKUP(A2008,Table9[Tag Number],Table9[Status],"-",0)="Dead",
        _xlfn.XLOOKUP(A2008,Table10[Tag Number],Table10[Status],"-",0)="Dead",
        _xlfn.XLOOKUP(A2008,Table11[Tag Number],Table11[Status],"-",0)="Dead",
        _xlfn.XLOOKUP(A2008,Table8[Tag Number],Table8[Status],"-",0)="Dead"),"Dead",
     OR(_xlfn.XLOOKUP(A2008,Table11[Tag Number],Table11[Status],"-",0)="Alive",
        _xlfn.XLOOKUP(A2008,Table10[Tag Number],Table10[Status],"-",0)="Alive",
        _xlfn.XLOOKUP(A2008,Table9[Tag Number],Table9[Status],"-",0)="Alive",
        _xlfn.XLOOKUP(A2008,Table8[Tag Number],Table8[Status],"-",0)="Alive"),"Alive",
     OR(_xlfn.XLOOKUP(A2008,Table9[Tag Number],Table9[Status],"-",0)="-",
        _xlfn.XLOOKUP(A2008,Table10[Tag Number],Table10[Status],"-",0)="-",
        _xlfn.XLOOKUP(A2008,Table11[Tag Number],Table11[Status],"-",0)="-",
        _xlfn.XLOOKUP(A2008,Table8[Tag Number],Table8[Status],"-",0)="-"),
   "-")</f>
        <v>-</v>
      </c>
      <c r="I2008" s="88" t="str">
        <f>IF((_xlfn.XLOOKUP(B2008,[2]Sheet1!$A$2:$A$198,[2]Sheet1!$B$2:$B$198,"-",0)="Glade"),"Out","No")</f>
        <v>No</v>
      </c>
      <c r="J2008" s="94"/>
      <c r="K2008" s="95"/>
      <c r="L2008" s="95"/>
      <c r="M2008" s="95"/>
      <c r="N2008" s="96"/>
      <c r="O2008" s="89"/>
      <c r="R2008" t="b">
        <f t="shared" si="64"/>
        <v>0</v>
      </c>
    </row>
    <row r="2009" spans="1:18" ht="15" thickBot="1" x14ac:dyDescent="0.35">
      <c r="A2009" s="3" t="s">
        <v>429</v>
      </c>
      <c r="B2009" s="3" t="s">
        <v>1137</v>
      </c>
      <c r="C2009" s="84">
        <f>IF(COUNTIF(Table8[Tag Number], A2009), 1, 0)</f>
        <v>0</v>
      </c>
      <c r="D2009" s="85">
        <f>IF(COUNTIF(Table9[Tag Number], A2009), 1, 0)</f>
        <v>0</v>
      </c>
      <c r="E2009" s="86">
        <f>IF(COUNTIF(Table10[Tag Number], A2009), 1, 0)</f>
        <v>1</v>
      </c>
      <c r="F2009" s="86">
        <f>IF(COUNTIF(Table11[Tag Number], A2009), 1, 0)</f>
        <v>0</v>
      </c>
      <c r="G2009" s="87">
        <f t="shared" si="65"/>
        <v>1</v>
      </c>
      <c r="H2009" s="88" t="str" cm="1">
        <f t="array" ref="H2009">_xlfn.IFS(OR(_xlfn.XLOOKUP(A2009,Table9[Tag Number],Table9[Status],"-",0)="Dead",
        _xlfn.XLOOKUP(A2009,Table10[Tag Number],Table10[Status],"-",0)="Dead",
        _xlfn.XLOOKUP(A2009,Table11[Tag Number],Table11[Status],"-",0)="Dead",
        _xlfn.XLOOKUP(A2009,Table8[Tag Number],Table8[Status],"-",0)="Dead"),"Dead",
     OR(_xlfn.XLOOKUP(A2009,Table11[Tag Number],Table11[Status],"-",0)="Alive",
        _xlfn.XLOOKUP(A2009,Table10[Tag Number],Table10[Status],"-",0)="Alive",
        _xlfn.XLOOKUP(A2009,Table9[Tag Number],Table9[Status],"-",0)="Alive",
        _xlfn.XLOOKUP(A2009,Table8[Tag Number],Table8[Status],"-",0)="Alive"),"Alive",
     OR(_xlfn.XLOOKUP(A2009,Table9[Tag Number],Table9[Status],"-",0)="-",
        _xlfn.XLOOKUP(A2009,Table10[Tag Number],Table10[Status],"-",0)="-",
        _xlfn.XLOOKUP(A2009,Table11[Tag Number],Table11[Status],"-",0)="-",
        _xlfn.XLOOKUP(A2009,Table8[Tag Number],Table8[Status],"-",0)="-"),
   "-")</f>
        <v>Alive</v>
      </c>
      <c r="I2009" s="88" t="str">
        <f>IF((_xlfn.XLOOKUP(B2009,[2]Sheet1!$A$2:$A$198,[2]Sheet1!$B$2:$B$198,"-",0)="Glade"),"Out","No")</f>
        <v>No</v>
      </c>
      <c r="J2009" s="94"/>
      <c r="K2009" s="95"/>
      <c r="L2009" s="95"/>
      <c r="M2009" s="95"/>
      <c r="N2009" s="96"/>
      <c r="O2009" s="89"/>
      <c r="R2009" t="b">
        <f t="shared" si="64"/>
        <v>0</v>
      </c>
    </row>
    <row r="2010" spans="1:18" ht="15" thickBot="1" x14ac:dyDescent="0.35">
      <c r="A2010" s="2" t="s">
        <v>2519</v>
      </c>
      <c r="B2010" s="2" t="s">
        <v>1137</v>
      </c>
      <c r="C2010" s="84">
        <f>IF(COUNTIF(Table8[Tag Number], A2010), 1, 0)</f>
        <v>0</v>
      </c>
      <c r="D2010" s="85">
        <f>IF(COUNTIF(Table9[Tag Number], A2010), 1, 0)</f>
        <v>0</v>
      </c>
      <c r="E2010" s="86">
        <f>IF(COUNTIF(Table10[Tag Number], A2010), 1, 0)</f>
        <v>0</v>
      </c>
      <c r="F2010" s="86">
        <f>IF(COUNTIF(Table11[Tag Number], A2010), 1, 0)</f>
        <v>0</v>
      </c>
      <c r="G2010" s="87">
        <f t="shared" si="65"/>
        <v>0</v>
      </c>
      <c r="H2010" s="88" t="str" cm="1">
        <f t="array" ref="H2010">_xlfn.IFS(OR(_xlfn.XLOOKUP(A2010,Table9[Tag Number],Table9[Status],"-",0)="Dead",
        _xlfn.XLOOKUP(A2010,Table10[Tag Number],Table10[Status],"-",0)="Dead",
        _xlfn.XLOOKUP(A2010,Table11[Tag Number],Table11[Status],"-",0)="Dead",
        _xlfn.XLOOKUP(A2010,Table8[Tag Number],Table8[Status],"-",0)="Dead"),"Dead",
     OR(_xlfn.XLOOKUP(A2010,Table11[Tag Number],Table11[Status],"-",0)="Alive",
        _xlfn.XLOOKUP(A2010,Table10[Tag Number],Table10[Status],"-",0)="Alive",
        _xlfn.XLOOKUP(A2010,Table9[Tag Number],Table9[Status],"-",0)="Alive",
        _xlfn.XLOOKUP(A2010,Table8[Tag Number],Table8[Status],"-",0)="Alive"),"Alive",
     OR(_xlfn.XLOOKUP(A2010,Table9[Tag Number],Table9[Status],"-",0)="-",
        _xlfn.XLOOKUP(A2010,Table10[Tag Number],Table10[Status],"-",0)="-",
        _xlfn.XLOOKUP(A2010,Table11[Tag Number],Table11[Status],"-",0)="-",
        _xlfn.XLOOKUP(A2010,Table8[Tag Number],Table8[Status],"-",0)="-"),
   "-")</f>
        <v>-</v>
      </c>
      <c r="I2010" s="88" t="str">
        <f>IF((_xlfn.XLOOKUP(B2010,[2]Sheet1!$A$2:$A$198,[2]Sheet1!$B$2:$B$198,"-",0)="Glade"),"Out","No")</f>
        <v>No</v>
      </c>
      <c r="J2010" s="94"/>
      <c r="K2010" s="95"/>
      <c r="L2010" s="95"/>
      <c r="M2010" s="95"/>
      <c r="N2010" s="96"/>
      <c r="O2010" s="89"/>
      <c r="R2010" t="b">
        <f t="shared" si="64"/>
        <v>0</v>
      </c>
    </row>
    <row r="2011" spans="1:18" ht="15" thickBot="1" x14ac:dyDescent="0.35">
      <c r="A2011" s="3" t="s">
        <v>417</v>
      </c>
      <c r="B2011" s="3" t="s">
        <v>1137</v>
      </c>
      <c r="C2011" s="84">
        <f>IF(COUNTIF(Table8[Tag Number], A2011), 1, 0)</f>
        <v>1</v>
      </c>
      <c r="D2011" s="85">
        <f>IF(COUNTIF(Table9[Tag Number], A2011), 1, 0)</f>
        <v>0</v>
      </c>
      <c r="E2011" s="86">
        <f>IF(COUNTIF(Table10[Tag Number], A2011), 1, 0)</f>
        <v>0</v>
      </c>
      <c r="F2011" s="86">
        <f>IF(COUNTIF(Table11[Tag Number], A2011), 1, 0)</f>
        <v>1</v>
      </c>
      <c r="G2011" s="87">
        <f t="shared" si="65"/>
        <v>2</v>
      </c>
      <c r="H2011" s="88" t="str" cm="1">
        <f t="array" ref="H2011">_xlfn.IFS(OR(_xlfn.XLOOKUP(A2011,Table9[Tag Number],Table9[Status],"-",0)="Dead",
        _xlfn.XLOOKUP(A2011,Table10[Tag Number],Table10[Status],"-",0)="Dead",
        _xlfn.XLOOKUP(A2011,Table11[Tag Number],Table11[Status],"-",0)="Dead",
        _xlfn.XLOOKUP(A2011,Table8[Tag Number],Table8[Status],"-",0)="Dead"),"Dead",
     OR(_xlfn.XLOOKUP(A2011,Table11[Tag Number],Table11[Status],"-",0)="Alive",
        _xlfn.XLOOKUP(A2011,Table10[Tag Number],Table10[Status],"-",0)="Alive",
        _xlfn.XLOOKUP(A2011,Table9[Tag Number],Table9[Status],"-",0)="Alive",
        _xlfn.XLOOKUP(A2011,Table8[Tag Number],Table8[Status],"-",0)="Alive"),"Alive",
     OR(_xlfn.XLOOKUP(A2011,Table9[Tag Number],Table9[Status],"-",0)="-",
        _xlfn.XLOOKUP(A2011,Table10[Tag Number],Table10[Status],"-",0)="-",
        _xlfn.XLOOKUP(A2011,Table11[Tag Number],Table11[Status],"-",0)="-",
        _xlfn.XLOOKUP(A2011,Table8[Tag Number],Table8[Status],"-",0)="-"),
   "-")</f>
        <v>Alive</v>
      </c>
      <c r="I2011" s="88" t="str">
        <f>IF((_xlfn.XLOOKUP(B2011,[2]Sheet1!$A$2:$A$198,[2]Sheet1!$B$2:$B$198,"-",0)="Glade"),"Out","No")</f>
        <v>No</v>
      </c>
      <c r="J2011" s="94"/>
      <c r="K2011" s="95"/>
      <c r="L2011" s="95"/>
      <c r="M2011" s="95"/>
      <c r="N2011" s="96"/>
      <c r="O2011" s="89"/>
      <c r="R2011" t="str">
        <f t="shared" si="64"/>
        <v>D025</v>
      </c>
    </row>
    <row r="2012" spans="1:18" ht="15" thickBot="1" x14ac:dyDescent="0.35">
      <c r="A2012" s="2" t="s">
        <v>658</v>
      </c>
      <c r="B2012" s="2" t="s">
        <v>1137</v>
      </c>
      <c r="C2012" s="84">
        <f>IF(COUNTIF(Table8[Tag Number], A2012), 1, 0)</f>
        <v>1</v>
      </c>
      <c r="D2012" s="85">
        <f>IF(COUNTIF(Table9[Tag Number], A2012), 1, 0)</f>
        <v>1</v>
      </c>
      <c r="E2012" s="86">
        <f>IF(COUNTIF(Table10[Tag Number], A2012), 1, 0)</f>
        <v>0</v>
      </c>
      <c r="F2012" s="86">
        <f>IF(COUNTIF(Table11[Tag Number], A2012), 1, 0)</f>
        <v>0</v>
      </c>
      <c r="G2012" s="87">
        <f t="shared" si="65"/>
        <v>2</v>
      </c>
      <c r="H2012" s="88" t="str" cm="1">
        <f t="array" ref="H2012">_xlfn.IFS(OR(_xlfn.XLOOKUP(A2012,Table9[Tag Number],Table9[Status],"-",0)="Dead",
        _xlfn.XLOOKUP(A2012,Table10[Tag Number],Table10[Status],"-",0)="Dead",
        _xlfn.XLOOKUP(A2012,Table11[Tag Number],Table11[Status],"-",0)="Dead",
        _xlfn.XLOOKUP(A2012,Table8[Tag Number],Table8[Status],"-",0)="Dead"),"Dead",
     OR(_xlfn.XLOOKUP(A2012,Table11[Tag Number],Table11[Status],"-",0)="Alive",
        _xlfn.XLOOKUP(A2012,Table10[Tag Number],Table10[Status],"-",0)="Alive",
        _xlfn.XLOOKUP(A2012,Table9[Tag Number],Table9[Status],"-",0)="Alive",
        _xlfn.XLOOKUP(A2012,Table8[Tag Number],Table8[Status],"-",0)="Alive"),"Alive",
     OR(_xlfn.XLOOKUP(A2012,Table9[Tag Number],Table9[Status],"-",0)="-",
        _xlfn.XLOOKUP(A2012,Table10[Tag Number],Table10[Status],"-",0)="-",
        _xlfn.XLOOKUP(A2012,Table11[Tag Number],Table11[Status],"-",0)="-",
        _xlfn.XLOOKUP(A2012,Table8[Tag Number],Table8[Status],"-",0)="-"),
   "-")</f>
        <v>Alive</v>
      </c>
      <c r="I2012" s="88" t="str">
        <f>IF((_xlfn.XLOOKUP(B2012,[2]Sheet1!$A$2:$A$198,[2]Sheet1!$B$2:$B$198,"-",0)="Glade"),"Out","No")</f>
        <v>No</v>
      </c>
      <c r="J2012" s="94"/>
      <c r="K2012" s="95"/>
      <c r="L2012" s="95"/>
      <c r="M2012" s="95"/>
      <c r="N2012" s="96"/>
      <c r="O2012" s="89"/>
      <c r="R2012" t="str">
        <f t="shared" si="64"/>
        <v>D026</v>
      </c>
    </row>
    <row r="2013" spans="1:18" ht="15" thickBot="1" x14ac:dyDescent="0.35">
      <c r="A2013" s="3" t="s">
        <v>2520</v>
      </c>
      <c r="B2013" s="3" t="s">
        <v>1137</v>
      </c>
      <c r="C2013" s="84">
        <f>IF(COUNTIF(Table8[Tag Number], A2013), 1, 0)</f>
        <v>0</v>
      </c>
      <c r="D2013" s="85">
        <f>IF(COUNTIF(Table9[Tag Number], A2013), 1, 0)</f>
        <v>0</v>
      </c>
      <c r="E2013" s="86">
        <f>IF(COUNTIF(Table10[Tag Number], A2013), 1, 0)</f>
        <v>0</v>
      </c>
      <c r="F2013" s="86">
        <f>IF(COUNTIF(Table11[Tag Number], A2013), 1, 0)</f>
        <v>0</v>
      </c>
      <c r="G2013" s="87">
        <f t="shared" si="65"/>
        <v>0</v>
      </c>
      <c r="H2013" s="88" t="str" cm="1">
        <f t="array" ref="H2013">_xlfn.IFS(OR(_xlfn.XLOOKUP(A2013,Table9[Tag Number],Table9[Status],"-",0)="Dead",
        _xlfn.XLOOKUP(A2013,Table10[Tag Number],Table10[Status],"-",0)="Dead",
        _xlfn.XLOOKUP(A2013,Table11[Tag Number],Table11[Status],"-",0)="Dead",
        _xlfn.XLOOKUP(A2013,Table8[Tag Number],Table8[Status],"-",0)="Dead"),"Dead",
     OR(_xlfn.XLOOKUP(A2013,Table11[Tag Number],Table11[Status],"-",0)="Alive",
        _xlfn.XLOOKUP(A2013,Table10[Tag Number],Table10[Status],"-",0)="Alive",
        _xlfn.XLOOKUP(A2013,Table9[Tag Number],Table9[Status],"-",0)="Alive",
        _xlfn.XLOOKUP(A2013,Table8[Tag Number],Table8[Status],"-",0)="Alive"),"Alive",
     OR(_xlfn.XLOOKUP(A2013,Table9[Tag Number],Table9[Status],"-",0)="-",
        _xlfn.XLOOKUP(A2013,Table10[Tag Number],Table10[Status],"-",0)="-",
        _xlfn.XLOOKUP(A2013,Table11[Tag Number],Table11[Status],"-",0)="-",
        _xlfn.XLOOKUP(A2013,Table8[Tag Number],Table8[Status],"-",0)="-"),
   "-")</f>
        <v>-</v>
      </c>
      <c r="I2013" s="88" t="str">
        <f>IF((_xlfn.XLOOKUP(B2013,[2]Sheet1!$A$2:$A$198,[2]Sheet1!$B$2:$B$198,"-",0)="Glade"),"Out","No")</f>
        <v>No</v>
      </c>
      <c r="J2013" s="94"/>
      <c r="K2013" s="95"/>
      <c r="L2013" s="95"/>
      <c r="M2013" s="95"/>
      <c r="N2013" s="96"/>
      <c r="O2013" s="89"/>
      <c r="R2013" t="b">
        <f t="shared" si="64"/>
        <v>0</v>
      </c>
    </row>
    <row r="2014" spans="1:18" ht="15" thickBot="1" x14ac:dyDescent="0.35">
      <c r="A2014" s="2" t="s">
        <v>732</v>
      </c>
      <c r="B2014" s="2" t="s">
        <v>1137</v>
      </c>
      <c r="C2014" s="84">
        <f>IF(COUNTIF(Table8[Tag Number], A2014), 1, 0)</f>
        <v>1</v>
      </c>
      <c r="D2014" s="85">
        <f>IF(COUNTIF(Table9[Tag Number], A2014), 1, 0)</f>
        <v>0</v>
      </c>
      <c r="E2014" s="86">
        <f>IF(COUNTIF(Table10[Tag Number], A2014), 1, 0)</f>
        <v>0</v>
      </c>
      <c r="F2014" s="86">
        <f>IF(COUNTIF(Table11[Tag Number], A2014), 1, 0)</f>
        <v>0</v>
      </c>
      <c r="G2014" s="87">
        <f t="shared" si="65"/>
        <v>1</v>
      </c>
      <c r="H2014" s="88" t="str" cm="1">
        <f t="array" ref="H2014">_xlfn.IFS(OR(_xlfn.XLOOKUP(A2014,Table9[Tag Number],Table9[Status],"-",0)="Dead",
        _xlfn.XLOOKUP(A2014,Table10[Tag Number],Table10[Status],"-",0)="Dead",
        _xlfn.XLOOKUP(A2014,Table11[Tag Number],Table11[Status],"-",0)="Dead",
        _xlfn.XLOOKUP(A2014,Table8[Tag Number],Table8[Status],"-",0)="Dead"),"Dead",
     OR(_xlfn.XLOOKUP(A2014,Table11[Tag Number],Table11[Status],"-",0)="Alive",
        _xlfn.XLOOKUP(A2014,Table10[Tag Number],Table10[Status],"-",0)="Alive",
        _xlfn.XLOOKUP(A2014,Table9[Tag Number],Table9[Status],"-",0)="Alive",
        _xlfn.XLOOKUP(A2014,Table8[Tag Number],Table8[Status],"-",0)="Alive"),"Alive",
     OR(_xlfn.XLOOKUP(A2014,Table9[Tag Number],Table9[Status],"-",0)="-",
        _xlfn.XLOOKUP(A2014,Table10[Tag Number],Table10[Status],"-",0)="-",
        _xlfn.XLOOKUP(A2014,Table11[Tag Number],Table11[Status],"-",0)="-",
        _xlfn.XLOOKUP(A2014,Table8[Tag Number],Table8[Status],"-",0)="-"),
   "-")</f>
        <v>Dead</v>
      </c>
      <c r="I2014" s="88" t="str">
        <f>IF((_xlfn.XLOOKUP(B2014,[2]Sheet1!$A$2:$A$198,[2]Sheet1!$B$2:$B$198,"-",0)="Glade"),"Out","No")</f>
        <v>No</v>
      </c>
      <c r="J2014" s="94"/>
      <c r="K2014" s="95"/>
      <c r="L2014" s="95"/>
      <c r="M2014" s="95"/>
      <c r="N2014" s="96"/>
      <c r="O2014" s="89"/>
      <c r="R2014" t="b">
        <f t="shared" si="64"/>
        <v>0</v>
      </c>
    </row>
    <row r="2015" spans="1:18" ht="15" thickBot="1" x14ac:dyDescent="0.35">
      <c r="A2015" s="3" t="s">
        <v>480</v>
      </c>
      <c r="B2015" s="3" t="s">
        <v>1137</v>
      </c>
      <c r="C2015" s="84">
        <f>IF(COUNTIF(Table8[Tag Number], A2015), 1, 0)</f>
        <v>0</v>
      </c>
      <c r="D2015" s="85">
        <f>IF(COUNTIF(Table9[Tag Number], A2015), 1, 0)</f>
        <v>0</v>
      </c>
      <c r="E2015" s="86">
        <f>IF(COUNTIF(Table10[Tag Number], A2015), 1, 0)</f>
        <v>0</v>
      </c>
      <c r="F2015" s="86">
        <f>IF(COUNTIF(Table11[Tag Number], A2015), 1, 0)</f>
        <v>1</v>
      </c>
      <c r="G2015" s="87">
        <f t="shared" si="65"/>
        <v>1</v>
      </c>
      <c r="H2015" s="88" t="str" cm="1">
        <f t="array" ref="H2015">_xlfn.IFS(OR(_xlfn.XLOOKUP(A2015,Table9[Tag Number],Table9[Status],"-",0)="Dead",
        _xlfn.XLOOKUP(A2015,Table10[Tag Number],Table10[Status],"-",0)="Dead",
        _xlfn.XLOOKUP(A2015,Table11[Tag Number],Table11[Status],"-",0)="Dead",
        _xlfn.XLOOKUP(A2015,Table8[Tag Number],Table8[Status],"-",0)="Dead"),"Dead",
     OR(_xlfn.XLOOKUP(A2015,Table11[Tag Number],Table11[Status],"-",0)="Alive",
        _xlfn.XLOOKUP(A2015,Table10[Tag Number],Table10[Status],"-",0)="Alive",
        _xlfn.XLOOKUP(A2015,Table9[Tag Number],Table9[Status],"-",0)="Alive",
        _xlfn.XLOOKUP(A2015,Table8[Tag Number],Table8[Status],"-",0)="Alive"),"Alive",
     OR(_xlfn.XLOOKUP(A2015,Table9[Tag Number],Table9[Status],"-",0)="-",
        _xlfn.XLOOKUP(A2015,Table10[Tag Number],Table10[Status],"-",0)="-",
        _xlfn.XLOOKUP(A2015,Table11[Tag Number],Table11[Status],"-",0)="-",
        _xlfn.XLOOKUP(A2015,Table8[Tag Number],Table8[Status],"-",0)="-"),
   "-")</f>
        <v>Dead</v>
      </c>
      <c r="I2015" s="88" t="str">
        <f>IF((_xlfn.XLOOKUP(B2015,[2]Sheet1!$A$2:$A$198,[2]Sheet1!$B$2:$B$198,"-",0)="Glade"),"Out","No")</f>
        <v>No</v>
      </c>
      <c r="J2015" s="94"/>
      <c r="K2015" s="95"/>
      <c r="L2015" s="95"/>
      <c r="M2015" s="95"/>
      <c r="N2015" s="96"/>
      <c r="O2015" s="89"/>
      <c r="R2015" t="b">
        <f t="shared" si="64"/>
        <v>0</v>
      </c>
    </row>
    <row r="2016" spans="1:18" ht="15" thickBot="1" x14ac:dyDescent="0.35">
      <c r="A2016" s="2" t="s">
        <v>2521</v>
      </c>
      <c r="B2016" s="2" t="s">
        <v>1137</v>
      </c>
      <c r="C2016" s="84">
        <f>IF(COUNTIF(Table8[Tag Number], A2016), 1, 0)</f>
        <v>0</v>
      </c>
      <c r="D2016" s="85">
        <f>IF(COUNTIF(Table9[Tag Number], A2016), 1, 0)</f>
        <v>0</v>
      </c>
      <c r="E2016" s="86">
        <f>IF(COUNTIF(Table10[Tag Number], A2016), 1, 0)</f>
        <v>0</v>
      </c>
      <c r="F2016" s="86">
        <f>IF(COUNTIF(Table11[Tag Number], A2016), 1, 0)</f>
        <v>0</v>
      </c>
      <c r="G2016" s="87">
        <f t="shared" si="65"/>
        <v>0</v>
      </c>
      <c r="H2016" s="88" t="str" cm="1">
        <f t="array" ref="H2016">_xlfn.IFS(OR(_xlfn.XLOOKUP(A2016,Table9[Tag Number],Table9[Status],"-",0)="Dead",
        _xlfn.XLOOKUP(A2016,Table10[Tag Number],Table10[Status],"-",0)="Dead",
        _xlfn.XLOOKUP(A2016,Table11[Tag Number],Table11[Status],"-",0)="Dead",
        _xlfn.XLOOKUP(A2016,Table8[Tag Number],Table8[Status],"-",0)="Dead"),"Dead",
     OR(_xlfn.XLOOKUP(A2016,Table11[Tag Number],Table11[Status],"-",0)="Alive",
        _xlfn.XLOOKUP(A2016,Table10[Tag Number],Table10[Status],"-",0)="Alive",
        _xlfn.XLOOKUP(A2016,Table9[Tag Number],Table9[Status],"-",0)="Alive",
        _xlfn.XLOOKUP(A2016,Table8[Tag Number],Table8[Status],"-",0)="Alive"),"Alive",
     OR(_xlfn.XLOOKUP(A2016,Table9[Tag Number],Table9[Status],"-",0)="-",
        _xlfn.XLOOKUP(A2016,Table10[Tag Number],Table10[Status],"-",0)="-",
        _xlfn.XLOOKUP(A2016,Table11[Tag Number],Table11[Status],"-",0)="-",
        _xlfn.XLOOKUP(A2016,Table8[Tag Number],Table8[Status],"-",0)="-"),
   "-")</f>
        <v>-</v>
      </c>
      <c r="I2016" s="88" t="str">
        <f>IF((_xlfn.XLOOKUP(B2016,[2]Sheet1!$A$2:$A$198,[2]Sheet1!$B$2:$B$198,"-",0)="Glade"),"Out","No")</f>
        <v>No</v>
      </c>
      <c r="J2016" s="94"/>
      <c r="K2016" s="95"/>
      <c r="L2016" s="95"/>
      <c r="M2016" s="95"/>
      <c r="N2016" s="96"/>
      <c r="O2016" s="89"/>
      <c r="R2016" t="b">
        <f t="shared" si="64"/>
        <v>0</v>
      </c>
    </row>
    <row r="2017" spans="1:18" ht="15" thickBot="1" x14ac:dyDescent="0.35">
      <c r="A2017" s="3" t="s">
        <v>714</v>
      </c>
      <c r="B2017" s="3" t="s">
        <v>1137</v>
      </c>
      <c r="C2017" s="84">
        <f>IF(COUNTIF(Table8[Tag Number], A2017), 1, 0)</f>
        <v>0</v>
      </c>
      <c r="D2017" s="85">
        <f>IF(COUNTIF(Table9[Tag Number], A2017), 1, 0)</f>
        <v>0</v>
      </c>
      <c r="E2017" s="86">
        <f>IF(COUNTIF(Table10[Tag Number], A2017), 1, 0)</f>
        <v>1</v>
      </c>
      <c r="F2017" s="86">
        <f>IF(COUNTIF(Table11[Tag Number], A2017), 1, 0)</f>
        <v>0</v>
      </c>
      <c r="G2017" s="87">
        <f t="shared" si="65"/>
        <v>1</v>
      </c>
      <c r="H2017" s="88" t="str" cm="1">
        <f t="array" ref="H2017">_xlfn.IFS(OR(_xlfn.XLOOKUP(A2017,Table9[Tag Number],Table9[Status],"-",0)="Dead",
        _xlfn.XLOOKUP(A2017,Table10[Tag Number],Table10[Status],"-",0)="Dead",
        _xlfn.XLOOKUP(A2017,Table11[Tag Number],Table11[Status],"-",0)="Dead",
        _xlfn.XLOOKUP(A2017,Table8[Tag Number],Table8[Status],"-",0)="Dead"),"Dead",
     OR(_xlfn.XLOOKUP(A2017,Table11[Tag Number],Table11[Status],"-",0)="Alive",
        _xlfn.XLOOKUP(A2017,Table10[Tag Number],Table10[Status],"-",0)="Alive",
        _xlfn.XLOOKUP(A2017,Table9[Tag Number],Table9[Status],"-",0)="Alive",
        _xlfn.XLOOKUP(A2017,Table8[Tag Number],Table8[Status],"-",0)="Alive"),"Alive",
     OR(_xlfn.XLOOKUP(A2017,Table9[Tag Number],Table9[Status],"-",0)="-",
        _xlfn.XLOOKUP(A2017,Table10[Tag Number],Table10[Status],"-",0)="-",
        _xlfn.XLOOKUP(A2017,Table11[Tag Number],Table11[Status],"-",0)="-",
        _xlfn.XLOOKUP(A2017,Table8[Tag Number],Table8[Status],"-",0)="-"),
   "-")</f>
        <v>Alive</v>
      </c>
      <c r="I2017" s="88" t="str">
        <f>IF((_xlfn.XLOOKUP(B2017,[2]Sheet1!$A$2:$A$198,[2]Sheet1!$B$2:$B$198,"-",0)="Glade"),"Out","No")</f>
        <v>No</v>
      </c>
      <c r="J2017" s="94"/>
      <c r="K2017" s="95"/>
      <c r="L2017" s="95"/>
      <c r="M2017" s="95"/>
      <c r="N2017" s="96"/>
      <c r="O2017" s="89"/>
      <c r="R2017" t="b">
        <f t="shared" si="64"/>
        <v>0</v>
      </c>
    </row>
    <row r="2018" spans="1:18" ht="15" thickBot="1" x14ac:dyDescent="0.35">
      <c r="A2018" s="2" t="s">
        <v>350</v>
      </c>
      <c r="B2018" s="2" t="s">
        <v>1137</v>
      </c>
      <c r="C2018" s="84">
        <f>IF(COUNTIF(Table8[Tag Number], A2018), 1, 0)</f>
        <v>0</v>
      </c>
      <c r="D2018" s="85">
        <f>IF(COUNTIF(Table9[Tag Number], A2018), 1, 0)</f>
        <v>0</v>
      </c>
      <c r="E2018" s="86">
        <f>IF(COUNTIF(Table10[Tag Number], A2018), 1, 0)</f>
        <v>1</v>
      </c>
      <c r="F2018" s="86">
        <f>IF(COUNTIF(Table11[Tag Number], A2018), 1, 0)</f>
        <v>1</v>
      </c>
      <c r="G2018" s="87">
        <f t="shared" si="65"/>
        <v>2</v>
      </c>
      <c r="H2018" s="88" t="str" cm="1">
        <f t="array" ref="H2018">_xlfn.IFS(OR(_xlfn.XLOOKUP(A2018,Table9[Tag Number],Table9[Status],"-",0)="Dead",
        _xlfn.XLOOKUP(A2018,Table10[Tag Number],Table10[Status],"-",0)="Dead",
        _xlfn.XLOOKUP(A2018,Table11[Tag Number],Table11[Status],"-",0)="Dead",
        _xlfn.XLOOKUP(A2018,Table8[Tag Number],Table8[Status],"-",0)="Dead"),"Dead",
     OR(_xlfn.XLOOKUP(A2018,Table11[Tag Number],Table11[Status],"-",0)="Alive",
        _xlfn.XLOOKUP(A2018,Table10[Tag Number],Table10[Status],"-",0)="Alive",
        _xlfn.XLOOKUP(A2018,Table9[Tag Number],Table9[Status],"-",0)="Alive",
        _xlfn.XLOOKUP(A2018,Table8[Tag Number],Table8[Status],"-",0)="Alive"),"Alive",
     OR(_xlfn.XLOOKUP(A2018,Table9[Tag Number],Table9[Status],"-",0)="-",
        _xlfn.XLOOKUP(A2018,Table10[Tag Number],Table10[Status],"-",0)="-",
        _xlfn.XLOOKUP(A2018,Table11[Tag Number],Table11[Status],"-",0)="-",
        _xlfn.XLOOKUP(A2018,Table8[Tag Number],Table8[Status],"-",0)="-"),
   "-")</f>
        <v>Alive</v>
      </c>
      <c r="I2018" s="88" t="str">
        <f>IF((_xlfn.XLOOKUP(B2018,[2]Sheet1!$A$2:$A$198,[2]Sheet1!$B$2:$B$198,"-",0)="Glade"),"Out","No")</f>
        <v>No</v>
      </c>
      <c r="J2018" s="94"/>
      <c r="K2018" s="95"/>
      <c r="L2018" s="95"/>
      <c r="M2018" s="95"/>
      <c r="N2018" s="96"/>
      <c r="O2018" s="89"/>
      <c r="R2018" t="str">
        <f t="shared" si="64"/>
        <v>D032</v>
      </c>
    </row>
    <row r="2019" spans="1:18" ht="15" thickBot="1" x14ac:dyDescent="0.35">
      <c r="A2019" s="3" t="s">
        <v>2522</v>
      </c>
      <c r="B2019" s="3" t="s">
        <v>1137</v>
      </c>
      <c r="C2019" s="84">
        <f>IF(COUNTIF(Table8[Tag Number], A2019), 1, 0)</f>
        <v>0</v>
      </c>
      <c r="D2019" s="85">
        <f>IF(COUNTIF(Table9[Tag Number], A2019), 1, 0)</f>
        <v>0</v>
      </c>
      <c r="E2019" s="86">
        <f>IF(COUNTIF(Table10[Tag Number], A2019), 1, 0)</f>
        <v>0</v>
      </c>
      <c r="F2019" s="86">
        <f>IF(COUNTIF(Table11[Tag Number], A2019), 1, 0)</f>
        <v>0</v>
      </c>
      <c r="G2019" s="87">
        <f t="shared" si="65"/>
        <v>0</v>
      </c>
      <c r="H2019" s="88" t="str" cm="1">
        <f t="array" ref="H2019">_xlfn.IFS(OR(_xlfn.XLOOKUP(A2019,Table9[Tag Number],Table9[Status],"-",0)="Dead",
        _xlfn.XLOOKUP(A2019,Table10[Tag Number],Table10[Status],"-",0)="Dead",
        _xlfn.XLOOKUP(A2019,Table11[Tag Number],Table11[Status],"-",0)="Dead",
        _xlfn.XLOOKUP(A2019,Table8[Tag Number],Table8[Status],"-",0)="Dead"),"Dead",
     OR(_xlfn.XLOOKUP(A2019,Table11[Tag Number],Table11[Status],"-",0)="Alive",
        _xlfn.XLOOKUP(A2019,Table10[Tag Number],Table10[Status],"-",0)="Alive",
        _xlfn.XLOOKUP(A2019,Table9[Tag Number],Table9[Status],"-",0)="Alive",
        _xlfn.XLOOKUP(A2019,Table8[Tag Number],Table8[Status],"-",0)="Alive"),"Alive",
     OR(_xlfn.XLOOKUP(A2019,Table9[Tag Number],Table9[Status],"-",0)="-",
        _xlfn.XLOOKUP(A2019,Table10[Tag Number],Table10[Status],"-",0)="-",
        _xlfn.XLOOKUP(A2019,Table11[Tag Number],Table11[Status],"-",0)="-",
        _xlfn.XLOOKUP(A2019,Table8[Tag Number],Table8[Status],"-",0)="-"),
   "-")</f>
        <v>-</v>
      </c>
      <c r="I2019" s="88" t="str">
        <f>IF((_xlfn.XLOOKUP(B2019,[2]Sheet1!$A$2:$A$198,[2]Sheet1!$B$2:$B$198,"-",0)="Glade"),"Out","No")</f>
        <v>No</v>
      </c>
      <c r="J2019" s="94"/>
      <c r="K2019" s="95"/>
      <c r="L2019" s="95"/>
      <c r="M2019" s="95"/>
      <c r="N2019" s="96"/>
      <c r="O2019" s="89"/>
      <c r="R2019" t="b">
        <f t="shared" si="64"/>
        <v>0</v>
      </c>
    </row>
    <row r="2020" spans="1:18" ht="15" thickBot="1" x14ac:dyDescent="0.35">
      <c r="A2020" s="2" t="s">
        <v>2523</v>
      </c>
      <c r="B2020" s="2" t="s">
        <v>1145</v>
      </c>
      <c r="C2020" s="84">
        <f>IF(COUNTIF(Table8[Tag Number], A2020), 1, 0)</f>
        <v>0</v>
      </c>
      <c r="D2020" s="85">
        <f>IF(COUNTIF(Table9[Tag Number], A2020), 1, 0)</f>
        <v>0</v>
      </c>
      <c r="E2020" s="86">
        <f>IF(COUNTIF(Table10[Tag Number], A2020), 1, 0)</f>
        <v>0</v>
      </c>
      <c r="F2020" s="86">
        <f>IF(COUNTIF(Table11[Tag Number], A2020), 1, 0)</f>
        <v>0</v>
      </c>
      <c r="G2020" s="87">
        <f t="shared" si="65"/>
        <v>0</v>
      </c>
      <c r="H2020" s="88" t="str" cm="1">
        <f t="array" ref="H2020">_xlfn.IFS(OR(_xlfn.XLOOKUP(A2020,Table9[Tag Number],Table9[Status],"-",0)="Dead",
        _xlfn.XLOOKUP(A2020,Table10[Tag Number],Table10[Status],"-",0)="Dead",
        _xlfn.XLOOKUP(A2020,Table11[Tag Number],Table11[Status],"-",0)="Dead",
        _xlfn.XLOOKUP(A2020,Table8[Tag Number],Table8[Status],"-",0)="Dead"),"Dead",
     OR(_xlfn.XLOOKUP(A2020,Table11[Tag Number],Table11[Status],"-",0)="Alive",
        _xlfn.XLOOKUP(A2020,Table10[Tag Number],Table10[Status],"-",0)="Alive",
        _xlfn.XLOOKUP(A2020,Table9[Tag Number],Table9[Status],"-",0)="Alive",
        _xlfn.XLOOKUP(A2020,Table8[Tag Number],Table8[Status],"-",0)="Alive"),"Alive",
     OR(_xlfn.XLOOKUP(A2020,Table9[Tag Number],Table9[Status],"-",0)="-",
        _xlfn.XLOOKUP(A2020,Table10[Tag Number],Table10[Status],"-",0)="-",
        _xlfn.XLOOKUP(A2020,Table11[Tag Number],Table11[Status],"-",0)="-",
        _xlfn.XLOOKUP(A2020,Table8[Tag Number],Table8[Status],"-",0)="-"),
   "-")</f>
        <v>-</v>
      </c>
      <c r="I2020" s="88" t="str">
        <f>IF((_xlfn.XLOOKUP(B2020,[2]Sheet1!$A$2:$A$198,[2]Sheet1!$B$2:$B$198,"-",0)="Glade"),"Out","No")</f>
        <v>No</v>
      </c>
      <c r="J2020" s="94"/>
      <c r="K2020" s="95"/>
      <c r="L2020" s="95"/>
      <c r="M2020" s="95"/>
      <c r="N2020" s="96"/>
      <c r="O2020" s="89"/>
      <c r="R2020" t="b">
        <f t="shared" si="64"/>
        <v>0</v>
      </c>
    </row>
    <row r="2021" spans="1:18" ht="15" thickBot="1" x14ac:dyDescent="0.35">
      <c r="A2021" s="3" t="s">
        <v>2524</v>
      </c>
      <c r="B2021" s="3" t="s">
        <v>1145</v>
      </c>
      <c r="C2021" s="84">
        <f>IF(COUNTIF(Table8[Tag Number], A2021), 1, 0)</f>
        <v>0</v>
      </c>
      <c r="D2021" s="85">
        <f>IF(COUNTIF(Table9[Tag Number], A2021), 1, 0)</f>
        <v>0</v>
      </c>
      <c r="E2021" s="86">
        <f>IF(COUNTIF(Table10[Tag Number], A2021), 1, 0)</f>
        <v>0</v>
      </c>
      <c r="F2021" s="86">
        <f>IF(COUNTIF(Table11[Tag Number], A2021), 1, 0)</f>
        <v>0</v>
      </c>
      <c r="G2021" s="87">
        <f t="shared" si="65"/>
        <v>0</v>
      </c>
      <c r="H2021" s="88" t="str" cm="1">
        <f t="array" ref="H2021">_xlfn.IFS(OR(_xlfn.XLOOKUP(A2021,Table9[Tag Number],Table9[Status],"-",0)="Dead",
        _xlfn.XLOOKUP(A2021,Table10[Tag Number],Table10[Status],"-",0)="Dead",
        _xlfn.XLOOKUP(A2021,Table11[Tag Number],Table11[Status],"-",0)="Dead",
        _xlfn.XLOOKUP(A2021,Table8[Tag Number],Table8[Status],"-",0)="Dead"),"Dead",
     OR(_xlfn.XLOOKUP(A2021,Table11[Tag Number],Table11[Status],"-",0)="Alive",
        _xlfn.XLOOKUP(A2021,Table10[Tag Number],Table10[Status],"-",0)="Alive",
        _xlfn.XLOOKUP(A2021,Table9[Tag Number],Table9[Status],"-",0)="Alive",
        _xlfn.XLOOKUP(A2021,Table8[Tag Number],Table8[Status],"-",0)="Alive"),"Alive",
     OR(_xlfn.XLOOKUP(A2021,Table9[Tag Number],Table9[Status],"-",0)="-",
        _xlfn.XLOOKUP(A2021,Table10[Tag Number],Table10[Status],"-",0)="-",
        _xlfn.XLOOKUP(A2021,Table11[Tag Number],Table11[Status],"-",0)="-",
        _xlfn.XLOOKUP(A2021,Table8[Tag Number],Table8[Status],"-",0)="-"),
   "-")</f>
        <v>-</v>
      </c>
      <c r="I2021" s="88" t="str">
        <f>IF((_xlfn.XLOOKUP(B2021,[2]Sheet1!$A$2:$A$198,[2]Sheet1!$B$2:$B$198,"-",0)="Glade"),"Out","No")</f>
        <v>No</v>
      </c>
      <c r="J2021" s="94"/>
      <c r="K2021" s="95"/>
      <c r="L2021" s="95"/>
      <c r="M2021" s="95"/>
      <c r="N2021" s="96"/>
      <c r="O2021" s="89"/>
      <c r="R2021" t="b">
        <f t="shared" si="64"/>
        <v>0</v>
      </c>
    </row>
    <row r="2022" spans="1:18" ht="15" thickBot="1" x14ac:dyDescent="0.35">
      <c r="A2022" s="2" t="s">
        <v>2525</v>
      </c>
      <c r="B2022" s="2" t="s">
        <v>1145</v>
      </c>
      <c r="C2022" s="84">
        <f>IF(COUNTIF(Table8[Tag Number], A2022), 1, 0)</f>
        <v>0</v>
      </c>
      <c r="D2022" s="85">
        <f>IF(COUNTIF(Table9[Tag Number], A2022), 1, 0)</f>
        <v>0</v>
      </c>
      <c r="E2022" s="86">
        <f>IF(COUNTIF(Table10[Tag Number], A2022), 1, 0)</f>
        <v>0</v>
      </c>
      <c r="F2022" s="86">
        <f>IF(COUNTIF(Table11[Tag Number], A2022), 1, 0)</f>
        <v>0</v>
      </c>
      <c r="G2022" s="87">
        <f t="shared" si="65"/>
        <v>0</v>
      </c>
      <c r="H2022" s="88" t="str" cm="1">
        <f t="array" ref="H2022">_xlfn.IFS(OR(_xlfn.XLOOKUP(A2022,Table9[Tag Number],Table9[Status],"-",0)="Dead",
        _xlfn.XLOOKUP(A2022,Table10[Tag Number],Table10[Status],"-",0)="Dead",
        _xlfn.XLOOKUP(A2022,Table11[Tag Number],Table11[Status],"-",0)="Dead",
        _xlfn.XLOOKUP(A2022,Table8[Tag Number],Table8[Status],"-",0)="Dead"),"Dead",
     OR(_xlfn.XLOOKUP(A2022,Table11[Tag Number],Table11[Status],"-",0)="Alive",
        _xlfn.XLOOKUP(A2022,Table10[Tag Number],Table10[Status],"-",0)="Alive",
        _xlfn.XLOOKUP(A2022,Table9[Tag Number],Table9[Status],"-",0)="Alive",
        _xlfn.XLOOKUP(A2022,Table8[Tag Number],Table8[Status],"-",0)="Alive"),"Alive",
     OR(_xlfn.XLOOKUP(A2022,Table9[Tag Number],Table9[Status],"-",0)="-",
        _xlfn.XLOOKUP(A2022,Table10[Tag Number],Table10[Status],"-",0)="-",
        _xlfn.XLOOKUP(A2022,Table11[Tag Number],Table11[Status],"-",0)="-",
        _xlfn.XLOOKUP(A2022,Table8[Tag Number],Table8[Status],"-",0)="-"),
   "-")</f>
        <v>-</v>
      </c>
      <c r="I2022" s="88" t="str">
        <f>IF((_xlfn.XLOOKUP(B2022,[2]Sheet1!$A$2:$A$198,[2]Sheet1!$B$2:$B$198,"-",0)="Glade"),"Out","No")</f>
        <v>No</v>
      </c>
      <c r="J2022" s="94"/>
      <c r="K2022" s="95"/>
      <c r="L2022" s="95"/>
      <c r="M2022" s="95"/>
      <c r="N2022" s="96"/>
      <c r="O2022" s="89"/>
      <c r="R2022" t="b">
        <f t="shared" si="64"/>
        <v>0</v>
      </c>
    </row>
    <row r="2023" spans="1:18" ht="15" thickBot="1" x14ac:dyDescent="0.35">
      <c r="A2023" s="3" t="s">
        <v>2526</v>
      </c>
      <c r="B2023" s="3" t="s">
        <v>1145</v>
      </c>
      <c r="C2023" s="84">
        <f>IF(COUNTIF(Table8[Tag Number], A2023), 1, 0)</f>
        <v>0</v>
      </c>
      <c r="D2023" s="85">
        <f>IF(COUNTIF(Table9[Tag Number], A2023), 1, 0)</f>
        <v>0</v>
      </c>
      <c r="E2023" s="86">
        <f>IF(COUNTIF(Table10[Tag Number], A2023), 1, 0)</f>
        <v>0</v>
      </c>
      <c r="F2023" s="86">
        <f>IF(COUNTIF(Table11[Tag Number], A2023), 1, 0)</f>
        <v>0</v>
      </c>
      <c r="G2023" s="87">
        <f t="shared" si="65"/>
        <v>0</v>
      </c>
      <c r="H2023" s="88" t="str" cm="1">
        <f t="array" ref="H2023">_xlfn.IFS(OR(_xlfn.XLOOKUP(A2023,Table9[Tag Number],Table9[Status],"-",0)="Dead",
        _xlfn.XLOOKUP(A2023,Table10[Tag Number],Table10[Status],"-",0)="Dead",
        _xlfn.XLOOKUP(A2023,Table11[Tag Number],Table11[Status],"-",0)="Dead",
        _xlfn.XLOOKUP(A2023,Table8[Tag Number],Table8[Status],"-",0)="Dead"),"Dead",
     OR(_xlfn.XLOOKUP(A2023,Table11[Tag Number],Table11[Status],"-",0)="Alive",
        _xlfn.XLOOKUP(A2023,Table10[Tag Number],Table10[Status],"-",0)="Alive",
        _xlfn.XLOOKUP(A2023,Table9[Tag Number],Table9[Status],"-",0)="Alive",
        _xlfn.XLOOKUP(A2023,Table8[Tag Number],Table8[Status],"-",0)="Alive"),"Alive",
     OR(_xlfn.XLOOKUP(A2023,Table9[Tag Number],Table9[Status],"-",0)="-",
        _xlfn.XLOOKUP(A2023,Table10[Tag Number],Table10[Status],"-",0)="-",
        _xlfn.XLOOKUP(A2023,Table11[Tag Number],Table11[Status],"-",0)="-",
        _xlfn.XLOOKUP(A2023,Table8[Tag Number],Table8[Status],"-",0)="-"),
   "-")</f>
        <v>-</v>
      </c>
      <c r="I2023" s="88" t="str">
        <f>IF((_xlfn.XLOOKUP(B2023,[2]Sheet1!$A$2:$A$198,[2]Sheet1!$B$2:$B$198,"-",0)="Glade"),"Out","No")</f>
        <v>No</v>
      </c>
      <c r="J2023" s="94"/>
      <c r="K2023" s="95"/>
      <c r="L2023" s="95"/>
      <c r="M2023" s="95"/>
      <c r="N2023" s="96"/>
      <c r="O2023" s="89"/>
      <c r="R2023" t="b">
        <f t="shared" si="64"/>
        <v>0</v>
      </c>
    </row>
    <row r="2024" spans="1:18" ht="15" thickBot="1" x14ac:dyDescent="0.35">
      <c r="A2024" s="2" t="s">
        <v>2527</v>
      </c>
      <c r="B2024" s="2" t="s">
        <v>1145</v>
      </c>
      <c r="C2024" s="84">
        <f>IF(COUNTIF(Table8[Tag Number], A2024), 1, 0)</f>
        <v>0</v>
      </c>
      <c r="D2024" s="85">
        <f>IF(COUNTIF(Table9[Tag Number], A2024), 1, 0)</f>
        <v>0</v>
      </c>
      <c r="E2024" s="86">
        <f>IF(COUNTIF(Table10[Tag Number], A2024), 1, 0)</f>
        <v>0</v>
      </c>
      <c r="F2024" s="86">
        <f>IF(COUNTIF(Table11[Tag Number], A2024), 1, 0)</f>
        <v>0</v>
      </c>
      <c r="G2024" s="87">
        <f t="shared" si="65"/>
        <v>0</v>
      </c>
      <c r="H2024" s="88" t="str" cm="1">
        <f t="array" ref="H2024">_xlfn.IFS(OR(_xlfn.XLOOKUP(A2024,Table9[Tag Number],Table9[Status],"-",0)="Dead",
        _xlfn.XLOOKUP(A2024,Table10[Tag Number],Table10[Status],"-",0)="Dead",
        _xlfn.XLOOKUP(A2024,Table11[Tag Number],Table11[Status],"-",0)="Dead",
        _xlfn.XLOOKUP(A2024,Table8[Tag Number],Table8[Status],"-",0)="Dead"),"Dead",
     OR(_xlfn.XLOOKUP(A2024,Table11[Tag Number],Table11[Status],"-",0)="Alive",
        _xlfn.XLOOKUP(A2024,Table10[Tag Number],Table10[Status],"-",0)="Alive",
        _xlfn.XLOOKUP(A2024,Table9[Tag Number],Table9[Status],"-",0)="Alive",
        _xlfn.XLOOKUP(A2024,Table8[Tag Number],Table8[Status],"-",0)="Alive"),"Alive",
     OR(_xlfn.XLOOKUP(A2024,Table9[Tag Number],Table9[Status],"-",0)="-",
        _xlfn.XLOOKUP(A2024,Table10[Tag Number],Table10[Status],"-",0)="-",
        _xlfn.XLOOKUP(A2024,Table11[Tag Number],Table11[Status],"-",0)="-",
        _xlfn.XLOOKUP(A2024,Table8[Tag Number],Table8[Status],"-",0)="-"),
   "-")</f>
        <v>-</v>
      </c>
      <c r="I2024" s="88" t="str">
        <f>IF((_xlfn.XLOOKUP(B2024,[2]Sheet1!$A$2:$A$198,[2]Sheet1!$B$2:$B$198,"-",0)="Glade"),"Out","No")</f>
        <v>No</v>
      </c>
      <c r="J2024" s="94"/>
      <c r="K2024" s="95"/>
      <c r="L2024" s="95"/>
      <c r="M2024" s="95"/>
      <c r="N2024" s="96"/>
      <c r="O2024" s="89"/>
      <c r="R2024" t="b">
        <f t="shared" si="64"/>
        <v>0</v>
      </c>
    </row>
    <row r="2025" spans="1:18" ht="15" thickBot="1" x14ac:dyDescent="0.35">
      <c r="A2025" s="3" t="s">
        <v>2528</v>
      </c>
      <c r="B2025" s="3" t="s">
        <v>1145</v>
      </c>
      <c r="C2025" s="84">
        <f>IF(COUNTIF(Table8[Tag Number], A2025), 1, 0)</f>
        <v>0</v>
      </c>
      <c r="D2025" s="85">
        <f>IF(COUNTIF(Table9[Tag Number], A2025), 1, 0)</f>
        <v>0</v>
      </c>
      <c r="E2025" s="86">
        <f>IF(COUNTIF(Table10[Tag Number], A2025), 1, 0)</f>
        <v>0</v>
      </c>
      <c r="F2025" s="86">
        <f>IF(COUNTIF(Table11[Tag Number], A2025), 1, 0)</f>
        <v>0</v>
      </c>
      <c r="G2025" s="87">
        <f t="shared" si="65"/>
        <v>0</v>
      </c>
      <c r="H2025" s="88" t="str" cm="1">
        <f t="array" ref="H2025">_xlfn.IFS(OR(_xlfn.XLOOKUP(A2025,Table9[Tag Number],Table9[Status],"-",0)="Dead",
        _xlfn.XLOOKUP(A2025,Table10[Tag Number],Table10[Status],"-",0)="Dead",
        _xlfn.XLOOKUP(A2025,Table11[Tag Number],Table11[Status],"-",0)="Dead",
        _xlfn.XLOOKUP(A2025,Table8[Tag Number],Table8[Status],"-",0)="Dead"),"Dead",
     OR(_xlfn.XLOOKUP(A2025,Table11[Tag Number],Table11[Status],"-",0)="Alive",
        _xlfn.XLOOKUP(A2025,Table10[Tag Number],Table10[Status],"-",0)="Alive",
        _xlfn.XLOOKUP(A2025,Table9[Tag Number],Table9[Status],"-",0)="Alive",
        _xlfn.XLOOKUP(A2025,Table8[Tag Number],Table8[Status],"-",0)="Alive"),"Alive",
     OR(_xlfn.XLOOKUP(A2025,Table9[Tag Number],Table9[Status],"-",0)="-",
        _xlfn.XLOOKUP(A2025,Table10[Tag Number],Table10[Status],"-",0)="-",
        _xlfn.XLOOKUP(A2025,Table11[Tag Number],Table11[Status],"-",0)="-",
        _xlfn.XLOOKUP(A2025,Table8[Tag Number],Table8[Status],"-",0)="-"),
   "-")</f>
        <v>-</v>
      </c>
      <c r="I2025" s="88" t="str">
        <f>IF((_xlfn.XLOOKUP(B2025,[2]Sheet1!$A$2:$A$198,[2]Sheet1!$B$2:$B$198,"-",0)="Glade"),"Out","No")</f>
        <v>No</v>
      </c>
      <c r="J2025" s="94"/>
      <c r="K2025" s="95"/>
      <c r="L2025" s="95"/>
      <c r="M2025" s="95"/>
      <c r="N2025" s="96"/>
      <c r="O2025" s="89"/>
      <c r="R2025" t="b">
        <f t="shared" si="64"/>
        <v>0</v>
      </c>
    </row>
    <row r="2026" spans="1:18" ht="15" thickBot="1" x14ac:dyDescent="0.35">
      <c r="A2026" s="2" t="s">
        <v>2529</v>
      </c>
      <c r="B2026" s="2" t="s">
        <v>1145</v>
      </c>
      <c r="C2026" s="84">
        <f>IF(COUNTIF(Table8[Tag Number], A2026), 1, 0)</f>
        <v>0</v>
      </c>
      <c r="D2026" s="85">
        <f>IF(COUNTIF(Table9[Tag Number], A2026), 1, 0)</f>
        <v>0</v>
      </c>
      <c r="E2026" s="86">
        <f>IF(COUNTIF(Table10[Tag Number], A2026), 1, 0)</f>
        <v>0</v>
      </c>
      <c r="F2026" s="86">
        <f>IF(COUNTIF(Table11[Tag Number], A2026), 1, 0)</f>
        <v>0</v>
      </c>
      <c r="G2026" s="87">
        <f t="shared" si="65"/>
        <v>0</v>
      </c>
      <c r="H2026" s="88" t="str" cm="1">
        <f t="array" ref="H2026">_xlfn.IFS(OR(_xlfn.XLOOKUP(A2026,Table9[Tag Number],Table9[Status],"-",0)="Dead",
        _xlfn.XLOOKUP(A2026,Table10[Tag Number],Table10[Status],"-",0)="Dead",
        _xlfn.XLOOKUP(A2026,Table11[Tag Number],Table11[Status],"-",0)="Dead",
        _xlfn.XLOOKUP(A2026,Table8[Tag Number],Table8[Status],"-",0)="Dead"),"Dead",
     OR(_xlfn.XLOOKUP(A2026,Table11[Tag Number],Table11[Status],"-",0)="Alive",
        _xlfn.XLOOKUP(A2026,Table10[Tag Number],Table10[Status],"-",0)="Alive",
        _xlfn.XLOOKUP(A2026,Table9[Tag Number],Table9[Status],"-",0)="Alive",
        _xlfn.XLOOKUP(A2026,Table8[Tag Number],Table8[Status],"-",0)="Alive"),"Alive",
     OR(_xlfn.XLOOKUP(A2026,Table9[Tag Number],Table9[Status],"-",0)="-",
        _xlfn.XLOOKUP(A2026,Table10[Tag Number],Table10[Status],"-",0)="-",
        _xlfn.XLOOKUP(A2026,Table11[Tag Number],Table11[Status],"-",0)="-",
        _xlfn.XLOOKUP(A2026,Table8[Tag Number],Table8[Status],"-",0)="-"),
   "-")</f>
        <v>-</v>
      </c>
      <c r="I2026" s="88" t="str">
        <f>IF((_xlfn.XLOOKUP(B2026,[2]Sheet1!$A$2:$A$198,[2]Sheet1!$B$2:$B$198,"-",0)="Glade"),"Out","No")</f>
        <v>No</v>
      </c>
      <c r="J2026" s="94"/>
      <c r="K2026" s="95"/>
      <c r="L2026" s="95"/>
      <c r="M2026" s="95"/>
      <c r="N2026" s="96"/>
      <c r="O2026" s="89"/>
      <c r="R2026" t="b">
        <f t="shared" si="64"/>
        <v>0</v>
      </c>
    </row>
    <row r="2027" spans="1:18" ht="15" thickBot="1" x14ac:dyDescent="0.35">
      <c r="A2027" s="3" t="s">
        <v>308</v>
      </c>
      <c r="B2027" s="3" t="s">
        <v>1145</v>
      </c>
      <c r="C2027" s="84">
        <f>IF(COUNTIF(Table8[Tag Number], A2027), 1, 0)</f>
        <v>0</v>
      </c>
      <c r="D2027" s="85">
        <f>IF(COUNTIF(Table9[Tag Number], A2027), 1, 0)</f>
        <v>0</v>
      </c>
      <c r="E2027" s="86">
        <f>IF(COUNTIF(Table10[Tag Number], A2027), 1, 0)</f>
        <v>0</v>
      </c>
      <c r="F2027" s="86">
        <f>IF(COUNTIF(Table11[Tag Number], A2027), 1, 0)</f>
        <v>0</v>
      </c>
      <c r="G2027" s="87">
        <f t="shared" si="65"/>
        <v>0</v>
      </c>
      <c r="H2027" s="88" t="str" cm="1">
        <f t="array" ref="H2027">_xlfn.IFS(OR(_xlfn.XLOOKUP(A2027,Table9[Tag Number],Table9[Status],"-",0)="Dead",
        _xlfn.XLOOKUP(A2027,Table10[Tag Number],Table10[Status],"-",0)="Dead",
        _xlfn.XLOOKUP(A2027,Table11[Tag Number],Table11[Status],"-",0)="Dead",
        _xlfn.XLOOKUP(A2027,Table8[Tag Number],Table8[Status],"-",0)="Dead"),"Dead",
     OR(_xlfn.XLOOKUP(A2027,Table11[Tag Number],Table11[Status],"-",0)="Alive",
        _xlfn.XLOOKUP(A2027,Table10[Tag Number],Table10[Status],"-",0)="Alive",
        _xlfn.XLOOKUP(A2027,Table9[Tag Number],Table9[Status],"-",0)="Alive",
        _xlfn.XLOOKUP(A2027,Table8[Tag Number],Table8[Status],"-",0)="Alive"),"Alive",
     OR(_xlfn.XLOOKUP(A2027,Table9[Tag Number],Table9[Status],"-",0)="-",
        _xlfn.XLOOKUP(A2027,Table10[Tag Number],Table10[Status],"-",0)="-",
        _xlfn.XLOOKUP(A2027,Table11[Tag Number],Table11[Status],"-",0)="-",
        _xlfn.XLOOKUP(A2027,Table8[Tag Number],Table8[Status],"-",0)="-"),
   "-")</f>
        <v>-</v>
      </c>
      <c r="I2027" s="88" t="str">
        <f>IF((_xlfn.XLOOKUP(B2027,[2]Sheet1!$A$2:$A$198,[2]Sheet1!$B$2:$B$198,"-",0)="Glade"),"Out","No")</f>
        <v>No</v>
      </c>
      <c r="J2027" s="94"/>
      <c r="K2027" s="95"/>
      <c r="L2027" s="95"/>
      <c r="M2027" s="95"/>
      <c r="N2027" s="96"/>
      <c r="O2027" s="89"/>
      <c r="R2027" t="b">
        <f t="shared" si="64"/>
        <v>0</v>
      </c>
    </row>
    <row r="2028" spans="1:18" ht="15" thickBot="1" x14ac:dyDescent="0.35">
      <c r="A2028" s="2" t="s">
        <v>2530</v>
      </c>
      <c r="B2028" s="2" t="s">
        <v>1145</v>
      </c>
      <c r="C2028" s="84">
        <f>IF(COUNTIF(Table8[Tag Number], A2028), 1, 0)</f>
        <v>0</v>
      </c>
      <c r="D2028" s="85">
        <f>IF(COUNTIF(Table9[Tag Number], A2028), 1, 0)</f>
        <v>0</v>
      </c>
      <c r="E2028" s="86">
        <f>IF(COUNTIF(Table10[Tag Number], A2028), 1, 0)</f>
        <v>0</v>
      </c>
      <c r="F2028" s="86">
        <f>IF(COUNTIF(Table11[Tag Number], A2028), 1, 0)</f>
        <v>0</v>
      </c>
      <c r="G2028" s="87">
        <f t="shared" si="65"/>
        <v>0</v>
      </c>
      <c r="H2028" s="88" t="str" cm="1">
        <f t="array" ref="H2028">_xlfn.IFS(OR(_xlfn.XLOOKUP(A2028,Table9[Tag Number],Table9[Status],"-",0)="Dead",
        _xlfn.XLOOKUP(A2028,Table10[Tag Number],Table10[Status],"-",0)="Dead",
        _xlfn.XLOOKUP(A2028,Table11[Tag Number],Table11[Status],"-",0)="Dead",
        _xlfn.XLOOKUP(A2028,Table8[Tag Number],Table8[Status],"-",0)="Dead"),"Dead",
     OR(_xlfn.XLOOKUP(A2028,Table11[Tag Number],Table11[Status],"-",0)="Alive",
        _xlfn.XLOOKUP(A2028,Table10[Tag Number],Table10[Status],"-",0)="Alive",
        _xlfn.XLOOKUP(A2028,Table9[Tag Number],Table9[Status],"-",0)="Alive",
        _xlfn.XLOOKUP(A2028,Table8[Tag Number],Table8[Status],"-",0)="Alive"),"Alive",
     OR(_xlfn.XLOOKUP(A2028,Table9[Tag Number],Table9[Status],"-",0)="-",
        _xlfn.XLOOKUP(A2028,Table10[Tag Number],Table10[Status],"-",0)="-",
        _xlfn.XLOOKUP(A2028,Table11[Tag Number],Table11[Status],"-",0)="-",
        _xlfn.XLOOKUP(A2028,Table8[Tag Number],Table8[Status],"-",0)="-"),
   "-")</f>
        <v>-</v>
      </c>
      <c r="I2028" s="88" t="str">
        <f>IF((_xlfn.XLOOKUP(B2028,[2]Sheet1!$A$2:$A$198,[2]Sheet1!$B$2:$B$198,"-",0)="Glade"),"Out","No")</f>
        <v>No</v>
      </c>
      <c r="J2028" s="94"/>
      <c r="K2028" s="95"/>
      <c r="L2028" s="95"/>
      <c r="M2028" s="95"/>
      <c r="N2028" s="96"/>
      <c r="O2028" s="89"/>
      <c r="R2028" t="b">
        <f t="shared" si="64"/>
        <v>0</v>
      </c>
    </row>
    <row r="2029" spans="1:18" ht="15" thickBot="1" x14ac:dyDescent="0.35">
      <c r="A2029" s="3" t="s">
        <v>2531</v>
      </c>
      <c r="B2029" s="3" t="s">
        <v>1145</v>
      </c>
      <c r="C2029" s="84">
        <f>IF(COUNTIF(Table8[Tag Number], A2029), 1, 0)</f>
        <v>0</v>
      </c>
      <c r="D2029" s="85">
        <f>IF(COUNTIF(Table9[Tag Number], A2029), 1, 0)</f>
        <v>0</v>
      </c>
      <c r="E2029" s="86">
        <f>IF(COUNTIF(Table10[Tag Number], A2029), 1, 0)</f>
        <v>0</v>
      </c>
      <c r="F2029" s="86">
        <f>IF(COUNTIF(Table11[Tag Number], A2029), 1, 0)</f>
        <v>0</v>
      </c>
      <c r="G2029" s="87">
        <f t="shared" si="65"/>
        <v>0</v>
      </c>
      <c r="H2029" s="88" t="str" cm="1">
        <f t="array" ref="H2029">_xlfn.IFS(OR(_xlfn.XLOOKUP(A2029,Table9[Tag Number],Table9[Status],"-",0)="Dead",
        _xlfn.XLOOKUP(A2029,Table10[Tag Number],Table10[Status],"-",0)="Dead",
        _xlfn.XLOOKUP(A2029,Table11[Tag Number],Table11[Status],"-",0)="Dead",
        _xlfn.XLOOKUP(A2029,Table8[Tag Number],Table8[Status],"-",0)="Dead"),"Dead",
     OR(_xlfn.XLOOKUP(A2029,Table11[Tag Number],Table11[Status],"-",0)="Alive",
        _xlfn.XLOOKUP(A2029,Table10[Tag Number],Table10[Status],"-",0)="Alive",
        _xlfn.XLOOKUP(A2029,Table9[Tag Number],Table9[Status],"-",0)="Alive",
        _xlfn.XLOOKUP(A2029,Table8[Tag Number],Table8[Status],"-",0)="Alive"),"Alive",
     OR(_xlfn.XLOOKUP(A2029,Table9[Tag Number],Table9[Status],"-",0)="-",
        _xlfn.XLOOKUP(A2029,Table10[Tag Number],Table10[Status],"-",0)="-",
        _xlfn.XLOOKUP(A2029,Table11[Tag Number],Table11[Status],"-",0)="-",
        _xlfn.XLOOKUP(A2029,Table8[Tag Number],Table8[Status],"-",0)="-"),
   "-")</f>
        <v>-</v>
      </c>
      <c r="I2029" s="88" t="str">
        <f>IF((_xlfn.XLOOKUP(B2029,[2]Sheet1!$A$2:$A$198,[2]Sheet1!$B$2:$B$198,"-",0)="Glade"),"Out","No")</f>
        <v>No</v>
      </c>
      <c r="J2029" s="94"/>
      <c r="K2029" s="95"/>
      <c r="L2029" s="95"/>
      <c r="M2029" s="95"/>
      <c r="N2029" s="96"/>
      <c r="O2029" s="89"/>
      <c r="R2029" t="b">
        <f t="shared" si="64"/>
        <v>0</v>
      </c>
    </row>
    <row r="2030" spans="1:18" ht="15" thickBot="1" x14ac:dyDescent="0.35">
      <c r="A2030" s="2" t="s">
        <v>2532</v>
      </c>
      <c r="B2030" s="2" t="s">
        <v>1145</v>
      </c>
      <c r="C2030" s="84">
        <f>IF(COUNTIF(Table8[Tag Number], A2030), 1, 0)</f>
        <v>0</v>
      </c>
      <c r="D2030" s="85">
        <f>IF(COUNTIF(Table9[Tag Number], A2030), 1, 0)</f>
        <v>0</v>
      </c>
      <c r="E2030" s="86">
        <f>IF(COUNTIF(Table10[Tag Number], A2030), 1, 0)</f>
        <v>0</v>
      </c>
      <c r="F2030" s="86">
        <f>IF(COUNTIF(Table11[Tag Number], A2030), 1, 0)</f>
        <v>0</v>
      </c>
      <c r="G2030" s="87">
        <f t="shared" si="65"/>
        <v>0</v>
      </c>
      <c r="H2030" s="88" t="str" cm="1">
        <f t="array" ref="H2030">_xlfn.IFS(OR(_xlfn.XLOOKUP(A2030,Table9[Tag Number],Table9[Status],"-",0)="Dead",
        _xlfn.XLOOKUP(A2030,Table10[Tag Number],Table10[Status],"-",0)="Dead",
        _xlfn.XLOOKUP(A2030,Table11[Tag Number],Table11[Status],"-",0)="Dead",
        _xlfn.XLOOKUP(A2030,Table8[Tag Number],Table8[Status],"-",0)="Dead"),"Dead",
     OR(_xlfn.XLOOKUP(A2030,Table11[Tag Number],Table11[Status],"-",0)="Alive",
        _xlfn.XLOOKUP(A2030,Table10[Tag Number],Table10[Status],"-",0)="Alive",
        _xlfn.XLOOKUP(A2030,Table9[Tag Number],Table9[Status],"-",0)="Alive",
        _xlfn.XLOOKUP(A2030,Table8[Tag Number],Table8[Status],"-",0)="Alive"),"Alive",
     OR(_xlfn.XLOOKUP(A2030,Table9[Tag Number],Table9[Status],"-",0)="-",
        _xlfn.XLOOKUP(A2030,Table10[Tag Number],Table10[Status],"-",0)="-",
        _xlfn.XLOOKUP(A2030,Table11[Tag Number],Table11[Status],"-",0)="-",
        _xlfn.XLOOKUP(A2030,Table8[Tag Number],Table8[Status],"-",0)="-"),
   "-")</f>
        <v>-</v>
      </c>
      <c r="I2030" s="88" t="str">
        <f>IF((_xlfn.XLOOKUP(B2030,[2]Sheet1!$A$2:$A$198,[2]Sheet1!$B$2:$B$198,"-",0)="Glade"),"Out","No")</f>
        <v>No</v>
      </c>
      <c r="J2030" s="94"/>
      <c r="K2030" s="95"/>
      <c r="L2030" s="95"/>
      <c r="M2030" s="95"/>
      <c r="N2030" s="96"/>
      <c r="O2030" s="89"/>
      <c r="R2030" t="b">
        <f t="shared" si="64"/>
        <v>0</v>
      </c>
    </row>
    <row r="2031" spans="1:18" ht="15" thickBot="1" x14ac:dyDescent="0.35">
      <c r="A2031" s="93" t="s">
        <v>2533</v>
      </c>
      <c r="B2031" s="93" t="s">
        <v>1145</v>
      </c>
      <c r="C2031" s="84">
        <f>IF(COUNTIF(Table8[Tag Number], A2031), 1, 0)</f>
        <v>0</v>
      </c>
      <c r="D2031" s="85">
        <f>IF(COUNTIF(Table9[Tag Number], A2031), 1, 0)</f>
        <v>0</v>
      </c>
      <c r="E2031" s="86">
        <f>IF(COUNTIF(Table10[Tag Number], A2031), 1, 0)</f>
        <v>0</v>
      </c>
      <c r="F2031" s="86">
        <f>IF(COUNTIF(Table11[Tag Number], A2031), 1, 0)</f>
        <v>0</v>
      </c>
      <c r="G2031" s="87">
        <f t="shared" si="65"/>
        <v>0</v>
      </c>
      <c r="H2031" s="88" t="str" cm="1">
        <f t="array" ref="H2031">_xlfn.IFS(OR(_xlfn.XLOOKUP(A2031,Table9[Tag Number],Table9[Status],"-",0)="Dead",
        _xlfn.XLOOKUP(A2031,Table10[Tag Number],Table10[Status],"-",0)="Dead",
        _xlfn.XLOOKUP(A2031,Table11[Tag Number],Table11[Status],"-",0)="Dead",
        _xlfn.XLOOKUP(A2031,Table8[Tag Number],Table8[Status],"-",0)="Dead"),"Dead",
     OR(_xlfn.XLOOKUP(A2031,Table11[Tag Number],Table11[Status],"-",0)="Alive",
        _xlfn.XLOOKUP(A2031,Table10[Tag Number],Table10[Status],"-",0)="Alive",
        _xlfn.XLOOKUP(A2031,Table9[Tag Number],Table9[Status],"-",0)="Alive",
        _xlfn.XLOOKUP(A2031,Table8[Tag Number],Table8[Status],"-",0)="Alive"),"Alive",
     OR(_xlfn.XLOOKUP(A2031,Table9[Tag Number],Table9[Status],"-",0)="-",
        _xlfn.XLOOKUP(A2031,Table10[Tag Number],Table10[Status],"-",0)="-",
        _xlfn.XLOOKUP(A2031,Table11[Tag Number],Table11[Status],"-",0)="-",
        _xlfn.XLOOKUP(A2031,Table8[Tag Number],Table8[Status],"-",0)="-"),
   "-")</f>
        <v>-</v>
      </c>
      <c r="I2031" s="88" t="str">
        <f>IF((_xlfn.XLOOKUP(B2031,[2]Sheet1!$A$2:$A$198,[2]Sheet1!$B$2:$B$198,"-",0)="Glade"),"Out","No")</f>
        <v>No</v>
      </c>
      <c r="J2031" s="94"/>
      <c r="K2031" s="95"/>
      <c r="L2031" s="95"/>
      <c r="M2031" s="95"/>
      <c r="N2031" s="96"/>
      <c r="O2031" s="89"/>
      <c r="R2031" t="b">
        <f t="shared" si="64"/>
        <v>0</v>
      </c>
    </row>
    <row r="2032" spans="1:18" ht="15" thickBot="1" x14ac:dyDescent="0.35">
      <c r="A2032" s="2" t="s">
        <v>2534</v>
      </c>
      <c r="B2032" s="2" t="s">
        <v>1145</v>
      </c>
      <c r="C2032" s="84">
        <f>IF(COUNTIF(Table8[Tag Number], A2032), 1, 0)</f>
        <v>0</v>
      </c>
      <c r="D2032" s="85">
        <f>IF(COUNTIF(Table9[Tag Number], A2032), 1, 0)</f>
        <v>0</v>
      </c>
      <c r="E2032" s="86">
        <f>IF(COUNTIF(Table10[Tag Number], A2032), 1, 0)</f>
        <v>0</v>
      </c>
      <c r="F2032" s="86">
        <f>IF(COUNTIF(Table11[Tag Number], A2032), 1, 0)</f>
        <v>0</v>
      </c>
      <c r="G2032" s="87">
        <f t="shared" si="65"/>
        <v>0</v>
      </c>
      <c r="H2032" s="88" t="str" cm="1">
        <f t="array" ref="H2032">_xlfn.IFS(OR(_xlfn.XLOOKUP(A2032,Table9[Tag Number],Table9[Status],"-",0)="Dead",
        _xlfn.XLOOKUP(A2032,Table10[Tag Number],Table10[Status],"-",0)="Dead",
        _xlfn.XLOOKUP(A2032,Table11[Tag Number],Table11[Status],"-",0)="Dead",
        _xlfn.XLOOKUP(A2032,Table8[Tag Number],Table8[Status],"-",0)="Dead"),"Dead",
     OR(_xlfn.XLOOKUP(A2032,Table11[Tag Number],Table11[Status],"-",0)="Alive",
        _xlfn.XLOOKUP(A2032,Table10[Tag Number],Table10[Status],"-",0)="Alive",
        _xlfn.XLOOKUP(A2032,Table9[Tag Number],Table9[Status],"-",0)="Alive",
        _xlfn.XLOOKUP(A2032,Table8[Tag Number],Table8[Status],"-",0)="Alive"),"Alive",
     OR(_xlfn.XLOOKUP(A2032,Table9[Tag Number],Table9[Status],"-",0)="-",
        _xlfn.XLOOKUP(A2032,Table10[Tag Number],Table10[Status],"-",0)="-",
        _xlfn.XLOOKUP(A2032,Table11[Tag Number],Table11[Status],"-",0)="-",
        _xlfn.XLOOKUP(A2032,Table8[Tag Number],Table8[Status],"-",0)="-"),
   "-")</f>
        <v>-</v>
      </c>
      <c r="I2032" s="88" t="str">
        <f>IF((_xlfn.XLOOKUP(B2032,[2]Sheet1!$A$2:$A$198,[2]Sheet1!$B$2:$B$198,"-",0)="Glade"),"Out","No")</f>
        <v>No</v>
      </c>
      <c r="J2032" s="94"/>
      <c r="K2032" s="95"/>
      <c r="L2032" s="95"/>
      <c r="M2032" s="95"/>
      <c r="N2032" s="96"/>
      <c r="O2032" s="89"/>
      <c r="R2032" t="b">
        <f t="shared" si="64"/>
        <v>0</v>
      </c>
    </row>
    <row r="2033" spans="1:18" ht="15" thickBot="1" x14ac:dyDescent="0.35">
      <c r="A2033" s="3" t="s">
        <v>275</v>
      </c>
      <c r="B2033" s="3" t="s">
        <v>1145</v>
      </c>
      <c r="C2033" s="84">
        <f>IF(COUNTIF(Table8[Tag Number], A2033), 1, 0)</f>
        <v>0</v>
      </c>
      <c r="D2033" s="85">
        <f>IF(COUNTIF(Table9[Tag Number], A2033), 1, 0)</f>
        <v>0</v>
      </c>
      <c r="E2033" s="86">
        <f>IF(COUNTIF(Table10[Tag Number], A2033), 1, 0)</f>
        <v>0</v>
      </c>
      <c r="F2033" s="86">
        <f>IF(COUNTIF(Table11[Tag Number], A2033), 1, 0)</f>
        <v>0</v>
      </c>
      <c r="G2033" s="87">
        <f t="shared" si="65"/>
        <v>0</v>
      </c>
      <c r="H2033" s="88" t="str" cm="1">
        <f t="array" ref="H2033">_xlfn.IFS(OR(_xlfn.XLOOKUP(A2033,Table9[Tag Number],Table9[Status],"-",0)="Dead",
        _xlfn.XLOOKUP(A2033,Table10[Tag Number],Table10[Status],"-",0)="Dead",
        _xlfn.XLOOKUP(A2033,Table11[Tag Number],Table11[Status],"-",0)="Dead",
        _xlfn.XLOOKUP(A2033,Table8[Tag Number],Table8[Status],"-",0)="Dead"),"Dead",
     OR(_xlfn.XLOOKUP(A2033,Table11[Tag Number],Table11[Status],"-",0)="Alive",
        _xlfn.XLOOKUP(A2033,Table10[Tag Number],Table10[Status],"-",0)="Alive",
        _xlfn.XLOOKUP(A2033,Table9[Tag Number],Table9[Status],"-",0)="Alive",
        _xlfn.XLOOKUP(A2033,Table8[Tag Number],Table8[Status],"-",0)="Alive"),"Alive",
     OR(_xlfn.XLOOKUP(A2033,Table9[Tag Number],Table9[Status],"-",0)="-",
        _xlfn.XLOOKUP(A2033,Table10[Tag Number],Table10[Status],"-",0)="-",
        _xlfn.XLOOKUP(A2033,Table11[Tag Number],Table11[Status],"-",0)="-",
        _xlfn.XLOOKUP(A2033,Table8[Tag Number],Table8[Status],"-",0)="-"),
   "-")</f>
        <v>-</v>
      </c>
      <c r="I2033" s="88" t="str">
        <f>IF((_xlfn.XLOOKUP(B2033,[2]Sheet1!$A$2:$A$198,[2]Sheet1!$B$2:$B$198,"-",0)="Glade"),"Out","No")</f>
        <v>No</v>
      </c>
      <c r="J2033" s="94"/>
      <c r="K2033" s="95"/>
      <c r="L2033" s="95"/>
      <c r="M2033" s="95"/>
      <c r="N2033" s="96"/>
      <c r="O2033" s="89"/>
      <c r="R2033" t="b">
        <f t="shared" si="64"/>
        <v>0</v>
      </c>
    </row>
    <row r="2034" spans="1:18" ht="15" thickBot="1" x14ac:dyDescent="0.35">
      <c r="A2034" s="2" t="s">
        <v>2535</v>
      </c>
      <c r="B2034" s="2" t="s">
        <v>1145</v>
      </c>
      <c r="C2034" s="84">
        <f>IF(COUNTIF(Table8[Tag Number], A2034), 1, 0)</f>
        <v>0</v>
      </c>
      <c r="D2034" s="85">
        <f>IF(COUNTIF(Table9[Tag Number], A2034), 1, 0)</f>
        <v>0</v>
      </c>
      <c r="E2034" s="86">
        <f>IF(COUNTIF(Table10[Tag Number], A2034), 1, 0)</f>
        <v>0</v>
      </c>
      <c r="F2034" s="86">
        <f>IF(COUNTIF(Table11[Tag Number], A2034), 1, 0)</f>
        <v>0</v>
      </c>
      <c r="G2034" s="87">
        <f t="shared" si="65"/>
        <v>0</v>
      </c>
      <c r="H2034" s="88" t="str" cm="1">
        <f t="array" ref="H2034">_xlfn.IFS(OR(_xlfn.XLOOKUP(A2034,Table9[Tag Number],Table9[Status],"-",0)="Dead",
        _xlfn.XLOOKUP(A2034,Table10[Tag Number],Table10[Status],"-",0)="Dead",
        _xlfn.XLOOKUP(A2034,Table11[Tag Number],Table11[Status],"-",0)="Dead",
        _xlfn.XLOOKUP(A2034,Table8[Tag Number],Table8[Status],"-",0)="Dead"),"Dead",
     OR(_xlfn.XLOOKUP(A2034,Table11[Tag Number],Table11[Status],"-",0)="Alive",
        _xlfn.XLOOKUP(A2034,Table10[Tag Number],Table10[Status],"-",0)="Alive",
        _xlfn.XLOOKUP(A2034,Table9[Tag Number],Table9[Status],"-",0)="Alive",
        _xlfn.XLOOKUP(A2034,Table8[Tag Number],Table8[Status],"-",0)="Alive"),"Alive",
     OR(_xlfn.XLOOKUP(A2034,Table9[Tag Number],Table9[Status],"-",0)="-",
        _xlfn.XLOOKUP(A2034,Table10[Tag Number],Table10[Status],"-",0)="-",
        _xlfn.XLOOKUP(A2034,Table11[Tag Number],Table11[Status],"-",0)="-",
        _xlfn.XLOOKUP(A2034,Table8[Tag Number],Table8[Status],"-",0)="-"),
   "-")</f>
        <v>-</v>
      </c>
      <c r="I2034" s="88" t="str">
        <f>IF((_xlfn.XLOOKUP(B2034,[2]Sheet1!$A$2:$A$198,[2]Sheet1!$B$2:$B$198,"-",0)="Glade"),"Out","No")</f>
        <v>No</v>
      </c>
      <c r="J2034" s="94"/>
      <c r="K2034" s="95"/>
      <c r="L2034" s="95"/>
      <c r="M2034" s="95"/>
      <c r="N2034" s="96"/>
      <c r="O2034" s="89"/>
      <c r="R2034" t="b">
        <f t="shared" si="64"/>
        <v>0</v>
      </c>
    </row>
    <row r="2035" spans="1:18" ht="15" thickBot="1" x14ac:dyDescent="0.35">
      <c r="A2035" s="3" t="s">
        <v>2536</v>
      </c>
      <c r="B2035" s="3" t="s">
        <v>1145</v>
      </c>
      <c r="C2035" s="84">
        <f>IF(COUNTIF(Table8[Tag Number], A2035), 1, 0)</f>
        <v>0</v>
      </c>
      <c r="D2035" s="85">
        <f>IF(COUNTIF(Table9[Tag Number], A2035), 1, 0)</f>
        <v>0</v>
      </c>
      <c r="E2035" s="86">
        <f>IF(COUNTIF(Table10[Tag Number], A2035), 1, 0)</f>
        <v>0</v>
      </c>
      <c r="F2035" s="86">
        <f>IF(COUNTIF(Table11[Tag Number], A2035), 1, 0)</f>
        <v>0</v>
      </c>
      <c r="G2035" s="87">
        <f t="shared" si="65"/>
        <v>0</v>
      </c>
      <c r="H2035" s="88" t="str" cm="1">
        <f t="array" ref="H2035">_xlfn.IFS(OR(_xlfn.XLOOKUP(A2035,Table9[Tag Number],Table9[Status],"-",0)="Dead",
        _xlfn.XLOOKUP(A2035,Table10[Tag Number],Table10[Status],"-",0)="Dead",
        _xlfn.XLOOKUP(A2035,Table11[Tag Number],Table11[Status],"-",0)="Dead",
        _xlfn.XLOOKUP(A2035,Table8[Tag Number],Table8[Status],"-",0)="Dead"),"Dead",
     OR(_xlfn.XLOOKUP(A2035,Table11[Tag Number],Table11[Status],"-",0)="Alive",
        _xlfn.XLOOKUP(A2035,Table10[Tag Number],Table10[Status],"-",0)="Alive",
        _xlfn.XLOOKUP(A2035,Table9[Tag Number],Table9[Status],"-",0)="Alive",
        _xlfn.XLOOKUP(A2035,Table8[Tag Number],Table8[Status],"-",0)="Alive"),"Alive",
     OR(_xlfn.XLOOKUP(A2035,Table9[Tag Number],Table9[Status],"-",0)="-",
        _xlfn.XLOOKUP(A2035,Table10[Tag Number],Table10[Status],"-",0)="-",
        _xlfn.XLOOKUP(A2035,Table11[Tag Number],Table11[Status],"-",0)="-",
        _xlfn.XLOOKUP(A2035,Table8[Tag Number],Table8[Status],"-",0)="-"),
   "-")</f>
        <v>-</v>
      </c>
      <c r="I2035" s="88" t="str">
        <f>IF((_xlfn.XLOOKUP(B2035,[2]Sheet1!$A$2:$A$198,[2]Sheet1!$B$2:$B$198,"-",0)="Glade"),"Out","No")</f>
        <v>No</v>
      </c>
      <c r="J2035" s="94"/>
      <c r="K2035" s="95"/>
      <c r="L2035" s="95"/>
      <c r="M2035" s="95"/>
      <c r="N2035" s="96"/>
      <c r="O2035" s="89"/>
      <c r="R2035" t="b">
        <f t="shared" si="64"/>
        <v>0</v>
      </c>
    </row>
    <row r="2036" spans="1:18" ht="15" thickBot="1" x14ac:dyDescent="0.35">
      <c r="A2036" s="2" t="s">
        <v>2537</v>
      </c>
      <c r="B2036" s="2" t="s">
        <v>1145</v>
      </c>
      <c r="C2036" s="84">
        <f>IF(COUNTIF(Table8[Tag Number], A2036), 1, 0)</f>
        <v>0</v>
      </c>
      <c r="D2036" s="85">
        <f>IF(COUNTIF(Table9[Tag Number], A2036), 1, 0)</f>
        <v>0</v>
      </c>
      <c r="E2036" s="86">
        <f>IF(COUNTIF(Table10[Tag Number], A2036), 1, 0)</f>
        <v>0</v>
      </c>
      <c r="F2036" s="86">
        <f>IF(COUNTIF(Table11[Tag Number], A2036), 1, 0)</f>
        <v>0</v>
      </c>
      <c r="G2036" s="87">
        <f t="shared" si="65"/>
        <v>0</v>
      </c>
      <c r="H2036" s="88" t="str" cm="1">
        <f t="array" ref="H2036">_xlfn.IFS(OR(_xlfn.XLOOKUP(A2036,Table9[Tag Number],Table9[Status],"-",0)="Dead",
        _xlfn.XLOOKUP(A2036,Table10[Tag Number],Table10[Status],"-",0)="Dead",
        _xlfn.XLOOKUP(A2036,Table11[Tag Number],Table11[Status],"-",0)="Dead",
        _xlfn.XLOOKUP(A2036,Table8[Tag Number],Table8[Status],"-",0)="Dead"),"Dead",
     OR(_xlfn.XLOOKUP(A2036,Table11[Tag Number],Table11[Status],"-",0)="Alive",
        _xlfn.XLOOKUP(A2036,Table10[Tag Number],Table10[Status],"-",0)="Alive",
        _xlfn.XLOOKUP(A2036,Table9[Tag Number],Table9[Status],"-",0)="Alive",
        _xlfn.XLOOKUP(A2036,Table8[Tag Number],Table8[Status],"-",0)="Alive"),"Alive",
     OR(_xlfn.XLOOKUP(A2036,Table9[Tag Number],Table9[Status],"-",0)="-",
        _xlfn.XLOOKUP(A2036,Table10[Tag Number],Table10[Status],"-",0)="-",
        _xlfn.XLOOKUP(A2036,Table11[Tag Number],Table11[Status],"-",0)="-",
        _xlfn.XLOOKUP(A2036,Table8[Tag Number],Table8[Status],"-",0)="-"),
   "-")</f>
        <v>-</v>
      </c>
      <c r="I2036" s="88" t="str">
        <f>IF((_xlfn.XLOOKUP(B2036,[2]Sheet1!$A$2:$A$198,[2]Sheet1!$B$2:$B$198,"-",0)="Glade"),"Out","No")</f>
        <v>No</v>
      </c>
      <c r="J2036" s="94"/>
      <c r="K2036" s="95"/>
      <c r="L2036" s="95"/>
      <c r="M2036" s="95"/>
      <c r="N2036" s="96"/>
      <c r="O2036" s="89"/>
      <c r="R2036" t="b">
        <f t="shared" si="64"/>
        <v>0</v>
      </c>
    </row>
    <row r="2037" spans="1:18" ht="15" thickBot="1" x14ac:dyDescent="0.35">
      <c r="A2037" s="3" t="s">
        <v>2538</v>
      </c>
      <c r="B2037" s="3" t="s">
        <v>1145</v>
      </c>
      <c r="C2037" s="84">
        <f>IF(COUNTIF(Table8[Tag Number], A2037), 1, 0)</f>
        <v>0</v>
      </c>
      <c r="D2037" s="85">
        <f>IF(COUNTIF(Table9[Tag Number], A2037), 1, 0)</f>
        <v>0</v>
      </c>
      <c r="E2037" s="86">
        <f>IF(COUNTIF(Table10[Tag Number], A2037), 1, 0)</f>
        <v>0</v>
      </c>
      <c r="F2037" s="86">
        <f>IF(COUNTIF(Table11[Tag Number], A2037), 1, 0)</f>
        <v>0</v>
      </c>
      <c r="G2037" s="87">
        <f t="shared" si="65"/>
        <v>0</v>
      </c>
      <c r="H2037" s="88" t="str" cm="1">
        <f t="array" ref="H2037">_xlfn.IFS(OR(_xlfn.XLOOKUP(A2037,Table9[Tag Number],Table9[Status],"-",0)="Dead",
        _xlfn.XLOOKUP(A2037,Table10[Tag Number],Table10[Status],"-",0)="Dead",
        _xlfn.XLOOKUP(A2037,Table11[Tag Number],Table11[Status],"-",0)="Dead",
        _xlfn.XLOOKUP(A2037,Table8[Tag Number],Table8[Status],"-",0)="Dead"),"Dead",
     OR(_xlfn.XLOOKUP(A2037,Table11[Tag Number],Table11[Status],"-",0)="Alive",
        _xlfn.XLOOKUP(A2037,Table10[Tag Number],Table10[Status],"-",0)="Alive",
        _xlfn.XLOOKUP(A2037,Table9[Tag Number],Table9[Status],"-",0)="Alive",
        _xlfn.XLOOKUP(A2037,Table8[Tag Number],Table8[Status],"-",0)="Alive"),"Alive",
     OR(_xlfn.XLOOKUP(A2037,Table9[Tag Number],Table9[Status],"-",0)="-",
        _xlfn.XLOOKUP(A2037,Table10[Tag Number],Table10[Status],"-",0)="-",
        _xlfn.XLOOKUP(A2037,Table11[Tag Number],Table11[Status],"-",0)="-",
        _xlfn.XLOOKUP(A2037,Table8[Tag Number],Table8[Status],"-",0)="-"),
   "-")</f>
        <v>-</v>
      </c>
      <c r="I2037" s="88" t="str">
        <f>IF((_xlfn.XLOOKUP(B2037,[2]Sheet1!$A$2:$A$198,[2]Sheet1!$B$2:$B$198,"-",0)="Glade"),"Out","No")</f>
        <v>No</v>
      </c>
      <c r="J2037" s="94"/>
      <c r="K2037" s="95"/>
      <c r="L2037" s="95"/>
      <c r="M2037" s="95"/>
      <c r="N2037" s="96"/>
      <c r="O2037" s="89"/>
      <c r="R2037" t="b">
        <f t="shared" si="64"/>
        <v>0</v>
      </c>
    </row>
    <row r="2038" spans="1:18" ht="15" thickBot="1" x14ac:dyDescent="0.35">
      <c r="A2038" s="2" t="s">
        <v>2539</v>
      </c>
      <c r="B2038" s="2" t="s">
        <v>1145</v>
      </c>
      <c r="C2038" s="84">
        <f>IF(COUNTIF(Table8[Tag Number], A2038), 1, 0)</f>
        <v>0</v>
      </c>
      <c r="D2038" s="85">
        <f>IF(COUNTIF(Table9[Tag Number], A2038), 1, 0)</f>
        <v>0</v>
      </c>
      <c r="E2038" s="86">
        <f>IF(COUNTIF(Table10[Tag Number], A2038), 1, 0)</f>
        <v>0</v>
      </c>
      <c r="F2038" s="86">
        <f>IF(COUNTIF(Table11[Tag Number], A2038), 1, 0)</f>
        <v>0</v>
      </c>
      <c r="G2038" s="87">
        <f t="shared" si="65"/>
        <v>0</v>
      </c>
      <c r="H2038" s="88" t="str" cm="1">
        <f t="array" ref="H2038">_xlfn.IFS(OR(_xlfn.XLOOKUP(A2038,Table9[Tag Number],Table9[Status],"-",0)="Dead",
        _xlfn.XLOOKUP(A2038,Table10[Tag Number],Table10[Status],"-",0)="Dead",
        _xlfn.XLOOKUP(A2038,Table11[Tag Number],Table11[Status],"-",0)="Dead",
        _xlfn.XLOOKUP(A2038,Table8[Tag Number],Table8[Status],"-",0)="Dead"),"Dead",
     OR(_xlfn.XLOOKUP(A2038,Table11[Tag Number],Table11[Status],"-",0)="Alive",
        _xlfn.XLOOKUP(A2038,Table10[Tag Number],Table10[Status],"-",0)="Alive",
        _xlfn.XLOOKUP(A2038,Table9[Tag Number],Table9[Status],"-",0)="Alive",
        _xlfn.XLOOKUP(A2038,Table8[Tag Number],Table8[Status],"-",0)="Alive"),"Alive",
     OR(_xlfn.XLOOKUP(A2038,Table9[Tag Number],Table9[Status],"-",0)="-",
        _xlfn.XLOOKUP(A2038,Table10[Tag Number],Table10[Status],"-",0)="-",
        _xlfn.XLOOKUP(A2038,Table11[Tag Number],Table11[Status],"-",0)="-",
        _xlfn.XLOOKUP(A2038,Table8[Tag Number],Table8[Status],"-",0)="-"),
   "-")</f>
        <v>-</v>
      </c>
      <c r="I2038" s="88" t="str">
        <f>IF((_xlfn.XLOOKUP(B2038,[2]Sheet1!$A$2:$A$198,[2]Sheet1!$B$2:$B$198,"-",0)="Glade"),"Out","No")</f>
        <v>No</v>
      </c>
      <c r="J2038" s="94"/>
      <c r="K2038" s="95"/>
      <c r="L2038" s="95"/>
      <c r="M2038" s="95"/>
      <c r="N2038" s="96"/>
      <c r="O2038" s="89"/>
      <c r="R2038" t="b">
        <f t="shared" si="64"/>
        <v>0</v>
      </c>
    </row>
    <row r="2039" spans="1:18" ht="15" thickBot="1" x14ac:dyDescent="0.35">
      <c r="A2039" s="3" t="s">
        <v>2540</v>
      </c>
      <c r="B2039" s="3" t="s">
        <v>1145</v>
      </c>
      <c r="C2039" s="84">
        <f>IF(COUNTIF(Table8[Tag Number], A2039), 1, 0)</f>
        <v>0</v>
      </c>
      <c r="D2039" s="85">
        <f>IF(COUNTIF(Table9[Tag Number], A2039), 1, 0)</f>
        <v>0</v>
      </c>
      <c r="E2039" s="86">
        <f>IF(COUNTIF(Table10[Tag Number], A2039), 1, 0)</f>
        <v>0</v>
      </c>
      <c r="F2039" s="86">
        <f>IF(COUNTIF(Table11[Tag Number], A2039), 1, 0)</f>
        <v>0</v>
      </c>
      <c r="G2039" s="87">
        <f t="shared" si="65"/>
        <v>0</v>
      </c>
      <c r="H2039" s="88" t="str" cm="1">
        <f t="array" ref="H2039">_xlfn.IFS(OR(_xlfn.XLOOKUP(A2039,Table9[Tag Number],Table9[Status],"-",0)="Dead",
        _xlfn.XLOOKUP(A2039,Table10[Tag Number],Table10[Status],"-",0)="Dead",
        _xlfn.XLOOKUP(A2039,Table11[Tag Number],Table11[Status],"-",0)="Dead",
        _xlfn.XLOOKUP(A2039,Table8[Tag Number],Table8[Status],"-",0)="Dead"),"Dead",
     OR(_xlfn.XLOOKUP(A2039,Table11[Tag Number],Table11[Status],"-",0)="Alive",
        _xlfn.XLOOKUP(A2039,Table10[Tag Number],Table10[Status],"-",0)="Alive",
        _xlfn.XLOOKUP(A2039,Table9[Tag Number],Table9[Status],"-",0)="Alive",
        _xlfn.XLOOKUP(A2039,Table8[Tag Number],Table8[Status],"-",0)="Alive"),"Alive",
     OR(_xlfn.XLOOKUP(A2039,Table9[Tag Number],Table9[Status],"-",0)="-",
        _xlfn.XLOOKUP(A2039,Table10[Tag Number],Table10[Status],"-",0)="-",
        _xlfn.XLOOKUP(A2039,Table11[Tag Number],Table11[Status],"-",0)="-",
        _xlfn.XLOOKUP(A2039,Table8[Tag Number],Table8[Status],"-",0)="-"),
   "-")</f>
        <v>-</v>
      </c>
      <c r="I2039" s="88" t="str">
        <f>IF((_xlfn.XLOOKUP(B2039,[2]Sheet1!$A$2:$A$198,[2]Sheet1!$B$2:$B$198,"-",0)="Glade"),"Out","No")</f>
        <v>No</v>
      </c>
      <c r="J2039" s="94"/>
      <c r="K2039" s="95"/>
      <c r="L2039" s="95"/>
      <c r="M2039" s="95"/>
      <c r="N2039" s="96"/>
      <c r="O2039" s="89"/>
      <c r="R2039" t="b">
        <f t="shared" si="64"/>
        <v>0</v>
      </c>
    </row>
    <row r="2040" spans="1:18" ht="15" thickBot="1" x14ac:dyDescent="0.35">
      <c r="A2040" s="2" t="s">
        <v>2541</v>
      </c>
      <c r="B2040" s="2" t="s">
        <v>1145</v>
      </c>
      <c r="C2040" s="84">
        <f>IF(COUNTIF(Table8[Tag Number], A2040), 1, 0)</f>
        <v>0</v>
      </c>
      <c r="D2040" s="85">
        <f>IF(COUNTIF(Table9[Tag Number], A2040), 1, 0)</f>
        <v>0</v>
      </c>
      <c r="E2040" s="86">
        <f>IF(COUNTIF(Table10[Tag Number], A2040), 1, 0)</f>
        <v>0</v>
      </c>
      <c r="F2040" s="86">
        <f>IF(COUNTIF(Table11[Tag Number], A2040), 1, 0)</f>
        <v>0</v>
      </c>
      <c r="G2040" s="87">
        <f t="shared" si="65"/>
        <v>0</v>
      </c>
      <c r="H2040" s="88" t="str" cm="1">
        <f t="array" ref="H2040">_xlfn.IFS(OR(_xlfn.XLOOKUP(A2040,Table9[Tag Number],Table9[Status],"-",0)="Dead",
        _xlfn.XLOOKUP(A2040,Table10[Tag Number],Table10[Status],"-",0)="Dead",
        _xlfn.XLOOKUP(A2040,Table11[Tag Number],Table11[Status],"-",0)="Dead",
        _xlfn.XLOOKUP(A2040,Table8[Tag Number],Table8[Status],"-",0)="Dead"),"Dead",
     OR(_xlfn.XLOOKUP(A2040,Table11[Tag Number],Table11[Status],"-",0)="Alive",
        _xlfn.XLOOKUP(A2040,Table10[Tag Number],Table10[Status],"-",0)="Alive",
        _xlfn.XLOOKUP(A2040,Table9[Tag Number],Table9[Status],"-",0)="Alive",
        _xlfn.XLOOKUP(A2040,Table8[Tag Number],Table8[Status],"-",0)="Alive"),"Alive",
     OR(_xlfn.XLOOKUP(A2040,Table9[Tag Number],Table9[Status],"-",0)="-",
        _xlfn.XLOOKUP(A2040,Table10[Tag Number],Table10[Status],"-",0)="-",
        _xlfn.XLOOKUP(A2040,Table11[Tag Number],Table11[Status],"-",0)="-",
        _xlfn.XLOOKUP(A2040,Table8[Tag Number],Table8[Status],"-",0)="-"),
   "-")</f>
        <v>-</v>
      </c>
      <c r="I2040" s="88" t="str">
        <f>IF((_xlfn.XLOOKUP(B2040,[2]Sheet1!$A$2:$A$198,[2]Sheet1!$B$2:$B$198,"-",0)="Glade"),"Out","No")</f>
        <v>No</v>
      </c>
      <c r="J2040" s="94"/>
      <c r="K2040" s="95"/>
      <c r="L2040" s="95"/>
      <c r="M2040" s="95"/>
      <c r="N2040" s="96"/>
      <c r="O2040" s="89"/>
      <c r="R2040" t="b">
        <f t="shared" si="64"/>
        <v>0</v>
      </c>
    </row>
    <row r="2041" spans="1:18" ht="15" thickBot="1" x14ac:dyDescent="0.35">
      <c r="A2041" s="3" t="s">
        <v>2542</v>
      </c>
      <c r="B2041" s="3" t="s">
        <v>1145</v>
      </c>
      <c r="C2041" s="84">
        <f>IF(COUNTIF(Table8[Tag Number], A2041), 1, 0)</f>
        <v>0</v>
      </c>
      <c r="D2041" s="85">
        <f>IF(COUNTIF(Table9[Tag Number], A2041), 1, 0)</f>
        <v>0</v>
      </c>
      <c r="E2041" s="86">
        <f>IF(COUNTIF(Table10[Tag Number], A2041), 1, 0)</f>
        <v>0</v>
      </c>
      <c r="F2041" s="86">
        <f>IF(COUNTIF(Table11[Tag Number], A2041), 1, 0)</f>
        <v>0</v>
      </c>
      <c r="G2041" s="87">
        <f t="shared" si="65"/>
        <v>0</v>
      </c>
      <c r="H2041" s="88" t="str" cm="1">
        <f t="array" ref="H2041">_xlfn.IFS(OR(_xlfn.XLOOKUP(A2041,Table9[Tag Number],Table9[Status],"-",0)="Dead",
        _xlfn.XLOOKUP(A2041,Table10[Tag Number],Table10[Status],"-",0)="Dead",
        _xlfn.XLOOKUP(A2041,Table11[Tag Number],Table11[Status],"-",0)="Dead",
        _xlfn.XLOOKUP(A2041,Table8[Tag Number],Table8[Status],"-",0)="Dead"),"Dead",
     OR(_xlfn.XLOOKUP(A2041,Table11[Tag Number],Table11[Status],"-",0)="Alive",
        _xlfn.XLOOKUP(A2041,Table10[Tag Number],Table10[Status],"-",0)="Alive",
        _xlfn.XLOOKUP(A2041,Table9[Tag Number],Table9[Status],"-",0)="Alive",
        _xlfn.XLOOKUP(A2041,Table8[Tag Number],Table8[Status],"-",0)="Alive"),"Alive",
     OR(_xlfn.XLOOKUP(A2041,Table9[Tag Number],Table9[Status],"-",0)="-",
        _xlfn.XLOOKUP(A2041,Table10[Tag Number],Table10[Status],"-",0)="-",
        _xlfn.XLOOKUP(A2041,Table11[Tag Number],Table11[Status],"-",0)="-",
        _xlfn.XLOOKUP(A2041,Table8[Tag Number],Table8[Status],"-",0)="-"),
   "-")</f>
        <v>-</v>
      </c>
      <c r="I2041" s="88" t="str">
        <f>IF((_xlfn.XLOOKUP(B2041,[2]Sheet1!$A$2:$A$198,[2]Sheet1!$B$2:$B$198,"-",0)="Glade"),"Out","No")</f>
        <v>No</v>
      </c>
      <c r="J2041" s="94"/>
      <c r="K2041" s="95"/>
      <c r="L2041" s="95"/>
      <c r="M2041" s="95"/>
      <c r="N2041" s="96"/>
      <c r="O2041" s="89"/>
      <c r="R2041" t="b">
        <f t="shared" si="64"/>
        <v>0</v>
      </c>
    </row>
    <row r="2042" spans="1:18" ht="15" thickBot="1" x14ac:dyDescent="0.35">
      <c r="A2042" s="2" t="s">
        <v>287</v>
      </c>
      <c r="B2042" s="2" t="s">
        <v>1145</v>
      </c>
      <c r="C2042" s="84">
        <f>IF(COUNTIF(Table8[Tag Number], A2042), 1, 0)</f>
        <v>0</v>
      </c>
      <c r="D2042" s="85">
        <f>IF(COUNTIF(Table9[Tag Number], A2042), 1, 0)</f>
        <v>0</v>
      </c>
      <c r="E2042" s="86">
        <f>IF(COUNTIF(Table10[Tag Number], A2042), 1, 0)</f>
        <v>0</v>
      </c>
      <c r="F2042" s="86">
        <f>IF(COUNTIF(Table11[Tag Number], A2042), 1, 0)</f>
        <v>0</v>
      </c>
      <c r="G2042" s="87">
        <f t="shared" si="65"/>
        <v>0</v>
      </c>
      <c r="H2042" s="88" t="str" cm="1">
        <f t="array" ref="H2042">_xlfn.IFS(OR(_xlfn.XLOOKUP(A2042,Table9[Tag Number],Table9[Status],"-",0)="Dead",
        _xlfn.XLOOKUP(A2042,Table10[Tag Number],Table10[Status],"-",0)="Dead",
        _xlfn.XLOOKUP(A2042,Table11[Tag Number],Table11[Status],"-",0)="Dead",
        _xlfn.XLOOKUP(A2042,Table8[Tag Number],Table8[Status],"-",0)="Dead"),"Dead",
     OR(_xlfn.XLOOKUP(A2042,Table11[Tag Number],Table11[Status],"-",0)="Alive",
        _xlfn.XLOOKUP(A2042,Table10[Tag Number],Table10[Status],"-",0)="Alive",
        _xlfn.XLOOKUP(A2042,Table9[Tag Number],Table9[Status],"-",0)="Alive",
        _xlfn.XLOOKUP(A2042,Table8[Tag Number],Table8[Status],"-",0)="Alive"),"Alive",
     OR(_xlfn.XLOOKUP(A2042,Table9[Tag Number],Table9[Status],"-",0)="-",
        _xlfn.XLOOKUP(A2042,Table10[Tag Number],Table10[Status],"-",0)="-",
        _xlfn.XLOOKUP(A2042,Table11[Tag Number],Table11[Status],"-",0)="-",
        _xlfn.XLOOKUP(A2042,Table8[Tag Number],Table8[Status],"-",0)="-"),
   "-")</f>
        <v>-</v>
      </c>
      <c r="I2042" s="88" t="str">
        <f>IF((_xlfn.XLOOKUP(B2042,[2]Sheet1!$A$2:$A$198,[2]Sheet1!$B$2:$B$198,"-",0)="Glade"),"Out","No")</f>
        <v>No</v>
      </c>
      <c r="J2042" s="94"/>
      <c r="K2042" s="95"/>
      <c r="L2042" s="95"/>
      <c r="M2042" s="95"/>
      <c r="N2042" s="96"/>
      <c r="O2042" s="89"/>
      <c r="R2042" t="b">
        <f t="shared" si="64"/>
        <v>0</v>
      </c>
    </row>
    <row r="2043" spans="1:18" ht="15" thickBot="1" x14ac:dyDescent="0.35">
      <c r="A2043" s="3" t="s">
        <v>2543</v>
      </c>
      <c r="B2043" s="3" t="s">
        <v>1145</v>
      </c>
      <c r="C2043" s="84">
        <f>IF(COUNTIF(Table8[Tag Number], A2043), 1, 0)</f>
        <v>0</v>
      </c>
      <c r="D2043" s="85">
        <f>IF(COUNTIF(Table9[Tag Number], A2043), 1, 0)</f>
        <v>0</v>
      </c>
      <c r="E2043" s="86">
        <f>IF(COUNTIF(Table10[Tag Number], A2043), 1, 0)</f>
        <v>0</v>
      </c>
      <c r="F2043" s="86">
        <f>IF(COUNTIF(Table11[Tag Number], A2043), 1, 0)</f>
        <v>0</v>
      </c>
      <c r="G2043" s="87">
        <f t="shared" si="65"/>
        <v>0</v>
      </c>
      <c r="H2043" s="88" t="str" cm="1">
        <f t="array" ref="H2043">_xlfn.IFS(OR(_xlfn.XLOOKUP(A2043,Table9[Tag Number],Table9[Status],"-",0)="Dead",
        _xlfn.XLOOKUP(A2043,Table10[Tag Number],Table10[Status],"-",0)="Dead",
        _xlfn.XLOOKUP(A2043,Table11[Tag Number],Table11[Status],"-",0)="Dead",
        _xlfn.XLOOKUP(A2043,Table8[Tag Number],Table8[Status],"-",0)="Dead"),"Dead",
     OR(_xlfn.XLOOKUP(A2043,Table11[Tag Number],Table11[Status],"-",0)="Alive",
        _xlfn.XLOOKUP(A2043,Table10[Tag Number],Table10[Status],"-",0)="Alive",
        _xlfn.XLOOKUP(A2043,Table9[Tag Number],Table9[Status],"-",0)="Alive",
        _xlfn.XLOOKUP(A2043,Table8[Tag Number],Table8[Status],"-",0)="Alive"),"Alive",
     OR(_xlfn.XLOOKUP(A2043,Table9[Tag Number],Table9[Status],"-",0)="-",
        _xlfn.XLOOKUP(A2043,Table10[Tag Number],Table10[Status],"-",0)="-",
        _xlfn.XLOOKUP(A2043,Table11[Tag Number],Table11[Status],"-",0)="-",
        _xlfn.XLOOKUP(A2043,Table8[Tag Number],Table8[Status],"-",0)="-"),
   "-")</f>
        <v>-</v>
      </c>
      <c r="I2043" s="88" t="str">
        <f>IF((_xlfn.XLOOKUP(B2043,[2]Sheet1!$A$2:$A$198,[2]Sheet1!$B$2:$B$198,"-",0)="Glade"),"Out","No")</f>
        <v>No</v>
      </c>
      <c r="J2043" s="94"/>
      <c r="K2043" s="95"/>
      <c r="L2043" s="95"/>
      <c r="M2043" s="95"/>
      <c r="N2043" s="96"/>
      <c r="O2043" s="89"/>
      <c r="R2043" t="b">
        <f t="shared" si="64"/>
        <v>0</v>
      </c>
    </row>
    <row r="2044" spans="1:18" ht="15" thickBot="1" x14ac:dyDescent="0.35">
      <c r="A2044" s="2" t="s">
        <v>2544</v>
      </c>
      <c r="B2044" s="2" t="s">
        <v>1145</v>
      </c>
      <c r="C2044" s="84">
        <f>IF(COUNTIF(Table8[Tag Number], A2044), 1, 0)</f>
        <v>0</v>
      </c>
      <c r="D2044" s="85">
        <f>IF(COUNTIF(Table9[Tag Number], A2044), 1, 0)</f>
        <v>0</v>
      </c>
      <c r="E2044" s="86">
        <f>IF(COUNTIF(Table10[Tag Number], A2044), 1, 0)</f>
        <v>0</v>
      </c>
      <c r="F2044" s="86">
        <f>IF(COUNTIF(Table11[Tag Number], A2044), 1, 0)</f>
        <v>0</v>
      </c>
      <c r="G2044" s="87">
        <f t="shared" si="65"/>
        <v>0</v>
      </c>
      <c r="H2044" s="88" t="str" cm="1">
        <f t="array" ref="H2044">_xlfn.IFS(OR(_xlfn.XLOOKUP(A2044,Table9[Tag Number],Table9[Status],"-",0)="Dead",
        _xlfn.XLOOKUP(A2044,Table10[Tag Number],Table10[Status],"-",0)="Dead",
        _xlfn.XLOOKUP(A2044,Table11[Tag Number],Table11[Status],"-",0)="Dead",
        _xlfn.XLOOKUP(A2044,Table8[Tag Number],Table8[Status],"-",0)="Dead"),"Dead",
     OR(_xlfn.XLOOKUP(A2044,Table11[Tag Number],Table11[Status],"-",0)="Alive",
        _xlfn.XLOOKUP(A2044,Table10[Tag Number],Table10[Status],"-",0)="Alive",
        _xlfn.XLOOKUP(A2044,Table9[Tag Number],Table9[Status],"-",0)="Alive",
        _xlfn.XLOOKUP(A2044,Table8[Tag Number],Table8[Status],"-",0)="Alive"),"Alive",
     OR(_xlfn.XLOOKUP(A2044,Table9[Tag Number],Table9[Status],"-",0)="-",
        _xlfn.XLOOKUP(A2044,Table10[Tag Number],Table10[Status],"-",0)="-",
        _xlfn.XLOOKUP(A2044,Table11[Tag Number],Table11[Status],"-",0)="-",
        _xlfn.XLOOKUP(A2044,Table8[Tag Number],Table8[Status],"-",0)="-"),
   "-")</f>
        <v>-</v>
      </c>
      <c r="I2044" s="88" t="str">
        <f>IF((_xlfn.XLOOKUP(B2044,[2]Sheet1!$A$2:$A$198,[2]Sheet1!$B$2:$B$198,"-",0)="Glade"),"Out","No")</f>
        <v>No</v>
      </c>
      <c r="J2044" s="94"/>
      <c r="K2044" s="95"/>
      <c r="L2044" s="95"/>
      <c r="M2044" s="95"/>
      <c r="N2044" s="96"/>
      <c r="O2044" s="89"/>
      <c r="R2044" t="b">
        <f t="shared" si="64"/>
        <v>0</v>
      </c>
    </row>
    <row r="2045" spans="1:18" ht="15" thickBot="1" x14ac:dyDescent="0.35">
      <c r="A2045" s="3" t="s">
        <v>2545</v>
      </c>
      <c r="B2045" s="3" t="s">
        <v>1145</v>
      </c>
      <c r="C2045" s="84">
        <f>IF(COUNTIF(Table8[Tag Number], A2045), 1, 0)</f>
        <v>0</v>
      </c>
      <c r="D2045" s="85">
        <f>IF(COUNTIF(Table9[Tag Number], A2045), 1, 0)</f>
        <v>0</v>
      </c>
      <c r="E2045" s="86">
        <f>IF(COUNTIF(Table10[Tag Number], A2045), 1, 0)</f>
        <v>0</v>
      </c>
      <c r="F2045" s="86">
        <f>IF(COUNTIF(Table11[Tag Number], A2045), 1, 0)</f>
        <v>0</v>
      </c>
      <c r="G2045" s="87">
        <f t="shared" si="65"/>
        <v>0</v>
      </c>
      <c r="H2045" s="88" t="str" cm="1">
        <f t="array" ref="H2045">_xlfn.IFS(OR(_xlfn.XLOOKUP(A2045,Table9[Tag Number],Table9[Status],"-",0)="Dead",
        _xlfn.XLOOKUP(A2045,Table10[Tag Number],Table10[Status],"-",0)="Dead",
        _xlfn.XLOOKUP(A2045,Table11[Tag Number],Table11[Status],"-",0)="Dead",
        _xlfn.XLOOKUP(A2045,Table8[Tag Number],Table8[Status],"-",0)="Dead"),"Dead",
     OR(_xlfn.XLOOKUP(A2045,Table11[Tag Number],Table11[Status],"-",0)="Alive",
        _xlfn.XLOOKUP(A2045,Table10[Tag Number],Table10[Status],"-",0)="Alive",
        _xlfn.XLOOKUP(A2045,Table9[Tag Number],Table9[Status],"-",0)="Alive",
        _xlfn.XLOOKUP(A2045,Table8[Tag Number],Table8[Status],"-",0)="Alive"),"Alive",
     OR(_xlfn.XLOOKUP(A2045,Table9[Tag Number],Table9[Status],"-",0)="-",
        _xlfn.XLOOKUP(A2045,Table10[Tag Number],Table10[Status],"-",0)="-",
        _xlfn.XLOOKUP(A2045,Table11[Tag Number],Table11[Status],"-",0)="-",
        _xlfn.XLOOKUP(A2045,Table8[Tag Number],Table8[Status],"-",0)="-"),
   "-")</f>
        <v>-</v>
      </c>
      <c r="I2045" s="88" t="str">
        <f>IF((_xlfn.XLOOKUP(B2045,[2]Sheet1!$A$2:$A$198,[2]Sheet1!$B$2:$B$198,"-",0)="Glade"),"Out","No")</f>
        <v>No</v>
      </c>
      <c r="J2045" s="94"/>
      <c r="K2045" s="95"/>
      <c r="L2045" s="95"/>
      <c r="M2045" s="95"/>
      <c r="N2045" s="96"/>
      <c r="O2045" s="89"/>
      <c r="R2045" t="b">
        <f t="shared" si="64"/>
        <v>0</v>
      </c>
    </row>
    <row r="2046" spans="1:18" ht="15" thickBot="1" x14ac:dyDescent="0.35">
      <c r="A2046" s="2" t="s">
        <v>2546</v>
      </c>
      <c r="B2046" s="2" t="s">
        <v>1145</v>
      </c>
      <c r="C2046" s="84">
        <f>IF(COUNTIF(Table8[Tag Number], A2046), 1, 0)</f>
        <v>0</v>
      </c>
      <c r="D2046" s="85">
        <f>IF(COUNTIF(Table9[Tag Number], A2046), 1, 0)</f>
        <v>0</v>
      </c>
      <c r="E2046" s="86">
        <f>IF(COUNTIF(Table10[Tag Number], A2046), 1, 0)</f>
        <v>0</v>
      </c>
      <c r="F2046" s="86">
        <f>IF(COUNTIF(Table11[Tag Number], A2046), 1, 0)</f>
        <v>0</v>
      </c>
      <c r="G2046" s="87">
        <f t="shared" si="65"/>
        <v>0</v>
      </c>
      <c r="H2046" s="88" t="str" cm="1">
        <f t="array" ref="H2046">_xlfn.IFS(OR(_xlfn.XLOOKUP(A2046,Table9[Tag Number],Table9[Status],"-",0)="Dead",
        _xlfn.XLOOKUP(A2046,Table10[Tag Number],Table10[Status],"-",0)="Dead",
        _xlfn.XLOOKUP(A2046,Table11[Tag Number],Table11[Status],"-",0)="Dead",
        _xlfn.XLOOKUP(A2046,Table8[Tag Number],Table8[Status],"-",0)="Dead"),"Dead",
     OR(_xlfn.XLOOKUP(A2046,Table11[Tag Number],Table11[Status],"-",0)="Alive",
        _xlfn.XLOOKUP(A2046,Table10[Tag Number],Table10[Status],"-",0)="Alive",
        _xlfn.XLOOKUP(A2046,Table9[Tag Number],Table9[Status],"-",0)="Alive",
        _xlfn.XLOOKUP(A2046,Table8[Tag Number],Table8[Status],"-",0)="Alive"),"Alive",
     OR(_xlfn.XLOOKUP(A2046,Table9[Tag Number],Table9[Status],"-",0)="-",
        _xlfn.XLOOKUP(A2046,Table10[Tag Number],Table10[Status],"-",0)="-",
        _xlfn.XLOOKUP(A2046,Table11[Tag Number],Table11[Status],"-",0)="-",
        _xlfn.XLOOKUP(A2046,Table8[Tag Number],Table8[Status],"-",0)="-"),
   "-")</f>
        <v>-</v>
      </c>
      <c r="I2046" s="88" t="str">
        <f>IF((_xlfn.XLOOKUP(B2046,[2]Sheet1!$A$2:$A$198,[2]Sheet1!$B$2:$B$198,"-",0)="Glade"),"Out","No")</f>
        <v>No</v>
      </c>
      <c r="J2046" s="94"/>
      <c r="K2046" s="95"/>
      <c r="L2046" s="95"/>
      <c r="M2046" s="95"/>
      <c r="N2046" s="96"/>
      <c r="O2046" s="89"/>
      <c r="R2046" t="b">
        <f t="shared" si="64"/>
        <v>0</v>
      </c>
    </row>
    <row r="2047" spans="1:18" ht="15" thickBot="1" x14ac:dyDescent="0.35">
      <c r="A2047" s="3" t="s">
        <v>2547</v>
      </c>
      <c r="B2047" s="3" t="s">
        <v>1145</v>
      </c>
      <c r="C2047" s="84">
        <f>IF(COUNTIF(Table8[Tag Number], A2047), 1, 0)</f>
        <v>0</v>
      </c>
      <c r="D2047" s="85">
        <f>IF(COUNTIF(Table9[Tag Number], A2047), 1, 0)</f>
        <v>0</v>
      </c>
      <c r="E2047" s="86">
        <f>IF(COUNTIF(Table10[Tag Number], A2047), 1, 0)</f>
        <v>0</v>
      </c>
      <c r="F2047" s="86">
        <f>IF(COUNTIF(Table11[Tag Number], A2047), 1, 0)</f>
        <v>0</v>
      </c>
      <c r="G2047" s="87">
        <f t="shared" si="65"/>
        <v>0</v>
      </c>
      <c r="H2047" s="88" t="str" cm="1">
        <f t="array" ref="H2047">_xlfn.IFS(OR(_xlfn.XLOOKUP(A2047,Table9[Tag Number],Table9[Status],"-",0)="Dead",
        _xlfn.XLOOKUP(A2047,Table10[Tag Number],Table10[Status],"-",0)="Dead",
        _xlfn.XLOOKUP(A2047,Table11[Tag Number],Table11[Status],"-",0)="Dead",
        _xlfn.XLOOKUP(A2047,Table8[Tag Number],Table8[Status],"-",0)="Dead"),"Dead",
     OR(_xlfn.XLOOKUP(A2047,Table11[Tag Number],Table11[Status],"-",0)="Alive",
        _xlfn.XLOOKUP(A2047,Table10[Tag Number],Table10[Status],"-",0)="Alive",
        _xlfn.XLOOKUP(A2047,Table9[Tag Number],Table9[Status],"-",0)="Alive",
        _xlfn.XLOOKUP(A2047,Table8[Tag Number],Table8[Status],"-",0)="Alive"),"Alive",
     OR(_xlfn.XLOOKUP(A2047,Table9[Tag Number],Table9[Status],"-",0)="-",
        _xlfn.XLOOKUP(A2047,Table10[Tag Number],Table10[Status],"-",0)="-",
        _xlfn.XLOOKUP(A2047,Table11[Tag Number],Table11[Status],"-",0)="-",
        _xlfn.XLOOKUP(A2047,Table8[Tag Number],Table8[Status],"-",0)="-"),
   "-")</f>
        <v>-</v>
      </c>
      <c r="I2047" s="88" t="str">
        <f>IF((_xlfn.XLOOKUP(B2047,[2]Sheet1!$A$2:$A$198,[2]Sheet1!$B$2:$B$198,"-",0)="Glade"),"Out","No")</f>
        <v>No</v>
      </c>
      <c r="J2047" s="94"/>
      <c r="K2047" s="95"/>
      <c r="L2047" s="95"/>
      <c r="M2047" s="95"/>
      <c r="N2047" s="96"/>
      <c r="O2047" s="89"/>
      <c r="R2047" t="b">
        <f t="shared" si="64"/>
        <v>0</v>
      </c>
    </row>
    <row r="2048" spans="1:18" ht="15" thickBot="1" x14ac:dyDescent="0.35">
      <c r="A2048" s="2" t="s">
        <v>2548</v>
      </c>
      <c r="B2048" s="2" t="s">
        <v>1145</v>
      </c>
      <c r="C2048" s="84">
        <f>IF(COUNTIF(Table8[Tag Number], A2048), 1, 0)</f>
        <v>0</v>
      </c>
      <c r="D2048" s="85">
        <f>IF(COUNTIF(Table9[Tag Number], A2048), 1, 0)</f>
        <v>0</v>
      </c>
      <c r="E2048" s="86">
        <f>IF(COUNTIF(Table10[Tag Number], A2048), 1, 0)</f>
        <v>0</v>
      </c>
      <c r="F2048" s="86">
        <f>IF(COUNTIF(Table11[Tag Number], A2048), 1, 0)</f>
        <v>0</v>
      </c>
      <c r="G2048" s="87">
        <f t="shared" si="65"/>
        <v>0</v>
      </c>
      <c r="H2048" s="88" t="str" cm="1">
        <f t="array" ref="H2048">_xlfn.IFS(OR(_xlfn.XLOOKUP(A2048,Table9[Tag Number],Table9[Status],"-",0)="Dead",
        _xlfn.XLOOKUP(A2048,Table10[Tag Number],Table10[Status],"-",0)="Dead",
        _xlfn.XLOOKUP(A2048,Table11[Tag Number],Table11[Status],"-",0)="Dead",
        _xlfn.XLOOKUP(A2048,Table8[Tag Number],Table8[Status],"-",0)="Dead"),"Dead",
     OR(_xlfn.XLOOKUP(A2048,Table11[Tag Number],Table11[Status],"-",0)="Alive",
        _xlfn.XLOOKUP(A2048,Table10[Tag Number],Table10[Status],"-",0)="Alive",
        _xlfn.XLOOKUP(A2048,Table9[Tag Number],Table9[Status],"-",0)="Alive",
        _xlfn.XLOOKUP(A2048,Table8[Tag Number],Table8[Status],"-",0)="Alive"),"Alive",
     OR(_xlfn.XLOOKUP(A2048,Table9[Tag Number],Table9[Status],"-",0)="-",
        _xlfn.XLOOKUP(A2048,Table10[Tag Number],Table10[Status],"-",0)="-",
        _xlfn.XLOOKUP(A2048,Table11[Tag Number],Table11[Status],"-",0)="-",
        _xlfn.XLOOKUP(A2048,Table8[Tag Number],Table8[Status],"-",0)="-"),
   "-")</f>
        <v>-</v>
      </c>
      <c r="I2048" s="88" t="str">
        <f>IF((_xlfn.XLOOKUP(B2048,[2]Sheet1!$A$2:$A$198,[2]Sheet1!$B$2:$B$198,"-",0)="Glade"),"Out","No")</f>
        <v>No</v>
      </c>
      <c r="J2048" s="94"/>
      <c r="K2048" s="95"/>
      <c r="L2048" s="95"/>
      <c r="M2048" s="95"/>
      <c r="N2048" s="96"/>
      <c r="O2048" s="89"/>
      <c r="R2048" t="b">
        <f t="shared" si="64"/>
        <v>0</v>
      </c>
    </row>
    <row r="2049" spans="1:18" ht="15" thickBot="1" x14ac:dyDescent="0.35">
      <c r="A2049" s="3" t="s">
        <v>2549</v>
      </c>
      <c r="B2049" s="3" t="s">
        <v>1145</v>
      </c>
      <c r="C2049" s="84">
        <f>IF(COUNTIF(Table8[Tag Number], A2049), 1, 0)</f>
        <v>0</v>
      </c>
      <c r="D2049" s="85">
        <f>IF(COUNTIF(Table9[Tag Number], A2049), 1, 0)</f>
        <v>0</v>
      </c>
      <c r="E2049" s="86">
        <f>IF(COUNTIF(Table10[Tag Number], A2049), 1, 0)</f>
        <v>0</v>
      </c>
      <c r="F2049" s="86">
        <f>IF(COUNTIF(Table11[Tag Number], A2049), 1, 0)</f>
        <v>0</v>
      </c>
      <c r="G2049" s="87">
        <f t="shared" si="65"/>
        <v>0</v>
      </c>
      <c r="H2049" s="88" t="str" cm="1">
        <f t="array" ref="H2049">_xlfn.IFS(OR(_xlfn.XLOOKUP(A2049,Table9[Tag Number],Table9[Status],"-",0)="Dead",
        _xlfn.XLOOKUP(A2049,Table10[Tag Number],Table10[Status],"-",0)="Dead",
        _xlfn.XLOOKUP(A2049,Table11[Tag Number],Table11[Status],"-",0)="Dead",
        _xlfn.XLOOKUP(A2049,Table8[Tag Number],Table8[Status],"-",0)="Dead"),"Dead",
     OR(_xlfn.XLOOKUP(A2049,Table11[Tag Number],Table11[Status],"-",0)="Alive",
        _xlfn.XLOOKUP(A2049,Table10[Tag Number],Table10[Status],"-",0)="Alive",
        _xlfn.XLOOKUP(A2049,Table9[Tag Number],Table9[Status],"-",0)="Alive",
        _xlfn.XLOOKUP(A2049,Table8[Tag Number],Table8[Status],"-",0)="Alive"),"Alive",
     OR(_xlfn.XLOOKUP(A2049,Table9[Tag Number],Table9[Status],"-",0)="-",
        _xlfn.XLOOKUP(A2049,Table10[Tag Number],Table10[Status],"-",0)="-",
        _xlfn.XLOOKUP(A2049,Table11[Tag Number],Table11[Status],"-",0)="-",
        _xlfn.XLOOKUP(A2049,Table8[Tag Number],Table8[Status],"-",0)="-"),
   "-")</f>
        <v>-</v>
      </c>
      <c r="I2049" s="88" t="str">
        <f>IF((_xlfn.XLOOKUP(B2049,[2]Sheet1!$A$2:$A$198,[2]Sheet1!$B$2:$B$198,"-",0)="Glade"),"Out","No")</f>
        <v>No</v>
      </c>
      <c r="J2049" s="94"/>
      <c r="K2049" s="95"/>
      <c r="L2049" s="95"/>
      <c r="M2049" s="95"/>
      <c r="N2049" s="96"/>
      <c r="O2049" s="89"/>
      <c r="R2049" t="b">
        <f t="shared" si="64"/>
        <v>0</v>
      </c>
    </row>
    <row r="2050" spans="1:18" ht="15" thickBot="1" x14ac:dyDescent="0.35">
      <c r="A2050" s="2" t="s">
        <v>2550</v>
      </c>
      <c r="B2050" s="2" t="s">
        <v>1145</v>
      </c>
      <c r="C2050" s="84">
        <f>IF(COUNTIF(Table8[Tag Number], A2050), 1, 0)</f>
        <v>0</v>
      </c>
      <c r="D2050" s="85">
        <f>IF(COUNTIF(Table9[Tag Number], A2050), 1, 0)</f>
        <v>0</v>
      </c>
      <c r="E2050" s="86">
        <f>IF(COUNTIF(Table10[Tag Number], A2050), 1, 0)</f>
        <v>0</v>
      </c>
      <c r="F2050" s="86">
        <f>IF(COUNTIF(Table11[Tag Number], A2050), 1, 0)</f>
        <v>0</v>
      </c>
      <c r="G2050" s="87">
        <f t="shared" si="65"/>
        <v>0</v>
      </c>
      <c r="H2050" s="88" t="str" cm="1">
        <f t="array" ref="H2050">_xlfn.IFS(OR(_xlfn.XLOOKUP(A2050,Table9[Tag Number],Table9[Status],"-",0)="Dead",
        _xlfn.XLOOKUP(A2050,Table10[Tag Number],Table10[Status],"-",0)="Dead",
        _xlfn.XLOOKUP(A2050,Table11[Tag Number],Table11[Status],"-",0)="Dead",
        _xlfn.XLOOKUP(A2050,Table8[Tag Number],Table8[Status],"-",0)="Dead"),"Dead",
     OR(_xlfn.XLOOKUP(A2050,Table11[Tag Number],Table11[Status],"-",0)="Alive",
        _xlfn.XLOOKUP(A2050,Table10[Tag Number],Table10[Status],"-",0)="Alive",
        _xlfn.XLOOKUP(A2050,Table9[Tag Number],Table9[Status],"-",0)="Alive",
        _xlfn.XLOOKUP(A2050,Table8[Tag Number],Table8[Status],"-",0)="Alive"),"Alive",
     OR(_xlfn.XLOOKUP(A2050,Table9[Tag Number],Table9[Status],"-",0)="-",
        _xlfn.XLOOKUP(A2050,Table10[Tag Number],Table10[Status],"-",0)="-",
        _xlfn.XLOOKUP(A2050,Table11[Tag Number],Table11[Status],"-",0)="-",
        _xlfn.XLOOKUP(A2050,Table8[Tag Number],Table8[Status],"-",0)="-"),
   "-")</f>
        <v>-</v>
      </c>
      <c r="I2050" s="88" t="str">
        <f>IF((_xlfn.XLOOKUP(B2050,[2]Sheet1!$A$2:$A$198,[2]Sheet1!$B$2:$B$198,"-",0)="Glade"),"Out","No")</f>
        <v>No</v>
      </c>
      <c r="J2050" s="94"/>
      <c r="K2050" s="95"/>
      <c r="L2050" s="95"/>
      <c r="M2050" s="95"/>
      <c r="N2050" s="96"/>
      <c r="O2050" s="89"/>
      <c r="R2050" t="b">
        <f t="shared" si="64"/>
        <v>0</v>
      </c>
    </row>
    <row r="2051" spans="1:18" ht="15" thickBot="1" x14ac:dyDescent="0.35">
      <c r="A2051" s="3" t="s">
        <v>2551</v>
      </c>
      <c r="B2051" s="3" t="s">
        <v>1145</v>
      </c>
      <c r="C2051" s="84">
        <f>IF(COUNTIF(Table8[Tag Number], A2051), 1, 0)</f>
        <v>0</v>
      </c>
      <c r="D2051" s="85">
        <f>IF(COUNTIF(Table9[Tag Number], A2051), 1, 0)</f>
        <v>0</v>
      </c>
      <c r="E2051" s="86">
        <f>IF(COUNTIF(Table10[Tag Number], A2051), 1, 0)</f>
        <v>0</v>
      </c>
      <c r="F2051" s="86">
        <f>IF(COUNTIF(Table11[Tag Number], A2051), 1, 0)</f>
        <v>0</v>
      </c>
      <c r="G2051" s="87">
        <f t="shared" si="65"/>
        <v>0</v>
      </c>
      <c r="H2051" s="88" t="str" cm="1">
        <f t="array" ref="H2051">_xlfn.IFS(OR(_xlfn.XLOOKUP(A2051,Table9[Tag Number],Table9[Status],"-",0)="Dead",
        _xlfn.XLOOKUP(A2051,Table10[Tag Number],Table10[Status],"-",0)="Dead",
        _xlfn.XLOOKUP(A2051,Table11[Tag Number],Table11[Status],"-",0)="Dead",
        _xlfn.XLOOKUP(A2051,Table8[Tag Number],Table8[Status],"-",0)="Dead"),"Dead",
     OR(_xlfn.XLOOKUP(A2051,Table11[Tag Number],Table11[Status],"-",0)="Alive",
        _xlfn.XLOOKUP(A2051,Table10[Tag Number],Table10[Status],"-",0)="Alive",
        _xlfn.XLOOKUP(A2051,Table9[Tag Number],Table9[Status],"-",0)="Alive",
        _xlfn.XLOOKUP(A2051,Table8[Tag Number],Table8[Status],"-",0)="Alive"),"Alive",
     OR(_xlfn.XLOOKUP(A2051,Table9[Tag Number],Table9[Status],"-",0)="-",
        _xlfn.XLOOKUP(A2051,Table10[Tag Number],Table10[Status],"-",0)="-",
        _xlfn.XLOOKUP(A2051,Table11[Tag Number],Table11[Status],"-",0)="-",
        _xlfn.XLOOKUP(A2051,Table8[Tag Number],Table8[Status],"-",0)="-"),
   "-")</f>
        <v>-</v>
      </c>
      <c r="I2051" s="88" t="str">
        <f>IF((_xlfn.XLOOKUP(B2051,[2]Sheet1!$A$2:$A$198,[2]Sheet1!$B$2:$B$198,"-",0)="Glade"),"Out","No")</f>
        <v>No</v>
      </c>
      <c r="J2051" s="94"/>
      <c r="K2051" s="95"/>
      <c r="L2051" s="95"/>
      <c r="M2051" s="95"/>
      <c r="N2051" s="96"/>
      <c r="O2051" s="89"/>
      <c r="R2051" t="b">
        <f t="shared" si="64"/>
        <v>0</v>
      </c>
    </row>
    <row r="2052" spans="1:18" ht="15" thickBot="1" x14ac:dyDescent="0.35">
      <c r="A2052" s="2" t="s">
        <v>2552</v>
      </c>
      <c r="B2052" s="2" t="s">
        <v>1145</v>
      </c>
      <c r="C2052" s="84">
        <f>IF(COUNTIF(Table8[Tag Number], A2052), 1, 0)</f>
        <v>0</v>
      </c>
      <c r="D2052" s="85">
        <f>IF(COUNTIF(Table9[Tag Number], A2052), 1, 0)</f>
        <v>0</v>
      </c>
      <c r="E2052" s="86">
        <f>IF(COUNTIF(Table10[Tag Number], A2052), 1, 0)</f>
        <v>0</v>
      </c>
      <c r="F2052" s="86">
        <f>IF(COUNTIF(Table11[Tag Number], A2052), 1, 0)</f>
        <v>0</v>
      </c>
      <c r="G2052" s="87">
        <f t="shared" si="65"/>
        <v>0</v>
      </c>
      <c r="H2052" s="88" t="str" cm="1">
        <f t="array" ref="H2052">_xlfn.IFS(OR(_xlfn.XLOOKUP(A2052,Table9[Tag Number],Table9[Status],"-",0)="Dead",
        _xlfn.XLOOKUP(A2052,Table10[Tag Number],Table10[Status],"-",0)="Dead",
        _xlfn.XLOOKUP(A2052,Table11[Tag Number],Table11[Status],"-",0)="Dead",
        _xlfn.XLOOKUP(A2052,Table8[Tag Number],Table8[Status],"-",0)="Dead"),"Dead",
     OR(_xlfn.XLOOKUP(A2052,Table11[Tag Number],Table11[Status],"-",0)="Alive",
        _xlfn.XLOOKUP(A2052,Table10[Tag Number],Table10[Status],"-",0)="Alive",
        _xlfn.XLOOKUP(A2052,Table9[Tag Number],Table9[Status],"-",0)="Alive",
        _xlfn.XLOOKUP(A2052,Table8[Tag Number],Table8[Status],"-",0)="Alive"),"Alive",
     OR(_xlfn.XLOOKUP(A2052,Table9[Tag Number],Table9[Status],"-",0)="-",
        _xlfn.XLOOKUP(A2052,Table10[Tag Number],Table10[Status],"-",0)="-",
        _xlfn.XLOOKUP(A2052,Table11[Tag Number],Table11[Status],"-",0)="-",
        _xlfn.XLOOKUP(A2052,Table8[Tag Number],Table8[Status],"-",0)="-"),
   "-")</f>
        <v>-</v>
      </c>
      <c r="I2052" s="88" t="str">
        <f>IF((_xlfn.XLOOKUP(B2052,[2]Sheet1!$A$2:$A$198,[2]Sheet1!$B$2:$B$198,"-",0)="Glade"),"Out","No")</f>
        <v>No</v>
      </c>
      <c r="J2052" s="94"/>
      <c r="K2052" s="95"/>
      <c r="L2052" s="95"/>
      <c r="M2052" s="95"/>
      <c r="N2052" s="96"/>
      <c r="O2052" s="89"/>
      <c r="R2052" t="b">
        <f t="shared" ref="R2052:R2115" si="66">IF(G2052&gt;1,A2052)</f>
        <v>0</v>
      </c>
    </row>
    <row r="2053" spans="1:18" ht="15" thickBot="1" x14ac:dyDescent="0.35">
      <c r="A2053" s="3" t="s">
        <v>649</v>
      </c>
      <c r="B2053" s="3" t="s">
        <v>1145</v>
      </c>
      <c r="C2053" s="84">
        <f>IF(COUNTIF(Table8[Tag Number], A2053), 1, 0)</f>
        <v>0</v>
      </c>
      <c r="D2053" s="85">
        <f>IF(COUNTIF(Table9[Tag Number], A2053), 1, 0)</f>
        <v>0</v>
      </c>
      <c r="E2053" s="86">
        <f>IF(COUNTIF(Table10[Tag Number], A2053), 1, 0)</f>
        <v>0</v>
      </c>
      <c r="F2053" s="86">
        <f>IF(COUNTIF(Table11[Tag Number], A2053), 1, 0)</f>
        <v>1</v>
      </c>
      <c r="G2053" s="87">
        <f t="shared" ref="G2053:G2116" si="67">SUM(C2053:F2053)</f>
        <v>1</v>
      </c>
      <c r="H2053" s="88" t="str" cm="1">
        <f t="array" ref="H2053">_xlfn.IFS(OR(_xlfn.XLOOKUP(A2053,Table9[Tag Number],Table9[Status],"-",0)="Dead",
        _xlfn.XLOOKUP(A2053,Table10[Tag Number],Table10[Status],"-",0)="Dead",
        _xlfn.XLOOKUP(A2053,Table11[Tag Number],Table11[Status],"-",0)="Dead",
        _xlfn.XLOOKUP(A2053,Table8[Tag Number],Table8[Status],"-",0)="Dead"),"Dead",
     OR(_xlfn.XLOOKUP(A2053,Table11[Tag Number],Table11[Status],"-",0)="Alive",
        _xlfn.XLOOKUP(A2053,Table10[Tag Number],Table10[Status],"-",0)="Alive",
        _xlfn.XLOOKUP(A2053,Table9[Tag Number],Table9[Status],"-",0)="Alive",
        _xlfn.XLOOKUP(A2053,Table8[Tag Number],Table8[Status],"-",0)="Alive"),"Alive",
     OR(_xlfn.XLOOKUP(A2053,Table9[Tag Number],Table9[Status],"-",0)="-",
        _xlfn.XLOOKUP(A2053,Table10[Tag Number],Table10[Status],"-",0)="-",
        _xlfn.XLOOKUP(A2053,Table11[Tag Number],Table11[Status],"-",0)="-",
        _xlfn.XLOOKUP(A2053,Table8[Tag Number],Table8[Status],"-",0)="-"),
   "-")</f>
        <v>Alive</v>
      </c>
      <c r="I2053" s="88" t="str">
        <f>IF((_xlfn.XLOOKUP(B2053,[2]Sheet1!$A$2:$A$198,[2]Sheet1!$B$2:$B$198,"-",0)="Glade"),"Out","No")</f>
        <v>No</v>
      </c>
      <c r="J2053" s="94"/>
      <c r="K2053" s="95"/>
      <c r="L2053" s="95"/>
      <c r="M2053" s="95"/>
      <c r="N2053" s="96"/>
      <c r="O2053" s="89"/>
      <c r="R2053" t="b">
        <f t="shared" si="66"/>
        <v>0</v>
      </c>
    </row>
    <row r="2054" spans="1:18" ht="15" thickBot="1" x14ac:dyDescent="0.35">
      <c r="A2054" s="2" t="s">
        <v>2553</v>
      </c>
      <c r="B2054" s="2" t="s">
        <v>1145</v>
      </c>
      <c r="C2054" s="84">
        <f>IF(COUNTIF(Table8[Tag Number], A2054), 1, 0)</f>
        <v>0</v>
      </c>
      <c r="D2054" s="85">
        <f>IF(COUNTIF(Table9[Tag Number], A2054), 1, 0)</f>
        <v>0</v>
      </c>
      <c r="E2054" s="86">
        <f>IF(COUNTIF(Table10[Tag Number], A2054), 1, 0)</f>
        <v>0</v>
      </c>
      <c r="F2054" s="86">
        <f>IF(COUNTIF(Table11[Tag Number], A2054), 1, 0)</f>
        <v>0</v>
      </c>
      <c r="G2054" s="87">
        <f t="shared" si="67"/>
        <v>0</v>
      </c>
      <c r="H2054" s="88" t="str" cm="1">
        <f t="array" ref="H2054">_xlfn.IFS(OR(_xlfn.XLOOKUP(A2054,Table9[Tag Number],Table9[Status],"-",0)="Dead",
        _xlfn.XLOOKUP(A2054,Table10[Tag Number],Table10[Status],"-",0)="Dead",
        _xlfn.XLOOKUP(A2054,Table11[Tag Number],Table11[Status],"-",0)="Dead",
        _xlfn.XLOOKUP(A2054,Table8[Tag Number],Table8[Status],"-",0)="Dead"),"Dead",
     OR(_xlfn.XLOOKUP(A2054,Table11[Tag Number],Table11[Status],"-",0)="Alive",
        _xlfn.XLOOKUP(A2054,Table10[Tag Number],Table10[Status],"-",0)="Alive",
        _xlfn.XLOOKUP(A2054,Table9[Tag Number],Table9[Status],"-",0)="Alive",
        _xlfn.XLOOKUP(A2054,Table8[Tag Number],Table8[Status],"-",0)="Alive"),"Alive",
     OR(_xlfn.XLOOKUP(A2054,Table9[Tag Number],Table9[Status],"-",0)="-",
        _xlfn.XLOOKUP(A2054,Table10[Tag Number],Table10[Status],"-",0)="-",
        _xlfn.XLOOKUP(A2054,Table11[Tag Number],Table11[Status],"-",0)="-",
        _xlfn.XLOOKUP(A2054,Table8[Tag Number],Table8[Status],"-",0)="-"),
   "-")</f>
        <v>-</v>
      </c>
      <c r="I2054" s="88" t="str">
        <f>IF((_xlfn.XLOOKUP(B2054,[2]Sheet1!$A$2:$A$198,[2]Sheet1!$B$2:$B$198,"-",0)="Glade"),"Out","No")</f>
        <v>No</v>
      </c>
      <c r="J2054" s="94"/>
      <c r="K2054" s="95"/>
      <c r="L2054" s="95"/>
      <c r="M2054" s="95"/>
      <c r="N2054" s="96"/>
      <c r="O2054" s="89"/>
      <c r="R2054" t="b">
        <f t="shared" si="66"/>
        <v>0</v>
      </c>
    </row>
    <row r="2055" spans="1:18" ht="15" thickBot="1" x14ac:dyDescent="0.35">
      <c r="A2055" s="3" t="s">
        <v>2554</v>
      </c>
      <c r="B2055" s="3" t="s">
        <v>1145</v>
      </c>
      <c r="C2055" s="84">
        <f>IF(COUNTIF(Table8[Tag Number], A2055), 1, 0)</f>
        <v>0</v>
      </c>
      <c r="D2055" s="85">
        <f>IF(COUNTIF(Table9[Tag Number], A2055), 1, 0)</f>
        <v>0</v>
      </c>
      <c r="E2055" s="86">
        <f>IF(COUNTIF(Table10[Tag Number], A2055), 1, 0)</f>
        <v>0</v>
      </c>
      <c r="F2055" s="86">
        <f>IF(COUNTIF(Table11[Tag Number], A2055), 1, 0)</f>
        <v>0</v>
      </c>
      <c r="G2055" s="87">
        <f t="shared" si="67"/>
        <v>0</v>
      </c>
      <c r="H2055" s="88" t="str" cm="1">
        <f t="array" ref="H2055">_xlfn.IFS(OR(_xlfn.XLOOKUP(A2055,Table9[Tag Number],Table9[Status],"-",0)="Dead",
        _xlfn.XLOOKUP(A2055,Table10[Tag Number],Table10[Status],"-",0)="Dead",
        _xlfn.XLOOKUP(A2055,Table11[Tag Number],Table11[Status],"-",0)="Dead",
        _xlfn.XLOOKUP(A2055,Table8[Tag Number],Table8[Status],"-",0)="Dead"),"Dead",
     OR(_xlfn.XLOOKUP(A2055,Table11[Tag Number],Table11[Status],"-",0)="Alive",
        _xlfn.XLOOKUP(A2055,Table10[Tag Number],Table10[Status],"-",0)="Alive",
        _xlfn.XLOOKUP(A2055,Table9[Tag Number],Table9[Status],"-",0)="Alive",
        _xlfn.XLOOKUP(A2055,Table8[Tag Number],Table8[Status],"-",0)="Alive"),"Alive",
     OR(_xlfn.XLOOKUP(A2055,Table9[Tag Number],Table9[Status],"-",0)="-",
        _xlfn.XLOOKUP(A2055,Table10[Tag Number],Table10[Status],"-",0)="-",
        _xlfn.XLOOKUP(A2055,Table11[Tag Number],Table11[Status],"-",0)="-",
        _xlfn.XLOOKUP(A2055,Table8[Tag Number],Table8[Status],"-",0)="-"),
   "-")</f>
        <v>-</v>
      </c>
      <c r="I2055" s="88" t="str">
        <f>IF((_xlfn.XLOOKUP(B2055,[2]Sheet1!$A$2:$A$198,[2]Sheet1!$B$2:$B$198,"-",0)="Glade"),"Out","No")</f>
        <v>No</v>
      </c>
      <c r="J2055" s="94"/>
      <c r="K2055" s="95"/>
      <c r="L2055" s="95"/>
      <c r="M2055" s="95"/>
      <c r="N2055" s="96"/>
      <c r="O2055" s="89"/>
      <c r="R2055" t="b">
        <f t="shared" si="66"/>
        <v>0</v>
      </c>
    </row>
    <row r="2056" spans="1:18" ht="15" thickBot="1" x14ac:dyDescent="0.35">
      <c r="A2056" s="2" t="s">
        <v>2555</v>
      </c>
      <c r="B2056" s="2" t="s">
        <v>1145</v>
      </c>
      <c r="C2056" s="84">
        <f>IF(COUNTIF(Table8[Tag Number], A2056), 1, 0)</f>
        <v>0</v>
      </c>
      <c r="D2056" s="85">
        <f>IF(COUNTIF(Table9[Tag Number], A2056), 1, 0)</f>
        <v>0</v>
      </c>
      <c r="E2056" s="86">
        <f>IF(COUNTIF(Table10[Tag Number], A2056), 1, 0)</f>
        <v>0</v>
      </c>
      <c r="F2056" s="86">
        <f>IF(COUNTIF(Table11[Tag Number], A2056), 1, 0)</f>
        <v>0</v>
      </c>
      <c r="G2056" s="87">
        <f t="shared" si="67"/>
        <v>0</v>
      </c>
      <c r="H2056" s="88" t="str" cm="1">
        <f t="array" ref="H2056">_xlfn.IFS(OR(_xlfn.XLOOKUP(A2056,Table9[Tag Number],Table9[Status],"-",0)="Dead",
        _xlfn.XLOOKUP(A2056,Table10[Tag Number],Table10[Status],"-",0)="Dead",
        _xlfn.XLOOKUP(A2056,Table11[Tag Number],Table11[Status],"-",0)="Dead",
        _xlfn.XLOOKUP(A2056,Table8[Tag Number],Table8[Status],"-",0)="Dead"),"Dead",
     OR(_xlfn.XLOOKUP(A2056,Table11[Tag Number],Table11[Status],"-",0)="Alive",
        _xlfn.XLOOKUP(A2056,Table10[Tag Number],Table10[Status],"-",0)="Alive",
        _xlfn.XLOOKUP(A2056,Table9[Tag Number],Table9[Status],"-",0)="Alive",
        _xlfn.XLOOKUP(A2056,Table8[Tag Number],Table8[Status],"-",0)="Alive"),"Alive",
     OR(_xlfn.XLOOKUP(A2056,Table9[Tag Number],Table9[Status],"-",0)="-",
        _xlfn.XLOOKUP(A2056,Table10[Tag Number],Table10[Status],"-",0)="-",
        _xlfn.XLOOKUP(A2056,Table11[Tag Number],Table11[Status],"-",0)="-",
        _xlfn.XLOOKUP(A2056,Table8[Tag Number],Table8[Status],"-",0)="-"),
   "-")</f>
        <v>-</v>
      </c>
      <c r="I2056" s="88" t="str">
        <f>IF((_xlfn.XLOOKUP(B2056,[2]Sheet1!$A$2:$A$198,[2]Sheet1!$B$2:$B$198,"-",0)="Glade"),"Out","No")</f>
        <v>No</v>
      </c>
      <c r="J2056" s="94"/>
      <c r="K2056" s="95"/>
      <c r="L2056" s="95"/>
      <c r="M2056" s="95"/>
      <c r="N2056" s="96"/>
      <c r="O2056" s="89"/>
      <c r="R2056" t="b">
        <f t="shared" si="66"/>
        <v>0</v>
      </c>
    </row>
    <row r="2057" spans="1:18" ht="15" thickBot="1" x14ac:dyDescent="0.35">
      <c r="A2057" s="3" t="s">
        <v>896</v>
      </c>
      <c r="B2057" s="3" t="s">
        <v>1145</v>
      </c>
      <c r="C2057" s="84">
        <f>IF(COUNTIF(Table8[Tag Number], A2057), 1, 0)</f>
        <v>0</v>
      </c>
      <c r="D2057" s="85">
        <f>IF(COUNTIF(Table9[Tag Number], A2057), 1, 0)</f>
        <v>0</v>
      </c>
      <c r="E2057" s="86">
        <f>IF(COUNTIF(Table10[Tag Number], A2057), 1, 0)</f>
        <v>0</v>
      </c>
      <c r="F2057" s="86">
        <f>IF(COUNTIF(Table11[Tag Number], A2057), 1, 0)</f>
        <v>1</v>
      </c>
      <c r="G2057" s="87">
        <f t="shared" si="67"/>
        <v>1</v>
      </c>
      <c r="H2057" s="88" t="str" cm="1">
        <f t="array" ref="H2057">_xlfn.IFS(OR(_xlfn.XLOOKUP(A2057,Table9[Tag Number],Table9[Status],"-",0)="Dead",
        _xlfn.XLOOKUP(A2057,Table10[Tag Number],Table10[Status],"-",0)="Dead",
        _xlfn.XLOOKUP(A2057,Table11[Tag Number],Table11[Status],"-",0)="Dead",
        _xlfn.XLOOKUP(A2057,Table8[Tag Number],Table8[Status],"-",0)="Dead"),"Dead",
     OR(_xlfn.XLOOKUP(A2057,Table11[Tag Number],Table11[Status],"-",0)="Alive",
        _xlfn.XLOOKUP(A2057,Table10[Tag Number],Table10[Status],"-",0)="Alive",
        _xlfn.XLOOKUP(A2057,Table9[Tag Number],Table9[Status],"-",0)="Alive",
        _xlfn.XLOOKUP(A2057,Table8[Tag Number],Table8[Status],"-",0)="Alive"),"Alive",
     OR(_xlfn.XLOOKUP(A2057,Table9[Tag Number],Table9[Status],"-",0)="-",
        _xlfn.XLOOKUP(A2057,Table10[Tag Number],Table10[Status],"-",0)="-",
        _xlfn.XLOOKUP(A2057,Table11[Tag Number],Table11[Status],"-",0)="-",
        _xlfn.XLOOKUP(A2057,Table8[Tag Number],Table8[Status],"-",0)="-"),
   "-")</f>
        <v>Alive</v>
      </c>
      <c r="I2057" s="88" t="str">
        <f>IF((_xlfn.XLOOKUP(B2057,[2]Sheet1!$A$2:$A$198,[2]Sheet1!$B$2:$B$198,"-",0)="Glade"),"Out","No")</f>
        <v>No</v>
      </c>
      <c r="J2057" s="94"/>
      <c r="K2057" s="95"/>
      <c r="L2057" s="95"/>
      <c r="M2057" s="95"/>
      <c r="N2057" s="96"/>
      <c r="O2057" s="89"/>
      <c r="R2057" t="b">
        <f t="shared" si="66"/>
        <v>0</v>
      </c>
    </row>
    <row r="2058" spans="1:18" ht="15" thickBot="1" x14ac:dyDescent="0.35">
      <c r="A2058" s="2" t="s">
        <v>2556</v>
      </c>
      <c r="B2058" s="2" t="s">
        <v>1145</v>
      </c>
      <c r="C2058" s="84">
        <f>IF(COUNTIF(Table8[Tag Number], A2058), 1, 0)</f>
        <v>0</v>
      </c>
      <c r="D2058" s="85">
        <f>IF(COUNTIF(Table9[Tag Number], A2058), 1, 0)</f>
        <v>0</v>
      </c>
      <c r="E2058" s="86">
        <f>IF(COUNTIF(Table10[Tag Number], A2058), 1, 0)</f>
        <v>0</v>
      </c>
      <c r="F2058" s="86">
        <f>IF(COUNTIF(Table11[Tag Number], A2058), 1, 0)</f>
        <v>0</v>
      </c>
      <c r="G2058" s="87">
        <f t="shared" si="67"/>
        <v>0</v>
      </c>
      <c r="H2058" s="88" t="str" cm="1">
        <f t="array" ref="H2058">_xlfn.IFS(OR(_xlfn.XLOOKUP(A2058,Table9[Tag Number],Table9[Status],"-",0)="Dead",
        _xlfn.XLOOKUP(A2058,Table10[Tag Number],Table10[Status],"-",0)="Dead",
        _xlfn.XLOOKUP(A2058,Table11[Tag Number],Table11[Status],"-",0)="Dead",
        _xlfn.XLOOKUP(A2058,Table8[Tag Number],Table8[Status],"-",0)="Dead"),"Dead",
     OR(_xlfn.XLOOKUP(A2058,Table11[Tag Number],Table11[Status],"-",0)="Alive",
        _xlfn.XLOOKUP(A2058,Table10[Tag Number],Table10[Status],"-",0)="Alive",
        _xlfn.XLOOKUP(A2058,Table9[Tag Number],Table9[Status],"-",0)="Alive",
        _xlfn.XLOOKUP(A2058,Table8[Tag Number],Table8[Status],"-",0)="Alive"),"Alive",
     OR(_xlfn.XLOOKUP(A2058,Table9[Tag Number],Table9[Status],"-",0)="-",
        _xlfn.XLOOKUP(A2058,Table10[Tag Number],Table10[Status],"-",0)="-",
        _xlfn.XLOOKUP(A2058,Table11[Tag Number],Table11[Status],"-",0)="-",
        _xlfn.XLOOKUP(A2058,Table8[Tag Number],Table8[Status],"-",0)="-"),
   "-")</f>
        <v>-</v>
      </c>
      <c r="I2058" s="88" t="str">
        <f>IF((_xlfn.XLOOKUP(B2058,[2]Sheet1!$A$2:$A$198,[2]Sheet1!$B$2:$B$198,"-",0)="Glade"),"Out","No")</f>
        <v>No</v>
      </c>
      <c r="J2058" s="94"/>
      <c r="K2058" s="95"/>
      <c r="L2058" s="95"/>
      <c r="M2058" s="95"/>
      <c r="N2058" s="96"/>
      <c r="O2058" s="89"/>
      <c r="R2058" t="b">
        <f t="shared" si="66"/>
        <v>0</v>
      </c>
    </row>
    <row r="2059" spans="1:18" ht="15" thickBot="1" x14ac:dyDescent="0.35">
      <c r="A2059" s="3" t="s">
        <v>2557</v>
      </c>
      <c r="B2059" s="3" t="s">
        <v>1145</v>
      </c>
      <c r="C2059" s="84">
        <f>IF(COUNTIF(Table8[Tag Number], A2059), 1, 0)</f>
        <v>0</v>
      </c>
      <c r="D2059" s="85">
        <f>IF(COUNTIF(Table9[Tag Number], A2059), 1, 0)</f>
        <v>0</v>
      </c>
      <c r="E2059" s="86">
        <f>IF(COUNTIF(Table10[Tag Number], A2059), 1, 0)</f>
        <v>0</v>
      </c>
      <c r="F2059" s="86">
        <f>IF(COUNTIF(Table11[Tag Number], A2059), 1, 0)</f>
        <v>0</v>
      </c>
      <c r="G2059" s="87">
        <f t="shared" si="67"/>
        <v>0</v>
      </c>
      <c r="H2059" s="88" t="str" cm="1">
        <f t="array" ref="H2059">_xlfn.IFS(OR(_xlfn.XLOOKUP(A2059,Table9[Tag Number],Table9[Status],"-",0)="Dead",
        _xlfn.XLOOKUP(A2059,Table10[Tag Number],Table10[Status],"-",0)="Dead",
        _xlfn.XLOOKUP(A2059,Table11[Tag Number],Table11[Status],"-",0)="Dead",
        _xlfn.XLOOKUP(A2059,Table8[Tag Number],Table8[Status],"-",0)="Dead"),"Dead",
     OR(_xlfn.XLOOKUP(A2059,Table11[Tag Number],Table11[Status],"-",0)="Alive",
        _xlfn.XLOOKUP(A2059,Table10[Tag Number],Table10[Status],"-",0)="Alive",
        _xlfn.XLOOKUP(A2059,Table9[Tag Number],Table9[Status],"-",0)="Alive",
        _xlfn.XLOOKUP(A2059,Table8[Tag Number],Table8[Status],"-",0)="Alive"),"Alive",
     OR(_xlfn.XLOOKUP(A2059,Table9[Tag Number],Table9[Status],"-",0)="-",
        _xlfn.XLOOKUP(A2059,Table10[Tag Number],Table10[Status],"-",0)="-",
        _xlfn.XLOOKUP(A2059,Table11[Tag Number],Table11[Status],"-",0)="-",
        _xlfn.XLOOKUP(A2059,Table8[Tag Number],Table8[Status],"-",0)="-"),
   "-")</f>
        <v>-</v>
      </c>
      <c r="I2059" s="88" t="str">
        <f>IF((_xlfn.XLOOKUP(B2059,[2]Sheet1!$A$2:$A$198,[2]Sheet1!$B$2:$B$198,"-",0)="Glade"),"Out","No")</f>
        <v>No</v>
      </c>
      <c r="J2059" s="94"/>
      <c r="K2059" s="95"/>
      <c r="L2059" s="95"/>
      <c r="M2059" s="95"/>
      <c r="N2059" s="96"/>
      <c r="O2059" s="89"/>
      <c r="R2059" t="b">
        <f t="shared" si="66"/>
        <v>0</v>
      </c>
    </row>
    <row r="2060" spans="1:18" ht="15" thickBot="1" x14ac:dyDescent="0.35">
      <c r="A2060" s="2" t="s">
        <v>2558</v>
      </c>
      <c r="B2060" s="2" t="s">
        <v>1145</v>
      </c>
      <c r="C2060" s="84">
        <f>IF(COUNTIF(Table8[Tag Number], A2060), 1, 0)</f>
        <v>0</v>
      </c>
      <c r="D2060" s="85">
        <f>IF(COUNTIF(Table9[Tag Number], A2060), 1, 0)</f>
        <v>0</v>
      </c>
      <c r="E2060" s="86">
        <f>IF(COUNTIF(Table10[Tag Number], A2060), 1, 0)</f>
        <v>0</v>
      </c>
      <c r="F2060" s="86">
        <f>IF(COUNTIF(Table11[Tag Number], A2060), 1, 0)</f>
        <v>0</v>
      </c>
      <c r="G2060" s="87">
        <f t="shared" si="67"/>
        <v>0</v>
      </c>
      <c r="H2060" s="88" t="str" cm="1">
        <f t="array" ref="H2060">_xlfn.IFS(OR(_xlfn.XLOOKUP(A2060,Table9[Tag Number],Table9[Status],"-",0)="Dead",
        _xlfn.XLOOKUP(A2060,Table10[Tag Number],Table10[Status],"-",0)="Dead",
        _xlfn.XLOOKUP(A2060,Table11[Tag Number],Table11[Status],"-",0)="Dead",
        _xlfn.XLOOKUP(A2060,Table8[Tag Number],Table8[Status],"-",0)="Dead"),"Dead",
     OR(_xlfn.XLOOKUP(A2060,Table11[Tag Number],Table11[Status],"-",0)="Alive",
        _xlfn.XLOOKUP(A2060,Table10[Tag Number],Table10[Status],"-",0)="Alive",
        _xlfn.XLOOKUP(A2060,Table9[Tag Number],Table9[Status],"-",0)="Alive",
        _xlfn.XLOOKUP(A2060,Table8[Tag Number],Table8[Status],"-",0)="Alive"),"Alive",
     OR(_xlfn.XLOOKUP(A2060,Table9[Tag Number],Table9[Status],"-",0)="-",
        _xlfn.XLOOKUP(A2060,Table10[Tag Number],Table10[Status],"-",0)="-",
        _xlfn.XLOOKUP(A2060,Table11[Tag Number],Table11[Status],"-",0)="-",
        _xlfn.XLOOKUP(A2060,Table8[Tag Number],Table8[Status],"-",0)="-"),
   "-")</f>
        <v>-</v>
      </c>
      <c r="I2060" s="88" t="str">
        <f>IF((_xlfn.XLOOKUP(B2060,[2]Sheet1!$A$2:$A$198,[2]Sheet1!$B$2:$B$198,"-",0)="Glade"),"Out","No")</f>
        <v>No</v>
      </c>
      <c r="J2060" s="94"/>
      <c r="K2060" s="95"/>
      <c r="L2060" s="95"/>
      <c r="M2060" s="95"/>
      <c r="N2060" s="96"/>
      <c r="O2060" s="89"/>
      <c r="R2060" t="b">
        <f t="shared" si="66"/>
        <v>0</v>
      </c>
    </row>
    <row r="2061" spans="1:18" ht="15" thickBot="1" x14ac:dyDescent="0.35">
      <c r="A2061" s="3" t="s">
        <v>227</v>
      </c>
      <c r="B2061" s="3" t="s">
        <v>1145</v>
      </c>
      <c r="C2061" s="84">
        <f>IF(COUNTIF(Table8[Tag Number], A2061), 1, 0)</f>
        <v>0</v>
      </c>
      <c r="D2061" s="85">
        <f>IF(COUNTIF(Table9[Tag Number], A2061), 1, 0)</f>
        <v>0</v>
      </c>
      <c r="E2061" s="86">
        <f>IF(COUNTIF(Table10[Tag Number], A2061), 1, 0)</f>
        <v>0</v>
      </c>
      <c r="F2061" s="86">
        <f>IF(COUNTIF(Table11[Tag Number], A2061), 1, 0)</f>
        <v>0</v>
      </c>
      <c r="G2061" s="87">
        <f t="shared" si="67"/>
        <v>0</v>
      </c>
      <c r="H2061" s="88" t="str" cm="1">
        <f t="array" ref="H2061">_xlfn.IFS(OR(_xlfn.XLOOKUP(A2061,Table9[Tag Number],Table9[Status],"-",0)="Dead",
        _xlfn.XLOOKUP(A2061,Table10[Tag Number],Table10[Status],"-",0)="Dead",
        _xlfn.XLOOKUP(A2061,Table11[Tag Number],Table11[Status],"-",0)="Dead",
        _xlfn.XLOOKUP(A2061,Table8[Tag Number],Table8[Status],"-",0)="Dead"),"Dead",
     OR(_xlfn.XLOOKUP(A2061,Table11[Tag Number],Table11[Status],"-",0)="Alive",
        _xlfn.XLOOKUP(A2061,Table10[Tag Number],Table10[Status],"-",0)="Alive",
        _xlfn.XLOOKUP(A2061,Table9[Tag Number],Table9[Status],"-",0)="Alive",
        _xlfn.XLOOKUP(A2061,Table8[Tag Number],Table8[Status],"-",0)="Alive"),"Alive",
     OR(_xlfn.XLOOKUP(A2061,Table9[Tag Number],Table9[Status],"-",0)="-",
        _xlfn.XLOOKUP(A2061,Table10[Tag Number],Table10[Status],"-",0)="-",
        _xlfn.XLOOKUP(A2061,Table11[Tag Number],Table11[Status],"-",0)="-",
        _xlfn.XLOOKUP(A2061,Table8[Tag Number],Table8[Status],"-",0)="-"),
   "-")</f>
        <v>-</v>
      </c>
      <c r="I2061" s="88" t="str">
        <f>IF((_xlfn.XLOOKUP(B2061,[2]Sheet1!$A$2:$A$198,[2]Sheet1!$B$2:$B$198,"-",0)="Glade"),"Out","No")</f>
        <v>No</v>
      </c>
      <c r="J2061" s="94"/>
      <c r="K2061" s="95"/>
      <c r="L2061" s="95"/>
      <c r="M2061" s="95"/>
      <c r="N2061" s="96"/>
      <c r="O2061" s="89"/>
      <c r="R2061" t="b">
        <f t="shared" si="66"/>
        <v>0</v>
      </c>
    </row>
    <row r="2062" spans="1:18" ht="15" thickBot="1" x14ac:dyDescent="0.35">
      <c r="A2062" s="2" t="s">
        <v>2559</v>
      </c>
      <c r="B2062" s="2" t="s">
        <v>1145</v>
      </c>
      <c r="C2062" s="84">
        <f>IF(COUNTIF(Table8[Tag Number], A2062), 1, 0)</f>
        <v>0</v>
      </c>
      <c r="D2062" s="85">
        <f>IF(COUNTIF(Table9[Tag Number], A2062), 1, 0)</f>
        <v>0</v>
      </c>
      <c r="E2062" s="86">
        <f>IF(COUNTIF(Table10[Tag Number], A2062), 1, 0)</f>
        <v>0</v>
      </c>
      <c r="F2062" s="86">
        <f>IF(COUNTIF(Table11[Tag Number], A2062), 1, 0)</f>
        <v>0</v>
      </c>
      <c r="G2062" s="87">
        <f t="shared" si="67"/>
        <v>0</v>
      </c>
      <c r="H2062" s="88" t="str" cm="1">
        <f t="array" ref="H2062">_xlfn.IFS(OR(_xlfn.XLOOKUP(A2062,Table9[Tag Number],Table9[Status],"-",0)="Dead",
        _xlfn.XLOOKUP(A2062,Table10[Tag Number],Table10[Status],"-",0)="Dead",
        _xlfn.XLOOKUP(A2062,Table11[Tag Number],Table11[Status],"-",0)="Dead",
        _xlfn.XLOOKUP(A2062,Table8[Tag Number],Table8[Status],"-",0)="Dead"),"Dead",
     OR(_xlfn.XLOOKUP(A2062,Table11[Tag Number],Table11[Status],"-",0)="Alive",
        _xlfn.XLOOKUP(A2062,Table10[Tag Number],Table10[Status],"-",0)="Alive",
        _xlfn.XLOOKUP(A2062,Table9[Tag Number],Table9[Status],"-",0)="Alive",
        _xlfn.XLOOKUP(A2062,Table8[Tag Number],Table8[Status],"-",0)="Alive"),"Alive",
     OR(_xlfn.XLOOKUP(A2062,Table9[Tag Number],Table9[Status],"-",0)="-",
        _xlfn.XLOOKUP(A2062,Table10[Tag Number],Table10[Status],"-",0)="-",
        _xlfn.XLOOKUP(A2062,Table11[Tag Number],Table11[Status],"-",0)="-",
        _xlfn.XLOOKUP(A2062,Table8[Tag Number],Table8[Status],"-",0)="-"),
   "-")</f>
        <v>-</v>
      </c>
      <c r="I2062" s="88" t="str">
        <f>IF((_xlfn.XLOOKUP(B2062,[2]Sheet1!$A$2:$A$198,[2]Sheet1!$B$2:$B$198,"-",0)="Glade"),"Out","No")</f>
        <v>No</v>
      </c>
      <c r="J2062" s="94"/>
      <c r="K2062" s="95"/>
      <c r="L2062" s="95"/>
      <c r="M2062" s="95"/>
      <c r="N2062" s="96"/>
      <c r="O2062" s="89"/>
      <c r="R2062" t="b">
        <f t="shared" si="66"/>
        <v>0</v>
      </c>
    </row>
    <row r="2063" spans="1:18" ht="15" thickBot="1" x14ac:dyDescent="0.35">
      <c r="A2063" s="3" t="s">
        <v>2560</v>
      </c>
      <c r="B2063" s="3" t="s">
        <v>1145</v>
      </c>
      <c r="C2063" s="84">
        <f>IF(COUNTIF(Table8[Tag Number], A2063), 1, 0)</f>
        <v>0</v>
      </c>
      <c r="D2063" s="85">
        <f>IF(COUNTIF(Table9[Tag Number], A2063), 1, 0)</f>
        <v>0</v>
      </c>
      <c r="E2063" s="86">
        <f>IF(COUNTIF(Table10[Tag Number], A2063), 1, 0)</f>
        <v>0</v>
      </c>
      <c r="F2063" s="86">
        <f>IF(COUNTIF(Table11[Tag Number], A2063), 1, 0)</f>
        <v>0</v>
      </c>
      <c r="G2063" s="87">
        <f t="shared" si="67"/>
        <v>0</v>
      </c>
      <c r="H2063" s="88" t="str" cm="1">
        <f t="array" ref="H2063">_xlfn.IFS(OR(_xlfn.XLOOKUP(A2063,Table9[Tag Number],Table9[Status],"-",0)="Dead",
        _xlfn.XLOOKUP(A2063,Table10[Tag Number],Table10[Status],"-",0)="Dead",
        _xlfn.XLOOKUP(A2063,Table11[Tag Number],Table11[Status],"-",0)="Dead",
        _xlfn.XLOOKUP(A2063,Table8[Tag Number],Table8[Status],"-",0)="Dead"),"Dead",
     OR(_xlfn.XLOOKUP(A2063,Table11[Tag Number],Table11[Status],"-",0)="Alive",
        _xlfn.XLOOKUP(A2063,Table10[Tag Number],Table10[Status],"-",0)="Alive",
        _xlfn.XLOOKUP(A2063,Table9[Tag Number],Table9[Status],"-",0)="Alive",
        _xlfn.XLOOKUP(A2063,Table8[Tag Number],Table8[Status],"-",0)="Alive"),"Alive",
     OR(_xlfn.XLOOKUP(A2063,Table9[Tag Number],Table9[Status],"-",0)="-",
        _xlfn.XLOOKUP(A2063,Table10[Tag Number],Table10[Status],"-",0)="-",
        _xlfn.XLOOKUP(A2063,Table11[Tag Number],Table11[Status],"-",0)="-",
        _xlfn.XLOOKUP(A2063,Table8[Tag Number],Table8[Status],"-",0)="-"),
   "-")</f>
        <v>-</v>
      </c>
      <c r="I2063" s="88" t="str">
        <f>IF((_xlfn.XLOOKUP(B2063,[2]Sheet1!$A$2:$A$198,[2]Sheet1!$B$2:$B$198,"-",0)="Glade"),"Out","No")</f>
        <v>No</v>
      </c>
      <c r="J2063" s="94"/>
      <c r="K2063" s="95"/>
      <c r="L2063" s="95"/>
      <c r="M2063" s="95"/>
      <c r="N2063" s="96"/>
      <c r="O2063" s="89"/>
      <c r="R2063" t="b">
        <f t="shared" si="66"/>
        <v>0</v>
      </c>
    </row>
    <row r="2064" spans="1:18" ht="15" thickBot="1" x14ac:dyDescent="0.35">
      <c r="A2064" s="2" t="s">
        <v>2561</v>
      </c>
      <c r="B2064" s="2" t="s">
        <v>1145</v>
      </c>
      <c r="C2064" s="84">
        <f>IF(COUNTIF(Table8[Tag Number], A2064), 1, 0)</f>
        <v>0</v>
      </c>
      <c r="D2064" s="85">
        <f>IF(COUNTIF(Table9[Tag Number], A2064), 1, 0)</f>
        <v>0</v>
      </c>
      <c r="E2064" s="86">
        <f>IF(COUNTIF(Table10[Tag Number], A2064), 1, 0)</f>
        <v>0</v>
      </c>
      <c r="F2064" s="86">
        <f>IF(COUNTIF(Table11[Tag Number], A2064), 1, 0)</f>
        <v>0</v>
      </c>
      <c r="G2064" s="87">
        <f t="shared" si="67"/>
        <v>0</v>
      </c>
      <c r="H2064" s="88" t="str" cm="1">
        <f t="array" ref="H2064">_xlfn.IFS(OR(_xlfn.XLOOKUP(A2064,Table9[Tag Number],Table9[Status],"-",0)="Dead",
        _xlfn.XLOOKUP(A2064,Table10[Tag Number],Table10[Status],"-",0)="Dead",
        _xlfn.XLOOKUP(A2064,Table11[Tag Number],Table11[Status],"-",0)="Dead",
        _xlfn.XLOOKUP(A2064,Table8[Tag Number],Table8[Status],"-",0)="Dead"),"Dead",
     OR(_xlfn.XLOOKUP(A2064,Table11[Tag Number],Table11[Status],"-",0)="Alive",
        _xlfn.XLOOKUP(A2064,Table10[Tag Number],Table10[Status],"-",0)="Alive",
        _xlfn.XLOOKUP(A2064,Table9[Tag Number],Table9[Status],"-",0)="Alive",
        _xlfn.XLOOKUP(A2064,Table8[Tag Number],Table8[Status],"-",0)="Alive"),"Alive",
     OR(_xlfn.XLOOKUP(A2064,Table9[Tag Number],Table9[Status],"-",0)="-",
        _xlfn.XLOOKUP(A2064,Table10[Tag Number],Table10[Status],"-",0)="-",
        _xlfn.XLOOKUP(A2064,Table11[Tag Number],Table11[Status],"-",0)="-",
        _xlfn.XLOOKUP(A2064,Table8[Tag Number],Table8[Status],"-",0)="-"),
   "-")</f>
        <v>-</v>
      </c>
      <c r="I2064" s="88" t="str">
        <f>IF((_xlfn.XLOOKUP(B2064,[2]Sheet1!$A$2:$A$198,[2]Sheet1!$B$2:$B$198,"-",0)="Glade"),"Out","No")</f>
        <v>No</v>
      </c>
      <c r="J2064" s="94"/>
      <c r="K2064" s="95"/>
      <c r="L2064" s="95"/>
      <c r="M2064" s="95"/>
      <c r="N2064" s="96"/>
      <c r="O2064" s="89"/>
      <c r="R2064" t="b">
        <f t="shared" si="66"/>
        <v>0</v>
      </c>
    </row>
    <row r="2065" spans="1:18" ht="15" thickBot="1" x14ac:dyDescent="0.35">
      <c r="A2065" s="3" t="s">
        <v>2562</v>
      </c>
      <c r="B2065" s="3" t="s">
        <v>1145</v>
      </c>
      <c r="C2065" s="84">
        <f>IF(COUNTIF(Table8[Tag Number], A2065), 1, 0)</f>
        <v>0</v>
      </c>
      <c r="D2065" s="85">
        <f>IF(COUNTIF(Table9[Tag Number], A2065), 1, 0)</f>
        <v>0</v>
      </c>
      <c r="E2065" s="86">
        <f>IF(COUNTIF(Table10[Tag Number], A2065), 1, 0)</f>
        <v>0</v>
      </c>
      <c r="F2065" s="86">
        <f>IF(COUNTIF(Table11[Tag Number], A2065), 1, 0)</f>
        <v>0</v>
      </c>
      <c r="G2065" s="87">
        <f t="shared" si="67"/>
        <v>0</v>
      </c>
      <c r="H2065" s="88" t="str" cm="1">
        <f t="array" ref="H2065">_xlfn.IFS(OR(_xlfn.XLOOKUP(A2065,Table9[Tag Number],Table9[Status],"-",0)="Dead",
        _xlfn.XLOOKUP(A2065,Table10[Tag Number],Table10[Status],"-",0)="Dead",
        _xlfn.XLOOKUP(A2065,Table11[Tag Number],Table11[Status],"-",0)="Dead",
        _xlfn.XLOOKUP(A2065,Table8[Tag Number],Table8[Status],"-",0)="Dead"),"Dead",
     OR(_xlfn.XLOOKUP(A2065,Table11[Tag Number],Table11[Status],"-",0)="Alive",
        _xlfn.XLOOKUP(A2065,Table10[Tag Number],Table10[Status],"-",0)="Alive",
        _xlfn.XLOOKUP(A2065,Table9[Tag Number],Table9[Status],"-",0)="Alive",
        _xlfn.XLOOKUP(A2065,Table8[Tag Number],Table8[Status],"-",0)="Alive"),"Alive",
     OR(_xlfn.XLOOKUP(A2065,Table9[Tag Number],Table9[Status],"-",0)="-",
        _xlfn.XLOOKUP(A2065,Table10[Tag Number],Table10[Status],"-",0)="-",
        _xlfn.XLOOKUP(A2065,Table11[Tag Number],Table11[Status],"-",0)="-",
        _xlfn.XLOOKUP(A2065,Table8[Tag Number],Table8[Status],"-",0)="-"),
   "-")</f>
        <v>-</v>
      </c>
      <c r="I2065" s="88" t="str">
        <f>IF((_xlfn.XLOOKUP(B2065,[2]Sheet1!$A$2:$A$198,[2]Sheet1!$B$2:$B$198,"-",0)="Glade"),"Out","No")</f>
        <v>No</v>
      </c>
      <c r="J2065" s="94"/>
      <c r="K2065" s="95"/>
      <c r="L2065" s="95"/>
      <c r="M2065" s="95"/>
      <c r="N2065" s="96"/>
      <c r="O2065" s="89"/>
      <c r="R2065" t="b">
        <f t="shared" si="66"/>
        <v>0</v>
      </c>
    </row>
    <row r="2066" spans="1:18" ht="15" thickBot="1" x14ac:dyDescent="0.35">
      <c r="A2066" s="2" t="s">
        <v>2563</v>
      </c>
      <c r="B2066" s="2" t="s">
        <v>1145</v>
      </c>
      <c r="C2066" s="84">
        <f>IF(COUNTIF(Table8[Tag Number], A2066), 1, 0)</f>
        <v>0</v>
      </c>
      <c r="D2066" s="85">
        <f>IF(COUNTIF(Table9[Tag Number], A2066), 1, 0)</f>
        <v>0</v>
      </c>
      <c r="E2066" s="86">
        <f>IF(COUNTIF(Table10[Tag Number], A2066), 1, 0)</f>
        <v>0</v>
      </c>
      <c r="F2066" s="86">
        <f>IF(COUNTIF(Table11[Tag Number], A2066), 1, 0)</f>
        <v>0</v>
      </c>
      <c r="G2066" s="87">
        <f t="shared" si="67"/>
        <v>0</v>
      </c>
      <c r="H2066" s="88" t="str" cm="1">
        <f t="array" ref="H2066">_xlfn.IFS(OR(_xlfn.XLOOKUP(A2066,Table9[Tag Number],Table9[Status],"-",0)="Dead",
        _xlfn.XLOOKUP(A2066,Table10[Tag Number],Table10[Status],"-",0)="Dead",
        _xlfn.XLOOKUP(A2066,Table11[Tag Number],Table11[Status],"-",0)="Dead",
        _xlfn.XLOOKUP(A2066,Table8[Tag Number],Table8[Status],"-",0)="Dead"),"Dead",
     OR(_xlfn.XLOOKUP(A2066,Table11[Tag Number],Table11[Status],"-",0)="Alive",
        _xlfn.XLOOKUP(A2066,Table10[Tag Number],Table10[Status],"-",0)="Alive",
        _xlfn.XLOOKUP(A2066,Table9[Tag Number],Table9[Status],"-",0)="Alive",
        _xlfn.XLOOKUP(A2066,Table8[Tag Number],Table8[Status],"-",0)="Alive"),"Alive",
     OR(_xlfn.XLOOKUP(A2066,Table9[Tag Number],Table9[Status],"-",0)="-",
        _xlfn.XLOOKUP(A2066,Table10[Tag Number],Table10[Status],"-",0)="-",
        _xlfn.XLOOKUP(A2066,Table11[Tag Number],Table11[Status],"-",0)="-",
        _xlfn.XLOOKUP(A2066,Table8[Tag Number],Table8[Status],"-",0)="-"),
   "-")</f>
        <v>-</v>
      </c>
      <c r="I2066" s="88" t="str">
        <f>IF((_xlfn.XLOOKUP(B2066,[2]Sheet1!$A$2:$A$198,[2]Sheet1!$B$2:$B$198,"-",0)="Glade"),"Out","No")</f>
        <v>No</v>
      </c>
      <c r="J2066" s="94"/>
      <c r="K2066" s="95"/>
      <c r="L2066" s="95"/>
      <c r="M2066" s="95"/>
      <c r="N2066" s="96"/>
      <c r="O2066" s="89"/>
      <c r="R2066" t="b">
        <f t="shared" si="66"/>
        <v>0</v>
      </c>
    </row>
    <row r="2067" spans="1:18" ht="15" thickBot="1" x14ac:dyDescent="0.35">
      <c r="A2067" s="3" t="s">
        <v>2564</v>
      </c>
      <c r="B2067" s="3" t="s">
        <v>1145</v>
      </c>
      <c r="C2067" s="84">
        <f>IF(COUNTIF(Table8[Tag Number], A2067), 1, 0)</f>
        <v>0</v>
      </c>
      <c r="D2067" s="85">
        <f>IF(COUNTIF(Table9[Tag Number], A2067), 1, 0)</f>
        <v>0</v>
      </c>
      <c r="E2067" s="86">
        <f>IF(COUNTIF(Table10[Tag Number], A2067), 1, 0)</f>
        <v>0</v>
      </c>
      <c r="F2067" s="86">
        <f>IF(COUNTIF(Table11[Tag Number], A2067), 1, 0)</f>
        <v>0</v>
      </c>
      <c r="G2067" s="87">
        <f t="shared" si="67"/>
        <v>0</v>
      </c>
      <c r="H2067" s="88" t="str" cm="1">
        <f t="array" ref="H2067">_xlfn.IFS(OR(_xlfn.XLOOKUP(A2067,Table9[Tag Number],Table9[Status],"-",0)="Dead",
        _xlfn.XLOOKUP(A2067,Table10[Tag Number],Table10[Status],"-",0)="Dead",
        _xlfn.XLOOKUP(A2067,Table11[Tag Number],Table11[Status],"-",0)="Dead",
        _xlfn.XLOOKUP(A2067,Table8[Tag Number],Table8[Status],"-",0)="Dead"),"Dead",
     OR(_xlfn.XLOOKUP(A2067,Table11[Tag Number],Table11[Status],"-",0)="Alive",
        _xlfn.XLOOKUP(A2067,Table10[Tag Number],Table10[Status],"-",0)="Alive",
        _xlfn.XLOOKUP(A2067,Table9[Tag Number],Table9[Status],"-",0)="Alive",
        _xlfn.XLOOKUP(A2067,Table8[Tag Number],Table8[Status],"-",0)="Alive"),"Alive",
     OR(_xlfn.XLOOKUP(A2067,Table9[Tag Number],Table9[Status],"-",0)="-",
        _xlfn.XLOOKUP(A2067,Table10[Tag Number],Table10[Status],"-",0)="-",
        _xlfn.XLOOKUP(A2067,Table11[Tag Number],Table11[Status],"-",0)="-",
        _xlfn.XLOOKUP(A2067,Table8[Tag Number],Table8[Status],"-",0)="-"),
   "-")</f>
        <v>-</v>
      </c>
      <c r="I2067" s="88" t="str">
        <f>IF((_xlfn.XLOOKUP(B2067,[2]Sheet1!$A$2:$A$198,[2]Sheet1!$B$2:$B$198,"-",0)="Glade"),"Out","No")</f>
        <v>No</v>
      </c>
      <c r="J2067" s="94"/>
      <c r="K2067" s="95"/>
      <c r="L2067" s="95"/>
      <c r="M2067" s="95"/>
      <c r="N2067" s="96"/>
      <c r="O2067" s="89"/>
      <c r="R2067" t="b">
        <f t="shared" si="66"/>
        <v>0</v>
      </c>
    </row>
    <row r="2068" spans="1:18" ht="15" thickBot="1" x14ac:dyDescent="0.35">
      <c r="A2068" s="2" t="s">
        <v>2565</v>
      </c>
      <c r="B2068" s="2" t="s">
        <v>1145</v>
      </c>
      <c r="C2068" s="84">
        <f>IF(COUNTIF(Table8[Tag Number], A2068), 1, 0)</f>
        <v>0</v>
      </c>
      <c r="D2068" s="85">
        <f>IF(COUNTIF(Table9[Tag Number], A2068), 1, 0)</f>
        <v>0</v>
      </c>
      <c r="E2068" s="86">
        <f>IF(COUNTIF(Table10[Tag Number], A2068), 1, 0)</f>
        <v>0</v>
      </c>
      <c r="F2068" s="86">
        <f>IF(COUNTIF(Table11[Tag Number], A2068), 1, 0)</f>
        <v>0</v>
      </c>
      <c r="G2068" s="87">
        <f t="shared" si="67"/>
        <v>0</v>
      </c>
      <c r="H2068" s="88" t="str" cm="1">
        <f t="array" ref="H2068">_xlfn.IFS(OR(_xlfn.XLOOKUP(A2068,Table9[Tag Number],Table9[Status],"-",0)="Dead",
        _xlfn.XLOOKUP(A2068,Table10[Tag Number],Table10[Status],"-",0)="Dead",
        _xlfn.XLOOKUP(A2068,Table11[Tag Number],Table11[Status],"-",0)="Dead",
        _xlfn.XLOOKUP(A2068,Table8[Tag Number],Table8[Status],"-",0)="Dead"),"Dead",
     OR(_xlfn.XLOOKUP(A2068,Table11[Tag Number],Table11[Status],"-",0)="Alive",
        _xlfn.XLOOKUP(A2068,Table10[Tag Number],Table10[Status],"-",0)="Alive",
        _xlfn.XLOOKUP(A2068,Table9[Tag Number],Table9[Status],"-",0)="Alive",
        _xlfn.XLOOKUP(A2068,Table8[Tag Number],Table8[Status],"-",0)="Alive"),"Alive",
     OR(_xlfn.XLOOKUP(A2068,Table9[Tag Number],Table9[Status],"-",0)="-",
        _xlfn.XLOOKUP(A2068,Table10[Tag Number],Table10[Status],"-",0)="-",
        _xlfn.XLOOKUP(A2068,Table11[Tag Number],Table11[Status],"-",0)="-",
        _xlfn.XLOOKUP(A2068,Table8[Tag Number],Table8[Status],"-",0)="-"),
   "-")</f>
        <v>-</v>
      </c>
      <c r="I2068" s="88" t="str">
        <f>IF((_xlfn.XLOOKUP(B2068,[2]Sheet1!$A$2:$A$198,[2]Sheet1!$B$2:$B$198,"-",0)="Glade"),"Out","No")</f>
        <v>No</v>
      </c>
      <c r="J2068" s="94"/>
      <c r="K2068" s="95"/>
      <c r="L2068" s="95"/>
      <c r="M2068" s="95"/>
      <c r="N2068" s="96"/>
      <c r="O2068" s="89"/>
      <c r="R2068" t="b">
        <f t="shared" si="66"/>
        <v>0</v>
      </c>
    </row>
    <row r="2069" spans="1:18" ht="15" thickBot="1" x14ac:dyDescent="0.35">
      <c r="A2069" s="3" t="s">
        <v>2566</v>
      </c>
      <c r="B2069" s="3" t="s">
        <v>1145</v>
      </c>
      <c r="C2069" s="84">
        <f>IF(COUNTIF(Table8[Tag Number], A2069), 1, 0)</f>
        <v>0</v>
      </c>
      <c r="D2069" s="85">
        <f>IF(COUNTIF(Table9[Tag Number], A2069), 1, 0)</f>
        <v>0</v>
      </c>
      <c r="E2069" s="86">
        <f>IF(COUNTIF(Table10[Tag Number], A2069), 1, 0)</f>
        <v>0</v>
      </c>
      <c r="F2069" s="86">
        <f>IF(COUNTIF(Table11[Tag Number], A2069), 1, 0)</f>
        <v>0</v>
      </c>
      <c r="G2069" s="87">
        <f t="shared" si="67"/>
        <v>0</v>
      </c>
      <c r="H2069" s="88" t="str" cm="1">
        <f t="array" ref="H2069">_xlfn.IFS(OR(_xlfn.XLOOKUP(A2069,Table9[Tag Number],Table9[Status],"-",0)="Dead",
        _xlfn.XLOOKUP(A2069,Table10[Tag Number],Table10[Status],"-",0)="Dead",
        _xlfn.XLOOKUP(A2069,Table11[Tag Number],Table11[Status],"-",0)="Dead",
        _xlfn.XLOOKUP(A2069,Table8[Tag Number],Table8[Status],"-",0)="Dead"),"Dead",
     OR(_xlfn.XLOOKUP(A2069,Table11[Tag Number],Table11[Status],"-",0)="Alive",
        _xlfn.XLOOKUP(A2069,Table10[Tag Number],Table10[Status],"-",0)="Alive",
        _xlfn.XLOOKUP(A2069,Table9[Tag Number],Table9[Status],"-",0)="Alive",
        _xlfn.XLOOKUP(A2069,Table8[Tag Number],Table8[Status],"-",0)="Alive"),"Alive",
     OR(_xlfn.XLOOKUP(A2069,Table9[Tag Number],Table9[Status],"-",0)="-",
        _xlfn.XLOOKUP(A2069,Table10[Tag Number],Table10[Status],"-",0)="-",
        _xlfn.XLOOKUP(A2069,Table11[Tag Number],Table11[Status],"-",0)="-",
        _xlfn.XLOOKUP(A2069,Table8[Tag Number],Table8[Status],"-",0)="-"),
   "-")</f>
        <v>-</v>
      </c>
      <c r="I2069" s="88" t="str">
        <f>IF((_xlfn.XLOOKUP(B2069,[2]Sheet1!$A$2:$A$198,[2]Sheet1!$B$2:$B$198,"-",0)="Glade"),"Out","No")</f>
        <v>No</v>
      </c>
      <c r="J2069" s="94"/>
      <c r="K2069" s="95"/>
      <c r="L2069" s="95"/>
      <c r="M2069" s="95"/>
      <c r="N2069" s="96"/>
      <c r="O2069" s="89"/>
      <c r="R2069" t="b">
        <f t="shared" si="66"/>
        <v>0</v>
      </c>
    </row>
    <row r="2070" spans="1:18" ht="15" thickBot="1" x14ac:dyDescent="0.35">
      <c r="A2070" s="2" t="s">
        <v>2567</v>
      </c>
      <c r="B2070" s="2" t="s">
        <v>1145</v>
      </c>
      <c r="C2070" s="84">
        <f>IF(COUNTIF(Table8[Tag Number], A2070), 1, 0)</f>
        <v>0</v>
      </c>
      <c r="D2070" s="85">
        <f>IF(COUNTIF(Table9[Tag Number], A2070), 1, 0)</f>
        <v>0</v>
      </c>
      <c r="E2070" s="86">
        <f>IF(COUNTIF(Table10[Tag Number], A2070), 1, 0)</f>
        <v>0</v>
      </c>
      <c r="F2070" s="86">
        <f>IF(COUNTIF(Table11[Tag Number], A2070), 1, 0)</f>
        <v>0</v>
      </c>
      <c r="G2070" s="87">
        <f t="shared" si="67"/>
        <v>0</v>
      </c>
      <c r="H2070" s="88" t="str" cm="1">
        <f t="array" ref="H2070">_xlfn.IFS(OR(_xlfn.XLOOKUP(A2070,Table9[Tag Number],Table9[Status],"-",0)="Dead",
        _xlfn.XLOOKUP(A2070,Table10[Tag Number],Table10[Status],"-",0)="Dead",
        _xlfn.XLOOKUP(A2070,Table11[Tag Number],Table11[Status],"-",0)="Dead",
        _xlfn.XLOOKUP(A2070,Table8[Tag Number],Table8[Status],"-",0)="Dead"),"Dead",
     OR(_xlfn.XLOOKUP(A2070,Table11[Tag Number],Table11[Status],"-",0)="Alive",
        _xlfn.XLOOKUP(A2070,Table10[Tag Number],Table10[Status],"-",0)="Alive",
        _xlfn.XLOOKUP(A2070,Table9[Tag Number],Table9[Status],"-",0)="Alive",
        _xlfn.XLOOKUP(A2070,Table8[Tag Number],Table8[Status],"-",0)="Alive"),"Alive",
     OR(_xlfn.XLOOKUP(A2070,Table9[Tag Number],Table9[Status],"-",0)="-",
        _xlfn.XLOOKUP(A2070,Table10[Tag Number],Table10[Status],"-",0)="-",
        _xlfn.XLOOKUP(A2070,Table11[Tag Number],Table11[Status],"-",0)="-",
        _xlfn.XLOOKUP(A2070,Table8[Tag Number],Table8[Status],"-",0)="-"),
   "-")</f>
        <v>-</v>
      </c>
      <c r="I2070" s="88" t="str">
        <f>IF((_xlfn.XLOOKUP(B2070,[2]Sheet1!$A$2:$A$198,[2]Sheet1!$B$2:$B$198,"-",0)="Glade"),"Out","No")</f>
        <v>No</v>
      </c>
      <c r="J2070" s="94"/>
      <c r="K2070" s="95"/>
      <c r="L2070" s="95"/>
      <c r="M2070" s="95"/>
      <c r="N2070" s="96"/>
      <c r="O2070" s="89"/>
      <c r="R2070" t="b">
        <f t="shared" si="66"/>
        <v>0</v>
      </c>
    </row>
    <row r="2071" spans="1:18" ht="15" thickBot="1" x14ac:dyDescent="0.35">
      <c r="A2071" s="3" t="s">
        <v>2568</v>
      </c>
      <c r="B2071" s="3" t="s">
        <v>1145</v>
      </c>
      <c r="C2071" s="84">
        <f>IF(COUNTIF(Table8[Tag Number], A2071), 1, 0)</f>
        <v>0</v>
      </c>
      <c r="D2071" s="85">
        <f>IF(COUNTIF(Table9[Tag Number], A2071), 1, 0)</f>
        <v>0</v>
      </c>
      <c r="E2071" s="86">
        <f>IF(COUNTIF(Table10[Tag Number], A2071), 1, 0)</f>
        <v>0</v>
      </c>
      <c r="F2071" s="86">
        <f>IF(COUNTIF(Table11[Tag Number], A2071), 1, 0)</f>
        <v>0</v>
      </c>
      <c r="G2071" s="87">
        <f t="shared" si="67"/>
        <v>0</v>
      </c>
      <c r="H2071" s="88" t="str" cm="1">
        <f t="array" ref="H2071">_xlfn.IFS(OR(_xlfn.XLOOKUP(A2071,Table9[Tag Number],Table9[Status],"-",0)="Dead",
        _xlfn.XLOOKUP(A2071,Table10[Tag Number],Table10[Status],"-",0)="Dead",
        _xlfn.XLOOKUP(A2071,Table11[Tag Number],Table11[Status],"-",0)="Dead",
        _xlfn.XLOOKUP(A2071,Table8[Tag Number],Table8[Status],"-",0)="Dead"),"Dead",
     OR(_xlfn.XLOOKUP(A2071,Table11[Tag Number],Table11[Status],"-",0)="Alive",
        _xlfn.XLOOKUP(A2071,Table10[Tag Number],Table10[Status],"-",0)="Alive",
        _xlfn.XLOOKUP(A2071,Table9[Tag Number],Table9[Status],"-",0)="Alive",
        _xlfn.XLOOKUP(A2071,Table8[Tag Number],Table8[Status],"-",0)="Alive"),"Alive",
     OR(_xlfn.XLOOKUP(A2071,Table9[Tag Number],Table9[Status],"-",0)="-",
        _xlfn.XLOOKUP(A2071,Table10[Tag Number],Table10[Status],"-",0)="-",
        _xlfn.XLOOKUP(A2071,Table11[Tag Number],Table11[Status],"-",0)="-",
        _xlfn.XLOOKUP(A2071,Table8[Tag Number],Table8[Status],"-",0)="-"),
   "-")</f>
        <v>-</v>
      </c>
      <c r="I2071" s="88" t="str">
        <f>IF((_xlfn.XLOOKUP(B2071,[2]Sheet1!$A$2:$A$198,[2]Sheet1!$B$2:$B$198,"-",0)="Glade"),"Out","No")</f>
        <v>No</v>
      </c>
      <c r="J2071" s="94"/>
      <c r="K2071" s="95"/>
      <c r="L2071" s="95"/>
      <c r="M2071" s="95"/>
      <c r="N2071" s="96"/>
      <c r="O2071" s="89"/>
      <c r="R2071" t="b">
        <f t="shared" si="66"/>
        <v>0</v>
      </c>
    </row>
    <row r="2072" spans="1:18" ht="15" thickBot="1" x14ac:dyDescent="0.35">
      <c r="A2072" s="2" t="s">
        <v>2569</v>
      </c>
      <c r="B2072" s="2" t="s">
        <v>1145</v>
      </c>
      <c r="C2072" s="84">
        <f>IF(COUNTIF(Table8[Tag Number], A2072), 1, 0)</f>
        <v>0</v>
      </c>
      <c r="D2072" s="85">
        <f>IF(COUNTIF(Table9[Tag Number], A2072), 1, 0)</f>
        <v>0</v>
      </c>
      <c r="E2072" s="86">
        <f>IF(COUNTIF(Table10[Tag Number], A2072), 1, 0)</f>
        <v>0</v>
      </c>
      <c r="F2072" s="86">
        <f>IF(COUNTIF(Table11[Tag Number], A2072), 1, 0)</f>
        <v>0</v>
      </c>
      <c r="G2072" s="87">
        <f t="shared" si="67"/>
        <v>0</v>
      </c>
      <c r="H2072" s="88" t="str" cm="1">
        <f t="array" ref="H2072">_xlfn.IFS(OR(_xlfn.XLOOKUP(A2072,Table9[Tag Number],Table9[Status],"-",0)="Dead",
        _xlfn.XLOOKUP(A2072,Table10[Tag Number],Table10[Status],"-",0)="Dead",
        _xlfn.XLOOKUP(A2072,Table11[Tag Number],Table11[Status],"-",0)="Dead",
        _xlfn.XLOOKUP(A2072,Table8[Tag Number],Table8[Status],"-",0)="Dead"),"Dead",
     OR(_xlfn.XLOOKUP(A2072,Table11[Tag Number],Table11[Status],"-",0)="Alive",
        _xlfn.XLOOKUP(A2072,Table10[Tag Number],Table10[Status],"-",0)="Alive",
        _xlfn.XLOOKUP(A2072,Table9[Tag Number],Table9[Status],"-",0)="Alive",
        _xlfn.XLOOKUP(A2072,Table8[Tag Number],Table8[Status],"-",0)="Alive"),"Alive",
     OR(_xlfn.XLOOKUP(A2072,Table9[Tag Number],Table9[Status],"-",0)="-",
        _xlfn.XLOOKUP(A2072,Table10[Tag Number],Table10[Status],"-",0)="-",
        _xlfn.XLOOKUP(A2072,Table11[Tag Number],Table11[Status],"-",0)="-",
        _xlfn.XLOOKUP(A2072,Table8[Tag Number],Table8[Status],"-",0)="-"),
   "-")</f>
        <v>-</v>
      </c>
      <c r="I2072" s="88" t="str">
        <f>IF((_xlfn.XLOOKUP(B2072,[2]Sheet1!$A$2:$A$198,[2]Sheet1!$B$2:$B$198,"-",0)="Glade"),"Out","No")</f>
        <v>No</v>
      </c>
      <c r="J2072" s="94"/>
      <c r="K2072" s="95"/>
      <c r="L2072" s="95"/>
      <c r="M2072" s="95"/>
      <c r="N2072" s="96"/>
      <c r="O2072" s="89"/>
      <c r="R2072" t="b">
        <f t="shared" si="66"/>
        <v>0</v>
      </c>
    </row>
    <row r="2073" spans="1:18" ht="15" thickBot="1" x14ac:dyDescent="0.35">
      <c r="A2073" s="3" t="s">
        <v>2570</v>
      </c>
      <c r="B2073" s="3" t="s">
        <v>1145</v>
      </c>
      <c r="C2073" s="84">
        <f>IF(COUNTIF(Table8[Tag Number], A2073), 1, 0)</f>
        <v>0</v>
      </c>
      <c r="D2073" s="85">
        <f>IF(COUNTIF(Table9[Tag Number], A2073), 1, 0)</f>
        <v>0</v>
      </c>
      <c r="E2073" s="86">
        <f>IF(COUNTIF(Table10[Tag Number], A2073), 1, 0)</f>
        <v>0</v>
      </c>
      <c r="F2073" s="86">
        <f>IF(COUNTIF(Table11[Tag Number], A2073), 1, 0)</f>
        <v>0</v>
      </c>
      <c r="G2073" s="87">
        <f t="shared" si="67"/>
        <v>0</v>
      </c>
      <c r="H2073" s="88" t="str" cm="1">
        <f t="array" ref="H2073">_xlfn.IFS(OR(_xlfn.XLOOKUP(A2073,Table9[Tag Number],Table9[Status],"-",0)="Dead",
        _xlfn.XLOOKUP(A2073,Table10[Tag Number],Table10[Status],"-",0)="Dead",
        _xlfn.XLOOKUP(A2073,Table11[Tag Number],Table11[Status],"-",0)="Dead",
        _xlfn.XLOOKUP(A2073,Table8[Tag Number],Table8[Status],"-",0)="Dead"),"Dead",
     OR(_xlfn.XLOOKUP(A2073,Table11[Tag Number],Table11[Status],"-",0)="Alive",
        _xlfn.XLOOKUP(A2073,Table10[Tag Number],Table10[Status],"-",0)="Alive",
        _xlfn.XLOOKUP(A2073,Table9[Tag Number],Table9[Status],"-",0)="Alive",
        _xlfn.XLOOKUP(A2073,Table8[Tag Number],Table8[Status],"-",0)="Alive"),"Alive",
     OR(_xlfn.XLOOKUP(A2073,Table9[Tag Number],Table9[Status],"-",0)="-",
        _xlfn.XLOOKUP(A2073,Table10[Tag Number],Table10[Status],"-",0)="-",
        _xlfn.XLOOKUP(A2073,Table11[Tag Number],Table11[Status],"-",0)="-",
        _xlfn.XLOOKUP(A2073,Table8[Tag Number],Table8[Status],"-",0)="-"),
   "-")</f>
        <v>-</v>
      </c>
      <c r="I2073" s="88" t="str">
        <f>IF((_xlfn.XLOOKUP(B2073,[2]Sheet1!$A$2:$A$198,[2]Sheet1!$B$2:$B$198,"-",0)="Glade"),"Out","No")</f>
        <v>No</v>
      </c>
      <c r="J2073" s="94"/>
      <c r="K2073" s="95"/>
      <c r="L2073" s="95"/>
      <c r="M2073" s="95"/>
      <c r="N2073" s="96"/>
      <c r="O2073" s="89"/>
      <c r="R2073" t="b">
        <f t="shared" si="66"/>
        <v>0</v>
      </c>
    </row>
    <row r="2074" spans="1:18" ht="15" thickBot="1" x14ac:dyDescent="0.35">
      <c r="A2074" s="2" t="s">
        <v>2571</v>
      </c>
      <c r="B2074" s="2" t="s">
        <v>1145</v>
      </c>
      <c r="C2074" s="84">
        <f>IF(COUNTIF(Table8[Tag Number], A2074), 1, 0)</f>
        <v>0</v>
      </c>
      <c r="D2074" s="85">
        <f>IF(COUNTIF(Table9[Tag Number], A2074), 1, 0)</f>
        <v>0</v>
      </c>
      <c r="E2074" s="86">
        <f>IF(COUNTIF(Table10[Tag Number], A2074), 1, 0)</f>
        <v>0</v>
      </c>
      <c r="F2074" s="86">
        <f>IF(COUNTIF(Table11[Tag Number], A2074), 1, 0)</f>
        <v>0</v>
      </c>
      <c r="G2074" s="87">
        <f t="shared" si="67"/>
        <v>0</v>
      </c>
      <c r="H2074" s="88" t="str" cm="1">
        <f t="array" ref="H2074">_xlfn.IFS(OR(_xlfn.XLOOKUP(A2074,Table9[Tag Number],Table9[Status],"-",0)="Dead",
        _xlfn.XLOOKUP(A2074,Table10[Tag Number],Table10[Status],"-",0)="Dead",
        _xlfn.XLOOKUP(A2074,Table11[Tag Number],Table11[Status],"-",0)="Dead",
        _xlfn.XLOOKUP(A2074,Table8[Tag Number],Table8[Status],"-",0)="Dead"),"Dead",
     OR(_xlfn.XLOOKUP(A2074,Table11[Tag Number],Table11[Status],"-",0)="Alive",
        _xlfn.XLOOKUP(A2074,Table10[Tag Number],Table10[Status],"-",0)="Alive",
        _xlfn.XLOOKUP(A2074,Table9[Tag Number],Table9[Status],"-",0)="Alive",
        _xlfn.XLOOKUP(A2074,Table8[Tag Number],Table8[Status],"-",0)="Alive"),"Alive",
     OR(_xlfn.XLOOKUP(A2074,Table9[Tag Number],Table9[Status],"-",0)="-",
        _xlfn.XLOOKUP(A2074,Table10[Tag Number],Table10[Status],"-",0)="-",
        _xlfn.XLOOKUP(A2074,Table11[Tag Number],Table11[Status],"-",0)="-",
        _xlfn.XLOOKUP(A2074,Table8[Tag Number],Table8[Status],"-",0)="-"),
   "-")</f>
        <v>-</v>
      </c>
      <c r="I2074" s="88" t="str">
        <f>IF((_xlfn.XLOOKUP(B2074,[2]Sheet1!$A$2:$A$198,[2]Sheet1!$B$2:$B$198,"-",0)="Glade"),"Out","No")</f>
        <v>No</v>
      </c>
      <c r="J2074" s="94"/>
      <c r="K2074" s="95"/>
      <c r="L2074" s="95"/>
      <c r="M2074" s="95"/>
      <c r="N2074" s="96"/>
      <c r="O2074" s="89"/>
      <c r="R2074" t="b">
        <f t="shared" si="66"/>
        <v>0</v>
      </c>
    </row>
    <row r="2075" spans="1:18" ht="15" thickBot="1" x14ac:dyDescent="0.35">
      <c r="A2075" s="3" t="s">
        <v>2572</v>
      </c>
      <c r="B2075" s="3" t="s">
        <v>1145</v>
      </c>
      <c r="C2075" s="84">
        <f>IF(COUNTIF(Table8[Tag Number], A2075), 1, 0)</f>
        <v>0</v>
      </c>
      <c r="D2075" s="85">
        <f>IF(COUNTIF(Table9[Tag Number], A2075), 1, 0)</f>
        <v>0</v>
      </c>
      <c r="E2075" s="86">
        <f>IF(COUNTIF(Table10[Tag Number], A2075), 1, 0)</f>
        <v>0</v>
      </c>
      <c r="F2075" s="86">
        <f>IF(COUNTIF(Table11[Tag Number], A2075), 1, 0)</f>
        <v>0</v>
      </c>
      <c r="G2075" s="87">
        <f t="shared" si="67"/>
        <v>0</v>
      </c>
      <c r="H2075" s="88" t="str" cm="1">
        <f t="array" ref="H2075">_xlfn.IFS(OR(_xlfn.XLOOKUP(A2075,Table9[Tag Number],Table9[Status],"-",0)="Dead",
        _xlfn.XLOOKUP(A2075,Table10[Tag Number],Table10[Status],"-",0)="Dead",
        _xlfn.XLOOKUP(A2075,Table11[Tag Number],Table11[Status],"-",0)="Dead",
        _xlfn.XLOOKUP(A2075,Table8[Tag Number],Table8[Status],"-",0)="Dead"),"Dead",
     OR(_xlfn.XLOOKUP(A2075,Table11[Tag Number],Table11[Status],"-",0)="Alive",
        _xlfn.XLOOKUP(A2075,Table10[Tag Number],Table10[Status],"-",0)="Alive",
        _xlfn.XLOOKUP(A2075,Table9[Tag Number],Table9[Status],"-",0)="Alive",
        _xlfn.XLOOKUP(A2075,Table8[Tag Number],Table8[Status],"-",0)="Alive"),"Alive",
     OR(_xlfn.XLOOKUP(A2075,Table9[Tag Number],Table9[Status],"-",0)="-",
        _xlfn.XLOOKUP(A2075,Table10[Tag Number],Table10[Status],"-",0)="-",
        _xlfn.XLOOKUP(A2075,Table11[Tag Number],Table11[Status],"-",0)="-",
        _xlfn.XLOOKUP(A2075,Table8[Tag Number],Table8[Status],"-",0)="-"),
   "-")</f>
        <v>-</v>
      </c>
      <c r="I2075" s="88" t="str">
        <f>IF((_xlfn.XLOOKUP(B2075,[2]Sheet1!$A$2:$A$198,[2]Sheet1!$B$2:$B$198,"-",0)="Glade"),"Out","No")</f>
        <v>No</v>
      </c>
      <c r="J2075" s="94"/>
      <c r="K2075" s="95"/>
      <c r="L2075" s="95"/>
      <c r="M2075" s="95"/>
      <c r="N2075" s="96"/>
      <c r="O2075" s="89"/>
      <c r="R2075" t="b">
        <f t="shared" si="66"/>
        <v>0</v>
      </c>
    </row>
    <row r="2076" spans="1:18" ht="15" thickBot="1" x14ac:dyDescent="0.35">
      <c r="A2076" s="2" t="s">
        <v>2573</v>
      </c>
      <c r="B2076" s="2" t="s">
        <v>1145</v>
      </c>
      <c r="C2076" s="84">
        <f>IF(COUNTIF(Table8[Tag Number], A2076), 1, 0)</f>
        <v>0</v>
      </c>
      <c r="D2076" s="85">
        <f>IF(COUNTIF(Table9[Tag Number], A2076), 1, 0)</f>
        <v>0</v>
      </c>
      <c r="E2076" s="86">
        <f>IF(COUNTIF(Table10[Tag Number], A2076), 1, 0)</f>
        <v>0</v>
      </c>
      <c r="F2076" s="86">
        <f>IF(COUNTIF(Table11[Tag Number], A2076), 1, 0)</f>
        <v>0</v>
      </c>
      <c r="G2076" s="87">
        <f t="shared" si="67"/>
        <v>0</v>
      </c>
      <c r="H2076" s="88" t="str" cm="1">
        <f t="array" ref="H2076">_xlfn.IFS(OR(_xlfn.XLOOKUP(A2076,Table9[Tag Number],Table9[Status],"-",0)="Dead",
        _xlfn.XLOOKUP(A2076,Table10[Tag Number],Table10[Status],"-",0)="Dead",
        _xlfn.XLOOKUP(A2076,Table11[Tag Number],Table11[Status],"-",0)="Dead",
        _xlfn.XLOOKUP(A2076,Table8[Tag Number],Table8[Status],"-",0)="Dead"),"Dead",
     OR(_xlfn.XLOOKUP(A2076,Table11[Tag Number],Table11[Status],"-",0)="Alive",
        _xlfn.XLOOKUP(A2076,Table10[Tag Number],Table10[Status],"-",0)="Alive",
        _xlfn.XLOOKUP(A2076,Table9[Tag Number],Table9[Status],"-",0)="Alive",
        _xlfn.XLOOKUP(A2076,Table8[Tag Number],Table8[Status],"-",0)="Alive"),"Alive",
     OR(_xlfn.XLOOKUP(A2076,Table9[Tag Number],Table9[Status],"-",0)="-",
        _xlfn.XLOOKUP(A2076,Table10[Tag Number],Table10[Status],"-",0)="-",
        _xlfn.XLOOKUP(A2076,Table11[Tag Number],Table11[Status],"-",0)="-",
        _xlfn.XLOOKUP(A2076,Table8[Tag Number],Table8[Status],"-",0)="-"),
   "-")</f>
        <v>-</v>
      </c>
      <c r="I2076" s="88" t="str">
        <f>IF((_xlfn.XLOOKUP(B2076,[2]Sheet1!$A$2:$A$198,[2]Sheet1!$B$2:$B$198,"-",0)="Glade"),"Out","No")</f>
        <v>No</v>
      </c>
      <c r="J2076" s="94"/>
      <c r="K2076" s="95"/>
      <c r="L2076" s="95"/>
      <c r="M2076" s="95"/>
      <c r="N2076" s="96"/>
      <c r="O2076" s="89"/>
      <c r="R2076" t="b">
        <f t="shared" si="66"/>
        <v>0</v>
      </c>
    </row>
    <row r="2077" spans="1:18" ht="15" thickBot="1" x14ac:dyDescent="0.35">
      <c r="A2077" s="3" t="s">
        <v>57</v>
      </c>
      <c r="B2077" s="3" t="s">
        <v>1145</v>
      </c>
      <c r="C2077" s="84">
        <f>IF(COUNTIF(Table8[Tag Number], A2077), 1, 0)</f>
        <v>0</v>
      </c>
      <c r="D2077" s="85">
        <f>IF(COUNTIF(Table9[Tag Number], A2077), 1, 0)</f>
        <v>0</v>
      </c>
      <c r="E2077" s="86">
        <f>IF(COUNTIF(Table10[Tag Number], A2077), 1, 0)</f>
        <v>0</v>
      </c>
      <c r="F2077" s="86">
        <f>IF(COUNTIF(Table11[Tag Number], A2077), 1, 0)</f>
        <v>0</v>
      </c>
      <c r="G2077" s="87">
        <f t="shared" si="67"/>
        <v>0</v>
      </c>
      <c r="H2077" s="88" t="str" cm="1">
        <f t="array" ref="H2077">_xlfn.IFS(OR(_xlfn.XLOOKUP(A2077,Table9[Tag Number],Table9[Status],"-",0)="Dead",
        _xlfn.XLOOKUP(A2077,Table10[Tag Number],Table10[Status],"-",0)="Dead",
        _xlfn.XLOOKUP(A2077,Table11[Tag Number],Table11[Status],"-",0)="Dead",
        _xlfn.XLOOKUP(A2077,Table8[Tag Number],Table8[Status],"-",0)="Dead"),"Dead",
     OR(_xlfn.XLOOKUP(A2077,Table11[Tag Number],Table11[Status],"-",0)="Alive",
        _xlfn.XLOOKUP(A2077,Table10[Tag Number],Table10[Status],"-",0)="Alive",
        _xlfn.XLOOKUP(A2077,Table9[Tag Number],Table9[Status],"-",0)="Alive",
        _xlfn.XLOOKUP(A2077,Table8[Tag Number],Table8[Status],"-",0)="Alive"),"Alive",
     OR(_xlfn.XLOOKUP(A2077,Table9[Tag Number],Table9[Status],"-",0)="-",
        _xlfn.XLOOKUP(A2077,Table10[Tag Number],Table10[Status],"-",0)="-",
        _xlfn.XLOOKUP(A2077,Table11[Tag Number],Table11[Status],"-",0)="-",
        _xlfn.XLOOKUP(A2077,Table8[Tag Number],Table8[Status],"-",0)="-"),
   "-")</f>
        <v>-</v>
      </c>
      <c r="I2077" s="88" t="str">
        <f>IF((_xlfn.XLOOKUP(B2077,[2]Sheet1!$A$2:$A$198,[2]Sheet1!$B$2:$B$198,"-",0)="Glade"),"Out","No")</f>
        <v>No</v>
      </c>
      <c r="J2077" s="94"/>
      <c r="K2077" s="95"/>
      <c r="L2077" s="95"/>
      <c r="M2077" s="95"/>
      <c r="N2077" s="96"/>
      <c r="O2077" s="89"/>
      <c r="R2077" t="b">
        <f t="shared" si="66"/>
        <v>0</v>
      </c>
    </row>
    <row r="2078" spans="1:18" ht="15" thickBot="1" x14ac:dyDescent="0.35">
      <c r="A2078" s="2" t="s">
        <v>2574</v>
      </c>
      <c r="B2078" s="2" t="s">
        <v>1145</v>
      </c>
      <c r="C2078" s="84">
        <f>IF(COUNTIF(Table8[Tag Number], A2078), 1, 0)</f>
        <v>0</v>
      </c>
      <c r="D2078" s="85">
        <f>IF(COUNTIF(Table9[Tag Number], A2078), 1, 0)</f>
        <v>0</v>
      </c>
      <c r="E2078" s="86">
        <f>IF(COUNTIF(Table10[Tag Number], A2078), 1, 0)</f>
        <v>0</v>
      </c>
      <c r="F2078" s="86">
        <f>IF(COUNTIF(Table11[Tag Number], A2078), 1, 0)</f>
        <v>0</v>
      </c>
      <c r="G2078" s="87">
        <f t="shared" si="67"/>
        <v>0</v>
      </c>
      <c r="H2078" s="88" t="str" cm="1">
        <f t="array" ref="H2078">_xlfn.IFS(OR(_xlfn.XLOOKUP(A2078,Table9[Tag Number],Table9[Status],"-",0)="Dead",
        _xlfn.XLOOKUP(A2078,Table10[Tag Number],Table10[Status],"-",0)="Dead",
        _xlfn.XLOOKUP(A2078,Table11[Tag Number],Table11[Status],"-",0)="Dead",
        _xlfn.XLOOKUP(A2078,Table8[Tag Number],Table8[Status],"-",0)="Dead"),"Dead",
     OR(_xlfn.XLOOKUP(A2078,Table11[Tag Number],Table11[Status],"-",0)="Alive",
        _xlfn.XLOOKUP(A2078,Table10[Tag Number],Table10[Status],"-",0)="Alive",
        _xlfn.XLOOKUP(A2078,Table9[Tag Number],Table9[Status],"-",0)="Alive",
        _xlfn.XLOOKUP(A2078,Table8[Tag Number],Table8[Status],"-",0)="Alive"),"Alive",
     OR(_xlfn.XLOOKUP(A2078,Table9[Tag Number],Table9[Status],"-",0)="-",
        _xlfn.XLOOKUP(A2078,Table10[Tag Number],Table10[Status],"-",0)="-",
        _xlfn.XLOOKUP(A2078,Table11[Tag Number],Table11[Status],"-",0)="-",
        _xlfn.XLOOKUP(A2078,Table8[Tag Number],Table8[Status],"-",0)="-"),
   "-")</f>
        <v>-</v>
      </c>
      <c r="I2078" s="88" t="str">
        <f>IF((_xlfn.XLOOKUP(B2078,[2]Sheet1!$A$2:$A$198,[2]Sheet1!$B$2:$B$198,"-",0)="Glade"),"Out","No")</f>
        <v>No</v>
      </c>
      <c r="J2078" s="94"/>
      <c r="K2078" s="95"/>
      <c r="L2078" s="95"/>
      <c r="M2078" s="95"/>
      <c r="N2078" s="96"/>
      <c r="O2078" s="89"/>
      <c r="R2078" t="b">
        <f t="shared" si="66"/>
        <v>0</v>
      </c>
    </row>
    <row r="2079" spans="1:18" ht="15" thickBot="1" x14ac:dyDescent="0.35">
      <c r="A2079" s="3" t="s">
        <v>2575</v>
      </c>
      <c r="B2079" s="3" t="s">
        <v>1145</v>
      </c>
      <c r="C2079" s="84">
        <f>IF(COUNTIF(Table8[Tag Number], A2079), 1, 0)</f>
        <v>0</v>
      </c>
      <c r="D2079" s="85">
        <f>IF(COUNTIF(Table9[Tag Number], A2079), 1, 0)</f>
        <v>0</v>
      </c>
      <c r="E2079" s="86">
        <f>IF(COUNTIF(Table10[Tag Number], A2079), 1, 0)</f>
        <v>0</v>
      </c>
      <c r="F2079" s="86">
        <f>IF(COUNTIF(Table11[Tag Number], A2079), 1, 0)</f>
        <v>0</v>
      </c>
      <c r="G2079" s="87">
        <f t="shared" si="67"/>
        <v>0</v>
      </c>
      <c r="H2079" s="88" t="str" cm="1">
        <f t="array" ref="H2079">_xlfn.IFS(OR(_xlfn.XLOOKUP(A2079,Table9[Tag Number],Table9[Status],"-",0)="Dead",
        _xlfn.XLOOKUP(A2079,Table10[Tag Number],Table10[Status],"-",0)="Dead",
        _xlfn.XLOOKUP(A2079,Table11[Tag Number],Table11[Status],"-",0)="Dead",
        _xlfn.XLOOKUP(A2079,Table8[Tag Number],Table8[Status],"-",0)="Dead"),"Dead",
     OR(_xlfn.XLOOKUP(A2079,Table11[Tag Number],Table11[Status],"-",0)="Alive",
        _xlfn.XLOOKUP(A2079,Table10[Tag Number],Table10[Status],"-",0)="Alive",
        _xlfn.XLOOKUP(A2079,Table9[Tag Number],Table9[Status],"-",0)="Alive",
        _xlfn.XLOOKUP(A2079,Table8[Tag Number],Table8[Status],"-",0)="Alive"),"Alive",
     OR(_xlfn.XLOOKUP(A2079,Table9[Tag Number],Table9[Status],"-",0)="-",
        _xlfn.XLOOKUP(A2079,Table10[Tag Number],Table10[Status],"-",0)="-",
        _xlfn.XLOOKUP(A2079,Table11[Tag Number],Table11[Status],"-",0)="-",
        _xlfn.XLOOKUP(A2079,Table8[Tag Number],Table8[Status],"-",0)="-"),
   "-")</f>
        <v>-</v>
      </c>
      <c r="I2079" s="88" t="str">
        <f>IF((_xlfn.XLOOKUP(B2079,[2]Sheet1!$A$2:$A$198,[2]Sheet1!$B$2:$B$198,"-",0)="Glade"),"Out","No")</f>
        <v>No</v>
      </c>
      <c r="J2079" s="94"/>
      <c r="K2079" s="95"/>
      <c r="L2079" s="95"/>
      <c r="M2079" s="95"/>
      <c r="N2079" s="96"/>
      <c r="O2079" s="89"/>
      <c r="R2079" t="b">
        <f t="shared" si="66"/>
        <v>0</v>
      </c>
    </row>
    <row r="2080" spans="1:18" ht="15" thickBot="1" x14ac:dyDescent="0.35">
      <c r="A2080" s="2" t="s">
        <v>300</v>
      </c>
      <c r="B2080" s="2" t="s">
        <v>1145</v>
      </c>
      <c r="C2080" s="84">
        <f>IF(COUNTIF(Table8[Tag Number], A2080), 1, 0)</f>
        <v>0</v>
      </c>
      <c r="D2080" s="85">
        <f>IF(COUNTIF(Table9[Tag Number], A2080), 1, 0)</f>
        <v>0</v>
      </c>
      <c r="E2080" s="86">
        <f>IF(COUNTIF(Table10[Tag Number], A2080), 1, 0)</f>
        <v>0</v>
      </c>
      <c r="F2080" s="86">
        <f>IF(COUNTIF(Table11[Tag Number], A2080), 1, 0)</f>
        <v>0</v>
      </c>
      <c r="G2080" s="87">
        <f t="shared" si="67"/>
        <v>0</v>
      </c>
      <c r="H2080" s="88" t="str" cm="1">
        <f t="array" ref="H2080">_xlfn.IFS(OR(_xlfn.XLOOKUP(A2080,Table9[Tag Number],Table9[Status],"-",0)="Dead",
        _xlfn.XLOOKUP(A2080,Table10[Tag Number],Table10[Status],"-",0)="Dead",
        _xlfn.XLOOKUP(A2080,Table11[Tag Number],Table11[Status],"-",0)="Dead",
        _xlfn.XLOOKUP(A2080,Table8[Tag Number],Table8[Status],"-",0)="Dead"),"Dead",
     OR(_xlfn.XLOOKUP(A2080,Table11[Tag Number],Table11[Status],"-",0)="Alive",
        _xlfn.XLOOKUP(A2080,Table10[Tag Number],Table10[Status],"-",0)="Alive",
        _xlfn.XLOOKUP(A2080,Table9[Tag Number],Table9[Status],"-",0)="Alive",
        _xlfn.XLOOKUP(A2080,Table8[Tag Number],Table8[Status],"-",0)="Alive"),"Alive",
     OR(_xlfn.XLOOKUP(A2080,Table9[Tag Number],Table9[Status],"-",0)="-",
        _xlfn.XLOOKUP(A2080,Table10[Tag Number],Table10[Status],"-",0)="-",
        _xlfn.XLOOKUP(A2080,Table11[Tag Number],Table11[Status],"-",0)="-",
        _xlfn.XLOOKUP(A2080,Table8[Tag Number],Table8[Status],"-",0)="-"),
   "-")</f>
        <v>-</v>
      </c>
      <c r="I2080" s="88" t="str">
        <f>IF((_xlfn.XLOOKUP(B2080,[2]Sheet1!$A$2:$A$198,[2]Sheet1!$B$2:$B$198,"-",0)="Glade"),"Out","No")</f>
        <v>No</v>
      </c>
      <c r="J2080" s="94"/>
      <c r="K2080" s="95"/>
      <c r="L2080" s="95"/>
      <c r="M2080" s="95"/>
      <c r="N2080" s="96"/>
      <c r="O2080" s="89"/>
      <c r="R2080" t="b">
        <f t="shared" si="66"/>
        <v>0</v>
      </c>
    </row>
    <row r="2081" spans="1:18" ht="15" thickBot="1" x14ac:dyDescent="0.35">
      <c r="A2081" s="3" t="s">
        <v>2576</v>
      </c>
      <c r="B2081" s="3" t="s">
        <v>1145</v>
      </c>
      <c r="C2081" s="84">
        <f>IF(COUNTIF(Table8[Tag Number], A2081), 1, 0)</f>
        <v>0</v>
      </c>
      <c r="D2081" s="85">
        <f>IF(COUNTIF(Table9[Tag Number], A2081), 1, 0)</f>
        <v>0</v>
      </c>
      <c r="E2081" s="86">
        <f>IF(COUNTIF(Table10[Tag Number], A2081), 1, 0)</f>
        <v>0</v>
      </c>
      <c r="F2081" s="86">
        <f>IF(COUNTIF(Table11[Tag Number], A2081), 1, 0)</f>
        <v>0</v>
      </c>
      <c r="G2081" s="87">
        <f t="shared" si="67"/>
        <v>0</v>
      </c>
      <c r="H2081" s="88" t="str" cm="1">
        <f t="array" ref="H2081">_xlfn.IFS(OR(_xlfn.XLOOKUP(A2081,Table9[Tag Number],Table9[Status],"-",0)="Dead",
        _xlfn.XLOOKUP(A2081,Table10[Tag Number],Table10[Status],"-",0)="Dead",
        _xlfn.XLOOKUP(A2081,Table11[Tag Number],Table11[Status],"-",0)="Dead",
        _xlfn.XLOOKUP(A2081,Table8[Tag Number],Table8[Status],"-",0)="Dead"),"Dead",
     OR(_xlfn.XLOOKUP(A2081,Table11[Tag Number],Table11[Status],"-",0)="Alive",
        _xlfn.XLOOKUP(A2081,Table10[Tag Number],Table10[Status],"-",0)="Alive",
        _xlfn.XLOOKUP(A2081,Table9[Tag Number],Table9[Status],"-",0)="Alive",
        _xlfn.XLOOKUP(A2081,Table8[Tag Number],Table8[Status],"-",0)="Alive"),"Alive",
     OR(_xlfn.XLOOKUP(A2081,Table9[Tag Number],Table9[Status],"-",0)="-",
        _xlfn.XLOOKUP(A2081,Table10[Tag Number],Table10[Status],"-",0)="-",
        _xlfn.XLOOKUP(A2081,Table11[Tag Number],Table11[Status],"-",0)="-",
        _xlfn.XLOOKUP(A2081,Table8[Tag Number],Table8[Status],"-",0)="-"),
   "-")</f>
        <v>-</v>
      </c>
      <c r="I2081" s="88" t="str">
        <f>IF((_xlfn.XLOOKUP(B2081,[2]Sheet1!$A$2:$A$198,[2]Sheet1!$B$2:$B$198,"-",0)="Glade"),"Out","No")</f>
        <v>No</v>
      </c>
      <c r="J2081" s="94"/>
      <c r="K2081" s="95"/>
      <c r="L2081" s="95"/>
      <c r="M2081" s="95"/>
      <c r="N2081" s="96"/>
      <c r="O2081" s="89"/>
      <c r="R2081" t="b">
        <f t="shared" si="66"/>
        <v>0</v>
      </c>
    </row>
    <row r="2082" spans="1:18" ht="15" thickBot="1" x14ac:dyDescent="0.35">
      <c r="A2082" s="2" t="s">
        <v>2577</v>
      </c>
      <c r="B2082" s="2" t="s">
        <v>1145</v>
      </c>
      <c r="C2082" s="84">
        <f>IF(COUNTIF(Table8[Tag Number], A2082), 1, 0)</f>
        <v>0</v>
      </c>
      <c r="D2082" s="85">
        <f>IF(COUNTIF(Table9[Tag Number], A2082), 1, 0)</f>
        <v>0</v>
      </c>
      <c r="E2082" s="86">
        <f>IF(COUNTIF(Table10[Tag Number], A2082), 1, 0)</f>
        <v>0</v>
      </c>
      <c r="F2082" s="86">
        <f>IF(COUNTIF(Table11[Tag Number], A2082), 1, 0)</f>
        <v>0</v>
      </c>
      <c r="G2082" s="87">
        <f t="shared" si="67"/>
        <v>0</v>
      </c>
      <c r="H2082" s="88" t="str" cm="1">
        <f t="array" ref="H2082">_xlfn.IFS(OR(_xlfn.XLOOKUP(A2082,Table9[Tag Number],Table9[Status],"-",0)="Dead",
        _xlfn.XLOOKUP(A2082,Table10[Tag Number],Table10[Status],"-",0)="Dead",
        _xlfn.XLOOKUP(A2082,Table11[Tag Number],Table11[Status],"-",0)="Dead",
        _xlfn.XLOOKUP(A2082,Table8[Tag Number],Table8[Status],"-",0)="Dead"),"Dead",
     OR(_xlfn.XLOOKUP(A2082,Table11[Tag Number],Table11[Status],"-",0)="Alive",
        _xlfn.XLOOKUP(A2082,Table10[Tag Number],Table10[Status],"-",0)="Alive",
        _xlfn.XLOOKUP(A2082,Table9[Tag Number],Table9[Status],"-",0)="Alive",
        _xlfn.XLOOKUP(A2082,Table8[Tag Number],Table8[Status],"-",0)="Alive"),"Alive",
     OR(_xlfn.XLOOKUP(A2082,Table9[Tag Number],Table9[Status],"-",0)="-",
        _xlfn.XLOOKUP(A2082,Table10[Tag Number],Table10[Status],"-",0)="-",
        _xlfn.XLOOKUP(A2082,Table11[Tag Number],Table11[Status],"-",0)="-",
        _xlfn.XLOOKUP(A2082,Table8[Tag Number],Table8[Status],"-",0)="-"),
   "-")</f>
        <v>-</v>
      </c>
      <c r="I2082" s="88" t="str">
        <f>IF((_xlfn.XLOOKUP(B2082,[2]Sheet1!$A$2:$A$198,[2]Sheet1!$B$2:$B$198,"-",0)="Glade"),"Out","No")</f>
        <v>No</v>
      </c>
      <c r="J2082" s="94"/>
      <c r="K2082" s="95"/>
      <c r="L2082" s="95"/>
      <c r="M2082" s="95"/>
      <c r="N2082" s="96"/>
      <c r="O2082" s="89"/>
      <c r="R2082" t="b">
        <f t="shared" si="66"/>
        <v>0</v>
      </c>
    </row>
    <row r="2083" spans="1:18" ht="15" thickBot="1" x14ac:dyDescent="0.35">
      <c r="A2083" s="3" t="s">
        <v>2578</v>
      </c>
      <c r="B2083" s="3" t="s">
        <v>1145</v>
      </c>
      <c r="C2083" s="84">
        <f>IF(COUNTIF(Table8[Tag Number], A2083), 1, 0)</f>
        <v>0</v>
      </c>
      <c r="D2083" s="85">
        <f>IF(COUNTIF(Table9[Tag Number], A2083), 1, 0)</f>
        <v>0</v>
      </c>
      <c r="E2083" s="86">
        <f>IF(COUNTIF(Table10[Tag Number], A2083), 1, 0)</f>
        <v>0</v>
      </c>
      <c r="F2083" s="86">
        <f>IF(COUNTIF(Table11[Tag Number], A2083), 1, 0)</f>
        <v>0</v>
      </c>
      <c r="G2083" s="87">
        <f t="shared" si="67"/>
        <v>0</v>
      </c>
      <c r="H2083" s="88" t="str" cm="1">
        <f t="array" ref="H2083">_xlfn.IFS(OR(_xlfn.XLOOKUP(A2083,Table9[Tag Number],Table9[Status],"-",0)="Dead",
        _xlfn.XLOOKUP(A2083,Table10[Tag Number],Table10[Status],"-",0)="Dead",
        _xlfn.XLOOKUP(A2083,Table11[Tag Number],Table11[Status],"-",0)="Dead",
        _xlfn.XLOOKUP(A2083,Table8[Tag Number],Table8[Status],"-",0)="Dead"),"Dead",
     OR(_xlfn.XLOOKUP(A2083,Table11[Tag Number],Table11[Status],"-",0)="Alive",
        _xlfn.XLOOKUP(A2083,Table10[Tag Number],Table10[Status],"-",0)="Alive",
        _xlfn.XLOOKUP(A2083,Table9[Tag Number],Table9[Status],"-",0)="Alive",
        _xlfn.XLOOKUP(A2083,Table8[Tag Number],Table8[Status],"-",0)="Alive"),"Alive",
     OR(_xlfn.XLOOKUP(A2083,Table9[Tag Number],Table9[Status],"-",0)="-",
        _xlfn.XLOOKUP(A2083,Table10[Tag Number],Table10[Status],"-",0)="-",
        _xlfn.XLOOKUP(A2083,Table11[Tag Number],Table11[Status],"-",0)="-",
        _xlfn.XLOOKUP(A2083,Table8[Tag Number],Table8[Status],"-",0)="-"),
   "-")</f>
        <v>-</v>
      </c>
      <c r="I2083" s="88" t="str">
        <f>IF((_xlfn.XLOOKUP(B2083,[2]Sheet1!$A$2:$A$198,[2]Sheet1!$B$2:$B$198,"-",0)="Glade"),"Out","No")</f>
        <v>No</v>
      </c>
      <c r="J2083" s="94"/>
      <c r="K2083" s="95"/>
      <c r="L2083" s="95"/>
      <c r="M2083" s="95"/>
      <c r="N2083" s="96"/>
      <c r="O2083" s="89"/>
      <c r="R2083" t="b">
        <f t="shared" si="66"/>
        <v>0</v>
      </c>
    </row>
    <row r="2084" spans="1:18" ht="15" thickBot="1" x14ac:dyDescent="0.35">
      <c r="A2084" s="2" t="s">
        <v>2579</v>
      </c>
      <c r="B2084" s="2" t="s">
        <v>1145</v>
      </c>
      <c r="C2084" s="84">
        <f>IF(COUNTIF(Table8[Tag Number], A2084), 1, 0)</f>
        <v>0</v>
      </c>
      <c r="D2084" s="85">
        <f>IF(COUNTIF(Table9[Tag Number], A2084), 1, 0)</f>
        <v>0</v>
      </c>
      <c r="E2084" s="86">
        <f>IF(COUNTIF(Table10[Tag Number], A2084), 1, 0)</f>
        <v>0</v>
      </c>
      <c r="F2084" s="86">
        <f>IF(COUNTIF(Table11[Tag Number], A2084), 1, 0)</f>
        <v>0</v>
      </c>
      <c r="G2084" s="87">
        <f t="shared" si="67"/>
        <v>0</v>
      </c>
      <c r="H2084" s="88" t="str" cm="1">
        <f t="array" ref="H2084">_xlfn.IFS(OR(_xlfn.XLOOKUP(A2084,Table9[Tag Number],Table9[Status],"-",0)="Dead",
        _xlfn.XLOOKUP(A2084,Table10[Tag Number],Table10[Status],"-",0)="Dead",
        _xlfn.XLOOKUP(A2084,Table11[Tag Number],Table11[Status],"-",0)="Dead",
        _xlfn.XLOOKUP(A2084,Table8[Tag Number],Table8[Status],"-",0)="Dead"),"Dead",
     OR(_xlfn.XLOOKUP(A2084,Table11[Tag Number],Table11[Status],"-",0)="Alive",
        _xlfn.XLOOKUP(A2084,Table10[Tag Number],Table10[Status],"-",0)="Alive",
        _xlfn.XLOOKUP(A2084,Table9[Tag Number],Table9[Status],"-",0)="Alive",
        _xlfn.XLOOKUP(A2084,Table8[Tag Number],Table8[Status],"-",0)="Alive"),"Alive",
     OR(_xlfn.XLOOKUP(A2084,Table9[Tag Number],Table9[Status],"-",0)="-",
        _xlfn.XLOOKUP(A2084,Table10[Tag Number],Table10[Status],"-",0)="-",
        _xlfn.XLOOKUP(A2084,Table11[Tag Number],Table11[Status],"-",0)="-",
        _xlfn.XLOOKUP(A2084,Table8[Tag Number],Table8[Status],"-",0)="-"),
   "-")</f>
        <v>-</v>
      </c>
      <c r="I2084" s="88" t="str">
        <f>IF((_xlfn.XLOOKUP(B2084,[2]Sheet1!$A$2:$A$198,[2]Sheet1!$B$2:$B$198,"-",0)="Glade"),"Out","No")</f>
        <v>No</v>
      </c>
      <c r="J2084" s="94"/>
      <c r="K2084" s="95"/>
      <c r="L2084" s="95"/>
      <c r="M2084" s="95"/>
      <c r="N2084" s="96"/>
      <c r="O2084" s="89"/>
      <c r="R2084" t="b">
        <f t="shared" si="66"/>
        <v>0</v>
      </c>
    </row>
    <row r="2085" spans="1:18" ht="15" thickBot="1" x14ac:dyDescent="0.35">
      <c r="A2085" s="3" t="s">
        <v>2580</v>
      </c>
      <c r="B2085" s="3" t="s">
        <v>1145</v>
      </c>
      <c r="C2085" s="84">
        <f>IF(COUNTIF(Table8[Tag Number], A2085), 1, 0)</f>
        <v>0</v>
      </c>
      <c r="D2085" s="85">
        <f>IF(COUNTIF(Table9[Tag Number], A2085), 1, 0)</f>
        <v>0</v>
      </c>
      <c r="E2085" s="86">
        <f>IF(COUNTIF(Table10[Tag Number], A2085), 1, 0)</f>
        <v>0</v>
      </c>
      <c r="F2085" s="86">
        <f>IF(COUNTIF(Table11[Tag Number], A2085), 1, 0)</f>
        <v>0</v>
      </c>
      <c r="G2085" s="87">
        <f t="shared" si="67"/>
        <v>0</v>
      </c>
      <c r="H2085" s="88" t="str" cm="1">
        <f t="array" ref="H2085">_xlfn.IFS(OR(_xlfn.XLOOKUP(A2085,Table9[Tag Number],Table9[Status],"-",0)="Dead",
        _xlfn.XLOOKUP(A2085,Table10[Tag Number],Table10[Status],"-",0)="Dead",
        _xlfn.XLOOKUP(A2085,Table11[Tag Number],Table11[Status],"-",0)="Dead",
        _xlfn.XLOOKUP(A2085,Table8[Tag Number],Table8[Status],"-",0)="Dead"),"Dead",
     OR(_xlfn.XLOOKUP(A2085,Table11[Tag Number],Table11[Status],"-",0)="Alive",
        _xlfn.XLOOKUP(A2085,Table10[Tag Number],Table10[Status],"-",0)="Alive",
        _xlfn.XLOOKUP(A2085,Table9[Tag Number],Table9[Status],"-",0)="Alive",
        _xlfn.XLOOKUP(A2085,Table8[Tag Number],Table8[Status],"-",0)="Alive"),"Alive",
     OR(_xlfn.XLOOKUP(A2085,Table9[Tag Number],Table9[Status],"-",0)="-",
        _xlfn.XLOOKUP(A2085,Table10[Tag Number],Table10[Status],"-",0)="-",
        _xlfn.XLOOKUP(A2085,Table11[Tag Number],Table11[Status],"-",0)="-",
        _xlfn.XLOOKUP(A2085,Table8[Tag Number],Table8[Status],"-",0)="-"),
   "-")</f>
        <v>-</v>
      </c>
      <c r="I2085" s="88" t="str">
        <f>IF((_xlfn.XLOOKUP(B2085,[2]Sheet1!$A$2:$A$198,[2]Sheet1!$B$2:$B$198,"-",0)="Glade"),"Out","No")</f>
        <v>No</v>
      </c>
      <c r="J2085" s="94"/>
      <c r="K2085" s="95"/>
      <c r="L2085" s="95"/>
      <c r="M2085" s="95"/>
      <c r="N2085" s="96"/>
      <c r="O2085" s="89"/>
      <c r="R2085" t="b">
        <f t="shared" si="66"/>
        <v>0</v>
      </c>
    </row>
    <row r="2086" spans="1:18" ht="15" thickBot="1" x14ac:dyDescent="0.35">
      <c r="A2086" s="2" t="s">
        <v>2581</v>
      </c>
      <c r="B2086" s="2" t="s">
        <v>1145</v>
      </c>
      <c r="C2086" s="84">
        <f>IF(COUNTIF(Table8[Tag Number], A2086), 1, 0)</f>
        <v>0</v>
      </c>
      <c r="D2086" s="85">
        <f>IF(COUNTIF(Table9[Tag Number], A2086), 1, 0)</f>
        <v>0</v>
      </c>
      <c r="E2086" s="86">
        <f>IF(COUNTIF(Table10[Tag Number], A2086), 1, 0)</f>
        <v>0</v>
      </c>
      <c r="F2086" s="86">
        <f>IF(COUNTIF(Table11[Tag Number], A2086), 1, 0)</f>
        <v>0</v>
      </c>
      <c r="G2086" s="87">
        <f t="shared" si="67"/>
        <v>0</v>
      </c>
      <c r="H2086" s="88" t="str" cm="1">
        <f t="array" ref="H2086">_xlfn.IFS(OR(_xlfn.XLOOKUP(A2086,Table9[Tag Number],Table9[Status],"-",0)="Dead",
        _xlfn.XLOOKUP(A2086,Table10[Tag Number],Table10[Status],"-",0)="Dead",
        _xlfn.XLOOKUP(A2086,Table11[Tag Number],Table11[Status],"-",0)="Dead",
        _xlfn.XLOOKUP(A2086,Table8[Tag Number],Table8[Status],"-",0)="Dead"),"Dead",
     OR(_xlfn.XLOOKUP(A2086,Table11[Tag Number],Table11[Status],"-",0)="Alive",
        _xlfn.XLOOKUP(A2086,Table10[Tag Number],Table10[Status],"-",0)="Alive",
        _xlfn.XLOOKUP(A2086,Table9[Tag Number],Table9[Status],"-",0)="Alive",
        _xlfn.XLOOKUP(A2086,Table8[Tag Number],Table8[Status],"-",0)="Alive"),"Alive",
     OR(_xlfn.XLOOKUP(A2086,Table9[Tag Number],Table9[Status],"-",0)="-",
        _xlfn.XLOOKUP(A2086,Table10[Tag Number],Table10[Status],"-",0)="-",
        _xlfn.XLOOKUP(A2086,Table11[Tag Number],Table11[Status],"-",0)="-",
        _xlfn.XLOOKUP(A2086,Table8[Tag Number],Table8[Status],"-",0)="-"),
   "-")</f>
        <v>-</v>
      </c>
      <c r="I2086" s="88" t="str">
        <f>IF((_xlfn.XLOOKUP(B2086,[2]Sheet1!$A$2:$A$198,[2]Sheet1!$B$2:$B$198,"-",0)="Glade"),"Out","No")</f>
        <v>No</v>
      </c>
      <c r="J2086" s="94"/>
      <c r="K2086" s="95"/>
      <c r="L2086" s="95"/>
      <c r="M2086" s="95"/>
      <c r="N2086" s="96"/>
      <c r="O2086" s="89"/>
      <c r="R2086" t="b">
        <f t="shared" si="66"/>
        <v>0</v>
      </c>
    </row>
    <row r="2087" spans="1:18" ht="15" thickBot="1" x14ac:dyDescent="0.35">
      <c r="A2087" s="3" t="s">
        <v>2582</v>
      </c>
      <c r="B2087" s="3" t="s">
        <v>1145</v>
      </c>
      <c r="C2087" s="84">
        <f>IF(COUNTIF(Table8[Tag Number], A2087), 1, 0)</f>
        <v>0</v>
      </c>
      <c r="D2087" s="85">
        <f>IF(COUNTIF(Table9[Tag Number], A2087), 1, 0)</f>
        <v>0</v>
      </c>
      <c r="E2087" s="86">
        <f>IF(COUNTIF(Table10[Tag Number], A2087), 1, 0)</f>
        <v>0</v>
      </c>
      <c r="F2087" s="86">
        <f>IF(COUNTIF(Table11[Tag Number], A2087), 1, 0)</f>
        <v>0</v>
      </c>
      <c r="G2087" s="87">
        <f t="shared" si="67"/>
        <v>0</v>
      </c>
      <c r="H2087" s="88" t="str" cm="1">
        <f t="array" ref="H2087">_xlfn.IFS(OR(_xlfn.XLOOKUP(A2087,Table9[Tag Number],Table9[Status],"-",0)="Dead",
        _xlfn.XLOOKUP(A2087,Table10[Tag Number],Table10[Status],"-",0)="Dead",
        _xlfn.XLOOKUP(A2087,Table11[Tag Number],Table11[Status],"-",0)="Dead",
        _xlfn.XLOOKUP(A2087,Table8[Tag Number],Table8[Status],"-",0)="Dead"),"Dead",
     OR(_xlfn.XLOOKUP(A2087,Table11[Tag Number],Table11[Status],"-",0)="Alive",
        _xlfn.XLOOKUP(A2087,Table10[Tag Number],Table10[Status],"-",0)="Alive",
        _xlfn.XLOOKUP(A2087,Table9[Tag Number],Table9[Status],"-",0)="Alive",
        _xlfn.XLOOKUP(A2087,Table8[Tag Number],Table8[Status],"-",0)="Alive"),"Alive",
     OR(_xlfn.XLOOKUP(A2087,Table9[Tag Number],Table9[Status],"-",0)="-",
        _xlfn.XLOOKUP(A2087,Table10[Tag Number],Table10[Status],"-",0)="-",
        _xlfn.XLOOKUP(A2087,Table11[Tag Number],Table11[Status],"-",0)="-",
        _xlfn.XLOOKUP(A2087,Table8[Tag Number],Table8[Status],"-",0)="-"),
   "-")</f>
        <v>-</v>
      </c>
      <c r="I2087" s="88" t="str">
        <f>IF((_xlfn.XLOOKUP(B2087,[2]Sheet1!$A$2:$A$198,[2]Sheet1!$B$2:$B$198,"-",0)="Glade"),"Out","No")</f>
        <v>No</v>
      </c>
      <c r="J2087" s="94"/>
      <c r="K2087" s="95"/>
      <c r="L2087" s="95"/>
      <c r="M2087" s="95"/>
      <c r="N2087" s="96"/>
      <c r="O2087" s="89"/>
      <c r="R2087" t="b">
        <f t="shared" si="66"/>
        <v>0</v>
      </c>
    </row>
    <row r="2088" spans="1:18" ht="15" thickBot="1" x14ac:dyDescent="0.35">
      <c r="A2088" s="93" t="s">
        <v>2583</v>
      </c>
      <c r="B2088" s="93" t="s">
        <v>1145</v>
      </c>
      <c r="C2088" s="84">
        <f>IF(COUNTIF(Table8[Tag Number], A2088), 1, 0)</f>
        <v>0</v>
      </c>
      <c r="D2088" s="85">
        <f>IF(COUNTIF(Table9[Tag Number], A2088), 1, 0)</f>
        <v>0</v>
      </c>
      <c r="E2088" s="86">
        <f>IF(COUNTIF(Table10[Tag Number], A2088), 1, 0)</f>
        <v>0</v>
      </c>
      <c r="F2088" s="86">
        <f>IF(COUNTIF(Table11[Tag Number], A2088), 1, 0)</f>
        <v>0</v>
      </c>
      <c r="G2088" s="87">
        <f t="shared" si="67"/>
        <v>0</v>
      </c>
      <c r="H2088" s="88" t="str" cm="1">
        <f t="array" ref="H2088">_xlfn.IFS(OR(_xlfn.XLOOKUP(A2088,Table9[Tag Number],Table9[Status],"-",0)="Dead",
        _xlfn.XLOOKUP(A2088,Table10[Tag Number],Table10[Status],"-",0)="Dead",
        _xlfn.XLOOKUP(A2088,Table11[Tag Number],Table11[Status],"-",0)="Dead",
        _xlfn.XLOOKUP(A2088,Table8[Tag Number],Table8[Status],"-",0)="Dead"),"Dead",
     OR(_xlfn.XLOOKUP(A2088,Table11[Tag Number],Table11[Status],"-",0)="Alive",
        _xlfn.XLOOKUP(A2088,Table10[Tag Number],Table10[Status],"-",0)="Alive",
        _xlfn.XLOOKUP(A2088,Table9[Tag Number],Table9[Status],"-",0)="Alive",
        _xlfn.XLOOKUP(A2088,Table8[Tag Number],Table8[Status],"-",0)="Alive"),"Alive",
     OR(_xlfn.XLOOKUP(A2088,Table9[Tag Number],Table9[Status],"-",0)="-",
        _xlfn.XLOOKUP(A2088,Table10[Tag Number],Table10[Status],"-",0)="-",
        _xlfn.XLOOKUP(A2088,Table11[Tag Number],Table11[Status],"-",0)="-",
        _xlfn.XLOOKUP(A2088,Table8[Tag Number],Table8[Status],"-",0)="-"),
   "-")</f>
        <v>-</v>
      </c>
      <c r="I2088" s="88" t="str">
        <f>IF((_xlfn.XLOOKUP(B2088,[2]Sheet1!$A$2:$A$198,[2]Sheet1!$B$2:$B$198,"-",0)="Glade"),"Out","No")</f>
        <v>No</v>
      </c>
      <c r="J2088" s="94"/>
      <c r="K2088" s="95"/>
      <c r="L2088" s="95"/>
      <c r="M2088" s="95"/>
      <c r="N2088" s="96"/>
      <c r="O2088" s="89"/>
      <c r="R2088" t="b">
        <f t="shared" si="66"/>
        <v>0</v>
      </c>
    </row>
    <row r="2089" spans="1:18" ht="15" thickBot="1" x14ac:dyDescent="0.35">
      <c r="A2089" s="3" t="s">
        <v>2584</v>
      </c>
      <c r="B2089" s="3" t="s">
        <v>1145</v>
      </c>
      <c r="C2089" s="84">
        <f>IF(COUNTIF(Table8[Tag Number], A2089), 1, 0)</f>
        <v>0</v>
      </c>
      <c r="D2089" s="85">
        <f>IF(COUNTIF(Table9[Tag Number], A2089), 1, 0)</f>
        <v>1</v>
      </c>
      <c r="E2089" s="86">
        <f>IF(COUNTIF(Table10[Tag Number], A2089), 1, 0)</f>
        <v>0</v>
      </c>
      <c r="F2089" s="86">
        <f>IF(COUNTIF(Table11[Tag Number], A2089), 1, 0)</f>
        <v>0</v>
      </c>
      <c r="G2089" s="87">
        <f t="shared" si="67"/>
        <v>1</v>
      </c>
      <c r="H2089" s="88" t="str" cm="1">
        <f t="array" ref="H2089">_xlfn.IFS(OR(_xlfn.XLOOKUP(A2089,Table9[Tag Number],Table9[Status],"-",0)="Dead",
        _xlfn.XLOOKUP(A2089,Table10[Tag Number],Table10[Status],"-",0)="Dead",
        _xlfn.XLOOKUP(A2089,Table11[Tag Number],Table11[Status],"-",0)="Dead",
        _xlfn.XLOOKUP(A2089,Table8[Tag Number],Table8[Status],"-",0)="Dead"),"Dead",
     OR(_xlfn.XLOOKUP(A2089,Table11[Tag Number],Table11[Status],"-",0)="Alive",
        _xlfn.XLOOKUP(A2089,Table10[Tag Number],Table10[Status],"-",0)="Alive",
        _xlfn.XLOOKUP(A2089,Table9[Tag Number],Table9[Status],"-",0)="Alive",
        _xlfn.XLOOKUP(A2089,Table8[Tag Number],Table8[Status],"-",0)="Alive"),"Alive",
     OR(_xlfn.XLOOKUP(A2089,Table9[Tag Number],Table9[Status],"-",0)="-",
        _xlfn.XLOOKUP(A2089,Table10[Tag Number],Table10[Status],"-",0)="-",
        _xlfn.XLOOKUP(A2089,Table11[Tag Number],Table11[Status],"-",0)="-",
        _xlfn.XLOOKUP(A2089,Table8[Tag Number],Table8[Status],"-",0)="-"),
   "-")</f>
        <v>Alive</v>
      </c>
      <c r="I2089" s="88" t="str">
        <f>IF((_xlfn.XLOOKUP(B2089,[2]Sheet1!$A$2:$A$198,[2]Sheet1!$B$2:$B$198,"-",0)="Glade"),"Out","No")</f>
        <v>No</v>
      </c>
      <c r="J2089" s="94"/>
      <c r="K2089" s="95"/>
      <c r="L2089" s="95"/>
      <c r="M2089" s="95"/>
      <c r="N2089" s="96"/>
      <c r="O2089" s="89"/>
      <c r="R2089" t="b">
        <f t="shared" si="66"/>
        <v>0</v>
      </c>
    </row>
    <row r="2090" spans="1:18" ht="15" thickBot="1" x14ac:dyDescent="0.35">
      <c r="A2090" s="2" t="s">
        <v>2585</v>
      </c>
      <c r="B2090" s="2" t="s">
        <v>1145</v>
      </c>
      <c r="C2090" s="84">
        <f>IF(COUNTIF(Table8[Tag Number], A2090), 1, 0)</f>
        <v>0</v>
      </c>
      <c r="D2090" s="85">
        <f>IF(COUNTIF(Table9[Tag Number], A2090), 1, 0)</f>
        <v>0</v>
      </c>
      <c r="E2090" s="86">
        <f>IF(COUNTIF(Table10[Tag Number], A2090), 1, 0)</f>
        <v>0</v>
      </c>
      <c r="F2090" s="86">
        <f>IF(COUNTIF(Table11[Tag Number], A2090), 1, 0)</f>
        <v>0</v>
      </c>
      <c r="G2090" s="87">
        <f t="shared" si="67"/>
        <v>0</v>
      </c>
      <c r="H2090" s="88" t="str" cm="1">
        <f t="array" ref="H2090">_xlfn.IFS(OR(_xlfn.XLOOKUP(A2090,Table9[Tag Number],Table9[Status],"-",0)="Dead",
        _xlfn.XLOOKUP(A2090,Table10[Tag Number],Table10[Status],"-",0)="Dead",
        _xlfn.XLOOKUP(A2090,Table11[Tag Number],Table11[Status],"-",0)="Dead",
        _xlfn.XLOOKUP(A2090,Table8[Tag Number],Table8[Status],"-",0)="Dead"),"Dead",
     OR(_xlfn.XLOOKUP(A2090,Table11[Tag Number],Table11[Status],"-",0)="Alive",
        _xlfn.XLOOKUP(A2090,Table10[Tag Number],Table10[Status],"-",0)="Alive",
        _xlfn.XLOOKUP(A2090,Table9[Tag Number],Table9[Status],"-",0)="Alive",
        _xlfn.XLOOKUP(A2090,Table8[Tag Number],Table8[Status],"-",0)="Alive"),"Alive",
     OR(_xlfn.XLOOKUP(A2090,Table9[Tag Number],Table9[Status],"-",0)="-",
        _xlfn.XLOOKUP(A2090,Table10[Tag Number],Table10[Status],"-",0)="-",
        _xlfn.XLOOKUP(A2090,Table11[Tag Number],Table11[Status],"-",0)="-",
        _xlfn.XLOOKUP(A2090,Table8[Tag Number],Table8[Status],"-",0)="-"),
   "-")</f>
        <v>-</v>
      </c>
      <c r="I2090" s="88" t="str">
        <f>IF((_xlfn.XLOOKUP(B2090,[2]Sheet1!$A$2:$A$198,[2]Sheet1!$B$2:$B$198,"-",0)="Glade"),"Out","No")</f>
        <v>No</v>
      </c>
      <c r="J2090" s="94"/>
      <c r="K2090" s="95"/>
      <c r="L2090" s="95"/>
      <c r="M2090" s="95"/>
      <c r="N2090" s="96"/>
      <c r="O2090" s="89"/>
      <c r="R2090" t="b">
        <f t="shared" si="66"/>
        <v>0</v>
      </c>
    </row>
    <row r="2091" spans="1:18" ht="15" thickBot="1" x14ac:dyDescent="0.35">
      <c r="A2091" s="3" t="s">
        <v>2586</v>
      </c>
      <c r="B2091" s="3" t="s">
        <v>1145</v>
      </c>
      <c r="C2091" s="84">
        <f>IF(COUNTIF(Table8[Tag Number], A2091), 1, 0)</f>
        <v>0</v>
      </c>
      <c r="D2091" s="85">
        <f>IF(COUNTIF(Table9[Tag Number], A2091), 1, 0)</f>
        <v>0</v>
      </c>
      <c r="E2091" s="86">
        <f>IF(COUNTIF(Table10[Tag Number], A2091), 1, 0)</f>
        <v>0</v>
      </c>
      <c r="F2091" s="86">
        <f>IF(COUNTIF(Table11[Tag Number], A2091), 1, 0)</f>
        <v>0</v>
      </c>
      <c r="G2091" s="87">
        <f t="shared" si="67"/>
        <v>0</v>
      </c>
      <c r="H2091" s="88" t="str" cm="1">
        <f t="array" ref="H2091">_xlfn.IFS(OR(_xlfn.XLOOKUP(A2091,Table9[Tag Number],Table9[Status],"-",0)="Dead",
        _xlfn.XLOOKUP(A2091,Table10[Tag Number],Table10[Status],"-",0)="Dead",
        _xlfn.XLOOKUP(A2091,Table11[Tag Number],Table11[Status],"-",0)="Dead",
        _xlfn.XLOOKUP(A2091,Table8[Tag Number],Table8[Status],"-",0)="Dead"),"Dead",
     OR(_xlfn.XLOOKUP(A2091,Table11[Tag Number],Table11[Status],"-",0)="Alive",
        _xlfn.XLOOKUP(A2091,Table10[Tag Number],Table10[Status],"-",0)="Alive",
        _xlfn.XLOOKUP(A2091,Table9[Tag Number],Table9[Status],"-",0)="Alive",
        _xlfn.XLOOKUP(A2091,Table8[Tag Number],Table8[Status],"-",0)="Alive"),"Alive",
     OR(_xlfn.XLOOKUP(A2091,Table9[Tag Number],Table9[Status],"-",0)="-",
        _xlfn.XLOOKUP(A2091,Table10[Tag Number],Table10[Status],"-",0)="-",
        _xlfn.XLOOKUP(A2091,Table11[Tag Number],Table11[Status],"-",0)="-",
        _xlfn.XLOOKUP(A2091,Table8[Tag Number],Table8[Status],"-",0)="-"),
   "-")</f>
        <v>-</v>
      </c>
      <c r="I2091" s="88" t="str">
        <f>IF((_xlfn.XLOOKUP(B2091,[2]Sheet1!$A$2:$A$198,[2]Sheet1!$B$2:$B$198,"-",0)="Glade"),"Out","No")</f>
        <v>No</v>
      </c>
      <c r="J2091" s="94"/>
      <c r="K2091" s="95"/>
      <c r="L2091" s="95"/>
      <c r="M2091" s="95"/>
      <c r="N2091" s="96"/>
      <c r="O2091" s="89"/>
      <c r="R2091" t="b">
        <f t="shared" si="66"/>
        <v>0</v>
      </c>
    </row>
    <row r="2092" spans="1:18" ht="15" thickBot="1" x14ac:dyDescent="0.35">
      <c r="A2092" s="2" t="s">
        <v>2587</v>
      </c>
      <c r="B2092" s="2" t="s">
        <v>1145</v>
      </c>
      <c r="C2092" s="84">
        <f>IF(COUNTIF(Table8[Tag Number], A2092), 1, 0)</f>
        <v>0</v>
      </c>
      <c r="D2092" s="85">
        <f>IF(COUNTIF(Table9[Tag Number], A2092), 1, 0)</f>
        <v>0</v>
      </c>
      <c r="E2092" s="86">
        <f>IF(COUNTIF(Table10[Tag Number], A2092), 1, 0)</f>
        <v>0</v>
      </c>
      <c r="F2092" s="86">
        <f>IF(COUNTIF(Table11[Tag Number], A2092), 1, 0)</f>
        <v>0</v>
      </c>
      <c r="G2092" s="87">
        <f t="shared" si="67"/>
        <v>0</v>
      </c>
      <c r="H2092" s="88" t="str" cm="1">
        <f t="array" ref="H2092">_xlfn.IFS(OR(_xlfn.XLOOKUP(A2092,Table9[Tag Number],Table9[Status],"-",0)="Dead",
        _xlfn.XLOOKUP(A2092,Table10[Tag Number],Table10[Status],"-",0)="Dead",
        _xlfn.XLOOKUP(A2092,Table11[Tag Number],Table11[Status],"-",0)="Dead",
        _xlfn.XLOOKUP(A2092,Table8[Tag Number],Table8[Status],"-",0)="Dead"),"Dead",
     OR(_xlfn.XLOOKUP(A2092,Table11[Tag Number],Table11[Status],"-",0)="Alive",
        _xlfn.XLOOKUP(A2092,Table10[Tag Number],Table10[Status],"-",0)="Alive",
        _xlfn.XLOOKUP(A2092,Table9[Tag Number],Table9[Status],"-",0)="Alive",
        _xlfn.XLOOKUP(A2092,Table8[Tag Number],Table8[Status],"-",0)="Alive"),"Alive",
     OR(_xlfn.XLOOKUP(A2092,Table9[Tag Number],Table9[Status],"-",0)="-",
        _xlfn.XLOOKUP(A2092,Table10[Tag Number],Table10[Status],"-",0)="-",
        _xlfn.XLOOKUP(A2092,Table11[Tag Number],Table11[Status],"-",0)="-",
        _xlfn.XLOOKUP(A2092,Table8[Tag Number],Table8[Status],"-",0)="-"),
   "-")</f>
        <v>-</v>
      </c>
      <c r="I2092" s="88" t="str">
        <f>IF((_xlfn.XLOOKUP(B2092,[2]Sheet1!$A$2:$A$198,[2]Sheet1!$B$2:$B$198,"-",0)="Glade"),"Out","No")</f>
        <v>No</v>
      </c>
      <c r="J2092" s="94"/>
      <c r="K2092" s="95"/>
      <c r="L2092" s="95"/>
      <c r="M2092" s="95"/>
      <c r="N2092" s="96"/>
      <c r="O2092" s="89"/>
      <c r="R2092" t="b">
        <f t="shared" si="66"/>
        <v>0</v>
      </c>
    </row>
    <row r="2093" spans="1:18" ht="15" thickBot="1" x14ac:dyDescent="0.35">
      <c r="A2093" s="3" t="s">
        <v>102</v>
      </c>
      <c r="B2093" s="3" t="s">
        <v>1145</v>
      </c>
      <c r="C2093" s="84">
        <f>IF(COUNTIF(Table8[Tag Number], A2093), 1, 0)</f>
        <v>0</v>
      </c>
      <c r="D2093" s="85">
        <f>IF(COUNTIF(Table9[Tag Number], A2093), 1, 0)</f>
        <v>0</v>
      </c>
      <c r="E2093" s="86">
        <f>IF(COUNTIF(Table10[Tag Number], A2093), 1, 0)</f>
        <v>0</v>
      </c>
      <c r="F2093" s="86">
        <f>IF(COUNTIF(Table11[Tag Number], A2093), 1, 0)</f>
        <v>0</v>
      </c>
      <c r="G2093" s="87">
        <f t="shared" si="67"/>
        <v>0</v>
      </c>
      <c r="H2093" s="88" t="str" cm="1">
        <f t="array" ref="H2093">_xlfn.IFS(OR(_xlfn.XLOOKUP(A2093,Table9[Tag Number],Table9[Status],"-",0)="Dead",
        _xlfn.XLOOKUP(A2093,Table10[Tag Number],Table10[Status],"-",0)="Dead",
        _xlfn.XLOOKUP(A2093,Table11[Tag Number],Table11[Status],"-",0)="Dead",
        _xlfn.XLOOKUP(A2093,Table8[Tag Number],Table8[Status],"-",0)="Dead"),"Dead",
     OR(_xlfn.XLOOKUP(A2093,Table11[Tag Number],Table11[Status],"-",0)="Alive",
        _xlfn.XLOOKUP(A2093,Table10[Tag Number],Table10[Status],"-",0)="Alive",
        _xlfn.XLOOKUP(A2093,Table9[Tag Number],Table9[Status],"-",0)="Alive",
        _xlfn.XLOOKUP(A2093,Table8[Tag Number],Table8[Status],"-",0)="Alive"),"Alive",
     OR(_xlfn.XLOOKUP(A2093,Table9[Tag Number],Table9[Status],"-",0)="-",
        _xlfn.XLOOKUP(A2093,Table10[Tag Number],Table10[Status],"-",0)="-",
        _xlfn.XLOOKUP(A2093,Table11[Tag Number],Table11[Status],"-",0)="-",
        _xlfn.XLOOKUP(A2093,Table8[Tag Number],Table8[Status],"-",0)="-"),
   "-")</f>
        <v>-</v>
      </c>
      <c r="I2093" s="88" t="str">
        <f>IF((_xlfn.XLOOKUP(B2093,[2]Sheet1!$A$2:$A$198,[2]Sheet1!$B$2:$B$198,"-",0)="Glade"),"Out","No")</f>
        <v>No</v>
      </c>
      <c r="J2093" s="94"/>
      <c r="K2093" s="95"/>
      <c r="L2093" s="95"/>
      <c r="M2093" s="95"/>
      <c r="N2093" s="96"/>
      <c r="O2093" s="89"/>
      <c r="R2093" t="b">
        <f t="shared" si="66"/>
        <v>0</v>
      </c>
    </row>
    <row r="2094" spans="1:18" ht="15" thickBot="1" x14ac:dyDescent="0.35">
      <c r="A2094" s="2" t="s">
        <v>2588</v>
      </c>
      <c r="B2094" s="2" t="s">
        <v>1145</v>
      </c>
      <c r="C2094" s="84">
        <f>IF(COUNTIF(Table8[Tag Number], A2094), 1, 0)</f>
        <v>0</v>
      </c>
      <c r="D2094" s="85">
        <f>IF(COUNTIF(Table9[Tag Number], A2094), 1, 0)</f>
        <v>0</v>
      </c>
      <c r="E2094" s="86">
        <f>IF(COUNTIF(Table10[Tag Number], A2094), 1, 0)</f>
        <v>0</v>
      </c>
      <c r="F2094" s="86">
        <f>IF(COUNTIF(Table11[Tag Number], A2094), 1, 0)</f>
        <v>0</v>
      </c>
      <c r="G2094" s="87">
        <f t="shared" si="67"/>
        <v>0</v>
      </c>
      <c r="H2094" s="88" t="str" cm="1">
        <f t="array" ref="H2094">_xlfn.IFS(OR(_xlfn.XLOOKUP(A2094,Table9[Tag Number],Table9[Status],"-",0)="Dead",
        _xlfn.XLOOKUP(A2094,Table10[Tag Number],Table10[Status],"-",0)="Dead",
        _xlfn.XLOOKUP(A2094,Table11[Tag Number],Table11[Status],"-",0)="Dead",
        _xlfn.XLOOKUP(A2094,Table8[Tag Number],Table8[Status],"-",0)="Dead"),"Dead",
     OR(_xlfn.XLOOKUP(A2094,Table11[Tag Number],Table11[Status],"-",0)="Alive",
        _xlfn.XLOOKUP(A2094,Table10[Tag Number],Table10[Status],"-",0)="Alive",
        _xlfn.XLOOKUP(A2094,Table9[Tag Number],Table9[Status],"-",0)="Alive",
        _xlfn.XLOOKUP(A2094,Table8[Tag Number],Table8[Status],"-",0)="Alive"),"Alive",
     OR(_xlfn.XLOOKUP(A2094,Table9[Tag Number],Table9[Status],"-",0)="-",
        _xlfn.XLOOKUP(A2094,Table10[Tag Number],Table10[Status],"-",0)="-",
        _xlfn.XLOOKUP(A2094,Table11[Tag Number],Table11[Status],"-",0)="-",
        _xlfn.XLOOKUP(A2094,Table8[Tag Number],Table8[Status],"-",0)="-"),
   "-")</f>
        <v>-</v>
      </c>
      <c r="I2094" s="88" t="str">
        <f>IF((_xlfn.XLOOKUP(B2094,[2]Sheet1!$A$2:$A$198,[2]Sheet1!$B$2:$B$198,"-",0)="Glade"),"Out","No")</f>
        <v>No</v>
      </c>
      <c r="J2094" s="94"/>
      <c r="K2094" s="95"/>
      <c r="L2094" s="95"/>
      <c r="M2094" s="95"/>
      <c r="N2094" s="96"/>
      <c r="O2094" s="89"/>
      <c r="R2094" t="b">
        <f t="shared" si="66"/>
        <v>0</v>
      </c>
    </row>
    <row r="2095" spans="1:18" ht="15" thickBot="1" x14ac:dyDescent="0.35">
      <c r="A2095" s="3" t="s">
        <v>2589</v>
      </c>
      <c r="B2095" s="3" t="s">
        <v>1145</v>
      </c>
      <c r="C2095" s="84">
        <f>IF(COUNTIF(Table8[Tag Number], A2095), 1, 0)</f>
        <v>0</v>
      </c>
      <c r="D2095" s="85">
        <f>IF(COUNTIF(Table9[Tag Number], A2095), 1, 0)</f>
        <v>0</v>
      </c>
      <c r="E2095" s="86">
        <f>IF(COUNTIF(Table10[Tag Number], A2095), 1, 0)</f>
        <v>0</v>
      </c>
      <c r="F2095" s="86">
        <f>IF(COUNTIF(Table11[Tag Number], A2095), 1, 0)</f>
        <v>0</v>
      </c>
      <c r="G2095" s="87">
        <f t="shared" si="67"/>
        <v>0</v>
      </c>
      <c r="H2095" s="88" t="str" cm="1">
        <f t="array" ref="H2095">_xlfn.IFS(OR(_xlfn.XLOOKUP(A2095,Table9[Tag Number],Table9[Status],"-",0)="Dead",
        _xlfn.XLOOKUP(A2095,Table10[Tag Number],Table10[Status],"-",0)="Dead",
        _xlfn.XLOOKUP(A2095,Table11[Tag Number],Table11[Status],"-",0)="Dead",
        _xlfn.XLOOKUP(A2095,Table8[Tag Number],Table8[Status],"-",0)="Dead"),"Dead",
     OR(_xlfn.XLOOKUP(A2095,Table11[Tag Number],Table11[Status],"-",0)="Alive",
        _xlfn.XLOOKUP(A2095,Table10[Tag Number],Table10[Status],"-",0)="Alive",
        _xlfn.XLOOKUP(A2095,Table9[Tag Number],Table9[Status],"-",0)="Alive",
        _xlfn.XLOOKUP(A2095,Table8[Tag Number],Table8[Status],"-",0)="Alive"),"Alive",
     OR(_xlfn.XLOOKUP(A2095,Table9[Tag Number],Table9[Status],"-",0)="-",
        _xlfn.XLOOKUP(A2095,Table10[Tag Number],Table10[Status],"-",0)="-",
        _xlfn.XLOOKUP(A2095,Table11[Tag Number],Table11[Status],"-",0)="-",
        _xlfn.XLOOKUP(A2095,Table8[Tag Number],Table8[Status],"-",0)="-"),
   "-")</f>
        <v>-</v>
      </c>
      <c r="I2095" s="88" t="str">
        <f>IF((_xlfn.XLOOKUP(B2095,[2]Sheet1!$A$2:$A$198,[2]Sheet1!$B$2:$B$198,"-",0)="Glade"),"Out","No")</f>
        <v>No</v>
      </c>
      <c r="J2095" s="94"/>
      <c r="K2095" s="95"/>
      <c r="L2095" s="95"/>
      <c r="M2095" s="95"/>
      <c r="N2095" s="96"/>
      <c r="O2095" s="89"/>
      <c r="R2095" t="b">
        <f t="shared" si="66"/>
        <v>0</v>
      </c>
    </row>
    <row r="2096" spans="1:18" ht="15" thickBot="1" x14ac:dyDescent="0.35">
      <c r="A2096" s="2" t="s">
        <v>2590</v>
      </c>
      <c r="B2096" s="2" t="s">
        <v>1145</v>
      </c>
      <c r="C2096" s="84">
        <f>IF(COUNTIF(Table8[Tag Number], A2096), 1, 0)</f>
        <v>0</v>
      </c>
      <c r="D2096" s="85">
        <f>IF(COUNTIF(Table9[Tag Number], A2096), 1, 0)</f>
        <v>0</v>
      </c>
      <c r="E2096" s="86">
        <f>IF(COUNTIF(Table10[Tag Number], A2096), 1, 0)</f>
        <v>0</v>
      </c>
      <c r="F2096" s="86">
        <f>IF(COUNTIF(Table11[Tag Number], A2096), 1, 0)</f>
        <v>0</v>
      </c>
      <c r="G2096" s="87">
        <f t="shared" si="67"/>
        <v>0</v>
      </c>
      <c r="H2096" s="88" t="str" cm="1">
        <f t="array" ref="H2096">_xlfn.IFS(OR(_xlfn.XLOOKUP(A2096,Table9[Tag Number],Table9[Status],"-",0)="Dead",
        _xlfn.XLOOKUP(A2096,Table10[Tag Number],Table10[Status],"-",0)="Dead",
        _xlfn.XLOOKUP(A2096,Table11[Tag Number],Table11[Status],"-",0)="Dead",
        _xlfn.XLOOKUP(A2096,Table8[Tag Number],Table8[Status],"-",0)="Dead"),"Dead",
     OR(_xlfn.XLOOKUP(A2096,Table11[Tag Number],Table11[Status],"-",0)="Alive",
        _xlfn.XLOOKUP(A2096,Table10[Tag Number],Table10[Status],"-",0)="Alive",
        _xlfn.XLOOKUP(A2096,Table9[Tag Number],Table9[Status],"-",0)="Alive",
        _xlfn.XLOOKUP(A2096,Table8[Tag Number],Table8[Status],"-",0)="Alive"),"Alive",
     OR(_xlfn.XLOOKUP(A2096,Table9[Tag Number],Table9[Status],"-",0)="-",
        _xlfn.XLOOKUP(A2096,Table10[Tag Number],Table10[Status],"-",0)="-",
        _xlfn.XLOOKUP(A2096,Table11[Tag Number],Table11[Status],"-",0)="-",
        _xlfn.XLOOKUP(A2096,Table8[Tag Number],Table8[Status],"-",0)="-"),
   "-")</f>
        <v>-</v>
      </c>
      <c r="I2096" s="88" t="str">
        <f>IF((_xlfn.XLOOKUP(B2096,[2]Sheet1!$A$2:$A$198,[2]Sheet1!$B$2:$B$198,"-",0)="Glade"),"Out","No")</f>
        <v>No</v>
      </c>
      <c r="J2096" s="94"/>
      <c r="K2096" s="95"/>
      <c r="L2096" s="95"/>
      <c r="M2096" s="95"/>
      <c r="N2096" s="96"/>
      <c r="O2096" s="89"/>
      <c r="R2096" t="b">
        <f t="shared" si="66"/>
        <v>0</v>
      </c>
    </row>
    <row r="2097" spans="1:18" ht="15" thickBot="1" x14ac:dyDescent="0.35">
      <c r="A2097" s="3" t="s">
        <v>2591</v>
      </c>
      <c r="B2097" s="3" t="s">
        <v>1145</v>
      </c>
      <c r="C2097" s="84">
        <f>IF(COUNTIF(Table8[Tag Number], A2097), 1, 0)</f>
        <v>0</v>
      </c>
      <c r="D2097" s="85">
        <f>IF(COUNTIF(Table9[Tag Number], A2097), 1, 0)</f>
        <v>0</v>
      </c>
      <c r="E2097" s="86">
        <f>IF(COUNTIF(Table10[Tag Number], A2097), 1, 0)</f>
        <v>0</v>
      </c>
      <c r="F2097" s="86">
        <f>IF(COUNTIF(Table11[Tag Number], A2097), 1, 0)</f>
        <v>0</v>
      </c>
      <c r="G2097" s="87">
        <f t="shared" si="67"/>
        <v>0</v>
      </c>
      <c r="H2097" s="88" t="str" cm="1">
        <f t="array" ref="H2097">_xlfn.IFS(OR(_xlfn.XLOOKUP(A2097,Table9[Tag Number],Table9[Status],"-",0)="Dead",
        _xlfn.XLOOKUP(A2097,Table10[Tag Number],Table10[Status],"-",0)="Dead",
        _xlfn.XLOOKUP(A2097,Table11[Tag Number],Table11[Status],"-",0)="Dead",
        _xlfn.XLOOKUP(A2097,Table8[Tag Number],Table8[Status],"-",0)="Dead"),"Dead",
     OR(_xlfn.XLOOKUP(A2097,Table11[Tag Number],Table11[Status],"-",0)="Alive",
        _xlfn.XLOOKUP(A2097,Table10[Tag Number],Table10[Status],"-",0)="Alive",
        _xlfn.XLOOKUP(A2097,Table9[Tag Number],Table9[Status],"-",0)="Alive",
        _xlfn.XLOOKUP(A2097,Table8[Tag Number],Table8[Status],"-",0)="Alive"),"Alive",
     OR(_xlfn.XLOOKUP(A2097,Table9[Tag Number],Table9[Status],"-",0)="-",
        _xlfn.XLOOKUP(A2097,Table10[Tag Number],Table10[Status],"-",0)="-",
        _xlfn.XLOOKUP(A2097,Table11[Tag Number],Table11[Status],"-",0)="-",
        _xlfn.XLOOKUP(A2097,Table8[Tag Number],Table8[Status],"-",0)="-"),
   "-")</f>
        <v>-</v>
      </c>
      <c r="I2097" s="88" t="str">
        <f>IF((_xlfn.XLOOKUP(B2097,[2]Sheet1!$A$2:$A$198,[2]Sheet1!$B$2:$B$198,"-",0)="Glade"),"Out","No")</f>
        <v>No</v>
      </c>
      <c r="J2097" s="94"/>
      <c r="K2097" s="95"/>
      <c r="L2097" s="95"/>
      <c r="M2097" s="95"/>
      <c r="N2097" s="96"/>
      <c r="O2097" s="89"/>
      <c r="R2097" t="b">
        <f t="shared" si="66"/>
        <v>0</v>
      </c>
    </row>
    <row r="2098" spans="1:18" ht="15" thickBot="1" x14ac:dyDescent="0.35">
      <c r="A2098" s="2" t="s">
        <v>2592</v>
      </c>
      <c r="B2098" s="2" t="s">
        <v>1145</v>
      </c>
      <c r="C2098" s="84">
        <f>IF(COUNTIF(Table8[Tag Number], A2098), 1, 0)</f>
        <v>0</v>
      </c>
      <c r="D2098" s="85">
        <f>IF(COUNTIF(Table9[Tag Number], A2098), 1, 0)</f>
        <v>0</v>
      </c>
      <c r="E2098" s="86">
        <f>IF(COUNTIF(Table10[Tag Number], A2098), 1, 0)</f>
        <v>0</v>
      </c>
      <c r="F2098" s="86">
        <f>IF(COUNTIF(Table11[Tag Number], A2098), 1, 0)</f>
        <v>0</v>
      </c>
      <c r="G2098" s="87">
        <f t="shared" si="67"/>
        <v>0</v>
      </c>
      <c r="H2098" s="88" t="str" cm="1">
        <f t="array" ref="H2098">_xlfn.IFS(OR(_xlfn.XLOOKUP(A2098,Table9[Tag Number],Table9[Status],"-",0)="Dead",
        _xlfn.XLOOKUP(A2098,Table10[Tag Number],Table10[Status],"-",0)="Dead",
        _xlfn.XLOOKUP(A2098,Table11[Tag Number],Table11[Status],"-",0)="Dead",
        _xlfn.XLOOKUP(A2098,Table8[Tag Number],Table8[Status],"-",0)="Dead"),"Dead",
     OR(_xlfn.XLOOKUP(A2098,Table11[Tag Number],Table11[Status],"-",0)="Alive",
        _xlfn.XLOOKUP(A2098,Table10[Tag Number],Table10[Status],"-",0)="Alive",
        _xlfn.XLOOKUP(A2098,Table9[Tag Number],Table9[Status],"-",0)="Alive",
        _xlfn.XLOOKUP(A2098,Table8[Tag Number],Table8[Status],"-",0)="Alive"),"Alive",
     OR(_xlfn.XLOOKUP(A2098,Table9[Tag Number],Table9[Status],"-",0)="-",
        _xlfn.XLOOKUP(A2098,Table10[Tag Number],Table10[Status],"-",0)="-",
        _xlfn.XLOOKUP(A2098,Table11[Tag Number],Table11[Status],"-",0)="-",
        _xlfn.XLOOKUP(A2098,Table8[Tag Number],Table8[Status],"-",0)="-"),
   "-")</f>
        <v>-</v>
      </c>
      <c r="I2098" s="88" t="str">
        <f>IF((_xlfn.XLOOKUP(B2098,[2]Sheet1!$A$2:$A$198,[2]Sheet1!$B$2:$B$198,"-",0)="Glade"),"Out","No")</f>
        <v>No</v>
      </c>
      <c r="J2098" s="94"/>
      <c r="K2098" s="95"/>
      <c r="L2098" s="95"/>
      <c r="M2098" s="95"/>
      <c r="N2098" s="96"/>
      <c r="O2098" s="89"/>
      <c r="R2098" t="b">
        <f t="shared" si="66"/>
        <v>0</v>
      </c>
    </row>
    <row r="2099" spans="1:18" ht="15" thickBot="1" x14ac:dyDescent="0.35">
      <c r="A2099" s="3" t="s">
        <v>2593</v>
      </c>
      <c r="B2099" s="3" t="s">
        <v>1145</v>
      </c>
      <c r="C2099" s="84">
        <f>IF(COUNTIF(Table8[Tag Number], A2099), 1, 0)</f>
        <v>0</v>
      </c>
      <c r="D2099" s="85">
        <f>IF(COUNTIF(Table9[Tag Number], A2099), 1, 0)</f>
        <v>0</v>
      </c>
      <c r="E2099" s="86">
        <f>IF(COUNTIF(Table10[Tag Number], A2099), 1, 0)</f>
        <v>0</v>
      </c>
      <c r="F2099" s="86">
        <f>IF(COUNTIF(Table11[Tag Number], A2099), 1, 0)</f>
        <v>0</v>
      </c>
      <c r="G2099" s="87">
        <f t="shared" si="67"/>
        <v>0</v>
      </c>
      <c r="H2099" s="88" t="str" cm="1">
        <f t="array" ref="H2099">_xlfn.IFS(OR(_xlfn.XLOOKUP(A2099,Table9[Tag Number],Table9[Status],"-",0)="Dead",
        _xlfn.XLOOKUP(A2099,Table10[Tag Number],Table10[Status],"-",0)="Dead",
        _xlfn.XLOOKUP(A2099,Table11[Tag Number],Table11[Status],"-",0)="Dead",
        _xlfn.XLOOKUP(A2099,Table8[Tag Number],Table8[Status],"-",0)="Dead"),"Dead",
     OR(_xlfn.XLOOKUP(A2099,Table11[Tag Number],Table11[Status],"-",0)="Alive",
        _xlfn.XLOOKUP(A2099,Table10[Tag Number],Table10[Status],"-",0)="Alive",
        _xlfn.XLOOKUP(A2099,Table9[Tag Number],Table9[Status],"-",0)="Alive",
        _xlfn.XLOOKUP(A2099,Table8[Tag Number],Table8[Status],"-",0)="Alive"),"Alive",
     OR(_xlfn.XLOOKUP(A2099,Table9[Tag Number],Table9[Status],"-",0)="-",
        _xlfn.XLOOKUP(A2099,Table10[Tag Number],Table10[Status],"-",0)="-",
        _xlfn.XLOOKUP(A2099,Table11[Tag Number],Table11[Status],"-",0)="-",
        _xlfn.XLOOKUP(A2099,Table8[Tag Number],Table8[Status],"-",0)="-"),
   "-")</f>
        <v>-</v>
      </c>
      <c r="I2099" s="88" t="str">
        <f>IF((_xlfn.XLOOKUP(B2099,[2]Sheet1!$A$2:$A$198,[2]Sheet1!$B$2:$B$198,"-",0)="Glade"),"Out","No")</f>
        <v>No</v>
      </c>
      <c r="J2099" s="94"/>
      <c r="K2099" s="95"/>
      <c r="L2099" s="95"/>
      <c r="M2099" s="95"/>
      <c r="N2099" s="96"/>
      <c r="O2099" s="89"/>
      <c r="R2099" t="b">
        <f t="shared" si="66"/>
        <v>0</v>
      </c>
    </row>
    <row r="2100" spans="1:18" ht="15" thickBot="1" x14ac:dyDescent="0.35">
      <c r="A2100" s="2" t="s">
        <v>2594</v>
      </c>
      <c r="B2100" s="2" t="s">
        <v>1145</v>
      </c>
      <c r="C2100" s="84">
        <f>IF(COUNTIF(Table8[Tag Number], A2100), 1, 0)</f>
        <v>0</v>
      </c>
      <c r="D2100" s="85">
        <f>IF(COUNTIF(Table9[Tag Number], A2100), 1, 0)</f>
        <v>0</v>
      </c>
      <c r="E2100" s="86">
        <f>IF(COUNTIF(Table10[Tag Number], A2100), 1, 0)</f>
        <v>0</v>
      </c>
      <c r="F2100" s="86">
        <f>IF(COUNTIF(Table11[Tag Number], A2100), 1, 0)</f>
        <v>0</v>
      </c>
      <c r="G2100" s="87">
        <f t="shared" si="67"/>
        <v>0</v>
      </c>
      <c r="H2100" s="88" t="str" cm="1">
        <f t="array" ref="H2100">_xlfn.IFS(OR(_xlfn.XLOOKUP(A2100,Table9[Tag Number],Table9[Status],"-",0)="Dead",
        _xlfn.XLOOKUP(A2100,Table10[Tag Number],Table10[Status],"-",0)="Dead",
        _xlfn.XLOOKUP(A2100,Table11[Tag Number],Table11[Status],"-",0)="Dead",
        _xlfn.XLOOKUP(A2100,Table8[Tag Number],Table8[Status],"-",0)="Dead"),"Dead",
     OR(_xlfn.XLOOKUP(A2100,Table11[Tag Number],Table11[Status],"-",0)="Alive",
        _xlfn.XLOOKUP(A2100,Table10[Tag Number],Table10[Status],"-",0)="Alive",
        _xlfn.XLOOKUP(A2100,Table9[Tag Number],Table9[Status],"-",0)="Alive",
        _xlfn.XLOOKUP(A2100,Table8[Tag Number],Table8[Status],"-",0)="Alive"),"Alive",
     OR(_xlfn.XLOOKUP(A2100,Table9[Tag Number],Table9[Status],"-",0)="-",
        _xlfn.XLOOKUP(A2100,Table10[Tag Number],Table10[Status],"-",0)="-",
        _xlfn.XLOOKUP(A2100,Table11[Tag Number],Table11[Status],"-",0)="-",
        _xlfn.XLOOKUP(A2100,Table8[Tag Number],Table8[Status],"-",0)="-"),
   "-")</f>
        <v>-</v>
      </c>
      <c r="I2100" s="88" t="str">
        <f>IF((_xlfn.XLOOKUP(B2100,[2]Sheet1!$A$2:$A$198,[2]Sheet1!$B$2:$B$198,"-",0)="Glade"),"Out","No")</f>
        <v>No</v>
      </c>
      <c r="J2100" s="94"/>
      <c r="K2100" s="95"/>
      <c r="L2100" s="95"/>
      <c r="M2100" s="95"/>
      <c r="N2100" s="96"/>
      <c r="O2100" s="89"/>
      <c r="R2100" t="b">
        <f t="shared" si="66"/>
        <v>0</v>
      </c>
    </row>
    <row r="2101" spans="1:18" ht="15" thickBot="1" x14ac:dyDescent="0.35">
      <c r="A2101" s="3" t="s">
        <v>2595</v>
      </c>
      <c r="B2101" s="3" t="s">
        <v>1145</v>
      </c>
      <c r="C2101" s="84">
        <f>IF(COUNTIF(Table8[Tag Number], A2101), 1, 0)</f>
        <v>0</v>
      </c>
      <c r="D2101" s="85">
        <f>IF(COUNTIF(Table9[Tag Number], A2101), 1, 0)</f>
        <v>0</v>
      </c>
      <c r="E2101" s="86">
        <f>IF(COUNTIF(Table10[Tag Number], A2101), 1, 0)</f>
        <v>0</v>
      </c>
      <c r="F2101" s="86">
        <f>IF(COUNTIF(Table11[Tag Number], A2101), 1, 0)</f>
        <v>0</v>
      </c>
      <c r="G2101" s="87">
        <f t="shared" si="67"/>
        <v>0</v>
      </c>
      <c r="H2101" s="88" t="str" cm="1">
        <f t="array" ref="H2101">_xlfn.IFS(OR(_xlfn.XLOOKUP(A2101,Table9[Tag Number],Table9[Status],"-",0)="Dead",
        _xlfn.XLOOKUP(A2101,Table10[Tag Number],Table10[Status],"-",0)="Dead",
        _xlfn.XLOOKUP(A2101,Table11[Tag Number],Table11[Status],"-",0)="Dead",
        _xlfn.XLOOKUP(A2101,Table8[Tag Number],Table8[Status],"-",0)="Dead"),"Dead",
     OR(_xlfn.XLOOKUP(A2101,Table11[Tag Number],Table11[Status],"-",0)="Alive",
        _xlfn.XLOOKUP(A2101,Table10[Tag Number],Table10[Status],"-",0)="Alive",
        _xlfn.XLOOKUP(A2101,Table9[Tag Number],Table9[Status],"-",0)="Alive",
        _xlfn.XLOOKUP(A2101,Table8[Tag Number],Table8[Status],"-",0)="Alive"),"Alive",
     OR(_xlfn.XLOOKUP(A2101,Table9[Tag Number],Table9[Status],"-",0)="-",
        _xlfn.XLOOKUP(A2101,Table10[Tag Number],Table10[Status],"-",0)="-",
        _xlfn.XLOOKUP(A2101,Table11[Tag Number],Table11[Status],"-",0)="-",
        _xlfn.XLOOKUP(A2101,Table8[Tag Number],Table8[Status],"-",0)="-"),
   "-")</f>
        <v>-</v>
      </c>
      <c r="I2101" s="88" t="str">
        <f>IF((_xlfn.XLOOKUP(B2101,[2]Sheet1!$A$2:$A$198,[2]Sheet1!$B$2:$B$198,"-",0)="Glade"),"Out","No")</f>
        <v>No</v>
      </c>
      <c r="J2101" s="94"/>
      <c r="K2101" s="95"/>
      <c r="L2101" s="95"/>
      <c r="M2101" s="95"/>
      <c r="N2101" s="96"/>
      <c r="O2101" s="89"/>
      <c r="R2101" t="b">
        <f t="shared" si="66"/>
        <v>0</v>
      </c>
    </row>
    <row r="2102" spans="1:18" ht="15" thickBot="1" x14ac:dyDescent="0.35">
      <c r="A2102" s="2" t="s">
        <v>2596</v>
      </c>
      <c r="B2102" s="2" t="s">
        <v>1145</v>
      </c>
      <c r="C2102" s="84">
        <f>IF(COUNTIF(Table8[Tag Number], A2102), 1, 0)</f>
        <v>0</v>
      </c>
      <c r="D2102" s="85">
        <f>IF(COUNTIF(Table9[Tag Number], A2102), 1, 0)</f>
        <v>0</v>
      </c>
      <c r="E2102" s="86">
        <f>IF(COUNTIF(Table10[Tag Number], A2102), 1, 0)</f>
        <v>0</v>
      </c>
      <c r="F2102" s="86">
        <f>IF(COUNTIF(Table11[Tag Number], A2102), 1, 0)</f>
        <v>0</v>
      </c>
      <c r="G2102" s="87">
        <f t="shared" si="67"/>
        <v>0</v>
      </c>
      <c r="H2102" s="88" t="str" cm="1">
        <f t="array" ref="H2102">_xlfn.IFS(OR(_xlfn.XLOOKUP(A2102,Table9[Tag Number],Table9[Status],"-",0)="Dead",
        _xlfn.XLOOKUP(A2102,Table10[Tag Number],Table10[Status],"-",0)="Dead",
        _xlfn.XLOOKUP(A2102,Table11[Tag Number],Table11[Status],"-",0)="Dead",
        _xlfn.XLOOKUP(A2102,Table8[Tag Number],Table8[Status],"-",0)="Dead"),"Dead",
     OR(_xlfn.XLOOKUP(A2102,Table11[Tag Number],Table11[Status],"-",0)="Alive",
        _xlfn.XLOOKUP(A2102,Table10[Tag Number],Table10[Status],"-",0)="Alive",
        _xlfn.XLOOKUP(A2102,Table9[Tag Number],Table9[Status],"-",0)="Alive",
        _xlfn.XLOOKUP(A2102,Table8[Tag Number],Table8[Status],"-",0)="Alive"),"Alive",
     OR(_xlfn.XLOOKUP(A2102,Table9[Tag Number],Table9[Status],"-",0)="-",
        _xlfn.XLOOKUP(A2102,Table10[Tag Number],Table10[Status],"-",0)="-",
        _xlfn.XLOOKUP(A2102,Table11[Tag Number],Table11[Status],"-",0)="-",
        _xlfn.XLOOKUP(A2102,Table8[Tag Number],Table8[Status],"-",0)="-"),
   "-")</f>
        <v>-</v>
      </c>
      <c r="I2102" s="88" t="str">
        <f>IF((_xlfn.XLOOKUP(B2102,[2]Sheet1!$A$2:$A$198,[2]Sheet1!$B$2:$B$198,"-",0)="Glade"),"Out","No")</f>
        <v>No</v>
      </c>
      <c r="J2102" s="94"/>
      <c r="K2102" s="95"/>
      <c r="L2102" s="95"/>
      <c r="M2102" s="95"/>
      <c r="N2102" s="96"/>
      <c r="O2102" s="89"/>
      <c r="R2102" t="b">
        <f t="shared" si="66"/>
        <v>0</v>
      </c>
    </row>
    <row r="2103" spans="1:18" ht="15" thickBot="1" x14ac:dyDescent="0.35">
      <c r="A2103" s="3" t="s">
        <v>2597</v>
      </c>
      <c r="B2103" s="3" t="s">
        <v>1145</v>
      </c>
      <c r="C2103" s="84">
        <f>IF(COUNTIF(Table8[Tag Number], A2103), 1, 0)</f>
        <v>0</v>
      </c>
      <c r="D2103" s="85">
        <f>IF(COUNTIF(Table9[Tag Number], A2103), 1, 0)</f>
        <v>0</v>
      </c>
      <c r="E2103" s="86">
        <f>IF(COUNTIF(Table10[Tag Number], A2103), 1, 0)</f>
        <v>0</v>
      </c>
      <c r="F2103" s="86">
        <f>IF(COUNTIF(Table11[Tag Number], A2103), 1, 0)</f>
        <v>0</v>
      </c>
      <c r="G2103" s="87">
        <f t="shared" si="67"/>
        <v>0</v>
      </c>
      <c r="H2103" s="88" t="str" cm="1">
        <f t="array" ref="H2103">_xlfn.IFS(OR(_xlfn.XLOOKUP(A2103,Table9[Tag Number],Table9[Status],"-",0)="Dead",
        _xlfn.XLOOKUP(A2103,Table10[Tag Number],Table10[Status],"-",0)="Dead",
        _xlfn.XLOOKUP(A2103,Table11[Tag Number],Table11[Status],"-",0)="Dead",
        _xlfn.XLOOKUP(A2103,Table8[Tag Number],Table8[Status],"-",0)="Dead"),"Dead",
     OR(_xlfn.XLOOKUP(A2103,Table11[Tag Number],Table11[Status],"-",0)="Alive",
        _xlfn.XLOOKUP(A2103,Table10[Tag Number],Table10[Status],"-",0)="Alive",
        _xlfn.XLOOKUP(A2103,Table9[Tag Number],Table9[Status],"-",0)="Alive",
        _xlfn.XLOOKUP(A2103,Table8[Tag Number],Table8[Status],"-",0)="Alive"),"Alive",
     OR(_xlfn.XLOOKUP(A2103,Table9[Tag Number],Table9[Status],"-",0)="-",
        _xlfn.XLOOKUP(A2103,Table10[Tag Number],Table10[Status],"-",0)="-",
        _xlfn.XLOOKUP(A2103,Table11[Tag Number],Table11[Status],"-",0)="-",
        _xlfn.XLOOKUP(A2103,Table8[Tag Number],Table8[Status],"-",0)="-"),
   "-")</f>
        <v>-</v>
      </c>
      <c r="I2103" s="88" t="str">
        <f>IF((_xlfn.XLOOKUP(B2103,[2]Sheet1!$A$2:$A$198,[2]Sheet1!$B$2:$B$198,"-",0)="Glade"),"Out","No")</f>
        <v>No</v>
      </c>
      <c r="J2103" s="94"/>
      <c r="K2103" s="95"/>
      <c r="L2103" s="95"/>
      <c r="M2103" s="95"/>
      <c r="N2103" s="96"/>
      <c r="O2103" s="89"/>
      <c r="R2103" t="b">
        <f t="shared" si="66"/>
        <v>0</v>
      </c>
    </row>
    <row r="2104" spans="1:18" ht="15" thickBot="1" x14ac:dyDescent="0.35">
      <c r="A2104" s="2" t="s">
        <v>2598</v>
      </c>
      <c r="B2104" s="2" t="s">
        <v>1145</v>
      </c>
      <c r="C2104" s="84">
        <f>IF(COUNTIF(Table8[Tag Number], A2104), 1, 0)</f>
        <v>0</v>
      </c>
      <c r="D2104" s="85">
        <f>IF(COUNTIF(Table9[Tag Number], A2104), 1, 0)</f>
        <v>0</v>
      </c>
      <c r="E2104" s="86">
        <f>IF(COUNTIF(Table10[Tag Number], A2104), 1, 0)</f>
        <v>0</v>
      </c>
      <c r="F2104" s="86">
        <f>IF(COUNTIF(Table11[Tag Number], A2104), 1, 0)</f>
        <v>0</v>
      </c>
      <c r="G2104" s="87">
        <f t="shared" si="67"/>
        <v>0</v>
      </c>
      <c r="H2104" s="88" t="str" cm="1">
        <f t="array" ref="H2104">_xlfn.IFS(OR(_xlfn.XLOOKUP(A2104,Table9[Tag Number],Table9[Status],"-",0)="Dead",
        _xlfn.XLOOKUP(A2104,Table10[Tag Number],Table10[Status],"-",0)="Dead",
        _xlfn.XLOOKUP(A2104,Table11[Tag Number],Table11[Status],"-",0)="Dead",
        _xlfn.XLOOKUP(A2104,Table8[Tag Number],Table8[Status],"-",0)="Dead"),"Dead",
     OR(_xlfn.XLOOKUP(A2104,Table11[Tag Number],Table11[Status],"-",0)="Alive",
        _xlfn.XLOOKUP(A2104,Table10[Tag Number],Table10[Status],"-",0)="Alive",
        _xlfn.XLOOKUP(A2104,Table9[Tag Number],Table9[Status],"-",0)="Alive",
        _xlfn.XLOOKUP(A2104,Table8[Tag Number],Table8[Status],"-",0)="Alive"),"Alive",
     OR(_xlfn.XLOOKUP(A2104,Table9[Tag Number],Table9[Status],"-",0)="-",
        _xlfn.XLOOKUP(A2104,Table10[Tag Number],Table10[Status],"-",0)="-",
        _xlfn.XLOOKUP(A2104,Table11[Tag Number],Table11[Status],"-",0)="-",
        _xlfn.XLOOKUP(A2104,Table8[Tag Number],Table8[Status],"-",0)="-"),
   "-")</f>
        <v>-</v>
      </c>
      <c r="I2104" s="88" t="str">
        <f>IF((_xlfn.XLOOKUP(B2104,[2]Sheet1!$A$2:$A$198,[2]Sheet1!$B$2:$B$198,"-",0)="Glade"),"Out","No")</f>
        <v>No</v>
      </c>
      <c r="J2104" s="94"/>
      <c r="K2104" s="95"/>
      <c r="L2104" s="95"/>
      <c r="M2104" s="95"/>
      <c r="N2104" s="96"/>
      <c r="O2104" s="89"/>
      <c r="R2104" t="b">
        <f t="shared" si="66"/>
        <v>0</v>
      </c>
    </row>
    <row r="2105" spans="1:18" ht="15" thickBot="1" x14ac:dyDescent="0.35">
      <c r="A2105" s="3" t="s">
        <v>2599</v>
      </c>
      <c r="B2105" s="3" t="s">
        <v>1145</v>
      </c>
      <c r="C2105" s="84">
        <f>IF(COUNTIF(Table8[Tag Number], A2105), 1, 0)</f>
        <v>0</v>
      </c>
      <c r="D2105" s="85">
        <f>IF(COUNTIF(Table9[Tag Number], A2105), 1, 0)</f>
        <v>0</v>
      </c>
      <c r="E2105" s="86">
        <f>IF(COUNTIF(Table10[Tag Number], A2105), 1, 0)</f>
        <v>0</v>
      </c>
      <c r="F2105" s="86">
        <f>IF(COUNTIF(Table11[Tag Number], A2105), 1, 0)</f>
        <v>0</v>
      </c>
      <c r="G2105" s="87">
        <f t="shared" si="67"/>
        <v>0</v>
      </c>
      <c r="H2105" s="88" t="str" cm="1">
        <f t="array" ref="H2105">_xlfn.IFS(OR(_xlfn.XLOOKUP(A2105,Table9[Tag Number],Table9[Status],"-",0)="Dead",
        _xlfn.XLOOKUP(A2105,Table10[Tag Number],Table10[Status],"-",0)="Dead",
        _xlfn.XLOOKUP(A2105,Table11[Tag Number],Table11[Status],"-",0)="Dead",
        _xlfn.XLOOKUP(A2105,Table8[Tag Number],Table8[Status],"-",0)="Dead"),"Dead",
     OR(_xlfn.XLOOKUP(A2105,Table11[Tag Number],Table11[Status],"-",0)="Alive",
        _xlfn.XLOOKUP(A2105,Table10[Tag Number],Table10[Status],"-",0)="Alive",
        _xlfn.XLOOKUP(A2105,Table9[Tag Number],Table9[Status],"-",0)="Alive",
        _xlfn.XLOOKUP(A2105,Table8[Tag Number],Table8[Status],"-",0)="Alive"),"Alive",
     OR(_xlfn.XLOOKUP(A2105,Table9[Tag Number],Table9[Status],"-",0)="-",
        _xlfn.XLOOKUP(A2105,Table10[Tag Number],Table10[Status],"-",0)="-",
        _xlfn.XLOOKUP(A2105,Table11[Tag Number],Table11[Status],"-",0)="-",
        _xlfn.XLOOKUP(A2105,Table8[Tag Number],Table8[Status],"-",0)="-"),
   "-")</f>
        <v>-</v>
      </c>
      <c r="I2105" s="88" t="str">
        <f>IF((_xlfn.XLOOKUP(B2105,[2]Sheet1!$A$2:$A$198,[2]Sheet1!$B$2:$B$198,"-",0)="Glade"),"Out","No")</f>
        <v>No</v>
      </c>
      <c r="J2105" s="94"/>
      <c r="K2105" s="95"/>
      <c r="L2105" s="95"/>
      <c r="M2105" s="95"/>
      <c r="N2105" s="96"/>
      <c r="O2105" s="89"/>
      <c r="R2105" t="b">
        <f t="shared" si="66"/>
        <v>0</v>
      </c>
    </row>
    <row r="2106" spans="1:18" ht="15" thickBot="1" x14ac:dyDescent="0.35">
      <c r="A2106" s="2" t="s">
        <v>2600</v>
      </c>
      <c r="B2106" s="2" t="s">
        <v>1145</v>
      </c>
      <c r="C2106" s="84">
        <f>IF(COUNTIF(Table8[Tag Number], A2106), 1, 0)</f>
        <v>0</v>
      </c>
      <c r="D2106" s="85">
        <f>IF(COUNTIF(Table9[Tag Number], A2106), 1, 0)</f>
        <v>0</v>
      </c>
      <c r="E2106" s="86">
        <f>IF(COUNTIF(Table10[Tag Number], A2106), 1, 0)</f>
        <v>0</v>
      </c>
      <c r="F2106" s="86">
        <f>IF(COUNTIF(Table11[Tag Number], A2106), 1, 0)</f>
        <v>0</v>
      </c>
      <c r="G2106" s="87">
        <f t="shared" si="67"/>
        <v>0</v>
      </c>
      <c r="H2106" s="88" t="str" cm="1">
        <f t="array" ref="H2106">_xlfn.IFS(OR(_xlfn.XLOOKUP(A2106,Table9[Tag Number],Table9[Status],"-",0)="Dead",
        _xlfn.XLOOKUP(A2106,Table10[Tag Number],Table10[Status],"-",0)="Dead",
        _xlfn.XLOOKUP(A2106,Table11[Tag Number],Table11[Status],"-",0)="Dead",
        _xlfn.XLOOKUP(A2106,Table8[Tag Number],Table8[Status],"-",0)="Dead"),"Dead",
     OR(_xlfn.XLOOKUP(A2106,Table11[Tag Number],Table11[Status],"-",0)="Alive",
        _xlfn.XLOOKUP(A2106,Table10[Tag Number],Table10[Status],"-",0)="Alive",
        _xlfn.XLOOKUP(A2106,Table9[Tag Number],Table9[Status],"-",0)="Alive",
        _xlfn.XLOOKUP(A2106,Table8[Tag Number],Table8[Status],"-",0)="Alive"),"Alive",
     OR(_xlfn.XLOOKUP(A2106,Table9[Tag Number],Table9[Status],"-",0)="-",
        _xlfn.XLOOKUP(A2106,Table10[Tag Number],Table10[Status],"-",0)="-",
        _xlfn.XLOOKUP(A2106,Table11[Tag Number],Table11[Status],"-",0)="-",
        _xlfn.XLOOKUP(A2106,Table8[Tag Number],Table8[Status],"-",0)="-"),
   "-")</f>
        <v>-</v>
      </c>
      <c r="I2106" s="88" t="str">
        <f>IF((_xlfn.XLOOKUP(B2106,[2]Sheet1!$A$2:$A$198,[2]Sheet1!$B$2:$B$198,"-",0)="Glade"),"Out","No")</f>
        <v>No</v>
      </c>
      <c r="J2106" s="94"/>
      <c r="K2106" s="95"/>
      <c r="L2106" s="95"/>
      <c r="M2106" s="95"/>
      <c r="N2106" s="96"/>
      <c r="O2106" s="89"/>
      <c r="R2106" t="b">
        <f t="shared" si="66"/>
        <v>0</v>
      </c>
    </row>
    <row r="2107" spans="1:18" ht="15" thickBot="1" x14ac:dyDescent="0.35">
      <c r="A2107" s="3" t="s">
        <v>2601</v>
      </c>
      <c r="B2107" s="3" t="s">
        <v>1145</v>
      </c>
      <c r="C2107" s="84">
        <f>IF(COUNTIF(Table8[Tag Number], A2107), 1, 0)</f>
        <v>0</v>
      </c>
      <c r="D2107" s="85">
        <f>IF(COUNTIF(Table9[Tag Number], A2107), 1, 0)</f>
        <v>0</v>
      </c>
      <c r="E2107" s="86">
        <f>IF(COUNTIF(Table10[Tag Number], A2107), 1, 0)</f>
        <v>0</v>
      </c>
      <c r="F2107" s="86">
        <f>IF(COUNTIF(Table11[Tag Number], A2107), 1, 0)</f>
        <v>0</v>
      </c>
      <c r="G2107" s="87">
        <f t="shared" si="67"/>
        <v>0</v>
      </c>
      <c r="H2107" s="88" t="str" cm="1">
        <f t="array" ref="H2107">_xlfn.IFS(OR(_xlfn.XLOOKUP(A2107,Table9[Tag Number],Table9[Status],"-",0)="Dead",
        _xlfn.XLOOKUP(A2107,Table10[Tag Number],Table10[Status],"-",0)="Dead",
        _xlfn.XLOOKUP(A2107,Table11[Tag Number],Table11[Status],"-",0)="Dead",
        _xlfn.XLOOKUP(A2107,Table8[Tag Number],Table8[Status],"-",0)="Dead"),"Dead",
     OR(_xlfn.XLOOKUP(A2107,Table11[Tag Number],Table11[Status],"-",0)="Alive",
        _xlfn.XLOOKUP(A2107,Table10[Tag Number],Table10[Status],"-",0)="Alive",
        _xlfn.XLOOKUP(A2107,Table9[Tag Number],Table9[Status],"-",0)="Alive",
        _xlfn.XLOOKUP(A2107,Table8[Tag Number],Table8[Status],"-",0)="Alive"),"Alive",
     OR(_xlfn.XLOOKUP(A2107,Table9[Tag Number],Table9[Status],"-",0)="-",
        _xlfn.XLOOKUP(A2107,Table10[Tag Number],Table10[Status],"-",0)="-",
        _xlfn.XLOOKUP(A2107,Table11[Tag Number],Table11[Status],"-",0)="-",
        _xlfn.XLOOKUP(A2107,Table8[Tag Number],Table8[Status],"-",0)="-"),
   "-")</f>
        <v>-</v>
      </c>
      <c r="I2107" s="88" t="str">
        <f>IF((_xlfn.XLOOKUP(B2107,[2]Sheet1!$A$2:$A$198,[2]Sheet1!$B$2:$B$198,"-",0)="Glade"),"Out","No")</f>
        <v>No</v>
      </c>
      <c r="J2107" s="94"/>
      <c r="K2107" s="95"/>
      <c r="L2107" s="95"/>
      <c r="M2107" s="95"/>
      <c r="N2107" s="96"/>
      <c r="O2107" s="89"/>
      <c r="R2107" t="b">
        <f t="shared" si="66"/>
        <v>0</v>
      </c>
    </row>
    <row r="2108" spans="1:18" ht="15" thickBot="1" x14ac:dyDescent="0.35">
      <c r="A2108" s="2" t="s">
        <v>2602</v>
      </c>
      <c r="B2108" s="2" t="s">
        <v>1145</v>
      </c>
      <c r="C2108" s="84">
        <f>IF(COUNTIF(Table8[Tag Number], A2108), 1, 0)</f>
        <v>0</v>
      </c>
      <c r="D2108" s="85">
        <f>IF(COUNTIF(Table9[Tag Number], A2108), 1, 0)</f>
        <v>0</v>
      </c>
      <c r="E2108" s="86">
        <f>IF(COUNTIF(Table10[Tag Number], A2108), 1, 0)</f>
        <v>0</v>
      </c>
      <c r="F2108" s="86">
        <f>IF(COUNTIF(Table11[Tag Number], A2108), 1, 0)</f>
        <v>0</v>
      </c>
      <c r="G2108" s="87">
        <f t="shared" si="67"/>
        <v>0</v>
      </c>
      <c r="H2108" s="88" t="str" cm="1">
        <f t="array" ref="H2108">_xlfn.IFS(OR(_xlfn.XLOOKUP(A2108,Table9[Tag Number],Table9[Status],"-",0)="Dead",
        _xlfn.XLOOKUP(A2108,Table10[Tag Number],Table10[Status],"-",0)="Dead",
        _xlfn.XLOOKUP(A2108,Table11[Tag Number],Table11[Status],"-",0)="Dead",
        _xlfn.XLOOKUP(A2108,Table8[Tag Number],Table8[Status],"-",0)="Dead"),"Dead",
     OR(_xlfn.XLOOKUP(A2108,Table11[Tag Number],Table11[Status],"-",0)="Alive",
        _xlfn.XLOOKUP(A2108,Table10[Tag Number],Table10[Status],"-",0)="Alive",
        _xlfn.XLOOKUP(A2108,Table9[Tag Number],Table9[Status],"-",0)="Alive",
        _xlfn.XLOOKUP(A2108,Table8[Tag Number],Table8[Status],"-",0)="Alive"),"Alive",
     OR(_xlfn.XLOOKUP(A2108,Table9[Tag Number],Table9[Status],"-",0)="-",
        _xlfn.XLOOKUP(A2108,Table10[Tag Number],Table10[Status],"-",0)="-",
        _xlfn.XLOOKUP(A2108,Table11[Tag Number],Table11[Status],"-",0)="-",
        _xlfn.XLOOKUP(A2108,Table8[Tag Number],Table8[Status],"-",0)="-"),
   "-")</f>
        <v>-</v>
      </c>
      <c r="I2108" s="88" t="str">
        <f>IF((_xlfn.XLOOKUP(B2108,[2]Sheet1!$A$2:$A$198,[2]Sheet1!$B$2:$B$198,"-",0)="Glade"),"Out","No")</f>
        <v>No</v>
      </c>
      <c r="J2108" s="94"/>
      <c r="K2108" s="95"/>
      <c r="L2108" s="95"/>
      <c r="M2108" s="95"/>
      <c r="N2108" s="96"/>
      <c r="O2108" s="89"/>
      <c r="R2108" t="b">
        <f t="shared" si="66"/>
        <v>0</v>
      </c>
    </row>
    <row r="2109" spans="1:18" ht="15" thickBot="1" x14ac:dyDescent="0.35">
      <c r="A2109" s="3" t="s">
        <v>2603</v>
      </c>
      <c r="B2109" s="3" t="s">
        <v>1145</v>
      </c>
      <c r="C2109" s="84">
        <f>IF(COUNTIF(Table8[Tag Number], A2109), 1, 0)</f>
        <v>0</v>
      </c>
      <c r="D2109" s="85">
        <f>IF(COUNTIF(Table9[Tag Number], A2109), 1, 0)</f>
        <v>0</v>
      </c>
      <c r="E2109" s="86">
        <f>IF(COUNTIF(Table10[Tag Number], A2109), 1, 0)</f>
        <v>0</v>
      </c>
      <c r="F2109" s="86">
        <f>IF(COUNTIF(Table11[Tag Number], A2109), 1, 0)</f>
        <v>0</v>
      </c>
      <c r="G2109" s="87">
        <f t="shared" si="67"/>
        <v>0</v>
      </c>
      <c r="H2109" s="88" t="str" cm="1">
        <f t="array" ref="H2109">_xlfn.IFS(OR(_xlfn.XLOOKUP(A2109,Table9[Tag Number],Table9[Status],"-",0)="Dead",
        _xlfn.XLOOKUP(A2109,Table10[Tag Number],Table10[Status],"-",0)="Dead",
        _xlfn.XLOOKUP(A2109,Table11[Tag Number],Table11[Status],"-",0)="Dead",
        _xlfn.XLOOKUP(A2109,Table8[Tag Number],Table8[Status],"-",0)="Dead"),"Dead",
     OR(_xlfn.XLOOKUP(A2109,Table11[Tag Number],Table11[Status],"-",0)="Alive",
        _xlfn.XLOOKUP(A2109,Table10[Tag Number],Table10[Status],"-",0)="Alive",
        _xlfn.XLOOKUP(A2109,Table9[Tag Number],Table9[Status],"-",0)="Alive",
        _xlfn.XLOOKUP(A2109,Table8[Tag Number],Table8[Status],"-",0)="Alive"),"Alive",
     OR(_xlfn.XLOOKUP(A2109,Table9[Tag Number],Table9[Status],"-",0)="-",
        _xlfn.XLOOKUP(A2109,Table10[Tag Number],Table10[Status],"-",0)="-",
        _xlfn.XLOOKUP(A2109,Table11[Tag Number],Table11[Status],"-",0)="-",
        _xlfn.XLOOKUP(A2109,Table8[Tag Number],Table8[Status],"-",0)="-"),
   "-")</f>
        <v>-</v>
      </c>
      <c r="I2109" s="88" t="str">
        <f>IF((_xlfn.XLOOKUP(B2109,[2]Sheet1!$A$2:$A$198,[2]Sheet1!$B$2:$B$198,"-",0)="Glade"),"Out","No")</f>
        <v>No</v>
      </c>
      <c r="J2109" s="94"/>
      <c r="K2109" s="95"/>
      <c r="L2109" s="95"/>
      <c r="M2109" s="95"/>
      <c r="N2109" s="96"/>
      <c r="O2109" s="89"/>
      <c r="R2109" t="b">
        <f t="shared" si="66"/>
        <v>0</v>
      </c>
    </row>
    <row r="2110" spans="1:18" ht="15" thickBot="1" x14ac:dyDescent="0.35">
      <c r="A2110" s="2" t="s">
        <v>132</v>
      </c>
      <c r="B2110" s="2" t="s">
        <v>1145</v>
      </c>
      <c r="C2110" s="84">
        <f>IF(COUNTIF(Table8[Tag Number], A2110), 1, 0)</f>
        <v>0</v>
      </c>
      <c r="D2110" s="85">
        <f>IF(COUNTIF(Table9[Tag Number], A2110), 1, 0)</f>
        <v>0</v>
      </c>
      <c r="E2110" s="86">
        <f>IF(COUNTIF(Table10[Tag Number], A2110), 1, 0)</f>
        <v>0</v>
      </c>
      <c r="F2110" s="86">
        <f>IF(COUNTIF(Table11[Tag Number], A2110), 1, 0)</f>
        <v>0</v>
      </c>
      <c r="G2110" s="87">
        <f t="shared" si="67"/>
        <v>0</v>
      </c>
      <c r="H2110" s="88" t="str" cm="1">
        <f t="array" ref="H2110">_xlfn.IFS(OR(_xlfn.XLOOKUP(A2110,Table9[Tag Number],Table9[Status],"-",0)="Dead",
        _xlfn.XLOOKUP(A2110,Table10[Tag Number],Table10[Status],"-",0)="Dead",
        _xlfn.XLOOKUP(A2110,Table11[Tag Number],Table11[Status],"-",0)="Dead",
        _xlfn.XLOOKUP(A2110,Table8[Tag Number],Table8[Status],"-",0)="Dead"),"Dead",
     OR(_xlfn.XLOOKUP(A2110,Table11[Tag Number],Table11[Status],"-",0)="Alive",
        _xlfn.XLOOKUP(A2110,Table10[Tag Number],Table10[Status],"-",0)="Alive",
        _xlfn.XLOOKUP(A2110,Table9[Tag Number],Table9[Status],"-",0)="Alive",
        _xlfn.XLOOKUP(A2110,Table8[Tag Number],Table8[Status],"-",0)="Alive"),"Alive",
     OR(_xlfn.XLOOKUP(A2110,Table9[Tag Number],Table9[Status],"-",0)="-",
        _xlfn.XLOOKUP(A2110,Table10[Tag Number],Table10[Status],"-",0)="-",
        _xlfn.XLOOKUP(A2110,Table11[Tag Number],Table11[Status],"-",0)="-",
        _xlfn.XLOOKUP(A2110,Table8[Tag Number],Table8[Status],"-",0)="-"),
   "-")</f>
        <v>-</v>
      </c>
      <c r="I2110" s="88" t="str">
        <f>IF((_xlfn.XLOOKUP(B2110,[2]Sheet1!$A$2:$A$198,[2]Sheet1!$B$2:$B$198,"-",0)="Glade"),"Out","No")</f>
        <v>No</v>
      </c>
      <c r="J2110" s="94"/>
      <c r="K2110" s="95"/>
      <c r="L2110" s="95"/>
      <c r="M2110" s="95"/>
      <c r="N2110" s="96"/>
      <c r="O2110" s="89"/>
      <c r="R2110" t="b">
        <f t="shared" si="66"/>
        <v>0</v>
      </c>
    </row>
    <row r="2111" spans="1:18" ht="15" thickBot="1" x14ac:dyDescent="0.35">
      <c r="A2111" s="3" t="s">
        <v>2604</v>
      </c>
      <c r="B2111" s="3" t="s">
        <v>1145</v>
      </c>
      <c r="C2111" s="84">
        <f>IF(COUNTIF(Table8[Tag Number], A2111), 1, 0)</f>
        <v>0</v>
      </c>
      <c r="D2111" s="85">
        <f>IF(COUNTIF(Table9[Tag Number], A2111), 1, 0)</f>
        <v>0</v>
      </c>
      <c r="E2111" s="86">
        <f>IF(COUNTIF(Table10[Tag Number], A2111), 1, 0)</f>
        <v>0</v>
      </c>
      <c r="F2111" s="86">
        <f>IF(COUNTIF(Table11[Tag Number], A2111), 1, 0)</f>
        <v>0</v>
      </c>
      <c r="G2111" s="87">
        <f t="shared" si="67"/>
        <v>0</v>
      </c>
      <c r="H2111" s="88" t="str" cm="1">
        <f t="array" ref="H2111">_xlfn.IFS(OR(_xlfn.XLOOKUP(A2111,Table9[Tag Number],Table9[Status],"-",0)="Dead",
        _xlfn.XLOOKUP(A2111,Table10[Tag Number],Table10[Status],"-",0)="Dead",
        _xlfn.XLOOKUP(A2111,Table11[Tag Number],Table11[Status],"-",0)="Dead",
        _xlfn.XLOOKUP(A2111,Table8[Tag Number],Table8[Status],"-",0)="Dead"),"Dead",
     OR(_xlfn.XLOOKUP(A2111,Table11[Tag Number],Table11[Status],"-",0)="Alive",
        _xlfn.XLOOKUP(A2111,Table10[Tag Number],Table10[Status],"-",0)="Alive",
        _xlfn.XLOOKUP(A2111,Table9[Tag Number],Table9[Status],"-",0)="Alive",
        _xlfn.XLOOKUP(A2111,Table8[Tag Number],Table8[Status],"-",0)="Alive"),"Alive",
     OR(_xlfn.XLOOKUP(A2111,Table9[Tag Number],Table9[Status],"-",0)="-",
        _xlfn.XLOOKUP(A2111,Table10[Tag Number],Table10[Status],"-",0)="-",
        _xlfn.XLOOKUP(A2111,Table11[Tag Number],Table11[Status],"-",0)="-",
        _xlfn.XLOOKUP(A2111,Table8[Tag Number],Table8[Status],"-",0)="-"),
   "-")</f>
        <v>-</v>
      </c>
      <c r="I2111" s="88" t="str">
        <f>IF((_xlfn.XLOOKUP(B2111,[2]Sheet1!$A$2:$A$198,[2]Sheet1!$B$2:$B$198,"-",0)="Glade"),"Out","No")</f>
        <v>No</v>
      </c>
      <c r="J2111" s="94"/>
      <c r="K2111" s="95"/>
      <c r="L2111" s="95"/>
      <c r="M2111" s="95"/>
      <c r="N2111" s="96"/>
      <c r="O2111" s="89"/>
      <c r="R2111" t="b">
        <f t="shared" si="66"/>
        <v>0</v>
      </c>
    </row>
    <row r="2112" spans="1:18" ht="15" thickBot="1" x14ac:dyDescent="0.35">
      <c r="A2112" s="2" t="s">
        <v>2605</v>
      </c>
      <c r="B2112" s="2" t="s">
        <v>1145</v>
      </c>
      <c r="C2112" s="84">
        <f>IF(COUNTIF(Table8[Tag Number], A2112), 1, 0)</f>
        <v>0</v>
      </c>
      <c r="D2112" s="85">
        <f>IF(COUNTIF(Table9[Tag Number], A2112), 1, 0)</f>
        <v>0</v>
      </c>
      <c r="E2112" s="86">
        <f>IF(COUNTIF(Table10[Tag Number], A2112), 1, 0)</f>
        <v>0</v>
      </c>
      <c r="F2112" s="86">
        <f>IF(COUNTIF(Table11[Tag Number], A2112), 1, 0)</f>
        <v>0</v>
      </c>
      <c r="G2112" s="87">
        <f t="shared" si="67"/>
        <v>0</v>
      </c>
      <c r="H2112" s="88" t="str" cm="1">
        <f t="array" ref="H2112">_xlfn.IFS(OR(_xlfn.XLOOKUP(A2112,Table9[Tag Number],Table9[Status],"-",0)="Dead",
        _xlfn.XLOOKUP(A2112,Table10[Tag Number],Table10[Status],"-",0)="Dead",
        _xlfn.XLOOKUP(A2112,Table11[Tag Number],Table11[Status],"-",0)="Dead",
        _xlfn.XLOOKUP(A2112,Table8[Tag Number],Table8[Status],"-",0)="Dead"),"Dead",
     OR(_xlfn.XLOOKUP(A2112,Table11[Tag Number],Table11[Status],"-",0)="Alive",
        _xlfn.XLOOKUP(A2112,Table10[Tag Number],Table10[Status],"-",0)="Alive",
        _xlfn.XLOOKUP(A2112,Table9[Tag Number],Table9[Status],"-",0)="Alive",
        _xlfn.XLOOKUP(A2112,Table8[Tag Number],Table8[Status],"-",0)="Alive"),"Alive",
     OR(_xlfn.XLOOKUP(A2112,Table9[Tag Number],Table9[Status],"-",0)="-",
        _xlfn.XLOOKUP(A2112,Table10[Tag Number],Table10[Status],"-",0)="-",
        _xlfn.XLOOKUP(A2112,Table11[Tag Number],Table11[Status],"-",0)="-",
        _xlfn.XLOOKUP(A2112,Table8[Tag Number],Table8[Status],"-",0)="-"),
   "-")</f>
        <v>-</v>
      </c>
      <c r="I2112" s="88" t="str">
        <f>IF((_xlfn.XLOOKUP(B2112,[2]Sheet1!$A$2:$A$198,[2]Sheet1!$B$2:$B$198,"-",0)="Glade"),"Out","No")</f>
        <v>No</v>
      </c>
      <c r="J2112" s="94"/>
      <c r="K2112" s="95"/>
      <c r="L2112" s="95"/>
      <c r="M2112" s="95"/>
      <c r="N2112" s="96"/>
      <c r="O2112" s="89"/>
      <c r="R2112" t="b">
        <f t="shared" si="66"/>
        <v>0</v>
      </c>
    </row>
    <row r="2113" spans="1:18" ht="15" thickBot="1" x14ac:dyDescent="0.35">
      <c r="A2113" s="3" t="s">
        <v>2606</v>
      </c>
      <c r="B2113" s="3" t="s">
        <v>1145</v>
      </c>
      <c r="C2113" s="84">
        <f>IF(COUNTIF(Table8[Tag Number], A2113), 1, 0)</f>
        <v>0</v>
      </c>
      <c r="D2113" s="85">
        <f>IF(COUNTIF(Table9[Tag Number], A2113), 1, 0)</f>
        <v>0</v>
      </c>
      <c r="E2113" s="86">
        <f>IF(COUNTIF(Table10[Tag Number], A2113), 1, 0)</f>
        <v>0</v>
      </c>
      <c r="F2113" s="86">
        <f>IF(COUNTIF(Table11[Tag Number], A2113), 1, 0)</f>
        <v>0</v>
      </c>
      <c r="G2113" s="87">
        <f t="shared" si="67"/>
        <v>0</v>
      </c>
      <c r="H2113" s="88" t="str" cm="1">
        <f t="array" ref="H2113">_xlfn.IFS(OR(_xlfn.XLOOKUP(A2113,Table9[Tag Number],Table9[Status],"-",0)="Dead",
        _xlfn.XLOOKUP(A2113,Table10[Tag Number],Table10[Status],"-",0)="Dead",
        _xlfn.XLOOKUP(A2113,Table11[Tag Number],Table11[Status],"-",0)="Dead",
        _xlfn.XLOOKUP(A2113,Table8[Tag Number],Table8[Status],"-",0)="Dead"),"Dead",
     OR(_xlfn.XLOOKUP(A2113,Table11[Tag Number],Table11[Status],"-",0)="Alive",
        _xlfn.XLOOKUP(A2113,Table10[Tag Number],Table10[Status],"-",0)="Alive",
        _xlfn.XLOOKUP(A2113,Table9[Tag Number],Table9[Status],"-",0)="Alive",
        _xlfn.XLOOKUP(A2113,Table8[Tag Number],Table8[Status],"-",0)="Alive"),"Alive",
     OR(_xlfn.XLOOKUP(A2113,Table9[Tag Number],Table9[Status],"-",0)="-",
        _xlfn.XLOOKUP(A2113,Table10[Tag Number],Table10[Status],"-",0)="-",
        _xlfn.XLOOKUP(A2113,Table11[Tag Number],Table11[Status],"-",0)="-",
        _xlfn.XLOOKUP(A2113,Table8[Tag Number],Table8[Status],"-",0)="-"),
   "-")</f>
        <v>-</v>
      </c>
      <c r="I2113" s="88" t="str">
        <f>IF((_xlfn.XLOOKUP(B2113,[2]Sheet1!$A$2:$A$198,[2]Sheet1!$B$2:$B$198,"-",0)="Glade"),"Out","No")</f>
        <v>No</v>
      </c>
      <c r="J2113" s="94"/>
      <c r="K2113" s="95"/>
      <c r="L2113" s="95"/>
      <c r="M2113" s="95"/>
      <c r="N2113" s="96"/>
      <c r="O2113" s="89"/>
      <c r="R2113" t="b">
        <f t="shared" si="66"/>
        <v>0</v>
      </c>
    </row>
    <row r="2114" spans="1:18" ht="15" thickBot="1" x14ac:dyDescent="0.35">
      <c r="A2114" s="2" t="s">
        <v>2607</v>
      </c>
      <c r="B2114" s="2" t="s">
        <v>1145</v>
      </c>
      <c r="C2114" s="84">
        <f>IF(COUNTIF(Table8[Tag Number], A2114), 1, 0)</f>
        <v>0</v>
      </c>
      <c r="D2114" s="85">
        <f>IF(COUNTIF(Table9[Tag Number], A2114), 1, 0)</f>
        <v>0</v>
      </c>
      <c r="E2114" s="86">
        <f>IF(COUNTIF(Table10[Tag Number], A2114), 1, 0)</f>
        <v>0</v>
      </c>
      <c r="F2114" s="86">
        <f>IF(COUNTIF(Table11[Tag Number], A2114), 1, 0)</f>
        <v>0</v>
      </c>
      <c r="G2114" s="87">
        <f t="shared" si="67"/>
        <v>0</v>
      </c>
      <c r="H2114" s="88" t="str" cm="1">
        <f t="array" ref="H2114">_xlfn.IFS(OR(_xlfn.XLOOKUP(A2114,Table9[Tag Number],Table9[Status],"-",0)="Dead",
        _xlfn.XLOOKUP(A2114,Table10[Tag Number],Table10[Status],"-",0)="Dead",
        _xlfn.XLOOKUP(A2114,Table11[Tag Number],Table11[Status],"-",0)="Dead",
        _xlfn.XLOOKUP(A2114,Table8[Tag Number],Table8[Status],"-",0)="Dead"),"Dead",
     OR(_xlfn.XLOOKUP(A2114,Table11[Tag Number],Table11[Status],"-",0)="Alive",
        _xlfn.XLOOKUP(A2114,Table10[Tag Number],Table10[Status],"-",0)="Alive",
        _xlfn.XLOOKUP(A2114,Table9[Tag Number],Table9[Status],"-",0)="Alive",
        _xlfn.XLOOKUP(A2114,Table8[Tag Number],Table8[Status],"-",0)="Alive"),"Alive",
     OR(_xlfn.XLOOKUP(A2114,Table9[Tag Number],Table9[Status],"-",0)="-",
        _xlfn.XLOOKUP(A2114,Table10[Tag Number],Table10[Status],"-",0)="-",
        _xlfn.XLOOKUP(A2114,Table11[Tag Number],Table11[Status],"-",0)="-",
        _xlfn.XLOOKUP(A2114,Table8[Tag Number],Table8[Status],"-",0)="-"),
   "-")</f>
        <v>-</v>
      </c>
      <c r="I2114" s="88" t="str">
        <f>IF((_xlfn.XLOOKUP(B2114,[2]Sheet1!$A$2:$A$198,[2]Sheet1!$B$2:$B$198,"-",0)="Glade"),"Out","No")</f>
        <v>No</v>
      </c>
      <c r="J2114" s="94"/>
      <c r="K2114" s="95"/>
      <c r="L2114" s="95"/>
      <c r="M2114" s="95"/>
      <c r="N2114" s="96"/>
      <c r="O2114" s="89"/>
      <c r="R2114" t="b">
        <f t="shared" si="66"/>
        <v>0</v>
      </c>
    </row>
    <row r="2115" spans="1:18" ht="15" thickBot="1" x14ac:dyDescent="0.35">
      <c r="A2115" s="3" t="s">
        <v>2608</v>
      </c>
      <c r="B2115" s="3" t="s">
        <v>1145</v>
      </c>
      <c r="C2115" s="84">
        <f>IF(COUNTIF(Table8[Tag Number], A2115), 1, 0)</f>
        <v>0</v>
      </c>
      <c r="D2115" s="85">
        <f>IF(COUNTIF(Table9[Tag Number], A2115), 1, 0)</f>
        <v>0</v>
      </c>
      <c r="E2115" s="86">
        <f>IF(COUNTIF(Table10[Tag Number], A2115), 1, 0)</f>
        <v>0</v>
      </c>
      <c r="F2115" s="86">
        <f>IF(COUNTIF(Table11[Tag Number], A2115), 1, 0)</f>
        <v>0</v>
      </c>
      <c r="G2115" s="87">
        <f t="shared" si="67"/>
        <v>0</v>
      </c>
      <c r="H2115" s="88" t="str" cm="1">
        <f t="array" ref="H2115">_xlfn.IFS(OR(_xlfn.XLOOKUP(A2115,Table9[Tag Number],Table9[Status],"-",0)="Dead",
        _xlfn.XLOOKUP(A2115,Table10[Tag Number],Table10[Status],"-",0)="Dead",
        _xlfn.XLOOKUP(A2115,Table11[Tag Number],Table11[Status],"-",0)="Dead",
        _xlfn.XLOOKUP(A2115,Table8[Tag Number],Table8[Status],"-",0)="Dead"),"Dead",
     OR(_xlfn.XLOOKUP(A2115,Table11[Tag Number],Table11[Status],"-",0)="Alive",
        _xlfn.XLOOKUP(A2115,Table10[Tag Number],Table10[Status],"-",0)="Alive",
        _xlfn.XLOOKUP(A2115,Table9[Tag Number],Table9[Status],"-",0)="Alive",
        _xlfn.XLOOKUP(A2115,Table8[Tag Number],Table8[Status],"-",0)="Alive"),"Alive",
     OR(_xlfn.XLOOKUP(A2115,Table9[Tag Number],Table9[Status],"-",0)="-",
        _xlfn.XLOOKUP(A2115,Table10[Tag Number],Table10[Status],"-",0)="-",
        _xlfn.XLOOKUP(A2115,Table11[Tag Number],Table11[Status],"-",0)="-",
        _xlfn.XLOOKUP(A2115,Table8[Tag Number],Table8[Status],"-",0)="-"),
   "-")</f>
        <v>-</v>
      </c>
      <c r="I2115" s="88" t="str">
        <f>IF((_xlfn.XLOOKUP(B2115,[2]Sheet1!$A$2:$A$198,[2]Sheet1!$B$2:$B$198,"-",0)="Glade"),"Out","No")</f>
        <v>No</v>
      </c>
      <c r="J2115" s="94"/>
      <c r="K2115" s="95"/>
      <c r="L2115" s="95"/>
      <c r="M2115" s="95"/>
      <c r="N2115" s="96"/>
      <c r="O2115" s="89"/>
      <c r="R2115" t="b">
        <f t="shared" si="66"/>
        <v>0</v>
      </c>
    </row>
    <row r="2116" spans="1:18" ht="15" thickBot="1" x14ac:dyDescent="0.35">
      <c r="A2116" s="2" t="s">
        <v>2609</v>
      </c>
      <c r="B2116" s="2" t="s">
        <v>1145</v>
      </c>
      <c r="C2116" s="84">
        <f>IF(COUNTIF(Table8[Tag Number], A2116), 1, 0)</f>
        <v>0</v>
      </c>
      <c r="D2116" s="85">
        <f>IF(COUNTIF(Table9[Tag Number], A2116), 1, 0)</f>
        <v>0</v>
      </c>
      <c r="E2116" s="86">
        <f>IF(COUNTIF(Table10[Tag Number], A2116), 1, 0)</f>
        <v>0</v>
      </c>
      <c r="F2116" s="86">
        <f>IF(COUNTIF(Table11[Tag Number], A2116), 1, 0)</f>
        <v>0</v>
      </c>
      <c r="G2116" s="87">
        <f t="shared" si="67"/>
        <v>0</v>
      </c>
      <c r="H2116" s="88" t="str" cm="1">
        <f t="array" ref="H2116">_xlfn.IFS(OR(_xlfn.XLOOKUP(A2116,Table9[Tag Number],Table9[Status],"-",0)="Dead",
        _xlfn.XLOOKUP(A2116,Table10[Tag Number],Table10[Status],"-",0)="Dead",
        _xlfn.XLOOKUP(A2116,Table11[Tag Number],Table11[Status],"-",0)="Dead",
        _xlfn.XLOOKUP(A2116,Table8[Tag Number],Table8[Status],"-",0)="Dead"),"Dead",
     OR(_xlfn.XLOOKUP(A2116,Table11[Tag Number],Table11[Status],"-",0)="Alive",
        _xlfn.XLOOKUP(A2116,Table10[Tag Number],Table10[Status],"-",0)="Alive",
        _xlfn.XLOOKUP(A2116,Table9[Tag Number],Table9[Status],"-",0)="Alive",
        _xlfn.XLOOKUP(A2116,Table8[Tag Number],Table8[Status],"-",0)="Alive"),"Alive",
     OR(_xlfn.XLOOKUP(A2116,Table9[Tag Number],Table9[Status],"-",0)="-",
        _xlfn.XLOOKUP(A2116,Table10[Tag Number],Table10[Status],"-",0)="-",
        _xlfn.XLOOKUP(A2116,Table11[Tag Number],Table11[Status],"-",0)="-",
        _xlfn.XLOOKUP(A2116,Table8[Tag Number],Table8[Status],"-",0)="-"),
   "-")</f>
        <v>-</v>
      </c>
      <c r="I2116" s="88" t="str">
        <f>IF((_xlfn.XLOOKUP(B2116,[2]Sheet1!$A$2:$A$198,[2]Sheet1!$B$2:$B$198,"-",0)="Glade"),"Out","No")</f>
        <v>No</v>
      </c>
      <c r="J2116" s="94"/>
      <c r="K2116" s="95"/>
      <c r="L2116" s="95"/>
      <c r="M2116" s="95"/>
      <c r="N2116" s="96"/>
      <c r="O2116" s="89"/>
      <c r="R2116" t="b">
        <f t="shared" ref="R2116:R2179" si="68">IF(G2116&gt;1,A2116)</f>
        <v>0</v>
      </c>
    </row>
    <row r="2117" spans="1:18" ht="15" thickBot="1" x14ac:dyDescent="0.35">
      <c r="A2117" s="3" t="s">
        <v>2610</v>
      </c>
      <c r="B2117" s="3" t="s">
        <v>1145</v>
      </c>
      <c r="C2117" s="84">
        <f>IF(COUNTIF(Table8[Tag Number], A2117), 1, 0)</f>
        <v>0</v>
      </c>
      <c r="D2117" s="85">
        <f>IF(COUNTIF(Table9[Tag Number], A2117), 1, 0)</f>
        <v>0</v>
      </c>
      <c r="E2117" s="86">
        <f>IF(COUNTIF(Table10[Tag Number], A2117), 1, 0)</f>
        <v>0</v>
      </c>
      <c r="F2117" s="86">
        <f>IF(COUNTIF(Table11[Tag Number], A2117), 1, 0)</f>
        <v>0</v>
      </c>
      <c r="G2117" s="87">
        <f t="shared" ref="G2117:G2180" si="69">SUM(C2117:F2117)</f>
        <v>0</v>
      </c>
      <c r="H2117" s="88" t="str" cm="1">
        <f t="array" ref="H2117">_xlfn.IFS(OR(_xlfn.XLOOKUP(A2117,Table9[Tag Number],Table9[Status],"-",0)="Dead",
        _xlfn.XLOOKUP(A2117,Table10[Tag Number],Table10[Status],"-",0)="Dead",
        _xlfn.XLOOKUP(A2117,Table11[Tag Number],Table11[Status],"-",0)="Dead",
        _xlfn.XLOOKUP(A2117,Table8[Tag Number],Table8[Status],"-",0)="Dead"),"Dead",
     OR(_xlfn.XLOOKUP(A2117,Table11[Tag Number],Table11[Status],"-",0)="Alive",
        _xlfn.XLOOKUP(A2117,Table10[Tag Number],Table10[Status],"-",0)="Alive",
        _xlfn.XLOOKUP(A2117,Table9[Tag Number],Table9[Status],"-",0)="Alive",
        _xlfn.XLOOKUP(A2117,Table8[Tag Number],Table8[Status],"-",0)="Alive"),"Alive",
     OR(_xlfn.XLOOKUP(A2117,Table9[Tag Number],Table9[Status],"-",0)="-",
        _xlfn.XLOOKUP(A2117,Table10[Tag Number],Table10[Status],"-",0)="-",
        _xlfn.XLOOKUP(A2117,Table11[Tag Number],Table11[Status],"-",0)="-",
        _xlfn.XLOOKUP(A2117,Table8[Tag Number],Table8[Status],"-",0)="-"),
   "-")</f>
        <v>-</v>
      </c>
      <c r="I2117" s="88" t="str">
        <f>IF((_xlfn.XLOOKUP(B2117,[2]Sheet1!$A$2:$A$198,[2]Sheet1!$B$2:$B$198,"-",0)="Glade"),"Out","No")</f>
        <v>No</v>
      </c>
      <c r="J2117" s="94"/>
      <c r="K2117" s="95"/>
      <c r="L2117" s="95"/>
      <c r="M2117" s="95"/>
      <c r="N2117" s="96"/>
      <c r="O2117" s="89"/>
      <c r="R2117" t="b">
        <f t="shared" si="68"/>
        <v>0</v>
      </c>
    </row>
    <row r="2118" spans="1:18" ht="15" thickBot="1" x14ac:dyDescent="0.35">
      <c r="A2118" s="2" t="s">
        <v>2611</v>
      </c>
      <c r="B2118" s="2" t="s">
        <v>1145</v>
      </c>
      <c r="C2118" s="84">
        <f>IF(COUNTIF(Table8[Tag Number], A2118), 1, 0)</f>
        <v>0</v>
      </c>
      <c r="D2118" s="85">
        <f>IF(COUNTIF(Table9[Tag Number], A2118), 1, 0)</f>
        <v>0</v>
      </c>
      <c r="E2118" s="86">
        <f>IF(COUNTIF(Table10[Tag Number], A2118), 1, 0)</f>
        <v>0</v>
      </c>
      <c r="F2118" s="86">
        <f>IF(COUNTIF(Table11[Tag Number], A2118), 1, 0)</f>
        <v>0</v>
      </c>
      <c r="G2118" s="87">
        <f t="shared" si="69"/>
        <v>0</v>
      </c>
      <c r="H2118" s="88" t="str" cm="1">
        <f t="array" ref="H2118">_xlfn.IFS(OR(_xlfn.XLOOKUP(A2118,Table9[Tag Number],Table9[Status],"-",0)="Dead",
        _xlfn.XLOOKUP(A2118,Table10[Tag Number],Table10[Status],"-",0)="Dead",
        _xlfn.XLOOKUP(A2118,Table11[Tag Number],Table11[Status],"-",0)="Dead",
        _xlfn.XLOOKUP(A2118,Table8[Tag Number],Table8[Status],"-",0)="Dead"),"Dead",
     OR(_xlfn.XLOOKUP(A2118,Table11[Tag Number],Table11[Status],"-",0)="Alive",
        _xlfn.XLOOKUP(A2118,Table10[Tag Number],Table10[Status],"-",0)="Alive",
        _xlfn.XLOOKUP(A2118,Table9[Tag Number],Table9[Status],"-",0)="Alive",
        _xlfn.XLOOKUP(A2118,Table8[Tag Number],Table8[Status],"-",0)="Alive"),"Alive",
     OR(_xlfn.XLOOKUP(A2118,Table9[Tag Number],Table9[Status],"-",0)="-",
        _xlfn.XLOOKUP(A2118,Table10[Tag Number],Table10[Status],"-",0)="-",
        _xlfn.XLOOKUP(A2118,Table11[Tag Number],Table11[Status],"-",0)="-",
        _xlfn.XLOOKUP(A2118,Table8[Tag Number],Table8[Status],"-",0)="-"),
   "-")</f>
        <v>-</v>
      </c>
      <c r="I2118" s="88" t="str">
        <f>IF((_xlfn.XLOOKUP(B2118,[2]Sheet1!$A$2:$A$198,[2]Sheet1!$B$2:$B$198,"-",0)="Glade"),"Out","No")</f>
        <v>No</v>
      </c>
      <c r="J2118" s="94"/>
      <c r="K2118" s="95"/>
      <c r="L2118" s="95"/>
      <c r="M2118" s="95"/>
      <c r="N2118" s="96"/>
      <c r="O2118" s="89"/>
      <c r="R2118" t="b">
        <f t="shared" si="68"/>
        <v>0</v>
      </c>
    </row>
    <row r="2119" spans="1:18" ht="15" thickBot="1" x14ac:dyDescent="0.35">
      <c r="A2119" s="3" t="s">
        <v>2612</v>
      </c>
      <c r="B2119" s="3" t="s">
        <v>1145</v>
      </c>
      <c r="C2119" s="84">
        <f>IF(COUNTIF(Table8[Tag Number], A2119), 1, 0)</f>
        <v>0</v>
      </c>
      <c r="D2119" s="85">
        <f>IF(COUNTIF(Table9[Tag Number], A2119), 1, 0)</f>
        <v>0</v>
      </c>
      <c r="E2119" s="86">
        <f>IF(COUNTIF(Table10[Tag Number], A2119), 1, 0)</f>
        <v>0</v>
      </c>
      <c r="F2119" s="86">
        <f>IF(COUNTIF(Table11[Tag Number], A2119), 1, 0)</f>
        <v>0</v>
      </c>
      <c r="G2119" s="87">
        <f t="shared" si="69"/>
        <v>0</v>
      </c>
      <c r="H2119" s="88" t="str" cm="1">
        <f t="array" ref="H2119">_xlfn.IFS(OR(_xlfn.XLOOKUP(A2119,Table9[Tag Number],Table9[Status],"-",0)="Dead",
        _xlfn.XLOOKUP(A2119,Table10[Tag Number],Table10[Status],"-",0)="Dead",
        _xlfn.XLOOKUP(A2119,Table11[Tag Number],Table11[Status],"-",0)="Dead",
        _xlfn.XLOOKUP(A2119,Table8[Tag Number],Table8[Status],"-",0)="Dead"),"Dead",
     OR(_xlfn.XLOOKUP(A2119,Table11[Tag Number],Table11[Status],"-",0)="Alive",
        _xlfn.XLOOKUP(A2119,Table10[Tag Number],Table10[Status],"-",0)="Alive",
        _xlfn.XLOOKUP(A2119,Table9[Tag Number],Table9[Status],"-",0)="Alive",
        _xlfn.XLOOKUP(A2119,Table8[Tag Number],Table8[Status],"-",0)="Alive"),"Alive",
     OR(_xlfn.XLOOKUP(A2119,Table9[Tag Number],Table9[Status],"-",0)="-",
        _xlfn.XLOOKUP(A2119,Table10[Tag Number],Table10[Status],"-",0)="-",
        _xlfn.XLOOKUP(A2119,Table11[Tag Number],Table11[Status],"-",0)="-",
        _xlfn.XLOOKUP(A2119,Table8[Tag Number],Table8[Status],"-",0)="-"),
   "-")</f>
        <v>-</v>
      </c>
      <c r="I2119" s="88" t="str">
        <f>IF((_xlfn.XLOOKUP(B2119,[2]Sheet1!$A$2:$A$198,[2]Sheet1!$B$2:$B$198,"-",0)="Glade"),"Out","No")</f>
        <v>No</v>
      </c>
      <c r="J2119" s="94"/>
      <c r="K2119" s="95"/>
      <c r="L2119" s="95"/>
      <c r="M2119" s="95"/>
      <c r="N2119" s="96"/>
      <c r="O2119" s="89"/>
      <c r="R2119" t="b">
        <f t="shared" si="68"/>
        <v>0</v>
      </c>
    </row>
    <row r="2120" spans="1:18" ht="15" thickBot="1" x14ac:dyDescent="0.35">
      <c r="A2120" s="2" t="s">
        <v>2613</v>
      </c>
      <c r="B2120" s="2" t="s">
        <v>1145</v>
      </c>
      <c r="C2120" s="84">
        <f>IF(COUNTIF(Table8[Tag Number], A2120), 1, 0)</f>
        <v>0</v>
      </c>
      <c r="D2120" s="85">
        <f>IF(COUNTIF(Table9[Tag Number], A2120), 1, 0)</f>
        <v>0</v>
      </c>
      <c r="E2120" s="86">
        <f>IF(COUNTIF(Table10[Tag Number], A2120), 1, 0)</f>
        <v>0</v>
      </c>
      <c r="F2120" s="86">
        <f>IF(COUNTIF(Table11[Tag Number], A2120), 1, 0)</f>
        <v>0</v>
      </c>
      <c r="G2120" s="87">
        <f t="shared" si="69"/>
        <v>0</v>
      </c>
      <c r="H2120" s="88" t="str" cm="1">
        <f t="array" ref="H2120">_xlfn.IFS(OR(_xlfn.XLOOKUP(A2120,Table9[Tag Number],Table9[Status],"-",0)="Dead",
        _xlfn.XLOOKUP(A2120,Table10[Tag Number],Table10[Status],"-",0)="Dead",
        _xlfn.XLOOKUP(A2120,Table11[Tag Number],Table11[Status],"-",0)="Dead",
        _xlfn.XLOOKUP(A2120,Table8[Tag Number],Table8[Status],"-",0)="Dead"),"Dead",
     OR(_xlfn.XLOOKUP(A2120,Table11[Tag Number],Table11[Status],"-",0)="Alive",
        _xlfn.XLOOKUP(A2120,Table10[Tag Number],Table10[Status],"-",0)="Alive",
        _xlfn.XLOOKUP(A2120,Table9[Tag Number],Table9[Status],"-",0)="Alive",
        _xlfn.XLOOKUP(A2120,Table8[Tag Number],Table8[Status],"-",0)="Alive"),"Alive",
     OR(_xlfn.XLOOKUP(A2120,Table9[Tag Number],Table9[Status],"-",0)="-",
        _xlfn.XLOOKUP(A2120,Table10[Tag Number],Table10[Status],"-",0)="-",
        _xlfn.XLOOKUP(A2120,Table11[Tag Number],Table11[Status],"-",0)="-",
        _xlfn.XLOOKUP(A2120,Table8[Tag Number],Table8[Status],"-",0)="-"),
   "-")</f>
        <v>-</v>
      </c>
      <c r="I2120" s="88" t="str">
        <f>IF((_xlfn.XLOOKUP(B2120,[2]Sheet1!$A$2:$A$198,[2]Sheet1!$B$2:$B$198,"-",0)="Glade"),"Out","No")</f>
        <v>No</v>
      </c>
      <c r="J2120" s="94"/>
      <c r="K2120" s="95"/>
      <c r="L2120" s="95"/>
      <c r="M2120" s="95"/>
      <c r="N2120" s="96"/>
      <c r="O2120" s="89"/>
      <c r="R2120" t="b">
        <f t="shared" si="68"/>
        <v>0</v>
      </c>
    </row>
    <row r="2121" spans="1:18" ht="15" thickBot="1" x14ac:dyDescent="0.35">
      <c r="A2121" s="3" t="s">
        <v>2614</v>
      </c>
      <c r="B2121" s="3" t="s">
        <v>1145</v>
      </c>
      <c r="C2121" s="84">
        <f>IF(COUNTIF(Table8[Tag Number], A2121), 1, 0)</f>
        <v>0</v>
      </c>
      <c r="D2121" s="85">
        <f>IF(COUNTIF(Table9[Tag Number], A2121), 1, 0)</f>
        <v>0</v>
      </c>
      <c r="E2121" s="86">
        <f>IF(COUNTIF(Table10[Tag Number], A2121), 1, 0)</f>
        <v>0</v>
      </c>
      <c r="F2121" s="86">
        <f>IF(COUNTIF(Table11[Tag Number], A2121), 1, 0)</f>
        <v>0</v>
      </c>
      <c r="G2121" s="87">
        <f t="shared" si="69"/>
        <v>0</v>
      </c>
      <c r="H2121" s="88" t="str" cm="1">
        <f t="array" ref="H2121">_xlfn.IFS(OR(_xlfn.XLOOKUP(A2121,Table9[Tag Number],Table9[Status],"-",0)="Dead",
        _xlfn.XLOOKUP(A2121,Table10[Tag Number],Table10[Status],"-",0)="Dead",
        _xlfn.XLOOKUP(A2121,Table11[Tag Number],Table11[Status],"-",0)="Dead",
        _xlfn.XLOOKUP(A2121,Table8[Tag Number],Table8[Status],"-",0)="Dead"),"Dead",
     OR(_xlfn.XLOOKUP(A2121,Table11[Tag Number],Table11[Status],"-",0)="Alive",
        _xlfn.XLOOKUP(A2121,Table10[Tag Number],Table10[Status],"-",0)="Alive",
        _xlfn.XLOOKUP(A2121,Table9[Tag Number],Table9[Status],"-",0)="Alive",
        _xlfn.XLOOKUP(A2121,Table8[Tag Number],Table8[Status],"-",0)="Alive"),"Alive",
     OR(_xlfn.XLOOKUP(A2121,Table9[Tag Number],Table9[Status],"-",0)="-",
        _xlfn.XLOOKUP(A2121,Table10[Tag Number],Table10[Status],"-",0)="-",
        _xlfn.XLOOKUP(A2121,Table11[Tag Number],Table11[Status],"-",0)="-",
        _xlfn.XLOOKUP(A2121,Table8[Tag Number],Table8[Status],"-",0)="-"),
   "-")</f>
        <v>-</v>
      </c>
      <c r="I2121" s="88" t="str">
        <f>IF((_xlfn.XLOOKUP(B2121,[2]Sheet1!$A$2:$A$198,[2]Sheet1!$B$2:$B$198,"-",0)="Glade"),"Out","No")</f>
        <v>No</v>
      </c>
      <c r="J2121" s="94"/>
      <c r="K2121" s="95"/>
      <c r="L2121" s="95"/>
      <c r="M2121" s="95"/>
      <c r="N2121" s="96"/>
      <c r="O2121" s="89"/>
      <c r="R2121" t="b">
        <f t="shared" si="68"/>
        <v>0</v>
      </c>
    </row>
    <row r="2122" spans="1:18" ht="15" thickBot="1" x14ac:dyDescent="0.35">
      <c r="A2122" s="2" t="s">
        <v>2615</v>
      </c>
      <c r="B2122" s="2" t="s">
        <v>1145</v>
      </c>
      <c r="C2122" s="84">
        <f>IF(COUNTIF(Table8[Tag Number], A2122), 1, 0)</f>
        <v>0</v>
      </c>
      <c r="D2122" s="85">
        <f>IF(COUNTIF(Table9[Tag Number], A2122), 1, 0)</f>
        <v>0</v>
      </c>
      <c r="E2122" s="86">
        <f>IF(COUNTIF(Table10[Tag Number], A2122), 1, 0)</f>
        <v>0</v>
      </c>
      <c r="F2122" s="86">
        <f>IF(COUNTIF(Table11[Tag Number], A2122), 1, 0)</f>
        <v>0</v>
      </c>
      <c r="G2122" s="87">
        <f t="shared" si="69"/>
        <v>0</v>
      </c>
      <c r="H2122" s="88" t="str" cm="1">
        <f t="array" ref="H2122">_xlfn.IFS(OR(_xlfn.XLOOKUP(A2122,Table9[Tag Number],Table9[Status],"-",0)="Dead",
        _xlfn.XLOOKUP(A2122,Table10[Tag Number],Table10[Status],"-",0)="Dead",
        _xlfn.XLOOKUP(A2122,Table11[Tag Number],Table11[Status],"-",0)="Dead",
        _xlfn.XLOOKUP(A2122,Table8[Tag Number],Table8[Status],"-",0)="Dead"),"Dead",
     OR(_xlfn.XLOOKUP(A2122,Table11[Tag Number],Table11[Status],"-",0)="Alive",
        _xlfn.XLOOKUP(A2122,Table10[Tag Number],Table10[Status],"-",0)="Alive",
        _xlfn.XLOOKUP(A2122,Table9[Tag Number],Table9[Status],"-",0)="Alive",
        _xlfn.XLOOKUP(A2122,Table8[Tag Number],Table8[Status],"-",0)="Alive"),"Alive",
     OR(_xlfn.XLOOKUP(A2122,Table9[Tag Number],Table9[Status],"-",0)="-",
        _xlfn.XLOOKUP(A2122,Table10[Tag Number],Table10[Status],"-",0)="-",
        _xlfn.XLOOKUP(A2122,Table11[Tag Number],Table11[Status],"-",0)="-",
        _xlfn.XLOOKUP(A2122,Table8[Tag Number],Table8[Status],"-",0)="-"),
   "-")</f>
        <v>-</v>
      </c>
      <c r="I2122" s="88" t="str">
        <f>IF((_xlfn.XLOOKUP(B2122,[2]Sheet1!$A$2:$A$198,[2]Sheet1!$B$2:$B$198,"-",0)="Glade"),"Out","No")</f>
        <v>No</v>
      </c>
      <c r="J2122" s="94"/>
      <c r="K2122" s="95"/>
      <c r="L2122" s="95"/>
      <c r="M2122" s="95"/>
      <c r="N2122" s="96"/>
      <c r="O2122" s="89"/>
      <c r="R2122" t="b">
        <f t="shared" si="68"/>
        <v>0</v>
      </c>
    </row>
    <row r="2123" spans="1:18" ht="15" thickBot="1" x14ac:dyDescent="0.35">
      <c r="A2123" s="3" t="s">
        <v>2616</v>
      </c>
      <c r="B2123" s="3" t="s">
        <v>1145</v>
      </c>
      <c r="C2123" s="84">
        <f>IF(COUNTIF(Table8[Tag Number], A2123), 1, 0)</f>
        <v>0</v>
      </c>
      <c r="D2123" s="85">
        <f>IF(COUNTIF(Table9[Tag Number], A2123), 1, 0)</f>
        <v>0</v>
      </c>
      <c r="E2123" s="86">
        <f>IF(COUNTIF(Table10[Tag Number], A2123), 1, 0)</f>
        <v>0</v>
      </c>
      <c r="F2123" s="86">
        <f>IF(COUNTIF(Table11[Tag Number], A2123), 1, 0)</f>
        <v>0</v>
      </c>
      <c r="G2123" s="87">
        <f t="shared" si="69"/>
        <v>0</v>
      </c>
      <c r="H2123" s="88" t="str" cm="1">
        <f t="array" ref="H2123">_xlfn.IFS(OR(_xlfn.XLOOKUP(A2123,Table9[Tag Number],Table9[Status],"-",0)="Dead",
        _xlfn.XLOOKUP(A2123,Table10[Tag Number],Table10[Status],"-",0)="Dead",
        _xlfn.XLOOKUP(A2123,Table11[Tag Number],Table11[Status],"-",0)="Dead",
        _xlfn.XLOOKUP(A2123,Table8[Tag Number],Table8[Status],"-",0)="Dead"),"Dead",
     OR(_xlfn.XLOOKUP(A2123,Table11[Tag Number],Table11[Status],"-",0)="Alive",
        _xlfn.XLOOKUP(A2123,Table10[Tag Number],Table10[Status],"-",0)="Alive",
        _xlfn.XLOOKUP(A2123,Table9[Tag Number],Table9[Status],"-",0)="Alive",
        _xlfn.XLOOKUP(A2123,Table8[Tag Number],Table8[Status],"-",0)="Alive"),"Alive",
     OR(_xlfn.XLOOKUP(A2123,Table9[Tag Number],Table9[Status],"-",0)="-",
        _xlfn.XLOOKUP(A2123,Table10[Tag Number],Table10[Status],"-",0)="-",
        _xlfn.XLOOKUP(A2123,Table11[Tag Number],Table11[Status],"-",0)="-",
        _xlfn.XLOOKUP(A2123,Table8[Tag Number],Table8[Status],"-",0)="-"),
   "-")</f>
        <v>-</v>
      </c>
      <c r="I2123" s="88" t="str">
        <f>IF((_xlfn.XLOOKUP(B2123,[2]Sheet1!$A$2:$A$198,[2]Sheet1!$B$2:$B$198,"-",0)="Glade"),"Out","No")</f>
        <v>No</v>
      </c>
      <c r="J2123" s="94"/>
      <c r="K2123" s="95"/>
      <c r="L2123" s="95"/>
      <c r="M2123" s="95"/>
      <c r="N2123" s="96"/>
      <c r="O2123" s="89"/>
      <c r="R2123" t="b">
        <f t="shared" si="68"/>
        <v>0</v>
      </c>
    </row>
    <row r="2124" spans="1:18" ht="15" thickBot="1" x14ac:dyDescent="0.35">
      <c r="A2124" s="2" t="s">
        <v>2617</v>
      </c>
      <c r="B2124" s="2" t="s">
        <v>1145</v>
      </c>
      <c r="C2124" s="84">
        <f>IF(COUNTIF(Table8[Tag Number], A2124), 1, 0)</f>
        <v>0</v>
      </c>
      <c r="D2124" s="85">
        <f>IF(COUNTIF(Table9[Tag Number], A2124), 1, 0)</f>
        <v>0</v>
      </c>
      <c r="E2124" s="86">
        <f>IF(COUNTIF(Table10[Tag Number], A2124), 1, 0)</f>
        <v>0</v>
      </c>
      <c r="F2124" s="86">
        <f>IF(COUNTIF(Table11[Tag Number], A2124), 1, 0)</f>
        <v>0</v>
      </c>
      <c r="G2124" s="87">
        <f t="shared" si="69"/>
        <v>0</v>
      </c>
      <c r="H2124" s="88" t="str" cm="1">
        <f t="array" ref="H2124">_xlfn.IFS(OR(_xlfn.XLOOKUP(A2124,Table9[Tag Number],Table9[Status],"-",0)="Dead",
        _xlfn.XLOOKUP(A2124,Table10[Tag Number],Table10[Status],"-",0)="Dead",
        _xlfn.XLOOKUP(A2124,Table11[Tag Number],Table11[Status],"-",0)="Dead",
        _xlfn.XLOOKUP(A2124,Table8[Tag Number],Table8[Status],"-",0)="Dead"),"Dead",
     OR(_xlfn.XLOOKUP(A2124,Table11[Tag Number],Table11[Status],"-",0)="Alive",
        _xlfn.XLOOKUP(A2124,Table10[Tag Number],Table10[Status],"-",0)="Alive",
        _xlfn.XLOOKUP(A2124,Table9[Tag Number],Table9[Status],"-",0)="Alive",
        _xlfn.XLOOKUP(A2124,Table8[Tag Number],Table8[Status],"-",0)="Alive"),"Alive",
     OR(_xlfn.XLOOKUP(A2124,Table9[Tag Number],Table9[Status],"-",0)="-",
        _xlfn.XLOOKUP(A2124,Table10[Tag Number],Table10[Status],"-",0)="-",
        _xlfn.XLOOKUP(A2124,Table11[Tag Number],Table11[Status],"-",0)="-",
        _xlfn.XLOOKUP(A2124,Table8[Tag Number],Table8[Status],"-",0)="-"),
   "-")</f>
        <v>-</v>
      </c>
      <c r="I2124" s="88" t="str">
        <f>IF((_xlfn.XLOOKUP(B2124,[2]Sheet1!$A$2:$A$198,[2]Sheet1!$B$2:$B$198,"-",0)="Glade"),"Out","No")</f>
        <v>No</v>
      </c>
      <c r="J2124" s="94"/>
      <c r="K2124" s="95"/>
      <c r="L2124" s="95"/>
      <c r="M2124" s="95"/>
      <c r="N2124" s="96"/>
      <c r="O2124" s="89"/>
      <c r="R2124" t="b">
        <f t="shared" si="68"/>
        <v>0</v>
      </c>
    </row>
    <row r="2125" spans="1:18" ht="15" thickBot="1" x14ac:dyDescent="0.35">
      <c r="A2125" s="3" t="s">
        <v>2618</v>
      </c>
      <c r="B2125" s="3" t="s">
        <v>1145</v>
      </c>
      <c r="C2125" s="84">
        <f>IF(COUNTIF(Table8[Tag Number], A2125), 1, 0)</f>
        <v>0</v>
      </c>
      <c r="D2125" s="85">
        <f>IF(COUNTIF(Table9[Tag Number], A2125), 1, 0)</f>
        <v>0</v>
      </c>
      <c r="E2125" s="86">
        <f>IF(COUNTIF(Table10[Tag Number], A2125), 1, 0)</f>
        <v>0</v>
      </c>
      <c r="F2125" s="86">
        <f>IF(COUNTIF(Table11[Tag Number], A2125), 1, 0)</f>
        <v>0</v>
      </c>
      <c r="G2125" s="87">
        <f t="shared" si="69"/>
        <v>0</v>
      </c>
      <c r="H2125" s="88" t="str" cm="1">
        <f t="array" ref="H2125">_xlfn.IFS(OR(_xlfn.XLOOKUP(A2125,Table9[Tag Number],Table9[Status],"-",0)="Dead",
        _xlfn.XLOOKUP(A2125,Table10[Tag Number],Table10[Status],"-",0)="Dead",
        _xlfn.XLOOKUP(A2125,Table11[Tag Number],Table11[Status],"-",0)="Dead",
        _xlfn.XLOOKUP(A2125,Table8[Tag Number],Table8[Status],"-",0)="Dead"),"Dead",
     OR(_xlfn.XLOOKUP(A2125,Table11[Tag Number],Table11[Status],"-",0)="Alive",
        _xlfn.XLOOKUP(A2125,Table10[Tag Number],Table10[Status],"-",0)="Alive",
        _xlfn.XLOOKUP(A2125,Table9[Tag Number],Table9[Status],"-",0)="Alive",
        _xlfn.XLOOKUP(A2125,Table8[Tag Number],Table8[Status],"-",0)="Alive"),"Alive",
     OR(_xlfn.XLOOKUP(A2125,Table9[Tag Number],Table9[Status],"-",0)="-",
        _xlfn.XLOOKUP(A2125,Table10[Tag Number],Table10[Status],"-",0)="-",
        _xlfn.XLOOKUP(A2125,Table11[Tag Number],Table11[Status],"-",0)="-",
        _xlfn.XLOOKUP(A2125,Table8[Tag Number],Table8[Status],"-",0)="-"),
   "-")</f>
        <v>-</v>
      </c>
      <c r="I2125" s="88" t="str">
        <f>IF((_xlfn.XLOOKUP(B2125,[2]Sheet1!$A$2:$A$198,[2]Sheet1!$B$2:$B$198,"-",0)="Glade"),"Out","No")</f>
        <v>No</v>
      </c>
      <c r="J2125" s="94"/>
      <c r="K2125" s="95"/>
      <c r="L2125" s="95"/>
      <c r="M2125" s="95"/>
      <c r="N2125" s="96"/>
      <c r="O2125" s="89"/>
      <c r="R2125" t="b">
        <f t="shared" si="68"/>
        <v>0</v>
      </c>
    </row>
    <row r="2126" spans="1:18" ht="15" thickBot="1" x14ac:dyDescent="0.35">
      <c r="A2126" s="2" t="s">
        <v>2619</v>
      </c>
      <c r="B2126" s="2" t="s">
        <v>1145</v>
      </c>
      <c r="C2126" s="84">
        <f>IF(COUNTIF(Table8[Tag Number], A2126), 1, 0)</f>
        <v>0</v>
      </c>
      <c r="D2126" s="85">
        <f>IF(COUNTIF(Table9[Tag Number], A2126), 1, 0)</f>
        <v>0</v>
      </c>
      <c r="E2126" s="86">
        <f>IF(COUNTIF(Table10[Tag Number], A2126), 1, 0)</f>
        <v>0</v>
      </c>
      <c r="F2126" s="86">
        <f>IF(COUNTIF(Table11[Tag Number], A2126), 1, 0)</f>
        <v>0</v>
      </c>
      <c r="G2126" s="87">
        <f t="shared" si="69"/>
        <v>0</v>
      </c>
      <c r="H2126" s="88" t="str" cm="1">
        <f t="array" ref="H2126">_xlfn.IFS(OR(_xlfn.XLOOKUP(A2126,Table9[Tag Number],Table9[Status],"-",0)="Dead",
        _xlfn.XLOOKUP(A2126,Table10[Tag Number],Table10[Status],"-",0)="Dead",
        _xlfn.XLOOKUP(A2126,Table11[Tag Number],Table11[Status],"-",0)="Dead",
        _xlfn.XLOOKUP(A2126,Table8[Tag Number],Table8[Status],"-",0)="Dead"),"Dead",
     OR(_xlfn.XLOOKUP(A2126,Table11[Tag Number],Table11[Status],"-",0)="Alive",
        _xlfn.XLOOKUP(A2126,Table10[Tag Number],Table10[Status],"-",0)="Alive",
        _xlfn.XLOOKUP(A2126,Table9[Tag Number],Table9[Status],"-",0)="Alive",
        _xlfn.XLOOKUP(A2126,Table8[Tag Number],Table8[Status],"-",0)="Alive"),"Alive",
     OR(_xlfn.XLOOKUP(A2126,Table9[Tag Number],Table9[Status],"-",0)="-",
        _xlfn.XLOOKUP(A2126,Table10[Tag Number],Table10[Status],"-",0)="-",
        _xlfn.XLOOKUP(A2126,Table11[Tag Number],Table11[Status],"-",0)="-",
        _xlfn.XLOOKUP(A2126,Table8[Tag Number],Table8[Status],"-",0)="-"),
   "-")</f>
        <v>-</v>
      </c>
      <c r="I2126" s="88" t="str">
        <f>IF((_xlfn.XLOOKUP(B2126,[2]Sheet1!$A$2:$A$198,[2]Sheet1!$B$2:$B$198,"-",0)="Glade"),"Out","No")</f>
        <v>No</v>
      </c>
      <c r="J2126" s="94"/>
      <c r="K2126" s="95"/>
      <c r="L2126" s="95"/>
      <c r="M2126" s="95"/>
      <c r="N2126" s="96"/>
      <c r="O2126" s="89"/>
      <c r="R2126" t="b">
        <f t="shared" si="68"/>
        <v>0</v>
      </c>
    </row>
    <row r="2127" spans="1:18" ht="15" thickBot="1" x14ac:dyDescent="0.35">
      <c r="A2127" s="3" t="s">
        <v>2620</v>
      </c>
      <c r="B2127" s="3" t="s">
        <v>1145</v>
      </c>
      <c r="C2127" s="84">
        <f>IF(COUNTIF(Table8[Tag Number], A2127), 1, 0)</f>
        <v>0</v>
      </c>
      <c r="D2127" s="85">
        <f>IF(COUNTIF(Table9[Tag Number], A2127), 1, 0)</f>
        <v>0</v>
      </c>
      <c r="E2127" s="86">
        <f>IF(COUNTIF(Table10[Tag Number], A2127), 1, 0)</f>
        <v>0</v>
      </c>
      <c r="F2127" s="86">
        <f>IF(COUNTIF(Table11[Tag Number], A2127), 1, 0)</f>
        <v>0</v>
      </c>
      <c r="G2127" s="87">
        <f t="shared" si="69"/>
        <v>0</v>
      </c>
      <c r="H2127" s="88" t="str" cm="1">
        <f t="array" ref="H2127">_xlfn.IFS(OR(_xlfn.XLOOKUP(A2127,Table9[Tag Number],Table9[Status],"-",0)="Dead",
        _xlfn.XLOOKUP(A2127,Table10[Tag Number],Table10[Status],"-",0)="Dead",
        _xlfn.XLOOKUP(A2127,Table11[Tag Number],Table11[Status],"-",0)="Dead",
        _xlfn.XLOOKUP(A2127,Table8[Tag Number],Table8[Status],"-",0)="Dead"),"Dead",
     OR(_xlfn.XLOOKUP(A2127,Table11[Tag Number],Table11[Status],"-",0)="Alive",
        _xlfn.XLOOKUP(A2127,Table10[Tag Number],Table10[Status],"-",0)="Alive",
        _xlfn.XLOOKUP(A2127,Table9[Tag Number],Table9[Status],"-",0)="Alive",
        _xlfn.XLOOKUP(A2127,Table8[Tag Number],Table8[Status],"-",0)="Alive"),"Alive",
     OR(_xlfn.XLOOKUP(A2127,Table9[Tag Number],Table9[Status],"-",0)="-",
        _xlfn.XLOOKUP(A2127,Table10[Tag Number],Table10[Status],"-",0)="-",
        _xlfn.XLOOKUP(A2127,Table11[Tag Number],Table11[Status],"-",0)="-",
        _xlfn.XLOOKUP(A2127,Table8[Tag Number],Table8[Status],"-",0)="-"),
   "-")</f>
        <v>-</v>
      </c>
      <c r="I2127" s="88" t="str">
        <f>IF((_xlfn.XLOOKUP(B2127,[2]Sheet1!$A$2:$A$198,[2]Sheet1!$B$2:$B$198,"-",0)="Glade"),"Out","No")</f>
        <v>No</v>
      </c>
      <c r="J2127" s="94"/>
      <c r="K2127" s="95"/>
      <c r="L2127" s="95"/>
      <c r="M2127" s="95"/>
      <c r="N2127" s="96"/>
      <c r="O2127" s="89"/>
      <c r="R2127" t="b">
        <f t="shared" si="68"/>
        <v>0</v>
      </c>
    </row>
    <row r="2128" spans="1:18" ht="15" thickBot="1" x14ac:dyDescent="0.35">
      <c r="A2128" s="2" t="s">
        <v>2621</v>
      </c>
      <c r="B2128" s="2" t="s">
        <v>1145</v>
      </c>
      <c r="C2128" s="84">
        <f>IF(COUNTIF(Table8[Tag Number], A2128), 1, 0)</f>
        <v>0</v>
      </c>
      <c r="D2128" s="85">
        <f>IF(COUNTIF(Table9[Tag Number], A2128), 1, 0)</f>
        <v>0</v>
      </c>
      <c r="E2128" s="86">
        <f>IF(COUNTIF(Table10[Tag Number], A2128), 1, 0)</f>
        <v>0</v>
      </c>
      <c r="F2128" s="86">
        <f>IF(COUNTIF(Table11[Tag Number], A2128), 1, 0)</f>
        <v>0</v>
      </c>
      <c r="G2128" s="87">
        <f t="shared" si="69"/>
        <v>0</v>
      </c>
      <c r="H2128" s="88" t="str" cm="1">
        <f t="array" ref="H2128">_xlfn.IFS(OR(_xlfn.XLOOKUP(A2128,Table9[Tag Number],Table9[Status],"-",0)="Dead",
        _xlfn.XLOOKUP(A2128,Table10[Tag Number],Table10[Status],"-",0)="Dead",
        _xlfn.XLOOKUP(A2128,Table11[Tag Number],Table11[Status],"-",0)="Dead",
        _xlfn.XLOOKUP(A2128,Table8[Tag Number],Table8[Status],"-",0)="Dead"),"Dead",
     OR(_xlfn.XLOOKUP(A2128,Table11[Tag Number],Table11[Status],"-",0)="Alive",
        _xlfn.XLOOKUP(A2128,Table10[Tag Number],Table10[Status],"-",0)="Alive",
        _xlfn.XLOOKUP(A2128,Table9[Tag Number],Table9[Status],"-",0)="Alive",
        _xlfn.XLOOKUP(A2128,Table8[Tag Number],Table8[Status],"-",0)="Alive"),"Alive",
     OR(_xlfn.XLOOKUP(A2128,Table9[Tag Number],Table9[Status],"-",0)="-",
        _xlfn.XLOOKUP(A2128,Table10[Tag Number],Table10[Status],"-",0)="-",
        _xlfn.XLOOKUP(A2128,Table11[Tag Number],Table11[Status],"-",0)="-",
        _xlfn.XLOOKUP(A2128,Table8[Tag Number],Table8[Status],"-",0)="-"),
   "-")</f>
        <v>-</v>
      </c>
      <c r="I2128" s="88" t="str">
        <f>IF((_xlfn.XLOOKUP(B2128,[2]Sheet1!$A$2:$A$198,[2]Sheet1!$B$2:$B$198,"-",0)="Glade"),"Out","No")</f>
        <v>No</v>
      </c>
      <c r="J2128" s="94"/>
      <c r="K2128" s="95"/>
      <c r="L2128" s="95"/>
      <c r="M2128" s="95"/>
      <c r="N2128" s="96"/>
      <c r="O2128" s="89"/>
      <c r="R2128" t="b">
        <f t="shared" si="68"/>
        <v>0</v>
      </c>
    </row>
    <row r="2129" spans="1:18" ht="15" thickBot="1" x14ac:dyDescent="0.35">
      <c r="A2129" s="3" t="s">
        <v>2622</v>
      </c>
      <c r="B2129" s="3" t="s">
        <v>1145</v>
      </c>
      <c r="C2129" s="84">
        <f>IF(COUNTIF(Table8[Tag Number], A2129), 1, 0)</f>
        <v>0</v>
      </c>
      <c r="D2129" s="85">
        <f>IF(COUNTIF(Table9[Tag Number], A2129), 1, 0)</f>
        <v>0</v>
      </c>
      <c r="E2129" s="86">
        <f>IF(COUNTIF(Table10[Tag Number], A2129), 1, 0)</f>
        <v>0</v>
      </c>
      <c r="F2129" s="86">
        <f>IF(COUNTIF(Table11[Tag Number], A2129), 1, 0)</f>
        <v>0</v>
      </c>
      <c r="G2129" s="87">
        <f t="shared" si="69"/>
        <v>0</v>
      </c>
      <c r="H2129" s="88" t="str" cm="1">
        <f t="array" ref="H2129">_xlfn.IFS(OR(_xlfn.XLOOKUP(A2129,Table9[Tag Number],Table9[Status],"-",0)="Dead",
        _xlfn.XLOOKUP(A2129,Table10[Tag Number],Table10[Status],"-",0)="Dead",
        _xlfn.XLOOKUP(A2129,Table11[Tag Number],Table11[Status],"-",0)="Dead",
        _xlfn.XLOOKUP(A2129,Table8[Tag Number],Table8[Status],"-",0)="Dead"),"Dead",
     OR(_xlfn.XLOOKUP(A2129,Table11[Tag Number],Table11[Status],"-",0)="Alive",
        _xlfn.XLOOKUP(A2129,Table10[Tag Number],Table10[Status],"-",0)="Alive",
        _xlfn.XLOOKUP(A2129,Table9[Tag Number],Table9[Status],"-",0)="Alive",
        _xlfn.XLOOKUP(A2129,Table8[Tag Number],Table8[Status],"-",0)="Alive"),"Alive",
     OR(_xlfn.XLOOKUP(A2129,Table9[Tag Number],Table9[Status],"-",0)="-",
        _xlfn.XLOOKUP(A2129,Table10[Tag Number],Table10[Status],"-",0)="-",
        _xlfn.XLOOKUP(A2129,Table11[Tag Number],Table11[Status],"-",0)="-",
        _xlfn.XLOOKUP(A2129,Table8[Tag Number],Table8[Status],"-",0)="-"),
   "-")</f>
        <v>-</v>
      </c>
      <c r="I2129" s="88" t="str">
        <f>IF((_xlfn.XLOOKUP(B2129,[2]Sheet1!$A$2:$A$198,[2]Sheet1!$B$2:$B$198,"-",0)="Glade"),"Out","No")</f>
        <v>No</v>
      </c>
      <c r="J2129" s="94"/>
      <c r="K2129" s="95"/>
      <c r="L2129" s="95"/>
      <c r="M2129" s="95"/>
      <c r="N2129" s="96"/>
      <c r="O2129" s="89"/>
      <c r="R2129" t="b">
        <f t="shared" si="68"/>
        <v>0</v>
      </c>
    </row>
    <row r="2130" spans="1:18" ht="15" thickBot="1" x14ac:dyDescent="0.35">
      <c r="A2130" s="2" t="s">
        <v>2623</v>
      </c>
      <c r="B2130" s="2" t="s">
        <v>1145</v>
      </c>
      <c r="C2130" s="84">
        <f>IF(COUNTIF(Table8[Tag Number], A2130), 1, 0)</f>
        <v>0</v>
      </c>
      <c r="D2130" s="85">
        <f>IF(COUNTIF(Table9[Tag Number], A2130), 1, 0)</f>
        <v>0</v>
      </c>
      <c r="E2130" s="86">
        <f>IF(COUNTIF(Table10[Tag Number], A2130), 1, 0)</f>
        <v>0</v>
      </c>
      <c r="F2130" s="86">
        <f>IF(COUNTIF(Table11[Tag Number], A2130), 1, 0)</f>
        <v>0</v>
      </c>
      <c r="G2130" s="87">
        <f t="shared" si="69"/>
        <v>0</v>
      </c>
      <c r="H2130" s="88" t="str" cm="1">
        <f t="array" ref="H2130">_xlfn.IFS(OR(_xlfn.XLOOKUP(A2130,Table9[Tag Number],Table9[Status],"-",0)="Dead",
        _xlfn.XLOOKUP(A2130,Table10[Tag Number],Table10[Status],"-",0)="Dead",
        _xlfn.XLOOKUP(A2130,Table11[Tag Number],Table11[Status],"-",0)="Dead",
        _xlfn.XLOOKUP(A2130,Table8[Tag Number],Table8[Status],"-",0)="Dead"),"Dead",
     OR(_xlfn.XLOOKUP(A2130,Table11[Tag Number],Table11[Status],"-",0)="Alive",
        _xlfn.XLOOKUP(A2130,Table10[Tag Number],Table10[Status],"-",0)="Alive",
        _xlfn.XLOOKUP(A2130,Table9[Tag Number],Table9[Status],"-",0)="Alive",
        _xlfn.XLOOKUP(A2130,Table8[Tag Number],Table8[Status],"-",0)="Alive"),"Alive",
     OR(_xlfn.XLOOKUP(A2130,Table9[Tag Number],Table9[Status],"-",0)="-",
        _xlfn.XLOOKUP(A2130,Table10[Tag Number],Table10[Status],"-",0)="-",
        _xlfn.XLOOKUP(A2130,Table11[Tag Number],Table11[Status],"-",0)="-",
        _xlfn.XLOOKUP(A2130,Table8[Tag Number],Table8[Status],"-",0)="-"),
   "-")</f>
        <v>-</v>
      </c>
      <c r="I2130" s="88" t="str">
        <f>IF((_xlfn.XLOOKUP(B2130,[2]Sheet1!$A$2:$A$198,[2]Sheet1!$B$2:$B$198,"-",0)="Glade"),"Out","No")</f>
        <v>No</v>
      </c>
      <c r="J2130" s="94"/>
      <c r="K2130" s="95"/>
      <c r="L2130" s="95"/>
      <c r="M2130" s="95"/>
      <c r="N2130" s="96"/>
      <c r="O2130" s="89"/>
      <c r="R2130" t="b">
        <f t="shared" si="68"/>
        <v>0</v>
      </c>
    </row>
    <row r="2131" spans="1:18" ht="15" thickBot="1" x14ac:dyDescent="0.35">
      <c r="A2131" s="3" t="s">
        <v>139</v>
      </c>
      <c r="B2131" s="3" t="s">
        <v>1145</v>
      </c>
      <c r="C2131" s="84">
        <f>IF(COUNTIF(Table8[Tag Number], A2131), 1, 0)</f>
        <v>0</v>
      </c>
      <c r="D2131" s="85">
        <f>IF(COUNTIF(Table9[Tag Number], A2131), 1, 0)</f>
        <v>0</v>
      </c>
      <c r="E2131" s="86">
        <f>IF(COUNTIF(Table10[Tag Number], A2131), 1, 0)</f>
        <v>0</v>
      </c>
      <c r="F2131" s="86">
        <f>IF(COUNTIF(Table11[Tag Number], A2131), 1, 0)</f>
        <v>0</v>
      </c>
      <c r="G2131" s="87">
        <f t="shared" si="69"/>
        <v>0</v>
      </c>
      <c r="H2131" s="88" t="str" cm="1">
        <f t="array" ref="H2131">_xlfn.IFS(OR(_xlfn.XLOOKUP(A2131,Table9[Tag Number],Table9[Status],"-",0)="Dead",
        _xlfn.XLOOKUP(A2131,Table10[Tag Number],Table10[Status],"-",0)="Dead",
        _xlfn.XLOOKUP(A2131,Table11[Tag Number],Table11[Status],"-",0)="Dead",
        _xlfn.XLOOKUP(A2131,Table8[Tag Number],Table8[Status],"-",0)="Dead"),"Dead",
     OR(_xlfn.XLOOKUP(A2131,Table11[Tag Number],Table11[Status],"-",0)="Alive",
        _xlfn.XLOOKUP(A2131,Table10[Tag Number],Table10[Status],"-",0)="Alive",
        _xlfn.XLOOKUP(A2131,Table9[Tag Number],Table9[Status],"-",0)="Alive",
        _xlfn.XLOOKUP(A2131,Table8[Tag Number],Table8[Status],"-",0)="Alive"),"Alive",
     OR(_xlfn.XLOOKUP(A2131,Table9[Tag Number],Table9[Status],"-",0)="-",
        _xlfn.XLOOKUP(A2131,Table10[Tag Number],Table10[Status],"-",0)="-",
        _xlfn.XLOOKUP(A2131,Table11[Tag Number],Table11[Status],"-",0)="-",
        _xlfn.XLOOKUP(A2131,Table8[Tag Number],Table8[Status],"-",0)="-"),
   "-")</f>
        <v>-</v>
      </c>
      <c r="I2131" s="88" t="str">
        <f>IF((_xlfn.XLOOKUP(B2131,[2]Sheet1!$A$2:$A$198,[2]Sheet1!$B$2:$B$198,"-",0)="Glade"),"Out","No")</f>
        <v>No</v>
      </c>
      <c r="J2131" s="94"/>
      <c r="K2131" s="95"/>
      <c r="L2131" s="95"/>
      <c r="M2131" s="95"/>
      <c r="N2131" s="96"/>
      <c r="O2131" s="89"/>
      <c r="R2131" t="b">
        <f t="shared" si="68"/>
        <v>0</v>
      </c>
    </row>
    <row r="2132" spans="1:18" ht="15" thickBot="1" x14ac:dyDescent="0.35">
      <c r="A2132" s="2" t="s">
        <v>281</v>
      </c>
      <c r="B2132" s="2" t="s">
        <v>1145</v>
      </c>
      <c r="C2132" s="84">
        <f>IF(COUNTIF(Table8[Tag Number], A2132), 1, 0)</f>
        <v>0</v>
      </c>
      <c r="D2132" s="85">
        <f>IF(COUNTIF(Table9[Tag Number], A2132), 1, 0)</f>
        <v>0</v>
      </c>
      <c r="E2132" s="86">
        <f>IF(COUNTIF(Table10[Tag Number], A2132), 1, 0)</f>
        <v>0</v>
      </c>
      <c r="F2132" s="86">
        <f>IF(COUNTIF(Table11[Tag Number], A2132), 1, 0)</f>
        <v>0</v>
      </c>
      <c r="G2132" s="87">
        <f t="shared" si="69"/>
        <v>0</v>
      </c>
      <c r="H2132" s="88" t="str" cm="1">
        <f t="array" ref="H2132">_xlfn.IFS(OR(_xlfn.XLOOKUP(A2132,Table9[Tag Number],Table9[Status],"-",0)="Dead",
        _xlfn.XLOOKUP(A2132,Table10[Tag Number],Table10[Status],"-",0)="Dead",
        _xlfn.XLOOKUP(A2132,Table11[Tag Number],Table11[Status],"-",0)="Dead",
        _xlfn.XLOOKUP(A2132,Table8[Tag Number],Table8[Status],"-",0)="Dead"),"Dead",
     OR(_xlfn.XLOOKUP(A2132,Table11[Tag Number],Table11[Status],"-",0)="Alive",
        _xlfn.XLOOKUP(A2132,Table10[Tag Number],Table10[Status],"-",0)="Alive",
        _xlfn.XLOOKUP(A2132,Table9[Tag Number],Table9[Status],"-",0)="Alive",
        _xlfn.XLOOKUP(A2132,Table8[Tag Number],Table8[Status],"-",0)="Alive"),"Alive",
     OR(_xlfn.XLOOKUP(A2132,Table9[Tag Number],Table9[Status],"-",0)="-",
        _xlfn.XLOOKUP(A2132,Table10[Tag Number],Table10[Status],"-",0)="-",
        _xlfn.XLOOKUP(A2132,Table11[Tag Number],Table11[Status],"-",0)="-",
        _xlfn.XLOOKUP(A2132,Table8[Tag Number],Table8[Status],"-",0)="-"),
   "-")</f>
        <v>-</v>
      </c>
      <c r="I2132" s="88" t="str">
        <f>IF((_xlfn.XLOOKUP(B2132,[2]Sheet1!$A$2:$A$198,[2]Sheet1!$B$2:$B$198,"-",0)="Glade"),"Out","No")</f>
        <v>No</v>
      </c>
      <c r="J2132" s="94"/>
      <c r="K2132" s="95"/>
      <c r="L2132" s="95"/>
      <c r="M2132" s="95"/>
      <c r="N2132" s="96"/>
      <c r="O2132" s="89"/>
      <c r="R2132" t="b">
        <f t="shared" si="68"/>
        <v>0</v>
      </c>
    </row>
    <row r="2133" spans="1:18" ht="15" thickBot="1" x14ac:dyDescent="0.35">
      <c r="A2133" s="3" t="s">
        <v>2624</v>
      </c>
      <c r="B2133" s="3" t="s">
        <v>1145</v>
      </c>
      <c r="C2133" s="84">
        <f>IF(COUNTIF(Table8[Tag Number], A2133), 1, 0)</f>
        <v>0</v>
      </c>
      <c r="D2133" s="85">
        <f>IF(COUNTIF(Table9[Tag Number], A2133), 1, 0)</f>
        <v>0</v>
      </c>
      <c r="E2133" s="86">
        <f>IF(COUNTIF(Table10[Tag Number], A2133), 1, 0)</f>
        <v>0</v>
      </c>
      <c r="F2133" s="86">
        <f>IF(COUNTIF(Table11[Tag Number], A2133), 1, 0)</f>
        <v>0</v>
      </c>
      <c r="G2133" s="87">
        <f t="shared" si="69"/>
        <v>0</v>
      </c>
      <c r="H2133" s="88" t="str" cm="1">
        <f t="array" ref="H2133">_xlfn.IFS(OR(_xlfn.XLOOKUP(A2133,Table9[Tag Number],Table9[Status],"-",0)="Dead",
        _xlfn.XLOOKUP(A2133,Table10[Tag Number],Table10[Status],"-",0)="Dead",
        _xlfn.XLOOKUP(A2133,Table11[Tag Number],Table11[Status],"-",0)="Dead",
        _xlfn.XLOOKUP(A2133,Table8[Tag Number],Table8[Status],"-",0)="Dead"),"Dead",
     OR(_xlfn.XLOOKUP(A2133,Table11[Tag Number],Table11[Status],"-",0)="Alive",
        _xlfn.XLOOKUP(A2133,Table10[Tag Number],Table10[Status],"-",0)="Alive",
        _xlfn.XLOOKUP(A2133,Table9[Tag Number],Table9[Status],"-",0)="Alive",
        _xlfn.XLOOKUP(A2133,Table8[Tag Number],Table8[Status],"-",0)="Alive"),"Alive",
     OR(_xlfn.XLOOKUP(A2133,Table9[Tag Number],Table9[Status],"-",0)="-",
        _xlfn.XLOOKUP(A2133,Table10[Tag Number],Table10[Status],"-",0)="-",
        _xlfn.XLOOKUP(A2133,Table11[Tag Number],Table11[Status],"-",0)="-",
        _xlfn.XLOOKUP(A2133,Table8[Tag Number],Table8[Status],"-",0)="-"),
   "-")</f>
        <v>-</v>
      </c>
      <c r="I2133" s="88" t="str">
        <f>IF((_xlfn.XLOOKUP(B2133,[2]Sheet1!$A$2:$A$198,[2]Sheet1!$B$2:$B$198,"-",0)="Glade"),"Out","No")</f>
        <v>No</v>
      </c>
      <c r="J2133" s="94"/>
      <c r="K2133" s="95"/>
      <c r="L2133" s="95"/>
      <c r="M2133" s="95"/>
      <c r="N2133" s="96"/>
      <c r="O2133" s="89"/>
      <c r="R2133" t="b">
        <f t="shared" si="68"/>
        <v>0</v>
      </c>
    </row>
    <row r="2134" spans="1:18" ht="15" thickBot="1" x14ac:dyDescent="0.35">
      <c r="A2134" s="2" t="s">
        <v>2625</v>
      </c>
      <c r="B2134" s="2" t="s">
        <v>1145</v>
      </c>
      <c r="C2134" s="84">
        <f>IF(COUNTIF(Table8[Tag Number], A2134), 1, 0)</f>
        <v>0</v>
      </c>
      <c r="D2134" s="85">
        <f>IF(COUNTIF(Table9[Tag Number], A2134), 1, 0)</f>
        <v>0</v>
      </c>
      <c r="E2134" s="86">
        <f>IF(COUNTIF(Table10[Tag Number], A2134), 1, 0)</f>
        <v>0</v>
      </c>
      <c r="F2134" s="86">
        <f>IF(COUNTIF(Table11[Tag Number], A2134), 1, 0)</f>
        <v>0</v>
      </c>
      <c r="G2134" s="87">
        <f t="shared" si="69"/>
        <v>0</v>
      </c>
      <c r="H2134" s="88" t="str" cm="1">
        <f t="array" ref="H2134">_xlfn.IFS(OR(_xlfn.XLOOKUP(A2134,Table9[Tag Number],Table9[Status],"-",0)="Dead",
        _xlfn.XLOOKUP(A2134,Table10[Tag Number],Table10[Status],"-",0)="Dead",
        _xlfn.XLOOKUP(A2134,Table11[Tag Number],Table11[Status],"-",0)="Dead",
        _xlfn.XLOOKUP(A2134,Table8[Tag Number],Table8[Status],"-",0)="Dead"),"Dead",
     OR(_xlfn.XLOOKUP(A2134,Table11[Tag Number],Table11[Status],"-",0)="Alive",
        _xlfn.XLOOKUP(A2134,Table10[Tag Number],Table10[Status],"-",0)="Alive",
        _xlfn.XLOOKUP(A2134,Table9[Tag Number],Table9[Status],"-",0)="Alive",
        _xlfn.XLOOKUP(A2134,Table8[Tag Number],Table8[Status],"-",0)="Alive"),"Alive",
     OR(_xlfn.XLOOKUP(A2134,Table9[Tag Number],Table9[Status],"-",0)="-",
        _xlfn.XLOOKUP(A2134,Table10[Tag Number],Table10[Status],"-",0)="-",
        _xlfn.XLOOKUP(A2134,Table11[Tag Number],Table11[Status],"-",0)="-",
        _xlfn.XLOOKUP(A2134,Table8[Tag Number],Table8[Status],"-",0)="-"),
   "-")</f>
        <v>-</v>
      </c>
      <c r="I2134" s="88" t="str">
        <f>IF((_xlfn.XLOOKUP(B2134,[2]Sheet1!$A$2:$A$198,[2]Sheet1!$B$2:$B$198,"-",0)="Glade"),"Out","No")</f>
        <v>No</v>
      </c>
      <c r="J2134" s="94"/>
      <c r="K2134" s="95"/>
      <c r="L2134" s="95"/>
      <c r="M2134" s="95"/>
      <c r="N2134" s="96"/>
      <c r="O2134" s="89"/>
      <c r="R2134" t="b">
        <f t="shared" si="68"/>
        <v>0</v>
      </c>
    </row>
    <row r="2135" spans="1:18" ht="15" thickBot="1" x14ac:dyDescent="0.35">
      <c r="A2135" s="3" t="s">
        <v>2626</v>
      </c>
      <c r="B2135" s="3" t="s">
        <v>1145</v>
      </c>
      <c r="C2135" s="84">
        <f>IF(COUNTIF(Table8[Tag Number], A2135), 1, 0)</f>
        <v>0</v>
      </c>
      <c r="D2135" s="85">
        <f>IF(COUNTIF(Table9[Tag Number], A2135), 1, 0)</f>
        <v>0</v>
      </c>
      <c r="E2135" s="86">
        <f>IF(COUNTIF(Table10[Tag Number], A2135), 1, 0)</f>
        <v>0</v>
      </c>
      <c r="F2135" s="86">
        <f>IF(COUNTIF(Table11[Tag Number], A2135), 1, 0)</f>
        <v>0</v>
      </c>
      <c r="G2135" s="87">
        <f t="shared" si="69"/>
        <v>0</v>
      </c>
      <c r="H2135" s="88" t="str" cm="1">
        <f t="array" ref="H2135">_xlfn.IFS(OR(_xlfn.XLOOKUP(A2135,Table9[Tag Number],Table9[Status],"-",0)="Dead",
        _xlfn.XLOOKUP(A2135,Table10[Tag Number],Table10[Status],"-",0)="Dead",
        _xlfn.XLOOKUP(A2135,Table11[Tag Number],Table11[Status],"-",0)="Dead",
        _xlfn.XLOOKUP(A2135,Table8[Tag Number],Table8[Status],"-",0)="Dead"),"Dead",
     OR(_xlfn.XLOOKUP(A2135,Table11[Tag Number],Table11[Status],"-",0)="Alive",
        _xlfn.XLOOKUP(A2135,Table10[Tag Number],Table10[Status],"-",0)="Alive",
        _xlfn.XLOOKUP(A2135,Table9[Tag Number],Table9[Status],"-",0)="Alive",
        _xlfn.XLOOKUP(A2135,Table8[Tag Number],Table8[Status],"-",0)="Alive"),"Alive",
     OR(_xlfn.XLOOKUP(A2135,Table9[Tag Number],Table9[Status],"-",0)="-",
        _xlfn.XLOOKUP(A2135,Table10[Tag Number],Table10[Status],"-",0)="-",
        _xlfn.XLOOKUP(A2135,Table11[Tag Number],Table11[Status],"-",0)="-",
        _xlfn.XLOOKUP(A2135,Table8[Tag Number],Table8[Status],"-",0)="-"),
   "-")</f>
        <v>-</v>
      </c>
      <c r="I2135" s="88" t="str">
        <f>IF((_xlfn.XLOOKUP(B2135,[2]Sheet1!$A$2:$A$198,[2]Sheet1!$B$2:$B$198,"-",0)="Glade"),"Out","No")</f>
        <v>No</v>
      </c>
      <c r="J2135" s="94"/>
      <c r="K2135" s="95"/>
      <c r="L2135" s="95"/>
      <c r="M2135" s="95"/>
      <c r="N2135" s="96"/>
      <c r="O2135" s="89"/>
      <c r="R2135" t="b">
        <f t="shared" si="68"/>
        <v>0</v>
      </c>
    </row>
    <row r="2136" spans="1:18" ht="15" thickBot="1" x14ac:dyDescent="0.35">
      <c r="A2136" s="2" t="s">
        <v>2627</v>
      </c>
      <c r="B2136" s="2" t="s">
        <v>1145</v>
      </c>
      <c r="C2136" s="84">
        <f>IF(COUNTIF(Table8[Tag Number], A2136), 1, 0)</f>
        <v>0</v>
      </c>
      <c r="D2136" s="85">
        <f>IF(COUNTIF(Table9[Tag Number], A2136), 1, 0)</f>
        <v>0</v>
      </c>
      <c r="E2136" s="86">
        <f>IF(COUNTIF(Table10[Tag Number], A2136), 1, 0)</f>
        <v>0</v>
      </c>
      <c r="F2136" s="86">
        <f>IF(COUNTIF(Table11[Tag Number], A2136), 1, 0)</f>
        <v>0</v>
      </c>
      <c r="G2136" s="87">
        <f t="shared" si="69"/>
        <v>0</v>
      </c>
      <c r="H2136" s="88" t="str" cm="1">
        <f t="array" ref="H2136">_xlfn.IFS(OR(_xlfn.XLOOKUP(A2136,Table9[Tag Number],Table9[Status],"-",0)="Dead",
        _xlfn.XLOOKUP(A2136,Table10[Tag Number],Table10[Status],"-",0)="Dead",
        _xlfn.XLOOKUP(A2136,Table11[Tag Number],Table11[Status],"-",0)="Dead",
        _xlfn.XLOOKUP(A2136,Table8[Tag Number],Table8[Status],"-",0)="Dead"),"Dead",
     OR(_xlfn.XLOOKUP(A2136,Table11[Tag Number],Table11[Status],"-",0)="Alive",
        _xlfn.XLOOKUP(A2136,Table10[Tag Number],Table10[Status],"-",0)="Alive",
        _xlfn.XLOOKUP(A2136,Table9[Tag Number],Table9[Status],"-",0)="Alive",
        _xlfn.XLOOKUP(A2136,Table8[Tag Number],Table8[Status],"-",0)="Alive"),"Alive",
     OR(_xlfn.XLOOKUP(A2136,Table9[Tag Number],Table9[Status],"-",0)="-",
        _xlfn.XLOOKUP(A2136,Table10[Tag Number],Table10[Status],"-",0)="-",
        _xlfn.XLOOKUP(A2136,Table11[Tag Number],Table11[Status],"-",0)="-",
        _xlfn.XLOOKUP(A2136,Table8[Tag Number],Table8[Status],"-",0)="-"),
   "-")</f>
        <v>-</v>
      </c>
      <c r="I2136" s="88" t="str">
        <f>IF((_xlfn.XLOOKUP(B2136,[2]Sheet1!$A$2:$A$198,[2]Sheet1!$B$2:$B$198,"-",0)="Glade"),"Out","No")</f>
        <v>No</v>
      </c>
      <c r="J2136" s="94"/>
      <c r="K2136" s="95"/>
      <c r="L2136" s="95"/>
      <c r="M2136" s="95"/>
      <c r="N2136" s="96"/>
      <c r="O2136" s="89"/>
      <c r="R2136" t="b">
        <f t="shared" si="68"/>
        <v>0</v>
      </c>
    </row>
    <row r="2137" spans="1:18" ht="15" thickBot="1" x14ac:dyDescent="0.35">
      <c r="A2137" s="3" t="s">
        <v>2628</v>
      </c>
      <c r="B2137" s="3" t="s">
        <v>1145</v>
      </c>
      <c r="C2137" s="84">
        <f>IF(COUNTIF(Table8[Tag Number], A2137), 1, 0)</f>
        <v>0</v>
      </c>
      <c r="D2137" s="85">
        <f>IF(COUNTIF(Table9[Tag Number], A2137), 1, 0)</f>
        <v>0</v>
      </c>
      <c r="E2137" s="86">
        <f>IF(COUNTIF(Table10[Tag Number], A2137), 1, 0)</f>
        <v>0</v>
      </c>
      <c r="F2137" s="86">
        <f>IF(COUNTIF(Table11[Tag Number], A2137), 1, 0)</f>
        <v>0</v>
      </c>
      <c r="G2137" s="87">
        <f t="shared" si="69"/>
        <v>0</v>
      </c>
      <c r="H2137" s="88" t="str" cm="1">
        <f t="array" ref="H2137">_xlfn.IFS(OR(_xlfn.XLOOKUP(A2137,Table9[Tag Number],Table9[Status],"-",0)="Dead",
        _xlfn.XLOOKUP(A2137,Table10[Tag Number],Table10[Status],"-",0)="Dead",
        _xlfn.XLOOKUP(A2137,Table11[Tag Number],Table11[Status],"-",0)="Dead",
        _xlfn.XLOOKUP(A2137,Table8[Tag Number],Table8[Status],"-",0)="Dead"),"Dead",
     OR(_xlfn.XLOOKUP(A2137,Table11[Tag Number],Table11[Status],"-",0)="Alive",
        _xlfn.XLOOKUP(A2137,Table10[Tag Number],Table10[Status],"-",0)="Alive",
        _xlfn.XLOOKUP(A2137,Table9[Tag Number],Table9[Status],"-",0)="Alive",
        _xlfn.XLOOKUP(A2137,Table8[Tag Number],Table8[Status],"-",0)="Alive"),"Alive",
     OR(_xlfn.XLOOKUP(A2137,Table9[Tag Number],Table9[Status],"-",0)="-",
        _xlfn.XLOOKUP(A2137,Table10[Tag Number],Table10[Status],"-",0)="-",
        _xlfn.XLOOKUP(A2137,Table11[Tag Number],Table11[Status],"-",0)="-",
        _xlfn.XLOOKUP(A2137,Table8[Tag Number],Table8[Status],"-",0)="-"),
   "-")</f>
        <v>-</v>
      </c>
      <c r="I2137" s="88" t="str">
        <f>IF((_xlfn.XLOOKUP(B2137,[2]Sheet1!$A$2:$A$198,[2]Sheet1!$B$2:$B$198,"-",0)="Glade"),"Out","No")</f>
        <v>No</v>
      </c>
      <c r="J2137" s="94"/>
      <c r="K2137" s="95"/>
      <c r="L2137" s="95"/>
      <c r="M2137" s="95"/>
      <c r="N2137" s="96"/>
      <c r="O2137" s="89"/>
      <c r="R2137" t="b">
        <f t="shared" si="68"/>
        <v>0</v>
      </c>
    </row>
    <row r="2138" spans="1:18" ht="15" thickBot="1" x14ac:dyDescent="0.35">
      <c r="A2138" s="2" t="s">
        <v>2629</v>
      </c>
      <c r="B2138" s="2" t="s">
        <v>1145</v>
      </c>
      <c r="C2138" s="84">
        <f>IF(COUNTIF(Table8[Tag Number], A2138), 1, 0)</f>
        <v>0</v>
      </c>
      <c r="D2138" s="85">
        <f>IF(COUNTIF(Table9[Tag Number], A2138), 1, 0)</f>
        <v>0</v>
      </c>
      <c r="E2138" s="86">
        <f>IF(COUNTIF(Table10[Tag Number], A2138), 1, 0)</f>
        <v>0</v>
      </c>
      <c r="F2138" s="86">
        <f>IF(COUNTIF(Table11[Tag Number], A2138), 1, 0)</f>
        <v>0</v>
      </c>
      <c r="G2138" s="87">
        <f t="shared" si="69"/>
        <v>0</v>
      </c>
      <c r="H2138" s="88" t="str" cm="1">
        <f t="array" ref="H2138">_xlfn.IFS(OR(_xlfn.XLOOKUP(A2138,Table9[Tag Number],Table9[Status],"-",0)="Dead",
        _xlfn.XLOOKUP(A2138,Table10[Tag Number],Table10[Status],"-",0)="Dead",
        _xlfn.XLOOKUP(A2138,Table11[Tag Number],Table11[Status],"-",0)="Dead",
        _xlfn.XLOOKUP(A2138,Table8[Tag Number],Table8[Status],"-",0)="Dead"),"Dead",
     OR(_xlfn.XLOOKUP(A2138,Table11[Tag Number],Table11[Status],"-",0)="Alive",
        _xlfn.XLOOKUP(A2138,Table10[Tag Number],Table10[Status],"-",0)="Alive",
        _xlfn.XLOOKUP(A2138,Table9[Tag Number],Table9[Status],"-",0)="Alive",
        _xlfn.XLOOKUP(A2138,Table8[Tag Number],Table8[Status],"-",0)="Alive"),"Alive",
     OR(_xlfn.XLOOKUP(A2138,Table9[Tag Number],Table9[Status],"-",0)="-",
        _xlfn.XLOOKUP(A2138,Table10[Tag Number],Table10[Status],"-",0)="-",
        _xlfn.XLOOKUP(A2138,Table11[Tag Number],Table11[Status],"-",0)="-",
        _xlfn.XLOOKUP(A2138,Table8[Tag Number],Table8[Status],"-",0)="-"),
   "-")</f>
        <v>-</v>
      </c>
      <c r="I2138" s="88" t="str">
        <f>IF((_xlfn.XLOOKUP(B2138,[2]Sheet1!$A$2:$A$198,[2]Sheet1!$B$2:$B$198,"-",0)="Glade"),"Out","No")</f>
        <v>No</v>
      </c>
      <c r="J2138" s="94"/>
      <c r="K2138" s="95"/>
      <c r="L2138" s="95"/>
      <c r="M2138" s="95"/>
      <c r="N2138" s="96"/>
      <c r="O2138" s="89"/>
      <c r="R2138" t="b">
        <f t="shared" si="68"/>
        <v>0</v>
      </c>
    </row>
    <row r="2139" spans="1:18" ht="15" thickBot="1" x14ac:dyDescent="0.35">
      <c r="A2139" s="3" t="s">
        <v>2630</v>
      </c>
      <c r="B2139" s="3" t="s">
        <v>1145</v>
      </c>
      <c r="C2139" s="84">
        <f>IF(COUNTIF(Table8[Tag Number], A2139), 1, 0)</f>
        <v>0</v>
      </c>
      <c r="D2139" s="85">
        <f>IF(COUNTIF(Table9[Tag Number], A2139), 1, 0)</f>
        <v>0</v>
      </c>
      <c r="E2139" s="86">
        <f>IF(COUNTIF(Table10[Tag Number], A2139), 1, 0)</f>
        <v>0</v>
      </c>
      <c r="F2139" s="86">
        <f>IF(COUNTIF(Table11[Tag Number], A2139), 1, 0)</f>
        <v>0</v>
      </c>
      <c r="G2139" s="87">
        <f t="shared" si="69"/>
        <v>0</v>
      </c>
      <c r="H2139" s="88" t="str" cm="1">
        <f t="array" ref="H2139">_xlfn.IFS(OR(_xlfn.XLOOKUP(A2139,Table9[Tag Number],Table9[Status],"-",0)="Dead",
        _xlfn.XLOOKUP(A2139,Table10[Tag Number],Table10[Status],"-",0)="Dead",
        _xlfn.XLOOKUP(A2139,Table11[Tag Number],Table11[Status],"-",0)="Dead",
        _xlfn.XLOOKUP(A2139,Table8[Tag Number],Table8[Status],"-",0)="Dead"),"Dead",
     OR(_xlfn.XLOOKUP(A2139,Table11[Tag Number],Table11[Status],"-",0)="Alive",
        _xlfn.XLOOKUP(A2139,Table10[Tag Number],Table10[Status],"-",0)="Alive",
        _xlfn.XLOOKUP(A2139,Table9[Tag Number],Table9[Status],"-",0)="Alive",
        _xlfn.XLOOKUP(A2139,Table8[Tag Number],Table8[Status],"-",0)="Alive"),"Alive",
     OR(_xlfn.XLOOKUP(A2139,Table9[Tag Number],Table9[Status],"-",0)="-",
        _xlfn.XLOOKUP(A2139,Table10[Tag Number],Table10[Status],"-",0)="-",
        _xlfn.XLOOKUP(A2139,Table11[Tag Number],Table11[Status],"-",0)="-",
        _xlfn.XLOOKUP(A2139,Table8[Tag Number],Table8[Status],"-",0)="-"),
   "-")</f>
        <v>-</v>
      </c>
      <c r="I2139" s="88" t="str">
        <f>IF((_xlfn.XLOOKUP(B2139,[2]Sheet1!$A$2:$A$198,[2]Sheet1!$B$2:$B$198,"-",0)="Glade"),"Out","No")</f>
        <v>No</v>
      </c>
      <c r="J2139" s="94"/>
      <c r="K2139" s="95"/>
      <c r="L2139" s="95"/>
      <c r="M2139" s="95"/>
      <c r="N2139" s="96"/>
      <c r="O2139" s="89"/>
      <c r="R2139" t="b">
        <f t="shared" si="68"/>
        <v>0</v>
      </c>
    </row>
    <row r="2140" spans="1:18" ht="15" thickBot="1" x14ac:dyDescent="0.35">
      <c r="A2140" s="2" t="s">
        <v>2631</v>
      </c>
      <c r="B2140" s="2" t="s">
        <v>1145</v>
      </c>
      <c r="C2140" s="84">
        <f>IF(COUNTIF(Table8[Tag Number], A2140), 1, 0)</f>
        <v>0</v>
      </c>
      <c r="D2140" s="85">
        <f>IF(COUNTIF(Table9[Tag Number], A2140), 1, 0)</f>
        <v>0</v>
      </c>
      <c r="E2140" s="86">
        <f>IF(COUNTIF(Table10[Tag Number], A2140), 1, 0)</f>
        <v>0</v>
      </c>
      <c r="F2140" s="86">
        <f>IF(COUNTIF(Table11[Tag Number], A2140), 1, 0)</f>
        <v>0</v>
      </c>
      <c r="G2140" s="87">
        <f t="shared" si="69"/>
        <v>0</v>
      </c>
      <c r="H2140" s="88" t="str" cm="1">
        <f t="array" ref="H2140">_xlfn.IFS(OR(_xlfn.XLOOKUP(A2140,Table9[Tag Number],Table9[Status],"-",0)="Dead",
        _xlfn.XLOOKUP(A2140,Table10[Tag Number],Table10[Status],"-",0)="Dead",
        _xlfn.XLOOKUP(A2140,Table11[Tag Number],Table11[Status],"-",0)="Dead",
        _xlfn.XLOOKUP(A2140,Table8[Tag Number],Table8[Status],"-",0)="Dead"),"Dead",
     OR(_xlfn.XLOOKUP(A2140,Table11[Tag Number],Table11[Status],"-",0)="Alive",
        _xlfn.XLOOKUP(A2140,Table10[Tag Number],Table10[Status],"-",0)="Alive",
        _xlfn.XLOOKUP(A2140,Table9[Tag Number],Table9[Status],"-",0)="Alive",
        _xlfn.XLOOKUP(A2140,Table8[Tag Number],Table8[Status],"-",0)="Alive"),"Alive",
     OR(_xlfn.XLOOKUP(A2140,Table9[Tag Number],Table9[Status],"-",0)="-",
        _xlfn.XLOOKUP(A2140,Table10[Tag Number],Table10[Status],"-",0)="-",
        _xlfn.XLOOKUP(A2140,Table11[Tag Number],Table11[Status],"-",0)="-",
        _xlfn.XLOOKUP(A2140,Table8[Tag Number],Table8[Status],"-",0)="-"),
   "-")</f>
        <v>-</v>
      </c>
      <c r="I2140" s="88" t="str">
        <f>IF((_xlfn.XLOOKUP(B2140,[2]Sheet1!$A$2:$A$198,[2]Sheet1!$B$2:$B$198,"-",0)="Glade"),"Out","No")</f>
        <v>No</v>
      </c>
      <c r="J2140" s="94"/>
      <c r="K2140" s="95"/>
      <c r="L2140" s="95"/>
      <c r="M2140" s="95"/>
      <c r="N2140" s="96"/>
      <c r="O2140" s="89"/>
      <c r="R2140" t="b">
        <f t="shared" si="68"/>
        <v>0</v>
      </c>
    </row>
    <row r="2141" spans="1:18" ht="15" thickBot="1" x14ac:dyDescent="0.35">
      <c r="A2141" s="3" t="s">
        <v>2632</v>
      </c>
      <c r="B2141" s="3" t="s">
        <v>1145</v>
      </c>
      <c r="C2141" s="84">
        <f>IF(COUNTIF(Table8[Tag Number], A2141), 1, 0)</f>
        <v>0</v>
      </c>
      <c r="D2141" s="85">
        <f>IF(COUNTIF(Table9[Tag Number], A2141), 1, 0)</f>
        <v>0</v>
      </c>
      <c r="E2141" s="86">
        <f>IF(COUNTIF(Table10[Tag Number], A2141), 1, 0)</f>
        <v>0</v>
      </c>
      <c r="F2141" s="86">
        <f>IF(COUNTIF(Table11[Tag Number], A2141), 1, 0)</f>
        <v>0</v>
      </c>
      <c r="G2141" s="87">
        <f t="shared" si="69"/>
        <v>0</v>
      </c>
      <c r="H2141" s="88" t="str" cm="1">
        <f t="array" ref="H2141">_xlfn.IFS(OR(_xlfn.XLOOKUP(A2141,Table9[Tag Number],Table9[Status],"-",0)="Dead",
        _xlfn.XLOOKUP(A2141,Table10[Tag Number],Table10[Status],"-",0)="Dead",
        _xlfn.XLOOKUP(A2141,Table11[Tag Number],Table11[Status],"-",0)="Dead",
        _xlfn.XLOOKUP(A2141,Table8[Tag Number],Table8[Status],"-",0)="Dead"),"Dead",
     OR(_xlfn.XLOOKUP(A2141,Table11[Tag Number],Table11[Status],"-",0)="Alive",
        _xlfn.XLOOKUP(A2141,Table10[Tag Number],Table10[Status],"-",0)="Alive",
        _xlfn.XLOOKUP(A2141,Table9[Tag Number],Table9[Status],"-",0)="Alive",
        _xlfn.XLOOKUP(A2141,Table8[Tag Number],Table8[Status],"-",0)="Alive"),"Alive",
     OR(_xlfn.XLOOKUP(A2141,Table9[Tag Number],Table9[Status],"-",0)="-",
        _xlfn.XLOOKUP(A2141,Table10[Tag Number],Table10[Status],"-",0)="-",
        _xlfn.XLOOKUP(A2141,Table11[Tag Number],Table11[Status],"-",0)="-",
        _xlfn.XLOOKUP(A2141,Table8[Tag Number],Table8[Status],"-",0)="-"),
   "-")</f>
        <v>-</v>
      </c>
      <c r="I2141" s="88" t="str">
        <f>IF((_xlfn.XLOOKUP(B2141,[2]Sheet1!$A$2:$A$198,[2]Sheet1!$B$2:$B$198,"-",0)="Glade"),"Out","No")</f>
        <v>No</v>
      </c>
      <c r="J2141" s="94"/>
      <c r="K2141" s="95"/>
      <c r="L2141" s="95"/>
      <c r="M2141" s="95"/>
      <c r="N2141" s="96"/>
      <c r="O2141" s="89"/>
      <c r="R2141" t="b">
        <f t="shared" si="68"/>
        <v>0</v>
      </c>
    </row>
    <row r="2142" spans="1:18" ht="15" thickBot="1" x14ac:dyDescent="0.35">
      <c r="A2142" s="2" t="s">
        <v>2633</v>
      </c>
      <c r="B2142" s="2" t="s">
        <v>1145</v>
      </c>
      <c r="C2142" s="84">
        <f>IF(COUNTIF(Table8[Tag Number], A2142), 1, 0)</f>
        <v>0</v>
      </c>
      <c r="D2142" s="85">
        <f>IF(COUNTIF(Table9[Tag Number], A2142), 1, 0)</f>
        <v>0</v>
      </c>
      <c r="E2142" s="86">
        <f>IF(COUNTIF(Table10[Tag Number], A2142), 1, 0)</f>
        <v>0</v>
      </c>
      <c r="F2142" s="86">
        <f>IF(COUNTIF(Table11[Tag Number], A2142), 1, 0)</f>
        <v>0</v>
      </c>
      <c r="G2142" s="87">
        <f t="shared" si="69"/>
        <v>0</v>
      </c>
      <c r="H2142" s="88" t="str" cm="1">
        <f t="array" ref="H2142">_xlfn.IFS(OR(_xlfn.XLOOKUP(A2142,Table9[Tag Number],Table9[Status],"-",0)="Dead",
        _xlfn.XLOOKUP(A2142,Table10[Tag Number],Table10[Status],"-",0)="Dead",
        _xlfn.XLOOKUP(A2142,Table11[Tag Number],Table11[Status],"-",0)="Dead",
        _xlfn.XLOOKUP(A2142,Table8[Tag Number],Table8[Status],"-",0)="Dead"),"Dead",
     OR(_xlfn.XLOOKUP(A2142,Table11[Tag Number],Table11[Status],"-",0)="Alive",
        _xlfn.XLOOKUP(A2142,Table10[Tag Number],Table10[Status],"-",0)="Alive",
        _xlfn.XLOOKUP(A2142,Table9[Tag Number],Table9[Status],"-",0)="Alive",
        _xlfn.XLOOKUP(A2142,Table8[Tag Number],Table8[Status],"-",0)="Alive"),"Alive",
     OR(_xlfn.XLOOKUP(A2142,Table9[Tag Number],Table9[Status],"-",0)="-",
        _xlfn.XLOOKUP(A2142,Table10[Tag Number],Table10[Status],"-",0)="-",
        _xlfn.XLOOKUP(A2142,Table11[Tag Number],Table11[Status],"-",0)="-",
        _xlfn.XLOOKUP(A2142,Table8[Tag Number],Table8[Status],"-",0)="-"),
   "-")</f>
        <v>-</v>
      </c>
      <c r="I2142" s="88" t="str">
        <f>IF((_xlfn.XLOOKUP(B2142,[2]Sheet1!$A$2:$A$198,[2]Sheet1!$B$2:$B$198,"-",0)="Glade"),"Out","No")</f>
        <v>No</v>
      </c>
      <c r="J2142" s="94"/>
      <c r="K2142" s="95"/>
      <c r="L2142" s="95"/>
      <c r="M2142" s="95"/>
      <c r="N2142" s="96"/>
      <c r="O2142" s="89"/>
      <c r="R2142" t="b">
        <f t="shared" si="68"/>
        <v>0</v>
      </c>
    </row>
    <row r="2143" spans="1:18" ht="15" thickBot="1" x14ac:dyDescent="0.35">
      <c r="A2143" s="3" t="s">
        <v>2634</v>
      </c>
      <c r="B2143" s="3" t="s">
        <v>1145</v>
      </c>
      <c r="C2143" s="84">
        <f>IF(COUNTIF(Table8[Tag Number], A2143), 1, 0)</f>
        <v>0</v>
      </c>
      <c r="D2143" s="85">
        <f>IF(COUNTIF(Table9[Tag Number], A2143), 1, 0)</f>
        <v>0</v>
      </c>
      <c r="E2143" s="86">
        <f>IF(COUNTIF(Table10[Tag Number], A2143), 1, 0)</f>
        <v>0</v>
      </c>
      <c r="F2143" s="86">
        <f>IF(COUNTIF(Table11[Tag Number], A2143), 1, 0)</f>
        <v>0</v>
      </c>
      <c r="G2143" s="87">
        <f t="shared" si="69"/>
        <v>0</v>
      </c>
      <c r="H2143" s="88" t="str" cm="1">
        <f t="array" ref="H2143">_xlfn.IFS(OR(_xlfn.XLOOKUP(A2143,Table9[Tag Number],Table9[Status],"-",0)="Dead",
        _xlfn.XLOOKUP(A2143,Table10[Tag Number],Table10[Status],"-",0)="Dead",
        _xlfn.XLOOKUP(A2143,Table11[Tag Number],Table11[Status],"-",0)="Dead",
        _xlfn.XLOOKUP(A2143,Table8[Tag Number],Table8[Status],"-",0)="Dead"),"Dead",
     OR(_xlfn.XLOOKUP(A2143,Table11[Tag Number],Table11[Status],"-",0)="Alive",
        _xlfn.XLOOKUP(A2143,Table10[Tag Number],Table10[Status],"-",0)="Alive",
        _xlfn.XLOOKUP(A2143,Table9[Tag Number],Table9[Status],"-",0)="Alive",
        _xlfn.XLOOKUP(A2143,Table8[Tag Number],Table8[Status],"-",0)="Alive"),"Alive",
     OR(_xlfn.XLOOKUP(A2143,Table9[Tag Number],Table9[Status],"-",0)="-",
        _xlfn.XLOOKUP(A2143,Table10[Tag Number],Table10[Status],"-",0)="-",
        _xlfn.XLOOKUP(A2143,Table11[Tag Number],Table11[Status],"-",0)="-",
        _xlfn.XLOOKUP(A2143,Table8[Tag Number],Table8[Status],"-",0)="-"),
   "-")</f>
        <v>-</v>
      </c>
      <c r="I2143" s="88" t="str">
        <f>IF((_xlfn.XLOOKUP(B2143,[2]Sheet1!$A$2:$A$198,[2]Sheet1!$B$2:$B$198,"-",0)="Glade"),"Out","No")</f>
        <v>No</v>
      </c>
      <c r="J2143" s="94"/>
      <c r="K2143" s="95"/>
      <c r="L2143" s="95"/>
      <c r="M2143" s="95"/>
      <c r="N2143" s="96"/>
      <c r="O2143" s="89"/>
      <c r="R2143" t="b">
        <f t="shared" si="68"/>
        <v>0</v>
      </c>
    </row>
    <row r="2144" spans="1:18" ht="15" thickBot="1" x14ac:dyDescent="0.35">
      <c r="A2144" s="2" t="s">
        <v>2635</v>
      </c>
      <c r="B2144" s="2" t="s">
        <v>1145</v>
      </c>
      <c r="C2144" s="84">
        <f>IF(COUNTIF(Table8[Tag Number], A2144), 1, 0)</f>
        <v>0</v>
      </c>
      <c r="D2144" s="85">
        <f>IF(COUNTIF(Table9[Tag Number], A2144), 1, 0)</f>
        <v>0</v>
      </c>
      <c r="E2144" s="86">
        <f>IF(COUNTIF(Table10[Tag Number], A2144), 1, 0)</f>
        <v>0</v>
      </c>
      <c r="F2144" s="86">
        <f>IF(COUNTIF(Table11[Tag Number], A2144), 1, 0)</f>
        <v>0</v>
      </c>
      <c r="G2144" s="87">
        <f t="shared" si="69"/>
        <v>0</v>
      </c>
      <c r="H2144" s="88" t="str" cm="1">
        <f t="array" ref="H2144">_xlfn.IFS(OR(_xlfn.XLOOKUP(A2144,Table9[Tag Number],Table9[Status],"-",0)="Dead",
        _xlfn.XLOOKUP(A2144,Table10[Tag Number],Table10[Status],"-",0)="Dead",
        _xlfn.XLOOKUP(A2144,Table11[Tag Number],Table11[Status],"-",0)="Dead",
        _xlfn.XLOOKUP(A2144,Table8[Tag Number],Table8[Status],"-",0)="Dead"),"Dead",
     OR(_xlfn.XLOOKUP(A2144,Table11[Tag Number],Table11[Status],"-",0)="Alive",
        _xlfn.XLOOKUP(A2144,Table10[Tag Number],Table10[Status],"-",0)="Alive",
        _xlfn.XLOOKUP(A2144,Table9[Tag Number],Table9[Status],"-",0)="Alive",
        _xlfn.XLOOKUP(A2144,Table8[Tag Number],Table8[Status],"-",0)="Alive"),"Alive",
     OR(_xlfn.XLOOKUP(A2144,Table9[Tag Number],Table9[Status],"-",0)="-",
        _xlfn.XLOOKUP(A2144,Table10[Tag Number],Table10[Status],"-",0)="-",
        _xlfn.XLOOKUP(A2144,Table11[Tag Number],Table11[Status],"-",0)="-",
        _xlfn.XLOOKUP(A2144,Table8[Tag Number],Table8[Status],"-",0)="-"),
   "-")</f>
        <v>-</v>
      </c>
      <c r="I2144" s="88" t="str">
        <f>IF((_xlfn.XLOOKUP(B2144,[2]Sheet1!$A$2:$A$198,[2]Sheet1!$B$2:$B$198,"-",0)="Glade"),"Out","No")</f>
        <v>No</v>
      </c>
      <c r="J2144" s="94"/>
      <c r="K2144" s="95"/>
      <c r="L2144" s="95"/>
      <c r="M2144" s="95"/>
      <c r="N2144" s="96"/>
      <c r="O2144" s="89"/>
      <c r="R2144" t="b">
        <f t="shared" si="68"/>
        <v>0</v>
      </c>
    </row>
    <row r="2145" spans="1:18" ht="15" thickBot="1" x14ac:dyDescent="0.35">
      <c r="A2145" s="3" t="s">
        <v>2636</v>
      </c>
      <c r="B2145" s="3" t="s">
        <v>1145</v>
      </c>
      <c r="C2145" s="84">
        <f>IF(COUNTIF(Table8[Tag Number], A2145), 1, 0)</f>
        <v>0</v>
      </c>
      <c r="D2145" s="85">
        <f>IF(COUNTIF(Table9[Tag Number], A2145), 1, 0)</f>
        <v>0</v>
      </c>
      <c r="E2145" s="86">
        <f>IF(COUNTIF(Table10[Tag Number], A2145), 1, 0)</f>
        <v>0</v>
      </c>
      <c r="F2145" s="86">
        <f>IF(COUNTIF(Table11[Tag Number], A2145), 1, 0)</f>
        <v>0</v>
      </c>
      <c r="G2145" s="87">
        <f t="shared" si="69"/>
        <v>0</v>
      </c>
      <c r="H2145" s="88" t="str" cm="1">
        <f t="array" ref="H2145">_xlfn.IFS(OR(_xlfn.XLOOKUP(A2145,Table9[Tag Number],Table9[Status],"-",0)="Dead",
        _xlfn.XLOOKUP(A2145,Table10[Tag Number],Table10[Status],"-",0)="Dead",
        _xlfn.XLOOKUP(A2145,Table11[Tag Number],Table11[Status],"-",0)="Dead",
        _xlfn.XLOOKUP(A2145,Table8[Tag Number],Table8[Status],"-",0)="Dead"),"Dead",
     OR(_xlfn.XLOOKUP(A2145,Table11[Tag Number],Table11[Status],"-",0)="Alive",
        _xlfn.XLOOKUP(A2145,Table10[Tag Number],Table10[Status],"-",0)="Alive",
        _xlfn.XLOOKUP(A2145,Table9[Tag Number],Table9[Status],"-",0)="Alive",
        _xlfn.XLOOKUP(A2145,Table8[Tag Number],Table8[Status],"-",0)="Alive"),"Alive",
     OR(_xlfn.XLOOKUP(A2145,Table9[Tag Number],Table9[Status],"-",0)="-",
        _xlfn.XLOOKUP(A2145,Table10[Tag Number],Table10[Status],"-",0)="-",
        _xlfn.XLOOKUP(A2145,Table11[Tag Number],Table11[Status],"-",0)="-",
        _xlfn.XLOOKUP(A2145,Table8[Tag Number],Table8[Status],"-",0)="-"),
   "-")</f>
        <v>-</v>
      </c>
      <c r="I2145" s="88" t="str">
        <f>IF((_xlfn.XLOOKUP(B2145,[2]Sheet1!$A$2:$A$198,[2]Sheet1!$B$2:$B$198,"-",0)="Glade"),"Out","No")</f>
        <v>No</v>
      </c>
      <c r="J2145" s="94"/>
      <c r="K2145" s="95"/>
      <c r="L2145" s="95"/>
      <c r="M2145" s="95"/>
      <c r="N2145" s="96"/>
      <c r="O2145" s="89"/>
      <c r="R2145" t="b">
        <f t="shared" si="68"/>
        <v>0</v>
      </c>
    </row>
    <row r="2146" spans="1:18" ht="15" thickBot="1" x14ac:dyDescent="0.35">
      <c r="A2146" s="2" t="s">
        <v>2637</v>
      </c>
      <c r="B2146" s="2" t="s">
        <v>1145</v>
      </c>
      <c r="C2146" s="84">
        <f>IF(COUNTIF(Table8[Tag Number], A2146), 1, 0)</f>
        <v>0</v>
      </c>
      <c r="D2146" s="85">
        <f>IF(COUNTIF(Table9[Tag Number], A2146), 1, 0)</f>
        <v>0</v>
      </c>
      <c r="E2146" s="86">
        <f>IF(COUNTIF(Table10[Tag Number], A2146), 1, 0)</f>
        <v>0</v>
      </c>
      <c r="F2146" s="86">
        <f>IF(COUNTIF(Table11[Tag Number], A2146), 1, 0)</f>
        <v>0</v>
      </c>
      <c r="G2146" s="87">
        <f t="shared" si="69"/>
        <v>0</v>
      </c>
      <c r="H2146" s="88" t="str" cm="1">
        <f t="array" ref="H2146">_xlfn.IFS(OR(_xlfn.XLOOKUP(A2146,Table9[Tag Number],Table9[Status],"-",0)="Dead",
        _xlfn.XLOOKUP(A2146,Table10[Tag Number],Table10[Status],"-",0)="Dead",
        _xlfn.XLOOKUP(A2146,Table11[Tag Number],Table11[Status],"-",0)="Dead",
        _xlfn.XLOOKUP(A2146,Table8[Tag Number],Table8[Status],"-",0)="Dead"),"Dead",
     OR(_xlfn.XLOOKUP(A2146,Table11[Tag Number],Table11[Status],"-",0)="Alive",
        _xlfn.XLOOKUP(A2146,Table10[Tag Number],Table10[Status],"-",0)="Alive",
        _xlfn.XLOOKUP(A2146,Table9[Tag Number],Table9[Status],"-",0)="Alive",
        _xlfn.XLOOKUP(A2146,Table8[Tag Number],Table8[Status],"-",0)="Alive"),"Alive",
     OR(_xlfn.XLOOKUP(A2146,Table9[Tag Number],Table9[Status],"-",0)="-",
        _xlfn.XLOOKUP(A2146,Table10[Tag Number],Table10[Status],"-",0)="-",
        _xlfn.XLOOKUP(A2146,Table11[Tag Number],Table11[Status],"-",0)="-",
        _xlfn.XLOOKUP(A2146,Table8[Tag Number],Table8[Status],"-",0)="-"),
   "-")</f>
        <v>-</v>
      </c>
      <c r="I2146" s="88" t="str">
        <f>IF((_xlfn.XLOOKUP(B2146,[2]Sheet1!$A$2:$A$198,[2]Sheet1!$B$2:$B$198,"-",0)="Glade"),"Out","No")</f>
        <v>No</v>
      </c>
      <c r="J2146" s="94"/>
      <c r="K2146" s="95"/>
      <c r="L2146" s="95"/>
      <c r="M2146" s="95"/>
      <c r="N2146" s="96"/>
      <c r="O2146" s="89"/>
      <c r="R2146" t="b">
        <f t="shared" si="68"/>
        <v>0</v>
      </c>
    </row>
    <row r="2147" spans="1:18" ht="15" thickBot="1" x14ac:dyDescent="0.35">
      <c r="A2147" s="3" t="s">
        <v>2638</v>
      </c>
      <c r="B2147" s="3" t="s">
        <v>1145</v>
      </c>
      <c r="C2147" s="84">
        <f>IF(COUNTIF(Table8[Tag Number], A2147), 1, 0)</f>
        <v>0</v>
      </c>
      <c r="D2147" s="85">
        <f>IF(COUNTIF(Table9[Tag Number], A2147), 1, 0)</f>
        <v>0</v>
      </c>
      <c r="E2147" s="86">
        <f>IF(COUNTIF(Table10[Tag Number], A2147), 1, 0)</f>
        <v>0</v>
      </c>
      <c r="F2147" s="86">
        <f>IF(COUNTIF(Table11[Tag Number], A2147), 1, 0)</f>
        <v>0</v>
      </c>
      <c r="G2147" s="87">
        <f t="shared" si="69"/>
        <v>0</v>
      </c>
      <c r="H2147" s="88" t="str" cm="1">
        <f t="array" ref="H2147">_xlfn.IFS(OR(_xlfn.XLOOKUP(A2147,Table9[Tag Number],Table9[Status],"-",0)="Dead",
        _xlfn.XLOOKUP(A2147,Table10[Tag Number],Table10[Status],"-",0)="Dead",
        _xlfn.XLOOKUP(A2147,Table11[Tag Number],Table11[Status],"-",0)="Dead",
        _xlfn.XLOOKUP(A2147,Table8[Tag Number],Table8[Status],"-",0)="Dead"),"Dead",
     OR(_xlfn.XLOOKUP(A2147,Table11[Tag Number],Table11[Status],"-",0)="Alive",
        _xlfn.XLOOKUP(A2147,Table10[Tag Number],Table10[Status],"-",0)="Alive",
        _xlfn.XLOOKUP(A2147,Table9[Tag Number],Table9[Status],"-",0)="Alive",
        _xlfn.XLOOKUP(A2147,Table8[Tag Number],Table8[Status],"-",0)="Alive"),"Alive",
     OR(_xlfn.XLOOKUP(A2147,Table9[Tag Number],Table9[Status],"-",0)="-",
        _xlfn.XLOOKUP(A2147,Table10[Tag Number],Table10[Status],"-",0)="-",
        _xlfn.XLOOKUP(A2147,Table11[Tag Number],Table11[Status],"-",0)="-",
        _xlfn.XLOOKUP(A2147,Table8[Tag Number],Table8[Status],"-",0)="-"),
   "-")</f>
        <v>-</v>
      </c>
      <c r="I2147" s="88" t="str">
        <f>IF((_xlfn.XLOOKUP(B2147,[2]Sheet1!$A$2:$A$198,[2]Sheet1!$B$2:$B$198,"-",0)="Glade"),"Out","No")</f>
        <v>No</v>
      </c>
      <c r="J2147" s="94"/>
      <c r="K2147" s="95"/>
      <c r="L2147" s="95"/>
      <c r="M2147" s="95"/>
      <c r="N2147" s="96"/>
      <c r="O2147" s="89"/>
      <c r="R2147" t="b">
        <f t="shared" si="68"/>
        <v>0</v>
      </c>
    </row>
    <row r="2148" spans="1:18" ht="15" thickBot="1" x14ac:dyDescent="0.35">
      <c r="A2148" s="2" t="s">
        <v>2639</v>
      </c>
      <c r="B2148" s="2" t="s">
        <v>1145</v>
      </c>
      <c r="C2148" s="84">
        <f>IF(COUNTIF(Table8[Tag Number], A2148), 1, 0)</f>
        <v>0</v>
      </c>
      <c r="D2148" s="85">
        <f>IF(COUNTIF(Table9[Tag Number], A2148), 1, 0)</f>
        <v>0</v>
      </c>
      <c r="E2148" s="86">
        <f>IF(COUNTIF(Table10[Tag Number], A2148), 1, 0)</f>
        <v>0</v>
      </c>
      <c r="F2148" s="86">
        <f>IF(COUNTIF(Table11[Tag Number], A2148), 1, 0)</f>
        <v>0</v>
      </c>
      <c r="G2148" s="87">
        <f t="shared" si="69"/>
        <v>0</v>
      </c>
      <c r="H2148" s="88" t="str" cm="1">
        <f t="array" ref="H2148">_xlfn.IFS(OR(_xlfn.XLOOKUP(A2148,Table9[Tag Number],Table9[Status],"-",0)="Dead",
        _xlfn.XLOOKUP(A2148,Table10[Tag Number],Table10[Status],"-",0)="Dead",
        _xlfn.XLOOKUP(A2148,Table11[Tag Number],Table11[Status],"-",0)="Dead",
        _xlfn.XLOOKUP(A2148,Table8[Tag Number],Table8[Status],"-",0)="Dead"),"Dead",
     OR(_xlfn.XLOOKUP(A2148,Table11[Tag Number],Table11[Status],"-",0)="Alive",
        _xlfn.XLOOKUP(A2148,Table10[Tag Number],Table10[Status],"-",0)="Alive",
        _xlfn.XLOOKUP(A2148,Table9[Tag Number],Table9[Status],"-",0)="Alive",
        _xlfn.XLOOKUP(A2148,Table8[Tag Number],Table8[Status],"-",0)="Alive"),"Alive",
     OR(_xlfn.XLOOKUP(A2148,Table9[Tag Number],Table9[Status],"-",0)="-",
        _xlfn.XLOOKUP(A2148,Table10[Tag Number],Table10[Status],"-",0)="-",
        _xlfn.XLOOKUP(A2148,Table11[Tag Number],Table11[Status],"-",0)="-",
        _xlfn.XLOOKUP(A2148,Table8[Tag Number],Table8[Status],"-",0)="-"),
   "-")</f>
        <v>-</v>
      </c>
      <c r="I2148" s="88" t="str">
        <f>IF((_xlfn.XLOOKUP(B2148,[2]Sheet1!$A$2:$A$198,[2]Sheet1!$B$2:$B$198,"-",0)="Glade"),"Out","No")</f>
        <v>No</v>
      </c>
      <c r="J2148" s="94"/>
      <c r="K2148" s="95"/>
      <c r="L2148" s="95"/>
      <c r="M2148" s="95"/>
      <c r="N2148" s="96"/>
      <c r="O2148" s="89"/>
      <c r="R2148" t="b">
        <f t="shared" si="68"/>
        <v>0</v>
      </c>
    </row>
    <row r="2149" spans="1:18" ht="15" thickBot="1" x14ac:dyDescent="0.35">
      <c r="A2149" s="3" t="s">
        <v>2640</v>
      </c>
      <c r="B2149" s="3" t="s">
        <v>1145</v>
      </c>
      <c r="C2149" s="84">
        <f>IF(COUNTIF(Table8[Tag Number], A2149), 1, 0)</f>
        <v>0</v>
      </c>
      <c r="D2149" s="85">
        <f>IF(COUNTIF(Table9[Tag Number], A2149), 1, 0)</f>
        <v>0</v>
      </c>
      <c r="E2149" s="86">
        <f>IF(COUNTIF(Table10[Tag Number], A2149), 1, 0)</f>
        <v>0</v>
      </c>
      <c r="F2149" s="86">
        <f>IF(COUNTIF(Table11[Tag Number], A2149), 1, 0)</f>
        <v>0</v>
      </c>
      <c r="G2149" s="87">
        <f t="shared" si="69"/>
        <v>0</v>
      </c>
      <c r="H2149" s="88" t="str" cm="1">
        <f t="array" ref="H2149">_xlfn.IFS(OR(_xlfn.XLOOKUP(A2149,Table9[Tag Number],Table9[Status],"-",0)="Dead",
        _xlfn.XLOOKUP(A2149,Table10[Tag Number],Table10[Status],"-",0)="Dead",
        _xlfn.XLOOKUP(A2149,Table11[Tag Number],Table11[Status],"-",0)="Dead",
        _xlfn.XLOOKUP(A2149,Table8[Tag Number],Table8[Status],"-",0)="Dead"),"Dead",
     OR(_xlfn.XLOOKUP(A2149,Table11[Tag Number],Table11[Status],"-",0)="Alive",
        _xlfn.XLOOKUP(A2149,Table10[Tag Number],Table10[Status],"-",0)="Alive",
        _xlfn.XLOOKUP(A2149,Table9[Tag Number],Table9[Status],"-",0)="Alive",
        _xlfn.XLOOKUP(A2149,Table8[Tag Number],Table8[Status],"-",0)="Alive"),"Alive",
     OR(_xlfn.XLOOKUP(A2149,Table9[Tag Number],Table9[Status],"-",0)="-",
        _xlfn.XLOOKUP(A2149,Table10[Tag Number],Table10[Status],"-",0)="-",
        _xlfn.XLOOKUP(A2149,Table11[Tag Number],Table11[Status],"-",0)="-",
        _xlfn.XLOOKUP(A2149,Table8[Tag Number],Table8[Status],"-",0)="-"),
   "-")</f>
        <v>-</v>
      </c>
      <c r="I2149" s="88" t="str">
        <f>IF((_xlfn.XLOOKUP(B2149,[2]Sheet1!$A$2:$A$198,[2]Sheet1!$B$2:$B$198,"-",0)="Glade"),"Out","No")</f>
        <v>No</v>
      </c>
      <c r="J2149" s="94"/>
      <c r="K2149" s="95"/>
      <c r="L2149" s="95"/>
      <c r="M2149" s="95"/>
      <c r="N2149" s="96"/>
      <c r="O2149" s="89"/>
      <c r="R2149" t="b">
        <f t="shared" si="68"/>
        <v>0</v>
      </c>
    </row>
    <row r="2150" spans="1:18" ht="15" thickBot="1" x14ac:dyDescent="0.35">
      <c r="A2150" s="2" t="s">
        <v>2641</v>
      </c>
      <c r="B2150" s="2" t="s">
        <v>1145</v>
      </c>
      <c r="C2150" s="84">
        <f>IF(COUNTIF(Table8[Tag Number], A2150), 1, 0)</f>
        <v>0</v>
      </c>
      <c r="D2150" s="85">
        <f>IF(COUNTIF(Table9[Tag Number], A2150), 1, 0)</f>
        <v>0</v>
      </c>
      <c r="E2150" s="86">
        <f>IF(COUNTIF(Table10[Tag Number], A2150), 1, 0)</f>
        <v>0</v>
      </c>
      <c r="F2150" s="86">
        <f>IF(COUNTIF(Table11[Tag Number], A2150), 1, 0)</f>
        <v>0</v>
      </c>
      <c r="G2150" s="87">
        <f t="shared" si="69"/>
        <v>0</v>
      </c>
      <c r="H2150" s="88" t="str" cm="1">
        <f t="array" ref="H2150">_xlfn.IFS(OR(_xlfn.XLOOKUP(A2150,Table9[Tag Number],Table9[Status],"-",0)="Dead",
        _xlfn.XLOOKUP(A2150,Table10[Tag Number],Table10[Status],"-",0)="Dead",
        _xlfn.XLOOKUP(A2150,Table11[Tag Number],Table11[Status],"-",0)="Dead",
        _xlfn.XLOOKUP(A2150,Table8[Tag Number],Table8[Status],"-",0)="Dead"),"Dead",
     OR(_xlfn.XLOOKUP(A2150,Table11[Tag Number],Table11[Status],"-",0)="Alive",
        _xlfn.XLOOKUP(A2150,Table10[Tag Number],Table10[Status],"-",0)="Alive",
        _xlfn.XLOOKUP(A2150,Table9[Tag Number],Table9[Status],"-",0)="Alive",
        _xlfn.XLOOKUP(A2150,Table8[Tag Number],Table8[Status],"-",0)="Alive"),"Alive",
     OR(_xlfn.XLOOKUP(A2150,Table9[Tag Number],Table9[Status],"-",0)="-",
        _xlfn.XLOOKUP(A2150,Table10[Tag Number],Table10[Status],"-",0)="-",
        _xlfn.XLOOKUP(A2150,Table11[Tag Number],Table11[Status],"-",0)="-",
        _xlfn.XLOOKUP(A2150,Table8[Tag Number],Table8[Status],"-",0)="-"),
   "-")</f>
        <v>-</v>
      </c>
      <c r="I2150" s="88" t="str">
        <f>IF((_xlfn.XLOOKUP(B2150,[2]Sheet1!$A$2:$A$198,[2]Sheet1!$B$2:$B$198,"-",0)="Glade"),"Out","No")</f>
        <v>No</v>
      </c>
      <c r="J2150" s="94"/>
      <c r="K2150" s="95"/>
      <c r="L2150" s="95"/>
      <c r="M2150" s="95"/>
      <c r="N2150" s="96"/>
      <c r="O2150" s="89"/>
      <c r="R2150" t="b">
        <f t="shared" si="68"/>
        <v>0</v>
      </c>
    </row>
    <row r="2151" spans="1:18" ht="15" thickBot="1" x14ac:dyDescent="0.35">
      <c r="A2151" s="3" t="s">
        <v>230</v>
      </c>
      <c r="B2151" s="3" t="s">
        <v>1145</v>
      </c>
      <c r="C2151" s="84">
        <f>IF(COUNTIF(Table8[Tag Number], A2151), 1, 0)</f>
        <v>0</v>
      </c>
      <c r="D2151" s="85">
        <f>IF(COUNTIF(Table9[Tag Number], A2151), 1, 0)</f>
        <v>0</v>
      </c>
      <c r="E2151" s="86">
        <f>IF(COUNTIF(Table10[Tag Number], A2151), 1, 0)</f>
        <v>0</v>
      </c>
      <c r="F2151" s="86">
        <f>IF(COUNTIF(Table11[Tag Number], A2151), 1, 0)</f>
        <v>0</v>
      </c>
      <c r="G2151" s="87">
        <f t="shared" si="69"/>
        <v>0</v>
      </c>
      <c r="H2151" s="88" t="str" cm="1">
        <f t="array" ref="H2151">_xlfn.IFS(OR(_xlfn.XLOOKUP(A2151,Table9[Tag Number],Table9[Status],"-",0)="Dead",
        _xlfn.XLOOKUP(A2151,Table10[Tag Number],Table10[Status],"-",0)="Dead",
        _xlfn.XLOOKUP(A2151,Table11[Tag Number],Table11[Status],"-",0)="Dead",
        _xlfn.XLOOKUP(A2151,Table8[Tag Number],Table8[Status],"-",0)="Dead"),"Dead",
     OR(_xlfn.XLOOKUP(A2151,Table11[Tag Number],Table11[Status],"-",0)="Alive",
        _xlfn.XLOOKUP(A2151,Table10[Tag Number],Table10[Status],"-",0)="Alive",
        _xlfn.XLOOKUP(A2151,Table9[Tag Number],Table9[Status],"-",0)="Alive",
        _xlfn.XLOOKUP(A2151,Table8[Tag Number],Table8[Status],"-",0)="Alive"),"Alive",
     OR(_xlfn.XLOOKUP(A2151,Table9[Tag Number],Table9[Status],"-",0)="-",
        _xlfn.XLOOKUP(A2151,Table10[Tag Number],Table10[Status],"-",0)="-",
        _xlfn.XLOOKUP(A2151,Table11[Tag Number],Table11[Status],"-",0)="-",
        _xlfn.XLOOKUP(A2151,Table8[Tag Number],Table8[Status],"-",0)="-"),
   "-")</f>
        <v>-</v>
      </c>
      <c r="I2151" s="88" t="str">
        <f>IF((_xlfn.XLOOKUP(B2151,[2]Sheet1!$A$2:$A$198,[2]Sheet1!$B$2:$B$198,"-",0)="Glade"),"Out","No")</f>
        <v>No</v>
      </c>
      <c r="J2151" s="94"/>
      <c r="K2151" s="95"/>
      <c r="L2151" s="95"/>
      <c r="M2151" s="95"/>
      <c r="N2151" s="96"/>
      <c r="O2151" s="89"/>
      <c r="R2151" t="b">
        <f t="shared" si="68"/>
        <v>0</v>
      </c>
    </row>
    <row r="2152" spans="1:18" ht="15" thickBot="1" x14ac:dyDescent="0.35">
      <c r="A2152" s="2" t="s">
        <v>2642</v>
      </c>
      <c r="B2152" s="2" t="s">
        <v>1145</v>
      </c>
      <c r="C2152" s="84">
        <f>IF(COUNTIF(Table8[Tag Number], A2152), 1, 0)</f>
        <v>0</v>
      </c>
      <c r="D2152" s="85">
        <f>IF(COUNTIF(Table9[Tag Number], A2152), 1, 0)</f>
        <v>0</v>
      </c>
      <c r="E2152" s="86">
        <f>IF(COUNTIF(Table10[Tag Number], A2152), 1, 0)</f>
        <v>0</v>
      </c>
      <c r="F2152" s="86">
        <f>IF(COUNTIF(Table11[Tag Number], A2152), 1, 0)</f>
        <v>0</v>
      </c>
      <c r="G2152" s="87">
        <f t="shared" si="69"/>
        <v>0</v>
      </c>
      <c r="H2152" s="88" t="str" cm="1">
        <f t="array" ref="H2152">_xlfn.IFS(OR(_xlfn.XLOOKUP(A2152,Table9[Tag Number],Table9[Status],"-",0)="Dead",
        _xlfn.XLOOKUP(A2152,Table10[Tag Number],Table10[Status],"-",0)="Dead",
        _xlfn.XLOOKUP(A2152,Table11[Tag Number],Table11[Status],"-",0)="Dead",
        _xlfn.XLOOKUP(A2152,Table8[Tag Number],Table8[Status],"-",0)="Dead"),"Dead",
     OR(_xlfn.XLOOKUP(A2152,Table11[Tag Number],Table11[Status],"-",0)="Alive",
        _xlfn.XLOOKUP(A2152,Table10[Tag Number],Table10[Status],"-",0)="Alive",
        _xlfn.XLOOKUP(A2152,Table9[Tag Number],Table9[Status],"-",0)="Alive",
        _xlfn.XLOOKUP(A2152,Table8[Tag Number],Table8[Status],"-",0)="Alive"),"Alive",
     OR(_xlfn.XLOOKUP(A2152,Table9[Tag Number],Table9[Status],"-",0)="-",
        _xlfn.XLOOKUP(A2152,Table10[Tag Number],Table10[Status],"-",0)="-",
        _xlfn.XLOOKUP(A2152,Table11[Tag Number],Table11[Status],"-",0)="-",
        _xlfn.XLOOKUP(A2152,Table8[Tag Number],Table8[Status],"-",0)="-"),
   "-")</f>
        <v>-</v>
      </c>
      <c r="I2152" s="88" t="str">
        <f>IF((_xlfn.XLOOKUP(B2152,[2]Sheet1!$A$2:$A$198,[2]Sheet1!$B$2:$B$198,"-",0)="Glade"),"Out","No")</f>
        <v>No</v>
      </c>
      <c r="J2152" s="94"/>
      <c r="K2152" s="95"/>
      <c r="L2152" s="95"/>
      <c r="M2152" s="95"/>
      <c r="N2152" s="96"/>
      <c r="O2152" s="89"/>
      <c r="R2152" t="b">
        <f t="shared" si="68"/>
        <v>0</v>
      </c>
    </row>
    <row r="2153" spans="1:18" ht="15" thickBot="1" x14ac:dyDescent="0.35">
      <c r="A2153" s="3" t="s">
        <v>2643</v>
      </c>
      <c r="B2153" s="3" t="s">
        <v>1145</v>
      </c>
      <c r="C2153" s="84">
        <f>IF(COUNTIF(Table8[Tag Number], A2153), 1, 0)</f>
        <v>0</v>
      </c>
      <c r="D2153" s="85">
        <f>IF(COUNTIF(Table9[Tag Number], A2153), 1, 0)</f>
        <v>0</v>
      </c>
      <c r="E2153" s="86">
        <f>IF(COUNTIF(Table10[Tag Number], A2153), 1, 0)</f>
        <v>0</v>
      </c>
      <c r="F2153" s="86">
        <f>IF(COUNTIF(Table11[Tag Number], A2153), 1, 0)</f>
        <v>0</v>
      </c>
      <c r="G2153" s="87">
        <f t="shared" si="69"/>
        <v>0</v>
      </c>
      <c r="H2153" s="88" t="str" cm="1">
        <f t="array" ref="H2153">_xlfn.IFS(OR(_xlfn.XLOOKUP(A2153,Table9[Tag Number],Table9[Status],"-",0)="Dead",
        _xlfn.XLOOKUP(A2153,Table10[Tag Number],Table10[Status],"-",0)="Dead",
        _xlfn.XLOOKUP(A2153,Table11[Tag Number],Table11[Status],"-",0)="Dead",
        _xlfn.XLOOKUP(A2153,Table8[Tag Number],Table8[Status],"-",0)="Dead"),"Dead",
     OR(_xlfn.XLOOKUP(A2153,Table11[Tag Number],Table11[Status],"-",0)="Alive",
        _xlfn.XLOOKUP(A2153,Table10[Tag Number],Table10[Status],"-",0)="Alive",
        _xlfn.XLOOKUP(A2153,Table9[Tag Number],Table9[Status],"-",0)="Alive",
        _xlfn.XLOOKUP(A2153,Table8[Tag Number],Table8[Status],"-",0)="Alive"),"Alive",
     OR(_xlfn.XLOOKUP(A2153,Table9[Tag Number],Table9[Status],"-",0)="-",
        _xlfn.XLOOKUP(A2153,Table10[Tag Number],Table10[Status],"-",0)="-",
        _xlfn.XLOOKUP(A2153,Table11[Tag Number],Table11[Status],"-",0)="-",
        _xlfn.XLOOKUP(A2153,Table8[Tag Number],Table8[Status],"-",0)="-"),
   "-")</f>
        <v>-</v>
      </c>
      <c r="I2153" s="88" t="str">
        <f>IF((_xlfn.XLOOKUP(B2153,[2]Sheet1!$A$2:$A$198,[2]Sheet1!$B$2:$B$198,"-",0)="Glade"),"Out","No")</f>
        <v>No</v>
      </c>
      <c r="J2153" s="94"/>
      <c r="K2153" s="95"/>
      <c r="L2153" s="95"/>
      <c r="M2153" s="95"/>
      <c r="N2153" s="96"/>
      <c r="O2153" s="89"/>
      <c r="R2153" t="b">
        <f t="shared" si="68"/>
        <v>0</v>
      </c>
    </row>
    <row r="2154" spans="1:18" ht="15" thickBot="1" x14ac:dyDescent="0.35">
      <c r="A2154" s="93" t="s">
        <v>2644</v>
      </c>
      <c r="B2154" s="93" t="s">
        <v>1145</v>
      </c>
      <c r="C2154" s="84">
        <f>IF(COUNTIF(Table8[Tag Number], A2154), 1, 0)</f>
        <v>0</v>
      </c>
      <c r="D2154" s="85">
        <f>IF(COUNTIF(Table9[Tag Number], A2154), 1, 0)</f>
        <v>0</v>
      </c>
      <c r="E2154" s="86">
        <f>IF(COUNTIF(Table10[Tag Number], A2154), 1, 0)</f>
        <v>0</v>
      </c>
      <c r="F2154" s="86">
        <f>IF(COUNTIF(Table11[Tag Number], A2154), 1, 0)</f>
        <v>0</v>
      </c>
      <c r="G2154" s="87">
        <f t="shared" si="69"/>
        <v>0</v>
      </c>
      <c r="H2154" s="88" t="str" cm="1">
        <f t="array" ref="H2154">_xlfn.IFS(OR(_xlfn.XLOOKUP(A2154,Table9[Tag Number],Table9[Status],"-",0)="Dead",
        _xlfn.XLOOKUP(A2154,Table10[Tag Number],Table10[Status],"-",0)="Dead",
        _xlfn.XLOOKUP(A2154,Table11[Tag Number],Table11[Status],"-",0)="Dead",
        _xlfn.XLOOKUP(A2154,Table8[Tag Number],Table8[Status],"-",0)="Dead"),"Dead",
     OR(_xlfn.XLOOKUP(A2154,Table11[Tag Number],Table11[Status],"-",0)="Alive",
        _xlfn.XLOOKUP(A2154,Table10[Tag Number],Table10[Status],"-",0)="Alive",
        _xlfn.XLOOKUP(A2154,Table9[Tag Number],Table9[Status],"-",0)="Alive",
        _xlfn.XLOOKUP(A2154,Table8[Tag Number],Table8[Status],"-",0)="Alive"),"Alive",
     OR(_xlfn.XLOOKUP(A2154,Table9[Tag Number],Table9[Status],"-",0)="-",
        _xlfn.XLOOKUP(A2154,Table10[Tag Number],Table10[Status],"-",0)="-",
        _xlfn.XLOOKUP(A2154,Table11[Tag Number],Table11[Status],"-",0)="-",
        _xlfn.XLOOKUP(A2154,Table8[Tag Number],Table8[Status],"-",0)="-"),
   "-")</f>
        <v>-</v>
      </c>
      <c r="I2154" s="88" t="str">
        <f>IF((_xlfn.XLOOKUP(B2154,[2]Sheet1!$A$2:$A$198,[2]Sheet1!$B$2:$B$198,"-",0)="Glade"),"Out","No")</f>
        <v>No</v>
      </c>
      <c r="J2154" s="94"/>
      <c r="K2154" s="95"/>
      <c r="L2154" s="95"/>
      <c r="M2154" s="95"/>
      <c r="N2154" s="96"/>
      <c r="O2154" s="89"/>
      <c r="R2154" t="b">
        <f t="shared" si="68"/>
        <v>0</v>
      </c>
    </row>
    <row r="2155" spans="1:18" ht="15" thickBot="1" x14ac:dyDescent="0.35">
      <c r="A2155" s="3" t="s">
        <v>2645</v>
      </c>
      <c r="B2155" s="3" t="s">
        <v>1145</v>
      </c>
      <c r="C2155" s="84">
        <f>IF(COUNTIF(Table8[Tag Number], A2155), 1, 0)</f>
        <v>0</v>
      </c>
      <c r="D2155" s="85">
        <f>IF(COUNTIF(Table9[Tag Number], A2155), 1, 0)</f>
        <v>0</v>
      </c>
      <c r="E2155" s="86">
        <f>IF(COUNTIF(Table10[Tag Number], A2155), 1, 0)</f>
        <v>0</v>
      </c>
      <c r="F2155" s="86">
        <f>IF(COUNTIF(Table11[Tag Number], A2155), 1, 0)</f>
        <v>0</v>
      </c>
      <c r="G2155" s="87">
        <f t="shared" si="69"/>
        <v>0</v>
      </c>
      <c r="H2155" s="88" t="str" cm="1">
        <f t="array" ref="H2155">_xlfn.IFS(OR(_xlfn.XLOOKUP(A2155,Table9[Tag Number],Table9[Status],"-",0)="Dead",
        _xlfn.XLOOKUP(A2155,Table10[Tag Number],Table10[Status],"-",0)="Dead",
        _xlfn.XLOOKUP(A2155,Table11[Tag Number],Table11[Status],"-",0)="Dead",
        _xlfn.XLOOKUP(A2155,Table8[Tag Number],Table8[Status],"-",0)="Dead"),"Dead",
     OR(_xlfn.XLOOKUP(A2155,Table11[Tag Number],Table11[Status],"-",0)="Alive",
        _xlfn.XLOOKUP(A2155,Table10[Tag Number],Table10[Status],"-",0)="Alive",
        _xlfn.XLOOKUP(A2155,Table9[Tag Number],Table9[Status],"-",0)="Alive",
        _xlfn.XLOOKUP(A2155,Table8[Tag Number],Table8[Status],"-",0)="Alive"),"Alive",
     OR(_xlfn.XLOOKUP(A2155,Table9[Tag Number],Table9[Status],"-",0)="-",
        _xlfn.XLOOKUP(A2155,Table10[Tag Number],Table10[Status],"-",0)="-",
        _xlfn.XLOOKUP(A2155,Table11[Tag Number],Table11[Status],"-",0)="-",
        _xlfn.XLOOKUP(A2155,Table8[Tag Number],Table8[Status],"-",0)="-"),
   "-")</f>
        <v>-</v>
      </c>
      <c r="I2155" s="88" t="str">
        <f>IF((_xlfn.XLOOKUP(B2155,[2]Sheet1!$A$2:$A$198,[2]Sheet1!$B$2:$B$198,"-",0)="Glade"),"Out","No")</f>
        <v>No</v>
      </c>
      <c r="J2155" s="94"/>
      <c r="K2155" s="95"/>
      <c r="L2155" s="95"/>
      <c r="M2155" s="95"/>
      <c r="N2155" s="96"/>
      <c r="O2155" s="89"/>
      <c r="R2155" t="b">
        <f t="shared" si="68"/>
        <v>0</v>
      </c>
    </row>
    <row r="2156" spans="1:18" ht="15" thickBot="1" x14ac:dyDescent="0.35">
      <c r="A2156" s="2" t="s">
        <v>2646</v>
      </c>
      <c r="B2156" s="2" t="s">
        <v>1145</v>
      </c>
      <c r="C2156" s="84">
        <f>IF(COUNTIF(Table8[Tag Number], A2156), 1, 0)</f>
        <v>0</v>
      </c>
      <c r="D2156" s="85">
        <f>IF(COUNTIF(Table9[Tag Number], A2156), 1, 0)</f>
        <v>0</v>
      </c>
      <c r="E2156" s="86">
        <f>IF(COUNTIF(Table10[Tag Number], A2156), 1, 0)</f>
        <v>0</v>
      </c>
      <c r="F2156" s="86">
        <f>IF(COUNTIF(Table11[Tag Number], A2156), 1, 0)</f>
        <v>0</v>
      </c>
      <c r="G2156" s="87">
        <f t="shared" si="69"/>
        <v>0</v>
      </c>
      <c r="H2156" s="88" t="str" cm="1">
        <f t="array" ref="H2156">_xlfn.IFS(OR(_xlfn.XLOOKUP(A2156,Table9[Tag Number],Table9[Status],"-",0)="Dead",
        _xlfn.XLOOKUP(A2156,Table10[Tag Number],Table10[Status],"-",0)="Dead",
        _xlfn.XLOOKUP(A2156,Table11[Tag Number],Table11[Status],"-",0)="Dead",
        _xlfn.XLOOKUP(A2156,Table8[Tag Number],Table8[Status],"-",0)="Dead"),"Dead",
     OR(_xlfn.XLOOKUP(A2156,Table11[Tag Number],Table11[Status],"-",0)="Alive",
        _xlfn.XLOOKUP(A2156,Table10[Tag Number],Table10[Status],"-",0)="Alive",
        _xlfn.XLOOKUP(A2156,Table9[Tag Number],Table9[Status],"-",0)="Alive",
        _xlfn.XLOOKUP(A2156,Table8[Tag Number],Table8[Status],"-",0)="Alive"),"Alive",
     OR(_xlfn.XLOOKUP(A2156,Table9[Tag Number],Table9[Status],"-",0)="-",
        _xlfn.XLOOKUP(A2156,Table10[Tag Number],Table10[Status],"-",0)="-",
        _xlfn.XLOOKUP(A2156,Table11[Tag Number],Table11[Status],"-",0)="-",
        _xlfn.XLOOKUP(A2156,Table8[Tag Number],Table8[Status],"-",0)="-"),
   "-")</f>
        <v>-</v>
      </c>
      <c r="I2156" s="88" t="str">
        <f>IF((_xlfn.XLOOKUP(B2156,[2]Sheet1!$A$2:$A$198,[2]Sheet1!$B$2:$B$198,"-",0)="Glade"),"Out","No")</f>
        <v>No</v>
      </c>
      <c r="J2156" s="94"/>
      <c r="K2156" s="95"/>
      <c r="L2156" s="95"/>
      <c r="M2156" s="95"/>
      <c r="N2156" s="96"/>
      <c r="O2156" s="89"/>
      <c r="R2156" t="b">
        <f t="shared" si="68"/>
        <v>0</v>
      </c>
    </row>
    <row r="2157" spans="1:18" ht="15" thickBot="1" x14ac:dyDescent="0.35">
      <c r="A2157" s="3" t="s">
        <v>242</v>
      </c>
      <c r="B2157" s="3" t="s">
        <v>1145</v>
      </c>
      <c r="C2157" s="84">
        <f>IF(COUNTIF(Table8[Tag Number], A2157), 1, 0)</f>
        <v>0</v>
      </c>
      <c r="D2157" s="85">
        <f>IF(COUNTIF(Table9[Tag Number], A2157), 1, 0)</f>
        <v>0</v>
      </c>
      <c r="E2157" s="86">
        <f>IF(COUNTIF(Table10[Tag Number], A2157), 1, 0)</f>
        <v>0</v>
      </c>
      <c r="F2157" s="86">
        <f>IF(COUNTIF(Table11[Tag Number], A2157), 1, 0)</f>
        <v>0</v>
      </c>
      <c r="G2157" s="87">
        <f t="shared" si="69"/>
        <v>0</v>
      </c>
      <c r="H2157" s="88" t="str" cm="1">
        <f t="array" ref="H2157">_xlfn.IFS(OR(_xlfn.XLOOKUP(A2157,Table9[Tag Number],Table9[Status],"-",0)="Dead",
        _xlfn.XLOOKUP(A2157,Table10[Tag Number],Table10[Status],"-",0)="Dead",
        _xlfn.XLOOKUP(A2157,Table11[Tag Number],Table11[Status],"-",0)="Dead",
        _xlfn.XLOOKUP(A2157,Table8[Tag Number],Table8[Status],"-",0)="Dead"),"Dead",
     OR(_xlfn.XLOOKUP(A2157,Table11[Tag Number],Table11[Status],"-",0)="Alive",
        _xlfn.XLOOKUP(A2157,Table10[Tag Number],Table10[Status],"-",0)="Alive",
        _xlfn.XLOOKUP(A2157,Table9[Tag Number],Table9[Status],"-",0)="Alive",
        _xlfn.XLOOKUP(A2157,Table8[Tag Number],Table8[Status],"-",0)="Alive"),"Alive",
     OR(_xlfn.XLOOKUP(A2157,Table9[Tag Number],Table9[Status],"-",0)="-",
        _xlfn.XLOOKUP(A2157,Table10[Tag Number],Table10[Status],"-",0)="-",
        _xlfn.XLOOKUP(A2157,Table11[Tag Number],Table11[Status],"-",0)="-",
        _xlfn.XLOOKUP(A2157,Table8[Tag Number],Table8[Status],"-",0)="-"),
   "-")</f>
        <v>-</v>
      </c>
      <c r="I2157" s="88" t="str">
        <f>IF((_xlfn.XLOOKUP(B2157,[2]Sheet1!$A$2:$A$198,[2]Sheet1!$B$2:$B$198,"-",0)="Glade"),"Out","No")</f>
        <v>No</v>
      </c>
      <c r="J2157" s="94"/>
      <c r="K2157" s="95"/>
      <c r="L2157" s="95"/>
      <c r="M2157" s="95"/>
      <c r="N2157" s="96"/>
      <c r="O2157" s="89"/>
      <c r="R2157" t="b">
        <f t="shared" si="68"/>
        <v>0</v>
      </c>
    </row>
    <row r="2158" spans="1:18" ht="15" thickBot="1" x14ac:dyDescent="0.35">
      <c r="A2158" s="2" t="s">
        <v>2647</v>
      </c>
      <c r="B2158" s="2" t="s">
        <v>1145</v>
      </c>
      <c r="C2158" s="84">
        <f>IF(COUNTIF(Table8[Tag Number], A2158), 1, 0)</f>
        <v>0</v>
      </c>
      <c r="D2158" s="85">
        <f>IF(COUNTIF(Table9[Tag Number], A2158), 1, 0)</f>
        <v>0</v>
      </c>
      <c r="E2158" s="86">
        <f>IF(COUNTIF(Table10[Tag Number], A2158), 1, 0)</f>
        <v>0</v>
      </c>
      <c r="F2158" s="86">
        <f>IF(COUNTIF(Table11[Tag Number], A2158), 1, 0)</f>
        <v>0</v>
      </c>
      <c r="G2158" s="87">
        <f t="shared" si="69"/>
        <v>0</v>
      </c>
      <c r="H2158" s="88" t="str" cm="1">
        <f t="array" ref="H2158">_xlfn.IFS(OR(_xlfn.XLOOKUP(A2158,Table9[Tag Number],Table9[Status],"-",0)="Dead",
        _xlfn.XLOOKUP(A2158,Table10[Tag Number],Table10[Status],"-",0)="Dead",
        _xlfn.XLOOKUP(A2158,Table11[Tag Number],Table11[Status],"-",0)="Dead",
        _xlfn.XLOOKUP(A2158,Table8[Tag Number],Table8[Status],"-",0)="Dead"),"Dead",
     OR(_xlfn.XLOOKUP(A2158,Table11[Tag Number],Table11[Status],"-",0)="Alive",
        _xlfn.XLOOKUP(A2158,Table10[Tag Number],Table10[Status],"-",0)="Alive",
        _xlfn.XLOOKUP(A2158,Table9[Tag Number],Table9[Status],"-",0)="Alive",
        _xlfn.XLOOKUP(A2158,Table8[Tag Number],Table8[Status],"-",0)="Alive"),"Alive",
     OR(_xlfn.XLOOKUP(A2158,Table9[Tag Number],Table9[Status],"-",0)="-",
        _xlfn.XLOOKUP(A2158,Table10[Tag Number],Table10[Status],"-",0)="-",
        _xlfn.XLOOKUP(A2158,Table11[Tag Number],Table11[Status],"-",0)="-",
        _xlfn.XLOOKUP(A2158,Table8[Tag Number],Table8[Status],"-",0)="-"),
   "-")</f>
        <v>-</v>
      </c>
      <c r="I2158" s="88" t="str">
        <f>IF((_xlfn.XLOOKUP(B2158,[2]Sheet1!$A$2:$A$198,[2]Sheet1!$B$2:$B$198,"-",0)="Glade"),"Out","No")</f>
        <v>No</v>
      </c>
      <c r="J2158" s="94"/>
      <c r="K2158" s="95"/>
      <c r="L2158" s="95"/>
      <c r="M2158" s="95"/>
      <c r="N2158" s="96"/>
      <c r="O2158" s="89"/>
      <c r="R2158" t="b">
        <f t="shared" si="68"/>
        <v>0</v>
      </c>
    </row>
    <row r="2159" spans="1:18" ht="15" thickBot="1" x14ac:dyDescent="0.35">
      <c r="A2159" s="3" t="s">
        <v>306</v>
      </c>
      <c r="B2159" s="3" t="s">
        <v>1145</v>
      </c>
      <c r="C2159" s="84">
        <f>IF(COUNTIF(Table8[Tag Number], A2159), 1, 0)</f>
        <v>0</v>
      </c>
      <c r="D2159" s="85">
        <f>IF(COUNTIF(Table9[Tag Number], A2159), 1, 0)</f>
        <v>0</v>
      </c>
      <c r="E2159" s="86">
        <f>IF(COUNTIF(Table10[Tag Number], A2159), 1, 0)</f>
        <v>0</v>
      </c>
      <c r="F2159" s="86">
        <f>IF(COUNTIF(Table11[Tag Number], A2159), 1, 0)</f>
        <v>0</v>
      </c>
      <c r="G2159" s="87">
        <f t="shared" si="69"/>
        <v>0</v>
      </c>
      <c r="H2159" s="88" t="str" cm="1">
        <f t="array" ref="H2159">_xlfn.IFS(OR(_xlfn.XLOOKUP(A2159,Table9[Tag Number],Table9[Status],"-",0)="Dead",
        _xlfn.XLOOKUP(A2159,Table10[Tag Number],Table10[Status],"-",0)="Dead",
        _xlfn.XLOOKUP(A2159,Table11[Tag Number],Table11[Status],"-",0)="Dead",
        _xlfn.XLOOKUP(A2159,Table8[Tag Number],Table8[Status],"-",0)="Dead"),"Dead",
     OR(_xlfn.XLOOKUP(A2159,Table11[Tag Number],Table11[Status],"-",0)="Alive",
        _xlfn.XLOOKUP(A2159,Table10[Tag Number],Table10[Status],"-",0)="Alive",
        _xlfn.XLOOKUP(A2159,Table9[Tag Number],Table9[Status],"-",0)="Alive",
        _xlfn.XLOOKUP(A2159,Table8[Tag Number],Table8[Status],"-",0)="Alive"),"Alive",
     OR(_xlfn.XLOOKUP(A2159,Table9[Tag Number],Table9[Status],"-",0)="-",
        _xlfn.XLOOKUP(A2159,Table10[Tag Number],Table10[Status],"-",0)="-",
        _xlfn.XLOOKUP(A2159,Table11[Tag Number],Table11[Status],"-",0)="-",
        _xlfn.XLOOKUP(A2159,Table8[Tag Number],Table8[Status],"-",0)="-"),
   "-")</f>
        <v>-</v>
      </c>
      <c r="I2159" s="88" t="str">
        <f>IF((_xlfn.XLOOKUP(B2159,[2]Sheet1!$A$2:$A$198,[2]Sheet1!$B$2:$B$198,"-",0)="Glade"),"Out","No")</f>
        <v>No</v>
      </c>
      <c r="J2159" s="94"/>
      <c r="K2159" s="95"/>
      <c r="L2159" s="95"/>
      <c r="M2159" s="95"/>
      <c r="N2159" s="96"/>
      <c r="O2159" s="89"/>
      <c r="R2159" t="b">
        <f t="shared" si="68"/>
        <v>0</v>
      </c>
    </row>
    <row r="2160" spans="1:18" ht="15" thickBot="1" x14ac:dyDescent="0.35">
      <c r="A2160" s="2" t="s">
        <v>299</v>
      </c>
      <c r="B2160" s="2" t="s">
        <v>1145</v>
      </c>
      <c r="C2160" s="84">
        <f>IF(COUNTIF(Table8[Tag Number], A2160), 1, 0)</f>
        <v>0</v>
      </c>
      <c r="D2160" s="85">
        <f>IF(COUNTIF(Table9[Tag Number], A2160), 1, 0)</f>
        <v>0</v>
      </c>
      <c r="E2160" s="86">
        <f>IF(COUNTIF(Table10[Tag Number], A2160), 1, 0)</f>
        <v>0</v>
      </c>
      <c r="F2160" s="86">
        <f>IF(COUNTIF(Table11[Tag Number], A2160), 1, 0)</f>
        <v>0</v>
      </c>
      <c r="G2160" s="87">
        <f t="shared" si="69"/>
        <v>0</v>
      </c>
      <c r="H2160" s="88" t="str" cm="1">
        <f t="array" ref="H2160">_xlfn.IFS(OR(_xlfn.XLOOKUP(A2160,Table9[Tag Number],Table9[Status],"-",0)="Dead",
        _xlfn.XLOOKUP(A2160,Table10[Tag Number],Table10[Status],"-",0)="Dead",
        _xlfn.XLOOKUP(A2160,Table11[Tag Number],Table11[Status],"-",0)="Dead",
        _xlfn.XLOOKUP(A2160,Table8[Tag Number],Table8[Status],"-",0)="Dead"),"Dead",
     OR(_xlfn.XLOOKUP(A2160,Table11[Tag Number],Table11[Status],"-",0)="Alive",
        _xlfn.XLOOKUP(A2160,Table10[Tag Number],Table10[Status],"-",0)="Alive",
        _xlfn.XLOOKUP(A2160,Table9[Tag Number],Table9[Status],"-",0)="Alive",
        _xlfn.XLOOKUP(A2160,Table8[Tag Number],Table8[Status],"-",0)="Alive"),"Alive",
     OR(_xlfn.XLOOKUP(A2160,Table9[Tag Number],Table9[Status],"-",0)="-",
        _xlfn.XLOOKUP(A2160,Table10[Tag Number],Table10[Status],"-",0)="-",
        _xlfn.XLOOKUP(A2160,Table11[Tag Number],Table11[Status],"-",0)="-",
        _xlfn.XLOOKUP(A2160,Table8[Tag Number],Table8[Status],"-",0)="-"),
   "-")</f>
        <v>-</v>
      </c>
      <c r="I2160" s="88" t="str">
        <f>IF((_xlfn.XLOOKUP(B2160,[2]Sheet1!$A$2:$A$198,[2]Sheet1!$B$2:$B$198,"-",0)="Glade"),"Out","No")</f>
        <v>No</v>
      </c>
      <c r="J2160" s="94"/>
      <c r="K2160" s="95"/>
      <c r="L2160" s="95"/>
      <c r="M2160" s="95"/>
      <c r="N2160" s="96"/>
      <c r="O2160" s="89"/>
      <c r="R2160" t="b">
        <f t="shared" si="68"/>
        <v>0</v>
      </c>
    </row>
    <row r="2161" spans="1:18" ht="15" thickBot="1" x14ac:dyDescent="0.35">
      <c r="A2161" s="3" t="s">
        <v>2648</v>
      </c>
      <c r="B2161" s="3" t="s">
        <v>1145</v>
      </c>
      <c r="C2161" s="84">
        <f>IF(COUNTIF(Table8[Tag Number], A2161), 1, 0)</f>
        <v>0</v>
      </c>
      <c r="D2161" s="85">
        <f>IF(COUNTIF(Table9[Tag Number], A2161), 1, 0)</f>
        <v>0</v>
      </c>
      <c r="E2161" s="86">
        <f>IF(COUNTIF(Table10[Tag Number], A2161), 1, 0)</f>
        <v>0</v>
      </c>
      <c r="F2161" s="86">
        <f>IF(COUNTIF(Table11[Tag Number], A2161), 1, 0)</f>
        <v>0</v>
      </c>
      <c r="G2161" s="87">
        <f t="shared" si="69"/>
        <v>0</v>
      </c>
      <c r="H2161" s="88" t="str" cm="1">
        <f t="array" ref="H2161">_xlfn.IFS(OR(_xlfn.XLOOKUP(A2161,Table9[Tag Number],Table9[Status],"-",0)="Dead",
        _xlfn.XLOOKUP(A2161,Table10[Tag Number],Table10[Status],"-",0)="Dead",
        _xlfn.XLOOKUP(A2161,Table11[Tag Number],Table11[Status],"-",0)="Dead",
        _xlfn.XLOOKUP(A2161,Table8[Tag Number],Table8[Status],"-",0)="Dead"),"Dead",
     OR(_xlfn.XLOOKUP(A2161,Table11[Tag Number],Table11[Status],"-",0)="Alive",
        _xlfn.XLOOKUP(A2161,Table10[Tag Number],Table10[Status],"-",0)="Alive",
        _xlfn.XLOOKUP(A2161,Table9[Tag Number],Table9[Status],"-",0)="Alive",
        _xlfn.XLOOKUP(A2161,Table8[Tag Number],Table8[Status],"-",0)="Alive"),"Alive",
     OR(_xlfn.XLOOKUP(A2161,Table9[Tag Number],Table9[Status],"-",0)="-",
        _xlfn.XLOOKUP(A2161,Table10[Tag Number],Table10[Status],"-",0)="-",
        _xlfn.XLOOKUP(A2161,Table11[Tag Number],Table11[Status],"-",0)="-",
        _xlfn.XLOOKUP(A2161,Table8[Tag Number],Table8[Status],"-",0)="-"),
   "-")</f>
        <v>-</v>
      </c>
      <c r="I2161" s="88" t="str">
        <f>IF((_xlfn.XLOOKUP(B2161,[2]Sheet1!$A$2:$A$198,[2]Sheet1!$B$2:$B$198,"-",0)="Glade"),"Out","No")</f>
        <v>No</v>
      </c>
      <c r="J2161" s="94"/>
      <c r="K2161" s="95"/>
      <c r="L2161" s="95"/>
      <c r="M2161" s="95"/>
      <c r="N2161" s="96"/>
      <c r="O2161" s="89"/>
      <c r="R2161" t="b">
        <f t="shared" si="68"/>
        <v>0</v>
      </c>
    </row>
    <row r="2162" spans="1:18" ht="15" thickBot="1" x14ac:dyDescent="0.35">
      <c r="A2162" s="2" t="s">
        <v>2649</v>
      </c>
      <c r="B2162" s="2" t="s">
        <v>1145</v>
      </c>
      <c r="C2162" s="84">
        <f>IF(COUNTIF(Table8[Tag Number], A2162), 1, 0)</f>
        <v>0</v>
      </c>
      <c r="D2162" s="85">
        <f>IF(COUNTIF(Table9[Tag Number], A2162), 1, 0)</f>
        <v>0</v>
      </c>
      <c r="E2162" s="86">
        <f>IF(COUNTIF(Table10[Tag Number], A2162), 1, 0)</f>
        <v>0</v>
      </c>
      <c r="F2162" s="86">
        <f>IF(COUNTIF(Table11[Tag Number], A2162), 1, 0)</f>
        <v>0</v>
      </c>
      <c r="G2162" s="87">
        <f t="shared" si="69"/>
        <v>0</v>
      </c>
      <c r="H2162" s="88" t="str" cm="1">
        <f t="array" ref="H2162">_xlfn.IFS(OR(_xlfn.XLOOKUP(A2162,Table9[Tag Number],Table9[Status],"-",0)="Dead",
        _xlfn.XLOOKUP(A2162,Table10[Tag Number],Table10[Status],"-",0)="Dead",
        _xlfn.XLOOKUP(A2162,Table11[Tag Number],Table11[Status],"-",0)="Dead",
        _xlfn.XLOOKUP(A2162,Table8[Tag Number],Table8[Status],"-",0)="Dead"),"Dead",
     OR(_xlfn.XLOOKUP(A2162,Table11[Tag Number],Table11[Status],"-",0)="Alive",
        _xlfn.XLOOKUP(A2162,Table10[Tag Number],Table10[Status],"-",0)="Alive",
        _xlfn.XLOOKUP(A2162,Table9[Tag Number],Table9[Status],"-",0)="Alive",
        _xlfn.XLOOKUP(A2162,Table8[Tag Number],Table8[Status],"-",0)="Alive"),"Alive",
     OR(_xlfn.XLOOKUP(A2162,Table9[Tag Number],Table9[Status],"-",0)="-",
        _xlfn.XLOOKUP(A2162,Table10[Tag Number],Table10[Status],"-",0)="-",
        _xlfn.XLOOKUP(A2162,Table11[Tag Number],Table11[Status],"-",0)="-",
        _xlfn.XLOOKUP(A2162,Table8[Tag Number],Table8[Status],"-",0)="-"),
   "-")</f>
        <v>-</v>
      </c>
      <c r="I2162" s="88" t="str">
        <f>IF((_xlfn.XLOOKUP(B2162,[2]Sheet1!$A$2:$A$198,[2]Sheet1!$B$2:$B$198,"-",0)="Glade"),"Out","No")</f>
        <v>No</v>
      </c>
      <c r="J2162" s="94"/>
      <c r="K2162" s="95"/>
      <c r="L2162" s="95"/>
      <c r="M2162" s="95"/>
      <c r="N2162" s="96"/>
      <c r="O2162" s="89"/>
      <c r="R2162" t="b">
        <f t="shared" si="68"/>
        <v>0</v>
      </c>
    </row>
    <row r="2163" spans="1:18" ht="15" thickBot="1" x14ac:dyDescent="0.35">
      <c r="A2163" s="3" t="s">
        <v>2650</v>
      </c>
      <c r="B2163" s="3" t="s">
        <v>1145</v>
      </c>
      <c r="C2163" s="84">
        <f>IF(COUNTIF(Table8[Tag Number], A2163), 1, 0)</f>
        <v>0</v>
      </c>
      <c r="D2163" s="85">
        <f>IF(COUNTIF(Table9[Tag Number], A2163), 1, 0)</f>
        <v>0</v>
      </c>
      <c r="E2163" s="86">
        <f>IF(COUNTIF(Table10[Tag Number], A2163), 1, 0)</f>
        <v>0</v>
      </c>
      <c r="F2163" s="86">
        <f>IF(COUNTIF(Table11[Tag Number], A2163), 1, 0)</f>
        <v>0</v>
      </c>
      <c r="G2163" s="87">
        <f t="shared" si="69"/>
        <v>0</v>
      </c>
      <c r="H2163" s="88" t="str" cm="1">
        <f t="array" ref="H2163">_xlfn.IFS(OR(_xlfn.XLOOKUP(A2163,Table9[Tag Number],Table9[Status],"-",0)="Dead",
        _xlfn.XLOOKUP(A2163,Table10[Tag Number],Table10[Status],"-",0)="Dead",
        _xlfn.XLOOKUP(A2163,Table11[Tag Number],Table11[Status],"-",0)="Dead",
        _xlfn.XLOOKUP(A2163,Table8[Tag Number],Table8[Status],"-",0)="Dead"),"Dead",
     OR(_xlfn.XLOOKUP(A2163,Table11[Tag Number],Table11[Status],"-",0)="Alive",
        _xlfn.XLOOKUP(A2163,Table10[Tag Number],Table10[Status],"-",0)="Alive",
        _xlfn.XLOOKUP(A2163,Table9[Tag Number],Table9[Status],"-",0)="Alive",
        _xlfn.XLOOKUP(A2163,Table8[Tag Number],Table8[Status],"-",0)="Alive"),"Alive",
     OR(_xlfn.XLOOKUP(A2163,Table9[Tag Number],Table9[Status],"-",0)="-",
        _xlfn.XLOOKUP(A2163,Table10[Tag Number],Table10[Status],"-",0)="-",
        _xlfn.XLOOKUP(A2163,Table11[Tag Number],Table11[Status],"-",0)="-",
        _xlfn.XLOOKUP(A2163,Table8[Tag Number],Table8[Status],"-",0)="-"),
   "-")</f>
        <v>-</v>
      </c>
      <c r="I2163" s="88" t="str">
        <f>IF((_xlfn.XLOOKUP(B2163,[2]Sheet1!$A$2:$A$198,[2]Sheet1!$B$2:$B$198,"-",0)="Glade"),"Out","No")</f>
        <v>No</v>
      </c>
      <c r="J2163" s="94"/>
      <c r="K2163" s="95"/>
      <c r="L2163" s="95"/>
      <c r="M2163" s="95"/>
      <c r="N2163" s="96"/>
      <c r="O2163" s="89"/>
      <c r="R2163" t="b">
        <f t="shared" si="68"/>
        <v>0</v>
      </c>
    </row>
    <row r="2164" spans="1:18" ht="15" thickBot="1" x14ac:dyDescent="0.35">
      <c r="A2164" s="2" t="s">
        <v>2651</v>
      </c>
      <c r="B2164" s="2" t="s">
        <v>1145</v>
      </c>
      <c r="C2164" s="84">
        <f>IF(COUNTIF(Table8[Tag Number], A2164), 1, 0)</f>
        <v>0</v>
      </c>
      <c r="D2164" s="85">
        <f>IF(COUNTIF(Table9[Tag Number], A2164), 1, 0)</f>
        <v>0</v>
      </c>
      <c r="E2164" s="86">
        <f>IF(COUNTIF(Table10[Tag Number], A2164), 1, 0)</f>
        <v>0</v>
      </c>
      <c r="F2164" s="86">
        <f>IF(COUNTIF(Table11[Tag Number], A2164), 1, 0)</f>
        <v>0</v>
      </c>
      <c r="G2164" s="87">
        <f t="shared" si="69"/>
        <v>0</v>
      </c>
      <c r="H2164" s="88" t="str" cm="1">
        <f t="array" ref="H2164">_xlfn.IFS(OR(_xlfn.XLOOKUP(A2164,Table9[Tag Number],Table9[Status],"-",0)="Dead",
        _xlfn.XLOOKUP(A2164,Table10[Tag Number],Table10[Status],"-",0)="Dead",
        _xlfn.XLOOKUP(A2164,Table11[Tag Number],Table11[Status],"-",0)="Dead",
        _xlfn.XLOOKUP(A2164,Table8[Tag Number],Table8[Status],"-",0)="Dead"),"Dead",
     OR(_xlfn.XLOOKUP(A2164,Table11[Tag Number],Table11[Status],"-",0)="Alive",
        _xlfn.XLOOKUP(A2164,Table10[Tag Number],Table10[Status],"-",0)="Alive",
        _xlfn.XLOOKUP(A2164,Table9[Tag Number],Table9[Status],"-",0)="Alive",
        _xlfn.XLOOKUP(A2164,Table8[Tag Number],Table8[Status],"-",0)="Alive"),"Alive",
     OR(_xlfn.XLOOKUP(A2164,Table9[Tag Number],Table9[Status],"-",0)="-",
        _xlfn.XLOOKUP(A2164,Table10[Tag Number],Table10[Status],"-",0)="-",
        _xlfn.XLOOKUP(A2164,Table11[Tag Number],Table11[Status],"-",0)="-",
        _xlfn.XLOOKUP(A2164,Table8[Tag Number],Table8[Status],"-",0)="-"),
   "-")</f>
        <v>-</v>
      </c>
      <c r="I2164" s="88" t="str">
        <f>IF((_xlfn.XLOOKUP(B2164,[2]Sheet1!$A$2:$A$198,[2]Sheet1!$B$2:$B$198,"-",0)="Glade"),"Out","No")</f>
        <v>No</v>
      </c>
      <c r="J2164" s="94"/>
      <c r="K2164" s="95"/>
      <c r="L2164" s="95"/>
      <c r="M2164" s="95"/>
      <c r="N2164" s="96"/>
      <c r="O2164" s="89"/>
      <c r="R2164" t="b">
        <f t="shared" si="68"/>
        <v>0</v>
      </c>
    </row>
    <row r="2165" spans="1:18" ht="15" thickBot="1" x14ac:dyDescent="0.35">
      <c r="A2165" s="3" t="s">
        <v>2652</v>
      </c>
      <c r="B2165" s="3" t="s">
        <v>1145</v>
      </c>
      <c r="C2165" s="84">
        <f>IF(COUNTIF(Table8[Tag Number], A2165), 1, 0)</f>
        <v>0</v>
      </c>
      <c r="D2165" s="85">
        <f>IF(COUNTIF(Table9[Tag Number], A2165), 1, 0)</f>
        <v>0</v>
      </c>
      <c r="E2165" s="86">
        <f>IF(COUNTIF(Table10[Tag Number], A2165), 1, 0)</f>
        <v>0</v>
      </c>
      <c r="F2165" s="86">
        <f>IF(COUNTIF(Table11[Tag Number], A2165), 1, 0)</f>
        <v>0</v>
      </c>
      <c r="G2165" s="87">
        <f t="shared" si="69"/>
        <v>0</v>
      </c>
      <c r="H2165" s="88" t="str" cm="1">
        <f t="array" ref="H2165">_xlfn.IFS(OR(_xlfn.XLOOKUP(A2165,Table9[Tag Number],Table9[Status],"-",0)="Dead",
        _xlfn.XLOOKUP(A2165,Table10[Tag Number],Table10[Status],"-",0)="Dead",
        _xlfn.XLOOKUP(A2165,Table11[Tag Number],Table11[Status],"-",0)="Dead",
        _xlfn.XLOOKUP(A2165,Table8[Tag Number],Table8[Status],"-",0)="Dead"),"Dead",
     OR(_xlfn.XLOOKUP(A2165,Table11[Tag Number],Table11[Status],"-",0)="Alive",
        _xlfn.XLOOKUP(A2165,Table10[Tag Number],Table10[Status],"-",0)="Alive",
        _xlfn.XLOOKUP(A2165,Table9[Tag Number],Table9[Status],"-",0)="Alive",
        _xlfn.XLOOKUP(A2165,Table8[Tag Number],Table8[Status],"-",0)="Alive"),"Alive",
     OR(_xlfn.XLOOKUP(A2165,Table9[Tag Number],Table9[Status],"-",0)="-",
        _xlfn.XLOOKUP(A2165,Table10[Tag Number],Table10[Status],"-",0)="-",
        _xlfn.XLOOKUP(A2165,Table11[Tag Number],Table11[Status],"-",0)="-",
        _xlfn.XLOOKUP(A2165,Table8[Tag Number],Table8[Status],"-",0)="-"),
   "-")</f>
        <v>-</v>
      </c>
      <c r="I2165" s="88" t="str">
        <f>IF((_xlfn.XLOOKUP(B2165,[2]Sheet1!$A$2:$A$198,[2]Sheet1!$B$2:$B$198,"-",0)="Glade"),"Out","No")</f>
        <v>No</v>
      </c>
      <c r="J2165" s="94"/>
      <c r="K2165" s="95"/>
      <c r="L2165" s="95"/>
      <c r="M2165" s="95"/>
      <c r="N2165" s="96"/>
      <c r="O2165" s="89"/>
      <c r="R2165" t="b">
        <f t="shared" si="68"/>
        <v>0</v>
      </c>
    </row>
    <row r="2166" spans="1:18" ht="15" thickBot="1" x14ac:dyDescent="0.35">
      <c r="A2166" s="2" t="s">
        <v>190</v>
      </c>
      <c r="B2166" s="2" t="s">
        <v>1145</v>
      </c>
      <c r="C2166" s="84">
        <f>IF(COUNTIF(Table8[Tag Number], A2166), 1, 0)</f>
        <v>0</v>
      </c>
      <c r="D2166" s="85">
        <f>IF(COUNTIF(Table9[Tag Number], A2166), 1, 0)</f>
        <v>0</v>
      </c>
      <c r="E2166" s="86">
        <f>IF(COUNTIF(Table10[Tag Number], A2166), 1, 0)</f>
        <v>0</v>
      </c>
      <c r="F2166" s="86">
        <f>IF(COUNTIF(Table11[Tag Number], A2166), 1, 0)</f>
        <v>0</v>
      </c>
      <c r="G2166" s="87">
        <f t="shared" si="69"/>
        <v>0</v>
      </c>
      <c r="H2166" s="88" t="str" cm="1">
        <f t="array" ref="H2166">_xlfn.IFS(OR(_xlfn.XLOOKUP(A2166,Table9[Tag Number],Table9[Status],"-",0)="Dead",
        _xlfn.XLOOKUP(A2166,Table10[Tag Number],Table10[Status],"-",0)="Dead",
        _xlfn.XLOOKUP(A2166,Table11[Tag Number],Table11[Status],"-",0)="Dead",
        _xlfn.XLOOKUP(A2166,Table8[Tag Number],Table8[Status],"-",0)="Dead"),"Dead",
     OR(_xlfn.XLOOKUP(A2166,Table11[Tag Number],Table11[Status],"-",0)="Alive",
        _xlfn.XLOOKUP(A2166,Table10[Tag Number],Table10[Status],"-",0)="Alive",
        _xlfn.XLOOKUP(A2166,Table9[Tag Number],Table9[Status],"-",0)="Alive",
        _xlfn.XLOOKUP(A2166,Table8[Tag Number],Table8[Status],"-",0)="Alive"),"Alive",
     OR(_xlfn.XLOOKUP(A2166,Table9[Tag Number],Table9[Status],"-",0)="-",
        _xlfn.XLOOKUP(A2166,Table10[Tag Number],Table10[Status],"-",0)="-",
        _xlfn.XLOOKUP(A2166,Table11[Tag Number],Table11[Status],"-",0)="-",
        _xlfn.XLOOKUP(A2166,Table8[Tag Number],Table8[Status],"-",0)="-"),
   "-")</f>
        <v>-</v>
      </c>
      <c r="I2166" s="88" t="str">
        <f>IF((_xlfn.XLOOKUP(B2166,[2]Sheet1!$A$2:$A$198,[2]Sheet1!$B$2:$B$198,"-",0)="Glade"),"Out","No")</f>
        <v>No</v>
      </c>
      <c r="J2166" s="94"/>
      <c r="K2166" s="95"/>
      <c r="L2166" s="95"/>
      <c r="M2166" s="95"/>
      <c r="N2166" s="96"/>
      <c r="O2166" s="89"/>
      <c r="R2166" t="b">
        <f t="shared" si="68"/>
        <v>0</v>
      </c>
    </row>
    <row r="2167" spans="1:18" ht="15" thickBot="1" x14ac:dyDescent="0.35">
      <c r="A2167" s="3" t="s">
        <v>2653</v>
      </c>
      <c r="B2167" s="3" t="s">
        <v>1145</v>
      </c>
      <c r="C2167" s="84">
        <f>IF(COUNTIF(Table8[Tag Number], A2167), 1, 0)</f>
        <v>0</v>
      </c>
      <c r="D2167" s="85">
        <f>IF(COUNTIF(Table9[Tag Number], A2167), 1, 0)</f>
        <v>0</v>
      </c>
      <c r="E2167" s="86">
        <f>IF(COUNTIF(Table10[Tag Number], A2167), 1, 0)</f>
        <v>0</v>
      </c>
      <c r="F2167" s="86">
        <f>IF(COUNTIF(Table11[Tag Number], A2167), 1, 0)</f>
        <v>0</v>
      </c>
      <c r="G2167" s="87">
        <f t="shared" si="69"/>
        <v>0</v>
      </c>
      <c r="H2167" s="88" t="str" cm="1">
        <f t="array" ref="H2167">_xlfn.IFS(OR(_xlfn.XLOOKUP(A2167,Table9[Tag Number],Table9[Status],"-",0)="Dead",
        _xlfn.XLOOKUP(A2167,Table10[Tag Number],Table10[Status],"-",0)="Dead",
        _xlfn.XLOOKUP(A2167,Table11[Tag Number],Table11[Status],"-",0)="Dead",
        _xlfn.XLOOKUP(A2167,Table8[Tag Number],Table8[Status],"-",0)="Dead"),"Dead",
     OR(_xlfn.XLOOKUP(A2167,Table11[Tag Number],Table11[Status],"-",0)="Alive",
        _xlfn.XLOOKUP(A2167,Table10[Tag Number],Table10[Status],"-",0)="Alive",
        _xlfn.XLOOKUP(A2167,Table9[Tag Number],Table9[Status],"-",0)="Alive",
        _xlfn.XLOOKUP(A2167,Table8[Tag Number],Table8[Status],"-",0)="Alive"),"Alive",
     OR(_xlfn.XLOOKUP(A2167,Table9[Tag Number],Table9[Status],"-",0)="-",
        _xlfn.XLOOKUP(A2167,Table10[Tag Number],Table10[Status],"-",0)="-",
        _xlfn.XLOOKUP(A2167,Table11[Tag Number],Table11[Status],"-",0)="-",
        _xlfn.XLOOKUP(A2167,Table8[Tag Number],Table8[Status],"-",0)="-"),
   "-")</f>
        <v>-</v>
      </c>
      <c r="I2167" s="88" t="str">
        <f>IF((_xlfn.XLOOKUP(B2167,[2]Sheet1!$A$2:$A$198,[2]Sheet1!$B$2:$B$198,"-",0)="Glade"),"Out","No")</f>
        <v>No</v>
      </c>
      <c r="J2167" s="94"/>
      <c r="K2167" s="95"/>
      <c r="L2167" s="95"/>
      <c r="M2167" s="95"/>
      <c r="N2167" s="96"/>
      <c r="O2167" s="89"/>
      <c r="R2167" t="b">
        <f t="shared" si="68"/>
        <v>0</v>
      </c>
    </row>
    <row r="2168" spans="1:18" ht="15" thickBot="1" x14ac:dyDescent="0.35">
      <c r="A2168" s="2" t="s">
        <v>2654</v>
      </c>
      <c r="B2168" s="2" t="s">
        <v>1145</v>
      </c>
      <c r="C2168" s="84">
        <f>IF(COUNTIF(Table8[Tag Number], A2168), 1, 0)</f>
        <v>0</v>
      </c>
      <c r="D2168" s="85">
        <f>IF(COUNTIF(Table9[Tag Number], A2168), 1, 0)</f>
        <v>0</v>
      </c>
      <c r="E2168" s="86">
        <f>IF(COUNTIF(Table10[Tag Number], A2168), 1, 0)</f>
        <v>0</v>
      </c>
      <c r="F2168" s="86">
        <f>IF(COUNTIF(Table11[Tag Number], A2168), 1, 0)</f>
        <v>0</v>
      </c>
      <c r="G2168" s="87">
        <f t="shared" si="69"/>
        <v>0</v>
      </c>
      <c r="H2168" s="88" t="str" cm="1">
        <f t="array" ref="H2168">_xlfn.IFS(OR(_xlfn.XLOOKUP(A2168,Table9[Tag Number],Table9[Status],"-",0)="Dead",
        _xlfn.XLOOKUP(A2168,Table10[Tag Number],Table10[Status],"-",0)="Dead",
        _xlfn.XLOOKUP(A2168,Table11[Tag Number],Table11[Status],"-",0)="Dead",
        _xlfn.XLOOKUP(A2168,Table8[Tag Number],Table8[Status],"-",0)="Dead"),"Dead",
     OR(_xlfn.XLOOKUP(A2168,Table11[Tag Number],Table11[Status],"-",0)="Alive",
        _xlfn.XLOOKUP(A2168,Table10[Tag Number],Table10[Status],"-",0)="Alive",
        _xlfn.XLOOKUP(A2168,Table9[Tag Number],Table9[Status],"-",0)="Alive",
        _xlfn.XLOOKUP(A2168,Table8[Tag Number],Table8[Status],"-",0)="Alive"),"Alive",
     OR(_xlfn.XLOOKUP(A2168,Table9[Tag Number],Table9[Status],"-",0)="-",
        _xlfn.XLOOKUP(A2168,Table10[Tag Number],Table10[Status],"-",0)="-",
        _xlfn.XLOOKUP(A2168,Table11[Tag Number],Table11[Status],"-",0)="-",
        _xlfn.XLOOKUP(A2168,Table8[Tag Number],Table8[Status],"-",0)="-"),
   "-")</f>
        <v>-</v>
      </c>
      <c r="I2168" s="88" t="str">
        <f>IF((_xlfn.XLOOKUP(B2168,[2]Sheet1!$A$2:$A$198,[2]Sheet1!$B$2:$B$198,"-",0)="Glade"),"Out","No")</f>
        <v>No</v>
      </c>
      <c r="J2168" s="94"/>
      <c r="K2168" s="95"/>
      <c r="L2168" s="95"/>
      <c r="M2168" s="95"/>
      <c r="N2168" s="96"/>
      <c r="O2168" s="89"/>
      <c r="R2168" t="b">
        <f t="shared" si="68"/>
        <v>0</v>
      </c>
    </row>
    <row r="2169" spans="1:18" ht="15" thickBot="1" x14ac:dyDescent="0.35">
      <c r="A2169" s="3" t="s">
        <v>2655</v>
      </c>
      <c r="B2169" s="3" t="s">
        <v>1145</v>
      </c>
      <c r="C2169" s="84">
        <f>IF(COUNTIF(Table8[Tag Number], A2169), 1, 0)</f>
        <v>0</v>
      </c>
      <c r="D2169" s="85">
        <f>IF(COUNTIF(Table9[Tag Number], A2169), 1, 0)</f>
        <v>0</v>
      </c>
      <c r="E2169" s="86">
        <f>IF(COUNTIF(Table10[Tag Number], A2169), 1, 0)</f>
        <v>0</v>
      </c>
      <c r="F2169" s="86">
        <f>IF(COUNTIF(Table11[Tag Number], A2169), 1, 0)</f>
        <v>0</v>
      </c>
      <c r="G2169" s="87">
        <f t="shared" si="69"/>
        <v>0</v>
      </c>
      <c r="H2169" s="88" t="str" cm="1">
        <f t="array" ref="H2169">_xlfn.IFS(OR(_xlfn.XLOOKUP(A2169,Table9[Tag Number],Table9[Status],"-",0)="Dead",
        _xlfn.XLOOKUP(A2169,Table10[Tag Number],Table10[Status],"-",0)="Dead",
        _xlfn.XLOOKUP(A2169,Table11[Tag Number],Table11[Status],"-",0)="Dead",
        _xlfn.XLOOKUP(A2169,Table8[Tag Number],Table8[Status],"-",0)="Dead"),"Dead",
     OR(_xlfn.XLOOKUP(A2169,Table11[Tag Number],Table11[Status],"-",0)="Alive",
        _xlfn.XLOOKUP(A2169,Table10[Tag Number],Table10[Status],"-",0)="Alive",
        _xlfn.XLOOKUP(A2169,Table9[Tag Number],Table9[Status],"-",0)="Alive",
        _xlfn.XLOOKUP(A2169,Table8[Tag Number],Table8[Status],"-",0)="Alive"),"Alive",
     OR(_xlfn.XLOOKUP(A2169,Table9[Tag Number],Table9[Status],"-",0)="-",
        _xlfn.XLOOKUP(A2169,Table10[Tag Number],Table10[Status],"-",0)="-",
        _xlfn.XLOOKUP(A2169,Table11[Tag Number],Table11[Status],"-",0)="-",
        _xlfn.XLOOKUP(A2169,Table8[Tag Number],Table8[Status],"-",0)="-"),
   "-")</f>
        <v>-</v>
      </c>
      <c r="I2169" s="88" t="str">
        <f>IF((_xlfn.XLOOKUP(B2169,[2]Sheet1!$A$2:$A$198,[2]Sheet1!$B$2:$B$198,"-",0)="Glade"),"Out","No")</f>
        <v>No</v>
      </c>
      <c r="J2169" s="94"/>
      <c r="K2169" s="95"/>
      <c r="L2169" s="95"/>
      <c r="M2169" s="95"/>
      <c r="N2169" s="96"/>
      <c r="O2169" s="89"/>
      <c r="R2169" t="b">
        <f t="shared" si="68"/>
        <v>0</v>
      </c>
    </row>
    <row r="2170" spans="1:18" ht="15" thickBot="1" x14ac:dyDescent="0.35">
      <c r="A2170" s="2" t="s">
        <v>2656</v>
      </c>
      <c r="B2170" s="2" t="s">
        <v>1145</v>
      </c>
      <c r="C2170" s="84">
        <f>IF(COUNTIF(Table8[Tag Number], A2170), 1, 0)</f>
        <v>0</v>
      </c>
      <c r="D2170" s="85">
        <f>IF(COUNTIF(Table9[Tag Number], A2170), 1, 0)</f>
        <v>0</v>
      </c>
      <c r="E2170" s="86">
        <f>IF(COUNTIF(Table10[Tag Number], A2170), 1, 0)</f>
        <v>0</v>
      </c>
      <c r="F2170" s="86">
        <f>IF(COUNTIF(Table11[Tag Number], A2170), 1, 0)</f>
        <v>0</v>
      </c>
      <c r="G2170" s="87">
        <f t="shared" si="69"/>
        <v>0</v>
      </c>
      <c r="H2170" s="88" t="str" cm="1">
        <f t="array" ref="H2170">_xlfn.IFS(OR(_xlfn.XLOOKUP(A2170,Table9[Tag Number],Table9[Status],"-",0)="Dead",
        _xlfn.XLOOKUP(A2170,Table10[Tag Number],Table10[Status],"-",0)="Dead",
        _xlfn.XLOOKUP(A2170,Table11[Tag Number],Table11[Status],"-",0)="Dead",
        _xlfn.XLOOKUP(A2170,Table8[Tag Number],Table8[Status],"-",0)="Dead"),"Dead",
     OR(_xlfn.XLOOKUP(A2170,Table11[Tag Number],Table11[Status],"-",0)="Alive",
        _xlfn.XLOOKUP(A2170,Table10[Tag Number],Table10[Status],"-",0)="Alive",
        _xlfn.XLOOKUP(A2170,Table9[Tag Number],Table9[Status],"-",0)="Alive",
        _xlfn.XLOOKUP(A2170,Table8[Tag Number],Table8[Status],"-",0)="Alive"),"Alive",
     OR(_xlfn.XLOOKUP(A2170,Table9[Tag Number],Table9[Status],"-",0)="-",
        _xlfn.XLOOKUP(A2170,Table10[Tag Number],Table10[Status],"-",0)="-",
        _xlfn.XLOOKUP(A2170,Table11[Tag Number],Table11[Status],"-",0)="-",
        _xlfn.XLOOKUP(A2170,Table8[Tag Number],Table8[Status],"-",0)="-"),
   "-")</f>
        <v>-</v>
      </c>
      <c r="I2170" s="88" t="str">
        <f>IF((_xlfn.XLOOKUP(B2170,[2]Sheet1!$A$2:$A$198,[2]Sheet1!$B$2:$B$198,"-",0)="Glade"),"Out","No")</f>
        <v>No</v>
      </c>
      <c r="J2170" s="94"/>
      <c r="K2170" s="95"/>
      <c r="L2170" s="95"/>
      <c r="M2170" s="95"/>
      <c r="N2170" s="96"/>
      <c r="O2170" s="89"/>
      <c r="R2170" t="b">
        <f t="shared" si="68"/>
        <v>0</v>
      </c>
    </row>
    <row r="2171" spans="1:18" ht="15" thickBot="1" x14ac:dyDescent="0.35">
      <c r="A2171" s="3" t="s">
        <v>119</v>
      </c>
      <c r="B2171" s="3" t="s">
        <v>1145</v>
      </c>
      <c r="C2171" s="84">
        <f>IF(COUNTIF(Table8[Tag Number], A2171), 1, 0)</f>
        <v>0</v>
      </c>
      <c r="D2171" s="85">
        <f>IF(COUNTIF(Table9[Tag Number], A2171), 1, 0)</f>
        <v>0</v>
      </c>
      <c r="E2171" s="86">
        <f>IF(COUNTIF(Table10[Tag Number], A2171), 1, 0)</f>
        <v>0</v>
      </c>
      <c r="F2171" s="86">
        <f>IF(COUNTIF(Table11[Tag Number], A2171), 1, 0)</f>
        <v>0</v>
      </c>
      <c r="G2171" s="87">
        <f t="shared" si="69"/>
        <v>0</v>
      </c>
      <c r="H2171" s="88" t="str" cm="1">
        <f t="array" ref="H2171">_xlfn.IFS(OR(_xlfn.XLOOKUP(A2171,Table9[Tag Number],Table9[Status],"-",0)="Dead",
        _xlfn.XLOOKUP(A2171,Table10[Tag Number],Table10[Status],"-",0)="Dead",
        _xlfn.XLOOKUP(A2171,Table11[Tag Number],Table11[Status],"-",0)="Dead",
        _xlfn.XLOOKUP(A2171,Table8[Tag Number],Table8[Status],"-",0)="Dead"),"Dead",
     OR(_xlfn.XLOOKUP(A2171,Table11[Tag Number],Table11[Status],"-",0)="Alive",
        _xlfn.XLOOKUP(A2171,Table10[Tag Number],Table10[Status],"-",0)="Alive",
        _xlfn.XLOOKUP(A2171,Table9[Tag Number],Table9[Status],"-",0)="Alive",
        _xlfn.XLOOKUP(A2171,Table8[Tag Number],Table8[Status],"-",0)="Alive"),"Alive",
     OR(_xlfn.XLOOKUP(A2171,Table9[Tag Number],Table9[Status],"-",0)="-",
        _xlfn.XLOOKUP(A2171,Table10[Tag Number],Table10[Status],"-",0)="-",
        _xlfn.XLOOKUP(A2171,Table11[Tag Number],Table11[Status],"-",0)="-",
        _xlfn.XLOOKUP(A2171,Table8[Tag Number],Table8[Status],"-",0)="-"),
   "-")</f>
        <v>-</v>
      </c>
      <c r="I2171" s="88" t="str">
        <f>IF((_xlfn.XLOOKUP(B2171,[2]Sheet1!$A$2:$A$198,[2]Sheet1!$B$2:$B$198,"-",0)="Glade"),"Out","No")</f>
        <v>No</v>
      </c>
      <c r="J2171" s="94"/>
      <c r="K2171" s="95"/>
      <c r="L2171" s="95"/>
      <c r="M2171" s="95"/>
      <c r="N2171" s="96"/>
      <c r="O2171" s="89"/>
      <c r="R2171" t="b">
        <f t="shared" si="68"/>
        <v>0</v>
      </c>
    </row>
    <row r="2172" spans="1:18" ht="15" thickBot="1" x14ac:dyDescent="0.35">
      <c r="A2172" s="2" t="s">
        <v>2657</v>
      </c>
      <c r="B2172" s="2" t="s">
        <v>1145</v>
      </c>
      <c r="C2172" s="84">
        <f>IF(COUNTIF(Table8[Tag Number], A2172), 1, 0)</f>
        <v>0</v>
      </c>
      <c r="D2172" s="85">
        <f>IF(COUNTIF(Table9[Tag Number], A2172), 1, 0)</f>
        <v>0</v>
      </c>
      <c r="E2172" s="86">
        <f>IF(COUNTIF(Table10[Tag Number], A2172), 1, 0)</f>
        <v>0</v>
      </c>
      <c r="F2172" s="86">
        <f>IF(COUNTIF(Table11[Tag Number], A2172), 1, 0)</f>
        <v>0</v>
      </c>
      <c r="G2172" s="87">
        <f t="shared" si="69"/>
        <v>0</v>
      </c>
      <c r="H2172" s="88" t="str" cm="1">
        <f t="array" ref="H2172">_xlfn.IFS(OR(_xlfn.XLOOKUP(A2172,Table9[Tag Number],Table9[Status],"-",0)="Dead",
        _xlfn.XLOOKUP(A2172,Table10[Tag Number],Table10[Status],"-",0)="Dead",
        _xlfn.XLOOKUP(A2172,Table11[Tag Number],Table11[Status],"-",0)="Dead",
        _xlfn.XLOOKUP(A2172,Table8[Tag Number],Table8[Status],"-",0)="Dead"),"Dead",
     OR(_xlfn.XLOOKUP(A2172,Table11[Tag Number],Table11[Status],"-",0)="Alive",
        _xlfn.XLOOKUP(A2172,Table10[Tag Number],Table10[Status],"-",0)="Alive",
        _xlfn.XLOOKUP(A2172,Table9[Tag Number],Table9[Status],"-",0)="Alive",
        _xlfn.XLOOKUP(A2172,Table8[Tag Number],Table8[Status],"-",0)="Alive"),"Alive",
     OR(_xlfn.XLOOKUP(A2172,Table9[Tag Number],Table9[Status],"-",0)="-",
        _xlfn.XLOOKUP(A2172,Table10[Tag Number],Table10[Status],"-",0)="-",
        _xlfn.XLOOKUP(A2172,Table11[Tag Number],Table11[Status],"-",0)="-",
        _xlfn.XLOOKUP(A2172,Table8[Tag Number],Table8[Status],"-",0)="-"),
   "-")</f>
        <v>-</v>
      </c>
      <c r="I2172" s="88" t="str">
        <f>IF((_xlfn.XLOOKUP(B2172,[2]Sheet1!$A$2:$A$198,[2]Sheet1!$B$2:$B$198,"-",0)="Glade"),"Out","No")</f>
        <v>No</v>
      </c>
      <c r="J2172" s="94"/>
      <c r="K2172" s="95"/>
      <c r="L2172" s="95"/>
      <c r="M2172" s="95"/>
      <c r="N2172" s="96"/>
      <c r="O2172" s="89"/>
      <c r="R2172" t="b">
        <f t="shared" si="68"/>
        <v>0</v>
      </c>
    </row>
    <row r="2173" spans="1:18" ht="15" thickBot="1" x14ac:dyDescent="0.35">
      <c r="A2173" s="3" t="s">
        <v>2658</v>
      </c>
      <c r="B2173" s="3" t="s">
        <v>1145</v>
      </c>
      <c r="C2173" s="84">
        <f>IF(COUNTIF(Table8[Tag Number], A2173), 1, 0)</f>
        <v>0</v>
      </c>
      <c r="D2173" s="85">
        <f>IF(COUNTIF(Table9[Tag Number], A2173), 1, 0)</f>
        <v>0</v>
      </c>
      <c r="E2173" s="86">
        <f>IF(COUNTIF(Table10[Tag Number], A2173), 1, 0)</f>
        <v>0</v>
      </c>
      <c r="F2173" s="86">
        <f>IF(COUNTIF(Table11[Tag Number], A2173), 1, 0)</f>
        <v>0</v>
      </c>
      <c r="G2173" s="87">
        <f t="shared" si="69"/>
        <v>0</v>
      </c>
      <c r="H2173" s="88" t="str" cm="1">
        <f t="array" ref="H2173">_xlfn.IFS(OR(_xlfn.XLOOKUP(A2173,Table9[Tag Number],Table9[Status],"-",0)="Dead",
        _xlfn.XLOOKUP(A2173,Table10[Tag Number],Table10[Status],"-",0)="Dead",
        _xlfn.XLOOKUP(A2173,Table11[Tag Number],Table11[Status],"-",0)="Dead",
        _xlfn.XLOOKUP(A2173,Table8[Tag Number],Table8[Status],"-",0)="Dead"),"Dead",
     OR(_xlfn.XLOOKUP(A2173,Table11[Tag Number],Table11[Status],"-",0)="Alive",
        _xlfn.XLOOKUP(A2173,Table10[Tag Number],Table10[Status],"-",0)="Alive",
        _xlfn.XLOOKUP(A2173,Table9[Tag Number],Table9[Status],"-",0)="Alive",
        _xlfn.XLOOKUP(A2173,Table8[Tag Number],Table8[Status],"-",0)="Alive"),"Alive",
     OR(_xlfn.XLOOKUP(A2173,Table9[Tag Number],Table9[Status],"-",0)="-",
        _xlfn.XLOOKUP(A2173,Table10[Tag Number],Table10[Status],"-",0)="-",
        _xlfn.XLOOKUP(A2173,Table11[Tag Number],Table11[Status],"-",0)="-",
        _xlfn.XLOOKUP(A2173,Table8[Tag Number],Table8[Status],"-",0)="-"),
   "-")</f>
        <v>-</v>
      </c>
      <c r="I2173" s="88" t="str">
        <f>IF((_xlfn.XLOOKUP(B2173,[2]Sheet1!$A$2:$A$198,[2]Sheet1!$B$2:$B$198,"-",0)="Glade"),"Out","No")</f>
        <v>No</v>
      </c>
      <c r="J2173" s="94"/>
      <c r="K2173" s="95"/>
      <c r="L2173" s="95"/>
      <c r="M2173" s="95"/>
      <c r="N2173" s="96"/>
      <c r="O2173" s="89"/>
      <c r="R2173" t="b">
        <f t="shared" si="68"/>
        <v>0</v>
      </c>
    </row>
    <row r="2174" spans="1:18" ht="15" thickBot="1" x14ac:dyDescent="0.35">
      <c r="A2174" s="93" t="s">
        <v>2659</v>
      </c>
      <c r="B2174" s="93" t="s">
        <v>1145</v>
      </c>
      <c r="C2174" s="84">
        <f>IF(COUNTIF(Table8[Tag Number], A2174), 1, 0)</f>
        <v>0</v>
      </c>
      <c r="D2174" s="85">
        <f>IF(COUNTIF(Table9[Tag Number], A2174), 1, 0)</f>
        <v>0</v>
      </c>
      <c r="E2174" s="86">
        <f>IF(COUNTIF(Table10[Tag Number], A2174), 1, 0)</f>
        <v>0</v>
      </c>
      <c r="F2174" s="86">
        <f>IF(COUNTIF(Table11[Tag Number], A2174), 1, 0)</f>
        <v>0</v>
      </c>
      <c r="G2174" s="87">
        <f t="shared" si="69"/>
        <v>0</v>
      </c>
      <c r="H2174" s="88" t="str" cm="1">
        <f t="array" ref="H2174">_xlfn.IFS(OR(_xlfn.XLOOKUP(A2174,Table9[Tag Number],Table9[Status],"-",0)="Dead",
        _xlfn.XLOOKUP(A2174,Table10[Tag Number],Table10[Status],"-",0)="Dead",
        _xlfn.XLOOKUP(A2174,Table11[Tag Number],Table11[Status],"-",0)="Dead",
        _xlfn.XLOOKUP(A2174,Table8[Tag Number],Table8[Status],"-",0)="Dead"),"Dead",
     OR(_xlfn.XLOOKUP(A2174,Table11[Tag Number],Table11[Status],"-",0)="Alive",
        _xlfn.XLOOKUP(A2174,Table10[Tag Number],Table10[Status],"-",0)="Alive",
        _xlfn.XLOOKUP(A2174,Table9[Tag Number],Table9[Status],"-",0)="Alive",
        _xlfn.XLOOKUP(A2174,Table8[Tag Number],Table8[Status],"-",0)="Alive"),"Alive",
     OR(_xlfn.XLOOKUP(A2174,Table9[Tag Number],Table9[Status],"-",0)="-",
        _xlfn.XLOOKUP(A2174,Table10[Tag Number],Table10[Status],"-",0)="-",
        _xlfn.XLOOKUP(A2174,Table11[Tag Number],Table11[Status],"-",0)="-",
        _xlfn.XLOOKUP(A2174,Table8[Tag Number],Table8[Status],"-",0)="-"),
   "-")</f>
        <v>-</v>
      </c>
      <c r="I2174" s="88" t="str">
        <f>IF((_xlfn.XLOOKUP(B2174,[2]Sheet1!$A$2:$A$198,[2]Sheet1!$B$2:$B$198,"-",0)="Glade"),"Out","No")</f>
        <v>No</v>
      </c>
      <c r="J2174" s="94"/>
      <c r="K2174" s="95"/>
      <c r="L2174" s="95"/>
      <c r="M2174" s="95"/>
      <c r="N2174" s="96"/>
      <c r="O2174" s="89"/>
      <c r="R2174" t="b">
        <f t="shared" si="68"/>
        <v>0</v>
      </c>
    </row>
    <row r="2175" spans="1:18" ht="15" thickBot="1" x14ac:dyDescent="0.35">
      <c r="A2175" s="3" t="s">
        <v>2660</v>
      </c>
      <c r="B2175" s="3" t="s">
        <v>1145</v>
      </c>
      <c r="C2175" s="84">
        <f>IF(COUNTIF(Table8[Tag Number], A2175), 1, 0)</f>
        <v>0</v>
      </c>
      <c r="D2175" s="85">
        <f>IF(COUNTIF(Table9[Tag Number], A2175), 1, 0)</f>
        <v>0</v>
      </c>
      <c r="E2175" s="86">
        <f>IF(COUNTIF(Table10[Tag Number], A2175), 1, 0)</f>
        <v>0</v>
      </c>
      <c r="F2175" s="86">
        <f>IF(COUNTIF(Table11[Tag Number], A2175), 1, 0)</f>
        <v>0</v>
      </c>
      <c r="G2175" s="87">
        <f t="shared" si="69"/>
        <v>0</v>
      </c>
      <c r="H2175" s="88" t="str" cm="1">
        <f t="array" ref="H2175">_xlfn.IFS(OR(_xlfn.XLOOKUP(A2175,Table9[Tag Number],Table9[Status],"-",0)="Dead",
        _xlfn.XLOOKUP(A2175,Table10[Tag Number],Table10[Status],"-",0)="Dead",
        _xlfn.XLOOKUP(A2175,Table11[Tag Number],Table11[Status],"-",0)="Dead",
        _xlfn.XLOOKUP(A2175,Table8[Tag Number],Table8[Status],"-",0)="Dead"),"Dead",
     OR(_xlfn.XLOOKUP(A2175,Table11[Tag Number],Table11[Status],"-",0)="Alive",
        _xlfn.XLOOKUP(A2175,Table10[Tag Number],Table10[Status],"-",0)="Alive",
        _xlfn.XLOOKUP(A2175,Table9[Tag Number],Table9[Status],"-",0)="Alive",
        _xlfn.XLOOKUP(A2175,Table8[Tag Number],Table8[Status],"-",0)="Alive"),"Alive",
     OR(_xlfn.XLOOKUP(A2175,Table9[Tag Number],Table9[Status],"-",0)="-",
        _xlfn.XLOOKUP(A2175,Table10[Tag Number],Table10[Status],"-",0)="-",
        _xlfn.XLOOKUP(A2175,Table11[Tag Number],Table11[Status],"-",0)="-",
        _xlfn.XLOOKUP(A2175,Table8[Tag Number],Table8[Status],"-",0)="-"),
   "-")</f>
        <v>-</v>
      </c>
      <c r="I2175" s="88" t="str">
        <f>IF((_xlfn.XLOOKUP(B2175,[2]Sheet1!$A$2:$A$198,[2]Sheet1!$B$2:$B$198,"-",0)="Glade"),"Out","No")</f>
        <v>No</v>
      </c>
      <c r="J2175" s="94"/>
      <c r="K2175" s="95"/>
      <c r="L2175" s="95"/>
      <c r="M2175" s="95"/>
      <c r="N2175" s="96"/>
      <c r="O2175" s="89"/>
      <c r="R2175" t="b">
        <f t="shared" si="68"/>
        <v>0</v>
      </c>
    </row>
    <row r="2176" spans="1:18" ht="15" thickBot="1" x14ac:dyDescent="0.35">
      <c r="A2176" s="2" t="s">
        <v>237</v>
      </c>
      <c r="B2176" s="2" t="s">
        <v>1145</v>
      </c>
      <c r="C2176" s="84">
        <f>IF(COUNTIF(Table8[Tag Number], A2176), 1, 0)</f>
        <v>0</v>
      </c>
      <c r="D2176" s="85">
        <f>IF(COUNTIF(Table9[Tag Number], A2176), 1, 0)</f>
        <v>0</v>
      </c>
      <c r="E2176" s="86">
        <f>IF(COUNTIF(Table10[Tag Number], A2176), 1, 0)</f>
        <v>0</v>
      </c>
      <c r="F2176" s="86">
        <f>IF(COUNTIF(Table11[Tag Number], A2176), 1, 0)</f>
        <v>0</v>
      </c>
      <c r="G2176" s="87">
        <f t="shared" si="69"/>
        <v>0</v>
      </c>
      <c r="H2176" s="88" t="str" cm="1">
        <f t="array" ref="H2176">_xlfn.IFS(OR(_xlfn.XLOOKUP(A2176,Table9[Tag Number],Table9[Status],"-",0)="Dead",
        _xlfn.XLOOKUP(A2176,Table10[Tag Number],Table10[Status],"-",0)="Dead",
        _xlfn.XLOOKUP(A2176,Table11[Tag Number],Table11[Status],"-",0)="Dead",
        _xlfn.XLOOKUP(A2176,Table8[Tag Number],Table8[Status],"-",0)="Dead"),"Dead",
     OR(_xlfn.XLOOKUP(A2176,Table11[Tag Number],Table11[Status],"-",0)="Alive",
        _xlfn.XLOOKUP(A2176,Table10[Tag Number],Table10[Status],"-",0)="Alive",
        _xlfn.XLOOKUP(A2176,Table9[Tag Number],Table9[Status],"-",0)="Alive",
        _xlfn.XLOOKUP(A2176,Table8[Tag Number],Table8[Status],"-",0)="Alive"),"Alive",
     OR(_xlfn.XLOOKUP(A2176,Table9[Tag Number],Table9[Status],"-",0)="-",
        _xlfn.XLOOKUP(A2176,Table10[Tag Number],Table10[Status],"-",0)="-",
        _xlfn.XLOOKUP(A2176,Table11[Tag Number],Table11[Status],"-",0)="-",
        _xlfn.XLOOKUP(A2176,Table8[Tag Number],Table8[Status],"-",0)="-"),
   "-")</f>
        <v>-</v>
      </c>
      <c r="I2176" s="88" t="str">
        <f>IF((_xlfn.XLOOKUP(B2176,[2]Sheet1!$A$2:$A$198,[2]Sheet1!$B$2:$B$198,"-",0)="Glade"),"Out","No")</f>
        <v>No</v>
      </c>
      <c r="J2176" s="94"/>
      <c r="K2176" s="95"/>
      <c r="L2176" s="95"/>
      <c r="M2176" s="95"/>
      <c r="N2176" s="96"/>
      <c r="O2176" s="89"/>
      <c r="R2176" t="b">
        <f t="shared" si="68"/>
        <v>0</v>
      </c>
    </row>
    <row r="2177" spans="1:18" ht="15" thickBot="1" x14ac:dyDescent="0.35">
      <c r="A2177" s="3" t="s">
        <v>2661</v>
      </c>
      <c r="B2177" s="3" t="s">
        <v>1145</v>
      </c>
      <c r="C2177" s="84">
        <f>IF(COUNTIF(Table8[Tag Number], A2177), 1, 0)</f>
        <v>0</v>
      </c>
      <c r="D2177" s="85">
        <f>IF(COUNTIF(Table9[Tag Number], A2177), 1, 0)</f>
        <v>0</v>
      </c>
      <c r="E2177" s="86">
        <f>IF(COUNTIF(Table10[Tag Number], A2177), 1, 0)</f>
        <v>0</v>
      </c>
      <c r="F2177" s="86">
        <f>IF(COUNTIF(Table11[Tag Number], A2177), 1, 0)</f>
        <v>0</v>
      </c>
      <c r="G2177" s="87">
        <f t="shared" si="69"/>
        <v>0</v>
      </c>
      <c r="H2177" s="88" t="str" cm="1">
        <f t="array" ref="H2177">_xlfn.IFS(OR(_xlfn.XLOOKUP(A2177,Table9[Tag Number],Table9[Status],"-",0)="Dead",
        _xlfn.XLOOKUP(A2177,Table10[Tag Number],Table10[Status],"-",0)="Dead",
        _xlfn.XLOOKUP(A2177,Table11[Tag Number],Table11[Status],"-",0)="Dead",
        _xlfn.XLOOKUP(A2177,Table8[Tag Number],Table8[Status],"-",0)="Dead"),"Dead",
     OR(_xlfn.XLOOKUP(A2177,Table11[Tag Number],Table11[Status],"-",0)="Alive",
        _xlfn.XLOOKUP(A2177,Table10[Tag Number],Table10[Status],"-",0)="Alive",
        _xlfn.XLOOKUP(A2177,Table9[Tag Number],Table9[Status],"-",0)="Alive",
        _xlfn.XLOOKUP(A2177,Table8[Tag Number],Table8[Status],"-",0)="Alive"),"Alive",
     OR(_xlfn.XLOOKUP(A2177,Table9[Tag Number],Table9[Status],"-",0)="-",
        _xlfn.XLOOKUP(A2177,Table10[Tag Number],Table10[Status],"-",0)="-",
        _xlfn.XLOOKUP(A2177,Table11[Tag Number],Table11[Status],"-",0)="-",
        _xlfn.XLOOKUP(A2177,Table8[Tag Number],Table8[Status],"-",0)="-"),
   "-")</f>
        <v>-</v>
      </c>
      <c r="I2177" s="88" t="str">
        <f>IF((_xlfn.XLOOKUP(B2177,[2]Sheet1!$A$2:$A$198,[2]Sheet1!$B$2:$B$198,"-",0)="Glade"),"Out","No")</f>
        <v>No</v>
      </c>
      <c r="J2177" s="94"/>
      <c r="K2177" s="95"/>
      <c r="L2177" s="95"/>
      <c r="M2177" s="95"/>
      <c r="N2177" s="96"/>
      <c r="O2177" s="89"/>
      <c r="R2177" t="b">
        <f t="shared" si="68"/>
        <v>0</v>
      </c>
    </row>
    <row r="2178" spans="1:18" ht="15" thickBot="1" x14ac:dyDescent="0.35">
      <c r="A2178" s="2" t="s">
        <v>2662</v>
      </c>
      <c r="B2178" s="2" t="s">
        <v>1145</v>
      </c>
      <c r="C2178" s="84">
        <f>IF(COUNTIF(Table8[Tag Number], A2178), 1, 0)</f>
        <v>0</v>
      </c>
      <c r="D2178" s="85">
        <f>IF(COUNTIF(Table9[Tag Number], A2178), 1, 0)</f>
        <v>0</v>
      </c>
      <c r="E2178" s="86">
        <f>IF(COUNTIF(Table10[Tag Number], A2178), 1, 0)</f>
        <v>0</v>
      </c>
      <c r="F2178" s="86">
        <f>IF(COUNTIF(Table11[Tag Number], A2178), 1, 0)</f>
        <v>0</v>
      </c>
      <c r="G2178" s="87">
        <f t="shared" si="69"/>
        <v>0</v>
      </c>
      <c r="H2178" s="88" t="str" cm="1">
        <f t="array" ref="H2178">_xlfn.IFS(OR(_xlfn.XLOOKUP(A2178,Table9[Tag Number],Table9[Status],"-",0)="Dead",
        _xlfn.XLOOKUP(A2178,Table10[Tag Number],Table10[Status],"-",0)="Dead",
        _xlfn.XLOOKUP(A2178,Table11[Tag Number],Table11[Status],"-",0)="Dead",
        _xlfn.XLOOKUP(A2178,Table8[Tag Number],Table8[Status],"-",0)="Dead"),"Dead",
     OR(_xlfn.XLOOKUP(A2178,Table11[Tag Number],Table11[Status],"-",0)="Alive",
        _xlfn.XLOOKUP(A2178,Table10[Tag Number],Table10[Status],"-",0)="Alive",
        _xlfn.XLOOKUP(A2178,Table9[Tag Number],Table9[Status],"-",0)="Alive",
        _xlfn.XLOOKUP(A2178,Table8[Tag Number],Table8[Status],"-",0)="Alive"),"Alive",
     OR(_xlfn.XLOOKUP(A2178,Table9[Tag Number],Table9[Status],"-",0)="-",
        _xlfn.XLOOKUP(A2178,Table10[Tag Number],Table10[Status],"-",0)="-",
        _xlfn.XLOOKUP(A2178,Table11[Tag Number],Table11[Status],"-",0)="-",
        _xlfn.XLOOKUP(A2178,Table8[Tag Number],Table8[Status],"-",0)="-"),
   "-")</f>
        <v>-</v>
      </c>
      <c r="I2178" s="88" t="str">
        <f>IF((_xlfn.XLOOKUP(B2178,[2]Sheet1!$A$2:$A$198,[2]Sheet1!$B$2:$B$198,"-",0)="Glade"),"Out","No")</f>
        <v>No</v>
      </c>
      <c r="J2178" s="94"/>
      <c r="K2178" s="95"/>
      <c r="L2178" s="95"/>
      <c r="M2178" s="95"/>
      <c r="N2178" s="96"/>
      <c r="O2178" s="89"/>
      <c r="R2178" t="b">
        <f t="shared" si="68"/>
        <v>0</v>
      </c>
    </row>
    <row r="2179" spans="1:18" ht="15" thickBot="1" x14ac:dyDescent="0.35">
      <c r="A2179" s="3" t="s">
        <v>2663</v>
      </c>
      <c r="B2179" s="3" t="s">
        <v>1145</v>
      </c>
      <c r="C2179" s="84">
        <f>IF(COUNTIF(Table8[Tag Number], A2179), 1, 0)</f>
        <v>0</v>
      </c>
      <c r="D2179" s="85">
        <f>IF(COUNTIF(Table9[Tag Number], A2179), 1, 0)</f>
        <v>0</v>
      </c>
      <c r="E2179" s="86">
        <f>IF(COUNTIF(Table10[Tag Number], A2179), 1, 0)</f>
        <v>0</v>
      </c>
      <c r="F2179" s="86">
        <f>IF(COUNTIF(Table11[Tag Number], A2179), 1, 0)</f>
        <v>0</v>
      </c>
      <c r="G2179" s="87">
        <f t="shared" si="69"/>
        <v>0</v>
      </c>
      <c r="H2179" s="88" t="str" cm="1">
        <f t="array" ref="H2179">_xlfn.IFS(OR(_xlfn.XLOOKUP(A2179,Table9[Tag Number],Table9[Status],"-",0)="Dead",
        _xlfn.XLOOKUP(A2179,Table10[Tag Number],Table10[Status],"-",0)="Dead",
        _xlfn.XLOOKUP(A2179,Table11[Tag Number],Table11[Status],"-",0)="Dead",
        _xlfn.XLOOKUP(A2179,Table8[Tag Number],Table8[Status],"-",0)="Dead"),"Dead",
     OR(_xlfn.XLOOKUP(A2179,Table11[Tag Number],Table11[Status],"-",0)="Alive",
        _xlfn.XLOOKUP(A2179,Table10[Tag Number],Table10[Status],"-",0)="Alive",
        _xlfn.XLOOKUP(A2179,Table9[Tag Number],Table9[Status],"-",0)="Alive",
        _xlfn.XLOOKUP(A2179,Table8[Tag Number],Table8[Status],"-",0)="Alive"),"Alive",
     OR(_xlfn.XLOOKUP(A2179,Table9[Tag Number],Table9[Status],"-",0)="-",
        _xlfn.XLOOKUP(A2179,Table10[Tag Number],Table10[Status],"-",0)="-",
        _xlfn.XLOOKUP(A2179,Table11[Tag Number],Table11[Status],"-",0)="-",
        _xlfn.XLOOKUP(A2179,Table8[Tag Number],Table8[Status],"-",0)="-"),
   "-")</f>
        <v>-</v>
      </c>
      <c r="I2179" s="88" t="str">
        <f>IF((_xlfn.XLOOKUP(B2179,[2]Sheet1!$A$2:$A$198,[2]Sheet1!$B$2:$B$198,"-",0)="Glade"),"Out","No")</f>
        <v>No</v>
      </c>
      <c r="J2179" s="94"/>
      <c r="K2179" s="95"/>
      <c r="L2179" s="95"/>
      <c r="M2179" s="95"/>
      <c r="N2179" s="96"/>
      <c r="O2179" s="89"/>
      <c r="R2179" t="b">
        <f t="shared" si="68"/>
        <v>0</v>
      </c>
    </row>
    <row r="2180" spans="1:18" ht="15" thickBot="1" x14ac:dyDescent="0.35">
      <c r="A2180" s="2" t="s">
        <v>2664</v>
      </c>
      <c r="B2180" s="2" t="s">
        <v>1145</v>
      </c>
      <c r="C2180" s="84">
        <f>IF(COUNTIF(Table8[Tag Number], A2180), 1, 0)</f>
        <v>0</v>
      </c>
      <c r="D2180" s="85">
        <f>IF(COUNTIF(Table9[Tag Number], A2180), 1, 0)</f>
        <v>0</v>
      </c>
      <c r="E2180" s="86">
        <f>IF(COUNTIF(Table10[Tag Number], A2180), 1, 0)</f>
        <v>0</v>
      </c>
      <c r="F2180" s="86">
        <f>IF(COUNTIF(Table11[Tag Number], A2180), 1, 0)</f>
        <v>0</v>
      </c>
      <c r="G2180" s="87">
        <f t="shared" si="69"/>
        <v>0</v>
      </c>
      <c r="H2180" s="88" t="str" cm="1">
        <f t="array" ref="H2180">_xlfn.IFS(OR(_xlfn.XLOOKUP(A2180,Table9[Tag Number],Table9[Status],"-",0)="Dead",
        _xlfn.XLOOKUP(A2180,Table10[Tag Number],Table10[Status],"-",0)="Dead",
        _xlfn.XLOOKUP(A2180,Table11[Tag Number],Table11[Status],"-",0)="Dead",
        _xlfn.XLOOKUP(A2180,Table8[Tag Number],Table8[Status],"-",0)="Dead"),"Dead",
     OR(_xlfn.XLOOKUP(A2180,Table11[Tag Number],Table11[Status],"-",0)="Alive",
        _xlfn.XLOOKUP(A2180,Table10[Tag Number],Table10[Status],"-",0)="Alive",
        _xlfn.XLOOKUP(A2180,Table9[Tag Number],Table9[Status],"-",0)="Alive",
        _xlfn.XLOOKUP(A2180,Table8[Tag Number],Table8[Status],"-",0)="Alive"),"Alive",
     OR(_xlfn.XLOOKUP(A2180,Table9[Tag Number],Table9[Status],"-",0)="-",
        _xlfn.XLOOKUP(A2180,Table10[Tag Number],Table10[Status],"-",0)="-",
        _xlfn.XLOOKUP(A2180,Table11[Tag Number],Table11[Status],"-",0)="-",
        _xlfn.XLOOKUP(A2180,Table8[Tag Number],Table8[Status],"-",0)="-"),
   "-")</f>
        <v>-</v>
      </c>
      <c r="I2180" s="88" t="str">
        <f>IF((_xlfn.XLOOKUP(B2180,[2]Sheet1!$A$2:$A$198,[2]Sheet1!$B$2:$B$198,"-",0)="Glade"),"Out","No")</f>
        <v>No</v>
      </c>
      <c r="J2180" s="94"/>
      <c r="K2180" s="95"/>
      <c r="L2180" s="95"/>
      <c r="M2180" s="95"/>
      <c r="N2180" s="96"/>
      <c r="O2180" s="89"/>
      <c r="R2180" t="b">
        <f t="shared" ref="R2180:R2243" si="70">IF(G2180&gt;1,A2180)</f>
        <v>0</v>
      </c>
    </row>
    <row r="2181" spans="1:18" ht="15" thickBot="1" x14ac:dyDescent="0.35">
      <c r="A2181" s="3" t="s">
        <v>169</v>
      </c>
      <c r="B2181" s="3" t="s">
        <v>1145</v>
      </c>
      <c r="C2181" s="84">
        <f>IF(COUNTIF(Table8[Tag Number], A2181), 1, 0)</f>
        <v>0</v>
      </c>
      <c r="D2181" s="85">
        <f>IF(COUNTIF(Table9[Tag Number], A2181), 1, 0)</f>
        <v>0</v>
      </c>
      <c r="E2181" s="86">
        <f>IF(COUNTIF(Table10[Tag Number], A2181), 1, 0)</f>
        <v>0</v>
      </c>
      <c r="F2181" s="86">
        <f>IF(COUNTIF(Table11[Tag Number], A2181), 1, 0)</f>
        <v>0</v>
      </c>
      <c r="G2181" s="87">
        <f t="shared" ref="G2181:G2244" si="71">SUM(C2181:F2181)</f>
        <v>0</v>
      </c>
      <c r="H2181" s="88" t="str" cm="1">
        <f t="array" ref="H2181">_xlfn.IFS(OR(_xlfn.XLOOKUP(A2181,Table9[Tag Number],Table9[Status],"-",0)="Dead",
        _xlfn.XLOOKUP(A2181,Table10[Tag Number],Table10[Status],"-",0)="Dead",
        _xlfn.XLOOKUP(A2181,Table11[Tag Number],Table11[Status],"-",0)="Dead",
        _xlfn.XLOOKUP(A2181,Table8[Tag Number],Table8[Status],"-",0)="Dead"),"Dead",
     OR(_xlfn.XLOOKUP(A2181,Table11[Tag Number],Table11[Status],"-",0)="Alive",
        _xlfn.XLOOKUP(A2181,Table10[Tag Number],Table10[Status],"-",0)="Alive",
        _xlfn.XLOOKUP(A2181,Table9[Tag Number],Table9[Status],"-",0)="Alive",
        _xlfn.XLOOKUP(A2181,Table8[Tag Number],Table8[Status],"-",0)="Alive"),"Alive",
     OR(_xlfn.XLOOKUP(A2181,Table9[Tag Number],Table9[Status],"-",0)="-",
        _xlfn.XLOOKUP(A2181,Table10[Tag Number],Table10[Status],"-",0)="-",
        _xlfn.XLOOKUP(A2181,Table11[Tag Number],Table11[Status],"-",0)="-",
        _xlfn.XLOOKUP(A2181,Table8[Tag Number],Table8[Status],"-",0)="-"),
   "-")</f>
        <v>-</v>
      </c>
      <c r="I2181" s="88" t="str">
        <f>IF((_xlfn.XLOOKUP(B2181,[2]Sheet1!$A$2:$A$198,[2]Sheet1!$B$2:$B$198,"-",0)="Glade"),"Out","No")</f>
        <v>No</v>
      </c>
      <c r="J2181" s="94"/>
      <c r="K2181" s="95"/>
      <c r="L2181" s="95"/>
      <c r="M2181" s="95"/>
      <c r="N2181" s="96"/>
      <c r="O2181" s="89"/>
      <c r="R2181" t="b">
        <f t="shared" si="70"/>
        <v>0</v>
      </c>
    </row>
    <row r="2182" spans="1:18" ht="15" thickBot="1" x14ac:dyDescent="0.35">
      <c r="A2182" s="2" t="s">
        <v>2665</v>
      </c>
      <c r="B2182" s="2" t="s">
        <v>1145</v>
      </c>
      <c r="C2182" s="84">
        <f>IF(COUNTIF(Table8[Tag Number], A2182), 1, 0)</f>
        <v>0</v>
      </c>
      <c r="D2182" s="85">
        <f>IF(COUNTIF(Table9[Tag Number], A2182), 1, 0)</f>
        <v>0</v>
      </c>
      <c r="E2182" s="86">
        <f>IF(COUNTIF(Table10[Tag Number], A2182), 1, 0)</f>
        <v>0</v>
      </c>
      <c r="F2182" s="86">
        <f>IF(COUNTIF(Table11[Tag Number], A2182), 1, 0)</f>
        <v>0</v>
      </c>
      <c r="G2182" s="87">
        <f t="shared" si="71"/>
        <v>0</v>
      </c>
      <c r="H2182" s="88" t="str" cm="1">
        <f t="array" ref="H2182">_xlfn.IFS(OR(_xlfn.XLOOKUP(A2182,Table9[Tag Number],Table9[Status],"-",0)="Dead",
        _xlfn.XLOOKUP(A2182,Table10[Tag Number],Table10[Status],"-",0)="Dead",
        _xlfn.XLOOKUP(A2182,Table11[Tag Number],Table11[Status],"-",0)="Dead",
        _xlfn.XLOOKUP(A2182,Table8[Tag Number],Table8[Status],"-",0)="Dead"),"Dead",
     OR(_xlfn.XLOOKUP(A2182,Table11[Tag Number],Table11[Status],"-",0)="Alive",
        _xlfn.XLOOKUP(A2182,Table10[Tag Number],Table10[Status],"-",0)="Alive",
        _xlfn.XLOOKUP(A2182,Table9[Tag Number],Table9[Status],"-",0)="Alive",
        _xlfn.XLOOKUP(A2182,Table8[Tag Number],Table8[Status],"-",0)="Alive"),"Alive",
     OR(_xlfn.XLOOKUP(A2182,Table9[Tag Number],Table9[Status],"-",0)="-",
        _xlfn.XLOOKUP(A2182,Table10[Tag Number],Table10[Status],"-",0)="-",
        _xlfn.XLOOKUP(A2182,Table11[Tag Number],Table11[Status],"-",0)="-",
        _xlfn.XLOOKUP(A2182,Table8[Tag Number],Table8[Status],"-",0)="-"),
   "-")</f>
        <v>-</v>
      </c>
      <c r="I2182" s="88" t="str">
        <f>IF((_xlfn.XLOOKUP(B2182,[2]Sheet1!$A$2:$A$198,[2]Sheet1!$B$2:$B$198,"-",0)="Glade"),"Out","No")</f>
        <v>No</v>
      </c>
      <c r="J2182" s="94"/>
      <c r="K2182" s="95"/>
      <c r="L2182" s="95"/>
      <c r="M2182" s="95"/>
      <c r="N2182" s="96"/>
      <c r="O2182" s="89"/>
      <c r="R2182" t="b">
        <f t="shared" si="70"/>
        <v>0</v>
      </c>
    </row>
    <row r="2183" spans="1:18" ht="15" thickBot="1" x14ac:dyDescent="0.35">
      <c r="A2183" s="93" t="s">
        <v>2666</v>
      </c>
      <c r="B2183" s="93" t="s">
        <v>1145</v>
      </c>
      <c r="C2183" s="84">
        <f>IF(COUNTIF(Table8[Tag Number], A2183), 1, 0)</f>
        <v>0</v>
      </c>
      <c r="D2183" s="85">
        <f>IF(COUNTIF(Table9[Tag Number], A2183), 1, 0)</f>
        <v>0</v>
      </c>
      <c r="E2183" s="86">
        <f>IF(COUNTIF(Table10[Tag Number], A2183), 1, 0)</f>
        <v>0</v>
      </c>
      <c r="F2183" s="86">
        <f>IF(COUNTIF(Table11[Tag Number], A2183), 1, 0)</f>
        <v>0</v>
      </c>
      <c r="G2183" s="87">
        <f t="shared" si="71"/>
        <v>0</v>
      </c>
      <c r="H2183" s="88" t="str" cm="1">
        <f t="array" ref="H2183">_xlfn.IFS(OR(_xlfn.XLOOKUP(A2183,Table9[Tag Number],Table9[Status],"-",0)="Dead",
        _xlfn.XLOOKUP(A2183,Table10[Tag Number],Table10[Status],"-",0)="Dead",
        _xlfn.XLOOKUP(A2183,Table11[Tag Number],Table11[Status],"-",0)="Dead",
        _xlfn.XLOOKUP(A2183,Table8[Tag Number],Table8[Status],"-",0)="Dead"),"Dead",
     OR(_xlfn.XLOOKUP(A2183,Table11[Tag Number],Table11[Status],"-",0)="Alive",
        _xlfn.XLOOKUP(A2183,Table10[Tag Number],Table10[Status],"-",0)="Alive",
        _xlfn.XLOOKUP(A2183,Table9[Tag Number],Table9[Status],"-",0)="Alive",
        _xlfn.XLOOKUP(A2183,Table8[Tag Number],Table8[Status],"-",0)="Alive"),"Alive",
     OR(_xlfn.XLOOKUP(A2183,Table9[Tag Number],Table9[Status],"-",0)="-",
        _xlfn.XLOOKUP(A2183,Table10[Tag Number],Table10[Status],"-",0)="-",
        _xlfn.XLOOKUP(A2183,Table11[Tag Number],Table11[Status],"-",0)="-",
        _xlfn.XLOOKUP(A2183,Table8[Tag Number],Table8[Status],"-",0)="-"),
   "-")</f>
        <v>-</v>
      </c>
      <c r="I2183" s="88" t="str">
        <f>IF((_xlfn.XLOOKUP(B2183,[2]Sheet1!$A$2:$A$198,[2]Sheet1!$B$2:$B$198,"-",0)="Glade"),"Out","No")</f>
        <v>No</v>
      </c>
      <c r="J2183" s="94"/>
      <c r="K2183" s="95"/>
      <c r="L2183" s="95"/>
      <c r="M2183" s="95"/>
      <c r="N2183" s="96"/>
      <c r="O2183" s="89"/>
      <c r="R2183" t="b">
        <f t="shared" si="70"/>
        <v>0</v>
      </c>
    </row>
    <row r="2184" spans="1:18" ht="15" thickBot="1" x14ac:dyDescent="0.35">
      <c r="A2184" s="2" t="s">
        <v>2667</v>
      </c>
      <c r="B2184" s="2" t="s">
        <v>1145</v>
      </c>
      <c r="C2184" s="84">
        <f>IF(COUNTIF(Table8[Tag Number], A2184), 1, 0)</f>
        <v>0</v>
      </c>
      <c r="D2184" s="85">
        <f>IF(COUNTIF(Table9[Tag Number], A2184), 1, 0)</f>
        <v>0</v>
      </c>
      <c r="E2184" s="86">
        <f>IF(COUNTIF(Table10[Tag Number], A2184), 1, 0)</f>
        <v>0</v>
      </c>
      <c r="F2184" s="86">
        <f>IF(COUNTIF(Table11[Tag Number], A2184), 1, 0)</f>
        <v>0</v>
      </c>
      <c r="G2184" s="87">
        <f t="shared" si="71"/>
        <v>0</v>
      </c>
      <c r="H2184" s="88" t="str" cm="1">
        <f t="array" ref="H2184">_xlfn.IFS(OR(_xlfn.XLOOKUP(A2184,Table9[Tag Number],Table9[Status],"-",0)="Dead",
        _xlfn.XLOOKUP(A2184,Table10[Tag Number],Table10[Status],"-",0)="Dead",
        _xlfn.XLOOKUP(A2184,Table11[Tag Number],Table11[Status],"-",0)="Dead",
        _xlfn.XLOOKUP(A2184,Table8[Tag Number],Table8[Status],"-",0)="Dead"),"Dead",
     OR(_xlfn.XLOOKUP(A2184,Table11[Tag Number],Table11[Status],"-",0)="Alive",
        _xlfn.XLOOKUP(A2184,Table10[Tag Number],Table10[Status],"-",0)="Alive",
        _xlfn.XLOOKUP(A2184,Table9[Tag Number],Table9[Status],"-",0)="Alive",
        _xlfn.XLOOKUP(A2184,Table8[Tag Number],Table8[Status],"-",0)="Alive"),"Alive",
     OR(_xlfn.XLOOKUP(A2184,Table9[Tag Number],Table9[Status],"-",0)="-",
        _xlfn.XLOOKUP(A2184,Table10[Tag Number],Table10[Status],"-",0)="-",
        _xlfn.XLOOKUP(A2184,Table11[Tag Number],Table11[Status],"-",0)="-",
        _xlfn.XLOOKUP(A2184,Table8[Tag Number],Table8[Status],"-",0)="-"),
   "-")</f>
        <v>-</v>
      </c>
      <c r="I2184" s="88" t="str">
        <f>IF((_xlfn.XLOOKUP(B2184,[2]Sheet1!$A$2:$A$198,[2]Sheet1!$B$2:$B$198,"-",0)="Glade"),"Out","No")</f>
        <v>No</v>
      </c>
      <c r="J2184" s="94"/>
      <c r="K2184" s="95"/>
      <c r="L2184" s="95"/>
      <c r="M2184" s="95"/>
      <c r="N2184" s="96"/>
      <c r="O2184" s="89"/>
      <c r="R2184" t="b">
        <f t="shared" si="70"/>
        <v>0</v>
      </c>
    </row>
    <row r="2185" spans="1:18" ht="15" thickBot="1" x14ac:dyDescent="0.35">
      <c r="A2185" s="3" t="s">
        <v>2668</v>
      </c>
      <c r="B2185" s="3" t="s">
        <v>1145</v>
      </c>
      <c r="C2185" s="84">
        <f>IF(COUNTIF(Table8[Tag Number], A2185), 1, 0)</f>
        <v>0</v>
      </c>
      <c r="D2185" s="85">
        <f>IF(COUNTIF(Table9[Tag Number], A2185), 1, 0)</f>
        <v>0</v>
      </c>
      <c r="E2185" s="86">
        <f>IF(COUNTIF(Table10[Tag Number], A2185), 1, 0)</f>
        <v>0</v>
      </c>
      <c r="F2185" s="86">
        <f>IF(COUNTIF(Table11[Tag Number], A2185), 1, 0)</f>
        <v>0</v>
      </c>
      <c r="G2185" s="87">
        <f t="shared" si="71"/>
        <v>0</v>
      </c>
      <c r="H2185" s="88" t="str" cm="1">
        <f t="array" ref="H2185">_xlfn.IFS(OR(_xlfn.XLOOKUP(A2185,Table9[Tag Number],Table9[Status],"-",0)="Dead",
        _xlfn.XLOOKUP(A2185,Table10[Tag Number],Table10[Status],"-",0)="Dead",
        _xlfn.XLOOKUP(A2185,Table11[Tag Number],Table11[Status],"-",0)="Dead",
        _xlfn.XLOOKUP(A2185,Table8[Tag Number],Table8[Status],"-",0)="Dead"),"Dead",
     OR(_xlfn.XLOOKUP(A2185,Table11[Tag Number],Table11[Status],"-",0)="Alive",
        _xlfn.XLOOKUP(A2185,Table10[Tag Number],Table10[Status],"-",0)="Alive",
        _xlfn.XLOOKUP(A2185,Table9[Tag Number],Table9[Status],"-",0)="Alive",
        _xlfn.XLOOKUP(A2185,Table8[Tag Number],Table8[Status],"-",0)="Alive"),"Alive",
     OR(_xlfn.XLOOKUP(A2185,Table9[Tag Number],Table9[Status],"-",0)="-",
        _xlfn.XLOOKUP(A2185,Table10[Tag Number],Table10[Status],"-",0)="-",
        _xlfn.XLOOKUP(A2185,Table11[Tag Number],Table11[Status],"-",0)="-",
        _xlfn.XLOOKUP(A2185,Table8[Tag Number],Table8[Status],"-",0)="-"),
   "-")</f>
        <v>-</v>
      </c>
      <c r="I2185" s="88" t="str">
        <f>IF((_xlfn.XLOOKUP(B2185,[2]Sheet1!$A$2:$A$198,[2]Sheet1!$B$2:$B$198,"-",0)="Glade"),"Out","No")</f>
        <v>No</v>
      </c>
      <c r="J2185" s="94"/>
      <c r="K2185" s="95"/>
      <c r="L2185" s="95"/>
      <c r="M2185" s="95"/>
      <c r="N2185" s="96"/>
      <c r="O2185" s="89"/>
      <c r="R2185" t="b">
        <f t="shared" si="70"/>
        <v>0</v>
      </c>
    </row>
    <row r="2186" spans="1:18" ht="15" thickBot="1" x14ac:dyDescent="0.35">
      <c r="A2186" s="2" t="s">
        <v>2669</v>
      </c>
      <c r="B2186" s="2" t="s">
        <v>1145</v>
      </c>
      <c r="C2186" s="84">
        <f>IF(COUNTIF(Table8[Tag Number], A2186), 1, 0)</f>
        <v>0</v>
      </c>
      <c r="D2186" s="85">
        <f>IF(COUNTIF(Table9[Tag Number], A2186), 1, 0)</f>
        <v>0</v>
      </c>
      <c r="E2186" s="86">
        <f>IF(COUNTIF(Table10[Tag Number], A2186), 1, 0)</f>
        <v>0</v>
      </c>
      <c r="F2186" s="86">
        <f>IF(COUNTIF(Table11[Tag Number], A2186), 1, 0)</f>
        <v>0</v>
      </c>
      <c r="G2186" s="87">
        <f t="shared" si="71"/>
        <v>0</v>
      </c>
      <c r="H2186" s="88" t="str" cm="1">
        <f t="array" ref="H2186">_xlfn.IFS(OR(_xlfn.XLOOKUP(A2186,Table9[Tag Number],Table9[Status],"-",0)="Dead",
        _xlfn.XLOOKUP(A2186,Table10[Tag Number],Table10[Status],"-",0)="Dead",
        _xlfn.XLOOKUP(A2186,Table11[Tag Number],Table11[Status],"-",0)="Dead",
        _xlfn.XLOOKUP(A2186,Table8[Tag Number],Table8[Status],"-",0)="Dead"),"Dead",
     OR(_xlfn.XLOOKUP(A2186,Table11[Tag Number],Table11[Status],"-",0)="Alive",
        _xlfn.XLOOKUP(A2186,Table10[Tag Number],Table10[Status],"-",0)="Alive",
        _xlfn.XLOOKUP(A2186,Table9[Tag Number],Table9[Status],"-",0)="Alive",
        _xlfn.XLOOKUP(A2186,Table8[Tag Number],Table8[Status],"-",0)="Alive"),"Alive",
     OR(_xlfn.XLOOKUP(A2186,Table9[Tag Number],Table9[Status],"-",0)="-",
        _xlfn.XLOOKUP(A2186,Table10[Tag Number],Table10[Status],"-",0)="-",
        _xlfn.XLOOKUP(A2186,Table11[Tag Number],Table11[Status],"-",0)="-",
        _xlfn.XLOOKUP(A2186,Table8[Tag Number],Table8[Status],"-",0)="-"),
   "-")</f>
        <v>-</v>
      </c>
      <c r="I2186" s="88" t="str">
        <f>IF((_xlfn.XLOOKUP(B2186,[2]Sheet1!$A$2:$A$198,[2]Sheet1!$B$2:$B$198,"-",0)="Glade"),"Out","No")</f>
        <v>No</v>
      </c>
      <c r="J2186" s="94"/>
      <c r="K2186" s="95"/>
      <c r="L2186" s="95"/>
      <c r="M2186" s="95"/>
      <c r="N2186" s="96"/>
      <c r="O2186" s="89"/>
      <c r="R2186" t="b">
        <f t="shared" si="70"/>
        <v>0</v>
      </c>
    </row>
    <row r="2187" spans="1:18" ht="15" thickBot="1" x14ac:dyDescent="0.35">
      <c r="A2187" s="3" t="s">
        <v>2670</v>
      </c>
      <c r="B2187" s="3" t="s">
        <v>1145</v>
      </c>
      <c r="C2187" s="84">
        <f>IF(COUNTIF(Table8[Tag Number], A2187), 1, 0)</f>
        <v>0</v>
      </c>
      <c r="D2187" s="85">
        <f>IF(COUNTIF(Table9[Tag Number], A2187), 1, 0)</f>
        <v>0</v>
      </c>
      <c r="E2187" s="86">
        <f>IF(COUNTIF(Table10[Tag Number], A2187), 1, 0)</f>
        <v>0</v>
      </c>
      <c r="F2187" s="86">
        <f>IF(COUNTIF(Table11[Tag Number], A2187), 1, 0)</f>
        <v>0</v>
      </c>
      <c r="G2187" s="87">
        <f t="shared" si="71"/>
        <v>0</v>
      </c>
      <c r="H2187" s="88" t="str" cm="1">
        <f t="array" ref="H2187">_xlfn.IFS(OR(_xlfn.XLOOKUP(A2187,Table9[Tag Number],Table9[Status],"-",0)="Dead",
        _xlfn.XLOOKUP(A2187,Table10[Tag Number],Table10[Status],"-",0)="Dead",
        _xlfn.XLOOKUP(A2187,Table11[Tag Number],Table11[Status],"-",0)="Dead",
        _xlfn.XLOOKUP(A2187,Table8[Tag Number],Table8[Status],"-",0)="Dead"),"Dead",
     OR(_xlfn.XLOOKUP(A2187,Table11[Tag Number],Table11[Status],"-",0)="Alive",
        _xlfn.XLOOKUP(A2187,Table10[Tag Number],Table10[Status],"-",0)="Alive",
        _xlfn.XLOOKUP(A2187,Table9[Tag Number],Table9[Status],"-",0)="Alive",
        _xlfn.XLOOKUP(A2187,Table8[Tag Number],Table8[Status],"-",0)="Alive"),"Alive",
     OR(_xlfn.XLOOKUP(A2187,Table9[Tag Number],Table9[Status],"-",0)="-",
        _xlfn.XLOOKUP(A2187,Table10[Tag Number],Table10[Status],"-",0)="-",
        _xlfn.XLOOKUP(A2187,Table11[Tag Number],Table11[Status],"-",0)="-",
        _xlfn.XLOOKUP(A2187,Table8[Tag Number],Table8[Status],"-",0)="-"),
   "-")</f>
        <v>-</v>
      </c>
      <c r="I2187" s="88" t="str">
        <f>IF((_xlfn.XLOOKUP(B2187,[2]Sheet1!$A$2:$A$198,[2]Sheet1!$B$2:$B$198,"-",0)="Glade"),"Out","No")</f>
        <v>No</v>
      </c>
      <c r="J2187" s="94"/>
      <c r="K2187" s="95"/>
      <c r="L2187" s="95"/>
      <c r="M2187" s="95"/>
      <c r="N2187" s="96"/>
      <c r="O2187" s="89"/>
      <c r="R2187" t="b">
        <f t="shared" si="70"/>
        <v>0</v>
      </c>
    </row>
    <row r="2188" spans="1:18" ht="15" thickBot="1" x14ac:dyDescent="0.35">
      <c r="A2188" s="2" t="s">
        <v>2671</v>
      </c>
      <c r="B2188" s="2" t="s">
        <v>1145</v>
      </c>
      <c r="C2188" s="84">
        <f>IF(COUNTIF(Table8[Tag Number], A2188), 1, 0)</f>
        <v>0</v>
      </c>
      <c r="D2188" s="85">
        <f>IF(COUNTIF(Table9[Tag Number], A2188), 1, 0)</f>
        <v>0</v>
      </c>
      <c r="E2188" s="86">
        <f>IF(COUNTIF(Table10[Tag Number], A2188), 1, 0)</f>
        <v>0</v>
      </c>
      <c r="F2188" s="86">
        <f>IF(COUNTIF(Table11[Tag Number], A2188), 1, 0)</f>
        <v>0</v>
      </c>
      <c r="G2188" s="87">
        <f t="shared" si="71"/>
        <v>0</v>
      </c>
      <c r="H2188" s="88" t="str" cm="1">
        <f t="array" ref="H2188">_xlfn.IFS(OR(_xlfn.XLOOKUP(A2188,Table9[Tag Number],Table9[Status],"-",0)="Dead",
        _xlfn.XLOOKUP(A2188,Table10[Tag Number],Table10[Status],"-",0)="Dead",
        _xlfn.XLOOKUP(A2188,Table11[Tag Number],Table11[Status],"-",0)="Dead",
        _xlfn.XLOOKUP(A2188,Table8[Tag Number],Table8[Status],"-",0)="Dead"),"Dead",
     OR(_xlfn.XLOOKUP(A2188,Table11[Tag Number],Table11[Status],"-",0)="Alive",
        _xlfn.XLOOKUP(A2188,Table10[Tag Number],Table10[Status],"-",0)="Alive",
        _xlfn.XLOOKUP(A2188,Table9[Tag Number],Table9[Status],"-",0)="Alive",
        _xlfn.XLOOKUP(A2188,Table8[Tag Number],Table8[Status],"-",0)="Alive"),"Alive",
     OR(_xlfn.XLOOKUP(A2188,Table9[Tag Number],Table9[Status],"-",0)="-",
        _xlfn.XLOOKUP(A2188,Table10[Tag Number],Table10[Status],"-",0)="-",
        _xlfn.XLOOKUP(A2188,Table11[Tag Number],Table11[Status],"-",0)="-",
        _xlfn.XLOOKUP(A2188,Table8[Tag Number],Table8[Status],"-",0)="-"),
   "-")</f>
        <v>-</v>
      </c>
      <c r="I2188" s="88" t="str">
        <f>IF((_xlfn.XLOOKUP(B2188,[2]Sheet1!$A$2:$A$198,[2]Sheet1!$B$2:$B$198,"-",0)="Glade"),"Out","No")</f>
        <v>No</v>
      </c>
      <c r="J2188" s="94"/>
      <c r="K2188" s="95"/>
      <c r="L2188" s="95"/>
      <c r="M2188" s="95"/>
      <c r="N2188" s="96"/>
      <c r="O2188" s="89"/>
      <c r="R2188" t="b">
        <f t="shared" si="70"/>
        <v>0</v>
      </c>
    </row>
    <row r="2189" spans="1:18" ht="15" thickBot="1" x14ac:dyDescent="0.35">
      <c r="A2189" s="3" t="s">
        <v>2672</v>
      </c>
      <c r="B2189" s="3" t="s">
        <v>1145</v>
      </c>
      <c r="C2189" s="84">
        <f>IF(COUNTIF(Table8[Tag Number], A2189), 1, 0)</f>
        <v>0</v>
      </c>
      <c r="D2189" s="85">
        <f>IF(COUNTIF(Table9[Tag Number], A2189), 1, 0)</f>
        <v>0</v>
      </c>
      <c r="E2189" s="86">
        <f>IF(COUNTIF(Table10[Tag Number], A2189), 1, 0)</f>
        <v>0</v>
      </c>
      <c r="F2189" s="86">
        <f>IF(COUNTIF(Table11[Tag Number], A2189), 1, 0)</f>
        <v>0</v>
      </c>
      <c r="G2189" s="87">
        <f t="shared" si="71"/>
        <v>0</v>
      </c>
      <c r="H2189" s="88" t="str" cm="1">
        <f t="array" ref="H2189">_xlfn.IFS(OR(_xlfn.XLOOKUP(A2189,Table9[Tag Number],Table9[Status],"-",0)="Dead",
        _xlfn.XLOOKUP(A2189,Table10[Tag Number],Table10[Status],"-",0)="Dead",
        _xlfn.XLOOKUP(A2189,Table11[Tag Number],Table11[Status],"-",0)="Dead",
        _xlfn.XLOOKUP(A2189,Table8[Tag Number],Table8[Status],"-",0)="Dead"),"Dead",
     OR(_xlfn.XLOOKUP(A2189,Table11[Tag Number],Table11[Status],"-",0)="Alive",
        _xlfn.XLOOKUP(A2189,Table10[Tag Number],Table10[Status],"-",0)="Alive",
        _xlfn.XLOOKUP(A2189,Table9[Tag Number],Table9[Status],"-",0)="Alive",
        _xlfn.XLOOKUP(A2189,Table8[Tag Number],Table8[Status],"-",0)="Alive"),"Alive",
     OR(_xlfn.XLOOKUP(A2189,Table9[Tag Number],Table9[Status],"-",0)="-",
        _xlfn.XLOOKUP(A2189,Table10[Tag Number],Table10[Status],"-",0)="-",
        _xlfn.XLOOKUP(A2189,Table11[Tag Number],Table11[Status],"-",0)="-",
        _xlfn.XLOOKUP(A2189,Table8[Tag Number],Table8[Status],"-",0)="-"),
   "-")</f>
        <v>-</v>
      </c>
      <c r="I2189" s="88" t="str">
        <f>IF((_xlfn.XLOOKUP(B2189,[2]Sheet1!$A$2:$A$198,[2]Sheet1!$B$2:$B$198,"-",0)="Glade"),"Out","No")</f>
        <v>No</v>
      </c>
      <c r="J2189" s="94"/>
      <c r="K2189" s="95"/>
      <c r="L2189" s="95"/>
      <c r="M2189" s="95"/>
      <c r="N2189" s="96"/>
      <c r="O2189" s="89"/>
      <c r="R2189" t="b">
        <f t="shared" si="70"/>
        <v>0</v>
      </c>
    </row>
    <row r="2190" spans="1:18" ht="15" thickBot="1" x14ac:dyDescent="0.35">
      <c r="A2190" s="2" t="s">
        <v>2673</v>
      </c>
      <c r="B2190" s="2" t="s">
        <v>1145</v>
      </c>
      <c r="C2190" s="84">
        <f>IF(COUNTIF(Table8[Tag Number], A2190), 1, 0)</f>
        <v>0</v>
      </c>
      <c r="D2190" s="85">
        <f>IF(COUNTIF(Table9[Tag Number], A2190), 1, 0)</f>
        <v>0</v>
      </c>
      <c r="E2190" s="86">
        <f>IF(COUNTIF(Table10[Tag Number], A2190), 1, 0)</f>
        <v>0</v>
      </c>
      <c r="F2190" s="86">
        <f>IF(COUNTIF(Table11[Tag Number], A2190), 1, 0)</f>
        <v>0</v>
      </c>
      <c r="G2190" s="87">
        <f t="shared" si="71"/>
        <v>0</v>
      </c>
      <c r="H2190" s="88" t="str" cm="1">
        <f t="array" ref="H2190">_xlfn.IFS(OR(_xlfn.XLOOKUP(A2190,Table9[Tag Number],Table9[Status],"-",0)="Dead",
        _xlfn.XLOOKUP(A2190,Table10[Tag Number],Table10[Status],"-",0)="Dead",
        _xlfn.XLOOKUP(A2190,Table11[Tag Number],Table11[Status],"-",0)="Dead",
        _xlfn.XLOOKUP(A2190,Table8[Tag Number],Table8[Status],"-",0)="Dead"),"Dead",
     OR(_xlfn.XLOOKUP(A2190,Table11[Tag Number],Table11[Status],"-",0)="Alive",
        _xlfn.XLOOKUP(A2190,Table10[Tag Number],Table10[Status],"-",0)="Alive",
        _xlfn.XLOOKUP(A2190,Table9[Tag Number],Table9[Status],"-",0)="Alive",
        _xlfn.XLOOKUP(A2190,Table8[Tag Number],Table8[Status],"-",0)="Alive"),"Alive",
     OR(_xlfn.XLOOKUP(A2190,Table9[Tag Number],Table9[Status],"-",0)="-",
        _xlfn.XLOOKUP(A2190,Table10[Tag Number],Table10[Status],"-",0)="-",
        _xlfn.XLOOKUP(A2190,Table11[Tag Number],Table11[Status],"-",0)="-",
        _xlfn.XLOOKUP(A2190,Table8[Tag Number],Table8[Status],"-",0)="-"),
   "-")</f>
        <v>-</v>
      </c>
      <c r="I2190" s="88" t="str">
        <f>IF((_xlfn.XLOOKUP(B2190,[2]Sheet1!$A$2:$A$198,[2]Sheet1!$B$2:$B$198,"-",0)="Glade"),"Out","No")</f>
        <v>No</v>
      </c>
      <c r="J2190" s="94"/>
      <c r="K2190" s="95"/>
      <c r="L2190" s="95"/>
      <c r="M2190" s="95"/>
      <c r="N2190" s="96"/>
      <c r="O2190" s="89"/>
      <c r="R2190" t="b">
        <f t="shared" si="70"/>
        <v>0</v>
      </c>
    </row>
    <row r="2191" spans="1:18" ht="15" thickBot="1" x14ac:dyDescent="0.35">
      <c r="A2191" s="3" t="s">
        <v>2674</v>
      </c>
      <c r="B2191" s="3" t="s">
        <v>1145</v>
      </c>
      <c r="C2191" s="84">
        <f>IF(COUNTIF(Table8[Tag Number], A2191), 1, 0)</f>
        <v>0</v>
      </c>
      <c r="D2191" s="85">
        <f>IF(COUNTIF(Table9[Tag Number], A2191), 1, 0)</f>
        <v>0</v>
      </c>
      <c r="E2191" s="86">
        <f>IF(COUNTIF(Table10[Tag Number], A2191), 1, 0)</f>
        <v>0</v>
      </c>
      <c r="F2191" s="86">
        <f>IF(COUNTIF(Table11[Tag Number], A2191), 1, 0)</f>
        <v>0</v>
      </c>
      <c r="G2191" s="87">
        <f t="shared" si="71"/>
        <v>0</v>
      </c>
      <c r="H2191" s="88" t="str" cm="1">
        <f t="array" ref="H2191">_xlfn.IFS(OR(_xlfn.XLOOKUP(A2191,Table9[Tag Number],Table9[Status],"-",0)="Dead",
        _xlfn.XLOOKUP(A2191,Table10[Tag Number],Table10[Status],"-",0)="Dead",
        _xlfn.XLOOKUP(A2191,Table11[Tag Number],Table11[Status],"-",0)="Dead",
        _xlfn.XLOOKUP(A2191,Table8[Tag Number],Table8[Status],"-",0)="Dead"),"Dead",
     OR(_xlfn.XLOOKUP(A2191,Table11[Tag Number],Table11[Status],"-",0)="Alive",
        _xlfn.XLOOKUP(A2191,Table10[Tag Number],Table10[Status],"-",0)="Alive",
        _xlfn.XLOOKUP(A2191,Table9[Tag Number],Table9[Status],"-",0)="Alive",
        _xlfn.XLOOKUP(A2191,Table8[Tag Number],Table8[Status],"-",0)="Alive"),"Alive",
     OR(_xlfn.XLOOKUP(A2191,Table9[Tag Number],Table9[Status],"-",0)="-",
        _xlfn.XLOOKUP(A2191,Table10[Tag Number],Table10[Status],"-",0)="-",
        _xlfn.XLOOKUP(A2191,Table11[Tag Number],Table11[Status],"-",0)="-",
        _xlfn.XLOOKUP(A2191,Table8[Tag Number],Table8[Status],"-",0)="-"),
   "-")</f>
        <v>-</v>
      </c>
      <c r="I2191" s="88" t="str">
        <f>IF((_xlfn.XLOOKUP(B2191,[2]Sheet1!$A$2:$A$198,[2]Sheet1!$B$2:$B$198,"-",0)="Glade"),"Out","No")</f>
        <v>No</v>
      </c>
      <c r="J2191" s="94"/>
      <c r="K2191" s="95"/>
      <c r="L2191" s="95"/>
      <c r="M2191" s="95"/>
      <c r="N2191" s="96"/>
      <c r="O2191" s="89"/>
      <c r="R2191" t="b">
        <f t="shared" si="70"/>
        <v>0</v>
      </c>
    </row>
    <row r="2192" spans="1:18" ht="15" thickBot="1" x14ac:dyDescent="0.35">
      <c r="A2192" s="2" t="s">
        <v>2675</v>
      </c>
      <c r="B2192" s="2" t="s">
        <v>1145</v>
      </c>
      <c r="C2192" s="84">
        <f>IF(COUNTIF(Table8[Tag Number], A2192), 1, 0)</f>
        <v>0</v>
      </c>
      <c r="D2192" s="85">
        <f>IF(COUNTIF(Table9[Tag Number], A2192), 1, 0)</f>
        <v>0</v>
      </c>
      <c r="E2192" s="86">
        <f>IF(COUNTIF(Table10[Tag Number], A2192), 1, 0)</f>
        <v>0</v>
      </c>
      <c r="F2192" s="86">
        <f>IF(COUNTIF(Table11[Tag Number], A2192), 1, 0)</f>
        <v>0</v>
      </c>
      <c r="G2192" s="87">
        <f t="shared" si="71"/>
        <v>0</v>
      </c>
      <c r="H2192" s="88" t="str" cm="1">
        <f t="array" ref="H2192">_xlfn.IFS(OR(_xlfn.XLOOKUP(A2192,Table9[Tag Number],Table9[Status],"-",0)="Dead",
        _xlfn.XLOOKUP(A2192,Table10[Tag Number],Table10[Status],"-",0)="Dead",
        _xlfn.XLOOKUP(A2192,Table11[Tag Number],Table11[Status],"-",0)="Dead",
        _xlfn.XLOOKUP(A2192,Table8[Tag Number],Table8[Status],"-",0)="Dead"),"Dead",
     OR(_xlfn.XLOOKUP(A2192,Table11[Tag Number],Table11[Status],"-",0)="Alive",
        _xlfn.XLOOKUP(A2192,Table10[Tag Number],Table10[Status],"-",0)="Alive",
        _xlfn.XLOOKUP(A2192,Table9[Tag Number],Table9[Status],"-",0)="Alive",
        _xlfn.XLOOKUP(A2192,Table8[Tag Number],Table8[Status],"-",0)="Alive"),"Alive",
     OR(_xlfn.XLOOKUP(A2192,Table9[Tag Number],Table9[Status],"-",0)="-",
        _xlfn.XLOOKUP(A2192,Table10[Tag Number],Table10[Status],"-",0)="-",
        _xlfn.XLOOKUP(A2192,Table11[Tag Number],Table11[Status],"-",0)="-",
        _xlfn.XLOOKUP(A2192,Table8[Tag Number],Table8[Status],"-",0)="-"),
   "-")</f>
        <v>-</v>
      </c>
      <c r="I2192" s="88" t="str">
        <f>IF((_xlfn.XLOOKUP(B2192,[2]Sheet1!$A$2:$A$198,[2]Sheet1!$B$2:$B$198,"-",0)="Glade"),"Out","No")</f>
        <v>No</v>
      </c>
      <c r="J2192" s="94"/>
      <c r="K2192" s="95"/>
      <c r="L2192" s="95"/>
      <c r="M2192" s="95"/>
      <c r="N2192" s="96"/>
      <c r="O2192" s="89"/>
      <c r="R2192" t="b">
        <f t="shared" si="70"/>
        <v>0</v>
      </c>
    </row>
    <row r="2193" spans="1:18" ht="15" thickBot="1" x14ac:dyDescent="0.35">
      <c r="A2193" s="3" t="s">
        <v>2676</v>
      </c>
      <c r="B2193" s="3" t="s">
        <v>1145</v>
      </c>
      <c r="C2193" s="84">
        <f>IF(COUNTIF(Table8[Tag Number], A2193), 1, 0)</f>
        <v>0</v>
      </c>
      <c r="D2193" s="85">
        <f>IF(COUNTIF(Table9[Tag Number], A2193), 1, 0)</f>
        <v>0</v>
      </c>
      <c r="E2193" s="86">
        <f>IF(COUNTIF(Table10[Tag Number], A2193), 1, 0)</f>
        <v>0</v>
      </c>
      <c r="F2193" s="86">
        <f>IF(COUNTIF(Table11[Tag Number], A2193), 1, 0)</f>
        <v>0</v>
      </c>
      <c r="G2193" s="87">
        <f t="shared" si="71"/>
        <v>0</v>
      </c>
      <c r="H2193" s="88" t="str" cm="1">
        <f t="array" ref="H2193">_xlfn.IFS(OR(_xlfn.XLOOKUP(A2193,Table9[Tag Number],Table9[Status],"-",0)="Dead",
        _xlfn.XLOOKUP(A2193,Table10[Tag Number],Table10[Status],"-",0)="Dead",
        _xlfn.XLOOKUP(A2193,Table11[Tag Number],Table11[Status],"-",0)="Dead",
        _xlfn.XLOOKUP(A2193,Table8[Tag Number],Table8[Status],"-",0)="Dead"),"Dead",
     OR(_xlfn.XLOOKUP(A2193,Table11[Tag Number],Table11[Status],"-",0)="Alive",
        _xlfn.XLOOKUP(A2193,Table10[Tag Number],Table10[Status],"-",0)="Alive",
        _xlfn.XLOOKUP(A2193,Table9[Tag Number],Table9[Status],"-",0)="Alive",
        _xlfn.XLOOKUP(A2193,Table8[Tag Number],Table8[Status],"-",0)="Alive"),"Alive",
     OR(_xlfn.XLOOKUP(A2193,Table9[Tag Number],Table9[Status],"-",0)="-",
        _xlfn.XLOOKUP(A2193,Table10[Tag Number],Table10[Status],"-",0)="-",
        _xlfn.XLOOKUP(A2193,Table11[Tag Number],Table11[Status],"-",0)="-",
        _xlfn.XLOOKUP(A2193,Table8[Tag Number],Table8[Status],"-",0)="-"),
   "-")</f>
        <v>-</v>
      </c>
      <c r="I2193" s="88" t="str">
        <f>IF((_xlfn.XLOOKUP(B2193,[2]Sheet1!$A$2:$A$198,[2]Sheet1!$B$2:$B$198,"-",0)="Glade"),"Out","No")</f>
        <v>No</v>
      </c>
      <c r="J2193" s="94"/>
      <c r="K2193" s="95"/>
      <c r="L2193" s="95"/>
      <c r="M2193" s="95"/>
      <c r="N2193" s="96"/>
      <c r="O2193" s="89"/>
      <c r="R2193" t="b">
        <f t="shared" si="70"/>
        <v>0</v>
      </c>
    </row>
    <row r="2194" spans="1:18" ht="15" thickBot="1" x14ac:dyDescent="0.35">
      <c r="A2194" s="2" t="s">
        <v>2677</v>
      </c>
      <c r="B2194" s="2" t="s">
        <v>1145</v>
      </c>
      <c r="C2194" s="84">
        <f>IF(COUNTIF(Table8[Tag Number], A2194), 1, 0)</f>
        <v>0</v>
      </c>
      <c r="D2194" s="85">
        <f>IF(COUNTIF(Table9[Tag Number], A2194), 1, 0)</f>
        <v>0</v>
      </c>
      <c r="E2194" s="86">
        <f>IF(COUNTIF(Table10[Tag Number], A2194), 1, 0)</f>
        <v>0</v>
      </c>
      <c r="F2194" s="86">
        <f>IF(COUNTIF(Table11[Tag Number], A2194), 1, 0)</f>
        <v>0</v>
      </c>
      <c r="G2194" s="87">
        <f t="shared" si="71"/>
        <v>0</v>
      </c>
      <c r="H2194" s="88" t="str" cm="1">
        <f t="array" ref="H2194">_xlfn.IFS(OR(_xlfn.XLOOKUP(A2194,Table9[Tag Number],Table9[Status],"-",0)="Dead",
        _xlfn.XLOOKUP(A2194,Table10[Tag Number],Table10[Status],"-",0)="Dead",
        _xlfn.XLOOKUP(A2194,Table11[Tag Number],Table11[Status],"-",0)="Dead",
        _xlfn.XLOOKUP(A2194,Table8[Tag Number],Table8[Status],"-",0)="Dead"),"Dead",
     OR(_xlfn.XLOOKUP(A2194,Table11[Tag Number],Table11[Status],"-",0)="Alive",
        _xlfn.XLOOKUP(A2194,Table10[Tag Number],Table10[Status],"-",0)="Alive",
        _xlfn.XLOOKUP(A2194,Table9[Tag Number],Table9[Status],"-",0)="Alive",
        _xlfn.XLOOKUP(A2194,Table8[Tag Number],Table8[Status],"-",0)="Alive"),"Alive",
     OR(_xlfn.XLOOKUP(A2194,Table9[Tag Number],Table9[Status],"-",0)="-",
        _xlfn.XLOOKUP(A2194,Table10[Tag Number],Table10[Status],"-",0)="-",
        _xlfn.XLOOKUP(A2194,Table11[Tag Number],Table11[Status],"-",0)="-",
        _xlfn.XLOOKUP(A2194,Table8[Tag Number],Table8[Status],"-",0)="-"),
   "-")</f>
        <v>-</v>
      </c>
      <c r="I2194" s="88" t="str">
        <f>IF((_xlfn.XLOOKUP(B2194,[2]Sheet1!$A$2:$A$198,[2]Sheet1!$B$2:$B$198,"-",0)="Glade"),"Out","No")</f>
        <v>No</v>
      </c>
      <c r="J2194" s="94"/>
      <c r="K2194" s="95"/>
      <c r="L2194" s="95"/>
      <c r="M2194" s="95"/>
      <c r="N2194" s="96"/>
      <c r="O2194" s="89"/>
      <c r="R2194" t="b">
        <f t="shared" si="70"/>
        <v>0</v>
      </c>
    </row>
    <row r="2195" spans="1:18" ht="15" thickBot="1" x14ac:dyDescent="0.35">
      <c r="A2195" s="3" t="s">
        <v>2678</v>
      </c>
      <c r="B2195" s="3" t="s">
        <v>1145</v>
      </c>
      <c r="C2195" s="84">
        <f>IF(COUNTIF(Table8[Tag Number], A2195), 1, 0)</f>
        <v>0</v>
      </c>
      <c r="D2195" s="85">
        <f>IF(COUNTIF(Table9[Tag Number], A2195), 1, 0)</f>
        <v>0</v>
      </c>
      <c r="E2195" s="86">
        <f>IF(COUNTIF(Table10[Tag Number], A2195), 1, 0)</f>
        <v>0</v>
      </c>
      <c r="F2195" s="86">
        <f>IF(COUNTIF(Table11[Tag Number], A2195), 1, 0)</f>
        <v>0</v>
      </c>
      <c r="G2195" s="87">
        <f t="shared" si="71"/>
        <v>0</v>
      </c>
      <c r="H2195" s="88" t="str" cm="1">
        <f t="array" ref="H2195">_xlfn.IFS(OR(_xlfn.XLOOKUP(A2195,Table9[Tag Number],Table9[Status],"-",0)="Dead",
        _xlfn.XLOOKUP(A2195,Table10[Tag Number],Table10[Status],"-",0)="Dead",
        _xlfn.XLOOKUP(A2195,Table11[Tag Number],Table11[Status],"-",0)="Dead",
        _xlfn.XLOOKUP(A2195,Table8[Tag Number],Table8[Status],"-",0)="Dead"),"Dead",
     OR(_xlfn.XLOOKUP(A2195,Table11[Tag Number],Table11[Status],"-",0)="Alive",
        _xlfn.XLOOKUP(A2195,Table10[Tag Number],Table10[Status],"-",0)="Alive",
        _xlfn.XLOOKUP(A2195,Table9[Tag Number],Table9[Status],"-",0)="Alive",
        _xlfn.XLOOKUP(A2195,Table8[Tag Number],Table8[Status],"-",0)="Alive"),"Alive",
     OR(_xlfn.XLOOKUP(A2195,Table9[Tag Number],Table9[Status],"-",0)="-",
        _xlfn.XLOOKUP(A2195,Table10[Tag Number],Table10[Status],"-",0)="-",
        _xlfn.XLOOKUP(A2195,Table11[Tag Number],Table11[Status],"-",0)="-",
        _xlfn.XLOOKUP(A2195,Table8[Tag Number],Table8[Status],"-",0)="-"),
   "-")</f>
        <v>-</v>
      </c>
      <c r="I2195" s="88" t="str">
        <f>IF((_xlfn.XLOOKUP(B2195,[2]Sheet1!$A$2:$A$198,[2]Sheet1!$B$2:$B$198,"-",0)="Glade"),"Out","No")</f>
        <v>No</v>
      </c>
      <c r="J2195" s="94"/>
      <c r="K2195" s="95"/>
      <c r="L2195" s="95"/>
      <c r="M2195" s="95"/>
      <c r="N2195" s="96"/>
      <c r="O2195" s="89"/>
      <c r="R2195" t="b">
        <f t="shared" si="70"/>
        <v>0</v>
      </c>
    </row>
    <row r="2196" spans="1:18" ht="15" thickBot="1" x14ac:dyDescent="0.35">
      <c r="A2196" s="2" t="s">
        <v>2679</v>
      </c>
      <c r="B2196" s="2" t="s">
        <v>1145</v>
      </c>
      <c r="C2196" s="84">
        <f>IF(COUNTIF(Table8[Tag Number], A2196), 1, 0)</f>
        <v>0</v>
      </c>
      <c r="D2196" s="85">
        <f>IF(COUNTIF(Table9[Tag Number], A2196), 1, 0)</f>
        <v>0</v>
      </c>
      <c r="E2196" s="86">
        <f>IF(COUNTIF(Table10[Tag Number], A2196), 1, 0)</f>
        <v>0</v>
      </c>
      <c r="F2196" s="86">
        <f>IF(COUNTIF(Table11[Tag Number], A2196), 1, 0)</f>
        <v>0</v>
      </c>
      <c r="G2196" s="87">
        <f t="shared" si="71"/>
        <v>0</v>
      </c>
      <c r="H2196" s="88" t="str" cm="1">
        <f t="array" ref="H2196">_xlfn.IFS(OR(_xlfn.XLOOKUP(A2196,Table9[Tag Number],Table9[Status],"-",0)="Dead",
        _xlfn.XLOOKUP(A2196,Table10[Tag Number],Table10[Status],"-",0)="Dead",
        _xlfn.XLOOKUP(A2196,Table11[Tag Number],Table11[Status],"-",0)="Dead",
        _xlfn.XLOOKUP(A2196,Table8[Tag Number],Table8[Status],"-",0)="Dead"),"Dead",
     OR(_xlfn.XLOOKUP(A2196,Table11[Tag Number],Table11[Status],"-",0)="Alive",
        _xlfn.XLOOKUP(A2196,Table10[Tag Number],Table10[Status],"-",0)="Alive",
        _xlfn.XLOOKUP(A2196,Table9[Tag Number],Table9[Status],"-",0)="Alive",
        _xlfn.XLOOKUP(A2196,Table8[Tag Number],Table8[Status],"-",0)="Alive"),"Alive",
     OR(_xlfn.XLOOKUP(A2196,Table9[Tag Number],Table9[Status],"-",0)="-",
        _xlfn.XLOOKUP(A2196,Table10[Tag Number],Table10[Status],"-",0)="-",
        _xlfn.XLOOKUP(A2196,Table11[Tag Number],Table11[Status],"-",0)="-",
        _xlfn.XLOOKUP(A2196,Table8[Tag Number],Table8[Status],"-",0)="-"),
   "-")</f>
        <v>-</v>
      </c>
      <c r="I2196" s="88" t="str">
        <f>IF((_xlfn.XLOOKUP(B2196,[2]Sheet1!$A$2:$A$198,[2]Sheet1!$B$2:$B$198,"-",0)="Glade"),"Out","No")</f>
        <v>No</v>
      </c>
      <c r="J2196" s="94"/>
      <c r="K2196" s="95"/>
      <c r="L2196" s="95"/>
      <c r="M2196" s="95"/>
      <c r="N2196" s="96"/>
      <c r="O2196" s="89"/>
      <c r="R2196" t="b">
        <f t="shared" si="70"/>
        <v>0</v>
      </c>
    </row>
    <row r="2197" spans="1:18" ht="15" thickBot="1" x14ac:dyDescent="0.35">
      <c r="A2197" s="3" t="s">
        <v>2680</v>
      </c>
      <c r="B2197" s="3" t="s">
        <v>1145</v>
      </c>
      <c r="C2197" s="84">
        <f>IF(COUNTIF(Table8[Tag Number], A2197), 1, 0)</f>
        <v>0</v>
      </c>
      <c r="D2197" s="85">
        <f>IF(COUNTIF(Table9[Tag Number], A2197), 1, 0)</f>
        <v>0</v>
      </c>
      <c r="E2197" s="86">
        <f>IF(COUNTIF(Table10[Tag Number], A2197), 1, 0)</f>
        <v>0</v>
      </c>
      <c r="F2197" s="86">
        <f>IF(COUNTIF(Table11[Tag Number], A2197), 1, 0)</f>
        <v>0</v>
      </c>
      <c r="G2197" s="87">
        <f t="shared" si="71"/>
        <v>0</v>
      </c>
      <c r="H2197" s="88" t="str" cm="1">
        <f t="array" ref="H2197">_xlfn.IFS(OR(_xlfn.XLOOKUP(A2197,Table9[Tag Number],Table9[Status],"-",0)="Dead",
        _xlfn.XLOOKUP(A2197,Table10[Tag Number],Table10[Status],"-",0)="Dead",
        _xlfn.XLOOKUP(A2197,Table11[Tag Number],Table11[Status],"-",0)="Dead",
        _xlfn.XLOOKUP(A2197,Table8[Tag Number],Table8[Status],"-",0)="Dead"),"Dead",
     OR(_xlfn.XLOOKUP(A2197,Table11[Tag Number],Table11[Status],"-",0)="Alive",
        _xlfn.XLOOKUP(A2197,Table10[Tag Number],Table10[Status],"-",0)="Alive",
        _xlfn.XLOOKUP(A2197,Table9[Tag Number],Table9[Status],"-",0)="Alive",
        _xlfn.XLOOKUP(A2197,Table8[Tag Number],Table8[Status],"-",0)="Alive"),"Alive",
     OR(_xlfn.XLOOKUP(A2197,Table9[Tag Number],Table9[Status],"-",0)="-",
        _xlfn.XLOOKUP(A2197,Table10[Tag Number],Table10[Status],"-",0)="-",
        _xlfn.XLOOKUP(A2197,Table11[Tag Number],Table11[Status],"-",0)="-",
        _xlfn.XLOOKUP(A2197,Table8[Tag Number],Table8[Status],"-",0)="-"),
   "-")</f>
        <v>-</v>
      </c>
      <c r="I2197" s="88" t="str">
        <f>IF((_xlfn.XLOOKUP(B2197,[2]Sheet1!$A$2:$A$198,[2]Sheet1!$B$2:$B$198,"-",0)="Glade"),"Out","No")</f>
        <v>No</v>
      </c>
      <c r="J2197" s="94"/>
      <c r="K2197" s="95"/>
      <c r="L2197" s="95"/>
      <c r="M2197" s="95"/>
      <c r="N2197" s="96"/>
      <c r="O2197" s="89"/>
      <c r="R2197" t="b">
        <f t="shared" si="70"/>
        <v>0</v>
      </c>
    </row>
    <row r="2198" spans="1:18" ht="15" thickBot="1" x14ac:dyDescent="0.35">
      <c r="A2198" s="2" t="s">
        <v>2681</v>
      </c>
      <c r="B2198" s="2" t="s">
        <v>1145</v>
      </c>
      <c r="C2198" s="84">
        <f>IF(COUNTIF(Table8[Tag Number], A2198), 1, 0)</f>
        <v>0</v>
      </c>
      <c r="D2198" s="85">
        <f>IF(COUNTIF(Table9[Tag Number], A2198), 1, 0)</f>
        <v>0</v>
      </c>
      <c r="E2198" s="86">
        <f>IF(COUNTIF(Table10[Tag Number], A2198), 1, 0)</f>
        <v>0</v>
      </c>
      <c r="F2198" s="86">
        <f>IF(COUNTIF(Table11[Tag Number], A2198), 1, 0)</f>
        <v>0</v>
      </c>
      <c r="G2198" s="87">
        <f t="shared" si="71"/>
        <v>0</v>
      </c>
      <c r="H2198" s="88" t="str" cm="1">
        <f t="array" ref="H2198">_xlfn.IFS(OR(_xlfn.XLOOKUP(A2198,Table9[Tag Number],Table9[Status],"-",0)="Dead",
        _xlfn.XLOOKUP(A2198,Table10[Tag Number],Table10[Status],"-",0)="Dead",
        _xlfn.XLOOKUP(A2198,Table11[Tag Number],Table11[Status],"-",0)="Dead",
        _xlfn.XLOOKUP(A2198,Table8[Tag Number],Table8[Status],"-",0)="Dead"),"Dead",
     OR(_xlfn.XLOOKUP(A2198,Table11[Tag Number],Table11[Status],"-",0)="Alive",
        _xlfn.XLOOKUP(A2198,Table10[Tag Number],Table10[Status],"-",0)="Alive",
        _xlfn.XLOOKUP(A2198,Table9[Tag Number],Table9[Status],"-",0)="Alive",
        _xlfn.XLOOKUP(A2198,Table8[Tag Number],Table8[Status],"-",0)="Alive"),"Alive",
     OR(_xlfn.XLOOKUP(A2198,Table9[Tag Number],Table9[Status],"-",0)="-",
        _xlfn.XLOOKUP(A2198,Table10[Tag Number],Table10[Status],"-",0)="-",
        _xlfn.XLOOKUP(A2198,Table11[Tag Number],Table11[Status],"-",0)="-",
        _xlfn.XLOOKUP(A2198,Table8[Tag Number],Table8[Status],"-",0)="-"),
   "-")</f>
        <v>-</v>
      </c>
      <c r="I2198" s="88" t="str">
        <f>IF((_xlfn.XLOOKUP(B2198,[2]Sheet1!$A$2:$A$198,[2]Sheet1!$B$2:$B$198,"-",0)="Glade"),"Out","No")</f>
        <v>No</v>
      </c>
      <c r="J2198" s="94"/>
      <c r="K2198" s="95"/>
      <c r="L2198" s="95"/>
      <c r="M2198" s="95"/>
      <c r="N2198" s="96"/>
      <c r="O2198" s="89"/>
      <c r="R2198" t="b">
        <f t="shared" si="70"/>
        <v>0</v>
      </c>
    </row>
    <row r="2199" spans="1:18" ht="15" thickBot="1" x14ac:dyDescent="0.35">
      <c r="A2199" s="3" t="s">
        <v>2682</v>
      </c>
      <c r="B2199" s="3" t="s">
        <v>1145</v>
      </c>
      <c r="C2199" s="84">
        <f>IF(COUNTIF(Table8[Tag Number], A2199), 1, 0)</f>
        <v>0</v>
      </c>
      <c r="D2199" s="85">
        <f>IF(COUNTIF(Table9[Tag Number], A2199), 1, 0)</f>
        <v>0</v>
      </c>
      <c r="E2199" s="86">
        <f>IF(COUNTIF(Table10[Tag Number], A2199), 1, 0)</f>
        <v>0</v>
      </c>
      <c r="F2199" s="86">
        <f>IF(COUNTIF(Table11[Tag Number], A2199), 1, 0)</f>
        <v>0</v>
      </c>
      <c r="G2199" s="87">
        <f t="shared" si="71"/>
        <v>0</v>
      </c>
      <c r="H2199" s="88" t="str" cm="1">
        <f t="array" ref="H2199">_xlfn.IFS(OR(_xlfn.XLOOKUP(A2199,Table9[Tag Number],Table9[Status],"-",0)="Dead",
        _xlfn.XLOOKUP(A2199,Table10[Tag Number],Table10[Status],"-",0)="Dead",
        _xlfn.XLOOKUP(A2199,Table11[Tag Number],Table11[Status],"-",0)="Dead",
        _xlfn.XLOOKUP(A2199,Table8[Tag Number],Table8[Status],"-",0)="Dead"),"Dead",
     OR(_xlfn.XLOOKUP(A2199,Table11[Tag Number],Table11[Status],"-",0)="Alive",
        _xlfn.XLOOKUP(A2199,Table10[Tag Number],Table10[Status],"-",0)="Alive",
        _xlfn.XLOOKUP(A2199,Table9[Tag Number],Table9[Status],"-",0)="Alive",
        _xlfn.XLOOKUP(A2199,Table8[Tag Number],Table8[Status],"-",0)="Alive"),"Alive",
     OR(_xlfn.XLOOKUP(A2199,Table9[Tag Number],Table9[Status],"-",0)="-",
        _xlfn.XLOOKUP(A2199,Table10[Tag Number],Table10[Status],"-",0)="-",
        _xlfn.XLOOKUP(A2199,Table11[Tag Number],Table11[Status],"-",0)="-",
        _xlfn.XLOOKUP(A2199,Table8[Tag Number],Table8[Status],"-",0)="-"),
   "-")</f>
        <v>-</v>
      </c>
      <c r="I2199" s="88" t="str">
        <f>IF((_xlfn.XLOOKUP(B2199,[2]Sheet1!$A$2:$A$198,[2]Sheet1!$B$2:$B$198,"-",0)="Glade"),"Out","No")</f>
        <v>No</v>
      </c>
      <c r="J2199" s="94"/>
      <c r="K2199" s="95"/>
      <c r="L2199" s="95"/>
      <c r="M2199" s="95"/>
      <c r="N2199" s="96"/>
      <c r="O2199" s="89"/>
      <c r="R2199" t="b">
        <f t="shared" si="70"/>
        <v>0</v>
      </c>
    </row>
    <row r="2200" spans="1:18" ht="15" thickBot="1" x14ac:dyDescent="0.35">
      <c r="A2200" s="2" t="s">
        <v>2683</v>
      </c>
      <c r="B2200" s="2" t="s">
        <v>1145</v>
      </c>
      <c r="C2200" s="84">
        <f>IF(COUNTIF(Table8[Tag Number], A2200), 1, 0)</f>
        <v>0</v>
      </c>
      <c r="D2200" s="85">
        <f>IF(COUNTIF(Table9[Tag Number], A2200), 1, 0)</f>
        <v>0</v>
      </c>
      <c r="E2200" s="86">
        <f>IF(COUNTIF(Table10[Tag Number], A2200), 1, 0)</f>
        <v>0</v>
      </c>
      <c r="F2200" s="86">
        <f>IF(COUNTIF(Table11[Tag Number], A2200), 1, 0)</f>
        <v>0</v>
      </c>
      <c r="G2200" s="87">
        <f t="shared" si="71"/>
        <v>0</v>
      </c>
      <c r="H2200" s="88" t="str" cm="1">
        <f t="array" ref="H2200">_xlfn.IFS(OR(_xlfn.XLOOKUP(A2200,Table9[Tag Number],Table9[Status],"-",0)="Dead",
        _xlfn.XLOOKUP(A2200,Table10[Tag Number],Table10[Status],"-",0)="Dead",
        _xlfn.XLOOKUP(A2200,Table11[Tag Number],Table11[Status],"-",0)="Dead",
        _xlfn.XLOOKUP(A2200,Table8[Tag Number],Table8[Status],"-",0)="Dead"),"Dead",
     OR(_xlfn.XLOOKUP(A2200,Table11[Tag Number],Table11[Status],"-",0)="Alive",
        _xlfn.XLOOKUP(A2200,Table10[Tag Number],Table10[Status],"-",0)="Alive",
        _xlfn.XLOOKUP(A2200,Table9[Tag Number],Table9[Status],"-",0)="Alive",
        _xlfn.XLOOKUP(A2200,Table8[Tag Number],Table8[Status],"-",0)="Alive"),"Alive",
     OR(_xlfn.XLOOKUP(A2200,Table9[Tag Number],Table9[Status],"-",0)="-",
        _xlfn.XLOOKUP(A2200,Table10[Tag Number],Table10[Status],"-",0)="-",
        _xlfn.XLOOKUP(A2200,Table11[Tag Number],Table11[Status],"-",0)="-",
        _xlfn.XLOOKUP(A2200,Table8[Tag Number],Table8[Status],"-",0)="-"),
   "-")</f>
        <v>-</v>
      </c>
      <c r="I2200" s="88" t="str">
        <f>IF((_xlfn.XLOOKUP(B2200,[2]Sheet1!$A$2:$A$198,[2]Sheet1!$B$2:$B$198,"-",0)="Glade"),"Out","No")</f>
        <v>No</v>
      </c>
      <c r="J2200" s="94"/>
      <c r="K2200" s="95"/>
      <c r="L2200" s="95"/>
      <c r="M2200" s="95"/>
      <c r="N2200" s="96"/>
      <c r="O2200" s="89"/>
      <c r="R2200" t="b">
        <f t="shared" si="70"/>
        <v>0</v>
      </c>
    </row>
    <row r="2201" spans="1:18" ht="15" thickBot="1" x14ac:dyDescent="0.35">
      <c r="A2201" s="3" t="s">
        <v>2684</v>
      </c>
      <c r="B2201" s="3" t="s">
        <v>1145</v>
      </c>
      <c r="C2201" s="84">
        <f>IF(COUNTIF(Table8[Tag Number], A2201), 1, 0)</f>
        <v>0</v>
      </c>
      <c r="D2201" s="85">
        <f>IF(COUNTIF(Table9[Tag Number], A2201), 1, 0)</f>
        <v>0</v>
      </c>
      <c r="E2201" s="86">
        <f>IF(COUNTIF(Table10[Tag Number], A2201), 1, 0)</f>
        <v>0</v>
      </c>
      <c r="F2201" s="86">
        <f>IF(COUNTIF(Table11[Tag Number], A2201), 1, 0)</f>
        <v>0</v>
      </c>
      <c r="G2201" s="87">
        <f t="shared" si="71"/>
        <v>0</v>
      </c>
      <c r="H2201" s="88" t="str" cm="1">
        <f t="array" ref="H2201">_xlfn.IFS(OR(_xlfn.XLOOKUP(A2201,Table9[Tag Number],Table9[Status],"-",0)="Dead",
        _xlfn.XLOOKUP(A2201,Table10[Tag Number],Table10[Status],"-",0)="Dead",
        _xlfn.XLOOKUP(A2201,Table11[Tag Number],Table11[Status],"-",0)="Dead",
        _xlfn.XLOOKUP(A2201,Table8[Tag Number],Table8[Status],"-",0)="Dead"),"Dead",
     OR(_xlfn.XLOOKUP(A2201,Table11[Tag Number],Table11[Status],"-",0)="Alive",
        _xlfn.XLOOKUP(A2201,Table10[Tag Number],Table10[Status],"-",0)="Alive",
        _xlfn.XLOOKUP(A2201,Table9[Tag Number],Table9[Status],"-",0)="Alive",
        _xlfn.XLOOKUP(A2201,Table8[Tag Number],Table8[Status],"-",0)="Alive"),"Alive",
     OR(_xlfn.XLOOKUP(A2201,Table9[Tag Number],Table9[Status],"-",0)="-",
        _xlfn.XLOOKUP(A2201,Table10[Tag Number],Table10[Status],"-",0)="-",
        _xlfn.XLOOKUP(A2201,Table11[Tag Number],Table11[Status],"-",0)="-",
        _xlfn.XLOOKUP(A2201,Table8[Tag Number],Table8[Status],"-",0)="-"),
   "-")</f>
        <v>-</v>
      </c>
      <c r="I2201" s="88" t="str">
        <f>IF((_xlfn.XLOOKUP(B2201,[2]Sheet1!$A$2:$A$198,[2]Sheet1!$B$2:$B$198,"-",0)="Glade"),"Out","No")</f>
        <v>No</v>
      </c>
      <c r="J2201" s="94"/>
      <c r="K2201" s="95"/>
      <c r="L2201" s="95"/>
      <c r="M2201" s="95"/>
      <c r="N2201" s="96"/>
      <c r="O2201" s="89"/>
      <c r="R2201" t="b">
        <f t="shared" si="70"/>
        <v>0</v>
      </c>
    </row>
    <row r="2202" spans="1:18" ht="15" thickBot="1" x14ac:dyDescent="0.35">
      <c r="A2202" s="2" t="s">
        <v>2685</v>
      </c>
      <c r="B2202" s="2" t="s">
        <v>1145</v>
      </c>
      <c r="C2202" s="84">
        <f>IF(COUNTIF(Table8[Tag Number], A2202), 1, 0)</f>
        <v>0</v>
      </c>
      <c r="D2202" s="85">
        <f>IF(COUNTIF(Table9[Tag Number], A2202), 1, 0)</f>
        <v>0</v>
      </c>
      <c r="E2202" s="86">
        <f>IF(COUNTIF(Table10[Tag Number], A2202), 1, 0)</f>
        <v>0</v>
      </c>
      <c r="F2202" s="86">
        <f>IF(COUNTIF(Table11[Tag Number], A2202), 1, 0)</f>
        <v>0</v>
      </c>
      <c r="G2202" s="87">
        <f t="shared" si="71"/>
        <v>0</v>
      </c>
      <c r="H2202" s="88" t="str" cm="1">
        <f t="array" ref="H2202">_xlfn.IFS(OR(_xlfn.XLOOKUP(A2202,Table9[Tag Number],Table9[Status],"-",0)="Dead",
        _xlfn.XLOOKUP(A2202,Table10[Tag Number],Table10[Status],"-",0)="Dead",
        _xlfn.XLOOKUP(A2202,Table11[Tag Number],Table11[Status],"-",0)="Dead",
        _xlfn.XLOOKUP(A2202,Table8[Tag Number],Table8[Status],"-",0)="Dead"),"Dead",
     OR(_xlfn.XLOOKUP(A2202,Table11[Tag Number],Table11[Status],"-",0)="Alive",
        _xlfn.XLOOKUP(A2202,Table10[Tag Number],Table10[Status],"-",0)="Alive",
        _xlfn.XLOOKUP(A2202,Table9[Tag Number],Table9[Status],"-",0)="Alive",
        _xlfn.XLOOKUP(A2202,Table8[Tag Number],Table8[Status],"-",0)="Alive"),"Alive",
     OR(_xlfn.XLOOKUP(A2202,Table9[Tag Number],Table9[Status],"-",0)="-",
        _xlfn.XLOOKUP(A2202,Table10[Tag Number],Table10[Status],"-",0)="-",
        _xlfn.XLOOKUP(A2202,Table11[Tag Number],Table11[Status],"-",0)="-",
        _xlfn.XLOOKUP(A2202,Table8[Tag Number],Table8[Status],"-",0)="-"),
   "-")</f>
        <v>-</v>
      </c>
      <c r="I2202" s="88" t="str">
        <f>IF((_xlfn.XLOOKUP(B2202,[2]Sheet1!$A$2:$A$198,[2]Sheet1!$B$2:$B$198,"-",0)="Glade"),"Out","No")</f>
        <v>No</v>
      </c>
      <c r="J2202" s="94"/>
      <c r="K2202" s="95"/>
      <c r="L2202" s="95"/>
      <c r="M2202" s="95"/>
      <c r="N2202" s="96"/>
      <c r="O2202" s="89"/>
      <c r="R2202" t="b">
        <f t="shared" si="70"/>
        <v>0</v>
      </c>
    </row>
    <row r="2203" spans="1:18" ht="15" thickBot="1" x14ac:dyDescent="0.35">
      <c r="A2203" s="3" t="s">
        <v>2686</v>
      </c>
      <c r="B2203" s="3" t="s">
        <v>1145</v>
      </c>
      <c r="C2203" s="84">
        <f>IF(COUNTIF(Table8[Tag Number], A2203), 1, 0)</f>
        <v>0</v>
      </c>
      <c r="D2203" s="85">
        <f>IF(COUNTIF(Table9[Tag Number], A2203), 1, 0)</f>
        <v>0</v>
      </c>
      <c r="E2203" s="86">
        <f>IF(COUNTIF(Table10[Tag Number], A2203), 1, 0)</f>
        <v>0</v>
      </c>
      <c r="F2203" s="86">
        <f>IF(COUNTIF(Table11[Tag Number], A2203), 1, 0)</f>
        <v>0</v>
      </c>
      <c r="G2203" s="87">
        <f t="shared" si="71"/>
        <v>0</v>
      </c>
      <c r="H2203" s="88" t="str" cm="1">
        <f t="array" ref="H2203">_xlfn.IFS(OR(_xlfn.XLOOKUP(A2203,Table9[Tag Number],Table9[Status],"-",0)="Dead",
        _xlfn.XLOOKUP(A2203,Table10[Tag Number],Table10[Status],"-",0)="Dead",
        _xlfn.XLOOKUP(A2203,Table11[Tag Number],Table11[Status],"-",0)="Dead",
        _xlfn.XLOOKUP(A2203,Table8[Tag Number],Table8[Status],"-",0)="Dead"),"Dead",
     OR(_xlfn.XLOOKUP(A2203,Table11[Tag Number],Table11[Status],"-",0)="Alive",
        _xlfn.XLOOKUP(A2203,Table10[Tag Number],Table10[Status],"-",0)="Alive",
        _xlfn.XLOOKUP(A2203,Table9[Tag Number],Table9[Status],"-",0)="Alive",
        _xlfn.XLOOKUP(A2203,Table8[Tag Number],Table8[Status],"-",0)="Alive"),"Alive",
     OR(_xlfn.XLOOKUP(A2203,Table9[Tag Number],Table9[Status],"-",0)="-",
        _xlfn.XLOOKUP(A2203,Table10[Tag Number],Table10[Status],"-",0)="-",
        _xlfn.XLOOKUP(A2203,Table11[Tag Number],Table11[Status],"-",0)="-",
        _xlfn.XLOOKUP(A2203,Table8[Tag Number],Table8[Status],"-",0)="-"),
   "-")</f>
        <v>-</v>
      </c>
      <c r="I2203" s="88" t="str">
        <f>IF((_xlfn.XLOOKUP(B2203,[2]Sheet1!$A$2:$A$198,[2]Sheet1!$B$2:$B$198,"-",0)="Glade"),"Out","No")</f>
        <v>No</v>
      </c>
      <c r="J2203" s="94"/>
      <c r="K2203" s="95"/>
      <c r="L2203" s="95"/>
      <c r="M2203" s="95"/>
      <c r="N2203" s="96"/>
      <c r="O2203" s="89"/>
      <c r="R2203" t="b">
        <f t="shared" si="70"/>
        <v>0</v>
      </c>
    </row>
    <row r="2204" spans="1:18" ht="15" thickBot="1" x14ac:dyDescent="0.35">
      <c r="A2204" s="2" t="s">
        <v>2687</v>
      </c>
      <c r="B2204" s="2" t="s">
        <v>1145</v>
      </c>
      <c r="C2204" s="84">
        <f>IF(COUNTIF(Table8[Tag Number], A2204), 1, 0)</f>
        <v>0</v>
      </c>
      <c r="D2204" s="85">
        <f>IF(COUNTIF(Table9[Tag Number], A2204), 1, 0)</f>
        <v>0</v>
      </c>
      <c r="E2204" s="86">
        <f>IF(COUNTIF(Table10[Tag Number], A2204), 1, 0)</f>
        <v>0</v>
      </c>
      <c r="F2204" s="86">
        <f>IF(COUNTIF(Table11[Tag Number], A2204), 1, 0)</f>
        <v>0</v>
      </c>
      <c r="G2204" s="87">
        <f t="shared" si="71"/>
        <v>0</v>
      </c>
      <c r="H2204" s="88" t="str" cm="1">
        <f t="array" ref="H2204">_xlfn.IFS(OR(_xlfn.XLOOKUP(A2204,Table9[Tag Number],Table9[Status],"-",0)="Dead",
        _xlfn.XLOOKUP(A2204,Table10[Tag Number],Table10[Status],"-",0)="Dead",
        _xlfn.XLOOKUP(A2204,Table11[Tag Number],Table11[Status],"-",0)="Dead",
        _xlfn.XLOOKUP(A2204,Table8[Tag Number],Table8[Status],"-",0)="Dead"),"Dead",
     OR(_xlfn.XLOOKUP(A2204,Table11[Tag Number],Table11[Status],"-",0)="Alive",
        _xlfn.XLOOKUP(A2204,Table10[Tag Number],Table10[Status],"-",0)="Alive",
        _xlfn.XLOOKUP(A2204,Table9[Tag Number],Table9[Status],"-",0)="Alive",
        _xlfn.XLOOKUP(A2204,Table8[Tag Number],Table8[Status],"-",0)="Alive"),"Alive",
     OR(_xlfn.XLOOKUP(A2204,Table9[Tag Number],Table9[Status],"-",0)="-",
        _xlfn.XLOOKUP(A2204,Table10[Tag Number],Table10[Status],"-",0)="-",
        _xlfn.XLOOKUP(A2204,Table11[Tag Number],Table11[Status],"-",0)="-",
        _xlfn.XLOOKUP(A2204,Table8[Tag Number],Table8[Status],"-",0)="-"),
   "-")</f>
        <v>-</v>
      </c>
      <c r="I2204" s="88" t="str">
        <f>IF((_xlfn.XLOOKUP(B2204,[2]Sheet1!$A$2:$A$198,[2]Sheet1!$B$2:$B$198,"-",0)="Glade"),"Out","No")</f>
        <v>No</v>
      </c>
      <c r="J2204" s="94"/>
      <c r="K2204" s="95"/>
      <c r="L2204" s="95"/>
      <c r="M2204" s="95"/>
      <c r="N2204" s="96"/>
      <c r="O2204" s="89"/>
      <c r="R2204" t="b">
        <f t="shared" si="70"/>
        <v>0</v>
      </c>
    </row>
    <row r="2205" spans="1:18" ht="15" thickBot="1" x14ac:dyDescent="0.35">
      <c r="A2205" s="3" t="s">
        <v>2688</v>
      </c>
      <c r="B2205" s="3" t="s">
        <v>1145</v>
      </c>
      <c r="C2205" s="84">
        <f>IF(COUNTIF(Table8[Tag Number], A2205), 1, 0)</f>
        <v>0</v>
      </c>
      <c r="D2205" s="85">
        <f>IF(COUNTIF(Table9[Tag Number], A2205), 1, 0)</f>
        <v>0</v>
      </c>
      <c r="E2205" s="86">
        <f>IF(COUNTIF(Table10[Tag Number], A2205), 1, 0)</f>
        <v>0</v>
      </c>
      <c r="F2205" s="86">
        <f>IF(COUNTIF(Table11[Tag Number], A2205), 1, 0)</f>
        <v>0</v>
      </c>
      <c r="G2205" s="87">
        <f t="shared" si="71"/>
        <v>0</v>
      </c>
      <c r="H2205" s="88" t="str" cm="1">
        <f t="array" ref="H2205">_xlfn.IFS(OR(_xlfn.XLOOKUP(A2205,Table9[Tag Number],Table9[Status],"-",0)="Dead",
        _xlfn.XLOOKUP(A2205,Table10[Tag Number],Table10[Status],"-",0)="Dead",
        _xlfn.XLOOKUP(A2205,Table11[Tag Number],Table11[Status],"-",0)="Dead",
        _xlfn.XLOOKUP(A2205,Table8[Tag Number],Table8[Status],"-",0)="Dead"),"Dead",
     OR(_xlfn.XLOOKUP(A2205,Table11[Tag Number],Table11[Status],"-",0)="Alive",
        _xlfn.XLOOKUP(A2205,Table10[Tag Number],Table10[Status],"-",0)="Alive",
        _xlfn.XLOOKUP(A2205,Table9[Tag Number],Table9[Status],"-",0)="Alive",
        _xlfn.XLOOKUP(A2205,Table8[Tag Number],Table8[Status],"-",0)="Alive"),"Alive",
     OR(_xlfn.XLOOKUP(A2205,Table9[Tag Number],Table9[Status],"-",0)="-",
        _xlfn.XLOOKUP(A2205,Table10[Tag Number],Table10[Status],"-",0)="-",
        _xlfn.XLOOKUP(A2205,Table11[Tag Number],Table11[Status],"-",0)="-",
        _xlfn.XLOOKUP(A2205,Table8[Tag Number],Table8[Status],"-",0)="-"),
   "-")</f>
        <v>-</v>
      </c>
      <c r="I2205" s="88" t="str">
        <f>IF((_xlfn.XLOOKUP(B2205,[2]Sheet1!$A$2:$A$198,[2]Sheet1!$B$2:$B$198,"-",0)="Glade"),"Out","No")</f>
        <v>No</v>
      </c>
      <c r="J2205" s="94"/>
      <c r="K2205" s="95"/>
      <c r="L2205" s="95"/>
      <c r="M2205" s="95"/>
      <c r="N2205" s="96"/>
      <c r="O2205" s="89"/>
      <c r="R2205" t="b">
        <f t="shared" si="70"/>
        <v>0</v>
      </c>
    </row>
    <row r="2206" spans="1:18" ht="15" thickBot="1" x14ac:dyDescent="0.35">
      <c r="A2206" s="2" t="s">
        <v>2689</v>
      </c>
      <c r="B2206" s="2" t="s">
        <v>1145</v>
      </c>
      <c r="C2206" s="84">
        <f>IF(COUNTIF(Table8[Tag Number], A2206), 1, 0)</f>
        <v>0</v>
      </c>
      <c r="D2206" s="85">
        <f>IF(COUNTIF(Table9[Tag Number], A2206), 1, 0)</f>
        <v>0</v>
      </c>
      <c r="E2206" s="86">
        <f>IF(COUNTIF(Table10[Tag Number], A2206), 1, 0)</f>
        <v>0</v>
      </c>
      <c r="F2206" s="86">
        <f>IF(COUNTIF(Table11[Tag Number], A2206), 1, 0)</f>
        <v>0</v>
      </c>
      <c r="G2206" s="87">
        <f t="shared" si="71"/>
        <v>0</v>
      </c>
      <c r="H2206" s="88" t="str" cm="1">
        <f t="array" ref="H2206">_xlfn.IFS(OR(_xlfn.XLOOKUP(A2206,Table9[Tag Number],Table9[Status],"-",0)="Dead",
        _xlfn.XLOOKUP(A2206,Table10[Tag Number],Table10[Status],"-",0)="Dead",
        _xlfn.XLOOKUP(A2206,Table11[Tag Number],Table11[Status],"-",0)="Dead",
        _xlfn.XLOOKUP(A2206,Table8[Tag Number],Table8[Status],"-",0)="Dead"),"Dead",
     OR(_xlfn.XLOOKUP(A2206,Table11[Tag Number],Table11[Status],"-",0)="Alive",
        _xlfn.XLOOKUP(A2206,Table10[Tag Number],Table10[Status],"-",0)="Alive",
        _xlfn.XLOOKUP(A2206,Table9[Tag Number],Table9[Status],"-",0)="Alive",
        _xlfn.XLOOKUP(A2206,Table8[Tag Number],Table8[Status],"-",0)="Alive"),"Alive",
     OR(_xlfn.XLOOKUP(A2206,Table9[Tag Number],Table9[Status],"-",0)="-",
        _xlfn.XLOOKUP(A2206,Table10[Tag Number],Table10[Status],"-",0)="-",
        _xlfn.XLOOKUP(A2206,Table11[Tag Number],Table11[Status],"-",0)="-",
        _xlfn.XLOOKUP(A2206,Table8[Tag Number],Table8[Status],"-",0)="-"),
   "-")</f>
        <v>-</v>
      </c>
      <c r="I2206" s="88" t="str">
        <f>IF((_xlfn.XLOOKUP(B2206,[2]Sheet1!$A$2:$A$198,[2]Sheet1!$B$2:$B$198,"-",0)="Glade"),"Out","No")</f>
        <v>No</v>
      </c>
      <c r="J2206" s="94"/>
      <c r="K2206" s="95"/>
      <c r="L2206" s="95"/>
      <c r="M2206" s="95"/>
      <c r="N2206" s="96"/>
      <c r="O2206" s="89"/>
      <c r="R2206" t="b">
        <f t="shared" si="70"/>
        <v>0</v>
      </c>
    </row>
    <row r="2207" spans="1:18" ht="15" thickBot="1" x14ac:dyDescent="0.35">
      <c r="A2207" s="3" t="s">
        <v>252</v>
      </c>
      <c r="B2207" s="3" t="s">
        <v>1145</v>
      </c>
      <c r="C2207" s="84">
        <f>IF(COUNTIF(Table8[Tag Number], A2207), 1, 0)</f>
        <v>0</v>
      </c>
      <c r="D2207" s="85">
        <f>IF(COUNTIF(Table9[Tag Number], A2207), 1, 0)</f>
        <v>0</v>
      </c>
      <c r="E2207" s="86">
        <f>IF(COUNTIF(Table10[Tag Number], A2207), 1, 0)</f>
        <v>0</v>
      </c>
      <c r="F2207" s="86">
        <f>IF(COUNTIF(Table11[Tag Number], A2207), 1, 0)</f>
        <v>0</v>
      </c>
      <c r="G2207" s="87">
        <f t="shared" si="71"/>
        <v>0</v>
      </c>
      <c r="H2207" s="88" t="str" cm="1">
        <f t="array" ref="H2207">_xlfn.IFS(OR(_xlfn.XLOOKUP(A2207,Table9[Tag Number],Table9[Status],"-",0)="Dead",
        _xlfn.XLOOKUP(A2207,Table10[Tag Number],Table10[Status],"-",0)="Dead",
        _xlfn.XLOOKUP(A2207,Table11[Tag Number],Table11[Status],"-",0)="Dead",
        _xlfn.XLOOKUP(A2207,Table8[Tag Number],Table8[Status],"-",0)="Dead"),"Dead",
     OR(_xlfn.XLOOKUP(A2207,Table11[Tag Number],Table11[Status],"-",0)="Alive",
        _xlfn.XLOOKUP(A2207,Table10[Tag Number],Table10[Status],"-",0)="Alive",
        _xlfn.XLOOKUP(A2207,Table9[Tag Number],Table9[Status],"-",0)="Alive",
        _xlfn.XLOOKUP(A2207,Table8[Tag Number],Table8[Status],"-",0)="Alive"),"Alive",
     OR(_xlfn.XLOOKUP(A2207,Table9[Tag Number],Table9[Status],"-",0)="-",
        _xlfn.XLOOKUP(A2207,Table10[Tag Number],Table10[Status],"-",0)="-",
        _xlfn.XLOOKUP(A2207,Table11[Tag Number],Table11[Status],"-",0)="-",
        _xlfn.XLOOKUP(A2207,Table8[Tag Number],Table8[Status],"-",0)="-"),
   "-")</f>
        <v>-</v>
      </c>
      <c r="I2207" s="88" t="str">
        <f>IF((_xlfn.XLOOKUP(B2207,[2]Sheet1!$A$2:$A$198,[2]Sheet1!$B$2:$B$198,"-",0)="Glade"),"Out","No")</f>
        <v>No</v>
      </c>
      <c r="J2207" s="94"/>
      <c r="K2207" s="95"/>
      <c r="L2207" s="95"/>
      <c r="M2207" s="95"/>
      <c r="N2207" s="96"/>
      <c r="O2207" s="89"/>
      <c r="R2207" t="b">
        <f t="shared" si="70"/>
        <v>0</v>
      </c>
    </row>
    <row r="2208" spans="1:18" ht="15" thickBot="1" x14ac:dyDescent="0.35">
      <c r="A2208" s="2" t="s">
        <v>2690</v>
      </c>
      <c r="B2208" s="2" t="s">
        <v>1145</v>
      </c>
      <c r="C2208" s="84">
        <f>IF(COUNTIF(Table8[Tag Number], A2208), 1, 0)</f>
        <v>0</v>
      </c>
      <c r="D2208" s="85">
        <f>IF(COUNTIF(Table9[Tag Number], A2208), 1, 0)</f>
        <v>0</v>
      </c>
      <c r="E2208" s="86">
        <f>IF(COUNTIF(Table10[Tag Number], A2208), 1, 0)</f>
        <v>0</v>
      </c>
      <c r="F2208" s="86">
        <f>IF(COUNTIF(Table11[Tag Number], A2208), 1, 0)</f>
        <v>0</v>
      </c>
      <c r="G2208" s="87">
        <f t="shared" si="71"/>
        <v>0</v>
      </c>
      <c r="H2208" s="88" t="str" cm="1">
        <f t="array" ref="H2208">_xlfn.IFS(OR(_xlfn.XLOOKUP(A2208,Table9[Tag Number],Table9[Status],"-",0)="Dead",
        _xlfn.XLOOKUP(A2208,Table10[Tag Number],Table10[Status],"-",0)="Dead",
        _xlfn.XLOOKUP(A2208,Table11[Tag Number],Table11[Status],"-",0)="Dead",
        _xlfn.XLOOKUP(A2208,Table8[Tag Number],Table8[Status],"-",0)="Dead"),"Dead",
     OR(_xlfn.XLOOKUP(A2208,Table11[Tag Number],Table11[Status],"-",0)="Alive",
        _xlfn.XLOOKUP(A2208,Table10[Tag Number],Table10[Status],"-",0)="Alive",
        _xlfn.XLOOKUP(A2208,Table9[Tag Number],Table9[Status],"-",0)="Alive",
        _xlfn.XLOOKUP(A2208,Table8[Tag Number],Table8[Status],"-",0)="Alive"),"Alive",
     OR(_xlfn.XLOOKUP(A2208,Table9[Tag Number],Table9[Status],"-",0)="-",
        _xlfn.XLOOKUP(A2208,Table10[Tag Number],Table10[Status],"-",0)="-",
        _xlfn.XLOOKUP(A2208,Table11[Tag Number],Table11[Status],"-",0)="-",
        _xlfn.XLOOKUP(A2208,Table8[Tag Number],Table8[Status],"-",0)="-"),
   "-")</f>
        <v>-</v>
      </c>
      <c r="I2208" s="88" t="str">
        <f>IF((_xlfn.XLOOKUP(B2208,[2]Sheet1!$A$2:$A$198,[2]Sheet1!$B$2:$B$198,"-",0)="Glade"),"Out","No")</f>
        <v>No</v>
      </c>
      <c r="J2208" s="94"/>
      <c r="K2208" s="95"/>
      <c r="L2208" s="95"/>
      <c r="M2208" s="95"/>
      <c r="N2208" s="96"/>
      <c r="O2208" s="89"/>
      <c r="R2208" t="b">
        <f t="shared" si="70"/>
        <v>0</v>
      </c>
    </row>
    <row r="2209" spans="1:18" ht="15" thickBot="1" x14ac:dyDescent="0.35">
      <c r="A2209" s="3" t="s">
        <v>2691</v>
      </c>
      <c r="B2209" s="3" t="s">
        <v>1145</v>
      </c>
      <c r="C2209" s="84">
        <f>IF(COUNTIF(Table8[Tag Number], A2209), 1, 0)</f>
        <v>0</v>
      </c>
      <c r="D2209" s="85">
        <f>IF(COUNTIF(Table9[Tag Number], A2209), 1, 0)</f>
        <v>0</v>
      </c>
      <c r="E2209" s="86">
        <f>IF(COUNTIF(Table10[Tag Number], A2209), 1, 0)</f>
        <v>0</v>
      </c>
      <c r="F2209" s="86">
        <f>IF(COUNTIF(Table11[Tag Number], A2209), 1, 0)</f>
        <v>0</v>
      </c>
      <c r="G2209" s="87">
        <f t="shared" si="71"/>
        <v>0</v>
      </c>
      <c r="H2209" s="88" t="str" cm="1">
        <f t="array" ref="H2209">_xlfn.IFS(OR(_xlfn.XLOOKUP(A2209,Table9[Tag Number],Table9[Status],"-",0)="Dead",
        _xlfn.XLOOKUP(A2209,Table10[Tag Number],Table10[Status],"-",0)="Dead",
        _xlfn.XLOOKUP(A2209,Table11[Tag Number],Table11[Status],"-",0)="Dead",
        _xlfn.XLOOKUP(A2209,Table8[Tag Number],Table8[Status],"-",0)="Dead"),"Dead",
     OR(_xlfn.XLOOKUP(A2209,Table11[Tag Number],Table11[Status],"-",0)="Alive",
        _xlfn.XLOOKUP(A2209,Table10[Tag Number],Table10[Status],"-",0)="Alive",
        _xlfn.XLOOKUP(A2209,Table9[Tag Number],Table9[Status],"-",0)="Alive",
        _xlfn.XLOOKUP(A2209,Table8[Tag Number],Table8[Status],"-",0)="Alive"),"Alive",
     OR(_xlfn.XLOOKUP(A2209,Table9[Tag Number],Table9[Status],"-",0)="-",
        _xlfn.XLOOKUP(A2209,Table10[Tag Number],Table10[Status],"-",0)="-",
        _xlfn.XLOOKUP(A2209,Table11[Tag Number],Table11[Status],"-",0)="-",
        _xlfn.XLOOKUP(A2209,Table8[Tag Number],Table8[Status],"-",0)="-"),
   "-")</f>
        <v>-</v>
      </c>
      <c r="I2209" s="88" t="str">
        <f>IF((_xlfn.XLOOKUP(B2209,[2]Sheet1!$A$2:$A$198,[2]Sheet1!$B$2:$B$198,"-",0)="Glade"),"Out","No")</f>
        <v>No</v>
      </c>
      <c r="J2209" s="94"/>
      <c r="K2209" s="95"/>
      <c r="L2209" s="95"/>
      <c r="M2209" s="95"/>
      <c r="N2209" s="96"/>
      <c r="O2209" s="89"/>
      <c r="R2209" t="b">
        <f t="shared" si="70"/>
        <v>0</v>
      </c>
    </row>
    <row r="2210" spans="1:18" ht="15" thickBot="1" x14ac:dyDescent="0.35">
      <c r="A2210" s="2" t="s">
        <v>2692</v>
      </c>
      <c r="B2210" s="2" t="s">
        <v>1145</v>
      </c>
      <c r="C2210" s="84">
        <f>IF(COUNTIF(Table8[Tag Number], A2210), 1, 0)</f>
        <v>0</v>
      </c>
      <c r="D2210" s="85">
        <f>IF(COUNTIF(Table9[Tag Number], A2210), 1, 0)</f>
        <v>0</v>
      </c>
      <c r="E2210" s="86">
        <f>IF(COUNTIF(Table10[Tag Number], A2210), 1, 0)</f>
        <v>0</v>
      </c>
      <c r="F2210" s="86">
        <f>IF(COUNTIF(Table11[Tag Number], A2210), 1, 0)</f>
        <v>0</v>
      </c>
      <c r="G2210" s="87">
        <f t="shared" si="71"/>
        <v>0</v>
      </c>
      <c r="H2210" s="88" t="str" cm="1">
        <f t="array" ref="H2210">_xlfn.IFS(OR(_xlfn.XLOOKUP(A2210,Table9[Tag Number],Table9[Status],"-",0)="Dead",
        _xlfn.XLOOKUP(A2210,Table10[Tag Number],Table10[Status],"-",0)="Dead",
        _xlfn.XLOOKUP(A2210,Table11[Tag Number],Table11[Status],"-",0)="Dead",
        _xlfn.XLOOKUP(A2210,Table8[Tag Number],Table8[Status],"-",0)="Dead"),"Dead",
     OR(_xlfn.XLOOKUP(A2210,Table11[Tag Number],Table11[Status],"-",0)="Alive",
        _xlfn.XLOOKUP(A2210,Table10[Tag Number],Table10[Status],"-",0)="Alive",
        _xlfn.XLOOKUP(A2210,Table9[Tag Number],Table9[Status],"-",0)="Alive",
        _xlfn.XLOOKUP(A2210,Table8[Tag Number],Table8[Status],"-",0)="Alive"),"Alive",
     OR(_xlfn.XLOOKUP(A2210,Table9[Tag Number],Table9[Status],"-",0)="-",
        _xlfn.XLOOKUP(A2210,Table10[Tag Number],Table10[Status],"-",0)="-",
        _xlfn.XLOOKUP(A2210,Table11[Tag Number],Table11[Status],"-",0)="-",
        _xlfn.XLOOKUP(A2210,Table8[Tag Number],Table8[Status],"-",0)="-"),
   "-")</f>
        <v>-</v>
      </c>
      <c r="I2210" s="88" t="str">
        <f>IF((_xlfn.XLOOKUP(B2210,[2]Sheet1!$A$2:$A$198,[2]Sheet1!$B$2:$B$198,"-",0)="Glade"),"Out","No")</f>
        <v>No</v>
      </c>
      <c r="J2210" s="94"/>
      <c r="K2210" s="95"/>
      <c r="L2210" s="95"/>
      <c r="M2210" s="95"/>
      <c r="N2210" s="96"/>
      <c r="O2210" s="89"/>
      <c r="R2210" t="b">
        <f t="shared" si="70"/>
        <v>0</v>
      </c>
    </row>
    <row r="2211" spans="1:18" ht="15" thickBot="1" x14ac:dyDescent="0.35">
      <c r="A2211" s="3" t="s">
        <v>2693</v>
      </c>
      <c r="B2211" s="3" t="s">
        <v>1145</v>
      </c>
      <c r="C2211" s="84">
        <f>IF(COUNTIF(Table8[Tag Number], A2211), 1, 0)</f>
        <v>0</v>
      </c>
      <c r="D2211" s="85">
        <f>IF(COUNTIF(Table9[Tag Number], A2211), 1, 0)</f>
        <v>0</v>
      </c>
      <c r="E2211" s="86">
        <f>IF(COUNTIF(Table10[Tag Number], A2211), 1, 0)</f>
        <v>0</v>
      </c>
      <c r="F2211" s="86">
        <f>IF(COUNTIF(Table11[Tag Number], A2211), 1, 0)</f>
        <v>0</v>
      </c>
      <c r="G2211" s="87">
        <f t="shared" si="71"/>
        <v>0</v>
      </c>
      <c r="H2211" s="88" t="str" cm="1">
        <f t="array" ref="H2211">_xlfn.IFS(OR(_xlfn.XLOOKUP(A2211,Table9[Tag Number],Table9[Status],"-",0)="Dead",
        _xlfn.XLOOKUP(A2211,Table10[Tag Number],Table10[Status],"-",0)="Dead",
        _xlfn.XLOOKUP(A2211,Table11[Tag Number],Table11[Status],"-",0)="Dead",
        _xlfn.XLOOKUP(A2211,Table8[Tag Number],Table8[Status],"-",0)="Dead"),"Dead",
     OR(_xlfn.XLOOKUP(A2211,Table11[Tag Number],Table11[Status],"-",0)="Alive",
        _xlfn.XLOOKUP(A2211,Table10[Tag Number],Table10[Status],"-",0)="Alive",
        _xlfn.XLOOKUP(A2211,Table9[Tag Number],Table9[Status],"-",0)="Alive",
        _xlfn.XLOOKUP(A2211,Table8[Tag Number],Table8[Status],"-",0)="Alive"),"Alive",
     OR(_xlfn.XLOOKUP(A2211,Table9[Tag Number],Table9[Status],"-",0)="-",
        _xlfn.XLOOKUP(A2211,Table10[Tag Number],Table10[Status],"-",0)="-",
        _xlfn.XLOOKUP(A2211,Table11[Tag Number],Table11[Status],"-",0)="-",
        _xlfn.XLOOKUP(A2211,Table8[Tag Number],Table8[Status],"-",0)="-"),
   "-")</f>
        <v>-</v>
      </c>
      <c r="I2211" s="88" t="str">
        <f>IF((_xlfn.XLOOKUP(B2211,[2]Sheet1!$A$2:$A$198,[2]Sheet1!$B$2:$B$198,"-",0)="Glade"),"Out","No")</f>
        <v>No</v>
      </c>
      <c r="J2211" s="94"/>
      <c r="K2211" s="95"/>
      <c r="L2211" s="95"/>
      <c r="M2211" s="95"/>
      <c r="N2211" s="96"/>
      <c r="O2211" s="89"/>
      <c r="R2211" t="b">
        <f t="shared" si="70"/>
        <v>0</v>
      </c>
    </row>
    <row r="2212" spans="1:18" ht="15" thickBot="1" x14ac:dyDescent="0.35">
      <c r="A2212" s="2" t="s">
        <v>2694</v>
      </c>
      <c r="B2212" s="2" t="s">
        <v>1145</v>
      </c>
      <c r="C2212" s="84">
        <f>IF(COUNTIF(Table8[Tag Number], A2212), 1, 0)</f>
        <v>0</v>
      </c>
      <c r="D2212" s="85">
        <f>IF(COUNTIF(Table9[Tag Number], A2212), 1, 0)</f>
        <v>0</v>
      </c>
      <c r="E2212" s="86">
        <f>IF(COUNTIF(Table10[Tag Number], A2212), 1, 0)</f>
        <v>0</v>
      </c>
      <c r="F2212" s="86">
        <f>IF(COUNTIF(Table11[Tag Number], A2212), 1, 0)</f>
        <v>0</v>
      </c>
      <c r="G2212" s="87">
        <f t="shared" si="71"/>
        <v>0</v>
      </c>
      <c r="H2212" s="88" t="str" cm="1">
        <f t="array" ref="H2212">_xlfn.IFS(OR(_xlfn.XLOOKUP(A2212,Table9[Tag Number],Table9[Status],"-",0)="Dead",
        _xlfn.XLOOKUP(A2212,Table10[Tag Number],Table10[Status],"-",0)="Dead",
        _xlfn.XLOOKUP(A2212,Table11[Tag Number],Table11[Status],"-",0)="Dead",
        _xlfn.XLOOKUP(A2212,Table8[Tag Number],Table8[Status],"-",0)="Dead"),"Dead",
     OR(_xlfn.XLOOKUP(A2212,Table11[Tag Number],Table11[Status],"-",0)="Alive",
        _xlfn.XLOOKUP(A2212,Table10[Tag Number],Table10[Status],"-",0)="Alive",
        _xlfn.XLOOKUP(A2212,Table9[Tag Number],Table9[Status],"-",0)="Alive",
        _xlfn.XLOOKUP(A2212,Table8[Tag Number],Table8[Status],"-",0)="Alive"),"Alive",
     OR(_xlfn.XLOOKUP(A2212,Table9[Tag Number],Table9[Status],"-",0)="-",
        _xlfn.XLOOKUP(A2212,Table10[Tag Number],Table10[Status],"-",0)="-",
        _xlfn.XLOOKUP(A2212,Table11[Tag Number],Table11[Status],"-",0)="-",
        _xlfn.XLOOKUP(A2212,Table8[Tag Number],Table8[Status],"-",0)="-"),
   "-")</f>
        <v>-</v>
      </c>
      <c r="I2212" s="88" t="str">
        <f>IF((_xlfn.XLOOKUP(B2212,[2]Sheet1!$A$2:$A$198,[2]Sheet1!$B$2:$B$198,"-",0)="Glade"),"Out","No")</f>
        <v>No</v>
      </c>
      <c r="J2212" s="94"/>
      <c r="K2212" s="95"/>
      <c r="L2212" s="95"/>
      <c r="M2212" s="95"/>
      <c r="N2212" s="96"/>
      <c r="O2212" s="89"/>
      <c r="R2212" t="b">
        <f t="shared" si="70"/>
        <v>0</v>
      </c>
    </row>
    <row r="2213" spans="1:18" ht="15" thickBot="1" x14ac:dyDescent="0.35">
      <c r="A2213" s="3" t="s">
        <v>2695</v>
      </c>
      <c r="B2213" s="3" t="s">
        <v>1145</v>
      </c>
      <c r="C2213" s="84">
        <f>IF(COUNTIF(Table8[Tag Number], A2213), 1, 0)</f>
        <v>0</v>
      </c>
      <c r="D2213" s="85">
        <f>IF(COUNTIF(Table9[Tag Number], A2213), 1, 0)</f>
        <v>0</v>
      </c>
      <c r="E2213" s="86">
        <f>IF(COUNTIF(Table10[Tag Number], A2213), 1, 0)</f>
        <v>0</v>
      </c>
      <c r="F2213" s="86">
        <f>IF(COUNTIF(Table11[Tag Number], A2213), 1, 0)</f>
        <v>0</v>
      </c>
      <c r="G2213" s="87">
        <f t="shared" si="71"/>
        <v>0</v>
      </c>
      <c r="H2213" s="88" t="str" cm="1">
        <f t="array" ref="H2213">_xlfn.IFS(OR(_xlfn.XLOOKUP(A2213,Table9[Tag Number],Table9[Status],"-",0)="Dead",
        _xlfn.XLOOKUP(A2213,Table10[Tag Number],Table10[Status],"-",0)="Dead",
        _xlfn.XLOOKUP(A2213,Table11[Tag Number],Table11[Status],"-",0)="Dead",
        _xlfn.XLOOKUP(A2213,Table8[Tag Number],Table8[Status],"-",0)="Dead"),"Dead",
     OR(_xlfn.XLOOKUP(A2213,Table11[Tag Number],Table11[Status],"-",0)="Alive",
        _xlfn.XLOOKUP(A2213,Table10[Tag Number],Table10[Status],"-",0)="Alive",
        _xlfn.XLOOKUP(A2213,Table9[Tag Number],Table9[Status],"-",0)="Alive",
        _xlfn.XLOOKUP(A2213,Table8[Tag Number],Table8[Status],"-",0)="Alive"),"Alive",
     OR(_xlfn.XLOOKUP(A2213,Table9[Tag Number],Table9[Status],"-",0)="-",
        _xlfn.XLOOKUP(A2213,Table10[Tag Number],Table10[Status],"-",0)="-",
        _xlfn.XLOOKUP(A2213,Table11[Tag Number],Table11[Status],"-",0)="-",
        _xlfn.XLOOKUP(A2213,Table8[Tag Number],Table8[Status],"-",0)="-"),
   "-")</f>
        <v>-</v>
      </c>
      <c r="I2213" s="88" t="str">
        <f>IF((_xlfn.XLOOKUP(B2213,[2]Sheet1!$A$2:$A$198,[2]Sheet1!$B$2:$B$198,"-",0)="Glade"),"Out","No")</f>
        <v>No</v>
      </c>
      <c r="J2213" s="94"/>
      <c r="K2213" s="95"/>
      <c r="L2213" s="95"/>
      <c r="M2213" s="95"/>
      <c r="N2213" s="96"/>
      <c r="O2213" s="89"/>
      <c r="R2213" t="b">
        <f t="shared" si="70"/>
        <v>0</v>
      </c>
    </row>
    <row r="2214" spans="1:18" ht="15" thickBot="1" x14ac:dyDescent="0.35">
      <c r="A2214" s="2" t="s">
        <v>2696</v>
      </c>
      <c r="B2214" s="2" t="s">
        <v>1145</v>
      </c>
      <c r="C2214" s="84">
        <f>IF(COUNTIF(Table8[Tag Number], A2214), 1, 0)</f>
        <v>0</v>
      </c>
      <c r="D2214" s="85">
        <f>IF(COUNTIF(Table9[Tag Number], A2214), 1, 0)</f>
        <v>0</v>
      </c>
      <c r="E2214" s="86">
        <f>IF(COUNTIF(Table10[Tag Number], A2214), 1, 0)</f>
        <v>0</v>
      </c>
      <c r="F2214" s="86">
        <f>IF(COUNTIF(Table11[Tag Number], A2214), 1, 0)</f>
        <v>0</v>
      </c>
      <c r="G2214" s="87">
        <f t="shared" si="71"/>
        <v>0</v>
      </c>
      <c r="H2214" s="88" t="str" cm="1">
        <f t="array" ref="H2214">_xlfn.IFS(OR(_xlfn.XLOOKUP(A2214,Table9[Tag Number],Table9[Status],"-",0)="Dead",
        _xlfn.XLOOKUP(A2214,Table10[Tag Number],Table10[Status],"-",0)="Dead",
        _xlfn.XLOOKUP(A2214,Table11[Tag Number],Table11[Status],"-",0)="Dead",
        _xlfn.XLOOKUP(A2214,Table8[Tag Number],Table8[Status],"-",0)="Dead"),"Dead",
     OR(_xlfn.XLOOKUP(A2214,Table11[Tag Number],Table11[Status],"-",0)="Alive",
        _xlfn.XLOOKUP(A2214,Table10[Tag Number],Table10[Status],"-",0)="Alive",
        _xlfn.XLOOKUP(A2214,Table9[Tag Number],Table9[Status],"-",0)="Alive",
        _xlfn.XLOOKUP(A2214,Table8[Tag Number],Table8[Status],"-",0)="Alive"),"Alive",
     OR(_xlfn.XLOOKUP(A2214,Table9[Tag Number],Table9[Status],"-",0)="-",
        _xlfn.XLOOKUP(A2214,Table10[Tag Number],Table10[Status],"-",0)="-",
        _xlfn.XLOOKUP(A2214,Table11[Tag Number],Table11[Status],"-",0)="-",
        _xlfn.XLOOKUP(A2214,Table8[Tag Number],Table8[Status],"-",0)="-"),
   "-")</f>
        <v>-</v>
      </c>
      <c r="I2214" s="88" t="str">
        <f>IF((_xlfn.XLOOKUP(B2214,[2]Sheet1!$A$2:$A$198,[2]Sheet1!$B$2:$B$198,"-",0)="Glade"),"Out","No")</f>
        <v>No</v>
      </c>
      <c r="J2214" s="94"/>
      <c r="K2214" s="95"/>
      <c r="L2214" s="95"/>
      <c r="M2214" s="95"/>
      <c r="N2214" s="96"/>
      <c r="O2214" s="89"/>
      <c r="R2214" t="b">
        <f t="shared" si="70"/>
        <v>0</v>
      </c>
    </row>
    <row r="2215" spans="1:18" ht="15" thickBot="1" x14ac:dyDescent="0.35">
      <c r="A2215" s="3" t="s">
        <v>2697</v>
      </c>
      <c r="B2215" s="3" t="s">
        <v>1145</v>
      </c>
      <c r="C2215" s="84">
        <f>IF(COUNTIF(Table8[Tag Number], A2215), 1, 0)</f>
        <v>0</v>
      </c>
      <c r="D2215" s="85">
        <f>IF(COUNTIF(Table9[Tag Number], A2215), 1, 0)</f>
        <v>0</v>
      </c>
      <c r="E2215" s="86">
        <f>IF(COUNTIF(Table10[Tag Number], A2215), 1, 0)</f>
        <v>0</v>
      </c>
      <c r="F2215" s="86">
        <f>IF(COUNTIF(Table11[Tag Number], A2215), 1, 0)</f>
        <v>0</v>
      </c>
      <c r="G2215" s="87">
        <f t="shared" si="71"/>
        <v>0</v>
      </c>
      <c r="H2215" s="88" t="str" cm="1">
        <f t="array" ref="H2215">_xlfn.IFS(OR(_xlfn.XLOOKUP(A2215,Table9[Tag Number],Table9[Status],"-",0)="Dead",
        _xlfn.XLOOKUP(A2215,Table10[Tag Number],Table10[Status],"-",0)="Dead",
        _xlfn.XLOOKUP(A2215,Table11[Tag Number],Table11[Status],"-",0)="Dead",
        _xlfn.XLOOKUP(A2215,Table8[Tag Number],Table8[Status],"-",0)="Dead"),"Dead",
     OR(_xlfn.XLOOKUP(A2215,Table11[Tag Number],Table11[Status],"-",0)="Alive",
        _xlfn.XLOOKUP(A2215,Table10[Tag Number],Table10[Status],"-",0)="Alive",
        _xlfn.XLOOKUP(A2215,Table9[Tag Number],Table9[Status],"-",0)="Alive",
        _xlfn.XLOOKUP(A2215,Table8[Tag Number],Table8[Status],"-",0)="Alive"),"Alive",
     OR(_xlfn.XLOOKUP(A2215,Table9[Tag Number],Table9[Status],"-",0)="-",
        _xlfn.XLOOKUP(A2215,Table10[Tag Number],Table10[Status],"-",0)="-",
        _xlfn.XLOOKUP(A2215,Table11[Tag Number],Table11[Status],"-",0)="-",
        _xlfn.XLOOKUP(A2215,Table8[Tag Number],Table8[Status],"-",0)="-"),
   "-")</f>
        <v>-</v>
      </c>
      <c r="I2215" s="88" t="str">
        <f>IF((_xlfn.XLOOKUP(B2215,[2]Sheet1!$A$2:$A$198,[2]Sheet1!$B$2:$B$198,"-",0)="Glade"),"Out","No")</f>
        <v>No</v>
      </c>
      <c r="J2215" s="94"/>
      <c r="K2215" s="95"/>
      <c r="L2215" s="95"/>
      <c r="M2215" s="95"/>
      <c r="N2215" s="96"/>
      <c r="O2215" s="89"/>
      <c r="R2215" t="b">
        <f t="shared" si="70"/>
        <v>0</v>
      </c>
    </row>
    <row r="2216" spans="1:18" ht="15" thickBot="1" x14ac:dyDescent="0.35">
      <c r="A2216" s="2" t="s">
        <v>2698</v>
      </c>
      <c r="B2216" s="2" t="s">
        <v>1145</v>
      </c>
      <c r="C2216" s="84">
        <f>IF(COUNTIF(Table8[Tag Number], A2216), 1, 0)</f>
        <v>0</v>
      </c>
      <c r="D2216" s="85">
        <f>IF(COUNTIF(Table9[Tag Number], A2216), 1, 0)</f>
        <v>0</v>
      </c>
      <c r="E2216" s="86">
        <f>IF(COUNTIF(Table10[Tag Number], A2216), 1, 0)</f>
        <v>0</v>
      </c>
      <c r="F2216" s="86">
        <f>IF(COUNTIF(Table11[Tag Number], A2216), 1, 0)</f>
        <v>0</v>
      </c>
      <c r="G2216" s="87">
        <f t="shared" si="71"/>
        <v>0</v>
      </c>
      <c r="H2216" s="88" t="str" cm="1">
        <f t="array" ref="H2216">_xlfn.IFS(OR(_xlfn.XLOOKUP(A2216,Table9[Tag Number],Table9[Status],"-",0)="Dead",
        _xlfn.XLOOKUP(A2216,Table10[Tag Number],Table10[Status],"-",0)="Dead",
        _xlfn.XLOOKUP(A2216,Table11[Tag Number],Table11[Status],"-",0)="Dead",
        _xlfn.XLOOKUP(A2216,Table8[Tag Number],Table8[Status],"-",0)="Dead"),"Dead",
     OR(_xlfn.XLOOKUP(A2216,Table11[Tag Number],Table11[Status],"-",0)="Alive",
        _xlfn.XLOOKUP(A2216,Table10[Tag Number],Table10[Status],"-",0)="Alive",
        _xlfn.XLOOKUP(A2216,Table9[Tag Number],Table9[Status],"-",0)="Alive",
        _xlfn.XLOOKUP(A2216,Table8[Tag Number],Table8[Status],"-",0)="Alive"),"Alive",
     OR(_xlfn.XLOOKUP(A2216,Table9[Tag Number],Table9[Status],"-",0)="-",
        _xlfn.XLOOKUP(A2216,Table10[Tag Number],Table10[Status],"-",0)="-",
        _xlfn.XLOOKUP(A2216,Table11[Tag Number],Table11[Status],"-",0)="-",
        _xlfn.XLOOKUP(A2216,Table8[Tag Number],Table8[Status],"-",0)="-"),
   "-")</f>
        <v>-</v>
      </c>
      <c r="I2216" s="88" t="str">
        <f>IF((_xlfn.XLOOKUP(B2216,[2]Sheet1!$A$2:$A$198,[2]Sheet1!$B$2:$B$198,"-",0)="Glade"),"Out","No")</f>
        <v>No</v>
      </c>
      <c r="J2216" s="94"/>
      <c r="K2216" s="95"/>
      <c r="L2216" s="95"/>
      <c r="M2216" s="95"/>
      <c r="N2216" s="96"/>
      <c r="O2216" s="89"/>
      <c r="R2216" t="b">
        <f t="shared" si="70"/>
        <v>0</v>
      </c>
    </row>
    <row r="2217" spans="1:18" ht="15" thickBot="1" x14ac:dyDescent="0.35">
      <c r="A2217" s="3" t="s">
        <v>2699</v>
      </c>
      <c r="B2217" s="3" t="s">
        <v>1145</v>
      </c>
      <c r="C2217" s="84">
        <f>IF(COUNTIF(Table8[Tag Number], A2217), 1, 0)</f>
        <v>0</v>
      </c>
      <c r="D2217" s="85">
        <f>IF(COUNTIF(Table9[Tag Number], A2217), 1, 0)</f>
        <v>0</v>
      </c>
      <c r="E2217" s="86">
        <f>IF(COUNTIF(Table10[Tag Number], A2217), 1, 0)</f>
        <v>0</v>
      </c>
      <c r="F2217" s="86">
        <f>IF(COUNTIF(Table11[Tag Number], A2217), 1, 0)</f>
        <v>0</v>
      </c>
      <c r="G2217" s="87">
        <f t="shared" si="71"/>
        <v>0</v>
      </c>
      <c r="H2217" s="88" t="str" cm="1">
        <f t="array" ref="H2217">_xlfn.IFS(OR(_xlfn.XLOOKUP(A2217,Table9[Tag Number],Table9[Status],"-",0)="Dead",
        _xlfn.XLOOKUP(A2217,Table10[Tag Number],Table10[Status],"-",0)="Dead",
        _xlfn.XLOOKUP(A2217,Table11[Tag Number],Table11[Status],"-",0)="Dead",
        _xlfn.XLOOKUP(A2217,Table8[Tag Number],Table8[Status],"-",0)="Dead"),"Dead",
     OR(_xlfn.XLOOKUP(A2217,Table11[Tag Number],Table11[Status],"-",0)="Alive",
        _xlfn.XLOOKUP(A2217,Table10[Tag Number],Table10[Status],"-",0)="Alive",
        _xlfn.XLOOKUP(A2217,Table9[Tag Number],Table9[Status],"-",0)="Alive",
        _xlfn.XLOOKUP(A2217,Table8[Tag Number],Table8[Status],"-",0)="Alive"),"Alive",
     OR(_xlfn.XLOOKUP(A2217,Table9[Tag Number],Table9[Status],"-",0)="-",
        _xlfn.XLOOKUP(A2217,Table10[Tag Number],Table10[Status],"-",0)="-",
        _xlfn.XLOOKUP(A2217,Table11[Tag Number],Table11[Status],"-",0)="-",
        _xlfn.XLOOKUP(A2217,Table8[Tag Number],Table8[Status],"-",0)="-"),
   "-")</f>
        <v>-</v>
      </c>
      <c r="I2217" s="88" t="str">
        <f>IF((_xlfn.XLOOKUP(B2217,[2]Sheet1!$A$2:$A$198,[2]Sheet1!$B$2:$B$198,"-",0)="Glade"),"Out","No")</f>
        <v>No</v>
      </c>
      <c r="J2217" s="94"/>
      <c r="K2217" s="95"/>
      <c r="L2217" s="95"/>
      <c r="M2217" s="95"/>
      <c r="N2217" s="96"/>
      <c r="O2217" s="89"/>
      <c r="R2217" t="b">
        <f t="shared" si="70"/>
        <v>0</v>
      </c>
    </row>
    <row r="2218" spans="1:18" ht="15" thickBot="1" x14ac:dyDescent="0.35">
      <c r="A2218" s="2" t="s">
        <v>2700</v>
      </c>
      <c r="B2218" s="2" t="s">
        <v>1145</v>
      </c>
      <c r="C2218" s="84">
        <f>IF(COUNTIF(Table8[Tag Number], A2218), 1, 0)</f>
        <v>0</v>
      </c>
      <c r="D2218" s="85">
        <f>IF(COUNTIF(Table9[Tag Number], A2218), 1, 0)</f>
        <v>0</v>
      </c>
      <c r="E2218" s="86">
        <f>IF(COUNTIF(Table10[Tag Number], A2218), 1, 0)</f>
        <v>0</v>
      </c>
      <c r="F2218" s="86">
        <f>IF(COUNTIF(Table11[Tag Number], A2218), 1, 0)</f>
        <v>0</v>
      </c>
      <c r="G2218" s="87">
        <f t="shared" si="71"/>
        <v>0</v>
      </c>
      <c r="H2218" s="88" t="str" cm="1">
        <f t="array" ref="H2218">_xlfn.IFS(OR(_xlfn.XLOOKUP(A2218,Table9[Tag Number],Table9[Status],"-",0)="Dead",
        _xlfn.XLOOKUP(A2218,Table10[Tag Number],Table10[Status],"-",0)="Dead",
        _xlfn.XLOOKUP(A2218,Table11[Tag Number],Table11[Status],"-",0)="Dead",
        _xlfn.XLOOKUP(A2218,Table8[Tag Number],Table8[Status],"-",0)="Dead"),"Dead",
     OR(_xlfn.XLOOKUP(A2218,Table11[Tag Number],Table11[Status],"-",0)="Alive",
        _xlfn.XLOOKUP(A2218,Table10[Tag Number],Table10[Status],"-",0)="Alive",
        _xlfn.XLOOKUP(A2218,Table9[Tag Number],Table9[Status],"-",0)="Alive",
        _xlfn.XLOOKUP(A2218,Table8[Tag Number],Table8[Status],"-",0)="Alive"),"Alive",
     OR(_xlfn.XLOOKUP(A2218,Table9[Tag Number],Table9[Status],"-",0)="-",
        _xlfn.XLOOKUP(A2218,Table10[Tag Number],Table10[Status],"-",0)="-",
        _xlfn.XLOOKUP(A2218,Table11[Tag Number],Table11[Status],"-",0)="-",
        _xlfn.XLOOKUP(A2218,Table8[Tag Number],Table8[Status],"-",0)="-"),
   "-")</f>
        <v>-</v>
      </c>
      <c r="I2218" s="88" t="str">
        <f>IF((_xlfn.XLOOKUP(B2218,[2]Sheet1!$A$2:$A$198,[2]Sheet1!$B$2:$B$198,"-",0)="Glade"),"Out","No")</f>
        <v>No</v>
      </c>
      <c r="J2218" s="94"/>
      <c r="K2218" s="95"/>
      <c r="L2218" s="95"/>
      <c r="M2218" s="95"/>
      <c r="N2218" s="96"/>
      <c r="O2218" s="89"/>
      <c r="R2218" t="b">
        <f t="shared" si="70"/>
        <v>0</v>
      </c>
    </row>
    <row r="2219" spans="1:18" ht="15" thickBot="1" x14ac:dyDescent="0.35">
      <c r="A2219" s="3" t="s">
        <v>2701</v>
      </c>
      <c r="B2219" s="3" t="s">
        <v>1145</v>
      </c>
      <c r="C2219" s="84">
        <f>IF(COUNTIF(Table8[Tag Number], A2219), 1, 0)</f>
        <v>0</v>
      </c>
      <c r="D2219" s="85">
        <f>IF(COUNTIF(Table9[Tag Number], A2219), 1, 0)</f>
        <v>0</v>
      </c>
      <c r="E2219" s="86">
        <f>IF(COUNTIF(Table10[Tag Number], A2219), 1, 0)</f>
        <v>0</v>
      </c>
      <c r="F2219" s="86">
        <f>IF(COUNTIF(Table11[Tag Number], A2219), 1, 0)</f>
        <v>0</v>
      </c>
      <c r="G2219" s="87">
        <f t="shared" si="71"/>
        <v>0</v>
      </c>
      <c r="H2219" s="88" t="str" cm="1">
        <f t="array" ref="H2219">_xlfn.IFS(OR(_xlfn.XLOOKUP(A2219,Table9[Tag Number],Table9[Status],"-",0)="Dead",
        _xlfn.XLOOKUP(A2219,Table10[Tag Number],Table10[Status],"-",0)="Dead",
        _xlfn.XLOOKUP(A2219,Table11[Tag Number],Table11[Status],"-",0)="Dead",
        _xlfn.XLOOKUP(A2219,Table8[Tag Number],Table8[Status],"-",0)="Dead"),"Dead",
     OR(_xlfn.XLOOKUP(A2219,Table11[Tag Number],Table11[Status],"-",0)="Alive",
        _xlfn.XLOOKUP(A2219,Table10[Tag Number],Table10[Status],"-",0)="Alive",
        _xlfn.XLOOKUP(A2219,Table9[Tag Number],Table9[Status],"-",0)="Alive",
        _xlfn.XLOOKUP(A2219,Table8[Tag Number],Table8[Status],"-",0)="Alive"),"Alive",
     OR(_xlfn.XLOOKUP(A2219,Table9[Tag Number],Table9[Status],"-",0)="-",
        _xlfn.XLOOKUP(A2219,Table10[Tag Number],Table10[Status],"-",0)="-",
        _xlfn.XLOOKUP(A2219,Table11[Tag Number],Table11[Status],"-",0)="-",
        _xlfn.XLOOKUP(A2219,Table8[Tag Number],Table8[Status],"-",0)="-"),
   "-")</f>
        <v>-</v>
      </c>
      <c r="I2219" s="88" t="str">
        <f>IF((_xlfn.XLOOKUP(B2219,[2]Sheet1!$A$2:$A$198,[2]Sheet1!$B$2:$B$198,"-",0)="Glade"),"Out","No")</f>
        <v>No</v>
      </c>
      <c r="J2219" s="94"/>
      <c r="K2219" s="95"/>
      <c r="L2219" s="95"/>
      <c r="M2219" s="95"/>
      <c r="N2219" s="96"/>
      <c r="O2219" s="89"/>
      <c r="R2219" t="b">
        <f t="shared" si="70"/>
        <v>0</v>
      </c>
    </row>
    <row r="2220" spans="1:18" ht="15" thickBot="1" x14ac:dyDescent="0.35">
      <c r="A2220" s="2" t="s">
        <v>2702</v>
      </c>
      <c r="B2220" s="2" t="s">
        <v>1145</v>
      </c>
      <c r="C2220" s="84">
        <f>IF(COUNTIF(Table8[Tag Number], A2220), 1, 0)</f>
        <v>0</v>
      </c>
      <c r="D2220" s="85">
        <f>IF(COUNTIF(Table9[Tag Number], A2220), 1, 0)</f>
        <v>0</v>
      </c>
      <c r="E2220" s="86">
        <f>IF(COUNTIF(Table10[Tag Number], A2220), 1, 0)</f>
        <v>0</v>
      </c>
      <c r="F2220" s="86">
        <f>IF(COUNTIF(Table11[Tag Number], A2220), 1, 0)</f>
        <v>0</v>
      </c>
      <c r="G2220" s="87">
        <f t="shared" si="71"/>
        <v>0</v>
      </c>
      <c r="H2220" s="88" t="str" cm="1">
        <f t="array" ref="H2220">_xlfn.IFS(OR(_xlfn.XLOOKUP(A2220,Table9[Tag Number],Table9[Status],"-",0)="Dead",
        _xlfn.XLOOKUP(A2220,Table10[Tag Number],Table10[Status],"-",0)="Dead",
        _xlfn.XLOOKUP(A2220,Table11[Tag Number],Table11[Status],"-",0)="Dead",
        _xlfn.XLOOKUP(A2220,Table8[Tag Number],Table8[Status],"-",0)="Dead"),"Dead",
     OR(_xlfn.XLOOKUP(A2220,Table11[Tag Number],Table11[Status],"-",0)="Alive",
        _xlfn.XLOOKUP(A2220,Table10[Tag Number],Table10[Status],"-",0)="Alive",
        _xlfn.XLOOKUP(A2220,Table9[Tag Number],Table9[Status],"-",0)="Alive",
        _xlfn.XLOOKUP(A2220,Table8[Tag Number],Table8[Status],"-",0)="Alive"),"Alive",
     OR(_xlfn.XLOOKUP(A2220,Table9[Tag Number],Table9[Status],"-",0)="-",
        _xlfn.XLOOKUP(A2220,Table10[Tag Number],Table10[Status],"-",0)="-",
        _xlfn.XLOOKUP(A2220,Table11[Tag Number],Table11[Status],"-",0)="-",
        _xlfn.XLOOKUP(A2220,Table8[Tag Number],Table8[Status],"-",0)="-"),
   "-")</f>
        <v>-</v>
      </c>
      <c r="I2220" s="88" t="str">
        <f>IF((_xlfn.XLOOKUP(B2220,[2]Sheet1!$A$2:$A$198,[2]Sheet1!$B$2:$B$198,"-",0)="Glade"),"Out","No")</f>
        <v>No</v>
      </c>
      <c r="J2220" s="94"/>
      <c r="K2220" s="95"/>
      <c r="L2220" s="95"/>
      <c r="M2220" s="95"/>
      <c r="N2220" s="96"/>
      <c r="O2220" s="89"/>
      <c r="R2220" t="b">
        <f t="shared" si="70"/>
        <v>0</v>
      </c>
    </row>
    <row r="2221" spans="1:18" ht="15" thickBot="1" x14ac:dyDescent="0.35">
      <c r="A2221" s="3" t="s">
        <v>97</v>
      </c>
      <c r="B2221" s="3" t="s">
        <v>1145</v>
      </c>
      <c r="C2221" s="84">
        <f>IF(COUNTIF(Table8[Tag Number], A2221), 1, 0)</f>
        <v>0</v>
      </c>
      <c r="D2221" s="85">
        <f>IF(COUNTIF(Table9[Tag Number], A2221), 1, 0)</f>
        <v>0</v>
      </c>
      <c r="E2221" s="86">
        <f>IF(COUNTIF(Table10[Tag Number], A2221), 1, 0)</f>
        <v>0</v>
      </c>
      <c r="F2221" s="86">
        <f>IF(COUNTIF(Table11[Tag Number], A2221), 1, 0)</f>
        <v>0</v>
      </c>
      <c r="G2221" s="87">
        <f t="shared" si="71"/>
        <v>0</v>
      </c>
      <c r="H2221" s="88" t="str" cm="1">
        <f t="array" ref="H2221">_xlfn.IFS(OR(_xlfn.XLOOKUP(A2221,Table9[Tag Number],Table9[Status],"-",0)="Dead",
        _xlfn.XLOOKUP(A2221,Table10[Tag Number],Table10[Status],"-",0)="Dead",
        _xlfn.XLOOKUP(A2221,Table11[Tag Number],Table11[Status],"-",0)="Dead",
        _xlfn.XLOOKUP(A2221,Table8[Tag Number],Table8[Status],"-",0)="Dead"),"Dead",
     OR(_xlfn.XLOOKUP(A2221,Table11[Tag Number],Table11[Status],"-",0)="Alive",
        _xlfn.XLOOKUP(A2221,Table10[Tag Number],Table10[Status],"-",0)="Alive",
        _xlfn.XLOOKUP(A2221,Table9[Tag Number],Table9[Status],"-",0)="Alive",
        _xlfn.XLOOKUP(A2221,Table8[Tag Number],Table8[Status],"-",0)="Alive"),"Alive",
     OR(_xlfn.XLOOKUP(A2221,Table9[Tag Number],Table9[Status],"-",0)="-",
        _xlfn.XLOOKUP(A2221,Table10[Tag Number],Table10[Status],"-",0)="-",
        _xlfn.XLOOKUP(A2221,Table11[Tag Number],Table11[Status],"-",0)="-",
        _xlfn.XLOOKUP(A2221,Table8[Tag Number],Table8[Status],"-",0)="-"),
   "-")</f>
        <v>-</v>
      </c>
      <c r="I2221" s="88" t="str">
        <f>IF((_xlfn.XLOOKUP(B2221,[2]Sheet1!$A$2:$A$198,[2]Sheet1!$B$2:$B$198,"-",0)="Glade"),"Out","No")</f>
        <v>No</v>
      </c>
      <c r="J2221" s="94"/>
      <c r="K2221" s="95"/>
      <c r="L2221" s="95"/>
      <c r="M2221" s="95"/>
      <c r="N2221" s="96"/>
      <c r="O2221" s="89"/>
      <c r="R2221" t="b">
        <f t="shared" si="70"/>
        <v>0</v>
      </c>
    </row>
    <row r="2222" spans="1:18" ht="15" thickBot="1" x14ac:dyDescent="0.35">
      <c r="A2222" s="2" t="s">
        <v>2703</v>
      </c>
      <c r="B2222" s="2" t="s">
        <v>1145</v>
      </c>
      <c r="C2222" s="84">
        <f>IF(COUNTIF(Table8[Tag Number], A2222), 1, 0)</f>
        <v>0</v>
      </c>
      <c r="D2222" s="85">
        <f>IF(COUNTIF(Table9[Tag Number], A2222), 1, 0)</f>
        <v>0</v>
      </c>
      <c r="E2222" s="86">
        <f>IF(COUNTIF(Table10[Tag Number], A2222), 1, 0)</f>
        <v>0</v>
      </c>
      <c r="F2222" s="86">
        <f>IF(COUNTIF(Table11[Tag Number], A2222), 1, 0)</f>
        <v>0</v>
      </c>
      <c r="G2222" s="87">
        <f t="shared" si="71"/>
        <v>0</v>
      </c>
      <c r="H2222" s="88" t="str" cm="1">
        <f t="array" ref="H2222">_xlfn.IFS(OR(_xlfn.XLOOKUP(A2222,Table9[Tag Number],Table9[Status],"-",0)="Dead",
        _xlfn.XLOOKUP(A2222,Table10[Tag Number],Table10[Status],"-",0)="Dead",
        _xlfn.XLOOKUP(A2222,Table11[Tag Number],Table11[Status],"-",0)="Dead",
        _xlfn.XLOOKUP(A2222,Table8[Tag Number],Table8[Status],"-",0)="Dead"),"Dead",
     OR(_xlfn.XLOOKUP(A2222,Table11[Tag Number],Table11[Status],"-",0)="Alive",
        _xlfn.XLOOKUP(A2222,Table10[Tag Number],Table10[Status],"-",0)="Alive",
        _xlfn.XLOOKUP(A2222,Table9[Tag Number],Table9[Status],"-",0)="Alive",
        _xlfn.XLOOKUP(A2222,Table8[Tag Number],Table8[Status],"-",0)="Alive"),"Alive",
     OR(_xlfn.XLOOKUP(A2222,Table9[Tag Number],Table9[Status],"-",0)="-",
        _xlfn.XLOOKUP(A2222,Table10[Tag Number],Table10[Status],"-",0)="-",
        _xlfn.XLOOKUP(A2222,Table11[Tag Number],Table11[Status],"-",0)="-",
        _xlfn.XLOOKUP(A2222,Table8[Tag Number],Table8[Status],"-",0)="-"),
   "-")</f>
        <v>-</v>
      </c>
      <c r="I2222" s="88" t="str">
        <f>IF((_xlfn.XLOOKUP(B2222,[2]Sheet1!$A$2:$A$198,[2]Sheet1!$B$2:$B$198,"-",0)="Glade"),"Out","No")</f>
        <v>No</v>
      </c>
      <c r="J2222" s="94"/>
      <c r="K2222" s="95"/>
      <c r="L2222" s="95"/>
      <c r="M2222" s="95"/>
      <c r="N2222" s="96"/>
      <c r="O2222" s="89"/>
      <c r="R2222" t="b">
        <f t="shared" si="70"/>
        <v>0</v>
      </c>
    </row>
    <row r="2223" spans="1:18" ht="15" thickBot="1" x14ac:dyDescent="0.35">
      <c r="A2223" s="3" t="s">
        <v>2704</v>
      </c>
      <c r="B2223" s="3" t="s">
        <v>1145</v>
      </c>
      <c r="C2223" s="84">
        <f>IF(COUNTIF(Table8[Tag Number], A2223), 1, 0)</f>
        <v>0</v>
      </c>
      <c r="D2223" s="85">
        <f>IF(COUNTIF(Table9[Tag Number], A2223), 1, 0)</f>
        <v>0</v>
      </c>
      <c r="E2223" s="86">
        <f>IF(COUNTIF(Table10[Tag Number], A2223), 1, 0)</f>
        <v>0</v>
      </c>
      <c r="F2223" s="86">
        <f>IF(COUNTIF(Table11[Tag Number], A2223), 1, 0)</f>
        <v>0</v>
      </c>
      <c r="G2223" s="87">
        <f t="shared" si="71"/>
        <v>0</v>
      </c>
      <c r="H2223" s="88" t="str" cm="1">
        <f t="array" ref="H2223">_xlfn.IFS(OR(_xlfn.XLOOKUP(A2223,Table9[Tag Number],Table9[Status],"-",0)="Dead",
        _xlfn.XLOOKUP(A2223,Table10[Tag Number],Table10[Status],"-",0)="Dead",
        _xlfn.XLOOKUP(A2223,Table11[Tag Number],Table11[Status],"-",0)="Dead",
        _xlfn.XLOOKUP(A2223,Table8[Tag Number],Table8[Status],"-",0)="Dead"),"Dead",
     OR(_xlfn.XLOOKUP(A2223,Table11[Tag Number],Table11[Status],"-",0)="Alive",
        _xlfn.XLOOKUP(A2223,Table10[Tag Number],Table10[Status],"-",0)="Alive",
        _xlfn.XLOOKUP(A2223,Table9[Tag Number],Table9[Status],"-",0)="Alive",
        _xlfn.XLOOKUP(A2223,Table8[Tag Number],Table8[Status],"-",0)="Alive"),"Alive",
     OR(_xlfn.XLOOKUP(A2223,Table9[Tag Number],Table9[Status],"-",0)="-",
        _xlfn.XLOOKUP(A2223,Table10[Tag Number],Table10[Status],"-",0)="-",
        _xlfn.XLOOKUP(A2223,Table11[Tag Number],Table11[Status],"-",0)="-",
        _xlfn.XLOOKUP(A2223,Table8[Tag Number],Table8[Status],"-",0)="-"),
   "-")</f>
        <v>-</v>
      </c>
      <c r="I2223" s="88" t="str">
        <f>IF((_xlfn.XLOOKUP(B2223,[2]Sheet1!$A$2:$A$198,[2]Sheet1!$B$2:$B$198,"-",0)="Glade"),"Out","No")</f>
        <v>No</v>
      </c>
      <c r="J2223" s="94"/>
      <c r="K2223" s="95"/>
      <c r="L2223" s="95"/>
      <c r="M2223" s="95"/>
      <c r="N2223" s="96"/>
      <c r="O2223" s="89"/>
      <c r="R2223" t="b">
        <f t="shared" si="70"/>
        <v>0</v>
      </c>
    </row>
    <row r="2224" spans="1:18" ht="15" thickBot="1" x14ac:dyDescent="0.35">
      <c r="A2224" s="2" t="s">
        <v>2705</v>
      </c>
      <c r="B2224" s="2" t="s">
        <v>1145</v>
      </c>
      <c r="C2224" s="84">
        <f>IF(COUNTIF(Table8[Tag Number], A2224), 1, 0)</f>
        <v>0</v>
      </c>
      <c r="D2224" s="85">
        <f>IF(COUNTIF(Table9[Tag Number], A2224), 1, 0)</f>
        <v>0</v>
      </c>
      <c r="E2224" s="86">
        <f>IF(COUNTIF(Table10[Tag Number], A2224), 1, 0)</f>
        <v>0</v>
      </c>
      <c r="F2224" s="86">
        <f>IF(COUNTIF(Table11[Tag Number], A2224), 1, 0)</f>
        <v>0</v>
      </c>
      <c r="G2224" s="87">
        <f t="shared" si="71"/>
        <v>0</v>
      </c>
      <c r="H2224" s="88" t="str" cm="1">
        <f t="array" ref="H2224">_xlfn.IFS(OR(_xlfn.XLOOKUP(A2224,Table9[Tag Number],Table9[Status],"-",0)="Dead",
        _xlfn.XLOOKUP(A2224,Table10[Tag Number],Table10[Status],"-",0)="Dead",
        _xlfn.XLOOKUP(A2224,Table11[Tag Number],Table11[Status],"-",0)="Dead",
        _xlfn.XLOOKUP(A2224,Table8[Tag Number],Table8[Status],"-",0)="Dead"),"Dead",
     OR(_xlfn.XLOOKUP(A2224,Table11[Tag Number],Table11[Status],"-",0)="Alive",
        _xlfn.XLOOKUP(A2224,Table10[Tag Number],Table10[Status],"-",0)="Alive",
        _xlfn.XLOOKUP(A2224,Table9[Tag Number],Table9[Status],"-",0)="Alive",
        _xlfn.XLOOKUP(A2224,Table8[Tag Number],Table8[Status],"-",0)="Alive"),"Alive",
     OR(_xlfn.XLOOKUP(A2224,Table9[Tag Number],Table9[Status],"-",0)="-",
        _xlfn.XLOOKUP(A2224,Table10[Tag Number],Table10[Status],"-",0)="-",
        _xlfn.XLOOKUP(A2224,Table11[Tag Number],Table11[Status],"-",0)="-",
        _xlfn.XLOOKUP(A2224,Table8[Tag Number],Table8[Status],"-",0)="-"),
   "-")</f>
        <v>-</v>
      </c>
      <c r="I2224" s="88" t="str">
        <f>IF((_xlfn.XLOOKUP(B2224,[2]Sheet1!$A$2:$A$198,[2]Sheet1!$B$2:$B$198,"-",0)="Glade"),"Out","No")</f>
        <v>No</v>
      </c>
      <c r="J2224" s="94"/>
      <c r="K2224" s="95"/>
      <c r="L2224" s="95"/>
      <c r="M2224" s="95"/>
      <c r="N2224" s="96"/>
      <c r="O2224" s="89"/>
      <c r="R2224" t="b">
        <f t="shared" si="70"/>
        <v>0</v>
      </c>
    </row>
    <row r="2225" spans="1:18" ht="15" thickBot="1" x14ac:dyDescent="0.35">
      <c r="A2225" s="3" t="s">
        <v>2706</v>
      </c>
      <c r="B2225" s="3" t="s">
        <v>1145</v>
      </c>
      <c r="C2225" s="84">
        <f>IF(COUNTIF(Table8[Tag Number], A2225), 1, 0)</f>
        <v>0</v>
      </c>
      <c r="D2225" s="85">
        <f>IF(COUNTIF(Table9[Tag Number], A2225), 1, 0)</f>
        <v>0</v>
      </c>
      <c r="E2225" s="86">
        <f>IF(COUNTIF(Table10[Tag Number], A2225), 1, 0)</f>
        <v>0</v>
      </c>
      <c r="F2225" s="86">
        <f>IF(COUNTIF(Table11[Tag Number], A2225), 1, 0)</f>
        <v>0</v>
      </c>
      <c r="G2225" s="87">
        <f t="shared" si="71"/>
        <v>0</v>
      </c>
      <c r="H2225" s="88" t="str" cm="1">
        <f t="array" ref="H2225">_xlfn.IFS(OR(_xlfn.XLOOKUP(A2225,Table9[Tag Number],Table9[Status],"-",0)="Dead",
        _xlfn.XLOOKUP(A2225,Table10[Tag Number],Table10[Status],"-",0)="Dead",
        _xlfn.XLOOKUP(A2225,Table11[Tag Number],Table11[Status],"-",0)="Dead",
        _xlfn.XLOOKUP(A2225,Table8[Tag Number],Table8[Status],"-",0)="Dead"),"Dead",
     OR(_xlfn.XLOOKUP(A2225,Table11[Tag Number],Table11[Status],"-",0)="Alive",
        _xlfn.XLOOKUP(A2225,Table10[Tag Number],Table10[Status],"-",0)="Alive",
        _xlfn.XLOOKUP(A2225,Table9[Tag Number],Table9[Status],"-",0)="Alive",
        _xlfn.XLOOKUP(A2225,Table8[Tag Number],Table8[Status],"-",0)="Alive"),"Alive",
     OR(_xlfn.XLOOKUP(A2225,Table9[Tag Number],Table9[Status],"-",0)="-",
        _xlfn.XLOOKUP(A2225,Table10[Tag Number],Table10[Status],"-",0)="-",
        _xlfn.XLOOKUP(A2225,Table11[Tag Number],Table11[Status],"-",0)="-",
        _xlfn.XLOOKUP(A2225,Table8[Tag Number],Table8[Status],"-",0)="-"),
   "-")</f>
        <v>-</v>
      </c>
      <c r="I2225" s="88" t="str">
        <f>IF((_xlfn.XLOOKUP(B2225,[2]Sheet1!$A$2:$A$198,[2]Sheet1!$B$2:$B$198,"-",0)="Glade"),"Out","No")</f>
        <v>No</v>
      </c>
      <c r="J2225" s="94"/>
      <c r="K2225" s="95"/>
      <c r="L2225" s="95"/>
      <c r="M2225" s="95"/>
      <c r="N2225" s="96"/>
      <c r="O2225" s="89"/>
      <c r="R2225" t="b">
        <f t="shared" si="70"/>
        <v>0</v>
      </c>
    </row>
    <row r="2226" spans="1:18" ht="15" thickBot="1" x14ac:dyDescent="0.35">
      <c r="A2226" s="2" t="s">
        <v>297</v>
      </c>
      <c r="B2226" s="2" t="s">
        <v>1145</v>
      </c>
      <c r="C2226" s="84">
        <f>IF(COUNTIF(Table8[Tag Number], A2226), 1, 0)</f>
        <v>0</v>
      </c>
      <c r="D2226" s="85">
        <f>IF(COUNTIF(Table9[Tag Number], A2226), 1, 0)</f>
        <v>0</v>
      </c>
      <c r="E2226" s="86">
        <f>IF(COUNTIF(Table10[Tag Number], A2226), 1, 0)</f>
        <v>0</v>
      </c>
      <c r="F2226" s="86">
        <f>IF(COUNTIF(Table11[Tag Number], A2226), 1, 0)</f>
        <v>0</v>
      </c>
      <c r="G2226" s="87">
        <f t="shared" si="71"/>
        <v>0</v>
      </c>
      <c r="H2226" s="88" t="str" cm="1">
        <f t="array" ref="H2226">_xlfn.IFS(OR(_xlfn.XLOOKUP(A2226,Table9[Tag Number],Table9[Status],"-",0)="Dead",
        _xlfn.XLOOKUP(A2226,Table10[Tag Number],Table10[Status],"-",0)="Dead",
        _xlfn.XLOOKUP(A2226,Table11[Tag Number],Table11[Status],"-",0)="Dead",
        _xlfn.XLOOKUP(A2226,Table8[Tag Number],Table8[Status],"-",0)="Dead"),"Dead",
     OR(_xlfn.XLOOKUP(A2226,Table11[Tag Number],Table11[Status],"-",0)="Alive",
        _xlfn.XLOOKUP(A2226,Table10[Tag Number],Table10[Status],"-",0)="Alive",
        _xlfn.XLOOKUP(A2226,Table9[Tag Number],Table9[Status],"-",0)="Alive",
        _xlfn.XLOOKUP(A2226,Table8[Tag Number],Table8[Status],"-",0)="Alive"),"Alive",
     OR(_xlfn.XLOOKUP(A2226,Table9[Tag Number],Table9[Status],"-",0)="-",
        _xlfn.XLOOKUP(A2226,Table10[Tag Number],Table10[Status],"-",0)="-",
        _xlfn.XLOOKUP(A2226,Table11[Tag Number],Table11[Status],"-",0)="-",
        _xlfn.XLOOKUP(A2226,Table8[Tag Number],Table8[Status],"-",0)="-"),
   "-")</f>
        <v>-</v>
      </c>
      <c r="I2226" s="88" t="str">
        <f>IF((_xlfn.XLOOKUP(B2226,[2]Sheet1!$A$2:$A$198,[2]Sheet1!$B$2:$B$198,"-",0)="Glade"),"Out","No")</f>
        <v>No</v>
      </c>
      <c r="J2226" s="94"/>
      <c r="K2226" s="95"/>
      <c r="L2226" s="95"/>
      <c r="M2226" s="95"/>
      <c r="N2226" s="96"/>
      <c r="O2226" s="89"/>
      <c r="R2226" t="b">
        <f t="shared" si="70"/>
        <v>0</v>
      </c>
    </row>
    <row r="2227" spans="1:18" ht="15" thickBot="1" x14ac:dyDescent="0.35">
      <c r="A2227" s="3" t="s">
        <v>2707</v>
      </c>
      <c r="B2227" s="3" t="s">
        <v>1145</v>
      </c>
      <c r="C2227" s="84">
        <f>IF(COUNTIF(Table8[Tag Number], A2227), 1, 0)</f>
        <v>0</v>
      </c>
      <c r="D2227" s="85">
        <f>IF(COUNTIF(Table9[Tag Number], A2227), 1, 0)</f>
        <v>0</v>
      </c>
      <c r="E2227" s="86">
        <f>IF(COUNTIF(Table10[Tag Number], A2227), 1, 0)</f>
        <v>0</v>
      </c>
      <c r="F2227" s="86">
        <f>IF(COUNTIF(Table11[Tag Number], A2227), 1, 0)</f>
        <v>0</v>
      </c>
      <c r="G2227" s="87">
        <f t="shared" si="71"/>
        <v>0</v>
      </c>
      <c r="H2227" s="88" t="str" cm="1">
        <f t="array" ref="H2227">_xlfn.IFS(OR(_xlfn.XLOOKUP(A2227,Table9[Tag Number],Table9[Status],"-",0)="Dead",
        _xlfn.XLOOKUP(A2227,Table10[Tag Number],Table10[Status],"-",0)="Dead",
        _xlfn.XLOOKUP(A2227,Table11[Tag Number],Table11[Status],"-",0)="Dead",
        _xlfn.XLOOKUP(A2227,Table8[Tag Number],Table8[Status],"-",0)="Dead"),"Dead",
     OR(_xlfn.XLOOKUP(A2227,Table11[Tag Number],Table11[Status],"-",0)="Alive",
        _xlfn.XLOOKUP(A2227,Table10[Tag Number],Table10[Status],"-",0)="Alive",
        _xlfn.XLOOKUP(A2227,Table9[Tag Number],Table9[Status],"-",0)="Alive",
        _xlfn.XLOOKUP(A2227,Table8[Tag Number],Table8[Status],"-",0)="Alive"),"Alive",
     OR(_xlfn.XLOOKUP(A2227,Table9[Tag Number],Table9[Status],"-",0)="-",
        _xlfn.XLOOKUP(A2227,Table10[Tag Number],Table10[Status],"-",0)="-",
        _xlfn.XLOOKUP(A2227,Table11[Tag Number],Table11[Status],"-",0)="-",
        _xlfn.XLOOKUP(A2227,Table8[Tag Number],Table8[Status],"-",0)="-"),
   "-")</f>
        <v>-</v>
      </c>
      <c r="I2227" s="88" t="str">
        <f>IF((_xlfn.XLOOKUP(B2227,[2]Sheet1!$A$2:$A$198,[2]Sheet1!$B$2:$B$198,"-",0)="Glade"),"Out","No")</f>
        <v>No</v>
      </c>
      <c r="J2227" s="94"/>
      <c r="K2227" s="95"/>
      <c r="L2227" s="95"/>
      <c r="M2227" s="95"/>
      <c r="N2227" s="96"/>
      <c r="O2227" s="89"/>
      <c r="R2227" t="b">
        <f t="shared" si="70"/>
        <v>0</v>
      </c>
    </row>
    <row r="2228" spans="1:18" ht="15" thickBot="1" x14ac:dyDescent="0.35">
      <c r="A2228" s="2" t="s">
        <v>2708</v>
      </c>
      <c r="B2228" s="2" t="s">
        <v>1145</v>
      </c>
      <c r="C2228" s="84">
        <f>IF(COUNTIF(Table8[Tag Number], A2228), 1, 0)</f>
        <v>0</v>
      </c>
      <c r="D2228" s="85">
        <f>IF(COUNTIF(Table9[Tag Number], A2228), 1, 0)</f>
        <v>0</v>
      </c>
      <c r="E2228" s="86">
        <f>IF(COUNTIF(Table10[Tag Number], A2228), 1, 0)</f>
        <v>0</v>
      </c>
      <c r="F2228" s="86">
        <f>IF(COUNTIF(Table11[Tag Number], A2228), 1, 0)</f>
        <v>0</v>
      </c>
      <c r="G2228" s="87">
        <f t="shared" si="71"/>
        <v>0</v>
      </c>
      <c r="H2228" s="88" t="str" cm="1">
        <f t="array" ref="H2228">_xlfn.IFS(OR(_xlfn.XLOOKUP(A2228,Table9[Tag Number],Table9[Status],"-",0)="Dead",
        _xlfn.XLOOKUP(A2228,Table10[Tag Number],Table10[Status],"-",0)="Dead",
        _xlfn.XLOOKUP(A2228,Table11[Tag Number],Table11[Status],"-",0)="Dead",
        _xlfn.XLOOKUP(A2228,Table8[Tag Number],Table8[Status],"-",0)="Dead"),"Dead",
     OR(_xlfn.XLOOKUP(A2228,Table11[Tag Number],Table11[Status],"-",0)="Alive",
        _xlfn.XLOOKUP(A2228,Table10[Tag Number],Table10[Status],"-",0)="Alive",
        _xlfn.XLOOKUP(A2228,Table9[Tag Number],Table9[Status],"-",0)="Alive",
        _xlfn.XLOOKUP(A2228,Table8[Tag Number],Table8[Status],"-",0)="Alive"),"Alive",
     OR(_xlfn.XLOOKUP(A2228,Table9[Tag Number],Table9[Status],"-",0)="-",
        _xlfn.XLOOKUP(A2228,Table10[Tag Number],Table10[Status],"-",0)="-",
        _xlfn.XLOOKUP(A2228,Table11[Tag Number],Table11[Status],"-",0)="-",
        _xlfn.XLOOKUP(A2228,Table8[Tag Number],Table8[Status],"-",0)="-"),
   "-")</f>
        <v>-</v>
      </c>
      <c r="I2228" s="88" t="str">
        <f>IF((_xlfn.XLOOKUP(B2228,[2]Sheet1!$A$2:$A$198,[2]Sheet1!$B$2:$B$198,"-",0)="Glade"),"Out","No")</f>
        <v>No</v>
      </c>
      <c r="J2228" s="94"/>
      <c r="K2228" s="95"/>
      <c r="L2228" s="95"/>
      <c r="M2228" s="95"/>
      <c r="N2228" s="96"/>
      <c r="O2228" s="89"/>
      <c r="R2228" t="b">
        <f t="shared" si="70"/>
        <v>0</v>
      </c>
    </row>
    <row r="2229" spans="1:18" ht="15" thickBot="1" x14ac:dyDescent="0.35">
      <c r="A2229" s="3" t="s">
        <v>2709</v>
      </c>
      <c r="B2229" s="3" t="s">
        <v>1145</v>
      </c>
      <c r="C2229" s="84">
        <f>IF(COUNTIF(Table8[Tag Number], A2229), 1, 0)</f>
        <v>0</v>
      </c>
      <c r="D2229" s="85">
        <f>IF(COUNTIF(Table9[Tag Number], A2229), 1, 0)</f>
        <v>0</v>
      </c>
      <c r="E2229" s="86">
        <f>IF(COUNTIF(Table10[Tag Number], A2229), 1, 0)</f>
        <v>0</v>
      </c>
      <c r="F2229" s="86">
        <f>IF(COUNTIF(Table11[Tag Number], A2229), 1, 0)</f>
        <v>0</v>
      </c>
      <c r="G2229" s="87">
        <f t="shared" si="71"/>
        <v>0</v>
      </c>
      <c r="H2229" s="88" t="str" cm="1">
        <f t="array" ref="H2229">_xlfn.IFS(OR(_xlfn.XLOOKUP(A2229,Table9[Tag Number],Table9[Status],"-",0)="Dead",
        _xlfn.XLOOKUP(A2229,Table10[Tag Number],Table10[Status],"-",0)="Dead",
        _xlfn.XLOOKUP(A2229,Table11[Tag Number],Table11[Status],"-",0)="Dead",
        _xlfn.XLOOKUP(A2229,Table8[Tag Number],Table8[Status],"-",0)="Dead"),"Dead",
     OR(_xlfn.XLOOKUP(A2229,Table11[Tag Number],Table11[Status],"-",0)="Alive",
        _xlfn.XLOOKUP(A2229,Table10[Tag Number],Table10[Status],"-",0)="Alive",
        _xlfn.XLOOKUP(A2229,Table9[Tag Number],Table9[Status],"-",0)="Alive",
        _xlfn.XLOOKUP(A2229,Table8[Tag Number],Table8[Status],"-",0)="Alive"),"Alive",
     OR(_xlfn.XLOOKUP(A2229,Table9[Tag Number],Table9[Status],"-",0)="-",
        _xlfn.XLOOKUP(A2229,Table10[Tag Number],Table10[Status],"-",0)="-",
        _xlfn.XLOOKUP(A2229,Table11[Tag Number],Table11[Status],"-",0)="-",
        _xlfn.XLOOKUP(A2229,Table8[Tag Number],Table8[Status],"-",0)="-"),
   "-")</f>
        <v>-</v>
      </c>
      <c r="I2229" s="88" t="str">
        <f>IF((_xlfn.XLOOKUP(B2229,[2]Sheet1!$A$2:$A$198,[2]Sheet1!$B$2:$B$198,"-",0)="Glade"),"Out","No")</f>
        <v>No</v>
      </c>
      <c r="J2229" s="94"/>
      <c r="K2229" s="95"/>
      <c r="L2229" s="95"/>
      <c r="M2229" s="95"/>
      <c r="N2229" s="96"/>
      <c r="O2229" s="89"/>
      <c r="R2229" t="b">
        <f t="shared" si="70"/>
        <v>0</v>
      </c>
    </row>
    <row r="2230" spans="1:18" ht="15" thickBot="1" x14ac:dyDescent="0.35">
      <c r="A2230" s="2" t="s">
        <v>2710</v>
      </c>
      <c r="B2230" s="2" t="s">
        <v>1145</v>
      </c>
      <c r="C2230" s="84">
        <f>IF(COUNTIF(Table8[Tag Number], A2230), 1, 0)</f>
        <v>0</v>
      </c>
      <c r="D2230" s="85">
        <f>IF(COUNTIF(Table9[Tag Number], A2230), 1, 0)</f>
        <v>0</v>
      </c>
      <c r="E2230" s="86">
        <f>IF(COUNTIF(Table10[Tag Number], A2230), 1, 0)</f>
        <v>0</v>
      </c>
      <c r="F2230" s="86">
        <f>IF(COUNTIF(Table11[Tag Number], A2230), 1, 0)</f>
        <v>0</v>
      </c>
      <c r="G2230" s="87">
        <f t="shared" si="71"/>
        <v>0</v>
      </c>
      <c r="H2230" s="88" t="str" cm="1">
        <f t="array" ref="H2230">_xlfn.IFS(OR(_xlfn.XLOOKUP(A2230,Table9[Tag Number],Table9[Status],"-",0)="Dead",
        _xlfn.XLOOKUP(A2230,Table10[Tag Number],Table10[Status],"-",0)="Dead",
        _xlfn.XLOOKUP(A2230,Table11[Tag Number],Table11[Status],"-",0)="Dead",
        _xlfn.XLOOKUP(A2230,Table8[Tag Number],Table8[Status],"-",0)="Dead"),"Dead",
     OR(_xlfn.XLOOKUP(A2230,Table11[Tag Number],Table11[Status],"-",0)="Alive",
        _xlfn.XLOOKUP(A2230,Table10[Tag Number],Table10[Status],"-",0)="Alive",
        _xlfn.XLOOKUP(A2230,Table9[Tag Number],Table9[Status],"-",0)="Alive",
        _xlfn.XLOOKUP(A2230,Table8[Tag Number],Table8[Status],"-",0)="Alive"),"Alive",
     OR(_xlfn.XLOOKUP(A2230,Table9[Tag Number],Table9[Status],"-",0)="-",
        _xlfn.XLOOKUP(A2230,Table10[Tag Number],Table10[Status],"-",0)="-",
        _xlfn.XLOOKUP(A2230,Table11[Tag Number],Table11[Status],"-",0)="-",
        _xlfn.XLOOKUP(A2230,Table8[Tag Number],Table8[Status],"-",0)="-"),
   "-")</f>
        <v>-</v>
      </c>
      <c r="I2230" s="88" t="str">
        <f>IF((_xlfn.XLOOKUP(B2230,[2]Sheet1!$A$2:$A$198,[2]Sheet1!$B$2:$B$198,"-",0)="Glade"),"Out","No")</f>
        <v>No</v>
      </c>
      <c r="J2230" s="94"/>
      <c r="K2230" s="95"/>
      <c r="L2230" s="95"/>
      <c r="M2230" s="95"/>
      <c r="N2230" s="96"/>
      <c r="O2230" s="89"/>
      <c r="R2230" t="b">
        <f t="shared" si="70"/>
        <v>0</v>
      </c>
    </row>
    <row r="2231" spans="1:18" ht="15" thickBot="1" x14ac:dyDescent="0.35">
      <c r="A2231" s="3" t="s">
        <v>2711</v>
      </c>
      <c r="B2231" s="3" t="s">
        <v>1145</v>
      </c>
      <c r="C2231" s="84">
        <f>IF(COUNTIF(Table8[Tag Number], A2231), 1, 0)</f>
        <v>0</v>
      </c>
      <c r="D2231" s="85">
        <f>IF(COUNTIF(Table9[Tag Number], A2231), 1, 0)</f>
        <v>0</v>
      </c>
      <c r="E2231" s="86">
        <f>IF(COUNTIF(Table10[Tag Number], A2231), 1, 0)</f>
        <v>0</v>
      </c>
      <c r="F2231" s="86">
        <f>IF(COUNTIF(Table11[Tag Number], A2231), 1, 0)</f>
        <v>0</v>
      </c>
      <c r="G2231" s="87">
        <f t="shared" si="71"/>
        <v>0</v>
      </c>
      <c r="H2231" s="88" t="str" cm="1">
        <f t="array" ref="H2231">_xlfn.IFS(OR(_xlfn.XLOOKUP(A2231,Table9[Tag Number],Table9[Status],"-",0)="Dead",
        _xlfn.XLOOKUP(A2231,Table10[Tag Number],Table10[Status],"-",0)="Dead",
        _xlfn.XLOOKUP(A2231,Table11[Tag Number],Table11[Status],"-",0)="Dead",
        _xlfn.XLOOKUP(A2231,Table8[Tag Number],Table8[Status],"-",0)="Dead"),"Dead",
     OR(_xlfn.XLOOKUP(A2231,Table11[Tag Number],Table11[Status],"-",0)="Alive",
        _xlfn.XLOOKUP(A2231,Table10[Tag Number],Table10[Status],"-",0)="Alive",
        _xlfn.XLOOKUP(A2231,Table9[Tag Number],Table9[Status],"-",0)="Alive",
        _xlfn.XLOOKUP(A2231,Table8[Tag Number],Table8[Status],"-",0)="Alive"),"Alive",
     OR(_xlfn.XLOOKUP(A2231,Table9[Tag Number],Table9[Status],"-",0)="-",
        _xlfn.XLOOKUP(A2231,Table10[Tag Number],Table10[Status],"-",0)="-",
        _xlfn.XLOOKUP(A2231,Table11[Tag Number],Table11[Status],"-",0)="-",
        _xlfn.XLOOKUP(A2231,Table8[Tag Number],Table8[Status],"-",0)="-"),
   "-")</f>
        <v>-</v>
      </c>
      <c r="I2231" s="88" t="str">
        <f>IF((_xlfn.XLOOKUP(B2231,[2]Sheet1!$A$2:$A$198,[2]Sheet1!$B$2:$B$198,"-",0)="Glade"),"Out","No")</f>
        <v>No</v>
      </c>
      <c r="J2231" s="94"/>
      <c r="K2231" s="95"/>
      <c r="L2231" s="95"/>
      <c r="M2231" s="95"/>
      <c r="N2231" s="96"/>
      <c r="O2231" s="89"/>
      <c r="R2231" t="b">
        <f t="shared" si="70"/>
        <v>0</v>
      </c>
    </row>
    <row r="2232" spans="1:18" ht="15" thickBot="1" x14ac:dyDescent="0.35">
      <c r="A2232" s="2" t="s">
        <v>2712</v>
      </c>
      <c r="B2232" s="2" t="s">
        <v>1145</v>
      </c>
      <c r="C2232" s="84">
        <f>IF(COUNTIF(Table8[Tag Number], A2232), 1, 0)</f>
        <v>0</v>
      </c>
      <c r="D2232" s="85">
        <f>IF(COUNTIF(Table9[Tag Number], A2232), 1, 0)</f>
        <v>0</v>
      </c>
      <c r="E2232" s="86">
        <f>IF(COUNTIF(Table10[Tag Number], A2232), 1, 0)</f>
        <v>0</v>
      </c>
      <c r="F2232" s="86">
        <f>IF(COUNTIF(Table11[Tag Number], A2232), 1, 0)</f>
        <v>0</v>
      </c>
      <c r="G2232" s="87">
        <f t="shared" si="71"/>
        <v>0</v>
      </c>
      <c r="H2232" s="88" t="str" cm="1">
        <f t="array" ref="H2232">_xlfn.IFS(OR(_xlfn.XLOOKUP(A2232,Table9[Tag Number],Table9[Status],"-",0)="Dead",
        _xlfn.XLOOKUP(A2232,Table10[Tag Number],Table10[Status],"-",0)="Dead",
        _xlfn.XLOOKUP(A2232,Table11[Tag Number],Table11[Status],"-",0)="Dead",
        _xlfn.XLOOKUP(A2232,Table8[Tag Number],Table8[Status],"-",0)="Dead"),"Dead",
     OR(_xlfn.XLOOKUP(A2232,Table11[Tag Number],Table11[Status],"-",0)="Alive",
        _xlfn.XLOOKUP(A2232,Table10[Tag Number],Table10[Status],"-",0)="Alive",
        _xlfn.XLOOKUP(A2232,Table9[Tag Number],Table9[Status],"-",0)="Alive",
        _xlfn.XLOOKUP(A2232,Table8[Tag Number],Table8[Status],"-",0)="Alive"),"Alive",
     OR(_xlfn.XLOOKUP(A2232,Table9[Tag Number],Table9[Status],"-",0)="-",
        _xlfn.XLOOKUP(A2232,Table10[Tag Number],Table10[Status],"-",0)="-",
        _xlfn.XLOOKUP(A2232,Table11[Tag Number],Table11[Status],"-",0)="-",
        _xlfn.XLOOKUP(A2232,Table8[Tag Number],Table8[Status],"-",0)="-"),
   "-")</f>
        <v>-</v>
      </c>
      <c r="I2232" s="88" t="str">
        <f>IF((_xlfn.XLOOKUP(B2232,[2]Sheet1!$A$2:$A$198,[2]Sheet1!$B$2:$B$198,"-",0)="Glade"),"Out","No")</f>
        <v>No</v>
      </c>
      <c r="J2232" s="94"/>
      <c r="K2232" s="95"/>
      <c r="L2232" s="95"/>
      <c r="M2232" s="95"/>
      <c r="N2232" s="96"/>
      <c r="O2232" s="89"/>
      <c r="R2232" t="b">
        <f t="shared" si="70"/>
        <v>0</v>
      </c>
    </row>
    <row r="2233" spans="1:18" ht="15" thickBot="1" x14ac:dyDescent="0.35">
      <c r="A2233" s="3" t="s">
        <v>2713</v>
      </c>
      <c r="B2233" s="3" t="s">
        <v>1145</v>
      </c>
      <c r="C2233" s="84">
        <f>IF(COUNTIF(Table8[Tag Number], A2233), 1, 0)</f>
        <v>0</v>
      </c>
      <c r="D2233" s="85">
        <f>IF(COUNTIF(Table9[Tag Number], A2233), 1, 0)</f>
        <v>0</v>
      </c>
      <c r="E2233" s="86">
        <f>IF(COUNTIF(Table10[Tag Number], A2233), 1, 0)</f>
        <v>0</v>
      </c>
      <c r="F2233" s="86">
        <f>IF(COUNTIF(Table11[Tag Number], A2233), 1, 0)</f>
        <v>0</v>
      </c>
      <c r="G2233" s="87">
        <f t="shared" si="71"/>
        <v>0</v>
      </c>
      <c r="H2233" s="88" t="str" cm="1">
        <f t="array" ref="H2233">_xlfn.IFS(OR(_xlfn.XLOOKUP(A2233,Table9[Tag Number],Table9[Status],"-",0)="Dead",
        _xlfn.XLOOKUP(A2233,Table10[Tag Number],Table10[Status],"-",0)="Dead",
        _xlfn.XLOOKUP(A2233,Table11[Tag Number],Table11[Status],"-",0)="Dead",
        _xlfn.XLOOKUP(A2233,Table8[Tag Number],Table8[Status],"-",0)="Dead"),"Dead",
     OR(_xlfn.XLOOKUP(A2233,Table11[Tag Number],Table11[Status],"-",0)="Alive",
        _xlfn.XLOOKUP(A2233,Table10[Tag Number],Table10[Status],"-",0)="Alive",
        _xlfn.XLOOKUP(A2233,Table9[Tag Number],Table9[Status],"-",0)="Alive",
        _xlfn.XLOOKUP(A2233,Table8[Tag Number],Table8[Status],"-",0)="Alive"),"Alive",
     OR(_xlfn.XLOOKUP(A2233,Table9[Tag Number],Table9[Status],"-",0)="-",
        _xlfn.XLOOKUP(A2233,Table10[Tag Number],Table10[Status],"-",0)="-",
        _xlfn.XLOOKUP(A2233,Table11[Tag Number],Table11[Status],"-",0)="-",
        _xlfn.XLOOKUP(A2233,Table8[Tag Number],Table8[Status],"-",0)="-"),
   "-")</f>
        <v>-</v>
      </c>
      <c r="I2233" s="88" t="str">
        <f>IF((_xlfn.XLOOKUP(B2233,[2]Sheet1!$A$2:$A$198,[2]Sheet1!$B$2:$B$198,"-",0)="Glade"),"Out","No")</f>
        <v>No</v>
      </c>
      <c r="J2233" s="94"/>
      <c r="K2233" s="95"/>
      <c r="L2233" s="95"/>
      <c r="M2233" s="95"/>
      <c r="N2233" s="96"/>
      <c r="O2233" s="89"/>
      <c r="R2233" t="b">
        <f t="shared" si="70"/>
        <v>0</v>
      </c>
    </row>
    <row r="2234" spans="1:18" ht="15" thickBot="1" x14ac:dyDescent="0.35">
      <c r="A2234" s="2" t="s">
        <v>2714</v>
      </c>
      <c r="B2234" s="2" t="s">
        <v>1145</v>
      </c>
      <c r="C2234" s="84">
        <f>IF(COUNTIF(Table8[Tag Number], A2234), 1, 0)</f>
        <v>0</v>
      </c>
      <c r="D2234" s="85">
        <f>IF(COUNTIF(Table9[Tag Number], A2234), 1, 0)</f>
        <v>0</v>
      </c>
      <c r="E2234" s="86">
        <f>IF(COUNTIF(Table10[Tag Number], A2234), 1, 0)</f>
        <v>0</v>
      </c>
      <c r="F2234" s="86">
        <f>IF(COUNTIF(Table11[Tag Number], A2234), 1, 0)</f>
        <v>0</v>
      </c>
      <c r="G2234" s="87">
        <f t="shared" si="71"/>
        <v>0</v>
      </c>
      <c r="H2234" s="88" t="str" cm="1">
        <f t="array" ref="H2234">_xlfn.IFS(OR(_xlfn.XLOOKUP(A2234,Table9[Tag Number],Table9[Status],"-",0)="Dead",
        _xlfn.XLOOKUP(A2234,Table10[Tag Number],Table10[Status],"-",0)="Dead",
        _xlfn.XLOOKUP(A2234,Table11[Tag Number],Table11[Status],"-",0)="Dead",
        _xlfn.XLOOKUP(A2234,Table8[Tag Number],Table8[Status],"-",0)="Dead"),"Dead",
     OR(_xlfn.XLOOKUP(A2234,Table11[Tag Number],Table11[Status],"-",0)="Alive",
        _xlfn.XLOOKUP(A2234,Table10[Tag Number],Table10[Status],"-",0)="Alive",
        _xlfn.XLOOKUP(A2234,Table9[Tag Number],Table9[Status],"-",0)="Alive",
        _xlfn.XLOOKUP(A2234,Table8[Tag Number],Table8[Status],"-",0)="Alive"),"Alive",
     OR(_xlfn.XLOOKUP(A2234,Table9[Tag Number],Table9[Status],"-",0)="-",
        _xlfn.XLOOKUP(A2234,Table10[Tag Number],Table10[Status],"-",0)="-",
        _xlfn.XLOOKUP(A2234,Table11[Tag Number],Table11[Status],"-",0)="-",
        _xlfn.XLOOKUP(A2234,Table8[Tag Number],Table8[Status],"-",0)="-"),
   "-")</f>
        <v>-</v>
      </c>
      <c r="I2234" s="88" t="str">
        <f>IF((_xlfn.XLOOKUP(B2234,[2]Sheet1!$A$2:$A$198,[2]Sheet1!$B$2:$B$198,"-",0)="Glade"),"Out","No")</f>
        <v>No</v>
      </c>
      <c r="J2234" s="94"/>
      <c r="K2234" s="95"/>
      <c r="L2234" s="95"/>
      <c r="M2234" s="95"/>
      <c r="N2234" s="96"/>
      <c r="O2234" s="89"/>
      <c r="R2234" t="b">
        <f t="shared" si="70"/>
        <v>0</v>
      </c>
    </row>
    <row r="2235" spans="1:18" ht="15" thickBot="1" x14ac:dyDescent="0.35">
      <c r="A2235" s="3" t="s">
        <v>286</v>
      </c>
      <c r="B2235" s="3" t="s">
        <v>1145</v>
      </c>
      <c r="C2235" s="84">
        <f>IF(COUNTIF(Table8[Tag Number], A2235), 1, 0)</f>
        <v>0</v>
      </c>
      <c r="D2235" s="85">
        <f>IF(COUNTIF(Table9[Tag Number], A2235), 1, 0)</f>
        <v>0</v>
      </c>
      <c r="E2235" s="86">
        <f>IF(COUNTIF(Table10[Tag Number], A2235), 1, 0)</f>
        <v>0</v>
      </c>
      <c r="F2235" s="86">
        <f>IF(COUNTIF(Table11[Tag Number], A2235), 1, 0)</f>
        <v>0</v>
      </c>
      <c r="G2235" s="87">
        <f t="shared" si="71"/>
        <v>0</v>
      </c>
      <c r="H2235" s="88" t="str" cm="1">
        <f t="array" ref="H2235">_xlfn.IFS(OR(_xlfn.XLOOKUP(A2235,Table9[Tag Number],Table9[Status],"-",0)="Dead",
        _xlfn.XLOOKUP(A2235,Table10[Tag Number],Table10[Status],"-",0)="Dead",
        _xlfn.XLOOKUP(A2235,Table11[Tag Number],Table11[Status],"-",0)="Dead",
        _xlfn.XLOOKUP(A2235,Table8[Tag Number],Table8[Status],"-",0)="Dead"),"Dead",
     OR(_xlfn.XLOOKUP(A2235,Table11[Tag Number],Table11[Status],"-",0)="Alive",
        _xlfn.XLOOKUP(A2235,Table10[Tag Number],Table10[Status],"-",0)="Alive",
        _xlfn.XLOOKUP(A2235,Table9[Tag Number],Table9[Status],"-",0)="Alive",
        _xlfn.XLOOKUP(A2235,Table8[Tag Number],Table8[Status],"-",0)="Alive"),"Alive",
     OR(_xlfn.XLOOKUP(A2235,Table9[Tag Number],Table9[Status],"-",0)="-",
        _xlfn.XLOOKUP(A2235,Table10[Tag Number],Table10[Status],"-",0)="-",
        _xlfn.XLOOKUP(A2235,Table11[Tag Number],Table11[Status],"-",0)="-",
        _xlfn.XLOOKUP(A2235,Table8[Tag Number],Table8[Status],"-",0)="-"),
   "-")</f>
        <v>-</v>
      </c>
      <c r="I2235" s="88" t="str">
        <f>IF((_xlfn.XLOOKUP(B2235,[2]Sheet1!$A$2:$A$198,[2]Sheet1!$B$2:$B$198,"-",0)="Glade"),"Out","No")</f>
        <v>No</v>
      </c>
      <c r="J2235" s="94"/>
      <c r="K2235" s="95"/>
      <c r="L2235" s="95"/>
      <c r="M2235" s="95"/>
      <c r="N2235" s="96"/>
      <c r="O2235" s="89"/>
      <c r="R2235" t="b">
        <f t="shared" si="70"/>
        <v>0</v>
      </c>
    </row>
    <row r="2236" spans="1:18" ht="15" thickBot="1" x14ac:dyDescent="0.35">
      <c r="A2236" s="2" t="s">
        <v>2715</v>
      </c>
      <c r="B2236" s="2" t="s">
        <v>1145</v>
      </c>
      <c r="C2236" s="84">
        <f>IF(COUNTIF(Table8[Tag Number], A2236), 1, 0)</f>
        <v>0</v>
      </c>
      <c r="D2236" s="85">
        <f>IF(COUNTIF(Table9[Tag Number], A2236), 1, 0)</f>
        <v>0</v>
      </c>
      <c r="E2236" s="86">
        <f>IF(COUNTIF(Table10[Tag Number], A2236), 1, 0)</f>
        <v>0</v>
      </c>
      <c r="F2236" s="86">
        <f>IF(COUNTIF(Table11[Tag Number], A2236), 1, 0)</f>
        <v>0</v>
      </c>
      <c r="G2236" s="87">
        <f t="shared" si="71"/>
        <v>0</v>
      </c>
      <c r="H2236" s="88" t="str" cm="1">
        <f t="array" ref="H2236">_xlfn.IFS(OR(_xlfn.XLOOKUP(A2236,Table9[Tag Number],Table9[Status],"-",0)="Dead",
        _xlfn.XLOOKUP(A2236,Table10[Tag Number],Table10[Status],"-",0)="Dead",
        _xlfn.XLOOKUP(A2236,Table11[Tag Number],Table11[Status],"-",0)="Dead",
        _xlfn.XLOOKUP(A2236,Table8[Tag Number],Table8[Status],"-",0)="Dead"),"Dead",
     OR(_xlfn.XLOOKUP(A2236,Table11[Tag Number],Table11[Status],"-",0)="Alive",
        _xlfn.XLOOKUP(A2236,Table10[Tag Number],Table10[Status],"-",0)="Alive",
        _xlfn.XLOOKUP(A2236,Table9[Tag Number],Table9[Status],"-",0)="Alive",
        _xlfn.XLOOKUP(A2236,Table8[Tag Number],Table8[Status],"-",0)="Alive"),"Alive",
     OR(_xlfn.XLOOKUP(A2236,Table9[Tag Number],Table9[Status],"-",0)="-",
        _xlfn.XLOOKUP(A2236,Table10[Tag Number],Table10[Status],"-",0)="-",
        _xlfn.XLOOKUP(A2236,Table11[Tag Number],Table11[Status],"-",0)="-",
        _xlfn.XLOOKUP(A2236,Table8[Tag Number],Table8[Status],"-",0)="-"),
   "-")</f>
        <v>-</v>
      </c>
      <c r="I2236" s="88" t="str">
        <f>IF((_xlfn.XLOOKUP(B2236,[2]Sheet1!$A$2:$A$198,[2]Sheet1!$B$2:$B$198,"-",0)="Glade"),"Out","No")</f>
        <v>No</v>
      </c>
      <c r="J2236" s="94"/>
      <c r="K2236" s="95"/>
      <c r="L2236" s="95"/>
      <c r="M2236" s="95"/>
      <c r="N2236" s="96"/>
      <c r="O2236" s="89"/>
      <c r="R2236" t="b">
        <f t="shared" si="70"/>
        <v>0</v>
      </c>
    </row>
    <row r="2237" spans="1:18" ht="15" thickBot="1" x14ac:dyDescent="0.35">
      <c r="A2237" s="3" t="s">
        <v>2716</v>
      </c>
      <c r="B2237" s="3" t="s">
        <v>1145</v>
      </c>
      <c r="C2237" s="84">
        <f>IF(COUNTIF(Table8[Tag Number], A2237), 1, 0)</f>
        <v>0</v>
      </c>
      <c r="D2237" s="85">
        <f>IF(COUNTIF(Table9[Tag Number], A2237), 1, 0)</f>
        <v>0</v>
      </c>
      <c r="E2237" s="86">
        <f>IF(COUNTIF(Table10[Tag Number], A2237), 1, 0)</f>
        <v>0</v>
      </c>
      <c r="F2237" s="86">
        <f>IF(COUNTIF(Table11[Tag Number], A2237), 1, 0)</f>
        <v>0</v>
      </c>
      <c r="G2237" s="87">
        <f t="shared" si="71"/>
        <v>0</v>
      </c>
      <c r="H2237" s="88" t="str" cm="1">
        <f t="array" ref="H2237">_xlfn.IFS(OR(_xlfn.XLOOKUP(A2237,Table9[Tag Number],Table9[Status],"-",0)="Dead",
        _xlfn.XLOOKUP(A2237,Table10[Tag Number],Table10[Status],"-",0)="Dead",
        _xlfn.XLOOKUP(A2237,Table11[Tag Number],Table11[Status],"-",0)="Dead",
        _xlfn.XLOOKUP(A2237,Table8[Tag Number],Table8[Status],"-",0)="Dead"),"Dead",
     OR(_xlfn.XLOOKUP(A2237,Table11[Tag Number],Table11[Status],"-",0)="Alive",
        _xlfn.XLOOKUP(A2237,Table10[Tag Number],Table10[Status],"-",0)="Alive",
        _xlfn.XLOOKUP(A2237,Table9[Tag Number],Table9[Status],"-",0)="Alive",
        _xlfn.XLOOKUP(A2237,Table8[Tag Number],Table8[Status],"-",0)="Alive"),"Alive",
     OR(_xlfn.XLOOKUP(A2237,Table9[Tag Number],Table9[Status],"-",0)="-",
        _xlfn.XLOOKUP(A2237,Table10[Tag Number],Table10[Status],"-",0)="-",
        _xlfn.XLOOKUP(A2237,Table11[Tag Number],Table11[Status],"-",0)="-",
        _xlfn.XLOOKUP(A2237,Table8[Tag Number],Table8[Status],"-",0)="-"),
   "-")</f>
        <v>-</v>
      </c>
      <c r="I2237" s="88" t="str">
        <f>IF((_xlfn.XLOOKUP(B2237,[2]Sheet1!$A$2:$A$198,[2]Sheet1!$B$2:$B$198,"-",0)="Glade"),"Out","No")</f>
        <v>No</v>
      </c>
      <c r="J2237" s="94"/>
      <c r="K2237" s="95"/>
      <c r="L2237" s="95"/>
      <c r="M2237" s="95"/>
      <c r="N2237" s="96"/>
      <c r="O2237" s="89"/>
      <c r="R2237" t="b">
        <f t="shared" si="70"/>
        <v>0</v>
      </c>
    </row>
    <row r="2238" spans="1:18" ht="15" thickBot="1" x14ac:dyDescent="0.35">
      <c r="A2238" s="2" t="s">
        <v>312</v>
      </c>
      <c r="B2238" s="2" t="s">
        <v>1145</v>
      </c>
      <c r="C2238" s="84">
        <f>IF(COUNTIF(Table8[Tag Number], A2238), 1, 0)</f>
        <v>0</v>
      </c>
      <c r="D2238" s="85">
        <f>IF(COUNTIF(Table9[Tag Number], A2238), 1, 0)</f>
        <v>0</v>
      </c>
      <c r="E2238" s="86">
        <f>IF(COUNTIF(Table10[Tag Number], A2238), 1, 0)</f>
        <v>0</v>
      </c>
      <c r="F2238" s="86">
        <f>IF(COUNTIF(Table11[Tag Number], A2238), 1, 0)</f>
        <v>0</v>
      </c>
      <c r="G2238" s="87">
        <f t="shared" si="71"/>
        <v>0</v>
      </c>
      <c r="H2238" s="88" t="str" cm="1">
        <f t="array" ref="H2238">_xlfn.IFS(OR(_xlfn.XLOOKUP(A2238,Table9[Tag Number],Table9[Status],"-",0)="Dead",
        _xlfn.XLOOKUP(A2238,Table10[Tag Number],Table10[Status],"-",0)="Dead",
        _xlfn.XLOOKUP(A2238,Table11[Tag Number],Table11[Status],"-",0)="Dead",
        _xlfn.XLOOKUP(A2238,Table8[Tag Number],Table8[Status],"-",0)="Dead"),"Dead",
     OR(_xlfn.XLOOKUP(A2238,Table11[Tag Number],Table11[Status],"-",0)="Alive",
        _xlfn.XLOOKUP(A2238,Table10[Tag Number],Table10[Status],"-",0)="Alive",
        _xlfn.XLOOKUP(A2238,Table9[Tag Number],Table9[Status],"-",0)="Alive",
        _xlfn.XLOOKUP(A2238,Table8[Tag Number],Table8[Status],"-",0)="Alive"),"Alive",
     OR(_xlfn.XLOOKUP(A2238,Table9[Tag Number],Table9[Status],"-",0)="-",
        _xlfn.XLOOKUP(A2238,Table10[Tag Number],Table10[Status],"-",0)="-",
        _xlfn.XLOOKUP(A2238,Table11[Tag Number],Table11[Status],"-",0)="-",
        _xlfn.XLOOKUP(A2238,Table8[Tag Number],Table8[Status],"-",0)="-"),
   "-")</f>
        <v>-</v>
      </c>
      <c r="I2238" s="88" t="str">
        <f>IF((_xlfn.XLOOKUP(B2238,[2]Sheet1!$A$2:$A$198,[2]Sheet1!$B$2:$B$198,"-",0)="Glade"),"Out","No")</f>
        <v>No</v>
      </c>
      <c r="J2238" s="94"/>
      <c r="K2238" s="95"/>
      <c r="L2238" s="95"/>
      <c r="M2238" s="95"/>
      <c r="N2238" s="96"/>
      <c r="O2238" s="89"/>
      <c r="R2238" t="b">
        <f t="shared" si="70"/>
        <v>0</v>
      </c>
    </row>
    <row r="2239" spans="1:18" ht="15" thickBot="1" x14ac:dyDescent="0.35">
      <c r="A2239" s="3" t="s">
        <v>22</v>
      </c>
      <c r="B2239" s="3" t="s">
        <v>1145</v>
      </c>
      <c r="C2239" s="84">
        <f>IF(COUNTIF(Table8[Tag Number], A2239), 1, 0)</f>
        <v>0</v>
      </c>
      <c r="D2239" s="85">
        <f>IF(COUNTIF(Table9[Tag Number], A2239), 1, 0)</f>
        <v>0</v>
      </c>
      <c r="E2239" s="86">
        <f>IF(COUNTIF(Table10[Tag Number], A2239), 1, 0)</f>
        <v>0</v>
      </c>
      <c r="F2239" s="86">
        <f>IF(COUNTIF(Table11[Tag Number], A2239), 1, 0)</f>
        <v>0</v>
      </c>
      <c r="G2239" s="87">
        <f t="shared" si="71"/>
        <v>0</v>
      </c>
      <c r="H2239" s="88" t="str" cm="1">
        <f t="array" ref="H2239">_xlfn.IFS(OR(_xlfn.XLOOKUP(A2239,Table9[Tag Number],Table9[Status],"-",0)="Dead",
        _xlfn.XLOOKUP(A2239,Table10[Tag Number],Table10[Status],"-",0)="Dead",
        _xlfn.XLOOKUP(A2239,Table11[Tag Number],Table11[Status],"-",0)="Dead",
        _xlfn.XLOOKUP(A2239,Table8[Tag Number],Table8[Status],"-",0)="Dead"),"Dead",
     OR(_xlfn.XLOOKUP(A2239,Table11[Tag Number],Table11[Status],"-",0)="Alive",
        _xlfn.XLOOKUP(A2239,Table10[Tag Number],Table10[Status],"-",0)="Alive",
        _xlfn.XLOOKUP(A2239,Table9[Tag Number],Table9[Status],"-",0)="Alive",
        _xlfn.XLOOKUP(A2239,Table8[Tag Number],Table8[Status],"-",0)="Alive"),"Alive",
     OR(_xlfn.XLOOKUP(A2239,Table9[Tag Number],Table9[Status],"-",0)="-",
        _xlfn.XLOOKUP(A2239,Table10[Tag Number],Table10[Status],"-",0)="-",
        _xlfn.XLOOKUP(A2239,Table11[Tag Number],Table11[Status],"-",0)="-",
        _xlfn.XLOOKUP(A2239,Table8[Tag Number],Table8[Status],"-",0)="-"),
   "-")</f>
        <v>-</v>
      </c>
      <c r="I2239" s="88" t="str">
        <f>IF((_xlfn.XLOOKUP(B2239,[2]Sheet1!$A$2:$A$198,[2]Sheet1!$B$2:$B$198,"-",0)="Glade"),"Out","No")</f>
        <v>No</v>
      </c>
      <c r="J2239" s="94"/>
      <c r="K2239" s="95"/>
      <c r="L2239" s="95"/>
      <c r="M2239" s="95"/>
      <c r="N2239" s="96"/>
      <c r="O2239" s="89"/>
      <c r="R2239" t="b">
        <f t="shared" si="70"/>
        <v>0</v>
      </c>
    </row>
    <row r="2240" spans="1:18" ht="15" thickBot="1" x14ac:dyDescent="0.35">
      <c r="A2240" s="2" t="s">
        <v>2717</v>
      </c>
      <c r="B2240" s="2" t="s">
        <v>1145</v>
      </c>
      <c r="C2240" s="84">
        <f>IF(COUNTIF(Table8[Tag Number], A2240), 1, 0)</f>
        <v>0</v>
      </c>
      <c r="D2240" s="85">
        <f>IF(COUNTIF(Table9[Tag Number], A2240), 1, 0)</f>
        <v>0</v>
      </c>
      <c r="E2240" s="86">
        <f>IF(COUNTIF(Table10[Tag Number], A2240), 1, 0)</f>
        <v>0</v>
      </c>
      <c r="F2240" s="86">
        <f>IF(COUNTIF(Table11[Tag Number], A2240), 1, 0)</f>
        <v>0</v>
      </c>
      <c r="G2240" s="87">
        <f t="shared" si="71"/>
        <v>0</v>
      </c>
      <c r="H2240" s="88" t="str" cm="1">
        <f t="array" ref="H2240">_xlfn.IFS(OR(_xlfn.XLOOKUP(A2240,Table9[Tag Number],Table9[Status],"-",0)="Dead",
        _xlfn.XLOOKUP(A2240,Table10[Tag Number],Table10[Status],"-",0)="Dead",
        _xlfn.XLOOKUP(A2240,Table11[Tag Number],Table11[Status],"-",0)="Dead",
        _xlfn.XLOOKUP(A2240,Table8[Tag Number],Table8[Status],"-",0)="Dead"),"Dead",
     OR(_xlfn.XLOOKUP(A2240,Table11[Tag Number],Table11[Status],"-",0)="Alive",
        _xlfn.XLOOKUP(A2240,Table10[Tag Number],Table10[Status],"-",0)="Alive",
        _xlfn.XLOOKUP(A2240,Table9[Tag Number],Table9[Status],"-",0)="Alive",
        _xlfn.XLOOKUP(A2240,Table8[Tag Number],Table8[Status],"-",0)="Alive"),"Alive",
     OR(_xlfn.XLOOKUP(A2240,Table9[Tag Number],Table9[Status],"-",0)="-",
        _xlfn.XLOOKUP(A2240,Table10[Tag Number],Table10[Status],"-",0)="-",
        _xlfn.XLOOKUP(A2240,Table11[Tag Number],Table11[Status],"-",0)="-",
        _xlfn.XLOOKUP(A2240,Table8[Tag Number],Table8[Status],"-",0)="-"),
   "-")</f>
        <v>-</v>
      </c>
      <c r="I2240" s="88" t="str">
        <f>IF((_xlfn.XLOOKUP(B2240,[2]Sheet1!$A$2:$A$198,[2]Sheet1!$B$2:$B$198,"-",0)="Glade"),"Out","No")</f>
        <v>No</v>
      </c>
      <c r="J2240" s="94"/>
      <c r="K2240" s="95"/>
      <c r="L2240" s="95"/>
      <c r="M2240" s="95"/>
      <c r="N2240" s="96"/>
      <c r="O2240" s="89"/>
      <c r="R2240" t="b">
        <f t="shared" si="70"/>
        <v>0</v>
      </c>
    </row>
    <row r="2241" spans="1:18" ht="15" thickBot="1" x14ac:dyDescent="0.35">
      <c r="A2241" s="3" t="s">
        <v>2718</v>
      </c>
      <c r="B2241" s="3" t="s">
        <v>1145</v>
      </c>
      <c r="C2241" s="84">
        <f>IF(COUNTIF(Table8[Tag Number], A2241), 1, 0)</f>
        <v>0</v>
      </c>
      <c r="D2241" s="85">
        <f>IF(COUNTIF(Table9[Tag Number], A2241), 1, 0)</f>
        <v>0</v>
      </c>
      <c r="E2241" s="86">
        <f>IF(COUNTIF(Table10[Tag Number], A2241), 1, 0)</f>
        <v>0</v>
      </c>
      <c r="F2241" s="86">
        <f>IF(COUNTIF(Table11[Tag Number], A2241), 1, 0)</f>
        <v>0</v>
      </c>
      <c r="G2241" s="87">
        <f t="shared" si="71"/>
        <v>0</v>
      </c>
      <c r="H2241" s="88" t="str" cm="1">
        <f t="array" ref="H2241">_xlfn.IFS(OR(_xlfn.XLOOKUP(A2241,Table9[Tag Number],Table9[Status],"-",0)="Dead",
        _xlfn.XLOOKUP(A2241,Table10[Tag Number],Table10[Status],"-",0)="Dead",
        _xlfn.XLOOKUP(A2241,Table11[Tag Number],Table11[Status],"-",0)="Dead",
        _xlfn.XLOOKUP(A2241,Table8[Tag Number],Table8[Status],"-",0)="Dead"),"Dead",
     OR(_xlfn.XLOOKUP(A2241,Table11[Tag Number],Table11[Status],"-",0)="Alive",
        _xlfn.XLOOKUP(A2241,Table10[Tag Number],Table10[Status],"-",0)="Alive",
        _xlfn.XLOOKUP(A2241,Table9[Tag Number],Table9[Status],"-",0)="Alive",
        _xlfn.XLOOKUP(A2241,Table8[Tag Number],Table8[Status],"-",0)="Alive"),"Alive",
     OR(_xlfn.XLOOKUP(A2241,Table9[Tag Number],Table9[Status],"-",0)="-",
        _xlfn.XLOOKUP(A2241,Table10[Tag Number],Table10[Status],"-",0)="-",
        _xlfn.XLOOKUP(A2241,Table11[Tag Number],Table11[Status],"-",0)="-",
        _xlfn.XLOOKUP(A2241,Table8[Tag Number],Table8[Status],"-",0)="-"),
   "-")</f>
        <v>-</v>
      </c>
      <c r="I2241" s="88" t="str">
        <f>IF((_xlfn.XLOOKUP(B2241,[2]Sheet1!$A$2:$A$198,[2]Sheet1!$B$2:$B$198,"-",0)="Glade"),"Out","No")</f>
        <v>No</v>
      </c>
      <c r="J2241" s="94"/>
      <c r="K2241" s="95"/>
      <c r="L2241" s="95"/>
      <c r="M2241" s="95"/>
      <c r="N2241" s="96"/>
      <c r="O2241" s="89"/>
      <c r="R2241" t="b">
        <f t="shared" si="70"/>
        <v>0</v>
      </c>
    </row>
    <row r="2242" spans="1:18" ht="15" thickBot="1" x14ac:dyDescent="0.35">
      <c r="A2242" s="2" t="s">
        <v>2719</v>
      </c>
      <c r="B2242" s="2" t="s">
        <v>1145</v>
      </c>
      <c r="C2242" s="84">
        <f>IF(COUNTIF(Table8[Tag Number], A2242), 1, 0)</f>
        <v>0</v>
      </c>
      <c r="D2242" s="85">
        <f>IF(COUNTIF(Table9[Tag Number], A2242), 1, 0)</f>
        <v>0</v>
      </c>
      <c r="E2242" s="86">
        <f>IF(COUNTIF(Table10[Tag Number], A2242), 1, 0)</f>
        <v>0</v>
      </c>
      <c r="F2242" s="86">
        <f>IF(COUNTIF(Table11[Tag Number], A2242), 1, 0)</f>
        <v>0</v>
      </c>
      <c r="G2242" s="87">
        <f t="shared" si="71"/>
        <v>0</v>
      </c>
      <c r="H2242" s="88" t="str" cm="1">
        <f t="array" ref="H2242">_xlfn.IFS(OR(_xlfn.XLOOKUP(A2242,Table9[Tag Number],Table9[Status],"-",0)="Dead",
        _xlfn.XLOOKUP(A2242,Table10[Tag Number],Table10[Status],"-",0)="Dead",
        _xlfn.XLOOKUP(A2242,Table11[Tag Number],Table11[Status],"-",0)="Dead",
        _xlfn.XLOOKUP(A2242,Table8[Tag Number],Table8[Status],"-",0)="Dead"),"Dead",
     OR(_xlfn.XLOOKUP(A2242,Table11[Tag Number],Table11[Status],"-",0)="Alive",
        _xlfn.XLOOKUP(A2242,Table10[Tag Number],Table10[Status],"-",0)="Alive",
        _xlfn.XLOOKUP(A2242,Table9[Tag Number],Table9[Status],"-",0)="Alive",
        _xlfn.XLOOKUP(A2242,Table8[Tag Number],Table8[Status],"-",0)="Alive"),"Alive",
     OR(_xlfn.XLOOKUP(A2242,Table9[Tag Number],Table9[Status],"-",0)="-",
        _xlfn.XLOOKUP(A2242,Table10[Tag Number],Table10[Status],"-",0)="-",
        _xlfn.XLOOKUP(A2242,Table11[Tag Number],Table11[Status],"-",0)="-",
        _xlfn.XLOOKUP(A2242,Table8[Tag Number],Table8[Status],"-",0)="-"),
   "-")</f>
        <v>-</v>
      </c>
      <c r="I2242" s="88" t="str">
        <f>IF((_xlfn.XLOOKUP(B2242,[2]Sheet1!$A$2:$A$198,[2]Sheet1!$B$2:$B$198,"-",0)="Glade"),"Out","No")</f>
        <v>No</v>
      </c>
      <c r="J2242" s="94"/>
      <c r="K2242" s="95"/>
      <c r="L2242" s="95"/>
      <c r="M2242" s="95"/>
      <c r="N2242" s="96"/>
      <c r="O2242" s="89"/>
      <c r="R2242" t="b">
        <f t="shared" si="70"/>
        <v>0</v>
      </c>
    </row>
    <row r="2243" spans="1:18" ht="15" thickBot="1" x14ac:dyDescent="0.35">
      <c r="A2243" s="3" t="s">
        <v>2720</v>
      </c>
      <c r="B2243" s="3" t="s">
        <v>1145</v>
      </c>
      <c r="C2243" s="84">
        <f>IF(COUNTIF(Table8[Tag Number], A2243), 1, 0)</f>
        <v>0</v>
      </c>
      <c r="D2243" s="85">
        <f>IF(COUNTIF(Table9[Tag Number], A2243), 1, 0)</f>
        <v>0</v>
      </c>
      <c r="E2243" s="86">
        <f>IF(COUNTIF(Table10[Tag Number], A2243), 1, 0)</f>
        <v>0</v>
      </c>
      <c r="F2243" s="86">
        <f>IF(COUNTIF(Table11[Tag Number], A2243), 1, 0)</f>
        <v>0</v>
      </c>
      <c r="G2243" s="87">
        <f t="shared" si="71"/>
        <v>0</v>
      </c>
      <c r="H2243" s="88" t="str" cm="1">
        <f t="array" ref="H2243">_xlfn.IFS(OR(_xlfn.XLOOKUP(A2243,Table9[Tag Number],Table9[Status],"-",0)="Dead",
        _xlfn.XLOOKUP(A2243,Table10[Tag Number],Table10[Status],"-",0)="Dead",
        _xlfn.XLOOKUP(A2243,Table11[Tag Number],Table11[Status],"-",0)="Dead",
        _xlfn.XLOOKUP(A2243,Table8[Tag Number],Table8[Status],"-",0)="Dead"),"Dead",
     OR(_xlfn.XLOOKUP(A2243,Table11[Tag Number],Table11[Status],"-",0)="Alive",
        _xlfn.XLOOKUP(A2243,Table10[Tag Number],Table10[Status],"-",0)="Alive",
        _xlfn.XLOOKUP(A2243,Table9[Tag Number],Table9[Status],"-",0)="Alive",
        _xlfn.XLOOKUP(A2243,Table8[Tag Number],Table8[Status],"-",0)="Alive"),"Alive",
     OR(_xlfn.XLOOKUP(A2243,Table9[Tag Number],Table9[Status],"-",0)="-",
        _xlfn.XLOOKUP(A2243,Table10[Tag Number],Table10[Status],"-",0)="-",
        _xlfn.XLOOKUP(A2243,Table11[Tag Number],Table11[Status],"-",0)="-",
        _xlfn.XLOOKUP(A2243,Table8[Tag Number],Table8[Status],"-",0)="-"),
   "-")</f>
        <v>-</v>
      </c>
      <c r="I2243" s="88" t="str">
        <f>IF((_xlfn.XLOOKUP(B2243,[2]Sheet1!$A$2:$A$198,[2]Sheet1!$B$2:$B$198,"-",0)="Glade"),"Out","No")</f>
        <v>No</v>
      </c>
      <c r="J2243" s="94"/>
      <c r="K2243" s="95"/>
      <c r="L2243" s="95"/>
      <c r="M2243" s="95"/>
      <c r="N2243" s="96"/>
      <c r="O2243" s="89"/>
      <c r="R2243" t="b">
        <f t="shared" si="70"/>
        <v>0</v>
      </c>
    </row>
    <row r="2244" spans="1:18" ht="15" thickBot="1" x14ac:dyDescent="0.35">
      <c r="A2244" s="2" t="s">
        <v>2721</v>
      </c>
      <c r="B2244" s="2" t="s">
        <v>1145</v>
      </c>
      <c r="C2244" s="84">
        <f>IF(COUNTIF(Table8[Tag Number], A2244), 1, 0)</f>
        <v>0</v>
      </c>
      <c r="D2244" s="85">
        <f>IF(COUNTIF(Table9[Tag Number], A2244), 1, 0)</f>
        <v>0</v>
      </c>
      <c r="E2244" s="86">
        <f>IF(COUNTIF(Table10[Tag Number], A2244), 1, 0)</f>
        <v>0</v>
      </c>
      <c r="F2244" s="86">
        <f>IF(COUNTIF(Table11[Tag Number], A2244), 1, 0)</f>
        <v>0</v>
      </c>
      <c r="G2244" s="87">
        <f t="shared" si="71"/>
        <v>0</v>
      </c>
      <c r="H2244" s="88" t="str" cm="1">
        <f t="array" ref="H2244">_xlfn.IFS(OR(_xlfn.XLOOKUP(A2244,Table9[Tag Number],Table9[Status],"-",0)="Dead",
        _xlfn.XLOOKUP(A2244,Table10[Tag Number],Table10[Status],"-",0)="Dead",
        _xlfn.XLOOKUP(A2244,Table11[Tag Number],Table11[Status],"-",0)="Dead",
        _xlfn.XLOOKUP(A2244,Table8[Tag Number],Table8[Status],"-",0)="Dead"),"Dead",
     OR(_xlfn.XLOOKUP(A2244,Table11[Tag Number],Table11[Status],"-",0)="Alive",
        _xlfn.XLOOKUP(A2244,Table10[Tag Number],Table10[Status],"-",0)="Alive",
        _xlfn.XLOOKUP(A2244,Table9[Tag Number],Table9[Status],"-",0)="Alive",
        _xlfn.XLOOKUP(A2244,Table8[Tag Number],Table8[Status],"-",0)="Alive"),"Alive",
     OR(_xlfn.XLOOKUP(A2244,Table9[Tag Number],Table9[Status],"-",0)="-",
        _xlfn.XLOOKUP(A2244,Table10[Tag Number],Table10[Status],"-",0)="-",
        _xlfn.XLOOKUP(A2244,Table11[Tag Number],Table11[Status],"-",0)="-",
        _xlfn.XLOOKUP(A2244,Table8[Tag Number],Table8[Status],"-",0)="-"),
   "-")</f>
        <v>-</v>
      </c>
      <c r="I2244" s="88" t="str">
        <f>IF((_xlfn.XLOOKUP(B2244,[2]Sheet1!$A$2:$A$198,[2]Sheet1!$B$2:$B$198,"-",0)="Glade"),"Out","No")</f>
        <v>No</v>
      </c>
      <c r="J2244" s="94"/>
      <c r="K2244" s="95"/>
      <c r="L2244" s="95"/>
      <c r="M2244" s="95"/>
      <c r="N2244" s="96"/>
      <c r="O2244" s="89"/>
      <c r="R2244" t="b">
        <f t="shared" ref="R2244:R2307" si="72">IF(G2244&gt;1,A2244)</f>
        <v>0</v>
      </c>
    </row>
    <row r="2245" spans="1:18" ht="15" thickBot="1" x14ac:dyDescent="0.35">
      <c r="A2245" s="93" t="s">
        <v>2722</v>
      </c>
      <c r="B2245" s="93" t="s">
        <v>1145</v>
      </c>
      <c r="C2245" s="84">
        <f>IF(COUNTIF(Table8[Tag Number], A2245), 1, 0)</f>
        <v>0</v>
      </c>
      <c r="D2245" s="85">
        <f>IF(COUNTIF(Table9[Tag Number], A2245), 1, 0)</f>
        <v>0</v>
      </c>
      <c r="E2245" s="86">
        <f>IF(COUNTIF(Table10[Tag Number], A2245), 1, 0)</f>
        <v>0</v>
      </c>
      <c r="F2245" s="86">
        <f>IF(COUNTIF(Table11[Tag Number], A2245), 1, 0)</f>
        <v>0</v>
      </c>
      <c r="G2245" s="87">
        <f t="shared" ref="G2245:G2308" si="73">SUM(C2245:F2245)</f>
        <v>0</v>
      </c>
      <c r="H2245" s="88" t="str" cm="1">
        <f t="array" ref="H2245">_xlfn.IFS(OR(_xlfn.XLOOKUP(A2245,Table9[Tag Number],Table9[Status],"-",0)="Dead",
        _xlfn.XLOOKUP(A2245,Table10[Tag Number],Table10[Status],"-",0)="Dead",
        _xlfn.XLOOKUP(A2245,Table11[Tag Number],Table11[Status],"-",0)="Dead",
        _xlfn.XLOOKUP(A2245,Table8[Tag Number],Table8[Status],"-",0)="Dead"),"Dead",
     OR(_xlfn.XLOOKUP(A2245,Table11[Tag Number],Table11[Status],"-",0)="Alive",
        _xlfn.XLOOKUP(A2245,Table10[Tag Number],Table10[Status],"-",0)="Alive",
        _xlfn.XLOOKUP(A2245,Table9[Tag Number],Table9[Status],"-",0)="Alive",
        _xlfn.XLOOKUP(A2245,Table8[Tag Number],Table8[Status],"-",0)="Alive"),"Alive",
     OR(_xlfn.XLOOKUP(A2245,Table9[Tag Number],Table9[Status],"-",0)="-",
        _xlfn.XLOOKUP(A2245,Table10[Tag Number],Table10[Status],"-",0)="-",
        _xlfn.XLOOKUP(A2245,Table11[Tag Number],Table11[Status],"-",0)="-",
        _xlfn.XLOOKUP(A2245,Table8[Tag Number],Table8[Status],"-",0)="-"),
   "-")</f>
        <v>-</v>
      </c>
      <c r="I2245" s="88" t="str">
        <f>IF((_xlfn.XLOOKUP(B2245,[2]Sheet1!$A$2:$A$198,[2]Sheet1!$B$2:$B$198,"-",0)="Glade"),"Out","No")</f>
        <v>No</v>
      </c>
      <c r="J2245" s="94"/>
      <c r="K2245" s="95"/>
      <c r="L2245" s="95"/>
      <c r="M2245" s="95"/>
      <c r="N2245" s="96"/>
      <c r="O2245" s="89"/>
      <c r="R2245" t="b">
        <f t="shared" si="72"/>
        <v>0</v>
      </c>
    </row>
    <row r="2246" spans="1:18" ht="15" thickBot="1" x14ac:dyDescent="0.35">
      <c r="A2246" s="93" t="s">
        <v>2723</v>
      </c>
      <c r="B2246" s="93" t="s">
        <v>1145</v>
      </c>
      <c r="C2246" s="84">
        <f>IF(COUNTIF(Table8[Tag Number], A2246), 1, 0)</f>
        <v>0</v>
      </c>
      <c r="D2246" s="85">
        <f>IF(COUNTIF(Table9[Tag Number], A2246), 1, 0)</f>
        <v>0</v>
      </c>
      <c r="E2246" s="86">
        <f>IF(COUNTIF(Table10[Tag Number], A2246), 1, 0)</f>
        <v>0</v>
      </c>
      <c r="F2246" s="86">
        <f>IF(COUNTIF(Table11[Tag Number], A2246), 1, 0)</f>
        <v>0</v>
      </c>
      <c r="G2246" s="87">
        <f t="shared" si="73"/>
        <v>0</v>
      </c>
      <c r="H2246" s="88" t="str" cm="1">
        <f t="array" ref="H2246">_xlfn.IFS(OR(_xlfn.XLOOKUP(A2246,Table9[Tag Number],Table9[Status],"-",0)="Dead",
        _xlfn.XLOOKUP(A2246,Table10[Tag Number],Table10[Status],"-",0)="Dead",
        _xlfn.XLOOKUP(A2246,Table11[Tag Number],Table11[Status],"-",0)="Dead",
        _xlfn.XLOOKUP(A2246,Table8[Tag Number],Table8[Status],"-",0)="Dead"),"Dead",
     OR(_xlfn.XLOOKUP(A2246,Table11[Tag Number],Table11[Status],"-",0)="Alive",
        _xlfn.XLOOKUP(A2246,Table10[Tag Number],Table10[Status],"-",0)="Alive",
        _xlfn.XLOOKUP(A2246,Table9[Tag Number],Table9[Status],"-",0)="Alive",
        _xlfn.XLOOKUP(A2246,Table8[Tag Number],Table8[Status],"-",0)="Alive"),"Alive",
     OR(_xlfn.XLOOKUP(A2246,Table9[Tag Number],Table9[Status],"-",0)="-",
        _xlfn.XLOOKUP(A2246,Table10[Tag Number],Table10[Status],"-",0)="-",
        _xlfn.XLOOKUP(A2246,Table11[Tag Number],Table11[Status],"-",0)="-",
        _xlfn.XLOOKUP(A2246,Table8[Tag Number],Table8[Status],"-",0)="-"),
   "-")</f>
        <v>-</v>
      </c>
      <c r="I2246" s="88" t="str">
        <f>IF((_xlfn.XLOOKUP(B2246,[2]Sheet1!$A$2:$A$198,[2]Sheet1!$B$2:$B$198,"-",0)="Glade"),"Out","No")</f>
        <v>No</v>
      </c>
      <c r="J2246" s="94"/>
      <c r="K2246" s="95"/>
      <c r="L2246" s="95"/>
      <c r="M2246" s="95"/>
      <c r="N2246" s="96"/>
      <c r="O2246" s="89"/>
      <c r="R2246" t="b">
        <f t="shared" si="72"/>
        <v>0</v>
      </c>
    </row>
    <row r="2247" spans="1:18" ht="15" thickBot="1" x14ac:dyDescent="0.35">
      <c r="A2247" s="3" t="s">
        <v>2724</v>
      </c>
      <c r="B2247" s="3" t="s">
        <v>1145</v>
      </c>
      <c r="C2247" s="84">
        <f>IF(COUNTIF(Table8[Tag Number], A2247), 1, 0)</f>
        <v>0</v>
      </c>
      <c r="D2247" s="85">
        <f>IF(COUNTIF(Table9[Tag Number], A2247), 1, 0)</f>
        <v>0</v>
      </c>
      <c r="E2247" s="86">
        <f>IF(COUNTIF(Table10[Tag Number], A2247), 1, 0)</f>
        <v>0</v>
      </c>
      <c r="F2247" s="86">
        <f>IF(COUNTIF(Table11[Tag Number], A2247), 1, 0)</f>
        <v>0</v>
      </c>
      <c r="G2247" s="87">
        <f t="shared" si="73"/>
        <v>0</v>
      </c>
      <c r="H2247" s="88" t="str" cm="1">
        <f t="array" ref="H2247">_xlfn.IFS(OR(_xlfn.XLOOKUP(A2247,Table9[Tag Number],Table9[Status],"-",0)="Dead",
        _xlfn.XLOOKUP(A2247,Table10[Tag Number],Table10[Status],"-",0)="Dead",
        _xlfn.XLOOKUP(A2247,Table11[Tag Number],Table11[Status],"-",0)="Dead",
        _xlfn.XLOOKUP(A2247,Table8[Tag Number],Table8[Status],"-",0)="Dead"),"Dead",
     OR(_xlfn.XLOOKUP(A2247,Table11[Tag Number],Table11[Status],"-",0)="Alive",
        _xlfn.XLOOKUP(A2247,Table10[Tag Number],Table10[Status],"-",0)="Alive",
        _xlfn.XLOOKUP(A2247,Table9[Tag Number],Table9[Status],"-",0)="Alive",
        _xlfn.XLOOKUP(A2247,Table8[Tag Number],Table8[Status],"-",0)="Alive"),"Alive",
     OR(_xlfn.XLOOKUP(A2247,Table9[Tag Number],Table9[Status],"-",0)="-",
        _xlfn.XLOOKUP(A2247,Table10[Tag Number],Table10[Status],"-",0)="-",
        _xlfn.XLOOKUP(A2247,Table11[Tag Number],Table11[Status],"-",0)="-",
        _xlfn.XLOOKUP(A2247,Table8[Tag Number],Table8[Status],"-",0)="-"),
   "-")</f>
        <v>-</v>
      </c>
      <c r="I2247" s="88" t="str">
        <f>IF((_xlfn.XLOOKUP(B2247,[2]Sheet1!$A$2:$A$198,[2]Sheet1!$B$2:$B$198,"-",0)="Glade"),"Out","No")</f>
        <v>No</v>
      </c>
      <c r="J2247" s="94"/>
      <c r="K2247" s="95"/>
      <c r="L2247" s="95"/>
      <c r="M2247" s="95"/>
      <c r="N2247" s="96"/>
      <c r="O2247" s="89"/>
      <c r="R2247" t="b">
        <f t="shared" si="72"/>
        <v>0</v>
      </c>
    </row>
    <row r="2248" spans="1:18" ht="15" thickBot="1" x14ac:dyDescent="0.35">
      <c r="A2248" s="2" t="s">
        <v>2725</v>
      </c>
      <c r="B2248" s="2" t="s">
        <v>1145</v>
      </c>
      <c r="C2248" s="84">
        <f>IF(COUNTIF(Table8[Tag Number], A2248), 1, 0)</f>
        <v>0</v>
      </c>
      <c r="D2248" s="85">
        <f>IF(COUNTIF(Table9[Tag Number], A2248), 1, 0)</f>
        <v>0</v>
      </c>
      <c r="E2248" s="86">
        <f>IF(COUNTIF(Table10[Tag Number], A2248), 1, 0)</f>
        <v>0</v>
      </c>
      <c r="F2248" s="86">
        <f>IF(COUNTIF(Table11[Tag Number], A2248), 1, 0)</f>
        <v>0</v>
      </c>
      <c r="G2248" s="87">
        <f t="shared" si="73"/>
        <v>0</v>
      </c>
      <c r="H2248" s="88" t="str" cm="1">
        <f t="array" ref="H2248">_xlfn.IFS(OR(_xlfn.XLOOKUP(A2248,Table9[Tag Number],Table9[Status],"-",0)="Dead",
        _xlfn.XLOOKUP(A2248,Table10[Tag Number],Table10[Status],"-",0)="Dead",
        _xlfn.XLOOKUP(A2248,Table11[Tag Number],Table11[Status],"-",0)="Dead",
        _xlfn.XLOOKUP(A2248,Table8[Tag Number],Table8[Status],"-",0)="Dead"),"Dead",
     OR(_xlfn.XLOOKUP(A2248,Table11[Tag Number],Table11[Status],"-",0)="Alive",
        _xlfn.XLOOKUP(A2248,Table10[Tag Number],Table10[Status],"-",0)="Alive",
        _xlfn.XLOOKUP(A2248,Table9[Tag Number],Table9[Status],"-",0)="Alive",
        _xlfn.XLOOKUP(A2248,Table8[Tag Number],Table8[Status],"-",0)="Alive"),"Alive",
     OR(_xlfn.XLOOKUP(A2248,Table9[Tag Number],Table9[Status],"-",0)="-",
        _xlfn.XLOOKUP(A2248,Table10[Tag Number],Table10[Status],"-",0)="-",
        _xlfn.XLOOKUP(A2248,Table11[Tag Number],Table11[Status],"-",0)="-",
        _xlfn.XLOOKUP(A2248,Table8[Tag Number],Table8[Status],"-",0)="-"),
   "-")</f>
        <v>-</v>
      </c>
      <c r="I2248" s="88" t="str">
        <f>IF((_xlfn.XLOOKUP(B2248,[2]Sheet1!$A$2:$A$198,[2]Sheet1!$B$2:$B$198,"-",0)="Glade"),"Out","No")</f>
        <v>No</v>
      </c>
      <c r="J2248" s="94"/>
      <c r="K2248" s="95"/>
      <c r="L2248" s="95"/>
      <c r="M2248" s="95"/>
      <c r="N2248" s="96"/>
      <c r="O2248" s="89"/>
      <c r="R2248" t="b">
        <f t="shared" si="72"/>
        <v>0</v>
      </c>
    </row>
    <row r="2249" spans="1:18" ht="15" thickBot="1" x14ac:dyDescent="0.35">
      <c r="A2249" s="3" t="s">
        <v>2726</v>
      </c>
      <c r="B2249" s="3" t="s">
        <v>1145</v>
      </c>
      <c r="C2249" s="84">
        <f>IF(COUNTIF(Table8[Tag Number], A2249), 1, 0)</f>
        <v>0</v>
      </c>
      <c r="D2249" s="85">
        <f>IF(COUNTIF(Table9[Tag Number], A2249), 1, 0)</f>
        <v>0</v>
      </c>
      <c r="E2249" s="86">
        <f>IF(COUNTIF(Table10[Tag Number], A2249), 1, 0)</f>
        <v>0</v>
      </c>
      <c r="F2249" s="86">
        <f>IF(COUNTIF(Table11[Tag Number], A2249), 1, 0)</f>
        <v>0</v>
      </c>
      <c r="G2249" s="87">
        <f t="shared" si="73"/>
        <v>0</v>
      </c>
      <c r="H2249" s="88" t="str" cm="1">
        <f t="array" ref="H2249">_xlfn.IFS(OR(_xlfn.XLOOKUP(A2249,Table9[Tag Number],Table9[Status],"-",0)="Dead",
        _xlfn.XLOOKUP(A2249,Table10[Tag Number],Table10[Status],"-",0)="Dead",
        _xlfn.XLOOKUP(A2249,Table11[Tag Number],Table11[Status],"-",0)="Dead",
        _xlfn.XLOOKUP(A2249,Table8[Tag Number],Table8[Status],"-",0)="Dead"),"Dead",
     OR(_xlfn.XLOOKUP(A2249,Table11[Tag Number],Table11[Status],"-",0)="Alive",
        _xlfn.XLOOKUP(A2249,Table10[Tag Number],Table10[Status],"-",0)="Alive",
        _xlfn.XLOOKUP(A2249,Table9[Tag Number],Table9[Status],"-",0)="Alive",
        _xlfn.XLOOKUP(A2249,Table8[Tag Number],Table8[Status],"-",0)="Alive"),"Alive",
     OR(_xlfn.XLOOKUP(A2249,Table9[Tag Number],Table9[Status],"-",0)="-",
        _xlfn.XLOOKUP(A2249,Table10[Tag Number],Table10[Status],"-",0)="-",
        _xlfn.XLOOKUP(A2249,Table11[Tag Number],Table11[Status],"-",0)="-",
        _xlfn.XLOOKUP(A2249,Table8[Tag Number],Table8[Status],"-",0)="-"),
   "-")</f>
        <v>-</v>
      </c>
      <c r="I2249" s="88" t="str">
        <f>IF((_xlfn.XLOOKUP(B2249,[2]Sheet1!$A$2:$A$198,[2]Sheet1!$B$2:$B$198,"-",0)="Glade"),"Out","No")</f>
        <v>No</v>
      </c>
      <c r="J2249" s="94"/>
      <c r="K2249" s="95"/>
      <c r="L2249" s="95"/>
      <c r="M2249" s="95"/>
      <c r="N2249" s="96"/>
      <c r="O2249" s="89"/>
      <c r="R2249" t="b">
        <f t="shared" si="72"/>
        <v>0</v>
      </c>
    </row>
    <row r="2250" spans="1:18" ht="15" thickBot="1" x14ac:dyDescent="0.35">
      <c r="A2250" s="2" t="s">
        <v>2727</v>
      </c>
      <c r="B2250" s="2" t="s">
        <v>1145</v>
      </c>
      <c r="C2250" s="84">
        <f>IF(COUNTIF(Table8[Tag Number], A2250), 1, 0)</f>
        <v>0</v>
      </c>
      <c r="D2250" s="85">
        <f>IF(COUNTIF(Table9[Tag Number], A2250), 1, 0)</f>
        <v>0</v>
      </c>
      <c r="E2250" s="86">
        <f>IF(COUNTIF(Table10[Tag Number], A2250), 1, 0)</f>
        <v>0</v>
      </c>
      <c r="F2250" s="86">
        <f>IF(COUNTIF(Table11[Tag Number], A2250), 1, 0)</f>
        <v>0</v>
      </c>
      <c r="G2250" s="87">
        <f t="shared" si="73"/>
        <v>0</v>
      </c>
      <c r="H2250" s="88" t="str" cm="1">
        <f t="array" ref="H2250">_xlfn.IFS(OR(_xlfn.XLOOKUP(A2250,Table9[Tag Number],Table9[Status],"-",0)="Dead",
        _xlfn.XLOOKUP(A2250,Table10[Tag Number],Table10[Status],"-",0)="Dead",
        _xlfn.XLOOKUP(A2250,Table11[Tag Number],Table11[Status],"-",0)="Dead",
        _xlfn.XLOOKUP(A2250,Table8[Tag Number],Table8[Status],"-",0)="Dead"),"Dead",
     OR(_xlfn.XLOOKUP(A2250,Table11[Tag Number],Table11[Status],"-",0)="Alive",
        _xlfn.XLOOKUP(A2250,Table10[Tag Number],Table10[Status],"-",0)="Alive",
        _xlfn.XLOOKUP(A2250,Table9[Tag Number],Table9[Status],"-",0)="Alive",
        _xlfn.XLOOKUP(A2250,Table8[Tag Number],Table8[Status],"-",0)="Alive"),"Alive",
     OR(_xlfn.XLOOKUP(A2250,Table9[Tag Number],Table9[Status],"-",0)="-",
        _xlfn.XLOOKUP(A2250,Table10[Tag Number],Table10[Status],"-",0)="-",
        _xlfn.XLOOKUP(A2250,Table11[Tag Number],Table11[Status],"-",0)="-",
        _xlfn.XLOOKUP(A2250,Table8[Tag Number],Table8[Status],"-",0)="-"),
   "-")</f>
        <v>-</v>
      </c>
      <c r="I2250" s="88" t="str">
        <f>IF((_xlfn.XLOOKUP(B2250,[2]Sheet1!$A$2:$A$198,[2]Sheet1!$B$2:$B$198,"-",0)="Glade"),"Out","No")</f>
        <v>No</v>
      </c>
      <c r="J2250" s="94"/>
      <c r="K2250" s="95"/>
      <c r="L2250" s="95"/>
      <c r="M2250" s="95"/>
      <c r="N2250" s="96"/>
      <c r="O2250" s="89"/>
      <c r="R2250" t="b">
        <f t="shared" si="72"/>
        <v>0</v>
      </c>
    </row>
    <row r="2251" spans="1:18" ht="15" thickBot="1" x14ac:dyDescent="0.35">
      <c r="A2251" s="3" t="s">
        <v>2728</v>
      </c>
      <c r="B2251" s="3" t="s">
        <v>1145</v>
      </c>
      <c r="C2251" s="84">
        <f>IF(COUNTIF(Table8[Tag Number], A2251), 1, 0)</f>
        <v>0</v>
      </c>
      <c r="D2251" s="85">
        <f>IF(COUNTIF(Table9[Tag Number], A2251), 1, 0)</f>
        <v>0</v>
      </c>
      <c r="E2251" s="86">
        <f>IF(COUNTIF(Table10[Tag Number], A2251), 1, 0)</f>
        <v>0</v>
      </c>
      <c r="F2251" s="86">
        <f>IF(COUNTIF(Table11[Tag Number], A2251), 1, 0)</f>
        <v>0</v>
      </c>
      <c r="G2251" s="87">
        <f t="shared" si="73"/>
        <v>0</v>
      </c>
      <c r="H2251" s="88" t="str" cm="1">
        <f t="array" ref="H2251">_xlfn.IFS(OR(_xlfn.XLOOKUP(A2251,Table9[Tag Number],Table9[Status],"-",0)="Dead",
        _xlfn.XLOOKUP(A2251,Table10[Tag Number],Table10[Status],"-",0)="Dead",
        _xlfn.XLOOKUP(A2251,Table11[Tag Number],Table11[Status],"-",0)="Dead",
        _xlfn.XLOOKUP(A2251,Table8[Tag Number],Table8[Status],"-",0)="Dead"),"Dead",
     OR(_xlfn.XLOOKUP(A2251,Table11[Tag Number],Table11[Status],"-",0)="Alive",
        _xlfn.XLOOKUP(A2251,Table10[Tag Number],Table10[Status],"-",0)="Alive",
        _xlfn.XLOOKUP(A2251,Table9[Tag Number],Table9[Status],"-",0)="Alive",
        _xlfn.XLOOKUP(A2251,Table8[Tag Number],Table8[Status],"-",0)="Alive"),"Alive",
     OR(_xlfn.XLOOKUP(A2251,Table9[Tag Number],Table9[Status],"-",0)="-",
        _xlfn.XLOOKUP(A2251,Table10[Tag Number],Table10[Status],"-",0)="-",
        _xlfn.XLOOKUP(A2251,Table11[Tag Number],Table11[Status],"-",0)="-",
        _xlfn.XLOOKUP(A2251,Table8[Tag Number],Table8[Status],"-",0)="-"),
   "-")</f>
        <v>-</v>
      </c>
      <c r="I2251" s="88" t="str">
        <f>IF((_xlfn.XLOOKUP(B2251,[2]Sheet1!$A$2:$A$198,[2]Sheet1!$B$2:$B$198,"-",0)="Glade"),"Out","No")</f>
        <v>No</v>
      </c>
      <c r="J2251" s="94"/>
      <c r="K2251" s="95"/>
      <c r="L2251" s="95"/>
      <c r="M2251" s="95"/>
      <c r="N2251" s="96"/>
      <c r="O2251" s="89"/>
      <c r="R2251" t="b">
        <f t="shared" si="72"/>
        <v>0</v>
      </c>
    </row>
    <row r="2252" spans="1:18" ht="15" thickBot="1" x14ac:dyDescent="0.35">
      <c r="A2252" s="2" t="s">
        <v>2729</v>
      </c>
      <c r="B2252" s="2" t="s">
        <v>1145</v>
      </c>
      <c r="C2252" s="84">
        <f>IF(COUNTIF(Table8[Tag Number], A2252), 1, 0)</f>
        <v>0</v>
      </c>
      <c r="D2252" s="85">
        <f>IF(COUNTIF(Table9[Tag Number], A2252), 1, 0)</f>
        <v>0</v>
      </c>
      <c r="E2252" s="86">
        <f>IF(COUNTIF(Table10[Tag Number], A2252), 1, 0)</f>
        <v>0</v>
      </c>
      <c r="F2252" s="86">
        <f>IF(COUNTIF(Table11[Tag Number], A2252), 1, 0)</f>
        <v>0</v>
      </c>
      <c r="G2252" s="87">
        <f t="shared" si="73"/>
        <v>0</v>
      </c>
      <c r="H2252" s="88" t="str" cm="1">
        <f t="array" ref="H2252">_xlfn.IFS(OR(_xlfn.XLOOKUP(A2252,Table9[Tag Number],Table9[Status],"-",0)="Dead",
        _xlfn.XLOOKUP(A2252,Table10[Tag Number],Table10[Status],"-",0)="Dead",
        _xlfn.XLOOKUP(A2252,Table11[Tag Number],Table11[Status],"-",0)="Dead",
        _xlfn.XLOOKUP(A2252,Table8[Tag Number],Table8[Status],"-",0)="Dead"),"Dead",
     OR(_xlfn.XLOOKUP(A2252,Table11[Tag Number],Table11[Status],"-",0)="Alive",
        _xlfn.XLOOKUP(A2252,Table10[Tag Number],Table10[Status],"-",0)="Alive",
        _xlfn.XLOOKUP(A2252,Table9[Tag Number],Table9[Status],"-",0)="Alive",
        _xlfn.XLOOKUP(A2252,Table8[Tag Number],Table8[Status],"-",0)="Alive"),"Alive",
     OR(_xlfn.XLOOKUP(A2252,Table9[Tag Number],Table9[Status],"-",0)="-",
        _xlfn.XLOOKUP(A2252,Table10[Tag Number],Table10[Status],"-",0)="-",
        _xlfn.XLOOKUP(A2252,Table11[Tag Number],Table11[Status],"-",0)="-",
        _xlfn.XLOOKUP(A2252,Table8[Tag Number],Table8[Status],"-",0)="-"),
   "-")</f>
        <v>-</v>
      </c>
      <c r="I2252" s="88" t="str">
        <f>IF((_xlfn.XLOOKUP(B2252,[2]Sheet1!$A$2:$A$198,[2]Sheet1!$B$2:$B$198,"-",0)="Glade"),"Out","No")</f>
        <v>No</v>
      </c>
      <c r="J2252" s="94"/>
      <c r="K2252" s="95"/>
      <c r="L2252" s="95"/>
      <c r="M2252" s="95"/>
      <c r="N2252" s="96"/>
      <c r="O2252" s="89"/>
      <c r="R2252" t="b">
        <f t="shared" si="72"/>
        <v>0</v>
      </c>
    </row>
    <row r="2253" spans="1:18" ht="15" thickBot="1" x14ac:dyDescent="0.35">
      <c r="A2253" s="3" t="s">
        <v>2730</v>
      </c>
      <c r="B2253" s="3" t="s">
        <v>1145</v>
      </c>
      <c r="C2253" s="84">
        <f>IF(COUNTIF(Table8[Tag Number], A2253), 1, 0)</f>
        <v>0</v>
      </c>
      <c r="D2253" s="85">
        <f>IF(COUNTIF(Table9[Tag Number], A2253), 1, 0)</f>
        <v>0</v>
      </c>
      <c r="E2253" s="86">
        <f>IF(COUNTIF(Table10[Tag Number], A2253), 1, 0)</f>
        <v>0</v>
      </c>
      <c r="F2253" s="86">
        <f>IF(COUNTIF(Table11[Tag Number], A2253), 1, 0)</f>
        <v>0</v>
      </c>
      <c r="G2253" s="87">
        <f t="shared" si="73"/>
        <v>0</v>
      </c>
      <c r="H2253" s="88" t="str" cm="1">
        <f t="array" ref="H2253">_xlfn.IFS(OR(_xlfn.XLOOKUP(A2253,Table9[Tag Number],Table9[Status],"-",0)="Dead",
        _xlfn.XLOOKUP(A2253,Table10[Tag Number],Table10[Status],"-",0)="Dead",
        _xlfn.XLOOKUP(A2253,Table11[Tag Number],Table11[Status],"-",0)="Dead",
        _xlfn.XLOOKUP(A2253,Table8[Tag Number],Table8[Status],"-",0)="Dead"),"Dead",
     OR(_xlfn.XLOOKUP(A2253,Table11[Tag Number],Table11[Status],"-",0)="Alive",
        _xlfn.XLOOKUP(A2253,Table10[Tag Number],Table10[Status],"-",0)="Alive",
        _xlfn.XLOOKUP(A2253,Table9[Tag Number],Table9[Status],"-",0)="Alive",
        _xlfn.XLOOKUP(A2253,Table8[Tag Number],Table8[Status],"-",0)="Alive"),"Alive",
     OR(_xlfn.XLOOKUP(A2253,Table9[Tag Number],Table9[Status],"-",0)="-",
        _xlfn.XLOOKUP(A2253,Table10[Tag Number],Table10[Status],"-",0)="-",
        _xlfn.XLOOKUP(A2253,Table11[Tag Number],Table11[Status],"-",0)="-",
        _xlfn.XLOOKUP(A2253,Table8[Tag Number],Table8[Status],"-",0)="-"),
   "-")</f>
        <v>-</v>
      </c>
      <c r="I2253" s="88" t="str">
        <f>IF((_xlfn.XLOOKUP(B2253,[2]Sheet1!$A$2:$A$198,[2]Sheet1!$B$2:$B$198,"-",0)="Glade"),"Out","No")</f>
        <v>No</v>
      </c>
      <c r="J2253" s="94"/>
      <c r="K2253" s="95"/>
      <c r="L2253" s="95"/>
      <c r="M2253" s="95"/>
      <c r="N2253" s="96"/>
      <c r="O2253" s="89"/>
      <c r="R2253" t="b">
        <f t="shared" si="72"/>
        <v>0</v>
      </c>
    </row>
    <row r="2254" spans="1:18" ht="15" thickBot="1" x14ac:dyDescent="0.35">
      <c r="A2254" s="2" t="s">
        <v>2731</v>
      </c>
      <c r="B2254" s="2" t="s">
        <v>1145</v>
      </c>
      <c r="C2254" s="84">
        <f>IF(COUNTIF(Table8[Tag Number], A2254), 1, 0)</f>
        <v>0</v>
      </c>
      <c r="D2254" s="85">
        <f>IF(COUNTIF(Table9[Tag Number], A2254), 1, 0)</f>
        <v>0</v>
      </c>
      <c r="E2254" s="86">
        <f>IF(COUNTIF(Table10[Tag Number], A2254), 1, 0)</f>
        <v>0</v>
      </c>
      <c r="F2254" s="86">
        <f>IF(COUNTIF(Table11[Tag Number], A2254), 1, 0)</f>
        <v>0</v>
      </c>
      <c r="G2254" s="87">
        <f t="shared" si="73"/>
        <v>0</v>
      </c>
      <c r="H2254" s="88" t="str" cm="1">
        <f t="array" ref="H2254">_xlfn.IFS(OR(_xlfn.XLOOKUP(A2254,Table9[Tag Number],Table9[Status],"-",0)="Dead",
        _xlfn.XLOOKUP(A2254,Table10[Tag Number],Table10[Status],"-",0)="Dead",
        _xlfn.XLOOKUP(A2254,Table11[Tag Number],Table11[Status],"-",0)="Dead",
        _xlfn.XLOOKUP(A2254,Table8[Tag Number],Table8[Status],"-",0)="Dead"),"Dead",
     OR(_xlfn.XLOOKUP(A2254,Table11[Tag Number],Table11[Status],"-",0)="Alive",
        _xlfn.XLOOKUP(A2254,Table10[Tag Number],Table10[Status],"-",0)="Alive",
        _xlfn.XLOOKUP(A2254,Table9[Tag Number],Table9[Status],"-",0)="Alive",
        _xlfn.XLOOKUP(A2254,Table8[Tag Number],Table8[Status],"-",0)="Alive"),"Alive",
     OR(_xlfn.XLOOKUP(A2254,Table9[Tag Number],Table9[Status],"-",0)="-",
        _xlfn.XLOOKUP(A2254,Table10[Tag Number],Table10[Status],"-",0)="-",
        _xlfn.XLOOKUP(A2254,Table11[Tag Number],Table11[Status],"-",0)="-",
        _xlfn.XLOOKUP(A2254,Table8[Tag Number],Table8[Status],"-",0)="-"),
   "-")</f>
        <v>-</v>
      </c>
      <c r="I2254" s="88" t="str">
        <f>IF((_xlfn.XLOOKUP(B2254,[2]Sheet1!$A$2:$A$198,[2]Sheet1!$B$2:$B$198,"-",0)="Glade"),"Out","No")</f>
        <v>No</v>
      </c>
      <c r="J2254" s="94"/>
      <c r="K2254" s="95"/>
      <c r="L2254" s="95"/>
      <c r="M2254" s="95"/>
      <c r="N2254" s="96"/>
      <c r="O2254" s="89"/>
      <c r="R2254" t="b">
        <f t="shared" si="72"/>
        <v>0</v>
      </c>
    </row>
    <row r="2255" spans="1:18" ht="15" thickBot="1" x14ac:dyDescent="0.35">
      <c r="A2255" s="3" t="s">
        <v>2732</v>
      </c>
      <c r="B2255" s="3" t="s">
        <v>1145</v>
      </c>
      <c r="C2255" s="84">
        <f>IF(COUNTIF(Table8[Tag Number], A2255), 1, 0)</f>
        <v>0</v>
      </c>
      <c r="D2255" s="85">
        <f>IF(COUNTIF(Table9[Tag Number], A2255), 1, 0)</f>
        <v>0</v>
      </c>
      <c r="E2255" s="86">
        <f>IF(COUNTIF(Table10[Tag Number], A2255), 1, 0)</f>
        <v>0</v>
      </c>
      <c r="F2255" s="86">
        <f>IF(COUNTIF(Table11[Tag Number], A2255), 1, 0)</f>
        <v>0</v>
      </c>
      <c r="G2255" s="87">
        <f t="shared" si="73"/>
        <v>0</v>
      </c>
      <c r="H2255" s="88" t="str" cm="1">
        <f t="array" ref="H2255">_xlfn.IFS(OR(_xlfn.XLOOKUP(A2255,Table9[Tag Number],Table9[Status],"-",0)="Dead",
        _xlfn.XLOOKUP(A2255,Table10[Tag Number],Table10[Status],"-",0)="Dead",
        _xlfn.XLOOKUP(A2255,Table11[Tag Number],Table11[Status],"-",0)="Dead",
        _xlfn.XLOOKUP(A2255,Table8[Tag Number],Table8[Status],"-",0)="Dead"),"Dead",
     OR(_xlfn.XLOOKUP(A2255,Table11[Tag Number],Table11[Status],"-",0)="Alive",
        _xlfn.XLOOKUP(A2255,Table10[Tag Number],Table10[Status],"-",0)="Alive",
        _xlfn.XLOOKUP(A2255,Table9[Tag Number],Table9[Status],"-",0)="Alive",
        _xlfn.XLOOKUP(A2255,Table8[Tag Number],Table8[Status],"-",0)="Alive"),"Alive",
     OR(_xlfn.XLOOKUP(A2255,Table9[Tag Number],Table9[Status],"-",0)="-",
        _xlfn.XLOOKUP(A2255,Table10[Tag Number],Table10[Status],"-",0)="-",
        _xlfn.XLOOKUP(A2255,Table11[Tag Number],Table11[Status],"-",0)="-",
        _xlfn.XLOOKUP(A2255,Table8[Tag Number],Table8[Status],"-",0)="-"),
   "-")</f>
        <v>-</v>
      </c>
      <c r="I2255" s="88" t="str">
        <f>IF((_xlfn.XLOOKUP(B2255,[2]Sheet1!$A$2:$A$198,[2]Sheet1!$B$2:$B$198,"-",0)="Glade"),"Out","No")</f>
        <v>No</v>
      </c>
      <c r="J2255" s="94"/>
      <c r="K2255" s="95"/>
      <c r="L2255" s="95"/>
      <c r="M2255" s="95"/>
      <c r="N2255" s="96"/>
      <c r="O2255" s="89"/>
      <c r="R2255" t="b">
        <f t="shared" si="72"/>
        <v>0</v>
      </c>
    </row>
    <row r="2256" spans="1:18" ht="15" thickBot="1" x14ac:dyDescent="0.35">
      <c r="A2256" s="2" t="s">
        <v>2733</v>
      </c>
      <c r="B2256" s="2" t="s">
        <v>1145</v>
      </c>
      <c r="C2256" s="84">
        <f>IF(COUNTIF(Table8[Tag Number], A2256), 1, 0)</f>
        <v>0</v>
      </c>
      <c r="D2256" s="85">
        <f>IF(COUNTIF(Table9[Tag Number], A2256), 1, 0)</f>
        <v>0</v>
      </c>
      <c r="E2256" s="86">
        <f>IF(COUNTIF(Table10[Tag Number], A2256), 1, 0)</f>
        <v>0</v>
      </c>
      <c r="F2256" s="86">
        <f>IF(COUNTIF(Table11[Tag Number], A2256), 1, 0)</f>
        <v>0</v>
      </c>
      <c r="G2256" s="87">
        <f t="shared" si="73"/>
        <v>0</v>
      </c>
      <c r="H2256" s="88" t="str" cm="1">
        <f t="array" ref="H2256">_xlfn.IFS(OR(_xlfn.XLOOKUP(A2256,Table9[Tag Number],Table9[Status],"-",0)="Dead",
        _xlfn.XLOOKUP(A2256,Table10[Tag Number],Table10[Status],"-",0)="Dead",
        _xlfn.XLOOKUP(A2256,Table11[Tag Number],Table11[Status],"-",0)="Dead",
        _xlfn.XLOOKUP(A2256,Table8[Tag Number],Table8[Status],"-",0)="Dead"),"Dead",
     OR(_xlfn.XLOOKUP(A2256,Table11[Tag Number],Table11[Status],"-",0)="Alive",
        _xlfn.XLOOKUP(A2256,Table10[Tag Number],Table10[Status],"-",0)="Alive",
        _xlfn.XLOOKUP(A2256,Table9[Tag Number],Table9[Status],"-",0)="Alive",
        _xlfn.XLOOKUP(A2256,Table8[Tag Number],Table8[Status],"-",0)="Alive"),"Alive",
     OR(_xlfn.XLOOKUP(A2256,Table9[Tag Number],Table9[Status],"-",0)="-",
        _xlfn.XLOOKUP(A2256,Table10[Tag Number],Table10[Status],"-",0)="-",
        _xlfn.XLOOKUP(A2256,Table11[Tag Number],Table11[Status],"-",0)="-",
        _xlfn.XLOOKUP(A2256,Table8[Tag Number],Table8[Status],"-",0)="-"),
   "-")</f>
        <v>-</v>
      </c>
      <c r="I2256" s="88" t="str">
        <f>IF((_xlfn.XLOOKUP(B2256,[2]Sheet1!$A$2:$A$198,[2]Sheet1!$B$2:$B$198,"-",0)="Glade"),"Out","No")</f>
        <v>No</v>
      </c>
      <c r="J2256" s="94"/>
      <c r="K2256" s="95"/>
      <c r="L2256" s="95"/>
      <c r="M2256" s="95"/>
      <c r="N2256" s="96"/>
      <c r="O2256" s="89"/>
      <c r="R2256" t="b">
        <f t="shared" si="72"/>
        <v>0</v>
      </c>
    </row>
    <row r="2257" spans="1:18" ht="15" thickBot="1" x14ac:dyDescent="0.35">
      <c r="A2257" s="3" t="s">
        <v>2734</v>
      </c>
      <c r="B2257" s="3" t="s">
        <v>1145</v>
      </c>
      <c r="C2257" s="84">
        <f>IF(COUNTIF(Table8[Tag Number], A2257), 1, 0)</f>
        <v>0</v>
      </c>
      <c r="D2257" s="85">
        <f>IF(COUNTIF(Table9[Tag Number], A2257), 1, 0)</f>
        <v>0</v>
      </c>
      <c r="E2257" s="86">
        <f>IF(COUNTIF(Table10[Tag Number], A2257), 1, 0)</f>
        <v>0</v>
      </c>
      <c r="F2257" s="86">
        <f>IF(COUNTIF(Table11[Tag Number], A2257), 1, 0)</f>
        <v>0</v>
      </c>
      <c r="G2257" s="87">
        <f t="shared" si="73"/>
        <v>0</v>
      </c>
      <c r="H2257" s="88" t="str" cm="1">
        <f t="array" ref="H2257">_xlfn.IFS(OR(_xlfn.XLOOKUP(A2257,Table9[Tag Number],Table9[Status],"-",0)="Dead",
        _xlfn.XLOOKUP(A2257,Table10[Tag Number],Table10[Status],"-",0)="Dead",
        _xlfn.XLOOKUP(A2257,Table11[Tag Number],Table11[Status],"-",0)="Dead",
        _xlfn.XLOOKUP(A2257,Table8[Tag Number],Table8[Status],"-",0)="Dead"),"Dead",
     OR(_xlfn.XLOOKUP(A2257,Table11[Tag Number],Table11[Status],"-",0)="Alive",
        _xlfn.XLOOKUP(A2257,Table10[Tag Number],Table10[Status],"-",0)="Alive",
        _xlfn.XLOOKUP(A2257,Table9[Tag Number],Table9[Status],"-",0)="Alive",
        _xlfn.XLOOKUP(A2257,Table8[Tag Number],Table8[Status],"-",0)="Alive"),"Alive",
     OR(_xlfn.XLOOKUP(A2257,Table9[Tag Number],Table9[Status],"-",0)="-",
        _xlfn.XLOOKUP(A2257,Table10[Tag Number],Table10[Status],"-",0)="-",
        _xlfn.XLOOKUP(A2257,Table11[Tag Number],Table11[Status],"-",0)="-",
        _xlfn.XLOOKUP(A2257,Table8[Tag Number],Table8[Status],"-",0)="-"),
   "-")</f>
        <v>-</v>
      </c>
      <c r="I2257" s="88" t="str">
        <f>IF((_xlfn.XLOOKUP(B2257,[2]Sheet1!$A$2:$A$198,[2]Sheet1!$B$2:$B$198,"-",0)="Glade"),"Out","No")</f>
        <v>No</v>
      </c>
      <c r="J2257" s="94"/>
      <c r="K2257" s="95"/>
      <c r="L2257" s="95"/>
      <c r="M2257" s="95"/>
      <c r="N2257" s="96"/>
      <c r="O2257" s="89"/>
      <c r="R2257" t="b">
        <f t="shared" si="72"/>
        <v>0</v>
      </c>
    </row>
    <row r="2258" spans="1:18" ht="15" thickBot="1" x14ac:dyDescent="0.35">
      <c r="A2258" s="2" t="s">
        <v>2735</v>
      </c>
      <c r="B2258" s="2" t="s">
        <v>1145</v>
      </c>
      <c r="C2258" s="84">
        <f>IF(COUNTIF(Table8[Tag Number], A2258), 1, 0)</f>
        <v>0</v>
      </c>
      <c r="D2258" s="85">
        <f>IF(COUNTIF(Table9[Tag Number], A2258), 1, 0)</f>
        <v>0</v>
      </c>
      <c r="E2258" s="86">
        <f>IF(COUNTIF(Table10[Tag Number], A2258), 1, 0)</f>
        <v>0</v>
      </c>
      <c r="F2258" s="86">
        <f>IF(COUNTIF(Table11[Tag Number], A2258), 1, 0)</f>
        <v>0</v>
      </c>
      <c r="G2258" s="87">
        <f t="shared" si="73"/>
        <v>0</v>
      </c>
      <c r="H2258" s="88" t="str" cm="1">
        <f t="array" ref="H2258">_xlfn.IFS(OR(_xlfn.XLOOKUP(A2258,Table9[Tag Number],Table9[Status],"-",0)="Dead",
        _xlfn.XLOOKUP(A2258,Table10[Tag Number],Table10[Status],"-",0)="Dead",
        _xlfn.XLOOKUP(A2258,Table11[Tag Number],Table11[Status],"-",0)="Dead",
        _xlfn.XLOOKUP(A2258,Table8[Tag Number],Table8[Status],"-",0)="Dead"),"Dead",
     OR(_xlfn.XLOOKUP(A2258,Table11[Tag Number],Table11[Status],"-",0)="Alive",
        _xlfn.XLOOKUP(A2258,Table10[Tag Number],Table10[Status],"-",0)="Alive",
        _xlfn.XLOOKUP(A2258,Table9[Tag Number],Table9[Status],"-",0)="Alive",
        _xlfn.XLOOKUP(A2258,Table8[Tag Number],Table8[Status],"-",0)="Alive"),"Alive",
     OR(_xlfn.XLOOKUP(A2258,Table9[Tag Number],Table9[Status],"-",0)="-",
        _xlfn.XLOOKUP(A2258,Table10[Tag Number],Table10[Status],"-",0)="-",
        _xlfn.XLOOKUP(A2258,Table11[Tag Number],Table11[Status],"-",0)="-",
        _xlfn.XLOOKUP(A2258,Table8[Tag Number],Table8[Status],"-",0)="-"),
   "-")</f>
        <v>-</v>
      </c>
      <c r="I2258" s="88" t="str">
        <f>IF((_xlfn.XLOOKUP(B2258,[2]Sheet1!$A$2:$A$198,[2]Sheet1!$B$2:$B$198,"-",0)="Glade"),"Out","No")</f>
        <v>No</v>
      </c>
      <c r="J2258" s="94"/>
      <c r="K2258" s="95"/>
      <c r="L2258" s="95"/>
      <c r="M2258" s="95"/>
      <c r="N2258" s="96"/>
      <c r="O2258" s="89"/>
      <c r="R2258" t="b">
        <f t="shared" si="72"/>
        <v>0</v>
      </c>
    </row>
    <row r="2259" spans="1:18" ht="15" thickBot="1" x14ac:dyDescent="0.35">
      <c r="A2259" s="3" t="s">
        <v>2736</v>
      </c>
      <c r="B2259" s="3" t="s">
        <v>1145</v>
      </c>
      <c r="C2259" s="84">
        <f>IF(COUNTIF(Table8[Tag Number], A2259), 1, 0)</f>
        <v>0</v>
      </c>
      <c r="D2259" s="85">
        <f>IF(COUNTIF(Table9[Tag Number], A2259), 1, 0)</f>
        <v>0</v>
      </c>
      <c r="E2259" s="86">
        <f>IF(COUNTIF(Table10[Tag Number], A2259), 1, 0)</f>
        <v>0</v>
      </c>
      <c r="F2259" s="86">
        <f>IF(COUNTIF(Table11[Tag Number], A2259), 1, 0)</f>
        <v>0</v>
      </c>
      <c r="G2259" s="87">
        <f t="shared" si="73"/>
        <v>0</v>
      </c>
      <c r="H2259" s="88" t="str" cm="1">
        <f t="array" ref="H2259">_xlfn.IFS(OR(_xlfn.XLOOKUP(A2259,Table9[Tag Number],Table9[Status],"-",0)="Dead",
        _xlfn.XLOOKUP(A2259,Table10[Tag Number],Table10[Status],"-",0)="Dead",
        _xlfn.XLOOKUP(A2259,Table11[Tag Number],Table11[Status],"-",0)="Dead",
        _xlfn.XLOOKUP(A2259,Table8[Tag Number],Table8[Status],"-",0)="Dead"),"Dead",
     OR(_xlfn.XLOOKUP(A2259,Table11[Tag Number],Table11[Status],"-",0)="Alive",
        _xlfn.XLOOKUP(A2259,Table10[Tag Number],Table10[Status],"-",0)="Alive",
        _xlfn.XLOOKUP(A2259,Table9[Tag Number],Table9[Status],"-",0)="Alive",
        _xlfn.XLOOKUP(A2259,Table8[Tag Number],Table8[Status],"-",0)="Alive"),"Alive",
     OR(_xlfn.XLOOKUP(A2259,Table9[Tag Number],Table9[Status],"-",0)="-",
        _xlfn.XLOOKUP(A2259,Table10[Tag Number],Table10[Status],"-",0)="-",
        _xlfn.XLOOKUP(A2259,Table11[Tag Number],Table11[Status],"-",0)="-",
        _xlfn.XLOOKUP(A2259,Table8[Tag Number],Table8[Status],"-",0)="-"),
   "-")</f>
        <v>-</v>
      </c>
      <c r="I2259" s="88" t="str">
        <f>IF((_xlfn.XLOOKUP(B2259,[2]Sheet1!$A$2:$A$198,[2]Sheet1!$B$2:$B$198,"-",0)="Glade"),"Out","No")</f>
        <v>No</v>
      </c>
      <c r="J2259" s="94"/>
      <c r="K2259" s="95"/>
      <c r="L2259" s="95"/>
      <c r="M2259" s="95"/>
      <c r="N2259" s="96"/>
      <c r="O2259" s="89"/>
      <c r="R2259" t="b">
        <f t="shared" si="72"/>
        <v>0</v>
      </c>
    </row>
    <row r="2260" spans="1:18" ht="15" thickBot="1" x14ac:dyDescent="0.35">
      <c r="A2260" s="2" t="s">
        <v>2737</v>
      </c>
      <c r="B2260" s="2" t="s">
        <v>1145</v>
      </c>
      <c r="C2260" s="84">
        <f>IF(COUNTIF(Table8[Tag Number], A2260), 1, 0)</f>
        <v>0</v>
      </c>
      <c r="D2260" s="85">
        <f>IF(COUNTIF(Table9[Tag Number], A2260), 1, 0)</f>
        <v>0</v>
      </c>
      <c r="E2260" s="86">
        <f>IF(COUNTIF(Table10[Tag Number], A2260), 1, 0)</f>
        <v>0</v>
      </c>
      <c r="F2260" s="86">
        <f>IF(COUNTIF(Table11[Tag Number], A2260), 1, 0)</f>
        <v>0</v>
      </c>
      <c r="G2260" s="87">
        <f t="shared" si="73"/>
        <v>0</v>
      </c>
      <c r="H2260" s="88" t="str" cm="1">
        <f t="array" ref="H2260">_xlfn.IFS(OR(_xlfn.XLOOKUP(A2260,Table9[Tag Number],Table9[Status],"-",0)="Dead",
        _xlfn.XLOOKUP(A2260,Table10[Tag Number],Table10[Status],"-",0)="Dead",
        _xlfn.XLOOKUP(A2260,Table11[Tag Number],Table11[Status],"-",0)="Dead",
        _xlfn.XLOOKUP(A2260,Table8[Tag Number],Table8[Status],"-",0)="Dead"),"Dead",
     OR(_xlfn.XLOOKUP(A2260,Table11[Tag Number],Table11[Status],"-",0)="Alive",
        _xlfn.XLOOKUP(A2260,Table10[Tag Number],Table10[Status],"-",0)="Alive",
        _xlfn.XLOOKUP(A2260,Table9[Tag Number],Table9[Status],"-",0)="Alive",
        _xlfn.XLOOKUP(A2260,Table8[Tag Number],Table8[Status],"-",0)="Alive"),"Alive",
     OR(_xlfn.XLOOKUP(A2260,Table9[Tag Number],Table9[Status],"-",0)="-",
        _xlfn.XLOOKUP(A2260,Table10[Tag Number],Table10[Status],"-",0)="-",
        _xlfn.XLOOKUP(A2260,Table11[Tag Number],Table11[Status],"-",0)="-",
        _xlfn.XLOOKUP(A2260,Table8[Tag Number],Table8[Status],"-",0)="-"),
   "-")</f>
        <v>-</v>
      </c>
      <c r="I2260" s="88" t="str">
        <f>IF((_xlfn.XLOOKUP(B2260,[2]Sheet1!$A$2:$A$198,[2]Sheet1!$B$2:$B$198,"-",0)="Glade"),"Out","No")</f>
        <v>No</v>
      </c>
      <c r="J2260" s="94"/>
      <c r="K2260" s="95"/>
      <c r="L2260" s="95"/>
      <c r="M2260" s="95"/>
      <c r="N2260" s="96"/>
      <c r="O2260" s="89"/>
      <c r="R2260" t="b">
        <f t="shared" si="72"/>
        <v>0</v>
      </c>
    </row>
    <row r="2261" spans="1:18" ht="15" thickBot="1" x14ac:dyDescent="0.35">
      <c r="A2261" s="3" t="s">
        <v>2738</v>
      </c>
      <c r="B2261" s="3" t="s">
        <v>1145</v>
      </c>
      <c r="C2261" s="84">
        <f>IF(COUNTIF(Table8[Tag Number], A2261), 1, 0)</f>
        <v>0</v>
      </c>
      <c r="D2261" s="85">
        <f>IF(COUNTIF(Table9[Tag Number], A2261), 1, 0)</f>
        <v>0</v>
      </c>
      <c r="E2261" s="86">
        <f>IF(COUNTIF(Table10[Tag Number], A2261), 1, 0)</f>
        <v>0</v>
      </c>
      <c r="F2261" s="86">
        <f>IF(COUNTIF(Table11[Tag Number], A2261), 1, 0)</f>
        <v>0</v>
      </c>
      <c r="G2261" s="87">
        <f t="shared" si="73"/>
        <v>0</v>
      </c>
      <c r="H2261" s="88" t="str" cm="1">
        <f t="array" ref="H2261">_xlfn.IFS(OR(_xlfn.XLOOKUP(A2261,Table9[Tag Number],Table9[Status],"-",0)="Dead",
        _xlfn.XLOOKUP(A2261,Table10[Tag Number],Table10[Status],"-",0)="Dead",
        _xlfn.XLOOKUP(A2261,Table11[Tag Number],Table11[Status],"-",0)="Dead",
        _xlfn.XLOOKUP(A2261,Table8[Tag Number],Table8[Status],"-",0)="Dead"),"Dead",
     OR(_xlfn.XLOOKUP(A2261,Table11[Tag Number],Table11[Status],"-",0)="Alive",
        _xlfn.XLOOKUP(A2261,Table10[Tag Number],Table10[Status],"-",0)="Alive",
        _xlfn.XLOOKUP(A2261,Table9[Tag Number],Table9[Status],"-",0)="Alive",
        _xlfn.XLOOKUP(A2261,Table8[Tag Number],Table8[Status],"-",0)="Alive"),"Alive",
     OR(_xlfn.XLOOKUP(A2261,Table9[Tag Number],Table9[Status],"-",0)="-",
        _xlfn.XLOOKUP(A2261,Table10[Tag Number],Table10[Status],"-",0)="-",
        _xlfn.XLOOKUP(A2261,Table11[Tag Number],Table11[Status],"-",0)="-",
        _xlfn.XLOOKUP(A2261,Table8[Tag Number],Table8[Status],"-",0)="-"),
   "-")</f>
        <v>-</v>
      </c>
      <c r="I2261" s="88" t="str">
        <f>IF((_xlfn.XLOOKUP(B2261,[2]Sheet1!$A$2:$A$198,[2]Sheet1!$B$2:$B$198,"-",0)="Glade"),"Out","No")</f>
        <v>No</v>
      </c>
      <c r="J2261" s="94"/>
      <c r="K2261" s="95"/>
      <c r="L2261" s="95"/>
      <c r="M2261" s="95"/>
      <c r="N2261" s="96"/>
      <c r="O2261" s="89"/>
      <c r="R2261" t="b">
        <f t="shared" si="72"/>
        <v>0</v>
      </c>
    </row>
    <row r="2262" spans="1:18" ht="15" thickBot="1" x14ac:dyDescent="0.35">
      <c r="A2262" s="2" t="s">
        <v>2739</v>
      </c>
      <c r="B2262" s="2" t="s">
        <v>1145</v>
      </c>
      <c r="C2262" s="84">
        <f>IF(COUNTIF(Table8[Tag Number], A2262), 1, 0)</f>
        <v>0</v>
      </c>
      <c r="D2262" s="85">
        <f>IF(COUNTIF(Table9[Tag Number], A2262), 1, 0)</f>
        <v>0</v>
      </c>
      <c r="E2262" s="86">
        <f>IF(COUNTIF(Table10[Tag Number], A2262), 1, 0)</f>
        <v>0</v>
      </c>
      <c r="F2262" s="86">
        <f>IF(COUNTIF(Table11[Tag Number], A2262), 1, 0)</f>
        <v>0</v>
      </c>
      <c r="G2262" s="87">
        <f t="shared" si="73"/>
        <v>0</v>
      </c>
      <c r="H2262" s="88" t="str" cm="1">
        <f t="array" ref="H2262">_xlfn.IFS(OR(_xlfn.XLOOKUP(A2262,Table9[Tag Number],Table9[Status],"-",0)="Dead",
        _xlfn.XLOOKUP(A2262,Table10[Tag Number],Table10[Status],"-",0)="Dead",
        _xlfn.XLOOKUP(A2262,Table11[Tag Number],Table11[Status],"-",0)="Dead",
        _xlfn.XLOOKUP(A2262,Table8[Tag Number],Table8[Status],"-",0)="Dead"),"Dead",
     OR(_xlfn.XLOOKUP(A2262,Table11[Tag Number],Table11[Status],"-",0)="Alive",
        _xlfn.XLOOKUP(A2262,Table10[Tag Number],Table10[Status],"-",0)="Alive",
        _xlfn.XLOOKUP(A2262,Table9[Tag Number],Table9[Status],"-",0)="Alive",
        _xlfn.XLOOKUP(A2262,Table8[Tag Number],Table8[Status],"-",0)="Alive"),"Alive",
     OR(_xlfn.XLOOKUP(A2262,Table9[Tag Number],Table9[Status],"-",0)="-",
        _xlfn.XLOOKUP(A2262,Table10[Tag Number],Table10[Status],"-",0)="-",
        _xlfn.XLOOKUP(A2262,Table11[Tag Number],Table11[Status],"-",0)="-",
        _xlfn.XLOOKUP(A2262,Table8[Tag Number],Table8[Status],"-",0)="-"),
   "-")</f>
        <v>-</v>
      </c>
      <c r="I2262" s="88" t="str">
        <f>IF((_xlfn.XLOOKUP(B2262,[2]Sheet1!$A$2:$A$198,[2]Sheet1!$B$2:$B$198,"-",0)="Glade"),"Out","No")</f>
        <v>No</v>
      </c>
      <c r="J2262" s="94"/>
      <c r="K2262" s="95"/>
      <c r="L2262" s="95"/>
      <c r="M2262" s="95"/>
      <c r="N2262" s="96"/>
      <c r="O2262" s="89"/>
      <c r="R2262" t="b">
        <f t="shared" si="72"/>
        <v>0</v>
      </c>
    </row>
    <row r="2263" spans="1:18" ht="15" thickBot="1" x14ac:dyDescent="0.35">
      <c r="A2263" s="3" t="s">
        <v>2740</v>
      </c>
      <c r="B2263" s="3" t="s">
        <v>1145</v>
      </c>
      <c r="C2263" s="84">
        <f>IF(COUNTIF(Table8[Tag Number], A2263), 1, 0)</f>
        <v>0</v>
      </c>
      <c r="D2263" s="85">
        <f>IF(COUNTIF(Table9[Tag Number], A2263), 1, 0)</f>
        <v>0</v>
      </c>
      <c r="E2263" s="86">
        <f>IF(COUNTIF(Table10[Tag Number], A2263), 1, 0)</f>
        <v>0</v>
      </c>
      <c r="F2263" s="86">
        <f>IF(COUNTIF(Table11[Tag Number], A2263), 1, 0)</f>
        <v>0</v>
      </c>
      <c r="G2263" s="87">
        <f t="shared" si="73"/>
        <v>0</v>
      </c>
      <c r="H2263" s="88" t="str" cm="1">
        <f t="array" ref="H2263">_xlfn.IFS(OR(_xlfn.XLOOKUP(A2263,Table9[Tag Number],Table9[Status],"-",0)="Dead",
        _xlfn.XLOOKUP(A2263,Table10[Tag Number],Table10[Status],"-",0)="Dead",
        _xlfn.XLOOKUP(A2263,Table11[Tag Number],Table11[Status],"-",0)="Dead",
        _xlfn.XLOOKUP(A2263,Table8[Tag Number],Table8[Status],"-",0)="Dead"),"Dead",
     OR(_xlfn.XLOOKUP(A2263,Table11[Tag Number],Table11[Status],"-",0)="Alive",
        _xlfn.XLOOKUP(A2263,Table10[Tag Number],Table10[Status],"-",0)="Alive",
        _xlfn.XLOOKUP(A2263,Table9[Tag Number],Table9[Status],"-",0)="Alive",
        _xlfn.XLOOKUP(A2263,Table8[Tag Number],Table8[Status],"-",0)="Alive"),"Alive",
     OR(_xlfn.XLOOKUP(A2263,Table9[Tag Number],Table9[Status],"-",0)="-",
        _xlfn.XLOOKUP(A2263,Table10[Tag Number],Table10[Status],"-",0)="-",
        _xlfn.XLOOKUP(A2263,Table11[Tag Number],Table11[Status],"-",0)="-",
        _xlfn.XLOOKUP(A2263,Table8[Tag Number],Table8[Status],"-",0)="-"),
   "-")</f>
        <v>-</v>
      </c>
      <c r="I2263" s="88" t="str">
        <f>IF((_xlfn.XLOOKUP(B2263,[2]Sheet1!$A$2:$A$198,[2]Sheet1!$B$2:$B$198,"-",0)="Glade"),"Out","No")</f>
        <v>No</v>
      </c>
      <c r="J2263" s="94"/>
      <c r="K2263" s="95"/>
      <c r="L2263" s="95"/>
      <c r="M2263" s="95"/>
      <c r="N2263" s="96"/>
      <c r="O2263" s="89"/>
      <c r="R2263" t="b">
        <f t="shared" si="72"/>
        <v>0</v>
      </c>
    </row>
    <row r="2264" spans="1:18" ht="15" thickBot="1" x14ac:dyDescent="0.35">
      <c r="A2264" s="2" t="s">
        <v>2741</v>
      </c>
      <c r="B2264" s="2" t="s">
        <v>1145</v>
      </c>
      <c r="C2264" s="84">
        <f>IF(COUNTIF(Table8[Tag Number], A2264), 1, 0)</f>
        <v>0</v>
      </c>
      <c r="D2264" s="85">
        <f>IF(COUNTIF(Table9[Tag Number], A2264), 1, 0)</f>
        <v>0</v>
      </c>
      <c r="E2264" s="86">
        <f>IF(COUNTIF(Table10[Tag Number], A2264), 1, 0)</f>
        <v>0</v>
      </c>
      <c r="F2264" s="86">
        <f>IF(COUNTIF(Table11[Tag Number], A2264), 1, 0)</f>
        <v>0</v>
      </c>
      <c r="G2264" s="87">
        <f t="shared" si="73"/>
        <v>0</v>
      </c>
      <c r="H2264" s="88" t="str" cm="1">
        <f t="array" ref="H2264">_xlfn.IFS(OR(_xlfn.XLOOKUP(A2264,Table9[Tag Number],Table9[Status],"-",0)="Dead",
        _xlfn.XLOOKUP(A2264,Table10[Tag Number],Table10[Status],"-",0)="Dead",
        _xlfn.XLOOKUP(A2264,Table11[Tag Number],Table11[Status],"-",0)="Dead",
        _xlfn.XLOOKUP(A2264,Table8[Tag Number],Table8[Status],"-",0)="Dead"),"Dead",
     OR(_xlfn.XLOOKUP(A2264,Table11[Tag Number],Table11[Status],"-",0)="Alive",
        _xlfn.XLOOKUP(A2264,Table10[Tag Number],Table10[Status],"-",0)="Alive",
        _xlfn.XLOOKUP(A2264,Table9[Tag Number],Table9[Status],"-",0)="Alive",
        _xlfn.XLOOKUP(A2264,Table8[Tag Number],Table8[Status],"-",0)="Alive"),"Alive",
     OR(_xlfn.XLOOKUP(A2264,Table9[Tag Number],Table9[Status],"-",0)="-",
        _xlfn.XLOOKUP(A2264,Table10[Tag Number],Table10[Status],"-",0)="-",
        _xlfn.XLOOKUP(A2264,Table11[Tag Number],Table11[Status],"-",0)="-",
        _xlfn.XLOOKUP(A2264,Table8[Tag Number],Table8[Status],"-",0)="-"),
   "-")</f>
        <v>-</v>
      </c>
      <c r="I2264" s="88" t="str">
        <f>IF((_xlfn.XLOOKUP(B2264,[2]Sheet1!$A$2:$A$198,[2]Sheet1!$B$2:$B$198,"-",0)="Glade"),"Out","No")</f>
        <v>No</v>
      </c>
      <c r="J2264" s="94"/>
      <c r="K2264" s="95"/>
      <c r="L2264" s="95"/>
      <c r="M2264" s="95"/>
      <c r="N2264" s="96"/>
      <c r="O2264" s="89"/>
      <c r="R2264" t="b">
        <f t="shared" si="72"/>
        <v>0</v>
      </c>
    </row>
    <row r="2265" spans="1:18" ht="15" thickBot="1" x14ac:dyDescent="0.35">
      <c r="A2265" s="3" t="s">
        <v>2742</v>
      </c>
      <c r="B2265" s="3" t="s">
        <v>1145</v>
      </c>
      <c r="C2265" s="84">
        <f>IF(COUNTIF(Table8[Tag Number], A2265), 1, 0)</f>
        <v>0</v>
      </c>
      <c r="D2265" s="85">
        <f>IF(COUNTIF(Table9[Tag Number], A2265), 1, 0)</f>
        <v>0</v>
      </c>
      <c r="E2265" s="86">
        <f>IF(COUNTIF(Table10[Tag Number], A2265), 1, 0)</f>
        <v>0</v>
      </c>
      <c r="F2265" s="86">
        <f>IF(COUNTIF(Table11[Tag Number], A2265), 1, 0)</f>
        <v>0</v>
      </c>
      <c r="G2265" s="87">
        <f t="shared" si="73"/>
        <v>0</v>
      </c>
      <c r="H2265" s="88" t="str" cm="1">
        <f t="array" ref="H2265">_xlfn.IFS(OR(_xlfn.XLOOKUP(A2265,Table9[Tag Number],Table9[Status],"-",0)="Dead",
        _xlfn.XLOOKUP(A2265,Table10[Tag Number],Table10[Status],"-",0)="Dead",
        _xlfn.XLOOKUP(A2265,Table11[Tag Number],Table11[Status],"-",0)="Dead",
        _xlfn.XLOOKUP(A2265,Table8[Tag Number],Table8[Status],"-",0)="Dead"),"Dead",
     OR(_xlfn.XLOOKUP(A2265,Table11[Tag Number],Table11[Status],"-",0)="Alive",
        _xlfn.XLOOKUP(A2265,Table10[Tag Number],Table10[Status],"-",0)="Alive",
        _xlfn.XLOOKUP(A2265,Table9[Tag Number],Table9[Status],"-",0)="Alive",
        _xlfn.XLOOKUP(A2265,Table8[Tag Number],Table8[Status],"-",0)="Alive"),"Alive",
     OR(_xlfn.XLOOKUP(A2265,Table9[Tag Number],Table9[Status],"-",0)="-",
        _xlfn.XLOOKUP(A2265,Table10[Tag Number],Table10[Status],"-",0)="-",
        _xlfn.XLOOKUP(A2265,Table11[Tag Number],Table11[Status],"-",0)="-",
        _xlfn.XLOOKUP(A2265,Table8[Tag Number],Table8[Status],"-",0)="-"),
   "-")</f>
        <v>-</v>
      </c>
      <c r="I2265" s="88" t="str">
        <f>IF((_xlfn.XLOOKUP(B2265,[2]Sheet1!$A$2:$A$198,[2]Sheet1!$B$2:$B$198,"-",0)="Glade"),"Out","No")</f>
        <v>No</v>
      </c>
      <c r="J2265" s="94"/>
      <c r="K2265" s="95"/>
      <c r="L2265" s="95"/>
      <c r="M2265" s="95"/>
      <c r="N2265" s="96"/>
      <c r="O2265" s="89"/>
      <c r="R2265" t="b">
        <f t="shared" si="72"/>
        <v>0</v>
      </c>
    </row>
    <row r="2266" spans="1:18" ht="15" thickBot="1" x14ac:dyDescent="0.35">
      <c r="A2266" s="2" t="s">
        <v>2743</v>
      </c>
      <c r="B2266" s="2" t="s">
        <v>1145</v>
      </c>
      <c r="C2266" s="84">
        <f>IF(COUNTIF(Table8[Tag Number], A2266), 1, 0)</f>
        <v>0</v>
      </c>
      <c r="D2266" s="85">
        <f>IF(COUNTIF(Table9[Tag Number], A2266), 1, 0)</f>
        <v>0</v>
      </c>
      <c r="E2266" s="86">
        <f>IF(COUNTIF(Table10[Tag Number], A2266), 1, 0)</f>
        <v>0</v>
      </c>
      <c r="F2266" s="86">
        <f>IF(COUNTIF(Table11[Tag Number], A2266), 1, 0)</f>
        <v>0</v>
      </c>
      <c r="G2266" s="87">
        <f t="shared" si="73"/>
        <v>0</v>
      </c>
      <c r="H2266" s="88" t="str" cm="1">
        <f t="array" ref="H2266">_xlfn.IFS(OR(_xlfn.XLOOKUP(A2266,Table9[Tag Number],Table9[Status],"-",0)="Dead",
        _xlfn.XLOOKUP(A2266,Table10[Tag Number],Table10[Status],"-",0)="Dead",
        _xlfn.XLOOKUP(A2266,Table11[Tag Number],Table11[Status],"-",0)="Dead",
        _xlfn.XLOOKUP(A2266,Table8[Tag Number],Table8[Status],"-",0)="Dead"),"Dead",
     OR(_xlfn.XLOOKUP(A2266,Table11[Tag Number],Table11[Status],"-",0)="Alive",
        _xlfn.XLOOKUP(A2266,Table10[Tag Number],Table10[Status],"-",0)="Alive",
        _xlfn.XLOOKUP(A2266,Table9[Tag Number],Table9[Status],"-",0)="Alive",
        _xlfn.XLOOKUP(A2266,Table8[Tag Number],Table8[Status],"-",0)="Alive"),"Alive",
     OR(_xlfn.XLOOKUP(A2266,Table9[Tag Number],Table9[Status],"-",0)="-",
        _xlfn.XLOOKUP(A2266,Table10[Tag Number],Table10[Status],"-",0)="-",
        _xlfn.XLOOKUP(A2266,Table11[Tag Number],Table11[Status],"-",0)="-",
        _xlfn.XLOOKUP(A2266,Table8[Tag Number],Table8[Status],"-",0)="-"),
   "-")</f>
        <v>-</v>
      </c>
      <c r="I2266" s="88" t="str">
        <f>IF((_xlfn.XLOOKUP(B2266,[2]Sheet1!$A$2:$A$198,[2]Sheet1!$B$2:$B$198,"-",0)="Glade"),"Out","No")</f>
        <v>No</v>
      </c>
      <c r="J2266" s="94"/>
      <c r="K2266" s="95"/>
      <c r="L2266" s="95"/>
      <c r="M2266" s="95"/>
      <c r="N2266" s="96"/>
      <c r="O2266" s="89"/>
      <c r="R2266" t="b">
        <f t="shared" si="72"/>
        <v>0</v>
      </c>
    </row>
    <row r="2267" spans="1:18" ht="15" thickBot="1" x14ac:dyDescent="0.35">
      <c r="A2267" s="3" t="s">
        <v>2744</v>
      </c>
      <c r="B2267" s="3" t="s">
        <v>1145</v>
      </c>
      <c r="C2267" s="84">
        <f>IF(COUNTIF(Table8[Tag Number], A2267), 1, 0)</f>
        <v>0</v>
      </c>
      <c r="D2267" s="85">
        <f>IF(COUNTIF(Table9[Tag Number], A2267), 1, 0)</f>
        <v>0</v>
      </c>
      <c r="E2267" s="86">
        <f>IF(COUNTIF(Table10[Tag Number], A2267), 1, 0)</f>
        <v>0</v>
      </c>
      <c r="F2267" s="86">
        <f>IF(COUNTIF(Table11[Tag Number], A2267), 1, 0)</f>
        <v>0</v>
      </c>
      <c r="G2267" s="87">
        <f t="shared" si="73"/>
        <v>0</v>
      </c>
      <c r="H2267" s="88" t="str" cm="1">
        <f t="array" ref="H2267">_xlfn.IFS(OR(_xlfn.XLOOKUP(A2267,Table9[Tag Number],Table9[Status],"-",0)="Dead",
        _xlfn.XLOOKUP(A2267,Table10[Tag Number],Table10[Status],"-",0)="Dead",
        _xlfn.XLOOKUP(A2267,Table11[Tag Number],Table11[Status],"-",0)="Dead",
        _xlfn.XLOOKUP(A2267,Table8[Tag Number],Table8[Status],"-",0)="Dead"),"Dead",
     OR(_xlfn.XLOOKUP(A2267,Table11[Tag Number],Table11[Status],"-",0)="Alive",
        _xlfn.XLOOKUP(A2267,Table10[Tag Number],Table10[Status],"-",0)="Alive",
        _xlfn.XLOOKUP(A2267,Table9[Tag Number],Table9[Status],"-",0)="Alive",
        _xlfn.XLOOKUP(A2267,Table8[Tag Number],Table8[Status],"-",0)="Alive"),"Alive",
     OR(_xlfn.XLOOKUP(A2267,Table9[Tag Number],Table9[Status],"-",0)="-",
        _xlfn.XLOOKUP(A2267,Table10[Tag Number],Table10[Status],"-",0)="-",
        _xlfn.XLOOKUP(A2267,Table11[Tag Number],Table11[Status],"-",0)="-",
        _xlfn.XLOOKUP(A2267,Table8[Tag Number],Table8[Status],"-",0)="-"),
   "-")</f>
        <v>-</v>
      </c>
      <c r="I2267" s="88" t="str">
        <f>IF((_xlfn.XLOOKUP(B2267,[2]Sheet1!$A$2:$A$198,[2]Sheet1!$B$2:$B$198,"-",0)="Glade"),"Out","No")</f>
        <v>No</v>
      </c>
      <c r="J2267" s="94"/>
      <c r="K2267" s="95"/>
      <c r="L2267" s="95"/>
      <c r="M2267" s="95"/>
      <c r="N2267" s="96"/>
      <c r="O2267" s="89"/>
      <c r="R2267" t="b">
        <f t="shared" si="72"/>
        <v>0</v>
      </c>
    </row>
    <row r="2268" spans="1:18" ht="15" thickBot="1" x14ac:dyDescent="0.35">
      <c r="A2268" s="2" t="s">
        <v>2745</v>
      </c>
      <c r="B2268" s="2" t="s">
        <v>1145</v>
      </c>
      <c r="C2268" s="84">
        <f>IF(COUNTIF(Table8[Tag Number], A2268), 1, 0)</f>
        <v>0</v>
      </c>
      <c r="D2268" s="85">
        <f>IF(COUNTIF(Table9[Tag Number], A2268), 1, 0)</f>
        <v>0</v>
      </c>
      <c r="E2268" s="86">
        <f>IF(COUNTIF(Table10[Tag Number], A2268), 1, 0)</f>
        <v>0</v>
      </c>
      <c r="F2268" s="86">
        <f>IF(COUNTIF(Table11[Tag Number], A2268), 1, 0)</f>
        <v>0</v>
      </c>
      <c r="G2268" s="87">
        <f t="shared" si="73"/>
        <v>0</v>
      </c>
      <c r="H2268" s="88" t="str" cm="1">
        <f t="array" ref="H2268">_xlfn.IFS(OR(_xlfn.XLOOKUP(A2268,Table9[Tag Number],Table9[Status],"-",0)="Dead",
        _xlfn.XLOOKUP(A2268,Table10[Tag Number],Table10[Status],"-",0)="Dead",
        _xlfn.XLOOKUP(A2268,Table11[Tag Number],Table11[Status],"-",0)="Dead",
        _xlfn.XLOOKUP(A2268,Table8[Tag Number],Table8[Status],"-",0)="Dead"),"Dead",
     OR(_xlfn.XLOOKUP(A2268,Table11[Tag Number],Table11[Status],"-",0)="Alive",
        _xlfn.XLOOKUP(A2268,Table10[Tag Number],Table10[Status],"-",0)="Alive",
        _xlfn.XLOOKUP(A2268,Table9[Tag Number],Table9[Status],"-",0)="Alive",
        _xlfn.XLOOKUP(A2268,Table8[Tag Number],Table8[Status],"-",0)="Alive"),"Alive",
     OR(_xlfn.XLOOKUP(A2268,Table9[Tag Number],Table9[Status],"-",0)="-",
        _xlfn.XLOOKUP(A2268,Table10[Tag Number],Table10[Status],"-",0)="-",
        _xlfn.XLOOKUP(A2268,Table11[Tag Number],Table11[Status],"-",0)="-",
        _xlfn.XLOOKUP(A2268,Table8[Tag Number],Table8[Status],"-",0)="-"),
   "-")</f>
        <v>-</v>
      </c>
      <c r="I2268" s="88" t="str">
        <f>IF((_xlfn.XLOOKUP(B2268,[2]Sheet1!$A$2:$A$198,[2]Sheet1!$B$2:$B$198,"-",0)="Glade"),"Out","No")</f>
        <v>No</v>
      </c>
      <c r="J2268" s="94"/>
      <c r="K2268" s="95"/>
      <c r="L2268" s="95"/>
      <c r="M2268" s="95"/>
      <c r="N2268" s="96"/>
      <c r="O2268" s="89"/>
      <c r="R2268" t="b">
        <f t="shared" si="72"/>
        <v>0</v>
      </c>
    </row>
    <row r="2269" spans="1:18" ht="15" thickBot="1" x14ac:dyDescent="0.35">
      <c r="A2269" s="3" t="s">
        <v>2746</v>
      </c>
      <c r="B2269" s="3" t="s">
        <v>1145</v>
      </c>
      <c r="C2269" s="84">
        <f>IF(COUNTIF(Table8[Tag Number], A2269), 1, 0)</f>
        <v>0</v>
      </c>
      <c r="D2269" s="85">
        <f>IF(COUNTIF(Table9[Tag Number], A2269), 1, 0)</f>
        <v>0</v>
      </c>
      <c r="E2269" s="86">
        <f>IF(COUNTIF(Table10[Tag Number], A2269), 1, 0)</f>
        <v>0</v>
      </c>
      <c r="F2269" s="86">
        <f>IF(COUNTIF(Table11[Tag Number], A2269), 1, 0)</f>
        <v>0</v>
      </c>
      <c r="G2269" s="87">
        <f t="shared" si="73"/>
        <v>0</v>
      </c>
      <c r="H2269" s="88" t="str" cm="1">
        <f t="array" ref="H2269">_xlfn.IFS(OR(_xlfn.XLOOKUP(A2269,Table9[Tag Number],Table9[Status],"-",0)="Dead",
        _xlfn.XLOOKUP(A2269,Table10[Tag Number],Table10[Status],"-",0)="Dead",
        _xlfn.XLOOKUP(A2269,Table11[Tag Number],Table11[Status],"-",0)="Dead",
        _xlfn.XLOOKUP(A2269,Table8[Tag Number],Table8[Status],"-",0)="Dead"),"Dead",
     OR(_xlfn.XLOOKUP(A2269,Table11[Tag Number],Table11[Status],"-",0)="Alive",
        _xlfn.XLOOKUP(A2269,Table10[Tag Number],Table10[Status],"-",0)="Alive",
        _xlfn.XLOOKUP(A2269,Table9[Tag Number],Table9[Status],"-",0)="Alive",
        _xlfn.XLOOKUP(A2269,Table8[Tag Number],Table8[Status],"-",0)="Alive"),"Alive",
     OR(_xlfn.XLOOKUP(A2269,Table9[Tag Number],Table9[Status],"-",0)="-",
        _xlfn.XLOOKUP(A2269,Table10[Tag Number],Table10[Status],"-",0)="-",
        _xlfn.XLOOKUP(A2269,Table11[Tag Number],Table11[Status],"-",0)="-",
        _xlfn.XLOOKUP(A2269,Table8[Tag Number],Table8[Status],"-",0)="-"),
   "-")</f>
        <v>-</v>
      </c>
      <c r="I2269" s="88" t="str">
        <f>IF((_xlfn.XLOOKUP(B2269,[2]Sheet1!$A$2:$A$198,[2]Sheet1!$B$2:$B$198,"-",0)="Glade"),"Out","No")</f>
        <v>No</v>
      </c>
      <c r="J2269" s="94"/>
      <c r="K2269" s="95"/>
      <c r="L2269" s="95"/>
      <c r="M2269" s="95"/>
      <c r="N2269" s="96"/>
      <c r="O2269" s="89"/>
      <c r="R2269" t="b">
        <f t="shared" si="72"/>
        <v>0</v>
      </c>
    </row>
    <row r="2270" spans="1:18" ht="15" thickBot="1" x14ac:dyDescent="0.35">
      <c r="A2270" s="2" t="s">
        <v>2747</v>
      </c>
      <c r="B2270" s="2" t="s">
        <v>1145</v>
      </c>
      <c r="C2270" s="84">
        <f>IF(COUNTIF(Table8[Tag Number], A2270), 1, 0)</f>
        <v>0</v>
      </c>
      <c r="D2270" s="85">
        <f>IF(COUNTIF(Table9[Tag Number], A2270), 1, 0)</f>
        <v>0</v>
      </c>
      <c r="E2270" s="86">
        <f>IF(COUNTIF(Table10[Tag Number], A2270), 1, 0)</f>
        <v>0</v>
      </c>
      <c r="F2270" s="86">
        <f>IF(COUNTIF(Table11[Tag Number], A2270), 1, 0)</f>
        <v>0</v>
      </c>
      <c r="G2270" s="87">
        <f t="shared" si="73"/>
        <v>0</v>
      </c>
      <c r="H2270" s="88" t="str" cm="1">
        <f t="array" ref="H2270">_xlfn.IFS(OR(_xlfn.XLOOKUP(A2270,Table9[Tag Number],Table9[Status],"-",0)="Dead",
        _xlfn.XLOOKUP(A2270,Table10[Tag Number],Table10[Status],"-",0)="Dead",
        _xlfn.XLOOKUP(A2270,Table11[Tag Number],Table11[Status],"-",0)="Dead",
        _xlfn.XLOOKUP(A2270,Table8[Tag Number],Table8[Status],"-",0)="Dead"),"Dead",
     OR(_xlfn.XLOOKUP(A2270,Table11[Tag Number],Table11[Status],"-",0)="Alive",
        _xlfn.XLOOKUP(A2270,Table10[Tag Number],Table10[Status],"-",0)="Alive",
        _xlfn.XLOOKUP(A2270,Table9[Tag Number],Table9[Status],"-",0)="Alive",
        _xlfn.XLOOKUP(A2270,Table8[Tag Number],Table8[Status],"-",0)="Alive"),"Alive",
     OR(_xlfn.XLOOKUP(A2270,Table9[Tag Number],Table9[Status],"-",0)="-",
        _xlfn.XLOOKUP(A2270,Table10[Tag Number],Table10[Status],"-",0)="-",
        _xlfn.XLOOKUP(A2270,Table11[Tag Number],Table11[Status],"-",0)="-",
        _xlfn.XLOOKUP(A2270,Table8[Tag Number],Table8[Status],"-",0)="-"),
   "-")</f>
        <v>-</v>
      </c>
      <c r="I2270" s="88" t="str">
        <f>IF((_xlfn.XLOOKUP(B2270,[2]Sheet1!$A$2:$A$198,[2]Sheet1!$B$2:$B$198,"-",0)="Glade"),"Out","No")</f>
        <v>No</v>
      </c>
      <c r="J2270" s="94"/>
      <c r="K2270" s="95"/>
      <c r="L2270" s="95"/>
      <c r="M2270" s="95"/>
      <c r="N2270" s="96"/>
      <c r="O2270" s="89"/>
      <c r="R2270" t="b">
        <f t="shared" si="72"/>
        <v>0</v>
      </c>
    </row>
    <row r="2271" spans="1:18" ht="15" thickBot="1" x14ac:dyDescent="0.35">
      <c r="A2271" s="3" t="s">
        <v>187</v>
      </c>
      <c r="B2271" s="3" t="s">
        <v>1145</v>
      </c>
      <c r="C2271" s="84">
        <f>IF(COUNTIF(Table8[Tag Number], A2271), 1, 0)</f>
        <v>0</v>
      </c>
      <c r="D2271" s="85">
        <f>IF(COUNTIF(Table9[Tag Number], A2271), 1, 0)</f>
        <v>0</v>
      </c>
      <c r="E2271" s="86">
        <f>IF(COUNTIF(Table10[Tag Number], A2271), 1, 0)</f>
        <v>0</v>
      </c>
      <c r="F2271" s="86">
        <f>IF(COUNTIF(Table11[Tag Number], A2271), 1, 0)</f>
        <v>0</v>
      </c>
      <c r="G2271" s="87">
        <f t="shared" si="73"/>
        <v>0</v>
      </c>
      <c r="H2271" s="88" t="str" cm="1">
        <f t="array" ref="H2271">_xlfn.IFS(OR(_xlfn.XLOOKUP(A2271,Table9[Tag Number],Table9[Status],"-",0)="Dead",
        _xlfn.XLOOKUP(A2271,Table10[Tag Number],Table10[Status],"-",0)="Dead",
        _xlfn.XLOOKUP(A2271,Table11[Tag Number],Table11[Status],"-",0)="Dead",
        _xlfn.XLOOKUP(A2271,Table8[Tag Number],Table8[Status],"-",0)="Dead"),"Dead",
     OR(_xlfn.XLOOKUP(A2271,Table11[Tag Number],Table11[Status],"-",0)="Alive",
        _xlfn.XLOOKUP(A2271,Table10[Tag Number],Table10[Status],"-",0)="Alive",
        _xlfn.XLOOKUP(A2271,Table9[Tag Number],Table9[Status],"-",0)="Alive",
        _xlfn.XLOOKUP(A2271,Table8[Tag Number],Table8[Status],"-",0)="Alive"),"Alive",
     OR(_xlfn.XLOOKUP(A2271,Table9[Tag Number],Table9[Status],"-",0)="-",
        _xlfn.XLOOKUP(A2271,Table10[Tag Number],Table10[Status],"-",0)="-",
        _xlfn.XLOOKUP(A2271,Table11[Tag Number],Table11[Status],"-",0)="-",
        _xlfn.XLOOKUP(A2271,Table8[Tag Number],Table8[Status],"-",0)="-"),
   "-")</f>
        <v>-</v>
      </c>
      <c r="I2271" s="88" t="str">
        <f>IF((_xlfn.XLOOKUP(B2271,[2]Sheet1!$A$2:$A$198,[2]Sheet1!$B$2:$B$198,"-",0)="Glade"),"Out","No")</f>
        <v>No</v>
      </c>
      <c r="J2271" s="94"/>
      <c r="K2271" s="95"/>
      <c r="L2271" s="95"/>
      <c r="M2271" s="95"/>
      <c r="N2271" s="96"/>
      <c r="O2271" s="89"/>
      <c r="R2271" t="b">
        <f t="shared" si="72"/>
        <v>0</v>
      </c>
    </row>
    <row r="2272" spans="1:18" ht="15" thickBot="1" x14ac:dyDescent="0.35">
      <c r="A2272" s="2" t="s">
        <v>2748</v>
      </c>
      <c r="B2272" s="2" t="s">
        <v>1145</v>
      </c>
      <c r="C2272" s="84">
        <f>IF(COUNTIF(Table8[Tag Number], A2272), 1, 0)</f>
        <v>0</v>
      </c>
      <c r="D2272" s="85">
        <f>IF(COUNTIF(Table9[Tag Number], A2272), 1, 0)</f>
        <v>0</v>
      </c>
      <c r="E2272" s="86">
        <f>IF(COUNTIF(Table10[Tag Number], A2272), 1, 0)</f>
        <v>0</v>
      </c>
      <c r="F2272" s="86">
        <f>IF(COUNTIF(Table11[Tag Number], A2272), 1, 0)</f>
        <v>0</v>
      </c>
      <c r="G2272" s="87">
        <f t="shared" si="73"/>
        <v>0</v>
      </c>
      <c r="H2272" s="88" t="str" cm="1">
        <f t="array" ref="H2272">_xlfn.IFS(OR(_xlfn.XLOOKUP(A2272,Table9[Tag Number],Table9[Status],"-",0)="Dead",
        _xlfn.XLOOKUP(A2272,Table10[Tag Number],Table10[Status],"-",0)="Dead",
        _xlfn.XLOOKUP(A2272,Table11[Tag Number],Table11[Status],"-",0)="Dead",
        _xlfn.XLOOKUP(A2272,Table8[Tag Number],Table8[Status],"-",0)="Dead"),"Dead",
     OR(_xlfn.XLOOKUP(A2272,Table11[Tag Number],Table11[Status],"-",0)="Alive",
        _xlfn.XLOOKUP(A2272,Table10[Tag Number],Table10[Status],"-",0)="Alive",
        _xlfn.XLOOKUP(A2272,Table9[Tag Number],Table9[Status],"-",0)="Alive",
        _xlfn.XLOOKUP(A2272,Table8[Tag Number],Table8[Status],"-",0)="Alive"),"Alive",
     OR(_xlfn.XLOOKUP(A2272,Table9[Tag Number],Table9[Status],"-",0)="-",
        _xlfn.XLOOKUP(A2272,Table10[Tag Number],Table10[Status],"-",0)="-",
        _xlfn.XLOOKUP(A2272,Table11[Tag Number],Table11[Status],"-",0)="-",
        _xlfn.XLOOKUP(A2272,Table8[Tag Number],Table8[Status],"-",0)="-"),
   "-")</f>
        <v>-</v>
      </c>
      <c r="I2272" s="88" t="str">
        <f>IF((_xlfn.XLOOKUP(B2272,[2]Sheet1!$A$2:$A$198,[2]Sheet1!$B$2:$B$198,"-",0)="Glade"),"Out","No")</f>
        <v>No</v>
      </c>
      <c r="J2272" s="94"/>
      <c r="K2272" s="95"/>
      <c r="L2272" s="95"/>
      <c r="M2272" s="95"/>
      <c r="N2272" s="96"/>
      <c r="O2272" s="89"/>
      <c r="R2272" t="b">
        <f t="shared" si="72"/>
        <v>0</v>
      </c>
    </row>
    <row r="2273" spans="1:18" ht="15" thickBot="1" x14ac:dyDescent="0.35">
      <c r="A2273" s="3" t="s">
        <v>2749</v>
      </c>
      <c r="B2273" s="3" t="s">
        <v>1145</v>
      </c>
      <c r="C2273" s="84">
        <f>IF(COUNTIF(Table8[Tag Number], A2273), 1, 0)</f>
        <v>0</v>
      </c>
      <c r="D2273" s="85">
        <f>IF(COUNTIF(Table9[Tag Number], A2273), 1, 0)</f>
        <v>0</v>
      </c>
      <c r="E2273" s="86">
        <f>IF(COUNTIF(Table10[Tag Number], A2273), 1, 0)</f>
        <v>0</v>
      </c>
      <c r="F2273" s="86">
        <f>IF(COUNTIF(Table11[Tag Number], A2273), 1, 0)</f>
        <v>0</v>
      </c>
      <c r="G2273" s="87">
        <f t="shared" si="73"/>
        <v>0</v>
      </c>
      <c r="H2273" s="88" t="str" cm="1">
        <f t="array" ref="H2273">_xlfn.IFS(OR(_xlfn.XLOOKUP(A2273,Table9[Tag Number],Table9[Status],"-",0)="Dead",
        _xlfn.XLOOKUP(A2273,Table10[Tag Number],Table10[Status],"-",0)="Dead",
        _xlfn.XLOOKUP(A2273,Table11[Tag Number],Table11[Status],"-",0)="Dead",
        _xlfn.XLOOKUP(A2273,Table8[Tag Number],Table8[Status],"-",0)="Dead"),"Dead",
     OR(_xlfn.XLOOKUP(A2273,Table11[Tag Number],Table11[Status],"-",0)="Alive",
        _xlfn.XLOOKUP(A2273,Table10[Tag Number],Table10[Status],"-",0)="Alive",
        _xlfn.XLOOKUP(A2273,Table9[Tag Number],Table9[Status],"-",0)="Alive",
        _xlfn.XLOOKUP(A2273,Table8[Tag Number],Table8[Status],"-",0)="Alive"),"Alive",
     OR(_xlfn.XLOOKUP(A2273,Table9[Tag Number],Table9[Status],"-",0)="-",
        _xlfn.XLOOKUP(A2273,Table10[Tag Number],Table10[Status],"-",0)="-",
        _xlfn.XLOOKUP(A2273,Table11[Tag Number],Table11[Status],"-",0)="-",
        _xlfn.XLOOKUP(A2273,Table8[Tag Number],Table8[Status],"-",0)="-"),
   "-")</f>
        <v>-</v>
      </c>
      <c r="I2273" s="88" t="str">
        <f>IF((_xlfn.XLOOKUP(B2273,[2]Sheet1!$A$2:$A$198,[2]Sheet1!$B$2:$B$198,"-",0)="Glade"),"Out","No")</f>
        <v>No</v>
      </c>
      <c r="J2273" s="94"/>
      <c r="K2273" s="95"/>
      <c r="L2273" s="95"/>
      <c r="M2273" s="95"/>
      <c r="N2273" s="96"/>
      <c r="O2273" s="89"/>
      <c r="R2273" t="b">
        <f t="shared" si="72"/>
        <v>0</v>
      </c>
    </row>
    <row r="2274" spans="1:18" ht="15" thickBot="1" x14ac:dyDescent="0.35">
      <c r="A2274" s="2" t="s">
        <v>2750</v>
      </c>
      <c r="B2274" s="2" t="s">
        <v>1145</v>
      </c>
      <c r="C2274" s="84">
        <f>IF(COUNTIF(Table8[Tag Number], A2274), 1, 0)</f>
        <v>0</v>
      </c>
      <c r="D2274" s="85">
        <f>IF(COUNTIF(Table9[Tag Number], A2274), 1, 0)</f>
        <v>0</v>
      </c>
      <c r="E2274" s="86">
        <f>IF(COUNTIF(Table10[Tag Number], A2274), 1, 0)</f>
        <v>0</v>
      </c>
      <c r="F2274" s="86">
        <f>IF(COUNTIF(Table11[Tag Number], A2274), 1, 0)</f>
        <v>0</v>
      </c>
      <c r="G2274" s="87">
        <f t="shared" si="73"/>
        <v>0</v>
      </c>
      <c r="H2274" s="88" t="str" cm="1">
        <f t="array" ref="H2274">_xlfn.IFS(OR(_xlfn.XLOOKUP(A2274,Table9[Tag Number],Table9[Status],"-",0)="Dead",
        _xlfn.XLOOKUP(A2274,Table10[Tag Number],Table10[Status],"-",0)="Dead",
        _xlfn.XLOOKUP(A2274,Table11[Tag Number],Table11[Status],"-",0)="Dead",
        _xlfn.XLOOKUP(A2274,Table8[Tag Number],Table8[Status],"-",0)="Dead"),"Dead",
     OR(_xlfn.XLOOKUP(A2274,Table11[Tag Number],Table11[Status],"-",0)="Alive",
        _xlfn.XLOOKUP(A2274,Table10[Tag Number],Table10[Status],"-",0)="Alive",
        _xlfn.XLOOKUP(A2274,Table9[Tag Number],Table9[Status],"-",0)="Alive",
        _xlfn.XLOOKUP(A2274,Table8[Tag Number],Table8[Status],"-",0)="Alive"),"Alive",
     OR(_xlfn.XLOOKUP(A2274,Table9[Tag Number],Table9[Status],"-",0)="-",
        _xlfn.XLOOKUP(A2274,Table10[Tag Number],Table10[Status],"-",0)="-",
        _xlfn.XLOOKUP(A2274,Table11[Tag Number],Table11[Status],"-",0)="-",
        _xlfn.XLOOKUP(A2274,Table8[Tag Number],Table8[Status],"-",0)="-"),
   "-")</f>
        <v>-</v>
      </c>
      <c r="I2274" s="88" t="str">
        <f>IF((_xlfn.XLOOKUP(B2274,[2]Sheet1!$A$2:$A$198,[2]Sheet1!$B$2:$B$198,"-",0)="Glade"),"Out","No")</f>
        <v>No</v>
      </c>
      <c r="J2274" s="94"/>
      <c r="K2274" s="95"/>
      <c r="L2274" s="95"/>
      <c r="M2274" s="95"/>
      <c r="N2274" s="96"/>
      <c r="O2274" s="89"/>
      <c r="R2274" t="b">
        <f t="shared" si="72"/>
        <v>0</v>
      </c>
    </row>
    <row r="2275" spans="1:18" ht="15" thickBot="1" x14ac:dyDescent="0.35">
      <c r="A2275" s="3" t="s">
        <v>2751</v>
      </c>
      <c r="B2275" s="3" t="s">
        <v>1145</v>
      </c>
      <c r="C2275" s="84">
        <f>IF(COUNTIF(Table8[Tag Number], A2275), 1, 0)</f>
        <v>0</v>
      </c>
      <c r="D2275" s="85">
        <f>IF(COUNTIF(Table9[Tag Number], A2275), 1, 0)</f>
        <v>0</v>
      </c>
      <c r="E2275" s="86">
        <f>IF(COUNTIF(Table10[Tag Number], A2275), 1, 0)</f>
        <v>0</v>
      </c>
      <c r="F2275" s="86">
        <f>IF(COUNTIF(Table11[Tag Number], A2275), 1, 0)</f>
        <v>0</v>
      </c>
      <c r="G2275" s="87">
        <f t="shared" si="73"/>
        <v>0</v>
      </c>
      <c r="H2275" s="88" t="str" cm="1">
        <f t="array" ref="H2275">_xlfn.IFS(OR(_xlfn.XLOOKUP(A2275,Table9[Tag Number],Table9[Status],"-",0)="Dead",
        _xlfn.XLOOKUP(A2275,Table10[Tag Number],Table10[Status],"-",0)="Dead",
        _xlfn.XLOOKUP(A2275,Table11[Tag Number],Table11[Status],"-",0)="Dead",
        _xlfn.XLOOKUP(A2275,Table8[Tag Number],Table8[Status],"-",0)="Dead"),"Dead",
     OR(_xlfn.XLOOKUP(A2275,Table11[Tag Number],Table11[Status],"-",0)="Alive",
        _xlfn.XLOOKUP(A2275,Table10[Tag Number],Table10[Status],"-",0)="Alive",
        _xlfn.XLOOKUP(A2275,Table9[Tag Number],Table9[Status],"-",0)="Alive",
        _xlfn.XLOOKUP(A2275,Table8[Tag Number],Table8[Status],"-",0)="Alive"),"Alive",
     OR(_xlfn.XLOOKUP(A2275,Table9[Tag Number],Table9[Status],"-",0)="-",
        _xlfn.XLOOKUP(A2275,Table10[Tag Number],Table10[Status],"-",0)="-",
        _xlfn.XLOOKUP(A2275,Table11[Tag Number],Table11[Status],"-",0)="-",
        _xlfn.XLOOKUP(A2275,Table8[Tag Number],Table8[Status],"-",0)="-"),
   "-")</f>
        <v>-</v>
      </c>
      <c r="I2275" s="88" t="str">
        <f>IF((_xlfn.XLOOKUP(B2275,[2]Sheet1!$A$2:$A$198,[2]Sheet1!$B$2:$B$198,"-",0)="Glade"),"Out","No")</f>
        <v>No</v>
      </c>
      <c r="J2275" s="94"/>
      <c r="K2275" s="95"/>
      <c r="L2275" s="95"/>
      <c r="M2275" s="95"/>
      <c r="N2275" s="96"/>
      <c r="O2275" s="89"/>
      <c r="R2275" t="b">
        <f t="shared" si="72"/>
        <v>0</v>
      </c>
    </row>
    <row r="2276" spans="1:18" ht="15" thickBot="1" x14ac:dyDescent="0.35">
      <c r="A2276" s="2" t="s">
        <v>201</v>
      </c>
      <c r="B2276" s="2" t="s">
        <v>1145</v>
      </c>
      <c r="C2276" s="84">
        <f>IF(COUNTIF(Table8[Tag Number], A2276), 1, 0)</f>
        <v>0</v>
      </c>
      <c r="D2276" s="85">
        <f>IF(COUNTIF(Table9[Tag Number], A2276), 1, 0)</f>
        <v>0</v>
      </c>
      <c r="E2276" s="86">
        <f>IF(COUNTIF(Table10[Tag Number], A2276), 1, 0)</f>
        <v>0</v>
      </c>
      <c r="F2276" s="86">
        <f>IF(COUNTIF(Table11[Tag Number], A2276), 1, 0)</f>
        <v>0</v>
      </c>
      <c r="G2276" s="87">
        <f t="shared" si="73"/>
        <v>0</v>
      </c>
      <c r="H2276" s="88" t="str" cm="1">
        <f t="array" ref="H2276">_xlfn.IFS(OR(_xlfn.XLOOKUP(A2276,Table9[Tag Number],Table9[Status],"-",0)="Dead",
        _xlfn.XLOOKUP(A2276,Table10[Tag Number],Table10[Status],"-",0)="Dead",
        _xlfn.XLOOKUP(A2276,Table11[Tag Number],Table11[Status],"-",0)="Dead",
        _xlfn.XLOOKUP(A2276,Table8[Tag Number],Table8[Status],"-",0)="Dead"),"Dead",
     OR(_xlfn.XLOOKUP(A2276,Table11[Tag Number],Table11[Status],"-",0)="Alive",
        _xlfn.XLOOKUP(A2276,Table10[Tag Number],Table10[Status],"-",0)="Alive",
        _xlfn.XLOOKUP(A2276,Table9[Tag Number],Table9[Status],"-",0)="Alive",
        _xlfn.XLOOKUP(A2276,Table8[Tag Number],Table8[Status],"-",0)="Alive"),"Alive",
     OR(_xlfn.XLOOKUP(A2276,Table9[Tag Number],Table9[Status],"-",0)="-",
        _xlfn.XLOOKUP(A2276,Table10[Tag Number],Table10[Status],"-",0)="-",
        _xlfn.XLOOKUP(A2276,Table11[Tag Number],Table11[Status],"-",0)="-",
        _xlfn.XLOOKUP(A2276,Table8[Tag Number],Table8[Status],"-",0)="-"),
   "-")</f>
        <v>-</v>
      </c>
      <c r="I2276" s="88" t="str">
        <f>IF((_xlfn.XLOOKUP(B2276,[2]Sheet1!$A$2:$A$198,[2]Sheet1!$B$2:$B$198,"-",0)="Glade"),"Out","No")</f>
        <v>No</v>
      </c>
      <c r="J2276" s="94"/>
      <c r="K2276" s="95"/>
      <c r="L2276" s="95"/>
      <c r="M2276" s="95"/>
      <c r="N2276" s="96"/>
      <c r="O2276" s="89"/>
      <c r="R2276" t="b">
        <f t="shared" si="72"/>
        <v>0</v>
      </c>
    </row>
    <row r="2277" spans="1:18" ht="15" thickBot="1" x14ac:dyDescent="0.35">
      <c r="A2277" s="3" t="s">
        <v>2752</v>
      </c>
      <c r="B2277" s="3" t="s">
        <v>1145</v>
      </c>
      <c r="C2277" s="84">
        <f>IF(COUNTIF(Table8[Tag Number], A2277), 1, 0)</f>
        <v>0</v>
      </c>
      <c r="D2277" s="85">
        <f>IF(COUNTIF(Table9[Tag Number], A2277), 1, 0)</f>
        <v>0</v>
      </c>
      <c r="E2277" s="86">
        <f>IF(COUNTIF(Table10[Tag Number], A2277), 1, 0)</f>
        <v>0</v>
      </c>
      <c r="F2277" s="86">
        <f>IF(COUNTIF(Table11[Tag Number], A2277), 1, 0)</f>
        <v>0</v>
      </c>
      <c r="G2277" s="87">
        <f t="shared" si="73"/>
        <v>0</v>
      </c>
      <c r="H2277" s="88" t="str" cm="1">
        <f t="array" ref="H2277">_xlfn.IFS(OR(_xlfn.XLOOKUP(A2277,Table9[Tag Number],Table9[Status],"-",0)="Dead",
        _xlfn.XLOOKUP(A2277,Table10[Tag Number],Table10[Status],"-",0)="Dead",
        _xlfn.XLOOKUP(A2277,Table11[Tag Number],Table11[Status],"-",0)="Dead",
        _xlfn.XLOOKUP(A2277,Table8[Tag Number],Table8[Status],"-",0)="Dead"),"Dead",
     OR(_xlfn.XLOOKUP(A2277,Table11[Tag Number],Table11[Status],"-",0)="Alive",
        _xlfn.XLOOKUP(A2277,Table10[Tag Number],Table10[Status],"-",0)="Alive",
        _xlfn.XLOOKUP(A2277,Table9[Tag Number],Table9[Status],"-",0)="Alive",
        _xlfn.XLOOKUP(A2277,Table8[Tag Number],Table8[Status],"-",0)="Alive"),"Alive",
     OR(_xlfn.XLOOKUP(A2277,Table9[Tag Number],Table9[Status],"-",0)="-",
        _xlfn.XLOOKUP(A2277,Table10[Tag Number],Table10[Status],"-",0)="-",
        _xlfn.XLOOKUP(A2277,Table11[Tag Number],Table11[Status],"-",0)="-",
        _xlfn.XLOOKUP(A2277,Table8[Tag Number],Table8[Status],"-",0)="-"),
   "-")</f>
        <v>-</v>
      </c>
      <c r="I2277" s="88" t="str">
        <f>IF((_xlfn.XLOOKUP(B2277,[2]Sheet1!$A$2:$A$198,[2]Sheet1!$B$2:$B$198,"-",0)="Glade"),"Out","No")</f>
        <v>No</v>
      </c>
      <c r="J2277" s="94"/>
      <c r="K2277" s="95"/>
      <c r="L2277" s="95"/>
      <c r="M2277" s="95"/>
      <c r="N2277" s="96"/>
      <c r="O2277" s="89"/>
      <c r="R2277" t="b">
        <f t="shared" si="72"/>
        <v>0</v>
      </c>
    </row>
    <row r="2278" spans="1:18" ht="15" thickBot="1" x14ac:dyDescent="0.35">
      <c r="A2278" s="93" t="s">
        <v>2753</v>
      </c>
      <c r="B2278" s="93" t="s">
        <v>1145</v>
      </c>
      <c r="C2278" s="84">
        <f>IF(COUNTIF(Table8[Tag Number], A2278), 1, 0)</f>
        <v>0</v>
      </c>
      <c r="D2278" s="85">
        <f>IF(COUNTIF(Table9[Tag Number], A2278), 1, 0)</f>
        <v>0</v>
      </c>
      <c r="E2278" s="86">
        <f>IF(COUNTIF(Table10[Tag Number], A2278), 1, 0)</f>
        <v>0</v>
      </c>
      <c r="F2278" s="86">
        <f>IF(COUNTIF(Table11[Tag Number], A2278), 1, 0)</f>
        <v>0</v>
      </c>
      <c r="G2278" s="87">
        <f t="shared" si="73"/>
        <v>0</v>
      </c>
      <c r="H2278" s="88" t="str" cm="1">
        <f t="array" ref="H2278">_xlfn.IFS(OR(_xlfn.XLOOKUP(A2278,Table9[Tag Number],Table9[Status],"-",0)="Dead",
        _xlfn.XLOOKUP(A2278,Table10[Tag Number],Table10[Status],"-",0)="Dead",
        _xlfn.XLOOKUP(A2278,Table11[Tag Number],Table11[Status],"-",0)="Dead",
        _xlfn.XLOOKUP(A2278,Table8[Tag Number],Table8[Status],"-",0)="Dead"),"Dead",
     OR(_xlfn.XLOOKUP(A2278,Table11[Tag Number],Table11[Status],"-",0)="Alive",
        _xlfn.XLOOKUP(A2278,Table10[Tag Number],Table10[Status],"-",0)="Alive",
        _xlfn.XLOOKUP(A2278,Table9[Tag Number],Table9[Status],"-",0)="Alive",
        _xlfn.XLOOKUP(A2278,Table8[Tag Number],Table8[Status],"-",0)="Alive"),"Alive",
     OR(_xlfn.XLOOKUP(A2278,Table9[Tag Number],Table9[Status],"-",0)="-",
        _xlfn.XLOOKUP(A2278,Table10[Tag Number],Table10[Status],"-",0)="-",
        _xlfn.XLOOKUP(A2278,Table11[Tag Number],Table11[Status],"-",0)="-",
        _xlfn.XLOOKUP(A2278,Table8[Tag Number],Table8[Status],"-",0)="-"),
   "-")</f>
        <v>-</v>
      </c>
      <c r="I2278" s="88" t="str">
        <f>IF((_xlfn.XLOOKUP(B2278,[2]Sheet1!$A$2:$A$198,[2]Sheet1!$B$2:$B$198,"-",0)="Glade"),"Out","No")</f>
        <v>No</v>
      </c>
      <c r="J2278" s="94"/>
      <c r="K2278" s="95"/>
      <c r="L2278" s="95"/>
      <c r="M2278" s="95"/>
      <c r="N2278" s="96"/>
      <c r="O2278" s="89"/>
      <c r="R2278" t="b">
        <f t="shared" si="72"/>
        <v>0</v>
      </c>
    </row>
    <row r="2279" spans="1:18" ht="15" thickBot="1" x14ac:dyDescent="0.35">
      <c r="A2279" s="3" t="s">
        <v>2754</v>
      </c>
      <c r="B2279" s="3" t="s">
        <v>1145</v>
      </c>
      <c r="C2279" s="84">
        <f>IF(COUNTIF(Table8[Tag Number], A2279), 1, 0)</f>
        <v>0</v>
      </c>
      <c r="D2279" s="85">
        <f>IF(COUNTIF(Table9[Tag Number], A2279), 1, 0)</f>
        <v>0</v>
      </c>
      <c r="E2279" s="86">
        <f>IF(COUNTIF(Table10[Tag Number], A2279), 1, 0)</f>
        <v>0</v>
      </c>
      <c r="F2279" s="86">
        <f>IF(COUNTIF(Table11[Tag Number], A2279), 1, 0)</f>
        <v>0</v>
      </c>
      <c r="G2279" s="87">
        <f t="shared" si="73"/>
        <v>0</v>
      </c>
      <c r="H2279" s="88" t="str" cm="1">
        <f t="array" ref="H2279">_xlfn.IFS(OR(_xlfn.XLOOKUP(A2279,Table9[Tag Number],Table9[Status],"-",0)="Dead",
        _xlfn.XLOOKUP(A2279,Table10[Tag Number],Table10[Status],"-",0)="Dead",
        _xlfn.XLOOKUP(A2279,Table11[Tag Number],Table11[Status],"-",0)="Dead",
        _xlfn.XLOOKUP(A2279,Table8[Tag Number],Table8[Status],"-",0)="Dead"),"Dead",
     OR(_xlfn.XLOOKUP(A2279,Table11[Tag Number],Table11[Status],"-",0)="Alive",
        _xlfn.XLOOKUP(A2279,Table10[Tag Number],Table10[Status],"-",0)="Alive",
        _xlfn.XLOOKUP(A2279,Table9[Tag Number],Table9[Status],"-",0)="Alive",
        _xlfn.XLOOKUP(A2279,Table8[Tag Number],Table8[Status],"-",0)="Alive"),"Alive",
     OR(_xlfn.XLOOKUP(A2279,Table9[Tag Number],Table9[Status],"-",0)="-",
        _xlfn.XLOOKUP(A2279,Table10[Tag Number],Table10[Status],"-",0)="-",
        _xlfn.XLOOKUP(A2279,Table11[Tag Number],Table11[Status],"-",0)="-",
        _xlfn.XLOOKUP(A2279,Table8[Tag Number],Table8[Status],"-",0)="-"),
   "-")</f>
        <v>-</v>
      </c>
      <c r="I2279" s="88" t="str">
        <f>IF((_xlfn.XLOOKUP(B2279,[2]Sheet1!$A$2:$A$198,[2]Sheet1!$B$2:$B$198,"-",0)="Glade"),"Out","No")</f>
        <v>No</v>
      </c>
      <c r="J2279" s="94"/>
      <c r="K2279" s="95"/>
      <c r="L2279" s="95"/>
      <c r="M2279" s="95"/>
      <c r="N2279" s="96"/>
      <c r="O2279" s="89"/>
      <c r="R2279" t="b">
        <f t="shared" si="72"/>
        <v>0</v>
      </c>
    </row>
    <row r="2280" spans="1:18" ht="15" thickBot="1" x14ac:dyDescent="0.35">
      <c r="A2280" s="2" t="s">
        <v>2755</v>
      </c>
      <c r="B2280" s="2" t="s">
        <v>1145</v>
      </c>
      <c r="C2280" s="84">
        <f>IF(COUNTIF(Table8[Tag Number], A2280), 1, 0)</f>
        <v>0</v>
      </c>
      <c r="D2280" s="85">
        <f>IF(COUNTIF(Table9[Tag Number], A2280), 1, 0)</f>
        <v>0</v>
      </c>
      <c r="E2280" s="86">
        <f>IF(COUNTIF(Table10[Tag Number], A2280), 1, 0)</f>
        <v>0</v>
      </c>
      <c r="F2280" s="86">
        <f>IF(COUNTIF(Table11[Tag Number], A2280), 1, 0)</f>
        <v>0</v>
      </c>
      <c r="G2280" s="87">
        <f t="shared" si="73"/>
        <v>0</v>
      </c>
      <c r="H2280" s="88" t="str" cm="1">
        <f t="array" ref="H2280">_xlfn.IFS(OR(_xlfn.XLOOKUP(A2280,Table9[Tag Number],Table9[Status],"-",0)="Dead",
        _xlfn.XLOOKUP(A2280,Table10[Tag Number],Table10[Status],"-",0)="Dead",
        _xlfn.XLOOKUP(A2280,Table11[Tag Number],Table11[Status],"-",0)="Dead",
        _xlfn.XLOOKUP(A2280,Table8[Tag Number],Table8[Status],"-",0)="Dead"),"Dead",
     OR(_xlfn.XLOOKUP(A2280,Table11[Tag Number],Table11[Status],"-",0)="Alive",
        _xlfn.XLOOKUP(A2280,Table10[Tag Number],Table10[Status],"-",0)="Alive",
        _xlfn.XLOOKUP(A2280,Table9[Tag Number],Table9[Status],"-",0)="Alive",
        _xlfn.XLOOKUP(A2280,Table8[Tag Number],Table8[Status],"-",0)="Alive"),"Alive",
     OR(_xlfn.XLOOKUP(A2280,Table9[Tag Number],Table9[Status],"-",0)="-",
        _xlfn.XLOOKUP(A2280,Table10[Tag Number],Table10[Status],"-",0)="-",
        _xlfn.XLOOKUP(A2280,Table11[Tag Number],Table11[Status],"-",0)="-",
        _xlfn.XLOOKUP(A2280,Table8[Tag Number],Table8[Status],"-",0)="-"),
   "-")</f>
        <v>-</v>
      </c>
      <c r="I2280" s="88" t="str">
        <f>IF((_xlfn.XLOOKUP(B2280,[2]Sheet1!$A$2:$A$198,[2]Sheet1!$B$2:$B$198,"-",0)="Glade"),"Out","No")</f>
        <v>No</v>
      </c>
      <c r="J2280" s="94"/>
      <c r="K2280" s="95"/>
      <c r="L2280" s="95"/>
      <c r="M2280" s="95"/>
      <c r="N2280" s="96"/>
      <c r="O2280" s="89"/>
      <c r="R2280" t="b">
        <f t="shared" si="72"/>
        <v>0</v>
      </c>
    </row>
    <row r="2281" spans="1:18" ht="15" thickBot="1" x14ac:dyDescent="0.35">
      <c r="A2281" s="3" t="s">
        <v>2756</v>
      </c>
      <c r="B2281" s="3" t="s">
        <v>1145</v>
      </c>
      <c r="C2281" s="84">
        <f>IF(COUNTIF(Table8[Tag Number], A2281), 1, 0)</f>
        <v>0</v>
      </c>
      <c r="D2281" s="85">
        <f>IF(COUNTIF(Table9[Tag Number], A2281), 1, 0)</f>
        <v>0</v>
      </c>
      <c r="E2281" s="86">
        <f>IF(COUNTIF(Table10[Tag Number], A2281), 1, 0)</f>
        <v>0</v>
      </c>
      <c r="F2281" s="86">
        <f>IF(COUNTIF(Table11[Tag Number], A2281), 1, 0)</f>
        <v>0</v>
      </c>
      <c r="G2281" s="87">
        <f t="shared" si="73"/>
        <v>0</v>
      </c>
      <c r="H2281" s="88" t="str" cm="1">
        <f t="array" ref="H2281">_xlfn.IFS(OR(_xlfn.XLOOKUP(A2281,Table9[Tag Number],Table9[Status],"-",0)="Dead",
        _xlfn.XLOOKUP(A2281,Table10[Tag Number],Table10[Status],"-",0)="Dead",
        _xlfn.XLOOKUP(A2281,Table11[Tag Number],Table11[Status],"-",0)="Dead",
        _xlfn.XLOOKUP(A2281,Table8[Tag Number],Table8[Status],"-",0)="Dead"),"Dead",
     OR(_xlfn.XLOOKUP(A2281,Table11[Tag Number],Table11[Status],"-",0)="Alive",
        _xlfn.XLOOKUP(A2281,Table10[Tag Number],Table10[Status],"-",0)="Alive",
        _xlfn.XLOOKUP(A2281,Table9[Tag Number],Table9[Status],"-",0)="Alive",
        _xlfn.XLOOKUP(A2281,Table8[Tag Number],Table8[Status],"-",0)="Alive"),"Alive",
     OR(_xlfn.XLOOKUP(A2281,Table9[Tag Number],Table9[Status],"-",0)="-",
        _xlfn.XLOOKUP(A2281,Table10[Tag Number],Table10[Status],"-",0)="-",
        _xlfn.XLOOKUP(A2281,Table11[Tag Number],Table11[Status],"-",0)="-",
        _xlfn.XLOOKUP(A2281,Table8[Tag Number],Table8[Status],"-",0)="-"),
   "-")</f>
        <v>-</v>
      </c>
      <c r="I2281" s="88" t="str">
        <f>IF((_xlfn.XLOOKUP(B2281,[2]Sheet1!$A$2:$A$198,[2]Sheet1!$B$2:$B$198,"-",0)="Glade"),"Out","No")</f>
        <v>No</v>
      </c>
      <c r="J2281" s="94"/>
      <c r="K2281" s="95"/>
      <c r="L2281" s="95"/>
      <c r="M2281" s="95"/>
      <c r="N2281" s="96"/>
      <c r="O2281" s="89"/>
      <c r="R2281" t="b">
        <f t="shared" si="72"/>
        <v>0</v>
      </c>
    </row>
    <row r="2282" spans="1:18" ht="15" thickBot="1" x14ac:dyDescent="0.35">
      <c r="A2282" s="2" t="s">
        <v>2757</v>
      </c>
      <c r="B2282" s="2" t="s">
        <v>1145</v>
      </c>
      <c r="C2282" s="84">
        <f>IF(COUNTIF(Table8[Tag Number], A2282), 1, 0)</f>
        <v>0</v>
      </c>
      <c r="D2282" s="85">
        <f>IF(COUNTIF(Table9[Tag Number], A2282), 1, 0)</f>
        <v>0</v>
      </c>
      <c r="E2282" s="86">
        <f>IF(COUNTIF(Table10[Tag Number], A2282), 1, 0)</f>
        <v>0</v>
      </c>
      <c r="F2282" s="86">
        <f>IF(COUNTIF(Table11[Tag Number], A2282), 1, 0)</f>
        <v>0</v>
      </c>
      <c r="G2282" s="87">
        <f t="shared" si="73"/>
        <v>0</v>
      </c>
      <c r="H2282" s="88" t="str" cm="1">
        <f t="array" ref="H2282">_xlfn.IFS(OR(_xlfn.XLOOKUP(A2282,Table9[Tag Number],Table9[Status],"-",0)="Dead",
        _xlfn.XLOOKUP(A2282,Table10[Tag Number],Table10[Status],"-",0)="Dead",
        _xlfn.XLOOKUP(A2282,Table11[Tag Number],Table11[Status],"-",0)="Dead",
        _xlfn.XLOOKUP(A2282,Table8[Tag Number],Table8[Status],"-",0)="Dead"),"Dead",
     OR(_xlfn.XLOOKUP(A2282,Table11[Tag Number],Table11[Status],"-",0)="Alive",
        _xlfn.XLOOKUP(A2282,Table10[Tag Number],Table10[Status],"-",0)="Alive",
        _xlfn.XLOOKUP(A2282,Table9[Tag Number],Table9[Status],"-",0)="Alive",
        _xlfn.XLOOKUP(A2282,Table8[Tag Number],Table8[Status],"-",0)="Alive"),"Alive",
     OR(_xlfn.XLOOKUP(A2282,Table9[Tag Number],Table9[Status],"-",0)="-",
        _xlfn.XLOOKUP(A2282,Table10[Tag Number],Table10[Status],"-",0)="-",
        _xlfn.XLOOKUP(A2282,Table11[Tag Number],Table11[Status],"-",0)="-",
        _xlfn.XLOOKUP(A2282,Table8[Tag Number],Table8[Status],"-",0)="-"),
   "-")</f>
        <v>-</v>
      </c>
      <c r="I2282" s="88" t="str">
        <f>IF((_xlfn.XLOOKUP(B2282,[2]Sheet1!$A$2:$A$198,[2]Sheet1!$B$2:$B$198,"-",0)="Glade"),"Out","No")</f>
        <v>No</v>
      </c>
      <c r="J2282" s="94"/>
      <c r="K2282" s="95"/>
      <c r="L2282" s="95"/>
      <c r="M2282" s="95"/>
      <c r="N2282" s="96"/>
      <c r="O2282" s="89"/>
      <c r="R2282" t="b">
        <f t="shared" si="72"/>
        <v>0</v>
      </c>
    </row>
    <row r="2283" spans="1:18" ht="15" thickBot="1" x14ac:dyDescent="0.35">
      <c r="A2283" s="3" t="s">
        <v>2758</v>
      </c>
      <c r="B2283" s="3" t="s">
        <v>1145</v>
      </c>
      <c r="C2283" s="84">
        <f>IF(COUNTIF(Table8[Tag Number], A2283), 1, 0)</f>
        <v>0</v>
      </c>
      <c r="D2283" s="85">
        <f>IF(COUNTIF(Table9[Tag Number], A2283), 1, 0)</f>
        <v>0</v>
      </c>
      <c r="E2283" s="86">
        <f>IF(COUNTIF(Table10[Tag Number], A2283), 1, 0)</f>
        <v>0</v>
      </c>
      <c r="F2283" s="86">
        <f>IF(COUNTIF(Table11[Tag Number], A2283), 1, 0)</f>
        <v>0</v>
      </c>
      <c r="G2283" s="87">
        <f t="shared" si="73"/>
        <v>0</v>
      </c>
      <c r="H2283" s="88" t="str" cm="1">
        <f t="array" ref="H2283">_xlfn.IFS(OR(_xlfn.XLOOKUP(A2283,Table9[Tag Number],Table9[Status],"-",0)="Dead",
        _xlfn.XLOOKUP(A2283,Table10[Tag Number],Table10[Status],"-",0)="Dead",
        _xlfn.XLOOKUP(A2283,Table11[Tag Number],Table11[Status],"-",0)="Dead",
        _xlfn.XLOOKUP(A2283,Table8[Tag Number],Table8[Status],"-",0)="Dead"),"Dead",
     OR(_xlfn.XLOOKUP(A2283,Table11[Tag Number],Table11[Status],"-",0)="Alive",
        _xlfn.XLOOKUP(A2283,Table10[Tag Number],Table10[Status],"-",0)="Alive",
        _xlfn.XLOOKUP(A2283,Table9[Tag Number],Table9[Status],"-",0)="Alive",
        _xlfn.XLOOKUP(A2283,Table8[Tag Number],Table8[Status],"-",0)="Alive"),"Alive",
     OR(_xlfn.XLOOKUP(A2283,Table9[Tag Number],Table9[Status],"-",0)="-",
        _xlfn.XLOOKUP(A2283,Table10[Tag Number],Table10[Status],"-",0)="-",
        _xlfn.XLOOKUP(A2283,Table11[Tag Number],Table11[Status],"-",0)="-",
        _xlfn.XLOOKUP(A2283,Table8[Tag Number],Table8[Status],"-",0)="-"),
   "-")</f>
        <v>-</v>
      </c>
      <c r="I2283" s="88" t="str">
        <f>IF((_xlfn.XLOOKUP(B2283,[2]Sheet1!$A$2:$A$198,[2]Sheet1!$B$2:$B$198,"-",0)="Glade"),"Out","No")</f>
        <v>No</v>
      </c>
      <c r="J2283" s="94"/>
      <c r="K2283" s="95"/>
      <c r="L2283" s="95"/>
      <c r="M2283" s="95"/>
      <c r="N2283" s="96"/>
      <c r="O2283" s="89"/>
      <c r="R2283" t="b">
        <f t="shared" si="72"/>
        <v>0</v>
      </c>
    </row>
    <row r="2284" spans="1:18" ht="15" thickBot="1" x14ac:dyDescent="0.35">
      <c r="A2284" s="2" t="s">
        <v>2759</v>
      </c>
      <c r="B2284" s="2" t="s">
        <v>1145</v>
      </c>
      <c r="C2284" s="84">
        <f>IF(COUNTIF(Table8[Tag Number], A2284), 1, 0)</f>
        <v>0</v>
      </c>
      <c r="D2284" s="85">
        <f>IF(COUNTIF(Table9[Tag Number], A2284), 1, 0)</f>
        <v>0</v>
      </c>
      <c r="E2284" s="86">
        <f>IF(COUNTIF(Table10[Tag Number], A2284), 1, 0)</f>
        <v>0</v>
      </c>
      <c r="F2284" s="86">
        <f>IF(COUNTIF(Table11[Tag Number], A2284), 1, 0)</f>
        <v>0</v>
      </c>
      <c r="G2284" s="87">
        <f t="shared" si="73"/>
        <v>0</v>
      </c>
      <c r="H2284" s="88" t="str" cm="1">
        <f t="array" ref="H2284">_xlfn.IFS(OR(_xlfn.XLOOKUP(A2284,Table9[Tag Number],Table9[Status],"-",0)="Dead",
        _xlfn.XLOOKUP(A2284,Table10[Tag Number],Table10[Status],"-",0)="Dead",
        _xlfn.XLOOKUP(A2284,Table11[Tag Number],Table11[Status],"-",0)="Dead",
        _xlfn.XLOOKUP(A2284,Table8[Tag Number],Table8[Status],"-",0)="Dead"),"Dead",
     OR(_xlfn.XLOOKUP(A2284,Table11[Tag Number],Table11[Status],"-",0)="Alive",
        _xlfn.XLOOKUP(A2284,Table10[Tag Number],Table10[Status],"-",0)="Alive",
        _xlfn.XLOOKUP(A2284,Table9[Tag Number],Table9[Status],"-",0)="Alive",
        _xlfn.XLOOKUP(A2284,Table8[Tag Number],Table8[Status],"-",0)="Alive"),"Alive",
     OR(_xlfn.XLOOKUP(A2284,Table9[Tag Number],Table9[Status],"-",0)="-",
        _xlfn.XLOOKUP(A2284,Table10[Tag Number],Table10[Status],"-",0)="-",
        _xlfn.XLOOKUP(A2284,Table11[Tag Number],Table11[Status],"-",0)="-",
        _xlfn.XLOOKUP(A2284,Table8[Tag Number],Table8[Status],"-",0)="-"),
   "-")</f>
        <v>-</v>
      </c>
      <c r="I2284" s="88" t="str">
        <f>IF((_xlfn.XLOOKUP(B2284,[2]Sheet1!$A$2:$A$198,[2]Sheet1!$B$2:$B$198,"-",0)="Glade"),"Out","No")</f>
        <v>No</v>
      </c>
      <c r="J2284" s="94"/>
      <c r="K2284" s="95"/>
      <c r="L2284" s="95"/>
      <c r="M2284" s="95"/>
      <c r="N2284" s="96"/>
      <c r="O2284" s="89"/>
      <c r="R2284" t="b">
        <f t="shared" si="72"/>
        <v>0</v>
      </c>
    </row>
    <row r="2285" spans="1:18" ht="15" thickBot="1" x14ac:dyDescent="0.35">
      <c r="A2285" s="3" t="s">
        <v>2760</v>
      </c>
      <c r="B2285" s="3" t="s">
        <v>1145</v>
      </c>
      <c r="C2285" s="84">
        <f>IF(COUNTIF(Table8[Tag Number], A2285), 1, 0)</f>
        <v>0</v>
      </c>
      <c r="D2285" s="85">
        <f>IF(COUNTIF(Table9[Tag Number], A2285), 1, 0)</f>
        <v>0</v>
      </c>
      <c r="E2285" s="86">
        <f>IF(COUNTIF(Table10[Tag Number], A2285), 1, 0)</f>
        <v>0</v>
      </c>
      <c r="F2285" s="86">
        <f>IF(COUNTIF(Table11[Tag Number], A2285), 1, 0)</f>
        <v>0</v>
      </c>
      <c r="G2285" s="87">
        <f t="shared" si="73"/>
        <v>0</v>
      </c>
      <c r="H2285" s="88" t="str" cm="1">
        <f t="array" ref="H2285">_xlfn.IFS(OR(_xlfn.XLOOKUP(A2285,Table9[Tag Number],Table9[Status],"-",0)="Dead",
        _xlfn.XLOOKUP(A2285,Table10[Tag Number],Table10[Status],"-",0)="Dead",
        _xlfn.XLOOKUP(A2285,Table11[Tag Number],Table11[Status],"-",0)="Dead",
        _xlfn.XLOOKUP(A2285,Table8[Tag Number],Table8[Status],"-",0)="Dead"),"Dead",
     OR(_xlfn.XLOOKUP(A2285,Table11[Tag Number],Table11[Status],"-",0)="Alive",
        _xlfn.XLOOKUP(A2285,Table10[Tag Number],Table10[Status],"-",0)="Alive",
        _xlfn.XLOOKUP(A2285,Table9[Tag Number],Table9[Status],"-",0)="Alive",
        _xlfn.XLOOKUP(A2285,Table8[Tag Number],Table8[Status],"-",0)="Alive"),"Alive",
     OR(_xlfn.XLOOKUP(A2285,Table9[Tag Number],Table9[Status],"-",0)="-",
        _xlfn.XLOOKUP(A2285,Table10[Tag Number],Table10[Status],"-",0)="-",
        _xlfn.XLOOKUP(A2285,Table11[Tag Number],Table11[Status],"-",0)="-",
        _xlfn.XLOOKUP(A2285,Table8[Tag Number],Table8[Status],"-",0)="-"),
   "-")</f>
        <v>-</v>
      </c>
      <c r="I2285" s="88" t="str">
        <f>IF((_xlfn.XLOOKUP(B2285,[2]Sheet1!$A$2:$A$198,[2]Sheet1!$B$2:$B$198,"-",0)="Glade"),"Out","No")</f>
        <v>No</v>
      </c>
      <c r="J2285" s="94"/>
      <c r="K2285" s="95"/>
      <c r="L2285" s="95"/>
      <c r="M2285" s="95"/>
      <c r="N2285" s="96"/>
      <c r="O2285" s="89"/>
      <c r="R2285" t="b">
        <f t="shared" si="72"/>
        <v>0</v>
      </c>
    </row>
    <row r="2286" spans="1:18" ht="15" thickBot="1" x14ac:dyDescent="0.35">
      <c r="A2286" s="2" t="s">
        <v>2761</v>
      </c>
      <c r="B2286" s="2" t="s">
        <v>1145</v>
      </c>
      <c r="C2286" s="84">
        <f>IF(COUNTIF(Table8[Tag Number], A2286), 1, 0)</f>
        <v>0</v>
      </c>
      <c r="D2286" s="85">
        <f>IF(COUNTIF(Table9[Tag Number], A2286), 1, 0)</f>
        <v>0</v>
      </c>
      <c r="E2286" s="86">
        <f>IF(COUNTIF(Table10[Tag Number], A2286), 1, 0)</f>
        <v>0</v>
      </c>
      <c r="F2286" s="86">
        <f>IF(COUNTIF(Table11[Tag Number], A2286), 1, 0)</f>
        <v>0</v>
      </c>
      <c r="G2286" s="87">
        <f t="shared" si="73"/>
        <v>0</v>
      </c>
      <c r="H2286" s="88" t="str" cm="1">
        <f t="array" ref="H2286">_xlfn.IFS(OR(_xlfn.XLOOKUP(A2286,Table9[Tag Number],Table9[Status],"-",0)="Dead",
        _xlfn.XLOOKUP(A2286,Table10[Tag Number],Table10[Status],"-",0)="Dead",
        _xlfn.XLOOKUP(A2286,Table11[Tag Number],Table11[Status],"-",0)="Dead",
        _xlfn.XLOOKUP(A2286,Table8[Tag Number],Table8[Status],"-",0)="Dead"),"Dead",
     OR(_xlfn.XLOOKUP(A2286,Table11[Tag Number],Table11[Status],"-",0)="Alive",
        _xlfn.XLOOKUP(A2286,Table10[Tag Number],Table10[Status],"-",0)="Alive",
        _xlfn.XLOOKUP(A2286,Table9[Tag Number],Table9[Status],"-",0)="Alive",
        _xlfn.XLOOKUP(A2286,Table8[Tag Number],Table8[Status],"-",0)="Alive"),"Alive",
     OR(_xlfn.XLOOKUP(A2286,Table9[Tag Number],Table9[Status],"-",0)="-",
        _xlfn.XLOOKUP(A2286,Table10[Tag Number],Table10[Status],"-",0)="-",
        _xlfn.XLOOKUP(A2286,Table11[Tag Number],Table11[Status],"-",0)="-",
        _xlfn.XLOOKUP(A2286,Table8[Tag Number],Table8[Status],"-",0)="-"),
   "-")</f>
        <v>-</v>
      </c>
      <c r="I2286" s="88" t="str">
        <f>IF((_xlfn.XLOOKUP(B2286,[2]Sheet1!$A$2:$A$198,[2]Sheet1!$B$2:$B$198,"-",0)="Glade"),"Out","No")</f>
        <v>No</v>
      </c>
      <c r="J2286" s="94"/>
      <c r="K2286" s="95"/>
      <c r="L2286" s="95"/>
      <c r="M2286" s="95"/>
      <c r="N2286" s="96"/>
      <c r="O2286" s="89"/>
      <c r="R2286" t="b">
        <f t="shared" si="72"/>
        <v>0</v>
      </c>
    </row>
    <row r="2287" spans="1:18" ht="15" thickBot="1" x14ac:dyDescent="0.35">
      <c r="A2287" s="3" t="s">
        <v>2762</v>
      </c>
      <c r="B2287" s="3" t="s">
        <v>1145</v>
      </c>
      <c r="C2287" s="84">
        <f>IF(COUNTIF(Table8[Tag Number], A2287), 1, 0)</f>
        <v>0</v>
      </c>
      <c r="D2287" s="85">
        <f>IF(COUNTIF(Table9[Tag Number], A2287), 1, 0)</f>
        <v>0</v>
      </c>
      <c r="E2287" s="86">
        <f>IF(COUNTIF(Table10[Tag Number], A2287), 1, 0)</f>
        <v>0</v>
      </c>
      <c r="F2287" s="86">
        <f>IF(COUNTIF(Table11[Tag Number], A2287), 1, 0)</f>
        <v>0</v>
      </c>
      <c r="G2287" s="87">
        <f t="shared" si="73"/>
        <v>0</v>
      </c>
      <c r="H2287" s="88" t="str" cm="1">
        <f t="array" ref="H2287">_xlfn.IFS(OR(_xlfn.XLOOKUP(A2287,Table9[Tag Number],Table9[Status],"-",0)="Dead",
        _xlfn.XLOOKUP(A2287,Table10[Tag Number],Table10[Status],"-",0)="Dead",
        _xlfn.XLOOKUP(A2287,Table11[Tag Number],Table11[Status],"-",0)="Dead",
        _xlfn.XLOOKUP(A2287,Table8[Tag Number],Table8[Status],"-",0)="Dead"),"Dead",
     OR(_xlfn.XLOOKUP(A2287,Table11[Tag Number],Table11[Status],"-",0)="Alive",
        _xlfn.XLOOKUP(A2287,Table10[Tag Number],Table10[Status],"-",0)="Alive",
        _xlfn.XLOOKUP(A2287,Table9[Tag Number],Table9[Status],"-",0)="Alive",
        _xlfn.XLOOKUP(A2287,Table8[Tag Number],Table8[Status],"-",0)="Alive"),"Alive",
     OR(_xlfn.XLOOKUP(A2287,Table9[Tag Number],Table9[Status],"-",0)="-",
        _xlfn.XLOOKUP(A2287,Table10[Tag Number],Table10[Status],"-",0)="-",
        _xlfn.XLOOKUP(A2287,Table11[Tag Number],Table11[Status],"-",0)="-",
        _xlfn.XLOOKUP(A2287,Table8[Tag Number],Table8[Status],"-",0)="-"),
   "-")</f>
        <v>-</v>
      </c>
      <c r="I2287" s="88" t="str">
        <f>IF((_xlfn.XLOOKUP(B2287,[2]Sheet1!$A$2:$A$198,[2]Sheet1!$B$2:$B$198,"-",0)="Glade"),"Out","No")</f>
        <v>No</v>
      </c>
      <c r="J2287" s="94"/>
      <c r="K2287" s="95"/>
      <c r="L2287" s="95"/>
      <c r="M2287" s="95"/>
      <c r="N2287" s="96"/>
      <c r="O2287" s="89"/>
      <c r="R2287" t="b">
        <f t="shared" si="72"/>
        <v>0</v>
      </c>
    </row>
    <row r="2288" spans="1:18" ht="15" thickBot="1" x14ac:dyDescent="0.35">
      <c r="A2288" s="2" t="s">
        <v>2763</v>
      </c>
      <c r="B2288" s="2" t="s">
        <v>1145</v>
      </c>
      <c r="C2288" s="84">
        <f>IF(COUNTIF(Table8[Tag Number], A2288), 1, 0)</f>
        <v>0</v>
      </c>
      <c r="D2288" s="85">
        <f>IF(COUNTIF(Table9[Tag Number], A2288), 1, 0)</f>
        <v>0</v>
      </c>
      <c r="E2288" s="86">
        <f>IF(COUNTIF(Table10[Tag Number], A2288), 1, 0)</f>
        <v>0</v>
      </c>
      <c r="F2288" s="86">
        <f>IF(COUNTIF(Table11[Tag Number], A2288), 1, 0)</f>
        <v>0</v>
      </c>
      <c r="G2288" s="87">
        <f t="shared" si="73"/>
        <v>0</v>
      </c>
      <c r="H2288" s="88" t="str" cm="1">
        <f t="array" ref="H2288">_xlfn.IFS(OR(_xlfn.XLOOKUP(A2288,Table9[Tag Number],Table9[Status],"-",0)="Dead",
        _xlfn.XLOOKUP(A2288,Table10[Tag Number],Table10[Status],"-",0)="Dead",
        _xlfn.XLOOKUP(A2288,Table11[Tag Number],Table11[Status],"-",0)="Dead",
        _xlfn.XLOOKUP(A2288,Table8[Tag Number],Table8[Status],"-",0)="Dead"),"Dead",
     OR(_xlfn.XLOOKUP(A2288,Table11[Tag Number],Table11[Status],"-",0)="Alive",
        _xlfn.XLOOKUP(A2288,Table10[Tag Number],Table10[Status],"-",0)="Alive",
        _xlfn.XLOOKUP(A2288,Table9[Tag Number],Table9[Status],"-",0)="Alive",
        _xlfn.XLOOKUP(A2288,Table8[Tag Number],Table8[Status],"-",0)="Alive"),"Alive",
     OR(_xlfn.XLOOKUP(A2288,Table9[Tag Number],Table9[Status],"-",0)="-",
        _xlfn.XLOOKUP(A2288,Table10[Tag Number],Table10[Status],"-",0)="-",
        _xlfn.XLOOKUP(A2288,Table11[Tag Number],Table11[Status],"-",0)="-",
        _xlfn.XLOOKUP(A2288,Table8[Tag Number],Table8[Status],"-",0)="-"),
   "-")</f>
        <v>-</v>
      </c>
      <c r="I2288" s="88" t="str">
        <f>IF((_xlfn.XLOOKUP(B2288,[2]Sheet1!$A$2:$A$198,[2]Sheet1!$B$2:$B$198,"-",0)="Glade"),"Out","No")</f>
        <v>No</v>
      </c>
      <c r="J2288" s="94"/>
      <c r="K2288" s="95"/>
      <c r="L2288" s="95"/>
      <c r="M2288" s="95"/>
      <c r="N2288" s="96"/>
      <c r="O2288" s="89"/>
      <c r="R2288" t="b">
        <f t="shared" si="72"/>
        <v>0</v>
      </c>
    </row>
    <row r="2289" spans="1:18" ht="15" thickBot="1" x14ac:dyDescent="0.35">
      <c r="A2289" s="3" t="s">
        <v>2764</v>
      </c>
      <c r="B2289" s="3" t="s">
        <v>1145</v>
      </c>
      <c r="C2289" s="84">
        <f>IF(COUNTIF(Table8[Tag Number], A2289), 1, 0)</f>
        <v>0</v>
      </c>
      <c r="D2289" s="85">
        <f>IF(COUNTIF(Table9[Tag Number], A2289), 1, 0)</f>
        <v>0</v>
      </c>
      <c r="E2289" s="86">
        <f>IF(COUNTIF(Table10[Tag Number], A2289), 1, 0)</f>
        <v>0</v>
      </c>
      <c r="F2289" s="86">
        <f>IF(COUNTIF(Table11[Tag Number], A2289), 1, 0)</f>
        <v>0</v>
      </c>
      <c r="G2289" s="87">
        <f t="shared" si="73"/>
        <v>0</v>
      </c>
      <c r="H2289" s="88" t="str" cm="1">
        <f t="array" ref="H2289">_xlfn.IFS(OR(_xlfn.XLOOKUP(A2289,Table9[Tag Number],Table9[Status],"-",0)="Dead",
        _xlfn.XLOOKUP(A2289,Table10[Tag Number],Table10[Status],"-",0)="Dead",
        _xlfn.XLOOKUP(A2289,Table11[Tag Number],Table11[Status],"-",0)="Dead",
        _xlfn.XLOOKUP(A2289,Table8[Tag Number],Table8[Status],"-",0)="Dead"),"Dead",
     OR(_xlfn.XLOOKUP(A2289,Table11[Tag Number],Table11[Status],"-",0)="Alive",
        _xlfn.XLOOKUP(A2289,Table10[Tag Number],Table10[Status],"-",0)="Alive",
        _xlfn.XLOOKUP(A2289,Table9[Tag Number],Table9[Status],"-",0)="Alive",
        _xlfn.XLOOKUP(A2289,Table8[Tag Number],Table8[Status],"-",0)="Alive"),"Alive",
     OR(_xlfn.XLOOKUP(A2289,Table9[Tag Number],Table9[Status],"-",0)="-",
        _xlfn.XLOOKUP(A2289,Table10[Tag Number],Table10[Status],"-",0)="-",
        _xlfn.XLOOKUP(A2289,Table11[Tag Number],Table11[Status],"-",0)="-",
        _xlfn.XLOOKUP(A2289,Table8[Tag Number],Table8[Status],"-",0)="-"),
   "-")</f>
        <v>-</v>
      </c>
      <c r="I2289" s="88" t="str">
        <f>IF((_xlfn.XLOOKUP(B2289,[2]Sheet1!$A$2:$A$198,[2]Sheet1!$B$2:$B$198,"-",0)="Glade"),"Out","No")</f>
        <v>No</v>
      </c>
      <c r="J2289" s="94"/>
      <c r="K2289" s="95"/>
      <c r="L2289" s="95"/>
      <c r="M2289" s="95"/>
      <c r="N2289" s="96"/>
      <c r="O2289" s="89"/>
      <c r="R2289" t="b">
        <f t="shared" si="72"/>
        <v>0</v>
      </c>
    </row>
    <row r="2290" spans="1:18" ht="15" thickBot="1" x14ac:dyDescent="0.35">
      <c r="A2290" s="2" t="s">
        <v>2765</v>
      </c>
      <c r="B2290" s="2" t="s">
        <v>1145</v>
      </c>
      <c r="C2290" s="84">
        <f>IF(COUNTIF(Table8[Tag Number], A2290), 1, 0)</f>
        <v>0</v>
      </c>
      <c r="D2290" s="85">
        <f>IF(COUNTIF(Table9[Tag Number], A2290), 1, 0)</f>
        <v>0</v>
      </c>
      <c r="E2290" s="86">
        <f>IF(COUNTIF(Table10[Tag Number], A2290), 1, 0)</f>
        <v>0</v>
      </c>
      <c r="F2290" s="86">
        <f>IF(COUNTIF(Table11[Tag Number], A2290), 1, 0)</f>
        <v>0</v>
      </c>
      <c r="G2290" s="87">
        <f t="shared" si="73"/>
        <v>0</v>
      </c>
      <c r="H2290" s="88" t="str" cm="1">
        <f t="array" ref="H2290">_xlfn.IFS(OR(_xlfn.XLOOKUP(A2290,Table9[Tag Number],Table9[Status],"-",0)="Dead",
        _xlfn.XLOOKUP(A2290,Table10[Tag Number],Table10[Status],"-",0)="Dead",
        _xlfn.XLOOKUP(A2290,Table11[Tag Number],Table11[Status],"-",0)="Dead",
        _xlfn.XLOOKUP(A2290,Table8[Tag Number],Table8[Status],"-",0)="Dead"),"Dead",
     OR(_xlfn.XLOOKUP(A2290,Table11[Tag Number],Table11[Status],"-",0)="Alive",
        _xlfn.XLOOKUP(A2290,Table10[Tag Number],Table10[Status],"-",0)="Alive",
        _xlfn.XLOOKUP(A2290,Table9[Tag Number],Table9[Status],"-",0)="Alive",
        _xlfn.XLOOKUP(A2290,Table8[Tag Number],Table8[Status],"-",0)="Alive"),"Alive",
     OR(_xlfn.XLOOKUP(A2290,Table9[Tag Number],Table9[Status],"-",0)="-",
        _xlfn.XLOOKUP(A2290,Table10[Tag Number],Table10[Status],"-",0)="-",
        _xlfn.XLOOKUP(A2290,Table11[Tag Number],Table11[Status],"-",0)="-",
        _xlfn.XLOOKUP(A2290,Table8[Tag Number],Table8[Status],"-",0)="-"),
   "-")</f>
        <v>-</v>
      </c>
      <c r="I2290" s="88" t="str">
        <f>IF((_xlfn.XLOOKUP(B2290,[2]Sheet1!$A$2:$A$198,[2]Sheet1!$B$2:$B$198,"-",0)="Glade"),"Out","No")</f>
        <v>No</v>
      </c>
      <c r="J2290" s="94"/>
      <c r="K2290" s="95"/>
      <c r="L2290" s="95"/>
      <c r="M2290" s="95"/>
      <c r="N2290" s="96"/>
      <c r="O2290" s="89"/>
      <c r="R2290" t="b">
        <f t="shared" si="72"/>
        <v>0</v>
      </c>
    </row>
    <row r="2291" spans="1:18" ht="15" thickBot="1" x14ac:dyDescent="0.35">
      <c r="A2291" s="3" t="s">
        <v>2766</v>
      </c>
      <c r="B2291" s="3" t="s">
        <v>1145</v>
      </c>
      <c r="C2291" s="84">
        <f>IF(COUNTIF(Table8[Tag Number], A2291), 1, 0)</f>
        <v>0</v>
      </c>
      <c r="D2291" s="85">
        <f>IF(COUNTIF(Table9[Tag Number], A2291), 1, 0)</f>
        <v>0</v>
      </c>
      <c r="E2291" s="86">
        <f>IF(COUNTIF(Table10[Tag Number], A2291), 1, 0)</f>
        <v>0</v>
      </c>
      <c r="F2291" s="86">
        <f>IF(COUNTIF(Table11[Tag Number], A2291), 1, 0)</f>
        <v>0</v>
      </c>
      <c r="G2291" s="87">
        <f t="shared" si="73"/>
        <v>0</v>
      </c>
      <c r="H2291" s="88" t="str" cm="1">
        <f t="array" ref="H2291">_xlfn.IFS(OR(_xlfn.XLOOKUP(A2291,Table9[Tag Number],Table9[Status],"-",0)="Dead",
        _xlfn.XLOOKUP(A2291,Table10[Tag Number],Table10[Status],"-",0)="Dead",
        _xlfn.XLOOKUP(A2291,Table11[Tag Number],Table11[Status],"-",0)="Dead",
        _xlfn.XLOOKUP(A2291,Table8[Tag Number],Table8[Status],"-",0)="Dead"),"Dead",
     OR(_xlfn.XLOOKUP(A2291,Table11[Tag Number],Table11[Status],"-",0)="Alive",
        _xlfn.XLOOKUP(A2291,Table10[Tag Number],Table10[Status],"-",0)="Alive",
        _xlfn.XLOOKUP(A2291,Table9[Tag Number],Table9[Status],"-",0)="Alive",
        _xlfn.XLOOKUP(A2291,Table8[Tag Number],Table8[Status],"-",0)="Alive"),"Alive",
     OR(_xlfn.XLOOKUP(A2291,Table9[Tag Number],Table9[Status],"-",0)="-",
        _xlfn.XLOOKUP(A2291,Table10[Tag Number],Table10[Status],"-",0)="-",
        _xlfn.XLOOKUP(A2291,Table11[Tag Number],Table11[Status],"-",0)="-",
        _xlfn.XLOOKUP(A2291,Table8[Tag Number],Table8[Status],"-",0)="-"),
   "-")</f>
        <v>-</v>
      </c>
      <c r="I2291" s="88" t="str">
        <f>IF((_xlfn.XLOOKUP(B2291,[2]Sheet1!$A$2:$A$198,[2]Sheet1!$B$2:$B$198,"-",0)="Glade"),"Out","No")</f>
        <v>No</v>
      </c>
      <c r="J2291" s="94"/>
      <c r="K2291" s="95"/>
      <c r="L2291" s="95"/>
      <c r="M2291" s="95"/>
      <c r="N2291" s="96"/>
      <c r="O2291" s="89"/>
      <c r="R2291" t="b">
        <f t="shared" si="72"/>
        <v>0</v>
      </c>
    </row>
    <row r="2292" spans="1:18" ht="15" thickBot="1" x14ac:dyDescent="0.35">
      <c r="A2292" s="2" t="s">
        <v>2767</v>
      </c>
      <c r="B2292" s="2" t="s">
        <v>1145</v>
      </c>
      <c r="C2292" s="84">
        <f>IF(COUNTIF(Table8[Tag Number], A2292), 1, 0)</f>
        <v>0</v>
      </c>
      <c r="D2292" s="85">
        <f>IF(COUNTIF(Table9[Tag Number], A2292), 1, 0)</f>
        <v>0</v>
      </c>
      <c r="E2292" s="86">
        <f>IF(COUNTIF(Table10[Tag Number], A2292), 1, 0)</f>
        <v>0</v>
      </c>
      <c r="F2292" s="86">
        <f>IF(COUNTIF(Table11[Tag Number], A2292), 1, 0)</f>
        <v>0</v>
      </c>
      <c r="G2292" s="87">
        <f t="shared" si="73"/>
        <v>0</v>
      </c>
      <c r="H2292" s="88" t="str" cm="1">
        <f t="array" ref="H2292">_xlfn.IFS(OR(_xlfn.XLOOKUP(A2292,Table9[Tag Number],Table9[Status],"-",0)="Dead",
        _xlfn.XLOOKUP(A2292,Table10[Tag Number],Table10[Status],"-",0)="Dead",
        _xlfn.XLOOKUP(A2292,Table11[Tag Number],Table11[Status],"-",0)="Dead",
        _xlfn.XLOOKUP(A2292,Table8[Tag Number],Table8[Status],"-",0)="Dead"),"Dead",
     OR(_xlfn.XLOOKUP(A2292,Table11[Tag Number],Table11[Status],"-",0)="Alive",
        _xlfn.XLOOKUP(A2292,Table10[Tag Number],Table10[Status],"-",0)="Alive",
        _xlfn.XLOOKUP(A2292,Table9[Tag Number],Table9[Status],"-",0)="Alive",
        _xlfn.XLOOKUP(A2292,Table8[Tag Number],Table8[Status],"-",0)="Alive"),"Alive",
     OR(_xlfn.XLOOKUP(A2292,Table9[Tag Number],Table9[Status],"-",0)="-",
        _xlfn.XLOOKUP(A2292,Table10[Tag Number],Table10[Status],"-",0)="-",
        _xlfn.XLOOKUP(A2292,Table11[Tag Number],Table11[Status],"-",0)="-",
        _xlfn.XLOOKUP(A2292,Table8[Tag Number],Table8[Status],"-",0)="-"),
   "-")</f>
        <v>-</v>
      </c>
      <c r="I2292" s="88" t="str">
        <f>IF((_xlfn.XLOOKUP(B2292,[2]Sheet1!$A$2:$A$198,[2]Sheet1!$B$2:$B$198,"-",0)="Glade"),"Out","No")</f>
        <v>No</v>
      </c>
      <c r="J2292" s="94"/>
      <c r="K2292" s="95"/>
      <c r="L2292" s="95"/>
      <c r="M2292" s="95"/>
      <c r="N2292" s="96"/>
      <c r="O2292" s="89"/>
      <c r="R2292" t="b">
        <f t="shared" si="72"/>
        <v>0</v>
      </c>
    </row>
    <row r="2293" spans="1:18" ht="15" thickBot="1" x14ac:dyDescent="0.35">
      <c r="A2293" s="3" t="s">
        <v>2768</v>
      </c>
      <c r="B2293" s="3" t="s">
        <v>1145</v>
      </c>
      <c r="C2293" s="84">
        <f>IF(COUNTIF(Table8[Tag Number], A2293), 1, 0)</f>
        <v>0</v>
      </c>
      <c r="D2293" s="85">
        <f>IF(COUNTIF(Table9[Tag Number], A2293), 1, 0)</f>
        <v>0</v>
      </c>
      <c r="E2293" s="86">
        <f>IF(COUNTIF(Table10[Tag Number], A2293), 1, 0)</f>
        <v>0</v>
      </c>
      <c r="F2293" s="86">
        <f>IF(COUNTIF(Table11[Tag Number], A2293), 1, 0)</f>
        <v>0</v>
      </c>
      <c r="G2293" s="87">
        <f t="shared" si="73"/>
        <v>0</v>
      </c>
      <c r="H2293" s="88" t="str" cm="1">
        <f t="array" ref="H2293">_xlfn.IFS(OR(_xlfn.XLOOKUP(A2293,Table9[Tag Number],Table9[Status],"-",0)="Dead",
        _xlfn.XLOOKUP(A2293,Table10[Tag Number],Table10[Status],"-",0)="Dead",
        _xlfn.XLOOKUP(A2293,Table11[Tag Number],Table11[Status],"-",0)="Dead",
        _xlfn.XLOOKUP(A2293,Table8[Tag Number],Table8[Status],"-",0)="Dead"),"Dead",
     OR(_xlfn.XLOOKUP(A2293,Table11[Tag Number],Table11[Status],"-",0)="Alive",
        _xlfn.XLOOKUP(A2293,Table10[Tag Number],Table10[Status],"-",0)="Alive",
        _xlfn.XLOOKUP(A2293,Table9[Tag Number],Table9[Status],"-",0)="Alive",
        _xlfn.XLOOKUP(A2293,Table8[Tag Number],Table8[Status],"-",0)="Alive"),"Alive",
     OR(_xlfn.XLOOKUP(A2293,Table9[Tag Number],Table9[Status],"-",0)="-",
        _xlfn.XLOOKUP(A2293,Table10[Tag Number],Table10[Status],"-",0)="-",
        _xlfn.XLOOKUP(A2293,Table11[Tag Number],Table11[Status],"-",0)="-",
        _xlfn.XLOOKUP(A2293,Table8[Tag Number],Table8[Status],"-",0)="-"),
   "-")</f>
        <v>-</v>
      </c>
      <c r="I2293" s="88" t="str">
        <f>IF((_xlfn.XLOOKUP(B2293,[2]Sheet1!$A$2:$A$198,[2]Sheet1!$B$2:$B$198,"-",0)="Glade"),"Out","No")</f>
        <v>No</v>
      </c>
      <c r="J2293" s="94"/>
      <c r="K2293" s="95"/>
      <c r="L2293" s="95"/>
      <c r="M2293" s="95"/>
      <c r="N2293" s="96"/>
      <c r="O2293" s="89"/>
      <c r="R2293" t="b">
        <f t="shared" si="72"/>
        <v>0</v>
      </c>
    </row>
    <row r="2294" spans="1:18" ht="15" thickBot="1" x14ac:dyDescent="0.35">
      <c r="A2294" s="2" t="s">
        <v>2769</v>
      </c>
      <c r="B2294" s="2" t="s">
        <v>1145</v>
      </c>
      <c r="C2294" s="84">
        <f>IF(COUNTIF(Table8[Tag Number], A2294), 1, 0)</f>
        <v>0</v>
      </c>
      <c r="D2294" s="85">
        <f>IF(COUNTIF(Table9[Tag Number], A2294), 1, 0)</f>
        <v>0</v>
      </c>
      <c r="E2294" s="86">
        <f>IF(COUNTIF(Table10[Tag Number], A2294), 1, 0)</f>
        <v>0</v>
      </c>
      <c r="F2294" s="86">
        <f>IF(COUNTIF(Table11[Tag Number], A2294), 1, 0)</f>
        <v>0</v>
      </c>
      <c r="G2294" s="87">
        <f t="shared" si="73"/>
        <v>0</v>
      </c>
      <c r="H2294" s="88" t="str" cm="1">
        <f t="array" ref="H2294">_xlfn.IFS(OR(_xlfn.XLOOKUP(A2294,Table9[Tag Number],Table9[Status],"-",0)="Dead",
        _xlfn.XLOOKUP(A2294,Table10[Tag Number],Table10[Status],"-",0)="Dead",
        _xlfn.XLOOKUP(A2294,Table11[Tag Number],Table11[Status],"-",0)="Dead",
        _xlfn.XLOOKUP(A2294,Table8[Tag Number],Table8[Status],"-",0)="Dead"),"Dead",
     OR(_xlfn.XLOOKUP(A2294,Table11[Tag Number],Table11[Status],"-",0)="Alive",
        _xlfn.XLOOKUP(A2294,Table10[Tag Number],Table10[Status],"-",0)="Alive",
        _xlfn.XLOOKUP(A2294,Table9[Tag Number],Table9[Status],"-",0)="Alive",
        _xlfn.XLOOKUP(A2294,Table8[Tag Number],Table8[Status],"-",0)="Alive"),"Alive",
     OR(_xlfn.XLOOKUP(A2294,Table9[Tag Number],Table9[Status],"-",0)="-",
        _xlfn.XLOOKUP(A2294,Table10[Tag Number],Table10[Status],"-",0)="-",
        _xlfn.XLOOKUP(A2294,Table11[Tag Number],Table11[Status],"-",0)="-",
        _xlfn.XLOOKUP(A2294,Table8[Tag Number],Table8[Status],"-",0)="-"),
   "-")</f>
        <v>-</v>
      </c>
      <c r="I2294" s="88" t="str">
        <f>IF((_xlfn.XLOOKUP(B2294,[2]Sheet1!$A$2:$A$198,[2]Sheet1!$B$2:$B$198,"-",0)="Glade"),"Out","No")</f>
        <v>No</v>
      </c>
      <c r="J2294" s="94"/>
      <c r="K2294" s="95"/>
      <c r="L2294" s="95"/>
      <c r="M2294" s="95"/>
      <c r="N2294" s="96"/>
      <c r="O2294" s="89"/>
      <c r="R2294" t="b">
        <f t="shared" si="72"/>
        <v>0</v>
      </c>
    </row>
    <row r="2295" spans="1:18" ht="15" thickBot="1" x14ac:dyDescent="0.35">
      <c r="A2295" s="3" t="s">
        <v>632</v>
      </c>
      <c r="B2295" s="3" t="s">
        <v>1137</v>
      </c>
      <c r="C2295" s="84">
        <f>IF(COUNTIF(Table8[Tag Number], A2295), 1, 0)</f>
        <v>0</v>
      </c>
      <c r="D2295" s="85">
        <f>IF(COUNTIF(Table9[Tag Number], A2295), 1, 0)</f>
        <v>1</v>
      </c>
      <c r="E2295" s="86">
        <f>IF(COUNTIF(Table10[Tag Number], A2295), 1, 0)</f>
        <v>0</v>
      </c>
      <c r="F2295" s="86">
        <f>IF(COUNTIF(Table11[Tag Number], A2295), 1, 0)</f>
        <v>0</v>
      </c>
      <c r="G2295" s="87">
        <f t="shared" si="73"/>
        <v>1</v>
      </c>
      <c r="H2295" s="88" t="str" cm="1">
        <f t="array" ref="H2295">_xlfn.IFS(OR(_xlfn.XLOOKUP(A2295,Table9[Tag Number],Table9[Status],"-",0)="Dead",
        _xlfn.XLOOKUP(A2295,Table10[Tag Number],Table10[Status],"-",0)="Dead",
        _xlfn.XLOOKUP(A2295,Table11[Tag Number],Table11[Status],"-",0)="Dead",
        _xlfn.XLOOKUP(A2295,Table8[Tag Number],Table8[Status],"-",0)="Dead"),"Dead",
     OR(_xlfn.XLOOKUP(A2295,Table11[Tag Number],Table11[Status],"-",0)="Alive",
        _xlfn.XLOOKUP(A2295,Table10[Tag Number],Table10[Status],"-",0)="Alive",
        _xlfn.XLOOKUP(A2295,Table9[Tag Number],Table9[Status],"-",0)="Alive",
        _xlfn.XLOOKUP(A2295,Table8[Tag Number],Table8[Status],"-",0)="Alive"),"Alive",
     OR(_xlfn.XLOOKUP(A2295,Table9[Tag Number],Table9[Status],"-",0)="-",
        _xlfn.XLOOKUP(A2295,Table10[Tag Number],Table10[Status],"-",0)="-",
        _xlfn.XLOOKUP(A2295,Table11[Tag Number],Table11[Status],"-",0)="-",
        _xlfn.XLOOKUP(A2295,Table8[Tag Number],Table8[Status],"-",0)="-"),
   "-")</f>
        <v>Alive</v>
      </c>
      <c r="I2295" s="88" t="str">
        <f>IF((_xlfn.XLOOKUP(B2295,[2]Sheet1!$A$2:$A$198,[2]Sheet1!$B$2:$B$198,"-",0)="Glade"),"Out","No")</f>
        <v>No</v>
      </c>
      <c r="J2295" s="94"/>
      <c r="K2295" s="95"/>
      <c r="L2295" s="95"/>
      <c r="M2295" s="95"/>
      <c r="N2295" s="96"/>
      <c r="O2295" s="89"/>
      <c r="R2295" t="b">
        <f t="shared" si="72"/>
        <v>0</v>
      </c>
    </row>
    <row r="2296" spans="1:18" ht="15" thickBot="1" x14ac:dyDescent="0.35">
      <c r="A2296" s="2" t="s">
        <v>737</v>
      </c>
      <c r="B2296" s="2" t="s">
        <v>1137</v>
      </c>
      <c r="C2296" s="84">
        <f>IF(COUNTIF(Table8[Tag Number], A2296), 1, 0)</f>
        <v>0</v>
      </c>
      <c r="D2296" s="85">
        <f>IF(COUNTIF(Table9[Tag Number], A2296), 1, 0)</f>
        <v>1</v>
      </c>
      <c r="E2296" s="86">
        <f>IF(COUNTIF(Table10[Tag Number], A2296), 1, 0)</f>
        <v>0</v>
      </c>
      <c r="F2296" s="86">
        <f>IF(COUNTIF(Table11[Tag Number], A2296), 1, 0)</f>
        <v>0</v>
      </c>
      <c r="G2296" s="87">
        <f t="shared" si="73"/>
        <v>1</v>
      </c>
      <c r="H2296" s="88" t="str" cm="1">
        <f t="array" ref="H2296">_xlfn.IFS(OR(_xlfn.XLOOKUP(A2296,Table9[Tag Number],Table9[Status],"-",0)="Dead",
        _xlfn.XLOOKUP(A2296,Table10[Tag Number],Table10[Status],"-",0)="Dead",
        _xlfn.XLOOKUP(A2296,Table11[Tag Number],Table11[Status],"-",0)="Dead",
        _xlfn.XLOOKUP(A2296,Table8[Tag Number],Table8[Status],"-",0)="Dead"),"Dead",
     OR(_xlfn.XLOOKUP(A2296,Table11[Tag Number],Table11[Status],"-",0)="Alive",
        _xlfn.XLOOKUP(A2296,Table10[Tag Number],Table10[Status],"-",0)="Alive",
        _xlfn.XLOOKUP(A2296,Table9[Tag Number],Table9[Status],"-",0)="Alive",
        _xlfn.XLOOKUP(A2296,Table8[Tag Number],Table8[Status],"-",0)="Alive"),"Alive",
     OR(_xlfn.XLOOKUP(A2296,Table9[Tag Number],Table9[Status],"-",0)="-",
        _xlfn.XLOOKUP(A2296,Table10[Tag Number],Table10[Status],"-",0)="-",
        _xlfn.XLOOKUP(A2296,Table11[Tag Number],Table11[Status],"-",0)="-",
        _xlfn.XLOOKUP(A2296,Table8[Tag Number],Table8[Status],"-",0)="-"),
   "-")</f>
        <v>Alive</v>
      </c>
      <c r="I2296" s="88" t="str">
        <f>IF((_xlfn.XLOOKUP(B2296,[2]Sheet1!$A$2:$A$198,[2]Sheet1!$B$2:$B$198,"-",0)="Glade"),"Out","No")</f>
        <v>No</v>
      </c>
      <c r="J2296" s="94"/>
      <c r="K2296" s="95"/>
      <c r="L2296" s="95"/>
      <c r="M2296" s="95"/>
      <c r="N2296" s="96"/>
      <c r="O2296" s="89"/>
      <c r="R2296" t="b">
        <f t="shared" si="72"/>
        <v>0</v>
      </c>
    </row>
    <row r="2297" spans="1:18" ht="15" thickBot="1" x14ac:dyDescent="0.35">
      <c r="A2297" s="3" t="s">
        <v>777</v>
      </c>
      <c r="B2297" s="3" t="s">
        <v>1137</v>
      </c>
      <c r="C2297" s="84">
        <f>IF(COUNTIF(Table8[Tag Number], A2297), 1, 0)</f>
        <v>1</v>
      </c>
      <c r="D2297" s="85">
        <f>IF(COUNTIF(Table9[Tag Number], A2297), 1, 0)</f>
        <v>0</v>
      </c>
      <c r="E2297" s="86">
        <f>IF(COUNTIF(Table10[Tag Number], A2297), 1, 0)</f>
        <v>0</v>
      </c>
      <c r="F2297" s="86">
        <f>IF(COUNTIF(Table11[Tag Number], A2297), 1, 0)</f>
        <v>0</v>
      </c>
      <c r="G2297" s="87">
        <f t="shared" si="73"/>
        <v>1</v>
      </c>
      <c r="H2297" s="88" t="str" cm="1">
        <f t="array" ref="H2297">_xlfn.IFS(OR(_xlfn.XLOOKUP(A2297,Table9[Tag Number],Table9[Status],"-",0)="Dead",
        _xlfn.XLOOKUP(A2297,Table10[Tag Number],Table10[Status],"-",0)="Dead",
        _xlfn.XLOOKUP(A2297,Table11[Tag Number],Table11[Status],"-",0)="Dead",
        _xlfn.XLOOKUP(A2297,Table8[Tag Number],Table8[Status],"-",0)="Dead"),"Dead",
     OR(_xlfn.XLOOKUP(A2297,Table11[Tag Number],Table11[Status],"-",0)="Alive",
        _xlfn.XLOOKUP(A2297,Table10[Tag Number],Table10[Status],"-",0)="Alive",
        _xlfn.XLOOKUP(A2297,Table9[Tag Number],Table9[Status],"-",0)="Alive",
        _xlfn.XLOOKUP(A2297,Table8[Tag Number],Table8[Status],"-",0)="Alive"),"Alive",
     OR(_xlfn.XLOOKUP(A2297,Table9[Tag Number],Table9[Status],"-",0)="-",
        _xlfn.XLOOKUP(A2297,Table10[Tag Number],Table10[Status],"-",0)="-",
        _xlfn.XLOOKUP(A2297,Table11[Tag Number],Table11[Status],"-",0)="-",
        _xlfn.XLOOKUP(A2297,Table8[Tag Number],Table8[Status],"-",0)="-"),
   "-")</f>
        <v>Alive</v>
      </c>
      <c r="I2297" s="88" t="str">
        <f>IF((_xlfn.XLOOKUP(B2297,[2]Sheet1!$A$2:$A$198,[2]Sheet1!$B$2:$B$198,"-",0)="Glade"),"Out","No")</f>
        <v>No</v>
      </c>
      <c r="J2297" s="94"/>
      <c r="K2297" s="95"/>
      <c r="L2297" s="95"/>
      <c r="M2297" s="95"/>
      <c r="N2297" s="96"/>
      <c r="O2297" s="89"/>
      <c r="R2297" t="b">
        <f t="shared" si="72"/>
        <v>0</v>
      </c>
    </row>
    <row r="2298" spans="1:18" ht="15" thickBot="1" x14ac:dyDescent="0.35">
      <c r="A2298" s="2" t="s">
        <v>2770</v>
      </c>
      <c r="B2298" s="2" t="s">
        <v>1137</v>
      </c>
      <c r="C2298" s="84">
        <f>IF(COUNTIF(Table8[Tag Number], A2298), 1, 0)</f>
        <v>0</v>
      </c>
      <c r="D2298" s="85">
        <f>IF(COUNTIF(Table9[Tag Number], A2298), 1, 0)</f>
        <v>0</v>
      </c>
      <c r="E2298" s="86">
        <f>IF(COUNTIF(Table10[Tag Number], A2298), 1, 0)</f>
        <v>0</v>
      </c>
      <c r="F2298" s="86">
        <f>IF(COUNTIF(Table11[Tag Number], A2298), 1, 0)</f>
        <v>0</v>
      </c>
      <c r="G2298" s="87">
        <f t="shared" si="73"/>
        <v>0</v>
      </c>
      <c r="H2298" s="88" t="str" cm="1">
        <f t="array" ref="H2298">_xlfn.IFS(OR(_xlfn.XLOOKUP(A2298,Table9[Tag Number],Table9[Status],"-",0)="Dead",
        _xlfn.XLOOKUP(A2298,Table10[Tag Number],Table10[Status],"-",0)="Dead",
        _xlfn.XLOOKUP(A2298,Table11[Tag Number],Table11[Status],"-",0)="Dead",
        _xlfn.XLOOKUP(A2298,Table8[Tag Number],Table8[Status],"-",0)="Dead"),"Dead",
     OR(_xlfn.XLOOKUP(A2298,Table11[Tag Number],Table11[Status],"-",0)="Alive",
        _xlfn.XLOOKUP(A2298,Table10[Tag Number],Table10[Status],"-",0)="Alive",
        _xlfn.XLOOKUP(A2298,Table9[Tag Number],Table9[Status],"-",0)="Alive",
        _xlfn.XLOOKUP(A2298,Table8[Tag Number],Table8[Status],"-",0)="Alive"),"Alive",
     OR(_xlfn.XLOOKUP(A2298,Table9[Tag Number],Table9[Status],"-",0)="-",
        _xlfn.XLOOKUP(A2298,Table10[Tag Number],Table10[Status],"-",0)="-",
        _xlfn.XLOOKUP(A2298,Table11[Tag Number],Table11[Status],"-",0)="-",
        _xlfn.XLOOKUP(A2298,Table8[Tag Number],Table8[Status],"-",0)="-"),
   "-")</f>
        <v>-</v>
      </c>
      <c r="I2298" s="88" t="str">
        <f>IF((_xlfn.XLOOKUP(B2298,[2]Sheet1!$A$2:$A$198,[2]Sheet1!$B$2:$B$198,"-",0)="Glade"),"Out","No")</f>
        <v>No</v>
      </c>
      <c r="J2298" s="94"/>
      <c r="K2298" s="95"/>
      <c r="L2298" s="95"/>
      <c r="M2298" s="95"/>
      <c r="N2298" s="96"/>
      <c r="O2298" s="89"/>
      <c r="R2298" t="b">
        <f t="shared" si="72"/>
        <v>0</v>
      </c>
    </row>
    <row r="2299" spans="1:18" ht="15" thickBot="1" x14ac:dyDescent="0.35">
      <c r="A2299" s="3" t="s">
        <v>797</v>
      </c>
      <c r="B2299" s="3" t="s">
        <v>1137</v>
      </c>
      <c r="C2299" s="84">
        <f>IF(COUNTIF(Table8[Tag Number], A2299), 1, 0)</f>
        <v>1</v>
      </c>
      <c r="D2299" s="85">
        <f>IF(COUNTIF(Table9[Tag Number], A2299), 1, 0)</f>
        <v>1</v>
      </c>
      <c r="E2299" s="86">
        <f>IF(COUNTIF(Table10[Tag Number], A2299), 1, 0)</f>
        <v>1</v>
      </c>
      <c r="F2299" s="86">
        <f>IF(COUNTIF(Table11[Tag Number], A2299), 1, 0)</f>
        <v>1</v>
      </c>
      <c r="G2299" s="87">
        <f t="shared" si="73"/>
        <v>4</v>
      </c>
      <c r="H2299" s="88" t="str" cm="1">
        <f t="array" ref="H2299">_xlfn.IFS(OR(_xlfn.XLOOKUP(A2299,Table9[Tag Number],Table9[Status],"-",0)="Dead",
        _xlfn.XLOOKUP(A2299,Table10[Tag Number],Table10[Status],"-",0)="Dead",
        _xlfn.XLOOKUP(A2299,Table11[Tag Number],Table11[Status],"-",0)="Dead",
        _xlfn.XLOOKUP(A2299,Table8[Tag Number],Table8[Status],"-",0)="Dead"),"Dead",
     OR(_xlfn.XLOOKUP(A2299,Table11[Tag Number],Table11[Status],"-",0)="Alive",
        _xlfn.XLOOKUP(A2299,Table10[Tag Number],Table10[Status],"-",0)="Alive",
        _xlfn.XLOOKUP(A2299,Table9[Tag Number],Table9[Status],"-",0)="Alive",
        _xlfn.XLOOKUP(A2299,Table8[Tag Number],Table8[Status],"-",0)="Alive"),"Alive",
     OR(_xlfn.XLOOKUP(A2299,Table9[Tag Number],Table9[Status],"-",0)="-",
        _xlfn.XLOOKUP(A2299,Table10[Tag Number],Table10[Status],"-",0)="-",
        _xlfn.XLOOKUP(A2299,Table11[Tag Number],Table11[Status],"-",0)="-",
        _xlfn.XLOOKUP(A2299,Table8[Tag Number],Table8[Status],"-",0)="-"),
   "-")</f>
        <v>Alive</v>
      </c>
      <c r="I2299" s="88" t="str">
        <f>IF((_xlfn.XLOOKUP(B2299,[2]Sheet1!$A$2:$A$198,[2]Sheet1!$B$2:$B$198,"-",0)="Glade"),"Out","No")</f>
        <v>No</v>
      </c>
      <c r="J2299" s="94"/>
      <c r="K2299" s="95"/>
      <c r="L2299" s="95"/>
      <c r="M2299" s="95"/>
      <c r="N2299" s="96"/>
      <c r="O2299" s="89"/>
      <c r="R2299" t="str">
        <f t="shared" si="72"/>
        <v>D322</v>
      </c>
    </row>
    <row r="2300" spans="1:18" ht="15" thickBot="1" x14ac:dyDescent="0.35">
      <c r="A2300" s="2" t="s">
        <v>2771</v>
      </c>
      <c r="B2300" s="2" t="s">
        <v>1137</v>
      </c>
      <c r="C2300" s="84">
        <f>IF(COUNTIF(Table8[Tag Number], A2300), 1, 0)</f>
        <v>0</v>
      </c>
      <c r="D2300" s="85">
        <f>IF(COUNTIF(Table9[Tag Number], A2300), 1, 0)</f>
        <v>0</v>
      </c>
      <c r="E2300" s="86">
        <f>IF(COUNTIF(Table10[Tag Number], A2300), 1, 0)</f>
        <v>0</v>
      </c>
      <c r="F2300" s="86">
        <f>IF(COUNTIF(Table11[Tag Number], A2300), 1, 0)</f>
        <v>0</v>
      </c>
      <c r="G2300" s="87">
        <f t="shared" si="73"/>
        <v>0</v>
      </c>
      <c r="H2300" s="88" t="str" cm="1">
        <f t="array" ref="H2300">_xlfn.IFS(OR(_xlfn.XLOOKUP(A2300,Table9[Tag Number],Table9[Status],"-",0)="Dead",
        _xlfn.XLOOKUP(A2300,Table10[Tag Number],Table10[Status],"-",0)="Dead",
        _xlfn.XLOOKUP(A2300,Table11[Tag Number],Table11[Status],"-",0)="Dead",
        _xlfn.XLOOKUP(A2300,Table8[Tag Number],Table8[Status],"-",0)="Dead"),"Dead",
     OR(_xlfn.XLOOKUP(A2300,Table11[Tag Number],Table11[Status],"-",0)="Alive",
        _xlfn.XLOOKUP(A2300,Table10[Tag Number],Table10[Status],"-",0)="Alive",
        _xlfn.XLOOKUP(A2300,Table9[Tag Number],Table9[Status],"-",0)="Alive",
        _xlfn.XLOOKUP(A2300,Table8[Tag Number],Table8[Status],"-",0)="Alive"),"Alive",
     OR(_xlfn.XLOOKUP(A2300,Table9[Tag Number],Table9[Status],"-",0)="-",
        _xlfn.XLOOKUP(A2300,Table10[Tag Number],Table10[Status],"-",0)="-",
        _xlfn.XLOOKUP(A2300,Table11[Tag Number],Table11[Status],"-",0)="-",
        _xlfn.XLOOKUP(A2300,Table8[Tag Number],Table8[Status],"-",0)="-"),
   "-")</f>
        <v>-</v>
      </c>
      <c r="I2300" s="88" t="str">
        <f>IF((_xlfn.XLOOKUP(B2300,[2]Sheet1!$A$2:$A$198,[2]Sheet1!$B$2:$B$198,"-",0)="Glade"),"Out","No")</f>
        <v>No</v>
      </c>
      <c r="J2300" s="94"/>
      <c r="K2300" s="95"/>
      <c r="L2300" s="95"/>
      <c r="M2300" s="95"/>
      <c r="N2300" s="96"/>
      <c r="O2300" s="89"/>
      <c r="R2300" t="b">
        <f t="shared" si="72"/>
        <v>0</v>
      </c>
    </row>
    <row r="2301" spans="1:18" ht="15" thickBot="1" x14ac:dyDescent="0.35">
      <c r="A2301" s="3" t="s">
        <v>954</v>
      </c>
      <c r="B2301" s="3" t="s">
        <v>1137</v>
      </c>
      <c r="C2301" s="84">
        <f>IF(COUNTIF(Table8[Tag Number], A2301), 1, 0)</f>
        <v>1</v>
      </c>
      <c r="D2301" s="85">
        <f>IF(COUNTIF(Table9[Tag Number], A2301), 1, 0)</f>
        <v>0</v>
      </c>
      <c r="E2301" s="86">
        <f>IF(COUNTIF(Table10[Tag Number], A2301), 1, 0)</f>
        <v>0</v>
      </c>
      <c r="F2301" s="86">
        <f>IF(COUNTIF(Table11[Tag Number], A2301), 1, 0)</f>
        <v>0</v>
      </c>
      <c r="G2301" s="87">
        <f t="shared" si="73"/>
        <v>1</v>
      </c>
      <c r="H2301" s="88" t="str" cm="1">
        <f t="array" ref="H2301">_xlfn.IFS(OR(_xlfn.XLOOKUP(A2301,Table9[Tag Number],Table9[Status],"-",0)="Dead",
        _xlfn.XLOOKUP(A2301,Table10[Tag Number],Table10[Status],"-",0)="Dead",
        _xlfn.XLOOKUP(A2301,Table11[Tag Number],Table11[Status],"-",0)="Dead",
        _xlfn.XLOOKUP(A2301,Table8[Tag Number],Table8[Status],"-",0)="Dead"),"Dead",
     OR(_xlfn.XLOOKUP(A2301,Table11[Tag Number],Table11[Status],"-",0)="Alive",
        _xlfn.XLOOKUP(A2301,Table10[Tag Number],Table10[Status],"-",0)="Alive",
        _xlfn.XLOOKUP(A2301,Table9[Tag Number],Table9[Status],"-",0)="Alive",
        _xlfn.XLOOKUP(A2301,Table8[Tag Number],Table8[Status],"-",0)="Alive"),"Alive",
     OR(_xlfn.XLOOKUP(A2301,Table9[Tag Number],Table9[Status],"-",0)="-",
        _xlfn.XLOOKUP(A2301,Table10[Tag Number],Table10[Status],"-",0)="-",
        _xlfn.XLOOKUP(A2301,Table11[Tag Number],Table11[Status],"-",0)="-",
        _xlfn.XLOOKUP(A2301,Table8[Tag Number],Table8[Status],"-",0)="-"),
   "-")</f>
        <v>Alive</v>
      </c>
      <c r="I2301" s="88" t="str">
        <f>IF((_xlfn.XLOOKUP(B2301,[2]Sheet1!$A$2:$A$198,[2]Sheet1!$B$2:$B$198,"-",0)="Glade"),"Out","No")</f>
        <v>No</v>
      </c>
      <c r="J2301" s="94"/>
      <c r="K2301" s="95"/>
      <c r="L2301" s="95"/>
      <c r="M2301" s="95"/>
      <c r="N2301" s="96"/>
      <c r="O2301" s="89"/>
      <c r="R2301" t="b">
        <f t="shared" si="72"/>
        <v>0</v>
      </c>
    </row>
    <row r="2302" spans="1:18" ht="15" thickBot="1" x14ac:dyDescent="0.35">
      <c r="A2302" s="2" t="s">
        <v>2772</v>
      </c>
      <c r="B2302" s="2" t="s">
        <v>1137</v>
      </c>
      <c r="C2302" s="84">
        <f>IF(COUNTIF(Table8[Tag Number], A2302), 1, 0)</f>
        <v>0</v>
      </c>
      <c r="D2302" s="85">
        <f>IF(COUNTIF(Table9[Tag Number], A2302), 1, 0)</f>
        <v>0</v>
      </c>
      <c r="E2302" s="86">
        <f>IF(COUNTIF(Table10[Tag Number], A2302), 1, 0)</f>
        <v>0</v>
      </c>
      <c r="F2302" s="86">
        <f>IF(COUNTIF(Table11[Tag Number], A2302), 1, 0)</f>
        <v>0</v>
      </c>
      <c r="G2302" s="87">
        <f t="shared" si="73"/>
        <v>0</v>
      </c>
      <c r="H2302" s="88" t="str" cm="1">
        <f t="array" ref="H2302">_xlfn.IFS(OR(_xlfn.XLOOKUP(A2302,Table9[Tag Number],Table9[Status],"-",0)="Dead",
        _xlfn.XLOOKUP(A2302,Table10[Tag Number],Table10[Status],"-",0)="Dead",
        _xlfn.XLOOKUP(A2302,Table11[Tag Number],Table11[Status],"-",0)="Dead",
        _xlfn.XLOOKUP(A2302,Table8[Tag Number],Table8[Status],"-",0)="Dead"),"Dead",
     OR(_xlfn.XLOOKUP(A2302,Table11[Tag Number],Table11[Status],"-",0)="Alive",
        _xlfn.XLOOKUP(A2302,Table10[Tag Number],Table10[Status],"-",0)="Alive",
        _xlfn.XLOOKUP(A2302,Table9[Tag Number],Table9[Status],"-",0)="Alive",
        _xlfn.XLOOKUP(A2302,Table8[Tag Number],Table8[Status],"-",0)="Alive"),"Alive",
     OR(_xlfn.XLOOKUP(A2302,Table9[Tag Number],Table9[Status],"-",0)="-",
        _xlfn.XLOOKUP(A2302,Table10[Tag Number],Table10[Status],"-",0)="-",
        _xlfn.XLOOKUP(A2302,Table11[Tag Number],Table11[Status],"-",0)="-",
        _xlfn.XLOOKUP(A2302,Table8[Tag Number],Table8[Status],"-",0)="-"),
   "-")</f>
        <v>-</v>
      </c>
      <c r="I2302" s="88" t="str">
        <f>IF((_xlfn.XLOOKUP(B2302,[2]Sheet1!$A$2:$A$198,[2]Sheet1!$B$2:$B$198,"-",0)="Glade"),"Out","No")</f>
        <v>No</v>
      </c>
      <c r="J2302" s="94"/>
      <c r="K2302" s="95"/>
      <c r="L2302" s="95"/>
      <c r="M2302" s="95"/>
      <c r="N2302" s="96"/>
      <c r="O2302" s="89"/>
      <c r="R2302" t="b">
        <f t="shared" si="72"/>
        <v>0</v>
      </c>
    </row>
    <row r="2303" spans="1:18" ht="15" thickBot="1" x14ac:dyDescent="0.35">
      <c r="A2303" s="3" t="s">
        <v>2773</v>
      </c>
      <c r="B2303" s="3" t="s">
        <v>1137</v>
      </c>
      <c r="C2303" s="84">
        <f>IF(COUNTIF(Table8[Tag Number], A2303), 1, 0)</f>
        <v>0</v>
      </c>
      <c r="D2303" s="85">
        <f>IF(COUNTIF(Table9[Tag Number], A2303), 1, 0)</f>
        <v>0</v>
      </c>
      <c r="E2303" s="86">
        <f>IF(COUNTIF(Table10[Tag Number], A2303), 1, 0)</f>
        <v>0</v>
      </c>
      <c r="F2303" s="86">
        <f>IF(COUNTIF(Table11[Tag Number], A2303), 1, 0)</f>
        <v>0</v>
      </c>
      <c r="G2303" s="87">
        <f t="shared" si="73"/>
        <v>0</v>
      </c>
      <c r="H2303" s="88" t="str" cm="1">
        <f t="array" ref="H2303">_xlfn.IFS(OR(_xlfn.XLOOKUP(A2303,Table9[Tag Number],Table9[Status],"-",0)="Dead",
        _xlfn.XLOOKUP(A2303,Table10[Tag Number],Table10[Status],"-",0)="Dead",
        _xlfn.XLOOKUP(A2303,Table11[Tag Number],Table11[Status],"-",0)="Dead",
        _xlfn.XLOOKUP(A2303,Table8[Tag Number],Table8[Status],"-",0)="Dead"),"Dead",
     OR(_xlfn.XLOOKUP(A2303,Table11[Tag Number],Table11[Status],"-",0)="Alive",
        _xlfn.XLOOKUP(A2303,Table10[Tag Number],Table10[Status],"-",0)="Alive",
        _xlfn.XLOOKUP(A2303,Table9[Tag Number],Table9[Status],"-",0)="Alive",
        _xlfn.XLOOKUP(A2303,Table8[Tag Number],Table8[Status],"-",0)="Alive"),"Alive",
     OR(_xlfn.XLOOKUP(A2303,Table9[Tag Number],Table9[Status],"-",0)="-",
        _xlfn.XLOOKUP(A2303,Table10[Tag Number],Table10[Status],"-",0)="-",
        _xlfn.XLOOKUP(A2303,Table11[Tag Number],Table11[Status],"-",0)="-",
        _xlfn.XLOOKUP(A2303,Table8[Tag Number],Table8[Status],"-",0)="-"),
   "-")</f>
        <v>-</v>
      </c>
      <c r="I2303" s="88" t="str">
        <f>IF((_xlfn.XLOOKUP(B2303,[2]Sheet1!$A$2:$A$198,[2]Sheet1!$B$2:$B$198,"-",0)="Glade"),"Out","No")</f>
        <v>No</v>
      </c>
      <c r="J2303" s="94"/>
      <c r="K2303" s="95"/>
      <c r="L2303" s="95"/>
      <c r="M2303" s="95"/>
      <c r="N2303" s="96"/>
      <c r="O2303" s="89"/>
      <c r="R2303" t="b">
        <f t="shared" si="72"/>
        <v>0</v>
      </c>
    </row>
    <row r="2304" spans="1:18" ht="15" thickBot="1" x14ac:dyDescent="0.35">
      <c r="A2304" s="2" t="s">
        <v>2774</v>
      </c>
      <c r="B2304" s="2" t="s">
        <v>1137</v>
      </c>
      <c r="C2304" s="84">
        <f>IF(COUNTIF(Table8[Tag Number], A2304), 1, 0)</f>
        <v>0</v>
      </c>
      <c r="D2304" s="85">
        <f>IF(COUNTIF(Table9[Tag Number], A2304), 1, 0)</f>
        <v>0</v>
      </c>
      <c r="E2304" s="86">
        <f>IF(COUNTIF(Table10[Tag Number], A2304), 1, 0)</f>
        <v>0</v>
      </c>
      <c r="F2304" s="86">
        <f>IF(COUNTIF(Table11[Tag Number], A2304), 1, 0)</f>
        <v>0</v>
      </c>
      <c r="G2304" s="87">
        <f t="shared" si="73"/>
        <v>0</v>
      </c>
      <c r="H2304" s="88" t="str" cm="1">
        <f t="array" ref="H2304">_xlfn.IFS(OR(_xlfn.XLOOKUP(A2304,Table9[Tag Number],Table9[Status],"-",0)="Dead",
        _xlfn.XLOOKUP(A2304,Table10[Tag Number],Table10[Status],"-",0)="Dead",
        _xlfn.XLOOKUP(A2304,Table11[Tag Number],Table11[Status],"-",0)="Dead",
        _xlfn.XLOOKUP(A2304,Table8[Tag Number],Table8[Status],"-",0)="Dead"),"Dead",
     OR(_xlfn.XLOOKUP(A2304,Table11[Tag Number],Table11[Status],"-",0)="Alive",
        _xlfn.XLOOKUP(A2304,Table10[Tag Number],Table10[Status],"-",0)="Alive",
        _xlfn.XLOOKUP(A2304,Table9[Tag Number],Table9[Status],"-",0)="Alive",
        _xlfn.XLOOKUP(A2304,Table8[Tag Number],Table8[Status],"-",0)="Alive"),"Alive",
     OR(_xlfn.XLOOKUP(A2304,Table9[Tag Number],Table9[Status],"-",0)="-",
        _xlfn.XLOOKUP(A2304,Table10[Tag Number],Table10[Status],"-",0)="-",
        _xlfn.XLOOKUP(A2304,Table11[Tag Number],Table11[Status],"-",0)="-",
        _xlfn.XLOOKUP(A2304,Table8[Tag Number],Table8[Status],"-",0)="-"),
   "-")</f>
        <v>-</v>
      </c>
      <c r="I2304" s="88" t="str">
        <f>IF((_xlfn.XLOOKUP(B2304,[2]Sheet1!$A$2:$A$198,[2]Sheet1!$B$2:$B$198,"-",0)="Glade"),"Out","No")</f>
        <v>No</v>
      </c>
      <c r="J2304" s="94"/>
      <c r="K2304" s="95"/>
      <c r="L2304" s="95"/>
      <c r="M2304" s="95"/>
      <c r="N2304" s="96"/>
      <c r="O2304" s="89"/>
      <c r="R2304" t="b">
        <f t="shared" si="72"/>
        <v>0</v>
      </c>
    </row>
    <row r="2305" spans="1:18" ht="15" thickBot="1" x14ac:dyDescent="0.35">
      <c r="A2305" s="3" t="s">
        <v>814</v>
      </c>
      <c r="B2305" s="3" t="s">
        <v>1137</v>
      </c>
      <c r="C2305" s="84">
        <f>IF(COUNTIF(Table8[Tag Number], A2305), 1, 0)</f>
        <v>0</v>
      </c>
      <c r="D2305" s="85">
        <f>IF(COUNTIF(Table9[Tag Number], A2305), 1, 0)</f>
        <v>1</v>
      </c>
      <c r="E2305" s="86">
        <f>IF(COUNTIF(Table10[Tag Number], A2305), 1, 0)</f>
        <v>0</v>
      </c>
      <c r="F2305" s="86">
        <f>IF(COUNTIF(Table11[Tag Number], A2305), 1, 0)</f>
        <v>1</v>
      </c>
      <c r="G2305" s="87">
        <f t="shared" si="73"/>
        <v>2</v>
      </c>
      <c r="H2305" s="88" t="str" cm="1">
        <f t="array" ref="H2305">_xlfn.IFS(OR(_xlfn.XLOOKUP(A2305,Table9[Tag Number],Table9[Status],"-",0)="Dead",
        _xlfn.XLOOKUP(A2305,Table10[Tag Number],Table10[Status],"-",0)="Dead",
        _xlfn.XLOOKUP(A2305,Table11[Tag Number],Table11[Status],"-",0)="Dead",
        _xlfn.XLOOKUP(A2305,Table8[Tag Number],Table8[Status],"-",0)="Dead"),"Dead",
     OR(_xlfn.XLOOKUP(A2305,Table11[Tag Number],Table11[Status],"-",0)="Alive",
        _xlfn.XLOOKUP(A2305,Table10[Tag Number],Table10[Status],"-",0)="Alive",
        _xlfn.XLOOKUP(A2305,Table9[Tag Number],Table9[Status],"-",0)="Alive",
        _xlfn.XLOOKUP(A2305,Table8[Tag Number],Table8[Status],"-",0)="Alive"),"Alive",
     OR(_xlfn.XLOOKUP(A2305,Table9[Tag Number],Table9[Status],"-",0)="-",
        _xlfn.XLOOKUP(A2305,Table10[Tag Number],Table10[Status],"-",0)="-",
        _xlfn.XLOOKUP(A2305,Table11[Tag Number],Table11[Status],"-",0)="-",
        _xlfn.XLOOKUP(A2305,Table8[Tag Number],Table8[Status],"-",0)="-"),
   "-")</f>
        <v>Alive</v>
      </c>
      <c r="I2305" s="88" t="str">
        <f>IF((_xlfn.XLOOKUP(B2305,[2]Sheet1!$A$2:$A$198,[2]Sheet1!$B$2:$B$198,"-",0)="Glade"),"Out","No")</f>
        <v>No</v>
      </c>
      <c r="J2305" s="94"/>
      <c r="K2305" s="95"/>
      <c r="L2305" s="95"/>
      <c r="M2305" s="95"/>
      <c r="N2305" s="96"/>
      <c r="O2305" s="89"/>
      <c r="R2305" t="str">
        <f t="shared" si="72"/>
        <v>D328</v>
      </c>
    </row>
    <row r="2306" spans="1:18" ht="15" thickBot="1" x14ac:dyDescent="0.35">
      <c r="A2306" s="2" t="s">
        <v>2775</v>
      </c>
      <c r="B2306" s="2" t="s">
        <v>1137</v>
      </c>
      <c r="C2306" s="84">
        <f>IF(COUNTIF(Table8[Tag Number], A2306), 1, 0)</f>
        <v>0</v>
      </c>
      <c r="D2306" s="85">
        <f>IF(COUNTIF(Table9[Tag Number], A2306), 1, 0)</f>
        <v>0</v>
      </c>
      <c r="E2306" s="86">
        <f>IF(COUNTIF(Table10[Tag Number], A2306), 1, 0)</f>
        <v>0</v>
      </c>
      <c r="F2306" s="86">
        <f>IF(COUNTIF(Table11[Tag Number], A2306), 1, 0)</f>
        <v>0</v>
      </c>
      <c r="G2306" s="87">
        <f t="shared" si="73"/>
        <v>0</v>
      </c>
      <c r="H2306" s="88" t="str" cm="1">
        <f t="array" ref="H2306">_xlfn.IFS(OR(_xlfn.XLOOKUP(A2306,Table9[Tag Number],Table9[Status],"-",0)="Dead",
        _xlfn.XLOOKUP(A2306,Table10[Tag Number],Table10[Status],"-",0)="Dead",
        _xlfn.XLOOKUP(A2306,Table11[Tag Number],Table11[Status],"-",0)="Dead",
        _xlfn.XLOOKUP(A2306,Table8[Tag Number],Table8[Status],"-",0)="Dead"),"Dead",
     OR(_xlfn.XLOOKUP(A2306,Table11[Tag Number],Table11[Status],"-",0)="Alive",
        _xlfn.XLOOKUP(A2306,Table10[Tag Number],Table10[Status],"-",0)="Alive",
        _xlfn.XLOOKUP(A2306,Table9[Tag Number],Table9[Status],"-",0)="Alive",
        _xlfn.XLOOKUP(A2306,Table8[Tag Number],Table8[Status],"-",0)="Alive"),"Alive",
     OR(_xlfn.XLOOKUP(A2306,Table9[Tag Number],Table9[Status],"-",0)="-",
        _xlfn.XLOOKUP(A2306,Table10[Tag Number],Table10[Status],"-",0)="-",
        _xlfn.XLOOKUP(A2306,Table11[Tag Number],Table11[Status],"-",0)="-",
        _xlfn.XLOOKUP(A2306,Table8[Tag Number],Table8[Status],"-",0)="-"),
   "-")</f>
        <v>-</v>
      </c>
      <c r="I2306" s="88" t="str">
        <f>IF((_xlfn.XLOOKUP(B2306,[2]Sheet1!$A$2:$A$198,[2]Sheet1!$B$2:$B$198,"-",0)="Glade"),"Out","No")</f>
        <v>No</v>
      </c>
      <c r="J2306" s="94"/>
      <c r="K2306" s="95"/>
      <c r="L2306" s="95"/>
      <c r="M2306" s="95"/>
      <c r="N2306" s="96"/>
      <c r="O2306" s="89"/>
      <c r="R2306" t="b">
        <f t="shared" si="72"/>
        <v>0</v>
      </c>
    </row>
    <row r="2307" spans="1:18" ht="15" thickBot="1" x14ac:dyDescent="0.35">
      <c r="A2307" s="3" t="s">
        <v>368</v>
      </c>
      <c r="B2307" s="3" t="s">
        <v>1137</v>
      </c>
      <c r="C2307" s="84">
        <f>IF(COUNTIF(Table8[Tag Number], A2307), 1, 0)</f>
        <v>0</v>
      </c>
      <c r="D2307" s="85">
        <f>IF(COUNTIF(Table9[Tag Number], A2307), 1, 0)</f>
        <v>0</v>
      </c>
      <c r="E2307" s="86">
        <f>IF(COUNTIF(Table10[Tag Number], A2307), 1, 0)</f>
        <v>1</v>
      </c>
      <c r="F2307" s="86">
        <f>IF(COUNTIF(Table11[Tag Number], A2307), 1, 0)</f>
        <v>1</v>
      </c>
      <c r="G2307" s="87">
        <f t="shared" si="73"/>
        <v>2</v>
      </c>
      <c r="H2307" s="88" t="str" cm="1">
        <f t="array" ref="H2307">_xlfn.IFS(OR(_xlfn.XLOOKUP(A2307,Table9[Tag Number],Table9[Status],"-",0)="Dead",
        _xlfn.XLOOKUP(A2307,Table10[Tag Number],Table10[Status],"-",0)="Dead",
        _xlfn.XLOOKUP(A2307,Table11[Tag Number],Table11[Status],"-",0)="Dead",
        _xlfn.XLOOKUP(A2307,Table8[Tag Number],Table8[Status],"-",0)="Dead"),"Dead",
     OR(_xlfn.XLOOKUP(A2307,Table11[Tag Number],Table11[Status],"-",0)="Alive",
        _xlfn.XLOOKUP(A2307,Table10[Tag Number],Table10[Status],"-",0)="Alive",
        _xlfn.XLOOKUP(A2307,Table9[Tag Number],Table9[Status],"-",0)="Alive",
        _xlfn.XLOOKUP(A2307,Table8[Tag Number],Table8[Status],"-",0)="Alive"),"Alive",
     OR(_xlfn.XLOOKUP(A2307,Table9[Tag Number],Table9[Status],"-",0)="-",
        _xlfn.XLOOKUP(A2307,Table10[Tag Number],Table10[Status],"-",0)="-",
        _xlfn.XLOOKUP(A2307,Table11[Tag Number],Table11[Status],"-",0)="-",
        _xlfn.XLOOKUP(A2307,Table8[Tag Number],Table8[Status],"-",0)="-"),
   "-")</f>
        <v>Alive</v>
      </c>
      <c r="I2307" s="88" t="str">
        <f>IF((_xlfn.XLOOKUP(B2307,[2]Sheet1!$A$2:$A$198,[2]Sheet1!$B$2:$B$198,"-",0)="Glade"),"Out","No")</f>
        <v>No</v>
      </c>
      <c r="J2307" s="94"/>
      <c r="K2307" s="95"/>
      <c r="L2307" s="95"/>
      <c r="M2307" s="95"/>
      <c r="N2307" s="96"/>
      <c r="O2307" s="89"/>
      <c r="R2307" t="str">
        <f t="shared" si="72"/>
        <v>D330</v>
      </c>
    </row>
    <row r="2308" spans="1:18" ht="15" thickBot="1" x14ac:dyDescent="0.35">
      <c r="A2308" s="2" t="s">
        <v>2776</v>
      </c>
      <c r="B2308" s="2" t="s">
        <v>1137</v>
      </c>
      <c r="C2308" s="84">
        <f>IF(COUNTIF(Table8[Tag Number], A2308), 1, 0)</f>
        <v>0</v>
      </c>
      <c r="D2308" s="85">
        <f>IF(COUNTIF(Table9[Tag Number], A2308), 1, 0)</f>
        <v>0</v>
      </c>
      <c r="E2308" s="86">
        <f>IF(COUNTIF(Table10[Tag Number], A2308), 1, 0)</f>
        <v>0</v>
      </c>
      <c r="F2308" s="86">
        <f>IF(COUNTIF(Table11[Tag Number], A2308), 1, 0)</f>
        <v>0</v>
      </c>
      <c r="G2308" s="87">
        <f t="shared" si="73"/>
        <v>0</v>
      </c>
      <c r="H2308" s="88" t="str" cm="1">
        <f t="array" ref="H2308">_xlfn.IFS(OR(_xlfn.XLOOKUP(A2308,Table9[Tag Number],Table9[Status],"-",0)="Dead",
        _xlfn.XLOOKUP(A2308,Table10[Tag Number],Table10[Status],"-",0)="Dead",
        _xlfn.XLOOKUP(A2308,Table11[Tag Number],Table11[Status],"-",0)="Dead",
        _xlfn.XLOOKUP(A2308,Table8[Tag Number],Table8[Status],"-",0)="Dead"),"Dead",
     OR(_xlfn.XLOOKUP(A2308,Table11[Tag Number],Table11[Status],"-",0)="Alive",
        _xlfn.XLOOKUP(A2308,Table10[Tag Number],Table10[Status],"-",0)="Alive",
        _xlfn.XLOOKUP(A2308,Table9[Tag Number],Table9[Status],"-",0)="Alive",
        _xlfn.XLOOKUP(A2308,Table8[Tag Number],Table8[Status],"-",0)="Alive"),"Alive",
     OR(_xlfn.XLOOKUP(A2308,Table9[Tag Number],Table9[Status],"-",0)="-",
        _xlfn.XLOOKUP(A2308,Table10[Tag Number],Table10[Status],"-",0)="-",
        _xlfn.XLOOKUP(A2308,Table11[Tag Number],Table11[Status],"-",0)="-",
        _xlfn.XLOOKUP(A2308,Table8[Tag Number],Table8[Status],"-",0)="-"),
   "-")</f>
        <v>-</v>
      </c>
      <c r="I2308" s="88" t="str">
        <f>IF((_xlfn.XLOOKUP(B2308,[2]Sheet1!$A$2:$A$198,[2]Sheet1!$B$2:$B$198,"-",0)="Glade"),"Out","No")</f>
        <v>No</v>
      </c>
      <c r="J2308" s="94"/>
      <c r="K2308" s="95"/>
      <c r="L2308" s="95"/>
      <c r="M2308" s="95"/>
      <c r="N2308" s="96"/>
      <c r="O2308" s="89"/>
      <c r="R2308" t="b">
        <f t="shared" ref="R2308:R2371" si="74">IF(G2308&gt;1,A2308)</f>
        <v>0</v>
      </c>
    </row>
    <row r="2309" spans="1:18" ht="15" thickBot="1" x14ac:dyDescent="0.35">
      <c r="A2309" s="3" t="s">
        <v>2777</v>
      </c>
      <c r="B2309" s="3" t="s">
        <v>1137</v>
      </c>
      <c r="C2309" s="84">
        <f>IF(COUNTIF(Table8[Tag Number], A2309), 1, 0)</f>
        <v>0</v>
      </c>
      <c r="D2309" s="85">
        <f>IF(COUNTIF(Table9[Tag Number], A2309), 1, 0)</f>
        <v>0</v>
      </c>
      <c r="E2309" s="86">
        <f>IF(COUNTIF(Table10[Tag Number], A2309), 1, 0)</f>
        <v>0</v>
      </c>
      <c r="F2309" s="86">
        <f>IF(COUNTIF(Table11[Tag Number], A2309), 1, 0)</f>
        <v>0</v>
      </c>
      <c r="G2309" s="87">
        <f t="shared" ref="G2309:G2372" si="75">SUM(C2309:F2309)</f>
        <v>0</v>
      </c>
      <c r="H2309" s="88" t="str" cm="1">
        <f t="array" ref="H2309">_xlfn.IFS(OR(_xlfn.XLOOKUP(A2309,Table9[Tag Number],Table9[Status],"-",0)="Dead",
        _xlfn.XLOOKUP(A2309,Table10[Tag Number],Table10[Status],"-",0)="Dead",
        _xlfn.XLOOKUP(A2309,Table11[Tag Number],Table11[Status],"-",0)="Dead",
        _xlfn.XLOOKUP(A2309,Table8[Tag Number],Table8[Status],"-",0)="Dead"),"Dead",
     OR(_xlfn.XLOOKUP(A2309,Table11[Tag Number],Table11[Status],"-",0)="Alive",
        _xlfn.XLOOKUP(A2309,Table10[Tag Number],Table10[Status],"-",0)="Alive",
        _xlfn.XLOOKUP(A2309,Table9[Tag Number],Table9[Status],"-",0)="Alive",
        _xlfn.XLOOKUP(A2309,Table8[Tag Number],Table8[Status],"-",0)="Alive"),"Alive",
     OR(_xlfn.XLOOKUP(A2309,Table9[Tag Number],Table9[Status],"-",0)="-",
        _xlfn.XLOOKUP(A2309,Table10[Tag Number],Table10[Status],"-",0)="-",
        _xlfn.XLOOKUP(A2309,Table11[Tag Number],Table11[Status],"-",0)="-",
        _xlfn.XLOOKUP(A2309,Table8[Tag Number],Table8[Status],"-",0)="-"),
   "-")</f>
        <v>-</v>
      </c>
      <c r="I2309" s="88" t="str">
        <f>IF((_xlfn.XLOOKUP(B2309,[2]Sheet1!$A$2:$A$198,[2]Sheet1!$B$2:$B$198,"-",0)="Glade"),"Out","No")</f>
        <v>No</v>
      </c>
      <c r="J2309" s="94"/>
      <c r="K2309" s="95"/>
      <c r="L2309" s="95"/>
      <c r="M2309" s="95"/>
      <c r="N2309" s="96"/>
      <c r="O2309" s="89"/>
      <c r="R2309" t="b">
        <f t="shared" si="74"/>
        <v>0</v>
      </c>
    </row>
    <row r="2310" spans="1:18" ht="15" thickBot="1" x14ac:dyDescent="0.35">
      <c r="A2310" s="2" t="s">
        <v>309</v>
      </c>
      <c r="B2310" s="2" t="s">
        <v>1137</v>
      </c>
      <c r="C2310" s="84">
        <f>IF(COUNTIF(Table8[Tag Number], A2310), 1, 0)</f>
        <v>0</v>
      </c>
      <c r="D2310" s="85">
        <f>IF(COUNTIF(Table9[Tag Number], A2310), 1, 0)</f>
        <v>0</v>
      </c>
      <c r="E2310" s="86">
        <f>IF(COUNTIF(Table10[Tag Number], A2310), 1, 0)</f>
        <v>0</v>
      </c>
      <c r="F2310" s="86">
        <f>IF(COUNTIF(Table11[Tag Number], A2310), 1, 0)</f>
        <v>0</v>
      </c>
      <c r="G2310" s="87">
        <f t="shared" si="75"/>
        <v>0</v>
      </c>
      <c r="H2310" s="88" t="str" cm="1">
        <f t="array" ref="H2310">_xlfn.IFS(OR(_xlfn.XLOOKUP(A2310,Table9[Tag Number],Table9[Status],"-",0)="Dead",
        _xlfn.XLOOKUP(A2310,Table10[Tag Number],Table10[Status],"-",0)="Dead",
        _xlfn.XLOOKUP(A2310,Table11[Tag Number],Table11[Status],"-",0)="Dead",
        _xlfn.XLOOKUP(A2310,Table8[Tag Number],Table8[Status],"-",0)="Dead"),"Dead",
     OR(_xlfn.XLOOKUP(A2310,Table11[Tag Number],Table11[Status],"-",0)="Alive",
        _xlfn.XLOOKUP(A2310,Table10[Tag Number],Table10[Status],"-",0)="Alive",
        _xlfn.XLOOKUP(A2310,Table9[Tag Number],Table9[Status],"-",0)="Alive",
        _xlfn.XLOOKUP(A2310,Table8[Tag Number],Table8[Status],"-",0)="Alive"),"Alive",
     OR(_xlfn.XLOOKUP(A2310,Table9[Tag Number],Table9[Status],"-",0)="-",
        _xlfn.XLOOKUP(A2310,Table10[Tag Number],Table10[Status],"-",0)="-",
        _xlfn.XLOOKUP(A2310,Table11[Tag Number],Table11[Status],"-",0)="-",
        _xlfn.XLOOKUP(A2310,Table8[Tag Number],Table8[Status],"-",0)="-"),
   "-")</f>
        <v>-</v>
      </c>
      <c r="I2310" s="88" t="str">
        <f>IF((_xlfn.XLOOKUP(B2310,[2]Sheet1!$A$2:$A$198,[2]Sheet1!$B$2:$B$198,"-",0)="Glade"),"Out","No")</f>
        <v>No</v>
      </c>
      <c r="J2310" s="94"/>
      <c r="K2310" s="95"/>
      <c r="L2310" s="95"/>
      <c r="M2310" s="95"/>
      <c r="N2310" s="96"/>
      <c r="O2310" s="89"/>
      <c r="R2310" t="b">
        <f t="shared" si="74"/>
        <v>0</v>
      </c>
    </row>
    <row r="2311" spans="1:18" ht="15" thickBot="1" x14ac:dyDescent="0.35">
      <c r="A2311" s="3" t="s">
        <v>819</v>
      </c>
      <c r="B2311" s="3" t="s">
        <v>1137</v>
      </c>
      <c r="C2311" s="84">
        <f>IF(COUNTIF(Table8[Tag Number], A2311), 1, 0)</f>
        <v>0</v>
      </c>
      <c r="D2311" s="85">
        <f>IF(COUNTIF(Table9[Tag Number], A2311), 1, 0)</f>
        <v>0</v>
      </c>
      <c r="E2311" s="86">
        <f>IF(COUNTIF(Table10[Tag Number], A2311), 1, 0)</f>
        <v>1</v>
      </c>
      <c r="F2311" s="86">
        <f>IF(COUNTIF(Table11[Tag Number], A2311), 1, 0)</f>
        <v>1</v>
      </c>
      <c r="G2311" s="87">
        <f t="shared" si="75"/>
        <v>2</v>
      </c>
      <c r="H2311" s="88" t="str" cm="1">
        <f t="array" ref="H2311">_xlfn.IFS(OR(_xlfn.XLOOKUP(A2311,Table9[Tag Number],Table9[Status],"-",0)="Dead",
        _xlfn.XLOOKUP(A2311,Table10[Tag Number],Table10[Status],"-",0)="Dead",
        _xlfn.XLOOKUP(A2311,Table11[Tag Number],Table11[Status],"-",0)="Dead",
        _xlfn.XLOOKUP(A2311,Table8[Tag Number],Table8[Status],"-",0)="Dead"),"Dead",
     OR(_xlfn.XLOOKUP(A2311,Table11[Tag Number],Table11[Status],"-",0)="Alive",
        _xlfn.XLOOKUP(A2311,Table10[Tag Number],Table10[Status],"-",0)="Alive",
        _xlfn.XLOOKUP(A2311,Table9[Tag Number],Table9[Status],"-",0)="Alive",
        _xlfn.XLOOKUP(A2311,Table8[Tag Number],Table8[Status],"-",0)="Alive"),"Alive",
     OR(_xlfn.XLOOKUP(A2311,Table9[Tag Number],Table9[Status],"-",0)="-",
        _xlfn.XLOOKUP(A2311,Table10[Tag Number],Table10[Status],"-",0)="-",
        _xlfn.XLOOKUP(A2311,Table11[Tag Number],Table11[Status],"-",0)="-",
        _xlfn.XLOOKUP(A2311,Table8[Tag Number],Table8[Status],"-",0)="-"),
   "-")</f>
        <v>Alive</v>
      </c>
      <c r="I2311" s="88" t="str">
        <f>IF((_xlfn.XLOOKUP(B2311,[2]Sheet1!$A$2:$A$198,[2]Sheet1!$B$2:$B$198,"-",0)="Glade"),"Out","No")</f>
        <v>No</v>
      </c>
      <c r="J2311" s="94"/>
      <c r="K2311" s="95"/>
      <c r="L2311" s="95"/>
      <c r="M2311" s="95"/>
      <c r="N2311" s="96"/>
      <c r="O2311" s="89"/>
      <c r="R2311" t="str">
        <f t="shared" si="74"/>
        <v>D334</v>
      </c>
    </row>
    <row r="2312" spans="1:18" ht="15" thickBot="1" x14ac:dyDescent="0.35">
      <c r="A2312" s="2" t="s">
        <v>2778</v>
      </c>
      <c r="B2312" s="2" t="s">
        <v>1137</v>
      </c>
      <c r="C2312" s="84">
        <f>IF(COUNTIF(Table8[Tag Number], A2312), 1, 0)</f>
        <v>0</v>
      </c>
      <c r="D2312" s="85">
        <f>IF(COUNTIF(Table9[Tag Number], A2312), 1, 0)</f>
        <v>0</v>
      </c>
      <c r="E2312" s="86">
        <f>IF(COUNTIF(Table10[Tag Number], A2312), 1, 0)</f>
        <v>0</v>
      </c>
      <c r="F2312" s="86">
        <f>IF(COUNTIF(Table11[Tag Number], A2312), 1, 0)</f>
        <v>0</v>
      </c>
      <c r="G2312" s="87">
        <f t="shared" si="75"/>
        <v>0</v>
      </c>
      <c r="H2312" s="88" t="str" cm="1">
        <f t="array" ref="H2312">_xlfn.IFS(OR(_xlfn.XLOOKUP(A2312,Table9[Tag Number],Table9[Status],"-",0)="Dead",
        _xlfn.XLOOKUP(A2312,Table10[Tag Number],Table10[Status],"-",0)="Dead",
        _xlfn.XLOOKUP(A2312,Table11[Tag Number],Table11[Status],"-",0)="Dead",
        _xlfn.XLOOKUP(A2312,Table8[Tag Number],Table8[Status],"-",0)="Dead"),"Dead",
     OR(_xlfn.XLOOKUP(A2312,Table11[Tag Number],Table11[Status],"-",0)="Alive",
        _xlfn.XLOOKUP(A2312,Table10[Tag Number],Table10[Status],"-",0)="Alive",
        _xlfn.XLOOKUP(A2312,Table9[Tag Number],Table9[Status],"-",0)="Alive",
        _xlfn.XLOOKUP(A2312,Table8[Tag Number],Table8[Status],"-",0)="Alive"),"Alive",
     OR(_xlfn.XLOOKUP(A2312,Table9[Tag Number],Table9[Status],"-",0)="-",
        _xlfn.XLOOKUP(A2312,Table10[Tag Number],Table10[Status],"-",0)="-",
        _xlfn.XLOOKUP(A2312,Table11[Tag Number],Table11[Status],"-",0)="-",
        _xlfn.XLOOKUP(A2312,Table8[Tag Number],Table8[Status],"-",0)="-"),
   "-")</f>
        <v>-</v>
      </c>
      <c r="I2312" s="88" t="str">
        <f>IF((_xlfn.XLOOKUP(B2312,[2]Sheet1!$A$2:$A$198,[2]Sheet1!$B$2:$B$198,"-",0)="Glade"),"Out","No")</f>
        <v>No</v>
      </c>
      <c r="J2312" s="94"/>
      <c r="K2312" s="95"/>
      <c r="L2312" s="95"/>
      <c r="M2312" s="95"/>
      <c r="N2312" s="96"/>
      <c r="O2312" s="89"/>
      <c r="R2312" t="b">
        <f t="shared" si="74"/>
        <v>0</v>
      </c>
    </row>
    <row r="2313" spans="1:18" ht="15" thickBot="1" x14ac:dyDescent="0.35">
      <c r="A2313" s="3" t="s">
        <v>445</v>
      </c>
      <c r="B2313" s="3" t="s">
        <v>1137</v>
      </c>
      <c r="C2313" s="84">
        <f>IF(COUNTIF(Table8[Tag Number], A2313), 1, 0)</f>
        <v>0</v>
      </c>
      <c r="D2313" s="85">
        <f>IF(COUNTIF(Table9[Tag Number], A2313), 1, 0)</f>
        <v>1</v>
      </c>
      <c r="E2313" s="86">
        <f>IF(COUNTIF(Table10[Tag Number], A2313), 1, 0)</f>
        <v>0</v>
      </c>
      <c r="F2313" s="86">
        <f>IF(COUNTIF(Table11[Tag Number], A2313), 1, 0)</f>
        <v>0</v>
      </c>
      <c r="G2313" s="87">
        <f t="shared" si="75"/>
        <v>1</v>
      </c>
      <c r="H2313" s="88" t="str" cm="1">
        <f t="array" ref="H2313">_xlfn.IFS(OR(_xlfn.XLOOKUP(A2313,Table9[Tag Number],Table9[Status],"-",0)="Dead",
        _xlfn.XLOOKUP(A2313,Table10[Tag Number],Table10[Status],"-",0)="Dead",
        _xlfn.XLOOKUP(A2313,Table11[Tag Number],Table11[Status],"-",0)="Dead",
        _xlfn.XLOOKUP(A2313,Table8[Tag Number],Table8[Status],"-",0)="Dead"),"Dead",
     OR(_xlfn.XLOOKUP(A2313,Table11[Tag Number],Table11[Status],"-",0)="Alive",
        _xlfn.XLOOKUP(A2313,Table10[Tag Number],Table10[Status],"-",0)="Alive",
        _xlfn.XLOOKUP(A2313,Table9[Tag Number],Table9[Status],"-",0)="Alive",
        _xlfn.XLOOKUP(A2313,Table8[Tag Number],Table8[Status],"-",0)="Alive"),"Alive",
     OR(_xlfn.XLOOKUP(A2313,Table9[Tag Number],Table9[Status],"-",0)="-",
        _xlfn.XLOOKUP(A2313,Table10[Tag Number],Table10[Status],"-",0)="-",
        _xlfn.XLOOKUP(A2313,Table11[Tag Number],Table11[Status],"-",0)="-",
        _xlfn.XLOOKUP(A2313,Table8[Tag Number],Table8[Status],"-",0)="-"),
   "-")</f>
        <v>Dead</v>
      </c>
      <c r="I2313" s="88" t="str">
        <f>IF((_xlfn.XLOOKUP(B2313,[2]Sheet1!$A$2:$A$198,[2]Sheet1!$B$2:$B$198,"-",0)="Glade"),"Out","No")</f>
        <v>No</v>
      </c>
      <c r="J2313" s="94"/>
      <c r="K2313" s="95"/>
      <c r="L2313" s="95"/>
      <c r="M2313" s="95"/>
      <c r="N2313" s="96"/>
      <c r="O2313" s="89"/>
      <c r="R2313" t="b">
        <f t="shared" si="74"/>
        <v>0</v>
      </c>
    </row>
    <row r="2314" spans="1:18" ht="15" thickBot="1" x14ac:dyDescent="0.35">
      <c r="A2314" s="2" t="s">
        <v>471</v>
      </c>
      <c r="B2314" s="2" t="s">
        <v>1137</v>
      </c>
      <c r="C2314" s="84">
        <f>IF(COUNTIF(Table8[Tag Number], A2314), 1, 0)</f>
        <v>1</v>
      </c>
      <c r="D2314" s="85">
        <f>IF(COUNTIF(Table9[Tag Number], A2314), 1, 0)</f>
        <v>1</v>
      </c>
      <c r="E2314" s="86">
        <f>IF(COUNTIF(Table10[Tag Number], A2314), 1, 0)</f>
        <v>1</v>
      </c>
      <c r="F2314" s="86">
        <f>IF(COUNTIF(Table11[Tag Number], A2314), 1, 0)</f>
        <v>0</v>
      </c>
      <c r="G2314" s="87">
        <f t="shared" si="75"/>
        <v>3</v>
      </c>
      <c r="H2314" s="88" t="str" cm="1">
        <f t="array" ref="H2314">_xlfn.IFS(OR(_xlfn.XLOOKUP(A2314,Table9[Tag Number],Table9[Status],"-",0)="Dead",
        _xlfn.XLOOKUP(A2314,Table10[Tag Number],Table10[Status],"-",0)="Dead",
        _xlfn.XLOOKUP(A2314,Table11[Tag Number],Table11[Status],"-",0)="Dead",
        _xlfn.XLOOKUP(A2314,Table8[Tag Number],Table8[Status],"-",0)="Dead"),"Dead",
     OR(_xlfn.XLOOKUP(A2314,Table11[Tag Number],Table11[Status],"-",0)="Alive",
        _xlfn.XLOOKUP(A2314,Table10[Tag Number],Table10[Status],"-",0)="Alive",
        _xlfn.XLOOKUP(A2314,Table9[Tag Number],Table9[Status],"-",0)="Alive",
        _xlfn.XLOOKUP(A2314,Table8[Tag Number],Table8[Status],"-",0)="Alive"),"Alive",
     OR(_xlfn.XLOOKUP(A2314,Table9[Tag Number],Table9[Status],"-",0)="-",
        _xlfn.XLOOKUP(A2314,Table10[Tag Number],Table10[Status],"-",0)="-",
        _xlfn.XLOOKUP(A2314,Table11[Tag Number],Table11[Status],"-",0)="-",
        _xlfn.XLOOKUP(A2314,Table8[Tag Number],Table8[Status],"-",0)="-"),
   "-")</f>
        <v>Alive</v>
      </c>
      <c r="I2314" s="88" t="str">
        <f>IF((_xlfn.XLOOKUP(B2314,[2]Sheet1!$A$2:$A$198,[2]Sheet1!$B$2:$B$198,"-",0)="Glade"),"Out","No")</f>
        <v>No</v>
      </c>
      <c r="J2314" s="94"/>
      <c r="K2314" s="95"/>
      <c r="L2314" s="95"/>
      <c r="M2314" s="95"/>
      <c r="N2314" s="96"/>
      <c r="O2314" s="89"/>
      <c r="R2314" t="str">
        <f t="shared" si="74"/>
        <v>D337</v>
      </c>
    </row>
    <row r="2315" spans="1:18" ht="15" thickBot="1" x14ac:dyDescent="0.35">
      <c r="A2315" s="3" t="s">
        <v>908</v>
      </c>
      <c r="B2315" s="3" t="s">
        <v>1137</v>
      </c>
      <c r="C2315" s="84">
        <f>IF(COUNTIF(Table8[Tag Number], A2315), 1, 0)</f>
        <v>0</v>
      </c>
      <c r="D2315" s="85">
        <f>IF(COUNTIF(Table9[Tag Number], A2315), 1, 0)</f>
        <v>0</v>
      </c>
      <c r="E2315" s="86">
        <f>IF(COUNTIF(Table10[Tag Number], A2315), 1, 0)</f>
        <v>0</v>
      </c>
      <c r="F2315" s="86">
        <f>IF(COUNTIF(Table11[Tag Number], A2315), 1, 0)</f>
        <v>1</v>
      </c>
      <c r="G2315" s="87">
        <f t="shared" si="75"/>
        <v>1</v>
      </c>
      <c r="H2315" s="88" t="str" cm="1">
        <f t="array" ref="H2315">_xlfn.IFS(OR(_xlfn.XLOOKUP(A2315,Table9[Tag Number],Table9[Status],"-",0)="Dead",
        _xlfn.XLOOKUP(A2315,Table10[Tag Number],Table10[Status],"-",0)="Dead",
        _xlfn.XLOOKUP(A2315,Table11[Tag Number],Table11[Status],"-",0)="Dead",
        _xlfn.XLOOKUP(A2315,Table8[Tag Number],Table8[Status],"-",0)="Dead"),"Dead",
     OR(_xlfn.XLOOKUP(A2315,Table11[Tag Number],Table11[Status],"-",0)="Alive",
        _xlfn.XLOOKUP(A2315,Table10[Tag Number],Table10[Status],"-",0)="Alive",
        _xlfn.XLOOKUP(A2315,Table9[Tag Number],Table9[Status],"-",0)="Alive",
        _xlfn.XLOOKUP(A2315,Table8[Tag Number],Table8[Status],"-",0)="Alive"),"Alive",
     OR(_xlfn.XLOOKUP(A2315,Table9[Tag Number],Table9[Status],"-",0)="-",
        _xlfn.XLOOKUP(A2315,Table10[Tag Number],Table10[Status],"-",0)="-",
        _xlfn.XLOOKUP(A2315,Table11[Tag Number],Table11[Status],"-",0)="-",
        _xlfn.XLOOKUP(A2315,Table8[Tag Number],Table8[Status],"-",0)="-"),
   "-")</f>
        <v>Alive</v>
      </c>
      <c r="I2315" s="88" t="str">
        <f>IF((_xlfn.XLOOKUP(B2315,[2]Sheet1!$A$2:$A$198,[2]Sheet1!$B$2:$B$198,"-",0)="Glade"),"Out","No")</f>
        <v>No</v>
      </c>
      <c r="J2315" s="94"/>
      <c r="K2315" s="95"/>
      <c r="L2315" s="95"/>
      <c r="M2315" s="95"/>
      <c r="N2315" s="96"/>
      <c r="O2315" s="89"/>
      <c r="R2315" t="b">
        <f t="shared" si="74"/>
        <v>0</v>
      </c>
    </row>
    <row r="2316" spans="1:18" ht="15" thickBot="1" x14ac:dyDescent="0.35">
      <c r="A2316" s="2" t="s">
        <v>768</v>
      </c>
      <c r="B2316" s="2" t="s">
        <v>1137</v>
      </c>
      <c r="C2316" s="84">
        <f>IF(COUNTIF(Table8[Tag Number], A2316), 1, 0)</f>
        <v>1</v>
      </c>
      <c r="D2316" s="85">
        <f>IF(COUNTIF(Table9[Tag Number], A2316), 1, 0)</f>
        <v>1</v>
      </c>
      <c r="E2316" s="86">
        <f>IF(COUNTIF(Table10[Tag Number], A2316), 1, 0)</f>
        <v>1</v>
      </c>
      <c r="F2316" s="86">
        <f>IF(COUNTIF(Table11[Tag Number], A2316), 1, 0)</f>
        <v>1</v>
      </c>
      <c r="G2316" s="87">
        <f t="shared" si="75"/>
        <v>4</v>
      </c>
      <c r="H2316" s="88" t="str" cm="1">
        <f t="array" ref="H2316">_xlfn.IFS(OR(_xlfn.XLOOKUP(A2316,Table9[Tag Number],Table9[Status],"-",0)="Dead",
        _xlfn.XLOOKUP(A2316,Table10[Tag Number],Table10[Status],"-",0)="Dead",
        _xlfn.XLOOKUP(A2316,Table11[Tag Number],Table11[Status],"-",0)="Dead",
        _xlfn.XLOOKUP(A2316,Table8[Tag Number],Table8[Status],"-",0)="Dead"),"Dead",
     OR(_xlfn.XLOOKUP(A2316,Table11[Tag Number],Table11[Status],"-",0)="Alive",
        _xlfn.XLOOKUP(A2316,Table10[Tag Number],Table10[Status],"-",0)="Alive",
        _xlfn.XLOOKUP(A2316,Table9[Tag Number],Table9[Status],"-",0)="Alive",
        _xlfn.XLOOKUP(A2316,Table8[Tag Number],Table8[Status],"-",0)="Alive"),"Alive",
     OR(_xlfn.XLOOKUP(A2316,Table9[Tag Number],Table9[Status],"-",0)="-",
        _xlfn.XLOOKUP(A2316,Table10[Tag Number],Table10[Status],"-",0)="-",
        _xlfn.XLOOKUP(A2316,Table11[Tag Number],Table11[Status],"-",0)="-",
        _xlfn.XLOOKUP(A2316,Table8[Tag Number],Table8[Status],"-",0)="-"),
   "-")</f>
        <v>Alive</v>
      </c>
      <c r="I2316" s="88" t="str">
        <f>IF((_xlfn.XLOOKUP(B2316,[2]Sheet1!$A$2:$A$198,[2]Sheet1!$B$2:$B$198,"-",0)="Glade"),"Out","No")</f>
        <v>No</v>
      </c>
      <c r="J2316" s="94"/>
      <c r="K2316" s="95"/>
      <c r="L2316" s="95"/>
      <c r="M2316" s="95"/>
      <c r="N2316" s="96"/>
      <c r="O2316" s="89"/>
      <c r="R2316" t="str">
        <f t="shared" si="74"/>
        <v>D339</v>
      </c>
    </row>
    <row r="2317" spans="1:18" ht="15" thickBot="1" x14ac:dyDescent="0.35">
      <c r="A2317" s="3" t="s">
        <v>776</v>
      </c>
      <c r="B2317" s="3" t="s">
        <v>1137</v>
      </c>
      <c r="C2317" s="84">
        <f>IF(COUNTIF(Table8[Tag Number], A2317), 1, 0)</f>
        <v>0</v>
      </c>
      <c r="D2317" s="85">
        <f>IF(COUNTIF(Table9[Tag Number], A2317), 1, 0)</f>
        <v>1</v>
      </c>
      <c r="E2317" s="86">
        <f>IF(COUNTIF(Table10[Tag Number], A2317), 1, 0)</f>
        <v>0</v>
      </c>
      <c r="F2317" s="86">
        <f>IF(COUNTIF(Table11[Tag Number], A2317), 1, 0)</f>
        <v>0</v>
      </c>
      <c r="G2317" s="87">
        <f t="shared" si="75"/>
        <v>1</v>
      </c>
      <c r="H2317" s="88" t="str" cm="1">
        <f t="array" ref="H2317">_xlfn.IFS(OR(_xlfn.XLOOKUP(A2317,Table9[Tag Number],Table9[Status],"-",0)="Dead",
        _xlfn.XLOOKUP(A2317,Table10[Tag Number],Table10[Status],"-",0)="Dead",
        _xlfn.XLOOKUP(A2317,Table11[Tag Number],Table11[Status],"-",0)="Dead",
        _xlfn.XLOOKUP(A2317,Table8[Tag Number],Table8[Status],"-",0)="Dead"),"Dead",
     OR(_xlfn.XLOOKUP(A2317,Table11[Tag Number],Table11[Status],"-",0)="Alive",
        _xlfn.XLOOKUP(A2317,Table10[Tag Number],Table10[Status],"-",0)="Alive",
        _xlfn.XLOOKUP(A2317,Table9[Tag Number],Table9[Status],"-",0)="Alive",
        _xlfn.XLOOKUP(A2317,Table8[Tag Number],Table8[Status],"-",0)="Alive"),"Alive",
     OR(_xlfn.XLOOKUP(A2317,Table9[Tag Number],Table9[Status],"-",0)="-",
        _xlfn.XLOOKUP(A2317,Table10[Tag Number],Table10[Status],"-",0)="-",
        _xlfn.XLOOKUP(A2317,Table11[Tag Number],Table11[Status],"-",0)="-",
        _xlfn.XLOOKUP(A2317,Table8[Tag Number],Table8[Status],"-",0)="-"),
   "-")</f>
        <v>Alive</v>
      </c>
      <c r="I2317" s="88" t="str">
        <f>IF((_xlfn.XLOOKUP(B2317,[2]Sheet1!$A$2:$A$198,[2]Sheet1!$B$2:$B$198,"-",0)="Glade"),"Out","No")</f>
        <v>No</v>
      </c>
      <c r="J2317" s="94"/>
      <c r="K2317" s="95"/>
      <c r="L2317" s="95"/>
      <c r="M2317" s="95"/>
      <c r="N2317" s="96"/>
      <c r="O2317" s="89"/>
      <c r="R2317" t="b">
        <f t="shared" si="74"/>
        <v>0</v>
      </c>
    </row>
    <row r="2318" spans="1:18" ht="15" thickBot="1" x14ac:dyDescent="0.35">
      <c r="A2318" s="2" t="s">
        <v>483</v>
      </c>
      <c r="B2318" s="2" t="s">
        <v>1145</v>
      </c>
      <c r="C2318" s="84">
        <f>IF(COUNTIF(Table8[Tag Number], A2318), 1, 0)</f>
        <v>0</v>
      </c>
      <c r="D2318" s="85">
        <f>IF(COUNTIF(Table9[Tag Number], A2318), 1, 0)</f>
        <v>0</v>
      </c>
      <c r="E2318" s="86">
        <f>IF(COUNTIF(Table10[Tag Number], A2318), 1, 0)</f>
        <v>0</v>
      </c>
      <c r="F2318" s="86">
        <f>IF(COUNTIF(Table11[Tag Number], A2318), 1, 0)</f>
        <v>1</v>
      </c>
      <c r="G2318" s="87">
        <f t="shared" si="75"/>
        <v>1</v>
      </c>
      <c r="H2318" s="88" t="str" cm="1">
        <f t="array" ref="H2318">_xlfn.IFS(OR(_xlfn.XLOOKUP(A2318,Table9[Tag Number],Table9[Status],"-",0)="Dead",
        _xlfn.XLOOKUP(A2318,Table10[Tag Number],Table10[Status],"-",0)="Dead",
        _xlfn.XLOOKUP(A2318,Table11[Tag Number],Table11[Status],"-",0)="Dead",
        _xlfn.XLOOKUP(A2318,Table8[Tag Number],Table8[Status],"-",0)="Dead"),"Dead",
     OR(_xlfn.XLOOKUP(A2318,Table11[Tag Number],Table11[Status],"-",0)="Alive",
        _xlfn.XLOOKUP(A2318,Table10[Tag Number],Table10[Status],"-",0)="Alive",
        _xlfn.XLOOKUP(A2318,Table9[Tag Number],Table9[Status],"-",0)="Alive",
        _xlfn.XLOOKUP(A2318,Table8[Tag Number],Table8[Status],"-",0)="Alive"),"Alive",
     OR(_xlfn.XLOOKUP(A2318,Table9[Tag Number],Table9[Status],"-",0)="-",
        _xlfn.XLOOKUP(A2318,Table10[Tag Number],Table10[Status],"-",0)="-",
        _xlfn.XLOOKUP(A2318,Table11[Tag Number],Table11[Status],"-",0)="-",
        _xlfn.XLOOKUP(A2318,Table8[Tag Number],Table8[Status],"-",0)="-"),
   "-")</f>
        <v>Alive</v>
      </c>
      <c r="I2318" s="88" t="str">
        <f>IF((_xlfn.XLOOKUP(B2318,[2]Sheet1!$A$2:$A$198,[2]Sheet1!$B$2:$B$198,"-",0)="Glade"),"Out","No")</f>
        <v>No</v>
      </c>
      <c r="J2318" s="94"/>
      <c r="K2318" s="95"/>
      <c r="L2318" s="95"/>
      <c r="M2318" s="95"/>
      <c r="N2318" s="96"/>
      <c r="O2318" s="89"/>
      <c r="R2318" t="b">
        <f t="shared" si="74"/>
        <v>0</v>
      </c>
    </row>
    <row r="2319" spans="1:18" ht="15" thickBot="1" x14ac:dyDescent="0.35">
      <c r="A2319" s="3" t="s">
        <v>345</v>
      </c>
      <c r="B2319" s="3" t="s">
        <v>1137</v>
      </c>
      <c r="C2319" s="84">
        <f>IF(COUNTIF(Table8[Tag Number], A2319), 1, 0)</f>
        <v>0</v>
      </c>
      <c r="D2319" s="85">
        <f>IF(COUNTIF(Table9[Tag Number], A2319), 1, 0)</f>
        <v>1</v>
      </c>
      <c r="E2319" s="86">
        <f>IF(COUNTIF(Table10[Tag Number], A2319), 1, 0)</f>
        <v>0</v>
      </c>
      <c r="F2319" s="86">
        <f>IF(COUNTIF(Table11[Tag Number], A2319), 1, 0)</f>
        <v>0</v>
      </c>
      <c r="G2319" s="87">
        <f t="shared" si="75"/>
        <v>1</v>
      </c>
      <c r="H2319" s="88" t="str" cm="1">
        <f t="array" ref="H2319">_xlfn.IFS(OR(_xlfn.XLOOKUP(A2319,Table9[Tag Number],Table9[Status],"-",0)="Dead",
        _xlfn.XLOOKUP(A2319,Table10[Tag Number],Table10[Status],"-",0)="Dead",
        _xlfn.XLOOKUP(A2319,Table11[Tag Number],Table11[Status],"-",0)="Dead",
        _xlfn.XLOOKUP(A2319,Table8[Tag Number],Table8[Status],"-",0)="Dead"),"Dead",
     OR(_xlfn.XLOOKUP(A2319,Table11[Tag Number],Table11[Status],"-",0)="Alive",
        _xlfn.XLOOKUP(A2319,Table10[Tag Number],Table10[Status],"-",0)="Alive",
        _xlfn.XLOOKUP(A2319,Table9[Tag Number],Table9[Status],"-",0)="Alive",
        _xlfn.XLOOKUP(A2319,Table8[Tag Number],Table8[Status],"-",0)="Alive"),"Alive",
     OR(_xlfn.XLOOKUP(A2319,Table9[Tag Number],Table9[Status],"-",0)="-",
        _xlfn.XLOOKUP(A2319,Table10[Tag Number],Table10[Status],"-",0)="-",
        _xlfn.XLOOKUP(A2319,Table11[Tag Number],Table11[Status],"-",0)="-",
        _xlfn.XLOOKUP(A2319,Table8[Tag Number],Table8[Status],"-",0)="-"),
   "-")</f>
        <v>Dead</v>
      </c>
      <c r="I2319" s="88" t="str">
        <f>IF((_xlfn.XLOOKUP(B2319,[2]Sheet1!$A$2:$A$198,[2]Sheet1!$B$2:$B$198,"-",0)="Glade"),"Out","No")</f>
        <v>No</v>
      </c>
      <c r="J2319" s="94"/>
      <c r="K2319" s="95"/>
      <c r="L2319" s="95"/>
      <c r="M2319" s="95"/>
      <c r="N2319" s="96"/>
      <c r="O2319" s="89"/>
      <c r="R2319" t="b">
        <f t="shared" si="74"/>
        <v>0</v>
      </c>
    </row>
    <row r="2320" spans="1:18" ht="15" thickBot="1" x14ac:dyDescent="0.35">
      <c r="A2320" s="2" t="s">
        <v>2779</v>
      </c>
      <c r="B2320" s="2" t="s">
        <v>1137</v>
      </c>
      <c r="C2320" s="84">
        <f>IF(COUNTIF(Table8[Tag Number], A2320), 1, 0)</f>
        <v>0</v>
      </c>
      <c r="D2320" s="85">
        <f>IF(COUNTIF(Table9[Tag Number], A2320), 1, 0)</f>
        <v>0</v>
      </c>
      <c r="E2320" s="86">
        <f>IF(COUNTIF(Table10[Tag Number], A2320), 1, 0)</f>
        <v>0</v>
      </c>
      <c r="F2320" s="86">
        <f>IF(COUNTIF(Table11[Tag Number], A2320), 1, 0)</f>
        <v>0</v>
      </c>
      <c r="G2320" s="87">
        <f t="shared" si="75"/>
        <v>0</v>
      </c>
      <c r="H2320" s="88" t="str" cm="1">
        <f t="array" ref="H2320">_xlfn.IFS(OR(_xlfn.XLOOKUP(A2320,Table9[Tag Number],Table9[Status],"-",0)="Dead",
        _xlfn.XLOOKUP(A2320,Table10[Tag Number],Table10[Status],"-",0)="Dead",
        _xlfn.XLOOKUP(A2320,Table11[Tag Number],Table11[Status],"-",0)="Dead",
        _xlfn.XLOOKUP(A2320,Table8[Tag Number],Table8[Status],"-",0)="Dead"),"Dead",
     OR(_xlfn.XLOOKUP(A2320,Table11[Tag Number],Table11[Status],"-",0)="Alive",
        _xlfn.XLOOKUP(A2320,Table10[Tag Number],Table10[Status],"-",0)="Alive",
        _xlfn.XLOOKUP(A2320,Table9[Tag Number],Table9[Status],"-",0)="Alive",
        _xlfn.XLOOKUP(A2320,Table8[Tag Number],Table8[Status],"-",0)="Alive"),"Alive",
     OR(_xlfn.XLOOKUP(A2320,Table9[Tag Number],Table9[Status],"-",0)="-",
        _xlfn.XLOOKUP(A2320,Table10[Tag Number],Table10[Status],"-",0)="-",
        _xlfn.XLOOKUP(A2320,Table11[Tag Number],Table11[Status],"-",0)="-",
        _xlfn.XLOOKUP(A2320,Table8[Tag Number],Table8[Status],"-",0)="-"),
   "-")</f>
        <v>-</v>
      </c>
      <c r="I2320" s="88" t="str">
        <f>IF((_xlfn.XLOOKUP(B2320,[2]Sheet1!$A$2:$A$198,[2]Sheet1!$B$2:$B$198,"-",0)="Glade"),"Out","No")</f>
        <v>No</v>
      </c>
      <c r="J2320" s="94"/>
      <c r="K2320" s="95"/>
      <c r="L2320" s="95"/>
      <c r="M2320" s="95"/>
      <c r="N2320" s="96"/>
      <c r="O2320" s="89"/>
      <c r="R2320" t="b">
        <f t="shared" si="74"/>
        <v>0</v>
      </c>
    </row>
    <row r="2321" spans="1:18" ht="15" thickBot="1" x14ac:dyDescent="0.35">
      <c r="A2321" s="3" t="s">
        <v>2780</v>
      </c>
      <c r="B2321" s="3" t="s">
        <v>1137</v>
      </c>
      <c r="C2321" s="84">
        <f>IF(COUNTIF(Table8[Tag Number], A2321), 1, 0)</f>
        <v>0</v>
      </c>
      <c r="D2321" s="85">
        <f>IF(COUNTIF(Table9[Tag Number], A2321), 1, 0)</f>
        <v>0</v>
      </c>
      <c r="E2321" s="86">
        <f>IF(COUNTIF(Table10[Tag Number], A2321), 1, 0)</f>
        <v>0</v>
      </c>
      <c r="F2321" s="86">
        <f>IF(COUNTIF(Table11[Tag Number], A2321), 1, 0)</f>
        <v>0</v>
      </c>
      <c r="G2321" s="87">
        <f t="shared" si="75"/>
        <v>0</v>
      </c>
      <c r="H2321" s="88" t="str" cm="1">
        <f t="array" ref="H2321">_xlfn.IFS(OR(_xlfn.XLOOKUP(A2321,Table9[Tag Number],Table9[Status],"-",0)="Dead",
        _xlfn.XLOOKUP(A2321,Table10[Tag Number],Table10[Status],"-",0)="Dead",
        _xlfn.XLOOKUP(A2321,Table11[Tag Number],Table11[Status],"-",0)="Dead",
        _xlfn.XLOOKUP(A2321,Table8[Tag Number],Table8[Status],"-",0)="Dead"),"Dead",
     OR(_xlfn.XLOOKUP(A2321,Table11[Tag Number],Table11[Status],"-",0)="Alive",
        _xlfn.XLOOKUP(A2321,Table10[Tag Number],Table10[Status],"-",0)="Alive",
        _xlfn.XLOOKUP(A2321,Table9[Tag Number],Table9[Status],"-",0)="Alive",
        _xlfn.XLOOKUP(A2321,Table8[Tag Number],Table8[Status],"-",0)="Alive"),"Alive",
     OR(_xlfn.XLOOKUP(A2321,Table9[Tag Number],Table9[Status],"-",0)="-",
        _xlfn.XLOOKUP(A2321,Table10[Tag Number],Table10[Status],"-",0)="-",
        _xlfn.XLOOKUP(A2321,Table11[Tag Number],Table11[Status],"-",0)="-",
        _xlfn.XLOOKUP(A2321,Table8[Tag Number],Table8[Status],"-",0)="-"),
   "-")</f>
        <v>-</v>
      </c>
      <c r="I2321" s="88" t="str">
        <f>IF((_xlfn.XLOOKUP(B2321,[2]Sheet1!$A$2:$A$198,[2]Sheet1!$B$2:$B$198,"-",0)="Glade"),"Out","No")</f>
        <v>No</v>
      </c>
      <c r="J2321" s="94"/>
      <c r="K2321" s="95"/>
      <c r="L2321" s="95"/>
      <c r="M2321" s="95"/>
      <c r="N2321" s="96"/>
      <c r="O2321" s="89"/>
      <c r="R2321" t="b">
        <f t="shared" si="74"/>
        <v>0</v>
      </c>
    </row>
    <row r="2322" spans="1:18" ht="15" thickBot="1" x14ac:dyDescent="0.35">
      <c r="A2322" s="2" t="s">
        <v>2781</v>
      </c>
      <c r="B2322" s="2" t="s">
        <v>1137</v>
      </c>
      <c r="C2322" s="84">
        <f>IF(COUNTIF(Table8[Tag Number], A2322), 1, 0)</f>
        <v>0</v>
      </c>
      <c r="D2322" s="85">
        <f>IF(COUNTIF(Table9[Tag Number], A2322), 1, 0)</f>
        <v>0</v>
      </c>
      <c r="E2322" s="86">
        <f>IF(COUNTIF(Table10[Tag Number], A2322), 1, 0)</f>
        <v>0</v>
      </c>
      <c r="F2322" s="86">
        <f>IF(COUNTIF(Table11[Tag Number], A2322), 1, 0)</f>
        <v>0</v>
      </c>
      <c r="G2322" s="87">
        <f t="shared" si="75"/>
        <v>0</v>
      </c>
      <c r="H2322" s="88" t="str" cm="1">
        <f t="array" ref="H2322">_xlfn.IFS(OR(_xlfn.XLOOKUP(A2322,Table9[Tag Number],Table9[Status],"-",0)="Dead",
        _xlfn.XLOOKUP(A2322,Table10[Tag Number],Table10[Status],"-",0)="Dead",
        _xlfn.XLOOKUP(A2322,Table11[Tag Number],Table11[Status],"-",0)="Dead",
        _xlfn.XLOOKUP(A2322,Table8[Tag Number],Table8[Status],"-",0)="Dead"),"Dead",
     OR(_xlfn.XLOOKUP(A2322,Table11[Tag Number],Table11[Status],"-",0)="Alive",
        _xlfn.XLOOKUP(A2322,Table10[Tag Number],Table10[Status],"-",0)="Alive",
        _xlfn.XLOOKUP(A2322,Table9[Tag Number],Table9[Status],"-",0)="Alive",
        _xlfn.XLOOKUP(A2322,Table8[Tag Number],Table8[Status],"-",0)="Alive"),"Alive",
     OR(_xlfn.XLOOKUP(A2322,Table9[Tag Number],Table9[Status],"-",0)="-",
        _xlfn.XLOOKUP(A2322,Table10[Tag Number],Table10[Status],"-",0)="-",
        _xlfn.XLOOKUP(A2322,Table11[Tag Number],Table11[Status],"-",0)="-",
        _xlfn.XLOOKUP(A2322,Table8[Tag Number],Table8[Status],"-",0)="-"),
   "-")</f>
        <v>-</v>
      </c>
      <c r="I2322" s="88" t="str">
        <f>IF((_xlfn.XLOOKUP(B2322,[2]Sheet1!$A$2:$A$198,[2]Sheet1!$B$2:$B$198,"-",0)="Glade"),"Out","No")</f>
        <v>No</v>
      </c>
      <c r="J2322" s="94"/>
      <c r="K2322" s="95"/>
      <c r="L2322" s="95"/>
      <c r="M2322" s="95"/>
      <c r="N2322" s="96"/>
      <c r="O2322" s="89"/>
      <c r="R2322" t="b">
        <f t="shared" si="74"/>
        <v>0</v>
      </c>
    </row>
    <row r="2323" spans="1:18" ht="15" thickBot="1" x14ac:dyDescent="0.35">
      <c r="A2323" s="3" t="s">
        <v>340</v>
      </c>
      <c r="B2323" s="3" t="s">
        <v>1137</v>
      </c>
      <c r="C2323" s="84">
        <f>IF(COUNTIF(Table8[Tag Number], A2323), 1, 0)</f>
        <v>1</v>
      </c>
      <c r="D2323" s="85">
        <f>IF(COUNTIF(Table9[Tag Number], A2323), 1, 0)</f>
        <v>1</v>
      </c>
      <c r="E2323" s="86">
        <f>IF(COUNTIF(Table10[Tag Number], A2323), 1, 0)</f>
        <v>0</v>
      </c>
      <c r="F2323" s="86">
        <f>IF(COUNTIF(Table11[Tag Number], A2323), 1, 0)</f>
        <v>0</v>
      </c>
      <c r="G2323" s="87">
        <f t="shared" si="75"/>
        <v>2</v>
      </c>
      <c r="H2323" s="88" t="str" cm="1">
        <f t="array" ref="H2323">_xlfn.IFS(OR(_xlfn.XLOOKUP(A2323,Table9[Tag Number],Table9[Status],"-",0)="Dead",
        _xlfn.XLOOKUP(A2323,Table10[Tag Number],Table10[Status],"-",0)="Dead",
        _xlfn.XLOOKUP(A2323,Table11[Tag Number],Table11[Status],"-",0)="Dead",
        _xlfn.XLOOKUP(A2323,Table8[Tag Number],Table8[Status],"-",0)="Dead"),"Dead",
     OR(_xlfn.XLOOKUP(A2323,Table11[Tag Number],Table11[Status],"-",0)="Alive",
        _xlfn.XLOOKUP(A2323,Table10[Tag Number],Table10[Status],"-",0)="Alive",
        _xlfn.XLOOKUP(A2323,Table9[Tag Number],Table9[Status],"-",0)="Alive",
        _xlfn.XLOOKUP(A2323,Table8[Tag Number],Table8[Status],"-",0)="Alive"),"Alive",
     OR(_xlfn.XLOOKUP(A2323,Table9[Tag Number],Table9[Status],"-",0)="-",
        _xlfn.XLOOKUP(A2323,Table10[Tag Number],Table10[Status],"-",0)="-",
        _xlfn.XLOOKUP(A2323,Table11[Tag Number],Table11[Status],"-",0)="-",
        _xlfn.XLOOKUP(A2323,Table8[Tag Number],Table8[Status],"-",0)="-"),
   "-")</f>
        <v>Alive</v>
      </c>
      <c r="I2323" s="88" t="str">
        <f>IF((_xlfn.XLOOKUP(B2323,[2]Sheet1!$A$2:$A$198,[2]Sheet1!$B$2:$B$198,"-",0)="Glade"),"Out","No")</f>
        <v>No</v>
      </c>
      <c r="J2323" s="94"/>
      <c r="K2323" s="95"/>
      <c r="L2323" s="95"/>
      <c r="M2323" s="95"/>
      <c r="N2323" s="96"/>
      <c r="O2323" s="89"/>
      <c r="R2323" t="str">
        <f t="shared" si="74"/>
        <v>D346</v>
      </c>
    </row>
    <row r="2324" spans="1:18" ht="15" thickBot="1" x14ac:dyDescent="0.35">
      <c r="A2324" s="2" t="s">
        <v>559</v>
      </c>
      <c r="B2324" s="2" t="s">
        <v>1137</v>
      </c>
      <c r="C2324" s="84">
        <f>IF(COUNTIF(Table8[Tag Number], A2324), 1, 0)</f>
        <v>1</v>
      </c>
      <c r="D2324" s="85">
        <f>IF(COUNTIF(Table9[Tag Number], A2324), 1, 0)</f>
        <v>0</v>
      </c>
      <c r="E2324" s="86">
        <f>IF(COUNTIF(Table10[Tag Number], A2324), 1, 0)</f>
        <v>0</v>
      </c>
      <c r="F2324" s="86">
        <f>IF(COUNTIF(Table11[Tag Number], A2324), 1, 0)</f>
        <v>0</v>
      </c>
      <c r="G2324" s="87">
        <f t="shared" si="75"/>
        <v>1</v>
      </c>
      <c r="H2324" s="88" t="str" cm="1">
        <f t="array" ref="H2324">_xlfn.IFS(OR(_xlfn.XLOOKUP(A2324,Table9[Tag Number],Table9[Status],"-",0)="Dead",
        _xlfn.XLOOKUP(A2324,Table10[Tag Number],Table10[Status],"-",0)="Dead",
        _xlfn.XLOOKUP(A2324,Table11[Tag Number],Table11[Status],"-",0)="Dead",
        _xlfn.XLOOKUP(A2324,Table8[Tag Number],Table8[Status],"-",0)="Dead"),"Dead",
     OR(_xlfn.XLOOKUP(A2324,Table11[Tag Number],Table11[Status],"-",0)="Alive",
        _xlfn.XLOOKUP(A2324,Table10[Tag Number],Table10[Status],"-",0)="Alive",
        _xlfn.XLOOKUP(A2324,Table9[Tag Number],Table9[Status],"-",0)="Alive",
        _xlfn.XLOOKUP(A2324,Table8[Tag Number],Table8[Status],"-",0)="Alive"),"Alive",
     OR(_xlfn.XLOOKUP(A2324,Table9[Tag Number],Table9[Status],"-",0)="-",
        _xlfn.XLOOKUP(A2324,Table10[Tag Number],Table10[Status],"-",0)="-",
        _xlfn.XLOOKUP(A2324,Table11[Tag Number],Table11[Status],"-",0)="-",
        _xlfn.XLOOKUP(A2324,Table8[Tag Number],Table8[Status],"-",0)="-"),
   "-")</f>
        <v>Dead</v>
      </c>
      <c r="I2324" s="88" t="str">
        <f>IF((_xlfn.XLOOKUP(B2324,[2]Sheet1!$A$2:$A$198,[2]Sheet1!$B$2:$B$198,"-",0)="Glade"),"Out","No")</f>
        <v>No</v>
      </c>
      <c r="J2324" s="94"/>
      <c r="K2324" s="95"/>
      <c r="L2324" s="95"/>
      <c r="M2324" s="95"/>
      <c r="N2324" s="96"/>
      <c r="O2324" s="89"/>
      <c r="R2324" t="b">
        <f t="shared" si="74"/>
        <v>0</v>
      </c>
    </row>
    <row r="2325" spans="1:18" ht="15" thickBot="1" x14ac:dyDescent="0.35">
      <c r="A2325" s="3" t="s">
        <v>2782</v>
      </c>
      <c r="B2325" s="3" t="s">
        <v>1137</v>
      </c>
      <c r="C2325" s="84">
        <f>IF(COUNTIF(Table8[Tag Number], A2325), 1, 0)</f>
        <v>0</v>
      </c>
      <c r="D2325" s="85">
        <f>IF(COUNTIF(Table9[Tag Number], A2325), 1, 0)</f>
        <v>0</v>
      </c>
      <c r="E2325" s="86">
        <f>IF(COUNTIF(Table10[Tag Number], A2325), 1, 0)</f>
        <v>0</v>
      </c>
      <c r="F2325" s="86">
        <f>IF(COUNTIF(Table11[Tag Number], A2325), 1, 0)</f>
        <v>0</v>
      </c>
      <c r="G2325" s="87">
        <f t="shared" si="75"/>
        <v>0</v>
      </c>
      <c r="H2325" s="88" t="str" cm="1">
        <f t="array" ref="H2325">_xlfn.IFS(OR(_xlfn.XLOOKUP(A2325,Table9[Tag Number],Table9[Status],"-",0)="Dead",
        _xlfn.XLOOKUP(A2325,Table10[Tag Number],Table10[Status],"-",0)="Dead",
        _xlfn.XLOOKUP(A2325,Table11[Tag Number],Table11[Status],"-",0)="Dead",
        _xlfn.XLOOKUP(A2325,Table8[Tag Number],Table8[Status],"-",0)="Dead"),"Dead",
     OR(_xlfn.XLOOKUP(A2325,Table11[Tag Number],Table11[Status],"-",0)="Alive",
        _xlfn.XLOOKUP(A2325,Table10[Tag Number],Table10[Status],"-",0)="Alive",
        _xlfn.XLOOKUP(A2325,Table9[Tag Number],Table9[Status],"-",0)="Alive",
        _xlfn.XLOOKUP(A2325,Table8[Tag Number],Table8[Status],"-",0)="Alive"),"Alive",
     OR(_xlfn.XLOOKUP(A2325,Table9[Tag Number],Table9[Status],"-",0)="-",
        _xlfn.XLOOKUP(A2325,Table10[Tag Number],Table10[Status],"-",0)="-",
        _xlfn.XLOOKUP(A2325,Table11[Tag Number],Table11[Status],"-",0)="-",
        _xlfn.XLOOKUP(A2325,Table8[Tag Number],Table8[Status],"-",0)="-"),
   "-")</f>
        <v>-</v>
      </c>
      <c r="I2325" s="88" t="str">
        <f>IF((_xlfn.XLOOKUP(B2325,[2]Sheet1!$A$2:$A$198,[2]Sheet1!$B$2:$B$198,"-",0)="Glade"),"Out","No")</f>
        <v>No</v>
      </c>
      <c r="J2325" s="94"/>
      <c r="K2325" s="95"/>
      <c r="L2325" s="95"/>
      <c r="M2325" s="95"/>
      <c r="N2325" s="96"/>
      <c r="O2325" s="89"/>
      <c r="R2325" t="b">
        <f t="shared" si="74"/>
        <v>0</v>
      </c>
    </row>
    <row r="2326" spans="1:18" ht="15" thickBot="1" x14ac:dyDescent="0.35">
      <c r="A2326" s="2" t="s">
        <v>2783</v>
      </c>
      <c r="B2326" s="2" t="s">
        <v>1137</v>
      </c>
      <c r="C2326" s="84">
        <f>IF(COUNTIF(Table8[Tag Number], A2326), 1, 0)</f>
        <v>0</v>
      </c>
      <c r="D2326" s="85">
        <f>IF(COUNTIF(Table9[Tag Number], A2326), 1, 0)</f>
        <v>0</v>
      </c>
      <c r="E2326" s="86">
        <f>IF(COUNTIF(Table10[Tag Number], A2326), 1, 0)</f>
        <v>0</v>
      </c>
      <c r="F2326" s="86">
        <f>IF(COUNTIF(Table11[Tag Number], A2326), 1, 0)</f>
        <v>0</v>
      </c>
      <c r="G2326" s="87">
        <f t="shared" si="75"/>
        <v>0</v>
      </c>
      <c r="H2326" s="88" t="str" cm="1">
        <f t="array" ref="H2326">_xlfn.IFS(OR(_xlfn.XLOOKUP(A2326,Table9[Tag Number],Table9[Status],"-",0)="Dead",
        _xlfn.XLOOKUP(A2326,Table10[Tag Number],Table10[Status],"-",0)="Dead",
        _xlfn.XLOOKUP(A2326,Table11[Tag Number],Table11[Status],"-",0)="Dead",
        _xlfn.XLOOKUP(A2326,Table8[Tag Number],Table8[Status],"-",0)="Dead"),"Dead",
     OR(_xlfn.XLOOKUP(A2326,Table11[Tag Number],Table11[Status],"-",0)="Alive",
        _xlfn.XLOOKUP(A2326,Table10[Tag Number],Table10[Status],"-",0)="Alive",
        _xlfn.XLOOKUP(A2326,Table9[Tag Number],Table9[Status],"-",0)="Alive",
        _xlfn.XLOOKUP(A2326,Table8[Tag Number],Table8[Status],"-",0)="Alive"),"Alive",
     OR(_xlfn.XLOOKUP(A2326,Table9[Tag Number],Table9[Status],"-",0)="-",
        _xlfn.XLOOKUP(A2326,Table10[Tag Number],Table10[Status],"-",0)="-",
        _xlfn.XLOOKUP(A2326,Table11[Tag Number],Table11[Status],"-",0)="-",
        _xlfn.XLOOKUP(A2326,Table8[Tag Number],Table8[Status],"-",0)="-"),
   "-")</f>
        <v>-</v>
      </c>
      <c r="I2326" s="88" t="str">
        <f>IF((_xlfn.XLOOKUP(B2326,[2]Sheet1!$A$2:$A$198,[2]Sheet1!$B$2:$B$198,"-",0)="Glade"),"Out","No")</f>
        <v>No</v>
      </c>
      <c r="J2326" s="94"/>
      <c r="K2326" s="95"/>
      <c r="L2326" s="95"/>
      <c r="M2326" s="95"/>
      <c r="N2326" s="96"/>
      <c r="O2326" s="89"/>
      <c r="R2326" t="b">
        <f t="shared" si="74"/>
        <v>0</v>
      </c>
    </row>
    <row r="2327" spans="1:18" ht="15" thickBot="1" x14ac:dyDescent="0.35">
      <c r="A2327" s="3" t="s">
        <v>2784</v>
      </c>
      <c r="B2327" s="3" t="s">
        <v>1137</v>
      </c>
      <c r="C2327" s="84">
        <f>IF(COUNTIF(Table8[Tag Number], A2327), 1, 0)</f>
        <v>0</v>
      </c>
      <c r="D2327" s="85">
        <f>IF(COUNTIF(Table9[Tag Number], A2327), 1, 0)</f>
        <v>0</v>
      </c>
      <c r="E2327" s="86">
        <f>IF(COUNTIF(Table10[Tag Number], A2327), 1, 0)</f>
        <v>0</v>
      </c>
      <c r="F2327" s="86">
        <f>IF(COUNTIF(Table11[Tag Number], A2327), 1, 0)</f>
        <v>0</v>
      </c>
      <c r="G2327" s="87">
        <f t="shared" si="75"/>
        <v>0</v>
      </c>
      <c r="H2327" s="88" t="str" cm="1">
        <f t="array" ref="H2327">_xlfn.IFS(OR(_xlfn.XLOOKUP(A2327,Table9[Tag Number],Table9[Status],"-",0)="Dead",
        _xlfn.XLOOKUP(A2327,Table10[Tag Number],Table10[Status],"-",0)="Dead",
        _xlfn.XLOOKUP(A2327,Table11[Tag Number],Table11[Status],"-",0)="Dead",
        _xlfn.XLOOKUP(A2327,Table8[Tag Number],Table8[Status],"-",0)="Dead"),"Dead",
     OR(_xlfn.XLOOKUP(A2327,Table11[Tag Number],Table11[Status],"-",0)="Alive",
        _xlfn.XLOOKUP(A2327,Table10[Tag Number],Table10[Status],"-",0)="Alive",
        _xlfn.XLOOKUP(A2327,Table9[Tag Number],Table9[Status],"-",0)="Alive",
        _xlfn.XLOOKUP(A2327,Table8[Tag Number],Table8[Status],"-",0)="Alive"),"Alive",
     OR(_xlfn.XLOOKUP(A2327,Table9[Tag Number],Table9[Status],"-",0)="-",
        _xlfn.XLOOKUP(A2327,Table10[Tag Number],Table10[Status],"-",0)="-",
        _xlfn.XLOOKUP(A2327,Table11[Tag Number],Table11[Status],"-",0)="-",
        _xlfn.XLOOKUP(A2327,Table8[Tag Number],Table8[Status],"-",0)="-"),
   "-")</f>
        <v>-</v>
      </c>
      <c r="I2327" s="88" t="str">
        <f>IF((_xlfn.XLOOKUP(B2327,[2]Sheet1!$A$2:$A$198,[2]Sheet1!$B$2:$B$198,"-",0)="Glade"),"Out","No")</f>
        <v>No</v>
      </c>
      <c r="J2327" s="94"/>
      <c r="K2327" s="95"/>
      <c r="L2327" s="95"/>
      <c r="M2327" s="95"/>
      <c r="N2327" s="96"/>
      <c r="O2327" s="89"/>
      <c r="R2327" t="b">
        <f t="shared" si="74"/>
        <v>0</v>
      </c>
    </row>
    <row r="2328" spans="1:18" ht="15" thickBot="1" x14ac:dyDescent="0.35">
      <c r="A2328" s="2" t="s">
        <v>533</v>
      </c>
      <c r="B2328" s="2" t="s">
        <v>1137</v>
      </c>
      <c r="C2328" s="84">
        <f>IF(COUNTIF(Table8[Tag Number], A2328), 1, 0)</f>
        <v>1</v>
      </c>
      <c r="D2328" s="85">
        <f>IF(COUNTIF(Table9[Tag Number], A2328), 1, 0)</f>
        <v>1</v>
      </c>
      <c r="E2328" s="86">
        <f>IF(COUNTIF(Table10[Tag Number], A2328), 1, 0)</f>
        <v>1</v>
      </c>
      <c r="F2328" s="86">
        <f>IF(COUNTIF(Table11[Tag Number], A2328), 1, 0)</f>
        <v>1</v>
      </c>
      <c r="G2328" s="87">
        <f t="shared" si="75"/>
        <v>4</v>
      </c>
      <c r="H2328" s="88" t="str" cm="1">
        <f t="array" ref="H2328">_xlfn.IFS(OR(_xlfn.XLOOKUP(A2328,Table9[Tag Number],Table9[Status],"-",0)="Dead",
        _xlfn.XLOOKUP(A2328,Table10[Tag Number],Table10[Status],"-",0)="Dead",
        _xlfn.XLOOKUP(A2328,Table11[Tag Number],Table11[Status],"-",0)="Dead",
        _xlfn.XLOOKUP(A2328,Table8[Tag Number],Table8[Status],"-",0)="Dead"),"Dead",
     OR(_xlfn.XLOOKUP(A2328,Table11[Tag Number],Table11[Status],"-",0)="Alive",
        _xlfn.XLOOKUP(A2328,Table10[Tag Number],Table10[Status],"-",0)="Alive",
        _xlfn.XLOOKUP(A2328,Table9[Tag Number],Table9[Status],"-",0)="Alive",
        _xlfn.XLOOKUP(A2328,Table8[Tag Number],Table8[Status],"-",0)="Alive"),"Alive",
     OR(_xlfn.XLOOKUP(A2328,Table9[Tag Number],Table9[Status],"-",0)="-",
        _xlfn.XLOOKUP(A2328,Table10[Tag Number],Table10[Status],"-",0)="-",
        _xlfn.XLOOKUP(A2328,Table11[Tag Number],Table11[Status],"-",0)="-",
        _xlfn.XLOOKUP(A2328,Table8[Tag Number],Table8[Status],"-",0)="-"),
   "-")</f>
        <v>Alive</v>
      </c>
      <c r="I2328" s="88" t="str">
        <f>IF((_xlfn.XLOOKUP(B2328,[2]Sheet1!$A$2:$A$198,[2]Sheet1!$B$2:$B$198,"-",0)="Glade"),"Out","No")</f>
        <v>No</v>
      </c>
      <c r="J2328" s="94"/>
      <c r="K2328" s="95"/>
      <c r="L2328" s="95"/>
      <c r="M2328" s="95"/>
      <c r="N2328" s="96"/>
      <c r="O2328" s="89"/>
      <c r="R2328" t="str">
        <f t="shared" si="74"/>
        <v>D351</v>
      </c>
    </row>
    <row r="2329" spans="1:18" ht="15" thickBot="1" x14ac:dyDescent="0.35">
      <c r="A2329" s="3" t="s">
        <v>2785</v>
      </c>
      <c r="B2329" s="3" t="s">
        <v>1137</v>
      </c>
      <c r="C2329" s="84">
        <f>IF(COUNTIF(Table8[Tag Number], A2329), 1, 0)</f>
        <v>0</v>
      </c>
      <c r="D2329" s="85">
        <f>IF(COUNTIF(Table9[Tag Number], A2329), 1, 0)</f>
        <v>0</v>
      </c>
      <c r="E2329" s="86">
        <f>IF(COUNTIF(Table10[Tag Number], A2329), 1, 0)</f>
        <v>0</v>
      </c>
      <c r="F2329" s="86">
        <f>IF(COUNTIF(Table11[Tag Number], A2329), 1, 0)</f>
        <v>0</v>
      </c>
      <c r="G2329" s="87">
        <f t="shared" si="75"/>
        <v>0</v>
      </c>
      <c r="H2329" s="88" t="str" cm="1">
        <f t="array" ref="H2329">_xlfn.IFS(OR(_xlfn.XLOOKUP(A2329,Table9[Tag Number],Table9[Status],"-",0)="Dead",
        _xlfn.XLOOKUP(A2329,Table10[Tag Number],Table10[Status],"-",0)="Dead",
        _xlfn.XLOOKUP(A2329,Table11[Tag Number],Table11[Status],"-",0)="Dead",
        _xlfn.XLOOKUP(A2329,Table8[Tag Number],Table8[Status],"-",0)="Dead"),"Dead",
     OR(_xlfn.XLOOKUP(A2329,Table11[Tag Number],Table11[Status],"-",0)="Alive",
        _xlfn.XLOOKUP(A2329,Table10[Tag Number],Table10[Status],"-",0)="Alive",
        _xlfn.XLOOKUP(A2329,Table9[Tag Number],Table9[Status],"-",0)="Alive",
        _xlfn.XLOOKUP(A2329,Table8[Tag Number],Table8[Status],"-",0)="Alive"),"Alive",
     OR(_xlfn.XLOOKUP(A2329,Table9[Tag Number],Table9[Status],"-",0)="-",
        _xlfn.XLOOKUP(A2329,Table10[Tag Number],Table10[Status],"-",0)="-",
        _xlfn.XLOOKUP(A2329,Table11[Tag Number],Table11[Status],"-",0)="-",
        _xlfn.XLOOKUP(A2329,Table8[Tag Number],Table8[Status],"-",0)="-"),
   "-")</f>
        <v>-</v>
      </c>
      <c r="I2329" s="88" t="str">
        <f>IF((_xlfn.XLOOKUP(B2329,[2]Sheet1!$A$2:$A$198,[2]Sheet1!$B$2:$B$198,"-",0)="Glade"),"Out","No")</f>
        <v>No</v>
      </c>
      <c r="J2329" s="94"/>
      <c r="K2329" s="95"/>
      <c r="L2329" s="95"/>
      <c r="M2329" s="95"/>
      <c r="N2329" s="96"/>
      <c r="O2329" s="89"/>
      <c r="R2329" t="b">
        <f t="shared" si="74"/>
        <v>0</v>
      </c>
    </row>
    <row r="2330" spans="1:18" ht="15" thickBot="1" x14ac:dyDescent="0.35">
      <c r="A2330" s="2" t="s">
        <v>852</v>
      </c>
      <c r="B2330" s="2" t="s">
        <v>1137</v>
      </c>
      <c r="C2330" s="84">
        <f>IF(COUNTIF(Table8[Tag Number], A2330), 1, 0)</f>
        <v>0</v>
      </c>
      <c r="D2330" s="85">
        <f>IF(COUNTIF(Table9[Tag Number], A2330), 1, 0)</f>
        <v>0</v>
      </c>
      <c r="E2330" s="86">
        <f>IF(COUNTIF(Table10[Tag Number], A2330), 1, 0)</f>
        <v>1</v>
      </c>
      <c r="F2330" s="86">
        <f>IF(COUNTIF(Table11[Tag Number], A2330), 1, 0)</f>
        <v>0</v>
      </c>
      <c r="G2330" s="87">
        <f t="shared" si="75"/>
        <v>1</v>
      </c>
      <c r="H2330" s="88" t="str" cm="1">
        <f t="array" ref="H2330">_xlfn.IFS(OR(_xlfn.XLOOKUP(A2330,Table9[Tag Number],Table9[Status],"-",0)="Dead",
        _xlfn.XLOOKUP(A2330,Table10[Tag Number],Table10[Status],"-",0)="Dead",
        _xlfn.XLOOKUP(A2330,Table11[Tag Number],Table11[Status],"-",0)="Dead",
        _xlfn.XLOOKUP(A2330,Table8[Tag Number],Table8[Status],"-",0)="Dead"),"Dead",
     OR(_xlfn.XLOOKUP(A2330,Table11[Tag Number],Table11[Status],"-",0)="Alive",
        _xlfn.XLOOKUP(A2330,Table10[Tag Number],Table10[Status],"-",0)="Alive",
        _xlfn.XLOOKUP(A2330,Table9[Tag Number],Table9[Status],"-",0)="Alive",
        _xlfn.XLOOKUP(A2330,Table8[Tag Number],Table8[Status],"-",0)="Alive"),"Alive",
     OR(_xlfn.XLOOKUP(A2330,Table9[Tag Number],Table9[Status],"-",0)="-",
        _xlfn.XLOOKUP(A2330,Table10[Tag Number],Table10[Status],"-",0)="-",
        _xlfn.XLOOKUP(A2330,Table11[Tag Number],Table11[Status],"-",0)="-",
        _xlfn.XLOOKUP(A2330,Table8[Tag Number],Table8[Status],"-",0)="-"),
   "-")</f>
        <v>Alive</v>
      </c>
      <c r="I2330" s="88" t="str">
        <f>IF((_xlfn.XLOOKUP(B2330,[2]Sheet1!$A$2:$A$198,[2]Sheet1!$B$2:$B$198,"-",0)="Glade"),"Out","No")</f>
        <v>No</v>
      </c>
      <c r="J2330" s="94"/>
      <c r="K2330" s="95"/>
      <c r="L2330" s="95"/>
      <c r="M2330" s="95"/>
      <c r="N2330" s="96"/>
      <c r="O2330" s="89"/>
      <c r="R2330" t="b">
        <f t="shared" si="74"/>
        <v>0</v>
      </c>
    </row>
    <row r="2331" spans="1:18" ht="15" thickBot="1" x14ac:dyDescent="0.35">
      <c r="A2331" s="3" t="s">
        <v>2786</v>
      </c>
      <c r="B2331" s="3" t="s">
        <v>1137</v>
      </c>
      <c r="C2331" s="84">
        <f>IF(COUNTIF(Table8[Tag Number], A2331), 1, 0)</f>
        <v>0</v>
      </c>
      <c r="D2331" s="85">
        <f>IF(COUNTIF(Table9[Tag Number], A2331), 1, 0)</f>
        <v>0</v>
      </c>
      <c r="E2331" s="86">
        <f>IF(COUNTIF(Table10[Tag Number], A2331), 1, 0)</f>
        <v>0</v>
      </c>
      <c r="F2331" s="86">
        <f>IF(COUNTIF(Table11[Tag Number], A2331), 1, 0)</f>
        <v>0</v>
      </c>
      <c r="G2331" s="87">
        <f t="shared" si="75"/>
        <v>0</v>
      </c>
      <c r="H2331" s="88" t="str" cm="1">
        <f t="array" ref="H2331">_xlfn.IFS(OR(_xlfn.XLOOKUP(A2331,Table9[Tag Number],Table9[Status],"-",0)="Dead",
        _xlfn.XLOOKUP(A2331,Table10[Tag Number],Table10[Status],"-",0)="Dead",
        _xlfn.XLOOKUP(A2331,Table11[Tag Number],Table11[Status],"-",0)="Dead",
        _xlfn.XLOOKUP(A2331,Table8[Tag Number],Table8[Status],"-",0)="Dead"),"Dead",
     OR(_xlfn.XLOOKUP(A2331,Table11[Tag Number],Table11[Status],"-",0)="Alive",
        _xlfn.XLOOKUP(A2331,Table10[Tag Number],Table10[Status],"-",0)="Alive",
        _xlfn.XLOOKUP(A2331,Table9[Tag Number],Table9[Status],"-",0)="Alive",
        _xlfn.XLOOKUP(A2331,Table8[Tag Number],Table8[Status],"-",0)="Alive"),"Alive",
     OR(_xlfn.XLOOKUP(A2331,Table9[Tag Number],Table9[Status],"-",0)="-",
        _xlfn.XLOOKUP(A2331,Table10[Tag Number],Table10[Status],"-",0)="-",
        _xlfn.XLOOKUP(A2331,Table11[Tag Number],Table11[Status],"-",0)="-",
        _xlfn.XLOOKUP(A2331,Table8[Tag Number],Table8[Status],"-",0)="-"),
   "-")</f>
        <v>-</v>
      </c>
      <c r="I2331" s="88" t="str">
        <f>IF((_xlfn.XLOOKUP(B2331,[2]Sheet1!$A$2:$A$198,[2]Sheet1!$B$2:$B$198,"-",0)="Glade"),"Out","No")</f>
        <v>No</v>
      </c>
      <c r="J2331" s="94"/>
      <c r="K2331" s="95"/>
      <c r="L2331" s="95"/>
      <c r="M2331" s="95"/>
      <c r="N2331" s="96"/>
      <c r="O2331" s="89"/>
      <c r="R2331" t="b">
        <f t="shared" si="74"/>
        <v>0</v>
      </c>
    </row>
    <row r="2332" spans="1:18" ht="15" thickBot="1" x14ac:dyDescent="0.35">
      <c r="A2332" s="2" t="s">
        <v>484</v>
      </c>
      <c r="B2332" s="2" t="s">
        <v>1137</v>
      </c>
      <c r="C2332" s="84">
        <f>IF(COUNTIF(Table8[Tag Number], A2332), 1, 0)</f>
        <v>0</v>
      </c>
      <c r="D2332" s="85">
        <f>IF(COUNTIF(Table9[Tag Number], A2332), 1, 0)</f>
        <v>1</v>
      </c>
      <c r="E2332" s="86">
        <f>IF(COUNTIF(Table10[Tag Number], A2332), 1, 0)</f>
        <v>0</v>
      </c>
      <c r="F2332" s="86">
        <f>IF(COUNTIF(Table11[Tag Number], A2332), 1, 0)</f>
        <v>1</v>
      </c>
      <c r="G2332" s="87">
        <f t="shared" si="75"/>
        <v>2</v>
      </c>
      <c r="H2332" s="88" t="str" cm="1">
        <f t="array" ref="H2332">_xlfn.IFS(OR(_xlfn.XLOOKUP(A2332,Table9[Tag Number],Table9[Status],"-",0)="Dead",
        _xlfn.XLOOKUP(A2332,Table10[Tag Number],Table10[Status],"-",0)="Dead",
        _xlfn.XLOOKUP(A2332,Table11[Tag Number],Table11[Status],"-",0)="Dead",
        _xlfn.XLOOKUP(A2332,Table8[Tag Number],Table8[Status],"-",0)="Dead"),"Dead",
     OR(_xlfn.XLOOKUP(A2332,Table11[Tag Number],Table11[Status],"-",0)="Alive",
        _xlfn.XLOOKUP(A2332,Table10[Tag Number],Table10[Status],"-",0)="Alive",
        _xlfn.XLOOKUP(A2332,Table9[Tag Number],Table9[Status],"-",0)="Alive",
        _xlfn.XLOOKUP(A2332,Table8[Tag Number],Table8[Status],"-",0)="Alive"),"Alive",
     OR(_xlfn.XLOOKUP(A2332,Table9[Tag Number],Table9[Status],"-",0)="-",
        _xlfn.XLOOKUP(A2332,Table10[Tag Number],Table10[Status],"-",0)="-",
        _xlfn.XLOOKUP(A2332,Table11[Tag Number],Table11[Status],"-",0)="-",
        _xlfn.XLOOKUP(A2332,Table8[Tag Number],Table8[Status],"-",0)="-"),
   "-")</f>
        <v>Alive</v>
      </c>
      <c r="I2332" s="88" t="str">
        <f>IF((_xlfn.XLOOKUP(B2332,[2]Sheet1!$A$2:$A$198,[2]Sheet1!$B$2:$B$198,"-",0)="Glade"),"Out","No")</f>
        <v>No</v>
      </c>
      <c r="J2332" s="94"/>
      <c r="K2332" s="95"/>
      <c r="L2332" s="95"/>
      <c r="M2332" s="95"/>
      <c r="N2332" s="96"/>
      <c r="O2332" s="89"/>
      <c r="R2332" t="str">
        <f t="shared" si="74"/>
        <v>D356</v>
      </c>
    </row>
    <row r="2333" spans="1:18" ht="15" thickBot="1" x14ac:dyDescent="0.35">
      <c r="A2333" s="3" t="s">
        <v>2787</v>
      </c>
      <c r="B2333" s="3" t="s">
        <v>1137</v>
      </c>
      <c r="C2333" s="84">
        <f>IF(COUNTIF(Table8[Tag Number], A2333), 1, 0)</f>
        <v>0</v>
      </c>
      <c r="D2333" s="85">
        <f>IF(COUNTIF(Table9[Tag Number], A2333), 1, 0)</f>
        <v>0</v>
      </c>
      <c r="E2333" s="86">
        <f>IF(COUNTIF(Table10[Tag Number], A2333), 1, 0)</f>
        <v>0</v>
      </c>
      <c r="F2333" s="86">
        <f>IF(COUNTIF(Table11[Tag Number], A2333), 1, 0)</f>
        <v>0</v>
      </c>
      <c r="G2333" s="87">
        <f t="shared" si="75"/>
        <v>0</v>
      </c>
      <c r="H2333" s="88" t="str" cm="1">
        <f t="array" ref="H2333">_xlfn.IFS(OR(_xlfn.XLOOKUP(A2333,Table9[Tag Number],Table9[Status],"-",0)="Dead",
        _xlfn.XLOOKUP(A2333,Table10[Tag Number],Table10[Status],"-",0)="Dead",
        _xlfn.XLOOKUP(A2333,Table11[Tag Number],Table11[Status],"-",0)="Dead",
        _xlfn.XLOOKUP(A2333,Table8[Tag Number],Table8[Status],"-",0)="Dead"),"Dead",
     OR(_xlfn.XLOOKUP(A2333,Table11[Tag Number],Table11[Status],"-",0)="Alive",
        _xlfn.XLOOKUP(A2333,Table10[Tag Number],Table10[Status],"-",0)="Alive",
        _xlfn.XLOOKUP(A2333,Table9[Tag Number],Table9[Status],"-",0)="Alive",
        _xlfn.XLOOKUP(A2333,Table8[Tag Number],Table8[Status],"-",0)="Alive"),"Alive",
     OR(_xlfn.XLOOKUP(A2333,Table9[Tag Number],Table9[Status],"-",0)="-",
        _xlfn.XLOOKUP(A2333,Table10[Tag Number],Table10[Status],"-",0)="-",
        _xlfn.XLOOKUP(A2333,Table11[Tag Number],Table11[Status],"-",0)="-",
        _xlfn.XLOOKUP(A2333,Table8[Tag Number],Table8[Status],"-",0)="-"),
   "-")</f>
        <v>-</v>
      </c>
      <c r="I2333" s="88" t="str">
        <f>IF((_xlfn.XLOOKUP(B2333,[2]Sheet1!$A$2:$A$198,[2]Sheet1!$B$2:$B$198,"-",0)="Glade"),"Out","No")</f>
        <v>No</v>
      </c>
      <c r="J2333" s="94"/>
      <c r="K2333" s="95"/>
      <c r="L2333" s="95"/>
      <c r="M2333" s="95"/>
      <c r="N2333" s="96"/>
      <c r="O2333" s="89"/>
      <c r="R2333" t="b">
        <f t="shared" si="74"/>
        <v>0</v>
      </c>
    </row>
    <row r="2334" spans="1:18" ht="15" thickBot="1" x14ac:dyDescent="0.35">
      <c r="A2334" s="2" t="s">
        <v>2788</v>
      </c>
      <c r="B2334" s="2" t="s">
        <v>1137</v>
      </c>
      <c r="C2334" s="84">
        <f>IF(COUNTIF(Table8[Tag Number], A2334), 1, 0)</f>
        <v>0</v>
      </c>
      <c r="D2334" s="85">
        <f>IF(COUNTIF(Table9[Tag Number], A2334), 1, 0)</f>
        <v>0</v>
      </c>
      <c r="E2334" s="86">
        <f>IF(COUNTIF(Table10[Tag Number], A2334), 1, 0)</f>
        <v>0</v>
      </c>
      <c r="F2334" s="86">
        <f>IF(COUNTIF(Table11[Tag Number], A2334), 1, 0)</f>
        <v>0</v>
      </c>
      <c r="G2334" s="87">
        <f t="shared" si="75"/>
        <v>0</v>
      </c>
      <c r="H2334" s="88" t="str" cm="1">
        <f t="array" ref="H2334">_xlfn.IFS(OR(_xlfn.XLOOKUP(A2334,Table9[Tag Number],Table9[Status],"-",0)="Dead",
        _xlfn.XLOOKUP(A2334,Table10[Tag Number],Table10[Status],"-",0)="Dead",
        _xlfn.XLOOKUP(A2334,Table11[Tag Number],Table11[Status],"-",0)="Dead",
        _xlfn.XLOOKUP(A2334,Table8[Tag Number],Table8[Status],"-",0)="Dead"),"Dead",
     OR(_xlfn.XLOOKUP(A2334,Table11[Tag Number],Table11[Status],"-",0)="Alive",
        _xlfn.XLOOKUP(A2334,Table10[Tag Number],Table10[Status],"-",0)="Alive",
        _xlfn.XLOOKUP(A2334,Table9[Tag Number],Table9[Status],"-",0)="Alive",
        _xlfn.XLOOKUP(A2334,Table8[Tag Number],Table8[Status],"-",0)="Alive"),"Alive",
     OR(_xlfn.XLOOKUP(A2334,Table9[Tag Number],Table9[Status],"-",0)="-",
        _xlfn.XLOOKUP(A2334,Table10[Tag Number],Table10[Status],"-",0)="-",
        _xlfn.XLOOKUP(A2334,Table11[Tag Number],Table11[Status],"-",0)="-",
        _xlfn.XLOOKUP(A2334,Table8[Tag Number],Table8[Status],"-",0)="-"),
   "-")</f>
        <v>-</v>
      </c>
      <c r="I2334" s="88" t="str">
        <f>IF((_xlfn.XLOOKUP(B2334,[2]Sheet1!$A$2:$A$198,[2]Sheet1!$B$2:$B$198,"-",0)="Glade"),"Out","No")</f>
        <v>No</v>
      </c>
      <c r="J2334" s="94"/>
      <c r="K2334" s="95"/>
      <c r="L2334" s="95"/>
      <c r="M2334" s="95"/>
      <c r="N2334" s="96"/>
      <c r="O2334" s="89"/>
      <c r="R2334" t="b">
        <f t="shared" si="74"/>
        <v>0</v>
      </c>
    </row>
    <row r="2335" spans="1:18" ht="15" thickBot="1" x14ac:dyDescent="0.35">
      <c r="A2335" s="3" t="s">
        <v>2789</v>
      </c>
      <c r="B2335" s="3" t="s">
        <v>1137</v>
      </c>
      <c r="C2335" s="84">
        <f>IF(COUNTIF(Table8[Tag Number], A2335), 1, 0)</f>
        <v>0</v>
      </c>
      <c r="D2335" s="85">
        <f>IF(COUNTIF(Table9[Tag Number], A2335), 1, 0)</f>
        <v>0</v>
      </c>
      <c r="E2335" s="86">
        <f>IF(COUNTIF(Table10[Tag Number], A2335), 1, 0)</f>
        <v>0</v>
      </c>
      <c r="F2335" s="86">
        <f>IF(COUNTIF(Table11[Tag Number], A2335), 1, 0)</f>
        <v>0</v>
      </c>
      <c r="G2335" s="87">
        <f t="shared" si="75"/>
        <v>0</v>
      </c>
      <c r="H2335" s="88" t="str" cm="1">
        <f t="array" ref="H2335">_xlfn.IFS(OR(_xlfn.XLOOKUP(A2335,Table9[Tag Number],Table9[Status],"-",0)="Dead",
        _xlfn.XLOOKUP(A2335,Table10[Tag Number],Table10[Status],"-",0)="Dead",
        _xlfn.XLOOKUP(A2335,Table11[Tag Number],Table11[Status],"-",0)="Dead",
        _xlfn.XLOOKUP(A2335,Table8[Tag Number],Table8[Status],"-",0)="Dead"),"Dead",
     OR(_xlfn.XLOOKUP(A2335,Table11[Tag Number],Table11[Status],"-",0)="Alive",
        _xlfn.XLOOKUP(A2335,Table10[Tag Number],Table10[Status],"-",0)="Alive",
        _xlfn.XLOOKUP(A2335,Table9[Tag Number],Table9[Status],"-",0)="Alive",
        _xlfn.XLOOKUP(A2335,Table8[Tag Number],Table8[Status],"-",0)="Alive"),"Alive",
     OR(_xlfn.XLOOKUP(A2335,Table9[Tag Number],Table9[Status],"-",0)="-",
        _xlfn.XLOOKUP(A2335,Table10[Tag Number],Table10[Status],"-",0)="-",
        _xlfn.XLOOKUP(A2335,Table11[Tag Number],Table11[Status],"-",0)="-",
        _xlfn.XLOOKUP(A2335,Table8[Tag Number],Table8[Status],"-",0)="-"),
   "-")</f>
        <v>-</v>
      </c>
      <c r="I2335" s="88" t="str">
        <f>IF((_xlfn.XLOOKUP(B2335,[2]Sheet1!$A$2:$A$198,[2]Sheet1!$B$2:$B$198,"-",0)="Glade"),"Out","No")</f>
        <v>No</v>
      </c>
      <c r="J2335" s="94"/>
      <c r="K2335" s="95"/>
      <c r="L2335" s="95"/>
      <c r="M2335" s="95"/>
      <c r="N2335" s="96"/>
      <c r="O2335" s="89"/>
      <c r="R2335" t="b">
        <f t="shared" si="74"/>
        <v>0</v>
      </c>
    </row>
    <row r="2336" spans="1:18" ht="15" thickBot="1" x14ac:dyDescent="0.35">
      <c r="A2336" s="2" t="s">
        <v>2790</v>
      </c>
      <c r="B2336" s="2" t="s">
        <v>1137</v>
      </c>
      <c r="C2336" s="84">
        <f>IF(COUNTIF(Table8[Tag Number], A2336), 1, 0)</f>
        <v>0</v>
      </c>
      <c r="D2336" s="85">
        <f>IF(COUNTIF(Table9[Tag Number], A2336), 1, 0)</f>
        <v>0</v>
      </c>
      <c r="E2336" s="86">
        <f>IF(COUNTIF(Table10[Tag Number], A2336), 1, 0)</f>
        <v>0</v>
      </c>
      <c r="F2336" s="86">
        <f>IF(COUNTIF(Table11[Tag Number], A2336), 1, 0)</f>
        <v>0</v>
      </c>
      <c r="G2336" s="87">
        <f t="shared" si="75"/>
        <v>0</v>
      </c>
      <c r="H2336" s="88" t="str" cm="1">
        <f t="array" ref="H2336">_xlfn.IFS(OR(_xlfn.XLOOKUP(A2336,Table9[Tag Number],Table9[Status],"-",0)="Dead",
        _xlfn.XLOOKUP(A2336,Table10[Tag Number],Table10[Status],"-",0)="Dead",
        _xlfn.XLOOKUP(A2336,Table11[Tag Number],Table11[Status],"-",0)="Dead",
        _xlfn.XLOOKUP(A2336,Table8[Tag Number],Table8[Status],"-",0)="Dead"),"Dead",
     OR(_xlfn.XLOOKUP(A2336,Table11[Tag Number],Table11[Status],"-",0)="Alive",
        _xlfn.XLOOKUP(A2336,Table10[Tag Number],Table10[Status],"-",0)="Alive",
        _xlfn.XLOOKUP(A2336,Table9[Tag Number],Table9[Status],"-",0)="Alive",
        _xlfn.XLOOKUP(A2336,Table8[Tag Number],Table8[Status],"-",0)="Alive"),"Alive",
     OR(_xlfn.XLOOKUP(A2336,Table9[Tag Number],Table9[Status],"-",0)="-",
        _xlfn.XLOOKUP(A2336,Table10[Tag Number],Table10[Status],"-",0)="-",
        _xlfn.XLOOKUP(A2336,Table11[Tag Number],Table11[Status],"-",0)="-",
        _xlfn.XLOOKUP(A2336,Table8[Tag Number],Table8[Status],"-",0)="-"),
   "-")</f>
        <v>-</v>
      </c>
      <c r="I2336" s="88" t="str">
        <f>IF((_xlfn.XLOOKUP(B2336,[2]Sheet1!$A$2:$A$198,[2]Sheet1!$B$2:$B$198,"-",0)="Glade"),"Out","No")</f>
        <v>No</v>
      </c>
      <c r="J2336" s="94"/>
      <c r="K2336" s="95"/>
      <c r="L2336" s="95"/>
      <c r="M2336" s="95"/>
      <c r="N2336" s="96"/>
      <c r="O2336" s="89"/>
      <c r="R2336" t="b">
        <f t="shared" si="74"/>
        <v>0</v>
      </c>
    </row>
    <row r="2337" spans="1:18" ht="15" thickBot="1" x14ac:dyDescent="0.35">
      <c r="A2337" s="3" t="s">
        <v>2791</v>
      </c>
      <c r="B2337" s="3" t="s">
        <v>1137</v>
      </c>
      <c r="C2337" s="84">
        <f>IF(COUNTIF(Table8[Tag Number], A2337), 1, 0)</f>
        <v>0</v>
      </c>
      <c r="D2337" s="85">
        <f>IF(COUNTIF(Table9[Tag Number], A2337), 1, 0)</f>
        <v>0</v>
      </c>
      <c r="E2337" s="86">
        <f>IF(COUNTIF(Table10[Tag Number], A2337), 1, 0)</f>
        <v>0</v>
      </c>
      <c r="F2337" s="86">
        <f>IF(COUNTIF(Table11[Tag Number], A2337), 1, 0)</f>
        <v>0</v>
      </c>
      <c r="G2337" s="87">
        <f t="shared" si="75"/>
        <v>0</v>
      </c>
      <c r="H2337" s="88" t="str" cm="1">
        <f t="array" ref="H2337">_xlfn.IFS(OR(_xlfn.XLOOKUP(A2337,Table9[Tag Number],Table9[Status],"-",0)="Dead",
        _xlfn.XLOOKUP(A2337,Table10[Tag Number],Table10[Status],"-",0)="Dead",
        _xlfn.XLOOKUP(A2337,Table11[Tag Number],Table11[Status],"-",0)="Dead",
        _xlfn.XLOOKUP(A2337,Table8[Tag Number],Table8[Status],"-",0)="Dead"),"Dead",
     OR(_xlfn.XLOOKUP(A2337,Table11[Tag Number],Table11[Status],"-",0)="Alive",
        _xlfn.XLOOKUP(A2337,Table10[Tag Number],Table10[Status],"-",0)="Alive",
        _xlfn.XLOOKUP(A2337,Table9[Tag Number],Table9[Status],"-",0)="Alive",
        _xlfn.XLOOKUP(A2337,Table8[Tag Number],Table8[Status],"-",0)="Alive"),"Alive",
     OR(_xlfn.XLOOKUP(A2337,Table9[Tag Number],Table9[Status],"-",0)="-",
        _xlfn.XLOOKUP(A2337,Table10[Tag Number],Table10[Status],"-",0)="-",
        _xlfn.XLOOKUP(A2337,Table11[Tag Number],Table11[Status],"-",0)="-",
        _xlfn.XLOOKUP(A2337,Table8[Tag Number],Table8[Status],"-",0)="-"),
   "-")</f>
        <v>-</v>
      </c>
      <c r="I2337" s="88" t="str">
        <f>IF((_xlfn.XLOOKUP(B2337,[2]Sheet1!$A$2:$A$198,[2]Sheet1!$B$2:$B$198,"-",0)="Glade"),"Out","No")</f>
        <v>No</v>
      </c>
      <c r="J2337" s="94"/>
      <c r="K2337" s="95"/>
      <c r="L2337" s="95"/>
      <c r="M2337" s="95"/>
      <c r="N2337" s="96"/>
      <c r="O2337" s="89"/>
      <c r="R2337" t="b">
        <f t="shared" si="74"/>
        <v>0</v>
      </c>
    </row>
    <row r="2338" spans="1:18" ht="15" thickBot="1" x14ac:dyDescent="0.35">
      <c r="A2338" s="2" t="s">
        <v>393</v>
      </c>
      <c r="B2338" s="2" t="s">
        <v>1145</v>
      </c>
      <c r="C2338" s="84">
        <f>IF(COUNTIF(Table8[Tag Number], A2338), 1, 0)</f>
        <v>0</v>
      </c>
      <c r="D2338" s="85">
        <f>IF(COUNTIF(Table9[Tag Number], A2338), 1, 0)</f>
        <v>1</v>
      </c>
      <c r="E2338" s="86">
        <f>IF(COUNTIF(Table10[Tag Number], A2338), 1, 0)</f>
        <v>1</v>
      </c>
      <c r="F2338" s="86">
        <f>IF(COUNTIF(Table11[Tag Number], A2338), 1, 0)</f>
        <v>1</v>
      </c>
      <c r="G2338" s="87">
        <f t="shared" si="75"/>
        <v>3</v>
      </c>
      <c r="H2338" s="88" t="str" cm="1">
        <f t="array" ref="H2338">_xlfn.IFS(OR(_xlfn.XLOOKUP(A2338,Table9[Tag Number],Table9[Status],"-",0)="Dead",
        _xlfn.XLOOKUP(A2338,Table10[Tag Number],Table10[Status],"-",0)="Dead",
        _xlfn.XLOOKUP(A2338,Table11[Tag Number],Table11[Status],"-",0)="Dead",
        _xlfn.XLOOKUP(A2338,Table8[Tag Number],Table8[Status],"-",0)="Dead"),"Dead",
     OR(_xlfn.XLOOKUP(A2338,Table11[Tag Number],Table11[Status],"-",0)="Alive",
        _xlfn.XLOOKUP(A2338,Table10[Tag Number],Table10[Status],"-",0)="Alive",
        _xlfn.XLOOKUP(A2338,Table9[Tag Number],Table9[Status],"-",0)="Alive",
        _xlfn.XLOOKUP(A2338,Table8[Tag Number],Table8[Status],"-",0)="Alive"),"Alive",
     OR(_xlfn.XLOOKUP(A2338,Table9[Tag Number],Table9[Status],"-",0)="-",
        _xlfn.XLOOKUP(A2338,Table10[Tag Number],Table10[Status],"-",0)="-",
        _xlfn.XLOOKUP(A2338,Table11[Tag Number],Table11[Status],"-",0)="-",
        _xlfn.XLOOKUP(A2338,Table8[Tag Number],Table8[Status],"-",0)="-"),
   "-")</f>
        <v>Alive</v>
      </c>
      <c r="I2338" s="88" t="str">
        <f>IF((_xlfn.XLOOKUP(B2338,[2]Sheet1!$A$2:$A$198,[2]Sheet1!$B$2:$B$198,"-",0)="Glade"),"Out","No")</f>
        <v>No</v>
      </c>
      <c r="J2338" s="94"/>
      <c r="K2338" s="95"/>
      <c r="L2338" s="95"/>
      <c r="M2338" s="95"/>
      <c r="N2338" s="96"/>
      <c r="O2338" s="89"/>
      <c r="R2338" t="str">
        <f t="shared" si="74"/>
        <v>D362</v>
      </c>
    </row>
    <row r="2339" spans="1:18" ht="15" thickBot="1" x14ac:dyDescent="0.35">
      <c r="A2339" s="3" t="s">
        <v>2792</v>
      </c>
      <c r="B2339" s="3" t="s">
        <v>1137</v>
      </c>
      <c r="C2339" s="84">
        <f>IF(COUNTIF(Table8[Tag Number], A2339), 1, 0)</f>
        <v>0</v>
      </c>
      <c r="D2339" s="85">
        <f>IF(COUNTIF(Table9[Tag Number], A2339), 1, 0)</f>
        <v>0</v>
      </c>
      <c r="E2339" s="86">
        <f>IF(COUNTIF(Table10[Tag Number], A2339), 1, 0)</f>
        <v>0</v>
      </c>
      <c r="F2339" s="86">
        <f>IF(COUNTIF(Table11[Tag Number], A2339), 1, 0)</f>
        <v>0</v>
      </c>
      <c r="G2339" s="87">
        <f t="shared" si="75"/>
        <v>0</v>
      </c>
      <c r="H2339" s="88" t="str" cm="1">
        <f t="array" ref="H2339">_xlfn.IFS(OR(_xlfn.XLOOKUP(A2339,Table9[Tag Number],Table9[Status],"-",0)="Dead",
        _xlfn.XLOOKUP(A2339,Table10[Tag Number],Table10[Status],"-",0)="Dead",
        _xlfn.XLOOKUP(A2339,Table11[Tag Number],Table11[Status],"-",0)="Dead",
        _xlfn.XLOOKUP(A2339,Table8[Tag Number],Table8[Status],"-",0)="Dead"),"Dead",
     OR(_xlfn.XLOOKUP(A2339,Table11[Tag Number],Table11[Status],"-",0)="Alive",
        _xlfn.XLOOKUP(A2339,Table10[Tag Number],Table10[Status],"-",0)="Alive",
        _xlfn.XLOOKUP(A2339,Table9[Tag Number],Table9[Status],"-",0)="Alive",
        _xlfn.XLOOKUP(A2339,Table8[Tag Number],Table8[Status],"-",0)="Alive"),"Alive",
     OR(_xlfn.XLOOKUP(A2339,Table9[Tag Number],Table9[Status],"-",0)="-",
        _xlfn.XLOOKUP(A2339,Table10[Tag Number],Table10[Status],"-",0)="-",
        _xlfn.XLOOKUP(A2339,Table11[Tag Number],Table11[Status],"-",0)="-",
        _xlfn.XLOOKUP(A2339,Table8[Tag Number],Table8[Status],"-",0)="-"),
   "-")</f>
        <v>-</v>
      </c>
      <c r="I2339" s="88" t="str">
        <f>IF((_xlfn.XLOOKUP(B2339,[2]Sheet1!$A$2:$A$198,[2]Sheet1!$B$2:$B$198,"-",0)="Glade"),"Out","No")</f>
        <v>No</v>
      </c>
      <c r="J2339" s="94"/>
      <c r="K2339" s="95"/>
      <c r="L2339" s="95"/>
      <c r="M2339" s="95"/>
      <c r="N2339" s="96"/>
      <c r="O2339" s="89"/>
      <c r="R2339" t="b">
        <f t="shared" si="74"/>
        <v>0</v>
      </c>
    </row>
    <row r="2340" spans="1:18" ht="15" thickBot="1" x14ac:dyDescent="0.35">
      <c r="A2340" s="2" t="s">
        <v>2793</v>
      </c>
      <c r="B2340" s="2" t="s">
        <v>1137</v>
      </c>
      <c r="C2340" s="84">
        <f>IF(COUNTIF(Table8[Tag Number], A2340), 1, 0)</f>
        <v>0</v>
      </c>
      <c r="D2340" s="85">
        <f>IF(COUNTIF(Table9[Tag Number], A2340), 1, 0)</f>
        <v>0</v>
      </c>
      <c r="E2340" s="86">
        <f>IF(COUNTIF(Table10[Tag Number], A2340), 1, 0)</f>
        <v>0</v>
      </c>
      <c r="F2340" s="86">
        <f>IF(COUNTIF(Table11[Tag Number], A2340), 1, 0)</f>
        <v>0</v>
      </c>
      <c r="G2340" s="87">
        <f t="shared" si="75"/>
        <v>0</v>
      </c>
      <c r="H2340" s="88" t="str" cm="1">
        <f t="array" ref="H2340">_xlfn.IFS(OR(_xlfn.XLOOKUP(A2340,Table9[Tag Number],Table9[Status],"-",0)="Dead",
        _xlfn.XLOOKUP(A2340,Table10[Tag Number],Table10[Status],"-",0)="Dead",
        _xlfn.XLOOKUP(A2340,Table11[Tag Number],Table11[Status],"-",0)="Dead",
        _xlfn.XLOOKUP(A2340,Table8[Tag Number],Table8[Status],"-",0)="Dead"),"Dead",
     OR(_xlfn.XLOOKUP(A2340,Table11[Tag Number],Table11[Status],"-",0)="Alive",
        _xlfn.XLOOKUP(A2340,Table10[Tag Number],Table10[Status],"-",0)="Alive",
        _xlfn.XLOOKUP(A2340,Table9[Tag Number],Table9[Status],"-",0)="Alive",
        _xlfn.XLOOKUP(A2340,Table8[Tag Number],Table8[Status],"-",0)="Alive"),"Alive",
     OR(_xlfn.XLOOKUP(A2340,Table9[Tag Number],Table9[Status],"-",0)="-",
        _xlfn.XLOOKUP(A2340,Table10[Tag Number],Table10[Status],"-",0)="-",
        _xlfn.XLOOKUP(A2340,Table11[Tag Number],Table11[Status],"-",0)="-",
        _xlfn.XLOOKUP(A2340,Table8[Tag Number],Table8[Status],"-",0)="-"),
   "-")</f>
        <v>-</v>
      </c>
      <c r="I2340" s="88" t="str">
        <f>IF((_xlfn.XLOOKUP(B2340,[2]Sheet1!$A$2:$A$198,[2]Sheet1!$B$2:$B$198,"-",0)="Glade"),"Out","No")</f>
        <v>No</v>
      </c>
      <c r="J2340" s="94"/>
      <c r="K2340" s="95"/>
      <c r="L2340" s="95"/>
      <c r="M2340" s="95"/>
      <c r="N2340" s="96"/>
      <c r="O2340" s="89"/>
      <c r="R2340" t="b">
        <f t="shared" si="74"/>
        <v>0</v>
      </c>
    </row>
    <row r="2341" spans="1:18" ht="15" thickBot="1" x14ac:dyDescent="0.35">
      <c r="A2341" s="3" t="s">
        <v>829</v>
      </c>
      <c r="B2341" s="3" t="s">
        <v>1137</v>
      </c>
      <c r="C2341" s="84">
        <f>IF(COUNTIF(Table8[Tag Number], A2341), 1, 0)</f>
        <v>0</v>
      </c>
      <c r="D2341" s="85">
        <f>IF(COUNTIF(Table9[Tag Number], A2341), 1, 0)</f>
        <v>0</v>
      </c>
      <c r="E2341" s="86">
        <f>IF(COUNTIF(Table10[Tag Number], A2341), 1, 0)</f>
        <v>1</v>
      </c>
      <c r="F2341" s="86">
        <f>IF(COUNTIF(Table11[Tag Number], A2341), 1, 0)</f>
        <v>0</v>
      </c>
      <c r="G2341" s="87">
        <f t="shared" si="75"/>
        <v>1</v>
      </c>
      <c r="H2341" s="88" t="str" cm="1">
        <f t="array" ref="H2341">_xlfn.IFS(OR(_xlfn.XLOOKUP(A2341,Table9[Tag Number],Table9[Status],"-",0)="Dead",
        _xlfn.XLOOKUP(A2341,Table10[Tag Number],Table10[Status],"-",0)="Dead",
        _xlfn.XLOOKUP(A2341,Table11[Tag Number],Table11[Status],"-",0)="Dead",
        _xlfn.XLOOKUP(A2341,Table8[Tag Number],Table8[Status],"-",0)="Dead"),"Dead",
     OR(_xlfn.XLOOKUP(A2341,Table11[Tag Number],Table11[Status],"-",0)="Alive",
        _xlfn.XLOOKUP(A2341,Table10[Tag Number],Table10[Status],"-",0)="Alive",
        _xlfn.XLOOKUP(A2341,Table9[Tag Number],Table9[Status],"-",0)="Alive",
        _xlfn.XLOOKUP(A2341,Table8[Tag Number],Table8[Status],"-",0)="Alive"),"Alive",
     OR(_xlfn.XLOOKUP(A2341,Table9[Tag Number],Table9[Status],"-",0)="-",
        _xlfn.XLOOKUP(A2341,Table10[Tag Number],Table10[Status],"-",0)="-",
        _xlfn.XLOOKUP(A2341,Table11[Tag Number],Table11[Status],"-",0)="-",
        _xlfn.XLOOKUP(A2341,Table8[Tag Number],Table8[Status],"-",0)="-"),
   "-")</f>
        <v>Dead</v>
      </c>
      <c r="I2341" s="88" t="str">
        <f>IF((_xlfn.XLOOKUP(B2341,[2]Sheet1!$A$2:$A$198,[2]Sheet1!$B$2:$B$198,"-",0)="Glade"),"Out","No")</f>
        <v>No</v>
      </c>
      <c r="J2341" s="94"/>
      <c r="K2341" s="95"/>
      <c r="L2341" s="95"/>
      <c r="M2341" s="95"/>
      <c r="N2341" s="96"/>
      <c r="O2341" s="89"/>
      <c r="R2341" t="b">
        <f t="shared" si="74"/>
        <v>0</v>
      </c>
    </row>
    <row r="2342" spans="1:18" ht="15" thickBot="1" x14ac:dyDescent="0.35">
      <c r="A2342" s="2" t="s">
        <v>2794</v>
      </c>
      <c r="B2342" s="2" t="s">
        <v>1137</v>
      </c>
      <c r="C2342" s="84">
        <f>IF(COUNTIF(Table8[Tag Number], A2342), 1, 0)</f>
        <v>0</v>
      </c>
      <c r="D2342" s="85">
        <f>IF(COUNTIF(Table9[Tag Number], A2342), 1, 0)</f>
        <v>0</v>
      </c>
      <c r="E2342" s="86">
        <f>IF(COUNTIF(Table10[Tag Number], A2342), 1, 0)</f>
        <v>0</v>
      </c>
      <c r="F2342" s="86">
        <f>IF(COUNTIF(Table11[Tag Number], A2342), 1, 0)</f>
        <v>0</v>
      </c>
      <c r="G2342" s="87">
        <f t="shared" si="75"/>
        <v>0</v>
      </c>
      <c r="H2342" s="88" t="str" cm="1">
        <f t="array" ref="H2342">_xlfn.IFS(OR(_xlfn.XLOOKUP(A2342,Table9[Tag Number],Table9[Status],"-",0)="Dead",
        _xlfn.XLOOKUP(A2342,Table10[Tag Number],Table10[Status],"-",0)="Dead",
        _xlfn.XLOOKUP(A2342,Table11[Tag Number],Table11[Status],"-",0)="Dead",
        _xlfn.XLOOKUP(A2342,Table8[Tag Number],Table8[Status],"-",0)="Dead"),"Dead",
     OR(_xlfn.XLOOKUP(A2342,Table11[Tag Number],Table11[Status],"-",0)="Alive",
        _xlfn.XLOOKUP(A2342,Table10[Tag Number],Table10[Status],"-",0)="Alive",
        _xlfn.XLOOKUP(A2342,Table9[Tag Number],Table9[Status],"-",0)="Alive",
        _xlfn.XLOOKUP(A2342,Table8[Tag Number],Table8[Status],"-",0)="Alive"),"Alive",
     OR(_xlfn.XLOOKUP(A2342,Table9[Tag Number],Table9[Status],"-",0)="-",
        _xlfn.XLOOKUP(A2342,Table10[Tag Number],Table10[Status],"-",0)="-",
        _xlfn.XLOOKUP(A2342,Table11[Tag Number],Table11[Status],"-",0)="-",
        _xlfn.XLOOKUP(A2342,Table8[Tag Number],Table8[Status],"-",0)="-"),
   "-")</f>
        <v>-</v>
      </c>
      <c r="I2342" s="88" t="str">
        <f>IF((_xlfn.XLOOKUP(B2342,[2]Sheet1!$A$2:$A$198,[2]Sheet1!$B$2:$B$198,"-",0)="Glade"),"Out","No")</f>
        <v>No</v>
      </c>
      <c r="J2342" s="94"/>
      <c r="K2342" s="95"/>
      <c r="L2342" s="95"/>
      <c r="M2342" s="95"/>
      <c r="N2342" s="96"/>
      <c r="O2342" s="89"/>
      <c r="R2342" t="b">
        <f t="shared" si="74"/>
        <v>0</v>
      </c>
    </row>
    <row r="2343" spans="1:18" ht="15" thickBot="1" x14ac:dyDescent="0.35">
      <c r="A2343" s="3" t="s">
        <v>832</v>
      </c>
      <c r="B2343" s="3" t="s">
        <v>1137</v>
      </c>
      <c r="C2343" s="84">
        <f>IF(COUNTIF(Table8[Tag Number], A2343), 1, 0)</f>
        <v>0</v>
      </c>
      <c r="D2343" s="85">
        <f>IF(COUNTIF(Table9[Tag Number], A2343), 1, 0)</f>
        <v>1</v>
      </c>
      <c r="E2343" s="86">
        <f>IF(COUNTIF(Table10[Tag Number], A2343), 1, 0)</f>
        <v>1</v>
      </c>
      <c r="F2343" s="86">
        <f>IF(COUNTIF(Table11[Tag Number], A2343), 1, 0)</f>
        <v>1</v>
      </c>
      <c r="G2343" s="87">
        <f t="shared" si="75"/>
        <v>3</v>
      </c>
      <c r="H2343" s="88" t="str" cm="1">
        <f t="array" ref="H2343">_xlfn.IFS(OR(_xlfn.XLOOKUP(A2343,Table9[Tag Number],Table9[Status],"-",0)="Dead",
        _xlfn.XLOOKUP(A2343,Table10[Tag Number],Table10[Status],"-",0)="Dead",
        _xlfn.XLOOKUP(A2343,Table11[Tag Number],Table11[Status],"-",0)="Dead",
        _xlfn.XLOOKUP(A2343,Table8[Tag Number],Table8[Status],"-",0)="Dead"),"Dead",
     OR(_xlfn.XLOOKUP(A2343,Table11[Tag Number],Table11[Status],"-",0)="Alive",
        _xlfn.XLOOKUP(A2343,Table10[Tag Number],Table10[Status],"-",0)="Alive",
        _xlfn.XLOOKUP(A2343,Table9[Tag Number],Table9[Status],"-",0)="Alive",
        _xlfn.XLOOKUP(A2343,Table8[Tag Number],Table8[Status],"-",0)="Alive"),"Alive",
     OR(_xlfn.XLOOKUP(A2343,Table9[Tag Number],Table9[Status],"-",0)="-",
        _xlfn.XLOOKUP(A2343,Table10[Tag Number],Table10[Status],"-",0)="-",
        _xlfn.XLOOKUP(A2343,Table11[Tag Number],Table11[Status],"-",0)="-",
        _xlfn.XLOOKUP(A2343,Table8[Tag Number],Table8[Status],"-",0)="-"),
   "-")</f>
        <v>Alive</v>
      </c>
      <c r="I2343" s="88" t="str">
        <f>IF((_xlfn.XLOOKUP(B2343,[2]Sheet1!$A$2:$A$198,[2]Sheet1!$B$2:$B$198,"-",0)="Glade"),"Out","No")</f>
        <v>No</v>
      </c>
      <c r="J2343" s="94"/>
      <c r="K2343" s="95"/>
      <c r="L2343" s="95"/>
      <c r="M2343" s="95"/>
      <c r="N2343" s="96"/>
      <c r="O2343" s="89"/>
      <c r="R2343" t="str">
        <f t="shared" si="74"/>
        <v>D367</v>
      </c>
    </row>
    <row r="2344" spans="1:18" ht="15" thickBot="1" x14ac:dyDescent="0.35">
      <c r="A2344" s="2" t="s">
        <v>2795</v>
      </c>
      <c r="B2344" s="2" t="s">
        <v>1137</v>
      </c>
      <c r="C2344" s="84">
        <f>IF(COUNTIF(Table8[Tag Number], A2344), 1, 0)</f>
        <v>0</v>
      </c>
      <c r="D2344" s="85">
        <f>IF(COUNTIF(Table9[Tag Number], A2344), 1, 0)</f>
        <v>0</v>
      </c>
      <c r="E2344" s="86">
        <f>IF(COUNTIF(Table10[Tag Number], A2344), 1, 0)</f>
        <v>0</v>
      </c>
      <c r="F2344" s="86">
        <f>IF(COUNTIF(Table11[Tag Number], A2344), 1, 0)</f>
        <v>0</v>
      </c>
      <c r="G2344" s="87">
        <f t="shared" si="75"/>
        <v>0</v>
      </c>
      <c r="H2344" s="88" t="str" cm="1">
        <f t="array" ref="H2344">_xlfn.IFS(OR(_xlfn.XLOOKUP(A2344,Table9[Tag Number],Table9[Status],"-",0)="Dead",
        _xlfn.XLOOKUP(A2344,Table10[Tag Number],Table10[Status],"-",0)="Dead",
        _xlfn.XLOOKUP(A2344,Table11[Tag Number],Table11[Status],"-",0)="Dead",
        _xlfn.XLOOKUP(A2344,Table8[Tag Number],Table8[Status],"-",0)="Dead"),"Dead",
     OR(_xlfn.XLOOKUP(A2344,Table11[Tag Number],Table11[Status],"-",0)="Alive",
        _xlfn.XLOOKUP(A2344,Table10[Tag Number],Table10[Status],"-",0)="Alive",
        _xlfn.XLOOKUP(A2344,Table9[Tag Number],Table9[Status],"-",0)="Alive",
        _xlfn.XLOOKUP(A2344,Table8[Tag Number],Table8[Status],"-",0)="Alive"),"Alive",
     OR(_xlfn.XLOOKUP(A2344,Table9[Tag Number],Table9[Status],"-",0)="-",
        _xlfn.XLOOKUP(A2344,Table10[Tag Number],Table10[Status],"-",0)="-",
        _xlfn.XLOOKUP(A2344,Table11[Tag Number],Table11[Status],"-",0)="-",
        _xlfn.XLOOKUP(A2344,Table8[Tag Number],Table8[Status],"-",0)="-"),
   "-")</f>
        <v>-</v>
      </c>
      <c r="I2344" s="88" t="str">
        <f>IF((_xlfn.XLOOKUP(B2344,[2]Sheet1!$A$2:$A$198,[2]Sheet1!$B$2:$B$198,"-",0)="Glade"),"Out","No")</f>
        <v>No</v>
      </c>
      <c r="J2344" s="94"/>
      <c r="K2344" s="95"/>
      <c r="L2344" s="95"/>
      <c r="M2344" s="95"/>
      <c r="N2344" s="96"/>
      <c r="O2344" s="89"/>
      <c r="R2344" t="b">
        <f t="shared" si="74"/>
        <v>0</v>
      </c>
    </row>
    <row r="2345" spans="1:18" ht="15" thickBot="1" x14ac:dyDescent="0.35">
      <c r="A2345" s="3" t="s">
        <v>2796</v>
      </c>
      <c r="B2345" s="3" t="s">
        <v>1137</v>
      </c>
      <c r="C2345" s="84">
        <f>IF(COUNTIF(Table8[Tag Number], A2345), 1, 0)</f>
        <v>0</v>
      </c>
      <c r="D2345" s="85">
        <f>IF(COUNTIF(Table9[Tag Number], A2345), 1, 0)</f>
        <v>0</v>
      </c>
      <c r="E2345" s="86">
        <f>IF(COUNTIF(Table10[Tag Number], A2345), 1, 0)</f>
        <v>0</v>
      </c>
      <c r="F2345" s="86">
        <f>IF(COUNTIF(Table11[Tag Number], A2345), 1, 0)</f>
        <v>0</v>
      </c>
      <c r="G2345" s="87">
        <f t="shared" si="75"/>
        <v>0</v>
      </c>
      <c r="H2345" s="88" t="str" cm="1">
        <f t="array" ref="H2345">_xlfn.IFS(OR(_xlfn.XLOOKUP(A2345,Table9[Tag Number],Table9[Status],"-",0)="Dead",
        _xlfn.XLOOKUP(A2345,Table10[Tag Number],Table10[Status],"-",0)="Dead",
        _xlfn.XLOOKUP(A2345,Table11[Tag Number],Table11[Status],"-",0)="Dead",
        _xlfn.XLOOKUP(A2345,Table8[Tag Number],Table8[Status],"-",0)="Dead"),"Dead",
     OR(_xlfn.XLOOKUP(A2345,Table11[Tag Number],Table11[Status],"-",0)="Alive",
        _xlfn.XLOOKUP(A2345,Table10[Tag Number],Table10[Status],"-",0)="Alive",
        _xlfn.XLOOKUP(A2345,Table9[Tag Number],Table9[Status],"-",0)="Alive",
        _xlfn.XLOOKUP(A2345,Table8[Tag Number],Table8[Status],"-",0)="Alive"),"Alive",
     OR(_xlfn.XLOOKUP(A2345,Table9[Tag Number],Table9[Status],"-",0)="-",
        _xlfn.XLOOKUP(A2345,Table10[Tag Number],Table10[Status],"-",0)="-",
        _xlfn.XLOOKUP(A2345,Table11[Tag Number],Table11[Status],"-",0)="-",
        _xlfn.XLOOKUP(A2345,Table8[Tag Number],Table8[Status],"-",0)="-"),
   "-")</f>
        <v>-</v>
      </c>
      <c r="I2345" s="88" t="str">
        <f>IF((_xlfn.XLOOKUP(B2345,[2]Sheet1!$A$2:$A$198,[2]Sheet1!$B$2:$B$198,"-",0)="Glade"),"Out","No")</f>
        <v>No</v>
      </c>
      <c r="J2345" s="94"/>
      <c r="K2345" s="95"/>
      <c r="L2345" s="95"/>
      <c r="M2345" s="95"/>
      <c r="N2345" s="96"/>
      <c r="O2345" s="89"/>
      <c r="R2345" t="b">
        <f t="shared" si="74"/>
        <v>0</v>
      </c>
    </row>
    <row r="2346" spans="1:18" ht="15" thickBot="1" x14ac:dyDescent="0.35">
      <c r="A2346" s="2" t="s">
        <v>447</v>
      </c>
      <c r="B2346" s="2" t="s">
        <v>1137</v>
      </c>
      <c r="C2346" s="84">
        <f>IF(COUNTIF(Table8[Tag Number], A2346), 1, 0)</f>
        <v>0</v>
      </c>
      <c r="D2346" s="85">
        <f>IF(COUNTIF(Table9[Tag Number], A2346), 1, 0)</f>
        <v>0</v>
      </c>
      <c r="E2346" s="86">
        <f>IF(COUNTIF(Table10[Tag Number], A2346), 1, 0)</f>
        <v>0</v>
      </c>
      <c r="F2346" s="86">
        <f>IF(COUNTIF(Table11[Tag Number], A2346), 1, 0)</f>
        <v>1</v>
      </c>
      <c r="G2346" s="87">
        <f t="shared" si="75"/>
        <v>1</v>
      </c>
      <c r="H2346" s="88" t="str" cm="1">
        <f t="array" ref="H2346">_xlfn.IFS(OR(_xlfn.XLOOKUP(A2346,Table9[Tag Number],Table9[Status],"-",0)="Dead",
        _xlfn.XLOOKUP(A2346,Table10[Tag Number],Table10[Status],"-",0)="Dead",
        _xlfn.XLOOKUP(A2346,Table11[Tag Number],Table11[Status],"-",0)="Dead",
        _xlfn.XLOOKUP(A2346,Table8[Tag Number],Table8[Status],"-",0)="Dead"),"Dead",
     OR(_xlfn.XLOOKUP(A2346,Table11[Tag Number],Table11[Status],"-",0)="Alive",
        _xlfn.XLOOKUP(A2346,Table10[Tag Number],Table10[Status],"-",0)="Alive",
        _xlfn.XLOOKUP(A2346,Table9[Tag Number],Table9[Status],"-",0)="Alive",
        _xlfn.XLOOKUP(A2346,Table8[Tag Number],Table8[Status],"-",0)="Alive"),"Alive",
     OR(_xlfn.XLOOKUP(A2346,Table9[Tag Number],Table9[Status],"-",0)="-",
        _xlfn.XLOOKUP(A2346,Table10[Tag Number],Table10[Status],"-",0)="-",
        _xlfn.XLOOKUP(A2346,Table11[Tag Number],Table11[Status],"-",0)="-",
        _xlfn.XLOOKUP(A2346,Table8[Tag Number],Table8[Status],"-",0)="-"),
   "-")</f>
        <v>Alive</v>
      </c>
      <c r="I2346" s="88" t="str">
        <f>IF((_xlfn.XLOOKUP(B2346,[2]Sheet1!$A$2:$A$198,[2]Sheet1!$B$2:$B$198,"-",0)="Glade"),"Out","No")</f>
        <v>No</v>
      </c>
      <c r="J2346" s="94"/>
      <c r="K2346" s="95"/>
      <c r="L2346" s="95"/>
      <c r="M2346" s="95"/>
      <c r="N2346" s="96"/>
      <c r="O2346" s="89"/>
      <c r="R2346" t="b">
        <f t="shared" si="74"/>
        <v>0</v>
      </c>
    </row>
    <row r="2347" spans="1:18" ht="15" thickBot="1" x14ac:dyDescent="0.35">
      <c r="A2347" s="3" t="s">
        <v>2797</v>
      </c>
      <c r="B2347" s="3" t="s">
        <v>1137</v>
      </c>
      <c r="C2347" s="84">
        <f>IF(COUNTIF(Table8[Tag Number], A2347), 1, 0)</f>
        <v>0</v>
      </c>
      <c r="D2347" s="85">
        <f>IF(COUNTIF(Table9[Tag Number], A2347), 1, 0)</f>
        <v>0</v>
      </c>
      <c r="E2347" s="86">
        <f>IF(COUNTIF(Table10[Tag Number], A2347), 1, 0)</f>
        <v>0</v>
      </c>
      <c r="F2347" s="86">
        <f>IF(COUNTIF(Table11[Tag Number], A2347), 1, 0)</f>
        <v>0</v>
      </c>
      <c r="G2347" s="87">
        <f t="shared" si="75"/>
        <v>0</v>
      </c>
      <c r="H2347" s="88" t="str" cm="1">
        <f t="array" ref="H2347">_xlfn.IFS(OR(_xlfn.XLOOKUP(A2347,Table9[Tag Number],Table9[Status],"-",0)="Dead",
        _xlfn.XLOOKUP(A2347,Table10[Tag Number],Table10[Status],"-",0)="Dead",
        _xlfn.XLOOKUP(A2347,Table11[Tag Number],Table11[Status],"-",0)="Dead",
        _xlfn.XLOOKUP(A2347,Table8[Tag Number],Table8[Status],"-",0)="Dead"),"Dead",
     OR(_xlfn.XLOOKUP(A2347,Table11[Tag Number],Table11[Status],"-",0)="Alive",
        _xlfn.XLOOKUP(A2347,Table10[Tag Number],Table10[Status],"-",0)="Alive",
        _xlfn.XLOOKUP(A2347,Table9[Tag Number],Table9[Status],"-",0)="Alive",
        _xlfn.XLOOKUP(A2347,Table8[Tag Number],Table8[Status],"-",0)="Alive"),"Alive",
     OR(_xlfn.XLOOKUP(A2347,Table9[Tag Number],Table9[Status],"-",0)="-",
        _xlfn.XLOOKUP(A2347,Table10[Tag Number],Table10[Status],"-",0)="-",
        _xlfn.XLOOKUP(A2347,Table11[Tag Number],Table11[Status],"-",0)="-",
        _xlfn.XLOOKUP(A2347,Table8[Tag Number],Table8[Status],"-",0)="-"),
   "-")</f>
        <v>-</v>
      </c>
      <c r="I2347" s="88" t="str">
        <f>IF((_xlfn.XLOOKUP(B2347,[2]Sheet1!$A$2:$A$198,[2]Sheet1!$B$2:$B$198,"-",0)="Glade"),"Out","No")</f>
        <v>No</v>
      </c>
      <c r="J2347" s="94"/>
      <c r="K2347" s="95"/>
      <c r="L2347" s="95"/>
      <c r="M2347" s="95"/>
      <c r="N2347" s="96"/>
      <c r="O2347" s="89"/>
      <c r="R2347" t="b">
        <f t="shared" si="74"/>
        <v>0</v>
      </c>
    </row>
    <row r="2348" spans="1:18" ht="15" thickBot="1" x14ac:dyDescent="0.35">
      <c r="A2348" s="2" t="s">
        <v>846</v>
      </c>
      <c r="B2348" s="2" t="s">
        <v>1137</v>
      </c>
      <c r="C2348" s="84">
        <f>IF(COUNTIF(Table8[Tag Number], A2348), 1, 0)</f>
        <v>0</v>
      </c>
      <c r="D2348" s="85">
        <f>IF(COUNTIF(Table9[Tag Number], A2348), 1, 0)</f>
        <v>0</v>
      </c>
      <c r="E2348" s="86">
        <f>IF(COUNTIF(Table10[Tag Number], A2348), 1, 0)</f>
        <v>0</v>
      </c>
      <c r="F2348" s="86">
        <f>IF(COUNTIF(Table11[Tag Number], A2348), 1, 0)</f>
        <v>1</v>
      </c>
      <c r="G2348" s="87">
        <f t="shared" si="75"/>
        <v>1</v>
      </c>
      <c r="H2348" s="88" t="str" cm="1">
        <f t="array" ref="H2348">_xlfn.IFS(OR(_xlfn.XLOOKUP(A2348,Table9[Tag Number],Table9[Status],"-",0)="Dead",
        _xlfn.XLOOKUP(A2348,Table10[Tag Number],Table10[Status],"-",0)="Dead",
        _xlfn.XLOOKUP(A2348,Table11[Tag Number],Table11[Status],"-",0)="Dead",
        _xlfn.XLOOKUP(A2348,Table8[Tag Number],Table8[Status],"-",0)="Dead"),"Dead",
     OR(_xlfn.XLOOKUP(A2348,Table11[Tag Number],Table11[Status],"-",0)="Alive",
        _xlfn.XLOOKUP(A2348,Table10[Tag Number],Table10[Status],"-",0)="Alive",
        _xlfn.XLOOKUP(A2348,Table9[Tag Number],Table9[Status],"-",0)="Alive",
        _xlfn.XLOOKUP(A2348,Table8[Tag Number],Table8[Status],"-",0)="Alive"),"Alive",
     OR(_xlfn.XLOOKUP(A2348,Table9[Tag Number],Table9[Status],"-",0)="-",
        _xlfn.XLOOKUP(A2348,Table10[Tag Number],Table10[Status],"-",0)="-",
        _xlfn.XLOOKUP(A2348,Table11[Tag Number],Table11[Status],"-",0)="-",
        _xlfn.XLOOKUP(A2348,Table8[Tag Number],Table8[Status],"-",0)="-"),
   "-")</f>
        <v>Alive</v>
      </c>
      <c r="I2348" s="88" t="str">
        <f>IF((_xlfn.XLOOKUP(B2348,[2]Sheet1!$A$2:$A$198,[2]Sheet1!$B$2:$B$198,"-",0)="Glade"),"Out","No")</f>
        <v>No</v>
      </c>
      <c r="J2348" s="94"/>
      <c r="K2348" s="95"/>
      <c r="L2348" s="95"/>
      <c r="M2348" s="95"/>
      <c r="N2348" s="96"/>
      <c r="O2348" s="89"/>
      <c r="R2348" t="b">
        <f t="shared" si="74"/>
        <v>0</v>
      </c>
    </row>
    <row r="2349" spans="1:18" ht="15" thickBot="1" x14ac:dyDescent="0.35">
      <c r="A2349" s="3" t="s">
        <v>2798</v>
      </c>
      <c r="B2349" s="3" t="s">
        <v>1137</v>
      </c>
      <c r="C2349" s="84">
        <f>IF(COUNTIF(Table8[Tag Number], A2349), 1, 0)</f>
        <v>0</v>
      </c>
      <c r="D2349" s="85">
        <f>IF(COUNTIF(Table9[Tag Number], A2349), 1, 0)</f>
        <v>0</v>
      </c>
      <c r="E2349" s="86">
        <f>IF(COUNTIF(Table10[Tag Number], A2349), 1, 0)</f>
        <v>0</v>
      </c>
      <c r="F2349" s="86">
        <f>IF(COUNTIF(Table11[Tag Number], A2349), 1, 0)</f>
        <v>0</v>
      </c>
      <c r="G2349" s="87">
        <f t="shared" si="75"/>
        <v>0</v>
      </c>
      <c r="H2349" s="88" t="str" cm="1">
        <f t="array" ref="H2349">_xlfn.IFS(OR(_xlfn.XLOOKUP(A2349,Table9[Tag Number],Table9[Status],"-",0)="Dead",
        _xlfn.XLOOKUP(A2349,Table10[Tag Number],Table10[Status],"-",0)="Dead",
        _xlfn.XLOOKUP(A2349,Table11[Tag Number],Table11[Status],"-",0)="Dead",
        _xlfn.XLOOKUP(A2349,Table8[Tag Number],Table8[Status],"-",0)="Dead"),"Dead",
     OR(_xlfn.XLOOKUP(A2349,Table11[Tag Number],Table11[Status],"-",0)="Alive",
        _xlfn.XLOOKUP(A2349,Table10[Tag Number],Table10[Status],"-",0)="Alive",
        _xlfn.XLOOKUP(A2349,Table9[Tag Number],Table9[Status],"-",0)="Alive",
        _xlfn.XLOOKUP(A2349,Table8[Tag Number],Table8[Status],"-",0)="Alive"),"Alive",
     OR(_xlfn.XLOOKUP(A2349,Table9[Tag Number],Table9[Status],"-",0)="-",
        _xlfn.XLOOKUP(A2349,Table10[Tag Number],Table10[Status],"-",0)="-",
        _xlfn.XLOOKUP(A2349,Table11[Tag Number],Table11[Status],"-",0)="-",
        _xlfn.XLOOKUP(A2349,Table8[Tag Number],Table8[Status],"-",0)="-"),
   "-")</f>
        <v>-</v>
      </c>
      <c r="I2349" s="88" t="str">
        <f>IF((_xlfn.XLOOKUP(B2349,[2]Sheet1!$A$2:$A$198,[2]Sheet1!$B$2:$B$198,"-",0)="Glade"),"Out","No")</f>
        <v>No</v>
      </c>
      <c r="J2349" s="94"/>
      <c r="K2349" s="95"/>
      <c r="L2349" s="95"/>
      <c r="M2349" s="95"/>
      <c r="N2349" s="96"/>
      <c r="O2349" s="89"/>
      <c r="R2349" t="b">
        <f t="shared" si="74"/>
        <v>0</v>
      </c>
    </row>
    <row r="2350" spans="1:18" ht="15" thickBot="1" x14ac:dyDescent="0.35">
      <c r="A2350" s="2" t="s">
        <v>430</v>
      </c>
      <c r="B2350" s="2" t="s">
        <v>1137</v>
      </c>
      <c r="C2350" s="84">
        <f>IF(COUNTIF(Table8[Tag Number], A2350), 1, 0)</f>
        <v>0</v>
      </c>
      <c r="D2350" s="85">
        <f>IF(COUNTIF(Table9[Tag Number], A2350), 1, 0)</f>
        <v>1</v>
      </c>
      <c r="E2350" s="86">
        <f>IF(COUNTIF(Table10[Tag Number], A2350), 1, 0)</f>
        <v>1</v>
      </c>
      <c r="F2350" s="86">
        <f>IF(COUNTIF(Table11[Tag Number], A2350), 1, 0)</f>
        <v>0</v>
      </c>
      <c r="G2350" s="87">
        <f t="shared" si="75"/>
        <v>2</v>
      </c>
      <c r="H2350" s="88" t="str" cm="1">
        <f t="array" ref="H2350">_xlfn.IFS(OR(_xlfn.XLOOKUP(A2350,Table9[Tag Number],Table9[Status],"-",0)="Dead",
        _xlfn.XLOOKUP(A2350,Table10[Tag Number],Table10[Status],"-",0)="Dead",
        _xlfn.XLOOKUP(A2350,Table11[Tag Number],Table11[Status],"-",0)="Dead",
        _xlfn.XLOOKUP(A2350,Table8[Tag Number],Table8[Status],"-",0)="Dead"),"Dead",
     OR(_xlfn.XLOOKUP(A2350,Table11[Tag Number],Table11[Status],"-",0)="Alive",
        _xlfn.XLOOKUP(A2350,Table10[Tag Number],Table10[Status],"-",0)="Alive",
        _xlfn.XLOOKUP(A2350,Table9[Tag Number],Table9[Status],"-",0)="Alive",
        _xlfn.XLOOKUP(A2350,Table8[Tag Number],Table8[Status],"-",0)="Alive"),"Alive",
     OR(_xlfn.XLOOKUP(A2350,Table9[Tag Number],Table9[Status],"-",0)="-",
        _xlfn.XLOOKUP(A2350,Table10[Tag Number],Table10[Status],"-",0)="-",
        _xlfn.XLOOKUP(A2350,Table11[Tag Number],Table11[Status],"-",0)="-",
        _xlfn.XLOOKUP(A2350,Table8[Tag Number],Table8[Status],"-",0)="-"),
   "-")</f>
        <v>Alive</v>
      </c>
      <c r="I2350" s="88" t="str">
        <f>IF((_xlfn.XLOOKUP(B2350,[2]Sheet1!$A$2:$A$198,[2]Sheet1!$B$2:$B$198,"-",0)="Glade"),"Out","No")</f>
        <v>No</v>
      </c>
      <c r="J2350" s="94"/>
      <c r="K2350" s="95"/>
      <c r="L2350" s="95"/>
      <c r="M2350" s="95"/>
      <c r="N2350" s="96"/>
      <c r="O2350" s="89"/>
      <c r="R2350" t="str">
        <f t="shared" si="74"/>
        <v>D374</v>
      </c>
    </row>
    <row r="2351" spans="1:18" ht="15" thickBot="1" x14ac:dyDescent="0.35">
      <c r="A2351" s="3" t="s">
        <v>794</v>
      </c>
      <c r="B2351" s="3" t="s">
        <v>1137</v>
      </c>
      <c r="C2351" s="84">
        <f>IF(COUNTIF(Table8[Tag Number], A2351), 1, 0)</f>
        <v>0</v>
      </c>
      <c r="D2351" s="85">
        <f>IF(COUNTIF(Table9[Tag Number], A2351), 1, 0)</f>
        <v>0</v>
      </c>
      <c r="E2351" s="86">
        <f>IF(COUNTIF(Table10[Tag Number], A2351), 1, 0)</f>
        <v>1</v>
      </c>
      <c r="F2351" s="86">
        <f>IF(COUNTIF(Table11[Tag Number], A2351), 1, 0)</f>
        <v>1</v>
      </c>
      <c r="G2351" s="87">
        <f t="shared" si="75"/>
        <v>2</v>
      </c>
      <c r="H2351" s="88" t="str" cm="1">
        <f t="array" ref="H2351">_xlfn.IFS(OR(_xlfn.XLOOKUP(A2351,Table9[Tag Number],Table9[Status],"-",0)="Dead",
        _xlfn.XLOOKUP(A2351,Table10[Tag Number],Table10[Status],"-",0)="Dead",
        _xlfn.XLOOKUP(A2351,Table11[Tag Number],Table11[Status],"-",0)="Dead",
        _xlfn.XLOOKUP(A2351,Table8[Tag Number],Table8[Status],"-",0)="Dead"),"Dead",
     OR(_xlfn.XLOOKUP(A2351,Table11[Tag Number],Table11[Status],"-",0)="Alive",
        _xlfn.XLOOKUP(A2351,Table10[Tag Number],Table10[Status],"-",0)="Alive",
        _xlfn.XLOOKUP(A2351,Table9[Tag Number],Table9[Status],"-",0)="Alive",
        _xlfn.XLOOKUP(A2351,Table8[Tag Number],Table8[Status],"-",0)="Alive"),"Alive",
     OR(_xlfn.XLOOKUP(A2351,Table9[Tag Number],Table9[Status],"-",0)="-",
        _xlfn.XLOOKUP(A2351,Table10[Tag Number],Table10[Status],"-",0)="-",
        _xlfn.XLOOKUP(A2351,Table11[Tag Number],Table11[Status],"-",0)="-",
        _xlfn.XLOOKUP(A2351,Table8[Tag Number],Table8[Status],"-",0)="-"),
   "-")</f>
        <v>Alive</v>
      </c>
      <c r="I2351" s="88" t="str">
        <f>IF((_xlfn.XLOOKUP(B2351,[2]Sheet1!$A$2:$A$198,[2]Sheet1!$B$2:$B$198,"-",0)="Glade"),"Out","No")</f>
        <v>No</v>
      </c>
      <c r="J2351" s="94"/>
      <c r="K2351" s="95"/>
      <c r="L2351" s="95"/>
      <c r="M2351" s="95"/>
      <c r="N2351" s="96"/>
      <c r="O2351" s="89"/>
      <c r="R2351" t="str">
        <f t="shared" si="74"/>
        <v>D375</v>
      </c>
    </row>
    <row r="2352" spans="1:18" ht="15" thickBot="1" x14ac:dyDescent="0.35">
      <c r="A2352" s="2" t="s">
        <v>558</v>
      </c>
      <c r="B2352" s="2" t="s">
        <v>1137</v>
      </c>
      <c r="C2352" s="84">
        <f>IF(COUNTIF(Table8[Tag Number], A2352), 1, 0)</f>
        <v>0</v>
      </c>
      <c r="D2352" s="85">
        <f>IF(COUNTIF(Table9[Tag Number], A2352), 1, 0)</f>
        <v>0</v>
      </c>
      <c r="E2352" s="86">
        <f>IF(COUNTIF(Table10[Tag Number], A2352), 1, 0)</f>
        <v>0</v>
      </c>
      <c r="F2352" s="86">
        <f>IF(COUNTIF(Table11[Tag Number], A2352), 1, 0)</f>
        <v>1</v>
      </c>
      <c r="G2352" s="87">
        <f t="shared" si="75"/>
        <v>1</v>
      </c>
      <c r="H2352" s="88" t="str" cm="1">
        <f t="array" ref="H2352">_xlfn.IFS(OR(_xlfn.XLOOKUP(A2352,Table9[Tag Number],Table9[Status],"-",0)="Dead",
        _xlfn.XLOOKUP(A2352,Table10[Tag Number],Table10[Status],"-",0)="Dead",
        _xlfn.XLOOKUP(A2352,Table11[Tag Number],Table11[Status],"-",0)="Dead",
        _xlfn.XLOOKUP(A2352,Table8[Tag Number],Table8[Status],"-",0)="Dead"),"Dead",
     OR(_xlfn.XLOOKUP(A2352,Table11[Tag Number],Table11[Status],"-",0)="Alive",
        _xlfn.XLOOKUP(A2352,Table10[Tag Number],Table10[Status],"-",0)="Alive",
        _xlfn.XLOOKUP(A2352,Table9[Tag Number],Table9[Status],"-",0)="Alive",
        _xlfn.XLOOKUP(A2352,Table8[Tag Number],Table8[Status],"-",0)="Alive"),"Alive",
     OR(_xlfn.XLOOKUP(A2352,Table9[Tag Number],Table9[Status],"-",0)="-",
        _xlfn.XLOOKUP(A2352,Table10[Tag Number],Table10[Status],"-",0)="-",
        _xlfn.XLOOKUP(A2352,Table11[Tag Number],Table11[Status],"-",0)="-",
        _xlfn.XLOOKUP(A2352,Table8[Tag Number],Table8[Status],"-",0)="-"),
   "-")</f>
        <v>Alive</v>
      </c>
      <c r="I2352" s="88" t="str">
        <f>IF((_xlfn.XLOOKUP(B2352,[2]Sheet1!$A$2:$A$198,[2]Sheet1!$B$2:$B$198,"-",0)="Glade"),"Out","No")</f>
        <v>No</v>
      </c>
      <c r="J2352" s="94"/>
      <c r="K2352" s="95"/>
      <c r="L2352" s="95"/>
      <c r="M2352" s="95"/>
      <c r="N2352" s="96"/>
      <c r="O2352" s="89"/>
      <c r="R2352" t="b">
        <f t="shared" si="74"/>
        <v>0</v>
      </c>
    </row>
    <row r="2353" spans="1:18" ht="15" thickBot="1" x14ac:dyDescent="0.35">
      <c r="A2353" s="3" t="s">
        <v>2799</v>
      </c>
      <c r="B2353" s="3" t="s">
        <v>1137</v>
      </c>
      <c r="C2353" s="84">
        <f>IF(COUNTIF(Table8[Tag Number], A2353), 1, 0)</f>
        <v>0</v>
      </c>
      <c r="D2353" s="85">
        <f>IF(COUNTIF(Table9[Tag Number], A2353), 1, 0)</f>
        <v>0</v>
      </c>
      <c r="E2353" s="86">
        <f>IF(COUNTIF(Table10[Tag Number], A2353), 1, 0)</f>
        <v>0</v>
      </c>
      <c r="F2353" s="86">
        <f>IF(COUNTIF(Table11[Tag Number], A2353), 1, 0)</f>
        <v>0</v>
      </c>
      <c r="G2353" s="87">
        <f t="shared" si="75"/>
        <v>0</v>
      </c>
      <c r="H2353" s="88" t="str" cm="1">
        <f t="array" ref="H2353">_xlfn.IFS(OR(_xlfn.XLOOKUP(A2353,Table9[Tag Number],Table9[Status],"-",0)="Dead",
        _xlfn.XLOOKUP(A2353,Table10[Tag Number],Table10[Status],"-",0)="Dead",
        _xlfn.XLOOKUP(A2353,Table11[Tag Number],Table11[Status],"-",0)="Dead",
        _xlfn.XLOOKUP(A2353,Table8[Tag Number],Table8[Status],"-",0)="Dead"),"Dead",
     OR(_xlfn.XLOOKUP(A2353,Table11[Tag Number],Table11[Status],"-",0)="Alive",
        _xlfn.XLOOKUP(A2353,Table10[Tag Number],Table10[Status],"-",0)="Alive",
        _xlfn.XLOOKUP(A2353,Table9[Tag Number],Table9[Status],"-",0)="Alive",
        _xlfn.XLOOKUP(A2353,Table8[Tag Number],Table8[Status],"-",0)="Alive"),"Alive",
     OR(_xlfn.XLOOKUP(A2353,Table9[Tag Number],Table9[Status],"-",0)="-",
        _xlfn.XLOOKUP(A2353,Table10[Tag Number],Table10[Status],"-",0)="-",
        _xlfn.XLOOKUP(A2353,Table11[Tag Number],Table11[Status],"-",0)="-",
        _xlfn.XLOOKUP(A2353,Table8[Tag Number],Table8[Status],"-",0)="-"),
   "-")</f>
        <v>-</v>
      </c>
      <c r="I2353" s="88" t="str">
        <f>IF((_xlfn.XLOOKUP(B2353,[2]Sheet1!$A$2:$A$198,[2]Sheet1!$B$2:$B$198,"-",0)="Glade"),"Out","No")</f>
        <v>No</v>
      </c>
      <c r="J2353" s="94"/>
      <c r="K2353" s="95"/>
      <c r="L2353" s="95"/>
      <c r="M2353" s="95"/>
      <c r="N2353" s="96"/>
      <c r="O2353" s="89"/>
      <c r="R2353" t="b">
        <f t="shared" si="74"/>
        <v>0</v>
      </c>
    </row>
    <row r="2354" spans="1:18" ht="15" thickBot="1" x14ac:dyDescent="0.35">
      <c r="A2354" s="2" t="s">
        <v>332</v>
      </c>
      <c r="B2354" s="2" t="s">
        <v>1137</v>
      </c>
      <c r="C2354" s="84">
        <f>IF(COUNTIF(Table8[Tag Number], A2354), 1, 0)</f>
        <v>0</v>
      </c>
      <c r="D2354" s="85">
        <f>IF(COUNTIF(Table9[Tag Number], A2354), 1, 0)</f>
        <v>1</v>
      </c>
      <c r="E2354" s="86">
        <f>IF(COUNTIF(Table10[Tag Number], A2354), 1, 0)</f>
        <v>0</v>
      </c>
      <c r="F2354" s="86">
        <f>IF(COUNTIF(Table11[Tag Number], A2354), 1, 0)</f>
        <v>1</v>
      </c>
      <c r="G2354" s="87">
        <f t="shared" si="75"/>
        <v>2</v>
      </c>
      <c r="H2354" s="88" t="str" cm="1">
        <f t="array" ref="H2354">_xlfn.IFS(OR(_xlfn.XLOOKUP(A2354,Table9[Tag Number],Table9[Status],"-",0)="Dead",
        _xlfn.XLOOKUP(A2354,Table10[Tag Number],Table10[Status],"-",0)="Dead",
        _xlfn.XLOOKUP(A2354,Table11[Tag Number],Table11[Status],"-",0)="Dead",
        _xlfn.XLOOKUP(A2354,Table8[Tag Number],Table8[Status],"-",0)="Dead"),"Dead",
     OR(_xlfn.XLOOKUP(A2354,Table11[Tag Number],Table11[Status],"-",0)="Alive",
        _xlfn.XLOOKUP(A2354,Table10[Tag Number],Table10[Status],"-",0)="Alive",
        _xlfn.XLOOKUP(A2354,Table9[Tag Number],Table9[Status],"-",0)="Alive",
        _xlfn.XLOOKUP(A2354,Table8[Tag Number],Table8[Status],"-",0)="Alive"),"Alive",
     OR(_xlfn.XLOOKUP(A2354,Table9[Tag Number],Table9[Status],"-",0)="-",
        _xlfn.XLOOKUP(A2354,Table10[Tag Number],Table10[Status],"-",0)="-",
        _xlfn.XLOOKUP(A2354,Table11[Tag Number],Table11[Status],"-",0)="-",
        _xlfn.XLOOKUP(A2354,Table8[Tag Number],Table8[Status],"-",0)="-"),
   "-")</f>
        <v>Alive</v>
      </c>
      <c r="I2354" s="88" t="str">
        <f>IF((_xlfn.XLOOKUP(B2354,[2]Sheet1!$A$2:$A$198,[2]Sheet1!$B$2:$B$198,"-",0)="Glade"),"Out","No")</f>
        <v>No</v>
      </c>
      <c r="J2354" s="94"/>
      <c r="K2354" s="95"/>
      <c r="L2354" s="95"/>
      <c r="M2354" s="95"/>
      <c r="N2354" s="96"/>
      <c r="O2354" s="89"/>
      <c r="R2354" t="str">
        <f t="shared" si="74"/>
        <v>D382</v>
      </c>
    </row>
    <row r="2355" spans="1:18" ht="15" thickBot="1" x14ac:dyDescent="0.35">
      <c r="A2355" s="3" t="s">
        <v>953</v>
      </c>
      <c r="B2355" s="3" t="s">
        <v>1137</v>
      </c>
      <c r="C2355" s="84">
        <f>IF(COUNTIF(Table8[Tag Number], A2355), 1, 0)</f>
        <v>0</v>
      </c>
      <c r="D2355" s="85">
        <f>IF(COUNTIF(Table9[Tag Number], A2355), 1, 0)</f>
        <v>1</v>
      </c>
      <c r="E2355" s="86">
        <f>IF(COUNTIF(Table10[Tag Number], A2355), 1, 0)</f>
        <v>0</v>
      </c>
      <c r="F2355" s="86">
        <f>IF(COUNTIF(Table11[Tag Number], A2355), 1, 0)</f>
        <v>0</v>
      </c>
      <c r="G2355" s="87">
        <f t="shared" si="75"/>
        <v>1</v>
      </c>
      <c r="H2355" s="88" t="str" cm="1">
        <f t="array" ref="H2355">_xlfn.IFS(OR(_xlfn.XLOOKUP(A2355,Table9[Tag Number],Table9[Status],"-",0)="Dead",
        _xlfn.XLOOKUP(A2355,Table10[Tag Number],Table10[Status],"-",0)="Dead",
        _xlfn.XLOOKUP(A2355,Table11[Tag Number],Table11[Status],"-",0)="Dead",
        _xlfn.XLOOKUP(A2355,Table8[Tag Number],Table8[Status],"-",0)="Dead"),"Dead",
     OR(_xlfn.XLOOKUP(A2355,Table11[Tag Number],Table11[Status],"-",0)="Alive",
        _xlfn.XLOOKUP(A2355,Table10[Tag Number],Table10[Status],"-",0)="Alive",
        _xlfn.XLOOKUP(A2355,Table9[Tag Number],Table9[Status],"-",0)="Alive",
        _xlfn.XLOOKUP(A2355,Table8[Tag Number],Table8[Status],"-",0)="Alive"),"Alive",
     OR(_xlfn.XLOOKUP(A2355,Table9[Tag Number],Table9[Status],"-",0)="-",
        _xlfn.XLOOKUP(A2355,Table10[Tag Number],Table10[Status],"-",0)="-",
        _xlfn.XLOOKUP(A2355,Table11[Tag Number],Table11[Status],"-",0)="-",
        _xlfn.XLOOKUP(A2355,Table8[Tag Number],Table8[Status],"-",0)="-"),
   "-")</f>
        <v>Alive</v>
      </c>
      <c r="I2355" s="88" t="str">
        <f>IF((_xlfn.XLOOKUP(B2355,[2]Sheet1!$A$2:$A$198,[2]Sheet1!$B$2:$B$198,"-",0)="Glade"),"Out","No")</f>
        <v>No</v>
      </c>
      <c r="J2355" s="94"/>
      <c r="K2355" s="95"/>
      <c r="L2355" s="95"/>
      <c r="M2355" s="95"/>
      <c r="N2355" s="96"/>
      <c r="O2355" s="89"/>
      <c r="R2355" t="b">
        <f t="shared" si="74"/>
        <v>0</v>
      </c>
    </row>
    <row r="2356" spans="1:18" ht="15" thickBot="1" x14ac:dyDescent="0.35">
      <c r="A2356" s="2" t="s">
        <v>793</v>
      </c>
      <c r="B2356" s="2" t="s">
        <v>1137</v>
      </c>
      <c r="C2356" s="84">
        <f>IF(COUNTIF(Table8[Tag Number], A2356), 1, 0)</f>
        <v>0</v>
      </c>
      <c r="D2356" s="85">
        <f>IF(COUNTIF(Table9[Tag Number], A2356), 1, 0)</f>
        <v>1</v>
      </c>
      <c r="E2356" s="86">
        <f>IF(COUNTIF(Table10[Tag Number], A2356), 1, 0)</f>
        <v>1</v>
      </c>
      <c r="F2356" s="86">
        <f>IF(COUNTIF(Table11[Tag Number], A2356), 1, 0)</f>
        <v>1</v>
      </c>
      <c r="G2356" s="87">
        <f t="shared" si="75"/>
        <v>3</v>
      </c>
      <c r="H2356" s="88" t="str" cm="1">
        <f t="array" ref="H2356">_xlfn.IFS(OR(_xlfn.XLOOKUP(A2356,Table9[Tag Number],Table9[Status],"-",0)="Dead",
        _xlfn.XLOOKUP(A2356,Table10[Tag Number],Table10[Status],"-",0)="Dead",
        _xlfn.XLOOKUP(A2356,Table11[Tag Number],Table11[Status],"-",0)="Dead",
        _xlfn.XLOOKUP(A2356,Table8[Tag Number],Table8[Status],"-",0)="Dead"),"Dead",
     OR(_xlfn.XLOOKUP(A2356,Table11[Tag Number],Table11[Status],"-",0)="Alive",
        _xlfn.XLOOKUP(A2356,Table10[Tag Number],Table10[Status],"-",0)="Alive",
        _xlfn.XLOOKUP(A2356,Table9[Tag Number],Table9[Status],"-",0)="Alive",
        _xlfn.XLOOKUP(A2356,Table8[Tag Number],Table8[Status],"-",0)="Alive"),"Alive",
     OR(_xlfn.XLOOKUP(A2356,Table9[Tag Number],Table9[Status],"-",0)="-",
        _xlfn.XLOOKUP(A2356,Table10[Tag Number],Table10[Status],"-",0)="-",
        _xlfn.XLOOKUP(A2356,Table11[Tag Number],Table11[Status],"-",0)="-",
        _xlfn.XLOOKUP(A2356,Table8[Tag Number],Table8[Status],"-",0)="-"),
   "-")</f>
        <v>Alive</v>
      </c>
      <c r="I2356" s="88" t="str">
        <f>IF((_xlfn.XLOOKUP(B2356,[2]Sheet1!$A$2:$A$198,[2]Sheet1!$B$2:$B$198,"-",0)="Glade"),"Out","No")</f>
        <v>No</v>
      </c>
      <c r="J2356" s="94"/>
      <c r="K2356" s="95"/>
      <c r="L2356" s="95"/>
      <c r="M2356" s="95"/>
      <c r="N2356" s="96"/>
      <c r="O2356" s="89"/>
      <c r="R2356" t="str">
        <f t="shared" si="74"/>
        <v>D385</v>
      </c>
    </row>
    <row r="2357" spans="1:18" ht="15" thickBot="1" x14ac:dyDescent="0.35">
      <c r="A2357" s="3" t="s">
        <v>2800</v>
      </c>
      <c r="B2357" s="3" t="s">
        <v>1137</v>
      </c>
      <c r="C2357" s="84">
        <f>IF(COUNTIF(Table8[Tag Number], A2357), 1, 0)</f>
        <v>0</v>
      </c>
      <c r="D2357" s="85">
        <f>IF(COUNTIF(Table9[Tag Number], A2357), 1, 0)</f>
        <v>0</v>
      </c>
      <c r="E2357" s="86">
        <f>IF(COUNTIF(Table10[Tag Number], A2357), 1, 0)</f>
        <v>0</v>
      </c>
      <c r="F2357" s="86">
        <f>IF(COUNTIF(Table11[Tag Number], A2357), 1, 0)</f>
        <v>0</v>
      </c>
      <c r="G2357" s="87">
        <f t="shared" si="75"/>
        <v>0</v>
      </c>
      <c r="H2357" s="88" t="str" cm="1">
        <f t="array" ref="H2357">_xlfn.IFS(OR(_xlfn.XLOOKUP(A2357,Table9[Tag Number],Table9[Status],"-",0)="Dead",
        _xlfn.XLOOKUP(A2357,Table10[Tag Number],Table10[Status],"-",0)="Dead",
        _xlfn.XLOOKUP(A2357,Table11[Tag Number],Table11[Status],"-",0)="Dead",
        _xlfn.XLOOKUP(A2357,Table8[Tag Number],Table8[Status],"-",0)="Dead"),"Dead",
     OR(_xlfn.XLOOKUP(A2357,Table11[Tag Number],Table11[Status],"-",0)="Alive",
        _xlfn.XLOOKUP(A2357,Table10[Tag Number],Table10[Status],"-",0)="Alive",
        _xlfn.XLOOKUP(A2357,Table9[Tag Number],Table9[Status],"-",0)="Alive",
        _xlfn.XLOOKUP(A2357,Table8[Tag Number],Table8[Status],"-",0)="Alive"),"Alive",
     OR(_xlfn.XLOOKUP(A2357,Table9[Tag Number],Table9[Status],"-",0)="-",
        _xlfn.XLOOKUP(A2357,Table10[Tag Number],Table10[Status],"-",0)="-",
        _xlfn.XLOOKUP(A2357,Table11[Tag Number],Table11[Status],"-",0)="-",
        _xlfn.XLOOKUP(A2357,Table8[Tag Number],Table8[Status],"-",0)="-"),
   "-")</f>
        <v>-</v>
      </c>
      <c r="I2357" s="88" t="str">
        <f>IF((_xlfn.XLOOKUP(B2357,[2]Sheet1!$A$2:$A$198,[2]Sheet1!$B$2:$B$198,"-",0)="Glade"),"Out","No")</f>
        <v>No</v>
      </c>
      <c r="J2357" s="94"/>
      <c r="K2357" s="95"/>
      <c r="L2357" s="95"/>
      <c r="M2357" s="95"/>
      <c r="N2357" s="96"/>
      <c r="O2357" s="89"/>
      <c r="R2357" t="b">
        <f t="shared" si="74"/>
        <v>0</v>
      </c>
    </row>
    <row r="2358" spans="1:18" ht="15" thickBot="1" x14ac:dyDescent="0.35">
      <c r="A2358" s="2" t="s">
        <v>826</v>
      </c>
      <c r="B2358" s="2" t="s">
        <v>1137</v>
      </c>
      <c r="C2358" s="84">
        <f>IF(COUNTIF(Table8[Tag Number], A2358), 1, 0)</f>
        <v>0</v>
      </c>
      <c r="D2358" s="85">
        <f>IF(COUNTIF(Table9[Tag Number], A2358), 1, 0)</f>
        <v>0</v>
      </c>
      <c r="E2358" s="86">
        <f>IF(COUNTIF(Table10[Tag Number], A2358), 1, 0)</f>
        <v>0</v>
      </c>
      <c r="F2358" s="86">
        <f>IF(COUNTIF(Table11[Tag Number], A2358), 1, 0)</f>
        <v>1</v>
      </c>
      <c r="G2358" s="87">
        <f t="shared" si="75"/>
        <v>1</v>
      </c>
      <c r="H2358" s="88" t="str" cm="1">
        <f t="array" ref="H2358">_xlfn.IFS(OR(_xlfn.XLOOKUP(A2358,Table9[Tag Number],Table9[Status],"-",0)="Dead",
        _xlfn.XLOOKUP(A2358,Table10[Tag Number],Table10[Status],"-",0)="Dead",
        _xlfn.XLOOKUP(A2358,Table11[Tag Number],Table11[Status],"-",0)="Dead",
        _xlfn.XLOOKUP(A2358,Table8[Tag Number],Table8[Status],"-",0)="Dead"),"Dead",
     OR(_xlfn.XLOOKUP(A2358,Table11[Tag Number],Table11[Status],"-",0)="Alive",
        _xlfn.XLOOKUP(A2358,Table10[Tag Number],Table10[Status],"-",0)="Alive",
        _xlfn.XLOOKUP(A2358,Table9[Tag Number],Table9[Status],"-",0)="Alive",
        _xlfn.XLOOKUP(A2358,Table8[Tag Number],Table8[Status],"-",0)="Alive"),"Alive",
     OR(_xlfn.XLOOKUP(A2358,Table9[Tag Number],Table9[Status],"-",0)="-",
        _xlfn.XLOOKUP(A2358,Table10[Tag Number],Table10[Status],"-",0)="-",
        _xlfn.XLOOKUP(A2358,Table11[Tag Number],Table11[Status],"-",0)="-",
        _xlfn.XLOOKUP(A2358,Table8[Tag Number],Table8[Status],"-",0)="-"),
   "-")</f>
        <v>Alive</v>
      </c>
      <c r="I2358" s="88" t="str">
        <f>IF((_xlfn.XLOOKUP(B2358,[2]Sheet1!$A$2:$A$198,[2]Sheet1!$B$2:$B$198,"-",0)="Glade"),"Out","No")</f>
        <v>No</v>
      </c>
      <c r="J2358" s="94"/>
      <c r="K2358" s="95"/>
      <c r="L2358" s="95"/>
      <c r="M2358" s="95"/>
      <c r="N2358" s="96"/>
      <c r="O2358" s="89"/>
      <c r="R2358" t="b">
        <f t="shared" si="74"/>
        <v>0</v>
      </c>
    </row>
    <row r="2359" spans="1:18" ht="15" thickBot="1" x14ac:dyDescent="0.35">
      <c r="A2359" s="3" t="s">
        <v>590</v>
      </c>
      <c r="B2359" s="3" t="s">
        <v>1137</v>
      </c>
      <c r="C2359" s="84">
        <f>IF(COUNTIF(Table8[Tag Number], A2359), 1, 0)</f>
        <v>0</v>
      </c>
      <c r="D2359" s="85">
        <f>IF(COUNTIF(Table9[Tag Number], A2359), 1, 0)</f>
        <v>0</v>
      </c>
      <c r="E2359" s="86">
        <f>IF(COUNTIF(Table10[Tag Number], A2359), 1, 0)</f>
        <v>1</v>
      </c>
      <c r="F2359" s="86">
        <f>IF(COUNTIF(Table11[Tag Number], A2359), 1, 0)</f>
        <v>0</v>
      </c>
      <c r="G2359" s="87">
        <f t="shared" si="75"/>
        <v>1</v>
      </c>
      <c r="H2359" s="88" t="str" cm="1">
        <f t="array" ref="H2359">_xlfn.IFS(OR(_xlfn.XLOOKUP(A2359,Table9[Tag Number],Table9[Status],"-",0)="Dead",
        _xlfn.XLOOKUP(A2359,Table10[Tag Number],Table10[Status],"-",0)="Dead",
        _xlfn.XLOOKUP(A2359,Table11[Tag Number],Table11[Status],"-",0)="Dead",
        _xlfn.XLOOKUP(A2359,Table8[Tag Number],Table8[Status],"-",0)="Dead"),"Dead",
     OR(_xlfn.XLOOKUP(A2359,Table11[Tag Number],Table11[Status],"-",0)="Alive",
        _xlfn.XLOOKUP(A2359,Table10[Tag Number],Table10[Status],"-",0)="Alive",
        _xlfn.XLOOKUP(A2359,Table9[Tag Number],Table9[Status],"-",0)="Alive",
        _xlfn.XLOOKUP(A2359,Table8[Tag Number],Table8[Status],"-",0)="Alive"),"Alive",
     OR(_xlfn.XLOOKUP(A2359,Table9[Tag Number],Table9[Status],"-",0)="-",
        _xlfn.XLOOKUP(A2359,Table10[Tag Number],Table10[Status],"-",0)="-",
        _xlfn.XLOOKUP(A2359,Table11[Tag Number],Table11[Status],"-",0)="-",
        _xlfn.XLOOKUP(A2359,Table8[Tag Number],Table8[Status],"-",0)="-"),
   "-")</f>
        <v>Alive</v>
      </c>
      <c r="I2359" s="88" t="str">
        <f>IF((_xlfn.XLOOKUP(B2359,[2]Sheet1!$A$2:$A$198,[2]Sheet1!$B$2:$B$198,"-",0)="Glade"),"Out","No")</f>
        <v>No</v>
      </c>
      <c r="J2359" s="94"/>
      <c r="K2359" s="95"/>
      <c r="L2359" s="95"/>
      <c r="M2359" s="95"/>
      <c r="N2359" s="96"/>
      <c r="O2359" s="89"/>
      <c r="R2359" t="b">
        <f t="shared" si="74"/>
        <v>0</v>
      </c>
    </row>
    <row r="2360" spans="1:18" ht="15" thickBot="1" x14ac:dyDescent="0.35">
      <c r="A2360" s="2" t="s">
        <v>2801</v>
      </c>
      <c r="B2360" s="2" t="s">
        <v>1137</v>
      </c>
      <c r="C2360" s="84">
        <f>IF(COUNTIF(Table8[Tag Number], A2360), 1, 0)</f>
        <v>0</v>
      </c>
      <c r="D2360" s="85">
        <f>IF(COUNTIF(Table9[Tag Number], A2360), 1, 0)</f>
        <v>0</v>
      </c>
      <c r="E2360" s="86">
        <f>IF(COUNTIF(Table10[Tag Number], A2360), 1, 0)</f>
        <v>0</v>
      </c>
      <c r="F2360" s="86">
        <f>IF(COUNTIF(Table11[Tag Number], A2360), 1, 0)</f>
        <v>0</v>
      </c>
      <c r="G2360" s="87">
        <f t="shared" si="75"/>
        <v>0</v>
      </c>
      <c r="H2360" s="88" t="str" cm="1">
        <f t="array" ref="H2360">_xlfn.IFS(OR(_xlfn.XLOOKUP(A2360,Table9[Tag Number],Table9[Status],"-",0)="Dead",
        _xlfn.XLOOKUP(A2360,Table10[Tag Number],Table10[Status],"-",0)="Dead",
        _xlfn.XLOOKUP(A2360,Table11[Tag Number],Table11[Status],"-",0)="Dead",
        _xlfn.XLOOKUP(A2360,Table8[Tag Number],Table8[Status],"-",0)="Dead"),"Dead",
     OR(_xlfn.XLOOKUP(A2360,Table11[Tag Number],Table11[Status],"-",0)="Alive",
        _xlfn.XLOOKUP(A2360,Table10[Tag Number],Table10[Status],"-",0)="Alive",
        _xlfn.XLOOKUP(A2360,Table9[Tag Number],Table9[Status],"-",0)="Alive",
        _xlfn.XLOOKUP(A2360,Table8[Tag Number],Table8[Status],"-",0)="Alive"),"Alive",
     OR(_xlfn.XLOOKUP(A2360,Table9[Tag Number],Table9[Status],"-",0)="-",
        _xlfn.XLOOKUP(A2360,Table10[Tag Number],Table10[Status],"-",0)="-",
        _xlfn.XLOOKUP(A2360,Table11[Tag Number],Table11[Status],"-",0)="-",
        _xlfn.XLOOKUP(A2360,Table8[Tag Number],Table8[Status],"-",0)="-"),
   "-")</f>
        <v>-</v>
      </c>
      <c r="I2360" s="88" t="str">
        <f>IF((_xlfn.XLOOKUP(B2360,[2]Sheet1!$A$2:$A$198,[2]Sheet1!$B$2:$B$198,"-",0)="Glade"),"Out","No")</f>
        <v>No</v>
      </c>
      <c r="J2360" s="94"/>
      <c r="K2360" s="95"/>
      <c r="L2360" s="95"/>
      <c r="M2360" s="95"/>
      <c r="N2360" s="96"/>
      <c r="O2360" s="89"/>
      <c r="R2360" t="b">
        <f t="shared" si="74"/>
        <v>0</v>
      </c>
    </row>
    <row r="2361" spans="1:18" ht="15" thickBot="1" x14ac:dyDescent="0.35">
      <c r="A2361" s="3" t="s">
        <v>906</v>
      </c>
      <c r="B2361" s="3" t="s">
        <v>1137</v>
      </c>
      <c r="C2361" s="84">
        <f>IF(COUNTIF(Table8[Tag Number], A2361), 1, 0)</f>
        <v>0</v>
      </c>
      <c r="D2361" s="85">
        <f>IF(COUNTIF(Table9[Tag Number], A2361), 1, 0)</f>
        <v>1</v>
      </c>
      <c r="E2361" s="86">
        <f>IF(COUNTIF(Table10[Tag Number], A2361), 1, 0)</f>
        <v>0</v>
      </c>
      <c r="F2361" s="86">
        <f>IF(COUNTIF(Table11[Tag Number], A2361), 1, 0)</f>
        <v>0</v>
      </c>
      <c r="G2361" s="87">
        <f t="shared" si="75"/>
        <v>1</v>
      </c>
      <c r="H2361" s="88" t="str" cm="1">
        <f t="array" ref="H2361">_xlfn.IFS(OR(_xlfn.XLOOKUP(A2361,Table9[Tag Number],Table9[Status],"-",0)="Dead",
        _xlfn.XLOOKUP(A2361,Table10[Tag Number],Table10[Status],"-",0)="Dead",
        _xlfn.XLOOKUP(A2361,Table11[Tag Number],Table11[Status],"-",0)="Dead",
        _xlfn.XLOOKUP(A2361,Table8[Tag Number],Table8[Status],"-",0)="Dead"),"Dead",
     OR(_xlfn.XLOOKUP(A2361,Table11[Tag Number],Table11[Status],"-",0)="Alive",
        _xlfn.XLOOKUP(A2361,Table10[Tag Number],Table10[Status],"-",0)="Alive",
        _xlfn.XLOOKUP(A2361,Table9[Tag Number],Table9[Status],"-",0)="Alive",
        _xlfn.XLOOKUP(A2361,Table8[Tag Number],Table8[Status],"-",0)="Alive"),"Alive",
     OR(_xlfn.XLOOKUP(A2361,Table9[Tag Number],Table9[Status],"-",0)="-",
        _xlfn.XLOOKUP(A2361,Table10[Tag Number],Table10[Status],"-",0)="-",
        _xlfn.XLOOKUP(A2361,Table11[Tag Number],Table11[Status],"-",0)="-",
        _xlfn.XLOOKUP(A2361,Table8[Tag Number],Table8[Status],"-",0)="-"),
   "-")</f>
        <v>Alive</v>
      </c>
      <c r="I2361" s="88" t="str">
        <f>IF((_xlfn.XLOOKUP(B2361,[2]Sheet1!$A$2:$A$198,[2]Sheet1!$B$2:$B$198,"-",0)="Glade"),"Out","No")</f>
        <v>No</v>
      </c>
      <c r="J2361" s="94"/>
      <c r="K2361" s="95"/>
      <c r="L2361" s="95"/>
      <c r="M2361" s="95"/>
      <c r="N2361" s="96"/>
      <c r="O2361" s="89"/>
      <c r="R2361" t="b">
        <f t="shared" si="74"/>
        <v>0</v>
      </c>
    </row>
    <row r="2362" spans="1:18" ht="15" thickBot="1" x14ac:dyDescent="0.35">
      <c r="A2362" s="2" t="s">
        <v>204</v>
      </c>
      <c r="B2362" s="2" t="s">
        <v>1137</v>
      </c>
      <c r="C2362" s="84">
        <f>IF(COUNTIF(Table8[Tag Number], A2362), 1, 0)</f>
        <v>0</v>
      </c>
      <c r="D2362" s="85">
        <f>IF(COUNTIF(Table9[Tag Number], A2362), 1, 0)</f>
        <v>0</v>
      </c>
      <c r="E2362" s="86">
        <f>IF(COUNTIF(Table10[Tag Number], A2362), 1, 0)</f>
        <v>1</v>
      </c>
      <c r="F2362" s="86">
        <f>IF(COUNTIF(Table11[Tag Number], A2362), 1, 0)</f>
        <v>0</v>
      </c>
      <c r="G2362" s="87">
        <f t="shared" si="75"/>
        <v>1</v>
      </c>
      <c r="H2362" s="88" t="str" cm="1">
        <f t="array" ref="H2362">_xlfn.IFS(OR(_xlfn.XLOOKUP(A2362,Table9[Tag Number],Table9[Status],"-",0)="Dead",
        _xlfn.XLOOKUP(A2362,Table10[Tag Number],Table10[Status],"-",0)="Dead",
        _xlfn.XLOOKUP(A2362,Table11[Tag Number],Table11[Status],"-",0)="Dead",
        _xlfn.XLOOKUP(A2362,Table8[Tag Number],Table8[Status],"-",0)="Dead"),"Dead",
     OR(_xlfn.XLOOKUP(A2362,Table11[Tag Number],Table11[Status],"-",0)="Alive",
        _xlfn.XLOOKUP(A2362,Table10[Tag Number],Table10[Status],"-",0)="Alive",
        _xlfn.XLOOKUP(A2362,Table9[Tag Number],Table9[Status],"-",0)="Alive",
        _xlfn.XLOOKUP(A2362,Table8[Tag Number],Table8[Status],"-",0)="Alive"),"Alive",
     OR(_xlfn.XLOOKUP(A2362,Table9[Tag Number],Table9[Status],"-",0)="-",
        _xlfn.XLOOKUP(A2362,Table10[Tag Number],Table10[Status],"-",0)="-",
        _xlfn.XLOOKUP(A2362,Table11[Tag Number],Table11[Status],"-",0)="-",
        _xlfn.XLOOKUP(A2362,Table8[Tag Number],Table8[Status],"-",0)="-"),
   "-")</f>
        <v>Alive</v>
      </c>
      <c r="I2362" s="88" t="str">
        <f>IF((_xlfn.XLOOKUP(B2362,[2]Sheet1!$A$2:$A$198,[2]Sheet1!$B$2:$B$198,"-",0)="Glade"),"Out","No")</f>
        <v>No</v>
      </c>
      <c r="J2362" s="94"/>
      <c r="K2362" s="95"/>
      <c r="L2362" s="95"/>
      <c r="M2362" s="95"/>
      <c r="N2362" s="96"/>
      <c r="O2362" s="89"/>
      <c r="R2362" t="b">
        <f t="shared" si="74"/>
        <v>0</v>
      </c>
    </row>
    <row r="2363" spans="1:18" ht="15" thickBot="1" x14ac:dyDescent="0.35">
      <c r="A2363" s="3" t="s">
        <v>2802</v>
      </c>
      <c r="B2363" s="3" t="s">
        <v>1137</v>
      </c>
      <c r="C2363" s="84">
        <f>IF(COUNTIF(Table8[Tag Number], A2363), 1, 0)</f>
        <v>0</v>
      </c>
      <c r="D2363" s="85">
        <f>IF(COUNTIF(Table9[Tag Number], A2363), 1, 0)</f>
        <v>0</v>
      </c>
      <c r="E2363" s="86">
        <f>IF(COUNTIF(Table10[Tag Number], A2363), 1, 0)</f>
        <v>0</v>
      </c>
      <c r="F2363" s="86">
        <f>IF(COUNTIF(Table11[Tag Number], A2363), 1, 0)</f>
        <v>0</v>
      </c>
      <c r="G2363" s="87">
        <f t="shared" si="75"/>
        <v>0</v>
      </c>
      <c r="H2363" s="88" t="str" cm="1">
        <f t="array" ref="H2363">_xlfn.IFS(OR(_xlfn.XLOOKUP(A2363,Table9[Tag Number],Table9[Status],"-",0)="Dead",
        _xlfn.XLOOKUP(A2363,Table10[Tag Number],Table10[Status],"-",0)="Dead",
        _xlfn.XLOOKUP(A2363,Table11[Tag Number],Table11[Status],"-",0)="Dead",
        _xlfn.XLOOKUP(A2363,Table8[Tag Number],Table8[Status],"-",0)="Dead"),"Dead",
     OR(_xlfn.XLOOKUP(A2363,Table11[Tag Number],Table11[Status],"-",0)="Alive",
        _xlfn.XLOOKUP(A2363,Table10[Tag Number],Table10[Status],"-",0)="Alive",
        _xlfn.XLOOKUP(A2363,Table9[Tag Number],Table9[Status],"-",0)="Alive",
        _xlfn.XLOOKUP(A2363,Table8[Tag Number],Table8[Status],"-",0)="Alive"),"Alive",
     OR(_xlfn.XLOOKUP(A2363,Table9[Tag Number],Table9[Status],"-",0)="-",
        _xlfn.XLOOKUP(A2363,Table10[Tag Number],Table10[Status],"-",0)="-",
        _xlfn.XLOOKUP(A2363,Table11[Tag Number],Table11[Status],"-",0)="-",
        _xlfn.XLOOKUP(A2363,Table8[Tag Number],Table8[Status],"-",0)="-"),
   "-")</f>
        <v>-</v>
      </c>
      <c r="I2363" s="88" t="str">
        <f>IF((_xlfn.XLOOKUP(B2363,[2]Sheet1!$A$2:$A$198,[2]Sheet1!$B$2:$B$198,"-",0)="Glade"),"Out","No")</f>
        <v>No</v>
      </c>
      <c r="J2363" s="94"/>
      <c r="K2363" s="95"/>
      <c r="L2363" s="95"/>
      <c r="M2363" s="95"/>
      <c r="N2363" s="96"/>
      <c r="O2363" s="89"/>
      <c r="R2363" t="b">
        <f t="shared" si="74"/>
        <v>0</v>
      </c>
    </row>
    <row r="2364" spans="1:18" ht="15" thickBot="1" x14ac:dyDescent="0.35">
      <c r="A2364" s="2" t="s">
        <v>709</v>
      </c>
      <c r="B2364" s="2" t="s">
        <v>1137</v>
      </c>
      <c r="C2364" s="84">
        <f>IF(COUNTIF(Table8[Tag Number], A2364), 1, 0)</f>
        <v>0</v>
      </c>
      <c r="D2364" s="85">
        <f>IF(COUNTIF(Table9[Tag Number], A2364), 1, 0)</f>
        <v>1</v>
      </c>
      <c r="E2364" s="86">
        <f>IF(COUNTIF(Table10[Tag Number], A2364), 1, 0)</f>
        <v>1</v>
      </c>
      <c r="F2364" s="86">
        <f>IF(COUNTIF(Table11[Tag Number], A2364), 1, 0)</f>
        <v>1</v>
      </c>
      <c r="G2364" s="87">
        <f t="shared" si="75"/>
        <v>3</v>
      </c>
      <c r="H2364" s="88" t="str" cm="1">
        <f t="array" ref="H2364">_xlfn.IFS(OR(_xlfn.XLOOKUP(A2364,Table9[Tag Number],Table9[Status],"-",0)="Dead",
        _xlfn.XLOOKUP(A2364,Table10[Tag Number],Table10[Status],"-",0)="Dead",
        _xlfn.XLOOKUP(A2364,Table11[Tag Number],Table11[Status],"-",0)="Dead",
        _xlfn.XLOOKUP(A2364,Table8[Tag Number],Table8[Status],"-",0)="Dead"),"Dead",
     OR(_xlfn.XLOOKUP(A2364,Table11[Tag Number],Table11[Status],"-",0)="Alive",
        _xlfn.XLOOKUP(A2364,Table10[Tag Number],Table10[Status],"-",0)="Alive",
        _xlfn.XLOOKUP(A2364,Table9[Tag Number],Table9[Status],"-",0)="Alive",
        _xlfn.XLOOKUP(A2364,Table8[Tag Number],Table8[Status],"-",0)="Alive"),"Alive",
     OR(_xlfn.XLOOKUP(A2364,Table9[Tag Number],Table9[Status],"-",0)="-",
        _xlfn.XLOOKUP(A2364,Table10[Tag Number],Table10[Status],"-",0)="-",
        _xlfn.XLOOKUP(A2364,Table11[Tag Number],Table11[Status],"-",0)="-",
        _xlfn.XLOOKUP(A2364,Table8[Tag Number],Table8[Status],"-",0)="-"),
   "-")</f>
        <v>Alive</v>
      </c>
      <c r="I2364" s="88" t="str">
        <f>IF((_xlfn.XLOOKUP(B2364,[2]Sheet1!$A$2:$A$198,[2]Sheet1!$B$2:$B$198,"-",0)="Glade"),"Out","No")</f>
        <v>No</v>
      </c>
      <c r="J2364" s="94"/>
      <c r="K2364" s="95"/>
      <c r="L2364" s="95"/>
      <c r="M2364" s="95"/>
      <c r="N2364" s="96"/>
      <c r="O2364" s="89"/>
      <c r="R2364" t="str">
        <f t="shared" si="74"/>
        <v>D396</v>
      </c>
    </row>
    <row r="2365" spans="1:18" ht="15" thickBot="1" x14ac:dyDescent="0.35">
      <c r="A2365" s="3" t="s">
        <v>613</v>
      </c>
      <c r="B2365" s="3" t="s">
        <v>1137</v>
      </c>
      <c r="C2365" s="84">
        <f>IF(COUNTIF(Table8[Tag Number], A2365), 1, 0)</f>
        <v>1</v>
      </c>
      <c r="D2365" s="85">
        <f>IF(COUNTIF(Table9[Tag Number], A2365), 1, 0)</f>
        <v>0</v>
      </c>
      <c r="E2365" s="86">
        <f>IF(COUNTIF(Table10[Tag Number], A2365), 1, 0)</f>
        <v>0</v>
      </c>
      <c r="F2365" s="86">
        <f>IF(COUNTIF(Table11[Tag Number], A2365), 1, 0)</f>
        <v>0</v>
      </c>
      <c r="G2365" s="87">
        <f t="shared" si="75"/>
        <v>1</v>
      </c>
      <c r="H2365" s="88" t="str" cm="1">
        <f t="array" ref="H2365">_xlfn.IFS(OR(_xlfn.XLOOKUP(A2365,Table9[Tag Number],Table9[Status],"-",0)="Dead",
        _xlfn.XLOOKUP(A2365,Table10[Tag Number],Table10[Status],"-",0)="Dead",
        _xlfn.XLOOKUP(A2365,Table11[Tag Number],Table11[Status],"-",0)="Dead",
        _xlfn.XLOOKUP(A2365,Table8[Tag Number],Table8[Status],"-",0)="Dead"),"Dead",
     OR(_xlfn.XLOOKUP(A2365,Table11[Tag Number],Table11[Status],"-",0)="Alive",
        _xlfn.XLOOKUP(A2365,Table10[Tag Number],Table10[Status],"-",0)="Alive",
        _xlfn.XLOOKUP(A2365,Table9[Tag Number],Table9[Status],"-",0)="Alive",
        _xlfn.XLOOKUP(A2365,Table8[Tag Number],Table8[Status],"-",0)="Alive"),"Alive",
     OR(_xlfn.XLOOKUP(A2365,Table9[Tag Number],Table9[Status],"-",0)="-",
        _xlfn.XLOOKUP(A2365,Table10[Tag Number],Table10[Status],"-",0)="-",
        _xlfn.XLOOKUP(A2365,Table11[Tag Number],Table11[Status],"-",0)="-",
        _xlfn.XLOOKUP(A2365,Table8[Tag Number],Table8[Status],"-",0)="-"),
   "-")</f>
        <v>Alive</v>
      </c>
      <c r="I2365" s="88" t="str">
        <f>IF((_xlfn.XLOOKUP(B2365,[2]Sheet1!$A$2:$A$198,[2]Sheet1!$B$2:$B$198,"-",0)="Glade"),"Out","No")</f>
        <v>No</v>
      </c>
      <c r="J2365" s="94"/>
      <c r="K2365" s="95"/>
      <c r="L2365" s="95"/>
      <c r="M2365" s="95"/>
      <c r="N2365" s="96"/>
      <c r="O2365" s="89"/>
      <c r="R2365" t="b">
        <f t="shared" si="74"/>
        <v>0</v>
      </c>
    </row>
    <row r="2366" spans="1:18" ht="15" thickBot="1" x14ac:dyDescent="0.35">
      <c r="A2366" s="2" t="s">
        <v>2803</v>
      </c>
      <c r="B2366" s="2" t="s">
        <v>1137</v>
      </c>
      <c r="C2366" s="84">
        <f>IF(COUNTIF(Table8[Tag Number], A2366), 1, 0)</f>
        <v>0</v>
      </c>
      <c r="D2366" s="85">
        <f>IF(COUNTIF(Table9[Tag Number], A2366), 1, 0)</f>
        <v>0</v>
      </c>
      <c r="E2366" s="86">
        <f>IF(COUNTIF(Table10[Tag Number], A2366), 1, 0)</f>
        <v>0</v>
      </c>
      <c r="F2366" s="86">
        <f>IF(COUNTIF(Table11[Tag Number], A2366), 1, 0)</f>
        <v>0</v>
      </c>
      <c r="G2366" s="87">
        <f t="shared" si="75"/>
        <v>0</v>
      </c>
      <c r="H2366" s="88" t="str" cm="1">
        <f t="array" ref="H2366">_xlfn.IFS(OR(_xlfn.XLOOKUP(A2366,Table9[Tag Number],Table9[Status],"-",0)="Dead",
        _xlfn.XLOOKUP(A2366,Table10[Tag Number],Table10[Status],"-",0)="Dead",
        _xlfn.XLOOKUP(A2366,Table11[Tag Number],Table11[Status],"-",0)="Dead",
        _xlfn.XLOOKUP(A2366,Table8[Tag Number],Table8[Status],"-",0)="Dead"),"Dead",
     OR(_xlfn.XLOOKUP(A2366,Table11[Tag Number],Table11[Status],"-",0)="Alive",
        _xlfn.XLOOKUP(A2366,Table10[Tag Number],Table10[Status],"-",0)="Alive",
        _xlfn.XLOOKUP(A2366,Table9[Tag Number],Table9[Status],"-",0)="Alive",
        _xlfn.XLOOKUP(A2366,Table8[Tag Number],Table8[Status],"-",0)="Alive"),"Alive",
     OR(_xlfn.XLOOKUP(A2366,Table9[Tag Number],Table9[Status],"-",0)="-",
        _xlfn.XLOOKUP(A2366,Table10[Tag Number],Table10[Status],"-",0)="-",
        _xlfn.XLOOKUP(A2366,Table11[Tag Number],Table11[Status],"-",0)="-",
        _xlfn.XLOOKUP(A2366,Table8[Tag Number],Table8[Status],"-",0)="-"),
   "-")</f>
        <v>-</v>
      </c>
      <c r="I2366" s="88" t="str">
        <f>IF((_xlfn.XLOOKUP(B2366,[2]Sheet1!$A$2:$A$198,[2]Sheet1!$B$2:$B$198,"-",0)="Glade"),"Out","No")</f>
        <v>No</v>
      </c>
      <c r="J2366" s="94"/>
      <c r="K2366" s="95"/>
      <c r="L2366" s="95"/>
      <c r="M2366" s="95"/>
      <c r="N2366" s="96"/>
      <c r="O2366" s="89"/>
      <c r="R2366" t="b">
        <f t="shared" si="74"/>
        <v>0</v>
      </c>
    </row>
    <row r="2367" spans="1:18" ht="15" thickBot="1" x14ac:dyDescent="0.35">
      <c r="A2367" s="3" t="s">
        <v>603</v>
      </c>
      <c r="B2367" s="3" t="s">
        <v>1137</v>
      </c>
      <c r="C2367" s="84">
        <f>IF(COUNTIF(Table8[Tag Number], A2367), 1, 0)</f>
        <v>1</v>
      </c>
      <c r="D2367" s="85">
        <f>IF(COUNTIF(Table9[Tag Number], A2367), 1, 0)</f>
        <v>1</v>
      </c>
      <c r="E2367" s="86">
        <f>IF(COUNTIF(Table10[Tag Number], A2367), 1, 0)</f>
        <v>1</v>
      </c>
      <c r="F2367" s="86">
        <f>IF(COUNTIF(Table11[Tag Number], A2367), 1, 0)</f>
        <v>0</v>
      </c>
      <c r="G2367" s="87">
        <f t="shared" si="75"/>
        <v>3</v>
      </c>
      <c r="H2367" s="88" t="str" cm="1">
        <f t="array" ref="H2367">_xlfn.IFS(OR(_xlfn.XLOOKUP(A2367,Table9[Tag Number],Table9[Status],"-",0)="Dead",
        _xlfn.XLOOKUP(A2367,Table10[Tag Number],Table10[Status],"-",0)="Dead",
        _xlfn.XLOOKUP(A2367,Table11[Tag Number],Table11[Status],"-",0)="Dead",
        _xlfn.XLOOKUP(A2367,Table8[Tag Number],Table8[Status],"-",0)="Dead"),"Dead",
     OR(_xlfn.XLOOKUP(A2367,Table11[Tag Number],Table11[Status],"-",0)="Alive",
        _xlfn.XLOOKUP(A2367,Table10[Tag Number],Table10[Status],"-",0)="Alive",
        _xlfn.XLOOKUP(A2367,Table9[Tag Number],Table9[Status],"-",0)="Alive",
        _xlfn.XLOOKUP(A2367,Table8[Tag Number],Table8[Status],"-",0)="Alive"),"Alive",
     OR(_xlfn.XLOOKUP(A2367,Table9[Tag Number],Table9[Status],"-",0)="-",
        _xlfn.XLOOKUP(A2367,Table10[Tag Number],Table10[Status],"-",0)="-",
        _xlfn.XLOOKUP(A2367,Table11[Tag Number],Table11[Status],"-",0)="-",
        _xlfn.XLOOKUP(A2367,Table8[Tag Number],Table8[Status],"-",0)="-"),
   "-")</f>
        <v>Alive</v>
      </c>
      <c r="I2367" s="88" t="str">
        <f>IF((_xlfn.XLOOKUP(B2367,[2]Sheet1!$A$2:$A$198,[2]Sheet1!$B$2:$B$198,"-",0)="Glade"),"Out","No")</f>
        <v>No</v>
      </c>
      <c r="J2367" s="94"/>
      <c r="K2367" s="95"/>
      <c r="L2367" s="95"/>
      <c r="M2367" s="95"/>
      <c r="N2367" s="96"/>
      <c r="O2367" s="89"/>
      <c r="R2367" t="str">
        <f t="shared" si="74"/>
        <v>D399</v>
      </c>
    </row>
    <row r="2368" spans="1:18" ht="15" thickBot="1" x14ac:dyDescent="0.35">
      <c r="A2368" s="2" t="s">
        <v>2804</v>
      </c>
      <c r="B2368" s="2" t="s">
        <v>1137</v>
      </c>
      <c r="C2368" s="84">
        <f>IF(COUNTIF(Table8[Tag Number], A2368), 1, 0)</f>
        <v>0</v>
      </c>
      <c r="D2368" s="85">
        <f>IF(COUNTIF(Table9[Tag Number], A2368), 1, 0)</f>
        <v>0</v>
      </c>
      <c r="E2368" s="86">
        <f>IF(COUNTIF(Table10[Tag Number], A2368), 1, 0)</f>
        <v>0</v>
      </c>
      <c r="F2368" s="86">
        <f>IF(COUNTIF(Table11[Tag Number], A2368), 1, 0)</f>
        <v>0</v>
      </c>
      <c r="G2368" s="87">
        <f t="shared" si="75"/>
        <v>0</v>
      </c>
      <c r="H2368" s="88" t="str" cm="1">
        <f t="array" ref="H2368">_xlfn.IFS(OR(_xlfn.XLOOKUP(A2368,Table9[Tag Number],Table9[Status],"-",0)="Dead",
        _xlfn.XLOOKUP(A2368,Table10[Tag Number],Table10[Status],"-",0)="Dead",
        _xlfn.XLOOKUP(A2368,Table11[Tag Number],Table11[Status],"-",0)="Dead",
        _xlfn.XLOOKUP(A2368,Table8[Tag Number],Table8[Status],"-",0)="Dead"),"Dead",
     OR(_xlfn.XLOOKUP(A2368,Table11[Tag Number],Table11[Status],"-",0)="Alive",
        _xlfn.XLOOKUP(A2368,Table10[Tag Number],Table10[Status],"-",0)="Alive",
        _xlfn.XLOOKUP(A2368,Table9[Tag Number],Table9[Status],"-",0)="Alive",
        _xlfn.XLOOKUP(A2368,Table8[Tag Number],Table8[Status],"-",0)="Alive"),"Alive",
     OR(_xlfn.XLOOKUP(A2368,Table9[Tag Number],Table9[Status],"-",0)="-",
        _xlfn.XLOOKUP(A2368,Table10[Tag Number],Table10[Status],"-",0)="-",
        _xlfn.XLOOKUP(A2368,Table11[Tag Number],Table11[Status],"-",0)="-",
        _xlfn.XLOOKUP(A2368,Table8[Tag Number],Table8[Status],"-",0)="-"),
   "-")</f>
        <v>-</v>
      </c>
      <c r="I2368" s="88" t="str">
        <f>IF((_xlfn.XLOOKUP(B2368,[2]Sheet1!$A$2:$A$198,[2]Sheet1!$B$2:$B$198,"-",0)="Glade"),"Out","No")</f>
        <v>No</v>
      </c>
      <c r="J2368" s="94"/>
      <c r="K2368" s="95"/>
      <c r="L2368" s="95"/>
      <c r="M2368" s="95"/>
      <c r="N2368" s="96"/>
      <c r="O2368" s="89"/>
      <c r="R2368" t="b">
        <f t="shared" si="74"/>
        <v>0</v>
      </c>
    </row>
    <row r="2369" spans="1:18" ht="15" thickBot="1" x14ac:dyDescent="0.35">
      <c r="A2369" s="3" t="s">
        <v>2805</v>
      </c>
      <c r="B2369" s="3" t="s">
        <v>1137</v>
      </c>
      <c r="C2369" s="84">
        <f>IF(COUNTIF(Table8[Tag Number], A2369), 1, 0)</f>
        <v>0</v>
      </c>
      <c r="D2369" s="85">
        <f>IF(COUNTIF(Table9[Tag Number], A2369), 1, 0)</f>
        <v>0</v>
      </c>
      <c r="E2369" s="86">
        <f>IF(COUNTIF(Table10[Tag Number], A2369), 1, 0)</f>
        <v>0</v>
      </c>
      <c r="F2369" s="86">
        <f>IF(COUNTIF(Table11[Tag Number], A2369), 1, 0)</f>
        <v>0</v>
      </c>
      <c r="G2369" s="87">
        <f t="shared" si="75"/>
        <v>0</v>
      </c>
      <c r="H2369" s="88" t="str" cm="1">
        <f t="array" ref="H2369">_xlfn.IFS(OR(_xlfn.XLOOKUP(A2369,Table9[Tag Number],Table9[Status],"-",0)="Dead",
        _xlfn.XLOOKUP(A2369,Table10[Tag Number],Table10[Status],"-",0)="Dead",
        _xlfn.XLOOKUP(A2369,Table11[Tag Number],Table11[Status],"-",0)="Dead",
        _xlfn.XLOOKUP(A2369,Table8[Tag Number],Table8[Status],"-",0)="Dead"),"Dead",
     OR(_xlfn.XLOOKUP(A2369,Table11[Tag Number],Table11[Status],"-",0)="Alive",
        _xlfn.XLOOKUP(A2369,Table10[Tag Number],Table10[Status],"-",0)="Alive",
        _xlfn.XLOOKUP(A2369,Table9[Tag Number],Table9[Status],"-",0)="Alive",
        _xlfn.XLOOKUP(A2369,Table8[Tag Number],Table8[Status],"-",0)="Alive"),"Alive",
     OR(_xlfn.XLOOKUP(A2369,Table9[Tag Number],Table9[Status],"-",0)="-",
        _xlfn.XLOOKUP(A2369,Table10[Tag Number],Table10[Status],"-",0)="-",
        _xlfn.XLOOKUP(A2369,Table11[Tag Number],Table11[Status],"-",0)="-",
        _xlfn.XLOOKUP(A2369,Table8[Tag Number],Table8[Status],"-",0)="-"),
   "-")</f>
        <v>-</v>
      </c>
      <c r="I2369" s="88" t="str">
        <f>IF((_xlfn.XLOOKUP(B2369,[2]Sheet1!$A$2:$A$198,[2]Sheet1!$B$2:$B$198,"-",0)="Glade"),"Out","No")</f>
        <v>No</v>
      </c>
      <c r="J2369" s="94"/>
      <c r="K2369" s="95"/>
      <c r="L2369" s="95"/>
      <c r="M2369" s="95"/>
      <c r="N2369" s="96"/>
      <c r="O2369" s="89"/>
      <c r="R2369" t="b">
        <f t="shared" si="74"/>
        <v>0</v>
      </c>
    </row>
    <row r="2370" spans="1:18" ht="15" thickBot="1" x14ac:dyDescent="0.35">
      <c r="A2370" s="2" t="s">
        <v>803</v>
      </c>
      <c r="B2370" s="2" t="s">
        <v>1137</v>
      </c>
      <c r="C2370" s="84">
        <f>IF(COUNTIF(Table8[Tag Number], A2370), 1, 0)</f>
        <v>0</v>
      </c>
      <c r="D2370" s="85">
        <f>IF(COUNTIF(Table9[Tag Number], A2370), 1, 0)</f>
        <v>1</v>
      </c>
      <c r="E2370" s="86">
        <f>IF(COUNTIF(Table10[Tag Number], A2370), 1, 0)</f>
        <v>1</v>
      </c>
      <c r="F2370" s="86">
        <f>IF(COUNTIF(Table11[Tag Number], A2370), 1, 0)</f>
        <v>1</v>
      </c>
      <c r="G2370" s="87">
        <f t="shared" si="75"/>
        <v>3</v>
      </c>
      <c r="H2370" s="88" t="str" cm="1">
        <f t="array" ref="H2370">_xlfn.IFS(OR(_xlfn.XLOOKUP(A2370,Table9[Tag Number],Table9[Status],"-",0)="Dead",
        _xlfn.XLOOKUP(A2370,Table10[Tag Number],Table10[Status],"-",0)="Dead",
        _xlfn.XLOOKUP(A2370,Table11[Tag Number],Table11[Status],"-",0)="Dead",
        _xlfn.XLOOKUP(A2370,Table8[Tag Number],Table8[Status],"-",0)="Dead"),"Dead",
     OR(_xlfn.XLOOKUP(A2370,Table11[Tag Number],Table11[Status],"-",0)="Alive",
        _xlfn.XLOOKUP(A2370,Table10[Tag Number],Table10[Status],"-",0)="Alive",
        _xlfn.XLOOKUP(A2370,Table9[Tag Number],Table9[Status],"-",0)="Alive",
        _xlfn.XLOOKUP(A2370,Table8[Tag Number],Table8[Status],"-",0)="Alive"),"Alive",
     OR(_xlfn.XLOOKUP(A2370,Table9[Tag Number],Table9[Status],"-",0)="-",
        _xlfn.XLOOKUP(A2370,Table10[Tag Number],Table10[Status],"-",0)="-",
        _xlfn.XLOOKUP(A2370,Table11[Tag Number],Table11[Status],"-",0)="-",
        _xlfn.XLOOKUP(A2370,Table8[Tag Number],Table8[Status],"-",0)="-"),
   "-")</f>
        <v>Alive</v>
      </c>
      <c r="I2370" s="88" t="str">
        <f>IF((_xlfn.XLOOKUP(B2370,[2]Sheet1!$A$2:$A$198,[2]Sheet1!$B$2:$B$198,"-",0)="Glade"),"Out","No")</f>
        <v>No</v>
      </c>
      <c r="J2370" s="94"/>
      <c r="K2370" s="95"/>
      <c r="L2370" s="95"/>
      <c r="M2370" s="95"/>
      <c r="N2370" s="96"/>
      <c r="O2370" s="89"/>
      <c r="R2370" t="str">
        <f t="shared" si="74"/>
        <v>D402</v>
      </c>
    </row>
    <row r="2371" spans="1:18" ht="15" thickBot="1" x14ac:dyDescent="0.35">
      <c r="A2371" s="3" t="s">
        <v>2806</v>
      </c>
      <c r="B2371" s="3" t="s">
        <v>1137</v>
      </c>
      <c r="C2371" s="84">
        <f>IF(COUNTIF(Table8[Tag Number], A2371), 1, 0)</f>
        <v>0</v>
      </c>
      <c r="D2371" s="85">
        <f>IF(COUNTIF(Table9[Tag Number], A2371), 1, 0)</f>
        <v>0</v>
      </c>
      <c r="E2371" s="86">
        <f>IF(COUNTIF(Table10[Tag Number], A2371), 1, 0)</f>
        <v>0</v>
      </c>
      <c r="F2371" s="86">
        <f>IF(COUNTIF(Table11[Tag Number], A2371), 1, 0)</f>
        <v>0</v>
      </c>
      <c r="G2371" s="87">
        <f t="shared" si="75"/>
        <v>0</v>
      </c>
      <c r="H2371" s="88" t="str" cm="1">
        <f t="array" ref="H2371">_xlfn.IFS(OR(_xlfn.XLOOKUP(A2371,Table9[Tag Number],Table9[Status],"-",0)="Dead",
        _xlfn.XLOOKUP(A2371,Table10[Tag Number],Table10[Status],"-",0)="Dead",
        _xlfn.XLOOKUP(A2371,Table11[Tag Number],Table11[Status],"-",0)="Dead",
        _xlfn.XLOOKUP(A2371,Table8[Tag Number],Table8[Status],"-",0)="Dead"),"Dead",
     OR(_xlfn.XLOOKUP(A2371,Table11[Tag Number],Table11[Status],"-",0)="Alive",
        _xlfn.XLOOKUP(A2371,Table10[Tag Number],Table10[Status],"-",0)="Alive",
        _xlfn.XLOOKUP(A2371,Table9[Tag Number],Table9[Status],"-",0)="Alive",
        _xlfn.XLOOKUP(A2371,Table8[Tag Number],Table8[Status],"-",0)="Alive"),"Alive",
     OR(_xlfn.XLOOKUP(A2371,Table9[Tag Number],Table9[Status],"-",0)="-",
        _xlfn.XLOOKUP(A2371,Table10[Tag Number],Table10[Status],"-",0)="-",
        _xlfn.XLOOKUP(A2371,Table11[Tag Number],Table11[Status],"-",0)="-",
        _xlfn.XLOOKUP(A2371,Table8[Tag Number],Table8[Status],"-",0)="-"),
   "-")</f>
        <v>-</v>
      </c>
      <c r="I2371" s="88" t="str">
        <f>IF((_xlfn.XLOOKUP(B2371,[2]Sheet1!$A$2:$A$198,[2]Sheet1!$B$2:$B$198,"-",0)="Glade"),"Out","No")</f>
        <v>No</v>
      </c>
      <c r="J2371" s="94"/>
      <c r="K2371" s="95"/>
      <c r="L2371" s="95"/>
      <c r="M2371" s="95"/>
      <c r="N2371" s="96"/>
      <c r="O2371" s="89"/>
      <c r="R2371" t="b">
        <f t="shared" si="74"/>
        <v>0</v>
      </c>
    </row>
    <row r="2372" spans="1:18" ht="15" thickBot="1" x14ac:dyDescent="0.35">
      <c r="A2372" s="2" t="s">
        <v>2807</v>
      </c>
      <c r="B2372" s="2" t="s">
        <v>1137</v>
      </c>
      <c r="C2372" s="84">
        <f>IF(COUNTIF(Table8[Tag Number], A2372), 1, 0)</f>
        <v>0</v>
      </c>
      <c r="D2372" s="85">
        <f>IF(COUNTIF(Table9[Tag Number], A2372), 1, 0)</f>
        <v>0</v>
      </c>
      <c r="E2372" s="86">
        <f>IF(COUNTIF(Table10[Tag Number], A2372), 1, 0)</f>
        <v>0</v>
      </c>
      <c r="F2372" s="86">
        <f>IF(COUNTIF(Table11[Tag Number], A2372), 1, 0)</f>
        <v>0</v>
      </c>
      <c r="G2372" s="87">
        <f t="shared" si="75"/>
        <v>0</v>
      </c>
      <c r="H2372" s="88" t="str" cm="1">
        <f t="array" ref="H2372">_xlfn.IFS(OR(_xlfn.XLOOKUP(A2372,Table9[Tag Number],Table9[Status],"-",0)="Dead",
        _xlfn.XLOOKUP(A2372,Table10[Tag Number],Table10[Status],"-",0)="Dead",
        _xlfn.XLOOKUP(A2372,Table11[Tag Number],Table11[Status],"-",0)="Dead",
        _xlfn.XLOOKUP(A2372,Table8[Tag Number],Table8[Status],"-",0)="Dead"),"Dead",
     OR(_xlfn.XLOOKUP(A2372,Table11[Tag Number],Table11[Status],"-",0)="Alive",
        _xlfn.XLOOKUP(A2372,Table10[Tag Number],Table10[Status],"-",0)="Alive",
        _xlfn.XLOOKUP(A2372,Table9[Tag Number],Table9[Status],"-",0)="Alive",
        _xlfn.XLOOKUP(A2372,Table8[Tag Number],Table8[Status],"-",0)="Alive"),"Alive",
     OR(_xlfn.XLOOKUP(A2372,Table9[Tag Number],Table9[Status],"-",0)="-",
        _xlfn.XLOOKUP(A2372,Table10[Tag Number],Table10[Status],"-",0)="-",
        _xlfn.XLOOKUP(A2372,Table11[Tag Number],Table11[Status],"-",0)="-",
        _xlfn.XLOOKUP(A2372,Table8[Tag Number],Table8[Status],"-",0)="-"),
   "-")</f>
        <v>-</v>
      </c>
      <c r="I2372" s="88" t="str">
        <f>IF((_xlfn.XLOOKUP(B2372,[2]Sheet1!$A$2:$A$198,[2]Sheet1!$B$2:$B$198,"-",0)="Glade"),"Out","No")</f>
        <v>No</v>
      </c>
      <c r="J2372" s="94"/>
      <c r="K2372" s="95"/>
      <c r="L2372" s="95"/>
      <c r="M2372" s="95"/>
      <c r="N2372" s="96"/>
      <c r="O2372" s="89"/>
      <c r="R2372" t="b">
        <f t="shared" ref="R2372:R2435" si="76">IF(G2372&gt;1,A2372)</f>
        <v>0</v>
      </c>
    </row>
    <row r="2373" spans="1:18" ht="15" thickBot="1" x14ac:dyDescent="0.35">
      <c r="A2373" s="3" t="s">
        <v>2808</v>
      </c>
      <c r="B2373" s="3" t="s">
        <v>1137</v>
      </c>
      <c r="C2373" s="84">
        <f>IF(COUNTIF(Table8[Tag Number], A2373), 1, 0)</f>
        <v>0</v>
      </c>
      <c r="D2373" s="85">
        <f>IF(COUNTIF(Table9[Tag Number], A2373), 1, 0)</f>
        <v>0</v>
      </c>
      <c r="E2373" s="86">
        <f>IF(COUNTIF(Table10[Tag Number], A2373), 1, 0)</f>
        <v>0</v>
      </c>
      <c r="F2373" s="86">
        <f>IF(COUNTIF(Table11[Tag Number], A2373), 1, 0)</f>
        <v>0</v>
      </c>
      <c r="G2373" s="87">
        <f t="shared" ref="G2373:G2436" si="77">SUM(C2373:F2373)</f>
        <v>0</v>
      </c>
      <c r="H2373" s="88" t="str" cm="1">
        <f t="array" ref="H2373">_xlfn.IFS(OR(_xlfn.XLOOKUP(A2373,Table9[Tag Number],Table9[Status],"-",0)="Dead",
        _xlfn.XLOOKUP(A2373,Table10[Tag Number],Table10[Status],"-",0)="Dead",
        _xlfn.XLOOKUP(A2373,Table11[Tag Number],Table11[Status],"-",0)="Dead",
        _xlfn.XLOOKUP(A2373,Table8[Tag Number],Table8[Status],"-",0)="Dead"),"Dead",
     OR(_xlfn.XLOOKUP(A2373,Table11[Tag Number],Table11[Status],"-",0)="Alive",
        _xlfn.XLOOKUP(A2373,Table10[Tag Number],Table10[Status],"-",0)="Alive",
        _xlfn.XLOOKUP(A2373,Table9[Tag Number],Table9[Status],"-",0)="Alive",
        _xlfn.XLOOKUP(A2373,Table8[Tag Number],Table8[Status],"-",0)="Alive"),"Alive",
     OR(_xlfn.XLOOKUP(A2373,Table9[Tag Number],Table9[Status],"-",0)="-",
        _xlfn.XLOOKUP(A2373,Table10[Tag Number],Table10[Status],"-",0)="-",
        _xlfn.XLOOKUP(A2373,Table11[Tag Number],Table11[Status],"-",0)="-",
        _xlfn.XLOOKUP(A2373,Table8[Tag Number],Table8[Status],"-",0)="-"),
   "-")</f>
        <v>-</v>
      </c>
      <c r="I2373" s="88" t="str">
        <f>IF((_xlfn.XLOOKUP(B2373,[2]Sheet1!$A$2:$A$198,[2]Sheet1!$B$2:$B$198,"-",0)="Glade"),"Out","No")</f>
        <v>No</v>
      </c>
      <c r="J2373" s="94"/>
      <c r="K2373" s="95"/>
      <c r="L2373" s="95"/>
      <c r="M2373" s="95"/>
      <c r="N2373" s="96"/>
      <c r="O2373" s="89"/>
      <c r="R2373" t="b">
        <f t="shared" si="76"/>
        <v>0</v>
      </c>
    </row>
    <row r="2374" spans="1:18" ht="15" thickBot="1" x14ac:dyDescent="0.35">
      <c r="A2374" s="2" t="s">
        <v>2809</v>
      </c>
      <c r="B2374" s="2" t="s">
        <v>1137</v>
      </c>
      <c r="C2374" s="84">
        <f>IF(COUNTIF(Table8[Tag Number], A2374), 1, 0)</f>
        <v>0</v>
      </c>
      <c r="D2374" s="85">
        <f>IF(COUNTIF(Table9[Tag Number], A2374), 1, 0)</f>
        <v>0</v>
      </c>
      <c r="E2374" s="86">
        <f>IF(COUNTIF(Table10[Tag Number], A2374), 1, 0)</f>
        <v>0</v>
      </c>
      <c r="F2374" s="86">
        <f>IF(COUNTIF(Table11[Tag Number], A2374), 1, 0)</f>
        <v>0</v>
      </c>
      <c r="G2374" s="87">
        <f t="shared" si="77"/>
        <v>0</v>
      </c>
      <c r="H2374" s="88" t="str" cm="1">
        <f t="array" ref="H2374">_xlfn.IFS(OR(_xlfn.XLOOKUP(A2374,Table9[Tag Number],Table9[Status],"-",0)="Dead",
        _xlfn.XLOOKUP(A2374,Table10[Tag Number],Table10[Status],"-",0)="Dead",
        _xlfn.XLOOKUP(A2374,Table11[Tag Number],Table11[Status],"-",0)="Dead",
        _xlfn.XLOOKUP(A2374,Table8[Tag Number],Table8[Status],"-",0)="Dead"),"Dead",
     OR(_xlfn.XLOOKUP(A2374,Table11[Tag Number],Table11[Status],"-",0)="Alive",
        _xlfn.XLOOKUP(A2374,Table10[Tag Number],Table10[Status],"-",0)="Alive",
        _xlfn.XLOOKUP(A2374,Table9[Tag Number],Table9[Status],"-",0)="Alive",
        _xlfn.XLOOKUP(A2374,Table8[Tag Number],Table8[Status],"-",0)="Alive"),"Alive",
     OR(_xlfn.XLOOKUP(A2374,Table9[Tag Number],Table9[Status],"-",0)="-",
        _xlfn.XLOOKUP(A2374,Table10[Tag Number],Table10[Status],"-",0)="-",
        _xlfn.XLOOKUP(A2374,Table11[Tag Number],Table11[Status],"-",0)="-",
        _xlfn.XLOOKUP(A2374,Table8[Tag Number],Table8[Status],"-",0)="-"),
   "-")</f>
        <v>-</v>
      </c>
      <c r="I2374" s="88" t="str">
        <f>IF((_xlfn.XLOOKUP(B2374,[2]Sheet1!$A$2:$A$198,[2]Sheet1!$B$2:$B$198,"-",0)="Glade"),"Out","No")</f>
        <v>No</v>
      </c>
      <c r="J2374" s="94"/>
      <c r="K2374" s="95"/>
      <c r="L2374" s="95"/>
      <c r="M2374" s="95"/>
      <c r="N2374" s="96"/>
      <c r="O2374" s="89"/>
      <c r="R2374" t="b">
        <f t="shared" si="76"/>
        <v>0</v>
      </c>
    </row>
    <row r="2375" spans="1:18" ht="15" thickBot="1" x14ac:dyDescent="0.35">
      <c r="A2375" s="3" t="s">
        <v>2810</v>
      </c>
      <c r="B2375" s="3" t="s">
        <v>1137</v>
      </c>
      <c r="C2375" s="84">
        <f>IF(COUNTIF(Table8[Tag Number], A2375), 1, 0)</f>
        <v>0</v>
      </c>
      <c r="D2375" s="85">
        <f>IF(COUNTIF(Table9[Tag Number], A2375), 1, 0)</f>
        <v>0</v>
      </c>
      <c r="E2375" s="86">
        <f>IF(COUNTIF(Table10[Tag Number], A2375), 1, 0)</f>
        <v>0</v>
      </c>
      <c r="F2375" s="86">
        <f>IF(COUNTIF(Table11[Tag Number], A2375), 1, 0)</f>
        <v>0</v>
      </c>
      <c r="G2375" s="87">
        <f t="shared" si="77"/>
        <v>0</v>
      </c>
      <c r="H2375" s="88" t="str" cm="1">
        <f t="array" ref="H2375">_xlfn.IFS(OR(_xlfn.XLOOKUP(A2375,Table9[Tag Number],Table9[Status],"-",0)="Dead",
        _xlfn.XLOOKUP(A2375,Table10[Tag Number],Table10[Status],"-",0)="Dead",
        _xlfn.XLOOKUP(A2375,Table11[Tag Number],Table11[Status],"-",0)="Dead",
        _xlfn.XLOOKUP(A2375,Table8[Tag Number],Table8[Status],"-",0)="Dead"),"Dead",
     OR(_xlfn.XLOOKUP(A2375,Table11[Tag Number],Table11[Status],"-",0)="Alive",
        _xlfn.XLOOKUP(A2375,Table10[Tag Number],Table10[Status],"-",0)="Alive",
        _xlfn.XLOOKUP(A2375,Table9[Tag Number],Table9[Status],"-",0)="Alive",
        _xlfn.XLOOKUP(A2375,Table8[Tag Number],Table8[Status],"-",0)="Alive"),"Alive",
     OR(_xlfn.XLOOKUP(A2375,Table9[Tag Number],Table9[Status],"-",0)="-",
        _xlfn.XLOOKUP(A2375,Table10[Tag Number],Table10[Status],"-",0)="-",
        _xlfn.XLOOKUP(A2375,Table11[Tag Number],Table11[Status],"-",0)="-",
        _xlfn.XLOOKUP(A2375,Table8[Tag Number],Table8[Status],"-",0)="-"),
   "-")</f>
        <v>-</v>
      </c>
      <c r="I2375" s="88" t="str">
        <f>IF((_xlfn.XLOOKUP(B2375,[2]Sheet1!$A$2:$A$198,[2]Sheet1!$B$2:$B$198,"-",0)="Glade"),"Out","No")</f>
        <v>No</v>
      </c>
      <c r="J2375" s="94"/>
      <c r="K2375" s="95"/>
      <c r="L2375" s="95"/>
      <c r="M2375" s="95"/>
      <c r="N2375" s="96"/>
      <c r="O2375" s="89"/>
      <c r="R2375" t="b">
        <f t="shared" si="76"/>
        <v>0</v>
      </c>
    </row>
    <row r="2376" spans="1:18" ht="15" thickBot="1" x14ac:dyDescent="0.35">
      <c r="A2376" s="2" t="s">
        <v>534</v>
      </c>
      <c r="B2376" s="2" t="s">
        <v>1137</v>
      </c>
      <c r="C2376" s="84">
        <f>IF(COUNTIF(Table8[Tag Number], A2376), 1, 0)</f>
        <v>0</v>
      </c>
      <c r="D2376" s="85">
        <f>IF(COUNTIF(Table9[Tag Number], A2376), 1, 0)</f>
        <v>0</v>
      </c>
      <c r="E2376" s="86">
        <f>IF(COUNTIF(Table10[Tag Number], A2376), 1, 0)</f>
        <v>0</v>
      </c>
      <c r="F2376" s="86">
        <f>IF(COUNTIF(Table11[Tag Number], A2376), 1, 0)</f>
        <v>1</v>
      </c>
      <c r="G2376" s="87">
        <f t="shared" si="77"/>
        <v>1</v>
      </c>
      <c r="H2376" s="88" t="str" cm="1">
        <f t="array" ref="H2376">_xlfn.IFS(OR(_xlfn.XLOOKUP(A2376,Table9[Tag Number],Table9[Status],"-",0)="Dead",
        _xlfn.XLOOKUP(A2376,Table10[Tag Number],Table10[Status],"-",0)="Dead",
        _xlfn.XLOOKUP(A2376,Table11[Tag Number],Table11[Status],"-",0)="Dead",
        _xlfn.XLOOKUP(A2376,Table8[Tag Number],Table8[Status],"-",0)="Dead"),"Dead",
     OR(_xlfn.XLOOKUP(A2376,Table11[Tag Number],Table11[Status],"-",0)="Alive",
        _xlfn.XLOOKUP(A2376,Table10[Tag Number],Table10[Status],"-",0)="Alive",
        _xlfn.XLOOKUP(A2376,Table9[Tag Number],Table9[Status],"-",0)="Alive",
        _xlfn.XLOOKUP(A2376,Table8[Tag Number],Table8[Status],"-",0)="Alive"),"Alive",
     OR(_xlfn.XLOOKUP(A2376,Table9[Tag Number],Table9[Status],"-",0)="-",
        _xlfn.XLOOKUP(A2376,Table10[Tag Number],Table10[Status],"-",0)="-",
        _xlfn.XLOOKUP(A2376,Table11[Tag Number],Table11[Status],"-",0)="-",
        _xlfn.XLOOKUP(A2376,Table8[Tag Number],Table8[Status],"-",0)="-"),
   "-")</f>
        <v>Alive</v>
      </c>
      <c r="I2376" s="88" t="str">
        <f>IF((_xlfn.XLOOKUP(B2376,[2]Sheet1!$A$2:$A$198,[2]Sheet1!$B$2:$B$198,"-",0)="Glade"),"Out","No")</f>
        <v>No</v>
      </c>
      <c r="J2376" s="94"/>
      <c r="K2376" s="95"/>
      <c r="L2376" s="95"/>
      <c r="M2376" s="95"/>
      <c r="N2376" s="96"/>
      <c r="O2376" s="89"/>
      <c r="R2376" t="b">
        <f t="shared" si="76"/>
        <v>0</v>
      </c>
    </row>
    <row r="2377" spans="1:18" ht="15" thickBot="1" x14ac:dyDescent="0.35">
      <c r="A2377" s="3" t="s">
        <v>2811</v>
      </c>
      <c r="B2377" s="3" t="s">
        <v>1137</v>
      </c>
      <c r="C2377" s="84">
        <f>IF(COUNTIF(Table8[Tag Number], A2377), 1, 0)</f>
        <v>0</v>
      </c>
      <c r="D2377" s="85">
        <f>IF(COUNTIF(Table9[Tag Number], A2377), 1, 0)</f>
        <v>0</v>
      </c>
      <c r="E2377" s="86">
        <f>IF(COUNTIF(Table10[Tag Number], A2377), 1, 0)</f>
        <v>0</v>
      </c>
      <c r="F2377" s="86">
        <f>IF(COUNTIF(Table11[Tag Number], A2377), 1, 0)</f>
        <v>0</v>
      </c>
      <c r="G2377" s="87">
        <f t="shared" si="77"/>
        <v>0</v>
      </c>
      <c r="H2377" s="88" t="str" cm="1">
        <f t="array" ref="H2377">_xlfn.IFS(OR(_xlfn.XLOOKUP(A2377,Table9[Tag Number],Table9[Status],"-",0)="Dead",
        _xlfn.XLOOKUP(A2377,Table10[Tag Number],Table10[Status],"-",0)="Dead",
        _xlfn.XLOOKUP(A2377,Table11[Tag Number],Table11[Status],"-",0)="Dead",
        _xlfn.XLOOKUP(A2377,Table8[Tag Number],Table8[Status],"-",0)="Dead"),"Dead",
     OR(_xlfn.XLOOKUP(A2377,Table11[Tag Number],Table11[Status],"-",0)="Alive",
        _xlfn.XLOOKUP(A2377,Table10[Tag Number],Table10[Status],"-",0)="Alive",
        _xlfn.XLOOKUP(A2377,Table9[Tag Number],Table9[Status],"-",0)="Alive",
        _xlfn.XLOOKUP(A2377,Table8[Tag Number],Table8[Status],"-",0)="Alive"),"Alive",
     OR(_xlfn.XLOOKUP(A2377,Table9[Tag Number],Table9[Status],"-",0)="-",
        _xlfn.XLOOKUP(A2377,Table10[Tag Number],Table10[Status],"-",0)="-",
        _xlfn.XLOOKUP(A2377,Table11[Tag Number],Table11[Status],"-",0)="-",
        _xlfn.XLOOKUP(A2377,Table8[Tag Number],Table8[Status],"-",0)="-"),
   "-")</f>
        <v>-</v>
      </c>
      <c r="I2377" s="88" t="str">
        <f>IF((_xlfn.XLOOKUP(B2377,[2]Sheet1!$A$2:$A$198,[2]Sheet1!$B$2:$B$198,"-",0)="Glade"),"Out","No")</f>
        <v>No</v>
      </c>
      <c r="J2377" s="94"/>
      <c r="K2377" s="95"/>
      <c r="L2377" s="95"/>
      <c r="M2377" s="95"/>
      <c r="N2377" s="96"/>
      <c r="O2377" s="89"/>
      <c r="R2377" t="b">
        <f t="shared" si="76"/>
        <v>0</v>
      </c>
    </row>
    <row r="2378" spans="1:18" ht="15" thickBot="1" x14ac:dyDescent="0.35">
      <c r="A2378" s="2" t="s">
        <v>2812</v>
      </c>
      <c r="B2378" s="2" t="s">
        <v>1137</v>
      </c>
      <c r="C2378" s="84">
        <f>IF(COUNTIF(Table8[Tag Number], A2378), 1, 0)</f>
        <v>0</v>
      </c>
      <c r="D2378" s="85">
        <f>IF(COUNTIF(Table9[Tag Number], A2378), 1, 0)</f>
        <v>0</v>
      </c>
      <c r="E2378" s="86">
        <f>IF(COUNTIF(Table10[Tag Number], A2378), 1, 0)</f>
        <v>0</v>
      </c>
      <c r="F2378" s="86">
        <f>IF(COUNTIF(Table11[Tag Number], A2378), 1, 0)</f>
        <v>0</v>
      </c>
      <c r="G2378" s="87">
        <f t="shared" si="77"/>
        <v>0</v>
      </c>
      <c r="H2378" s="88" t="str" cm="1">
        <f t="array" ref="H2378">_xlfn.IFS(OR(_xlfn.XLOOKUP(A2378,Table9[Tag Number],Table9[Status],"-",0)="Dead",
        _xlfn.XLOOKUP(A2378,Table10[Tag Number],Table10[Status],"-",0)="Dead",
        _xlfn.XLOOKUP(A2378,Table11[Tag Number],Table11[Status],"-",0)="Dead",
        _xlfn.XLOOKUP(A2378,Table8[Tag Number],Table8[Status],"-",0)="Dead"),"Dead",
     OR(_xlfn.XLOOKUP(A2378,Table11[Tag Number],Table11[Status],"-",0)="Alive",
        _xlfn.XLOOKUP(A2378,Table10[Tag Number],Table10[Status],"-",0)="Alive",
        _xlfn.XLOOKUP(A2378,Table9[Tag Number],Table9[Status],"-",0)="Alive",
        _xlfn.XLOOKUP(A2378,Table8[Tag Number],Table8[Status],"-",0)="Alive"),"Alive",
     OR(_xlfn.XLOOKUP(A2378,Table9[Tag Number],Table9[Status],"-",0)="-",
        _xlfn.XLOOKUP(A2378,Table10[Tag Number],Table10[Status],"-",0)="-",
        _xlfn.XLOOKUP(A2378,Table11[Tag Number],Table11[Status],"-",0)="-",
        _xlfn.XLOOKUP(A2378,Table8[Tag Number],Table8[Status],"-",0)="-"),
   "-")</f>
        <v>-</v>
      </c>
      <c r="I2378" s="88" t="str">
        <f>IF((_xlfn.XLOOKUP(B2378,[2]Sheet1!$A$2:$A$198,[2]Sheet1!$B$2:$B$198,"-",0)="Glade"),"Out","No")</f>
        <v>No</v>
      </c>
      <c r="J2378" s="94"/>
      <c r="K2378" s="95"/>
      <c r="L2378" s="95"/>
      <c r="M2378" s="95"/>
      <c r="N2378" s="96"/>
      <c r="O2378" s="89"/>
      <c r="R2378" t="b">
        <f t="shared" si="76"/>
        <v>0</v>
      </c>
    </row>
    <row r="2379" spans="1:18" ht="15" thickBot="1" x14ac:dyDescent="0.35">
      <c r="A2379" s="3" t="s">
        <v>2813</v>
      </c>
      <c r="B2379" s="3" t="s">
        <v>1137</v>
      </c>
      <c r="C2379" s="84">
        <f>IF(COUNTIF(Table8[Tag Number], A2379), 1, 0)</f>
        <v>0</v>
      </c>
      <c r="D2379" s="85">
        <f>IF(COUNTIF(Table9[Tag Number], A2379), 1, 0)</f>
        <v>0</v>
      </c>
      <c r="E2379" s="86">
        <f>IF(COUNTIF(Table10[Tag Number], A2379), 1, 0)</f>
        <v>0</v>
      </c>
      <c r="F2379" s="86">
        <f>IF(COUNTIF(Table11[Tag Number], A2379), 1, 0)</f>
        <v>0</v>
      </c>
      <c r="G2379" s="87">
        <f t="shared" si="77"/>
        <v>0</v>
      </c>
      <c r="H2379" s="88" t="str" cm="1">
        <f t="array" ref="H2379">_xlfn.IFS(OR(_xlfn.XLOOKUP(A2379,Table9[Tag Number],Table9[Status],"-",0)="Dead",
        _xlfn.XLOOKUP(A2379,Table10[Tag Number],Table10[Status],"-",0)="Dead",
        _xlfn.XLOOKUP(A2379,Table11[Tag Number],Table11[Status],"-",0)="Dead",
        _xlfn.XLOOKUP(A2379,Table8[Tag Number],Table8[Status],"-",0)="Dead"),"Dead",
     OR(_xlfn.XLOOKUP(A2379,Table11[Tag Number],Table11[Status],"-",0)="Alive",
        _xlfn.XLOOKUP(A2379,Table10[Tag Number],Table10[Status],"-",0)="Alive",
        _xlfn.XLOOKUP(A2379,Table9[Tag Number],Table9[Status],"-",0)="Alive",
        _xlfn.XLOOKUP(A2379,Table8[Tag Number],Table8[Status],"-",0)="Alive"),"Alive",
     OR(_xlfn.XLOOKUP(A2379,Table9[Tag Number],Table9[Status],"-",0)="-",
        _xlfn.XLOOKUP(A2379,Table10[Tag Number],Table10[Status],"-",0)="-",
        _xlfn.XLOOKUP(A2379,Table11[Tag Number],Table11[Status],"-",0)="-",
        _xlfn.XLOOKUP(A2379,Table8[Tag Number],Table8[Status],"-",0)="-"),
   "-")</f>
        <v>-</v>
      </c>
      <c r="I2379" s="88" t="str">
        <f>IF((_xlfn.XLOOKUP(B2379,[2]Sheet1!$A$2:$A$198,[2]Sheet1!$B$2:$B$198,"-",0)="Glade"),"Out","No")</f>
        <v>No</v>
      </c>
      <c r="J2379" s="94"/>
      <c r="K2379" s="95"/>
      <c r="L2379" s="95"/>
      <c r="M2379" s="95"/>
      <c r="N2379" s="96"/>
      <c r="O2379" s="89"/>
      <c r="R2379" t="b">
        <f t="shared" si="76"/>
        <v>0</v>
      </c>
    </row>
    <row r="2380" spans="1:18" ht="15" thickBot="1" x14ac:dyDescent="0.35">
      <c r="A2380" s="2" t="s">
        <v>2814</v>
      </c>
      <c r="B2380" s="2" t="s">
        <v>1137</v>
      </c>
      <c r="C2380" s="84">
        <f>IF(COUNTIF(Table8[Tag Number], A2380), 1, 0)</f>
        <v>0</v>
      </c>
      <c r="D2380" s="85">
        <f>IF(COUNTIF(Table9[Tag Number], A2380), 1, 0)</f>
        <v>0</v>
      </c>
      <c r="E2380" s="86">
        <f>IF(COUNTIF(Table10[Tag Number], A2380), 1, 0)</f>
        <v>0</v>
      </c>
      <c r="F2380" s="86">
        <f>IF(COUNTIF(Table11[Tag Number], A2380), 1, 0)</f>
        <v>0</v>
      </c>
      <c r="G2380" s="87">
        <f t="shared" si="77"/>
        <v>0</v>
      </c>
      <c r="H2380" s="88" t="str" cm="1">
        <f t="array" ref="H2380">_xlfn.IFS(OR(_xlfn.XLOOKUP(A2380,Table9[Tag Number],Table9[Status],"-",0)="Dead",
        _xlfn.XLOOKUP(A2380,Table10[Tag Number],Table10[Status],"-",0)="Dead",
        _xlfn.XLOOKUP(A2380,Table11[Tag Number],Table11[Status],"-",0)="Dead",
        _xlfn.XLOOKUP(A2380,Table8[Tag Number],Table8[Status],"-",0)="Dead"),"Dead",
     OR(_xlfn.XLOOKUP(A2380,Table11[Tag Number],Table11[Status],"-",0)="Alive",
        _xlfn.XLOOKUP(A2380,Table10[Tag Number],Table10[Status],"-",0)="Alive",
        _xlfn.XLOOKUP(A2380,Table9[Tag Number],Table9[Status],"-",0)="Alive",
        _xlfn.XLOOKUP(A2380,Table8[Tag Number],Table8[Status],"-",0)="Alive"),"Alive",
     OR(_xlfn.XLOOKUP(A2380,Table9[Tag Number],Table9[Status],"-",0)="-",
        _xlfn.XLOOKUP(A2380,Table10[Tag Number],Table10[Status],"-",0)="-",
        _xlfn.XLOOKUP(A2380,Table11[Tag Number],Table11[Status],"-",0)="-",
        _xlfn.XLOOKUP(A2380,Table8[Tag Number],Table8[Status],"-",0)="-"),
   "-")</f>
        <v>-</v>
      </c>
      <c r="I2380" s="88" t="str">
        <f>IF((_xlfn.XLOOKUP(B2380,[2]Sheet1!$A$2:$A$198,[2]Sheet1!$B$2:$B$198,"-",0)="Glade"),"Out","No")</f>
        <v>No</v>
      </c>
      <c r="J2380" s="94"/>
      <c r="K2380" s="95"/>
      <c r="L2380" s="95"/>
      <c r="M2380" s="95"/>
      <c r="N2380" s="96"/>
      <c r="O2380" s="89"/>
      <c r="R2380" t="b">
        <f t="shared" si="76"/>
        <v>0</v>
      </c>
    </row>
    <row r="2381" spans="1:18" ht="15" thickBot="1" x14ac:dyDescent="0.35">
      <c r="A2381" s="3" t="s">
        <v>379</v>
      </c>
      <c r="B2381" s="3" t="s">
        <v>1137</v>
      </c>
      <c r="C2381" s="84">
        <f>IF(COUNTIF(Table8[Tag Number], A2381), 1, 0)</f>
        <v>1</v>
      </c>
      <c r="D2381" s="85">
        <f>IF(COUNTIF(Table9[Tag Number], A2381), 1, 0)</f>
        <v>1</v>
      </c>
      <c r="E2381" s="86">
        <f>IF(COUNTIF(Table10[Tag Number], A2381), 1, 0)</f>
        <v>1</v>
      </c>
      <c r="F2381" s="86">
        <f>IF(COUNTIF(Table11[Tag Number], A2381), 1, 0)</f>
        <v>0</v>
      </c>
      <c r="G2381" s="87">
        <f t="shared" si="77"/>
        <v>3</v>
      </c>
      <c r="H2381" s="88" t="str" cm="1">
        <f t="array" ref="H2381">_xlfn.IFS(OR(_xlfn.XLOOKUP(A2381,Table9[Tag Number],Table9[Status],"-",0)="Dead",
        _xlfn.XLOOKUP(A2381,Table10[Tag Number],Table10[Status],"-",0)="Dead",
        _xlfn.XLOOKUP(A2381,Table11[Tag Number],Table11[Status],"-",0)="Dead",
        _xlfn.XLOOKUP(A2381,Table8[Tag Number],Table8[Status],"-",0)="Dead"),"Dead",
     OR(_xlfn.XLOOKUP(A2381,Table11[Tag Number],Table11[Status],"-",0)="Alive",
        _xlfn.XLOOKUP(A2381,Table10[Tag Number],Table10[Status],"-",0)="Alive",
        _xlfn.XLOOKUP(A2381,Table9[Tag Number],Table9[Status],"-",0)="Alive",
        _xlfn.XLOOKUP(A2381,Table8[Tag Number],Table8[Status],"-",0)="Alive"),"Alive",
     OR(_xlfn.XLOOKUP(A2381,Table9[Tag Number],Table9[Status],"-",0)="-",
        _xlfn.XLOOKUP(A2381,Table10[Tag Number],Table10[Status],"-",0)="-",
        _xlfn.XLOOKUP(A2381,Table11[Tag Number],Table11[Status],"-",0)="-",
        _xlfn.XLOOKUP(A2381,Table8[Tag Number],Table8[Status],"-",0)="-"),
   "-")</f>
        <v>Alive</v>
      </c>
      <c r="I2381" s="88" t="str">
        <f>IF((_xlfn.XLOOKUP(B2381,[2]Sheet1!$A$2:$A$198,[2]Sheet1!$B$2:$B$198,"-",0)="Glade"),"Out","No")</f>
        <v>No</v>
      </c>
      <c r="J2381" s="94"/>
      <c r="K2381" s="95"/>
      <c r="L2381" s="95"/>
      <c r="M2381" s="95"/>
      <c r="N2381" s="96"/>
      <c r="O2381" s="89"/>
      <c r="R2381" t="str">
        <f t="shared" si="76"/>
        <v>D413</v>
      </c>
    </row>
    <row r="2382" spans="1:18" ht="15" thickBot="1" x14ac:dyDescent="0.35">
      <c r="A2382" s="2" t="s">
        <v>2815</v>
      </c>
      <c r="B2382" s="2" t="s">
        <v>1137</v>
      </c>
      <c r="C2382" s="84">
        <f>IF(COUNTIF(Table8[Tag Number], A2382), 1, 0)</f>
        <v>0</v>
      </c>
      <c r="D2382" s="85">
        <f>IF(COUNTIF(Table9[Tag Number], A2382), 1, 0)</f>
        <v>0</v>
      </c>
      <c r="E2382" s="86">
        <f>IF(COUNTIF(Table10[Tag Number], A2382), 1, 0)</f>
        <v>0</v>
      </c>
      <c r="F2382" s="86">
        <f>IF(COUNTIF(Table11[Tag Number], A2382), 1, 0)</f>
        <v>0</v>
      </c>
      <c r="G2382" s="87">
        <f t="shared" si="77"/>
        <v>0</v>
      </c>
      <c r="H2382" s="88" t="str" cm="1">
        <f t="array" ref="H2382">_xlfn.IFS(OR(_xlfn.XLOOKUP(A2382,Table9[Tag Number],Table9[Status],"-",0)="Dead",
        _xlfn.XLOOKUP(A2382,Table10[Tag Number],Table10[Status],"-",0)="Dead",
        _xlfn.XLOOKUP(A2382,Table11[Tag Number],Table11[Status],"-",0)="Dead",
        _xlfn.XLOOKUP(A2382,Table8[Tag Number],Table8[Status],"-",0)="Dead"),"Dead",
     OR(_xlfn.XLOOKUP(A2382,Table11[Tag Number],Table11[Status],"-",0)="Alive",
        _xlfn.XLOOKUP(A2382,Table10[Tag Number],Table10[Status],"-",0)="Alive",
        _xlfn.XLOOKUP(A2382,Table9[Tag Number],Table9[Status],"-",0)="Alive",
        _xlfn.XLOOKUP(A2382,Table8[Tag Number],Table8[Status],"-",0)="Alive"),"Alive",
     OR(_xlfn.XLOOKUP(A2382,Table9[Tag Number],Table9[Status],"-",0)="-",
        _xlfn.XLOOKUP(A2382,Table10[Tag Number],Table10[Status],"-",0)="-",
        _xlfn.XLOOKUP(A2382,Table11[Tag Number],Table11[Status],"-",0)="-",
        _xlfn.XLOOKUP(A2382,Table8[Tag Number],Table8[Status],"-",0)="-"),
   "-")</f>
        <v>-</v>
      </c>
      <c r="I2382" s="88" t="str">
        <f>IF((_xlfn.XLOOKUP(B2382,[2]Sheet1!$A$2:$A$198,[2]Sheet1!$B$2:$B$198,"-",0)="Glade"),"Out","No")</f>
        <v>No</v>
      </c>
      <c r="J2382" s="94"/>
      <c r="K2382" s="95"/>
      <c r="L2382" s="95"/>
      <c r="M2382" s="95"/>
      <c r="N2382" s="96"/>
      <c r="O2382" s="89"/>
      <c r="R2382" t="b">
        <f t="shared" si="76"/>
        <v>0</v>
      </c>
    </row>
    <row r="2383" spans="1:18" ht="15" thickBot="1" x14ac:dyDescent="0.35">
      <c r="A2383" s="3" t="s">
        <v>2816</v>
      </c>
      <c r="B2383" s="3" t="s">
        <v>1137</v>
      </c>
      <c r="C2383" s="84">
        <f>IF(COUNTIF(Table8[Tag Number], A2383), 1, 0)</f>
        <v>0</v>
      </c>
      <c r="D2383" s="85">
        <f>IF(COUNTIF(Table9[Tag Number], A2383), 1, 0)</f>
        <v>0</v>
      </c>
      <c r="E2383" s="86">
        <f>IF(COUNTIF(Table10[Tag Number], A2383), 1, 0)</f>
        <v>0</v>
      </c>
      <c r="F2383" s="86">
        <f>IF(COUNTIF(Table11[Tag Number], A2383), 1, 0)</f>
        <v>0</v>
      </c>
      <c r="G2383" s="87">
        <f t="shared" si="77"/>
        <v>0</v>
      </c>
      <c r="H2383" s="88" t="str" cm="1">
        <f t="array" ref="H2383">_xlfn.IFS(OR(_xlfn.XLOOKUP(A2383,Table9[Tag Number],Table9[Status],"-",0)="Dead",
        _xlfn.XLOOKUP(A2383,Table10[Tag Number],Table10[Status],"-",0)="Dead",
        _xlfn.XLOOKUP(A2383,Table11[Tag Number],Table11[Status],"-",0)="Dead",
        _xlfn.XLOOKUP(A2383,Table8[Tag Number],Table8[Status],"-",0)="Dead"),"Dead",
     OR(_xlfn.XLOOKUP(A2383,Table11[Tag Number],Table11[Status],"-",0)="Alive",
        _xlfn.XLOOKUP(A2383,Table10[Tag Number],Table10[Status],"-",0)="Alive",
        _xlfn.XLOOKUP(A2383,Table9[Tag Number],Table9[Status],"-",0)="Alive",
        _xlfn.XLOOKUP(A2383,Table8[Tag Number],Table8[Status],"-",0)="Alive"),"Alive",
     OR(_xlfn.XLOOKUP(A2383,Table9[Tag Number],Table9[Status],"-",0)="-",
        _xlfn.XLOOKUP(A2383,Table10[Tag Number],Table10[Status],"-",0)="-",
        _xlfn.XLOOKUP(A2383,Table11[Tag Number],Table11[Status],"-",0)="-",
        _xlfn.XLOOKUP(A2383,Table8[Tag Number],Table8[Status],"-",0)="-"),
   "-")</f>
        <v>-</v>
      </c>
      <c r="I2383" s="88" t="str">
        <f>IF((_xlfn.XLOOKUP(B2383,[2]Sheet1!$A$2:$A$198,[2]Sheet1!$B$2:$B$198,"-",0)="Glade"),"Out","No")</f>
        <v>No</v>
      </c>
      <c r="J2383" s="94"/>
      <c r="K2383" s="95"/>
      <c r="L2383" s="95"/>
      <c r="M2383" s="95"/>
      <c r="N2383" s="96"/>
      <c r="O2383" s="89"/>
      <c r="R2383" t="b">
        <f t="shared" si="76"/>
        <v>0</v>
      </c>
    </row>
    <row r="2384" spans="1:18" ht="15" thickBot="1" x14ac:dyDescent="0.35">
      <c r="A2384" s="2" t="s">
        <v>853</v>
      </c>
      <c r="B2384" s="2" t="s">
        <v>1137</v>
      </c>
      <c r="C2384" s="84">
        <f>IF(COUNTIF(Table8[Tag Number], A2384), 1, 0)</f>
        <v>0</v>
      </c>
      <c r="D2384" s="85">
        <f>IF(COUNTIF(Table9[Tag Number], A2384), 1, 0)</f>
        <v>0</v>
      </c>
      <c r="E2384" s="86">
        <f>IF(COUNTIF(Table10[Tag Number], A2384), 1, 0)</f>
        <v>0</v>
      </c>
      <c r="F2384" s="86">
        <f>IF(COUNTIF(Table11[Tag Number], A2384), 1, 0)</f>
        <v>1</v>
      </c>
      <c r="G2384" s="87">
        <f t="shared" si="77"/>
        <v>1</v>
      </c>
      <c r="H2384" s="88" t="str" cm="1">
        <f t="array" ref="H2384">_xlfn.IFS(OR(_xlfn.XLOOKUP(A2384,Table9[Tag Number],Table9[Status],"-",0)="Dead",
        _xlfn.XLOOKUP(A2384,Table10[Tag Number],Table10[Status],"-",0)="Dead",
        _xlfn.XLOOKUP(A2384,Table11[Tag Number],Table11[Status],"-",0)="Dead",
        _xlfn.XLOOKUP(A2384,Table8[Tag Number],Table8[Status],"-",0)="Dead"),"Dead",
     OR(_xlfn.XLOOKUP(A2384,Table11[Tag Number],Table11[Status],"-",0)="Alive",
        _xlfn.XLOOKUP(A2384,Table10[Tag Number],Table10[Status],"-",0)="Alive",
        _xlfn.XLOOKUP(A2384,Table9[Tag Number],Table9[Status],"-",0)="Alive",
        _xlfn.XLOOKUP(A2384,Table8[Tag Number],Table8[Status],"-",0)="Alive"),"Alive",
     OR(_xlfn.XLOOKUP(A2384,Table9[Tag Number],Table9[Status],"-",0)="-",
        _xlfn.XLOOKUP(A2384,Table10[Tag Number],Table10[Status],"-",0)="-",
        _xlfn.XLOOKUP(A2384,Table11[Tag Number],Table11[Status],"-",0)="-",
        _xlfn.XLOOKUP(A2384,Table8[Tag Number],Table8[Status],"-",0)="-"),
   "-")</f>
        <v>Alive</v>
      </c>
      <c r="I2384" s="88" t="str">
        <f>IF((_xlfn.XLOOKUP(B2384,[2]Sheet1!$A$2:$A$198,[2]Sheet1!$B$2:$B$198,"-",0)="Glade"),"Out","No")</f>
        <v>No</v>
      </c>
      <c r="J2384" s="94"/>
      <c r="K2384" s="95"/>
      <c r="L2384" s="95"/>
      <c r="M2384" s="95"/>
      <c r="N2384" s="96"/>
      <c r="O2384" s="89"/>
      <c r="R2384" t="b">
        <f t="shared" si="76"/>
        <v>0</v>
      </c>
    </row>
    <row r="2385" spans="1:18" ht="15" thickBot="1" x14ac:dyDescent="0.35">
      <c r="A2385" s="3" t="s">
        <v>2817</v>
      </c>
      <c r="B2385" s="3" t="s">
        <v>1137</v>
      </c>
      <c r="C2385" s="84">
        <f>IF(COUNTIF(Table8[Tag Number], A2385), 1, 0)</f>
        <v>0</v>
      </c>
      <c r="D2385" s="85">
        <f>IF(COUNTIF(Table9[Tag Number], A2385), 1, 0)</f>
        <v>0</v>
      </c>
      <c r="E2385" s="86">
        <f>IF(COUNTIF(Table10[Tag Number], A2385), 1, 0)</f>
        <v>0</v>
      </c>
      <c r="F2385" s="86">
        <f>IF(COUNTIF(Table11[Tag Number], A2385), 1, 0)</f>
        <v>0</v>
      </c>
      <c r="G2385" s="87">
        <f t="shared" si="77"/>
        <v>0</v>
      </c>
      <c r="H2385" s="88" t="str" cm="1">
        <f t="array" ref="H2385">_xlfn.IFS(OR(_xlfn.XLOOKUP(A2385,Table9[Tag Number],Table9[Status],"-",0)="Dead",
        _xlfn.XLOOKUP(A2385,Table10[Tag Number],Table10[Status],"-",0)="Dead",
        _xlfn.XLOOKUP(A2385,Table11[Tag Number],Table11[Status],"-",0)="Dead",
        _xlfn.XLOOKUP(A2385,Table8[Tag Number],Table8[Status],"-",0)="Dead"),"Dead",
     OR(_xlfn.XLOOKUP(A2385,Table11[Tag Number],Table11[Status],"-",0)="Alive",
        _xlfn.XLOOKUP(A2385,Table10[Tag Number],Table10[Status],"-",0)="Alive",
        _xlfn.XLOOKUP(A2385,Table9[Tag Number],Table9[Status],"-",0)="Alive",
        _xlfn.XLOOKUP(A2385,Table8[Tag Number],Table8[Status],"-",0)="Alive"),"Alive",
     OR(_xlfn.XLOOKUP(A2385,Table9[Tag Number],Table9[Status],"-",0)="-",
        _xlfn.XLOOKUP(A2385,Table10[Tag Number],Table10[Status],"-",0)="-",
        _xlfn.XLOOKUP(A2385,Table11[Tag Number],Table11[Status],"-",0)="-",
        _xlfn.XLOOKUP(A2385,Table8[Tag Number],Table8[Status],"-",0)="-"),
   "-")</f>
        <v>-</v>
      </c>
      <c r="I2385" s="88" t="str">
        <f>IF((_xlfn.XLOOKUP(B2385,[2]Sheet1!$A$2:$A$198,[2]Sheet1!$B$2:$B$198,"-",0)="Glade"),"Out","No")</f>
        <v>No</v>
      </c>
      <c r="J2385" s="94"/>
      <c r="K2385" s="95"/>
      <c r="L2385" s="95"/>
      <c r="M2385" s="95"/>
      <c r="N2385" s="96"/>
      <c r="O2385" s="89"/>
      <c r="R2385" t="b">
        <f t="shared" si="76"/>
        <v>0</v>
      </c>
    </row>
    <row r="2386" spans="1:18" ht="15" thickBot="1" x14ac:dyDescent="0.35">
      <c r="A2386" s="2" t="s">
        <v>2818</v>
      </c>
      <c r="B2386" s="2" t="s">
        <v>1137</v>
      </c>
      <c r="C2386" s="84">
        <f>IF(COUNTIF(Table8[Tag Number], A2386), 1, 0)</f>
        <v>0</v>
      </c>
      <c r="D2386" s="85">
        <f>IF(COUNTIF(Table9[Tag Number], A2386), 1, 0)</f>
        <v>0</v>
      </c>
      <c r="E2386" s="86">
        <f>IF(COUNTIF(Table10[Tag Number], A2386), 1, 0)</f>
        <v>0</v>
      </c>
      <c r="F2386" s="86">
        <f>IF(COUNTIF(Table11[Tag Number], A2386), 1, 0)</f>
        <v>0</v>
      </c>
      <c r="G2386" s="87">
        <f t="shared" si="77"/>
        <v>0</v>
      </c>
      <c r="H2386" s="88" t="str" cm="1">
        <f t="array" ref="H2386">_xlfn.IFS(OR(_xlfn.XLOOKUP(A2386,Table9[Tag Number],Table9[Status],"-",0)="Dead",
        _xlfn.XLOOKUP(A2386,Table10[Tag Number],Table10[Status],"-",0)="Dead",
        _xlfn.XLOOKUP(A2386,Table11[Tag Number],Table11[Status],"-",0)="Dead",
        _xlfn.XLOOKUP(A2386,Table8[Tag Number],Table8[Status],"-",0)="Dead"),"Dead",
     OR(_xlfn.XLOOKUP(A2386,Table11[Tag Number],Table11[Status],"-",0)="Alive",
        _xlfn.XLOOKUP(A2386,Table10[Tag Number],Table10[Status],"-",0)="Alive",
        _xlfn.XLOOKUP(A2386,Table9[Tag Number],Table9[Status],"-",0)="Alive",
        _xlfn.XLOOKUP(A2386,Table8[Tag Number],Table8[Status],"-",0)="Alive"),"Alive",
     OR(_xlfn.XLOOKUP(A2386,Table9[Tag Number],Table9[Status],"-",0)="-",
        _xlfn.XLOOKUP(A2386,Table10[Tag Number],Table10[Status],"-",0)="-",
        _xlfn.XLOOKUP(A2386,Table11[Tag Number],Table11[Status],"-",0)="-",
        _xlfn.XLOOKUP(A2386,Table8[Tag Number],Table8[Status],"-",0)="-"),
   "-")</f>
        <v>-</v>
      </c>
      <c r="I2386" s="88" t="str">
        <f>IF((_xlfn.XLOOKUP(B2386,[2]Sheet1!$A$2:$A$198,[2]Sheet1!$B$2:$B$198,"-",0)="Glade"),"Out","No")</f>
        <v>No</v>
      </c>
      <c r="J2386" s="94"/>
      <c r="K2386" s="95"/>
      <c r="L2386" s="95"/>
      <c r="M2386" s="95"/>
      <c r="N2386" s="96"/>
      <c r="O2386" s="89"/>
      <c r="R2386" t="b">
        <f t="shared" si="76"/>
        <v>0</v>
      </c>
    </row>
    <row r="2387" spans="1:18" ht="15" thickBot="1" x14ac:dyDescent="0.35">
      <c r="A2387" s="3" t="s">
        <v>493</v>
      </c>
      <c r="B2387" s="3" t="s">
        <v>1137</v>
      </c>
      <c r="C2387" s="84">
        <f>IF(COUNTIF(Table8[Tag Number], A2387), 1, 0)</f>
        <v>0</v>
      </c>
      <c r="D2387" s="85">
        <f>IF(COUNTIF(Table9[Tag Number], A2387), 1, 0)</f>
        <v>0</v>
      </c>
      <c r="E2387" s="86">
        <f>IF(COUNTIF(Table10[Tag Number], A2387), 1, 0)</f>
        <v>1</v>
      </c>
      <c r="F2387" s="86">
        <f>IF(COUNTIF(Table11[Tag Number], A2387), 1, 0)</f>
        <v>1</v>
      </c>
      <c r="G2387" s="87">
        <f t="shared" si="77"/>
        <v>2</v>
      </c>
      <c r="H2387" s="88" t="str" cm="1">
        <f t="array" ref="H2387">_xlfn.IFS(OR(_xlfn.XLOOKUP(A2387,Table9[Tag Number],Table9[Status],"-",0)="Dead",
        _xlfn.XLOOKUP(A2387,Table10[Tag Number],Table10[Status],"-",0)="Dead",
        _xlfn.XLOOKUP(A2387,Table11[Tag Number],Table11[Status],"-",0)="Dead",
        _xlfn.XLOOKUP(A2387,Table8[Tag Number],Table8[Status],"-",0)="Dead"),"Dead",
     OR(_xlfn.XLOOKUP(A2387,Table11[Tag Number],Table11[Status],"-",0)="Alive",
        _xlfn.XLOOKUP(A2387,Table10[Tag Number],Table10[Status],"-",0)="Alive",
        _xlfn.XLOOKUP(A2387,Table9[Tag Number],Table9[Status],"-",0)="Alive",
        _xlfn.XLOOKUP(A2387,Table8[Tag Number],Table8[Status],"-",0)="Alive"),"Alive",
     OR(_xlfn.XLOOKUP(A2387,Table9[Tag Number],Table9[Status],"-",0)="-",
        _xlfn.XLOOKUP(A2387,Table10[Tag Number],Table10[Status],"-",0)="-",
        _xlfn.XLOOKUP(A2387,Table11[Tag Number],Table11[Status],"-",0)="-",
        _xlfn.XLOOKUP(A2387,Table8[Tag Number],Table8[Status],"-",0)="-"),
   "-")</f>
        <v>Alive</v>
      </c>
      <c r="I2387" s="88" t="str">
        <f>IF((_xlfn.XLOOKUP(B2387,[2]Sheet1!$A$2:$A$198,[2]Sheet1!$B$2:$B$198,"-",0)="Glade"),"Out","No")</f>
        <v>No</v>
      </c>
      <c r="J2387" s="94"/>
      <c r="K2387" s="95"/>
      <c r="L2387" s="95"/>
      <c r="M2387" s="95"/>
      <c r="N2387" s="96"/>
      <c r="O2387" s="89"/>
      <c r="R2387" t="str">
        <f t="shared" si="76"/>
        <v>D419</v>
      </c>
    </row>
    <row r="2388" spans="1:18" ht="15" thickBot="1" x14ac:dyDescent="0.35">
      <c r="A2388" s="2" t="s">
        <v>573</v>
      </c>
      <c r="B2388" s="2" t="s">
        <v>1137</v>
      </c>
      <c r="C2388" s="84">
        <f>IF(COUNTIF(Table8[Tag Number], A2388), 1, 0)</f>
        <v>0</v>
      </c>
      <c r="D2388" s="85">
        <f>IF(COUNTIF(Table9[Tag Number], A2388), 1, 0)</f>
        <v>0</v>
      </c>
      <c r="E2388" s="86">
        <f>IF(COUNTIF(Table10[Tag Number], A2388), 1, 0)</f>
        <v>1</v>
      </c>
      <c r="F2388" s="86">
        <f>IF(COUNTIF(Table11[Tag Number], A2388), 1, 0)</f>
        <v>1</v>
      </c>
      <c r="G2388" s="87">
        <f t="shared" si="77"/>
        <v>2</v>
      </c>
      <c r="H2388" s="88" t="str" cm="1">
        <f t="array" ref="H2388">_xlfn.IFS(OR(_xlfn.XLOOKUP(A2388,Table9[Tag Number],Table9[Status],"-",0)="Dead",
        _xlfn.XLOOKUP(A2388,Table10[Tag Number],Table10[Status],"-",0)="Dead",
        _xlfn.XLOOKUP(A2388,Table11[Tag Number],Table11[Status],"-",0)="Dead",
        _xlfn.XLOOKUP(A2388,Table8[Tag Number],Table8[Status],"-",0)="Dead"),"Dead",
     OR(_xlfn.XLOOKUP(A2388,Table11[Tag Number],Table11[Status],"-",0)="Alive",
        _xlfn.XLOOKUP(A2388,Table10[Tag Number],Table10[Status],"-",0)="Alive",
        _xlfn.XLOOKUP(A2388,Table9[Tag Number],Table9[Status],"-",0)="Alive",
        _xlfn.XLOOKUP(A2388,Table8[Tag Number],Table8[Status],"-",0)="Alive"),"Alive",
     OR(_xlfn.XLOOKUP(A2388,Table9[Tag Number],Table9[Status],"-",0)="-",
        _xlfn.XLOOKUP(A2388,Table10[Tag Number],Table10[Status],"-",0)="-",
        _xlfn.XLOOKUP(A2388,Table11[Tag Number],Table11[Status],"-",0)="-",
        _xlfn.XLOOKUP(A2388,Table8[Tag Number],Table8[Status],"-",0)="-"),
   "-")</f>
        <v>Alive</v>
      </c>
      <c r="I2388" s="88" t="str">
        <f>IF((_xlfn.XLOOKUP(B2388,[2]Sheet1!$A$2:$A$198,[2]Sheet1!$B$2:$B$198,"-",0)="Glade"),"Out","No")</f>
        <v>No</v>
      </c>
      <c r="J2388" s="94"/>
      <c r="K2388" s="95"/>
      <c r="L2388" s="95"/>
      <c r="M2388" s="95"/>
      <c r="N2388" s="96"/>
      <c r="O2388" s="89"/>
      <c r="R2388" t="str">
        <f t="shared" si="76"/>
        <v>D420</v>
      </c>
    </row>
    <row r="2389" spans="1:18" ht="15" thickBot="1" x14ac:dyDescent="0.35">
      <c r="A2389" s="3" t="s">
        <v>733</v>
      </c>
      <c r="B2389" s="3" t="s">
        <v>1137</v>
      </c>
      <c r="C2389" s="84">
        <f>IF(COUNTIF(Table8[Tag Number], A2389), 1, 0)</f>
        <v>0</v>
      </c>
      <c r="D2389" s="85">
        <f>IF(COUNTIF(Table9[Tag Number], A2389), 1, 0)</f>
        <v>1</v>
      </c>
      <c r="E2389" s="86">
        <f>IF(COUNTIF(Table10[Tag Number], A2389), 1, 0)</f>
        <v>0</v>
      </c>
      <c r="F2389" s="86">
        <f>IF(COUNTIF(Table11[Tag Number], A2389), 1, 0)</f>
        <v>0</v>
      </c>
      <c r="G2389" s="87">
        <f t="shared" si="77"/>
        <v>1</v>
      </c>
      <c r="H2389" s="88" t="str" cm="1">
        <f t="array" ref="H2389">_xlfn.IFS(OR(_xlfn.XLOOKUP(A2389,Table9[Tag Number],Table9[Status],"-",0)="Dead",
        _xlfn.XLOOKUP(A2389,Table10[Tag Number],Table10[Status],"-",0)="Dead",
        _xlfn.XLOOKUP(A2389,Table11[Tag Number],Table11[Status],"-",0)="Dead",
        _xlfn.XLOOKUP(A2389,Table8[Tag Number],Table8[Status],"-",0)="Dead"),"Dead",
     OR(_xlfn.XLOOKUP(A2389,Table11[Tag Number],Table11[Status],"-",0)="Alive",
        _xlfn.XLOOKUP(A2389,Table10[Tag Number],Table10[Status],"-",0)="Alive",
        _xlfn.XLOOKUP(A2389,Table9[Tag Number],Table9[Status],"-",0)="Alive",
        _xlfn.XLOOKUP(A2389,Table8[Tag Number],Table8[Status],"-",0)="Alive"),"Alive",
     OR(_xlfn.XLOOKUP(A2389,Table9[Tag Number],Table9[Status],"-",0)="-",
        _xlfn.XLOOKUP(A2389,Table10[Tag Number],Table10[Status],"-",0)="-",
        _xlfn.XLOOKUP(A2389,Table11[Tag Number],Table11[Status],"-",0)="-",
        _xlfn.XLOOKUP(A2389,Table8[Tag Number],Table8[Status],"-",0)="-"),
   "-")</f>
        <v>Alive</v>
      </c>
      <c r="I2389" s="88" t="str">
        <f>IF((_xlfn.XLOOKUP(B2389,[2]Sheet1!$A$2:$A$198,[2]Sheet1!$B$2:$B$198,"-",0)="Glade"),"Out","No")</f>
        <v>No</v>
      </c>
      <c r="J2389" s="94"/>
      <c r="K2389" s="95"/>
      <c r="L2389" s="95"/>
      <c r="M2389" s="95"/>
      <c r="N2389" s="96"/>
      <c r="O2389" s="89"/>
      <c r="R2389" t="b">
        <f t="shared" si="76"/>
        <v>0</v>
      </c>
    </row>
    <row r="2390" spans="1:18" ht="15" thickBot="1" x14ac:dyDescent="0.35">
      <c r="A2390" s="2" t="s">
        <v>940</v>
      </c>
      <c r="B2390" s="2" t="s">
        <v>1137</v>
      </c>
      <c r="C2390" s="84">
        <f>IF(COUNTIF(Table8[Tag Number], A2390), 1, 0)</f>
        <v>1</v>
      </c>
      <c r="D2390" s="85">
        <f>IF(COUNTIF(Table9[Tag Number], A2390), 1, 0)</f>
        <v>0</v>
      </c>
      <c r="E2390" s="86">
        <f>IF(COUNTIF(Table10[Tag Number], A2390), 1, 0)</f>
        <v>0</v>
      </c>
      <c r="F2390" s="86">
        <f>IF(COUNTIF(Table11[Tag Number], A2390), 1, 0)</f>
        <v>0</v>
      </c>
      <c r="G2390" s="87">
        <f t="shared" si="77"/>
        <v>1</v>
      </c>
      <c r="H2390" s="88" t="str" cm="1">
        <f t="array" ref="H2390">_xlfn.IFS(OR(_xlfn.XLOOKUP(A2390,Table9[Tag Number],Table9[Status],"-",0)="Dead",
        _xlfn.XLOOKUP(A2390,Table10[Tag Number],Table10[Status],"-",0)="Dead",
        _xlfn.XLOOKUP(A2390,Table11[Tag Number],Table11[Status],"-",0)="Dead",
        _xlfn.XLOOKUP(A2390,Table8[Tag Number],Table8[Status],"-",0)="Dead"),"Dead",
     OR(_xlfn.XLOOKUP(A2390,Table11[Tag Number],Table11[Status],"-",0)="Alive",
        _xlfn.XLOOKUP(A2390,Table10[Tag Number],Table10[Status],"-",0)="Alive",
        _xlfn.XLOOKUP(A2390,Table9[Tag Number],Table9[Status],"-",0)="Alive",
        _xlfn.XLOOKUP(A2390,Table8[Tag Number],Table8[Status],"-",0)="Alive"),"Alive",
     OR(_xlfn.XLOOKUP(A2390,Table9[Tag Number],Table9[Status],"-",0)="-",
        _xlfn.XLOOKUP(A2390,Table10[Tag Number],Table10[Status],"-",0)="-",
        _xlfn.XLOOKUP(A2390,Table11[Tag Number],Table11[Status],"-",0)="-",
        _xlfn.XLOOKUP(A2390,Table8[Tag Number],Table8[Status],"-",0)="-"),
   "-")</f>
        <v>Alive</v>
      </c>
      <c r="I2390" s="88" t="str">
        <f>IF((_xlfn.XLOOKUP(B2390,[2]Sheet1!$A$2:$A$198,[2]Sheet1!$B$2:$B$198,"-",0)="Glade"),"Out","No")</f>
        <v>No</v>
      </c>
      <c r="J2390" s="94"/>
      <c r="K2390" s="95"/>
      <c r="L2390" s="95"/>
      <c r="M2390" s="95"/>
      <c r="N2390" s="96"/>
      <c r="O2390" s="89"/>
      <c r="R2390" t="b">
        <f t="shared" si="76"/>
        <v>0</v>
      </c>
    </row>
    <row r="2391" spans="1:18" ht="15" thickBot="1" x14ac:dyDescent="0.35">
      <c r="A2391" s="3" t="s">
        <v>2819</v>
      </c>
      <c r="B2391" s="3" t="s">
        <v>1137</v>
      </c>
      <c r="C2391" s="84">
        <f>IF(COUNTIF(Table8[Tag Number], A2391), 1, 0)</f>
        <v>0</v>
      </c>
      <c r="D2391" s="85">
        <f>IF(COUNTIF(Table9[Tag Number], A2391), 1, 0)</f>
        <v>0</v>
      </c>
      <c r="E2391" s="86">
        <f>IF(COUNTIF(Table10[Tag Number], A2391), 1, 0)</f>
        <v>0</v>
      </c>
      <c r="F2391" s="86">
        <f>IF(COUNTIF(Table11[Tag Number], A2391), 1, 0)</f>
        <v>0</v>
      </c>
      <c r="G2391" s="87">
        <f t="shared" si="77"/>
        <v>0</v>
      </c>
      <c r="H2391" s="88" t="str" cm="1">
        <f t="array" ref="H2391">_xlfn.IFS(OR(_xlfn.XLOOKUP(A2391,Table9[Tag Number],Table9[Status],"-",0)="Dead",
        _xlfn.XLOOKUP(A2391,Table10[Tag Number],Table10[Status],"-",0)="Dead",
        _xlfn.XLOOKUP(A2391,Table11[Tag Number],Table11[Status],"-",0)="Dead",
        _xlfn.XLOOKUP(A2391,Table8[Tag Number],Table8[Status],"-",0)="Dead"),"Dead",
     OR(_xlfn.XLOOKUP(A2391,Table11[Tag Number],Table11[Status],"-",0)="Alive",
        _xlfn.XLOOKUP(A2391,Table10[Tag Number],Table10[Status],"-",0)="Alive",
        _xlfn.XLOOKUP(A2391,Table9[Tag Number],Table9[Status],"-",0)="Alive",
        _xlfn.XLOOKUP(A2391,Table8[Tag Number],Table8[Status],"-",0)="Alive"),"Alive",
     OR(_xlfn.XLOOKUP(A2391,Table9[Tag Number],Table9[Status],"-",0)="-",
        _xlfn.XLOOKUP(A2391,Table10[Tag Number],Table10[Status],"-",0)="-",
        _xlfn.XLOOKUP(A2391,Table11[Tag Number],Table11[Status],"-",0)="-",
        _xlfn.XLOOKUP(A2391,Table8[Tag Number],Table8[Status],"-",0)="-"),
   "-")</f>
        <v>-</v>
      </c>
      <c r="I2391" s="88" t="str">
        <f>IF((_xlfn.XLOOKUP(B2391,[2]Sheet1!$A$2:$A$198,[2]Sheet1!$B$2:$B$198,"-",0)="Glade"),"Out","No")</f>
        <v>No</v>
      </c>
      <c r="J2391" s="94"/>
      <c r="K2391" s="95"/>
      <c r="L2391" s="95"/>
      <c r="M2391" s="95"/>
      <c r="N2391" s="96"/>
      <c r="O2391" s="89"/>
      <c r="R2391" t="b">
        <f t="shared" si="76"/>
        <v>0</v>
      </c>
    </row>
    <row r="2392" spans="1:18" ht="15" thickBot="1" x14ac:dyDescent="0.35">
      <c r="A2392" s="2" t="s">
        <v>800</v>
      </c>
      <c r="B2392" s="2" t="s">
        <v>1137</v>
      </c>
      <c r="C2392" s="84">
        <f>IF(COUNTIF(Table8[Tag Number], A2392), 1, 0)</f>
        <v>0</v>
      </c>
      <c r="D2392" s="85">
        <f>IF(COUNTIF(Table9[Tag Number], A2392), 1, 0)</f>
        <v>0</v>
      </c>
      <c r="E2392" s="86">
        <f>IF(COUNTIF(Table10[Tag Number], A2392), 1, 0)</f>
        <v>1</v>
      </c>
      <c r="F2392" s="86">
        <f>IF(COUNTIF(Table11[Tag Number], A2392), 1, 0)</f>
        <v>0</v>
      </c>
      <c r="G2392" s="87">
        <f t="shared" si="77"/>
        <v>1</v>
      </c>
      <c r="H2392" s="88" t="str" cm="1">
        <f t="array" ref="H2392">_xlfn.IFS(OR(_xlfn.XLOOKUP(A2392,Table9[Tag Number],Table9[Status],"-",0)="Dead",
        _xlfn.XLOOKUP(A2392,Table10[Tag Number],Table10[Status],"-",0)="Dead",
        _xlfn.XLOOKUP(A2392,Table11[Tag Number],Table11[Status],"-",0)="Dead",
        _xlfn.XLOOKUP(A2392,Table8[Tag Number],Table8[Status],"-",0)="Dead"),"Dead",
     OR(_xlfn.XLOOKUP(A2392,Table11[Tag Number],Table11[Status],"-",0)="Alive",
        _xlfn.XLOOKUP(A2392,Table10[Tag Number],Table10[Status],"-",0)="Alive",
        _xlfn.XLOOKUP(A2392,Table9[Tag Number],Table9[Status],"-",0)="Alive",
        _xlfn.XLOOKUP(A2392,Table8[Tag Number],Table8[Status],"-",0)="Alive"),"Alive",
     OR(_xlfn.XLOOKUP(A2392,Table9[Tag Number],Table9[Status],"-",0)="-",
        _xlfn.XLOOKUP(A2392,Table10[Tag Number],Table10[Status],"-",0)="-",
        _xlfn.XLOOKUP(A2392,Table11[Tag Number],Table11[Status],"-",0)="-",
        _xlfn.XLOOKUP(A2392,Table8[Tag Number],Table8[Status],"-",0)="-"),
   "-")</f>
        <v>Alive</v>
      </c>
      <c r="I2392" s="88" t="str">
        <f>IF((_xlfn.XLOOKUP(B2392,[2]Sheet1!$A$2:$A$198,[2]Sheet1!$B$2:$B$198,"-",0)="Glade"),"Out","No")</f>
        <v>No</v>
      </c>
      <c r="J2392" s="94"/>
      <c r="K2392" s="95"/>
      <c r="L2392" s="95"/>
      <c r="M2392" s="95"/>
      <c r="N2392" s="96"/>
      <c r="O2392" s="89"/>
      <c r="R2392" t="b">
        <f t="shared" si="76"/>
        <v>0</v>
      </c>
    </row>
    <row r="2393" spans="1:18" ht="15" thickBot="1" x14ac:dyDescent="0.35">
      <c r="A2393" s="3" t="s">
        <v>861</v>
      </c>
      <c r="B2393" s="3" t="s">
        <v>1137</v>
      </c>
      <c r="C2393" s="84">
        <f>IF(COUNTIF(Table8[Tag Number], A2393), 1, 0)</f>
        <v>0</v>
      </c>
      <c r="D2393" s="85">
        <f>IF(COUNTIF(Table9[Tag Number], A2393), 1, 0)</f>
        <v>0</v>
      </c>
      <c r="E2393" s="86">
        <f>IF(COUNTIF(Table10[Tag Number], A2393), 1, 0)</f>
        <v>0</v>
      </c>
      <c r="F2393" s="86">
        <f>IF(COUNTIF(Table11[Tag Number], A2393), 1, 0)</f>
        <v>1</v>
      </c>
      <c r="G2393" s="87">
        <f t="shared" si="77"/>
        <v>1</v>
      </c>
      <c r="H2393" s="88" t="str" cm="1">
        <f t="array" ref="H2393">_xlfn.IFS(OR(_xlfn.XLOOKUP(A2393,Table9[Tag Number],Table9[Status],"-",0)="Dead",
        _xlfn.XLOOKUP(A2393,Table10[Tag Number],Table10[Status],"-",0)="Dead",
        _xlfn.XLOOKUP(A2393,Table11[Tag Number],Table11[Status],"-",0)="Dead",
        _xlfn.XLOOKUP(A2393,Table8[Tag Number],Table8[Status],"-",0)="Dead"),"Dead",
     OR(_xlfn.XLOOKUP(A2393,Table11[Tag Number],Table11[Status],"-",0)="Alive",
        _xlfn.XLOOKUP(A2393,Table10[Tag Number],Table10[Status],"-",0)="Alive",
        _xlfn.XLOOKUP(A2393,Table9[Tag Number],Table9[Status],"-",0)="Alive",
        _xlfn.XLOOKUP(A2393,Table8[Tag Number],Table8[Status],"-",0)="Alive"),"Alive",
     OR(_xlfn.XLOOKUP(A2393,Table9[Tag Number],Table9[Status],"-",0)="-",
        _xlfn.XLOOKUP(A2393,Table10[Tag Number],Table10[Status],"-",0)="-",
        _xlfn.XLOOKUP(A2393,Table11[Tag Number],Table11[Status],"-",0)="-",
        _xlfn.XLOOKUP(A2393,Table8[Tag Number],Table8[Status],"-",0)="-"),
   "-")</f>
        <v>Alive</v>
      </c>
      <c r="I2393" s="88" t="str">
        <f>IF((_xlfn.XLOOKUP(B2393,[2]Sheet1!$A$2:$A$198,[2]Sheet1!$B$2:$B$198,"-",0)="Glade"),"Out","No")</f>
        <v>No</v>
      </c>
      <c r="J2393" s="94"/>
      <c r="K2393" s="95"/>
      <c r="L2393" s="95"/>
      <c r="M2393" s="95"/>
      <c r="N2393" s="96"/>
      <c r="O2393" s="89"/>
      <c r="R2393" t="b">
        <f t="shared" si="76"/>
        <v>0</v>
      </c>
    </row>
    <row r="2394" spans="1:18" ht="15" thickBot="1" x14ac:dyDescent="0.35">
      <c r="A2394" s="2" t="s">
        <v>2820</v>
      </c>
      <c r="B2394" s="2" t="s">
        <v>1137</v>
      </c>
      <c r="C2394" s="84">
        <f>IF(COUNTIF(Table8[Tag Number], A2394), 1, 0)</f>
        <v>0</v>
      </c>
      <c r="D2394" s="85">
        <f>IF(COUNTIF(Table9[Tag Number], A2394), 1, 0)</f>
        <v>0</v>
      </c>
      <c r="E2394" s="86">
        <f>IF(COUNTIF(Table10[Tag Number], A2394), 1, 0)</f>
        <v>0</v>
      </c>
      <c r="F2394" s="86">
        <f>IF(COUNTIF(Table11[Tag Number], A2394), 1, 0)</f>
        <v>0</v>
      </c>
      <c r="G2394" s="87">
        <f t="shared" si="77"/>
        <v>0</v>
      </c>
      <c r="H2394" s="88" t="str" cm="1">
        <f t="array" ref="H2394">_xlfn.IFS(OR(_xlfn.XLOOKUP(A2394,Table9[Tag Number],Table9[Status],"-",0)="Dead",
        _xlfn.XLOOKUP(A2394,Table10[Tag Number],Table10[Status],"-",0)="Dead",
        _xlfn.XLOOKUP(A2394,Table11[Tag Number],Table11[Status],"-",0)="Dead",
        _xlfn.XLOOKUP(A2394,Table8[Tag Number],Table8[Status],"-",0)="Dead"),"Dead",
     OR(_xlfn.XLOOKUP(A2394,Table11[Tag Number],Table11[Status],"-",0)="Alive",
        _xlfn.XLOOKUP(A2394,Table10[Tag Number],Table10[Status],"-",0)="Alive",
        _xlfn.XLOOKUP(A2394,Table9[Tag Number],Table9[Status],"-",0)="Alive",
        _xlfn.XLOOKUP(A2394,Table8[Tag Number],Table8[Status],"-",0)="Alive"),"Alive",
     OR(_xlfn.XLOOKUP(A2394,Table9[Tag Number],Table9[Status],"-",0)="-",
        _xlfn.XLOOKUP(A2394,Table10[Tag Number],Table10[Status],"-",0)="-",
        _xlfn.XLOOKUP(A2394,Table11[Tag Number],Table11[Status],"-",0)="-",
        _xlfn.XLOOKUP(A2394,Table8[Tag Number],Table8[Status],"-",0)="-"),
   "-")</f>
        <v>-</v>
      </c>
      <c r="I2394" s="88" t="str">
        <f>IF((_xlfn.XLOOKUP(B2394,[2]Sheet1!$A$2:$A$198,[2]Sheet1!$B$2:$B$198,"-",0)="Glade"),"Out","No")</f>
        <v>No</v>
      </c>
      <c r="J2394" s="94"/>
      <c r="K2394" s="95"/>
      <c r="L2394" s="95"/>
      <c r="M2394" s="95"/>
      <c r="N2394" s="96"/>
      <c r="O2394" s="89"/>
      <c r="R2394" t="b">
        <f t="shared" si="76"/>
        <v>0</v>
      </c>
    </row>
    <row r="2395" spans="1:18" ht="15" thickBot="1" x14ac:dyDescent="0.35">
      <c r="A2395" s="3" t="s">
        <v>2821</v>
      </c>
      <c r="B2395" s="3" t="s">
        <v>1137</v>
      </c>
      <c r="C2395" s="84">
        <f>IF(COUNTIF(Table8[Tag Number], A2395), 1, 0)</f>
        <v>0</v>
      </c>
      <c r="D2395" s="85">
        <f>IF(COUNTIF(Table9[Tag Number], A2395), 1, 0)</f>
        <v>0</v>
      </c>
      <c r="E2395" s="86">
        <f>IF(COUNTIF(Table10[Tag Number], A2395), 1, 0)</f>
        <v>0</v>
      </c>
      <c r="F2395" s="86">
        <f>IF(COUNTIF(Table11[Tag Number], A2395), 1, 0)</f>
        <v>0</v>
      </c>
      <c r="G2395" s="87">
        <f t="shared" si="77"/>
        <v>0</v>
      </c>
      <c r="H2395" s="88" t="str" cm="1">
        <f t="array" ref="H2395">_xlfn.IFS(OR(_xlfn.XLOOKUP(A2395,Table9[Tag Number],Table9[Status],"-",0)="Dead",
        _xlfn.XLOOKUP(A2395,Table10[Tag Number],Table10[Status],"-",0)="Dead",
        _xlfn.XLOOKUP(A2395,Table11[Tag Number],Table11[Status],"-",0)="Dead",
        _xlfn.XLOOKUP(A2395,Table8[Tag Number],Table8[Status],"-",0)="Dead"),"Dead",
     OR(_xlfn.XLOOKUP(A2395,Table11[Tag Number],Table11[Status],"-",0)="Alive",
        _xlfn.XLOOKUP(A2395,Table10[Tag Number],Table10[Status],"-",0)="Alive",
        _xlfn.XLOOKUP(A2395,Table9[Tag Number],Table9[Status],"-",0)="Alive",
        _xlfn.XLOOKUP(A2395,Table8[Tag Number],Table8[Status],"-",0)="Alive"),"Alive",
     OR(_xlfn.XLOOKUP(A2395,Table9[Tag Number],Table9[Status],"-",0)="-",
        _xlfn.XLOOKUP(A2395,Table10[Tag Number],Table10[Status],"-",0)="-",
        _xlfn.XLOOKUP(A2395,Table11[Tag Number],Table11[Status],"-",0)="-",
        _xlfn.XLOOKUP(A2395,Table8[Tag Number],Table8[Status],"-",0)="-"),
   "-")</f>
        <v>-</v>
      </c>
      <c r="I2395" s="88" t="str">
        <f>IF((_xlfn.XLOOKUP(B2395,[2]Sheet1!$A$2:$A$198,[2]Sheet1!$B$2:$B$198,"-",0)="Glade"),"Out","No")</f>
        <v>No</v>
      </c>
      <c r="J2395" s="94"/>
      <c r="K2395" s="95"/>
      <c r="L2395" s="95"/>
      <c r="M2395" s="95"/>
      <c r="N2395" s="96"/>
      <c r="O2395" s="89"/>
      <c r="R2395" t="b">
        <f t="shared" si="76"/>
        <v>0</v>
      </c>
    </row>
    <row r="2396" spans="1:18" ht="15" thickBot="1" x14ac:dyDescent="0.35">
      <c r="A2396" s="2" t="s">
        <v>2822</v>
      </c>
      <c r="B2396" s="2" t="s">
        <v>1137</v>
      </c>
      <c r="C2396" s="84">
        <f>IF(COUNTIF(Table8[Tag Number], A2396), 1, 0)</f>
        <v>0</v>
      </c>
      <c r="D2396" s="85">
        <f>IF(COUNTIF(Table9[Tag Number], A2396), 1, 0)</f>
        <v>0</v>
      </c>
      <c r="E2396" s="86">
        <f>IF(COUNTIF(Table10[Tag Number], A2396), 1, 0)</f>
        <v>0</v>
      </c>
      <c r="F2396" s="86">
        <f>IF(COUNTIF(Table11[Tag Number], A2396), 1, 0)</f>
        <v>0</v>
      </c>
      <c r="G2396" s="87">
        <f t="shared" si="77"/>
        <v>0</v>
      </c>
      <c r="H2396" s="88" t="str" cm="1">
        <f t="array" ref="H2396">_xlfn.IFS(OR(_xlfn.XLOOKUP(A2396,Table9[Tag Number],Table9[Status],"-",0)="Dead",
        _xlfn.XLOOKUP(A2396,Table10[Tag Number],Table10[Status],"-",0)="Dead",
        _xlfn.XLOOKUP(A2396,Table11[Tag Number],Table11[Status],"-",0)="Dead",
        _xlfn.XLOOKUP(A2396,Table8[Tag Number],Table8[Status],"-",0)="Dead"),"Dead",
     OR(_xlfn.XLOOKUP(A2396,Table11[Tag Number],Table11[Status],"-",0)="Alive",
        _xlfn.XLOOKUP(A2396,Table10[Tag Number],Table10[Status],"-",0)="Alive",
        _xlfn.XLOOKUP(A2396,Table9[Tag Number],Table9[Status],"-",0)="Alive",
        _xlfn.XLOOKUP(A2396,Table8[Tag Number],Table8[Status],"-",0)="Alive"),"Alive",
     OR(_xlfn.XLOOKUP(A2396,Table9[Tag Number],Table9[Status],"-",0)="-",
        _xlfn.XLOOKUP(A2396,Table10[Tag Number],Table10[Status],"-",0)="-",
        _xlfn.XLOOKUP(A2396,Table11[Tag Number],Table11[Status],"-",0)="-",
        _xlfn.XLOOKUP(A2396,Table8[Tag Number],Table8[Status],"-",0)="-"),
   "-")</f>
        <v>-</v>
      </c>
      <c r="I2396" s="88" t="str">
        <f>IF((_xlfn.XLOOKUP(B2396,[2]Sheet1!$A$2:$A$198,[2]Sheet1!$B$2:$B$198,"-",0)="Glade"),"Out","No")</f>
        <v>No</v>
      </c>
      <c r="J2396" s="94"/>
      <c r="K2396" s="95"/>
      <c r="L2396" s="95"/>
      <c r="M2396" s="95"/>
      <c r="N2396" s="96"/>
      <c r="O2396" s="89"/>
      <c r="R2396" t="b">
        <f t="shared" si="76"/>
        <v>0</v>
      </c>
    </row>
    <row r="2397" spans="1:18" ht="15" thickBot="1" x14ac:dyDescent="0.35">
      <c r="A2397" s="3" t="s">
        <v>2823</v>
      </c>
      <c r="B2397" s="3" t="s">
        <v>1137</v>
      </c>
      <c r="C2397" s="84">
        <f>IF(COUNTIF(Table8[Tag Number], A2397), 1, 0)</f>
        <v>0</v>
      </c>
      <c r="D2397" s="85">
        <f>IF(COUNTIF(Table9[Tag Number], A2397), 1, 0)</f>
        <v>0</v>
      </c>
      <c r="E2397" s="86">
        <f>IF(COUNTIF(Table10[Tag Number], A2397), 1, 0)</f>
        <v>0</v>
      </c>
      <c r="F2397" s="86">
        <f>IF(COUNTIF(Table11[Tag Number], A2397), 1, 0)</f>
        <v>0</v>
      </c>
      <c r="G2397" s="87">
        <f t="shared" si="77"/>
        <v>0</v>
      </c>
      <c r="H2397" s="88" t="str" cm="1">
        <f t="array" ref="H2397">_xlfn.IFS(OR(_xlfn.XLOOKUP(A2397,Table9[Tag Number],Table9[Status],"-",0)="Dead",
        _xlfn.XLOOKUP(A2397,Table10[Tag Number],Table10[Status],"-",0)="Dead",
        _xlfn.XLOOKUP(A2397,Table11[Tag Number],Table11[Status],"-",0)="Dead",
        _xlfn.XLOOKUP(A2397,Table8[Tag Number],Table8[Status],"-",0)="Dead"),"Dead",
     OR(_xlfn.XLOOKUP(A2397,Table11[Tag Number],Table11[Status],"-",0)="Alive",
        _xlfn.XLOOKUP(A2397,Table10[Tag Number],Table10[Status],"-",0)="Alive",
        _xlfn.XLOOKUP(A2397,Table9[Tag Number],Table9[Status],"-",0)="Alive",
        _xlfn.XLOOKUP(A2397,Table8[Tag Number],Table8[Status],"-",0)="Alive"),"Alive",
     OR(_xlfn.XLOOKUP(A2397,Table9[Tag Number],Table9[Status],"-",0)="-",
        _xlfn.XLOOKUP(A2397,Table10[Tag Number],Table10[Status],"-",0)="-",
        _xlfn.XLOOKUP(A2397,Table11[Tag Number],Table11[Status],"-",0)="-",
        _xlfn.XLOOKUP(A2397,Table8[Tag Number],Table8[Status],"-",0)="-"),
   "-")</f>
        <v>-</v>
      </c>
      <c r="I2397" s="88" t="str">
        <f>IF((_xlfn.XLOOKUP(B2397,[2]Sheet1!$A$2:$A$198,[2]Sheet1!$B$2:$B$198,"-",0)="Glade"),"Out","No")</f>
        <v>No</v>
      </c>
      <c r="J2397" s="94"/>
      <c r="K2397" s="95"/>
      <c r="L2397" s="95"/>
      <c r="M2397" s="95"/>
      <c r="N2397" s="96"/>
      <c r="O2397" s="89"/>
      <c r="R2397" t="b">
        <f t="shared" si="76"/>
        <v>0</v>
      </c>
    </row>
    <row r="2398" spans="1:18" ht="15" thickBot="1" x14ac:dyDescent="0.35">
      <c r="A2398" s="2" t="s">
        <v>2824</v>
      </c>
      <c r="B2398" s="2" t="s">
        <v>1137</v>
      </c>
      <c r="C2398" s="84">
        <f>IF(COUNTIF(Table8[Tag Number], A2398), 1, 0)</f>
        <v>0</v>
      </c>
      <c r="D2398" s="85">
        <f>IF(COUNTIF(Table9[Tag Number], A2398), 1, 0)</f>
        <v>0</v>
      </c>
      <c r="E2398" s="86">
        <f>IF(COUNTIF(Table10[Tag Number], A2398), 1, 0)</f>
        <v>0</v>
      </c>
      <c r="F2398" s="86">
        <f>IF(COUNTIF(Table11[Tag Number], A2398), 1, 0)</f>
        <v>0</v>
      </c>
      <c r="G2398" s="87">
        <f t="shared" si="77"/>
        <v>0</v>
      </c>
      <c r="H2398" s="88" t="str" cm="1">
        <f t="array" ref="H2398">_xlfn.IFS(OR(_xlfn.XLOOKUP(A2398,Table9[Tag Number],Table9[Status],"-",0)="Dead",
        _xlfn.XLOOKUP(A2398,Table10[Tag Number],Table10[Status],"-",0)="Dead",
        _xlfn.XLOOKUP(A2398,Table11[Tag Number],Table11[Status],"-",0)="Dead",
        _xlfn.XLOOKUP(A2398,Table8[Tag Number],Table8[Status],"-",0)="Dead"),"Dead",
     OR(_xlfn.XLOOKUP(A2398,Table11[Tag Number],Table11[Status],"-",0)="Alive",
        _xlfn.XLOOKUP(A2398,Table10[Tag Number],Table10[Status],"-",0)="Alive",
        _xlfn.XLOOKUP(A2398,Table9[Tag Number],Table9[Status],"-",0)="Alive",
        _xlfn.XLOOKUP(A2398,Table8[Tag Number],Table8[Status],"-",0)="Alive"),"Alive",
     OR(_xlfn.XLOOKUP(A2398,Table9[Tag Number],Table9[Status],"-",0)="-",
        _xlfn.XLOOKUP(A2398,Table10[Tag Number],Table10[Status],"-",0)="-",
        _xlfn.XLOOKUP(A2398,Table11[Tag Number],Table11[Status],"-",0)="-",
        _xlfn.XLOOKUP(A2398,Table8[Tag Number],Table8[Status],"-",0)="-"),
   "-")</f>
        <v>-</v>
      </c>
      <c r="I2398" s="88" t="str">
        <f>IF((_xlfn.XLOOKUP(B2398,[2]Sheet1!$A$2:$A$198,[2]Sheet1!$B$2:$B$198,"-",0)="Glade"),"Out","No")</f>
        <v>No</v>
      </c>
      <c r="J2398" s="94"/>
      <c r="K2398" s="95"/>
      <c r="L2398" s="95"/>
      <c r="M2398" s="95"/>
      <c r="N2398" s="96"/>
      <c r="O2398" s="89"/>
      <c r="R2398" t="b">
        <f t="shared" si="76"/>
        <v>0</v>
      </c>
    </row>
    <row r="2399" spans="1:18" ht="15" thickBot="1" x14ac:dyDescent="0.35">
      <c r="A2399" s="3" t="s">
        <v>2825</v>
      </c>
      <c r="B2399" s="3" t="s">
        <v>1137</v>
      </c>
      <c r="C2399" s="84">
        <f>IF(COUNTIF(Table8[Tag Number], A2399), 1, 0)</f>
        <v>0</v>
      </c>
      <c r="D2399" s="85">
        <f>IF(COUNTIF(Table9[Tag Number], A2399), 1, 0)</f>
        <v>0</v>
      </c>
      <c r="E2399" s="86">
        <f>IF(COUNTIF(Table10[Tag Number], A2399), 1, 0)</f>
        <v>0</v>
      </c>
      <c r="F2399" s="86">
        <f>IF(COUNTIF(Table11[Tag Number], A2399), 1, 0)</f>
        <v>0</v>
      </c>
      <c r="G2399" s="87">
        <f t="shared" si="77"/>
        <v>0</v>
      </c>
      <c r="H2399" s="88" t="str" cm="1">
        <f t="array" ref="H2399">_xlfn.IFS(OR(_xlfn.XLOOKUP(A2399,Table9[Tag Number],Table9[Status],"-",0)="Dead",
        _xlfn.XLOOKUP(A2399,Table10[Tag Number],Table10[Status],"-",0)="Dead",
        _xlfn.XLOOKUP(A2399,Table11[Tag Number],Table11[Status],"-",0)="Dead",
        _xlfn.XLOOKUP(A2399,Table8[Tag Number],Table8[Status],"-",0)="Dead"),"Dead",
     OR(_xlfn.XLOOKUP(A2399,Table11[Tag Number],Table11[Status],"-",0)="Alive",
        _xlfn.XLOOKUP(A2399,Table10[Tag Number],Table10[Status],"-",0)="Alive",
        _xlfn.XLOOKUP(A2399,Table9[Tag Number],Table9[Status],"-",0)="Alive",
        _xlfn.XLOOKUP(A2399,Table8[Tag Number],Table8[Status],"-",0)="Alive"),"Alive",
     OR(_xlfn.XLOOKUP(A2399,Table9[Tag Number],Table9[Status],"-",0)="-",
        _xlfn.XLOOKUP(A2399,Table10[Tag Number],Table10[Status],"-",0)="-",
        _xlfn.XLOOKUP(A2399,Table11[Tag Number],Table11[Status],"-",0)="-",
        _xlfn.XLOOKUP(A2399,Table8[Tag Number],Table8[Status],"-",0)="-"),
   "-")</f>
        <v>-</v>
      </c>
      <c r="I2399" s="88" t="str">
        <f>IF((_xlfn.XLOOKUP(B2399,[2]Sheet1!$A$2:$A$198,[2]Sheet1!$B$2:$B$198,"-",0)="Glade"),"Out","No")</f>
        <v>No</v>
      </c>
      <c r="J2399" s="94"/>
      <c r="K2399" s="95"/>
      <c r="L2399" s="95"/>
      <c r="M2399" s="95"/>
      <c r="N2399" s="96"/>
      <c r="O2399" s="89"/>
      <c r="R2399" t="b">
        <f t="shared" si="76"/>
        <v>0</v>
      </c>
    </row>
    <row r="2400" spans="1:18" ht="15" thickBot="1" x14ac:dyDescent="0.35">
      <c r="A2400" s="2" t="s">
        <v>2826</v>
      </c>
      <c r="B2400" s="2" t="s">
        <v>1137</v>
      </c>
      <c r="C2400" s="84">
        <f>IF(COUNTIF(Table8[Tag Number], A2400), 1, 0)</f>
        <v>0</v>
      </c>
      <c r="D2400" s="85">
        <f>IF(COUNTIF(Table9[Tag Number], A2400), 1, 0)</f>
        <v>0</v>
      </c>
      <c r="E2400" s="86">
        <f>IF(COUNTIF(Table10[Tag Number], A2400), 1, 0)</f>
        <v>0</v>
      </c>
      <c r="F2400" s="86">
        <f>IF(COUNTIF(Table11[Tag Number], A2400), 1, 0)</f>
        <v>0</v>
      </c>
      <c r="G2400" s="87">
        <f t="shared" si="77"/>
        <v>0</v>
      </c>
      <c r="H2400" s="88" t="str" cm="1">
        <f t="array" ref="H2400">_xlfn.IFS(OR(_xlfn.XLOOKUP(A2400,Table9[Tag Number],Table9[Status],"-",0)="Dead",
        _xlfn.XLOOKUP(A2400,Table10[Tag Number],Table10[Status],"-",0)="Dead",
        _xlfn.XLOOKUP(A2400,Table11[Tag Number],Table11[Status],"-",0)="Dead",
        _xlfn.XLOOKUP(A2400,Table8[Tag Number],Table8[Status],"-",0)="Dead"),"Dead",
     OR(_xlfn.XLOOKUP(A2400,Table11[Tag Number],Table11[Status],"-",0)="Alive",
        _xlfn.XLOOKUP(A2400,Table10[Tag Number],Table10[Status],"-",0)="Alive",
        _xlfn.XLOOKUP(A2400,Table9[Tag Number],Table9[Status],"-",0)="Alive",
        _xlfn.XLOOKUP(A2400,Table8[Tag Number],Table8[Status],"-",0)="Alive"),"Alive",
     OR(_xlfn.XLOOKUP(A2400,Table9[Tag Number],Table9[Status],"-",0)="-",
        _xlfn.XLOOKUP(A2400,Table10[Tag Number],Table10[Status],"-",0)="-",
        _xlfn.XLOOKUP(A2400,Table11[Tag Number],Table11[Status],"-",0)="-",
        _xlfn.XLOOKUP(A2400,Table8[Tag Number],Table8[Status],"-",0)="-"),
   "-")</f>
        <v>-</v>
      </c>
      <c r="I2400" s="88" t="str">
        <f>IF((_xlfn.XLOOKUP(B2400,[2]Sheet1!$A$2:$A$198,[2]Sheet1!$B$2:$B$198,"-",0)="Glade"),"Out","No")</f>
        <v>No</v>
      </c>
      <c r="J2400" s="94"/>
      <c r="K2400" s="95"/>
      <c r="L2400" s="95"/>
      <c r="M2400" s="95"/>
      <c r="N2400" s="96"/>
      <c r="O2400" s="89"/>
      <c r="R2400" t="b">
        <f t="shared" si="76"/>
        <v>0</v>
      </c>
    </row>
    <row r="2401" spans="1:18" ht="15" thickBot="1" x14ac:dyDescent="0.35">
      <c r="A2401" s="3" t="s">
        <v>481</v>
      </c>
      <c r="B2401" s="3" t="s">
        <v>1145</v>
      </c>
      <c r="C2401" s="84">
        <f>IF(COUNTIF(Table8[Tag Number], A2401), 1, 0)</f>
        <v>0</v>
      </c>
      <c r="D2401" s="85">
        <f>IF(COUNTIF(Table9[Tag Number], A2401), 1, 0)</f>
        <v>1</v>
      </c>
      <c r="E2401" s="86">
        <f>IF(COUNTIF(Table10[Tag Number], A2401), 1, 0)</f>
        <v>0</v>
      </c>
      <c r="F2401" s="86">
        <f>IF(COUNTIF(Table11[Tag Number], A2401), 1, 0)</f>
        <v>0</v>
      </c>
      <c r="G2401" s="87">
        <f t="shared" si="77"/>
        <v>1</v>
      </c>
      <c r="H2401" s="88" t="str" cm="1">
        <f t="array" ref="H2401">_xlfn.IFS(OR(_xlfn.XLOOKUP(A2401,Table9[Tag Number],Table9[Status],"-",0)="Dead",
        _xlfn.XLOOKUP(A2401,Table10[Tag Number],Table10[Status],"-",0)="Dead",
        _xlfn.XLOOKUP(A2401,Table11[Tag Number],Table11[Status],"-",0)="Dead",
        _xlfn.XLOOKUP(A2401,Table8[Tag Number],Table8[Status],"-",0)="Dead"),"Dead",
     OR(_xlfn.XLOOKUP(A2401,Table11[Tag Number],Table11[Status],"-",0)="Alive",
        _xlfn.XLOOKUP(A2401,Table10[Tag Number],Table10[Status],"-",0)="Alive",
        _xlfn.XLOOKUP(A2401,Table9[Tag Number],Table9[Status],"-",0)="Alive",
        _xlfn.XLOOKUP(A2401,Table8[Tag Number],Table8[Status],"-",0)="Alive"),"Alive",
     OR(_xlfn.XLOOKUP(A2401,Table9[Tag Number],Table9[Status],"-",0)="-",
        _xlfn.XLOOKUP(A2401,Table10[Tag Number],Table10[Status],"-",0)="-",
        _xlfn.XLOOKUP(A2401,Table11[Tag Number],Table11[Status],"-",0)="-",
        _xlfn.XLOOKUP(A2401,Table8[Tag Number],Table8[Status],"-",0)="-"),
   "-")</f>
        <v>Alive</v>
      </c>
      <c r="I2401" s="88" t="str">
        <f>IF((_xlfn.XLOOKUP(B2401,[2]Sheet1!$A$2:$A$198,[2]Sheet1!$B$2:$B$198,"-",0)="Glade"),"Out","No")</f>
        <v>No</v>
      </c>
      <c r="J2401" s="94"/>
      <c r="K2401" s="95"/>
      <c r="L2401" s="95"/>
      <c r="M2401" s="95"/>
      <c r="N2401" s="96"/>
      <c r="O2401" s="89"/>
      <c r="R2401" t="b">
        <f t="shared" si="76"/>
        <v>0</v>
      </c>
    </row>
    <row r="2402" spans="1:18" ht="15" thickBot="1" x14ac:dyDescent="0.35">
      <c r="A2402" s="2" t="s">
        <v>2827</v>
      </c>
      <c r="B2402" s="2" t="s">
        <v>1137</v>
      </c>
      <c r="C2402" s="84">
        <f>IF(COUNTIF(Table8[Tag Number], A2402), 1, 0)</f>
        <v>0</v>
      </c>
      <c r="D2402" s="85">
        <f>IF(COUNTIF(Table9[Tag Number], A2402), 1, 0)</f>
        <v>0</v>
      </c>
      <c r="E2402" s="86">
        <f>IF(COUNTIF(Table10[Tag Number], A2402), 1, 0)</f>
        <v>0</v>
      </c>
      <c r="F2402" s="86">
        <f>IF(COUNTIF(Table11[Tag Number], A2402), 1, 0)</f>
        <v>0</v>
      </c>
      <c r="G2402" s="87">
        <f t="shared" si="77"/>
        <v>0</v>
      </c>
      <c r="H2402" s="88" t="str" cm="1">
        <f t="array" ref="H2402">_xlfn.IFS(OR(_xlfn.XLOOKUP(A2402,Table9[Tag Number],Table9[Status],"-",0)="Dead",
        _xlfn.XLOOKUP(A2402,Table10[Tag Number],Table10[Status],"-",0)="Dead",
        _xlfn.XLOOKUP(A2402,Table11[Tag Number],Table11[Status],"-",0)="Dead",
        _xlfn.XLOOKUP(A2402,Table8[Tag Number],Table8[Status],"-",0)="Dead"),"Dead",
     OR(_xlfn.XLOOKUP(A2402,Table11[Tag Number],Table11[Status],"-",0)="Alive",
        _xlfn.XLOOKUP(A2402,Table10[Tag Number],Table10[Status],"-",0)="Alive",
        _xlfn.XLOOKUP(A2402,Table9[Tag Number],Table9[Status],"-",0)="Alive",
        _xlfn.XLOOKUP(A2402,Table8[Tag Number],Table8[Status],"-",0)="Alive"),"Alive",
     OR(_xlfn.XLOOKUP(A2402,Table9[Tag Number],Table9[Status],"-",0)="-",
        _xlfn.XLOOKUP(A2402,Table10[Tag Number],Table10[Status],"-",0)="-",
        _xlfn.XLOOKUP(A2402,Table11[Tag Number],Table11[Status],"-",0)="-",
        _xlfn.XLOOKUP(A2402,Table8[Tag Number],Table8[Status],"-",0)="-"),
   "-")</f>
        <v>-</v>
      </c>
      <c r="I2402" s="88" t="str">
        <f>IF((_xlfn.XLOOKUP(B2402,[2]Sheet1!$A$2:$A$198,[2]Sheet1!$B$2:$B$198,"-",0)="Glade"),"Out","No")</f>
        <v>No</v>
      </c>
      <c r="J2402" s="94"/>
      <c r="K2402" s="95"/>
      <c r="L2402" s="95"/>
      <c r="M2402" s="95"/>
      <c r="N2402" s="96"/>
      <c r="O2402" s="89"/>
      <c r="R2402" t="b">
        <f t="shared" si="76"/>
        <v>0</v>
      </c>
    </row>
    <row r="2403" spans="1:18" ht="15" thickBot="1" x14ac:dyDescent="0.35">
      <c r="A2403" s="3" t="s">
        <v>713</v>
      </c>
      <c r="B2403" s="3" t="s">
        <v>1137</v>
      </c>
      <c r="C2403" s="84">
        <f>IF(COUNTIF(Table8[Tag Number], A2403), 1, 0)</f>
        <v>1</v>
      </c>
      <c r="D2403" s="85">
        <f>IF(COUNTIF(Table9[Tag Number], A2403), 1, 0)</f>
        <v>0</v>
      </c>
      <c r="E2403" s="86">
        <f>IF(COUNTIF(Table10[Tag Number], A2403), 1, 0)</f>
        <v>0</v>
      </c>
      <c r="F2403" s="86">
        <f>IF(COUNTIF(Table11[Tag Number], A2403), 1, 0)</f>
        <v>1</v>
      </c>
      <c r="G2403" s="87">
        <f t="shared" si="77"/>
        <v>2</v>
      </c>
      <c r="H2403" s="88" t="str" cm="1">
        <f t="array" ref="H2403">_xlfn.IFS(OR(_xlfn.XLOOKUP(A2403,Table9[Tag Number],Table9[Status],"-",0)="Dead",
        _xlfn.XLOOKUP(A2403,Table10[Tag Number],Table10[Status],"-",0)="Dead",
        _xlfn.XLOOKUP(A2403,Table11[Tag Number],Table11[Status],"-",0)="Dead",
        _xlfn.XLOOKUP(A2403,Table8[Tag Number],Table8[Status],"-",0)="Dead"),"Dead",
     OR(_xlfn.XLOOKUP(A2403,Table11[Tag Number],Table11[Status],"-",0)="Alive",
        _xlfn.XLOOKUP(A2403,Table10[Tag Number],Table10[Status],"-",0)="Alive",
        _xlfn.XLOOKUP(A2403,Table9[Tag Number],Table9[Status],"-",0)="Alive",
        _xlfn.XLOOKUP(A2403,Table8[Tag Number],Table8[Status],"-",0)="Alive"),"Alive",
     OR(_xlfn.XLOOKUP(A2403,Table9[Tag Number],Table9[Status],"-",0)="-",
        _xlfn.XLOOKUP(A2403,Table10[Tag Number],Table10[Status],"-",0)="-",
        _xlfn.XLOOKUP(A2403,Table11[Tag Number],Table11[Status],"-",0)="-",
        _xlfn.XLOOKUP(A2403,Table8[Tag Number],Table8[Status],"-",0)="-"),
   "-")</f>
        <v>Alive</v>
      </c>
      <c r="I2403" s="88" t="str">
        <f>IF((_xlfn.XLOOKUP(B2403,[2]Sheet1!$A$2:$A$198,[2]Sheet1!$B$2:$B$198,"-",0)="Glade"),"Out","No")</f>
        <v>No</v>
      </c>
      <c r="J2403" s="94"/>
      <c r="K2403" s="95"/>
      <c r="L2403" s="95"/>
      <c r="M2403" s="95"/>
      <c r="N2403" s="96"/>
      <c r="O2403" s="89"/>
      <c r="R2403" t="str">
        <f t="shared" si="76"/>
        <v>D435</v>
      </c>
    </row>
    <row r="2404" spans="1:18" ht="15" thickBot="1" x14ac:dyDescent="0.35">
      <c r="A2404" s="2" t="s">
        <v>880</v>
      </c>
      <c r="B2404" s="2" t="s">
        <v>1137</v>
      </c>
      <c r="C2404" s="84">
        <f>IF(COUNTIF(Table8[Tag Number], A2404), 1, 0)</f>
        <v>1</v>
      </c>
      <c r="D2404" s="85">
        <f>IF(COUNTIF(Table9[Tag Number], A2404), 1, 0)</f>
        <v>1</v>
      </c>
      <c r="E2404" s="86">
        <f>IF(COUNTIF(Table10[Tag Number], A2404), 1, 0)</f>
        <v>0</v>
      </c>
      <c r="F2404" s="86">
        <f>IF(COUNTIF(Table11[Tag Number], A2404), 1, 0)</f>
        <v>0</v>
      </c>
      <c r="G2404" s="87">
        <f t="shared" si="77"/>
        <v>2</v>
      </c>
      <c r="H2404" s="88" t="str" cm="1">
        <f t="array" ref="H2404">_xlfn.IFS(OR(_xlfn.XLOOKUP(A2404,Table9[Tag Number],Table9[Status],"-",0)="Dead",
        _xlfn.XLOOKUP(A2404,Table10[Tag Number],Table10[Status],"-",0)="Dead",
        _xlfn.XLOOKUP(A2404,Table11[Tag Number],Table11[Status],"-",0)="Dead",
        _xlfn.XLOOKUP(A2404,Table8[Tag Number],Table8[Status],"-",0)="Dead"),"Dead",
     OR(_xlfn.XLOOKUP(A2404,Table11[Tag Number],Table11[Status],"-",0)="Alive",
        _xlfn.XLOOKUP(A2404,Table10[Tag Number],Table10[Status],"-",0)="Alive",
        _xlfn.XLOOKUP(A2404,Table9[Tag Number],Table9[Status],"-",0)="Alive",
        _xlfn.XLOOKUP(A2404,Table8[Tag Number],Table8[Status],"-",0)="Alive"),"Alive",
     OR(_xlfn.XLOOKUP(A2404,Table9[Tag Number],Table9[Status],"-",0)="-",
        _xlfn.XLOOKUP(A2404,Table10[Tag Number],Table10[Status],"-",0)="-",
        _xlfn.XLOOKUP(A2404,Table11[Tag Number],Table11[Status],"-",0)="-",
        _xlfn.XLOOKUP(A2404,Table8[Tag Number],Table8[Status],"-",0)="-"),
   "-")</f>
        <v>Alive</v>
      </c>
      <c r="I2404" s="88" t="str">
        <f>IF((_xlfn.XLOOKUP(B2404,[2]Sheet1!$A$2:$A$198,[2]Sheet1!$B$2:$B$198,"-",0)="Glade"),"Out","No")</f>
        <v>No</v>
      </c>
      <c r="J2404" s="94"/>
      <c r="K2404" s="95"/>
      <c r="L2404" s="95"/>
      <c r="M2404" s="95"/>
      <c r="N2404" s="96"/>
      <c r="O2404" s="89"/>
      <c r="R2404" t="str">
        <f t="shared" si="76"/>
        <v>D436</v>
      </c>
    </row>
    <row r="2405" spans="1:18" ht="15" thickBot="1" x14ac:dyDescent="0.35">
      <c r="A2405" s="3" t="s">
        <v>2828</v>
      </c>
      <c r="B2405" s="3" t="s">
        <v>1137</v>
      </c>
      <c r="C2405" s="84">
        <f>IF(COUNTIF(Table8[Tag Number], A2405), 1, 0)</f>
        <v>0</v>
      </c>
      <c r="D2405" s="85">
        <f>IF(COUNTIF(Table9[Tag Number], A2405), 1, 0)</f>
        <v>0</v>
      </c>
      <c r="E2405" s="86">
        <f>IF(COUNTIF(Table10[Tag Number], A2405), 1, 0)</f>
        <v>0</v>
      </c>
      <c r="F2405" s="86">
        <f>IF(COUNTIF(Table11[Tag Number], A2405), 1, 0)</f>
        <v>0</v>
      </c>
      <c r="G2405" s="87">
        <f t="shared" si="77"/>
        <v>0</v>
      </c>
      <c r="H2405" s="88" t="str" cm="1">
        <f t="array" ref="H2405">_xlfn.IFS(OR(_xlfn.XLOOKUP(A2405,Table9[Tag Number],Table9[Status],"-",0)="Dead",
        _xlfn.XLOOKUP(A2405,Table10[Tag Number],Table10[Status],"-",0)="Dead",
        _xlfn.XLOOKUP(A2405,Table11[Tag Number],Table11[Status],"-",0)="Dead",
        _xlfn.XLOOKUP(A2405,Table8[Tag Number],Table8[Status],"-",0)="Dead"),"Dead",
     OR(_xlfn.XLOOKUP(A2405,Table11[Tag Number],Table11[Status],"-",0)="Alive",
        _xlfn.XLOOKUP(A2405,Table10[Tag Number],Table10[Status],"-",0)="Alive",
        _xlfn.XLOOKUP(A2405,Table9[Tag Number],Table9[Status],"-",0)="Alive",
        _xlfn.XLOOKUP(A2405,Table8[Tag Number],Table8[Status],"-",0)="Alive"),"Alive",
     OR(_xlfn.XLOOKUP(A2405,Table9[Tag Number],Table9[Status],"-",0)="-",
        _xlfn.XLOOKUP(A2405,Table10[Tag Number],Table10[Status],"-",0)="-",
        _xlfn.XLOOKUP(A2405,Table11[Tag Number],Table11[Status],"-",0)="-",
        _xlfn.XLOOKUP(A2405,Table8[Tag Number],Table8[Status],"-",0)="-"),
   "-")</f>
        <v>-</v>
      </c>
      <c r="I2405" s="88" t="str">
        <f>IF((_xlfn.XLOOKUP(B2405,[2]Sheet1!$A$2:$A$198,[2]Sheet1!$B$2:$B$198,"-",0)="Glade"),"Out","No")</f>
        <v>No</v>
      </c>
      <c r="J2405" s="94"/>
      <c r="K2405" s="95"/>
      <c r="L2405" s="95"/>
      <c r="M2405" s="95"/>
      <c r="N2405" s="96"/>
      <c r="O2405" s="89"/>
      <c r="R2405" t="b">
        <f t="shared" si="76"/>
        <v>0</v>
      </c>
    </row>
    <row r="2406" spans="1:18" ht="15" thickBot="1" x14ac:dyDescent="0.35">
      <c r="A2406" s="2" t="s">
        <v>2829</v>
      </c>
      <c r="B2406" s="2" t="s">
        <v>1137</v>
      </c>
      <c r="C2406" s="84">
        <f>IF(COUNTIF(Table8[Tag Number], A2406), 1, 0)</f>
        <v>0</v>
      </c>
      <c r="D2406" s="85">
        <f>IF(COUNTIF(Table9[Tag Number], A2406), 1, 0)</f>
        <v>0</v>
      </c>
      <c r="E2406" s="86">
        <f>IF(COUNTIF(Table10[Tag Number], A2406), 1, 0)</f>
        <v>0</v>
      </c>
      <c r="F2406" s="86">
        <f>IF(COUNTIF(Table11[Tag Number], A2406), 1, 0)</f>
        <v>0</v>
      </c>
      <c r="G2406" s="87">
        <f t="shared" si="77"/>
        <v>0</v>
      </c>
      <c r="H2406" s="88" t="str" cm="1">
        <f t="array" ref="H2406">_xlfn.IFS(OR(_xlfn.XLOOKUP(A2406,Table9[Tag Number],Table9[Status],"-",0)="Dead",
        _xlfn.XLOOKUP(A2406,Table10[Tag Number],Table10[Status],"-",0)="Dead",
        _xlfn.XLOOKUP(A2406,Table11[Tag Number],Table11[Status],"-",0)="Dead",
        _xlfn.XLOOKUP(A2406,Table8[Tag Number],Table8[Status],"-",0)="Dead"),"Dead",
     OR(_xlfn.XLOOKUP(A2406,Table11[Tag Number],Table11[Status],"-",0)="Alive",
        _xlfn.XLOOKUP(A2406,Table10[Tag Number],Table10[Status],"-",0)="Alive",
        _xlfn.XLOOKUP(A2406,Table9[Tag Number],Table9[Status],"-",0)="Alive",
        _xlfn.XLOOKUP(A2406,Table8[Tag Number],Table8[Status],"-",0)="Alive"),"Alive",
     OR(_xlfn.XLOOKUP(A2406,Table9[Tag Number],Table9[Status],"-",0)="-",
        _xlfn.XLOOKUP(A2406,Table10[Tag Number],Table10[Status],"-",0)="-",
        _xlfn.XLOOKUP(A2406,Table11[Tag Number],Table11[Status],"-",0)="-",
        _xlfn.XLOOKUP(A2406,Table8[Tag Number],Table8[Status],"-",0)="-"),
   "-")</f>
        <v>-</v>
      </c>
      <c r="I2406" s="88" t="str">
        <f>IF((_xlfn.XLOOKUP(B2406,[2]Sheet1!$A$2:$A$198,[2]Sheet1!$B$2:$B$198,"-",0)="Glade"),"Out","No")</f>
        <v>No</v>
      </c>
      <c r="J2406" s="94"/>
      <c r="K2406" s="95"/>
      <c r="L2406" s="95"/>
      <c r="M2406" s="95"/>
      <c r="N2406" s="96"/>
      <c r="O2406" s="89"/>
      <c r="R2406" t="b">
        <f t="shared" si="76"/>
        <v>0</v>
      </c>
    </row>
    <row r="2407" spans="1:18" ht="15" thickBot="1" x14ac:dyDescent="0.35">
      <c r="A2407" s="3" t="s">
        <v>2830</v>
      </c>
      <c r="B2407" s="3" t="s">
        <v>1137</v>
      </c>
      <c r="C2407" s="84">
        <f>IF(COUNTIF(Table8[Tag Number], A2407), 1, 0)</f>
        <v>0</v>
      </c>
      <c r="D2407" s="85">
        <f>IF(COUNTIF(Table9[Tag Number], A2407), 1, 0)</f>
        <v>0</v>
      </c>
      <c r="E2407" s="86">
        <f>IF(COUNTIF(Table10[Tag Number], A2407), 1, 0)</f>
        <v>0</v>
      </c>
      <c r="F2407" s="86">
        <f>IF(COUNTIF(Table11[Tag Number], A2407), 1, 0)</f>
        <v>0</v>
      </c>
      <c r="G2407" s="87">
        <f t="shared" si="77"/>
        <v>0</v>
      </c>
      <c r="H2407" s="88" t="str" cm="1">
        <f t="array" ref="H2407">_xlfn.IFS(OR(_xlfn.XLOOKUP(A2407,Table9[Tag Number],Table9[Status],"-",0)="Dead",
        _xlfn.XLOOKUP(A2407,Table10[Tag Number],Table10[Status],"-",0)="Dead",
        _xlfn.XLOOKUP(A2407,Table11[Tag Number],Table11[Status],"-",0)="Dead",
        _xlfn.XLOOKUP(A2407,Table8[Tag Number],Table8[Status],"-",0)="Dead"),"Dead",
     OR(_xlfn.XLOOKUP(A2407,Table11[Tag Number],Table11[Status],"-",0)="Alive",
        _xlfn.XLOOKUP(A2407,Table10[Tag Number],Table10[Status],"-",0)="Alive",
        _xlfn.XLOOKUP(A2407,Table9[Tag Number],Table9[Status],"-",0)="Alive",
        _xlfn.XLOOKUP(A2407,Table8[Tag Number],Table8[Status],"-",0)="Alive"),"Alive",
     OR(_xlfn.XLOOKUP(A2407,Table9[Tag Number],Table9[Status],"-",0)="-",
        _xlfn.XLOOKUP(A2407,Table10[Tag Number],Table10[Status],"-",0)="-",
        _xlfn.XLOOKUP(A2407,Table11[Tag Number],Table11[Status],"-",0)="-",
        _xlfn.XLOOKUP(A2407,Table8[Tag Number],Table8[Status],"-",0)="-"),
   "-")</f>
        <v>-</v>
      </c>
      <c r="I2407" s="88" t="str">
        <f>IF((_xlfn.XLOOKUP(B2407,[2]Sheet1!$A$2:$A$198,[2]Sheet1!$B$2:$B$198,"-",0)="Glade"),"Out","No")</f>
        <v>No</v>
      </c>
      <c r="J2407" s="94"/>
      <c r="K2407" s="95"/>
      <c r="L2407" s="95"/>
      <c r="M2407" s="95"/>
      <c r="N2407" s="96"/>
      <c r="O2407" s="89"/>
      <c r="R2407" t="b">
        <f t="shared" si="76"/>
        <v>0</v>
      </c>
    </row>
    <row r="2408" spans="1:18" ht="15" thickBot="1" x14ac:dyDescent="0.35">
      <c r="A2408" s="2" t="s">
        <v>771</v>
      </c>
      <c r="B2408" s="2" t="s">
        <v>1137</v>
      </c>
      <c r="C2408" s="84">
        <f>IF(COUNTIF(Table8[Tag Number], A2408), 1, 0)</f>
        <v>1</v>
      </c>
      <c r="D2408" s="85">
        <f>IF(COUNTIF(Table9[Tag Number], A2408), 1, 0)</f>
        <v>0</v>
      </c>
      <c r="E2408" s="86">
        <f>IF(COUNTIF(Table10[Tag Number], A2408), 1, 0)</f>
        <v>0</v>
      </c>
      <c r="F2408" s="86">
        <f>IF(COUNTIF(Table11[Tag Number], A2408), 1, 0)</f>
        <v>0</v>
      </c>
      <c r="G2408" s="87">
        <f t="shared" si="77"/>
        <v>1</v>
      </c>
      <c r="H2408" s="88" t="str" cm="1">
        <f t="array" ref="H2408">_xlfn.IFS(OR(_xlfn.XLOOKUP(A2408,Table9[Tag Number],Table9[Status],"-",0)="Dead",
        _xlfn.XLOOKUP(A2408,Table10[Tag Number],Table10[Status],"-",0)="Dead",
        _xlfn.XLOOKUP(A2408,Table11[Tag Number],Table11[Status],"-",0)="Dead",
        _xlfn.XLOOKUP(A2408,Table8[Tag Number],Table8[Status],"-",0)="Dead"),"Dead",
     OR(_xlfn.XLOOKUP(A2408,Table11[Tag Number],Table11[Status],"-",0)="Alive",
        _xlfn.XLOOKUP(A2408,Table10[Tag Number],Table10[Status],"-",0)="Alive",
        _xlfn.XLOOKUP(A2408,Table9[Tag Number],Table9[Status],"-",0)="Alive",
        _xlfn.XLOOKUP(A2408,Table8[Tag Number],Table8[Status],"-",0)="Alive"),"Alive",
     OR(_xlfn.XLOOKUP(A2408,Table9[Tag Number],Table9[Status],"-",0)="-",
        _xlfn.XLOOKUP(A2408,Table10[Tag Number],Table10[Status],"-",0)="-",
        _xlfn.XLOOKUP(A2408,Table11[Tag Number],Table11[Status],"-",0)="-",
        _xlfn.XLOOKUP(A2408,Table8[Tag Number],Table8[Status],"-",0)="-"),
   "-")</f>
        <v>Alive</v>
      </c>
      <c r="I2408" s="88" t="str">
        <f>IF((_xlfn.XLOOKUP(B2408,[2]Sheet1!$A$2:$A$198,[2]Sheet1!$B$2:$B$198,"-",0)="Glade"),"Out","No")</f>
        <v>No</v>
      </c>
      <c r="J2408" s="94"/>
      <c r="K2408" s="95"/>
      <c r="L2408" s="95"/>
      <c r="M2408" s="95"/>
      <c r="N2408" s="96"/>
      <c r="O2408" s="89"/>
      <c r="R2408" t="b">
        <f t="shared" si="76"/>
        <v>0</v>
      </c>
    </row>
    <row r="2409" spans="1:18" ht="15" thickBot="1" x14ac:dyDescent="0.35">
      <c r="A2409" s="3" t="s">
        <v>560</v>
      </c>
      <c r="B2409" s="3" t="s">
        <v>1137</v>
      </c>
      <c r="C2409" s="84">
        <f>IF(COUNTIF(Table8[Tag Number], A2409), 1, 0)</f>
        <v>0</v>
      </c>
      <c r="D2409" s="85">
        <f>IF(COUNTIF(Table9[Tag Number], A2409), 1, 0)</f>
        <v>1</v>
      </c>
      <c r="E2409" s="86">
        <f>IF(COUNTIF(Table10[Tag Number], A2409), 1, 0)</f>
        <v>0</v>
      </c>
      <c r="F2409" s="86">
        <f>IF(COUNTIF(Table11[Tag Number], A2409), 1, 0)</f>
        <v>0</v>
      </c>
      <c r="G2409" s="87">
        <f t="shared" si="77"/>
        <v>1</v>
      </c>
      <c r="H2409" s="88" t="str" cm="1">
        <f t="array" ref="H2409">_xlfn.IFS(OR(_xlfn.XLOOKUP(A2409,Table9[Tag Number],Table9[Status],"-",0)="Dead",
        _xlfn.XLOOKUP(A2409,Table10[Tag Number],Table10[Status],"-",0)="Dead",
        _xlfn.XLOOKUP(A2409,Table11[Tag Number],Table11[Status],"-",0)="Dead",
        _xlfn.XLOOKUP(A2409,Table8[Tag Number],Table8[Status],"-",0)="Dead"),"Dead",
     OR(_xlfn.XLOOKUP(A2409,Table11[Tag Number],Table11[Status],"-",0)="Alive",
        _xlfn.XLOOKUP(A2409,Table10[Tag Number],Table10[Status],"-",0)="Alive",
        _xlfn.XLOOKUP(A2409,Table9[Tag Number],Table9[Status],"-",0)="Alive",
        _xlfn.XLOOKUP(A2409,Table8[Tag Number],Table8[Status],"-",0)="Alive"),"Alive",
     OR(_xlfn.XLOOKUP(A2409,Table9[Tag Number],Table9[Status],"-",0)="-",
        _xlfn.XLOOKUP(A2409,Table10[Tag Number],Table10[Status],"-",0)="-",
        _xlfn.XLOOKUP(A2409,Table11[Tag Number],Table11[Status],"-",0)="-",
        _xlfn.XLOOKUP(A2409,Table8[Tag Number],Table8[Status],"-",0)="-"),
   "-")</f>
        <v>Alive</v>
      </c>
      <c r="I2409" s="88" t="str">
        <f>IF((_xlfn.XLOOKUP(B2409,[2]Sheet1!$A$2:$A$198,[2]Sheet1!$B$2:$B$198,"-",0)="Glade"),"Out","No")</f>
        <v>No</v>
      </c>
      <c r="J2409" s="94"/>
      <c r="K2409" s="95"/>
      <c r="L2409" s="95"/>
      <c r="M2409" s="95"/>
      <c r="N2409" s="96"/>
      <c r="O2409" s="89"/>
      <c r="R2409" t="b">
        <f t="shared" si="76"/>
        <v>0</v>
      </c>
    </row>
    <row r="2410" spans="1:18" ht="15" thickBot="1" x14ac:dyDescent="0.35">
      <c r="A2410" s="2" t="s">
        <v>2831</v>
      </c>
      <c r="B2410" s="2" t="s">
        <v>1137</v>
      </c>
      <c r="C2410" s="84">
        <f>IF(COUNTIF(Table8[Tag Number], A2410), 1, 0)</f>
        <v>0</v>
      </c>
      <c r="D2410" s="85">
        <f>IF(COUNTIF(Table9[Tag Number], A2410), 1, 0)</f>
        <v>0</v>
      </c>
      <c r="E2410" s="86">
        <f>IF(COUNTIF(Table10[Tag Number], A2410), 1, 0)</f>
        <v>0</v>
      </c>
      <c r="F2410" s="86">
        <f>IF(COUNTIF(Table11[Tag Number], A2410), 1, 0)</f>
        <v>0</v>
      </c>
      <c r="G2410" s="87">
        <f t="shared" si="77"/>
        <v>0</v>
      </c>
      <c r="H2410" s="88" t="str" cm="1">
        <f t="array" ref="H2410">_xlfn.IFS(OR(_xlfn.XLOOKUP(A2410,Table9[Tag Number],Table9[Status],"-",0)="Dead",
        _xlfn.XLOOKUP(A2410,Table10[Tag Number],Table10[Status],"-",0)="Dead",
        _xlfn.XLOOKUP(A2410,Table11[Tag Number],Table11[Status],"-",0)="Dead",
        _xlfn.XLOOKUP(A2410,Table8[Tag Number],Table8[Status],"-",0)="Dead"),"Dead",
     OR(_xlfn.XLOOKUP(A2410,Table11[Tag Number],Table11[Status],"-",0)="Alive",
        _xlfn.XLOOKUP(A2410,Table10[Tag Number],Table10[Status],"-",0)="Alive",
        _xlfn.XLOOKUP(A2410,Table9[Tag Number],Table9[Status],"-",0)="Alive",
        _xlfn.XLOOKUP(A2410,Table8[Tag Number],Table8[Status],"-",0)="Alive"),"Alive",
     OR(_xlfn.XLOOKUP(A2410,Table9[Tag Number],Table9[Status],"-",0)="-",
        _xlfn.XLOOKUP(A2410,Table10[Tag Number],Table10[Status],"-",0)="-",
        _xlfn.XLOOKUP(A2410,Table11[Tag Number],Table11[Status],"-",0)="-",
        _xlfn.XLOOKUP(A2410,Table8[Tag Number],Table8[Status],"-",0)="-"),
   "-")</f>
        <v>-</v>
      </c>
      <c r="I2410" s="88" t="str">
        <f>IF((_xlfn.XLOOKUP(B2410,[2]Sheet1!$A$2:$A$198,[2]Sheet1!$B$2:$B$198,"-",0)="Glade"),"Out","No")</f>
        <v>No</v>
      </c>
      <c r="J2410" s="94"/>
      <c r="K2410" s="95"/>
      <c r="L2410" s="95"/>
      <c r="M2410" s="95"/>
      <c r="N2410" s="96"/>
      <c r="O2410" s="89"/>
      <c r="R2410" t="b">
        <f t="shared" si="76"/>
        <v>0</v>
      </c>
    </row>
    <row r="2411" spans="1:18" ht="15" thickBot="1" x14ac:dyDescent="0.35">
      <c r="A2411" s="93" t="s">
        <v>2832</v>
      </c>
      <c r="B2411" s="93" t="s">
        <v>1137</v>
      </c>
      <c r="C2411" s="84">
        <f>IF(COUNTIF(Table8[Tag Number], A2411), 1, 0)</f>
        <v>0</v>
      </c>
      <c r="D2411" s="85">
        <f>IF(COUNTIF(Table9[Tag Number], A2411), 1, 0)</f>
        <v>0</v>
      </c>
      <c r="E2411" s="86">
        <f>IF(COUNTIF(Table10[Tag Number], A2411), 1, 0)</f>
        <v>0</v>
      </c>
      <c r="F2411" s="86">
        <f>IF(COUNTIF(Table11[Tag Number], A2411), 1, 0)</f>
        <v>0</v>
      </c>
      <c r="G2411" s="87">
        <f t="shared" si="77"/>
        <v>0</v>
      </c>
      <c r="H2411" s="88" t="str" cm="1">
        <f t="array" ref="H2411">_xlfn.IFS(OR(_xlfn.XLOOKUP(A2411,Table9[Tag Number],Table9[Status],"-",0)="Dead",
        _xlfn.XLOOKUP(A2411,Table10[Tag Number],Table10[Status],"-",0)="Dead",
        _xlfn.XLOOKUP(A2411,Table11[Tag Number],Table11[Status],"-",0)="Dead",
        _xlfn.XLOOKUP(A2411,Table8[Tag Number],Table8[Status],"-",0)="Dead"),"Dead",
     OR(_xlfn.XLOOKUP(A2411,Table11[Tag Number],Table11[Status],"-",0)="Alive",
        _xlfn.XLOOKUP(A2411,Table10[Tag Number],Table10[Status],"-",0)="Alive",
        _xlfn.XLOOKUP(A2411,Table9[Tag Number],Table9[Status],"-",0)="Alive",
        _xlfn.XLOOKUP(A2411,Table8[Tag Number],Table8[Status],"-",0)="Alive"),"Alive",
     OR(_xlfn.XLOOKUP(A2411,Table9[Tag Number],Table9[Status],"-",0)="-",
        _xlfn.XLOOKUP(A2411,Table10[Tag Number],Table10[Status],"-",0)="-",
        _xlfn.XLOOKUP(A2411,Table11[Tag Number],Table11[Status],"-",0)="-",
        _xlfn.XLOOKUP(A2411,Table8[Tag Number],Table8[Status],"-",0)="-"),
   "-")</f>
        <v>-</v>
      </c>
      <c r="I2411" s="88" t="str">
        <f>IF((_xlfn.XLOOKUP(B2411,[2]Sheet1!$A$2:$A$198,[2]Sheet1!$B$2:$B$198,"-",0)="Glade"),"Out","No")</f>
        <v>No</v>
      </c>
      <c r="J2411" s="94"/>
      <c r="K2411" s="95"/>
      <c r="L2411" s="95"/>
      <c r="M2411" s="95"/>
      <c r="N2411" s="96"/>
      <c r="O2411" s="89"/>
      <c r="R2411" t="b">
        <f t="shared" si="76"/>
        <v>0</v>
      </c>
    </row>
    <row r="2412" spans="1:18" ht="15" thickBot="1" x14ac:dyDescent="0.35">
      <c r="A2412" s="2" t="s">
        <v>2833</v>
      </c>
      <c r="B2412" s="2" t="s">
        <v>1137</v>
      </c>
      <c r="C2412" s="84">
        <f>IF(COUNTIF(Table8[Tag Number], A2412), 1, 0)</f>
        <v>0</v>
      </c>
      <c r="D2412" s="85">
        <f>IF(COUNTIF(Table9[Tag Number], A2412), 1, 0)</f>
        <v>0</v>
      </c>
      <c r="E2412" s="86">
        <f>IF(COUNTIF(Table10[Tag Number], A2412), 1, 0)</f>
        <v>0</v>
      </c>
      <c r="F2412" s="86">
        <f>IF(COUNTIF(Table11[Tag Number], A2412), 1, 0)</f>
        <v>0</v>
      </c>
      <c r="G2412" s="87">
        <f t="shared" si="77"/>
        <v>0</v>
      </c>
      <c r="H2412" s="88" t="str" cm="1">
        <f t="array" ref="H2412">_xlfn.IFS(OR(_xlfn.XLOOKUP(A2412,Table9[Tag Number],Table9[Status],"-",0)="Dead",
        _xlfn.XLOOKUP(A2412,Table10[Tag Number],Table10[Status],"-",0)="Dead",
        _xlfn.XLOOKUP(A2412,Table11[Tag Number],Table11[Status],"-",0)="Dead",
        _xlfn.XLOOKUP(A2412,Table8[Tag Number],Table8[Status],"-",0)="Dead"),"Dead",
     OR(_xlfn.XLOOKUP(A2412,Table11[Tag Number],Table11[Status],"-",0)="Alive",
        _xlfn.XLOOKUP(A2412,Table10[Tag Number],Table10[Status],"-",0)="Alive",
        _xlfn.XLOOKUP(A2412,Table9[Tag Number],Table9[Status],"-",0)="Alive",
        _xlfn.XLOOKUP(A2412,Table8[Tag Number],Table8[Status],"-",0)="Alive"),"Alive",
     OR(_xlfn.XLOOKUP(A2412,Table9[Tag Number],Table9[Status],"-",0)="-",
        _xlfn.XLOOKUP(A2412,Table10[Tag Number],Table10[Status],"-",0)="-",
        _xlfn.XLOOKUP(A2412,Table11[Tag Number],Table11[Status],"-",0)="-",
        _xlfn.XLOOKUP(A2412,Table8[Tag Number],Table8[Status],"-",0)="-"),
   "-")</f>
        <v>-</v>
      </c>
      <c r="I2412" s="88" t="str">
        <f>IF((_xlfn.XLOOKUP(B2412,[2]Sheet1!$A$2:$A$198,[2]Sheet1!$B$2:$B$198,"-",0)="Glade"),"Out","No")</f>
        <v>No</v>
      </c>
      <c r="J2412" s="94"/>
      <c r="K2412" s="95"/>
      <c r="L2412" s="95"/>
      <c r="M2412" s="95"/>
      <c r="N2412" s="96"/>
      <c r="O2412" s="89"/>
      <c r="R2412" t="b">
        <f t="shared" si="76"/>
        <v>0</v>
      </c>
    </row>
    <row r="2413" spans="1:18" ht="15" thickBot="1" x14ac:dyDescent="0.35">
      <c r="A2413" s="3" t="s">
        <v>643</v>
      </c>
      <c r="B2413" s="3" t="s">
        <v>1137</v>
      </c>
      <c r="C2413" s="84">
        <f>IF(COUNTIF(Table8[Tag Number], A2413), 1, 0)</f>
        <v>1</v>
      </c>
      <c r="D2413" s="85">
        <f>IF(COUNTIF(Table9[Tag Number], A2413), 1, 0)</f>
        <v>0</v>
      </c>
      <c r="E2413" s="86">
        <f>IF(COUNTIF(Table10[Tag Number], A2413), 1, 0)</f>
        <v>0</v>
      </c>
      <c r="F2413" s="86">
        <f>IF(COUNTIF(Table11[Tag Number], A2413), 1, 0)</f>
        <v>0</v>
      </c>
      <c r="G2413" s="87">
        <f t="shared" si="77"/>
        <v>1</v>
      </c>
      <c r="H2413" s="88" t="str" cm="1">
        <f t="array" ref="H2413">_xlfn.IFS(OR(_xlfn.XLOOKUP(A2413,Table9[Tag Number],Table9[Status],"-",0)="Dead",
        _xlfn.XLOOKUP(A2413,Table10[Tag Number],Table10[Status],"-",0)="Dead",
        _xlfn.XLOOKUP(A2413,Table11[Tag Number],Table11[Status],"-",0)="Dead",
        _xlfn.XLOOKUP(A2413,Table8[Tag Number],Table8[Status],"-",0)="Dead"),"Dead",
     OR(_xlfn.XLOOKUP(A2413,Table11[Tag Number],Table11[Status],"-",0)="Alive",
        _xlfn.XLOOKUP(A2413,Table10[Tag Number],Table10[Status],"-",0)="Alive",
        _xlfn.XLOOKUP(A2413,Table9[Tag Number],Table9[Status],"-",0)="Alive",
        _xlfn.XLOOKUP(A2413,Table8[Tag Number],Table8[Status],"-",0)="Alive"),"Alive",
     OR(_xlfn.XLOOKUP(A2413,Table9[Tag Number],Table9[Status],"-",0)="-",
        _xlfn.XLOOKUP(A2413,Table10[Tag Number],Table10[Status],"-",0)="-",
        _xlfn.XLOOKUP(A2413,Table11[Tag Number],Table11[Status],"-",0)="-",
        _xlfn.XLOOKUP(A2413,Table8[Tag Number],Table8[Status],"-",0)="-"),
   "-")</f>
        <v>Dead</v>
      </c>
      <c r="I2413" s="88" t="str">
        <f>IF((_xlfn.XLOOKUP(B2413,[2]Sheet1!$A$2:$A$198,[2]Sheet1!$B$2:$B$198,"-",0)="Glade"),"Out","No")</f>
        <v>No</v>
      </c>
      <c r="J2413" s="94"/>
      <c r="K2413" s="95"/>
      <c r="L2413" s="95"/>
      <c r="M2413" s="95"/>
      <c r="N2413" s="96"/>
      <c r="O2413" s="89"/>
      <c r="R2413" t="b">
        <f t="shared" si="76"/>
        <v>0</v>
      </c>
    </row>
    <row r="2414" spans="1:18" ht="15" thickBot="1" x14ac:dyDescent="0.35">
      <c r="A2414" s="2" t="s">
        <v>2834</v>
      </c>
      <c r="B2414" s="2" t="s">
        <v>1137</v>
      </c>
      <c r="C2414" s="84">
        <f>IF(COUNTIF(Table8[Tag Number], A2414), 1, 0)</f>
        <v>0</v>
      </c>
      <c r="D2414" s="85">
        <f>IF(COUNTIF(Table9[Tag Number], A2414), 1, 0)</f>
        <v>0</v>
      </c>
      <c r="E2414" s="86">
        <f>IF(COUNTIF(Table10[Tag Number], A2414), 1, 0)</f>
        <v>0</v>
      </c>
      <c r="F2414" s="86">
        <f>IF(COUNTIF(Table11[Tag Number], A2414), 1, 0)</f>
        <v>0</v>
      </c>
      <c r="G2414" s="87">
        <f t="shared" si="77"/>
        <v>0</v>
      </c>
      <c r="H2414" s="88" t="str" cm="1">
        <f t="array" ref="H2414">_xlfn.IFS(OR(_xlfn.XLOOKUP(A2414,Table9[Tag Number],Table9[Status],"-",0)="Dead",
        _xlfn.XLOOKUP(A2414,Table10[Tag Number],Table10[Status],"-",0)="Dead",
        _xlfn.XLOOKUP(A2414,Table11[Tag Number],Table11[Status],"-",0)="Dead",
        _xlfn.XLOOKUP(A2414,Table8[Tag Number],Table8[Status],"-",0)="Dead"),"Dead",
     OR(_xlfn.XLOOKUP(A2414,Table11[Tag Number],Table11[Status],"-",0)="Alive",
        _xlfn.XLOOKUP(A2414,Table10[Tag Number],Table10[Status],"-",0)="Alive",
        _xlfn.XLOOKUP(A2414,Table9[Tag Number],Table9[Status],"-",0)="Alive",
        _xlfn.XLOOKUP(A2414,Table8[Tag Number],Table8[Status],"-",0)="Alive"),"Alive",
     OR(_xlfn.XLOOKUP(A2414,Table9[Tag Number],Table9[Status],"-",0)="-",
        _xlfn.XLOOKUP(A2414,Table10[Tag Number],Table10[Status],"-",0)="-",
        _xlfn.XLOOKUP(A2414,Table11[Tag Number],Table11[Status],"-",0)="-",
        _xlfn.XLOOKUP(A2414,Table8[Tag Number],Table8[Status],"-",0)="-"),
   "-")</f>
        <v>-</v>
      </c>
      <c r="I2414" s="88" t="str">
        <f>IF((_xlfn.XLOOKUP(B2414,[2]Sheet1!$A$2:$A$198,[2]Sheet1!$B$2:$B$198,"-",0)="Glade"),"Out","No")</f>
        <v>No</v>
      </c>
      <c r="J2414" s="94"/>
      <c r="K2414" s="95"/>
      <c r="L2414" s="95"/>
      <c r="M2414" s="95"/>
      <c r="N2414" s="96"/>
      <c r="O2414" s="89"/>
      <c r="R2414" t="b">
        <f t="shared" si="76"/>
        <v>0</v>
      </c>
    </row>
    <row r="2415" spans="1:18" ht="15" thickBot="1" x14ac:dyDescent="0.35">
      <c r="A2415" s="3" t="s">
        <v>2835</v>
      </c>
      <c r="B2415" s="3" t="s">
        <v>1137</v>
      </c>
      <c r="C2415" s="84">
        <f>IF(COUNTIF(Table8[Tag Number], A2415), 1, 0)</f>
        <v>0</v>
      </c>
      <c r="D2415" s="85">
        <f>IF(COUNTIF(Table9[Tag Number], A2415), 1, 0)</f>
        <v>0</v>
      </c>
      <c r="E2415" s="86">
        <f>IF(COUNTIF(Table10[Tag Number], A2415), 1, 0)</f>
        <v>0</v>
      </c>
      <c r="F2415" s="86">
        <f>IF(COUNTIF(Table11[Tag Number], A2415), 1, 0)</f>
        <v>0</v>
      </c>
      <c r="G2415" s="87">
        <f t="shared" si="77"/>
        <v>0</v>
      </c>
      <c r="H2415" s="88" t="str" cm="1">
        <f t="array" ref="H2415">_xlfn.IFS(OR(_xlfn.XLOOKUP(A2415,Table9[Tag Number],Table9[Status],"-",0)="Dead",
        _xlfn.XLOOKUP(A2415,Table10[Tag Number],Table10[Status],"-",0)="Dead",
        _xlfn.XLOOKUP(A2415,Table11[Tag Number],Table11[Status],"-",0)="Dead",
        _xlfn.XLOOKUP(A2415,Table8[Tag Number],Table8[Status],"-",0)="Dead"),"Dead",
     OR(_xlfn.XLOOKUP(A2415,Table11[Tag Number],Table11[Status],"-",0)="Alive",
        _xlfn.XLOOKUP(A2415,Table10[Tag Number],Table10[Status],"-",0)="Alive",
        _xlfn.XLOOKUP(A2415,Table9[Tag Number],Table9[Status],"-",0)="Alive",
        _xlfn.XLOOKUP(A2415,Table8[Tag Number],Table8[Status],"-",0)="Alive"),"Alive",
     OR(_xlfn.XLOOKUP(A2415,Table9[Tag Number],Table9[Status],"-",0)="-",
        _xlfn.XLOOKUP(A2415,Table10[Tag Number],Table10[Status],"-",0)="-",
        _xlfn.XLOOKUP(A2415,Table11[Tag Number],Table11[Status],"-",0)="-",
        _xlfn.XLOOKUP(A2415,Table8[Tag Number],Table8[Status],"-",0)="-"),
   "-")</f>
        <v>-</v>
      </c>
      <c r="I2415" s="88" t="str">
        <f>IF((_xlfn.XLOOKUP(B2415,[2]Sheet1!$A$2:$A$198,[2]Sheet1!$B$2:$B$198,"-",0)="Glade"),"Out","No")</f>
        <v>No</v>
      </c>
      <c r="J2415" s="94"/>
      <c r="K2415" s="95"/>
      <c r="L2415" s="95"/>
      <c r="M2415" s="95"/>
      <c r="N2415" s="96"/>
      <c r="O2415" s="89"/>
      <c r="R2415" t="b">
        <f t="shared" si="76"/>
        <v>0</v>
      </c>
    </row>
    <row r="2416" spans="1:18" ht="15" thickBot="1" x14ac:dyDescent="0.35">
      <c r="A2416" s="2" t="s">
        <v>2836</v>
      </c>
      <c r="B2416" s="2" t="s">
        <v>1137</v>
      </c>
      <c r="C2416" s="84">
        <f>IF(COUNTIF(Table8[Tag Number], A2416), 1, 0)</f>
        <v>0</v>
      </c>
      <c r="D2416" s="85">
        <f>IF(COUNTIF(Table9[Tag Number], A2416), 1, 0)</f>
        <v>0</v>
      </c>
      <c r="E2416" s="86">
        <f>IF(COUNTIF(Table10[Tag Number], A2416), 1, 0)</f>
        <v>0</v>
      </c>
      <c r="F2416" s="86">
        <f>IF(COUNTIF(Table11[Tag Number], A2416), 1, 0)</f>
        <v>0</v>
      </c>
      <c r="G2416" s="87">
        <f t="shared" si="77"/>
        <v>0</v>
      </c>
      <c r="H2416" s="88" t="str" cm="1">
        <f t="array" ref="H2416">_xlfn.IFS(OR(_xlfn.XLOOKUP(A2416,Table9[Tag Number],Table9[Status],"-",0)="Dead",
        _xlfn.XLOOKUP(A2416,Table10[Tag Number],Table10[Status],"-",0)="Dead",
        _xlfn.XLOOKUP(A2416,Table11[Tag Number],Table11[Status],"-",0)="Dead",
        _xlfn.XLOOKUP(A2416,Table8[Tag Number],Table8[Status],"-",0)="Dead"),"Dead",
     OR(_xlfn.XLOOKUP(A2416,Table11[Tag Number],Table11[Status],"-",0)="Alive",
        _xlfn.XLOOKUP(A2416,Table10[Tag Number],Table10[Status],"-",0)="Alive",
        _xlfn.XLOOKUP(A2416,Table9[Tag Number],Table9[Status],"-",0)="Alive",
        _xlfn.XLOOKUP(A2416,Table8[Tag Number],Table8[Status],"-",0)="Alive"),"Alive",
     OR(_xlfn.XLOOKUP(A2416,Table9[Tag Number],Table9[Status],"-",0)="-",
        _xlfn.XLOOKUP(A2416,Table10[Tag Number],Table10[Status],"-",0)="-",
        _xlfn.XLOOKUP(A2416,Table11[Tag Number],Table11[Status],"-",0)="-",
        _xlfn.XLOOKUP(A2416,Table8[Tag Number],Table8[Status],"-",0)="-"),
   "-")</f>
        <v>-</v>
      </c>
      <c r="I2416" s="88" t="str">
        <f>IF((_xlfn.XLOOKUP(B2416,[2]Sheet1!$A$2:$A$198,[2]Sheet1!$B$2:$B$198,"-",0)="Glade"),"Out","No")</f>
        <v>No</v>
      </c>
      <c r="J2416" s="94"/>
      <c r="K2416" s="95"/>
      <c r="L2416" s="95"/>
      <c r="M2416" s="95"/>
      <c r="N2416" s="96"/>
      <c r="O2416" s="89"/>
      <c r="R2416" t="b">
        <f t="shared" si="76"/>
        <v>0</v>
      </c>
    </row>
    <row r="2417" spans="1:18" ht="15" thickBot="1" x14ac:dyDescent="0.35">
      <c r="A2417" s="3" t="s">
        <v>2837</v>
      </c>
      <c r="B2417" s="3" t="s">
        <v>1137</v>
      </c>
      <c r="C2417" s="84">
        <f>IF(COUNTIF(Table8[Tag Number], A2417), 1, 0)</f>
        <v>0</v>
      </c>
      <c r="D2417" s="85">
        <f>IF(COUNTIF(Table9[Tag Number], A2417), 1, 0)</f>
        <v>0</v>
      </c>
      <c r="E2417" s="86">
        <f>IF(COUNTIF(Table10[Tag Number], A2417), 1, 0)</f>
        <v>0</v>
      </c>
      <c r="F2417" s="86">
        <f>IF(COUNTIF(Table11[Tag Number], A2417), 1, 0)</f>
        <v>0</v>
      </c>
      <c r="G2417" s="87">
        <f t="shared" si="77"/>
        <v>0</v>
      </c>
      <c r="H2417" s="88" t="str" cm="1">
        <f t="array" ref="H2417">_xlfn.IFS(OR(_xlfn.XLOOKUP(A2417,Table9[Tag Number],Table9[Status],"-",0)="Dead",
        _xlfn.XLOOKUP(A2417,Table10[Tag Number],Table10[Status],"-",0)="Dead",
        _xlfn.XLOOKUP(A2417,Table11[Tag Number],Table11[Status],"-",0)="Dead",
        _xlfn.XLOOKUP(A2417,Table8[Tag Number],Table8[Status],"-",0)="Dead"),"Dead",
     OR(_xlfn.XLOOKUP(A2417,Table11[Tag Number],Table11[Status],"-",0)="Alive",
        _xlfn.XLOOKUP(A2417,Table10[Tag Number],Table10[Status],"-",0)="Alive",
        _xlfn.XLOOKUP(A2417,Table9[Tag Number],Table9[Status],"-",0)="Alive",
        _xlfn.XLOOKUP(A2417,Table8[Tag Number],Table8[Status],"-",0)="Alive"),"Alive",
     OR(_xlfn.XLOOKUP(A2417,Table9[Tag Number],Table9[Status],"-",0)="-",
        _xlfn.XLOOKUP(A2417,Table10[Tag Number],Table10[Status],"-",0)="-",
        _xlfn.XLOOKUP(A2417,Table11[Tag Number],Table11[Status],"-",0)="-",
        _xlfn.XLOOKUP(A2417,Table8[Tag Number],Table8[Status],"-",0)="-"),
   "-")</f>
        <v>-</v>
      </c>
      <c r="I2417" s="88" t="str">
        <f>IF((_xlfn.XLOOKUP(B2417,[2]Sheet1!$A$2:$A$198,[2]Sheet1!$B$2:$B$198,"-",0)="Glade"),"Out","No")</f>
        <v>No</v>
      </c>
      <c r="J2417" s="94"/>
      <c r="K2417" s="95"/>
      <c r="L2417" s="95"/>
      <c r="M2417" s="95"/>
      <c r="N2417" s="96"/>
      <c r="O2417" s="89"/>
      <c r="R2417" t="b">
        <f t="shared" si="76"/>
        <v>0</v>
      </c>
    </row>
    <row r="2418" spans="1:18" ht="15" thickBot="1" x14ac:dyDescent="0.35">
      <c r="A2418" s="2" t="s">
        <v>545</v>
      </c>
      <c r="B2418" s="2" t="s">
        <v>1137</v>
      </c>
      <c r="C2418" s="84">
        <f>IF(COUNTIF(Table8[Tag Number], A2418), 1, 0)</f>
        <v>0</v>
      </c>
      <c r="D2418" s="85">
        <f>IF(COUNTIF(Table9[Tag Number], A2418), 1, 0)</f>
        <v>0</v>
      </c>
      <c r="E2418" s="86">
        <f>IF(COUNTIF(Table10[Tag Number], A2418), 1, 0)</f>
        <v>1</v>
      </c>
      <c r="F2418" s="86">
        <f>IF(COUNTIF(Table11[Tag Number], A2418), 1, 0)</f>
        <v>1</v>
      </c>
      <c r="G2418" s="87">
        <f t="shared" si="77"/>
        <v>2</v>
      </c>
      <c r="H2418" s="88" t="str" cm="1">
        <f t="array" ref="H2418">_xlfn.IFS(OR(_xlfn.XLOOKUP(A2418,Table9[Tag Number],Table9[Status],"-",0)="Dead",
        _xlfn.XLOOKUP(A2418,Table10[Tag Number],Table10[Status],"-",0)="Dead",
        _xlfn.XLOOKUP(A2418,Table11[Tag Number],Table11[Status],"-",0)="Dead",
        _xlfn.XLOOKUP(A2418,Table8[Tag Number],Table8[Status],"-",0)="Dead"),"Dead",
     OR(_xlfn.XLOOKUP(A2418,Table11[Tag Number],Table11[Status],"-",0)="Alive",
        _xlfn.XLOOKUP(A2418,Table10[Tag Number],Table10[Status],"-",0)="Alive",
        _xlfn.XLOOKUP(A2418,Table9[Tag Number],Table9[Status],"-",0)="Alive",
        _xlfn.XLOOKUP(A2418,Table8[Tag Number],Table8[Status],"-",0)="Alive"),"Alive",
     OR(_xlfn.XLOOKUP(A2418,Table9[Tag Number],Table9[Status],"-",0)="-",
        _xlfn.XLOOKUP(A2418,Table10[Tag Number],Table10[Status],"-",0)="-",
        _xlfn.XLOOKUP(A2418,Table11[Tag Number],Table11[Status],"-",0)="-",
        _xlfn.XLOOKUP(A2418,Table8[Tag Number],Table8[Status],"-",0)="-"),
   "-")</f>
        <v>Alive</v>
      </c>
      <c r="I2418" s="88" t="str">
        <f>IF((_xlfn.XLOOKUP(B2418,[2]Sheet1!$A$2:$A$198,[2]Sheet1!$B$2:$B$198,"-",0)="Glade"),"Out","No")</f>
        <v>No</v>
      </c>
      <c r="J2418" s="94"/>
      <c r="K2418" s="95"/>
      <c r="L2418" s="95"/>
      <c r="M2418" s="95"/>
      <c r="N2418" s="96"/>
      <c r="O2418" s="89"/>
      <c r="R2418" t="str">
        <f t="shared" si="76"/>
        <v>D454</v>
      </c>
    </row>
    <row r="2419" spans="1:18" ht="15" thickBot="1" x14ac:dyDescent="0.35">
      <c r="A2419" s="3" t="s">
        <v>2838</v>
      </c>
      <c r="B2419" s="3" t="s">
        <v>1137</v>
      </c>
      <c r="C2419" s="84">
        <f>IF(COUNTIF(Table8[Tag Number], A2419), 1, 0)</f>
        <v>0</v>
      </c>
      <c r="D2419" s="85">
        <f>IF(COUNTIF(Table9[Tag Number], A2419), 1, 0)</f>
        <v>0</v>
      </c>
      <c r="E2419" s="86">
        <f>IF(COUNTIF(Table10[Tag Number], A2419), 1, 0)</f>
        <v>0</v>
      </c>
      <c r="F2419" s="86">
        <f>IF(COUNTIF(Table11[Tag Number], A2419), 1, 0)</f>
        <v>0</v>
      </c>
      <c r="G2419" s="87">
        <f t="shared" si="77"/>
        <v>0</v>
      </c>
      <c r="H2419" s="88" t="str" cm="1">
        <f t="array" ref="H2419">_xlfn.IFS(OR(_xlfn.XLOOKUP(A2419,Table9[Tag Number],Table9[Status],"-",0)="Dead",
        _xlfn.XLOOKUP(A2419,Table10[Tag Number],Table10[Status],"-",0)="Dead",
        _xlfn.XLOOKUP(A2419,Table11[Tag Number],Table11[Status],"-",0)="Dead",
        _xlfn.XLOOKUP(A2419,Table8[Tag Number],Table8[Status],"-",0)="Dead"),"Dead",
     OR(_xlfn.XLOOKUP(A2419,Table11[Tag Number],Table11[Status],"-",0)="Alive",
        _xlfn.XLOOKUP(A2419,Table10[Tag Number],Table10[Status],"-",0)="Alive",
        _xlfn.XLOOKUP(A2419,Table9[Tag Number],Table9[Status],"-",0)="Alive",
        _xlfn.XLOOKUP(A2419,Table8[Tag Number],Table8[Status],"-",0)="Alive"),"Alive",
     OR(_xlfn.XLOOKUP(A2419,Table9[Tag Number],Table9[Status],"-",0)="-",
        _xlfn.XLOOKUP(A2419,Table10[Tag Number],Table10[Status],"-",0)="-",
        _xlfn.XLOOKUP(A2419,Table11[Tag Number],Table11[Status],"-",0)="-",
        _xlfn.XLOOKUP(A2419,Table8[Tag Number],Table8[Status],"-",0)="-"),
   "-")</f>
        <v>-</v>
      </c>
      <c r="I2419" s="88" t="str">
        <f>IF((_xlfn.XLOOKUP(B2419,[2]Sheet1!$A$2:$A$198,[2]Sheet1!$B$2:$B$198,"-",0)="Glade"),"Out","No")</f>
        <v>No</v>
      </c>
      <c r="J2419" s="94"/>
      <c r="K2419" s="95"/>
      <c r="L2419" s="95"/>
      <c r="M2419" s="95"/>
      <c r="N2419" s="96"/>
      <c r="O2419" s="89"/>
      <c r="R2419" t="b">
        <f t="shared" si="76"/>
        <v>0</v>
      </c>
    </row>
    <row r="2420" spans="1:18" ht="15" thickBot="1" x14ac:dyDescent="0.35">
      <c r="A2420" s="2" t="s">
        <v>2839</v>
      </c>
      <c r="B2420" s="2" t="s">
        <v>1137</v>
      </c>
      <c r="C2420" s="84">
        <f>IF(COUNTIF(Table8[Tag Number], A2420), 1, 0)</f>
        <v>0</v>
      </c>
      <c r="D2420" s="85">
        <f>IF(COUNTIF(Table9[Tag Number], A2420), 1, 0)</f>
        <v>0</v>
      </c>
      <c r="E2420" s="86">
        <f>IF(COUNTIF(Table10[Tag Number], A2420), 1, 0)</f>
        <v>0</v>
      </c>
      <c r="F2420" s="86">
        <f>IF(COUNTIF(Table11[Tag Number], A2420), 1, 0)</f>
        <v>0</v>
      </c>
      <c r="G2420" s="87">
        <f t="shared" si="77"/>
        <v>0</v>
      </c>
      <c r="H2420" s="88" t="str" cm="1">
        <f t="array" ref="H2420">_xlfn.IFS(OR(_xlfn.XLOOKUP(A2420,Table9[Tag Number],Table9[Status],"-",0)="Dead",
        _xlfn.XLOOKUP(A2420,Table10[Tag Number],Table10[Status],"-",0)="Dead",
        _xlfn.XLOOKUP(A2420,Table11[Tag Number],Table11[Status],"-",0)="Dead",
        _xlfn.XLOOKUP(A2420,Table8[Tag Number],Table8[Status],"-",0)="Dead"),"Dead",
     OR(_xlfn.XLOOKUP(A2420,Table11[Tag Number],Table11[Status],"-",0)="Alive",
        _xlfn.XLOOKUP(A2420,Table10[Tag Number],Table10[Status],"-",0)="Alive",
        _xlfn.XLOOKUP(A2420,Table9[Tag Number],Table9[Status],"-",0)="Alive",
        _xlfn.XLOOKUP(A2420,Table8[Tag Number],Table8[Status],"-",0)="Alive"),"Alive",
     OR(_xlfn.XLOOKUP(A2420,Table9[Tag Number],Table9[Status],"-",0)="-",
        _xlfn.XLOOKUP(A2420,Table10[Tag Number],Table10[Status],"-",0)="-",
        _xlfn.XLOOKUP(A2420,Table11[Tag Number],Table11[Status],"-",0)="-",
        _xlfn.XLOOKUP(A2420,Table8[Tag Number],Table8[Status],"-",0)="-"),
   "-")</f>
        <v>-</v>
      </c>
      <c r="I2420" s="88" t="str">
        <f>IF((_xlfn.XLOOKUP(B2420,[2]Sheet1!$A$2:$A$198,[2]Sheet1!$B$2:$B$198,"-",0)="Glade"),"Out","No")</f>
        <v>No</v>
      </c>
      <c r="J2420" s="94"/>
      <c r="K2420" s="95"/>
      <c r="L2420" s="95"/>
      <c r="M2420" s="95"/>
      <c r="N2420" s="96"/>
      <c r="O2420" s="89"/>
      <c r="R2420" t="b">
        <f t="shared" si="76"/>
        <v>0</v>
      </c>
    </row>
    <row r="2421" spans="1:18" ht="15" thickBot="1" x14ac:dyDescent="0.35">
      <c r="A2421" s="3" t="s">
        <v>549</v>
      </c>
      <c r="B2421" s="3" t="s">
        <v>1137</v>
      </c>
      <c r="C2421" s="84">
        <f>IF(COUNTIF(Table8[Tag Number], A2421), 1, 0)</f>
        <v>1</v>
      </c>
      <c r="D2421" s="85">
        <f>IF(COUNTIF(Table9[Tag Number], A2421), 1, 0)</f>
        <v>0</v>
      </c>
      <c r="E2421" s="86">
        <f>IF(COUNTIF(Table10[Tag Number], A2421), 1, 0)</f>
        <v>0</v>
      </c>
      <c r="F2421" s="86">
        <f>IF(COUNTIF(Table11[Tag Number], A2421), 1, 0)</f>
        <v>0</v>
      </c>
      <c r="G2421" s="87">
        <f t="shared" si="77"/>
        <v>1</v>
      </c>
      <c r="H2421" s="88" t="str" cm="1">
        <f t="array" ref="H2421">_xlfn.IFS(OR(_xlfn.XLOOKUP(A2421,Table9[Tag Number],Table9[Status],"-",0)="Dead",
        _xlfn.XLOOKUP(A2421,Table10[Tag Number],Table10[Status],"-",0)="Dead",
        _xlfn.XLOOKUP(A2421,Table11[Tag Number],Table11[Status],"-",0)="Dead",
        _xlfn.XLOOKUP(A2421,Table8[Tag Number],Table8[Status],"-",0)="Dead"),"Dead",
     OR(_xlfn.XLOOKUP(A2421,Table11[Tag Number],Table11[Status],"-",0)="Alive",
        _xlfn.XLOOKUP(A2421,Table10[Tag Number],Table10[Status],"-",0)="Alive",
        _xlfn.XLOOKUP(A2421,Table9[Tag Number],Table9[Status],"-",0)="Alive",
        _xlfn.XLOOKUP(A2421,Table8[Tag Number],Table8[Status],"-",0)="Alive"),"Alive",
     OR(_xlfn.XLOOKUP(A2421,Table9[Tag Number],Table9[Status],"-",0)="-",
        _xlfn.XLOOKUP(A2421,Table10[Tag Number],Table10[Status],"-",0)="-",
        _xlfn.XLOOKUP(A2421,Table11[Tag Number],Table11[Status],"-",0)="-",
        _xlfn.XLOOKUP(A2421,Table8[Tag Number],Table8[Status],"-",0)="-"),
   "-")</f>
        <v>Alive</v>
      </c>
      <c r="I2421" s="88" t="str">
        <f>IF((_xlfn.XLOOKUP(B2421,[2]Sheet1!$A$2:$A$198,[2]Sheet1!$B$2:$B$198,"-",0)="Glade"),"Out","No")</f>
        <v>No</v>
      </c>
      <c r="J2421" s="94"/>
      <c r="K2421" s="95"/>
      <c r="L2421" s="95"/>
      <c r="M2421" s="95"/>
      <c r="N2421" s="96"/>
      <c r="O2421" s="89"/>
      <c r="R2421" t="b">
        <f t="shared" si="76"/>
        <v>0</v>
      </c>
    </row>
    <row r="2422" spans="1:18" ht="15" thickBot="1" x14ac:dyDescent="0.35">
      <c r="A2422" s="2" t="s">
        <v>720</v>
      </c>
      <c r="B2422" s="2" t="s">
        <v>1137</v>
      </c>
      <c r="C2422" s="84">
        <f>IF(COUNTIF(Table8[Tag Number], A2422), 1, 0)</f>
        <v>0</v>
      </c>
      <c r="D2422" s="85">
        <f>IF(COUNTIF(Table9[Tag Number], A2422), 1, 0)</f>
        <v>0</v>
      </c>
      <c r="E2422" s="86">
        <f>IF(COUNTIF(Table10[Tag Number], A2422), 1, 0)</f>
        <v>0</v>
      </c>
      <c r="F2422" s="86">
        <f>IF(COUNTIF(Table11[Tag Number], A2422), 1, 0)</f>
        <v>1</v>
      </c>
      <c r="G2422" s="87">
        <f t="shared" si="77"/>
        <v>1</v>
      </c>
      <c r="H2422" s="88" t="str" cm="1">
        <f t="array" ref="H2422">_xlfn.IFS(OR(_xlfn.XLOOKUP(A2422,Table9[Tag Number],Table9[Status],"-",0)="Dead",
        _xlfn.XLOOKUP(A2422,Table10[Tag Number],Table10[Status],"-",0)="Dead",
        _xlfn.XLOOKUP(A2422,Table11[Tag Number],Table11[Status],"-",0)="Dead",
        _xlfn.XLOOKUP(A2422,Table8[Tag Number],Table8[Status],"-",0)="Dead"),"Dead",
     OR(_xlfn.XLOOKUP(A2422,Table11[Tag Number],Table11[Status],"-",0)="Alive",
        _xlfn.XLOOKUP(A2422,Table10[Tag Number],Table10[Status],"-",0)="Alive",
        _xlfn.XLOOKUP(A2422,Table9[Tag Number],Table9[Status],"-",0)="Alive",
        _xlfn.XLOOKUP(A2422,Table8[Tag Number],Table8[Status],"-",0)="Alive"),"Alive",
     OR(_xlfn.XLOOKUP(A2422,Table9[Tag Number],Table9[Status],"-",0)="-",
        _xlfn.XLOOKUP(A2422,Table10[Tag Number],Table10[Status],"-",0)="-",
        _xlfn.XLOOKUP(A2422,Table11[Tag Number],Table11[Status],"-",0)="-",
        _xlfn.XLOOKUP(A2422,Table8[Tag Number],Table8[Status],"-",0)="-"),
   "-")</f>
        <v>Alive</v>
      </c>
      <c r="I2422" s="88" t="str">
        <f>IF((_xlfn.XLOOKUP(B2422,[2]Sheet1!$A$2:$A$198,[2]Sheet1!$B$2:$B$198,"-",0)="Glade"),"Out","No")</f>
        <v>No</v>
      </c>
      <c r="J2422" s="94"/>
      <c r="K2422" s="95"/>
      <c r="L2422" s="95"/>
      <c r="M2422" s="95"/>
      <c r="N2422" s="96"/>
      <c r="O2422" s="89"/>
      <c r="R2422" t="b">
        <f t="shared" si="76"/>
        <v>0</v>
      </c>
    </row>
    <row r="2423" spans="1:18" ht="15" thickBot="1" x14ac:dyDescent="0.35">
      <c r="A2423" s="3" t="s">
        <v>816</v>
      </c>
      <c r="B2423" s="3" t="s">
        <v>1137</v>
      </c>
      <c r="C2423" s="84">
        <f>IF(COUNTIF(Table8[Tag Number], A2423), 1, 0)</f>
        <v>0</v>
      </c>
      <c r="D2423" s="85">
        <f>IF(COUNTIF(Table9[Tag Number], A2423), 1, 0)</f>
        <v>1</v>
      </c>
      <c r="E2423" s="86">
        <f>IF(COUNTIF(Table10[Tag Number], A2423), 1, 0)</f>
        <v>0</v>
      </c>
      <c r="F2423" s="86">
        <f>IF(COUNTIF(Table11[Tag Number], A2423), 1, 0)</f>
        <v>0</v>
      </c>
      <c r="G2423" s="87">
        <f t="shared" si="77"/>
        <v>1</v>
      </c>
      <c r="H2423" s="88" t="str" cm="1">
        <f t="array" ref="H2423">_xlfn.IFS(OR(_xlfn.XLOOKUP(A2423,Table9[Tag Number],Table9[Status],"-",0)="Dead",
        _xlfn.XLOOKUP(A2423,Table10[Tag Number],Table10[Status],"-",0)="Dead",
        _xlfn.XLOOKUP(A2423,Table11[Tag Number],Table11[Status],"-",0)="Dead",
        _xlfn.XLOOKUP(A2423,Table8[Tag Number],Table8[Status],"-",0)="Dead"),"Dead",
     OR(_xlfn.XLOOKUP(A2423,Table11[Tag Number],Table11[Status],"-",0)="Alive",
        _xlfn.XLOOKUP(A2423,Table10[Tag Number],Table10[Status],"-",0)="Alive",
        _xlfn.XLOOKUP(A2423,Table9[Tag Number],Table9[Status],"-",0)="Alive",
        _xlfn.XLOOKUP(A2423,Table8[Tag Number],Table8[Status],"-",0)="Alive"),"Alive",
     OR(_xlfn.XLOOKUP(A2423,Table9[Tag Number],Table9[Status],"-",0)="-",
        _xlfn.XLOOKUP(A2423,Table10[Tag Number],Table10[Status],"-",0)="-",
        _xlfn.XLOOKUP(A2423,Table11[Tag Number],Table11[Status],"-",0)="-",
        _xlfn.XLOOKUP(A2423,Table8[Tag Number],Table8[Status],"-",0)="-"),
   "-")</f>
        <v>Alive</v>
      </c>
      <c r="I2423" s="88" t="str">
        <f>IF((_xlfn.XLOOKUP(B2423,[2]Sheet1!$A$2:$A$198,[2]Sheet1!$B$2:$B$198,"-",0)="Glade"),"Out","No")</f>
        <v>No</v>
      </c>
      <c r="J2423" s="94"/>
      <c r="K2423" s="95"/>
      <c r="L2423" s="95"/>
      <c r="M2423" s="95"/>
      <c r="N2423" s="96"/>
      <c r="O2423" s="89"/>
      <c r="R2423" t="b">
        <f t="shared" si="76"/>
        <v>0</v>
      </c>
    </row>
    <row r="2424" spans="1:18" ht="15" thickBot="1" x14ac:dyDescent="0.35">
      <c r="A2424" s="2" t="s">
        <v>2840</v>
      </c>
      <c r="B2424" s="2" t="s">
        <v>1137</v>
      </c>
      <c r="C2424" s="84">
        <f>IF(COUNTIF(Table8[Tag Number], A2424), 1, 0)</f>
        <v>0</v>
      </c>
      <c r="D2424" s="85">
        <f>IF(COUNTIF(Table9[Tag Number], A2424), 1, 0)</f>
        <v>0</v>
      </c>
      <c r="E2424" s="86">
        <f>IF(COUNTIF(Table10[Tag Number], A2424), 1, 0)</f>
        <v>0</v>
      </c>
      <c r="F2424" s="86">
        <f>IF(COUNTIF(Table11[Tag Number], A2424), 1, 0)</f>
        <v>0</v>
      </c>
      <c r="G2424" s="87">
        <f t="shared" si="77"/>
        <v>0</v>
      </c>
      <c r="H2424" s="88" t="str" cm="1">
        <f t="array" ref="H2424">_xlfn.IFS(OR(_xlfn.XLOOKUP(A2424,Table9[Tag Number],Table9[Status],"-",0)="Dead",
        _xlfn.XLOOKUP(A2424,Table10[Tag Number],Table10[Status],"-",0)="Dead",
        _xlfn.XLOOKUP(A2424,Table11[Tag Number],Table11[Status],"-",0)="Dead",
        _xlfn.XLOOKUP(A2424,Table8[Tag Number],Table8[Status],"-",0)="Dead"),"Dead",
     OR(_xlfn.XLOOKUP(A2424,Table11[Tag Number],Table11[Status],"-",0)="Alive",
        _xlfn.XLOOKUP(A2424,Table10[Tag Number],Table10[Status],"-",0)="Alive",
        _xlfn.XLOOKUP(A2424,Table9[Tag Number],Table9[Status],"-",0)="Alive",
        _xlfn.XLOOKUP(A2424,Table8[Tag Number],Table8[Status],"-",0)="Alive"),"Alive",
     OR(_xlfn.XLOOKUP(A2424,Table9[Tag Number],Table9[Status],"-",0)="-",
        _xlfn.XLOOKUP(A2424,Table10[Tag Number],Table10[Status],"-",0)="-",
        _xlfn.XLOOKUP(A2424,Table11[Tag Number],Table11[Status],"-",0)="-",
        _xlfn.XLOOKUP(A2424,Table8[Tag Number],Table8[Status],"-",0)="-"),
   "-")</f>
        <v>-</v>
      </c>
      <c r="I2424" s="88" t="str">
        <f>IF((_xlfn.XLOOKUP(B2424,[2]Sheet1!$A$2:$A$198,[2]Sheet1!$B$2:$B$198,"-",0)="Glade"),"Out","No")</f>
        <v>No</v>
      </c>
      <c r="J2424" s="94"/>
      <c r="K2424" s="95"/>
      <c r="L2424" s="95"/>
      <c r="M2424" s="95"/>
      <c r="N2424" s="96"/>
      <c r="O2424" s="89"/>
      <c r="R2424" t="b">
        <f t="shared" si="76"/>
        <v>0</v>
      </c>
    </row>
    <row r="2425" spans="1:18" ht="15" thickBot="1" x14ac:dyDescent="0.35">
      <c r="A2425" s="3" t="s">
        <v>2841</v>
      </c>
      <c r="B2425" s="3" t="s">
        <v>1137</v>
      </c>
      <c r="C2425" s="84">
        <f>IF(COUNTIF(Table8[Tag Number], A2425), 1, 0)</f>
        <v>0</v>
      </c>
      <c r="D2425" s="85">
        <f>IF(COUNTIF(Table9[Tag Number], A2425), 1, 0)</f>
        <v>0</v>
      </c>
      <c r="E2425" s="86">
        <f>IF(COUNTIF(Table10[Tag Number], A2425), 1, 0)</f>
        <v>0</v>
      </c>
      <c r="F2425" s="86">
        <f>IF(COUNTIF(Table11[Tag Number], A2425), 1, 0)</f>
        <v>0</v>
      </c>
      <c r="G2425" s="87">
        <f t="shared" si="77"/>
        <v>0</v>
      </c>
      <c r="H2425" s="88" t="str" cm="1">
        <f t="array" ref="H2425">_xlfn.IFS(OR(_xlfn.XLOOKUP(A2425,Table9[Tag Number],Table9[Status],"-",0)="Dead",
        _xlfn.XLOOKUP(A2425,Table10[Tag Number],Table10[Status],"-",0)="Dead",
        _xlfn.XLOOKUP(A2425,Table11[Tag Number],Table11[Status],"-",0)="Dead",
        _xlfn.XLOOKUP(A2425,Table8[Tag Number],Table8[Status],"-",0)="Dead"),"Dead",
     OR(_xlfn.XLOOKUP(A2425,Table11[Tag Number],Table11[Status],"-",0)="Alive",
        _xlfn.XLOOKUP(A2425,Table10[Tag Number],Table10[Status],"-",0)="Alive",
        _xlfn.XLOOKUP(A2425,Table9[Tag Number],Table9[Status],"-",0)="Alive",
        _xlfn.XLOOKUP(A2425,Table8[Tag Number],Table8[Status],"-",0)="Alive"),"Alive",
     OR(_xlfn.XLOOKUP(A2425,Table9[Tag Number],Table9[Status],"-",0)="-",
        _xlfn.XLOOKUP(A2425,Table10[Tag Number],Table10[Status],"-",0)="-",
        _xlfn.XLOOKUP(A2425,Table11[Tag Number],Table11[Status],"-",0)="-",
        _xlfn.XLOOKUP(A2425,Table8[Tag Number],Table8[Status],"-",0)="-"),
   "-")</f>
        <v>-</v>
      </c>
      <c r="I2425" s="88" t="str">
        <f>IF((_xlfn.XLOOKUP(B2425,[2]Sheet1!$A$2:$A$198,[2]Sheet1!$B$2:$B$198,"-",0)="Glade"),"Out","No")</f>
        <v>No</v>
      </c>
      <c r="J2425" s="94"/>
      <c r="K2425" s="95"/>
      <c r="L2425" s="95"/>
      <c r="M2425" s="95"/>
      <c r="N2425" s="96"/>
      <c r="O2425" s="89"/>
      <c r="R2425" t="b">
        <f t="shared" si="76"/>
        <v>0</v>
      </c>
    </row>
    <row r="2426" spans="1:18" ht="15" thickBot="1" x14ac:dyDescent="0.35">
      <c r="A2426" s="2" t="s">
        <v>2842</v>
      </c>
      <c r="B2426" s="2" t="s">
        <v>1137</v>
      </c>
      <c r="C2426" s="84">
        <f>IF(COUNTIF(Table8[Tag Number], A2426), 1, 0)</f>
        <v>0</v>
      </c>
      <c r="D2426" s="85">
        <f>IF(COUNTIF(Table9[Tag Number], A2426), 1, 0)</f>
        <v>0</v>
      </c>
      <c r="E2426" s="86">
        <f>IF(COUNTIF(Table10[Tag Number], A2426), 1, 0)</f>
        <v>0</v>
      </c>
      <c r="F2426" s="86">
        <f>IF(COUNTIF(Table11[Tag Number], A2426), 1, 0)</f>
        <v>0</v>
      </c>
      <c r="G2426" s="87">
        <f t="shared" si="77"/>
        <v>0</v>
      </c>
      <c r="H2426" s="88" t="str" cm="1">
        <f t="array" ref="H2426">_xlfn.IFS(OR(_xlfn.XLOOKUP(A2426,Table9[Tag Number],Table9[Status],"-",0)="Dead",
        _xlfn.XLOOKUP(A2426,Table10[Tag Number],Table10[Status],"-",0)="Dead",
        _xlfn.XLOOKUP(A2426,Table11[Tag Number],Table11[Status],"-",0)="Dead",
        _xlfn.XLOOKUP(A2426,Table8[Tag Number],Table8[Status],"-",0)="Dead"),"Dead",
     OR(_xlfn.XLOOKUP(A2426,Table11[Tag Number],Table11[Status],"-",0)="Alive",
        _xlfn.XLOOKUP(A2426,Table10[Tag Number],Table10[Status],"-",0)="Alive",
        _xlfn.XLOOKUP(A2426,Table9[Tag Number],Table9[Status],"-",0)="Alive",
        _xlfn.XLOOKUP(A2426,Table8[Tag Number],Table8[Status],"-",0)="Alive"),"Alive",
     OR(_xlfn.XLOOKUP(A2426,Table9[Tag Number],Table9[Status],"-",0)="-",
        _xlfn.XLOOKUP(A2426,Table10[Tag Number],Table10[Status],"-",0)="-",
        _xlfn.XLOOKUP(A2426,Table11[Tag Number],Table11[Status],"-",0)="-",
        _xlfn.XLOOKUP(A2426,Table8[Tag Number],Table8[Status],"-",0)="-"),
   "-")</f>
        <v>-</v>
      </c>
      <c r="I2426" s="88" t="str">
        <f>IF((_xlfn.XLOOKUP(B2426,[2]Sheet1!$A$2:$A$198,[2]Sheet1!$B$2:$B$198,"-",0)="Glade"),"Out","No")</f>
        <v>No</v>
      </c>
      <c r="J2426" s="94"/>
      <c r="K2426" s="95"/>
      <c r="L2426" s="95"/>
      <c r="M2426" s="95"/>
      <c r="N2426" s="96"/>
      <c r="O2426" s="89"/>
      <c r="R2426" t="b">
        <f t="shared" si="76"/>
        <v>0</v>
      </c>
    </row>
    <row r="2427" spans="1:18" ht="15" thickBot="1" x14ac:dyDescent="0.35">
      <c r="A2427" s="3" t="s">
        <v>693</v>
      </c>
      <c r="B2427" s="3" t="s">
        <v>1137</v>
      </c>
      <c r="C2427" s="84">
        <f>IF(COUNTIF(Table8[Tag Number], A2427), 1, 0)</f>
        <v>1</v>
      </c>
      <c r="D2427" s="85">
        <f>IF(COUNTIF(Table9[Tag Number], A2427), 1, 0)</f>
        <v>0</v>
      </c>
      <c r="E2427" s="86">
        <f>IF(COUNTIF(Table10[Tag Number], A2427), 1, 0)</f>
        <v>1</v>
      </c>
      <c r="F2427" s="86">
        <f>IF(COUNTIF(Table11[Tag Number], A2427), 1, 0)</f>
        <v>1</v>
      </c>
      <c r="G2427" s="87">
        <f t="shared" si="77"/>
        <v>3</v>
      </c>
      <c r="H2427" s="88" t="str" cm="1">
        <f t="array" ref="H2427">_xlfn.IFS(OR(_xlfn.XLOOKUP(A2427,Table9[Tag Number],Table9[Status],"-",0)="Dead",
        _xlfn.XLOOKUP(A2427,Table10[Tag Number],Table10[Status],"-",0)="Dead",
        _xlfn.XLOOKUP(A2427,Table11[Tag Number],Table11[Status],"-",0)="Dead",
        _xlfn.XLOOKUP(A2427,Table8[Tag Number],Table8[Status],"-",0)="Dead"),"Dead",
     OR(_xlfn.XLOOKUP(A2427,Table11[Tag Number],Table11[Status],"-",0)="Alive",
        _xlfn.XLOOKUP(A2427,Table10[Tag Number],Table10[Status],"-",0)="Alive",
        _xlfn.XLOOKUP(A2427,Table9[Tag Number],Table9[Status],"-",0)="Alive",
        _xlfn.XLOOKUP(A2427,Table8[Tag Number],Table8[Status],"-",0)="Alive"),"Alive",
     OR(_xlfn.XLOOKUP(A2427,Table9[Tag Number],Table9[Status],"-",0)="-",
        _xlfn.XLOOKUP(A2427,Table10[Tag Number],Table10[Status],"-",0)="-",
        _xlfn.XLOOKUP(A2427,Table11[Tag Number],Table11[Status],"-",0)="-",
        _xlfn.XLOOKUP(A2427,Table8[Tag Number],Table8[Status],"-",0)="-"),
   "-")</f>
        <v>Alive</v>
      </c>
      <c r="I2427" s="88" t="str">
        <f>IF((_xlfn.XLOOKUP(B2427,[2]Sheet1!$A$2:$A$198,[2]Sheet1!$B$2:$B$198,"-",0)="Glade"),"Out","No")</f>
        <v>No</v>
      </c>
      <c r="J2427" s="94"/>
      <c r="K2427" s="95"/>
      <c r="L2427" s="95"/>
      <c r="M2427" s="95"/>
      <c r="N2427" s="96"/>
      <c r="O2427" s="89"/>
      <c r="R2427" t="str">
        <f t="shared" si="76"/>
        <v>D464</v>
      </c>
    </row>
    <row r="2428" spans="1:18" ht="15" thickBot="1" x14ac:dyDescent="0.35">
      <c r="A2428" s="2" t="s">
        <v>2843</v>
      </c>
      <c r="B2428" s="2" t="s">
        <v>1137</v>
      </c>
      <c r="C2428" s="84">
        <f>IF(COUNTIF(Table8[Tag Number], A2428), 1, 0)</f>
        <v>0</v>
      </c>
      <c r="D2428" s="85">
        <f>IF(COUNTIF(Table9[Tag Number], A2428), 1, 0)</f>
        <v>0</v>
      </c>
      <c r="E2428" s="86">
        <f>IF(COUNTIF(Table10[Tag Number], A2428), 1, 0)</f>
        <v>0</v>
      </c>
      <c r="F2428" s="86">
        <f>IF(COUNTIF(Table11[Tag Number], A2428), 1, 0)</f>
        <v>0</v>
      </c>
      <c r="G2428" s="87">
        <f t="shared" si="77"/>
        <v>0</v>
      </c>
      <c r="H2428" s="88" t="str" cm="1">
        <f t="array" ref="H2428">_xlfn.IFS(OR(_xlfn.XLOOKUP(A2428,Table9[Tag Number],Table9[Status],"-",0)="Dead",
        _xlfn.XLOOKUP(A2428,Table10[Tag Number],Table10[Status],"-",0)="Dead",
        _xlfn.XLOOKUP(A2428,Table11[Tag Number],Table11[Status],"-",0)="Dead",
        _xlfn.XLOOKUP(A2428,Table8[Tag Number],Table8[Status],"-",0)="Dead"),"Dead",
     OR(_xlfn.XLOOKUP(A2428,Table11[Tag Number],Table11[Status],"-",0)="Alive",
        _xlfn.XLOOKUP(A2428,Table10[Tag Number],Table10[Status],"-",0)="Alive",
        _xlfn.XLOOKUP(A2428,Table9[Tag Number],Table9[Status],"-",0)="Alive",
        _xlfn.XLOOKUP(A2428,Table8[Tag Number],Table8[Status],"-",0)="Alive"),"Alive",
     OR(_xlfn.XLOOKUP(A2428,Table9[Tag Number],Table9[Status],"-",0)="-",
        _xlfn.XLOOKUP(A2428,Table10[Tag Number],Table10[Status],"-",0)="-",
        _xlfn.XLOOKUP(A2428,Table11[Tag Number],Table11[Status],"-",0)="-",
        _xlfn.XLOOKUP(A2428,Table8[Tag Number],Table8[Status],"-",0)="-"),
   "-")</f>
        <v>-</v>
      </c>
      <c r="I2428" s="88" t="str">
        <f>IF((_xlfn.XLOOKUP(B2428,[2]Sheet1!$A$2:$A$198,[2]Sheet1!$B$2:$B$198,"-",0)="Glade"),"Out","No")</f>
        <v>No</v>
      </c>
      <c r="J2428" s="94"/>
      <c r="K2428" s="95"/>
      <c r="L2428" s="95"/>
      <c r="M2428" s="95"/>
      <c r="N2428" s="96"/>
      <c r="O2428" s="89"/>
      <c r="R2428" t="b">
        <f t="shared" si="76"/>
        <v>0</v>
      </c>
    </row>
    <row r="2429" spans="1:18" ht="15" thickBot="1" x14ac:dyDescent="0.35">
      <c r="A2429" s="3" t="s">
        <v>933</v>
      </c>
      <c r="B2429" s="3" t="s">
        <v>1137</v>
      </c>
      <c r="C2429" s="84">
        <f>IF(COUNTIF(Table8[Tag Number], A2429), 1, 0)</f>
        <v>1</v>
      </c>
      <c r="D2429" s="85">
        <f>IF(COUNTIF(Table9[Tag Number], A2429), 1, 0)</f>
        <v>0</v>
      </c>
      <c r="E2429" s="86">
        <f>IF(COUNTIF(Table10[Tag Number], A2429), 1, 0)</f>
        <v>0</v>
      </c>
      <c r="F2429" s="86">
        <f>IF(COUNTIF(Table11[Tag Number], A2429), 1, 0)</f>
        <v>0</v>
      </c>
      <c r="G2429" s="87">
        <f t="shared" si="77"/>
        <v>1</v>
      </c>
      <c r="H2429" s="88" t="str" cm="1">
        <f t="array" ref="H2429">_xlfn.IFS(OR(_xlfn.XLOOKUP(A2429,Table9[Tag Number],Table9[Status],"-",0)="Dead",
        _xlfn.XLOOKUP(A2429,Table10[Tag Number],Table10[Status],"-",0)="Dead",
        _xlfn.XLOOKUP(A2429,Table11[Tag Number],Table11[Status],"-",0)="Dead",
        _xlfn.XLOOKUP(A2429,Table8[Tag Number],Table8[Status],"-",0)="Dead"),"Dead",
     OR(_xlfn.XLOOKUP(A2429,Table11[Tag Number],Table11[Status],"-",0)="Alive",
        _xlfn.XLOOKUP(A2429,Table10[Tag Number],Table10[Status],"-",0)="Alive",
        _xlfn.XLOOKUP(A2429,Table9[Tag Number],Table9[Status],"-",0)="Alive",
        _xlfn.XLOOKUP(A2429,Table8[Tag Number],Table8[Status],"-",0)="Alive"),"Alive",
     OR(_xlfn.XLOOKUP(A2429,Table9[Tag Number],Table9[Status],"-",0)="-",
        _xlfn.XLOOKUP(A2429,Table10[Tag Number],Table10[Status],"-",0)="-",
        _xlfn.XLOOKUP(A2429,Table11[Tag Number],Table11[Status],"-",0)="-",
        _xlfn.XLOOKUP(A2429,Table8[Tag Number],Table8[Status],"-",0)="-"),
   "-")</f>
        <v>Alive</v>
      </c>
      <c r="I2429" s="88" t="str">
        <f>IF((_xlfn.XLOOKUP(B2429,[2]Sheet1!$A$2:$A$198,[2]Sheet1!$B$2:$B$198,"-",0)="Glade"),"Out","No")</f>
        <v>No</v>
      </c>
      <c r="J2429" s="94"/>
      <c r="K2429" s="95"/>
      <c r="L2429" s="95"/>
      <c r="M2429" s="95"/>
      <c r="N2429" s="96"/>
      <c r="O2429" s="89"/>
      <c r="R2429" t="b">
        <f t="shared" si="76"/>
        <v>0</v>
      </c>
    </row>
    <row r="2430" spans="1:18" ht="15" thickBot="1" x14ac:dyDescent="0.35">
      <c r="A2430" s="2" t="s">
        <v>2844</v>
      </c>
      <c r="B2430" s="2" t="s">
        <v>1137</v>
      </c>
      <c r="C2430" s="84">
        <f>IF(COUNTIF(Table8[Tag Number], A2430), 1, 0)</f>
        <v>0</v>
      </c>
      <c r="D2430" s="85">
        <f>IF(COUNTIF(Table9[Tag Number], A2430), 1, 0)</f>
        <v>0</v>
      </c>
      <c r="E2430" s="86">
        <f>IF(COUNTIF(Table10[Tag Number], A2430), 1, 0)</f>
        <v>0</v>
      </c>
      <c r="F2430" s="86">
        <f>IF(COUNTIF(Table11[Tag Number], A2430), 1, 0)</f>
        <v>0</v>
      </c>
      <c r="G2430" s="87">
        <f t="shared" si="77"/>
        <v>0</v>
      </c>
      <c r="H2430" s="88" t="str" cm="1">
        <f t="array" ref="H2430">_xlfn.IFS(OR(_xlfn.XLOOKUP(A2430,Table9[Tag Number],Table9[Status],"-",0)="Dead",
        _xlfn.XLOOKUP(A2430,Table10[Tag Number],Table10[Status],"-",0)="Dead",
        _xlfn.XLOOKUP(A2430,Table11[Tag Number],Table11[Status],"-",0)="Dead",
        _xlfn.XLOOKUP(A2430,Table8[Tag Number],Table8[Status],"-",0)="Dead"),"Dead",
     OR(_xlfn.XLOOKUP(A2430,Table11[Tag Number],Table11[Status],"-",0)="Alive",
        _xlfn.XLOOKUP(A2430,Table10[Tag Number],Table10[Status],"-",0)="Alive",
        _xlfn.XLOOKUP(A2430,Table9[Tag Number],Table9[Status],"-",0)="Alive",
        _xlfn.XLOOKUP(A2430,Table8[Tag Number],Table8[Status],"-",0)="Alive"),"Alive",
     OR(_xlfn.XLOOKUP(A2430,Table9[Tag Number],Table9[Status],"-",0)="-",
        _xlfn.XLOOKUP(A2430,Table10[Tag Number],Table10[Status],"-",0)="-",
        _xlfn.XLOOKUP(A2430,Table11[Tag Number],Table11[Status],"-",0)="-",
        _xlfn.XLOOKUP(A2430,Table8[Tag Number],Table8[Status],"-",0)="-"),
   "-")</f>
        <v>-</v>
      </c>
      <c r="I2430" s="88" t="str">
        <f>IF((_xlfn.XLOOKUP(B2430,[2]Sheet1!$A$2:$A$198,[2]Sheet1!$B$2:$B$198,"-",0)="Glade"),"Out","No")</f>
        <v>No</v>
      </c>
      <c r="J2430" s="94"/>
      <c r="K2430" s="95"/>
      <c r="L2430" s="95"/>
      <c r="M2430" s="95"/>
      <c r="N2430" s="96"/>
      <c r="O2430" s="89"/>
      <c r="R2430" t="b">
        <f t="shared" si="76"/>
        <v>0</v>
      </c>
    </row>
    <row r="2431" spans="1:18" ht="15" thickBot="1" x14ac:dyDescent="0.35">
      <c r="A2431" s="3" t="s">
        <v>2845</v>
      </c>
      <c r="B2431" s="3" t="s">
        <v>1137</v>
      </c>
      <c r="C2431" s="84">
        <f>IF(COUNTIF(Table8[Tag Number], A2431), 1, 0)</f>
        <v>0</v>
      </c>
      <c r="D2431" s="85">
        <f>IF(COUNTIF(Table9[Tag Number], A2431), 1, 0)</f>
        <v>0</v>
      </c>
      <c r="E2431" s="86">
        <f>IF(COUNTIF(Table10[Tag Number], A2431), 1, 0)</f>
        <v>0</v>
      </c>
      <c r="F2431" s="86">
        <f>IF(COUNTIF(Table11[Tag Number], A2431), 1, 0)</f>
        <v>0</v>
      </c>
      <c r="G2431" s="87">
        <f t="shared" si="77"/>
        <v>0</v>
      </c>
      <c r="H2431" s="88" t="str" cm="1">
        <f t="array" ref="H2431">_xlfn.IFS(OR(_xlfn.XLOOKUP(A2431,Table9[Tag Number],Table9[Status],"-",0)="Dead",
        _xlfn.XLOOKUP(A2431,Table10[Tag Number],Table10[Status],"-",0)="Dead",
        _xlfn.XLOOKUP(A2431,Table11[Tag Number],Table11[Status],"-",0)="Dead",
        _xlfn.XLOOKUP(A2431,Table8[Tag Number],Table8[Status],"-",0)="Dead"),"Dead",
     OR(_xlfn.XLOOKUP(A2431,Table11[Tag Number],Table11[Status],"-",0)="Alive",
        _xlfn.XLOOKUP(A2431,Table10[Tag Number],Table10[Status],"-",0)="Alive",
        _xlfn.XLOOKUP(A2431,Table9[Tag Number],Table9[Status],"-",0)="Alive",
        _xlfn.XLOOKUP(A2431,Table8[Tag Number],Table8[Status],"-",0)="Alive"),"Alive",
     OR(_xlfn.XLOOKUP(A2431,Table9[Tag Number],Table9[Status],"-",0)="-",
        _xlfn.XLOOKUP(A2431,Table10[Tag Number],Table10[Status],"-",0)="-",
        _xlfn.XLOOKUP(A2431,Table11[Tag Number],Table11[Status],"-",0)="-",
        _xlfn.XLOOKUP(A2431,Table8[Tag Number],Table8[Status],"-",0)="-"),
   "-")</f>
        <v>-</v>
      </c>
      <c r="I2431" s="88" t="str">
        <f>IF((_xlfn.XLOOKUP(B2431,[2]Sheet1!$A$2:$A$198,[2]Sheet1!$B$2:$B$198,"-",0)="Glade"),"Out","No")</f>
        <v>No</v>
      </c>
      <c r="J2431" s="94"/>
      <c r="K2431" s="95"/>
      <c r="L2431" s="95"/>
      <c r="M2431" s="95"/>
      <c r="N2431" s="96"/>
      <c r="O2431" s="89"/>
      <c r="R2431" t="b">
        <f t="shared" si="76"/>
        <v>0</v>
      </c>
    </row>
    <row r="2432" spans="1:18" ht="15" thickBot="1" x14ac:dyDescent="0.35">
      <c r="A2432" s="2" t="s">
        <v>433</v>
      </c>
      <c r="B2432" s="2" t="s">
        <v>1137</v>
      </c>
      <c r="C2432" s="84">
        <f>IF(COUNTIF(Table8[Tag Number], A2432), 1, 0)</f>
        <v>0</v>
      </c>
      <c r="D2432" s="85">
        <f>IF(COUNTIF(Table9[Tag Number], A2432), 1, 0)</f>
        <v>0</v>
      </c>
      <c r="E2432" s="86">
        <f>IF(COUNTIF(Table10[Tag Number], A2432), 1, 0)</f>
        <v>1</v>
      </c>
      <c r="F2432" s="86">
        <f>IF(COUNTIF(Table11[Tag Number], A2432), 1, 0)</f>
        <v>1</v>
      </c>
      <c r="G2432" s="87">
        <f t="shared" si="77"/>
        <v>2</v>
      </c>
      <c r="H2432" s="88" t="str" cm="1">
        <f t="array" ref="H2432">_xlfn.IFS(OR(_xlfn.XLOOKUP(A2432,Table9[Tag Number],Table9[Status],"-",0)="Dead",
        _xlfn.XLOOKUP(A2432,Table10[Tag Number],Table10[Status],"-",0)="Dead",
        _xlfn.XLOOKUP(A2432,Table11[Tag Number],Table11[Status],"-",0)="Dead",
        _xlfn.XLOOKUP(A2432,Table8[Tag Number],Table8[Status],"-",0)="Dead"),"Dead",
     OR(_xlfn.XLOOKUP(A2432,Table11[Tag Number],Table11[Status],"-",0)="Alive",
        _xlfn.XLOOKUP(A2432,Table10[Tag Number],Table10[Status],"-",0)="Alive",
        _xlfn.XLOOKUP(A2432,Table9[Tag Number],Table9[Status],"-",0)="Alive",
        _xlfn.XLOOKUP(A2432,Table8[Tag Number],Table8[Status],"-",0)="Alive"),"Alive",
     OR(_xlfn.XLOOKUP(A2432,Table9[Tag Number],Table9[Status],"-",0)="-",
        _xlfn.XLOOKUP(A2432,Table10[Tag Number],Table10[Status],"-",0)="-",
        _xlfn.XLOOKUP(A2432,Table11[Tag Number],Table11[Status],"-",0)="-",
        _xlfn.XLOOKUP(A2432,Table8[Tag Number],Table8[Status],"-",0)="-"),
   "-")</f>
        <v>Alive</v>
      </c>
      <c r="I2432" s="88" t="str">
        <f>IF((_xlfn.XLOOKUP(B2432,[2]Sheet1!$A$2:$A$198,[2]Sheet1!$B$2:$B$198,"-",0)="Glade"),"Out","No")</f>
        <v>No</v>
      </c>
      <c r="J2432" s="94"/>
      <c r="K2432" s="95"/>
      <c r="L2432" s="95"/>
      <c r="M2432" s="95"/>
      <c r="N2432" s="96"/>
      <c r="O2432" s="89"/>
      <c r="R2432" t="str">
        <f t="shared" si="76"/>
        <v>D469</v>
      </c>
    </row>
    <row r="2433" spans="1:18" ht="15" thickBot="1" x14ac:dyDescent="0.35">
      <c r="A2433" s="3" t="s">
        <v>2846</v>
      </c>
      <c r="B2433" s="3" t="s">
        <v>1137</v>
      </c>
      <c r="C2433" s="84">
        <f>IF(COUNTIF(Table8[Tag Number], A2433), 1, 0)</f>
        <v>0</v>
      </c>
      <c r="D2433" s="85">
        <f>IF(COUNTIF(Table9[Tag Number], A2433), 1, 0)</f>
        <v>0</v>
      </c>
      <c r="E2433" s="86">
        <f>IF(COUNTIF(Table10[Tag Number], A2433), 1, 0)</f>
        <v>0</v>
      </c>
      <c r="F2433" s="86">
        <f>IF(COUNTIF(Table11[Tag Number], A2433), 1, 0)</f>
        <v>0</v>
      </c>
      <c r="G2433" s="87">
        <f t="shared" si="77"/>
        <v>0</v>
      </c>
      <c r="H2433" s="88" t="str" cm="1">
        <f t="array" ref="H2433">_xlfn.IFS(OR(_xlfn.XLOOKUP(A2433,Table9[Tag Number],Table9[Status],"-",0)="Dead",
        _xlfn.XLOOKUP(A2433,Table10[Tag Number],Table10[Status],"-",0)="Dead",
        _xlfn.XLOOKUP(A2433,Table11[Tag Number],Table11[Status],"-",0)="Dead",
        _xlfn.XLOOKUP(A2433,Table8[Tag Number],Table8[Status],"-",0)="Dead"),"Dead",
     OR(_xlfn.XLOOKUP(A2433,Table11[Tag Number],Table11[Status],"-",0)="Alive",
        _xlfn.XLOOKUP(A2433,Table10[Tag Number],Table10[Status],"-",0)="Alive",
        _xlfn.XLOOKUP(A2433,Table9[Tag Number],Table9[Status],"-",0)="Alive",
        _xlfn.XLOOKUP(A2433,Table8[Tag Number],Table8[Status],"-",0)="Alive"),"Alive",
     OR(_xlfn.XLOOKUP(A2433,Table9[Tag Number],Table9[Status],"-",0)="-",
        _xlfn.XLOOKUP(A2433,Table10[Tag Number],Table10[Status],"-",0)="-",
        _xlfn.XLOOKUP(A2433,Table11[Tag Number],Table11[Status],"-",0)="-",
        _xlfn.XLOOKUP(A2433,Table8[Tag Number],Table8[Status],"-",0)="-"),
   "-")</f>
        <v>-</v>
      </c>
      <c r="I2433" s="88" t="str">
        <f>IF((_xlfn.XLOOKUP(B2433,[2]Sheet1!$A$2:$A$198,[2]Sheet1!$B$2:$B$198,"-",0)="Glade"),"Out","No")</f>
        <v>No</v>
      </c>
      <c r="J2433" s="94"/>
      <c r="K2433" s="95"/>
      <c r="L2433" s="95"/>
      <c r="M2433" s="95"/>
      <c r="N2433" s="96"/>
      <c r="O2433" s="89"/>
      <c r="R2433" t="b">
        <f t="shared" si="76"/>
        <v>0</v>
      </c>
    </row>
    <row r="2434" spans="1:18" ht="15" thickBot="1" x14ac:dyDescent="0.35">
      <c r="A2434" s="2" t="s">
        <v>583</v>
      </c>
      <c r="B2434" s="2" t="s">
        <v>1137</v>
      </c>
      <c r="C2434" s="84">
        <f>IF(COUNTIF(Table8[Tag Number], A2434), 1, 0)</f>
        <v>0</v>
      </c>
      <c r="D2434" s="85">
        <f>IF(COUNTIF(Table9[Tag Number], A2434), 1, 0)</f>
        <v>0</v>
      </c>
      <c r="E2434" s="86">
        <f>IF(COUNTIF(Table10[Tag Number], A2434), 1, 0)</f>
        <v>0</v>
      </c>
      <c r="F2434" s="86">
        <f>IF(COUNTIF(Table11[Tag Number], A2434), 1, 0)</f>
        <v>1</v>
      </c>
      <c r="G2434" s="87">
        <f t="shared" si="77"/>
        <v>1</v>
      </c>
      <c r="H2434" s="88" t="str" cm="1">
        <f t="array" ref="H2434">_xlfn.IFS(OR(_xlfn.XLOOKUP(A2434,Table9[Tag Number],Table9[Status],"-",0)="Dead",
        _xlfn.XLOOKUP(A2434,Table10[Tag Number],Table10[Status],"-",0)="Dead",
        _xlfn.XLOOKUP(A2434,Table11[Tag Number],Table11[Status],"-",0)="Dead",
        _xlfn.XLOOKUP(A2434,Table8[Tag Number],Table8[Status],"-",0)="Dead"),"Dead",
     OR(_xlfn.XLOOKUP(A2434,Table11[Tag Number],Table11[Status],"-",0)="Alive",
        _xlfn.XLOOKUP(A2434,Table10[Tag Number],Table10[Status],"-",0)="Alive",
        _xlfn.XLOOKUP(A2434,Table9[Tag Number],Table9[Status],"-",0)="Alive",
        _xlfn.XLOOKUP(A2434,Table8[Tag Number],Table8[Status],"-",0)="Alive"),"Alive",
     OR(_xlfn.XLOOKUP(A2434,Table9[Tag Number],Table9[Status],"-",0)="-",
        _xlfn.XLOOKUP(A2434,Table10[Tag Number],Table10[Status],"-",0)="-",
        _xlfn.XLOOKUP(A2434,Table11[Tag Number],Table11[Status],"-",0)="-",
        _xlfn.XLOOKUP(A2434,Table8[Tag Number],Table8[Status],"-",0)="-"),
   "-")</f>
        <v>Alive</v>
      </c>
      <c r="I2434" s="88" t="str">
        <f>IF((_xlfn.XLOOKUP(B2434,[2]Sheet1!$A$2:$A$198,[2]Sheet1!$B$2:$B$198,"-",0)="Glade"),"Out","No")</f>
        <v>No</v>
      </c>
      <c r="J2434" s="94"/>
      <c r="K2434" s="95"/>
      <c r="L2434" s="95"/>
      <c r="M2434" s="95"/>
      <c r="N2434" s="96"/>
      <c r="O2434" s="89"/>
      <c r="R2434" t="b">
        <f t="shared" si="76"/>
        <v>0</v>
      </c>
    </row>
    <row r="2435" spans="1:18" ht="15" thickBot="1" x14ac:dyDescent="0.35">
      <c r="A2435" s="3" t="s">
        <v>795</v>
      </c>
      <c r="B2435" s="3" t="s">
        <v>1137</v>
      </c>
      <c r="C2435" s="84">
        <f>IF(COUNTIF(Table8[Tag Number], A2435), 1, 0)</f>
        <v>0</v>
      </c>
      <c r="D2435" s="85">
        <f>IF(COUNTIF(Table9[Tag Number], A2435), 1, 0)</f>
        <v>0</v>
      </c>
      <c r="E2435" s="86">
        <f>IF(COUNTIF(Table10[Tag Number], A2435), 1, 0)</f>
        <v>0</v>
      </c>
      <c r="F2435" s="86">
        <f>IF(COUNTIF(Table11[Tag Number], A2435), 1, 0)</f>
        <v>1</v>
      </c>
      <c r="G2435" s="87">
        <f t="shared" si="77"/>
        <v>1</v>
      </c>
      <c r="H2435" s="88" t="str" cm="1">
        <f t="array" ref="H2435">_xlfn.IFS(OR(_xlfn.XLOOKUP(A2435,Table9[Tag Number],Table9[Status],"-",0)="Dead",
        _xlfn.XLOOKUP(A2435,Table10[Tag Number],Table10[Status],"-",0)="Dead",
        _xlfn.XLOOKUP(A2435,Table11[Tag Number],Table11[Status],"-",0)="Dead",
        _xlfn.XLOOKUP(A2435,Table8[Tag Number],Table8[Status],"-",0)="Dead"),"Dead",
     OR(_xlfn.XLOOKUP(A2435,Table11[Tag Number],Table11[Status],"-",0)="Alive",
        _xlfn.XLOOKUP(A2435,Table10[Tag Number],Table10[Status],"-",0)="Alive",
        _xlfn.XLOOKUP(A2435,Table9[Tag Number],Table9[Status],"-",0)="Alive",
        _xlfn.XLOOKUP(A2435,Table8[Tag Number],Table8[Status],"-",0)="Alive"),"Alive",
     OR(_xlfn.XLOOKUP(A2435,Table9[Tag Number],Table9[Status],"-",0)="-",
        _xlfn.XLOOKUP(A2435,Table10[Tag Number],Table10[Status],"-",0)="-",
        _xlfn.XLOOKUP(A2435,Table11[Tag Number],Table11[Status],"-",0)="-",
        _xlfn.XLOOKUP(A2435,Table8[Tag Number],Table8[Status],"-",0)="-"),
   "-")</f>
        <v>Alive</v>
      </c>
      <c r="I2435" s="88" t="str">
        <f>IF((_xlfn.XLOOKUP(B2435,[2]Sheet1!$A$2:$A$198,[2]Sheet1!$B$2:$B$198,"-",0)="Glade"),"Out","No")</f>
        <v>No</v>
      </c>
      <c r="J2435" s="94"/>
      <c r="K2435" s="95"/>
      <c r="L2435" s="95"/>
      <c r="M2435" s="95"/>
      <c r="N2435" s="96"/>
      <c r="O2435" s="89"/>
      <c r="R2435" t="b">
        <f t="shared" si="76"/>
        <v>0</v>
      </c>
    </row>
    <row r="2436" spans="1:18" ht="15" thickBot="1" x14ac:dyDescent="0.35">
      <c r="A2436" s="2" t="s">
        <v>2847</v>
      </c>
      <c r="B2436" s="2" t="s">
        <v>1137</v>
      </c>
      <c r="C2436" s="84">
        <f>IF(COUNTIF(Table8[Tag Number], A2436), 1, 0)</f>
        <v>0</v>
      </c>
      <c r="D2436" s="85">
        <f>IF(COUNTIF(Table9[Tag Number], A2436), 1, 0)</f>
        <v>0</v>
      </c>
      <c r="E2436" s="86">
        <f>IF(COUNTIF(Table10[Tag Number], A2436), 1, 0)</f>
        <v>0</v>
      </c>
      <c r="F2436" s="86">
        <f>IF(COUNTIF(Table11[Tag Number], A2436), 1, 0)</f>
        <v>0</v>
      </c>
      <c r="G2436" s="87">
        <f t="shared" si="77"/>
        <v>0</v>
      </c>
      <c r="H2436" s="88" t="str" cm="1">
        <f t="array" ref="H2436">_xlfn.IFS(OR(_xlfn.XLOOKUP(A2436,Table9[Tag Number],Table9[Status],"-",0)="Dead",
        _xlfn.XLOOKUP(A2436,Table10[Tag Number],Table10[Status],"-",0)="Dead",
        _xlfn.XLOOKUP(A2436,Table11[Tag Number],Table11[Status],"-",0)="Dead",
        _xlfn.XLOOKUP(A2436,Table8[Tag Number],Table8[Status],"-",0)="Dead"),"Dead",
     OR(_xlfn.XLOOKUP(A2436,Table11[Tag Number],Table11[Status],"-",0)="Alive",
        _xlfn.XLOOKUP(A2436,Table10[Tag Number],Table10[Status],"-",0)="Alive",
        _xlfn.XLOOKUP(A2436,Table9[Tag Number],Table9[Status],"-",0)="Alive",
        _xlfn.XLOOKUP(A2436,Table8[Tag Number],Table8[Status],"-",0)="Alive"),"Alive",
     OR(_xlfn.XLOOKUP(A2436,Table9[Tag Number],Table9[Status],"-",0)="-",
        _xlfn.XLOOKUP(A2436,Table10[Tag Number],Table10[Status],"-",0)="-",
        _xlfn.XLOOKUP(A2436,Table11[Tag Number],Table11[Status],"-",0)="-",
        _xlfn.XLOOKUP(A2436,Table8[Tag Number],Table8[Status],"-",0)="-"),
   "-")</f>
        <v>-</v>
      </c>
      <c r="I2436" s="88" t="str">
        <f>IF((_xlfn.XLOOKUP(B2436,[2]Sheet1!$A$2:$A$198,[2]Sheet1!$B$2:$B$198,"-",0)="Glade"),"Out","No")</f>
        <v>No</v>
      </c>
      <c r="J2436" s="94"/>
      <c r="K2436" s="95"/>
      <c r="L2436" s="95"/>
      <c r="M2436" s="95"/>
      <c r="N2436" s="96"/>
      <c r="O2436" s="89"/>
      <c r="R2436" t="b">
        <f t="shared" ref="R2436:R2499" si="78">IF(G2436&gt;1,A2436)</f>
        <v>0</v>
      </c>
    </row>
    <row r="2437" spans="1:18" ht="15" thickBot="1" x14ac:dyDescent="0.35">
      <c r="A2437" s="3" t="s">
        <v>412</v>
      </c>
      <c r="B2437" s="3" t="s">
        <v>1137</v>
      </c>
      <c r="C2437" s="84">
        <f>IF(COUNTIF(Table8[Tag Number], A2437), 1, 0)</f>
        <v>1</v>
      </c>
      <c r="D2437" s="85">
        <f>IF(COUNTIF(Table9[Tag Number], A2437), 1, 0)</f>
        <v>1</v>
      </c>
      <c r="E2437" s="86">
        <f>IF(COUNTIF(Table10[Tag Number], A2437), 1, 0)</f>
        <v>0</v>
      </c>
      <c r="F2437" s="86">
        <f>IF(COUNTIF(Table11[Tag Number], A2437), 1, 0)</f>
        <v>1</v>
      </c>
      <c r="G2437" s="87">
        <f t="shared" ref="G2437:G2500" si="79">SUM(C2437:F2437)</f>
        <v>3</v>
      </c>
      <c r="H2437" s="88" t="str" cm="1">
        <f t="array" ref="H2437">_xlfn.IFS(OR(_xlfn.XLOOKUP(A2437,Table9[Tag Number],Table9[Status],"-",0)="Dead",
        _xlfn.XLOOKUP(A2437,Table10[Tag Number],Table10[Status],"-",0)="Dead",
        _xlfn.XLOOKUP(A2437,Table11[Tag Number],Table11[Status],"-",0)="Dead",
        _xlfn.XLOOKUP(A2437,Table8[Tag Number],Table8[Status],"-",0)="Dead"),"Dead",
     OR(_xlfn.XLOOKUP(A2437,Table11[Tag Number],Table11[Status],"-",0)="Alive",
        _xlfn.XLOOKUP(A2437,Table10[Tag Number],Table10[Status],"-",0)="Alive",
        _xlfn.XLOOKUP(A2437,Table9[Tag Number],Table9[Status],"-",0)="Alive",
        _xlfn.XLOOKUP(A2437,Table8[Tag Number],Table8[Status],"-",0)="Alive"),"Alive",
     OR(_xlfn.XLOOKUP(A2437,Table9[Tag Number],Table9[Status],"-",0)="-",
        _xlfn.XLOOKUP(A2437,Table10[Tag Number],Table10[Status],"-",0)="-",
        _xlfn.XLOOKUP(A2437,Table11[Tag Number],Table11[Status],"-",0)="-",
        _xlfn.XLOOKUP(A2437,Table8[Tag Number],Table8[Status],"-",0)="-"),
   "-")</f>
        <v>Alive</v>
      </c>
      <c r="I2437" s="88" t="str">
        <f>IF((_xlfn.XLOOKUP(B2437,[2]Sheet1!$A$2:$A$198,[2]Sheet1!$B$2:$B$198,"-",0)="Glade"),"Out","No")</f>
        <v>No</v>
      </c>
      <c r="J2437" s="94"/>
      <c r="K2437" s="95"/>
      <c r="L2437" s="95"/>
      <c r="M2437" s="95"/>
      <c r="N2437" s="96"/>
      <c r="O2437" s="89"/>
      <c r="R2437" t="str">
        <f t="shared" si="78"/>
        <v>D474</v>
      </c>
    </row>
    <row r="2438" spans="1:18" ht="15" thickBot="1" x14ac:dyDescent="0.35">
      <c r="A2438" s="2" t="s">
        <v>2848</v>
      </c>
      <c r="B2438" s="2" t="s">
        <v>1137</v>
      </c>
      <c r="C2438" s="84">
        <f>IF(COUNTIF(Table8[Tag Number], A2438), 1, 0)</f>
        <v>0</v>
      </c>
      <c r="D2438" s="85">
        <f>IF(COUNTIF(Table9[Tag Number], A2438), 1, 0)</f>
        <v>0</v>
      </c>
      <c r="E2438" s="86">
        <f>IF(COUNTIF(Table10[Tag Number], A2438), 1, 0)</f>
        <v>0</v>
      </c>
      <c r="F2438" s="86">
        <f>IF(COUNTIF(Table11[Tag Number], A2438), 1, 0)</f>
        <v>0</v>
      </c>
      <c r="G2438" s="87">
        <f t="shared" si="79"/>
        <v>0</v>
      </c>
      <c r="H2438" s="88" t="str" cm="1">
        <f t="array" ref="H2438">_xlfn.IFS(OR(_xlfn.XLOOKUP(A2438,Table9[Tag Number],Table9[Status],"-",0)="Dead",
        _xlfn.XLOOKUP(A2438,Table10[Tag Number],Table10[Status],"-",0)="Dead",
        _xlfn.XLOOKUP(A2438,Table11[Tag Number],Table11[Status],"-",0)="Dead",
        _xlfn.XLOOKUP(A2438,Table8[Tag Number],Table8[Status],"-",0)="Dead"),"Dead",
     OR(_xlfn.XLOOKUP(A2438,Table11[Tag Number],Table11[Status],"-",0)="Alive",
        _xlfn.XLOOKUP(A2438,Table10[Tag Number],Table10[Status],"-",0)="Alive",
        _xlfn.XLOOKUP(A2438,Table9[Tag Number],Table9[Status],"-",0)="Alive",
        _xlfn.XLOOKUP(A2438,Table8[Tag Number],Table8[Status],"-",0)="Alive"),"Alive",
     OR(_xlfn.XLOOKUP(A2438,Table9[Tag Number],Table9[Status],"-",0)="-",
        _xlfn.XLOOKUP(A2438,Table10[Tag Number],Table10[Status],"-",0)="-",
        _xlfn.XLOOKUP(A2438,Table11[Tag Number],Table11[Status],"-",0)="-",
        _xlfn.XLOOKUP(A2438,Table8[Tag Number],Table8[Status],"-",0)="-"),
   "-")</f>
        <v>-</v>
      </c>
      <c r="I2438" s="88" t="str">
        <f>IF((_xlfn.XLOOKUP(B2438,[2]Sheet1!$A$2:$A$198,[2]Sheet1!$B$2:$B$198,"-",0)="Glade"),"Out","No")</f>
        <v>No</v>
      </c>
      <c r="J2438" s="94"/>
      <c r="K2438" s="95"/>
      <c r="L2438" s="95"/>
      <c r="M2438" s="95"/>
      <c r="N2438" s="96"/>
      <c r="O2438" s="89"/>
      <c r="R2438" t="b">
        <f t="shared" si="78"/>
        <v>0</v>
      </c>
    </row>
    <row r="2439" spans="1:18" ht="15" thickBot="1" x14ac:dyDescent="0.35">
      <c r="A2439" s="3" t="s">
        <v>612</v>
      </c>
      <c r="B2439" s="3" t="s">
        <v>1137</v>
      </c>
      <c r="C2439" s="84">
        <f>IF(COUNTIF(Table8[Tag Number], A2439), 1, 0)</f>
        <v>0</v>
      </c>
      <c r="D2439" s="85">
        <f>IF(COUNTIF(Table9[Tag Number], A2439), 1, 0)</f>
        <v>0</v>
      </c>
      <c r="E2439" s="86">
        <f>IF(COUNTIF(Table10[Tag Number], A2439), 1, 0)</f>
        <v>0</v>
      </c>
      <c r="F2439" s="86">
        <f>IF(COUNTIF(Table11[Tag Number], A2439), 1, 0)</f>
        <v>1</v>
      </c>
      <c r="G2439" s="87">
        <f t="shared" si="79"/>
        <v>1</v>
      </c>
      <c r="H2439" s="88" t="str" cm="1">
        <f t="array" ref="H2439">_xlfn.IFS(OR(_xlfn.XLOOKUP(A2439,Table9[Tag Number],Table9[Status],"-",0)="Dead",
        _xlfn.XLOOKUP(A2439,Table10[Tag Number],Table10[Status],"-",0)="Dead",
        _xlfn.XLOOKUP(A2439,Table11[Tag Number],Table11[Status],"-",0)="Dead",
        _xlfn.XLOOKUP(A2439,Table8[Tag Number],Table8[Status],"-",0)="Dead"),"Dead",
     OR(_xlfn.XLOOKUP(A2439,Table11[Tag Number],Table11[Status],"-",0)="Alive",
        _xlfn.XLOOKUP(A2439,Table10[Tag Number],Table10[Status],"-",0)="Alive",
        _xlfn.XLOOKUP(A2439,Table9[Tag Number],Table9[Status],"-",0)="Alive",
        _xlfn.XLOOKUP(A2439,Table8[Tag Number],Table8[Status],"-",0)="Alive"),"Alive",
     OR(_xlfn.XLOOKUP(A2439,Table9[Tag Number],Table9[Status],"-",0)="-",
        _xlfn.XLOOKUP(A2439,Table10[Tag Number],Table10[Status],"-",0)="-",
        _xlfn.XLOOKUP(A2439,Table11[Tag Number],Table11[Status],"-",0)="-",
        _xlfn.XLOOKUP(A2439,Table8[Tag Number],Table8[Status],"-",0)="-"),
   "-")</f>
        <v>Alive</v>
      </c>
      <c r="I2439" s="88" t="str">
        <f>IF((_xlfn.XLOOKUP(B2439,[2]Sheet1!$A$2:$A$198,[2]Sheet1!$B$2:$B$198,"-",0)="Glade"),"Out","No")</f>
        <v>No</v>
      </c>
      <c r="J2439" s="94"/>
      <c r="K2439" s="95"/>
      <c r="L2439" s="95"/>
      <c r="M2439" s="95"/>
      <c r="N2439" s="96"/>
      <c r="O2439" s="89"/>
      <c r="R2439" t="b">
        <f t="shared" si="78"/>
        <v>0</v>
      </c>
    </row>
    <row r="2440" spans="1:18" ht="15" thickBot="1" x14ac:dyDescent="0.35">
      <c r="A2440" s="2" t="s">
        <v>2849</v>
      </c>
      <c r="B2440" s="2" t="s">
        <v>1137</v>
      </c>
      <c r="C2440" s="84">
        <f>IF(COUNTIF(Table8[Tag Number], A2440), 1, 0)</f>
        <v>0</v>
      </c>
      <c r="D2440" s="85">
        <f>IF(COUNTIF(Table9[Tag Number], A2440), 1, 0)</f>
        <v>0</v>
      </c>
      <c r="E2440" s="86">
        <f>IF(COUNTIF(Table10[Tag Number], A2440), 1, 0)</f>
        <v>0</v>
      </c>
      <c r="F2440" s="86">
        <f>IF(COUNTIF(Table11[Tag Number], A2440), 1, 0)</f>
        <v>0</v>
      </c>
      <c r="G2440" s="87">
        <f t="shared" si="79"/>
        <v>0</v>
      </c>
      <c r="H2440" s="88" t="str" cm="1">
        <f t="array" ref="H2440">_xlfn.IFS(OR(_xlfn.XLOOKUP(A2440,Table9[Tag Number],Table9[Status],"-",0)="Dead",
        _xlfn.XLOOKUP(A2440,Table10[Tag Number],Table10[Status],"-",0)="Dead",
        _xlfn.XLOOKUP(A2440,Table11[Tag Number],Table11[Status],"-",0)="Dead",
        _xlfn.XLOOKUP(A2440,Table8[Tag Number],Table8[Status],"-",0)="Dead"),"Dead",
     OR(_xlfn.XLOOKUP(A2440,Table11[Tag Number],Table11[Status],"-",0)="Alive",
        _xlfn.XLOOKUP(A2440,Table10[Tag Number],Table10[Status],"-",0)="Alive",
        _xlfn.XLOOKUP(A2440,Table9[Tag Number],Table9[Status],"-",0)="Alive",
        _xlfn.XLOOKUP(A2440,Table8[Tag Number],Table8[Status],"-",0)="Alive"),"Alive",
     OR(_xlfn.XLOOKUP(A2440,Table9[Tag Number],Table9[Status],"-",0)="-",
        _xlfn.XLOOKUP(A2440,Table10[Tag Number],Table10[Status],"-",0)="-",
        _xlfn.XLOOKUP(A2440,Table11[Tag Number],Table11[Status],"-",0)="-",
        _xlfn.XLOOKUP(A2440,Table8[Tag Number],Table8[Status],"-",0)="-"),
   "-")</f>
        <v>-</v>
      </c>
      <c r="I2440" s="88" t="str">
        <f>IF((_xlfn.XLOOKUP(B2440,[2]Sheet1!$A$2:$A$198,[2]Sheet1!$B$2:$B$198,"-",0)="Glade"),"Out","No")</f>
        <v>No</v>
      </c>
      <c r="J2440" s="94"/>
      <c r="K2440" s="95"/>
      <c r="L2440" s="95"/>
      <c r="M2440" s="95"/>
      <c r="N2440" s="96"/>
      <c r="O2440" s="89"/>
      <c r="R2440" t="b">
        <f t="shared" si="78"/>
        <v>0</v>
      </c>
    </row>
    <row r="2441" spans="1:18" ht="15" thickBot="1" x14ac:dyDescent="0.35">
      <c r="A2441" s="3" t="s">
        <v>799</v>
      </c>
      <c r="B2441" s="3" t="s">
        <v>1137</v>
      </c>
      <c r="C2441" s="84">
        <f>IF(COUNTIF(Table8[Tag Number], A2441), 1, 0)</f>
        <v>1</v>
      </c>
      <c r="D2441" s="85">
        <f>IF(COUNTIF(Table9[Tag Number], A2441), 1, 0)</f>
        <v>1</v>
      </c>
      <c r="E2441" s="86">
        <f>IF(COUNTIF(Table10[Tag Number], A2441), 1, 0)</f>
        <v>1</v>
      </c>
      <c r="F2441" s="86">
        <f>IF(COUNTIF(Table11[Tag Number], A2441), 1, 0)</f>
        <v>0</v>
      </c>
      <c r="G2441" s="87">
        <f t="shared" si="79"/>
        <v>3</v>
      </c>
      <c r="H2441" s="88" t="str" cm="1">
        <f t="array" ref="H2441">_xlfn.IFS(OR(_xlfn.XLOOKUP(A2441,Table9[Tag Number],Table9[Status],"-",0)="Dead",
        _xlfn.XLOOKUP(A2441,Table10[Tag Number],Table10[Status],"-",0)="Dead",
        _xlfn.XLOOKUP(A2441,Table11[Tag Number],Table11[Status],"-",0)="Dead",
        _xlfn.XLOOKUP(A2441,Table8[Tag Number],Table8[Status],"-",0)="Dead"),"Dead",
     OR(_xlfn.XLOOKUP(A2441,Table11[Tag Number],Table11[Status],"-",0)="Alive",
        _xlfn.XLOOKUP(A2441,Table10[Tag Number],Table10[Status],"-",0)="Alive",
        _xlfn.XLOOKUP(A2441,Table9[Tag Number],Table9[Status],"-",0)="Alive",
        _xlfn.XLOOKUP(A2441,Table8[Tag Number],Table8[Status],"-",0)="Alive"),"Alive",
     OR(_xlfn.XLOOKUP(A2441,Table9[Tag Number],Table9[Status],"-",0)="-",
        _xlfn.XLOOKUP(A2441,Table10[Tag Number],Table10[Status],"-",0)="-",
        _xlfn.XLOOKUP(A2441,Table11[Tag Number],Table11[Status],"-",0)="-",
        _xlfn.XLOOKUP(A2441,Table8[Tag Number],Table8[Status],"-",0)="-"),
   "-")</f>
        <v>Alive</v>
      </c>
      <c r="I2441" s="88" t="str">
        <f>IF((_xlfn.XLOOKUP(B2441,[2]Sheet1!$A$2:$A$198,[2]Sheet1!$B$2:$B$198,"-",0)="Glade"),"Out","No")</f>
        <v>No</v>
      </c>
      <c r="J2441" s="94"/>
      <c r="K2441" s="95"/>
      <c r="L2441" s="95"/>
      <c r="M2441" s="95"/>
      <c r="N2441" s="96"/>
      <c r="O2441" s="89"/>
      <c r="R2441" t="str">
        <f t="shared" si="78"/>
        <v>D478</v>
      </c>
    </row>
    <row r="2442" spans="1:18" ht="15" thickBot="1" x14ac:dyDescent="0.35">
      <c r="A2442" s="2" t="s">
        <v>2850</v>
      </c>
      <c r="B2442" s="2" t="s">
        <v>1137</v>
      </c>
      <c r="C2442" s="84">
        <f>IF(COUNTIF(Table8[Tag Number], A2442), 1, 0)</f>
        <v>0</v>
      </c>
      <c r="D2442" s="85">
        <f>IF(COUNTIF(Table9[Tag Number], A2442), 1, 0)</f>
        <v>0</v>
      </c>
      <c r="E2442" s="86">
        <f>IF(COUNTIF(Table10[Tag Number], A2442), 1, 0)</f>
        <v>0</v>
      </c>
      <c r="F2442" s="86">
        <f>IF(COUNTIF(Table11[Tag Number], A2442), 1, 0)</f>
        <v>0</v>
      </c>
      <c r="G2442" s="87">
        <f t="shared" si="79"/>
        <v>0</v>
      </c>
      <c r="H2442" s="88" t="str" cm="1">
        <f t="array" ref="H2442">_xlfn.IFS(OR(_xlfn.XLOOKUP(A2442,Table9[Tag Number],Table9[Status],"-",0)="Dead",
        _xlfn.XLOOKUP(A2442,Table10[Tag Number],Table10[Status],"-",0)="Dead",
        _xlfn.XLOOKUP(A2442,Table11[Tag Number],Table11[Status],"-",0)="Dead",
        _xlfn.XLOOKUP(A2442,Table8[Tag Number],Table8[Status],"-",0)="Dead"),"Dead",
     OR(_xlfn.XLOOKUP(A2442,Table11[Tag Number],Table11[Status],"-",0)="Alive",
        _xlfn.XLOOKUP(A2442,Table10[Tag Number],Table10[Status],"-",0)="Alive",
        _xlfn.XLOOKUP(A2442,Table9[Tag Number],Table9[Status],"-",0)="Alive",
        _xlfn.XLOOKUP(A2442,Table8[Tag Number],Table8[Status],"-",0)="Alive"),"Alive",
     OR(_xlfn.XLOOKUP(A2442,Table9[Tag Number],Table9[Status],"-",0)="-",
        _xlfn.XLOOKUP(A2442,Table10[Tag Number],Table10[Status],"-",0)="-",
        _xlfn.XLOOKUP(A2442,Table11[Tag Number],Table11[Status],"-",0)="-",
        _xlfn.XLOOKUP(A2442,Table8[Tag Number],Table8[Status],"-",0)="-"),
   "-")</f>
        <v>-</v>
      </c>
      <c r="I2442" s="88" t="str">
        <f>IF((_xlfn.XLOOKUP(B2442,[2]Sheet1!$A$2:$A$198,[2]Sheet1!$B$2:$B$198,"-",0)="Glade"),"Out","No")</f>
        <v>No</v>
      </c>
      <c r="J2442" s="94"/>
      <c r="K2442" s="95"/>
      <c r="L2442" s="95"/>
      <c r="M2442" s="95"/>
      <c r="N2442" s="96"/>
      <c r="O2442" s="89"/>
      <c r="R2442" t="b">
        <f t="shared" si="78"/>
        <v>0</v>
      </c>
    </row>
    <row r="2443" spans="1:18" ht="15" thickBot="1" x14ac:dyDescent="0.35">
      <c r="A2443" s="3" t="s">
        <v>689</v>
      </c>
      <c r="B2443" s="3" t="s">
        <v>1137</v>
      </c>
      <c r="C2443" s="84">
        <f>IF(COUNTIF(Table8[Tag Number], A2443), 1, 0)</f>
        <v>0</v>
      </c>
      <c r="D2443" s="85">
        <f>IF(COUNTIF(Table9[Tag Number], A2443), 1, 0)</f>
        <v>0</v>
      </c>
      <c r="E2443" s="86">
        <f>IF(COUNTIF(Table10[Tag Number], A2443), 1, 0)</f>
        <v>0</v>
      </c>
      <c r="F2443" s="86">
        <f>IF(COUNTIF(Table11[Tag Number], A2443), 1, 0)</f>
        <v>1</v>
      </c>
      <c r="G2443" s="87">
        <f t="shared" si="79"/>
        <v>1</v>
      </c>
      <c r="H2443" s="88" t="str" cm="1">
        <f t="array" ref="H2443">_xlfn.IFS(OR(_xlfn.XLOOKUP(A2443,Table9[Tag Number],Table9[Status],"-",0)="Dead",
        _xlfn.XLOOKUP(A2443,Table10[Tag Number],Table10[Status],"-",0)="Dead",
        _xlfn.XLOOKUP(A2443,Table11[Tag Number],Table11[Status],"-",0)="Dead",
        _xlfn.XLOOKUP(A2443,Table8[Tag Number],Table8[Status],"-",0)="Dead"),"Dead",
     OR(_xlfn.XLOOKUP(A2443,Table11[Tag Number],Table11[Status],"-",0)="Alive",
        _xlfn.XLOOKUP(A2443,Table10[Tag Number],Table10[Status],"-",0)="Alive",
        _xlfn.XLOOKUP(A2443,Table9[Tag Number],Table9[Status],"-",0)="Alive",
        _xlfn.XLOOKUP(A2443,Table8[Tag Number],Table8[Status],"-",0)="Alive"),"Alive",
     OR(_xlfn.XLOOKUP(A2443,Table9[Tag Number],Table9[Status],"-",0)="-",
        _xlfn.XLOOKUP(A2443,Table10[Tag Number],Table10[Status],"-",0)="-",
        _xlfn.XLOOKUP(A2443,Table11[Tag Number],Table11[Status],"-",0)="-",
        _xlfn.XLOOKUP(A2443,Table8[Tag Number],Table8[Status],"-",0)="-"),
   "-")</f>
        <v>Alive</v>
      </c>
      <c r="I2443" s="88" t="str">
        <f>IF((_xlfn.XLOOKUP(B2443,[2]Sheet1!$A$2:$A$198,[2]Sheet1!$B$2:$B$198,"-",0)="Glade"),"Out","No")</f>
        <v>No</v>
      </c>
      <c r="J2443" s="94"/>
      <c r="K2443" s="95"/>
      <c r="L2443" s="95"/>
      <c r="M2443" s="95"/>
      <c r="N2443" s="96"/>
      <c r="O2443" s="89"/>
      <c r="R2443" t="b">
        <f t="shared" si="78"/>
        <v>0</v>
      </c>
    </row>
    <row r="2444" spans="1:18" ht="15" thickBot="1" x14ac:dyDescent="0.35">
      <c r="A2444" s="2" t="s">
        <v>2851</v>
      </c>
      <c r="B2444" s="2" t="s">
        <v>1137</v>
      </c>
      <c r="C2444" s="84">
        <f>IF(COUNTIF(Table8[Tag Number], A2444), 1, 0)</f>
        <v>0</v>
      </c>
      <c r="D2444" s="85">
        <f>IF(COUNTIF(Table9[Tag Number], A2444), 1, 0)</f>
        <v>0</v>
      </c>
      <c r="E2444" s="86">
        <f>IF(COUNTIF(Table10[Tag Number], A2444), 1, 0)</f>
        <v>0</v>
      </c>
      <c r="F2444" s="86">
        <f>IF(COUNTIF(Table11[Tag Number], A2444), 1, 0)</f>
        <v>0</v>
      </c>
      <c r="G2444" s="87">
        <f t="shared" si="79"/>
        <v>0</v>
      </c>
      <c r="H2444" s="88" t="str" cm="1">
        <f t="array" ref="H2444">_xlfn.IFS(OR(_xlfn.XLOOKUP(A2444,Table9[Tag Number],Table9[Status],"-",0)="Dead",
        _xlfn.XLOOKUP(A2444,Table10[Tag Number],Table10[Status],"-",0)="Dead",
        _xlfn.XLOOKUP(A2444,Table11[Tag Number],Table11[Status],"-",0)="Dead",
        _xlfn.XLOOKUP(A2444,Table8[Tag Number],Table8[Status],"-",0)="Dead"),"Dead",
     OR(_xlfn.XLOOKUP(A2444,Table11[Tag Number],Table11[Status],"-",0)="Alive",
        _xlfn.XLOOKUP(A2444,Table10[Tag Number],Table10[Status],"-",0)="Alive",
        _xlfn.XLOOKUP(A2444,Table9[Tag Number],Table9[Status],"-",0)="Alive",
        _xlfn.XLOOKUP(A2444,Table8[Tag Number],Table8[Status],"-",0)="Alive"),"Alive",
     OR(_xlfn.XLOOKUP(A2444,Table9[Tag Number],Table9[Status],"-",0)="-",
        _xlfn.XLOOKUP(A2444,Table10[Tag Number],Table10[Status],"-",0)="-",
        _xlfn.XLOOKUP(A2444,Table11[Tag Number],Table11[Status],"-",0)="-",
        _xlfn.XLOOKUP(A2444,Table8[Tag Number],Table8[Status],"-",0)="-"),
   "-")</f>
        <v>-</v>
      </c>
      <c r="I2444" s="88" t="str">
        <f>IF((_xlfn.XLOOKUP(B2444,[2]Sheet1!$A$2:$A$198,[2]Sheet1!$B$2:$B$198,"-",0)="Glade"),"Out","No")</f>
        <v>No</v>
      </c>
      <c r="J2444" s="94"/>
      <c r="K2444" s="95"/>
      <c r="L2444" s="95"/>
      <c r="M2444" s="95"/>
      <c r="N2444" s="96"/>
      <c r="O2444" s="89"/>
      <c r="R2444" t="b">
        <f t="shared" si="78"/>
        <v>0</v>
      </c>
    </row>
    <row r="2445" spans="1:18" ht="15" thickBot="1" x14ac:dyDescent="0.35">
      <c r="A2445" s="3" t="s">
        <v>965</v>
      </c>
      <c r="B2445" s="3" t="s">
        <v>1137</v>
      </c>
      <c r="C2445" s="84">
        <f>IF(COUNTIF(Table8[Tag Number], A2445), 1, 0)</f>
        <v>1</v>
      </c>
      <c r="D2445" s="85">
        <f>IF(COUNTIF(Table9[Tag Number], A2445), 1, 0)</f>
        <v>0</v>
      </c>
      <c r="E2445" s="86">
        <f>IF(COUNTIF(Table10[Tag Number], A2445), 1, 0)</f>
        <v>0</v>
      </c>
      <c r="F2445" s="86">
        <f>IF(COUNTIF(Table11[Tag Number], A2445), 1, 0)</f>
        <v>0</v>
      </c>
      <c r="G2445" s="87">
        <f t="shared" si="79"/>
        <v>1</v>
      </c>
      <c r="H2445" s="88" t="str" cm="1">
        <f t="array" ref="H2445">_xlfn.IFS(OR(_xlfn.XLOOKUP(A2445,Table9[Tag Number],Table9[Status],"-",0)="Dead",
        _xlfn.XLOOKUP(A2445,Table10[Tag Number],Table10[Status],"-",0)="Dead",
        _xlfn.XLOOKUP(A2445,Table11[Tag Number],Table11[Status],"-",0)="Dead",
        _xlfn.XLOOKUP(A2445,Table8[Tag Number],Table8[Status],"-",0)="Dead"),"Dead",
     OR(_xlfn.XLOOKUP(A2445,Table11[Tag Number],Table11[Status],"-",0)="Alive",
        _xlfn.XLOOKUP(A2445,Table10[Tag Number],Table10[Status],"-",0)="Alive",
        _xlfn.XLOOKUP(A2445,Table9[Tag Number],Table9[Status],"-",0)="Alive",
        _xlfn.XLOOKUP(A2445,Table8[Tag Number],Table8[Status],"-",0)="Alive"),"Alive",
     OR(_xlfn.XLOOKUP(A2445,Table9[Tag Number],Table9[Status],"-",0)="-",
        _xlfn.XLOOKUP(A2445,Table10[Tag Number],Table10[Status],"-",0)="-",
        _xlfn.XLOOKUP(A2445,Table11[Tag Number],Table11[Status],"-",0)="-",
        _xlfn.XLOOKUP(A2445,Table8[Tag Number],Table8[Status],"-",0)="-"),
   "-")</f>
        <v>Alive</v>
      </c>
      <c r="I2445" s="88" t="str">
        <f>IF((_xlfn.XLOOKUP(B2445,[2]Sheet1!$A$2:$A$198,[2]Sheet1!$B$2:$B$198,"-",0)="Glade"),"Out","No")</f>
        <v>No</v>
      </c>
      <c r="J2445" s="94"/>
      <c r="K2445" s="95"/>
      <c r="L2445" s="95"/>
      <c r="M2445" s="95"/>
      <c r="N2445" s="96"/>
      <c r="O2445" s="89"/>
      <c r="R2445" t="b">
        <f t="shared" si="78"/>
        <v>0</v>
      </c>
    </row>
    <row r="2446" spans="1:18" ht="15" thickBot="1" x14ac:dyDescent="0.35">
      <c r="A2446" s="2" t="s">
        <v>409</v>
      </c>
      <c r="B2446" s="2" t="s">
        <v>1137</v>
      </c>
      <c r="C2446" s="84">
        <f>IF(COUNTIF(Table8[Tag Number], A2446), 1, 0)</f>
        <v>0</v>
      </c>
      <c r="D2446" s="85">
        <f>IF(COUNTIF(Table9[Tag Number], A2446), 1, 0)</f>
        <v>1</v>
      </c>
      <c r="E2446" s="86">
        <f>IF(COUNTIF(Table10[Tag Number], A2446), 1, 0)</f>
        <v>1</v>
      </c>
      <c r="F2446" s="86">
        <f>IF(COUNTIF(Table11[Tag Number], A2446), 1, 0)</f>
        <v>0</v>
      </c>
      <c r="G2446" s="87">
        <f t="shared" si="79"/>
        <v>2</v>
      </c>
      <c r="H2446" s="88" t="str" cm="1">
        <f t="array" ref="H2446">_xlfn.IFS(OR(_xlfn.XLOOKUP(A2446,Table9[Tag Number],Table9[Status],"-",0)="Dead",
        _xlfn.XLOOKUP(A2446,Table10[Tag Number],Table10[Status],"-",0)="Dead",
        _xlfn.XLOOKUP(A2446,Table11[Tag Number],Table11[Status],"-",0)="Dead",
        _xlfn.XLOOKUP(A2446,Table8[Tag Number],Table8[Status],"-",0)="Dead"),"Dead",
     OR(_xlfn.XLOOKUP(A2446,Table11[Tag Number],Table11[Status],"-",0)="Alive",
        _xlfn.XLOOKUP(A2446,Table10[Tag Number],Table10[Status],"-",0)="Alive",
        _xlfn.XLOOKUP(A2446,Table9[Tag Number],Table9[Status],"-",0)="Alive",
        _xlfn.XLOOKUP(A2446,Table8[Tag Number],Table8[Status],"-",0)="Alive"),"Alive",
     OR(_xlfn.XLOOKUP(A2446,Table9[Tag Number],Table9[Status],"-",0)="-",
        _xlfn.XLOOKUP(A2446,Table10[Tag Number],Table10[Status],"-",0)="-",
        _xlfn.XLOOKUP(A2446,Table11[Tag Number],Table11[Status],"-",0)="-",
        _xlfn.XLOOKUP(A2446,Table8[Tag Number],Table8[Status],"-",0)="-"),
   "-")</f>
        <v>Alive</v>
      </c>
      <c r="I2446" s="88" t="str">
        <f>IF((_xlfn.XLOOKUP(B2446,[2]Sheet1!$A$2:$A$198,[2]Sheet1!$B$2:$B$198,"-",0)="Glade"),"Out","No")</f>
        <v>No</v>
      </c>
      <c r="J2446" s="94"/>
      <c r="K2446" s="95"/>
      <c r="L2446" s="95"/>
      <c r="M2446" s="95"/>
      <c r="N2446" s="96"/>
      <c r="O2446" s="89"/>
      <c r="R2446" t="str">
        <f t="shared" si="78"/>
        <v>D483</v>
      </c>
    </row>
    <row r="2447" spans="1:18" ht="15" thickBot="1" x14ac:dyDescent="0.35">
      <c r="A2447" s="3" t="s">
        <v>2852</v>
      </c>
      <c r="B2447" s="3" t="s">
        <v>1137</v>
      </c>
      <c r="C2447" s="84">
        <f>IF(COUNTIF(Table8[Tag Number], A2447), 1, 0)</f>
        <v>0</v>
      </c>
      <c r="D2447" s="85">
        <f>IF(COUNTIF(Table9[Tag Number], A2447), 1, 0)</f>
        <v>0</v>
      </c>
      <c r="E2447" s="86">
        <f>IF(COUNTIF(Table10[Tag Number], A2447), 1, 0)</f>
        <v>0</v>
      </c>
      <c r="F2447" s="86">
        <f>IF(COUNTIF(Table11[Tag Number], A2447), 1, 0)</f>
        <v>0</v>
      </c>
      <c r="G2447" s="87">
        <f t="shared" si="79"/>
        <v>0</v>
      </c>
      <c r="H2447" s="88" t="str" cm="1">
        <f t="array" ref="H2447">_xlfn.IFS(OR(_xlfn.XLOOKUP(A2447,Table9[Tag Number],Table9[Status],"-",0)="Dead",
        _xlfn.XLOOKUP(A2447,Table10[Tag Number],Table10[Status],"-",0)="Dead",
        _xlfn.XLOOKUP(A2447,Table11[Tag Number],Table11[Status],"-",0)="Dead",
        _xlfn.XLOOKUP(A2447,Table8[Tag Number],Table8[Status],"-",0)="Dead"),"Dead",
     OR(_xlfn.XLOOKUP(A2447,Table11[Tag Number],Table11[Status],"-",0)="Alive",
        _xlfn.XLOOKUP(A2447,Table10[Tag Number],Table10[Status],"-",0)="Alive",
        _xlfn.XLOOKUP(A2447,Table9[Tag Number],Table9[Status],"-",0)="Alive",
        _xlfn.XLOOKUP(A2447,Table8[Tag Number],Table8[Status],"-",0)="Alive"),"Alive",
     OR(_xlfn.XLOOKUP(A2447,Table9[Tag Number],Table9[Status],"-",0)="-",
        _xlfn.XLOOKUP(A2447,Table10[Tag Number],Table10[Status],"-",0)="-",
        _xlfn.XLOOKUP(A2447,Table11[Tag Number],Table11[Status],"-",0)="-",
        _xlfn.XLOOKUP(A2447,Table8[Tag Number],Table8[Status],"-",0)="-"),
   "-")</f>
        <v>-</v>
      </c>
      <c r="I2447" s="88" t="str">
        <f>IF((_xlfn.XLOOKUP(B2447,[2]Sheet1!$A$2:$A$198,[2]Sheet1!$B$2:$B$198,"-",0)="Glade"),"Out","No")</f>
        <v>No</v>
      </c>
      <c r="J2447" s="94"/>
      <c r="K2447" s="95"/>
      <c r="L2447" s="95"/>
      <c r="M2447" s="95"/>
      <c r="N2447" s="96"/>
      <c r="O2447" s="89"/>
      <c r="R2447" t="b">
        <f t="shared" si="78"/>
        <v>0</v>
      </c>
    </row>
    <row r="2448" spans="1:18" ht="15" thickBot="1" x14ac:dyDescent="0.35">
      <c r="A2448" s="2" t="s">
        <v>482</v>
      </c>
      <c r="B2448" s="2" t="s">
        <v>1137</v>
      </c>
      <c r="C2448" s="84">
        <f>IF(COUNTIF(Table8[Tag Number], A2448), 1, 0)</f>
        <v>0</v>
      </c>
      <c r="D2448" s="85">
        <f>IF(COUNTIF(Table9[Tag Number], A2448), 1, 0)</f>
        <v>1</v>
      </c>
      <c r="E2448" s="86">
        <f>IF(COUNTIF(Table10[Tag Number], A2448), 1, 0)</f>
        <v>1</v>
      </c>
      <c r="F2448" s="86">
        <f>IF(COUNTIF(Table11[Tag Number], A2448), 1, 0)</f>
        <v>0</v>
      </c>
      <c r="G2448" s="87">
        <f t="shared" si="79"/>
        <v>2</v>
      </c>
      <c r="H2448" s="88" t="str" cm="1">
        <f t="array" ref="H2448">_xlfn.IFS(OR(_xlfn.XLOOKUP(A2448,Table9[Tag Number],Table9[Status],"-",0)="Dead",
        _xlfn.XLOOKUP(A2448,Table10[Tag Number],Table10[Status],"-",0)="Dead",
        _xlfn.XLOOKUP(A2448,Table11[Tag Number],Table11[Status],"-",0)="Dead",
        _xlfn.XLOOKUP(A2448,Table8[Tag Number],Table8[Status],"-",0)="Dead"),"Dead",
     OR(_xlfn.XLOOKUP(A2448,Table11[Tag Number],Table11[Status],"-",0)="Alive",
        _xlfn.XLOOKUP(A2448,Table10[Tag Number],Table10[Status],"-",0)="Alive",
        _xlfn.XLOOKUP(A2448,Table9[Tag Number],Table9[Status],"-",0)="Alive",
        _xlfn.XLOOKUP(A2448,Table8[Tag Number],Table8[Status],"-",0)="Alive"),"Alive",
     OR(_xlfn.XLOOKUP(A2448,Table9[Tag Number],Table9[Status],"-",0)="-",
        _xlfn.XLOOKUP(A2448,Table10[Tag Number],Table10[Status],"-",0)="-",
        _xlfn.XLOOKUP(A2448,Table11[Tag Number],Table11[Status],"-",0)="-",
        _xlfn.XLOOKUP(A2448,Table8[Tag Number],Table8[Status],"-",0)="-"),
   "-")</f>
        <v>Alive</v>
      </c>
      <c r="I2448" s="88" t="str">
        <f>IF((_xlfn.XLOOKUP(B2448,[2]Sheet1!$A$2:$A$198,[2]Sheet1!$B$2:$B$198,"-",0)="Glade"),"Out","No")</f>
        <v>No</v>
      </c>
      <c r="J2448" s="94"/>
      <c r="K2448" s="95"/>
      <c r="L2448" s="95"/>
      <c r="M2448" s="95"/>
      <c r="N2448" s="96"/>
      <c r="O2448" s="89"/>
      <c r="R2448" t="str">
        <f t="shared" si="78"/>
        <v>D485</v>
      </c>
    </row>
    <row r="2449" spans="1:18" ht="15" thickBot="1" x14ac:dyDescent="0.35">
      <c r="A2449" s="3" t="s">
        <v>2853</v>
      </c>
      <c r="B2449" s="3" t="s">
        <v>1137</v>
      </c>
      <c r="C2449" s="84">
        <f>IF(COUNTIF(Table8[Tag Number], A2449), 1, 0)</f>
        <v>0</v>
      </c>
      <c r="D2449" s="85">
        <f>IF(COUNTIF(Table9[Tag Number], A2449), 1, 0)</f>
        <v>0</v>
      </c>
      <c r="E2449" s="86">
        <f>IF(COUNTIF(Table10[Tag Number], A2449), 1, 0)</f>
        <v>0</v>
      </c>
      <c r="F2449" s="86">
        <f>IF(COUNTIF(Table11[Tag Number], A2449), 1, 0)</f>
        <v>0</v>
      </c>
      <c r="G2449" s="87">
        <f t="shared" si="79"/>
        <v>0</v>
      </c>
      <c r="H2449" s="88" t="str" cm="1">
        <f t="array" ref="H2449">_xlfn.IFS(OR(_xlfn.XLOOKUP(A2449,Table9[Tag Number],Table9[Status],"-",0)="Dead",
        _xlfn.XLOOKUP(A2449,Table10[Tag Number],Table10[Status],"-",0)="Dead",
        _xlfn.XLOOKUP(A2449,Table11[Tag Number],Table11[Status],"-",0)="Dead",
        _xlfn.XLOOKUP(A2449,Table8[Tag Number],Table8[Status],"-",0)="Dead"),"Dead",
     OR(_xlfn.XLOOKUP(A2449,Table11[Tag Number],Table11[Status],"-",0)="Alive",
        _xlfn.XLOOKUP(A2449,Table10[Tag Number],Table10[Status],"-",0)="Alive",
        _xlfn.XLOOKUP(A2449,Table9[Tag Number],Table9[Status],"-",0)="Alive",
        _xlfn.XLOOKUP(A2449,Table8[Tag Number],Table8[Status],"-",0)="Alive"),"Alive",
     OR(_xlfn.XLOOKUP(A2449,Table9[Tag Number],Table9[Status],"-",0)="-",
        _xlfn.XLOOKUP(A2449,Table10[Tag Number],Table10[Status],"-",0)="-",
        _xlfn.XLOOKUP(A2449,Table11[Tag Number],Table11[Status],"-",0)="-",
        _xlfn.XLOOKUP(A2449,Table8[Tag Number],Table8[Status],"-",0)="-"),
   "-")</f>
        <v>-</v>
      </c>
      <c r="I2449" s="88" t="str">
        <f>IF((_xlfn.XLOOKUP(B2449,[2]Sheet1!$A$2:$A$198,[2]Sheet1!$B$2:$B$198,"-",0)="Glade"),"Out","No")</f>
        <v>No</v>
      </c>
      <c r="J2449" s="94"/>
      <c r="K2449" s="95"/>
      <c r="L2449" s="95"/>
      <c r="M2449" s="95"/>
      <c r="N2449" s="96"/>
      <c r="O2449" s="89"/>
      <c r="R2449" t="b">
        <f t="shared" si="78"/>
        <v>0</v>
      </c>
    </row>
    <row r="2450" spans="1:18" ht="15" thickBot="1" x14ac:dyDescent="0.35">
      <c r="A2450" s="2" t="s">
        <v>502</v>
      </c>
      <c r="B2450" s="2" t="s">
        <v>1137</v>
      </c>
      <c r="C2450" s="84">
        <f>IF(COUNTIF(Table8[Tag Number], A2450), 1, 0)</f>
        <v>0</v>
      </c>
      <c r="D2450" s="85">
        <f>IF(COUNTIF(Table9[Tag Number], A2450), 1, 0)</f>
        <v>0</v>
      </c>
      <c r="E2450" s="86">
        <f>IF(COUNTIF(Table10[Tag Number], A2450), 1, 0)</f>
        <v>1</v>
      </c>
      <c r="F2450" s="86">
        <f>IF(COUNTIF(Table11[Tag Number], A2450), 1, 0)</f>
        <v>0</v>
      </c>
      <c r="G2450" s="87">
        <f t="shared" si="79"/>
        <v>1</v>
      </c>
      <c r="H2450" s="88" t="str" cm="1">
        <f t="array" ref="H2450">_xlfn.IFS(OR(_xlfn.XLOOKUP(A2450,Table9[Tag Number],Table9[Status],"-",0)="Dead",
        _xlfn.XLOOKUP(A2450,Table10[Tag Number],Table10[Status],"-",0)="Dead",
        _xlfn.XLOOKUP(A2450,Table11[Tag Number],Table11[Status],"-",0)="Dead",
        _xlfn.XLOOKUP(A2450,Table8[Tag Number],Table8[Status],"-",0)="Dead"),"Dead",
     OR(_xlfn.XLOOKUP(A2450,Table11[Tag Number],Table11[Status],"-",0)="Alive",
        _xlfn.XLOOKUP(A2450,Table10[Tag Number],Table10[Status],"-",0)="Alive",
        _xlfn.XLOOKUP(A2450,Table9[Tag Number],Table9[Status],"-",0)="Alive",
        _xlfn.XLOOKUP(A2450,Table8[Tag Number],Table8[Status],"-",0)="Alive"),"Alive",
     OR(_xlfn.XLOOKUP(A2450,Table9[Tag Number],Table9[Status],"-",0)="-",
        _xlfn.XLOOKUP(A2450,Table10[Tag Number],Table10[Status],"-",0)="-",
        _xlfn.XLOOKUP(A2450,Table11[Tag Number],Table11[Status],"-",0)="-",
        _xlfn.XLOOKUP(A2450,Table8[Tag Number],Table8[Status],"-",0)="-"),
   "-")</f>
        <v>Alive</v>
      </c>
      <c r="I2450" s="88" t="str">
        <f>IF((_xlfn.XLOOKUP(B2450,[2]Sheet1!$A$2:$A$198,[2]Sheet1!$B$2:$B$198,"-",0)="Glade"),"Out","No")</f>
        <v>No</v>
      </c>
      <c r="J2450" s="94"/>
      <c r="K2450" s="95"/>
      <c r="L2450" s="95"/>
      <c r="M2450" s="95"/>
      <c r="N2450" s="96"/>
      <c r="O2450" s="89"/>
      <c r="R2450" t="b">
        <f t="shared" si="78"/>
        <v>0</v>
      </c>
    </row>
    <row r="2451" spans="1:18" ht="15" thickBot="1" x14ac:dyDescent="0.35">
      <c r="A2451" s="3" t="s">
        <v>723</v>
      </c>
      <c r="B2451" s="3" t="s">
        <v>1137</v>
      </c>
      <c r="C2451" s="84">
        <f>IF(COUNTIF(Table8[Tag Number], A2451), 1, 0)</f>
        <v>1</v>
      </c>
      <c r="D2451" s="85">
        <f>IF(COUNTIF(Table9[Tag Number], A2451), 1, 0)</f>
        <v>1</v>
      </c>
      <c r="E2451" s="86">
        <f>IF(COUNTIF(Table10[Tag Number], A2451), 1, 0)</f>
        <v>0</v>
      </c>
      <c r="F2451" s="86">
        <f>IF(COUNTIF(Table11[Tag Number], A2451), 1, 0)</f>
        <v>0</v>
      </c>
      <c r="G2451" s="87">
        <f t="shared" si="79"/>
        <v>2</v>
      </c>
      <c r="H2451" s="88" t="str" cm="1">
        <f t="array" ref="H2451">_xlfn.IFS(OR(_xlfn.XLOOKUP(A2451,Table9[Tag Number],Table9[Status],"-",0)="Dead",
        _xlfn.XLOOKUP(A2451,Table10[Tag Number],Table10[Status],"-",0)="Dead",
        _xlfn.XLOOKUP(A2451,Table11[Tag Number],Table11[Status],"-",0)="Dead",
        _xlfn.XLOOKUP(A2451,Table8[Tag Number],Table8[Status],"-",0)="Dead"),"Dead",
     OR(_xlfn.XLOOKUP(A2451,Table11[Tag Number],Table11[Status],"-",0)="Alive",
        _xlfn.XLOOKUP(A2451,Table10[Tag Number],Table10[Status],"-",0)="Alive",
        _xlfn.XLOOKUP(A2451,Table9[Tag Number],Table9[Status],"-",0)="Alive",
        _xlfn.XLOOKUP(A2451,Table8[Tag Number],Table8[Status],"-",0)="Alive"),"Alive",
     OR(_xlfn.XLOOKUP(A2451,Table9[Tag Number],Table9[Status],"-",0)="-",
        _xlfn.XLOOKUP(A2451,Table10[Tag Number],Table10[Status],"-",0)="-",
        _xlfn.XLOOKUP(A2451,Table11[Tag Number],Table11[Status],"-",0)="-",
        _xlfn.XLOOKUP(A2451,Table8[Tag Number],Table8[Status],"-",0)="-"),
   "-")</f>
        <v>Dead</v>
      </c>
      <c r="I2451" s="88" t="str">
        <f>IF((_xlfn.XLOOKUP(B2451,[2]Sheet1!$A$2:$A$198,[2]Sheet1!$B$2:$B$198,"-",0)="Glade"),"Out","No")</f>
        <v>No</v>
      </c>
      <c r="J2451" s="94"/>
      <c r="K2451" s="95"/>
      <c r="L2451" s="95"/>
      <c r="M2451" s="95"/>
      <c r="N2451" s="96"/>
      <c r="O2451" s="89"/>
      <c r="R2451" t="str">
        <f t="shared" si="78"/>
        <v>D488</v>
      </c>
    </row>
    <row r="2452" spans="1:18" ht="15" thickBot="1" x14ac:dyDescent="0.35">
      <c r="A2452" s="2" t="s">
        <v>2854</v>
      </c>
      <c r="B2452" s="2" t="s">
        <v>1137</v>
      </c>
      <c r="C2452" s="84">
        <f>IF(COUNTIF(Table8[Tag Number], A2452), 1, 0)</f>
        <v>0</v>
      </c>
      <c r="D2452" s="85">
        <f>IF(COUNTIF(Table9[Tag Number], A2452), 1, 0)</f>
        <v>0</v>
      </c>
      <c r="E2452" s="86">
        <f>IF(COUNTIF(Table10[Tag Number], A2452), 1, 0)</f>
        <v>0</v>
      </c>
      <c r="F2452" s="86">
        <f>IF(COUNTIF(Table11[Tag Number], A2452), 1, 0)</f>
        <v>0</v>
      </c>
      <c r="G2452" s="87">
        <f t="shared" si="79"/>
        <v>0</v>
      </c>
      <c r="H2452" s="88" t="str" cm="1">
        <f t="array" ref="H2452">_xlfn.IFS(OR(_xlfn.XLOOKUP(A2452,Table9[Tag Number],Table9[Status],"-",0)="Dead",
        _xlfn.XLOOKUP(A2452,Table10[Tag Number],Table10[Status],"-",0)="Dead",
        _xlfn.XLOOKUP(A2452,Table11[Tag Number],Table11[Status],"-",0)="Dead",
        _xlfn.XLOOKUP(A2452,Table8[Tag Number],Table8[Status],"-",0)="Dead"),"Dead",
     OR(_xlfn.XLOOKUP(A2452,Table11[Tag Number],Table11[Status],"-",0)="Alive",
        _xlfn.XLOOKUP(A2452,Table10[Tag Number],Table10[Status],"-",0)="Alive",
        _xlfn.XLOOKUP(A2452,Table9[Tag Number],Table9[Status],"-",0)="Alive",
        _xlfn.XLOOKUP(A2452,Table8[Tag Number],Table8[Status],"-",0)="Alive"),"Alive",
     OR(_xlfn.XLOOKUP(A2452,Table9[Tag Number],Table9[Status],"-",0)="-",
        _xlfn.XLOOKUP(A2452,Table10[Tag Number],Table10[Status],"-",0)="-",
        _xlfn.XLOOKUP(A2452,Table11[Tag Number],Table11[Status],"-",0)="-",
        _xlfn.XLOOKUP(A2452,Table8[Tag Number],Table8[Status],"-",0)="-"),
   "-")</f>
        <v>-</v>
      </c>
      <c r="I2452" s="88" t="str">
        <f>IF((_xlfn.XLOOKUP(B2452,[2]Sheet1!$A$2:$A$198,[2]Sheet1!$B$2:$B$198,"-",0)="Glade"),"Out","No")</f>
        <v>No</v>
      </c>
      <c r="J2452" s="94"/>
      <c r="K2452" s="95"/>
      <c r="L2452" s="95"/>
      <c r="M2452" s="95"/>
      <c r="N2452" s="96"/>
      <c r="O2452" s="89"/>
      <c r="R2452" t="b">
        <f t="shared" si="78"/>
        <v>0</v>
      </c>
    </row>
    <row r="2453" spans="1:18" ht="15" thickBot="1" x14ac:dyDescent="0.35">
      <c r="A2453" s="3" t="s">
        <v>2855</v>
      </c>
      <c r="B2453" s="3" t="s">
        <v>1137</v>
      </c>
      <c r="C2453" s="84">
        <f>IF(COUNTIF(Table8[Tag Number], A2453), 1, 0)</f>
        <v>0</v>
      </c>
      <c r="D2453" s="85">
        <f>IF(COUNTIF(Table9[Tag Number], A2453), 1, 0)</f>
        <v>0</v>
      </c>
      <c r="E2453" s="86">
        <f>IF(COUNTIF(Table10[Tag Number], A2453), 1, 0)</f>
        <v>0</v>
      </c>
      <c r="F2453" s="86">
        <f>IF(COUNTIF(Table11[Tag Number], A2453), 1, 0)</f>
        <v>0</v>
      </c>
      <c r="G2453" s="87">
        <f t="shared" si="79"/>
        <v>0</v>
      </c>
      <c r="H2453" s="88" t="str" cm="1">
        <f t="array" ref="H2453">_xlfn.IFS(OR(_xlfn.XLOOKUP(A2453,Table9[Tag Number],Table9[Status],"-",0)="Dead",
        _xlfn.XLOOKUP(A2453,Table10[Tag Number],Table10[Status],"-",0)="Dead",
        _xlfn.XLOOKUP(A2453,Table11[Tag Number],Table11[Status],"-",0)="Dead",
        _xlfn.XLOOKUP(A2453,Table8[Tag Number],Table8[Status],"-",0)="Dead"),"Dead",
     OR(_xlfn.XLOOKUP(A2453,Table11[Tag Number],Table11[Status],"-",0)="Alive",
        _xlfn.XLOOKUP(A2453,Table10[Tag Number],Table10[Status],"-",0)="Alive",
        _xlfn.XLOOKUP(A2453,Table9[Tag Number],Table9[Status],"-",0)="Alive",
        _xlfn.XLOOKUP(A2453,Table8[Tag Number],Table8[Status],"-",0)="Alive"),"Alive",
     OR(_xlfn.XLOOKUP(A2453,Table9[Tag Number],Table9[Status],"-",0)="-",
        _xlfn.XLOOKUP(A2453,Table10[Tag Number],Table10[Status],"-",0)="-",
        _xlfn.XLOOKUP(A2453,Table11[Tag Number],Table11[Status],"-",0)="-",
        _xlfn.XLOOKUP(A2453,Table8[Tag Number],Table8[Status],"-",0)="-"),
   "-")</f>
        <v>-</v>
      </c>
      <c r="I2453" s="88" t="str">
        <f>IF((_xlfn.XLOOKUP(B2453,[2]Sheet1!$A$2:$A$198,[2]Sheet1!$B$2:$B$198,"-",0)="Glade"),"Out","No")</f>
        <v>No</v>
      </c>
      <c r="J2453" s="94"/>
      <c r="K2453" s="95"/>
      <c r="L2453" s="95"/>
      <c r="M2453" s="95"/>
      <c r="N2453" s="96"/>
      <c r="O2453" s="89"/>
      <c r="R2453" t="b">
        <f t="shared" si="78"/>
        <v>0</v>
      </c>
    </row>
    <row r="2454" spans="1:18" ht="15" thickBot="1" x14ac:dyDescent="0.35">
      <c r="A2454" s="2" t="s">
        <v>952</v>
      </c>
      <c r="B2454" s="2" t="s">
        <v>1137</v>
      </c>
      <c r="C2454" s="84">
        <f>IF(COUNTIF(Table8[Tag Number], A2454), 1, 0)</f>
        <v>1</v>
      </c>
      <c r="D2454" s="85">
        <f>IF(COUNTIF(Table9[Tag Number], A2454), 1, 0)</f>
        <v>0</v>
      </c>
      <c r="E2454" s="86">
        <f>IF(COUNTIF(Table10[Tag Number], A2454), 1, 0)</f>
        <v>0</v>
      </c>
      <c r="F2454" s="86">
        <f>IF(COUNTIF(Table11[Tag Number], A2454), 1, 0)</f>
        <v>0</v>
      </c>
      <c r="G2454" s="87">
        <f t="shared" si="79"/>
        <v>1</v>
      </c>
      <c r="H2454" s="88" t="str" cm="1">
        <f t="array" ref="H2454">_xlfn.IFS(OR(_xlfn.XLOOKUP(A2454,Table9[Tag Number],Table9[Status],"-",0)="Dead",
        _xlfn.XLOOKUP(A2454,Table10[Tag Number],Table10[Status],"-",0)="Dead",
        _xlfn.XLOOKUP(A2454,Table11[Tag Number],Table11[Status],"-",0)="Dead",
        _xlfn.XLOOKUP(A2454,Table8[Tag Number],Table8[Status],"-",0)="Dead"),"Dead",
     OR(_xlfn.XLOOKUP(A2454,Table11[Tag Number],Table11[Status],"-",0)="Alive",
        _xlfn.XLOOKUP(A2454,Table10[Tag Number],Table10[Status],"-",0)="Alive",
        _xlfn.XLOOKUP(A2454,Table9[Tag Number],Table9[Status],"-",0)="Alive",
        _xlfn.XLOOKUP(A2454,Table8[Tag Number],Table8[Status],"-",0)="Alive"),"Alive",
     OR(_xlfn.XLOOKUP(A2454,Table9[Tag Number],Table9[Status],"-",0)="-",
        _xlfn.XLOOKUP(A2454,Table10[Tag Number],Table10[Status],"-",0)="-",
        _xlfn.XLOOKUP(A2454,Table11[Tag Number],Table11[Status],"-",0)="-",
        _xlfn.XLOOKUP(A2454,Table8[Tag Number],Table8[Status],"-",0)="-"),
   "-")</f>
        <v>Alive</v>
      </c>
      <c r="I2454" s="88" t="str">
        <f>IF((_xlfn.XLOOKUP(B2454,[2]Sheet1!$A$2:$A$198,[2]Sheet1!$B$2:$B$198,"-",0)="Glade"),"Out","No")</f>
        <v>No</v>
      </c>
      <c r="J2454" s="94"/>
      <c r="K2454" s="95"/>
      <c r="L2454" s="95"/>
      <c r="M2454" s="95"/>
      <c r="N2454" s="96"/>
      <c r="O2454" s="89"/>
      <c r="R2454" t="b">
        <f t="shared" si="78"/>
        <v>0</v>
      </c>
    </row>
    <row r="2455" spans="1:18" ht="15" thickBot="1" x14ac:dyDescent="0.35">
      <c r="A2455" s="3" t="s">
        <v>2856</v>
      </c>
      <c r="B2455" s="3" t="s">
        <v>1137</v>
      </c>
      <c r="C2455" s="84">
        <f>IF(COUNTIF(Table8[Tag Number], A2455), 1, 0)</f>
        <v>0</v>
      </c>
      <c r="D2455" s="85">
        <f>IF(COUNTIF(Table9[Tag Number], A2455), 1, 0)</f>
        <v>0</v>
      </c>
      <c r="E2455" s="86">
        <f>IF(COUNTIF(Table10[Tag Number], A2455), 1, 0)</f>
        <v>0</v>
      </c>
      <c r="F2455" s="86">
        <f>IF(COUNTIF(Table11[Tag Number], A2455), 1, 0)</f>
        <v>0</v>
      </c>
      <c r="G2455" s="87">
        <f t="shared" si="79"/>
        <v>0</v>
      </c>
      <c r="H2455" s="88" t="str" cm="1">
        <f t="array" ref="H2455">_xlfn.IFS(OR(_xlfn.XLOOKUP(A2455,Table9[Tag Number],Table9[Status],"-",0)="Dead",
        _xlfn.XLOOKUP(A2455,Table10[Tag Number],Table10[Status],"-",0)="Dead",
        _xlfn.XLOOKUP(A2455,Table11[Tag Number],Table11[Status],"-",0)="Dead",
        _xlfn.XLOOKUP(A2455,Table8[Tag Number],Table8[Status],"-",0)="Dead"),"Dead",
     OR(_xlfn.XLOOKUP(A2455,Table11[Tag Number],Table11[Status],"-",0)="Alive",
        _xlfn.XLOOKUP(A2455,Table10[Tag Number],Table10[Status],"-",0)="Alive",
        _xlfn.XLOOKUP(A2455,Table9[Tag Number],Table9[Status],"-",0)="Alive",
        _xlfn.XLOOKUP(A2455,Table8[Tag Number],Table8[Status],"-",0)="Alive"),"Alive",
     OR(_xlfn.XLOOKUP(A2455,Table9[Tag Number],Table9[Status],"-",0)="-",
        _xlfn.XLOOKUP(A2455,Table10[Tag Number],Table10[Status],"-",0)="-",
        _xlfn.XLOOKUP(A2455,Table11[Tag Number],Table11[Status],"-",0)="-",
        _xlfn.XLOOKUP(A2455,Table8[Tag Number],Table8[Status],"-",0)="-"),
   "-")</f>
        <v>-</v>
      </c>
      <c r="I2455" s="88" t="str">
        <f>IF((_xlfn.XLOOKUP(B2455,[2]Sheet1!$A$2:$A$198,[2]Sheet1!$B$2:$B$198,"-",0)="Glade"),"Out","No")</f>
        <v>No</v>
      </c>
      <c r="J2455" s="94"/>
      <c r="K2455" s="95"/>
      <c r="L2455" s="95"/>
      <c r="M2455" s="95"/>
      <c r="N2455" s="96"/>
      <c r="O2455" s="89"/>
      <c r="R2455" t="b">
        <f t="shared" si="78"/>
        <v>0</v>
      </c>
    </row>
    <row r="2456" spans="1:18" ht="15" thickBot="1" x14ac:dyDescent="0.35">
      <c r="A2456" s="2" t="s">
        <v>870</v>
      </c>
      <c r="B2456" s="2" t="s">
        <v>1137</v>
      </c>
      <c r="C2456" s="84">
        <f>IF(COUNTIF(Table8[Tag Number], A2456), 1, 0)</f>
        <v>0</v>
      </c>
      <c r="D2456" s="85">
        <f>IF(COUNTIF(Table9[Tag Number], A2456), 1, 0)</f>
        <v>0</v>
      </c>
      <c r="E2456" s="86">
        <f>IF(COUNTIF(Table10[Tag Number], A2456), 1, 0)</f>
        <v>0</v>
      </c>
      <c r="F2456" s="86">
        <f>IF(COUNTIF(Table11[Tag Number], A2456), 1, 0)</f>
        <v>1</v>
      </c>
      <c r="G2456" s="87">
        <f t="shared" si="79"/>
        <v>1</v>
      </c>
      <c r="H2456" s="88" t="str" cm="1">
        <f t="array" ref="H2456">_xlfn.IFS(OR(_xlfn.XLOOKUP(A2456,Table9[Tag Number],Table9[Status],"-",0)="Dead",
        _xlfn.XLOOKUP(A2456,Table10[Tag Number],Table10[Status],"-",0)="Dead",
        _xlfn.XLOOKUP(A2456,Table11[Tag Number],Table11[Status],"-",0)="Dead",
        _xlfn.XLOOKUP(A2456,Table8[Tag Number],Table8[Status],"-",0)="Dead"),"Dead",
     OR(_xlfn.XLOOKUP(A2456,Table11[Tag Number],Table11[Status],"-",0)="Alive",
        _xlfn.XLOOKUP(A2456,Table10[Tag Number],Table10[Status],"-",0)="Alive",
        _xlfn.XLOOKUP(A2456,Table9[Tag Number],Table9[Status],"-",0)="Alive",
        _xlfn.XLOOKUP(A2456,Table8[Tag Number],Table8[Status],"-",0)="Alive"),"Alive",
     OR(_xlfn.XLOOKUP(A2456,Table9[Tag Number],Table9[Status],"-",0)="-",
        _xlfn.XLOOKUP(A2456,Table10[Tag Number],Table10[Status],"-",0)="-",
        _xlfn.XLOOKUP(A2456,Table11[Tag Number],Table11[Status],"-",0)="-",
        _xlfn.XLOOKUP(A2456,Table8[Tag Number],Table8[Status],"-",0)="-"),
   "-")</f>
        <v>Alive</v>
      </c>
      <c r="I2456" s="88" t="str">
        <f>IF((_xlfn.XLOOKUP(B2456,[2]Sheet1!$A$2:$A$198,[2]Sheet1!$B$2:$B$198,"-",0)="Glade"),"Out","No")</f>
        <v>No</v>
      </c>
      <c r="J2456" s="94"/>
      <c r="K2456" s="95"/>
      <c r="L2456" s="95"/>
      <c r="M2456" s="95"/>
      <c r="N2456" s="96"/>
      <c r="O2456" s="89"/>
      <c r="R2456" t="b">
        <f t="shared" si="78"/>
        <v>0</v>
      </c>
    </row>
    <row r="2457" spans="1:18" ht="15" thickBot="1" x14ac:dyDescent="0.35">
      <c r="A2457" s="3" t="s">
        <v>2857</v>
      </c>
      <c r="B2457" s="3" t="s">
        <v>1137</v>
      </c>
      <c r="C2457" s="84">
        <f>IF(COUNTIF(Table8[Tag Number], A2457), 1, 0)</f>
        <v>0</v>
      </c>
      <c r="D2457" s="85">
        <f>IF(COUNTIF(Table9[Tag Number], A2457), 1, 0)</f>
        <v>0</v>
      </c>
      <c r="E2457" s="86">
        <f>IF(COUNTIF(Table10[Tag Number], A2457), 1, 0)</f>
        <v>0</v>
      </c>
      <c r="F2457" s="86">
        <f>IF(COUNTIF(Table11[Tag Number], A2457), 1, 0)</f>
        <v>0</v>
      </c>
      <c r="G2457" s="87">
        <f t="shared" si="79"/>
        <v>0</v>
      </c>
      <c r="H2457" s="88" t="str" cm="1">
        <f t="array" ref="H2457">_xlfn.IFS(OR(_xlfn.XLOOKUP(A2457,Table9[Tag Number],Table9[Status],"-",0)="Dead",
        _xlfn.XLOOKUP(A2457,Table10[Tag Number],Table10[Status],"-",0)="Dead",
        _xlfn.XLOOKUP(A2457,Table11[Tag Number],Table11[Status],"-",0)="Dead",
        _xlfn.XLOOKUP(A2457,Table8[Tag Number],Table8[Status],"-",0)="Dead"),"Dead",
     OR(_xlfn.XLOOKUP(A2457,Table11[Tag Number],Table11[Status],"-",0)="Alive",
        _xlfn.XLOOKUP(A2457,Table10[Tag Number],Table10[Status],"-",0)="Alive",
        _xlfn.XLOOKUP(A2457,Table9[Tag Number],Table9[Status],"-",0)="Alive",
        _xlfn.XLOOKUP(A2457,Table8[Tag Number],Table8[Status],"-",0)="Alive"),"Alive",
     OR(_xlfn.XLOOKUP(A2457,Table9[Tag Number],Table9[Status],"-",0)="-",
        _xlfn.XLOOKUP(A2457,Table10[Tag Number],Table10[Status],"-",0)="-",
        _xlfn.XLOOKUP(A2457,Table11[Tag Number],Table11[Status],"-",0)="-",
        _xlfn.XLOOKUP(A2457,Table8[Tag Number],Table8[Status],"-",0)="-"),
   "-")</f>
        <v>-</v>
      </c>
      <c r="I2457" s="88" t="str">
        <f>IF((_xlfn.XLOOKUP(B2457,[2]Sheet1!$A$2:$A$198,[2]Sheet1!$B$2:$B$198,"-",0)="Glade"),"Out","No")</f>
        <v>No</v>
      </c>
      <c r="J2457" s="94"/>
      <c r="K2457" s="95"/>
      <c r="L2457" s="95"/>
      <c r="M2457" s="95"/>
      <c r="N2457" s="96"/>
      <c r="O2457" s="89"/>
      <c r="R2457" t="b">
        <f t="shared" si="78"/>
        <v>0</v>
      </c>
    </row>
    <row r="2458" spans="1:18" ht="15" thickBot="1" x14ac:dyDescent="0.35">
      <c r="A2458" s="2" t="s">
        <v>381</v>
      </c>
      <c r="B2458" s="2" t="s">
        <v>1145</v>
      </c>
      <c r="C2458" s="84">
        <f>IF(COUNTIF(Table8[Tag Number], A2458), 1, 0)</f>
        <v>0</v>
      </c>
      <c r="D2458" s="85">
        <f>IF(COUNTIF(Table9[Tag Number], A2458), 1, 0)</f>
        <v>0</v>
      </c>
      <c r="E2458" s="86">
        <f>IF(COUNTIF(Table10[Tag Number], A2458), 1, 0)</f>
        <v>1</v>
      </c>
      <c r="F2458" s="86">
        <f>IF(COUNTIF(Table11[Tag Number], A2458), 1, 0)</f>
        <v>1</v>
      </c>
      <c r="G2458" s="87">
        <f t="shared" si="79"/>
        <v>2</v>
      </c>
      <c r="H2458" s="88" t="str" cm="1">
        <f t="array" ref="H2458">_xlfn.IFS(OR(_xlfn.XLOOKUP(A2458,Table9[Tag Number],Table9[Status],"-",0)="Dead",
        _xlfn.XLOOKUP(A2458,Table10[Tag Number],Table10[Status],"-",0)="Dead",
        _xlfn.XLOOKUP(A2458,Table11[Tag Number],Table11[Status],"-",0)="Dead",
        _xlfn.XLOOKUP(A2458,Table8[Tag Number],Table8[Status],"-",0)="Dead"),"Dead",
     OR(_xlfn.XLOOKUP(A2458,Table11[Tag Number],Table11[Status],"-",0)="Alive",
        _xlfn.XLOOKUP(A2458,Table10[Tag Number],Table10[Status],"-",0)="Alive",
        _xlfn.XLOOKUP(A2458,Table9[Tag Number],Table9[Status],"-",0)="Alive",
        _xlfn.XLOOKUP(A2458,Table8[Tag Number],Table8[Status],"-",0)="Alive"),"Alive",
     OR(_xlfn.XLOOKUP(A2458,Table9[Tag Number],Table9[Status],"-",0)="-",
        _xlfn.XLOOKUP(A2458,Table10[Tag Number],Table10[Status],"-",0)="-",
        _xlfn.XLOOKUP(A2458,Table11[Tag Number],Table11[Status],"-",0)="-",
        _xlfn.XLOOKUP(A2458,Table8[Tag Number],Table8[Status],"-",0)="-"),
   "-")</f>
        <v>Alive</v>
      </c>
      <c r="I2458" s="88" t="str">
        <f>IF((_xlfn.XLOOKUP(B2458,[2]Sheet1!$A$2:$A$198,[2]Sheet1!$B$2:$B$198,"-",0)="Glade"),"Out","No")</f>
        <v>No</v>
      </c>
      <c r="J2458" s="94"/>
      <c r="K2458" s="95"/>
      <c r="L2458" s="95"/>
      <c r="M2458" s="95"/>
      <c r="N2458" s="96"/>
      <c r="O2458" s="89"/>
      <c r="R2458" t="str">
        <f t="shared" si="78"/>
        <v>D495</v>
      </c>
    </row>
    <row r="2459" spans="1:18" ht="15" thickBot="1" x14ac:dyDescent="0.35">
      <c r="A2459" s="3" t="s">
        <v>523</v>
      </c>
      <c r="B2459" s="3" t="s">
        <v>1137</v>
      </c>
      <c r="C2459" s="84">
        <f>IF(COUNTIF(Table8[Tag Number], A2459), 1, 0)</f>
        <v>1</v>
      </c>
      <c r="D2459" s="85">
        <f>IF(COUNTIF(Table9[Tag Number], A2459), 1, 0)</f>
        <v>0</v>
      </c>
      <c r="E2459" s="86">
        <f>IF(COUNTIF(Table10[Tag Number], A2459), 1, 0)</f>
        <v>0</v>
      </c>
      <c r="F2459" s="86">
        <f>IF(COUNTIF(Table11[Tag Number], A2459), 1, 0)</f>
        <v>0</v>
      </c>
      <c r="G2459" s="87">
        <f t="shared" si="79"/>
        <v>1</v>
      </c>
      <c r="H2459" s="88" t="str" cm="1">
        <f t="array" ref="H2459">_xlfn.IFS(OR(_xlfn.XLOOKUP(A2459,Table9[Tag Number],Table9[Status],"-",0)="Dead",
        _xlfn.XLOOKUP(A2459,Table10[Tag Number],Table10[Status],"-",0)="Dead",
        _xlfn.XLOOKUP(A2459,Table11[Tag Number],Table11[Status],"-",0)="Dead",
        _xlfn.XLOOKUP(A2459,Table8[Tag Number],Table8[Status],"-",0)="Dead"),"Dead",
     OR(_xlfn.XLOOKUP(A2459,Table11[Tag Number],Table11[Status],"-",0)="Alive",
        _xlfn.XLOOKUP(A2459,Table10[Tag Number],Table10[Status],"-",0)="Alive",
        _xlfn.XLOOKUP(A2459,Table9[Tag Number],Table9[Status],"-",0)="Alive",
        _xlfn.XLOOKUP(A2459,Table8[Tag Number],Table8[Status],"-",0)="Alive"),"Alive",
     OR(_xlfn.XLOOKUP(A2459,Table9[Tag Number],Table9[Status],"-",0)="-",
        _xlfn.XLOOKUP(A2459,Table10[Tag Number],Table10[Status],"-",0)="-",
        _xlfn.XLOOKUP(A2459,Table11[Tag Number],Table11[Status],"-",0)="-",
        _xlfn.XLOOKUP(A2459,Table8[Tag Number],Table8[Status],"-",0)="-"),
   "-")</f>
        <v>Alive</v>
      </c>
      <c r="I2459" s="88" t="str">
        <f>IF((_xlfn.XLOOKUP(B2459,[2]Sheet1!$A$2:$A$198,[2]Sheet1!$B$2:$B$198,"-",0)="Glade"),"Out","No")</f>
        <v>No</v>
      </c>
      <c r="J2459" s="94"/>
      <c r="K2459" s="95"/>
      <c r="L2459" s="95"/>
      <c r="M2459" s="95"/>
      <c r="N2459" s="96"/>
      <c r="O2459" s="89"/>
      <c r="R2459" t="b">
        <f t="shared" si="78"/>
        <v>0</v>
      </c>
    </row>
    <row r="2460" spans="1:18" ht="15" thickBot="1" x14ac:dyDescent="0.35">
      <c r="A2460" s="2" t="s">
        <v>2858</v>
      </c>
      <c r="B2460" s="2" t="s">
        <v>1137</v>
      </c>
      <c r="C2460" s="84">
        <f>IF(COUNTIF(Table8[Tag Number], A2460), 1, 0)</f>
        <v>0</v>
      </c>
      <c r="D2460" s="85">
        <f>IF(COUNTIF(Table9[Tag Number], A2460), 1, 0)</f>
        <v>0</v>
      </c>
      <c r="E2460" s="86">
        <f>IF(COUNTIF(Table10[Tag Number], A2460), 1, 0)</f>
        <v>0</v>
      </c>
      <c r="F2460" s="86">
        <f>IF(COUNTIF(Table11[Tag Number], A2460), 1, 0)</f>
        <v>0</v>
      </c>
      <c r="G2460" s="87">
        <f t="shared" si="79"/>
        <v>0</v>
      </c>
      <c r="H2460" s="88" t="str" cm="1">
        <f t="array" ref="H2460">_xlfn.IFS(OR(_xlfn.XLOOKUP(A2460,Table9[Tag Number],Table9[Status],"-",0)="Dead",
        _xlfn.XLOOKUP(A2460,Table10[Tag Number],Table10[Status],"-",0)="Dead",
        _xlfn.XLOOKUP(A2460,Table11[Tag Number],Table11[Status],"-",0)="Dead",
        _xlfn.XLOOKUP(A2460,Table8[Tag Number],Table8[Status],"-",0)="Dead"),"Dead",
     OR(_xlfn.XLOOKUP(A2460,Table11[Tag Number],Table11[Status],"-",0)="Alive",
        _xlfn.XLOOKUP(A2460,Table10[Tag Number],Table10[Status],"-",0)="Alive",
        _xlfn.XLOOKUP(A2460,Table9[Tag Number],Table9[Status],"-",0)="Alive",
        _xlfn.XLOOKUP(A2460,Table8[Tag Number],Table8[Status],"-",0)="Alive"),"Alive",
     OR(_xlfn.XLOOKUP(A2460,Table9[Tag Number],Table9[Status],"-",0)="-",
        _xlfn.XLOOKUP(A2460,Table10[Tag Number],Table10[Status],"-",0)="-",
        _xlfn.XLOOKUP(A2460,Table11[Tag Number],Table11[Status],"-",0)="-",
        _xlfn.XLOOKUP(A2460,Table8[Tag Number],Table8[Status],"-",0)="-"),
   "-")</f>
        <v>-</v>
      </c>
      <c r="I2460" s="88" t="str">
        <f>IF((_xlfn.XLOOKUP(B2460,[2]Sheet1!$A$2:$A$198,[2]Sheet1!$B$2:$B$198,"-",0)="Glade"),"Out","No")</f>
        <v>No</v>
      </c>
      <c r="J2460" s="94"/>
      <c r="K2460" s="95"/>
      <c r="L2460" s="95"/>
      <c r="M2460" s="95"/>
      <c r="N2460" s="96"/>
      <c r="O2460" s="89"/>
      <c r="R2460" t="b">
        <f t="shared" si="78"/>
        <v>0</v>
      </c>
    </row>
    <row r="2461" spans="1:18" ht="15" thickBot="1" x14ac:dyDescent="0.35">
      <c r="A2461" s="3" t="s">
        <v>434</v>
      </c>
      <c r="B2461" s="3" t="s">
        <v>1137</v>
      </c>
      <c r="C2461" s="84">
        <f>IF(COUNTIF(Table8[Tag Number], A2461), 1, 0)</f>
        <v>0</v>
      </c>
      <c r="D2461" s="85">
        <f>IF(COUNTIF(Table9[Tag Number], A2461), 1, 0)</f>
        <v>0</v>
      </c>
      <c r="E2461" s="86">
        <f>IF(COUNTIF(Table10[Tag Number], A2461), 1, 0)</f>
        <v>0</v>
      </c>
      <c r="F2461" s="86">
        <f>IF(COUNTIF(Table11[Tag Number], A2461), 1, 0)</f>
        <v>1</v>
      </c>
      <c r="G2461" s="87">
        <f t="shared" si="79"/>
        <v>1</v>
      </c>
      <c r="H2461" s="88" t="str" cm="1">
        <f t="array" ref="H2461">_xlfn.IFS(OR(_xlfn.XLOOKUP(A2461,Table9[Tag Number],Table9[Status],"-",0)="Dead",
        _xlfn.XLOOKUP(A2461,Table10[Tag Number],Table10[Status],"-",0)="Dead",
        _xlfn.XLOOKUP(A2461,Table11[Tag Number],Table11[Status],"-",0)="Dead",
        _xlfn.XLOOKUP(A2461,Table8[Tag Number],Table8[Status],"-",0)="Dead"),"Dead",
     OR(_xlfn.XLOOKUP(A2461,Table11[Tag Number],Table11[Status],"-",0)="Alive",
        _xlfn.XLOOKUP(A2461,Table10[Tag Number],Table10[Status],"-",0)="Alive",
        _xlfn.XLOOKUP(A2461,Table9[Tag Number],Table9[Status],"-",0)="Alive",
        _xlfn.XLOOKUP(A2461,Table8[Tag Number],Table8[Status],"-",0)="Alive"),"Alive",
     OR(_xlfn.XLOOKUP(A2461,Table9[Tag Number],Table9[Status],"-",0)="-",
        _xlfn.XLOOKUP(A2461,Table10[Tag Number],Table10[Status],"-",0)="-",
        _xlfn.XLOOKUP(A2461,Table11[Tag Number],Table11[Status],"-",0)="-",
        _xlfn.XLOOKUP(A2461,Table8[Tag Number],Table8[Status],"-",0)="-"),
   "-")</f>
        <v>Alive</v>
      </c>
      <c r="I2461" s="88" t="str">
        <f>IF((_xlfn.XLOOKUP(B2461,[2]Sheet1!$A$2:$A$198,[2]Sheet1!$B$2:$B$198,"-",0)="Glade"),"Out","No")</f>
        <v>No</v>
      </c>
      <c r="J2461" s="94"/>
      <c r="K2461" s="95"/>
      <c r="L2461" s="95"/>
      <c r="M2461" s="95"/>
      <c r="N2461" s="96"/>
      <c r="O2461" s="89"/>
      <c r="R2461" t="b">
        <f t="shared" si="78"/>
        <v>0</v>
      </c>
    </row>
    <row r="2462" spans="1:18" ht="15" thickBot="1" x14ac:dyDescent="0.35">
      <c r="A2462" s="2" t="s">
        <v>2859</v>
      </c>
      <c r="B2462" s="2" t="s">
        <v>1137</v>
      </c>
      <c r="C2462" s="84">
        <f>IF(COUNTIF(Table8[Tag Number], A2462), 1, 0)</f>
        <v>0</v>
      </c>
      <c r="D2462" s="85">
        <f>IF(COUNTIF(Table9[Tag Number], A2462), 1, 0)</f>
        <v>0</v>
      </c>
      <c r="E2462" s="86">
        <f>IF(COUNTIF(Table10[Tag Number], A2462), 1, 0)</f>
        <v>0</v>
      </c>
      <c r="F2462" s="86">
        <f>IF(COUNTIF(Table11[Tag Number], A2462), 1, 0)</f>
        <v>0</v>
      </c>
      <c r="G2462" s="87">
        <f t="shared" si="79"/>
        <v>0</v>
      </c>
      <c r="H2462" s="88" t="str" cm="1">
        <f t="array" ref="H2462">_xlfn.IFS(OR(_xlfn.XLOOKUP(A2462,Table9[Tag Number],Table9[Status],"-",0)="Dead",
        _xlfn.XLOOKUP(A2462,Table10[Tag Number],Table10[Status],"-",0)="Dead",
        _xlfn.XLOOKUP(A2462,Table11[Tag Number],Table11[Status],"-",0)="Dead",
        _xlfn.XLOOKUP(A2462,Table8[Tag Number],Table8[Status],"-",0)="Dead"),"Dead",
     OR(_xlfn.XLOOKUP(A2462,Table11[Tag Number],Table11[Status],"-",0)="Alive",
        _xlfn.XLOOKUP(A2462,Table10[Tag Number],Table10[Status],"-",0)="Alive",
        _xlfn.XLOOKUP(A2462,Table9[Tag Number],Table9[Status],"-",0)="Alive",
        _xlfn.XLOOKUP(A2462,Table8[Tag Number],Table8[Status],"-",0)="Alive"),"Alive",
     OR(_xlfn.XLOOKUP(A2462,Table9[Tag Number],Table9[Status],"-",0)="-",
        _xlfn.XLOOKUP(A2462,Table10[Tag Number],Table10[Status],"-",0)="-",
        _xlfn.XLOOKUP(A2462,Table11[Tag Number],Table11[Status],"-",0)="-",
        _xlfn.XLOOKUP(A2462,Table8[Tag Number],Table8[Status],"-",0)="-"),
   "-")</f>
        <v>-</v>
      </c>
      <c r="I2462" s="88" t="str">
        <f>IF((_xlfn.XLOOKUP(B2462,[2]Sheet1!$A$2:$A$198,[2]Sheet1!$B$2:$B$198,"-",0)="Glade"),"Out","No")</f>
        <v>No</v>
      </c>
      <c r="J2462" s="94"/>
      <c r="K2462" s="95"/>
      <c r="L2462" s="95"/>
      <c r="M2462" s="95"/>
      <c r="N2462" s="96"/>
      <c r="O2462" s="89"/>
      <c r="R2462" t="b">
        <f t="shared" si="78"/>
        <v>0</v>
      </c>
    </row>
    <row r="2463" spans="1:18" ht="15" thickBot="1" x14ac:dyDescent="0.35">
      <c r="A2463" s="3" t="s">
        <v>775</v>
      </c>
      <c r="B2463" s="3" t="s">
        <v>1137</v>
      </c>
      <c r="C2463" s="84">
        <f>IF(COUNTIF(Table8[Tag Number], A2463), 1, 0)</f>
        <v>1</v>
      </c>
      <c r="D2463" s="85">
        <f>IF(COUNTIF(Table9[Tag Number], A2463), 1, 0)</f>
        <v>0</v>
      </c>
      <c r="E2463" s="86">
        <f>IF(COUNTIF(Table10[Tag Number], A2463), 1, 0)</f>
        <v>0</v>
      </c>
      <c r="F2463" s="86">
        <f>IF(COUNTIF(Table11[Tag Number], A2463), 1, 0)</f>
        <v>0</v>
      </c>
      <c r="G2463" s="87">
        <f t="shared" si="79"/>
        <v>1</v>
      </c>
      <c r="H2463" s="88" t="str" cm="1">
        <f t="array" ref="H2463">_xlfn.IFS(OR(_xlfn.XLOOKUP(A2463,Table9[Tag Number],Table9[Status],"-",0)="Dead",
        _xlfn.XLOOKUP(A2463,Table10[Tag Number],Table10[Status],"-",0)="Dead",
        _xlfn.XLOOKUP(A2463,Table11[Tag Number],Table11[Status],"-",0)="Dead",
        _xlfn.XLOOKUP(A2463,Table8[Tag Number],Table8[Status],"-",0)="Dead"),"Dead",
     OR(_xlfn.XLOOKUP(A2463,Table11[Tag Number],Table11[Status],"-",0)="Alive",
        _xlfn.XLOOKUP(A2463,Table10[Tag Number],Table10[Status],"-",0)="Alive",
        _xlfn.XLOOKUP(A2463,Table9[Tag Number],Table9[Status],"-",0)="Alive",
        _xlfn.XLOOKUP(A2463,Table8[Tag Number],Table8[Status],"-",0)="Alive"),"Alive",
     OR(_xlfn.XLOOKUP(A2463,Table9[Tag Number],Table9[Status],"-",0)="-",
        _xlfn.XLOOKUP(A2463,Table10[Tag Number],Table10[Status],"-",0)="-",
        _xlfn.XLOOKUP(A2463,Table11[Tag Number],Table11[Status],"-",0)="-",
        _xlfn.XLOOKUP(A2463,Table8[Tag Number],Table8[Status],"-",0)="-"),
   "-")</f>
        <v>Alive</v>
      </c>
      <c r="I2463" s="88" t="str">
        <f>IF((_xlfn.XLOOKUP(B2463,[2]Sheet1!$A$2:$A$198,[2]Sheet1!$B$2:$B$198,"-",0)="Glade"),"Out","No")</f>
        <v>No</v>
      </c>
      <c r="J2463" s="94"/>
      <c r="K2463" s="95"/>
      <c r="L2463" s="95"/>
      <c r="M2463" s="95"/>
      <c r="N2463" s="96"/>
      <c r="O2463" s="89"/>
      <c r="R2463" t="b">
        <f t="shared" si="78"/>
        <v>0</v>
      </c>
    </row>
    <row r="2464" spans="1:18" ht="15" thickBot="1" x14ac:dyDescent="0.35">
      <c r="A2464" s="2" t="s">
        <v>2860</v>
      </c>
      <c r="B2464" s="2" t="s">
        <v>1137</v>
      </c>
      <c r="C2464" s="84">
        <f>IF(COUNTIF(Table8[Tag Number], A2464), 1, 0)</f>
        <v>0</v>
      </c>
      <c r="D2464" s="85">
        <f>IF(COUNTIF(Table9[Tag Number], A2464), 1, 0)</f>
        <v>0</v>
      </c>
      <c r="E2464" s="86">
        <f>IF(COUNTIF(Table10[Tag Number], A2464), 1, 0)</f>
        <v>0</v>
      </c>
      <c r="F2464" s="86">
        <f>IF(COUNTIF(Table11[Tag Number], A2464), 1, 0)</f>
        <v>0</v>
      </c>
      <c r="G2464" s="87">
        <f t="shared" si="79"/>
        <v>0</v>
      </c>
      <c r="H2464" s="88" t="str" cm="1">
        <f t="array" ref="H2464">_xlfn.IFS(OR(_xlfn.XLOOKUP(A2464,Table9[Tag Number],Table9[Status],"-",0)="Dead",
        _xlfn.XLOOKUP(A2464,Table10[Tag Number],Table10[Status],"-",0)="Dead",
        _xlfn.XLOOKUP(A2464,Table11[Tag Number],Table11[Status],"-",0)="Dead",
        _xlfn.XLOOKUP(A2464,Table8[Tag Number],Table8[Status],"-",0)="Dead"),"Dead",
     OR(_xlfn.XLOOKUP(A2464,Table11[Tag Number],Table11[Status],"-",0)="Alive",
        _xlfn.XLOOKUP(A2464,Table10[Tag Number],Table10[Status],"-",0)="Alive",
        _xlfn.XLOOKUP(A2464,Table9[Tag Number],Table9[Status],"-",0)="Alive",
        _xlfn.XLOOKUP(A2464,Table8[Tag Number],Table8[Status],"-",0)="Alive"),"Alive",
     OR(_xlfn.XLOOKUP(A2464,Table9[Tag Number],Table9[Status],"-",0)="-",
        _xlfn.XLOOKUP(A2464,Table10[Tag Number],Table10[Status],"-",0)="-",
        _xlfn.XLOOKUP(A2464,Table11[Tag Number],Table11[Status],"-",0)="-",
        _xlfn.XLOOKUP(A2464,Table8[Tag Number],Table8[Status],"-",0)="-"),
   "-")</f>
        <v>-</v>
      </c>
      <c r="I2464" s="88" t="str">
        <f>IF((_xlfn.XLOOKUP(B2464,[2]Sheet1!$A$2:$A$198,[2]Sheet1!$B$2:$B$198,"-",0)="Glade"),"Out","No")</f>
        <v>No</v>
      </c>
      <c r="J2464" s="94"/>
      <c r="K2464" s="95"/>
      <c r="L2464" s="95"/>
      <c r="M2464" s="95"/>
      <c r="N2464" s="96"/>
      <c r="O2464" s="89"/>
      <c r="R2464" t="b">
        <f t="shared" si="78"/>
        <v>0</v>
      </c>
    </row>
    <row r="2465" spans="1:18" ht="15" thickBot="1" x14ac:dyDescent="0.35">
      <c r="A2465" s="3" t="s">
        <v>2861</v>
      </c>
      <c r="B2465" s="3" t="s">
        <v>1137</v>
      </c>
      <c r="C2465" s="84">
        <f>IF(COUNTIF(Table8[Tag Number], A2465), 1, 0)</f>
        <v>0</v>
      </c>
      <c r="D2465" s="85">
        <f>IF(COUNTIF(Table9[Tag Number], A2465), 1, 0)</f>
        <v>0</v>
      </c>
      <c r="E2465" s="86">
        <f>IF(COUNTIF(Table10[Tag Number], A2465), 1, 0)</f>
        <v>0</v>
      </c>
      <c r="F2465" s="86">
        <f>IF(COUNTIF(Table11[Tag Number], A2465), 1, 0)</f>
        <v>0</v>
      </c>
      <c r="G2465" s="87">
        <f t="shared" si="79"/>
        <v>0</v>
      </c>
      <c r="H2465" s="88" t="str" cm="1">
        <f t="array" ref="H2465">_xlfn.IFS(OR(_xlfn.XLOOKUP(A2465,Table9[Tag Number],Table9[Status],"-",0)="Dead",
        _xlfn.XLOOKUP(A2465,Table10[Tag Number],Table10[Status],"-",0)="Dead",
        _xlfn.XLOOKUP(A2465,Table11[Tag Number],Table11[Status],"-",0)="Dead",
        _xlfn.XLOOKUP(A2465,Table8[Tag Number],Table8[Status],"-",0)="Dead"),"Dead",
     OR(_xlfn.XLOOKUP(A2465,Table11[Tag Number],Table11[Status],"-",0)="Alive",
        _xlfn.XLOOKUP(A2465,Table10[Tag Number],Table10[Status],"-",0)="Alive",
        _xlfn.XLOOKUP(A2465,Table9[Tag Number],Table9[Status],"-",0)="Alive",
        _xlfn.XLOOKUP(A2465,Table8[Tag Number],Table8[Status],"-",0)="Alive"),"Alive",
     OR(_xlfn.XLOOKUP(A2465,Table9[Tag Number],Table9[Status],"-",0)="-",
        _xlfn.XLOOKUP(A2465,Table10[Tag Number],Table10[Status],"-",0)="-",
        _xlfn.XLOOKUP(A2465,Table11[Tag Number],Table11[Status],"-",0)="-",
        _xlfn.XLOOKUP(A2465,Table8[Tag Number],Table8[Status],"-",0)="-"),
   "-")</f>
        <v>-</v>
      </c>
      <c r="I2465" s="88" t="str">
        <f>IF((_xlfn.XLOOKUP(B2465,[2]Sheet1!$A$2:$A$198,[2]Sheet1!$B$2:$B$198,"-",0)="Glade"),"Out","No")</f>
        <v>No</v>
      </c>
      <c r="J2465" s="94"/>
      <c r="K2465" s="95"/>
      <c r="L2465" s="95"/>
      <c r="M2465" s="95"/>
      <c r="N2465" s="96"/>
      <c r="O2465" s="89"/>
      <c r="R2465" t="b">
        <f t="shared" si="78"/>
        <v>0</v>
      </c>
    </row>
    <row r="2466" spans="1:18" ht="15" thickBot="1" x14ac:dyDescent="0.35">
      <c r="A2466" s="2" t="s">
        <v>966</v>
      </c>
      <c r="B2466" s="2" t="s">
        <v>1137</v>
      </c>
      <c r="C2466" s="84">
        <f>IF(COUNTIF(Table8[Tag Number], A2466), 1, 0)</f>
        <v>1</v>
      </c>
      <c r="D2466" s="85">
        <f>IF(COUNTIF(Table9[Tag Number], A2466), 1, 0)</f>
        <v>0</v>
      </c>
      <c r="E2466" s="86">
        <f>IF(COUNTIF(Table10[Tag Number], A2466), 1, 0)</f>
        <v>0</v>
      </c>
      <c r="F2466" s="86">
        <f>IF(COUNTIF(Table11[Tag Number], A2466), 1, 0)</f>
        <v>0</v>
      </c>
      <c r="G2466" s="87">
        <f t="shared" si="79"/>
        <v>1</v>
      </c>
      <c r="H2466" s="88" t="str" cm="1">
        <f t="array" ref="H2466">_xlfn.IFS(OR(_xlfn.XLOOKUP(A2466,Table9[Tag Number],Table9[Status],"-",0)="Dead",
        _xlfn.XLOOKUP(A2466,Table10[Tag Number],Table10[Status],"-",0)="Dead",
        _xlfn.XLOOKUP(A2466,Table11[Tag Number],Table11[Status],"-",0)="Dead",
        _xlfn.XLOOKUP(A2466,Table8[Tag Number],Table8[Status],"-",0)="Dead"),"Dead",
     OR(_xlfn.XLOOKUP(A2466,Table11[Tag Number],Table11[Status],"-",0)="Alive",
        _xlfn.XLOOKUP(A2466,Table10[Tag Number],Table10[Status],"-",0)="Alive",
        _xlfn.XLOOKUP(A2466,Table9[Tag Number],Table9[Status],"-",0)="Alive",
        _xlfn.XLOOKUP(A2466,Table8[Tag Number],Table8[Status],"-",0)="Alive"),"Alive",
     OR(_xlfn.XLOOKUP(A2466,Table9[Tag Number],Table9[Status],"-",0)="-",
        _xlfn.XLOOKUP(A2466,Table10[Tag Number],Table10[Status],"-",0)="-",
        _xlfn.XLOOKUP(A2466,Table11[Tag Number],Table11[Status],"-",0)="-",
        _xlfn.XLOOKUP(A2466,Table8[Tag Number],Table8[Status],"-",0)="-"),
   "-")</f>
        <v>Alive</v>
      </c>
      <c r="I2466" s="88" t="str">
        <f>IF((_xlfn.XLOOKUP(B2466,[2]Sheet1!$A$2:$A$198,[2]Sheet1!$B$2:$B$198,"-",0)="Glade"),"Out","No")</f>
        <v>No</v>
      </c>
      <c r="J2466" s="94"/>
      <c r="K2466" s="95"/>
      <c r="L2466" s="95"/>
      <c r="M2466" s="95"/>
      <c r="N2466" s="96"/>
      <c r="O2466" s="89"/>
      <c r="R2466" t="b">
        <f t="shared" si="78"/>
        <v>0</v>
      </c>
    </row>
    <row r="2467" spans="1:18" ht="15" thickBot="1" x14ac:dyDescent="0.35">
      <c r="A2467" s="3" t="s">
        <v>2862</v>
      </c>
      <c r="B2467" s="3" t="s">
        <v>1137</v>
      </c>
      <c r="C2467" s="84">
        <f>IF(COUNTIF(Table8[Tag Number], A2467), 1, 0)</f>
        <v>0</v>
      </c>
      <c r="D2467" s="85">
        <f>IF(COUNTIF(Table9[Tag Number], A2467), 1, 0)</f>
        <v>0</v>
      </c>
      <c r="E2467" s="86">
        <f>IF(COUNTIF(Table10[Tag Number], A2467), 1, 0)</f>
        <v>0</v>
      </c>
      <c r="F2467" s="86">
        <f>IF(COUNTIF(Table11[Tag Number], A2467), 1, 0)</f>
        <v>0</v>
      </c>
      <c r="G2467" s="87">
        <f t="shared" si="79"/>
        <v>0</v>
      </c>
      <c r="H2467" s="88" t="str" cm="1">
        <f t="array" ref="H2467">_xlfn.IFS(OR(_xlfn.XLOOKUP(A2467,Table9[Tag Number],Table9[Status],"-",0)="Dead",
        _xlfn.XLOOKUP(A2467,Table10[Tag Number],Table10[Status],"-",0)="Dead",
        _xlfn.XLOOKUP(A2467,Table11[Tag Number],Table11[Status],"-",0)="Dead",
        _xlfn.XLOOKUP(A2467,Table8[Tag Number],Table8[Status],"-",0)="Dead"),"Dead",
     OR(_xlfn.XLOOKUP(A2467,Table11[Tag Number],Table11[Status],"-",0)="Alive",
        _xlfn.XLOOKUP(A2467,Table10[Tag Number],Table10[Status],"-",0)="Alive",
        _xlfn.XLOOKUP(A2467,Table9[Tag Number],Table9[Status],"-",0)="Alive",
        _xlfn.XLOOKUP(A2467,Table8[Tag Number],Table8[Status],"-",0)="Alive"),"Alive",
     OR(_xlfn.XLOOKUP(A2467,Table9[Tag Number],Table9[Status],"-",0)="-",
        _xlfn.XLOOKUP(A2467,Table10[Tag Number],Table10[Status],"-",0)="-",
        _xlfn.XLOOKUP(A2467,Table11[Tag Number],Table11[Status],"-",0)="-",
        _xlfn.XLOOKUP(A2467,Table8[Tag Number],Table8[Status],"-",0)="-"),
   "-")</f>
        <v>-</v>
      </c>
      <c r="I2467" s="88" t="str">
        <f>IF((_xlfn.XLOOKUP(B2467,[2]Sheet1!$A$2:$A$198,[2]Sheet1!$B$2:$B$198,"-",0)="Glade"),"Out","No")</f>
        <v>No</v>
      </c>
      <c r="J2467" s="94"/>
      <c r="K2467" s="95"/>
      <c r="L2467" s="95"/>
      <c r="M2467" s="95"/>
      <c r="N2467" s="96"/>
      <c r="O2467" s="89"/>
      <c r="R2467" t="b">
        <f t="shared" si="78"/>
        <v>0</v>
      </c>
    </row>
    <row r="2468" spans="1:18" ht="15" thickBot="1" x14ac:dyDescent="0.35">
      <c r="A2468" s="2" t="s">
        <v>2863</v>
      </c>
      <c r="B2468" s="2" t="s">
        <v>1137</v>
      </c>
      <c r="C2468" s="84">
        <f>IF(COUNTIF(Table8[Tag Number], A2468), 1, 0)</f>
        <v>0</v>
      </c>
      <c r="D2468" s="85">
        <f>IF(COUNTIF(Table9[Tag Number], A2468), 1, 0)</f>
        <v>0</v>
      </c>
      <c r="E2468" s="86">
        <f>IF(COUNTIF(Table10[Tag Number], A2468), 1, 0)</f>
        <v>0</v>
      </c>
      <c r="F2468" s="86">
        <f>IF(COUNTIF(Table11[Tag Number], A2468), 1, 0)</f>
        <v>0</v>
      </c>
      <c r="G2468" s="87">
        <f t="shared" si="79"/>
        <v>0</v>
      </c>
      <c r="H2468" s="88" t="str" cm="1">
        <f t="array" ref="H2468">_xlfn.IFS(OR(_xlfn.XLOOKUP(A2468,Table9[Tag Number],Table9[Status],"-",0)="Dead",
        _xlfn.XLOOKUP(A2468,Table10[Tag Number],Table10[Status],"-",0)="Dead",
        _xlfn.XLOOKUP(A2468,Table11[Tag Number],Table11[Status],"-",0)="Dead",
        _xlfn.XLOOKUP(A2468,Table8[Tag Number],Table8[Status],"-",0)="Dead"),"Dead",
     OR(_xlfn.XLOOKUP(A2468,Table11[Tag Number],Table11[Status],"-",0)="Alive",
        _xlfn.XLOOKUP(A2468,Table10[Tag Number],Table10[Status],"-",0)="Alive",
        _xlfn.XLOOKUP(A2468,Table9[Tag Number],Table9[Status],"-",0)="Alive",
        _xlfn.XLOOKUP(A2468,Table8[Tag Number],Table8[Status],"-",0)="Alive"),"Alive",
     OR(_xlfn.XLOOKUP(A2468,Table9[Tag Number],Table9[Status],"-",0)="-",
        _xlfn.XLOOKUP(A2468,Table10[Tag Number],Table10[Status],"-",0)="-",
        _xlfn.XLOOKUP(A2468,Table11[Tag Number],Table11[Status],"-",0)="-",
        _xlfn.XLOOKUP(A2468,Table8[Tag Number],Table8[Status],"-",0)="-"),
   "-")</f>
        <v>-</v>
      </c>
      <c r="I2468" s="88" t="str">
        <f>IF((_xlfn.XLOOKUP(B2468,[2]Sheet1!$A$2:$A$198,[2]Sheet1!$B$2:$B$198,"-",0)="Glade"),"Out","No")</f>
        <v>No</v>
      </c>
      <c r="J2468" s="94"/>
      <c r="K2468" s="95"/>
      <c r="L2468" s="95"/>
      <c r="M2468" s="95"/>
      <c r="N2468" s="96"/>
      <c r="O2468" s="89"/>
      <c r="R2468" t="b">
        <f t="shared" si="78"/>
        <v>0</v>
      </c>
    </row>
    <row r="2469" spans="1:18" ht="15" thickBot="1" x14ac:dyDescent="0.35">
      <c r="A2469" s="3" t="s">
        <v>342</v>
      </c>
      <c r="B2469" s="3" t="s">
        <v>1137</v>
      </c>
      <c r="C2469" s="84">
        <f>IF(COUNTIF(Table8[Tag Number], A2469), 1, 0)</f>
        <v>0</v>
      </c>
      <c r="D2469" s="85">
        <f>IF(COUNTIF(Table9[Tag Number], A2469), 1, 0)</f>
        <v>0</v>
      </c>
      <c r="E2469" s="86">
        <f>IF(COUNTIF(Table10[Tag Number], A2469), 1, 0)</f>
        <v>1</v>
      </c>
      <c r="F2469" s="86">
        <f>IF(COUNTIF(Table11[Tag Number], A2469), 1, 0)</f>
        <v>0</v>
      </c>
      <c r="G2469" s="87">
        <f t="shared" si="79"/>
        <v>1</v>
      </c>
      <c r="H2469" s="88" t="str" cm="1">
        <f t="array" ref="H2469">_xlfn.IFS(OR(_xlfn.XLOOKUP(A2469,Table9[Tag Number],Table9[Status],"-",0)="Dead",
        _xlfn.XLOOKUP(A2469,Table10[Tag Number],Table10[Status],"-",0)="Dead",
        _xlfn.XLOOKUP(A2469,Table11[Tag Number],Table11[Status],"-",0)="Dead",
        _xlfn.XLOOKUP(A2469,Table8[Tag Number],Table8[Status],"-",0)="Dead"),"Dead",
     OR(_xlfn.XLOOKUP(A2469,Table11[Tag Number],Table11[Status],"-",0)="Alive",
        _xlfn.XLOOKUP(A2469,Table10[Tag Number],Table10[Status],"-",0)="Alive",
        _xlfn.XLOOKUP(A2469,Table9[Tag Number],Table9[Status],"-",0)="Alive",
        _xlfn.XLOOKUP(A2469,Table8[Tag Number],Table8[Status],"-",0)="Alive"),"Alive",
     OR(_xlfn.XLOOKUP(A2469,Table9[Tag Number],Table9[Status],"-",0)="-",
        _xlfn.XLOOKUP(A2469,Table10[Tag Number],Table10[Status],"-",0)="-",
        _xlfn.XLOOKUP(A2469,Table11[Tag Number],Table11[Status],"-",0)="-",
        _xlfn.XLOOKUP(A2469,Table8[Tag Number],Table8[Status],"-",0)="-"),
   "-")</f>
        <v>Alive</v>
      </c>
      <c r="I2469" s="88" t="str">
        <f>IF((_xlfn.XLOOKUP(B2469,[2]Sheet1!$A$2:$A$198,[2]Sheet1!$B$2:$B$198,"-",0)="Glade"),"Out","No")</f>
        <v>No</v>
      </c>
      <c r="J2469" s="94"/>
      <c r="K2469" s="95"/>
      <c r="L2469" s="95"/>
      <c r="M2469" s="95"/>
      <c r="N2469" s="96"/>
      <c r="O2469" s="89"/>
      <c r="R2469" t="b">
        <f t="shared" si="78"/>
        <v>0</v>
      </c>
    </row>
    <row r="2470" spans="1:18" ht="15" thickBot="1" x14ac:dyDescent="0.35">
      <c r="A2470" s="2" t="s">
        <v>836</v>
      </c>
      <c r="B2470" s="2" t="s">
        <v>1137</v>
      </c>
      <c r="C2470" s="84">
        <f>IF(COUNTIF(Table8[Tag Number], A2470), 1, 0)</f>
        <v>0</v>
      </c>
      <c r="D2470" s="85">
        <f>IF(COUNTIF(Table9[Tag Number], A2470), 1, 0)</f>
        <v>0</v>
      </c>
      <c r="E2470" s="86">
        <f>IF(COUNTIF(Table10[Tag Number], A2470), 1, 0)</f>
        <v>0</v>
      </c>
      <c r="F2470" s="86">
        <f>IF(COUNTIF(Table11[Tag Number], A2470), 1, 0)</f>
        <v>1</v>
      </c>
      <c r="G2470" s="87">
        <f t="shared" si="79"/>
        <v>1</v>
      </c>
      <c r="H2470" s="88" t="str" cm="1">
        <f t="array" ref="H2470">_xlfn.IFS(OR(_xlfn.XLOOKUP(A2470,Table9[Tag Number],Table9[Status],"-",0)="Dead",
        _xlfn.XLOOKUP(A2470,Table10[Tag Number],Table10[Status],"-",0)="Dead",
        _xlfn.XLOOKUP(A2470,Table11[Tag Number],Table11[Status],"-",0)="Dead",
        _xlfn.XLOOKUP(A2470,Table8[Tag Number],Table8[Status],"-",0)="Dead"),"Dead",
     OR(_xlfn.XLOOKUP(A2470,Table11[Tag Number],Table11[Status],"-",0)="Alive",
        _xlfn.XLOOKUP(A2470,Table10[Tag Number],Table10[Status],"-",0)="Alive",
        _xlfn.XLOOKUP(A2470,Table9[Tag Number],Table9[Status],"-",0)="Alive",
        _xlfn.XLOOKUP(A2470,Table8[Tag Number],Table8[Status],"-",0)="Alive"),"Alive",
     OR(_xlfn.XLOOKUP(A2470,Table9[Tag Number],Table9[Status],"-",0)="-",
        _xlfn.XLOOKUP(A2470,Table10[Tag Number],Table10[Status],"-",0)="-",
        _xlfn.XLOOKUP(A2470,Table11[Tag Number],Table11[Status],"-",0)="-",
        _xlfn.XLOOKUP(A2470,Table8[Tag Number],Table8[Status],"-",0)="-"),
   "-")</f>
        <v>Alive</v>
      </c>
      <c r="I2470" s="88" t="str">
        <f>IF((_xlfn.XLOOKUP(B2470,[2]Sheet1!$A$2:$A$198,[2]Sheet1!$B$2:$B$198,"-",0)="Glade"),"Out","No")</f>
        <v>No</v>
      </c>
      <c r="J2470" s="94"/>
      <c r="K2470" s="95"/>
      <c r="L2470" s="95"/>
      <c r="M2470" s="95"/>
      <c r="N2470" s="96"/>
      <c r="O2470" s="89"/>
      <c r="R2470" t="b">
        <f t="shared" si="78"/>
        <v>0</v>
      </c>
    </row>
    <row r="2471" spans="1:18" ht="15" thickBot="1" x14ac:dyDescent="0.35">
      <c r="A2471" s="3" t="s">
        <v>366</v>
      </c>
      <c r="B2471" s="3" t="s">
        <v>1137</v>
      </c>
      <c r="C2471" s="84">
        <f>IF(COUNTIF(Table8[Tag Number], A2471), 1, 0)</f>
        <v>1</v>
      </c>
      <c r="D2471" s="85">
        <f>IF(COUNTIF(Table9[Tag Number], A2471), 1, 0)</f>
        <v>1</v>
      </c>
      <c r="E2471" s="86">
        <f>IF(COUNTIF(Table10[Tag Number], A2471), 1, 0)</f>
        <v>0</v>
      </c>
      <c r="F2471" s="86">
        <f>IF(COUNTIF(Table11[Tag Number], A2471), 1, 0)</f>
        <v>1</v>
      </c>
      <c r="G2471" s="87">
        <f t="shared" si="79"/>
        <v>3</v>
      </c>
      <c r="H2471" s="88" t="str" cm="1">
        <f t="array" ref="H2471">_xlfn.IFS(OR(_xlfn.XLOOKUP(A2471,Table9[Tag Number],Table9[Status],"-",0)="Dead",
        _xlfn.XLOOKUP(A2471,Table10[Tag Number],Table10[Status],"-",0)="Dead",
        _xlfn.XLOOKUP(A2471,Table11[Tag Number],Table11[Status],"-",0)="Dead",
        _xlfn.XLOOKUP(A2471,Table8[Tag Number],Table8[Status],"-",0)="Dead"),"Dead",
     OR(_xlfn.XLOOKUP(A2471,Table11[Tag Number],Table11[Status],"-",0)="Alive",
        _xlfn.XLOOKUP(A2471,Table10[Tag Number],Table10[Status],"-",0)="Alive",
        _xlfn.XLOOKUP(A2471,Table9[Tag Number],Table9[Status],"-",0)="Alive",
        _xlfn.XLOOKUP(A2471,Table8[Tag Number],Table8[Status],"-",0)="Alive"),"Alive",
     OR(_xlfn.XLOOKUP(A2471,Table9[Tag Number],Table9[Status],"-",0)="-",
        _xlfn.XLOOKUP(A2471,Table10[Tag Number],Table10[Status],"-",0)="-",
        _xlfn.XLOOKUP(A2471,Table11[Tag Number],Table11[Status],"-",0)="-",
        _xlfn.XLOOKUP(A2471,Table8[Tag Number],Table8[Status],"-",0)="-"),
   "-")</f>
        <v>Alive</v>
      </c>
      <c r="I2471" s="88" t="str">
        <f>IF((_xlfn.XLOOKUP(B2471,[2]Sheet1!$A$2:$A$198,[2]Sheet1!$B$2:$B$198,"-",0)="Glade"),"Out","No")</f>
        <v>No</v>
      </c>
      <c r="J2471" s="94"/>
      <c r="K2471" s="95"/>
      <c r="L2471" s="95"/>
      <c r="M2471" s="95"/>
      <c r="N2471" s="96"/>
      <c r="O2471" s="89"/>
      <c r="R2471" t="str">
        <f t="shared" si="78"/>
        <v>D508</v>
      </c>
    </row>
    <row r="2472" spans="1:18" ht="15" thickBot="1" x14ac:dyDescent="0.35">
      <c r="A2472" s="2" t="s">
        <v>725</v>
      </c>
      <c r="B2472" s="2" t="s">
        <v>1137</v>
      </c>
      <c r="C2472" s="84">
        <f>IF(COUNTIF(Table8[Tag Number], A2472), 1, 0)</f>
        <v>0</v>
      </c>
      <c r="D2472" s="85">
        <f>IF(COUNTIF(Table9[Tag Number], A2472), 1, 0)</f>
        <v>1</v>
      </c>
      <c r="E2472" s="86">
        <f>IF(COUNTIF(Table10[Tag Number], A2472), 1, 0)</f>
        <v>0</v>
      </c>
      <c r="F2472" s="86">
        <f>IF(COUNTIF(Table11[Tag Number], A2472), 1, 0)</f>
        <v>0</v>
      </c>
      <c r="G2472" s="87">
        <f t="shared" si="79"/>
        <v>1</v>
      </c>
      <c r="H2472" s="88" t="str" cm="1">
        <f t="array" ref="H2472">_xlfn.IFS(OR(_xlfn.XLOOKUP(A2472,Table9[Tag Number],Table9[Status],"-",0)="Dead",
        _xlfn.XLOOKUP(A2472,Table10[Tag Number],Table10[Status],"-",0)="Dead",
        _xlfn.XLOOKUP(A2472,Table11[Tag Number],Table11[Status],"-",0)="Dead",
        _xlfn.XLOOKUP(A2472,Table8[Tag Number],Table8[Status],"-",0)="Dead"),"Dead",
     OR(_xlfn.XLOOKUP(A2472,Table11[Tag Number],Table11[Status],"-",0)="Alive",
        _xlfn.XLOOKUP(A2472,Table10[Tag Number],Table10[Status],"-",0)="Alive",
        _xlfn.XLOOKUP(A2472,Table9[Tag Number],Table9[Status],"-",0)="Alive",
        _xlfn.XLOOKUP(A2472,Table8[Tag Number],Table8[Status],"-",0)="Alive"),"Alive",
     OR(_xlfn.XLOOKUP(A2472,Table9[Tag Number],Table9[Status],"-",0)="-",
        _xlfn.XLOOKUP(A2472,Table10[Tag Number],Table10[Status],"-",0)="-",
        _xlfn.XLOOKUP(A2472,Table11[Tag Number],Table11[Status],"-",0)="-",
        _xlfn.XLOOKUP(A2472,Table8[Tag Number],Table8[Status],"-",0)="-"),
   "-")</f>
        <v>Alive</v>
      </c>
      <c r="I2472" s="88" t="str">
        <f>IF((_xlfn.XLOOKUP(B2472,[2]Sheet1!$A$2:$A$198,[2]Sheet1!$B$2:$B$198,"-",0)="Glade"),"Out","No")</f>
        <v>No</v>
      </c>
      <c r="J2472" s="94"/>
      <c r="K2472" s="95"/>
      <c r="L2472" s="95"/>
      <c r="M2472" s="95"/>
      <c r="N2472" s="96"/>
      <c r="O2472" s="89"/>
      <c r="R2472" t="b">
        <f t="shared" si="78"/>
        <v>0</v>
      </c>
    </row>
    <row r="2473" spans="1:18" ht="15" thickBot="1" x14ac:dyDescent="0.35">
      <c r="A2473" s="3" t="s">
        <v>2864</v>
      </c>
      <c r="B2473" s="3" t="s">
        <v>1137</v>
      </c>
      <c r="C2473" s="84">
        <f>IF(COUNTIF(Table8[Tag Number], A2473), 1, 0)</f>
        <v>0</v>
      </c>
      <c r="D2473" s="85">
        <f>IF(COUNTIF(Table9[Tag Number], A2473), 1, 0)</f>
        <v>0</v>
      </c>
      <c r="E2473" s="86">
        <f>IF(COUNTIF(Table10[Tag Number], A2473), 1, 0)</f>
        <v>0</v>
      </c>
      <c r="F2473" s="86">
        <f>IF(COUNTIF(Table11[Tag Number], A2473), 1, 0)</f>
        <v>0</v>
      </c>
      <c r="G2473" s="87">
        <f t="shared" si="79"/>
        <v>0</v>
      </c>
      <c r="H2473" s="88" t="str" cm="1">
        <f t="array" ref="H2473">_xlfn.IFS(OR(_xlfn.XLOOKUP(A2473,Table9[Tag Number],Table9[Status],"-",0)="Dead",
        _xlfn.XLOOKUP(A2473,Table10[Tag Number],Table10[Status],"-",0)="Dead",
        _xlfn.XLOOKUP(A2473,Table11[Tag Number],Table11[Status],"-",0)="Dead",
        _xlfn.XLOOKUP(A2473,Table8[Tag Number],Table8[Status],"-",0)="Dead"),"Dead",
     OR(_xlfn.XLOOKUP(A2473,Table11[Tag Number],Table11[Status],"-",0)="Alive",
        _xlfn.XLOOKUP(A2473,Table10[Tag Number],Table10[Status],"-",0)="Alive",
        _xlfn.XLOOKUP(A2473,Table9[Tag Number],Table9[Status],"-",0)="Alive",
        _xlfn.XLOOKUP(A2473,Table8[Tag Number],Table8[Status],"-",0)="Alive"),"Alive",
     OR(_xlfn.XLOOKUP(A2473,Table9[Tag Number],Table9[Status],"-",0)="-",
        _xlfn.XLOOKUP(A2473,Table10[Tag Number],Table10[Status],"-",0)="-",
        _xlfn.XLOOKUP(A2473,Table11[Tag Number],Table11[Status],"-",0)="-",
        _xlfn.XLOOKUP(A2473,Table8[Tag Number],Table8[Status],"-",0)="-"),
   "-")</f>
        <v>-</v>
      </c>
      <c r="I2473" s="88" t="str">
        <f>IF((_xlfn.XLOOKUP(B2473,[2]Sheet1!$A$2:$A$198,[2]Sheet1!$B$2:$B$198,"-",0)="Glade"),"Out","No")</f>
        <v>No</v>
      </c>
      <c r="J2473" s="94"/>
      <c r="K2473" s="95"/>
      <c r="L2473" s="95"/>
      <c r="M2473" s="95"/>
      <c r="N2473" s="96"/>
      <c r="O2473" s="89"/>
      <c r="R2473" t="b">
        <f t="shared" si="78"/>
        <v>0</v>
      </c>
    </row>
    <row r="2474" spans="1:18" ht="15" thickBot="1" x14ac:dyDescent="0.35">
      <c r="A2474" s="2" t="s">
        <v>2865</v>
      </c>
      <c r="B2474" s="2" t="s">
        <v>1137</v>
      </c>
      <c r="C2474" s="84">
        <f>IF(COUNTIF(Table8[Tag Number], A2474), 1, 0)</f>
        <v>0</v>
      </c>
      <c r="D2474" s="85">
        <f>IF(COUNTIF(Table9[Tag Number], A2474), 1, 0)</f>
        <v>0</v>
      </c>
      <c r="E2474" s="86">
        <f>IF(COUNTIF(Table10[Tag Number], A2474), 1, 0)</f>
        <v>0</v>
      </c>
      <c r="F2474" s="86">
        <f>IF(COUNTIF(Table11[Tag Number], A2474), 1, 0)</f>
        <v>0</v>
      </c>
      <c r="G2474" s="87">
        <f t="shared" si="79"/>
        <v>0</v>
      </c>
      <c r="H2474" s="88" t="str" cm="1">
        <f t="array" ref="H2474">_xlfn.IFS(OR(_xlfn.XLOOKUP(A2474,Table9[Tag Number],Table9[Status],"-",0)="Dead",
        _xlfn.XLOOKUP(A2474,Table10[Tag Number],Table10[Status],"-",0)="Dead",
        _xlfn.XLOOKUP(A2474,Table11[Tag Number],Table11[Status],"-",0)="Dead",
        _xlfn.XLOOKUP(A2474,Table8[Tag Number],Table8[Status],"-",0)="Dead"),"Dead",
     OR(_xlfn.XLOOKUP(A2474,Table11[Tag Number],Table11[Status],"-",0)="Alive",
        _xlfn.XLOOKUP(A2474,Table10[Tag Number],Table10[Status],"-",0)="Alive",
        _xlfn.XLOOKUP(A2474,Table9[Tag Number],Table9[Status],"-",0)="Alive",
        _xlfn.XLOOKUP(A2474,Table8[Tag Number],Table8[Status],"-",0)="Alive"),"Alive",
     OR(_xlfn.XLOOKUP(A2474,Table9[Tag Number],Table9[Status],"-",0)="-",
        _xlfn.XLOOKUP(A2474,Table10[Tag Number],Table10[Status],"-",0)="-",
        _xlfn.XLOOKUP(A2474,Table11[Tag Number],Table11[Status],"-",0)="-",
        _xlfn.XLOOKUP(A2474,Table8[Tag Number],Table8[Status],"-",0)="-"),
   "-")</f>
        <v>-</v>
      </c>
      <c r="I2474" s="88" t="str">
        <f>IF((_xlfn.XLOOKUP(B2474,[2]Sheet1!$A$2:$A$198,[2]Sheet1!$B$2:$B$198,"-",0)="Glade"),"Out","No")</f>
        <v>No</v>
      </c>
      <c r="J2474" s="94"/>
      <c r="K2474" s="95"/>
      <c r="L2474" s="95"/>
      <c r="M2474" s="95"/>
      <c r="N2474" s="96"/>
      <c r="O2474" s="89"/>
      <c r="R2474" t="b">
        <f t="shared" si="78"/>
        <v>0</v>
      </c>
    </row>
    <row r="2475" spans="1:18" ht="15" thickBot="1" x14ac:dyDescent="0.35">
      <c r="A2475" s="3" t="s">
        <v>2866</v>
      </c>
      <c r="B2475" s="3" t="s">
        <v>1137</v>
      </c>
      <c r="C2475" s="84">
        <f>IF(COUNTIF(Table8[Tag Number], A2475), 1, 0)</f>
        <v>0</v>
      </c>
      <c r="D2475" s="85">
        <f>IF(COUNTIF(Table9[Tag Number], A2475), 1, 0)</f>
        <v>0</v>
      </c>
      <c r="E2475" s="86">
        <f>IF(COUNTIF(Table10[Tag Number], A2475), 1, 0)</f>
        <v>0</v>
      </c>
      <c r="F2475" s="86">
        <f>IF(COUNTIF(Table11[Tag Number], A2475), 1, 0)</f>
        <v>0</v>
      </c>
      <c r="G2475" s="87">
        <f t="shared" si="79"/>
        <v>0</v>
      </c>
      <c r="H2475" s="88" t="str" cm="1">
        <f t="array" ref="H2475">_xlfn.IFS(OR(_xlfn.XLOOKUP(A2475,Table9[Tag Number],Table9[Status],"-",0)="Dead",
        _xlfn.XLOOKUP(A2475,Table10[Tag Number],Table10[Status],"-",0)="Dead",
        _xlfn.XLOOKUP(A2475,Table11[Tag Number],Table11[Status],"-",0)="Dead",
        _xlfn.XLOOKUP(A2475,Table8[Tag Number],Table8[Status],"-",0)="Dead"),"Dead",
     OR(_xlfn.XLOOKUP(A2475,Table11[Tag Number],Table11[Status],"-",0)="Alive",
        _xlfn.XLOOKUP(A2475,Table10[Tag Number],Table10[Status],"-",0)="Alive",
        _xlfn.XLOOKUP(A2475,Table9[Tag Number],Table9[Status],"-",0)="Alive",
        _xlfn.XLOOKUP(A2475,Table8[Tag Number],Table8[Status],"-",0)="Alive"),"Alive",
     OR(_xlfn.XLOOKUP(A2475,Table9[Tag Number],Table9[Status],"-",0)="-",
        _xlfn.XLOOKUP(A2475,Table10[Tag Number],Table10[Status],"-",0)="-",
        _xlfn.XLOOKUP(A2475,Table11[Tag Number],Table11[Status],"-",0)="-",
        _xlfn.XLOOKUP(A2475,Table8[Tag Number],Table8[Status],"-",0)="-"),
   "-")</f>
        <v>-</v>
      </c>
      <c r="I2475" s="88" t="str">
        <f>IF((_xlfn.XLOOKUP(B2475,[2]Sheet1!$A$2:$A$198,[2]Sheet1!$B$2:$B$198,"-",0)="Glade"),"Out","No")</f>
        <v>No</v>
      </c>
      <c r="J2475" s="94"/>
      <c r="K2475" s="95"/>
      <c r="L2475" s="95"/>
      <c r="M2475" s="95"/>
      <c r="N2475" s="96"/>
      <c r="O2475" s="89"/>
      <c r="R2475" t="b">
        <f t="shared" si="78"/>
        <v>0</v>
      </c>
    </row>
    <row r="2476" spans="1:18" ht="15" thickBot="1" x14ac:dyDescent="0.35">
      <c r="A2476" s="2" t="s">
        <v>2867</v>
      </c>
      <c r="B2476" s="2" t="s">
        <v>1137</v>
      </c>
      <c r="C2476" s="84">
        <f>IF(COUNTIF(Table8[Tag Number], A2476), 1, 0)</f>
        <v>0</v>
      </c>
      <c r="D2476" s="85">
        <f>IF(COUNTIF(Table9[Tag Number], A2476), 1, 0)</f>
        <v>0</v>
      </c>
      <c r="E2476" s="86">
        <f>IF(COUNTIF(Table10[Tag Number], A2476), 1, 0)</f>
        <v>0</v>
      </c>
      <c r="F2476" s="86">
        <f>IF(COUNTIF(Table11[Tag Number], A2476), 1, 0)</f>
        <v>0</v>
      </c>
      <c r="G2476" s="87">
        <f t="shared" si="79"/>
        <v>0</v>
      </c>
      <c r="H2476" s="88" t="str" cm="1">
        <f t="array" ref="H2476">_xlfn.IFS(OR(_xlfn.XLOOKUP(A2476,Table9[Tag Number],Table9[Status],"-",0)="Dead",
        _xlfn.XLOOKUP(A2476,Table10[Tag Number],Table10[Status],"-",0)="Dead",
        _xlfn.XLOOKUP(A2476,Table11[Tag Number],Table11[Status],"-",0)="Dead",
        _xlfn.XLOOKUP(A2476,Table8[Tag Number],Table8[Status],"-",0)="Dead"),"Dead",
     OR(_xlfn.XLOOKUP(A2476,Table11[Tag Number],Table11[Status],"-",0)="Alive",
        _xlfn.XLOOKUP(A2476,Table10[Tag Number],Table10[Status],"-",0)="Alive",
        _xlfn.XLOOKUP(A2476,Table9[Tag Number],Table9[Status],"-",0)="Alive",
        _xlfn.XLOOKUP(A2476,Table8[Tag Number],Table8[Status],"-",0)="Alive"),"Alive",
     OR(_xlfn.XLOOKUP(A2476,Table9[Tag Number],Table9[Status],"-",0)="-",
        _xlfn.XLOOKUP(A2476,Table10[Tag Number],Table10[Status],"-",0)="-",
        _xlfn.XLOOKUP(A2476,Table11[Tag Number],Table11[Status],"-",0)="-",
        _xlfn.XLOOKUP(A2476,Table8[Tag Number],Table8[Status],"-",0)="-"),
   "-")</f>
        <v>-</v>
      </c>
      <c r="I2476" s="88" t="str">
        <f>IF((_xlfn.XLOOKUP(B2476,[2]Sheet1!$A$2:$A$198,[2]Sheet1!$B$2:$B$198,"-",0)="Glade"),"Out","No")</f>
        <v>No</v>
      </c>
      <c r="J2476" s="94"/>
      <c r="K2476" s="95"/>
      <c r="L2476" s="95"/>
      <c r="M2476" s="95"/>
      <c r="N2476" s="96"/>
      <c r="O2476" s="89"/>
      <c r="R2476" t="b">
        <f t="shared" si="78"/>
        <v>0</v>
      </c>
    </row>
    <row r="2477" spans="1:18" ht="15" thickBot="1" x14ac:dyDescent="0.35">
      <c r="A2477" s="3" t="s">
        <v>2868</v>
      </c>
      <c r="B2477" s="3" t="s">
        <v>1137</v>
      </c>
      <c r="C2477" s="84">
        <f>IF(COUNTIF(Table8[Tag Number], A2477), 1, 0)</f>
        <v>0</v>
      </c>
      <c r="D2477" s="85">
        <f>IF(COUNTIF(Table9[Tag Number], A2477), 1, 0)</f>
        <v>0</v>
      </c>
      <c r="E2477" s="86">
        <f>IF(COUNTIF(Table10[Tag Number], A2477), 1, 0)</f>
        <v>0</v>
      </c>
      <c r="F2477" s="86">
        <f>IF(COUNTIF(Table11[Tag Number], A2477), 1, 0)</f>
        <v>0</v>
      </c>
      <c r="G2477" s="87">
        <f t="shared" si="79"/>
        <v>0</v>
      </c>
      <c r="H2477" s="88" t="str" cm="1">
        <f t="array" ref="H2477">_xlfn.IFS(OR(_xlfn.XLOOKUP(A2477,Table9[Tag Number],Table9[Status],"-",0)="Dead",
        _xlfn.XLOOKUP(A2477,Table10[Tag Number],Table10[Status],"-",0)="Dead",
        _xlfn.XLOOKUP(A2477,Table11[Tag Number],Table11[Status],"-",0)="Dead",
        _xlfn.XLOOKUP(A2477,Table8[Tag Number],Table8[Status],"-",0)="Dead"),"Dead",
     OR(_xlfn.XLOOKUP(A2477,Table11[Tag Number],Table11[Status],"-",0)="Alive",
        _xlfn.XLOOKUP(A2477,Table10[Tag Number],Table10[Status],"-",0)="Alive",
        _xlfn.XLOOKUP(A2477,Table9[Tag Number],Table9[Status],"-",0)="Alive",
        _xlfn.XLOOKUP(A2477,Table8[Tag Number],Table8[Status],"-",0)="Alive"),"Alive",
     OR(_xlfn.XLOOKUP(A2477,Table9[Tag Number],Table9[Status],"-",0)="-",
        _xlfn.XLOOKUP(A2477,Table10[Tag Number],Table10[Status],"-",0)="-",
        _xlfn.XLOOKUP(A2477,Table11[Tag Number],Table11[Status],"-",0)="-",
        _xlfn.XLOOKUP(A2477,Table8[Tag Number],Table8[Status],"-",0)="-"),
   "-")</f>
        <v>-</v>
      </c>
      <c r="I2477" s="88" t="str">
        <f>IF((_xlfn.XLOOKUP(B2477,[2]Sheet1!$A$2:$A$198,[2]Sheet1!$B$2:$B$198,"-",0)="Glade"),"Out","No")</f>
        <v>No</v>
      </c>
      <c r="J2477" s="94"/>
      <c r="K2477" s="95"/>
      <c r="L2477" s="95"/>
      <c r="M2477" s="95"/>
      <c r="N2477" s="96"/>
      <c r="O2477" s="89"/>
      <c r="R2477" t="b">
        <f t="shared" si="78"/>
        <v>0</v>
      </c>
    </row>
    <row r="2478" spans="1:18" ht="15" thickBot="1" x14ac:dyDescent="0.35">
      <c r="A2478" s="2" t="s">
        <v>2869</v>
      </c>
      <c r="B2478" s="2" t="s">
        <v>1137</v>
      </c>
      <c r="C2478" s="84">
        <f>IF(COUNTIF(Table8[Tag Number], A2478), 1, 0)</f>
        <v>0</v>
      </c>
      <c r="D2478" s="85">
        <f>IF(COUNTIF(Table9[Tag Number], A2478), 1, 0)</f>
        <v>0</v>
      </c>
      <c r="E2478" s="86">
        <f>IF(COUNTIF(Table10[Tag Number], A2478), 1, 0)</f>
        <v>0</v>
      </c>
      <c r="F2478" s="86">
        <f>IF(COUNTIF(Table11[Tag Number], A2478), 1, 0)</f>
        <v>0</v>
      </c>
      <c r="G2478" s="87">
        <f t="shared" si="79"/>
        <v>0</v>
      </c>
      <c r="H2478" s="88" t="str" cm="1">
        <f t="array" ref="H2478">_xlfn.IFS(OR(_xlfn.XLOOKUP(A2478,Table9[Tag Number],Table9[Status],"-",0)="Dead",
        _xlfn.XLOOKUP(A2478,Table10[Tag Number],Table10[Status],"-",0)="Dead",
        _xlfn.XLOOKUP(A2478,Table11[Tag Number],Table11[Status],"-",0)="Dead",
        _xlfn.XLOOKUP(A2478,Table8[Tag Number],Table8[Status],"-",0)="Dead"),"Dead",
     OR(_xlfn.XLOOKUP(A2478,Table11[Tag Number],Table11[Status],"-",0)="Alive",
        _xlfn.XLOOKUP(A2478,Table10[Tag Number],Table10[Status],"-",0)="Alive",
        _xlfn.XLOOKUP(A2478,Table9[Tag Number],Table9[Status],"-",0)="Alive",
        _xlfn.XLOOKUP(A2478,Table8[Tag Number],Table8[Status],"-",0)="Alive"),"Alive",
     OR(_xlfn.XLOOKUP(A2478,Table9[Tag Number],Table9[Status],"-",0)="-",
        _xlfn.XLOOKUP(A2478,Table10[Tag Number],Table10[Status],"-",0)="-",
        _xlfn.XLOOKUP(A2478,Table11[Tag Number],Table11[Status],"-",0)="-",
        _xlfn.XLOOKUP(A2478,Table8[Tag Number],Table8[Status],"-",0)="-"),
   "-")</f>
        <v>-</v>
      </c>
      <c r="I2478" s="88" t="str">
        <f>IF((_xlfn.XLOOKUP(B2478,[2]Sheet1!$A$2:$A$198,[2]Sheet1!$B$2:$B$198,"-",0)="Glade"),"Out","No")</f>
        <v>No</v>
      </c>
      <c r="J2478" s="94"/>
      <c r="K2478" s="95"/>
      <c r="L2478" s="95"/>
      <c r="M2478" s="95"/>
      <c r="N2478" s="96"/>
      <c r="O2478" s="89"/>
      <c r="R2478" t="b">
        <f t="shared" si="78"/>
        <v>0</v>
      </c>
    </row>
    <row r="2479" spans="1:18" ht="15" thickBot="1" x14ac:dyDescent="0.35">
      <c r="A2479" s="3" t="s">
        <v>372</v>
      </c>
      <c r="B2479" s="3" t="s">
        <v>1137</v>
      </c>
      <c r="C2479" s="84">
        <f>IF(COUNTIF(Table8[Tag Number], A2479), 1, 0)</f>
        <v>1</v>
      </c>
      <c r="D2479" s="85">
        <f>IF(COUNTIF(Table9[Tag Number], A2479), 1, 0)</f>
        <v>0</v>
      </c>
      <c r="E2479" s="86">
        <f>IF(COUNTIF(Table10[Tag Number], A2479), 1, 0)</f>
        <v>1</v>
      </c>
      <c r="F2479" s="86">
        <f>IF(COUNTIF(Table11[Tag Number], A2479), 1, 0)</f>
        <v>0</v>
      </c>
      <c r="G2479" s="87">
        <f t="shared" si="79"/>
        <v>2</v>
      </c>
      <c r="H2479" s="88" t="str" cm="1">
        <f t="array" ref="H2479">_xlfn.IFS(OR(_xlfn.XLOOKUP(A2479,Table9[Tag Number],Table9[Status],"-",0)="Dead",
        _xlfn.XLOOKUP(A2479,Table10[Tag Number],Table10[Status],"-",0)="Dead",
        _xlfn.XLOOKUP(A2479,Table11[Tag Number],Table11[Status],"-",0)="Dead",
        _xlfn.XLOOKUP(A2479,Table8[Tag Number],Table8[Status],"-",0)="Dead"),"Dead",
     OR(_xlfn.XLOOKUP(A2479,Table11[Tag Number],Table11[Status],"-",0)="Alive",
        _xlfn.XLOOKUP(A2479,Table10[Tag Number],Table10[Status],"-",0)="Alive",
        _xlfn.XLOOKUP(A2479,Table9[Tag Number],Table9[Status],"-",0)="Alive",
        _xlfn.XLOOKUP(A2479,Table8[Tag Number],Table8[Status],"-",0)="Alive"),"Alive",
     OR(_xlfn.XLOOKUP(A2479,Table9[Tag Number],Table9[Status],"-",0)="-",
        _xlfn.XLOOKUP(A2479,Table10[Tag Number],Table10[Status],"-",0)="-",
        _xlfn.XLOOKUP(A2479,Table11[Tag Number],Table11[Status],"-",0)="-",
        _xlfn.XLOOKUP(A2479,Table8[Tag Number],Table8[Status],"-",0)="-"),
   "-")</f>
        <v>Alive</v>
      </c>
      <c r="I2479" s="88" t="str">
        <f>IF((_xlfn.XLOOKUP(B2479,[2]Sheet1!$A$2:$A$198,[2]Sheet1!$B$2:$B$198,"-",0)="Glade"),"Out","No")</f>
        <v>No</v>
      </c>
      <c r="J2479" s="94"/>
      <c r="K2479" s="95"/>
      <c r="L2479" s="95"/>
      <c r="M2479" s="95"/>
      <c r="N2479" s="96"/>
      <c r="O2479" s="89"/>
      <c r="R2479" t="str">
        <f t="shared" si="78"/>
        <v>D516</v>
      </c>
    </row>
    <row r="2480" spans="1:18" ht="15" thickBot="1" x14ac:dyDescent="0.35">
      <c r="A2480" s="2" t="s">
        <v>2870</v>
      </c>
      <c r="B2480" s="2" t="s">
        <v>1137</v>
      </c>
      <c r="C2480" s="84">
        <f>IF(COUNTIF(Table8[Tag Number], A2480), 1, 0)</f>
        <v>0</v>
      </c>
      <c r="D2480" s="85">
        <f>IF(COUNTIF(Table9[Tag Number], A2480), 1, 0)</f>
        <v>0</v>
      </c>
      <c r="E2480" s="86">
        <f>IF(COUNTIF(Table10[Tag Number], A2480), 1, 0)</f>
        <v>0</v>
      </c>
      <c r="F2480" s="86">
        <f>IF(COUNTIF(Table11[Tag Number], A2480), 1, 0)</f>
        <v>0</v>
      </c>
      <c r="G2480" s="87">
        <f t="shared" si="79"/>
        <v>0</v>
      </c>
      <c r="H2480" s="88" t="str" cm="1">
        <f t="array" ref="H2480">_xlfn.IFS(OR(_xlfn.XLOOKUP(A2480,Table9[Tag Number],Table9[Status],"-",0)="Dead",
        _xlfn.XLOOKUP(A2480,Table10[Tag Number],Table10[Status],"-",0)="Dead",
        _xlfn.XLOOKUP(A2480,Table11[Tag Number],Table11[Status],"-",0)="Dead",
        _xlfn.XLOOKUP(A2480,Table8[Tag Number],Table8[Status],"-",0)="Dead"),"Dead",
     OR(_xlfn.XLOOKUP(A2480,Table11[Tag Number],Table11[Status],"-",0)="Alive",
        _xlfn.XLOOKUP(A2480,Table10[Tag Number],Table10[Status],"-",0)="Alive",
        _xlfn.XLOOKUP(A2480,Table9[Tag Number],Table9[Status],"-",0)="Alive",
        _xlfn.XLOOKUP(A2480,Table8[Tag Number],Table8[Status],"-",0)="Alive"),"Alive",
     OR(_xlfn.XLOOKUP(A2480,Table9[Tag Number],Table9[Status],"-",0)="-",
        _xlfn.XLOOKUP(A2480,Table10[Tag Number],Table10[Status],"-",0)="-",
        _xlfn.XLOOKUP(A2480,Table11[Tag Number],Table11[Status],"-",0)="-",
        _xlfn.XLOOKUP(A2480,Table8[Tag Number],Table8[Status],"-",0)="-"),
   "-")</f>
        <v>-</v>
      </c>
      <c r="I2480" s="88" t="str">
        <f>IF((_xlfn.XLOOKUP(B2480,[2]Sheet1!$A$2:$A$198,[2]Sheet1!$B$2:$B$198,"-",0)="Glade"),"Out","No")</f>
        <v>No</v>
      </c>
      <c r="J2480" s="94"/>
      <c r="K2480" s="95"/>
      <c r="L2480" s="95"/>
      <c r="M2480" s="95"/>
      <c r="N2480" s="96"/>
      <c r="O2480" s="89"/>
      <c r="R2480" t="b">
        <f t="shared" si="78"/>
        <v>0</v>
      </c>
    </row>
    <row r="2481" spans="1:18" ht="15" thickBot="1" x14ac:dyDescent="0.35">
      <c r="A2481" s="3" t="s">
        <v>2871</v>
      </c>
      <c r="B2481" s="3" t="s">
        <v>1137</v>
      </c>
      <c r="C2481" s="84">
        <f>IF(COUNTIF(Table8[Tag Number], A2481), 1, 0)</f>
        <v>0</v>
      </c>
      <c r="D2481" s="85">
        <f>IF(COUNTIF(Table9[Tag Number], A2481), 1, 0)</f>
        <v>0</v>
      </c>
      <c r="E2481" s="86">
        <f>IF(COUNTIF(Table10[Tag Number], A2481), 1, 0)</f>
        <v>0</v>
      </c>
      <c r="F2481" s="86">
        <f>IF(COUNTIF(Table11[Tag Number], A2481), 1, 0)</f>
        <v>0</v>
      </c>
      <c r="G2481" s="87">
        <f t="shared" si="79"/>
        <v>0</v>
      </c>
      <c r="H2481" s="88" t="str" cm="1">
        <f t="array" ref="H2481">_xlfn.IFS(OR(_xlfn.XLOOKUP(A2481,Table9[Tag Number],Table9[Status],"-",0)="Dead",
        _xlfn.XLOOKUP(A2481,Table10[Tag Number],Table10[Status],"-",0)="Dead",
        _xlfn.XLOOKUP(A2481,Table11[Tag Number],Table11[Status],"-",0)="Dead",
        _xlfn.XLOOKUP(A2481,Table8[Tag Number],Table8[Status],"-",0)="Dead"),"Dead",
     OR(_xlfn.XLOOKUP(A2481,Table11[Tag Number],Table11[Status],"-",0)="Alive",
        _xlfn.XLOOKUP(A2481,Table10[Tag Number],Table10[Status],"-",0)="Alive",
        _xlfn.XLOOKUP(A2481,Table9[Tag Number],Table9[Status],"-",0)="Alive",
        _xlfn.XLOOKUP(A2481,Table8[Tag Number],Table8[Status],"-",0)="Alive"),"Alive",
     OR(_xlfn.XLOOKUP(A2481,Table9[Tag Number],Table9[Status],"-",0)="-",
        _xlfn.XLOOKUP(A2481,Table10[Tag Number],Table10[Status],"-",0)="-",
        _xlfn.XLOOKUP(A2481,Table11[Tag Number],Table11[Status],"-",0)="-",
        _xlfn.XLOOKUP(A2481,Table8[Tag Number],Table8[Status],"-",0)="-"),
   "-")</f>
        <v>-</v>
      </c>
      <c r="I2481" s="88" t="str">
        <f>IF((_xlfn.XLOOKUP(B2481,[2]Sheet1!$A$2:$A$198,[2]Sheet1!$B$2:$B$198,"-",0)="Glade"),"Out","No")</f>
        <v>No</v>
      </c>
      <c r="J2481" s="94"/>
      <c r="K2481" s="95"/>
      <c r="L2481" s="95"/>
      <c r="M2481" s="95"/>
      <c r="N2481" s="96"/>
      <c r="O2481" s="89"/>
      <c r="R2481" t="b">
        <f t="shared" si="78"/>
        <v>0</v>
      </c>
    </row>
    <row r="2482" spans="1:18" ht="15" thickBot="1" x14ac:dyDescent="0.35">
      <c r="A2482" s="2" t="s">
        <v>520</v>
      </c>
      <c r="B2482" s="2" t="s">
        <v>1137</v>
      </c>
      <c r="C2482" s="84">
        <f>IF(COUNTIF(Table8[Tag Number], A2482), 1, 0)</f>
        <v>1</v>
      </c>
      <c r="D2482" s="85">
        <f>IF(COUNTIF(Table9[Tag Number], A2482), 1, 0)</f>
        <v>0</v>
      </c>
      <c r="E2482" s="86">
        <f>IF(COUNTIF(Table10[Tag Number], A2482), 1, 0)</f>
        <v>0</v>
      </c>
      <c r="F2482" s="86">
        <f>IF(COUNTIF(Table11[Tag Number], A2482), 1, 0)</f>
        <v>0</v>
      </c>
      <c r="G2482" s="87">
        <f t="shared" si="79"/>
        <v>1</v>
      </c>
      <c r="H2482" s="88" t="str" cm="1">
        <f t="array" ref="H2482">_xlfn.IFS(OR(_xlfn.XLOOKUP(A2482,Table9[Tag Number],Table9[Status],"-",0)="Dead",
        _xlfn.XLOOKUP(A2482,Table10[Tag Number],Table10[Status],"-",0)="Dead",
        _xlfn.XLOOKUP(A2482,Table11[Tag Number],Table11[Status],"-",0)="Dead",
        _xlfn.XLOOKUP(A2482,Table8[Tag Number],Table8[Status],"-",0)="Dead"),"Dead",
     OR(_xlfn.XLOOKUP(A2482,Table11[Tag Number],Table11[Status],"-",0)="Alive",
        _xlfn.XLOOKUP(A2482,Table10[Tag Number],Table10[Status],"-",0)="Alive",
        _xlfn.XLOOKUP(A2482,Table9[Tag Number],Table9[Status],"-",0)="Alive",
        _xlfn.XLOOKUP(A2482,Table8[Tag Number],Table8[Status],"-",0)="Alive"),"Alive",
     OR(_xlfn.XLOOKUP(A2482,Table9[Tag Number],Table9[Status],"-",0)="-",
        _xlfn.XLOOKUP(A2482,Table10[Tag Number],Table10[Status],"-",0)="-",
        _xlfn.XLOOKUP(A2482,Table11[Tag Number],Table11[Status],"-",0)="-",
        _xlfn.XLOOKUP(A2482,Table8[Tag Number],Table8[Status],"-",0)="-"),
   "-")</f>
        <v>Alive</v>
      </c>
      <c r="I2482" s="88" t="str">
        <f>IF((_xlfn.XLOOKUP(B2482,[2]Sheet1!$A$2:$A$198,[2]Sheet1!$B$2:$B$198,"-",0)="Glade"),"Out","No")</f>
        <v>No</v>
      </c>
      <c r="J2482" s="94"/>
      <c r="K2482" s="95"/>
      <c r="L2482" s="95"/>
      <c r="M2482" s="95"/>
      <c r="N2482" s="96"/>
      <c r="O2482" s="89"/>
      <c r="R2482" t="b">
        <f t="shared" si="78"/>
        <v>0</v>
      </c>
    </row>
    <row r="2483" spans="1:18" ht="15" thickBot="1" x14ac:dyDescent="0.35">
      <c r="A2483" s="3" t="s">
        <v>926</v>
      </c>
      <c r="B2483" s="3" t="s">
        <v>1137</v>
      </c>
      <c r="C2483" s="84">
        <f>IF(COUNTIF(Table8[Tag Number], A2483), 1, 0)</f>
        <v>1</v>
      </c>
      <c r="D2483" s="85">
        <f>IF(COUNTIF(Table9[Tag Number], A2483), 1, 0)</f>
        <v>0</v>
      </c>
      <c r="E2483" s="86">
        <f>IF(COUNTIF(Table10[Tag Number], A2483), 1, 0)</f>
        <v>0</v>
      </c>
      <c r="F2483" s="86">
        <f>IF(COUNTIF(Table11[Tag Number], A2483), 1, 0)</f>
        <v>0</v>
      </c>
      <c r="G2483" s="87">
        <f t="shared" si="79"/>
        <v>1</v>
      </c>
      <c r="H2483" s="88" t="str" cm="1">
        <f t="array" ref="H2483">_xlfn.IFS(OR(_xlfn.XLOOKUP(A2483,Table9[Tag Number],Table9[Status],"-",0)="Dead",
        _xlfn.XLOOKUP(A2483,Table10[Tag Number],Table10[Status],"-",0)="Dead",
        _xlfn.XLOOKUP(A2483,Table11[Tag Number],Table11[Status],"-",0)="Dead",
        _xlfn.XLOOKUP(A2483,Table8[Tag Number],Table8[Status],"-",0)="Dead"),"Dead",
     OR(_xlfn.XLOOKUP(A2483,Table11[Tag Number],Table11[Status],"-",0)="Alive",
        _xlfn.XLOOKUP(A2483,Table10[Tag Number],Table10[Status],"-",0)="Alive",
        _xlfn.XLOOKUP(A2483,Table9[Tag Number],Table9[Status],"-",0)="Alive",
        _xlfn.XLOOKUP(A2483,Table8[Tag Number],Table8[Status],"-",0)="Alive"),"Alive",
     OR(_xlfn.XLOOKUP(A2483,Table9[Tag Number],Table9[Status],"-",0)="-",
        _xlfn.XLOOKUP(A2483,Table10[Tag Number],Table10[Status],"-",0)="-",
        _xlfn.XLOOKUP(A2483,Table11[Tag Number],Table11[Status],"-",0)="-",
        _xlfn.XLOOKUP(A2483,Table8[Tag Number],Table8[Status],"-",0)="-"),
   "-")</f>
        <v>Alive</v>
      </c>
      <c r="I2483" s="88" t="str">
        <f>IF((_xlfn.XLOOKUP(B2483,[2]Sheet1!$A$2:$A$198,[2]Sheet1!$B$2:$B$198,"-",0)="Glade"),"Out","No")</f>
        <v>No</v>
      </c>
      <c r="J2483" s="94"/>
      <c r="K2483" s="95"/>
      <c r="L2483" s="95"/>
      <c r="M2483" s="95"/>
      <c r="N2483" s="96"/>
      <c r="O2483" s="89"/>
      <c r="R2483" t="b">
        <f t="shared" si="78"/>
        <v>0</v>
      </c>
    </row>
    <row r="2484" spans="1:18" ht="15" thickBot="1" x14ac:dyDescent="0.35">
      <c r="A2484" s="2" t="s">
        <v>866</v>
      </c>
      <c r="B2484" s="2" t="s">
        <v>1137</v>
      </c>
      <c r="C2484" s="84">
        <f>IF(COUNTIF(Table8[Tag Number], A2484), 1, 0)</f>
        <v>1</v>
      </c>
      <c r="D2484" s="85">
        <f>IF(COUNTIF(Table9[Tag Number], A2484), 1, 0)</f>
        <v>0</v>
      </c>
      <c r="E2484" s="86">
        <f>IF(COUNTIF(Table10[Tag Number], A2484), 1, 0)</f>
        <v>0</v>
      </c>
      <c r="F2484" s="86">
        <f>IF(COUNTIF(Table11[Tag Number], A2484), 1, 0)</f>
        <v>1</v>
      </c>
      <c r="G2484" s="87">
        <f t="shared" si="79"/>
        <v>2</v>
      </c>
      <c r="H2484" s="88" t="str" cm="1">
        <f t="array" ref="H2484">_xlfn.IFS(OR(_xlfn.XLOOKUP(A2484,Table9[Tag Number],Table9[Status],"-",0)="Dead",
        _xlfn.XLOOKUP(A2484,Table10[Tag Number],Table10[Status],"-",0)="Dead",
        _xlfn.XLOOKUP(A2484,Table11[Tag Number],Table11[Status],"-",0)="Dead",
        _xlfn.XLOOKUP(A2484,Table8[Tag Number],Table8[Status],"-",0)="Dead"),"Dead",
     OR(_xlfn.XLOOKUP(A2484,Table11[Tag Number],Table11[Status],"-",0)="Alive",
        _xlfn.XLOOKUP(A2484,Table10[Tag Number],Table10[Status],"-",0)="Alive",
        _xlfn.XLOOKUP(A2484,Table9[Tag Number],Table9[Status],"-",0)="Alive",
        _xlfn.XLOOKUP(A2484,Table8[Tag Number],Table8[Status],"-",0)="Alive"),"Alive",
     OR(_xlfn.XLOOKUP(A2484,Table9[Tag Number],Table9[Status],"-",0)="-",
        _xlfn.XLOOKUP(A2484,Table10[Tag Number],Table10[Status],"-",0)="-",
        _xlfn.XLOOKUP(A2484,Table11[Tag Number],Table11[Status],"-",0)="-",
        _xlfn.XLOOKUP(A2484,Table8[Tag Number],Table8[Status],"-",0)="-"),
   "-")</f>
        <v>Alive</v>
      </c>
      <c r="I2484" s="88" t="str">
        <f>IF((_xlfn.XLOOKUP(B2484,[2]Sheet1!$A$2:$A$198,[2]Sheet1!$B$2:$B$198,"-",0)="Glade"),"Out","No")</f>
        <v>No</v>
      </c>
      <c r="J2484" s="94"/>
      <c r="K2484" s="95"/>
      <c r="L2484" s="95"/>
      <c r="M2484" s="95"/>
      <c r="N2484" s="96"/>
      <c r="O2484" s="89"/>
      <c r="R2484" t="str">
        <f t="shared" si="78"/>
        <v>D521</v>
      </c>
    </row>
    <row r="2485" spans="1:18" ht="15" thickBot="1" x14ac:dyDescent="0.35">
      <c r="A2485" s="3" t="s">
        <v>2872</v>
      </c>
      <c r="B2485" s="3" t="s">
        <v>1137</v>
      </c>
      <c r="C2485" s="84">
        <f>IF(COUNTIF(Table8[Tag Number], A2485), 1, 0)</f>
        <v>0</v>
      </c>
      <c r="D2485" s="85">
        <f>IF(COUNTIF(Table9[Tag Number], A2485), 1, 0)</f>
        <v>0</v>
      </c>
      <c r="E2485" s="86">
        <f>IF(COUNTIF(Table10[Tag Number], A2485), 1, 0)</f>
        <v>0</v>
      </c>
      <c r="F2485" s="86">
        <f>IF(COUNTIF(Table11[Tag Number], A2485), 1, 0)</f>
        <v>0</v>
      </c>
      <c r="G2485" s="87">
        <f t="shared" si="79"/>
        <v>0</v>
      </c>
      <c r="H2485" s="88" t="str" cm="1">
        <f t="array" ref="H2485">_xlfn.IFS(OR(_xlfn.XLOOKUP(A2485,Table9[Tag Number],Table9[Status],"-",0)="Dead",
        _xlfn.XLOOKUP(A2485,Table10[Tag Number],Table10[Status],"-",0)="Dead",
        _xlfn.XLOOKUP(A2485,Table11[Tag Number],Table11[Status],"-",0)="Dead",
        _xlfn.XLOOKUP(A2485,Table8[Tag Number],Table8[Status],"-",0)="Dead"),"Dead",
     OR(_xlfn.XLOOKUP(A2485,Table11[Tag Number],Table11[Status],"-",0)="Alive",
        _xlfn.XLOOKUP(A2485,Table10[Tag Number],Table10[Status],"-",0)="Alive",
        _xlfn.XLOOKUP(A2485,Table9[Tag Number],Table9[Status],"-",0)="Alive",
        _xlfn.XLOOKUP(A2485,Table8[Tag Number],Table8[Status],"-",0)="Alive"),"Alive",
     OR(_xlfn.XLOOKUP(A2485,Table9[Tag Number],Table9[Status],"-",0)="-",
        _xlfn.XLOOKUP(A2485,Table10[Tag Number],Table10[Status],"-",0)="-",
        _xlfn.XLOOKUP(A2485,Table11[Tag Number],Table11[Status],"-",0)="-",
        _xlfn.XLOOKUP(A2485,Table8[Tag Number],Table8[Status],"-",0)="-"),
   "-")</f>
        <v>-</v>
      </c>
      <c r="I2485" s="88" t="str">
        <f>IF((_xlfn.XLOOKUP(B2485,[2]Sheet1!$A$2:$A$198,[2]Sheet1!$B$2:$B$198,"-",0)="Glade"),"Out","No")</f>
        <v>No</v>
      </c>
      <c r="J2485" s="94"/>
      <c r="K2485" s="95"/>
      <c r="L2485" s="95"/>
      <c r="M2485" s="95"/>
      <c r="N2485" s="96"/>
      <c r="O2485" s="89"/>
      <c r="R2485" t="b">
        <f t="shared" si="78"/>
        <v>0</v>
      </c>
    </row>
    <row r="2486" spans="1:18" ht="15" thickBot="1" x14ac:dyDescent="0.35">
      <c r="A2486" s="2" t="s">
        <v>2873</v>
      </c>
      <c r="B2486" s="2" t="s">
        <v>1137</v>
      </c>
      <c r="C2486" s="84">
        <f>IF(COUNTIF(Table8[Tag Number], A2486), 1, 0)</f>
        <v>0</v>
      </c>
      <c r="D2486" s="85">
        <f>IF(COUNTIF(Table9[Tag Number], A2486), 1, 0)</f>
        <v>0</v>
      </c>
      <c r="E2486" s="86">
        <f>IF(COUNTIF(Table10[Tag Number], A2486), 1, 0)</f>
        <v>0</v>
      </c>
      <c r="F2486" s="86">
        <f>IF(COUNTIF(Table11[Tag Number], A2486), 1, 0)</f>
        <v>0</v>
      </c>
      <c r="G2486" s="87">
        <f t="shared" si="79"/>
        <v>0</v>
      </c>
      <c r="H2486" s="88" t="str" cm="1">
        <f t="array" ref="H2486">_xlfn.IFS(OR(_xlfn.XLOOKUP(A2486,Table9[Tag Number],Table9[Status],"-",0)="Dead",
        _xlfn.XLOOKUP(A2486,Table10[Tag Number],Table10[Status],"-",0)="Dead",
        _xlfn.XLOOKUP(A2486,Table11[Tag Number],Table11[Status],"-",0)="Dead",
        _xlfn.XLOOKUP(A2486,Table8[Tag Number],Table8[Status],"-",0)="Dead"),"Dead",
     OR(_xlfn.XLOOKUP(A2486,Table11[Tag Number],Table11[Status],"-",0)="Alive",
        _xlfn.XLOOKUP(A2486,Table10[Tag Number],Table10[Status],"-",0)="Alive",
        _xlfn.XLOOKUP(A2486,Table9[Tag Number],Table9[Status],"-",0)="Alive",
        _xlfn.XLOOKUP(A2486,Table8[Tag Number],Table8[Status],"-",0)="Alive"),"Alive",
     OR(_xlfn.XLOOKUP(A2486,Table9[Tag Number],Table9[Status],"-",0)="-",
        _xlfn.XLOOKUP(A2486,Table10[Tag Number],Table10[Status],"-",0)="-",
        _xlfn.XLOOKUP(A2486,Table11[Tag Number],Table11[Status],"-",0)="-",
        _xlfn.XLOOKUP(A2486,Table8[Tag Number],Table8[Status],"-",0)="-"),
   "-")</f>
        <v>-</v>
      </c>
      <c r="I2486" s="88" t="str">
        <f>IF((_xlfn.XLOOKUP(B2486,[2]Sheet1!$A$2:$A$198,[2]Sheet1!$B$2:$B$198,"-",0)="Glade"),"Out","No")</f>
        <v>No</v>
      </c>
      <c r="J2486" s="94"/>
      <c r="K2486" s="95"/>
      <c r="L2486" s="95"/>
      <c r="M2486" s="95"/>
      <c r="N2486" s="96"/>
      <c r="O2486" s="89"/>
      <c r="R2486" t="b">
        <f t="shared" si="78"/>
        <v>0</v>
      </c>
    </row>
    <row r="2487" spans="1:18" ht="15" thickBot="1" x14ac:dyDescent="0.35">
      <c r="A2487" s="3" t="s">
        <v>676</v>
      </c>
      <c r="B2487" s="3" t="s">
        <v>1145</v>
      </c>
      <c r="C2487" s="84">
        <f>IF(COUNTIF(Table8[Tag Number], A2487), 1, 0)</f>
        <v>1</v>
      </c>
      <c r="D2487" s="85">
        <f>IF(COUNTIF(Table9[Tag Number], A2487), 1, 0)</f>
        <v>0</v>
      </c>
      <c r="E2487" s="86">
        <f>IF(COUNTIF(Table10[Tag Number], A2487), 1, 0)</f>
        <v>0</v>
      </c>
      <c r="F2487" s="86">
        <f>IF(COUNTIF(Table11[Tag Number], A2487), 1, 0)</f>
        <v>0</v>
      </c>
      <c r="G2487" s="87">
        <f t="shared" si="79"/>
        <v>1</v>
      </c>
      <c r="H2487" s="88" t="str" cm="1">
        <f t="array" ref="H2487">_xlfn.IFS(OR(_xlfn.XLOOKUP(A2487,Table9[Tag Number],Table9[Status],"-",0)="Dead",
        _xlfn.XLOOKUP(A2487,Table10[Tag Number],Table10[Status],"-",0)="Dead",
        _xlfn.XLOOKUP(A2487,Table11[Tag Number],Table11[Status],"-",0)="Dead",
        _xlfn.XLOOKUP(A2487,Table8[Tag Number],Table8[Status],"-",0)="Dead"),"Dead",
     OR(_xlfn.XLOOKUP(A2487,Table11[Tag Number],Table11[Status],"-",0)="Alive",
        _xlfn.XLOOKUP(A2487,Table10[Tag Number],Table10[Status],"-",0)="Alive",
        _xlfn.XLOOKUP(A2487,Table9[Tag Number],Table9[Status],"-",0)="Alive",
        _xlfn.XLOOKUP(A2487,Table8[Tag Number],Table8[Status],"-",0)="Alive"),"Alive",
     OR(_xlfn.XLOOKUP(A2487,Table9[Tag Number],Table9[Status],"-",0)="-",
        _xlfn.XLOOKUP(A2487,Table10[Tag Number],Table10[Status],"-",0)="-",
        _xlfn.XLOOKUP(A2487,Table11[Tag Number],Table11[Status],"-",0)="-",
        _xlfn.XLOOKUP(A2487,Table8[Tag Number],Table8[Status],"-",0)="-"),
   "-")</f>
        <v>Alive</v>
      </c>
      <c r="I2487" s="88" t="str">
        <f>IF((_xlfn.XLOOKUP(B2487,[2]Sheet1!$A$2:$A$198,[2]Sheet1!$B$2:$B$198,"-",0)="Glade"),"Out","No")</f>
        <v>No</v>
      </c>
      <c r="J2487" s="94"/>
      <c r="K2487" s="95"/>
      <c r="L2487" s="95"/>
      <c r="M2487" s="95"/>
      <c r="N2487" s="96"/>
      <c r="O2487" s="89"/>
      <c r="R2487" t="b">
        <f t="shared" si="78"/>
        <v>0</v>
      </c>
    </row>
    <row r="2488" spans="1:18" ht="15" thickBot="1" x14ac:dyDescent="0.35">
      <c r="A2488" s="2" t="s">
        <v>918</v>
      </c>
      <c r="B2488" s="2" t="s">
        <v>1137</v>
      </c>
      <c r="C2488" s="84">
        <f>IF(COUNTIF(Table8[Tag Number], A2488), 1, 0)</f>
        <v>0</v>
      </c>
      <c r="D2488" s="85">
        <f>IF(COUNTIF(Table9[Tag Number], A2488), 1, 0)</f>
        <v>0</v>
      </c>
      <c r="E2488" s="86">
        <f>IF(COUNTIF(Table10[Tag Number], A2488), 1, 0)</f>
        <v>1</v>
      </c>
      <c r="F2488" s="86">
        <f>IF(COUNTIF(Table11[Tag Number], A2488), 1, 0)</f>
        <v>1</v>
      </c>
      <c r="G2488" s="87">
        <f t="shared" si="79"/>
        <v>2</v>
      </c>
      <c r="H2488" s="88" t="str" cm="1">
        <f t="array" ref="H2488">_xlfn.IFS(OR(_xlfn.XLOOKUP(A2488,Table9[Tag Number],Table9[Status],"-",0)="Dead",
        _xlfn.XLOOKUP(A2488,Table10[Tag Number],Table10[Status],"-",0)="Dead",
        _xlfn.XLOOKUP(A2488,Table11[Tag Number],Table11[Status],"-",0)="Dead",
        _xlfn.XLOOKUP(A2488,Table8[Tag Number],Table8[Status],"-",0)="Dead"),"Dead",
     OR(_xlfn.XLOOKUP(A2488,Table11[Tag Number],Table11[Status],"-",0)="Alive",
        _xlfn.XLOOKUP(A2488,Table10[Tag Number],Table10[Status],"-",0)="Alive",
        _xlfn.XLOOKUP(A2488,Table9[Tag Number],Table9[Status],"-",0)="Alive",
        _xlfn.XLOOKUP(A2488,Table8[Tag Number],Table8[Status],"-",0)="Alive"),"Alive",
     OR(_xlfn.XLOOKUP(A2488,Table9[Tag Number],Table9[Status],"-",0)="-",
        _xlfn.XLOOKUP(A2488,Table10[Tag Number],Table10[Status],"-",0)="-",
        _xlfn.XLOOKUP(A2488,Table11[Tag Number],Table11[Status],"-",0)="-",
        _xlfn.XLOOKUP(A2488,Table8[Tag Number],Table8[Status],"-",0)="-"),
   "-")</f>
        <v>Alive</v>
      </c>
      <c r="I2488" s="88" t="str">
        <f>IF((_xlfn.XLOOKUP(B2488,[2]Sheet1!$A$2:$A$198,[2]Sheet1!$B$2:$B$198,"-",0)="Glade"),"Out","No")</f>
        <v>No</v>
      </c>
      <c r="J2488" s="94"/>
      <c r="K2488" s="95"/>
      <c r="L2488" s="95"/>
      <c r="M2488" s="95"/>
      <c r="N2488" s="96"/>
      <c r="O2488" s="89"/>
      <c r="R2488" t="str">
        <f t="shared" si="78"/>
        <v>D525</v>
      </c>
    </row>
    <row r="2489" spans="1:18" ht="15" thickBot="1" x14ac:dyDescent="0.35">
      <c r="A2489" s="3" t="s">
        <v>546</v>
      </c>
      <c r="B2489" s="3" t="s">
        <v>1137</v>
      </c>
      <c r="C2489" s="84">
        <f>IF(COUNTIF(Table8[Tag Number], A2489), 1, 0)</f>
        <v>0</v>
      </c>
      <c r="D2489" s="85">
        <f>IF(COUNTIF(Table9[Tag Number], A2489), 1, 0)</f>
        <v>0</v>
      </c>
      <c r="E2489" s="86">
        <f>IF(COUNTIF(Table10[Tag Number], A2489), 1, 0)</f>
        <v>0</v>
      </c>
      <c r="F2489" s="86">
        <f>IF(COUNTIF(Table11[Tag Number], A2489), 1, 0)</f>
        <v>1</v>
      </c>
      <c r="G2489" s="87">
        <f t="shared" si="79"/>
        <v>1</v>
      </c>
      <c r="H2489" s="88" t="str" cm="1">
        <f t="array" ref="H2489">_xlfn.IFS(OR(_xlfn.XLOOKUP(A2489,Table9[Tag Number],Table9[Status],"-",0)="Dead",
        _xlfn.XLOOKUP(A2489,Table10[Tag Number],Table10[Status],"-",0)="Dead",
        _xlfn.XLOOKUP(A2489,Table11[Tag Number],Table11[Status],"-",0)="Dead",
        _xlfn.XLOOKUP(A2489,Table8[Tag Number],Table8[Status],"-",0)="Dead"),"Dead",
     OR(_xlfn.XLOOKUP(A2489,Table11[Tag Number],Table11[Status],"-",0)="Alive",
        _xlfn.XLOOKUP(A2489,Table10[Tag Number],Table10[Status],"-",0)="Alive",
        _xlfn.XLOOKUP(A2489,Table9[Tag Number],Table9[Status],"-",0)="Alive",
        _xlfn.XLOOKUP(A2489,Table8[Tag Number],Table8[Status],"-",0)="Alive"),"Alive",
     OR(_xlfn.XLOOKUP(A2489,Table9[Tag Number],Table9[Status],"-",0)="-",
        _xlfn.XLOOKUP(A2489,Table10[Tag Number],Table10[Status],"-",0)="-",
        _xlfn.XLOOKUP(A2489,Table11[Tag Number],Table11[Status],"-",0)="-",
        _xlfn.XLOOKUP(A2489,Table8[Tag Number],Table8[Status],"-",0)="-"),
   "-")</f>
        <v>Alive</v>
      </c>
      <c r="I2489" s="88" t="str">
        <f>IF((_xlfn.XLOOKUP(B2489,[2]Sheet1!$A$2:$A$198,[2]Sheet1!$B$2:$B$198,"-",0)="Glade"),"Out","No")</f>
        <v>No</v>
      </c>
      <c r="J2489" s="94"/>
      <c r="K2489" s="95"/>
      <c r="L2489" s="95"/>
      <c r="M2489" s="95"/>
      <c r="N2489" s="96"/>
      <c r="O2489" s="89"/>
      <c r="R2489" t="b">
        <f t="shared" si="78"/>
        <v>0</v>
      </c>
    </row>
    <row r="2490" spans="1:18" ht="15" thickBot="1" x14ac:dyDescent="0.35">
      <c r="A2490" s="2" t="s">
        <v>2874</v>
      </c>
      <c r="B2490" s="2" t="s">
        <v>1137</v>
      </c>
      <c r="C2490" s="84">
        <f>IF(COUNTIF(Table8[Tag Number], A2490), 1, 0)</f>
        <v>0</v>
      </c>
      <c r="D2490" s="85">
        <f>IF(COUNTIF(Table9[Tag Number], A2490), 1, 0)</f>
        <v>0</v>
      </c>
      <c r="E2490" s="86">
        <f>IF(COUNTIF(Table10[Tag Number], A2490), 1, 0)</f>
        <v>0</v>
      </c>
      <c r="F2490" s="86">
        <f>IF(COUNTIF(Table11[Tag Number], A2490), 1, 0)</f>
        <v>0</v>
      </c>
      <c r="G2490" s="87">
        <f t="shared" si="79"/>
        <v>0</v>
      </c>
      <c r="H2490" s="88" t="str" cm="1">
        <f t="array" ref="H2490">_xlfn.IFS(OR(_xlfn.XLOOKUP(A2490,Table9[Tag Number],Table9[Status],"-",0)="Dead",
        _xlfn.XLOOKUP(A2490,Table10[Tag Number],Table10[Status],"-",0)="Dead",
        _xlfn.XLOOKUP(A2490,Table11[Tag Number],Table11[Status],"-",0)="Dead",
        _xlfn.XLOOKUP(A2490,Table8[Tag Number],Table8[Status],"-",0)="Dead"),"Dead",
     OR(_xlfn.XLOOKUP(A2490,Table11[Tag Number],Table11[Status],"-",0)="Alive",
        _xlfn.XLOOKUP(A2490,Table10[Tag Number],Table10[Status],"-",0)="Alive",
        _xlfn.XLOOKUP(A2490,Table9[Tag Number],Table9[Status],"-",0)="Alive",
        _xlfn.XLOOKUP(A2490,Table8[Tag Number],Table8[Status],"-",0)="Alive"),"Alive",
     OR(_xlfn.XLOOKUP(A2490,Table9[Tag Number],Table9[Status],"-",0)="-",
        _xlfn.XLOOKUP(A2490,Table10[Tag Number],Table10[Status],"-",0)="-",
        _xlfn.XLOOKUP(A2490,Table11[Tag Number],Table11[Status],"-",0)="-",
        _xlfn.XLOOKUP(A2490,Table8[Tag Number],Table8[Status],"-",0)="-"),
   "-")</f>
        <v>-</v>
      </c>
      <c r="I2490" s="88" t="str">
        <f>IF((_xlfn.XLOOKUP(B2490,[2]Sheet1!$A$2:$A$198,[2]Sheet1!$B$2:$B$198,"-",0)="Glade"),"Out","No")</f>
        <v>No</v>
      </c>
      <c r="J2490" s="94"/>
      <c r="K2490" s="95"/>
      <c r="L2490" s="95"/>
      <c r="M2490" s="95"/>
      <c r="N2490" s="96"/>
      <c r="O2490" s="89"/>
      <c r="R2490" t="b">
        <f t="shared" si="78"/>
        <v>0</v>
      </c>
    </row>
    <row r="2491" spans="1:18" ht="15" thickBot="1" x14ac:dyDescent="0.35">
      <c r="A2491" s="3" t="s">
        <v>2875</v>
      </c>
      <c r="B2491" s="3" t="s">
        <v>1137</v>
      </c>
      <c r="C2491" s="84">
        <f>IF(COUNTIF(Table8[Tag Number], A2491), 1, 0)</f>
        <v>0</v>
      </c>
      <c r="D2491" s="85">
        <f>IF(COUNTIF(Table9[Tag Number], A2491), 1, 0)</f>
        <v>0</v>
      </c>
      <c r="E2491" s="86">
        <f>IF(COUNTIF(Table10[Tag Number], A2491), 1, 0)</f>
        <v>0</v>
      </c>
      <c r="F2491" s="86">
        <f>IF(COUNTIF(Table11[Tag Number], A2491), 1, 0)</f>
        <v>0</v>
      </c>
      <c r="G2491" s="87">
        <f t="shared" si="79"/>
        <v>0</v>
      </c>
      <c r="H2491" s="88" t="str" cm="1">
        <f t="array" ref="H2491">_xlfn.IFS(OR(_xlfn.XLOOKUP(A2491,Table9[Tag Number],Table9[Status],"-",0)="Dead",
        _xlfn.XLOOKUP(A2491,Table10[Tag Number],Table10[Status],"-",0)="Dead",
        _xlfn.XLOOKUP(A2491,Table11[Tag Number],Table11[Status],"-",0)="Dead",
        _xlfn.XLOOKUP(A2491,Table8[Tag Number],Table8[Status],"-",0)="Dead"),"Dead",
     OR(_xlfn.XLOOKUP(A2491,Table11[Tag Number],Table11[Status],"-",0)="Alive",
        _xlfn.XLOOKUP(A2491,Table10[Tag Number],Table10[Status],"-",0)="Alive",
        _xlfn.XLOOKUP(A2491,Table9[Tag Number],Table9[Status],"-",0)="Alive",
        _xlfn.XLOOKUP(A2491,Table8[Tag Number],Table8[Status],"-",0)="Alive"),"Alive",
     OR(_xlfn.XLOOKUP(A2491,Table9[Tag Number],Table9[Status],"-",0)="-",
        _xlfn.XLOOKUP(A2491,Table10[Tag Number],Table10[Status],"-",0)="-",
        _xlfn.XLOOKUP(A2491,Table11[Tag Number],Table11[Status],"-",0)="-",
        _xlfn.XLOOKUP(A2491,Table8[Tag Number],Table8[Status],"-",0)="-"),
   "-")</f>
        <v>-</v>
      </c>
      <c r="I2491" s="88" t="str">
        <f>IF((_xlfn.XLOOKUP(B2491,[2]Sheet1!$A$2:$A$198,[2]Sheet1!$B$2:$B$198,"-",0)="Glade"),"Out","No")</f>
        <v>No</v>
      </c>
      <c r="J2491" s="94"/>
      <c r="K2491" s="95"/>
      <c r="L2491" s="95"/>
      <c r="M2491" s="95"/>
      <c r="N2491" s="96"/>
      <c r="O2491" s="89"/>
      <c r="R2491" t="b">
        <f t="shared" si="78"/>
        <v>0</v>
      </c>
    </row>
    <row r="2492" spans="1:18" ht="15" thickBot="1" x14ac:dyDescent="0.35">
      <c r="A2492" s="2" t="s">
        <v>2876</v>
      </c>
      <c r="B2492" s="2" t="s">
        <v>1137</v>
      </c>
      <c r="C2492" s="84">
        <f>IF(COUNTIF(Table8[Tag Number], A2492), 1, 0)</f>
        <v>0</v>
      </c>
      <c r="D2492" s="85">
        <f>IF(COUNTIF(Table9[Tag Number], A2492), 1, 0)</f>
        <v>0</v>
      </c>
      <c r="E2492" s="86">
        <f>IF(COUNTIF(Table10[Tag Number], A2492), 1, 0)</f>
        <v>0</v>
      </c>
      <c r="F2492" s="86">
        <f>IF(COUNTIF(Table11[Tag Number], A2492), 1, 0)</f>
        <v>0</v>
      </c>
      <c r="G2492" s="87">
        <f t="shared" si="79"/>
        <v>0</v>
      </c>
      <c r="H2492" s="88" t="str" cm="1">
        <f t="array" ref="H2492">_xlfn.IFS(OR(_xlfn.XLOOKUP(A2492,Table9[Tag Number],Table9[Status],"-",0)="Dead",
        _xlfn.XLOOKUP(A2492,Table10[Tag Number],Table10[Status],"-",0)="Dead",
        _xlfn.XLOOKUP(A2492,Table11[Tag Number],Table11[Status],"-",0)="Dead",
        _xlfn.XLOOKUP(A2492,Table8[Tag Number],Table8[Status],"-",0)="Dead"),"Dead",
     OR(_xlfn.XLOOKUP(A2492,Table11[Tag Number],Table11[Status],"-",0)="Alive",
        _xlfn.XLOOKUP(A2492,Table10[Tag Number],Table10[Status],"-",0)="Alive",
        _xlfn.XLOOKUP(A2492,Table9[Tag Number],Table9[Status],"-",0)="Alive",
        _xlfn.XLOOKUP(A2492,Table8[Tag Number],Table8[Status],"-",0)="Alive"),"Alive",
     OR(_xlfn.XLOOKUP(A2492,Table9[Tag Number],Table9[Status],"-",0)="-",
        _xlfn.XLOOKUP(A2492,Table10[Tag Number],Table10[Status],"-",0)="-",
        _xlfn.XLOOKUP(A2492,Table11[Tag Number],Table11[Status],"-",0)="-",
        _xlfn.XLOOKUP(A2492,Table8[Tag Number],Table8[Status],"-",0)="-"),
   "-")</f>
        <v>-</v>
      </c>
      <c r="I2492" s="88" t="str">
        <f>IF((_xlfn.XLOOKUP(B2492,[2]Sheet1!$A$2:$A$198,[2]Sheet1!$B$2:$B$198,"-",0)="Glade"),"Out","No")</f>
        <v>No</v>
      </c>
      <c r="J2492" s="94"/>
      <c r="K2492" s="95"/>
      <c r="L2492" s="95"/>
      <c r="M2492" s="95"/>
      <c r="N2492" s="96"/>
      <c r="O2492" s="89"/>
      <c r="R2492" t="b">
        <f t="shared" si="78"/>
        <v>0</v>
      </c>
    </row>
    <row r="2493" spans="1:18" ht="15" thickBot="1" x14ac:dyDescent="0.35">
      <c r="A2493" s="3" t="s">
        <v>2877</v>
      </c>
      <c r="B2493" s="3" t="s">
        <v>1137</v>
      </c>
      <c r="C2493" s="84">
        <f>IF(COUNTIF(Table8[Tag Number], A2493), 1, 0)</f>
        <v>0</v>
      </c>
      <c r="D2493" s="85">
        <f>IF(COUNTIF(Table9[Tag Number], A2493), 1, 0)</f>
        <v>0</v>
      </c>
      <c r="E2493" s="86">
        <f>IF(COUNTIF(Table10[Tag Number], A2493), 1, 0)</f>
        <v>0</v>
      </c>
      <c r="F2493" s="86">
        <f>IF(COUNTIF(Table11[Tag Number], A2493), 1, 0)</f>
        <v>0</v>
      </c>
      <c r="G2493" s="87">
        <f t="shared" si="79"/>
        <v>0</v>
      </c>
      <c r="H2493" s="88" t="str" cm="1">
        <f t="array" ref="H2493">_xlfn.IFS(OR(_xlfn.XLOOKUP(A2493,Table9[Tag Number],Table9[Status],"-",0)="Dead",
        _xlfn.XLOOKUP(A2493,Table10[Tag Number],Table10[Status],"-",0)="Dead",
        _xlfn.XLOOKUP(A2493,Table11[Tag Number],Table11[Status],"-",0)="Dead",
        _xlfn.XLOOKUP(A2493,Table8[Tag Number],Table8[Status],"-",0)="Dead"),"Dead",
     OR(_xlfn.XLOOKUP(A2493,Table11[Tag Number],Table11[Status],"-",0)="Alive",
        _xlfn.XLOOKUP(A2493,Table10[Tag Number],Table10[Status],"-",0)="Alive",
        _xlfn.XLOOKUP(A2493,Table9[Tag Number],Table9[Status],"-",0)="Alive",
        _xlfn.XLOOKUP(A2493,Table8[Tag Number],Table8[Status],"-",0)="Alive"),"Alive",
     OR(_xlfn.XLOOKUP(A2493,Table9[Tag Number],Table9[Status],"-",0)="-",
        _xlfn.XLOOKUP(A2493,Table10[Tag Number],Table10[Status],"-",0)="-",
        _xlfn.XLOOKUP(A2493,Table11[Tag Number],Table11[Status],"-",0)="-",
        _xlfn.XLOOKUP(A2493,Table8[Tag Number],Table8[Status],"-",0)="-"),
   "-")</f>
        <v>-</v>
      </c>
      <c r="I2493" s="88" t="str">
        <f>IF((_xlfn.XLOOKUP(B2493,[2]Sheet1!$A$2:$A$198,[2]Sheet1!$B$2:$B$198,"-",0)="Glade"),"Out","No")</f>
        <v>No</v>
      </c>
      <c r="J2493" s="94"/>
      <c r="K2493" s="95"/>
      <c r="L2493" s="95"/>
      <c r="M2493" s="95"/>
      <c r="N2493" s="96"/>
      <c r="O2493" s="89"/>
      <c r="R2493" t="b">
        <f t="shared" si="78"/>
        <v>0</v>
      </c>
    </row>
    <row r="2494" spans="1:18" ht="15" thickBot="1" x14ac:dyDescent="0.35">
      <c r="A2494" s="2" t="s">
        <v>2878</v>
      </c>
      <c r="B2494" s="2" t="s">
        <v>1137</v>
      </c>
      <c r="C2494" s="84">
        <f>IF(COUNTIF(Table8[Tag Number], A2494), 1, 0)</f>
        <v>0</v>
      </c>
      <c r="D2494" s="85">
        <f>IF(COUNTIF(Table9[Tag Number], A2494), 1, 0)</f>
        <v>0</v>
      </c>
      <c r="E2494" s="86">
        <f>IF(COUNTIF(Table10[Tag Number], A2494), 1, 0)</f>
        <v>0</v>
      </c>
      <c r="F2494" s="86">
        <f>IF(COUNTIF(Table11[Tag Number], A2494), 1, 0)</f>
        <v>0</v>
      </c>
      <c r="G2494" s="87">
        <f t="shared" si="79"/>
        <v>0</v>
      </c>
      <c r="H2494" s="88" t="str" cm="1">
        <f t="array" ref="H2494">_xlfn.IFS(OR(_xlfn.XLOOKUP(A2494,Table9[Tag Number],Table9[Status],"-",0)="Dead",
        _xlfn.XLOOKUP(A2494,Table10[Tag Number],Table10[Status],"-",0)="Dead",
        _xlfn.XLOOKUP(A2494,Table11[Tag Number],Table11[Status],"-",0)="Dead",
        _xlfn.XLOOKUP(A2494,Table8[Tag Number],Table8[Status],"-",0)="Dead"),"Dead",
     OR(_xlfn.XLOOKUP(A2494,Table11[Tag Number],Table11[Status],"-",0)="Alive",
        _xlfn.XLOOKUP(A2494,Table10[Tag Number],Table10[Status],"-",0)="Alive",
        _xlfn.XLOOKUP(A2494,Table9[Tag Number],Table9[Status],"-",0)="Alive",
        _xlfn.XLOOKUP(A2494,Table8[Tag Number],Table8[Status],"-",0)="Alive"),"Alive",
     OR(_xlfn.XLOOKUP(A2494,Table9[Tag Number],Table9[Status],"-",0)="-",
        _xlfn.XLOOKUP(A2494,Table10[Tag Number],Table10[Status],"-",0)="-",
        _xlfn.XLOOKUP(A2494,Table11[Tag Number],Table11[Status],"-",0)="-",
        _xlfn.XLOOKUP(A2494,Table8[Tag Number],Table8[Status],"-",0)="-"),
   "-")</f>
        <v>-</v>
      </c>
      <c r="I2494" s="88" t="str">
        <f>IF((_xlfn.XLOOKUP(B2494,[2]Sheet1!$A$2:$A$198,[2]Sheet1!$B$2:$B$198,"-",0)="Glade"),"Out","No")</f>
        <v>No</v>
      </c>
      <c r="J2494" s="94"/>
      <c r="K2494" s="95"/>
      <c r="L2494" s="95"/>
      <c r="M2494" s="95"/>
      <c r="N2494" s="96"/>
      <c r="O2494" s="89"/>
      <c r="R2494" t="b">
        <f t="shared" si="78"/>
        <v>0</v>
      </c>
    </row>
    <row r="2495" spans="1:18" ht="15" thickBot="1" x14ac:dyDescent="0.35">
      <c r="A2495" s="3" t="s">
        <v>2879</v>
      </c>
      <c r="B2495" s="3" t="s">
        <v>1137</v>
      </c>
      <c r="C2495" s="84">
        <f>IF(COUNTIF(Table8[Tag Number], A2495), 1, 0)</f>
        <v>0</v>
      </c>
      <c r="D2495" s="85">
        <f>IF(COUNTIF(Table9[Tag Number], A2495), 1, 0)</f>
        <v>0</v>
      </c>
      <c r="E2495" s="86">
        <f>IF(COUNTIF(Table10[Tag Number], A2495), 1, 0)</f>
        <v>0</v>
      </c>
      <c r="F2495" s="86">
        <f>IF(COUNTIF(Table11[Tag Number], A2495), 1, 0)</f>
        <v>0</v>
      </c>
      <c r="G2495" s="87">
        <f t="shared" si="79"/>
        <v>0</v>
      </c>
      <c r="H2495" s="88" t="str" cm="1">
        <f t="array" ref="H2495">_xlfn.IFS(OR(_xlfn.XLOOKUP(A2495,Table9[Tag Number],Table9[Status],"-",0)="Dead",
        _xlfn.XLOOKUP(A2495,Table10[Tag Number],Table10[Status],"-",0)="Dead",
        _xlfn.XLOOKUP(A2495,Table11[Tag Number],Table11[Status],"-",0)="Dead",
        _xlfn.XLOOKUP(A2495,Table8[Tag Number],Table8[Status],"-",0)="Dead"),"Dead",
     OR(_xlfn.XLOOKUP(A2495,Table11[Tag Number],Table11[Status],"-",0)="Alive",
        _xlfn.XLOOKUP(A2495,Table10[Tag Number],Table10[Status],"-",0)="Alive",
        _xlfn.XLOOKUP(A2495,Table9[Tag Number],Table9[Status],"-",0)="Alive",
        _xlfn.XLOOKUP(A2495,Table8[Tag Number],Table8[Status],"-",0)="Alive"),"Alive",
     OR(_xlfn.XLOOKUP(A2495,Table9[Tag Number],Table9[Status],"-",0)="-",
        _xlfn.XLOOKUP(A2495,Table10[Tag Number],Table10[Status],"-",0)="-",
        _xlfn.XLOOKUP(A2495,Table11[Tag Number],Table11[Status],"-",0)="-",
        _xlfn.XLOOKUP(A2495,Table8[Tag Number],Table8[Status],"-",0)="-"),
   "-")</f>
        <v>-</v>
      </c>
      <c r="I2495" s="88" t="str">
        <f>IF((_xlfn.XLOOKUP(B2495,[2]Sheet1!$A$2:$A$198,[2]Sheet1!$B$2:$B$198,"-",0)="Glade"),"Out","No")</f>
        <v>No</v>
      </c>
      <c r="J2495" s="94"/>
      <c r="K2495" s="95"/>
      <c r="L2495" s="95"/>
      <c r="M2495" s="95"/>
      <c r="N2495" s="96"/>
      <c r="O2495" s="89"/>
      <c r="R2495" t="b">
        <f t="shared" si="78"/>
        <v>0</v>
      </c>
    </row>
    <row r="2496" spans="1:18" ht="15" thickBot="1" x14ac:dyDescent="0.35">
      <c r="A2496" s="2" t="s">
        <v>2880</v>
      </c>
      <c r="B2496" s="2" t="s">
        <v>1137</v>
      </c>
      <c r="C2496" s="84">
        <f>IF(COUNTIF(Table8[Tag Number], A2496), 1, 0)</f>
        <v>0</v>
      </c>
      <c r="D2496" s="85">
        <f>IF(COUNTIF(Table9[Tag Number], A2496), 1, 0)</f>
        <v>0</v>
      </c>
      <c r="E2496" s="86">
        <f>IF(COUNTIF(Table10[Tag Number], A2496), 1, 0)</f>
        <v>0</v>
      </c>
      <c r="F2496" s="86">
        <f>IF(COUNTIF(Table11[Tag Number], A2496), 1, 0)</f>
        <v>0</v>
      </c>
      <c r="G2496" s="87">
        <f t="shared" si="79"/>
        <v>0</v>
      </c>
      <c r="H2496" s="88" t="str" cm="1">
        <f t="array" ref="H2496">_xlfn.IFS(OR(_xlfn.XLOOKUP(A2496,Table9[Tag Number],Table9[Status],"-",0)="Dead",
        _xlfn.XLOOKUP(A2496,Table10[Tag Number],Table10[Status],"-",0)="Dead",
        _xlfn.XLOOKUP(A2496,Table11[Tag Number],Table11[Status],"-",0)="Dead",
        _xlfn.XLOOKUP(A2496,Table8[Tag Number],Table8[Status],"-",0)="Dead"),"Dead",
     OR(_xlfn.XLOOKUP(A2496,Table11[Tag Number],Table11[Status],"-",0)="Alive",
        _xlfn.XLOOKUP(A2496,Table10[Tag Number],Table10[Status],"-",0)="Alive",
        _xlfn.XLOOKUP(A2496,Table9[Tag Number],Table9[Status],"-",0)="Alive",
        _xlfn.XLOOKUP(A2496,Table8[Tag Number],Table8[Status],"-",0)="Alive"),"Alive",
     OR(_xlfn.XLOOKUP(A2496,Table9[Tag Number],Table9[Status],"-",0)="-",
        _xlfn.XLOOKUP(A2496,Table10[Tag Number],Table10[Status],"-",0)="-",
        _xlfn.XLOOKUP(A2496,Table11[Tag Number],Table11[Status],"-",0)="-",
        _xlfn.XLOOKUP(A2496,Table8[Tag Number],Table8[Status],"-",0)="-"),
   "-")</f>
        <v>-</v>
      </c>
      <c r="I2496" s="88" t="str">
        <f>IF((_xlfn.XLOOKUP(B2496,[2]Sheet1!$A$2:$A$198,[2]Sheet1!$B$2:$B$198,"-",0)="Glade"),"Out","No")</f>
        <v>No</v>
      </c>
      <c r="J2496" s="94"/>
      <c r="K2496" s="95"/>
      <c r="L2496" s="95"/>
      <c r="M2496" s="95"/>
      <c r="N2496" s="96"/>
      <c r="O2496" s="89"/>
      <c r="R2496" t="b">
        <f t="shared" si="78"/>
        <v>0</v>
      </c>
    </row>
    <row r="2497" spans="1:18" ht="15" thickBot="1" x14ac:dyDescent="0.35">
      <c r="A2497" s="3" t="s">
        <v>2881</v>
      </c>
      <c r="B2497" s="3" t="s">
        <v>1137</v>
      </c>
      <c r="C2497" s="84">
        <f>IF(COUNTIF(Table8[Tag Number], A2497), 1, 0)</f>
        <v>0</v>
      </c>
      <c r="D2497" s="85">
        <f>IF(COUNTIF(Table9[Tag Number], A2497), 1, 0)</f>
        <v>0</v>
      </c>
      <c r="E2497" s="86">
        <f>IF(COUNTIF(Table10[Tag Number], A2497), 1, 0)</f>
        <v>0</v>
      </c>
      <c r="F2497" s="86">
        <f>IF(COUNTIF(Table11[Tag Number], A2497), 1, 0)</f>
        <v>0</v>
      </c>
      <c r="G2497" s="87">
        <f t="shared" si="79"/>
        <v>0</v>
      </c>
      <c r="H2497" s="88" t="str" cm="1">
        <f t="array" ref="H2497">_xlfn.IFS(OR(_xlfn.XLOOKUP(A2497,Table9[Tag Number],Table9[Status],"-",0)="Dead",
        _xlfn.XLOOKUP(A2497,Table10[Tag Number],Table10[Status],"-",0)="Dead",
        _xlfn.XLOOKUP(A2497,Table11[Tag Number],Table11[Status],"-",0)="Dead",
        _xlfn.XLOOKUP(A2497,Table8[Tag Number],Table8[Status],"-",0)="Dead"),"Dead",
     OR(_xlfn.XLOOKUP(A2497,Table11[Tag Number],Table11[Status],"-",0)="Alive",
        _xlfn.XLOOKUP(A2497,Table10[Tag Number],Table10[Status],"-",0)="Alive",
        _xlfn.XLOOKUP(A2497,Table9[Tag Number],Table9[Status],"-",0)="Alive",
        _xlfn.XLOOKUP(A2497,Table8[Tag Number],Table8[Status],"-",0)="Alive"),"Alive",
     OR(_xlfn.XLOOKUP(A2497,Table9[Tag Number],Table9[Status],"-",0)="-",
        _xlfn.XLOOKUP(A2497,Table10[Tag Number],Table10[Status],"-",0)="-",
        _xlfn.XLOOKUP(A2497,Table11[Tag Number],Table11[Status],"-",0)="-",
        _xlfn.XLOOKUP(A2497,Table8[Tag Number],Table8[Status],"-",0)="-"),
   "-")</f>
        <v>-</v>
      </c>
      <c r="I2497" s="88" t="str">
        <f>IF((_xlfn.XLOOKUP(B2497,[2]Sheet1!$A$2:$A$198,[2]Sheet1!$B$2:$B$198,"-",0)="Glade"),"Out","No")</f>
        <v>No</v>
      </c>
      <c r="J2497" s="94"/>
      <c r="K2497" s="95"/>
      <c r="L2497" s="95"/>
      <c r="M2497" s="95"/>
      <c r="N2497" s="96"/>
      <c r="O2497" s="89"/>
      <c r="R2497" t="b">
        <f t="shared" si="78"/>
        <v>0</v>
      </c>
    </row>
    <row r="2498" spans="1:18" ht="15" thickBot="1" x14ac:dyDescent="0.35">
      <c r="A2498" s="2" t="s">
        <v>789</v>
      </c>
      <c r="B2498" s="2" t="s">
        <v>1137</v>
      </c>
      <c r="C2498" s="84">
        <f>IF(COUNTIF(Table8[Tag Number], A2498), 1, 0)</f>
        <v>0</v>
      </c>
      <c r="D2498" s="85">
        <f>IF(COUNTIF(Table9[Tag Number], A2498), 1, 0)</f>
        <v>1</v>
      </c>
      <c r="E2498" s="86">
        <f>IF(COUNTIF(Table10[Tag Number], A2498), 1, 0)</f>
        <v>0</v>
      </c>
      <c r="F2498" s="86">
        <f>IF(COUNTIF(Table11[Tag Number], A2498), 1, 0)</f>
        <v>0</v>
      </c>
      <c r="G2498" s="87">
        <f t="shared" si="79"/>
        <v>1</v>
      </c>
      <c r="H2498" s="88" t="str" cm="1">
        <f t="array" ref="H2498">_xlfn.IFS(OR(_xlfn.XLOOKUP(A2498,Table9[Tag Number],Table9[Status],"-",0)="Dead",
        _xlfn.XLOOKUP(A2498,Table10[Tag Number],Table10[Status],"-",0)="Dead",
        _xlfn.XLOOKUP(A2498,Table11[Tag Number],Table11[Status],"-",0)="Dead",
        _xlfn.XLOOKUP(A2498,Table8[Tag Number],Table8[Status],"-",0)="Dead"),"Dead",
     OR(_xlfn.XLOOKUP(A2498,Table11[Tag Number],Table11[Status],"-",0)="Alive",
        _xlfn.XLOOKUP(A2498,Table10[Tag Number],Table10[Status],"-",0)="Alive",
        _xlfn.XLOOKUP(A2498,Table9[Tag Number],Table9[Status],"-",0)="Alive",
        _xlfn.XLOOKUP(A2498,Table8[Tag Number],Table8[Status],"-",0)="Alive"),"Alive",
     OR(_xlfn.XLOOKUP(A2498,Table9[Tag Number],Table9[Status],"-",0)="-",
        _xlfn.XLOOKUP(A2498,Table10[Tag Number],Table10[Status],"-",0)="-",
        _xlfn.XLOOKUP(A2498,Table11[Tag Number],Table11[Status],"-",0)="-",
        _xlfn.XLOOKUP(A2498,Table8[Tag Number],Table8[Status],"-",0)="-"),
   "-")</f>
        <v>Alive</v>
      </c>
      <c r="I2498" s="88" t="str">
        <f>IF((_xlfn.XLOOKUP(B2498,[2]Sheet1!$A$2:$A$198,[2]Sheet1!$B$2:$B$198,"-",0)="Glade"),"Out","No")</f>
        <v>No</v>
      </c>
      <c r="J2498" s="94"/>
      <c r="K2498" s="95"/>
      <c r="L2498" s="95"/>
      <c r="M2498" s="95"/>
      <c r="N2498" s="96"/>
      <c r="O2498" s="89"/>
      <c r="R2498" t="b">
        <f t="shared" si="78"/>
        <v>0</v>
      </c>
    </row>
    <row r="2499" spans="1:18" ht="15" thickBot="1" x14ac:dyDescent="0.35">
      <c r="A2499" s="3" t="s">
        <v>2882</v>
      </c>
      <c r="B2499" s="3" t="s">
        <v>1137</v>
      </c>
      <c r="C2499" s="84">
        <f>IF(COUNTIF(Table8[Tag Number], A2499), 1, 0)</f>
        <v>0</v>
      </c>
      <c r="D2499" s="85">
        <f>IF(COUNTIF(Table9[Tag Number], A2499), 1, 0)</f>
        <v>0</v>
      </c>
      <c r="E2499" s="86">
        <f>IF(COUNTIF(Table10[Tag Number], A2499), 1, 0)</f>
        <v>0</v>
      </c>
      <c r="F2499" s="86">
        <f>IF(COUNTIF(Table11[Tag Number], A2499), 1, 0)</f>
        <v>0</v>
      </c>
      <c r="G2499" s="87">
        <f t="shared" si="79"/>
        <v>0</v>
      </c>
      <c r="H2499" s="88" t="str" cm="1">
        <f t="array" ref="H2499">_xlfn.IFS(OR(_xlfn.XLOOKUP(A2499,Table9[Tag Number],Table9[Status],"-",0)="Dead",
        _xlfn.XLOOKUP(A2499,Table10[Tag Number],Table10[Status],"-",0)="Dead",
        _xlfn.XLOOKUP(A2499,Table11[Tag Number],Table11[Status],"-",0)="Dead",
        _xlfn.XLOOKUP(A2499,Table8[Tag Number],Table8[Status],"-",0)="Dead"),"Dead",
     OR(_xlfn.XLOOKUP(A2499,Table11[Tag Number],Table11[Status],"-",0)="Alive",
        _xlfn.XLOOKUP(A2499,Table10[Tag Number],Table10[Status],"-",0)="Alive",
        _xlfn.XLOOKUP(A2499,Table9[Tag Number],Table9[Status],"-",0)="Alive",
        _xlfn.XLOOKUP(A2499,Table8[Tag Number],Table8[Status],"-",0)="Alive"),"Alive",
     OR(_xlfn.XLOOKUP(A2499,Table9[Tag Number],Table9[Status],"-",0)="-",
        _xlfn.XLOOKUP(A2499,Table10[Tag Number],Table10[Status],"-",0)="-",
        _xlfn.XLOOKUP(A2499,Table11[Tag Number],Table11[Status],"-",0)="-",
        _xlfn.XLOOKUP(A2499,Table8[Tag Number],Table8[Status],"-",0)="-"),
   "-")</f>
        <v>-</v>
      </c>
      <c r="I2499" s="88" t="str">
        <f>IF((_xlfn.XLOOKUP(B2499,[2]Sheet1!$A$2:$A$198,[2]Sheet1!$B$2:$B$198,"-",0)="Glade"),"Out","No")</f>
        <v>No</v>
      </c>
      <c r="J2499" s="94"/>
      <c r="K2499" s="95"/>
      <c r="L2499" s="95"/>
      <c r="M2499" s="95"/>
      <c r="N2499" s="96"/>
      <c r="O2499" s="89"/>
      <c r="R2499" t="b">
        <f t="shared" si="78"/>
        <v>0</v>
      </c>
    </row>
    <row r="2500" spans="1:18" ht="15" thickBot="1" x14ac:dyDescent="0.35">
      <c r="A2500" s="2" t="s">
        <v>2883</v>
      </c>
      <c r="B2500" s="2" t="s">
        <v>1137</v>
      </c>
      <c r="C2500" s="84">
        <f>IF(COUNTIF(Table8[Tag Number], A2500), 1, 0)</f>
        <v>0</v>
      </c>
      <c r="D2500" s="85">
        <f>IF(COUNTIF(Table9[Tag Number], A2500), 1, 0)</f>
        <v>0</v>
      </c>
      <c r="E2500" s="86">
        <f>IF(COUNTIF(Table10[Tag Number], A2500), 1, 0)</f>
        <v>0</v>
      </c>
      <c r="F2500" s="86">
        <f>IF(COUNTIF(Table11[Tag Number], A2500), 1, 0)</f>
        <v>0</v>
      </c>
      <c r="G2500" s="87">
        <f t="shared" si="79"/>
        <v>0</v>
      </c>
      <c r="H2500" s="88" t="str" cm="1">
        <f t="array" ref="H2500">_xlfn.IFS(OR(_xlfn.XLOOKUP(A2500,Table9[Tag Number],Table9[Status],"-",0)="Dead",
        _xlfn.XLOOKUP(A2500,Table10[Tag Number],Table10[Status],"-",0)="Dead",
        _xlfn.XLOOKUP(A2500,Table11[Tag Number],Table11[Status],"-",0)="Dead",
        _xlfn.XLOOKUP(A2500,Table8[Tag Number],Table8[Status],"-",0)="Dead"),"Dead",
     OR(_xlfn.XLOOKUP(A2500,Table11[Tag Number],Table11[Status],"-",0)="Alive",
        _xlfn.XLOOKUP(A2500,Table10[Tag Number],Table10[Status],"-",0)="Alive",
        _xlfn.XLOOKUP(A2500,Table9[Tag Number],Table9[Status],"-",0)="Alive",
        _xlfn.XLOOKUP(A2500,Table8[Tag Number],Table8[Status],"-",0)="Alive"),"Alive",
     OR(_xlfn.XLOOKUP(A2500,Table9[Tag Number],Table9[Status],"-",0)="-",
        _xlfn.XLOOKUP(A2500,Table10[Tag Number],Table10[Status],"-",0)="-",
        _xlfn.XLOOKUP(A2500,Table11[Tag Number],Table11[Status],"-",0)="-",
        _xlfn.XLOOKUP(A2500,Table8[Tag Number],Table8[Status],"-",0)="-"),
   "-")</f>
        <v>-</v>
      </c>
      <c r="I2500" s="88" t="str">
        <f>IF((_xlfn.XLOOKUP(B2500,[2]Sheet1!$A$2:$A$198,[2]Sheet1!$B$2:$B$198,"-",0)="Glade"),"Out","No")</f>
        <v>No</v>
      </c>
      <c r="J2500" s="94"/>
      <c r="K2500" s="95"/>
      <c r="L2500" s="95"/>
      <c r="M2500" s="95"/>
      <c r="N2500" s="96"/>
      <c r="O2500" s="89"/>
      <c r="R2500" t="b">
        <f t="shared" ref="R2500:R2563" si="80">IF(G2500&gt;1,A2500)</f>
        <v>0</v>
      </c>
    </row>
    <row r="2501" spans="1:18" ht="15" thickBot="1" x14ac:dyDescent="0.35">
      <c r="A2501" s="3" t="s">
        <v>938</v>
      </c>
      <c r="B2501" s="3" t="s">
        <v>1137</v>
      </c>
      <c r="C2501" s="84">
        <f>IF(COUNTIF(Table8[Tag Number], A2501), 1, 0)</f>
        <v>1</v>
      </c>
      <c r="D2501" s="85">
        <f>IF(COUNTIF(Table9[Tag Number], A2501), 1, 0)</f>
        <v>0</v>
      </c>
      <c r="E2501" s="86">
        <f>IF(COUNTIF(Table10[Tag Number], A2501), 1, 0)</f>
        <v>0</v>
      </c>
      <c r="F2501" s="86">
        <f>IF(COUNTIF(Table11[Tag Number], A2501), 1, 0)</f>
        <v>0</v>
      </c>
      <c r="G2501" s="87">
        <f t="shared" ref="G2501:G2564" si="81">SUM(C2501:F2501)</f>
        <v>1</v>
      </c>
      <c r="H2501" s="88" t="str" cm="1">
        <f t="array" ref="H2501">_xlfn.IFS(OR(_xlfn.XLOOKUP(A2501,Table9[Tag Number],Table9[Status],"-",0)="Dead",
        _xlfn.XLOOKUP(A2501,Table10[Tag Number],Table10[Status],"-",0)="Dead",
        _xlfn.XLOOKUP(A2501,Table11[Tag Number],Table11[Status],"-",0)="Dead",
        _xlfn.XLOOKUP(A2501,Table8[Tag Number],Table8[Status],"-",0)="Dead"),"Dead",
     OR(_xlfn.XLOOKUP(A2501,Table11[Tag Number],Table11[Status],"-",0)="Alive",
        _xlfn.XLOOKUP(A2501,Table10[Tag Number],Table10[Status],"-",0)="Alive",
        _xlfn.XLOOKUP(A2501,Table9[Tag Number],Table9[Status],"-",0)="Alive",
        _xlfn.XLOOKUP(A2501,Table8[Tag Number],Table8[Status],"-",0)="Alive"),"Alive",
     OR(_xlfn.XLOOKUP(A2501,Table9[Tag Number],Table9[Status],"-",0)="-",
        _xlfn.XLOOKUP(A2501,Table10[Tag Number],Table10[Status],"-",0)="-",
        _xlfn.XLOOKUP(A2501,Table11[Tag Number],Table11[Status],"-",0)="-",
        _xlfn.XLOOKUP(A2501,Table8[Tag Number],Table8[Status],"-",0)="-"),
   "-")</f>
        <v>Alive</v>
      </c>
      <c r="I2501" s="88" t="str">
        <f>IF((_xlfn.XLOOKUP(B2501,[2]Sheet1!$A$2:$A$198,[2]Sheet1!$B$2:$B$198,"-",0)="Glade"),"Out","No")</f>
        <v>No</v>
      </c>
      <c r="J2501" s="94"/>
      <c r="K2501" s="95"/>
      <c r="L2501" s="95"/>
      <c r="M2501" s="95"/>
      <c r="N2501" s="96"/>
      <c r="O2501" s="89"/>
      <c r="R2501" t="b">
        <f t="shared" si="80"/>
        <v>0</v>
      </c>
    </row>
    <row r="2502" spans="1:18" ht="15" thickBot="1" x14ac:dyDescent="0.35">
      <c r="A2502" s="2" t="s">
        <v>967</v>
      </c>
      <c r="B2502" s="2" t="s">
        <v>1137</v>
      </c>
      <c r="C2502" s="84">
        <f>IF(COUNTIF(Table8[Tag Number], A2502), 1, 0)</f>
        <v>0</v>
      </c>
      <c r="D2502" s="85">
        <f>IF(COUNTIF(Table9[Tag Number], A2502), 1, 0)</f>
        <v>1</v>
      </c>
      <c r="E2502" s="86">
        <f>IF(COUNTIF(Table10[Tag Number], A2502), 1, 0)</f>
        <v>0</v>
      </c>
      <c r="F2502" s="86">
        <f>IF(COUNTIF(Table11[Tag Number], A2502), 1, 0)</f>
        <v>0</v>
      </c>
      <c r="G2502" s="87">
        <f t="shared" si="81"/>
        <v>1</v>
      </c>
      <c r="H2502" s="88" t="str" cm="1">
        <f t="array" ref="H2502">_xlfn.IFS(OR(_xlfn.XLOOKUP(A2502,Table9[Tag Number],Table9[Status],"-",0)="Dead",
        _xlfn.XLOOKUP(A2502,Table10[Tag Number],Table10[Status],"-",0)="Dead",
        _xlfn.XLOOKUP(A2502,Table11[Tag Number],Table11[Status],"-",0)="Dead",
        _xlfn.XLOOKUP(A2502,Table8[Tag Number],Table8[Status],"-",0)="Dead"),"Dead",
     OR(_xlfn.XLOOKUP(A2502,Table11[Tag Number],Table11[Status],"-",0)="Alive",
        _xlfn.XLOOKUP(A2502,Table10[Tag Number],Table10[Status],"-",0)="Alive",
        _xlfn.XLOOKUP(A2502,Table9[Tag Number],Table9[Status],"-",0)="Alive",
        _xlfn.XLOOKUP(A2502,Table8[Tag Number],Table8[Status],"-",0)="Alive"),"Alive",
     OR(_xlfn.XLOOKUP(A2502,Table9[Tag Number],Table9[Status],"-",0)="-",
        _xlfn.XLOOKUP(A2502,Table10[Tag Number],Table10[Status],"-",0)="-",
        _xlfn.XLOOKUP(A2502,Table11[Tag Number],Table11[Status],"-",0)="-",
        _xlfn.XLOOKUP(A2502,Table8[Tag Number],Table8[Status],"-",0)="-"),
   "-")</f>
        <v>Alive</v>
      </c>
      <c r="I2502" s="88" t="str">
        <f>IF((_xlfn.XLOOKUP(B2502,[2]Sheet1!$A$2:$A$198,[2]Sheet1!$B$2:$B$198,"-",0)="Glade"),"Out","No")</f>
        <v>No</v>
      </c>
      <c r="J2502" s="94"/>
      <c r="K2502" s="95"/>
      <c r="L2502" s="95"/>
      <c r="M2502" s="95"/>
      <c r="N2502" s="96"/>
      <c r="O2502" s="89"/>
      <c r="R2502" t="b">
        <f t="shared" si="80"/>
        <v>0</v>
      </c>
    </row>
    <row r="2503" spans="1:18" ht="15" thickBot="1" x14ac:dyDescent="0.35">
      <c r="A2503" s="3" t="s">
        <v>2884</v>
      </c>
      <c r="B2503" s="3" t="s">
        <v>1137</v>
      </c>
      <c r="C2503" s="84">
        <f>IF(COUNTIF(Table8[Tag Number], A2503), 1, 0)</f>
        <v>0</v>
      </c>
      <c r="D2503" s="85">
        <f>IF(COUNTIF(Table9[Tag Number], A2503), 1, 0)</f>
        <v>0</v>
      </c>
      <c r="E2503" s="86">
        <f>IF(COUNTIF(Table10[Tag Number], A2503), 1, 0)</f>
        <v>0</v>
      </c>
      <c r="F2503" s="86">
        <f>IF(COUNTIF(Table11[Tag Number], A2503), 1, 0)</f>
        <v>0</v>
      </c>
      <c r="G2503" s="87">
        <f t="shared" si="81"/>
        <v>0</v>
      </c>
      <c r="H2503" s="88" t="str" cm="1">
        <f t="array" ref="H2503">_xlfn.IFS(OR(_xlfn.XLOOKUP(A2503,Table9[Tag Number],Table9[Status],"-",0)="Dead",
        _xlfn.XLOOKUP(A2503,Table10[Tag Number],Table10[Status],"-",0)="Dead",
        _xlfn.XLOOKUP(A2503,Table11[Tag Number],Table11[Status],"-",0)="Dead",
        _xlfn.XLOOKUP(A2503,Table8[Tag Number],Table8[Status],"-",0)="Dead"),"Dead",
     OR(_xlfn.XLOOKUP(A2503,Table11[Tag Number],Table11[Status],"-",0)="Alive",
        _xlfn.XLOOKUP(A2503,Table10[Tag Number],Table10[Status],"-",0)="Alive",
        _xlfn.XLOOKUP(A2503,Table9[Tag Number],Table9[Status],"-",0)="Alive",
        _xlfn.XLOOKUP(A2503,Table8[Tag Number],Table8[Status],"-",0)="Alive"),"Alive",
     OR(_xlfn.XLOOKUP(A2503,Table9[Tag Number],Table9[Status],"-",0)="-",
        _xlfn.XLOOKUP(A2503,Table10[Tag Number],Table10[Status],"-",0)="-",
        _xlfn.XLOOKUP(A2503,Table11[Tag Number],Table11[Status],"-",0)="-",
        _xlfn.XLOOKUP(A2503,Table8[Tag Number],Table8[Status],"-",0)="-"),
   "-")</f>
        <v>-</v>
      </c>
      <c r="I2503" s="88" t="str">
        <f>IF((_xlfn.XLOOKUP(B2503,[2]Sheet1!$A$2:$A$198,[2]Sheet1!$B$2:$B$198,"-",0)="Glade"),"Out","No")</f>
        <v>No</v>
      </c>
      <c r="J2503" s="94"/>
      <c r="K2503" s="95"/>
      <c r="L2503" s="95"/>
      <c r="M2503" s="95"/>
      <c r="N2503" s="96"/>
      <c r="O2503" s="89"/>
      <c r="R2503" t="b">
        <f t="shared" si="80"/>
        <v>0</v>
      </c>
    </row>
    <row r="2504" spans="1:18" ht="15" thickBot="1" x14ac:dyDescent="0.35">
      <c r="A2504" s="2" t="s">
        <v>859</v>
      </c>
      <c r="B2504" s="2" t="s">
        <v>1137</v>
      </c>
      <c r="C2504" s="84">
        <f>IF(COUNTIF(Table8[Tag Number], A2504), 1, 0)</f>
        <v>0</v>
      </c>
      <c r="D2504" s="85">
        <f>IF(COUNTIF(Table9[Tag Number], A2504), 1, 0)</f>
        <v>0</v>
      </c>
      <c r="E2504" s="86">
        <f>IF(COUNTIF(Table10[Tag Number], A2504), 1, 0)</f>
        <v>1</v>
      </c>
      <c r="F2504" s="86">
        <f>IF(COUNTIF(Table11[Tag Number], A2504), 1, 0)</f>
        <v>0</v>
      </c>
      <c r="G2504" s="87">
        <f t="shared" si="81"/>
        <v>1</v>
      </c>
      <c r="H2504" s="88" t="str" cm="1">
        <f t="array" ref="H2504">_xlfn.IFS(OR(_xlfn.XLOOKUP(A2504,Table9[Tag Number],Table9[Status],"-",0)="Dead",
        _xlfn.XLOOKUP(A2504,Table10[Tag Number],Table10[Status],"-",0)="Dead",
        _xlfn.XLOOKUP(A2504,Table11[Tag Number],Table11[Status],"-",0)="Dead",
        _xlfn.XLOOKUP(A2504,Table8[Tag Number],Table8[Status],"-",0)="Dead"),"Dead",
     OR(_xlfn.XLOOKUP(A2504,Table11[Tag Number],Table11[Status],"-",0)="Alive",
        _xlfn.XLOOKUP(A2504,Table10[Tag Number],Table10[Status],"-",0)="Alive",
        _xlfn.XLOOKUP(A2504,Table9[Tag Number],Table9[Status],"-",0)="Alive",
        _xlfn.XLOOKUP(A2504,Table8[Tag Number],Table8[Status],"-",0)="Alive"),"Alive",
     OR(_xlfn.XLOOKUP(A2504,Table9[Tag Number],Table9[Status],"-",0)="-",
        _xlfn.XLOOKUP(A2504,Table10[Tag Number],Table10[Status],"-",0)="-",
        _xlfn.XLOOKUP(A2504,Table11[Tag Number],Table11[Status],"-",0)="-",
        _xlfn.XLOOKUP(A2504,Table8[Tag Number],Table8[Status],"-",0)="-"),
   "-")</f>
        <v>Alive</v>
      </c>
      <c r="I2504" s="88" t="str">
        <f>IF((_xlfn.XLOOKUP(B2504,[2]Sheet1!$A$2:$A$198,[2]Sheet1!$B$2:$B$198,"-",0)="Glade"),"Out","No")</f>
        <v>No</v>
      </c>
      <c r="J2504" s="94"/>
      <c r="K2504" s="95"/>
      <c r="L2504" s="95"/>
      <c r="M2504" s="95"/>
      <c r="N2504" s="96"/>
      <c r="O2504" s="89"/>
      <c r="R2504" t="b">
        <f t="shared" si="80"/>
        <v>0</v>
      </c>
    </row>
    <row r="2505" spans="1:18" ht="15" thickBot="1" x14ac:dyDescent="0.35">
      <c r="A2505" s="3" t="s">
        <v>2885</v>
      </c>
      <c r="B2505" s="3" t="s">
        <v>1137</v>
      </c>
      <c r="C2505" s="84">
        <f>IF(COUNTIF(Table8[Tag Number], A2505), 1, 0)</f>
        <v>0</v>
      </c>
      <c r="D2505" s="85">
        <f>IF(COUNTIF(Table9[Tag Number], A2505), 1, 0)</f>
        <v>0</v>
      </c>
      <c r="E2505" s="86">
        <f>IF(COUNTIF(Table10[Tag Number], A2505), 1, 0)</f>
        <v>0</v>
      </c>
      <c r="F2505" s="86">
        <f>IF(COUNTIF(Table11[Tag Number], A2505), 1, 0)</f>
        <v>0</v>
      </c>
      <c r="G2505" s="87">
        <f t="shared" si="81"/>
        <v>0</v>
      </c>
      <c r="H2505" s="88" t="str" cm="1">
        <f t="array" ref="H2505">_xlfn.IFS(OR(_xlfn.XLOOKUP(A2505,Table9[Tag Number],Table9[Status],"-",0)="Dead",
        _xlfn.XLOOKUP(A2505,Table10[Tag Number],Table10[Status],"-",0)="Dead",
        _xlfn.XLOOKUP(A2505,Table11[Tag Number],Table11[Status],"-",0)="Dead",
        _xlfn.XLOOKUP(A2505,Table8[Tag Number],Table8[Status],"-",0)="Dead"),"Dead",
     OR(_xlfn.XLOOKUP(A2505,Table11[Tag Number],Table11[Status],"-",0)="Alive",
        _xlfn.XLOOKUP(A2505,Table10[Tag Number],Table10[Status],"-",0)="Alive",
        _xlfn.XLOOKUP(A2505,Table9[Tag Number],Table9[Status],"-",0)="Alive",
        _xlfn.XLOOKUP(A2505,Table8[Tag Number],Table8[Status],"-",0)="Alive"),"Alive",
     OR(_xlfn.XLOOKUP(A2505,Table9[Tag Number],Table9[Status],"-",0)="-",
        _xlfn.XLOOKUP(A2505,Table10[Tag Number],Table10[Status],"-",0)="-",
        _xlfn.XLOOKUP(A2505,Table11[Tag Number],Table11[Status],"-",0)="-",
        _xlfn.XLOOKUP(A2505,Table8[Tag Number],Table8[Status],"-",0)="-"),
   "-")</f>
        <v>-</v>
      </c>
      <c r="I2505" s="88" t="str">
        <f>IF((_xlfn.XLOOKUP(B2505,[2]Sheet1!$A$2:$A$198,[2]Sheet1!$B$2:$B$198,"-",0)="Glade"),"Out","No")</f>
        <v>No</v>
      </c>
      <c r="J2505" s="94"/>
      <c r="K2505" s="95"/>
      <c r="L2505" s="95"/>
      <c r="M2505" s="95"/>
      <c r="N2505" s="96"/>
      <c r="O2505" s="89"/>
      <c r="R2505" t="b">
        <f t="shared" si="80"/>
        <v>0</v>
      </c>
    </row>
    <row r="2506" spans="1:18" ht="15" thickBot="1" x14ac:dyDescent="0.35">
      <c r="A2506" s="2" t="s">
        <v>2886</v>
      </c>
      <c r="B2506" s="2" t="s">
        <v>1137</v>
      </c>
      <c r="C2506" s="84">
        <f>IF(COUNTIF(Table8[Tag Number], A2506), 1, 0)</f>
        <v>0</v>
      </c>
      <c r="D2506" s="85">
        <f>IF(COUNTIF(Table9[Tag Number], A2506), 1, 0)</f>
        <v>0</v>
      </c>
      <c r="E2506" s="86">
        <f>IF(COUNTIF(Table10[Tag Number], A2506), 1, 0)</f>
        <v>0</v>
      </c>
      <c r="F2506" s="86">
        <f>IF(COUNTIF(Table11[Tag Number], A2506), 1, 0)</f>
        <v>0</v>
      </c>
      <c r="G2506" s="87">
        <f t="shared" si="81"/>
        <v>0</v>
      </c>
      <c r="H2506" s="88" t="str" cm="1">
        <f t="array" ref="H2506">_xlfn.IFS(OR(_xlfn.XLOOKUP(A2506,Table9[Tag Number],Table9[Status],"-",0)="Dead",
        _xlfn.XLOOKUP(A2506,Table10[Tag Number],Table10[Status],"-",0)="Dead",
        _xlfn.XLOOKUP(A2506,Table11[Tag Number],Table11[Status],"-",0)="Dead",
        _xlfn.XLOOKUP(A2506,Table8[Tag Number],Table8[Status],"-",0)="Dead"),"Dead",
     OR(_xlfn.XLOOKUP(A2506,Table11[Tag Number],Table11[Status],"-",0)="Alive",
        _xlfn.XLOOKUP(A2506,Table10[Tag Number],Table10[Status],"-",0)="Alive",
        _xlfn.XLOOKUP(A2506,Table9[Tag Number],Table9[Status],"-",0)="Alive",
        _xlfn.XLOOKUP(A2506,Table8[Tag Number],Table8[Status],"-",0)="Alive"),"Alive",
     OR(_xlfn.XLOOKUP(A2506,Table9[Tag Number],Table9[Status],"-",0)="-",
        _xlfn.XLOOKUP(A2506,Table10[Tag Number],Table10[Status],"-",0)="-",
        _xlfn.XLOOKUP(A2506,Table11[Tag Number],Table11[Status],"-",0)="-",
        _xlfn.XLOOKUP(A2506,Table8[Tag Number],Table8[Status],"-",0)="-"),
   "-")</f>
        <v>-</v>
      </c>
      <c r="I2506" s="88" t="str">
        <f>IF((_xlfn.XLOOKUP(B2506,[2]Sheet1!$A$2:$A$198,[2]Sheet1!$B$2:$B$198,"-",0)="Glade"),"Out","No")</f>
        <v>No</v>
      </c>
      <c r="J2506" s="94"/>
      <c r="K2506" s="95"/>
      <c r="L2506" s="95"/>
      <c r="M2506" s="95"/>
      <c r="N2506" s="96"/>
      <c r="O2506" s="89"/>
      <c r="R2506" t="b">
        <f t="shared" si="80"/>
        <v>0</v>
      </c>
    </row>
    <row r="2507" spans="1:18" ht="15" thickBot="1" x14ac:dyDescent="0.35">
      <c r="A2507" s="3" t="s">
        <v>2887</v>
      </c>
      <c r="B2507" s="3" t="s">
        <v>1137</v>
      </c>
      <c r="C2507" s="84">
        <f>IF(COUNTIF(Table8[Tag Number], A2507), 1, 0)</f>
        <v>0</v>
      </c>
      <c r="D2507" s="85">
        <f>IF(COUNTIF(Table9[Tag Number], A2507), 1, 0)</f>
        <v>0</v>
      </c>
      <c r="E2507" s="86">
        <f>IF(COUNTIF(Table10[Tag Number], A2507), 1, 0)</f>
        <v>0</v>
      </c>
      <c r="F2507" s="86">
        <f>IF(COUNTIF(Table11[Tag Number], A2507), 1, 0)</f>
        <v>0</v>
      </c>
      <c r="G2507" s="87">
        <f t="shared" si="81"/>
        <v>0</v>
      </c>
      <c r="H2507" s="88" t="str" cm="1">
        <f t="array" ref="H2507">_xlfn.IFS(OR(_xlfn.XLOOKUP(A2507,Table9[Tag Number],Table9[Status],"-",0)="Dead",
        _xlfn.XLOOKUP(A2507,Table10[Tag Number],Table10[Status],"-",0)="Dead",
        _xlfn.XLOOKUP(A2507,Table11[Tag Number],Table11[Status],"-",0)="Dead",
        _xlfn.XLOOKUP(A2507,Table8[Tag Number],Table8[Status],"-",0)="Dead"),"Dead",
     OR(_xlfn.XLOOKUP(A2507,Table11[Tag Number],Table11[Status],"-",0)="Alive",
        _xlfn.XLOOKUP(A2507,Table10[Tag Number],Table10[Status],"-",0)="Alive",
        _xlfn.XLOOKUP(A2507,Table9[Tag Number],Table9[Status],"-",0)="Alive",
        _xlfn.XLOOKUP(A2507,Table8[Tag Number],Table8[Status],"-",0)="Alive"),"Alive",
     OR(_xlfn.XLOOKUP(A2507,Table9[Tag Number],Table9[Status],"-",0)="-",
        _xlfn.XLOOKUP(A2507,Table10[Tag Number],Table10[Status],"-",0)="-",
        _xlfn.XLOOKUP(A2507,Table11[Tag Number],Table11[Status],"-",0)="-",
        _xlfn.XLOOKUP(A2507,Table8[Tag Number],Table8[Status],"-",0)="-"),
   "-")</f>
        <v>-</v>
      </c>
      <c r="I2507" s="88" t="str">
        <f>IF((_xlfn.XLOOKUP(B2507,[2]Sheet1!$A$2:$A$198,[2]Sheet1!$B$2:$B$198,"-",0)="Glade"),"Out","No")</f>
        <v>No</v>
      </c>
      <c r="J2507" s="94"/>
      <c r="K2507" s="95"/>
      <c r="L2507" s="95"/>
      <c r="M2507" s="95"/>
      <c r="N2507" s="96"/>
      <c r="O2507" s="89"/>
      <c r="R2507" t="b">
        <f t="shared" si="80"/>
        <v>0</v>
      </c>
    </row>
    <row r="2508" spans="1:18" ht="15" thickBot="1" x14ac:dyDescent="0.35">
      <c r="A2508" s="2" t="s">
        <v>842</v>
      </c>
      <c r="B2508" s="2" t="s">
        <v>1137</v>
      </c>
      <c r="C2508" s="84">
        <f>IF(COUNTIF(Table8[Tag Number], A2508), 1, 0)</f>
        <v>0</v>
      </c>
      <c r="D2508" s="85">
        <f>IF(COUNTIF(Table9[Tag Number], A2508), 1, 0)</f>
        <v>0</v>
      </c>
      <c r="E2508" s="86">
        <f>IF(COUNTIF(Table10[Tag Number], A2508), 1, 0)</f>
        <v>1</v>
      </c>
      <c r="F2508" s="86">
        <f>IF(COUNTIF(Table11[Tag Number], A2508), 1, 0)</f>
        <v>0</v>
      </c>
      <c r="G2508" s="87">
        <f t="shared" si="81"/>
        <v>1</v>
      </c>
      <c r="H2508" s="88" t="str" cm="1">
        <f t="array" ref="H2508">_xlfn.IFS(OR(_xlfn.XLOOKUP(A2508,Table9[Tag Number],Table9[Status],"-",0)="Dead",
        _xlfn.XLOOKUP(A2508,Table10[Tag Number],Table10[Status],"-",0)="Dead",
        _xlfn.XLOOKUP(A2508,Table11[Tag Number],Table11[Status],"-",0)="Dead",
        _xlfn.XLOOKUP(A2508,Table8[Tag Number],Table8[Status],"-",0)="Dead"),"Dead",
     OR(_xlfn.XLOOKUP(A2508,Table11[Tag Number],Table11[Status],"-",0)="Alive",
        _xlfn.XLOOKUP(A2508,Table10[Tag Number],Table10[Status],"-",0)="Alive",
        _xlfn.XLOOKUP(A2508,Table9[Tag Number],Table9[Status],"-",0)="Alive",
        _xlfn.XLOOKUP(A2508,Table8[Tag Number],Table8[Status],"-",0)="Alive"),"Alive",
     OR(_xlfn.XLOOKUP(A2508,Table9[Tag Number],Table9[Status],"-",0)="-",
        _xlfn.XLOOKUP(A2508,Table10[Tag Number],Table10[Status],"-",0)="-",
        _xlfn.XLOOKUP(A2508,Table11[Tag Number],Table11[Status],"-",0)="-",
        _xlfn.XLOOKUP(A2508,Table8[Tag Number],Table8[Status],"-",0)="-"),
   "-")</f>
        <v>Dead</v>
      </c>
      <c r="I2508" s="88" t="str">
        <f>IF((_xlfn.XLOOKUP(B2508,[2]Sheet1!$A$2:$A$198,[2]Sheet1!$B$2:$B$198,"-",0)="Glade"),"Out","No")</f>
        <v>No</v>
      </c>
      <c r="J2508" s="94"/>
      <c r="K2508" s="95"/>
      <c r="L2508" s="95"/>
      <c r="M2508" s="95"/>
      <c r="N2508" s="96"/>
      <c r="O2508" s="89"/>
      <c r="R2508" t="b">
        <f t="shared" si="80"/>
        <v>0</v>
      </c>
    </row>
    <row r="2509" spans="1:18" ht="15" thickBot="1" x14ac:dyDescent="0.35">
      <c r="A2509" s="3" t="s">
        <v>2888</v>
      </c>
      <c r="B2509" s="3" t="s">
        <v>1137</v>
      </c>
      <c r="C2509" s="84">
        <f>IF(COUNTIF(Table8[Tag Number], A2509), 1, 0)</f>
        <v>0</v>
      </c>
      <c r="D2509" s="85">
        <f>IF(COUNTIF(Table9[Tag Number], A2509), 1, 0)</f>
        <v>0</v>
      </c>
      <c r="E2509" s="86">
        <f>IF(COUNTIF(Table10[Tag Number], A2509), 1, 0)</f>
        <v>0</v>
      </c>
      <c r="F2509" s="86">
        <f>IF(COUNTIF(Table11[Tag Number], A2509), 1, 0)</f>
        <v>0</v>
      </c>
      <c r="G2509" s="87">
        <f t="shared" si="81"/>
        <v>0</v>
      </c>
      <c r="H2509" s="88" t="str" cm="1">
        <f t="array" ref="H2509">_xlfn.IFS(OR(_xlfn.XLOOKUP(A2509,Table9[Tag Number],Table9[Status],"-",0)="Dead",
        _xlfn.XLOOKUP(A2509,Table10[Tag Number],Table10[Status],"-",0)="Dead",
        _xlfn.XLOOKUP(A2509,Table11[Tag Number],Table11[Status],"-",0)="Dead",
        _xlfn.XLOOKUP(A2509,Table8[Tag Number],Table8[Status],"-",0)="Dead"),"Dead",
     OR(_xlfn.XLOOKUP(A2509,Table11[Tag Number],Table11[Status],"-",0)="Alive",
        _xlfn.XLOOKUP(A2509,Table10[Tag Number],Table10[Status],"-",0)="Alive",
        _xlfn.XLOOKUP(A2509,Table9[Tag Number],Table9[Status],"-",0)="Alive",
        _xlfn.XLOOKUP(A2509,Table8[Tag Number],Table8[Status],"-",0)="Alive"),"Alive",
     OR(_xlfn.XLOOKUP(A2509,Table9[Tag Number],Table9[Status],"-",0)="-",
        _xlfn.XLOOKUP(A2509,Table10[Tag Number],Table10[Status],"-",0)="-",
        _xlfn.XLOOKUP(A2509,Table11[Tag Number],Table11[Status],"-",0)="-",
        _xlfn.XLOOKUP(A2509,Table8[Tag Number],Table8[Status],"-",0)="-"),
   "-")</f>
        <v>-</v>
      </c>
      <c r="I2509" s="88" t="str">
        <f>IF((_xlfn.XLOOKUP(B2509,[2]Sheet1!$A$2:$A$198,[2]Sheet1!$B$2:$B$198,"-",0)="Glade"),"Out","No")</f>
        <v>No</v>
      </c>
      <c r="J2509" s="94"/>
      <c r="K2509" s="95"/>
      <c r="L2509" s="95"/>
      <c r="M2509" s="95"/>
      <c r="N2509" s="96"/>
      <c r="O2509" s="89"/>
      <c r="R2509" t="b">
        <f t="shared" si="80"/>
        <v>0</v>
      </c>
    </row>
    <row r="2510" spans="1:18" ht="15" thickBot="1" x14ac:dyDescent="0.35">
      <c r="A2510" s="2" t="s">
        <v>802</v>
      </c>
      <c r="B2510" s="2" t="s">
        <v>1137</v>
      </c>
      <c r="C2510" s="84">
        <f>IF(COUNTIF(Table8[Tag Number], A2510), 1, 0)</f>
        <v>1</v>
      </c>
      <c r="D2510" s="85">
        <f>IF(COUNTIF(Table9[Tag Number], A2510), 1, 0)</f>
        <v>0</v>
      </c>
      <c r="E2510" s="86">
        <f>IF(COUNTIF(Table10[Tag Number], A2510), 1, 0)</f>
        <v>1</v>
      </c>
      <c r="F2510" s="86">
        <f>IF(COUNTIF(Table11[Tag Number], A2510), 1, 0)</f>
        <v>0</v>
      </c>
      <c r="G2510" s="87">
        <f t="shared" si="81"/>
        <v>2</v>
      </c>
      <c r="H2510" s="88" t="str" cm="1">
        <f t="array" ref="H2510">_xlfn.IFS(OR(_xlfn.XLOOKUP(A2510,Table9[Tag Number],Table9[Status],"-",0)="Dead",
        _xlfn.XLOOKUP(A2510,Table10[Tag Number],Table10[Status],"-",0)="Dead",
        _xlfn.XLOOKUP(A2510,Table11[Tag Number],Table11[Status],"-",0)="Dead",
        _xlfn.XLOOKUP(A2510,Table8[Tag Number],Table8[Status],"-",0)="Dead"),"Dead",
     OR(_xlfn.XLOOKUP(A2510,Table11[Tag Number],Table11[Status],"-",0)="Alive",
        _xlfn.XLOOKUP(A2510,Table10[Tag Number],Table10[Status],"-",0)="Alive",
        _xlfn.XLOOKUP(A2510,Table9[Tag Number],Table9[Status],"-",0)="Alive",
        _xlfn.XLOOKUP(A2510,Table8[Tag Number],Table8[Status],"-",0)="Alive"),"Alive",
     OR(_xlfn.XLOOKUP(A2510,Table9[Tag Number],Table9[Status],"-",0)="-",
        _xlfn.XLOOKUP(A2510,Table10[Tag Number],Table10[Status],"-",0)="-",
        _xlfn.XLOOKUP(A2510,Table11[Tag Number],Table11[Status],"-",0)="-",
        _xlfn.XLOOKUP(A2510,Table8[Tag Number],Table8[Status],"-",0)="-"),
   "-")</f>
        <v>Alive</v>
      </c>
      <c r="I2510" s="88" t="str">
        <f>IF((_xlfn.XLOOKUP(B2510,[2]Sheet1!$A$2:$A$198,[2]Sheet1!$B$2:$B$198,"-",0)="Glade"),"Out","No")</f>
        <v>No</v>
      </c>
      <c r="J2510" s="94"/>
      <c r="K2510" s="95"/>
      <c r="L2510" s="95"/>
      <c r="M2510" s="95"/>
      <c r="N2510" s="96"/>
      <c r="O2510" s="89"/>
      <c r="R2510" t="str">
        <f t="shared" si="80"/>
        <v>D547</v>
      </c>
    </row>
    <row r="2511" spans="1:18" ht="15" thickBot="1" x14ac:dyDescent="0.35">
      <c r="A2511" s="3" t="s">
        <v>2889</v>
      </c>
      <c r="B2511" s="3" t="s">
        <v>1137</v>
      </c>
      <c r="C2511" s="84">
        <f>IF(COUNTIF(Table8[Tag Number], A2511), 1, 0)</f>
        <v>0</v>
      </c>
      <c r="D2511" s="85">
        <f>IF(COUNTIF(Table9[Tag Number], A2511), 1, 0)</f>
        <v>0</v>
      </c>
      <c r="E2511" s="86">
        <f>IF(COUNTIF(Table10[Tag Number], A2511), 1, 0)</f>
        <v>0</v>
      </c>
      <c r="F2511" s="86">
        <f>IF(COUNTIF(Table11[Tag Number], A2511), 1, 0)</f>
        <v>0</v>
      </c>
      <c r="G2511" s="87">
        <f t="shared" si="81"/>
        <v>0</v>
      </c>
      <c r="H2511" s="88" t="str" cm="1">
        <f t="array" ref="H2511">_xlfn.IFS(OR(_xlfn.XLOOKUP(A2511,Table9[Tag Number],Table9[Status],"-",0)="Dead",
        _xlfn.XLOOKUP(A2511,Table10[Tag Number],Table10[Status],"-",0)="Dead",
        _xlfn.XLOOKUP(A2511,Table11[Tag Number],Table11[Status],"-",0)="Dead",
        _xlfn.XLOOKUP(A2511,Table8[Tag Number],Table8[Status],"-",0)="Dead"),"Dead",
     OR(_xlfn.XLOOKUP(A2511,Table11[Tag Number],Table11[Status],"-",0)="Alive",
        _xlfn.XLOOKUP(A2511,Table10[Tag Number],Table10[Status],"-",0)="Alive",
        _xlfn.XLOOKUP(A2511,Table9[Tag Number],Table9[Status],"-",0)="Alive",
        _xlfn.XLOOKUP(A2511,Table8[Tag Number],Table8[Status],"-",0)="Alive"),"Alive",
     OR(_xlfn.XLOOKUP(A2511,Table9[Tag Number],Table9[Status],"-",0)="-",
        _xlfn.XLOOKUP(A2511,Table10[Tag Number],Table10[Status],"-",0)="-",
        _xlfn.XLOOKUP(A2511,Table11[Tag Number],Table11[Status],"-",0)="-",
        _xlfn.XLOOKUP(A2511,Table8[Tag Number],Table8[Status],"-",0)="-"),
   "-")</f>
        <v>-</v>
      </c>
      <c r="I2511" s="88" t="str">
        <f>IF((_xlfn.XLOOKUP(B2511,[2]Sheet1!$A$2:$A$198,[2]Sheet1!$B$2:$B$198,"-",0)="Glade"),"Out","No")</f>
        <v>No</v>
      </c>
      <c r="J2511" s="94"/>
      <c r="K2511" s="95"/>
      <c r="L2511" s="95"/>
      <c r="M2511" s="95"/>
      <c r="N2511" s="96"/>
      <c r="O2511" s="89"/>
      <c r="R2511" t="b">
        <f t="shared" si="80"/>
        <v>0</v>
      </c>
    </row>
    <row r="2512" spans="1:18" ht="15" thickBot="1" x14ac:dyDescent="0.35">
      <c r="A2512" s="2" t="s">
        <v>734</v>
      </c>
      <c r="B2512" s="2" t="s">
        <v>1137</v>
      </c>
      <c r="C2512" s="84">
        <f>IF(COUNTIF(Table8[Tag Number], A2512), 1, 0)</f>
        <v>1</v>
      </c>
      <c r="D2512" s="85">
        <f>IF(COUNTIF(Table9[Tag Number], A2512), 1, 0)</f>
        <v>1</v>
      </c>
      <c r="E2512" s="86">
        <f>IF(COUNTIF(Table10[Tag Number], A2512), 1, 0)</f>
        <v>1</v>
      </c>
      <c r="F2512" s="86">
        <f>IF(COUNTIF(Table11[Tag Number], A2512), 1, 0)</f>
        <v>1</v>
      </c>
      <c r="G2512" s="87">
        <f t="shared" si="81"/>
        <v>4</v>
      </c>
      <c r="H2512" s="88" t="str" cm="1">
        <f t="array" ref="H2512">_xlfn.IFS(OR(_xlfn.XLOOKUP(A2512,Table9[Tag Number],Table9[Status],"-",0)="Dead",
        _xlfn.XLOOKUP(A2512,Table10[Tag Number],Table10[Status],"-",0)="Dead",
        _xlfn.XLOOKUP(A2512,Table11[Tag Number],Table11[Status],"-",0)="Dead",
        _xlfn.XLOOKUP(A2512,Table8[Tag Number],Table8[Status],"-",0)="Dead"),"Dead",
     OR(_xlfn.XLOOKUP(A2512,Table11[Tag Number],Table11[Status],"-",0)="Alive",
        _xlfn.XLOOKUP(A2512,Table10[Tag Number],Table10[Status],"-",0)="Alive",
        _xlfn.XLOOKUP(A2512,Table9[Tag Number],Table9[Status],"-",0)="Alive",
        _xlfn.XLOOKUP(A2512,Table8[Tag Number],Table8[Status],"-",0)="Alive"),"Alive",
     OR(_xlfn.XLOOKUP(A2512,Table9[Tag Number],Table9[Status],"-",0)="-",
        _xlfn.XLOOKUP(A2512,Table10[Tag Number],Table10[Status],"-",0)="-",
        _xlfn.XLOOKUP(A2512,Table11[Tag Number],Table11[Status],"-",0)="-",
        _xlfn.XLOOKUP(A2512,Table8[Tag Number],Table8[Status],"-",0)="-"),
   "-")</f>
        <v>Alive</v>
      </c>
      <c r="I2512" s="88" t="str">
        <f>IF((_xlfn.XLOOKUP(B2512,[2]Sheet1!$A$2:$A$198,[2]Sheet1!$B$2:$B$198,"-",0)="Glade"),"Out","No")</f>
        <v>No</v>
      </c>
      <c r="J2512" s="94"/>
      <c r="K2512" s="95"/>
      <c r="L2512" s="95"/>
      <c r="M2512" s="95"/>
      <c r="N2512" s="96"/>
      <c r="O2512" s="89"/>
      <c r="R2512" t="str">
        <f t="shared" si="80"/>
        <v>D549</v>
      </c>
    </row>
    <row r="2513" spans="1:18" ht="15" thickBot="1" x14ac:dyDescent="0.35">
      <c r="A2513" s="3" t="s">
        <v>2890</v>
      </c>
      <c r="B2513" s="3" t="s">
        <v>1137</v>
      </c>
      <c r="C2513" s="84">
        <f>IF(COUNTIF(Table8[Tag Number], A2513), 1, 0)</f>
        <v>0</v>
      </c>
      <c r="D2513" s="85">
        <f>IF(COUNTIF(Table9[Tag Number], A2513), 1, 0)</f>
        <v>0</v>
      </c>
      <c r="E2513" s="86">
        <f>IF(COUNTIF(Table10[Tag Number], A2513), 1, 0)</f>
        <v>0</v>
      </c>
      <c r="F2513" s="86">
        <f>IF(COUNTIF(Table11[Tag Number], A2513), 1, 0)</f>
        <v>0</v>
      </c>
      <c r="G2513" s="87">
        <f t="shared" si="81"/>
        <v>0</v>
      </c>
      <c r="H2513" s="88" t="str" cm="1">
        <f t="array" ref="H2513">_xlfn.IFS(OR(_xlfn.XLOOKUP(A2513,Table9[Tag Number],Table9[Status],"-",0)="Dead",
        _xlfn.XLOOKUP(A2513,Table10[Tag Number],Table10[Status],"-",0)="Dead",
        _xlfn.XLOOKUP(A2513,Table11[Tag Number],Table11[Status],"-",0)="Dead",
        _xlfn.XLOOKUP(A2513,Table8[Tag Number],Table8[Status],"-",0)="Dead"),"Dead",
     OR(_xlfn.XLOOKUP(A2513,Table11[Tag Number],Table11[Status],"-",0)="Alive",
        _xlfn.XLOOKUP(A2513,Table10[Tag Number],Table10[Status],"-",0)="Alive",
        _xlfn.XLOOKUP(A2513,Table9[Tag Number],Table9[Status],"-",0)="Alive",
        _xlfn.XLOOKUP(A2513,Table8[Tag Number],Table8[Status],"-",0)="Alive"),"Alive",
     OR(_xlfn.XLOOKUP(A2513,Table9[Tag Number],Table9[Status],"-",0)="-",
        _xlfn.XLOOKUP(A2513,Table10[Tag Number],Table10[Status],"-",0)="-",
        _xlfn.XLOOKUP(A2513,Table11[Tag Number],Table11[Status],"-",0)="-",
        _xlfn.XLOOKUP(A2513,Table8[Tag Number],Table8[Status],"-",0)="-"),
   "-")</f>
        <v>-</v>
      </c>
      <c r="I2513" s="88" t="str">
        <f>IF((_xlfn.XLOOKUP(B2513,[2]Sheet1!$A$2:$A$198,[2]Sheet1!$B$2:$B$198,"-",0)="Glade"),"Out","No")</f>
        <v>No</v>
      </c>
      <c r="J2513" s="94"/>
      <c r="K2513" s="95"/>
      <c r="L2513" s="95"/>
      <c r="M2513" s="95"/>
      <c r="N2513" s="96"/>
      <c r="O2513" s="89"/>
      <c r="R2513" t="b">
        <f t="shared" si="80"/>
        <v>0</v>
      </c>
    </row>
    <row r="2514" spans="1:18" ht="15" thickBot="1" x14ac:dyDescent="0.35">
      <c r="A2514" s="2" t="s">
        <v>389</v>
      </c>
      <c r="B2514" s="2" t="s">
        <v>1137</v>
      </c>
      <c r="C2514" s="84">
        <f>IF(COUNTIF(Table8[Tag Number], A2514), 1, 0)</f>
        <v>0</v>
      </c>
      <c r="D2514" s="85">
        <f>IF(COUNTIF(Table9[Tag Number], A2514), 1, 0)</f>
        <v>1</v>
      </c>
      <c r="E2514" s="86">
        <f>IF(COUNTIF(Table10[Tag Number], A2514), 1, 0)</f>
        <v>0</v>
      </c>
      <c r="F2514" s="86">
        <f>IF(COUNTIF(Table11[Tag Number], A2514), 1, 0)</f>
        <v>0</v>
      </c>
      <c r="G2514" s="87">
        <f t="shared" si="81"/>
        <v>1</v>
      </c>
      <c r="H2514" s="88" t="str" cm="1">
        <f t="array" ref="H2514">_xlfn.IFS(OR(_xlfn.XLOOKUP(A2514,Table9[Tag Number],Table9[Status],"-",0)="Dead",
        _xlfn.XLOOKUP(A2514,Table10[Tag Number],Table10[Status],"-",0)="Dead",
        _xlfn.XLOOKUP(A2514,Table11[Tag Number],Table11[Status],"-",0)="Dead",
        _xlfn.XLOOKUP(A2514,Table8[Tag Number],Table8[Status],"-",0)="Dead"),"Dead",
     OR(_xlfn.XLOOKUP(A2514,Table11[Tag Number],Table11[Status],"-",0)="Alive",
        _xlfn.XLOOKUP(A2514,Table10[Tag Number],Table10[Status],"-",0)="Alive",
        _xlfn.XLOOKUP(A2514,Table9[Tag Number],Table9[Status],"-",0)="Alive",
        _xlfn.XLOOKUP(A2514,Table8[Tag Number],Table8[Status],"-",0)="Alive"),"Alive",
     OR(_xlfn.XLOOKUP(A2514,Table9[Tag Number],Table9[Status],"-",0)="-",
        _xlfn.XLOOKUP(A2514,Table10[Tag Number],Table10[Status],"-",0)="-",
        _xlfn.XLOOKUP(A2514,Table11[Tag Number],Table11[Status],"-",0)="-",
        _xlfn.XLOOKUP(A2514,Table8[Tag Number],Table8[Status],"-",0)="-"),
   "-")</f>
        <v>Alive</v>
      </c>
      <c r="I2514" s="88" t="str">
        <f>IF((_xlfn.XLOOKUP(B2514,[2]Sheet1!$A$2:$A$198,[2]Sheet1!$B$2:$B$198,"-",0)="Glade"),"Out","No")</f>
        <v>No</v>
      </c>
      <c r="J2514" s="94"/>
      <c r="K2514" s="95"/>
      <c r="L2514" s="95"/>
      <c r="M2514" s="95"/>
      <c r="N2514" s="96"/>
      <c r="O2514" s="89"/>
      <c r="R2514" t="b">
        <f t="shared" si="80"/>
        <v>0</v>
      </c>
    </row>
    <row r="2515" spans="1:18" ht="15" thickBot="1" x14ac:dyDescent="0.35">
      <c r="A2515" s="3" t="s">
        <v>2891</v>
      </c>
      <c r="B2515" s="3" t="s">
        <v>1137</v>
      </c>
      <c r="C2515" s="84">
        <f>IF(COUNTIF(Table8[Tag Number], A2515), 1, 0)</f>
        <v>0</v>
      </c>
      <c r="D2515" s="85">
        <f>IF(COUNTIF(Table9[Tag Number], A2515), 1, 0)</f>
        <v>0</v>
      </c>
      <c r="E2515" s="86">
        <f>IF(COUNTIF(Table10[Tag Number], A2515), 1, 0)</f>
        <v>0</v>
      </c>
      <c r="F2515" s="86">
        <f>IF(COUNTIF(Table11[Tag Number], A2515), 1, 0)</f>
        <v>0</v>
      </c>
      <c r="G2515" s="87">
        <f t="shared" si="81"/>
        <v>0</v>
      </c>
      <c r="H2515" s="88" t="str" cm="1">
        <f t="array" ref="H2515">_xlfn.IFS(OR(_xlfn.XLOOKUP(A2515,Table9[Tag Number],Table9[Status],"-",0)="Dead",
        _xlfn.XLOOKUP(A2515,Table10[Tag Number],Table10[Status],"-",0)="Dead",
        _xlfn.XLOOKUP(A2515,Table11[Tag Number],Table11[Status],"-",0)="Dead",
        _xlfn.XLOOKUP(A2515,Table8[Tag Number],Table8[Status],"-",0)="Dead"),"Dead",
     OR(_xlfn.XLOOKUP(A2515,Table11[Tag Number],Table11[Status],"-",0)="Alive",
        _xlfn.XLOOKUP(A2515,Table10[Tag Number],Table10[Status],"-",0)="Alive",
        _xlfn.XLOOKUP(A2515,Table9[Tag Number],Table9[Status],"-",0)="Alive",
        _xlfn.XLOOKUP(A2515,Table8[Tag Number],Table8[Status],"-",0)="Alive"),"Alive",
     OR(_xlfn.XLOOKUP(A2515,Table9[Tag Number],Table9[Status],"-",0)="-",
        _xlfn.XLOOKUP(A2515,Table10[Tag Number],Table10[Status],"-",0)="-",
        _xlfn.XLOOKUP(A2515,Table11[Tag Number],Table11[Status],"-",0)="-",
        _xlfn.XLOOKUP(A2515,Table8[Tag Number],Table8[Status],"-",0)="-"),
   "-")</f>
        <v>-</v>
      </c>
      <c r="I2515" s="88" t="str">
        <f>IF((_xlfn.XLOOKUP(B2515,[2]Sheet1!$A$2:$A$198,[2]Sheet1!$B$2:$B$198,"-",0)="Glade"),"Out","No")</f>
        <v>No</v>
      </c>
      <c r="J2515" s="94"/>
      <c r="K2515" s="95"/>
      <c r="L2515" s="95"/>
      <c r="M2515" s="95"/>
      <c r="N2515" s="96"/>
      <c r="O2515" s="89"/>
      <c r="R2515" t="b">
        <f t="shared" si="80"/>
        <v>0</v>
      </c>
    </row>
    <row r="2516" spans="1:18" ht="15" thickBot="1" x14ac:dyDescent="0.35">
      <c r="A2516" s="2" t="s">
        <v>611</v>
      </c>
      <c r="B2516" s="2" t="s">
        <v>1137</v>
      </c>
      <c r="C2516" s="84">
        <f>IF(COUNTIF(Table8[Tag Number], A2516), 1, 0)</f>
        <v>0</v>
      </c>
      <c r="D2516" s="85">
        <f>IF(COUNTIF(Table9[Tag Number], A2516), 1, 0)</f>
        <v>0</v>
      </c>
      <c r="E2516" s="86">
        <f>IF(COUNTIF(Table10[Tag Number], A2516), 1, 0)</f>
        <v>1</v>
      </c>
      <c r="F2516" s="86">
        <f>IF(COUNTIF(Table11[Tag Number], A2516), 1, 0)</f>
        <v>0</v>
      </c>
      <c r="G2516" s="87">
        <f t="shared" si="81"/>
        <v>1</v>
      </c>
      <c r="H2516" s="88" t="str" cm="1">
        <f t="array" ref="H2516">_xlfn.IFS(OR(_xlfn.XLOOKUP(A2516,Table9[Tag Number],Table9[Status],"-",0)="Dead",
        _xlfn.XLOOKUP(A2516,Table10[Tag Number],Table10[Status],"-",0)="Dead",
        _xlfn.XLOOKUP(A2516,Table11[Tag Number],Table11[Status],"-",0)="Dead",
        _xlfn.XLOOKUP(A2516,Table8[Tag Number],Table8[Status],"-",0)="Dead"),"Dead",
     OR(_xlfn.XLOOKUP(A2516,Table11[Tag Number],Table11[Status],"-",0)="Alive",
        _xlfn.XLOOKUP(A2516,Table10[Tag Number],Table10[Status],"-",0)="Alive",
        _xlfn.XLOOKUP(A2516,Table9[Tag Number],Table9[Status],"-",0)="Alive",
        _xlfn.XLOOKUP(A2516,Table8[Tag Number],Table8[Status],"-",0)="Alive"),"Alive",
     OR(_xlfn.XLOOKUP(A2516,Table9[Tag Number],Table9[Status],"-",0)="-",
        _xlfn.XLOOKUP(A2516,Table10[Tag Number],Table10[Status],"-",0)="-",
        _xlfn.XLOOKUP(A2516,Table11[Tag Number],Table11[Status],"-",0)="-",
        _xlfn.XLOOKUP(A2516,Table8[Tag Number],Table8[Status],"-",0)="-"),
   "-")</f>
        <v>Dead</v>
      </c>
      <c r="I2516" s="88" t="str">
        <f>IF((_xlfn.XLOOKUP(B2516,[2]Sheet1!$A$2:$A$198,[2]Sheet1!$B$2:$B$198,"-",0)="Glade"),"Out","No")</f>
        <v>No</v>
      </c>
      <c r="J2516" s="94"/>
      <c r="K2516" s="95"/>
      <c r="L2516" s="95"/>
      <c r="M2516" s="95"/>
      <c r="N2516" s="96"/>
      <c r="O2516" s="89"/>
      <c r="R2516" t="b">
        <f t="shared" si="80"/>
        <v>0</v>
      </c>
    </row>
    <row r="2517" spans="1:18" ht="15" thickBot="1" x14ac:dyDescent="0.35">
      <c r="A2517" s="3" t="s">
        <v>562</v>
      </c>
      <c r="B2517" s="3" t="s">
        <v>1137</v>
      </c>
      <c r="C2517" s="84">
        <f>IF(COUNTIF(Table8[Tag Number], A2517), 1, 0)</f>
        <v>1</v>
      </c>
      <c r="D2517" s="85">
        <f>IF(COUNTIF(Table9[Tag Number], A2517), 1, 0)</f>
        <v>0</v>
      </c>
      <c r="E2517" s="86">
        <f>IF(COUNTIF(Table10[Tag Number], A2517), 1, 0)</f>
        <v>0</v>
      </c>
      <c r="F2517" s="86">
        <f>IF(COUNTIF(Table11[Tag Number], A2517), 1, 0)</f>
        <v>0</v>
      </c>
      <c r="G2517" s="87">
        <f t="shared" si="81"/>
        <v>1</v>
      </c>
      <c r="H2517" s="88" t="str" cm="1">
        <f t="array" ref="H2517">_xlfn.IFS(OR(_xlfn.XLOOKUP(A2517,Table9[Tag Number],Table9[Status],"-",0)="Dead",
        _xlfn.XLOOKUP(A2517,Table10[Tag Number],Table10[Status],"-",0)="Dead",
        _xlfn.XLOOKUP(A2517,Table11[Tag Number],Table11[Status],"-",0)="Dead",
        _xlfn.XLOOKUP(A2517,Table8[Tag Number],Table8[Status],"-",0)="Dead"),"Dead",
     OR(_xlfn.XLOOKUP(A2517,Table11[Tag Number],Table11[Status],"-",0)="Alive",
        _xlfn.XLOOKUP(A2517,Table10[Tag Number],Table10[Status],"-",0)="Alive",
        _xlfn.XLOOKUP(A2517,Table9[Tag Number],Table9[Status],"-",0)="Alive",
        _xlfn.XLOOKUP(A2517,Table8[Tag Number],Table8[Status],"-",0)="Alive"),"Alive",
     OR(_xlfn.XLOOKUP(A2517,Table9[Tag Number],Table9[Status],"-",0)="-",
        _xlfn.XLOOKUP(A2517,Table10[Tag Number],Table10[Status],"-",0)="-",
        _xlfn.XLOOKUP(A2517,Table11[Tag Number],Table11[Status],"-",0)="-",
        _xlfn.XLOOKUP(A2517,Table8[Tag Number],Table8[Status],"-",0)="-"),
   "-")</f>
        <v>Dead</v>
      </c>
      <c r="I2517" s="88" t="str">
        <f>IF((_xlfn.XLOOKUP(B2517,[2]Sheet1!$A$2:$A$198,[2]Sheet1!$B$2:$B$198,"-",0)="Glade"),"Out","No")</f>
        <v>No</v>
      </c>
      <c r="J2517" s="94"/>
      <c r="K2517" s="95"/>
      <c r="L2517" s="95"/>
      <c r="M2517" s="95"/>
      <c r="N2517" s="96"/>
      <c r="O2517" s="89"/>
      <c r="R2517" t="b">
        <f t="shared" si="80"/>
        <v>0</v>
      </c>
    </row>
    <row r="2518" spans="1:18" ht="15" thickBot="1" x14ac:dyDescent="0.35">
      <c r="A2518" s="2" t="s">
        <v>596</v>
      </c>
      <c r="B2518" s="2" t="s">
        <v>1137</v>
      </c>
      <c r="C2518" s="84">
        <f>IF(COUNTIF(Table8[Tag Number], A2518), 1, 0)</f>
        <v>1</v>
      </c>
      <c r="D2518" s="85">
        <f>IF(COUNTIF(Table9[Tag Number], A2518), 1, 0)</f>
        <v>0</v>
      </c>
      <c r="E2518" s="86">
        <f>IF(COUNTIF(Table10[Tag Number], A2518), 1, 0)</f>
        <v>1</v>
      </c>
      <c r="F2518" s="86">
        <f>IF(COUNTIF(Table11[Tag Number], A2518), 1, 0)</f>
        <v>1</v>
      </c>
      <c r="G2518" s="87">
        <f t="shared" si="81"/>
        <v>3</v>
      </c>
      <c r="H2518" s="88" t="str" cm="1">
        <f t="array" ref="H2518">_xlfn.IFS(OR(_xlfn.XLOOKUP(A2518,Table9[Tag Number],Table9[Status],"-",0)="Dead",
        _xlfn.XLOOKUP(A2518,Table10[Tag Number],Table10[Status],"-",0)="Dead",
        _xlfn.XLOOKUP(A2518,Table11[Tag Number],Table11[Status],"-",0)="Dead",
        _xlfn.XLOOKUP(A2518,Table8[Tag Number],Table8[Status],"-",0)="Dead"),"Dead",
     OR(_xlfn.XLOOKUP(A2518,Table11[Tag Number],Table11[Status],"-",0)="Alive",
        _xlfn.XLOOKUP(A2518,Table10[Tag Number],Table10[Status],"-",0)="Alive",
        _xlfn.XLOOKUP(A2518,Table9[Tag Number],Table9[Status],"-",0)="Alive",
        _xlfn.XLOOKUP(A2518,Table8[Tag Number],Table8[Status],"-",0)="Alive"),"Alive",
     OR(_xlfn.XLOOKUP(A2518,Table9[Tag Number],Table9[Status],"-",0)="-",
        _xlfn.XLOOKUP(A2518,Table10[Tag Number],Table10[Status],"-",0)="-",
        _xlfn.XLOOKUP(A2518,Table11[Tag Number],Table11[Status],"-",0)="-",
        _xlfn.XLOOKUP(A2518,Table8[Tag Number],Table8[Status],"-",0)="-"),
   "-")</f>
        <v>Alive</v>
      </c>
      <c r="I2518" s="88" t="str">
        <f>IF((_xlfn.XLOOKUP(B2518,[2]Sheet1!$A$2:$A$198,[2]Sheet1!$B$2:$B$198,"-",0)="Glade"),"Out","No")</f>
        <v>No</v>
      </c>
      <c r="J2518" s="94"/>
      <c r="K2518" s="95"/>
      <c r="L2518" s="95"/>
      <c r="M2518" s="95"/>
      <c r="N2518" s="96"/>
      <c r="O2518" s="89"/>
      <c r="R2518" t="str">
        <f t="shared" si="80"/>
        <v>D555</v>
      </c>
    </row>
    <row r="2519" spans="1:18" ht="15" thickBot="1" x14ac:dyDescent="0.35">
      <c r="A2519" s="3" t="s">
        <v>671</v>
      </c>
      <c r="B2519" s="3" t="s">
        <v>1137</v>
      </c>
      <c r="C2519" s="84">
        <f>IF(COUNTIF(Table8[Tag Number], A2519), 1, 0)</f>
        <v>0</v>
      </c>
      <c r="D2519" s="85">
        <f>IF(COUNTIF(Table9[Tag Number], A2519), 1, 0)</f>
        <v>0</v>
      </c>
      <c r="E2519" s="86">
        <f>IF(COUNTIF(Table10[Tag Number], A2519), 1, 0)</f>
        <v>0</v>
      </c>
      <c r="F2519" s="86">
        <f>IF(COUNTIF(Table11[Tag Number], A2519), 1, 0)</f>
        <v>1</v>
      </c>
      <c r="G2519" s="87">
        <f t="shared" si="81"/>
        <v>1</v>
      </c>
      <c r="H2519" s="88" t="str" cm="1">
        <f t="array" ref="H2519">_xlfn.IFS(OR(_xlfn.XLOOKUP(A2519,Table9[Tag Number],Table9[Status],"-",0)="Dead",
        _xlfn.XLOOKUP(A2519,Table10[Tag Number],Table10[Status],"-",0)="Dead",
        _xlfn.XLOOKUP(A2519,Table11[Tag Number],Table11[Status],"-",0)="Dead",
        _xlfn.XLOOKUP(A2519,Table8[Tag Number],Table8[Status],"-",0)="Dead"),"Dead",
     OR(_xlfn.XLOOKUP(A2519,Table11[Tag Number],Table11[Status],"-",0)="Alive",
        _xlfn.XLOOKUP(A2519,Table10[Tag Number],Table10[Status],"-",0)="Alive",
        _xlfn.XLOOKUP(A2519,Table9[Tag Number],Table9[Status],"-",0)="Alive",
        _xlfn.XLOOKUP(A2519,Table8[Tag Number],Table8[Status],"-",0)="Alive"),"Alive",
     OR(_xlfn.XLOOKUP(A2519,Table9[Tag Number],Table9[Status],"-",0)="-",
        _xlfn.XLOOKUP(A2519,Table10[Tag Number],Table10[Status],"-",0)="-",
        _xlfn.XLOOKUP(A2519,Table11[Tag Number],Table11[Status],"-",0)="-",
        _xlfn.XLOOKUP(A2519,Table8[Tag Number],Table8[Status],"-",0)="-"),
   "-")</f>
        <v>Alive</v>
      </c>
      <c r="I2519" s="88" t="str">
        <f>IF((_xlfn.XLOOKUP(B2519,[2]Sheet1!$A$2:$A$198,[2]Sheet1!$B$2:$B$198,"-",0)="Glade"),"Out","No")</f>
        <v>No</v>
      </c>
      <c r="J2519" s="94"/>
      <c r="K2519" s="95"/>
      <c r="L2519" s="95"/>
      <c r="M2519" s="95"/>
      <c r="N2519" s="96"/>
      <c r="O2519" s="89"/>
      <c r="R2519" t="b">
        <f t="shared" si="80"/>
        <v>0</v>
      </c>
    </row>
    <row r="2520" spans="1:18" ht="15" thickBot="1" x14ac:dyDescent="0.35">
      <c r="A2520" s="2" t="s">
        <v>834</v>
      </c>
      <c r="B2520" s="2" t="s">
        <v>1137</v>
      </c>
      <c r="C2520" s="84">
        <f>IF(COUNTIF(Table8[Tag Number], A2520), 1, 0)</f>
        <v>0</v>
      </c>
      <c r="D2520" s="85">
        <f>IF(COUNTIF(Table9[Tag Number], A2520), 1, 0)</f>
        <v>0</v>
      </c>
      <c r="E2520" s="86">
        <f>IF(COUNTIF(Table10[Tag Number], A2520), 1, 0)</f>
        <v>0</v>
      </c>
      <c r="F2520" s="86">
        <f>IF(COUNTIF(Table11[Tag Number], A2520), 1, 0)</f>
        <v>1</v>
      </c>
      <c r="G2520" s="87">
        <f t="shared" si="81"/>
        <v>1</v>
      </c>
      <c r="H2520" s="88" t="str" cm="1">
        <f t="array" ref="H2520">_xlfn.IFS(OR(_xlfn.XLOOKUP(A2520,Table9[Tag Number],Table9[Status],"-",0)="Dead",
        _xlfn.XLOOKUP(A2520,Table10[Tag Number],Table10[Status],"-",0)="Dead",
        _xlfn.XLOOKUP(A2520,Table11[Tag Number],Table11[Status],"-",0)="Dead",
        _xlfn.XLOOKUP(A2520,Table8[Tag Number],Table8[Status],"-",0)="Dead"),"Dead",
     OR(_xlfn.XLOOKUP(A2520,Table11[Tag Number],Table11[Status],"-",0)="Alive",
        _xlfn.XLOOKUP(A2520,Table10[Tag Number],Table10[Status],"-",0)="Alive",
        _xlfn.XLOOKUP(A2520,Table9[Tag Number],Table9[Status],"-",0)="Alive",
        _xlfn.XLOOKUP(A2520,Table8[Tag Number],Table8[Status],"-",0)="Alive"),"Alive",
     OR(_xlfn.XLOOKUP(A2520,Table9[Tag Number],Table9[Status],"-",0)="-",
        _xlfn.XLOOKUP(A2520,Table10[Tag Number],Table10[Status],"-",0)="-",
        _xlfn.XLOOKUP(A2520,Table11[Tag Number],Table11[Status],"-",0)="-",
        _xlfn.XLOOKUP(A2520,Table8[Tag Number],Table8[Status],"-",0)="-"),
   "-")</f>
        <v>Alive</v>
      </c>
      <c r="I2520" s="88" t="str">
        <f>IF((_xlfn.XLOOKUP(B2520,[2]Sheet1!$A$2:$A$198,[2]Sheet1!$B$2:$B$198,"-",0)="Glade"),"Out","No")</f>
        <v>No</v>
      </c>
      <c r="J2520" s="94"/>
      <c r="K2520" s="95"/>
      <c r="L2520" s="95"/>
      <c r="M2520" s="95"/>
      <c r="N2520" s="96"/>
      <c r="O2520" s="89"/>
      <c r="R2520" t="b">
        <f t="shared" si="80"/>
        <v>0</v>
      </c>
    </row>
    <row r="2521" spans="1:18" ht="15" thickBot="1" x14ac:dyDescent="0.35">
      <c r="A2521" s="3" t="s">
        <v>2892</v>
      </c>
      <c r="B2521" s="3" t="s">
        <v>1137</v>
      </c>
      <c r="C2521" s="84">
        <f>IF(COUNTIF(Table8[Tag Number], A2521), 1, 0)</f>
        <v>0</v>
      </c>
      <c r="D2521" s="85">
        <f>IF(COUNTIF(Table9[Tag Number], A2521), 1, 0)</f>
        <v>0</v>
      </c>
      <c r="E2521" s="86">
        <f>IF(COUNTIF(Table10[Tag Number], A2521), 1, 0)</f>
        <v>0</v>
      </c>
      <c r="F2521" s="86">
        <f>IF(COUNTIF(Table11[Tag Number], A2521), 1, 0)</f>
        <v>0</v>
      </c>
      <c r="G2521" s="87">
        <f t="shared" si="81"/>
        <v>0</v>
      </c>
      <c r="H2521" s="88" t="str" cm="1">
        <f t="array" ref="H2521">_xlfn.IFS(OR(_xlfn.XLOOKUP(A2521,Table9[Tag Number],Table9[Status],"-",0)="Dead",
        _xlfn.XLOOKUP(A2521,Table10[Tag Number],Table10[Status],"-",0)="Dead",
        _xlfn.XLOOKUP(A2521,Table11[Tag Number],Table11[Status],"-",0)="Dead",
        _xlfn.XLOOKUP(A2521,Table8[Tag Number],Table8[Status],"-",0)="Dead"),"Dead",
     OR(_xlfn.XLOOKUP(A2521,Table11[Tag Number],Table11[Status],"-",0)="Alive",
        _xlfn.XLOOKUP(A2521,Table10[Tag Number],Table10[Status],"-",0)="Alive",
        _xlfn.XLOOKUP(A2521,Table9[Tag Number],Table9[Status],"-",0)="Alive",
        _xlfn.XLOOKUP(A2521,Table8[Tag Number],Table8[Status],"-",0)="Alive"),"Alive",
     OR(_xlfn.XLOOKUP(A2521,Table9[Tag Number],Table9[Status],"-",0)="-",
        _xlfn.XLOOKUP(A2521,Table10[Tag Number],Table10[Status],"-",0)="-",
        _xlfn.XLOOKUP(A2521,Table11[Tag Number],Table11[Status],"-",0)="-",
        _xlfn.XLOOKUP(A2521,Table8[Tag Number],Table8[Status],"-",0)="-"),
   "-")</f>
        <v>-</v>
      </c>
      <c r="I2521" s="88" t="str">
        <f>IF((_xlfn.XLOOKUP(B2521,[2]Sheet1!$A$2:$A$198,[2]Sheet1!$B$2:$B$198,"-",0)="Glade"),"Out","No")</f>
        <v>No</v>
      </c>
      <c r="J2521" s="94"/>
      <c r="K2521" s="95"/>
      <c r="L2521" s="95"/>
      <c r="M2521" s="95"/>
      <c r="N2521" s="96"/>
      <c r="O2521" s="89"/>
      <c r="R2521" t="b">
        <f t="shared" si="80"/>
        <v>0</v>
      </c>
    </row>
    <row r="2522" spans="1:18" ht="15" thickBot="1" x14ac:dyDescent="0.35">
      <c r="A2522" s="2" t="s">
        <v>2893</v>
      </c>
      <c r="B2522" s="2" t="s">
        <v>1137</v>
      </c>
      <c r="C2522" s="84">
        <f>IF(COUNTIF(Table8[Tag Number], A2522), 1, 0)</f>
        <v>0</v>
      </c>
      <c r="D2522" s="85">
        <f>IF(COUNTIF(Table9[Tag Number], A2522), 1, 0)</f>
        <v>0</v>
      </c>
      <c r="E2522" s="86">
        <f>IF(COUNTIF(Table10[Tag Number], A2522), 1, 0)</f>
        <v>0</v>
      </c>
      <c r="F2522" s="86">
        <f>IF(COUNTIF(Table11[Tag Number], A2522), 1, 0)</f>
        <v>0</v>
      </c>
      <c r="G2522" s="87">
        <f t="shared" si="81"/>
        <v>0</v>
      </c>
      <c r="H2522" s="88" t="str" cm="1">
        <f t="array" ref="H2522">_xlfn.IFS(OR(_xlfn.XLOOKUP(A2522,Table9[Tag Number],Table9[Status],"-",0)="Dead",
        _xlfn.XLOOKUP(A2522,Table10[Tag Number],Table10[Status],"-",0)="Dead",
        _xlfn.XLOOKUP(A2522,Table11[Tag Number],Table11[Status],"-",0)="Dead",
        _xlfn.XLOOKUP(A2522,Table8[Tag Number],Table8[Status],"-",0)="Dead"),"Dead",
     OR(_xlfn.XLOOKUP(A2522,Table11[Tag Number],Table11[Status],"-",0)="Alive",
        _xlfn.XLOOKUP(A2522,Table10[Tag Number],Table10[Status],"-",0)="Alive",
        _xlfn.XLOOKUP(A2522,Table9[Tag Number],Table9[Status],"-",0)="Alive",
        _xlfn.XLOOKUP(A2522,Table8[Tag Number],Table8[Status],"-",0)="Alive"),"Alive",
     OR(_xlfn.XLOOKUP(A2522,Table9[Tag Number],Table9[Status],"-",0)="-",
        _xlfn.XLOOKUP(A2522,Table10[Tag Number],Table10[Status],"-",0)="-",
        _xlfn.XLOOKUP(A2522,Table11[Tag Number],Table11[Status],"-",0)="-",
        _xlfn.XLOOKUP(A2522,Table8[Tag Number],Table8[Status],"-",0)="-"),
   "-")</f>
        <v>-</v>
      </c>
      <c r="I2522" s="88" t="str">
        <f>IF((_xlfn.XLOOKUP(B2522,[2]Sheet1!$A$2:$A$198,[2]Sheet1!$B$2:$B$198,"-",0)="Glade"),"Out","No")</f>
        <v>No</v>
      </c>
      <c r="J2522" s="94"/>
      <c r="K2522" s="95"/>
      <c r="L2522" s="95"/>
      <c r="M2522" s="95"/>
      <c r="N2522" s="96"/>
      <c r="O2522" s="89"/>
      <c r="R2522" t="b">
        <f t="shared" si="80"/>
        <v>0</v>
      </c>
    </row>
    <row r="2523" spans="1:18" ht="15" thickBot="1" x14ac:dyDescent="0.35">
      <c r="A2523" s="3" t="s">
        <v>587</v>
      </c>
      <c r="B2523" s="3" t="s">
        <v>1137</v>
      </c>
      <c r="C2523" s="84">
        <f>IF(COUNTIF(Table8[Tag Number], A2523), 1, 0)</f>
        <v>0</v>
      </c>
      <c r="D2523" s="85">
        <f>IF(COUNTIF(Table9[Tag Number], A2523), 1, 0)</f>
        <v>0</v>
      </c>
      <c r="E2523" s="86">
        <f>IF(COUNTIF(Table10[Tag Number], A2523), 1, 0)</f>
        <v>1</v>
      </c>
      <c r="F2523" s="86">
        <f>IF(COUNTIF(Table11[Tag Number], A2523), 1, 0)</f>
        <v>0</v>
      </c>
      <c r="G2523" s="87">
        <f t="shared" si="81"/>
        <v>1</v>
      </c>
      <c r="H2523" s="88" t="str" cm="1">
        <f t="array" ref="H2523">_xlfn.IFS(OR(_xlfn.XLOOKUP(A2523,Table9[Tag Number],Table9[Status],"-",0)="Dead",
        _xlfn.XLOOKUP(A2523,Table10[Tag Number],Table10[Status],"-",0)="Dead",
        _xlfn.XLOOKUP(A2523,Table11[Tag Number],Table11[Status],"-",0)="Dead",
        _xlfn.XLOOKUP(A2523,Table8[Tag Number],Table8[Status],"-",0)="Dead"),"Dead",
     OR(_xlfn.XLOOKUP(A2523,Table11[Tag Number],Table11[Status],"-",0)="Alive",
        _xlfn.XLOOKUP(A2523,Table10[Tag Number],Table10[Status],"-",0)="Alive",
        _xlfn.XLOOKUP(A2523,Table9[Tag Number],Table9[Status],"-",0)="Alive",
        _xlfn.XLOOKUP(A2523,Table8[Tag Number],Table8[Status],"-",0)="Alive"),"Alive",
     OR(_xlfn.XLOOKUP(A2523,Table9[Tag Number],Table9[Status],"-",0)="-",
        _xlfn.XLOOKUP(A2523,Table10[Tag Number],Table10[Status],"-",0)="-",
        _xlfn.XLOOKUP(A2523,Table11[Tag Number],Table11[Status],"-",0)="-",
        _xlfn.XLOOKUP(A2523,Table8[Tag Number],Table8[Status],"-",0)="-"),
   "-")</f>
        <v>Alive</v>
      </c>
      <c r="I2523" s="88" t="str">
        <f>IF((_xlfn.XLOOKUP(B2523,[2]Sheet1!$A$2:$A$198,[2]Sheet1!$B$2:$B$198,"-",0)="Glade"),"Out","No")</f>
        <v>No</v>
      </c>
      <c r="J2523" s="94"/>
      <c r="K2523" s="95"/>
      <c r="L2523" s="95"/>
      <c r="M2523" s="95"/>
      <c r="N2523" s="96"/>
      <c r="O2523" s="89"/>
      <c r="R2523" t="b">
        <f t="shared" si="80"/>
        <v>0</v>
      </c>
    </row>
    <row r="2524" spans="1:18" ht="15" thickBot="1" x14ac:dyDescent="0.35">
      <c r="A2524" s="2" t="s">
        <v>2894</v>
      </c>
      <c r="B2524" s="2" t="s">
        <v>1137</v>
      </c>
      <c r="C2524" s="84">
        <f>IF(COUNTIF(Table8[Tag Number], A2524), 1, 0)</f>
        <v>0</v>
      </c>
      <c r="D2524" s="85">
        <f>IF(COUNTIF(Table9[Tag Number], A2524), 1, 0)</f>
        <v>0</v>
      </c>
      <c r="E2524" s="86">
        <f>IF(COUNTIF(Table10[Tag Number], A2524), 1, 0)</f>
        <v>0</v>
      </c>
      <c r="F2524" s="86">
        <f>IF(COUNTIF(Table11[Tag Number], A2524), 1, 0)</f>
        <v>0</v>
      </c>
      <c r="G2524" s="87">
        <f t="shared" si="81"/>
        <v>0</v>
      </c>
      <c r="H2524" s="88" t="str" cm="1">
        <f t="array" ref="H2524">_xlfn.IFS(OR(_xlfn.XLOOKUP(A2524,Table9[Tag Number],Table9[Status],"-",0)="Dead",
        _xlfn.XLOOKUP(A2524,Table10[Tag Number],Table10[Status],"-",0)="Dead",
        _xlfn.XLOOKUP(A2524,Table11[Tag Number],Table11[Status],"-",0)="Dead",
        _xlfn.XLOOKUP(A2524,Table8[Tag Number],Table8[Status],"-",0)="Dead"),"Dead",
     OR(_xlfn.XLOOKUP(A2524,Table11[Tag Number],Table11[Status],"-",0)="Alive",
        _xlfn.XLOOKUP(A2524,Table10[Tag Number],Table10[Status],"-",0)="Alive",
        _xlfn.XLOOKUP(A2524,Table9[Tag Number],Table9[Status],"-",0)="Alive",
        _xlfn.XLOOKUP(A2524,Table8[Tag Number],Table8[Status],"-",0)="Alive"),"Alive",
     OR(_xlfn.XLOOKUP(A2524,Table9[Tag Number],Table9[Status],"-",0)="-",
        _xlfn.XLOOKUP(A2524,Table10[Tag Number],Table10[Status],"-",0)="-",
        _xlfn.XLOOKUP(A2524,Table11[Tag Number],Table11[Status],"-",0)="-",
        _xlfn.XLOOKUP(A2524,Table8[Tag Number],Table8[Status],"-",0)="-"),
   "-")</f>
        <v>-</v>
      </c>
      <c r="I2524" s="88" t="str">
        <f>IF((_xlfn.XLOOKUP(B2524,[2]Sheet1!$A$2:$A$198,[2]Sheet1!$B$2:$B$198,"-",0)="Glade"),"Out","No")</f>
        <v>No</v>
      </c>
      <c r="J2524" s="94"/>
      <c r="K2524" s="95"/>
      <c r="L2524" s="95"/>
      <c r="M2524" s="95"/>
      <c r="N2524" s="96"/>
      <c r="O2524" s="89"/>
      <c r="R2524" t="b">
        <f t="shared" si="80"/>
        <v>0</v>
      </c>
    </row>
    <row r="2525" spans="1:18" ht="15" thickBot="1" x14ac:dyDescent="0.35">
      <c r="A2525" s="3" t="s">
        <v>2895</v>
      </c>
      <c r="B2525" s="3" t="s">
        <v>1137</v>
      </c>
      <c r="C2525" s="84">
        <f>IF(COUNTIF(Table8[Tag Number], A2525), 1, 0)</f>
        <v>0</v>
      </c>
      <c r="D2525" s="85">
        <f>IF(COUNTIF(Table9[Tag Number], A2525), 1, 0)</f>
        <v>0</v>
      </c>
      <c r="E2525" s="86">
        <f>IF(COUNTIF(Table10[Tag Number], A2525), 1, 0)</f>
        <v>0</v>
      </c>
      <c r="F2525" s="86">
        <f>IF(COUNTIF(Table11[Tag Number], A2525), 1, 0)</f>
        <v>0</v>
      </c>
      <c r="G2525" s="87">
        <f t="shared" si="81"/>
        <v>0</v>
      </c>
      <c r="H2525" s="88" t="str" cm="1">
        <f t="array" ref="H2525">_xlfn.IFS(OR(_xlfn.XLOOKUP(A2525,Table9[Tag Number],Table9[Status],"-",0)="Dead",
        _xlfn.XLOOKUP(A2525,Table10[Tag Number],Table10[Status],"-",0)="Dead",
        _xlfn.XLOOKUP(A2525,Table11[Tag Number],Table11[Status],"-",0)="Dead",
        _xlfn.XLOOKUP(A2525,Table8[Tag Number],Table8[Status],"-",0)="Dead"),"Dead",
     OR(_xlfn.XLOOKUP(A2525,Table11[Tag Number],Table11[Status],"-",0)="Alive",
        _xlfn.XLOOKUP(A2525,Table10[Tag Number],Table10[Status],"-",0)="Alive",
        _xlfn.XLOOKUP(A2525,Table9[Tag Number],Table9[Status],"-",0)="Alive",
        _xlfn.XLOOKUP(A2525,Table8[Tag Number],Table8[Status],"-",0)="Alive"),"Alive",
     OR(_xlfn.XLOOKUP(A2525,Table9[Tag Number],Table9[Status],"-",0)="-",
        _xlfn.XLOOKUP(A2525,Table10[Tag Number],Table10[Status],"-",0)="-",
        _xlfn.XLOOKUP(A2525,Table11[Tag Number],Table11[Status],"-",0)="-",
        _xlfn.XLOOKUP(A2525,Table8[Tag Number],Table8[Status],"-",0)="-"),
   "-")</f>
        <v>-</v>
      </c>
      <c r="I2525" s="88" t="str">
        <f>IF((_xlfn.XLOOKUP(B2525,[2]Sheet1!$A$2:$A$198,[2]Sheet1!$B$2:$B$198,"-",0)="Glade"),"Out","No")</f>
        <v>No</v>
      </c>
      <c r="J2525" s="94"/>
      <c r="K2525" s="95"/>
      <c r="L2525" s="95"/>
      <c r="M2525" s="95"/>
      <c r="N2525" s="96"/>
      <c r="O2525" s="89"/>
      <c r="R2525" t="b">
        <f t="shared" si="80"/>
        <v>0</v>
      </c>
    </row>
    <row r="2526" spans="1:18" ht="15" thickBot="1" x14ac:dyDescent="0.35">
      <c r="A2526" s="2" t="s">
        <v>627</v>
      </c>
      <c r="B2526" s="2" t="s">
        <v>1137</v>
      </c>
      <c r="C2526" s="84">
        <f>IF(COUNTIF(Table8[Tag Number], A2526), 1, 0)</f>
        <v>1</v>
      </c>
      <c r="D2526" s="85">
        <f>IF(COUNTIF(Table9[Tag Number], A2526), 1, 0)</f>
        <v>1</v>
      </c>
      <c r="E2526" s="86">
        <f>IF(COUNTIF(Table10[Tag Number], A2526), 1, 0)</f>
        <v>0</v>
      </c>
      <c r="F2526" s="86">
        <f>IF(COUNTIF(Table11[Tag Number], A2526), 1, 0)</f>
        <v>0</v>
      </c>
      <c r="G2526" s="87">
        <f t="shared" si="81"/>
        <v>2</v>
      </c>
      <c r="H2526" s="88" t="str" cm="1">
        <f t="array" ref="H2526">_xlfn.IFS(OR(_xlfn.XLOOKUP(A2526,Table9[Tag Number],Table9[Status],"-",0)="Dead",
        _xlfn.XLOOKUP(A2526,Table10[Tag Number],Table10[Status],"-",0)="Dead",
        _xlfn.XLOOKUP(A2526,Table11[Tag Number],Table11[Status],"-",0)="Dead",
        _xlfn.XLOOKUP(A2526,Table8[Tag Number],Table8[Status],"-",0)="Dead"),"Dead",
     OR(_xlfn.XLOOKUP(A2526,Table11[Tag Number],Table11[Status],"-",0)="Alive",
        _xlfn.XLOOKUP(A2526,Table10[Tag Number],Table10[Status],"-",0)="Alive",
        _xlfn.XLOOKUP(A2526,Table9[Tag Number],Table9[Status],"-",0)="Alive",
        _xlfn.XLOOKUP(A2526,Table8[Tag Number],Table8[Status],"-",0)="Alive"),"Alive",
     OR(_xlfn.XLOOKUP(A2526,Table9[Tag Number],Table9[Status],"-",0)="-",
        _xlfn.XLOOKUP(A2526,Table10[Tag Number],Table10[Status],"-",0)="-",
        _xlfn.XLOOKUP(A2526,Table11[Tag Number],Table11[Status],"-",0)="-",
        _xlfn.XLOOKUP(A2526,Table8[Tag Number],Table8[Status],"-",0)="-"),
   "-")</f>
        <v>Alive</v>
      </c>
      <c r="I2526" s="88" t="str">
        <f>IF((_xlfn.XLOOKUP(B2526,[2]Sheet1!$A$2:$A$198,[2]Sheet1!$B$2:$B$198,"-",0)="Glade"),"Out","No")</f>
        <v>No</v>
      </c>
      <c r="J2526" s="94"/>
      <c r="K2526" s="95"/>
      <c r="L2526" s="95"/>
      <c r="M2526" s="95"/>
      <c r="N2526" s="96"/>
      <c r="O2526" s="89"/>
      <c r="R2526" t="str">
        <f t="shared" si="80"/>
        <v>D563</v>
      </c>
    </row>
    <row r="2527" spans="1:18" ht="15" thickBot="1" x14ac:dyDescent="0.35">
      <c r="A2527" s="3" t="s">
        <v>889</v>
      </c>
      <c r="B2527" s="3" t="s">
        <v>1137</v>
      </c>
      <c r="C2527" s="84">
        <f>IF(COUNTIF(Table8[Tag Number], A2527), 1, 0)</f>
        <v>1</v>
      </c>
      <c r="D2527" s="85">
        <f>IF(COUNTIF(Table9[Tag Number], A2527), 1, 0)</f>
        <v>0</v>
      </c>
      <c r="E2527" s="86">
        <f>IF(COUNTIF(Table10[Tag Number], A2527), 1, 0)</f>
        <v>0</v>
      </c>
      <c r="F2527" s="86">
        <f>IF(COUNTIF(Table11[Tag Number], A2527), 1, 0)</f>
        <v>0</v>
      </c>
      <c r="G2527" s="87">
        <f t="shared" si="81"/>
        <v>1</v>
      </c>
      <c r="H2527" s="88" t="str" cm="1">
        <f t="array" ref="H2527">_xlfn.IFS(OR(_xlfn.XLOOKUP(A2527,Table9[Tag Number],Table9[Status],"-",0)="Dead",
        _xlfn.XLOOKUP(A2527,Table10[Tag Number],Table10[Status],"-",0)="Dead",
        _xlfn.XLOOKUP(A2527,Table11[Tag Number],Table11[Status],"-",0)="Dead",
        _xlfn.XLOOKUP(A2527,Table8[Tag Number],Table8[Status],"-",0)="Dead"),"Dead",
     OR(_xlfn.XLOOKUP(A2527,Table11[Tag Number],Table11[Status],"-",0)="Alive",
        _xlfn.XLOOKUP(A2527,Table10[Tag Number],Table10[Status],"-",0)="Alive",
        _xlfn.XLOOKUP(A2527,Table9[Tag Number],Table9[Status],"-",0)="Alive",
        _xlfn.XLOOKUP(A2527,Table8[Tag Number],Table8[Status],"-",0)="Alive"),"Alive",
     OR(_xlfn.XLOOKUP(A2527,Table9[Tag Number],Table9[Status],"-",0)="-",
        _xlfn.XLOOKUP(A2527,Table10[Tag Number],Table10[Status],"-",0)="-",
        _xlfn.XLOOKUP(A2527,Table11[Tag Number],Table11[Status],"-",0)="-",
        _xlfn.XLOOKUP(A2527,Table8[Tag Number],Table8[Status],"-",0)="-"),
   "-")</f>
        <v>Alive</v>
      </c>
      <c r="I2527" s="88" t="str">
        <f>IF((_xlfn.XLOOKUP(B2527,[2]Sheet1!$A$2:$A$198,[2]Sheet1!$B$2:$B$198,"-",0)="Glade"),"Out","No")</f>
        <v>No</v>
      </c>
      <c r="J2527" s="94"/>
      <c r="K2527" s="95"/>
      <c r="L2527" s="95"/>
      <c r="M2527" s="95"/>
      <c r="N2527" s="96"/>
      <c r="O2527" s="89"/>
      <c r="R2527" t="b">
        <f t="shared" si="80"/>
        <v>0</v>
      </c>
    </row>
    <row r="2528" spans="1:18" ht="15" thickBot="1" x14ac:dyDescent="0.35">
      <c r="A2528" s="2" t="s">
        <v>387</v>
      </c>
      <c r="B2528" s="2" t="s">
        <v>1137</v>
      </c>
      <c r="C2528" s="84">
        <f>IF(COUNTIF(Table8[Tag Number], A2528), 1, 0)</f>
        <v>1</v>
      </c>
      <c r="D2528" s="85">
        <f>IF(COUNTIF(Table9[Tag Number], A2528), 1, 0)</f>
        <v>0</v>
      </c>
      <c r="E2528" s="86">
        <f>IF(COUNTIF(Table10[Tag Number], A2528), 1, 0)</f>
        <v>1</v>
      </c>
      <c r="F2528" s="86">
        <f>IF(COUNTIF(Table11[Tag Number], A2528), 1, 0)</f>
        <v>0</v>
      </c>
      <c r="G2528" s="87">
        <f t="shared" si="81"/>
        <v>2</v>
      </c>
      <c r="H2528" s="88" t="str" cm="1">
        <f t="array" ref="H2528">_xlfn.IFS(OR(_xlfn.XLOOKUP(A2528,Table9[Tag Number],Table9[Status],"-",0)="Dead",
        _xlfn.XLOOKUP(A2528,Table10[Tag Number],Table10[Status],"-",0)="Dead",
        _xlfn.XLOOKUP(A2528,Table11[Tag Number],Table11[Status],"-",0)="Dead",
        _xlfn.XLOOKUP(A2528,Table8[Tag Number],Table8[Status],"-",0)="Dead"),"Dead",
     OR(_xlfn.XLOOKUP(A2528,Table11[Tag Number],Table11[Status],"-",0)="Alive",
        _xlfn.XLOOKUP(A2528,Table10[Tag Number],Table10[Status],"-",0)="Alive",
        _xlfn.XLOOKUP(A2528,Table9[Tag Number],Table9[Status],"-",0)="Alive",
        _xlfn.XLOOKUP(A2528,Table8[Tag Number],Table8[Status],"-",0)="Alive"),"Alive",
     OR(_xlfn.XLOOKUP(A2528,Table9[Tag Number],Table9[Status],"-",0)="-",
        _xlfn.XLOOKUP(A2528,Table10[Tag Number],Table10[Status],"-",0)="-",
        _xlfn.XLOOKUP(A2528,Table11[Tag Number],Table11[Status],"-",0)="-",
        _xlfn.XLOOKUP(A2528,Table8[Tag Number],Table8[Status],"-",0)="-"),
   "-")</f>
        <v>Alive</v>
      </c>
      <c r="I2528" s="88" t="str">
        <f>IF((_xlfn.XLOOKUP(B2528,[2]Sheet1!$A$2:$A$198,[2]Sheet1!$B$2:$B$198,"-",0)="Glade"),"Out","No")</f>
        <v>No</v>
      </c>
      <c r="J2528" s="94"/>
      <c r="K2528" s="95"/>
      <c r="L2528" s="95"/>
      <c r="M2528" s="95"/>
      <c r="N2528" s="96"/>
      <c r="O2528" s="89"/>
      <c r="R2528" t="str">
        <f t="shared" si="80"/>
        <v>D565</v>
      </c>
    </row>
    <row r="2529" spans="1:18" ht="15" thickBot="1" x14ac:dyDescent="0.35">
      <c r="A2529" s="3" t="s">
        <v>874</v>
      </c>
      <c r="B2529" s="3" t="s">
        <v>1137</v>
      </c>
      <c r="C2529" s="84">
        <f>IF(COUNTIF(Table8[Tag Number], A2529), 1, 0)</f>
        <v>0</v>
      </c>
      <c r="D2529" s="85">
        <f>IF(COUNTIF(Table9[Tag Number], A2529), 1, 0)</f>
        <v>0</v>
      </c>
      <c r="E2529" s="86">
        <f>IF(COUNTIF(Table10[Tag Number], A2529), 1, 0)</f>
        <v>0</v>
      </c>
      <c r="F2529" s="86">
        <f>IF(COUNTIF(Table11[Tag Number], A2529), 1, 0)</f>
        <v>1</v>
      </c>
      <c r="G2529" s="87">
        <f t="shared" si="81"/>
        <v>1</v>
      </c>
      <c r="H2529" s="88" t="str" cm="1">
        <f t="array" ref="H2529">_xlfn.IFS(OR(_xlfn.XLOOKUP(A2529,Table9[Tag Number],Table9[Status],"-",0)="Dead",
        _xlfn.XLOOKUP(A2529,Table10[Tag Number],Table10[Status],"-",0)="Dead",
        _xlfn.XLOOKUP(A2529,Table11[Tag Number],Table11[Status],"-",0)="Dead",
        _xlfn.XLOOKUP(A2529,Table8[Tag Number],Table8[Status],"-",0)="Dead"),"Dead",
     OR(_xlfn.XLOOKUP(A2529,Table11[Tag Number],Table11[Status],"-",0)="Alive",
        _xlfn.XLOOKUP(A2529,Table10[Tag Number],Table10[Status],"-",0)="Alive",
        _xlfn.XLOOKUP(A2529,Table9[Tag Number],Table9[Status],"-",0)="Alive",
        _xlfn.XLOOKUP(A2529,Table8[Tag Number],Table8[Status],"-",0)="Alive"),"Alive",
     OR(_xlfn.XLOOKUP(A2529,Table9[Tag Number],Table9[Status],"-",0)="-",
        _xlfn.XLOOKUP(A2529,Table10[Tag Number],Table10[Status],"-",0)="-",
        _xlfn.XLOOKUP(A2529,Table11[Tag Number],Table11[Status],"-",0)="-",
        _xlfn.XLOOKUP(A2529,Table8[Tag Number],Table8[Status],"-",0)="-"),
   "-")</f>
        <v>Alive</v>
      </c>
      <c r="I2529" s="88" t="str">
        <f>IF((_xlfn.XLOOKUP(B2529,[2]Sheet1!$A$2:$A$198,[2]Sheet1!$B$2:$B$198,"-",0)="Glade"),"Out","No")</f>
        <v>No</v>
      </c>
      <c r="J2529" s="94"/>
      <c r="K2529" s="95"/>
      <c r="L2529" s="95"/>
      <c r="M2529" s="95"/>
      <c r="N2529" s="96"/>
      <c r="O2529" s="89"/>
      <c r="R2529" t="b">
        <f t="shared" si="80"/>
        <v>0</v>
      </c>
    </row>
    <row r="2530" spans="1:18" ht="15" thickBot="1" x14ac:dyDescent="0.35">
      <c r="A2530" s="2" t="s">
        <v>2896</v>
      </c>
      <c r="B2530" s="2" t="s">
        <v>1137</v>
      </c>
      <c r="C2530" s="84">
        <f>IF(COUNTIF(Table8[Tag Number], A2530), 1, 0)</f>
        <v>0</v>
      </c>
      <c r="D2530" s="85">
        <f>IF(COUNTIF(Table9[Tag Number], A2530), 1, 0)</f>
        <v>0</v>
      </c>
      <c r="E2530" s="86">
        <f>IF(COUNTIF(Table10[Tag Number], A2530), 1, 0)</f>
        <v>0</v>
      </c>
      <c r="F2530" s="86">
        <f>IF(COUNTIF(Table11[Tag Number], A2530), 1, 0)</f>
        <v>0</v>
      </c>
      <c r="G2530" s="87">
        <f t="shared" si="81"/>
        <v>0</v>
      </c>
      <c r="H2530" s="88" t="str" cm="1">
        <f t="array" ref="H2530">_xlfn.IFS(OR(_xlfn.XLOOKUP(A2530,Table9[Tag Number],Table9[Status],"-",0)="Dead",
        _xlfn.XLOOKUP(A2530,Table10[Tag Number],Table10[Status],"-",0)="Dead",
        _xlfn.XLOOKUP(A2530,Table11[Tag Number],Table11[Status],"-",0)="Dead",
        _xlfn.XLOOKUP(A2530,Table8[Tag Number],Table8[Status],"-",0)="Dead"),"Dead",
     OR(_xlfn.XLOOKUP(A2530,Table11[Tag Number],Table11[Status],"-",0)="Alive",
        _xlfn.XLOOKUP(A2530,Table10[Tag Number],Table10[Status],"-",0)="Alive",
        _xlfn.XLOOKUP(A2530,Table9[Tag Number],Table9[Status],"-",0)="Alive",
        _xlfn.XLOOKUP(A2530,Table8[Tag Number],Table8[Status],"-",0)="Alive"),"Alive",
     OR(_xlfn.XLOOKUP(A2530,Table9[Tag Number],Table9[Status],"-",0)="-",
        _xlfn.XLOOKUP(A2530,Table10[Tag Number],Table10[Status],"-",0)="-",
        _xlfn.XLOOKUP(A2530,Table11[Tag Number],Table11[Status],"-",0)="-",
        _xlfn.XLOOKUP(A2530,Table8[Tag Number],Table8[Status],"-",0)="-"),
   "-")</f>
        <v>-</v>
      </c>
      <c r="I2530" s="88" t="str">
        <f>IF((_xlfn.XLOOKUP(B2530,[2]Sheet1!$A$2:$A$198,[2]Sheet1!$B$2:$B$198,"-",0)="Glade"),"Out","No")</f>
        <v>No</v>
      </c>
      <c r="J2530" s="94"/>
      <c r="K2530" s="95"/>
      <c r="L2530" s="95"/>
      <c r="M2530" s="95"/>
      <c r="N2530" s="96"/>
      <c r="O2530" s="89"/>
      <c r="R2530" t="b">
        <f t="shared" si="80"/>
        <v>0</v>
      </c>
    </row>
    <row r="2531" spans="1:18" ht="15" thickBot="1" x14ac:dyDescent="0.35">
      <c r="A2531" s="3" t="s">
        <v>578</v>
      </c>
      <c r="B2531" s="3" t="s">
        <v>1137</v>
      </c>
      <c r="C2531" s="84">
        <f>IF(COUNTIF(Table8[Tag Number], A2531), 1, 0)</f>
        <v>0</v>
      </c>
      <c r="D2531" s="85">
        <f>IF(COUNTIF(Table9[Tag Number], A2531), 1, 0)</f>
        <v>0</v>
      </c>
      <c r="E2531" s="86">
        <f>IF(COUNTIF(Table10[Tag Number], A2531), 1, 0)</f>
        <v>0</v>
      </c>
      <c r="F2531" s="86">
        <f>IF(COUNTIF(Table11[Tag Number], A2531), 1, 0)</f>
        <v>1</v>
      </c>
      <c r="G2531" s="87">
        <f t="shared" si="81"/>
        <v>1</v>
      </c>
      <c r="H2531" s="88" t="str" cm="1">
        <f t="array" ref="H2531">_xlfn.IFS(OR(_xlfn.XLOOKUP(A2531,Table9[Tag Number],Table9[Status],"-",0)="Dead",
        _xlfn.XLOOKUP(A2531,Table10[Tag Number],Table10[Status],"-",0)="Dead",
        _xlfn.XLOOKUP(A2531,Table11[Tag Number],Table11[Status],"-",0)="Dead",
        _xlfn.XLOOKUP(A2531,Table8[Tag Number],Table8[Status],"-",0)="Dead"),"Dead",
     OR(_xlfn.XLOOKUP(A2531,Table11[Tag Number],Table11[Status],"-",0)="Alive",
        _xlfn.XLOOKUP(A2531,Table10[Tag Number],Table10[Status],"-",0)="Alive",
        _xlfn.XLOOKUP(A2531,Table9[Tag Number],Table9[Status],"-",0)="Alive",
        _xlfn.XLOOKUP(A2531,Table8[Tag Number],Table8[Status],"-",0)="Alive"),"Alive",
     OR(_xlfn.XLOOKUP(A2531,Table9[Tag Number],Table9[Status],"-",0)="-",
        _xlfn.XLOOKUP(A2531,Table10[Tag Number],Table10[Status],"-",0)="-",
        _xlfn.XLOOKUP(A2531,Table11[Tag Number],Table11[Status],"-",0)="-",
        _xlfn.XLOOKUP(A2531,Table8[Tag Number],Table8[Status],"-",0)="-"),
   "-")</f>
        <v>Alive</v>
      </c>
      <c r="I2531" s="88" t="str">
        <f>IF((_xlfn.XLOOKUP(B2531,[2]Sheet1!$A$2:$A$198,[2]Sheet1!$B$2:$B$198,"-",0)="Glade"),"Out","No")</f>
        <v>No</v>
      </c>
      <c r="J2531" s="94"/>
      <c r="K2531" s="95"/>
      <c r="L2531" s="95"/>
      <c r="M2531" s="95"/>
      <c r="N2531" s="96"/>
      <c r="O2531" s="89"/>
      <c r="R2531" t="b">
        <f t="shared" si="80"/>
        <v>0</v>
      </c>
    </row>
    <row r="2532" spans="1:18" ht="15" thickBot="1" x14ac:dyDescent="0.35">
      <c r="A2532" s="2" t="s">
        <v>2897</v>
      </c>
      <c r="B2532" s="2" t="s">
        <v>1137</v>
      </c>
      <c r="C2532" s="84">
        <f>IF(COUNTIF(Table8[Tag Number], A2532), 1, 0)</f>
        <v>0</v>
      </c>
      <c r="D2532" s="85">
        <f>IF(COUNTIF(Table9[Tag Number], A2532), 1, 0)</f>
        <v>0</v>
      </c>
      <c r="E2532" s="86">
        <f>IF(COUNTIF(Table10[Tag Number], A2532), 1, 0)</f>
        <v>0</v>
      </c>
      <c r="F2532" s="86">
        <f>IF(COUNTIF(Table11[Tag Number], A2532), 1, 0)</f>
        <v>0</v>
      </c>
      <c r="G2532" s="87">
        <f t="shared" si="81"/>
        <v>0</v>
      </c>
      <c r="H2532" s="88" t="str" cm="1">
        <f t="array" ref="H2532">_xlfn.IFS(OR(_xlfn.XLOOKUP(A2532,Table9[Tag Number],Table9[Status],"-",0)="Dead",
        _xlfn.XLOOKUP(A2532,Table10[Tag Number],Table10[Status],"-",0)="Dead",
        _xlfn.XLOOKUP(A2532,Table11[Tag Number],Table11[Status],"-",0)="Dead",
        _xlfn.XLOOKUP(A2532,Table8[Tag Number],Table8[Status],"-",0)="Dead"),"Dead",
     OR(_xlfn.XLOOKUP(A2532,Table11[Tag Number],Table11[Status],"-",0)="Alive",
        _xlfn.XLOOKUP(A2532,Table10[Tag Number],Table10[Status],"-",0)="Alive",
        _xlfn.XLOOKUP(A2532,Table9[Tag Number],Table9[Status],"-",0)="Alive",
        _xlfn.XLOOKUP(A2532,Table8[Tag Number],Table8[Status],"-",0)="Alive"),"Alive",
     OR(_xlfn.XLOOKUP(A2532,Table9[Tag Number],Table9[Status],"-",0)="-",
        _xlfn.XLOOKUP(A2532,Table10[Tag Number],Table10[Status],"-",0)="-",
        _xlfn.XLOOKUP(A2532,Table11[Tag Number],Table11[Status],"-",0)="-",
        _xlfn.XLOOKUP(A2532,Table8[Tag Number],Table8[Status],"-",0)="-"),
   "-")</f>
        <v>-</v>
      </c>
      <c r="I2532" s="88" t="str">
        <f>IF((_xlfn.XLOOKUP(B2532,[2]Sheet1!$A$2:$A$198,[2]Sheet1!$B$2:$B$198,"-",0)="Glade"),"Out","No")</f>
        <v>No</v>
      </c>
      <c r="J2532" s="94"/>
      <c r="K2532" s="95"/>
      <c r="L2532" s="95"/>
      <c r="M2532" s="95"/>
      <c r="N2532" s="96"/>
      <c r="O2532" s="89"/>
      <c r="R2532" t="b">
        <f t="shared" si="80"/>
        <v>0</v>
      </c>
    </row>
    <row r="2533" spans="1:18" ht="15" thickBot="1" x14ac:dyDescent="0.35">
      <c r="A2533" s="3" t="s">
        <v>2898</v>
      </c>
      <c r="B2533" s="3" t="s">
        <v>1145</v>
      </c>
      <c r="C2533" s="84">
        <f>IF(COUNTIF(Table8[Tag Number], A2533), 1, 0)</f>
        <v>0</v>
      </c>
      <c r="D2533" s="85">
        <f>IF(COUNTIF(Table9[Tag Number], A2533), 1, 0)</f>
        <v>0</v>
      </c>
      <c r="E2533" s="86">
        <f>IF(COUNTIF(Table10[Tag Number], A2533), 1, 0)</f>
        <v>0</v>
      </c>
      <c r="F2533" s="86">
        <f>IF(COUNTIF(Table11[Tag Number], A2533), 1, 0)</f>
        <v>0</v>
      </c>
      <c r="G2533" s="87">
        <f t="shared" si="81"/>
        <v>0</v>
      </c>
      <c r="H2533" s="88" t="str" cm="1">
        <f t="array" ref="H2533">_xlfn.IFS(OR(_xlfn.XLOOKUP(A2533,Table9[Tag Number],Table9[Status],"-",0)="Dead",
        _xlfn.XLOOKUP(A2533,Table10[Tag Number],Table10[Status],"-",0)="Dead",
        _xlfn.XLOOKUP(A2533,Table11[Tag Number],Table11[Status],"-",0)="Dead",
        _xlfn.XLOOKUP(A2533,Table8[Tag Number],Table8[Status],"-",0)="Dead"),"Dead",
     OR(_xlfn.XLOOKUP(A2533,Table11[Tag Number],Table11[Status],"-",0)="Alive",
        _xlfn.XLOOKUP(A2533,Table10[Tag Number],Table10[Status],"-",0)="Alive",
        _xlfn.XLOOKUP(A2533,Table9[Tag Number],Table9[Status],"-",0)="Alive",
        _xlfn.XLOOKUP(A2533,Table8[Tag Number],Table8[Status],"-",0)="Alive"),"Alive",
     OR(_xlfn.XLOOKUP(A2533,Table9[Tag Number],Table9[Status],"-",0)="-",
        _xlfn.XLOOKUP(A2533,Table10[Tag Number],Table10[Status],"-",0)="-",
        _xlfn.XLOOKUP(A2533,Table11[Tag Number],Table11[Status],"-",0)="-",
        _xlfn.XLOOKUP(A2533,Table8[Tag Number],Table8[Status],"-",0)="-"),
   "-")</f>
        <v>-</v>
      </c>
      <c r="I2533" s="88" t="str">
        <f>IF((_xlfn.XLOOKUP(B2533,[2]Sheet1!$A$2:$A$198,[2]Sheet1!$B$2:$B$198,"-",0)="Glade"),"Out","No")</f>
        <v>No</v>
      </c>
      <c r="J2533" s="94"/>
      <c r="K2533" s="95"/>
      <c r="L2533" s="95"/>
      <c r="M2533" s="95"/>
      <c r="N2533" s="96"/>
      <c r="O2533" s="89"/>
      <c r="R2533" t="b">
        <f t="shared" si="80"/>
        <v>0</v>
      </c>
    </row>
    <row r="2534" spans="1:18" ht="15" thickBot="1" x14ac:dyDescent="0.35">
      <c r="A2534" s="2" t="s">
        <v>2899</v>
      </c>
      <c r="B2534" s="2" t="s">
        <v>1145</v>
      </c>
      <c r="C2534" s="84">
        <f>IF(COUNTIF(Table8[Tag Number], A2534), 1, 0)</f>
        <v>0</v>
      </c>
      <c r="D2534" s="85">
        <f>IF(COUNTIF(Table9[Tag Number], A2534), 1, 0)</f>
        <v>0</v>
      </c>
      <c r="E2534" s="86">
        <f>IF(COUNTIF(Table10[Tag Number], A2534), 1, 0)</f>
        <v>0</v>
      </c>
      <c r="F2534" s="86">
        <f>IF(COUNTIF(Table11[Tag Number], A2534), 1, 0)</f>
        <v>0</v>
      </c>
      <c r="G2534" s="87">
        <f t="shared" si="81"/>
        <v>0</v>
      </c>
      <c r="H2534" s="88" t="str" cm="1">
        <f t="array" ref="H2534">_xlfn.IFS(OR(_xlfn.XLOOKUP(A2534,Table9[Tag Number],Table9[Status],"-",0)="Dead",
        _xlfn.XLOOKUP(A2534,Table10[Tag Number],Table10[Status],"-",0)="Dead",
        _xlfn.XLOOKUP(A2534,Table11[Tag Number],Table11[Status],"-",0)="Dead",
        _xlfn.XLOOKUP(A2534,Table8[Tag Number],Table8[Status],"-",0)="Dead"),"Dead",
     OR(_xlfn.XLOOKUP(A2534,Table11[Tag Number],Table11[Status],"-",0)="Alive",
        _xlfn.XLOOKUP(A2534,Table10[Tag Number],Table10[Status],"-",0)="Alive",
        _xlfn.XLOOKUP(A2534,Table9[Tag Number],Table9[Status],"-",0)="Alive",
        _xlfn.XLOOKUP(A2534,Table8[Tag Number],Table8[Status],"-",0)="Alive"),"Alive",
     OR(_xlfn.XLOOKUP(A2534,Table9[Tag Number],Table9[Status],"-",0)="-",
        _xlfn.XLOOKUP(A2534,Table10[Tag Number],Table10[Status],"-",0)="-",
        _xlfn.XLOOKUP(A2534,Table11[Tag Number],Table11[Status],"-",0)="-",
        _xlfn.XLOOKUP(A2534,Table8[Tag Number],Table8[Status],"-",0)="-"),
   "-")</f>
        <v>-</v>
      </c>
      <c r="I2534" s="88" t="str">
        <f>IF((_xlfn.XLOOKUP(B2534,[2]Sheet1!$A$2:$A$198,[2]Sheet1!$B$2:$B$198,"-",0)="Glade"),"Out","No")</f>
        <v>No</v>
      </c>
      <c r="J2534" s="94"/>
      <c r="K2534" s="95"/>
      <c r="L2534" s="95"/>
      <c r="M2534" s="95"/>
      <c r="N2534" s="96"/>
      <c r="O2534" s="89"/>
      <c r="R2534" t="b">
        <f t="shared" si="80"/>
        <v>0</v>
      </c>
    </row>
    <row r="2535" spans="1:18" ht="15" thickBot="1" x14ac:dyDescent="0.35">
      <c r="A2535" s="3" t="s">
        <v>2900</v>
      </c>
      <c r="B2535" s="3" t="s">
        <v>1145</v>
      </c>
      <c r="C2535" s="84">
        <f>IF(COUNTIF(Table8[Tag Number], A2535), 1, 0)</f>
        <v>0</v>
      </c>
      <c r="D2535" s="85">
        <f>IF(COUNTIF(Table9[Tag Number], A2535), 1, 0)</f>
        <v>0</v>
      </c>
      <c r="E2535" s="86">
        <f>IF(COUNTIF(Table10[Tag Number], A2535), 1, 0)</f>
        <v>0</v>
      </c>
      <c r="F2535" s="86">
        <f>IF(COUNTIF(Table11[Tag Number], A2535), 1, 0)</f>
        <v>0</v>
      </c>
      <c r="G2535" s="87">
        <f t="shared" si="81"/>
        <v>0</v>
      </c>
      <c r="H2535" s="88" t="str" cm="1">
        <f t="array" ref="H2535">_xlfn.IFS(OR(_xlfn.XLOOKUP(A2535,Table9[Tag Number],Table9[Status],"-",0)="Dead",
        _xlfn.XLOOKUP(A2535,Table10[Tag Number],Table10[Status],"-",0)="Dead",
        _xlfn.XLOOKUP(A2535,Table11[Tag Number],Table11[Status],"-",0)="Dead",
        _xlfn.XLOOKUP(A2535,Table8[Tag Number],Table8[Status],"-",0)="Dead"),"Dead",
     OR(_xlfn.XLOOKUP(A2535,Table11[Tag Number],Table11[Status],"-",0)="Alive",
        _xlfn.XLOOKUP(A2535,Table10[Tag Number],Table10[Status],"-",0)="Alive",
        _xlfn.XLOOKUP(A2535,Table9[Tag Number],Table9[Status],"-",0)="Alive",
        _xlfn.XLOOKUP(A2535,Table8[Tag Number],Table8[Status],"-",0)="Alive"),"Alive",
     OR(_xlfn.XLOOKUP(A2535,Table9[Tag Number],Table9[Status],"-",0)="-",
        _xlfn.XLOOKUP(A2535,Table10[Tag Number],Table10[Status],"-",0)="-",
        _xlfn.XLOOKUP(A2535,Table11[Tag Number],Table11[Status],"-",0)="-",
        _xlfn.XLOOKUP(A2535,Table8[Tag Number],Table8[Status],"-",0)="-"),
   "-")</f>
        <v>-</v>
      </c>
      <c r="I2535" s="88" t="str">
        <f>IF((_xlfn.XLOOKUP(B2535,[2]Sheet1!$A$2:$A$198,[2]Sheet1!$B$2:$B$198,"-",0)="Glade"),"Out","No")</f>
        <v>No</v>
      </c>
      <c r="J2535" s="94"/>
      <c r="K2535" s="95"/>
      <c r="L2535" s="95"/>
      <c r="M2535" s="95"/>
      <c r="N2535" s="96"/>
      <c r="O2535" s="89"/>
      <c r="R2535" t="b">
        <f t="shared" si="80"/>
        <v>0</v>
      </c>
    </row>
    <row r="2536" spans="1:18" ht="15" thickBot="1" x14ac:dyDescent="0.35">
      <c r="A2536" s="2" t="s">
        <v>262</v>
      </c>
      <c r="B2536" s="2" t="s">
        <v>1145</v>
      </c>
      <c r="C2536" s="84">
        <f>IF(COUNTIF(Table8[Tag Number], A2536), 1, 0)</f>
        <v>0</v>
      </c>
      <c r="D2536" s="85">
        <f>IF(COUNTIF(Table9[Tag Number], A2536), 1, 0)</f>
        <v>0</v>
      </c>
      <c r="E2536" s="86">
        <f>IF(COUNTIF(Table10[Tag Number], A2536), 1, 0)</f>
        <v>0</v>
      </c>
      <c r="F2536" s="86">
        <f>IF(COUNTIF(Table11[Tag Number], A2536), 1, 0)</f>
        <v>0</v>
      </c>
      <c r="G2536" s="87">
        <f t="shared" si="81"/>
        <v>0</v>
      </c>
      <c r="H2536" s="88" t="str" cm="1">
        <f t="array" ref="H2536">_xlfn.IFS(OR(_xlfn.XLOOKUP(A2536,Table9[Tag Number],Table9[Status],"-",0)="Dead",
        _xlfn.XLOOKUP(A2536,Table10[Tag Number],Table10[Status],"-",0)="Dead",
        _xlfn.XLOOKUP(A2536,Table11[Tag Number],Table11[Status],"-",0)="Dead",
        _xlfn.XLOOKUP(A2536,Table8[Tag Number],Table8[Status],"-",0)="Dead"),"Dead",
     OR(_xlfn.XLOOKUP(A2536,Table11[Tag Number],Table11[Status],"-",0)="Alive",
        _xlfn.XLOOKUP(A2536,Table10[Tag Number],Table10[Status],"-",0)="Alive",
        _xlfn.XLOOKUP(A2536,Table9[Tag Number],Table9[Status],"-",0)="Alive",
        _xlfn.XLOOKUP(A2536,Table8[Tag Number],Table8[Status],"-",0)="Alive"),"Alive",
     OR(_xlfn.XLOOKUP(A2536,Table9[Tag Number],Table9[Status],"-",0)="-",
        _xlfn.XLOOKUP(A2536,Table10[Tag Number],Table10[Status],"-",0)="-",
        _xlfn.XLOOKUP(A2536,Table11[Tag Number],Table11[Status],"-",0)="-",
        _xlfn.XLOOKUP(A2536,Table8[Tag Number],Table8[Status],"-",0)="-"),
   "-")</f>
        <v>-</v>
      </c>
      <c r="I2536" s="88" t="str">
        <f>IF((_xlfn.XLOOKUP(B2536,[2]Sheet1!$A$2:$A$198,[2]Sheet1!$B$2:$B$198,"-",0)="Glade"),"Out","No")</f>
        <v>No</v>
      </c>
      <c r="J2536" s="94"/>
      <c r="K2536" s="95"/>
      <c r="L2536" s="95"/>
      <c r="M2536" s="95"/>
      <c r="N2536" s="96"/>
      <c r="O2536" s="89"/>
      <c r="R2536" t="b">
        <f t="shared" si="80"/>
        <v>0</v>
      </c>
    </row>
    <row r="2537" spans="1:18" ht="15" thickBot="1" x14ac:dyDescent="0.35">
      <c r="A2537" s="3" t="s">
        <v>2901</v>
      </c>
      <c r="B2537" s="3" t="s">
        <v>1145</v>
      </c>
      <c r="C2537" s="84">
        <f>IF(COUNTIF(Table8[Tag Number], A2537), 1, 0)</f>
        <v>0</v>
      </c>
      <c r="D2537" s="85">
        <f>IF(COUNTIF(Table9[Tag Number], A2537), 1, 0)</f>
        <v>0</v>
      </c>
      <c r="E2537" s="86">
        <f>IF(COUNTIF(Table10[Tag Number], A2537), 1, 0)</f>
        <v>0</v>
      </c>
      <c r="F2537" s="86">
        <f>IF(COUNTIF(Table11[Tag Number], A2537), 1, 0)</f>
        <v>0</v>
      </c>
      <c r="G2537" s="87">
        <f t="shared" si="81"/>
        <v>0</v>
      </c>
      <c r="H2537" s="88" t="str" cm="1">
        <f t="array" ref="H2537">_xlfn.IFS(OR(_xlfn.XLOOKUP(A2537,Table9[Tag Number],Table9[Status],"-",0)="Dead",
        _xlfn.XLOOKUP(A2537,Table10[Tag Number],Table10[Status],"-",0)="Dead",
        _xlfn.XLOOKUP(A2537,Table11[Tag Number],Table11[Status],"-",0)="Dead",
        _xlfn.XLOOKUP(A2537,Table8[Tag Number],Table8[Status],"-",0)="Dead"),"Dead",
     OR(_xlfn.XLOOKUP(A2537,Table11[Tag Number],Table11[Status],"-",0)="Alive",
        _xlfn.XLOOKUP(A2537,Table10[Tag Number],Table10[Status],"-",0)="Alive",
        _xlfn.XLOOKUP(A2537,Table9[Tag Number],Table9[Status],"-",0)="Alive",
        _xlfn.XLOOKUP(A2537,Table8[Tag Number],Table8[Status],"-",0)="Alive"),"Alive",
     OR(_xlfn.XLOOKUP(A2537,Table9[Tag Number],Table9[Status],"-",0)="-",
        _xlfn.XLOOKUP(A2537,Table10[Tag Number],Table10[Status],"-",0)="-",
        _xlfn.XLOOKUP(A2537,Table11[Tag Number],Table11[Status],"-",0)="-",
        _xlfn.XLOOKUP(A2537,Table8[Tag Number],Table8[Status],"-",0)="-"),
   "-")</f>
        <v>-</v>
      </c>
      <c r="I2537" s="88" t="str">
        <f>IF((_xlfn.XLOOKUP(B2537,[2]Sheet1!$A$2:$A$198,[2]Sheet1!$B$2:$B$198,"-",0)="Glade"),"Out","No")</f>
        <v>No</v>
      </c>
      <c r="J2537" s="94"/>
      <c r="K2537" s="95"/>
      <c r="L2537" s="95"/>
      <c r="M2537" s="95"/>
      <c r="N2537" s="96"/>
      <c r="O2537" s="89"/>
      <c r="R2537" t="b">
        <f t="shared" si="80"/>
        <v>0</v>
      </c>
    </row>
    <row r="2538" spans="1:18" ht="15" thickBot="1" x14ac:dyDescent="0.35">
      <c r="A2538" s="2" t="s">
        <v>2902</v>
      </c>
      <c r="B2538" s="2" t="s">
        <v>1145</v>
      </c>
      <c r="C2538" s="84">
        <f>IF(COUNTIF(Table8[Tag Number], A2538), 1, 0)</f>
        <v>0</v>
      </c>
      <c r="D2538" s="85">
        <f>IF(COUNTIF(Table9[Tag Number], A2538), 1, 0)</f>
        <v>0</v>
      </c>
      <c r="E2538" s="86">
        <f>IF(COUNTIF(Table10[Tag Number], A2538), 1, 0)</f>
        <v>0</v>
      </c>
      <c r="F2538" s="86">
        <f>IF(COUNTIF(Table11[Tag Number], A2538), 1, 0)</f>
        <v>0</v>
      </c>
      <c r="G2538" s="87">
        <f t="shared" si="81"/>
        <v>0</v>
      </c>
      <c r="H2538" s="88" t="str" cm="1">
        <f t="array" ref="H2538">_xlfn.IFS(OR(_xlfn.XLOOKUP(A2538,Table9[Tag Number],Table9[Status],"-",0)="Dead",
        _xlfn.XLOOKUP(A2538,Table10[Tag Number],Table10[Status],"-",0)="Dead",
        _xlfn.XLOOKUP(A2538,Table11[Tag Number],Table11[Status],"-",0)="Dead",
        _xlfn.XLOOKUP(A2538,Table8[Tag Number],Table8[Status],"-",0)="Dead"),"Dead",
     OR(_xlfn.XLOOKUP(A2538,Table11[Tag Number],Table11[Status],"-",0)="Alive",
        _xlfn.XLOOKUP(A2538,Table10[Tag Number],Table10[Status],"-",0)="Alive",
        _xlfn.XLOOKUP(A2538,Table9[Tag Number],Table9[Status],"-",0)="Alive",
        _xlfn.XLOOKUP(A2538,Table8[Tag Number],Table8[Status],"-",0)="Alive"),"Alive",
     OR(_xlfn.XLOOKUP(A2538,Table9[Tag Number],Table9[Status],"-",0)="-",
        _xlfn.XLOOKUP(A2538,Table10[Tag Number],Table10[Status],"-",0)="-",
        _xlfn.XLOOKUP(A2538,Table11[Tag Number],Table11[Status],"-",0)="-",
        _xlfn.XLOOKUP(A2538,Table8[Tag Number],Table8[Status],"-",0)="-"),
   "-")</f>
        <v>-</v>
      </c>
      <c r="I2538" s="88" t="str">
        <f>IF((_xlfn.XLOOKUP(B2538,[2]Sheet1!$A$2:$A$198,[2]Sheet1!$B$2:$B$198,"-",0)="Glade"),"Out","No")</f>
        <v>No</v>
      </c>
      <c r="J2538" s="94"/>
      <c r="K2538" s="95"/>
      <c r="L2538" s="95"/>
      <c r="M2538" s="95"/>
      <c r="N2538" s="96"/>
      <c r="O2538" s="89"/>
      <c r="R2538" t="b">
        <f t="shared" si="80"/>
        <v>0</v>
      </c>
    </row>
    <row r="2539" spans="1:18" ht="15" thickBot="1" x14ac:dyDescent="0.35">
      <c r="A2539" s="3" t="s">
        <v>2903</v>
      </c>
      <c r="B2539" s="3" t="s">
        <v>1145</v>
      </c>
      <c r="C2539" s="84">
        <f>IF(COUNTIF(Table8[Tag Number], A2539), 1, 0)</f>
        <v>0</v>
      </c>
      <c r="D2539" s="85">
        <f>IF(COUNTIF(Table9[Tag Number], A2539), 1, 0)</f>
        <v>0</v>
      </c>
      <c r="E2539" s="86">
        <f>IF(COUNTIF(Table10[Tag Number], A2539), 1, 0)</f>
        <v>0</v>
      </c>
      <c r="F2539" s="86">
        <f>IF(COUNTIF(Table11[Tag Number], A2539), 1, 0)</f>
        <v>0</v>
      </c>
      <c r="G2539" s="87">
        <f t="shared" si="81"/>
        <v>0</v>
      </c>
      <c r="H2539" s="88" t="str" cm="1">
        <f t="array" ref="H2539">_xlfn.IFS(OR(_xlfn.XLOOKUP(A2539,Table9[Tag Number],Table9[Status],"-",0)="Dead",
        _xlfn.XLOOKUP(A2539,Table10[Tag Number],Table10[Status],"-",0)="Dead",
        _xlfn.XLOOKUP(A2539,Table11[Tag Number],Table11[Status],"-",0)="Dead",
        _xlfn.XLOOKUP(A2539,Table8[Tag Number],Table8[Status],"-",0)="Dead"),"Dead",
     OR(_xlfn.XLOOKUP(A2539,Table11[Tag Number],Table11[Status],"-",0)="Alive",
        _xlfn.XLOOKUP(A2539,Table10[Tag Number],Table10[Status],"-",0)="Alive",
        _xlfn.XLOOKUP(A2539,Table9[Tag Number],Table9[Status],"-",0)="Alive",
        _xlfn.XLOOKUP(A2539,Table8[Tag Number],Table8[Status],"-",0)="Alive"),"Alive",
     OR(_xlfn.XLOOKUP(A2539,Table9[Tag Number],Table9[Status],"-",0)="-",
        _xlfn.XLOOKUP(A2539,Table10[Tag Number],Table10[Status],"-",0)="-",
        _xlfn.XLOOKUP(A2539,Table11[Tag Number],Table11[Status],"-",0)="-",
        _xlfn.XLOOKUP(A2539,Table8[Tag Number],Table8[Status],"-",0)="-"),
   "-")</f>
        <v>-</v>
      </c>
      <c r="I2539" s="88" t="str">
        <f>IF((_xlfn.XLOOKUP(B2539,[2]Sheet1!$A$2:$A$198,[2]Sheet1!$B$2:$B$198,"-",0)="Glade"),"Out","No")</f>
        <v>No</v>
      </c>
      <c r="J2539" s="94"/>
      <c r="K2539" s="95"/>
      <c r="L2539" s="95"/>
      <c r="M2539" s="95"/>
      <c r="N2539" s="96"/>
      <c r="O2539" s="89"/>
      <c r="R2539" t="b">
        <f t="shared" si="80"/>
        <v>0</v>
      </c>
    </row>
    <row r="2540" spans="1:18" ht="15" thickBot="1" x14ac:dyDescent="0.35">
      <c r="A2540" s="2" t="s">
        <v>2904</v>
      </c>
      <c r="B2540" s="2" t="s">
        <v>1145</v>
      </c>
      <c r="C2540" s="84">
        <f>IF(COUNTIF(Table8[Tag Number], A2540), 1, 0)</f>
        <v>0</v>
      </c>
      <c r="D2540" s="85">
        <f>IF(COUNTIF(Table9[Tag Number], A2540), 1, 0)</f>
        <v>0</v>
      </c>
      <c r="E2540" s="86">
        <f>IF(COUNTIF(Table10[Tag Number], A2540), 1, 0)</f>
        <v>0</v>
      </c>
      <c r="F2540" s="86">
        <f>IF(COUNTIF(Table11[Tag Number], A2540), 1, 0)</f>
        <v>0</v>
      </c>
      <c r="G2540" s="87">
        <f t="shared" si="81"/>
        <v>0</v>
      </c>
      <c r="H2540" s="88" t="str" cm="1">
        <f t="array" ref="H2540">_xlfn.IFS(OR(_xlfn.XLOOKUP(A2540,Table9[Tag Number],Table9[Status],"-",0)="Dead",
        _xlfn.XLOOKUP(A2540,Table10[Tag Number],Table10[Status],"-",0)="Dead",
        _xlfn.XLOOKUP(A2540,Table11[Tag Number],Table11[Status],"-",0)="Dead",
        _xlfn.XLOOKUP(A2540,Table8[Tag Number],Table8[Status],"-",0)="Dead"),"Dead",
     OR(_xlfn.XLOOKUP(A2540,Table11[Tag Number],Table11[Status],"-",0)="Alive",
        _xlfn.XLOOKUP(A2540,Table10[Tag Number],Table10[Status],"-",0)="Alive",
        _xlfn.XLOOKUP(A2540,Table9[Tag Number],Table9[Status],"-",0)="Alive",
        _xlfn.XLOOKUP(A2540,Table8[Tag Number],Table8[Status],"-",0)="Alive"),"Alive",
     OR(_xlfn.XLOOKUP(A2540,Table9[Tag Number],Table9[Status],"-",0)="-",
        _xlfn.XLOOKUP(A2540,Table10[Tag Number],Table10[Status],"-",0)="-",
        _xlfn.XLOOKUP(A2540,Table11[Tag Number],Table11[Status],"-",0)="-",
        _xlfn.XLOOKUP(A2540,Table8[Tag Number],Table8[Status],"-",0)="-"),
   "-")</f>
        <v>-</v>
      </c>
      <c r="I2540" s="88" t="str">
        <f>IF((_xlfn.XLOOKUP(B2540,[2]Sheet1!$A$2:$A$198,[2]Sheet1!$B$2:$B$198,"-",0)="Glade"),"Out","No")</f>
        <v>No</v>
      </c>
      <c r="J2540" s="94"/>
      <c r="K2540" s="95"/>
      <c r="L2540" s="95"/>
      <c r="M2540" s="95"/>
      <c r="N2540" s="96"/>
      <c r="O2540" s="89"/>
      <c r="R2540" t="b">
        <f t="shared" si="80"/>
        <v>0</v>
      </c>
    </row>
    <row r="2541" spans="1:18" ht="15" thickBot="1" x14ac:dyDescent="0.35">
      <c r="A2541" s="3" t="s">
        <v>2905</v>
      </c>
      <c r="B2541" s="3" t="s">
        <v>1145</v>
      </c>
      <c r="C2541" s="84">
        <f>IF(COUNTIF(Table8[Tag Number], A2541), 1, 0)</f>
        <v>0</v>
      </c>
      <c r="D2541" s="85">
        <f>IF(COUNTIF(Table9[Tag Number], A2541), 1, 0)</f>
        <v>0</v>
      </c>
      <c r="E2541" s="86">
        <f>IF(COUNTIF(Table10[Tag Number], A2541), 1, 0)</f>
        <v>0</v>
      </c>
      <c r="F2541" s="86">
        <f>IF(COUNTIF(Table11[Tag Number], A2541), 1, 0)</f>
        <v>0</v>
      </c>
      <c r="G2541" s="87">
        <f t="shared" si="81"/>
        <v>0</v>
      </c>
      <c r="H2541" s="88" t="str" cm="1">
        <f t="array" ref="H2541">_xlfn.IFS(OR(_xlfn.XLOOKUP(A2541,Table9[Tag Number],Table9[Status],"-",0)="Dead",
        _xlfn.XLOOKUP(A2541,Table10[Tag Number],Table10[Status],"-",0)="Dead",
        _xlfn.XLOOKUP(A2541,Table11[Tag Number],Table11[Status],"-",0)="Dead",
        _xlfn.XLOOKUP(A2541,Table8[Tag Number],Table8[Status],"-",0)="Dead"),"Dead",
     OR(_xlfn.XLOOKUP(A2541,Table11[Tag Number],Table11[Status],"-",0)="Alive",
        _xlfn.XLOOKUP(A2541,Table10[Tag Number],Table10[Status],"-",0)="Alive",
        _xlfn.XLOOKUP(A2541,Table9[Tag Number],Table9[Status],"-",0)="Alive",
        _xlfn.XLOOKUP(A2541,Table8[Tag Number],Table8[Status],"-",0)="Alive"),"Alive",
     OR(_xlfn.XLOOKUP(A2541,Table9[Tag Number],Table9[Status],"-",0)="-",
        _xlfn.XLOOKUP(A2541,Table10[Tag Number],Table10[Status],"-",0)="-",
        _xlfn.XLOOKUP(A2541,Table11[Tag Number],Table11[Status],"-",0)="-",
        _xlfn.XLOOKUP(A2541,Table8[Tag Number],Table8[Status],"-",0)="-"),
   "-")</f>
        <v>-</v>
      </c>
      <c r="I2541" s="88" t="str">
        <f>IF((_xlfn.XLOOKUP(B2541,[2]Sheet1!$A$2:$A$198,[2]Sheet1!$B$2:$B$198,"-",0)="Glade"),"Out","No")</f>
        <v>No</v>
      </c>
      <c r="J2541" s="94"/>
      <c r="K2541" s="95"/>
      <c r="L2541" s="95"/>
      <c r="M2541" s="95"/>
      <c r="N2541" s="96"/>
      <c r="O2541" s="89"/>
      <c r="R2541" t="b">
        <f t="shared" si="80"/>
        <v>0</v>
      </c>
    </row>
    <row r="2542" spans="1:18" ht="15" thickBot="1" x14ac:dyDescent="0.35">
      <c r="A2542" s="2" t="s">
        <v>2906</v>
      </c>
      <c r="B2542" s="2" t="s">
        <v>1145</v>
      </c>
      <c r="C2542" s="84">
        <f>IF(COUNTIF(Table8[Tag Number], A2542), 1, 0)</f>
        <v>0</v>
      </c>
      <c r="D2542" s="85">
        <f>IF(COUNTIF(Table9[Tag Number], A2542), 1, 0)</f>
        <v>0</v>
      </c>
      <c r="E2542" s="86">
        <f>IF(COUNTIF(Table10[Tag Number], A2542), 1, 0)</f>
        <v>0</v>
      </c>
      <c r="F2542" s="86">
        <f>IF(COUNTIF(Table11[Tag Number], A2542), 1, 0)</f>
        <v>0</v>
      </c>
      <c r="G2542" s="87">
        <f t="shared" si="81"/>
        <v>0</v>
      </c>
      <c r="H2542" s="88" t="str" cm="1">
        <f t="array" ref="H2542">_xlfn.IFS(OR(_xlfn.XLOOKUP(A2542,Table9[Tag Number],Table9[Status],"-",0)="Dead",
        _xlfn.XLOOKUP(A2542,Table10[Tag Number],Table10[Status],"-",0)="Dead",
        _xlfn.XLOOKUP(A2542,Table11[Tag Number],Table11[Status],"-",0)="Dead",
        _xlfn.XLOOKUP(A2542,Table8[Tag Number],Table8[Status],"-",0)="Dead"),"Dead",
     OR(_xlfn.XLOOKUP(A2542,Table11[Tag Number],Table11[Status],"-",0)="Alive",
        _xlfn.XLOOKUP(A2542,Table10[Tag Number],Table10[Status],"-",0)="Alive",
        _xlfn.XLOOKUP(A2542,Table9[Tag Number],Table9[Status],"-",0)="Alive",
        _xlfn.XLOOKUP(A2542,Table8[Tag Number],Table8[Status],"-",0)="Alive"),"Alive",
     OR(_xlfn.XLOOKUP(A2542,Table9[Tag Number],Table9[Status],"-",0)="-",
        _xlfn.XLOOKUP(A2542,Table10[Tag Number],Table10[Status],"-",0)="-",
        _xlfn.XLOOKUP(A2542,Table11[Tag Number],Table11[Status],"-",0)="-",
        _xlfn.XLOOKUP(A2542,Table8[Tag Number],Table8[Status],"-",0)="-"),
   "-")</f>
        <v>-</v>
      </c>
      <c r="I2542" s="88" t="str">
        <f>IF((_xlfn.XLOOKUP(B2542,[2]Sheet1!$A$2:$A$198,[2]Sheet1!$B$2:$B$198,"-",0)="Glade"),"Out","No")</f>
        <v>No</v>
      </c>
      <c r="J2542" s="94"/>
      <c r="K2542" s="95"/>
      <c r="L2542" s="95"/>
      <c r="M2542" s="95"/>
      <c r="N2542" s="96"/>
      <c r="O2542" s="89"/>
      <c r="R2542" t="b">
        <f t="shared" si="80"/>
        <v>0</v>
      </c>
    </row>
    <row r="2543" spans="1:18" ht="15" thickBot="1" x14ac:dyDescent="0.35">
      <c r="A2543" s="3" t="s">
        <v>2907</v>
      </c>
      <c r="B2543" s="3" t="s">
        <v>1145</v>
      </c>
      <c r="C2543" s="84">
        <f>IF(COUNTIF(Table8[Tag Number], A2543), 1, 0)</f>
        <v>0</v>
      </c>
      <c r="D2543" s="85">
        <f>IF(COUNTIF(Table9[Tag Number], A2543), 1, 0)</f>
        <v>0</v>
      </c>
      <c r="E2543" s="86">
        <f>IF(COUNTIF(Table10[Tag Number], A2543), 1, 0)</f>
        <v>0</v>
      </c>
      <c r="F2543" s="86">
        <f>IF(COUNTIF(Table11[Tag Number], A2543), 1, 0)</f>
        <v>0</v>
      </c>
      <c r="G2543" s="87">
        <f t="shared" si="81"/>
        <v>0</v>
      </c>
      <c r="H2543" s="88" t="str" cm="1">
        <f t="array" ref="H2543">_xlfn.IFS(OR(_xlfn.XLOOKUP(A2543,Table9[Tag Number],Table9[Status],"-",0)="Dead",
        _xlfn.XLOOKUP(A2543,Table10[Tag Number],Table10[Status],"-",0)="Dead",
        _xlfn.XLOOKUP(A2543,Table11[Tag Number],Table11[Status],"-",0)="Dead",
        _xlfn.XLOOKUP(A2543,Table8[Tag Number],Table8[Status],"-",0)="Dead"),"Dead",
     OR(_xlfn.XLOOKUP(A2543,Table11[Tag Number],Table11[Status],"-",0)="Alive",
        _xlfn.XLOOKUP(A2543,Table10[Tag Number],Table10[Status],"-",0)="Alive",
        _xlfn.XLOOKUP(A2543,Table9[Tag Number],Table9[Status],"-",0)="Alive",
        _xlfn.XLOOKUP(A2543,Table8[Tag Number],Table8[Status],"-",0)="Alive"),"Alive",
     OR(_xlfn.XLOOKUP(A2543,Table9[Tag Number],Table9[Status],"-",0)="-",
        _xlfn.XLOOKUP(A2543,Table10[Tag Number],Table10[Status],"-",0)="-",
        _xlfn.XLOOKUP(A2543,Table11[Tag Number],Table11[Status],"-",0)="-",
        _xlfn.XLOOKUP(A2543,Table8[Tag Number],Table8[Status],"-",0)="-"),
   "-")</f>
        <v>-</v>
      </c>
      <c r="I2543" s="88" t="str">
        <f>IF((_xlfn.XLOOKUP(B2543,[2]Sheet1!$A$2:$A$198,[2]Sheet1!$B$2:$B$198,"-",0)="Glade"),"Out","No")</f>
        <v>No</v>
      </c>
      <c r="J2543" s="94"/>
      <c r="K2543" s="95"/>
      <c r="L2543" s="95"/>
      <c r="M2543" s="95"/>
      <c r="N2543" s="96"/>
      <c r="O2543" s="89"/>
      <c r="R2543" t="b">
        <f t="shared" si="80"/>
        <v>0</v>
      </c>
    </row>
    <row r="2544" spans="1:18" ht="15" thickBot="1" x14ac:dyDescent="0.35">
      <c r="A2544" s="2" t="s">
        <v>2908</v>
      </c>
      <c r="B2544" s="2" t="s">
        <v>1145</v>
      </c>
      <c r="C2544" s="84">
        <f>IF(COUNTIF(Table8[Tag Number], A2544), 1, 0)</f>
        <v>0</v>
      </c>
      <c r="D2544" s="85">
        <f>IF(COUNTIF(Table9[Tag Number], A2544), 1, 0)</f>
        <v>0</v>
      </c>
      <c r="E2544" s="86">
        <f>IF(COUNTIF(Table10[Tag Number], A2544), 1, 0)</f>
        <v>0</v>
      </c>
      <c r="F2544" s="86">
        <f>IF(COUNTIF(Table11[Tag Number], A2544), 1, 0)</f>
        <v>0</v>
      </c>
      <c r="G2544" s="87">
        <f t="shared" si="81"/>
        <v>0</v>
      </c>
      <c r="H2544" s="88" t="str" cm="1">
        <f t="array" ref="H2544">_xlfn.IFS(OR(_xlfn.XLOOKUP(A2544,Table9[Tag Number],Table9[Status],"-",0)="Dead",
        _xlfn.XLOOKUP(A2544,Table10[Tag Number],Table10[Status],"-",0)="Dead",
        _xlfn.XLOOKUP(A2544,Table11[Tag Number],Table11[Status],"-",0)="Dead",
        _xlfn.XLOOKUP(A2544,Table8[Tag Number],Table8[Status],"-",0)="Dead"),"Dead",
     OR(_xlfn.XLOOKUP(A2544,Table11[Tag Number],Table11[Status],"-",0)="Alive",
        _xlfn.XLOOKUP(A2544,Table10[Tag Number],Table10[Status],"-",0)="Alive",
        _xlfn.XLOOKUP(A2544,Table9[Tag Number],Table9[Status],"-",0)="Alive",
        _xlfn.XLOOKUP(A2544,Table8[Tag Number],Table8[Status],"-",0)="Alive"),"Alive",
     OR(_xlfn.XLOOKUP(A2544,Table9[Tag Number],Table9[Status],"-",0)="-",
        _xlfn.XLOOKUP(A2544,Table10[Tag Number],Table10[Status],"-",0)="-",
        _xlfn.XLOOKUP(A2544,Table11[Tag Number],Table11[Status],"-",0)="-",
        _xlfn.XLOOKUP(A2544,Table8[Tag Number],Table8[Status],"-",0)="-"),
   "-")</f>
        <v>-</v>
      </c>
      <c r="I2544" s="88" t="str">
        <f>IF((_xlfn.XLOOKUP(B2544,[2]Sheet1!$A$2:$A$198,[2]Sheet1!$B$2:$B$198,"-",0)="Glade"),"Out","No")</f>
        <v>No</v>
      </c>
      <c r="J2544" s="94"/>
      <c r="K2544" s="95"/>
      <c r="L2544" s="95"/>
      <c r="M2544" s="95"/>
      <c r="N2544" s="96"/>
      <c r="O2544" s="89"/>
      <c r="R2544" t="b">
        <f t="shared" si="80"/>
        <v>0</v>
      </c>
    </row>
    <row r="2545" spans="1:18" ht="15" thickBot="1" x14ac:dyDescent="0.35">
      <c r="A2545" s="3" t="s">
        <v>109</v>
      </c>
      <c r="B2545" s="3" t="s">
        <v>1145</v>
      </c>
      <c r="C2545" s="84">
        <f>IF(COUNTIF(Table8[Tag Number], A2545), 1, 0)</f>
        <v>0</v>
      </c>
      <c r="D2545" s="85">
        <f>IF(COUNTIF(Table9[Tag Number], A2545), 1, 0)</f>
        <v>0</v>
      </c>
      <c r="E2545" s="86">
        <f>IF(COUNTIF(Table10[Tag Number], A2545), 1, 0)</f>
        <v>0</v>
      </c>
      <c r="F2545" s="86">
        <f>IF(COUNTIF(Table11[Tag Number], A2545), 1, 0)</f>
        <v>0</v>
      </c>
      <c r="G2545" s="87">
        <f t="shared" si="81"/>
        <v>0</v>
      </c>
      <c r="H2545" s="88" t="str" cm="1">
        <f t="array" ref="H2545">_xlfn.IFS(OR(_xlfn.XLOOKUP(A2545,Table9[Tag Number],Table9[Status],"-",0)="Dead",
        _xlfn.XLOOKUP(A2545,Table10[Tag Number],Table10[Status],"-",0)="Dead",
        _xlfn.XLOOKUP(A2545,Table11[Tag Number],Table11[Status],"-",0)="Dead",
        _xlfn.XLOOKUP(A2545,Table8[Tag Number],Table8[Status],"-",0)="Dead"),"Dead",
     OR(_xlfn.XLOOKUP(A2545,Table11[Tag Number],Table11[Status],"-",0)="Alive",
        _xlfn.XLOOKUP(A2545,Table10[Tag Number],Table10[Status],"-",0)="Alive",
        _xlfn.XLOOKUP(A2545,Table9[Tag Number],Table9[Status],"-",0)="Alive",
        _xlfn.XLOOKUP(A2545,Table8[Tag Number],Table8[Status],"-",0)="Alive"),"Alive",
     OR(_xlfn.XLOOKUP(A2545,Table9[Tag Number],Table9[Status],"-",0)="-",
        _xlfn.XLOOKUP(A2545,Table10[Tag Number],Table10[Status],"-",0)="-",
        _xlfn.XLOOKUP(A2545,Table11[Tag Number],Table11[Status],"-",0)="-",
        _xlfn.XLOOKUP(A2545,Table8[Tag Number],Table8[Status],"-",0)="-"),
   "-")</f>
        <v>-</v>
      </c>
      <c r="I2545" s="88" t="str">
        <f>IF((_xlfn.XLOOKUP(B2545,[2]Sheet1!$A$2:$A$198,[2]Sheet1!$B$2:$B$198,"-",0)="Glade"),"Out","No")</f>
        <v>No</v>
      </c>
      <c r="J2545" s="94"/>
      <c r="K2545" s="95"/>
      <c r="L2545" s="95"/>
      <c r="M2545" s="95"/>
      <c r="N2545" s="96"/>
      <c r="O2545" s="89"/>
      <c r="R2545" t="b">
        <f t="shared" si="80"/>
        <v>0</v>
      </c>
    </row>
    <row r="2546" spans="1:18" ht="15" thickBot="1" x14ac:dyDescent="0.35">
      <c r="A2546" s="2" t="s">
        <v>2909</v>
      </c>
      <c r="B2546" s="2" t="s">
        <v>1145</v>
      </c>
      <c r="C2546" s="84">
        <f>IF(COUNTIF(Table8[Tag Number], A2546), 1, 0)</f>
        <v>0</v>
      </c>
      <c r="D2546" s="85">
        <f>IF(COUNTIF(Table9[Tag Number], A2546), 1, 0)</f>
        <v>0</v>
      </c>
      <c r="E2546" s="86">
        <f>IF(COUNTIF(Table10[Tag Number], A2546), 1, 0)</f>
        <v>0</v>
      </c>
      <c r="F2546" s="86">
        <f>IF(COUNTIF(Table11[Tag Number], A2546), 1, 0)</f>
        <v>0</v>
      </c>
      <c r="G2546" s="87">
        <f t="shared" si="81"/>
        <v>0</v>
      </c>
      <c r="H2546" s="88" t="str" cm="1">
        <f t="array" ref="H2546">_xlfn.IFS(OR(_xlfn.XLOOKUP(A2546,Table9[Tag Number],Table9[Status],"-",0)="Dead",
        _xlfn.XLOOKUP(A2546,Table10[Tag Number],Table10[Status],"-",0)="Dead",
        _xlfn.XLOOKUP(A2546,Table11[Tag Number],Table11[Status],"-",0)="Dead",
        _xlfn.XLOOKUP(A2546,Table8[Tag Number],Table8[Status],"-",0)="Dead"),"Dead",
     OR(_xlfn.XLOOKUP(A2546,Table11[Tag Number],Table11[Status],"-",0)="Alive",
        _xlfn.XLOOKUP(A2546,Table10[Tag Number],Table10[Status],"-",0)="Alive",
        _xlfn.XLOOKUP(A2546,Table9[Tag Number],Table9[Status],"-",0)="Alive",
        _xlfn.XLOOKUP(A2546,Table8[Tag Number],Table8[Status],"-",0)="Alive"),"Alive",
     OR(_xlfn.XLOOKUP(A2546,Table9[Tag Number],Table9[Status],"-",0)="-",
        _xlfn.XLOOKUP(A2546,Table10[Tag Number],Table10[Status],"-",0)="-",
        _xlfn.XLOOKUP(A2546,Table11[Tag Number],Table11[Status],"-",0)="-",
        _xlfn.XLOOKUP(A2546,Table8[Tag Number],Table8[Status],"-",0)="-"),
   "-")</f>
        <v>-</v>
      </c>
      <c r="I2546" s="88" t="str">
        <f>IF((_xlfn.XLOOKUP(B2546,[2]Sheet1!$A$2:$A$198,[2]Sheet1!$B$2:$B$198,"-",0)="Glade"),"Out","No")</f>
        <v>No</v>
      </c>
      <c r="J2546" s="94"/>
      <c r="K2546" s="95"/>
      <c r="L2546" s="95"/>
      <c r="M2546" s="95"/>
      <c r="N2546" s="96"/>
      <c r="O2546" s="89"/>
      <c r="R2546" t="b">
        <f t="shared" si="80"/>
        <v>0</v>
      </c>
    </row>
    <row r="2547" spans="1:18" ht="15" thickBot="1" x14ac:dyDescent="0.35">
      <c r="A2547" s="3" t="s">
        <v>2910</v>
      </c>
      <c r="B2547" s="3" t="s">
        <v>1145</v>
      </c>
      <c r="C2547" s="84">
        <f>IF(COUNTIF(Table8[Tag Number], A2547), 1, 0)</f>
        <v>0</v>
      </c>
      <c r="D2547" s="85">
        <f>IF(COUNTIF(Table9[Tag Number], A2547), 1, 0)</f>
        <v>0</v>
      </c>
      <c r="E2547" s="86">
        <f>IF(COUNTIF(Table10[Tag Number], A2547), 1, 0)</f>
        <v>0</v>
      </c>
      <c r="F2547" s="86">
        <f>IF(COUNTIF(Table11[Tag Number], A2547), 1, 0)</f>
        <v>0</v>
      </c>
      <c r="G2547" s="87">
        <f t="shared" si="81"/>
        <v>0</v>
      </c>
      <c r="H2547" s="88" t="str" cm="1">
        <f t="array" ref="H2547">_xlfn.IFS(OR(_xlfn.XLOOKUP(A2547,Table9[Tag Number],Table9[Status],"-",0)="Dead",
        _xlfn.XLOOKUP(A2547,Table10[Tag Number],Table10[Status],"-",0)="Dead",
        _xlfn.XLOOKUP(A2547,Table11[Tag Number],Table11[Status],"-",0)="Dead",
        _xlfn.XLOOKUP(A2547,Table8[Tag Number],Table8[Status],"-",0)="Dead"),"Dead",
     OR(_xlfn.XLOOKUP(A2547,Table11[Tag Number],Table11[Status],"-",0)="Alive",
        _xlfn.XLOOKUP(A2547,Table10[Tag Number],Table10[Status],"-",0)="Alive",
        _xlfn.XLOOKUP(A2547,Table9[Tag Number],Table9[Status],"-",0)="Alive",
        _xlfn.XLOOKUP(A2547,Table8[Tag Number],Table8[Status],"-",0)="Alive"),"Alive",
     OR(_xlfn.XLOOKUP(A2547,Table9[Tag Number],Table9[Status],"-",0)="-",
        _xlfn.XLOOKUP(A2547,Table10[Tag Number],Table10[Status],"-",0)="-",
        _xlfn.XLOOKUP(A2547,Table11[Tag Number],Table11[Status],"-",0)="-",
        _xlfn.XLOOKUP(A2547,Table8[Tag Number],Table8[Status],"-",0)="-"),
   "-")</f>
        <v>-</v>
      </c>
      <c r="I2547" s="88" t="str">
        <f>IF((_xlfn.XLOOKUP(B2547,[2]Sheet1!$A$2:$A$198,[2]Sheet1!$B$2:$B$198,"-",0)="Glade"),"Out","No")</f>
        <v>No</v>
      </c>
      <c r="J2547" s="94"/>
      <c r="K2547" s="95"/>
      <c r="L2547" s="95"/>
      <c r="M2547" s="95"/>
      <c r="N2547" s="96"/>
      <c r="O2547" s="89"/>
      <c r="R2547" t="b">
        <f t="shared" si="80"/>
        <v>0</v>
      </c>
    </row>
    <row r="2548" spans="1:18" ht="15" thickBot="1" x14ac:dyDescent="0.35">
      <c r="A2548" s="2" t="s">
        <v>2911</v>
      </c>
      <c r="B2548" s="2" t="s">
        <v>1145</v>
      </c>
      <c r="C2548" s="84">
        <f>IF(COUNTIF(Table8[Tag Number], A2548), 1, 0)</f>
        <v>0</v>
      </c>
      <c r="D2548" s="85">
        <f>IF(COUNTIF(Table9[Tag Number], A2548), 1, 0)</f>
        <v>0</v>
      </c>
      <c r="E2548" s="86">
        <f>IF(COUNTIF(Table10[Tag Number], A2548), 1, 0)</f>
        <v>0</v>
      </c>
      <c r="F2548" s="86">
        <f>IF(COUNTIF(Table11[Tag Number], A2548), 1, 0)</f>
        <v>0</v>
      </c>
      <c r="G2548" s="87">
        <f t="shared" si="81"/>
        <v>0</v>
      </c>
      <c r="H2548" s="88" t="str" cm="1">
        <f t="array" ref="H2548">_xlfn.IFS(OR(_xlfn.XLOOKUP(A2548,Table9[Tag Number],Table9[Status],"-",0)="Dead",
        _xlfn.XLOOKUP(A2548,Table10[Tag Number],Table10[Status],"-",0)="Dead",
        _xlfn.XLOOKUP(A2548,Table11[Tag Number],Table11[Status],"-",0)="Dead",
        _xlfn.XLOOKUP(A2548,Table8[Tag Number],Table8[Status],"-",0)="Dead"),"Dead",
     OR(_xlfn.XLOOKUP(A2548,Table11[Tag Number],Table11[Status],"-",0)="Alive",
        _xlfn.XLOOKUP(A2548,Table10[Tag Number],Table10[Status],"-",0)="Alive",
        _xlfn.XLOOKUP(A2548,Table9[Tag Number],Table9[Status],"-",0)="Alive",
        _xlfn.XLOOKUP(A2548,Table8[Tag Number],Table8[Status],"-",0)="Alive"),"Alive",
     OR(_xlfn.XLOOKUP(A2548,Table9[Tag Number],Table9[Status],"-",0)="-",
        _xlfn.XLOOKUP(A2548,Table10[Tag Number],Table10[Status],"-",0)="-",
        _xlfn.XLOOKUP(A2548,Table11[Tag Number],Table11[Status],"-",0)="-",
        _xlfn.XLOOKUP(A2548,Table8[Tag Number],Table8[Status],"-",0)="-"),
   "-")</f>
        <v>-</v>
      </c>
      <c r="I2548" s="88" t="str">
        <f>IF((_xlfn.XLOOKUP(B2548,[2]Sheet1!$A$2:$A$198,[2]Sheet1!$B$2:$B$198,"-",0)="Glade"),"Out","No")</f>
        <v>No</v>
      </c>
      <c r="J2548" s="94"/>
      <c r="K2548" s="95"/>
      <c r="L2548" s="95"/>
      <c r="M2548" s="95"/>
      <c r="N2548" s="96"/>
      <c r="O2548" s="89"/>
      <c r="R2548" t="b">
        <f t="shared" si="80"/>
        <v>0</v>
      </c>
    </row>
    <row r="2549" spans="1:18" ht="15" thickBot="1" x14ac:dyDescent="0.35">
      <c r="A2549" s="3" t="s">
        <v>2912</v>
      </c>
      <c r="B2549" s="3" t="s">
        <v>1145</v>
      </c>
      <c r="C2549" s="84">
        <f>IF(COUNTIF(Table8[Tag Number], A2549), 1, 0)</f>
        <v>0</v>
      </c>
      <c r="D2549" s="85">
        <f>IF(COUNTIF(Table9[Tag Number], A2549), 1, 0)</f>
        <v>0</v>
      </c>
      <c r="E2549" s="86">
        <f>IF(COUNTIF(Table10[Tag Number], A2549), 1, 0)</f>
        <v>0</v>
      </c>
      <c r="F2549" s="86">
        <f>IF(COUNTIF(Table11[Tag Number], A2549), 1, 0)</f>
        <v>0</v>
      </c>
      <c r="G2549" s="87">
        <f t="shared" si="81"/>
        <v>0</v>
      </c>
      <c r="H2549" s="88" t="str" cm="1">
        <f t="array" ref="H2549">_xlfn.IFS(OR(_xlfn.XLOOKUP(A2549,Table9[Tag Number],Table9[Status],"-",0)="Dead",
        _xlfn.XLOOKUP(A2549,Table10[Tag Number],Table10[Status],"-",0)="Dead",
        _xlfn.XLOOKUP(A2549,Table11[Tag Number],Table11[Status],"-",0)="Dead",
        _xlfn.XLOOKUP(A2549,Table8[Tag Number],Table8[Status],"-",0)="Dead"),"Dead",
     OR(_xlfn.XLOOKUP(A2549,Table11[Tag Number],Table11[Status],"-",0)="Alive",
        _xlfn.XLOOKUP(A2549,Table10[Tag Number],Table10[Status],"-",0)="Alive",
        _xlfn.XLOOKUP(A2549,Table9[Tag Number],Table9[Status],"-",0)="Alive",
        _xlfn.XLOOKUP(A2549,Table8[Tag Number],Table8[Status],"-",0)="Alive"),"Alive",
     OR(_xlfn.XLOOKUP(A2549,Table9[Tag Number],Table9[Status],"-",0)="-",
        _xlfn.XLOOKUP(A2549,Table10[Tag Number],Table10[Status],"-",0)="-",
        _xlfn.XLOOKUP(A2549,Table11[Tag Number],Table11[Status],"-",0)="-",
        _xlfn.XLOOKUP(A2549,Table8[Tag Number],Table8[Status],"-",0)="-"),
   "-")</f>
        <v>-</v>
      </c>
      <c r="I2549" s="88" t="str">
        <f>IF((_xlfn.XLOOKUP(B2549,[2]Sheet1!$A$2:$A$198,[2]Sheet1!$B$2:$B$198,"-",0)="Glade"),"Out","No")</f>
        <v>No</v>
      </c>
      <c r="J2549" s="94"/>
      <c r="K2549" s="95"/>
      <c r="L2549" s="95"/>
      <c r="M2549" s="95"/>
      <c r="N2549" s="96"/>
      <c r="O2549" s="89"/>
      <c r="R2549" t="b">
        <f t="shared" si="80"/>
        <v>0</v>
      </c>
    </row>
    <row r="2550" spans="1:18" ht="15" thickBot="1" x14ac:dyDescent="0.35">
      <c r="A2550" s="2" t="s">
        <v>238</v>
      </c>
      <c r="B2550" s="2" t="s">
        <v>1145</v>
      </c>
      <c r="C2550" s="84">
        <f>IF(COUNTIF(Table8[Tag Number], A2550), 1, 0)</f>
        <v>0</v>
      </c>
      <c r="D2550" s="85">
        <f>IF(COUNTIF(Table9[Tag Number], A2550), 1, 0)</f>
        <v>0</v>
      </c>
      <c r="E2550" s="86">
        <f>IF(COUNTIF(Table10[Tag Number], A2550), 1, 0)</f>
        <v>0</v>
      </c>
      <c r="F2550" s="86">
        <f>IF(COUNTIF(Table11[Tag Number], A2550), 1, 0)</f>
        <v>0</v>
      </c>
      <c r="G2550" s="87">
        <f t="shared" si="81"/>
        <v>0</v>
      </c>
      <c r="H2550" s="88" t="str" cm="1">
        <f t="array" ref="H2550">_xlfn.IFS(OR(_xlfn.XLOOKUP(A2550,Table9[Tag Number],Table9[Status],"-",0)="Dead",
        _xlfn.XLOOKUP(A2550,Table10[Tag Number],Table10[Status],"-",0)="Dead",
        _xlfn.XLOOKUP(A2550,Table11[Tag Number],Table11[Status],"-",0)="Dead",
        _xlfn.XLOOKUP(A2550,Table8[Tag Number],Table8[Status],"-",0)="Dead"),"Dead",
     OR(_xlfn.XLOOKUP(A2550,Table11[Tag Number],Table11[Status],"-",0)="Alive",
        _xlfn.XLOOKUP(A2550,Table10[Tag Number],Table10[Status],"-",0)="Alive",
        _xlfn.XLOOKUP(A2550,Table9[Tag Number],Table9[Status],"-",0)="Alive",
        _xlfn.XLOOKUP(A2550,Table8[Tag Number],Table8[Status],"-",0)="Alive"),"Alive",
     OR(_xlfn.XLOOKUP(A2550,Table9[Tag Number],Table9[Status],"-",0)="-",
        _xlfn.XLOOKUP(A2550,Table10[Tag Number],Table10[Status],"-",0)="-",
        _xlfn.XLOOKUP(A2550,Table11[Tag Number],Table11[Status],"-",0)="-",
        _xlfn.XLOOKUP(A2550,Table8[Tag Number],Table8[Status],"-",0)="-"),
   "-")</f>
        <v>-</v>
      </c>
      <c r="I2550" s="88" t="str">
        <f>IF((_xlfn.XLOOKUP(B2550,[2]Sheet1!$A$2:$A$198,[2]Sheet1!$B$2:$B$198,"-",0)="Glade"),"Out","No")</f>
        <v>No</v>
      </c>
      <c r="J2550" s="94"/>
      <c r="K2550" s="95"/>
      <c r="L2550" s="95"/>
      <c r="M2550" s="95"/>
      <c r="N2550" s="96"/>
      <c r="O2550" s="89"/>
      <c r="R2550" t="b">
        <f t="shared" si="80"/>
        <v>0</v>
      </c>
    </row>
    <row r="2551" spans="1:18" ht="15" thickBot="1" x14ac:dyDescent="0.35">
      <c r="A2551" s="3" t="s">
        <v>2913</v>
      </c>
      <c r="B2551" s="3" t="s">
        <v>1145</v>
      </c>
      <c r="C2551" s="84">
        <f>IF(COUNTIF(Table8[Tag Number], A2551), 1, 0)</f>
        <v>0</v>
      </c>
      <c r="D2551" s="85">
        <f>IF(COUNTIF(Table9[Tag Number], A2551), 1, 0)</f>
        <v>0</v>
      </c>
      <c r="E2551" s="86">
        <f>IF(COUNTIF(Table10[Tag Number], A2551), 1, 0)</f>
        <v>0</v>
      </c>
      <c r="F2551" s="86">
        <f>IF(COUNTIF(Table11[Tag Number], A2551), 1, 0)</f>
        <v>0</v>
      </c>
      <c r="G2551" s="87">
        <f t="shared" si="81"/>
        <v>0</v>
      </c>
      <c r="H2551" s="88" t="str" cm="1">
        <f t="array" ref="H2551">_xlfn.IFS(OR(_xlfn.XLOOKUP(A2551,Table9[Tag Number],Table9[Status],"-",0)="Dead",
        _xlfn.XLOOKUP(A2551,Table10[Tag Number],Table10[Status],"-",0)="Dead",
        _xlfn.XLOOKUP(A2551,Table11[Tag Number],Table11[Status],"-",0)="Dead",
        _xlfn.XLOOKUP(A2551,Table8[Tag Number],Table8[Status],"-",0)="Dead"),"Dead",
     OR(_xlfn.XLOOKUP(A2551,Table11[Tag Number],Table11[Status],"-",0)="Alive",
        _xlfn.XLOOKUP(A2551,Table10[Tag Number],Table10[Status],"-",0)="Alive",
        _xlfn.XLOOKUP(A2551,Table9[Tag Number],Table9[Status],"-",0)="Alive",
        _xlfn.XLOOKUP(A2551,Table8[Tag Number],Table8[Status],"-",0)="Alive"),"Alive",
     OR(_xlfn.XLOOKUP(A2551,Table9[Tag Number],Table9[Status],"-",0)="-",
        _xlfn.XLOOKUP(A2551,Table10[Tag Number],Table10[Status],"-",0)="-",
        _xlfn.XLOOKUP(A2551,Table11[Tag Number],Table11[Status],"-",0)="-",
        _xlfn.XLOOKUP(A2551,Table8[Tag Number],Table8[Status],"-",0)="-"),
   "-")</f>
        <v>-</v>
      </c>
      <c r="I2551" s="88" t="str">
        <f>IF((_xlfn.XLOOKUP(B2551,[2]Sheet1!$A$2:$A$198,[2]Sheet1!$B$2:$B$198,"-",0)="Glade"),"Out","No")</f>
        <v>No</v>
      </c>
      <c r="J2551" s="94"/>
      <c r="K2551" s="95"/>
      <c r="L2551" s="95"/>
      <c r="M2551" s="95"/>
      <c r="N2551" s="96"/>
      <c r="O2551" s="89"/>
      <c r="R2551" t="b">
        <f t="shared" si="80"/>
        <v>0</v>
      </c>
    </row>
    <row r="2552" spans="1:18" ht="15" thickBot="1" x14ac:dyDescent="0.35">
      <c r="A2552" s="2" t="s">
        <v>2914</v>
      </c>
      <c r="B2552" s="2" t="s">
        <v>1145</v>
      </c>
      <c r="C2552" s="84">
        <f>IF(COUNTIF(Table8[Tag Number], A2552), 1, 0)</f>
        <v>0</v>
      </c>
      <c r="D2552" s="85">
        <f>IF(COUNTIF(Table9[Tag Number], A2552), 1, 0)</f>
        <v>0</v>
      </c>
      <c r="E2552" s="86">
        <f>IF(COUNTIF(Table10[Tag Number], A2552), 1, 0)</f>
        <v>0</v>
      </c>
      <c r="F2552" s="86">
        <f>IF(COUNTIF(Table11[Tag Number], A2552), 1, 0)</f>
        <v>0</v>
      </c>
      <c r="G2552" s="87">
        <f t="shared" si="81"/>
        <v>0</v>
      </c>
      <c r="H2552" s="88" t="str" cm="1">
        <f t="array" ref="H2552">_xlfn.IFS(OR(_xlfn.XLOOKUP(A2552,Table9[Tag Number],Table9[Status],"-",0)="Dead",
        _xlfn.XLOOKUP(A2552,Table10[Tag Number],Table10[Status],"-",0)="Dead",
        _xlfn.XLOOKUP(A2552,Table11[Tag Number],Table11[Status],"-",0)="Dead",
        _xlfn.XLOOKUP(A2552,Table8[Tag Number],Table8[Status],"-",0)="Dead"),"Dead",
     OR(_xlfn.XLOOKUP(A2552,Table11[Tag Number],Table11[Status],"-",0)="Alive",
        _xlfn.XLOOKUP(A2552,Table10[Tag Number],Table10[Status],"-",0)="Alive",
        _xlfn.XLOOKUP(A2552,Table9[Tag Number],Table9[Status],"-",0)="Alive",
        _xlfn.XLOOKUP(A2552,Table8[Tag Number],Table8[Status],"-",0)="Alive"),"Alive",
     OR(_xlfn.XLOOKUP(A2552,Table9[Tag Number],Table9[Status],"-",0)="-",
        _xlfn.XLOOKUP(A2552,Table10[Tag Number],Table10[Status],"-",0)="-",
        _xlfn.XLOOKUP(A2552,Table11[Tag Number],Table11[Status],"-",0)="-",
        _xlfn.XLOOKUP(A2552,Table8[Tag Number],Table8[Status],"-",0)="-"),
   "-")</f>
        <v>-</v>
      </c>
      <c r="I2552" s="88" t="str">
        <f>IF((_xlfn.XLOOKUP(B2552,[2]Sheet1!$A$2:$A$198,[2]Sheet1!$B$2:$B$198,"-",0)="Glade"),"Out","No")</f>
        <v>No</v>
      </c>
      <c r="J2552" s="94"/>
      <c r="K2552" s="95"/>
      <c r="L2552" s="95"/>
      <c r="M2552" s="95"/>
      <c r="N2552" s="96"/>
      <c r="O2552" s="89"/>
      <c r="R2552" t="b">
        <f t="shared" si="80"/>
        <v>0</v>
      </c>
    </row>
    <row r="2553" spans="1:18" ht="15" thickBot="1" x14ac:dyDescent="0.35">
      <c r="A2553" s="3" t="s">
        <v>2915</v>
      </c>
      <c r="B2553" s="3" t="s">
        <v>1145</v>
      </c>
      <c r="C2553" s="84">
        <f>IF(COUNTIF(Table8[Tag Number], A2553), 1, 0)</f>
        <v>0</v>
      </c>
      <c r="D2553" s="85">
        <f>IF(COUNTIF(Table9[Tag Number], A2553), 1, 0)</f>
        <v>0</v>
      </c>
      <c r="E2553" s="86">
        <f>IF(COUNTIF(Table10[Tag Number], A2553), 1, 0)</f>
        <v>0</v>
      </c>
      <c r="F2553" s="86">
        <f>IF(COUNTIF(Table11[Tag Number], A2553), 1, 0)</f>
        <v>0</v>
      </c>
      <c r="G2553" s="87">
        <f t="shared" si="81"/>
        <v>0</v>
      </c>
      <c r="H2553" s="88" t="str" cm="1">
        <f t="array" ref="H2553">_xlfn.IFS(OR(_xlfn.XLOOKUP(A2553,Table9[Tag Number],Table9[Status],"-",0)="Dead",
        _xlfn.XLOOKUP(A2553,Table10[Tag Number],Table10[Status],"-",0)="Dead",
        _xlfn.XLOOKUP(A2553,Table11[Tag Number],Table11[Status],"-",0)="Dead",
        _xlfn.XLOOKUP(A2553,Table8[Tag Number],Table8[Status],"-",0)="Dead"),"Dead",
     OR(_xlfn.XLOOKUP(A2553,Table11[Tag Number],Table11[Status],"-",0)="Alive",
        _xlfn.XLOOKUP(A2553,Table10[Tag Number],Table10[Status],"-",0)="Alive",
        _xlfn.XLOOKUP(A2553,Table9[Tag Number],Table9[Status],"-",0)="Alive",
        _xlfn.XLOOKUP(A2553,Table8[Tag Number],Table8[Status],"-",0)="Alive"),"Alive",
     OR(_xlfn.XLOOKUP(A2553,Table9[Tag Number],Table9[Status],"-",0)="-",
        _xlfn.XLOOKUP(A2553,Table10[Tag Number],Table10[Status],"-",0)="-",
        _xlfn.XLOOKUP(A2553,Table11[Tag Number],Table11[Status],"-",0)="-",
        _xlfn.XLOOKUP(A2553,Table8[Tag Number],Table8[Status],"-",0)="-"),
   "-")</f>
        <v>-</v>
      </c>
      <c r="I2553" s="88" t="str">
        <f>IF((_xlfn.XLOOKUP(B2553,[2]Sheet1!$A$2:$A$198,[2]Sheet1!$B$2:$B$198,"-",0)="Glade"),"Out","No")</f>
        <v>No</v>
      </c>
      <c r="J2553" s="94"/>
      <c r="K2553" s="95"/>
      <c r="L2553" s="95"/>
      <c r="M2553" s="95"/>
      <c r="N2553" s="96"/>
      <c r="O2553" s="89"/>
      <c r="R2553" t="b">
        <f t="shared" si="80"/>
        <v>0</v>
      </c>
    </row>
    <row r="2554" spans="1:18" ht="15" thickBot="1" x14ac:dyDescent="0.35">
      <c r="A2554" s="2" t="s">
        <v>2916</v>
      </c>
      <c r="B2554" s="2" t="s">
        <v>1145</v>
      </c>
      <c r="C2554" s="84">
        <f>IF(COUNTIF(Table8[Tag Number], A2554), 1, 0)</f>
        <v>0</v>
      </c>
      <c r="D2554" s="85">
        <f>IF(COUNTIF(Table9[Tag Number], A2554), 1, 0)</f>
        <v>0</v>
      </c>
      <c r="E2554" s="86">
        <f>IF(COUNTIF(Table10[Tag Number], A2554), 1, 0)</f>
        <v>0</v>
      </c>
      <c r="F2554" s="86">
        <f>IF(COUNTIF(Table11[Tag Number], A2554), 1, 0)</f>
        <v>0</v>
      </c>
      <c r="G2554" s="87">
        <f t="shared" si="81"/>
        <v>0</v>
      </c>
      <c r="H2554" s="88" t="str" cm="1">
        <f t="array" ref="H2554">_xlfn.IFS(OR(_xlfn.XLOOKUP(A2554,Table9[Tag Number],Table9[Status],"-",0)="Dead",
        _xlfn.XLOOKUP(A2554,Table10[Tag Number],Table10[Status],"-",0)="Dead",
        _xlfn.XLOOKUP(A2554,Table11[Tag Number],Table11[Status],"-",0)="Dead",
        _xlfn.XLOOKUP(A2554,Table8[Tag Number],Table8[Status],"-",0)="Dead"),"Dead",
     OR(_xlfn.XLOOKUP(A2554,Table11[Tag Number],Table11[Status],"-",0)="Alive",
        _xlfn.XLOOKUP(A2554,Table10[Tag Number],Table10[Status],"-",0)="Alive",
        _xlfn.XLOOKUP(A2554,Table9[Tag Number],Table9[Status],"-",0)="Alive",
        _xlfn.XLOOKUP(A2554,Table8[Tag Number],Table8[Status],"-",0)="Alive"),"Alive",
     OR(_xlfn.XLOOKUP(A2554,Table9[Tag Number],Table9[Status],"-",0)="-",
        _xlfn.XLOOKUP(A2554,Table10[Tag Number],Table10[Status],"-",0)="-",
        _xlfn.XLOOKUP(A2554,Table11[Tag Number],Table11[Status],"-",0)="-",
        _xlfn.XLOOKUP(A2554,Table8[Tag Number],Table8[Status],"-",0)="-"),
   "-")</f>
        <v>-</v>
      </c>
      <c r="I2554" s="88" t="str">
        <f>IF((_xlfn.XLOOKUP(B2554,[2]Sheet1!$A$2:$A$198,[2]Sheet1!$B$2:$B$198,"-",0)="Glade"),"Out","No")</f>
        <v>No</v>
      </c>
      <c r="J2554" s="94"/>
      <c r="K2554" s="95"/>
      <c r="L2554" s="95"/>
      <c r="M2554" s="95"/>
      <c r="N2554" s="96"/>
      <c r="O2554" s="89"/>
      <c r="R2554" t="b">
        <f t="shared" si="80"/>
        <v>0</v>
      </c>
    </row>
    <row r="2555" spans="1:18" ht="15" thickBot="1" x14ac:dyDescent="0.35">
      <c r="A2555" s="3" t="s">
        <v>2917</v>
      </c>
      <c r="B2555" s="3" t="s">
        <v>1145</v>
      </c>
      <c r="C2555" s="84">
        <f>IF(COUNTIF(Table8[Tag Number], A2555), 1, 0)</f>
        <v>0</v>
      </c>
      <c r="D2555" s="85">
        <f>IF(COUNTIF(Table9[Tag Number], A2555), 1, 0)</f>
        <v>0</v>
      </c>
      <c r="E2555" s="86">
        <f>IF(COUNTIF(Table10[Tag Number], A2555), 1, 0)</f>
        <v>0</v>
      </c>
      <c r="F2555" s="86">
        <f>IF(COUNTIF(Table11[Tag Number], A2555), 1, 0)</f>
        <v>0</v>
      </c>
      <c r="G2555" s="87">
        <f t="shared" si="81"/>
        <v>0</v>
      </c>
      <c r="H2555" s="88" t="str" cm="1">
        <f t="array" ref="H2555">_xlfn.IFS(OR(_xlfn.XLOOKUP(A2555,Table9[Tag Number],Table9[Status],"-",0)="Dead",
        _xlfn.XLOOKUP(A2555,Table10[Tag Number],Table10[Status],"-",0)="Dead",
        _xlfn.XLOOKUP(A2555,Table11[Tag Number],Table11[Status],"-",0)="Dead",
        _xlfn.XLOOKUP(A2555,Table8[Tag Number],Table8[Status],"-",0)="Dead"),"Dead",
     OR(_xlfn.XLOOKUP(A2555,Table11[Tag Number],Table11[Status],"-",0)="Alive",
        _xlfn.XLOOKUP(A2555,Table10[Tag Number],Table10[Status],"-",0)="Alive",
        _xlfn.XLOOKUP(A2555,Table9[Tag Number],Table9[Status],"-",0)="Alive",
        _xlfn.XLOOKUP(A2555,Table8[Tag Number],Table8[Status],"-",0)="Alive"),"Alive",
     OR(_xlfn.XLOOKUP(A2555,Table9[Tag Number],Table9[Status],"-",0)="-",
        _xlfn.XLOOKUP(A2555,Table10[Tag Number],Table10[Status],"-",0)="-",
        _xlfn.XLOOKUP(A2555,Table11[Tag Number],Table11[Status],"-",0)="-",
        _xlfn.XLOOKUP(A2555,Table8[Tag Number],Table8[Status],"-",0)="-"),
   "-")</f>
        <v>-</v>
      </c>
      <c r="I2555" s="88" t="str">
        <f>IF((_xlfn.XLOOKUP(B2555,[2]Sheet1!$A$2:$A$198,[2]Sheet1!$B$2:$B$198,"-",0)="Glade"),"Out","No")</f>
        <v>No</v>
      </c>
      <c r="J2555" s="94"/>
      <c r="K2555" s="95"/>
      <c r="L2555" s="95"/>
      <c r="M2555" s="95"/>
      <c r="N2555" s="96"/>
      <c r="O2555" s="89"/>
      <c r="R2555" t="b">
        <f t="shared" si="80"/>
        <v>0</v>
      </c>
    </row>
    <row r="2556" spans="1:18" ht="15" thickBot="1" x14ac:dyDescent="0.35">
      <c r="A2556" s="2" t="s">
        <v>2918</v>
      </c>
      <c r="B2556" s="2" t="s">
        <v>1145</v>
      </c>
      <c r="C2556" s="84">
        <f>IF(COUNTIF(Table8[Tag Number], A2556), 1, 0)</f>
        <v>0</v>
      </c>
      <c r="D2556" s="85">
        <f>IF(COUNTIF(Table9[Tag Number], A2556), 1, 0)</f>
        <v>0</v>
      </c>
      <c r="E2556" s="86">
        <f>IF(COUNTIF(Table10[Tag Number], A2556), 1, 0)</f>
        <v>0</v>
      </c>
      <c r="F2556" s="86">
        <f>IF(COUNTIF(Table11[Tag Number], A2556), 1, 0)</f>
        <v>0</v>
      </c>
      <c r="G2556" s="87">
        <f t="shared" si="81"/>
        <v>0</v>
      </c>
      <c r="H2556" s="88" t="str" cm="1">
        <f t="array" ref="H2556">_xlfn.IFS(OR(_xlfn.XLOOKUP(A2556,Table9[Tag Number],Table9[Status],"-",0)="Dead",
        _xlfn.XLOOKUP(A2556,Table10[Tag Number],Table10[Status],"-",0)="Dead",
        _xlfn.XLOOKUP(A2556,Table11[Tag Number],Table11[Status],"-",0)="Dead",
        _xlfn.XLOOKUP(A2556,Table8[Tag Number],Table8[Status],"-",0)="Dead"),"Dead",
     OR(_xlfn.XLOOKUP(A2556,Table11[Tag Number],Table11[Status],"-",0)="Alive",
        _xlfn.XLOOKUP(A2556,Table10[Tag Number],Table10[Status],"-",0)="Alive",
        _xlfn.XLOOKUP(A2556,Table9[Tag Number],Table9[Status],"-",0)="Alive",
        _xlfn.XLOOKUP(A2556,Table8[Tag Number],Table8[Status],"-",0)="Alive"),"Alive",
     OR(_xlfn.XLOOKUP(A2556,Table9[Tag Number],Table9[Status],"-",0)="-",
        _xlfn.XLOOKUP(A2556,Table10[Tag Number],Table10[Status],"-",0)="-",
        _xlfn.XLOOKUP(A2556,Table11[Tag Number],Table11[Status],"-",0)="-",
        _xlfn.XLOOKUP(A2556,Table8[Tag Number],Table8[Status],"-",0)="-"),
   "-")</f>
        <v>-</v>
      </c>
      <c r="I2556" s="88" t="str">
        <f>IF((_xlfn.XLOOKUP(B2556,[2]Sheet1!$A$2:$A$198,[2]Sheet1!$B$2:$B$198,"-",0)="Glade"),"Out","No")</f>
        <v>No</v>
      </c>
      <c r="J2556" s="94"/>
      <c r="K2556" s="95"/>
      <c r="L2556" s="95"/>
      <c r="M2556" s="95"/>
      <c r="N2556" s="96"/>
      <c r="O2556" s="89"/>
      <c r="R2556" t="b">
        <f t="shared" si="80"/>
        <v>0</v>
      </c>
    </row>
    <row r="2557" spans="1:18" ht="15" thickBot="1" x14ac:dyDescent="0.35">
      <c r="A2557" s="3" t="s">
        <v>2919</v>
      </c>
      <c r="B2557" s="3" t="s">
        <v>1145</v>
      </c>
      <c r="C2557" s="84">
        <f>IF(COUNTIF(Table8[Tag Number], A2557), 1, 0)</f>
        <v>0</v>
      </c>
      <c r="D2557" s="85">
        <f>IF(COUNTIF(Table9[Tag Number], A2557), 1, 0)</f>
        <v>0</v>
      </c>
      <c r="E2557" s="86">
        <f>IF(COUNTIF(Table10[Tag Number], A2557), 1, 0)</f>
        <v>0</v>
      </c>
      <c r="F2557" s="86">
        <f>IF(COUNTIF(Table11[Tag Number], A2557), 1, 0)</f>
        <v>0</v>
      </c>
      <c r="G2557" s="87">
        <f t="shared" si="81"/>
        <v>0</v>
      </c>
      <c r="H2557" s="88" t="str" cm="1">
        <f t="array" ref="H2557">_xlfn.IFS(OR(_xlfn.XLOOKUP(A2557,Table9[Tag Number],Table9[Status],"-",0)="Dead",
        _xlfn.XLOOKUP(A2557,Table10[Tag Number],Table10[Status],"-",0)="Dead",
        _xlfn.XLOOKUP(A2557,Table11[Tag Number],Table11[Status],"-",0)="Dead",
        _xlfn.XLOOKUP(A2557,Table8[Tag Number],Table8[Status],"-",0)="Dead"),"Dead",
     OR(_xlfn.XLOOKUP(A2557,Table11[Tag Number],Table11[Status],"-",0)="Alive",
        _xlfn.XLOOKUP(A2557,Table10[Tag Number],Table10[Status],"-",0)="Alive",
        _xlfn.XLOOKUP(A2557,Table9[Tag Number],Table9[Status],"-",0)="Alive",
        _xlfn.XLOOKUP(A2557,Table8[Tag Number],Table8[Status],"-",0)="Alive"),"Alive",
     OR(_xlfn.XLOOKUP(A2557,Table9[Tag Number],Table9[Status],"-",0)="-",
        _xlfn.XLOOKUP(A2557,Table10[Tag Number],Table10[Status],"-",0)="-",
        _xlfn.XLOOKUP(A2557,Table11[Tag Number],Table11[Status],"-",0)="-",
        _xlfn.XLOOKUP(A2557,Table8[Tag Number],Table8[Status],"-",0)="-"),
   "-")</f>
        <v>-</v>
      </c>
      <c r="I2557" s="88" t="str">
        <f>IF((_xlfn.XLOOKUP(B2557,[2]Sheet1!$A$2:$A$198,[2]Sheet1!$B$2:$B$198,"-",0)="Glade"),"Out","No")</f>
        <v>No</v>
      </c>
      <c r="J2557" s="94"/>
      <c r="K2557" s="95"/>
      <c r="L2557" s="95"/>
      <c r="M2557" s="95"/>
      <c r="N2557" s="96"/>
      <c r="O2557" s="89"/>
      <c r="R2557" t="b">
        <f t="shared" si="80"/>
        <v>0</v>
      </c>
    </row>
    <row r="2558" spans="1:18" ht="15" thickBot="1" x14ac:dyDescent="0.35">
      <c r="A2558" s="2" t="s">
        <v>253</v>
      </c>
      <c r="B2558" s="2" t="s">
        <v>1145</v>
      </c>
      <c r="C2558" s="84">
        <f>IF(COUNTIF(Table8[Tag Number], A2558), 1, 0)</f>
        <v>0</v>
      </c>
      <c r="D2558" s="85">
        <f>IF(COUNTIF(Table9[Tag Number], A2558), 1, 0)</f>
        <v>0</v>
      </c>
      <c r="E2558" s="86">
        <f>IF(COUNTIF(Table10[Tag Number], A2558), 1, 0)</f>
        <v>0</v>
      </c>
      <c r="F2558" s="86">
        <f>IF(COUNTIF(Table11[Tag Number], A2558), 1, 0)</f>
        <v>0</v>
      </c>
      <c r="G2558" s="87">
        <f t="shared" si="81"/>
        <v>0</v>
      </c>
      <c r="H2558" s="88" t="str" cm="1">
        <f t="array" ref="H2558">_xlfn.IFS(OR(_xlfn.XLOOKUP(A2558,Table9[Tag Number],Table9[Status],"-",0)="Dead",
        _xlfn.XLOOKUP(A2558,Table10[Tag Number],Table10[Status],"-",0)="Dead",
        _xlfn.XLOOKUP(A2558,Table11[Tag Number],Table11[Status],"-",0)="Dead",
        _xlfn.XLOOKUP(A2558,Table8[Tag Number],Table8[Status],"-",0)="Dead"),"Dead",
     OR(_xlfn.XLOOKUP(A2558,Table11[Tag Number],Table11[Status],"-",0)="Alive",
        _xlfn.XLOOKUP(A2558,Table10[Tag Number],Table10[Status],"-",0)="Alive",
        _xlfn.XLOOKUP(A2558,Table9[Tag Number],Table9[Status],"-",0)="Alive",
        _xlfn.XLOOKUP(A2558,Table8[Tag Number],Table8[Status],"-",0)="Alive"),"Alive",
     OR(_xlfn.XLOOKUP(A2558,Table9[Tag Number],Table9[Status],"-",0)="-",
        _xlfn.XLOOKUP(A2558,Table10[Tag Number],Table10[Status],"-",0)="-",
        _xlfn.XLOOKUP(A2558,Table11[Tag Number],Table11[Status],"-",0)="-",
        _xlfn.XLOOKUP(A2558,Table8[Tag Number],Table8[Status],"-",0)="-"),
   "-")</f>
        <v>-</v>
      </c>
      <c r="I2558" s="88" t="str">
        <f>IF((_xlfn.XLOOKUP(B2558,[2]Sheet1!$A$2:$A$198,[2]Sheet1!$B$2:$B$198,"-",0)="Glade"),"Out","No")</f>
        <v>No</v>
      </c>
      <c r="J2558" s="94"/>
      <c r="K2558" s="95"/>
      <c r="L2558" s="95"/>
      <c r="M2558" s="95"/>
      <c r="N2558" s="96"/>
      <c r="O2558" s="89"/>
      <c r="R2558" t="b">
        <f t="shared" si="80"/>
        <v>0</v>
      </c>
    </row>
    <row r="2559" spans="1:18" ht="15" thickBot="1" x14ac:dyDescent="0.35">
      <c r="A2559" s="3" t="s">
        <v>2920</v>
      </c>
      <c r="B2559" s="3" t="s">
        <v>1145</v>
      </c>
      <c r="C2559" s="84">
        <f>IF(COUNTIF(Table8[Tag Number], A2559), 1, 0)</f>
        <v>0</v>
      </c>
      <c r="D2559" s="85">
        <f>IF(COUNTIF(Table9[Tag Number], A2559), 1, 0)</f>
        <v>0</v>
      </c>
      <c r="E2559" s="86">
        <f>IF(COUNTIF(Table10[Tag Number], A2559), 1, 0)</f>
        <v>0</v>
      </c>
      <c r="F2559" s="86">
        <f>IF(COUNTIF(Table11[Tag Number], A2559), 1, 0)</f>
        <v>0</v>
      </c>
      <c r="G2559" s="87">
        <f t="shared" si="81"/>
        <v>0</v>
      </c>
      <c r="H2559" s="88" t="str" cm="1">
        <f t="array" ref="H2559">_xlfn.IFS(OR(_xlfn.XLOOKUP(A2559,Table9[Tag Number],Table9[Status],"-",0)="Dead",
        _xlfn.XLOOKUP(A2559,Table10[Tag Number],Table10[Status],"-",0)="Dead",
        _xlfn.XLOOKUP(A2559,Table11[Tag Number],Table11[Status],"-",0)="Dead",
        _xlfn.XLOOKUP(A2559,Table8[Tag Number],Table8[Status],"-",0)="Dead"),"Dead",
     OR(_xlfn.XLOOKUP(A2559,Table11[Tag Number],Table11[Status],"-",0)="Alive",
        _xlfn.XLOOKUP(A2559,Table10[Tag Number],Table10[Status],"-",0)="Alive",
        _xlfn.XLOOKUP(A2559,Table9[Tag Number],Table9[Status],"-",0)="Alive",
        _xlfn.XLOOKUP(A2559,Table8[Tag Number],Table8[Status],"-",0)="Alive"),"Alive",
     OR(_xlfn.XLOOKUP(A2559,Table9[Tag Number],Table9[Status],"-",0)="-",
        _xlfn.XLOOKUP(A2559,Table10[Tag Number],Table10[Status],"-",0)="-",
        _xlfn.XLOOKUP(A2559,Table11[Tag Number],Table11[Status],"-",0)="-",
        _xlfn.XLOOKUP(A2559,Table8[Tag Number],Table8[Status],"-",0)="-"),
   "-")</f>
        <v>-</v>
      </c>
      <c r="I2559" s="88" t="str">
        <f>IF((_xlfn.XLOOKUP(B2559,[2]Sheet1!$A$2:$A$198,[2]Sheet1!$B$2:$B$198,"-",0)="Glade"),"Out","No")</f>
        <v>No</v>
      </c>
      <c r="J2559" s="94"/>
      <c r="K2559" s="95"/>
      <c r="L2559" s="95"/>
      <c r="M2559" s="95"/>
      <c r="N2559" s="96"/>
      <c r="O2559" s="89"/>
      <c r="R2559" t="b">
        <f t="shared" si="80"/>
        <v>0</v>
      </c>
    </row>
    <row r="2560" spans="1:18" ht="15" thickBot="1" x14ac:dyDescent="0.35">
      <c r="A2560" s="2" t="s">
        <v>2921</v>
      </c>
      <c r="B2560" s="2" t="s">
        <v>1145</v>
      </c>
      <c r="C2560" s="84">
        <f>IF(COUNTIF(Table8[Tag Number], A2560), 1, 0)</f>
        <v>0</v>
      </c>
      <c r="D2560" s="85">
        <f>IF(COUNTIF(Table9[Tag Number], A2560), 1, 0)</f>
        <v>0</v>
      </c>
      <c r="E2560" s="86">
        <f>IF(COUNTIF(Table10[Tag Number], A2560), 1, 0)</f>
        <v>0</v>
      </c>
      <c r="F2560" s="86">
        <f>IF(COUNTIF(Table11[Tag Number], A2560), 1, 0)</f>
        <v>0</v>
      </c>
      <c r="G2560" s="87">
        <f t="shared" si="81"/>
        <v>0</v>
      </c>
      <c r="H2560" s="88" t="str" cm="1">
        <f t="array" ref="H2560">_xlfn.IFS(OR(_xlfn.XLOOKUP(A2560,Table9[Tag Number],Table9[Status],"-",0)="Dead",
        _xlfn.XLOOKUP(A2560,Table10[Tag Number],Table10[Status],"-",0)="Dead",
        _xlfn.XLOOKUP(A2560,Table11[Tag Number],Table11[Status],"-",0)="Dead",
        _xlfn.XLOOKUP(A2560,Table8[Tag Number],Table8[Status],"-",0)="Dead"),"Dead",
     OR(_xlfn.XLOOKUP(A2560,Table11[Tag Number],Table11[Status],"-",0)="Alive",
        _xlfn.XLOOKUP(A2560,Table10[Tag Number],Table10[Status],"-",0)="Alive",
        _xlfn.XLOOKUP(A2560,Table9[Tag Number],Table9[Status],"-",0)="Alive",
        _xlfn.XLOOKUP(A2560,Table8[Tag Number],Table8[Status],"-",0)="Alive"),"Alive",
     OR(_xlfn.XLOOKUP(A2560,Table9[Tag Number],Table9[Status],"-",0)="-",
        _xlfn.XLOOKUP(A2560,Table10[Tag Number],Table10[Status],"-",0)="-",
        _xlfn.XLOOKUP(A2560,Table11[Tag Number],Table11[Status],"-",0)="-",
        _xlfn.XLOOKUP(A2560,Table8[Tag Number],Table8[Status],"-",0)="-"),
   "-")</f>
        <v>-</v>
      </c>
      <c r="I2560" s="88" t="str">
        <f>IF((_xlfn.XLOOKUP(B2560,[2]Sheet1!$A$2:$A$198,[2]Sheet1!$B$2:$B$198,"-",0)="Glade"),"Out","No")</f>
        <v>No</v>
      </c>
      <c r="J2560" s="94"/>
      <c r="K2560" s="95"/>
      <c r="L2560" s="95"/>
      <c r="M2560" s="95"/>
      <c r="N2560" s="96"/>
      <c r="O2560" s="89"/>
      <c r="R2560" t="b">
        <f t="shared" si="80"/>
        <v>0</v>
      </c>
    </row>
    <row r="2561" spans="1:18" ht="15" thickBot="1" x14ac:dyDescent="0.35">
      <c r="A2561" s="3" t="s">
        <v>2922</v>
      </c>
      <c r="B2561" s="3" t="s">
        <v>1145</v>
      </c>
      <c r="C2561" s="84">
        <f>IF(COUNTIF(Table8[Tag Number], A2561), 1, 0)</f>
        <v>0</v>
      </c>
      <c r="D2561" s="85">
        <f>IF(COUNTIF(Table9[Tag Number], A2561), 1, 0)</f>
        <v>0</v>
      </c>
      <c r="E2561" s="86">
        <f>IF(COUNTIF(Table10[Tag Number], A2561), 1, 0)</f>
        <v>0</v>
      </c>
      <c r="F2561" s="86">
        <f>IF(COUNTIF(Table11[Tag Number], A2561), 1, 0)</f>
        <v>0</v>
      </c>
      <c r="G2561" s="87">
        <f t="shared" si="81"/>
        <v>0</v>
      </c>
      <c r="H2561" s="88" t="str" cm="1">
        <f t="array" ref="H2561">_xlfn.IFS(OR(_xlfn.XLOOKUP(A2561,Table9[Tag Number],Table9[Status],"-",0)="Dead",
        _xlfn.XLOOKUP(A2561,Table10[Tag Number],Table10[Status],"-",0)="Dead",
        _xlfn.XLOOKUP(A2561,Table11[Tag Number],Table11[Status],"-",0)="Dead",
        _xlfn.XLOOKUP(A2561,Table8[Tag Number],Table8[Status],"-",0)="Dead"),"Dead",
     OR(_xlfn.XLOOKUP(A2561,Table11[Tag Number],Table11[Status],"-",0)="Alive",
        _xlfn.XLOOKUP(A2561,Table10[Tag Number],Table10[Status],"-",0)="Alive",
        _xlfn.XLOOKUP(A2561,Table9[Tag Number],Table9[Status],"-",0)="Alive",
        _xlfn.XLOOKUP(A2561,Table8[Tag Number],Table8[Status],"-",0)="Alive"),"Alive",
     OR(_xlfn.XLOOKUP(A2561,Table9[Tag Number],Table9[Status],"-",0)="-",
        _xlfn.XLOOKUP(A2561,Table10[Tag Number],Table10[Status],"-",0)="-",
        _xlfn.XLOOKUP(A2561,Table11[Tag Number],Table11[Status],"-",0)="-",
        _xlfn.XLOOKUP(A2561,Table8[Tag Number],Table8[Status],"-",0)="-"),
   "-")</f>
        <v>-</v>
      </c>
      <c r="I2561" s="88" t="str">
        <f>IF((_xlfn.XLOOKUP(B2561,[2]Sheet1!$A$2:$A$198,[2]Sheet1!$B$2:$B$198,"-",0)="Glade"),"Out","No")</f>
        <v>No</v>
      </c>
      <c r="J2561" s="94"/>
      <c r="K2561" s="95"/>
      <c r="L2561" s="95"/>
      <c r="M2561" s="95"/>
      <c r="N2561" s="96"/>
      <c r="O2561" s="89"/>
      <c r="R2561" t="b">
        <f t="shared" si="80"/>
        <v>0</v>
      </c>
    </row>
    <row r="2562" spans="1:18" ht="15" thickBot="1" x14ac:dyDescent="0.35">
      <c r="A2562" s="2" t="s">
        <v>2923</v>
      </c>
      <c r="B2562" s="2" t="s">
        <v>1145</v>
      </c>
      <c r="C2562" s="84">
        <f>IF(COUNTIF(Table8[Tag Number], A2562), 1, 0)</f>
        <v>0</v>
      </c>
      <c r="D2562" s="85">
        <f>IF(COUNTIF(Table9[Tag Number], A2562), 1, 0)</f>
        <v>0</v>
      </c>
      <c r="E2562" s="86">
        <f>IF(COUNTIF(Table10[Tag Number], A2562), 1, 0)</f>
        <v>0</v>
      </c>
      <c r="F2562" s="86">
        <f>IF(COUNTIF(Table11[Tag Number], A2562), 1, 0)</f>
        <v>0</v>
      </c>
      <c r="G2562" s="87">
        <f t="shared" si="81"/>
        <v>0</v>
      </c>
      <c r="H2562" s="88" t="str" cm="1">
        <f t="array" ref="H2562">_xlfn.IFS(OR(_xlfn.XLOOKUP(A2562,Table9[Tag Number],Table9[Status],"-",0)="Dead",
        _xlfn.XLOOKUP(A2562,Table10[Tag Number],Table10[Status],"-",0)="Dead",
        _xlfn.XLOOKUP(A2562,Table11[Tag Number],Table11[Status],"-",0)="Dead",
        _xlfn.XLOOKUP(A2562,Table8[Tag Number],Table8[Status],"-",0)="Dead"),"Dead",
     OR(_xlfn.XLOOKUP(A2562,Table11[Tag Number],Table11[Status],"-",0)="Alive",
        _xlfn.XLOOKUP(A2562,Table10[Tag Number],Table10[Status],"-",0)="Alive",
        _xlfn.XLOOKUP(A2562,Table9[Tag Number],Table9[Status],"-",0)="Alive",
        _xlfn.XLOOKUP(A2562,Table8[Tag Number],Table8[Status],"-",0)="Alive"),"Alive",
     OR(_xlfn.XLOOKUP(A2562,Table9[Tag Number],Table9[Status],"-",0)="-",
        _xlfn.XLOOKUP(A2562,Table10[Tag Number],Table10[Status],"-",0)="-",
        _xlfn.XLOOKUP(A2562,Table11[Tag Number],Table11[Status],"-",0)="-",
        _xlfn.XLOOKUP(A2562,Table8[Tag Number],Table8[Status],"-",0)="-"),
   "-")</f>
        <v>-</v>
      </c>
      <c r="I2562" s="88" t="str">
        <f>IF((_xlfn.XLOOKUP(B2562,[2]Sheet1!$A$2:$A$198,[2]Sheet1!$B$2:$B$198,"-",0)="Glade"),"Out","No")</f>
        <v>No</v>
      </c>
      <c r="J2562" s="94"/>
      <c r="K2562" s="95"/>
      <c r="L2562" s="95"/>
      <c r="M2562" s="95"/>
      <c r="N2562" s="96"/>
      <c r="O2562" s="89"/>
      <c r="R2562" t="b">
        <f t="shared" si="80"/>
        <v>0</v>
      </c>
    </row>
    <row r="2563" spans="1:18" ht="15" thickBot="1" x14ac:dyDescent="0.35">
      <c r="A2563" s="3" t="s">
        <v>2924</v>
      </c>
      <c r="B2563" s="3" t="s">
        <v>1145</v>
      </c>
      <c r="C2563" s="84">
        <f>IF(COUNTIF(Table8[Tag Number], A2563), 1, 0)</f>
        <v>0</v>
      </c>
      <c r="D2563" s="85">
        <f>IF(COUNTIF(Table9[Tag Number], A2563), 1, 0)</f>
        <v>0</v>
      </c>
      <c r="E2563" s="86">
        <f>IF(COUNTIF(Table10[Tag Number], A2563), 1, 0)</f>
        <v>0</v>
      </c>
      <c r="F2563" s="86">
        <f>IF(COUNTIF(Table11[Tag Number], A2563), 1, 0)</f>
        <v>0</v>
      </c>
      <c r="G2563" s="87">
        <f t="shared" si="81"/>
        <v>0</v>
      </c>
      <c r="H2563" s="88" t="str" cm="1">
        <f t="array" ref="H2563">_xlfn.IFS(OR(_xlfn.XLOOKUP(A2563,Table9[Tag Number],Table9[Status],"-",0)="Dead",
        _xlfn.XLOOKUP(A2563,Table10[Tag Number],Table10[Status],"-",0)="Dead",
        _xlfn.XLOOKUP(A2563,Table11[Tag Number],Table11[Status],"-",0)="Dead",
        _xlfn.XLOOKUP(A2563,Table8[Tag Number],Table8[Status],"-",0)="Dead"),"Dead",
     OR(_xlfn.XLOOKUP(A2563,Table11[Tag Number],Table11[Status],"-",0)="Alive",
        _xlfn.XLOOKUP(A2563,Table10[Tag Number],Table10[Status],"-",0)="Alive",
        _xlfn.XLOOKUP(A2563,Table9[Tag Number],Table9[Status],"-",0)="Alive",
        _xlfn.XLOOKUP(A2563,Table8[Tag Number],Table8[Status],"-",0)="Alive"),"Alive",
     OR(_xlfn.XLOOKUP(A2563,Table9[Tag Number],Table9[Status],"-",0)="-",
        _xlfn.XLOOKUP(A2563,Table10[Tag Number],Table10[Status],"-",0)="-",
        _xlfn.XLOOKUP(A2563,Table11[Tag Number],Table11[Status],"-",0)="-",
        _xlfn.XLOOKUP(A2563,Table8[Tag Number],Table8[Status],"-",0)="-"),
   "-")</f>
        <v>-</v>
      </c>
      <c r="I2563" s="88" t="str">
        <f>IF((_xlfn.XLOOKUP(B2563,[2]Sheet1!$A$2:$A$198,[2]Sheet1!$B$2:$B$198,"-",0)="Glade"),"Out","No")</f>
        <v>No</v>
      </c>
      <c r="J2563" s="94"/>
      <c r="K2563" s="95"/>
      <c r="L2563" s="95"/>
      <c r="M2563" s="95"/>
      <c r="N2563" s="96"/>
      <c r="O2563" s="89"/>
      <c r="R2563" t="b">
        <f t="shared" si="80"/>
        <v>0</v>
      </c>
    </row>
    <row r="2564" spans="1:18" ht="15" thickBot="1" x14ac:dyDescent="0.35">
      <c r="A2564" s="2" t="s">
        <v>2925</v>
      </c>
      <c r="B2564" s="2" t="s">
        <v>1145</v>
      </c>
      <c r="C2564" s="84">
        <f>IF(COUNTIF(Table8[Tag Number], A2564), 1, 0)</f>
        <v>0</v>
      </c>
      <c r="D2564" s="85">
        <f>IF(COUNTIF(Table9[Tag Number], A2564), 1, 0)</f>
        <v>0</v>
      </c>
      <c r="E2564" s="86">
        <f>IF(COUNTIF(Table10[Tag Number], A2564), 1, 0)</f>
        <v>0</v>
      </c>
      <c r="F2564" s="86">
        <f>IF(COUNTIF(Table11[Tag Number], A2564), 1, 0)</f>
        <v>0</v>
      </c>
      <c r="G2564" s="87">
        <f t="shared" si="81"/>
        <v>0</v>
      </c>
      <c r="H2564" s="88" t="str" cm="1">
        <f t="array" ref="H2564">_xlfn.IFS(OR(_xlfn.XLOOKUP(A2564,Table9[Tag Number],Table9[Status],"-",0)="Dead",
        _xlfn.XLOOKUP(A2564,Table10[Tag Number],Table10[Status],"-",0)="Dead",
        _xlfn.XLOOKUP(A2564,Table11[Tag Number],Table11[Status],"-",0)="Dead",
        _xlfn.XLOOKUP(A2564,Table8[Tag Number],Table8[Status],"-",0)="Dead"),"Dead",
     OR(_xlfn.XLOOKUP(A2564,Table11[Tag Number],Table11[Status],"-",0)="Alive",
        _xlfn.XLOOKUP(A2564,Table10[Tag Number],Table10[Status],"-",0)="Alive",
        _xlfn.XLOOKUP(A2564,Table9[Tag Number],Table9[Status],"-",0)="Alive",
        _xlfn.XLOOKUP(A2564,Table8[Tag Number],Table8[Status],"-",0)="Alive"),"Alive",
     OR(_xlfn.XLOOKUP(A2564,Table9[Tag Number],Table9[Status],"-",0)="-",
        _xlfn.XLOOKUP(A2564,Table10[Tag Number],Table10[Status],"-",0)="-",
        _xlfn.XLOOKUP(A2564,Table11[Tag Number],Table11[Status],"-",0)="-",
        _xlfn.XLOOKUP(A2564,Table8[Tag Number],Table8[Status],"-",0)="-"),
   "-")</f>
        <v>-</v>
      </c>
      <c r="I2564" s="88" t="str">
        <f>IF((_xlfn.XLOOKUP(B2564,[2]Sheet1!$A$2:$A$198,[2]Sheet1!$B$2:$B$198,"-",0)="Glade"),"Out","No")</f>
        <v>No</v>
      </c>
      <c r="J2564" s="94"/>
      <c r="K2564" s="95"/>
      <c r="L2564" s="95"/>
      <c r="M2564" s="95"/>
      <c r="N2564" s="96"/>
      <c r="O2564" s="89"/>
      <c r="R2564" t="b">
        <f t="shared" ref="R2564:R2627" si="82">IF(G2564&gt;1,A2564)</f>
        <v>0</v>
      </c>
    </row>
    <row r="2565" spans="1:18" ht="15" thickBot="1" x14ac:dyDescent="0.35">
      <c r="A2565" s="3" t="s">
        <v>2926</v>
      </c>
      <c r="B2565" s="3" t="s">
        <v>1145</v>
      </c>
      <c r="C2565" s="84">
        <f>IF(COUNTIF(Table8[Tag Number], A2565), 1, 0)</f>
        <v>0</v>
      </c>
      <c r="D2565" s="85">
        <f>IF(COUNTIF(Table9[Tag Number], A2565), 1, 0)</f>
        <v>0</v>
      </c>
      <c r="E2565" s="86">
        <f>IF(COUNTIF(Table10[Tag Number], A2565), 1, 0)</f>
        <v>0</v>
      </c>
      <c r="F2565" s="86">
        <f>IF(COUNTIF(Table11[Tag Number], A2565), 1, 0)</f>
        <v>0</v>
      </c>
      <c r="G2565" s="87">
        <f t="shared" ref="G2565:G2628" si="83">SUM(C2565:F2565)</f>
        <v>0</v>
      </c>
      <c r="H2565" s="88" t="str" cm="1">
        <f t="array" ref="H2565">_xlfn.IFS(OR(_xlfn.XLOOKUP(A2565,Table9[Tag Number],Table9[Status],"-",0)="Dead",
        _xlfn.XLOOKUP(A2565,Table10[Tag Number],Table10[Status],"-",0)="Dead",
        _xlfn.XLOOKUP(A2565,Table11[Tag Number],Table11[Status],"-",0)="Dead",
        _xlfn.XLOOKUP(A2565,Table8[Tag Number],Table8[Status],"-",0)="Dead"),"Dead",
     OR(_xlfn.XLOOKUP(A2565,Table11[Tag Number],Table11[Status],"-",0)="Alive",
        _xlfn.XLOOKUP(A2565,Table10[Tag Number],Table10[Status],"-",0)="Alive",
        _xlfn.XLOOKUP(A2565,Table9[Tag Number],Table9[Status],"-",0)="Alive",
        _xlfn.XLOOKUP(A2565,Table8[Tag Number],Table8[Status],"-",0)="Alive"),"Alive",
     OR(_xlfn.XLOOKUP(A2565,Table9[Tag Number],Table9[Status],"-",0)="-",
        _xlfn.XLOOKUP(A2565,Table10[Tag Number],Table10[Status],"-",0)="-",
        _xlfn.XLOOKUP(A2565,Table11[Tag Number],Table11[Status],"-",0)="-",
        _xlfn.XLOOKUP(A2565,Table8[Tag Number],Table8[Status],"-",0)="-"),
   "-")</f>
        <v>-</v>
      </c>
      <c r="I2565" s="88" t="str">
        <f>IF((_xlfn.XLOOKUP(B2565,[2]Sheet1!$A$2:$A$198,[2]Sheet1!$B$2:$B$198,"-",0)="Glade"),"Out","No")</f>
        <v>No</v>
      </c>
      <c r="J2565" s="94"/>
      <c r="K2565" s="95"/>
      <c r="L2565" s="95"/>
      <c r="M2565" s="95"/>
      <c r="N2565" s="96"/>
      <c r="O2565" s="89"/>
      <c r="R2565" t="b">
        <f t="shared" si="82"/>
        <v>0</v>
      </c>
    </row>
    <row r="2566" spans="1:18" ht="15" thickBot="1" x14ac:dyDescent="0.35">
      <c r="A2566" s="2" t="s">
        <v>2927</v>
      </c>
      <c r="B2566" s="2" t="s">
        <v>1145</v>
      </c>
      <c r="C2566" s="84">
        <f>IF(COUNTIF(Table8[Tag Number], A2566), 1, 0)</f>
        <v>0</v>
      </c>
      <c r="D2566" s="85">
        <f>IF(COUNTIF(Table9[Tag Number], A2566), 1, 0)</f>
        <v>0</v>
      </c>
      <c r="E2566" s="86">
        <f>IF(COUNTIF(Table10[Tag Number], A2566), 1, 0)</f>
        <v>0</v>
      </c>
      <c r="F2566" s="86">
        <f>IF(COUNTIF(Table11[Tag Number], A2566), 1, 0)</f>
        <v>0</v>
      </c>
      <c r="G2566" s="87">
        <f t="shared" si="83"/>
        <v>0</v>
      </c>
      <c r="H2566" s="88" t="str" cm="1">
        <f t="array" ref="H2566">_xlfn.IFS(OR(_xlfn.XLOOKUP(A2566,Table9[Tag Number],Table9[Status],"-",0)="Dead",
        _xlfn.XLOOKUP(A2566,Table10[Tag Number],Table10[Status],"-",0)="Dead",
        _xlfn.XLOOKUP(A2566,Table11[Tag Number],Table11[Status],"-",0)="Dead",
        _xlfn.XLOOKUP(A2566,Table8[Tag Number],Table8[Status],"-",0)="Dead"),"Dead",
     OR(_xlfn.XLOOKUP(A2566,Table11[Tag Number],Table11[Status],"-",0)="Alive",
        _xlfn.XLOOKUP(A2566,Table10[Tag Number],Table10[Status],"-",0)="Alive",
        _xlfn.XLOOKUP(A2566,Table9[Tag Number],Table9[Status],"-",0)="Alive",
        _xlfn.XLOOKUP(A2566,Table8[Tag Number],Table8[Status],"-",0)="Alive"),"Alive",
     OR(_xlfn.XLOOKUP(A2566,Table9[Tag Number],Table9[Status],"-",0)="-",
        _xlfn.XLOOKUP(A2566,Table10[Tag Number],Table10[Status],"-",0)="-",
        _xlfn.XLOOKUP(A2566,Table11[Tag Number],Table11[Status],"-",0)="-",
        _xlfn.XLOOKUP(A2566,Table8[Tag Number],Table8[Status],"-",0)="-"),
   "-")</f>
        <v>-</v>
      </c>
      <c r="I2566" s="88" t="str">
        <f>IF((_xlfn.XLOOKUP(B2566,[2]Sheet1!$A$2:$A$198,[2]Sheet1!$B$2:$B$198,"-",0)="Glade"),"Out","No")</f>
        <v>No</v>
      </c>
      <c r="J2566" s="94"/>
      <c r="K2566" s="95"/>
      <c r="L2566" s="95"/>
      <c r="M2566" s="95"/>
      <c r="N2566" s="96"/>
      <c r="O2566" s="89"/>
      <c r="R2566" t="b">
        <f t="shared" si="82"/>
        <v>0</v>
      </c>
    </row>
    <row r="2567" spans="1:18" ht="15" thickBot="1" x14ac:dyDescent="0.35">
      <c r="A2567" s="3" t="s">
        <v>2928</v>
      </c>
      <c r="B2567" s="3" t="s">
        <v>1145</v>
      </c>
      <c r="C2567" s="84">
        <f>IF(COUNTIF(Table8[Tag Number], A2567), 1, 0)</f>
        <v>0</v>
      </c>
      <c r="D2567" s="85">
        <f>IF(COUNTIF(Table9[Tag Number], A2567), 1, 0)</f>
        <v>0</v>
      </c>
      <c r="E2567" s="86">
        <f>IF(COUNTIF(Table10[Tag Number], A2567), 1, 0)</f>
        <v>0</v>
      </c>
      <c r="F2567" s="86">
        <f>IF(COUNTIF(Table11[Tag Number], A2567), 1, 0)</f>
        <v>0</v>
      </c>
      <c r="G2567" s="87">
        <f t="shared" si="83"/>
        <v>0</v>
      </c>
      <c r="H2567" s="88" t="str" cm="1">
        <f t="array" ref="H2567">_xlfn.IFS(OR(_xlfn.XLOOKUP(A2567,Table9[Tag Number],Table9[Status],"-",0)="Dead",
        _xlfn.XLOOKUP(A2567,Table10[Tag Number],Table10[Status],"-",0)="Dead",
        _xlfn.XLOOKUP(A2567,Table11[Tag Number],Table11[Status],"-",0)="Dead",
        _xlfn.XLOOKUP(A2567,Table8[Tag Number],Table8[Status],"-",0)="Dead"),"Dead",
     OR(_xlfn.XLOOKUP(A2567,Table11[Tag Number],Table11[Status],"-",0)="Alive",
        _xlfn.XLOOKUP(A2567,Table10[Tag Number],Table10[Status],"-",0)="Alive",
        _xlfn.XLOOKUP(A2567,Table9[Tag Number],Table9[Status],"-",0)="Alive",
        _xlfn.XLOOKUP(A2567,Table8[Tag Number],Table8[Status],"-",0)="Alive"),"Alive",
     OR(_xlfn.XLOOKUP(A2567,Table9[Tag Number],Table9[Status],"-",0)="-",
        _xlfn.XLOOKUP(A2567,Table10[Tag Number],Table10[Status],"-",0)="-",
        _xlfn.XLOOKUP(A2567,Table11[Tag Number],Table11[Status],"-",0)="-",
        _xlfn.XLOOKUP(A2567,Table8[Tag Number],Table8[Status],"-",0)="-"),
   "-")</f>
        <v>-</v>
      </c>
      <c r="I2567" s="88" t="str">
        <f>IF((_xlfn.XLOOKUP(B2567,[2]Sheet1!$A$2:$A$198,[2]Sheet1!$B$2:$B$198,"-",0)="Glade"),"Out","No")</f>
        <v>No</v>
      </c>
      <c r="J2567" s="94"/>
      <c r="K2567" s="95"/>
      <c r="L2567" s="95"/>
      <c r="M2567" s="95"/>
      <c r="N2567" s="96"/>
      <c r="O2567" s="89"/>
      <c r="R2567" t="b">
        <f t="shared" si="82"/>
        <v>0</v>
      </c>
    </row>
    <row r="2568" spans="1:18" ht="15" thickBot="1" x14ac:dyDescent="0.35">
      <c r="A2568" s="2" t="s">
        <v>2929</v>
      </c>
      <c r="B2568" s="2" t="s">
        <v>1145</v>
      </c>
      <c r="C2568" s="84">
        <f>IF(COUNTIF(Table8[Tag Number], A2568), 1, 0)</f>
        <v>0</v>
      </c>
      <c r="D2568" s="85">
        <f>IF(COUNTIF(Table9[Tag Number], A2568), 1, 0)</f>
        <v>0</v>
      </c>
      <c r="E2568" s="86">
        <f>IF(COUNTIF(Table10[Tag Number], A2568), 1, 0)</f>
        <v>0</v>
      </c>
      <c r="F2568" s="86">
        <f>IF(COUNTIF(Table11[Tag Number], A2568), 1, 0)</f>
        <v>0</v>
      </c>
      <c r="G2568" s="87">
        <f t="shared" si="83"/>
        <v>0</v>
      </c>
      <c r="H2568" s="88" t="str" cm="1">
        <f t="array" ref="H2568">_xlfn.IFS(OR(_xlfn.XLOOKUP(A2568,Table9[Tag Number],Table9[Status],"-",0)="Dead",
        _xlfn.XLOOKUP(A2568,Table10[Tag Number],Table10[Status],"-",0)="Dead",
        _xlfn.XLOOKUP(A2568,Table11[Tag Number],Table11[Status],"-",0)="Dead",
        _xlfn.XLOOKUP(A2568,Table8[Tag Number],Table8[Status],"-",0)="Dead"),"Dead",
     OR(_xlfn.XLOOKUP(A2568,Table11[Tag Number],Table11[Status],"-",0)="Alive",
        _xlfn.XLOOKUP(A2568,Table10[Tag Number],Table10[Status],"-",0)="Alive",
        _xlfn.XLOOKUP(A2568,Table9[Tag Number],Table9[Status],"-",0)="Alive",
        _xlfn.XLOOKUP(A2568,Table8[Tag Number],Table8[Status],"-",0)="Alive"),"Alive",
     OR(_xlfn.XLOOKUP(A2568,Table9[Tag Number],Table9[Status],"-",0)="-",
        _xlfn.XLOOKUP(A2568,Table10[Tag Number],Table10[Status],"-",0)="-",
        _xlfn.XLOOKUP(A2568,Table11[Tag Number],Table11[Status],"-",0)="-",
        _xlfn.XLOOKUP(A2568,Table8[Tag Number],Table8[Status],"-",0)="-"),
   "-")</f>
        <v>-</v>
      </c>
      <c r="I2568" s="88" t="str">
        <f>IF((_xlfn.XLOOKUP(B2568,[2]Sheet1!$A$2:$A$198,[2]Sheet1!$B$2:$B$198,"-",0)="Glade"),"Out","No")</f>
        <v>No</v>
      </c>
      <c r="J2568" s="94"/>
      <c r="K2568" s="95"/>
      <c r="L2568" s="95"/>
      <c r="M2568" s="95"/>
      <c r="N2568" s="96"/>
      <c r="O2568" s="89"/>
      <c r="R2568" t="b">
        <f t="shared" si="82"/>
        <v>0</v>
      </c>
    </row>
    <row r="2569" spans="1:18" ht="15" thickBot="1" x14ac:dyDescent="0.35">
      <c r="A2569" s="3" t="s">
        <v>2930</v>
      </c>
      <c r="B2569" s="3" t="s">
        <v>1145</v>
      </c>
      <c r="C2569" s="84">
        <f>IF(COUNTIF(Table8[Tag Number], A2569), 1, 0)</f>
        <v>0</v>
      </c>
      <c r="D2569" s="85">
        <f>IF(COUNTIF(Table9[Tag Number], A2569), 1, 0)</f>
        <v>0</v>
      </c>
      <c r="E2569" s="86">
        <f>IF(COUNTIF(Table10[Tag Number], A2569), 1, 0)</f>
        <v>0</v>
      </c>
      <c r="F2569" s="86">
        <f>IF(COUNTIF(Table11[Tag Number], A2569), 1, 0)</f>
        <v>0</v>
      </c>
      <c r="G2569" s="87">
        <f t="shared" si="83"/>
        <v>0</v>
      </c>
      <c r="H2569" s="88" t="str" cm="1">
        <f t="array" ref="H2569">_xlfn.IFS(OR(_xlfn.XLOOKUP(A2569,Table9[Tag Number],Table9[Status],"-",0)="Dead",
        _xlfn.XLOOKUP(A2569,Table10[Tag Number],Table10[Status],"-",0)="Dead",
        _xlfn.XLOOKUP(A2569,Table11[Tag Number],Table11[Status],"-",0)="Dead",
        _xlfn.XLOOKUP(A2569,Table8[Tag Number],Table8[Status],"-",0)="Dead"),"Dead",
     OR(_xlfn.XLOOKUP(A2569,Table11[Tag Number],Table11[Status],"-",0)="Alive",
        _xlfn.XLOOKUP(A2569,Table10[Tag Number],Table10[Status],"-",0)="Alive",
        _xlfn.XLOOKUP(A2569,Table9[Tag Number],Table9[Status],"-",0)="Alive",
        _xlfn.XLOOKUP(A2569,Table8[Tag Number],Table8[Status],"-",0)="Alive"),"Alive",
     OR(_xlfn.XLOOKUP(A2569,Table9[Tag Number],Table9[Status],"-",0)="-",
        _xlfn.XLOOKUP(A2569,Table10[Tag Number],Table10[Status],"-",0)="-",
        _xlfn.XLOOKUP(A2569,Table11[Tag Number],Table11[Status],"-",0)="-",
        _xlfn.XLOOKUP(A2569,Table8[Tag Number],Table8[Status],"-",0)="-"),
   "-")</f>
        <v>-</v>
      </c>
      <c r="I2569" s="88" t="str">
        <f>IF((_xlfn.XLOOKUP(B2569,[2]Sheet1!$A$2:$A$198,[2]Sheet1!$B$2:$B$198,"-",0)="Glade"),"Out","No")</f>
        <v>No</v>
      </c>
      <c r="J2569" s="94"/>
      <c r="K2569" s="95"/>
      <c r="L2569" s="95"/>
      <c r="M2569" s="95"/>
      <c r="N2569" s="96"/>
      <c r="O2569" s="89"/>
      <c r="R2569" t="b">
        <f t="shared" si="82"/>
        <v>0</v>
      </c>
    </row>
    <row r="2570" spans="1:18" ht="15" thickBot="1" x14ac:dyDescent="0.35">
      <c r="A2570" s="2" t="s">
        <v>2931</v>
      </c>
      <c r="B2570" s="2" t="s">
        <v>1145</v>
      </c>
      <c r="C2570" s="84">
        <f>IF(COUNTIF(Table8[Tag Number], A2570), 1, 0)</f>
        <v>0</v>
      </c>
      <c r="D2570" s="85">
        <f>IF(COUNTIF(Table9[Tag Number], A2570), 1, 0)</f>
        <v>0</v>
      </c>
      <c r="E2570" s="86">
        <f>IF(COUNTIF(Table10[Tag Number], A2570), 1, 0)</f>
        <v>0</v>
      </c>
      <c r="F2570" s="86">
        <f>IF(COUNTIF(Table11[Tag Number], A2570), 1, 0)</f>
        <v>0</v>
      </c>
      <c r="G2570" s="87">
        <f t="shared" si="83"/>
        <v>0</v>
      </c>
      <c r="H2570" s="88" t="str" cm="1">
        <f t="array" ref="H2570">_xlfn.IFS(OR(_xlfn.XLOOKUP(A2570,Table9[Tag Number],Table9[Status],"-",0)="Dead",
        _xlfn.XLOOKUP(A2570,Table10[Tag Number],Table10[Status],"-",0)="Dead",
        _xlfn.XLOOKUP(A2570,Table11[Tag Number],Table11[Status],"-",0)="Dead",
        _xlfn.XLOOKUP(A2570,Table8[Tag Number],Table8[Status],"-",0)="Dead"),"Dead",
     OR(_xlfn.XLOOKUP(A2570,Table11[Tag Number],Table11[Status],"-",0)="Alive",
        _xlfn.XLOOKUP(A2570,Table10[Tag Number],Table10[Status],"-",0)="Alive",
        _xlfn.XLOOKUP(A2570,Table9[Tag Number],Table9[Status],"-",0)="Alive",
        _xlfn.XLOOKUP(A2570,Table8[Tag Number],Table8[Status],"-",0)="Alive"),"Alive",
     OR(_xlfn.XLOOKUP(A2570,Table9[Tag Number],Table9[Status],"-",0)="-",
        _xlfn.XLOOKUP(A2570,Table10[Tag Number],Table10[Status],"-",0)="-",
        _xlfn.XLOOKUP(A2570,Table11[Tag Number],Table11[Status],"-",0)="-",
        _xlfn.XLOOKUP(A2570,Table8[Tag Number],Table8[Status],"-",0)="-"),
   "-")</f>
        <v>-</v>
      </c>
      <c r="I2570" s="88" t="str">
        <f>IF((_xlfn.XLOOKUP(B2570,[2]Sheet1!$A$2:$A$198,[2]Sheet1!$B$2:$B$198,"-",0)="Glade"),"Out","No")</f>
        <v>No</v>
      </c>
      <c r="J2570" s="94"/>
      <c r="K2570" s="95"/>
      <c r="L2570" s="95"/>
      <c r="M2570" s="95"/>
      <c r="N2570" s="96"/>
      <c r="O2570" s="89"/>
      <c r="R2570" t="b">
        <f t="shared" si="82"/>
        <v>0</v>
      </c>
    </row>
    <row r="2571" spans="1:18" ht="15" thickBot="1" x14ac:dyDescent="0.35">
      <c r="A2571" s="3" t="s">
        <v>2932</v>
      </c>
      <c r="B2571" s="3" t="s">
        <v>1145</v>
      </c>
      <c r="C2571" s="84">
        <f>IF(COUNTIF(Table8[Tag Number], A2571), 1, 0)</f>
        <v>0</v>
      </c>
      <c r="D2571" s="85">
        <f>IF(COUNTIF(Table9[Tag Number], A2571), 1, 0)</f>
        <v>0</v>
      </c>
      <c r="E2571" s="86">
        <f>IF(COUNTIF(Table10[Tag Number], A2571), 1, 0)</f>
        <v>0</v>
      </c>
      <c r="F2571" s="86">
        <f>IF(COUNTIF(Table11[Tag Number], A2571), 1, 0)</f>
        <v>0</v>
      </c>
      <c r="G2571" s="87">
        <f t="shared" si="83"/>
        <v>0</v>
      </c>
      <c r="H2571" s="88" t="str" cm="1">
        <f t="array" ref="H2571">_xlfn.IFS(OR(_xlfn.XLOOKUP(A2571,Table9[Tag Number],Table9[Status],"-",0)="Dead",
        _xlfn.XLOOKUP(A2571,Table10[Tag Number],Table10[Status],"-",0)="Dead",
        _xlfn.XLOOKUP(A2571,Table11[Tag Number],Table11[Status],"-",0)="Dead",
        _xlfn.XLOOKUP(A2571,Table8[Tag Number],Table8[Status],"-",0)="Dead"),"Dead",
     OR(_xlfn.XLOOKUP(A2571,Table11[Tag Number],Table11[Status],"-",0)="Alive",
        _xlfn.XLOOKUP(A2571,Table10[Tag Number],Table10[Status],"-",0)="Alive",
        _xlfn.XLOOKUP(A2571,Table9[Tag Number],Table9[Status],"-",0)="Alive",
        _xlfn.XLOOKUP(A2571,Table8[Tag Number],Table8[Status],"-",0)="Alive"),"Alive",
     OR(_xlfn.XLOOKUP(A2571,Table9[Tag Number],Table9[Status],"-",0)="-",
        _xlfn.XLOOKUP(A2571,Table10[Tag Number],Table10[Status],"-",0)="-",
        _xlfn.XLOOKUP(A2571,Table11[Tag Number],Table11[Status],"-",0)="-",
        _xlfn.XLOOKUP(A2571,Table8[Tag Number],Table8[Status],"-",0)="-"),
   "-")</f>
        <v>-</v>
      </c>
      <c r="I2571" s="88" t="str">
        <f>IF((_xlfn.XLOOKUP(B2571,[2]Sheet1!$A$2:$A$198,[2]Sheet1!$B$2:$B$198,"-",0)="Glade"),"Out","No")</f>
        <v>No</v>
      </c>
      <c r="J2571" s="94"/>
      <c r="K2571" s="95"/>
      <c r="L2571" s="95"/>
      <c r="M2571" s="95"/>
      <c r="N2571" s="96"/>
      <c r="O2571" s="89"/>
      <c r="R2571" t="b">
        <f t="shared" si="82"/>
        <v>0</v>
      </c>
    </row>
    <row r="2572" spans="1:18" ht="15" thickBot="1" x14ac:dyDescent="0.35">
      <c r="A2572" s="2" t="s">
        <v>2933</v>
      </c>
      <c r="B2572" s="2" t="s">
        <v>1145</v>
      </c>
      <c r="C2572" s="84">
        <f>IF(COUNTIF(Table8[Tag Number], A2572), 1, 0)</f>
        <v>0</v>
      </c>
      <c r="D2572" s="85">
        <f>IF(COUNTIF(Table9[Tag Number], A2572), 1, 0)</f>
        <v>0</v>
      </c>
      <c r="E2572" s="86">
        <f>IF(COUNTIF(Table10[Tag Number], A2572), 1, 0)</f>
        <v>0</v>
      </c>
      <c r="F2572" s="86">
        <f>IF(COUNTIF(Table11[Tag Number], A2572), 1, 0)</f>
        <v>0</v>
      </c>
      <c r="G2572" s="87">
        <f t="shared" si="83"/>
        <v>0</v>
      </c>
      <c r="H2572" s="88" t="str" cm="1">
        <f t="array" ref="H2572">_xlfn.IFS(OR(_xlfn.XLOOKUP(A2572,Table9[Tag Number],Table9[Status],"-",0)="Dead",
        _xlfn.XLOOKUP(A2572,Table10[Tag Number],Table10[Status],"-",0)="Dead",
        _xlfn.XLOOKUP(A2572,Table11[Tag Number],Table11[Status],"-",0)="Dead",
        _xlfn.XLOOKUP(A2572,Table8[Tag Number],Table8[Status],"-",0)="Dead"),"Dead",
     OR(_xlfn.XLOOKUP(A2572,Table11[Tag Number],Table11[Status],"-",0)="Alive",
        _xlfn.XLOOKUP(A2572,Table10[Tag Number],Table10[Status],"-",0)="Alive",
        _xlfn.XLOOKUP(A2572,Table9[Tag Number],Table9[Status],"-",0)="Alive",
        _xlfn.XLOOKUP(A2572,Table8[Tag Number],Table8[Status],"-",0)="Alive"),"Alive",
     OR(_xlfn.XLOOKUP(A2572,Table9[Tag Number],Table9[Status],"-",0)="-",
        _xlfn.XLOOKUP(A2572,Table10[Tag Number],Table10[Status],"-",0)="-",
        _xlfn.XLOOKUP(A2572,Table11[Tag Number],Table11[Status],"-",0)="-",
        _xlfn.XLOOKUP(A2572,Table8[Tag Number],Table8[Status],"-",0)="-"),
   "-")</f>
        <v>-</v>
      </c>
      <c r="I2572" s="88" t="str">
        <f>IF((_xlfn.XLOOKUP(B2572,[2]Sheet1!$A$2:$A$198,[2]Sheet1!$B$2:$B$198,"-",0)="Glade"),"Out","No")</f>
        <v>No</v>
      </c>
      <c r="J2572" s="94"/>
      <c r="K2572" s="95"/>
      <c r="L2572" s="95"/>
      <c r="M2572" s="95"/>
      <c r="N2572" s="96"/>
      <c r="O2572" s="89"/>
      <c r="R2572" t="b">
        <f t="shared" si="82"/>
        <v>0</v>
      </c>
    </row>
    <row r="2573" spans="1:18" ht="15" thickBot="1" x14ac:dyDescent="0.35">
      <c r="A2573" s="3" t="s">
        <v>2934</v>
      </c>
      <c r="B2573" s="3" t="s">
        <v>1145</v>
      </c>
      <c r="C2573" s="84">
        <f>IF(COUNTIF(Table8[Tag Number], A2573), 1, 0)</f>
        <v>0</v>
      </c>
      <c r="D2573" s="85">
        <f>IF(COUNTIF(Table9[Tag Number], A2573), 1, 0)</f>
        <v>0</v>
      </c>
      <c r="E2573" s="86">
        <f>IF(COUNTIF(Table10[Tag Number], A2573), 1, 0)</f>
        <v>0</v>
      </c>
      <c r="F2573" s="86">
        <f>IF(COUNTIF(Table11[Tag Number], A2573), 1, 0)</f>
        <v>0</v>
      </c>
      <c r="G2573" s="87">
        <f t="shared" si="83"/>
        <v>0</v>
      </c>
      <c r="H2573" s="88" t="str" cm="1">
        <f t="array" ref="H2573">_xlfn.IFS(OR(_xlfn.XLOOKUP(A2573,Table9[Tag Number],Table9[Status],"-",0)="Dead",
        _xlfn.XLOOKUP(A2573,Table10[Tag Number],Table10[Status],"-",0)="Dead",
        _xlfn.XLOOKUP(A2573,Table11[Tag Number],Table11[Status],"-",0)="Dead",
        _xlfn.XLOOKUP(A2573,Table8[Tag Number],Table8[Status],"-",0)="Dead"),"Dead",
     OR(_xlfn.XLOOKUP(A2573,Table11[Tag Number],Table11[Status],"-",0)="Alive",
        _xlfn.XLOOKUP(A2573,Table10[Tag Number],Table10[Status],"-",0)="Alive",
        _xlfn.XLOOKUP(A2573,Table9[Tag Number],Table9[Status],"-",0)="Alive",
        _xlfn.XLOOKUP(A2573,Table8[Tag Number],Table8[Status],"-",0)="Alive"),"Alive",
     OR(_xlfn.XLOOKUP(A2573,Table9[Tag Number],Table9[Status],"-",0)="-",
        _xlfn.XLOOKUP(A2573,Table10[Tag Number],Table10[Status],"-",0)="-",
        _xlfn.XLOOKUP(A2573,Table11[Tag Number],Table11[Status],"-",0)="-",
        _xlfn.XLOOKUP(A2573,Table8[Tag Number],Table8[Status],"-",0)="-"),
   "-")</f>
        <v>-</v>
      </c>
      <c r="I2573" s="88" t="str">
        <f>IF((_xlfn.XLOOKUP(B2573,[2]Sheet1!$A$2:$A$198,[2]Sheet1!$B$2:$B$198,"-",0)="Glade"),"Out","No")</f>
        <v>No</v>
      </c>
      <c r="J2573" s="94"/>
      <c r="K2573" s="95"/>
      <c r="L2573" s="95"/>
      <c r="M2573" s="95"/>
      <c r="N2573" s="96"/>
      <c r="O2573" s="89"/>
      <c r="R2573" t="b">
        <f t="shared" si="82"/>
        <v>0</v>
      </c>
    </row>
    <row r="2574" spans="1:18" ht="15" thickBot="1" x14ac:dyDescent="0.35">
      <c r="A2574" s="2" t="s">
        <v>2935</v>
      </c>
      <c r="B2574" s="2" t="s">
        <v>1145</v>
      </c>
      <c r="C2574" s="84">
        <f>IF(COUNTIF(Table8[Tag Number], A2574), 1, 0)</f>
        <v>0</v>
      </c>
      <c r="D2574" s="85">
        <f>IF(COUNTIF(Table9[Tag Number], A2574), 1, 0)</f>
        <v>0</v>
      </c>
      <c r="E2574" s="86">
        <f>IF(COUNTIF(Table10[Tag Number], A2574), 1, 0)</f>
        <v>0</v>
      </c>
      <c r="F2574" s="86">
        <f>IF(COUNTIF(Table11[Tag Number], A2574), 1, 0)</f>
        <v>0</v>
      </c>
      <c r="G2574" s="87">
        <f t="shared" si="83"/>
        <v>0</v>
      </c>
      <c r="H2574" s="88" t="str" cm="1">
        <f t="array" ref="H2574">_xlfn.IFS(OR(_xlfn.XLOOKUP(A2574,Table9[Tag Number],Table9[Status],"-",0)="Dead",
        _xlfn.XLOOKUP(A2574,Table10[Tag Number],Table10[Status],"-",0)="Dead",
        _xlfn.XLOOKUP(A2574,Table11[Tag Number],Table11[Status],"-",0)="Dead",
        _xlfn.XLOOKUP(A2574,Table8[Tag Number],Table8[Status],"-",0)="Dead"),"Dead",
     OR(_xlfn.XLOOKUP(A2574,Table11[Tag Number],Table11[Status],"-",0)="Alive",
        _xlfn.XLOOKUP(A2574,Table10[Tag Number],Table10[Status],"-",0)="Alive",
        _xlfn.XLOOKUP(A2574,Table9[Tag Number],Table9[Status],"-",0)="Alive",
        _xlfn.XLOOKUP(A2574,Table8[Tag Number],Table8[Status],"-",0)="Alive"),"Alive",
     OR(_xlfn.XLOOKUP(A2574,Table9[Tag Number],Table9[Status],"-",0)="-",
        _xlfn.XLOOKUP(A2574,Table10[Tag Number],Table10[Status],"-",0)="-",
        _xlfn.XLOOKUP(A2574,Table11[Tag Number],Table11[Status],"-",0)="-",
        _xlfn.XLOOKUP(A2574,Table8[Tag Number],Table8[Status],"-",0)="-"),
   "-")</f>
        <v>-</v>
      </c>
      <c r="I2574" s="88" t="str">
        <f>IF((_xlfn.XLOOKUP(B2574,[2]Sheet1!$A$2:$A$198,[2]Sheet1!$B$2:$B$198,"-",0)="Glade"),"Out","No")</f>
        <v>No</v>
      </c>
      <c r="J2574" s="94"/>
      <c r="K2574" s="95"/>
      <c r="L2574" s="95"/>
      <c r="M2574" s="95"/>
      <c r="N2574" s="96"/>
      <c r="O2574" s="89"/>
      <c r="R2574" t="b">
        <f t="shared" si="82"/>
        <v>0</v>
      </c>
    </row>
    <row r="2575" spans="1:18" ht="15" thickBot="1" x14ac:dyDescent="0.35">
      <c r="A2575" s="3" t="s">
        <v>2936</v>
      </c>
      <c r="B2575" s="3" t="s">
        <v>1145</v>
      </c>
      <c r="C2575" s="84">
        <f>IF(COUNTIF(Table8[Tag Number], A2575), 1, 0)</f>
        <v>0</v>
      </c>
      <c r="D2575" s="85">
        <f>IF(COUNTIF(Table9[Tag Number], A2575), 1, 0)</f>
        <v>0</v>
      </c>
      <c r="E2575" s="86">
        <f>IF(COUNTIF(Table10[Tag Number], A2575), 1, 0)</f>
        <v>0</v>
      </c>
      <c r="F2575" s="86">
        <f>IF(COUNTIF(Table11[Tag Number], A2575), 1, 0)</f>
        <v>0</v>
      </c>
      <c r="G2575" s="87">
        <f t="shared" si="83"/>
        <v>0</v>
      </c>
      <c r="H2575" s="88" t="str" cm="1">
        <f t="array" ref="H2575">_xlfn.IFS(OR(_xlfn.XLOOKUP(A2575,Table9[Tag Number],Table9[Status],"-",0)="Dead",
        _xlfn.XLOOKUP(A2575,Table10[Tag Number],Table10[Status],"-",0)="Dead",
        _xlfn.XLOOKUP(A2575,Table11[Tag Number],Table11[Status],"-",0)="Dead",
        _xlfn.XLOOKUP(A2575,Table8[Tag Number],Table8[Status],"-",0)="Dead"),"Dead",
     OR(_xlfn.XLOOKUP(A2575,Table11[Tag Number],Table11[Status],"-",0)="Alive",
        _xlfn.XLOOKUP(A2575,Table10[Tag Number],Table10[Status],"-",0)="Alive",
        _xlfn.XLOOKUP(A2575,Table9[Tag Number],Table9[Status],"-",0)="Alive",
        _xlfn.XLOOKUP(A2575,Table8[Tag Number],Table8[Status],"-",0)="Alive"),"Alive",
     OR(_xlfn.XLOOKUP(A2575,Table9[Tag Number],Table9[Status],"-",0)="-",
        _xlfn.XLOOKUP(A2575,Table10[Tag Number],Table10[Status],"-",0)="-",
        _xlfn.XLOOKUP(A2575,Table11[Tag Number],Table11[Status],"-",0)="-",
        _xlfn.XLOOKUP(A2575,Table8[Tag Number],Table8[Status],"-",0)="-"),
   "-")</f>
        <v>-</v>
      </c>
      <c r="I2575" s="88" t="str">
        <f>IF((_xlfn.XLOOKUP(B2575,[2]Sheet1!$A$2:$A$198,[2]Sheet1!$B$2:$B$198,"-",0)="Glade"),"Out","No")</f>
        <v>No</v>
      </c>
      <c r="J2575" s="94"/>
      <c r="K2575" s="95"/>
      <c r="L2575" s="95"/>
      <c r="M2575" s="95"/>
      <c r="N2575" s="96"/>
      <c r="O2575" s="89"/>
      <c r="R2575" t="b">
        <f t="shared" si="82"/>
        <v>0</v>
      </c>
    </row>
    <row r="2576" spans="1:18" ht="15" thickBot="1" x14ac:dyDescent="0.35">
      <c r="A2576" s="2" t="s">
        <v>2937</v>
      </c>
      <c r="B2576" s="2" t="s">
        <v>1145</v>
      </c>
      <c r="C2576" s="84">
        <f>IF(COUNTIF(Table8[Tag Number], A2576), 1, 0)</f>
        <v>0</v>
      </c>
      <c r="D2576" s="85">
        <f>IF(COUNTIF(Table9[Tag Number], A2576), 1, 0)</f>
        <v>0</v>
      </c>
      <c r="E2576" s="86">
        <f>IF(COUNTIF(Table10[Tag Number], A2576), 1, 0)</f>
        <v>0</v>
      </c>
      <c r="F2576" s="86">
        <f>IF(COUNTIF(Table11[Tag Number], A2576), 1, 0)</f>
        <v>0</v>
      </c>
      <c r="G2576" s="87">
        <f t="shared" si="83"/>
        <v>0</v>
      </c>
      <c r="H2576" s="88" t="str" cm="1">
        <f t="array" ref="H2576">_xlfn.IFS(OR(_xlfn.XLOOKUP(A2576,Table9[Tag Number],Table9[Status],"-",0)="Dead",
        _xlfn.XLOOKUP(A2576,Table10[Tag Number],Table10[Status],"-",0)="Dead",
        _xlfn.XLOOKUP(A2576,Table11[Tag Number],Table11[Status],"-",0)="Dead",
        _xlfn.XLOOKUP(A2576,Table8[Tag Number],Table8[Status],"-",0)="Dead"),"Dead",
     OR(_xlfn.XLOOKUP(A2576,Table11[Tag Number],Table11[Status],"-",0)="Alive",
        _xlfn.XLOOKUP(A2576,Table10[Tag Number],Table10[Status],"-",0)="Alive",
        _xlfn.XLOOKUP(A2576,Table9[Tag Number],Table9[Status],"-",0)="Alive",
        _xlfn.XLOOKUP(A2576,Table8[Tag Number],Table8[Status],"-",0)="Alive"),"Alive",
     OR(_xlfn.XLOOKUP(A2576,Table9[Tag Number],Table9[Status],"-",0)="-",
        _xlfn.XLOOKUP(A2576,Table10[Tag Number],Table10[Status],"-",0)="-",
        _xlfn.XLOOKUP(A2576,Table11[Tag Number],Table11[Status],"-",0)="-",
        _xlfn.XLOOKUP(A2576,Table8[Tag Number],Table8[Status],"-",0)="-"),
   "-")</f>
        <v>-</v>
      </c>
      <c r="I2576" s="88" t="str">
        <f>IF((_xlfn.XLOOKUP(B2576,[2]Sheet1!$A$2:$A$198,[2]Sheet1!$B$2:$B$198,"-",0)="Glade"),"Out","No")</f>
        <v>No</v>
      </c>
      <c r="J2576" s="94"/>
      <c r="K2576" s="95"/>
      <c r="L2576" s="95"/>
      <c r="M2576" s="95"/>
      <c r="N2576" s="96"/>
      <c r="O2576" s="89"/>
      <c r="R2576" t="b">
        <f t="shared" si="82"/>
        <v>0</v>
      </c>
    </row>
    <row r="2577" spans="1:18" ht="15" thickBot="1" x14ac:dyDescent="0.35">
      <c r="A2577" s="3" t="s">
        <v>255</v>
      </c>
      <c r="B2577" s="3" t="s">
        <v>1145</v>
      </c>
      <c r="C2577" s="84">
        <f>IF(COUNTIF(Table8[Tag Number], A2577), 1, 0)</f>
        <v>0</v>
      </c>
      <c r="D2577" s="85">
        <f>IF(COUNTIF(Table9[Tag Number], A2577), 1, 0)</f>
        <v>0</v>
      </c>
      <c r="E2577" s="86">
        <f>IF(COUNTIF(Table10[Tag Number], A2577), 1, 0)</f>
        <v>0</v>
      </c>
      <c r="F2577" s="86">
        <f>IF(COUNTIF(Table11[Tag Number], A2577), 1, 0)</f>
        <v>0</v>
      </c>
      <c r="G2577" s="87">
        <f t="shared" si="83"/>
        <v>0</v>
      </c>
      <c r="H2577" s="88" t="str" cm="1">
        <f t="array" ref="H2577">_xlfn.IFS(OR(_xlfn.XLOOKUP(A2577,Table9[Tag Number],Table9[Status],"-",0)="Dead",
        _xlfn.XLOOKUP(A2577,Table10[Tag Number],Table10[Status],"-",0)="Dead",
        _xlfn.XLOOKUP(A2577,Table11[Tag Number],Table11[Status],"-",0)="Dead",
        _xlfn.XLOOKUP(A2577,Table8[Tag Number],Table8[Status],"-",0)="Dead"),"Dead",
     OR(_xlfn.XLOOKUP(A2577,Table11[Tag Number],Table11[Status],"-",0)="Alive",
        _xlfn.XLOOKUP(A2577,Table10[Tag Number],Table10[Status],"-",0)="Alive",
        _xlfn.XLOOKUP(A2577,Table9[Tag Number],Table9[Status],"-",0)="Alive",
        _xlfn.XLOOKUP(A2577,Table8[Tag Number],Table8[Status],"-",0)="Alive"),"Alive",
     OR(_xlfn.XLOOKUP(A2577,Table9[Tag Number],Table9[Status],"-",0)="-",
        _xlfn.XLOOKUP(A2577,Table10[Tag Number],Table10[Status],"-",0)="-",
        _xlfn.XLOOKUP(A2577,Table11[Tag Number],Table11[Status],"-",0)="-",
        _xlfn.XLOOKUP(A2577,Table8[Tag Number],Table8[Status],"-",0)="-"),
   "-")</f>
        <v>-</v>
      </c>
      <c r="I2577" s="88" t="str">
        <f>IF((_xlfn.XLOOKUP(B2577,[2]Sheet1!$A$2:$A$198,[2]Sheet1!$B$2:$B$198,"-",0)="Glade"),"Out","No")</f>
        <v>No</v>
      </c>
      <c r="J2577" s="94"/>
      <c r="K2577" s="95"/>
      <c r="L2577" s="95"/>
      <c r="M2577" s="95"/>
      <c r="N2577" s="96"/>
      <c r="O2577" s="89"/>
      <c r="R2577" t="b">
        <f t="shared" si="82"/>
        <v>0</v>
      </c>
    </row>
    <row r="2578" spans="1:18" ht="15" thickBot="1" x14ac:dyDescent="0.35">
      <c r="A2578" s="2" t="s">
        <v>2938</v>
      </c>
      <c r="B2578" s="2" t="s">
        <v>1145</v>
      </c>
      <c r="C2578" s="84">
        <f>IF(COUNTIF(Table8[Tag Number], A2578), 1, 0)</f>
        <v>0</v>
      </c>
      <c r="D2578" s="85">
        <f>IF(COUNTIF(Table9[Tag Number], A2578), 1, 0)</f>
        <v>0</v>
      </c>
      <c r="E2578" s="86">
        <f>IF(COUNTIF(Table10[Tag Number], A2578), 1, 0)</f>
        <v>0</v>
      </c>
      <c r="F2578" s="86">
        <f>IF(COUNTIF(Table11[Tag Number], A2578), 1, 0)</f>
        <v>0</v>
      </c>
      <c r="G2578" s="87">
        <f t="shared" si="83"/>
        <v>0</v>
      </c>
      <c r="H2578" s="88" t="str" cm="1">
        <f t="array" ref="H2578">_xlfn.IFS(OR(_xlfn.XLOOKUP(A2578,Table9[Tag Number],Table9[Status],"-",0)="Dead",
        _xlfn.XLOOKUP(A2578,Table10[Tag Number],Table10[Status],"-",0)="Dead",
        _xlfn.XLOOKUP(A2578,Table11[Tag Number],Table11[Status],"-",0)="Dead",
        _xlfn.XLOOKUP(A2578,Table8[Tag Number],Table8[Status],"-",0)="Dead"),"Dead",
     OR(_xlfn.XLOOKUP(A2578,Table11[Tag Number],Table11[Status],"-",0)="Alive",
        _xlfn.XLOOKUP(A2578,Table10[Tag Number],Table10[Status],"-",0)="Alive",
        _xlfn.XLOOKUP(A2578,Table9[Tag Number],Table9[Status],"-",0)="Alive",
        _xlfn.XLOOKUP(A2578,Table8[Tag Number],Table8[Status],"-",0)="Alive"),"Alive",
     OR(_xlfn.XLOOKUP(A2578,Table9[Tag Number],Table9[Status],"-",0)="-",
        _xlfn.XLOOKUP(A2578,Table10[Tag Number],Table10[Status],"-",0)="-",
        _xlfn.XLOOKUP(A2578,Table11[Tag Number],Table11[Status],"-",0)="-",
        _xlfn.XLOOKUP(A2578,Table8[Tag Number],Table8[Status],"-",0)="-"),
   "-")</f>
        <v>-</v>
      </c>
      <c r="I2578" s="88" t="str">
        <f>IF((_xlfn.XLOOKUP(B2578,[2]Sheet1!$A$2:$A$198,[2]Sheet1!$B$2:$B$198,"-",0)="Glade"),"Out","No")</f>
        <v>No</v>
      </c>
      <c r="J2578" s="94"/>
      <c r="K2578" s="95"/>
      <c r="L2578" s="95"/>
      <c r="M2578" s="95"/>
      <c r="N2578" s="96"/>
      <c r="O2578" s="89"/>
      <c r="R2578" t="b">
        <f t="shared" si="82"/>
        <v>0</v>
      </c>
    </row>
    <row r="2579" spans="1:18" ht="15" thickBot="1" x14ac:dyDescent="0.35">
      <c r="A2579" s="3" t="s">
        <v>2939</v>
      </c>
      <c r="B2579" s="3" t="s">
        <v>1145</v>
      </c>
      <c r="C2579" s="84">
        <f>IF(COUNTIF(Table8[Tag Number], A2579), 1, 0)</f>
        <v>0</v>
      </c>
      <c r="D2579" s="85">
        <f>IF(COUNTIF(Table9[Tag Number], A2579), 1, 0)</f>
        <v>0</v>
      </c>
      <c r="E2579" s="86">
        <f>IF(COUNTIF(Table10[Tag Number], A2579), 1, 0)</f>
        <v>0</v>
      </c>
      <c r="F2579" s="86">
        <f>IF(COUNTIF(Table11[Tag Number], A2579), 1, 0)</f>
        <v>0</v>
      </c>
      <c r="G2579" s="87">
        <f t="shared" si="83"/>
        <v>0</v>
      </c>
      <c r="H2579" s="88" t="str" cm="1">
        <f t="array" ref="H2579">_xlfn.IFS(OR(_xlfn.XLOOKUP(A2579,Table9[Tag Number],Table9[Status],"-",0)="Dead",
        _xlfn.XLOOKUP(A2579,Table10[Tag Number],Table10[Status],"-",0)="Dead",
        _xlfn.XLOOKUP(A2579,Table11[Tag Number],Table11[Status],"-",0)="Dead",
        _xlfn.XLOOKUP(A2579,Table8[Tag Number],Table8[Status],"-",0)="Dead"),"Dead",
     OR(_xlfn.XLOOKUP(A2579,Table11[Tag Number],Table11[Status],"-",0)="Alive",
        _xlfn.XLOOKUP(A2579,Table10[Tag Number],Table10[Status],"-",0)="Alive",
        _xlfn.XLOOKUP(A2579,Table9[Tag Number],Table9[Status],"-",0)="Alive",
        _xlfn.XLOOKUP(A2579,Table8[Tag Number],Table8[Status],"-",0)="Alive"),"Alive",
     OR(_xlfn.XLOOKUP(A2579,Table9[Tag Number],Table9[Status],"-",0)="-",
        _xlfn.XLOOKUP(A2579,Table10[Tag Number],Table10[Status],"-",0)="-",
        _xlfn.XLOOKUP(A2579,Table11[Tag Number],Table11[Status],"-",0)="-",
        _xlfn.XLOOKUP(A2579,Table8[Tag Number],Table8[Status],"-",0)="-"),
   "-")</f>
        <v>-</v>
      </c>
      <c r="I2579" s="88" t="str">
        <f>IF((_xlfn.XLOOKUP(B2579,[2]Sheet1!$A$2:$A$198,[2]Sheet1!$B$2:$B$198,"-",0)="Glade"),"Out","No")</f>
        <v>No</v>
      </c>
      <c r="J2579" s="94"/>
      <c r="K2579" s="95"/>
      <c r="L2579" s="95"/>
      <c r="M2579" s="95"/>
      <c r="N2579" s="96"/>
      <c r="O2579" s="89"/>
      <c r="R2579" t="b">
        <f t="shared" si="82"/>
        <v>0</v>
      </c>
    </row>
    <row r="2580" spans="1:18" ht="15" thickBot="1" x14ac:dyDescent="0.35">
      <c r="A2580" s="2" t="s">
        <v>851</v>
      </c>
      <c r="B2580" s="2" t="s">
        <v>1145</v>
      </c>
      <c r="C2580" s="84">
        <f>IF(COUNTIF(Table8[Tag Number], A2580), 1, 0)</f>
        <v>1</v>
      </c>
      <c r="D2580" s="85">
        <f>IF(COUNTIF(Table9[Tag Number], A2580), 1, 0)</f>
        <v>0</v>
      </c>
      <c r="E2580" s="86">
        <f>IF(COUNTIF(Table10[Tag Number], A2580), 1, 0)</f>
        <v>0</v>
      </c>
      <c r="F2580" s="86">
        <f>IF(COUNTIF(Table11[Tag Number], A2580), 1, 0)</f>
        <v>0</v>
      </c>
      <c r="G2580" s="87">
        <f t="shared" si="83"/>
        <v>1</v>
      </c>
      <c r="H2580" s="88" t="str" cm="1">
        <f t="array" ref="H2580">_xlfn.IFS(OR(_xlfn.XLOOKUP(A2580,Table9[Tag Number],Table9[Status],"-",0)="Dead",
        _xlfn.XLOOKUP(A2580,Table10[Tag Number],Table10[Status],"-",0)="Dead",
        _xlfn.XLOOKUP(A2580,Table11[Tag Number],Table11[Status],"-",0)="Dead",
        _xlfn.XLOOKUP(A2580,Table8[Tag Number],Table8[Status],"-",0)="Dead"),"Dead",
     OR(_xlfn.XLOOKUP(A2580,Table11[Tag Number],Table11[Status],"-",0)="Alive",
        _xlfn.XLOOKUP(A2580,Table10[Tag Number],Table10[Status],"-",0)="Alive",
        _xlfn.XLOOKUP(A2580,Table9[Tag Number],Table9[Status],"-",0)="Alive",
        _xlfn.XLOOKUP(A2580,Table8[Tag Number],Table8[Status],"-",0)="Alive"),"Alive",
     OR(_xlfn.XLOOKUP(A2580,Table9[Tag Number],Table9[Status],"-",0)="-",
        _xlfn.XLOOKUP(A2580,Table10[Tag Number],Table10[Status],"-",0)="-",
        _xlfn.XLOOKUP(A2580,Table11[Tag Number],Table11[Status],"-",0)="-",
        _xlfn.XLOOKUP(A2580,Table8[Tag Number],Table8[Status],"-",0)="-"),
   "-")</f>
        <v>Alive</v>
      </c>
      <c r="I2580" s="88" t="str">
        <f>IF((_xlfn.XLOOKUP(B2580,[2]Sheet1!$A$2:$A$198,[2]Sheet1!$B$2:$B$198,"-",0)="Glade"),"Out","No")</f>
        <v>No</v>
      </c>
      <c r="J2580" s="94"/>
      <c r="K2580" s="95"/>
      <c r="L2580" s="95"/>
      <c r="M2580" s="95"/>
      <c r="N2580" s="96"/>
      <c r="O2580" s="89"/>
      <c r="R2580" t="b">
        <f t="shared" si="82"/>
        <v>0</v>
      </c>
    </row>
    <row r="2581" spans="1:18" ht="15" thickBot="1" x14ac:dyDescent="0.35">
      <c r="A2581" s="3" t="s">
        <v>154</v>
      </c>
      <c r="B2581" s="3" t="s">
        <v>1145</v>
      </c>
      <c r="C2581" s="84">
        <f>IF(COUNTIF(Table8[Tag Number], A2581), 1, 0)</f>
        <v>0</v>
      </c>
      <c r="D2581" s="85">
        <f>IF(COUNTIF(Table9[Tag Number], A2581), 1, 0)</f>
        <v>0</v>
      </c>
      <c r="E2581" s="86">
        <f>IF(COUNTIF(Table10[Tag Number], A2581), 1, 0)</f>
        <v>0</v>
      </c>
      <c r="F2581" s="86">
        <f>IF(COUNTIF(Table11[Tag Number], A2581), 1, 0)</f>
        <v>0</v>
      </c>
      <c r="G2581" s="87">
        <f t="shared" si="83"/>
        <v>0</v>
      </c>
      <c r="H2581" s="88" t="str" cm="1">
        <f t="array" ref="H2581">_xlfn.IFS(OR(_xlfn.XLOOKUP(A2581,Table9[Tag Number],Table9[Status],"-",0)="Dead",
        _xlfn.XLOOKUP(A2581,Table10[Tag Number],Table10[Status],"-",0)="Dead",
        _xlfn.XLOOKUP(A2581,Table11[Tag Number],Table11[Status],"-",0)="Dead",
        _xlfn.XLOOKUP(A2581,Table8[Tag Number],Table8[Status],"-",0)="Dead"),"Dead",
     OR(_xlfn.XLOOKUP(A2581,Table11[Tag Number],Table11[Status],"-",0)="Alive",
        _xlfn.XLOOKUP(A2581,Table10[Tag Number],Table10[Status],"-",0)="Alive",
        _xlfn.XLOOKUP(A2581,Table9[Tag Number],Table9[Status],"-",0)="Alive",
        _xlfn.XLOOKUP(A2581,Table8[Tag Number],Table8[Status],"-",0)="Alive"),"Alive",
     OR(_xlfn.XLOOKUP(A2581,Table9[Tag Number],Table9[Status],"-",0)="-",
        _xlfn.XLOOKUP(A2581,Table10[Tag Number],Table10[Status],"-",0)="-",
        _xlfn.XLOOKUP(A2581,Table11[Tag Number],Table11[Status],"-",0)="-",
        _xlfn.XLOOKUP(A2581,Table8[Tag Number],Table8[Status],"-",0)="-"),
   "-")</f>
        <v>-</v>
      </c>
      <c r="I2581" s="88" t="str">
        <f>IF((_xlfn.XLOOKUP(B2581,[2]Sheet1!$A$2:$A$198,[2]Sheet1!$B$2:$B$198,"-",0)="Glade"),"Out","No")</f>
        <v>No</v>
      </c>
      <c r="J2581" s="94"/>
      <c r="K2581" s="95"/>
      <c r="L2581" s="95"/>
      <c r="M2581" s="95"/>
      <c r="N2581" s="96"/>
      <c r="O2581" s="89"/>
      <c r="R2581" t="b">
        <f t="shared" si="82"/>
        <v>0</v>
      </c>
    </row>
    <row r="2582" spans="1:18" ht="15" thickBot="1" x14ac:dyDescent="0.35">
      <c r="A2582" s="93" t="s">
        <v>2940</v>
      </c>
      <c r="B2582" s="93" t="s">
        <v>1137</v>
      </c>
      <c r="C2582" s="84">
        <f>IF(COUNTIF(Table8[Tag Number], A2582), 1, 0)</f>
        <v>0</v>
      </c>
      <c r="D2582" s="85">
        <f>IF(COUNTIF(Table9[Tag Number], A2582), 1, 0)</f>
        <v>0</v>
      </c>
      <c r="E2582" s="86">
        <f>IF(COUNTIF(Table10[Tag Number], A2582), 1, 0)</f>
        <v>0</v>
      </c>
      <c r="F2582" s="86">
        <f>IF(COUNTIF(Table11[Tag Number], A2582), 1, 0)</f>
        <v>0</v>
      </c>
      <c r="G2582" s="87">
        <f t="shared" si="83"/>
        <v>0</v>
      </c>
      <c r="H2582" s="88" t="str" cm="1">
        <f t="array" ref="H2582">_xlfn.IFS(OR(_xlfn.XLOOKUP(A2582,Table9[Tag Number],Table9[Status],"-",0)="Dead",
        _xlfn.XLOOKUP(A2582,Table10[Tag Number],Table10[Status],"-",0)="Dead",
        _xlfn.XLOOKUP(A2582,Table11[Tag Number],Table11[Status],"-",0)="Dead",
        _xlfn.XLOOKUP(A2582,Table8[Tag Number],Table8[Status],"-",0)="Dead"),"Dead",
     OR(_xlfn.XLOOKUP(A2582,Table11[Tag Number],Table11[Status],"-",0)="Alive",
        _xlfn.XLOOKUP(A2582,Table10[Tag Number],Table10[Status],"-",0)="Alive",
        _xlfn.XLOOKUP(A2582,Table9[Tag Number],Table9[Status],"-",0)="Alive",
        _xlfn.XLOOKUP(A2582,Table8[Tag Number],Table8[Status],"-",0)="Alive"),"Alive",
     OR(_xlfn.XLOOKUP(A2582,Table9[Tag Number],Table9[Status],"-",0)="-",
        _xlfn.XLOOKUP(A2582,Table10[Tag Number],Table10[Status],"-",0)="-",
        _xlfn.XLOOKUP(A2582,Table11[Tag Number],Table11[Status],"-",0)="-",
        _xlfn.XLOOKUP(A2582,Table8[Tag Number],Table8[Status],"-",0)="-"),
   "-")</f>
        <v>-</v>
      </c>
      <c r="I2582" s="88" t="str">
        <f>IF((_xlfn.XLOOKUP(B2582,[2]Sheet1!$A$2:$A$198,[2]Sheet1!$B$2:$B$198,"-",0)="Glade"),"Out","No")</f>
        <v>No</v>
      </c>
      <c r="J2582" s="94"/>
      <c r="K2582" s="95"/>
      <c r="L2582" s="95"/>
      <c r="M2582" s="95"/>
      <c r="N2582" s="96"/>
      <c r="O2582" s="89"/>
      <c r="R2582" t="b">
        <f t="shared" si="82"/>
        <v>0</v>
      </c>
    </row>
    <row r="2583" spans="1:18" ht="15" thickBot="1" x14ac:dyDescent="0.35">
      <c r="A2583" s="3" t="s">
        <v>2941</v>
      </c>
      <c r="B2583" s="3" t="s">
        <v>1145</v>
      </c>
      <c r="C2583" s="84">
        <f>IF(COUNTIF(Table8[Tag Number], A2583), 1, 0)</f>
        <v>0</v>
      </c>
      <c r="D2583" s="85">
        <f>IF(COUNTIF(Table9[Tag Number], A2583), 1, 0)</f>
        <v>0</v>
      </c>
      <c r="E2583" s="86">
        <f>IF(COUNTIF(Table10[Tag Number], A2583), 1, 0)</f>
        <v>0</v>
      </c>
      <c r="F2583" s="86">
        <f>IF(COUNTIF(Table11[Tag Number], A2583), 1, 0)</f>
        <v>0</v>
      </c>
      <c r="G2583" s="87">
        <f t="shared" si="83"/>
        <v>0</v>
      </c>
      <c r="H2583" s="88" t="str" cm="1">
        <f t="array" ref="H2583">_xlfn.IFS(OR(_xlfn.XLOOKUP(A2583,Table9[Tag Number],Table9[Status],"-",0)="Dead",
        _xlfn.XLOOKUP(A2583,Table10[Tag Number],Table10[Status],"-",0)="Dead",
        _xlfn.XLOOKUP(A2583,Table11[Tag Number],Table11[Status],"-",0)="Dead",
        _xlfn.XLOOKUP(A2583,Table8[Tag Number],Table8[Status],"-",0)="Dead"),"Dead",
     OR(_xlfn.XLOOKUP(A2583,Table11[Tag Number],Table11[Status],"-",0)="Alive",
        _xlfn.XLOOKUP(A2583,Table10[Tag Number],Table10[Status],"-",0)="Alive",
        _xlfn.XLOOKUP(A2583,Table9[Tag Number],Table9[Status],"-",0)="Alive",
        _xlfn.XLOOKUP(A2583,Table8[Tag Number],Table8[Status],"-",0)="Alive"),"Alive",
     OR(_xlfn.XLOOKUP(A2583,Table9[Tag Number],Table9[Status],"-",0)="-",
        _xlfn.XLOOKUP(A2583,Table10[Tag Number],Table10[Status],"-",0)="-",
        _xlfn.XLOOKUP(A2583,Table11[Tag Number],Table11[Status],"-",0)="-",
        _xlfn.XLOOKUP(A2583,Table8[Tag Number],Table8[Status],"-",0)="-"),
   "-")</f>
        <v>-</v>
      </c>
      <c r="I2583" s="88" t="str">
        <f>IF((_xlfn.XLOOKUP(B2583,[2]Sheet1!$A$2:$A$198,[2]Sheet1!$B$2:$B$198,"-",0)="Glade"),"Out","No")</f>
        <v>No</v>
      </c>
      <c r="J2583" s="94"/>
      <c r="K2583" s="95"/>
      <c r="L2583" s="95"/>
      <c r="M2583" s="95"/>
      <c r="N2583" s="96"/>
      <c r="O2583" s="89"/>
      <c r="R2583" t="b">
        <f t="shared" si="82"/>
        <v>0</v>
      </c>
    </row>
    <row r="2584" spans="1:18" ht="15" thickBot="1" x14ac:dyDescent="0.35">
      <c r="A2584" s="2" t="s">
        <v>40</v>
      </c>
      <c r="B2584" s="2" t="s">
        <v>1145</v>
      </c>
      <c r="C2584" s="84">
        <f>IF(COUNTIF(Table8[Tag Number], A2584), 1, 0)</f>
        <v>0</v>
      </c>
      <c r="D2584" s="85">
        <f>IF(COUNTIF(Table9[Tag Number], A2584), 1, 0)</f>
        <v>0</v>
      </c>
      <c r="E2584" s="86">
        <f>IF(COUNTIF(Table10[Tag Number], A2584), 1, 0)</f>
        <v>0</v>
      </c>
      <c r="F2584" s="86">
        <f>IF(COUNTIF(Table11[Tag Number], A2584), 1, 0)</f>
        <v>0</v>
      </c>
      <c r="G2584" s="87">
        <f t="shared" si="83"/>
        <v>0</v>
      </c>
      <c r="H2584" s="88" t="str" cm="1">
        <f t="array" ref="H2584">_xlfn.IFS(OR(_xlfn.XLOOKUP(A2584,Table9[Tag Number],Table9[Status],"-",0)="Dead",
        _xlfn.XLOOKUP(A2584,Table10[Tag Number],Table10[Status],"-",0)="Dead",
        _xlfn.XLOOKUP(A2584,Table11[Tag Number],Table11[Status],"-",0)="Dead",
        _xlfn.XLOOKUP(A2584,Table8[Tag Number],Table8[Status],"-",0)="Dead"),"Dead",
     OR(_xlfn.XLOOKUP(A2584,Table11[Tag Number],Table11[Status],"-",0)="Alive",
        _xlfn.XLOOKUP(A2584,Table10[Tag Number],Table10[Status],"-",0)="Alive",
        _xlfn.XLOOKUP(A2584,Table9[Tag Number],Table9[Status],"-",0)="Alive",
        _xlfn.XLOOKUP(A2584,Table8[Tag Number],Table8[Status],"-",0)="Alive"),"Alive",
     OR(_xlfn.XLOOKUP(A2584,Table9[Tag Number],Table9[Status],"-",0)="-",
        _xlfn.XLOOKUP(A2584,Table10[Tag Number],Table10[Status],"-",0)="-",
        _xlfn.XLOOKUP(A2584,Table11[Tag Number],Table11[Status],"-",0)="-",
        _xlfn.XLOOKUP(A2584,Table8[Tag Number],Table8[Status],"-",0)="-"),
   "-")</f>
        <v>-</v>
      </c>
      <c r="I2584" s="88" t="str">
        <f>IF((_xlfn.XLOOKUP(B2584,[2]Sheet1!$A$2:$A$198,[2]Sheet1!$B$2:$B$198,"-",0)="Glade"),"Out","No")</f>
        <v>No</v>
      </c>
      <c r="J2584" s="94"/>
      <c r="K2584" s="95"/>
      <c r="L2584" s="95"/>
      <c r="M2584" s="95"/>
      <c r="N2584" s="96"/>
      <c r="O2584" s="89"/>
      <c r="R2584" t="b">
        <f t="shared" si="82"/>
        <v>0</v>
      </c>
    </row>
    <row r="2585" spans="1:18" ht="15" thickBot="1" x14ac:dyDescent="0.35">
      <c r="A2585" s="3" t="s">
        <v>2942</v>
      </c>
      <c r="B2585" s="3" t="s">
        <v>1145</v>
      </c>
      <c r="C2585" s="84">
        <f>IF(COUNTIF(Table8[Tag Number], A2585), 1, 0)</f>
        <v>0</v>
      </c>
      <c r="D2585" s="85">
        <f>IF(COUNTIF(Table9[Tag Number], A2585), 1, 0)</f>
        <v>0</v>
      </c>
      <c r="E2585" s="86">
        <f>IF(COUNTIF(Table10[Tag Number], A2585), 1, 0)</f>
        <v>0</v>
      </c>
      <c r="F2585" s="86">
        <f>IF(COUNTIF(Table11[Tag Number], A2585), 1, 0)</f>
        <v>0</v>
      </c>
      <c r="G2585" s="87">
        <f t="shared" si="83"/>
        <v>0</v>
      </c>
      <c r="H2585" s="88" t="str" cm="1">
        <f t="array" ref="H2585">_xlfn.IFS(OR(_xlfn.XLOOKUP(A2585,Table9[Tag Number],Table9[Status],"-",0)="Dead",
        _xlfn.XLOOKUP(A2585,Table10[Tag Number],Table10[Status],"-",0)="Dead",
        _xlfn.XLOOKUP(A2585,Table11[Tag Number],Table11[Status],"-",0)="Dead",
        _xlfn.XLOOKUP(A2585,Table8[Tag Number],Table8[Status],"-",0)="Dead"),"Dead",
     OR(_xlfn.XLOOKUP(A2585,Table11[Tag Number],Table11[Status],"-",0)="Alive",
        _xlfn.XLOOKUP(A2585,Table10[Tag Number],Table10[Status],"-",0)="Alive",
        _xlfn.XLOOKUP(A2585,Table9[Tag Number],Table9[Status],"-",0)="Alive",
        _xlfn.XLOOKUP(A2585,Table8[Tag Number],Table8[Status],"-",0)="Alive"),"Alive",
     OR(_xlfn.XLOOKUP(A2585,Table9[Tag Number],Table9[Status],"-",0)="-",
        _xlfn.XLOOKUP(A2585,Table10[Tag Number],Table10[Status],"-",0)="-",
        _xlfn.XLOOKUP(A2585,Table11[Tag Number],Table11[Status],"-",0)="-",
        _xlfn.XLOOKUP(A2585,Table8[Tag Number],Table8[Status],"-",0)="-"),
   "-")</f>
        <v>-</v>
      </c>
      <c r="I2585" s="88" t="str">
        <f>IF((_xlfn.XLOOKUP(B2585,[2]Sheet1!$A$2:$A$198,[2]Sheet1!$B$2:$B$198,"-",0)="Glade"),"Out","No")</f>
        <v>No</v>
      </c>
      <c r="J2585" s="94"/>
      <c r="K2585" s="95"/>
      <c r="L2585" s="95"/>
      <c r="M2585" s="95"/>
      <c r="N2585" s="96"/>
      <c r="O2585" s="89"/>
      <c r="R2585" t="b">
        <f t="shared" si="82"/>
        <v>0</v>
      </c>
    </row>
    <row r="2586" spans="1:18" ht="15" thickBot="1" x14ac:dyDescent="0.35">
      <c r="A2586" s="2" t="s">
        <v>2943</v>
      </c>
      <c r="B2586" s="2" t="s">
        <v>1145</v>
      </c>
      <c r="C2586" s="84">
        <f>IF(COUNTIF(Table8[Tag Number], A2586), 1, 0)</f>
        <v>0</v>
      </c>
      <c r="D2586" s="85">
        <f>IF(COUNTIF(Table9[Tag Number], A2586), 1, 0)</f>
        <v>0</v>
      </c>
      <c r="E2586" s="86">
        <f>IF(COUNTIF(Table10[Tag Number], A2586), 1, 0)</f>
        <v>0</v>
      </c>
      <c r="F2586" s="86">
        <f>IF(COUNTIF(Table11[Tag Number], A2586), 1, 0)</f>
        <v>0</v>
      </c>
      <c r="G2586" s="87">
        <f t="shared" si="83"/>
        <v>0</v>
      </c>
      <c r="H2586" s="88" t="str" cm="1">
        <f t="array" ref="H2586">_xlfn.IFS(OR(_xlfn.XLOOKUP(A2586,Table9[Tag Number],Table9[Status],"-",0)="Dead",
        _xlfn.XLOOKUP(A2586,Table10[Tag Number],Table10[Status],"-",0)="Dead",
        _xlfn.XLOOKUP(A2586,Table11[Tag Number],Table11[Status],"-",0)="Dead",
        _xlfn.XLOOKUP(A2586,Table8[Tag Number],Table8[Status],"-",0)="Dead"),"Dead",
     OR(_xlfn.XLOOKUP(A2586,Table11[Tag Number],Table11[Status],"-",0)="Alive",
        _xlfn.XLOOKUP(A2586,Table10[Tag Number],Table10[Status],"-",0)="Alive",
        _xlfn.XLOOKUP(A2586,Table9[Tag Number],Table9[Status],"-",0)="Alive",
        _xlfn.XLOOKUP(A2586,Table8[Tag Number],Table8[Status],"-",0)="Alive"),"Alive",
     OR(_xlfn.XLOOKUP(A2586,Table9[Tag Number],Table9[Status],"-",0)="-",
        _xlfn.XLOOKUP(A2586,Table10[Tag Number],Table10[Status],"-",0)="-",
        _xlfn.XLOOKUP(A2586,Table11[Tag Number],Table11[Status],"-",0)="-",
        _xlfn.XLOOKUP(A2586,Table8[Tag Number],Table8[Status],"-",0)="-"),
   "-")</f>
        <v>-</v>
      </c>
      <c r="I2586" s="88" t="str">
        <f>IF((_xlfn.XLOOKUP(B2586,[2]Sheet1!$A$2:$A$198,[2]Sheet1!$B$2:$B$198,"-",0)="Glade"),"Out","No")</f>
        <v>No</v>
      </c>
      <c r="J2586" s="94"/>
      <c r="K2586" s="95"/>
      <c r="L2586" s="95"/>
      <c r="M2586" s="95"/>
      <c r="N2586" s="96"/>
      <c r="O2586" s="89"/>
      <c r="R2586" t="b">
        <f t="shared" si="82"/>
        <v>0</v>
      </c>
    </row>
    <row r="2587" spans="1:18" ht="15" thickBot="1" x14ac:dyDescent="0.35">
      <c r="A2587" s="3" t="s">
        <v>2944</v>
      </c>
      <c r="B2587" s="3" t="s">
        <v>1145</v>
      </c>
      <c r="C2587" s="84">
        <f>IF(COUNTIF(Table8[Tag Number], A2587), 1, 0)</f>
        <v>0</v>
      </c>
      <c r="D2587" s="85">
        <f>IF(COUNTIF(Table9[Tag Number], A2587), 1, 0)</f>
        <v>0</v>
      </c>
      <c r="E2587" s="86">
        <f>IF(COUNTIF(Table10[Tag Number], A2587), 1, 0)</f>
        <v>0</v>
      </c>
      <c r="F2587" s="86">
        <f>IF(COUNTIF(Table11[Tag Number], A2587), 1, 0)</f>
        <v>0</v>
      </c>
      <c r="G2587" s="87">
        <f t="shared" si="83"/>
        <v>0</v>
      </c>
      <c r="H2587" s="88" t="str" cm="1">
        <f t="array" ref="H2587">_xlfn.IFS(OR(_xlfn.XLOOKUP(A2587,Table9[Tag Number],Table9[Status],"-",0)="Dead",
        _xlfn.XLOOKUP(A2587,Table10[Tag Number],Table10[Status],"-",0)="Dead",
        _xlfn.XLOOKUP(A2587,Table11[Tag Number],Table11[Status],"-",0)="Dead",
        _xlfn.XLOOKUP(A2587,Table8[Tag Number],Table8[Status],"-",0)="Dead"),"Dead",
     OR(_xlfn.XLOOKUP(A2587,Table11[Tag Number],Table11[Status],"-",0)="Alive",
        _xlfn.XLOOKUP(A2587,Table10[Tag Number],Table10[Status],"-",0)="Alive",
        _xlfn.XLOOKUP(A2587,Table9[Tag Number],Table9[Status],"-",0)="Alive",
        _xlfn.XLOOKUP(A2587,Table8[Tag Number],Table8[Status],"-",0)="Alive"),"Alive",
     OR(_xlfn.XLOOKUP(A2587,Table9[Tag Number],Table9[Status],"-",0)="-",
        _xlfn.XLOOKUP(A2587,Table10[Tag Number],Table10[Status],"-",0)="-",
        _xlfn.XLOOKUP(A2587,Table11[Tag Number],Table11[Status],"-",0)="-",
        _xlfn.XLOOKUP(A2587,Table8[Tag Number],Table8[Status],"-",0)="-"),
   "-")</f>
        <v>-</v>
      </c>
      <c r="I2587" s="88" t="str">
        <f>IF((_xlfn.XLOOKUP(B2587,[2]Sheet1!$A$2:$A$198,[2]Sheet1!$B$2:$B$198,"-",0)="Glade"),"Out","No")</f>
        <v>No</v>
      </c>
      <c r="J2587" s="94"/>
      <c r="K2587" s="95"/>
      <c r="L2587" s="95"/>
      <c r="M2587" s="95"/>
      <c r="N2587" s="96"/>
      <c r="O2587" s="89"/>
      <c r="R2587" t="b">
        <f t="shared" si="82"/>
        <v>0</v>
      </c>
    </row>
    <row r="2588" spans="1:18" ht="15" thickBot="1" x14ac:dyDescent="0.35">
      <c r="A2588" s="2" t="s">
        <v>2945</v>
      </c>
      <c r="B2588" s="2" t="s">
        <v>1145</v>
      </c>
      <c r="C2588" s="84">
        <f>IF(COUNTIF(Table8[Tag Number], A2588), 1, 0)</f>
        <v>0</v>
      </c>
      <c r="D2588" s="85">
        <f>IF(COUNTIF(Table9[Tag Number], A2588), 1, 0)</f>
        <v>0</v>
      </c>
      <c r="E2588" s="86">
        <f>IF(COUNTIF(Table10[Tag Number], A2588), 1, 0)</f>
        <v>0</v>
      </c>
      <c r="F2588" s="86">
        <f>IF(COUNTIF(Table11[Tag Number], A2588), 1, 0)</f>
        <v>0</v>
      </c>
      <c r="G2588" s="87">
        <f t="shared" si="83"/>
        <v>0</v>
      </c>
      <c r="H2588" s="88" t="str" cm="1">
        <f t="array" ref="H2588">_xlfn.IFS(OR(_xlfn.XLOOKUP(A2588,Table9[Tag Number],Table9[Status],"-",0)="Dead",
        _xlfn.XLOOKUP(A2588,Table10[Tag Number],Table10[Status],"-",0)="Dead",
        _xlfn.XLOOKUP(A2588,Table11[Tag Number],Table11[Status],"-",0)="Dead",
        _xlfn.XLOOKUP(A2588,Table8[Tag Number],Table8[Status],"-",0)="Dead"),"Dead",
     OR(_xlfn.XLOOKUP(A2588,Table11[Tag Number],Table11[Status],"-",0)="Alive",
        _xlfn.XLOOKUP(A2588,Table10[Tag Number],Table10[Status],"-",0)="Alive",
        _xlfn.XLOOKUP(A2588,Table9[Tag Number],Table9[Status],"-",0)="Alive",
        _xlfn.XLOOKUP(A2588,Table8[Tag Number],Table8[Status],"-",0)="Alive"),"Alive",
     OR(_xlfn.XLOOKUP(A2588,Table9[Tag Number],Table9[Status],"-",0)="-",
        _xlfn.XLOOKUP(A2588,Table10[Tag Number],Table10[Status],"-",0)="-",
        _xlfn.XLOOKUP(A2588,Table11[Tag Number],Table11[Status],"-",0)="-",
        _xlfn.XLOOKUP(A2588,Table8[Tag Number],Table8[Status],"-",0)="-"),
   "-")</f>
        <v>-</v>
      </c>
      <c r="I2588" s="88" t="str">
        <f>IF((_xlfn.XLOOKUP(B2588,[2]Sheet1!$A$2:$A$198,[2]Sheet1!$B$2:$B$198,"-",0)="Glade"),"Out","No")</f>
        <v>No</v>
      </c>
      <c r="J2588" s="94"/>
      <c r="K2588" s="95"/>
      <c r="L2588" s="95"/>
      <c r="M2588" s="95"/>
      <c r="N2588" s="96"/>
      <c r="O2588" s="89"/>
      <c r="R2588" t="b">
        <f t="shared" si="82"/>
        <v>0</v>
      </c>
    </row>
    <row r="2589" spans="1:18" ht="15" thickBot="1" x14ac:dyDescent="0.35">
      <c r="A2589" s="3" t="s">
        <v>33</v>
      </c>
      <c r="B2589" s="3" t="s">
        <v>1145</v>
      </c>
      <c r="C2589" s="84">
        <f>IF(COUNTIF(Table8[Tag Number], A2589), 1, 0)</f>
        <v>0</v>
      </c>
      <c r="D2589" s="85">
        <f>IF(COUNTIF(Table9[Tag Number], A2589), 1, 0)</f>
        <v>0</v>
      </c>
      <c r="E2589" s="86">
        <f>IF(COUNTIF(Table10[Tag Number], A2589), 1, 0)</f>
        <v>0</v>
      </c>
      <c r="F2589" s="86">
        <f>IF(COUNTIF(Table11[Tag Number], A2589), 1, 0)</f>
        <v>0</v>
      </c>
      <c r="G2589" s="87">
        <f t="shared" si="83"/>
        <v>0</v>
      </c>
      <c r="H2589" s="88" t="str" cm="1">
        <f t="array" ref="H2589">_xlfn.IFS(OR(_xlfn.XLOOKUP(A2589,Table9[Tag Number],Table9[Status],"-",0)="Dead",
        _xlfn.XLOOKUP(A2589,Table10[Tag Number],Table10[Status],"-",0)="Dead",
        _xlfn.XLOOKUP(A2589,Table11[Tag Number],Table11[Status],"-",0)="Dead",
        _xlfn.XLOOKUP(A2589,Table8[Tag Number],Table8[Status],"-",0)="Dead"),"Dead",
     OR(_xlfn.XLOOKUP(A2589,Table11[Tag Number],Table11[Status],"-",0)="Alive",
        _xlfn.XLOOKUP(A2589,Table10[Tag Number],Table10[Status],"-",0)="Alive",
        _xlfn.XLOOKUP(A2589,Table9[Tag Number],Table9[Status],"-",0)="Alive",
        _xlfn.XLOOKUP(A2589,Table8[Tag Number],Table8[Status],"-",0)="Alive"),"Alive",
     OR(_xlfn.XLOOKUP(A2589,Table9[Tag Number],Table9[Status],"-",0)="-",
        _xlfn.XLOOKUP(A2589,Table10[Tag Number],Table10[Status],"-",0)="-",
        _xlfn.XLOOKUP(A2589,Table11[Tag Number],Table11[Status],"-",0)="-",
        _xlfn.XLOOKUP(A2589,Table8[Tag Number],Table8[Status],"-",0)="-"),
   "-")</f>
        <v>-</v>
      </c>
      <c r="I2589" s="88" t="str">
        <f>IF((_xlfn.XLOOKUP(B2589,[2]Sheet1!$A$2:$A$198,[2]Sheet1!$B$2:$B$198,"-",0)="Glade"),"Out","No")</f>
        <v>No</v>
      </c>
      <c r="J2589" s="94"/>
      <c r="K2589" s="95"/>
      <c r="L2589" s="95"/>
      <c r="M2589" s="95"/>
      <c r="N2589" s="96"/>
      <c r="O2589" s="89"/>
      <c r="R2589" t="b">
        <f t="shared" si="82"/>
        <v>0</v>
      </c>
    </row>
    <row r="2590" spans="1:18" ht="15" thickBot="1" x14ac:dyDescent="0.35">
      <c r="A2590" s="2" t="s">
        <v>2946</v>
      </c>
      <c r="B2590" s="2" t="s">
        <v>1145</v>
      </c>
      <c r="C2590" s="84">
        <f>IF(COUNTIF(Table8[Tag Number], A2590), 1, 0)</f>
        <v>0</v>
      </c>
      <c r="D2590" s="85">
        <f>IF(COUNTIF(Table9[Tag Number], A2590), 1, 0)</f>
        <v>0</v>
      </c>
      <c r="E2590" s="86">
        <f>IF(COUNTIF(Table10[Tag Number], A2590), 1, 0)</f>
        <v>0</v>
      </c>
      <c r="F2590" s="86">
        <f>IF(COUNTIF(Table11[Tag Number], A2590), 1, 0)</f>
        <v>0</v>
      </c>
      <c r="G2590" s="87">
        <f t="shared" si="83"/>
        <v>0</v>
      </c>
      <c r="H2590" s="88" t="str" cm="1">
        <f t="array" ref="H2590">_xlfn.IFS(OR(_xlfn.XLOOKUP(A2590,Table9[Tag Number],Table9[Status],"-",0)="Dead",
        _xlfn.XLOOKUP(A2590,Table10[Tag Number],Table10[Status],"-",0)="Dead",
        _xlfn.XLOOKUP(A2590,Table11[Tag Number],Table11[Status],"-",0)="Dead",
        _xlfn.XLOOKUP(A2590,Table8[Tag Number],Table8[Status],"-",0)="Dead"),"Dead",
     OR(_xlfn.XLOOKUP(A2590,Table11[Tag Number],Table11[Status],"-",0)="Alive",
        _xlfn.XLOOKUP(A2590,Table10[Tag Number],Table10[Status],"-",0)="Alive",
        _xlfn.XLOOKUP(A2590,Table9[Tag Number],Table9[Status],"-",0)="Alive",
        _xlfn.XLOOKUP(A2590,Table8[Tag Number],Table8[Status],"-",0)="Alive"),"Alive",
     OR(_xlfn.XLOOKUP(A2590,Table9[Tag Number],Table9[Status],"-",0)="-",
        _xlfn.XLOOKUP(A2590,Table10[Tag Number],Table10[Status],"-",0)="-",
        _xlfn.XLOOKUP(A2590,Table11[Tag Number],Table11[Status],"-",0)="-",
        _xlfn.XLOOKUP(A2590,Table8[Tag Number],Table8[Status],"-",0)="-"),
   "-")</f>
        <v>-</v>
      </c>
      <c r="I2590" s="88" t="str">
        <f>IF((_xlfn.XLOOKUP(B2590,[2]Sheet1!$A$2:$A$198,[2]Sheet1!$B$2:$B$198,"-",0)="Glade"),"Out","No")</f>
        <v>No</v>
      </c>
      <c r="J2590" s="94"/>
      <c r="K2590" s="95"/>
      <c r="L2590" s="95"/>
      <c r="M2590" s="95"/>
      <c r="N2590" s="96"/>
      <c r="O2590" s="89"/>
      <c r="R2590" t="b">
        <f t="shared" si="82"/>
        <v>0</v>
      </c>
    </row>
    <row r="2591" spans="1:18" ht="15" thickBot="1" x14ac:dyDescent="0.35">
      <c r="A2591" s="3" t="s">
        <v>2947</v>
      </c>
      <c r="B2591" s="3" t="s">
        <v>1145</v>
      </c>
      <c r="C2591" s="84">
        <f>IF(COUNTIF(Table8[Tag Number], A2591), 1, 0)</f>
        <v>0</v>
      </c>
      <c r="D2591" s="85">
        <f>IF(COUNTIF(Table9[Tag Number], A2591), 1, 0)</f>
        <v>0</v>
      </c>
      <c r="E2591" s="86">
        <f>IF(COUNTIF(Table10[Tag Number], A2591), 1, 0)</f>
        <v>0</v>
      </c>
      <c r="F2591" s="86">
        <f>IF(COUNTIF(Table11[Tag Number], A2591), 1, 0)</f>
        <v>0</v>
      </c>
      <c r="G2591" s="87">
        <f t="shared" si="83"/>
        <v>0</v>
      </c>
      <c r="H2591" s="88" t="str" cm="1">
        <f t="array" ref="H2591">_xlfn.IFS(OR(_xlfn.XLOOKUP(A2591,Table9[Tag Number],Table9[Status],"-",0)="Dead",
        _xlfn.XLOOKUP(A2591,Table10[Tag Number],Table10[Status],"-",0)="Dead",
        _xlfn.XLOOKUP(A2591,Table11[Tag Number],Table11[Status],"-",0)="Dead",
        _xlfn.XLOOKUP(A2591,Table8[Tag Number],Table8[Status],"-",0)="Dead"),"Dead",
     OR(_xlfn.XLOOKUP(A2591,Table11[Tag Number],Table11[Status],"-",0)="Alive",
        _xlfn.XLOOKUP(A2591,Table10[Tag Number],Table10[Status],"-",0)="Alive",
        _xlfn.XLOOKUP(A2591,Table9[Tag Number],Table9[Status],"-",0)="Alive",
        _xlfn.XLOOKUP(A2591,Table8[Tag Number],Table8[Status],"-",0)="Alive"),"Alive",
     OR(_xlfn.XLOOKUP(A2591,Table9[Tag Number],Table9[Status],"-",0)="-",
        _xlfn.XLOOKUP(A2591,Table10[Tag Number],Table10[Status],"-",0)="-",
        _xlfn.XLOOKUP(A2591,Table11[Tag Number],Table11[Status],"-",0)="-",
        _xlfn.XLOOKUP(A2591,Table8[Tag Number],Table8[Status],"-",0)="-"),
   "-")</f>
        <v>-</v>
      </c>
      <c r="I2591" s="88" t="str">
        <f>IF((_xlfn.XLOOKUP(B2591,[2]Sheet1!$A$2:$A$198,[2]Sheet1!$B$2:$B$198,"-",0)="Glade"),"Out","No")</f>
        <v>No</v>
      </c>
      <c r="J2591" s="94"/>
      <c r="K2591" s="95"/>
      <c r="L2591" s="95"/>
      <c r="M2591" s="95"/>
      <c r="N2591" s="96"/>
      <c r="O2591" s="89"/>
      <c r="R2591" t="b">
        <f t="shared" si="82"/>
        <v>0</v>
      </c>
    </row>
    <row r="2592" spans="1:18" ht="15" thickBot="1" x14ac:dyDescent="0.35">
      <c r="A2592" s="2" t="s">
        <v>2948</v>
      </c>
      <c r="B2592" s="2" t="s">
        <v>1145</v>
      </c>
      <c r="C2592" s="84">
        <f>IF(COUNTIF(Table8[Tag Number], A2592), 1, 0)</f>
        <v>0</v>
      </c>
      <c r="D2592" s="85">
        <f>IF(COUNTIF(Table9[Tag Number], A2592), 1, 0)</f>
        <v>0</v>
      </c>
      <c r="E2592" s="86">
        <f>IF(COUNTIF(Table10[Tag Number], A2592), 1, 0)</f>
        <v>0</v>
      </c>
      <c r="F2592" s="86">
        <f>IF(COUNTIF(Table11[Tag Number], A2592), 1, 0)</f>
        <v>0</v>
      </c>
      <c r="G2592" s="87">
        <f t="shared" si="83"/>
        <v>0</v>
      </c>
      <c r="H2592" s="88" t="str" cm="1">
        <f t="array" ref="H2592">_xlfn.IFS(OR(_xlfn.XLOOKUP(A2592,Table9[Tag Number],Table9[Status],"-",0)="Dead",
        _xlfn.XLOOKUP(A2592,Table10[Tag Number],Table10[Status],"-",0)="Dead",
        _xlfn.XLOOKUP(A2592,Table11[Tag Number],Table11[Status],"-",0)="Dead",
        _xlfn.XLOOKUP(A2592,Table8[Tag Number],Table8[Status],"-",0)="Dead"),"Dead",
     OR(_xlfn.XLOOKUP(A2592,Table11[Tag Number],Table11[Status],"-",0)="Alive",
        _xlfn.XLOOKUP(A2592,Table10[Tag Number],Table10[Status],"-",0)="Alive",
        _xlfn.XLOOKUP(A2592,Table9[Tag Number],Table9[Status],"-",0)="Alive",
        _xlfn.XLOOKUP(A2592,Table8[Tag Number],Table8[Status],"-",0)="Alive"),"Alive",
     OR(_xlfn.XLOOKUP(A2592,Table9[Tag Number],Table9[Status],"-",0)="-",
        _xlfn.XLOOKUP(A2592,Table10[Tag Number],Table10[Status],"-",0)="-",
        _xlfn.XLOOKUP(A2592,Table11[Tag Number],Table11[Status],"-",0)="-",
        _xlfn.XLOOKUP(A2592,Table8[Tag Number],Table8[Status],"-",0)="-"),
   "-")</f>
        <v>-</v>
      </c>
      <c r="I2592" s="88" t="str">
        <f>IF((_xlfn.XLOOKUP(B2592,[2]Sheet1!$A$2:$A$198,[2]Sheet1!$B$2:$B$198,"-",0)="Glade"),"Out","No")</f>
        <v>No</v>
      </c>
      <c r="J2592" s="94"/>
      <c r="K2592" s="95"/>
      <c r="L2592" s="95"/>
      <c r="M2592" s="95"/>
      <c r="N2592" s="96"/>
      <c r="O2592" s="89"/>
      <c r="R2592" t="b">
        <f t="shared" si="82"/>
        <v>0</v>
      </c>
    </row>
    <row r="2593" spans="1:18" ht="15" thickBot="1" x14ac:dyDescent="0.35">
      <c r="A2593" s="3" t="s">
        <v>2949</v>
      </c>
      <c r="B2593" s="3" t="s">
        <v>1145</v>
      </c>
      <c r="C2593" s="84">
        <f>IF(COUNTIF(Table8[Tag Number], A2593), 1, 0)</f>
        <v>0</v>
      </c>
      <c r="D2593" s="85">
        <f>IF(COUNTIF(Table9[Tag Number], A2593), 1, 0)</f>
        <v>0</v>
      </c>
      <c r="E2593" s="86">
        <f>IF(COUNTIF(Table10[Tag Number], A2593), 1, 0)</f>
        <v>0</v>
      </c>
      <c r="F2593" s="86">
        <f>IF(COUNTIF(Table11[Tag Number], A2593), 1, 0)</f>
        <v>0</v>
      </c>
      <c r="G2593" s="87">
        <f t="shared" si="83"/>
        <v>0</v>
      </c>
      <c r="H2593" s="88" t="str" cm="1">
        <f t="array" ref="H2593">_xlfn.IFS(OR(_xlfn.XLOOKUP(A2593,Table9[Tag Number],Table9[Status],"-",0)="Dead",
        _xlfn.XLOOKUP(A2593,Table10[Tag Number],Table10[Status],"-",0)="Dead",
        _xlfn.XLOOKUP(A2593,Table11[Tag Number],Table11[Status],"-",0)="Dead",
        _xlfn.XLOOKUP(A2593,Table8[Tag Number],Table8[Status],"-",0)="Dead"),"Dead",
     OR(_xlfn.XLOOKUP(A2593,Table11[Tag Number],Table11[Status],"-",0)="Alive",
        _xlfn.XLOOKUP(A2593,Table10[Tag Number],Table10[Status],"-",0)="Alive",
        _xlfn.XLOOKUP(A2593,Table9[Tag Number],Table9[Status],"-",0)="Alive",
        _xlfn.XLOOKUP(A2593,Table8[Tag Number],Table8[Status],"-",0)="Alive"),"Alive",
     OR(_xlfn.XLOOKUP(A2593,Table9[Tag Number],Table9[Status],"-",0)="-",
        _xlfn.XLOOKUP(A2593,Table10[Tag Number],Table10[Status],"-",0)="-",
        _xlfn.XLOOKUP(A2593,Table11[Tag Number],Table11[Status],"-",0)="-",
        _xlfn.XLOOKUP(A2593,Table8[Tag Number],Table8[Status],"-",0)="-"),
   "-")</f>
        <v>-</v>
      </c>
      <c r="I2593" s="88" t="str">
        <f>IF((_xlfn.XLOOKUP(B2593,[2]Sheet1!$A$2:$A$198,[2]Sheet1!$B$2:$B$198,"-",0)="Glade"),"Out","No")</f>
        <v>No</v>
      </c>
      <c r="J2593" s="94"/>
      <c r="K2593" s="95"/>
      <c r="L2593" s="95"/>
      <c r="M2593" s="95"/>
      <c r="N2593" s="96"/>
      <c r="O2593" s="89"/>
      <c r="R2593" t="b">
        <f t="shared" si="82"/>
        <v>0</v>
      </c>
    </row>
    <row r="2594" spans="1:18" ht="15" thickBot="1" x14ac:dyDescent="0.35">
      <c r="A2594" s="2" t="s">
        <v>2950</v>
      </c>
      <c r="B2594" s="2" t="s">
        <v>1145</v>
      </c>
      <c r="C2594" s="84">
        <f>IF(COUNTIF(Table8[Tag Number], A2594), 1, 0)</f>
        <v>0</v>
      </c>
      <c r="D2594" s="85">
        <f>IF(COUNTIF(Table9[Tag Number], A2594), 1, 0)</f>
        <v>0</v>
      </c>
      <c r="E2594" s="86">
        <f>IF(COUNTIF(Table10[Tag Number], A2594), 1, 0)</f>
        <v>0</v>
      </c>
      <c r="F2594" s="86">
        <f>IF(COUNTIF(Table11[Tag Number], A2594), 1, 0)</f>
        <v>0</v>
      </c>
      <c r="G2594" s="87">
        <f t="shared" si="83"/>
        <v>0</v>
      </c>
      <c r="H2594" s="88" t="str" cm="1">
        <f t="array" ref="H2594">_xlfn.IFS(OR(_xlfn.XLOOKUP(A2594,Table9[Tag Number],Table9[Status],"-",0)="Dead",
        _xlfn.XLOOKUP(A2594,Table10[Tag Number],Table10[Status],"-",0)="Dead",
        _xlfn.XLOOKUP(A2594,Table11[Tag Number],Table11[Status],"-",0)="Dead",
        _xlfn.XLOOKUP(A2594,Table8[Tag Number],Table8[Status],"-",0)="Dead"),"Dead",
     OR(_xlfn.XLOOKUP(A2594,Table11[Tag Number],Table11[Status],"-",0)="Alive",
        _xlfn.XLOOKUP(A2594,Table10[Tag Number],Table10[Status],"-",0)="Alive",
        _xlfn.XLOOKUP(A2594,Table9[Tag Number],Table9[Status],"-",0)="Alive",
        _xlfn.XLOOKUP(A2594,Table8[Tag Number],Table8[Status],"-",0)="Alive"),"Alive",
     OR(_xlfn.XLOOKUP(A2594,Table9[Tag Number],Table9[Status],"-",0)="-",
        _xlfn.XLOOKUP(A2594,Table10[Tag Number],Table10[Status],"-",0)="-",
        _xlfn.XLOOKUP(A2594,Table11[Tag Number],Table11[Status],"-",0)="-",
        _xlfn.XLOOKUP(A2594,Table8[Tag Number],Table8[Status],"-",0)="-"),
   "-")</f>
        <v>-</v>
      </c>
      <c r="I2594" s="88" t="str">
        <f>IF((_xlfn.XLOOKUP(B2594,[2]Sheet1!$A$2:$A$198,[2]Sheet1!$B$2:$B$198,"-",0)="Glade"),"Out","No")</f>
        <v>No</v>
      </c>
      <c r="J2594" s="94"/>
      <c r="K2594" s="95"/>
      <c r="L2594" s="95"/>
      <c r="M2594" s="95"/>
      <c r="N2594" s="96"/>
      <c r="O2594" s="89"/>
      <c r="R2594" t="b">
        <f t="shared" si="82"/>
        <v>0</v>
      </c>
    </row>
    <row r="2595" spans="1:18" ht="15" thickBot="1" x14ac:dyDescent="0.35">
      <c r="A2595" s="3" t="s">
        <v>2951</v>
      </c>
      <c r="B2595" s="3" t="s">
        <v>1145</v>
      </c>
      <c r="C2595" s="84">
        <f>IF(COUNTIF(Table8[Tag Number], A2595), 1, 0)</f>
        <v>0</v>
      </c>
      <c r="D2595" s="85">
        <f>IF(COUNTIF(Table9[Tag Number], A2595), 1, 0)</f>
        <v>0</v>
      </c>
      <c r="E2595" s="86">
        <f>IF(COUNTIF(Table10[Tag Number], A2595), 1, 0)</f>
        <v>0</v>
      </c>
      <c r="F2595" s="86">
        <f>IF(COUNTIF(Table11[Tag Number], A2595), 1, 0)</f>
        <v>0</v>
      </c>
      <c r="G2595" s="87">
        <f t="shared" si="83"/>
        <v>0</v>
      </c>
      <c r="H2595" s="88" t="str" cm="1">
        <f t="array" ref="H2595">_xlfn.IFS(OR(_xlfn.XLOOKUP(A2595,Table9[Tag Number],Table9[Status],"-",0)="Dead",
        _xlfn.XLOOKUP(A2595,Table10[Tag Number],Table10[Status],"-",0)="Dead",
        _xlfn.XLOOKUP(A2595,Table11[Tag Number],Table11[Status],"-",0)="Dead",
        _xlfn.XLOOKUP(A2595,Table8[Tag Number],Table8[Status],"-",0)="Dead"),"Dead",
     OR(_xlfn.XLOOKUP(A2595,Table11[Tag Number],Table11[Status],"-",0)="Alive",
        _xlfn.XLOOKUP(A2595,Table10[Tag Number],Table10[Status],"-",0)="Alive",
        _xlfn.XLOOKUP(A2595,Table9[Tag Number],Table9[Status],"-",0)="Alive",
        _xlfn.XLOOKUP(A2595,Table8[Tag Number],Table8[Status],"-",0)="Alive"),"Alive",
     OR(_xlfn.XLOOKUP(A2595,Table9[Tag Number],Table9[Status],"-",0)="-",
        _xlfn.XLOOKUP(A2595,Table10[Tag Number],Table10[Status],"-",0)="-",
        _xlfn.XLOOKUP(A2595,Table11[Tag Number],Table11[Status],"-",0)="-",
        _xlfn.XLOOKUP(A2595,Table8[Tag Number],Table8[Status],"-",0)="-"),
   "-")</f>
        <v>-</v>
      </c>
      <c r="I2595" s="88" t="str">
        <f>IF((_xlfn.XLOOKUP(B2595,[2]Sheet1!$A$2:$A$198,[2]Sheet1!$B$2:$B$198,"-",0)="Glade"),"Out","No")</f>
        <v>No</v>
      </c>
      <c r="J2595" s="94"/>
      <c r="K2595" s="95"/>
      <c r="L2595" s="95"/>
      <c r="M2595" s="95"/>
      <c r="N2595" s="96"/>
      <c r="O2595" s="89"/>
      <c r="R2595" t="b">
        <f t="shared" si="82"/>
        <v>0</v>
      </c>
    </row>
    <row r="2596" spans="1:18" ht="15" thickBot="1" x14ac:dyDescent="0.35">
      <c r="A2596" s="2" t="s">
        <v>2952</v>
      </c>
      <c r="B2596" s="2" t="s">
        <v>1145</v>
      </c>
      <c r="C2596" s="84">
        <f>IF(COUNTIF(Table8[Tag Number], A2596), 1, 0)</f>
        <v>0</v>
      </c>
      <c r="D2596" s="85">
        <f>IF(COUNTIF(Table9[Tag Number], A2596), 1, 0)</f>
        <v>0</v>
      </c>
      <c r="E2596" s="86">
        <f>IF(COUNTIF(Table10[Tag Number], A2596), 1, 0)</f>
        <v>0</v>
      </c>
      <c r="F2596" s="86">
        <f>IF(COUNTIF(Table11[Tag Number], A2596), 1, 0)</f>
        <v>0</v>
      </c>
      <c r="G2596" s="87">
        <f t="shared" si="83"/>
        <v>0</v>
      </c>
      <c r="H2596" s="88" t="str" cm="1">
        <f t="array" ref="H2596">_xlfn.IFS(OR(_xlfn.XLOOKUP(A2596,Table9[Tag Number],Table9[Status],"-",0)="Dead",
        _xlfn.XLOOKUP(A2596,Table10[Tag Number],Table10[Status],"-",0)="Dead",
        _xlfn.XLOOKUP(A2596,Table11[Tag Number],Table11[Status],"-",0)="Dead",
        _xlfn.XLOOKUP(A2596,Table8[Tag Number],Table8[Status],"-",0)="Dead"),"Dead",
     OR(_xlfn.XLOOKUP(A2596,Table11[Tag Number],Table11[Status],"-",0)="Alive",
        _xlfn.XLOOKUP(A2596,Table10[Tag Number],Table10[Status],"-",0)="Alive",
        _xlfn.XLOOKUP(A2596,Table9[Tag Number],Table9[Status],"-",0)="Alive",
        _xlfn.XLOOKUP(A2596,Table8[Tag Number],Table8[Status],"-",0)="Alive"),"Alive",
     OR(_xlfn.XLOOKUP(A2596,Table9[Tag Number],Table9[Status],"-",0)="-",
        _xlfn.XLOOKUP(A2596,Table10[Tag Number],Table10[Status],"-",0)="-",
        _xlfn.XLOOKUP(A2596,Table11[Tag Number],Table11[Status],"-",0)="-",
        _xlfn.XLOOKUP(A2596,Table8[Tag Number],Table8[Status],"-",0)="-"),
   "-")</f>
        <v>-</v>
      </c>
      <c r="I2596" s="88" t="str">
        <f>IF((_xlfn.XLOOKUP(B2596,[2]Sheet1!$A$2:$A$198,[2]Sheet1!$B$2:$B$198,"-",0)="Glade"),"Out","No")</f>
        <v>No</v>
      </c>
      <c r="J2596" s="94"/>
      <c r="K2596" s="95"/>
      <c r="L2596" s="95"/>
      <c r="M2596" s="95"/>
      <c r="N2596" s="96"/>
      <c r="O2596" s="89"/>
      <c r="R2596" t="b">
        <f t="shared" si="82"/>
        <v>0</v>
      </c>
    </row>
    <row r="2597" spans="1:18" ht="15" thickBot="1" x14ac:dyDescent="0.35">
      <c r="A2597" s="3" t="s">
        <v>2953</v>
      </c>
      <c r="B2597" s="3" t="s">
        <v>1145</v>
      </c>
      <c r="C2597" s="84">
        <f>IF(COUNTIF(Table8[Tag Number], A2597), 1, 0)</f>
        <v>0</v>
      </c>
      <c r="D2597" s="85">
        <f>IF(COUNTIF(Table9[Tag Number], A2597), 1, 0)</f>
        <v>0</v>
      </c>
      <c r="E2597" s="86">
        <f>IF(COUNTIF(Table10[Tag Number], A2597), 1, 0)</f>
        <v>0</v>
      </c>
      <c r="F2597" s="86">
        <f>IF(COUNTIF(Table11[Tag Number], A2597), 1, 0)</f>
        <v>0</v>
      </c>
      <c r="G2597" s="87">
        <f t="shared" si="83"/>
        <v>0</v>
      </c>
      <c r="H2597" s="88" t="str" cm="1">
        <f t="array" ref="H2597">_xlfn.IFS(OR(_xlfn.XLOOKUP(A2597,Table9[Tag Number],Table9[Status],"-",0)="Dead",
        _xlfn.XLOOKUP(A2597,Table10[Tag Number],Table10[Status],"-",0)="Dead",
        _xlfn.XLOOKUP(A2597,Table11[Tag Number],Table11[Status],"-",0)="Dead",
        _xlfn.XLOOKUP(A2597,Table8[Tag Number],Table8[Status],"-",0)="Dead"),"Dead",
     OR(_xlfn.XLOOKUP(A2597,Table11[Tag Number],Table11[Status],"-",0)="Alive",
        _xlfn.XLOOKUP(A2597,Table10[Tag Number],Table10[Status],"-",0)="Alive",
        _xlfn.XLOOKUP(A2597,Table9[Tag Number],Table9[Status],"-",0)="Alive",
        _xlfn.XLOOKUP(A2597,Table8[Tag Number],Table8[Status],"-",0)="Alive"),"Alive",
     OR(_xlfn.XLOOKUP(A2597,Table9[Tag Number],Table9[Status],"-",0)="-",
        _xlfn.XLOOKUP(A2597,Table10[Tag Number],Table10[Status],"-",0)="-",
        _xlfn.XLOOKUP(A2597,Table11[Tag Number],Table11[Status],"-",0)="-",
        _xlfn.XLOOKUP(A2597,Table8[Tag Number],Table8[Status],"-",0)="-"),
   "-")</f>
        <v>-</v>
      </c>
      <c r="I2597" s="88" t="str">
        <f>IF((_xlfn.XLOOKUP(B2597,[2]Sheet1!$A$2:$A$198,[2]Sheet1!$B$2:$B$198,"-",0)="Glade"),"Out","No")</f>
        <v>No</v>
      </c>
      <c r="J2597" s="94"/>
      <c r="K2597" s="95"/>
      <c r="L2597" s="95"/>
      <c r="M2597" s="95"/>
      <c r="N2597" s="96"/>
      <c r="O2597" s="89"/>
      <c r="R2597" t="b">
        <f t="shared" si="82"/>
        <v>0</v>
      </c>
    </row>
    <row r="2598" spans="1:18" ht="15" thickBot="1" x14ac:dyDescent="0.35">
      <c r="A2598" s="2" t="s">
        <v>2954</v>
      </c>
      <c r="B2598" s="2" t="s">
        <v>1145</v>
      </c>
      <c r="C2598" s="84">
        <f>IF(COUNTIF(Table8[Tag Number], A2598), 1, 0)</f>
        <v>0</v>
      </c>
      <c r="D2598" s="85">
        <f>IF(COUNTIF(Table9[Tag Number], A2598), 1, 0)</f>
        <v>0</v>
      </c>
      <c r="E2598" s="86">
        <f>IF(COUNTIF(Table10[Tag Number], A2598), 1, 0)</f>
        <v>0</v>
      </c>
      <c r="F2598" s="86">
        <f>IF(COUNTIF(Table11[Tag Number], A2598), 1, 0)</f>
        <v>0</v>
      </c>
      <c r="G2598" s="87">
        <f t="shared" si="83"/>
        <v>0</v>
      </c>
      <c r="H2598" s="88" t="str" cm="1">
        <f t="array" ref="H2598">_xlfn.IFS(OR(_xlfn.XLOOKUP(A2598,Table9[Tag Number],Table9[Status],"-",0)="Dead",
        _xlfn.XLOOKUP(A2598,Table10[Tag Number],Table10[Status],"-",0)="Dead",
        _xlfn.XLOOKUP(A2598,Table11[Tag Number],Table11[Status],"-",0)="Dead",
        _xlfn.XLOOKUP(A2598,Table8[Tag Number],Table8[Status],"-",0)="Dead"),"Dead",
     OR(_xlfn.XLOOKUP(A2598,Table11[Tag Number],Table11[Status],"-",0)="Alive",
        _xlfn.XLOOKUP(A2598,Table10[Tag Number],Table10[Status],"-",0)="Alive",
        _xlfn.XLOOKUP(A2598,Table9[Tag Number],Table9[Status],"-",0)="Alive",
        _xlfn.XLOOKUP(A2598,Table8[Tag Number],Table8[Status],"-",0)="Alive"),"Alive",
     OR(_xlfn.XLOOKUP(A2598,Table9[Tag Number],Table9[Status],"-",0)="-",
        _xlfn.XLOOKUP(A2598,Table10[Tag Number],Table10[Status],"-",0)="-",
        _xlfn.XLOOKUP(A2598,Table11[Tag Number],Table11[Status],"-",0)="-",
        _xlfn.XLOOKUP(A2598,Table8[Tag Number],Table8[Status],"-",0)="-"),
   "-")</f>
        <v>-</v>
      </c>
      <c r="I2598" s="88" t="str">
        <f>IF((_xlfn.XLOOKUP(B2598,[2]Sheet1!$A$2:$A$198,[2]Sheet1!$B$2:$B$198,"-",0)="Glade"),"Out","No")</f>
        <v>No</v>
      </c>
      <c r="J2598" s="94"/>
      <c r="K2598" s="95"/>
      <c r="L2598" s="95"/>
      <c r="M2598" s="95"/>
      <c r="N2598" s="96"/>
      <c r="O2598" s="89"/>
      <c r="R2598" t="b">
        <f t="shared" si="82"/>
        <v>0</v>
      </c>
    </row>
    <row r="2599" spans="1:18" ht="15" thickBot="1" x14ac:dyDescent="0.35">
      <c r="A2599" s="3" t="s">
        <v>2955</v>
      </c>
      <c r="B2599" s="3" t="s">
        <v>1145</v>
      </c>
      <c r="C2599" s="84">
        <f>IF(COUNTIF(Table8[Tag Number], A2599), 1, 0)</f>
        <v>0</v>
      </c>
      <c r="D2599" s="85">
        <f>IF(COUNTIF(Table9[Tag Number], A2599), 1, 0)</f>
        <v>0</v>
      </c>
      <c r="E2599" s="86">
        <f>IF(COUNTIF(Table10[Tag Number], A2599), 1, 0)</f>
        <v>0</v>
      </c>
      <c r="F2599" s="86">
        <f>IF(COUNTIF(Table11[Tag Number], A2599), 1, 0)</f>
        <v>0</v>
      </c>
      <c r="G2599" s="87">
        <f t="shared" si="83"/>
        <v>0</v>
      </c>
      <c r="H2599" s="88" t="str" cm="1">
        <f t="array" ref="H2599">_xlfn.IFS(OR(_xlfn.XLOOKUP(A2599,Table9[Tag Number],Table9[Status],"-",0)="Dead",
        _xlfn.XLOOKUP(A2599,Table10[Tag Number],Table10[Status],"-",0)="Dead",
        _xlfn.XLOOKUP(A2599,Table11[Tag Number],Table11[Status],"-",0)="Dead",
        _xlfn.XLOOKUP(A2599,Table8[Tag Number],Table8[Status],"-",0)="Dead"),"Dead",
     OR(_xlfn.XLOOKUP(A2599,Table11[Tag Number],Table11[Status],"-",0)="Alive",
        _xlfn.XLOOKUP(A2599,Table10[Tag Number],Table10[Status],"-",0)="Alive",
        _xlfn.XLOOKUP(A2599,Table9[Tag Number],Table9[Status],"-",0)="Alive",
        _xlfn.XLOOKUP(A2599,Table8[Tag Number],Table8[Status],"-",0)="Alive"),"Alive",
     OR(_xlfn.XLOOKUP(A2599,Table9[Tag Number],Table9[Status],"-",0)="-",
        _xlfn.XLOOKUP(A2599,Table10[Tag Number],Table10[Status],"-",0)="-",
        _xlfn.XLOOKUP(A2599,Table11[Tag Number],Table11[Status],"-",0)="-",
        _xlfn.XLOOKUP(A2599,Table8[Tag Number],Table8[Status],"-",0)="-"),
   "-")</f>
        <v>-</v>
      </c>
      <c r="I2599" s="88" t="str">
        <f>IF((_xlfn.XLOOKUP(B2599,[2]Sheet1!$A$2:$A$198,[2]Sheet1!$B$2:$B$198,"-",0)="Glade"),"Out","No")</f>
        <v>No</v>
      </c>
      <c r="J2599" s="94"/>
      <c r="K2599" s="95"/>
      <c r="L2599" s="95"/>
      <c r="M2599" s="95"/>
      <c r="N2599" s="96"/>
      <c r="O2599" s="89"/>
      <c r="R2599" t="b">
        <f t="shared" si="82"/>
        <v>0</v>
      </c>
    </row>
    <row r="2600" spans="1:18" ht="15" thickBot="1" x14ac:dyDescent="0.35">
      <c r="A2600" s="2" t="s">
        <v>58</v>
      </c>
      <c r="B2600" s="2" t="s">
        <v>1145</v>
      </c>
      <c r="C2600" s="84">
        <f>IF(COUNTIF(Table8[Tag Number], A2600), 1, 0)</f>
        <v>0</v>
      </c>
      <c r="D2600" s="85">
        <f>IF(COUNTIF(Table9[Tag Number], A2600), 1, 0)</f>
        <v>0</v>
      </c>
      <c r="E2600" s="86">
        <f>IF(COUNTIF(Table10[Tag Number], A2600), 1, 0)</f>
        <v>0</v>
      </c>
      <c r="F2600" s="86">
        <f>IF(COUNTIF(Table11[Tag Number], A2600), 1, 0)</f>
        <v>0</v>
      </c>
      <c r="G2600" s="87">
        <f t="shared" si="83"/>
        <v>0</v>
      </c>
      <c r="H2600" s="88" t="str" cm="1">
        <f t="array" ref="H2600">_xlfn.IFS(OR(_xlfn.XLOOKUP(A2600,Table9[Tag Number],Table9[Status],"-",0)="Dead",
        _xlfn.XLOOKUP(A2600,Table10[Tag Number],Table10[Status],"-",0)="Dead",
        _xlfn.XLOOKUP(A2600,Table11[Tag Number],Table11[Status],"-",0)="Dead",
        _xlfn.XLOOKUP(A2600,Table8[Tag Number],Table8[Status],"-",0)="Dead"),"Dead",
     OR(_xlfn.XLOOKUP(A2600,Table11[Tag Number],Table11[Status],"-",0)="Alive",
        _xlfn.XLOOKUP(A2600,Table10[Tag Number],Table10[Status],"-",0)="Alive",
        _xlfn.XLOOKUP(A2600,Table9[Tag Number],Table9[Status],"-",0)="Alive",
        _xlfn.XLOOKUP(A2600,Table8[Tag Number],Table8[Status],"-",0)="Alive"),"Alive",
     OR(_xlfn.XLOOKUP(A2600,Table9[Tag Number],Table9[Status],"-",0)="-",
        _xlfn.XLOOKUP(A2600,Table10[Tag Number],Table10[Status],"-",0)="-",
        _xlfn.XLOOKUP(A2600,Table11[Tag Number],Table11[Status],"-",0)="-",
        _xlfn.XLOOKUP(A2600,Table8[Tag Number],Table8[Status],"-",0)="-"),
   "-")</f>
        <v>-</v>
      </c>
      <c r="I2600" s="88" t="str">
        <f>IF((_xlfn.XLOOKUP(B2600,[2]Sheet1!$A$2:$A$198,[2]Sheet1!$B$2:$B$198,"-",0)="Glade"),"Out","No")</f>
        <v>No</v>
      </c>
      <c r="J2600" s="94"/>
      <c r="K2600" s="95"/>
      <c r="L2600" s="95"/>
      <c r="M2600" s="95"/>
      <c r="N2600" s="96"/>
      <c r="O2600" s="89"/>
      <c r="R2600" t="b">
        <f t="shared" si="82"/>
        <v>0</v>
      </c>
    </row>
    <row r="2601" spans="1:18" ht="15" thickBot="1" x14ac:dyDescent="0.35">
      <c r="A2601" s="3" t="s">
        <v>2956</v>
      </c>
      <c r="B2601" s="3" t="s">
        <v>1145</v>
      </c>
      <c r="C2601" s="84">
        <f>IF(COUNTIF(Table8[Tag Number], A2601), 1, 0)</f>
        <v>0</v>
      </c>
      <c r="D2601" s="85">
        <f>IF(COUNTIF(Table9[Tag Number], A2601), 1, 0)</f>
        <v>0</v>
      </c>
      <c r="E2601" s="86">
        <f>IF(COUNTIF(Table10[Tag Number], A2601), 1, 0)</f>
        <v>0</v>
      </c>
      <c r="F2601" s="86">
        <f>IF(COUNTIF(Table11[Tag Number], A2601), 1, 0)</f>
        <v>0</v>
      </c>
      <c r="G2601" s="87">
        <f t="shared" si="83"/>
        <v>0</v>
      </c>
      <c r="H2601" s="88" t="str" cm="1">
        <f t="array" ref="H2601">_xlfn.IFS(OR(_xlfn.XLOOKUP(A2601,Table9[Tag Number],Table9[Status],"-",0)="Dead",
        _xlfn.XLOOKUP(A2601,Table10[Tag Number],Table10[Status],"-",0)="Dead",
        _xlfn.XLOOKUP(A2601,Table11[Tag Number],Table11[Status],"-",0)="Dead",
        _xlfn.XLOOKUP(A2601,Table8[Tag Number],Table8[Status],"-",0)="Dead"),"Dead",
     OR(_xlfn.XLOOKUP(A2601,Table11[Tag Number],Table11[Status],"-",0)="Alive",
        _xlfn.XLOOKUP(A2601,Table10[Tag Number],Table10[Status],"-",0)="Alive",
        _xlfn.XLOOKUP(A2601,Table9[Tag Number],Table9[Status],"-",0)="Alive",
        _xlfn.XLOOKUP(A2601,Table8[Tag Number],Table8[Status],"-",0)="Alive"),"Alive",
     OR(_xlfn.XLOOKUP(A2601,Table9[Tag Number],Table9[Status],"-",0)="-",
        _xlfn.XLOOKUP(A2601,Table10[Tag Number],Table10[Status],"-",0)="-",
        _xlfn.XLOOKUP(A2601,Table11[Tag Number],Table11[Status],"-",0)="-",
        _xlfn.XLOOKUP(A2601,Table8[Tag Number],Table8[Status],"-",0)="-"),
   "-")</f>
        <v>-</v>
      </c>
      <c r="I2601" s="88" t="str">
        <f>IF((_xlfn.XLOOKUP(B2601,[2]Sheet1!$A$2:$A$198,[2]Sheet1!$B$2:$B$198,"-",0)="Glade"),"Out","No")</f>
        <v>No</v>
      </c>
      <c r="J2601" s="94"/>
      <c r="K2601" s="95"/>
      <c r="L2601" s="95"/>
      <c r="M2601" s="95"/>
      <c r="N2601" s="96"/>
      <c r="O2601" s="89"/>
      <c r="R2601" t="b">
        <f t="shared" si="82"/>
        <v>0</v>
      </c>
    </row>
    <row r="2602" spans="1:18" ht="15" thickBot="1" x14ac:dyDescent="0.35">
      <c r="A2602" s="2" t="s">
        <v>2957</v>
      </c>
      <c r="B2602" s="2" t="s">
        <v>1145</v>
      </c>
      <c r="C2602" s="84">
        <f>IF(COUNTIF(Table8[Tag Number], A2602), 1, 0)</f>
        <v>0</v>
      </c>
      <c r="D2602" s="85">
        <f>IF(COUNTIF(Table9[Tag Number], A2602), 1, 0)</f>
        <v>0</v>
      </c>
      <c r="E2602" s="86">
        <f>IF(COUNTIF(Table10[Tag Number], A2602), 1, 0)</f>
        <v>0</v>
      </c>
      <c r="F2602" s="86">
        <f>IF(COUNTIF(Table11[Tag Number], A2602), 1, 0)</f>
        <v>0</v>
      </c>
      <c r="G2602" s="87">
        <f t="shared" si="83"/>
        <v>0</v>
      </c>
      <c r="H2602" s="88" t="str" cm="1">
        <f t="array" ref="H2602">_xlfn.IFS(OR(_xlfn.XLOOKUP(A2602,Table9[Tag Number],Table9[Status],"-",0)="Dead",
        _xlfn.XLOOKUP(A2602,Table10[Tag Number],Table10[Status],"-",0)="Dead",
        _xlfn.XLOOKUP(A2602,Table11[Tag Number],Table11[Status],"-",0)="Dead",
        _xlfn.XLOOKUP(A2602,Table8[Tag Number],Table8[Status],"-",0)="Dead"),"Dead",
     OR(_xlfn.XLOOKUP(A2602,Table11[Tag Number],Table11[Status],"-",0)="Alive",
        _xlfn.XLOOKUP(A2602,Table10[Tag Number],Table10[Status],"-",0)="Alive",
        _xlfn.XLOOKUP(A2602,Table9[Tag Number],Table9[Status],"-",0)="Alive",
        _xlfn.XLOOKUP(A2602,Table8[Tag Number],Table8[Status],"-",0)="Alive"),"Alive",
     OR(_xlfn.XLOOKUP(A2602,Table9[Tag Number],Table9[Status],"-",0)="-",
        _xlfn.XLOOKUP(A2602,Table10[Tag Number],Table10[Status],"-",0)="-",
        _xlfn.XLOOKUP(A2602,Table11[Tag Number],Table11[Status],"-",0)="-",
        _xlfn.XLOOKUP(A2602,Table8[Tag Number],Table8[Status],"-",0)="-"),
   "-")</f>
        <v>-</v>
      </c>
      <c r="I2602" s="88" t="str">
        <f>IF((_xlfn.XLOOKUP(B2602,[2]Sheet1!$A$2:$A$198,[2]Sheet1!$B$2:$B$198,"-",0)="Glade"),"Out","No")</f>
        <v>No</v>
      </c>
      <c r="J2602" s="94"/>
      <c r="K2602" s="95"/>
      <c r="L2602" s="95"/>
      <c r="M2602" s="95"/>
      <c r="N2602" s="96"/>
      <c r="O2602" s="89"/>
      <c r="R2602" t="b">
        <f t="shared" si="82"/>
        <v>0</v>
      </c>
    </row>
    <row r="2603" spans="1:18" ht="15" thickBot="1" x14ac:dyDescent="0.35">
      <c r="A2603" s="3" t="s">
        <v>2958</v>
      </c>
      <c r="B2603" s="3" t="s">
        <v>1145</v>
      </c>
      <c r="C2603" s="84">
        <f>IF(COUNTIF(Table8[Tag Number], A2603), 1, 0)</f>
        <v>0</v>
      </c>
      <c r="D2603" s="85">
        <f>IF(COUNTIF(Table9[Tag Number], A2603), 1, 0)</f>
        <v>0</v>
      </c>
      <c r="E2603" s="86">
        <f>IF(COUNTIF(Table10[Tag Number], A2603), 1, 0)</f>
        <v>0</v>
      </c>
      <c r="F2603" s="86">
        <f>IF(COUNTIF(Table11[Tag Number], A2603), 1, 0)</f>
        <v>0</v>
      </c>
      <c r="G2603" s="87">
        <f t="shared" si="83"/>
        <v>0</v>
      </c>
      <c r="H2603" s="88" t="str" cm="1">
        <f t="array" ref="H2603">_xlfn.IFS(OR(_xlfn.XLOOKUP(A2603,Table9[Tag Number],Table9[Status],"-",0)="Dead",
        _xlfn.XLOOKUP(A2603,Table10[Tag Number],Table10[Status],"-",0)="Dead",
        _xlfn.XLOOKUP(A2603,Table11[Tag Number],Table11[Status],"-",0)="Dead",
        _xlfn.XLOOKUP(A2603,Table8[Tag Number],Table8[Status],"-",0)="Dead"),"Dead",
     OR(_xlfn.XLOOKUP(A2603,Table11[Tag Number],Table11[Status],"-",0)="Alive",
        _xlfn.XLOOKUP(A2603,Table10[Tag Number],Table10[Status],"-",0)="Alive",
        _xlfn.XLOOKUP(A2603,Table9[Tag Number],Table9[Status],"-",0)="Alive",
        _xlfn.XLOOKUP(A2603,Table8[Tag Number],Table8[Status],"-",0)="Alive"),"Alive",
     OR(_xlfn.XLOOKUP(A2603,Table9[Tag Number],Table9[Status],"-",0)="-",
        _xlfn.XLOOKUP(A2603,Table10[Tag Number],Table10[Status],"-",0)="-",
        _xlfn.XLOOKUP(A2603,Table11[Tag Number],Table11[Status],"-",0)="-",
        _xlfn.XLOOKUP(A2603,Table8[Tag Number],Table8[Status],"-",0)="-"),
   "-")</f>
        <v>-</v>
      </c>
      <c r="I2603" s="88" t="str">
        <f>IF((_xlfn.XLOOKUP(B2603,[2]Sheet1!$A$2:$A$198,[2]Sheet1!$B$2:$B$198,"-",0)="Glade"),"Out","No")</f>
        <v>No</v>
      </c>
      <c r="J2603" s="94"/>
      <c r="K2603" s="95"/>
      <c r="L2603" s="95"/>
      <c r="M2603" s="95"/>
      <c r="N2603" s="96"/>
      <c r="O2603" s="89"/>
      <c r="R2603" t="b">
        <f t="shared" si="82"/>
        <v>0</v>
      </c>
    </row>
    <row r="2604" spans="1:18" ht="15" thickBot="1" x14ac:dyDescent="0.35">
      <c r="A2604" s="2" t="s">
        <v>683</v>
      </c>
      <c r="B2604" s="2" t="s">
        <v>1145</v>
      </c>
      <c r="C2604" s="84">
        <f>IF(COUNTIF(Table8[Tag Number], A2604), 1, 0)</f>
        <v>1</v>
      </c>
      <c r="D2604" s="85">
        <f>IF(COUNTIF(Table9[Tag Number], A2604), 1, 0)</f>
        <v>0</v>
      </c>
      <c r="E2604" s="86">
        <f>IF(COUNTIF(Table10[Tag Number], A2604), 1, 0)</f>
        <v>0</v>
      </c>
      <c r="F2604" s="86">
        <f>IF(COUNTIF(Table11[Tag Number], A2604), 1, 0)</f>
        <v>0</v>
      </c>
      <c r="G2604" s="87">
        <f t="shared" si="83"/>
        <v>1</v>
      </c>
      <c r="H2604" s="88" t="str" cm="1">
        <f t="array" ref="H2604">_xlfn.IFS(OR(_xlfn.XLOOKUP(A2604,Table9[Tag Number],Table9[Status],"-",0)="Dead",
        _xlfn.XLOOKUP(A2604,Table10[Tag Number],Table10[Status],"-",0)="Dead",
        _xlfn.XLOOKUP(A2604,Table11[Tag Number],Table11[Status],"-",0)="Dead",
        _xlfn.XLOOKUP(A2604,Table8[Tag Number],Table8[Status],"-",0)="Dead"),"Dead",
     OR(_xlfn.XLOOKUP(A2604,Table11[Tag Number],Table11[Status],"-",0)="Alive",
        _xlfn.XLOOKUP(A2604,Table10[Tag Number],Table10[Status],"-",0)="Alive",
        _xlfn.XLOOKUP(A2604,Table9[Tag Number],Table9[Status],"-",0)="Alive",
        _xlfn.XLOOKUP(A2604,Table8[Tag Number],Table8[Status],"-",0)="Alive"),"Alive",
     OR(_xlfn.XLOOKUP(A2604,Table9[Tag Number],Table9[Status],"-",0)="-",
        _xlfn.XLOOKUP(A2604,Table10[Tag Number],Table10[Status],"-",0)="-",
        _xlfn.XLOOKUP(A2604,Table11[Tag Number],Table11[Status],"-",0)="-",
        _xlfn.XLOOKUP(A2604,Table8[Tag Number],Table8[Status],"-",0)="-"),
   "-")</f>
        <v>Alive</v>
      </c>
      <c r="I2604" s="88" t="str">
        <f>IF((_xlfn.XLOOKUP(B2604,[2]Sheet1!$A$2:$A$198,[2]Sheet1!$B$2:$B$198,"-",0)="Glade"),"Out","No")</f>
        <v>No</v>
      </c>
      <c r="J2604" s="94"/>
      <c r="K2604" s="95"/>
      <c r="L2604" s="95"/>
      <c r="M2604" s="95"/>
      <c r="N2604" s="96"/>
      <c r="O2604" s="89"/>
      <c r="R2604" t="b">
        <f t="shared" si="82"/>
        <v>0</v>
      </c>
    </row>
    <row r="2605" spans="1:18" ht="15" thickBot="1" x14ac:dyDescent="0.35">
      <c r="A2605" s="3" t="s">
        <v>2959</v>
      </c>
      <c r="B2605" s="3" t="s">
        <v>1145</v>
      </c>
      <c r="C2605" s="84">
        <f>IF(COUNTIF(Table8[Tag Number], A2605), 1, 0)</f>
        <v>0</v>
      </c>
      <c r="D2605" s="85">
        <f>IF(COUNTIF(Table9[Tag Number], A2605), 1, 0)</f>
        <v>0</v>
      </c>
      <c r="E2605" s="86">
        <f>IF(COUNTIF(Table10[Tag Number], A2605), 1, 0)</f>
        <v>0</v>
      </c>
      <c r="F2605" s="86">
        <f>IF(COUNTIF(Table11[Tag Number], A2605), 1, 0)</f>
        <v>0</v>
      </c>
      <c r="G2605" s="87">
        <f t="shared" si="83"/>
        <v>0</v>
      </c>
      <c r="H2605" s="88" t="str" cm="1">
        <f t="array" ref="H2605">_xlfn.IFS(OR(_xlfn.XLOOKUP(A2605,Table9[Tag Number],Table9[Status],"-",0)="Dead",
        _xlfn.XLOOKUP(A2605,Table10[Tag Number],Table10[Status],"-",0)="Dead",
        _xlfn.XLOOKUP(A2605,Table11[Tag Number],Table11[Status],"-",0)="Dead",
        _xlfn.XLOOKUP(A2605,Table8[Tag Number],Table8[Status],"-",0)="Dead"),"Dead",
     OR(_xlfn.XLOOKUP(A2605,Table11[Tag Number],Table11[Status],"-",0)="Alive",
        _xlfn.XLOOKUP(A2605,Table10[Tag Number],Table10[Status],"-",0)="Alive",
        _xlfn.XLOOKUP(A2605,Table9[Tag Number],Table9[Status],"-",0)="Alive",
        _xlfn.XLOOKUP(A2605,Table8[Tag Number],Table8[Status],"-",0)="Alive"),"Alive",
     OR(_xlfn.XLOOKUP(A2605,Table9[Tag Number],Table9[Status],"-",0)="-",
        _xlfn.XLOOKUP(A2605,Table10[Tag Number],Table10[Status],"-",0)="-",
        _xlfn.XLOOKUP(A2605,Table11[Tag Number],Table11[Status],"-",0)="-",
        _xlfn.XLOOKUP(A2605,Table8[Tag Number],Table8[Status],"-",0)="-"),
   "-")</f>
        <v>-</v>
      </c>
      <c r="I2605" s="88" t="str">
        <f>IF((_xlfn.XLOOKUP(B2605,[2]Sheet1!$A$2:$A$198,[2]Sheet1!$B$2:$B$198,"-",0)="Glade"),"Out","No")</f>
        <v>No</v>
      </c>
      <c r="J2605" s="94"/>
      <c r="K2605" s="95"/>
      <c r="L2605" s="95"/>
      <c r="M2605" s="95"/>
      <c r="N2605" s="96"/>
      <c r="O2605" s="89"/>
      <c r="R2605" t="b">
        <f t="shared" si="82"/>
        <v>0</v>
      </c>
    </row>
    <row r="2606" spans="1:18" ht="15" thickBot="1" x14ac:dyDescent="0.35">
      <c r="A2606" s="2" t="s">
        <v>2960</v>
      </c>
      <c r="B2606" s="2" t="s">
        <v>1145</v>
      </c>
      <c r="C2606" s="84">
        <f>IF(COUNTIF(Table8[Tag Number], A2606), 1, 0)</f>
        <v>0</v>
      </c>
      <c r="D2606" s="85">
        <f>IF(COUNTIF(Table9[Tag Number], A2606), 1, 0)</f>
        <v>0</v>
      </c>
      <c r="E2606" s="86">
        <f>IF(COUNTIF(Table10[Tag Number], A2606), 1, 0)</f>
        <v>0</v>
      </c>
      <c r="F2606" s="86">
        <f>IF(COUNTIF(Table11[Tag Number], A2606), 1, 0)</f>
        <v>0</v>
      </c>
      <c r="G2606" s="87">
        <f t="shared" si="83"/>
        <v>0</v>
      </c>
      <c r="H2606" s="88" t="str" cm="1">
        <f t="array" ref="H2606">_xlfn.IFS(OR(_xlfn.XLOOKUP(A2606,Table9[Tag Number],Table9[Status],"-",0)="Dead",
        _xlfn.XLOOKUP(A2606,Table10[Tag Number],Table10[Status],"-",0)="Dead",
        _xlfn.XLOOKUP(A2606,Table11[Tag Number],Table11[Status],"-",0)="Dead",
        _xlfn.XLOOKUP(A2606,Table8[Tag Number],Table8[Status],"-",0)="Dead"),"Dead",
     OR(_xlfn.XLOOKUP(A2606,Table11[Tag Number],Table11[Status],"-",0)="Alive",
        _xlfn.XLOOKUP(A2606,Table10[Tag Number],Table10[Status],"-",0)="Alive",
        _xlfn.XLOOKUP(A2606,Table9[Tag Number],Table9[Status],"-",0)="Alive",
        _xlfn.XLOOKUP(A2606,Table8[Tag Number],Table8[Status],"-",0)="Alive"),"Alive",
     OR(_xlfn.XLOOKUP(A2606,Table9[Tag Number],Table9[Status],"-",0)="-",
        _xlfn.XLOOKUP(A2606,Table10[Tag Number],Table10[Status],"-",0)="-",
        _xlfn.XLOOKUP(A2606,Table11[Tag Number],Table11[Status],"-",0)="-",
        _xlfn.XLOOKUP(A2606,Table8[Tag Number],Table8[Status],"-",0)="-"),
   "-")</f>
        <v>-</v>
      </c>
      <c r="I2606" s="88" t="str">
        <f>IF((_xlfn.XLOOKUP(B2606,[2]Sheet1!$A$2:$A$198,[2]Sheet1!$B$2:$B$198,"-",0)="Glade"),"Out","No")</f>
        <v>No</v>
      </c>
      <c r="J2606" s="94"/>
      <c r="K2606" s="95"/>
      <c r="L2606" s="95"/>
      <c r="M2606" s="95"/>
      <c r="N2606" s="96"/>
      <c r="O2606" s="89"/>
      <c r="R2606" t="b">
        <f t="shared" si="82"/>
        <v>0</v>
      </c>
    </row>
    <row r="2607" spans="1:18" ht="15" thickBot="1" x14ac:dyDescent="0.35">
      <c r="A2607" s="3" t="s">
        <v>2961</v>
      </c>
      <c r="B2607" s="3" t="s">
        <v>1145</v>
      </c>
      <c r="C2607" s="84">
        <f>IF(COUNTIF(Table8[Tag Number], A2607), 1, 0)</f>
        <v>0</v>
      </c>
      <c r="D2607" s="85">
        <f>IF(COUNTIF(Table9[Tag Number], A2607), 1, 0)</f>
        <v>0</v>
      </c>
      <c r="E2607" s="86">
        <f>IF(COUNTIF(Table10[Tag Number], A2607), 1, 0)</f>
        <v>0</v>
      </c>
      <c r="F2607" s="86">
        <f>IF(COUNTIF(Table11[Tag Number], A2607), 1, 0)</f>
        <v>0</v>
      </c>
      <c r="G2607" s="87">
        <f t="shared" si="83"/>
        <v>0</v>
      </c>
      <c r="H2607" s="88" t="str" cm="1">
        <f t="array" ref="H2607">_xlfn.IFS(OR(_xlfn.XLOOKUP(A2607,Table9[Tag Number],Table9[Status],"-",0)="Dead",
        _xlfn.XLOOKUP(A2607,Table10[Tag Number],Table10[Status],"-",0)="Dead",
        _xlfn.XLOOKUP(A2607,Table11[Tag Number],Table11[Status],"-",0)="Dead",
        _xlfn.XLOOKUP(A2607,Table8[Tag Number],Table8[Status],"-",0)="Dead"),"Dead",
     OR(_xlfn.XLOOKUP(A2607,Table11[Tag Number],Table11[Status],"-",0)="Alive",
        _xlfn.XLOOKUP(A2607,Table10[Tag Number],Table10[Status],"-",0)="Alive",
        _xlfn.XLOOKUP(A2607,Table9[Tag Number],Table9[Status],"-",0)="Alive",
        _xlfn.XLOOKUP(A2607,Table8[Tag Number],Table8[Status],"-",0)="Alive"),"Alive",
     OR(_xlfn.XLOOKUP(A2607,Table9[Tag Number],Table9[Status],"-",0)="-",
        _xlfn.XLOOKUP(A2607,Table10[Tag Number],Table10[Status],"-",0)="-",
        _xlfn.XLOOKUP(A2607,Table11[Tag Number],Table11[Status],"-",0)="-",
        _xlfn.XLOOKUP(A2607,Table8[Tag Number],Table8[Status],"-",0)="-"),
   "-")</f>
        <v>-</v>
      </c>
      <c r="I2607" s="88" t="str">
        <f>IF((_xlfn.XLOOKUP(B2607,[2]Sheet1!$A$2:$A$198,[2]Sheet1!$B$2:$B$198,"-",0)="Glade"),"Out","No")</f>
        <v>No</v>
      </c>
      <c r="J2607" s="94"/>
      <c r="K2607" s="95"/>
      <c r="L2607" s="95"/>
      <c r="M2607" s="95"/>
      <c r="N2607" s="96"/>
      <c r="O2607" s="89"/>
      <c r="R2607" t="b">
        <f t="shared" si="82"/>
        <v>0</v>
      </c>
    </row>
    <row r="2608" spans="1:18" ht="15" thickBot="1" x14ac:dyDescent="0.35">
      <c r="A2608" s="2" t="s">
        <v>2962</v>
      </c>
      <c r="B2608" s="2" t="s">
        <v>1145</v>
      </c>
      <c r="C2608" s="84">
        <f>IF(COUNTIF(Table8[Tag Number], A2608), 1, 0)</f>
        <v>0</v>
      </c>
      <c r="D2608" s="85">
        <f>IF(COUNTIF(Table9[Tag Number], A2608), 1, 0)</f>
        <v>0</v>
      </c>
      <c r="E2608" s="86">
        <f>IF(COUNTIF(Table10[Tag Number], A2608), 1, 0)</f>
        <v>0</v>
      </c>
      <c r="F2608" s="86">
        <f>IF(COUNTIF(Table11[Tag Number], A2608), 1, 0)</f>
        <v>0</v>
      </c>
      <c r="G2608" s="87">
        <f t="shared" si="83"/>
        <v>0</v>
      </c>
      <c r="H2608" s="88" t="str" cm="1">
        <f t="array" ref="H2608">_xlfn.IFS(OR(_xlfn.XLOOKUP(A2608,Table9[Tag Number],Table9[Status],"-",0)="Dead",
        _xlfn.XLOOKUP(A2608,Table10[Tag Number],Table10[Status],"-",0)="Dead",
        _xlfn.XLOOKUP(A2608,Table11[Tag Number],Table11[Status],"-",0)="Dead",
        _xlfn.XLOOKUP(A2608,Table8[Tag Number],Table8[Status],"-",0)="Dead"),"Dead",
     OR(_xlfn.XLOOKUP(A2608,Table11[Tag Number],Table11[Status],"-",0)="Alive",
        _xlfn.XLOOKUP(A2608,Table10[Tag Number],Table10[Status],"-",0)="Alive",
        _xlfn.XLOOKUP(A2608,Table9[Tag Number],Table9[Status],"-",0)="Alive",
        _xlfn.XLOOKUP(A2608,Table8[Tag Number],Table8[Status],"-",0)="Alive"),"Alive",
     OR(_xlfn.XLOOKUP(A2608,Table9[Tag Number],Table9[Status],"-",0)="-",
        _xlfn.XLOOKUP(A2608,Table10[Tag Number],Table10[Status],"-",0)="-",
        _xlfn.XLOOKUP(A2608,Table11[Tag Number],Table11[Status],"-",0)="-",
        _xlfn.XLOOKUP(A2608,Table8[Tag Number],Table8[Status],"-",0)="-"),
   "-")</f>
        <v>-</v>
      </c>
      <c r="I2608" s="88" t="str">
        <f>IF((_xlfn.XLOOKUP(B2608,[2]Sheet1!$A$2:$A$198,[2]Sheet1!$B$2:$B$198,"-",0)="Glade"),"Out","No")</f>
        <v>No</v>
      </c>
      <c r="J2608" s="94"/>
      <c r="K2608" s="95"/>
      <c r="L2608" s="95"/>
      <c r="M2608" s="95"/>
      <c r="N2608" s="96"/>
      <c r="O2608" s="89"/>
      <c r="R2608" t="b">
        <f t="shared" si="82"/>
        <v>0</v>
      </c>
    </row>
    <row r="2609" spans="1:18" ht="15" thickBot="1" x14ac:dyDescent="0.35">
      <c r="A2609" s="3" t="s">
        <v>2963</v>
      </c>
      <c r="B2609" s="3" t="s">
        <v>1145</v>
      </c>
      <c r="C2609" s="84">
        <f>IF(COUNTIF(Table8[Tag Number], A2609), 1, 0)</f>
        <v>0</v>
      </c>
      <c r="D2609" s="85">
        <f>IF(COUNTIF(Table9[Tag Number], A2609), 1, 0)</f>
        <v>0</v>
      </c>
      <c r="E2609" s="86">
        <f>IF(COUNTIF(Table10[Tag Number], A2609), 1, 0)</f>
        <v>0</v>
      </c>
      <c r="F2609" s="86">
        <f>IF(COUNTIF(Table11[Tag Number], A2609), 1, 0)</f>
        <v>0</v>
      </c>
      <c r="G2609" s="87">
        <f t="shared" si="83"/>
        <v>0</v>
      </c>
      <c r="H2609" s="88" t="str" cm="1">
        <f t="array" ref="H2609">_xlfn.IFS(OR(_xlfn.XLOOKUP(A2609,Table9[Tag Number],Table9[Status],"-",0)="Dead",
        _xlfn.XLOOKUP(A2609,Table10[Tag Number],Table10[Status],"-",0)="Dead",
        _xlfn.XLOOKUP(A2609,Table11[Tag Number],Table11[Status],"-",0)="Dead",
        _xlfn.XLOOKUP(A2609,Table8[Tag Number],Table8[Status],"-",0)="Dead"),"Dead",
     OR(_xlfn.XLOOKUP(A2609,Table11[Tag Number],Table11[Status],"-",0)="Alive",
        _xlfn.XLOOKUP(A2609,Table10[Tag Number],Table10[Status],"-",0)="Alive",
        _xlfn.XLOOKUP(A2609,Table9[Tag Number],Table9[Status],"-",0)="Alive",
        _xlfn.XLOOKUP(A2609,Table8[Tag Number],Table8[Status],"-",0)="Alive"),"Alive",
     OR(_xlfn.XLOOKUP(A2609,Table9[Tag Number],Table9[Status],"-",0)="-",
        _xlfn.XLOOKUP(A2609,Table10[Tag Number],Table10[Status],"-",0)="-",
        _xlfn.XLOOKUP(A2609,Table11[Tag Number],Table11[Status],"-",0)="-",
        _xlfn.XLOOKUP(A2609,Table8[Tag Number],Table8[Status],"-",0)="-"),
   "-")</f>
        <v>-</v>
      </c>
      <c r="I2609" s="88" t="str">
        <f>IF((_xlfn.XLOOKUP(B2609,[2]Sheet1!$A$2:$A$198,[2]Sheet1!$B$2:$B$198,"-",0)="Glade"),"Out","No")</f>
        <v>No</v>
      </c>
      <c r="J2609" s="94"/>
      <c r="K2609" s="95"/>
      <c r="L2609" s="95"/>
      <c r="M2609" s="95"/>
      <c r="N2609" s="96"/>
      <c r="O2609" s="89"/>
      <c r="R2609" t="b">
        <f t="shared" si="82"/>
        <v>0</v>
      </c>
    </row>
    <row r="2610" spans="1:18" ht="15" thickBot="1" x14ac:dyDescent="0.35">
      <c r="A2610" s="2" t="s">
        <v>2964</v>
      </c>
      <c r="B2610" s="2" t="s">
        <v>1145</v>
      </c>
      <c r="C2610" s="84">
        <f>IF(COUNTIF(Table8[Tag Number], A2610), 1, 0)</f>
        <v>0</v>
      </c>
      <c r="D2610" s="85">
        <f>IF(COUNTIF(Table9[Tag Number], A2610), 1, 0)</f>
        <v>0</v>
      </c>
      <c r="E2610" s="86">
        <f>IF(COUNTIF(Table10[Tag Number], A2610), 1, 0)</f>
        <v>0</v>
      </c>
      <c r="F2610" s="86">
        <f>IF(COUNTIF(Table11[Tag Number], A2610), 1, 0)</f>
        <v>0</v>
      </c>
      <c r="G2610" s="87">
        <f t="shared" si="83"/>
        <v>0</v>
      </c>
      <c r="H2610" s="88" t="str" cm="1">
        <f t="array" ref="H2610">_xlfn.IFS(OR(_xlfn.XLOOKUP(A2610,Table9[Tag Number],Table9[Status],"-",0)="Dead",
        _xlfn.XLOOKUP(A2610,Table10[Tag Number],Table10[Status],"-",0)="Dead",
        _xlfn.XLOOKUP(A2610,Table11[Tag Number],Table11[Status],"-",0)="Dead",
        _xlfn.XLOOKUP(A2610,Table8[Tag Number],Table8[Status],"-",0)="Dead"),"Dead",
     OR(_xlfn.XLOOKUP(A2610,Table11[Tag Number],Table11[Status],"-",0)="Alive",
        _xlfn.XLOOKUP(A2610,Table10[Tag Number],Table10[Status],"-",0)="Alive",
        _xlfn.XLOOKUP(A2610,Table9[Tag Number],Table9[Status],"-",0)="Alive",
        _xlfn.XLOOKUP(A2610,Table8[Tag Number],Table8[Status],"-",0)="Alive"),"Alive",
     OR(_xlfn.XLOOKUP(A2610,Table9[Tag Number],Table9[Status],"-",0)="-",
        _xlfn.XLOOKUP(A2610,Table10[Tag Number],Table10[Status],"-",0)="-",
        _xlfn.XLOOKUP(A2610,Table11[Tag Number],Table11[Status],"-",0)="-",
        _xlfn.XLOOKUP(A2610,Table8[Tag Number],Table8[Status],"-",0)="-"),
   "-")</f>
        <v>-</v>
      </c>
      <c r="I2610" s="88" t="str">
        <f>IF((_xlfn.XLOOKUP(B2610,[2]Sheet1!$A$2:$A$198,[2]Sheet1!$B$2:$B$198,"-",0)="Glade"),"Out","No")</f>
        <v>No</v>
      </c>
      <c r="J2610" s="94"/>
      <c r="K2610" s="95"/>
      <c r="L2610" s="95"/>
      <c r="M2610" s="95"/>
      <c r="N2610" s="96"/>
      <c r="O2610" s="89"/>
      <c r="R2610" t="b">
        <f t="shared" si="82"/>
        <v>0</v>
      </c>
    </row>
    <row r="2611" spans="1:18" ht="15" thickBot="1" x14ac:dyDescent="0.35">
      <c r="A2611" s="3" t="s">
        <v>2965</v>
      </c>
      <c r="B2611" s="3" t="s">
        <v>1145</v>
      </c>
      <c r="C2611" s="84">
        <f>IF(COUNTIF(Table8[Tag Number], A2611), 1, 0)</f>
        <v>0</v>
      </c>
      <c r="D2611" s="85">
        <f>IF(COUNTIF(Table9[Tag Number], A2611), 1, 0)</f>
        <v>0</v>
      </c>
      <c r="E2611" s="86">
        <f>IF(COUNTIF(Table10[Tag Number], A2611), 1, 0)</f>
        <v>0</v>
      </c>
      <c r="F2611" s="86">
        <f>IF(COUNTIF(Table11[Tag Number], A2611), 1, 0)</f>
        <v>0</v>
      </c>
      <c r="G2611" s="87">
        <f t="shared" si="83"/>
        <v>0</v>
      </c>
      <c r="H2611" s="88" t="str" cm="1">
        <f t="array" ref="H2611">_xlfn.IFS(OR(_xlfn.XLOOKUP(A2611,Table9[Tag Number],Table9[Status],"-",0)="Dead",
        _xlfn.XLOOKUP(A2611,Table10[Tag Number],Table10[Status],"-",0)="Dead",
        _xlfn.XLOOKUP(A2611,Table11[Tag Number],Table11[Status],"-",0)="Dead",
        _xlfn.XLOOKUP(A2611,Table8[Tag Number],Table8[Status],"-",0)="Dead"),"Dead",
     OR(_xlfn.XLOOKUP(A2611,Table11[Tag Number],Table11[Status],"-",0)="Alive",
        _xlfn.XLOOKUP(A2611,Table10[Tag Number],Table10[Status],"-",0)="Alive",
        _xlfn.XLOOKUP(A2611,Table9[Tag Number],Table9[Status],"-",0)="Alive",
        _xlfn.XLOOKUP(A2611,Table8[Tag Number],Table8[Status],"-",0)="Alive"),"Alive",
     OR(_xlfn.XLOOKUP(A2611,Table9[Tag Number],Table9[Status],"-",0)="-",
        _xlfn.XLOOKUP(A2611,Table10[Tag Number],Table10[Status],"-",0)="-",
        _xlfn.XLOOKUP(A2611,Table11[Tag Number],Table11[Status],"-",0)="-",
        _xlfn.XLOOKUP(A2611,Table8[Tag Number],Table8[Status],"-",0)="-"),
   "-")</f>
        <v>-</v>
      </c>
      <c r="I2611" s="88" t="str">
        <f>IF((_xlfn.XLOOKUP(B2611,[2]Sheet1!$A$2:$A$198,[2]Sheet1!$B$2:$B$198,"-",0)="Glade"),"Out","No")</f>
        <v>No</v>
      </c>
      <c r="J2611" s="94"/>
      <c r="K2611" s="95"/>
      <c r="L2611" s="95"/>
      <c r="M2611" s="95"/>
      <c r="N2611" s="96"/>
      <c r="O2611" s="89"/>
      <c r="R2611" t="b">
        <f t="shared" si="82"/>
        <v>0</v>
      </c>
    </row>
    <row r="2612" spans="1:18" ht="15" thickBot="1" x14ac:dyDescent="0.35">
      <c r="A2612" s="2" t="s">
        <v>2966</v>
      </c>
      <c r="B2612" s="2" t="s">
        <v>1145</v>
      </c>
      <c r="C2612" s="84">
        <f>IF(COUNTIF(Table8[Tag Number], A2612), 1, 0)</f>
        <v>0</v>
      </c>
      <c r="D2612" s="85">
        <f>IF(COUNTIF(Table9[Tag Number], A2612), 1, 0)</f>
        <v>0</v>
      </c>
      <c r="E2612" s="86">
        <f>IF(COUNTIF(Table10[Tag Number], A2612), 1, 0)</f>
        <v>0</v>
      </c>
      <c r="F2612" s="86">
        <f>IF(COUNTIF(Table11[Tag Number], A2612), 1, 0)</f>
        <v>0</v>
      </c>
      <c r="G2612" s="87">
        <f t="shared" si="83"/>
        <v>0</v>
      </c>
      <c r="H2612" s="88" t="str" cm="1">
        <f t="array" ref="H2612">_xlfn.IFS(OR(_xlfn.XLOOKUP(A2612,Table9[Tag Number],Table9[Status],"-",0)="Dead",
        _xlfn.XLOOKUP(A2612,Table10[Tag Number],Table10[Status],"-",0)="Dead",
        _xlfn.XLOOKUP(A2612,Table11[Tag Number],Table11[Status],"-",0)="Dead",
        _xlfn.XLOOKUP(A2612,Table8[Tag Number],Table8[Status],"-",0)="Dead"),"Dead",
     OR(_xlfn.XLOOKUP(A2612,Table11[Tag Number],Table11[Status],"-",0)="Alive",
        _xlfn.XLOOKUP(A2612,Table10[Tag Number],Table10[Status],"-",0)="Alive",
        _xlfn.XLOOKUP(A2612,Table9[Tag Number],Table9[Status],"-",0)="Alive",
        _xlfn.XLOOKUP(A2612,Table8[Tag Number],Table8[Status],"-",0)="Alive"),"Alive",
     OR(_xlfn.XLOOKUP(A2612,Table9[Tag Number],Table9[Status],"-",0)="-",
        _xlfn.XLOOKUP(A2612,Table10[Tag Number],Table10[Status],"-",0)="-",
        _xlfn.XLOOKUP(A2612,Table11[Tag Number],Table11[Status],"-",0)="-",
        _xlfn.XLOOKUP(A2612,Table8[Tag Number],Table8[Status],"-",0)="-"),
   "-")</f>
        <v>-</v>
      </c>
      <c r="I2612" s="88" t="str">
        <f>IF((_xlfn.XLOOKUP(B2612,[2]Sheet1!$A$2:$A$198,[2]Sheet1!$B$2:$B$198,"-",0)="Glade"),"Out","No")</f>
        <v>No</v>
      </c>
      <c r="J2612" s="94"/>
      <c r="K2612" s="95"/>
      <c r="L2612" s="95"/>
      <c r="M2612" s="95"/>
      <c r="N2612" s="96"/>
      <c r="O2612" s="89"/>
      <c r="R2612" t="b">
        <f t="shared" si="82"/>
        <v>0</v>
      </c>
    </row>
    <row r="2613" spans="1:18" ht="15" thickBot="1" x14ac:dyDescent="0.35">
      <c r="A2613" s="3" t="s">
        <v>2967</v>
      </c>
      <c r="B2613" s="3" t="s">
        <v>1145</v>
      </c>
      <c r="C2613" s="84">
        <f>IF(COUNTIF(Table8[Tag Number], A2613), 1, 0)</f>
        <v>0</v>
      </c>
      <c r="D2613" s="85">
        <f>IF(COUNTIF(Table9[Tag Number], A2613), 1, 0)</f>
        <v>0</v>
      </c>
      <c r="E2613" s="86">
        <f>IF(COUNTIF(Table10[Tag Number], A2613), 1, 0)</f>
        <v>0</v>
      </c>
      <c r="F2613" s="86">
        <f>IF(COUNTIF(Table11[Tag Number], A2613), 1, 0)</f>
        <v>0</v>
      </c>
      <c r="G2613" s="87">
        <f t="shared" si="83"/>
        <v>0</v>
      </c>
      <c r="H2613" s="88" t="str" cm="1">
        <f t="array" ref="H2613">_xlfn.IFS(OR(_xlfn.XLOOKUP(A2613,Table9[Tag Number],Table9[Status],"-",0)="Dead",
        _xlfn.XLOOKUP(A2613,Table10[Tag Number],Table10[Status],"-",0)="Dead",
        _xlfn.XLOOKUP(A2613,Table11[Tag Number],Table11[Status],"-",0)="Dead",
        _xlfn.XLOOKUP(A2613,Table8[Tag Number],Table8[Status],"-",0)="Dead"),"Dead",
     OR(_xlfn.XLOOKUP(A2613,Table11[Tag Number],Table11[Status],"-",0)="Alive",
        _xlfn.XLOOKUP(A2613,Table10[Tag Number],Table10[Status],"-",0)="Alive",
        _xlfn.XLOOKUP(A2613,Table9[Tag Number],Table9[Status],"-",0)="Alive",
        _xlfn.XLOOKUP(A2613,Table8[Tag Number],Table8[Status],"-",0)="Alive"),"Alive",
     OR(_xlfn.XLOOKUP(A2613,Table9[Tag Number],Table9[Status],"-",0)="-",
        _xlfn.XLOOKUP(A2613,Table10[Tag Number],Table10[Status],"-",0)="-",
        _xlfn.XLOOKUP(A2613,Table11[Tag Number],Table11[Status],"-",0)="-",
        _xlfn.XLOOKUP(A2613,Table8[Tag Number],Table8[Status],"-",0)="-"),
   "-")</f>
        <v>-</v>
      </c>
      <c r="I2613" s="88" t="str">
        <f>IF((_xlfn.XLOOKUP(B2613,[2]Sheet1!$A$2:$A$198,[2]Sheet1!$B$2:$B$198,"-",0)="Glade"),"Out","No")</f>
        <v>No</v>
      </c>
      <c r="J2613" s="94"/>
      <c r="K2613" s="95"/>
      <c r="L2613" s="95"/>
      <c r="M2613" s="95"/>
      <c r="N2613" s="96"/>
      <c r="O2613" s="89"/>
      <c r="R2613" t="b">
        <f t="shared" si="82"/>
        <v>0</v>
      </c>
    </row>
    <row r="2614" spans="1:18" ht="15" thickBot="1" x14ac:dyDescent="0.35">
      <c r="A2614" s="2" t="s">
        <v>2968</v>
      </c>
      <c r="B2614" s="2" t="s">
        <v>1145</v>
      </c>
      <c r="C2614" s="84">
        <f>IF(COUNTIF(Table8[Tag Number], A2614), 1, 0)</f>
        <v>0</v>
      </c>
      <c r="D2614" s="85">
        <f>IF(COUNTIF(Table9[Tag Number], A2614), 1, 0)</f>
        <v>0</v>
      </c>
      <c r="E2614" s="86">
        <f>IF(COUNTIF(Table10[Tag Number], A2614), 1, 0)</f>
        <v>0</v>
      </c>
      <c r="F2614" s="86">
        <f>IF(COUNTIF(Table11[Tag Number], A2614), 1, 0)</f>
        <v>0</v>
      </c>
      <c r="G2614" s="87">
        <f t="shared" si="83"/>
        <v>0</v>
      </c>
      <c r="H2614" s="88" t="str" cm="1">
        <f t="array" ref="H2614">_xlfn.IFS(OR(_xlfn.XLOOKUP(A2614,Table9[Tag Number],Table9[Status],"-",0)="Dead",
        _xlfn.XLOOKUP(A2614,Table10[Tag Number],Table10[Status],"-",0)="Dead",
        _xlfn.XLOOKUP(A2614,Table11[Tag Number],Table11[Status],"-",0)="Dead",
        _xlfn.XLOOKUP(A2614,Table8[Tag Number],Table8[Status],"-",0)="Dead"),"Dead",
     OR(_xlfn.XLOOKUP(A2614,Table11[Tag Number],Table11[Status],"-",0)="Alive",
        _xlfn.XLOOKUP(A2614,Table10[Tag Number],Table10[Status],"-",0)="Alive",
        _xlfn.XLOOKUP(A2614,Table9[Tag Number],Table9[Status],"-",0)="Alive",
        _xlfn.XLOOKUP(A2614,Table8[Tag Number],Table8[Status],"-",0)="Alive"),"Alive",
     OR(_xlfn.XLOOKUP(A2614,Table9[Tag Number],Table9[Status],"-",0)="-",
        _xlfn.XLOOKUP(A2614,Table10[Tag Number],Table10[Status],"-",0)="-",
        _xlfn.XLOOKUP(A2614,Table11[Tag Number],Table11[Status],"-",0)="-",
        _xlfn.XLOOKUP(A2614,Table8[Tag Number],Table8[Status],"-",0)="-"),
   "-")</f>
        <v>-</v>
      </c>
      <c r="I2614" s="88" t="str">
        <f>IF((_xlfn.XLOOKUP(B2614,[2]Sheet1!$A$2:$A$198,[2]Sheet1!$B$2:$B$198,"-",0)="Glade"),"Out","No")</f>
        <v>No</v>
      </c>
      <c r="J2614" s="94"/>
      <c r="K2614" s="95"/>
      <c r="L2614" s="95"/>
      <c r="M2614" s="95"/>
      <c r="N2614" s="96"/>
      <c r="O2614" s="89"/>
      <c r="R2614" t="b">
        <f t="shared" si="82"/>
        <v>0</v>
      </c>
    </row>
    <row r="2615" spans="1:18" ht="15" thickBot="1" x14ac:dyDescent="0.35">
      <c r="A2615" s="3" t="s">
        <v>2969</v>
      </c>
      <c r="B2615" s="3" t="s">
        <v>1145</v>
      </c>
      <c r="C2615" s="84">
        <f>IF(COUNTIF(Table8[Tag Number], A2615), 1, 0)</f>
        <v>0</v>
      </c>
      <c r="D2615" s="85">
        <f>IF(COUNTIF(Table9[Tag Number], A2615), 1, 0)</f>
        <v>0</v>
      </c>
      <c r="E2615" s="86">
        <f>IF(COUNTIF(Table10[Tag Number], A2615), 1, 0)</f>
        <v>0</v>
      </c>
      <c r="F2615" s="86">
        <f>IF(COUNTIF(Table11[Tag Number], A2615), 1, 0)</f>
        <v>0</v>
      </c>
      <c r="G2615" s="87">
        <f t="shared" si="83"/>
        <v>0</v>
      </c>
      <c r="H2615" s="88" t="str" cm="1">
        <f t="array" ref="H2615">_xlfn.IFS(OR(_xlfn.XLOOKUP(A2615,Table9[Tag Number],Table9[Status],"-",0)="Dead",
        _xlfn.XLOOKUP(A2615,Table10[Tag Number],Table10[Status],"-",0)="Dead",
        _xlfn.XLOOKUP(A2615,Table11[Tag Number],Table11[Status],"-",0)="Dead",
        _xlfn.XLOOKUP(A2615,Table8[Tag Number],Table8[Status],"-",0)="Dead"),"Dead",
     OR(_xlfn.XLOOKUP(A2615,Table11[Tag Number],Table11[Status],"-",0)="Alive",
        _xlfn.XLOOKUP(A2615,Table10[Tag Number],Table10[Status],"-",0)="Alive",
        _xlfn.XLOOKUP(A2615,Table9[Tag Number],Table9[Status],"-",0)="Alive",
        _xlfn.XLOOKUP(A2615,Table8[Tag Number],Table8[Status],"-",0)="Alive"),"Alive",
     OR(_xlfn.XLOOKUP(A2615,Table9[Tag Number],Table9[Status],"-",0)="-",
        _xlfn.XLOOKUP(A2615,Table10[Tag Number],Table10[Status],"-",0)="-",
        _xlfn.XLOOKUP(A2615,Table11[Tag Number],Table11[Status],"-",0)="-",
        _xlfn.XLOOKUP(A2615,Table8[Tag Number],Table8[Status],"-",0)="-"),
   "-")</f>
        <v>-</v>
      </c>
      <c r="I2615" s="88" t="str">
        <f>IF((_xlfn.XLOOKUP(B2615,[2]Sheet1!$A$2:$A$198,[2]Sheet1!$B$2:$B$198,"-",0)="Glade"),"Out","No")</f>
        <v>No</v>
      </c>
      <c r="J2615" s="94"/>
      <c r="K2615" s="95"/>
      <c r="L2615" s="95"/>
      <c r="M2615" s="95"/>
      <c r="N2615" s="96"/>
      <c r="O2615" s="89"/>
      <c r="R2615" t="b">
        <f t="shared" si="82"/>
        <v>0</v>
      </c>
    </row>
    <row r="2616" spans="1:18" ht="15" thickBot="1" x14ac:dyDescent="0.35">
      <c r="A2616" s="2" t="s">
        <v>2970</v>
      </c>
      <c r="B2616" s="2" t="s">
        <v>1145</v>
      </c>
      <c r="C2616" s="84">
        <f>IF(COUNTIF(Table8[Tag Number], A2616), 1, 0)</f>
        <v>0</v>
      </c>
      <c r="D2616" s="85">
        <f>IF(COUNTIF(Table9[Tag Number], A2616), 1, 0)</f>
        <v>0</v>
      </c>
      <c r="E2616" s="86">
        <f>IF(COUNTIF(Table10[Tag Number], A2616), 1, 0)</f>
        <v>0</v>
      </c>
      <c r="F2616" s="86">
        <f>IF(COUNTIF(Table11[Tag Number], A2616), 1, 0)</f>
        <v>0</v>
      </c>
      <c r="G2616" s="87">
        <f t="shared" si="83"/>
        <v>0</v>
      </c>
      <c r="H2616" s="88" t="str" cm="1">
        <f t="array" ref="H2616">_xlfn.IFS(OR(_xlfn.XLOOKUP(A2616,Table9[Tag Number],Table9[Status],"-",0)="Dead",
        _xlfn.XLOOKUP(A2616,Table10[Tag Number],Table10[Status],"-",0)="Dead",
        _xlfn.XLOOKUP(A2616,Table11[Tag Number],Table11[Status],"-",0)="Dead",
        _xlfn.XLOOKUP(A2616,Table8[Tag Number],Table8[Status],"-",0)="Dead"),"Dead",
     OR(_xlfn.XLOOKUP(A2616,Table11[Tag Number],Table11[Status],"-",0)="Alive",
        _xlfn.XLOOKUP(A2616,Table10[Tag Number],Table10[Status],"-",0)="Alive",
        _xlfn.XLOOKUP(A2616,Table9[Tag Number],Table9[Status],"-",0)="Alive",
        _xlfn.XLOOKUP(A2616,Table8[Tag Number],Table8[Status],"-",0)="Alive"),"Alive",
     OR(_xlfn.XLOOKUP(A2616,Table9[Tag Number],Table9[Status],"-",0)="-",
        _xlfn.XLOOKUP(A2616,Table10[Tag Number],Table10[Status],"-",0)="-",
        _xlfn.XLOOKUP(A2616,Table11[Tag Number],Table11[Status],"-",0)="-",
        _xlfn.XLOOKUP(A2616,Table8[Tag Number],Table8[Status],"-",0)="-"),
   "-")</f>
        <v>-</v>
      </c>
      <c r="I2616" s="88" t="str">
        <f>IF((_xlfn.XLOOKUP(B2616,[2]Sheet1!$A$2:$A$198,[2]Sheet1!$B$2:$B$198,"-",0)="Glade"),"Out","No")</f>
        <v>No</v>
      </c>
      <c r="J2616" s="94"/>
      <c r="K2616" s="95"/>
      <c r="L2616" s="95"/>
      <c r="M2616" s="95"/>
      <c r="N2616" s="96"/>
      <c r="O2616" s="89"/>
      <c r="R2616" t="b">
        <f t="shared" si="82"/>
        <v>0</v>
      </c>
    </row>
    <row r="2617" spans="1:18" ht="15" thickBot="1" x14ac:dyDescent="0.35">
      <c r="A2617" s="3" t="s">
        <v>2971</v>
      </c>
      <c r="B2617" s="3" t="s">
        <v>1145</v>
      </c>
      <c r="C2617" s="84">
        <f>IF(COUNTIF(Table8[Tag Number], A2617), 1, 0)</f>
        <v>0</v>
      </c>
      <c r="D2617" s="85">
        <f>IF(COUNTIF(Table9[Tag Number], A2617), 1, 0)</f>
        <v>0</v>
      </c>
      <c r="E2617" s="86">
        <f>IF(COUNTIF(Table10[Tag Number], A2617), 1, 0)</f>
        <v>0</v>
      </c>
      <c r="F2617" s="86">
        <f>IF(COUNTIF(Table11[Tag Number], A2617), 1, 0)</f>
        <v>0</v>
      </c>
      <c r="G2617" s="87">
        <f t="shared" si="83"/>
        <v>0</v>
      </c>
      <c r="H2617" s="88" t="str" cm="1">
        <f t="array" ref="H2617">_xlfn.IFS(OR(_xlfn.XLOOKUP(A2617,Table9[Tag Number],Table9[Status],"-",0)="Dead",
        _xlfn.XLOOKUP(A2617,Table10[Tag Number],Table10[Status],"-",0)="Dead",
        _xlfn.XLOOKUP(A2617,Table11[Tag Number],Table11[Status],"-",0)="Dead",
        _xlfn.XLOOKUP(A2617,Table8[Tag Number],Table8[Status],"-",0)="Dead"),"Dead",
     OR(_xlfn.XLOOKUP(A2617,Table11[Tag Number],Table11[Status],"-",0)="Alive",
        _xlfn.XLOOKUP(A2617,Table10[Tag Number],Table10[Status],"-",0)="Alive",
        _xlfn.XLOOKUP(A2617,Table9[Tag Number],Table9[Status],"-",0)="Alive",
        _xlfn.XLOOKUP(A2617,Table8[Tag Number],Table8[Status],"-",0)="Alive"),"Alive",
     OR(_xlfn.XLOOKUP(A2617,Table9[Tag Number],Table9[Status],"-",0)="-",
        _xlfn.XLOOKUP(A2617,Table10[Tag Number],Table10[Status],"-",0)="-",
        _xlfn.XLOOKUP(A2617,Table11[Tag Number],Table11[Status],"-",0)="-",
        _xlfn.XLOOKUP(A2617,Table8[Tag Number],Table8[Status],"-",0)="-"),
   "-")</f>
        <v>-</v>
      </c>
      <c r="I2617" s="88" t="str">
        <f>IF((_xlfn.XLOOKUP(B2617,[2]Sheet1!$A$2:$A$198,[2]Sheet1!$B$2:$B$198,"-",0)="Glade"),"Out","No")</f>
        <v>No</v>
      </c>
      <c r="J2617" s="94"/>
      <c r="K2617" s="95"/>
      <c r="L2617" s="95"/>
      <c r="M2617" s="95"/>
      <c r="N2617" s="96"/>
      <c r="O2617" s="89"/>
      <c r="R2617" t="b">
        <f t="shared" si="82"/>
        <v>0</v>
      </c>
    </row>
    <row r="2618" spans="1:18" ht="15" thickBot="1" x14ac:dyDescent="0.35">
      <c r="A2618" s="2" t="s">
        <v>2972</v>
      </c>
      <c r="B2618" s="2" t="s">
        <v>1145</v>
      </c>
      <c r="C2618" s="84">
        <f>IF(COUNTIF(Table8[Tag Number], A2618), 1, 0)</f>
        <v>0</v>
      </c>
      <c r="D2618" s="85">
        <f>IF(COUNTIF(Table9[Tag Number], A2618), 1, 0)</f>
        <v>0</v>
      </c>
      <c r="E2618" s="86">
        <f>IF(COUNTIF(Table10[Tag Number], A2618), 1, 0)</f>
        <v>0</v>
      </c>
      <c r="F2618" s="86">
        <f>IF(COUNTIF(Table11[Tag Number], A2618), 1, 0)</f>
        <v>0</v>
      </c>
      <c r="G2618" s="87">
        <f t="shared" si="83"/>
        <v>0</v>
      </c>
      <c r="H2618" s="88" t="str" cm="1">
        <f t="array" ref="H2618">_xlfn.IFS(OR(_xlfn.XLOOKUP(A2618,Table9[Tag Number],Table9[Status],"-",0)="Dead",
        _xlfn.XLOOKUP(A2618,Table10[Tag Number],Table10[Status],"-",0)="Dead",
        _xlfn.XLOOKUP(A2618,Table11[Tag Number],Table11[Status],"-",0)="Dead",
        _xlfn.XLOOKUP(A2618,Table8[Tag Number],Table8[Status],"-",0)="Dead"),"Dead",
     OR(_xlfn.XLOOKUP(A2618,Table11[Tag Number],Table11[Status],"-",0)="Alive",
        _xlfn.XLOOKUP(A2618,Table10[Tag Number],Table10[Status],"-",0)="Alive",
        _xlfn.XLOOKUP(A2618,Table9[Tag Number],Table9[Status],"-",0)="Alive",
        _xlfn.XLOOKUP(A2618,Table8[Tag Number],Table8[Status],"-",0)="Alive"),"Alive",
     OR(_xlfn.XLOOKUP(A2618,Table9[Tag Number],Table9[Status],"-",0)="-",
        _xlfn.XLOOKUP(A2618,Table10[Tag Number],Table10[Status],"-",0)="-",
        _xlfn.XLOOKUP(A2618,Table11[Tag Number],Table11[Status],"-",0)="-",
        _xlfn.XLOOKUP(A2618,Table8[Tag Number],Table8[Status],"-",0)="-"),
   "-")</f>
        <v>-</v>
      </c>
      <c r="I2618" s="88" t="str">
        <f>IF((_xlfn.XLOOKUP(B2618,[2]Sheet1!$A$2:$A$198,[2]Sheet1!$B$2:$B$198,"-",0)="Glade"),"Out","No")</f>
        <v>No</v>
      </c>
      <c r="J2618" s="94"/>
      <c r="K2618" s="95"/>
      <c r="L2618" s="95"/>
      <c r="M2618" s="95"/>
      <c r="N2618" s="96"/>
      <c r="O2618" s="89"/>
      <c r="R2618" t="b">
        <f t="shared" si="82"/>
        <v>0</v>
      </c>
    </row>
    <row r="2619" spans="1:18" ht="15" thickBot="1" x14ac:dyDescent="0.35">
      <c r="A2619" s="3" t="s">
        <v>2973</v>
      </c>
      <c r="B2619" s="3" t="s">
        <v>1145</v>
      </c>
      <c r="C2619" s="84">
        <f>IF(COUNTIF(Table8[Tag Number], A2619), 1, 0)</f>
        <v>0</v>
      </c>
      <c r="D2619" s="85">
        <f>IF(COUNTIF(Table9[Tag Number], A2619), 1, 0)</f>
        <v>0</v>
      </c>
      <c r="E2619" s="86">
        <f>IF(COUNTIF(Table10[Tag Number], A2619), 1, 0)</f>
        <v>0</v>
      </c>
      <c r="F2619" s="86">
        <f>IF(COUNTIF(Table11[Tag Number], A2619), 1, 0)</f>
        <v>0</v>
      </c>
      <c r="G2619" s="87">
        <f t="shared" si="83"/>
        <v>0</v>
      </c>
      <c r="H2619" s="88" t="str" cm="1">
        <f t="array" ref="H2619">_xlfn.IFS(OR(_xlfn.XLOOKUP(A2619,Table9[Tag Number],Table9[Status],"-",0)="Dead",
        _xlfn.XLOOKUP(A2619,Table10[Tag Number],Table10[Status],"-",0)="Dead",
        _xlfn.XLOOKUP(A2619,Table11[Tag Number],Table11[Status],"-",0)="Dead",
        _xlfn.XLOOKUP(A2619,Table8[Tag Number],Table8[Status],"-",0)="Dead"),"Dead",
     OR(_xlfn.XLOOKUP(A2619,Table11[Tag Number],Table11[Status],"-",0)="Alive",
        _xlfn.XLOOKUP(A2619,Table10[Tag Number],Table10[Status],"-",0)="Alive",
        _xlfn.XLOOKUP(A2619,Table9[Tag Number],Table9[Status],"-",0)="Alive",
        _xlfn.XLOOKUP(A2619,Table8[Tag Number],Table8[Status],"-",0)="Alive"),"Alive",
     OR(_xlfn.XLOOKUP(A2619,Table9[Tag Number],Table9[Status],"-",0)="-",
        _xlfn.XLOOKUP(A2619,Table10[Tag Number],Table10[Status],"-",0)="-",
        _xlfn.XLOOKUP(A2619,Table11[Tag Number],Table11[Status],"-",0)="-",
        _xlfn.XLOOKUP(A2619,Table8[Tag Number],Table8[Status],"-",0)="-"),
   "-")</f>
        <v>-</v>
      </c>
      <c r="I2619" s="88" t="str">
        <f>IF((_xlfn.XLOOKUP(B2619,[2]Sheet1!$A$2:$A$198,[2]Sheet1!$B$2:$B$198,"-",0)="Glade"),"Out","No")</f>
        <v>No</v>
      </c>
      <c r="J2619" s="94"/>
      <c r="K2619" s="95"/>
      <c r="L2619" s="95"/>
      <c r="M2619" s="95"/>
      <c r="N2619" s="96"/>
      <c r="O2619" s="89"/>
      <c r="R2619" t="b">
        <f t="shared" si="82"/>
        <v>0</v>
      </c>
    </row>
    <row r="2620" spans="1:18" ht="15" thickBot="1" x14ac:dyDescent="0.35">
      <c r="A2620" s="2" t="s">
        <v>2974</v>
      </c>
      <c r="B2620" s="2" t="s">
        <v>1145</v>
      </c>
      <c r="C2620" s="84">
        <f>IF(COUNTIF(Table8[Tag Number], A2620), 1, 0)</f>
        <v>0</v>
      </c>
      <c r="D2620" s="85">
        <f>IF(COUNTIF(Table9[Tag Number], A2620), 1, 0)</f>
        <v>0</v>
      </c>
      <c r="E2620" s="86">
        <f>IF(COUNTIF(Table10[Tag Number], A2620), 1, 0)</f>
        <v>0</v>
      </c>
      <c r="F2620" s="86">
        <f>IF(COUNTIF(Table11[Tag Number], A2620), 1, 0)</f>
        <v>0</v>
      </c>
      <c r="G2620" s="87">
        <f t="shared" si="83"/>
        <v>0</v>
      </c>
      <c r="H2620" s="88" t="str" cm="1">
        <f t="array" ref="H2620">_xlfn.IFS(OR(_xlfn.XLOOKUP(A2620,Table9[Tag Number],Table9[Status],"-",0)="Dead",
        _xlfn.XLOOKUP(A2620,Table10[Tag Number],Table10[Status],"-",0)="Dead",
        _xlfn.XLOOKUP(A2620,Table11[Tag Number],Table11[Status],"-",0)="Dead",
        _xlfn.XLOOKUP(A2620,Table8[Tag Number],Table8[Status],"-",0)="Dead"),"Dead",
     OR(_xlfn.XLOOKUP(A2620,Table11[Tag Number],Table11[Status],"-",0)="Alive",
        _xlfn.XLOOKUP(A2620,Table10[Tag Number],Table10[Status],"-",0)="Alive",
        _xlfn.XLOOKUP(A2620,Table9[Tag Number],Table9[Status],"-",0)="Alive",
        _xlfn.XLOOKUP(A2620,Table8[Tag Number],Table8[Status],"-",0)="Alive"),"Alive",
     OR(_xlfn.XLOOKUP(A2620,Table9[Tag Number],Table9[Status],"-",0)="-",
        _xlfn.XLOOKUP(A2620,Table10[Tag Number],Table10[Status],"-",0)="-",
        _xlfn.XLOOKUP(A2620,Table11[Tag Number],Table11[Status],"-",0)="-",
        _xlfn.XLOOKUP(A2620,Table8[Tag Number],Table8[Status],"-",0)="-"),
   "-")</f>
        <v>-</v>
      </c>
      <c r="I2620" s="88" t="str">
        <f>IF((_xlfn.XLOOKUP(B2620,[2]Sheet1!$A$2:$A$198,[2]Sheet1!$B$2:$B$198,"-",0)="Glade"),"Out","No")</f>
        <v>No</v>
      </c>
      <c r="J2620" s="94"/>
      <c r="K2620" s="95"/>
      <c r="L2620" s="95"/>
      <c r="M2620" s="95"/>
      <c r="N2620" s="96"/>
      <c r="O2620" s="89"/>
      <c r="R2620" t="b">
        <f t="shared" si="82"/>
        <v>0</v>
      </c>
    </row>
    <row r="2621" spans="1:18" ht="15" thickBot="1" x14ac:dyDescent="0.35">
      <c r="A2621" s="3" t="s">
        <v>2975</v>
      </c>
      <c r="B2621" s="3" t="s">
        <v>1145</v>
      </c>
      <c r="C2621" s="84">
        <f>IF(COUNTIF(Table8[Tag Number], A2621), 1, 0)</f>
        <v>0</v>
      </c>
      <c r="D2621" s="85">
        <f>IF(COUNTIF(Table9[Tag Number], A2621), 1, 0)</f>
        <v>0</v>
      </c>
      <c r="E2621" s="86">
        <f>IF(COUNTIF(Table10[Tag Number], A2621), 1, 0)</f>
        <v>0</v>
      </c>
      <c r="F2621" s="86">
        <f>IF(COUNTIF(Table11[Tag Number], A2621), 1, 0)</f>
        <v>0</v>
      </c>
      <c r="G2621" s="87">
        <f t="shared" si="83"/>
        <v>0</v>
      </c>
      <c r="H2621" s="88" t="str" cm="1">
        <f t="array" ref="H2621">_xlfn.IFS(OR(_xlfn.XLOOKUP(A2621,Table9[Tag Number],Table9[Status],"-",0)="Dead",
        _xlfn.XLOOKUP(A2621,Table10[Tag Number],Table10[Status],"-",0)="Dead",
        _xlfn.XLOOKUP(A2621,Table11[Tag Number],Table11[Status],"-",0)="Dead",
        _xlfn.XLOOKUP(A2621,Table8[Tag Number],Table8[Status],"-",0)="Dead"),"Dead",
     OR(_xlfn.XLOOKUP(A2621,Table11[Tag Number],Table11[Status],"-",0)="Alive",
        _xlfn.XLOOKUP(A2621,Table10[Tag Number],Table10[Status],"-",0)="Alive",
        _xlfn.XLOOKUP(A2621,Table9[Tag Number],Table9[Status],"-",0)="Alive",
        _xlfn.XLOOKUP(A2621,Table8[Tag Number],Table8[Status],"-",0)="Alive"),"Alive",
     OR(_xlfn.XLOOKUP(A2621,Table9[Tag Number],Table9[Status],"-",0)="-",
        _xlfn.XLOOKUP(A2621,Table10[Tag Number],Table10[Status],"-",0)="-",
        _xlfn.XLOOKUP(A2621,Table11[Tag Number],Table11[Status],"-",0)="-",
        _xlfn.XLOOKUP(A2621,Table8[Tag Number],Table8[Status],"-",0)="-"),
   "-")</f>
        <v>-</v>
      </c>
      <c r="I2621" s="88" t="str">
        <f>IF((_xlfn.XLOOKUP(B2621,[2]Sheet1!$A$2:$A$198,[2]Sheet1!$B$2:$B$198,"-",0)="Glade"),"Out","No")</f>
        <v>No</v>
      </c>
      <c r="J2621" s="94"/>
      <c r="K2621" s="95"/>
      <c r="L2621" s="95"/>
      <c r="M2621" s="95"/>
      <c r="N2621" s="96"/>
      <c r="O2621" s="89"/>
      <c r="R2621" t="b">
        <f t="shared" si="82"/>
        <v>0</v>
      </c>
    </row>
    <row r="2622" spans="1:18" ht="15" thickBot="1" x14ac:dyDescent="0.35">
      <c r="A2622" s="2" t="s">
        <v>2976</v>
      </c>
      <c r="B2622" s="2" t="s">
        <v>1145</v>
      </c>
      <c r="C2622" s="84">
        <f>IF(COUNTIF(Table8[Tag Number], A2622), 1, 0)</f>
        <v>0</v>
      </c>
      <c r="D2622" s="85">
        <f>IF(COUNTIF(Table9[Tag Number], A2622), 1, 0)</f>
        <v>0</v>
      </c>
      <c r="E2622" s="86">
        <f>IF(COUNTIF(Table10[Tag Number], A2622), 1, 0)</f>
        <v>0</v>
      </c>
      <c r="F2622" s="86">
        <f>IF(COUNTIF(Table11[Tag Number], A2622), 1, 0)</f>
        <v>0</v>
      </c>
      <c r="G2622" s="87">
        <f t="shared" si="83"/>
        <v>0</v>
      </c>
      <c r="H2622" s="88" t="str" cm="1">
        <f t="array" ref="H2622">_xlfn.IFS(OR(_xlfn.XLOOKUP(A2622,Table9[Tag Number],Table9[Status],"-",0)="Dead",
        _xlfn.XLOOKUP(A2622,Table10[Tag Number],Table10[Status],"-",0)="Dead",
        _xlfn.XLOOKUP(A2622,Table11[Tag Number],Table11[Status],"-",0)="Dead",
        _xlfn.XLOOKUP(A2622,Table8[Tag Number],Table8[Status],"-",0)="Dead"),"Dead",
     OR(_xlfn.XLOOKUP(A2622,Table11[Tag Number],Table11[Status],"-",0)="Alive",
        _xlfn.XLOOKUP(A2622,Table10[Tag Number],Table10[Status],"-",0)="Alive",
        _xlfn.XLOOKUP(A2622,Table9[Tag Number],Table9[Status],"-",0)="Alive",
        _xlfn.XLOOKUP(A2622,Table8[Tag Number],Table8[Status],"-",0)="Alive"),"Alive",
     OR(_xlfn.XLOOKUP(A2622,Table9[Tag Number],Table9[Status],"-",0)="-",
        _xlfn.XLOOKUP(A2622,Table10[Tag Number],Table10[Status],"-",0)="-",
        _xlfn.XLOOKUP(A2622,Table11[Tag Number],Table11[Status],"-",0)="-",
        _xlfn.XLOOKUP(A2622,Table8[Tag Number],Table8[Status],"-",0)="-"),
   "-")</f>
        <v>-</v>
      </c>
      <c r="I2622" s="88" t="str">
        <f>IF((_xlfn.XLOOKUP(B2622,[2]Sheet1!$A$2:$A$198,[2]Sheet1!$B$2:$B$198,"-",0)="Glade"),"Out","No")</f>
        <v>No</v>
      </c>
      <c r="J2622" s="94"/>
      <c r="K2622" s="95"/>
      <c r="L2622" s="95"/>
      <c r="M2622" s="95"/>
      <c r="N2622" s="96"/>
      <c r="O2622" s="89"/>
      <c r="R2622" t="b">
        <f t="shared" si="82"/>
        <v>0</v>
      </c>
    </row>
    <row r="2623" spans="1:18" ht="15" thickBot="1" x14ac:dyDescent="0.35">
      <c r="A2623" s="3" t="s">
        <v>2977</v>
      </c>
      <c r="B2623" s="3" t="s">
        <v>1145</v>
      </c>
      <c r="C2623" s="84">
        <f>IF(COUNTIF(Table8[Tag Number], A2623), 1, 0)</f>
        <v>0</v>
      </c>
      <c r="D2623" s="85">
        <f>IF(COUNTIF(Table9[Tag Number], A2623), 1, 0)</f>
        <v>0</v>
      </c>
      <c r="E2623" s="86">
        <f>IF(COUNTIF(Table10[Tag Number], A2623), 1, 0)</f>
        <v>0</v>
      </c>
      <c r="F2623" s="86">
        <f>IF(COUNTIF(Table11[Tag Number], A2623), 1, 0)</f>
        <v>0</v>
      </c>
      <c r="G2623" s="87">
        <f t="shared" si="83"/>
        <v>0</v>
      </c>
      <c r="H2623" s="88" t="str" cm="1">
        <f t="array" ref="H2623">_xlfn.IFS(OR(_xlfn.XLOOKUP(A2623,Table9[Tag Number],Table9[Status],"-",0)="Dead",
        _xlfn.XLOOKUP(A2623,Table10[Tag Number],Table10[Status],"-",0)="Dead",
        _xlfn.XLOOKUP(A2623,Table11[Tag Number],Table11[Status],"-",0)="Dead",
        _xlfn.XLOOKUP(A2623,Table8[Tag Number],Table8[Status],"-",0)="Dead"),"Dead",
     OR(_xlfn.XLOOKUP(A2623,Table11[Tag Number],Table11[Status],"-",0)="Alive",
        _xlfn.XLOOKUP(A2623,Table10[Tag Number],Table10[Status],"-",0)="Alive",
        _xlfn.XLOOKUP(A2623,Table9[Tag Number],Table9[Status],"-",0)="Alive",
        _xlfn.XLOOKUP(A2623,Table8[Tag Number],Table8[Status],"-",0)="Alive"),"Alive",
     OR(_xlfn.XLOOKUP(A2623,Table9[Tag Number],Table9[Status],"-",0)="-",
        _xlfn.XLOOKUP(A2623,Table10[Tag Number],Table10[Status],"-",0)="-",
        _xlfn.XLOOKUP(A2623,Table11[Tag Number],Table11[Status],"-",0)="-",
        _xlfn.XLOOKUP(A2623,Table8[Tag Number],Table8[Status],"-",0)="-"),
   "-")</f>
        <v>-</v>
      </c>
      <c r="I2623" s="88" t="str">
        <f>IF((_xlfn.XLOOKUP(B2623,[2]Sheet1!$A$2:$A$198,[2]Sheet1!$B$2:$B$198,"-",0)="Glade"),"Out","No")</f>
        <v>No</v>
      </c>
      <c r="J2623" s="94"/>
      <c r="K2623" s="95"/>
      <c r="L2623" s="95"/>
      <c r="M2623" s="95"/>
      <c r="N2623" s="96"/>
      <c r="O2623" s="89"/>
      <c r="R2623" t="b">
        <f t="shared" si="82"/>
        <v>0</v>
      </c>
    </row>
    <row r="2624" spans="1:18" ht="15" thickBot="1" x14ac:dyDescent="0.35">
      <c r="A2624" s="2" t="s">
        <v>2978</v>
      </c>
      <c r="B2624" s="2" t="s">
        <v>1145</v>
      </c>
      <c r="C2624" s="84">
        <f>IF(COUNTIF(Table8[Tag Number], A2624), 1, 0)</f>
        <v>0</v>
      </c>
      <c r="D2624" s="85">
        <f>IF(COUNTIF(Table9[Tag Number], A2624), 1, 0)</f>
        <v>0</v>
      </c>
      <c r="E2624" s="86">
        <f>IF(COUNTIF(Table10[Tag Number], A2624), 1, 0)</f>
        <v>0</v>
      </c>
      <c r="F2624" s="86">
        <f>IF(COUNTIF(Table11[Tag Number], A2624), 1, 0)</f>
        <v>0</v>
      </c>
      <c r="G2624" s="87">
        <f t="shared" si="83"/>
        <v>0</v>
      </c>
      <c r="H2624" s="88" t="str" cm="1">
        <f t="array" ref="H2624">_xlfn.IFS(OR(_xlfn.XLOOKUP(A2624,Table9[Tag Number],Table9[Status],"-",0)="Dead",
        _xlfn.XLOOKUP(A2624,Table10[Tag Number],Table10[Status],"-",0)="Dead",
        _xlfn.XLOOKUP(A2624,Table11[Tag Number],Table11[Status],"-",0)="Dead",
        _xlfn.XLOOKUP(A2624,Table8[Tag Number],Table8[Status],"-",0)="Dead"),"Dead",
     OR(_xlfn.XLOOKUP(A2624,Table11[Tag Number],Table11[Status],"-",0)="Alive",
        _xlfn.XLOOKUP(A2624,Table10[Tag Number],Table10[Status],"-",0)="Alive",
        _xlfn.XLOOKUP(A2624,Table9[Tag Number],Table9[Status],"-",0)="Alive",
        _xlfn.XLOOKUP(A2624,Table8[Tag Number],Table8[Status],"-",0)="Alive"),"Alive",
     OR(_xlfn.XLOOKUP(A2624,Table9[Tag Number],Table9[Status],"-",0)="-",
        _xlfn.XLOOKUP(A2624,Table10[Tag Number],Table10[Status],"-",0)="-",
        _xlfn.XLOOKUP(A2624,Table11[Tag Number],Table11[Status],"-",0)="-",
        _xlfn.XLOOKUP(A2624,Table8[Tag Number],Table8[Status],"-",0)="-"),
   "-")</f>
        <v>-</v>
      </c>
      <c r="I2624" s="88" t="str">
        <f>IF((_xlfn.XLOOKUP(B2624,[2]Sheet1!$A$2:$A$198,[2]Sheet1!$B$2:$B$198,"-",0)="Glade"),"Out","No")</f>
        <v>No</v>
      </c>
      <c r="J2624" s="94"/>
      <c r="K2624" s="95"/>
      <c r="L2624" s="95"/>
      <c r="M2624" s="95"/>
      <c r="N2624" s="96"/>
      <c r="O2624" s="89"/>
      <c r="R2624" t="b">
        <f t="shared" si="82"/>
        <v>0</v>
      </c>
    </row>
    <row r="2625" spans="1:18" ht="15" thickBot="1" x14ac:dyDescent="0.35">
      <c r="A2625" s="3" t="s">
        <v>2979</v>
      </c>
      <c r="B2625" s="3" t="s">
        <v>1145</v>
      </c>
      <c r="C2625" s="84">
        <f>IF(COUNTIF(Table8[Tag Number], A2625), 1, 0)</f>
        <v>0</v>
      </c>
      <c r="D2625" s="85">
        <f>IF(COUNTIF(Table9[Tag Number], A2625), 1, 0)</f>
        <v>0</v>
      </c>
      <c r="E2625" s="86">
        <f>IF(COUNTIF(Table10[Tag Number], A2625), 1, 0)</f>
        <v>0</v>
      </c>
      <c r="F2625" s="86">
        <f>IF(COUNTIF(Table11[Tag Number], A2625), 1, 0)</f>
        <v>0</v>
      </c>
      <c r="G2625" s="87">
        <f t="shared" si="83"/>
        <v>0</v>
      </c>
      <c r="H2625" s="88" t="str" cm="1">
        <f t="array" ref="H2625">_xlfn.IFS(OR(_xlfn.XLOOKUP(A2625,Table9[Tag Number],Table9[Status],"-",0)="Dead",
        _xlfn.XLOOKUP(A2625,Table10[Tag Number],Table10[Status],"-",0)="Dead",
        _xlfn.XLOOKUP(A2625,Table11[Tag Number],Table11[Status],"-",0)="Dead",
        _xlfn.XLOOKUP(A2625,Table8[Tag Number],Table8[Status],"-",0)="Dead"),"Dead",
     OR(_xlfn.XLOOKUP(A2625,Table11[Tag Number],Table11[Status],"-",0)="Alive",
        _xlfn.XLOOKUP(A2625,Table10[Tag Number],Table10[Status],"-",0)="Alive",
        _xlfn.XLOOKUP(A2625,Table9[Tag Number],Table9[Status],"-",0)="Alive",
        _xlfn.XLOOKUP(A2625,Table8[Tag Number],Table8[Status],"-",0)="Alive"),"Alive",
     OR(_xlfn.XLOOKUP(A2625,Table9[Tag Number],Table9[Status],"-",0)="-",
        _xlfn.XLOOKUP(A2625,Table10[Tag Number],Table10[Status],"-",0)="-",
        _xlfn.XLOOKUP(A2625,Table11[Tag Number],Table11[Status],"-",0)="-",
        _xlfn.XLOOKUP(A2625,Table8[Tag Number],Table8[Status],"-",0)="-"),
   "-")</f>
        <v>-</v>
      </c>
      <c r="I2625" s="88" t="str">
        <f>IF((_xlfn.XLOOKUP(B2625,[2]Sheet1!$A$2:$A$198,[2]Sheet1!$B$2:$B$198,"-",0)="Glade"),"Out","No")</f>
        <v>No</v>
      </c>
      <c r="J2625" s="94"/>
      <c r="K2625" s="95"/>
      <c r="L2625" s="95"/>
      <c r="M2625" s="95"/>
      <c r="N2625" s="96"/>
      <c r="O2625" s="89"/>
      <c r="R2625" t="b">
        <f t="shared" si="82"/>
        <v>0</v>
      </c>
    </row>
    <row r="2626" spans="1:18" ht="15" thickBot="1" x14ac:dyDescent="0.35">
      <c r="A2626" s="2" t="s">
        <v>2980</v>
      </c>
      <c r="B2626" s="2" t="s">
        <v>1145</v>
      </c>
      <c r="C2626" s="84">
        <f>IF(COUNTIF(Table8[Tag Number], A2626), 1, 0)</f>
        <v>0</v>
      </c>
      <c r="D2626" s="85">
        <f>IF(COUNTIF(Table9[Tag Number], A2626), 1, 0)</f>
        <v>0</v>
      </c>
      <c r="E2626" s="86">
        <f>IF(COUNTIF(Table10[Tag Number], A2626), 1, 0)</f>
        <v>0</v>
      </c>
      <c r="F2626" s="86">
        <f>IF(COUNTIF(Table11[Tag Number], A2626), 1, 0)</f>
        <v>0</v>
      </c>
      <c r="G2626" s="87">
        <f t="shared" si="83"/>
        <v>0</v>
      </c>
      <c r="H2626" s="88" t="str" cm="1">
        <f t="array" ref="H2626">_xlfn.IFS(OR(_xlfn.XLOOKUP(A2626,Table9[Tag Number],Table9[Status],"-",0)="Dead",
        _xlfn.XLOOKUP(A2626,Table10[Tag Number],Table10[Status],"-",0)="Dead",
        _xlfn.XLOOKUP(A2626,Table11[Tag Number],Table11[Status],"-",0)="Dead",
        _xlfn.XLOOKUP(A2626,Table8[Tag Number],Table8[Status],"-",0)="Dead"),"Dead",
     OR(_xlfn.XLOOKUP(A2626,Table11[Tag Number],Table11[Status],"-",0)="Alive",
        _xlfn.XLOOKUP(A2626,Table10[Tag Number],Table10[Status],"-",0)="Alive",
        _xlfn.XLOOKUP(A2626,Table9[Tag Number],Table9[Status],"-",0)="Alive",
        _xlfn.XLOOKUP(A2626,Table8[Tag Number],Table8[Status],"-",0)="Alive"),"Alive",
     OR(_xlfn.XLOOKUP(A2626,Table9[Tag Number],Table9[Status],"-",0)="-",
        _xlfn.XLOOKUP(A2626,Table10[Tag Number],Table10[Status],"-",0)="-",
        _xlfn.XLOOKUP(A2626,Table11[Tag Number],Table11[Status],"-",0)="-",
        _xlfn.XLOOKUP(A2626,Table8[Tag Number],Table8[Status],"-",0)="-"),
   "-")</f>
        <v>-</v>
      </c>
      <c r="I2626" s="88" t="str">
        <f>IF((_xlfn.XLOOKUP(B2626,[2]Sheet1!$A$2:$A$198,[2]Sheet1!$B$2:$B$198,"-",0)="Glade"),"Out","No")</f>
        <v>No</v>
      </c>
      <c r="J2626" s="94"/>
      <c r="K2626" s="95"/>
      <c r="L2626" s="95"/>
      <c r="M2626" s="95"/>
      <c r="N2626" s="96"/>
      <c r="O2626" s="89"/>
      <c r="R2626" t="b">
        <f t="shared" si="82"/>
        <v>0</v>
      </c>
    </row>
    <row r="2627" spans="1:18" ht="15" thickBot="1" x14ac:dyDescent="0.35">
      <c r="A2627" s="3" t="s">
        <v>219</v>
      </c>
      <c r="B2627" s="3" t="s">
        <v>1145</v>
      </c>
      <c r="C2627" s="84">
        <f>IF(COUNTIF(Table8[Tag Number], A2627), 1, 0)</f>
        <v>0</v>
      </c>
      <c r="D2627" s="85">
        <f>IF(COUNTIF(Table9[Tag Number], A2627), 1, 0)</f>
        <v>0</v>
      </c>
      <c r="E2627" s="86">
        <f>IF(COUNTIF(Table10[Tag Number], A2627), 1, 0)</f>
        <v>0</v>
      </c>
      <c r="F2627" s="86">
        <f>IF(COUNTIF(Table11[Tag Number], A2627), 1, 0)</f>
        <v>0</v>
      </c>
      <c r="G2627" s="87">
        <f t="shared" si="83"/>
        <v>0</v>
      </c>
      <c r="H2627" s="88" t="str" cm="1">
        <f t="array" ref="H2627">_xlfn.IFS(OR(_xlfn.XLOOKUP(A2627,Table9[Tag Number],Table9[Status],"-",0)="Dead",
        _xlfn.XLOOKUP(A2627,Table10[Tag Number],Table10[Status],"-",0)="Dead",
        _xlfn.XLOOKUP(A2627,Table11[Tag Number],Table11[Status],"-",0)="Dead",
        _xlfn.XLOOKUP(A2627,Table8[Tag Number],Table8[Status],"-",0)="Dead"),"Dead",
     OR(_xlfn.XLOOKUP(A2627,Table11[Tag Number],Table11[Status],"-",0)="Alive",
        _xlfn.XLOOKUP(A2627,Table10[Tag Number],Table10[Status],"-",0)="Alive",
        _xlfn.XLOOKUP(A2627,Table9[Tag Number],Table9[Status],"-",0)="Alive",
        _xlfn.XLOOKUP(A2627,Table8[Tag Number],Table8[Status],"-",0)="Alive"),"Alive",
     OR(_xlfn.XLOOKUP(A2627,Table9[Tag Number],Table9[Status],"-",0)="-",
        _xlfn.XLOOKUP(A2627,Table10[Tag Number],Table10[Status],"-",0)="-",
        _xlfn.XLOOKUP(A2627,Table11[Tag Number],Table11[Status],"-",0)="-",
        _xlfn.XLOOKUP(A2627,Table8[Tag Number],Table8[Status],"-",0)="-"),
   "-")</f>
        <v>-</v>
      </c>
      <c r="I2627" s="88" t="str">
        <f>IF((_xlfn.XLOOKUP(B2627,[2]Sheet1!$A$2:$A$198,[2]Sheet1!$B$2:$B$198,"-",0)="Glade"),"Out","No")</f>
        <v>No</v>
      </c>
      <c r="J2627" s="94"/>
      <c r="K2627" s="95"/>
      <c r="L2627" s="95"/>
      <c r="M2627" s="95"/>
      <c r="N2627" s="96"/>
      <c r="O2627" s="89"/>
      <c r="R2627" t="b">
        <f t="shared" si="82"/>
        <v>0</v>
      </c>
    </row>
    <row r="2628" spans="1:18" ht="15" thickBot="1" x14ac:dyDescent="0.35">
      <c r="A2628" s="2" t="s">
        <v>2981</v>
      </c>
      <c r="B2628" s="2" t="s">
        <v>1145</v>
      </c>
      <c r="C2628" s="84">
        <f>IF(COUNTIF(Table8[Tag Number], A2628), 1, 0)</f>
        <v>0</v>
      </c>
      <c r="D2628" s="85">
        <f>IF(COUNTIF(Table9[Tag Number], A2628), 1, 0)</f>
        <v>0</v>
      </c>
      <c r="E2628" s="86">
        <f>IF(COUNTIF(Table10[Tag Number], A2628), 1, 0)</f>
        <v>0</v>
      </c>
      <c r="F2628" s="86">
        <f>IF(COUNTIF(Table11[Tag Number], A2628), 1, 0)</f>
        <v>0</v>
      </c>
      <c r="G2628" s="87">
        <f t="shared" si="83"/>
        <v>0</v>
      </c>
      <c r="H2628" s="88" t="str" cm="1">
        <f t="array" ref="H2628">_xlfn.IFS(OR(_xlfn.XLOOKUP(A2628,Table9[Tag Number],Table9[Status],"-",0)="Dead",
        _xlfn.XLOOKUP(A2628,Table10[Tag Number],Table10[Status],"-",0)="Dead",
        _xlfn.XLOOKUP(A2628,Table11[Tag Number],Table11[Status],"-",0)="Dead",
        _xlfn.XLOOKUP(A2628,Table8[Tag Number],Table8[Status],"-",0)="Dead"),"Dead",
     OR(_xlfn.XLOOKUP(A2628,Table11[Tag Number],Table11[Status],"-",0)="Alive",
        _xlfn.XLOOKUP(A2628,Table10[Tag Number],Table10[Status],"-",0)="Alive",
        _xlfn.XLOOKUP(A2628,Table9[Tag Number],Table9[Status],"-",0)="Alive",
        _xlfn.XLOOKUP(A2628,Table8[Tag Number],Table8[Status],"-",0)="Alive"),"Alive",
     OR(_xlfn.XLOOKUP(A2628,Table9[Tag Number],Table9[Status],"-",0)="-",
        _xlfn.XLOOKUP(A2628,Table10[Tag Number],Table10[Status],"-",0)="-",
        _xlfn.XLOOKUP(A2628,Table11[Tag Number],Table11[Status],"-",0)="-",
        _xlfn.XLOOKUP(A2628,Table8[Tag Number],Table8[Status],"-",0)="-"),
   "-")</f>
        <v>-</v>
      </c>
      <c r="I2628" s="88" t="str">
        <f>IF((_xlfn.XLOOKUP(B2628,[2]Sheet1!$A$2:$A$198,[2]Sheet1!$B$2:$B$198,"-",0)="Glade"),"Out","No")</f>
        <v>No</v>
      </c>
      <c r="J2628" s="94"/>
      <c r="K2628" s="95"/>
      <c r="L2628" s="95"/>
      <c r="M2628" s="95"/>
      <c r="N2628" s="96"/>
      <c r="O2628" s="89"/>
      <c r="R2628" t="b">
        <f t="shared" ref="R2628:R2691" si="84">IF(G2628&gt;1,A2628)</f>
        <v>0</v>
      </c>
    </row>
    <row r="2629" spans="1:18" ht="15" thickBot="1" x14ac:dyDescent="0.35">
      <c r="A2629" s="3" t="s">
        <v>2982</v>
      </c>
      <c r="B2629" s="3" t="s">
        <v>1145</v>
      </c>
      <c r="C2629" s="84">
        <f>IF(COUNTIF(Table8[Tag Number], A2629), 1, 0)</f>
        <v>0</v>
      </c>
      <c r="D2629" s="85">
        <f>IF(COUNTIF(Table9[Tag Number], A2629), 1, 0)</f>
        <v>0</v>
      </c>
      <c r="E2629" s="86">
        <f>IF(COUNTIF(Table10[Tag Number], A2629), 1, 0)</f>
        <v>0</v>
      </c>
      <c r="F2629" s="86">
        <f>IF(COUNTIF(Table11[Tag Number], A2629), 1, 0)</f>
        <v>0</v>
      </c>
      <c r="G2629" s="87">
        <f t="shared" ref="G2629:G2692" si="85">SUM(C2629:F2629)</f>
        <v>0</v>
      </c>
      <c r="H2629" s="88" t="str" cm="1">
        <f t="array" ref="H2629">_xlfn.IFS(OR(_xlfn.XLOOKUP(A2629,Table9[Tag Number],Table9[Status],"-",0)="Dead",
        _xlfn.XLOOKUP(A2629,Table10[Tag Number],Table10[Status],"-",0)="Dead",
        _xlfn.XLOOKUP(A2629,Table11[Tag Number],Table11[Status],"-",0)="Dead",
        _xlfn.XLOOKUP(A2629,Table8[Tag Number],Table8[Status],"-",0)="Dead"),"Dead",
     OR(_xlfn.XLOOKUP(A2629,Table11[Tag Number],Table11[Status],"-",0)="Alive",
        _xlfn.XLOOKUP(A2629,Table10[Tag Number],Table10[Status],"-",0)="Alive",
        _xlfn.XLOOKUP(A2629,Table9[Tag Number],Table9[Status],"-",0)="Alive",
        _xlfn.XLOOKUP(A2629,Table8[Tag Number],Table8[Status],"-",0)="Alive"),"Alive",
     OR(_xlfn.XLOOKUP(A2629,Table9[Tag Number],Table9[Status],"-",0)="-",
        _xlfn.XLOOKUP(A2629,Table10[Tag Number],Table10[Status],"-",0)="-",
        _xlfn.XLOOKUP(A2629,Table11[Tag Number],Table11[Status],"-",0)="-",
        _xlfn.XLOOKUP(A2629,Table8[Tag Number],Table8[Status],"-",0)="-"),
   "-")</f>
        <v>-</v>
      </c>
      <c r="I2629" s="88" t="str">
        <f>IF((_xlfn.XLOOKUP(B2629,[2]Sheet1!$A$2:$A$198,[2]Sheet1!$B$2:$B$198,"-",0)="Glade"),"Out","No")</f>
        <v>No</v>
      </c>
      <c r="J2629" s="94"/>
      <c r="K2629" s="95"/>
      <c r="L2629" s="95"/>
      <c r="M2629" s="95"/>
      <c r="N2629" s="96"/>
      <c r="O2629" s="89"/>
      <c r="R2629" t="b">
        <f t="shared" si="84"/>
        <v>0</v>
      </c>
    </row>
    <row r="2630" spans="1:18" ht="15" thickBot="1" x14ac:dyDescent="0.35">
      <c r="A2630" s="2" t="s">
        <v>2983</v>
      </c>
      <c r="B2630" s="2" t="s">
        <v>1145</v>
      </c>
      <c r="C2630" s="84">
        <f>IF(COUNTIF(Table8[Tag Number], A2630), 1, 0)</f>
        <v>0</v>
      </c>
      <c r="D2630" s="85">
        <f>IF(COUNTIF(Table9[Tag Number], A2630), 1, 0)</f>
        <v>0</v>
      </c>
      <c r="E2630" s="86">
        <f>IF(COUNTIF(Table10[Tag Number], A2630), 1, 0)</f>
        <v>0</v>
      </c>
      <c r="F2630" s="86">
        <f>IF(COUNTIF(Table11[Tag Number], A2630), 1, 0)</f>
        <v>0</v>
      </c>
      <c r="G2630" s="87">
        <f t="shared" si="85"/>
        <v>0</v>
      </c>
      <c r="H2630" s="88" t="str" cm="1">
        <f t="array" ref="H2630">_xlfn.IFS(OR(_xlfn.XLOOKUP(A2630,Table9[Tag Number],Table9[Status],"-",0)="Dead",
        _xlfn.XLOOKUP(A2630,Table10[Tag Number],Table10[Status],"-",0)="Dead",
        _xlfn.XLOOKUP(A2630,Table11[Tag Number],Table11[Status],"-",0)="Dead",
        _xlfn.XLOOKUP(A2630,Table8[Tag Number],Table8[Status],"-",0)="Dead"),"Dead",
     OR(_xlfn.XLOOKUP(A2630,Table11[Tag Number],Table11[Status],"-",0)="Alive",
        _xlfn.XLOOKUP(A2630,Table10[Tag Number],Table10[Status],"-",0)="Alive",
        _xlfn.XLOOKUP(A2630,Table9[Tag Number],Table9[Status],"-",0)="Alive",
        _xlfn.XLOOKUP(A2630,Table8[Tag Number],Table8[Status],"-",0)="Alive"),"Alive",
     OR(_xlfn.XLOOKUP(A2630,Table9[Tag Number],Table9[Status],"-",0)="-",
        _xlfn.XLOOKUP(A2630,Table10[Tag Number],Table10[Status],"-",0)="-",
        _xlfn.XLOOKUP(A2630,Table11[Tag Number],Table11[Status],"-",0)="-",
        _xlfn.XLOOKUP(A2630,Table8[Tag Number],Table8[Status],"-",0)="-"),
   "-")</f>
        <v>-</v>
      </c>
      <c r="I2630" s="88" t="str">
        <f>IF((_xlfn.XLOOKUP(B2630,[2]Sheet1!$A$2:$A$198,[2]Sheet1!$B$2:$B$198,"-",0)="Glade"),"Out","No")</f>
        <v>No</v>
      </c>
      <c r="J2630" s="94"/>
      <c r="K2630" s="95"/>
      <c r="L2630" s="95"/>
      <c r="M2630" s="95"/>
      <c r="N2630" s="96"/>
      <c r="O2630" s="89"/>
      <c r="R2630" t="b">
        <f t="shared" si="84"/>
        <v>0</v>
      </c>
    </row>
    <row r="2631" spans="1:18" ht="15" thickBot="1" x14ac:dyDescent="0.35">
      <c r="A2631" s="3" t="s">
        <v>2984</v>
      </c>
      <c r="B2631" s="3" t="s">
        <v>1145</v>
      </c>
      <c r="C2631" s="84">
        <f>IF(COUNTIF(Table8[Tag Number], A2631), 1, 0)</f>
        <v>0</v>
      </c>
      <c r="D2631" s="85">
        <f>IF(COUNTIF(Table9[Tag Number], A2631), 1, 0)</f>
        <v>0</v>
      </c>
      <c r="E2631" s="86">
        <f>IF(COUNTIF(Table10[Tag Number], A2631), 1, 0)</f>
        <v>0</v>
      </c>
      <c r="F2631" s="86">
        <f>IF(COUNTIF(Table11[Tag Number], A2631), 1, 0)</f>
        <v>0</v>
      </c>
      <c r="G2631" s="87">
        <f t="shared" si="85"/>
        <v>0</v>
      </c>
      <c r="H2631" s="88" t="str" cm="1">
        <f t="array" ref="H2631">_xlfn.IFS(OR(_xlfn.XLOOKUP(A2631,Table9[Tag Number],Table9[Status],"-",0)="Dead",
        _xlfn.XLOOKUP(A2631,Table10[Tag Number],Table10[Status],"-",0)="Dead",
        _xlfn.XLOOKUP(A2631,Table11[Tag Number],Table11[Status],"-",0)="Dead",
        _xlfn.XLOOKUP(A2631,Table8[Tag Number],Table8[Status],"-",0)="Dead"),"Dead",
     OR(_xlfn.XLOOKUP(A2631,Table11[Tag Number],Table11[Status],"-",0)="Alive",
        _xlfn.XLOOKUP(A2631,Table10[Tag Number],Table10[Status],"-",0)="Alive",
        _xlfn.XLOOKUP(A2631,Table9[Tag Number],Table9[Status],"-",0)="Alive",
        _xlfn.XLOOKUP(A2631,Table8[Tag Number],Table8[Status],"-",0)="Alive"),"Alive",
     OR(_xlfn.XLOOKUP(A2631,Table9[Tag Number],Table9[Status],"-",0)="-",
        _xlfn.XLOOKUP(A2631,Table10[Tag Number],Table10[Status],"-",0)="-",
        _xlfn.XLOOKUP(A2631,Table11[Tag Number],Table11[Status],"-",0)="-",
        _xlfn.XLOOKUP(A2631,Table8[Tag Number],Table8[Status],"-",0)="-"),
   "-")</f>
        <v>-</v>
      </c>
      <c r="I2631" s="88" t="str">
        <f>IF((_xlfn.XLOOKUP(B2631,[2]Sheet1!$A$2:$A$198,[2]Sheet1!$B$2:$B$198,"-",0)="Glade"),"Out","No")</f>
        <v>No</v>
      </c>
      <c r="J2631" s="94"/>
      <c r="K2631" s="95"/>
      <c r="L2631" s="95"/>
      <c r="M2631" s="95"/>
      <c r="N2631" s="96"/>
      <c r="O2631" s="89"/>
      <c r="R2631" t="b">
        <f t="shared" si="84"/>
        <v>0</v>
      </c>
    </row>
    <row r="2632" spans="1:18" ht="15" thickBot="1" x14ac:dyDescent="0.35">
      <c r="A2632" s="2" t="s">
        <v>2985</v>
      </c>
      <c r="B2632" s="2" t="s">
        <v>1145</v>
      </c>
      <c r="C2632" s="84">
        <f>IF(COUNTIF(Table8[Tag Number], A2632), 1, 0)</f>
        <v>0</v>
      </c>
      <c r="D2632" s="85">
        <f>IF(COUNTIF(Table9[Tag Number], A2632), 1, 0)</f>
        <v>0</v>
      </c>
      <c r="E2632" s="86">
        <f>IF(COUNTIF(Table10[Tag Number], A2632), 1, 0)</f>
        <v>0</v>
      </c>
      <c r="F2632" s="86">
        <f>IF(COUNTIF(Table11[Tag Number], A2632), 1, 0)</f>
        <v>0</v>
      </c>
      <c r="G2632" s="87">
        <f t="shared" si="85"/>
        <v>0</v>
      </c>
      <c r="H2632" s="88" t="str" cm="1">
        <f t="array" ref="H2632">_xlfn.IFS(OR(_xlfn.XLOOKUP(A2632,Table9[Tag Number],Table9[Status],"-",0)="Dead",
        _xlfn.XLOOKUP(A2632,Table10[Tag Number],Table10[Status],"-",0)="Dead",
        _xlfn.XLOOKUP(A2632,Table11[Tag Number],Table11[Status],"-",0)="Dead",
        _xlfn.XLOOKUP(A2632,Table8[Tag Number],Table8[Status],"-",0)="Dead"),"Dead",
     OR(_xlfn.XLOOKUP(A2632,Table11[Tag Number],Table11[Status],"-",0)="Alive",
        _xlfn.XLOOKUP(A2632,Table10[Tag Number],Table10[Status],"-",0)="Alive",
        _xlfn.XLOOKUP(A2632,Table9[Tag Number],Table9[Status],"-",0)="Alive",
        _xlfn.XLOOKUP(A2632,Table8[Tag Number],Table8[Status],"-",0)="Alive"),"Alive",
     OR(_xlfn.XLOOKUP(A2632,Table9[Tag Number],Table9[Status],"-",0)="-",
        _xlfn.XLOOKUP(A2632,Table10[Tag Number],Table10[Status],"-",0)="-",
        _xlfn.XLOOKUP(A2632,Table11[Tag Number],Table11[Status],"-",0)="-",
        _xlfn.XLOOKUP(A2632,Table8[Tag Number],Table8[Status],"-",0)="-"),
   "-")</f>
        <v>-</v>
      </c>
      <c r="I2632" s="88" t="str">
        <f>IF((_xlfn.XLOOKUP(B2632,[2]Sheet1!$A$2:$A$198,[2]Sheet1!$B$2:$B$198,"-",0)="Glade"),"Out","No")</f>
        <v>No</v>
      </c>
      <c r="J2632" s="94"/>
      <c r="K2632" s="95"/>
      <c r="L2632" s="95"/>
      <c r="M2632" s="95"/>
      <c r="N2632" s="96"/>
      <c r="O2632" s="89"/>
      <c r="R2632" t="b">
        <f t="shared" si="84"/>
        <v>0</v>
      </c>
    </row>
    <row r="2633" spans="1:18" ht="15" thickBot="1" x14ac:dyDescent="0.35">
      <c r="A2633" s="3" t="s">
        <v>2986</v>
      </c>
      <c r="B2633" s="3" t="s">
        <v>1145</v>
      </c>
      <c r="C2633" s="84">
        <f>IF(COUNTIF(Table8[Tag Number], A2633), 1, 0)</f>
        <v>0</v>
      </c>
      <c r="D2633" s="85">
        <f>IF(COUNTIF(Table9[Tag Number], A2633), 1, 0)</f>
        <v>0</v>
      </c>
      <c r="E2633" s="86">
        <f>IF(COUNTIF(Table10[Tag Number], A2633), 1, 0)</f>
        <v>0</v>
      </c>
      <c r="F2633" s="86">
        <f>IF(COUNTIF(Table11[Tag Number], A2633), 1, 0)</f>
        <v>0</v>
      </c>
      <c r="G2633" s="87">
        <f t="shared" si="85"/>
        <v>0</v>
      </c>
      <c r="H2633" s="88" t="str" cm="1">
        <f t="array" ref="H2633">_xlfn.IFS(OR(_xlfn.XLOOKUP(A2633,Table9[Tag Number],Table9[Status],"-",0)="Dead",
        _xlfn.XLOOKUP(A2633,Table10[Tag Number],Table10[Status],"-",0)="Dead",
        _xlfn.XLOOKUP(A2633,Table11[Tag Number],Table11[Status],"-",0)="Dead",
        _xlfn.XLOOKUP(A2633,Table8[Tag Number],Table8[Status],"-",0)="Dead"),"Dead",
     OR(_xlfn.XLOOKUP(A2633,Table11[Tag Number],Table11[Status],"-",0)="Alive",
        _xlfn.XLOOKUP(A2633,Table10[Tag Number],Table10[Status],"-",0)="Alive",
        _xlfn.XLOOKUP(A2633,Table9[Tag Number],Table9[Status],"-",0)="Alive",
        _xlfn.XLOOKUP(A2633,Table8[Tag Number],Table8[Status],"-",0)="Alive"),"Alive",
     OR(_xlfn.XLOOKUP(A2633,Table9[Tag Number],Table9[Status],"-",0)="-",
        _xlfn.XLOOKUP(A2633,Table10[Tag Number],Table10[Status],"-",0)="-",
        _xlfn.XLOOKUP(A2633,Table11[Tag Number],Table11[Status],"-",0)="-",
        _xlfn.XLOOKUP(A2633,Table8[Tag Number],Table8[Status],"-",0)="-"),
   "-")</f>
        <v>-</v>
      </c>
      <c r="I2633" s="88" t="str">
        <f>IF((_xlfn.XLOOKUP(B2633,[2]Sheet1!$A$2:$A$198,[2]Sheet1!$B$2:$B$198,"-",0)="Glade"),"Out","No")</f>
        <v>No</v>
      </c>
      <c r="J2633" s="94"/>
      <c r="K2633" s="95"/>
      <c r="L2633" s="95"/>
      <c r="M2633" s="95"/>
      <c r="N2633" s="96"/>
      <c r="O2633" s="89"/>
      <c r="R2633" t="b">
        <f t="shared" si="84"/>
        <v>0</v>
      </c>
    </row>
    <row r="2634" spans="1:18" ht="15" thickBot="1" x14ac:dyDescent="0.35">
      <c r="A2634" s="2" t="s">
        <v>249</v>
      </c>
      <c r="B2634" s="2" t="s">
        <v>1145</v>
      </c>
      <c r="C2634" s="84">
        <f>IF(COUNTIF(Table8[Tag Number], A2634), 1, 0)</f>
        <v>0</v>
      </c>
      <c r="D2634" s="85">
        <f>IF(COUNTIF(Table9[Tag Number], A2634), 1, 0)</f>
        <v>0</v>
      </c>
      <c r="E2634" s="86">
        <f>IF(COUNTIF(Table10[Tag Number], A2634), 1, 0)</f>
        <v>0</v>
      </c>
      <c r="F2634" s="86">
        <f>IF(COUNTIF(Table11[Tag Number], A2634), 1, 0)</f>
        <v>0</v>
      </c>
      <c r="G2634" s="87">
        <f t="shared" si="85"/>
        <v>0</v>
      </c>
      <c r="H2634" s="88" t="str" cm="1">
        <f t="array" ref="H2634">_xlfn.IFS(OR(_xlfn.XLOOKUP(A2634,Table9[Tag Number],Table9[Status],"-",0)="Dead",
        _xlfn.XLOOKUP(A2634,Table10[Tag Number],Table10[Status],"-",0)="Dead",
        _xlfn.XLOOKUP(A2634,Table11[Tag Number],Table11[Status],"-",0)="Dead",
        _xlfn.XLOOKUP(A2634,Table8[Tag Number],Table8[Status],"-",0)="Dead"),"Dead",
     OR(_xlfn.XLOOKUP(A2634,Table11[Tag Number],Table11[Status],"-",0)="Alive",
        _xlfn.XLOOKUP(A2634,Table10[Tag Number],Table10[Status],"-",0)="Alive",
        _xlfn.XLOOKUP(A2634,Table9[Tag Number],Table9[Status],"-",0)="Alive",
        _xlfn.XLOOKUP(A2634,Table8[Tag Number],Table8[Status],"-",0)="Alive"),"Alive",
     OR(_xlfn.XLOOKUP(A2634,Table9[Tag Number],Table9[Status],"-",0)="-",
        _xlfn.XLOOKUP(A2634,Table10[Tag Number],Table10[Status],"-",0)="-",
        _xlfn.XLOOKUP(A2634,Table11[Tag Number],Table11[Status],"-",0)="-",
        _xlfn.XLOOKUP(A2634,Table8[Tag Number],Table8[Status],"-",0)="-"),
   "-")</f>
        <v>-</v>
      </c>
      <c r="I2634" s="88" t="str">
        <f>IF((_xlfn.XLOOKUP(B2634,[2]Sheet1!$A$2:$A$198,[2]Sheet1!$B$2:$B$198,"-",0)="Glade"),"Out","No")</f>
        <v>No</v>
      </c>
      <c r="J2634" s="94"/>
      <c r="K2634" s="95"/>
      <c r="L2634" s="95"/>
      <c r="M2634" s="95"/>
      <c r="N2634" s="96"/>
      <c r="O2634" s="89"/>
      <c r="R2634" t="b">
        <f t="shared" si="84"/>
        <v>0</v>
      </c>
    </row>
    <row r="2635" spans="1:18" ht="15" thickBot="1" x14ac:dyDescent="0.35">
      <c r="A2635" s="3" t="s">
        <v>2987</v>
      </c>
      <c r="B2635" s="3" t="s">
        <v>1145</v>
      </c>
      <c r="C2635" s="84">
        <f>IF(COUNTIF(Table8[Tag Number], A2635), 1, 0)</f>
        <v>0</v>
      </c>
      <c r="D2635" s="85">
        <f>IF(COUNTIF(Table9[Tag Number], A2635), 1, 0)</f>
        <v>0</v>
      </c>
      <c r="E2635" s="86">
        <f>IF(COUNTIF(Table10[Tag Number], A2635), 1, 0)</f>
        <v>0</v>
      </c>
      <c r="F2635" s="86">
        <f>IF(COUNTIF(Table11[Tag Number], A2635), 1, 0)</f>
        <v>0</v>
      </c>
      <c r="G2635" s="87">
        <f t="shared" si="85"/>
        <v>0</v>
      </c>
      <c r="H2635" s="88" t="str" cm="1">
        <f t="array" ref="H2635">_xlfn.IFS(OR(_xlfn.XLOOKUP(A2635,Table9[Tag Number],Table9[Status],"-",0)="Dead",
        _xlfn.XLOOKUP(A2635,Table10[Tag Number],Table10[Status],"-",0)="Dead",
        _xlfn.XLOOKUP(A2635,Table11[Tag Number],Table11[Status],"-",0)="Dead",
        _xlfn.XLOOKUP(A2635,Table8[Tag Number],Table8[Status],"-",0)="Dead"),"Dead",
     OR(_xlfn.XLOOKUP(A2635,Table11[Tag Number],Table11[Status],"-",0)="Alive",
        _xlfn.XLOOKUP(A2635,Table10[Tag Number],Table10[Status],"-",0)="Alive",
        _xlfn.XLOOKUP(A2635,Table9[Tag Number],Table9[Status],"-",0)="Alive",
        _xlfn.XLOOKUP(A2635,Table8[Tag Number],Table8[Status],"-",0)="Alive"),"Alive",
     OR(_xlfn.XLOOKUP(A2635,Table9[Tag Number],Table9[Status],"-",0)="-",
        _xlfn.XLOOKUP(A2635,Table10[Tag Number],Table10[Status],"-",0)="-",
        _xlfn.XLOOKUP(A2635,Table11[Tag Number],Table11[Status],"-",0)="-",
        _xlfn.XLOOKUP(A2635,Table8[Tag Number],Table8[Status],"-",0)="-"),
   "-")</f>
        <v>-</v>
      </c>
      <c r="I2635" s="88" t="str">
        <f>IF((_xlfn.XLOOKUP(B2635,[2]Sheet1!$A$2:$A$198,[2]Sheet1!$B$2:$B$198,"-",0)="Glade"),"Out","No")</f>
        <v>No</v>
      </c>
      <c r="J2635" s="94"/>
      <c r="K2635" s="95"/>
      <c r="L2635" s="95"/>
      <c r="M2635" s="95"/>
      <c r="N2635" s="96"/>
      <c r="O2635" s="89"/>
      <c r="R2635" t="b">
        <f t="shared" si="84"/>
        <v>0</v>
      </c>
    </row>
    <row r="2636" spans="1:18" ht="15" thickBot="1" x14ac:dyDescent="0.35">
      <c r="A2636" s="2" t="s">
        <v>2988</v>
      </c>
      <c r="B2636" s="2" t="s">
        <v>1145</v>
      </c>
      <c r="C2636" s="84">
        <f>IF(COUNTIF(Table8[Tag Number], A2636), 1, 0)</f>
        <v>0</v>
      </c>
      <c r="D2636" s="85">
        <f>IF(COUNTIF(Table9[Tag Number], A2636), 1, 0)</f>
        <v>0</v>
      </c>
      <c r="E2636" s="86">
        <f>IF(COUNTIF(Table10[Tag Number], A2636), 1, 0)</f>
        <v>0</v>
      </c>
      <c r="F2636" s="86">
        <f>IF(COUNTIF(Table11[Tag Number], A2636), 1, 0)</f>
        <v>0</v>
      </c>
      <c r="G2636" s="87">
        <f t="shared" si="85"/>
        <v>0</v>
      </c>
      <c r="H2636" s="88" t="str" cm="1">
        <f t="array" ref="H2636">_xlfn.IFS(OR(_xlfn.XLOOKUP(A2636,Table9[Tag Number],Table9[Status],"-",0)="Dead",
        _xlfn.XLOOKUP(A2636,Table10[Tag Number],Table10[Status],"-",0)="Dead",
        _xlfn.XLOOKUP(A2636,Table11[Tag Number],Table11[Status],"-",0)="Dead",
        _xlfn.XLOOKUP(A2636,Table8[Tag Number],Table8[Status],"-",0)="Dead"),"Dead",
     OR(_xlfn.XLOOKUP(A2636,Table11[Tag Number],Table11[Status],"-",0)="Alive",
        _xlfn.XLOOKUP(A2636,Table10[Tag Number],Table10[Status],"-",0)="Alive",
        _xlfn.XLOOKUP(A2636,Table9[Tag Number],Table9[Status],"-",0)="Alive",
        _xlfn.XLOOKUP(A2636,Table8[Tag Number],Table8[Status],"-",0)="Alive"),"Alive",
     OR(_xlfn.XLOOKUP(A2636,Table9[Tag Number],Table9[Status],"-",0)="-",
        _xlfn.XLOOKUP(A2636,Table10[Tag Number],Table10[Status],"-",0)="-",
        _xlfn.XLOOKUP(A2636,Table11[Tag Number],Table11[Status],"-",0)="-",
        _xlfn.XLOOKUP(A2636,Table8[Tag Number],Table8[Status],"-",0)="-"),
   "-")</f>
        <v>-</v>
      </c>
      <c r="I2636" s="88" t="str">
        <f>IF((_xlfn.XLOOKUP(B2636,[2]Sheet1!$A$2:$A$198,[2]Sheet1!$B$2:$B$198,"-",0)="Glade"),"Out","No")</f>
        <v>No</v>
      </c>
      <c r="J2636" s="94"/>
      <c r="K2636" s="95"/>
      <c r="L2636" s="95"/>
      <c r="M2636" s="95"/>
      <c r="N2636" s="96"/>
      <c r="O2636" s="89"/>
      <c r="R2636" t="b">
        <f t="shared" si="84"/>
        <v>0</v>
      </c>
    </row>
    <row r="2637" spans="1:18" ht="15" thickBot="1" x14ac:dyDescent="0.35">
      <c r="A2637" s="3" t="s">
        <v>2989</v>
      </c>
      <c r="B2637" s="3" t="s">
        <v>1145</v>
      </c>
      <c r="C2637" s="84">
        <f>IF(COUNTIF(Table8[Tag Number], A2637), 1, 0)</f>
        <v>0</v>
      </c>
      <c r="D2637" s="85">
        <f>IF(COUNTIF(Table9[Tag Number], A2637), 1, 0)</f>
        <v>0</v>
      </c>
      <c r="E2637" s="86">
        <f>IF(COUNTIF(Table10[Tag Number], A2637), 1, 0)</f>
        <v>0</v>
      </c>
      <c r="F2637" s="86">
        <f>IF(COUNTIF(Table11[Tag Number], A2637), 1, 0)</f>
        <v>0</v>
      </c>
      <c r="G2637" s="87">
        <f t="shared" si="85"/>
        <v>0</v>
      </c>
      <c r="H2637" s="88" t="str" cm="1">
        <f t="array" ref="H2637">_xlfn.IFS(OR(_xlfn.XLOOKUP(A2637,Table9[Tag Number],Table9[Status],"-",0)="Dead",
        _xlfn.XLOOKUP(A2637,Table10[Tag Number],Table10[Status],"-",0)="Dead",
        _xlfn.XLOOKUP(A2637,Table11[Tag Number],Table11[Status],"-",0)="Dead",
        _xlfn.XLOOKUP(A2637,Table8[Tag Number],Table8[Status],"-",0)="Dead"),"Dead",
     OR(_xlfn.XLOOKUP(A2637,Table11[Tag Number],Table11[Status],"-",0)="Alive",
        _xlfn.XLOOKUP(A2637,Table10[Tag Number],Table10[Status],"-",0)="Alive",
        _xlfn.XLOOKUP(A2637,Table9[Tag Number],Table9[Status],"-",0)="Alive",
        _xlfn.XLOOKUP(A2637,Table8[Tag Number],Table8[Status],"-",0)="Alive"),"Alive",
     OR(_xlfn.XLOOKUP(A2637,Table9[Tag Number],Table9[Status],"-",0)="-",
        _xlfn.XLOOKUP(A2637,Table10[Tag Number],Table10[Status],"-",0)="-",
        _xlfn.XLOOKUP(A2637,Table11[Tag Number],Table11[Status],"-",0)="-",
        _xlfn.XLOOKUP(A2637,Table8[Tag Number],Table8[Status],"-",0)="-"),
   "-")</f>
        <v>-</v>
      </c>
      <c r="I2637" s="88" t="str">
        <f>IF((_xlfn.XLOOKUP(B2637,[2]Sheet1!$A$2:$A$198,[2]Sheet1!$B$2:$B$198,"-",0)="Glade"),"Out","No")</f>
        <v>No</v>
      </c>
      <c r="J2637" s="94"/>
      <c r="K2637" s="95"/>
      <c r="L2637" s="95"/>
      <c r="M2637" s="95"/>
      <c r="N2637" s="96"/>
      <c r="O2637" s="89"/>
      <c r="R2637" t="b">
        <f t="shared" si="84"/>
        <v>0</v>
      </c>
    </row>
    <row r="2638" spans="1:18" ht="15" thickBot="1" x14ac:dyDescent="0.35">
      <c r="A2638" s="2" t="s">
        <v>2990</v>
      </c>
      <c r="B2638" s="2" t="s">
        <v>1145</v>
      </c>
      <c r="C2638" s="84">
        <f>IF(COUNTIF(Table8[Tag Number], A2638), 1, 0)</f>
        <v>0</v>
      </c>
      <c r="D2638" s="85">
        <f>IF(COUNTIF(Table9[Tag Number], A2638), 1, 0)</f>
        <v>0</v>
      </c>
      <c r="E2638" s="86">
        <f>IF(COUNTIF(Table10[Tag Number], A2638), 1, 0)</f>
        <v>0</v>
      </c>
      <c r="F2638" s="86">
        <f>IF(COUNTIF(Table11[Tag Number], A2638), 1, 0)</f>
        <v>0</v>
      </c>
      <c r="G2638" s="87">
        <f t="shared" si="85"/>
        <v>0</v>
      </c>
      <c r="H2638" s="88" t="str" cm="1">
        <f t="array" ref="H2638">_xlfn.IFS(OR(_xlfn.XLOOKUP(A2638,Table9[Tag Number],Table9[Status],"-",0)="Dead",
        _xlfn.XLOOKUP(A2638,Table10[Tag Number],Table10[Status],"-",0)="Dead",
        _xlfn.XLOOKUP(A2638,Table11[Tag Number],Table11[Status],"-",0)="Dead",
        _xlfn.XLOOKUP(A2638,Table8[Tag Number],Table8[Status],"-",0)="Dead"),"Dead",
     OR(_xlfn.XLOOKUP(A2638,Table11[Tag Number],Table11[Status],"-",0)="Alive",
        _xlfn.XLOOKUP(A2638,Table10[Tag Number],Table10[Status],"-",0)="Alive",
        _xlfn.XLOOKUP(A2638,Table9[Tag Number],Table9[Status],"-",0)="Alive",
        _xlfn.XLOOKUP(A2638,Table8[Tag Number],Table8[Status],"-",0)="Alive"),"Alive",
     OR(_xlfn.XLOOKUP(A2638,Table9[Tag Number],Table9[Status],"-",0)="-",
        _xlfn.XLOOKUP(A2638,Table10[Tag Number],Table10[Status],"-",0)="-",
        _xlfn.XLOOKUP(A2638,Table11[Tag Number],Table11[Status],"-",0)="-",
        _xlfn.XLOOKUP(A2638,Table8[Tag Number],Table8[Status],"-",0)="-"),
   "-")</f>
        <v>-</v>
      </c>
      <c r="I2638" s="88" t="str">
        <f>IF((_xlfn.XLOOKUP(B2638,[2]Sheet1!$A$2:$A$198,[2]Sheet1!$B$2:$B$198,"-",0)="Glade"),"Out","No")</f>
        <v>No</v>
      </c>
      <c r="J2638" s="94"/>
      <c r="K2638" s="95"/>
      <c r="L2638" s="95"/>
      <c r="M2638" s="95"/>
      <c r="N2638" s="96"/>
      <c r="O2638" s="89"/>
      <c r="R2638" t="b">
        <f t="shared" si="84"/>
        <v>0</v>
      </c>
    </row>
    <row r="2639" spans="1:18" ht="15" thickBot="1" x14ac:dyDescent="0.35">
      <c r="A2639" s="3" t="s">
        <v>2991</v>
      </c>
      <c r="B2639" s="3" t="s">
        <v>1145</v>
      </c>
      <c r="C2639" s="84">
        <f>IF(COUNTIF(Table8[Tag Number], A2639), 1, 0)</f>
        <v>0</v>
      </c>
      <c r="D2639" s="85">
        <f>IF(COUNTIF(Table9[Tag Number], A2639), 1, 0)</f>
        <v>0</v>
      </c>
      <c r="E2639" s="86">
        <f>IF(COUNTIF(Table10[Tag Number], A2639), 1, 0)</f>
        <v>0</v>
      </c>
      <c r="F2639" s="86">
        <f>IF(COUNTIF(Table11[Tag Number], A2639), 1, 0)</f>
        <v>0</v>
      </c>
      <c r="G2639" s="87">
        <f t="shared" si="85"/>
        <v>0</v>
      </c>
      <c r="H2639" s="88" t="str" cm="1">
        <f t="array" ref="H2639">_xlfn.IFS(OR(_xlfn.XLOOKUP(A2639,Table9[Tag Number],Table9[Status],"-",0)="Dead",
        _xlfn.XLOOKUP(A2639,Table10[Tag Number],Table10[Status],"-",0)="Dead",
        _xlfn.XLOOKUP(A2639,Table11[Tag Number],Table11[Status],"-",0)="Dead",
        _xlfn.XLOOKUP(A2639,Table8[Tag Number],Table8[Status],"-",0)="Dead"),"Dead",
     OR(_xlfn.XLOOKUP(A2639,Table11[Tag Number],Table11[Status],"-",0)="Alive",
        _xlfn.XLOOKUP(A2639,Table10[Tag Number],Table10[Status],"-",0)="Alive",
        _xlfn.XLOOKUP(A2639,Table9[Tag Number],Table9[Status],"-",0)="Alive",
        _xlfn.XLOOKUP(A2639,Table8[Tag Number],Table8[Status],"-",0)="Alive"),"Alive",
     OR(_xlfn.XLOOKUP(A2639,Table9[Tag Number],Table9[Status],"-",0)="-",
        _xlfn.XLOOKUP(A2639,Table10[Tag Number],Table10[Status],"-",0)="-",
        _xlfn.XLOOKUP(A2639,Table11[Tag Number],Table11[Status],"-",0)="-",
        _xlfn.XLOOKUP(A2639,Table8[Tag Number],Table8[Status],"-",0)="-"),
   "-")</f>
        <v>-</v>
      </c>
      <c r="I2639" s="88" t="str">
        <f>IF((_xlfn.XLOOKUP(B2639,[2]Sheet1!$A$2:$A$198,[2]Sheet1!$B$2:$B$198,"-",0)="Glade"),"Out","No")</f>
        <v>No</v>
      </c>
      <c r="J2639" s="94"/>
      <c r="K2639" s="95"/>
      <c r="L2639" s="95"/>
      <c r="M2639" s="95"/>
      <c r="N2639" s="96"/>
      <c r="O2639" s="89"/>
      <c r="R2639" t="b">
        <f t="shared" si="84"/>
        <v>0</v>
      </c>
    </row>
    <row r="2640" spans="1:18" ht="15" thickBot="1" x14ac:dyDescent="0.35">
      <c r="A2640" s="2" t="s">
        <v>2992</v>
      </c>
      <c r="B2640" s="2" t="s">
        <v>1145</v>
      </c>
      <c r="C2640" s="84">
        <f>IF(COUNTIF(Table8[Tag Number], A2640), 1, 0)</f>
        <v>0</v>
      </c>
      <c r="D2640" s="85">
        <f>IF(COUNTIF(Table9[Tag Number], A2640), 1, 0)</f>
        <v>0</v>
      </c>
      <c r="E2640" s="86">
        <f>IF(COUNTIF(Table10[Tag Number], A2640), 1, 0)</f>
        <v>0</v>
      </c>
      <c r="F2640" s="86">
        <f>IF(COUNTIF(Table11[Tag Number], A2640), 1, 0)</f>
        <v>0</v>
      </c>
      <c r="G2640" s="87">
        <f t="shared" si="85"/>
        <v>0</v>
      </c>
      <c r="H2640" s="88" t="str" cm="1">
        <f t="array" ref="H2640">_xlfn.IFS(OR(_xlfn.XLOOKUP(A2640,Table9[Tag Number],Table9[Status],"-",0)="Dead",
        _xlfn.XLOOKUP(A2640,Table10[Tag Number],Table10[Status],"-",0)="Dead",
        _xlfn.XLOOKUP(A2640,Table11[Tag Number],Table11[Status],"-",0)="Dead",
        _xlfn.XLOOKUP(A2640,Table8[Tag Number],Table8[Status],"-",0)="Dead"),"Dead",
     OR(_xlfn.XLOOKUP(A2640,Table11[Tag Number],Table11[Status],"-",0)="Alive",
        _xlfn.XLOOKUP(A2640,Table10[Tag Number],Table10[Status],"-",0)="Alive",
        _xlfn.XLOOKUP(A2640,Table9[Tag Number],Table9[Status],"-",0)="Alive",
        _xlfn.XLOOKUP(A2640,Table8[Tag Number],Table8[Status],"-",0)="Alive"),"Alive",
     OR(_xlfn.XLOOKUP(A2640,Table9[Tag Number],Table9[Status],"-",0)="-",
        _xlfn.XLOOKUP(A2640,Table10[Tag Number],Table10[Status],"-",0)="-",
        _xlfn.XLOOKUP(A2640,Table11[Tag Number],Table11[Status],"-",0)="-",
        _xlfn.XLOOKUP(A2640,Table8[Tag Number],Table8[Status],"-",0)="-"),
   "-")</f>
        <v>-</v>
      </c>
      <c r="I2640" s="88" t="str">
        <f>IF((_xlfn.XLOOKUP(B2640,[2]Sheet1!$A$2:$A$198,[2]Sheet1!$B$2:$B$198,"-",0)="Glade"),"Out","No")</f>
        <v>No</v>
      </c>
      <c r="J2640" s="94"/>
      <c r="K2640" s="95"/>
      <c r="L2640" s="95"/>
      <c r="M2640" s="95"/>
      <c r="N2640" s="96"/>
      <c r="O2640" s="89"/>
      <c r="R2640" t="b">
        <f t="shared" si="84"/>
        <v>0</v>
      </c>
    </row>
    <row r="2641" spans="1:18" ht="15" thickBot="1" x14ac:dyDescent="0.35">
      <c r="A2641" s="3" t="s">
        <v>231</v>
      </c>
      <c r="B2641" s="3" t="s">
        <v>1145</v>
      </c>
      <c r="C2641" s="84">
        <f>IF(COUNTIF(Table8[Tag Number], A2641), 1, 0)</f>
        <v>0</v>
      </c>
      <c r="D2641" s="85">
        <f>IF(COUNTIF(Table9[Tag Number], A2641), 1, 0)</f>
        <v>0</v>
      </c>
      <c r="E2641" s="86">
        <f>IF(COUNTIF(Table10[Tag Number], A2641), 1, 0)</f>
        <v>0</v>
      </c>
      <c r="F2641" s="86">
        <f>IF(COUNTIF(Table11[Tag Number], A2641), 1, 0)</f>
        <v>0</v>
      </c>
      <c r="G2641" s="87">
        <f t="shared" si="85"/>
        <v>0</v>
      </c>
      <c r="H2641" s="88" t="str" cm="1">
        <f t="array" ref="H2641">_xlfn.IFS(OR(_xlfn.XLOOKUP(A2641,Table9[Tag Number],Table9[Status],"-",0)="Dead",
        _xlfn.XLOOKUP(A2641,Table10[Tag Number],Table10[Status],"-",0)="Dead",
        _xlfn.XLOOKUP(A2641,Table11[Tag Number],Table11[Status],"-",0)="Dead",
        _xlfn.XLOOKUP(A2641,Table8[Tag Number],Table8[Status],"-",0)="Dead"),"Dead",
     OR(_xlfn.XLOOKUP(A2641,Table11[Tag Number],Table11[Status],"-",0)="Alive",
        _xlfn.XLOOKUP(A2641,Table10[Tag Number],Table10[Status],"-",0)="Alive",
        _xlfn.XLOOKUP(A2641,Table9[Tag Number],Table9[Status],"-",0)="Alive",
        _xlfn.XLOOKUP(A2641,Table8[Tag Number],Table8[Status],"-",0)="Alive"),"Alive",
     OR(_xlfn.XLOOKUP(A2641,Table9[Tag Number],Table9[Status],"-",0)="-",
        _xlfn.XLOOKUP(A2641,Table10[Tag Number],Table10[Status],"-",0)="-",
        _xlfn.XLOOKUP(A2641,Table11[Tag Number],Table11[Status],"-",0)="-",
        _xlfn.XLOOKUP(A2641,Table8[Tag Number],Table8[Status],"-",0)="-"),
   "-")</f>
        <v>-</v>
      </c>
      <c r="I2641" s="88" t="str">
        <f>IF((_xlfn.XLOOKUP(B2641,[2]Sheet1!$A$2:$A$198,[2]Sheet1!$B$2:$B$198,"-",0)="Glade"),"Out","No")</f>
        <v>No</v>
      </c>
      <c r="J2641" s="94"/>
      <c r="K2641" s="95"/>
      <c r="L2641" s="95"/>
      <c r="M2641" s="95"/>
      <c r="N2641" s="96"/>
      <c r="O2641" s="89"/>
      <c r="R2641" t="b">
        <f t="shared" si="84"/>
        <v>0</v>
      </c>
    </row>
    <row r="2642" spans="1:18" ht="15" thickBot="1" x14ac:dyDescent="0.35">
      <c r="A2642" s="2" t="s">
        <v>2993</v>
      </c>
      <c r="B2642" s="2" t="s">
        <v>1145</v>
      </c>
      <c r="C2642" s="84">
        <f>IF(COUNTIF(Table8[Tag Number], A2642), 1, 0)</f>
        <v>0</v>
      </c>
      <c r="D2642" s="85">
        <f>IF(COUNTIF(Table9[Tag Number], A2642), 1, 0)</f>
        <v>0</v>
      </c>
      <c r="E2642" s="86">
        <f>IF(COUNTIF(Table10[Tag Number], A2642), 1, 0)</f>
        <v>0</v>
      </c>
      <c r="F2642" s="86">
        <f>IF(COUNTIF(Table11[Tag Number], A2642), 1, 0)</f>
        <v>0</v>
      </c>
      <c r="G2642" s="87">
        <f t="shared" si="85"/>
        <v>0</v>
      </c>
      <c r="H2642" s="88" t="str" cm="1">
        <f t="array" ref="H2642">_xlfn.IFS(OR(_xlfn.XLOOKUP(A2642,Table9[Tag Number],Table9[Status],"-",0)="Dead",
        _xlfn.XLOOKUP(A2642,Table10[Tag Number],Table10[Status],"-",0)="Dead",
        _xlfn.XLOOKUP(A2642,Table11[Tag Number],Table11[Status],"-",0)="Dead",
        _xlfn.XLOOKUP(A2642,Table8[Tag Number],Table8[Status],"-",0)="Dead"),"Dead",
     OR(_xlfn.XLOOKUP(A2642,Table11[Tag Number],Table11[Status],"-",0)="Alive",
        _xlfn.XLOOKUP(A2642,Table10[Tag Number],Table10[Status],"-",0)="Alive",
        _xlfn.XLOOKUP(A2642,Table9[Tag Number],Table9[Status],"-",0)="Alive",
        _xlfn.XLOOKUP(A2642,Table8[Tag Number],Table8[Status],"-",0)="Alive"),"Alive",
     OR(_xlfn.XLOOKUP(A2642,Table9[Tag Number],Table9[Status],"-",0)="-",
        _xlfn.XLOOKUP(A2642,Table10[Tag Number],Table10[Status],"-",0)="-",
        _xlfn.XLOOKUP(A2642,Table11[Tag Number],Table11[Status],"-",0)="-",
        _xlfn.XLOOKUP(A2642,Table8[Tag Number],Table8[Status],"-",0)="-"),
   "-")</f>
        <v>-</v>
      </c>
      <c r="I2642" s="88" t="str">
        <f>IF((_xlfn.XLOOKUP(B2642,[2]Sheet1!$A$2:$A$198,[2]Sheet1!$B$2:$B$198,"-",0)="Glade"),"Out","No")</f>
        <v>No</v>
      </c>
      <c r="J2642" s="94"/>
      <c r="K2642" s="95"/>
      <c r="L2642" s="95"/>
      <c r="M2642" s="95"/>
      <c r="N2642" s="96"/>
      <c r="O2642" s="89"/>
      <c r="R2642" t="b">
        <f t="shared" si="84"/>
        <v>0</v>
      </c>
    </row>
    <row r="2643" spans="1:18" ht="15" thickBot="1" x14ac:dyDescent="0.35">
      <c r="A2643" s="3" t="s">
        <v>2994</v>
      </c>
      <c r="B2643" s="3" t="s">
        <v>1145</v>
      </c>
      <c r="C2643" s="84">
        <f>IF(COUNTIF(Table8[Tag Number], A2643), 1, 0)</f>
        <v>0</v>
      </c>
      <c r="D2643" s="85">
        <f>IF(COUNTIF(Table9[Tag Number], A2643), 1, 0)</f>
        <v>0</v>
      </c>
      <c r="E2643" s="86">
        <f>IF(COUNTIF(Table10[Tag Number], A2643), 1, 0)</f>
        <v>0</v>
      </c>
      <c r="F2643" s="86">
        <f>IF(COUNTIF(Table11[Tag Number], A2643), 1, 0)</f>
        <v>0</v>
      </c>
      <c r="G2643" s="87">
        <f t="shared" si="85"/>
        <v>0</v>
      </c>
      <c r="H2643" s="88" t="str" cm="1">
        <f t="array" ref="H2643">_xlfn.IFS(OR(_xlfn.XLOOKUP(A2643,Table9[Tag Number],Table9[Status],"-",0)="Dead",
        _xlfn.XLOOKUP(A2643,Table10[Tag Number],Table10[Status],"-",0)="Dead",
        _xlfn.XLOOKUP(A2643,Table11[Tag Number],Table11[Status],"-",0)="Dead",
        _xlfn.XLOOKUP(A2643,Table8[Tag Number],Table8[Status],"-",0)="Dead"),"Dead",
     OR(_xlfn.XLOOKUP(A2643,Table11[Tag Number],Table11[Status],"-",0)="Alive",
        _xlfn.XLOOKUP(A2643,Table10[Tag Number],Table10[Status],"-",0)="Alive",
        _xlfn.XLOOKUP(A2643,Table9[Tag Number],Table9[Status],"-",0)="Alive",
        _xlfn.XLOOKUP(A2643,Table8[Tag Number],Table8[Status],"-",0)="Alive"),"Alive",
     OR(_xlfn.XLOOKUP(A2643,Table9[Tag Number],Table9[Status],"-",0)="-",
        _xlfn.XLOOKUP(A2643,Table10[Tag Number],Table10[Status],"-",0)="-",
        _xlfn.XLOOKUP(A2643,Table11[Tag Number],Table11[Status],"-",0)="-",
        _xlfn.XLOOKUP(A2643,Table8[Tag Number],Table8[Status],"-",0)="-"),
   "-")</f>
        <v>-</v>
      </c>
      <c r="I2643" s="88" t="str">
        <f>IF((_xlfn.XLOOKUP(B2643,[2]Sheet1!$A$2:$A$198,[2]Sheet1!$B$2:$B$198,"-",0)="Glade"),"Out","No")</f>
        <v>No</v>
      </c>
      <c r="J2643" s="94"/>
      <c r="K2643" s="95"/>
      <c r="L2643" s="95"/>
      <c r="M2643" s="95"/>
      <c r="N2643" s="96"/>
      <c r="O2643" s="89"/>
      <c r="R2643" t="b">
        <f t="shared" si="84"/>
        <v>0</v>
      </c>
    </row>
    <row r="2644" spans="1:18" ht="15" thickBot="1" x14ac:dyDescent="0.35">
      <c r="A2644" s="2" t="s">
        <v>2995</v>
      </c>
      <c r="B2644" s="2" t="s">
        <v>1145</v>
      </c>
      <c r="C2644" s="84">
        <f>IF(COUNTIF(Table8[Tag Number], A2644), 1, 0)</f>
        <v>0</v>
      </c>
      <c r="D2644" s="85">
        <f>IF(COUNTIF(Table9[Tag Number], A2644), 1, 0)</f>
        <v>0</v>
      </c>
      <c r="E2644" s="86">
        <f>IF(COUNTIF(Table10[Tag Number], A2644), 1, 0)</f>
        <v>0</v>
      </c>
      <c r="F2644" s="86">
        <f>IF(COUNTIF(Table11[Tag Number], A2644), 1, 0)</f>
        <v>0</v>
      </c>
      <c r="G2644" s="87">
        <f t="shared" si="85"/>
        <v>0</v>
      </c>
      <c r="H2644" s="88" t="str" cm="1">
        <f t="array" ref="H2644">_xlfn.IFS(OR(_xlfn.XLOOKUP(A2644,Table9[Tag Number],Table9[Status],"-",0)="Dead",
        _xlfn.XLOOKUP(A2644,Table10[Tag Number],Table10[Status],"-",0)="Dead",
        _xlfn.XLOOKUP(A2644,Table11[Tag Number],Table11[Status],"-",0)="Dead",
        _xlfn.XLOOKUP(A2644,Table8[Tag Number],Table8[Status],"-",0)="Dead"),"Dead",
     OR(_xlfn.XLOOKUP(A2644,Table11[Tag Number],Table11[Status],"-",0)="Alive",
        _xlfn.XLOOKUP(A2644,Table10[Tag Number],Table10[Status],"-",0)="Alive",
        _xlfn.XLOOKUP(A2644,Table9[Tag Number],Table9[Status],"-",0)="Alive",
        _xlfn.XLOOKUP(A2644,Table8[Tag Number],Table8[Status],"-",0)="Alive"),"Alive",
     OR(_xlfn.XLOOKUP(A2644,Table9[Tag Number],Table9[Status],"-",0)="-",
        _xlfn.XLOOKUP(A2644,Table10[Tag Number],Table10[Status],"-",0)="-",
        _xlfn.XLOOKUP(A2644,Table11[Tag Number],Table11[Status],"-",0)="-",
        _xlfn.XLOOKUP(A2644,Table8[Tag Number],Table8[Status],"-",0)="-"),
   "-")</f>
        <v>-</v>
      </c>
      <c r="I2644" s="88" t="str">
        <f>IF((_xlfn.XLOOKUP(B2644,[2]Sheet1!$A$2:$A$198,[2]Sheet1!$B$2:$B$198,"-",0)="Glade"),"Out","No")</f>
        <v>No</v>
      </c>
      <c r="J2644" s="94"/>
      <c r="K2644" s="95"/>
      <c r="L2644" s="95"/>
      <c r="M2644" s="95"/>
      <c r="N2644" s="96"/>
      <c r="O2644" s="89"/>
      <c r="R2644" t="b">
        <f t="shared" si="84"/>
        <v>0</v>
      </c>
    </row>
    <row r="2645" spans="1:18" ht="15" thickBot="1" x14ac:dyDescent="0.35">
      <c r="A2645" s="3" t="s">
        <v>2996</v>
      </c>
      <c r="B2645" s="3" t="s">
        <v>1145</v>
      </c>
      <c r="C2645" s="84">
        <f>IF(COUNTIF(Table8[Tag Number], A2645), 1, 0)</f>
        <v>0</v>
      </c>
      <c r="D2645" s="85">
        <f>IF(COUNTIF(Table9[Tag Number], A2645), 1, 0)</f>
        <v>0</v>
      </c>
      <c r="E2645" s="86">
        <f>IF(COUNTIF(Table10[Tag Number], A2645), 1, 0)</f>
        <v>0</v>
      </c>
      <c r="F2645" s="86">
        <f>IF(COUNTIF(Table11[Tag Number], A2645), 1, 0)</f>
        <v>0</v>
      </c>
      <c r="G2645" s="87">
        <f t="shared" si="85"/>
        <v>0</v>
      </c>
      <c r="H2645" s="88" t="str" cm="1">
        <f t="array" ref="H2645">_xlfn.IFS(OR(_xlfn.XLOOKUP(A2645,Table9[Tag Number],Table9[Status],"-",0)="Dead",
        _xlfn.XLOOKUP(A2645,Table10[Tag Number],Table10[Status],"-",0)="Dead",
        _xlfn.XLOOKUP(A2645,Table11[Tag Number],Table11[Status],"-",0)="Dead",
        _xlfn.XLOOKUP(A2645,Table8[Tag Number],Table8[Status],"-",0)="Dead"),"Dead",
     OR(_xlfn.XLOOKUP(A2645,Table11[Tag Number],Table11[Status],"-",0)="Alive",
        _xlfn.XLOOKUP(A2645,Table10[Tag Number],Table10[Status],"-",0)="Alive",
        _xlfn.XLOOKUP(A2645,Table9[Tag Number],Table9[Status],"-",0)="Alive",
        _xlfn.XLOOKUP(A2645,Table8[Tag Number],Table8[Status],"-",0)="Alive"),"Alive",
     OR(_xlfn.XLOOKUP(A2645,Table9[Tag Number],Table9[Status],"-",0)="-",
        _xlfn.XLOOKUP(A2645,Table10[Tag Number],Table10[Status],"-",0)="-",
        _xlfn.XLOOKUP(A2645,Table11[Tag Number],Table11[Status],"-",0)="-",
        _xlfn.XLOOKUP(A2645,Table8[Tag Number],Table8[Status],"-",0)="-"),
   "-")</f>
        <v>-</v>
      </c>
      <c r="I2645" s="88" t="str">
        <f>IF((_xlfn.XLOOKUP(B2645,[2]Sheet1!$A$2:$A$198,[2]Sheet1!$B$2:$B$198,"-",0)="Glade"),"Out","No")</f>
        <v>No</v>
      </c>
      <c r="J2645" s="94"/>
      <c r="K2645" s="95"/>
      <c r="L2645" s="95"/>
      <c r="M2645" s="95"/>
      <c r="N2645" s="96"/>
      <c r="O2645" s="89"/>
      <c r="R2645" t="b">
        <f t="shared" si="84"/>
        <v>0</v>
      </c>
    </row>
    <row r="2646" spans="1:18" ht="15" thickBot="1" x14ac:dyDescent="0.35">
      <c r="A2646" s="2" t="s">
        <v>2997</v>
      </c>
      <c r="B2646" s="2" t="s">
        <v>1145</v>
      </c>
      <c r="C2646" s="84">
        <f>IF(COUNTIF(Table8[Tag Number], A2646), 1, 0)</f>
        <v>0</v>
      </c>
      <c r="D2646" s="85">
        <f>IF(COUNTIF(Table9[Tag Number], A2646), 1, 0)</f>
        <v>0</v>
      </c>
      <c r="E2646" s="86">
        <f>IF(COUNTIF(Table10[Tag Number], A2646), 1, 0)</f>
        <v>0</v>
      </c>
      <c r="F2646" s="86">
        <f>IF(COUNTIF(Table11[Tag Number], A2646), 1, 0)</f>
        <v>0</v>
      </c>
      <c r="G2646" s="87">
        <f t="shared" si="85"/>
        <v>0</v>
      </c>
      <c r="H2646" s="88" t="str" cm="1">
        <f t="array" ref="H2646">_xlfn.IFS(OR(_xlfn.XLOOKUP(A2646,Table9[Tag Number],Table9[Status],"-",0)="Dead",
        _xlfn.XLOOKUP(A2646,Table10[Tag Number],Table10[Status],"-",0)="Dead",
        _xlfn.XLOOKUP(A2646,Table11[Tag Number],Table11[Status],"-",0)="Dead",
        _xlfn.XLOOKUP(A2646,Table8[Tag Number],Table8[Status],"-",0)="Dead"),"Dead",
     OR(_xlfn.XLOOKUP(A2646,Table11[Tag Number],Table11[Status],"-",0)="Alive",
        _xlfn.XLOOKUP(A2646,Table10[Tag Number],Table10[Status],"-",0)="Alive",
        _xlfn.XLOOKUP(A2646,Table9[Tag Number],Table9[Status],"-",0)="Alive",
        _xlfn.XLOOKUP(A2646,Table8[Tag Number],Table8[Status],"-",0)="Alive"),"Alive",
     OR(_xlfn.XLOOKUP(A2646,Table9[Tag Number],Table9[Status],"-",0)="-",
        _xlfn.XLOOKUP(A2646,Table10[Tag Number],Table10[Status],"-",0)="-",
        _xlfn.XLOOKUP(A2646,Table11[Tag Number],Table11[Status],"-",0)="-",
        _xlfn.XLOOKUP(A2646,Table8[Tag Number],Table8[Status],"-",0)="-"),
   "-")</f>
        <v>-</v>
      </c>
      <c r="I2646" s="88" t="str">
        <f>IF((_xlfn.XLOOKUP(B2646,[2]Sheet1!$A$2:$A$198,[2]Sheet1!$B$2:$B$198,"-",0)="Glade"),"Out","No")</f>
        <v>No</v>
      </c>
      <c r="J2646" s="94"/>
      <c r="K2646" s="95"/>
      <c r="L2646" s="95"/>
      <c r="M2646" s="95"/>
      <c r="N2646" s="96"/>
      <c r="O2646" s="89"/>
      <c r="R2646" t="b">
        <f t="shared" si="84"/>
        <v>0</v>
      </c>
    </row>
    <row r="2647" spans="1:18" ht="15" thickBot="1" x14ac:dyDescent="0.35">
      <c r="A2647" s="3" t="s">
        <v>152</v>
      </c>
      <c r="B2647" s="3" t="s">
        <v>1145</v>
      </c>
      <c r="C2647" s="84">
        <f>IF(COUNTIF(Table8[Tag Number], A2647), 1, 0)</f>
        <v>0</v>
      </c>
      <c r="D2647" s="85">
        <f>IF(COUNTIF(Table9[Tag Number], A2647), 1, 0)</f>
        <v>0</v>
      </c>
      <c r="E2647" s="86">
        <f>IF(COUNTIF(Table10[Tag Number], A2647), 1, 0)</f>
        <v>0</v>
      </c>
      <c r="F2647" s="86">
        <f>IF(COUNTIF(Table11[Tag Number], A2647), 1, 0)</f>
        <v>0</v>
      </c>
      <c r="G2647" s="87">
        <f t="shared" si="85"/>
        <v>0</v>
      </c>
      <c r="H2647" s="88" t="str" cm="1">
        <f t="array" ref="H2647">_xlfn.IFS(OR(_xlfn.XLOOKUP(A2647,Table9[Tag Number],Table9[Status],"-",0)="Dead",
        _xlfn.XLOOKUP(A2647,Table10[Tag Number],Table10[Status],"-",0)="Dead",
        _xlfn.XLOOKUP(A2647,Table11[Tag Number],Table11[Status],"-",0)="Dead",
        _xlfn.XLOOKUP(A2647,Table8[Tag Number],Table8[Status],"-",0)="Dead"),"Dead",
     OR(_xlfn.XLOOKUP(A2647,Table11[Tag Number],Table11[Status],"-",0)="Alive",
        _xlfn.XLOOKUP(A2647,Table10[Tag Number],Table10[Status],"-",0)="Alive",
        _xlfn.XLOOKUP(A2647,Table9[Tag Number],Table9[Status],"-",0)="Alive",
        _xlfn.XLOOKUP(A2647,Table8[Tag Number],Table8[Status],"-",0)="Alive"),"Alive",
     OR(_xlfn.XLOOKUP(A2647,Table9[Tag Number],Table9[Status],"-",0)="-",
        _xlfn.XLOOKUP(A2647,Table10[Tag Number],Table10[Status],"-",0)="-",
        _xlfn.XLOOKUP(A2647,Table11[Tag Number],Table11[Status],"-",0)="-",
        _xlfn.XLOOKUP(A2647,Table8[Tag Number],Table8[Status],"-",0)="-"),
   "-")</f>
        <v>-</v>
      </c>
      <c r="I2647" s="88" t="str">
        <f>IF((_xlfn.XLOOKUP(B2647,[2]Sheet1!$A$2:$A$198,[2]Sheet1!$B$2:$B$198,"-",0)="Glade"),"Out","No")</f>
        <v>No</v>
      </c>
      <c r="J2647" s="94"/>
      <c r="K2647" s="95"/>
      <c r="L2647" s="95"/>
      <c r="M2647" s="95"/>
      <c r="N2647" s="96"/>
      <c r="O2647" s="89"/>
      <c r="R2647" t="b">
        <f t="shared" si="84"/>
        <v>0</v>
      </c>
    </row>
    <row r="2648" spans="1:18" ht="15" thickBot="1" x14ac:dyDescent="0.35">
      <c r="A2648" s="2" t="s">
        <v>2998</v>
      </c>
      <c r="B2648" s="2" t="s">
        <v>1145</v>
      </c>
      <c r="C2648" s="84">
        <f>IF(COUNTIF(Table8[Tag Number], A2648), 1, 0)</f>
        <v>0</v>
      </c>
      <c r="D2648" s="85">
        <f>IF(COUNTIF(Table9[Tag Number], A2648), 1, 0)</f>
        <v>0</v>
      </c>
      <c r="E2648" s="86">
        <f>IF(COUNTIF(Table10[Tag Number], A2648), 1, 0)</f>
        <v>0</v>
      </c>
      <c r="F2648" s="86">
        <f>IF(COUNTIF(Table11[Tag Number], A2648), 1, 0)</f>
        <v>0</v>
      </c>
      <c r="G2648" s="87">
        <f t="shared" si="85"/>
        <v>0</v>
      </c>
      <c r="H2648" s="88" t="str" cm="1">
        <f t="array" ref="H2648">_xlfn.IFS(OR(_xlfn.XLOOKUP(A2648,Table9[Tag Number],Table9[Status],"-",0)="Dead",
        _xlfn.XLOOKUP(A2648,Table10[Tag Number],Table10[Status],"-",0)="Dead",
        _xlfn.XLOOKUP(A2648,Table11[Tag Number],Table11[Status],"-",0)="Dead",
        _xlfn.XLOOKUP(A2648,Table8[Tag Number],Table8[Status],"-",0)="Dead"),"Dead",
     OR(_xlfn.XLOOKUP(A2648,Table11[Tag Number],Table11[Status],"-",0)="Alive",
        _xlfn.XLOOKUP(A2648,Table10[Tag Number],Table10[Status],"-",0)="Alive",
        _xlfn.XLOOKUP(A2648,Table9[Tag Number],Table9[Status],"-",0)="Alive",
        _xlfn.XLOOKUP(A2648,Table8[Tag Number],Table8[Status],"-",0)="Alive"),"Alive",
     OR(_xlfn.XLOOKUP(A2648,Table9[Tag Number],Table9[Status],"-",0)="-",
        _xlfn.XLOOKUP(A2648,Table10[Tag Number],Table10[Status],"-",0)="-",
        _xlfn.XLOOKUP(A2648,Table11[Tag Number],Table11[Status],"-",0)="-",
        _xlfn.XLOOKUP(A2648,Table8[Tag Number],Table8[Status],"-",0)="-"),
   "-")</f>
        <v>-</v>
      </c>
      <c r="I2648" s="88" t="str">
        <f>IF((_xlfn.XLOOKUP(B2648,[2]Sheet1!$A$2:$A$198,[2]Sheet1!$B$2:$B$198,"-",0)="Glade"),"Out","No")</f>
        <v>No</v>
      </c>
      <c r="J2648" s="94"/>
      <c r="K2648" s="95"/>
      <c r="L2648" s="95"/>
      <c r="M2648" s="95"/>
      <c r="N2648" s="96"/>
      <c r="O2648" s="89"/>
      <c r="R2648" t="b">
        <f t="shared" si="84"/>
        <v>0</v>
      </c>
    </row>
    <row r="2649" spans="1:18" ht="15" thickBot="1" x14ac:dyDescent="0.35">
      <c r="A2649" s="3" t="s">
        <v>2999</v>
      </c>
      <c r="B2649" s="3" t="s">
        <v>1145</v>
      </c>
      <c r="C2649" s="84">
        <f>IF(COUNTIF(Table8[Tag Number], A2649), 1, 0)</f>
        <v>0</v>
      </c>
      <c r="D2649" s="85">
        <f>IF(COUNTIF(Table9[Tag Number], A2649), 1, 0)</f>
        <v>0</v>
      </c>
      <c r="E2649" s="86">
        <f>IF(COUNTIF(Table10[Tag Number], A2649), 1, 0)</f>
        <v>0</v>
      </c>
      <c r="F2649" s="86">
        <f>IF(COUNTIF(Table11[Tag Number], A2649), 1, 0)</f>
        <v>0</v>
      </c>
      <c r="G2649" s="87">
        <f t="shared" si="85"/>
        <v>0</v>
      </c>
      <c r="H2649" s="88" t="str" cm="1">
        <f t="array" ref="H2649">_xlfn.IFS(OR(_xlfn.XLOOKUP(A2649,Table9[Tag Number],Table9[Status],"-",0)="Dead",
        _xlfn.XLOOKUP(A2649,Table10[Tag Number],Table10[Status],"-",0)="Dead",
        _xlfn.XLOOKUP(A2649,Table11[Tag Number],Table11[Status],"-",0)="Dead",
        _xlfn.XLOOKUP(A2649,Table8[Tag Number],Table8[Status],"-",0)="Dead"),"Dead",
     OR(_xlfn.XLOOKUP(A2649,Table11[Tag Number],Table11[Status],"-",0)="Alive",
        _xlfn.XLOOKUP(A2649,Table10[Tag Number],Table10[Status],"-",0)="Alive",
        _xlfn.XLOOKUP(A2649,Table9[Tag Number],Table9[Status],"-",0)="Alive",
        _xlfn.XLOOKUP(A2649,Table8[Tag Number],Table8[Status],"-",0)="Alive"),"Alive",
     OR(_xlfn.XLOOKUP(A2649,Table9[Tag Number],Table9[Status],"-",0)="-",
        _xlfn.XLOOKUP(A2649,Table10[Tag Number],Table10[Status],"-",0)="-",
        _xlfn.XLOOKUP(A2649,Table11[Tag Number],Table11[Status],"-",0)="-",
        _xlfn.XLOOKUP(A2649,Table8[Tag Number],Table8[Status],"-",0)="-"),
   "-")</f>
        <v>-</v>
      </c>
      <c r="I2649" s="88" t="str">
        <f>IF((_xlfn.XLOOKUP(B2649,[2]Sheet1!$A$2:$A$198,[2]Sheet1!$B$2:$B$198,"-",0)="Glade"),"Out","No")</f>
        <v>No</v>
      </c>
      <c r="J2649" s="94"/>
      <c r="K2649" s="95"/>
      <c r="L2649" s="95"/>
      <c r="M2649" s="95"/>
      <c r="N2649" s="96"/>
      <c r="O2649" s="89"/>
      <c r="R2649" t="b">
        <f t="shared" si="84"/>
        <v>0</v>
      </c>
    </row>
    <row r="2650" spans="1:18" ht="15" thickBot="1" x14ac:dyDescent="0.35">
      <c r="A2650" s="2" t="s">
        <v>3000</v>
      </c>
      <c r="B2650" s="2" t="s">
        <v>1145</v>
      </c>
      <c r="C2650" s="84">
        <f>IF(COUNTIF(Table8[Tag Number], A2650), 1, 0)</f>
        <v>0</v>
      </c>
      <c r="D2650" s="85">
        <f>IF(COUNTIF(Table9[Tag Number], A2650), 1, 0)</f>
        <v>0</v>
      </c>
      <c r="E2650" s="86">
        <f>IF(COUNTIF(Table10[Tag Number], A2650), 1, 0)</f>
        <v>0</v>
      </c>
      <c r="F2650" s="86">
        <f>IF(COUNTIF(Table11[Tag Number], A2650), 1, 0)</f>
        <v>0</v>
      </c>
      <c r="G2650" s="87">
        <f t="shared" si="85"/>
        <v>0</v>
      </c>
      <c r="H2650" s="88" t="str" cm="1">
        <f t="array" ref="H2650">_xlfn.IFS(OR(_xlfn.XLOOKUP(A2650,Table9[Tag Number],Table9[Status],"-",0)="Dead",
        _xlfn.XLOOKUP(A2650,Table10[Tag Number],Table10[Status],"-",0)="Dead",
        _xlfn.XLOOKUP(A2650,Table11[Tag Number],Table11[Status],"-",0)="Dead",
        _xlfn.XLOOKUP(A2650,Table8[Tag Number],Table8[Status],"-",0)="Dead"),"Dead",
     OR(_xlfn.XLOOKUP(A2650,Table11[Tag Number],Table11[Status],"-",0)="Alive",
        _xlfn.XLOOKUP(A2650,Table10[Tag Number],Table10[Status],"-",0)="Alive",
        _xlfn.XLOOKUP(A2650,Table9[Tag Number],Table9[Status],"-",0)="Alive",
        _xlfn.XLOOKUP(A2650,Table8[Tag Number],Table8[Status],"-",0)="Alive"),"Alive",
     OR(_xlfn.XLOOKUP(A2650,Table9[Tag Number],Table9[Status],"-",0)="-",
        _xlfn.XLOOKUP(A2650,Table10[Tag Number],Table10[Status],"-",0)="-",
        _xlfn.XLOOKUP(A2650,Table11[Tag Number],Table11[Status],"-",0)="-",
        _xlfn.XLOOKUP(A2650,Table8[Tag Number],Table8[Status],"-",0)="-"),
   "-")</f>
        <v>-</v>
      </c>
      <c r="I2650" s="88" t="str">
        <f>IF((_xlfn.XLOOKUP(B2650,[2]Sheet1!$A$2:$A$198,[2]Sheet1!$B$2:$B$198,"-",0)="Glade"),"Out","No")</f>
        <v>No</v>
      </c>
      <c r="J2650" s="94"/>
      <c r="K2650" s="95"/>
      <c r="L2650" s="95"/>
      <c r="M2650" s="95"/>
      <c r="N2650" s="96"/>
      <c r="O2650" s="89"/>
      <c r="R2650" t="b">
        <f t="shared" si="84"/>
        <v>0</v>
      </c>
    </row>
    <row r="2651" spans="1:18" ht="15" thickBot="1" x14ac:dyDescent="0.35">
      <c r="A2651" s="3" t="s">
        <v>3001</v>
      </c>
      <c r="B2651" s="3" t="s">
        <v>1145</v>
      </c>
      <c r="C2651" s="84">
        <f>IF(COUNTIF(Table8[Tag Number], A2651), 1, 0)</f>
        <v>0</v>
      </c>
      <c r="D2651" s="85">
        <f>IF(COUNTIF(Table9[Tag Number], A2651), 1, 0)</f>
        <v>0</v>
      </c>
      <c r="E2651" s="86">
        <f>IF(COUNTIF(Table10[Tag Number], A2651), 1, 0)</f>
        <v>0</v>
      </c>
      <c r="F2651" s="86">
        <f>IF(COUNTIF(Table11[Tag Number], A2651), 1, 0)</f>
        <v>0</v>
      </c>
      <c r="G2651" s="87">
        <f t="shared" si="85"/>
        <v>0</v>
      </c>
      <c r="H2651" s="88" t="str" cm="1">
        <f t="array" ref="H2651">_xlfn.IFS(OR(_xlfn.XLOOKUP(A2651,Table9[Tag Number],Table9[Status],"-",0)="Dead",
        _xlfn.XLOOKUP(A2651,Table10[Tag Number],Table10[Status],"-",0)="Dead",
        _xlfn.XLOOKUP(A2651,Table11[Tag Number],Table11[Status],"-",0)="Dead",
        _xlfn.XLOOKUP(A2651,Table8[Tag Number],Table8[Status],"-",0)="Dead"),"Dead",
     OR(_xlfn.XLOOKUP(A2651,Table11[Tag Number],Table11[Status],"-",0)="Alive",
        _xlfn.XLOOKUP(A2651,Table10[Tag Number],Table10[Status],"-",0)="Alive",
        _xlfn.XLOOKUP(A2651,Table9[Tag Number],Table9[Status],"-",0)="Alive",
        _xlfn.XLOOKUP(A2651,Table8[Tag Number],Table8[Status],"-",0)="Alive"),"Alive",
     OR(_xlfn.XLOOKUP(A2651,Table9[Tag Number],Table9[Status],"-",0)="-",
        _xlfn.XLOOKUP(A2651,Table10[Tag Number],Table10[Status],"-",0)="-",
        _xlfn.XLOOKUP(A2651,Table11[Tag Number],Table11[Status],"-",0)="-",
        _xlfn.XLOOKUP(A2651,Table8[Tag Number],Table8[Status],"-",0)="-"),
   "-")</f>
        <v>-</v>
      </c>
      <c r="I2651" s="88" t="str">
        <f>IF((_xlfn.XLOOKUP(B2651,[2]Sheet1!$A$2:$A$198,[2]Sheet1!$B$2:$B$198,"-",0)="Glade"),"Out","No")</f>
        <v>No</v>
      </c>
      <c r="J2651" s="94"/>
      <c r="K2651" s="95"/>
      <c r="L2651" s="95"/>
      <c r="M2651" s="95"/>
      <c r="N2651" s="96"/>
      <c r="O2651" s="89"/>
      <c r="R2651" t="b">
        <f t="shared" si="84"/>
        <v>0</v>
      </c>
    </row>
    <row r="2652" spans="1:18" ht="15" thickBot="1" x14ac:dyDescent="0.35">
      <c r="A2652" s="2" t="s">
        <v>3002</v>
      </c>
      <c r="B2652" s="2" t="s">
        <v>1145</v>
      </c>
      <c r="C2652" s="84">
        <f>IF(COUNTIF(Table8[Tag Number], A2652), 1, 0)</f>
        <v>0</v>
      </c>
      <c r="D2652" s="85">
        <f>IF(COUNTIF(Table9[Tag Number], A2652), 1, 0)</f>
        <v>0</v>
      </c>
      <c r="E2652" s="86">
        <f>IF(COUNTIF(Table10[Tag Number], A2652), 1, 0)</f>
        <v>0</v>
      </c>
      <c r="F2652" s="86">
        <f>IF(COUNTIF(Table11[Tag Number], A2652), 1, 0)</f>
        <v>0</v>
      </c>
      <c r="G2652" s="87">
        <f t="shared" si="85"/>
        <v>0</v>
      </c>
      <c r="H2652" s="88" t="str" cm="1">
        <f t="array" ref="H2652">_xlfn.IFS(OR(_xlfn.XLOOKUP(A2652,Table9[Tag Number],Table9[Status],"-",0)="Dead",
        _xlfn.XLOOKUP(A2652,Table10[Tag Number],Table10[Status],"-",0)="Dead",
        _xlfn.XLOOKUP(A2652,Table11[Tag Number],Table11[Status],"-",0)="Dead",
        _xlfn.XLOOKUP(A2652,Table8[Tag Number],Table8[Status],"-",0)="Dead"),"Dead",
     OR(_xlfn.XLOOKUP(A2652,Table11[Tag Number],Table11[Status],"-",0)="Alive",
        _xlfn.XLOOKUP(A2652,Table10[Tag Number],Table10[Status],"-",0)="Alive",
        _xlfn.XLOOKUP(A2652,Table9[Tag Number],Table9[Status],"-",0)="Alive",
        _xlfn.XLOOKUP(A2652,Table8[Tag Number],Table8[Status],"-",0)="Alive"),"Alive",
     OR(_xlfn.XLOOKUP(A2652,Table9[Tag Number],Table9[Status],"-",0)="-",
        _xlfn.XLOOKUP(A2652,Table10[Tag Number],Table10[Status],"-",0)="-",
        _xlfn.XLOOKUP(A2652,Table11[Tag Number],Table11[Status],"-",0)="-",
        _xlfn.XLOOKUP(A2652,Table8[Tag Number],Table8[Status],"-",0)="-"),
   "-")</f>
        <v>-</v>
      </c>
      <c r="I2652" s="88" t="str">
        <f>IF((_xlfn.XLOOKUP(B2652,[2]Sheet1!$A$2:$A$198,[2]Sheet1!$B$2:$B$198,"-",0)="Glade"),"Out","No")</f>
        <v>No</v>
      </c>
      <c r="J2652" s="94"/>
      <c r="K2652" s="95"/>
      <c r="L2652" s="95"/>
      <c r="M2652" s="95"/>
      <c r="N2652" s="96"/>
      <c r="O2652" s="89"/>
      <c r="R2652" t="b">
        <f t="shared" si="84"/>
        <v>0</v>
      </c>
    </row>
    <row r="2653" spans="1:18" ht="15" thickBot="1" x14ac:dyDescent="0.35">
      <c r="A2653" s="3" t="s">
        <v>3003</v>
      </c>
      <c r="B2653" s="3" t="s">
        <v>1145</v>
      </c>
      <c r="C2653" s="84">
        <f>IF(COUNTIF(Table8[Tag Number], A2653), 1, 0)</f>
        <v>0</v>
      </c>
      <c r="D2653" s="85">
        <f>IF(COUNTIF(Table9[Tag Number], A2653), 1, 0)</f>
        <v>0</v>
      </c>
      <c r="E2653" s="86">
        <f>IF(COUNTIF(Table10[Tag Number], A2653), 1, 0)</f>
        <v>0</v>
      </c>
      <c r="F2653" s="86">
        <f>IF(COUNTIF(Table11[Tag Number], A2653), 1, 0)</f>
        <v>0</v>
      </c>
      <c r="G2653" s="87">
        <f t="shared" si="85"/>
        <v>0</v>
      </c>
      <c r="H2653" s="88" t="str" cm="1">
        <f t="array" ref="H2653">_xlfn.IFS(OR(_xlfn.XLOOKUP(A2653,Table9[Tag Number],Table9[Status],"-",0)="Dead",
        _xlfn.XLOOKUP(A2653,Table10[Tag Number],Table10[Status],"-",0)="Dead",
        _xlfn.XLOOKUP(A2653,Table11[Tag Number],Table11[Status],"-",0)="Dead",
        _xlfn.XLOOKUP(A2653,Table8[Tag Number],Table8[Status],"-",0)="Dead"),"Dead",
     OR(_xlfn.XLOOKUP(A2653,Table11[Tag Number],Table11[Status],"-",0)="Alive",
        _xlfn.XLOOKUP(A2653,Table10[Tag Number],Table10[Status],"-",0)="Alive",
        _xlfn.XLOOKUP(A2653,Table9[Tag Number],Table9[Status],"-",0)="Alive",
        _xlfn.XLOOKUP(A2653,Table8[Tag Number],Table8[Status],"-",0)="Alive"),"Alive",
     OR(_xlfn.XLOOKUP(A2653,Table9[Tag Number],Table9[Status],"-",0)="-",
        _xlfn.XLOOKUP(A2653,Table10[Tag Number],Table10[Status],"-",0)="-",
        _xlfn.XLOOKUP(A2653,Table11[Tag Number],Table11[Status],"-",0)="-",
        _xlfn.XLOOKUP(A2653,Table8[Tag Number],Table8[Status],"-",0)="-"),
   "-")</f>
        <v>-</v>
      </c>
      <c r="I2653" s="88" t="str">
        <f>IF((_xlfn.XLOOKUP(B2653,[2]Sheet1!$A$2:$A$198,[2]Sheet1!$B$2:$B$198,"-",0)="Glade"),"Out","No")</f>
        <v>No</v>
      </c>
      <c r="J2653" s="94"/>
      <c r="K2653" s="95"/>
      <c r="L2653" s="95"/>
      <c r="M2653" s="95"/>
      <c r="N2653" s="96"/>
      <c r="O2653" s="89"/>
      <c r="R2653" t="b">
        <f t="shared" si="84"/>
        <v>0</v>
      </c>
    </row>
    <row r="2654" spans="1:18" ht="15" thickBot="1" x14ac:dyDescent="0.35">
      <c r="A2654" s="2" t="s">
        <v>3004</v>
      </c>
      <c r="B2654" s="2" t="s">
        <v>1145</v>
      </c>
      <c r="C2654" s="84">
        <f>IF(COUNTIF(Table8[Tag Number], A2654), 1, 0)</f>
        <v>0</v>
      </c>
      <c r="D2654" s="85">
        <f>IF(COUNTIF(Table9[Tag Number], A2654), 1, 0)</f>
        <v>0</v>
      </c>
      <c r="E2654" s="86">
        <f>IF(COUNTIF(Table10[Tag Number], A2654), 1, 0)</f>
        <v>0</v>
      </c>
      <c r="F2654" s="86">
        <f>IF(COUNTIF(Table11[Tag Number], A2654), 1, 0)</f>
        <v>0</v>
      </c>
      <c r="G2654" s="87">
        <f t="shared" si="85"/>
        <v>0</v>
      </c>
      <c r="H2654" s="88" t="str" cm="1">
        <f t="array" ref="H2654">_xlfn.IFS(OR(_xlfn.XLOOKUP(A2654,Table9[Tag Number],Table9[Status],"-",0)="Dead",
        _xlfn.XLOOKUP(A2654,Table10[Tag Number],Table10[Status],"-",0)="Dead",
        _xlfn.XLOOKUP(A2654,Table11[Tag Number],Table11[Status],"-",0)="Dead",
        _xlfn.XLOOKUP(A2654,Table8[Tag Number],Table8[Status],"-",0)="Dead"),"Dead",
     OR(_xlfn.XLOOKUP(A2654,Table11[Tag Number],Table11[Status],"-",0)="Alive",
        _xlfn.XLOOKUP(A2654,Table10[Tag Number],Table10[Status],"-",0)="Alive",
        _xlfn.XLOOKUP(A2654,Table9[Tag Number],Table9[Status],"-",0)="Alive",
        _xlfn.XLOOKUP(A2654,Table8[Tag Number],Table8[Status],"-",0)="Alive"),"Alive",
     OR(_xlfn.XLOOKUP(A2654,Table9[Tag Number],Table9[Status],"-",0)="-",
        _xlfn.XLOOKUP(A2654,Table10[Tag Number],Table10[Status],"-",0)="-",
        _xlfn.XLOOKUP(A2654,Table11[Tag Number],Table11[Status],"-",0)="-",
        _xlfn.XLOOKUP(A2654,Table8[Tag Number],Table8[Status],"-",0)="-"),
   "-")</f>
        <v>-</v>
      </c>
      <c r="I2654" s="88" t="str">
        <f>IF((_xlfn.XLOOKUP(B2654,[2]Sheet1!$A$2:$A$198,[2]Sheet1!$B$2:$B$198,"-",0)="Glade"),"Out","No")</f>
        <v>No</v>
      </c>
      <c r="J2654" s="94"/>
      <c r="K2654" s="95"/>
      <c r="L2654" s="95"/>
      <c r="M2654" s="95"/>
      <c r="N2654" s="96"/>
      <c r="O2654" s="89"/>
      <c r="R2654" t="b">
        <f t="shared" si="84"/>
        <v>0</v>
      </c>
    </row>
    <row r="2655" spans="1:18" ht="15" thickBot="1" x14ac:dyDescent="0.35">
      <c r="A2655" s="3" t="s">
        <v>3005</v>
      </c>
      <c r="B2655" s="3" t="s">
        <v>1145</v>
      </c>
      <c r="C2655" s="84">
        <f>IF(COUNTIF(Table8[Tag Number], A2655), 1, 0)</f>
        <v>0</v>
      </c>
      <c r="D2655" s="85">
        <f>IF(COUNTIF(Table9[Tag Number], A2655), 1, 0)</f>
        <v>0</v>
      </c>
      <c r="E2655" s="86">
        <f>IF(COUNTIF(Table10[Tag Number], A2655), 1, 0)</f>
        <v>0</v>
      </c>
      <c r="F2655" s="86">
        <f>IF(COUNTIF(Table11[Tag Number], A2655), 1, 0)</f>
        <v>0</v>
      </c>
      <c r="G2655" s="87">
        <f t="shared" si="85"/>
        <v>0</v>
      </c>
      <c r="H2655" s="88" t="str" cm="1">
        <f t="array" ref="H2655">_xlfn.IFS(OR(_xlfn.XLOOKUP(A2655,Table9[Tag Number],Table9[Status],"-",0)="Dead",
        _xlfn.XLOOKUP(A2655,Table10[Tag Number],Table10[Status],"-",0)="Dead",
        _xlfn.XLOOKUP(A2655,Table11[Tag Number],Table11[Status],"-",0)="Dead",
        _xlfn.XLOOKUP(A2655,Table8[Tag Number],Table8[Status],"-",0)="Dead"),"Dead",
     OR(_xlfn.XLOOKUP(A2655,Table11[Tag Number],Table11[Status],"-",0)="Alive",
        _xlfn.XLOOKUP(A2655,Table10[Tag Number],Table10[Status],"-",0)="Alive",
        _xlfn.XLOOKUP(A2655,Table9[Tag Number],Table9[Status],"-",0)="Alive",
        _xlfn.XLOOKUP(A2655,Table8[Tag Number],Table8[Status],"-",0)="Alive"),"Alive",
     OR(_xlfn.XLOOKUP(A2655,Table9[Tag Number],Table9[Status],"-",0)="-",
        _xlfn.XLOOKUP(A2655,Table10[Tag Number],Table10[Status],"-",0)="-",
        _xlfn.XLOOKUP(A2655,Table11[Tag Number],Table11[Status],"-",0)="-",
        _xlfn.XLOOKUP(A2655,Table8[Tag Number],Table8[Status],"-",0)="-"),
   "-")</f>
        <v>-</v>
      </c>
      <c r="I2655" s="88" t="str">
        <f>IF((_xlfn.XLOOKUP(B2655,[2]Sheet1!$A$2:$A$198,[2]Sheet1!$B$2:$B$198,"-",0)="Glade"),"Out","No")</f>
        <v>No</v>
      </c>
      <c r="J2655" s="94"/>
      <c r="K2655" s="95"/>
      <c r="L2655" s="95"/>
      <c r="M2655" s="95"/>
      <c r="N2655" s="96"/>
      <c r="O2655" s="89"/>
      <c r="R2655" t="b">
        <f t="shared" si="84"/>
        <v>0</v>
      </c>
    </row>
    <row r="2656" spans="1:18" ht="15" thickBot="1" x14ac:dyDescent="0.35">
      <c r="A2656" s="2" t="s">
        <v>3006</v>
      </c>
      <c r="B2656" s="2" t="s">
        <v>1145</v>
      </c>
      <c r="C2656" s="84">
        <f>IF(COUNTIF(Table8[Tag Number], A2656), 1, 0)</f>
        <v>0</v>
      </c>
      <c r="D2656" s="85">
        <f>IF(COUNTIF(Table9[Tag Number], A2656), 1, 0)</f>
        <v>0</v>
      </c>
      <c r="E2656" s="86">
        <f>IF(COUNTIF(Table10[Tag Number], A2656), 1, 0)</f>
        <v>0</v>
      </c>
      <c r="F2656" s="86">
        <f>IF(COUNTIF(Table11[Tag Number], A2656), 1, 0)</f>
        <v>0</v>
      </c>
      <c r="G2656" s="87">
        <f t="shared" si="85"/>
        <v>0</v>
      </c>
      <c r="H2656" s="88" t="str" cm="1">
        <f t="array" ref="H2656">_xlfn.IFS(OR(_xlfn.XLOOKUP(A2656,Table9[Tag Number],Table9[Status],"-",0)="Dead",
        _xlfn.XLOOKUP(A2656,Table10[Tag Number],Table10[Status],"-",0)="Dead",
        _xlfn.XLOOKUP(A2656,Table11[Tag Number],Table11[Status],"-",0)="Dead",
        _xlfn.XLOOKUP(A2656,Table8[Tag Number],Table8[Status],"-",0)="Dead"),"Dead",
     OR(_xlfn.XLOOKUP(A2656,Table11[Tag Number],Table11[Status],"-",0)="Alive",
        _xlfn.XLOOKUP(A2656,Table10[Tag Number],Table10[Status],"-",0)="Alive",
        _xlfn.XLOOKUP(A2656,Table9[Tag Number],Table9[Status],"-",0)="Alive",
        _xlfn.XLOOKUP(A2656,Table8[Tag Number],Table8[Status],"-",0)="Alive"),"Alive",
     OR(_xlfn.XLOOKUP(A2656,Table9[Tag Number],Table9[Status],"-",0)="-",
        _xlfn.XLOOKUP(A2656,Table10[Tag Number],Table10[Status],"-",0)="-",
        _xlfn.XLOOKUP(A2656,Table11[Tag Number],Table11[Status],"-",0)="-",
        _xlfn.XLOOKUP(A2656,Table8[Tag Number],Table8[Status],"-",0)="-"),
   "-")</f>
        <v>-</v>
      </c>
      <c r="I2656" s="88" t="str">
        <f>IF((_xlfn.XLOOKUP(B2656,[2]Sheet1!$A$2:$A$198,[2]Sheet1!$B$2:$B$198,"-",0)="Glade"),"Out","No")</f>
        <v>No</v>
      </c>
      <c r="J2656" s="94"/>
      <c r="K2656" s="95"/>
      <c r="L2656" s="95"/>
      <c r="M2656" s="95"/>
      <c r="N2656" s="96"/>
      <c r="O2656" s="89"/>
      <c r="R2656" t="b">
        <f t="shared" si="84"/>
        <v>0</v>
      </c>
    </row>
    <row r="2657" spans="1:18" ht="15" thickBot="1" x14ac:dyDescent="0.35">
      <c r="A2657" s="3" t="s">
        <v>3007</v>
      </c>
      <c r="B2657" s="3" t="s">
        <v>1145</v>
      </c>
      <c r="C2657" s="84">
        <f>IF(COUNTIF(Table8[Tag Number], A2657), 1, 0)</f>
        <v>0</v>
      </c>
      <c r="D2657" s="85">
        <f>IF(COUNTIF(Table9[Tag Number], A2657), 1, 0)</f>
        <v>0</v>
      </c>
      <c r="E2657" s="86">
        <f>IF(COUNTIF(Table10[Tag Number], A2657), 1, 0)</f>
        <v>0</v>
      </c>
      <c r="F2657" s="86">
        <f>IF(COUNTIF(Table11[Tag Number], A2657), 1, 0)</f>
        <v>0</v>
      </c>
      <c r="G2657" s="87">
        <f t="shared" si="85"/>
        <v>0</v>
      </c>
      <c r="H2657" s="88" t="str" cm="1">
        <f t="array" ref="H2657">_xlfn.IFS(OR(_xlfn.XLOOKUP(A2657,Table9[Tag Number],Table9[Status],"-",0)="Dead",
        _xlfn.XLOOKUP(A2657,Table10[Tag Number],Table10[Status],"-",0)="Dead",
        _xlfn.XLOOKUP(A2657,Table11[Tag Number],Table11[Status],"-",0)="Dead",
        _xlfn.XLOOKUP(A2657,Table8[Tag Number],Table8[Status],"-",0)="Dead"),"Dead",
     OR(_xlfn.XLOOKUP(A2657,Table11[Tag Number],Table11[Status],"-",0)="Alive",
        _xlfn.XLOOKUP(A2657,Table10[Tag Number],Table10[Status],"-",0)="Alive",
        _xlfn.XLOOKUP(A2657,Table9[Tag Number],Table9[Status],"-",0)="Alive",
        _xlfn.XLOOKUP(A2657,Table8[Tag Number],Table8[Status],"-",0)="Alive"),"Alive",
     OR(_xlfn.XLOOKUP(A2657,Table9[Tag Number],Table9[Status],"-",0)="-",
        _xlfn.XLOOKUP(A2657,Table10[Tag Number],Table10[Status],"-",0)="-",
        _xlfn.XLOOKUP(A2657,Table11[Tag Number],Table11[Status],"-",0)="-",
        _xlfn.XLOOKUP(A2657,Table8[Tag Number],Table8[Status],"-",0)="-"),
   "-")</f>
        <v>-</v>
      </c>
      <c r="I2657" s="88" t="str">
        <f>IF((_xlfn.XLOOKUP(B2657,[2]Sheet1!$A$2:$A$198,[2]Sheet1!$B$2:$B$198,"-",0)="Glade"),"Out","No")</f>
        <v>No</v>
      </c>
      <c r="J2657" s="94"/>
      <c r="K2657" s="95"/>
      <c r="L2657" s="95"/>
      <c r="M2657" s="95"/>
      <c r="N2657" s="96"/>
      <c r="O2657" s="89"/>
      <c r="R2657" t="b">
        <f t="shared" si="84"/>
        <v>0</v>
      </c>
    </row>
    <row r="2658" spans="1:18" ht="15" thickBot="1" x14ac:dyDescent="0.35">
      <c r="A2658" s="2" t="s">
        <v>669</v>
      </c>
      <c r="B2658" s="2" t="s">
        <v>1145</v>
      </c>
      <c r="C2658" s="84">
        <f>IF(COUNTIF(Table8[Tag Number], A2658), 1, 0)</f>
        <v>0</v>
      </c>
      <c r="D2658" s="85">
        <f>IF(COUNTIF(Table9[Tag Number], A2658), 1, 0)</f>
        <v>1</v>
      </c>
      <c r="E2658" s="86">
        <f>IF(COUNTIF(Table10[Tag Number], A2658), 1, 0)</f>
        <v>0</v>
      </c>
      <c r="F2658" s="86">
        <f>IF(COUNTIF(Table11[Tag Number], A2658), 1, 0)</f>
        <v>0</v>
      </c>
      <c r="G2658" s="87">
        <f t="shared" si="85"/>
        <v>1</v>
      </c>
      <c r="H2658" s="88" t="str" cm="1">
        <f t="array" ref="H2658">_xlfn.IFS(OR(_xlfn.XLOOKUP(A2658,Table9[Tag Number],Table9[Status],"-",0)="Dead",
        _xlfn.XLOOKUP(A2658,Table10[Tag Number],Table10[Status],"-",0)="Dead",
        _xlfn.XLOOKUP(A2658,Table11[Tag Number],Table11[Status],"-",0)="Dead",
        _xlfn.XLOOKUP(A2658,Table8[Tag Number],Table8[Status],"-",0)="Dead"),"Dead",
     OR(_xlfn.XLOOKUP(A2658,Table11[Tag Number],Table11[Status],"-",0)="Alive",
        _xlfn.XLOOKUP(A2658,Table10[Tag Number],Table10[Status],"-",0)="Alive",
        _xlfn.XLOOKUP(A2658,Table9[Tag Number],Table9[Status],"-",0)="Alive",
        _xlfn.XLOOKUP(A2658,Table8[Tag Number],Table8[Status],"-",0)="Alive"),"Alive",
     OR(_xlfn.XLOOKUP(A2658,Table9[Tag Number],Table9[Status],"-",0)="-",
        _xlfn.XLOOKUP(A2658,Table10[Tag Number],Table10[Status],"-",0)="-",
        _xlfn.XLOOKUP(A2658,Table11[Tag Number],Table11[Status],"-",0)="-",
        _xlfn.XLOOKUP(A2658,Table8[Tag Number],Table8[Status],"-",0)="-"),
   "-")</f>
        <v>Alive</v>
      </c>
      <c r="I2658" s="88" t="str">
        <f>IF((_xlfn.XLOOKUP(B2658,[2]Sheet1!$A$2:$A$198,[2]Sheet1!$B$2:$B$198,"-",0)="Glade"),"Out","No")</f>
        <v>No</v>
      </c>
      <c r="J2658" s="94"/>
      <c r="K2658" s="95"/>
      <c r="L2658" s="95"/>
      <c r="M2658" s="95"/>
      <c r="N2658" s="96"/>
      <c r="O2658" s="89"/>
      <c r="R2658" t="b">
        <f t="shared" si="84"/>
        <v>0</v>
      </c>
    </row>
    <row r="2659" spans="1:18" ht="15" thickBot="1" x14ac:dyDescent="0.35">
      <c r="A2659" s="3" t="s">
        <v>3008</v>
      </c>
      <c r="B2659" s="3" t="s">
        <v>1145</v>
      </c>
      <c r="C2659" s="84">
        <f>IF(COUNTIF(Table8[Tag Number], A2659), 1, 0)</f>
        <v>0</v>
      </c>
      <c r="D2659" s="85">
        <f>IF(COUNTIF(Table9[Tag Number], A2659), 1, 0)</f>
        <v>0</v>
      </c>
      <c r="E2659" s="86">
        <f>IF(COUNTIF(Table10[Tag Number], A2659), 1, 0)</f>
        <v>0</v>
      </c>
      <c r="F2659" s="86">
        <f>IF(COUNTIF(Table11[Tag Number], A2659), 1, 0)</f>
        <v>0</v>
      </c>
      <c r="G2659" s="87">
        <f t="shared" si="85"/>
        <v>0</v>
      </c>
      <c r="H2659" s="88" t="str" cm="1">
        <f t="array" ref="H2659">_xlfn.IFS(OR(_xlfn.XLOOKUP(A2659,Table9[Tag Number],Table9[Status],"-",0)="Dead",
        _xlfn.XLOOKUP(A2659,Table10[Tag Number],Table10[Status],"-",0)="Dead",
        _xlfn.XLOOKUP(A2659,Table11[Tag Number],Table11[Status],"-",0)="Dead",
        _xlfn.XLOOKUP(A2659,Table8[Tag Number],Table8[Status],"-",0)="Dead"),"Dead",
     OR(_xlfn.XLOOKUP(A2659,Table11[Tag Number],Table11[Status],"-",0)="Alive",
        _xlfn.XLOOKUP(A2659,Table10[Tag Number],Table10[Status],"-",0)="Alive",
        _xlfn.XLOOKUP(A2659,Table9[Tag Number],Table9[Status],"-",0)="Alive",
        _xlfn.XLOOKUP(A2659,Table8[Tag Number],Table8[Status],"-",0)="Alive"),"Alive",
     OR(_xlfn.XLOOKUP(A2659,Table9[Tag Number],Table9[Status],"-",0)="-",
        _xlfn.XLOOKUP(A2659,Table10[Tag Number],Table10[Status],"-",0)="-",
        _xlfn.XLOOKUP(A2659,Table11[Tag Number],Table11[Status],"-",0)="-",
        _xlfn.XLOOKUP(A2659,Table8[Tag Number],Table8[Status],"-",0)="-"),
   "-")</f>
        <v>-</v>
      </c>
      <c r="I2659" s="88" t="str">
        <f>IF((_xlfn.XLOOKUP(B2659,[2]Sheet1!$A$2:$A$198,[2]Sheet1!$B$2:$B$198,"-",0)="Glade"),"Out","No")</f>
        <v>No</v>
      </c>
      <c r="J2659" s="94"/>
      <c r="K2659" s="95"/>
      <c r="L2659" s="95"/>
      <c r="M2659" s="95"/>
      <c r="N2659" s="96"/>
      <c r="O2659" s="89"/>
      <c r="R2659" t="b">
        <f t="shared" si="84"/>
        <v>0</v>
      </c>
    </row>
    <row r="2660" spans="1:18" ht="15" thickBot="1" x14ac:dyDescent="0.35">
      <c r="A2660" s="2" t="s">
        <v>156</v>
      </c>
      <c r="B2660" s="2" t="s">
        <v>1145</v>
      </c>
      <c r="C2660" s="84">
        <f>IF(COUNTIF(Table8[Tag Number], A2660), 1, 0)</f>
        <v>0</v>
      </c>
      <c r="D2660" s="85">
        <f>IF(COUNTIF(Table9[Tag Number], A2660), 1, 0)</f>
        <v>0</v>
      </c>
      <c r="E2660" s="86">
        <f>IF(COUNTIF(Table10[Tag Number], A2660), 1, 0)</f>
        <v>0</v>
      </c>
      <c r="F2660" s="86">
        <f>IF(COUNTIF(Table11[Tag Number], A2660), 1, 0)</f>
        <v>0</v>
      </c>
      <c r="G2660" s="87">
        <f t="shared" si="85"/>
        <v>0</v>
      </c>
      <c r="H2660" s="88" t="str" cm="1">
        <f t="array" ref="H2660">_xlfn.IFS(OR(_xlfn.XLOOKUP(A2660,Table9[Tag Number],Table9[Status],"-",0)="Dead",
        _xlfn.XLOOKUP(A2660,Table10[Tag Number],Table10[Status],"-",0)="Dead",
        _xlfn.XLOOKUP(A2660,Table11[Tag Number],Table11[Status],"-",0)="Dead",
        _xlfn.XLOOKUP(A2660,Table8[Tag Number],Table8[Status],"-",0)="Dead"),"Dead",
     OR(_xlfn.XLOOKUP(A2660,Table11[Tag Number],Table11[Status],"-",0)="Alive",
        _xlfn.XLOOKUP(A2660,Table10[Tag Number],Table10[Status],"-",0)="Alive",
        _xlfn.XLOOKUP(A2660,Table9[Tag Number],Table9[Status],"-",0)="Alive",
        _xlfn.XLOOKUP(A2660,Table8[Tag Number],Table8[Status],"-",0)="Alive"),"Alive",
     OR(_xlfn.XLOOKUP(A2660,Table9[Tag Number],Table9[Status],"-",0)="-",
        _xlfn.XLOOKUP(A2660,Table10[Tag Number],Table10[Status],"-",0)="-",
        _xlfn.XLOOKUP(A2660,Table11[Tag Number],Table11[Status],"-",0)="-",
        _xlfn.XLOOKUP(A2660,Table8[Tag Number],Table8[Status],"-",0)="-"),
   "-")</f>
        <v>-</v>
      </c>
      <c r="I2660" s="88" t="str">
        <f>IF((_xlfn.XLOOKUP(B2660,[2]Sheet1!$A$2:$A$198,[2]Sheet1!$B$2:$B$198,"-",0)="Glade"),"Out","No")</f>
        <v>No</v>
      </c>
      <c r="J2660" s="94"/>
      <c r="K2660" s="95"/>
      <c r="L2660" s="95"/>
      <c r="M2660" s="95"/>
      <c r="N2660" s="96"/>
      <c r="O2660" s="89"/>
      <c r="R2660" t="b">
        <f t="shared" si="84"/>
        <v>0</v>
      </c>
    </row>
    <row r="2661" spans="1:18" ht="15" thickBot="1" x14ac:dyDescent="0.35">
      <c r="A2661" s="3" t="s">
        <v>3009</v>
      </c>
      <c r="B2661" s="3" t="s">
        <v>1145</v>
      </c>
      <c r="C2661" s="84">
        <f>IF(COUNTIF(Table8[Tag Number], A2661), 1, 0)</f>
        <v>0</v>
      </c>
      <c r="D2661" s="85">
        <f>IF(COUNTIF(Table9[Tag Number], A2661), 1, 0)</f>
        <v>0</v>
      </c>
      <c r="E2661" s="86">
        <f>IF(COUNTIF(Table10[Tag Number], A2661), 1, 0)</f>
        <v>0</v>
      </c>
      <c r="F2661" s="86">
        <f>IF(COUNTIF(Table11[Tag Number], A2661), 1, 0)</f>
        <v>0</v>
      </c>
      <c r="G2661" s="87">
        <f t="shared" si="85"/>
        <v>0</v>
      </c>
      <c r="H2661" s="88" t="str" cm="1">
        <f t="array" ref="H2661">_xlfn.IFS(OR(_xlfn.XLOOKUP(A2661,Table9[Tag Number],Table9[Status],"-",0)="Dead",
        _xlfn.XLOOKUP(A2661,Table10[Tag Number],Table10[Status],"-",0)="Dead",
        _xlfn.XLOOKUP(A2661,Table11[Tag Number],Table11[Status],"-",0)="Dead",
        _xlfn.XLOOKUP(A2661,Table8[Tag Number],Table8[Status],"-",0)="Dead"),"Dead",
     OR(_xlfn.XLOOKUP(A2661,Table11[Tag Number],Table11[Status],"-",0)="Alive",
        _xlfn.XLOOKUP(A2661,Table10[Tag Number],Table10[Status],"-",0)="Alive",
        _xlfn.XLOOKUP(A2661,Table9[Tag Number],Table9[Status],"-",0)="Alive",
        _xlfn.XLOOKUP(A2661,Table8[Tag Number],Table8[Status],"-",0)="Alive"),"Alive",
     OR(_xlfn.XLOOKUP(A2661,Table9[Tag Number],Table9[Status],"-",0)="-",
        _xlfn.XLOOKUP(A2661,Table10[Tag Number],Table10[Status],"-",0)="-",
        _xlfn.XLOOKUP(A2661,Table11[Tag Number],Table11[Status],"-",0)="-",
        _xlfn.XLOOKUP(A2661,Table8[Tag Number],Table8[Status],"-",0)="-"),
   "-")</f>
        <v>-</v>
      </c>
      <c r="I2661" s="88" t="str">
        <f>IF((_xlfn.XLOOKUP(B2661,[2]Sheet1!$A$2:$A$198,[2]Sheet1!$B$2:$B$198,"-",0)="Glade"),"Out","No")</f>
        <v>No</v>
      </c>
      <c r="J2661" s="94"/>
      <c r="K2661" s="95"/>
      <c r="L2661" s="95"/>
      <c r="M2661" s="95"/>
      <c r="N2661" s="96"/>
      <c r="O2661" s="89"/>
      <c r="R2661" t="b">
        <f t="shared" si="84"/>
        <v>0</v>
      </c>
    </row>
    <row r="2662" spans="1:18" ht="15" thickBot="1" x14ac:dyDescent="0.35">
      <c r="A2662" s="2" t="s">
        <v>3010</v>
      </c>
      <c r="B2662" s="2" t="s">
        <v>1145</v>
      </c>
      <c r="C2662" s="84">
        <f>IF(COUNTIF(Table8[Tag Number], A2662), 1, 0)</f>
        <v>0</v>
      </c>
      <c r="D2662" s="85">
        <f>IF(COUNTIF(Table9[Tag Number], A2662), 1, 0)</f>
        <v>0</v>
      </c>
      <c r="E2662" s="86">
        <f>IF(COUNTIF(Table10[Tag Number], A2662), 1, 0)</f>
        <v>0</v>
      </c>
      <c r="F2662" s="86">
        <f>IF(COUNTIF(Table11[Tag Number], A2662), 1, 0)</f>
        <v>0</v>
      </c>
      <c r="G2662" s="87">
        <f t="shared" si="85"/>
        <v>0</v>
      </c>
      <c r="H2662" s="88" t="str" cm="1">
        <f t="array" ref="H2662">_xlfn.IFS(OR(_xlfn.XLOOKUP(A2662,Table9[Tag Number],Table9[Status],"-",0)="Dead",
        _xlfn.XLOOKUP(A2662,Table10[Tag Number],Table10[Status],"-",0)="Dead",
        _xlfn.XLOOKUP(A2662,Table11[Tag Number],Table11[Status],"-",0)="Dead",
        _xlfn.XLOOKUP(A2662,Table8[Tag Number],Table8[Status],"-",0)="Dead"),"Dead",
     OR(_xlfn.XLOOKUP(A2662,Table11[Tag Number],Table11[Status],"-",0)="Alive",
        _xlfn.XLOOKUP(A2662,Table10[Tag Number],Table10[Status],"-",0)="Alive",
        _xlfn.XLOOKUP(A2662,Table9[Tag Number],Table9[Status],"-",0)="Alive",
        _xlfn.XLOOKUP(A2662,Table8[Tag Number],Table8[Status],"-",0)="Alive"),"Alive",
     OR(_xlfn.XLOOKUP(A2662,Table9[Tag Number],Table9[Status],"-",0)="-",
        _xlfn.XLOOKUP(A2662,Table10[Tag Number],Table10[Status],"-",0)="-",
        _xlfn.XLOOKUP(A2662,Table11[Tag Number],Table11[Status],"-",0)="-",
        _xlfn.XLOOKUP(A2662,Table8[Tag Number],Table8[Status],"-",0)="-"),
   "-")</f>
        <v>-</v>
      </c>
      <c r="I2662" s="88" t="str">
        <f>IF((_xlfn.XLOOKUP(B2662,[2]Sheet1!$A$2:$A$198,[2]Sheet1!$B$2:$B$198,"-",0)="Glade"),"Out","No")</f>
        <v>No</v>
      </c>
      <c r="J2662" s="94"/>
      <c r="K2662" s="95"/>
      <c r="L2662" s="95"/>
      <c r="M2662" s="95"/>
      <c r="N2662" s="96"/>
      <c r="O2662" s="89"/>
      <c r="R2662" t="b">
        <f t="shared" si="84"/>
        <v>0</v>
      </c>
    </row>
    <row r="2663" spans="1:18" ht="15" thickBot="1" x14ac:dyDescent="0.35">
      <c r="A2663" s="3" t="s">
        <v>3011</v>
      </c>
      <c r="B2663" s="3" t="s">
        <v>1145</v>
      </c>
      <c r="C2663" s="84">
        <f>IF(COUNTIF(Table8[Tag Number], A2663), 1, 0)</f>
        <v>0</v>
      </c>
      <c r="D2663" s="85">
        <f>IF(COUNTIF(Table9[Tag Number], A2663), 1, 0)</f>
        <v>0</v>
      </c>
      <c r="E2663" s="86">
        <f>IF(COUNTIF(Table10[Tag Number], A2663), 1, 0)</f>
        <v>0</v>
      </c>
      <c r="F2663" s="86">
        <f>IF(COUNTIF(Table11[Tag Number], A2663), 1, 0)</f>
        <v>0</v>
      </c>
      <c r="G2663" s="87">
        <f t="shared" si="85"/>
        <v>0</v>
      </c>
      <c r="H2663" s="88" t="str" cm="1">
        <f t="array" ref="H2663">_xlfn.IFS(OR(_xlfn.XLOOKUP(A2663,Table9[Tag Number],Table9[Status],"-",0)="Dead",
        _xlfn.XLOOKUP(A2663,Table10[Tag Number],Table10[Status],"-",0)="Dead",
        _xlfn.XLOOKUP(A2663,Table11[Tag Number],Table11[Status],"-",0)="Dead",
        _xlfn.XLOOKUP(A2663,Table8[Tag Number],Table8[Status],"-",0)="Dead"),"Dead",
     OR(_xlfn.XLOOKUP(A2663,Table11[Tag Number],Table11[Status],"-",0)="Alive",
        _xlfn.XLOOKUP(A2663,Table10[Tag Number],Table10[Status],"-",0)="Alive",
        _xlfn.XLOOKUP(A2663,Table9[Tag Number],Table9[Status],"-",0)="Alive",
        _xlfn.XLOOKUP(A2663,Table8[Tag Number],Table8[Status],"-",0)="Alive"),"Alive",
     OR(_xlfn.XLOOKUP(A2663,Table9[Tag Number],Table9[Status],"-",0)="-",
        _xlfn.XLOOKUP(A2663,Table10[Tag Number],Table10[Status],"-",0)="-",
        _xlfn.XLOOKUP(A2663,Table11[Tag Number],Table11[Status],"-",0)="-",
        _xlfn.XLOOKUP(A2663,Table8[Tag Number],Table8[Status],"-",0)="-"),
   "-")</f>
        <v>-</v>
      </c>
      <c r="I2663" s="88" t="str">
        <f>IF((_xlfn.XLOOKUP(B2663,[2]Sheet1!$A$2:$A$198,[2]Sheet1!$B$2:$B$198,"-",0)="Glade"),"Out","No")</f>
        <v>No</v>
      </c>
      <c r="J2663" s="94"/>
      <c r="K2663" s="95"/>
      <c r="L2663" s="95"/>
      <c r="M2663" s="95"/>
      <c r="N2663" s="96"/>
      <c r="O2663" s="89"/>
      <c r="R2663" t="b">
        <f t="shared" si="84"/>
        <v>0</v>
      </c>
    </row>
    <row r="2664" spans="1:18" ht="15" thickBot="1" x14ac:dyDescent="0.35">
      <c r="A2664" s="2" t="s">
        <v>3012</v>
      </c>
      <c r="B2664" s="2" t="s">
        <v>1145</v>
      </c>
      <c r="C2664" s="84">
        <f>IF(COUNTIF(Table8[Tag Number], A2664), 1, 0)</f>
        <v>0</v>
      </c>
      <c r="D2664" s="85">
        <f>IF(COUNTIF(Table9[Tag Number], A2664), 1, 0)</f>
        <v>0</v>
      </c>
      <c r="E2664" s="86">
        <f>IF(COUNTIF(Table10[Tag Number], A2664), 1, 0)</f>
        <v>0</v>
      </c>
      <c r="F2664" s="86">
        <f>IF(COUNTIF(Table11[Tag Number], A2664), 1, 0)</f>
        <v>0</v>
      </c>
      <c r="G2664" s="87">
        <f t="shared" si="85"/>
        <v>0</v>
      </c>
      <c r="H2664" s="88" t="str" cm="1">
        <f t="array" ref="H2664">_xlfn.IFS(OR(_xlfn.XLOOKUP(A2664,Table9[Tag Number],Table9[Status],"-",0)="Dead",
        _xlfn.XLOOKUP(A2664,Table10[Tag Number],Table10[Status],"-",0)="Dead",
        _xlfn.XLOOKUP(A2664,Table11[Tag Number],Table11[Status],"-",0)="Dead",
        _xlfn.XLOOKUP(A2664,Table8[Tag Number],Table8[Status],"-",0)="Dead"),"Dead",
     OR(_xlfn.XLOOKUP(A2664,Table11[Tag Number],Table11[Status],"-",0)="Alive",
        _xlfn.XLOOKUP(A2664,Table10[Tag Number],Table10[Status],"-",0)="Alive",
        _xlfn.XLOOKUP(A2664,Table9[Tag Number],Table9[Status],"-",0)="Alive",
        _xlfn.XLOOKUP(A2664,Table8[Tag Number],Table8[Status],"-",0)="Alive"),"Alive",
     OR(_xlfn.XLOOKUP(A2664,Table9[Tag Number],Table9[Status],"-",0)="-",
        _xlfn.XLOOKUP(A2664,Table10[Tag Number],Table10[Status],"-",0)="-",
        _xlfn.XLOOKUP(A2664,Table11[Tag Number],Table11[Status],"-",0)="-",
        _xlfn.XLOOKUP(A2664,Table8[Tag Number],Table8[Status],"-",0)="-"),
   "-")</f>
        <v>-</v>
      </c>
      <c r="I2664" s="88" t="str">
        <f>IF((_xlfn.XLOOKUP(B2664,[2]Sheet1!$A$2:$A$198,[2]Sheet1!$B$2:$B$198,"-",0)="Glade"),"Out","No")</f>
        <v>No</v>
      </c>
      <c r="J2664" s="94"/>
      <c r="K2664" s="95"/>
      <c r="L2664" s="95"/>
      <c r="M2664" s="95"/>
      <c r="N2664" s="96"/>
      <c r="O2664" s="89"/>
      <c r="R2664" t="b">
        <f t="shared" si="84"/>
        <v>0</v>
      </c>
    </row>
    <row r="2665" spans="1:18" ht="15" thickBot="1" x14ac:dyDescent="0.35">
      <c r="A2665" s="3" t="s">
        <v>3013</v>
      </c>
      <c r="B2665" s="3" t="s">
        <v>1145</v>
      </c>
      <c r="C2665" s="84">
        <f>IF(COUNTIF(Table8[Tag Number], A2665), 1, 0)</f>
        <v>0</v>
      </c>
      <c r="D2665" s="85">
        <f>IF(COUNTIF(Table9[Tag Number], A2665), 1, 0)</f>
        <v>0</v>
      </c>
      <c r="E2665" s="86">
        <f>IF(COUNTIF(Table10[Tag Number], A2665), 1, 0)</f>
        <v>0</v>
      </c>
      <c r="F2665" s="86">
        <f>IF(COUNTIF(Table11[Tag Number], A2665), 1, 0)</f>
        <v>0</v>
      </c>
      <c r="G2665" s="87">
        <f t="shared" si="85"/>
        <v>0</v>
      </c>
      <c r="H2665" s="88" t="str" cm="1">
        <f t="array" ref="H2665">_xlfn.IFS(OR(_xlfn.XLOOKUP(A2665,Table9[Tag Number],Table9[Status],"-",0)="Dead",
        _xlfn.XLOOKUP(A2665,Table10[Tag Number],Table10[Status],"-",0)="Dead",
        _xlfn.XLOOKUP(A2665,Table11[Tag Number],Table11[Status],"-",0)="Dead",
        _xlfn.XLOOKUP(A2665,Table8[Tag Number],Table8[Status],"-",0)="Dead"),"Dead",
     OR(_xlfn.XLOOKUP(A2665,Table11[Tag Number],Table11[Status],"-",0)="Alive",
        _xlfn.XLOOKUP(A2665,Table10[Tag Number],Table10[Status],"-",0)="Alive",
        _xlfn.XLOOKUP(A2665,Table9[Tag Number],Table9[Status],"-",0)="Alive",
        _xlfn.XLOOKUP(A2665,Table8[Tag Number],Table8[Status],"-",0)="Alive"),"Alive",
     OR(_xlfn.XLOOKUP(A2665,Table9[Tag Number],Table9[Status],"-",0)="-",
        _xlfn.XLOOKUP(A2665,Table10[Tag Number],Table10[Status],"-",0)="-",
        _xlfn.XLOOKUP(A2665,Table11[Tag Number],Table11[Status],"-",0)="-",
        _xlfn.XLOOKUP(A2665,Table8[Tag Number],Table8[Status],"-",0)="-"),
   "-")</f>
        <v>-</v>
      </c>
      <c r="I2665" s="88" t="str">
        <f>IF((_xlfn.XLOOKUP(B2665,[2]Sheet1!$A$2:$A$198,[2]Sheet1!$B$2:$B$198,"-",0)="Glade"),"Out","No")</f>
        <v>No</v>
      </c>
      <c r="J2665" s="94"/>
      <c r="K2665" s="95"/>
      <c r="L2665" s="95"/>
      <c r="M2665" s="95"/>
      <c r="N2665" s="96"/>
      <c r="O2665" s="89"/>
      <c r="R2665" t="b">
        <f t="shared" si="84"/>
        <v>0</v>
      </c>
    </row>
    <row r="2666" spans="1:18" ht="15" thickBot="1" x14ac:dyDescent="0.35">
      <c r="A2666" s="2" t="s">
        <v>3014</v>
      </c>
      <c r="B2666" s="2" t="s">
        <v>1145</v>
      </c>
      <c r="C2666" s="84">
        <f>IF(COUNTIF(Table8[Tag Number], A2666), 1, 0)</f>
        <v>0</v>
      </c>
      <c r="D2666" s="85">
        <f>IF(COUNTIF(Table9[Tag Number], A2666), 1, 0)</f>
        <v>0</v>
      </c>
      <c r="E2666" s="86">
        <f>IF(COUNTIF(Table10[Tag Number], A2666), 1, 0)</f>
        <v>0</v>
      </c>
      <c r="F2666" s="86">
        <f>IF(COUNTIF(Table11[Tag Number], A2666), 1, 0)</f>
        <v>0</v>
      </c>
      <c r="G2666" s="87">
        <f t="shared" si="85"/>
        <v>0</v>
      </c>
      <c r="H2666" s="88" t="str" cm="1">
        <f t="array" ref="H2666">_xlfn.IFS(OR(_xlfn.XLOOKUP(A2666,Table9[Tag Number],Table9[Status],"-",0)="Dead",
        _xlfn.XLOOKUP(A2666,Table10[Tag Number],Table10[Status],"-",0)="Dead",
        _xlfn.XLOOKUP(A2666,Table11[Tag Number],Table11[Status],"-",0)="Dead",
        _xlfn.XLOOKUP(A2666,Table8[Tag Number],Table8[Status],"-",0)="Dead"),"Dead",
     OR(_xlfn.XLOOKUP(A2666,Table11[Tag Number],Table11[Status],"-",0)="Alive",
        _xlfn.XLOOKUP(A2666,Table10[Tag Number],Table10[Status],"-",0)="Alive",
        _xlfn.XLOOKUP(A2666,Table9[Tag Number],Table9[Status],"-",0)="Alive",
        _xlfn.XLOOKUP(A2666,Table8[Tag Number],Table8[Status],"-",0)="Alive"),"Alive",
     OR(_xlfn.XLOOKUP(A2666,Table9[Tag Number],Table9[Status],"-",0)="-",
        _xlfn.XLOOKUP(A2666,Table10[Tag Number],Table10[Status],"-",0)="-",
        _xlfn.XLOOKUP(A2666,Table11[Tag Number],Table11[Status],"-",0)="-",
        _xlfn.XLOOKUP(A2666,Table8[Tag Number],Table8[Status],"-",0)="-"),
   "-")</f>
        <v>-</v>
      </c>
      <c r="I2666" s="88" t="str">
        <f>IF((_xlfn.XLOOKUP(B2666,[2]Sheet1!$A$2:$A$198,[2]Sheet1!$B$2:$B$198,"-",0)="Glade"),"Out","No")</f>
        <v>No</v>
      </c>
      <c r="J2666" s="94"/>
      <c r="K2666" s="95"/>
      <c r="L2666" s="95"/>
      <c r="M2666" s="95"/>
      <c r="N2666" s="96"/>
      <c r="O2666" s="89"/>
      <c r="R2666" t="b">
        <f t="shared" si="84"/>
        <v>0</v>
      </c>
    </row>
    <row r="2667" spans="1:18" ht="15" thickBot="1" x14ac:dyDescent="0.35">
      <c r="A2667" s="3" t="s">
        <v>3015</v>
      </c>
      <c r="B2667" s="3" t="s">
        <v>1145</v>
      </c>
      <c r="C2667" s="84">
        <f>IF(COUNTIF(Table8[Tag Number], A2667), 1, 0)</f>
        <v>0</v>
      </c>
      <c r="D2667" s="85">
        <f>IF(COUNTIF(Table9[Tag Number], A2667), 1, 0)</f>
        <v>0</v>
      </c>
      <c r="E2667" s="86">
        <f>IF(COUNTIF(Table10[Tag Number], A2667), 1, 0)</f>
        <v>0</v>
      </c>
      <c r="F2667" s="86">
        <f>IF(COUNTIF(Table11[Tag Number], A2667), 1, 0)</f>
        <v>0</v>
      </c>
      <c r="G2667" s="87">
        <f t="shared" si="85"/>
        <v>0</v>
      </c>
      <c r="H2667" s="88" t="str" cm="1">
        <f t="array" ref="H2667">_xlfn.IFS(OR(_xlfn.XLOOKUP(A2667,Table9[Tag Number],Table9[Status],"-",0)="Dead",
        _xlfn.XLOOKUP(A2667,Table10[Tag Number],Table10[Status],"-",0)="Dead",
        _xlfn.XLOOKUP(A2667,Table11[Tag Number],Table11[Status],"-",0)="Dead",
        _xlfn.XLOOKUP(A2667,Table8[Tag Number],Table8[Status],"-",0)="Dead"),"Dead",
     OR(_xlfn.XLOOKUP(A2667,Table11[Tag Number],Table11[Status],"-",0)="Alive",
        _xlfn.XLOOKUP(A2667,Table10[Tag Number],Table10[Status],"-",0)="Alive",
        _xlfn.XLOOKUP(A2667,Table9[Tag Number],Table9[Status],"-",0)="Alive",
        _xlfn.XLOOKUP(A2667,Table8[Tag Number],Table8[Status],"-",0)="Alive"),"Alive",
     OR(_xlfn.XLOOKUP(A2667,Table9[Tag Number],Table9[Status],"-",0)="-",
        _xlfn.XLOOKUP(A2667,Table10[Tag Number],Table10[Status],"-",0)="-",
        _xlfn.XLOOKUP(A2667,Table11[Tag Number],Table11[Status],"-",0)="-",
        _xlfn.XLOOKUP(A2667,Table8[Tag Number],Table8[Status],"-",0)="-"),
   "-")</f>
        <v>-</v>
      </c>
      <c r="I2667" s="88" t="str">
        <f>IF((_xlfn.XLOOKUP(B2667,[2]Sheet1!$A$2:$A$198,[2]Sheet1!$B$2:$B$198,"-",0)="Glade"),"Out","No")</f>
        <v>No</v>
      </c>
      <c r="J2667" s="94"/>
      <c r="K2667" s="95"/>
      <c r="L2667" s="95"/>
      <c r="M2667" s="95"/>
      <c r="N2667" s="96"/>
      <c r="O2667" s="89"/>
      <c r="R2667" t="b">
        <f t="shared" si="84"/>
        <v>0</v>
      </c>
    </row>
    <row r="2668" spans="1:18" ht="15" thickBot="1" x14ac:dyDescent="0.35">
      <c r="A2668" s="2" t="s">
        <v>3016</v>
      </c>
      <c r="B2668" s="2" t="s">
        <v>1145</v>
      </c>
      <c r="C2668" s="84">
        <f>IF(COUNTIF(Table8[Tag Number], A2668), 1, 0)</f>
        <v>0</v>
      </c>
      <c r="D2668" s="85">
        <f>IF(COUNTIF(Table9[Tag Number], A2668), 1, 0)</f>
        <v>0</v>
      </c>
      <c r="E2668" s="86">
        <f>IF(COUNTIF(Table10[Tag Number], A2668), 1, 0)</f>
        <v>0</v>
      </c>
      <c r="F2668" s="86">
        <f>IF(COUNTIF(Table11[Tag Number], A2668), 1, 0)</f>
        <v>0</v>
      </c>
      <c r="G2668" s="87">
        <f t="shared" si="85"/>
        <v>0</v>
      </c>
      <c r="H2668" s="88" t="str" cm="1">
        <f t="array" ref="H2668">_xlfn.IFS(OR(_xlfn.XLOOKUP(A2668,Table9[Tag Number],Table9[Status],"-",0)="Dead",
        _xlfn.XLOOKUP(A2668,Table10[Tag Number],Table10[Status],"-",0)="Dead",
        _xlfn.XLOOKUP(A2668,Table11[Tag Number],Table11[Status],"-",0)="Dead",
        _xlfn.XLOOKUP(A2668,Table8[Tag Number],Table8[Status],"-",0)="Dead"),"Dead",
     OR(_xlfn.XLOOKUP(A2668,Table11[Tag Number],Table11[Status],"-",0)="Alive",
        _xlfn.XLOOKUP(A2668,Table10[Tag Number],Table10[Status],"-",0)="Alive",
        _xlfn.XLOOKUP(A2668,Table9[Tag Number],Table9[Status],"-",0)="Alive",
        _xlfn.XLOOKUP(A2668,Table8[Tag Number],Table8[Status],"-",0)="Alive"),"Alive",
     OR(_xlfn.XLOOKUP(A2668,Table9[Tag Number],Table9[Status],"-",0)="-",
        _xlfn.XLOOKUP(A2668,Table10[Tag Number],Table10[Status],"-",0)="-",
        _xlfn.XLOOKUP(A2668,Table11[Tag Number],Table11[Status],"-",0)="-",
        _xlfn.XLOOKUP(A2668,Table8[Tag Number],Table8[Status],"-",0)="-"),
   "-")</f>
        <v>-</v>
      </c>
      <c r="I2668" s="88" t="str">
        <f>IF((_xlfn.XLOOKUP(B2668,[2]Sheet1!$A$2:$A$198,[2]Sheet1!$B$2:$B$198,"-",0)="Glade"),"Out","No")</f>
        <v>No</v>
      </c>
      <c r="J2668" s="94"/>
      <c r="K2668" s="95"/>
      <c r="L2668" s="95"/>
      <c r="M2668" s="95"/>
      <c r="N2668" s="96"/>
      <c r="O2668" s="89"/>
      <c r="R2668" t="b">
        <f t="shared" si="84"/>
        <v>0</v>
      </c>
    </row>
    <row r="2669" spans="1:18" ht="15" thickBot="1" x14ac:dyDescent="0.35">
      <c r="A2669" s="3" t="s">
        <v>310</v>
      </c>
      <c r="B2669" s="3" t="s">
        <v>1145</v>
      </c>
      <c r="C2669" s="84">
        <f>IF(COUNTIF(Table8[Tag Number], A2669), 1, 0)</f>
        <v>0</v>
      </c>
      <c r="D2669" s="85">
        <f>IF(COUNTIF(Table9[Tag Number], A2669), 1, 0)</f>
        <v>0</v>
      </c>
      <c r="E2669" s="86">
        <f>IF(COUNTIF(Table10[Tag Number], A2669), 1, 0)</f>
        <v>0</v>
      </c>
      <c r="F2669" s="86">
        <f>IF(COUNTIF(Table11[Tag Number], A2669), 1, 0)</f>
        <v>0</v>
      </c>
      <c r="G2669" s="87">
        <f t="shared" si="85"/>
        <v>0</v>
      </c>
      <c r="H2669" s="88" t="str" cm="1">
        <f t="array" ref="H2669">_xlfn.IFS(OR(_xlfn.XLOOKUP(A2669,Table9[Tag Number],Table9[Status],"-",0)="Dead",
        _xlfn.XLOOKUP(A2669,Table10[Tag Number],Table10[Status],"-",0)="Dead",
        _xlfn.XLOOKUP(A2669,Table11[Tag Number],Table11[Status],"-",0)="Dead",
        _xlfn.XLOOKUP(A2669,Table8[Tag Number],Table8[Status],"-",0)="Dead"),"Dead",
     OR(_xlfn.XLOOKUP(A2669,Table11[Tag Number],Table11[Status],"-",0)="Alive",
        _xlfn.XLOOKUP(A2669,Table10[Tag Number],Table10[Status],"-",0)="Alive",
        _xlfn.XLOOKUP(A2669,Table9[Tag Number],Table9[Status],"-",0)="Alive",
        _xlfn.XLOOKUP(A2669,Table8[Tag Number],Table8[Status],"-",0)="Alive"),"Alive",
     OR(_xlfn.XLOOKUP(A2669,Table9[Tag Number],Table9[Status],"-",0)="-",
        _xlfn.XLOOKUP(A2669,Table10[Tag Number],Table10[Status],"-",0)="-",
        _xlfn.XLOOKUP(A2669,Table11[Tag Number],Table11[Status],"-",0)="-",
        _xlfn.XLOOKUP(A2669,Table8[Tag Number],Table8[Status],"-",0)="-"),
   "-")</f>
        <v>-</v>
      </c>
      <c r="I2669" s="88" t="str">
        <f>IF((_xlfn.XLOOKUP(B2669,[2]Sheet1!$A$2:$A$198,[2]Sheet1!$B$2:$B$198,"-",0)="Glade"),"Out","No")</f>
        <v>No</v>
      </c>
      <c r="J2669" s="94"/>
      <c r="K2669" s="95"/>
      <c r="L2669" s="95"/>
      <c r="M2669" s="95"/>
      <c r="N2669" s="96"/>
      <c r="O2669" s="89"/>
      <c r="R2669" t="b">
        <f t="shared" si="84"/>
        <v>0</v>
      </c>
    </row>
    <row r="2670" spans="1:18" ht="15" thickBot="1" x14ac:dyDescent="0.35">
      <c r="A2670" s="2" t="s">
        <v>3017</v>
      </c>
      <c r="B2670" s="2" t="s">
        <v>1145</v>
      </c>
      <c r="C2670" s="84">
        <f>IF(COUNTIF(Table8[Tag Number], A2670), 1, 0)</f>
        <v>0</v>
      </c>
      <c r="D2670" s="85">
        <f>IF(COUNTIF(Table9[Tag Number], A2670), 1, 0)</f>
        <v>0</v>
      </c>
      <c r="E2670" s="86">
        <f>IF(COUNTIF(Table10[Tag Number], A2670), 1, 0)</f>
        <v>0</v>
      </c>
      <c r="F2670" s="86">
        <f>IF(COUNTIF(Table11[Tag Number], A2670), 1, 0)</f>
        <v>0</v>
      </c>
      <c r="G2670" s="87">
        <f t="shared" si="85"/>
        <v>0</v>
      </c>
      <c r="H2670" s="88" t="str" cm="1">
        <f t="array" ref="H2670">_xlfn.IFS(OR(_xlfn.XLOOKUP(A2670,Table9[Tag Number],Table9[Status],"-",0)="Dead",
        _xlfn.XLOOKUP(A2670,Table10[Tag Number],Table10[Status],"-",0)="Dead",
        _xlfn.XLOOKUP(A2670,Table11[Tag Number],Table11[Status],"-",0)="Dead",
        _xlfn.XLOOKUP(A2670,Table8[Tag Number],Table8[Status],"-",0)="Dead"),"Dead",
     OR(_xlfn.XLOOKUP(A2670,Table11[Tag Number],Table11[Status],"-",0)="Alive",
        _xlfn.XLOOKUP(A2670,Table10[Tag Number],Table10[Status],"-",0)="Alive",
        _xlfn.XLOOKUP(A2670,Table9[Tag Number],Table9[Status],"-",0)="Alive",
        _xlfn.XLOOKUP(A2670,Table8[Tag Number],Table8[Status],"-",0)="Alive"),"Alive",
     OR(_xlfn.XLOOKUP(A2670,Table9[Tag Number],Table9[Status],"-",0)="-",
        _xlfn.XLOOKUP(A2670,Table10[Tag Number],Table10[Status],"-",0)="-",
        _xlfn.XLOOKUP(A2670,Table11[Tag Number],Table11[Status],"-",0)="-",
        _xlfn.XLOOKUP(A2670,Table8[Tag Number],Table8[Status],"-",0)="-"),
   "-")</f>
        <v>-</v>
      </c>
      <c r="I2670" s="88" t="str">
        <f>IF((_xlfn.XLOOKUP(B2670,[2]Sheet1!$A$2:$A$198,[2]Sheet1!$B$2:$B$198,"-",0)="Glade"),"Out","No")</f>
        <v>No</v>
      </c>
      <c r="J2670" s="94"/>
      <c r="K2670" s="95"/>
      <c r="L2670" s="95"/>
      <c r="M2670" s="95"/>
      <c r="N2670" s="96"/>
      <c r="O2670" s="89"/>
      <c r="R2670" t="b">
        <f t="shared" si="84"/>
        <v>0</v>
      </c>
    </row>
    <row r="2671" spans="1:18" ht="15" thickBot="1" x14ac:dyDescent="0.35">
      <c r="A2671" s="3" t="s">
        <v>3018</v>
      </c>
      <c r="B2671" s="3" t="s">
        <v>1145</v>
      </c>
      <c r="C2671" s="84">
        <f>IF(COUNTIF(Table8[Tag Number], A2671), 1, 0)</f>
        <v>0</v>
      </c>
      <c r="D2671" s="85">
        <f>IF(COUNTIF(Table9[Tag Number], A2671), 1, 0)</f>
        <v>0</v>
      </c>
      <c r="E2671" s="86">
        <f>IF(COUNTIF(Table10[Tag Number], A2671), 1, 0)</f>
        <v>0</v>
      </c>
      <c r="F2671" s="86">
        <f>IF(COUNTIF(Table11[Tag Number], A2671), 1, 0)</f>
        <v>0</v>
      </c>
      <c r="G2671" s="87">
        <f t="shared" si="85"/>
        <v>0</v>
      </c>
      <c r="H2671" s="88" t="str" cm="1">
        <f t="array" ref="H2671">_xlfn.IFS(OR(_xlfn.XLOOKUP(A2671,Table9[Tag Number],Table9[Status],"-",0)="Dead",
        _xlfn.XLOOKUP(A2671,Table10[Tag Number],Table10[Status],"-",0)="Dead",
        _xlfn.XLOOKUP(A2671,Table11[Tag Number],Table11[Status],"-",0)="Dead",
        _xlfn.XLOOKUP(A2671,Table8[Tag Number],Table8[Status],"-",0)="Dead"),"Dead",
     OR(_xlfn.XLOOKUP(A2671,Table11[Tag Number],Table11[Status],"-",0)="Alive",
        _xlfn.XLOOKUP(A2671,Table10[Tag Number],Table10[Status],"-",0)="Alive",
        _xlfn.XLOOKUP(A2671,Table9[Tag Number],Table9[Status],"-",0)="Alive",
        _xlfn.XLOOKUP(A2671,Table8[Tag Number],Table8[Status],"-",0)="Alive"),"Alive",
     OR(_xlfn.XLOOKUP(A2671,Table9[Tag Number],Table9[Status],"-",0)="-",
        _xlfn.XLOOKUP(A2671,Table10[Tag Number],Table10[Status],"-",0)="-",
        _xlfn.XLOOKUP(A2671,Table11[Tag Number],Table11[Status],"-",0)="-",
        _xlfn.XLOOKUP(A2671,Table8[Tag Number],Table8[Status],"-",0)="-"),
   "-")</f>
        <v>-</v>
      </c>
      <c r="I2671" s="88" t="str">
        <f>IF((_xlfn.XLOOKUP(B2671,[2]Sheet1!$A$2:$A$198,[2]Sheet1!$B$2:$B$198,"-",0)="Glade"),"Out","No")</f>
        <v>No</v>
      </c>
      <c r="J2671" s="94"/>
      <c r="K2671" s="95"/>
      <c r="L2671" s="95"/>
      <c r="M2671" s="95"/>
      <c r="N2671" s="96"/>
      <c r="O2671" s="89"/>
      <c r="R2671" t="b">
        <f t="shared" si="84"/>
        <v>0</v>
      </c>
    </row>
    <row r="2672" spans="1:18" ht="15" thickBot="1" x14ac:dyDescent="0.35">
      <c r="A2672" s="2" t="s">
        <v>3019</v>
      </c>
      <c r="B2672" s="2" t="s">
        <v>1145</v>
      </c>
      <c r="C2672" s="84">
        <f>IF(COUNTIF(Table8[Tag Number], A2672), 1, 0)</f>
        <v>0</v>
      </c>
      <c r="D2672" s="85">
        <f>IF(COUNTIF(Table9[Tag Number], A2672), 1, 0)</f>
        <v>0</v>
      </c>
      <c r="E2672" s="86">
        <f>IF(COUNTIF(Table10[Tag Number], A2672), 1, 0)</f>
        <v>0</v>
      </c>
      <c r="F2672" s="86">
        <f>IF(COUNTIF(Table11[Tag Number], A2672), 1, 0)</f>
        <v>0</v>
      </c>
      <c r="G2672" s="87">
        <f t="shared" si="85"/>
        <v>0</v>
      </c>
      <c r="H2672" s="88" t="str" cm="1">
        <f t="array" ref="H2672">_xlfn.IFS(OR(_xlfn.XLOOKUP(A2672,Table9[Tag Number],Table9[Status],"-",0)="Dead",
        _xlfn.XLOOKUP(A2672,Table10[Tag Number],Table10[Status],"-",0)="Dead",
        _xlfn.XLOOKUP(A2672,Table11[Tag Number],Table11[Status],"-",0)="Dead",
        _xlfn.XLOOKUP(A2672,Table8[Tag Number],Table8[Status],"-",0)="Dead"),"Dead",
     OR(_xlfn.XLOOKUP(A2672,Table11[Tag Number],Table11[Status],"-",0)="Alive",
        _xlfn.XLOOKUP(A2672,Table10[Tag Number],Table10[Status],"-",0)="Alive",
        _xlfn.XLOOKUP(A2672,Table9[Tag Number],Table9[Status],"-",0)="Alive",
        _xlfn.XLOOKUP(A2672,Table8[Tag Number],Table8[Status],"-",0)="Alive"),"Alive",
     OR(_xlfn.XLOOKUP(A2672,Table9[Tag Number],Table9[Status],"-",0)="-",
        _xlfn.XLOOKUP(A2672,Table10[Tag Number],Table10[Status],"-",0)="-",
        _xlfn.XLOOKUP(A2672,Table11[Tag Number],Table11[Status],"-",0)="-",
        _xlfn.XLOOKUP(A2672,Table8[Tag Number],Table8[Status],"-",0)="-"),
   "-")</f>
        <v>-</v>
      </c>
      <c r="I2672" s="88" t="str">
        <f>IF((_xlfn.XLOOKUP(B2672,[2]Sheet1!$A$2:$A$198,[2]Sheet1!$B$2:$B$198,"-",0)="Glade"),"Out","No")</f>
        <v>No</v>
      </c>
      <c r="J2672" s="94"/>
      <c r="K2672" s="95"/>
      <c r="L2672" s="95"/>
      <c r="M2672" s="95"/>
      <c r="N2672" s="96"/>
      <c r="O2672" s="89"/>
      <c r="R2672" t="b">
        <f t="shared" si="84"/>
        <v>0</v>
      </c>
    </row>
    <row r="2673" spans="1:18" ht="15" thickBot="1" x14ac:dyDescent="0.35">
      <c r="A2673" s="3" t="s">
        <v>3020</v>
      </c>
      <c r="B2673" s="3" t="s">
        <v>1145</v>
      </c>
      <c r="C2673" s="84">
        <f>IF(COUNTIF(Table8[Tag Number], A2673), 1, 0)</f>
        <v>0</v>
      </c>
      <c r="D2673" s="85">
        <f>IF(COUNTIF(Table9[Tag Number], A2673), 1, 0)</f>
        <v>0</v>
      </c>
      <c r="E2673" s="86">
        <f>IF(COUNTIF(Table10[Tag Number], A2673), 1, 0)</f>
        <v>0</v>
      </c>
      <c r="F2673" s="86">
        <f>IF(COUNTIF(Table11[Tag Number], A2673), 1, 0)</f>
        <v>0</v>
      </c>
      <c r="G2673" s="87">
        <f t="shared" si="85"/>
        <v>0</v>
      </c>
      <c r="H2673" s="88" t="str" cm="1">
        <f t="array" ref="H2673">_xlfn.IFS(OR(_xlfn.XLOOKUP(A2673,Table9[Tag Number],Table9[Status],"-",0)="Dead",
        _xlfn.XLOOKUP(A2673,Table10[Tag Number],Table10[Status],"-",0)="Dead",
        _xlfn.XLOOKUP(A2673,Table11[Tag Number],Table11[Status],"-",0)="Dead",
        _xlfn.XLOOKUP(A2673,Table8[Tag Number],Table8[Status],"-",0)="Dead"),"Dead",
     OR(_xlfn.XLOOKUP(A2673,Table11[Tag Number],Table11[Status],"-",0)="Alive",
        _xlfn.XLOOKUP(A2673,Table10[Tag Number],Table10[Status],"-",0)="Alive",
        _xlfn.XLOOKUP(A2673,Table9[Tag Number],Table9[Status],"-",0)="Alive",
        _xlfn.XLOOKUP(A2673,Table8[Tag Number],Table8[Status],"-",0)="Alive"),"Alive",
     OR(_xlfn.XLOOKUP(A2673,Table9[Tag Number],Table9[Status],"-",0)="-",
        _xlfn.XLOOKUP(A2673,Table10[Tag Number],Table10[Status],"-",0)="-",
        _xlfn.XLOOKUP(A2673,Table11[Tag Number],Table11[Status],"-",0)="-",
        _xlfn.XLOOKUP(A2673,Table8[Tag Number],Table8[Status],"-",0)="-"),
   "-")</f>
        <v>-</v>
      </c>
      <c r="I2673" s="88" t="str">
        <f>IF((_xlfn.XLOOKUP(B2673,[2]Sheet1!$A$2:$A$198,[2]Sheet1!$B$2:$B$198,"-",0)="Glade"),"Out","No")</f>
        <v>No</v>
      </c>
      <c r="J2673" s="94"/>
      <c r="K2673" s="95"/>
      <c r="L2673" s="95"/>
      <c r="M2673" s="95"/>
      <c r="N2673" s="96"/>
      <c r="O2673" s="89"/>
      <c r="R2673" t="b">
        <f t="shared" si="84"/>
        <v>0</v>
      </c>
    </row>
    <row r="2674" spans="1:18" ht="15" thickBot="1" x14ac:dyDescent="0.35">
      <c r="A2674" s="2" t="s">
        <v>3021</v>
      </c>
      <c r="B2674" s="2" t="s">
        <v>1145</v>
      </c>
      <c r="C2674" s="84">
        <f>IF(COUNTIF(Table8[Tag Number], A2674), 1, 0)</f>
        <v>0</v>
      </c>
      <c r="D2674" s="85">
        <f>IF(COUNTIF(Table9[Tag Number], A2674), 1, 0)</f>
        <v>0</v>
      </c>
      <c r="E2674" s="86">
        <f>IF(COUNTIF(Table10[Tag Number], A2674), 1, 0)</f>
        <v>0</v>
      </c>
      <c r="F2674" s="86">
        <f>IF(COUNTIF(Table11[Tag Number], A2674), 1, 0)</f>
        <v>0</v>
      </c>
      <c r="G2674" s="87">
        <f t="shared" si="85"/>
        <v>0</v>
      </c>
      <c r="H2674" s="88" t="str" cm="1">
        <f t="array" ref="H2674">_xlfn.IFS(OR(_xlfn.XLOOKUP(A2674,Table9[Tag Number],Table9[Status],"-",0)="Dead",
        _xlfn.XLOOKUP(A2674,Table10[Tag Number],Table10[Status],"-",0)="Dead",
        _xlfn.XLOOKUP(A2674,Table11[Tag Number],Table11[Status],"-",0)="Dead",
        _xlfn.XLOOKUP(A2674,Table8[Tag Number],Table8[Status],"-",0)="Dead"),"Dead",
     OR(_xlfn.XLOOKUP(A2674,Table11[Tag Number],Table11[Status],"-",0)="Alive",
        _xlfn.XLOOKUP(A2674,Table10[Tag Number],Table10[Status],"-",0)="Alive",
        _xlfn.XLOOKUP(A2674,Table9[Tag Number],Table9[Status],"-",0)="Alive",
        _xlfn.XLOOKUP(A2674,Table8[Tag Number],Table8[Status],"-",0)="Alive"),"Alive",
     OR(_xlfn.XLOOKUP(A2674,Table9[Tag Number],Table9[Status],"-",0)="-",
        _xlfn.XLOOKUP(A2674,Table10[Tag Number],Table10[Status],"-",0)="-",
        _xlfn.XLOOKUP(A2674,Table11[Tag Number],Table11[Status],"-",0)="-",
        _xlfn.XLOOKUP(A2674,Table8[Tag Number],Table8[Status],"-",0)="-"),
   "-")</f>
        <v>-</v>
      </c>
      <c r="I2674" s="88" t="str">
        <f>IF((_xlfn.XLOOKUP(B2674,[2]Sheet1!$A$2:$A$198,[2]Sheet1!$B$2:$B$198,"-",0)="Glade"),"Out","No")</f>
        <v>No</v>
      </c>
      <c r="J2674" s="94"/>
      <c r="K2674" s="95"/>
      <c r="L2674" s="95"/>
      <c r="M2674" s="95"/>
      <c r="N2674" s="96"/>
      <c r="O2674" s="89"/>
      <c r="R2674" t="b">
        <f t="shared" si="84"/>
        <v>0</v>
      </c>
    </row>
    <row r="2675" spans="1:18" ht="15" thickBot="1" x14ac:dyDescent="0.35">
      <c r="A2675" s="3" t="s">
        <v>3022</v>
      </c>
      <c r="B2675" s="3" t="s">
        <v>1145</v>
      </c>
      <c r="C2675" s="84">
        <f>IF(COUNTIF(Table8[Tag Number], A2675), 1, 0)</f>
        <v>0</v>
      </c>
      <c r="D2675" s="85">
        <f>IF(COUNTIF(Table9[Tag Number], A2675), 1, 0)</f>
        <v>0</v>
      </c>
      <c r="E2675" s="86">
        <f>IF(COUNTIF(Table10[Tag Number], A2675), 1, 0)</f>
        <v>0</v>
      </c>
      <c r="F2675" s="86">
        <f>IF(COUNTIF(Table11[Tag Number], A2675), 1, 0)</f>
        <v>0</v>
      </c>
      <c r="G2675" s="87">
        <f t="shared" si="85"/>
        <v>0</v>
      </c>
      <c r="H2675" s="88" t="str" cm="1">
        <f t="array" ref="H2675">_xlfn.IFS(OR(_xlfn.XLOOKUP(A2675,Table9[Tag Number],Table9[Status],"-",0)="Dead",
        _xlfn.XLOOKUP(A2675,Table10[Tag Number],Table10[Status],"-",0)="Dead",
        _xlfn.XLOOKUP(A2675,Table11[Tag Number],Table11[Status],"-",0)="Dead",
        _xlfn.XLOOKUP(A2675,Table8[Tag Number],Table8[Status],"-",0)="Dead"),"Dead",
     OR(_xlfn.XLOOKUP(A2675,Table11[Tag Number],Table11[Status],"-",0)="Alive",
        _xlfn.XLOOKUP(A2675,Table10[Tag Number],Table10[Status],"-",0)="Alive",
        _xlfn.XLOOKUP(A2675,Table9[Tag Number],Table9[Status],"-",0)="Alive",
        _xlfn.XLOOKUP(A2675,Table8[Tag Number],Table8[Status],"-",0)="Alive"),"Alive",
     OR(_xlfn.XLOOKUP(A2675,Table9[Tag Number],Table9[Status],"-",0)="-",
        _xlfn.XLOOKUP(A2675,Table10[Tag Number],Table10[Status],"-",0)="-",
        _xlfn.XLOOKUP(A2675,Table11[Tag Number],Table11[Status],"-",0)="-",
        _xlfn.XLOOKUP(A2675,Table8[Tag Number],Table8[Status],"-",0)="-"),
   "-")</f>
        <v>-</v>
      </c>
      <c r="I2675" s="88" t="str">
        <f>IF((_xlfn.XLOOKUP(B2675,[2]Sheet1!$A$2:$A$198,[2]Sheet1!$B$2:$B$198,"-",0)="Glade"),"Out","No")</f>
        <v>No</v>
      </c>
      <c r="J2675" s="94"/>
      <c r="K2675" s="95"/>
      <c r="L2675" s="95"/>
      <c r="M2675" s="95"/>
      <c r="N2675" s="96"/>
      <c r="O2675" s="89"/>
      <c r="R2675" t="b">
        <f t="shared" si="84"/>
        <v>0</v>
      </c>
    </row>
    <row r="2676" spans="1:18" ht="15" thickBot="1" x14ac:dyDescent="0.35">
      <c r="A2676" s="2" t="s">
        <v>3023</v>
      </c>
      <c r="B2676" s="2" t="s">
        <v>1145</v>
      </c>
      <c r="C2676" s="84">
        <f>IF(COUNTIF(Table8[Tag Number], A2676), 1, 0)</f>
        <v>0</v>
      </c>
      <c r="D2676" s="85">
        <f>IF(COUNTIF(Table9[Tag Number], A2676), 1, 0)</f>
        <v>0</v>
      </c>
      <c r="E2676" s="86">
        <f>IF(COUNTIF(Table10[Tag Number], A2676), 1, 0)</f>
        <v>0</v>
      </c>
      <c r="F2676" s="86">
        <f>IF(COUNTIF(Table11[Tag Number], A2676), 1, 0)</f>
        <v>0</v>
      </c>
      <c r="G2676" s="87">
        <f t="shared" si="85"/>
        <v>0</v>
      </c>
      <c r="H2676" s="88" t="str" cm="1">
        <f t="array" ref="H2676">_xlfn.IFS(OR(_xlfn.XLOOKUP(A2676,Table9[Tag Number],Table9[Status],"-",0)="Dead",
        _xlfn.XLOOKUP(A2676,Table10[Tag Number],Table10[Status],"-",0)="Dead",
        _xlfn.XLOOKUP(A2676,Table11[Tag Number],Table11[Status],"-",0)="Dead",
        _xlfn.XLOOKUP(A2676,Table8[Tag Number],Table8[Status],"-",0)="Dead"),"Dead",
     OR(_xlfn.XLOOKUP(A2676,Table11[Tag Number],Table11[Status],"-",0)="Alive",
        _xlfn.XLOOKUP(A2676,Table10[Tag Number],Table10[Status],"-",0)="Alive",
        _xlfn.XLOOKUP(A2676,Table9[Tag Number],Table9[Status],"-",0)="Alive",
        _xlfn.XLOOKUP(A2676,Table8[Tag Number],Table8[Status],"-",0)="Alive"),"Alive",
     OR(_xlfn.XLOOKUP(A2676,Table9[Tag Number],Table9[Status],"-",0)="-",
        _xlfn.XLOOKUP(A2676,Table10[Tag Number],Table10[Status],"-",0)="-",
        _xlfn.XLOOKUP(A2676,Table11[Tag Number],Table11[Status],"-",0)="-",
        _xlfn.XLOOKUP(A2676,Table8[Tag Number],Table8[Status],"-",0)="-"),
   "-")</f>
        <v>-</v>
      </c>
      <c r="I2676" s="88" t="str">
        <f>IF((_xlfn.XLOOKUP(B2676,[2]Sheet1!$A$2:$A$198,[2]Sheet1!$B$2:$B$198,"-",0)="Glade"),"Out","No")</f>
        <v>No</v>
      </c>
      <c r="J2676" s="94"/>
      <c r="K2676" s="95"/>
      <c r="L2676" s="95"/>
      <c r="M2676" s="95"/>
      <c r="N2676" s="96"/>
      <c r="O2676" s="89"/>
      <c r="R2676" t="b">
        <f t="shared" si="84"/>
        <v>0</v>
      </c>
    </row>
    <row r="2677" spans="1:18" ht="15" thickBot="1" x14ac:dyDescent="0.35">
      <c r="A2677" s="3" t="s">
        <v>3024</v>
      </c>
      <c r="B2677" s="3" t="s">
        <v>1145</v>
      </c>
      <c r="C2677" s="84">
        <f>IF(COUNTIF(Table8[Tag Number], A2677), 1, 0)</f>
        <v>0</v>
      </c>
      <c r="D2677" s="85">
        <f>IF(COUNTIF(Table9[Tag Number], A2677), 1, 0)</f>
        <v>0</v>
      </c>
      <c r="E2677" s="86">
        <f>IF(COUNTIF(Table10[Tag Number], A2677), 1, 0)</f>
        <v>0</v>
      </c>
      <c r="F2677" s="86">
        <f>IF(COUNTIF(Table11[Tag Number], A2677), 1, 0)</f>
        <v>0</v>
      </c>
      <c r="G2677" s="87">
        <f t="shared" si="85"/>
        <v>0</v>
      </c>
      <c r="H2677" s="88" t="str" cm="1">
        <f t="array" ref="H2677">_xlfn.IFS(OR(_xlfn.XLOOKUP(A2677,Table9[Tag Number],Table9[Status],"-",0)="Dead",
        _xlfn.XLOOKUP(A2677,Table10[Tag Number],Table10[Status],"-",0)="Dead",
        _xlfn.XLOOKUP(A2677,Table11[Tag Number],Table11[Status],"-",0)="Dead",
        _xlfn.XLOOKUP(A2677,Table8[Tag Number],Table8[Status],"-",0)="Dead"),"Dead",
     OR(_xlfn.XLOOKUP(A2677,Table11[Tag Number],Table11[Status],"-",0)="Alive",
        _xlfn.XLOOKUP(A2677,Table10[Tag Number],Table10[Status],"-",0)="Alive",
        _xlfn.XLOOKUP(A2677,Table9[Tag Number],Table9[Status],"-",0)="Alive",
        _xlfn.XLOOKUP(A2677,Table8[Tag Number],Table8[Status],"-",0)="Alive"),"Alive",
     OR(_xlfn.XLOOKUP(A2677,Table9[Tag Number],Table9[Status],"-",0)="-",
        _xlfn.XLOOKUP(A2677,Table10[Tag Number],Table10[Status],"-",0)="-",
        _xlfn.XLOOKUP(A2677,Table11[Tag Number],Table11[Status],"-",0)="-",
        _xlfn.XLOOKUP(A2677,Table8[Tag Number],Table8[Status],"-",0)="-"),
   "-")</f>
        <v>-</v>
      </c>
      <c r="I2677" s="88" t="str">
        <f>IF((_xlfn.XLOOKUP(B2677,[2]Sheet1!$A$2:$A$198,[2]Sheet1!$B$2:$B$198,"-",0)="Glade"),"Out","No")</f>
        <v>No</v>
      </c>
      <c r="J2677" s="94"/>
      <c r="K2677" s="95"/>
      <c r="L2677" s="95"/>
      <c r="M2677" s="95"/>
      <c r="N2677" s="96"/>
      <c r="O2677" s="89"/>
      <c r="R2677" t="b">
        <f t="shared" si="84"/>
        <v>0</v>
      </c>
    </row>
    <row r="2678" spans="1:18" ht="15" thickBot="1" x14ac:dyDescent="0.35">
      <c r="A2678" s="2" t="s">
        <v>3025</v>
      </c>
      <c r="B2678" s="2" t="s">
        <v>1145</v>
      </c>
      <c r="C2678" s="84">
        <f>IF(COUNTIF(Table8[Tag Number], A2678), 1, 0)</f>
        <v>0</v>
      </c>
      <c r="D2678" s="85">
        <f>IF(COUNTIF(Table9[Tag Number], A2678), 1, 0)</f>
        <v>0</v>
      </c>
      <c r="E2678" s="86">
        <f>IF(COUNTIF(Table10[Tag Number], A2678), 1, 0)</f>
        <v>0</v>
      </c>
      <c r="F2678" s="86">
        <f>IF(COUNTIF(Table11[Tag Number], A2678), 1, 0)</f>
        <v>0</v>
      </c>
      <c r="G2678" s="87">
        <f t="shared" si="85"/>
        <v>0</v>
      </c>
      <c r="H2678" s="88" t="str" cm="1">
        <f t="array" ref="H2678">_xlfn.IFS(OR(_xlfn.XLOOKUP(A2678,Table9[Tag Number],Table9[Status],"-",0)="Dead",
        _xlfn.XLOOKUP(A2678,Table10[Tag Number],Table10[Status],"-",0)="Dead",
        _xlfn.XLOOKUP(A2678,Table11[Tag Number],Table11[Status],"-",0)="Dead",
        _xlfn.XLOOKUP(A2678,Table8[Tag Number],Table8[Status],"-",0)="Dead"),"Dead",
     OR(_xlfn.XLOOKUP(A2678,Table11[Tag Number],Table11[Status],"-",0)="Alive",
        _xlfn.XLOOKUP(A2678,Table10[Tag Number],Table10[Status],"-",0)="Alive",
        _xlfn.XLOOKUP(A2678,Table9[Tag Number],Table9[Status],"-",0)="Alive",
        _xlfn.XLOOKUP(A2678,Table8[Tag Number],Table8[Status],"-",0)="Alive"),"Alive",
     OR(_xlfn.XLOOKUP(A2678,Table9[Tag Number],Table9[Status],"-",0)="-",
        _xlfn.XLOOKUP(A2678,Table10[Tag Number],Table10[Status],"-",0)="-",
        _xlfn.XLOOKUP(A2678,Table11[Tag Number],Table11[Status],"-",0)="-",
        _xlfn.XLOOKUP(A2678,Table8[Tag Number],Table8[Status],"-",0)="-"),
   "-")</f>
        <v>-</v>
      </c>
      <c r="I2678" s="88" t="str">
        <f>IF((_xlfn.XLOOKUP(B2678,[2]Sheet1!$A$2:$A$198,[2]Sheet1!$B$2:$B$198,"-",0)="Glade"),"Out","No")</f>
        <v>No</v>
      </c>
      <c r="J2678" s="94"/>
      <c r="K2678" s="95"/>
      <c r="L2678" s="95"/>
      <c r="M2678" s="95"/>
      <c r="N2678" s="96"/>
      <c r="O2678" s="89"/>
      <c r="R2678" t="b">
        <f t="shared" si="84"/>
        <v>0</v>
      </c>
    </row>
    <row r="2679" spans="1:18" ht="15" thickBot="1" x14ac:dyDescent="0.35">
      <c r="A2679" s="3" t="s">
        <v>3026</v>
      </c>
      <c r="B2679" s="3" t="s">
        <v>1145</v>
      </c>
      <c r="C2679" s="84">
        <f>IF(COUNTIF(Table8[Tag Number], A2679), 1, 0)</f>
        <v>0</v>
      </c>
      <c r="D2679" s="85">
        <f>IF(COUNTIF(Table9[Tag Number], A2679), 1, 0)</f>
        <v>0</v>
      </c>
      <c r="E2679" s="86">
        <f>IF(COUNTIF(Table10[Tag Number], A2679), 1, 0)</f>
        <v>0</v>
      </c>
      <c r="F2679" s="86">
        <f>IF(COUNTIF(Table11[Tag Number], A2679), 1, 0)</f>
        <v>0</v>
      </c>
      <c r="G2679" s="87">
        <f t="shared" si="85"/>
        <v>0</v>
      </c>
      <c r="H2679" s="88" t="str" cm="1">
        <f t="array" ref="H2679">_xlfn.IFS(OR(_xlfn.XLOOKUP(A2679,Table9[Tag Number],Table9[Status],"-",0)="Dead",
        _xlfn.XLOOKUP(A2679,Table10[Tag Number],Table10[Status],"-",0)="Dead",
        _xlfn.XLOOKUP(A2679,Table11[Tag Number],Table11[Status],"-",0)="Dead",
        _xlfn.XLOOKUP(A2679,Table8[Tag Number],Table8[Status],"-",0)="Dead"),"Dead",
     OR(_xlfn.XLOOKUP(A2679,Table11[Tag Number],Table11[Status],"-",0)="Alive",
        _xlfn.XLOOKUP(A2679,Table10[Tag Number],Table10[Status],"-",0)="Alive",
        _xlfn.XLOOKUP(A2679,Table9[Tag Number],Table9[Status],"-",0)="Alive",
        _xlfn.XLOOKUP(A2679,Table8[Tag Number],Table8[Status],"-",0)="Alive"),"Alive",
     OR(_xlfn.XLOOKUP(A2679,Table9[Tag Number],Table9[Status],"-",0)="-",
        _xlfn.XLOOKUP(A2679,Table10[Tag Number],Table10[Status],"-",0)="-",
        _xlfn.XLOOKUP(A2679,Table11[Tag Number],Table11[Status],"-",0)="-",
        _xlfn.XLOOKUP(A2679,Table8[Tag Number],Table8[Status],"-",0)="-"),
   "-")</f>
        <v>-</v>
      </c>
      <c r="I2679" s="88" t="str">
        <f>IF((_xlfn.XLOOKUP(B2679,[2]Sheet1!$A$2:$A$198,[2]Sheet1!$B$2:$B$198,"-",0)="Glade"),"Out","No")</f>
        <v>No</v>
      </c>
      <c r="J2679" s="94"/>
      <c r="K2679" s="95"/>
      <c r="L2679" s="95"/>
      <c r="M2679" s="95"/>
      <c r="N2679" s="96"/>
      <c r="O2679" s="89"/>
      <c r="R2679" t="b">
        <f t="shared" si="84"/>
        <v>0</v>
      </c>
    </row>
    <row r="2680" spans="1:18" ht="15" thickBot="1" x14ac:dyDescent="0.35">
      <c r="A2680" s="2" t="s">
        <v>3027</v>
      </c>
      <c r="B2680" s="2" t="s">
        <v>1145</v>
      </c>
      <c r="C2680" s="84">
        <f>IF(COUNTIF(Table8[Tag Number], A2680), 1, 0)</f>
        <v>0</v>
      </c>
      <c r="D2680" s="85">
        <f>IF(COUNTIF(Table9[Tag Number], A2680), 1, 0)</f>
        <v>0</v>
      </c>
      <c r="E2680" s="86">
        <f>IF(COUNTIF(Table10[Tag Number], A2680), 1, 0)</f>
        <v>0</v>
      </c>
      <c r="F2680" s="86">
        <f>IF(COUNTIF(Table11[Tag Number], A2680), 1, 0)</f>
        <v>0</v>
      </c>
      <c r="G2680" s="87">
        <f t="shared" si="85"/>
        <v>0</v>
      </c>
      <c r="H2680" s="88" t="str" cm="1">
        <f t="array" ref="H2680">_xlfn.IFS(OR(_xlfn.XLOOKUP(A2680,Table9[Tag Number],Table9[Status],"-",0)="Dead",
        _xlfn.XLOOKUP(A2680,Table10[Tag Number],Table10[Status],"-",0)="Dead",
        _xlfn.XLOOKUP(A2680,Table11[Tag Number],Table11[Status],"-",0)="Dead",
        _xlfn.XLOOKUP(A2680,Table8[Tag Number],Table8[Status],"-",0)="Dead"),"Dead",
     OR(_xlfn.XLOOKUP(A2680,Table11[Tag Number],Table11[Status],"-",0)="Alive",
        _xlfn.XLOOKUP(A2680,Table10[Tag Number],Table10[Status],"-",0)="Alive",
        _xlfn.XLOOKUP(A2680,Table9[Tag Number],Table9[Status],"-",0)="Alive",
        _xlfn.XLOOKUP(A2680,Table8[Tag Number],Table8[Status],"-",0)="Alive"),"Alive",
     OR(_xlfn.XLOOKUP(A2680,Table9[Tag Number],Table9[Status],"-",0)="-",
        _xlfn.XLOOKUP(A2680,Table10[Tag Number],Table10[Status],"-",0)="-",
        _xlfn.XLOOKUP(A2680,Table11[Tag Number],Table11[Status],"-",0)="-",
        _xlfn.XLOOKUP(A2680,Table8[Tag Number],Table8[Status],"-",0)="-"),
   "-")</f>
        <v>-</v>
      </c>
      <c r="I2680" s="88" t="str">
        <f>IF((_xlfn.XLOOKUP(B2680,[2]Sheet1!$A$2:$A$198,[2]Sheet1!$B$2:$B$198,"-",0)="Glade"),"Out","No")</f>
        <v>No</v>
      </c>
      <c r="J2680" s="94"/>
      <c r="K2680" s="95"/>
      <c r="L2680" s="95"/>
      <c r="M2680" s="95"/>
      <c r="N2680" s="96"/>
      <c r="O2680" s="89"/>
      <c r="R2680" t="b">
        <f t="shared" si="84"/>
        <v>0</v>
      </c>
    </row>
    <row r="2681" spans="1:18" ht="15" thickBot="1" x14ac:dyDescent="0.35">
      <c r="A2681" s="3" t="s">
        <v>3028</v>
      </c>
      <c r="B2681" s="3" t="s">
        <v>1145</v>
      </c>
      <c r="C2681" s="84">
        <f>IF(COUNTIF(Table8[Tag Number], A2681), 1, 0)</f>
        <v>0</v>
      </c>
      <c r="D2681" s="85">
        <f>IF(COUNTIF(Table9[Tag Number], A2681), 1, 0)</f>
        <v>0</v>
      </c>
      <c r="E2681" s="86">
        <f>IF(COUNTIF(Table10[Tag Number], A2681), 1, 0)</f>
        <v>0</v>
      </c>
      <c r="F2681" s="86">
        <f>IF(COUNTIF(Table11[Tag Number], A2681), 1, 0)</f>
        <v>0</v>
      </c>
      <c r="G2681" s="87">
        <f t="shared" si="85"/>
        <v>0</v>
      </c>
      <c r="H2681" s="88" t="str" cm="1">
        <f t="array" ref="H2681">_xlfn.IFS(OR(_xlfn.XLOOKUP(A2681,Table9[Tag Number],Table9[Status],"-",0)="Dead",
        _xlfn.XLOOKUP(A2681,Table10[Tag Number],Table10[Status],"-",0)="Dead",
        _xlfn.XLOOKUP(A2681,Table11[Tag Number],Table11[Status],"-",0)="Dead",
        _xlfn.XLOOKUP(A2681,Table8[Tag Number],Table8[Status],"-",0)="Dead"),"Dead",
     OR(_xlfn.XLOOKUP(A2681,Table11[Tag Number],Table11[Status],"-",0)="Alive",
        _xlfn.XLOOKUP(A2681,Table10[Tag Number],Table10[Status],"-",0)="Alive",
        _xlfn.XLOOKUP(A2681,Table9[Tag Number],Table9[Status],"-",0)="Alive",
        _xlfn.XLOOKUP(A2681,Table8[Tag Number],Table8[Status],"-",0)="Alive"),"Alive",
     OR(_xlfn.XLOOKUP(A2681,Table9[Tag Number],Table9[Status],"-",0)="-",
        _xlfn.XLOOKUP(A2681,Table10[Tag Number],Table10[Status],"-",0)="-",
        _xlfn.XLOOKUP(A2681,Table11[Tag Number],Table11[Status],"-",0)="-",
        _xlfn.XLOOKUP(A2681,Table8[Tag Number],Table8[Status],"-",0)="-"),
   "-")</f>
        <v>-</v>
      </c>
      <c r="I2681" s="88" t="str">
        <f>IF((_xlfn.XLOOKUP(B2681,[2]Sheet1!$A$2:$A$198,[2]Sheet1!$B$2:$B$198,"-",0)="Glade"),"Out","No")</f>
        <v>No</v>
      </c>
      <c r="J2681" s="94"/>
      <c r="K2681" s="95"/>
      <c r="L2681" s="95"/>
      <c r="M2681" s="95"/>
      <c r="N2681" s="96"/>
      <c r="O2681" s="89"/>
      <c r="R2681" t="b">
        <f t="shared" si="84"/>
        <v>0</v>
      </c>
    </row>
    <row r="2682" spans="1:18" ht="15" thickBot="1" x14ac:dyDescent="0.35">
      <c r="A2682" s="2" t="s">
        <v>3029</v>
      </c>
      <c r="B2682" s="2" t="s">
        <v>1145</v>
      </c>
      <c r="C2682" s="84">
        <f>IF(COUNTIF(Table8[Tag Number], A2682), 1, 0)</f>
        <v>0</v>
      </c>
      <c r="D2682" s="85">
        <f>IF(COUNTIF(Table9[Tag Number], A2682), 1, 0)</f>
        <v>0</v>
      </c>
      <c r="E2682" s="86">
        <f>IF(COUNTIF(Table10[Tag Number], A2682), 1, 0)</f>
        <v>0</v>
      </c>
      <c r="F2682" s="86">
        <f>IF(COUNTIF(Table11[Tag Number], A2682), 1, 0)</f>
        <v>0</v>
      </c>
      <c r="G2682" s="87">
        <f t="shared" si="85"/>
        <v>0</v>
      </c>
      <c r="H2682" s="88" t="str" cm="1">
        <f t="array" ref="H2682">_xlfn.IFS(OR(_xlfn.XLOOKUP(A2682,Table9[Tag Number],Table9[Status],"-",0)="Dead",
        _xlfn.XLOOKUP(A2682,Table10[Tag Number],Table10[Status],"-",0)="Dead",
        _xlfn.XLOOKUP(A2682,Table11[Tag Number],Table11[Status],"-",0)="Dead",
        _xlfn.XLOOKUP(A2682,Table8[Tag Number],Table8[Status],"-",0)="Dead"),"Dead",
     OR(_xlfn.XLOOKUP(A2682,Table11[Tag Number],Table11[Status],"-",0)="Alive",
        _xlfn.XLOOKUP(A2682,Table10[Tag Number],Table10[Status],"-",0)="Alive",
        _xlfn.XLOOKUP(A2682,Table9[Tag Number],Table9[Status],"-",0)="Alive",
        _xlfn.XLOOKUP(A2682,Table8[Tag Number],Table8[Status],"-",0)="Alive"),"Alive",
     OR(_xlfn.XLOOKUP(A2682,Table9[Tag Number],Table9[Status],"-",0)="-",
        _xlfn.XLOOKUP(A2682,Table10[Tag Number],Table10[Status],"-",0)="-",
        _xlfn.XLOOKUP(A2682,Table11[Tag Number],Table11[Status],"-",0)="-",
        _xlfn.XLOOKUP(A2682,Table8[Tag Number],Table8[Status],"-",0)="-"),
   "-")</f>
        <v>-</v>
      </c>
      <c r="I2682" s="88" t="str">
        <f>IF((_xlfn.XLOOKUP(B2682,[2]Sheet1!$A$2:$A$198,[2]Sheet1!$B$2:$B$198,"-",0)="Glade"),"Out","No")</f>
        <v>No</v>
      </c>
      <c r="J2682" s="94"/>
      <c r="K2682" s="95"/>
      <c r="L2682" s="95"/>
      <c r="M2682" s="95"/>
      <c r="N2682" s="96"/>
      <c r="O2682" s="89"/>
      <c r="R2682" t="b">
        <f t="shared" si="84"/>
        <v>0</v>
      </c>
    </row>
    <row r="2683" spans="1:18" ht="15" thickBot="1" x14ac:dyDescent="0.35">
      <c r="A2683" s="3" t="s">
        <v>3030</v>
      </c>
      <c r="B2683" s="3" t="s">
        <v>1145</v>
      </c>
      <c r="C2683" s="84">
        <f>IF(COUNTIF(Table8[Tag Number], A2683), 1, 0)</f>
        <v>0</v>
      </c>
      <c r="D2683" s="85">
        <f>IF(COUNTIF(Table9[Tag Number], A2683), 1, 0)</f>
        <v>0</v>
      </c>
      <c r="E2683" s="86">
        <f>IF(COUNTIF(Table10[Tag Number], A2683), 1, 0)</f>
        <v>0</v>
      </c>
      <c r="F2683" s="86">
        <f>IF(COUNTIF(Table11[Tag Number], A2683), 1, 0)</f>
        <v>0</v>
      </c>
      <c r="G2683" s="87">
        <f t="shared" si="85"/>
        <v>0</v>
      </c>
      <c r="H2683" s="88" t="str" cm="1">
        <f t="array" ref="H2683">_xlfn.IFS(OR(_xlfn.XLOOKUP(A2683,Table9[Tag Number],Table9[Status],"-",0)="Dead",
        _xlfn.XLOOKUP(A2683,Table10[Tag Number],Table10[Status],"-",0)="Dead",
        _xlfn.XLOOKUP(A2683,Table11[Tag Number],Table11[Status],"-",0)="Dead",
        _xlfn.XLOOKUP(A2683,Table8[Tag Number],Table8[Status],"-",0)="Dead"),"Dead",
     OR(_xlfn.XLOOKUP(A2683,Table11[Tag Number],Table11[Status],"-",0)="Alive",
        _xlfn.XLOOKUP(A2683,Table10[Tag Number],Table10[Status],"-",0)="Alive",
        _xlfn.XLOOKUP(A2683,Table9[Tag Number],Table9[Status],"-",0)="Alive",
        _xlfn.XLOOKUP(A2683,Table8[Tag Number],Table8[Status],"-",0)="Alive"),"Alive",
     OR(_xlfn.XLOOKUP(A2683,Table9[Tag Number],Table9[Status],"-",0)="-",
        _xlfn.XLOOKUP(A2683,Table10[Tag Number],Table10[Status],"-",0)="-",
        _xlfn.XLOOKUP(A2683,Table11[Tag Number],Table11[Status],"-",0)="-",
        _xlfn.XLOOKUP(A2683,Table8[Tag Number],Table8[Status],"-",0)="-"),
   "-")</f>
        <v>-</v>
      </c>
      <c r="I2683" s="88" t="str">
        <f>IF((_xlfn.XLOOKUP(B2683,[2]Sheet1!$A$2:$A$198,[2]Sheet1!$B$2:$B$198,"-",0)="Glade"),"Out","No")</f>
        <v>No</v>
      </c>
      <c r="J2683" s="94"/>
      <c r="K2683" s="95"/>
      <c r="L2683" s="95"/>
      <c r="M2683" s="95"/>
      <c r="N2683" s="96"/>
      <c r="O2683" s="89"/>
      <c r="R2683" t="b">
        <f t="shared" si="84"/>
        <v>0</v>
      </c>
    </row>
    <row r="2684" spans="1:18" ht="15" thickBot="1" x14ac:dyDescent="0.35">
      <c r="A2684" s="2" t="s">
        <v>282</v>
      </c>
      <c r="B2684" s="2" t="s">
        <v>1145</v>
      </c>
      <c r="C2684" s="84">
        <f>IF(COUNTIF(Table8[Tag Number], A2684), 1, 0)</f>
        <v>0</v>
      </c>
      <c r="D2684" s="85">
        <f>IF(COUNTIF(Table9[Tag Number], A2684), 1, 0)</f>
        <v>0</v>
      </c>
      <c r="E2684" s="86">
        <f>IF(COUNTIF(Table10[Tag Number], A2684), 1, 0)</f>
        <v>0</v>
      </c>
      <c r="F2684" s="86">
        <f>IF(COUNTIF(Table11[Tag Number], A2684), 1, 0)</f>
        <v>0</v>
      </c>
      <c r="G2684" s="87">
        <f t="shared" si="85"/>
        <v>0</v>
      </c>
      <c r="H2684" s="88" t="str" cm="1">
        <f t="array" ref="H2684">_xlfn.IFS(OR(_xlfn.XLOOKUP(A2684,Table9[Tag Number],Table9[Status],"-",0)="Dead",
        _xlfn.XLOOKUP(A2684,Table10[Tag Number],Table10[Status],"-",0)="Dead",
        _xlfn.XLOOKUP(A2684,Table11[Tag Number],Table11[Status],"-",0)="Dead",
        _xlfn.XLOOKUP(A2684,Table8[Tag Number],Table8[Status],"-",0)="Dead"),"Dead",
     OR(_xlfn.XLOOKUP(A2684,Table11[Tag Number],Table11[Status],"-",0)="Alive",
        _xlfn.XLOOKUP(A2684,Table10[Tag Number],Table10[Status],"-",0)="Alive",
        _xlfn.XLOOKUP(A2684,Table9[Tag Number],Table9[Status],"-",0)="Alive",
        _xlfn.XLOOKUP(A2684,Table8[Tag Number],Table8[Status],"-",0)="Alive"),"Alive",
     OR(_xlfn.XLOOKUP(A2684,Table9[Tag Number],Table9[Status],"-",0)="-",
        _xlfn.XLOOKUP(A2684,Table10[Tag Number],Table10[Status],"-",0)="-",
        _xlfn.XLOOKUP(A2684,Table11[Tag Number],Table11[Status],"-",0)="-",
        _xlfn.XLOOKUP(A2684,Table8[Tag Number],Table8[Status],"-",0)="-"),
   "-")</f>
        <v>-</v>
      </c>
      <c r="I2684" s="88" t="str">
        <f>IF((_xlfn.XLOOKUP(B2684,[2]Sheet1!$A$2:$A$198,[2]Sheet1!$B$2:$B$198,"-",0)="Glade"),"Out","No")</f>
        <v>No</v>
      </c>
      <c r="J2684" s="94"/>
      <c r="K2684" s="95"/>
      <c r="L2684" s="95"/>
      <c r="M2684" s="95"/>
      <c r="N2684" s="96"/>
      <c r="O2684" s="89"/>
      <c r="R2684" t="b">
        <f t="shared" si="84"/>
        <v>0</v>
      </c>
    </row>
    <row r="2685" spans="1:18" ht="15" thickBot="1" x14ac:dyDescent="0.35">
      <c r="A2685" s="3" t="s">
        <v>3031</v>
      </c>
      <c r="B2685" s="3" t="s">
        <v>1145</v>
      </c>
      <c r="C2685" s="84">
        <f>IF(COUNTIF(Table8[Tag Number], A2685), 1, 0)</f>
        <v>0</v>
      </c>
      <c r="D2685" s="85">
        <f>IF(COUNTIF(Table9[Tag Number], A2685), 1, 0)</f>
        <v>0</v>
      </c>
      <c r="E2685" s="86">
        <f>IF(COUNTIF(Table10[Tag Number], A2685), 1, 0)</f>
        <v>0</v>
      </c>
      <c r="F2685" s="86">
        <f>IF(COUNTIF(Table11[Tag Number], A2685), 1, 0)</f>
        <v>0</v>
      </c>
      <c r="G2685" s="87">
        <f t="shared" si="85"/>
        <v>0</v>
      </c>
      <c r="H2685" s="88" t="str" cm="1">
        <f t="array" ref="H2685">_xlfn.IFS(OR(_xlfn.XLOOKUP(A2685,Table9[Tag Number],Table9[Status],"-",0)="Dead",
        _xlfn.XLOOKUP(A2685,Table10[Tag Number],Table10[Status],"-",0)="Dead",
        _xlfn.XLOOKUP(A2685,Table11[Tag Number],Table11[Status],"-",0)="Dead",
        _xlfn.XLOOKUP(A2685,Table8[Tag Number],Table8[Status],"-",0)="Dead"),"Dead",
     OR(_xlfn.XLOOKUP(A2685,Table11[Tag Number],Table11[Status],"-",0)="Alive",
        _xlfn.XLOOKUP(A2685,Table10[Tag Number],Table10[Status],"-",0)="Alive",
        _xlfn.XLOOKUP(A2685,Table9[Tag Number],Table9[Status],"-",0)="Alive",
        _xlfn.XLOOKUP(A2685,Table8[Tag Number],Table8[Status],"-",0)="Alive"),"Alive",
     OR(_xlfn.XLOOKUP(A2685,Table9[Tag Number],Table9[Status],"-",0)="-",
        _xlfn.XLOOKUP(A2685,Table10[Tag Number],Table10[Status],"-",0)="-",
        _xlfn.XLOOKUP(A2685,Table11[Tag Number],Table11[Status],"-",0)="-",
        _xlfn.XLOOKUP(A2685,Table8[Tag Number],Table8[Status],"-",0)="-"),
   "-")</f>
        <v>-</v>
      </c>
      <c r="I2685" s="88" t="str">
        <f>IF((_xlfn.XLOOKUP(B2685,[2]Sheet1!$A$2:$A$198,[2]Sheet1!$B$2:$B$198,"-",0)="Glade"),"Out","No")</f>
        <v>No</v>
      </c>
      <c r="J2685" s="94"/>
      <c r="K2685" s="95"/>
      <c r="L2685" s="95"/>
      <c r="M2685" s="95"/>
      <c r="N2685" s="96"/>
      <c r="O2685" s="89"/>
      <c r="R2685" t="b">
        <f t="shared" si="84"/>
        <v>0</v>
      </c>
    </row>
    <row r="2686" spans="1:18" ht="15" thickBot="1" x14ac:dyDescent="0.35">
      <c r="A2686" s="2" t="s">
        <v>3032</v>
      </c>
      <c r="B2686" s="2" t="s">
        <v>1145</v>
      </c>
      <c r="C2686" s="84">
        <f>IF(COUNTIF(Table8[Tag Number], A2686), 1, 0)</f>
        <v>0</v>
      </c>
      <c r="D2686" s="85">
        <f>IF(COUNTIF(Table9[Tag Number], A2686), 1, 0)</f>
        <v>0</v>
      </c>
      <c r="E2686" s="86">
        <f>IF(COUNTIF(Table10[Tag Number], A2686), 1, 0)</f>
        <v>0</v>
      </c>
      <c r="F2686" s="86">
        <f>IF(COUNTIF(Table11[Tag Number], A2686), 1, 0)</f>
        <v>0</v>
      </c>
      <c r="G2686" s="87">
        <f t="shared" si="85"/>
        <v>0</v>
      </c>
      <c r="H2686" s="88" t="str" cm="1">
        <f t="array" ref="H2686">_xlfn.IFS(OR(_xlfn.XLOOKUP(A2686,Table9[Tag Number],Table9[Status],"-",0)="Dead",
        _xlfn.XLOOKUP(A2686,Table10[Tag Number],Table10[Status],"-",0)="Dead",
        _xlfn.XLOOKUP(A2686,Table11[Tag Number],Table11[Status],"-",0)="Dead",
        _xlfn.XLOOKUP(A2686,Table8[Tag Number],Table8[Status],"-",0)="Dead"),"Dead",
     OR(_xlfn.XLOOKUP(A2686,Table11[Tag Number],Table11[Status],"-",0)="Alive",
        _xlfn.XLOOKUP(A2686,Table10[Tag Number],Table10[Status],"-",0)="Alive",
        _xlfn.XLOOKUP(A2686,Table9[Tag Number],Table9[Status],"-",0)="Alive",
        _xlfn.XLOOKUP(A2686,Table8[Tag Number],Table8[Status],"-",0)="Alive"),"Alive",
     OR(_xlfn.XLOOKUP(A2686,Table9[Tag Number],Table9[Status],"-",0)="-",
        _xlfn.XLOOKUP(A2686,Table10[Tag Number],Table10[Status],"-",0)="-",
        _xlfn.XLOOKUP(A2686,Table11[Tag Number],Table11[Status],"-",0)="-",
        _xlfn.XLOOKUP(A2686,Table8[Tag Number],Table8[Status],"-",0)="-"),
   "-")</f>
        <v>-</v>
      </c>
      <c r="I2686" s="88" t="str">
        <f>IF((_xlfn.XLOOKUP(B2686,[2]Sheet1!$A$2:$A$198,[2]Sheet1!$B$2:$B$198,"-",0)="Glade"),"Out","No")</f>
        <v>No</v>
      </c>
      <c r="J2686" s="94"/>
      <c r="K2686" s="95"/>
      <c r="L2686" s="95"/>
      <c r="M2686" s="95"/>
      <c r="N2686" s="96"/>
      <c r="O2686" s="89"/>
      <c r="R2686" t="b">
        <f t="shared" si="84"/>
        <v>0</v>
      </c>
    </row>
    <row r="2687" spans="1:18" ht="15" thickBot="1" x14ac:dyDescent="0.35">
      <c r="A2687" s="3" t="s">
        <v>3033</v>
      </c>
      <c r="B2687" s="3" t="s">
        <v>1145</v>
      </c>
      <c r="C2687" s="84">
        <f>IF(COUNTIF(Table8[Tag Number], A2687), 1, 0)</f>
        <v>0</v>
      </c>
      <c r="D2687" s="85">
        <f>IF(COUNTIF(Table9[Tag Number], A2687), 1, 0)</f>
        <v>0</v>
      </c>
      <c r="E2687" s="86">
        <f>IF(COUNTIF(Table10[Tag Number], A2687), 1, 0)</f>
        <v>0</v>
      </c>
      <c r="F2687" s="86">
        <f>IF(COUNTIF(Table11[Tag Number], A2687), 1, 0)</f>
        <v>0</v>
      </c>
      <c r="G2687" s="87">
        <f t="shared" si="85"/>
        <v>0</v>
      </c>
      <c r="H2687" s="88" t="str" cm="1">
        <f t="array" ref="H2687">_xlfn.IFS(OR(_xlfn.XLOOKUP(A2687,Table9[Tag Number],Table9[Status],"-",0)="Dead",
        _xlfn.XLOOKUP(A2687,Table10[Tag Number],Table10[Status],"-",0)="Dead",
        _xlfn.XLOOKUP(A2687,Table11[Tag Number],Table11[Status],"-",0)="Dead",
        _xlfn.XLOOKUP(A2687,Table8[Tag Number],Table8[Status],"-",0)="Dead"),"Dead",
     OR(_xlfn.XLOOKUP(A2687,Table11[Tag Number],Table11[Status],"-",0)="Alive",
        _xlfn.XLOOKUP(A2687,Table10[Tag Number],Table10[Status],"-",0)="Alive",
        _xlfn.XLOOKUP(A2687,Table9[Tag Number],Table9[Status],"-",0)="Alive",
        _xlfn.XLOOKUP(A2687,Table8[Tag Number],Table8[Status],"-",0)="Alive"),"Alive",
     OR(_xlfn.XLOOKUP(A2687,Table9[Tag Number],Table9[Status],"-",0)="-",
        _xlfn.XLOOKUP(A2687,Table10[Tag Number],Table10[Status],"-",0)="-",
        _xlfn.XLOOKUP(A2687,Table11[Tag Number],Table11[Status],"-",0)="-",
        _xlfn.XLOOKUP(A2687,Table8[Tag Number],Table8[Status],"-",0)="-"),
   "-")</f>
        <v>-</v>
      </c>
      <c r="I2687" s="88" t="str">
        <f>IF((_xlfn.XLOOKUP(B2687,[2]Sheet1!$A$2:$A$198,[2]Sheet1!$B$2:$B$198,"-",0)="Glade"),"Out","No")</f>
        <v>No</v>
      </c>
      <c r="J2687" s="94"/>
      <c r="K2687" s="95"/>
      <c r="L2687" s="95"/>
      <c r="M2687" s="95"/>
      <c r="N2687" s="96"/>
      <c r="O2687" s="89"/>
      <c r="R2687" t="b">
        <f t="shared" si="84"/>
        <v>0</v>
      </c>
    </row>
    <row r="2688" spans="1:18" ht="15" thickBot="1" x14ac:dyDescent="0.35">
      <c r="A2688" s="2" t="s">
        <v>3034</v>
      </c>
      <c r="B2688" s="2" t="s">
        <v>1145</v>
      </c>
      <c r="C2688" s="84">
        <f>IF(COUNTIF(Table8[Tag Number], A2688), 1, 0)</f>
        <v>0</v>
      </c>
      <c r="D2688" s="85">
        <f>IF(COUNTIF(Table9[Tag Number], A2688), 1, 0)</f>
        <v>0</v>
      </c>
      <c r="E2688" s="86">
        <f>IF(COUNTIF(Table10[Tag Number], A2688), 1, 0)</f>
        <v>0</v>
      </c>
      <c r="F2688" s="86">
        <f>IF(COUNTIF(Table11[Tag Number], A2688), 1, 0)</f>
        <v>0</v>
      </c>
      <c r="G2688" s="87">
        <f t="shared" si="85"/>
        <v>0</v>
      </c>
      <c r="H2688" s="88" t="str" cm="1">
        <f t="array" ref="H2688">_xlfn.IFS(OR(_xlfn.XLOOKUP(A2688,Table9[Tag Number],Table9[Status],"-",0)="Dead",
        _xlfn.XLOOKUP(A2688,Table10[Tag Number],Table10[Status],"-",0)="Dead",
        _xlfn.XLOOKUP(A2688,Table11[Tag Number],Table11[Status],"-",0)="Dead",
        _xlfn.XLOOKUP(A2688,Table8[Tag Number],Table8[Status],"-",0)="Dead"),"Dead",
     OR(_xlfn.XLOOKUP(A2688,Table11[Tag Number],Table11[Status],"-",0)="Alive",
        _xlfn.XLOOKUP(A2688,Table10[Tag Number],Table10[Status],"-",0)="Alive",
        _xlfn.XLOOKUP(A2688,Table9[Tag Number],Table9[Status],"-",0)="Alive",
        _xlfn.XLOOKUP(A2688,Table8[Tag Number],Table8[Status],"-",0)="Alive"),"Alive",
     OR(_xlfn.XLOOKUP(A2688,Table9[Tag Number],Table9[Status],"-",0)="-",
        _xlfn.XLOOKUP(A2688,Table10[Tag Number],Table10[Status],"-",0)="-",
        _xlfn.XLOOKUP(A2688,Table11[Tag Number],Table11[Status],"-",0)="-",
        _xlfn.XLOOKUP(A2688,Table8[Tag Number],Table8[Status],"-",0)="-"),
   "-")</f>
        <v>-</v>
      </c>
      <c r="I2688" s="88" t="str">
        <f>IF((_xlfn.XLOOKUP(B2688,[2]Sheet1!$A$2:$A$198,[2]Sheet1!$B$2:$B$198,"-",0)="Glade"),"Out","No")</f>
        <v>No</v>
      </c>
      <c r="J2688" s="94"/>
      <c r="K2688" s="95"/>
      <c r="L2688" s="95"/>
      <c r="M2688" s="95"/>
      <c r="N2688" s="96"/>
      <c r="O2688" s="89"/>
      <c r="R2688" t="b">
        <f t="shared" si="84"/>
        <v>0</v>
      </c>
    </row>
    <row r="2689" spans="1:18" ht="15" thickBot="1" x14ac:dyDescent="0.35">
      <c r="A2689" s="3" t="s">
        <v>3035</v>
      </c>
      <c r="B2689" s="3" t="s">
        <v>1145</v>
      </c>
      <c r="C2689" s="84">
        <f>IF(COUNTIF(Table8[Tag Number], A2689), 1, 0)</f>
        <v>0</v>
      </c>
      <c r="D2689" s="85">
        <f>IF(COUNTIF(Table9[Tag Number], A2689), 1, 0)</f>
        <v>0</v>
      </c>
      <c r="E2689" s="86">
        <f>IF(COUNTIF(Table10[Tag Number], A2689), 1, 0)</f>
        <v>0</v>
      </c>
      <c r="F2689" s="86">
        <f>IF(COUNTIF(Table11[Tag Number], A2689), 1, 0)</f>
        <v>0</v>
      </c>
      <c r="G2689" s="87">
        <f t="shared" si="85"/>
        <v>0</v>
      </c>
      <c r="H2689" s="88" t="str" cm="1">
        <f t="array" ref="H2689">_xlfn.IFS(OR(_xlfn.XLOOKUP(A2689,Table9[Tag Number],Table9[Status],"-",0)="Dead",
        _xlfn.XLOOKUP(A2689,Table10[Tag Number],Table10[Status],"-",0)="Dead",
        _xlfn.XLOOKUP(A2689,Table11[Tag Number],Table11[Status],"-",0)="Dead",
        _xlfn.XLOOKUP(A2689,Table8[Tag Number],Table8[Status],"-",0)="Dead"),"Dead",
     OR(_xlfn.XLOOKUP(A2689,Table11[Tag Number],Table11[Status],"-",0)="Alive",
        _xlfn.XLOOKUP(A2689,Table10[Tag Number],Table10[Status],"-",0)="Alive",
        _xlfn.XLOOKUP(A2689,Table9[Tag Number],Table9[Status],"-",0)="Alive",
        _xlfn.XLOOKUP(A2689,Table8[Tag Number],Table8[Status],"-",0)="Alive"),"Alive",
     OR(_xlfn.XLOOKUP(A2689,Table9[Tag Number],Table9[Status],"-",0)="-",
        _xlfn.XLOOKUP(A2689,Table10[Tag Number],Table10[Status],"-",0)="-",
        _xlfn.XLOOKUP(A2689,Table11[Tag Number],Table11[Status],"-",0)="-",
        _xlfn.XLOOKUP(A2689,Table8[Tag Number],Table8[Status],"-",0)="-"),
   "-")</f>
        <v>-</v>
      </c>
      <c r="I2689" s="88" t="str">
        <f>IF((_xlfn.XLOOKUP(B2689,[2]Sheet1!$A$2:$A$198,[2]Sheet1!$B$2:$B$198,"-",0)="Glade"),"Out","No")</f>
        <v>No</v>
      </c>
      <c r="J2689" s="94"/>
      <c r="K2689" s="95"/>
      <c r="L2689" s="95"/>
      <c r="M2689" s="95"/>
      <c r="N2689" s="96"/>
      <c r="O2689" s="89"/>
      <c r="R2689" t="b">
        <f t="shared" si="84"/>
        <v>0</v>
      </c>
    </row>
    <row r="2690" spans="1:18" ht="15" thickBot="1" x14ac:dyDescent="0.35">
      <c r="A2690" s="2" t="s">
        <v>3036</v>
      </c>
      <c r="B2690" s="2" t="s">
        <v>1145</v>
      </c>
      <c r="C2690" s="84">
        <f>IF(COUNTIF(Table8[Tag Number], A2690), 1, 0)</f>
        <v>0</v>
      </c>
      <c r="D2690" s="85">
        <f>IF(COUNTIF(Table9[Tag Number], A2690), 1, 0)</f>
        <v>0</v>
      </c>
      <c r="E2690" s="86">
        <f>IF(COUNTIF(Table10[Tag Number], A2690), 1, 0)</f>
        <v>0</v>
      </c>
      <c r="F2690" s="86">
        <f>IF(COUNTIF(Table11[Tag Number], A2690), 1, 0)</f>
        <v>0</v>
      </c>
      <c r="G2690" s="87">
        <f t="shared" si="85"/>
        <v>0</v>
      </c>
      <c r="H2690" s="88" t="str" cm="1">
        <f t="array" ref="H2690">_xlfn.IFS(OR(_xlfn.XLOOKUP(A2690,Table9[Tag Number],Table9[Status],"-",0)="Dead",
        _xlfn.XLOOKUP(A2690,Table10[Tag Number],Table10[Status],"-",0)="Dead",
        _xlfn.XLOOKUP(A2690,Table11[Tag Number],Table11[Status],"-",0)="Dead",
        _xlfn.XLOOKUP(A2690,Table8[Tag Number],Table8[Status],"-",0)="Dead"),"Dead",
     OR(_xlfn.XLOOKUP(A2690,Table11[Tag Number],Table11[Status],"-",0)="Alive",
        _xlfn.XLOOKUP(A2690,Table10[Tag Number],Table10[Status],"-",0)="Alive",
        _xlfn.XLOOKUP(A2690,Table9[Tag Number],Table9[Status],"-",0)="Alive",
        _xlfn.XLOOKUP(A2690,Table8[Tag Number],Table8[Status],"-",0)="Alive"),"Alive",
     OR(_xlfn.XLOOKUP(A2690,Table9[Tag Number],Table9[Status],"-",0)="-",
        _xlfn.XLOOKUP(A2690,Table10[Tag Number],Table10[Status],"-",0)="-",
        _xlfn.XLOOKUP(A2690,Table11[Tag Number],Table11[Status],"-",0)="-",
        _xlfn.XLOOKUP(A2690,Table8[Tag Number],Table8[Status],"-",0)="-"),
   "-")</f>
        <v>-</v>
      </c>
      <c r="I2690" s="88" t="str">
        <f>IF((_xlfn.XLOOKUP(B2690,[2]Sheet1!$A$2:$A$198,[2]Sheet1!$B$2:$B$198,"-",0)="Glade"),"Out","No")</f>
        <v>No</v>
      </c>
      <c r="J2690" s="94"/>
      <c r="K2690" s="95"/>
      <c r="L2690" s="95"/>
      <c r="M2690" s="95"/>
      <c r="N2690" s="96"/>
      <c r="O2690" s="89"/>
      <c r="R2690" t="b">
        <f t="shared" si="84"/>
        <v>0</v>
      </c>
    </row>
    <row r="2691" spans="1:18" ht="15" thickBot="1" x14ac:dyDescent="0.35">
      <c r="A2691" s="3" t="s">
        <v>3037</v>
      </c>
      <c r="B2691" s="3" t="s">
        <v>1145</v>
      </c>
      <c r="C2691" s="84">
        <f>IF(COUNTIF(Table8[Tag Number], A2691), 1, 0)</f>
        <v>0</v>
      </c>
      <c r="D2691" s="85">
        <f>IF(COUNTIF(Table9[Tag Number], A2691), 1, 0)</f>
        <v>0</v>
      </c>
      <c r="E2691" s="86">
        <f>IF(COUNTIF(Table10[Tag Number], A2691), 1, 0)</f>
        <v>0</v>
      </c>
      <c r="F2691" s="86">
        <f>IF(COUNTIF(Table11[Tag Number], A2691), 1, 0)</f>
        <v>0</v>
      </c>
      <c r="G2691" s="87">
        <f t="shared" si="85"/>
        <v>0</v>
      </c>
      <c r="H2691" s="88" t="str" cm="1">
        <f t="array" ref="H2691">_xlfn.IFS(OR(_xlfn.XLOOKUP(A2691,Table9[Tag Number],Table9[Status],"-",0)="Dead",
        _xlfn.XLOOKUP(A2691,Table10[Tag Number],Table10[Status],"-",0)="Dead",
        _xlfn.XLOOKUP(A2691,Table11[Tag Number],Table11[Status],"-",0)="Dead",
        _xlfn.XLOOKUP(A2691,Table8[Tag Number],Table8[Status],"-",0)="Dead"),"Dead",
     OR(_xlfn.XLOOKUP(A2691,Table11[Tag Number],Table11[Status],"-",0)="Alive",
        _xlfn.XLOOKUP(A2691,Table10[Tag Number],Table10[Status],"-",0)="Alive",
        _xlfn.XLOOKUP(A2691,Table9[Tag Number],Table9[Status],"-",0)="Alive",
        _xlfn.XLOOKUP(A2691,Table8[Tag Number],Table8[Status],"-",0)="Alive"),"Alive",
     OR(_xlfn.XLOOKUP(A2691,Table9[Tag Number],Table9[Status],"-",0)="-",
        _xlfn.XLOOKUP(A2691,Table10[Tag Number],Table10[Status],"-",0)="-",
        _xlfn.XLOOKUP(A2691,Table11[Tag Number],Table11[Status],"-",0)="-",
        _xlfn.XLOOKUP(A2691,Table8[Tag Number],Table8[Status],"-",0)="-"),
   "-")</f>
        <v>-</v>
      </c>
      <c r="I2691" s="88" t="str">
        <f>IF((_xlfn.XLOOKUP(B2691,[2]Sheet1!$A$2:$A$198,[2]Sheet1!$B$2:$B$198,"-",0)="Glade"),"Out","No")</f>
        <v>No</v>
      </c>
      <c r="J2691" s="94"/>
      <c r="K2691" s="95"/>
      <c r="L2691" s="95"/>
      <c r="M2691" s="95"/>
      <c r="N2691" s="96"/>
      <c r="O2691" s="89"/>
      <c r="R2691" t="b">
        <f t="shared" si="84"/>
        <v>0</v>
      </c>
    </row>
    <row r="2692" spans="1:18" ht="15" thickBot="1" x14ac:dyDescent="0.35">
      <c r="A2692" s="2" t="s">
        <v>3038</v>
      </c>
      <c r="B2692" s="2" t="s">
        <v>1145</v>
      </c>
      <c r="C2692" s="84">
        <f>IF(COUNTIF(Table8[Tag Number], A2692), 1, 0)</f>
        <v>0</v>
      </c>
      <c r="D2692" s="85">
        <f>IF(COUNTIF(Table9[Tag Number], A2692), 1, 0)</f>
        <v>0</v>
      </c>
      <c r="E2692" s="86">
        <f>IF(COUNTIF(Table10[Tag Number], A2692), 1, 0)</f>
        <v>0</v>
      </c>
      <c r="F2692" s="86">
        <f>IF(COUNTIF(Table11[Tag Number], A2692), 1, 0)</f>
        <v>0</v>
      </c>
      <c r="G2692" s="87">
        <f t="shared" si="85"/>
        <v>0</v>
      </c>
      <c r="H2692" s="88" t="str" cm="1">
        <f t="array" ref="H2692">_xlfn.IFS(OR(_xlfn.XLOOKUP(A2692,Table9[Tag Number],Table9[Status],"-",0)="Dead",
        _xlfn.XLOOKUP(A2692,Table10[Tag Number],Table10[Status],"-",0)="Dead",
        _xlfn.XLOOKUP(A2692,Table11[Tag Number],Table11[Status],"-",0)="Dead",
        _xlfn.XLOOKUP(A2692,Table8[Tag Number],Table8[Status],"-",0)="Dead"),"Dead",
     OR(_xlfn.XLOOKUP(A2692,Table11[Tag Number],Table11[Status],"-",0)="Alive",
        _xlfn.XLOOKUP(A2692,Table10[Tag Number],Table10[Status],"-",0)="Alive",
        _xlfn.XLOOKUP(A2692,Table9[Tag Number],Table9[Status],"-",0)="Alive",
        _xlfn.XLOOKUP(A2692,Table8[Tag Number],Table8[Status],"-",0)="Alive"),"Alive",
     OR(_xlfn.XLOOKUP(A2692,Table9[Tag Number],Table9[Status],"-",0)="-",
        _xlfn.XLOOKUP(A2692,Table10[Tag Number],Table10[Status],"-",0)="-",
        _xlfn.XLOOKUP(A2692,Table11[Tag Number],Table11[Status],"-",0)="-",
        _xlfn.XLOOKUP(A2692,Table8[Tag Number],Table8[Status],"-",0)="-"),
   "-")</f>
        <v>-</v>
      </c>
      <c r="I2692" s="88" t="str">
        <f>IF((_xlfn.XLOOKUP(B2692,[2]Sheet1!$A$2:$A$198,[2]Sheet1!$B$2:$B$198,"-",0)="Glade"),"Out","No")</f>
        <v>No</v>
      </c>
      <c r="J2692" s="94"/>
      <c r="K2692" s="95"/>
      <c r="L2692" s="95"/>
      <c r="M2692" s="95"/>
      <c r="N2692" s="96"/>
      <c r="O2692" s="89"/>
      <c r="R2692" t="b">
        <f t="shared" ref="R2692:R2755" si="86">IF(G2692&gt;1,A2692)</f>
        <v>0</v>
      </c>
    </row>
    <row r="2693" spans="1:18" ht="15" thickBot="1" x14ac:dyDescent="0.35">
      <c r="A2693" s="3" t="s">
        <v>3039</v>
      </c>
      <c r="B2693" s="3" t="s">
        <v>1145</v>
      </c>
      <c r="C2693" s="84">
        <f>IF(COUNTIF(Table8[Tag Number], A2693), 1, 0)</f>
        <v>0</v>
      </c>
      <c r="D2693" s="85">
        <f>IF(COUNTIF(Table9[Tag Number], A2693), 1, 0)</f>
        <v>0</v>
      </c>
      <c r="E2693" s="86">
        <f>IF(COUNTIF(Table10[Tag Number], A2693), 1, 0)</f>
        <v>0</v>
      </c>
      <c r="F2693" s="86">
        <f>IF(COUNTIF(Table11[Tag Number], A2693), 1, 0)</f>
        <v>0</v>
      </c>
      <c r="G2693" s="87">
        <f t="shared" ref="G2693:G2756" si="87">SUM(C2693:F2693)</f>
        <v>0</v>
      </c>
      <c r="H2693" s="88" t="str" cm="1">
        <f t="array" ref="H2693">_xlfn.IFS(OR(_xlfn.XLOOKUP(A2693,Table9[Tag Number],Table9[Status],"-",0)="Dead",
        _xlfn.XLOOKUP(A2693,Table10[Tag Number],Table10[Status],"-",0)="Dead",
        _xlfn.XLOOKUP(A2693,Table11[Tag Number],Table11[Status],"-",0)="Dead",
        _xlfn.XLOOKUP(A2693,Table8[Tag Number],Table8[Status],"-",0)="Dead"),"Dead",
     OR(_xlfn.XLOOKUP(A2693,Table11[Tag Number],Table11[Status],"-",0)="Alive",
        _xlfn.XLOOKUP(A2693,Table10[Tag Number],Table10[Status],"-",0)="Alive",
        _xlfn.XLOOKUP(A2693,Table9[Tag Number],Table9[Status],"-",0)="Alive",
        _xlfn.XLOOKUP(A2693,Table8[Tag Number],Table8[Status],"-",0)="Alive"),"Alive",
     OR(_xlfn.XLOOKUP(A2693,Table9[Tag Number],Table9[Status],"-",0)="-",
        _xlfn.XLOOKUP(A2693,Table10[Tag Number],Table10[Status],"-",0)="-",
        _xlfn.XLOOKUP(A2693,Table11[Tag Number],Table11[Status],"-",0)="-",
        _xlfn.XLOOKUP(A2693,Table8[Tag Number],Table8[Status],"-",0)="-"),
   "-")</f>
        <v>-</v>
      </c>
      <c r="I2693" s="88" t="str">
        <f>IF((_xlfn.XLOOKUP(B2693,[2]Sheet1!$A$2:$A$198,[2]Sheet1!$B$2:$B$198,"-",0)="Glade"),"Out","No")</f>
        <v>No</v>
      </c>
      <c r="J2693" s="94"/>
      <c r="K2693" s="95"/>
      <c r="L2693" s="95"/>
      <c r="M2693" s="95"/>
      <c r="N2693" s="96"/>
      <c r="O2693" s="89"/>
      <c r="R2693" t="b">
        <f t="shared" si="86"/>
        <v>0</v>
      </c>
    </row>
    <row r="2694" spans="1:18" ht="15" thickBot="1" x14ac:dyDescent="0.35">
      <c r="A2694" s="2" t="s">
        <v>3040</v>
      </c>
      <c r="B2694" s="2" t="s">
        <v>1145</v>
      </c>
      <c r="C2694" s="84">
        <f>IF(COUNTIF(Table8[Tag Number], A2694), 1, 0)</f>
        <v>0</v>
      </c>
      <c r="D2694" s="85">
        <f>IF(COUNTIF(Table9[Tag Number], A2694), 1, 0)</f>
        <v>0</v>
      </c>
      <c r="E2694" s="86">
        <f>IF(COUNTIF(Table10[Tag Number], A2694), 1, 0)</f>
        <v>0</v>
      </c>
      <c r="F2694" s="86">
        <f>IF(COUNTIF(Table11[Tag Number], A2694), 1, 0)</f>
        <v>0</v>
      </c>
      <c r="G2694" s="87">
        <f t="shared" si="87"/>
        <v>0</v>
      </c>
      <c r="H2694" s="88" t="str" cm="1">
        <f t="array" ref="H2694">_xlfn.IFS(OR(_xlfn.XLOOKUP(A2694,Table9[Tag Number],Table9[Status],"-",0)="Dead",
        _xlfn.XLOOKUP(A2694,Table10[Tag Number],Table10[Status],"-",0)="Dead",
        _xlfn.XLOOKUP(A2694,Table11[Tag Number],Table11[Status],"-",0)="Dead",
        _xlfn.XLOOKUP(A2694,Table8[Tag Number],Table8[Status],"-",0)="Dead"),"Dead",
     OR(_xlfn.XLOOKUP(A2694,Table11[Tag Number],Table11[Status],"-",0)="Alive",
        _xlfn.XLOOKUP(A2694,Table10[Tag Number],Table10[Status],"-",0)="Alive",
        _xlfn.XLOOKUP(A2694,Table9[Tag Number],Table9[Status],"-",0)="Alive",
        _xlfn.XLOOKUP(A2694,Table8[Tag Number],Table8[Status],"-",0)="Alive"),"Alive",
     OR(_xlfn.XLOOKUP(A2694,Table9[Tag Number],Table9[Status],"-",0)="-",
        _xlfn.XLOOKUP(A2694,Table10[Tag Number],Table10[Status],"-",0)="-",
        _xlfn.XLOOKUP(A2694,Table11[Tag Number],Table11[Status],"-",0)="-",
        _xlfn.XLOOKUP(A2694,Table8[Tag Number],Table8[Status],"-",0)="-"),
   "-")</f>
        <v>-</v>
      </c>
      <c r="I2694" s="88" t="str">
        <f>IF((_xlfn.XLOOKUP(B2694,[2]Sheet1!$A$2:$A$198,[2]Sheet1!$B$2:$B$198,"-",0)="Glade"),"Out","No")</f>
        <v>No</v>
      </c>
      <c r="J2694" s="94"/>
      <c r="K2694" s="95"/>
      <c r="L2694" s="95"/>
      <c r="M2694" s="95"/>
      <c r="N2694" s="96"/>
      <c r="O2694" s="89"/>
      <c r="R2694" t="b">
        <f t="shared" si="86"/>
        <v>0</v>
      </c>
    </row>
    <row r="2695" spans="1:18" ht="15" thickBot="1" x14ac:dyDescent="0.35">
      <c r="A2695" s="3" t="s">
        <v>3041</v>
      </c>
      <c r="B2695" s="3" t="s">
        <v>1145</v>
      </c>
      <c r="C2695" s="84">
        <f>IF(COUNTIF(Table8[Tag Number], A2695), 1, 0)</f>
        <v>0</v>
      </c>
      <c r="D2695" s="85">
        <f>IF(COUNTIF(Table9[Tag Number], A2695), 1, 0)</f>
        <v>0</v>
      </c>
      <c r="E2695" s="86">
        <f>IF(COUNTIF(Table10[Tag Number], A2695), 1, 0)</f>
        <v>0</v>
      </c>
      <c r="F2695" s="86">
        <f>IF(COUNTIF(Table11[Tag Number], A2695), 1, 0)</f>
        <v>0</v>
      </c>
      <c r="G2695" s="87">
        <f t="shared" si="87"/>
        <v>0</v>
      </c>
      <c r="H2695" s="88" t="str" cm="1">
        <f t="array" ref="H2695">_xlfn.IFS(OR(_xlfn.XLOOKUP(A2695,Table9[Tag Number],Table9[Status],"-",0)="Dead",
        _xlfn.XLOOKUP(A2695,Table10[Tag Number],Table10[Status],"-",0)="Dead",
        _xlfn.XLOOKUP(A2695,Table11[Tag Number],Table11[Status],"-",0)="Dead",
        _xlfn.XLOOKUP(A2695,Table8[Tag Number],Table8[Status],"-",0)="Dead"),"Dead",
     OR(_xlfn.XLOOKUP(A2695,Table11[Tag Number],Table11[Status],"-",0)="Alive",
        _xlfn.XLOOKUP(A2695,Table10[Tag Number],Table10[Status],"-",0)="Alive",
        _xlfn.XLOOKUP(A2695,Table9[Tag Number],Table9[Status],"-",0)="Alive",
        _xlfn.XLOOKUP(A2695,Table8[Tag Number],Table8[Status],"-",0)="Alive"),"Alive",
     OR(_xlfn.XLOOKUP(A2695,Table9[Tag Number],Table9[Status],"-",0)="-",
        _xlfn.XLOOKUP(A2695,Table10[Tag Number],Table10[Status],"-",0)="-",
        _xlfn.XLOOKUP(A2695,Table11[Tag Number],Table11[Status],"-",0)="-",
        _xlfn.XLOOKUP(A2695,Table8[Tag Number],Table8[Status],"-",0)="-"),
   "-")</f>
        <v>-</v>
      </c>
      <c r="I2695" s="88" t="str">
        <f>IF((_xlfn.XLOOKUP(B2695,[2]Sheet1!$A$2:$A$198,[2]Sheet1!$B$2:$B$198,"-",0)="Glade"),"Out","No")</f>
        <v>No</v>
      </c>
      <c r="J2695" s="94"/>
      <c r="K2695" s="95"/>
      <c r="L2695" s="95"/>
      <c r="M2695" s="95"/>
      <c r="N2695" s="96"/>
      <c r="O2695" s="89"/>
      <c r="R2695" t="b">
        <f t="shared" si="86"/>
        <v>0</v>
      </c>
    </row>
    <row r="2696" spans="1:18" ht="15" thickBot="1" x14ac:dyDescent="0.35">
      <c r="A2696" s="2" t="s">
        <v>3042</v>
      </c>
      <c r="B2696" s="2" t="s">
        <v>1145</v>
      </c>
      <c r="C2696" s="84">
        <f>IF(COUNTIF(Table8[Tag Number], A2696), 1, 0)</f>
        <v>0</v>
      </c>
      <c r="D2696" s="85">
        <f>IF(COUNTIF(Table9[Tag Number], A2696), 1, 0)</f>
        <v>0</v>
      </c>
      <c r="E2696" s="86">
        <f>IF(COUNTIF(Table10[Tag Number], A2696), 1, 0)</f>
        <v>0</v>
      </c>
      <c r="F2696" s="86">
        <f>IF(COUNTIF(Table11[Tag Number], A2696), 1, 0)</f>
        <v>0</v>
      </c>
      <c r="G2696" s="87">
        <f t="shared" si="87"/>
        <v>0</v>
      </c>
      <c r="H2696" s="88" t="str" cm="1">
        <f t="array" ref="H2696">_xlfn.IFS(OR(_xlfn.XLOOKUP(A2696,Table9[Tag Number],Table9[Status],"-",0)="Dead",
        _xlfn.XLOOKUP(A2696,Table10[Tag Number],Table10[Status],"-",0)="Dead",
        _xlfn.XLOOKUP(A2696,Table11[Tag Number],Table11[Status],"-",0)="Dead",
        _xlfn.XLOOKUP(A2696,Table8[Tag Number],Table8[Status],"-",0)="Dead"),"Dead",
     OR(_xlfn.XLOOKUP(A2696,Table11[Tag Number],Table11[Status],"-",0)="Alive",
        _xlfn.XLOOKUP(A2696,Table10[Tag Number],Table10[Status],"-",0)="Alive",
        _xlfn.XLOOKUP(A2696,Table9[Tag Number],Table9[Status],"-",0)="Alive",
        _xlfn.XLOOKUP(A2696,Table8[Tag Number],Table8[Status],"-",0)="Alive"),"Alive",
     OR(_xlfn.XLOOKUP(A2696,Table9[Tag Number],Table9[Status],"-",0)="-",
        _xlfn.XLOOKUP(A2696,Table10[Tag Number],Table10[Status],"-",0)="-",
        _xlfn.XLOOKUP(A2696,Table11[Tag Number],Table11[Status],"-",0)="-",
        _xlfn.XLOOKUP(A2696,Table8[Tag Number],Table8[Status],"-",0)="-"),
   "-")</f>
        <v>-</v>
      </c>
      <c r="I2696" s="88" t="str">
        <f>IF((_xlfn.XLOOKUP(B2696,[2]Sheet1!$A$2:$A$198,[2]Sheet1!$B$2:$B$198,"-",0)="Glade"),"Out","No")</f>
        <v>No</v>
      </c>
      <c r="J2696" s="94"/>
      <c r="K2696" s="95"/>
      <c r="L2696" s="95"/>
      <c r="M2696" s="95"/>
      <c r="N2696" s="96"/>
      <c r="O2696" s="89"/>
      <c r="R2696" t="b">
        <f t="shared" si="86"/>
        <v>0</v>
      </c>
    </row>
    <row r="2697" spans="1:18" ht="15" thickBot="1" x14ac:dyDescent="0.35">
      <c r="A2697" s="3" t="s">
        <v>3043</v>
      </c>
      <c r="B2697" s="3" t="s">
        <v>1145</v>
      </c>
      <c r="C2697" s="84">
        <f>IF(COUNTIF(Table8[Tag Number], A2697), 1, 0)</f>
        <v>0</v>
      </c>
      <c r="D2697" s="85">
        <f>IF(COUNTIF(Table9[Tag Number], A2697), 1, 0)</f>
        <v>0</v>
      </c>
      <c r="E2697" s="86">
        <f>IF(COUNTIF(Table10[Tag Number], A2697), 1, 0)</f>
        <v>0</v>
      </c>
      <c r="F2697" s="86">
        <f>IF(COUNTIF(Table11[Tag Number], A2697), 1, 0)</f>
        <v>0</v>
      </c>
      <c r="G2697" s="87">
        <f t="shared" si="87"/>
        <v>0</v>
      </c>
      <c r="H2697" s="88" t="str" cm="1">
        <f t="array" ref="H2697">_xlfn.IFS(OR(_xlfn.XLOOKUP(A2697,Table9[Tag Number],Table9[Status],"-",0)="Dead",
        _xlfn.XLOOKUP(A2697,Table10[Tag Number],Table10[Status],"-",0)="Dead",
        _xlfn.XLOOKUP(A2697,Table11[Tag Number],Table11[Status],"-",0)="Dead",
        _xlfn.XLOOKUP(A2697,Table8[Tag Number],Table8[Status],"-",0)="Dead"),"Dead",
     OR(_xlfn.XLOOKUP(A2697,Table11[Tag Number],Table11[Status],"-",0)="Alive",
        _xlfn.XLOOKUP(A2697,Table10[Tag Number],Table10[Status],"-",0)="Alive",
        _xlfn.XLOOKUP(A2697,Table9[Tag Number],Table9[Status],"-",0)="Alive",
        _xlfn.XLOOKUP(A2697,Table8[Tag Number],Table8[Status],"-",0)="Alive"),"Alive",
     OR(_xlfn.XLOOKUP(A2697,Table9[Tag Number],Table9[Status],"-",0)="-",
        _xlfn.XLOOKUP(A2697,Table10[Tag Number],Table10[Status],"-",0)="-",
        _xlfn.XLOOKUP(A2697,Table11[Tag Number],Table11[Status],"-",0)="-",
        _xlfn.XLOOKUP(A2697,Table8[Tag Number],Table8[Status],"-",0)="-"),
   "-")</f>
        <v>-</v>
      </c>
      <c r="I2697" s="88" t="str">
        <f>IF((_xlfn.XLOOKUP(B2697,[2]Sheet1!$A$2:$A$198,[2]Sheet1!$B$2:$B$198,"-",0)="Glade"),"Out","No")</f>
        <v>No</v>
      </c>
      <c r="J2697" s="94"/>
      <c r="K2697" s="95"/>
      <c r="L2697" s="95"/>
      <c r="M2697" s="95"/>
      <c r="N2697" s="96"/>
      <c r="O2697" s="89"/>
      <c r="R2697" t="b">
        <f t="shared" si="86"/>
        <v>0</v>
      </c>
    </row>
    <row r="2698" spans="1:18" ht="15" thickBot="1" x14ac:dyDescent="0.35">
      <c r="A2698" s="2" t="s">
        <v>3044</v>
      </c>
      <c r="B2698" s="2" t="s">
        <v>1145</v>
      </c>
      <c r="C2698" s="84">
        <f>IF(COUNTIF(Table8[Tag Number], A2698), 1, 0)</f>
        <v>0</v>
      </c>
      <c r="D2698" s="85">
        <f>IF(COUNTIF(Table9[Tag Number], A2698), 1, 0)</f>
        <v>0</v>
      </c>
      <c r="E2698" s="86">
        <f>IF(COUNTIF(Table10[Tag Number], A2698), 1, 0)</f>
        <v>0</v>
      </c>
      <c r="F2698" s="86">
        <f>IF(COUNTIF(Table11[Tag Number], A2698), 1, 0)</f>
        <v>0</v>
      </c>
      <c r="G2698" s="87">
        <f t="shared" si="87"/>
        <v>0</v>
      </c>
      <c r="H2698" s="88" t="str" cm="1">
        <f t="array" ref="H2698">_xlfn.IFS(OR(_xlfn.XLOOKUP(A2698,Table9[Tag Number],Table9[Status],"-",0)="Dead",
        _xlfn.XLOOKUP(A2698,Table10[Tag Number],Table10[Status],"-",0)="Dead",
        _xlfn.XLOOKUP(A2698,Table11[Tag Number],Table11[Status],"-",0)="Dead",
        _xlfn.XLOOKUP(A2698,Table8[Tag Number],Table8[Status],"-",0)="Dead"),"Dead",
     OR(_xlfn.XLOOKUP(A2698,Table11[Tag Number],Table11[Status],"-",0)="Alive",
        _xlfn.XLOOKUP(A2698,Table10[Tag Number],Table10[Status],"-",0)="Alive",
        _xlfn.XLOOKUP(A2698,Table9[Tag Number],Table9[Status],"-",0)="Alive",
        _xlfn.XLOOKUP(A2698,Table8[Tag Number],Table8[Status],"-",0)="Alive"),"Alive",
     OR(_xlfn.XLOOKUP(A2698,Table9[Tag Number],Table9[Status],"-",0)="-",
        _xlfn.XLOOKUP(A2698,Table10[Tag Number],Table10[Status],"-",0)="-",
        _xlfn.XLOOKUP(A2698,Table11[Tag Number],Table11[Status],"-",0)="-",
        _xlfn.XLOOKUP(A2698,Table8[Tag Number],Table8[Status],"-",0)="-"),
   "-")</f>
        <v>-</v>
      </c>
      <c r="I2698" s="88" t="str">
        <f>IF((_xlfn.XLOOKUP(B2698,[2]Sheet1!$A$2:$A$198,[2]Sheet1!$B$2:$B$198,"-",0)="Glade"),"Out","No")</f>
        <v>No</v>
      </c>
      <c r="J2698" s="94"/>
      <c r="K2698" s="95"/>
      <c r="L2698" s="95"/>
      <c r="M2698" s="95"/>
      <c r="N2698" s="96"/>
      <c r="O2698" s="89"/>
      <c r="R2698" t="b">
        <f t="shared" si="86"/>
        <v>0</v>
      </c>
    </row>
    <row r="2699" spans="1:18" ht="15" thickBot="1" x14ac:dyDescent="0.35">
      <c r="A2699" s="3" t="s">
        <v>3045</v>
      </c>
      <c r="B2699" s="3" t="s">
        <v>1145</v>
      </c>
      <c r="C2699" s="84">
        <f>IF(COUNTIF(Table8[Tag Number], A2699), 1, 0)</f>
        <v>0</v>
      </c>
      <c r="D2699" s="85">
        <f>IF(COUNTIF(Table9[Tag Number], A2699), 1, 0)</f>
        <v>0</v>
      </c>
      <c r="E2699" s="86">
        <f>IF(COUNTIF(Table10[Tag Number], A2699), 1, 0)</f>
        <v>0</v>
      </c>
      <c r="F2699" s="86">
        <f>IF(COUNTIF(Table11[Tag Number], A2699), 1, 0)</f>
        <v>0</v>
      </c>
      <c r="G2699" s="87">
        <f t="shared" si="87"/>
        <v>0</v>
      </c>
      <c r="H2699" s="88" t="str" cm="1">
        <f t="array" ref="H2699">_xlfn.IFS(OR(_xlfn.XLOOKUP(A2699,Table9[Tag Number],Table9[Status],"-",0)="Dead",
        _xlfn.XLOOKUP(A2699,Table10[Tag Number],Table10[Status],"-",0)="Dead",
        _xlfn.XLOOKUP(A2699,Table11[Tag Number],Table11[Status],"-",0)="Dead",
        _xlfn.XLOOKUP(A2699,Table8[Tag Number],Table8[Status],"-",0)="Dead"),"Dead",
     OR(_xlfn.XLOOKUP(A2699,Table11[Tag Number],Table11[Status],"-",0)="Alive",
        _xlfn.XLOOKUP(A2699,Table10[Tag Number],Table10[Status],"-",0)="Alive",
        _xlfn.XLOOKUP(A2699,Table9[Tag Number],Table9[Status],"-",0)="Alive",
        _xlfn.XLOOKUP(A2699,Table8[Tag Number],Table8[Status],"-",0)="Alive"),"Alive",
     OR(_xlfn.XLOOKUP(A2699,Table9[Tag Number],Table9[Status],"-",0)="-",
        _xlfn.XLOOKUP(A2699,Table10[Tag Number],Table10[Status],"-",0)="-",
        _xlfn.XLOOKUP(A2699,Table11[Tag Number],Table11[Status],"-",0)="-",
        _xlfn.XLOOKUP(A2699,Table8[Tag Number],Table8[Status],"-",0)="-"),
   "-")</f>
        <v>-</v>
      </c>
      <c r="I2699" s="88" t="str">
        <f>IF((_xlfn.XLOOKUP(B2699,[2]Sheet1!$A$2:$A$198,[2]Sheet1!$B$2:$B$198,"-",0)="Glade"),"Out","No")</f>
        <v>No</v>
      </c>
      <c r="J2699" s="94"/>
      <c r="K2699" s="95"/>
      <c r="L2699" s="95"/>
      <c r="M2699" s="95"/>
      <c r="N2699" s="96"/>
      <c r="O2699" s="89"/>
      <c r="R2699" t="b">
        <f t="shared" si="86"/>
        <v>0</v>
      </c>
    </row>
    <row r="2700" spans="1:18" ht="15" thickBot="1" x14ac:dyDescent="0.35">
      <c r="A2700" s="2" t="s">
        <v>3046</v>
      </c>
      <c r="B2700" s="2" t="s">
        <v>1145</v>
      </c>
      <c r="C2700" s="84">
        <f>IF(COUNTIF(Table8[Tag Number], A2700), 1, 0)</f>
        <v>0</v>
      </c>
      <c r="D2700" s="85">
        <f>IF(COUNTIF(Table9[Tag Number], A2700), 1, 0)</f>
        <v>0</v>
      </c>
      <c r="E2700" s="86">
        <f>IF(COUNTIF(Table10[Tag Number], A2700), 1, 0)</f>
        <v>0</v>
      </c>
      <c r="F2700" s="86">
        <f>IF(COUNTIF(Table11[Tag Number], A2700), 1, 0)</f>
        <v>0</v>
      </c>
      <c r="G2700" s="87">
        <f t="shared" si="87"/>
        <v>0</v>
      </c>
      <c r="H2700" s="88" t="str" cm="1">
        <f t="array" ref="H2700">_xlfn.IFS(OR(_xlfn.XLOOKUP(A2700,Table9[Tag Number],Table9[Status],"-",0)="Dead",
        _xlfn.XLOOKUP(A2700,Table10[Tag Number],Table10[Status],"-",0)="Dead",
        _xlfn.XLOOKUP(A2700,Table11[Tag Number],Table11[Status],"-",0)="Dead",
        _xlfn.XLOOKUP(A2700,Table8[Tag Number],Table8[Status],"-",0)="Dead"),"Dead",
     OR(_xlfn.XLOOKUP(A2700,Table11[Tag Number],Table11[Status],"-",0)="Alive",
        _xlfn.XLOOKUP(A2700,Table10[Tag Number],Table10[Status],"-",0)="Alive",
        _xlfn.XLOOKUP(A2700,Table9[Tag Number],Table9[Status],"-",0)="Alive",
        _xlfn.XLOOKUP(A2700,Table8[Tag Number],Table8[Status],"-",0)="Alive"),"Alive",
     OR(_xlfn.XLOOKUP(A2700,Table9[Tag Number],Table9[Status],"-",0)="-",
        _xlfn.XLOOKUP(A2700,Table10[Tag Number],Table10[Status],"-",0)="-",
        _xlfn.XLOOKUP(A2700,Table11[Tag Number],Table11[Status],"-",0)="-",
        _xlfn.XLOOKUP(A2700,Table8[Tag Number],Table8[Status],"-",0)="-"),
   "-")</f>
        <v>-</v>
      </c>
      <c r="I2700" s="88" t="str">
        <f>IF((_xlfn.XLOOKUP(B2700,[2]Sheet1!$A$2:$A$198,[2]Sheet1!$B$2:$B$198,"-",0)="Glade"),"Out","No")</f>
        <v>No</v>
      </c>
      <c r="J2700" s="94"/>
      <c r="K2700" s="95"/>
      <c r="L2700" s="95"/>
      <c r="M2700" s="95"/>
      <c r="N2700" s="96"/>
      <c r="O2700" s="89"/>
      <c r="R2700" t="b">
        <f t="shared" si="86"/>
        <v>0</v>
      </c>
    </row>
    <row r="2701" spans="1:18" ht="15" thickBot="1" x14ac:dyDescent="0.35">
      <c r="A2701" s="3" t="s">
        <v>3047</v>
      </c>
      <c r="B2701" s="3" t="s">
        <v>1145</v>
      </c>
      <c r="C2701" s="84">
        <f>IF(COUNTIF(Table8[Tag Number], A2701), 1, 0)</f>
        <v>0</v>
      </c>
      <c r="D2701" s="85">
        <f>IF(COUNTIF(Table9[Tag Number], A2701), 1, 0)</f>
        <v>0</v>
      </c>
      <c r="E2701" s="86">
        <f>IF(COUNTIF(Table10[Tag Number], A2701), 1, 0)</f>
        <v>0</v>
      </c>
      <c r="F2701" s="86">
        <f>IF(COUNTIF(Table11[Tag Number], A2701), 1, 0)</f>
        <v>0</v>
      </c>
      <c r="G2701" s="87">
        <f t="shared" si="87"/>
        <v>0</v>
      </c>
      <c r="H2701" s="88" t="str" cm="1">
        <f t="array" ref="H2701">_xlfn.IFS(OR(_xlfn.XLOOKUP(A2701,Table9[Tag Number],Table9[Status],"-",0)="Dead",
        _xlfn.XLOOKUP(A2701,Table10[Tag Number],Table10[Status],"-",0)="Dead",
        _xlfn.XLOOKUP(A2701,Table11[Tag Number],Table11[Status],"-",0)="Dead",
        _xlfn.XLOOKUP(A2701,Table8[Tag Number],Table8[Status],"-",0)="Dead"),"Dead",
     OR(_xlfn.XLOOKUP(A2701,Table11[Tag Number],Table11[Status],"-",0)="Alive",
        _xlfn.XLOOKUP(A2701,Table10[Tag Number],Table10[Status],"-",0)="Alive",
        _xlfn.XLOOKUP(A2701,Table9[Tag Number],Table9[Status],"-",0)="Alive",
        _xlfn.XLOOKUP(A2701,Table8[Tag Number],Table8[Status],"-",0)="Alive"),"Alive",
     OR(_xlfn.XLOOKUP(A2701,Table9[Tag Number],Table9[Status],"-",0)="-",
        _xlfn.XLOOKUP(A2701,Table10[Tag Number],Table10[Status],"-",0)="-",
        _xlfn.XLOOKUP(A2701,Table11[Tag Number],Table11[Status],"-",0)="-",
        _xlfn.XLOOKUP(A2701,Table8[Tag Number],Table8[Status],"-",0)="-"),
   "-")</f>
        <v>-</v>
      </c>
      <c r="I2701" s="88" t="str">
        <f>IF((_xlfn.XLOOKUP(B2701,[2]Sheet1!$A$2:$A$198,[2]Sheet1!$B$2:$B$198,"-",0)="Glade"),"Out","No")</f>
        <v>No</v>
      </c>
      <c r="J2701" s="94"/>
      <c r="K2701" s="95"/>
      <c r="L2701" s="95"/>
      <c r="M2701" s="95"/>
      <c r="N2701" s="96"/>
      <c r="O2701" s="89"/>
      <c r="R2701" t="b">
        <f t="shared" si="86"/>
        <v>0</v>
      </c>
    </row>
    <row r="2702" spans="1:18" ht="15" thickBot="1" x14ac:dyDescent="0.35">
      <c r="A2702" s="2" t="s">
        <v>3048</v>
      </c>
      <c r="B2702" s="2" t="s">
        <v>1145</v>
      </c>
      <c r="C2702" s="84">
        <f>IF(COUNTIF(Table8[Tag Number], A2702), 1, 0)</f>
        <v>0</v>
      </c>
      <c r="D2702" s="85">
        <f>IF(COUNTIF(Table9[Tag Number], A2702), 1, 0)</f>
        <v>0</v>
      </c>
      <c r="E2702" s="86">
        <f>IF(COUNTIF(Table10[Tag Number], A2702), 1, 0)</f>
        <v>0</v>
      </c>
      <c r="F2702" s="86">
        <f>IF(COUNTIF(Table11[Tag Number], A2702), 1, 0)</f>
        <v>0</v>
      </c>
      <c r="G2702" s="87">
        <f t="shared" si="87"/>
        <v>0</v>
      </c>
      <c r="H2702" s="88" t="str" cm="1">
        <f t="array" ref="H2702">_xlfn.IFS(OR(_xlfn.XLOOKUP(A2702,Table9[Tag Number],Table9[Status],"-",0)="Dead",
        _xlfn.XLOOKUP(A2702,Table10[Tag Number],Table10[Status],"-",0)="Dead",
        _xlfn.XLOOKUP(A2702,Table11[Tag Number],Table11[Status],"-",0)="Dead",
        _xlfn.XLOOKUP(A2702,Table8[Tag Number],Table8[Status],"-",0)="Dead"),"Dead",
     OR(_xlfn.XLOOKUP(A2702,Table11[Tag Number],Table11[Status],"-",0)="Alive",
        _xlfn.XLOOKUP(A2702,Table10[Tag Number],Table10[Status],"-",0)="Alive",
        _xlfn.XLOOKUP(A2702,Table9[Tag Number],Table9[Status],"-",0)="Alive",
        _xlfn.XLOOKUP(A2702,Table8[Tag Number],Table8[Status],"-",0)="Alive"),"Alive",
     OR(_xlfn.XLOOKUP(A2702,Table9[Tag Number],Table9[Status],"-",0)="-",
        _xlfn.XLOOKUP(A2702,Table10[Tag Number],Table10[Status],"-",0)="-",
        _xlfn.XLOOKUP(A2702,Table11[Tag Number],Table11[Status],"-",0)="-",
        _xlfn.XLOOKUP(A2702,Table8[Tag Number],Table8[Status],"-",0)="-"),
   "-")</f>
        <v>-</v>
      </c>
      <c r="I2702" s="88" t="str">
        <f>IF((_xlfn.XLOOKUP(B2702,[2]Sheet1!$A$2:$A$198,[2]Sheet1!$B$2:$B$198,"-",0)="Glade"),"Out","No")</f>
        <v>No</v>
      </c>
      <c r="J2702" s="94"/>
      <c r="K2702" s="95"/>
      <c r="L2702" s="95"/>
      <c r="M2702" s="95"/>
      <c r="N2702" s="96"/>
      <c r="O2702" s="89"/>
      <c r="R2702" t="b">
        <f t="shared" si="86"/>
        <v>0</v>
      </c>
    </row>
    <row r="2703" spans="1:18" ht="15" thickBot="1" x14ac:dyDescent="0.35">
      <c r="A2703" s="3" t="s">
        <v>3049</v>
      </c>
      <c r="B2703" s="3" t="s">
        <v>1145</v>
      </c>
      <c r="C2703" s="84">
        <f>IF(COUNTIF(Table8[Tag Number], A2703), 1, 0)</f>
        <v>0</v>
      </c>
      <c r="D2703" s="85">
        <f>IF(COUNTIF(Table9[Tag Number], A2703), 1, 0)</f>
        <v>0</v>
      </c>
      <c r="E2703" s="86">
        <f>IF(COUNTIF(Table10[Tag Number], A2703), 1, 0)</f>
        <v>0</v>
      </c>
      <c r="F2703" s="86">
        <f>IF(COUNTIF(Table11[Tag Number], A2703), 1, 0)</f>
        <v>0</v>
      </c>
      <c r="G2703" s="87">
        <f t="shared" si="87"/>
        <v>0</v>
      </c>
      <c r="H2703" s="88" t="str" cm="1">
        <f t="array" ref="H2703">_xlfn.IFS(OR(_xlfn.XLOOKUP(A2703,Table9[Tag Number],Table9[Status],"-",0)="Dead",
        _xlfn.XLOOKUP(A2703,Table10[Tag Number],Table10[Status],"-",0)="Dead",
        _xlfn.XLOOKUP(A2703,Table11[Tag Number],Table11[Status],"-",0)="Dead",
        _xlfn.XLOOKUP(A2703,Table8[Tag Number],Table8[Status],"-",0)="Dead"),"Dead",
     OR(_xlfn.XLOOKUP(A2703,Table11[Tag Number],Table11[Status],"-",0)="Alive",
        _xlfn.XLOOKUP(A2703,Table10[Tag Number],Table10[Status],"-",0)="Alive",
        _xlfn.XLOOKUP(A2703,Table9[Tag Number],Table9[Status],"-",0)="Alive",
        _xlfn.XLOOKUP(A2703,Table8[Tag Number],Table8[Status],"-",0)="Alive"),"Alive",
     OR(_xlfn.XLOOKUP(A2703,Table9[Tag Number],Table9[Status],"-",0)="-",
        _xlfn.XLOOKUP(A2703,Table10[Tag Number],Table10[Status],"-",0)="-",
        _xlfn.XLOOKUP(A2703,Table11[Tag Number],Table11[Status],"-",0)="-",
        _xlfn.XLOOKUP(A2703,Table8[Tag Number],Table8[Status],"-",0)="-"),
   "-")</f>
        <v>-</v>
      </c>
      <c r="I2703" s="88" t="str">
        <f>IF((_xlfn.XLOOKUP(B2703,[2]Sheet1!$A$2:$A$198,[2]Sheet1!$B$2:$B$198,"-",0)="Glade"),"Out","No")</f>
        <v>No</v>
      </c>
      <c r="J2703" s="94"/>
      <c r="K2703" s="95"/>
      <c r="L2703" s="95"/>
      <c r="M2703" s="95"/>
      <c r="N2703" s="96"/>
      <c r="O2703" s="89"/>
      <c r="R2703" t="b">
        <f t="shared" si="86"/>
        <v>0</v>
      </c>
    </row>
    <row r="2704" spans="1:18" ht="15" thickBot="1" x14ac:dyDescent="0.35">
      <c r="A2704" s="2" t="s">
        <v>174</v>
      </c>
      <c r="B2704" s="2" t="s">
        <v>1145</v>
      </c>
      <c r="C2704" s="84">
        <f>IF(COUNTIF(Table8[Tag Number], A2704), 1, 0)</f>
        <v>0</v>
      </c>
      <c r="D2704" s="85">
        <f>IF(COUNTIF(Table9[Tag Number], A2704), 1, 0)</f>
        <v>0</v>
      </c>
      <c r="E2704" s="86">
        <f>IF(COUNTIF(Table10[Tag Number], A2704), 1, 0)</f>
        <v>0</v>
      </c>
      <c r="F2704" s="86">
        <f>IF(COUNTIF(Table11[Tag Number], A2704), 1, 0)</f>
        <v>0</v>
      </c>
      <c r="G2704" s="87">
        <f t="shared" si="87"/>
        <v>0</v>
      </c>
      <c r="H2704" s="88" t="str" cm="1">
        <f t="array" ref="H2704">_xlfn.IFS(OR(_xlfn.XLOOKUP(A2704,Table9[Tag Number],Table9[Status],"-",0)="Dead",
        _xlfn.XLOOKUP(A2704,Table10[Tag Number],Table10[Status],"-",0)="Dead",
        _xlfn.XLOOKUP(A2704,Table11[Tag Number],Table11[Status],"-",0)="Dead",
        _xlfn.XLOOKUP(A2704,Table8[Tag Number],Table8[Status],"-",0)="Dead"),"Dead",
     OR(_xlfn.XLOOKUP(A2704,Table11[Tag Number],Table11[Status],"-",0)="Alive",
        _xlfn.XLOOKUP(A2704,Table10[Tag Number],Table10[Status],"-",0)="Alive",
        _xlfn.XLOOKUP(A2704,Table9[Tag Number],Table9[Status],"-",0)="Alive",
        _xlfn.XLOOKUP(A2704,Table8[Tag Number],Table8[Status],"-",0)="Alive"),"Alive",
     OR(_xlfn.XLOOKUP(A2704,Table9[Tag Number],Table9[Status],"-",0)="-",
        _xlfn.XLOOKUP(A2704,Table10[Tag Number],Table10[Status],"-",0)="-",
        _xlfn.XLOOKUP(A2704,Table11[Tag Number],Table11[Status],"-",0)="-",
        _xlfn.XLOOKUP(A2704,Table8[Tag Number],Table8[Status],"-",0)="-"),
   "-")</f>
        <v>-</v>
      </c>
      <c r="I2704" s="88" t="str">
        <f>IF((_xlfn.XLOOKUP(B2704,[2]Sheet1!$A$2:$A$198,[2]Sheet1!$B$2:$B$198,"-",0)="Glade"),"Out","No")</f>
        <v>No</v>
      </c>
      <c r="J2704" s="94"/>
      <c r="K2704" s="95"/>
      <c r="L2704" s="95"/>
      <c r="M2704" s="95"/>
      <c r="N2704" s="96"/>
      <c r="O2704" s="89"/>
      <c r="R2704" t="b">
        <f t="shared" si="86"/>
        <v>0</v>
      </c>
    </row>
    <row r="2705" spans="1:18" ht="15" thickBot="1" x14ac:dyDescent="0.35">
      <c r="A2705" s="3" t="s">
        <v>3050</v>
      </c>
      <c r="B2705" s="3" t="s">
        <v>1145</v>
      </c>
      <c r="C2705" s="84">
        <f>IF(COUNTIF(Table8[Tag Number], A2705), 1, 0)</f>
        <v>0</v>
      </c>
      <c r="D2705" s="85">
        <f>IF(COUNTIF(Table9[Tag Number], A2705), 1, 0)</f>
        <v>0</v>
      </c>
      <c r="E2705" s="86">
        <f>IF(COUNTIF(Table10[Tag Number], A2705), 1, 0)</f>
        <v>0</v>
      </c>
      <c r="F2705" s="86">
        <f>IF(COUNTIF(Table11[Tag Number], A2705), 1, 0)</f>
        <v>0</v>
      </c>
      <c r="G2705" s="87">
        <f t="shared" si="87"/>
        <v>0</v>
      </c>
      <c r="H2705" s="88" t="str" cm="1">
        <f t="array" ref="H2705">_xlfn.IFS(OR(_xlfn.XLOOKUP(A2705,Table9[Tag Number],Table9[Status],"-",0)="Dead",
        _xlfn.XLOOKUP(A2705,Table10[Tag Number],Table10[Status],"-",0)="Dead",
        _xlfn.XLOOKUP(A2705,Table11[Tag Number],Table11[Status],"-",0)="Dead",
        _xlfn.XLOOKUP(A2705,Table8[Tag Number],Table8[Status],"-",0)="Dead"),"Dead",
     OR(_xlfn.XLOOKUP(A2705,Table11[Tag Number],Table11[Status],"-",0)="Alive",
        _xlfn.XLOOKUP(A2705,Table10[Tag Number],Table10[Status],"-",0)="Alive",
        _xlfn.XLOOKUP(A2705,Table9[Tag Number],Table9[Status],"-",0)="Alive",
        _xlfn.XLOOKUP(A2705,Table8[Tag Number],Table8[Status],"-",0)="Alive"),"Alive",
     OR(_xlfn.XLOOKUP(A2705,Table9[Tag Number],Table9[Status],"-",0)="-",
        _xlfn.XLOOKUP(A2705,Table10[Tag Number],Table10[Status],"-",0)="-",
        _xlfn.XLOOKUP(A2705,Table11[Tag Number],Table11[Status],"-",0)="-",
        _xlfn.XLOOKUP(A2705,Table8[Tag Number],Table8[Status],"-",0)="-"),
   "-")</f>
        <v>-</v>
      </c>
      <c r="I2705" s="88" t="str">
        <f>IF((_xlfn.XLOOKUP(B2705,[2]Sheet1!$A$2:$A$198,[2]Sheet1!$B$2:$B$198,"-",0)="Glade"),"Out","No")</f>
        <v>No</v>
      </c>
      <c r="J2705" s="94"/>
      <c r="K2705" s="95"/>
      <c r="L2705" s="95"/>
      <c r="M2705" s="95"/>
      <c r="N2705" s="96"/>
      <c r="O2705" s="89"/>
      <c r="R2705" t="b">
        <f t="shared" si="86"/>
        <v>0</v>
      </c>
    </row>
    <row r="2706" spans="1:18" ht="15" thickBot="1" x14ac:dyDescent="0.35">
      <c r="A2706" s="2" t="s">
        <v>3051</v>
      </c>
      <c r="B2706" s="2" t="s">
        <v>1145</v>
      </c>
      <c r="C2706" s="84">
        <f>IF(COUNTIF(Table8[Tag Number], A2706), 1, 0)</f>
        <v>0</v>
      </c>
      <c r="D2706" s="85">
        <f>IF(COUNTIF(Table9[Tag Number], A2706), 1, 0)</f>
        <v>0</v>
      </c>
      <c r="E2706" s="86">
        <f>IF(COUNTIF(Table10[Tag Number], A2706), 1, 0)</f>
        <v>0</v>
      </c>
      <c r="F2706" s="86">
        <f>IF(COUNTIF(Table11[Tag Number], A2706), 1, 0)</f>
        <v>0</v>
      </c>
      <c r="G2706" s="87">
        <f t="shared" si="87"/>
        <v>0</v>
      </c>
      <c r="H2706" s="88" t="str" cm="1">
        <f t="array" ref="H2706">_xlfn.IFS(OR(_xlfn.XLOOKUP(A2706,Table9[Tag Number],Table9[Status],"-",0)="Dead",
        _xlfn.XLOOKUP(A2706,Table10[Tag Number],Table10[Status],"-",0)="Dead",
        _xlfn.XLOOKUP(A2706,Table11[Tag Number],Table11[Status],"-",0)="Dead",
        _xlfn.XLOOKUP(A2706,Table8[Tag Number],Table8[Status],"-",0)="Dead"),"Dead",
     OR(_xlfn.XLOOKUP(A2706,Table11[Tag Number],Table11[Status],"-",0)="Alive",
        _xlfn.XLOOKUP(A2706,Table10[Tag Number],Table10[Status],"-",0)="Alive",
        _xlfn.XLOOKUP(A2706,Table9[Tag Number],Table9[Status],"-",0)="Alive",
        _xlfn.XLOOKUP(A2706,Table8[Tag Number],Table8[Status],"-",0)="Alive"),"Alive",
     OR(_xlfn.XLOOKUP(A2706,Table9[Tag Number],Table9[Status],"-",0)="-",
        _xlfn.XLOOKUP(A2706,Table10[Tag Number],Table10[Status],"-",0)="-",
        _xlfn.XLOOKUP(A2706,Table11[Tag Number],Table11[Status],"-",0)="-",
        _xlfn.XLOOKUP(A2706,Table8[Tag Number],Table8[Status],"-",0)="-"),
   "-")</f>
        <v>-</v>
      </c>
      <c r="I2706" s="88" t="str">
        <f>IF((_xlfn.XLOOKUP(B2706,[2]Sheet1!$A$2:$A$198,[2]Sheet1!$B$2:$B$198,"-",0)="Glade"),"Out","No")</f>
        <v>No</v>
      </c>
      <c r="J2706" s="94"/>
      <c r="K2706" s="95"/>
      <c r="L2706" s="95"/>
      <c r="M2706" s="95"/>
      <c r="N2706" s="96"/>
      <c r="O2706" s="89"/>
      <c r="R2706" t="b">
        <f t="shared" si="86"/>
        <v>0</v>
      </c>
    </row>
    <row r="2707" spans="1:18" ht="15" thickBot="1" x14ac:dyDescent="0.35">
      <c r="A2707" s="3" t="s">
        <v>3052</v>
      </c>
      <c r="B2707" s="3" t="s">
        <v>1145</v>
      </c>
      <c r="C2707" s="84">
        <f>IF(COUNTIF(Table8[Tag Number], A2707), 1, 0)</f>
        <v>0</v>
      </c>
      <c r="D2707" s="85">
        <f>IF(COUNTIF(Table9[Tag Number], A2707), 1, 0)</f>
        <v>0</v>
      </c>
      <c r="E2707" s="86">
        <f>IF(COUNTIF(Table10[Tag Number], A2707), 1, 0)</f>
        <v>0</v>
      </c>
      <c r="F2707" s="86">
        <f>IF(COUNTIF(Table11[Tag Number], A2707), 1, 0)</f>
        <v>0</v>
      </c>
      <c r="G2707" s="87">
        <f t="shared" si="87"/>
        <v>0</v>
      </c>
      <c r="H2707" s="88" t="str" cm="1">
        <f t="array" ref="H2707">_xlfn.IFS(OR(_xlfn.XLOOKUP(A2707,Table9[Tag Number],Table9[Status],"-",0)="Dead",
        _xlfn.XLOOKUP(A2707,Table10[Tag Number],Table10[Status],"-",0)="Dead",
        _xlfn.XLOOKUP(A2707,Table11[Tag Number],Table11[Status],"-",0)="Dead",
        _xlfn.XLOOKUP(A2707,Table8[Tag Number],Table8[Status],"-",0)="Dead"),"Dead",
     OR(_xlfn.XLOOKUP(A2707,Table11[Tag Number],Table11[Status],"-",0)="Alive",
        _xlfn.XLOOKUP(A2707,Table10[Tag Number],Table10[Status],"-",0)="Alive",
        _xlfn.XLOOKUP(A2707,Table9[Tag Number],Table9[Status],"-",0)="Alive",
        _xlfn.XLOOKUP(A2707,Table8[Tag Number],Table8[Status],"-",0)="Alive"),"Alive",
     OR(_xlfn.XLOOKUP(A2707,Table9[Tag Number],Table9[Status],"-",0)="-",
        _xlfn.XLOOKUP(A2707,Table10[Tag Number],Table10[Status],"-",0)="-",
        _xlfn.XLOOKUP(A2707,Table11[Tag Number],Table11[Status],"-",0)="-",
        _xlfn.XLOOKUP(A2707,Table8[Tag Number],Table8[Status],"-",0)="-"),
   "-")</f>
        <v>-</v>
      </c>
      <c r="I2707" s="88" t="str">
        <f>IF((_xlfn.XLOOKUP(B2707,[2]Sheet1!$A$2:$A$198,[2]Sheet1!$B$2:$B$198,"-",0)="Glade"),"Out","No")</f>
        <v>No</v>
      </c>
      <c r="J2707" s="94"/>
      <c r="K2707" s="95"/>
      <c r="L2707" s="95"/>
      <c r="M2707" s="95"/>
      <c r="N2707" s="96"/>
      <c r="O2707" s="89"/>
      <c r="R2707" t="b">
        <f t="shared" si="86"/>
        <v>0</v>
      </c>
    </row>
    <row r="2708" spans="1:18" ht="15" thickBot="1" x14ac:dyDescent="0.35">
      <c r="A2708" s="2" t="s">
        <v>3053</v>
      </c>
      <c r="B2708" s="2" t="s">
        <v>1145</v>
      </c>
      <c r="C2708" s="84">
        <f>IF(COUNTIF(Table8[Tag Number], A2708), 1, 0)</f>
        <v>0</v>
      </c>
      <c r="D2708" s="85">
        <f>IF(COUNTIF(Table9[Tag Number], A2708), 1, 0)</f>
        <v>0</v>
      </c>
      <c r="E2708" s="86">
        <f>IF(COUNTIF(Table10[Tag Number], A2708), 1, 0)</f>
        <v>0</v>
      </c>
      <c r="F2708" s="86">
        <f>IF(COUNTIF(Table11[Tag Number], A2708), 1, 0)</f>
        <v>0</v>
      </c>
      <c r="G2708" s="87">
        <f t="shared" si="87"/>
        <v>0</v>
      </c>
      <c r="H2708" s="88" t="str" cm="1">
        <f t="array" ref="H2708">_xlfn.IFS(OR(_xlfn.XLOOKUP(A2708,Table9[Tag Number],Table9[Status],"-",0)="Dead",
        _xlfn.XLOOKUP(A2708,Table10[Tag Number],Table10[Status],"-",0)="Dead",
        _xlfn.XLOOKUP(A2708,Table11[Tag Number],Table11[Status],"-",0)="Dead",
        _xlfn.XLOOKUP(A2708,Table8[Tag Number],Table8[Status],"-",0)="Dead"),"Dead",
     OR(_xlfn.XLOOKUP(A2708,Table11[Tag Number],Table11[Status],"-",0)="Alive",
        _xlfn.XLOOKUP(A2708,Table10[Tag Number],Table10[Status],"-",0)="Alive",
        _xlfn.XLOOKUP(A2708,Table9[Tag Number],Table9[Status],"-",0)="Alive",
        _xlfn.XLOOKUP(A2708,Table8[Tag Number],Table8[Status],"-",0)="Alive"),"Alive",
     OR(_xlfn.XLOOKUP(A2708,Table9[Tag Number],Table9[Status],"-",0)="-",
        _xlfn.XLOOKUP(A2708,Table10[Tag Number],Table10[Status],"-",0)="-",
        _xlfn.XLOOKUP(A2708,Table11[Tag Number],Table11[Status],"-",0)="-",
        _xlfn.XLOOKUP(A2708,Table8[Tag Number],Table8[Status],"-",0)="-"),
   "-")</f>
        <v>-</v>
      </c>
      <c r="I2708" s="88" t="str">
        <f>IF((_xlfn.XLOOKUP(B2708,[2]Sheet1!$A$2:$A$198,[2]Sheet1!$B$2:$B$198,"-",0)="Glade"),"Out","No")</f>
        <v>No</v>
      </c>
      <c r="J2708" s="94"/>
      <c r="K2708" s="95"/>
      <c r="L2708" s="95"/>
      <c r="M2708" s="95"/>
      <c r="N2708" s="96"/>
      <c r="O2708" s="89"/>
      <c r="R2708" t="b">
        <f t="shared" si="86"/>
        <v>0</v>
      </c>
    </row>
    <row r="2709" spans="1:18" ht="15" thickBot="1" x14ac:dyDescent="0.35">
      <c r="A2709" s="3" t="s">
        <v>3054</v>
      </c>
      <c r="B2709" s="3" t="s">
        <v>1145</v>
      </c>
      <c r="C2709" s="84">
        <f>IF(COUNTIF(Table8[Tag Number], A2709), 1, 0)</f>
        <v>0</v>
      </c>
      <c r="D2709" s="85">
        <f>IF(COUNTIF(Table9[Tag Number], A2709), 1, 0)</f>
        <v>0</v>
      </c>
      <c r="E2709" s="86">
        <f>IF(COUNTIF(Table10[Tag Number], A2709), 1, 0)</f>
        <v>0</v>
      </c>
      <c r="F2709" s="86">
        <f>IF(COUNTIF(Table11[Tag Number], A2709), 1, 0)</f>
        <v>0</v>
      </c>
      <c r="G2709" s="87">
        <f t="shared" si="87"/>
        <v>0</v>
      </c>
      <c r="H2709" s="88" t="str" cm="1">
        <f t="array" ref="H2709">_xlfn.IFS(OR(_xlfn.XLOOKUP(A2709,Table9[Tag Number],Table9[Status],"-",0)="Dead",
        _xlfn.XLOOKUP(A2709,Table10[Tag Number],Table10[Status],"-",0)="Dead",
        _xlfn.XLOOKUP(A2709,Table11[Tag Number],Table11[Status],"-",0)="Dead",
        _xlfn.XLOOKUP(A2709,Table8[Tag Number],Table8[Status],"-",0)="Dead"),"Dead",
     OR(_xlfn.XLOOKUP(A2709,Table11[Tag Number],Table11[Status],"-",0)="Alive",
        _xlfn.XLOOKUP(A2709,Table10[Tag Number],Table10[Status],"-",0)="Alive",
        _xlfn.XLOOKUP(A2709,Table9[Tag Number],Table9[Status],"-",0)="Alive",
        _xlfn.XLOOKUP(A2709,Table8[Tag Number],Table8[Status],"-",0)="Alive"),"Alive",
     OR(_xlfn.XLOOKUP(A2709,Table9[Tag Number],Table9[Status],"-",0)="-",
        _xlfn.XLOOKUP(A2709,Table10[Tag Number],Table10[Status],"-",0)="-",
        _xlfn.XLOOKUP(A2709,Table11[Tag Number],Table11[Status],"-",0)="-",
        _xlfn.XLOOKUP(A2709,Table8[Tag Number],Table8[Status],"-",0)="-"),
   "-")</f>
        <v>-</v>
      </c>
      <c r="I2709" s="88" t="str">
        <f>IF((_xlfn.XLOOKUP(B2709,[2]Sheet1!$A$2:$A$198,[2]Sheet1!$B$2:$B$198,"-",0)="Glade"),"Out","No")</f>
        <v>No</v>
      </c>
      <c r="J2709" s="94"/>
      <c r="K2709" s="95"/>
      <c r="L2709" s="95"/>
      <c r="M2709" s="95"/>
      <c r="N2709" s="96"/>
      <c r="O2709" s="89"/>
      <c r="R2709" t="b">
        <f t="shared" si="86"/>
        <v>0</v>
      </c>
    </row>
    <row r="2710" spans="1:18" ht="15" thickBot="1" x14ac:dyDescent="0.35">
      <c r="A2710" s="2" t="s">
        <v>3055</v>
      </c>
      <c r="B2710" s="2" t="s">
        <v>1145</v>
      </c>
      <c r="C2710" s="84">
        <f>IF(COUNTIF(Table8[Tag Number], A2710), 1, 0)</f>
        <v>0</v>
      </c>
      <c r="D2710" s="85">
        <f>IF(COUNTIF(Table9[Tag Number], A2710), 1, 0)</f>
        <v>0</v>
      </c>
      <c r="E2710" s="86">
        <f>IF(COUNTIF(Table10[Tag Number], A2710), 1, 0)</f>
        <v>0</v>
      </c>
      <c r="F2710" s="86">
        <f>IF(COUNTIF(Table11[Tag Number], A2710), 1, 0)</f>
        <v>0</v>
      </c>
      <c r="G2710" s="87">
        <f t="shared" si="87"/>
        <v>0</v>
      </c>
      <c r="H2710" s="88" t="str" cm="1">
        <f t="array" ref="H2710">_xlfn.IFS(OR(_xlfn.XLOOKUP(A2710,Table9[Tag Number],Table9[Status],"-",0)="Dead",
        _xlfn.XLOOKUP(A2710,Table10[Tag Number],Table10[Status],"-",0)="Dead",
        _xlfn.XLOOKUP(A2710,Table11[Tag Number],Table11[Status],"-",0)="Dead",
        _xlfn.XLOOKUP(A2710,Table8[Tag Number],Table8[Status],"-",0)="Dead"),"Dead",
     OR(_xlfn.XLOOKUP(A2710,Table11[Tag Number],Table11[Status],"-",0)="Alive",
        _xlfn.XLOOKUP(A2710,Table10[Tag Number],Table10[Status],"-",0)="Alive",
        _xlfn.XLOOKUP(A2710,Table9[Tag Number],Table9[Status],"-",0)="Alive",
        _xlfn.XLOOKUP(A2710,Table8[Tag Number],Table8[Status],"-",0)="Alive"),"Alive",
     OR(_xlfn.XLOOKUP(A2710,Table9[Tag Number],Table9[Status],"-",0)="-",
        _xlfn.XLOOKUP(A2710,Table10[Tag Number],Table10[Status],"-",0)="-",
        _xlfn.XLOOKUP(A2710,Table11[Tag Number],Table11[Status],"-",0)="-",
        _xlfn.XLOOKUP(A2710,Table8[Tag Number],Table8[Status],"-",0)="-"),
   "-")</f>
        <v>-</v>
      </c>
      <c r="I2710" s="88" t="str">
        <f>IF((_xlfn.XLOOKUP(B2710,[2]Sheet1!$A$2:$A$198,[2]Sheet1!$B$2:$B$198,"-",0)="Glade"),"Out","No")</f>
        <v>No</v>
      </c>
      <c r="J2710" s="94"/>
      <c r="K2710" s="95"/>
      <c r="L2710" s="95"/>
      <c r="M2710" s="95"/>
      <c r="N2710" s="96"/>
      <c r="O2710" s="89"/>
      <c r="R2710" t="b">
        <f t="shared" si="86"/>
        <v>0</v>
      </c>
    </row>
    <row r="2711" spans="1:18" ht="15" thickBot="1" x14ac:dyDescent="0.35">
      <c r="A2711" s="3" t="s">
        <v>3056</v>
      </c>
      <c r="B2711" s="3" t="s">
        <v>1145</v>
      </c>
      <c r="C2711" s="84">
        <f>IF(COUNTIF(Table8[Tag Number], A2711), 1, 0)</f>
        <v>0</v>
      </c>
      <c r="D2711" s="85">
        <f>IF(COUNTIF(Table9[Tag Number], A2711), 1, 0)</f>
        <v>0</v>
      </c>
      <c r="E2711" s="86">
        <f>IF(COUNTIF(Table10[Tag Number], A2711), 1, 0)</f>
        <v>0</v>
      </c>
      <c r="F2711" s="86">
        <f>IF(COUNTIF(Table11[Tag Number], A2711), 1, 0)</f>
        <v>0</v>
      </c>
      <c r="G2711" s="87">
        <f t="shared" si="87"/>
        <v>0</v>
      </c>
      <c r="H2711" s="88" t="str" cm="1">
        <f t="array" ref="H2711">_xlfn.IFS(OR(_xlfn.XLOOKUP(A2711,Table9[Tag Number],Table9[Status],"-",0)="Dead",
        _xlfn.XLOOKUP(A2711,Table10[Tag Number],Table10[Status],"-",0)="Dead",
        _xlfn.XLOOKUP(A2711,Table11[Tag Number],Table11[Status],"-",0)="Dead",
        _xlfn.XLOOKUP(A2711,Table8[Tag Number],Table8[Status],"-",0)="Dead"),"Dead",
     OR(_xlfn.XLOOKUP(A2711,Table11[Tag Number],Table11[Status],"-",0)="Alive",
        _xlfn.XLOOKUP(A2711,Table10[Tag Number],Table10[Status],"-",0)="Alive",
        _xlfn.XLOOKUP(A2711,Table9[Tag Number],Table9[Status],"-",0)="Alive",
        _xlfn.XLOOKUP(A2711,Table8[Tag Number],Table8[Status],"-",0)="Alive"),"Alive",
     OR(_xlfn.XLOOKUP(A2711,Table9[Tag Number],Table9[Status],"-",0)="-",
        _xlfn.XLOOKUP(A2711,Table10[Tag Number],Table10[Status],"-",0)="-",
        _xlfn.XLOOKUP(A2711,Table11[Tag Number],Table11[Status],"-",0)="-",
        _xlfn.XLOOKUP(A2711,Table8[Tag Number],Table8[Status],"-",0)="-"),
   "-")</f>
        <v>-</v>
      </c>
      <c r="I2711" s="88" t="str">
        <f>IF((_xlfn.XLOOKUP(B2711,[2]Sheet1!$A$2:$A$198,[2]Sheet1!$B$2:$B$198,"-",0)="Glade"),"Out","No")</f>
        <v>No</v>
      </c>
      <c r="J2711" s="94"/>
      <c r="K2711" s="95"/>
      <c r="L2711" s="95"/>
      <c r="M2711" s="95"/>
      <c r="N2711" s="96"/>
      <c r="O2711" s="89"/>
      <c r="R2711" t="b">
        <f t="shared" si="86"/>
        <v>0</v>
      </c>
    </row>
    <row r="2712" spans="1:18" ht="15" thickBot="1" x14ac:dyDescent="0.35">
      <c r="A2712" s="2" t="s">
        <v>3057</v>
      </c>
      <c r="B2712" s="2" t="s">
        <v>1145</v>
      </c>
      <c r="C2712" s="84">
        <f>IF(COUNTIF(Table8[Tag Number], A2712), 1, 0)</f>
        <v>0</v>
      </c>
      <c r="D2712" s="85">
        <f>IF(COUNTIF(Table9[Tag Number], A2712), 1, 0)</f>
        <v>0</v>
      </c>
      <c r="E2712" s="86">
        <f>IF(COUNTIF(Table10[Tag Number], A2712), 1, 0)</f>
        <v>0</v>
      </c>
      <c r="F2712" s="86">
        <f>IF(COUNTIF(Table11[Tag Number], A2712), 1, 0)</f>
        <v>0</v>
      </c>
      <c r="G2712" s="87">
        <f t="shared" si="87"/>
        <v>0</v>
      </c>
      <c r="H2712" s="88" t="str" cm="1">
        <f t="array" ref="H2712">_xlfn.IFS(OR(_xlfn.XLOOKUP(A2712,Table9[Tag Number],Table9[Status],"-",0)="Dead",
        _xlfn.XLOOKUP(A2712,Table10[Tag Number],Table10[Status],"-",0)="Dead",
        _xlfn.XLOOKUP(A2712,Table11[Tag Number],Table11[Status],"-",0)="Dead",
        _xlfn.XLOOKUP(A2712,Table8[Tag Number],Table8[Status],"-",0)="Dead"),"Dead",
     OR(_xlfn.XLOOKUP(A2712,Table11[Tag Number],Table11[Status],"-",0)="Alive",
        _xlfn.XLOOKUP(A2712,Table10[Tag Number],Table10[Status],"-",0)="Alive",
        _xlfn.XLOOKUP(A2712,Table9[Tag Number],Table9[Status],"-",0)="Alive",
        _xlfn.XLOOKUP(A2712,Table8[Tag Number],Table8[Status],"-",0)="Alive"),"Alive",
     OR(_xlfn.XLOOKUP(A2712,Table9[Tag Number],Table9[Status],"-",0)="-",
        _xlfn.XLOOKUP(A2712,Table10[Tag Number],Table10[Status],"-",0)="-",
        _xlfn.XLOOKUP(A2712,Table11[Tag Number],Table11[Status],"-",0)="-",
        _xlfn.XLOOKUP(A2712,Table8[Tag Number],Table8[Status],"-",0)="-"),
   "-")</f>
        <v>-</v>
      </c>
      <c r="I2712" s="88" t="str">
        <f>IF((_xlfn.XLOOKUP(B2712,[2]Sheet1!$A$2:$A$198,[2]Sheet1!$B$2:$B$198,"-",0)="Glade"),"Out","No")</f>
        <v>No</v>
      </c>
      <c r="J2712" s="94"/>
      <c r="K2712" s="95"/>
      <c r="L2712" s="95"/>
      <c r="M2712" s="95"/>
      <c r="N2712" s="96"/>
      <c r="O2712" s="89"/>
      <c r="R2712" t="b">
        <f t="shared" si="86"/>
        <v>0</v>
      </c>
    </row>
    <row r="2713" spans="1:18" ht="15" thickBot="1" x14ac:dyDescent="0.35">
      <c r="A2713" s="3" t="s">
        <v>3058</v>
      </c>
      <c r="B2713" s="3" t="s">
        <v>1145</v>
      </c>
      <c r="C2713" s="84">
        <f>IF(COUNTIF(Table8[Tag Number], A2713), 1, 0)</f>
        <v>0</v>
      </c>
      <c r="D2713" s="85">
        <f>IF(COUNTIF(Table9[Tag Number], A2713), 1, 0)</f>
        <v>0</v>
      </c>
      <c r="E2713" s="86">
        <f>IF(COUNTIF(Table10[Tag Number], A2713), 1, 0)</f>
        <v>0</v>
      </c>
      <c r="F2713" s="86">
        <f>IF(COUNTIF(Table11[Tag Number], A2713), 1, 0)</f>
        <v>0</v>
      </c>
      <c r="G2713" s="87">
        <f t="shared" si="87"/>
        <v>0</v>
      </c>
      <c r="H2713" s="88" t="str" cm="1">
        <f t="array" ref="H2713">_xlfn.IFS(OR(_xlfn.XLOOKUP(A2713,Table9[Tag Number],Table9[Status],"-",0)="Dead",
        _xlfn.XLOOKUP(A2713,Table10[Tag Number],Table10[Status],"-",0)="Dead",
        _xlfn.XLOOKUP(A2713,Table11[Tag Number],Table11[Status],"-",0)="Dead",
        _xlfn.XLOOKUP(A2713,Table8[Tag Number],Table8[Status],"-",0)="Dead"),"Dead",
     OR(_xlfn.XLOOKUP(A2713,Table11[Tag Number],Table11[Status],"-",0)="Alive",
        _xlfn.XLOOKUP(A2713,Table10[Tag Number],Table10[Status],"-",0)="Alive",
        _xlfn.XLOOKUP(A2713,Table9[Tag Number],Table9[Status],"-",0)="Alive",
        _xlfn.XLOOKUP(A2713,Table8[Tag Number],Table8[Status],"-",0)="Alive"),"Alive",
     OR(_xlfn.XLOOKUP(A2713,Table9[Tag Number],Table9[Status],"-",0)="-",
        _xlfn.XLOOKUP(A2713,Table10[Tag Number],Table10[Status],"-",0)="-",
        _xlfn.XLOOKUP(A2713,Table11[Tag Number],Table11[Status],"-",0)="-",
        _xlfn.XLOOKUP(A2713,Table8[Tag Number],Table8[Status],"-",0)="-"),
   "-")</f>
        <v>-</v>
      </c>
      <c r="I2713" s="88" t="str">
        <f>IF((_xlfn.XLOOKUP(B2713,[2]Sheet1!$A$2:$A$198,[2]Sheet1!$B$2:$B$198,"-",0)="Glade"),"Out","No")</f>
        <v>No</v>
      </c>
      <c r="J2713" s="94"/>
      <c r="K2713" s="95"/>
      <c r="L2713" s="95"/>
      <c r="M2713" s="95"/>
      <c r="N2713" s="96"/>
      <c r="O2713" s="89"/>
      <c r="R2713" t="b">
        <f t="shared" si="86"/>
        <v>0</v>
      </c>
    </row>
    <row r="2714" spans="1:18" ht="15" thickBot="1" x14ac:dyDescent="0.35">
      <c r="A2714" s="2" t="s">
        <v>3059</v>
      </c>
      <c r="B2714" s="2" t="s">
        <v>1145</v>
      </c>
      <c r="C2714" s="84">
        <f>IF(COUNTIF(Table8[Tag Number], A2714), 1, 0)</f>
        <v>0</v>
      </c>
      <c r="D2714" s="85">
        <f>IF(COUNTIF(Table9[Tag Number], A2714), 1, 0)</f>
        <v>0</v>
      </c>
      <c r="E2714" s="86">
        <f>IF(COUNTIF(Table10[Tag Number], A2714), 1, 0)</f>
        <v>0</v>
      </c>
      <c r="F2714" s="86">
        <f>IF(COUNTIF(Table11[Tag Number], A2714), 1, 0)</f>
        <v>0</v>
      </c>
      <c r="G2714" s="87">
        <f t="shared" si="87"/>
        <v>0</v>
      </c>
      <c r="H2714" s="88" t="str" cm="1">
        <f t="array" ref="H2714">_xlfn.IFS(OR(_xlfn.XLOOKUP(A2714,Table9[Tag Number],Table9[Status],"-",0)="Dead",
        _xlfn.XLOOKUP(A2714,Table10[Tag Number],Table10[Status],"-",0)="Dead",
        _xlfn.XLOOKUP(A2714,Table11[Tag Number],Table11[Status],"-",0)="Dead",
        _xlfn.XLOOKUP(A2714,Table8[Tag Number],Table8[Status],"-",0)="Dead"),"Dead",
     OR(_xlfn.XLOOKUP(A2714,Table11[Tag Number],Table11[Status],"-",0)="Alive",
        _xlfn.XLOOKUP(A2714,Table10[Tag Number],Table10[Status],"-",0)="Alive",
        _xlfn.XLOOKUP(A2714,Table9[Tag Number],Table9[Status],"-",0)="Alive",
        _xlfn.XLOOKUP(A2714,Table8[Tag Number],Table8[Status],"-",0)="Alive"),"Alive",
     OR(_xlfn.XLOOKUP(A2714,Table9[Tag Number],Table9[Status],"-",0)="-",
        _xlfn.XLOOKUP(A2714,Table10[Tag Number],Table10[Status],"-",0)="-",
        _xlfn.XLOOKUP(A2714,Table11[Tag Number],Table11[Status],"-",0)="-",
        _xlfn.XLOOKUP(A2714,Table8[Tag Number],Table8[Status],"-",0)="-"),
   "-")</f>
        <v>-</v>
      </c>
      <c r="I2714" s="88" t="str">
        <f>IF((_xlfn.XLOOKUP(B2714,[2]Sheet1!$A$2:$A$198,[2]Sheet1!$B$2:$B$198,"-",0)="Glade"),"Out","No")</f>
        <v>No</v>
      </c>
      <c r="J2714" s="94"/>
      <c r="K2714" s="95"/>
      <c r="L2714" s="95"/>
      <c r="M2714" s="95"/>
      <c r="N2714" s="96"/>
      <c r="O2714" s="89"/>
      <c r="R2714" t="b">
        <f t="shared" si="86"/>
        <v>0</v>
      </c>
    </row>
    <row r="2715" spans="1:18" ht="15" thickBot="1" x14ac:dyDescent="0.35">
      <c r="A2715" s="3" t="s">
        <v>3060</v>
      </c>
      <c r="B2715" s="3" t="s">
        <v>1145</v>
      </c>
      <c r="C2715" s="84">
        <f>IF(COUNTIF(Table8[Tag Number], A2715), 1, 0)</f>
        <v>0</v>
      </c>
      <c r="D2715" s="85">
        <f>IF(COUNTIF(Table9[Tag Number], A2715), 1, 0)</f>
        <v>0</v>
      </c>
      <c r="E2715" s="86">
        <f>IF(COUNTIF(Table10[Tag Number], A2715), 1, 0)</f>
        <v>0</v>
      </c>
      <c r="F2715" s="86">
        <f>IF(COUNTIF(Table11[Tag Number], A2715), 1, 0)</f>
        <v>0</v>
      </c>
      <c r="G2715" s="87">
        <f t="shared" si="87"/>
        <v>0</v>
      </c>
      <c r="H2715" s="88" t="str" cm="1">
        <f t="array" ref="H2715">_xlfn.IFS(OR(_xlfn.XLOOKUP(A2715,Table9[Tag Number],Table9[Status],"-",0)="Dead",
        _xlfn.XLOOKUP(A2715,Table10[Tag Number],Table10[Status],"-",0)="Dead",
        _xlfn.XLOOKUP(A2715,Table11[Tag Number],Table11[Status],"-",0)="Dead",
        _xlfn.XLOOKUP(A2715,Table8[Tag Number],Table8[Status],"-",0)="Dead"),"Dead",
     OR(_xlfn.XLOOKUP(A2715,Table11[Tag Number],Table11[Status],"-",0)="Alive",
        _xlfn.XLOOKUP(A2715,Table10[Tag Number],Table10[Status],"-",0)="Alive",
        _xlfn.XLOOKUP(A2715,Table9[Tag Number],Table9[Status],"-",0)="Alive",
        _xlfn.XLOOKUP(A2715,Table8[Tag Number],Table8[Status],"-",0)="Alive"),"Alive",
     OR(_xlfn.XLOOKUP(A2715,Table9[Tag Number],Table9[Status],"-",0)="-",
        _xlfn.XLOOKUP(A2715,Table10[Tag Number],Table10[Status],"-",0)="-",
        _xlfn.XLOOKUP(A2715,Table11[Tag Number],Table11[Status],"-",0)="-",
        _xlfn.XLOOKUP(A2715,Table8[Tag Number],Table8[Status],"-",0)="-"),
   "-")</f>
        <v>-</v>
      </c>
      <c r="I2715" s="88" t="str">
        <f>IF((_xlfn.XLOOKUP(B2715,[2]Sheet1!$A$2:$A$198,[2]Sheet1!$B$2:$B$198,"-",0)="Glade"),"Out","No")</f>
        <v>No</v>
      </c>
      <c r="J2715" s="94"/>
      <c r="K2715" s="95"/>
      <c r="L2715" s="95"/>
      <c r="M2715" s="95"/>
      <c r="N2715" s="96"/>
      <c r="O2715" s="89"/>
      <c r="R2715" t="b">
        <f t="shared" si="86"/>
        <v>0</v>
      </c>
    </row>
    <row r="2716" spans="1:18" ht="15" thickBot="1" x14ac:dyDescent="0.35">
      <c r="A2716" s="2" t="s">
        <v>3061</v>
      </c>
      <c r="B2716" s="2" t="s">
        <v>1145</v>
      </c>
      <c r="C2716" s="84">
        <f>IF(COUNTIF(Table8[Tag Number], A2716), 1, 0)</f>
        <v>0</v>
      </c>
      <c r="D2716" s="85">
        <f>IF(COUNTIF(Table9[Tag Number], A2716), 1, 0)</f>
        <v>0</v>
      </c>
      <c r="E2716" s="86">
        <f>IF(COUNTIF(Table10[Tag Number], A2716), 1, 0)</f>
        <v>0</v>
      </c>
      <c r="F2716" s="86">
        <f>IF(COUNTIF(Table11[Tag Number], A2716), 1, 0)</f>
        <v>0</v>
      </c>
      <c r="G2716" s="87">
        <f t="shared" si="87"/>
        <v>0</v>
      </c>
      <c r="H2716" s="88" t="str" cm="1">
        <f t="array" ref="H2716">_xlfn.IFS(OR(_xlfn.XLOOKUP(A2716,Table9[Tag Number],Table9[Status],"-",0)="Dead",
        _xlfn.XLOOKUP(A2716,Table10[Tag Number],Table10[Status],"-",0)="Dead",
        _xlfn.XLOOKUP(A2716,Table11[Tag Number],Table11[Status],"-",0)="Dead",
        _xlfn.XLOOKUP(A2716,Table8[Tag Number],Table8[Status],"-",0)="Dead"),"Dead",
     OR(_xlfn.XLOOKUP(A2716,Table11[Tag Number],Table11[Status],"-",0)="Alive",
        _xlfn.XLOOKUP(A2716,Table10[Tag Number],Table10[Status],"-",0)="Alive",
        _xlfn.XLOOKUP(A2716,Table9[Tag Number],Table9[Status],"-",0)="Alive",
        _xlfn.XLOOKUP(A2716,Table8[Tag Number],Table8[Status],"-",0)="Alive"),"Alive",
     OR(_xlfn.XLOOKUP(A2716,Table9[Tag Number],Table9[Status],"-",0)="-",
        _xlfn.XLOOKUP(A2716,Table10[Tag Number],Table10[Status],"-",0)="-",
        _xlfn.XLOOKUP(A2716,Table11[Tag Number],Table11[Status],"-",0)="-",
        _xlfn.XLOOKUP(A2716,Table8[Tag Number],Table8[Status],"-",0)="-"),
   "-")</f>
        <v>-</v>
      </c>
      <c r="I2716" s="88" t="str">
        <f>IF((_xlfn.XLOOKUP(B2716,[2]Sheet1!$A$2:$A$198,[2]Sheet1!$B$2:$B$198,"-",0)="Glade"),"Out","No")</f>
        <v>No</v>
      </c>
      <c r="J2716" s="94"/>
      <c r="K2716" s="95"/>
      <c r="L2716" s="95"/>
      <c r="M2716" s="95"/>
      <c r="N2716" s="96"/>
      <c r="O2716" s="89"/>
      <c r="R2716" t="b">
        <f t="shared" si="86"/>
        <v>0</v>
      </c>
    </row>
    <row r="2717" spans="1:18" ht="15" thickBot="1" x14ac:dyDescent="0.35">
      <c r="A2717" s="3" t="s">
        <v>3062</v>
      </c>
      <c r="B2717" s="3" t="s">
        <v>1145</v>
      </c>
      <c r="C2717" s="84">
        <f>IF(COUNTIF(Table8[Tag Number], A2717), 1, 0)</f>
        <v>0</v>
      </c>
      <c r="D2717" s="85">
        <f>IF(COUNTIF(Table9[Tag Number], A2717), 1, 0)</f>
        <v>0</v>
      </c>
      <c r="E2717" s="86">
        <f>IF(COUNTIF(Table10[Tag Number], A2717), 1, 0)</f>
        <v>0</v>
      </c>
      <c r="F2717" s="86">
        <f>IF(COUNTIF(Table11[Tag Number], A2717), 1, 0)</f>
        <v>0</v>
      </c>
      <c r="G2717" s="87">
        <f t="shared" si="87"/>
        <v>0</v>
      </c>
      <c r="H2717" s="88" t="str" cm="1">
        <f t="array" ref="H2717">_xlfn.IFS(OR(_xlfn.XLOOKUP(A2717,Table9[Tag Number],Table9[Status],"-",0)="Dead",
        _xlfn.XLOOKUP(A2717,Table10[Tag Number],Table10[Status],"-",0)="Dead",
        _xlfn.XLOOKUP(A2717,Table11[Tag Number],Table11[Status],"-",0)="Dead",
        _xlfn.XLOOKUP(A2717,Table8[Tag Number],Table8[Status],"-",0)="Dead"),"Dead",
     OR(_xlfn.XLOOKUP(A2717,Table11[Tag Number],Table11[Status],"-",0)="Alive",
        _xlfn.XLOOKUP(A2717,Table10[Tag Number],Table10[Status],"-",0)="Alive",
        _xlfn.XLOOKUP(A2717,Table9[Tag Number],Table9[Status],"-",0)="Alive",
        _xlfn.XLOOKUP(A2717,Table8[Tag Number],Table8[Status],"-",0)="Alive"),"Alive",
     OR(_xlfn.XLOOKUP(A2717,Table9[Tag Number],Table9[Status],"-",0)="-",
        _xlfn.XLOOKUP(A2717,Table10[Tag Number],Table10[Status],"-",0)="-",
        _xlfn.XLOOKUP(A2717,Table11[Tag Number],Table11[Status],"-",0)="-",
        _xlfn.XLOOKUP(A2717,Table8[Tag Number],Table8[Status],"-",0)="-"),
   "-")</f>
        <v>-</v>
      </c>
      <c r="I2717" s="88" t="str">
        <f>IF((_xlfn.XLOOKUP(B2717,[2]Sheet1!$A$2:$A$198,[2]Sheet1!$B$2:$B$198,"-",0)="Glade"),"Out","No")</f>
        <v>No</v>
      </c>
      <c r="J2717" s="94"/>
      <c r="K2717" s="95"/>
      <c r="L2717" s="95"/>
      <c r="M2717" s="95"/>
      <c r="N2717" s="96"/>
      <c r="O2717" s="89"/>
      <c r="R2717" t="b">
        <f t="shared" si="86"/>
        <v>0</v>
      </c>
    </row>
    <row r="2718" spans="1:18" ht="15" thickBot="1" x14ac:dyDescent="0.35">
      <c r="A2718" s="2" t="s">
        <v>3063</v>
      </c>
      <c r="B2718" s="2" t="s">
        <v>1145</v>
      </c>
      <c r="C2718" s="84">
        <f>IF(COUNTIF(Table8[Tag Number], A2718), 1, 0)</f>
        <v>0</v>
      </c>
      <c r="D2718" s="85">
        <f>IF(COUNTIF(Table9[Tag Number], A2718), 1, 0)</f>
        <v>0</v>
      </c>
      <c r="E2718" s="86">
        <f>IF(COUNTIF(Table10[Tag Number], A2718), 1, 0)</f>
        <v>0</v>
      </c>
      <c r="F2718" s="86">
        <f>IF(COUNTIF(Table11[Tag Number], A2718), 1, 0)</f>
        <v>0</v>
      </c>
      <c r="G2718" s="87">
        <f t="shared" si="87"/>
        <v>0</v>
      </c>
      <c r="H2718" s="88" t="str" cm="1">
        <f t="array" ref="H2718">_xlfn.IFS(OR(_xlfn.XLOOKUP(A2718,Table9[Tag Number],Table9[Status],"-",0)="Dead",
        _xlfn.XLOOKUP(A2718,Table10[Tag Number],Table10[Status],"-",0)="Dead",
        _xlfn.XLOOKUP(A2718,Table11[Tag Number],Table11[Status],"-",0)="Dead",
        _xlfn.XLOOKUP(A2718,Table8[Tag Number],Table8[Status],"-",0)="Dead"),"Dead",
     OR(_xlfn.XLOOKUP(A2718,Table11[Tag Number],Table11[Status],"-",0)="Alive",
        _xlfn.XLOOKUP(A2718,Table10[Tag Number],Table10[Status],"-",0)="Alive",
        _xlfn.XLOOKUP(A2718,Table9[Tag Number],Table9[Status],"-",0)="Alive",
        _xlfn.XLOOKUP(A2718,Table8[Tag Number],Table8[Status],"-",0)="Alive"),"Alive",
     OR(_xlfn.XLOOKUP(A2718,Table9[Tag Number],Table9[Status],"-",0)="-",
        _xlfn.XLOOKUP(A2718,Table10[Tag Number],Table10[Status],"-",0)="-",
        _xlfn.XLOOKUP(A2718,Table11[Tag Number],Table11[Status],"-",0)="-",
        _xlfn.XLOOKUP(A2718,Table8[Tag Number],Table8[Status],"-",0)="-"),
   "-")</f>
        <v>-</v>
      </c>
      <c r="I2718" s="88" t="str">
        <f>IF((_xlfn.XLOOKUP(B2718,[2]Sheet1!$A$2:$A$198,[2]Sheet1!$B$2:$B$198,"-",0)="Glade"),"Out","No")</f>
        <v>No</v>
      </c>
      <c r="J2718" s="94"/>
      <c r="K2718" s="95"/>
      <c r="L2718" s="95"/>
      <c r="M2718" s="95"/>
      <c r="N2718" s="96"/>
      <c r="O2718" s="89"/>
      <c r="R2718" t="b">
        <f t="shared" si="86"/>
        <v>0</v>
      </c>
    </row>
    <row r="2719" spans="1:18" ht="15" thickBot="1" x14ac:dyDescent="0.35">
      <c r="A2719" s="3" t="s">
        <v>3064</v>
      </c>
      <c r="B2719" s="3" t="s">
        <v>1145</v>
      </c>
      <c r="C2719" s="84">
        <f>IF(COUNTIF(Table8[Tag Number], A2719), 1, 0)</f>
        <v>0</v>
      </c>
      <c r="D2719" s="85">
        <f>IF(COUNTIF(Table9[Tag Number], A2719), 1, 0)</f>
        <v>0</v>
      </c>
      <c r="E2719" s="86">
        <f>IF(COUNTIF(Table10[Tag Number], A2719), 1, 0)</f>
        <v>0</v>
      </c>
      <c r="F2719" s="86">
        <f>IF(COUNTIF(Table11[Tag Number], A2719), 1, 0)</f>
        <v>0</v>
      </c>
      <c r="G2719" s="87">
        <f t="shared" si="87"/>
        <v>0</v>
      </c>
      <c r="H2719" s="88" t="str" cm="1">
        <f t="array" ref="H2719">_xlfn.IFS(OR(_xlfn.XLOOKUP(A2719,Table9[Tag Number],Table9[Status],"-",0)="Dead",
        _xlfn.XLOOKUP(A2719,Table10[Tag Number],Table10[Status],"-",0)="Dead",
        _xlfn.XLOOKUP(A2719,Table11[Tag Number],Table11[Status],"-",0)="Dead",
        _xlfn.XLOOKUP(A2719,Table8[Tag Number],Table8[Status],"-",0)="Dead"),"Dead",
     OR(_xlfn.XLOOKUP(A2719,Table11[Tag Number],Table11[Status],"-",0)="Alive",
        _xlfn.XLOOKUP(A2719,Table10[Tag Number],Table10[Status],"-",0)="Alive",
        _xlfn.XLOOKUP(A2719,Table9[Tag Number],Table9[Status],"-",0)="Alive",
        _xlfn.XLOOKUP(A2719,Table8[Tag Number],Table8[Status],"-",0)="Alive"),"Alive",
     OR(_xlfn.XLOOKUP(A2719,Table9[Tag Number],Table9[Status],"-",0)="-",
        _xlfn.XLOOKUP(A2719,Table10[Tag Number],Table10[Status],"-",0)="-",
        _xlfn.XLOOKUP(A2719,Table11[Tag Number],Table11[Status],"-",0)="-",
        _xlfn.XLOOKUP(A2719,Table8[Tag Number],Table8[Status],"-",0)="-"),
   "-")</f>
        <v>-</v>
      </c>
      <c r="I2719" s="88" t="str">
        <f>IF((_xlfn.XLOOKUP(B2719,[2]Sheet1!$A$2:$A$198,[2]Sheet1!$B$2:$B$198,"-",0)="Glade"),"Out","No")</f>
        <v>No</v>
      </c>
      <c r="J2719" s="94"/>
      <c r="K2719" s="95"/>
      <c r="L2719" s="95"/>
      <c r="M2719" s="95"/>
      <c r="N2719" s="96"/>
      <c r="O2719" s="89"/>
      <c r="R2719" t="b">
        <f t="shared" si="86"/>
        <v>0</v>
      </c>
    </row>
    <row r="2720" spans="1:18" ht="15" thickBot="1" x14ac:dyDescent="0.35">
      <c r="A2720" s="2" t="s">
        <v>3065</v>
      </c>
      <c r="B2720" s="2" t="s">
        <v>1145</v>
      </c>
      <c r="C2720" s="84">
        <f>IF(COUNTIF(Table8[Tag Number], A2720), 1, 0)</f>
        <v>0</v>
      </c>
      <c r="D2720" s="85">
        <f>IF(COUNTIF(Table9[Tag Number], A2720), 1, 0)</f>
        <v>0</v>
      </c>
      <c r="E2720" s="86">
        <f>IF(COUNTIF(Table10[Tag Number], A2720), 1, 0)</f>
        <v>0</v>
      </c>
      <c r="F2720" s="86">
        <f>IF(COUNTIF(Table11[Tag Number], A2720), 1, 0)</f>
        <v>0</v>
      </c>
      <c r="G2720" s="87">
        <f t="shared" si="87"/>
        <v>0</v>
      </c>
      <c r="H2720" s="88" t="str" cm="1">
        <f t="array" ref="H2720">_xlfn.IFS(OR(_xlfn.XLOOKUP(A2720,Table9[Tag Number],Table9[Status],"-",0)="Dead",
        _xlfn.XLOOKUP(A2720,Table10[Tag Number],Table10[Status],"-",0)="Dead",
        _xlfn.XLOOKUP(A2720,Table11[Tag Number],Table11[Status],"-",0)="Dead",
        _xlfn.XLOOKUP(A2720,Table8[Tag Number],Table8[Status],"-",0)="Dead"),"Dead",
     OR(_xlfn.XLOOKUP(A2720,Table11[Tag Number],Table11[Status],"-",0)="Alive",
        _xlfn.XLOOKUP(A2720,Table10[Tag Number],Table10[Status],"-",0)="Alive",
        _xlfn.XLOOKUP(A2720,Table9[Tag Number],Table9[Status],"-",0)="Alive",
        _xlfn.XLOOKUP(A2720,Table8[Tag Number],Table8[Status],"-",0)="Alive"),"Alive",
     OR(_xlfn.XLOOKUP(A2720,Table9[Tag Number],Table9[Status],"-",0)="-",
        _xlfn.XLOOKUP(A2720,Table10[Tag Number],Table10[Status],"-",0)="-",
        _xlfn.XLOOKUP(A2720,Table11[Tag Number],Table11[Status],"-",0)="-",
        _xlfn.XLOOKUP(A2720,Table8[Tag Number],Table8[Status],"-",0)="-"),
   "-")</f>
        <v>-</v>
      </c>
      <c r="I2720" s="88" t="str">
        <f>IF((_xlfn.XLOOKUP(B2720,[2]Sheet1!$A$2:$A$198,[2]Sheet1!$B$2:$B$198,"-",0)="Glade"),"Out","No")</f>
        <v>No</v>
      </c>
      <c r="J2720" s="94"/>
      <c r="K2720" s="95"/>
      <c r="L2720" s="95"/>
      <c r="M2720" s="95"/>
      <c r="N2720" s="96"/>
      <c r="O2720" s="89"/>
      <c r="R2720" t="b">
        <f t="shared" si="86"/>
        <v>0</v>
      </c>
    </row>
    <row r="2721" spans="1:18" ht="15" thickBot="1" x14ac:dyDescent="0.35">
      <c r="A2721" s="3" t="s">
        <v>3066</v>
      </c>
      <c r="B2721" s="3" t="s">
        <v>1145</v>
      </c>
      <c r="C2721" s="84">
        <f>IF(COUNTIF(Table8[Tag Number], A2721), 1, 0)</f>
        <v>0</v>
      </c>
      <c r="D2721" s="85">
        <f>IF(COUNTIF(Table9[Tag Number], A2721), 1, 0)</f>
        <v>0</v>
      </c>
      <c r="E2721" s="86">
        <f>IF(COUNTIF(Table10[Tag Number], A2721), 1, 0)</f>
        <v>0</v>
      </c>
      <c r="F2721" s="86">
        <f>IF(COUNTIF(Table11[Tag Number], A2721), 1, 0)</f>
        <v>0</v>
      </c>
      <c r="G2721" s="87">
        <f t="shared" si="87"/>
        <v>0</v>
      </c>
      <c r="H2721" s="88" t="str" cm="1">
        <f t="array" ref="H2721">_xlfn.IFS(OR(_xlfn.XLOOKUP(A2721,Table9[Tag Number],Table9[Status],"-",0)="Dead",
        _xlfn.XLOOKUP(A2721,Table10[Tag Number],Table10[Status],"-",0)="Dead",
        _xlfn.XLOOKUP(A2721,Table11[Tag Number],Table11[Status],"-",0)="Dead",
        _xlfn.XLOOKUP(A2721,Table8[Tag Number],Table8[Status],"-",0)="Dead"),"Dead",
     OR(_xlfn.XLOOKUP(A2721,Table11[Tag Number],Table11[Status],"-",0)="Alive",
        _xlfn.XLOOKUP(A2721,Table10[Tag Number],Table10[Status],"-",0)="Alive",
        _xlfn.XLOOKUP(A2721,Table9[Tag Number],Table9[Status],"-",0)="Alive",
        _xlfn.XLOOKUP(A2721,Table8[Tag Number],Table8[Status],"-",0)="Alive"),"Alive",
     OR(_xlfn.XLOOKUP(A2721,Table9[Tag Number],Table9[Status],"-",0)="-",
        _xlfn.XLOOKUP(A2721,Table10[Tag Number],Table10[Status],"-",0)="-",
        _xlfn.XLOOKUP(A2721,Table11[Tag Number],Table11[Status],"-",0)="-",
        _xlfn.XLOOKUP(A2721,Table8[Tag Number],Table8[Status],"-",0)="-"),
   "-")</f>
        <v>-</v>
      </c>
      <c r="I2721" s="88" t="str">
        <f>IF((_xlfn.XLOOKUP(B2721,[2]Sheet1!$A$2:$A$198,[2]Sheet1!$B$2:$B$198,"-",0)="Glade"),"Out","No")</f>
        <v>No</v>
      </c>
      <c r="J2721" s="94"/>
      <c r="K2721" s="95"/>
      <c r="L2721" s="95"/>
      <c r="M2721" s="95"/>
      <c r="N2721" s="96"/>
      <c r="O2721" s="89"/>
      <c r="R2721" t="b">
        <f t="shared" si="86"/>
        <v>0</v>
      </c>
    </row>
    <row r="2722" spans="1:18" ht="15" thickBot="1" x14ac:dyDescent="0.35">
      <c r="A2722" s="2" t="s">
        <v>3067</v>
      </c>
      <c r="B2722" s="2" t="s">
        <v>1145</v>
      </c>
      <c r="C2722" s="84">
        <f>IF(COUNTIF(Table8[Tag Number], A2722), 1, 0)</f>
        <v>0</v>
      </c>
      <c r="D2722" s="85">
        <f>IF(COUNTIF(Table9[Tag Number], A2722), 1, 0)</f>
        <v>0</v>
      </c>
      <c r="E2722" s="86">
        <f>IF(COUNTIF(Table10[Tag Number], A2722), 1, 0)</f>
        <v>0</v>
      </c>
      <c r="F2722" s="86">
        <f>IF(COUNTIF(Table11[Tag Number], A2722), 1, 0)</f>
        <v>0</v>
      </c>
      <c r="G2722" s="87">
        <f t="shared" si="87"/>
        <v>0</v>
      </c>
      <c r="H2722" s="88" t="str" cm="1">
        <f t="array" ref="H2722">_xlfn.IFS(OR(_xlfn.XLOOKUP(A2722,Table9[Tag Number],Table9[Status],"-",0)="Dead",
        _xlfn.XLOOKUP(A2722,Table10[Tag Number],Table10[Status],"-",0)="Dead",
        _xlfn.XLOOKUP(A2722,Table11[Tag Number],Table11[Status],"-",0)="Dead",
        _xlfn.XLOOKUP(A2722,Table8[Tag Number],Table8[Status],"-",0)="Dead"),"Dead",
     OR(_xlfn.XLOOKUP(A2722,Table11[Tag Number],Table11[Status],"-",0)="Alive",
        _xlfn.XLOOKUP(A2722,Table10[Tag Number],Table10[Status],"-",0)="Alive",
        _xlfn.XLOOKUP(A2722,Table9[Tag Number],Table9[Status],"-",0)="Alive",
        _xlfn.XLOOKUP(A2722,Table8[Tag Number],Table8[Status],"-",0)="Alive"),"Alive",
     OR(_xlfn.XLOOKUP(A2722,Table9[Tag Number],Table9[Status],"-",0)="-",
        _xlfn.XLOOKUP(A2722,Table10[Tag Number],Table10[Status],"-",0)="-",
        _xlfn.XLOOKUP(A2722,Table11[Tag Number],Table11[Status],"-",0)="-",
        _xlfn.XLOOKUP(A2722,Table8[Tag Number],Table8[Status],"-",0)="-"),
   "-")</f>
        <v>-</v>
      </c>
      <c r="I2722" s="88" t="str">
        <f>IF((_xlfn.XLOOKUP(B2722,[2]Sheet1!$A$2:$A$198,[2]Sheet1!$B$2:$B$198,"-",0)="Glade"),"Out","No")</f>
        <v>No</v>
      </c>
      <c r="J2722" s="94"/>
      <c r="K2722" s="95"/>
      <c r="L2722" s="95"/>
      <c r="M2722" s="95"/>
      <c r="N2722" s="96"/>
      <c r="O2722" s="89"/>
      <c r="R2722" t="b">
        <f t="shared" si="86"/>
        <v>0</v>
      </c>
    </row>
    <row r="2723" spans="1:18" ht="15" thickBot="1" x14ac:dyDescent="0.35">
      <c r="A2723" s="3" t="s">
        <v>3068</v>
      </c>
      <c r="B2723" s="3" t="s">
        <v>1145</v>
      </c>
      <c r="C2723" s="84">
        <f>IF(COUNTIF(Table8[Tag Number], A2723), 1, 0)</f>
        <v>0</v>
      </c>
      <c r="D2723" s="85">
        <f>IF(COUNTIF(Table9[Tag Number], A2723), 1, 0)</f>
        <v>0</v>
      </c>
      <c r="E2723" s="86">
        <f>IF(COUNTIF(Table10[Tag Number], A2723), 1, 0)</f>
        <v>0</v>
      </c>
      <c r="F2723" s="86">
        <f>IF(COUNTIF(Table11[Tag Number], A2723), 1, 0)</f>
        <v>0</v>
      </c>
      <c r="G2723" s="87">
        <f t="shared" si="87"/>
        <v>0</v>
      </c>
      <c r="H2723" s="88" t="str" cm="1">
        <f t="array" ref="H2723">_xlfn.IFS(OR(_xlfn.XLOOKUP(A2723,Table9[Tag Number],Table9[Status],"-",0)="Dead",
        _xlfn.XLOOKUP(A2723,Table10[Tag Number],Table10[Status],"-",0)="Dead",
        _xlfn.XLOOKUP(A2723,Table11[Tag Number],Table11[Status],"-",0)="Dead",
        _xlfn.XLOOKUP(A2723,Table8[Tag Number],Table8[Status],"-",0)="Dead"),"Dead",
     OR(_xlfn.XLOOKUP(A2723,Table11[Tag Number],Table11[Status],"-",0)="Alive",
        _xlfn.XLOOKUP(A2723,Table10[Tag Number],Table10[Status],"-",0)="Alive",
        _xlfn.XLOOKUP(A2723,Table9[Tag Number],Table9[Status],"-",0)="Alive",
        _xlfn.XLOOKUP(A2723,Table8[Tag Number],Table8[Status],"-",0)="Alive"),"Alive",
     OR(_xlfn.XLOOKUP(A2723,Table9[Tag Number],Table9[Status],"-",0)="-",
        _xlfn.XLOOKUP(A2723,Table10[Tag Number],Table10[Status],"-",0)="-",
        _xlfn.XLOOKUP(A2723,Table11[Tag Number],Table11[Status],"-",0)="-",
        _xlfn.XLOOKUP(A2723,Table8[Tag Number],Table8[Status],"-",0)="-"),
   "-")</f>
        <v>-</v>
      </c>
      <c r="I2723" s="88" t="str">
        <f>IF((_xlfn.XLOOKUP(B2723,[2]Sheet1!$A$2:$A$198,[2]Sheet1!$B$2:$B$198,"-",0)="Glade"),"Out","No")</f>
        <v>No</v>
      </c>
      <c r="J2723" s="94"/>
      <c r="K2723" s="95"/>
      <c r="L2723" s="95"/>
      <c r="M2723" s="95"/>
      <c r="N2723" s="96"/>
      <c r="O2723" s="89"/>
      <c r="R2723" t="b">
        <f t="shared" si="86"/>
        <v>0</v>
      </c>
    </row>
    <row r="2724" spans="1:18" ht="15" thickBot="1" x14ac:dyDescent="0.35">
      <c r="A2724" s="2" t="s">
        <v>3069</v>
      </c>
      <c r="B2724" s="2" t="s">
        <v>1145</v>
      </c>
      <c r="C2724" s="84">
        <f>IF(COUNTIF(Table8[Tag Number], A2724), 1, 0)</f>
        <v>0</v>
      </c>
      <c r="D2724" s="85">
        <f>IF(COUNTIF(Table9[Tag Number], A2724), 1, 0)</f>
        <v>0</v>
      </c>
      <c r="E2724" s="86">
        <f>IF(COUNTIF(Table10[Tag Number], A2724), 1, 0)</f>
        <v>0</v>
      </c>
      <c r="F2724" s="86">
        <f>IF(COUNTIF(Table11[Tag Number], A2724), 1, 0)</f>
        <v>0</v>
      </c>
      <c r="G2724" s="87">
        <f t="shared" si="87"/>
        <v>0</v>
      </c>
      <c r="H2724" s="88" t="str" cm="1">
        <f t="array" ref="H2724">_xlfn.IFS(OR(_xlfn.XLOOKUP(A2724,Table9[Tag Number],Table9[Status],"-",0)="Dead",
        _xlfn.XLOOKUP(A2724,Table10[Tag Number],Table10[Status],"-",0)="Dead",
        _xlfn.XLOOKUP(A2724,Table11[Tag Number],Table11[Status],"-",0)="Dead",
        _xlfn.XLOOKUP(A2724,Table8[Tag Number],Table8[Status],"-",0)="Dead"),"Dead",
     OR(_xlfn.XLOOKUP(A2724,Table11[Tag Number],Table11[Status],"-",0)="Alive",
        _xlfn.XLOOKUP(A2724,Table10[Tag Number],Table10[Status],"-",0)="Alive",
        _xlfn.XLOOKUP(A2724,Table9[Tag Number],Table9[Status],"-",0)="Alive",
        _xlfn.XLOOKUP(A2724,Table8[Tag Number],Table8[Status],"-",0)="Alive"),"Alive",
     OR(_xlfn.XLOOKUP(A2724,Table9[Tag Number],Table9[Status],"-",0)="-",
        _xlfn.XLOOKUP(A2724,Table10[Tag Number],Table10[Status],"-",0)="-",
        _xlfn.XLOOKUP(A2724,Table11[Tag Number],Table11[Status],"-",0)="-",
        _xlfn.XLOOKUP(A2724,Table8[Tag Number],Table8[Status],"-",0)="-"),
   "-")</f>
        <v>-</v>
      </c>
      <c r="I2724" s="88" t="str">
        <f>IF((_xlfn.XLOOKUP(B2724,[2]Sheet1!$A$2:$A$198,[2]Sheet1!$B$2:$B$198,"-",0)="Glade"),"Out","No")</f>
        <v>No</v>
      </c>
      <c r="J2724" s="94"/>
      <c r="K2724" s="95"/>
      <c r="L2724" s="95"/>
      <c r="M2724" s="95"/>
      <c r="N2724" s="96"/>
      <c r="O2724" s="89"/>
      <c r="R2724" t="b">
        <f t="shared" si="86"/>
        <v>0</v>
      </c>
    </row>
    <row r="2725" spans="1:18" ht="15" thickBot="1" x14ac:dyDescent="0.35">
      <c r="A2725" s="3" t="s">
        <v>3070</v>
      </c>
      <c r="B2725" s="3" t="s">
        <v>1145</v>
      </c>
      <c r="C2725" s="84">
        <f>IF(COUNTIF(Table8[Tag Number], A2725), 1, 0)</f>
        <v>0</v>
      </c>
      <c r="D2725" s="85">
        <f>IF(COUNTIF(Table9[Tag Number], A2725), 1, 0)</f>
        <v>0</v>
      </c>
      <c r="E2725" s="86">
        <f>IF(COUNTIF(Table10[Tag Number], A2725), 1, 0)</f>
        <v>0</v>
      </c>
      <c r="F2725" s="86">
        <f>IF(COUNTIF(Table11[Tag Number], A2725), 1, 0)</f>
        <v>0</v>
      </c>
      <c r="G2725" s="87">
        <f t="shared" si="87"/>
        <v>0</v>
      </c>
      <c r="H2725" s="88" t="str" cm="1">
        <f t="array" ref="H2725">_xlfn.IFS(OR(_xlfn.XLOOKUP(A2725,Table9[Tag Number],Table9[Status],"-",0)="Dead",
        _xlfn.XLOOKUP(A2725,Table10[Tag Number],Table10[Status],"-",0)="Dead",
        _xlfn.XLOOKUP(A2725,Table11[Tag Number],Table11[Status],"-",0)="Dead",
        _xlfn.XLOOKUP(A2725,Table8[Tag Number],Table8[Status],"-",0)="Dead"),"Dead",
     OR(_xlfn.XLOOKUP(A2725,Table11[Tag Number],Table11[Status],"-",0)="Alive",
        _xlfn.XLOOKUP(A2725,Table10[Tag Number],Table10[Status],"-",0)="Alive",
        _xlfn.XLOOKUP(A2725,Table9[Tag Number],Table9[Status],"-",0)="Alive",
        _xlfn.XLOOKUP(A2725,Table8[Tag Number],Table8[Status],"-",0)="Alive"),"Alive",
     OR(_xlfn.XLOOKUP(A2725,Table9[Tag Number],Table9[Status],"-",0)="-",
        _xlfn.XLOOKUP(A2725,Table10[Tag Number],Table10[Status],"-",0)="-",
        _xlfn.XLOOKUP(A2725,Table11[Tag Number],Table11[Status],"-",0)="-",
        _xlfn.XLOOKUP(A2725,Table8[Tag Number],Table8[Status],"-",0)="-"),
   "-")</f>
        <v>-</v>
      </c>
      <c r="I2725" s="88" t="str">
        <f>IF((_xlfn.XLOOKUP(B2725,[2]Sheet1!$A$2:$A$198,[2]Sheet1!$B$2:$B$198,"-",0)="Glade"),"Out","No")</f>
        <v>No</v>
      </c>
      <c r="J2725" s="94"/>
      <c r="K2725" s="95"/>
      <c r="L2725" s="95"/>
      <c r="M2725" s="95"/>
      <c r="N2725" s="96"/>
      <c r="O2725" s="89"/>
      <c r="R2725" t="b">
        <f t="shared" si="86"/>
        <v>0</v>
      </c>
    </row>
    <row r="2726" spans="1:18" ht="15" thickBot="1" x14ac:dyDescent="0.35">
      <c r="A2726" s="2" t="s">
        <v>221</v>
      </c>
      <c r="B2726" s="2" t="s">
        <v>1145</v>
      </c>
      <c r="C2726" s="84">
        <f>IF(COUNTIF(Table8[Tag Number], A2726), 1, 0)</f>
        <v>0</v>
      </c>
      <c r="D2726" s="85">
        <f>IF(COUNTIF(Table9[Tag Number], A2726), 1, 0)</f>
        <v>0</v>
      </c>
      <c r="E2726" s="86">
        <f>IF(COUNTIF(Table10[Tag Number], A2726), 1, 0)</f>
        <v>0</v>
      </c>
      <c r="F2726" s="86">
        <f>IF(COUNTIF(Table11[Tag Number], A2726), 1, 0)</f>
        <v>0</v>
      </c>
      <c r="G2726" s="87">
        <f t="shared" si="87"/>
        <v>0</v>
      </c>
      <c r="H2726" s="88" t="str" cm="1">
        <f t="array" ref="H2726">_xlfn.IFS(OR(_xlfn.XLOOKUP(A2726,Table9[Tag Number],Table9[Status],"-",0)="Dead",
        _xlfn.XLOOKUP(A2726,Table10[Tag Number],Table10[Status],"-",0)="Dead",
        _xlfn.XLOOKUP(A2726,Table11[Tag Number],Table11[Status],"-",0)="Dead",
        _xlfn.XLOOKUP(A2726,Table8[Tag Number],Table8[Status],"-",0)="Dead"),"Dead",
     OR(_xlfn.XLOOKUP(A2726,Table11[Tag Number],Table11[Status],"-",0)="Alive",
        _xlfn.XLOOKUP(A2726,Table10[Tag Number],Table10[Status],"-",0)="Alive",
        _xlfn.XLOOKUP(A2726,Table9[Tag Number],Table9[Status],"-",0)="Alive",
        _xlfn.XLOOKUP(A2726,Table8[Tag Number],Table8[Status],"-",0)="Alive"),"Alive",
     OR(_xlfn.XLOOKUP(A2726,Table9[Tag Number],Table9[Status],"-",0)="-",
        _xlfn.XLOOKUP(A2726,Table10[Tag Number],Table10[Status],"-",0)="-",
        _xlfn.XLOOKUP(A2726,Table11[Tag Number],Table11[Status],"-",0)="-",
        _xlfn.XLOOKUP(A2726,Table8[Tag Number],Table8[Status],"-",0)="-"),
   "-")</f>
        <v>-</v>
      </c>
      <c r="I2726" s="88" t="str">
        <f>IF((_xlfn.XLOOKUP(B2726,[2]Sheet1!$A$2:$A$198,[2]Sheet1!$B$2:$B$198,"-",0)="Glade"),"Out","No")</f>
        <v>No</v>
      </c>
      <c r="J2726" s="94"/>
      <c r="K2726" s="95"/>
      <c r="L2726" s="95"/>
      <c r="M2726" s="95"/>
      <c r="N2726" s="96"/>
      <c r="O2726" s="89"/>
      <c r="R2726" t="b">
        <f t="shared" si="86"/>
        <v>0</v>
      </c>
    </row>
    <row r="2727" spans="1:18" ht="15" thickBot="1" x14ac:dyDescent="0.35">
      <c r="A2727" s="3" t="s">
        <v>3071</v>
      </c>
      <c r="B2727" s="3" t="s">
        <v>1145</v>
      </c>
      <c r="C2727" s="84">
        <f>IF(COUNTIF(Table8[Tag Number], A2727), 1, 0)</f>
        <v>0</v>
      </c>
      <c r="D2727" s="85">
        <f>IF(COUNTIF(Table9[Tag Number], A2727), 1, 0)</f>
        <v>0</v>
      </c>
      <c r="E2727" s="86">
        <f>IF(COUNTIF(Table10[Tag Number], A2727), 1, 0)</f>
        <v>0</v>
      </c>
      <c r="F2727" s="86">
        <f>IF(COUNTIF(Table11[Tag Number], A2727), 1, 0)</f>
        <v>0</v>
      </c>
      <c r="G2727" s="87">
        <f t="shared" si="87"/>
        <v>0</v>
      </c>
      <c r="H2727" s="88" t="str" cm="1">
        <f t="array" ref="H2727">_xlfn.IFS(OR(_xlfn.XLOOKUP(A2727,Table9[Tag Number],Table9[Status],"-",0)="Dead",
        _xlfn.XLOOKUP(A2727,Table10[Tag Number],Table10[Status],"-",0)="Dead",
        _xlfn.XLOOKUP(A2727,Table11[Tag Number],Table11[Status],"-",0)="Dead",
        _xlfn.XLOOKUP(A2727,Table8[Tag Number],Table8[Status],"-",0)="Dead"),"Dead",
     OR(_xlfn.XLOOKUP(A2727,Table11[Tag Number],Table11[Status],"-",0)="Alive",
        _xlfn.XLOOKUP(A2727,Table10[Tag Number],Table10[Status],"-",0)="Alive",
        _xlfn.XLOOKUP(A2727,Table9[Tag Number],Table9[Status],"-",0)="Alive",
        _xlfn.XLOOKUP(A2727,Table8[Tag Number],Table8[Status],"-",0)="Alive"),"Alive",
     OR(_xlfn.XLOOKUP(A2727,Table9[Tag Number],Table9[Status],"-",0)="-",
        _xlfn.XLOOKUP(A2727,Table10[Tag Number],Table10[Status],"-",0)="-",
        _xlfn.XLOOKUP(A2727,Table11[Tag Number],Table11[Status],"-",0)="-",
        _xlfn.XLOOKUP(A2727,Table8[Tag Number],Table8[Status],"-",0)="-"),
   "-")</f>
        <v>-</v>
      </c>
      <c r="I2727" s="88" t="str">
        <f>IF((_xlfn.XLOOKUP(B2727,[2]Sheet1!$A$2:$A$198,[2]Sheet1!$B$2:$B$198,"-",0)="Glade"),"Out","No")</f>
        <v>No</v>
      </c>
      <c r="J2727" s="94"/>
      <c r="K2727" s="95"/>
      <c r="L2727" s="95"/>
      <c r="M2727" s="95"/>
      <c r="N2727" s="96"/>
      <c r="O2727" s="89"/>
      <c r="R2727" t="b">
        <f t="shared" si="86"/>
        <v>0</v>
      </c>
    </row>
    <row r="2728" spans="1:18" ht="15" thickBot="1" x14ac:dyDescent="0.35">
      <c r="A2728" s="2" t="s">
        <v>3072</v>
      </c>
      <c r="B2728" s="2" t="s">
        <v>1145</v>
      </c>
      <c r="C2728" s="84">
        <f>IF(COUNTIF(Table8[Tag Number], A2728), 1, 0)</f>
        <v>0</v>
      </c>
      <c r="D2728" s="85">
        <f>IF(COUNTIF(Table9[Tag Number], A2728), 1, 0)</f>
        <v>0</v>
      </c>
      <c r="E2728" s="86">
        <f>IF(COUNTIF(Table10[Tag Number], A2728), 1, 0)</f>
        <v>0</v>
      </c>
      <c r="F2728" s="86">
        <f>IF(COUNTIF(Table11[Tag Number], A2728), 1, 0)</f>
        <v>0</v>
      </c>
      <c r="G2728" s="87">
        <f t="shared" si="87"/>
        <v>0</v>
      </c>
      <c r="H2728" s="88" t="str" cm="1">
        <f t="array" ref="H2728">_xlfn.IFS(OR(_xlfn.XLOOKUP(A2728,Table9[Tag Number],Table9[Status],"-",0)="Dead",
        _xlfn.XLOOKUP(A2728,Table10[Tag Number],Table10[Status],"-",0)="Dead",
        _xlfn.XLOOKUP(A2728,Table11[Tag Number],Table11[Status],"-",0)="Dead",
        _xlfn.XLOOKUP(A2728,Table8[Tag Number],Table8[Status],"-",0)="Dead"),"Dead",
     OR(_xlfn.XLOOKUP(A2728,Table11[Tag Number],Table11[Status],"-",0)="Alive",
        _xlfn.XLOOKUP(A2728,Table10[Tag Number],Table10[Status],"-",0)="Alive",
        _xlfn.XLOOKUP(A2728,Table9[Tag Number],Table9[Status],"-",0)="Alive",
        _xlfn.XLOOKUP(A2728,Table8[Tag Number],Table8[Status],"-",0)="Alive"),"Alive",
     OR(_xlfn.XLOOKUP(A2728,Table9[Tag Number],Table9[Status],"-",0)="-",
        _xlfn.XLOOKUP(A2728,Table10[Tag Number],Table10[Status],"-",0)="-",
        _xlfn.XLOOKUP(A2728,Table11[Tag Number],Table11[Status],"-",0)="-",
        _xlfn.XLOOKUP(A2728,Table8[Tag Number],Table8[Status],"-",0)="-"),
   "-")</f>
        <v>-</v>
      </c>
      <c r="I2728" s="88" t="str">
        <f>IF((_xlfn.XLOOKUP(B2728,[2]Sheet1!$A$2:$A$198,[2]Sheet1!$B$2:$B$198,"-",0)="Glade"),"Out","No")</f>
        <v>No</v>
      </c>
      <c r="J2728" s="94"/>
      <c r="K2728" s="95"/>
      <c r="L2728" s="95"/>
      <c r="M2728" s="95"/>
      <c r="N2728" s="96"/>
      <c r="O2728" s="89"/>
      <c r="R2728" t="b">
        <f t="shared" si="86"/>
        <v>0</v>
      </c>
    </row>
    <row r="2729" spans="1:18" ht="15" thickBot="1" x14ac:dyDescent="0.35">
      <c r="A2729" s="3" t="s">
        <v>92</v>
      </c>
      <c r="B2729" s="3" t="s">
        <v>1145</v>
      </c>
      <c r="C2729" s="84">
        <f>IF(COUNTIF(Table8[Tag Number], A2729), 1, 0)</f>
        <v>0</v>
      </c>
      <c r="D2729" s="85">
        <f>IF(COUNTIF(Table9[Tag Number], A2729), 1, 0)</f>
        <v>0</v>
      </c>
      <c r="E2729" s="86">
        <f>IF(COUNTIF(Table10[Tag Number], A2729), 1, 0)</f>
        <v>0</v>
      </c>
      <c r="F2729" s="86">
        <f>IF(COUNTIF(Table11[Tag Number], A2729), 1, 0)</f>
        <v>0</v>
      </c>
      <c r="G2729" s="87">
        <f t="shared" si="87"/>
        <v>0</v>
      </c>
      <c r="H2729" s="88" t="str" cm="1">
        <f t="array" ref="H2729">_xlfn.IFS(OR(_xlfn.XLOOKUP(A2729,Table9[Tag Number],Table9[Status],"-",0)="Dead",
        _xlfn.XLOOKUP(A2729,Table10[Tag Number],Table10[Status],"-",0)="Dead",
        _xlfn.XLOOKUP(A2729,Table11[Tag Number],Table11[Status],"-",0)="Dead",
        _xlfn.XLOOKUP(A2729,Table8[Tag Number],Table8[Status],"-",0)="Dead"),"Dead",
     OR(_xlfn.XLOOKUP(A2729,Table11[Tag Number],Table11[Status],"-",0)="Alive",
        _xlfn.XLOOKUP(A2729,Table10[Tag Number],Table10[Status],"-",0)="Alive",
        _xlfn.XLOOKUP(A2729,Table9[Tag Number],Table9[Status],"-",0)="Alive",
        _xlfn.XLOOKUP(A2729,Table8[Tag Number],Table8[Status],"-",0)="Alive"),"Alive",
     OR(_xlfn.XLOOKUP(A2729,Table9[Tag Number],Table9[Status],"-",0)="-",
        _xlfn.XLOOKUP(A2729,Table10[Tag Number],Table10[Status],"-",0)="-",
        _xlfn.XLOOKUP(A2729,Table11[Tag Number],Table11[Status],"-",0)="-",
        _xlfn.XLOOKUP(A2729,Table8[Tag Number],Table8[Status],"-",0)="-"),
   "-")</f>
        <v>-</v>
      </c>
      <c r="I2729" s="88" t="str">
        <f>IF((_xlfn.XLOOKUP(B2729,[2]Sheet1!$A$2:$A$198,[2]Sheet1!$B$2:$B$198,"-",0)="Glade"),"Out","No")</f>
        <v>No</v>
      </c>
      <c r="J2729" s="94"/>
      <c r="K2729" s="95"/>
      <c r="L2729" s="95"/>
      <c r="M2729" s="95"/>
      <c r="N2729" s="96"/>
      <c r="O2729" s="89"/>
      <c r="R2729" t="b">
        <f t="shared" si="86"/>
        <v>0</v>
      </c>
    </row>
    <row r="2730" spans="1:18" ht="15" thickBot="1" x14ac:dyDescent="0.35">
      <c r="A2730" s="2" t="s">
        <v>3073</v>
      </c>
      <c r="B2730" s="2" t="s">
        <v>1145</v>
      </c>
      <c r="C2730" s="84">
        <f>IF(COUNTIF(Table8[Tag Number], A2730), 1, 0)</f>
        <v>0</v>
      </c>
      <c r="D2730" s="85">
        <f>IF(COUNTIF(Table9[Tag Number], A2730), 1, 0)</f>
        <v>0</v>
      </c>
      <c r="E2730" s="86">
        <f>IF(COUNTIF(Table10[Tag Number], A2730), 1, 0)</f>
        <v>0</v>
      </c>
      <c r="F2730" s="86">
        <f>IF(COUNTIF(Table11[Tag Number], A2730), 1, 0)</f>
        <v>0</v>
      </c>
      <c r="G2730" s="87">
        <f t="shared" si="87"/>
        <v>0</v>
      </c>
      <c r="H2730" s="88" t="str" cm="1">
        <f t="array" ref="H2730">_xlfn.IFS(OR(_xlfn.XLOOKUP(A2730,Table9[Tag Number],Table9[Status],"-",0)="Dead",
        _xlfn.XLOOKUP(A2730,Table10[Tag Number],Table10[Status],"-",0)="Dead",
        _xlfn.XLOOKUP(A2730,Table11[Tag Number],Table11[Status],"-",0)="Dead",
        _xlfn.XLOOKUP(A2730,Table8[Tag Number],Table8[Status],"-",0)="Dead"),"Dead",
     OR(_xlfn.XLOOKUP(A2730,Table11[Tag Number],Table11[Status],"-",0)="Alive",
        _xlfn.XLOOKUP(A2730,Table10[Tag Number],Table10[Status],"-",0)="Alive",
        _xlfn.XLOOKUP(A2730,Table9[Tag Number],Table9[Status],"-",0)="Alive",
        _xlfn.XLOOKUP(A2730,Table8[Tag Number],Table8[Status],"-",0)="Alive"),"Alive",
     OR(_xlfn.XLOOKUP(A2730,Table9[Tag Number],Table9[Status],"-",0)="-",
        _xlfn.XLOOKUP(A2730,Table10[Tag Number],Table10[Status],"-",0)="-",
        _xlfn.XLOOKUP(A2730,Table11[Tag Number],Table11[Status],"-",0)="-",
        _xlfn.XLOOKUP(A2730,Table8[Tag Number],Table8[Status],"-",0)="-"),
   "-")</f>
        <v>-</v>
      </c>
      <c r="I2730" s="88" t="str">
        <f>IF((_xlfn.XLOOKUP(B2730,[2]Sheet1!$A$2:$A$198,[2]Sheet1!$B$2:$B$198,"-",0)="Glade"),"Out","No")</f>
        <v>No</v>
      </c>
      <c r="J2730" s="94"/>
      <c r="K2730" s="95"/>
      <c r="L2730" s="95"/>
      <c r="M2730" s="95"/>
      <c r="N2730" s="96"/>
      <c r="O2730" s="89"/>
      <c r="R2730" t="b">
        <f t="shared" si="86"/>
        <v>0</v>
      </c>
    </row>
    <row r="2731" spans="1:18" ht="15" thickBot="1" x14ac:dyDescent="0.35">
      <c r="A2731" s="3" t="s">
        <v>3074</v>
      </c>
      <c r="B2731" s="3" t="s">
        <v>1145</v>
      </c>
      <c r="C2731" s="84">
        <f>IF(COUNTIF(Table8[Tag Number], A2731), 1, 0)</f>
        <v>0</v>
      </c>
      <c r="D2731" s="85">
        <f>IF(COUNTIF(Table9[Tag Number], A2731), 1, 0)</f>
        <v>0</v>
      </c>
      <c r="E2731" s="86">
        <f>IF(COUNTIF(Table10[Tag Number], A2731), 1, 0)</f>
        <v>0</v>
      </c>
      <c r="F2731" s="86">
        <f>IF(COUNTIF(Table11[Tag Number], A2731), 1, 0)</f>
        <v>0</v>
      </c>
      <c r="G2731" s="87">
        <f t="shared" si="87"/>
        <v>0</v>
      </c>
      <c r="H2731" s="88" t="str" cm="1">
        <f t="array" ref="H2731">_xlfn.IFS(OR(_xlfn.XLOOKUP(A2731,Table9[Tag Number],Table9[Status],"-",0)="Dead",
        _xlfn.XLOOKUP(A2731,Table10[Tag Number],Table10[Status],"-",0)="Dead",
        _xlfn.XLOOKUP(A2731,Table11[Tag Number],Table11[Status],"-",0)="Dead",
        _xlfn.XLOOKUP(A2731,Table8[Tag Number],Table8[Status],"-",0)="Dead"),"Dead",
     OR(_xlfn.XLOOKUP(A2731,Table11[Tag Number],Table11[Status],"-",0)="Alive",
        _xlfn.XLOOKUP(A2731,Table10[Tag Number],Table10[Status],"-",0)="Alive",
        _xlfn.XLOOKUP(A2731,Table9[Tag Number],Table9[Status],"-",0)="Alive",
        _xlfn.XLOOKUP(A2731,Table8[Tag Number],Table8[Status],"-",0)="Alive"),"Alive",
     OR(_xlfn.XLOOKUP(A2731,Table9[Tag Number],Table9[Status],"-",0)="-",
        _xlfn.XLOOKUP(A2731,Table10[Tag Number],Table10[Status],"-",0)="-",
        _xlfn.XLOOKUP(A2731,Table11[Tag Number],Table11[Status],"-",0)="-",
        _xlfn.XLOOKUP(A2731,Table8[Tag Number],Table8[Status],"-",0)="-"),
   "-")</f>
        <v>-</v>
      </c>
      <c r="I2731" s="88" t="str">
        <f>IF((_xlfn.XLOOKUP(B2731,[2]Sheet1!$A$2:$A$198,[2]Sheet1!$B$2:$B$198,"-",0)="Glade"),"Out","No")</f>
        <v>No</v>
      </c>
      <c r="J2731" s="94"/>
      <c r="K2731" s="95"/>
      <c r="L2731" s="95"/>
      <c r="M2731" s="95"/>
      <c r="N2731" s="96"/>
      <c r="O2731" s="89"/>
      <c r="R2731" t="b">
        <f t="shared" si="86"/>
        <v>0</v>
      </c>
    </row>
    <row r="2732" spans="1:18" ht="15" thickBot="1" x14ac:dyDescent="0.35">
      <c r="A2732" s="2" t="s">
        <v>3075</v>
      </c>
      <c r="B2732" s="2" t="s">
        <v>1145</v>
      </c>
      <c r="C2732" s="84">
        <f>IF(COUNTIF(Table8[Tag Number], A2732), 1, 0)</f>
        <v>0</v>
      </c>
      <c r="D2732" s="85">
        <f>IF(COUNTIF(Table9[Tag Number], A2732), 1, 0)</f>
        <v>0</v>
      </c>
      <c r="E2732" s="86">
        <f>IF(COUNTIF(Table10[Tag Number], A2732), 1, 0)</f>
        <v>0</v>
      </c>
      <c r="F2732" s="86">
        <f>IF(COUNTIF(Table11[Tag Number], A2732), 1, 0)</f>
        <v>0</v>
      </c>
      <c r="G2732" s="87">
        <f t="shared" si="87"/>
        <v>0</v>
      </c>
      <c r="H2732" s="88" t="str" cm="1">
        <f t="array" ref="H2732">_xlfn.IFS(OR(_xlfn.XLOOKUP(A2732,Table9[Tag Number],Table9[Status],"-",0)="Dead",
        _xlfn.XLOOKUP(A2732,Table10[Tag Number],Table10[Status],"-",0)="Dead",
        _xlfn.XLOOKUP(A2732,Table11[Tag Number],Table11[Status],"-",0)="Dead",
        _xlfn.XLOOKUP(A2732,Table8[Tag Number],Table8[Status],"-",0)="Dead"),"Dead",
     OR(_xlfn.XLOOKUP(A2732,Table11[Tag Number],Table11[Status],"-",0)="Alive",
        _xlfn.XLOOKUP(A2732,Table10[Tag Number],Table10[Status],"-",0)="Alive",
        _xlfn.XLOOKUP(A2732,Table9[Tag Number],Table9[Status],"-",0)="Alive",
        _xlfn.XLOOKUP(A2732,Table8[Tag Number],Table8[Status],"-",0)="Alive"),"Alive",
     OR(_xlfn.XLOOKUP(A2732,Table9[Tag Number],Table9[Status],"-",0)="-",
        _xlfn.XLOOKUP(A2732,Table10[Tag Number],Table10[Status],"-",0)="-",
        _xlfn.XLOOKUP(A2732,Table11[Tag Number],Table11[Status],"-",0)="-",
        _xlfn.XLOOKUP(A2732,Table8[Tag Number],Table8[Status],"-",0)="-"),
   "-")</f>
        <v>-</v>
      </c>
      <c r="I2732" s="88" t="str">
        <f>IF((_xlfn.XLOOKUP(B2732,[2]Sheet1!$A$2:$A$198,[2]Sheet1!$B$2:$B$198,"-",0)="Glade"),"Out","No")</f>
        <v>No</v>
      </c>
      <c r="J2732" s="94"/>
      <c r="K2732" s="95"/>
      <c r="L2732" s="95"/>
      <c r="M2732" s="95"/>
      <c r="N2732" s="96"/>
      <c r="O2732" s="89"/>
      <c r="R2732" t="b">
        <f t="shared" si="86"/>
        <v>0</v>
      </c>
    </row>
    <row r="2733" spans="1:18" ht="15" thickBot="1" x14ac:dyDescent="0.35">
      <c r="A2733" s="3" t="s">
        <v>3076</v>
      </c>
      <c r="B2733" s="3" t="s">
        <v>1145</v>
      </c>
      <c r="C2733" s="84">
        <f>IF(COUNTIF(Table8[Tag Number], A2733), 1, 0)</f>
        <v>0</v>
      </c>
      <c r="D2733" s="85">
        <f>IF(COUNTIF(Table9[Tag Number], A2733), 1, 0)</f>
        <v>0</v>
      </c>
      <c r="E2733" s="86">
        <f>IF(COUNTIF(Table10[Tag Number], A2733), 1, 0)</f>
        <v>0</v>
      </c>
      <c r="F2733" s="86">
        <f>IF(COUNTIF(Table11[Tag Number], A2733), 1, 0)</f>
        <v>0</v>
      </c>
      <c r="G2733" s="87">
        <f t="shared" si="87"/>
        <v>0</v>
      </c>
      <c r="H2733" s="88" t="str" cm="1">
        <f t="array" ref="H2733">_xlfn.IFS(OR(_xlfn.XLOOKUP(A2733,Table9[Tag Number],Table9[Status],"-",0)="Dead",
        _xlfn.XLOOKUP(A2733,Table10[Tag Number],Table10[Status],"-",0)="Dead",
        _xlfn.XLOOKUP(A2733,Table11[Tag Number],Table11[Status],"-",0)="Dead",
        _xlfn.XLOOKUP(A2733,Table8[Tag Number],Table8[Status],"-",0)="Dead"),"Dead",
     OR(_xlfn.XLOOKUP(A2733,Table11[Tag Number],Table11[Status],"-",0)="Alive",
        _xlfn.XLOOKUP(A2733,Table10[Tag Number],Table10[Status],"-",0)="Alive",
        _xlfn.XLOOKUP(A2733,Table9[Tag Number],Table9[Status],"-",0)="Alive",
        _xlfn.XLOOKUP(A2733,Table8[Tag Number],Table8[Status],"-",0)="Alive"),"Alive",
     OR(_xlfn.XLOOKUP(A2733,Table9[Tag Number],Table9[Status],"-",0)="-",
        _xlfn.XLOOKUP(A2733,Table10[Tag Number],Table10[Status],"-",0)="-",
        _xlfn.XLOOKUP(A2733,Table11[Tag Number],Table11[Status],"-",0)="-",
        _xlfn.XLOOKUP(A2733,Table8[Tag Number],Table8[Status],"-",0)="-"),
   "-")</f>
        <v>-</v>
      </c>
      <c r="I2733" s="88" t="str">
        <f>IF((_xlfn.XLOOKUP(B2733,[2]Sheet1!$A$2:$A$198,[2]Sheet1!$B$2:$B$198,"-",0)="Glade"),"Out","No")</f>
        <v>No</v>
      </c>
      <c r="J2733" s="94"/>
      <c r="K2733" s="95"/>
      <c r="L2733" s="95"/>
      <c r="M2733" s="95"/>
      <c r="N2733" s="96"/>
      <c r="O2733" s="89"/>
      <c r="R2733" t="b">
        <f t="shared" si="86"/>
        <v>0</v>
      </c>
    </row>
    <row r="2734" spans="1:18" ht="15" thickBot="1" x14ac:dyDescent="0.35">
      <c r="A2734" s="2" t="s">
        <v>3077</v>
      </c>
      <c r="B2734" s="2" t="s">
        <v>1145</v>
      </c>
      <c r="C2734" s="84">
        <f>IF(COUNTIF(Table8[Tag Number], A2734), 1, 0)</f>
        <v>0</v>
      </c>
      <c r="D2734" s="85">
        <f>IF(COUNTIF(Table9[Tag Number], A2734), 1, 0)</f>
        <v>0</v>
      </c>
      <c r="E2734" s="86">
        <f>IF(COUNTIF(Table10[Tag Number], A2734), 1, 0)</f>
        <v>0</v>
      </c>
      <c r="F2734" s="86">
        <f>IF(COUNTIF(Table11[Tag Number], A2734), 1, 0)</f>
        <v>0</v>
      </c>
      <c r="G2734" s="87">
        <f t="shared" si="87"/>
        <v>0</v>
      </c>
      <c r="H2734" s="88" t="str" cm="1">
        <f t="array" ref="H2734">_xlfn.IFS(OR(_xlfn.XLOOKUP(A2734,Table9[Tag Number],Table9[Status],"-",0)="Dead",
        _xlfn.XLOOKUP(A2734,Table10[Tag Number],Table10[Status],"-",0)="Dead",
        _xlfn.XLOOKUP(A2734,Table11[Tag Number],Table11[Status],"-",0)="Dead",
        _xlfn.XLOOKUP(A2734,Table8[Tag Number],Table8[Status],"-",0)="Dead"),"Dead",
     OR(_xlfn.XLOOKUP(A2734,Table11[Tag Number],Table11[Status],"-",0)="Alive",
        _xlfn.XLOOKUP(A2734,Table10[Tag Number],Table10[Status],"-",0)="Alive",
        _xlfn.XLOOKUP(A2734,Table9[Tag Number],Table9[Status],"-",0)="Alive",
        _xlfn.XLOOKUP(A2734,Table8[Tag Number],Table8[Status],"-",0)="Alive"),"Alive",
     OR(_xlfn.XLOOKUP(A2734,Table9[Tag Number],Table9[Status],"-",0)="-",
        _xlfn.XLOOKUP(A2734,Table10[Tag Number],Table10[Status],"-",0)="-",
        _xlfn.XLOOKUP(A2734,Table11[Tag Number],Table11[Status],"-",0)="-",
        _xlfn.XLOOKUP(A2734,Table8[Tag Number],Table8[Status],"-",0)="-"),
   "-")</f>
        <v>-</v>
      </c>
      <c r="I2734" s="88" t="str">
        <f>IF((_xlfn.XLOOKUP(B2734,[2]Sheet1!$A$2:$A$198,[2]Sheet1!$B$2:$B$198,"-",0)="Glade"),"Out","No")</f>
        <v>No</v>
      </c>
      <c r="J2734" s="94"/>
      <c r="K2734" s="95"/>
      <c r="L2734" s="95"/>
      <c r="M2734" s="95"/>
      <c r="N2734" s="96"/>
      <c r="O2734" s="89"/>
      <c r="R2734" t="b">
        <f t="shared" si="86"/>
        <v>0</v>
      </c>
    </row>
    <row r="2735" spans="1:18" ht="15" thickBot="1" x14ac:dyDescent="0.35">
      <c r="A2735" s="3" t="s">
        <v>3078</v>
      </c>
      <c r="B2735" s="3" t="s">
        <v>1145</v>
      </c>
      <c r="C2735" s="84">
        <f>IF(COUNTIF(Table8[Tag Number], A2735), 1, 0)</f>
        <v>0</v>
      </c>
      <c r="D2735" s="85">
        <f>IF(COUNTIF(Table9[Tag Number], A2735), 1, 0)</f>
        <v>0</v>
      </c>
      <c r="E2735" s="86">
        <f>IF(COUNTIF(Table10[Tag Number], A2735), 1, 0)</f>
        <v>0</v>
      </c>
      <c r="F2735" s="86">
        <f>IF(COUNTIF(Table11[Tag Number], A2735), 1, 0)</f>
        <v>0</v>
      </c>
      <c r="G2735" s="87">
        <f t="shared" si="87"/>
        <v>0</v>
      </c>
      <c r="H2735" s="88" t="str" cm="1">
        <f t="array" ref="H2735">_xlfn.IFS(OR(_xlfn.XLOOKUP(A2735,Table9[Tag Number],Table9[Status],"-",0)="Dead",
        _xlfn.XLOOKUP(A2735,Table10[Tag Number],Table10[Status],"-",0)="Dead",
        _xlfn.XLOOKUP(A2735,Table11[Tag Number],Table11[Status],"-",0)="Dead",
        _xlfn.XLOOKUP(A2735,Table8[Tag Number],Table8[Status],"-",0)="Dead"),"Dead",
     OR(_xlfn.XLOOKUP(A2735,Table11[Tag Number],Table11[Status],"-",0)="Alive",
        _xlfn.XLOOKUP(A2735,Table10[Tag Number],Table10[Status],"-",0)="Alive",
        _xlfn.XLOOKUP(A2735,Table9[Tag Number],Table9[Status],"-",0)="Alive",
        _xlfn.XLOOKUP(A2735,Table8[Tag Number],Table8[Status],"-",0)="Alive"),"Alive",
     OR(_xlfn.XLOOKUP(A2735,Table9[Tag Number],Table9[Status],"-",0)="-",
        _xlfn.XLOOKUP(A2735,Table10[Tag Number],Table10[Status],"-",0)="-",
        _xlfn.XLOOKUP(A2735,Table11[Tag Number],Table11[Status],"-",0)="-",
        _xlfn.XLOOKUP(A2735,Table8[Tag Number],Table8[Status],"-",0)="-"),
   "-")</f>
        <v>-</v>
      </c>
      <c r="I2735" s="88" t="str">
        <f>IF((_xlfn.XLOOKUP(B2735,[2]Sheet1!$A$2:$A$198,[2]Sheet1!$B$2:$B$198,"-",0)="Glade"),"Out","No")</f>
        <v>No</v>
      </c>
      <c r="J2735" s="94"/>
      <c r="K2735" s="95"/>
      <c r="L2735" s="95"/>
      <c r="M2735" s="95"/>
      <c r="N2735" s="96"/>
      <c r="O2735" s="89"/>
      <c r="R2735" t="b">
        <f t="shared" si="86"/>
        <v>0</v>
      </c>
    </row>
    <row r="2736" spans="1:18" ht="15" thickBot="1" x14ac:dyDescent="0.35">
      <c r="A2736" s="2" t="s">
        <v>3079</v>
      </c>
      <c r="B2736" s="2" t="s">
        <v>1145</v>
      </c>
      <c r="C2736" s="84">
        <f>IF(COUNTIF(Table8[Tag Number], A2736), 1, 0)</f>
        <v>0</v>
      </c>
      <c r="D2736" s="85">
        <f>IF(COUNTIF(Table9[Tag Number], A2736), 1, 0)</f>
        <v>0</v>
      </c>
      <c r="E2736" s="86">
        <f>IF(COUNTIF(Table10[Tag Number], A2736), 1, 0)</f>
        <v>0</v>
      </c>
      <c r="F2736" s="86">
        <f>IF(COUNTIF(Table11[Tag Number], A2736), 1, 0)</f>
        <v>0</v>
      </c>
      <c r="G2736" s="87">
        <f t="shared" si="87"/>
        <v>0</v>
      </c>
      <c r="H2736" s="88" t="str" cm="1">
        <f t="array" ref="H2736">_xlfn.IFS(OR(_xlfn.XLOOKUP(A2736,Table9[Tag Number],Table9[Status],"-",0)="Dead",
        _xlfn.XLOOKUP(A2736,Table10[Tag Number],Table10[Status],"-",0)="Dead",
        _xlfn.XLOOKUP(A2736,Table11[Tag Number],Table11[Status],"-",0)="Dead",
        _xlfn.XLOOKUP(A2736,Table8[Tag Number],Table8[Status],"-",0)="Dead"),"Dead",
     OR(_xlfn.XLOOKUP(A2736,Table11[Tag Number],Table11[Status],"-",0)="Alive",
        _xlfn.XLOOKUP(A2736,Table10[Tag Number],Table10[Status],"-",0)="Alive",
        _xlfn.XLOOKUP(A2736,Table9[Tag Number],Table9[Status],"-",0)="Alive",
        _xlfn.XLOOKUP(A2736,Table8[Tag Number],Table8[Status],"-",0)="Alive"),"Alive",
     OR(_xlfn.XLOOKUP(A2736,Table9[Tag Number],Table9[Status],"-",0)="-",
        _xlfn.XLOOKUP(A2736,Table10[Tag Number],Table10[Status],"-",0)="-",
        _xlfn.XLOOKUP(A2736,Table11[Tag Number],Table11[Status],"-",0)="-",
        _xlfn.XLOOKUP(A2736,Table8[Tag Number],Table8[Status],"-",0)="-"),
   "-")</f>
        <v>-</v>
      </c>
      <c r="I2736" s="88" t="str">
        <f>IF((_xlfn.XLOOKUP(B2736,[2]Sheet1!$A$2:$A$198,[2]Sheet1!$B$2:$B$198,"-",0)="Glade"),"Out","No")</f>
        <v>No</v>
      </c>
      <c r="J2736" s="94"/>
      <c r="K2736" s="95"/>
      <c r="L2736" s="95"/>
      <c r="M2736" s="95"/>
      <c r="N2736" s="96"/>
      <c r="O2736" s="89"/>
      <c r="R2736" t="b">
        <f t="shared" si="86"/>
        <v>0</v>
      </c>
    </row>
    <row r="2737" spans="1:18" ht="15" thickBot="1" x14ac:dyDescent="0.35">
      <c r="A2737" s="3" t="s">
        <v>3080</v>
      </c>
      <c r="B2737" s="3" t="s">
        <v>1145</v>
      </c>
      <c r="C2737" s="84">
        <f>IF(COUNTIF(Table8[Tag Number], A2737), 1, 0)</f>
        <v>0</v>
      </c>
      <c r="D2737" s="85">
        <f>IF(COUNTIF(Table9[Tag Number], A2737), 1, 0)</f>
        <v>0</v>
      </c>
      <c r="E2737" s="86">
        <f>IF(COUNTIF(Table10[Tag Number], A2737), 1, 0)</f>
        <v>0</v>
      </c>
      <c r="F2737" s="86">
        <f>IF(COUNTIF(Table11[Tag Number], A2737), 1, 0)</f>
        <v>0</v>
      </c>
      <c r="G2737" s="87">
        <f t="shared" si="87"/>
        <v>0</v>
      </c>
      <c r="H2737" s="88" t="str" cm="1">
        <f t="array" ref="H2737">_xlfn.IFS(OR(_xlfn.XLOOKUP(A2737,Table9[Tag Number],Table9[Status],"-",0)="Dead",
        _xlfn.XLOOKUP(A2737,Table10[Tag Number],Table10[Status],"-",0)="Dead",
        _xlfn.XLOOKUP(A2737,Table11[Tag Number],Table11[Status],"-",0)="Dead",
        _xlfn.XLOOKUP(A2737,Table8[Tag Number],Table8[Status],"-",0)="Dead"),"Dead",
     OR(_xlfn.XLOOKUP(A2737,Table11[Tag Number],Table11[Status],"-",0)="Alive",
        _xlfn.XLOOKUP(A2737,Table10[Tag Number],Table10[Status],"-",0)="Alive",
        _xlfn.XLOOKUP(A2737,Table9[Tag Number],Table9[Status],"-",0)="Alive",
        _xlfn.XLOOKUP(A2737,Table8[Tag Number],Table8[Status],"-",0)="Alive"),"Alive",
     OR(_xlfn.XLOOKUP(A2737,Table9[Tag Number],Table9[Status],"-",0)="-",
        _xlfn.XLOOKUP(A2737,Table10[Tag Number],Table10[Status],"-",0)="-",
        _xlfn.XLOOKUP(A2737,Table11[Tag Number],Table11[Status],"-",0)="-",
        _xlfn.XLOOKUP(A2737,Table8[Tag Number],Table8[Status],"-",0)="-"),
   "-")</f>
        <v>-</v>
      </c>
      <c r="I2737" s="88" t="str">
        <f>IF((_xlfn.XLOOKUP(B2737,[2]Sheet1!$A$2:$A$198,[2]Sheet1!$B$2:$B$198,"-",0)="Glade"),"Out","No")</f>
        <v>No</v>
      </c>
      <c r="J2737" s="94"/>
      <c r="K2737" s="95"/>
      <c r="L2737" s="95"/>
      <c r="M2737" s="95"/>
      <c r="N2737" s="96"/>
      <c r="O2737" s="89"/>
      <c r="R2737" t="b">
        <f t="shared" si="86"/>
        <v>0</v>
      </c>
    </row>
    <row r="2738" spans="1:18" ht="15" thickBot="1" x14ac:dyDescent="0.35">
      <c r="A2738" s="2" t="s">
        <v>3081</v>
      </c>
      <c r="B2738" s="2" t="s">
        <v>1145</v>
      </c>
      <c r="C2738" s="84">
        <f>IF(COUNTIF(Table8[Tag Number], A2738), 1, 0)</f>
        <v>0</v>
      </c>
      <c r="D2738" s="85">
        <f>IF(COUNTIF(Table9[Tag Number], A2738), 1, 0)</f>
        <v>0</v>
      </c>
      <c r="E2738" s="86">
        <f>IF(COUNTIF(Table10[Tag Number], A2738), 1, 0)</f>
        <v>0</v>
      </c>
      <c r="F2738" s="86">
        <f>IF(COUNTIF(Table11[Tag Number], A2738), 1, 0)</f>
        <v>0</v>
      </c>
      <c r="G2738" s="87">
        <f t="shared" si="87"/>
        <v>0</v>
      </c>
      <c r="H2738" s="88" t="str" cm="1">
        <f t="array" ref="H2738">_xlfn.IFS(OR(_xlfn.XLOOKUP(A2738,Table9[Tag Number],Table9[Status],"-",0)="Dead",
        _xlfn.XLOOKUP(A2738,Table10[Tag Number],Table10[Status],"-",0)="Dead",
        _xlfn.XLOOKUP(A2738,Table11[Tag Number],Table11[Status],"-",0)="Dead",
        _xlfn.XLOOKUP(A2738,Table8[Tag Number],Table8[Status],"-",0)="Dead"),"Dead",
     OR(_xlfn.XLOOKUP(A2738,Table11[Tag Number],Table11[Status],"-",0)="Alive",
        _xlfn.XLOOKUP(A2738,Table10[Tag Number],Table10[Status],"-",0)="Alive",
        _xlfn.XLOOKUP(A2738,Table9[Tag Number],Table9[Status],"-",0)="Alive",
        _xlfn.XLOOKUP(A2738,Table8[Tag Number],Table8[Status],"-",0)="Alive"),"Alive",
     OR(_xlfn.XLOOKUP(A2738,Table9[Tag Number],Table9[Status],"-",0)="-",
        _xlfn.XLOOKUP(A2738,Table10[Tag Number],Table10[Status],"-",0)="-",
        _xlfn.XLOOKUP(A2738,Table11[Tag Number],Table11[Status],"-",0)="-",
        _xlfn.XLOOKUP(A2738,Table8[Tag Number],Table8[Status],"-",0)="-"),
   "-")</f>
        <v>-</v>
      </c>
      <c r="I2738" s="88" t="str">
        <f>IF((_xlfn.XLOOKUP(B2738,[2]Sheet1!$A$2:$A$198,[2]Sheet1!$B$2:$B$198,"-",0)="Glade"),"Out","No")</f>
        <v>No</v>
      </c>
      <c r="J2738" s="94"/>
      <c r="K2738" s="95"/>
      <c r="L2738" s="95"/>
      <c r="M2738" s="95"/>
      <c r="N2738" s="96"/>
      <c r="O2738" s="89"/>
      <c r="R2738" t="b">
        <f t="shared" si="86"/>
        <v>0</v>
      </c>
    </row>
    <row r="2739" spans="1:18" ht="15" thickBot="1" x14ac:dyDescent="0.35">
      <c r="A2739" s="3" t="s">
        <v>3082</v>
      </c>
      <c r="B2739" s="3" t="s">
        <v>1145</v>
      </c>
      <c r="C2739" s="84">
        <f>IF(COUNTIF(Table8[Tag Number], A2739), 1, 0)</f>
        <v>0</v>
      </c>
      <c r="D2739" s="85">
        <f>IF(COUNTIF(Table9[Tag Number], A2739), 1, 0)</f>
        <v>0</v>
      </c>
      <c r="E2739" s="86">
        <f>IF(COUNTIF(Table10[Tag Number], A2739), 1, 0)</f>
        <v>0</v>
      </c>
      <c r="F2739" s="86">
        <f>IF(COUNTIF(Table11[Tag Number], A2739), 1, 0)</f>
        <v>0</v>
      </c>
      <c r="G2739" s="87">
        <f t="shared" si="87"/>
        <v>0</v>
      </c>
      <c r="H2739" s="88" t="str" cm="1">
        <f t="array" ref="H2739">_xlfn.IFS(OR(_xlfn.XLOOKUP(A2739,Table9[Tag Number],Table9[Status],"-",0)="Dead",
        _xlfn.XLOOKUP(A2739,Table10[Tag Number],Table10[Status],"-",0)="Dead",
        _xlfn.XLOOKUP(A2739,Table11[Tag Number],Table11[Status],"-",0)="Dead",
        _xlfn.XLOOKUP(A2739,Table8[Tag Number],Table8[Status],"-",0)="Dead"),"Dead",
     OR(_xlfn.XLOOKUP(A2739,Table11[Tag Number],Table11[Status],"-",0)="Alive",
        _xlfn.XLOOKUP(A2739,Table10[Tag Number],Table10[Status],"-",0)="Alive",
        _xlfn.XLOOKUP(A2739,Table9[Tag Number],Table9[Status],"-",0)="Alive",
        _xlfn.XLOOKUP(A2739,Table8[Tag Number],Table8[Status],"-",0)="Alive"),"Alive",
     OR(_xlfn.XLOOKUP(A2739,Table9[Tag Number],Table9[Status],"-",0)="-",
        _xlfn.XLOOKUP(A2739,Table10[Tag Number],Table10[Status],"-",0)="-",
        _xlfn.XLOOKUP(A2739,Table11[Tag Number],Table11[Status],"-",0)="-",
        _xlfn.XLOOKUP(A2739,Table8[Tag Number],Table8[Status],"-",0)="-"),
   "-")</f>
        <v>-</v>
      </c>
      <c r="I2739" s="88" t="str">
        <f>IF((_xlfn.XLOOKUP(B2739,[2]Sheet1!$A$2:$A$198,[2]Sheet1!$B$2:$B$198,"-",0)="Glade"),"Out","No")</f>
        <v>No</v>
      </c>
      <c r="J2739" s="94"/>
      <c r="K2739" s="95"/>
      <c r="L2739" s="95"/>
      <c r="M2739" s="95"/>
      <c r="N2739" s="96"/>
      <c r="O2739" s="89"/>
      <c r="R2739" t="b">
        <f t="shared" si="86"/>
        <v>0</v>
      </c>
    </row>
    <row r="2740" spans="1:18" ht="15" thickBot="1" x14ac:dyDescent="0.35">
      <c r="A2740" s="2" t="s">
        <v>3083</v>
      </c>
      <c r="B2740" s="2" t="s">
        <v>1145</v>
      </c>
      <c r="C2740" s="84">
        <f>IF(COUNTIF(Table8[Tag Number], A2740), 1, 0)</f>
        <v>0</v>
      </c>
      <c r="D2740" s="85">
        <f>IF(COUNTIF(Table9[Tag Number], A2740), 1, 0)</f>
        <v>0</v>
      </c>
      <c r="E2740" s="86">
        <f>IF(COUNTIF(Table10[Tag Number], A2740), 1, 0)</f>
        <v>0</v>
      </c>
      <c r="F2740" s="86">
        <f>IF(COUNTIF(Table11[Tag Number], A2740), 1, 0)</f>
        <v>0</v>
      </c>
      <c r="G2740" s="87">
        <f t="shared" si="87"/>
        <v>0</v>
      </c>
      <c r="H2740" s="88" t="str" cm="1">
        <f t="array" ref="H2740">_xlfn.IFS(OR(_xlfn.XLOOKUP(A2740,Table9[Tag Number],Table9[Status],"-",0)="Dead",
        _xlfn.XLOOKUP(A2740,Table10[Tag Number],Table10[Status],"-",0)="Dead",
        _xlfn.XLOOKUP(A2740,Table11[Tag Number],Table11[Status],"-",0)="Dead",
        _xlfn.XLOOKUP(A2740,Table8[Tag Number],Table8[Status],"-",0)="Dead"),"Dead",
     OR(_xlfn.XLOOKUP(A2740,Table11[Tag Number],Table11[Status],"-",0)="Alive",
        _xlfn.XLOOKUP(A2740,Table10[Tag Number],Table10[Status],"-",0)="Alive",
        _xlfn.XLOOKUP(A2740,Table9[Tag Number],Table9[Status],"-",0)="Alive",
        _xlfn.XLOOKUP(A2740,Table8[Tag Number],Table8[Status],"-",0)="Alive"),"Alive",
     OR(_xlfn.XLOOKUP(A2740,Table9[Tag Number],Table9[Status],"-",0)="-",
        _xlfn.XLOOKUP(A2740,Table10[Tag Number],Table10[Status],"-",0)="-",
        _xlfn.XLOOKUP(A2740,Table11[Tag Number],Table11[Status],"-",0)="-",
        _xlfn.XLOOKUP(A2740,Table8[Tag Number],Table8[Status],"-",0)="-"),
   "-")</f>
        <v>-</v>
      </c>
      <c r="I2740" s="88" t="str">
        <f>IF((_xlfn.XLOOKUP(B2740,[2]Sheet1!$A$2:$A$198,[2]Sheet1!$B$2:$B$198,"-",0)="Glade"),"Out","No")</f>
        <v>No</v>
      </c>
      <c r="J2740" s="94"/>
      <c r="K2740" s="95"/>
      <c r="L2740" s="95"/>
      <c r="M2740" s="95"/>
      <c r="N2740" s="96"/>
      <c r="O2740" s="89"/>
      <c r="R2740" t="b">
        <f t="shared" si="86"/>
        <v>0</v>
      </c>
    </row>
    <row r="2741" spans="1:18" ht="15" thickBot="1" x14ac:dyDescent="0.35">
      <c r="A2741" s="3" t="s">
        <v>3084</v>
      </c>
      <c r="B2741" s="3" t="s">
        <v>1145</v>
      </c>
      <c r="C2741" s="84">
        <f>IF(COUNTIF(Table8[Tag Number], A2741), 1, 0)</f>
        <v>0</v>
      </c>
      <c r="D2741" s="85">
        <f>IF(COUNTIF(Table9[Tag Number], A2741), 1, 0)</f>
        <v>0</v>
      </c>
      <c r="E2741" s="86">
        <f>IF(COUNTIF(Table10[Tag Number], A2741), 1, 0)</f>
        <v>0</v>
      </c>
      <c r="F2741" s="86">
        <f>IF(COUNTIF(Table11[Tag Number], A2741), 1, 0)</f>
        <v>0</v>
      </c>
      <c r="G2741" s="87">
        <f t="shared" si="87"/>
        <v>0</v>
      </c>
      <c r="H2741" s="88" t="str" cm="1">
        <f t="array" ref="H2741">_xlfn.IFS(OR(_xlfn.XLOOKUP(A2741,Table9[Tag Number],Table9[Status],"-",0)="Dead",
        _xlfn.XLOOKUP(A2741,Table10[Tag Number],Table10[Status],"-",0)="Dead",
        _xlfn.XLOOKUP(A2741,Table11[Tag Number],Table11[Status],"-",0)="Dead",
        _xlfn.XLOOKUP(A2741,Table8[Tag Number],Table8[Status],"-",0)="Dead"),"Dead",
     OR(_xlfn.XLOOKUP(A2741,Table11[Tag Number],Table11[Status],"-",0)="Alive",
        _xlfn.XLOOKUP(A2741,Table10[Tag Number],Table10[Status],"-",0)="Alive",
        _xlfn.XLOOKUP(A2741,Table9[Tag Number],Table9[Status],"-",0)="Alive",
        _xlfn.XLOOKUP(A2741,Table8[Tag Number],Table8[Status],"-",0)="Alive"),"Alive",
     OR(_xlfn.XLOOKUP(A2741,Table9[Tag Number],Table9[Status],"-",0)="-",
        _xlfn.XLOOKUP(A2741,Table10[Tag Number],Table10[Status],"-",0)="-",
        _xlfn.XLOOKUP(A2741,Table11[Tag Number],Table11[Status],"-",0)="-",
        _xlfn.XLOOKUP(A2741,Table8[Tag Number],Table8[Status],"-",0)="-"),
   "-")</f>
        <v>-</v>
      </c>
      <c r="I2741" s="88" t="str">
        <f>IF((_xlfn.XLOOKUP(B2741,[2]Sheet1!$A$2:$A$198,[2]Sheet1!$B$2:$B$198,"-",0)="Glade"),"Out","No")</f>
        <v>No</v>
      </c>
      <c r="J2741" s="94"/>
      <c r="K2741" s="95"/>
      <c r="L2741" s="95"/>
      <c r="M2741" s="95"/>
      <c r="N2741" s="96"/>
      <c r="O2741" s="89"/>
      <c r="R2741" t="b">
        <f t="shared" si="86"/>
        <v>0</v>
      </c>
    </row>
    <row r="2742" spans="1:18" ht="15" thickBot="1" x14ac:dyDescent="0.35">
      <c r="A2742" s="2" t="s">
        <v>3085</v>
      </c>
      <c r="B2742" s="2" t="s">
        <v>1145</v>
      </c>
      <c r="C2742" s="84">
        <f>IF(COUNTIF(Table8[Tag Number], A2742), 1, 0)</f>
        <v>0</v>
      </c>
      <c r="D2742" s="85">
        <f>IF(COUNTIF(Table9[Tag Number], A2742), 1, 0)</f>
        <v>0</v>
      </c>
      <c r="E2742" s="86">
        <f>IF(COUNTIF(Table10[Tag Number], A2742), 1, 0)</f>
        <v>0</v>
      </c>
      <c r="F2742" s="86">
        <f>IF(COUNTIF(Table11[Tag Number], A2742), 1, 0)</f>
        <v>0</v>
      </c>
      <c r="G2742" s="87">
        <f t="shared" si="87"/>
        <v>0</v>
      </c>
      <c r="H2742" s="88" t="str" cm="1">
        <f t="array" ref="H2742">_xlfn.IFS(OR(_xlfn.XLOOKUP(A2742,Table9[Tag Number],Table9[Status],"-",0)="Dead",
        _xlfn.XLOOKUP(A2742,Table10[Tag Number],Table10[Status],"-",0)="Dead",
        _xlfn.XLOOKUP(A2742,Table11[Tag Number],Table11[Status],"-",0)="Dead",
        _xlfn.XLOOKUP(A2742,Table8[Tag Number],Table8[Status],"-",0)="Dead"),"Dead",
     OR(_xlfn.XLOOKUP(A2742,Table11[Tag Number],Table11[Status],"-",0)="Alive",
        _xlfn.XLOOKUP(A2742,Table10[Tag Number],Table10[Status],"-",0)="Alive",
        _xlfn.XLOOKUP(A2742,Table9[Tag Number],Table9[Status],"-",0)="Alive",
        _xlfn.XLOOKUP(A2742,Table8[Tag Number],Table8[Status],"-",0)="Alive"),"Alive",
     OR(_xlfn.XLOOKUP(A2742,Table9[Tag Number],Table9[Status],"-",0)="-",
        _xlfn.XLOOKUP(A2742,Table10[Tag Number],Table10[Status],"-",0)="-",
        _xlfn.XLOOKUP(A2742,Table11[Tag Number],Table11[Status],"-",0)="-",
        _xlfn.XLOOKUP(A2742,Table8[Tag Number],Table8[Status],"-",0)="-"),
   "-")</f>
        <v>-</v>
      </c>
      <c r="I2742" s="88" t="str">
        <f>IF((_xlfn.XLOOKUP(B2742,[2]Sheet1!$A$2:$A$198,[2]Sheet1!$B$2:$B$198,"-",0)="Glade"),"Out","No")</f>
        <v>No</v>
      </c>
      <c r="J2742" s="94"/>
      <c r="K2742" s="95"/>
      <c r="L2742" s="95"/>
      <c r="M2742" s="95"/>
      <c r="N2742" s="96"/>
      <c r="O2742" s="89"/>
      <c r="R2742" t="b">
        <f t="shared" si="86"/>
        <v>0</v>
      </c>
    </row>
    <row r="2743" spans="1:18" ht="15" thickBot="1" x14ac:dyDescent="0.35">
      <c r="A2743" s="3" t="s">
        <v>3086</v>
      </c>
      <c r="B2743" s="3" t="s">
        <v>1145</v>
      </c>
      <c r="C2743" s="84">
        <f>IF(COUNTIF(Table8[Tag Number], A2743), 1, 0)</f>
        <v>0</v>
      </c>
      <c r="D2743" s="85">
        <f>IF(COUNTIF(Table9[Tag Number], A2743), 1, 0)</f>
        <v>0</v>
      </c>
      <c r="E2743" s="86">
        <f>IF(COUNTIF(Table10[Tag Number], A2743), 1, 0)</f>
        <v>0</v>
      </c>
      <c r="F2743" s="86">
        <f>IF(COUNTIF(Table11[Tag Number], A2743), 1, 0)</f>
        <v>0</v>
      </c>
      <c r="G2743" s="87">
        <f t="shared" si="87"/>
        <v>0</v>
      </c>
      <c r="H2743" s="88" t="str" cm="1">
        <f t="array" ref="H2743">_xlfn.IFS(OR(_xlfn.XLOOKUP(A2743,Table9[Tag Number],Table9[Status],"-",0)="Dead",
        _xlfn.XLOOKUP(A2743,Table10[Tag Number],Table10[Status],"-",0)="Dead",
        _xlfn.XLOOKUP(A2743,Table11[Tag Number],Table11[Status],"-",0)="Dead",
        _xlfn.XLOOKUP(A2743,Table8[Tag Number],Table8[Status],"-",0)="Dead"),"Dead",
     OR(_xlfn.XLOOKUP(A2743,Table11[Tag Number],Table11[Status],"-",0)="Alive",
        _xlfn.XLOOKUP(A2743,Table10[Tag Number],Table10[Status],"-",0)="Alive",
        _xlfn.XLOOKUP(A2743,Table9[Tag Number],Table9[Status],"-",0)="Alive",
        _xlfn.XLOOKUP(A2743,Table8[Tag Number],Table8[Status],"-",0)="Alive"),"Alive",
     OR(_xlfn.XLOOKUP(A2743,Table9[Tag Number],Table9[Status],"-",0)="-",
        _xlfn.XLOOKUP(A2743,Table10[Tag Number],Table10[Status],"-",0)="-",
        _xlfn.XLOOKUP(A2743,Table11[Tag Number],Table11[Status],"-",0)="-",
        _xlfn.XLOOKUP(A2743,Table8[Tag Number],Table8[Status],"-",0)="-"),
   "-")</f>
        <v>-</v>
      </c>
      <c r="I2743" s="88" t="str">
        <f>IF((_xlfn.XLOOKUP(B2743,[2]Sheet1!$A$2:$A$198,[2]Sheet1!$B$2:$B$198,"-",0)="Glade"),"Out","No")</f>
        <v>No</v>
      </c>
      <c r="J2743" s="94"/>
      <c r="K2743" s="95"/>
      <c r="L2743" s="95"/>
      <c r="M2743" s="95"/>
      <c r="N2743" s="96"/>
      <c r="O2743" s="89"/>
      <c r="R2743" t="b">
        <f t="shared" si="86"/>
        <v>0</v>
      </c>
    </row>
    <row r="2744" spans="1:18" ht="15" thickBot="1" x14ac:dyDescent="0.35">
      <c r="A2744" s="2" t="s">
        <v>3087</v>
      </c>
      <c r="B2744" s="2" t="s">
        <v>1145</v>
      </c>
      <c r="C2744" s="84">
        <f>IF(COUNTIF(Table8[Tag Number], A2744), 1, 0)</f>
        <v>0</v>
      </c>
      <c r="D2744" s="85">
        <f>IF(COUNTIF(Table9[Tag Number], A2744), 1, 0)</f>
        <v>0</v>
      </c>
      <c r="E2744" s="86">
        <f>IF(COUNTIF(Table10[Tag Number], A2744), 1, 0)</f>
        <v>0</v>
      </c>
      <c r="F2744" s="86">
        <f>IF(COUNTIF(Table11[Tag Number], A2744), 1, 0)</f>
        <v>0</v>
      </c>
      <c r="G2744" s="87">
        <f t="shared" si="87"/>
        <v>0</v>
      </c>
      <c r="H2744" s="88" t="str" cm="1">
        <f t="array" ref="H2744">_xlfn.IFS(OR(_xlfn.XLOOKUP(A2744,Table9[Tag Number],Table9[Status],"-",0)="Dead",
        _xlfn.XLOOKUP(A2744,Table10[Tag Number],Table10[Status],"-",0)="Dead",
        _xlfn.XLOOKUP(A2744,Table11[Tag Number],Table11[Status],"-",0)="Dead",
        _xlfn.XLOOKUP(A2744,Table8[Tag Number],Table8[Status],"-",0)="Dead"),"Dead",
     OR(_xlfn.XLOOKUP(A2744,Table11[Tag Number],Table11[Status],"-",0)="Alive",
        _xlfn.XLOOKUP(A2744,Table10[Tag Number],Table10[Status],"-",0)="Alive",
        _xlfn.XLOOKUP(A2744,Table9[Tag Number],Table9[Status],"-",0)="Alive",
        _xlfn.XLOOKUP(A2744,Table8[Tag Number],Table8[Status],"-",0)="Alive"),"Alive",
     OR(_xlfn.XLOOKUP(A2744,Table9[Tag Number],Table9[Status],"-",0)="-",
        _xlfn.XLOOKUP(A2744,Table10[Tag Number],Table10[Status],"-",0)="-",
        _xlfn.XLOOKUP(A2744,Table11[Tag Number],Table11[Status],"-",0)="-",
        _xlfn.XLOOKUP(A2744,Table8[Tag Number],Table8[Status],"-",0)="-"),
   "-")</f>
        <v>-</v>
      </c>
      <c r="I2744" s="88" t="str">
        <f>IF((_xlfn.XLOOKUP(B2744,[2]Sheet1!$A$2:$A$198,[2]Sheet1!$B$2:$B$198,"-",0)="Glade"),"Out","No")</f>
        <v>No</v>
      </c>
      <c r="J2744" s="94"/>
      <c r="K2744" s="95"/>
      <c r="L2744" s="95"/>
      <c r="M2744" s="95"/>
      <c r="N2744" s="96"/>
      <c r="O2744" s="89"/>
      <c r="R2744" t="b">
        <f t="shared" si="86"/>
        <v>0</v>
      </c>
    </row>
    <row r="2745" spans="1:18" ht="15" thickBot="1" x14ac:dyDescent="0.35">
      <c r="A2745" s="3" t="s">
        <v>3088</v>
      </c>
      <c r="B2745" s="3" t="s">
        <v>1145</v>
      </c>
      <c r="C2745" s="84">
        <f>IF(COUNTIF(Table8[Tag Number], A2745), 1, 0)</f>
        <v>0</v>
      </c>
      <c r="D2745" s="85">
        <f>IF(COUNTIF(Table9[Tag Number], A2745), 1, 0)</f>
        <v>0</v>
      </c>
      <c r="E2745" s="86">
        <f>IF(COUNTIF(Table10[Tag Number], A2745), 1, 0)</f>
        <v>0</v>
      </c>
      <c r="F2745" s="86">
        <f>IF(COUNTIF(Table11[Tag Number], A2745), 1, 0)</f>
        <v>0</v>
      </c>
      <c r="G2745" s="87">
        <f t="shared" si="87"/>
        <v>0</v>
      </c>
      <c r="H2745" s="88" t="str" cm="1">
        <f t="array" ref="H2745">_xlfn.IFS(OR(_xlfn.XLOOKUP(A2745,Table9[Tag Number],Table9[Status],"-",0)="Dead",
        _xlfn.XLOOKUP(A2745,Table10[Tag Number],Table10[Status],"-",0)="Dead",
        _xlfn.XLOOKUP(A2745,Table11[Tag Number],Table11[Status],"-",0)="Dead",
        _xlfn.XLOOKUP(A2745,Table8[Tag Number],Table8[Status],"-",0)="Dead"),"Dead",
     OR(_xlfn.XLOOKUP(A2745,Table11[Tag Number],Table11[Status],"-",0)="Alive",
        _xlfn.XLOOKUP(A2745,Table10[Tag Number],Table10[Status],"-",0)="Alive",
        _xlfn.XLOOKUP(A2745,Table9[Tag Number],Table9[Status],"-",0)="Alive",
        _xlfn.XLOOKUP(A2745,Table8[Tag Number],Table8[Status],"-",0)="Alive"),"Alive",
     OR(_xlfn.XLOOKUP(A2745,Table9[Tag Number],Table9[Status],"-",0)="-",
        _xlfn.XLOOKUP(A2745,Table10[Tag Number],Table10[Status],"-",0)="-",
        _xlfn.XLOOKUP(A2745,Table11[Tag Number],Table11[Status],"-",0)="-",
        _xlfn.XLOOKUP(A2745,Table8[Tag Number],Table8[Status],"-",0)="-"),
   "-")</f>
        <v>-</v>
      </c>
      <c r="I2745" s="88" t="str">
        <f>IF((_xlfn.XLOOKUP(B2745,[2]Sheet1!$A$2:$A$198,[2]Sheet1!$B$2:$B$198,"-",0)="Glade"),"Out","No")</f>
        <v>No</v>
      </c>
      <c r="J2745" s="94"/>
      <c r="K2745" s="95"/>
      <c r="L2745" s="95"/>
      <c r="M2745" s="95"/>
      <c r="N2745" s="96"/>
      <c r="O2745" s="89"/>
      <c r="R2745" t="b">
        <f t="shared" si="86"/>
        <v>0</v>
      </c>
    </row>
    <row r="2746" spans="1:18" ht="15" thickBot="1" x14ac:dyDescent="0.35">
      <c r="A2746" s="2" t="s">
        <v>3089</v>
      </c>
      <c r="B2746" s="2" t="s">
        <v>1145</v>
      </c>
      <c r="C2746" s="84">
        <f>IF(COUNTIF(Table8[Tag Number], A2746), 1, 0)</f>
        <v>0</v>
      </c>
      <c r="D2746" s="85">
        <f>IF(COUNTIF(Table9[Tag Number], A2746), 1, 0)</f>
        <v>0</v>
      </c>
      <c r="E2746" s="86">
        <f>IF(COUNTIF(Table10[Tag Number], A2746), 1, 0)</f>
        <v>0</v>
      </c>
      <c r="F2746" s="86">
        <f>IF(COUNTIF(Table11[Tag Number], A2746), 1, 0)</f>
        <v>0</v>
      </c>
      <c r="G2746" s="87">
        <f t="shared" si="87"/>
        <v>0</v>
      </c>
      <c r="H2746" s="88" t="str" cm="1">
        <f t="array" ref="H2746">_xlfn.IFS(OR(_xlfn.XLOOKUP(A2746,Table9[Tag Number],Table9[Status],"-",0)="Dead",
        _xlfn.XLOOKUP(A2746,Table10[Tag Number],Table10[Status],"-",0)="Dead",
        _xlfn.XLOOKUP(A2746,Table11[Tag Number],Table11[Status],"-",0)="Dead",
        _xlfn.XLOOKUP(A2746,Table8[Tag Number],Table8[Status],"-",0)="Dead"),"Dead",
     OR(_xlfn.XLOOKUP(A2746,Table11[Tag Number],Table11[Status],"-",0)="Alive",
        _xlfn.XLOOKUP(A2746,Table10[Tag Number],Table10[Status],"-",0)="Alive",
        _xlfn.XLOOKUP(A2746,Table9[Tag Number],Table9[Status],"-",0)="Alive",
        _xlfn.XLOOKUP(A2746,Table8[Tag Number],Table8[Status],"-",0)="Alive"),"Alive",
     OR(_xlfn.XLOOKUP(A2746,Table9[Tag Number],Table9[Status],"-",0)="-",
        _xlfn.XLOOKUP(A2746,Table10[Tag Number],Table10[Status],"-",0)="-",
        _xlfn.XLOOKUP(A2746,Table11[Tag Number],Table11[Status],"-",0)="-",
        _xlfn.XLOOKUP(A2746,Table8[Tag Number],Table8[Status],"-",0)="-"),
   "-")</f>
        <v>-</v>
      </c>
      <c r="I2746" s="88" t="str">
        <f>IF((_xlfn.XLOOKUP(B2746,[2]Sheet1!$A$2:$A$198,[2]Sheet1!$B$2:$B$198,"-",0)="Glade"),"Out","No")</f>
        <v>No</v>
      </c>
      <c r="J2746" s="94"/>
      <c r="K2746" s="95"/>
      <c r="L2746" s="95"/>
      <c r="M2746" s="95"/>
      <c r="N2746" s="96"/>
      <c r="O2746" s="89"/>
      <c r="R2746" t="b">
        <f t="shared" si="86"/>
        <v>0</v>
      </c>
    </row>
    <row r="2747" spans="1:18" ht="15" thickBot="1" x14ac:dyDescent="0.35">
      <c r="A2747" s="3" t="s">
        <v>3090</v>
      </c>
      <c r="B2747" s="3" t="s">
        <v>1145</v>
      </c>
      <c r="C2747" s="84">
        <f>IF(COUNTIF(Table8[Tag Number], A2747), 1, 0)</f>
        <v>0</v>
      </c>
      <c r="D2747" s="85">
        <f>IF(COUNTIF(Table9[Tag Number], A2747), 1, 0)</f>
        <v>0</v>
      </c>
      <c r="E2747" s="86">
        <f>IF(COUNTIF(Table10[Tag Number], A2747), 1, 0)</f>
        <v>0</v>
      </c>
      <c r="F2747" s="86">
        <f>IF(COUNTIF(Table11[Tag Number], A2747), 1, 0)</f>
        <v>0</v>
      </c>
      <c r="G2747" s="87">
        <f t="shared" si="87"/>
        <v>0</v>
      </c>
      <c r="H2747" s="88" t="str" cm="1">
        <f t="array" ref="H2747">_xlfn.IFS(OR(_xlfn.XLOOKUP(A2747,Table9[Tag Number],Table9[Status],"-",0)="Dead",
        _xlfn.XLOOKUP(A2747,Table10[Tag Number],Table10[Status],"-",0)="Dead",
        _xlfn.XLOOKUP(A2747,Table11[Tag Number],Table11[Status],"-",0)="Dead",
        _xlfn.XLOOKUP(A2747,Table8[Tag Number],Table8[Status],"-",0)="Dead"),"Dead",
     OR(_xlfn.XLOOKUP(A2747,Table11[Tag Number],Table11[Status],"-",0)="Alive",
        _xlfn.XLOOKUP(A2747,Table10[Tag Number],Table10[Status],"-",0)="Alive",
        _xlfn.XLOOKUP(A2747,Table9[Tag Number],Table9[Status],"-",0)="Alive",
        _xlfn.XLOOKUP(A2747,Table8[Tag Number],Table8[Status],"-",0)="Alive"),"Alive",
     OR(_xlfn.XLOOKUP(A2747,Table9[Tag Number],Table9[Status],"-",0)="-",
        _xlfn.XLOOKUP(A2747,Table10[Tag Number],Table10[Status],"-",0)="-",
        _xlfn.XLOOKUP(A2747,Table11[Tag Number],Table11[Status],"-",0)="-",
        _xlfn.XLOOKUP(A2747,Table8[Tag Number],Table8[Status],"-",0)="-"),
   "-")</f>
        <v>-</v>
      </c>
      <c r="I2747" s="88" t="str">
        <f>IF((_xlfn.XLOOKUP(B2747,[2]Sheet1!$A$2:$A$198,[2]Sheet1!$B$2:$B$198,"-",0)="Glade"),"Out","No")</f>
        <v>No</v>
      </c>
      <c r="J2747" s="94"/>
      <c r="K2747" s="95"/>
      <c r="L2747" s="95"/>
      <c r="M2747" s="95"/>
      <c r="N2747" s="96"/>
      <c r="O2747" s="89"/>
      <c r="R2747" t="b">
        <f t="shared" si="86"/>
        <v>0</v>
      </c>
    </row>
    <row r="2748" spans="1:18" ht="15" thickBot="1" x14ac:dyDescent="0.35">
      <c r="A2748" s="2" t="s">
        <v>71</v>
      </c>
      <c r="B2748" s="2" t="s">
        <v>1145</v>
      </c>
      <c r="C2748" s="84">
        <f>IF(COUNTIF(Table8[Tag Number], A2748), 1, 0)</f>
        <v>0</v>
      </c>
      <c r="D2748" s="85">
        <f>IF(COUNTIF(Table9[Tag Number], A2748), 1, 0)</f>
        <v>0</v>
      </c>
      <c r="E2748" s="86">
        <f>IF(COUNTIF(Table10[Tag Number], A2748), 1, 0)</f>
        <v>0</v>
      </c>
      <c r="F2748" s="86">
        <f>IF(COUNTIF(Table11[Tag Number], A2748), 1, 0)</f>
        <v>0</v>
      </c>
      <c r="G2748" s="87">
        <f t="shared" si="87"/>
        <v>0</v>
      </c>
      <c r="H2748" s="88" t="str" cm="1">
        <f t="array" ref="H2748">_xlfn.IFS(OR(_xlfn.XLOOKUP(A2748,Table9[Tag Number],Table9[Status],"-",0)="Dead",
        _xlfn.XLOOKUP(A2748,Table10[Tag Number],Table10[Status],"-",0)="Dead",
        _xlfn.XLOOKUP(A2748,Table11[Tag Number],Table11[Status],"-",0)="Dead",
        _xlfn.XLOOKUP(A2748,Table8[Tag Number],Table8[Status],"-",0)="Dead"),"Dead",
     OR(_xlfn.XLOOKUP(A2748,Table11[Tag Number],Table11[Status],"-",0)="Alive",
        _xlfn.XLOOKUP(A2748,Table10[Tag Number],Table10[Status],"-",0)="Alive",
        _xlfn.XLOOKUP(A2748,Table9[Tag Number],Table9[Status],"-",0)="Alive",
        _xlfn.XLOOKUP(A2748,Table8[Tag Number],Table8[Status],"-",0)="Alive"),"Alive",
     OR(_xlfn.XLOOKUP(A2748,Table9[Tag Number],Table9[Status],"-",0)="-",
        _xlfn.XLOOKUP(A2748,Table10[Tag Number],Table10[Status],"-",0)="-",
        _xlfn.XLOOKUP(A2748,Table11[Tag Number],Table11[Status],"-",0)="-",
        _xlfn.XLOOKUP(A2748,Table8[Tag Number],Table8[Status],"-",0)="-"),
   "-")</f>
        <v>-</v>
      </c>
      <c r="I2748" s="88" t="str">
        <f>IF((_xlfn.XLOOKUP(B2748,[2]Sheet1!$A$2:$A$198,[2]Sheet1!$B$2:$B$198,"-",0)="Glade"),"Out","No")</f>
        <v>No</v>
      </c>
      <c r="J2748" s="94"/>
      <c r="K2748" s="95"/>
      <c r="L2748" s="95"/>
      <c r="M2748" s="95"/>
      <c r="N2748" s="96"/>
      <c r="O2748" s="89"/>
      <c r="R2748" t="b">
        <f t="shared" si="86"/>
        <v>0</v>
      </c>
    </row>
    <row r="2749" spans="1:18" ht="15" thickBot="1" x14ac:dyDescent="0.35">
      <c r="A2749" s="3" t="s">
        <v>3091</v>
      </c>
      <c r="B2749" s="3" t="s">
        <v>1145</v>
      </c>
      <c r="C2749" s="84">
        <f>IF(COUNTIF(Table8[Tag Number], A2749), 1, 0)</f>
        <v>0</v>
      </c>
      <c r="D2749" s="85">
        <f>IF(COUNTIF(Table9[Tag Number], A2749), 1, 0)</f>
        <v>0</v>
      </c>
      <c r="E2749" s="86">
        <f>IF(COUNTIF(Table10[Tag Number], A2749), 1, 0)</f>
        <v>0</v>
      </c>
      <c r="F2749" s="86">
        <f>IF(COUNTIF(Table11[Tag Number], A2749), 1, 0)</f>
        <v>0</v>
      </c>
      <c r="G2749" s="87">
        <f t="shared" si="87"/>
        <v>0</v>
      </c>
      <c r="H2749" s="88" t="str" cm="1">
        <f t="array" ref="H2749">_xlfn.IFS(OR(_xlfn.XLOOKUP(A2749,Table9[Tag Number],Table9[Status],"-",0)="Dead",
        _xlfn.XLOOKUP(A2749,Table10[Tag Number],Table10[Status],"-",0)="Dead",
        _xlfn.XLOOKUP(A2749,Table11[Tag Number],Table11[Status],"-",0)="Dead",
        _xlfn.XLOOKUP(A2749,Table8[Tag Number],Table8[Status],"-",0)="Dead"),"Dead",
     OR(_xlfn.XLOOKUP(A2749,Table11[Tag Number],Table11[Status],"-",0)="Alive",
        _xlfn.XLOOKUP(A2749,Table10[Tag Number],Table10[Status],"-",0)="Alive",
        _xlfn.XLOOKUP(A2749,Table9[Tag Number],Table9[Status],"-",0)="Alive",
        _xlfn.XLOOKUP(A2749,Table8[Tag Number],Table8[Status],"-",0)="Alive"),"Alive",
     OR(_xlfn.XLOOKUP(A2749,Table9[Tag Number],Table9[Status],"-",0)="-",
        _xlfn.XLOOKUP(A2749,Table10[Tag Number],Table10[Status],"-",0)="-",
        _xlfn.XLOOKUP(A2749,Table11[Tag Number],Table11[Status],"-",0)="-",
        _xlfn.XLOOKUP(A2749,Table8[Tag Number],Table8[Status],"-",0)="-"),
   "-")</f>
        <v>-</v>
      </c>
      <c r="I2749" s="88" t="str">
        <f>IF((_xlfn.XLOOKUP(B2749,[2]Sheet1!$A$2:$A$198,[2]Sheet1!$B$2:$B$198,"-",0)="Glade"),"Out","No")</f>
        <v>No</v>
      </c>
      <c r="J2749" s="94"/>
      <c r="K2749" s="95"/>
      <c r="L2749" s="95"/>
      <c r="M2749" s="95"/>
      <c r="N2749" s="96"/>
      <c r="O2749" s="89"/>
      <c r="R2749" t="b">
        <f t="shared" si="86"/>
        <v>0</v>
      </c>
    </row>
    <row r="2750" spans="1:18" ht="15" thickBot="1" x14ac:dyDescent="0.35">
      <c r="A2750" s="93" t="s">
        <v>3092</v>
      </c>
      <c r="B2750" s="93" t="s">
        <v>1145</v>
      </c>
      <c r="C2750" s="84">
        <f>IF(COUNTIF(Table8[Tag Number], A2750), 1, 0)</f>
        <v>0</v>
      </c>
      <c r="D2750" s="85">
        <f>IF(COUNTIF(Table9[Tag Number], A2750), 1, 0)</f>
        <v>0</v>
      </c>
      <c r="E2750" s="86">
        <f>IF(COUNTIF(Table10[Tag Number], A2750), 1, 0)</f>
        <v>0</v>
      </c>
      <c r="F2750" s="86">
        <f>IF(COUNTIF(Table11[Tag Number], A2750), 1, 0)</f>
        <v>0</v>
      </c>
      <c r="G2750" s="87">
        <f t="shared" si="87"/>
        <v>0</v>
      </c>
      <c r="H2750" s="88" t="str" cm="1">
        <f t="array" ref="H2750">_xlfn.IFS(OR(_xlfn.XLOOKUP(A2750,Table9[Tag Number],Table9[Status],"-",0)="Dead",
        _xlfn.XLOOKUP(A2750,Table10[Tag Number],Table10[Status],"-",0)="Dead",
        _xlfn.XLOOKUP(A2750,Table11[Tag Number],Table11[Status],"-",0)="Dead",
        _xlfn.XLOOKUP(A2750,Table8[Tag Number],Table8[Status],"-",0)="Dead"),"Dead",
     OR(_xlfn.XLOOKUP(A2750,Table11[Tag Number],Table11[Status],"-",0)="Alive",
        _xlfn.XLOOKUP(A2750,Table10[Tag Number],Table10[Status],"-",0)="Alive",
        _xlfn.XLOOKUP(A2750,Table9[Tag Number],Table9[Status],"-",0)="Alive",
        _xlfn.XLOOKUP(A2750,Table8[Tag Number],Table8[Status],"-",0)="Alive"),"Alive",
     OR(_xlfn.XLOOKUP(A2750,Table9[Tag Number],Table9[Status],"-",0)="-",
        _xlfn.XLOOKUP(A2750,Table10[Tag Number],Table10[Status],"-",0)="-",
        _xlfn.XLOOKUP(A2750,Table11[Tag Number],Table11[Status],"-",0)="-",
        _xlfn.XLOOKUP(A2750,Table8[Tag Number],Table8[Status],"-",0)="-"),
   "-")</f>
        <v>-</v>
      </c>
      <c r="I2750" s="88" t="str">
        <f>IF((_xlfn.XLOOKUP(B2750,[2]Sheet1!$A$2:$A$198,[2]Sheet1!$B$2:$B$198,"-",0)="Glade"),"Out","No")</f>
        <v>No</v>
      </c>
      <c r="J2750" s="94"/>
      <c r="K2750" s="95"/>
      <c r="L2750" s="95"/>
      <c r="M2750" s="95"/>
      <c r="N2750" s="96"/>
      <c r="O2750" s="89"/>
      <c r="R2750" t="b">
        <f t="shared" si="86"/>
        <v>0</v>
      </c>
    </row>
    <row r="2751" spans="1:18" ht="15" thickBot="1" x14ac:dyDescent="0.35">
      <c r="A2751" s="3" t="s">
        <v>3093</v>
      </c>
      <c r="B2751" s="3" t="s">
        <v>1145</v>
      </c>
      <c r="C2751" s="84">
        <f>IF(COUNTIF(Table8[Tag Number], A2751), 1, 0)</f>
        <v>0</v>
      </c>
      <c r="D2751" s="85">
        <f>IF(COUNTIF(Table9[Tag Number], A2751), 1, 0)</f>
        <v>0</v>
      </c>
      <c r="E2751" s="86">
        <f>IF(COUNTIF(Table10[Tag Number], A2751), 1, 0)</f>
        <v>0</v>
      </c>
      <c r="F2751" s="86">
        <f>IF(COUNTIF(Table11[Tag Number], A2751), 1, 0)</f>
        <v>0</v>
      </c>
      <c r="G2751" s="87">
        <f t="shared" si="87"/>
        <v>0</v>
      </c>
      <c r="H2751" s="88" t="str" cm="1">
        <f t="array" ref="H2751">_xlfn.IFS(OR(_xlfn.XLOOKUP(A2751,Table9[Tag Number],Table9[Status],"-",0)="Dead",
        _xlfn.XLOOKUP(A2751,Table10[Tag Number],Table10[Status],"-",0)="Dead",
        _xlfn.XLOOKUP(A2751,Table11[Tag Number],Table11[Status],"-",0)="Dead",
        _xlfn.XLOOKUP(A2751,Table8[Tag Number],Table8[Status],"-",0)="Dead"),"Dead",
     OR(_xlfn.XLOOKUP(A2751,Table11[Tag Number],Table11[Status],"-",0)="Alive",
        _xlfn.XLOOKUP(A2751,Table10[Tag Number],Table10[Status],"-",0)="Alive",
        _xlfn.XLOOKUP(A2751,Table9[Tag Number],Table9[Status],"-",0)="Alive",
        _xlfn.XLOOKUP(A2751,Table8[Tag Number],Table8[Status],"-",0)="Alive"),"Alive",
     OR(_xlfn.XLOOKUP(A2751,Table9[Tag Number],Table9[Status],"-",0)="-",
        _xlfn.XLOOKUP(A2751,Table10[Tag Number],Table10[Status],"-",0)="-",
        _xlfn.XLOOKUP(A2751,Table11[Tag Number],Table11[Status],"-",0)="-",
        _xlfn.XLOOKUP(A2751,Table8[Tag Number],Table8[Status],"-",0)="-"),
   "-")</f>
        <v>-</v>
      </c>
      <c r="I2751" s="88" t="str">
        <f>IF((_xlfn.XLOOKUP(B2751,[2]Sheet1!$A$2:$A$198,[2]Sheet1!$B$2:$B$198,"-",0)="Glade"),"Out","No")</f>
        <v>No</v>
      </c>
      <c r="J2751" s="94"/>
      <c r="K2751" s="95"/>
      <c r="L2751" s="95"/>
      <c r="M2751" s="95"/>
      <c r="N2751" s="96"/>
      <c r="O2751" s="89"/>
      <c r="R2751" t="b">
        <f t="shared" si="86"/>
        <v>0</v>
      </c>
    </row>
    <row r="2752" spans="1:18" ht="15" thickBot="1" x14ac:dyDescent="0.35">
      <c r="A2752" s="2" t="s">
        <v>3094</v>
      </c>
      <c r="B2752" s="2" t="s">
        <v>1145</v>
      </c>
      <c r="C2752" s="84">
        <f>IF(COUNTIF(Table8[Tag Number], A2752), 1, 0)</f>
        <v>0</v>
      </c>
      <c r="D2752" s="85">
        <f>IF(COUNTIF(Table9[Tag Number], A2752), 1, 0)</f>
        <v>0</v>
      </c>
      <c r="E2752" s="86">
        <f>IF(COUNTIF(Table10[Tag Number], A2752), 1, 0)</f>
        <v>0</v>
      </c>
      <c r="F2752" s="86">
        <f>IF(COUNTIF(Table11[Tag Number], A2752), 1, 0)</f>
        <v>0</v>
      </c>
      <c r="G2752" s="87">
        <f t="shared" si="87"/>
        <v>0</v>
      </c>
      <c r="H2752" s="88" t="str" cm="1">
        <f t="array" ref="H2752">_xlfn.IFS(OR(_xlfn.XLOOKUP(A2752,Table9[Tag Number],Table9[Status],"-",0)="Dead",
        _xlfn.XLOOKUP(A2752,Table10[Tag Number],Table10[Status],"-",0)="Dead",
        _xlfn.XLOOKUP(A2752,Table11[Tag Number],Table11[Status],"-",0)="Dead",
        _xlfn.XLOOKUP(A2752,Table8[Tag Number],Table8[Status],"-",0)="Dead"),"Dead",
     OR(_xlfn.XLOOKUP(A2752,Table11[Tag Number],Table11[Status],"-",0)="Alive",
        _xlfn.XLOOKUP(A2752,Table10[Tag Number],Table10[Status],"-",0)="Alive",
        _xlfn.XLOOKUP(A2752,Table9[Tag Number],Table9[Status],"-",0)="Alive",
        _xlfn.XLOOKUP(A2752,Table8[Tag Number],Table8[Status],"-",0)="Alive"),"Alive",
     OR(_xlfn.XLOOKUP(A2752,Table9[Tag Number],Table9[Status],"-",0)="-",
        _xlfn.XLOOKUP(A2752,Table10[Tag Number],Table10[Status],"-",0)="-",
        _xlfn.XLOOKUP(A2752,Table11[Tag Number],Table11[Status],"-",0)="-",
        _xlfn.XLOOKUP(A2752,Table8[Tag Number],Table8[Status],"-",0)="-"),
   "-")</f>
        <v>-</v>
      </c>
      <c r="I2752" s="88" t="str">
        <f>IF((_xlfn.XLOOKUP(B2752,[2]Sheet1!$A$2:$A$198,[2]Sheet1!$B$2:$B$198,"-",0)="Glade"),"Out","No")</f>
        <v>No</v>
      </c>
      <c r="J2752" s="94"/>
      <c r="K2752" s="95"/>
      <c r="L2752" s="95"/>
      <c r="M2752" s="95"/>
      <c r="N2752" s="96"/>
      <c r="O2752" s="89"/>
      <c r="R2752" t="b">
        <f t="shared" si="86"/>
        <v>0</v>
      </c>
    </row>
    <row r="2753" spans="1:18" ht="15" thickBot="1" x14ac:dyDescent="0.35">
      <c r="A2753" s="3" t="s">
        <v>3095</v>
      </c>
      <c r="B2753" s="3" t="s">
        <v>1145</v>
      </c>
      <c r="C2753" s="84">
        <f>IF(COUNTIF(Table8[Tag Number], A2753), 1, 0)</f>
        <v>0</v>
      </c>
      <c r="D2753" s="85">
        <f>IF(COUNTIF(Table9[Tag Number], A2753), 1, 0)</f>
        <v>0</v>
      </c>
      <c r="E2753" s="86">
        <f>IF(COUNTIF(Table10[Tag Number], A2753), 1, 0)</f>
        <v>0</v>
      </c>
      <c r="F2753" s="86">
        <f>IF(COUNTIF(Table11[Tag Number], A2753), 1, 0)</f>
        <v>0</v>
      </c>
      <c r="G2753" s="87">
        <f t="shared" si="87"/>
        <v>0</v>
      </c>
      <c r="H2753" s="88" t="str" cm="1">
        <f t="array" ref="H2753">_xlfn.IFS(OR(_xlfn.XLOOKUP(A2753,Table9[Tag Number],Table9[Status],"-",0)="Dead",
        _xlfn.XLOOKUP(A2753,Table10[Tag Number],Table10[Status],"-",0)="Dead",
        _xlfn.XLOOKUP(A2753,Table11[Tag Number],Table11[Status],"-",0)="Dead",
        _xlfn.XLOOKUP(A2753,Table8[Tag Number],Table8[Status],"-",0)="Dead"),"Dead",
     OR(_xlfn.XLOOKUP(A2753,Table11[Tag Number],Table11[Status],"-",0)="Alive",
        _xlfn.XLOOKUP(A2753,Table10[Tag Number],Table10[Status],"-",0)="Alive",
        _xlfn.XLOOKUP(A2753,Table9[Tag Number],Table9[Status],"-",0)="Alive",
        _xlfn.XLOOKUP(A2753,Table8[Tag Number],Table8[Status],"-",0)="Alive"),"Alive",
     OR(_xlfn.XLOOKUP(A2753,Table9[Tag Number],Table9[Status],"-",0)="-",
        _xlfn.XLOOKUP(A2753,Table10[Tag Number],Table10[Status],"-",0)="-",
        _xlfn.XLOOKUP(A2753,Table11[Tag Number],Table11[Status],"-",0)="-",
        _xlfn.XLOOKUP(A2753,Table8[Tag Number],Table8[Status],"-",0)="-"),
   "-")</f>
        <v>-</v>
      </c>
      <c r="I2753" s="88" t="str">
        <f>IF((_xlfn.XLOOKUP(B2753,[2]Sheet1!$A$2:$A$198,[2]Sheet1!$B$2:$B$198,"-",0)="Glade"),"Out","No")</f>
        <v>No</v>
      </c>
      <c r="J2753" s="94"/>
      <c r="K2753" s="95"/>
      <c r="L2753" s="95"/>
      <c r="M2753" s="95"/>
      <c r="N2753" s="96"/>
      <c r="O2753" s="89"/>
      <c r="R2753" t="b">
        <f t="shared" si="86"/>
        <v>0</v>
      </c>
    </row>
    <row r="2754" spans="1:18" ht="15" thickBot="1" x14ac:dyDescent="0.35">
      <c r="A2754" s="2" t="s">
        <v>3096</v>
      </c>
      <c r="B2754" s="2" t="s">
        <v>1145</v>
      </c>
      <c r="C2754" s="84">
        <f>IF(COUNTIF(Table8[Tag Number], A2754), 1, 0)</f>
        <v>0</v>
      </c>
      <c r="D2754" s="85">
        <f>IF(COUNTIF(Table9[Tag Number], A2754), 1, 0)</f>
        <v>0</v>
      </c>
      <c r="E2754" s="86">
        <f>IF(COUNTIF(Table10[Tag Number], A2754), 1, 0)</f>
        <v>0</v>
      </c>
      <c r="F2754" s="86">
        <f>IF(COUNTIF(Table11[Tag Number], A2754), 1, 0)</f>
        <v>0</v>
      </c>
      <c r="G2754" s="87">
        <f t="shared" si="87"/>
        <v>0</v>
      </c>
      <c r="H2754" s="88" t="str" cm="1">
        <f t="array" ref="H2754">_xlfn.IFS(OR(_xlfn.XLOOKUP(A2754,Table9[Tag Number],Table9[Status],"-",0)="Dead",
        _xlfn.XLOOKUP(A2754,Table10[Tag Number],Table10[Status],"-",0)="Dead",
        _xlfn.XLOOKUP(A2754,Table11[Tag Number],Table11[Status],"-",0)="Dead",
        _xlfn.XLOOKUP(A2754,Table8[Tag Number],Table8[Status],"-",0)="Dead"),"Dead",
     OR(_xlfn.XLOOKUP(A2754,Table11[Tag Number],Table11[Status],"-",0)="Alive",
        _xlfn.XLOOKUP(A2754,Table10[Tag Number],Table10[Status],"-",0)="Alive",
        _xlfn.XLOOKUP(A2754,Table9[Tag Number],Table9[Status],"-",0)="Alive",
        _xlfn.XLOOKUP(A2754,Table8[Tag Number],Table8[Status],"-",0)="Alive"),"Alive",
     OR(_xlfn.XLOOKUP(A2754,Table9[Tag Number],Table9[Status],"-",0)="-",
        _xlfn.XLOOKUP(A2754,Table10[Tag Number],Table10[Status],"-",0)="-",
        _xlfn.XLOOKUP(A2754,Table11[Tag Number],Table11[Status],"-",0)="-",
        _xlfn.XLOOKUP(A2754,Table8[Tag Number],Table8[Status],"-",0)="-"),
   "-")</f>
        <v>-</v>
      </c>
      <c r="I2754" s="88" t="str">
        <f>IF((_xlfn.XLOOKUP(B2754,[2]Sheet1!$A$2:$A$198,[2]Sheet1!$B$2:$B$198,"-",0)="Glade"),"Out","No")</f>
        <v>No</v>
      </c>
      <c r="J2754" s="94"/>
      <c r="K2754" s="95"/>
      <c r="L2754" s="95"/>
      <c r="M2754" s="95"/>
      <c r="N2754" s="96"/>
      <c r="O2754" s="89"/>
      <c r="R2754" t="b">
        <f t="shared" si="86"/>
        <v>0</v>
      </c>
    </row>
    <row r="2755" spans="1:18" ht="15" thickBot="1" x14ac:dyDescent="0.35">
      <c r="A2755" s="3" t="s">
        <v>3097</v>
      </c>
      <c r="B2755" s="3" t="s">
        <v>1145</v>
      </c>
      <c r="C2755" s="84">
        <f>IF(COUNTIF(Table8[Tag Number], A2755), 1, 0)</f>
        <v>0</v>
      </c>
      <c r="D2755" s="85">
        <f>IF(COUNTIF(Table9[Tag Number], A2755), 1, 0)</f>
        <v>0</v>
      </c>
      <c r="E2755" s="86">
        <f>IF(COUNTIF(Table10[Tag Number], A2755), 1, 0)</f>
        <v>0</v>
      </c>
      <c r="F2755" s="86">
        <f>IF(COUNTIF(Table11[Tag Number], A2755), 1, 0)</f>
        <v>0</v>
      </c>
      <c r="G2755" s="87">
        <f t="shared" si="87"/>
        <v>0</v>
      </c>
      <c r="H2755" s="88" t="str" cm="1">
        <f t="array" ref="H2755">_xlfn.IFS(OR(_xlfn.XLOOKUP(A2755,Table9[Tag Number],Table9[Status],"-",0)="Dead",
        _xlfn.XLOOKUP(A2755,Table10[Tag Number],Table10[Status],"-",0)="Dead",
        _xlfn.XLOOKUP(A2755,Table11[Tag Number],Table11[Status],"-",0)="Dead",
        _xlfn.XLOOKUP(A2755,Table8[Tag Number],Table8[Status],"-",0)="Dead"),"Dead",
     OR(_xlfn.XLOOKUP(A2755,Table11[Tag Number],Table11[Status],"-",0)="Alive",
        _xlfn.XLOOKUP(A2755,Table10[Tag Number],Table10[Status],"-",0)="Alive",
        _xlfn.XLOOKUP(A2755,Table9[Tag Number],Table9[Status],"-",0)="Alive",
        _xlfn.XLOOKUP(A2755,Table8[Tag Number],Table8[Status],"-",0)="Alive"),"Alive",
     OR(_xlfn.XLOOKUP(A2755,Table9[Tag Number],Table9[Status],"-",0)="-",
        _xlfn.XLOOKUP(A2755,Table10[Tag Number],Table10[Status],"-",0)="-",
        _xlfn.XLOOKUP(A2755,Table11[Tag Number],Table11[Status],"-",0)="-",
        _xlfn.XLOOKUP(A2755,Table8[Tag Number],Table8[Status],"-",0)="-"),
   "-")</f>
        <v>-</v>
      </c>
      <c r="I2755" s="88" t="str">
        <f>IF((_xlfn.XLOOKUP(B2755,[2]Sheet1!$A$2:$A$198,[2]Sheet1!$B$2:$B$198,"-",0)="Glade"),"Out","No")</f>
        <v>No</v>
      </c>
      <c r="J2755" s="94"/>
      <c r="K2755" s="95"/>
      <c r="L2755" s="95"/>
      <c r="M2755" s="95"/>
      <c r="N2755" s="96"/>
      <c r="O2755" s="89"/>
      <c r="R2755" t="b">
        <f t="shared" si="86"/>
        <v>0</v>
      </c>
    </row>
    <row r="2756" spans="1:18" ht="15" thickBot="1" x14ac:dyDescent="0.35">
      <c r="A2756" s="2" t="s">
        <v>3098</v>
      </c>
      <c r="B2756" s="2" t="s">
        <v>1145</v>
      </c>
      <c r="C2756" s="84">
        <f>IF(COUNTIF(Table8[Tag Number], A2756), 1, 0)</f>
        <v>0</v>
      </c>
      <c r="D2756" s="85">
        <f>IF(COUNTIF(Table9[Tag Number], A2756), 1, 0)</f>
        <v>0</v>
      </c>
      <c r="E2756" s="86">
        <f>IF(COUNTIF(Table10[Tag Number], A2756), 1, 0)</f>
        <v>0</v>
      </c>
      <c r="F2756" s="86">
        <f>IF(COUNTIF(Table11[Tag Number], A2756), 1, 0)</f>
        <v>0</v>
      </c>
      <c r="G2756" s="87">
        <f t="shared" si="87"/>
        <v>0</v>
      </c>
      <c r="H2756" s="88" t="str" cm="1">
        <f t="array" ref="H2756">_xlfn.IFS(OR(_xlfn.XLOOKUP(A2756,Table9[Tag Number],Table9[Status],"-",0)="Dead",
        _xlfn.XLOOKUP(A2756,Table10[Tag Number],Table10[Status],"-",0)="Dead",
        _xlfn.XLOOKUP(A2756,Table11[Tag Number],Table11[Status],"-",0)="Dead",
        _xlfn.XLOOKUP(A2756,Table8[Tag Number],Table8[Status],"-",0)="Dead"),"Dead",
     OR(_xlfn.XLOOKUP(A2756,Table11[Tag Number],Table11[Status],"-",0)="Alive",
        _xlfn.XLOOKUP(A2756,Table10[Tag Number],Table10[Status],"-",0)="Alive",
        _xlfn.XLOOKUP(A2756,Table9[Tag Number],Table9[Status],"-",0)="Alive",
        _xlfn.XLOOKUP(A2756,Table8[Tag Number],Table8[Status],"-",0)="Alive"),"Alive",
     OR(_xlfn.XLOOKUP(A2756,Table9[Tag Number],Table9[Status],"-",0)="-",
        _xlfn.XLOOKUP(A2756,Table10[Tag Number],Table10[Status],"-",0)="-",
        _xlfn.XLOOKUP(A2756,Table11[Tag Number],Table11[Status],"-",0)="-",
        _xlfn.XLOOKUP(A2756,Table8[Tag Number],Table8[Status],"-",0)="-"),
   "-")</f>
        <v>-</v>
      </c>
      <c r="I2756" s="88" t="str">
        <f>IF((_xlfn.XLOOKUP(B2756,[2]Sheet1!$A$2:$A$198,[2]Sheet1!$B$2:$B$198,"-",0)="Glade"),"Out","No")</f>
        <v>No</v>
      </c>
      <c r="J2756" s="94"/>
      <c r="K2756" s="95"/>
      <c r="L2756" s="95"/>
      <c r="M2756" s="95"/>
      <c r="N2756" s="96"/>
      <c r="O2756" s="89"/>
      <c r="R2756" t="b">
        <f t="shared" ref="R2756:R2819" si="88">IF(G2756&gt;1,A2756)</f>
        <v>0</v>
      </c>
    </row>
    <row r="2757" spans="1:18" ht="15" thickBot="1" x14ac:dyDescent="0.35">
      <c r="A2757" s="3" t="s">
        <v>3099</v>
      </c>
      <c r="B2757" s="3" t="s">
        <v>1145</v>
      </c>
      <c r="C2757" s="84">
        <f>IF(COUNTIF(Table8[Tag Number], A2757), 1, 0)</f>
        <v>0</v>
      </c>
      <c r="D2757" s="85">
        <f>IF(COUNTIF(Table9[Tag Number], A2757), 1, 0)</f>
        <v>0</v>
      </c>
      <c r="E2757" s="86">
        <f>IF(COUNTIF(Table10[Tag Number], A2757), 1, 0)</f>
        <v>0</v>
      </c>
      <c r="F2757" s="86">
        <f>IF(COUNTIF(Table11[Tag Number], A2757), 1, 0)</f>
        <v>0</v>
      </c>
      <c r="G2757" s="87">
        <f t="shared" ref="G2757:G2820" si="89">SUM(C2757:F2757)</f>
        <v>0</v>
      </c>
      <c r="H2757" s="88" t="str" cm="1">
        <f t="array" ref="H2757">_xlfn.IFS(OR(_xlfn.XLOOKUP(A2757,Table9[Tag Number],Table9[Status],"-",0)="Dead",
        _xlfn.XLOOKUP(A2757,Table10[Tag Number],Table10[Status],"-",0)="Dead",
        _xlfn.XLOOKUP(A2757,Table11[Tag Number],Table11[Status],"-",0)="Dead",
        _xlfn.XLOOKUP(A2757,Table8[Tag Number],Table8[Status],"-",0)="Dead"),"Dead",
     OR(_xlfn.XLOOKUP(A2757,Table11[Tag Number],Table11[Status],"-",0)="Alive",
        _xlfn.XLOOKUP(A2757,Table10[Tag Number],Table10[Status],"-",0)="Alive",
        _xlfn.XLOOKUP(A2757,Table9[Tag Number],Table9[Status],"-",0)="Alive",
        _xlfn.XLOOKUP(A2757,Table8[Tag Number],Table8[Status],"-",0)="Alive"),"Alive",
     OR(_xlfn.XLOOKUP(A2757,Table9[Tag Number],Table9[Status],"-",0)="-",
        _xlfn.XLOOKUP(A2757,Table10[Tag Number],Table10[Status],"-",0)="-",
        _xlfn.XLOOKUP(A2757,Table11[Tag Number],Table11[Status],"-",0)="-",
        _xlfn.XLOOKUP(A2757,Table8[Tag Number],Table8[Status],"-",0)="-"),
   "-")</f>
        <v>-</v>
      </c>
      <c r="I2757" s="88" t="str">
        <f>IF((_xlfn.XLOOKUP(B2757,[2]Sheet1!$A$2:$A$198,[2]Sheet1!$B$2:$B$198,"-",0)="Glade"),"Out","No")</f>
        <v>No</v>
      </c>
      <c r="J2757" s="94"/>
      <c r="K2757" s="95"/>
      <c r="L2757" s="95"/>
      <c r="M2757" s="95"/>
      <c r="N2757" s="96"/>
      <c r="O2757" s="89"/>
      <c r="R2757" t="b">
        <f t="shared" si="88"/>
        <v>0</v>
      </c>
    </row>
    <row r="2758" spans="1:18" ht="15" thickBot="1" x14ac:dyDescent="0.35">
      <c r="A2758" s="2" t="s">
        <v>3100</v>
      </c>
      <c r="B2758" s="2" t="s">
        <v>1145</v>
      </c>
      <c r="C2758" s="84">
        <f>IF(COUNTIF(Table8[Tag Number], A2758), 1, 0)</f>
        <v>0</v>
      </c>
      <c r="D2758" s="85">
        <f>IF(COUNTIF(Table9[Tag Number], A2758), 1, 0)</f>
        <v>0</v>
      </c>
      <c r="E2758" s="86">
        <f>IF(COUNTIF(Table10[Tag Number], A2758), 1, 0)</f>
        <v>0</v>
      </c>
      <c r="F2758" s="86">
        <f>IF(COUNTIF(Table11[Tag Number], A2758), 1, 0)</f>
        <v>0</v>
      </c>
      <c r="G2758" s="87">
        <f t="shared" si="89"/>
        <v>0</v>
      </c>
      <c r="H2758" s="88" t="str" cm="1">
        <f t="array" ref="H2758">_xlfn.IFS(OR(_xlfn.XLOOKUP(A2758,Table9[Tag Number],Table9[Status],"-",0)="Dead",
        _xlfn.XLOOKUP(A2758,Table10[Tag Number],Table10[Status],"-",0)="Dead",
        _xlfn.XLOOKUP(A2758,Table11[Tag Number],Table11[Status],"-",0)="Dead",
        _xlfn.XLOOKUP(A2758,Table8[Tag Number],Table8[Status],"-",0)="Dead"),"Dead",
     OR(_xlfn.XLOOKUP(A2758,Table11[Tag Number],Table11[Status],"-",0)="Alive",
        _xlfn.XLOOKUP(A2758,Table10[Tag Number],Table10[Status],"-",0)="Alive",
        _xlfn.XLOOKUP(A2758,Table9[Tag Number],Table9[Status],"-",0)="Alive",
        _xlfn.XLOOKUP(A2758,Table8[Tag Number],Table8[Status],"-",0)="Alive"),"Alive",
     OR(_xlfn.XLOOKUP(A2758,Table9[Tag Number],Table9[Status],"-",0)="-",
        _xlfn.XLOOKUP(A2758,Table10[Tag Number],Table10[Status],"-",0)="-",
        _xlfn.XLOOKUP(A2758,Table11[Tag Number],Table11[Status],"-",0)="-",
        _xlfn.XLOOKUP(A2758,Table8[Tag Number],Table8[Status],"-",0)="-"),
   "-")</f>
        <v>-</v>
      </c>
      <c r="I2758" s="88" t="str">
        <f>IF((_xlfn.XLOOKUP(B2758,[2]Sheet1!$A$2:$A$198,[2]Sheet1!$B$2:$B$198,"-",0)="Glade"),"Out","No")</f>
        <v>No</v>
      </c>
      <c r="J2758" s="94"/>
      <c r="K2758" s="95"/>
      <c r="L2758" s="95"/>
      <c r="M2758" s="95"/>
      <c r="N2758" s="96"/>
      <c r="O2758" s="89"/>
      <c r="R2758" t="b">
        <f t="shared" si="88"/>
        <v>0</v>
      </c>
    </row>
    <row r="2759" spans="1:18" ht="15" thickBot="1" x14ac:dyDescent="0.35">
      <c r="A2759" s="3" t="s">
        <v>3101</v>
      </c>
      <c r="B2759" s="3" t="s">
        <v>1145</v>
      </c>
      <c r="C2759" s="84">
        <f>IF(COUNTIF(Table8[Tag Number], A2759), 1, 0)</f>
        <v>0</v>
      </c>
      <c r="D2759" s="85">
        <f>IF(COUNTIF(Table9[Tag Number], A2759), 1, 0)</f>
        <v>0</v>
      </c>
      <c r="E2759" s="86">
        <f>IF(COUNTIF(Table10[Tag Number], A2759), 1, 0)</f>
        <v>0</v>
      </c>
      <c r="F2759" s="86">
        <f>IF(COUNTIF(Table11[Tag Number], A2759), 1, 0)</f>
        <v>0</v>
      </c>
      <c r="G2759" s="87">
        <f t="shared" si="89"/>
        <v>0</v>
      </c>
      <c r="H2759" s="88" t="str" cm="1">
        <f t="array" ref="H2759">_xlfn.IFS(OR(_xlfn.XLOOKUP(A2759,Table9[Tag Number],Table9[Status],"-",0)="Dead",
        _xlfn.XLOOKUP(A2759,Table10[Tag Number],Table10[Status],"-",0)="Dead",
        _xlfn.XLOOKUP(A2759,Table11[Tag Number],Table11[Status],"-",0)="Dead",
        _xlfn.XLOOKUP(A2759,Table8[Tag Number],Table8[Status],"-",0)="Dead"),"Dead",
     OR(_xlfn.XLOOKUP(A2759,Table11[Tag Number],Table11[Status],"-",0)="Alive",
        _xlfn.XLOOKUP(A2759,Table10[Tag Number],Table10[Status],"-",0)="Alive",
        _xlfn.XLOOKUP(A2759,Table9[Tag Number],Table9[Status],"-",0)="Alive",
        _xlfn.XLOOKUP(A2759,Table8[Tag Number],Table8[Status],"-",0)="Alive"),"Alive",
     OR(_xlfn.XLOOKUP(A2759,Table9[Tag Number],Table9[Status],"-",0)="-",
        _xlfn.XLOOKUP(A2759,Table10[Tag Number],Table10[Status],"-",0)="-",
        _xlfn.XLOOKUP(A2759,Table11[Tag Number],Table11[Status],"-",0)="-",
        _xlfn.XLOOKUP(A2759,Table8[Tag Number],Table8[Status],"-",0)="-"),
   "-")</f>
        <v>-</v>
      </c>
      <c r="I2759" s="88" t="str">
        <f>IF((_xlfn.XLOOKUP(B2759,[2]Sheet1!$A$2:$A$198,[2]Sheet1!$B$2:$B$198,"-",0)="Glade"),"Out","No")</f>
        <v>No</v>
      </c>
      <c r="J2759" s="94"/>
      <c r="K2759" s="95"/>
      <c r="L2759" s="95"/>
      <c r="M2759" s="95"/>
      <c r="N2759" s="96"/>
      <c r="O2759" s="89"/>
      <c r="R2759" t="b">
        <f t="shared" si="88"/>
        <v>0</v>
      </c>
    </row>
    <row r="2760" spans="1:18" ht="15" thickBot="1" x14ac:dyDescent="0.35">
      <c r="A2760" s="3" t="s">
        <v>3101</v>
      </c>
      <c r="B2760" s="3" t="s">
        <v>1145</v>
      </c>
      <c r="C2760" s="84">
        <f>IF(COUNTIF(Table8[Tag Number], A2760), 1, 0)</f>
        <v>0</v>
      </c>
      <c r="D2760" s="85">
        <f>IF(COUNTIF(Table9[Tag Number], A2760), 1, 0)</f>
        <v>0</v>
      </c>
      <c r="E2760" s="86">
        <f>IF(COUNTIF(Table10[Tag Number], A2760), 1, 0)</f>
        <v>0</v>
      </c>
      <c r="F2760" s="86">
        <f>IF(COUNTIF(Table11[Tag Number], A2760), 1, 0)</f>
        <v>0</v>
      </c>
      <c r="G2760" s="87">
        <f t="shared" si="89"/>
        <v>0</v>
      </c>
      <c r="H2760" s="88" t="str" cm="1">
        <f t="array" ref="H2760">_xlfn.IFS(OR(_xlfn.XLOOKUP(A2760,Table9[Tag Number],Table9[Status],"-",0)="Dead",
        _xlfn.XLOOKUP(A2760,Table10[Tag Number],Table10[Status],"-",0)="Dead",
        _xlfn.XLOOKUP(A2760,Table11[Tag Number],Table11[Status],"-",0)="Dead",
        _xlfn.XLOOKUP(A2760,Table8[Tag Number],Table8[Status],"-",0)="Dead"),"Dead",
     OR(_xlfn.XLOOKUP(A2760,Table11[Tag Number],Table11[Status],"-",0)="Alive",
        _xlfn.XLOOKUP(A2760,Table10[Tag Number],Table10[Status],"-",0)="Alive",
        _xlfn.XLOOKUP(A2760,Table9[Tag Number],Table9[Status],"-",0)="Alive",
        _xlfn.XLOOKUP(A2760,Table8[Tag Number],Table8[Status],"-",0)="Alive"),"Alive",
     OR(_xlfn.XLOOKUP(A2760,Table9[Tag Number],Table9[Status],"-",0)="-",
        _xlfn.XLOOKUP(A2760,Table10[Tag Number],Table10[Status],"-",0)="-",
        _xlfn.XLOOKUP(A2760,Table11[Tag Number],Table11[Status],"-",0)="-",
        _xlfn.XLOOKUP(A2760,Table8[Tag Number],Table8[Status],"-",0)="-"),
   "-")</f>
        <v>-</v>
      </c>
      <c r="I2760" s="88" t="str">
        <f>IF((_xlfn.XLOOKUP(B2760,[2]Sheet1!$A$2:$A$198,[2]Sheet1!$B$2:$B$198,"-",0)="Glade"),"Out","No")</f>
        <v>No</v>
      </c>
      <c r="J2760" s="94"/>
      <c r="K2760" s="95"/>
      <c r="L2760" s="95"/>
      <c r="M2760" s="95"/>
      <c r="N2760" s="96"/>
      <c r="O2760" s="89"/>
      <c r="R2760" t="b">
        <f t="shared" si="88"/>
        <v>0</v>
      </c>
    </row>
    <row r="2761" spans="1:18" ht="15" thickBot="1" x14ac:dyDescent="0.35">
      <c r="A2761" s="3" t="s">
        <v>3102</v>
      </c>
      <c r="B2761" s="3" t="s">
        <v>1145</v>
      </c>
      <c r="C2761" s="84">
        <f>IF(COUNTIF(Table8[Tag Number], A2761), 1, 0)</f>
        <v>0</v>
      </c>
      <c r="D2761" s="85">
        <f>IF(COUNTIF(Table9[Tag Number], A2761), 1, 0)</f>
        <v>0</v>
      </c>
      <c r="E2761" s="86">
        <f>IF(COUNTIF(Table10[Tag Number], A2761), 1, 0)</f>
        <v>0</v>
      </c>
      <c r="F2761" s="86">
        <f>IF(COUNTIF(Table11[Tag Number], A2761), 1, 0)</f>
        <v>0</v>
      </c>
      <c r="G2761" s="87">
        <f t="shared" si="89"/>
        <v>0</v>
      </c>
      <c r="H2761" s="88" t="str" cm="1">
        <f t="array" ref="H2761">_xlfn.IFS(OR(_xlfn.XLOOKUP(A2761,Table9[Tag Number],Table9[Status],"-",0)="Dead",
        _xlfn.XLOOKUP(A2761,Table10[Tag Number],Table10[Status],"-",0)="Dead",
        _xlfn.XLOOKUP(A2761,Table11[Tag Number],Table11[Status],"-",0)="Dead",
        _xlfn.XLOOKUP(A2761,Table8[Tag Number],Table8[Status],"-",0)="Dead"),"Dead",
     OR(_xlfn.XLOOKUP(A2761,Table11[Tag Number],Table11[Status],"-",0)="Alive",
        _xlfn.XLOOKUP(A2761,Table10[Tag Number],Table10[Status],"-",0)="Alive",
        _xlfn.XLOOKUP(A2761,Table9[Tag Number],Table9[Status],"-",0)="Alive",
        _xlfn.XLOOKUP(A2761,Table8[Tag Number],Table8[Status],"-",0)="Alive"),"Alive",
     OR(_xlfn.XLOOKUP(A2761,Table9[Tag Number],Table9[Status],"-",0)="-",
        _xlfn.XLOOKUP(A2761,Table10[Tag Number],Table10[Status],"-",0)="-",
        _xlfn.XLOOKUP(A2761,Table11[Tag Number],Table11[Status],"-",0)="-",
        _xlfn.XLOOKUP(A2761,Table8[Tag Number],Table8[Status],"-",0)="-"),
   "-")</f>
        <v>-</v>
      </c>
      <c r="I2761" s="88" t="str">
        <f>IF((_xlfn.XLOOKUP(B2761,[2]Sheet1!$A$2:$A$198,[2]Sheet1!$B$2:$B$198,"-",0)="Glade"),"Out","No")</f>
        <v>No</v>
      </c>
      <c r="J2761" s="94"/>
      <c r="K2761" s="95"/>
      <c r="L2761" s="95"/>
      <c r="M2761" s="95"/>
      <c r="N2761" s="96"/>
      <c r="O2761" s="89"/>
      <c r="R2761" t="b">
        <f t="shared" si="88"/>
        <v>0</v>
      </c>
    </row>
    <row r="2762" spans="1:18" ht="15" thickBot="1" x14ac:dyDescent="0.35">
      <c r="A2762" s="2" t="s">
        <v>3103</v>
      </c>
      <c r="B2762" s="2" t="s">
        <v>1145</v>
      </c>
      <c r="C2762" s="84">
        <f>IF(COUNTIF(Table8[Tag Number], A2762), 1, 0)</f>
        <v>0</v>
      </c>
      <c r="D2762" s="85">
        <f>IF(COUNTIF(Table9[Tag Number], A2762), 1, 0)</f>
        <v>0</v>
      </c>
      <c r="E2762" s="86">
        <f>IF(COUNTIF(Table10[Tag Number], A2762), 1, 0)</f>
        <v>0</v>
      </c>
      <c r="F2762" s="86">
        <f>IF(COUNTIF(Table11[Tag Number], A2762), 1, 0)</f>
        <v>0</v>
      </c>
      <c r="G2762" s="87">
        <f t="shared" si="89"/>
        <v>0</v>
      </c>
      <c r="H2762" s="88" t="str" cm="1">
        <f t="array" ref="H2762">_xlfn.IFS(OR(_xlfn.XLOOKUP(A2762,Table9[Tag Number],Table9[Status],"-",0)="Dead",
        _xlfn.XLOOKUP(A2762,Table10[Tag Number],Table10[Status],"-",0)="Dead",
        _xlfn.XLOOKUP(A2762,Table11[Tag Number],Table11[Status],"-",0)="Dead",
        _xlfn.XLOOKUP(A2762,Table8[Tag Number],Table8[Status],"-",0)="Dead"),"Dead",
     OR(_xlfn.XLOOKUP(A2762,Table11[Tag Number],Table11[Status],"-",0)="Alive",
        _xlfn.XLOOKUP(A2762,Table10[Tag Number],Table10[Status],"-",0)="Alive",
        _xlfn.XLOOKUP(A2762,Table9[Tag Number],Table9[Status],"-",0)="Alive",
        _xlfn.XLOOKUP(A2762,Table8[Tag Number],Table8[Status],"-",0)="Alive"),"Alive",
     OR(_xlfn.XLOOKUP(A2762,Table9[Tag Number],Table9[Status],"-",0)="-",
        _xlfn.XLOOKUP(A2762,Table10[Tag Number],Table10[Status],"-",0)="-",
        _xlfn.XLOOKUP(A2762,Table11[Tag Number],Table11[Status],"-",0)="-",
        _xlfn.XLOOKUP(A2762,Table8[Tag Number],Table8[Status],"-",0)="-"),
   "-")</f>
        <v>-</v>
      </c>
      <c r="I2762" s="88" t="str">
        <f>IF((_xlfn.XLOOKUP(B2762,[2]Sheet1!$A$2:$A$198,[2]Sheet1!$B$2:$B$198,"-",0)="Glade"),"Out","No")</f>
        <v>No</v>
      </c>
      <c r="J2762" s="94"/>
      <c r="K2762" s="95"/>
      <c r="L2762" s="95"/>
      <c r="M2762" s="95"/>
      <c r="N2762" s="96"/>
      <c r="O2762" s="89"/>
      <c r="R2762" t="b">
        <f t="shared" si="88"/>
        <v>0</v>
      </c>
    </row>
    <row r="2763" spans="1:18" ht="15" thickBot="1" x14ac:dyDescent="0.35">
      <c r="A2763" s="2" t="s">
        <v>258</v>
      </c>
      <c r="B2763" s="2" t="s">
        <v>1145</v>
      </c>
      <c r="C2763" s="84">
        <f>IF(COUNTIF(Table8[Tag Number], A2763), 1, 0)</f>
        <v>0</v>
      </c>
      <c r="D2763" s="85">
        <f>IF(COUNTIF(Table9[Tag Number], A2763), 1, 0)</f>
        <v>0</v>
      </c>
      <c r="E2763" s="86">
        <f>IF(COUNTIF(Table10[Tag Number], A2763), 1, 0)</f>
        <v>0</v>
      </c>
      <c r="F2763" s="86">
        <f>IF(COUNTIF(Table11[Tag Number], A2763), 1, 0)</f>
        <v>0</v>
      </c>
      <c r="G2763" s="87">
        <f t="shared" si="89"/>
        <v>0</v>
      </c>
      <c r="H2763" s="88" t="str" cm="1">
        <f t="array" ref="H2763">_xlfn.IFS(OR(_xlfn.XLOOKUP(A2763,Table9[Tag Number],Table9[Status],"-",0)="Dead",
        _xlfn.XLOOKUP(A2763,Table10[Tag Number],Table10[Status],"-",0)="Dead",
        _xlfn.XLOOKUP(A2763,Table11[Tag Number],Table11[Status],"-",0)="Dead",
        _xlfn.XLOOKUP(A2763,Table8[Tag Number],Table8[Status],"-",0)="Dead"),"Dead",
     OR(_xlfn.XLOOKUP(A2763,Table11[Tag Number],Table11[Status],"-",0)="Alive",
        _xlfn.XLOOKUP(A2763,Table10[Tag Number],Table10[Status],"-",0)="Alive",
        _xlfn.XLOOKUP(A2763,Table9[Tag Number],Table9[Status],"-",0)="Alive",
        _xlfn.XLOOKUP(A2763,Table8[Tag Number],Table8[Status],"-",0)="Alive"),"Alive",
     OR(_xlfn.XLOOKUP(A2763,Table9[Tag Number],Table9[Status],"-",0)="-",
        _xlfn.XLOOKUP(A2763,Table10[Tag Number],Table10[Status],"-",0)="-",
        _xlfn.XLOOKUP(A2763,Table11[Tag Number],Table11[Status],"-",0)="-",
        _xlfn.XLOOKUP(A2763,Table8[Tag Number],Table8[Status],"-",0)="-"),
   "-")</f>
        <v>-</v>
      </c>
      <c r="I2763" s="88" t="str">
        <f>IF((_xlfn.XLOOKUP(B2763,[2]Sheet1!$A$2:$A$198,[2]Sheet1!$B$2:$B$198,"-",0)="Glade"),"Out","No")</f>
        <v>No</v>
      </c>
      <c r="J2763" s="94"/>
      <c r="K2763" s="95"/>
      <c r="L2763" s="95"/>
      <c r="M2763" s="95"/>
      <c r="N2763" s="96"/>
      <c r="O2763" s="89"/>
      <c r="R2763" t="b">
        <f t="shared" si="88"/>
        <v>0</v>
      </c>
    </row>
    <row r="2764" spans="1:18" ht="15" thickBot="1" x14ac:dyDescent="0.35">
      <c r="A2764" s="3" t="s">
        <v>3104</v>
      </c>
      <c r="B2764" s="3" t="s">
        <v>1145</v>
      </c>
      <c r="C2764" s="84">
        <f>IF(COUNTIF(Table8[Tag Number], A2764), 1, 0)</f>
        <v>0</v>
      </c>
      <c r="D2764" s="85">
        <f>IF(COUNTIF(Table9[Tag Number], A2764), 1, 0)</f>
        <v>0</v>
      </c>
      <c r="E2764" s="86">
        <f>IF(COUNTIF(Table10[Tag Number], A2764), 1, 0)</f>
        <v>0</v>
      </c>
      <c r="F2764" s="86">
        <f>IF(COUNTIF(Table11[Tag Number], A2764), 1, 0)</f>
        <v>0</v>
      </c>
      <c r="G2764" s="87">
        <f t="shared" si="89"/>
        <v>0</v>
      </c>
      <c r="H2764" s="88" t="str" cm="1">
        <f t="array" ref="H2764">_xlfn.IFS(OR(_xlfn.XLOOKUP(A2764,Table9[Tag Number],Table9[Status],"-",0)="Dead",
        _xlfn.XLOOKUP(A2764,Table10[Tag Number],Table10[Status],"-",0)="Dead",
        _xlfn.XLOOKUP(A2764,Table11[Tag Number],Table11[Status],"-",0)="Dead",
        _xlfn.XLOOKUP(A2764,Table8[Tag Number],Table8[Status],"-",0)="Dead"),"Dead",
     OR(_xlfn.XLOOKUP(A2764,Table11[Tag Number],Table11[Status],"-",0)="Alive",
        _xlfn.XLOOKUP(A2764,Table10[Tag Number],Table10[Status],"-",0)="Alive",
        _xlfn.XLOOKUP(A2764,Table9[Tag Number],Table9[Status],"-",0)="Alive",
        _xlfn.XLOOKUP(A2764,Table8[Tag Number],Table8[Status],"-",0)="Alive"),"Alive",
     OR(_xlfn.XLOOKUP(A2764,Table9[Tag Number],Table9[Status],"-",0)="-",
        _xlfn.XLOOKUP(A2764,Table10[Tag Number],Table10[Status],"-",0)="-",
        _xlfn.XLOOKUP(A2764,Table11[Tag Number],Table11[Status],"-",0)="-",
        _xlfn.XLOOKUP(A2764,Table8[Tag Number],Table8[Status],"-",0)="-"),
   "-")</f>
        <v>-</v>
      </c>
      <c r="I2764" s="88" t="str">
        <f>IF((_xlfn.XLOOKUP(B2764,[2]Sheet1!$A$2:$A$198,[2]Sheet1!$B$2:$B$198,"-",0)="Glade"),"Out","No")</f>
        <v>No</v>
      </c>
      <c r="J2764" s="94"/>
      <c r="K2764" s="95"/>
      <c r="L2764" s="95"/>
      <c r="M2764" s="95"/>
      <c r="N2764" s="96"/>
      <c r="O2764" s="89"/>
      <c r="R2764" t="b">
        <f t="shared" si="88"/>
        <v>0</v>
      </c>
    </row>
    <row r="2765" spans="1:18" ht="15" thickBot="1" x14ac:dyDescent="0.35">
      <c r="A2765" s="3" t="s">
        <v>3105</v>
      </c>
      <c r="B2765" s="3" t="s">
        <v>1145</v>
      </c>
      <c r="C2765" s="84">
        <f>IF(COUNTIF(Table8[Tag Number], A2765), 1, 0)</f>
        <v>0</v>
      </c>
      <c r="D2765" s="85">
        <f>IF(COUNTIF(Table9[Tag Number], A2765), 1, 0)</f>
        <v>0</v>
      </c>
      <c r="E2765" s="86">
        <f>IF(COUNTIF(Table10[Tag Number], A2765), 1, 0)</f>
        <v>0</v>
      </c>
      <c r="F2765" s="86">
        <f>IF(COUNTIF(Table11[Tag Number], A2765), 1, 0)</f>
        <v>0</v>
      </c>
      <c r="G2765" s="87">
        <f t="shared" si="89"/>
        <v>0</v>
      </c>
      <c r="H2765" s="88" t="str" cm="1">
        <f t="array" ref="H2765">_xlfn.IFS(OR(_xlfn.XLOOKUP(A2765,Table9[Tag Number],Table9[Status],"-",0)="Dead",
        _xlfn.XLOOKUP(A2765,Table10[Tag Number],Table10[Status],"-",0)="Dead",
        _xlfn.XLOOKUP(A2765,Table11[Tag Number],Table11[Status],"-",0)="Dead",
        _xlfn.XLOOKUP(A2765,Table8[Tag Number],Table8[Status],"-",0)="Dead"),"Dead",
     OR(_xlfn.XLOOKUP(A2765,Table11[Tag Number],Table11[Status],"-",0)="Alive",
        _xlfn.XLOOKUP(A2765,Table10[Tag Number],Table10[Status],"-",0)="Alive",
        _xlfn.XLOOKUP(A2765,Table9[Tag Number],Table9[Status],"-",0)="Alive",
        _xlfn.XLOOKUP(A2765,Table8[Tag Number],Table8[Status],"-",0)="Alive"),"Alive",
     OR(_xlfn.XLOOKUP(A2765,Table9[Tag Number],Table9[Status],"-",0)="-",
        _xlfn.XLOOKUP(A2765,Table10[Tag Number],Table10[Status],"-",0)="-",
        _xlfn.XLOOKUP(A2765,Table11[Tag Number],Table11[Status],"-",0)="-",
        _xlfn.XLOOKUP(A2765,Table8[Tag Number],Table8[Status],"-",0)="-"),
   "-")</f>
        <v>-</v>
      </c>
      <c r="I2765" s="88" t="str">
        <f>IF((_xlfn.XLOOKUP(B2765,[2]Sheet1!$A$2:$A$198,[2]Sheet1!$B$2:$B$198,"-",0)="Glade"),"Out","No")</f>
        <v>No</v>
      </c>
      <c r="J2765" s="94"/>
      <c r="K2765" s="95"/>
      <c r="L2765" s="95"/>
      <c r="M2765" s="95"/>
      <c r="N2765" s="96"/>
      <c r="O2765" s="89"/>
      <c r="R2765" t="b">
        <f t="shared" si="88"/>
        <v>0</v>
      </c>
    </row>
    <row r="2766" spans="1:18" ht="15" thickBot="1" x14ac:dyDescent="0.35">
      <c r="A2766" s="2" t="s">
        <v>3106</v>
      </c>
      <c r="B2766" s="2" t="s">
        <v>1145</v>
      </c>
      <c r="C2766" s="84">
        <f>IF(COUNTIF(Table8[Tag Number], A2766), 1, 0)</f>
        <v>0</v>
      </c>
      <c r="D2766" s="85">
        <f>IF(COUNTIF(Table9[Tag Number], A2766), 1, 0)</f>
        <v>0</v>
      </c>
      <c r="E2766" s="86">
        <f>IF(COUNTIF(Table10[Tag Number], A2766), 1, 0)</f>
        <v>0</v>
      </c>
      <c r="F2766" s="86">
        <f>IF(COUNTIF(Table11[Tag Number], A2766), 1, 0)</f>
        <v>0</v>
      </c>
      <c r="G2766" s="87">
        <f t="shared" si="89"/>
        <v>0</v>
      </c>
      <c r="H2766" s="88" t="str" cm="1">
        <f t="array" ref="H2766">_xlfn.IFS(OR(_xlfn.XLOOKUP(A2766,Table9[Tag Number],Table9[Status],"-",0)="Dead",
        _xlfn.XLOOKUP(A2766,Table10[Tag Number],Table10[Status],"-",0)="Dead",
        _xlfn.XLOOKUP(A2766,Table11[Tag Number],Table11[Status],"-",0)="Dead",
        _xlfn.XLOOKUP(A2766,Table8[Tag Number],Table8[Status],"-",0)="Dead"),"Dead",
     OR(_xlfn.XLOOKUP(A2766,Table11[Tag Number],Table11[Status],"-",0)="Alive",
        _xlfn.XLOOKUP(A2766,Table10[Tag Number],Table10[Status],"-",0)="Alive",
        _xlfn.XLOOKUP(A2766,Table9[Tag Number],Table9[Status],"-",0)="Alive",
        _xlfn.XLOOKUP(A2766,Table8[Tag Number],Table8[Status],"-",0)="Alive"),"Alive",
     OR(_xlfn.XLOOKUP(A2766,Table9[Tag Number],Table9[Status],"-",0)="-",
        _xlfn.XLOOKUP(A2766,Table10[Tag Number],Table10[Status],"-",0)="-",
        _xlfn.XLOOKUP(A2766,Table11[Tag Number],Table11[Status],"-",0)="-",
        _xlfn.XLOOKUP(A2766,Table8[Tag Number],Table8[Status],"-",0)="-"),
   "-")</f>
        <v>-</v>
      </c>
      <c r="I2766" s="88" t="str">
        <f>IF((_xlfn.XLOOKUP(B2766,[2]Sheet1!$A$2:$A$198,[2]Sheet1!$B$2:$B$198,"-",0)="Glade"),"Out","No")</f>
        <v>No</v>
      </c>
      <c r="J2766" s="94"/>
      <c r="K2766" s="95"/>
      <c r="L2766" s="95"/>
      <c r="M2766" s="95"/>
      <c r="N2766" s="96"/>
      <c r="O2766" s="89"/>
      <c r="R2766" t="b">
        <f t="shared" si="88"/>
        <v>0</v>
      </c>
    </row>
    <row r="2767" spans="1:18" ht="15" thickBot="1" x14ac:dyDescent="0.35">
      <c r="A2767" s="3" t="s">
        <v>46</v>
      </c>
      <c r="B2767" s="3" t="s">
        <v>1145</v>
      </c>
      <c r="C2767" s="84">
        <f>IF(COUNTIF(Table8[Tag Number], A2767), 1, 0)</f>
        <v>0</v>
      </c>
      <c r="D2767" s="85">
        <f>IF(COUNTIF(Table9[Tag Number], A2767), 1, 0)</f>
        <v>0</v>
      </c>
      <c r="E2767" s="86">
        <f>IF(COUNTIF(Table10[Tag Number], A2767), 1, 0)</f>
        <v>0</v>
      </c>
      <c r="F2767" s="86">
        <f>IF(COUNTIF(Table11[Tag Number], A2767), 1, 0)</f>
        <v>0</v>
      </c>
      <c r="G2767" s="87">
        <f t="shared" si="89"/>
        <v>0</v>
      </c>
      <c r="H2767" s="88" t="str" cm="1">
        <f t="array" ref="H2767">_xlfn.IFS(OR(_xlfn.XLOOKUP(A2767,Table9[Tag Number],Table9[Status],"-",0)="Dead",
        _xlfn.XLOOKUP(A2767,Table10[Tag Number],Table10[Status],"-",0)="Dead",
        _xlfn.XLOOKUP(A2767,Table11[Tag Number],Table11[Status],"-",0)="Dead",
        _xlfn.XLOOKUP(A2767,Table8[Tag Number],Table8[Status],"-",0)="Dead"),"Dead",
     OR(_xlfn.XLOOKUP(A2767,Table11[Tag Number],Table11[Status],"-",0)="Alive",
        _xlfn.XLOOKUP(A2767,Table10[Tag Number],Table10[Status],"-",0)="Alive",
        _xlfn.XLOOKUP(A2767,Table9[Tag Number],Table9[Status],"-",0)="Alive",
        _xlfn.XLOOKUP(A2767,Table8[Tag Number],Table8[Status],"-",0)="Alive"),"Alive",
     OR(_xlfn.XLOOKUP(A2767,Table9[Tag Number],Table9[Status],"-",0)="-",
        _xlfn.XLOOKUP(A2767,Table10[Tag Number],Table10[Status],"-",0)="-",
        _xlfn.XLOOKUP(A2767,Table11[Tag Number],Table11[Status],"-",0)="-",
        _xlfn.XLOOKUP(A2767,Table8[Tag Number],Table8[Status],"-",0)="-"),
   "-")</f>
        <v>-</v>
      </c>
      <c r="I2767" s="88" t="str">
        <f>IF((_xlfn.XLOOKUP(B2767,[2]Sheet1!$A$2:$A$198,[2]Sheet1!$B$2:$B$198,"-",0)="Glade"),"Out","No")</f>
        <v>No</v>
      </c>
      <c r="J2767" s="94"/>
      <c r="K2767" s="95"/>
      <c r="L2767" s="95"/>
      <c r="M2767" s="95"/>
      <c r="N2767" s="96"/>
      <c r="O2767" s="89"/>
      <c r="R2767" t="b">
        <f t="shared" si="88"/>
        <v>0</v>
      </c>
    </row>
    <row r="2768" spans="1:18" ht="15" thickBot="1" x14ac:dyDescent="0.35">
      <c r="A2768" s="2" t="s">
        <v>279</v>
      </c>
      <c r="B2768" s="2" t="s">
        <v>1145</v>
      </c>
      <c r="C2768" s="84">
        <f>IF(COUNTIF(Table8[Tag Number], A2768), 1, 0)</f>
        <v>0</v>
      </c>
      <c r="D2768" s="85">
        <f>IF(COUNTIF(Table9[Tag Number], A2768), 1, 0)</f>
        <v>0</v>
      </c>
      <c r="E2768" s="86">
        <f>IF(COUNTIF(Table10[Tag Number], A2768), 1, 0)</f>
        <v>0</v>
      </c>
      <c r="F2768" s="86">
        <f>IF(COUNTIF(Table11[Tag Number], A2768), 1, 0)</f>
        <v>0</v>
      </c>
      <c r="G2768" s="87">
        <f t="shared" si="89"/>
        <v>0</v>
      </c>
      <c r="H2768" s="88" t="str" cm="1">
        <f t="array" ref="H2768">_xlfn.IFS(OR(_xlfn.XLOOKUP(A2768,Table9[Tag Number],Table9[Status],"-",0)="Dead",
        _xlfn.XLOOKUP(A2768,Table10[Tag Number],Table10[Status],"-",0)="Dead",
        _xlfn.XLOOKUP(A2768,Table11[Tag Number],Table11[Status],"-",0)="Dead",
        _xlfn.XLOOKUP(A2768,Table8[Tag Number],Table8[Status],"-",0)="Dead"),"Dead",
     OR(_xlfn.XLOOKUP(A2768,Table11[Tag Number],Table11[Status],"-",0)="Alive",
        _xlfn.XLOOKUP(A2768,Table10[Tag Number],Table10[Status],"-",0)="Alive",
        _xlfn.XLOOKUP(A2768,Table9[Tag Number],Table9[Status],"-",0)="Alive",
        _xlfn.XLOOKUP(A2768,Table8[Tag Number],Table8[Status],"-",0)="Alive"),"Alive",
     OR(_xlfn.XLOOKUP(A2768,Table9[Tag Number],Table9[Status],"-",0)="-",
        _xlfn.XLOOKUP(A2768,Table10[Tag Number],Table10[Status],"-",0)="-",
        _xlfn.XLOOKUP(A2768,Table11[Tag Number],Table11[Status],"-",0)="-",
        _xlfn.XLOOKUP(A2768,Table8[Tag Number],Table8[Status],"-",0)="-"),
   "-")</f>
        <v>-</v>
      </c>
      <c r="I2768" s="88" t="str">
        <f>IF((_xlfn.XLOOKUP(B2768,[2]Sheet1!$A$2:$A$198,[2]Sheet1!$B$2:$B$198,"-",0)="Glade"),"Out","No")</f>
        <v>No</v>
      </c>
      <c r="J2768" s="94"/>
      <c r="K2768" s="95"/>
      <c r="L2768" s="95"/>
      <c r="M2768" s="95"/>
      <c r="N2768" s="96"/>
      <c r="O2768" s="89"/>
      <c r="R2768" t="b">
        <f t="shared" si="88"/>
        <v>0</v>
      </c>
    </row>
    <row r="2769" spans="1:18" ht="15" thickBot="1" x14ac:dyDescent="0.35">
      <c r="A2769" s="3" t="s">
        <v>3107</v>
      </c>
      <c r="B2769" s="3" t="s">
        <v>1145</v>
      </c>
      <c r="C2769" s="84">
        <f>IF(COUNTIF(Table8[Tag Number], A2769), 1, 0)</f>
        <v>0</v>
      </c>
      <c r="D2769" s="85">
        <f>IF(COUNTIF(Table9[Tag Number], A2769), 1, 0)</f>
        <v>0</v>
      </c>
      <c r="E2769" s="86">
        <f>IF(COUNTIF(Table10[Tag Number], A2769), 1, 0)</f>
        <v>0</v>
      </c>
      <c r="F2769" s="86">
        <f>IF(COUNTIF(Table11[Tag Number], A2769), 1, 0)</f>
        <v>0</v>
      </c>
      <c r="G2769" s="87">
        <f t="shared" si="89"/>
        <v>0</v>
      </c>
      <c r="H2769" s="88" t="str" cm="1">
        <f t="array" ref="H2769">_xlfn.IFS(OR(_xlfn.XLOOKUP(A2769,Table9[Tag Number],Table9[Status],"-",0)="Dead",
        _xlfn.XLOOKUP(A2769,Table10[Tag Number],Table10[Status],"-",0)="Dead",
        _xlfn.XLOOKUP(A2769,Table11[Tag Number],Table11[Status],"-",0)="Dead",
        _xlfn.XLOOKUP(A2769,Table8[Tag Number],Table8[Status],"-",0)="Dead"),"Dead",
     OR(_xlfn.XLOOKUP(A2769,Table11[Tag Number],Table11[Status],"-",0)="Alive",
        _xlfn.XLOOKUP(A2769,Table10[Tag Number],Table10[Status],"-",0)="Alive",
        _xlfn.XLOOKUP(A2769,Table9[Tag Number],Table9[Status],"-",0)="Alive",
        _xlfn.XLOOKUP(A2769,Table8[Tag Number],Table8[Status],"-",0)="Alive"),"Alive",
     OR(_xlfn.XLOOKUP(A2769,Table9[Tag Number],Table9[Status],"-",0)="-",
        _xlfn.XLOOKUP(A2769,Table10[Tag Number],Table10[Status],"-",0)="-",
        _xlfn.XLOOKUP(A2769,Table11[Tag Number],Table11[Status],"-",0)="-",
        _xlfn.XLOOKUP(A2769,Table8[Tag Number],Table8[Status],"-",0)="-"),
   "-")</f>
        <v>-</v>
      </c>
      <c r="I2769" s="88" t="str">
        <f>IF((_xlfn.XLOOKUP(B2769,[2]Sheet1!$A$2:$A$198,[2]Sheet1!$B$2:$B$198,"-",0)="Glade"),"Out","No")</f>
        <v>No</v>
      </c>
      <c r="J2769" s="94"/>
      <c r="K2769" s="95"/>
      <c r="L2769" s="95"/>
      <c r="M2769" s="95"/>
      <c r="N2769" s="96"/>
      <c r="O2769" s="89"/>
      <c r="R2769" t="b">
        <f t="shared" si="88"/>
        <v>0</v>
      </c>
    </row>
    <row r="2770" spans="1:18" ht="15" thickBot="1" x14ac:dyDescent="0.35">
      <c r="A2770" s="2" t="s">
        <v>3108</v>
      </c>
      <c r="B2770" s="2" t="s">
        <v>1145</v>
      </c>
      <c r="C2770" s="84">
        <f>IF(COUNTIF(Table8[Tag Number], A2770), 1, 0)</f>
        <v>0</v>
      </c>
      <c r="D2770" s="85">
        <f>IF(COUNTIF(Table9[Tag Number], A2770), 1, 0)</f>
        <v>0</v>
      </c>
      <c r="E2770" s="86">
        <f>IF(COUNTIF(Table10[Tag Number], A2770), 1, 0)</f>
        <v>0</v>
      </c>
      <c r="F2770" s="86">
        <f>IF(COUNTIF(Table11[Tag Number], A2770), 1, 0)</f>
        <v>0</v>
      </c>
      <c r="G2770" s="87">
        <f t="shared" si="89"/>
        <v>0</v>
      </c>
      <c r="H2770" s="88" t="str" cm="1">
        <f t="array" ref="H2770">_xlfn.IFS(OR(_xlfn.XLOOKUP(A2770,Table9[Tag Number],Table9[Status],"-",0)="Dead",
        _xlfn.XLOOKUP(A2770,Table10[Tag Number],Table10[Status],"-",0)="Dead",
        _xlfn.XLOOKUP(A2770,Table11[Tag Number],Table11[Status],"-",0)="Dead",
        _xlfn.XLOOKUP(A2770,Table8[Tag Number],Table8[Status],"-",0)="Dead"),"Dead",
     OR(_xlfn.XLOOKUP(A2770,Table11[Tag Number],Table11[Status],"-",0)="Alive",
        _xlfn.XLOOKUP(A2770,Table10[Tag Number],Table10[Status],"-",0)="Alive",
        _xlfn.XLOOKUP(A2770,Table9[Tag Number],Table9[Status],"-",0)="Alive",
        _xlfn.XLOOKUP(A2770,Table8[Tag Number],Table8[Status],"-",0)="Alive"),"Alive",
     OR(_xlfn.XLOOKUP(A2770,Table9[Tag Number],Table9[Status],"-",0)="-",
        _xlfn.XLOOKUP(A2770,Table10[Tag Number],Table10[Status],"-",0)="-",
        _xlfn.XLOOKUP(A2770,Table11[Tag Number],Table11[Status],"-",0)="-",
        _xlfn.XLOOKUP(A2770,Table8[Tag Number],Table8[Status],"-",0)="-"),
   "-")</f>
        <v>-</v>
      </c>
      <c r="I2770" s="88" t="str">
        <f>IF((_xlfn.XLOOKUP(B2770,[2]Sheet1!$A$2:$A$198,[2]Sheet1!$B$2:$B$198,"-",0)="Glade"),"Out","No")</f>
        <v>No</v>
      </c>
      <c r="J2770" s="94"/>
      <c r="K2770" s="95"/>
      <c r="L2770" s="95"/>
      <c r="M2770" s="95"/>
      <c r="N2770" s="96"/>
      <c r="O2770" s="89"/>
      <c r="R2770" t="b">
        <f t="shared" si="88"/>
        <v>0</v>
      </c>
    </row>
    <row r="2771" spans="1:18" ht="15" thickBot="1" x14ac:dyDescent="0.35">
      <c r="A2771" s="3" t="s">
        <v>3109</v>
      </c>
      <c r="B2771" s="3" t="s">
        <v>1145</v>
      </c>
      <c r="C2771" s="84">
        <f>IF(COUNTIF(Table8[Tag Number], A2771), 1, 0)</f>
        <v>0</v>
      </c>
      <c r="D2771" s="85">
        <f>IF(COUNTIF(Table9[Tag Number], A2771), 1, 0)</f>
        <v>0</v>
      </c>
      <c r="E2771" s="86">
        <f>IF(COUNTIF(Table10[Tag Number], A2771), 1, 0)</f>
        <v>0</v>
      </c>
      <c r="F2771" s="86">
        <f>IF(COUNTIF(Table11[Tag Number], A2771), 1, 0)</f>
        <v>0</v>
      </c>
      <c r="G2771" s="87">
        <f t="shared" si="89"/>
        <v>0</v>
      </c>
      <c r="H2771" s="88" t="str" cm="1">
        <f t="array" ref="H2771">_xlfn.IFS(OR(_xlfn.XLOOKUP(A2771,Table9[Tag Number],Table9[Status],"-",0)="Dead",
        _xlfn.XLOOKUP(A2771,Table10[Tag Number],Table10[Status],"-",0)="Dead",
        _xlfn.XLOOKUP(A2771,Table11[Tag Number],Table11[Status],"-",0)="Dead",
        _xlfn.XLOOKUP(A2771,Table8[Tag Number],Table8[Status],"-",0)="Dead"),"Dead",
     OR(_xlfn.XLOOKUP(A2771,Table11[Tag Number],Table11[Status],"-",0)="Alive",
        _xlfn.XLOOKUP(A2771,Table10[Tag Number],Table10[Status],"-",0)="Alive",
        _xlfn.XLOOKUP(A2771,Table9[Tag Number],Table9[Status],"-",0)="Alive",
        _xlfn.XLOOKUP(A2771,Table8[Tag Number],Table8[Status],"-",0)="Alive"),"Alive",
     OR(_xlfn.XLOOKUP(A2771,Table9[Tag Number],Table9[Status],"-",0)="-",
        _xlfn.XLOOKUP(A2771,Table10[Tag Number],Table10[Status],"-",0)="-",
        _xlfn.XLOOKUP(A2771,Table11[Tag Number],Table11[Status],"-",0)="-",
        _xlfn.XLOOKUP(A2771,Table8[Tag Number],Table8[Status],"-",0)="-"),
   "-")</f>
        <v>-</v>
      </c>
      <c r="I2771" s="88" t="str">
        <f>IF((_xlfn.XLOOKUP(B2771,[2]Sheet1!$A$2:$A$198,[2]Sheet1!$B$2:$B$198,"-",0)="Glade"),"Out","No")</f>
        <v>No</v>
      </c>
      <c r="J2771" s="94"/>
      <c r="K2771" s="95"/>
      <c r="L2771" s="95"/>
      <c r="M2771" s="95"/>
      <c r="N2771" s="96"/>
      <c r="O2771" s="89"/>
      <c r="R2771" t="b">
        <f t="shared" si="88"/>
        <v>0</v>
      </c>
    </row>
    <row r="2772" spans="1:18" ht="15" thickBot="1" x14ac:dyDescent="0.35">
      <c r="A2772" s="2" t="s">
        <v>3110</v>
      </c>
      <c r="B2772" s="2" t="s">
        <v>1145</v>
      </c>
      <c r="C2772" s="84">
        <f>IF(COUNTIF(Table8[Tag Number], A2772), 1, 0)</f>
        <v>0</v>
      </c>
      <c r="D2772" s="85">
        <f>IF(COUNTIF(Table9[Tag Number], A2772), 1, 0)</f>
        <v>0</v>
      </c>
      <c r="E2772" s="86">
        <f>IF(COUNTIF(Table10[Tag Number], A2772), 1, 0)</f>
        <v>0</v>
      </c>
      <c r="F2772" s="86">
        <f>IF(COUNTIF(Table11[Tag Number], A2772), 1, 0)</f>
        <v>0</v>
      </c>
      <c r="G2772" s="87">
        <f t="shared" si="89"/>
        <v>0</v>
      </c>
      <c r="H2772" s="88" t="str" cm="1">
        <f t="array" ref="H2772">_xlfn.IFS(OR(_xlfn.XLOOKUP(A2772,Table9[Tag Number],Table9[Status],"-",0)="Dead",
        _xlfn.XLOOKUP(A2772,Table10[Tag Number],Table10[Status],"-",0)="Dead",
        _xlfn.XLOOKUP(A2772,Table11[Tag Number],Table11[Status],"-",0)="Dead",
        _xlfn.XLOOKUP(A2772,Table8[Tag Number],Table8[Status],"-",0)="Dead"),"Dead",
     OR(_xlfn.XLOOKUP(A2772,Table11[Tag Number],Table11[Status],"-",0)="Alive",
        _xlfn.XLOOKUP(A2772,Table10[Tag Number],Table10[Status],"-",0)="Alive",
        _xlfn.XLOOKUP(A2772,Table9[Tag Number],Table9[Status],"-",0)="Alive",
        _xlfn.XLOOKUP(A2772,Table8[Tag Number],Table8[Status],"-",0)="Alive"),"Alive",
     OR(_xlfn.XLOOKUP(A2772,Table9[Tag Number],Table9[Status],"-",0)="-",
        _xlfn.XLOOKUP(A2772,Table10[Tag Number],Table10[Status],"-",0)="-",
        _xlfn.XLOOKUP(A2772,Table11[Tag Number],Table11[Status],"-",0)="-",
        _xlfn.XLOOKUP(A2772,Table8[Tag Number],Table8[Status],"-",0)="-"),
   "-")</f>
        <v>-</v>
      </c>
      <c r="I2772" s="88" t="str">
        <f>IF((_xlfn.XLOOKUP(B2772,[2]Sheet1!$A$2:$A$198,[2]Sheet1!$B$2:$B$198,"-",0)="Glade"),"Out","No")</f>
        <v>No</v>
      </c>
      <c r="J2772" s="94"/>
      <c r="K2772" s="95"/>
      <c r="L2772" s="95"/>
      <c r="M2772" s="95"/>
      <c r="N2772" s="96"/>
      <c r="O2772" s="89"/>
      <c r="R2772" t="b">
        <f t="shared" si="88"/>
        <v>0</v>
      </c>
    </row>
    <row r="2773" spans="1:18" ht="15" thickBot="1" x14ac:dyDescent="0.35">
      <c r="A2773" s="3" t="s">
        <v>3111</v>
      </c>
      <c r="B2773" s="3" t="s">
        <v>1145</v>
      </c>
      <c r="C2773" s="84">
        <f>IF(COUNTIF(Table8[Tag Number], A2773), 1, 0)</f>
        <v>0</v>
      </c>
      <c r="D2773" s="85">
        <f>IF(COUNTIF(Table9[Tag Number], A2773), 1, 0)</f>
        <v>0</v>
      </c>
      <c r="E2773" s="86">
        <f>IF(COUNTIF(Table10[Tag Number], A2773), 1, 0)</f>
        <v>0</v>
      </c>
      <c r="F2773" s="86">
        <f>IF(COUNTIF(Table11[Tag Number], A2773), 1, 0)</f>
        <v>0</v>
      </c>
      <c r="G2773" s="87">
        <f t="shared" si="89"/>
        <v>0</v>
      </c>
      <c r="H2773" s="88" t="str" cm="1">
        <f t="array" ref="H2773">_xlfn.IFS(OR(_xlfn.XLOOKUP(A2773,Table9[Tag Number],Table9[Status],"-",0)="Dead",
        _xlfn.XLOOKUP(A2773,Table10[Tag Number],Table10[Status],"-",0)="Dead",
        _xlfn.XLOOKUP(A2773,Table11[Tag Number],Table11[Status],"-",0)="Dead",
        _xlfn.XLOOKUP(A2773,Table8[Tag Number],Table8[Status],"-",0)="Dead"),"Dead",
     OR(_xlfn.XLOOKUP(A2773,Table11[Tag Number],Table11[Status],"-",0)="Alive",
        _xlfn.XLOOKUP(A2773,Table10[Tag Number],Table10[Status],"-",0)="Alive",
        _xlfn.XLOOKUP(A2773,Table9[Tag Number],Table9[Status],"-",0)="Alive",
        _xlfn.XLOOKUP(A2773,Table8[Tag Number],Table8[Status],"-",0)="Alive"),"Alive",
     OR(_xlfn.XLOOKUP(A2773,Table9[Tag Number],Table9[Status],"-",0)="-",
        _xlfn.XLOOKUP(A2773,Table10[Tag Number],Table10[Status],"-",0)="-",
        _xlfn.XLOOKUP(A2773,Table11[Tag Number],Table11[Status],"-",0)="-",
        _xlfn.XLOOKUP(A2773,Table8[Tag Number],Table8[Status],"-",0)="-"),
   "-")</f>
        <v>-</v>
      </c>
      <c r="I2773" s="88" t="str">
        <f>IF((_xlfn.XLOOKUP(B2773,[2]Sheet1!$A$2:$A$198,[2]Sheet1!$B$2:$B$198,"-",0)="Glade"),"Out","No")</f>
        <v>No</v>
      </c>
      <c r="J2773" s="94"/>
      <c r="K2773" s="95"/>
      <c r="L2773" s="95"/>
      <c r="M2773" s="95"/>
      <c r="N2773" s="96"/>
      <c r="O2773" s="89"/>
      <c r="R2773" t="b">
        <f t="shared" si="88"/>
        <v>0</v>
      </c>
    </row>
    <row r="2774" spans="1:18" ht="15" thickBot="1" x14ac:dyDescent="0.35">
      <c r="A2774" s="2" t="s">
        <v>3112</v>
      </c>
      <c r="B2774" s="2" t="s">
        <v>1145</v>
      </c>
      <c r="C2774" s="84">
        <f>IF(COUNTIF(Table8[Tag Number], A2774), 1, 0)</f>
        <v>0</v>
      </c>
      <c r="D2774" s="85">
        <f>IF(COUNTIF(Table9[Tag Number], A2774), 1, 0)</f>
        <v>0</v>
      </c>
      <c r="E2774" s="86">
        <f>IF(COUNTIF(Table10[Tag Number], A2774), 1, 0)</f>
        <v>0</v>
      </c>
      <c r="F2774" s="86">
        <f>IF(COUNTIF(Table11[Tag Number], A2774), 1, 0)</f>
        <v>0</v>
      </c>
      <c r="G2774" s="87">
        <f t="shared" si="89"/>
        <v>0</v>
      </c>
      <c r="H2774" s="88" t="str" cm="1">
        <f t="array" ref="H2774">_xlfn.IFS(OR(_xlfn.XLOOKUP(A2774,Table9[Tag Number],Table9[Status],"-",0)="Dead",
        _xlfn.XLOOKUP(A2774,Table10[Tag Number],Table10[Status],"-",0)="Dead",
        _xlfn.XLOOKUP(A2774,Table11[Tag Number],Table11[Status],"-",0)="Dead",
        _xlfn.XLOOKUP(A2774,Table8[Tag Number],Table8[Status],"-",0)="Dead"),"Dead",
     OR(_xlfn.XLOOKUP(A2774,Table11[Tag Number],Table11[Status],"-",0)="Alive",
        _xlfn.XLOOKUP(A2774,Table10[Tag Number],Table10[Status],"-",0)="Alive",
        _xlfn.XLOOKUP(A2774,Table9[Tag Number],Table9[Status],"-",0)="Alive",
        _xlfn.XLOOKUP(A2774,Table8[Tag Number],Table8[Status],"-",0)="Alive"),"Alive",
     OR(_xlfn.XLOOKUP(A2774,Table9[Tag Number],Table9[Status],"-",0)="-",
        _xlfn.XLOOKUP(A2774,Table10[Tag Number],Table10[Status],"-",0)="-",
        _xlfn.XLOOKUP(A2774,Table11[Tag Number],Table11[Status],"-",0)="-",
        _xlfn.XLOOKUP(A2774,Table8[Tag Number],Table8[Status],"-",0)="-"),
   "-")</f>
        <v>-</v>
      </c>
      <c r="I2774" s="88" t="str">
        <f>IF((_xlfn.XLOOKUP(B2774,[2]Sheet1!$A$2:$A$198,[2]Sheet1!$B$2:$B$198,"-",0)="Glade"),"Out","No")</f>
        <v>No</v>
      </c>
      <c r="J2774" s="94"/>
      <c r="K2774" s="95"/>
      <c r="L2774" s="95"/>
      <c r="M2774" s="95"/>
      <c r="N2774" s="96"/>
      <c r="O2774" s="89"/>
      <c r="R2774" t="b">
        <f t="shared" si="88"/>
        <v>0</v>
      </c>
    </row>
    <row r="2775" spans="1:18" ht="15" thickBot="1" x14ac:dyDescent="0.35">
      <c r="A2775" s="3" t="s">
        <v>3113</v>
      </c>
      <c r="B2775" s="3" t="s">
        <v>1145</v>
      </c>
      <c r="C2775" s="84">
        <f>IF(COUNTIF(Table8[Tag Number], A2775), 1, 0)</f>
        <v>0</v>
      </c>
      <c r="D2775" s="85">
        <f>IF(COUNTIF(Table9[Tag Number], A2775), 1, 0)</f>
        <v>0</v>
      </c>
      <c r="E2775" s="86">
        <f>IF(COUNTIF(Table10[Tag Number], A2775), 1, 0)</f>
        <v>0</v>
      </c>
      <c r="F2775" s="86">
        <f>IF(COUNTIF(Table11[Tag Number], A2775), 1, 0)</f>
        <v>0</v>
      </c>
      <c r="G2775" s="87">
        <f t="shared" si="89"/>
        <v>0</v>
      </c>
      <c r="H2775" s="88" t="str" cm="1">
        <f t="array" ref="H2775">_xlfn.IFS(OR(_xlfn.XLOOKUP(A2775,Table9[Tag Number],Table9[Status],"-",0)="Dead",
        _xlfn.XLOOKUP(A2775,Table10[Tag Number],Table10[Status],"-",0)="Dead",
        _xlfn.XLOOKUP(A2775,Table11[Tag Number],Table11[Status],"-",0)="Dead",
        _xlfn.XLOOKUP(A2775,Table8[Tag Number],Table8[Status],"-",0)="Dead"),"Dead",
     OR(_xlfn.XLOOKUP(A2775,Table11[Tag Number],Table11[Status],"-",0)="Alive",
        _xlfn.XLOOKUP(A2775,Table10[Tag Number],Table10[Status],"-",0)="Alive",
        _xlfn.XLOOKUP(A2775,Table9[Tag Number],Table9[Status],"-",0)="Alive",
        _xlfn.XLOOKUP(A2775,Table8[Tag Number],Table8[Status],"-",0)="Alive"),"Alive",
     OR(_xlfn.XLOOKUP(A2775,Table9[Tag Number],Table9[Status],"-",0)="-",
        _xlfn.XLOOKUP(A2775,Table10[Tag Number],Table10[Status],"-",0)="-",
        _xlfn.XLOOKUP(A2775,Table11[Tag Number],Table11[Status],"-",0)="-",
        _xlfn.XLOOKUP(A2775,Table8[Tag Number],Table8[Status],"-",0)="-"),
   "-")</f>
        <v>-</v>
      </c>
      <c r="I2775" s="88" t="str">
        <f>IF((_xlfn.XLOOKUP(B2775,[2]Sheet1!$A$2:$A$198,[2]Sheet1!$B$2:$B$198,"-",0)="Glade"),"Out","No")</f>
        <v>No</v>
      </c>
      <c r="J2775" s="94"/>
      <c r="K2775" s="95"/>
      <c r="L2775" s="95"/>
      <c r="M2775" s="95"/>
      <c r="N2775" s="96"/>
      <c r="O2775" s="89"/>
      <c r="R2775" t="b">
        <f t="shared" si="88"/>
        <v>0</v>
      </c>
    </row>
    <row r="2776" spans="1:18" ht="15" thickBot="1" x14ac:dyDescent="0.35">
      <c r="A2776" s="2" t="s">
        <v>3114</v>
      </c>
      <c r="B2776" s="2" t="s">
        <v>1145</v>
      </c>
      <c r="C2776" s="84">
        <f>IF(COUNTIF(Table8[Tag Number], A2776), 1, 0)</f>
        <v>0</v>
      </c>
      <c r="D2776" s="85">
        <f>IF(COUNTIF(Table9[Tag Number], A2776), 1, 0)</f>
        <v>0</v>
      </c>
      <c r="E2776" s="86">
        <f>IF(COUNTIF(Table10[Tag Number], A2776), 1, 0)</f>
        <v>0</v>
      </c>
      <c r="F2776" s="86">
        <f>IF(COUNTIF(Table11[Tag Number], A2776), 1, 0)</f>
        <v>0</v>
      </c>
      <c r="G2776" s="87">
        <f t="shared" si="89"/>
        <v>0</v>
      </c>
      <c r="H2776" s="88" t="str" cm="1">
        <f t="array" ref="H2776">_xlfn.IFS(OR(_xlfn.XLOOKUP(A2776,Table9[Tag Number],Table9[Status],"-",0)="Dead",
        _xlfn.XLOOKUP(A2776,Table10[Tag Number],Table10[Status],"-",0)="Dead",
        _xlfn.XLOOKUP(A2776,Table11[Tag Number],Table11[Status],"-",0)="Dead",
        _xlfn.XLOOKUP(A2776,Table8[Tag Number],Table8[Status],"-",0)="Dead"),"Dead",
     OR(_xlfn.XLOOKUP(A2776,Table11[Tag Number],Table11[Status],"-",0)="Alive",
        _xlfn.XLOOKUP(A2776,Table10[Tag Number],Table10[Status],"-",0)="Alive",
        _xlfn.XLOOKUP(A2776,Table9[Tag Number],Table9[Status],"-",0)="Alive",
        _xlfn.XLOOKUP(A2776,Table8[Tag Number],Table8[Status],"-",0)="Alive"),"Alive",
     OR(_xlfn.XLOOKUP(A2776,Table9[Tag Number],Table9[Status],"-",0)="-",
        _xlfn.XLOOKUP(A2776,Table10[Tag Number],Table10[Status],"-",0)="-",
        _xlfn.XLOOKUP(A2776,Table11[Tag Number],Table11[Status],"-",0)="-",
        _xlfn.XLOOKUP(A2776,Table8[Tag Number],Table8[Status],"-",0)="-"),
   "-")</f>
        <v>-</v>
      </c>
      <c r="I2776" s="88" t="str">
        <f>IF((_xlfn.XLOOKUP(B2776,[2]Sheet1!$A$2:$A$198,[2]Sheet1!$B$2:$B$198,"-",0)="Glade"),"Out","No")</f>
        <v>No</v>
      </c>
      <c r="J2776" s="94"/>
      <c r="K2776" s="95"/>
      <c r="L2776" s="95"/>
      <c r="M2776" s="95"/>
      <c r="N2776" s="96"/>
      <c r="O2776" s="89"/>
      <c r="R2776" t="b">
        <f t="shared" si="88"/>
        <v>0</v>
      </c>
    </row>
    <row r="2777" spans="1:18" ht="15" thickBot="1" x14ac:dyDescent="0.35">
      <c r="A2777" s="3" t="s">
        <v>3115</v>
      </c>
      <c r="B2777" s="3" t="s">
        <v>1145</v>
      </c>
      <c r="C2777" s="84">
        <f>IF(COUNTIF(Table8[Tag Number], A2777), 1, 0)</f>
        <v>0</v>
      </c>
      <c r="D2777" s="85">
        <f>IF(COUNTIF(Table9[Tag Number], A2777), 1, 0)</f>
        <v>0</v>
      </c>
      <c r="E2777" s="86">
        <f>IF(COUNTIF(Table10[Tag Number], A2777), 1, 0)</f>
        <v>0</v>
      </c>
      <c r="F2777" s="86">
        <f>IF(COUNTIF(Table11[Tag Number], A2777), 1, 0)</f>
        <v>0</v>
      </c>
      <c r="G2777" s="87">
        <f t="shared" si="89"/>
        <v>0</v>
      </c>
      <c r="H2777" s="88" t="str" cm="1">
        <f t="array" ref="H2777">_xlfn.IFS(OR(_xlfn.XLOOKUP(A2777,Table9[Tag Number],Table9[Status],"-",0)="Dead",
        _xlfn.XLOOKUP(A2777,Table10[Tag Number],Table10[Status],"-",0)="Dead",
        _xlfn.XLOOKUP(A2777,Table11[Tag Number],Table11[Status],"-",0)="Dead",
        _xlfn.XLOOKUP(A2777,Table8[Tag Number],Table8[Status],"-",0)="Dead"),"Dead",
     OR(_xlfn.XLOOKUP(A2777,Table11[Tag Number],Table11[Status],"-",0)="Alive",
        _xlfn.XLOOKUP(A2777,Table10[Tag Number],Table10[Status],"-",0)="Alive",
        _xlfn.XLOOKUP(A2777,Table9[Tag Number],Table9[Status],"-",0)="Alive",
        _xlfn.XLOOKUP(A2777,Table8[Tag Number],Table8[Status],"-",0)="Alive"),"Alive",
     OR(_xlfn.XLOOKUP(A2777,Table9[Tag Number],Table9[Status],"-",0)="-",
        _xlfn.XLOOKUP(A2777,Table10[Tag Number],Table10[Status],"-",0)="-",
        _xlfn.XLOOKUP(A2777,Table11[Tag Number],Table11[Status],"-",0)="-",
        _xlfn.XLOOKUP(A2777,Table8[Tag Number],Table8[Status],"-",0)="-"),
   "-")</f>
        <v>-</v>
      </c>
      <c r="I2777" s="88" t="str">
        <f>IF((_xlfn.XLOOKUP(B2777,[2]Sheet1!$A$2:$A$198,[2]Sheet1!$B$2:$B$198,"-",0)="Glade"),"Out","No")</f>
        <v>No</v>
      </c>
      <c r="J2777" s="94"/>
      <c r="K2777" s="95"/>
      <c r="L2777" s="95"/>
      <c r="M2777" s="95"/>
      <c r="N2777" s="96"/>
      <c r="O2777" s="89"/>
      <c r="R2777" t="b">
        <f t="shared" si="88"/>
        <v>0</v>
      </c>
    </row>
    <row r="2778" spans="1:18" ht="15" thickBot="1" x14ac:dyDescent="0.35">
      <c r="A2778" s="2" t="s">
        <v>367</v>
      </c>
      <c r="B2778" s="2" t="s">
        <v>1145</v>
      </c>
      <c r="C2778" s="84">
        <f>IF(COUNTIF(Table8[Tag Number], A2778), 1, 0)</f>
        <v>0</v>
      </c>
      <c r="D2778" s="85">
        <f>IF(COUNTIF(Table9[Tag Number], A2778), 1, 0)</f>
        <v>0</v>
      </c>
      <c r="E2778" s="86">
        <f>IF(COUNTIF(Table10[Tag Number], A2778), 1, 0)</f>
        <v>1</v>
      </c>
      <c r="F2778" s="86">
        <f>IF(COUNTIF(Table11[Tag Number], A2778), 1, 0)</f>
        <v>0</v>
      </c>
      <c r="G2778" s="87">
        <f t="shared" si="89"/>
        <v>1</v>
      </c>
      <c r="H2778" s="88" t="str" cm="1">
        <f t="array" ref="H2778">_xlfn.IFS(OR(_xlfn.XLOOKUP(A2778,Table9[Tag Number],Table9[Status],"-",0)="Dead",
        _xlfn.XLOOKUP(A2778,Table10[Tag Number],Table10[Status],"-",0)="Dead",
        _xlfn.XLOOKUP(A2778,Table11[Tag Number],Table11[Status],"-",0)="Dead",
        _xlfn.XLOOKUP(A2778,Table8[Tag Number],Table8[Status],"-",0)="Dead"),"Dead",
     OR(_xlfn.XLOOKUP(A2778,Table11[Tag Number],Table11[Status],"-",0)="Alive",
        _xlfn.XLOOKUP(A2778,Table10[Tag Number],Table10[Status],"-",0)="Alive",
        _xlfn.XLOOKUP(A2778,Table9[Tag Number],Table9[Status],"-",0)="Alive",
        _xlfn.XLOOKUP(A2778,Table8[Tag Number],Table8[Status],"-",0)="Alive"),"Alive",
     OR(_xlfn.XLOOKUP(A2778,Table9[Tag Number],Table9[Status],"-",0)="-",
        _xlfn.XLOOKUP(A2778,Table10[Tag Number],Table10[Status],"-",0)="-",
        _xlfn.XLOOKUP(A2778,Table11[Tag Number],Table11[Status],"-",0)="-",
        _xlfn.XLOOKUP(A2778,Table8[Tag Number],Table8[Status],"-",0)="-"),
   "-")</f>
        <v>Alive</v>
      </c>
      <c r="I2778" s="88" t="str">
        <f>IF((_xlfn.XLOOKUP(B2778,[2]Sheet1!$A$2:$A$198,[2]Sheet1!$B$2:$B$198,"-",0)="Glade"),"Out","No")</f>
        <v>No</v>
      </c>
      <c r="J2778" s="94"/>
      <c r="K2778" s="95"/>
      <c r="L2778" s="95"/>
      <c r="M2778" s="95"/>
      <c r="N2778" s="96"/>
      <c r="O2778" s="89"/>
      <c r="R2778" t="b">
        <f t="shared" si="88"/>
        <v>0</v>
      </c>
    </row>
    <row r="2779" spans="1:18" ht="15" thickBot="1" x14ac:dyDescent="0.35">
      <c r="A2779" s="2" t="s">
        <v>3116</v>
      </c>
      <c r="B2779" s="2" t="s">
        <v>1137</v>
      </c>
      <c r="C2779" s="84">
        <f>IF(COUNTIF(Table8[Tag Number], A2779), 1, 0)</f>
        <v>0</v>
      </c>
      <c r="D2779" s="85">
        <f>IF(COUNTIF(Table9[Tag Number], A2779), 1, 0)</f>
        <v>0</v>
      </c>
      <c r="E2779" s="86">
        <f>IF(COUNTIF(Table10[Tag Number], A2779), 1, 0)</f>
        <v>0</v>
      </c>
      <c r="F2779" s="86">
        <f>IF(COUNTIF(Table11[Tag Number], A2779), 1, 0)</f>
        <v>0</v>
      </c>
      <c r="G2779" s="87">
        <f t="shared" si="89"/>
        <v>0</v>
      </c>
      <c r="H2779" s="88" t="str" cm="1">
        <f t="array" ref="H2779">_xlfn.IFS(OR(_xlfn.XLOOKUP(A2779,Table9[Tag Number],Table9[Status],"-",0)="Dead",
        _xlfn.XLOOKUP(A2779,Table10[Tag Number],Table10[Status],"-",0)="Dead",
        _xlfn.XLOOKUP(A2779,Table11[Tag Number],Table11[Status],"-",0)="Dead",
        _xlfn.XLOOKUP(A2779,Table8[Tag Number],Table8[Status],"-",0)="Dead"),"Dead",
     OR(_xlfn.XLOOKUP(A2779,Table11[Tag Number],Table11[Status],"-",0)="Alive",
        _xlfn.XLOOKUP(A2779,Table10[Tag Number],Table10[Status],"-",0)="Alive",
        _xlfn.XLOOKUP(A2779,Table9[Tag Number],Table9[Status],"-",0)="Alive",
        _xlfn.XLOOKUP(A2779,Table8[Tag Number],Table8[Status],"-",0)="Alive"),"Alive",
     OR(_xlfn.XLOOKUP(A2779,Table9[Tag Number],Table9[Status],"-",0)="-",
        _xlfn.XLOOKUP(A2779,Table10[Tag Number],Table10[Status],"-",0)="-",
        _xlfn.XLOOKUP(A2779,Table11[Tag Number],Table11[Status],"-",0)="-",
        _xlfn.XLOOKUP(A2779,Table8[Tag Number],Table8[Status],"-",0)="-"),
   "-")</f>
        <v>-</v>
      </c>
      <c r="I2779" s="88" t="str">
        <f>IF((_xlfn.XLOOKUP(B2779,[2]Sheet1!$A$2:$A$198,[2]Sheet1!$B$2:$B$198,"-",0)="Glade"),"Out","No")</f>
        <v>No</v>
      </c>
      <c r="J2779" s="94"/>
      <c r="K2779" s="95"/>
      <c r="L2779" s="95"/>
      <c r="M2779" s="95"/>
      <c r="N2779" s="96"/>
      <c r="O2779" s="89"/>
      <c r="R2779" t="b">
        <f t="shared" si="88"/>
        <v>0</v>
      </c>
    </row>
    <row r="2780" spans="1:18" ht="15" thickBot="1" x14ac:dyDescent="0.35">
      <c r="A2780" s="3" t="s">
        <v>585</v>
      </c>
      <c r="B2780" s="3" t="s">
        <v>1137</v>
      </c>
      <c r="C2780" s="84">
        <f>IF(COUNTIF(Table8[Tag Number], A2780), 1, 0)</f>
        <v>0</v>
      </c>
      <c r="D2780" s="85">
        <f>IF(COUNTIF(Table9[Tag Number], A2780), 1, 0)</f>
        <v>1</v>
      </c>
      <c r="E2780" s="86">
        <f>IF(COUNTIF(Table10[Tag Number], A2780), 1, 0)</f>
        <v>1</v>
      </c>
      <c r="F2780" s="86">
        <f>IF(COUNTIF(Table11[Tag Number], A2780), 1, 0)</f>
        <v>0</v>
      </c>
      <c r="G2780" s="87">
        <f t="shared" si="89"/>
        <v>2</v>
      </c>
      <c r="H2780" s="88" t="str" cm="1">
        <f t="array" ref="H2780">_xlfn.IFS(OR(_xlfn.XLOOKUP(A2780,Table9[Tag Number],Table9[Status],"-",0)="Dead",
        _xlfn.XLOOKUP(A2780,Table10[Tag Number],Table10[Status],"-",0)="Dead",
        _xlfn.XLOOKUP(A2780,Table11[Tag Number],Table11[Status],"-",0)="Dead",
        _xlfn.XLOOKUP(A2780,Table8[Tag Number],Table8[Status],"-",0)="Dead"),"Dead",
     OR(_xlfn.XLOOKUP(A2780,Table11[Tag Number],Table11[Status],"-",0)="Alive",
        _xlfn.XLOOKUP(A2780,Table10[Tag Number],Table10[Status],"-",0)="Alive",
        _xlfn.XLOOKUP(A2780,Table9[Tag Number],Table9[Status],"-",0)="Alive",
        _xlfn.XLOOKUP(A2780,Table8[Tag Number],Table8[Status],"-",0)="Alive"),"Alive",
     OR(_xlfn.XLOOKUP(A2780,Table9[Tag Number],Table9[Status],"-",0)="-",
        _xlfn.XLOOKUP(A2780,Table10[Tag Number],Table10[Status],"-",0)="-",
        _xlfn.XLOOKUP(A2780,Table11[Tag Number],Table11[Status],"-",0)="-",
        _xlfn.XLOOKUP(A2780,Table8[Tag Number],Table8[Status],"-",0)="-"),
   "-")</f>
        <v>Alive</v>
      </c>
      <c r="I2780" s="88" t="str">
        <f>IF((_xlfn.XLOOKUP(B2780,[2]Sheet1!$A$2:$A$198,[2]Sheet1!$B$2:$B$198,"-",0)="Glade"),"Out","No")</f>
        <v>No</v>
      </c>
      <c r="J2780" s="94"/>
      <c r="K2780" s="95"/>
      <c r="L2780" s="95"/>
      <c r="M2780" s="95"/>
      <c r="N2780" s="96"/>
      <c r="O2780" s="89"/>
      <c r="R2780" t="str">
        <f t="shared" si="88"/>
        <v>D817</v>
      </c>
    </row>
    <row r="2781" spans="1:18" ht="15" thickBot="1" x14ac:dyDescent="0.35">
      <c r="A2781" s="3" t="s">
        <v>354</v>
      </c>
      <c r="B2781" s="3" t="s">
        <v>1137</v>
      </c>
      <c r="C2781" s="84">
        <f>IF(COUNTIF(Table8[Tag Number], A2781), 1, 0)</f>
        <v>1</v>
      </c>
      <c r="D2781" s="85">
        <f>IF(COUNTIF(Table9[Tag Number], A2781), 1, 0)</f>
        <v>0</v>
      </c>
      <c r="E2781" s="86">
        <f>IF(COUNTIF(Table10[Tag Number], A2781), 1, 0)</f>
        <v>0</v>
      </c>
      <c r="F2781" s="86">
        <f>IF(COUNTIF(Table11[Tag Number], A2781), 1, 0)</f>
        <v>1</v>
      </c>
      <c r="G2781" s="87">
        <f t="shared" si="89"/>
        <v>2</v>
      </c>
      <c r="H2781" s="88" t="str" cm="1">
        <f t="array" ref="H2781">_xlfn.IFS(OR(_xlfn.XLOOKUP(A2781,Table9[Tag Number],Table9[Status],"-",0)="Dead",
        _xlfn.XLOOKUP(A2781,Table10[Tag Number],Table10[Status],"-",0)="Dead",
        _xlfn.XLOOKUP(A2781,Table11[Tag Number],Table11[Status],"-",0)="Dead",
        _xlfn.XLOOKUP(A2781,Table8[Tag Number],Table8[Status],"-",0)="Dead"),"Dead",
     OR(_xlfn.XLOOKUP(A2781,Table11[Tag Number],Table11[Status],"-",0)="Alive",
        _xlfn.XLOOKUP(A2781,Table10[Tag Number],Table10[Status],"-",0)="Alive",
        _xlfn.XLOOKUP(A2781,Table9[Tag Number],Table9[Status],"-",0)="Alive",
        _xlfn.XLOOKUP(A2781,Table8[Tag Number],Table8[Status],"-",0)="Alive"),"Alive",
     OR(_xlfn.XLOOKUP(A2781,Table9[Tag Number],Table9[Status],"-",0)="-",
        _xlfn.XLOOKUP(A2781,Table10[Tag Number],Table10[Status],"-",0)="-",
        _xlfn.XLOOKUP(A2781,Table11[Tag Number],Table11[Status],"-",0)="-",
        _xlfn.XLOOKUP(A2781,Table8[Tag Number],Table8[Status],"-",0)="-"),
   "-")</f>
        <v>Alive</v>
      </c>
      <c r="I2781" s="88" t="str">
        <f>IF((_xlfn.XLOOKUP(B2781,[2]Sheet1!$A$2:$A$198,[2]Sheet1!$B$2:$B$198,"-",0)="Glade"),"Out","No")</f>
        <v>No</v>
      </c>
      <c r="J2781" s="94"/>
      <c r="K2781" s="95"/>
      <c r="L2781" s="95"/>
      <c r="M2781" s="95"/>
      <c r="N2781" s="96"/>
      <c r="O2781" s="89"/>
      <c r="R2781" t="str">
        <f t="shared" si="88"/>
        <v>D818</v>
      </c>
    </row>
    <row r="2782" spans="1:18" ht="15" thickBot="1" x14ac:dyDescent="0.35">
      <c r="A2782" s="2" t="s">
        <v>3117</v>
      </c>
      <c r="B2782" s="2" t="s">
        <v>1137</v>
      </c>
      <c r="C2782" s="84">
        <f>IF(COUNTIF(Table8[Tag Number], A2782), 1, 0)</f>
        <v>0</v>
      </c>
      <c r="D2782" s="85">
        <f>IF(COUNTIF(Table9[Tag Number], A2782), 1, 0)</f>
        <v>0</v>
      </c>
      <c r="E2782" s="86">
        <f>IF(COUNTIF(Table10[Tag Number], A2782), 1, 0)</f>
        <v>0</v>
      </c>
      <c r="F2782" s="86">
        <f>IF(COUNTIF(Table11[Tag Number], A2782), 1, 0)</f>
        <v>0</v>
      </c>
      <c r="G2782" s="87">
        <f t="shared" si="89"/>
        <v>0</v>
      </c>
      <c r="H2782" s="88" t="str" cm="1">
        <f t="array" ref="H2782">_xlfn.IFS(OR(_xlfn.XLOOKUP(A2782,Table9[Tag Number],Table9[Status],"-",0)="Dead",
        _xlfn.XLOOKUP(A2782,Table10[Tag Number],Table10[Status],"-",0)="Dead",
        _xlfn.XLOOKUP(A2782,Table11[Tag Number],Table11[Status],"-",0)="Dead",
        _xlfn.XLOOKUP(A2782,Table8[Tag Number],Table8[Status],"-",0)="Dead"),"Dead",
     OR(_xlfn.XLOOKUP(A2782,Table11[Tag Number],Table11[Status],"-",0)="Alive",
        _xlfn.XLOOKUP(A2782,Table10[Tag Number],Table10[Status],"-",0)="Alive",
        _xlfn.XLOOKUP(A2782,Table9[Tag Number],Table9[Status],"-",0)="Alive",
        _xlfn.XLOOKUP(A2782,Table8[Tag Number],Table8[Status],"-",0)="Alive"),"Alive",
     OR(_xlfn.XLOOKUP(A2782,Table9[Tag Number],Table9[Status],"-",0)="-",
        _xlfn.XLOOKUP(A2782,Table10[Tag Number],Table10[Status],"-",0)="-",
        _xlfn.XLOOKUP(A2782,Table11[Tag Number],Table11[Status],"-",0)="-",
        _xlfn.XLOOKUP(A2782,Table8[Tag Number],Table8[Status],"-",0)="-"),
   "-")</f>
        <v>-</v>
      </c>
      <c r="I2782" s="88" t="str">
        <f>IF((_xlfn.XLOOKUP(B2782,[2]Sheet1!$A$2:$A$198,[2]Sheet1!$B$2:$B$198,"-",0)="Glade"),"Out","No")</f>
        <v>No</v>
      </c>
      <c r="J2782" s="94"/>
      <c r="K2782" s="95"/>
      <c r="L2782" s="95"/>
      <c r="M2782" s="95"/>
      <c r="N2782" s="96"/>
      <c r="O2782" s="89"/>
      <c r="R2782" t="b">
        <f t="shared" si="88"/>
        <v>0</v>
      </c>
    </row>
    <row r="2783" spans="1:18" ht="15" thickBot="1" x14ac:dyDescent="0.35">
      <c r="A2783" s="2" t="s">
        <v>485</v>
      </c>
      <c r="B2783" s="2" t="s">
        <v>1137</v>
      </c>
      <c r="C2783" s="84">
        <f>IF(COUNTIF(Table8[Tag Number], A2783), 1, 0)</f>
        <v>0</v>
      </c>
      <c r="D2783" s="85">
        <f>IF(COUNTIF(Table9[Tag Number], A2783), 1, 0)</f>
        <v>0</v>
      </c>
      <c r="E2783" s="86">
        <f>IF(COUNTIF(Table10[Tag Number], A2783), 1, 0)</f>
        <v>1</v>
      </c>
      <c r="F2783" s="86">
        <f>IF(COUNTIF(Table11[Tag Number], A2783), 1, 0)</f>
        <v>1</v>
      </c>
      <c r="G2783" s="87">
        <f t="shared" si="89"/>
        <v>2</v>
      </c>
      <c r="H2783" s="88" t="str" cm="1">
        <f t="array" ref="H2783">_xlfn.IFS(OR(_xlfn.XLOOKUP(A2783,Table9[Tag Number],Table9[Status],"-",0)="Dead",
        _xlfn.XLOOKUP(A2783,Table10[Tag Number],Table10[Status],"-",0)="Dead",
        _xlfn.XLOOKUP(A2783,Table11[Tag Number],Table11[Status],"-",0)="Dead",
        _xlfn.XLOOKUP(A2783,Table8[Tag Number],Table8[Status],"-",0)="Dead"),"Dead",
     OR(_xlfn.XLOOKUP(A2783,Table11[Tag Number],Table11[Status],"-",0)="Alive",
        _xlfn.XLOOKUP(A2783,Table10[Tag Number],Table10[Status],"-",0)="Alive",
        _xlfn.XLOOKUP(A2783,Table9[Tag Number],Table9[Status],"-",0)="Alive",
        _xlfn.XLOOKUP(A2783,Table8[Tag Number],Table8[Status],"-",0)="Alive"),"Alive",
     OR(_xlfn.XLOOKUP(A2783,Table9[Tag Number],Table9[Status],"-",0)="-",
        _xlfn.XLOOKUP(A2783,Table10[Tag Number],Table10[Status],"-",0)="-",
        _xlfn.XLOOKUP(A2783,Table11[Tag Number],Table11[Status],"-",0)="-",
        _xlfn.XLOOKUP(A2783,Table8[Tag Number],Table8[Status],"-",0)="-"),
   "-")</f>
        <v>Alive</v>
      </c>
      <c r="I2783" s="88" t="str">
        <f>IF((_xlfn.XLOOKUP(B2783,[2]Sheet1!$A$2:$A$198,[2]Sheet1!$B$2:$B$198,"-",0)="Glade"),"Out","No")</f>
        <v>No</v>
      </c>
      <c r="J2783" s="94"/>
      <c r="K2783" s="95"/>
      <c r="L2783" s="95"/>
      <c r="M2783" s="95"/>
      <c r="N2783" s="96"/>
      <c r="O2783" s="89"/>
      <c r="R2783" t="str">
        <f t="shared" si="88"/>
        <v>D821</v>
      </c>
    </row>
    <row r="2784" spans="1:18" ht="15" thickBot="1" x14ac:dyDescent="0.35">
      <c r="A2784" s="3" t="s">
        <v>3118</v>
      </c>
      <c r="B2784" s="3" t="s">
        <v>1137</v>
      </c>
      <c r="C2784" s="84">
        <f>IF(COUNTIF(Table8[Tag Number], A2784), 1, 0)</f>
        <v>0</v>
      </c>
      <c r="D2784" s="85">
        <f>IF(COUNTIF(Table9[Tag Number], A2784), 1, 0)</f>
        <v>0</v>
      </c>
      <c r="E2784" s="86">
        <f>IF(COUNTIF(Table10[Tag Number], A2784), 1, 0)</f>
        <v>0</v>
      </c>
      <c r="F2784" s="86">
        <f>IF(COUNTIF(Table11[Tag Number], A2784), 1, 0)</f>
        <v>0</v>
      </c>
      <c r="G2784" s="87">
        <f t="shared" si="89"/>
        <v>0</v>
      </c>
      <c r="H2784" s="88" t="str" cm="1">
        <f t="array" ref="H2784">_xlfn.IFS(OR(_xlfn.XLOOKUP(A2784,Table9[Tag Number],Table9[Status],"-",0)="Dead",
        _xlfn.XLOOKUP(A2784,Table10[Tag Number],Table10[Status],"-",0)="Dead",
        _xlfn.XLOOKUP(A2784,Table11[Tag Number],Table11[Status],"-",0)="Dead",
        _xlfn.XLOOKUP(A2784,Table8[Tag Number],Table8[Status],"-",0)="Dead"),"Dead",
     OR(_xlfn.XLOOKUP(A2784,Table11[Tag Number],Table11[Status],"-",0)="Alive",
        _xlfn.XLOOKUP(A2784,Table10[Tag Number],Table10[Status],"-",0)="Alive",
        _xlfn.XLOOKUP(A2784,Table9[Tag Number],Table9[Status],"-",0)="Alive",
        _xlfn.XLOOKUP(A2784,Table8[Tag Number],Table8[Status],"-",0)="Alive"),"Alive",
     OR(_xlfn.XLOOKUP(A2784,Table9[Tag Number],Table9[Status],"-",0)="-",
        _xlfn.XLOOKUP(A2784,Table10[Tag Number],Table10[Status],"-",0)="-",
        _xlfn.XLOOKUP(A2784,Table11[Tag Number],Table11[Status],"-",0)="-",
        _xlfn.XLOOKUP(A2784,Table8[Tag Number],Table8[Status],"-",0)="-"),
   "-")</f>
        <v>-</v>
      </c>
      <c r="I2784" s="88" t="str">
        <f>IF((_xlfn.XLOOKUP(B2784,[2]Sheet1!$A$2:$A$198,[2]Sheet1!$B$2:$B$198,"-",0)="Glade"),"Out","No")</f>
        <v>No</v>
      </c>
      <c r="J2784" s="94"/>
      <c r="K2784" s="95"/>
      <c r="L2784" s="95"/>
      <c r="M2784" s="95"/>
      <c r="N2784" s="96"/>
      <c r="O2784" s="89"/>
      <c r="R2784" t="b">
        <f t="shared" si="88"/>
        <v>0</v>
      </c>
    </row>
    <row r="2785" spans="1:18" ht="15" thickBot="1" x14ac:dyDescent="0.35">
      <c r="A2785" s="2" t="s">
        <v>727</v>
      </c>
      <c r="B2785" s="2" t="s">
        <v>1137</v>
      </c>
      <c r="C2785" s="84">
        <f>IF(COUNTIF(Table8[Tag Number], A2785), 1, 0)</f>
        <v>0</v>
      </c>
      <c r="D2785" s="85">
        <f>IF(COUNTIF(Table9[Tag Number], A2785), 1, 0)</f>
        <v>1</v>
      </c>
      <c r="E2785" s="86">
        <f>IF(COUNTIF(Table10[Tag Number], A2785), 1, 0)</f>
        <v>0</v>
      </c>
      <c r="F2785" s="86">
        <f>IF(COUNTIF(Table11[Tag Number], A2785), 1, 0)</f>
        <v>1</v>
      </c>
      <c r="G2785" s="87">
        <f t="shared" si="89"/>
        <v>2</v>
      </c>
      <c r="H2785" s="88" t="str" cm="1">
        <f t="array" ref="H2785">_xlfn.IFS(OR(_xlfn.XLOOKUP(A2785,Table9[Tag Number],Table9[Status],"-",0)="Dead",
        _xlfn.XLOOKUP(A2785,Table10[Tag Number],Table10[Status],"-",0)="Dead",
        _xlfn.XLOOKUP(A2785,Table11[Tag Number],Table11[Status],"-",0)="Dead",
        _xlfn.XLOOKUP(A2785,Table8[Tag Number],Table8[Status],"-",0)="Dead"),"Dead",
     OR(_xlfn.XLOOKUP(A2785,Table11[Tag Number],Table11[Status],"-",0)="Alive",
        _xlfn.XLOOKUP(A2785,Table10[Tag Number],Table10[Status],"-",0)="Alive",
        _xlfn.XLOOKUP(A2785,Table9[Tag Number],Table9[Status],"-",0)="Alive",
        _xlfn.XLOOKUP(A2785,Table8[Tag Number],Table8[Status],"-",0)="Alive"),"Alive",
     OR(_xlfn.XLOOKUP(A2785,Table9[Tag Number],Table9[Status],"-",0)="-",
        _xlfn.XLOOKUP(A2785,Table10[Tag Number],Table10[Status],"-",0)="-",
        _xlfn.XLOOKUP(A2785,Table11[Tag Number],Table11[Status],"-",0)="-",
        _xlfn.XLOOKUP(A2785,Table8[Tag Number],Table8[Status],"-",0)="-"),
   "-")</f>
        <v>Alive</v>
      </c>
      <c r="I2785" s="88" t="str">
        <f>IF((_xlfn.XLOOKUP(B2785,[2]Sheet1!$A$2:$A$198,[2]Sheet1!$B$2:$B$198,"-",0)="Glade"),"Out","No")</f>
        <v>No</v>
      </c>
      <c r="J2785" s="94"/>
      <c r="K2785" s="95"/>
      <c r="L2785" s="95"/>
      <c r="M2785" s="95"/>
      <c r="N2785" s="96"/>
      <c r="O2785" s="89"/>
      <c r="R2785" t="str">
        <f t="shared" si="88"/>
        <v>D823</v>
      </c>
    </row>
    <row r="2786" spans="1:18" ht="15" thickBot="1" x14ac:dyDescent="0.35">
      <c r="A2786" s="2" t="s">
        <v>867</v>
      </c>
      <c r="B2786" s="2" t="s">
        <v>1137</v>
      </c>
      <c r="C2786" s="84">
        <f>IF(COUNTIF(Table8[Tag Number], A2786), 1, 0)</f>
        <v>1</v>
      </c>
      <c r="D2786" s="85">
        <f>IF(COUNTIF(Table9[Tag Number], A2786), 1, 0)</f>
        <v>0</v>
      </c>
      <c r="E2786" s="86">
        <f>IF(COUNTIF(Table10[Tag Number], A2786), 1, 0)</f>
        <v>0</v>
      </c>
      <c r="F2786" s="86">
        <f>IF(COUNTIF(Table11[Tag Number], A2786), 1, 0)</f>
        <v>0</v>
      </c>
      <c r="G2786" s="87">
        <f t="shared" si="89"/>
        <v>1</v>
      </c>
      <c r="H2786" s="88" t="str" cm="1">
        <f t="array" ref="H2786">_xlfn.IFS(OR(_xlfn.XLOOKUP(A2786,Table9[Tag Number],Table9[Status],"-",0)="Dead",
        _xlfn.XLOOKUP(A2786,Table10[Tag Number],Table10[Status],"-",0)="Dead",
        _xlfn.XLOOKUP(A2786,Table11[Tag Number],Table11[Status],"-",0)="Dead",
        _xlfn.XLOOKUP(A2786,Table8[Tag Number],Table8[Status],"-",0)="Dead"),"Dead",
     OR(_xlfn.XLOOKUP(A2786,Table11[Tag Number],Table11[Status],"-",0)="Alive",
        _xlfn.XLOOKUP(A2786,Table10[Tag Number],Table10[Status],"-",0)="Alive",
        _xlfn.XLOOKUP(A2786,Table9[Tag Number],Table9[Status],"-",0)="Alive",
        _xlfn.XLOOKUP(A2786,Table8[Tag Number],Table8[Status],"-",0)="Alive"),"Alive",
     OR(_xlfn.XLOOKUP(A2786,Table9[Tag Number],Table9[Status],"-",0)="-",
        _xlfn.XLOOKUP(A2786,Table10[Tag Number],Table10[Status],"-",0)="-",
        _xlfn.XLOOKUP(A2786,Table11[Tag Number],Table11[Status],"-",0)="-",
        _xlfn.XLOOKUP(A2786,Table8[Tag Number],Table8[Status],"-",0)="-"),
   "-")</f>
        <v>Alive</v>
      </c>
      <c r="I2786" s="88" t="str">
        <f>IF((_xlfn.XLOOKUP(B2786,[2]Sheet1!$A$2:$A$198,[2]Sheet1!$B$2:$B$198,"-",0)="Glade"),"Out","No")</f>
        <v>No</v>
      </c>
      <c r="J2786" s="94"/>
      <c r="K2786" s="95"/>
      <c r="L2786" s="95"/>
      <c r="M2786" s="95"/>
      <c r="N2786" s="96"/>
      <c r="O2786" s="89"/>
      <c r="R2786" t="b">
        <f t="shared" si="88"/>
        <v>0</v>
      </c>
    </row>
    <row r="2787" spans="1:18" ht="15" thickBot="1" x14ac:dyDescent="0.35">
      <c r="A2787" s="2" t="s">
        <v>3119</v>
      </c>
      <c r="B2787" s="2" t="s">
        <v>1137</v>
      </c>
      <c r="C2787" s="84">
        <f>IF(COUNTIF(Table8[Tag Number], A2787), 1, 0)</f>
        <v>0</v>
      </c>
      <c r="D2787" s="85">
        <f>IF(COUNTIF(Table9[Tag Number], A2787), 1, 0)</f>
        <v>0</v>
      </c>
      <c r="E2787" s="86">
        <f>IF(COUNTIF(Table10[Tag Number], A2787), 1, 0)</f>
        <v>0</v>
      </c>
      <c r="F2787" s="86">
        <f>IF(COUNTIF(Table11[Tag Number], A2787), 1, 0)</f>
        <v>0</v>
      </c>
      <c r="G2787" s="87">
        <f t="shared" si="89"/>
        <v>0</v>
      </c>
      <c r="H2787" s="88" t="str" cm="1">
        <f t="array" ref="H2787">_xlfn.IFS(OR(_xlfn.XLOOKUP(A2787,Table9[Tag Number],Table9[Status],"-",0)="Dead",
        _xlfn.XLOOKUP(A2787,Table10[Tag Number],Table10[Status],"-",0)="Dead",
        _xlfn.XLOOKUP(A2787,Table11[Tag Number],Table11[Status],"-",0)="Dead",
        _xlfn.XLOOKUP(A2787,Table8[Tag Number],Table8[Status],"-",0)="Dead"),"Dead",
     OR(_xlfn.XLOOKUP(A2787,Table11[Tag Number],Table11[Status],"-",0)="Alive",
        _xlfn.XLOOKUP(A2787,Table10[Tag Number],Table10[Status],"-",0)="Alive",
        _xlfn.XLOOKUP(A2787,Table9[Tag Number],Table9[Status],"-",0)="Alive",
        _xlfn.XLOOKUP(A2787,Table8[Tag Number],Table8[Status],"-",0)="Alive"),"Alive",
     OR(_xlfn.XLOOKUP(A2787,Table9[Tag Number],Table9[Status],"-",0)="-",
        _xlfn.XLOOKUP(A2787,Table10[Tag Number],Table10[Status],"-",0)="-",
        _xlfn.XLOOKUP(A2787,Table11[Tag Number],Table11[Status],"-",0)="-",
        _xlfn.XLOOKUP(A2787,Table8[Tag Number],Table8[Status],"-",0)="-"),
   "-")</f>
        <v>-</v>
      </c>
      <c r="I2787" s="88" t="str">
        <f>IF((_xlfn.XLOOKUP(B2787,[2]Sheet1!$A$2:$A$198,[2]Sheet1!$B$2:$B$198,"-",0)="Glade"),"Out","No")</f>
        <v>No</v>
      </c>
      <c r="J2787" s="94"/>
      <c r="K2787" s="95"/>
      <c r="L2787" s="95"/>
      <c r="M2787" s="95"/>
      <c r="N2787" s="96"/>
      <c r="O2787" s="89"/>
      <c r="R2787" t="b">
        <f t="shared" si="88"/>
        <v>0</v>
      </c>
    </row>
    <row r="2788" spans="1:18" ht="15" thickBot="1" x14ac:dyDescent="0.35">
      <c r="A2788" s="3" t="s">
        <v>3120</v>
      </c>
      <c r="B2788" s="3" t="s">
        <v>1137</v>
      </c>
      <c r="C2788" s="84">
        <f>IF(COUNTIF(Table8[Tag Number], A2788), 1, 0)</f>
        <v>0</v>
      </c>
      <c r="D2788" s="85">
        <f>IF(COUNTIF(Table9[Tag Number], A2788), 1, 0)</f>
        <v>0</v>
      </c>
      <c r="E2788" s="86">
        <f>IF(COUNTIF(Table10[Tag Number], A2788), 1, 0)</f>
        <v>0</v>
      </c>
      <c r="F2788" s="86">
        <f>IF(COUNTIF(Table11[Tag Number], A2788), 1, 0)</f>
        <v>0</v>
      </c>
      <c r="G2788" s="87">
        <f t="shared" si="89"/>
        <v>0</v>
      </c>
      <c r="H2788" s="88" t="str" cm="1">
        <f t="array" ref="H2788">_xlfn.IFS(OR(_xlfn.XLOOKUP(A2788,Table9[Tag Number],Table9[Status],"-",0)="Dead",
        _xlfn.XLOOKUP(A2788,Table10[Tag Number],Table10[Status],"-",0)="Dead",
        _xlfn.XLOOKUP(A2788,Table11[Tag Number],Table11[Status],"-",0)="Dead",
        _xlfn.XLOOKUP(A2788,Table8[Tag Number],Table8[Status],"-",0)="Dead"),"Dead",
     OR(_xlfn.XLOOKUP(A2788,Table11[Tag Number],Table11[Status],"-",0)="Alive",
        _xlfn.XLOOKUP(A2788,Table10[Tag Number],Table10[Status],"-",0)="Alive",
        _xlfn.XLOOKUP(A2788,Table9[Tag Number],Table9[Status],"-",0)="Alive",
        _xlfn.XLOOKUP(A2788,Table8[Tag Number],Table8[Status],"-",0)="Alive"),"Alive",
     OR(_xlfn.XLOOKUP(A2788,Table9[Tag Number],Table9[Status],"-",0)="-",
        _xlfn.XLOOKUP(A2788,Table10[Tag Number],Table10[Status],"-",0)="-",
        _xlfn.XLOOKUP(A2788,Table11[Tag Number],Table11[Status],"-",0)="-",
        _xlfn.XLOOKUP(A2788,Table8[Tag Number],Table8[Status],"-",0)="-"),
   "-")</f>
        <v>-</v>
      </c>
      <c r="I2788" s="88" t="str">
        <f>IF((_xlfn.XLOOKUP(B2788,[2]Sheet1!$A$2:$A$198,[2]Sheet1!$B$2:$B$198,"-",0)="Glade"),"Out","No")</f>
        <v>No</v>
      </c>
      <c r="J2788" s="94"/>
      <c r="K2788" s="95"/>
      <c r="L2788" s="95"/>
      <c r="M2788" s="95"/>
      <c r="N2788" s="96"/>
      <c r="O2788" s="89"/>
      <c r="R2788" t="b">
        <f t="shared" si="88"/>
        <v>0</v>
      </c>
    </row>
    <row r="2789" spans="1:18" ht="15" thickBot="1" x14ac:dyDescent="0.35">
      <c r="A2789" s="2" t="s">
        <v>629</v>
      </c>
      <c r="B2789" s="2" t="s">
        <v>1137</v>
      </c>
      <c r="C2789" s="84">
        <f>IF(COUNTIF(Table8[Tag Number], A2789), 1, 0)</f>
        <v>1</v>
      </c>
      <c r="D2789" s="85">
        <f>IF(COUNTIF(Table9[Tag Number], A2789), 1, 0)</f>
        <v>1</v>
      </c>
      <c r="E2789" s="86">
        <f>IF(COUNTIF(Table10[Tag Number], A2789), 1, 0)</f>
        <v>0</v>
      </c>
      <c r="F2789" s="86">
        <f>IF(COUNTIF(Table11[Tag Number], A2789), 1, 0)</f>
        <v>1</v>
      </c>
      <c r="G2789" s="87">
        <f t="shared" si="89"/>
        <v>3</v>
      </c>
      <c r="H2789" s="88" t="str" cm="1">
        <f t="array" ref="H2789">_xlfn.IFS(OR(_xlfn.XLOOKUP(A2789,Table9[Tag Number],Table9[Status],"-",0)="Dead",
        _xlfn.XLOOKUP(A2789,Table10[Tag Number],Table10[Status],"-",0)="Dead",
        _xlfn.XLOOKUP(A2789,Table11[Tag Number],Table11[Status],"-",0)="Dead",
        _xlfn.XLOOKUP(A2789,Table8[Tag Number],Table8[Status],"-",0)="Dead"),"Dead",
     OR(_xlfn.XLOOKUP(A2789,Table11[Tag Number],Table11[Status],"-",0)="Alive",
        _xlfn.XLOOKUP(A2789,Table10[Tag Number],Table10[Status],"-",0)="Alive",
        _xlfn.XLOOKUP(A2789,Table9[Tag Number],Table9[Status],"-",0)="Alive",
        _xlfn.XLOOKUP(A2789,Table8[Tag Number],Table8[Status],"-",0)="Alive"),"Alive",
     OR(_xlfn.XLOOKUP(A2789,Table9[Tag Number],Table9[Status],"-",0)="-",
        _xlfn.XLOOKUP(A2789,Table10[Tag Number],Table10[Status],"-",0)="-",
        _xlfn.XLOOKUP(A2789,Table11[Tag Number],Table11[Status],"-",0)="-",
        _xlfn.XLOOKUP(A2789,Table8[Tag Number],Table8[Status],"-",0)="-"),
   "-")</f>
        <v>Alive</v>
      </c>
      <c r="I2789" s="88" t="str">
        <f>IF((_xlfn.XLOOKUP(B2789,[2]Sheet1!$A$2:$A$198,[2]Sheet1!$B$2:$B$198,"-",0)="Glade"),"Out","No")</f>
        <v>No</v>
      </c>
      <c r="J2789" s="94"/>
      <c r="K2789" s="95"/>
      <c r="L2789" s="95"/>
      <c r="M2789" s="95"/>
      <c r="N2789" s="96"/>
      <c r="O2789" s="89"/>
      <c r="R2789" t="str">
        <f t="shared" si="88"/>
        <v>D827</v>
      </c>
    </row>
    <row r="2790" spans="1:18" ht="15" thickBot="1" x14ac:dyDescent="0.35">
      <c r="A2790" s="3" t="s">
        <v>891</v>
      </c>
      <c r="B2790" s="3" t="s">
        <v>1137</v>
      </c>
      <c r="C2790" s="84">
        <f>IF(COUNTIF(Table8[Tag Number], A2790), 1, 0)</f>
        <v>1</v>
      </c>
      <c r="D2790" s="85">
        <f>IF(COUNTIF(Table9[Tag Number], A2790), 1, 0)</f>
        <v>0</v>
      </c>
      <c r="E2790" s="86">
        <f>IF(COUNTIF(Table10[Tag Number], A2790), 1, 0)</f>
        <v>0</v>
      </c>
      <c r="F2790" s="86">
        <f>IF(COUNTIF(Table11[Tag Number], A2790), 1, 0)</f>
        <v>1</v>
      </c>
      <c r="G2790" s="87">
        <f t="shared" si="89"/>
        <v>2</v>
      </c>
      <c r="H2790" s="88" t="str" cm="1">
        <f t="array" ref="H2790">_xlfn.IFS(OR(_xlfn.XLOOKUP(A2790,Table9[Tag Number],Table9[Status],"-",0)="Dead",
        _xlfn.XLOOKUP(A2790,Table10[Tag Number],Table10[Status],"-",0)="Dead",
        _xlfn.XLOOKUP(A2790,Table11[Tag Number],Table11[Status],"-",0)="Dead",
        _xlfn.XLOOKUP(A2790,Table8[Tag Number],Table8[Status],"-",0)="Dead"),"Dead",
     OR(_xlfn.XLOOKUP(A2790,Table11[Tag Number],Table11[Status],"-",0)="Alive",
        _xlfn.XLOOKUP(A2790,Table10[Tag Number],Table10[Status],"-",0)="Alive",
        _xlfn.XLOOKUP(A2790,Table9[Tag Number],Table9[Status],"-",0)="Alive",
        _xlfn.XLOOKUP(A2790,Table8[Tag Number],Table8[Status],"-",0)="Alive"),"Alive",
     OR(_xlfn.XLOOKUP(A2790,Table9[Tag Number],Table9[Status],"-",0)="-",
        _xlfn.XLOOKUP(A2790,Table10[Tag Number],Table10[Status],"-",0)="-",
        _xlfn.XLOOKUP(A2790,Table11[Tag Number],Table11[Status],"-",0)="-",
        _xlfn.XLOOKUP(A2790,Table8[Tag Number],Table8[Status],"-",0)="-"),
   "-")</f>
        <v>Alive</v>
      </c>
      <c r="I2790" s="88" t="str">
        <f>IF((_xlfn.XLOOKUP(B2790,[2]Sheet1!$A$2:$A$198,[2]Sheet1!$B$2:$B$198,"-",0)="Glade"),"Out","No")</f>
        <v>No</v>
      </c>
      <c r="J2790" s="94"/>
      <c r="K2790" s="95"/>
      <c r="L2790" s="95"/>
      <c r="M2790" s="95"/>
      <c r="N2790" s="96"/>
      <c r="O2790" s="89"/>
      <c r="R2790" t="str">
        <f t="shared" si="88"/>
        <v>D828</v>
      </c>
    </row>
    <row r="2791" spans="1:18" ht="15" thickBot="1" x14ac:dyDescent="0.35">
      <c r="A2791" s="3" t="s">
        <v>891</v>
      </c>
      <c r="B2791" s="3" t="s">
        <v>1137</v>
      </c>
      <c r="C2791" s="84">
        <f>IF(COUNTIF(Table8[Tag Number], A2791), 1, 0)</f>
        <v>1</v>
      </c>
      <c r="D2791" s="85">
        <f>IF(COUNTIF(Table9[Tag Number], A2791), 1, 0)</f>
        <v>0</v>
      </c>
      <c r="E2791" s="86">
        <f>IF(COUNTIF(Table10[Tag Number], A2791), 1, 0)</f>
        <v>0</v>
      </c>
      <c r="F2791" s="86">
        <f>IF(COUNTIF(Table11[Tag Number], A2791), 1, 0)</f>
        <v>1</v>
      </c>
      <c r="G2791" s="87">
        <f t="shared" si="89"/>
        <v>2</v>
      </c>
      <c r="H2791" s="88" t="str" cm="1">
        <f t="array" ref="H2791">_xlfn.IFS(OR(_xlfn.XLOOKUP(A2791,Table9[Tag Number],Table9[Status],"-",0)="Dead",
        _xlfn.XLOOKUP(A2791,Table10[Tag Number],Table10[Status],"-",0)="Dead",
        _xlfn.XLOOKUP(A2791,Table11[Tag Number],Table11[Status],"-",0)="Dead",
        _xlfn.XLOOKUP(A2791,Table8[Tag Number],Table8[Status],"-",0)="Dead"),"Dead",
     OR(_xlfn.XLOOKUP(A2791,Table11[Tag Number],Table11[Status],"-",0)="Alive",
        _xlfn.XLOOKUP(A2791,Table10[Tag Number],Table10[Status],"-",0)="Alive",
        _xlfn.XLOOKUP(A2791,Table9[Tag Number],Table9[Status],"-",0)="Alive",
        _xlfn.XLOOKUP(A2791,Table8[Tag Number],Table8[Status],"-",0)="Alive"),"Alive",
     OR(_xlfn.XLOOKUP(A2791,Table9[Tag Number],Table9[Status],"-",0)="-",
        _xlfn.XLOOKUP(A2791,Table10[Tag Number],Table10[Status],"-",0)="-",
        _xlfn.XLOOKUP(A2791,Table11[Tag Number],Table11[Status],"-",0)="-",
        _xlfn.XLOOKUP(A2791,Table8[Tag Number],Table8[Status],"-",0)="-"),
   "-")</f>
        <v>Alive</v>
      </c>
      <c r="I2791" s="88" t="str">
        <f>IF((_xlfn.XLOOKUP(B2791,[2]Sheet1!$A$2:$A$198,[2]Sheet1!$B$2:$B$198,"-",0)="Glade"),"Out","No")</f>
        <v>No</v>
      </c>
      <c r="J2791" s="94"/>
      <c r="K2791" s="95"/>
      <c r="L2791" s="95"/>
      <c r="M2791" s="95"/>
      <c r="N2791" s="96"/>
      <c r="O2791" s="89"/>
      <c r="R2791" t="str">
        <f t="shared" si="88"/>
        <v>D828</v>
      </c>
    </row>
    <row r="2792" spans="1:18" ht="15" thickBot="1" x14ac:dyDescent="0.35">
      <c r="A2792" s="2" t="s">
        <v>3121</v>
      </c>
      <c r="B2792" s="2" t="s">
        <v>1145</v>
      </c>
      <c r="C2792" s="84">
        <f>IF(COUNTIF(Table8[Tag Number], A2792), 1, 0)</f>
        <v>0</v>
      </c>
      <c r="D2792" s="85">
        <f>IF(COUNTIF(Table9[Tag Number], A2792), 1, 0)</f>
        <v>0</v>
      </c>
      <c r="E2792" s="86">
        <f>IF(COUNTIF(Table10[Tag Number], A2792), 1, 0)</f>
        <v>0</v>
      </c>
      <c r="F2792" s="86">
        <f>IF(COUNTIF(Table11[Tag Number], A2792), 1, 0)</f>
        <v>0</v>
      </c>
      <c r="G2792" s="87">
        <f t="shared" si="89"/>
        <v>0</v>
      </c>
      <c r="H2792" s="88" t="str" cm="1">
        <f t="array" ref="H2792">_xlfn.IFS(OR(_xlfn.XLOOKUP(A2792,Table9[Tag Number],Table9[Status],"-",0)="Dead",
        _xlfn.XLOOKUP(A2792,Table10[Tag Number],Table10[Status],"-",0)="Dead",
        _xlfn.XLOOKUP(A2792,Table11[Tag Number],Table11[Status],"-",0)="Dead",
        _xlfn.XLOOKUP(A2792,Table8[Tag Number],Table8[Status],"-",0)="Dead"),"Dead",
     OR(_xlfn.XLOOKUP(A2792,Table11[Tag Number],Table11[Status],"-",0)="Alive",
        _xlfn.XLOOKUP(A2792,Table10[Tag Number],Table10[Status],"-",0)="Alive",
        _xlfn.XLOOKUP(A2792,Table9[Tag Number],Table9[Status],"-",0)="Alive",
        _xlfn.XLOOKUP(A2792,Table8[Tag Number],Table8[Status],"-",0)="Alive"),"Alive",
     OR(_xlfn.XLOOKUP(A2792,Table9[Tag Number],Table9[Status],"-",0)="-",
        _xlfn.XLOOKUP(A2792,Table10[Tag Number],Table10[Status],"-",0)="-",
        _xlfn.XLOOKUP(A2792,Table11[Tag Number],Table11[Status],"-",0)="-",
        _xlfn.XLOOKUP(A2792,Table8[Tag Number],Table8[Status],"-",0)="-"),
   "-")</f>
        <v>-</v>
      </c>
      <c r="I2792" s="88" t="str">
        <f>IF((_xlfn.XLOOKUP(B2792,[2]Sheet1!$A$2:$A$198,[2]Sheet1!$B$2:$B$198,"-",0)="Glade"),"Out","No")</f>
        <v>No</v>
      </c>
      <c r="J2792" s="94"/>
      <c r="K2792" s="95"/>
      <c r="L2792" s="95"/>
      <c r="M2792" s="95"/>
      <c r="N2792" s="96"/>
      <c r="O2792" s="89"/>
      <c r="R2792" t="b">
        <f t="shared" si="88"/>
        <v>0</v>
      </c>
    </row>
    <row r="2793" spans="1:18" ht="15" thickBot="1" x14ac:dyDescent="0.35">
      <c r="A2793" s="3" t="s">
        <v>3122</v>
      </c>
      <c r="B2793" s="3" t="s">
        <v>1145</v>
      </c>
      <c r="C2793" s="84">
        <f>IF(COUNTIF(Table8[Tag Number], A2793), 1, 0)</f>
        <v>0</v>
      </c>
      <c r="D2793" s="85">
        <f>IF(COUNTIF(Table9[Tag Number], A2793), 1, 0)</f>
        <v>0</v>
      </c>
      <c r="E2793" s="86">
        <f>IF(COUNTIF(Table10[Tag Number], A2793), 1, 0)</f>
        <v>0</v>
      </c>
      <c r="F2793" s="86">
        <f>IF(COUNTIF(Table11[Tag Number], A2793), 1, 0)</f>
        <v>0</v>
      </c>
      <c r="G2793" s="87">
        <f t="shared" si="89"/>
        <v>0</v>
      </c>
      <c r="H2793" s="88" t="str" cm="1">
        <f t="array" ref="H2793">_xlfn.IFS(OR(_xlfn.XLOOKUP(A2793,Table9[Tag Number],Table9[Status],"-",0)="Dead",
        _xlfn.XLOOKUP(A2793,Table10[Tag Number],Table10[Status],"-",0)="Dead",
        _xlfn.XLOOKUP(A2793,Table11[Tag Number],Table11[Status],"-",0)="Dead",
        _xlfn.XLOOKUP(A2793,Table8[Tag Number],Table8[Status],"-",0)="Dead"),"Dead",
     OR(_xlfn.XLOOKUP(A2793,Table11[Tag Number],Table11[Status],"-",0)="Alive",
        _xlfn.XLOOKUP(A2793,Table10[Tag Number],Table10[Status],"-",0)="Alive",
        _xlfn.XLOOKUP(A2793,Table9[Tag Number],Table9[Status],"-",0)="Alive",
        _xlfn.XLOOKUP(A2793,Table8[Tag Number],Table8[Status],"-",0)="Alive"),"Alive",
     OR(_xlfn.XLOOKUP(A2793,Table9[Tag Number],Table9[Status],"-",0)="-",
        _xlfn.XLOOKUP(A2793,Table10[Tag Number],Table10[Status],"-",0)="-",
        _xlfn.XLOOKUP(A2793,Table11[Tag Number],Table11[Status],"-",0)="-",
        _xlfn.XLOOKUP(A2793,Table8[Tag Number],Table8[Status],"-",0)="-"),
   "-")</f>
        <v>-</v>
      </c>
      <c r="I2793" s="88" t="str">
        <f>IF((_xlfn.XLOOKUP(B2793,[2]Sheet1!$A$2:$A$198,[2]Sheet1!$B$2:$B$198,"-",0)="Glade"),"Out","No")</f>
        <v>No</v>
      </c>
      <c r="J2793" s="94"/>
      <c r="K2793" s="95"/>
      <c r="L2793" s="95"/>
      <c r="M2793" s="95"/>
      <c r="N2793" s="96"/>
      <c r="O2793" s="89"/>
      <c r="R2793" t="b">
        <f t="shared" si="88"/>
        <v>0</v>
      </c>
    </row>
    <row r="2794" spans="1:18" ht="15" thickBot="1" x14ac:dyDescent="0.35">
      <c r="A2794" s="2" t="s">
        <v>3123</v>
      </c>
      <c r="B2794" s="2" t="s">
        <v>1145</v>
      </c>
      <c r="C2794" s="84">
        <f>IF(COUNTIF(Table8[Tag Number], A2794), 1, 0)</f>
        <v>0</v>
      </c>
      <c r="D2794" s="85">
        <f>IF(COUNTIF(Table9[Tag Number], A2794), 1, 0)</f>
        <v>0</v>
      </c>
      <c r="E2794" s="86">
        <f>IF(COUNTIF(Table10[Tag Number], A2794), 1, 0)</f>
        <v>0</v>
      </c>
      <c r="F2794" s="86">
        <f>IF(COUNTIF(Table11[Tag Number], A2794), 1, 0)</f>
        <v>0</v>
      </c>
      <c r="G2794" s="87">
        <f t="shared" si="89"/>
        <v>0</v>
      </c>
      <c r="H2794" s="88" t="str" cm="1">
        <f t="array" ref="H2794">_xlfn.IFS(OR(_xlfn.XLOOKUP(A2794,Table9[Tag Number],Table9[Status],"-",0)="Dead",
        _xlfn.XLOOKUP(A2794,Table10[Tag Number],Table10[Status],"-",0)="Dead",
        _xlfn.XLOOKUP(A2794,Table11[Tag Number],Table11[Status],"-",0)="Dead",
        _xlfn.XLOOKUP(A2794,Table8[Tag Number],Table8[Status],"-",0)="Dead"),"Dead",
     OR(_xlfn.XLOOKUP(A2794,Table11[Tag Number],Table11[Status],"-",0)="Alive",
        _xlfn.XLOOKUP(A2794,Table10[Tag Number],Table10[Status],"-",0)="Alive",
        _xlfn.XLOOKUP(A2794,Table9[Tag Number],Table9[Status],"-",0)="Alive",
        _xlfn.XLOOKUP(A2794,Table8[Tag Number],Table8[Status],"-",0)="Alive"),"Alive",
     OR(_xlfn.XLOOKUP(A2794,Table9[Tag Number],Table9[Status],"-",0)="-",
        _xlfn.XLOOKUP(A2794,Table10[Tag Number],Table10[Status],"-",0)="-",
        _xlfn.XLOOKUP(A2794,Table11[Tag Number],Table11[Status],"-",0)="-",
        _xlfn.XLOOKUP(A2794,Table8[Tag Number],Table8[Status],"-",0)="-"),
   "-")</f>
        <v>-</v>
      </c>
      <c r="I2794" s="88" t="str">
        <f>IF((_xlfn.XLOOKUP(B2794,[2]Sheet1!$A$2:$A$198,[2]Sheet1!$B$2:$B$198,"-",0)="Glade"),"Out","No")</f>
        <v>No</v>
      </c>
      <c r="J2794" s="94"/>
      <c r="K2794" s="95"/>
      <c r="L2794" s="95"/>
      <c r="M2794" s="95"/>
      <c r="N2794" s="96"/>
      <c r="O2794" s="89"/>
      <c r="R2794" t="b">
        <f t="shared" si="88"/>
        <v>0</v>
      </c>
    </row>
    <row r="2795" spans="1:18" ht="15" thickBot="1" x14ac:dyDescent="0.35">
      <c r="A2795" s="3" t="s">
        <v>3124</v>
      </c>
      <c r="B2795" s="3" t="s">
        <v>1145</v>
      </c>
      <c r="C2795" s="84">
        <f>IF(COUNTIF(Table8[Tag Number], A2795), 1, 0)</f>
        <v>0</v>
      </c>
      <c r="D2795" s="85">
        <f>IF(COUNTIF(Table9[Tag Number], A2795), 1, 0)</f>
        <v>0</v>
      </c>
      <c r="E2795" s="86">
        <f>IF(COUNTIF(Table10[Tag Number], A2795), 1, 0)</f>
        <v>0</v>
      </c>
      <c r="F2795" s="86">
        <f>IF(COUNTIF(Table11[Tag Number], A2795), 1, 0)</f>
        <v>0</v>
      </c>
      <c r="G2795" s="87">
        <f t="shared" si="89"/>
        <v>0</v>
      </c>
      <c r="H2795" s="88" t="str" cm="1">
        <f t="array" ref="H2795">_xlfn.IFS(OR(_xlfn.XLOOKUP(A2795,Table9[Tag Number],Table9[Status],"-",0)="Dead",
        _xlfn.XLOOKUP(A2795,Table10[Tag Number],Table10[Status],"-",0)="Dead",
        _xlfn.XLOOKUP(A2795,Table11[Tag Number],Table11[Status],"-",0)="Dead",
        _xlfn.XLOOKUP(A2795,Table8[Tag Number],Table8[Status],"-",0)="Dead"),"Dead",
     OR(_xlfn.XLOOKUP(A2795,Table11[Tag Number],Table11[Status],"-",0)="Alive",
        _xlfn.XLOOKUP(A2795,Table10[Tag Number],Table10[Status],"-",0)="Alive",
        _xlfn.XLOOKUP(A2795,Table9[Tag Number],Table9[Status],"-",0)="Alive",
        _xlfn.XLOOKUP(A2795,Table8[Tag Number],Table8[Status],"-",0)="Alive"),"Alive",
     OR(_xlfn.XLOOKUP(A2795,Table9[Tag Number],Table9[Status],"-",0)="-",
        _xlfn.XLOOKUP(A2795,Table10[Tag Number],Table10[Status],"-",0)="-",
        _xlfn.XLOOKUP(A2795,Table11[Tag Number],Table11[Status],"-",0)="-",
        _xlfn.XLOOKUP(A2795,Table8[Tag Number],Table8[Status],"-",0)="-"),
   "-")</f>
        <v>-</v>
      </c>
      <c r="I2795" s="88" t="str">
        <f>IF((_xlfn.XLOOKUP(B2795,[2]Sheet1!$A$2:$A$198,[2]Sheet1!$B$2:$B$198,"-",0)="Glade"),"Out","No")</f>
        <v>No</v>
      </c>
      <c r="J2795" s="94"/>
      <c r="K2795" s="95"/>
      <c r="L2795" s="95"/>
      <c r="M2795" s="95"/>
      <c r="N2795" s="96"/>
      <c r="O2795" s="89"/>
      <c r="R2795" t="b">
        <f t="shared" si="88"/>
        <v>0</v>
      </c>
    </row>
    <row r="2796" spans="1:18" ht="15" thickBot="1" x14ac:dyDescent="0.35">
      <c r="A2796" s="2" t="s">
        <v>3125</v>
      </c>
      <c r="B2796" s="2" t="s">
        <v>1145</v>
      </c>
      <c r="C2796" s="84">
        <f>IF(COUNTIF(Table8[Tag Number], A2796), 1, 0)</f>
        <v>0</v>
      </c>
      <c r="D2796" s="85">
        <f>IF(COUNTIF(Table9[Tag Number], A2796), 1, 0)</f>
        <v>0</v>
      </c>
      <c r="E2796" s="86">
        <f>IF(COUNTIF(Table10[Tag Number], A2796), 1, 0)</f>
        <v>0</v>
      </c>
      <c r="F2796" s="86">
        <f>IF(COUNTIF(Table11[Tag Number], A2796), 1, 0)</f>
        <v>0</v>
      </c>
      <c r="G2796" s="87">
        <f t="shared" si="89"/>
        <v>0</v>
      </c>
      <c r="H2796" s="88" t="str" cm="1">
        <f t="array" ref="H2796">_xlfn.IFS(OR(_xlfn.XLOOKUP(A2796,Table9[Tag Number],Table9[Status],"-",0)="Dead",
        _xlfn.XLOOKUP(A2796,Table10[Tag Number],Table10[Status],"-",0)="Dead",
        _xlfn.XLOOKUP(A2796,Table11[Tag Number],Table11[Status],"-",0)="Dead",
        _xlfn.XLOOKUP(A2796,Table8[Tag Number],Table8[Status],"-",0)="Dead"),"Dead",
     OR(_xlfn.XLOOKUP(A2796,Table11[Tag Number],Table11[Status],"-",0)="Alive",
        _xlfn.XLOOKUP(A2796,Table10[Tag Number],Table10[Status],"-",0)="Alive",
        _xlfn.XLOOKUP(A2796,Table9[Tag Number],Table9[Status],"-",0)="Alive",
        _xlfn.XLOOKUP(A2796,Table8[Tag Number],Table8[Status],"-",0)="Alive"),"Alive",
     OR(_xlfn.XLOOKUP(A2796,Table9[Tag Number],Table9[Status],"-",0)="-",
        _xlfn.XLOOKUP(A2796,Table10[Tag Number],Table10[Status],"-",0)="-",
        _xlfn.XLOOKUP(A2796,Table11[Tag Number],Table11[Status],"-",0)="-",
        _xlfn.XLOOKUP(A2796,Table8[Tag Number],Table8[Status],"-",0)="-"),
   "-")</f>
        <v>-</v>
      </c>
      <c r="I2796" s="88" t="str">
        <f>IF((_xlfn.XLOOKUP(B2796,[2]Sheet1!$A$2:$A$198,[2]Sheet1!$B$2:$B$198,"-",0)="Glade"),"Out","No")</f>
        <v>No</v>
      </c>
      <c r="J2796" s="94"/>
      <c r="K2796" s="95"/>
      <c r="L2796" s="95"/>
      <c r="M2796" s="95"/>
      <c r="N2796" s="96"/>
      <c r="O2796" s="89"/>
      <c r="R2796" t="b">
        <f t="shared" si="88"/>
        <v>0</v>
      </c>
    </row>
    <row r="2797" spans="1:18" ht="15" thickBot="1" x14ac:dyDescent="0.35">
      <c r="A2797" s="3" t="s">
        <v>3126</v>
      </c>
      <c r="B2797" s="3" t="s">
        <v>1145</v>
      </c>
      <c r="C2797" s="84">
        <f>IF(COUNTIF(Table8[Tag Number], A2797), 1, 0)</f>
        <v>0</v>
      </c>
      <c r="D2797" s="85">
        <f>IF(COUNTIF(Table9[Tag Number], A2797), 1, 0)</f>
        <v>0</v>
      </c>
      <c r="E2797" s="86">
        <f>IF(COUNTIF(Table10[Tag Number], A2797), 1, 0)</f>
        <v>0</v>
      </c>
      <c r="F2797" s="86">
        <f>IF(COUNTIF(Table11[Tag Number], A2797), 1, 0)</f>
        <v>0</v>
      </c>
      <c r="G2797" s="87">
        <f t="shared" si="89"/>
        <v>0</v>
      </c>
      <c r="H2797" s="88" t="str" cm="1">
        <f t="array" ref="H2797">_xlfn.IFS(OR(_xlfn.XLOOKUP(A2797,Table9[Tag Number],Table9[Status],"-",0)="Dead",
        _xlfn.XLOOKUP(A2797,Table10[Tag Number],Table10[Status],"-",0)="Dead",
        _xlfn.XLOOKUP(A2797,Table11[Tag Number],Table11[Status],"-",0)="Dead",
        _xlfn.XLOOKUP(A2797,Table8[Tag Number],Table8[Status],"-",0)="Dead"),"Dead",
     OR(_xlfn.XLOOKUP(A2797,Table11[Tag Number],Table11[Status],"-",0)="Alive",
        _xlfn.XLOOKUP(A2797,Table10[Tag Number],Table10[Status],"-",0)="Alive",
        _xlfn.XLOOKUP(A2797,Table9[Tag Number],Table9[Status],"-",0)="Alive",
        _xlfn.XLOOKUP(A2797,Table8[Tag Number],Table8[Status],"-",0)="Alive"),"Alive",
     OR(_xlfn.XLOOKUP(A2797,Table9[Tag Number],Table9[Status],"-",0)="-",
        _xlfn.XLOOKUP(A2797,Table10[Tag Number],Table10[Status],"-",0)="-",
        _xlfn.XLOOKUP(A2797,Table11[Tag Number],Table11[Status],"-",0)="-",
        _xlfn.XLOOKUP(A2797,Table8[Tag Number],Table8[Status],"-",0)="-"),
   "-")</f>
        <v>-</v>
      </c>
      <c r="I2797" s="88" t="str">
        <f>IF((_xlfn.XLOOKUP(B2797,[2]Sheet1!$A$2:$A$198,[2]Sheet1!$B$2:$B$198,"-",0)="Glade"),"Out","No")</f>
        <v>No</v>
      </c>
      <c r="J2797" s="94"/>
      <c r="K2797" s="95"/>
      <c r="L2797" s="95"/>
      <c r="M2797" s="95"/>
      <c r="N2797" s="96"/>
      <c r="O2797" s="89"/>
      <c r="R2797" t="b">
        <f t="shared" si="88"/>
        <v>0</v>
      </c>
    </row>
    <row r="2798" spans="1:18" ht="15" thickBot="1" x14ac:dyDescent="0.35">
      <c r="A2798" s="2" t="s">
        <v>3127</v>
      </c>
      <c r="B2798" s="2" t="s">
        <v>1145</v>
      </c>
      <c r="C2798" s="84">
        <f>IF(COUNTIF(Table8[Tag Number], A2798), 1, 0)</f>
        <v>0</v>
      </c>
      <c r="D2798" s="85">
        <f>IF(COUNTIF(Table9[Tag Number], A2798), 1, 0)</f>
        <v>0</v>
      </c>
      <c r="E2798" s="86">
        <f>IF(COUNTIF(Table10[Tag Number], A2798), 1, 0)</f>
        <v>0</v>
      </c>
      <c r="F2798" s="86">
        <f>IF(COUNTIF(Table11[Tag Number], A2798), 1, 0)</f>
        <v>0</v>
      </c>
      <c r="G2798" s="87">
        <f t="shared" si="89"/>
        <v>0</v>
      </c>
      <c r="H2798" s="88" t="str" cm="1">
        <f t="array" ref="H2798">_xlfn.IFS(OR(_xlfn.XLOOKUP(A2798,Table9[Tag Number],Table9[Status],"-",0)="Dead",
        _xlfn.XLOOKUP(A2798,Table10[Tag Number],Table10[Status],"-",0)="Dead",
        _xlfn.XLOOKUP(A2798,Table11[Tag Number],Table11[Status],"-",0)="Dead",
        _xlfn.XLOOKUP(A2798,Table8[Tag Number],Table8[Status],"-",0)="Dead"),"Dead",
     OR(_xlfn.XLOOKUP(A2798,Table11[Tag Number],Table11[Status],"-",0)="Alive",
        _xlfn.XLOOKUP(A2798,Table10[Tag Number],Table10[Status],"-",0)="Alive",
        _xlfn.XLOOKUP(A2798,Table9[Tag Number],Table9[Status],"-",0)="Alive",
        _xlfn.XLOOKUP(A2798,Table8[Tag Number],Table8[Status],"-",0)="Alive"),"Alive",
     OR(_xlfn.XLOOKUP(A2798,Table9[Tag Number],Table9[Status],"-",0)="-",
        _xlfn.XLOOKUP(A2798,Table10[Tag Number],Table10[Status],"-",0)="-",
        _xlfn.XLOOKUP(A2798,Table11[Tag Number],Table11[Status],"-",0)="-",
        _xlfn.XLOOKUP(A2798,Table8[Tag Number],Table8[Status],"-",0)="-"),
   "-")</f>
        <v>-</v>
      </c>
      <c r="I2798" s="88" t="str">
        <f>IF((_xlfn.XLOOKUP(B2798,[2]Sheet1!$A$2:$A$198,[2]Sheet1!$B$2:$B$198,"-",0)="Glade"),"Out","No")</f>
        <v>No</v>
      </c>
      <c r="J2798" s="94"/>
      <c r="K2798" s="95"/>
      <c r="L2798" s="95"/>
      <c r="M2798" s="95"/>
      <c r="N2798" s="96"/>
      <c r="O2798" s="89"/>
      <c r="R2798" t="b">
        <f t="shared" si="88"/>
        <v>0</v>
      </c>
    </row>
    <row r="2799" spans="1:18" ht="15" thickBot="1" x14ac:dyDescent="0.35">
      <c r="A2799" s="3" t="s">
        <v>3128</v>
      </c>
      <c r="B2799" s="3" t="s">
        <v>1145</v>
      </c>
      <c r="C2799" s="84">
        <f>IF(COUNTIF(Table8[Tag Number], A2799), 1, 0)</f>
        <v>0</v>
      </c>
      <c r="D2799" s="85">
        <f>IF(COUNTIF(Table9[Tag Number], A2799), 1, 0)</f>
        <v>0</v>
      </c>
      <c r="E2799" s="86">
        <f>IF(COUNTIF(Table10[Tag Number], A2799), 1, 0)</f>
        <v>0</v>
      </c>
      <c r="F2799" s="86">
        <f>IF(COUNTIF(Table11[Tag Number], A2799), 1, 0)</f>
        <v>0</v>
      </c>
      <c r="G2799" s="87">
        <f t="shared" si="89"/>
        <v>0</v>
      </c>
      <c r="H2799" s="88" t="str" cm="1">
        <f t="array" ref="H2799">_xlfn.IFS(OR(_xlfn.XLOOKUP(A2799,Table9[Tag Number],Table9[Status],"-",0)="Dead",
        _xlfn.XLOOKUP(A2799,Table10[Tag Number],Table10[Status],"-",0)="Dead",
        _xlfn.XLOOKUP(A2799,Table11[Tag Number],Table11[Status],"-",0)="Dead",
        _xlfn.XLOOKUP(A2799,Table8[Tag Number],Table8[Status],"-",0)="Dead"),"Dead",
     OR(_xlfn.XLOOKUP(A2799,Table11[Tag Number],Table11[Status],"-",0)="Alive",
        _xlfn.XLOOKUP(A2799,Table10[Tag Number],Table10[Status],"-",0)="Alive",
        _xlfn.XLOOKUP(A2799,Table9[Tag Number],Table9[Status],"-",0)="Alive",
        _xlfn.XLOOKUP(A2799,Table8[Tag Number],Table8[Status],"-",0)="Alive"),"Alive",
     OR(_xlfn.XLOOKUP(A2799,Table9[Tag Number],Table9[Status],"-",0)="-",
        _xlfn.XLOOKUP(A2799,Table10[Tag Number],Table10[Status],"-",0)="-",
        _xlfn.XLOOKUP(A2799,Table11[Tag Number],Table11[Status],"-",0)="-",
        _xlfn.XLOOKUP(A2799,Table8[Tag Number],Table8[Status],"-",0)="-"),
   "-")</f>
        <v>-</v>
      </c>
      <c r="I2799" s="88" t="str">
        <f>IF((_xlfn.XLOOKUP(B2799,[2]Sheet1!$A$2:$A$198,[2]Sheet1!$B$2:$B$198,"-",0)="Glade"),"Out","No")</f>
        <v>No</v>
      </c>
      <c r="J2799" s="94"/>
      <c r="K2799" s="95"/>
      <c r="L2799" s="95"/>
      <c r="M2799" s="95"/>
      <c r="N2799" s="96"/>
      <c r="O2799" s="89"/>
      <c r="R2799" t="b">
        <f t="shared" si="88"/>
        <v>0</v>
      </c>
    </row>
    <row r="2800" spans="1:18" ht="15" thickBot="1" x14ac:dyDescent="0.35">
      <c r="A2800" s="2" t="s">
        <v>3129</v>
      </c>
      <c r="B2800" s="2" t="s">
        <v>1145</v>
      </c>
      <c r="C2800" s="84">
        <f>IF(COUNTIF(Table8[Tag Number], A2800), 1, 0)</f>
        <v>0</v>
      </c>
      <c r="D2800" s="85">
        <f>IF(COUNTIF(Table9[Tag Number], A2800), 1, 0)</f>
        <v>0</v>
      </c>
      <c r="E2800" s="86">
        <f>IF(COUNTIF(Table10[Tag Number], A2800), 1, 0)</f>
        <v>0</v>
      </c>
      <c r="F2800" s="86">
        <f>IF(COUNTIF(Table11[Tag Number], A2800), 1, 0)</f>
        <v>0</v>
      </c>
      <c r="G2800" s="87">
        <f t="shared" si="89"/>
        <v>0</v>
      </c>
      <c r="H2800" s="88" t="str" cm="1">
        <f t="array" ref="H2800">_xlfn.IFS(OR(_xlfn.XLOOKUP(A2800,Table9[Tag Number],Table9[Status],"-",0)="Dead",
        _xlfn.XLOOKUP(A2800,Table10[Tag Number],Table10[Status],"-",0)="Dead",
        _xlfn.XLOOKUP(A2800,Table11[Tag Number],Table11[Status],"-",0)="Dead",
        _xlfn.XLOOKUP(A2800,Table8[Tag Number],Table8[Status],"-",0)="Dead"),"Dead",
     OR(_xlfn.XLOOKUP(A2800,Table11[Tag Number],Table11[Status],"-",0)="Alive",
        _xlfn.XLOOKUP(A2800,Table10[Tag Number],Table10[Status],"-",0)="Alive",
        _xlfn.XLOOKUP(A2800,Table9[Tag Number],Table9[Status],"-",0)="Alive",
        _xlfn.XLOOKUP(A2800,Table8[Tag Number],Table8[Status],"-",0)="Alive"),"Alive",
     OR(_xlfn.XLOOKUP(A2800,Table9[Tag Number],Table9[Status],"-",0)="-",
        _xlfn.XLOOKUP(A2800,Table10[Tag Number],Table10[Status],"-",0)="-",
        _xlfn.XLOOKUP(A2800,Table11[Tag Number],Table11[Status],"-",0)="-",
        _xlfn.XLOOKUP(A2800,Table8[Tag Number],Table8[Status],"-",0)="-"),
   "-")</f>
        <v>-</v>
      </c>
      <c r="I2800" s="88" t="str">
        <f>IF((_xlfn.XLOOKUP(B2800,[2]Sheet1!$A$2:$A$198,[2]Sheet1!$B$2:$B$198,"-",0)="Glade"),"Out","No")</f>
        <v>No</v>
      </c>
      <c r="J2800" s="94"/>
      <c r="K2800" s="95"/>
      <c r="L2800" s="95"/>
      <c r="M2800" s="95"/>
      <c r="N2800" s="96"/>
      <c r="O2800" s="89"/>
      <c r="R2800" t="b">
        <f t="shared" si="88"/>
        <v>0</v>
      </c>
    </row>
    <row r="2801" spans="1:18" ht="15" thickBot="1" x14ac:dyDescent="0.35">
      <c r="A2801" s="97" t="s">
        <v>3130</v>
      </c>
      <c r="B2801" s="97" t="s">
        <v>1145</v>
      </c>
      <c r="C2801" s="84">
        <f>IF(COUNTIF(Table8[Tag Number], A2801), 1, 0)</f>
        <v>0</v>
      </c>
      <c r="D2801" s="85">
        <f>IF(COUNTIF(Table9[Tag Number], A2801), 1, 0)</f>
        <v>0</v>
      </c>
      <c r="E2801" s="86">
        <f>IF(COUNTIF(Table10[Tag Number], A2801), 1, 0)</f>
        <v>0</v>
      </c>
      <c r="F2801" s="86">
        <f>IF(COUNTIF(Table11[Tag Number], A2801), 1, 0)</f>
        <v>0</v>
      </c>
      <c r="G2801" s="87">
        <f t="shared" si="89"/>
        <v>0</v>
      </c>
      <c r="H2801" s="88" t="str" cm="1">
        <f t="array" ref="H2801">_xlfn.IFS(OR(_xlfn.XLOOKUP(A2801,Table9[Tag Number],Table9[Status],"-",0)="Dead",
        _xlfn.XLOOKUP(A2801,Table10[Tag Number],Table10[Status],"-",0)="Dead",
        _xlfn.XLOOKUP(A2801,Table11[Tag Number],Table11[Status],"-",0)="Dead",
        _xlfn.XLOOKUP(A2801,Table8[Tag Number],Table8[Status],"-",0)="Dead"),"Dead",
     OR(_xlfn.XLOOKUP(A2801,Table11[Tag Number],Table11[Status],"-",0)="Alive",
        _xlfn.XLOOKUP(A2801,Table10[Tag Number],Table10[Status],"-",0)="Alive",
        _xlfn.XLOOKUP(A2801,Table9[Tag Number],Table9[Status],"-",0)="Alive",
        _xlfn.XLOOKUP(A2801,Table8[Tag Number],Table8[Status],"-",0)="Alive"),"Alive",
     OR(_xlfn.XLOOKUP(A2801,Table9[Tag Number],Table9[Status],"-",0)="-",
        _xlfn.XLOOKUP(A2801,Table10[Tag Number],Table10[Status],"-",0)="-",
        _xlfn.XLOOKUP(A2801,Table11[Tag Number],Table11[Status],"-",0)="-",
        _xlfn.XLOOKUP(A2801,Table8[Tag Number],Table8[Status],"-",0)="-"),
   "-")</f>
        <v>-</v>
      </c>
      <c r="I2801" s="88" t="str">
        <f>IF((_xlfn.XLOOKUP(B2801,[2]Sheet1!$A$2:$A$198,[2]Sheet1!$B$2:$B$198,"-",0)="Glade"),"Out","No")</f>
        <v>No</v>
      </c>
      <c r="J2801" s="94"/>
      <c r="K2801" s="95"/>
      <c r="L2801" s="95"/>
      <c r="M2801" s="95"/>
      <c r="N2801" s="96"/>
      <c r="O2801" s="89"/>
      <c r="R2801" t="b">
        <f t="shared" si="88"/>
        <v>0</v>
      </c>
    </row>
    <row r="2802" spans="1:18" ht="15" thickBot="1" x14ac:dyDescent="0.35">
      <c r="A2802" s="2" t="s">
        <v>3131</v>
      </c>
      <c r="B2802" s="2" t="s">
        <v>1145</v>
      </c>
      <c r="C2802" s="84">
        <f>IF(COUNTIF(Table8[Tag Number], A2802), 1, 0)</f>
        <v>0</v>
      </c>
      <c r="D2802" s="85">
        <f>IF(COUNTIF(Table9[Tag Number], A2802), 1, 0)</f>
        <v>0</v>
      </c>
      <c r="E2802" s="86">
        <f>IF(COUNTIF(Table10[Tag Number], A2802), 1, 0)</f>
        <v>0</v>
      </c>
      <c r="F2802" s="86">
        <f>IF(COUNTIF(Table11[Tag Number], A2802), 1, 0)</f>
        <v>0</v>
      </c>
      <c r="G2802" s="87">
        <f t="shared" si="89"/>
        <v>0</v>
      </c>
      <c r="H2802" s="88" t="str" cm="1">
        <f t="array" ref="H2802">_xlfn.IFS(OR(_xlfn.XLOOKUP(A2802,Table9[Tag Number],Table9[Status],"-",0)="Dead",
        _xlfn.XLOOKUP(A2802,Table10[Tag Number],Table10[Status],"-",0)="Dead",
        _xlfn.XLOOKUP(A2802,Table11[Tag Number],Table11[Status],"-",0)="Dead",
        _xlfn.XLOOKUP(A2802,Table8[Tag Number],Table8[Status],"-",0)="Dead"),"Dead",
     OR(_xlfn.XLOOKUP(A2802,Table11[Tag Number],Table11[Status],"-",0)="Alive",
        _xlfn.XLOOKUP(A2802,Table10[Tag Number],Table10[Status],"-",0)="Alive",
        _xlfn.XLOOKUP(A2802,Table9[Tag Number],Table9[Status],"-",0)="Alive",
        _xlfn.XLOOKUP(A2802,Table8[Tag Number],Table8[Status],"-",0)="Alive"),"Alive",
     OR(_xlfn.XLOOKUP(A2802,Table9[Tag Number],Table9[Status],"-",0)="-",
        _xlfn.XLOOKUP(A2802,Table10[Tag Number],Table10[Status],"-",0)="-",
        _xlfn.XLOOKUP(A2802,Table11[Tag Number],Table11[Status],"-",0)="-",
        _xlfn.XLOOKUP(A2802,Table8[Tag Number],Table8[Status],"-",0)="-"),
   "-")</f>
        <v>-</v>
      </c>
      <c r="I2802" s="88" t="str">
        <f>IF((_xlfn.XLOOKUP(B2802,[2]Sheet1!$A$2:$A$198,[2]Sheet1!$B$2:$B$198,"-",0)="Glade"),"Out","No")</f>
        <v>No</v>
      </c>
      <c r="J2802" s="94"/>
      <c r="K2802" s="95"/>
      <c r="L2802" s="95"/>
      <c r="M2802" s="95"/>
      <c r="N2802" s="96"/>
      <c r="O2802" s="89"/>
      <c r="R2802" t="b">
        <f t="shared" si="88"/>
        <v>0</v>
      </c>
    </row>
    <row r="2803" spans="1:18" ht="15" thickBot="1" x14ac:dyDescent="0.35">
      <c r="A2803" s="3" t="s">
        <v>3132</v>
      </c>
      <c r="B2803" s="3" t="s">
        <v>1145</v>
      </c>
      <c r="C2803" s="84">
        <f>IF(COUNTIF(Table8[Tag Number], A2803), 1, 0)</f>
        <v>0</v>
      </c>
      <c r="D2803" s="85">
        <f>IF(COUNTIF(Table9[Tag Number], A2803), 1, 0)</f>
        <v>0</v>
      </c>
      <c r="E2803" s="86">
        <f>IF(COUNTIF(Table10[Tag Number], A2803), 1, 0)</f>
        <v>0</v>
      </c>
      <c r="F2803" s="86">
        <f>IF(COUNTIF(Table11[Tag Number], A2803), 1, 0)</f>
        <v>0</v>
      </c>
      <c r="G2803" s="87">
        <f t="shared" si="89"/>
        <v>0</v>
      </c>
      <c r="H2803" s="88" t="str" cm="1">
        <f t="array" ref="H2803">_xlfn.IFS(OR(_xlfn.XLOOKUP(A2803,Table9[Tag Number],Table9[Status],"-",0)="Dead",
        _xlfn.XLOOKUP(A2803,Table10[Tag Number],Table10[Status],"-",0)="Dead",
        _xlfn.XLOOKUP(A2803,Table11[Tag Number],Table11[Status],"-",0)="Dead",
        _xlfn.XLOOKUP(A2803,Table8[Tag Number],Table8[Status],"-",0)="Dead"),"Dead",
     OR(_xlfn.XLOOKUP(A2803,Table11[Tag Number],Table11[Status],"-",0)="Alive",
        _xlfn.XLOOKUP(A2803,Table10[Tag Number],Table10[Status],"-",0)="Alive",
        _xlfn.XLOOKUP(A2803,Table9[Tag Number],Table9[Status],"-",0)="Alive",
        _xlfn.XLOOKUP(A2803,Table8[Tag Number],Table8[Status],"-",0)="Alive"),"Alive",
     OR(_xlfn.XLOOKUP(A2803,Table9[Tag Number],Table9[Status],"-",0)="-",
        _xlfn.XLOOKUP(A2803,Table10[Tag Number],Table10[Status],"-",0)="-",
        _xlfn.XLOOKUP(A2803,Table11[Tag Number],Table11[Status],"-",0)="-",
        _xlfn.XLOOKUP(A2803,Table8[Tag Number],Table8[Status],"-",0)="-"),
   "-")</f>
        <v>-</v>
      </c>
      <c r="I2803" s="88" t="str">
        <f>IF((_xlfn.XLOOKUP(B2803,[2]Sheet1!$A$2:$A$198,[2]Sheet1!$B$2:$B$198,"-",0)="Glade"),"Out","No")</f>
        <v>No</v>
      </c>
      <c r="J2803" s="94"/>
      <c r="K2803" s="95"/>
      <c r="L2803" s="95"/>
      <c r="M2803" s="95"/>
      <c r="N2803" s="96"/>
      <c r="O2803" s="89"/>
      <c r="R2803" t="b">
        <f t="shared" si="88"/>
        <v>0</v>
      </c>
    </row>
    <row r="2804" spans="1:18" ht="15" thickBot="1" x14ac:dyDescent="0.35">
      <c r="A2804" s="2" t="s">
        <v>822</v>
      </c>
      <c r="B2804" s="2" t="s">
        <v>1145</v>
      </c>
      <c r="C2804" s="84">
        <f>IF(COUNTIF(Table8[Tag Number], A2804), 1, 0)</f>
        <v>0</v>
      </c>
      <c r="D2804" s="85">
        <f>IF(COUNTIF(Table9[Tag Number], A2804), 1, 0)</f>
        <v>0</v>
      </c>
      <c r="E2804" s="86">
        <f>IF(COUNTIF(Table10[Tag Number], A2804), 1, 0)</f>
        <v>0</v>
      </c>
      <c r="F2804" s="86">
        <f>IF(COUNTIF(Table11[Tag Number], A2804), 1, 0)</f>
        <v>1</v>
      </c>
      <c r="G2804" s="87">
        <f t="shared" si="89"/>
        <v>1</v>
      </c>
      <c r="H2804" s="88" t="str" cm="1">
        <f t="array" ref="H2804">_xlfn.IFS(OR(_xlfn.XLOOKUP(A2804,Table9[Tag Number],Table9[Status],"-",0)="Dead",
        _xlfn.XLOOKUP(A2804,Table10[Tag Number],Table10[Status],"-",0)="Dead",
        _xlfn.XLOOKUP(A2804,Table11[Tag Number],Table11[Status],"-",0)="Dead",
        _xlfn.XLOOKUP(A2804,Table8[Tag Number],Table8[Status],"-",0)="Dead"),"Dead",
     OR(_xlfn.XLOOKUP(A2804,Table11[Tag Number],Table11[Status],"-",0)="Alive",
        _xlfn.XLOOKUP(A2804,Table10[Tag Number],Table10[Status],"-",0)="Alive",
        _xlfn.XLOOKUP(A2804,Table9[Tag Number],Table9[Status],"-",0)="Alive",
        _xlfn.XLOOKUP(A2804,Table8[Tag Number],Table8[Status],"-",0)="Alive"),"Alive",
     OR(_xlfn.XLOOKUP(A2804,Table9[Tag Number],Table9[Status],"-",0)="-",
        _xlfn.XLOOKUP(A2804,Table10[Tag Number],Table10[Status],"-",0)="-",
        _xlfn.XLOOKUP(A2804,Table11[Tag Number],Table11[Status],"-",0)="-",
        _xlfn.XLOOKUP(A2804,Table8[Tag Number],Table8[Status],"-",0)="-"),
   "-")</f>
        <v>Alive</v>
      </c>
      <c r="I2804" s="88" t="str">
        <f>IF((_xlfn.XLOOKUP(B2804,[2]Sheet1!$A$2:$A$198,[2]Sheet1!$B$2:$B$198,"-",0)="Glade"),"Out","No")</f>
        <v>No</v>
      </c>
      <c r="J2804" s="94"/>
      <c r="K2804" s="95"/>
      <c r="L2804" s="95"/>
      <c r="M2804" s="95"/>
      <c r="N2804" s="96"/>
      <c r="O2804" s="89"/>
      <c r="R2804" t="b">
        <f t="shared" si="88"/>
        <v>0</v>
      </c>
    </row>
    <row r="2805" spans="1:18" ht="15" thickBot="1" x14ac:dyDescent="0.35">
      <c r="A2805" s="4" t="s">
        <v>3133</v>
      </c>
      <c r="B2805" s="4" t="s">
        <v>1145</v>
      </c>
      <c r="C2805" s="84">
        <f>IF(COUNTIF(Table8[Tag Number], A2805), 1, 0)</f>
        <v>0</v>
      </c>
      <c r="D2805" s="85">
        <f>IF(COUNTIF(Table9[Tag Number], A2805), 1, 0)</f>
        <v>0</v>
      </c>
      <c r="E2805" s="86">
        <f>IF(COUNTIF(Table10[Tag Number], A2805), 1, 0)</f>
        <v>0</v>
      </c>
      <c r="F2805" s="86">
        <f>IF(COUNTIF(Table11[Tag Number], A2805), 1, 0)</f>
        <v>0</v>
      </c>
      <c r="G2805" s="87">
        <f t="shared" si="89"/>
        <v>0</v>
      </c>
      <c r="H2805" s="88" t="str" cm="1">
        <f t="array" ref="H2805">_xlfn.IFS(OR(_xlfn.XLOOKUP(A2805,Table9[Tag Number],Table9[Status],"-",0)="Dead",
        _xlfn.XLOOKUP(A2805,Table10[Tag Number],Table10[Status],"-",0)="Dead",
        _xlfn.XLOOKUP(A2805,Table11[Tag Number],Table11[Status],"-",0)="Dead",
        _xlfn.XLOOKUP(A2805,Table8[Tag Number],Table8[Status],"-",0)="Dead"),"Dead",
     OR(_xlfn.XLOOKUP(A2805,Table11[Tag Number],Table11[Status],"-",0)="Alive",
        _xlfn.XLOOKUP(A2805,Table10[Tag Number],Table10[Status],"-",0)="Alive",
        _xlfn.XLOOKUP(A2805,Table9[Tag Number],Table9[Status],"-",0)="Alive",
        _xlfn.XLOOKUP(A2805,Table8[Tag Number],Table8[Status],"-",0)="Alive"),"Alive",
     OR(_xlfn.XLOOKUP(A2805,Table9[Tag Number],Table9[Status],"-",0)="-",
        _xlfn.XLOOKUP(A2805,Table10[Tag Number],Table10[Status],"-",0)="-",
        _xlfn.XLOOKUP(A2805,Table11[Tag Number],Table11[Status],"-",0)="-",
        _xlfn.XLOOKUP(A2805,Table8[Tag Number],Table8[Status],"-",0)="-"),
   "-")</f>
        <v>-</v>
      </c>
      <c r="I2805" s="88" t="str">
        <f>IF((_xlfn.XLOOKUP(B2805,[2]Sheet1!$A$2:$A$198,[2]Sheet1!$B$2:$B$198,"-",0)="Glade"),"Out","No")</f>
        <v>No</v>
      </c>
      <c r="J2805" s="94"/>
      <c r="K2805" s="95"/>
      <c r="L2805" s="95"/>
      <c r="M2805" s="95"/>
      <c r="N2805" s="96"/>
      <c r="O2805" s="98"/>
      <c r="R2805" t="b">
        <f t="shared" si="88"/>
        <v>0</v>
      </c>
    </row>
    <row r="2806" spans="1:18" x14ac:dyDescent="0.3">
      <c r="A2806" t="s">
        <v>3134</v>
      </c>
      <c r="B2806" s="99"/>
      <c r="C2806" s="84">
        <f>IF(COUNTIF(Table8[Tag Number], A2806), 1, 0)</f>
        <v>0</v>
      </c>
      <c r="D2806" s="85">
        <f>IF(COUNTIF(Table9[Tag Number], A2806), 1, 0)</f>
        <v>0</v>
      </c>
      <c r="E2806" s="86">
        <f>IF(COUNTIF(Table10[Tag Number], A2806), 1, 0)</f>
        <v>0</v>
      </c>
      <c r="F2806" s="86">
        <f>IF(COUNTIF(Table11[Tag Number], A2806), 1, 0)</f>
        <v>0</v>
      </c>
      <c r="G2806" s="87">
        <f t="shared" si="89"/>
        <v>0</v>
      </c>
      <c r="H2806" s="88" t="str" cm="1">
        <f t="array" ref="H2806">_xlfn.IFS(OR(_xlfn.XLOOKUP(A2806,Table9[Tag Number],Table9[Status],"-",0)="Dead",
        _xlfn.XLOOKUP(A2806,Table10[Tag Number],Table10[Status],"-",0)="Dead",
        _xlfn.XLOOKUP(A2806,Table11[Tag Number],Table11[Status],"-",0)="Dead",
        _xlfn.XLOOKUP(A2806,Table8[Tag Number],Table8[Status],"-",0)="Dead"),"Dead",
     OR(_xlfn.XLOOKUP(A2806,Table11[Tag Number],Table11[Status],"-",0)="Alive",
        _xlfn.XLOOKUP(A2806,Table10[Tag Number],Table10[Status],"-",0)="Alive",
        _xlfn.XLOOKUP(A2806,Table9[Tag Number],Table9[Status],"-",0)="Alive",
        _xlfn.XLOOKUP(A2806,Table8[Tag Number],Table8[Status],"-",0)="Alive"),"Alive",
     OR(_xlfn.XLOOKUP(A2806,Table9[Tag Number],Table9[Status],"-",0)="-",
        _xlfn.XLOOKUP(A2806,Table10[Tag Number],Table10[Status],"-",0)="-",
        _xlfn.XLOOKUP(A2806,Table11[Tag Number],Table11[Status],"-",0)="-",
        _xlfn.XLOOKUP(A2806,Table8[Tag Number],Table8[Status],"-",0)="-"),
   "-")</f>
        <v>-</v>
      </c>
      <c r="I2806" s="88" t="str">
        <f>IF((_xlfn.XLOOKUP(B2806,[2]Sheet1!$A$2:$A$198,[2]Sheet1!$B$2:$B$198,"-",0)="Glade"),"Out","No")</f>
        <v>No</v>
      </c>
      <c r="R2806" t="b">
        <f t="shared" si="88"/>
        <v>0</v>
      </c>
    </row>
    <row r="2807" spans="1:18" x14ac:dyDescent="0.3">
      <c r="A2807" t="s">
        <v>3135</v>
      </c>
      <c r="B2807" s="100"/>
      <c r="C2807" s="84">
        <f>IF(COUNTIF(Table8[Tag Number], A2807), 1, 0)</f>
        <v>0</v>
      </c>
      <c r="D2807" s="85">
        <f>IF(COUNTIF(Table9[Tag Number], A2807), 1, 0)</f>
        <v>0</v>
      </c>
      <c r="E2807" s="86">
        <f>IF(COUNTIF(Table10[Tag Number], A2807), 1, 0)</f>
        <v>0</v>
      </c>
      <c r="F2807" s="86">
        <f>IF(COUNTIF(Table11[Tag Number], A2807), 1, 0)</f>
        <v>0</v>
      </c>
      <c r="G2807" s="87">
        <f t="shared" si="89"/>
        <v>0</v>
      </c>
      <c r="H2807" s="88" t="str" cm="1">
        <f t="array" ref="H2807">_xlfn.IFS(OR(_xlfn.XLOOKUP(A2807,Table9[Tag Number],Table9[Status],"-",0)="Dead",
        _xlfn.XLOOKUP(A2807,Table10[Tag Number],Table10[Status],"-",0)="Dead",
        _xlfn.XLOOKUP(A2807,Table11[Tag Number],Table11[Status],"-",0)="Dead",
        _xlfn.XLOOKUP(A2807,Table8[Tag Number],Table8[Status],"-",0)="Dead"),"Dead",
     OR(_xlfn.XLOOKUP(A2807,Table11[Tag Number],Table11[Status],"-",0)="Alive",
        _xlfn.XLOOKUP(A2807,Table10[Tag Number],Table10[Status],"-",0)="Alive",
        _xlfn.XLOOKUP(A2807,Table9[Tag Number],Table9[Status],"-",0)="Alive",
        _xlfn.XLOOKUP(A2807,Table8[Tag Number],Table8[Status],"-",0)="Alive"),"Alive",
     OR(_xlfn.XLOOKUP(A2807,Table9[Tag Number],Table9[Status],"-",0)="-",
        _xlfn.XLOOKUP(A2807,Table10[Tag Number],Table10[Status],"-",0)="-",
        _xlfn.XLOOKUP(A2807,Table11[Tag Number],Table11[Status],"-",0)="-",
        _xlfn.XLOOKUP(A2807,Table8[Tag Number],Table8[Status],"-",0)="-"),
   "-")</f>
        <v>-</v>
      </c>
      <c r="I2807" s="88" t="str">
        <f>IF((_xlfn.XLOOKUP(B2807,[2]Sheet1!$A$2:$A$198,[2]Sheet1!$B$2:$B$198,"-",0)="Glade"),"Out","No")</f>
        <v>No</v>
      </c>
      <c r="R2807" t="b">
        <f t="shared" si="88"/>
        <v>0</v>
      </c>
    </row>
    <row r="2808" spans="1:18" x14ac:dyDescent="0.3">
      <c r="A2808" t="s">
        <v>3136</v>
      </c>
      <c r="B2808" s="99"/>
      <c r="C2808" s="84">
        <f>IF(COUNTIF(Table8[Tag Number], A2808), 1, 0)</f>
        <v>0</v>
      </c>
      <c r="D2808" s="85">
        <f>IF(COUNTIF(Table9[Tag Number], A2808), 1, 0)</f>
        <v>0</v>
      </c>
      <c r="E2808" s="86">
        <f>IF(COUNTIF(Table10[Tag Number], A2808), 1, 0)</f>
        <v>0</v>
      </c>
      <c r="F2808" s="86">
        <f>IF(COUNTIF(Table11[Tag Number], A2808), 1, 0)</f>
        <v>0</v>
      </c>
      <c r="G2808" s="87">
        <f t="shared" si="89"/>
        <v>0</v>
      </c>
      <c r="H2808" s="88" t="str" cm="1">
        <f t="array" ref="H2808">_xlfn.IFS(OR(_xlfn.XLOOKUP(A2808,Table9[Tag Number],Table9[Status],"-",0)="Dead",
        _xlfn.XLOOKUP(A2808,Table10[Tag Number],Table10[Status],"-",0)="Dead",
        _xlfn.XLOOKUP(A2808,Table11[Tag Number],Table11[Status],"-",0)="Dead",
        _xlfn.XLOOKUP(A2808,Table8[Tag Number],Table8[Status],"-",0)="Dead"),"Dead",
     OR(_xlfn.XLOOKUP(A2808,Table11[Tag Number],Table11[Status],"-",0)="Alive",
        _xlfn.XLOOKUP(A2808,Table10[Tag Number],Table10[Status],"-",0)="Alive",
        _xlfn.XLOOKUP(A2808,Table9[Tag Number],Table9[Status],"-",0)="Alive",
        _xlfn.XLOOKUP(A2808,Table8[Tag Number],Table8[Status],"-",0)="Alive"),"Alive",
     OR(_xlfn.XLOOKUP(A2808,Table9[Tag Number],Table9[Status],"-",0)="-",
        _xlfn.XLOOKUP(A2808,Table10[Tag Number],Table10[Status],"-",0)="-",
        _xlfn.XLOOKUP(A2808,Table11[Tag Number],Table11[Status],"-",0)="-",
        _xlfn.XLOOKUP(A2808,Table8[Tag Number],Table8[Status],"-",0)="-"),
   "-")</f>
        <v>-</v>
      </c>
      <c r="I2808" s="88" t="str">
        <f>IF((_xlfn.XLOOKUP(B2808,[2]Sheet1!$A$2:$A$198,[2]Sheet1!$B$2:$B$198,"-",0)="Glade"),"Out","No")</f>
        <v>No</v>
      </c>
      <c r="R2808" t="b">
        <f t="shared" si="88"/>
        <v>0</v>
      </c>
    </row>
    <row r="2809" spans="1:18" x14ac:dyDescent="0.3">
      <c r="A2809" t="s">
        <v>3137</v>
      </c>
      <c r="B2809" s="100" t="s">
        <v>1145</v>
      </c>
      <c r="C2809" s="84">
        <f>IF(COUNTIF(Table8[Tag Number], A2809), 1, 0)</f>
        <v>0</v>
      </c>
      <c r="D2809" s="85">
        <f>IF(COUNTIF(Table9[Tag Number], A2809), 1, 0)</f>
        <v>0</v>
      </c>
      <c r="E2809" s="86">
        <f>IF(COUNTIF(Table10[Tag Number], A2809), 1, 0)</f>
        <v>0</v>
      </c>
      <c r="F2809" s="86">
        <f>IF(COUNTIF(Table11[Tag Number], A2809), 1, 0)</f>
        <v>0</v>
      </c>
      <c r="G2809" s="87">
        <f t="shared" si="89"/>
        <v>0</v>
      </c>
      <c r="H2809" s="88" t="str" cm="1">
        <f t="array" ref="H2809">_xlfn.IFS(OR(_xlfn.XLOOKUP(A2809,Table9[Tag Number],Table9[Status],"-",0)="Dead",
        _xlfn.XLOOKUP(A2809,Table10[Tag Number],Table10[Status],"-",0)="Dead",
        _xlfn.XLOOKUP(A2809,Table11[Tag Number],Table11[Status],"-",0)="Dead",
        _xlfn.XLOOKUP(A2809,Table8[Tag Number],Table8[Status],"-",0)="Dead"),"Dead",
     OR(_xlfn.XLOOKUP(A2809,Table11[Tag Number],Table11[Status],"-",0)="Alive",
        _xlfn.XLOOKUP(A2809,Table10[Tag Number],Table10[Status],"-",0)="Alive",
        _xlfn.XLOOKUP(A2809,Table9[Tag Number],Table9[Status],"-",0)="Alive",
        _xlfn.XLOOKUP(A2809,Table8[Tag Number],Table8[Status],"-",0)="Alive"),"Alive",
     OR(_xlfn.XLOOKUP(A2809,Table9[Tag Number],Table9[Status],"-",0)="-",
        _xlfn.XLOOKUP(A2809,Table10[Tag Number],Table10[Status],"-",0)="-",
        _xlfn.XLOOKUP(A2809,Table11[Tag Number],Table11[Status],"-",0)="-",
        _xlfn.XLOOKUP(A2809,Table8[Tag Number],Table8[Status],"-",0)="-"),
   "-")</f>
        <v>-</v>
      </c>
      <c r="I2809" s="88" t="str">
        <f>IF((_xlfn.XLOOKUP(B2809,[2]Sheet1!$A$2:$A$198,[2]Sheet1!$B$2:$B$198,"-",0)="Glade"),"Out","No")</f>
        <v>No</v>
      </c>
      <c r="R2809" t="b">
        <f t="shared" si="88"/>
        <v>0</v>
      </c>
    </row>
    <row r="2810" spans="1:18" x14ac:dyDescent="0.3">
      <c r="A2810" t="s">
        <v>3138</v>
      </c>
      <c r="B2810" s="99" t="s">
        <v>1145</v>
      </c>
      <c r="C2810" s="84">
        <f>IF(COUNTIF(Table8[Tag Number], A2810), 1, 0)</f>
        <v>0</v>
      </c>
      <c r="D2810" s="85">
        <f>IF(COUNTIF(Table9[Tag Number], A2810), 1, 0)</f>
        <v>0</v>
      </c>
      <c r="E2810" s="86">
        <f>IF(COUNTIF(Table10[Tag Number], A2810), 1, 0)</f>
        <v>0</v>
      </c>
      <c r="F2810" s="86">
        <f>IF(COUNTIF(Table11[Tag Number], A2810), 1, 0)</f>
        <v>0</v>
      </c>
      <c r="G2810" s="87">
        <f t="shared" si="89"/>
        <v>0</v>
      </c>
      <c r="H2810" s="88" t="str" cm="1">
        <f t="array" ref="H2810">_xlfn.IFS(OR(_xlfn.XLOOKUP(A2810,Table9[Tag Number],Table9[Status],"-",0)="Dead",
        _xlfn.XLOOKUP(A2810,Table10[Tag Number],Table10[Status],"-",0)="Dead",
        _xlfn.XLOOKUP(A2810,Table11[Tag Number],Table11[Status],"-",0)="Dead",
        _xlfn.XLOOKUP(A2810,Table8[Tag Number],Table8[Status],"-",0)="Dead"),"Dead",
     OR(_xlfn.XLOOKUP(A2810,Table11[Tag Number],Table11[Status],"-",0)="Alive",
        _xlfn.XLOOKUP(A2810,Table10[Tag Number],Table10[Status],"-",0)="Alive",
        _xlfn.XLOOKUP(A2810,Table9[Tag Number],Table9[Status],"-",0)="Alive",
        _xlfn.XLOOKUP(A2810,Table8[Tag Number],Table8[Status],"-",0)="Alive"),"Alive",
     OR(_xlfn.XLOOKUP(A2810,Table9[Tag Number],Table9[Status],"-",0)="-",
        _xlfn.XLOOKUP(A2810,Table10[Tag Number],Table10[Status],"-",0)="-",
        _xlfn.XLOOKUP(A2810,Table11[Tag Number],Table11[Status],"-",0)="-",
        _xlfn.XLOOKUP(A2810,Table8[Tag Number],Table8[Status],"-",0)="-"),
   "-")</f>
        <v>-</v>
      </c>
      <c r="I2810" s="88" t="str">
        <f>IF((_xlfn.XLOOKUP(B2810,[2]Sheet1!$A$2:$A$198,[2]Sheet1!$B$2:$B$198,"-",0)="Glade"),"Out","No")</f>
        <v>No</v>
      </c>
      <c r="R2810" t="b">
        <f t="shared" si="88"/>
        <v>0</v>
      </c>
    </row>
    <row r="2811" spans="1:18" x14ac:dyDescent="0.3">
      <c r="A2811" t="s">
        <v>3139</v>
      </c>
      <c r="B2811" s="100" t="s">
        <v>1145</v>
      </c>
      <c r="C2811" s="84">
        <f>IF(COUNTIF(Table8[Tag Number], A2811), 1, 0)</f>
        <v>0</v>
      </c>
      <c r="D2811" s="85">
        <f>IF(COUNTIF(Table9[Tag Number], A2811), 1, 0)</f>
        <v>0</v>
      </c>
      <c r="E2811" s="86">
        <f>IF(COUNTIF(Table10[Tag Number], A2811), 1, 0)</f>
        <v>0</v>
      </c>
      <c r="F2811" s="86">
        <f>IF(COUNTIF(Table11[Tag Number], A2811), 1, 0)</f>
        <v>0</v>
      </c>
      <c r="G2811" s="87">
        <f t="shared" si="89"/>
        <v>0</v>
      </c>
      <c r="H2811" s="88" t="str" cm="1">
        <f t="array" ref="H2811">_xlfn.IFS(OR(_xlfn.XLOOKUP(A2811,Table9[Tag Number],Table9[Status],"-",0)="Dead",
        _xlfn.XLOOKUP(A2811,Table10[Tag Number],Table10[Status],"-",0)="Dead",
        _xlfn.XLOOKUP(A2811,Table11[Tag Number],Table11[Status],"-",0)="Dead",
        _xlfn.XLOOKUP(A2811,Table8[Tag Number],Table8[Status],"-",0)="Dead"),"Dead",
     OR(_xlfn.XLOOKUP(A2811,Table11[Tag Number],Table11[Status],"-",0)="Alive",
        _xlfn.XLOOKUP(A2811,Table10[Tag Number],Table10[Status],"-",0)="Alive",
        _xlfn.XLOOKUP(A2811,Table9[Tag Number],Table9[Status],"-",0)="Alive",
        _xlfn.XLOOKUP(A2811,Table8[Tag Number],Table8[Status],"-",0)="Alive"),"Alive",
     OR(_xlfn.XLOOKUP(A2811,Table9[Tag Number],Table9[Status],"-",0)="-",
        _xlfn.XLOOKUP(A2811,Table10[Tag Number],Table10[Status],"-",0)="-",
        _xlfn.XLOOKUP(A2811,Table11[Tag Number],Table11[Status],"-",0)="-",
        _xlfn.XLOOKUP(A2811,Table8[Tag Number],Table8[Status],"-",0)="-"),
   "-")</f>
        <v>-</v>
      </c>
      <c r="I2811" s="88" t="str">
        <f>IF((_xlfn.XLOOKUP(B2811,[2]Sheet1!$A$2:$A$198,[2]Sheet1!$B$2:$B$198,"-",0)="Glade"),"Out","No")</f>
        <v>No</v>
      </c>
      <c r="R2811" t="b">
        <f t="shared" si="88"/>
        <v>0</v>
      </c>
    </row>
    <row r="2812" spans="1:18" x14ac:dyDescent="0.3">
      <c r="A2812" t="s">
        <v>3140</v>
      </c>
      <c r="B2812" s="99" t="s">
        <v>1145</v>
      </c>
      <c r="C2812" s="84">
        <f>IF(COUNTIF(Table8[Tag Number], A2812), 1, 0)</f>
        <v>0</v>
      </c>
      <c r="D2812" s="85">
        <f>IF(COUNTIF(Table9[Tag Number], A2812), 1, 0)</f>
        <v>0</v>
      </c>
      <c r="E2812" s="86">
        <f>IF(COUNTIF(Table10[Tag Number], A2812), 1, 0)</f>
        <v>0</v>
      </c>
      <c r="F2812" s="86">
        <f>IF(COUNTIF(Table11[Tag Number], A2812), 1, 0)</f>
        <v>0</v>
      </c>
      <c r="G2812" s="87">
        <f t="shared" si="89"/>
        <v>0</v>
      </c>
      <c r="H2812" s="88" t="str" cm="1">
        <f t="array" ref="H2812">_xlfn.IFS(OR(_xlfn.XLOOKUP(A2812,Table9[Tag Number],Table9[Status],"-",0)="Dead",
        _xlfn.XLOOKUP(A2812,Table10[Tag Number],Table10[Status],"-",0)="Dead",
        _xlfn.XLOOKUP(A2812,Table11[Tag Number],Table11[Status],"-",0)="Dead",
        _xlfn.XLOOKUP(A2812,Table8[Tag Number],Table8[Status],"-",0)="Dead"),"Dead",
     OR(_xlfn.XLOOKUP(A2812,Table11[Tag Number],Table11[Status],"-",0)="Alive",
        _xlfn.XLOOKUP(A2812,Table10[Tag Number],Table10[Status],"-",0)="Alive",
        _xlfn.XLOOKUP(A2812,Table9[Tag Number],Table9[Status],"-",0)="Alive",
        _xlfn.XLOOKUP(A2812,Table8[Tag Number],Table8[Status],"-",0)="Alive"),"Alive",
     OR(_xlfn.XLOOKUP(A2812,Table9[Tag Number],Table9[Status],"-",0)="-",
        _xlfn.XLOOKUP(A2812,Table10[Tag Number],Table10[Status],"-",0)="-",
        _xlfn.XLOOKUP(A2812,Table11[Tag Number],Table11[Status],"-",0)="-",
        _xlfn.XLOOKUP(A2812,Table8[Tag Number],Table8[Status],"-",0)="-"),
   "-")</f>
        <v>-</v>
      </c>
      <c r="I2812" s="88" t="str">
        <f>IF((_xlfn.XLOOKUP(B2812,[2]Sheet1!$A$2:$A$198,[2]Sheet1!$B$2:$B$198,"-",0)="Glade"),"Out","No")</f>
        <v>No</v>
      </c>
      <c r="R2812" t="b">
        <f t="shared" si="88"/>
        <v>0</v>
      </c>
    </row>
    <row r="2813" spans="1:18" x14ac:dyDescent="0.3">
      <c r="A2813" t="s">
        <v>3141</v>
      </c>
      <c r="B2813" s="100"/>
      <c r="C2813" s="84">
        <f>IF(COUNTIF(Table8[Tag Number], A2813), 1, 0)</f>
        <v>0</v>
      </c>
      <c r="D2813" s="85">
        <f>IF(COUNTIF(Table9[Tag Number], A2813), 1, 0)</f>
        <v>0</v>
      </c>
      <c r="E2813" s="86">
        <f>IF(COUNTIF(Table10[Tag Number], A2813), 1, 0)</f>
        <v>0</v>
      </c>
      <c r="F2813" s="86">
        <f>IF(COUNTIF(Table11[Tag Number], A2813), 1, 0)</f>
        <v>0</v>
      </c>
      <c r="G2813" s="87">
        <f t="shared" si="89"/>
        <v>0</v>
      </c>
      <c r="H2813" s="88" t="str" cm="1">
        <f t="array" ref="H2813">_xlfn.IFS(OR(_xlfn.XLOOKUP(A2813,Table9[Tag Number],Table9[Status],"-",0)="Dead",
        _xlfn.XLOOKUP(A2813,Table10[Tag Number],Table10[Status],"-",0)="Dead",
        _xlfn.XLOOKUP(A2813,Table11[Tag Number],Table11[Status],"-",0)="Dead",
        _xlfn.XLOOKUP(A2813,Table8[Tag Number],Table8[Status],"-",0)="Dead"),"Dead",
     OR(_xlfn.XLOOKUP(A2813,Table11[Tag Number],Table11[Status],"-",0)="Alive",
        _xlfn.XLOOKUP(A2813,Table10[Tag Number],Table10[Status],"-",0)="Alive",
        _xlfn.XLOOKUP(A2813,Table9[Tag Number],Table9[Status],"-",0)="Alive",
        _xlfn.XLOOKUP(A2813,Table8[Tag Number],Table8[Status],"-",0)="Alive"),"Alive",
     OR(_xlfn.XLOOKUP(A2813,Table9[Tag Number],Table9[Status],"-",0)="-",
        _xlfn.XLOOKUP(A2813,Table10[Tag Number],Table10[Status],"-",0)="-",
        _xlfn.XLOOKUP(A2813,Table11[Tag Number],Table11[Status],"-",0)="-",
        _xlfn.XLOOKUP(A2813,Table8[Tag Number],Table8[Status],"-",0)="-"),
   "-")</f>
        <v>-</v>
      </c>
      <c r="I2813" s="88" t="str">
        <f>IF((_xlfn.XLOOKUP(B2813,[2]Sheet1!$A$2:$A$198,[2]Sheet1!$B$2:$B$198,"-",0)="Glade"),"Out","No")</f>
        <v>No</v>
      </c>
      <c r="R2813" t="b">
        <f t="shared" si="88"/>
        <v>0</v>
      </c>
    </row>
    <row r="2814" spans="1:18" x14ac:dyDescent="0.3">
      <c r="A2814" t="s">
        <v>3142</v>
      </c>
      <c r="B2814" s="99" t="s">
        <v>1145</v>
      </c>
      <c r="C2814" s="84">
        <f>IF(COUNTIF(Table8[Tag Number], A2814), 1, 0)</f>
        <v>0</v>
      </c>
      <c r="D2814" s="85">
        <f>IF(COUNTIF(Table9[Tag Number], A2814), 1, 0)</f>
        <v>0</v>
      </c>
      <c r="E2814" s="86">
        <f>IF(COUNTIF(Table10[Tag Number], A2814), 1, 0)</f>
        <v>0</v>
      </c>
      <c r="F2814" s="86">
        <f>IF(COUNTIF(Table11[Tag Number], A2814), 1, 0)</f>
        <v>0</v>
      </c>
      <c r="G2814" s="87">
        <f t="shared" si="89"/>
        <v>0</v>
      </c>
      <c r="H2814" s="88" t="str" cm="1">
        <f t="array" ref="H2814">_xlfn.IFS(OR(_xlfn.XLOOKUP(A2814,Table9[Tag Number],Table9[Status],"-",0)="Dead",
        _xlfn.XLOOKUP(A2814,Table10[Tag Number],Table10[Status],"-",0)="Dead",
        _xlfn.XLOOKUP(A2814,Table11[Tag Number],Table11[Status],"-",0)="Dead",
        _xlfn.XLOOKUP(A2814,Table8[Tag Number],Table8[Status],"-",0)="Dead"),"Dead",
     OR(_xlfn.XLOOKUP(A2814,Table11[Tag Number],Table11[Status],"-",0)="Alive",
        _xlfn.XLOOKUP(A2814,Table10[Tag Number],Table10[Status],"-",0)="Alive",
        _xlfn.XLOOKUP(A2814,Table9[Tag Number],Table9[Status],"-",0)="Alive",
        _xlfn.XLOOKUP(A2814,Table8[Tag Number],Table8[Status],"-",0)="Alive"),"Alive",
     OR(_xlfn.XLOOKUP(A2814,Table9[Tag Number],Table9[Status],"-",0)="-",
        _xlfn.XLOOKUP(A2814,Table10[Tag Number],Table10[Status],"-",0)="-",
        _xlfn.XLOOKUP(A2814,Table11[Tag Number],Table11[Status],"-",0)="-",
        _xlfn.XLOOKUP(A2814,Table8[Tag Number],Table8[Status],"-",0)="-"),
   "-")</f>
        <v>-</v>
      </c>
      <c r="I2814" s="88" t="str">
        <f>IF((_xlfn.XLOOKUP(B2814,[2]Sheet1!$A$2:$A$198,[2]Sheet1!$B$2:$B$198,"-",0)="Glade"),"Out","No")</f>
        <v>No</v>
      </c>
      <c r="R2814" t="b">
        <f t="shared" si="88"/>
        <v>0</v>
      </c>
    </row>
    <row r="2815" spans="1:18" x14ac:dyDescent="0.3">
      <c r="A2815" t="s">
        <v>3143</v>
      </c>
      <c r="B2815" s="100"/>
      <c r="C2815" s="84">
        <f>IF(COUNTIF(Table8[Tag Number], A2815), 1, 0)</f>
        <v>0</v>
      </c>
      <c r="D2815" s="85">
        <f>IF(COUNTIF(Table9[Tag Number], A2815), 1, 0)</f>
        <v>0</v>
      </c>
      <c r="E2815" s="86">
        <f>IF(COUNTIF(Table10[Tag Number], A2815), 1, 0)</f>
        <v>0</v>
      </c>
      <c r="F2815" s="86">
        <f>IF(COUNTIF(Table11[Tag Number], A2815), 1, 0)</f>
        <v>0</v>
      </c>
      <c r="G2815" s="87">
        <f t="shared" si="89"/>
        <v>0</v>
      </c>
      <c r="H2815" s="88" t="str" cm="1">
        <f t="array" ref="H2815">_xlfn.IFS(OR(_xlfn.XLOOKUP(A2815,Table9[Tag Number],Table9[Status],"-",0)="Dead",
        _xlfn.XLOOKUP(A2815,Table10[Tag Number],Table10[Status],"-",0)="Dead",
        _xlfn.XLOOKUP(A2815,Table11[Tag Number],Table11[Status],"-",0)="Dead",
        _xlfn.XLOOKUP(A2815,Table8[Tag Number],Table8[Status],"-",0)="Dead"),"Dead",
     OR(_xlfn.XLOOKUP(A2815,Table11[Tag Number],Table11[Status],"-",0)="Alive",
        _xlfn.XLOOKUP(A2815,Table10[Tag Number],Table10[Status],"-",0)="Alive",
        _xlfn.XLOOKUP(A2815,Table9[Tag Number],Table9[Status],"-",0)="Alive",
        _xlfn.XLOOKUP(A2815,Table8[Tag Number],Table8[Status],"-",0)="Alive"),"Alive",
     OR(_xlfn.XLOOKUP(A2815,Table9[Tag Number],Table9[Status],"-",0)="-",
        _xlfn.XLOOKUP(A2815,Table10[Tag Number],Table10[Status],"-",0)="-",
        _xlfn.XLOOKUP(A2815,Table11[Tag Number],Table11[Status],"-",0)="-",
        _xlfn.XLOOKUP(A2815,Table8[Tag Number],Table8[Status],"-",0)="-"),
   "-")</f>
        <v>-</v>
      </c>
      <c r="I2815" s="88" t="str">
        <f>IF((_xlfn.XLOOKUP(B2815,[2]Sheet1!$A$2:$A$198,[2]Sheet1!$B$2:$B$198,"-",0)="Glade"),"Out","No")</f>
        <v>No</v>
      </c>
      <c r="R2815" t="b">
        <f t="shared" si="88"/>
        <v>0</v>
      </c>
    </row>
    <row r="2816" spans="1:18" x14ac:dyDescent="0.3">
      <c r="A2816" t="s">
        <v>3144</v>
      </c>
      <c r="B2816" s="99" t="s">
        <v>1145</v>
      </c>
      <c r="C2816" s="84">
        <f>IF(COUNTIF(Table8[Tag Number], A2816), 1, 0)</f>
        <v>0</v>
      </c>
      <c r="D2816" s="85">
        <f>IF(COUNTIF(Table9[Tag Number], A2816), 1, 0)</f>
        <v>0</v>
      </c>
      <c r="E2816" s="86">
        <f>IF(COUNTIF(Table10[Tag Number], A2816), 1, 0)</f>
        <v>0</v>
      </c>
      <c r="F2816" s="86">
        <f>IF(COUNTIF(Table11[Tag Number], A2816), 1, 0)</f>
        <v>0</v>
      </c>
      <c r="G2816" s="87">
        <f t="shared" si="89"/>
        <v>0</v>
      </c>
      <c r="H2816" s="88" t="str" cm="1">
        <f t="array" ref="H2816">_xlfn.IFS(OR(_xlfn.XLOOKUP(A2816,Table9[Tag Number],Table9[Status],"-",0)="Dead",
        _xlfn.XLOOKUP(A2816,Table10[Tag Number],Table10[Status],"-",0)="Dead",
        _xlfn.XLOOKUP(A2816,Table11[Tag Number],Table11[Status],"-",0)="Dead",
        _xlfn.XLOOKUP(A2816,Table8[Tag Number],Table8[Status],"-",0)="Dead"),"Dead",
     OR(_xlfn.XLOOKUP(A2816,Table11[Tag Number],Table11[Status],"-",0)="Alive",
        _xlfn.XLOOKUP(A2816,Table10[Tag Number],Table10[Status],"-",0)="Alive",
        _xlfn.XLOOKUP(A2816,Table9[Tag Number],Table9[Status],"-",0)="Alive",
        _xlfn.XLOOKUP(A2816,Table8[Tag Number],Table8[Status],"-",0)="Alive"),"Alive",
     OR(_xlfn.XLOOKUP(A2816,Table9[Tag Number],Table9[Status],"-",0)="-",
        _xlfn.XLOOKUP(A2816,Table10[Tag Number],Table10[Status],"-",0)="-",
        _xlfn.XLOOKUP(A2816,Table11[Tag Number],Table11[Status],"-",0)="-",
        _xlfn.XLOOKUP(A2816,Table8[Tag Number],Table8[Status],"-",0)="-"),
   "-")</f>
        <v>-</v>
      </c>
      <c r="I2816" s="88" t="str">
        <f>IF((_xlfn.XLOOKUP(B2816,[2]Sheet1!$A$2:$A$198,[2]Sheet1!$B$2:$B$198,"-",0)="Glade"),"Out","No")</f>
        <v>No</v>
      </c>
      <c r="R2816" t="b">
        <f t="shared" si="88"/>
        <v>0</v>
      </c>
    </row>
    <row r="2817" spans="1:18" x14ac:dyDescent="0.3">
      <c r="A2817" t="s">
        <v>195</v>
      </c>
      <c r="B2817" s="100" t="s">
        <v>1145</v>
      </c>
      <c r="C2817" s="84">
        <f>IF(COUNTIF(Table8[Tag Number], A2817), 1, 0)</f>
        <v>0</v>
      </c>
      <c r="D2817" s="85">
        <f>IF(COUNTIF(Table9[Tag Number], A2817), 1, 0)</f>
        <v>0</v>
      </c>
      <c r="E2817" s="86">
        <f>IF(COUNTIF(Table10[Tag Number], A2817), 1, 0)</f>
        <v>0</v>
      </c>
      <c r="F2817" s="86">
        <f>IF(COUNTIF(Table11[Tag Number], A2817), 1, 0)</f>
        <v>0</v>
      </c>
      <c r="G2817" s="87">
        <f t="shared" si="89"/>
        <v>0</v>
      </c>
      <c r="H2817" s="88" t="str" cm="1">
        <f t="array" ref="H2817">_xlfn.IFS(OR(_xlfn.XLOOKUP(A2817,Table9[Tag Number],Table9[Status],"-",0)="Dead",
        _xlfn.XLOOKUP(A2817,Table10[Tag Number],Table10[Status],"-",0)="Dead",
        _xlfn.XLOOKUP(A2817,Table11[Tag Number],Table11[Status],"-",0)="Dead",
        _xlfn.XLOOKUP(A2817,Table8[Tag Number],Table8[Status],"-",0)="Dead"),"Dead",
     OR(_xlfn.XLOOKUP(A2817,Table11[Tag Number],Table11[Status],"-",0)="Alive",
        _xlfn.XLOOKUP(A2817,Table10[Tag Number],Table10[Status],"-",0)="Alive",
        _xlfn.XLOOKUP(A2817,Table9[Tag Number],Table9[Status],"-",0)="Alive",
        _xlfn.XLOOKUP(A2817,Table8[Tag Number],Table8[Status],"-",0)="Alive"),"Alive",
     OR(_xlfn.XLOOKUP(A2817,Table9[Tag Number],Table9[Status],"-",0)="-",
        _xlfn.XLOOKUP(A2817,Table10[Tag Number],Table10[Status],"-",0)="-",
        _xlfn.XLOOKUP(A2817,Table11[Tag Number],Table11[Status],"-",0)="-",
        _xlfn.XLOOKUP(A2817,Table8[Tag Number],Table8[Status],"-",0)="-"),
   "-")</f>
        <v>-</v>
      </c>
      <c r="I2817" s="88" t="str">
        <f>IF((_xlfn.XLOOKUP(B2817,[2]Sheet1!$A$2:$A$198,[2]Sheet1!$B$2:$B$198,"-",0)="Glade"),"Out","No")</f>
        <v>No</v>
      </c>
      <c r="R2817" t="b">
        <f t="shared" si="88"/>
        <v>0</v>
      </c>
    </row>
    <row r="2818" spans="1:18" x14ac:dyDescent="0.3">
      <c r="A2818" t="s">
        <v>3145</v>
      </c>
      <c r="B2818" s="99"/>
      <c r="C2818" s="84">
        <f>IF(COUNTIF(Table8[Tag Number], A2818), 1, 0)</f>
        <v>0</v>
      </c>
      <c r="D2818" s="85">
        <f>IF(COUNTIF(Table9[Tag Number], A2818), 1, 0)</f>
        <v>0</v>
      </c>
      <c r="E2818" s="86">
        <f>IF(COUNTIF(Table10[Tag Number], A2818), 1, 0)</f>
        <v>0</v>
      </c>
      <c r="F2818" s="86">
        <f>IF(COUNTIF(Table11[Tag Number], A2818), 1, 0)</f>
        <v>0</v>
      </c>
      <c r="G2818" s="87">
        <f t="shared" si="89"/>
        <v>0</v>
      </c>
      <c r="H2818" s="88" t="str" cm="1">
        <f t="array" ref="H2818">_xlfn.IFS(OR(_xlfn.XLOOKUP(A2818,Table9[Tag Number],Table9[Status],"-",0)="Dead",
        _xlfn.XLOOKUP(A2818,Table10[Tag Number],Table10[Status],"-",0)="Dead",
        _xlfn.XLOOKUP(A2818,Table11[Tag Number],Table11[Status],"-",0)="Dead",
        _xlfn.XLOOKUP(A2818,Table8[Tag Number],Table8[Status],"-",0)="Dead"),"Dead",
     OR(_xlfn.XLOOKUP(A2818,Table11[Tag Number],Table11[Status],"-",0)="Alive",
        _xlfn.XLOOKUP(A2818,Table10[Tag Number],Table10[Status],"-",0)="Alive",
        _xlfn.XLOOKUP(A2818,Table9[Tag Number],Table9[Status],"-",0)="Alive",
        _xlfn.XLOOKUP(A2818,Table8[Tag Number],Table8[Status],"-",0)="Alive"),"Alive",
     OR(_xlfn.XLOOKUP(A2818,Table9[Tag Number],Table9[Status],"-",0)="-",
        _xlfn.XLOOKUP(A2818,Table10[Tag Number],Table10[Status],"-",0)="-",
        _xlfn.XLOOKUP(A2818,Table11[Tag Number],Table11[Status],"-",0)="-",
        _xlfn.XLOOKUP(A2818,Table8[Tag Number],Table8[Status],"-",0)="-"),
   "-")</f>
        <v>-</v>
      </c>
      <c r="I2818" s="88" t="str">
        <f>IF((_xlfn.XLOOKUP(B2818,[2]Sheet1!$A$2:$A$198,[2]Sheet1!$B$2:$B$198,"-",0)="Glade"),"Out","No")</f>
        <v>No</v>
      </c>
      <c r="R2818" t="b">
        <f t="shared" si="88"/>
        <v>0</v>
      </c>
    </row>
    <row r="2819" spans="1:18" x14ac:dyDescent="0.3">
      <c r="A2819" t="s">
        <v>3146</v>
      </c>
      <c r="B2819" s="100" t="s">
        <v>1145</v>
      </c>
      <c r="C2819" s="84">
        <f>IF(COUNTIF(Table8[Tag Number], A2819), 1, 0)</f>
        <v>0</v>
      </c>
      <c r="D2819" s="85">
        <f>IF(COUNTIF(Table9[Tag Number], A2819), 1, 0)</f>
        <v>0</v>
      </c>
      <c r="E2819" s="86">
        <f>IF(COUNTIF(Table10[Tag Number], A2819), 1, 0)</f>
        <v>0</v>
      </c>
      <c r="F2819" s="86">
        <f>IF(COUNTIF(Table11[Tag Number], A2819), 1, 0)</f>
        <v>0</v>
      </c>
      <c r="G2819" s="87">
        <f t="shared" si="89"/>
        <v>0</v>
      </c>
      <c r="H2819" s="88" t="str" cm="1">
        <f t="array" ref="H2819">_xlfn.IFS(OR(_xlfn.XLOOKUP(A2819,Table9[Tag Number],Table9[Status],"-",0)="Dead",
        _xlfn.XLOOKUP(A2819,Table10[Tag Number],Table10[Status],"-",0)="Dead",
        _xlfn.XLOOKUP(A2819,Table11[Tag Number],Table11[Status],"-",0)="Dead",
        _xlfn.XLOOKUP(A2819,Table8[Tag Number],Table8[Status],"-",0)="Dead"),"Dead",
     OR(_xlfn.XLOOKUP(A2819,Table11[Tag Number],Table11[Status],"-",0)="Alive",
        _xlfn.XLOOKUP(A2819,Table10[Tag Number],Table10[Status],"-",0)="Alive",
        _xlfn.XLOOKUP(A2819,Table9[Tag Number],Table9[Status],"-",0)="Alive",
        _xlfn.XLOOKUP(A2819,Table8[Tag Number],Table8[Status],"-",0)="Alive"),"Alive",
     OR(_xlfn.XLOOKUP(A2819,Table9[Tag Number],Table9[Status],"-",0)="-",
        _xlfn.XLOOKUP(A2819,Table10[Tag Number],Table10[Status],"-",0)="-",
        _xlfn.XLOOKUP(A2819,Table11[Tag Number],Table11[Status],"-",0)="-",
        _xlfn.XLOOKUP(A2819,Table8[Tag Number],Table8[Status],"-",0)="-"),
   "-")</f>
        <v>-</v>
      </c>
      <c r="I2819" s="88" t="str">
        <f>IF((_xlfn.XLOOKUP(B2819,[2]Sheet1!$A$2:$A$198,[2]Sheet1!$B$2:$B$198,"-",0)="Glade"),"Out","No")</f>
        <v>No</v>
      </c>
      <c r="R2819" t="b">
        <f t="shared" si="88"/>
        <v>0</v>
      </c>
    </row>
    <row r="2820" spans="1:18" x14ac:dyDescent="0.3">
      <c r="A2820" t="s">
        <v>3147</v>
      </c>
      <c r="B2820" s="99" t="s">
        <v>1145</v>
      </c>
      <c r="C2820" s="84">
        <f>IF(COUNTIF(Table8[Tag Number], A2820), 1, 0)</f>
        <v>0</v>
      </c>
      <c r="D2820" s="85">
        <f>IF(COUNTIF(Table9[Tag Number], A2820), 1, 0)</f>
        <v>0</v>
      </c>
      <c r="E2820" s="86">
        <f>IF(COUNTIF(Table10[Tag Number], A2820), 1, 0)</f>
        <v>0</v>
      </c>
      <c r="F2820" s="86">
        <f>IF(COUNTIF(Table11[Tag Number], A2820), 1, 0)</f>
        <v>0</v>
      </c>
      <c r="G2820" s="87">
        <f t="shared" si="89"/>
        <v>0</v>
      </c>
      <c r="H2820" s="88" t="str" cm="1">
        <f t="array" ref="H2820">_xlfn.IFS(OR(_xlfn.XLOOKUP(A2820,Table9[Tag Number],Table9[Status],"-",0)="Dead",
        _xlfn.XLOOKUP(A2820,Table10[Tag Number],Table10[Status],"-",0)="Dead",
        _xlfn.XLOOKUP(A2820,Table11[Tag Number],Table11[Status],"-",0)="Dead",
        _xlfn.XLOOKUP(A2820,Table8[Tag Number],Table8[Status],"-",0)="Dead"),"Dead",
     OR(_xlfn.XLOOKUP(A2820,Table11[Tag Number],Table11[Status],"-",0)="Alive",
        _xlfn.XLOOKUP(A2820,Table10[Tag Number],Table10[Status],"-",0)="Alive",
        _xlfn.XLOOKUP(A2820,Table9[Tag Number],Table9[Status],"-",0)="Alive",
        _xlfn.XLOOKUP(A2820,Table8[Tag Number],Table8[Status],"-",0)="Alive"),"Alive",
     OR(_xlfn.XLOOKUP(A2820,Table9[Tag Number],Table9[Status],"-",0)="-",
        _xlfn.XLOOKUP(A2820,Table10[Tag Number],Table10[Status],"-",0)="-",
        _xlfn.XLOOKUP(A2820,Table11[Tag Number],Table11[Status],"-",0)="-",
        _xlfn.XLOOKUP(A2820,Table8[Tag Number],Table8[Status],"-",0)="-"),
   "-")</f>
        <v>-</v>
      </c>
      <c r="I2820" s="88" t="str">
        <f>IF((_xlfn.XLOOKUP(B2820,[2]Sheet1!$A$2:$A$198,[2]Sheet1!$B$2:$B$198,"-",0)="Glade"),"Out","No")</f>
        <v>No</v>
      </c>
      <c r="R2820" t="b">
        <f t="shared" ref="R2820:R2883" si="90">IF(G2820&gt;1,A2820)</f>
        <v>0</v>
      </c>
    </row>
    <row r="2821" spans="1:18" x14ac:dyDescent="0.3">
      <c r="A2821" t="s">
        <v>3148</v>
      </c>
      <c r="B2821" s="100" t="s">
        <v>1145</v>
      </c>
      <c r="C2821" s="84">
        <f>IF(COUNTIF(Table8[Tag Number], A2821), 1, 0)</f>
        <v>0</v>
      </c>
      <c r="D2821" s="85">
        <f>IF(COUNTIF(Table9[Tag Number], A2821), 1, 0)</f>
        <v>0</v>
      </c>
      <c r="E2821" s="86">
        <f>IF(COUNTIF(Table10[Tag Number], A2821), 1, 0)</f>
        <v>0</v>
      </c>
      <c r="F2821" s="86">
        <f>IF(COUNTIF(Table11[Tag Number], A2821), 1, 0)</f>
        <v>0</v>
      </c>
      <c r="G2821" s="87">
        <f t="shared" ref="G2821:G2884" si="91">SUM(C2821:F2821)</f>
        <v>0</v>
      </c>
      <c r="H2821" s="88" t="str" cm="1">
        <f t="array" ref="H2821">_xlfn.IFS(OR(_xlfn.XLOOKUP(A2821,Table9[Tag Number],Table9[Status],"-",0)="Dead",
        _xlfn.XLOOKUP(A2821,Table10[Tag Number],Table10[Status],"-",0)="Dead",
        _xlfn.XLOOKUP(A2821,Table11[Tag Number],Table11[Status],"-",0)="Dead",
        _xlfn.XLOOKUP(A2821,Table8[Tag Number],Table8[Status],"-",0)="Dead"),"Dead",
     OR(_xlfn.XLOOKUP(A2821,Table11[Tag Number],Table11[Status],"-",0)="Alive",
        _xlfn.XLOOKUP(A2821,Table10[Tag Number],Table10[Status],"-",0)="Alive",
        _xlfn.XLOOKUP(A2821,Table9[Tag Number],Table9[Status],"-",0)="Alive",
        _xlfn.XLOOKUP(A2821,Table8[Tag Number],Table8[Status],"-",0)="Alive"),"Alive",
     OR(_xlfn.XLOOKUP(A2821,Table9[Tag Number],Table9[Status],"-",0)="-",
        _xlfn.XLOOKUP(A2821,Table10[Tag Number],Table10[Status],"-",0)="-",
        _xlfn.XLOOKUP(A2821,Table11[Tag Number],Table11[Status],"-",0)="-",
        _xlfn.XLOOKUP(A2821,Table8[Tag Number],Table8[Status],"-",0)="-"),
   "-")</f>
        <v>-</v>
      </c>
      <c r="I2821" s="88" t="str">
        <f>IF((_xlfn.XLOOKUP(B2821,[2]Sheet1!$A$2:$A$198,[2]Sheet1!$B$2:$B$198,"-",0)="Glade"),"Out","No")</f>
        <v>No</v>
      </c>
      <c r="R2821" t="b">
        <f t="shared" si="90"/>
        <v>0</v>
      </c>
    </row>
    <row r="2822" spans="1:18" x14ac:dyDescent="0.3">
      <c r="A2822" t="s">
        <v>3149</v>
      </c>
      <c r="B2822" s="99" t="s">
        <v>1145</v>
      </c>
      <c r="C2822" s="84">
        <f>IF(COUNTIF(Table8[Tag Number], A2822), 1, 0)</f>
        <v>0</v>
      </c>
      <c r="D2822" s="85">
        <f>IF(COUNTIF(Table9[Tag Number], A2822), 1, 0)</f>
        <v>0</v>
      </c>
      <c r="E2822" s="86">
        <f>IF(COUNTIF(Table10[Tag Number], A2822), 1, 0)</f>
        <v>0</v>
      </c>
      <c r="F2822" s="86">
        <f>IF(COUNTIF(Table11[Tag Number], A2822), 1, 0)</f>
        <v>0</v>
      </c>
      <c r="G2822" s="87">
        <f t="shared" si="91"/>
        <v>0</v>
      </c>
      <c r="H2822" s="88" t="str" cm="1">
        <f t="array" ref="H2822">_xlfn.IFS(OR(_xlfn.XLOOKUP(A2822,Table9[Tag Number],Table9[Status],"-",0)="Dead",
        _xlfn.XLOOKUP(A2822,Table10[Tag Number],Table10[Status],"-",0)="Dead",
        _xlfn.XLOOKUP(A2822,Table11[Tag Number],Table11[Status],"-",0)="Dead",
        _xlfn.XLOOKUP(A2822,Table8[Tag Number],Table8[Status],"-",0)="Dead"),"Dead",
     OR(_xlfn.XLOOKUP(A2822,Table11[Tag Number],Table11[Status],"-",0)="Alive",
        _xlfn.XLOOKUP(A2822,Table10[Tag Number],Table10[Status],"-",0)="Alive",
        _xlfn.XLOOKUP(A2822,Table9[Tag Number],Table9[Status],"-",0)="Alive",
        _xlfn.XLOOKUP(A2822,Table8[Tag Number],Table8[Status],"-",0)="Alive"),"Alive",
     OR(_xlfn.XLOOKUP(A2822,Table9[Tag Number],Table9[Status],"-",0)="-",
        _xlfn.XLOOKUP(A2822,Table10[Tag Number],Table10[Status],"-",0)="-",
        _xlfn.XLOOKUP(A2822,Table11[Tag Number],Table11[Status],"-",0)="-",
        _xlfn.XLOOKUP(A2822,Table8[Tag Number],Table8[Status],"-",0)="-"),
   "-")</f>
        <v>-</v>
      </c>
      <c r="I2822" s="88" t="str">
        <f>IF((_xlfn.XLOOKUP(B2822,[2]Sheet1!$A$2:$A$198,[2]Sheet1!$B$2:$B$198,"-",0)="Glade"),"Out","No")</f>
        <v>No</v>
      </c>
      <c r="R2822" t="b">
        <f t="shared" si="90"/>
        <v>0</v>
      </c>
    </row>
    <row r="2823" spans="1:18" x14ac:dyDescent="0.3">
      <c r="A2823" t="s">
        <v>3150</v>
      </c>
      <c r="B2823" s="100" t="s">
        <v>1145</v>
      </c>
      <c r="C2823" s="84">
        <f>IF(COUNTIF(Table8[Tag Number], A2823), 1, 0)</f>
        <v>0</v>
      </c>
      <c r="D2823" s="85">
        <f>IF(COUNTIF(Table9[Tag Number], A2823), 1, 0)</f>
        <v>0</v>
      </c>
      <c r="E2823" s="86">
        <f>IF(COUNTIF(Table10[Tag Number], A2823), 1, 0)</f>
        <v>0</v>
      </c>
      <c r="F2823" s="86">
        <f>IF(COUNTIF(Table11[Tag Number], A2823), 1, 0)</f>
        <v>0</v>
      </c>
      <c r="G2823" s="87">
        <f t="shared" si="91"/>
        <v>0</v>
      </c>
      <c r="H2823" s="88" t="str" cm="1">
        <f t="array" ref="H2823">_xlfn.IFS(OR(_xlfn.XLOOKUP(A2823,Table9[Tag Number],Table9[Status],"-",0)="Dead",
        _xlfn.XLOOKUP(A2823,Table10[Tag Number],Table10[Status],"-",0)="Dead",
        _xlfn.XLOOKUP(A2823,Table11[Tag Number],Table11[Status],"-",0)="Dead",
        _xlfn.XLOOKUP(A2823,Table8[Tag Number],Table8[Status],"-",0)="Dead"),"Dead",
     OR(_xlfn.XLOOKUP(A2823,Table11[Tag Number],Table11[Status],"-",0)="Alive",
        _xlfn.XLOOKUP(A2823,Table10[Tag Number],Table10[Status],"-",0)="Alive",
        _xlfn.XLOOKUP(A2823,Table9[Tag Number],Table9[Status],"-",0)="Alive",
        _xlfn.XLOOKUP(A2823,Table8[Tag Number],Table8[Status],"-",0)="Alive"),"Alive",
     OR(_xlfn.XLOOKUP(A2823,Table9[Tag Number],Table9[Status],"-",0)="-",
        _xlfn.XLOOKUP(A2823,Table10[Tag Number],Table10[Status],"-",0)="-",
        _xlfn.XLOOKUP(A2823,Table11[Tag Number],Table11[Status],"-",0)="-",
        _xlfn.XLOOKUP(A2823,Table8[Tag Number],Table8[Status],"-",0)="-"),
   "-")</f>
        <v>-</v>
      </c>
      <c r="I2823" s="88" t="str">
        <f>IF((_xlfn.XLOOKUP(B2823,[2]Sheet1!$A$2:$A$198,[2]Sheet1!$B$2:$B$198,"-",0)="Glade"),"Out","No")</f>
        <v>No</v>
      </c>
      <c r="R2823" t="b">
        <f t="shared" si="90"/>
        <v>0</v>
      </c>
    </row>
    <row r="2824" spans="1:18" x14ac:dyDescent="0.3">
      <c r="A2824" t="s">
        <v>3151</v>
      </c>
      <c r="B2824" s="99" t="s">
        <v>1145</v>
      </c>
      <c r="C2824" s="84">
        <f>IF(COUNTIF(Table8[Tag Number], A2824), 1, 0)</f>
        <v>0</v>
      </c>
      <c r="D2824" s="85">
        <f>IF(COUNTIF(Table9[Tag Number], A2824), 1, 0)</f>
        <v>0</v>
      </c>
      <c r="E2824" s="86">
        <f>IF(COUNTIF(Table10[Tag Number], A2824), 1, 0)</f>
        <v>0</v>
      </c>
      <c r="F2824" s="86">
        <f>IF(COUNTIF(Table11[Tag Number], A2824), 1, 0)</f>
        <v>0</v>
      </c>
      <c r="G2824" s="87">
        <f t="shared" si="91"/>
        <v>0</v>
      </c>
      <c r="H2824" s="88" t="str" cm="1">
        <f t="array" ref="H2824">_xlfn.IFS(OR(_xlfn.XLOOKUP(A2824,Table9[Tag Number],Table9[Status],"-",0)="Dead",
        _xlfn.XLOOKUP(A2824,Table10[Tag Number],Table10[Status],"-",0)="Dead",
        _xlfn.XLOOKUP(A2824,Table11[Tag Number],Table11[Status],"-",0)="Dead",
        _xlfn.XLOOKUP(A2824,Table8[Tag Number],Table8[Status],"-",0)="Dead"),"Dead",
     OR(_xlfn.XLOOKUP(A2824,Table11[Tag Number],Table11[Status],"-",0)="Alive",
        _xlfn.XLOOKUP(A2824,Table10[Tag Number],Table10[Status],"-",0)="Alive",
        _xlfn.XLOOKUP(A2824,Table9[Tag Number],Table9[Status],"-",0)="Alive",
        _xlfn.XLOOKUP(A2824,Table8[Tag Number],Table8[Status],"-",0)="Alive"),"Alive",
     OR(_xlfn.XLOOKUP(A2824,Table9[Tag Number],Table9[Status],"-",0)="-",
        _xlfn.XLOOKUP(A2824,Table10[Tag Number],Table10[Status],"-",0)="-",
        _xlfn.XLOOKUP(A2824,Table11[Tag Number],Table11[Status],"-",0)="-",
        _xlfn.XLOOKUP(A2824,Table8[Tag Number],Table8[Status],"-",0)="-"),
   "-")</f>
        <v>-</v>
      </c>
      <c r="I2824" s="88" t="str">
        <f>IF((_xlfn.XLOOKUP(B2824,[2]Sheet1!$A$2:$A$198,[2]Sheet1!$B$2:$B$198,"-",0)="Glade"),"Out","No")</f>
        <v>No</v>
      </c>
      <c r="R2824" t="b">
        <f t="shared" si="90"/>
        <v>0</v>
      </c>
    </row>
    <row r="2825" spans="1:18" x14ac:dyDescent="0.3">
      <c r="A2825" t="s">
        <v>3152</v>
      </c>
      <c r="B2825" s="100" t="s">
        <v>1145</v>
      </c>
      <c r="C2825" s="84">
        <f>IF(COUNTIF(Table8[Tag Number], A2825), 1, 0)</f>
        <v>0</v>
      </c>
      <c r="D2825" s="85">
        <f>IF(COUNTIF(Table9[Tag Number], A2825), 1, 0)</f>
        <v>0</v>
      </c>
      <c r="E2825" s="86">
        <f>IF(COUNTIF(Table10[Tag Number], A2825), 1, 0)</f>
        <v>0</v>
      </c>
      <c r="F2825" s="86">
        <f>IF(COUNTIF(Table11[Tag Number], A2825), 1, 0)</f>
        <v>0</v>
      </c>
      <c r="G2825" s="87">
        <f t="shared" si="91"/>
        <v>0</v>
      </c>
      <c r="H2825" s="88" t="str" cm="1">
        <f t="array" ref="H2825">_xlfn.IFS(OR(_xlfn.XLOOKUP(A2825,Table9[Tag Number],Table9[Status],"-",0)="Dead",
        _xlfn.XLOOKUP(A2825,Table10[Tag Number],Table10[Status],"-",0)="Dead",
        _xlfn.XLOOKUP(A2825,Table11[Tag Number],Table11[Status],"-",0)="Dead",
        _xlfn.XLOOKUP(A2825,Table8[Tag Number],Table8[Status],"-",0)="Dead"),"Dead",
     OR(_xlfn.XLOOKUP(A2825,Table11[Tag Number],Table11[Status],"-",0)="Alive",
        _xlfn.XLOOKUP(A2825,Table10[Tag Number],Table10[Status],"-",0)="Alive",
        _xlfn.XLOOKUP(A2825,Table9[Tag Number],Table9[Status],"-",0)="Alive",
        _xlfn.XLOOKUP(A2825,Table8[Tag Number],Table8[Status],"-",0)="Alive"),"Alive",
     OR(_xlfn.XLOOKUP(A2825,Table9[Tag Number],Table9[Status],"-",0)="-",
        _xlfn.XLOOKUP(A2825,Table10[Tag Number],Table10[Status],"-",0)="-",
        _xlfn.XLOOKUP(A2825,Table11[Tag Number],Table11[Status],"-",0)="-",
        _xlfn.XLOOKUP(A2825,Table8[Tag Number],Table8[Status],"-",0)="-"),
   "-")</f>
        <v>-</v>
      </c>
      <c r="I2825" s="88" t="str">
        <f>IF((_xlfn.XLOOKUP(B2825,[2]Sheet1!$A$2:$A$198,[2]Sheet1!$B$2:$B$198,"-",0)="Glade"),"Out","No")</f>
        <v>No</v>
      </c>
      <c r="R2825" t="b">
        <f t="shared" si="90"/>
        <v>0</v>
      </c>
    </row>
    <row r="2826" spans="1:18" x14ac:dyDescent="0.3">
      <c r="A2826" t="s">
        <v>3153</v>
      </c>
      <c r="B2826" s="99" t="s">
        <v>1145</v>
      </c>
      <c r="C2826" s="84">
        <f>IF(COUNTIF(Table8[Tag Number], A2826), 1, 0)</f>
        <v>0</v>
      </c>
      <c r="D2826" s="85">
        <f>IF(COUNTIF(Table9[Tag Number], A2826), 1, 0)</f>
        <v>0</v>
      </c>
      <c r="E2826" s="86">
        <f>IF(COUNTIF(Table10[Tag Number], A2826), 1, 0)</f>
        <v>0</v>
      </c>
      <c r="F2826" s="86">
        <f>IF(COUNTIF(Table11[Tag Number], A2826), 1, 0)</f>
        <v>0</v>
      </c>
      <c r="G2826" s="87">
        <f t="shared" si="91"/>
        <v>0</v>
      </c>
      <c r="H2826" s="88" t="str" cm="1">
        <f t="array" ref="H2826">_xlfn.IFS(OR(_xlfn.XLOOKUP(A2826,Table9[Tag Number],Table9[Status],"-",0)="Dead",
        _xlfn.XLOOKUP(A2826,Table10[Tag Number],Table10[Status],"-",0)="Dead",
        _xlfn.XLOOKUP(A2826,Table11[Tag Number],Table11[Status],"-",0)="Dead",
        _xlfn.XLOOKUP(A2826,Table8[Tag Number],Table8[Status],"-",0)="Dead"),"Dead",
     OR(_xlfn.XLOOKUP(A2826,Table11[Tag Number],Table11[Status],"-",0)="Alive",
        _xlfn.XLOOKUP(A2826,Table10[Tag Number],Table10[Status],"-",0)="Alive",
        _xlfn.XLOOKUP(A2826,Table9[Tag Number],Table9[Status],"-",0)="Alive",
        _xlfn.XLOOKUP(A2826,Table8[Tag Number],Table8[Status],"-",0)="Alive"),"Alive",
     OR(_xlfn.XLOOKUP(A2826,Table9[Tag Number],Table9[Status],"-",0)="-",
        _xlfn.XLOOKUP(A2826,Table10[Tag Number],Table10[Status],"-",0)="-",
        _xlfn.XLOOKUP(A2826,Table11[Tag Number],Table11[Status],"-",0)="-",
        _xlfn.XLOOKUP(A2826,Table8[Tag Number],Table8[Status],"-",0)="-"),
   "-")</f>
        <v>-</v>
      </c>
      <c r="I2826" s="88" t="str">
        <f>IF((_xlfn.XLOOKUP(B2826,[2]Sheet1!$A$2:$A$198,[2]Sheet1!$B$2:$B$198,"-",0)="Glade"),"Out","No")</f>
        <v>No</v>
      </c>
      <c r="R2826" t="b">
        <f t="shared" si="90"/>
        <v>0</v>
      </c>
    </row>
    <row r="2827" spans="1:18" x14ac:dyDescent="0.3">
      <c r="A2827" t="s">
        <v>3154</v>
      </c>
      <c r="B2827" s="100" t="s">
        <v>1145</v>
      </c>
      <c r="C2827" s="84">
        <f>IF(COUNTIF(Table8[Tag Number], A2827), 1, 0)</f>
        <v>0</v>
      </c>
      <c r="D2827" s="85">
        <f>IF(COUNTIF(Table9[Tag Number], A2827), 1, 0)</f>
        <v>0</v>
      </c>
      <c r="E2827" s="86">
        <f>IF(COUNTIF(Table10[Tag Number], A2827), 1, 0)</f>
        <v>0</v>
      </c>
      <c r="F2827" s="86">
        <f>IF(COUNTIF(Table11[Tag Number], A2827), 1, 0)</f>
        <v>0</v>
      </c>
      <c r="G2827" s="87">
        <f t="shared" si="91"/>
        <v>0</v>
      </c>
      <c r="H2827" s="88" t="str" cm="1">
        <f t="array" ref="H2827">_xlfn.IFS(OR(_xlfn.XLOOKUP(A2827,Table9[Tag Number],Table9[Status],"-",0)="Dead",
        _xlfn.XLOOKUP(A2827,Table10[Tag Number],Table10[Status],"-",0)="Dead",
        _xlfn.XLOOKUP(A2827,Table11[Tag Number],Table11[Status],"-",0)="Dead",
        _xlfn.XLOOKUP(A2827,Table8[Tag Number],Table8[Status],"-",0)="Dead"),"Dead",
     OR(_xlfn.XLOOKUP(A2827,Table11[Tag Number],Table11[Status],"-",0)="Alive",
        _xlfn.XLOOKUP(A2827,Table10[Tag Number],Table10[Status],"-",0)="Alive",
        _xlfn.XLOOKUP(A2827,Table9[Tag Number],Table9[Status],"-",0)="Alive",
        _xlfn.XLOOKUP(A2827,Table8[Tag Number],Table8[Status],"-",0)="Alive"),"Alive",
     OR(_xlfn.XLOOKUP(A2827,Table9[Tag Number],Table9[Status],"-",0)="-",
        _xlfn.XLOOKUP(A2827,Table10[Tag Number],Table10[Status],"-",0)="-",
        _xlfn.XLOOKUP(A2827,Table11[Tag Number],Table11[Status],"-",0)="-",
        _xlfn.XLOOKUP(A2827,Table8[Tag Number],Table8[Status],"-",0)="-"),
   "-")</f>
        <v>-</v>
      </c>
      <c r="I2827" s="88" t="str">
        <f>IF((_xlfn.XLOOKUP(B2827,[2]Sheet1!$A$2:$A$198,[2]Sheet1!$B$2:$B$198,"-",0)="Glade"),"Out","No")</f>
        <v>No</v>
      </c>
      <c r="R2827" t="b">
        <f t="shared" si="90"/>
        <v>0</v>
      </c>
    </row>
    <row r="2828" spans="1:18" x14ac:dyDescent="0.3">
      <c r="A2828" t="s">
        <v>3155</v>
      </c>
      <c r="B2828" s="99" t="s">
        <v>1145</v>
      </c>
      <c r="C2828" s="84">
        <f>IF(COUNTIF(Table8[Tag Number], A2828), 1, 0)</f>
        <v>0</v>
      </c>
      <c r="D2828" s="85">
        <f>IF(COUNTIF(Table9[Tag Number], A2828), 1, 0)</f>
        <v>0</v>
      </c>
      <c r="E2828" s="86">
        <f>IF(COUNTIF(Table10[Tag Number], A2828), 1, 0)</f>
        <v>0</v>
      </c>
      <c r="F2828" s="86">
        <f>IF(COUNTIF(Table11[Tag Number], A2828), 1, 0)</f>
        <v>0</v>
      </c>
      <c r="G2828" s="87">
        <f t="shared" si="91"/>
        <v>0</v>
      </c>
      <c r="H2828" s="88" t="str" cm="1">
        <f t="array" ref="H2828">_xlfn.IFS(OR(_xlfn.XLOOKUP(A2828,Table9[Tag Number],Table9[Status],"-",0)="Dead",
        _xlfn.XLOOKUP(A2828,Table10[Tag Number],Table10[Status],"-",0)="Dead",
        _xlfn.XLOOKUP(A2828,Table11[Tag Number],Table11[Status],"-",0)="Dead",
        _xlfn.XLOOKUP(A2828,Table8[Tag Number],Table8[Status],"-",0)="Dead"),"Dead",
     OR(_xlfn.XLOOKUP(A2828,Table11[Tag Number],Table11[Status],"-",0)="Alive",
        _xlfn.XLOOKUP(A2828,Table10[Tag Number],Table10[Status],"-",0)="Alive",
        _xlfn.XLOOKUP(A2828,Table9[Tag Number],Table9[Status],"-",0)="Alive",
        _xlfn.XLOOKUP(A2828,Table8[Tag Number],Table8[Status],"-",0)="Alive"),"Alive",
     OR(_xlfn.XLOOKUP(A2828,Table9[Tag Number],Table9[Status],"-",0)="-",
        _xlfn.XLOOKUP(A2828,Table10[Tag Number],Table10[Status],"-",0)="-",
        _xlfn.XLOOKUP(A2828,Table11[Tag Number],Table11[Status],"-",0)="-",
        _xlfn.XLOOKUP(A2828,Table8[Tag Number],Table8[Status],"-",0)="-"),
   "-")</f>
        <v>-</v>
      </c>
      <c r="I2828" s="88" t="str">
        <f>IF((_xlfn.XLOOKUP(B2828,[2]Sheet1!$A$2:$A$198,[2]Sheet1!$B$2:$B$198,"-",0)="Glade"),"Out","No")</f>
        <v>No</v>
      </c>
      <c r="R2828" t="b">
        <f t="shared" si="90"/>
        <v>0</v>
      </c>
    </row>
    <row r="2829" spans="1:18" x14ac:dyDescent="0.3">
      <c r="A2829" t="s">
        <v>3156</v>
      </c>
      <c r="B2829" s="100" t="s">
        <v>1145</v>
      </c>
      <c r="C2829" s="84">
        <f>IF(COUNTIF(Table8[Tag Number], A2829), 1, 0)</f>
        <v>0</v>
      </c>
      <c r="D2829" s="85">
        <f>IF(COUNTIF(Table9[Tag Number], A2829), 1, 0)</f>
        <v>0</v>
      </c>
      <c r="E2829" s="86">
        <f>IF(COUNTIF(Table10[Tag Number], A2829), 1, 0)</f>
        <v>0</v>
      </c>
      <c r="F2829" s="86">
        <f>IF(COUNTIF(Table11[Tag Number], A2829), 1, 0)</f>
        <v>0</v>
      </c>
      <c r="G2829" s="87">
        <f t="shared" si="91"/>
        <v>0</v>
      </c>
      <c r="H2829" s="88" t="str" cm="1">
        <f t="array" ref="H2829">_xlfn.IFS(OR(_xlfn.XLOOKUP(A2829,Table9[Tag Number],Table9[Status],"-",0)="Dead",
        _xlfn.XLOOKUP(A2829,Table10[Tag Number],Table10[Status],"-",0)="Dead",
        _xlfn.XLOOKUP(A2829,Table11[Tag Number],Table11[Status],"-",0)="Dead",
        _xlfn.XLOOKUP(A2829,Table8[Tag Number],Table8[Status],"-",0)="Dead"),"Dead",
     OR(_xlfn.XLOOKUP(A2829,Table11[Tag Number],Table11[Status],"-",0)="Alive",
        _xlfn.XLOOKUP(A2829,Table10[Tag Number],Table10[Status],"-",0)="Alive",
        _xlfn.XLOOKUP(A2829,Table9[Tag Number],Table9[Status],"-",0)="Alive",
        _xlfn.XLOOKUP(A2829,Table8[Tag Number],Table8[Status],"-",0)="Alive"),"Alive",
     OR(_xlfn.XLOOKUP(A2829,Table9[Tag Number],Table9[Status],"-",0)="-",
        _xlfn.XLOOKUP(A2829,Table10[Tag Number],Table10[Status],"-",0)="-",
        _xlfn.XLOOKUP(A2829,Table11[Tag Number],Table11[Status],"-",0)="-",
        _xlfn.XLOOKUP(A2829,Table8[Tag Number],Table8[Status],"-",0)="-"),
   "-")</f>
        <v>-</v>
      </c>
      <c r="I2829" s="88" t="str">
        <f>IF((_xlfn.XLOOKUP(B2829,[2]Sheet1!$A$2:$A$198,[2]Sheet1!$B$2:$B$198,"-",0)="Glade"),"Out","No")</f>
        <v>No</v>
      </c>
      <c r="R2829" t="b">
        <f t="shared" si="90"/>
        <v>0</v>
      </c>
    </row>
    <row r="2830" spans="1:18" x14ac:dyDescent="0.3">
      <c r="A2830" t="s">
        <v>3157</v>
      </c>
      <c r="B2830" s="99" t="s">
        <v>1145</v>
      </c>
      <c r="C2830" s="84">
        <f>IF(COUNTIF(Table8[Tag Number], A2830), 1, 0)</f>
        <v>0</v>
      </c>
      <c r="D2830" s="85">
        <f>IF(COUNTIF(Table9[Tag Number], A2830), 1, 0)</f>
        <v>0</v>
      </c>
      <c r="E2830" s="86">
        <f>IF(COUNTIF(Table10[Tag Number], A2830), 1, 0)</f>
        <v>0</v>
      </c>
      <c r="F2830" s="86">
        <f>IF(COUNTIF(Table11[Tag Number], A2830), 1, 0)</f>
        <v>0</v>
      </c>
      <c r="G2830" s="87">
        <f t="shared" si="91"/>
        <v>0</v>
      </c>
      <c r="H2830" s="88" t="str" cm="1">
        <f t="array" ref="H2830">_xlfn.IFS(OR(_xlfn.XLOOKUP(A2830,Table9[Tag Number],Table9[Status],"-",0)="Dead",
        _xlfn.XLOOKUP(A2830,Table10[Tag Number],Table10[Status],"-",0)="Dead",
        _xlfn.XLOOKUP(A2830,Table11[Tag Number],Table11[Status],"-",0)="Dead",
        _xlfn.XLOOKUP(A2830,Table8[Tag Number],Table8[Status],"-",0)="Dead"),"Dead",
     OR(_xlfn.XLOOKUP(A2830,Table11[Tag Number],Table11[Status],"-",0)="Alive",
        _xlfn.XLOOKUP(A2830,Table10[Tag Number],Table10[Status],"-",0)="Alive",
        _xlfn.XLOOKUP(A2830,Table9[Tag Number],Table9[Status],"-",0)="Alive",
        _xlfn.XLOOKUP(A2830,Table8[Tag Number],Table8[Status],"-",0)="Alive"),"Alive",
     OR(_xlfn.XLOOKUP(A2830,Table9[Tag Number],Table9[Status],"-",0)="-",
        _xlfn.XLOOKUP(A2830,Table10[Tag Number],Table10[Status],"-",0)="-",
        _xlfn.XLOOKUP(A2830,Table11[Tag Number],Table11[Status],"-",0)="-",
        _xlfn.XLOOKUP(A2830,Table8[Tag Number],Table8[Status],"-",0)="-"),
   "-")</f>
        <v>-</v>
      </c>
      <c r="I2830" s="88" t="str">
        <f>IF((_xlfn.XLOOKUP(B2830,[2]Sheet1!$A$2:$A$198,[2]Sheet1!$B$2:$B$198,"-",0)="Glade"),"Out","No")</f>
        <v>No</v>
      </c>
      <c r="R2830" t="b">
        <f t="shared" si="90"/>
        <v>0</v>
      </c>
    </row>
    <row r="2831" spans="1:18" x14ac:dyDescent="0.3">
      <c r="A2831" t="s">
        <v>501</v>
      </c>
      <c r="B2831" s="100" t="s">
        <v>1137</v>
      </c>
      <c r="C2831" s="84">
        <f>IF(COUNTIF(Table8[Tag Number], A2831), 1, 0)</f>
        <v>1</v>
      </c>
      <c r="D2831" s="85">
        <f>IF(COUNTIF(Table9[Tag Number], A2831), 1, 0)</f>
        <v>1</v>
      </c>
      <c r="E2831" s="86">
        <f>IF(COUNTIF(Table10[Tag Number], A2831), 1, 0)</f>
        <v>0</v>
      </c>
      <c r="F2831" s="86">
        <f>IF(COUNTIF(Table11[Tag Number], A2831), 1, 0)</f>
        <v>0</v>
      </c>
      <c r="G2831" s="87">
        <f t="shared" si="91"/>
        <v>2</v>
      </c>
      <c r="H2831" s="88" t="str" cm="1">
        <f t="array" ref="H2831">_xlfn.IFS(OR(_xlfn.XLOOKUP(A2831,Table9[Tag Number],Table9[Status],"-",0)="Dead",
        _xlfn.XLOOKUP(A2831,Table10[Tag Number],Table10[Status],"-",0)="Dead",
        _xlfn.XLOOKUP(A2831,Table11[Tag Number],Table11[Status],"-",0)="Dead",
        _xlfn.XLOOKUP(A2831,Table8[Tag Number],Table8[Status],"-",0)="Dead"),"Dead",
     OR(_xlfn.XLOOKUP(A2831,Table11[Tag Number],Table11[Status],"-",0)="Alive",
        _xlfn.XLOOKUP(A2831,Table10[Tag Number],Table10[Status],"-",0)="Alive",
        _xlfn.XLOOKUP(A2831,Table9[Tag Number],Table9[Status],"-",0)="Alive",
        _xlfn.XLOOKUP(A2831,Table8[Tag Number],Table8[Status],"-",0)="Alive"),"Alive",
     OR(_xlfn.XLOOKUP(A2831,Table9[Tag Number],Table9[Status],"-",0)="-",
        _xlfn.XLOOKUP(A2831,Table10[Tag Number],Table10[Status],"-",0)="-",
        _xlfn.XLOOKUP(A2831,Table11[Tag Number],Table11[Status],"-",0)="-",
        _xlfn.XLOOKUP(A2831,Table8[Tag Number],Table8[Status],"-",0)="-"),
   "-")</f>
        <v>Alive</v>
      </c>
      <c r="I2831" s="88" t="str">
        <f>IF((_xlfn.XLOOKUP(B2831,[2]Sheet1!$A$2:$A$198,[2]Sheet1!$B$2:$B$198,"-",0)="Glade"),"Out","No")</f>
        <v>No</v>
      </c>
      <c r="R2831" t="str">
        <f t="shared" si="90"/>
        <v>O026</v>
      </c>
    </row>
    <row r="2832" spans="1:18" x14ac:dyDescent="0.3">
      <c r="A2832" t="s">
        <v>3158</v>
      </c>
      <c r="B2832" s="99" t="s">
        <v>1137</v>
      </c>
      <c r="C2832" s="84">
        <f>IF(COUNTIF(Table8[Tag Number], A2832), 1, 0)</f>
        <v>0</v>
      </c>
      <c r="D2832" s="85">
        <f>IF(COUNTIF(Table9[Tag Number], A2832), 1, 0)</f>
        <v>0</v>
      </c>
      <c r="E2832" s="86">
        <f>IF(COUNTIF(Table10[Tag Number], A2832), 1, 0)</f>
        <v>0</v>
      </c>
      <c r="F2832" s="86">
        <f>IF(COUNTIF(Table11[Tag Number], A2832), 1, 0)</f>
        <v>0</v>
      </c>
      <c r="G2832" s="87">
        <f t="shared" si="91"/>
        <v>0</v>
      </c>
      <c r="H2832" s="88" t="str" cm="1">
        <f t="array" ref="H2832">_xlfn.IFS(OR(_xlfn.XLOOKUP(A2832,Table9[Tag Number],Table9[Status],"-",0)="Dead",
        _xlfn.XLOOKUP(A2832,Table10[Tag Number],Table10[Status],"-",0)="Dead",
        _xlfn.XLOOKUP(A2832,Table11[Tag Number],Table11[Status],"-",0)="Dead",
        _xlfn.XLOOKUP(A2832,Table8[Tag Number],Table8[Status],"-",0)="Dead"),"Dead",
     OR(_xlfn.XLOOKUP(A2832,Table11[Tag Number],Table11[Status],"-",0)="Alive",
        _xlfn.XLOOKUP(A2832,Table10[Tag Number],Table10[Status],"-",0)="Alive",
        _xlfn.XLOOKUP(A2832,Table9[Tag Number],Table9[Status],"-",0)="Alive",
        _xlfn.XLOOKUP(A2832,Table8[Tag Number],Table8[Status],"-",0)="Alive"),"Alive",
     OR(_xlfn.XLOOKUP(A2832,Table9[Tag Number],Table9[Status],"-",0)="-",
        _xlfn.XLOOKUP(A2832,Table10[Tag Number],Table10[Status],"-",0)="-",
        _xlfn.XLOOKUP(A2832,Table11[Tag Number],Table11[Status],"-",0)="-",
        _xlfn.XLOOKUP(A2832,Table8[Tag Number],Table8[Status],"-",0)="-"),
   "-")</f>
        <v>-</v>
      </c>
      <c r="I2832" s="88" t="str">
        <f>IF((_xlfn.XLOOKUP(B2832,[2]Sheet1!$A$2:$A$198,[2]Sheet1!$B$2:$B$198,"-",0)="Glade"),"Out","No")</f>
        <v>No</v>
      </c>
      <c r="R2832" t="b">
        <f t="shared" si="90"/>
        <v>0</v>
      </c>
    </row>
    <row r="2833" spans="1:18" x14ac:dyDescent="0.3">
      <c r="A2833" t="s">
        <v>3159</v>
      </c>
      <c r="B2833" s="100" t="s">
        <v>1137</v>
      </c>
      <c r="C2833" s="84">
        <f>IF(COUNTIF(Table8[Tag Number], A2833), 1, 0)</f>
        <v>0</v>
      </c>
      <c r="D2833" s="85">
        <f>IF(COUNTIF(Table9[Tag Number], A2833), 1, 0)</f>
        <v>0</v>
      </c>
      <c r="E2833" s="86">
        <f>IF(COUNTIF(Table10[Tag Number], A2833), 1, 0)</f>
        <v>0</v>
      </c>
      <c r="F2833" s="86">
        <f>IF(COUNTIF(Table11[Tag Number], A2833), 1, 0)</f>
        <v>0</v>
      </c>
      <c r="G2833" s="87">
        <f t="shared" si="91"/>
        <v>0</v>
      </c>
      <c r="H2833" s="88" t="str" cm="1">
        <f t="array" ref="H2833">_xlfn.IFS(OR(_xlfn.XLOOKUP(A2833,Table9[Tag Number],Table9[Status],"-",0)="Dead",
        _xlfn.XLOOKUP(A2833,Table10[Tag Number],Table10[Status],"-",0)="Dead",
        _xlfn.XLOOKUP(A2833,Table11[Tag Number],Table11[Status],"-",0)="Dead",
        _xlfn.XLOOKUP(A2833,Table8[Tag Number],Table8[Status],"-",0)="Dead"),"Dead",
     OR(_xlfn.XLOOKUP(A2833,Table11[Tag Number],Table11[Status],"-",0)="Alive",
        _xlfn.XLOOKUP(A2833,Table10[Tag Number],Table10[Status],"-",0)="Alive",
        _xlfn.XLOOKUP(A2833,Table9[Tag Number],Table9[Status],"-",0)="Alive",
        _xlfn.XLOOKUP(A2833,Table8[Tag Number],Table8[Status],"-",0)="Alive"),"Alive",
     OR(_xlfn.XLOOKUP(A2833,Table9[Tag Number],Table9[Status],"-",0)="-",
        _xlfn.XLOOKUP(A2833,Table10[Tag Number],Table10[Status],"-",0)="-",
        _xlfn.XLOOKUP(A2833,Table11[Tag Number],Table11[Status],"-",0)="-",
        _xlfn.XLOOKUP(A2833,Table8[Tag Number],Table8[Status],"-",0)="-"),
   "-")</f>
        <v>-</v>
      </c>
      <c r="I2833" s="88" t="str">
        <f>IF((_xlfn.XLOOKUP(B2833,[2]Sheet1!$A$2:$A$198,[2]Sheet1!$B$2:$B$198,"-",0)="Glade"),"Out","No")</f>
        <v>No</v>
      </c>
      <c r="R2833" t="b">
        <f t="shared" si="90"/>
        <v>0</v>
      </c>
    </row>
    <row r="2834" spans="1:18" x14ac:dyDescent="0.3">
      <c r="A2834" t="s">
        <v>3160</v>
      </c>
      <c r="B2834" s="99" t="s">
        <v>1137</v>
      </c>
      <c r="C2834" s="84">
        <f>IF(COUNTIF(Table8[Tag Number], A2834), 1, 0)</f>
        <v>0</v>
      </c>
      <c r="D2834" s="85">
        <f>IF(COUNTIF(Table9[Tag Number], A2834), 1, 0)</f>
        <v>0</v>
      </c>
      <c r="E2834" s="86">
        <f>IF(COUNTIF(Table10[Tag Number], A2834), 1, 0)</f>
        <v>0</v>
      </c>
      <c r="F2834" s="86">
        <f>IF(COUNTIF(Table11[Tag Number], A2834), 1, 0)</f>
        <v>0</v>
      </c>
      <c r="G2834" s="87">
        <f t="shared" si="91"/>
        <v>0</v>
      </c>
      <c r="H2834" s="88" t="str" cm="1">
        <f t="array" ref="H2834">_xlfn.IFS(OR(_xlfn.XLOOKUP(A2834,Table9[Tag Number],Table9[Status],"-",0)="Dead",
        _xlfn.XLOOKUP(A2834,Table10[Tag Number],Table10[Status],"-",0)="Dead",
        _xlfn.XLOOKUP(A2834,Table11[Tag Number],Table11[Status],"-",0)="Dead",
        _xlfn.XLOOKUP(A2834,Table8[Tag Number],Table8[Status],"-",0)="Dead"),"Dead",
     OR(_xlfn.XLOOKUP(A2834,Table11[Tag Number],Table11[Status],"-",0)="Alive",
        _xlfn.XLOOKUP(A2834,Table10[Tag Number],Table10[Status],"-",0)="Alive",
        _xlfn.XLOOKUP(A2834,Table9[Tag Number],Table9[Status],"-",0)="Alive",
        _xlfn.XLOOKUP(A2834,Table8[Tag Number],Table8[Status],"-",0)="Alive"),"Alive",
     OR(_xlfn.XLOOKUP(A2834,Table9[Tag Number],Table9[Status],"-",0)="-",
        _xlfn.XLOOKUP(A2834,Table10[Tag Number],Table10[Status],"-",0)="-",
        _xlfn.XLOOKUP(A2834,Table11[Tag Number],Table11[Status],"-",0)="-",
        _xlfn.XLOOKUP(A2834,Table8[Tag Number],Table8[Status],"-",0)="-"),
   "-")</f>
        <v>-</v>
      </c>
      <c r="I2834" s="88" t="str">
        <f>IF((_xlfn.XLOOKUP(B2834,[2]Sheet1!$A$2:$A$198,[2]Sheet1!$B$2:$B$198,"-",0)="Glade"),"Out","No")</f>
        <v>No</v>
      </c>
      <c r="R2834" t="b">
        <f t="shared" si="90"/>
        <v>0</v>
      </c>
    </row>
    <row r="2835" spans="1:18" x14ac:dyDescent="0.3">
      <c r="A2835" t="s">
        <v>3161</v>
      </c>
      <c r="B2835" s="100" t="s">
        <v>1145</v>
      </c>
      <c r="C2835" s="84">
        <f>IF(COUNTIF(Table8[Tag Number], A2835), 1, 0)</f>
        <v>0</v>
      </c>
      <c r="D2835" s="85">
        <f>IF(COUNTIF(Table9[Tag Number], A2835), 1, 0)</f>
        <v>0</v>
      </c>
      <c r="E2835" s="86">
        <f>IF(COUNTIF(Table10[Tag Number], A2835), 1, 0)</f>
        <v>0</v>
      </c>
      <c r="F2835" s="86">
        <f>IF(COUNTIF(Table11[Tag Number], A2835), 1, 0)</f>
        <v>0</v>
      </c>
      <c r="G2835" s="87">
        <f t="shared" si="91"/>
        <v>0</v>
      </c>
      <c r="H2835" s="88" t="str" cm="1">
        <f t="array" ref="H2835">_xlfn.IFS(OR(_xlfn.XLOOKUP(A2835,Table9[Tag Number],Table9[Status],"-",0)="Dead",
        _xlfn.XLOOKUP(A2835,Table10[Tag Number],Table10[Status],"-",0)="Dead",
        _xlfn.XLOOKUP(A2835,Table11[Tag Number],Table11[Status],"-",0)="Dead",
        _xlfn.XLOOKUP(A2835,Table8[Tag Number],Table8[Status],"-",0)="Dead"),"Dead",
     OR(_xlfn.XLOOKUP(A2835,Table11[Tag Number],Table11[Status],"-",0)="Alive",
        _xlfn.XLOOKUP(A2835,Table10[Tag Number],Table10[Status],"-",0)="Alive",
        _xlfn.XLOOKUP(A2835,Table9[Tag Number],Table9[Status],"-",0)="Alive",
        _xlfn.XLOOKUP(A2835,Table8[Tag Number],Table8[Status],"-",0)="Alive"),"Alive",
     OR(_xlfn.XLOOKUP(A2835,Table9[Tag Number],Table9[Status],"-",0)="-",
        _xlfn.XLOOKUP(A2835,Table10[Tag Number],Table10[Status],"-",0)="-",
        _xlfn.XLOOKUP(A2835,Table11[Tag Number],Table11[Status],"-",0)="-",
        _xlfn.XLOOKUP(A2835,Table8[Tag Number],Table8[Status],"-",0)="-"),
   "-")</f>
        <v>-</v>
      </c>
      <c r="I2835" s="88" t="str">
        <f>IF((_xlfn.XLOOKUP(B2835,[2]Sheet1!$A$2:$A$198,[2]Sheet1!$B$2:$B$198,"-",0)="Glade"),"Out","No")</f>
        <v>No</v>
      </c>
      <c r="R2835" t="b">
        <f t="shared" si="90"/>
        <v>0</v>
      </c>
    </row>
    <row r="2836" spans="1:18" x14ac:dyDescent="0.3">
      <c r="A2836" t="s">
        <v>3162</v>
      </c>
      <c r="B2836" s="99" t="s">
        <v>1145</v>
      </c>
      <c r="C2836" s="84">
        <f>IF(COUNTIF(Table8[Tag Number], A2836), 1, 0)</f>
        <v>0</v>
      </c>
      <c r="D2836" s="85">
        <f>IF(COUNTIF(Table9[Tag Number], A2836), 1, 0)</f>
        <v>0</v>
      </c>
      <c r="E2836" s="86">
        <f>IF(COUNTIF(Table10[Tag Number], A2836), 1, 0)</f>
        <v>0</v>
      </c>
      <c r="F2836" s="86">
        <f>IF(COUNTIF(Table11[Tag Number], A2836), 1, 0)</f>
        <v>0</v>
      </c>
      <c r="G2836" s="87">
        <f t="shared" si="91"/>
        <v>0</v>
      </c>
      <c r="H2836" s="88" t="str" cm="1">
        <f t="array" ref="H2836">_xlfn.IFS(OR(_xlfn.XLOOKUP(A2836,Table9[Tag Number],Table9[Status],"-",0)="Dead",
        _xlfn.XLOOKUP(A2836,Table10[Tag Number],Table10[Status],"-",0)="Dead",
        _xlfn.XLOOKUP(A2836,Table11[Tag Number],Table11[Status],"-",0)="Dead",
        _xlfn.XLOOKUP(A2836,Table8[Tag Number],Table8[Status],"-",0)="Dead"),"Dead",
     OR(_xlfn.XLOOKUP(A2836,Table11[Tag Number],Table11[Status],"-",0)="Alive",
        _xlfn.XLOOKUP(A2836,Table10[Tag Number],Table10[Status],"-",0)="Alive",
        _xlfn.XLOOKUP(A2836,Table9[Tag Number],Table9[Status],"-",0)="Alive",
        _xlfn.XLOOKUP(A2836,Table8[Tag Number],Table8[Status],"-",0)="Alive"),"Alive",
     OR(_xlfn.XLOOKUP(A2836,Table9[Tag Number],Table9[Status],"-",0)="-",
        _xlfn.XLOOKUP(A2836,Table10[Tag Number],Table10[Status],"-",0)="-",
        _xlfn.XLOOKUP(A2836,Table11[Tag Number],Table11[Status],"-",0)="-",
        _xlfn.XLOOKUP(A2836,Table8[Tag Number],Table8[Status],"-",0)="-"),
   "-")</f>
        <v>-</v>
      </c>
      <c r="I2836" s="88" t="str">
        <f>IF((_xlfn.XLOOKUP(B2836,[2]Sheet1!$A$2:$A$198,[2]Sheet1!$B$2:$B$198,"-",0)="Glade"),"Out","No")</f>
        <v>No</v>
      </c>
      <c r="R2836" t="b">
        <f t="shared" si="90"/>
        <v>0</v>
      </c>
    </row>
    <row r="2837" spans="1:18" x14ac:dyDescent="0.3">
      <c r="A2837" t="s">
        <v>3163</v>
      </c>
      <c r="B2837" s="100" t="s">
        <v>1145</v>
      </c>
      <c r="C2837" s="84">
        <f>IF(COUNTIF(Table8[Tag Number], A2837), 1, 0)</f>
        <v>0</v>
      </c>
      <c r="D2837" s="85">
        <f>IF(COUNTIF(Table9[Tag Number], A2837), 1, 0)</f>
        <v>0</v>
      </c>
      <c r="E2837" s="86">
        <f>IF(COUNTIF(Table10[Tag Number], A2837), 1, 0)</f>
        <v>0</v>
      </c>
      <c r="F2837" s="86">
        <f>IF(COUNTIF(Table11[Tag Number], A2837), 1, 0)</f>
        <v>0</v>
      </c>
      <c r="G2837" s="87">
        <f t="shared" si="91"/>
        <v>0</v>
      </c>
      <c r="H2837" s="88" t="str" cm="1">
        <f t="array" ref="H2837">_xlfn.IFS(OR(_xlfn.XLOOKUP(A2837,Table9[Tag Number],Table9[Status],"-",0)="Dead",
        _xlfn.XLOOKUP(A2837,Table10[Tag Number],Table10[Status],"-",0)="Dead",
        _xlfn.XLOOKUP(A2837,Table11[Tag Number],Table11[Status],"-",0)="Dead",
        _xlfn.XLOOKUP(A2837,Table8[Tag Number],Table8[Status],"-",0)="Dead"),"Dead",
     OR(_xlfn.XLOOKUP(A2837,Table11[Tag Number],Table11[Status],"-",0)="Alive",
        _xlfn.XLOOKUP(A2837,Table10[Tag Number],Table10[Status],"-",0)="Alive",
        _xlfn.XLOOKUP(A2837,Table9[Tag Number],Table9[Status],"-",0)="Alive",
        _xlfn.XLOOKUP(A2837,Table8[Tag Number],Table8[Status],"-",0)="Alive"),"Alive",
     OR(_xlfn.XLOOKUP(A2837,Table9[Tag Number],Table9[Status],"-",0)="-",
        _xlfn.XLOOKUP(A2837,Table10[Tag Number],Table10[Status],"-",0)="-",
        _xlfn.XLOOKUP(A2837,Table11[Tag Number],Table11[Status],"-",0)="-",
        _xlfn.XLOOKUP(A2837,Table8[Tag Number],Table8[Status],"-",0)="-"),
   "-")</f>
        <v>-</v>
      </c>
      <c r="I2837" s="88" t="str">
        <f>IF((_xlfn.XLOOKUP(B2837,[2]Sheet1!$A$2:$A$198,[2]Sheet1!$B$2:$B$198,"-",0)="Glade"),"Out","No")</f>
        <v>No</v>
      </c>
      <c r="R2837" t="b">
        <f t="shared" si="90"/>
        <v>0</v>
      </c>
    </row>
    <row r="2838" spans="1:18" x14ac:dyDescent="0.3">
      <c r="A2838" t="s">
        <v>3164</v>
      </c>
      <c r="B2838" s="99" t="s">
        <v>1145</v>
      </c>
      <c r="C2838" s="84">
        <f>IF(COUNTIF(Table8[Tag Number], A2838), 1, 0)</f>
        <v>0</v>
      </c>
      <c r="D2838" s="85">
        <f>IF(COUNTIF(Table9[Tag Number], A2838), 1, 0)</f>
        <v>0</v>
      </c>
      <c r="E2838" s="86">
        <f>IF(COUNTIF(Table10[Tag Number], A2838), 1, 0)</f>
        <v>0</v>
      </c>
      <c r="F2838" s="86">
        <f>IF(COUNTIF(Table11[Tag Number], A2838), 1, 0)</f>
        <v>0</v>
      </c>
      <c r="G2838" s="87">
        <f t="shared" si="91"/>
        <v>0</v>
      </c>
      <c r="H2838" s="88" t="str" cm="1">
        <f t="array" ref="H2838">_xlfn.IFS(OR(_xlfn.XLOOKUP(A2838,Table9[Tag Number],Table9[Status],"-",0)="Dead",
        _xlfn.XLOOKUP(A2838,Table10[Tag Number],Table10[Status],"-",0)="Dead",
        _xlfn.XLOOKUP(A2838,Table11[Tag Number],Table11[Status],"-",0)="Dead",
        _xlfn.XLOOKUP(A2838,Table8[Tag Number],Table8[Status],"-",0)="Dead"),"Dead",
     OR(_xlfn.XLOOKUP(A2838,Table11[Tag Number],Table11[Status],"-",0)="Alive",
        _xlfn.XLOOKUP(A2838,Table10[Tag Number],Table10[Status],"-",0)="Alive",
        _xlfn.XLOOKUP(A2838,Table9[Tag Number],Table9[Status],"-",0)="Alive",
        _xlfn.XLOOKUP(A2838,Table8[Tag Number],Table8[Status],"-",0)="Alive"),"Alive",
     OR(_xlfn.XLOOKUP(A2838,Table9[Tag Number],Table9[Status],"-",0)="-",
        _xlfn.XLOOKUP(A2838,Table10[Tag Number],Table10[Status],"-",0)="-",
        _xlfn.XLOOKUP(A2838,Table11[Tag Number],Table11[Status],"-",0)="-",
        _xlfn.XLOOKUP(A2838,Table8[Tag Number],Table8[Status],"-",0)="-"),
   "-")</f>
        <v>-</v>
      </c>
      <c r="I2838" s="88" t="str">
        <f>IF((_xlfn.XLOOKUP(B2838,[2]Sheet1!$A$2:$A$198,[2]Sheet1!$B$2:$B$198,"-",0)="Glade"),"Out","No")</f>
        <v>No</v>
      </c>
      <c r="R2838" t="b">
        <f t="shared" si="90"/>
        <v>0</v>
      </c>
    </row>
    <row r="2839" spans="1:18" x14ac:dyDescent="0.3">
      <c r="A2839" t="s">
        <v>3165</v>
      </c>
      <c r="B2839" s="100" t="s">
        <v>1145</v>
      </c>
      <c r="C2839" s="84">
        <f>IF(COUNTIF(Table8[Tag Number], A2839), 1, 0)</f>
        <v>0</v>
      </c>
      <c r="D2839" s="85">
        <f>IF(COUNTIF(Table9[Tag Number], A2839), 1, 0)</f>
        <v>0</v>
      </c>
      <c r="E2839" s="86">
        <f>IF(COUNTIF(Table10[Tag Number], A2839), 1, 0)</f>
        <v>0</v>
      </c>
      <c r="F2839" s="86">
        <f>IF(COUNTIF(Table11[Tag Number], A2839), 1, 0)</f>
        <v>0</v>
      </c>
      <c r="G2839" s="87">
        <f t="shared" si="91"/>
        <v>0</v>
      </c>
      <c r="H2839" s="88" t="str" cm="1">
        <f t="array" ref="H2839">_xlfn.IFS(OR(_xlfn.XLOOKUP(A2839,Table9[Tag Number],Table9[Status],"-",0)="Dead",
        _xlfn.XLOOKUP(A2839,Table10[Tag Number],Table10[Status],"-",0)="Dead",
        _xlfn.XLOOKUP(A2839,Table11[Tag Number],Table11[Status],"-",0)="Dead",
        _xlfn.XLOOKUP(A2839,Table8[Tag Number],Table8[Status],"-",0)="Dead"),"Dead",
     OR(_xlfn.XLOOKUP(A2839,Table11[Tag Number],Table11[Status],"-",0)="Alive",
        _xlfn.XLOOKUP(A2839,Table10[Tag Number],Table10[Status],"-",0)="Alive",
        _xlfn.XLOOKUP(A2839,Table9[Tag Number],Table9[Status],"-",0)="Alive",
        _xlfn.XLOOKUP(A2839,Table8[Tag Number],Table8[Status],"-",0)="Alive"),"Alive",
     OR(_xlfn.XLOOKUP(A2839,Table9[Tag Number],Table9[Status],"-",0)="-",
        _xlfn.XLOOKUP(A2839,Table10[Tag Number],Table10[Status],"-",0)="-",
        _xlfn.XLOOKUP(A2839,Table11[Tag Number],Table11[Status],"-",0)="-",
        _xlfn.XLOOKUP(A2839,Table8[Tag Number],Table8[Status],"-",0)="-"),
   "-")</f>
        <v>-</v>
      </c>
      <c r="I2839" s="88" t="str">
        <f>IF((_xlfn.XLOOKUP(B2839,[2]Sheet1!$A$2:$A$198,[2]Sheet1!$B$2:$B$198,"-",0)="Glade"),"Out","No")</f>
        <v>No</v>
      </c>
      <c r="R2839" t="b">
        <f t="shared" si="90"/>
        <v>0</v>
      </c>
    </row>
    <row r="2840" spans="1:18" x14ac:dyDescent="0.3">
      <c r="A2840" t="s">
        <v>3166</v>
      </c>
      <c r="B2840" s="99" t="s">
        <v>1145</v>
      </c>
      <c r="C2840" s="84">
        <f>IF(COUNTIF(Table8[Tag Number], A2840), 1, 0)</f>
        <v>0</v>
      </c>
      <c r="D2840" s="85">
        <f>IF(COUNTIF(Table9[Tag Number], A2840), 1, 0)</f>
        <v>0</v>
      </c>
      <c r="E2840" s="86">
        <f>IF(COUNTIF(Table10[Tag Number], A2840), 1, 0)</f>
        <v>0</v>
      </c>
      <c r="F2840" s="86">
        <f>IF(COUNTIF(Table11[Tag Number], A2840), 1, 0)</f>
        <v>0</v>
      </c>
      <c r="G2840" s="87">
        <f t="shared" si="91"/>
        <v>0</v>
      </c>
      <c r="H2840" s="88" t="str" cm="1">
        <f t="array" ref="H2840">_xlfn.IFS(OR(_xlfn.XLOOKUP(A2840,Table9[Tag Number],Table9[Status],"-",0)="Dead",
        _xlfn.XLOOKUP(A2840,Table10[Tag Number],Table10[Status],"-",0)="Dead",
        _xlfn.XLOOKUP(A2840,Table11[Tag Number],Table11[Status],"-",0)="Dead",
        _xlfn.XLOOKUP(A2840,Table8[Tag Number],Table8[Status],"-",0)="Dead"),"Dead",
     OR(_xlfn.XLOOKUP(A2840,Table11[Tag Number],Table11[Status],"-",0)="Alive",
        _xlfn.XLOOKUP(A2840,Table10[Tag Number],Table10[Status],"-",0)="Alive",
        _xlfn.XLOOKUP(A2840,Table9[Tag Number],Table9[Status],"-",0)="Alive",
        _xlfn.XLOOKUP(A2840,Table8[Tag Number],Table8[Status],"-",0)="Alive"),"Alive",
     OR(_xlfn.XLOOKUP(A2840,Table9[Tag Number],Table9[Status],"-",0)="-",
        _xlfn.XLOOKUP(A2840,Table10[Tag Number],Table10[Status],"-",0)="-",
        _xlfn.XLOOKUP(A2840,Table11[Tag Number],Table11[Status],"-",0)="-",
        _xlfn.XLOOKUP(A2840,Table8[Tag Number],Table8[Status],"-",0)="-"),
   "-")</f>
        <v>-</v>
      </c>
      <c r="I2840" s="88" t="str">
        <f>IF((_xlfn.XLOOKUP(B2840,[2]Sheet1!$A$2:$A$198,[2]Sheet1!$B$2:$B$198,"-",0)="Glade"),"Out","No")</f>
        <v>No</v>
      </c>
      <c r="R2840" t="b">
        <f t="shared" si="90"/>
        <v>0</v>
      </c>
    </row>
    <row r="2841" spans="1:18" x14ac:dyDescent="0.3">
      <c r="A2841" t="s">
        <v>3167</v>
      </c>
      <c r="B2841" s="100" t="s">
        <v>1145</v>
      </c>
      <c r="C2841" s="84">
        <f>IF(COUNTIF(Table8[Tag Number], A2841), 1, 0)</f>
        <v>0</v>
      </c>
      <c r="D2841" s="85">
        <f>IF(COUNTIF(Table9[Tag Number], A2841), 1, 0)</f>
        <v>0</v>
      </c>
      <c r="E2841" s="86">
        <f>IF(COUNTIF(Table10[Tag Number], A2841), 1, 0)</f>
        <v>0</v>
      </c>
      <c r="F2841" s="86">
        <f>IF(COUNTIF(Table11[Tag Number], A2841), 1, 0)</f>
        <v>0</v>
      </c>
      <c r="G2841" s="87">
        <f t="shared" si="91"/>
        <v>0</v>
      </c>
      <c r="H2841" s="88" t="str" cm="1">
        <f t="array" ref="H2841">_xlfn.IFS(OR(_xlfn.XLOOKUP(A2841,Table9[Tag Number],Table9[Status],"-",0)="Dead",
        _xlfn.XLOOKUP(A2841,Table10[Tag Number],Table10[Status],"-",0)="Dead",
        _xlfn.XLOOKUP(A2841,Table11[Tag Number],Table11[Status],"-",0)="Dead",
        _xlfn.XLOOKUP(A2841,Table8[Tag Number],Table8[Status],"-",0)="Dead"),"Dead",
     OR(_xlfn.XLOOKUP(A2841,Table11[Tag Number],Table11[Status],"-",0)="Alive",
        _xlfn.XLOOKUP(A2841,Table10[Tag Number],Table10[Status],"-",0)="Alive",
        _xlfn.XLOOKUP(A2841,Table9[Tag Number],Table9[Status],"-",0)="Alive",
        _xlfn.XLOOKUP(A2841,Table8[Tag Number],Table8[Status],"-",0)="Alive"),"Alive",
     OR(_xlfn.XLOOKUP(A2841,Table9[Tag Number],Table9[Status],"-",0)="-",
        _xlfn.XLOOKUP(A2841,Table10[Tag Number],Table10[Status],"-",0)="-",
        _xlfn.XLOOKUP(A2841,Table11[Tag Number],Table11[Status],"-",0)="-",
        _xlfn.XLOOKUP(A2841,Table8[Tag Number],Table8[Status],"-",0)="-"),
   "-")</f>
        <v>-</v>
      </c>
      <c r="I2841" s="88" t="str">
        <f>IF((_xlfn.XLOOKUP(B2841,[2]Sheet1!$A$2:$A$198,[2]Sheet1!$B$2:$B$198,"-",0)="Glade"),"Out","No")</f>
        <v>No</v>
      </c>
      <c r="R2841" t="b">
        <f t="shared" si="90"/>
        <v>0</v>
      </c>
    </row>
    <row r="2842" spans="1:18" x14ac:dyDescent="0.3">
      <c r="A2842" t="s">
        <v>3168</v>
      </c>
      <c r="B2842" s="99" t="s">
        <v>1145</v>
      </c>
      <c r="C2842" s="84">
        <f>IF(COUNTIF(Table8[Tag Number], A2842), 1, 0)</f>
        <v>0</v>
      </c>
      <c r="D2842" s="85">
        <f>IF(COUNTIF(Table9[Tag Number], A2842), 1, 0)</f>
        <v>0</v>
      </c>
      <c r="E2842" s="86">
        <f>IF(COUNTIF(Table10[Tag Number], A2842), 1, 0)</f>
        <v>0</v>
      </c>
      <c r="F2842" s="86">
        <f>IF(COUNTIF(Table11[Tag Number], A2842), 1, 0)</f>
        <v>0</v>
      </c>
      <c r="G2842" s="87">
        <f t="shared" si="91"/>
        <v>0</v>
      </c>
      <c r="H2842" s="88" t="str" cm="1">
        <f t="array" ref="H2842">_xlfn.IFS(OR(_xlfn.XLOOKUP(A2842,Table9[Tag Number],Table9[Status],"-",0)="Dead",
        _xlfn.XLOOKUP(A2842,Table10[Tag Number],Table10[Status],"-",0)="Dead",
        _xlfn.XLOOKUP(A2842,Table11[Tag Number],Table11[Status],"-",0)="Dead",
        _xlfn.XLOOKUP(A2842,Table8[Tag Number],Table8[Status],"-",0)="Dead"),"Dead",
     OR(_xlfn.XLOOKUP(A2842,Table11[Tag Number],Table11[Status],"-",0)="Alive",
        _xlfn.XLOOKUP(A2842,Table10[Tag Number],Table10[Status],"-",0)="Alive",
        _xlfn.XLOOKUP(A2842,Table9[Tag Number],Table9[Status],"-",0)="Alive",
        _xlfn.XLOOKUP(A2842,Table8[Tag Number],Table8[Status],"-",0)="Alive"),"Alive",
     OR(_xlfn.XLOOKUP(A2842,Table9[Tag Number],Table9[Status],"-",0)="-",
        _xlfn.XLOOKUP(A2842,Table10[Tag Number],Table10[Status],"-",0)="-",
        _xlfn.XLOOKUP(A2842,Table11[Tag Number],Table11[Status],"-",0)="-",
        _xlfn.XLOOKUP(A2842,Table8[Tag Number],Table8[Status],"-",0)="-"),
   "-")</f>
        <v>-</v>
      </c>
      <c r="I2842" s="88" t="str">
        <f>IF((_xlfn.XLOOKUP(B2842,[2]Sheet1!$A$2:$A$198,[2]Sheet1!$B$2:$B$198,"-",0)="Glade"),"Out","No")</f>
        <v>No</v>
      </c>
      <c r="R2842" t="b">
        <f t="shared" si="90"/>
        <v>0</v>
      </c>
    </row>
    <row r="2843" spans="1:18" x14ac:dyDescent="0.3">
      <c r="A2843" t="s">
        <v>3169</v>
      </c>
      <c r="B2843" s="100" t="s">
        <v>1145</v>
      </c>
      <c r="C2843" s="84">
        <f>IF(COUNTIF(Table8[Tag Number], A2843), 1, 0)</f>
        <v>0</v>
      </c>
      <c r="D2843" s="85">
        <f>IF(COUNTIF(Table9[Tag Number], A2843), 1, 0)</f>
        <v>0</v>
      </c>
      <c r="E2843" s="86">
        <f>IF(COUNTIF(Table10[Tag Number], A2843), 1, 0)</f>
        <v>0</v>
      </c>
      <c r="F2843" s="86">
        <f>IF(COUNTIF(Table11[Tag Number], A2843), 1, 0)</f>
        <v>0</v>
      </c>
      <c r="G2843" s="87">
        <f t="shared" si="91"/>
        <v>0</v>
      </c>
      <c r="H2843" s="88" t="str" cm="1">
        <f t="array" ref="H2843">_xlfn.IFS(OR(_xlfn.XLOOKUP(A2843,Table9[Tag Number],Table9[Status],"-",0)="Dead",
        _xlfn.XLOOKUP(A2843,Table10[Tag Number],Table10[Status],"-",0)="Dead",
        _xlfn.XLOOKUP(A2843,Table11[Tag Number],Table11[Status],"-",0)="Dead",
        _xlfn.XLOOKUP(A2843,Table8[Tag Number],Table8[Status],"-",0)="Dead"),"Dead",
     OR(_xlfn.XLOOKUP(A2843,Table11[Tag Number],Table11[Status],"-",0)="Alive",
        _xlfn.XLOOKUP(A2843,Table10[Tag Number],Table10[Status],"-",0)="Alive",
        _xlfn.XLOOKUP(A2843,Table9[Tag Number],Table9[Status],"-",0)="Alive",
        _xlfn.XLOOKUP(A2843,Table8[Tag Number],Table8[Status],"-",0)="Alive"),"Alive",
     OR(_xlfn.XLOOKUP(A2843,Table9[Tag Number],Table9[Status],"-",0)="-",
        _xlfn.XLOOKUP(A2843,Table10[Tag Number],Table10[Status],"-",0)="-",
        _xlfn.XLOOKUP(A2843,Table11[Tag Number],Table11[Status],"-",0)="-",
        _xlfn.XLOOKUP(A2843,Table8[Tag Number],Table8[Status],"-",0)="-"),
   "-")</f>
        <v>-</v>
      </c>
      <c r="I2843" s="88" t="str">
        <f>IF((_xlfn.XLOOKUP(B2843,[2]Sheet1!$A$2:$A$198,[2]Sheet1!$B$2:$B$198,"-",0)="Glade"),"Out","No")</f>
        <v>No</v>
      </c>
      <c r="R2843" t="b">
        <f t="shared" si="90"/>
        <v>0</v>
      </c>
    </row>
    <row r="2844" spans="1:18" x14ac:dyDescent="0.3">
      <c r="A2844" t="s">
        <v>633</v>
      </c>
      <c r="B2844" s="99" t="s">
        <v>1137</v>
      </c>
      <c r="C2844" s="84">
        <f>IF(COUNTIF(Table8[Tag Number], A2844), 1, 0)</f>
        <v>0</v>
      </c>
      <c r="D2844" s="85">
        <f>IF(COUNTIF(Table9[Tag Number], A2844), 1, 0)</f>
        <v>0</v>
      </c>
      <c r="E2844" s="86">
        <f>IF(COUNTIF(Table10[Tag Number], A2844), 1, 0)</f>
        <v>1</v>
      </c>
      <c r="F2844" s="86">
        <f>IF(COUNTIF(Table11[Tag Number], A2844), 1, 0)</f>
        <v>0</v>
      </c>
      <c r="G2844" s="87">
        <f t="shared" si="91"/>
        <v>1</v>
      </c>
      <c r="H2844" s="88" t="str" cm="1">
        <f t="array" ref="H2844">_xlfn.IFS(OR(_xlfn.XLOOKUP(A2844,Table9[Tag Number],Table9[Status],"-",0)="Dead",
        _xlfn.XLOOKUP(A2844,Table10[Tag Number],Table10[Status],"-",0)="Dead",
        _xlfn.XLOOKUP(A2844,Table11[Tag Number],Table11[Status],"-",0)="Dead",
        _xlfn.XLOOKUP(A2844,Table8[Tag Number],Table8[Status],"-",0)="Dead"),"Dead",
     OR(_xlfn.XLOOKUP(A2844,Table11[Tag Number],Table11[Status],"-",0)="Alive",
        _xlfn.XLOOKUP(A2844,Table10[Tag Number],Table10[Status],"-",0)="Alive",
        _xlfn.XLOOKUP(A2844,Table9[Tag Number],Table9[Status],"-",0)="Alive",
        _xlfn.XLOOKUP(A2844,Table8[Tag Number],Table8[Status],"-",0)="Alive"),"Alive",
     OR(_xlfn.XLOOKUP(A2844,Table9[Tag Number],Table9[Status],"-",0)="-",
        _xlfn.XLOOKUP(A2844,Table10[Tag Number],Table10[Status],"-",0)="-",
        _xlfn.XLOOKUP(A2844,Table11[Tag Number],Table11[Status],"-",0)="-",
        _xlfn.XLOOKUP(A2844,Table8[Tag Number],Table8[Status],"-",0)="-"),
   "-")</f>
        <v>Alive</v>
      </c>
      <c r="I2844" s="88" t="str">
        <f>IF((_xlfn.XLOOKUP(B2844,[2]Sheet1!$A$2:$A$198,[2]Sheet1!$B$2:$B$198,"-",0)="Glade"),"Out","No")</f>
        <v>No</v>
      </c>
      <c r="R2844" t="b">
        <f t="shared" si="90"/>
        <v>0</v>
      </c>
    </row>
    <row r="2845" spans="1:18" x14ac:dyDescent="0.3">
      <c r="A2845" t="s">
        <v>993</v>
      </c>
      <c r="B2845" s="100" t="s">
        <v>1137</v>
      </c>
      <c r="C2845" s="84">
        <f>IF(COUNTIF(Table8[Tag Number], A2845), 1, 0)</f>
        <v>1</v>
      </c>
      <c r="D2845" s="85">
        <f>IF(COUNTIF(Table9[Tag Number], A2845), 1, 0)</f>
        <v>0</v>
      </c>
      <c r="E2845" s="86">
        <f>IF(COUNTIF(Table10[Tag Number], A2845), 1, 0)</f>
        <v>0</v>
      </c>
      <c r="F2845" s="86">
        <f>IF(COUNTIF(Table11[Tag Number], A2845), 1, 0)</f>
        <v>0</v>
      </c>
      <c r="G2845" s="87">
        <f t="shared" si="91"/>
        <v>1</v>
      </c>
      <c r="H2845" s="88" t="str" cm="1">
        <f t="array" ref="H2845">_xlfn.IFS(OR(_xlfn.XLOOKUP(A2845,Table9[Tag Number],Table9[Status],"-",0)="Dead",
        _xlfn.XLOOKUP(A2845,Table10[Tag Number],Table10[Status],"-",0)="Dead",
        _xlfn.XLOOKUP(A2845,Table11[Tag Number],Table11[Status],"-",0)="Dead",
        _xlfn.XLOOKUP(A2845,Table8[Tag Number],Table8[Status],"-",0)="Dead"),"Dead",
     OR(_xlfn.XLOOKUP(A2845,Table11[Tag Number],Table11[Status],"-",0)="Alive",
        _xlfn.XLOOKUP(A2845,Table10[Tag Number],Table10[Status],"-",0)="Alive",
        _xlfn.XLOOKUP(A2845,Table9[Tag Number],Table9[Status],"-",0)="Alive",
        _xlfn.XLOOKUP(A2845,Table8[Tag Number],Table8[Status],"-",0)="Alive"),"Alive",
     OR(_xlfn.XLOOKUP(A2845,Table9[Tag Number],Table9[Status],"-",0)="-",
        _xlfn.XLOOKUP(A2845,Table10[Tag Number],Table10[Status],"-",0)="-",
        _xlfn.XLOOKUP(A2845,Table11[Tag Number],Table11[Status],"-",0)="-",
        _xlfn.XLOOKUP(A2845,Table8[Tag Number],Table8[Status],"-",0)="-"),
   "-")</f>
        <v>Alive</v>
      </c>
      <c r="I2845" s="88" t="str">
        <f>IF((_xlfn.XLOOKUP(B2845,[2]Sheet1!$A$2:$A$198,[2]Sheet1!$B$2:$B$198,"-",0)="Glade"),"Out","No")</f>
        <v>No</v>
      </c>
      <c r="R2845" t="b">
        <f t="shared" si="90"/>
        <v>0</v>
      </c>
    </row>
    <row r="2846" spans="1:18" x14ac:dyDescent="0.3">
      <c r="A2846" t="s">
        <v>3170</v>
      </c>
      <c r="B2846" s="99" t="s">
        <v>1137</v>
      </c>
      <c r="C2846" s="84">
        <f>IF(COUNTIF(Table8[Tag Number], A2846), 1, 0)</f>
        <v>0</v>
      </c>
      <c r="D2846" s="85">
        <f>IF(COUNTIF(Table9[Tag Number], A2846), 1, 0)</f>
        <v>0</v>
      </c>
      <c r="E2846" s="86">
        <f>IF(COUNTIF(Table10[Tag Number], A2846), 1, 0)</f>
        <v>0</v>
      </c>
      <c r="F2846" s="86">
        <f>IF(COUNTIF(Table11[Tag Number], A2846), 1, 0)</f>
        <v>0</v>
      </c>
      <c r="G2846" s="87">
        <f t="shared" si="91"/>
        <v>0</v>
      </c>
      <c r="H2846" s="88" t="str" cm="1">
        <f t="array" ref="H2846">_xlfn.IFS(OR(_xlfn.XLOOKUP(A2846,Table9[Tag Number],Table9[Status],"-",0)="Dead",
        _xlfn.XLOOKUP(A2846,Table10[Tag Number],Table10[Status],"-",0)="Dead",
        _xlfn.XLOOKUP(A2846,Table11[Tag Number],Table11[Status],"-",0)="Dead",
        _xlfn.XLOOKUP(A2846,Table8[Tag Number],Table8[Status],"-",0)="Dead"),"Dead",
     OR(_xlfn.XLOOKUP(A2846,Table11[Tag Number],Table11[Status],"-",0)="Alive",
        _xlfn.XLOOKUP(A2846,Table10[Tag Number],Table10[Status],"-",0)="Alive",
        _xlfn.XLOOKUP(A2846,Table9[Tag Number],Table9[Status],"-",0)="Alive",
        _xlfn.XLOOKUP(A2846,Table8[Tag Number],Table8[Status],"-",0)="Alive"),"Alive",
     OR(_xlfn.XLOOKUP(A2846,Table9[Tag Number],Table9[Status],"-",0)="-",
        _xlfn.XLOOKUP(A2846,Table10[Tag Number],Table10[Status],"-",0)="-",
        _xlfn.XLOOKUP(A2846,Table11[Tag Number],Table11[Status],"-",0)="-",
        _xlfn.XLOOKUP(A2846,Table8[Tag Number],Table8[Status],"-",0)="-"),
   "-")</f>
        <v>-</v>
      </c>
      <c r="I2846" s="88" t="str">
        <f>IF((_xlfn.XLOOKUP(B2846,[2]Sheet1!$A$2:$A$198,[2]Sheet1!$B$2:$B$198,"-",0)="Glade"),"Out","No")</f>
        <v>No</v>
      </c>
      <c r="R2846" t="b">
        <f t="shared" si="90"/>
        <v>0</v>
      </c>
    </row>
    <row r="2847" spans="1:18" x14ac:dyDescent="0.3">
      <c r="A2847" t="s">
        <v>3171</v>
      </c>
      <c r="B2847" s="100" t="s">
        <v>1137</v>
      </c>
      <c r="C2847" s="84">
        <f>IF(COUNTIF(Table8[Tag Number], A2847), 1, 0)</f>
        <v>0</v>
      </c>
      <c r="D2847" s="85">
        <f>IF(COUNTIF(Table9[Tag Number], A2847), 1, 0)</f>
        <v>0</v>
      </c>
      <c r="E2847" s="86">
        <f>IF(COUNTIF(Table10[Tag Number], A2847), 1, 0)</f>
        <v>0</v>
      </c>
      <c r="F2847" s="86">
        <f>IF(COUNTIF(Table11[Tag Number], A2847), 1, 0)</f>
        <v>0</v>
      </c>
      <c r="G2847" s="87">
        <f t="shared" si="91"/>
        <v>0</v>
      </c>
      <c r="H2847" s="88" t="str" cm="1">
        <f t="array" ref="H2847">_xlfn.IFS(OR(_xlfn.XLOOKUP(A2847,Table9[Tag Number],Table9[Status],"-",0)="Dead",
        _xlfn.XLOOKUP(A2847,Table10[Tag Number],Table10[Status],"-",0)="Dead",
        _xlfn.XLOOKUP(A2847,Table11[Tag Number],Table11[Status],"-",0)="Dead",
        _xlfn.XLOOKUP(A2847,Table8[Tag Number],Table8[Status],"-",0)="Dead"),"Dead",
     OR(_xlfn.XLOOKUP(A2847,Table11[Tag Number],Table11[Status],"-",0)="Alive",
        _xlfn.XLOOKUP(A2847,Table10[Tag Number],Table10[Status],"-",0)="Alive",
        _xlfn.XLOOKUP(A2847,Table9[Tag Number],Table9[Status],"-",0)="Alive",
        _xlfn.XLOOKUP(A2847,Table8[Tag Number],Table8[Status],"-",0)="Alive"),"Alive",
     OR(_xlfn.XLOOKUP(A2847,Table9[Tag Number],Table9[Status],"-",0)="-",
        _xlfn.XLOOKUP(A2847,Table10[Tag Number],Table10[Status],"-",0)="-",
        _xlfn.XLOOKUP(A2847,Table11[Tag Number],Table11[Status],"-",0)="-",
        _xlfn.XLOOKUP(A2847,Table8[Tag Number],Table8[Status],"-",0)="-"),
   "-")</f>
        <v>-</v>
      </c>
      <c r="I2847" s="88" t="str">
        <f>IF((_xlfn.XLOOKUP(B2847,[2]Sheet1!$A$2:$A$198,[2]Sheet1!$B$2:$B$198,"-",0)="Glade"),"Out","No")</f>
        <v>No</v>
      </c>
      <c r="R2847" t="b">
        <f t="shared" si="90"/>
        <v>0</v>
      </c>
    </row>
    <row r="2848" spans="1:18" x14ac:dyDescent="0.3">
      <c r="A2848" t="s">
        <v>716</v>
      </c>
      <c r="B2848" s="99" t="s">
        <v>1137</v>
      </c>
      <c r="C2848" s="84">
        <f>IF(COUNTIF(Table8[Tag Number], A2848), 1, 0)</f>
        <v>0</v>
      </c>
      <c r="D2848" s="85">
        <f>IF(COUNTIF(Table9[Tag Number], A2848), 1, 0)</f>
        <v>1</v>
      </c>
      <c r="E2848" s="86">
        <f>IF(COUNTIF(Table10[Tag Number], A2848), 1, 0)</f>
        <v>0</v>
      </c>
      <c r="F2848" s="86">
        <f>IF(COUNTIF(Table11[Tag Number], A2848), 1, 0)</f>
        <v>0</v>
      </c>
      <c r="G2848" s="87">
        <f t="shared" si="91"/>
        <v>1</v>
      </c>
      <c r="H2848" s="88" t="str" cm="1">
        <f t="array" ref="H2848">_xlfn.IFS(OR(_xlfn.XLOOKUP(A2848,Table9[Tag Number],Table9[Status],"-",0)="Dead",
        _xlfn.XLOOKUP(A2848,Table10[Tag Number],Table10[Status],"-",0)="Dead",
        _xlfn.XLOOKUP(A2848,Table11[Tag Number],Table11[Status],"-",0)="Dead",
        _xlfn.XLOOKUP(A2848,Table8[Tag Number],Table8[Status],"-",0)="Dead"),"Dead",
     OR(_xlfn.XLOOKUP(A2848,Table11[Tag Number],Table11[Status],"-",0)="Alive",
        _xlfn.XLOOKUP(A2848,Table10[Tag Number],Table10[Status],"-",0)="Alive",
        _xlfn.XLOOKUP(A2848,Table9[Tag Number],Table9[Status],"-",0)="Alive",
        _xlfn.XLOOKUP(A2848,Table8[Tag Number],Table8[Status],"-",0)="Alive"),"Alive",
     OR(_xlfn.XLOOKUP(A2848,Table9[Tag Number],Table9[Status],"-",0)="-",
        _xlfn.XLOOKUP(A2848,Table10[Tag Number],Table10[Status],"-",0)="-",
        _xlfn.XLOOKUP(A2848,Table11[Tag Number],Table11[Status],"-",0)="-",
        _xlfn.XLOOKUP(A2848,Table8[Tag Number],Table8[Status],"-",0)="-"),
   "-")</f>
        <v>Alive</v>
      </c>
      <c r="I2848" s="88" t="str">
        <f>IF((_xlfn.XLOOKUP(B2848,[2]Sheet1!$A$2:$A$198,[2]Sheet1!$B$2:$B$198,"-",0)="Glade"),"Out","No")</f>
        <v>No</v>
      </c>
      <c r="R2848" t="b">
        <f t="shared" si="90"/>
        <v>0</v>
      </c>
    </row>
    <row r="2849" spans="1:18" x14ac:dyDescent="0.3">
      <c r="A2849" t="s">
        <v>622</v>
      </c>
      <c r="B2849" s="100" t="s">
        <v>1137</v>
      </c>
      <c r="C2849" s="84">
        <f>IF(COUNTIF(Table8[Tag Number], A2849), 1, 0)</f>
        <v>1</v>
      </c>
      <c r="D2849" s="85">
        <f>IF(COUNTIF(Table9[Tag Number], A2849), 1, 0)</f>
        <v>1</v>
      </c>
      <c r="E2849" s="86">
        <f>IF(COUNTIF(Table10[Tag Number], A2849), 1, 0)</f>
        <v>0</v>
      </c>
      <c r="F2849" s="86">
        <f>IF(COUNTIF(Table11[Tag Number], A2849), 1, 0)</f>
        <v>1</v>
      </c>
      <c r="G2849" s="87">
        <f t="shared" si="91"/>
        <v>3</v>
      </c>
      <c r="H2849" s="88" t="str" cm="1">
        <f t="array" ref="H2849">_xlfn.IFS(OR(_xlfn.XLOOKUP(A2849,Table9[Tag Number],Table9[Status],"-",0)="Dead",
        _xlfn.XLOOKUP(A2849,Table10[Tag Number],Table10[Status],"-",0)="Dead",
        _xlfn.XLOOKUP(A2849,Table11[Tag Number],Table11[Status],"-",0)="Dead",
        _xlfn.XLOOKUP(A2849,Table8[Tag Number],Table8[Status],"-",0)="Dead"),"Dead",
     OR(_xlfn.XLOOKUP(A2849,Table11[Tag Number],Table11[Status],"-",0)="Alive",
        _xlfn.XLOOKUP(A2849,Table10[Tag Number],Table10[Status],"-",0)="Alive",
        _xlfn.XLOOKUP(A2849,Table9[Tag Number],Table9[Status],"-",0)="Alive",
        _xlfn.XLOOKUP(A2849,Table8[Tag Number],Table8[Status],"-",0)="Alive"),"Alive",
     OR(_xlfn.XLOOKUP(A2849,Table9[Tag Number],Table9[Status],"-",0)="-",
        _xlfn.XLOOKUP(A2849,Table10[Tag Number],Table10[Status],"-",0)="-",
        _xlfn.XLOOKUP(A2849,Table11[Tag Number],Table11[Status],"-",0)="-",
        _xlfn.XLOOKUP(A2849,Table8[Tag Number],Table8[Status],"-",0)="-"),
   "-")</f>
        <v>Alive</v>
      </c>
      <c r="I2849" s="88" t="str">
        <f>IF((_xlfn.XLOOKUP(B2849,[2]Sheet1!$A$2:$A$198,[2]Sheet1!$B$2:$B$198,"-",0)="Glade"),"Out","No")</f>
        <v>No</v>
      </c>
      <c r="R2849" t="str">
        <f t="shared" si="90"/>
        <v>O044</v>
      </c>
    </row>
    <row r="2850" spans="1:18" x14ac:dyDescent="0.3">
      <c r="A2850" t="s">
        <v>3172</v>
      </c>
      <c r="B2850" s="99" t="s">
        <v>1137</v>
      </c>
      <c r="C2850" s="84">
        <f>IF(COUNTIF(Table8[Tag Number], A2850), 1, 0)</f>
        <v>0</v>
      </c>
      <c r="D2850" s="85">
        <f>IF(COUNTIF(Table9[Tag Number], A2850), 1, 0)</f>
        <v>0</v>
      </c>
      <c r="E2850" s="86">
        <f>IF(COUNTIF(Table10[Tag Number], A2850), 1, 0)</f>
        <v>0</v>
      </c>
      <c r="F2850" s="86">
        <f>IF(COUNTIF(Table11[Tag Number], A2850), 1, 0)</f>
        <v>0</v>
      </c>
      <c r="G2850" s="87">
        <f t="shared" si="91"/>
        <v>0</v>
      </c>
      <c r="H2850" s="88" t="str" cm="1">
        <f t="array" ref="H2850">_xlfn.IFS(OR(_xlfn.XLOOKUP(A2850,Table9[Tag Number],Table9[Status],"-",0)="Dead",
        _xlfn.XLOOKUP(A2850,Table10[Tag Number],Table10[Status],"-",0)="Dead",
        _xlfn.XLOOKUP(A2850,Table11[Tag Number],Table11[Status],"-",0)="Dead",
        _xlfn.XLOOKUP(A2850,Table8[Tag Number],Table8[Status],"-",0)="Dead"),"Dead",
     OR(_xlfn.XLOOKUP(A2850,Table11[Tag Number],Table11[Status],"-",0)="Alive",
        _xlfn.XLOOKUP(A2850,Table10[Tag Number],Table10[Status],"-",0)="Alive",
        _xlfn.XLOOKUP(A2850,Table9[Tag Number],Table9[Status],"-",0)="Alive",
        _xlfn.XLOOKUP(A2850,Table8[Tag Number],Table8[Status],"-",0)="Alive"),"Alive",
     OR(_xlfn.XLOOKUP(A2850,Table9[Tag Number],Table9[Status],"-",0)="-",
        _xlfn.XLOOKUP(A2850,Table10[Tag Number],Table10[Status],"-",0)="-",
        _xlfn.XLOOKUP(A2850,Table11[Tag Number],Table11[Status],"-",0)="-",
        _xlfn.XLOOKUP(A2850,Table8[Tag Number],Table8[Status],"-",0)="-"),
   "-")</f>
        <v>-</v>
      </c>
      <c r="I2850" s="88" t="str">
        <f>IF((_xlfn.XLOOKUP(B2850,[2]Sheet1!$A$2:$A$198,[2]Sheet1!$B$2:$B$198,"-",0)="Glade"),"Out","No")</f>
        <v>No</v>
      </c>
      <c r="R2850" t="b">
        <f t="shared" si="90"/>
        <v>0</v>
      </c>
    </row>
    <row r="2851" spans="1:18" x14ac:dyDescent="0.3">
      <c r="A2851" t="s">
        <v>3173</v>
      </c>
      <c r="B2851" s="100"/>
      <c r="C2851" s="84">
        <f>IF(COUNTIF(Table8[Tag Number], A2851), 1, 0)</f>
        <v>0</v>
      </c>
      <c r="D2851" s="85">
        <f>IF(COUNTIF(Table9[Tag Number], A2851), 1, 0)</f>
        <v>0</v>
      </c>
      <c r="E2851" s="86">
        <f>IF(COUNTIF(Table10[Tag Number], A2851), 1, 0)</f>
        <v>0</v>
      </c>
      <c r="F2851" s="86">
        <f>IF(COUNTIF(Table11[Tag Number], A2851), 1, 0)</f>
        <v>0</v>
      </c>
      <c r="G2851" s="87">
        <f t="shared" si="91"/>
        <v>0</v>
      </c>
      <c r="H2851" s="88" t="str" cm="1">
        <f t="array" ref="H2851">_xlfn.IFS(OR(_xlfn.XLOOKUP(A2851,Table9[Tag Number],Table9[Status],"-",0)="Dead",
        _xlfn.XLOOKUP(A2851,Table10[Tag Number],Table10[Status],"-",0)="Dead",
        _xlfn.XLOOKUP(A2851,Table11[Tag Number],Table11[Status],"-",0)="Dead",
        _xlfn.XLOOKUP(A2851,Table8[Tag Number],Table8[Status],"-",0)="Dead"),"Dead",
     OR(_xlfn.XLOOKUP(A2851,Table11[Tag Number],Table11[Status],"-",0)="Alive",
        _xlfn.XLOOKUP(A2851,Table10[Tag Number],Table10[Status],"-",0)="Alive",
        _xlfn.XLOOKUP(A2851,Table9[Tag Number],Table9[Status],"-",0)="Alive",
        _xlfn.XLOOKUP(A2851,Table8[Tag Number],Table8[Status],"-",0)="Alive"),"Alive",
     OR(_xlfn.XLOOKUP(A2851,Table9[Tag Number],Table9[Status],"-",0)="-",
        _xlfn.XLOOKUP(A2851,Table10[Tag Number],Table10[Status],"-",0)="-",
        _xlfn.XLOOKUP(A2851,Table11[Tag Number],Table11[Status],"-",0)="-",
        _xlfn.XLOOKUP(A2851,Table8[Tag Number],Table8[Status],"-",0)="-"),
   "-")</f>
        <v>-</v>
      </c>
      <c r="I2851" s="88" t="str">
        <f>IF((_xlfn.XLOOKUP(B2851,[2]Sheet1!$A$2:$A$198,[2]Sheet1!$B$2:$B$198,"-",0)="Glade"),"Out","No")</f>
        <v>No</v>
      </c>
      <c r="R2851" t="b">
        <f t="shared" si="90"/>
        <v>0</v>
      </c>
    </row>
    <row r="2852" spans="1:18" x14ac:dyDescent="0.3">
      <c r="A2852" t="s">
        <v>3174</v>
      </c>
      <c r="B2852" s="99" t="s">
        <v>1145</v>
      </c>
      <c r="C2852" s="84">
        <f>IF(COUNTIF(Table8[Tag Number], A2852), 1, 0)</f>
        <v>0</v>
      </c>
      <c r="D2852" s="85">
        <f>IF(COUNTIF(Table9[Tag Number], A2852), 1, 0)</f>
        <v>0</v>
      </c>
      <c r="E2852" s="86">
        <f>IF(COUNTIF(Table10[Tag Number], A2852), 1, 0)</f>
        <v>0</v>
      </c>
      <c r="F2852" s="86">
        <f>IF(COUNTIF(Table11[Tag Number], A2852), 1, 0)</f>
        <v>0</v>
      </c>
      <c r="G2852" s="87">
        <f t="shared" si="91"/>
        <v>0</v>
      </c>
      <c r="H2852" s="88" t="str" cm="1">
        <f t="array" ref="H2852">_xlfn.IFS(OR(_xlfn.XLOOKUP(A2852,Table9[Tag Number],Table9[Status],"-",0)="Dead",
        _xlfn.XLOOKUP(A2852,Table10[Tag Number],Table10[Status],"-",0)="Dead",
        _xlfn.XLOOKUP(A2852,Table11[Tag Number],Table11[Status],"-",0)="Dead",
        _xlfn.XLOOKUP(A2852,Table8[Tag Number],Table8[Status],"-",0)="Dead"),"Dead",
     OR(_xlfn.XLOOKUP(A2852,Table11[Tag Number],Table11[Status],"-",0)="Alive",
        _xlfn.XLOOKUP(A2852,Table10[Tag Number],Table10[Status],"-",0)="Alive",
        _xlfn.XLOOKUP(A2852,Table9[Tag Number],Table9[Status],"-",0)="Alive",
        _xlfn.XLOOKUP(A2852,Table8[Tag Number],Table8[Status],"-",0)="Alive"),"Alive",
     OR(_xlfn.XLOOKUP(A2852,Table9[Tag Number],Table9[Status],"-",0)="-",
        _xlfn.XLOOKUP(A2852,Table10[Tag Number],Table10[Status],"-",0)="-",
        _xlfn.XLOOKUP(A2852,Table11[Tag Number],Table11[Status],"-",0)="-",
        _xlfn.XLOOKUP(A2852,Table8[Tag Number],Table8[Status],"-",0)="-"),
   "-")</f>
        <v>-</v>
      </c>
      <c r="I2852" s="88" t="str">
        <f>IF((_xlfn.XLOOKUP(B2852,[2]Sheet1!$A$2:$A$198,[2]Sheet1!$B$2:$B$198,"-",0)="Glade"),"Out","No")</f>
        <v>No</v>
      </c>
      <c r="R2852" t="b">
        <f t="shared" si="90"/>
        <v>0</v>
      </c>
    </row>
    <row r="2853" spans="1:18" x14ac:dyDescent="0.3">
      <c r="A2853" t="s">
        <v>3175</v>
      </c>
      <c r="B2853" s="100" t="s">
        <v>1145</v>
      </c>
      <c r="C2853" s="84">
        <f>IF(COUNTIF(Table8[Tag Number], A2853), 1, 0)</f>
        <v>0</v>
      </c>
      <c r="D2853" s="85">
        <f>IF(COUNTIF(Table9[Tag Number], A2853), 1, 0)</f>
        <v>0</v>
      </c>
      <c r="E2853" s="86">
        <f>IF(COUNTIF(Table10[Tag Number], A2853), 1, 0)</f>
        <v>0</v>
      </c>
      <c r="F2853" s="86">
        <f>IF(COUNTIF(Table11[Tag Number], A2853), 1, 0)</f>
        <v>0</v>
      </c>
      <c r="G2853" s="87">
        <f t="shared" si="91"/>
        <v>0</v>
      </c>
      <c r="H2853" s="88" t="str" cm="1">
        <f t="array" ref="H2853">_xlfn.IFS(OR(_xlfn.XLOOKUP(A2853,Table9[Tag Number],Table9[Status],"-",0)="Dead",
        _xlfn.XLOOKUP(A2853,Table10[Tag Number],Table10[Status],"-",0)="Dead",
        _xlfn.XLOOKUP(A2853,Table11[Tag Number],Table11[Status],"-",0)="Dead",
        _xlfn.XLOOKUP(A2853,Table8[Tag Number],Table8[Status],"-",0)="Dead"),"Dead",
     OR(_xlfn.XLOOKUP(A2853,Table11[Tag Number],Table11[Status],"-",0)="Alive",
        _xlfn.XLOOKUP(A2853,Table10[Tag Number],Table10[Status],"-",0)="Alive",
        _xlfn.XLOOKUP(A2853,Table9[Tag Number],Table9[Status],"-",0)="Alive",
        _xlfn.XLOOKUP(A2853,Table8[Tag Number],Table8[Status],"-",0)="Alive"),"Alive",
     OR(_xlfn.XLOOKUP(A2853,Table9[Tag Number],Table9[Status],"-",0)="-",
        _xlfn.XLOOKUP(A2853,Table10[Tag Number],Table10[Status],"-",0)="-",
        _xlfn.XLOOKUP(A2853,Table11[Tag Number],Table11[Status],"-",0)="-",
        _xlfn.XLOOKUP(A2853,Table8[Tag Number],Table8[Status],"-",0)="-"),
   "-")</f>
        <v>-</v>
      </c>
      <c r="I2853" s="88" t="str">
        <f>IF((_xlfn.XLOOKUP(B2853,[2]Sheet1!$A$2:$A$198,[2]Sheet1!$B$2:$B$198,"-",0)="Glade"),"Out","No")</f>
        <v>No</v>
      </c>
      <c r="R2853" t="b">
        <f t="shared" si="90"/>
        <v>0</v>
      </c>
    </row>
    <row r="2854" spans="1:18" x14ac:dyDescent="0.3">
      <c r="A2854" t="s">
        <v>421</v>
      </c>
      <c r="B2854" s="99" t="s">
        <v>1137</v>
      </c>
      <c r="C2854" s="84">
        <f>IF(COUNTIF(Table8[Tag Number], A2854), 1, 0)</f>
        <v>1</v>
      </c>
      <c r="D2854" s="85">
        <f>IF(COUNTIF(Table9[Tag Number], A2854), 1, 0)</f>
        <v>1</v>
      </c>
      <c r="E2854" s="86">
        <f>IF(COUNTIF(Table10[Tag Number], A2854), 1, 0)</f>
        <v>0</v>
      </c>
      <c r="F2854" s="86">
        <f>IF(COUNTIF(Table11[Tag Number], A2854), 1, 0)</f>
        <v>0</v>
      </c>
      <c r="G2854" s="87">
        <f t="shared" si="91"/>
        <v>2</v>
      </c>
      <c r="H2854" s="88" t="str" cm="1">
        <f t="array" ref="H2854">_xlfn.IFS(OR(_xlfn.XLOOKUP(A2854,Table9[Tag Number],Table9[Status],"-",0)="Dead",
        _xlfn.XLOOKUP(A2854,Table10[Tag Number],Table10[Status],"-",0)="Dead",
        _xlfn.XLOOKUP(A2854,Table11[Tag Number],Table11[Status],"-",0)="Dead",
        _xlfn.XLOOKUP(A2854,Table8[Tag Number],Table8[Status],"-",0)="Dead"),"Dead",
     OR(_xlfn.XLOOKUP(A2854,Table11[Tag Number],Table11[Status],"-",0)="Alive",
        _xlfn.XLOOKUP(A2854,Table10[Tag Number],Table10[Status],"-",0)="Alive",
        _xlfn.XLOOKUP(A2854,Table9[Tag Number],Table9[Status],"-",0)="Alive",
        _xlfn.XLOOKUP(A2854,Table8[Tag Number],Table8[Status],"-",0)="Alive"),"Alive",
     OR(_xlfn.XLOOKUP(A2854,Table9[Tag Number],Table9[Status],"-",0)="-",
        _xlfn.XLOOKUP(A2854,Table10[Tag Number],Table10[Status],"-",0)="-",
        _xlfn.XLOOKUP(A2854,Table11[Tag Number],Table11[Status],"-",0)="-",
        _xlfn.XLOOKUP(A2854,Table8[Tag Number],Table8[Status],"-",0)="-"),
   "-")</f>
        <v>Alive</v>
      </c>
      <c r="I2854" s="88" t="str">
        <f>IF((_xlfn.XLOOKUP(B2854,[2]Sheet1!$A$2:$A$198,[2]Sheet1!$B$2:$B$198,"-",0)="Glade"),"Out","No")</f>
        <v>No</v>
      </c>
      <c r="R2854" t="str">
        <f t="shared" si="90"/>
        <v>O049</v>
      </c>
    </row>
    <row r="2855" spans="1:18" x14ac:dyDescent="0.3">
      <c r="A2855" t="s">
        <v>865</v>
      </c>
      <c r="B2855" s="100" t="s">
        <v>1137</v>
      </c>
      <c r="C2855" s="84">
        <f>IF(COUNTIF(Table8[Tag Number], A2855), 1, 0)</f>
        <v>1</v>
      </c>
      <c r="D2855" s="85">
        <f>IF(COUNTIF(Table9[Tag Number], A2855), 1, 0)</f>
        <v>0</v>
      </c>
      <c r="E2855" s="86">
        <f>IF(COUNTIF(Table10[Tag Number], A2855), 1, 0)</f>
        <v>0</v>
      </c>
      <c r="F2855" s="86">
        <f>IF(COUNTIF(Table11[Tag Number], A2855), 1, 0)</f>
        <v>0</v>
      </c>
      <c r="G2855" s="87">
        <f t="shared" si="91"/>
        <v>1</v>
      </c>
      <c r="H2855" s="88" t="str" cm="1">
        <f t="array" ref="H2855">_xlfn.IFS(OR(_xlfn.XLOOKUP(A2855,Table9[Tag Number],Table9[Status],"-",0)="Dead",
        _xlfn.XLOOKUP(A2855,Table10[Tag Number],Table10[Status],"-",0)="Dead",
        _xlfn.XLOOKUP(A2855,Table11[Tag Number],Table11[Status],"-",0)="Dead",
        _xlfn.XLOOKUP(A2855,Table8[Tag Number],Table8[Status],"-",0)="Dead"),"Dead",
     OR(_xlfn.XLOOKUP(A2855,Table11[Tag Number],Table11[Status],"-",0)="Alive",
        _xlfn.XLOOKUP(A2855,Table10[Tag Number],Table10[Status],"-",0)="Alive",
        _xlfn.XLOOKUP(A2855,Table9[Tag Number],Table9[Status],"-",0)="Alive",
        _xlfn.XLOOKUP(A2855,Table8[Tag Number],Table8[Status],"-",0)="Alive"),"Alive",
     OR(_xlfn.XLOOKUP(A2855,Table9[Tag Number],Table9[Status],"-",0)="-",
        _xlfn.XLOOKUP(A2855,Table10[Tag Number],Table10[Status],"-",0)="-",
        _xlfn.XLOOKUP(A2855,Table11[Tag Number],Table11[Status],"-",0)="-",
        _xlfn.XLOOKUP(A2855,Table8[Tag Number],Table8[Status],"-",0)="-"),
   "-")</f>
        <v>Alive</v>
      </c>
      <c r="I2855" s="88" t="str">
        <f>IF((_xlfn.XLOOKUP(B2855,[2]Sheet1!$A$2:$A$198,[2]Sheet1!$B$2:$B$198,"-",0)="Glade"),"Out","No")</f>
        <v>No</v>
      </c>
      <c r="R2855" t="b">
        <f t="shared" si="90"/>
        <v>0</v>
      </c>
    </row>
    <row r="2856" spans="1:18" x14ac:dyDescent="0.3">
      <c r="A2856" t="s">
        <v>3176</v>
      </c>
      <c r="B2856" s="99" t="s">
        <v>1137</v>
      </c>
      <c r="C2856" s="84">
        <f>IF(COUNTIF(Table8[Tag Number], A2856), 1, 0)</f>
        <v>0</v>
      </c>
      <c r="D2856" s="85">
        <f>IF(COUNTIF(Table9[Tag Number], A2856), 1, 0)</f>
        <v>0</v>
      </c>
      <c r="E2856" s="86">
        <f>IF(COUNTIF(Table10[Tag Number], A2856), 1, 0)</f>
        <v>0</v>
      </c>
      <c r="F2856" s="86">
        <f>IF(COUNTIF(Table11[Tag Number], A2856), 1, 0)</f>
        <v>0</v>
      </c>
      <c r="G2856" s="87">
        <f t="shared" si="91"/>
        <v>0</v>
      </c>
      <c r="H2856" s="88" t="str" cm="1">
        <f t="array" ref="H2856">_xlfn.IFS(OR(_xlfn.XLOOKUP(A2856,Table9[Tag Number],Table9[Status],"-",0)="Dead",
        _xlfn.XLOOKUP(A2856,Table10[Tag Number],Table10[Status],"-",0)="Dead",
        _xlfn.XLOOKUP(A2856,Table11[Tag Number],Table11[Status],"-",0)="Dead",
        _xlfn.XLOOKUP(A2856,Table8[Tag Number],Table8[Status],"-",0)="Dead"),"Dead",
     OR(_xlfn.XLOOKUP(A2856,Table11[Tag Number],Table11[Status],"-",0)="Alive",
        _xlfn.XLOOKUP(A2856,Table10[Tag Number],Table10[Status],"-",0)="Alive",
        _xlfn.XLOOKUP(A2856,Table9[Tag Number],Table9[Status],"-",0)="Alive",
        _xlfn.XLOOKUP(A2856,Table8[Tag Number],Table8[Status],"-",0)="Alive"),"Alive",
     OR(_xlfn.XLOOKUP(A2856,Table9[Tag Number],Table9[Status],"-",0)="-",
        _xlfn.XLOOKUP(A2856,Table10[Tag Number],Table10[Status],"-",0)="-",
        _xlfn.XLOOKUP(A2856,Table11[Tag Number],Table11[Status],"-",0)="-",
        _xlfn.XLOOKUP(A2856,Table8[Tag Number],Table8[Status],"-",0)="-"),
   "-")</f>
        <v>-</v>
      </c>
      <c r="I2856" s="88" t="str">
        <f>IF((_xlfn.XLOOKUP(B2856,[2]Sheet1!$A$2:$A$198,[2]Sheet1!$B$2:$B$198,"-",0)="Glade"),"Out","No")</f>
        <v>No</v>
      </c>
      <c r="R2856" t="b">
        <f t="shared" si="90"/>
        <v>0</v>
      </c>
    </row>
    <row r="2857" spans="1:18" x14ac:dyDescent="0.3">
      <c r="A2857" t="s">
        <v>3177</v>
      </c>
      <c r="B2857" s="100" t="s">
        <v>1145</v>
      </c>
      <c r="C2857" s="84">
        <f>IF(COUNTIF(Table8[Tag Number], A2857), 1, 0)</f>
        <v>0</v>
      </c>
      <c r="D2857" s="85">
        <f>IF(COUNTIF(Table9[Tag Number], A2857), 1, 0)</f>
        <v>0</v>
      </c>
      <c r="E2857" s="86">
        <f>IF(COUNTIF(Table10[Tag Number], A2857), 1, 0)</f>
        <v>0</v>
      </c>
      <c r="F2857" s="86">
        <f>IF(COUNTIF(Table11[Tag Number], A2857), 1, 0)</f>
        <v>0</v>
      </c>
      <c r="G2857" s="87">
        <f t="shared" si="91"/>
        <v>0</v>
      </c>
      <c r="H2857" s="88" t="str" cm="1">
        <f t="array" ref="H2857">_xlfn.IFS(OR(_xlfn.XLOOKUP(A2857,Table9[Tag Number],Table9[Status],"-",0)="Dead",
        _xlfn.XLOOKUP(A2857,Table10[Tag Number],Table10[Status],"-",0)="Dead",
        _xlfn.XLOOKUP(A2857,Table11[Tag Number],Table11[Status],"-",0)="Dead",
        _xlfn.XLOOKUP(A2857,Table8[Tag Number],Table8[Status],"-",0)="Dead"),"Dead",
     OR(_xlfn.XLOOKUP(A2857,Table11[Tag Number],Table11[Status],"-",0)="Alive",
        _xlfn.XLOOKUP(A2857,Table10[Tag Number],Table10[Status],"-",0)="Alive",
        _xlfn.XLOOKUP(A2857,Table9[Tag Number],Table9[Status],"-",0)="Alive",
        _xlfn.XLOOKUP(A2857,Table8[Tag Number],Table8[Status],"-",0)="Alive"),"Alive",
     OR(_xlfn.XLOOKUP(A2857,Table9[Tag Number],Table9[Status],"-",0)="-",
        _xlfn.XLOOKUP(A2857,Table10[Tag Number],Table10[Status],"-",0)="-",
        _xlfn.XLOOKUP(A2857,Table11[Tag Number],Table11[Status],"-",0)="-",
        _xlfn.XLOOKUP(A2857,Table8[Tag Number],Table8[Status],"-",0)="-"),
   "-")</f>
        <v>-</v>
      </c>
      <c r="I2857" s="88" t="str">
        <f>IF((_xlfn.XLOOKUP(B2857,[2]Sheet1!$A$2:$A$198,[2]Sheet1!$B$2:$B$198,"-",0)="Glade"),"Out","No")</f>
        <v>No</v>
      </c>
      <c r="R2857" t="b">
        <f t="shared" si="90"/>
        <v>0</v>
      </c>
    </row>
    <row r="2858" spans="1:18" x14ac:dyDescent="0.3">
      <c r="A2858" t="s">
        <v>3178</v>
      </c>
      <c r="B2858" s="99" t="s">
        <v>1145</v>
      </c>
      <c r="C2858" s="84">
        <f>IF(COUNTIF(Table8[Tag Number], A2858), 1, 0)</f>
        <v>0</v>
      </c>
      <c r="D2858" s="85">
        <f>IF(COUNTIF(Table9[Tag Number], A2858), 1, 0)</f>
        <v>0</v>
      </c>
      <c r="E2858" s="86">
        <f>IF(COUNTIF(Table10[Tag Number], A2858), 1, 0)</f>
        <v>0</v>
      </c>
      <c r="F2858" s="86">
        <f>IF(COUNTIF(Table11[Tag Number], A2858), 1, 0)</f>
        <v>0</v>
      </c>
      <c r="G2858" s="87">
        <f t="shared" si="91"/>
        <v>0</v>
      </c>
      <c r="H2858" s="88" t="str" cm="1">
        <f t="array" ref="H2858">_xlfn.IFS(OR(_xlfn.XLOOKUP(A2858,Table9[Tag Number],Table9[Status],"-",0)="Dead",
        _xlfn.XLOOKUP(A2858,Table10[Tag Number],Table10[Status],"-",0)="Dead",
        _xlfn.XLOOKUP(A2858,Table11[Tag Number],Table11[Status],"-",0)="Dead",
        _xlfn.XLOOKUP(A2858,Table8[Tag Number],Table8[Status],"-",0)="Dead"),"Dead",
     OR(_xlfn.XLOOKUP(A2858,Table11[Tag Number],Table11[Status],"-",0)="Alive",
        _xlfn.XLOOKUP(A2858,Table10[Tag Number],Table10[Status],"-",0)="Alive",
        _xlfn.XLOOKUP(A2858,Table9[Tag Number],Table9[Status],"-",0)="Alive",
        _xlfn.XLOOKUP(A2858,Table8[Tag Number],Table8[Status],"-",0)="Alive"),"Alive",
     OR(_xlfn.XLOOKUP(A2858,Table9[Tag Number],Table9[Status],"-",0)="-",
        _xlfn.XLOOKUP(A2858,Table10[Tag Number],Table10[Status],"-",0)="-",
        _xlfn.XLOOKUP(A2858,Table11[Tag Number],Table11[Status],"-",0)="-",
        _xlfn.XLOOKUP(A2858,Table8[Tag Number],Table8[Status],"-",0)="-"),
   "-")</f>
        <v>-</v>
      </c>
      <c r="I2858" s="88" t="str">
        <f>IF((_xlfn.XLOOKUP(B2858,[2]Sheet1!$A$2:$A$198,[2]Sheet1!$B$2:$B$198,"-",0)="Glade"),"Out","No")</f>
        <v>No</v>
      </c>
      <c r="R2858" t="b">
        <f t="shared" si="90"/>
        <v>0</v>
      </c>
    </row>
    <row r="2859" spans="1:18" x14ac:dyDescent="0.3">
      <c r="A2859" t="s">
        <v>3179</v>
      </c>
      <c r="B2859" s="100"/>
      <c r="C2859" s="84">
        <f>IF(COUNTIF(Table8[Tag Number], A2859), 1, 0)</f>
        <v>0</v>
      </c>
      <c r="D2859" s="85">
        <f>IF(COUNTIF(Table9[Tag Number], A2859), 1, 0)</f>
        <v>0</v>
      </c>
      <c r="E2859" s="86">
        <f>IF(COUNTIF(Table10[Tag Number], A2859), 1, 0)</f>
        <v>0</v>
      </c>
      <c r="F2859" s="86">
        <f>IF(COUNTIF(Table11[Tag Number], A2859), 1, 0)</f>
        <v>0</v>
      </c>
      <c r="G2859" s="87">
        <f t="shared" si="91"/>
        <v>0</v>
      </c>
      <c r="H2859" s="88" t="str" cm="1">
        <f t="array" ref="H2859">_xlfn.IFS(OR(_xlfn.XLOOKUP(A2859,Table9[Tag Number],Table9[Status],"-",0)="Dead",
        _xlfn.XLOOKUP(A2859,Table10[Tag Number],Table10[Status],"-",0)="Dead",
        _xlfn.XLOOKUP(A2859,Table11[Tag Number],Table11[Status],"-",0)="Dead",
        _xlfn.XLOOKUP(A2859,Table8[Tag Number],Table8[Status],"-",0)="Dead"),"Dead",
     OR(_xlfn.XLOOKUP(A2859,Table11[Tag Number],Table11[Status],"-",0)="Alive",
        _xlfn.XLOOKUP(A2859,Table10[Tag Number],Table10[Status],"-",0)="Alive",
        _xlfn.XLOOKUP(A2859,Table9[Tag Number],Table9[Status],"-",0)="Alive",
        _xlfn.XLOOKUP(A2859,Table8[Tag Number],Table8[Status],"-",0)="Alive"),"Alive",
     OR(_xlfn.XLOOKUP(A2859,Table9[Tag Number],Table9[Status],"-",0)="-",
        _xlfn.XLOOKUP(A2859,Table10[Tag Number],Table10[Status],"-",0)="-",
        _xlfn.XLOOKUP(A2859,Table11[Tag Number],Table11[Status],"-",0)="-",
        _xlfn.XLOOKUP(A2859,Table8[Tag Number],Table8[Status],"-",0)="-"),
   "-")</f>
        <v>-</v>
      </c>
      <c r="I2859" s="88" t="str">
        <f>IF((_xlfn.XLOOKUP(B2859,[2]Sheet1!$A$2:$A$198,[2]Sheet1!$B$2:$B$198,"-",0)="Glade"),"Out","No")</f>
        <v>No</v>
      </c>
      <c r="R2859" t="b">
        <f t="shared" si="90"/>
        <v>0</v>
      </c>
    </row>
    <row r="2860" spans="1:18" x14ac:dyDescent="0.3">
      <c r="A2860" t="s">
        <v>3180</v>
      </c>
      <c r="B2860" s="99" t="s">
        <v>1145</v>
      </c>
      <c r="C2860" s="84">
        <f>IF(COUNTIF(Table8[Tag Number], A2860), 1, 0)</f>
        <v>0</v>
      </c>
      <c r="D2860" s="85">
        <f>IF(COUNTIF(Table9[Tag Number], A2860), 1, 0)</f>
        <v>0</v>
      </c>
      <c r="E2860" s="86">
        <f>IF(COUNTIF(Table10[Tag Number], A2860), 1, 0)</f>
        <v>0</v>
      </c>
      <c r="F2860" s="86">
        <f>IF(COUNTIF(Table11[Tag Number], A2860), 1, 0)</f>
        <v>0</v>
      </c>
      <c r="G2860" s="87">
        <f t="shared" si="91"/>
        <v>0</v>
      </c>
      <c r="H2860" s="88" t="str" cm="1">
        <f t="array" ref="H2860">_xlfn.IFS(OR(_xlfn.XLOOKUP(A2860,Table9[Tag Number],Table9[Status],"-",0)="Dead",
        _xlfn.XLOOKUP(A2860,Table10[Tag Number],Table10[Status],"-",0)="Dead",
        _xlfn.XLOOKUP(A2860,Table11[Tag Number],Table11[Status],"-",0)="Dead",
        _xlfn.XLOOKUP(A2860,Table8[Tag Number],Table8[Status],"-",0)="Dead"),"Dead",
     OR(_xlfn.XLOOKUP(A2860,Table11[Tag Number],Table11[Status],"-",0)="Alive",
        _xlfn.XLOOKUP(A2860,Table10[Tag Number],Table10[Status],"-",0)="Alive",
        _xlfn.XLOOKUP(A2860,Table9[Tag Number],Table9[Status],"-",0)="Alive",
        _xlfn.XLOOKUP(A2860,Table8[Tag Number],Table8[Status],"-",0)="Alive"),"Alive",
     OR(_xlfn.XLOOKUP(A2860,Table9[Tag Number],Table9[Status],"-",0)="-",
        _xlfn.XLOOKUP(A2860,Table10[Tag Number],Table10[Status],"-",0)="-",
        _xlfn.XLOOKUP(A2860,Table11[Tag Number],Table11[Status],"-",0)="-",
        _xlfn.XLOOKUP(A2860,Table8[Tag Number],Table8[Status],"-",0)="-"),
   "-")</f>
        <v>-</v>
      </c>
      <c r="I2860" s="88" t="str">
        <f>IF((_xlfn.XLOOKUP(B2860,[2]Sheet1!$A$2:$A$198,[2]Sheet1!$B$2:$B$198,"-",0)="Glade"),"Out","No")</f>
        <v>No</v>
      </c>
      <c r="R2860" t="b">
        <f t="shared" si="90"/>
        <v>0</v>
      </c>
    </row>
    <row r="2861" spans="1:18" x14ac:dyDescent="0.3">
      <c r="A2861" t="s">
        <v>3181</v>
      </c>
      <c r="B2861" s="100"/>
      <c r="C2861" s="84">
        <f>IF(COUNTIF(Table8[Tag Number], A2861), 1, 0)</f>
        <v>0</v>
      </c>
      <c r="D2861" s="85">
        <f>IF(COUNTIF(Table9[Tag Number], A2861), 1, 0)</f>
        <v>0</v>
      </c>
      <c r="E2861" s="86">
        <f>IF(COUNTIF(Table10[Tag Number], A2861), 1, 0)</f>
        <v>0</v>
      </c>
      <c r="F2861" s="86">
        <f>IF(COUNTIF(Table11[Tag Number], A2861), 1, 0)</f>
        <v>0</v>
      </c>
      <c r="G2861" s="87">
        <f t="shared" si="91"/>
        <v>0</v>
      </c>
      <c r="H2861" s="88" t="str" cm="1">
        <f t="array" ref="H2861">_xlfn.IFS(OR(_xlfn.XLOOKUP(A2861,Table9[Tag Number],Table9[Status],"-",0)="Dead",
        _xlfn.XLOOKUP(A2861,Table10[Tag Number],Table10[Status],"-",0)="Dead",
        _xlfn.XLOOKUP(A2861,Table11[Tag Number],Table11[Status],"-",0)="Dead",
        _xlfn.XLOOKUP(A2861,Table8[Tag Number],Table8[Status],"-",0)="Dead"),"Dead",
     OR(_xlfn.XLOOKUP(A2861,Table11[Tag Number],Table11[Status],"-",0)="Alive",
        _xlfn.XLOOKUP(A2861,Table10[Tag Number],Table10[Status],"-",0)="Alive",
        _xlfn.XLOOKUP(A2861,Table9[Tag Number],Table9[Status],"-",0)="Alive",
        _xlfn.XLOOKUP(A2861,Table8[Tag Number],Table8[Status],"-",0)="Alive"),"Alive",
     OR(_xlfn.XLOOKUP(A2861,Table9[Tag Number],Table9[Status],"-",0)="-",
        _xlfn.XLOOKUP(A2861,Table10[Tag Number],Table10[Status],"-",0)="-",
        _xlfn.XLOOKUP(A2861,Table11[Tag Number],Table11[Status],"-",0)="-",
        _xlfn.XLOOKUP(A2861,Table8[Tag Number],Table8[Status],"-",0)="-"),
   "-")</f>
        <v>-</v>
      </c>
      <c r="I2861" s="88" t="str">
        <f>IF((_xlfn.XLOOKUP(B2861,[2]Sheet1!$A$2:$A$198,[2]Sheet1!$B$2:$B$198,"-",0)="Glade"),"Out","No")</f>
        <v>No</v>
      </c>
      <c r="R2861" t="b">
        <f t="shared" si="90"/>
        <v>0</v>
      </c>
    </row>
    <row r="2862" spans="1:18" x14ac:dyDescent="0.3">
      <c r="A2862" t="s">
        <v>3182</v>
      </c>
      <c r="B2862" s="99" t="s">
        <v>1145</v>
      </c>
      <c r="C2862" s="84">
        <f>IF(COUNTIF(Table8[Tag Number], A2862), 1, 0)</f>
        <v>0</v>
      </c>
      <c r="D2862" s="85">
        <f>IF(COUNTIF(Table9[Tag Number], A2862), 1, 0)</f>
        <v>0</v>
      </c>
      <c r="E2862" s="86">
        <f>IF(COUNTIF(Table10[Tag Number], A2862), 1, 0)</f>
        <v>0</v>
      </c>
      <c r="F2862" s="86">
        <f>IF(COUNTIF(Table11[Tag Number], A2862), 1, 0)</f>
        <v>0</v>
      </c>
      <c r="G2862" s="87">
        <f t="shared" si="91"/>
        <v>0</v>
      </c>
      <c r="H2862" s="88" t="str" cm="1">
        <f t="array" ref="H2862">_xlfn.IFS(OR(_xlfn.XLOOKUP(A2862,Table9[Tag Number],Table9[Status],"-",0)="Dead",
        _xlfn.XLOOKUP(A2862,Table10[Tag Number],Table10[Status],"-",0)="Dead",
        _xlfn.XLOOKUP(A2862,Table11[Tag Number],Table11[Status],"-",0)="Dead",
        _xlfn.XLOOKUP(A2862,Table8[Tag Number],Table8[Status],"-",0)="Dead"),"Dead",
     OR(_xlfn.XLOOKUP(A2862,Table11[Tag Number],Table11[Status],"-",0)="Alive",
        _xlfn.XLOOKUP(A2862,Table10[Tag Number],Table10[Status],"-",0)="Alive",
        _xlfn.XLOOKUP(A2862,Table9[Tag Number],Table9[Status],"-",0)="Alive",
        _xlfn.XLOOKUP(A2862,Table8[Tag Number],Table8[Status],"-",0)="Alive"),"Alive",
     OR(_xlfn.XLOOKUP(A2862,Table9[Tag Number],Table9[Status],"-",0)="-",
        _xlfn.XLOOKUP(A2862,Table10[Tag Number],Table10[Status],"-",0)="-",
        _xlfn.XLOOKUP(A2862,Table11[Tag Number],Table11[Status],"-",0)="-",
        _xlfn.XLOOKUP(A2862,Table8[Tag Number],Table8[Status],"-",0)="-"),
   "-")</f>
        <v>-</v>
      </c>
      <c r="I2862" s="88" t="str">
        <f>IF((_xlfn.XLOOKUP(B2862,[2]Sheet1!$A$2:$A$198,[2]Sheet1!$B$2:$B$198,"-",0)="Glade"),"Out","No")</f>
        <v>No</v>
      </c>
      <c r="R2862" t="b">
        <f t="shared" si="90"/>
        <v>0</v>
      </c>
    </row>
    <row r="2863" spans="1:18" x14ac:dyDescent="0.3">
      <c r="A2863" t="s">
        <v>15</v>
      </c>
      <c r="B2863" s="100"/>
      <c r="C2863" s="84">
        <f>IF(COUNTIF(Table8[Tag Number], A2863), 1, 0)</f>
        <v>0</v>
      </c>
      <c r="D2863" s="85">
        <f>IF(COUNTIF(Table9[Tag Number], A2863), 1, 0)</f>
        <v>0</v>
      </c>
      <c r="E2863" s="86">
        <f>IF(COUNTIF(Table10[Tag Number], A2863), 1, 0)</f>
        <v>0</v>
      </c>
      <c r="F2863" s="86">
        <f>IF(COUNTIF(Table11[Tag Number], A2863), 1, 0)</f>
        <v>0</v>
      </c>
      <c r="G2863" s="87">
        <f t="shared" si="91"/>
        <v>0</v>
      </c>
      <c r="H2863" s="88" t="str" cm="1">
        <f t="array" ref="H2863">_xlfn.IFS(OR(_xlfn.XLOOKUP(A2863,Table9[Tag Number],Table9[Status],"-",0)="Dead",
        _xlfn.XLOOKUP(A2863,Table10[Tag Number],Table10[Status],"-",0)="Dead",
        _xlfn.XLOOKUP(A2863,Table11[Tag Number],Table11[Status],"-",0)="Dead",
        _xlfn.XLOOKUP(A2863,Table8[Tag Number],Table8[Status],"-",0)="Dead"),"Dead",
     OR(_xlfn.XLOOKUP(A2863,Table11[Tag Number],Table11[Status],"-",0)="Alive",
        _xlfn.XLOOKUP(A2863,Table10[Tag Number],Table10[Status],"-",0)="Alive",
        _xlfn.XLOOKUP(A2863,Table9[Tag Number],Table9[Status],"-",0)="Alive",
        _xlfn.XLOOKUP(A2863,Table8[Tag Number],Table8[Status],"-",0)="Alive"),"Alive",
     OR(_xlfn.XLOOKUP(A2863,Table9[Tag Number],Table9[Status],"-",0)="-",
        _xlfn.XLOOKUP(A2863,Table10[Tag Number],Table10[Status],"-",0)="-",
        _xlfn.XLOOKUP(A2863,Table11[Tag Number],Table11[Status],"-",0)="-",
        _xlfn.XLOOKUP(A2863,Table8[Tag Number],Table8[Status],"-",0)="-"),
   "-")</f>
        <v>-</v>
      </c>
      <c r="I2863" s="88" t="str">
        <f>IF((_xlfn.XLOOKUP(B2863,[2]Sheet1!$A$2:$A$198,[2]Sheet1!$B$2:$B$198,"-",0)="Glade"),"Out","No")</f>
        <v>No</v>
      </c>
      <c r="R2863" t="b">
        <f t="shared" si="90"/>
        <v>0</v>
      </c>
    </row>
    <row r="2864" spans="1:18" x14ac:dyDescent="0.3">
      <c r="A2864" t="s">
        <v>27</v>
      </c>
      <c r="B2864" s="99"/>
      <c r="C2864" s="84">
        <f>IF(COUNTIF(Table8[Tag Number], A2864), 1, 0)</f>
        <v>0</v>
      </c>
      <c r="D2864" s="85">
        <f>IF(COUNTIF(Table9[Tag Number], A2864), 1, 0)</f>
        <v>0</v>
      </c>
      <c r="E2864" s="86">
        <f>IF(COUNTIF(Table10[Tag Number], A2864), 1, 0)</f>
        <v>0</v>
      </c>
      <c r="F2864" s="86">
        <f>IF(COUNTIF(Table11[Tag Number], A2864), 1, 0)</f>
        <v>0</v>
      </c>
      <c r="G2864" s="87">
        <f t="shared" si="91"/>
        <v>0</v>
      </c>
      <c r="H2864" s="88" t="str" cm="1">
        <f t="array" ref="H2864">_xlfn.IFS(OR(_xlfn.XLOOKUP(A2864,Table9[Tag Number],Table9[Status],"-",0)="Dead",
        _xlfn.XLOOKUP(A2864,Table10[Tag Number],Table10[Status],"-",0)="Dead",
        _xlfn.XLOOKUP(A2864,Table11[Tag Number],Table11[Status],"-",0)="Dead",
        _xlfn.XLOOKUP(A2864,Table8[Tag Number],Table8[Status],"-",0)="Dead"),"Dead",
     OR(_xlfn.XLOOKUP(A2864,Table11[Tag Number],Table11[Status],"-",0)="Alive",
        _xlfn.XLOOKUP(A2864,Table10[Tag Number],Table10[Status],"-",0)="Alive",
        _xlfn.XLOOKUP(A2864,Table9[Tag Number],Table9[Status],"-",0)="Alive",
        _xlfn.XLOOKUP(A2864,Table8[Tag Number],Table8[Status],"-",0)="Alive"),"Alive",
     OR(_xlfn.XLOOKUP(A2864,Table9[Tag Number],Table9[Status],"-",0)="-",
        _xlfn.XLOOKUP(A2864,Table10[Tag Number],Table10[Status],"-",0)="-",
        _xlfn.XLOOKUP(A2864,Table11[Tag Number],Table11[Status],"-",0)="-",
        _xlfn.XLOOKUP(A2864,Table8[Tag Number],Table8[Status],"-",0)="-"),
   "-")</f>
        <v>-</v>
      </c>
      <c r="I2864" s="88" t="str">
        <f>IF((_xlfn.XLOOKUP(B2864,[2]Sheet1!$A$2:$A$198,[2]Sheet1!$B$2:$B$198,"-",0)="Glade"),"Out","No")</f>
        <v>No</v>
      </c>
      <c r="R2864" t="b">
        <f t="shared" si="90"/>
        <v>0</v>
      </c>
    </row>
    <row r="2865" spans="1:18" x14ac:dyDescent="0.3">
      <c r="A2865" t="s">
        <v>38</v>
      </c>
      <c r="B2865" s="100"/>
      <c r="C2865" s="84">
        <f>IF(COUNTIF(Table8[Tag Number], A2865), 1, 0)</f>
        <v>0</v>
      </c>
      <c r="D2865" s="85">
        <f>IF(COUNTIF(Table9[Tag Number], A2865), 1, 0)</f>
        <v>0</v>
      </c>
      <c r="E2865" s="86">
        <f>IF(COUNTIF(Table10[Tag Number], A2865), 1, 0)</f>
        <v>1</v>
      </c>
      <c r="F2865" s="86">
        <f>IF(COUNTIF(Table11[Tag Number], A2865), 1, 0)</f>
        <v>0</v>
      </c>
      <c r="G2865" s="87">
        <f t="shared" si="91"/>
        <v>1</v>
      </c>
      <c r="H2865" s="88" t="str" cm="1">
        <f t="array" ref="H2865">_xlfn.IFS(OR(_xlfn.XLOOKUP(A2865,Table9[Tag Number],Table9[Status],"-",0)="Dead",
        _xlfn.XLOOKUP(A2865,Table10[Tag Number],Table10[Status],"-",0)="Dead",
        _xlfn.XLOOKUP(A2865,Table11[Tag Number],Table11[Status],"-",0)="Dead",
        _xlfn.XLOOKUP(A2865,Table8[Tag Number],Table8[Status],"-",0)="Dead"),"Dead",
     OR(_xlfn.XLOOKUP(A2865,Table11[Tag Number],Table11[Status],"-",0)="Alive",
        _xlfn.XLOOKUP(A2865,Table10[Tag Number],Table10[Status],"-",0)="Alive",
        _xlfn.XLOOKUP(A2865,Table9[Tag Number],Table9[Status],"-",0)="Alive",
        _xlfn.XLOOKUP(A2865,Table8[Tag Number],Table8[Status],"-",0)="Alive"),"Alive",
     OR(_xlfn.XLOOKUP(A2865,Table9[Tag Number],Table9[Status],"-",0)="-",
        _xlfn.XLOOKUP(A2865,Table10[Tag Number],Table10[Status],"-",0)="-",
        _xlfn.XLOOKUP(A2865,Table11[Tag Number],Table11[Status],"-",0)="-",
        _xlfn.XLOOKUP(A2865,Table8[Tag Number],Table8[Status],"-",0)="-"),
   "-")</f>
        <v>Alive</v>
      </c>
      <c r="I2865" s="88" t="str">
        <f>IF((_xlfn.XLOOKUP(B2865,[2]Sheet1!$A$2:$A$198,[2]Sheet1!$B$2:$B$198,"-",0)="Glade"),"Out","No")</f>
        <v>No</v>
      </c>
      <c r="R2865" t="b">
        <f t="shared" si="90"/>
        <v>0</v>
      </c>
    </row>
    <row r="2866" spans="1:18" x14ac:dyDescent="0.3">
      <c r="A2866" t="s">
        <v>586</v>
      </c>
      <c r="B2866" s="99"/>
      <c r="C2866" s="84">
        <f>IF(COUNTIF(Table8[Tag Number], A2866), 1, 0)</f>
        <v>1</v>
      </c>
      <c r="D2866" s="85">
        <f>IF(COUNTIF(Table9[Tag Number], A2866), 1, 0)</f>
        <v>1</v>
      </c>
      <c r="E2866" s="86">
        <f>IF(COUNTIF(Table10[Tag Number], A2866), 1, 0)</f>
        <v>0</v>
      </c>
      <c r="F2866" s="86">
        <f>IF(COUNTIF(Table11[Tag Number], A2866), 1, 0)</f>
        <v>0</v>
      </c>
      <c r="G2866" s="87">
        <f t="shared" si="91"/>
        <v>2</v>
      </c>
      <c r="H2866" s="88" t="str" cm="1">
        <f t="array" ref="H2866">_xlfn.IFS(OR(_xlfn.XLOOKUP(A2866,Table9[Tag Number],Table9[Status],"-",0)="Dead",
        _xlfn.XLOOKUP(A2866,Table10[Tag Number],Table10[Status],"-",0)="Dead",
        _xlfn.XLOOKUP(A2866,Table11[Tag Number],Table11[Status],"-",0)="Dead",
        _xlfn.XLOOKUP(A2866,Table8[Tag Number],Table8[Status],"-",0)="Dead"),"Dead",
     OR(_xlfn.XLOOKUP(A2866,Table11[Tag Number],Table11[Status],"-",0)="Alive",
        _xlfn.XLOOKUP(A2866,Table10[Tag Number],Table10[Status],"-",0)="Alive",
        _xlfn.XLOOKUP(A2866,Table9[Tag Number],Table9[Status],"-",0)="Alive",
        _xlfn.XLOOKUP(A2866,Table8[Tag Number],Table8[Status],"-",0)="Alive"),"Alive",
     OR(_xlfn.XLOOKUP(A2866,Table9[Tag Number],Table9[Status],"-",0)="-",
        _xlfn.XLOOKUP(A2866,Table10[Tag Number],Table10[Status],"-",0)="-",
        _xlfn.XLOOKUP(A2866,Table11[Tag Number],Table11[Status],"-",0)="-",
        _xlfn.XLOOKUP(A2866,Table8[Tag Number],Table8[Status],"-",0)="-"),
   "-")</f>
        <v>Alive</v>
      </c>
      <c r="I2866" s="88" t="str">
        <f>IF((_xlfn.XLOOKUP(B2866,[2]Sheet1!$A$2:$A$198,[2]Sheet1!$B$2:$B$198,"-",0)="Glade"),"Out","No")</f>
        <v>No</v>
      </c>
      <c r="R2866" t="str">
        <f t="shared" si="90"/>
        <v>O061</v>
      </c>
    </row>
    <row r="2867" spans="1:18" x14ac:dyDescent="0.3">
      <c r="A2867" t="s">
        <v>589</v>
      </c>
      <c r="B2867" s="100"/>
      <c r="C2867" s="84">
        <f>IF(COUNTIF(Table8[Tag Number], A2867), 1, 0)</f>
        <v>1</v>
      </c>
      <c r="D2867" s="85">
        <f>IF(COUNTIF(Table9[Tag Number], A2867), 1, 0)</f>
        <v>1</v>
      </c>
      <c r="E2867" s="86">
        <f>IF(COUNTIF(Table10[Tag Number], A2867), 1, 0)</f>
        <v>0</v>
      </c>
      <c r="F2867" s="86">
        <f>IF(COUNTIF(Table11[Tag Number], A2867), 1, 0)</f>
        <v>0</v>
      </c>
      <c r="G2867" s="87">
        <f t="shared" si="91"/>
        <v>2</v>
      </c>
      <c r="H2867" s="88" t="str" cm="1">
        <f t="array" ref="H2867">_xlfn.IFS(OR(_xlfn.XLOOKUP(A2867,Table9[Tag Number],Table9[Status],"-",0)="Dead",
        _xlfn.XLOOKUP(A2867,Table10[Tag Number],Table10[Status],"-",0)="Dead",
        _xlfn.XLOOKUP(A2867,Table11[Tag Number],Table11[Status],"-",0)="Dead",
        _xlfn.XLOOKUP(A2867,Table8[Tag Number],Table8[Status],"-",0)="Dead"),"Dead",
     OR(_xlfn.XLOOKUP(A2867,Table11[Tag Number],Table11[Status],"-",0)="Alive",
        _xlfn.XLOOKUP(A2867,Table10[Tag Number],Table10[Status],"-",0)="Alive",
        _xlfn.XLOOKUP(A2867,Table9[Tag Number],Table9[Status],"-",0)="Alive",
        _xlfn.XLOOKUP(A2867,Table8[Tag Number],Table8[Status],"-",0)="Alive"),"Alive",
     OR(_xlfn.XLOOKUP(A2867,Table9[Tag Number],Table9[Status],"-",0)="-",
        _xlfn.XLOOKUP(A2867,Table10[Tag Number],Table10[Status],"-",0)="-",
        _xlfn.XLOOKUP(A2867,Table11[Tag Number],Table11[Status],"-",0)="-",
        _xlfn.XLOOKUP(A2867,Table8[Tag Number],Table8[Status],"-",0)="-"),
   "-")</f>
        <v>Alive</v>
      </c>
      <c r="I2867" s="88" t="str">
        <f>IF((_xlfn.XLOOKUP(B2867,[2]Sheet1!$A$2:$A$198,[2]Sheet1!$B$2:$B$198,"-",0)="Glade"),"Out","No")</f>
        <v>No</v>
      </c>
      <c r="R2867" t="str">
        <f t="shared" si="90"/>
        <v>O062</v>
      </c>
    </row>
    <row r="2868" spans="1:18" x14ac:dyDescent="0.3">
      <c r="A2868" t="s">
        <v>905</v>
      </c>
      <c r="B2868" s="99"/>
      <c r="C2868" s="84">
        <f>IF(COUNTIF(Table8[Tag Number], A2868), 1, 0)</f>
        <v>1</v>
      </c>
      <c r="D2868" s="85">
        <f>IF(COUNTIF(Table9[Tag Number], A2868), 1, 0)</f>
        <v>0</v>
      </c>
      <c r="E2868" s="86">
        <f>IF(COUNTIF(Table10[Tag Number], A2868), 1, 0)</f>
        <v>1</v>
      </c>
      <c r="F2868" s="86">
        <f>IF(COUNTIF(Table11[Tag Number], A2868), 1, 0)</f>
        <v>0</v>
      </c>
      <c r="G2868" s="87">
        <f t="shared" si="91"/>
        <v>2</v>
      </c>
      <c r="H2868" s="88" t="str" cm="1">
        <f t="array" ref="H2868">_xlfn.IFS(OR(_xlfn.XLOOKUP(A2868,Table9[Tag Number],Table9[Status],"-",0)="Dead",
        _xlfn.XLOOKUP(A2868,Table10[Tag Number],Table10[Status],"-",0)="Dead",
        _xlfn.XLOOKUP(A2868,Table11[Tag Number],Table11[Status],"-",0)="Dead",
        _xlfn.XLOOKUP(A2868,Table8[Tag Number],Table8[Status],"-",0)="Dead"),"Dead",
     OR(_xlfn.XLOOKUP(A2868,Table11[Tag Number],Table11[Status],"-",0)="Alive",
        _xlfn.XLOOKUP(A2868,Table10[Tag Number],Table10[Status],"-",0)="Alive",
        _xlfn.XLOOKUP(A2868,Table9[Tag Number],Table9[Status],"-",0)="Alive",
        _xlfn.XLOOKUP(A2868,Table8[Tag Number],Table8[Status],"-",0)="Alive"),"Alive",
     OR(_xlfn.XLOOKUP(A2868,Table9[Tag Number],Table9[Status],"-",0)="-",
        _xlfn.XLOOKUP(A2868,Table10[Tag Number],Table10[Status],"-",0)="-",
        _xlfn.XLOOKUP(A2868,Table11[Tag Number],Table11[Status],"-",0)="-",
        _xlfn.XLOOKUP(A2868,Table8[Tag Number],Table8[Status],"-",0)="-"),
   "-")</f>
        <v>Alive</v>
      </c>
      <c r="I2868" s="88" t="str">
        <f>IF((_xlfn.XLOOKUP(B2868,[2]Sheet1!$A$2:$A$198,[2]Sheet1!$B$2:$B$198,"-",0)="Glade"),"Out","No")</f>
        <v>No</v>
      </c>
      <c r="R2868" t="str">
        <f t="shared" si="90"/>
        <v>O063</v>
      </c>
    </row>
    <row r="2869" spans="1:18" x14ac:dyDescent="0.3">
      <c r="A2869" t="s">
        <v>909</v>
      </c>
      <c r="B2869" s="100"/>
      <c r="C2869" s="84">
        <f>IF(COUNTIF(Table8[Tag Number], A2869), 1, 0)</f>
        <v>1</v>
      </c>
      <c r="D2869" s="85">
        <f>IF(COUNTIF(Table9[Tag Number], A2869), 1, 0)</f>
        <v>0</v>
      </c>
      <c r="E2869" s="86">
        <f>IF(COUNTIF(Table10[Tag Number], A2869), 1, 0)</f>
        <v>0</v>
      </c>
      <c r="F2869" s="86">
        <f>IF(COUNTIF(Table11[Tag Number], A2869), 1, 0)</f>
        <v>0</v>
      </c>
      <c r="G2869" s="87">
        <f t="shared" si="91"/>
        <v>1</v>
      </c>
      <c r="H2869" s="88" t="str" cm="1">
        <f t="array" ref="H2869">_xlfn.IFS(OR(_xlfn.XLOOKUP(A2869,Table9[Tag Number],Table9[Status],"-",0)="Dead",
        _xlfn.XLOOKUP(A2869,Table10[Tag Number],Table10[Status],"-",0)="Dead",
        _xlfn.XLOOKUP(A2869,Table11[Tag Number],Table11[Status],"-",0)="Dead",
        _xlfn.XLOOKUP(A2869,Table8[Tag Number],Table8[Status],"-",0)="Dead"),"Dead",
     OR(_xlfn.XLOOKUP(A2869,Table11[Tag Number],Table11[Status],"-",0)="Alive",
        _xlfn.XLOOKUP(A2869,Table10[Tag Number],Table10[Status],"-",0)="Alive",
        _xlfn.XLOOKUP(A2869,Table9[Tag Number],Table9[Status],"-",0)="Alive",
        _xlfn.XLOOKUP(A2869,Table8[Tag Number],Table8[Status],"-",0)="Alive"),"Alive",
     OR(_xlfn.XLOOKUP(A2869,Table9[Tag Number],Table9[Status],"-",0)="-",
        _xlfn.XLOOKUP(A2869,Table10[Tag Number],Table10[Status],"-",0)="-",
        _xlfn.XLOOKUP(A2869,Table11[Tag Number],Table11[Status],"-",0)="-",
        _xlfn.XLOOKUP(A2869,Table8[Tag Number],Table8[Status],"-",0)="-"),
   "-")</f>
        <v>Alive</v>
      </c>
      <c r="I2869" s="88" t="str">
        <f>IF((_xlfn.XLOOKUP(B2869,[2]Sheet1!$A$2:$A$198,[2]Sheet1!$B$2:$B$198,"-",0)="Glade"),"Out","No")</f>
        <v>No</v>
      </c>
      <c r="R2869" t="b">
        <f t="shared" si="90"/>
        <v>0</v>
      </c>
    </row>
    <row r="2870" spans="1:18" x14ac:dyDescent="0.3">
      <c r="A2870" t="s">
        <v>3183</v>
      </c>
      <c r="B2870" s="99"/>
      <c r="C2870" s="84">
        <f>IF(COUNTIF(Table8[Tag Number], A2870), 1, 0)</f>
        <v>0</v>
      </c>
      <c r="D2870" s="85">
        <f>IF(COUNTIF(Table9[Tag Number], A2870), 1, 0)</f>
        <v>0</v>
      </c>
      <c r="E2870" s="86">
        <f>IF(COUNTIF(Table10[Tag Number], A2870), 1, 0)</f>
        <v>0</v>
      </c>
      <c r="F2870" s="86">
        <f>IF(COUNTIF(Table11[Tag Number], A2870), 1, 0)</f>
        <v>0</v>
      </c>
      <c r="G2870" s="87">
        <f t="shared" si="91"/>
        <v>0</v>
      </c>
      <c r="H2870" s="88" t="str" cm="1">
        <f t="array" ref="H2870">_xlfn.IFS(OR(_xlfn.XLOOKUP(A2870,Table9[Tag Number],Table9[Status],"-",0)="Dead",
        _xlfn.XLOOKUP(A2870,Table10[Tag Number],Table10[Status],"-",0)="Dead",
        _xlfn.XLOOKUP(A2870,Table11[Tag Number],Table11[Status],"-",0)="Dead",
        _xlfn.XLOOKUP(A2870,Table8[Tag Number],Table8[Status],"-",0)="Dead"),"Dead",
     OR(_xlfn.XLOOKUP(A2870,Table11[Tag Number],Table11[Status],"-",0)="Alive",
        _xlfn.XLOOKUP(A2870,Table10[Tag Number],Table10[Status],"-",0)="Alive",
        _xlfn.XLOOKUP(A2870,Table9[Tag Number],Table9[Status],"-",0)="Alive",
        _xlfn.XLOOKUP(A2870,Table8[Tag Number],Table8[Status],"-",0)="Alive"),"Alive",
     OR(_xlfn.XLOOKUP(A2870,Table9[Tag Number],Table9[Status],"-",0)="-",
        _xlfn.XLOOKUP(A2870,Table10[Tag Number],Table10[Status],"-",0)="-",
        _xlfn.XLOOKUP(A2870,Table11[Tag Number],Table11[Status],"-",0)="-",
        _xlfn.XLOOKUP(A2870,Table8[Tag Number],Table8[Status],"-",0)="-"),
   "-")</f>
        <v>-</v>
      </c>
      <c r="I2870" s="88" t="str">
        <f>IF((_xlfn.XLOOKUP(B2870,[2]Sheet1!$A$2:$A$198,[2]Sheet1!$B$2:$B$198,"-",0)="Glade"),"Out","No")</f>
        <v>No</v>
      </c>
      <c r="R2870" t="b">
        <f t="shared" si="90"/>
        <v>0</v>
      </c>
    </row>
    <row r="2871" spans="1:18" x14ac:dyDescent="0.3">
      <c r="A2871" t="s">
        <v>449</v>
      </c>
      <c r="B2871" s="100"/>
      <c r="C2871" s="84">
        <f>IF(COUNTIF(Table8[Tag Number], A2871), 1, 0)</f>
        <v>1</v>
      </c>
      <c r="D2871" s="85">
        <f>IF(COUNTIF(Table9[Tag Number], A2871), 1, 0)</f>
        <v>0</v>
      </c>
      <c r="E2871" s="86">
        <f>IF(COUNTIF(Table10[Tag Number], A2871), 1, 0)</f>
        <v>1</v>
      </c>
      <c r="F2871" s="86">
        <f>IF(COUNTIF(Table11[Tag Number], A2871), 1, 0)</f>
        <v>1</v>
      </c>
      <c r="G2871" s="87">
        <f t="shared" si="91"/>
        <v>3</v>
      </c>
      <c r="H2871" s="88" t="str" cm="1">
        <f t="array" ref="H2871">_xlfn.IFS(OR(_xlfn.XLOOKUP(A2871,Table9[Tag Number],Table9[Status],"-",0)="Dead",
        _xlfn.XLOOKUP(A2871,Table10[Tag Number],Table10[Status],"-",0)="Dead",
        _xlfn.XLOOKUP(A2871,Table11[Tag Number],Table11[Status],"-",0)="Dead",
        _xlfn.XLOOKUP(A2871,Table8[Tag Number],Table8[Status],"-",0)="Dead"),"Dead",
     OR(_xlfn.XLOOKUP(A2871,Table11[Tag Number],Table11[Status],"-",0)="Alive",
        _xlfn.XLOOKUP(A2871,Table10[Tag Number],Table10[Status],"-",0)="Alive",
        _xlfn.XLOOKUP(A2871,Table9[Tag Number],Table9[Status],"-",0)="Alive",
        _xlfn.XLOOKUP(A2871,Table8[Tag Number],Table8[Status],"-",0)="Alive"),"Alive",
     OR(_xlfn.XLOOKUP(A2871,Table9[Tag Number],Table9[Status],"-",0)="-",
        _xlfn.XLOOKUP(A2871,Table10[Tag Number],Table10[Status],"-",0)="-",
        _xlfn.XLOOKUP(A2871,Table11[Tag Number],Table11[Status],"-",0)="-",
        _xlfn.XLOOKUP(A2871,Table8[Tag Number],Table8[Status],"-",0)="-"),
   "-")</f>
        <v>Alive</v>
      </c>
      <c r="I2871" s="88" t="str">
        <f>IF((_xlfn.XLOOKUP(B2871,[2]Sheet1!$A$2:$A$198,[2]Sheet1!$B$2:$B$198,"-",0)="Glade"),"Out","No")</f>
        <v>No</v>
      </c>
      <c r="R2871" t="str">
        <f t="shared" si="90"/>
        <v>O066</v>
      </c>
    </row>
    <row r="2872" spans="1:18" x14ac:dyDescent="0.3">
      <c r="A2872" t="s">
        <v>1006</v>
      </c>
      <c r="B2872" s="99"/>
      <c r="C2872" s="84">
        <f>IF(COUNTIF(Table8[Tag Number], A2872), 1, 0)</f>
        <v>1</v>
      </c>
      <c r="D2872" s="85">
        <f>IF(COUNTIF(Table9[Tag Number], A2872), 1, 0)</f>
        <v>0</v>
      </c>
      <c r="E2872" s="86">
        <f>IF(COUNTIF(Table10[Tag Number], A2872), 1, 0)</f>
        <v>0</v>
      </c>
      <c r="F2872" s="86">
        <f>IF(COUNTIF(Table11[Tag Number], A2872), 1, 0)</f>
        <v>0</v>
      </c>
      <c r="G2872" s="87">
        <f t="shared" si="91"/>
        <v>1</v>
      </c>
      <c r="H2872" s="88" t="str" cm="1">
        <f t="array" ref="H2872">_xlfn.IFS(OR(_xlfn.XLOOKUP(A2872,Table9[Tag Number],Table9[Status],"-",0)="Dead",
        _xlfn.XLOOKUP(A2872,Table10[Tag Number],Table10[Status],"-",0)="Dead",
        _xlfn.XLOOKUP(A2872,Table11[Tag Number],Table11[Status],"-",0)="Dead",
        _xlfn.XLOOKUP(A2872,Table8[Tag Number],Table8[Status],"-",0)="Dead"),"Dead",
     OR(_xlfn.XLOOKUP(A2872,Table11[Tag Number],Table11[Status],"-",0)="Alive",
        _xlfn.XLOOKUP(A2872,Table10[Tag Number],Table10[Status],"-",0)="Alive",
        _xlfn.XLOOKUP(A2872,Table9[Tag Number],Table9[Status],"-",0)="Alive",
        _xlfn.XLOOKUP(A2872,Table8[Tag Number],Table8[Status],"-",0)="Alive"),"Alive",
     OR(_xlfn.XLOOKUP(A2872,Table9[Tag Number],Table9[Status],"-",0)="-",
        _xlfn.XLOOKUP(A2872,Table10[Tag Number],Table10[Status],"-",0)="-",
        _xlfn.XLOOKUP(A2872,Table11[Tag Number],Table11[Status],"-",0)="-",
        _xlfn.XLOOKUP(A2872,Table8[Tag Number],Table8[Status],"-",0)="-"),
   "-")</f>
        <v>Alive</v>
      </c>
      <c r="I2872" s="88" t="str">
        <f>IF((_xlfn.XLOOKUP(B2872,[2]Sheet1!$A$2:$A$198,[2]Sheet1!$B$2:$B$198,"-",0)="Glade"),"Out","No")</f>
        <v>No</v>
      </c>
      <c r="R2872" t="b">
        <f t="shared" si="90"/>
        <v>0</v>
      </c>
    </row>
    <row r="2873" spans="1:18" x14ac:dyDescent="0.3">
      <c r="A2873" t="s">
        <v>1007</v>
      </c>
      <c r="B2873" s="100"/>
      <c r="C2873" s="84">
        <f>IF(COUNTIF(Table8[Tag Number], A2873), 1, 0)</f>
        <v>1</v>
      </c>
      <c r="D2873" s="85">
        <f>IF(COUNTIF(Table9[Tag Number], A2873), 1, 0)</f>
        <v>0</v>
      </c>
      <c r="E2873" s="86">
        <f>IF(COUNTIF(Table10[Tag Number], A2873), 1, 0)</f>
        <v>0</v>
      </c>
      <c r="F2873" s="86">
        <f>IF(COUNTIF(Table11[Tag Number], A2873), 1, 0)</f>
        <v>0</v>
      </c>
      <c r="G2873" s="87">
        <f t="shared" si="91"/>
        <v>1</v>
      </c>
      <c r="H2873" s="88" t="str" cm="1">
        <f t="array" ref="H2873">_xlfn.IFS(OR(_xlfn.XLOOKUP(A2873,Table9[Tag Number],Table9[Status],"-",0)="Dead",
        _xlfn.XLOOKUP(A2873,Table10[Tag Number],Table10[Status],"-",0)="Dead",
        _xlfn.XLOOKUP(A2873,Table11[Tag Number],Table11[Status],"-",0)="Dead",
        _xlfn.XLOOKUP(A2873,Table8[Tag Number],Table8[Status],"-",0)="Dead"),"Dead",
     OR(_xlfn.XLOOKUP(A2873,Table11[Tag Number],Table11[Status],"-",0)="Alive",
        _xlfn.XLOOKUP(A2873,Table10[Tag Number],Table10[Status],"-",0)="Alive",
        _xlfn.XLOOKUP(A2873,Table9[Tag Number],Table9[Status],"-",0)="Alive",
        _xlfn.XLOOKUP(A2873,Table8[Tag Number],Table8[Status],"-",0)="Alive"),"Alive",
     OR(_xlfn.XLOOKUP(A2873,Table9[Tag Number],Table9[Status],"-",0)="-",
        _xlfn.XLOOKUP(A2873,Table10[Tag Number],Table10[Status],"-",0)="-",
        _xlfn.XLOOKUP(A2873,Table11[Tag Number],Table11[Status],"-",0)="-",
        _xlfn.XLOOKUP(A2873,Table8[Tag Number],Table8[Status],"-",0)="-"),
   "-")</f>
        <v>Alive</v>
      </c>
      <c r="I2873" s="88" t="str">
        <f>IF((_xlfn.XLOOKUP(B2873,[2]Sheet1!$A$2:$A$198,[2]Sheet1!$B$2:$B$198,"-",0)="Glade"),"Out","No")</f>
        <v>No</v>
      </c>
      <c r="R2873" t="b">
        <f t="shared" si="90"/>
        <v>0</v>
      </c>
    </row>
    <row r="2874" spans="1:18" x14ac:dyDescent="0.3">
      <c r="A2874" t="s">
        <v>166</v>
      </c>
      <c r="B2874" s="99"/>
      <c r="C2874" s="84">
        <f>IF(COUNTIF(Table8[Tag Number], A2874), 1, 0)</f>
        <v>0</v>
      </c>
      <c r="D2874" s="85">
        <f>IF(COUNTIF(Table9[Tag Number], A2874), 1, 0)</f>
        <v>0</v>
      </c>
      <c r="E2874" s="86">
        <f>IF(COUNTIF(Table10[Tag Number], A2874), 1, 0)</f>
        <v>0</v>
      </c>
      <c r="F2874" s="86">
        <f>IF(COUNTIF(Table11[Tag Number], A2874), 1, 0)</f>
        <v>0</v>
      </c>
      <c r="G2874" s="87">
        <f t="shared" si="91"/>
        <v>0</v>
      </c>
      <c r="H2874" s="88" t="str" cm="1">
        <f t="array" ref="H2874">_xlfn.IFS(OR(_xlfn.XLOOKUP(A2874,Table9[Tag Number],Table9[Status],"-",0)="Dead",
        _xlfn.XLOOKUP(A2874,Table10[Tag Number],Table10[Status],"-",0)="Dead",
        _xlfn.XLOOKUP(A2874,Table11[Tag Number],Table11[Status],"-",0)="Dead",
        _xlfn.XLOOKUP(A2874,Table8[Tag Number],Table8[Status],"-",0)="Dead"),"Dead",
     OR(_xlfn.XLOOKUP(A2874,Table11[Tag Number],Table11[Status],"-",0)="Alive",
        _xlfn.XLOOKUP(A2874,Table10[Tag Number],Table10[Status],"-",0)="Alive",
        _xlfn.XLOOKUP(A2874,Table9[Tag Number],Table9[Status],"-",0)="Alive",
        _xlfn.XLOOKUP(A2874,Table8[Tag Number],Table8[Status],"-",0)="Alive"),"Alive",
     OR(_xlfn.XLOOKUP(A2874,Table9[Tag Number],Table9[Status],"-",0)="-",
        _xlfn.XLOOKUP(A2874,Table10[Tag Number],Table10[Status],"-",0)="-",
        _xlfn.XLOOKUP(A2874,Table11[Tag Number],Table11[Status],"-",0)="-",
        _xlfn.XLOOKUP(A2874,Table8[Tag Number],Table8[Status],"-",0)="-"),
   "-")</f>
        <v>-</v>
      </c>
      <c r="I2874" s="88" t="str">
        <f>IF((_xlfn.XLOOKUP(B2874,[2]Sheet1!$A$2:$A$198,[2]Sheet1!$B$2:$B$198,"-",0)="Glade"),"Out","No")</f>
        <v>No</v>
      </c>
      <c r="R2874" t="b">
        <f t="shared" si="90"/>
        <v>0</v>
      </c>
    </row>
    <row r="2875" spans="1:18" x14ac:dyDescent="0.3">
      <c r="A2875" t="s">
        <v>661</v>
      </c>
      <c r="B2875" s="100"/>
      <c r="C2875" s="84">
        <f>IF(COUNTIF(Table8[Tag Number], A2875), 1, 0)</f>
        <v>0</v>
      </c>
      <c r="D2875" s="85">
        <f>IF(COUNTIF(Table9[Tag Number], A2875), 1, 0)</f>
        <v>1</v>
      </c>
      <c r="E2875" s="86">
        <f>IF(COUNTIF(Table10[Tag Number], A2875), 1, 0)</f>
        <v>0</v>
      </c>
      <c r="F2875" s="86">
        <f>IF(COUNTIF(Table11[Tag Number], A2875), 1, 0)</f>
        <v>1</v>
      </c>
      <c r="G2875" s="87">
        <f t="shared" si="91"/>
        <v>2</v>
      </c>
      <c r="H2875" s="88" t="str" cm="1">
        <f t="array" ref="H2875">_xlfn.IFS(OR(_xlfn.XLOOKUP(A2875,Table9[Tag Number],Table9[Status],"-",0)="Dead",
        _xlfn.XLOOKUP(A2875,Table10[Tag Number],Table10[Status],"-",0)="Dead",
        _xlfn.XLOOKUP(A2875,Table11[Tag Number],Table11[Status],"-",0)="Dead",
        _xlfn.XLOOKUP(A2875,Table8[Tag Number],Table8[Status],"-",0)="Dead"),"Dead",
     OR(_xlfn.XLOOKUP(A2875,Table11[Tag Number],Table11[Status],"-",0)="Alive",
        _xlfn.XLOOKUP(A2875,Table10[Tag Number],Table10[Status],"-",0)="Alive",
        _xlfn.XLOOKUP(A2875,Table9[Tag Number],Table9[Status],"-",0)="Alive",
        _xlfn.XLOOKUP(A2875,Table8[Tag Number],Table8[Status],"-",0)="Alive"),"Alive",
     OR(_xlfn.XLOOKUP(A2875,Table9[Tag Number],Table9[Status],"-",0)="-",
        _xlfn.XLOOKUP(A2875,Table10[Tag Number],Table10[Status],"-",0)="-",
        _xlfn.XLOOKUP(A2875,Table11[Tag Number],Table11[Status],"-",0)="-",
        _xlfn.XLOOKUP(A2875,Table8[Tag Number],Table8[Status],"-",0)="-"),
   "-")</f>
        <v>Alive</v>
      </c>
      <c r="I2875" s="88" t="str">
        <f>IF((_xlfn.XLOOKUP(B2875,[2]Sheet1!$A$2:$A$198,[2]Sheet1!$B$2:$B$198,"-",0)="Glade"),"Out","No")</f>
        <v>No</v>
      </c>
      <c r="R2875" t="str">
        <f t="shared" si="90"/>
        <v>O070</v>
      </c>
    </row>
    <row r="2876" spans="1:18" x14ac:dyDescent="0.3">
      <c r="A2876" t="s">
        <v>786</v>
      </c>
      <c r="B2876" s="99"/>
      <c r="C2876" s="84">
        <f>IF(COUNTIF(Table8[Tag Number], A2876), 1, 0)</f>
        <v>0</v>
      </c>
      <c r="D2876" s="85">
        <f>IF(COUNTIF(Table9[Tag Number], A2876), 1, 0)</f>
        <v>1</v>
      </c>
      <c r="E2876" s="86">
        <f>IF(COUNTIF(Table10[Tag Number], A2876), 1, 0)</f>
        <v>1</v>
      </c>
      <c r="F2876" s="86">
        <f>IF(COUNTIF(Table11[Tag Number], A2876), 1, 0)</f>
        <v>0</v>
      </c>
      <c r="G2876" s="87">
        <f t="shared" si="91"/>
        <v>2</v>
      </c>
      <c r="H2876" s="88" t="str" cm="1">
        <f t="array" ref="H2876">_xlfn.IFS(OR(_xlfn.XLOOKUP(A2876,Table9[Tag Number],Table9[Status],"-",0)="Dead",
        _xlfn.XLOOKUP(A2876,Table10[Tag Number],Table10[Status],"-",0)="Dead",
        _xlfn.XLOOKUP(A2876,Table11[Tag Number],Table11[Status],"-",0)="Dead",
        _xlfn.XLOOKUP(A2876,Table8[Tag Number],Table8[Status],"-",0)="Dead"),"Dead",
     OR(_xlfn.XLOOKUP(A2876,Table11[Tag Number],Table11[Status],"-",0)="Alive",
        _xlfn.XLOOKUP(A2876,Table10[Tag Number],Table10[Status],"-",0)="Alive",
        _xlfn.XLOOKUP(A2876,Table9[Tag Number],Table9[Status],"-",0)="Alive",
        _xlfn.XLOOKUP(A2876,Table8[Tag Number],Table8[Status],"-",0)="Alive"),"Alive",
     OR(_xlfn.XLOOKUP(A2876,Table9[Tag Number],Table9[Status],"-",0)="-",
        _xlfn.XLOOKUP(A2876,Table10[Tag Number],Table10[Status],"-",0)="-",
        _xlfn.XLOOKUP(A2876,Table11[Tag Number],Table11[Status],"-",0)="-",
        _xlfn.XLOOKUP(A2876,Table8[Tag Number],Table8[Status],"-",0)="-"),
   "-")</f>
        <v>Alive</v>
      </c>
      <c r="I2876" s="88" t="str">
        <f>IF((_xlfn.XLOOKUP(B2876,[2]Sheet1!$A$2:$A$198,[2]Sheet1!$B$2:$B$198,"-",0)="Glade"),"Out","No")</f>
        <v>No</v>
      </c>
      <c r="R2876" t="str">
        <f t="shared" si="90"/>
        <v>O071</v>
      </c>
    </row>
    <row r="2877" spans="1:18" x14ac:dyDescent="0.3">
      <c r="A2877" t="s">
        <v>805</v>
      </c>
      <c r="B2877" s="100"/>
      <c r="C2877" s="84">
        <f>IF(COUNTIF(Table8[Tag Number], A2877), 1, 0)</f>
        <v>0</v>
      </c>
      <c r="D2877" s="85">
        <f>IF(COUNTIF(Table9[Tag Number], A2877), 1, 0)</f>
        <v>1</v>
      </c>
      <c r="E2877" s="86">
        <f>IF(COUNTIF(Table10[Tag Number], A2877), 1, 0)</f>
        <v>1</v>
      </c>
      <c r="F2877" s="86">
        <f>IF(COUNTIF(Table11[Tag Number], A2877), 1, 0)</f>
        <v>1</v>
      </c>
      <c r="G2877" s="87">
        <f t="shared" si="91"/>
        <v>3</v>
      </c>
      <c r="H2877" s="88" t="str" cm="1">
        <f t="array" ref="H2877">_xlfn.IFS(OR(_xlfn.XLOOKUP(A2877,Table9[Tag Number],Table9[Status],"-",0)="Dead",
        _xlfn.XLOOKUP(A2877,Table10[Tag Number],Table10[Status],"-",0)="Dead",
        _xlfn.XLOOKUP(A2877,Table11[Tag Number],Table11[Status],"-",0)="Dead",
        _xlfn.XLOOKUP(A2877,Table8[Tag Number],Table8[Status],"-",0)="Dead"),"Dead",
     OR(_xlfn.XLOOKUP(A2877,Table11[Tag Number],Table11[Status],"-",0)="Alive",
        _xlfn.XLOOKUP(A2877,Table10[Tag Number],Table10[Status],"-",0)="Alive",
        _xlfn.XLOOKUP(A2877,Table9[Tag Number],Table9[Status],"-",0)="Alive",
        _xlfn.XLOOKUP(A2877,Table8[Tag Number],Table8[Status],"-",0)="Alive"),"Alive",
     OR(_xlfn.XLOOKUP(A2877,Table9[Tag Number],Table9[Status],"-",0)="-",
        _xlfn.XLOOKUP(A2877,Table10[Tag Number],Table10[Status],"-",0)="-",
        _xlfn.XLOOKUP(A2877,Table11[Tag Number],Table11[Status],"-",0)="-",
        _xlfn.XLOOKUP(A2877,Table8[Tag Number],Table8[Status],"-",0)="-"),
   "-")</f>
        <v>Alive</v>
      </c>
      <c r="I2877" s="88" t="str">
        <f>IF((_xlfn.XLOOKUP(B2877,[2]Sheet1!$A$2:$A$198,[2]Sheet1!$B$2:$B$198,"-",0)="Glade"),"Out","No")</f>
        <v>No</v>
      </c>
      <c r="R2877" t="str">
        <f t="shared" si="90"/>
        <v>O072</v>
      </c>
    </row>
    <row r="2878" spans="1:18" x14ac:dyDescent="0.3">
      <c r="A2878" t="s">
        <v>828</v>
      </c>
      <c r="B2878" s="99"/>
      <c r="C2878" s="84">
        <f>IF(COUNTIF(Table8[Tag Number], A2878), 1, 0)</f>
        <v>0</v>
      </c>
      <c r="D2878" s="85">
        <f>IF(COUNTIF(Table9[Tag Number], A2878), 1, 0)</f>
        <v>1</v>
      </c>
      <c r="E2878" s="86">
        <f>IF(COUNTIF(Table10[Tag Number], A2878), 1, 0)</f>
        <v>0</v>
      </c>
      <c r="F2878" s="86">
        <f>IF(COUNTIF(Table11[Tag Number], A2878), 1, 0)</f>
        <v>1</v>
      </c>
      <c r="G2878" s="87">
        <f t="shared" si="91"/>
        <v>2</v>
      </c>
      <c r="H2878" s="88" t="str" cm="1">
        <f t="array" ref="H2878">_xlfn.IFS(OR(_xlfn.XLOOKUP(A2878,Table9[Tag Number],Table9[Status],"-",0)="Dead",
        _xlfn.XLOOKUP(A2878,Table10[Tag Number],Table10[Status],"-",0)="Dead",
        _xlfn.XLOOKUP(A2878,Table11[Tag Number],Table11[Status],"-",0)="Dead",
        _xlfn.XLOOKUP(A2878,Table8[Tag Number],Table8[Status],"-",0)="Dead"),"Dead",
     OR(_xlfn.XLOOKUP(A2878,Table11[Tag Number],Table11[Status],"-",0)="Alive",
        _xlfn.XLOOKUP(A2878,Table10[Tag Number],Table10[Status],"-",0)="Alive",
        _xlfn.XLOOKUP(A2878,Table9[Tag Number],Table9[Status],"-",0)="Alive",
        _xlfn.XLOOKUP(A2878,Table8[Tag Number],Table8[Status],"-",0)="Alive"),"Alive",
     OR(_xlfn.XLOOKUP(A2878,Table9[Tag Number],Table9[Status],"-",0)="-",
        _xlfn.XLOOKUP(A2878,Table10[Tag Number],Table10[Status],"-",0)="-",
        _xlfn.XLOOKUP(A2878,Table11[Tag Number],Table11[Status],"-",0)="-",
        _xlfn.XLOOKUP(A2878,Table8[Tag Number],Table8[Status],"-",0)="-"),
   "-")</f>
        <v>Alive</v>
      </c>
      <c r="I2878" s="88" t="str">
        <f>IF((_xlfn.XLOOKUP(B2878,[2]Sheet1!$A$2:$A$198,[2]Sheet1!$B$2:$B$198,"-",0)="Glade"),"Out","No")</f>
        <v>No</v>
      </c>
      <c r="R2878" t="str">
        <f t="shared" si="90"/>
        <v>O073</v>
      </c>
    </row>
    <row r="2879" spans="1:18" x14ac:dyDescent="0.3">
      <c r="A2879" t="s">
        <v>848</v>
      </c>
      <c r="B2879" s="100"/>
      <c r="C2879" s="84">
        <f>IF(COUNTIF(Table8[Tag Number], A2879), 1, 0)</f>
        <v>0</v>
      </c>
      <c r="D2879" s="85">
        <f>IF(COUNTIF(Table9[Tag Number], A2879), 1, 0)</f>
        <v>1</v>
      </c>
      <c r="E2879" s="86">
        <f>IF(COUNTIF(Table10[Tag Number], A2879), 1, 0)</f>
        <v>0</v>
      </c>
      <c r="F2879" s="86">
        <f>IF(COUNTIF(Table11[Tag Number], A2879), 1, 0)</f>
        <v>0</v>
      </c>
      <c r="G2879" s="87">
        <f t="shared" si="91"/>
        <v>1</v>
      </c>
      <c r="H2879" s="88" t="str" cm="1">
        <f t="array" ref="H2879">_xlfn.IFS(OR(_xlfn.XLOOKUP(A2879,Table9[Tag Number],Table9[Status],"-",0)="Dead",
        _xlfn.XLOOKUP(A2879,Table10[Tag Number],Table10[Status],"-",0)="Dead",
        _xlfn.XLOOKUP(A2879,Table11[Tag Number],Table11[Status],"-",0)="Dead",
        _xlfn.XLOOKUP(A2879,Table8[Tag Number],Table8[Status],"-",0)="Dead"),"Dead",
     OR(_xlfn.XLOOKUP(A2879,Table11[Tag Number],Table11[Status],"-",0)="Alive",
        _xlfn.XLOOKUP(A2879,Table10[Tag Number],Table10[Status],"-",0)="Alive",
        _xlfn.XLOOKUP(A2879,Table9[Tag Number],Table9[Status],"-",0)="Alive",
        _xlfn.XLOOKUP(A2879,Table8[Tag Number],Table8[Status],"-",0)="Alive"),"Alive",
     OR(_xlfn.XLOOKUP(A2879,Table9[Tag Number],Table9[Status],"-",0)="-",
        _xlfn.XLOOKUP(A2879,Table10[Tag Number],Table10[Status],"-",0)="-",
        _xlfn.XLOOKUP(A2879,Table11[Tag Number],Table11[Status],"-",0)="-",
        _xlfn.XLOOKUP(A2879,Table8[Tag Number],Table8[Status],"-",0)="-"),
   "-")</f>
        <v>Alive</v>
      </c>
      <c r="I2879" s="88" t="str">
        <f>IF((_xlfn.XLOOKUP(B2879,[2]Sheet1!$A$2:$A$198,[2]Sheet1!$B$2:$B$198,"-",0)="Glade"),"Out","No")</f>
        <v>No</v>
      </c>
      <c r="R2879" t="b">
        <f t="shared" si="90"/>
        <v>0</v>
      </c>
    </row>
    <row r="2880" spans="1:18" x14ac:dyDescent="0.3">
      <c r="A2880" t="s">
        <v>888</v>
      </c>
      <c r="B2880" s="99"/>
      <c r="C2880" s="84">
        <f>IF(COUNTIF(Table8[Tag Number], A2880), 1, 0)</f>
        <v>0</v>
      </c>
      <c r="D2880" s="85">
        <f>IF(COUNTIF(Table9[Tag Number], A2880), 1, 0)</f>
        <v>1</v>
      </c>
      <c r="E2880" s="86">
        <f>IF(COUNTIF(Table10[Tag Number], A2880), 1, 0)</f>
        <v>0</v>
      </c>
      <c r="F2880" s="86">
        <f>IF(COUNTIF(Table11[Tag Number], A2880), 1, 0)</f>
        <v>0</v>
      </c>
      <c r="G2880" s="87">
        <f t="shared" si="91"/>
        <v>1</v>
      </c>
      <c r="H2880" s="88" t="str" cm="1">
        <f t="array" ref="H2880">_xlfn.IFS(OR(_xlfn.XLOOKUP(A2880,Table9[Tag Number],Table9[Status],"-",0)="Dead",
        _xlfn.XLOOKUP(A2880,Table10[Tag Number],Table10[Status],"-",0)="Dead",
        _xlfn.XLOOKUP(A2880,Table11[Tag Number],Table11[Status],"-",0)="Dead",
        _xlfn.XLOOKUP(A2880,Table8[Tag Number],Table8[Status],"-",0)="Dead"),"Dead",
     OR(_xlfn.XLOOKUP(A2880,Table11[Tag Number],Table11[Status],"-",0)="Alive",
        _xlfn.XLOOKUP(A2880,Table10[Tag Number],Table10[Status],"-",0)="Alive",
        _xlfn.XLOOKUP(A2880,Table9[Tag Number],Table9[Status],"-",0)="Alive",
        _xlfn.XLOOKUP(A2880,Table8[Tag Number],Table8[Status],"-",0)="Alive"),"Alive",
     OR(_xlfn.XLOOKUP(A2880,Table9[Tag Number],Table9[Status],"-",0)="-",
        _xlfn.XLOOKUP(A2880,Table10[Tag Number],Table10[Status],"-",0)="-",
        _xlfn.XLOOKUP(A2880,Table11[Tag Number],Table11[Status],"-",0)="-",
        _xlfn.XLOOKUP(A2880,Table8[Tag Number],Table8[Status],"-",0)="-"),
   "-")</f>
        <v>Alive</v>
      </c>
      <c r="I2880" s="88" t="str">
        <f>IF((_xlfn.XLOOKUP(B2880,[2]Sheet1!$A$2:$A$198,[2]Sheet1!$B$2:$B$198,"-",0)="Glade"),"Out","No")</f>
        <v>No</v>
      </c>
      <c r="R2880" t="b">
        <f t="shared" si="90"/>
        <v>0</v>
      </c>
    </row>
    <row r="2881" spans="1:18" x14ac:dyDescent="0.3">
      <c r="A2881" t="s">
        <v>791</v>
      </c>
      <c r="B2881" s="100"/>
      <c r="C2881" s="84">
        <f>IF(COUNTIF(Table8[Tag Number], A2881), 1, 0)</f>
        <v>0</v>
      </c>
      <c r="D2881" s="85">
        <f>IF(COUNTIF(Table9[Tag Number], A2881), 1, 0)</f>
        <v>1</v>
      </c>
      <c r="E2881" s="86">
        <f>IF(COUNTIF(Table10[Tag Number], A2881), 1, 0)</f>
        <v>0</v>
      </c>
      <c r="F2881" s="86">
        <f>IF(COUNTIF(Table11[Tag Number], A2881), 1, 0)</f>
        <v>1</v>
      </c>
      <c r="G2881" s="87">
        <f t="shared" si="91"/>
        <v>2</v>
      </c>
      <c r="H2881" s="88" t="str" cm="1">
        <f t="array" ref="H2881">_xlfn.IFS(OR(_xlfn.XLOOKUP(A2881,Table9[Tag Number],Table9[Status],"-",0)="Dead",
        _xlfn.XLOOKUP(A2881,Table10[Tag Number],Table10[Status],"-",0)="Dead",
        _xlfn.XLOOKUP(A2881,Table11[Tag Number],Table11[Status],"-",0)="Dead",
        _xlfn.XLOOKUP(A2881,Table8[Tag Number],Table8[Status],"-",0)="Dead"),"Dead",
     OR(_xlfn.XLOOKUP(A2881,Table11[Tag Number],Table11[Status],"-",0)="Alive",
        _xlfn.XLOOKUP(A2881,Table10[Tag Number],Table10[Status],"-",0)="Alive",
        _xlfn.XLOOKUP(A2881,Table9[Tag Number],Table9[Status],"-",0)="Alive",
        _xlfn.XLOOKUP(A2881,Table8[Tag Number],Table8[Status],"-",0)="Alive"),"Alive",
     OR(_xlfn.XLOOKUP(A2881,Table9[Tag Number],Table9[Status],"-",0)="-",
        _xlfn.XLOOKUP(A2881,Table10[Tag Number],Table10[Status],"-",0)="-",
        _xlfn.XLOOKUP(A2881,Table11[Tag Number],Table11[Status],"-",0)="-",
        _xlfn.XLOOKUP(A2881,Table8[Tag Number],Table8[Status],"-",0)="-"),
   "-")</f>
        <v>Alive</v>
      </c>
      <c r="I2881" s="88" t="str">
        <f>IF((_xlfn.XLOOKUP(B2881,[2]Sheet1!$A$2:$A$198,[2]Sheet1!$B$2:$B$198,"-",0)="Glade"),"Out","No")</f>
        <v>No</v>
      </c>
      <c r="R2881" t="str">
        <f t="shared" si="90"/>
        <v>O076</v>
      </c>
    </row>
    <row r="2882" spans="1:18" x14ac:dyDescent="0.3">
      <c r="A2882" t="s">
        <v>495</v>
      </c>
      <c r="B2882" s="99"/>
      <c r="C2882" s="84">
        <f>IF(COUNTIF(Table8[Tag Number], A2882), 1, 0)</f>
        <v>0</v>
      </c>
      <c r="D2882" s="85">
        <f>IF(COUNTIF(Table9[Tag Number], A2882), 1, 0)</f>
        <v>1</v>
      </c>
      <c r="E2882" s="86">
        <f>IF(COUNTIF(Table10[Tag Number], A2882), 1, 0)</f>
        <v>1</v>
      </c>
      <c r="F2882" s="86">
        <f>IF(COUNTIF(Table11[Tag Number], A2882), 1, 0)</f>
        <v>1</v>
      </c>
      <c r="G2882" s="87">
        <f t="shared" si="91"/>
        <v>3</v>
      </c>
      <c r="H2882" s="88" t="str" cm="1">
        <f t="array" ref="H2882">_xlfn.IFS(OR(_xlfn.XLOOKUP(A2882,Table9[Tag Number],Table9[Status],"-",0)="Dead",
        _xlfn.XLOOKUP(A2882,Table10[Tag Number],Table10[Status],"-",0)="Dead",
        _xlfn.XLOOKUP(A2882,Table11[Tag Number],Table11[Status],"-",0)="Dead",
        _xlfn.XLOOKUP(A2882,Table8[Tag Number],Table8[Status],"-",0)="Dead"),"Dead",
     OR(_xlfn.XLOOKUP(A2882,Table11[Tag Number],Table11[Status],"-",0)="Alive",
        _xlfn.XLOOKUP(A2882,Table10[Tag Number],Table10[Status],"-",0)="Alive",
        _xlfn.XLOOKUP(A2882,Table9[Tag Number],Table9[Status],"-",0)="Alive",
        _xlfn.XLOOKUP(A2882,Table8[Tag Number],Table8[Status],"-",0)="Alive"),"Alive",
     OR(_xlfn.XLOOKUP(A2882,Table9[Tag Number],Table9[Status],"-",0)="-",
        _xlfn.XLOOKUP(A2882,Table10[Tag Number],Table10[Status],"-",0)="-",
        _xlfn.XLOOKUP(A2882,Table11[Tag Number],Table11[Status],"-",0)="-",
        _xlfn.XLOOKUP(A2882,Table8[Tag Number],Table8[Status],"-",0)="-"),
   "-")</f>
        <v>Alive</v>
      </c>
      <c r="I2882" s="88" t="str">
        <f>IF((_xlfn.XLOOKUP(B2882,[2]Sheet1!$A$2:$A$198,[2]Sheet1!$B$2:$B$198,"-",0)="Glade"),"Out","No")</f>
        <v>No</v>
      </c>
      <c r="R2882" t="str">
        <f t="shared" si="90"/>
        <v>O077</v>
      </c>
    </row>
    <row r="2883" spans="1:18" x14ac:dyDescent="0.3">
      <c r="A2883" t="s">
        <v>3184</v>
      </c>
      <c r="B2883" s="100" t="s">
        <v>1137</v>
      </c>
      <c r="C2883" s="84">
        <f>IF(COUNTIF(Table8[Tag Number], A2883), 1, 0)</f>
        <v>0</v>
      </c>
      <c r="D2883" s="85">
        <f>IF(COUNTIF(Table9[Tag Number], A2883), 1, 0)</f>
        <v>0</v>
      </c>
      <c r="E2883" s="86">
        <f>IF(COUNTIF(Table10[Tag Number], A2883), 1, 0)</f>
        <v>0</v>
      </c>
      <c r="F2883" s="86">
        <f>IF(COUNTIF(Table11[Tag Number], A2883), 1, 0)</f>
        <v>0</v>
      </c>
      <c r="G2883" s="87">
        <f t="shared" si="91"/>
        <v>0</v>
      </c>
      <c r="H2883" s="88" t="str" cm="1">
        <f t="array" ref="H2883">_xlfn.IFS(OR(_xlfn.XLOOKUP(A2883,Table9[Tag Number],Table9[Status],"-",0)="Dead",
        _xlfn.XLOOKUP(A2883,Table10[Tag Number],Table10[Status],"-",0)="Dead",
        _xlfn.XLOOKUP(A2883,Table11[Tag Number],Table11[Status],"-",0)="Dead",
        _xlfn.XLOOKUP(A2883,Table8[Tag Number],Table8[Status],"-",0)="Dead"),"Dead",
     OR(_xlfn.XLOOKUP(A2883,Table11[Tag Number],Table11[Status],"-",0)="Alive",
        _xlfn.XLOOKUP(A2883,Table10[Tag Number],Table10[Status],"-",0)="Alive",
        _xlfn.XLOOKUP(A2883,Table9[Tag Number],Table9[Status],"-",0)="Alive",
        _xlfn.XLOOKUP(A2883,Table8[Tag Number],Table8[Status],"-",0)="Alive"),"Alive",
     OR(_xlfn.XLOOKUP(A2883,Table9[Tag Number],Table9[Status],"-",0)="-",
        _xlfn.XLOOKUP(A2883,Table10[Tag Number],Table10[Status],"-",0)="-",
        _xlfn.XLOOKUP(A2883,Table11[Tag Number],Table11[Status],"-",0)="-",
        _xlfn.XLOOKUP(A2883,Table8[Tag Number],Table8[Status],"-",0)="-"),
   "-")</f>
        <v>-</v>
      </c>
      <c r="I2883" s="88" t="str">
        <f>IF((_xlfn.XLOOKUP(B2883,[2]Sheet1!$A$2:$A$198,[2]Sheet1!$B$2:$B$198,"-",0)="Glade"),"Out","No")</f>
        <v>No</v>
      </c>
      <c r="R2883" t="b">
        <f t="shared" si="90"/>
        <v>0</v>
      </c>
    </row>
    <row r="2884" spans="1:18" x14ac:dyDescent="0.3">
      <c r="A2884" t="s">
        <v>3185</v>
      </c>
      <c r="B2884" s="99"/>
      <c r="C2884" s="84">
        <f>IF(COUNTIF(Table8[Tag Number], A2884), 1, 0)</f>
        <v>0</v>
      </c>
      <c r="D2884" s="85">
        <f>IF(COUNTIF(Table9[Tag Number], A2884), 1, 0)</f>
        <v>0</v>
      </c>
      <c r="E2884" s="86">
        <f>IF(COUNTIF(Table10[Tag Number], A2884), 1, 0)</f>
        <v>0</v>
      </c>
      <c r="F2884" s="86">
        <f>IF(COUNTIF(Table11[Tag Number], A2884), 1, 0)</f>
        <v>0</v>
      </c>
      <c r="G2884" s="87">
        <f t="shared" si="91"/>
        <v>0</v>
      </c>
      <c r="H2884" s="88" t="str" cm="1">
        <f t="array" ref="H2884">_xlfn.IFS(OR(_xlfn.XLOOKUP(A2884,Table9[Tag Number],Table9[Status],"-",0)="Dead",
        _xlfn.XLOOKUP(A2884,Table10[Tag Number],Table10[Status],"-",0)="Dead",
        _xlfn.XLOOKUP(A2884,Table11[Tag Number],Table11[Status],"-",0)="Dead",
        _xlfn.XLOOKUP(A2884,Table8[Tag Number],Table8[Status],"-",0)="Dead"),"Dead",
     OR(_xlfn.XLOOKUP(A2884,Table11[Tag Number],Table11[Status],"-",0)="Alive",
        _xlfn.XLOOKUP(A2884,Table10[Tag Number],Table10[Status],"-",0)="Alive",
        _xlfn.XLOOKUP(A2884,Table9[Tag Number],Table9[Status],"-",0)="Alive",
        _xlfn.XLOOKUP(A2884,Table8[Tag Number],Table8[Status],"-",0)="Alive"),"Alive",
     OR(_xlfn.XLOOKUP(A2884,Table9[Tag Number],Table9[Status],"-",0)="-",
        _xlfn.XLOOKUP(A2884,Table10[Tag Number],Table10[Status],"-",0)="-",
        _xlfn.XLOOKUP(A2884,Table11[Tag Number],Table11[Status],"-",0)="-",
        _xlfn.XLOOKUP(A2884,Table8[Tag Number],Table8[Status],"-",0)="-"),
   "-")</f>
        <v>-</v>
      </c>
      <c r="I2884" s="88" t="str">
        <f>IF((_xlfn.XLOOKUP(B2884,[2]Sheet1!$A$2:$A$198,[2]Sheet1!$B$2:$B$198,"-",0)="Glade"),"Out","No")</f>
        <v>No</v>
      </c>
      <c r="R2884" t="b">
        <f t="shared" ref="R2884:R2947" si="92">IF(G2884&gt;1,A2884)</f>
        <v>0</v>
      </c>
    </row>
    <row r="2885" spans="1:18" ht="15" thickBot="1" x14ac:dyDescent="0.35">
      <c r="A2885" t="s">
        <v>467</v>
      </c>
      <c r="B2885" s="100" t="s">
        <v>1137</v>
      </c>
      <c r="C2885" s="84">
        <f>IF(COUNTIF(Table8[Tag Number], A2885), 1, 0)</f>
        <v>0</v>
      </c>
      <c r="D2885" s="85">
        <f>IF(COUNTIF(Table9[Tag Number], A2885), 1, 0)</f>
        <v>0</v>
      </c>
      <c r="E2885" s="86">
        <f>IF(COUNTIF(Table10[Tag Number], A2885), 1, 0)</f>
        <v>1</v>
      </c>
      <c r="F2885" s="86">
        <f>IF(COUNTIF(Table11[Tag Number], A2885), 1, 0)</f>
        <v>0</v>
      </c>
      <c r="G2885" s="87">
        <f t="shared" ref="G2885:G2948" si="93">SUM(C2885:F2885)</f>
        <v>1</v>
      </c>
      <c r="H2885" s="88" t="str" cm="1">
        <f t="array" ref="H2885">_xlfn.IFS(OR(_xlfn.XLOOKUP(A2885,Table9[Tag Number],Table9[Status],"-",0)="Dead",
        _xlfn.XLOOKUP(A2885,Table10[Tag Number],Table10[Status],"-",0)="Dead",
        _xlfn.XLOOKUP(A2885,Table11[Tag Number],Table11[Status],"-",0)="Dead",
        _xlfn.XLOOKUP(A2885,Table8[Tag Number],Table8[Status],"-",0)="Dead"),"Dead",
     OR(_xlfn.XLOOKUP(A2885,Table11[Tag Number],Table11[Status],"-",0)="Alive",
        _xlfn.XLOOKUP(A2885,Table10[Tag Number],Table10[Status],"-",0)="Alive",
        _xlfn.XLOOKUP(A2885,Table9[Tag Number],Table9[Status],"-",0)="Alive",
        _xlfn.XLOOKUP(A2885,Table8[Tag Number],Table8[Status],"-",0)="Alive"),"Alive",
     OR(_xlfn.XLOOKUP(A2885,Table9[Tag Number],Table9[Status],"-",0)="-",
        _xlfn.XLOOKUP(A2885,Table10[Tag Number],Table10[Status],"-",0)="-",
        _xlfn.XLOOKUP(A2885,Table11[Tag Number],Table11[Status],"-",0)="-",
        _xlfn.XLOOKUP(A2885,Table8[Tag Number],Table8[Status],"-",0)="-"),
   "-")</f>
        <v>Alive</v>
      </c>
      <c r="I2885" s="88" t="str">
        <f>IF((_xlfn.XLOOKUP(B2885,[2]Sheet1!$A$2:$A$198,[2]Sheet1!$B$2:$B$198,"-",0)="Glade"),"Out","No")</f>
        <v>No</v>
      </c>
      <c r="R2885" t="b">
        <f t="shared" si="92"/>
        <v>0</v>
      </c>
    </row>
    <row r="2886" spans="1:18" ht="15" thickBot="1" x14ac:dyDescent="0.35">
      <c r="A2886" t="s">
        <v>984</v>
      </c>
      <c r="B2886" s="4"/>
      <c r="C2886" s="84">
        <f>IF(COUNTIF(Table8[Tag Number], A2886), 1, 0)</f>
        <v>0</v>
      </c>
      <c r="D2886" s="85">
        <f>IF(COUNTIF(Table9[Tag Number], A2886), 1, 0)</f>
        <v>1</v>
      </c>
      <c r="E2886" s="86">
        <f>IF(COUNTIF(Table10[Tag Number], A2886), 1, 0)</f>
        <v>0</v>
      </c>
      <c r="F2886" s="86">
        <f>IF(COUNTIF(Table11[Tag Number], A2886), 1, 0)</f>
        <v>0</v>
      </c>
      <c r="G2886" s="87">
        <f t="shared" si="93"/>
        <v>1</v>
      </c>
      <c r="H2886" s="88" t="str" cm="1">
        <f t="array" ref="H2886">_xlfn.IFS(OR(_xlfn.XLOOKUP(A2886,Table9[Tag Number],Table9[Status],"-",0)="Dead",
        _xlfn.XLOOKUP(A2886,Table10[Tag Number],Table10[Status],"-",0)="Dead",
        _xlfn.XLOOKUP(A2886,Table11[Tag Number],Table11[Status],"-",0)="Dead",
        _xlfn.XLOOKUP(A2886,Table8[Tag Number],Table8[Status],"-",0)="Dead"),"Dead",
     OR(_xlfn.XLOOKUP(A2886,Table11[Tag Number],Table11[Status],"-",0)="Alive",
        _xlfn.XLOOKUP(A2886,Table10[Tag Number],Table10[Status],"-",0)="Alive",
        _xlfn.XLOOKUP(A2886,Table9[Tag Number],Table9[Status],"-",0)="Alive",
        _xlfn.XLOOKUP(A2886,Table8[Tag Number],Table8[Status],"-",0)="Alive"),"Alive",
     OR(_xlfn.XLOOKUP(A2886,Table9[Tag Number],Table9[Status],"-",0)="-",
        _xlfn.XLOOKUP(A2886,Table10[Tag Number],Table10[Status],"-",0)="-",
        _xlfn.XLOOKUP(A2886,Table11[Tag Number],Table11[Status],"-",0)="-",
        _xlfn.XLOOKUP(A2886,Table8[Tag Number],Table8[Status],"-",0)="-"),
   "-")</f>
        <v>Alive</v>
      </c>
      <c r="I2886" s="88" t="str">
        <f>IF((_xlfn.XLOOKUP(B2886,[2]Sheet1!$A$2:$A$198,[2]Sheet1!$B$2:$B$198,"-",0)="Glade"),"Out","No")</f>
        <v>No</v>
      </c>
      <c r="R2886" t="b">
        <f t="shared" si="92"/>
        <v>0</v>
      </c>
    </row>
    <row r="2887" spans="1:18" ht="15" thickBot="1" x14ac:dyDescent="0.35">
      <c r="A2887" t="s">
        <v>985</v>
      </c>
      <c r="B2887" s="4"/>
      <c r="C2887" s="84">
        <f>IF(COUNTIF(Table8[Tag Number], A2887), 1, 0)</f>
        <v>0</v>
      </c>
      <c r="D2887" s="85">
        <f>IF(COUNTIF(Table9[Tag Number], A2887), 1, 0)</f>
        <v>1</v>
      </c>
      <c r="E2887" s="86">
        <f>IF(COUNTIF(Table10[Tag Number], A2887), 1, 0)</f>
        <v>0</v>
      </c>
      <c r="F2887" s="86">
        <f>IF(COUNTIF(Table11[Tag Number], A2887), 1, 0)</f>
        <v>0</v>
      </c>
      <c r="G2887" s="87">
        <f t="shared" si="93"/>
        <v>1</v>
      </c>
      <c r="H2887" s="88" t="str" cm="1">
        <f t="array" ref="H2887">_xlfn.IFS(OR(_xlfn.XLOOKUP(A2887,Table9[Tag Number],Table9[Status],"-",0)="Dead",
        _xlfn.XLOOKUP(A2887,Table10[Tag Number],Table10[Status],"-",0)="Dead",
        _xlfn.XLOOKUP(A2887,Table11[Tag Number],Table11[Status],"-",0)="Dead",
        _xlfn.XLOOKUP(A2887,Table8[Tag Number],Table8[Status],"-",0)="Dead"),"Dead",
     OR(_xlfn.XLOOKUP(A2887,Table11[Tag Number],Table11[Status],"-",0)="Alive",
        _xlfn.XLOOKUP(A2887,Table10[Tag Number],Table10[Status],"-",0)="Alive",
        _xlfn.XLOOKUP(A2887,Table9[Tag Number],Table9[Status],"-",0)="Alive",
        _xlfn.XLOOKUP(A2887,Table8[Tag Number],Table8[Status],"-",0)="Alive"),"Alive",
     OR(_xlfn.XLOOKUP(A2887,Table9[Tag Number],Table9[Status],"-",0)="-",
        _xlfn.XLOOKUP(A2887,Table10[Tag Number],Table10[Status],"-",0)="-",
        _xlfn.XLOOKUP(A2887,Table11[Tag Number],Table11[Status],"-",0)="-",
        _xlfn.XLOOKUP(A2887,Table8[Tag Number],Table8[Status],"-",0)="-"),
   "-")</f>
        <v>Alive</v>
      </c>
      <c r="I2887" s="88" t="str">
        <f>IF((_xlfn.XLOOKUP(B2887,[2]Sheet1!$A$2:$A$198,[2]Sheet1!$B$2:$B$198,"-",0)="Glade"),"Out","No")</f>
        <v>No</v>
      </c>
      <c r="R2887" t="b">
        <f t="shared" si="92"/>
        <v>0</v>
      </c>
    </row>
    <row r="2888" spans="1:18" ht="15" thickBot="1" x14ac:dyDescent="0.35">
      <c r="A2888" t="s">
        <v>1005</v>
      </c>
      <c r="B2888" s="4"/>
      <c r="C2888" s="84">
        <f>IF(COUNTIF(Table8[Tag Number], A2888), 1, 0)</f>
        <v>0</v>
      </c>
      <c r="D2888" s="85">
        <f>IF(COUNTIF(Table9[Tag Number], A2888), 1, 0)</f>
        <v>1</v>
      </c>
      <c r="E2888" s="86">
        <f>IF(COUNTIF(Table10[Tag Number], A2888), 1, 0)</f>
        <v>0</v>
      </c>
      <c r="F2888" s="86">
        <f>IF(COUNTIF(Table11[Tag Number], A2888), 1, 0)</f>
        <v>0</v>
      </c>
      <c r="G2888" s="87">
        <f t="shared" si="93"/>
        <v>1</v>
      </c>
      <c r="H2888" s="88" t="str" cm="1">
        <f t="array" ref="H2888">_xlfn.IFS(OR(_xlfn.XLOOKUP(A2888,Table9[Tag Number],Table9[Status],"-",0)="Dead",
        _xlfn.XLOOKUP(A2888,Table10[Tag Number],Table10[Status],"-",0)="Dead",
        _xlfn.XLOOKUP(A2888,Table11[Tag Number],Table11[Status],"-",0)="Dead",
        _xlfn.XLOOKUP(A2888,Table8[Tag Number],Table8[Status],"-",0)="Dead"),"Dead",
     OR(_xlfn.XLOOKUP(A2888,Table11[Tag Number],Table11[Status],"-",0)="Alive",
        _xlfn.XLOOKUP(A2888,Table10[Tag Number],Table10[Status],"-",0)="Alive",
        _xlfn.XLOOKUP(A2888,Table9[Tag Number],Table9[Status],"-",0)="Alive",
        _xlfn.XLOOKUP(A2888,Table8[Tag Number],Table8[Status],"-",0)="Alive"),"Alive",
     OR(_xlfn.XLOOKUP(A2888,Table9[Tag Number],Table9[Status],"-",0)="-",
        _xlfn.XLOOKUP(A2888,Table10[Tag Number],Table10[Status],"-",0)="-",
        _xlfn.XLOOKUP(A2888,Table11[Tag Number],Table11[Status],"-",0)="-",
        _xlfn.XLOOKUP(A2888,Table8[Tag Number],Table8[Status],"-",0)="-"),
   "-")</f>
        <v>Alive</v>
      </c>
      <c r="I2888" s="88" t="str">
        <f>IF((_xlfn.XLOOKUP(B2888,[2]Sheet1!$A$2:$A$198,[2]Sheet1!$B$2:$B$198,"-",0)="Glade"),"Out","No")</f>
        <v>No</v>
      </c>
      <c r="R2888" t="b">
        <f t="shared" si="92"/>
        <v>0</v>
      </c>
    </row>
    <row r="2889" spans="1:18" ht="15" thickBot="1" x14ac:dyDescent="0.35">
      <c r="A2889" t="s">
        <v>338</v>
      </c>
      <c r="B2889" s="4"/>
      <c r="C2889" s="84">
        <f>IF(COUNTIF(Table8[Tag Number], A2889), 1, 0)</f>
        <v>0</v>
      </c>
      <c r="D2889" s="85">
        <f>IF(COUNTIF(Table9[Tag Number], A2889), 1, 0)</f>
        <v>0</v>
      </c>
      <c r="E2889" s="86">
        <f>IF(COUNTIF(Table10[Tag Number], A2889), 1, 0)</f>
        <v>1</v>
      </c>
      <c r="F2889" s="86">
        <f>IF(COUNTIF(Table11[Tag Number], A2889), 1, 0)</f>
        <v>1</v>
      </c>
      <c r="G2889" s="87">
        <f t="shared" si="93"/>
        <v>2</v>
      </c>
      <c r="H2889" s="88" t="str" cm="1">
        <f t="array" ref="H2889">_xlfn.IFS(OR(_xlfn.XLOOKUP(A2889,Table9[Tag Number],Table9[Status],"-",0)="Dead",
        _xlfn.XLOOKUP(A2889,Table10[Tag Number],Table10[Status],"-",0)="Dead",
        _xlfn.XLOOKUP(A2889,Table11[Tag Number],Table11[Status],"-",0)="Dead",
        _xlfn.XLOOKUP(A2889,Table8[Tag Number],Table8[Status],"-",0)="Dead"),"Dead",
     OR(_xlfn.XLOOKUP(A2889,Table11[Tag Number],Table11[Status],"-",0)="Alive",
        _xlfn.XLOOKUP(A2889,Table10[Tag Number],Table10[Status],"-",0)="Alive",
        _xlfn.XLOOKUP(A2889,Table9[Tag Number],Table9[Status],"-",0)="Alive",
        _xlfn.XLOOKUP(A2889,Table8[Tag Number],Table8[Status],"-",0)="Alive"),"Alive",
     OR(_xlfn.XLOOKUP(A2889,Table9[Tag Number],Table9[Status],"-",0)="-",
        _xlfn.XLOOKUP(A2889,Table10[Tag Number],Table10[Status],"-",0)="-",
        _xlfn.XLOOKUP(A2889,Table11[Tag Number],Table11[Status],"-",0)="-",
        _xlfn.XLOOKUP(A2889,Table8[Tag Number],Table8[Status],"-",0)="-"),
   "-")</f>
        <v>Alive</v>
      </c>
      <c r="I2889" s="88" t="str">
        <f>IF((_xlfn.XLOOKUP(B2889,[2]Sheet1!$A$2:$A$198,[2]Sheet1!$B$2:$B$198,"-",0)="Glade"),"Out","No")</f>
        <v>No</v>
      </c>
      <c r="R2889" t="str">
        <f t="shared" si="92"/>
        <v>O084</v>
      </c>
    </row>
    <row r="2890" spans="1:18" ht="15" thickBot="1" x14ac:dyDescent="0.35">
      <c r="A2890" t="s">
        <v>408</v>
      </c>
      <c r="B2890" s="4"/>
      <c r="C2890" s="84">
        <f>IF(COUNTIF(Table8[Tag Number], A2890), 1, 0)</f>
        <v>0</v>
      </c>
      <c r="D2890" s="85">
        <f>IF(COUNTIF(Table9[Tag Number], A2890), 1, 0)</f>
        <v>0</v>
      </c>
      <c r="E2890" s="86">
        <f>IF(COUNTIF(Table10[Tag Number], A2890), 1, 0)</f>
        <v>1</v>
      </c>
      <c r="F2890" s="86">
        <f>IF(COUNTIF(Table11[Tag Number], A2890), 1, 0)</f>
        <v>0</v>
      </c>
      <c r="G2890" s="87">
        <f t="shared" si="93"/>
        <v>1</v>
      </c>
      <c r="H2890" s="88" t="str" cm="1">
        <f t="array" ref="H2890">_xlfn.IFS(OR(_xlfn.XLOOKUP(A2890,Table9[Tag Number],Table9[Status],"-",0)="Dead",
        _xlfn.XLOOKUP(A2890,Table10[Tag Number],Table10[Status],"-",0)="Dead",
        _xlfn.XLOOKUP(A2890,Table11[Tag Number],Table11[Status],"-",0)="Dead",
        _xlfn.XLOOKUP(A2890,Table8[Tag Number],Table8[Status],"-",0)="Dead"),"Dead",
     OR(_xlfn.XLOOKUP(A2890,Table11[Tag Number],Table11[Status],"-",0)="Alive",
        _xlfn.XLOOKUP(A2890,Table10[Tag Number],Table10[Status],"-",0)="Alive",
        _xlfn.XLOOKUP(A2890,Table9[Tag Number],Table9[Status],"-",0)="Alive",
        _xlfn.XLOOKUP(A2890,Table8[Tag Number],Table8[Status],"-",0)="Alive"),"Alive",
     OR(_xlfn.XLOOKUP(A2890,Table9[Tag Number],Table9[Status],"-",0)="-",
        _xlfn.XLOOKUP(A2890,Table10[Tag Number],Table10[Status],"-",0)="-",
        _xlfn.XLOOKUP(A2890,Table11[Tag Number],Table11[Status],"-",0)="-",
        _xlfn.XLOOKUP(A2890,Table8[Tag Number],Table8[Status],"-",0)="-"),
   "-")</f>
        <v>Alive</v>
      </c>
      <c r="I2890" s="88" t="str">
        <f>IF((_xlfn.XLOOKUP(B2890,[2]Sheet1!$A$2:$A$198,[2]Sheet1!$B$2:$B$198,"-",0)="Glade"),"Out","No")</f>
        <v>No</v>
      </c>
      <c r="R2890" t="b">
        <f t="shared" si="92"/>
        <v>0</v>
      </c>
    </row>
    <row r="2891" spans="1:18" ht="15" thickBot="1" x14ac:dyDescent="0.35">
      <c r="A2891" t="s">
        <v>457</v>
      </c>
      <c r="B2891" s="4"/>
      <c r="C2891" s="84">
        <f>IF(COUNTIF(Table8[Tag Number], A2891), 1, 0)</f>
        <v>0</v>
      </c>
      <c r="D2891" s="85">
        <f>IF(COUNTIF(Table9[Tag Number], A2891), 1, 0)</f>
        <v>0</v>
      </c>
      <c r="E2891" s="86">
        <f>IF(COUNTIF(Table10[Tag Number], A2891), 1, 0)</f>
        <v>0</v>
      </c>
      <c r="F2891" s="86">
        <f>IF(COUNTIF(Table11[Tag Number], A2891), 1, 0)</f>
        <v>1</v>
      </c>
      <c r="G2891" s="87">
        <f t="shared" si="93"/>
        <v>1</v>
      </c>
      <c r="H2891" s="88" t="str" cm="1">
        <f t="array" ref="H2891">_xlfn.IFS(OR(_xlfn.XLOOKUP(A2891,Table9[Tag Number],Table9[Status],"-",0)="Dead",
        _xlfn.XLOOKUP(A2891,Table10[Tag Number],Table10[Status],"-",0)="Dead",
        _xlfn.XLOOKUP(A2891,Table11[Tag Number],Table11[Status],"-",0)="Dead",
        _xlfn.XLOOKUP(A2891,Table8[Tag Number],Table8[Status],"-",0)="Dead"),"Dead",
     OR(_xlfn.XLOOKUP(A2891,Table11[Tag Number],Table11[Status],"-",0)="Alive",
        _xlfn.XLOOKUP(A2891,Table10[Tag Number],Table10[Status],"-",0)="Alive",
        _xlfn.XLOOKUP(A2891,Table9[Tag Number],Table9[Status],"-",0)="Alive",
        _xlfn.XLOOKUP(A2891,Table8[Tag Number],Table8[Status],"-",0)="Alive"),"Alive",
     OR(_xlfn.XLOOKUP(A2891,Table9[Tag Number],Table9[Status],"-",0)="-",
        _xlfn.XLOOKUP(A2891,Table10[Tag Number],Table10[Status],"-",0)="-",
        _xlfn.XLOOKUP(A2891,Table11[Tag Number],Table11[Status],"-",0)="-",
        _xlfn.XLOOKUP(A2891,Table8[Tag Number],Table8[Status],"-",0)="-"),
   "-")</f>
        <v>Alive</v>
      </c>
      <c r="I2891" s="88" t="str">
        <f>IF((_xlfn.XLOOKUP(B2891,[2]Sheet1!$A$2:$A$198,[2]Sheet1!$B$2:$B$198,"-",0)="Glade"),"Out","No")</f>
        <v>No</v>
      </c>
      <c r="R2891" t="b">
        <f t="shared" si="92"/>
        <v>0</v>
      </c>
    </row>
    <row r="2892" spans="1:18" ht="15" thickBot="1" x14ac:dyDescent="0.35">
      <c r="A2892" t="s">
        <v>82</v>
      </c>
      <c r="B2892" s="4"/>
      <c r="C2892" s="84">
        <f>IF(COUNTIF(Table8[Tag Number], A2892), 1, 0)</f>
        <v>0</v>
      </c>
      <c r="D2892" s="85">
        <f>IF(COUNTIF(Table9[Tag Number], A2892), 1, 0)</f>
        <v>0</v>
      </c>
      <c r="E2892" s="86">
        <f>IF(COUNTIF(Table10[Tag Number], A2892), 1, 0)</f>
        <v>0</v>
      </c>
      <c r="F2892" s="86">
        <f>IF(COUNTIF(Table11[Tag Number], A2892), 1, 0)</f>
        <v>0</v>
      </c>
      <c r="G2892" s="87">
        <f t="shared" si="93"/>
        <v>0</v>
      </c>
      <c r="H2892" s="88" t="str" cm="1">
        <f t="array" ref="H2892">_xlfn.IFS(OR(_xlfn.XLOOKUP(A2892,Table9[Tag Number],Table9[Status],"-",0)="Dead",
        _xlfn.XLOOKUP(A2892,Table10[Tag Number],Table10[Status],"-",0)="Dead",
        _xlfn.XLOOKUP(A2892,Table11[Tag Number],Table11[Status],"-",0)="Dead",
        _xlfn.XLOOKUP(A2892,Table8[Tag Number],Table8[Status],"-",0)="Dead"),"Dead",
     OR(_xlfn.XLOOKUP(A2892,Table11[Tag Number],Table11[Status],"-",0)="Alive",
        _xlfn.XLOOKUP(A2892,Table10[Tag Number],Table10[Status],"-",0)="Alive",
        _xlfn.XLOOKUP(A2892,Table9[Tag Number],Table9[Status],"-",0)="Alive",
        _xlfn.XLOOKUP(A2892,Table8[Tag Number],Table8[Status],"-",0)="Alive"),"Alive",
     OR(_xlfn.XLOOKUP(A2892,Table9[Tag Number],Table9[Status],"-",0)="-",
        _xlfn.XLOOKUP(A2892,Table10[Tag Number],Table10[Status],"-",0)="-",
        _xlfn.XLOOKUP(A2892,Table11[Tag Number],Table11[Status],"-",0)="-",
        _xlfn.XLOOKUP(A2892,Table8[Tag Number],Table8[Status],"-",0)="-"),
   "-")</f>
        <v>-</v>
      </c>
      <c r="I2892" s="88" t="str">
        <f>IF((_xlfn.XLOOKUP(B2892,[2]Sheet1!$A$2:$A$198,[2]Sheet1!$B$2:$B$198,"-",0)="Glade"),"Out","No")</f>
        <v>No</v>
      </c>
      <c r="R2892" t="b">
        <f t="shared" si="92"/>
        <v>0</v>
      </c>
    </row>
    <row r="2893" spans="1:18" ht="15" thickBot="1" x14ac:dyDescent="0.35">
      <c r="A2893" t="s">
        <v>193</v>
      </c>
      <c r="B2893" s="4"/>
      <c r="C2893" s="84">
        <f>IF(COUNTIF(Table8[Tag Number], A2893), 1, 0)</f>
        <v>0</v>
      </c>
      <c r="D2893" s="85">
        <f>IF(COUNTIF(Table9[Tag Number], A2893), 1, 0)</f>
        <v>0</v>
      </c>
      <c r="E2893" s="86">
        <f>IF(COUNTIF(Table10[Tag Number], A2893), 1, 0)</f>
        <v>0</v>
      </c>
      <c r="F2893" s="86">
        <f>IF(COUNTIF(Table11[Tag Number], A2893), 1, 0)</f>
        <v>0</v>
      </c>
      <c r="G2893" s="87">
        <f t="shared" si="93"/>
        <v>0</v>
      </c>
      <c r="H2893" s="88" t="str" cm="1">
        <f t="array" ref="H2893">_xlfn.IFS(OR(_xlfn.XLOOKUP(A2893,Table9[Tag Number],Table9[Status],"-",0)="Dead",
        _xlfn.XLOOKUP(A2893,Table10[Tag Number],Table10[Status],"-",0)="Dead",
        _xlfn.XLOOKUP(A2893,Table11[Tag Number],Table11[Status],"-",0)="Dead",
        _xlfn.XLOOKUP(A2893,Table8[Tag Number],Table8[Status],"-",0)="Dead"),"Dead",
     OR(_xlfn.XLOOKUP(A2893,Table11[Tag Number],Table11[Status],"-",0)="Alive",
        _xlfn.XLOOKUP(A2893,Table10[Tag Number],Table10[Status],"-",0)="Alive",
        _xlfn.XLOOKUP(A2893,Table9[Tag Number],Table9[Status],"-",0)="Alive",
        _xlfn.XLOOKUP(A2893,Table8[Tag Number],Table8[Status],"-",0)="Alive"),"Alive",
     OR(_xlfn.XLOOKUP(A2893,Table9[Tag Number],Table9[Status],"-",0)="-",
        _xlfn.XLOOKUP(A2893,Table10[Tag Number],Table10[Status],"-",0)="-",
        _xlfn.XLOOKUP(A2893,Table11[Tag Number],Table11[Status],"-",0)="-",
        _xlfn.XLOOKUP(A2893,Table8[Tag Number],Table8[Status],"-",0)="-"),
   "-")</f>
        <v>-</v>
      </c>
      <c r="I2893" s="88" t="str">
        <f>IF((_xlfn.XLOOKUP(B2893,[2]Sheet1!$A$2:$A$198,[2]Sheet1!$B$2:$B$198,"-",0)="Glade"),"Out","No")</f>
        <v>No</v>
      </c>
      <c r="R2893" t="b">
        <f t="shared" si="92"/>
        <v>0</v>
      </c>
    </row>
    <row r="2894" spans="1:18" ht="15" thickBot="1" x14ac:dyDescent="0.35">
      <c r="A2894" t="s">
        <v>90</v>
      </c>
      <c r="B2894" s="4"/>
      <c r="C2894" s="84">
        <f>IF(COUNTIF(Table8[Tag Number], A2894), 1, 0)</f>
        <v>0</v>
      </c>
      <c r="D2894" s="85">
        <f>IF(COUNTIF(Table9[Tag Number], A2894), 1, 0)</f>
        <v>0</v>
      </c>
      <c r="E2894" s="86">
        <f>IF(COUNTIF(Table10[Tag Number], A2894), 1, 0)</f>
        <v>0</v>
      </c>
      <c r="F2894" s="86">
        <f>IF(COUNTIF(Table11[Tag Number], A2894), 1, 0)</f>
        <v>0</v>
      </c>
      <c r="G2894" s="87">
        <f t="shared" si="93"/>
        <v>0</v>
      </c>
      <c r="H2894" s="88" t="str" cm="1">
        <f t="array" ref="H2894">_xlfn.IFS(OR(_xlfn.XLOOKUP(A2894,Table9[Tag Number],Table9[Status],"-",0)="Dead",
        _xlfn.XLOOKUP(A2894,Table10[Tag Number],Table10[Status],"-",0)="Dead",
        _xlfn.XLOOKUP(A2894,Table11[Tag Number],Table11[Status],"-",0)="Dead",
        _xlfn.XLOOKUP(A2894,Table8[Tag Number],Table8[Status],"-",0)="Dead"),"Dead",
     OR(_xlfn.XLOOKUP(A2894,Table11[Tag Number],Table11[Status],"-",0)="Alive",
        _xlfn.XLOOKUP(A2894,Table10[Tag Number],Table10[Status],"-",0)="Alive",
        _xlfn.XLOOKUP(A2894,Table9[Tag Number],Table9[Status],"-",0)="Alive",
        _xlfn.XLOOKUP(A2894,Table8[Tag Number],Table8[Status],"-",0)="Alive"),"Alive",
     OR(_xlfn.XLOOKUP(A2894,Table9[Tag Number],Table9[Status],"-",0)="-",
        _xlfn.XLOOKUP(A2894,Table10[Tag Number],Table10[Status],"-",0)="-",
        _xlfn.XLOOKUP(A2894,Table11[Tag Number],Table11[Status],"-",0)="-",
        _xlfn.XLOOKUP(A2894,Table8[Tag Number],Table8[Status],"-",0)="-"),
   "-")</f>
        <v>-</v>
      </c>
      <c r="I2894" s="88" t="str">
        <f>IF((_xlfn.XLOOKUP(B2894,[2]Sheet1!$A$2:$A$198,[2]Sheet1!$B$2:$B$198,"-",0)="Glade"),"Out","No")</f>
        <v>No</v>
      </c>
      <c r="R2894" t="b">
        <f t="shared" si="92"/>
        <v>0</v>
      </c>
    </row>
    <row r="2895" spans="1:18" ht="15" thickBot="1" x14ac:dyDescent="0.35">
      <c r="A2895" t="s">
        <v>211</v>
      </c>
      <c r="B2895" s="4"/>
      <c r="C2895" s="84">
        <f>IF(COUNTIF(Table8[Tag Number], A2895), 1, 0)</f>
        <v>0</v>
      </c>
      <c r="D2895" s="85">
        <f>IF(COUNTIF(Table9[Tag Number], A2895), 1, 0)</f>
        <v>0</v>
      </c>
      <c r="E2895" s="86">
        <f>IF(COUNTIF(Table10[Tag Number], A2895), 1, 0)</f>
        <v>0</v>
      </c>
      <c r="F2895" s="86">
        <f>IF(COUNTIF(Table11[Tag Number], A2895), 1, 0)</f>
        <v>0</v>
      </c>
      <c r="G2895" s="87">
        <f t="shared" si="93"/>
        <v>0</v>
      </c>
      <c r="H2895" s="88" t="str" cm="1">
        <f t="array" ref="H2895">_xlfn.IFS(OR(_xlfn.XLOOKUP(A2895,Table9[Tag Number],Table9[Status],"-",0)="Dead",
        _xlfn.XLOOKUP(A2895,Table10[Tag Number],Table10[Status],"-",0)="Dead",
        _xlfn.XLOOKUP(A2895,Table11[Tag Number],Table11[Status],"-",0)="Dead",
        _xlfn.XLOOKUP(A2895,Table8[Tag Number],Table8[Status],"-",0)="Dead"),"Dead",
     OR(_xlfn.XLOOKUP(A2895,Table11[Tag Number],Table11[Status],"-",0)="Alive",
        _xlfn.XLOOKUP(A2895,Table10[Tag Number],Table10[Status],"-",0)="Alive",
        _xlfn.XLOOKUP(A2895,Table9[Tag Number],Table9[Status],"-",0)="Alive",
        _xlfn.XLOOKUP(A2895,Table8[Tag Number],Table8[Status],"-",0)="Alive"),"Alive",
     OR(_xlfn.XLOOKUP(A2895,Table9[Tag Number],Table9[Status],"-",0)="-",
        _xlfn.XLOOKUP(A2895,Table10[Tag Number],Table10[Status],"-",0)="-",
        _xlfn.XLOOKUP(A2895,Table11[Tag Number],Table11[Status],"-",0)="-",
        _xlfn.XLOOKUP(A2895,Table8[Tag Number],Table8[Status],"-",0)="-"),
   "-")</f>
        <v>-</v>
      </c>
      <c r="I2895" s="88" t="str">
        <f>IF((_xlfn.XLOOKUP(B2895,[2]Sheet1!$A$2:$A$198,[2]Sheet1!$B$2:$B$198,"-",0)="Glade"),"Out","No")</f>
        <v>No</v>
      </c>
      <c r="R2895" t="b">
        <f t="shared" si="92"/>
        <v>0</v>
      </c>
    </row>
    <row r="2896" spans="1:18" ht="15" thickBot="1" x14ac:dyDescent="0.35">
      <c r="A2896" t="s">
        <v>877</v>
      </c>
      <c r="B2896" s="4"/>
      <c r="C2896" s="84">
        <f>IF(COUNTIF(Table8[Tag Number], A2896), 1, 0)</f>
        <v>0</v>
      </c>
      <c r="D2896" s="85">
        <f>IF(COUNTIF(Table9[Tag Number], A2896), 1, 0)</f>
        <v>0</v>
      </c>
      <c r="E2896" s="86">
        <f>IF(COUNTIF(Table10[Tag Number], A2896), 1, 0)</f>
        <v>1</v>
      </c>
      <c r="F2896" s="86">
        <f>IF(COUNTIF(Table11[Tag Number], A2896), 1, 0)</f>
        <v>0</v>
      </c>
      <c r="G2896" s="87">
        <f t="shared" si="93"/>
        <v>1</v>
      </c>
      <c r="H2896" s="88" t="str" cm="1">
        <f t="array" ref="H2896">_xlfn.IFS(OR(_xlfn.XLOOKUP(A2896,Table9[Tag Number],Table9[Status],"-",0)="Dead",
        _xlfn.XLOOKUP(A2896,Table10[Tag Number],Table10[Status],"-",0)="Dead",
        _xlfn.XLOOKUP(A2896,Table11[Tag Number],Table11[Status],"-",0)="Dead",
        _xlfn.XLOOKUP(A2896,Table8[Tag Number],Table8[Status],"-",0)="Dead"),"Dead",
     OR(_xlfn.XLOOKUP(A2896,Table11[Tag Number],Table11[Status],"-",0)="Alive",
        _xlfn.XLOOKUP(A2896,Table10[Tag Number],Table10[Status],"-",0)="Alive",
        _xlfn.XLOOKUP(A2896,Table9[Tag Number],Table9[Status],"-",0)="Alive",
        _xlfn.XLOOKUP(A2896,Table8[Tag Number],Table8[Status],"-",0)="Alive"),"Alive",
     OR(_xlfn.XLOOKUP(A2896,Table9[Tag Number],Table9[Status],"-",0)="-",
        _xlfn.XLOOKUP(A2896,Table10[Tag Number],Table10[Status],"-",0)="-",
        _xlfn.XLOOKUP(A2896,Table11[Tag Number],Table11[Status],"-",0)="-",
        _xlfn.XLOOKUP(A2896,Table8[Tag Number],Table8[Status],"-",0)="-"),
   "-")</f>
        <v>Alive</v>
      </c>
      <c r="I2896" s="88" t="str">
        <f>IF((_xlfn.XLOOKUP(B2896,[2]Sheet1!$A$2:$A$198,[2]Sheet1!$B$2:$B$198,"-",0)="Glade"),"Out","No")</f>
        <v>No</v>
      </c>
      <c r="R2896" t="b">
        <f t="shared" si="92"/>
        <v>0</v>
      </c>
    </row>
    <row r="2897" spans="1:18" ht="15" thickBot="1" x14ac:dyDescent="0.35">
      <c r="A2897" t="s">
        <v>879</v>
      </c>
      <c r="B2897" s="4"/>
      <c r="C2897" s="84">
        <f>IF(COUNTIF(Table8[Tag Number], A2897), 1, 0)</f>
        <v>0</v>
      </c>
      <c r="D2897" s="85">
        <f>IF(COUNTIF(Table9[Tag Number], A2897), 1, 0)</f>
        <v>0</v>
      </c>
      <c r="E2897" s="86">
        <f>IF(COUNTIF(Table10[Tag Number], A2897), 1, 0)</f>
        <v>1</v>
      </c>
      <c r="F2897" s="86">
        <f>IF(COUNTIF(Table11[Tag Number], A2897), 1, 0)</f>
        <v>0</v>
      </c>
      <c r="G2897" s="87">
        <f t="shared" si="93"/>
        <v>1</v>
      </c>
      <c r="H2897" s="88" t="str" cm="1">
        <f t="array" ref="H2897">_xlfn.IFS(OR(_xlfn.XLOOKUP(A2897,Table9[Tag Number],Table9[Status],"-",0)="Dead",
        _xlfn.XLOOKUP(A2897,Table10[Tag Number],Table10[Status],"-",0)="Dead",
        _xlfn.XLOOKUP(A2897,Table11[Tag Number],Table11[Status],"-",0)="Dead",
        _xlfn.XLOOKUP(A2897,Table8[Tag Number],Table8[Status],"-",0)="Dead"),"Dead",
     OR(_xlfn.XLOOKUP(A2897,Table11[Tag Number],Table11[Status],"-",0)="Alive",
        _xlfn.XLOOKUP(A2897,Table10[Tag Number],Table10[Status],"-",0)="Alive",
        _xlfn.XLOOKUP(A2897,Table9[Tag Number],Table9[Status],"-",0)="Alive",
        _xlfn.XLOOKUP(A2897,Table8[Tag Number],Table8[Status],"-",0)="Alive"),"Alive",
     OR(_xlfn.XLOOKUP(A2897,Table9[Tag Number],Table9[Status],"-",0)="-",
        _xlfn.XLOOKUP(A2897,Table10[Tag Number],Table10[Status],"-",0)="-",
        _xlfn.XLOOKUP(A2897,Table11[Tag Number],Table11[Status],"-",0)="-",
        _xlfn.XLOOKUP(A2897,Table8[Tag Number],Table8[Status],"-",0)="-"),
   "-")</f>
        <v>Alive</v>
      </c>
      <c r="I2897" s="88" t="str">
        <f>IF((_xlfn.XLOOKUP(B2897,[2]Sheet1!$A$2:$A$198,[2]Sheet1!$B$2:$B$198,"-",0)="Glade"),"Out","No")</f>
        <v>No</v>
      </c>
      <c r="R2897" t="b">
        <f t="shared" si="92"/>
        <v>0</v>
      </c>
    </row>
    <row r="2898" spans="1:18" ht="15" thickBot="1" x14ac:dyDescent="0.35">
      <c r="A2898" t="s">
        <v>872</v>
      </c>
      <c r="B2898" s="4"/>
      <c r="C2898" s="84">
        <f>IF(COUNTIF(Table8[Tag Number], A2898), 1, 0)</f>
        <v>0</v>
      </c>
      <c r="D2898" s="85">
        <f>IF(COUNTIF(Table9[Tag Number], A2898), 1, 0)</f>
        <v>0</v>
      </c>
      <c r="E2898" s="86">
        <f>IF(COUNTIF(Table10[Tag Number], A2898), 1, 0)</f>
        <v>1</v>
      </c>
      <c r="F2898" s="86">
        <f>IF(COUNTIF(Table11[Tag Number], A2898), 1, 0)</f>
        <v>1</v>
      </c>
      <c r="G2898" s="87">
        <f t="shared" si="93"/>
        <v>2</v>
      </c>
      <c r="H2898" s="88" t="str" cm="1">
        <f t="array" ref="H2898">_xlfn.IFS(OR(_xlfn.XLOOKUP(A2898,Table9[Tag Number],Table9[Status],"-",0)="Dead",
        _xlfn.XLOOKUP(A2898,Table10[Tag Number],Table10[Status],"-",0)="Dead",
        _xlfn.XLOOKUP(A2898,Table11[Tag Number],Table11[Status],"-",0)="Dead",
        _xlfn.XLOOKUP(A2898,Table8[Tag Number],Table8[Status],"-",0)="Dead"),"Dead",
     OR(_xlfn.XLOOKUP(A2898,Table11[Tag Number],Table11[Status],"-",0)="Alive",
        _xlfn.XLOOKUP(A2898,Table10[Tag Number],Table10[Status],"-",0)="Alive",
        _xlfn.XLOOKUP(A2898,Table9[Tag Number],Table9[Status],"-",0)="Alive",
        _xlfn.XLOOKUP(A2898,Table8[Tag Number],Table8[Status],"-",0)="Alive"),"Alive",
     OR(_xlfn.XLOOKUP(A2898,Table9[Tag Number],Table9[Status],"-",0)="-",
        _xlfn.XLOOKUP(A2898,Table10[Tag Number],Table10[Status],"-",0)="-",
        _xlfn.XLOOKUP(A2898,Table11[Tag Number],Table11[Status],"-",0)="-",
        _xlfn.XLOOKUP(A2898,Table8[Tag Number],Table8[Status],"-",0)="-"),
   "-")</f>
        <v>Alive</v>
      </c>
      <c r="I2898" s="88" t="str">
        <f>IF((_xlfn.XLOOKUP(B2898,[2]Sheet1!$A$2:$A$198,[2]Sheet1!$B$2:$B$198,"-",0)="Glade"),"Out","No")</f>
        <v>No</v>
      </c>
      <c r="R2898" t="str">
        <f t="shared" si="92"/>
        <v>O093</v>
      </c>
    </row>
    <row r="2899" spans="1:18" ht="15" thickBot="1" x14ac:dyDescent="0.35">
      <c r="A2899" t="s">
        <v>630</v>
      </c>
      <c r="B2899" s="4"/>
      <c r="C2899" s="84">
        <f>IF(COUNTIF(Table8[Tag Number], A2899), 1, 0)</f>
        <v>0</v>
      </c>
      <c r="D2899" s="85">
        <f>IF(COUNTIF(Table9[Tag Number], A2899), 1, 0)</f>
        <v>0</v>
      </c>
      <c r="E2899" s="86">
        <f>IF(COUNTIF(Table10[Tag Number], A2899), 1, 0)</f>
        <v>0</v>
      </c>
      <c r="F2899" s="86">
        <f>IF(COUNTIF(Table11[Tag Number], A2899), 1, 0)</f>
        <v>1</v>
      </c>
      <c r="G2899" s="87">
        <f t="shared" si="93"/>
        <v>1</v>
      </c>
      <c r="H2899" s="88" t="str" cm="1">
        <f t="array" ref="H2899">_xlfn.IFS(OR(_xlfn.XLOOKUP(A2899,Table9[Tag Number],Table9[Status],"-",0)="Dead",
        _xlfn.XLOOKUP(A2899,Table10[Tag Number],Table10[Status],"-",0)="Dead",
        _xlfn.XLOOKUP(A2899,Table11[Tag Number],Table11[Status],"-",0)="Dead",
        _xlfn.XLOOKUP(A2899,Table8[Tag Number],Table8[Status],"-",0)="Dead"),"Dead",
     OR(_xlfn.XLOOKUP(A2899,Table11[Tag Number],Table11[Status],"-",0)="Alive",
        _xlfn.XLOOKUP(A2899,Table10[Tag Number],Table10[Status],"-",0)="Alive",
        _xlfn.XLOOKUP(A2899,Table9[Tag Number],Table9[Status],"-",0)="Alive",
        _xlfn.XLOOKUP(A2899,Table8[Tag Number],Table8[Status],"-",0)="Alive"),"Alive",
     OR(_xlfn.XLOOKUP(A2899,Table9[Tag Number],Table9[Status],"-",0)="-",
        _xlfn.XLOOKUP(A2899,Table10[Tag Number],Table10[Status],"-",0)="-",
        _xlfn.XLOOKUP(A2899,Table11[Tag Number],Table11[Status],"-",0)="-",
        _xlfn.XLOOKUP(A2899,Table8[Tag Number],Table8[Status],"-",0)="-"),
   "-")</f>
        <v>Alive</v>
      </c>
      <c r="I2899" s="88" t="str">
        <f>IF((_xlfn.XLOOKUP(B2899,[2]Sheet1!$A$2:$A$198,[2]Sheet1!$B$2:$B$198,"-",0)="Glade"),"Out","No")</f>
        <v>No</v>
      </c>
      <c r="R2899" t="b">
        <f t="shared" si="92"/>
        <v>0</v>
      </c>
    </row>
    <row r="2900" spans="1:18" ht="15" thickBot="1" x14ac:dyDescent="0.35">
      <c r="A2900" t="s">
        <v>801</v>
      </c>
      <c r="B2900" s="4"/>
      <c r="C2900" s="84">
        <f>IF(COUNTIF(Table8[Tag Number], A2900), 1, 0)</f>
        <v>0</v>
      </c>
      <c r="D2900" s="85">
        <f>IF(COUNTIF(Table9[Tag Number], A2900), 1, 0)</f>
        <v>0</v>
      </c>
      <c r="E2900" s="86">
        <f>IF(COUNTIF(Table10[Tag Number], A2900), 1, 0)</f>
        <v>0</v>
      </c>
      <c r="F2900" s="86">
        <f>IF(COUNTIF(Table11[Tag Number], A2900), 1, 0)</f>
        <v>1</v>
      </c>
      <c r="G2900" s="87">
        <f t="shared" si="93"/>
        <v>1</v>
      </c>
      <c r="H2900" s="88" t="str" cm="1">
        <f t="array" ref="H2900">_xlfn.IFS(OR(_xlfn.XLOOKUP(A2900,Table9[Tag Number],Table9[Status],"-",0)="Dead",
        _xlfn.XLOOKUP(A2900,Table10[Tag Number],Table10[Status],"-",0)="Dead",
        _xlfn.XLOOKUP(A2900,Table11[Tag Number],Table11[Status],"-",0)="Dead",
        _xlfn.XLOOKUP(A2900,Table8[Tag Number],Table8[Status],"-",0)="Dead"),"Dead",
     OR(_xlfn.XLOOKUP(A2900,Table11[Tag Number],Table11[Status],"-",0)="Alive",
        _xlfn.XLOOKUP(A2900,Table10[Tag Number],Table10[Status],"-",0)="Alive",
        _xlfn.XLOOKUP(A2900,Table9[Tag Number],Table9[Status],"-",0)="Alive",
        _xlfn.XLOOKUP(A2900,Table8[Tag Number],Table8[Status],"-",0)="Alive"),"Alive",
     OR(_xlfn.XLOOKUP(A2900,Table9[Tag Number],Table9[Status],"-",0)="-",
        _xlfn.XLOOKUP(A2900,Table10[Tag Number],Table10[Status],"-",0)="-",
        _xlfn.XLOOKUP(A2900,Table11[Tag Number],Table11[Status],"-",0)="-",
        _xlfn.XLOOKUP(A2900,Table8[Tag Number],Table8[Status],"-",0)="-"),
   "-")</f>
        <v>Alive</v>
      </c>
      <c r="I2900" s="88" t="str">
        <f>IF((_xlfn.XLOOKUP(B2900,[2]Sheet1!$A$2:$A$198,[2]Sheet1!$B$2:$B$198,"-",0)="Glade"),"Out","No")</f>
        <v>No</v>
      </c>
      <c r="R2900" t="b">
        <f t="shared" si="92"/>
        <v>0</v>
      </c>
    </row>
    <row r="2901" spans="1:18" ht="15" thickBot="1" x14ac:dyDescent="0.35">
      <c r="A2901" t="s">
        <v>3186</v>
      </c>
      <c r="B2901" s="4"/>
      <c r="C2901" s="84">
        <f>IF(COUNTIF(Table8[Tag Number], A2901), 1, 0)</f>
        <v>0</v>
      </c>
      <c r="D2901" s="85">
        <f>IF(COUNTIF(Table9[Tag Number], A2901), 1, 0)</f>
        <v>0</v>
      </c>
      <c r="E2901" s="86">
        <f>IF(COUNTIF(Table10[Tag Number], A2901), 1, 0)</f>
        <v>0</v>
      </c>
      <c r="F2901" s="86">
        <f>IF(COUNTIF(Table11[Tag Number], A2901), 1, 0)</f>
        <v>1</v>
      </c>
      <c r="G2901" s="87">
        <f t="shared" si="93"/>
        <v>1</v>
      </c>
      <c r="H2901" s="88" t="str" cm="1">
        <f t="array" ref="H2901">_xlfn.IFS(OR(_xlfn.XLOOKUP(A2901,Table9[Tag Number],Table9[Status],"-",0)="Dead",
        _xlfn.XLOOKUP(A2901,Table10[Tag Number],Table10[Status],"-",0)="Dead",
        _xlfn.XLOOKUP(A2901,Table11[Tag Number],Table11[Status],"-",0)="Dead",
        _xlfn.XLOOKUP(A2901,Table8[Tag Number],Table8[Status],"-",0)="Dead"),"Dead",
     OR(_xlfn.XLOOKUP(A2901,Table11[Tag Number],Table11[Status],"-",0)="Alive",
        _xlfn.XLOOKUP(A2901,Table10[Tag Number],Table10[Status],"-",0)="Alive",
        _xlfn.XLOOKUP(A2901,Table9[Tag Number],Table9[Status],"-",0)="Alive",
        _xlfn.XLOOKUP(A2901,Table8[Tag Number],Table8[Status],"-",0)="Alive"),"Alive",
     OR(_xlfn.XLOOKUP(A2901,Table9[Tag Number],Table9[Status],"-",0)="-",
        _xlfn.XLOOKUP(A2901,Table10[Tag Number],Table10[Status],"-",0)="-",
        _xlfn.XLOOKUP(A2901,Table11[Tag Number],Table11[Status],"-",0)="-",
        _xlfn.XLOOKUP(A2901,Table8[Tag Number],Table8[Status],"-",0)="-"),
   "-")</f>
        <v>Alive</v>
      </c>
      <c r="I2901" s="88" t="str">
        <f>IF((_xlfn.XLOOKUP(B2901,[2]Sheet1!$A$2:$A$198,[2]Sheet1!$B$2:$B$198,"-",0)="Glade"),"Out","No")</f>
        <v>No</v>
      </c>
      <c r="R2901" t="b">
        <f t="shared" si="92"/>
        <v>0</v>
      </c>
    </row>
    <row r="2902" spans="1:18" ht="15" thickBot="1" x14ac:dyDescent="0.35">
      <c r="A2902" t="s">
        <v>920</v>
      </c>
      <c r="B2902" s="4"/>
      <c r="C2902" s="84">
        <f>IF(COUNTIF(Table8[Tag Number], A2902), 1, 0)</f>
        <v>0</v>
      </c>
      <c r="D2902" s="85">
        <f>IF(COUNTIF(Table9[Tag Number], A2902), 1, 0)</f>
        <v>0</v>
      </c>
      <c r="E2902" s="86">
        <f>IF(COUNTIF(Table10[Tag Number], A2902), 1, 0)</f>
        <v>0</v>
      </c>
      <c r="F2902" s="86">
        <f>IF(COUNTIF(Table11[Tag Number], A2902), 1, 0)</f>
        <v>1</v>
      </c>
      <c r="G2902" s="87">
        <f t="shared" si="93"/>
        <v>1</v>
      </c>
      <c r="H2902" s="88" t="str" cm="1">
        <f t="array" ref="H2902">_xlfn.IFS(OR(_xlfn.XLOOKUP(A2902,Table9[Tag Number],Table9[Status],"-",0)="Dead",
        _xlfn.XLOOKUP(A2902,Table10[Tag Number],Table10[Status],"-",0)="Dead",
        _xlfn.XLOOKUP(A2902,Table11[Tag Number],Table11[Status],"-",0)="Dead",
        _xlfn.XLOOKUP(A2902,Table8[Tag Number],Table8[Status],"-",0)="Dead"),"Dead",
     OR(_xlfn.XLOOKUP(A2902,Table11[Tag Number],Table11[Status],"-",0)="Alive",
        _xlfn.XLOOKUP(A2902,Table10[Tag Number],Table10[Status],"-",0)="Alive",
        _xlfn.XLOOKUP(A2902,Table9[Tag Number],Table9[Status],"-",0)="Alive",
        _xlfn.XLOOKUP(A2902,Table8[Tag Number],Table8[Status],"-",0)="Alive"),"Alive",
     OR(_xlfn.XLOOKUP(A2902,Table9[Tag Number],Table9[Status],"-",0)="-",
        _xlfn.XLOOKUP(A2902,Table10[Tag Number],Table10[Status],"-",0)="-",
        _xlfn.XLOOKUP(A2902,Table11[Tag Number],Table11[Status],"-",0)="-",
        _xlfn.XLOOKUP(A2902,Table8[Tag Number],Table8[Status],"-",0)="-"),
   "-")</f>
        <v>Alive</v>
      </c>
      <c r="I2902" s="88" t="str">
        <f>IF((_xlfn.XLOOKUP(B2902,[2]Sheet1!$A$2:$A$198,[2]Sheet1!$B$2:$B$198,"-",0)="Glade"),"Out","No")</f>
        <v>No</v>
      </c>
      <c r="R2902" t="b">
        <f t="shared" si="92"/>
        <v>0</v>
      </c>
    </row>
    <row r="2903" spans="1:18" ht="15" thickBot="1" x14ac:dyDescent="0.35">
      <c r="A2903" t="s">
        <v>922</v>
      </c>
      <c r="B2903" s="4"/>
      <c r="C2903" s="84">
        <f>IF(COUNTIF(Table8[Tag Number], A2903), 1, 0)</f>
        <v>0</v>
      </c>
      <c r="D2903" s="85">
        <f>IF(COUNTIF(Table9[Tag Number], A2903), 1, 0)</f>
        <v>0</v>
      </c>
      <c r="E2903" s="86">
        <f>IF(COUNTIF(Table10[Tag Number], A2903), 1, 0)</f>
        <v>0</v>
      </c>
      <c r="F2903" s="86">
        <f>IF(COUNTIF(Table11[Tag Number], A2903), 1, 0)</f>
        <v>1</v>
      </c>
      <c r="G2903" s="87">
        <f t="shared" si="93"/>
        <v>1</v>
      </c>
      <c r="H2903" s="88" t="str" cm="1">
        <f t="array" ref="H2903">_xlfn.IFS(OR(_xlfn.XLOOKUP(A2903,Table9[Tag Number],Table9[Status],"-",0)="Dead",
        _xlfn.XLOOKUP(A2903,Table10[Tag Number],Table10[Status],"-",0)="Dead",
        _xlfn.XLOOKUP(A2903,Table11[Tag Number],Table11[Status],"-",0)="Dead",
        _xlfn.XLOOKUP(A2903,Table8[Tag Number],Table8[Status],"-",0)="Dead"),"Dead",
     OR(_xlfn.XLOOKUP(A2903,Table11[Tag Number],Table11[Status],"-",0)="Alive",
        _xlfn.XLOOKUP(A2903,Table10[Tag Number],Table10[Status],"-",0)="Alive",
        _xlfn.XLOOKUP(A2903,Table9[Tag Number],Table9[Status],"-",0)="Alive",
        _xlfn.XLOOKUP(A2903,Table8[Tag Number],Table8[Status],"-",0)="Alive"),"Alive",
     OR(_xlfn.XLOOKUP(A2903,Table9[Tag Number],Table9[Status],"-",0)="-",
        _xlfn.XLOOKUP(A2903,Table10[Tag Number],Table10[Status],"-",0)="-",
        _xlfn.XLOOKUP(A2903,Table11[Tag Number],Table11[Status],"-",0)="-",
        _xlfn.XLOOKUP(A2903,Table8[Tag Number],Table8[Status],"-",0)="-"),
   "-")</f>
        <v>Alive</v>
      </c>
      <c r="I2903" s="88" t="str">
        <f>IF((_xlfn.XLOOKUP(B2903,[2]Sheet1!$A$2:$A$198,[2]Sheet1!$B$2:$B$198,"-",0)="Glade"),"Out","No")</f>
        <v>No</v>
      </c>
      <c r="R2903" t="b">
        <f t="shared" si="92"/>
        <v>0</v>
      </c>
    </row>
    <row r="2904" spans="1:18" ht="15" thickBot="1" x14ac:dyDescent="0.35">
      <c r="A2904" t="s">
        <v>948</v>
      </c>
      <c r="B2904" s="4"/>
      <c r="C2904" s="84">
        <f>IF(COUNTIF(Table8[Tag Number], A2904), 1, 0)</f>
        <v>0</v>
      </c>
      <c r="D2904" s="85">
        <f>IF(COUNTIF(Table9[Tag Number], A2904), 1, 0)</f>
        <v>0</v>
      </c>
      <c r="E2904" s="86">
        <f>IF(COUNTIF(Table10[Tag Number], A2904), 1, 0)</f>
        <v>0</v>
      </c>
      <c r="F2904" s="86">
        <f>IF(COUNTIF(Table11[Tag Number], A2904), 1, 0)</f>
        <v>1</v>
      </c>
      <c r="G2904" s="87">
        <f t="shared" si="93"/>
        <v>1</v>
      </c>
      <c r="H2904" s="88" t="str" cm="1">
        <f t="array" ref="H2904">_xlfn.IFS(OR(_xlfn.XLOOKUP(A2904,Table9[Tag Number],Table9[Status],"-",0)="Dead",
        _xlfn.XLOOKUP(A2904,Table10[Tag Number],Table10[Status],"-",0)="Dead",
        _xlfn.XLOOKUP(A2904,Table11[Tag Number],Table11[Status],"-",0)="Dead",
        _xlfn.XLOOKUP(A2904,Table8[Tag Number],Table8[Status],"-",0)="Dead"),"Dead",
     OR(_xlfn.XLOOKUP(A2904,Table11[Tag Number],Table11[Status],"-",0)="Alive",
        _xlfn.XLOOKUP(A2904,Table10[Tag Number],Table10[Status],"-",0)="Alive",
        _xlfn.XLOOKUP(A2904,Table9[Tag Number],Table9[Status],"-",0)="Alive",
        _xlfn.XLOOKUP(A2904,Table8[Tag Number],Table8[Status],"-",0)="Alive"),"Alive",
     OR(_xlfn.XLOOKUP(A2904,Table9[Tag Number],Table9[Status],"-",0)="-",
        _xlfn.XLOOKUP(A2904,Table10[Tag Number],Table10[Status],"-",0)="-",
        _xlfn.XLOOKUP(A2904,Table11[Tag Number],Table11[Status],"-",0)="-",
        _xlfn.XLOOKUP(A2904,Table8[Tag Number],Table8[Status],"-",0)="-"),
   "-")</f>
        <v>Alive</v>
      </c>
      <c r="I2904" s="88" t="str">
        <f>IF((_xlfn.XLOOKUP(B2904,[2]Sheet1!$A$2:$A$198,[2]Sheet1!$B$2:$B$198,"-",0)="Glade"),"Out","No")</f>
        <v>No</v>
      </c>
      <c r="R2904" t="b">
        <f t="shared" si="92"/>
        <v>0</v>
      </c>
    </row>
    <row r="2905" spans="1:18" ht="15" thickBot="1" x14ac:dyDescent="0.35">
      <c r="A2905" t="s">
        <v>964</v>
      </c>
      <c r="B2905" s="4"/>
      <c r="C2905" s="84">
        <f>IF(COUNTIF(Table8[Tag Number], A2905), 1, 0)</f>
        <v>0</v>
      </c>
      <c r="D2905" s="85">
        <f>IF(COUNTIF(Table9[Tag Number], A2905), 1, 0)</f>
        <v>0</v>
      </c>
      <c r="E2905" s="86">
        <f>IF(COUNTIF(Table10[Tag Number], A2905), 1, 0)</f>
        <v>0</v>
      </c>
      <c r="F2905" s="86">
        <f>IF(COUNTIF(Table11[Tag Number], A2905), 1, 0)</f>
        <v>1</v>
      </c>
      <c r="G2905" s="87">
        <f t="shared" si="93"/>
        <v>1</v>
      </c>
      <c r="H2905" s="88" t="str" cm="1">
        <f t="array" ref="H2905">_xlfn.IFS(OR(_xlfn.XLOOKUP(A2905,Table9[Tag Number],Table9[Status],"-",0)="Dead",
        _xlfn.XLOOKUP(A2905,Table10[Tag Number],Table10[Status],"-",0)="Dead",
        _xlfn.XLOOKUP(A2905,Table11[Tag Number],Table11[Status],"-",0)="Dead",
        _xlfn.XLOOKUP(A2905,Table8[Tag Number],Table8[Status],"-",0)="Dead"),"Dead",
     OR(_xlfn.XLOOKUP(A2905,Table11[Tag Number],Table11[Status],"-",0)="Alive",
        _xlfn.XLOOKUP(A2905,Table10[Tag Number],Table10[Status],"-",0)="Alive",
        _xlfn.XLOOKUP(A2905,Table9[Tag Number],Table9[Status],"-",0)="Alive",
        _xlfn.XLOOKUP(A2905,Table8[Tag Number],Table8[Status],"-",0)="Alive"),"Alive",
     OR(_xlfn.XLOOKUP(A2905,Table9[Tag Number],Table9[Status],"-",0)="-",
        _xlfn.XLOOKUP(A2905,Table10[Tag Number],Table10[Status],"-",0)="-",
        _xlfn.XLOOKUP(A2905,Table11[Tag Number],Table11[Status],"-",0)="-",
        _xlfn.XLOOKUP(A2905,Table8[Tag Number],Table8[Status],"-",0)="-"),
   "-")</f>
        <v>Alive</v>
      </c>
      <c r="I2905" s="88" t="str">
        <f>IF((_xlfn.XLOOKUP(B2905,[2]Sheet1!$A$2:$A$198,[2]Sheet1!$B$2:$B$198,"-",0)="Glade"),"Out","No")</f>
        <v>No</v>
      </c>
      <c r="R2905" t="b">
        <f t="shared" si="92"/>
        <v>0</v>
      </c>
    </row>
    <row r="2906" spans="1:18" ht="15" thickBot="1" x14ac:dyDescent="0.35">
      <c r="A2906" t="s">
        <v>206</v>
      </c>
      <c r="B2906" s="4"/>
      <c r="C2906" s="84">
        <f>IF(COUNTIF(Table8[Tag Number], A2906), 1, 0)</f>
        <v>0</v>
      </c>
      <c r="D2906" s="85">
        <f>IF(COUNTIF(Table9[Tag Number], A2906), 1, 0)</f>
        <v>0</v>
      </c>
      <c r="E2906" s="86">
        <f>IF(COUNTIF(Table10[Tag Number], A2906), 1, 0)</f>
        <v>0</v>
      </c>
      <c r="F2906" s="86">
        <f>IF(COUNTIF(Table11[Tag Number], A2906), 1, 0)</f>
        <v>0</v>
      </c>
      <c r="G2906" s="87">
        <f t="shared" si="93"/>
        <v>0</v>
      </c>
      <c r="H2906" s="88" t="str" cm="1">
        <f t="array" ref="H2906">_xlfn.IFS(OR(_xlfn.XLOOKUP(A2906,Table9[Tag Number],Table9[Status],"-",0)="Dead",
        _xlfn.XLOOKUP(A2906,Table10[Tag Number],Table10[Status],"-",0)="Dead",
        _xlfn.XLOOKUP(A2906,Table11[Tag Number],Table11[Status],"-",0)="Dead",
        _xlfn.XLOOKUP(A2906,Table8[Tag Number],Table8[Status],"-",0)="Dead"),"Dead",
     OR(_xlfn.XLOOKUP(A2906,Table11[Tag Number],Table11[Status],"-",0)="Alive",
        _xlfn.XLOOKUP(A2906,Table10[Tag Number],Table10[Status],"-",0)="Alive",
        _xlfn.XLOOKUP(A2906,Table9[Tag Number],Table9[Status],"-",0)="Alive",
        _xlfn.XLOOKUP(A2906,Table8[Tag Number],Table8[Status],"-",0)="Alive"),"Alive",
     OR(_xlfn.XLOOKUP(A2906,Table9[Tag Number],Table9[Status],"-",0)="-",
        _xlfn.XLOOKUP(A2906,Table10[Tag Number],Table10[Status],"-",0)="-",
        _xlfn.XLOOKUP(A2906,Table11[Tag Number],Table11[Status],"-",0)="-",
        _xlfn.XLOOKUP(A2906,Table8[Tag Number],Table8[Status],"-",0)="-"),
   "-")</f>
        <v>-</v>
      </c>
      <c r="I2906" s="88" t="str">
        <f>IF((_xlfn.XLOOKUP(B2906,[2]Sheet1!$A$2:$A$198,[2]Sheet1!$B$2:$B$198,"-",0)="Glade"),"Out","No")</f>
        <v>No</v>
      </c>
      <c r="R2906" t="b">
        <f t="shared" si="92"/>
        <v>0</v>
      </c>
    </row>
    <row r="2907" spans="1:18" ht="15" thickBot="1" x14ac:dyDescent="0.35">
      <c r="A2907" t="s">
        <v>3187</v>
      </c>
      <c r="B2907" s="4"/>
      <c r="C2907" s="84">
        <f>IF(COUNTIF(Table8[Tag Number], A2907), 1, 0)</f>
        <v>0</v>
      </c>
      <c r="D2907" s="85">
        <f>IF(COUNTIF(Table9[Tag Number], A2907), 1, 0)</f>
        <v>0</v>
      </c>
      <c r="E2907" s="86">
        <f>IF(COUNTIF(Table10[Tag Number], A2907), 1, 0)</f>
        <v>0</v>
      </c>
      <c r="F2907" s="86">
        <f>IF(COUNTIF(Table11[Tag Number], A2907), 1, 0)</f>
        <v>0</v>
      </c>
      <c r="G2907" s="87">
        <f t="shared" si="93"/>
        <v>0</v>
      </c>
      <c r="H2907" s="88" t="str" cm="1">
        <f t="array" ref="H2907">_xlfn.IFS(OR(_xlfn.XLOOKUP(A2907,Table9[Tag Number],Table9[Status],"-",0)="Dead",
        _xlfn.XLOOKUP(A2907,Table10[Tag Number],Table10[Status],"-",0)="Dead",
        _xlfn.XLOOKUP(A2907,Table11[Tag Number],Table11[Status],"-",0)="Dead",
        _xlfn.XLOOKUP(A2907,Table8[Tag Number],Table8[Status],"-",0)="Dead"),"Dead",
     OR(_xlfn.XLOOKUP(A2907,Table11[Tag Number],Table11[Status],"-",0)="Alive",
        _xlfn.XLOOKUP(A2907,Table10[Tag Number],Table10[Status],"-",0)="Alive",
        _xlfn.XLOOKUP(A2907,Table9[Tag Number],Table9[Status],"-",0)="Alive",
        _xlfn.XLOOKUP(A2907,Table8[Tag Number],Table8[Status],"-",0)="Alive"),"Alive",
     OR(_xlfn.XLOOKUP(A2907,Table9[Tag Number],Table9[Status],"-",0)="-",
        _xlfn.XLOOKUP(A2907,Table10[Tag Number],Table10[Status],"-",0)="-",
        _xlfn.XLOOKUP(A2907,Table11[Tag Number],Table11[Status],"-",0)="-",
        _xlfn.XLOOKUP(A2907,Table8[Tag Number],Table8[Status],"-",0)="-"),
   "-")</f>
        <v>-</v>
      </c>
      <c r="I2907" s="88" t="str">
        <f>IF((_xlfn.XLOOKUP(B2907,[2]Sheet1!$A$2:$A$198,[2]Sheet1!$B$2:$B$198,"-",0)="Glade"),"Out","No")</f>
        <v>No</v>
      </c>
      <c r="R2907" t="b">
        <f t="shared" si="92"/>
        <v>0</v>
      </c>
    </row>
    <row r="2908" spans="1:18" ht="15" thickBot="1" x14ac:dyDescent="0.35">
      <c r="A2908" t="s">
        <v>3188</v>
      </c>
      <c r="B2908" s="4"/>
      <c r="C2908" s="84">
        <f>IF(COUNTIF(Table8[Tag Number], A2908), 1, 0)</f>
        <v>0</v>
      </c>
      <c r="D2908" s="85">
        <f>IF(COUNTIF(Table9[Tag Number], A2908), 1, 0)</f>
        <v>0</v>
      </c>
      <c r="E2908" s="86">
        <f>IF(COUNTIF(Table10[Tag Number], A2908), 1, 0)</f>
        <v>0</v>
      </c>
      <c r="F2908" s="86">
        <f>IF(COUNTIF(Table11[Tag Number], A2908), 1, 0)</f>
        <v>0</v>
      </c>
      <c r="G2908" s="87">
        <f t="shared" si="93"/>
        <v>0</v>
      </c>
      <c r="H2908" s="88" t="str" cm="1">
        <f t="array" ref="H2908">_xlfn.IFS(OR(_xlfn.XLOOKUP(A2908,Table9[Tag Number],Table9[Status],"-",0)="Dead",
        _xlfn.XLOOKUP(A2908,Table10[Tag Number],Table10[Status],"-",0)="Dead",
        _xlfn.XLOOKUP(A2908,Table11[Tag Number],Table11[Status],"-",0)="Dead",
        _xlfn.XLOOKUP(A2908,Table8[Tag Number],Table8[Status],"-",0)="Dead"),"Dead",
     OR(_xlfn.XLOOKUP(A2908,Table11[Tag Number],Table11[Status],"-",0)="Alive",
        _xlfn.XLOOKUP(A2908,Table10[Tag Number],Table10[Status],"-",0)="Alive",
        _xlfn.XLOOKUP(A2908,Table9[Tag Number],Table9[Status],"-",0)="Alive",
        _xlfn.XLOOKUP(A2908,Table8[Tag Number],Table8[Status],"-",0)="Alive"),"Alive",
     OR(_xlfn.XLOOKUP(A2908,Table9[Tag Number],Table9[Status],"-",0)="-",
        _xlfn.XLOOKUP(A2908,Table10[Tag Number],Table10[Status],"-",0)="-",
        _xlfn.XLOOKUP(A2908,Table11[Tag Number],Table11[Status],"-",0)="-",
        _xlfn.XLOOKUP(A2908,Table8[Tag Number],Table8[Status],"-",0)="-"),
   "-")</f>
        <v>-</v>
      </c>
      <c r="I2908" s="88" t="str">
        <f>IF((_xlfn.XLOOKUP(B2908,[2]Sheet1!$A$2:$A$198,[2]Sheet1!$B$2:$B$198,"-",0)="Glade"),"Out","No")</f>
        <v>No</v>
      </c>
      <c r="R2908" t="b">
        <f t="shared" si="92"/>
        <v>0</v>
      </c>
    </row>
    <row r="2909" spans="1:18" ht="15" thickBot="1" x14ac:dyDescent="0.35">
      <c r="A2909" t="s">
        <v>3189</v>
      </c>
      <c r="B2909" s="4"/>
      <c r="C2909" s="84">
        <f>IF(COUNTIF(Table8[Tag Number], A2909), 1, 0)</f>
        <v>0</v>
      </c>
      <c r="D2909" s="85">
        <f>IF(COUNTIF(Table9[Tag Number], A2909), 1, 0)</f>
        <v>0</v>
      </c>
      <c r="E2909" s="86">
        <f>IF(COUNTIF(Table10[Tag Number], A2909), 1, 0)</f>
        <v>0</v>
      </c>
      <c r="F2909" s="86">
        <f>IF(COUNTIF(Table11[Tag Number], A2909), 1, 0)</f>
        <v>0</v>
      </c>
      <c r="G2909" s="87">
        <f t="shared" si="93"/>
        <v>0</v>
      </c>
      <c r="H2909" s="88" t="str" cm="1">
        <f t="array" ref="H2909">_xlfn.IFS(OR(_xlfn.XLOOKUP(A2909,Table9[Tag Number],Table9[Status],"-",0)="Dead",
        _xlfn.XLOOKUP(A2909,Table10[Tag Number],Table10[Status],"-",0)="Dead",
        _xlfn.XLOOKUP(A2909,Table11[Tag Number],Table11[Status],"-",0)="Dead",
        _xlfn.XLOOKUP(A2909,Table8[Tag Number],Table8[Status],"-",0)="Dead"),"Dead",
     OR(_xlfn.XLOOKUP(A2909,Table11[Tag Number],Table11[Status],"-",0)="Alive",
        _xlfn.XLOOKUP(A2909,Table10[Tag Number],Table10[Status],"-",0)="Alive",
        _xlfn.XLOOKUP(A2909,Table9[Tag Number],Table9[Status],"-",0)="Alive",
        _xlfn.XLOOKUP(A2909,Table8[Tag Number],Table8[Status],"-",0)="Alive"),"Alive",
     OR(_xlfn.XLOOKUP(A2909,Table9[Tag Number],Table9[Status],"-",0)="-",
        _xlfn.XLOOKUP(A2909,Table10[Tag Number],Table10[Status],"-",0)="-",
        _xlfn.XLOOKUP(A2909,Table11[Tag Number],Table11[Status],"-",0)="-",
        _xlfn.XLOOKUP(A2909,Table8[Tag Number],Table8[Status],"-",0)="-"),
   "-")</f>
        <v>-</v>
      </c>
      <c r="I2909" s="88" t="str">
        <f>IF((_xlfn.XLOOKUP(B2909,[2]Sheet1!$A$2:$A$198,[2]Sheet1!$B$2:$B$198,"-",0)="Glade"),"Out","No")</f>
        <v>No</v>
      </c>
      <c r="R2909" t="b">
        <f t="shared" si="92"/>
        <v>0</v>
      </c>
    </row>
    <row r="2910" spans="1:18" ht="15" thickBot="1" x14ac:dyDescent="0.35">
      <c r="A2910" t="s">
        <v>3190</v>
      </c>
      <c r="B2910" s="4"/>
      <c r="C2910" s="84">
        <f>IF(COUNTIF(Table8[Tag Number], A2910), 1, 0)</f>
        <v>0</v>
      </c>
      <c r="D2910" s="85">
        <f>IF(COUNTIF(Table9[Tag Number], A2910), 1, 0)</f>
        <v>0</v>
      </c>
      <c r="E2910" s="86">
        <f>IF(COUNTIF(Table10[Tag Number], A2910), 1, 0)</f>
        <v>0</v>
      </c>
      <c r="F2910" s="86">
        <f>IF(COUNTIF(Table11[Tag Number], A2910), 1, 0)</f>
        <v>0</v>
      </c>
      <c r="G2910" s="87">
        <f t="shared" si="93"/>
        <v>0</v>
      </c>
      <c r="H2910" s="88" t="str" cm="1">
        <f t="array" ref="H2910">_xlfn.IFS(OR(_xlfn.XLOOKUP(A2910,Table9[Tag Number],Table9[Status],"-",0)="Dead",
        _xlfn.XLOOKUP(A2910,Table10[Tag Number],Table10[Status],"-",0)="Dead",
        _xlfn.XLOOKUP(A2910,Table11[Tag Number],Table11[Status],"-",0)="Dead",
        _xlfn.XLOOKUP(A2910,Table8[Tag Number],Table8[Status],"-",0)="Dead"),"Dead",
     OR(_xlfn.XLOOKUP(A2910,Table11[Tag Number],Table11[Status],"-",0)="Alive",
        _xlfn.XLOOKUP(A2910,Table10[Tag Number],Table10[Status],"-",0)="Alive",
        _xlfn.XLOOKUP(A2910,Table9[Tag Number],Table9[Status],"-",0)="Alive",
        _xlfn.XLOOKUP(A2910,Table8[Tag Number],Table8[Status],"-",0)="Alive"),"Alive",
     OR(_xlfn.XLOOKUP(A2910,Table9[Tag Number],Table9[Status],"-",0)="-",
        _xlfn.XLOOKUP(A2910,Table10[Tag Number],Table10[Status],"-",0)="-",
        _xlfn.XLOOKUP(A2910,Table11[Tag Number],Table11[Status],"-",0)="-",
        _xlfn.XLOOKUP(A2910,Table8[Tag Number],Table8[Status],"-",0)="-"),
   "-")</f>
        <v>-</v>
      </c>
      <c r="I2910" s="88" t="str">
        <f>IF((_xlfn.XLOOKUP(B2910,[2]Sheet1!$A$2:$A$198,[2]Sheet1!$B$2:$B$198,"-",0)="Glade"),"Out","No")</f>
        <v>No</v>
      </c>
      <c r="R2910" t="b">
        <f t="shared" si="92"/>
        <v>0</v>
      </c>
    </row>
    <row r="2911" spans="1:18" ht="15" thickBot="1" x14ac:dyDescent="0.35">
      <c r="A2911" t="s">
        <v>3191</v>
      </c>
      <c r="B2911" s="4"/>
      <c r="C2911" s="84">
        <f>IF(COUNTIF(Table8[Tag Number], A2911), 1, 0)</f>
        <v>0</v>
      </c>
      <c r="D2911" s="85">
        <f>IF(COUNTIF(Table9[Tag Number], A2911), 1, 0)</f>
        <v>0</v>
      </c>
      <c r="E2911" s="86">
        <f>IF(COUNTIF(Table10[Tag Number], A2911), 1, 0)</f>
        <v>0</v>
      </c>
      <c r="F2911" s="86">
        <f>IF(COUNTIF(Table11[Tag Number], A2911), 1, 0)</f>
        <v>0</v>
      </c>
      <c r="G2911" s="87">
        <f t="shared" si="93"/>
        <v>0</v>
      </c>
      <c r="H2911" s="88" t="str" cm="1">
        <f t="array" ref="H2911">_xlfn.IFS(OR(_xlfn.XLOOKUP(A2911,Table9[Tag Number],Table9[Status],"-",0)="Dead",
        _xlfn.XLOOKUP(A2911,Table10[Tag Number],Table10[Status],"-",0)="Dead",
        _xlfn.XLOOKUP(A2911,Table11[Tag Number],Table11[Status],"-",0)="Dead",
        _xlfn.XLOOKUP(A2911,Table8[Tag Number],Table8[Status],"-",0)="Dead"),"Dead",
     OR(_xlfn.XLOOKUP(A2911,Table11[Tag Number],Table11[Status],"-",0)="Alive",
        _xlfn.XLOOKUP(A2911,Table10[Tag Number],Table10[Status],"-",0)="Alive",
        _xlfn.XLOOKUP(A2911,Table9[Tag Number],Table9[Status],"-",0)="Alive",
        _xlfn.XLOOKUP(A2911,Table8[Tag Number],Table8[Status],"-",0)="Alive"),"Alive",
     OR(_xlfn.XLOOKUP(A2911,Table9[Tag Number],Table9[Status],"-",0)="-",
        _xlfn.XLOOKUP(A2911,Table10[Tag Number],Table10[Status],"-",0)="-",
        _xlfn.XLOOKUP(A2911,Table11[Tag Number],Table11[Status],"-",0)="-",
        _xlfn.XLOOKUP(A2911,Table8[Tag Number],Table8[Status],"-",0)="-"),
   "-")</f>
        <v>-</v>
      </c>
      <c r="I2911" s="88" t="str">
        <f>IF((_xlfn.XLOOKUP(B2911,[2]Sheet1!$A$2:$A$198,[2]Sheet1!$B$2:$B$198,"-",0)="Glade"),"Out","No")</f>
        <v>No</v>
      </c>
      <c r="R2911" t="b">
        <f t="shared" si="92"/>
        <v>0</v>
      </c>
    </row>
    <row r="2912" spans="1:18" ht="15" thickBot="1" x14ac:dyDescent="0.35">
      <c r="A2912" t="s">
        <v>3192</v>
      </c>
      <c r="B2912" s="4"/>
      <c r="C2912" s="84">
        <f>IF(COUNTIF(Table8[Tag Number], A2912), 1, 0)</f>
        <v>0</v>
      </c>
      <c r="D2912" s="85">
        <f>IF(COUNTIF(Table9[Tag Number], A2912), 1, 0)</f>
        <v>0</v>
      </c>
      <c r="E2912" s="86">
        <f>IF(COUNTIF(Table10[Tag Number], A2912), 1, 0)</f>
        <v>0</v>
      </c>
      <c r="F2912" s="86">
        <f>IF(COUNTIF(Table11[Tag Number], A2912), 1, 0)</f>
        <v>0</v>
      </c>
      <c r="G2912" s="87">
        <f t="shared" si="93"/>
        <v>0</v>
      </c>
      <c r="H2912" s="88" t="str" cm="1">
        <f t="array" ref="H2912">_xlfn.IFS(OR(_xlfn.XLOOKUP(A2912,Table9[Tag Number],Table9[Status],"-",0)="Dead",
        _xlfn.XLOOKUP(A2912,Table10[Tag Number],Table10[Status],"-",0)="Dead",
        _xlfn.XLOOKUP(A2912,Table11[Tag Number],Table11[Status],"-",0)="Dead",
        _xlfn.XLOOKUP(A2912,Table8[Tag Number],Table8[Status],"-",0)="Dead"),"Dead",
     OR(_xlfn.XLOOKUP(A2912,Table11[Tag Number],Table11[Status],"-",0)="Alive",
        _xlfn.XLOOKUP(A2912,Table10[Tag Number],Table10[Status],"-",0)="Alive",
        _xlfn.XLOOKUP(A2912,Table9[Tag Number],Table9[Status],"-",0)="Alive",
        _xlfn.XLOOKUP(A2912,Table8[Tag Number],Table8[Status],"-",0)="Alive"),"Alive",
     OR(_xlfn.XLOOKUP(A2912,Table9[Tag Number],Table9[Status],"-",0)="-",
        _xlfn.XLOOKUP(A2912,Table10[Tag Number],Table10[Status],"-",0)="-",
        _xlfn.XLOOKUP(A2912,Table11[Tag Number],Table11[Status],"-",0)="-",
        _xlfn.XLOOKUP(A2912,Table8[Tag Number],Table8[Status],"-",0)="-"),
   "-")</f>
        <v>-</v>
      </c>
      <c r="I2912" s="88" t="str">
        <f>IF((_xlfn.XLOOKUP(B2912,[2]Sheet1!$A$2:$A$198,[2]Sheet1!$B$2:$B$198,"-",0)="Glade"),"Out","No")</f>
        <v>No</v>
      </c>
      <c r="R2912" t="b">
        <f t="shared" si="92"/>
        <v>0</v>
      </c>
    </row>
    <row r="2913" spans="1:18" ht="15" thickBot="1" x14ac:dyDescent="0.35">
      <c r="A2913" t="s">
        <v>3193</v>
      </c>
      <c r="B2913" s="4"/>
      <c r="C2913" s="84">
        <f>IF(COUNTIF(Table8[Tag Number], A2913), 1, 0)</f>
        <v>0</v>
      </c>
      <c r="D2913" s="85">
        <f>IF(COUNTIF(Table9[Tag Number], A2913), 1, 0)</f>
        <v>0</v>
      </c>
      <c r="E2913" s="86">
        <f>IF(COUNTIF(Table10[Tag Number], A2913), 1, 0)</f>
        <v>0</v>
      </c>
      <c r="F2913" s="86">
        <f>IF(COUNTIF(Table11[Tag Number], A2913), 1, 0)</f>
        <v>0</v>
      </c>
      <c r="G2913" s="87">
        <f t="shared" si="93"/>
        <v>0</v>
      </c>
      <c r="H2913" s="88" t="str" cm="1">
        <f t="array" ref="H2913">_xlfn.IFS(OR(_xlfn.XLOOKUP(A2913,Table9[Tag Number],Table9[Status],"-",0)="Dead",
        _xlfn.XLOOKUP(A2913,Table10[Tag Number],Table10[Status],"-",0)="Dead",
        _xlfn.XLOOKUP(A2913,Table11[Tag Number],Table11[Status],"-",0)="Dead",
        _xlfn.XLOOKUP(A2913,Table8[Tag Number],Table8[Status],"-",0)="Dead"),"Dead",
     OR(_xlfn.XLOOKUP(A2913,Table11[Tag Number],Table11[Status],"-",0)="Alive",
        _xlfn.XLOOKUP(A2913,Table10[Tag Number],Table10[Status],"-",0)="Alive",
        _xlfn.XLOOKUP(A2913,Table9[Tag Number],Table9[Status],"-",0)="Alive",
        _xlfn.XLOOKUP(A2913,Table8[Tag Number],Table8[Status],"-",0)="Alive"),"Alive",
     OR(_xlfn.XLOOKUP(A2913,Table9[Tag Number],Table9[Status],"-",0)="-",
        _xlfn.XLOOKUP(A2913,Table10[Tag Number],Table10[Status],"-",0)="-",
        _xlfn.XLOOKUP(A2913,Table11[Tag Number],Table11[Status],"-",0)="-",
        _xlfn.XLOOKUP(A2913,Table8[Tag Number],Table8[Status],"-",0)="-"),
   "-")</f>
        <v>-</v>
      </c>
      <c r="I2913" s="88" t="str">
        <f>IF((_xlfn.XLOOKUP(B2913,[2]Sheet1!$A$2:$A$198,[2]Sheet1!$B$2:$B$198,"-",0)="Glade"),"Out","No")</f>
        <v>No</v>
      </c>
      <c r="R2913" t="b">
        <f t="shared" si="92"/>
        <v>0</v>
      </c>
    </row>
    <row r="2914" spans="1:18" ht="15" thickBot="1" x14ac:dyDescent="0.35">
      <c r="A2914" t="s">
        <v>3194</v>
      </c>
      <c r="B2914" s="4"/>
      <c r="C2914" s="84">
        <f>IF(COUNTIF(Table8[Tag Number], A2914), 1, 0)</f>
        <v>0</v>
      </c>
      <c r="D2914" s="85">
        <f>IF(COUNTIF(Table9[Tag Number], A2914), 1, 0)</f>
        <v>0</v>
      </c>
      <c r="E2914" s="86">
        <f>IF(COUNTIF(Table10[Tag Number], A2914), 1, 0)</f>
        <v>0</v>
      </c>
      <c r="F2914" s="86">
        <f>IF(COUNTIF(Table11[Tag Number], A2914), 1, 0)</f>
        <v>0</v>
      </c>
      <c r="G2914" s="87">
        <f t="shared" si="93"/>
        <v>0</v>
      </c>
      <c r="H2914" s="88" t="str" cm="1">
        <f t="array" ref="H2914">_xlfn.IFS(OR(_xlfn.XLOOKUP(A2914,Table9[Tag Number],Table9[Status],"-",0)="Dead",
        _xlfn.XLOOKUP(A2914,Table10[Tag Number],Table10[Status],"-",0)="Dead",
        _xlfn.XLOOKUP(A2914,Table11[Tag Number],Table11[Status],"-",0)="Dead",
        _xlfn.XLOOKUP(A2914,Table8[Tag Number],Table8[Status],"-",0)="Dead"),"Dead",
     OR(_xlfn.XLOOKUP(A2914,Table11[Tag Number],Table11[Status],"-",0)="Alive",
        _xlfn.XLOOKUP(A2914,Table10[Tag Number],Table10[Status],"-",0)="Alive",
        _xlfn.XLOOKUP(A2914,Table9[Tag Number],Table9[Status],"-",0)="Alive",
        _xlfn.XLOOKUP(A2914,Table8[Tag Number],Table8[Status],"-",0)="Alive"),"Alive",
     OR(_xlfn.XLOOKUP(A2914,Table9[Tag Number],Table9[Status],"-",0)="-",
        _xlfn.XLOOKUP(A2914,Table10[Tag Number],Table10[Status],"-",0)="-",
        _xlfn.XLOOKUP(A2914,Table11[Tag Number],Table11[Status],"-",0)="-",
        _xlfn.XLOOKUP(A2914,Table8[Tag Number],Table8[Status],"-",0)="-"),
   "-")</f>
        <v>-</v>
      </c>
      <c r="I2914" s="88" t="str">
        <f>IF((_xlfn.XLOOKUP(B2914,[2]Sheet1!$A$2:$A$198,[2]Sheet1!$B$2:$B$198,"-",0)="Glade"),"Out","No")</f>
        <v>No</v>
      </c>
      <c r="R2914" t="b">
        <f t="shared" si="92"/>
        <v>0</v>
      </c>
    </row>
    <row r="2915" spans="1:18" ht="15" thickBot="1" x14ac:dyDescent="0.35">
      <c r="A2915" t="s">
        <v>3195</v>
      </c>
      <c r="B2915" s="4"/>
      <c r="C2915" s="84">
        <f>IF(COUNTIF(Table8[Tag Number], A2915), 1, 0)</f>
        <v>0</v>
      </c>
      <c r="D2915" s="85">
        <f>IF(COUNTIF(Table9[Tag Number], A2915), 1, 0)</f>
        <v>0</v>
      </c>
      <c r="E2915" s="86">
        <f>IF(COUNTIF(Table10[Tag Number], A2915), 1, 0)</f>
        <v>0</v>
      </c>
      <c r="F2915" s="86">
        <f>IF(COUNTIF(Table11[Tag Number], A2915), 1, 0)</f>
        <v>0</v>
      </c>
      <c r="G2915" s="87">
        <f t="shared" si="93"/>
        <v>0</v>
      </c>
      <c r="H2915" s="88" t="str" cm="1">
        <f t="array" ref="H2915">_xlfn.IFS(OR(_xlfn.XLOOKUP(A2915,Table9[Tag Number],Table9[Status],"-",0)="Dead",
        _xlfn.XLOOKUP(A2915,Table10[Tag Number],Table10[Status],"-",0)="Dead",
        _xlfn.XLOOKUP(A2915,Table11[Tag Number],Table11[Status],"-",0)="Dead",
        _xlfn.XLOOKUP(A2915,Table8[Tag Number],Table8[Status],"-",0)="Dead"),"Dead",
     OR(_xlfn.XLOOKUP(A2915,Table11[Tag Number],Table11[Status],"-",0)="Alive",
        _xlfn.XLOOKUP(A2915,Table10[Tag Number],Table10[Status],"-",0)="Alive",
        _xlfn.XLOOKUP(A2915,Table9[Tag Number],Table9[Status],"-",0)="Alive",
        _xlfn.XLOOKUP(A2915,Table8[Tag Number],Table8[Status],"-",0)="Alive"),"Alive",
     OR(_xlfn.XLOOKUP(A2915,Table9[Tag Number],Table9[Status],"-",0)="-",
        _xlfn.XLOOKUP(A2915,Table10[Tag Number],Table10[Status],"-",0)="-",
        _xlfn.XLOOKUP(A2915,Table11[Tag Number],Table11[Status],"-",0)="-",
        _xlfn.XLOOKUP(A2915,Table8[Tag Number],Table8[Status],"-",0)="-"),
   "-")</f>
        <v>-</v>
      </c>
      <c r="I2915" s="88" t="str">
        <f>IF((_xlfn.XLOOKUP(B2915,[2]Sheet1!$A$2:$A$198,[2]Sheet1!$B$2:$B$198,"-",0)="Glade"),"Out","No")</f>
        <v>No</v>
      </c>
      <c r="R2915" t="b">
        <f t="shared" si="92"/>
        <v>0</v>
      </c>
    </row>
    <row r="2916" spans="1:18" ht="15" thickBot="1" x14ac:dyDescent="0.35">
      <c r="A2916" t="s">
        <v>3196</v>
      </c>
      <c r="B2916" s="4"/>
      <c r="C2916" s="84">
        <f>IF(COUNTIF(Table8[Tag Number], A2916), 1, 0)</f>
        <v>0</v>
      </c>
      <c r="D2916" s="85">
        <f>IF(COUNTIF(Table9[Tag Number], A2916), 1, 0)</f>
        <v>0</v>
      </c>
      <c r="E2916" s="86">
        <f>IF(COUNTIF(Table10[Tag Number], A2916), 1, 0)</f>
        <v>0</v>
      </c>
      <c r="F2916" s="86">
        <f>IF(COUNTIF(Table11[Tag Number], A2916), 1, 0)</f>
        <v>0</v>
      </c>
      <c r="G2916" s="87">
        <f t="shared" si="93"/>
        <v>0</v>
      </c>
      <c r="H2916" s="88" t="str" cm="1">
        <f t="array" ref="H2916">_xlfn.IFS(OR(_xlfn.XLOOKUP(A2916,Table9[Tag Number],Table9[Status],"-",0)="Dead",
        _xlfn.XLOOKUP(A2916,Table10[Tag Number],Table10[Status],"-",0)="Dead",
        _xlfn.XLOOKUP(A2916,Table11[Tag Number],Table11[Status],"-",0)="Dead",
        _xlfn.XLOOKUP(A2916,Table8[Tag Number],Table8[Status],"-",0)="Dead"),"Dead",
     OR(_xlfn.XLOOKUP(A2916,Table11[Tag Number],Table11[Status],"-",0)="Alive",
        _xlfn.XLOOKUP(A2916,Table10[Tag Number],Table10[Status],"-",0)="Alive",
        _xlfn.XLOOKUP(A2916,Table9[Tag Number],Table9[Status],"-",0)="Alive",
        _xlfn.XLOOKUP(A2916,Table8[Tag Number],Table8[Status],"-",0)="Alive"),"Alive",
     OR(_xlfn.XLOOKUP(A2916,Table9[Tag Number],Table9[Status],"-",0)="-",
        _xlfn.XLOOKUP(A2916,Table10[Tag Number],Table10[Status],"-",0)="-",
        _xlfn.XLOOKUP(A2916,Table11[Tag Number],Table11[Status],"-",0)="-",
        _xlfn.XLOOKUP(A2916,Table8[Tag Number],Table8[Status],"-",0)="-"),
   "-")</f>
        <v>-</v>
      </c>
      <c r="I2916" s="88" t="str">
        <f>IF((_xlfn.XLOOKUP(B2916,[2]Sheet1!$A$2:$A$198,[2]Sheet1!$B$2:$B$198,"-",0)="Glade"),"Out","No")</f>
        <v>No</v>
      </c>
      <c r="R2916" t="b">
        <f t="shared" si="92"/>
        <v>0</v>
      </c>
    </row>
    <row r="2917" spans="1:18" ht="15" thickBot="1" x14ac:dyDescent="0.35">
      <c r="A2917" t="s">
        <v>3197</v>
      </c>
      <c r="B2917" s="4"/>
      <c r="C2917" s="84">
        <f>IF(COUNTIF(Table8[Tag Number], A2917), 1, 0)</f>
        <v>0</v>
      </c>
      <c r="D2917" s="85">
        <f>IF(COUNTIF(Table9[Tag Number], A2917), 1, 0)</f>
        <v>0</v>
      </c>
      <c r="E2917" s="86">
        <f>IF(COUNTIF(Table10[Tag Number], A2917), 1, 0)</f>
        <v>0</v>
      </c>
      <c r="F2917" s="86">
        <f>IF(COUNTIF(Table11[Tag Number], A2917), 1, 0)</f>
        <v>0</v>
      </c>
      <c r="G2917" s="87">
        <f t="shared" si="93"/>
        <v>0</v>
      </c>
      <c r="H2917" s="88" t="str" cm="1">
        <f t="array" ref="H2917">_xlfn.IFS(OR(_xlfn.XLOOKUP(A2917,Table9[Tag Number],Table9[Status],"-",0)="Dead",
        _xlfn.XLOOKUP(A2917,Table10[Tag Number],Table10[Status],"-",0)="Dead",
        _xlfn.XLOOKUP(A2917,Table11[Tag Number],Table11[Status],"-",0)="Dead",
        _xlfn.XLOOKUP(A2917,Table8[Tag Number],Table8[Status],"-",0)="Dead"),"Dead",
     OR(_xlfn.XLOOKUP(A2917,Table11[Tag Number],Table11[Status],"-",0)="Alive",
        _xlfn.XLOOKUP(A2917,Table10[Tag Number],Table10[Status],"-",0)="Alive",
        _xlfn.XLOOKUP(A2917,Table9[Tag Number],Table9[Status],"-",0)="Alive",
        _xlfn.XLOOKUP(A2917,Table8[Tag Number],Table8[Status],"-",0)="Alive"),"Alive",
     OR(_xlfn.XLOOKUP(A2917,Table9[Tag Number],Table9[Status],"-",0)="-",
        _xlfn.XLOOKUP(A2917,Table10[Tag Number],Table10[Status],"-",0)="-",
        _xlfn.XLOOKUP(A2917,Table11[Tag Number],Table11[Status],"-",0)="-",
        _xlfn.XLOOKUP(A2917,Table8[Tag Number],Table8[Status],"-",0)="-"),
   "-")</f>
        <v>-</v>
      </c>
      <c r="I2917" s="88" t="str">
        <f>IF((_xlfn.XLOOKUP(B2917,[2]Sheet1!$A$2:$A$198,[2]Sheet1!$B$2:$B$198,"-",0)="Glade"),"Out","No")</f>
        <v>No</v>
      </c>
      <c r="R2917" t="b">
        <f t="shared" si="92"/>
        <v>0</v>
      </c>
    </row>
    <row r="2918" spans="1:18" ht="15" thickBot="1" x14ac:dyDescent="0.35">
      <c r="A2918" t="s">
        <v>3198</v>
      </c>
      <c r="B2918" s="4"/>
      <c r="C2918" s="84">
        <f>IF(COUNTIF(Table8[Tag Number], A2918), 1, 0)</f>
        <v>0</v>
      </c>
      <c r="D2918" s="85">
        <f>IF(COUNTIF(Table9[Tag Number], A2918), 1, 0)</f>
        <v>0</v>
      </c>
      <c r="E2918" s="86">
        <f>IF(COUNTIF(Table10[Tag Number], A2918), 1, 0)</f>
        <v>0</v>
      </c>
      <c r="F2918" s="86">
        <f>IF(COUNTIF(Table11[Tag Number], A2918), 1, 0)</f>
        <v>0</v>
      </c>
      <c r="G2918" s="87">
        <f t="shared" si="93"/>
        <v>0</v>
      </c>
      <c r="H2918" s="88" t="str" cm="1">
        <f t="array" ref="H2918">_xlfn.IFS(OR(_xlfn.XLOOKUP(A2918,Table9[Tag Number],Table9[Status],"-",0)="Dead",
        _xlfn.XLOOKUP(A2918,Table10[Tag Number],Table10[Status],"-",0)="Dead",
        _xlfn.XLOOKUP(A2918,Table11[Tag Number],Table11[Status],"-",0)="Dead",
        _xlfn.XLOOKUP(A2918,Table8[Tag Number],Table8[Status],"-",0)="Dead"),"Dead",
     OR(_xlfn.XLOOKUP(A2918,Table11[Tag Number],Table11[Status],"-",0)="Alive",
        _xlfn.XLOOKUP(A2918,Table10[Tag Number],Table10[Status],"-",0)="Alive",
        _xlfn.XLOOKUP(A2918,Table9[Tag Number],Table9[Status],"-",0)="Alive",
        _xlfn.XLOOKUP(A2918,Table8[Tag Number],Table8[Status],"-",0)="Alive"),"Alive",
     OR(_xlfn.XLOOKUP(A2918,Table9[Tag Number],Table9[Status],"-",0)="-",
        _xlfn.XLOOKUP(A2918,Table10[Tag Number],Table10[Status],"-",0)="-",
        _xlfn.XLOOKUP(A2918,Table11[Tag Number],Table11[Status],"-",0)="-",
        _xlfn.XLOOKUP(A2918,Table8[Tag Number],Table8[Status],"-",0)="-"),
   "-")</f>
        <v>-</v>
      </c>
      <c r="I2918" s="88" t="str">
        <f>IF((_xlfn.XLOOKUP(B2918,[2]Sheet1!$A$2:$A$198,[2]Sheet1!$B$2:$B$198,"-",0)="Glade"),"Out","No")</f>
        <v>No</v>
      </c>
      <c r="R2918" t="b">
        <f t="shared" si="92"/>
        <v>0</v>
      </c>
    </row>
    <row r="2919" spans="1:18" ht="15" thickBot="1" x14ac:dyDescent="0.35">
      <c r="A2919" t="s">
        <v>3199</v>
      </c>
      <c r="B2919" s="4"/>
      <c r="C2919" s="84">
        <f>IF(COUNTIF(Table8[Tag Number], A2919), 1, 0)</f>
        <v>0</v>
      </c>
      <c r="D2919" s="85">
        <f>IF(COUNTIF(Table9[Tag Number], A2919), 1, 0)</f>
        <v>0</v>
      </c>
      <c r="E2919" s="86">
        <f>IF(COUNTIF(Table10[Tag Number], A2919), 1, 0)</f>
        <v>0</v>
      </c>
      <c r="F2919" s="86">
        <f>IF(COUNTIF(Table11[Tag Number], A2919), 1, 0)</f>
        <v>0</v>
      </c>
      <c r="G2919" s="87">
        <f t="shared" si="93"/>
        <v>0</v>
      </c>
      <c r="H2919" s="88" t="str" cm="1">
        <f t="array" ref="H2919">_xlfn.IFS(OR(_xlfn.XLOOKUP(A2919,Table9[Tag Number],Table9[Status],"-",0)="Dead",
        _xlfn.XLOOKUP(A2919,Table10[Tag Number],Table10[Status],"-",0)="Dead",
        _xlfn.XLOOKUP(A2919,Table11[Tag Number],Table11[Status],"-",0)="Dead",
        _xlfn.XLOOKUP(A2919,Table8[Tag Number],Table8[Status],"-",0)="Dead"),"Dead",
     OR(_xlfn.XLOOKUP(A2919,Table11[Tag Number],Table11[Status],"-",0)="Alive",
        _xlfn.XLOOKUP(A2919,Table10[Tag Number],Table10[Status],"-",0)="Alive",
        _xlfn.XLOOKUP(A2919,Table9[Tag Number],Table9[Status],"-",0)="Alive",
        _xlfn.XLOOKUP(A2919,Table8[Tag Number],Table8[Status],"-",0)="Alive"),"Alive",
     OR(_xlfn.XLOOKUP(A2919,Table9[Tag Number],Table9[Status],"-",0)="-",
        _xlfn.XLOOKUP(A2919,Table10[Tag Number],Table10[Status],"-",0)="-",
        _xlfn.XLOOKUP(A2919,Table11[Tag Number],Table11[Status],"-",0)="-",
        _xlfn.XLOOKUP(A2919,Table8[Tag Number],Table8[Status],"-",0)="-"),
   "-")</f>
        <v>-</v>
      </c>
      <c r="I2919" s="88" t="str">
        <f>IF((_xlfn.XLOOKUP(B2919,[2]Sheet1!$A$2:$A$198,[2]Sheet1!$B$2:$B$198,"-",0)="Glade"),"Out","No")</f>
        <v>No</v>
      </c>
      <c r="R2919" t="b">
        <f t="shared" si="92"/>
        <v>0</v>
      </c>
    </row>
    <row r="2920" spans="1:18" ht="15" thickBot="1" x14ac:dyDescent="0.35">
      <c r="A2920" t="s">
        <v>3200</v>
      </c>
      <c r="B2920" s="4"/>
      <c r="C2920" s="84">
        <f>IF(COUNTIF(Table8[Tag Number], A2920), 1, 0)</f>
        <v>0</v>
      </c>
      <c r="D2920" s="85">
        <f>IF(COUNTIF(Table9[Tag Number], A2920), 1, 0)</f>
        <v>0</v>
      </c>
      <c r="E2920" s="86">
        <f>IF(COUNTIF(Table10[Tag Number], A2920), 1, 0)</f>
        <v>0</v>
      </c>
      <c r="F2920" s="86">
        <f>IF(COUNTIF(Table11[Tag Number], A2920), 1, 0)</f>
        <v>0</v>
      </c>
      <c r="G2920" s="87">
        <f t="shared" si="93"/>
        <v>0</v>
      </c>
      <c r="H2920" s="88" t="str" cm="1">
        <f t="array" ref="H2920">_xlfn.IFS(OR(_xlfn.XLOOKUP(A2920,Table9[Tag Number],Table9[Status],"-",0)="Dead",
        _xlfn.XLOOKUP(A2920,Table10[Tag Number],Table10[Status],"-",0)="Dead",
        _xlfn.XLOOKUP(A2920,Table11[Tag Number],Table11[Status],"-",0)="Dead",
        _xlfn.XLOOKUP(A2920,Table8[Tag Number],Table8[Status],"-",0)="Dead"),"Dead",
     OR(_xlfn.XLOOKUP(A2920,Table11[Tag Number],Table11[Status],"-",0)="Alive",
        _xlfn.XLOOKUP(A2920,Table10[Tag Number],Table10[Status],"-",0)="Alive",
        _xlfn.XLOOKUP(A2920,Table9[Tag Number],Table9[Status],"-",0)="Alive",
        _xlfn.XLOOKUP(A2920,Table8[Tag Number],Table8[Status],"-",0)="Alive"),"Alive",
     OR(_xlfn.XLOOKUP(A2920,Table9[Tag Number],Table9[Status],"-",0)="-",
        _xlfn.XLOOKUP(A2920,Table10[Tag Number],Table10[Status],"-",0)="-",
        _xlfn.XLOOKUP(A2920,Table11[Tag Number],Table11[Status],"-",0)="-",
        _xlfn.XLOOKUP(A2920,Table8[Tag Number],Table8[Status],"-",0)="-"),
   "-")</f>
        <v>-</v>
      </c>
      <c r="I2920" s="88" t="str">
        <f>IF((_xlfn.XLOOKUP(B2920,[2]Sheet1!$A$2:$A$198,[2]Sheet1!$B$2:$B$198,"-",0)="Glade"),"Out","No")</f>
        <v>No</v>
      </c>
      <c r="R2920" t="b">
        <f t="shared" si="92"/>
        <v>0</v>
      </c>
    </row>
    <row r="2921" spans="1:18" ht="15" thickBot="1" x14ac:dyDescent="0.35">
      <c r="A2921" t="s">
        <v>3201</v>
      </c>
      <c r="B2921" s="4"/>
      <c r="C2921" s="84">
        <f>IF(COUNTIF(Table8[Tag Number], A2921), 1, 0)</f>
        <v>0</v>
      </c>
      <c r="D2921" s="85">
        <f>IF(COUNTIF(Table9[Tag Number], A2921), 1, 0)</f>
        <v>0</v>
      </c>
      <c r="E2921" s="86">
        <f>IF(COUNTIF(Table10[Tag Number], A2921), 1, 0)</f>
        <v>0</v>
      </c>
      <c r="F2921" s="86">
        <f>IF(COUNTIF(Table11[Tag Number], A2921), 1, 0)</f>
        <v>0</v>
      </c>
      <c r="G2921" s="87">
        <f t="shared" si="93"/>
        <v>0</v>
      </c>
      <c r="H2921" s="88" t="str" cm="1">
        <f t="array" ref="H2921">_xlfn.IFS(OR(_xlfn.XLOOKUP(A2921,Table9[Tag Number],Table9[Status],"-",0)="Dead",
        _xlfn.XLOOKUP(A2921,Table10[Tag Number],Table10[Status],"-",0)="Dead",
        _xlfn.XLOOKUP(A2921,Table11[Tag Number],Table11[Status],"-",0)="Dead",
        _xlfn.XLOOKUP(A2921,Table8[Tag Number],Table8[Status],"-",0)="Dead"),"Dead",
     OR(_xlfn.XLOOKUP(A2921,Table11[Tag Number],Table11[Status],"-",0)="Alive",
        _xlfn.XLOOKUP(A2921,Table10[Tag Number],Table10[Status],"-",0)="Alive",
        _xlfn.XLOOKUP(A2921,Table9[Tag Number],Table9[Status],"-",0)="Alive",
        _xlfn.XLOOKUP(A2921,Table8[Tag Number],Table8[Status],"-",0)="Alive"),"Alive",
     OR(_xlfn.XLOOKUP(A2921,Table9[Tag Number],Table9[Status],"-",0)="-",
        _xlfn.XLOOKUP(A2921,Table10[Tag Number],Table10[Status],"-",0)="-",
        _xlfn.XLOOKUP(A2921,Table11[Tag Number],Table11[Status],"-",0)="-",
        _xlfn.XLOOKUP(A2921,Table8[Tag Number],Table8[Status],"-",0)="-"),
   "-")</f>
        <v>-</v>
      </c>
      <c r="I2921" s="88" t="str">
        <f>IF((_xlfn.XLOOKUP(B2921,[2]Sheet1!$A$2:$A$198,[2]Sheet1!$B$2:$B$198,"-",0)="Glade"),"Out","No")</f>
        <v>No</v>
      </c>
      <c r="R2921" t="b">
        <f t="shared" si="92"/>
        <v>0</v>
      </c>
    </row>
    <row r="2922" spans="1:18" ht="15" thickBot="1" x14ac:dyDescent="0.35">
      <c r="A2922" t="s">
        <v>3202</v>
      </c>
      <c r="B2922" s="4"/>
      <c r="C2922" s="84">
        <f>IF(COUNTIF(Table8[Tag Number], A2922), 1, 0)</f>
        <v>0</v>
      </c>
      <c r="D2922" s="85">
        <f>IF(COUNTIF(Table9[Tag Number], A2922), 1, 0)</f>
        <v>0</v>
      </c>
      <c r="E2922" s="86">
        <f>IF(COUNTIF(Table10[Tag Number], A2922), 1, 0)</f>
        <v>0</v>
      </c>
      <c r="F2922" s="86">
        <f>IF(COUNTIF(Table11[Tag Number], A2922), 1, 0)</f>
        <v>0</v>
      </c>
      <c r="G2922" s="87">
        <f t="shared" si="93"/>
        <v>0</v>
      </c>
      <c r="H2922" s="88" t="str" cm="1">
        <f t="array" ref="H2922">_xlfn.IFS(OR(_xlfn.XLOOKUP(A2922,Table9[Tag Number],Table9[Status],"-",0)="Dead",
        _xlfn.XLOOKUP(A2922,Table10[Tag Number],Table10[Status],"-",0)="Dead",
        _xlfn.XLOOKUP(A2922,Table11[Tag Number],Table11[Status],"-",0)="Dead",
        _xlfn.XLOOKUP(A2922,Table8[Tag Number],Table8[Status],"-",0)="Dead"),"Dead",
     OR(_xlfn.XLOOKUP(A2922,Table11[Tag Number],Table11[Status],"-",0)="Alive",
        _xlfn.XLOOKUP(A2922,Table10[Tag Number],Table10[Status],"-",0)="Alive",
        _xlfn.XLOOKUP(A2922,Table9[Tag Number],Table9[Status],"-",0)="Alive",
        _xlfn.XLOOKUP(A2922,Table8[Tag Number],Table8[Status],"-",0)="Alive"),"Alive",
     OR(_xlfn.XLOOKUP(A2922,Table9[Tag Number],Table9[Status],"-",0)="-",
        _xlfn.XLOOKUP(A2922,Table10[Tag Number],Table10[Status],"-",0)="-",
        _xlfn.XLOOKUP(A2922,Table11[Tag Number],Table11[Status],"-",0)="-",
        _xlfn.XLOOKUP(A2922,Table8[Tag Number],Table8[Status],"-",0)="-"),
   "-")</f>
        <v>-</v>
      </c>
      <c r="I2922" s="88" t="str">
        <f>IF((_xlfn.XLOOKUP(B2922,[2]Sheet1!$A$2:$A$198,[2]Sheet1!$B$2:$B$198,"-",0)="Glade"),"Out","No")</f>
        <v>No</v>
      </c>
      <c r="R2922" t="b">
        <f t="shared" si="92"/>
        <v>0</v>
      </c>
    </row>
    <row r="2923" spans="1:18" ht="15" thickBot="1" x14ac:dyDescent="0.35">
      <c r="A2923" t="s">
        <v>3203</v>
      </c>
      <c r="B2923" s="4"/>
      <c r="C2923" s="84">
        <f>IF(COUNTIF(Table8[Tag Number], A2923), 1, 0)</f>
        <v>0</v>
      </c>
      <c r="D2923" s="85">
        <f>IF(COUNTIF(Table9[Tag Number], A2923), 1, 0)</f>
        <v>0</v>
      </c>
      <c r="E2923" s="86">
        <f>IF(COUNTIF(Table10[Tag Number], A2923), 1, 0)</f>
        <v>0</v>
      </c>
      <c r="F2923" s="86">
        <f>IF(COUNTIF(Table11[Tag Number], A2923), 1, 0)</f>
        <v>0</v>
      </c>
      <c r="G2923" s="87">
        <f t="shared" si="93"/>
        <v>0</v>
      </c>
      <c r="H2923" s="88" t="str" cm="1">
        <f t="array" ref="H2923">_xlfn.IFS(OR(_xlfn.XLOOKUP(A2923,Table9[Tag Number],Table9[Status],"-",0)="Dead",
        _xlfn.XLOOKUP(A2923,Table10[Tag Number],Table10[Status],"-",0)="Dead",
        _xlfn.XLOOKUP(A2923,Table11[Tag Number],Table11[Status],"-",0)="Dead",
        _xlfn.XLOOKUP(A2923,Table8[Tag Number],Table8[Status],"-",0)="Dead"),"Dead",
     OR(_xlfn.XLOOKUP(A2923,Table11[Tag Number],Table11[Status],"-",0)="Alive",
        _xlfn.XLOOKUP(A2923,Table10[Tag Number],Table10[Status],"-",0)="Alive",
        _xlfn.XLOOKUP(A2923,Table9[Tag Number],Table9[Status],"-",0)="Alive",
        _xlfn.XLOOKUP(A2923,Table8[Tag Number],Table8[Status],"-",0)="Alive"),"Alive",
     OR(_xlfn.XLOOKUP(A2923,Table9[Tag Number],Table9[Status],"-",0)="-",
        _xlfn.XLOOKUP(A2923,Table10[Tag Number],Table10[Status],"-",0)="-",
        _xlfn.XLOOKUP(A2923,Table11[Tag Number],Table11[Status],"-",0)="-",
        _xlfn.XLOOKUP(A2923,Table8[Tag Number],Table8[Status],"-",0)="-"),
   "-")</f>
        <v>-</v>
      </c>
      <c r="I2923" s="88" t="str">
        <f>IF((_xlfn.XLOOKUP(B2923,[2]Sheet1!$A$2:$A$198,[2]Sheet1!$B$2:$B$198,"-",0)="Glade"),"Out","No")</f>
        <v>No</v>
      </c>
      <c r="R2923" t="b">
        <f t="shared" si="92"/>
        <v>0</v>
      </c>
    </row>
    <row r="2924" spans="1:18" ht="15" thickBot="1" x14ac:dyDescent="0.35">
      <c r="A2924" t="s">
        <v>3204</v>
      </c>
      <c r="B2924" s="4"/>
      <c r="C2924" s="84">
        <f>IF(COUNTIF(Table8[Tag Number], A2924), 1, 0)</f>
        <v>0</v>
      </c>
      <c r="D2924" s="85">
        <f>IF(COUNTIF(Table9[Tag Number], A2924), 1, 0)</f>
        <v>0</v>
      </c>
      <c r="E2924" s="86">
        <f>IF(COUNTIF(Table10[Tag Number], A2924), 1, 0)</f>
        <v>0</v>
      </c>
      <c r="F2924" s="86">
        <f>IF(COUNTIF(Table11[Tag Number], A2924), 1, 0)</f>
        <v>0</v>
      </c>
      <c r="G2924" s="87">
        <f t="shared" si="93"/>
        <v>0</v>
      </c>
      <c r="H2924" s="88" t="str" cm="1">
        <f t="array" ref="H2924">_xlfn.IFS(OR(_xlfn.XLOOKUP(A2924,Table9[Tag Number],Table9[Status],"-",0)="Dead",
        _xlfn.XLOOKUP(A2924,Table10[Tag Number],Table10[Status],"-",0)="Dead",
        _xlfn.XLOOKUP(A2924,Table11[Tag Number],Table11[Status],"-",0)="Dead",
        _xlfn.XLOOKUP(A2924,Table8[Tag Number],Table8[Status],"-",0)="Dead"),"Dead",
     OR(_xlfn.XLOOKUP(A2924,Table11[Tag Number],Table11[Status],"-",0)="Alive",
        _xlfn.XLOOKUP(A2924,Table10[Tag Number],Table10[Status],"-",0)="Alive",
        _xlfn.XLOOKUP(A2924,Table9[Tag Number],Table9[Status],"-",0)="Alive",
        _xlfn.XLOOKUP(A2924,Table8[Tag Number],Table8[Status],"-",0)="Alive"),"Alive",
     OR(_xlfn.XLOOKUP(A2924,Table9[Tag Number],Table9[Status],"-",0)="-",
        _xlfn.XLOOKUP(A2924,Table10[Tag Number],Table10[Status],"-",0)="-",
        _xlfn.XLOOKUP(A2924,Table11[Tag Number],Table11[Status],"-",0)="-",
        _xlfn.XLOOKUP(A2924,Table8[Tag Number],Table8[Status],"-",0)="-"),
   "-")</f>
        <v>-</v>
      </c>
      <c r="I2924" s="88" t="str">
        <f>IF((_xlfn.XLOOKUP(B2924,[2]Sheet1!$A$2:$A$198,[2]Sheet1!$B$2:$B$198,"-",0)="Glade"),"Out","No")</f>
        <v>No</v>
      </c>
      <c r="R2924" t="b">
        <f t="shared" si="92"/>
        <v>0</v>
      </c>
    </row>
    <row r="2925" spans="1:18" ht="15" thickBot="1" x14ac:dyDescent="0.35">
      <c r="A2925" t="s">
        <v>3205</v>
      </c>
      <c r="B2925" s="4"/>
      <c r="C2925" s="84">
        <f>IF(COUNTIF(Table8[Tag Number], A2925), 1, 0)</f>
        <v>0</v>
      </c>
      <c r="D2925" s="85">
        <f>IF(COUNTIF(Table9[Tag Number], A2925), 1, 0)</f>
        <v>0</v>
      </c>
      <c r="E2925" s="86">
        <f>IF(COUNTIF(Table10[Tag Number], A2925), 1, 0)</f>
        <v>0</v>
      </c>
      <c r="F2925" s="86">
        <f>IF(COUNTIF(Table11[Tag Number], A2925), 1, 0)</f>
        <v>0</v>
      </c>
      <c r="G2925" s="87">
        <f t="shared" si="93"/>
        <v>0</v>
      </c>
      <c r="H2925" s="88" t="str" cm="1">
        <f t="array" ref="H2925">_xlfn.IFS(OR(_xlfn.XLOOKUP(A2925,Table9[Tag Number],Table9[Status],"-",0)="Dead",
        _xlfn.XLOOKUP(A2925,Table10[Tag Number],Table10[Status],"-",0)="Dead",
        _xlfn.XLOOKUP(A2925,Table11[Tag Number],Table11[Status],"-",0)="Dead",
        _xlfn.XLOOKUP(A2925,Table8[Tag Number],Table8[Status],"-",0)="Dead"),"Dead",
     OR(_xlfn.XLOOKUP(A2925,Table11[Tag Number],Table11[Status],"-",0)="Alive",
        _xlfn.XLOOKUP(A2925,Table10[Tag Number],Table10[Status],"-",0)="Alive",
        _xlfn.XLOOKUP(A2925,Table9[Tag Number],Table9[Status],"-",0)="Alive",
        _xlfn.XLOOKUP(A2925,Table8[Tag Number],Table8[Status],"-",0)="Alive"),"Alive",
     OR(_xlfn.XLOOKUP(A2925,Table9[Tag Number],Table9[Status],"-",0)="-",
        _xlfn.XLOOKUP(A2925,Table10[Tag Number],Table10[Status],"-",0)="-",
        _xlfn.XLOOKUP(A2925,Table11[Tag Number],Table11[Status],"-",0)="-",
        _xlfn.XLOOKUP(A2925,Table8[Tag Number],Table8[Status],"-",0)="-"),
   "-")</f>
        <v>-</v>
      </c>
      <c r="I2925" s="88" t="str">
        <f>IF((_xlfn.XLOOKUP(B2925,[2]Sheet1!$A$2:$A$198,[2]Sheet1!$B$2:$B$198,"-",0)="Glade"),"Out","No")</f>
        <v>No</v>
      </c>
      <c r="R2925" t="b">
        <f t="shared" si="92"/>
        <v>0</v>
      </c>
    </row>
    <row r="2926" spans="1:18" ht="15" thickBot="1" x14ac:dyDescent="0.35">
      <c r="A2926" t="s">
        <v>3206</v>
      </c>
      <c r="B2926" s="4"/>
      <c r="C2926" s="84">
        <f>IF(COUNTIF(Table8[Tag Number], A2926), 1, 0)</f>
        <v>0</v>
      </c>
      <c r="D2926" s="85">
        <f>IF(COUNTIF(Table9[Tag Number], A2926), 1, 0)</f>
        <v>0</v>
      </c>
      <c r="E2926" s="86">
        <f>IF(COUNTIF(Table10[Tag Number], A2926), 1, 0)</f>
        <v>0</v>
      </c>
      <c r="F2926" s="86">
        <f>IF(COUNTIF(Table11[Tag Number], A2926), 1, 0)</f>
        <v>0</v>
      </c>
      <c r="G2926" s="87">
        <f t="shared" si="93"/>
        <v>0</v>
      </c>
      <c r="H2926" s="88" t="str" cm="1">
        <f t="array" ref="H2926">_xlfn.IFS(OR(_xlfn.XLOOKUP(A2926,Table9[Tag Number],Table9[Status],"-",0)="Dead",
        _xlfn.XLOOKUP(A2926,Table10[Tag Number],Table10[Status],"-",0)="Dead",
        _xlfn.XLOOKUP(A2926,Table11[Tag Number],Table11[Status],"-",0)="Dead",
        _xlfn.XLOOKUP(A2926,Table8[Tag Number],Table8[Status],"-",0)="Dead"),"Dead",
     OR(_xlfn.XLOOKUP(A2926,Table11[Tag Number],Table11[Status],"-",0)="Alive",
        _xlfn.XLOOKUP(A2926,Table10[Tag Number],Table10[Status],"-",0)="Alive",
        _xlfn.XLOOKUP(A2926,Table9[Tag Number],Table9[Status],"-",0)="Alive",
        _xlfn.XLOOKUP(A2926,Table8[Tag Number],Table8[Status],"-",0)="Alive"),"Alive",
     OR(_xlfn.XLOOKUP(A2926,Table9[Tag Number],Table9[Status],"-",0)="-",
        _xlfn.XLOOKUP(A2926,Table10[Tag Number],Table10[Status],"-",0)="-",
        _xlfn.XLOOKUP(A2926,Table11[Tag Number],Table11[Status],"-",0)="-",
        _xlfn.XLOOKUP(A2926,Table8[Tag Number],Table8[Status],"-",0)="-"),
   "-")</f>
        <v>-</v>
      </c>
      <c r="I2926" s="88" t="str">
        <f>IF((_xlfn.XLOOKUP(B2926,[2]Sheet1!$A$2:$A$198,[2]Sheet1!$B$2:$B$198,"-",0)="Glade"),"Out","No")</f>
        <v>No</v>
      </c>
      <c r="R2926" t="b">
        <f t="shared" si="92"/>
        <v>0</v>
      </c>
    </row>
    <row r="2927" spans="1:18" ht="15" thickBot="1" x14ac:dyDescent="0.35">
      <c r="A2927" t="s">
        <v>3207</v>
      </c>
      <c r="B2927" s="4"/>
      <c r="C2927" s="84">
        <f>IF(COUNTIF(Table8[Tag Number], A2927), 1, 0)</f>
        <v>0</v>
      </c>
      <c r="D2927" s="85">
        <f>IF(COUNTIF(Table9[Tag Number], A2927), 1, 0)</f>
        <v>0</v>
      </c>
      <c r="E2927" s="86">
        <f>IF(COUNTIF(Table10[Tag Number], A2927), 1, 0)</f>
        <v>0</v>
      </c>
      <c r="F2927" s="86">
        <f>IF(COUNTIF(Table11[Tag Number], A2927), 1, 0)</f>
        <v>0</v>
      </c>
      <c r="G2927" s="87">
        <f t="shared" si="93"/>
        <v>0</v>
      </c>
      <c r="H2927" s="88" t="str" cm="1">
        <f t="array" ref="H2927">_xlfn.IFS(OR(_xlfn.XLOOKUP(A2927,Table9[Tag Number],Table9[Status],"-",0)="Dead",
        _xlfn.XLOOKUP(A2927,Table10[Tag Number],Table10[Status],"-",0)="Dead",
        _xlfn.XLOOKUP(A2927,Table11[Tag Number],Table11[Status],"-",0)="Dead",
        _xlfn.XLOOKUP(A2927,Table8[Tag Number],Table8[Status],"-",0)="Dead"),"Dead",
     OR(_xlfn.XLOOKUP(A2927,Table11[Tag Number],Table11[Status],"-",0)="Alive",
        _xlfn.XLOOKUP(A2927,Table10[Tag Number],Table10[Status],"-",0)="Alive",
        _xlfn.XLOOKUP(A2927,Table9[Tag Number],Table9[Status],"-",0)="Alive",
        _xlfn.XLOOKUP(A2927,Table8[Tag Number],Table8[Status],"-",0)="Alive"),"Alive",
     OR(_xlfn.XLOOKUP(A2927,Table9[Tag Number],Table9[Status],"-",0)="-",
        _xlfn.XLOOKUP(A2927,Table10[Tag Number],Table10[Status],"-",0)="-",
        _xlfn.XLOOKUP(A2927,Table11[Tag Number],Table11[Status],"-",0)="-",
        _xlfn.XLOOKUP(A2927,Table8[Tag Number],Table8[Status],"-",0)="-"),
   "-")</f>
        <v>-</v>
      </c>
      <c r="I2927" s="88" t="str">
        <f>IF((_xlfn.XLOOKUP(B2927,[2]Sheet1!$A$2:$A$198,[2]Sheet1!$B$2:$B$198,"-",0)="Glade"),"Out","No")</f>
        <v>No</v>
      </c>
      <c r="R2927" t="b">
        <f t="shared" si="92"/>
        <v>0</v>
      </c>
    </row>
    <row r="2928" spans="1:18" ht="15" thickBot="1" x14ac:dyDescent="0.35">
      <c r="A2928" t="s">
        <v>3208</v>
      </c>
      <c r="B2928" s="4"/>
      <c r="C2928" s="84">
        <f>IF(COUNTIF(Table8[Tag Number], A2928), 1, 0)</f>
        <v>0</v>
      </c>
      <c r="D2928" s="85">
        <f>IF(COUNTIF(Table9[Tag Number], A2928), 1, 0)</f>
        <v>0</v>
      </c>
      <c r="E2928" s="86">
        <f>IF(COUNTIF(Table10[Tag Number], A2928), 1, 0)</f>
        <v>0</v>
      </c>
      <c r="F2928" s="86">
        <f>IF(COUNTIF(Table11[Tag Number], A2928), 1, 0)</f>
        <v>0</v>
      </c>
      <c r="G2928" s="87">
        <f t="shared" si="93"/>
        <v>0</v>
      </c>
      <c r="H2928" s="88" t="str" cm="1">
        <f t="array" ref="H2928">_xlfn.IFS(OR(_xlfn.XLOOKUP(A2928,Table9[Tag Number],Table9[Status],"-",0)="Dead",
        _xlfn.XLOOKUP(A2928,Table10[Tag Number],Table10[Status],"-",0)="Dead",
        _xlfn.XLOOKUP(A2928,Table11[Tag Number],Table11[Status],"-",0)="Dead",
        _xlfn.XLOOKUP(A2928,Table8[Tag Number],Table8[Status],"-",0)="Dead"),"Dead",
     OR(_xlfn.XLOOKUP(A2928,Table11[Tag Number],Table11[Status],"-",0)="Alive",
        _xlfn.XLOOKUP(A2928,Table10[Tag Number],Table10[Status],"-",0)="Alive",
        _xlfn.XLOOKUP(A2928,Table9[Tag Number],Table9[Status],"-",0)="Alive",
        _xlfn.XLOOKUP(A2928,Table8[Tag Number],Table8[Status],"-",0)="Alive"),"Alive",
     OR(_xlfn.XLOOKUP(A2928,Table9[Tag Number],Table9[Status],"-",0)="-",
        _xlfn.XLOOKUP(A2928,Table10[Tag Number],Table10[Status],"-",0)="-",
        _xlfn.XLOOKUP(A2928,Table11[Tag Number],Table11[Status],"-",0)="-",
        _xlfn.XLOOKUP(A2928,Table8[Tag Number],Table8[Status],"-",0)="-"),
   "-")</f>
        <v>-</v>
      </c>
      <c r="I2928" s="88" t="str">
        <f>IF((_xlfn.XLOOKUP(B2928,[2]Sheet1!$A$2:$A$198,[2]Sheet1!$B$2:$B$198,"-",0)="Glade"),"Out","No")</f>
        <v>No</v>
      </c>
      <c r="R2928" t="b">
        <f t="shared" si="92"/>
        <v>0</v>
      </c>
    </row>
    <row r="2929" spans="1:18" ht="15" thickBot="1" x14ac:dyDescent="0.35">
      <c r="A2929" t="s">
        <v>3209</v>
      </c>
      <c r="B2929" s="4"/>
      <c r="C2929" s="84">
        <f>IF(COUNTIF(Table8[Tag Number], A2929), 1, 0)</f>
        <v>0</v>
      </c>
      <c r="D2929" s="85">
        <f>IF(COUNTIF(Table9[Tag Number], A2929), 1, 0)</f>
        <v>0</v>
      </c>
      <c r="E2929" s="86">
        <f>IF(COUNTIF(Table10[Tag Number], A2929), 1, 0)</f>
        <v>0</v>
      </c>
      <c r="F2929" s="86">
        <f>IF(COUNTIF(Table11[Tag Number], A2929), 1, 0)</f>
        <v>0</v>
      </c>
      <c r="G2929" s="87">
        <f t="shared" si="93"/>
        <v>0</v>
      </c>
      <c r="H2929" s="88" t="str" cm="1">
        <f t="array" ref="H2929">_xlfn.IFS(OR(_xlfn.XLOOKUP(A2929,Table9[Tag Number],Table9[Status],"-",0)="Dead",
        _xlfn.XLOOKUP(A2929,Table10[Tag Number],Table10[Status],"-",0)="Dead",
        _xlfn.XLOOKUP(A2929,Table11[Tag Number],Table11[Status],"-",0)="Dead",
        _xlfn.XLOOKUP(A2929,Table8[Tag Number],Table8[Status],"-",0)="Dead"),"Dead",
     OR(_xlfn.XLOOKUP(A2929,Table11[Tag Number],Table11[Status],"-",0)="Alive",
        _xlfn.XLOOKUP(A2929,Table10[Tag Number],Table10[Status],"-",0)="Alive",
        _xlfn.XLOOKUP(A2929,Table9[Tag Number],Table9[Status],"-",0)="Alive",
        _xlfn.XLOOKUP(A2929,Table8[Tag Number],Table8[Status],"-",0)="Alive"),"Alive",
     OR(_xlfn.XLOOKUP(A2929,Table9[Tag Number],Table9[Status],"-",0)="-",
        _xlfn.XLOOKUP(A2929,Table10[Tag Number],Table10[Status],"-",0)="-",
        _xlfn.XLOOKUP(A2929,Table11[Tag Number],Table11[Status],"-",0)="-",
        _xlfn.XLOOKUP(A2929,Table8[Tag Number],Table8[Status],"-",0)="-"),
   "-")</f>
        <v>-</v>
      </c>
      <c r="I2929" s="88" t="str">
        <f>IF((_xlfn.XLOOKUP(B2929,[2]Sheet1!$A$2:$A$198,[2]Sheet1!$B$2:$B$198,"-",0)="Glade"),"Out","No")</f>
        <v>No</v>
      </c>
      <c r="R2929" t="b">
        <f t="shared" si="92"/>
        <v>0</v>
      </c>
    </row>
    <row r="2930" spans="1:18" ht="15" thickBot="1" x14ac:dyDescent="0.35">
      <c r="A2930" t="s">
        <v>3210</v>
      </c>
      <c r="B2930" s="4"/>
      <c r="C2930" s="84">
        <f>IF(COUNTIF(Table8[Tag Number], A2930), 1, 0)</f>
        <v>0</v>
      </c>
      <c r="D2930" s="85">
        <f>IF(COUNTIF(Table9[Tag Number], A2930), 1, 0)</f>
        <v>0</v>
      </c>
      <c r="E2930" s="86">
        <f>IF(COUNTIF(Table10[Tag Number], A2930), 1, 0)</f>
        <v>0</v>
      </c>
      <c r="F2930" s="86">
        <f>IF(COUNTIF(Table11[Tag Number], A2930), 1, 0)</f>
        <v>0</v>
      </c>
      <c r="G2930" s="87">
        <f t="shared" si="93"/>
        <v>0</v>
      </c>
      <c r="H2930" s="88" t="str" cm="1">
        <f t="array" ref="H2930">_xlfn.IFS(OR(_xlfn.XLOOKUP(A2930,Table9[Tag Number],Table9[Status],"-",0)="Dead",
        _xlfn.XLOOKUP(A2930,Table10[Tag Number],Table10[Status],"-",0)="Dead",
        _xlfn.XLOOKUP(A2930,Table11[Tag Number],Table11[Status],"-",0)="Dead",
        _xlfn.XLOOKUP(A2930,Table8[Tag Number],Table8[Status],"-",0)="Dead"),"Dead",
     OR(_xlfn.XLOOKUP(A2930,Table11[Tag Number],Table11[Status],"-",0)="Alive",
        _xlfn.XLOOKUP(A2930,Table10[Tag Number],Table10[Status],"-",0)="Alive",
        _xlfn.XLOOKUP(A2930,Table9[Tag Number],Table9[Status],"-",0)="Alive",
        _xlfn.XLOOKUP(A2930,Table8[Tag Number],Table8[Status],"-",0)="Alive"),"Alive",
     OR(_xlfn.XLOOKUP(A2930,Table9[Tag Number],Table9[Status],"-",0)="-",
        _xlfn.XLOOKUP(A2930,Table10[Tag Number],Table10[Status],"-",0)="-",
        _xlfn.XLOOKUP(A2930,Table11[Tag Number],Table11[Status],"-",0)="-",
        _xlfn.XLOOKUP(A2930,Table8[Tag Number],Table8[Status],"-",0)="-"),
   "-")</f>
        <v>-</v>
      </c>
      <c r="I2930" s="88" t="str">
        <f>IF((_xlfn.XLOOKUP(B2930,[2]Sheet1!$A$2:$A$198,[2]Sheet1!$B$2:$B$198,"-",0)="Glade"),"Out","No")</f>
        <v>No</v>
      </c>
      <c r="R2930" t="b">
        <f t="shared" si="92"/>
        <v>0</v>
      </c>
    </row>
    <row r="2931" spans="1:18" ht="15" thickBot="1" x14ac:dyDescent="0.35">
      <c r="A2931" t="s">
        <v>3211</v>
      </c>
      <c r="B2931" s="4"/>
      <c r="C2931" s="84">
        <f>IF(COUNTIF(Table8[Tag Number], A2931), 1, 0)</f>
        <v>0</v>
      </c>
      <c r="D2931" s="85">
        <f>IF(COUNTIF(Table9[Tag Number], A2931), 1, 0)</f>
        <v>0</v>
      </c>
      <c r="E2931" s="86">
        <f>IF(COUNTIF(Table10[Tag Number], A2931), 1, 0)</f>
        <v>0</v>
      </c>
      <c r="F2931" s="86">
        <f>IF(COUNTIF(Table11[Tag Number], A2931), 1, 0)</f>
        <v>0</v>
      </c>
      <c r="G2931" s="87">
        <f t="shared" si="93"/>
        <v>0</v>
      </c>
      <c r="H2931" s="88" t="str" cm="1">
        <f t="array" ref="H2931">_xlfn.IFS(OR(_xlfn.XLOOKUP(A2931,Table9[Tag Number],Table9[Status],"-",0)="Dead",
        _xlfn.XLOOKUP(A2931,Table10[Tag Number],Table10[Status],"-",0)="Dead",
        _xlfn.XLOOKUP(A2931,Table11[Tag Number],Table11[Status],"-",0)="Dead",
        _xlfn.XLOOKUP(A2931,Table8[Tag Number],Table8[Status],"-",0)="Dead"),"Dead",
     OR(_xlfn.XLOOKUP(A2931,Table11[Tag Number],Table11[Status],"-",0)="Alive",
        _xlfn.XLOOKUP(A2931,Table10[Tag Number],Table10[Status],"-",0)="Alive",
        _xlfn.XLOOKUP(A2931,Table9[Tag Number],Table9[Status],"-",0)="Alive",
        _xlfn.XLOOKUP(A2931,Table8[Tag Number],Table8[Status],"-",0)="Alive"),"Alive",
     OR(_xlfn.XLOOKUP(A2931,Table9[Tag Number],Table9[Status],"-",0)="-",
        _xlfn.XLOOKUP(A2931,Table10[Tag Number],Table10[Status],"-",0)="-",
        _xlfn.XLOOKUP(A2931,Table11[Tag Number],Table11[Status],"-",0)="-",
        _xlfn.XLOOKUP(A2931,Table8[Tag Number],Table8[Status],"-",0)="-"),
   "-")</f>
        <v>-</v>
      </c>
      <c r="I2931" s="88" t="str">
        <f>IF((_xlfn.XLOOKUP(B2931,[2]Sheet1!$A$2:$A$198,[2]Sheet1!$B$2:$B$198,"-",0)="Glade"),"Out","No")</f>
        <v>No</v>
      </c>
      <c r="R2931" t="b">
        <f t="shared" si="92"/>
        <v>0</v>
      </c>
    </row>
    <row r="2932" spans="1:18" ht="15" thickBot="1" x14ac:dyDescent="0.35">
      <c r="A2932" t="s">
        <v>3212</v>
      </c>
      <c r="B2932" s="4"/>
      <c r="C2932" s="84">
        <f>IF(COUNTIF(Table8[Tag Number], A2932), 1, 0)</f>
        <v>0</v>
      </c>
      <c r="D2932" s="85">
        <f>IF(COUNTIF(Table9[Tag Number], A2932), 1, 0)</f>
        <v>0</v>
      </c>
      <c r="E2932" s="86">
        <f>IF(COUNTIF(Table10[Tag Number], A2932), 1, 0)</f>
        <v>0</v>
      </c>
      <c r="F2932" s="86">
        <f>IF(COUNTIF(Table11[Tag Number], A2932), 1, 0)</f>
        <v>0</v>
      </c>
      <c r="G2932" s="87">
        <f t="shared" si="93"/>
        <v>0</v>
      </c>
      <c r="H2932" s="88" t="str" cm="1">
        <f t="array" ref="H2932">_xlfn.IFS(OR(_xlfn.XLOOKUP(A2932,Table9[Tag Number],Table9[Status],"-",0)="Dead",
        _xlfn.XLOOKUP(A2932,Table10[Tag Number],Table10[Status],"-",0)="Dead",
        _xlfn.XLOOKUP(A2932,Table11[Tag Number],Table11[Status],"-",0)="Dead",
        _xlfn.XLOOKUP(A2932,Table8[Tag Number],Table8[Status],"-",0)="Dead"),"Dead",
     OR(_xlfn.XLOOKUP(A2932,Table11[Tag Number],Table11[Status],"-",0)="Alive",
        _xlfn.XLOOKUP(A2932,Table10[Tag Number],Table10[Status],"-",0)="Alive",
        _xlfn.XLOOKUP(A2932,Table9[Tag Number],Table9[Status],"-",0)="Alive",
        _xlfn.XLOOKUP(A2932,Table8[Tag Number],Table8[Status],"-",0)="Alive"),"Alive",
     OR(_xlfn.XLOOKUP(A2932,Table9[Tag Number],Table9[Status],"-",0)="-",
        _xlfn.XLOOKUP(A2932,Table10[Tag Number],Table10[Status],"-",0)="-",
        _xlfn.XLOOKUP(A2932,Table11[Tag Number],Table11[Status],"-",0)="-",
        _xlfn.XLOOKUP(A2932,Table8[Tag Number],Table8[Status],"-",0)="-"),
   "-")</f>
        <v>-</v>
      </c>
      <c r="I2932" s="88" t="str">
        <f>IF((_xlfn.XLOOKUP(B2932,[2]Sheet1!$A$2:$A$198,[2]Sheet1!$B$2:$B$198,"-",0)="Glade"),"Out","No")</f>
        <v>No</v>
      </c>
      <c r="R2932" t="b">
        <f t="shared" si="92"/>
        <v>0</v>
      </c>
    </row>
    <row r="2933" spans="1:18" ht="15" thickBot="1" x14ac:dyDescent="0.35">
      <c r="A2933" t="s">
        <v>3213</v>
      </c>
      <c r="B2933" s="4"/>
      <c r="C2933" s="84">
        <f>IF(COUNTIF(Table8[Tag Number], A2933), 1, 0)</f>
        <v>0</v>
      </c>
      <c r="D2933" s="85">
        <f>IF(COUNTIF(Table9[Tag Number], A2933), 1, 0)</f>
        <v>0</v>
      </c>
      <c r="E2933" s="86">
        <f>IF(COUNTIF(Table10[Tag Number], A2933), 1, 0)</f>
        <v>0</v>
      </c>
      <c r="F2933" s="86">
        <f>IF(COUNTIF(Table11[Tag Number], A2933), 1, 0)</f>
        <v>0</v>
      </c>
      <c r="G2933" s="87">
        <f t="shared" si="93"/>
        <v>0</v>
      </c>
      <c r="H2933" s="88" t="str" cm="1">
        <f t="array" ref="H2933">_xlfn.IFS(OR(_xlfn.XLOOKUP(A2933,Table9[Tag Number],Table9[Status],"-",0)="Dead",
        _xlfn.XLOOKUP(A2933,Table10[Tag Number],Table10[Status],"-",0)="Dead",
        _xlfn.XLOOKUP(A2933,Table11[Tag Number],Table11[Status],"-",0)="Dead",
        _xlfn.XLOOKUP(A2933,Table8[Tag Number],Table8[Status],"-",0)="Dead"),"Dead",
     OR(_xlfn.XLOOKUP(A2933,Table11[Tag Number],Table11[Status],"-",0)="Alive",
        _xlfn.XLOOKUP(A2933,Table10[Tag Number],Table10[Status],"-",0)="Alive",
        _xlfn.XLOOKUP(A2933,Table9[Tag Number],Table9[Status],"-",0)="Alive",
        _xlfn.XLOOKUP(A2933,Table8[Tag Number],Table8[Status],"-",0)="Alive"),"Alive",
     OR(_xlfn.XLOOKUP(A2933,Table9[Tag Number],Table9[Status],"-",0)="-",
        _xlfn.XLOOKUP(A2933,Table10[Tag Number],Table10[Status],"-",0)="-",
        _xlfn.XLOOKUP(A2933,Table11[Tag Number],Table11[Status],"-",0)="-",
        _xlfn.XLOOKUP(A2933,Table8[Tag Number],Table8[Status],"-",0)="-"),
   "-")</f>
        <v>-</v>
      </c>
      <c r="I2933" s="88" t="str">
        <f>IF((_xlfn.XLOOKUP(B2933,[2]Sheet1!$A$2:$A$198,[2]Sheet1!$B$2:$B$198,"-",0)="Glade"),"Out","No")</f>
        <v>No</v>
      </c>
      <c r="R2933" t="b">
        <f t="shared" si="92"/>
        <v>0</v>
      </c>
    </row>
    <row r="2934" spans="1:18" ht="15" thickBot="1" x14ac:dyDescent="0.35">
      <c r="A2934" t="s">
        <v>3214</v>
      </c>
      <c r="B2934" s="4"/>
      <c r="C2934" s="84">
        <f>IF(COUNTIF(Table8[Tag Number], A2934), 1, 0)</f>
        <v>0</v>
      </c>
      <c r="D2934" s="85">
        <f>IF(COUNTIF(Table9[Tag Number], A2934), 1, 0)</f>
        <v>0</v>
      </c>
      <c r="E2934" s="86">
        <f>IF(COUNTIF(Table10[Tag Number], A2934), 1, 0)</f>
        <v>0</v>
      </c>
      <c r="F2934" s="86">
        <f>IF(COUNTIF(Table11[Tag Number], A2934), 1, 0)</f>
        <v>0</v>
      </c>
      <c r="G2934" s="87">
        <f t="shared" si="93"/>
        <v>0</v>
      </c>
      <c r="H2934" s="88" t="str" cm="1">
        <f t="array" ref="H2934">_xlfn.IFS(OR(_xlfn.XLOOKUP(A2934,Table9[Tag Number],Table9[Status],"-",0)="Dead",
        _xlfn.XLOOKUP(A2934,Table10[Tag Number],Table10[Status],"-",0)="Dead",
        _xlfn.XLOOKUP(A2934,Table11[Tag Number],Table11[Status],"-",0)="Dead",
        _xlfn.XLOOKUP(A2934,Table8[Tag Number],Table8[Status],"-",0)="Dead"),"Dead",
     OR(_xlfn.XLOOKUP(A2934,Table11[Tag Number],Table11[Status],"-",0)="Alive",
        _xlfn.XLOOKUP(A2934,Table10[Tag Number],Table10[Status],"-",0)="Alive",
        _xlfn.XLOOKUP(A2934,Table9[Tag Number],Table9[Status],"-",0)="Alive",
        _xlfn.XLOOKUP(A2934,Table8[Tag Number],Table8[Status],"-",0)="Alive"),"Alive",
     OR(_xlfn.XLOOKUP(A2934,Table9[Tag Number],Table9[Status],"-",0)="-",
        _xlfn.XLOOKUP(A2934,Table10[Tag Number],Table10[Status],"-",0)="-",
        _xlfn.XLOOKUP(A2934,Table11[Tag Number],Table11[Status],"-",0)="-",
        _xlfn.XLOOKUP(A2934,Table8[Tag Number],Table8[Status],"-",0)="-"),
   "-")</f>
        <v>-</v>
      </c>
      <c r="I2934" s="88" t="str">
        <f>IF((_xlfn.XLOOKUP(B2934,[2]Sheet1!$A$2:$A$198,[2]Sheet1!$B$2:$B$198,"-",0)="Glade"),"Out","No")</f>
        <v>No</v>
      </c>
      <c r="R2934" t="b">
        <f t="shared" si="92"/>
        <v>0</v>
      </c>
    </row>
    <row r="2935" spans="1:18" ht="15" thickBot="1" x14ac:dyDescent="0.35">
      <c r="A2935" t="s">
        <v>3215</v>
      </c>
      <c r="B2935" s="4"/>
      <c r="C2935" s="84">
        <f>IF(COUNTIF(Table8[Tag Number], A2935), 1, 0)</f>
        <v>0</v>
      </c>
      <c r="D2935" s="85">
        <f>IF(COUNTIF(Table9[Tag Number], A2935), 1, 0)</f>
        <v>0</v>
      </c>
      <c r="E2935" s="86">
        <f>IF(COUNTIF(Table10[Tag Number], A2935), 1, 0)</f>
        <v>0</v>
      </c>
      <c r="F2935" s="86">
        <f>IF(COUNTIF(Table11[Tag Number], A2935), 1, 0)</f>
        <v>0</v>
      </c>
      <c r="G2935" s="87">
        <f t="shared" si="93"/>
        <v>0</v>
      </c>
      <c r="H2935" s="88" t="str" cm="1">
        <f t="array" ref="H2935">_xlfn.IFS(OR(_xlfn.XLOOKUP(A2935,Table9[Tag Number],Table9[Status],"-",0)="Dead",
        _xlfn.XLOOKUP(A2935,Table10[Tag Number],Table10[Status],"-",0)="Dead",
        _xlfn.XLOOKUP(A2935,Table11[Tag Number],Table11[Status],"-",0)="Dead",
        _xlfn.XLOOKUP(A2935,Table8[Tag Number],Table8[Status],"-",0)="Dead"),"Dead",
     OR(_xlfn.XLOOKUP(A2935,Table11[Tag Number],Table11[Status],"-",0)="Alive",
        _xlfn.XLOOKUP(A2935,Table10[Tag Number],Table10[Status],"-",0)="Alive",
        _xlfn.XLOOKUP(A2935,Table9[Tag Number],Table9[Status],"-",0)="Alive",
        _xlfn.XLOOKUP(A2935,Table8[Tag Number],Table8[Status],"-",0)="Alive"),"Alive",
     OR(_xlfn.XLOOKUP(A2935,Table9[Tag Number],Table9[Status],"-",0)="-",
        _xlfn.XLOOKUP(A2935,Table10[Tag Number],Table10[Status],"-",0)="-",
        _xlfn.XLOOKUP(A2935,Table11[Tag Number],Table11[Status],"-",0)="-",
        _xlfn.XLOOKUP(A2935,Table8[Tag Number],Table8[Status],"-",0)="-"),
   "-")</f>
        <v>-</v>
      </c>
      <c r="I2935" s="88" t="str">
        <f>IF((_xlfn.XLOOKUP(B2935,[2]Sheet1!$A$2:$A$198,[2]Sheet1!$B$2:$B$198,"-",0)="Glade"),"Out","No")</f>
        <v>No</v>
      </c>
      <c r="R2935" t="b">
        <f t="shared" si="92"/>
        <v>0</v>
      </c>
    </row>
    <row r="2936" spans="1:18" ht="15" thickBot="1" x14ac:dyDescent="0.35">
      <c r="A2936" t="s">
        <v>3216</v>
      </c>
      <c r="B2936" s="4"/>
      <c r="C2936" s="84">
        <f>IF(COUNTIF(Table8[Tag Number], A2936), 1, 0)</f>
        <v>0</v>
      </c>
      <c r="D2936" s="85">
        <f>IF(COUNTIF(Table9[Tag Number], A2936), 1, 0)</f>
        <v>0</v>
      </c>
      <c r="E2936" s="86">
        <f>IF(COUNTIF(Table10[Tag Number], A2936), 1, 0)</f>
        <v>0</v>
      </c>
      <c r="F2936" s="86">
        <f>IF(COUNTIF(Table11[Tag Number], A2936), 1, 0)</f>
        <v>0</v>
      </c>
      <c r="G2936" s="87">
        <f t="shared" si="93"/>
        <v>0</v>
      </c>
      <c r="H2936" s="88" t="str" cm="1">
        <f t="array" ref="H2936">_xlfn.IFS(OR(_xlfn.XLOOKUP(A2936,Table9[Tag Number],Table9[Status],"-",0)="Dead",
        _xlfn.XLOOKUP(A2936,Table10[Tag Number],Table10[Status],"-",0)="Dead",
        _xlfn.XLOOKUP(A2936,Table11[Tag Number],Table11[Status],"-",0)="Dead",
        _xlfn.XLOOKUP(A2936,Table8[Tag Number],Table8[Status],"-",0)="Dead"),"Dead",
     OR(_xlfn.XLOOKUP(A2936,Table11[Tag Number],Table11[Status],"-",0)="Alive",
        _xlfn.XLOOKUP(A2936,Table10[Tag Number],Table10[Status],"-",0)="Alive",
        _xlfn.XLOOKUP(A2936,Table9[Tag Number],Table9[Status],"-",0)="Alive",
        _xlfn.XLOOKUP(A2936,Table8[Tag Number],Table8[Status],"-",0)="Alive"),"Alive",
     OR(_xlfn.XLOOKUP(A2936,Table9[Tag Number],Table9[Status],"-",0)="-",
        _xlfn.XLOOKUP(A2936,Table10[Tag Number],Table10[Status],"-",0)="-",
        _xlfn.XLOOKUP(A2936,Table11[Tag Number],Table11[Status],"-",0)="-",
        _xlfn.XLOOKUP(A2936,Table8[Tag Number],Table8[Status],"-",0)="-"),
   "-")</f>
        <v>-</v>
      </c>
      <c r="I2936" s="88" t="str">
        <f>IF((_xlfn.XLOOKUP(B2936,[2]Sheet1!$A$2:$A$198,[2]Sheet1!$B$2:$B$198,"-",0)="Glade"),"Out","No")</f>
        <v>No</v>
      </c>
      <c r="R2936" t="b">
        <f t="shared" si="92"/>
        <v>0</v>
      </c>
    </row>
    <row r="2937" spans="1:18" ht="15" thickBot="1" x14ac:dyDescent="0.35">
      <c r="A2937" t="s">
        <v>3217</v>
      </c>
      <c r="B2937" s="4"/>
      <c r="C2937" s="84">
        <f>IF(COUNTIF(Table8[Tag Number], A2937), 1, 0)</f>
        <v>0</v>
      </c>
      <c r="D2937" s="85">
        <f>IF(COUNTIF(Table9[Tag Number], A2937), 1, 0)</f>
        <v>0</v>
      </c>
      <c r="E2937" s="86">
        <f>IF(COUNTIF(Table10[Tag Number], A2937), 1, 0)</f>
        <v>0</v>
      </c>
      <c r="F2937" s="86">
        <f>IF(COUNTIF(Table11[Tag Number], A2937), 1, 0)</f>
        <v>0</v>
      </c>
      <c r="G2937" s="87">
        <f t="shared" si="93"/>
        <v>0</v>
      </c>
      <c r="H2937" s="88" t="str" cm="1">
        <f t="array" ref="H2937">_xlfn.IFS(OR(_xlfn.XLOOKUP(A2937,Table9[Tag Number],Table9[Status],"-",0)="Dead",
        _xlfn.XLOOKUP(A2937,Table10[Tag Number],Table10[Status],"-",0)="Dead",
        _xlfn.XLOOKUP(A2937,Table11[Tag Number],Table11[Status],"-",0)="Dead",
        _xlfn.XLOOKUP(A2937,Table8[Tag Number],Table8[Status],"-",0)="Dead"),"Dead",
     OR(_xlfn.XLOOKUP(A2937,Table11[Tag Number],Table11[Status],"-",0)="Alive",
        _xlfn.XLOOKUP(A2937,Table10[Tag Number],Table10[Status],"-",0)="Alive",
        _xlfn.XLOOKUP(A2937,Table9[Tag Number],Table9[Status],"-",0)="Alive",
        _xlfn.XLOOKUP(A2937,Table8[Tag Number],Table8[Status],"-",0)="Alive"),"Alive",
     OR(_xlfn.XLOOKUP(A2937,Table9[Tag Number],Table9[Status],"-",0)="-",
        _xlfn.XLOOKUP(A2937,Table10[Tag Number],Table10[Status],"-",0)="-",
        _xlfn.XLOOKUP(A2937,Table11[Tag Number],Table11[Status],"-",0)="-",
        _xlfn.XLOOKUP(A2937,Table8[Tag Number],Table8[Status],"-",0)="-"),
   "-")</f>
        <v>-</v>
      </c>
      <c r="I2937" s="88" t="str">
        <f>IF((_xlfn.XLOOKUP(B2937,[2]Sheet1!$A$2:$A$198,[2]Sheet1!$B$2:$B$198,"-",0)="Glade"),"Out","No")</f>
        <v>No</v>
      </c>
      <c r="R2937" t="b">
        <f t="shared" si="92"/>
        <v>0</v>
      </c>
    </row>
    <row r="2938" spans="1:18" ht="15" thickBot="1" x14ac:dyDescent="0.35">
      <c r="A2938" t="s">
        <v>3218</v>
      </c>
      <c r="B2938" s="4"/>
      <c r="C2938" s="84">
        <f>IF(COUNTIF(Table8[Tag Number], A2938), 1, 0)</f>
        <v>0</v>
      </c>
      <c r="D2938" s="85">
        <f>IF(COUNTIF(Table9[Tag Number], A2938), 1, 0)</f>
        <v>0</v>
      </c>
      <c r="E2938" s="86">
        <f>IF(COUNTIF(Table10[Tag Number], A2938), 1, 0)</f>
        <v>0</v>
      </c>
      <c r="F2938" s="86">
        <f>IF(COUNTIF(Table11[Tag Number], A2938), 1, 0)</f>
        <v>0</v>
      </c>
      <c r="G2938" s="87">
        <f t="shared" si="93"/>
        <v>0</v>
      </c>
      <c r="H2938" s="88" t="str" cm="1">
        <f t="array" ref="H2938">_xlfn.IFS(OR(_xlfn.XLOOKUP(A2938,Table9[Tag Number],Table9[Status],"-",0)="Dead",
        _xlfn.XLOOKUP(A2938,Table10[Tag Number],Table10[Status],"-",0)="Dead",
        _xlfn.XLOOKUP(A2938,Table11[Tag Number],Table11[Status],"-",0)="Dead",
        _xlfn.XLOOKUP(A2938,Table8[Tag Number],Table8[Status],"-",0)="Dead"),"Dead",
     OR(_xlfn.XLOOKUP(A2938,Table11[Tag Number],Table11[Status],"-",0)="Alive",
        _xlfn.XLOOKUP(A2938,Table10[Tag Number],Table10[Status],"-",0)="Alive",
        _xlfn.XLOOKUP(A2938,Table9[Tag Number],Table9[Status],"-",0)="Alive",
        _xlfn.XLOOKUP(A2938,Table8[Tag Number],Table8[Status],"-",0)="Alive"),"Alive",
     OR(_xlfn.XLOOKUP(A2938,Table9[Tag Number],Table9[Status],"-",0)="-",
        _xlfn.XLOOKUP(A2938,Table10[Tag Number],Table10[Status],"-",0)="-",
        _xlfn.XLOOKUP(A2938,Table11[Tag Number],Table11[Status],"-",0)="-",
        _xlfn.XLOOKUP(A2938,Table8[Tag Number],Table8[Status],"-",0)="-"),
   "-")</f>
        <v>-</v>
      </c>
      <c r="I2938" s="88" t="str">
        <f>IF((_xlfn.XLOOKUP(B2938,[2]Sheet1!$A$2:$A$198,[2]Sheet1!$B$2:$B$198,"-",0)="Glade"),"Out","No")</f>
        <v>No</v>
      </c>
      <c r="R2938" t="b">
        <f t="shared" si="92"/>
        <v>0</v>
      </c>
    </row>
    <row r="2939" spans="1:18" ht="15" thickBot="1" x14ac:dyDescent="0.35">
      <c r="A2939" t="s">
        <v>3219</v>
      </c>
      <c r="B2939" s="4"/>
      <c r="C2939" s="84">
        <f>IF(COUNTIF(Table8[Tag Number], A2939), 1, 0)</f>
        <v>0</v>
      </c>
      <c r="D2939" s="85">
        <f>IF(COUNTIF(Table9[Tag Number], A2939), 1, 0)</f>
        <v>0</v>
      </c>
      <c r="E2939" s="86">
        <f>IF(COUNTIF(Table10[Tag Number], A2939), 1, 0)</f>
        <v>0</v>
      </c>
      <c r="F2939" s="86">
        <f>IF(COUNTIF(Table11[Tag Number], A2939), 1, 0)</f>
        <v>0</v>
      </c>
      <c r="G2939" s="87">
        <f t="shared" si="93"/>
        <v>0</v>
      </c>
      <c r="H2939" s="88" t="str" cm="1">
        <f t="array" ref="H2939">_xlfn.IFS(OR(_xlfn.XLOOKUP(A2939,Table9[Tag Number],Table9[Status],"-",0)="Dead",
        _xlfn.XLOOKUP(A2939,Table10[Tag Number],Table10[Status],"-",0)="Dead",
        _xlfn.XLOOKUP(A2939,Table11[Tag Number],Table11[Status],"-",0)="Dead",
        _xlfn.XLOOKUP(A2939,Table8[Tag Number],Table8[Status],"-",0)="Dead"),"Dead",
     OR(_xlfn.XLOOKUP(A2939,Table11[Tag Number],Table11[Status],"-",0)="Alive",
        _xlfn.XLOOKUP(A2939,Table10[Tag Number],Table10[Status],"-",0)="Alive",
        _xlfn.XLOOKUP(A2939,Table9[Tag Number],Table9[Status],"-",0)="Alive",
        _xlfn.XLOOKUP(A2939,Table8[Tag Number],Table8[Status],"-",0)="Alive"),"Alive",
     OR(_xlfn.XLOOKUP(A2939,Table9[Tag Number],Table9[Status],"-",0)="-",
        _xlfn.XLOOKUP(A2939,Table10[Tag Number],Table10[Status],"-",0)="-",
        _xlfn.XLOOKUP(A2939,Table11[Tag Number],Table11[Status],"-",0)="-",
        _xlfn.XLOOKUP(A2939,Table8[Tag Number],Table8[Status],"-",0)="-"),
   "-")</f>
        <v>-</v>
      </c>
      <c r="I2939" s="88" t="str">
        <f>IF((_xlfn.XLOOKUP(B2939,[2]Sheet1!$A$2:$A$198,[2]Sheet1!$B$2:$B$198,"-",0)="Glade"),"Out","No")</f>
        <v>No</v>
      </c>
      <c r="R2939" t="b">
        <f t="shared" si="92"/>
        <v>0</v>
      </c>
    </row>
    <row r="2940" spans="1:18" ht="15" thickBot="1" x14ac:dyDescent="0.35">
      <c r="A2940" t="s">
        <v>3220</v>
      </c>
      <c r="B2940" s="4"/>
      <c r="C2940" s="84">
        <f>IF(COUNTIF(Table8[Tag Number], A2940), 1, 0)</f>
        <v>0</v>
      </c>
      <c r="D2940" s="85">
        <f>IF(COUNTIF(Table9[Tag Number], A2940), 1, 0)</f>
        <v>0</v>
      </c>
      <c r="E2940" s="86">
        <f>IF(COUNTIF(Table10[Tag Number], A2940), 1, 0)</f>
        <v>0</v>
      </c>
      <c r="F2940" s="86">
        <f>IF(COUNTIF(Table11[Tag Number], A2940), 1, 0)</f>
        <v>0</v>
      </c>
      <c r="G2940" s="87">
        <f t="shared" si="93"/>
        <v>0</v>
      </c>
      <c r="H2940" s="88" t="str" cm="1">
        <f t="array" ref="H2940">_xlfn.IFS(OR(_xlfn.XLOOKUP(A2940,Table9[Tag Number],Table9[Status],"-",0)="Dead",
        _xlfn.XLOOKUP(A2940,Table10[Tag Number],Table10[Status],"-",0)="Dead",
        _xlfn.XLOOKUP(A2940,Table11[Tag Number],Table11[Status],"-",0)="Dead",
        _xlfn.XLOOKUP(A2940,Table8[Tag Number],Table8[Status],"-",0)="Dead"),"Dead",
     OR(_xlfn.XLOOKUP(A2940,Table11[Tag Number],Table11[Status],"-",0)="Alive",
        _xlfn.XLOOKUP(A2940,Table10[Tag Number],Table10[Status],"-",0)="Alive",
        _xlfn.XLOOKUP(A2940,Table9[Tag Number],Table9[Status],"-",0)="Alive",
        _xlfn.XLOOKUP(A2940,Table8[Tag Number],Table8[Status],"-",0)="Alive"),"Alive",
     OR(_xlfn.XLOOKUP(A2940,Table9[Tag Number],Table9[Status],"-",0)="-",
        _xlfn.XLOOKUP(A2940,Table10[Tag Number],Table10[Status],"-",0)="-",
        _xlfn.XLOOKUP(A2940,Table11[Tag Number],Table11[Status],"-",0)="-",
        _xlfn.XLOOKUP(A2940,Table8[Tag Number],Table8[Status],"-",0)="-"),
   "-")</f>
        <v>-</v>
      </c>
      <c r="I2940" s="88" t="str">
        <f>IF((_xlfn.XLOOKUP(B2940,[2]Sheet1!$A$2:$A$198,[2]Sheet1!$B$2:$B$198,"-",0)="Glade"),"Out","No")</f>
        <v>No</v>
      </c>
      <c r="R2940" t="b">
        <f t="shared" si="92"/>
        <v>0</v>
      </c>
    </row>
    <row r="2941" spans="1:18" ht="15" thickBot="1" x14ac:dyDescent="0.35">
      <c r="A2941" t="s">
        <v>3221</v>
      </c>
      <c r="B2941" s="4"/>
      <c r="C2941" s="84">
        <f>IF(COUNTIF(Table8[Tag Number], A2941), 1, 0)</f>
        <v>0</v>
      </c>
      <c r="D2941" s="85">
        <f>IF(COUNTIF(Table9[Tag Number], A2941), 1, 0)</f>
        <v>0</v>
      </c>
      <c r="E2941" s="86">
        <f>IF(COUNTIF(Table10[Tag Number], A2941), 1, 0)</f>
        <v>0</v>
      </c>
      <c r="F2941" s="86">
        <f>IF(COUNTIF(Table11[Tag Number], A2941), 1, 0)</f>
        <v>0</v>
      </c>
      <c r="G2941" s="87">
        <f t="shared" si="93"/>
        <v>0</v>
      </c>
      <c r="H2941" s="88" t="str" cm="1">
        <f t="array" ref="H2941">_xlfn.IFS(OR(_xlfn.XLOOKUP(A2941,Table9[Tag Number],Table9[Status],"-",0)="Dead",
        _xlfn.XLOOKUP(A2941,Table10[Tag Number],Table10[Status],"-",0)="Dead",
        _xlfn.XLOOKUP(A2941,Table11[Tag Number],Table11[Status],"-",0)="Dead",
        _xlfn.XLOOKUP(A2941,Table8[Tag Number],Table8[Status],"-",0)="Dead"),"Dead",
     OR(_xlfn.XLOOKUP(A2941,Table11[Tag Number],Table11[Status],"-",0)="Alive",
        _xlfn.XLOOKUP(A2941,Table10[Tag Number],Table10[Status],"-",0)="Alive",
        _xlfn.XLOOKUP(A2941,Table9[Tag Number],Table9[Status],"-",0)="Alive",
        _xlfn.XLOOKUP(A2941,Table8[Tag Number],Table8[Status],"-",0)="Alive"),"Alive",
     OR(_xlfn.XLOOKUP(A2941,Table9[Tag Number],Table9[Status],"-",0)="-",
        _xlfn.XLOOKUP(A2941,Table10[Tag Number],Table10[Status],"-",0)="-",
        _xlfn.XLOOKUP(A2941,Table11[Tag Number],Table11[Status],"-",0)="-",
        _xlfn.XLOOKUP(A2941,Table8[Tag Number],Table8[Status],"-",0)="-"),
   "-")</f>
        <v>-</v>
      </c>
      <c r="I2941" s="88" t="str">
        <f>IF((_xlfn.XLOOKUP(B2941,[2]Sheet1!$A$2:$A$198,[2]Sheet1!$B$2:$B$198,"-",0)="Glade"),"Out","No")</f>
        <v>No</v>
      </c>
      <c r="R2941" t="b">
        <f t="shared" si="92"/>
        <v>0</v>
      </c>
    </row>
    <row r="2942" spans="1:18" ht="15" thickBot="1" x14ac:dyDescent="0.35">
      <c r="A2942" t="s">
        <v>3222</v>
      </c>
      <c r="B2942" s="4"/>
      <c r="C2942" s="84">
        <f>IF(COUNTIF(Table8[Tag Number], A2942), 1, 0)</f>
        <v>0</v>
      </c>
      <c r="D2942" s="85">
        <f>IF(COUNTIF(Table9[Tag Number], A2942), 1, 0)</f>
        <v>0</v>
      </c>
      <c r="E2942" s="86">
        <f>IF(COUNTIF(Table10[Tag Number], A2942), 1, 0)</f>
        <v>0</v>
      </c>
      <c r="F2942" s="86">
        <f>IF(COUNTIF(Table11[Tag Number], A2942), 1, 0)</f>
        <v>0</v>
      </c>
      <c r="G2942" s="87">
        <f t="shared" si="93"/>
        <v>0</v>
      </c>
      <c r="H2942" s="88" t="str" cm="1">
        <f t="array" ref="H2942">_xlfn.IFS(OR(_xlfn.XLOOKUP(A2942,Table9[Tag Number],Table9[Status],"-",0)="Dead",
        _xlfn.XLOOKUP(A2942,Table10[Tag Number],Table10[Status],"-",0)="Dead",
        _xlfn.XLOOKUP(A2942,Table11[Tag Number],Table11[Status],"-",0)="Dead",
        _xlfn.XLOOKUP(A2942,Table8[Tag Number],Table8[Status],"-",0)="Dead"),"Dead",
     OR(_xlfn.XLOOKUP(A2942,Table11[Tag Number],Table11[Status],"-",0)="Alive",
        _xlfn.XLOOKUP(A2942,Table10[Tag Number],Table10[Status],"-",0)="Alive",
        _xlfn.XLOOKUP(A2942,Table9[Tag Number],Table9[Status],"-",0)="Alive",
        _xlfn.XLOOKUP(A2942,Table8[Tag Number],Table8[Status],"-",0)="Alive"),"Alive",
     OR(_xlfn.XLOOKUP(A2942,Table9[Tag Number],Table9[Status],"-",0)="-",
        _xlfn.XLOOKUP(A2942,Table10[Tag Number],Table10[Status],"-",0)="-",
        _xlfn.XLOOKUP(A2942,Table11[Tag Number],Table11[Status],"-",0)="-",
        _xlfn.XLOOKUP(A2942,Table8[Tag Number],Table8[Status],"-",0)="-"),
   "-")</f>
        <v>-</v>
      </c>
      <c r="I2942" s="88" t="str">
        <f>IF((_xlfn.XLOOKUP(B2942,[2]Sheet1!$A$2:$A$198,[2]Sheet1!$B$2:$B$198,"-",0)="Glade"),"Out","No")</f>
        <v>No</v>
      </c>
      <c r="R2942" t="b">
        <f t="shared" si="92"/>
        <v>0</v>
      </c>
    </row>
    <row r="2943" spans="1:18" ht="15" thickBot="1" x14ac:dyDescent="0.35">
      <c r="A2943" t="s">
        <v>3223</v>
      </c>
      <c r="B2943" s="4"/>
      <c r="C2943" s="84">
        <f>IF(COUNTIF(Table8[Tag Number], A2943), 1, 0)</f>
        <v>0</v>
      </c>
      <c r="D2943" s="85">
        <f>IF(COUNTIF(Table9[Tag Number], A2943), 1, 0)</f>
        <v>0</v>
      </c>
      <c r="E2943" s="86">
        <f>IF(COUNTIF(Table10[Tag Number], A2943), 1, 0)</f>
        <v>0</v>
      </c>
      <c r="F2943" s="86">
        <f>IF(COUNTIF(Table11[Tag Number], A2943), 1, 0)</f>
        <v>0</v>
      </c>
      <c r="G2943" s="87">
        <f t="shared" si="93"/>
        <v>0</v>
      </c>
      <c r="H2943" s="88" t="str" cm="1">
        <f t="array" ref="H2943">_xlfn.IFS(OR(_xlfn.XLOOKUP(A2943,Table9[Tag Number],Table9[Status],"-",0)="Dead",
        _xlfn.XLOOKUP(A2943,Table10[Tag Number],Table10[Status],"-",0)="Dead",
        _xlfn.XLOOKUP(A2943,Table11[Tag Number],Table11[Status],"-",0)="Dead",
        _xlfn.XLOOKUP(A2943,Table8[Tag Number],Table8[Status],"-",0)="Dead"),"Dead",
     OR(_xlfn.XLOOKUP(A2943,Table11[Tag Number],Table11[Status],"-",0)="Alive",
        _xlfn.XLOOKUP(A2943,Table10[Tag Number],Table10[Status],"-",0)="Alive",
        _xlfn.XLOOKUP(A2943,Table9[Tag Number],Table9[Status],"-",0)="Alive",
        _xlfn.XLOOKUP(A2943,Table8[Tag Number],Table8[Status],"-",0)="Alive"),"Alive",
     OR(_xlfn.XLOOKUP(A2943,Table9[Tag Number],Table9[Status],"-",0)="-",
        _xlfn.XLOOKUP(A2943,Table10[Tag Number],Table10[Status],"-",0)="-",
        _xlfn.XLOOKUP(A2943,Table11[Tag Number],Table11[Status],"-",0)="-",
        _xlfn.XLOOKUP(A2943,Table8[Tag Number],Table8[Status],"-",0)="-"),
   "-")</f>
        <v>-</v>
      </c>
      <c r="I2943" s="88" t="str">
        <f>IF((_xlfn.XLOOKUP(B2943,[2]Sheet1!$A$2:$A$198,[2]Sheet1!$B$2:$B$198,"-",0)="Glade"),"Out","No")</f>
        <v>No</v>
      </c>
      <c r="R2943" t="b">
        <f t="shared" si="92"/>
        <v>0</v>
      </c>
    </row>
    <row r="2944" spans="1:18" ht="15" thickBot="1" x14ac:dyDescent="0.35">
      <c r="A2944" t="s">
        <v>3224</v>
      </c>
      <c r="B2944" s="4"/>
      <c r="C2944" s="84">
        <f>IF(COUNTIF(Table8[Tag Number], A2944), 1, 0)</f>
        <v>0</v>
      </c>
      <c r="D2944" s="85">
        <f>IF(COUNTIF(Table9[Tag Number], A2944), 1, 0)</f>
        <v>0</v>
      </c>
      <c r="E2944" s="86">
        <f>IF(COUNTIF(Table10[Tag Number], A2944), 1, 0)</f>
        <v>0</v>
      </c>
      <c r="F2944" s="86">
        <f>IF(COUNTIF(Table11[Tag Number], A2944), 1, 0)</f>
        <v>0</v>
      </c>
      <c r="G2944" s="87">
        <f t="shared" si="93"/>
        <v>0</v>
      </c>
      <c r="H2944" s="88" t="str" cm="1">
        <f t="array" ref="H2944">_xlfn.IFS(OR(_xlfn.XLOOKUP(A2944,Table9[Tag Number],Table9[Status],"-",0)="Dead",
        _xlfn.XLOOKUP(A2944,Table10[Tag Number],Table10[Status],"-",0)="Dead",
        _xlfn.XLOOKUP(A2944,Table11[Tag Number],Table11[Status],"-",0)="Dead",
        _xlfn.XLOOKUP(A2944,Table8[Tag Number],Table8[Status],"-",0)="Dead"),"Dead",
     OR(_xlfn.XLOOKUP(A2944,Table11[Tag Number],Table11[Status],"-",0)="Alive",
        _xlfn.XLOOKUP(A2944,Table10[Tag Number],Table10[Status],"-",0)="Alive",
        _xlfn.XLOOKUP(A2944,Table9[Tag Number],Table9[Status],"-",0)="Alive",
        _xlfn.XLOOKUP(A2944,Table8[Tag Number],Table8[Status],"-",0)="Alive"),"Alive",
     OR(_xlfn.XLOOKUP(A2944,Table9[Tag Number],Table9[Status],"-",0)="-",
        _xlfn.XLOOKUP(A2944,Table10[Tag Number],Table10[Status],"-",0)="-",
        _xlfn.XLOOKUP(A2944,Table11[Tag Number],Table11[Status],"-",0)="-",
        _xlfn.XLOOKUP(A2944,Table8[Tag Number],Table8[Status],"-",0)="-"),
   "-")</f>
        <v>-</v>
      </c>
      <c r="I2944" s="88" t="str">
        <f>IF((_xlfn.XLOOKUP(B2944,[2]Sheet1!$A$2:$A$198,[2]Sheet1!$B$2:$B$198,"-",0)="Glade"),"Out","No")</f>
        <v>No</v>
      </c>
      <c r="R2944" t="b">
        <f t="shared" si="92"/>
        <v>0</v>
      </c>
    </row>
    <row r="2945" spans="1:18" ht="15" thickBot="1" x14ac:dyDescent="0.35">
      <c r="A2945" t="s">
        <v>3225</v>
      </c>
      <c r="B2945" s="4"/>
      <c r="C2945" s="84">
        <f>IF(COUNTIF(Table8[Tag Number], A2945), 1, 0)</f>
        <v>0</v>
      </c>
      <c r="D2945" s="85">
        <f>IF(COUNTIF(Table9[Tag Number], A2945), 1, 0)</f>
        <v>0</v>
      </c>
      <c r="E2945" s="86">
        <f>IF(COUNTIF(Table10[Tag Number], A2945), 1, 0)</f>
        <v>0</v>
      </c>
      <c r="F2945" s="86">
        <f>IF(COUNTIF(Table11[Tag Number], A2945), 1, 0)</f>
        <v>0</v>
      </c>
      <c r="G2945" s="87">
        <f t="shared" si="93"/>
        <v>0</v>
      </c>
      <c r="H2945" s="88" t="str" cm="1">
        <f t="array" ref="H2945">_xlfn.IFS(OR(_xlfn.XLOOKUP(A2945,Table9[Tag Number],Table9[Status],"-",0)="Dead",
        _xlfn.XLOOKUP(A2945,Table10[Tag Number],Table10[Status],"-",0)="Dead",
        _xlfn.XLOOKUP(A2945,Table11[Tag Number],Table11[Status],"-",0)="Dead",
        _xlfn.XLOOKUP(A2945,Table8[Tag Number],Table8[Status],"-",0)="Dead"),"Dead",
     OR(_xlfn.XLOOKUP(A2945,Table11[Tag Number],Table11[Status],"-",0)="Alive",
        _xlfn.XLOOKUP(A2945,Table10[Tag Number],Table10[Status],"-",0)="Alive",
        _xlfn.XLOOKUP(A2945,Table9[Tag Number],Table9[Status],"-",0)="Alive",
        _xlfn.XLOOKUP(A2945,Table8[Tag Number],Table8[Status],"-",0)="Alive"),"Alive",
     OR(_xlfn.XLOOKUP(A2945,Table9[Tag Number],Table9[Status],"-",0)="-",
        _xlfn.XLOOKUP(A2945,Table10[Tag Number],Table10[Status],"-",0)="-",
        _xlfn.XLOOKUP(A2945,Table11[Tag Number],Table11[Status],"-",0)="-",
        _xlfn.XLOOKUP(A2945,Table8[Tag Number],Table8[Status],"-",0)="-"),
   "-")</f>
        <v>-</v>
      </c>
      <c r="I2945" s="88" t="str">
        <f>IF((_xlfn.XLOOKUP(B2945,[2]Sheet1!$A$2:$A$198,[2]Sheet1!$B$2:$B$198,"-",0)="Glade"),"Out","No")</f>
        <v>No</v>
      </c>
      <c r="R2945" t="b">
        <f t="shared" si="92"/>
        <v>0</v>
      </c>
    </row>
    <row r="2946" spans="1:18" ht="15" thickBot="1" x14ac:dyDescent="0.35">
      <c r="A2946" t="s">
        <v>3226</v>
      </c>
      <c r="B2946" s="4"/>
      <c r="C2946" s="84">
        <f>IF(COUNTIF(Table8[Tag Number], A2946), 1, 0)</f>
        <v>0</v>
      </c>
      <c r="D2946" s="85">
        <f>IF(COUNTIF(Table9[Tag Number], A2946), 1, 0)</f>
        <v>0</v>
      </c>
      <c r="E2946" s="86">
        <f>IF(COUNTIF(Table10[Tag Number], A2946), 1, 0)</f>
        <v>0</v>
      </c>
      <c r="F2946" s="86">
        <f>IF(COUNTIF(Table11[Tag Number], A2946), 1, 0)</f>
        <v>0</v>
      </c>
      <c r="G2946" s="87">
        <f t="shared" si="93"/>
        <v>0</v>
      </c>
      <c r="H2946" s="88" t="str" cm="1">
        <f t="array" ref="H2946">_xlfn.IFS(OR(_xlfn.XLOOKUP(A2946,Table9[Tag Number],Table9[Status],"-",0)="Dead",
        _xlfn.XLOOKUP(A2946,Table10[Tag Number],Table10[Status],"-",0)="Dead",
        _xlfn.XLOOKUP(A2946,Table11[Tag Number],Table11[Status],"-",0)="Dead",
        _xlfn.XLOOKUP(A2946,Table8[Tag Number],Table8[Status],"-",0)="Dead"),"Dead",
     OR(_xlfn.XLOOKUP(A2946,Table11[Tag Number],Table11[Status],"-",0)="Alive",
        _xlfn.XLOOKUP(A2946,Table10[Tag Number],Table10[Status],"-",0)="Alive",
        _xlfn.XLOOKUP(A2946,Table9[Tag Number],Table9[Status],"-",0)="Alive",
        _xlfn.XLOOKUP(A2946,Table8[Tag Number],Table8[Status],"-",0)="Alive"),"Alive",
     OR(_xlfn.XLOOKUP(A2946,Table9[Tag Number],Table9[Status],"-",0)="-",
        _xlfn.XLOOKUP(A2946,Table10[Tag Number],Table10[Status],"-",0)="-",
        _xlfn.XLOOKUP(A2946,Table11[Tag Number],Table11[Status],"-",0)="-",
        _xlfn.XLOOKUP(A2946,Table8[Tag Number],Table8[Status],"-",0)="-"),
   "-")</f>
        <v>-</v>
      </c>
      <c r="I2946" s="88" t="str">
        <f>IF((_xlfn.XLOOKUP(B2946,[2]Sheet1!$A$2:$A$198,[2]Sheet1!$B$2:$B$198,"-",0)="Glade"),"Out","No")</f>
        <v>No</v>
      </c>
      <c r="R2946" t="b">
        <f t="shared" si="92"/>
        <v>0</v>
      </c>
    </row>
    <row r="2947" spans="1:18" ht="15" thickBot="1" x14ac:dyDescent="0.35">
      <c r="A2947" t="s">
        <v>3227</v>
      </c>
      <c r="B2947" s="4"/>
      <c r="C2947" s="84">
        <f>IF(COUNTIF(Table8[Tag Number], A2947), 1, 0)</f>
        <v>0</v>
      </c>
      <c r="D2947" s="85">
        <f>IF(COUNTIF(Table9[Tag Number], A2947), 1, 0)</f>
        <v>0</v>
      </c>
      <c r="E2947" s="86">
        <f>IF(COUNTIF(Table10[Tag Number], A2947), 1, 0)</f>
        <v>0</v>
      </c>
      <c r="F2947" s="86">
        <f>IF(COUNTIF(Table11[Tag Number], A2947), 1, 0)</f>
        <v>0</v>
      </c>
      <c r="G2947" s="87">
        <f t="shared" si="93"/>
        <v>0</v>
      </c>
      <c r="H2947" s="88" t="str" cm="1">
        <f t="array" ref="H2947">_xlfn.IFS(OR(_xlfn.XLOOKUP(A2947,Table9[Tag Number],Table9[Status],"-",0)="Dead",
        _xlfn.XLOOKUP(A2947,Table10[Tag Number],Table10[Status],"-",0)="Dead",
        _xlfn.XLOOKUP(A2947,Table11[Tag Number],Table11[Status],"-",0)="Dead",
        _xlfn.XLOOKUP(A2947,Table8[Tag Number],Table8[Status],"-",0)="Dead"),"Dead",
     OR(_xlfn.XLOOKUP(A2947,Table11[Tag Number],Table11[Status],"-",0)="Alive",
        _xlfn.XLOOKUP(A2947,Table10[Tag Number],Table10[Status],"-",0)="Alive",
        _xlfn.XLOOKUP(A2947,Table9[Tag Number],Table9[Status],"-",0)="Alive",
        _xlfn.XLOOKUP(A2947,Table8[Tag Number],Table8[Status],"-",0)="Alive"),"Alive",
     OR(_xlfn.XLOOKUP(A2947,Table9[Tag Number],Table9[Status],"-",0)="-",
        _xlfn.XLOOKUP(A2947,Table10[Tag Number],Table10[Status],"-",0)="-",
        _xlfn.XLOOKUP(A2947,Table11[Tag Number],Table11[Status],"-",0)="-",
        _xlfn.XLOOKUP(A2947,Table8[Tag Number],Table8[Status],"-",0)="-"),
   "-")</f>
        <v>-</v>
      </c>
      <c r="I2947" s="88" t="str">
        <f>IF((_xlfn.XLOOKUP(B2947,[2]Sheet1!$A$2:$A$198,[2]Sheet1!$B$2:$B$198,"-",0)="Glade"),"Out","No")</f>
        <v>No</v>
      </c>
      <c r="R2947" t="b">
        <f t="shared" si="92"/>
        <v>0</v>
      </c>
    </row>
    <row r="2948" spans="1:18" ht="15" thickBot="1" x14ac:dyDescent="0.35">
      <c r="A2948" t="s">
        <v>3228</v>
      </c>
      <c r="B2948" s="4"/>
      <c r="C2948" s="84">
        <f>IF(COUNTIF(Table8[Tag Number], A2948), 1, 0)</f>
        <v>0</v>
      </c>
      <c r="D2948" s="85">
        <f>IF(COUNTIF(Table9[Tag Number], A2948), 1, 0)</f>
        <v>0</v>
      </c>
      <c r="E2948" s="86">
        <f>IF(COUNTIF(Table10[Tag Number], A2948), 1, 0)</f>
        <v>0</v>
      </c>
      <c r="F2948" s="86">
        <f>IF(COUNTIF(Table11[Tag Number], A2948), 1, 0)</f>
        <v>0</v>
      </c>
      <c r="G2948" s="87">
        <f t="shared" si="93"/>
        <v>0</v>
      </c>
      <c r="H2948" s="88" t="str" cm="1">
        <f t="array" ref="H2948">_xlfn.IFS(OR(_xlfn.XLOOKUP(A2948,Table9[Tag Number],Table9[Status],"-",0)="Dead",
        _xlfn.XLOOKUP(A2948,Table10[Tag Number],Table10[Status],"-",0)="Dead",
        _xlfn.XLOOKUP(A2948,Table11[Tag Number],Table11[Status],"-",0)="Dead",
        _xlfn.XLOOKUP(A2948,Table8[Tag Number],Table8[Status],"-",0)="Dead"),"Dead",
     OR(_xlfn.XLOOKUP(A2948,Table11[Tag Number],Table11[Status],"-",0)="Alive",
        _xlfn.XLOOKUP(A2948,Table10[Tag Number],Table10[Status],"-",0)="Alive",
        _xlfn.XLOOKUP(A2948,Table9[Tag Number],Table9[Status],"-",0)="Alive",
        _xlfn.XLOOKUP(A2948,Table8[Tag Number],Table8[Status],"-",0)="Alive"),"Alive",
     OR(_xlfn.XLOOKUP(A2948,Table9[Tag Number],Table9[Status],"-",0)="-",
        _xlfn.XLOOKUP(A2948,Table10[Tag Number],Table10[Status],"-",0)="-",
        _xlfn.XLOOKUP(A2948,Table11[Tag Number],Table11[Status],"-",0)="-",
        _xlfn.XLOOKUP(A2948,Table8[Tag Number],Table8[Status],"-",0)="-"),
   "-")</f>
        <v>-</v>
      </c>
      <c r="I2948" s="88" t="str">
        <f>IF((_xlfn.XLOOKUP(B2948,[2]Sheet1!$A$2:$A$198,[2]Sheet1!$B$2:$B$198,"-",0)="Glade"),"Out","No")</f>
        <v>No</v>
      </c>
      <c r="R2948" t="b">
        <f t="shared" ref="R2948:R3000" si="94">IF(G2948&gt;1,A2948)</f>
        <v>0</v>
      </c>
    </row>
    <row r="2949" spans="1:18" ht="15" thickBot="1" x14ac:dyDescent="0.35">
      <c r="A2949" t="s">
        <v>3229</v>
      </c>
      <c r="B2949" s="4"/>
      <c r="C2949" s="84">
        <f>IF(COUNTIF(Table8[Tag Number], A2949), 1, 0)</f>
        <v>0</v>
      </c>
      <c r="D2949" s="85">
        <f>IF(COUNTIF(Table9[Tag Number], A2949), 1, 0)</f>
        <v>0</v>
      </c>
      <c r="E2949" s="86">
        <f>IF(COUNTIF(Table10[Tag Number], A2949), 1, 0)</f>
        <v>0</v>
      </c>
      <c r="F2949" s="86">
        <f>IF(COUNTIF(Table11[Tag Number], A2949), 1, 0)</f>
        <v>0</v>
      </c>
      <c r="G2949" s="87">
        <f t="shared" ref="G2949:G2998" si="95">SUM(C2949:F2949)</f>
        <v>0</v>
      </c>
      <c r="H2949" s="88" t="str" cm="1">
        <f t="array" ref="H2949">_xlfn.IFS(OR(_xlfn.XLOOKUP(A2949,Table9[Tag Number],Table9[Status],"-",0)="Dead",
        _xlfn.XLOOKUP(A2949,Table10[Tag Number],Table10[Status],"-",0)="Dead",
        _xlfn.XLOOKUP(A2949,Table11[Tag Number],Table11[Status],"-",0)="Dead",
        _xlfn.XLOOKUP(A2949,Table8[Tag Number],Table8[Status],"-",0)="Dead"),"Dead",
     OR(_xlfn.XLOOKUP(A2949,Table11[Tag Number],Table11[Status],"-",0)="Alive",
        _xlfn.XLOOKUP(A2949,Table10[Tag Number],Table10[Status],"-",0)="Alive",
        _xlfn.XLOOKUP(A2949,Table9[Tag Number],Table9[Status],"-",0)="Alive",
        _xlfn.XLOOKUP(A2949,Table8[Tag Number],Table8[Status],"-",0)="Alive"),"Alive",
     OR(_xlfn.XLOOKUP(A2949,Table9[Tag Number],Table9[Status],"-",0)="-",
        _xlfn.XLOOKUP(A2949,Table10[Tag Number],Table10[Status],"-",0)="-",
        _xlfn.XLOOKUP(A2949,Table11[Tag Number],Table11[Status],"-",0)="-",
        _xlfn.XLOOKUP(A2949,Table8[Tag Number],Table8[Status],"-",0)="-"),
   "-")</f>
        <v>-</v>
      </c>
      <c r="I2949" s="88" t="str">
        <f>IF((_xlfn.XLOOKUP(B2949,[2]Sheet1!$A$2:$A$198,[2]Sheet1!$B$2:$B$198,"-",0)="Glade"),"Out","No")</f>
        <v>No</v>
      </c>
      <c r="R2949" t="b">
        <f t="shared" si="94"/>
        <v>0</v>
      </c>
    </row>
    <row r="2950" spans="1:18" ht="15" thickBot="1" x14ac:dyDescent="0.35">
      <c r="A2950" t="s">
        <v>3230</v>
      </c>
      <c r="B2950" s="4"/>
      <c r="C2950" s="84">
        <f>IF(COUNTIF(Table8[Tag Number], A2950), 1, 0)</f>
        <v>0</v>
      </c>
      <c r="D2950" s="85">
        <f>IF(COUNTIF(Table9[Tag Number], A2950), 1, 0)</f>
        <v>0</v>
      </c>
      <c r="E2950" s="86">
        <f>IF(COUNTIF(Table10[Tag Number], A2950), 1, 0)</f>
        <v>0</v>
      </c>
      <c r="F2950" s="86">
        <f>IF(COUNTIF(Table11[Tag Number], A2950), 1, 0)</f>
        <v>0</v>
      </c>
      <c r="G2950" s="87">
        <f t="shared" si="95"/>
        <v>0</v>
      </c>
      <c r="H2950" s="88" t="str" cm="1">
        <f t="array" ref="H2950">_xlfn.IFS(OR(_xlfn.XLOOKUP(A2950,Table9[Tag Number],Table9[Status],"-",0)="Dead",
        _xlfn.XLOOKUP(A2950,Table10[Tag Number],Table10[Status],"-",0)="Dead",
        _xlfn.XLOOKUP(A2950,Table11[Tag Number],Table11[Status],"-",0)="Dead",
        _xlfn.XLOOKUP(A2950,Table8[Tag Number],Table8[Status],"-",0)="Dead"),"Dead",
     OR(_xlfn.XLOOKUP(A2950,Table11[Tag Number],Table11[Status],"-",0)="Alive",
        _xlfn.XLOOKUP(A2950,Table10[Tag Number],Table10[Status],"-",0)="Alive",
        _xlfn.XLOOKUP(A2950,Table9[Tag Number],Table9[Status],"-",0)="Alive",
        _xlfn.XLOOKUP(A2950,Table8[Tag Number],Table8[Status],"-",0)="Alive"),"Alive",
     OR(_xlfn.XLOOKUP(A2950,Table9[Tag Number],Table9[Status],"-",0)="-",
        _xlfn.XLOOKUP(A2950,Table10[Tag Number],Table10[Status],"-",0)="-",
        _xlfn.XLOOKUP(A2950,Table11[Tag Number],Table11[Status],"-",0)="-",
        _xlfn.XLOOKUP(A2950,Table8[Tag Number],Table8[Status],"-",0)="-"),
   "-")</f>
        <v>-</v>
      </c>
      <c r="I2950" s="88" t="str">
        <f>IF((_xlfn.XLOOKUP(B2950,[2]Sheet1!$A$2:$A$198,[2]Sheet1!$B$2:$B$198,"-",0)="Glade"),"Out","No")</f>
        <v>No</v>
      </c>
      <c r="R2950" t="b">
        <f t="shared" si="94"/>
        <v>0</v>
      </c>
    </row>
    <row r="2951" spans="1:18" ht="15" thickBot="1" x14ac:dyDescent="0.35">
      <c r="A2951" t="s">
        <v>3231</v>
      </c>
      <c r="B2951" s="4"/>
      <c r="C2951" s="84">
        <f>IF(COUNTIF(Table8[Tag Number], A2951), 1, 0)</f>
        <v>0</v>
      </c>
      <c r="D2951" s="85">
        <f>IF(COUNTIF(Table9[Tag Number], A2951), 1, 0)</f>
        <v>0</v>
      </c>
      <c r="E2951" s="86">
        <f>IF(COUNTIF(Table10[Tag Number], A2951), 1, 0)</f>
        <v>0</v>
      </c>
      <c r="F2951" s="86">
        <f>IF(COUNTIF(Table11[Tag Number], A2951), 1, 0)</f>
        <v>0</v>
      </c>
      <c r="G2951" s="87">
        <f t="shared" si="95"/>
        <v>0</v>
      </c>
      <c r="H2951" s="88" t="str" cm="1">
        <f t="array" ref="H2951">_xlfn.IFS(OR(_xlfn.XLOOKUP(A2951,Table9[Tag Number],Table9[Status],"-",0)="Dead",
        _xlfn.XLOOKUP(A2951,Table10[Tag Number],Table10[Status],"-",0)="Dead",
        _xlfn.XLOOKUP(A2951,Table11[Tag Number],Table11[Status],"-",0)="Dead",
        _xlfn.XLOOKUP(A2951,Table8[Tag Number],Table8[Status],"-",0)="Dead"),"Dead",
     OR(_xlfn.XLOOKUP(A2951,Table11[Tag Number],Table11[Status],"-",0)="Alive",
        _xlfn.XLOOKUP(A2951,Table10[Tag Number],Table10[Status],"-",0)="Alive",
        _xlfn.XLOOKUP(A2951,Table9[Tag Number],Table9[Status],"-",0)="Alive",
        _xlfn.XLOOKUP(A2951,Table8[Tag Number],Table8[Status],"-",0)="Alive"),"Alive",
     OR(_xlfn.XLOOKUP(A2951,Table9[Tag Number],Table9[Status],"-",0)="-",
        _xlfn.XLOOKUP(A2951,Table10[Tag Number],Table10[Status],"-",0)="-",
        _xlfn.XLOOKUP(A2951,Table11[Tag Number],Table11[Status],"-",0)="-",
        _xlfn.XLOOKUP(A2951,Table8[Tag Number],Table8[Status],"-",0)="-"),
   "-")</f>
        <v>-</v>
      </c>
      <c r="I2951" s="88" t="str">
        <f>IF((_xlfn.XLOOKUP(B2951,[2]Sheet1!$A$2:$A$198,[2]Sheet1!$B$2:$B$198,"-",0)="Glade"),"Out","No")</f>
        <v>No</v>
      </c>
      <c r="R2951" t="b">
        <f t="shared" si="94"/>
        <v>0</v>
      </c>
    </row>
    <row r="2952" spans="1:18" ht="15" thickBot="1" x14ac:dyDescent="0.35">
      <c r="A2952" t="s">
        <v>3232</v>
      </c>
      <c r="B2952" s="4"/>
      <c r="C2952" s="84">
        <f>IF(COUNTIF(Table8[Tag Number], A2952), 1, 0)</f>
        <v>0</v>
      </c>
      <c r="D2952" s="85">
        <f>IF(COUNTIF(Table9[Tag Number], A2952), 1, 0)</f>
        <v>0</v>
      </c>
      <c r="E2952" s="86">
        <f>IF(COUNTIF(Table10[Tag Number], A2952), 1, 0)</f>
        <v>0</v>
      </c>
      <c r="F2952" s="86">
        <f>IF(COUNTIF(Table11[Tag Number], A2952), 1, 0)</f>
        <v>0</v>
      </c>
      <c r="G2952" s="87">
        <f t="shared" si="95"/>
        <v>0</v>
      </c>
      <c r="H2952" s="88" t="str" cm="1">
        <f t="array" ref="H2952">_xlfn.IFS(OR(_xlfn.XLOOKUP(A2952,Table9[Tag Number],Table9[Status],"-",0)="Dead",
        _xlfn.XLOOKUP(A2952,Table10[Tag Number],Table10[Status],"-",0)="Dead",
        _xlfn.XLOOKUP(A2952,Table11[Tag Number],Table11[Status],"-",0)="Dead",
        _xlfn.XLOOKUP(A2952,Table8[Tag Number],Table8[Status],"-",0)="Dead"),"Dead",
     OR(_xlfn.XLOOKUP(A2952,Table11[Tag Number],Table11[Status],"-",0)="Alive",
        _xlfn.XLOOKUP(A2952,Table10[Tag Number],Table10[Status],"-",0)="Alive",
        _xlfn.XLOOKUP(A2952,Table9[Tag Number],Table9[Status],"-",0)="Alive",
        _xlfn.XLOOKUP(A2952,Table8[Tag Number],Table8[Status],"-",0)="Alive"),"Alive",
     OR(_xlfn.XLOOKUP(A2952,Table9[Tag Number],Table9[Status],"-",0)="-",
        _xlfn.XLOOKUP(A2952,Table10[Tag Number],Table10[Status],"-",0)="-",
        _xlfn.XLOOKUP(A2952,Table11[Tag Number],Table11[Status],"-",0)="-",
        _xlfn.XLOOKUP(A2952,Table8[Tag Number],Table8[Status],"-",0)="-"),
   "-")</f>
        <v>-</v>
      </c>
      <c r="I2952" s="88" t="str">
        <f>IF((_xlfn.XLOOKUP(B2952,[2]Sheet1!$A$2:$A$198,[2]Sheet1!$B$2:$B$198,"-",0)="Glade"),"Out","No")</f>
        <v>No</v>
      </c>
      <c r="R2952" t="b">
        <f t="shared" si="94"/>
        <v>0</v>
      </c>
    </row>
    <row r="2953" spans="1:18" ht="15" thickBot="1" x14ac:dyDescent="0.35">
      <c r="A2953" t="s">
        <v>3233</v>
      </c>
      <c r="B2953" s="4"/>
      <c r="C2953" s="84">
        <f>IF(COUNTIF(Table8[Tag Number], A2953), 1, 0)</f>
        <v>0</v>
      </c>
      <c r="D2953" s="85">
        <f>IF(COUNTIF(Table9[Tag Number], A2953), 1, 0)</f>
        <v>0</v>
      </c>
      <c r="E2953" s="86">
        <f>IF(COUNTIF(Table10[Tag Number], A2953), 1, 0)</f>
        <v>0</v>
      </c>
      <c r="F2953" s="86">
        <f>IF(COUNTIF(Table11[Tag Number], A2953), 1, 0)</f>
        <v>0</v>
      </c>
      <c r="G2953" s="87">
        <f t="shared" si="95"/>
        <v>0</v>
      </c>
      <c r="H2953" s="88" t="str" cm="1">
        <f t="array" ref="H2953">_xlfn.IFS(OR(_xlfn.XLOOKUP(A2953,Table9[Tag Number],Table9[Status],"-",0)="Dead",
        _xlfn.XLOOKUP(A2953,Table10[Tag Number],Table10[Status],"-",0)="Dead",
        _xlfn.XLOOKUP(A2953,Table11[Tag Number],Table11[Status],"-",0)="Dead",
        _xlfn.XLOOKUP(A2953,Table8[Tag Number],Table8[Status],"-",0)="Dead"),"Dead",
     OR(_xlfn.XLOOKUP(A2953,Table11[Tag Number],Table11[Status],"-",0)="Alive",
        _xlfn.XLOOKUP(A2953,Table10[Tag Number],Table10[Status],"-",0)="Alive",
        _xlfn.XLOOKUP(A2953,Table9[Tag Number],Table9[Status],"-",0)="Alive",
        _xlfn.XLOOKUP(A2953,Table8[Tag Number],Table8[Status],"-",0)="Alive"),"Alive",
     OR(_xlfn.XLOOKUP(A2953,Table9[Tag Number],Table9[Status],"-",0)="-",
        _xlfn.XLOOKUP(A2953,Table10[Tag Number],Table10[Status],"-",0)="-",
        _xlfn.XLOOKUP(A2953,Table11[Tag Number],Table11[Status],"-",0)="-",
        _xlfn.XLOOKUP(A2953,Table8[Tag Number],Table8[Status],"-",0)="-"),
   "-")</f>
        <v>-</v>
      </c>
      <c r="I2953" s="88" t="str">
        <f>IF((_xlfn.XLOOKUP(B2953,[2]Sheet1!$A$2:$A$198,[2]Sheet1!$B$2:$B$198,"-",0)="Glade"),"Out","No")</f>
        <v>No</v>
      </c>
      <c r="R2953" t="b">
        <f t="shared" si="94"/>
        <v>0</v>
      </c>
    </row>
    <row r="2954" spans="1:18" ht="15" thickBot="1" x14ac:dyDescent="0.35">
      <c r="A2954" t="s">
        <v>3234</v>
      </c>
      <c r="B2954" s="4"/>
      <c r="C2954" s="84">
        <f>IF(COUNTIF(Table8[Tag Number], A2954), 1, 0)</f>
        <v>0</v>
      </c>
      <c r="D2954" s="85">
        <f>IF(COUNTIF(Table9[Tag Number], A2954), 1, 0)</f>
        <v>0</v>
      </c>
      <c r="E2954" s="86">
        <f>IF(COUNTIF(Table10[Tag Number], A2954), 1, 0)</f>
        <v>0</v>
      </c>
      <c r="F2954" s="86">
        <f>IF(COUNTIF(Table11[Tag Number], A2954), 1, 0)</f>
        <v>0</v>
      </c>
      <c r="G2954" s="87">
        <f t="shared" si="95"/>
        <v>0</v>
      </c>
      <c r="H2954" s="88" t="str" cm="1">
        <f t="array" ref="H2954">_xlfn.IFS(OR(_xlfn.XLOOKUP(A2954,Table9[Tag Number],Table9[Status],"-",0)="Dead",
        _xlfn.XLOOKUP(A2954,Table10[Tag Number],Table10[Status],"-",0)="Dead",
        _xlfn.XLOOKUP(A2954,Table11[Tag Number],Table11[Status],"-",0)="Dead",
        _xlfn.XLOOKUP(A2954,Table8[Tag Number],Table8[Status],"-",0)="Dead"),"Dead",
     OR(_xlfn.XLOOKUP(A2954,Table11[Tag Number],Table11[Status],"-",0)="Alive",
        _xlfn.XLOOKUP(A2954,Table10[Tag Number],Table10[Status],"-",0)="Alive",
        _xlfn.XLOOKUP(A2954,Table9[Tag Number],Table9[Status],"-",0)="Alive",
        _xlfn.XLOOKUP(A2954,Table8[Tag Number],Table8[Status],"-",0)="Alive"),"Alive",
     OR(_xlfn.XLOOKUP(A2954,Table9[Tag Number],Table9[Status],"-",0)="-",
        _xlfn.XLOOKUP(A2954,Table10[Tag Number],Table10[Status],"-",0)="-",
        _xlfn.XLOOKUP(A2954,Table11[Tag Number],Table11[Status],"-",0)="-",
        _xlfn.XLOOKUP(A2954,Table8[Tag Number],Table8[Status],"-",0)="-"),
   "-")</f>
        <v>-</v>
      </c>
      <c r="I2954" s="88" t="str">
        <f>IF((_xlfn.XLOOKUP(B2954,[2]Sheet1!$A$2:$A$198,[2]Sheet1!$B$2:$B$198,"-",0)="Glade"),"Out","No")</f>
        <v>No</v>
      </c>
      <c r="R2954" t="b">
        <f t="shared" si="94"/>
        <v>0</v>
      </c>
    </row>
    <row r="2955" spans="1:18" ht="15" thickBot="1" x14ac:dyDescent="0.35">
      <c r="A2955" t="s">
        <v>3235</v>
      </c>
      <c r="B2955" s="4"/>
      <c r="C2955" s="84">
        <f>IF(COUNTIF(Table8[Tag Number], A2955), 1, 0)</f>
        <v>0</v>
      </c>
      <c r="D2955" s="85">
        <f>IF(COUNTIF(Table9[Tag Number], A2955), 1, 0)</f>
        <v>0</v>
      </c>
      <c r="E2955" s="86">
        <f>IF(COUNTIF(Table10[Tag Number], A2955), 1, 0)</f>
        <v>0</v>
      </c>
      <c r="F2955" s="86">
        <f>IF(COUNTIF(Table11[Tag Number], A2955), 1, 0)</f>
        <v>0</v>
      </c>
      <c r="G2955" s="87">
        <f t="shared" si="95"/>
        <v>0</v>
      </c>
      <c r="H2955" s="88" t="str" cm="1">
        <f t="array" ref="H2955">_xlfn.IFS(OR(_xlfn.XLOOKUP(A2955,Table9[Tag Number],Table9[Status],"-",0)="Dead",
        _xlfn.XLOOKUP(A2955,Table10[Tag Number],Table10[Status],"-",0)="Dead",
        _xlfn.XLOOKUP(A2955,Table11[Tag Number],Table11[Status],"-",0)="Dead",
        _xlfn.XLOOKUP(A2955,Table8[Tag Number],Table8[Status],"-",0)="Dead"),"Dead",
     OR(_xlfn.XLOOKUP(A2955,Table11[Tag Number],Table11[Status],"-",0)="Alive",
        _xlfn.XLOOKUP(A2955,Table10[Tag Number],Table10[Status],"-",0)="Alive",
        _xlfn.XLOOKUP(A2955,Table9[Tag Number],Table9[Status],"-",0)="Alive",
        _xlfn.XLOOKUP(A2955,Table8[Tag Number],Table8[Status],"-",0)="Alive"),"Alive",
     OR(_xlfn.XLOOKUP(A2955,Table9[Tag Number],Table9[Status],"-",0)="-",
        _xlfn.XLOOKUP(A2955,Table10[Tag Number],Table10[Status],"-",0)="-",
        _xlfn.XLOOKUP(A2955,Table11[Tag Number],Table11[Status],"-",0)="-",
        _xlfn.XLOOKUP(A2955,Table8[Tag Number],Table8[Status],"-",0)="-"),
   "-")</f>
        <v>-</v>
      </c>
      <c r="I2955" s="88" t="str">
        <f>IF((_xlfn.XLOOKUP(B2955,[2]Sheet1!$A$2:$A$198,[2]Sheet1!$B$2:$B$198,"-",0)="Glade"),"Out","No")</f>
        <v>No</v>
      </c>
      <c r="R2955" t="b">
        <f t="shared" si="94"/>
        <v>0</v>
      </c>
    </row>
    <row r="2956" spans="1:18" ht="15" thickBot="1" x14ac:dyDescent="0.35">
      <c r="A2956" t="s">
        <v>3236</v>
      </c>
      <c r="B2956" s="4"/>
      <c r="C2956" s="84">
        <f>IF(COUNTIF(Table8[Tag Number], A2956), 1, 0)</f>
        <v>0</v>
      </c>
      <c r="D2956" s="85">
        <f>IF(COUNTIF(Table9[Tag Number], A2956), 1, 0)</f>
        <v>0</v>
      </c>
      <c r="E2956" s="86">
        <f>IF(COUNTIF(Table10[Tag Number], A2956), 1, 0)</f>
        <v>0</v>
      </c>
      <c r="F2956" s="86">
        <f>IF(COUNTIF(Table11[Tag Number], A2956), 1, 0)</f>
        <v>0</v>
      </c>
      <c r="G2956" s="87">
        <f t="shared" si="95"/>
        <v>0</v>
      </c>
      <c r="H2956" s="88" t="str" cm="1">
        <f t="array" ref="H2956">_xlfn.IFS(OR(_xlfn.XLOOKUP(A2956,Table9[Tag Number],Table9[Status],"-",0)="Dead",
        _xlfn.XLOOKUP(A2956,Table10[Tag Number],Table10[Status],"-",0)="Dead",
        _xlfn.XLOOKUP(A2956,Table11[Tag Number],Table11[Status],"-",0)="Dead",
        _xlfn.XLOOKUP(A2956,Table8[Tag Number],Table8[Status],"-",0)="Dead"),"Dead",
     OR(_xlfn.XLOOKUP(A2956,Table11[Tag Number],Table11[Status],"-",0)="Alive",
        _xlfn.XLOOKUP(A2956,Table10[Tag Number],Table10[Status],"-",0)="Alive",
        _xlfn.XLOOKUP(A2956,Table9[Tag Number],Table9[Status],"-",0)="Alive",
        _xlfn.XLOOKUP(A2956,Table8[Tag Number],Table8[Status],"-",0)="Alive"),"Alive",
     OR(_xlfn.XLOOKUP(A2956,Table9[Tag Number],Table9[Status],"-",0)="-",
        _xlfn.XLOOKUP(A2956,Table10[Tag Number],Table10[Status],"-",0)="-",
        _xlfn.XLOOKUP(A2956,Table11[Tag Number],Table11[Status],"-",0)="-",
        _xlfn.XLOOKUP(A2956,Table8[Tag Number],Table8[Status],"-",0)="-"),
   "-")</f>
        <v>-</v>
      </c>
      <c r="I2956" s="88" t="str">
        <f>IF((_xlfn.XLOOKUP(B2956,[2]Sheet1!$A$2:$A$198,[2]Sheet1!$B$2:$B$198,"-",0)="Glade"),"Out","No")</f>
        <v>No</v>
      </c>
      <c r="R2956" t="b">
        <f t="shared" si="94"/>
        <v>0</v>
      </c>
    </row>
    <row r="2957" spans="1:18" ht="15" thickBot="1" x14ac:dyDescent="0.35">
      <c r="A2957" t="s">
        <v>3237</v>
      </c>
      <c r="B2957" s="4"/>
      <c r="C2957" s="84">
        <f>IF(COUNTIF(Table8[Tag Number], A2957), 1, 0)</f>
        <v>0</v>
      </c>
      <c r="D2957" s="85">
        <f>IF(COUNTIF(Table9[Tag Number], A2957), 1, 0)</f>
        <v>0</v>
      </c>
      <c r="E2957" s="86">
        <f>IF(COUNTIF(Table10[Tag Number], A2957), 1, 0)</f>
        <v>0</v>
      </c>
      <c r="F2957" s="86">
        <f>IF(COUNTIF(Table11[Tag Number], A2957), 1, 0)</f>
        <v>0</v>
      </c>
      <c r="G2957" s="87">
        <f t="shared" si="95"/>
        <v>0</v>
      </c>
      <c r="H2957" s="88" t="str" cm="1">
        <f t="array" ref="H2957">_xlfn.IFS(OR(_xlfn.XLOOKUP(A2957,Table9[Tag Number],Table9[Status],"-",0)="Dead",
        _xlfn.XLOOKUP(A2957,Table10[Tag Number],Table10[Status],"-",0)="Dead",
        _xlfn.XLOOKUP(A2957,Table11[Tag Number],Table11[Status],"-",0)="Dead",
        _xlfn.XLOOKUP(A2957,Table8[Tag Number],Table8[Status],"-",0)="Dead"),"Dead",
     OR(_xlfn.XLOOKUP(A2957,Table11[Tag Number],Table11[Status],"-",0)="Alive",
        _xlfn.XLOOKUP(A2957,Table10[Tag Number],Table10[Status],"-",0)="Alive",
        _xlfn.XLOOKUP(A2957,Table9[Tag Number],Table9[Status],"-",0)="Alive",
        _xlfn.XLOOKUP(A2957,Table8[Tag Number],Table8[Status],"-",0)="Alive"),"Alive",
     OR(_xlfn.XLOOKUP(A2957,Table9[Tag Number],Table9[Status],"-",0)="-",
        _xlfn.XLOOKUP(A2957,Table10[Tag Number],Table10[Status],"-",0)="-",
        _xlfn.XLOOKUP(A2957,Table11[Tag Number],Table11[Status],"-",0)="-",
        _xlfn.XLOOKUP(A2957,Table8[Tag Number],Table8[Status],"-",0)="-"),
   "-")</f>
        <v>-</v>
      </c>
      <c r="I2957" s="88" t="str">
        <f>IF((_xlfn.XLOOKUP(B2957,[2]Sheet1!$A$2:$A$198,[2]Sheet1!$B$2:$B$198,"-",0)="Glade"),"Out","No")</f>
        <v>No</v>
      </c>
      <c r="R2957" t="b">
        <f t="shared" si="94"/>
        <v>0</v>
      </c>
    </row>
    <row r="2958" spans="1:18" ht="15" thickBot="1" x14ac:dyDescent="0.35">
      <c r="A2958" t="s">
        <v>3238</v>
      </c>
      <c r="B2958" s="4"/>
      <c r="C2958" s="84">
        <f>IF(COUNTIF(Table8[Tag Number], A2958), 1, 0)</f>
        <v>0</v>
      </c>
      <c r="D2958" s="85">
        <f>IF(COUNTIF(Table9[Tag Number], A2958), 1, 0)</f>
        <v>0</v>
      </c>
      <c r="E2958" s="86">
        <f>IF(COUNTIF(Table10[Tag Number], A2958), 1, 0)</f>
        <v>0</v>
      </c>
      <c r="F2958" s="86">
        <f>IF(COUNTIF(Table11[Tag Number], A2958), 1, 0)</f>
        <v>0</v>
      </c>
      <c r="G2958" s="87">
        <f t="shared" si="95"/>
        <v>0</v>
      </c>
      <c r="H2958" s="88" t="str" cm="1">
        <f t="array" ref="H2958">_xlfn.IFS(OR(_xlfn.XLOOKUP(A2958,Table9[Tag Number],Table9[Status],"-",0)="Dead",
        _xlfn.XLOOKUP(A2958,Table10[Tag Number],Table10[Status],"-",0)="Dead",
        _xlfn.XLOOKUP(A2958,Table11[Tag Number],Table11[Status],"-",0)="Dead",
        _xlfn.XLOOKUP(A2958,Table8[Tag Number],Table8[Status],"-",0)="Dead"),"Dead",
     OR(_xlfn.XLOOKUP(A2958,Table11[Tag Number],Table11[Status],"-",0)="Alive",
        _xlfn.XLOOKUP(A2958,Table10[Tag Number],Table10[Status],"-",0)="Alive",
        _xlfn.XLOOKUP(A2958,Table9[Tag Number],Table9[Status],"-",0)="Alive",
        _xlfn.XLOOKUP(A2958,Table8[Tag Number],Table8[Status],"-",0)="Alive"),"Alive",
     OR(_xlfn.XLOOKUP(A2958,Table9[Tag Number],Table9[Status],"-",0)="-",
        _xlfn.XLOOKUP(A2958,Table10[Tag Number],Table10[Status],"-",0)="-",
        _xlfn.XLOOKUP(A2958,Table11[Tag Number],Table11[Status],"-",0)="-",
        _xlfn.XLOOKUP(A2958,Table8[Tag Number],Table8[Status],"-",0)="-"),
   "-")</f>
        <v>-</v>
      </c>
      <c r="I2958" s="88" t="str">
        <f>IF((_xlfn.XLOOKUP(B2958,[2]Sheet1!$A$2:$A$198,[2]Sheet1!$B$2:$B$198,"-",0)="Glade"),"Out","No")</f>
        <v>No</v>
      </c>
      <c r="R2958" t="b">
        <f t="shared" si="94"/>
        <v>0</v>
      </c>
    </row>
    <row r="2959" spans="1:18" ht="15" thickBot="1" x14ac:dyDescent="0.35">
      <c r="A2959" t="s">
        <v>3239</v>
      </c>
      <c r="B2959" s="4"/>
      <c r="C2959" s="84">
        <f>IF(COUNTIF(Table8[Tag Number], A2959), 1, 0)</f>
        <v>0</v>
      </c>
      <c r="D2959" s="85">
        <f>IF(COUNTIF(Table9[Tag Number], A2959), 1, 0)</f>
        <v>0</v>
      </c>
      <c r="E2959" s="86">
        <f>IF(COUNTIF(Table10[Tag Number], A2959), 1, 0)</f>
        <v>0</v>
      </c>
      <c r="F2959" s="86">
        <f>IF(COUNTIF(Table11[Tag Number], A2959), 1, 0)</f>
        <v>0</v>
      </c>
      <c r="G2959" s="87">
        <f t="shared" si="95"/>
        <v>0</v>
      </c>
      <c r="H2959" s="88" t="str" cm="1">
        <f t="array" ref="H2959">_xlfn.IFS(OR(_xlfn.XLOOKUP(A2959,Table9[Tag Number],Table9[Status],"-",0)="Dead",
        _xlfn.XLOOKUP(A2959,Table10[Tag Number],Table10[Status],"-",0)="Dead",
        _xlfn.XLOOKUP(A2959,Table11[Tag Number],Table11[Status],"-",0)="Dead",
        _xlfn.XLOOKUP(A2959,Table8[Tag Number],Table8[Status],"-",0)="Dead"),"Dead",
     OR(_xlfn.XLOOKUP(A2959,Table11[Tag Number],Table11[Status],"-",0)="Alive",
        _xlfn.XLOOKUP(A2959,Table10[Tag Number],Table10[Status],"-",0)="Alive",
        _xlfn.XLOOKUP(A2959,Table9[Tag Number],Table9[Status],"-",0)="Alive",
        _xlfn.XLOOKUP(A2959,Table8[Tag Number],Table8[Status],"-",0)="Alive"),"Alive",
     OR(_xlfn.XLOOKUP(A2959,Table9[Tag Number],Table9[Status],"-",0)="-",
        _xlfn.XLOOKUP(A2959,Table10[Tag Number],Table10[Status],"-",0)="-",
        _xlfn.XLOOKUP(A2959,Table11[Tag Number],Table11[Status],"-",0)="-",
        _xlfn.XLOOKUP(A2959,Table8[Tag Number],Table8[Status],"-",0)="-"),
   "-")</f>
        <v>-</v>
      </c>
      <c r="I2959" s="88" t="str">
        <f>IF((_xlfn.XLOOKUP(B2959,[2]Sheet1!$A$2:$A$198,[2]Sheet1!$B$2:$B$198,"-",0)="Glade"),"Out","No")</f>
        <v>No</v>
      </c>
      <c r="R2959" t="b">
        <f t="shared" si="94"/>
        <v>0</v>
      </c>
    </row>
    <row r="2960" spans="1:18" ht="15" thickBot="1" x14ac:dyDescent="0.35">
      <c r="A2960" t="s">
        <v>3240</v>
      </c>
      <c r="B2960" s="4"/>
      <c r="C2960" s="84">
        <f>IF(COUNTIF(Table8[Tag Number], A2960), 1, 0)</f>
        <v>0</v>
      </c>
      <c r="D2960" s="85">
        <f>IF(COUNTIF(Table9[Tag Number], A2960), 1, 0)</f>
        <v>0</v>
      </c>
      <c r="E2960" s="86">
        <f>IF(COUNTIF(Table10[Tag Number], A2960), 1, 0)</f>
        <v>0</v>
      </c>
      <c r="F2960" s="86">
        <f>IF(COUNTIF(Table11[Tag Number], A2960), 1, 0)</f>
        <v>0</v>
      </c>
      <c r="G2960" s="87">
        <f t="shared" si="95"/>
        <v>0</v>
      </c>
      <c r="H2960" s="88" t="str" cm="1">
        <f t="array" ref="H2960">_xlfn.IFS(OR(_xlfn.XLOOKUP(A2960,Table9[Tag Number],Table9[Status],"-",0)="Dead",
        _xlfn.XLOOKUP(A2960,Table10[Tag Number],Table10[Status],"-",0)="Dead",
        _xlfn.XLOOKUP(A2960,Table11[Tag Number],Table11[Status],"-",0)="Dead",
        _xlfn.XLOOKUP(A2960,Table8[Tag Number],Table8[Status],"-",0)="Dead"),"Dead",
     OR(_xlfn.XLOOKUP(A2960,Table11[Tag Number],Table11[Status],"-",0)="Alive",
        _xlfn.XLOOKUP(A2960,Table10[Tag Number],Table10[Status],"-",0)="Alive",
        _xlfn.XLOOKUP(A2960,Table9[Tag Number],Table9[Status],"-",0)="Alive",
        _xlfn.XLOOKUP(A2960,Table8[Tag Number],Table8[Status],"-",0)="Alive"),"Alive",
     OR(_xlfn.XLOOKUP(A2960,Table9[Tag Number],Table9[Status],"-",0)="-",
        _xlfn.XLOOKUP(A2960,Table10[Tag Number],Table10[Status],"-",0)="-",
        _xlfn.XLOOKUP(A2960,Table11[Tag Number],Table11[Status],"-",0)="-",
        _xlfn.XLOOKUP(A2960,Table8[Tag Number],Table8[Status],"-",0)="-"),
   "-")</f>
        <v>-</v>
      </c>
      <c r="I2960" s="88" t="str">
        <f>IF((_xlfn.XLOOKUP(B2960,[2]Sheet1!$A$2:$A$198,[2]Sheet1!$B$2:$B$198,"-",0)="Glade"),"Out","No")</f>
        <v>No</v>
      </c>
      <c r="R2960" t="b">
        <f t="shared" si="94"/>
        <v>0</v>
      </c>
    </row>
    <row r="2961" spans="1:18" ht="15" thickBot="1" x14ac:dyDescent="0.35">
      <c r="A2961" t="s">
        <v>3241</v>
      </c>
      <c r="B2961" s="4"/>
      <c r="C2961" s="84">
        <f>IF(COUNTIF(Table8[Tag Number], A2961), 1, 0)</f>
        <v>0</v>
      </c>
      <c r="D2961" s="85">
        <f>IF(COUNTIF(Table9[Tag Number], A2961), 1, 0)</f>
        <v>0</v>
      </c>
      <c r="E2961" s="86">
        <f>IF(COUNTIF(Table10[Tag Number], A2961), 1, 0)</f>
        <v>0</v>
      </c>
      <c r="F2961" s="86">
        <f>IF(COUNTIF(Table11[Tag Number], A2961), 1, 0)</f>
        <v>0</v>
      </c>
      <c r="G2961" s="87">
        <f t="shared" si="95"/>
        <v>0</v>
      </c>
      <c r="H2961" s="88" t="str" cm="1">
        <f t="array" ref="H2961">_xlfn.IFS(OR(_xlfn.XLOOKUP(A2961,Table9[Tag Number],Table9[Status],"-",0)="Dead",
        _xlfn.XLOOKUP(A2961,Table10[Tag Number],Table10[Status],"-",0)="Dead",
        _xlfn.XLOOKUP(A2961,Table11[Tag Number],Table11[Status],"-",0)="Dead",
        _xlfn.XLOOKUP(A2961,Table8[Tag Number],Table8[Status],"-",0)="Dead"),"Dead",
     OR(_xlfn.XLOOKUP(A2961,Table11[Tag Number],Table11[Status],"-",0)="Alive",
        _xlfn.XLOOKUP(A2961,Table10[Tag Number],Table10[Status],"-",0)="Alive",
        _xlfn.XLOOKUP(A2961,Table9[Tag Number],Table9[Status],"-",0)="Alive",
        _xlfn.XLOOKUP(A2961,Table8[Tag Number],Table8[Status],"-",0)="Alive"),"Alive",
     OR(_xlfn.XLOOKUP(A2961,Table9[Tag Number],Table9[Status],"-",0)="-",
        _xlfn.XLOOKUP(A2961,Table10[Tag Number],Table10[Status],"-",0)="-",
        _xlfn.XLOOKUP(A2961,Table11[Tag Number],Table11[Status],"-",0)="-",
        _xlfn.XLOOKUP(A2961,Table8[Tag Number],Table8[Status],"-",0)="-"),
   "-")</f>
        <v>-</v>
      </c>
      <c r="I2961" s="88" t="str">
        <f>IF((_xlfn.XLOOKUP(B2961,[2]Sheet1!$A$2:$A$198,[2]Sheet1!$B$2:$B$198,"-",0)="Glade"),"Out","No")</f>
        <v>No</v>
      </c>
      <c r="R2961" t="b">
        <f t="shared" si="94"/>
        <v>0</v>
      </c>
    </row>
    <row r="2962" spans="1:18" ht="15" thickBot="1" x14ac:dyDescent="0.35">
      <c r="A2962" t="s">
        <v>3242</v>
      </c>
      <c r="B2962" s="4"/>
      <c r="C2962" s="84">
        <f>IF(COUNTIF(Table8[Tag Number], A2962), 1, 0)</f>
        <v>0</v>
      </c>
      <c r="D2962" s="85">
        <f>IF(COUNTIF(Table9[Tag Number], A2962), 1, 0)</f>
        <v>0</v>
      </c>
      <c r="E2962" s="86">
        <f>IF(COUNTIF(Table10[Tag Number], A2962), 1, 0)</f>
        <v>0</v>
      </c>
      <c r="F2962" s="86">
        <f>IF(COUNTIF(Table11[Tag Number], A2962), 1, 0)</f>
        <v>0</v>
      </c>
      <c r="G2962" s="87">
        <f t="shared" si="95"/>
        <v>0</v>
      </c>
      <c r="H2962" s="88" t="str" cm="1">
        <f t="array" ref="H2962">_xlfn.IFS(OR(_xlfn.XLOOKUP(A2962,Table9[Tag Number],Table9[Status],"-",0)="Dead",
        _xlfn.XLOOKUP(A2962,Table10[Tag Number],Table10[Status],"-",0)="Dead",
        _xlfn.XLOOKUP(A2962,Table11[Tag Number],Table11[Status],"-",0)="Dead",
        _xlfn.XLOOKUP(A2962,Table8[Tag Number],Table8[Status],"-",0)="Dead"),"Dead",
     OR(_xlfn.XLOOKUP(A2962,Table11[Tag Number],Table11[Status],"-",0)="Alive",
        _xlfn.XLOOKUP(A2962,Table10[Tag Number],Table10[Status],"-",0)="Alive",
        _xlfn.XLOOKUP(A2962,Table9[Tag Number],Table9[Status],"-",0)="Alive",
        _xlfn.XLOOKUP(A2962,Table8[Tag Number],Table8[Status],"-",0)="Alive"),"Alive",
     OR(_xlfn.XLOOKUP(A2962,Table9[Tag Number],Table9[Status],"-",0)="-",
        _xlfn.XLOOKUP(A2962,Table10[Tag Number],Table10[Status],"-",0)="-",
        _xlfn.XLOOKUP(A2962,Table11[Tag Number],Table11[Status],"-",0)="-",
        _xlfn.XLOOKUP(A2962,Table8[Tag Number],Table8[Status],"-",0)="-"),
   "-")</f>
        <v>-</v>
      </c>
      <c r="I2962" s="88" t="str">
        <f>IF((_xlfn.XLOOKUP(B2962,[2]Sheet1!$A$2:$A$198,[2]Sheet1!$B$2:$B$198,"-",0)="Glade"),"Out","No")</f>
        <v>No</v>
      </c>
      <c r="R2962" t="b">
        <f t="shared" si="94"/>
        <v>0</v>
      </c>
    </row>
    <row r="2963" spans="1:18" ht="15" thickBot="1" x14ac:dyDescent="0.35">
      <c r="A2963" t="s">
        <v>3243</v>
      </c>
      <c r="B2963" s="4"/>
      <c r="C2963" s="84">
        <f>IF(COUNTIF(Table8[Tag Number], A2963), 1, 0)</f>
        <v>0</v>
      </c>
      <c r="D2963" s="85">
        <f>IF(COUNTIF(Table9[Tag Number], A2963), 1, 0)</f>
        <v>0</v>
      </c>
      <c r="E2963" s="86">
        <f>IF(COUNTIF(Table10[Tag Number], A2963), 1, 0)</f>
        <v>0</v>
      </c>
      <c r="F2963" s="86">
        <f>IF(COUNTIF(Table11[Tag Number], A2963), 1, 0)</f>
        <v>0</v>
      </c>
      <c r="G2963" s="87">
        <f t="shared" si="95"/>
        <v>0</v>
      </c>
      <c r="H2963" s="88" t="str" cm="1">
        <f t="array" ref="H2963">_xlfn.IFS(OR(_xlfn.XLOOKUP(A2963,Table9[Tag Number],Table9[Status],"-",0)="Dead",
        _xlfn.XLOOKUP(A2963,Table10[Tag Number],Table10[Status],"-",0)="Dead",
        _xlfn.XLOOKUP(A2963,Table11[Tag Number],Table11[Status],"-",0)="Dead",
        _xlfn.XLOOKUP(A2963,Table8[Tag Number],Table8[Status],"-",0)="Dead"),"Dead",
     OR(_xlfn.XLOOKUP(A2963,Table11[Tag Number],Table11[Status],"-",0)="Alive",
        _xlfn.XLOOKUP(A2963,Table10[Tag Number],Table10[Status],"-",0)="Alive",
        _xlfn.XLOOKUP(A2963,Table9[Tag Number],Table9[Status],"-",0)="Alive",
        _xlfn.XLOOKUP(A2963,Table8[Tag Number],Table8[Status],"-",0)="Alive"),"Alive",
     OR(_xlfn.XLOOKUP(A2963,Table9[Tag Number],Table9[Status],"-",0)="-",
        _xlfn.XLOOKUP(A2963,Table10[Tag Number],Table10[Status],"-",0)="-",
        _xlfn.XLOOKUP(A2963,Table11[Tag Number],Table11[Status],"-",0)="-",
        _xlfn.XLOOKUP(A2963,Table8[Tag Number],Table8[Status],"-",0)="-"),
   "-")</f>
        <v>-</v>
      </c>
      <c r="I2963" s="88" t="str">
        <f>IF((_xlfn.XLOOKUP(B2963,[2]Sheet1!$A$2:$A$198,[2]Sheet1!$B$2:$B$198,"-",0)="Glade"),"Out","No")</f>
        <v>No</v>
      </c>
      <c r="R2963" t="b">
        <f t="shared" si="94"/>
        <v>0</v>
      </c>
    </row>
    <row r="2964" spans="1:18" ht="15" thickBot="1" x14ac:dyDescent="0.35">
      <c r="A2964" t="s">
        <v>3244</v>
      </c>
      <c r="B2964" s="4"/>
      <c r="C2964" s="84">
        <f>IF(COUNTIF(Table8[Tag Number], A2964), 1, 0)</f>
        <v>0</v>
      </c>
      <c r="D2964" s="85">
        <f>IF(COUNTIF(Table9[Tag Number], A2964), 1, 0)</f>
        <v>0</v>
      </c>
      <c r="E2964" s="86">
        <f>IF(COUNTIF(Table10[Tag Number], A2964), 1, 0)</f>
        <v>0</v>
      </c>
      <c r="F2964" s="86">
        <f>IF(COUNTIF(Table11[Tag Number], A2964), 1, 0)</f>
        <v>0</v>
      </c>
      <c r="G2964" s="87">
        <f t="shared" si="95"/>
        <v>0</v>
      </c>
      <c r="H2964" s="88" t="str" cm="1">
        <f t="array" ref="H2964">_xlfn.IFS(OR(_xlfn.XLOOKUP(A2964,Table9[Tag Number],Table9[Status],"-",0)="Dead",
        _xlfn.XLOOKUP(A2964,Table10[Tag Number],Table10[Status],"-",0)="Dead",
        _xlfn.XLOOKUP(A2964,Table11[Tag Number],Table11[Status],"-",0)="Dead",
        _xlfn.XLOOKUP(A2964,Table8[Tag Number],Table8[Status],"-",0)="Dead"),"Dead",
     OR(_xlfn.XLOOKUP(A2964,Table11[Tag Number],Table11[Status],"-",0)="Alive",
        _xlfn.XLOOKUP(A2964,Table10[Tag Number],Table10[Status],"-",0)="Alive",
        _xlfn.XLOOKUP(A2964,Table9[Tag Number],Table9[Status],"-",0)="Alive",
        _xlfn.XLOOKUP(A2964,Table8[Tag Number],Table8[Status],"-",0)="Alive"),"Alive",
     OR(_xlfn.XLOOKUP(A2964,Table9[Tag Number],Table9[Status],"-",0)="-",
        _xlfn.XLOOKUP(A2964,Table10[Tag Number],Table10[Status],"-",0)="-",
        _xlfn.XLOOKUP(A2964,Table11[Tag Number],Table11[Status],"-",0)="-",
        _xlfn.XLOOKUP(A2964,Table8[Tag Number],Table8[Status],"-",0)="-"),
   "-")</f>
        <v>-</v>
      </c>
      <c r="I2964" s="88" t="str">
        <f>IF((_xlfn.XLOOKUP(B2964,[2]Sheet1!$A$2:$A$198,[2]Sheet1!$B$2:$B$198,"-",0)="Glade"),"Out","No")</f>
        <v>No</v>
      </c>
      <c r="R2964" t="b">
        <f t="shared" si="94"/>
        <v>0</v>
      </c>
    </row>
    <row r="2965" spans="1:18" ht="15" thickBot="1" x14ac:dyDescent="0.35">
      <c r="A2965" t="s">
        <v>3245</v>
      </c>
      <c r="B2965" s="4"/>
      <c r="C2965" s="84">
        <f>IF(COUNTIF(Table8[Tag Number], A2965), 1, 0)</f>
        <v>0</v>
      </c>
      <c r="D2965" s="85">
        <f>IF(COUNTIF(Table9[Tag Number], A2965), 1, 0)</f>
        <v>0</v>
      </c>
      <c r="E2965" s="86">
        <f>IF(COUNTIF(Table10[Tag Number], A2965), 1, 0)</f>
        <v>0</v>
      </c>
      <c r="F2965" s="86">
        <f>IF(COUNTIF(Table11[Tag Number], A2965), 1, 0)</f>
        <v>0</v>
      </c>
      <c r="G2965" s="87">
        <f t="shared" si="95"/>
        <v>0</v>
      </c>
      <c r="H2965" s="88" t="str" cm="1">
        <f t="array" ref="H2965">_xlfn.IFS(OR(_xlfn.XLOOKUP(A2965,Table9[Tag Number],Table9[Status],"-",0)="Dead",
        _xlfn.XLOOKUP(A2965,Table10[Tag Number],Table10[Status],"-",0)="Dead",
        _xlfn.XLOOKUP(A2965,Table11[Tag Number],Table11[Status],"-",0)="Dead",
        _xlfn.XLOOKUP(A2965,Table8[Tag Number],Table8[Status],"-",0)="Dead"),"Dead",
     OR(_xlfn.XLOOKUP(A2965,Table11[Tag Number],Table11[Status],"-",0)="Alive",
        _xlfn.XLOOKUP(A2965,Table10[Tag Number],Table10[Status],"-",0)="Alive",
        _xlfn.XLOOKUP(A2965,Table9[Tag Number],Table9[Status],"-",0)="Alive",
        _xlfn.XLOOKUP(A2965,Table8[Tag Number],Table8[Status],"-",0)="Alive"),"Alive",
     OR(_xlfn.XLOOKUP(A2965,Table9[Tag Number],Table9[Status],"-",0)="-",
        _xlfn.XLOOKUP(A2965,Table10[Tag Number],Table10[Status],"-",0)="-",
        _xlfn.XLOOKUP(A2965,Table11[Tag Number],Table11[Status],"-",0)="-",
        _xlfn.XLOOKUP(A2965,Table8[Tag Number],Table8[Status],"-",0)="-"),
   "-")</f>
        <v>-</v>
      </c>
      <c r="I2965" s="88" t="str">
        <f>IF((_xlfn.XLOOKUP(B2965,[2]Sheet1!$A$2:$A$198,[2]Sheet1!$B$2:$B$198,"-",0)="Glade"),"Out","No")</f>
        <v>No</v>
      </c>
      <c r="R2965" t="b">
        <f t="shared" si="94"/>
        <v>0</v>
      </c>
    </row>
    <row r="2966" spans="1:18" ht="15" thickBot="1" x14ac:dyDescent="0.35">
      <c r="A2966" t="s">
        <v>3246</v>
      </c>
      <c r="B2966" s="4"/>
      <c r="C2966" s="84">
        <f>IF(COUNTIF(Table8[Tag Number], A2966), 1, 0)</f>
        <v>0</v>
      </c>
      <c r="D2966" s="85">
        <f>IF(COUNTIF(Table9[Tag Number], A2966), 1, 0)</f>
        <v>0</v>
      </c>
      <c r="E2966" s="86">
        <f>IF(COUNTIF(Table10[Tag Number], A2966), 1, 0)</f>
        <v>0</v>
      </c>
      <c r="F2966" s="86">
        <f>IF(COUNTIF(Table11[Tag Number], A2966), 1, 0)</f>
        <v>0</v>
      </c>
      <c r="G2966" s="87">
        <f t="shared" si="95"/>
        <v>0</v>
      </c>
      <c r="H2966" s="88" t="str" cm="1">
        <f t="array" ref="H2966">_xlfn.IFS(OR(_xlfn.XLOOKUP(A2966,Table9[Tag Number],Table9[Status],"-",0)="Dead",
        _xlfn.XLOOKUP(A2966,Table10[Tag Number],Table10[Status],"-",0)="Dead",
        _xlfn.XLOOKUP(A2966,Table11[Tag Number],Table11[Status],"-",0)="Dead",
        _xlfn.XLOOKUP(A2966,Table8[Tag Number],Table8[Status],"-",0)="Dead"),"Dead",
     OR(_xlfn.XLOOKUP(A2966,Table11[Tag Number],Table11[Status],"-",0)="Alive",
        _xlfn.XLOOKUP(A2966,Table10[Tag Number],Table10[Status],"-",0)="Alive",
        _xlfn.XLOOKUP(A2966,Table9[Tag Number],Table9[Status],"-",0)="Alive",
        _xlfn.XLOOKUP(A2966,Table8[Tag Number],Table8[Status],"-",0)="Alive"),"Alive",
     OR(_xlfn.XLOOKUP(A2966,Table9[Tag Number],Table9[Status],"-",0)="-",
        _xlfn.XLOOKUP(A2966,Table10[Tag Number],Table10[Status],"-",0)="-",
        _xlfn.XLOOKUP(A2966,Table11[Tag Number],Table11[Status],"-",0)="-",
        _xlfn.XLOOKUP(A2966,Table8[Tag Number],Table8[Status],"-",0)="-"),
   "-")</f>
        <v>-</v>
      </c>
      <c r="I2966" s="88" t="str">
        <f>IF((_xlfn.XLOOKUP(B2966,[2]Sheet1!$A$2:$A$198,[2]Sheet1!$B$2:$B$198,"-",0)="Glade"),"Out","No")</f>
        <v>No</v>
      </c>
      <c r="R2966" t="b">
        <f t="shared" si="94"/>
        <v>0</v>
      </c>
    </row>
    <row r="2967" spans="1:18" ht="15" thickBot="1" x14ac:dyDescent="0.35">
      <c r="A2967" t="s">
        <v>3247</v>
      </c>
      <c r="B2967" s="4"/>
      <c r="C2967" s="84">
        <f>IF(COUNTIF(Table8[Tag Number], A2967), 1, 0)</f>
        <v>0</v>
      </c>
      <c r="D2967" s="85">
        <f>IF(COUNTIF(Table9[Tag Number], A2967), 1, 0)</f>
        <v>0</v>
      </c>
      <c r="E2967" s="86">
        <f>IF(COUNTIF(Table10[Tag Number], A2967), 1, 0)</f>
        <v>0</v>
      </c>
      <c r="F2967" s="86">
        <f>IF(COUNTIF(Table11[Tag Number], A2967), 1, 0)</f>
        <v>0</v>
      </c>
      <c r="G2967" s="87">
        <f t="shared" si="95"/>
        <v>0</v>
      </c>
      <c r="H2967" s="88" t="str" cm="1">
        <f t="array" ref="H2967">_xlfn.IFS(OR(_xlfn.XLOOKUP(A2967,Table9[Tag Number],Table9[Status],"-",0)="Dead",
        _xlfn.XLOOKUP(A2967,Table10[Tag Number],Table10[Status],"-",0)="Dead",
        _xlfn.XLOOKUP(A2967,Table11[Tag Number],Table11[Status],"-",0)="Dead",
        _xlfn.XLOOKUP(A2967,Table8[Tag Number],Table8[Status],"-",0)="Dead"),"Dead",
     OR(_xlfn.XLOOKUP(A2967,Table11[Tag Number],Table11[Status],"-",0)="Alive",
        _xlfn.XLOOKUP(A2967,Table10[Tag Number],Table10[Status],"-",0)="Alive",
        _xlfn.XLOOKUP(A2967,Table9[Tag Number],Table9[Status],"-",0)="Alive",
        _xlfn.XLOOKUP(A2967,Table8[Tag Number],Table8[Status],"-",0)="Alive"),"Alive",
     OR(_xlfn.XLOOKUP(A2967,Table9[Tag Number],Table9[Status],"-",0)="-",
        _xlfn.XLOOKUP(A2967,Table10[Tag Number],Table10[Status],"-",0)="-",
        _xlfn.XLOOKUP(A2967,Table11[Tag Number],Table11[Status],"-",0)="-",
        _xlfn.XLOOKUP(A2967,Table8[Tag Number],Table8[Status],"-",0)="-"),
   "-")</f>
        <v>-</v>
      </c>
      <c r="I2967" s="88" t="str">
        <f>IF((_xlfn.XLOOKUP(B2967,[2]Sheet1!$A$2:$A$198,[2]Sheet1!$B$2:$B$198,"-",0)="Glade"),"Out","No")</f>
        <v>No</v>
      </c>
      <c r="R2967" t="b">
        <f t="shared" si="94"/>
        <v>0</v>
      </c>
    </row>
    <row r="2968" spans="1:18" ht="15" thickBot="1" x14ac:dyDescent="0.35">
      <c r="A2968" t="s">
        <v>3248</v>
      </c>
      <c r="B2968" s="4"/>
      <c r="C2968" s="84">
        <f>IF(COUNTIF(Table8[Tag Number], A2968), 1, 0)</f>
        <v>0</v>
      </c>
      <c r="D2968" s="85">
        <f>IF(COUNTIF(Table9[Tag Number], A2968), 1, 0)</f>
        <v>0</v>
      </c>
      <c r="E2968" s="86">
        <f>IF(COUNTIF(Table10[Tag Number], A2968), 1, 0)</f>
        <v>0</v>
      </c>
      <c r="F2968" s="86">
        <f>IF(COUNTIF(Table11[Tag Number], A2968), 1, 0)</f>
        <v>0</v>
      </c>
      <c r="G2968" s="87">
        <f t="shared" si="95"/>
        <v>0</v>
      </c>
      <c r="H2968" s="88" t="str" cm="1">
        <f t="array" ref="H2968">_xlfn.IFS(OR(_xlfn.XLOOKUP(A2968,Table9[Tag Number],Table9[Status],"-",0)="Dead",
        _xlfn.XLOOKUP(A2968,Table10[Tag Number],Table10[Status],"-",0)="Dead",
        _xlfn.XLOOKUP(A2968,Table11[Tag Number],Table11[Status],"-",0)="Dead",
        _xlfn.XLOOKUP(A2968,Table8[Tag Number],Table8[Status],"-",0)="Dead"),"Dead",
     OR(_xlfn.XLOOKUP(A2968,Table11[Tag Number],Table11[Status],"-",0)="Alive",
        _xlfn.XLOOKUP(A2968,Table10[Tag Number],Table10[Status],"-",0)="Alive",
        _xlfn.XLOOKUP(A2968,Table9[Tag Number],Table9[Status],"-",0)="Alive",
        _xlfn.XLOOKUP(A2968,Table8[Tag Number],Table8[Status],"-",0)="Alive"),"Alive",
     OR(_xlfn.XLOOKUP(A2968,Table9[Tag Number],Table9[Status],"-",0)="-",
        _xlfn.XLOOKUP(A2968,Table10[Tag Number],Table10[Status],"-",0)="-",
        _xlfn.XLOOKUP(A2968,Table11[Tag Number],Table11[Status],"-",0)="-",
        _xlfn.XLOOKUP(A2968,Table8[Tag Number],Table8[Status],"-",0)="-"),
   "-")</f>
        <v>-</v>
      </c>
      <c r="I2968" s="88" t="str">
        <f>IF((_xlfn.XLOOKUP(B2968,[2]Sheet1!$A$2:$A$198,[2]Sheet1!$B$2:$B$198,"-",0)="Glade"),"Out","No")</f>
        <v>No</v>
      </c>
      <c r="R2968" t="b">
        <f t="shared" si="94"/>
        <v>0</v>
      </c>
    </row>
    <row r="2969" spans="1:18" ht="15" thickBot="1" x14ac:dyDescent="0.35">
      <c r="A2969" t="s">
        <v>3249</v>
      </c>
      <c r="B2969" s="4"/>
      <c r="C2969" s="84">
        <f>IF(COUNTIF(Table8[Tag Number], A2969), 1, 0)</f>
        <v>0</v>
      </c>
      <c r="D2969" s="85">
        <f>IF(COUNTIF(Table9[Tag Number], A2969), 1, 0)</f>
        <v>0</v>
      </c>
      <c r="E2969" s="86">
        <f>IF(COUNTIF(Table10[Tag Number], A2969), 1, 0)</f>
        <v>0</v>
      </c>
      <c r="F2969" s="86">
        <f>IF(COUNTIF(Table11[Tag Number], A2969), 1, 0)</f>
        <v>0</v>
      </c>
      <c r="G2969" s="87">
        <f t="shared" si="95"/>
        <v>0</v>
      </c>
      <c r="H2969" s="88" t="str" cm="1">
        <f t="array" ref="H2969">_xlfn.IFS(OR(_xlfn.XLOOKUP(A2969,Table9[Tag Number],Table9[Status],"-",0)="Dead",
        _xlfn.XLOOKUP(A2969,Table10[Tag Number],Table10[Status],"-",0)="Dead",
        _xlfn.XLOOKUP(A2969,Table11[Tag Number],Table11[Status],"-",0)="Dead",
        _xlfn.XLOOKUP(A2969,Table8[Tag Number],Table8[Status],"-",0)="Dead"),"Dead",
     OR(_xlfn.XLOOKUP(A2969,Table11[Tag Number],Table11[Status],"-",0)="Alive",
        _xlfn.XLOOKUP(A2969,Table10[Tag Number],Table10[Status],"-",0)="Alive",
        _xlfn.XLOOKUP(A2969,Table9[Tag Number],Table9[Status],"-",0)="Alive",
        _xlfn.XLOOKUP(A2969,Table8[Tag Number],Table8[Status],"-",0)="Alive"),"Alive",
     OR(_xlfn.XLOOKUP(A2969,Table9[Tag Number],Table9[Status],"-",0)="-",
        _xlfn.XLOOKUP(A2969,Table10[Tag Number],Table10[Status],"-",0)="-",
        _xlfn.XLOOKUP(A2969,Table11[Tag Number],Table11[Status],"-",0)="-",
        _xlfn.XLOOKUP(A2969,Table8[Tag Number],Table8[Status],"-",0)="-"),
   "-")</f>
        <v>-</v>
      </c>
      <c r="I2969" s="88" t="str">
        <f>IF((_xlfn.XLOOKUP(B2969,[2]Sheet1!$A$2:$A$198,[2]Sheet1!$B$2:$B$198,"-",0)="Glade"),"Out","No")</f>
        <v>No</v>
      </c>
      <c r="R2969" t="b">
        <f t="shared" si="94"/>
        <v>0</v>
      </c>
    </row>
    <row r="2970" spans="1:18" ht="15" thickBot="1" x14ac:dyDescent="0.35">
      <c r="A2970" t="s">
        <v>20</v>
      </c>
      <c r="B2970" s="4"/>
      <c r="C2970" s="84">
        <f>IF(COUNTIF(Table8[Tag Number], A2970), 1, 0)</f>
        <v>0</v>
      </c>
      <c r="D2970" s="85">
        <f>IF(COUNTIF(Table9[Tag Number], A2970), 1, 0)</f>
        <v>0</v>
      </c>
      <c r="E2970" s="86">
        <f>IF(COUNTIF(Table10[Tag Number], A2970), 1, 0)</f>
        <v>0</v>
      </c>
      <c r="F2970" s="86">
        <f>IF(COUNTIF(Table11[Tag Number], A2970), 1, 0)</f>
        <v>0</v>
      </c>
      <c r="G2970" s="87">
        <f t="shared" si="95"/>
        <v>0</v>
      </c>
      <c r="H2970" s="88" t="str" cm="1">
        <f t="array" ref="H2970">_xlfn.IFS(OR(_xlfn.XLOOKUP(A2970,Table9[Tag Number],Table9[Status],"-",0)="Dead",
        _xlfn.XLOOKUP(A2970,Table10[Tag Number],Table10[Status],"-",0)="Dead",
        _xlfn.XLOOKUP(A2970,Table11[Tag Number],Table11[Status],"-",0)="Dead",
        _xlfn.XLOOKUP(A2970,Table8[Tag Number],Table8[Status],"-",0)="Dead"),"Dead",
     OR(_xlfn.XLOOKUP(A2970,Table11[Tag Number],Table11[Status],"-",0)="Alive",
        _xlfn.XLOOKUP(A2970,Table10[Tag Number],Table10[Status],"-",0)="Alive",
        _xlfn.XLOOKUP(A2970,Table9[Tag Number],Table9[Status],"-",0)="Alive",
        _xlfn.XLOOKUP(A2970,Table8[Tag Number],Table8[Status],"-",0)="Alive"),"Alive",
     OR(_xlfn.XLOOKUP(A2970,Table9[Tag Number],Table9[Status],"-",0)="-",
        _xlfn.XLOOKUP(A2970,Table10[Tag Number],Table10[Status],"-",0)="-",
        _xlfn.XLOOKUP(A2970,Table11[Tag Number],Table11[Status],"-",0)="-",
        _xlfn.XLOOKUP(A2970,Table8[Tag Number],Table8[Status],"-",0)="-"),
   "-")</f>
        <v>-</v>
      </c>
      <c r="I2970" s="88" t="str">
        <f>IF((_xlfn.XLOOKUP(B2970,[2]Sheet1!$A$2:$A$198,[2]Sheet1!$B$2:$B$198,"-",0)="Glade"),"Out","No")</f>
        <v>No</v>
      </c>
      <c r="R2970" t="b">
        <f t="shared" si="94"/>
        <v>0</v>
      </c>
    </row>
    <row r="2971" spans="1:18" ht="15" thickBot="1" x14ac:dyDescent="0.35">
      <c r="A2971" t="s">
        <v>3250</v>
      </c>
      <c r="B2971" s="4"/>
      <c r="C2971" s="84">
        <f>IF(COUNTIF(Table8[Tag Number], A2971), 1, 0)</f>
        <v>0</v>
      </c>
      <c r="D2971" s="85">
        <f>IF(COUNTIF(Table9[Tag Number], A2971), 1, 0)</f>
        <v>0</v>
      </c>
      <c r="E2971" s="86">
        <f>IF(COUNTIF(Table10[Tag Number], A2971), 1, 0)</f>
        <v>0</v>
      </c>
      <c r="F2971" s="86">
        <f>IF(COUNTIF(Table11[Tag Number], A2971), 1, 0)</f>
        <v>0</v>
      </c>
      <c r="G2971" s="87">
        <f t="shared" si="95"/>
        <v>0</v>
      </c>
      <c r="H2971" s="88" t="str" cm="1">
        <f t="array" ref="H2971">_xlfn.IFS(OR(_xlfn.XLOOKUP(A2971,Table9[Tag Number],Table9[Status],"-",0)="Dead",
        _xlfn.XLOOKUP(A2971,Table10[Tag Number],Table10[Status],"-",0)="Dead",
        _xlfn.XLOOKUP(A2971,Table11[Tag Number],Table11[Status],"-",0)="Dead",
        _xlfn.XLOOKUP(A2971,Table8[Tag Number],Table8[Status],"-",0)="Dead"),"Dead",
     OR(_xlfn.XLOOKUP(A2971,Table11[Tag Number],Table11[Status],"-",0)="Alive",
        _xlfn.XLOOKUP(A2971,Table10[Tag Number],Table10[Status],"-",0)="Alive",
        _xlfn.XLOOKUP(A2971,Table9[Tag Number],Table9[Status],"-",0)="Alive",
        _xlfn.XLOOKUP(A2971,Table8[Tag Number],Table8[Status],"-",0)="Alive"),"Alive",
     OR(_xlfn.XLOOKUP(A2971,Table9[Tag Number],Table9[Status],"-",0)="-",
        _xlfn.XLOOKUP(A2971,Table10[Tag Number],Table10[Status],"-",0)="-",
        _xlfn.XLOOKUP(A2971,Table11[Tag Number],Table11[Status],"-",0)="-",
        _xlfn.XLOOKUP(A2971,Table8[Tag Number],Table8[Status],"-",0)="-"),
   "-")</f>
        <v>-</v>
      </c>
      <c r="I2971" s="88" t="str">
        <f>IF((_xlfn.XLOOKUP(B2971,[2]Sheet1!$A$2:$A$198,[2]Sheet1!$B$2:$B$198,"-",0)="Glade"),"Out","No")</f>
        <v>No</v>
      </c>
      <c r="R2971" t="b">
        <f t="shared" si="94"/>
        <v>0</v>
      </c>
    </row>
    <row r="2972" spans="1:18" ht="15" thickBot="1" x14ac:dyDescent="0.35">
      <c r="A2972" t="s">
        <v>3251</v>
      </c>
      <c r="B2972" s="4"/>
      <c r="C2972" s="84">
        <f>IF(COUNTIF(Table8[Tag Number], A2972), 1, 0)</f>
        <v>0</v>
      </c>
      <c r="D2972" s="85">
        <f>IF(COUNTIF(Table9[Tag Number], A2972), 1, 0)</f>
        <v>0</v>
      </c>
      <c r="E2972" s="86">
        <f>IF(COUNTIF(Table10[Tag Number], A2972), 1, 0)</f>
        <v>0</v>
      </c>
      <c r="F2972" s="86">
        <f>IF(COUNTIF(Table11[Tag Number], A2972), 1, 0)</f>
        <v>0</v>
      </c>
      <c r="G2972" s="87">
        <f t="shared" si="95"/>
        <v>0</v>
      </c>
      <c r="H2972" s="88" t="str" cm="1">
        <f t="array" ref="H2972">_xlfn.IFS(OR(_xlfn.XLOOKUP(A2972,Table9[Tag Number],Table9[Status],"-",0)="Dead",
        _xlfn.XLOOKUP(A2972,Table10[Tag Number],Table10[Status],"-",0)="Dead",
        _xlfn.XLOOKUP(A2972,Table11[Tag Number],Table11[Status],"-",0)="Dead",
        _xlfn.XLOOKUP(A2972,Table8[Tag Number],Table8[Status],"-",0)="Dead"),"Dead",
     OR(_xlfn.XLOOKUP(A2972,Table11[Tag Number],Table11[Status],"-",0)="Alive",
        _xlfn.XLOOKUP(A2972,Table10[Tag Number],Table10[Status],"-",0)="Alive",
        _xlfn.XLOOKUP(A2972,Table9[Tag Number],Table9[Status],"-",0)="Alive",
        _xlfn.XLOOKUP(A2972,Table8[Tag Number],Table8[Status],"-",0)="Alive"),"Alive",
     OR(_xlfn.XLOOKUP(A2972,Table9[Tag Number],Table9[Status],"-",0)="-",
        _xlfn.XLOOKUP(A2972,Table10[Tag Number],Table10[Status],"-",0)="-",
        _xlfn.XLOOKUP(A2972,Table11[Tag Number],Table11[Status],"-",0)="-",
        _xlfn.XLOOKUP(A2972,Table8[Tag Number],Table8[Status],"-",0)="-"),
   "-")</f>
        <v>-</v>
      </c>
      <c r="I2972" s="88" t="str">
        <f>IF((_xlfn.XLOOKUP(B2972,[2]Sheet1!$A$2:$A$198,[2]Sheet1!$B$2:$B$198,"-",0)="Glade"),"Out","No")</f>
        <v>No</v>
      </c>
      <c r="R2972" t="b">
        <f t="shared" si="94"/>
        <v>0</v>
      </c>
    </row>
    <row r="2973" spans="1:18" ht="15" thickBot="1" x14ac:dyDescent="0.35">
      <c r="A2973" t="s">
        <v>3252</v>
      </c>
      <c r="B2973" s="4"/>
      <c r="C2973" s="84">
        <f>IF(COUNTIF(Table8[Tag Number], A2973), 1, 0)</f>
        <v>0</v>
      </c>
      <c r="D2973" s="85">
        <f>IF(COUNTIF(Table9[Tag Number], A2973), 1, 0)</f>
        <v>0</v>
      </c>
      <c r="E2973" s="86">
        <f>IF(COUNTIF(Table10[Tag Number], A2973), 1, 0)</f>
        <v>0</v>
      </c>
      <c r="F2973" s="86">
        <f>IF(COUNTIF(Table11[Tag Number], A2973), 1, 0)</f>
        <v>0</v>
      </c>
      <c r="G2973" s="87">
        <f t="shared" si="95"/>
        <v>0</v>
      </c>
      <c r="H2973" s="88" t="str" cm="1">
        <f t="array" ref="H2973">_xlfn.IFS(OR(_xlfn.XLOOKUP(A2973,Table9[Tag Number],Table9[Status],"-",0)="Dead",
        _xlfn.XLOOKUP(A2973,Table10[Tag Number],Table10[Status],"-",0)="Dead",
        _xlfn.XLOOKUP(A2973,Table11[Tag Number],Table11[Status],"-",0)="Dead",
        _xlfn.XLOOKUP(A2973,Table8[Tag Number],Table8[Status],"-",0)="Dead"),"Dead",
     OR(_xlfn.XLOOKUP(A2973,Table11[Tag Number],Table11[Status],"-",0)="Alive",
        _xlfn.XLOOKUP(A2973,Table10[Tag Number],Table10[Status],"-",0)="Alive",
        _xlfn.XLOOKUP(A2973,Table9[Tag Number],Table9[Status],"-",0)="Alive",
        _xlfn.XLOOKUP(A2973,Table8[Tag Number],Table8[Status],"-",0)="Alive"),"Alive",
     OR(_xlfn.XLOOKUP(A2973,Table9[Tag Number],Table9[Status],"-",0)="-",
        _xlfn.XLOOKUP(A2973,Table10[Tag Number],Table10[Status],"-",0)="-",
        _xlfn.XLOOKUP(A2973,Table11[Tag Number],Table11[Status],"-",0)="-",
        _xlfn.XLOOKUP(A2973,Table8[Tag Number],Table8[Status],"-",0)="-"),
   "-")</f>
        <v>-</v>
      </c>
      <c r="I2973" s="88" t="str">
        <f>IF((_xlfn.XLOOKUP(B2973,[2]Sheet1!$A$2:$A$198,[2]Sheet1!$B$2:$B$198,"-",0)="Glade"),"Out","No")</f>
        <v>No</v>
      </c>
      <c r="R2973" t="b">
        <f t="shared" si="94"/>
        <v>0</v>
      </c>
    </row>
    <row r="2974" spans="1:18" ht="15" thickBot="1" x14ac:dyDescent="0.35">
      <c r="A2974" t="s">
        <v>3253</v>
      </c>
      <c r="B2974" s="4"/>
      <c r="C2974" s="84">
        <f>IF(COUNTIF(Table8[Tag Number], A2974), 1, 0)</f>
        <v>0</v>
      </c>
      <c r="D2974" s="85">
        <f>IF(COUNTIF(Table9[Tag Number], A2974), 1, 0)</f>
        <v>0</v>
      </c>
      <c r="E2974" s="86">
        <f>IF(COUNTIF(Table10[Tag Number], A2974), 1, 0)</f>
        <v>0</v>
      </c>
      <c r="F2974" s="86">
        <f>IF(COUNTIF(Table11[Tag Number], A2974), 1, 0)</f>
        <v>0</v>
      </c>
      <c r="G2974" s="87">
        <f t="shared" si="95"/>
        <v>0</v>
      </c>
      <c r="H2974" s="88" t="str" cm="1">
        <f t="array" ref="H2974">_xlfn.IFS(OR(_xlfn.XLOOKUP(A2974,Table9[Tag Number],Table9[Status],"-",0)="Dead",
        _xlfn.XLOOKUP(A2974,Table10[Tag Number],Table10[Status],"-",0)="Dead",
        _xlfn.XLOOKUP(A2974,Table11[Tag Number],Table11[Status],"-",0)="Dead",
        _xlfn.XLOOKUP(A2974,Table8[Tag Number],Table8[Status],"-",0)="Dead"),"Dead",
     OR(_xlfn.XLOOKUP(A2974,Table11[Tag Number],Table11[Status],"-",0)="Alive",
        _xlfn.XLOOKUP(A2974,Table10[Tag Number],Table10[Status],"-",0)="Alive",
        _xlfn.XLOOKUP(A2974,Table9[Tag Number],Table9[Status],"-",0)="Alive",
        _xlfn.XLOOKUP(A2974,Table8[Tag Number],Table8[Status],"-",0)="Alive"),"Alive",
     OR(_xlfn.XLOOKUP(A2974,Table9[Tag Number],Table9[Status],"-",0)="-",
        _xlfn.XLOOKUP(A2974,Table10[Tag Number],Table10[Status],"-",0)="-",
        _xlfn.XLOOKUP(A2974,Table11[Tag Number],Table11[Status],"-",0)="-",
        _xlfn.XLOOKUP(A2974,Table8[Tag Number],Table8[Status],"-",0)="-"),
   "-")</f>
        <v>-</v>
      </c>
      <c r="I2974" s="88" t="str">
        <f>IF((_xlfn.XLOOKUP(B2974,[2]Sheet1!$A$2:$A$198,[2]Sheet1!$B$2:$B$198,"-",0)="Glade"),"Out","No")</f>
        <v>No</v>
      </c>
      <c r="R2974" t="b">
        <f t="shared" si="94"/>
        <v>0</v>
      </c>
    </row>
    <row r="2975" spans="1:18" ht="15" thickBot="1" x14ac:dyDescent="0.35">
      <c r="A2975" t="s">
        <v>3254</v>
      </c>
      <c r="B2975" s="4"/>
      <c r="C2975" s="84">
        <f>IF(COUNTIF(Table8[Tag Number], A2975), 1, 0)</f>
        <v>0</v>
      </c>
      <c r="D2975" s="85">
        <f>IF(COUNTIF(Table9[Tag Number], A2975), 1, 0)</f>
        <v>0</v>
      </c>
      <c r="E2975" s="86">
        <f>IF(COUNTIF(Table10[Tag Number], A2975), 1, 0)</f>
        <v>0</v>
      </c>
      <c r="F2975" s="86">
        <f>IF(COUNTIF(Table11[Tag Number], A2975), 1, 0)</f>
        <v>0</v>
      </c>
      <c r="G2975" s="87">
        <f t="shared" si="95"/>
        <v>0</v>
      </c>
      <c r="H2975" s="88" t="str" cm="1">
        <f t="array" ref="H2975">_xlfn.IFS(OR(_xlfn.XLOOKUP(A2975,Table9[Tag Number],Table9[Status],"-",0)="Dead",
        _xlfn.XLOOKUP(A2975,Table10[Tag Number],Table10[Status],"-",0)="Dead",
        _xlfn.XLOOKUP(A2975,Table11[Tag Number],Table11[Status],"-",0)="Dead",
        _xlfn.XLOOKUP(A2975,Table8[Tag Number],Table8[Status],"-",0)="Dead"),"Dead",
     OR(_xlfn.XLOOKUP(A2975,Table11[Tag Number],Table11[Status],"-",0)="Alive",
        _xlfn.XLOOKUP(A2975,Table10[Tag Number],Table10[Status],"-",0)="Alive",
        _xlfn.XLOOKUP(A2975,Table9[Tag Number],Table9[Status],"-",0)="Alive",
        _xlfn.XLOOKUP(A2975,Table8[Tag Number],Table8[Status],"-",0)="Alive"),"Alive",
     OR(_xlfn.XLOOKUP(A2975,Table9[Tag Number],Table9[Status],"-",0)="-",
        _xlfn.XLOOKUP(A2975,Table10[Tag Number],Table10[Status],"-",0)="-",
        _xlfn.XLOOKUP(A2975,Table11[Tag Number],Table11[Status],"-",0)="-",
        _xlfn.XLOOKUP(A2975,Table8[Tag Number],Table8[Status],"-",0)="-"),
   "-")</f>
        <v>-</v>
      </c>
      <c r="I2975" s="88" t="str">
        <f>IF((_xlfn.XLOOKUP(B2975,[2]Sheet1!$A$2:$A$198,[2]Sheet1!$B$2:$B$198,"-",0)="Glade"),"Out","No")</f>
        <v>No</v>
      </c>
      <c r="R2975" t="b">
        <f t="shared" si="94"/>
        <v>0</v>
      </c>
    </row>
    <row r="2976" spans="1:18" ht="15" thickBot="1" x14ac:dyDescent="0.35">
      <c r="A2976" t="s">
        <v>3255</v>
      </c>
      <c r="B2976" s="4"/>
      <c r="C2976" s="84">
        <f>IF(COUNTIF(Table8[Tag Number], A2976), 1, 0)</f>
        <v>0</v>
      </c>
      <c r="D2976" s="85">
        <f>IF(COUNTIF(Table9[Tag Number], A2976), 1, 0)</f>
        <v>0</v>
      </c>
      <c r="E2976" s="86">
        <f>IF(COUNTIF(Table10[Tag Number], A2976), 1, 0)</f>
        <v>0</v>
      </c>
      <c r="F2976" s="86">
        <f>IF(COUNTIF(Table11[Tag Number], A2976), 1, 0)</f>
        <v>0</v>
      </c>
      <c r="G2976" s="87">
        <f t="shared" si="95"/>
        <v>0</v>
      </c>
      <c r="H2976" s="88" t="str" cm="1">
        <f t="array" ref="H2976">_xlfn.IFS(OR(_xlfn.XLOOKUP(A2976,Table9[Tag Number],Table9[Status],"-",0)="Dead",
        _xlfn.XLOOKUP(A2976,Table10[Tag Number],Table10[Status],"-",0)="Dead",
        _xlfn.XLOOKUP(A2976,Table11[Tag Number],Table11[Status],"-",0)="Dead",
        _xlfn.XLOOKUP(A2976,Table8[Tag Number],Table8[Status],"-",0)="Dead"),"Dead",
     OR(_xlfn.XLOOKUP(A2976,Table11[Tag Number],Table11[Status],"-",0)="Alive",
        _xlfn.XLOOKUP(A2976,Table10[Tag Number],Table10[Status],"-",0)="Alive",
        _xlfn.XLOOKUP(A2976,Table9[Tag Number],Table9[Status],"-",0)="Alive",
        _xlfn.XLOOKUP(A2976,Table8[Tag Number],Table8[Status],"-",0)="Alive"),"Alive",
     OR(_xlfn.XLOOKUP(A2976,Table9[Tag Number],Table9[Status],"-",0)="-",
        _xlfn.XLOOKUP(A2976,Table10[Tag Number],Table10[Status],"-",0)="-",
        _xlfn.XLOOKUP(A2976,Table11[Tag Number],Table11[Status],"-",0)="-",
        _xlfn.XLOOKUP(A2976,Table8[Tag Number],Table8[Status],"-",0)="-"),
   "-")</f>
        <v>-</v>
      </c>
      <c r="I2976" s="88" t="str">
        <f>IF((_xlfn.XLOOKUP(B2976,[2]Sheet1!$A$2:$A$198,[2]Sheet1!$B$2:$B$198,"-",0)="Glade"),"Out","No")</f>
        <v>No</v>
      </c>
      <c r="R2976" t="b">
        <f t="shared" si="94"/>
        <v>0</v>
      </c>
    </row>
    <row r="2977" spans="1:18" ht="15" thickBot="1" x14ac:dyDescent="0.35">
      <c r="A2977" t="s">
        <v>3256</v>
      </c>
      <c r="B2977" s="4"/>
      <c r="C2977" s="84">
        <f>IF(COUNTIF(Table8[Tag Number], A2977), 1, 0)</f>
        <v>0</v>
      </c>
      <c r="D2977" s="85">
        <f>IF(COUNTIF(Table9[Tag Number], A2977), 1, 0)</f>
        <v>0</v>
      </c>
      <c r="E2977" s="86">
        <f>IF(COUNTIF(Table10[Tag Number], A2977), 1, 0)</f>
        <v>0</v>
      </c>
      <c r="F2977" s="86">
        <f>IF(COUNTIF(Table11[Tag Number], A2977), 1, 0)</f>
        <v>0</v>
      </c>
      <c r="G2977" s="87">
        <f t="shared" si="95"/>
        <v>0</v>
      </c>
      <c r="H2977" s="88" t="str" cm="1">
        <f t="array" ref="H2977">_xlfn.IFS(OR(_xlfn.XLOOKUP(A2977,Table9[Tag Number],Table9[Status],"-",0)="Dead",
        _xlfn.XLOOKUP(A2977,Table10[Tag Number],Table10[Status],"-",0)="Dead",
        _xlfn.XLOOKUP(A2977,Table11[Tag Number],Table11[Status],"-",0)="Dead",
        _xlfn.XLOOKUP(A2977,Table8[Tag Number],Table8[Status],"-",0)="Dead"),"Dead",
     OR(_xlfn.XLOOKUP(A2977,Table11[Tag Number],Table11[Status],"-",0)="Alive",
        _xlfn.XLOOKUP(A2977,Table10[Tag Number],Table10[Status],"-",0)="Alive",
        _xlfn.XLOOKUP(A2977,Table9[Tag Number],Table9[Status],"-",0)="Alive",
        _xlfn.XLOOKUP(A2977,Table8[Tag Number],Table8[Status],"-",0)="Alive"),"Alive",
     OR(_xlfn.XLOOKUP(A2977,Table9[Tag Number],Table9[Status],"-",0)="-",
        _xlfn.XLOOKUP(A2977,Table10[Tag Number],Table10[Status],"-",0)="-",
        _xlfn.XLOOKUP(A2977,Table11[Tag Number],Table11[Status],"-",0)="-",
        _xlfn.XLOOKUP(A2977,Table8[Tag Number],Table8[Status],"-",0)="-"),
   "-")</f>
        <v>-</v>
      </c>
      <c r="I2977" s="88" t="str">
        <f>IF((_xlfn.XLOOKUP(B2977,[2]Sheet1!$A$2:$A$198,[2]Sheet1!$B$2:$B$198,"-",0)="Glade"),"Out","No")</f>
        <v>No</v>
      </c>
      <c r="R2977" t="b">
        <f t="shared" si="94"/>
        <v>0</v>
      </c>
    </row>
    <row r="2978" spans="1:18" ht="15" thickBot="1" x14ac:dyDescent="0.35">
      <c r="A2978" t="s">
        <v>3257</v>
      </c>
      <c r="B2978" s="4"/>
      <c r="C2978" s="84">
        <f>IF(COUNTIF(Table8[Tag Number], A2978), 1, 0)</f>
        <v>0</v>
      </c>
      <c r="D2978" s="85">
        <f>IF(COUNTIF(Table9[Tag Number], A2978), 1, 0)</f>
        <v>0</v>
      </c>
      <c r="E2978" s="86">
        <f>IF(COUNTIF(Table10[Tag Number], A2978), 1, 0)</f>
        <v>0</v>
      </c>
      <c r="F2978" s="86">
        <f>IF(COUNTIF(Table11[Tag Number], A2978), 1, 0)</f>
        <v>0</v>
      </c>
      <c r="G2978" s="87">
        <f t="shared" si="95"/>
        <v>0</v>
      </c>
      <c r="H2978" s="88" t="str" cm="1">
        <f t="array" ref="H2978">_xlfn.IFS(OR(_xlfn.XLOOKUP(A2978,Table9[Tag Number],Table9[Status],"-",0)="Dead",
        _xlfn.XLOOKUP(A2978,Table10[Tag Number],Table10[Status],"-",0)="Dead",
        _xlfn.XLOOKUP(A2978,Table11[Tag Number],Table11[Status],"-",0)="Dead",
        _xlfn.XLOOKUP(A2978,Table8[Tag Number],Table8[Status],"-",0)="Dead"),"Dead",
     OR(_xlfn.XLOOKUP(A2978,Table11[Tag Number],Table11[Status],"-",0)="Alive",
        _xlfn.XLOOKUP(A2978,Table10[Tag Number],Table10[Status],"-",0)="Alive",
        _xlfn.XLOOKUP(A2978,Table9[Tag Number],Table9[Status],"-",0)="Alive",
        _xlfn.XLOOKUP(A2978,Table8[Tag Number],Table8[Status],"-",0)="Alive"),"Alive",
     OR(_xlfn.XLOOKUP(A2978,Table9[Tag Number],Table9[Status],"-",0)="-",
        _xlfn.XLOOKUP(A2978,Table10[Tag Number],Table10[Status],"-",0)="-",
        _xlfn.XLOOKUP(A2978,Table11[Tag Number],Table11[Status],"-",0)="-",
        _xlfn.XLOOKUP(A2978,Table8[Tag Number],Table8[Status],"-",0)="-"),
   "-")</f>
        <v>-</v>
      </c>
      <c r="I2978" s="88" t="str">
        <f>IF((_xlfn.XLOOKUP(B2978,[2]Sheet1!$A$2:$A$198,[2]Sheet1!$B$2:$B$198,"-",0)="Glade"),"Out","No")</f>
        <v>No</v>
      </c>
      <c r="R2978" t="b">
        <f t="shared" si="94"/>
        <v>0</v>
      </c>
    </row>
    <row r="2979" spans="1:18" ht="15" thickBot="1" x14ac:dyDescent="0.35">
      <c r="A2979" t="s">
        <v>3258</v>
      </c>
      <c r="B2979" s="4"/>
      <c r="C2979" s="84">
        <f>IF(COUNTIF(Table8[Tag Number], A2979), 1, 0)</f>
        <v>0</v>
      </c>
      <c r="D2979" s="85">
        <f>IF(COUNTIF(Table9[Tag Number], A2979), 1, 0)</f>
        <v>0</v>
      </c>
      <c r="E2979" s="86">
        <f>IF(COUNTIF(Table10[Tag Number], A2979), 1, 0)</f>
        <v>0</v>
      </c>
      <c r="F2979" s="86">
        <f>IF(COUNTIF(Table11[Tag Number], A2979), 1, 0)</f>
        <v>0</v>
      </c>
      <c r="G2979" s="87">
        <f t="shared" si="95"/>
        <v>0</v>
      </c>
      <c r="H2979" s="88" t="str" cm="1">
        <f t="array" ref="H2979">_xlfn.IFS(OR(_xlfn.XLOOKUP(A2979,Table9[Tag Number],Table9[Status],"-",0)="Dead",
        _xlfn.XLOOKUP(A2979,Table10[Tag Number],Table10[Status],"-",0)="Dead",
        _xlfn.XLOOKUP(A2979,Table11[Tag Number],Table11[Status],"-",0)="Dead",
        _xlfn.XLOOKUP(A2979,Table8[Tag Number],Table8[Status],"-",0)="Dead"),"Dead",
     OR(_xlfn.XLOOKUP(A2979,Table11[Tag Number],Table11[Status],"-",0)="Alive",
        _xlfn.XLOOKUP(A2979,Table10[Tag Number],Table10[Status],"-",0)="Alive",
        _xlfn.XLOOKUP(A2979,Table9[Tag Number],Table9[Status],"-",0)="Alive",
        _xlfn.XLOOKUP(A2979,Table8[Tag Number],Table8[Status],"-",0)="Alive"),"Alive",
     OR(_xlfn.XLOOKUP(A2979,Table9[Tag Number],Table9[Status],"-",0)="-",
        _xlfn.XLOOKUP(A2979,Table10[Tag Number],Table10[Status],"-",0)="-",
        _xlfn.XLOOKUP(A2979,Table11[Tag Number],Table11[Status],"-",0)="-",
        _xlfn.XLOOKUP(A2979,Table8[Tag Number],Table8[Status],"-",0)="-"),
   "-")</f>
        <v>-</v>
      </c>
      <c r="I2979" s="88" t="str">
        <f>IF((_xlfn.XLOOKUP(B2979,[2]Sheet1!$A$2:$A$198,[2]Sheet1!$B$2:$B$198,"-",0)="Glade"),"Out","No")</f>
        <v>No</v>
      </c>
      <c r="R2979" t="b">
        <f t="shared" si="94"/>
        <v>0</v>
      </c>
    </row>
    <row r="2980" spans="1:18" ht="15" thickBot="1" x14ac:dyDescent="0.35">
      <c r="A2980" t="s">
        <v>3259</v>
      </c>
      <c r="B2980" s="4"/>
      <c r="C2980" s="84">
        <f>IF(COUNTIF(Table8[Tag Number], A2980), 1, 0)</f>
        <v>0</v>
      </c>
      <c r="D2980" s="85">
        <f>IF(COUNTIF(Table9[Tag Number], A2980), 1, 0)</f>
        <v>0</v>
      </c>
      <c r="E2980" s="86">
        <f>IF(COUNTIF(Table10[Tag Number], A2980), 1, 0)</f>
        <v>0</v>
      </c>
      <c r="F2980" s="86">
        <f>IF(COUNTIF(Table11[Tag Number], A2980), 1, 0)</f>
        <v>0</v>
      </c>
      <c r="G2980" s="87">
        <f t="shared" si="95"/>
        <v>0</v>
      </c>
      <c r="H2980" s="88" t="str" cm="1">
        <f t="array" ref="H2980">_xlfn.IFS(OR(_xlfn.XLOOKUP(A2980,Table9[Tag Number],Table9[Status],"-",0)="Dead",
        _xlfn.XLOOKUP(A2980,Table10[Tag Number],Table10[Status],"-",0)="Dead",
        _xlfn.XLOOKUP(A2980,Table11[Tag Number],Table11[Status],"-",0)="Dead",
        _xlfn.XLOOKUP(A2980,Table8[Tag Number],Table8[Status],"-",0)="Dead"),"Dead",
     OR(_xlfn.XLOOKUP(A2980,Table11[Tag Number],Table11[Status],"-",0)="Alive",
        _xlfn.XLOOKUP(A2980,Table10[Tag Number],Table10[Status],"-",0)="Alive",
        _xlfn.XLOOKUP(A2980,Table9[Tag Number],Table9[Status],"-",0)="Alive",
        _xlfn.XLOOKUP(A2980,Table8[Tag Number],Table8[Status],"-",0)="Alive"),"Alive",
     OR(_xlfn.XLOOKUP(A2980,Table9[Tag Number],Table9[Status],"-",0)="-",
        _xlfn.XLOOKUP(A2980,Table10[Tag Number],Table10[Status],"-",0)="-",
        _xlfn.XLOOKUP(A2980,Table11[Tag Number],Table11[Status],"-",0)="-",
        _xlfn.XLOOKUP(A2980,Table8[Tag Number],Table8[Status],"-",0)="-"),
   "-")</f>
        <v>-</v>
      </c>
      <c r="I2980" s="88" t="str">
        <f>IF((_xlfn.XLOOKUP(B2980,[2]Sheet1!$A$2:$A$198,[2]Sheet1!$B$2:$B$198,"-",0)="Glade"),"Out","No")</f>
        <v>No</v>
      </c>
      <c r="R2980" t="b">
        <f t="shared" si="94"/>
        <v>0</v>
      </c>
    </row>
    <row r="2981" spans="1:18" ht="15" thickBot="1" x14ac:dyDescent="0.35">
      <c r="A2981" t="s">
        <v>3260</v>
      </c>
      <c r="B2981" s="4"/>
      <c r="C2981" s="84">
        <f>IF(COUNTIF(Table8[Tag Number], A2981), 1, 0)</f>
        <v>0</v>
      </c>
      <c r="D2981" s="85">
        <f>IF(COUNTIF(Table9[Tag Number], A2981), 1, 0)</f>
        <v>0</v>
      </c>
      <c r="E2981" s="86">
        <f>IF(COUNTIF(Table10[Tag Number], A2981), 1, 0)</f>
        <v>0</v>
      </c>
      <c r="F2981" s="86">
        <f>IF(COUNTIF(Table11[Tag Number], A2981), 1, 0)</f>
        <v>0</v>
      </c>
      <c r="G2981" s="87">
        <f t="shared" si="95"/>
        <v>0</v>
      </c>
      <c r="H2981" s="88" t="str" cm="1">
        <f t="array" ref="H2981">_xlfn.IFS(OR(_xlfn.XLOOKUP(A2981,Table9[Tag Number],Table9[Status],"-",0)="Dead",
        _xlfn.XLOOKUP(A2981,Table10[Tag Number],Table10[Status],"-",0)="Dead",
        _xlfn.XLOOKUP(A2981,Table11[Tag Number],Table11[Status],"-",0)="Dead",
        _xlfn.XLOOKUP(A2981,Table8[Tag Number],Table8[Status],"-",0)="Dead"),"Dead",
     OR(_xlfn.XLOOKUP(A2981,Table11[Tag Number],Table11[Status],"-",0)="Alive",
        _xlfn.XLOOKUP(A2981,Table10[Tag Number],Table10[Status],"-",0)="Alive",
        _xlfn.XLOOKUP(A2981,Table9[Tag Number],Table9[Status],"-",0)="Alive",
        _xlfn.XLOOKUP(A2981,Table8[Tag Number],Table8[Status],"-",0)="Alive"),"Alive",
     OR(_xlfn.XLOOKUP(A2981,Table9[Tag Number],Table9[Status],"-",0)="-",
        _xlfn.XLOOKUP(A2981,Table10[Tag Number],Table10[Status],"-",0)="-",
        _xlfn.XLOOKUP(A2981,Table11[Tag Number],Table11[Status],"-",0)="-",
        _xlfn.XLOOKUP(A2981,Table8[Tag Number],Table8[Status],"-",0)="-"),
   "-")</f>
        <v>-</v>
      </c>
      <c r="I2981" s="88" t="str">
        <f>IF((_xlfn.XLOOKUP(B2981,[2]Sheet1!$A$2:$A$198,[2]Sheet1!$B$2:$B$198,"-",0)="Glade"),"Out","No")</f>
        <v>No</v>
      </c>
      <c r="R2981" t="b">
        <f t="shared" si="94"/>
        <v>0</v>
      </c>
    </row>
    <row r="2982" spans="1:18" ht="15" thickBot="1" x14ac:dyDescent="0.35">
      <c r="A2982" t="s">
        <v>3261</v>
      </c>
      <c r="B2982" s="4"/>
      <c r="C2982" s="84">
        <f>IF(COUNTIF(Table8[Tag Number], A2982), 1, 0)</f>
        <v>0</v>
      </c>
      <c r="D2982" s="85">
        <f>IF(COUNTIF(Table9[Tag Number], A2982), 1, 0)</f>
        <v>0</v>
      </c>
      <c r="E2982" s="86">
        <f>IF(COUNTIF(Table10[Tag Number], A2982), 1, 0)</f>
        <v>0</v>
      </c>
      <c r="F2982" s="86">
        <f>IF(COUNTIF(Table11[Tag Number], A2982), 1, 0)</f>
        <v>0</v>
      </c>
      <c r="G2982" s="87">
        <f t="shared" si="95"/>
        <v>0</v>
      </c>
      <c r="H2982" s="88" t="str" cm="1">
        <f t="array" ref="H2982">_xlfn.IFS(OR(_xlfn.XLOOKUP(A2982,Table9[Tag Number],Table9[Status],"-",0)="Dead",
        _xlfn.XLOOKUP(A2982,Table10[Tag Number],Table10[Status],"-",0)="Dead",
        _xlfn.XLOOKUP(A2982,Table11[Tag Number],Table11[Status],"-",0)="Dead",
        _xlfn.XLOOKUP(A2982,Table8[Tag Number],Table8[Status],"-",0)="Dead"),"Dead",
     OR(_xlfn.XLOOKUP(A2982,Table11[Tag Number],Table11[Status],"-",0)="Alive",
        _xlfn.XLOOKUP(A2982,Table10[Tag Number],Table10[Status],"-",0)="Alive",
        _xlfn.XLOOKUP(A2982,Table9[Tag Number],Table9[Status],"-",0)="Alive",
        _xlfn.XLOOKUP(A2982,Table8[Tag Number],Table8[Status],"-",0)="Alive"),"Alive",
     OR(_xlfn.XLOOKUP(A2982,Table9[Tag Number],Table9[Status],"-",0)="-",
        _xlfn.XLOOKUP(A2982,Table10[Tag Number],Table10[Status],"-",0)="-",
        _xlfn.XLOOKUP(A2982,Table11[Tag Number],Table11[Status],"-",0)="-",
        _xlfn.XLOOKUP(A2982,Table8[Tag Number],Table8[Status],"-",0)="-"),
   "-")</f>
        <v>-</v>
      </c>
      <c r="I2982" s="88" t="str">
        <f>IF((_xlfn.XLOOKUP(B2982,[2]Sheet1!$A$2:$A$198,[2]Sheet1!$B$2:$B$198,"-",0)="Glade"),"Out","No")</f>
        <v>No</v>
      </c>
      <c r="R2982" t="b">
        <f t="shared" si="94"/>
        <v>0</v>
      </c>
    </row>
    <row r="2983" spans="1:18" ht="15" thickBot="1" x14ac:dyDescent="0.35">
      <c r="A2983" t="s">
        <v>3262</v>
      </c>
      <c r="B2983" s="4"/>
      <c r="C2983" s="84">
        <f>IF(COUNTIF(Table8[Tag Number], A2983), 1, 0)</f>
        <v>0</v>
      </c>
      <c r="D2983" s="85">
        <f>IF(COUNTIF(Table9[Tag Number], A2983), 1, 0)</f>
        <v>0</v>
      </c>
      <c r="E2983" s="86">
        <f>IF(COUNTIF(Table10[Tag Number], A2983), 1, 0)</f>
        <v>0</v>
      </c>
      <c r="F2983" s="86">
        <f>IF(COUNTIF(Table11[Tag Number], A2983), 1, 0)</f>
        <v>0</v>
      </c>
      <c r="G2983" s="87">
        <f t="shared" si="95"/>
        <v>0</v>
      </c>
      <c r="H2983" s="88" t="str" cm="1">
        <f t="array" ref="H2983">_xlfn.IFS(OR(_xlfn.XLOOKUP(A2983,Table9[Tag Number],Table9[Status],"-",0)="Dead",
        _xlfn.XLOOKUP(A2983,Table10[Tag Number],Table10[Status],"-",0)="Dead",
        _xlfn.XLOOKUP(A2983,Table11[Tag Number],Table11[Status],"-",0)="Dead",
        _xlfn.XLOOKUP(A2983,Table8[Tag Number],Table8[Status],"-",0)="Dead"),"Dead",
     OR(_xlfn.XLOOKUP(A2983,Table11[Tag Number],Table11[Status],"-",0)="Alive",
        _xlfn.XLOOKUP(A2983,Table10[Tag Number],Table10[Status],"-",0)="Alive",
        _xlfn.XLOOKUP(A2983,Table9[Tag Number],Table9[Status],"-",0)="Alive",
        _xlfn.XLOOKUP(A2983,Table8[Tag Number],Table8[Status],"-",0)="Alive"),"Alive",
     OR(_xlfn.XLOOKUP(A2983,Table9[Tag Number],Table9[Status],"-",0)="-",
        _xlfn.XLOOKUP(A2983,Table10[Tag Number],Table10[Status],"-",0)="-",
        _xlfn.XLOOKUP(A2983,Table11[Tag Number],Table11[Status],"-",0)="-",
        _xlfn.XLOOKUP(A2983,Table8[Tag Number],Table8[Status],"-",0)="-"),
   "-")</f>
        <v>-</v>
      </c>
      <c r="I2983" s="88" t="str">
        <f>IF((_xlfn.XLOOKUP(B2983,[2]Sheet1!$A$2:$A$198,[2]Sheet1!$B$2:$B$198,"-",0)="Glade"),"Out","No")</f>
        <v>No</v>
      </c>
      <c r="R2983" t="b">
        <f t="shared" si="94"/>
        <v>0</v>
      </c>
    </row>
    <row r="2984" spans="1:18" ht="15" thickBot="1" x14ac:dyDescent="0.35">
      <c r="A2984" t="s">
        <v>3263</v>
      </c>
      <c r="B2984" s="4"/>
      <c r="C2984" s="84">
        <f>IF(COUNTIF(Table8[Tag Number], A2984), 1, 0)</f>
        <v>0</v>
      </c>
      <c r="D2984" s="85">
        <f>IF(COUNTIF(Table9[Tag Number], A2984), 1, 0)</f>
        <v>0</v>
      </c>
      <c r="E2984" s="86">
        <f>IF(COUNTIF(Table10[Tag Number], A2984), 1, 0)</f>
        <v>0</v>
      </c>
      <c r="F2984" s="86">
        <f>IF(COUNTIF(Table11[Tag Number], A2984), 1, 0)</f>
        <v>0</v>
      </c>
      <c r="G2984" s="87">
        <f t="shared" si="95"/>
        <v>0</v>
      </c>
      <c r="H2984" s="88" t="str" cm="1">
        <f t="array" ref="H2984">_xlfn.IFS(OR(_xlfn.XLOOKUP(A2984,Table9[Tag Number],Table9[Status],"-",0)="Dead",
        _xlfn.XLOOKUP(A2984,Table10[Tag Number],Table10[Status],"-",0)="Dead",
        _xlfn.XLOOKUP(A2984,Table11[Tag Number],Table11[Status],"-",0)="Dead",
        _xlfn.XLOOKUP(A2984,Table8[Tag Number],Table8[Status],"-",0)="Dead"),"Dead",
     OR(_xlfn.XLOOKUP(A2984,Table11[Tag Number],Table11[Status],"-",0)="Alive",
        _xlfn.XLOOKUP(A2984,Table10[Tag Number],Table10[Status],"-",0)="Alive",
        _xlfn.XLOOKUP(A2984,Table9[Tag Number],Table9[Status],"-",0)="Alive",
        _xlfn.XLOOKUP(A2984,Table8[Tag Number],Table8[Status],"-",0)="Alive"),"Alive",
     OR(_xlfn.XLOOKUP(A2984,Table9[Tag Number],Table9[Status],"-",0)="-",
        _xlfn.XLOOKUP(A2984,Table10[Tag Number],Table10[Status],"-",0)="-",
        _xlfn.XLOOKUP(A2984,Table11[Tag Number],Table11[Status],"-",0)="-",
        _xlfn.XLOOKUP(A2984,Table8[Tag Number],Table8[Status],"-",0)="-"),
   "-")</f>
        <v>-</v>
      </c>
      <c r="I2984" s="88" t="str">
        <f>IF((_xlfn.XLOOKUP(B2984,[2]Sheet1!$A$2:$A$198,[2]Sheet1!$B$2:$B$198,"-",0)="Glade"),"Out","No")</f>
        <v>No</v>
      </c>
      <c r="R2984" t="b">
        <f t="shared" si="94"/>
        <v>0</v>
      </c>
    </row>
    <row r="2985" spans="1:18" ht="15" thickBot="1" x14ac:dyDescent="0.35">
      <c r="A2985" t="s">
        <v>3264</v>
      </c>
      <c r="B2985" s="4"/>
      <c r="C2985" s="84">
        <f>IF(COUNTIF(Table8[Tag Number], A2985), 1, 0)</f>
        <v>0</v>
      </c>
      <c r="D2985" s="85">
        <f>IF(COUNTIF(Table9[Tag Number], A2985), 1, 0)</f>
        <v>0</v>
      </c>
      <c r="E2985" s="86">
        <f>IF(COUNTIF(Table10[Tag Number], A2985), 1, 0)</f>
        <v>0</v>
      </c>
      <c r="F2985" s="86">
        <f>IF(COUNTIF(Table11[Tag Number], A2985), 1, 0)</f>
        <v>0</v>
      </c>
      <c r="G2985" s="87">
        <f t="shared" si="95"/>
        <v>0</v>
      </c>
      <c r="H2985" s="88" t="str" cm="1">
        <f t="array" ref="H2985">_xlfn.IFS(OR(_xlfn.XLOOKUP(A2985,Table9[Tag Number],Table9[Status],"-",0)="Dead",
        _xlfn.XLOOKUP(A2985,Table10[Tag Number],Table10[Status],"-",0)="Dead",
        _xlfn.XLOOKUP(A2985,Table11[Tag Number],Table11[Status],"-",0)="Dead",
        _xlfn.XLOOKUP(A2985,Table8[Tag Number],Table8[Status],"-",0)="Dead"),"Dead",
     OR(_xlfn.XLOOKUP(A2985,Table11[Tag Number],Table11[Status],"-",0)="Alive",
        _xlfn.XLOOKUP(A2985,Table10[Tag Number],Table10[Status],"-",0)="Alive",
        _xlfn.XLOOKUP(A2985,Table9[Tag Number],Table9[Status],"-",0)="Alive",
        _xlfn.XLOOKUP(A2985,Table8[Tag Number],Table8[Status],"-",0)="Alive"),"Alive",
     OR(_xlfn.XLOOKUP(A2985,Table9[Tag Number],Table9[Status],"-",0)="-",
        _xlfn.XLOOKUP(A2985,Table10[Tag Number],Table10[Status],"-",0)="-",
        _xlfn.XLOOKUP(A2985,Table11[Tag Number],Table11[Status],"-",0)="-",
        _xlfn.XLOOKUP(A2985,Table8[Tag Number],Table8[Status],"-",0)="-"),
   "-")</f>
        <v>-</v>
      </c>
      <c r="I2985" s="88" t="str">
        <f>IF((_xlfn.XLOOKUP(B2985,[2]Sheet1!$A$2:$A$198,[2]Sheet1!$B$2:$B$198,"-",0)="Glade"),"Out","No")</f>
        <v>No</v>
      </c>
      <c r="R2985" t="b">
        <f t="shared" si="94"/>
        <v>0</v>
      </c>
    </row>
    <row r="2986" spans="1:18" ht="15" thickBot="1" x14ac:dyDescent="0.35">
      <c r="A2986" t="s">
        <v>3265</v>
      </c>
      <c r="B2986" s="4"/>
      <c r="C2986" s="84">
        <f>IF(COUNTIF(Table8[Tag Number], A2986), 1, 0)</f>
        <v>0</v>
      </c>
      <c r="D2986" s="85">
        <f>IF(COUNTIF(Table9[Tag Number], A2986), 1, 0)</f>
        <v>0</v>
      </c>
      <c r="E2986" s="86">
        <f>IF(COUNTIF(Table10[Tag Number], A2986), 1, 0)</f>
        <v>0</v>
      </c>
      <c r="F2986" s="86">
        <f>IF(COUNTIF(Table11[Tag Number], A2986), 1, 0)</f>
        <v>0</v>
      </c>
      <c r="G2986" s="87">
        <f t="shared" si="95"/>
        <v>0</v>
      </c>
      <c r="H2986" s="88" t="str" cm="1">
        <f t="array" ref="H2986">_xlfn.IFS(OR(_xlfn.XLOOKUP(A2986,Table9[Tag Number],Table9[Status],"-",0)="Dead",
        _xlfn.XLOOKUP(A2986,Table10[Tag Number],Table10[Status],"-",0)="Dead",
        _xlfn.XLOOKUP(A2986,Table11[Tag Number],Table11[Status],"-",0)="Dead",
        _xlfn.XLOOKUP(A2986,Table8[Tag Number],Table8[Status],"-",0)="Dead"),"Dead",
     OR(_xlfn.XLOOKUP(A2986,Table11[Tag Number],Table11[Status],"-",0)="Alive",
        _xlfn.XLOOKUP(A2986,Table10[Tag Number],Table10[Status],"-",0)="Alive",
        _xlfn.XLOOKUP(A2986,Table9[Tag Number],Table9[Status],"-",0)="Alive",
        _xlfn.XLOOKUP(A2986,Table8[Tag Number],Table8[Status],"-",0)="Alive"),"Alive",
     OR(_xlfn.XLOOKUP(A2986,Table9[Tag Number],Table9[Status],"-",0)="-",
        _xlfn.XLOOKUP(A2986,Table10[Tag Number],Table10[Status],"-",0)="-",
        _xlfn.XLOOKUP(A2986,Table11[Tag Number],Table11[Status],"-",0)="-",
        _xlfn.XLOOKUP(A2986,Table8[Tag Number],Table8[Status],"-",0)="-"),
   "-")</f>
        <v>-</v>
      </c>
      <c r="I2986" s="88" t="str">
        <f>IF((_xlfn.XLOOKUP(B2986,[2]Sheet1!$A$2:$A$198,[2]Sheet1!$B$2:$B$198,"-",0)="Glade"),"Out","No")</f>
        <v>No</v>
      </c>
      <c r="R2986" t="b">
        <f t="shared" si="94"/>
        <v>0</v>
      </c>
    </row>
    <row r="2987" spans="1:18" ht="15" thickBot="1" x14ac:dyDescent="0.35">
      <c r="A2987" t="s">
        <v>3266</v>
      </c>
      <c r="B2987" s="4"/>
      <c r="C2987" s="84">
        <f>IF(COUNTIF(Table8[Tag Number], A2987), 1, 0)</f>
        <v>0</v>
      </c>
      <c r="D2987" s="85">
        <f>IF(COUNTIF(Table9[Tag Number], A2987), 1, 0)</f>
        <v>0</v>
      </c>
      <c r="E2987" s="86">
        <f>IF(COUNTIF(Table10[Tag Number], A2987), 1, 0)</f>
        <v>0</v>
      </c>
      <c r="F2987" s="86">
        <f>IF(COUNTIF(Table11[Tag Number], A2987), 1, 0)</f>
        <v>0</v>
      </c>
      <c r="G2987" s="87">
        <f t="shared" si="95"/>
        <v>0</v>
      </c>
      <c r="H2987" s="88" t="str" cm="1">
        <f t="array" ref="H2987">_xlfn.IFS(OR(_xlfn.XLOOKUP(A2987,Table9[Tag Number],Table9[Status],"-",0)="Dead",
        _xlfn.XLOOKUP(A2987,Table10[Tag Number],Table10[Status],"-",0)="Dead",
        _xlfn.XLOOKUP(A2987,Table11[Tag Number],Table11[Status],"-",0)="Dead",
        _xlfn.XLOOKUP(A2987,Table8[Tag Number],Table8[Status],"-",0)="Dead"),"Dead",
     OR(_xlfn.XLOOKUP(A2987,Table11[Tag Number],Table11[Status],"-",0)="Alive",
        _xlfn.XLOOKUP(A2987,Table10[Tag Number],Table10[Status],"-",0)="Alive",
        _xlfn.XLOOKUP(A2987,Table9[Tag Number],Table9[Status],"-",0)="Alive",
        _xlfn.XLOOKUP(A2987,Table8[Tag Number],Table8[Status],"-",0)="Alive"),"Alive",
     OR(_xlfn.XLOOKUP(A2987,Table9[Tag Number],Table9[Status],"-",0)="-",
        _xlfn.XLOOKUP(A2987,Table10[Tag Number],Table10[Status],"-",0)="-",
        _xlfn.XLOOKUP(A2987,Table11[Tag Number],Table11[Status],"-",0)="-",
        _xlfn.XLOOKUP(A2987,Table8[Tag Number],Table8[Status],"-",0)="-"),
   "-")</f>
        <v>-</v>
      </c>
      <c r="I2987" s="88" t="str">
        <f>IF((_xlfn.XLOOKUP(B2987,[2]Sheet1!$A$2:$A$198,[2]Sheet1!$B$2:$B$198,"-",0)="Glade"),"Out","No")</f>
        <v>No</v>
      </c>
      <c r="R2987" t="b">
        <f t="shared" si="94"/>
        <v>0</v>
      </c>
    </row>
    <row r="2988" spans="1:18" ht="15" thickBot="1" x14ac:dyDescent="0.35">
      <c r="A2988" t="s">
        <v>3267</v>
      </c>
      <c r="B2988" s="4"/>
      <c r="C2988" s="84">
        <f>IF(COUNTIF(Table8[Tag Number], A2988), 1, 0)</f>
        <v>0</v>
      </c>
      <c r="D2988" s="85">
        <f>IF(COUNTIF(Table9[Tag Number], A2988), 1, 0)</f>
        <v>0</v>
      </c>
      <c r="E2988" s="86">
        <f>IF(COUNTIF(Table10[Tag Number], A2988), 1, 0)</f>
        <v>0</v>
      </c>
      <c r="F2988" s="86">
        <f>IF(COUNTIF(Table11[Tag Number], A2988), 1, 0)</f>
        <v>0</v>
      </c>
      <c r="G2988" s="87">
        <f t="shared" si="95"/>
        <v>0</v>
      </c>
      <c r="H2988" s="88" t="str" cm="1">
        <f t="array" ref="H2988">_xlfn.IFS(OR(_xlfn.XLOOKUP(A2988,Table9[Tag Number],Table9[Status],"-",0)="Dead",
        _xlfn.XLOOKUP(A2988,Table10[Tag Number],Table10[Status],"-",0)="Dead",
        _xlfn.XLOOKUP(A2988,Table11[Tag Number],Table11[Status],"-",0)="Dead",
        _xlfn.XLOOKUP(A2988,Table8[Tag Number],Table8[Status],"-",0)="Dead"),"Dead",
     OR(_xlfn.XLOOKUP(A2988,Table11[Tag Number],Table11[Status],"-",0)="Alive",
        _xlfn.XLOOKUP(A2988,Table10[Tag Number],Table10[Status],"-",0)="Alive",
        _xlfn.XLOOKUP(A2988,Table9[Tag Number],Table9[Status],"-",0)="Alive",
        _xlfn.XLOOKUP(A2988,Table8[Tag Number],Table8[Status],"-",0)="Alive"),"Alive",
     OR(_xlfn.XLOOKUP(A2988,Table9[Tag Number],Table9[Status],"-",0)="-",
        _xlfn.XLOOKUP(A2988,Table10[Tag Number],Table10[Status],"-",0)="-",
        _xlfn.XLOOKUP(A2988,Table11[Tag Number],Table11[Status],"-",0)="-",
        _xlfn.XLOOKUP(A2988,Table8[Tag Number],Table8[Status],"-",0)="-"),
   "-")</f>
        <v>-</v>
      </c>
      <c r="I2988" s="88" t="str">
        <f>IF((_xlfn.XLOOKUP(B2988,[2]Sheet1!$A$2:$A$198,[2]Sheet1!$B$2:$B$198,"-",0)="Glade"),"Out","No")</f>
        <v>No</v>
      </c>
      <c r="R2988" t="b">
        <f t="shared" si="94"/>
        <v>0</v>
      </c>
    </row>
    <row r="2989" spans="1:18" ht="15" thickBot="1" x14ac:dyDescent="0.35">
      <c r="A2989" t="s">
        <v>3268</v>
      </c>
      <c r="B2989" s="4"/>
      <c r="C2989" s="84">
        <f>IF(COUNTIF(Table8[Tag Number], A2989), 1, 0)</f>
        <v>0</v>
      </c>
      <c r="D2989" s="85">
        <f>IF(COUNTIF(Table9[Tag Number], A2989), 1, 0)</f>
        <v>0</v>
      </c>
      <c r="E2989" s="86">
        <f>IF(COUNTIF(Table10[Tag Number], A2989), 1, 0)</f>
        <v>0</v>
      </c>
      <c r="F2989" s="86">
        <f>IF(COUNTIF(Table11[Tag Number], A2989), 1, 0)</f>
        <v>0</v>
      </c>
      <c r="G2989" s="87">
        <f t="shared" si="95"/>
        <v>0</v>
      </c>
      <c r="H2989" s="88" t="str" cm="1">
        <f t="array" ref="H2989">_xlfn.IFS(OR(_xlfn.XLOOKUP(A2989,Table9[Tag Number],Table9[Status],"-",0)="Dead",
        _xlfn.XLOOKUP(A2989,Table10[Tag Number],Table10[Status],"-",0)="Dead",
        _xlfn.XLOOKUP(A2989,Table11[Tag Number],Table11[Status],"-",0)="Dead",
        _xlfn.XLOOKUP(A2989,Table8[Tag Number],Table8[Status],"-",0)="Dead"),"Dead",
     OR(_xlfn.XLOOKUP(A2989,Table11[Tag Number],Table11[Status],"-",0)="Alive",
        _xlfn.XLOOKUP(A2989,Table10[Tag Number],Table10[Status],"-",0)="Alive",
        _xlfn.XLOOKUP(A2989,Table9[Tag Number],Table9[Status],"-",0)="Alive",
        _xlfn.XLOOKUP(A2989,Table8[Tag Number],Table8[Status],"-",0)="Alive"),"Alive",
     OR(_xlfn.XLOOKUP(A2989,Table9[Tag Number],Table9[Status],"-",0)="-",
        _xlfn.XLOOKUP(A2989,Table10[Tag Number],Table10[Status],"-",0)="-",
        _xlfn.XLOOKUP(A2989,Table11[Tag Number],Table11[Status],"-",0)="-",
        _xlfn.XLOOKUP(A2989,Table8[Tag Number],Table8[Status],"-",0)="-"),
   "-")</f>
        <v>-</v>
      </c>
      <c r="I2989" s="88" t="str">
        <f>IF((_xlfn.XLOOKUP(B2989,[2]Sheet1!$A$2:$A$198,[2]Sheet1!$B$2:$B$198,"-",0)="Glade"),"Out","No")</f>
        <v>No</v>
      </c>
      <c r="R2989" t="b">
        <f t="shared" si="94"/>
        <v>0</v>
      </c>
    </row>
    <row r="2990" spans="1:18" ht="15" thickBot="1" x14ac:dyDescent="0.35">
      <c r="A2990" t="s">
        <v>3269</v>
      </c>
      <c r="B2990" s="4"/>
      <c r="C2990" s="84">
        <f>IF(COUNTIF(Table8[Tag Number], A2990), 1, 0)</f>
        <v>0</v>
      </c>
      <c r="D2990" s="85">
        <f>IF(COUNTIF(Table9[Tag Number], A2990), 1, 0)</f>
        <v>0</v>
      </c>
      <c r="E2990" s="86">
        <f>IF(COUNTIF(Table10[Tag Number], A2990), 1, 0)</f>
        <v>0</v>
      </c>
      <c r="F2990" s="86">
        <f>IF(COUNTIF(Table11[Tag Number], A2990), 1, 0)</f>
        <v>0</v>
      </c>
      <c r="G2990" s="87">
        <f t="shared" si="95"/>
        <v>0</v>
      </c>
      <c r="H2990" s="88" t="str" cm="1">
        <f t="array" ref="H2990">_xlfn.IFS(OR(_xlfn.XLOOKUP(A2990,Table9[Tag Number],Table9[Status],"-",0)="Dead",
        _xlfn.XLOOKUP(A2990,Table10[Tag Number],Table10[Status],"-",0)="Dead",
        _xlfn.XLOOKUP(A2990,Table11[Tag Number],Table11[Status],"-",0)="Dead",
        _xlfn.XLOOKUP(A2990,Table8[Tag Number],Table8[Status],"-",0)="Dead"),"Dead",
     OR(_xlfn.XLOOKUP(A2990,Table11[Tag Number],Table11[Status],"-",0)="Alive",
        _xlfn.XLOOKUP(A2990,Table10[Tag Number],Table10[Status],"-",0)="Alive",
        _xlfn.XLOOKUP(A2990,Table9[Tag Number],Table9[Status],"-",0)="Alive",
        _xlfn.XLOOKUP(A2990,Table8[Tag Number],Table8[Status],"-",0)="Alive"),"Alive",
     OR(_xlfn.XLOOKUP(A2990,Table9[Tag Number],Table9[Status],"-",0)="-",
        _xlfn.XLOOKUP(A2990,Table10[Tag Number],Table10[Status],"-",0)="-",
        _xlfn.XLOOKUP(A2990,Table11[Tag Number],Table11[Status],"-",0)="-",
        _xlfn.XLOOKUP(A2990,Table8[Tag Number],Table8[Status],"-",0)="-"),
   "-")</f>
        <v>-</v>
      </c>
      <c r="I2990" s="88" t="str">
        <f>IF((_xlfn.XLOOKUP(B2990,[2]Sheet1!$A$2:$A$198,[2]Sheet1!$B$2:$B$198,"-",0)="Glade"),"Out","No")</f>
        <v>No</v>
      </c>
      <c r="R2990" t="b">
        <f t="shared" si="94"/>
        <v>0</v>
      </c>
    </row>
    <row r="2991" spans="1:18" ht="15" thickBot="1" x14ac:dyDescent="0.35">
      <c r="A2991" t="s">
        <v>3270</v>
      </c>
      <c r="B2991" s="4"/>
      <c r="C2991" s="84">
        <f>IF(COUNTIF(Table8[Tag Number], A2991), 1, 0)</f>
        <v>0</v>
      </c>
      <c r="D2991" s="85">
        <f>IF(COUNTIF(Table9[Tag Number], A2991), 1, 0)</f>
        <v>0</v>
      </c>
      <c r="E2991" s="86">
        <f>IF(COUNTIF(Table10[Tag Number], A2991), 1, 0)</f>
        <v>0</v>
      </c>
      <c r="F2991" s="86">
        <f>IF(COUNTIF(Table11[Tag Number], A2991), 1, 0)</f>
        <v>0</v>
      </c>
      <c r="G2991" s="87">
        <f t="shared" si="95"/>
        <v>0</v>
      </c>
      <c r="H2991" s="88" t="str" cm="1">
        <f t="array" ref="H2991">_xlfn.IFS(OR(_xlfn.XLOOKUP(A2991,Table9[Tag Number],Table9[Status],"-",0)="Dead",
        _xlfn.XLOOKUP(A2991,Table10[Tag Number],Table10[Status],"-",0)="Dead",
        _xlfn.XLOOKUP(A2991,Table11[Tag Number],Table11[Status],"-",0)="Dead",
        _xlfn.XLOOKUP(A2991,Table8[Tag Number],Table8[Status],"-",0)="Dead"),"Dead",
     OR(_xlfn.XLOOKUP(A2991,Table11[Tag Number],Table11[Status],"-",0)="Alive",
        _xlfn.XLOOKUP(A2991,Table10[Tag Number],Table10[Status],"-",0)="Alive",
        _xlfn.XLOOKUP(A2991,Table9[Tag Number],Table9[Status],"-",0)="Alive",
        _xlfn.XLOOKUP(A2991,Table8[Tag Number],Table8[Status],"-",0)="Alive"),"Alive",
     OR(_xlfn.XLOOKUP(A2991,Table9[Tag Number],Table9[Status],"-",0)="-",
        _xlfn.XLOOKUP(A2991,Table10[Tag Number],Table10[Status],"-",0)="-",
        _xlfn.XLOOKUP(A2991,Table11[Tag Number],Table11[Status],"-",0)="-",
        _xlfn.XLOOKUP(A2991,Table8[Tag Number],Table8[Status],"-",0)="-"),
   "-")</f>
        <v>-</v>
      </c>
      <c r="I2991" s="88" t="str">
        <f>IF((_xlfn.XLOOKUP(B2991,[2]Sheet1!$A$2:$A$198,[2]Sheet1!$B$2:$B$198,"-",0)="Glade"),"Out","No")</f>
        <v>No</v>
      </c>
      <c r="R2991" t="b">
        <f t="shared" si="94"/>
        <v>0</v>
      </c>
    </row>
    <row r="2992" spans="1:18" ht="15" thickBot="1" x14ac:dyDescent="0.35">
      <c r="A2992" t="s">
        <v>3271</v>
      </c>
      <c r="B2992" s="4"/>
      <c r="C2992" s="84">
        <f>IF(COUNTIF(Table8[Tag Number], A2992), 1, 0)</f>
        <v>0</v>
      </c>
      <c r="D2992" s="85">
        <f>IF(COUNTIF(Table9[Tag Number], A2992), 1, 0)</f>
        <v>0</v>
      </c>
      <c r="E2992" s="86">
        <f>IF(COUNTIF(Table10[Tag Number], A2992), 1, 0)</f>
        <v>0</v>
      </c>
      <c r="F2992" s="86">
        <f>IF(COUNTIF(Table11[Tag Number], A2992), 1, 0)</f>
        <v>0</v>
      </c>
      <c r="G2992" s="87">
        <f t="shared" si="95"/>
        <v>0</v>
      </c>
      <c r="H2992" s="88" t="str" cm="1">
        <f t="array" ref="H2992">_xlfn.IFS(OR(_xlfn.XLOOKUP(A2992,Table9[Tag Number],Table9[Status],"-",0)="Dead",
        _xlfn.XLOOKUP(A2992,Table10[Tag Number],Table10[Status],"-",0)="Dead",
        _xlfn.XLOOKUP(A2992,Table11[Tag Number],Table11[Status],"-",0)="Dead",
        _xlfn.XLOOKUP(A2992,Table8[Tag Number],Table8[Status],"-",0)="Dead"),"Dead",
     OR(_xlfn.XLOOKUP(A2992,Table11[Tag Number],Table11[Status],"-",0)="Alive",
        _xlfn.XLOOKUP(A2992,Table10[Tag Number],Table10[Status],"-",0)="Alive",
        _xlfn.XLOOKUP(A2992,Table9[Tag Number],Table9[Status],"-",0)="Alive",
        _xlfn.XLOOKUP(A2992,Table8[Tag Number],Table8[Status],"-",0)="Alive"),"Alive",
     OR(_xlfn.XLOOKUP(A2992,Table9[Tag Number],Table9[Status],"-",0)="-",
        _xlfn.XLOOKUP(A2992,Table10[Tag Number],Table10[Status],"-",0)="-",
        _xlfn.XLOOKUP(A2992,Table11[Tag Number],Table11[Status],"-",0)="-",
        _xlfn.XLOOKUP(A2992,Table8[Tag Number],Table8[Status],"-",0)="-"),
   "-")</f>
        <v>-</v>
      </c>
      <c r="I2992" s="88" t="str">
        <f>IF((_xlfn.XLOOKUP(B2992,[2]Sheet1!$A$2:$A$198,[2]Sheet1!$B$2:$B$198,"-",0)="Glade"),"Out","No")</f>
        <v>No</v>
      </c>
      <c r="R2992" t="b">
        <f t="shared" si="94"/>
        <v>0</v>
      </c>
    </row>
    <row r="2993" spans="1:18" ht="15" thickBot="1" x14ac:dyDescent="0.35">
      <c r="A2993" t="s">
        <v>3272</v>
      </c>
      <c r="B2993" s="4"/>
      <c r="C2993" s="84">
        <f>IF(COUNTIF(Table8[Tag Number], A2993), 1, 0)</f>
        <v>0</v>
      </c>
      <c r="D2993" s="85">
        <f>IF(COUNTIF(Table9[Tag Number], A2993), 1, 0)</f>
        <v>0</v>
      </c>
      <c r="E2993" s="86">
        <f>IF(COUNTIF(Table10[Tag Number], A2993), 1, 0)</f>
        <v>0</v>
      </c>
      <c r="F2993" s="86">
        <f>IF(COUNTIF(Table11[Tag Number], A2993), 1, 0)</f>
        <v>0</v>
      </c>
      <c r="G2993" s="87">
        <f t="shared" si="95"/>
        <v>0</v>
      </c>
      <c r="H2993" s="88" t="str" cm="1">
        <f t="array" ref="H2993">_xlfn.IFS(OR(_xlfn.XLOOKUP(A2993,Table9[Tag Number],Table9[Status],"-",0)="Dead",
        _xlfn.XLOOKUP(A2993,Table10[Tag Number],Table10[Status],"-",0)="Dead",
        _xlfn.XLOOKUP(A2993,Table11[Tag Number],Table11[Status],"-",0)="Dead",
        _xlfn.XLOOKUP(A2993,Table8[Tag Number],Table8[Status],"-",0)="Dead"),"Dead",
     OR(_xlfn.XLOOKUP(A2993,Table11[Tag Number],Table11[Status],"-",0)="Alive",
        _xlfn.XLOOKUP(A2993,Table10[Tag Number],Table10[Status],"-",0)="Alive",
        _xlfn.XLOOKUP(A2993,Table9[Tag Number],Table9[Status],"-",0)="Alive",
        _xlfn.XLOOKUP(A2993,Table8[Tag Number],Table8[Status],"-",0)="Alive"),"Alive",
     OR(_xlfn.XLOOKUP(A2993,Table9[Tag Number],Table9[Status],"-",0)="-",
        _xlfn.XLOOKUP(A2993,Table10[Tag Number],Table10[Status],"-",0)="-",
        _xlfn.XLOOKUP(A2993,Table11[Tag Number],Table11[Status],"-",0)="-",
        _xlfn.XLOOKUP(A2993,Table8[Tag Number],Table8[Status],"-",0)="-"),
   "-")</f>
        <v>-</v>
      </c>
      <c r="I2993" s="88" t="str">
        <f>IF((_xlfn.XLOOKUP(B2993,[2]Sheet1!$A$2:$A$198,[2]Sheet1!$B$2:$B$198,"-",0)="Glade"),"Out","No")</f>
        <v>No</v>
      </c>
      <c r="R2993" t="b">
        <f t="shared" si="94"/>
        <v>0</v>
      </c>
    </row>
    <row r="2994" spans="1:18" ht="15" thickBot="1" x14ac:dyDescent="0.35">
      <c r="A2994" t="s">
        <v>3273</v>
      </c>
      <c r="B2994" s="4"/>
      <c r="C2994" s="84">
        <f>IF(COUNTIF(Table8[Tag Number], A2994), 1, 0)</f>
        <v>0</v>
      </c>
      <c r="D2994" s="85">
        <f>IF(COUNTIF(Table9[Tag Number], A2994), 1, 0)</f>
        <v>0</v>
      </c>
      <c r="E2994" s="86">
        <f>IF(COUNTIF(Table10[Tag Number], A2994), 1, 0)</f>
        <v>0</v>
      </c>
      <c r="F2994" s="86">
        <f>IF(COUNTIF(Table11[Tag Number], A2994), 1, 0)</f>
        <v>0</v>
      </c>
      <c r="G2994" s="87">
        <f t="shared" si="95"/>
        <v>0</v>
      </c>
      <c r="H2994" s="88" t="str" cm="1">
        <f t="array" ref="H2994">_xlfn.IFS(OR(_xlfn.XLOOKUP(A2994,Table9[Tag Number],Table9[Status],"-",0)="Dead",
        _xlfn.XLOOKUP(A2994,Table10[Tag Number],Table10[Status],"-",0)="Dead",
        _xlfn.XLOOKUP(A2994,Table11[Tag Number],Table11[Status],"-",0)="Dead",
        _xlfn.XLOOKUP(A2994,Table8[Tag Number],Table8[Status],"-",0)="Dead"),"Dead",
     OR(_xlfn.XLOOKUP(A2994,Table11[Tag Number],Table11[Status],"-",0)="Alive",
        _xlfn.XLOOKUP(A2994,Table10[Tag Number],Table10[Status],"-",0)="Alive",
        _xlfn.XLOOKUP(A2994,Table9[Tag Number],Table9[Status],"-",0)="Alive",
        _xlfn.XLOOKUP(A2994,Table8[Tag Number],Table8[Status],"-",0)="Alive"),"Alive",
     OR(_xlfn.XLOOKUP(A2994,Table9[Tag Number],Table9[Status],"-",0)="-",
        _xlfn.XLOOKUP(A2994,Table10[Tag Number],Table10[Status],"-",0)="-",
        _xlfn.XLOOKUP(A2994,Table11[Tag Number],Table11[Status],"-",0)="-",
        _xlfn.XLOOKUP(A2994,Table8[Tag Number],Table8[Status],"-",0)="-"),
   "-")</f>
        <v>-</v>
      </c>
      <c r="I2994" s="88" t="str">
        <f>IF((_xlfn.XLOOKUP(B2994,[2]Sheet1!$A$2:$A$198,[2]Sheet1!$B$2:$B$198,"-",0)="Glade"),"Out","No")</f>
        <v>No</v>
      </c>
      <c r="R2994" t="b">
        <f t="shared" si="94"/>
        <v>0</v>
      </c>
    </row>
    <row r="2995" spans="1:18" ht="15" thickBot="1" x14ac:dyDescent="0.35">
      <c r="A2995" t="s">
        <v>3274</v>
      </c>
      <c r="B2995" s="4"/>
      <c r="C2995" s="84">
        <f>IF(COUNTIF(Table8[Tag Number], A2995), 1, 0)</f>
        <v>0</v>
      </c>
      <c r="D2995" s="85">
        <f>IF(COUNTIF(Table9[Tag Number], A2995), 1, 0)</f>
        <v>0</v>
      </c>
      <c r="E2995" s="86">
        <f>IF(COUNTIF(Table10[Tag Number], A2995), 1, 0)</f>
        <v>0</v>
      </c>
      <c r="F2995" s="86">
        <f>IF(COUNTIF(Table11[Tag Number], A2995), 1, 0)</f>
        <v>0</v>
      </c>
      <c r="G2995" s="87">
        <f t="shared" si="95"/>
        <v>0</v>
      </c>
      <c r="H2995" s="88" t="str" cm="1">
        <f t="array" ref="H2995">_xlfn.IFS(OR(_xlfn.XLOOKUP(A2995,Table9[Tag Number],Table9[Status],"-",0)="Dead",
        _xlfn.XLOOKUP(A2995,Table10[Tag Number],Table10[Status],"-",0)="Dead",
        _xlfn.XLOOKUP(A2995,Table11[Tag Number],Table11[Status],"-",0)="Dead",
        _xlfn.XLOOKUP(A2995,Table8[Tag Number],Table8[Status],"-",0)="Dead"),"Dead",
     OR(_xlfn.XLOOKUP(A2995,Table11[Tag Number],Table11[Status],"-",0)="Alive",
        _xlfn.XLOOKUP(A2995,Table10[Tag Number],Table10[Status],"-",0)="Alive",
        _xlfn.XLOOKUP(A2995,Table9[Tag Number],Table9[Status],"-",0)="Alive",
        _xlfn.XLOOKUP(A2995,Table8[Tag Number],Table8[Status],"-",0)="Alive"),"Alive",
     OR(_xlfn.XLOOKUP(A2995,Table9[Tag Number],Table9[Status],"-",0)="-",
        _xlfn.XLOOKUP(A2995,Table10[Tag Number],Table10[Status],"-",0)="-",
        _xlfn.XLOOKUP(A2995,Table11[Tag Number],Table11[Status],"-",0)="-",
        _xlfn.XLOOKUP(A2995,Table8[Tag Number],Table8[Status],"-",0)="-"),
   "-")</f>
        <v>-</v>
      </c>
      <c r="I2995" s="88" t="str">
        <f>IF((_xlfn.XLOOKUP(B2995,[2]Sheet1!$A$2:$A$198,[2]Sheet1!$B$2:$B$198,"-",0)="Glade"),"Out","No")</f>
        <v>No</v>
      </c>
      <c r="R2995" t="b">
        <f t="shared" si="94"/>
        <v>0</v>
      </c>
    </row>
    <row r="2996" spans="1:18" ht="15" thickBot="1" x14ac:dyDescent="0.35">
      <c r="A2996" t="s">
        <v>3275</v>
      </c>
      <c r="B2996" s="4"/>
      <c r="C2996" s="84">
        <f>IF(COUNTIF(Table8[Tag Number], A2996), 1, 0)</f>
        <v>0</v>
      </c>
      <c r="D2996" s="85">
        <f>IF(COUNTIF(Table9[Tag Number], A2996), 1, 0)</f>
        <v>0</v>
      </c>
      <c r="E2996" s="86">
        <f>IF(COUNTIF(Table10[Tag Number], A2996), 1, 0)</f>
        <v>0</v>
      </c>
      <c r="F2996" s="86">
        <f>IF(COUNTIF(Table11[Tag Number], A2996), 1, 0)</f>
        <v>0</v>
      </c>
      <c r="G2996" s="87">
        <f t="shared" si="95"/>
        <v>0</v>
      </c>
      <c r="H2996" s="88" t="str" cm="1">
        <f t="array" ref="H2996">_xlfn.IFS(OR(_xlfn.XLOOKUP(A2996,Table9[Tag Number],Table9[Status],"-",0)="Dead",
        _xlfn.XLOOKUP(A2996,Table10[Tag Number],Table10[Status],"-",0)="Dead",
        _xlfn.XLOOKUP(A2996,Table11[Tag Number],Table11[Status],"-",0)="Dead",
        _xlfn.XLOOKUP(A2996,Table8[Tag Number],Table8[Status],"-",0)="Dead"),"Dead",
     OR(_xlfn.XLOOKUP(A2996,Table11[Tag Number],Table11[Status],"-",0)="Alive",
        _xlfn.XLOOKUP(A2996,Table10[Tag Number],Table10[Status],"-",0)="Alive",
        _xlfn.XLOOKUP(A2996,Table9[Tag Number],Table9[Status],"-",0)="Alive",
        _xlfn.XLOOKUP(A2996,Table8[Tag Number],Table8[Status],"-",0)="Alive"),"Alive",
     OR(_xlfn.XLOOKUP(A2996,Table9[Tag Number],Table9[Status],"-",0)="-",
        _xlfn.XLOOKUP(A2996,Table10[Tag Number],Table10[Status],"-",0)="-",
        _xlfn.XLOOKUP(A2996,Table11[Tag Number],Table11[Status],"-",0)="-",
        _xlfn.XLOOKUP(A2996,Table8[Tag Number],Table8[Status],"-",0)="-"),
   "-")</f>
        <v>-</v>
      </c>
      <c r="I2996" s="88" t="str">
        <f>IF((_xlfn.XLOOKUP(B2996,[2]Sheet1!$A$2:$A$198,[2]Sheet1!$B$2:$B$198,"-",0)="Glade"),"Out","No")</f>
        <v>No</v>
      </c>
      <c r="R2996" t="b">
        <f t="shared" si="94"/>
        <v>0</v>
      </c>
    </row>
    <row r="2997" spans="1:18" ht="15" thickBot="1" x14ac:dyDescent="0.35">
      <c r="A2997" t="s">
        <v>3276</v>
      </c>
      <c r="B2997" s="4"/>
      <c r="C2997" s="84">
        <f>IF(COUNTIF(Table8[Tag Number], A2997), 1, 0)</f>
        <v>0</v>
      </c>
      <c r="D2997" s="85">
        <f>IF(COUNTIF(Table9[Tag Number], A2997), 1, 0)</f>
        <v>0</v>
      </c>
      <c r="E2997" s="86">
        <f>IF(COUNTIF(Table10[Tag Number], A2997), 1, 0)</f>
        <v>0</v>
      </c>
      <c r="F2997" s="86">
        <f>IF(COUNTIF(Table11[Tag Number], A2997), 1, 0)</f>
        <v>0</v>
      </c>
      <c r="G2997" s="87">
        <f t="shared" si="95"/>
        <v>0</v>
      </c>
      <c r="H2997" s="88" t="str" cm="1">
        <f t="array" ref="H2997">_xlfn.IFS(OR(_xlfn.XLOOKUP(A2997,Table9[Tag Number],Table9[Status],"-",0)="Dead",
        _xlfn.XLOOKUP(A2997,Table10[Tag Number],Table10[Status],"-",0)="Dead",
        _xlfn.XLOOKUP(A2997,Table11[Tag Number],Table11[Status],"-",0)="Dead",
        _xlfn.XLOOKUP(A2997,Table8[Tag Number],Table8[Status],"-",0)="Dead"),"Dead",
     OR(_xlfn.XLOOKUP(A2997,Table11[Tag Number],Table11[Status],"-",0)="Alive",
        _xlfn.XLOOKUP(A2997,Table10[Tag Number],Table10[Status],"-",0)="Alive",
        _xlfn.XLOOKUP(A2997,Table9[Tag Number],Table9[Status],"-",0)="Alive",
        _xlfn.XLOOKUP(A2997,Table8[Tag Number],Table8[Status],"-",0)="Alive"),"Alive",
     OR(_xlfn.XLOOKUP(A2997,Table9[Tag Number],Table9[Status],"-",0)="-",
        _xlfn.XLOOKUP(A2997,Table10[Tag Number],Table10[Status],"-",0)="-",
        _xlfn.XLOOKUP(A2997,Table11[Tag Number],Table11[Status],"-",0)="-",
        _xlfn.XLOOKUP(A2997,Table8[Tag Number],Table8[Status],"-",0)="-"),
   "-")</f>
        <v>-</v>
      </c>
      <c r="I2997" s="88" t="str">
        <f>IF((_xlfn.XLOOKUP(B2997,[2]Sheet1!$A$2:$A$198,[2]Sheet1!$B$2:$B$198,"-",0)="Glade"),"Out","No")</f>
        <v>No</v>
      </c>
      <c r="R2997" t="b">
        <f t="shared" si="94"/>
        <v>0</v>
      </c>
    </row>
    <row r="2998" spans="1:18" ht="15" thickBot="1" x14ac:dyDescent="0.35">
      <c r="A2998" t="s">
        <v>3277</v>
      </c>
      <c r="B2998" s="4"/>
      <c r="C2998" s="84">
        <f>IF(COUNTIF(Table8[Tag Number], A2998), 1, 0)</f>
        <v>0</v>
      </c>
      <c r="D2998" s="85">
        <f>IF(COUNTIF(Table9[Tag Number], A2998), 1, 0)</f>
        <v>0</v>
      </c>
      <c r="E2998" s="86">
        <f>IF(COUNTIF(Table10[Tag Number], A2998), 1, 0)</f>
        <v>0</v>
      </c>
      <c r="F2998" s="86">
        <f>IF(COUNTIF(Table11[Tag Number], A2998), 1, 0)</f>
        <v>0</v>
      </c>
      <c r="G2998" s="87">
        <f t="shared" si="95"/>
        <v>0</v>
      </c>
      <c r="H2998" s="88" t="str" cm="1">
        <f t="array" ref="H2998">_xlfn.IFS(OR(_xlfn.XLOOKUP(A2998,Table9[Tag Number],Table9[Status],"-",0)="Dead",
        _xlfn.XLOOKUP(A2998,Table10[Tag Number],Table10[Status],"-",0)="Dead",
        _xlfn.XLOOKUP(A2998,Table11[Tag Number],Table11[Status],"-",0)="Dead",
        _xlfn.XLOOKUP(A2998,Table8[Tag Number],Table8[Status],"-",0)="Dead"),"Dead",
     OR(_xlfn.XLOOKUP(A2998,Table11[Tag Number],Table11[Status],"-",0)="Alive",
        _xlfn.XLOOKUP(A2998,Table10[Tag Number],Table10[Status],"-",0)="Alive",
        _xlfn.XLOOKUP(A2998,Table9[Tag Number],Table9[Status],"-",0)="Alive",
        _xlfn.XLOOKUP(A2998,Table8[Tag Number],Table8[Status],"-",0)="Alive"),"Alive",
     OR(_xlfn.XLOOKUP(A2998,Table9[Tag Number],Table9[Status],"-",0)="-",
        _xlfn.XLOOKUP(A2998,Table10[Tag Number],Table10[Status],"-",0)="-",
        _xlfn.XLOOKUP(A2998,Table11[Tag Number],Table11[Status],"-",0)="-",
        _xlfn.XLOOKUP(A2998,Table8[Tag Number],Table8[Status],"-",0)="-"),
   "-")</f>
        <v>-</v>
      </c>
      <c r="I2998" s="88" t="str">
        <f>IF((_xlfn.XLOOKUP(B2998,[2]Sheet1!$A$2:$A$198,[2]Sheet1!$B$2:$B$198,"-",0)="Glade"),"Out","No")</f>
        <v>No</v>
      </c>
      <c r="R2998" t="b">
        <f t="shared" si="94"/>
        <v>0</v>
      </c>
    </row>
    <row r="2999" spans="1:18" x14ac:dyDescent="0.3">
      <c r="I2999" s="88" t="str">
        <f>IF((_xlfn.XLOOKUP(B2999,[2]Sheet1!$A$2:$A$198,[2]Sheet1!$B$2:$B$198,"-",0)="Glade"),"Out","No")</f>
        <v>No</v>
      </c>
      <c r="R2999" t="b">
        <f t="shared" si="94"/>
        <v>0</v>
      </c>
    </row>
    <row r="3000" spans="1:18" x14ac:dyDescent="0.3">
      <c r="I3000" s="88" t="str">
        <f>IF((_xlfn.XLOOKUP(B3000,[2]Sheet1!$A$2:$A$198,[2]Sheet1!$B$2:$B$198,"-",0)="Glade"),"Out","No")</f>
        <v>No</v>
      </c>
      <c r="R3000" t="b">
        <f t="shared" si="94"/>
        <v>0</v>
      </c>
    </row>
    <row r="3001" spans="1:18" x14ac:dyDescent="0.3">
      <c r="R3001">
        <v>1</v>
      </c>
    </row>
  </sheetData>
  <mergeCells count="2">
    <mergeCell ref="J28:K28"/>
    <mergeCell ref="M28:N28"/>
  </mergeCells>
  <conditionalFormatting sqref="C4:H2998">
    <cfRule type="cellIs" dxfId="71" priority="45" operator="equal">
      <formula>1</formula>
    </cfRule>
  </conditionalFormatting>
  <conditionalFormatting sqref="G4:H2998">
    <cfRule type="cellIs" dxfId="70" priority="44" operator="equal">
      <formula>2</formula>
    </cfRule>
    <cfRule type="cellIs" dxfId="69" priority="43" operator="equal">
      <formula>3</formula>
    </cfRule>
  </conditionalFormatting>
  <conditionalFormatting sqref="H3:H2998">
    <cfRule type="cellIs" dxfId="68" priority="42" operator="equal">
      <formula>"Dead"</formula>
    </cfRule>
  </conditionalFormatting>
  <conditionalFormatting sqref="H4:H2998">
    <cfRule type="expression" dxfId="67" priority="46">
      <formula>(#REF!=1)</formula>
    </cfRule>
    <cfRule type="uniqueValues" priority="47"/>
  </conditionalFormatting>
  <conditionalFormatting sqref="I4:I3000">
    <cfRule type="cellIs" dxfId="66" priority="16" operator="equal">
      <formula>1</formula>
    </cfRule>
  </conditionalFormatting>
  <conditionalFormatting sqref="J29:J31">
    <cfRule type="uniqueValues" priority="30"/>
  </conditionalFormatting>
  <conditionalFormatting sqref="J32 L32:M32 J33:N35 J36 L36:M36 J37:N39">
    <cfRule type="cellIs" dxfId="65" priority="33" operator="equal">
      <formula>1</formula>
    </cfRule>
    <cfRule type="cellIs" dxfId="64" priority="31" operator="equal">
      <formula>2</formula>
    </cfRule>
    <cfRule type="cellIs" dxfId="63" priority="31" operator="equal">
      <formula>3</formula>
    </cfRule>
  </conditionalFormatting>
  <conditionalFormatting sqref="J36 K29:L31 J32 J33:N35 L36:M36 N29:N31 L32:M32 J37:N37 L38:N39">
    <cfRule type="uniqueValues" priority="59"/>
  </conditionalFormatting>
  <conditionalFormatting sqref="J42">
    <cfRule type="uniqueValues" priority="4"/>
  </conditionalFormatting>
  <conditionalFormatting sqref="J24:K25">
    <cfRule type="cellIs" dxfId="62" priority="14" operator="equal">
      <formula>1</formula>
    </cfRule>
    <cfRule type="cellIs" dxfId="61" priority="12" operator="equal">
      <formula>3</formula>
    </cfRule>
    <cfRule type="cellIs" dxfId="60" priority="13" operator="equal">
      <formula>2</formula>
    </cfRule>
  </conditionalFormatting>
  <conditionalFormatting sqref="J25:K25 J24">
    <cfRule type="uniqueValues" priority="15"/>
  </conditionalFormatting>
  <conditionalFormatting sqref="J38:K39 L40:L43">
    <cfRule type="uniqueValues" priority="41"/>
  </conditionalFormatting>
  <conditionalFormatting sqref="J52:K53 O4:O5 J6:O7 O8 G4:G2998 J9:O10 J48:J51 J44:N47 J54:O2805 L48:N53 M40:N43 L24:N24 O11:O53">
    <cfRule type="uniqueValues" priority="58"/>
  </conditionalFormatting>
  <conditionalFormatting sqref="J29:N31">
    <cfRule type="cellIs" dxfId="59" priority="28" operator="equal">
      <formula>1</formula>
    </cfRule>
    <cfRule type="cellIs" dxfId="58" priority="27" operator="equal">
      <formula>3</formula>
    </cfRule>
    <cfRule type="cellIs" dxfId="57" priority="27" operator="equal">
      <formula>2</formula>
    </cfRule>
  </conditionalFormatting>
  <conditionalFormatting sqref="J9:O10 J38:K39">
    <cfRule type="cellIs" dxfId="56" priority="48" operator="equal">
      <formula>3</formula>
    </cfRule>
    <cfRule type="cellIs" dxfId="55" priority="49" operator="equal">
      <formula>2</formula>
    </cfRule>
    <cfRule type="cellIs" dxfId="54" priority="50" operator="equal">
      <formula>1</formula>
    </cfRule>
  </conditionalFormatting>
  <conditionalFormatting sqref="J41:O2805">
    <cfRule type="cellIs" dxfId="53" priority="2" operator="equal">
      <formula>2</formula>
    </cfRule>
    <cfRule type="cellIs" dxfId="52" priority="3" operator="equal">
      <formula>1</formula>
    </cfRule>
    <cfRule type="cellIs" dxfId="51" priority="1" operator="equal">
      <formula>3</formula>
    </cfRule>
  </conditionalFormatting>
  <conditionalFormatting sqref="K50:K51">
    <cfRule type="uniqueValues" priority="37"/>
  </conditionalFormatting>
  <conditionalFormatting sqref="K11:N11 N12:N19">
    <cfRule type="cellIs" dxfId="50" priority="9" operator="equal">
      <formula>3</formula>
    </cfRule>
    <cfRule type="cellIs" dxfId="49" priority="11" operator="equal">
      <formula>1</formula>
    </cfRule>
    <cfRule type="cellIs" dxfId="48" priority="10" operator="equal">
      <formula>2</formula>
    </cfRule>
  </conditionalFormatting>
  <conditionalFormatting sqref="K4:O5 J6:O7 O8">
    <cfRule type="cellIs" dxfId="47" priority="54" operator="equal">
      <formula>3</formula>
    </cfRule>
    <cfRule type="cellIs" dxfId="46" priority="55" operator="equal">
      <formula>2</formula>
    </cfRule>
    <cfRule type="cellIs" dxfId="45" priority="56" operator="equal">
      <formula>1</formula>
    </cfRule>
  </conditionalFormatting>
  <conditionalFormatting sqref="L28:M28">
    <cfRule type="cellIs" dxfId="44" priority="25" operator="equal">
      <formula>1</formula>
    </cfRule>
    <cfRule type="cellIs" dxfId="43" priority="23" operator="equal">
      <formula>3</formula>
    </cfRule>
    <cfRule type="cellIs" dxfId="42" priority="23" operator="equal">
      <formula>2</formula>
    </cfRule>
    <cfRule type="uniqueValues" priority="60"/>
  </conditionalFormatting>
  <conditionalFormatting sqref="M29:M31">
    <cfRule type="uniqueValues" priority="21"/>
  </conditionalFormatting>
  <conditionalFormatting sqref="N11">
    <cfRule type="cellIs" dxfId="41" priority="8" operator="equal">
      <formula>"Dead"</formula>
    </cfRule>
  </conditionalFormatting>
  <conditionalFormatting sqref="O3:O2948 N4">
    <cfRule type="cellIs" dxfId="40" priority="52" operator="equal">
      <formula>"Dead"</formula>
    </cfRule>
  </conditionalFormatting>
  <conditionalFormatting sqref="O11:O40 L24:N24 L40:N43">
    <cfRule type="cellIs" dxfId="39" priority="18" operator="equal">
      <formula>3</formula>
    </cfRule>
    <cfRule type="cellIs" dxfId="38" priority="20" operator="equal">
      <formula>1</formula>
    </cfRule>
    <cfRule type="cellIs" dxfId="37" priority="19" operator="equal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D7D4F-4BD1-4F32-AB7F-5B57B8C1B9BF}">
  <dimension ref="A1:AL2937"/>
  <sheetViews>
    <sheetView tabSelected="1" topLeftCell="B1" zoomScale="85" zoomScaleNormal="85" workbookViewId="0">
      <selection activeCell="H2" sqref="H2"/>
    </sheetView>
  </sheetViews>
  <sheetFormatPr defaultRowHeight="14.4" x14ac:dyDescent="0.3"/>
  <cols>
    <col min="1" max="1" width="10.109375" customWidth="1"/>
    <col min="2" max="2" width="8.6640625" customWidth="1"/>
    <col min="3" max="5" width="12.77734375" customWidth="1"/>
    <col min="6" max="6" width="10.77734375" customWidth="1"/>
    <col min="7" max="8" width="14.109375" customWidth="1"/>
    <col min="9" max="9" width="21.21875" customWidth="1"/>
    <col min="10" max="10" width="4.21875" style="163" customWidth="1"/>
    <col min="11" max="11" width="14.109375" customWidth="1"/>
    <col min="12" max="12" width="14.5546875" customWidth="1"/>
    <col min="16" max="16" width="9.5546875" customWidth="1"/>
    <col min="17" max="17" width="8.88671875" style="159"/>
    <col min="18" max="18" width="8.88671875" style="111"/>
    <col min="21" max="21" width="17" customWidth="1"/>
    <col min="22" max="22" width="12.109375" customWidth="1"/>
    <col min="23" max="23" width="22.5546875" customWidth="1"/>
    <col min="24" max="24" width="14.109375" customWidth="1"/>
    <col min="25" max="25" width="17" customWidth="1"/>
    <col min="26" max="26" width="15" customWidth="1"/>
    <col min="27" max="27" width="18.5546875" customWidth="1"/>
  </cols>
  <sheetData>
    <row r="1" spans="1:38" ht="45" thickBot="1" x14ac:dyDescent="0.45">
      <c r="A1" s="151" t="s">
        <v>1127</v>
      </c>
      <c r="B1" s="152" t="s">
        <v>1128</v>
      </c>
      <c r="C1" s="153" t="s">
        <v>3358</v>
      </c>
      <c r="D1" s="154" t="s">
        <v>3359</v>
      </c>
      <c r="E1" s="154" t="s">
        <v>3360</v>
      </c>
      <c r="F1" s="154" t="s">
        <v>3361</v>
      </c>
      <c r="G1" s="153" t="s">
        <v>3362</v>
      </c>
      <c r="H1" s="155" t="s">
        <v>3363</v>
      </c>
      <c r="I1" s="175" t="s">
        <v>3364</v>
      </c>
      <c r="J1" s="176"/>
      <c r="K1" s="156"/>
      <c r="L1" s="157" t="s">
        <v>3365</v>
      </c>
      <c r="M1" s="157" t="s">
        <v>3366</v>
      </c>
      <c r="N1" s="157" t="s">
        <v>3367</v>
      </c>
      <c r="O1" s="157" t="s">
        <v>3368</v>
      </c>
      <c r="P1" s="157" t="s">
        <v>3362</v>
      </c>
      <c r="Q1" s="157" t="s">
        <v>3369</v>
      </c>
      <c r="R1" s="177" t="s">
        <v>3370</v>
      </c>
      <c r="S1" s="178"/>
      <c r="U1" s="158" t="s">
        <v>3371</v>
      </c>
      <c r="AE1" s="158" t="s">
        <v>3372</v>
      </c>
      <c r="AJ1" s="159"/>
      <c r="AK1" s="111"/>
    </row>
    <row r="2" spans="1:38" ht="15" thickBot="1" x14ac:dyDescent="0.35">
      <c r="A2" t="s">
        <v>1136</v>
      </c>
      <c r="B2" t="s">
        <v>1137</v>
      </c>
      <c r="C2" s="160" t="str">
        <f>TRIM(CLEAN(TEXT(IFERROR(INDEX('Snakeden MR'!$B$4:$C$3028,MATCH($A2,'Snakeden MR'!$C$4:$C$3028,0),1),"-"),"@")))</f>
        <v>-</v>
      </c>
      <c r="D2" s="147" t="str">
        <f>TRIM(CLEAN(TEXT(IFERROR(INDEX('Snakeden MR'!$I$4:$J$3028,MATCH($A2,'Snakeden MR'!$J$4:$J$3028,0),1),"-"),"@")))</f>
        <v>-</v>
      </c>
      <c r="E2" s="147" t="str">
        <f>TRIM(CLEAN(TEXT(IFERROR(INDEX('Snakeden MR'!$P$4:$Q$3028,MATCH($A2,'Snakeden MR'!$Q$4:$Q$3028,0),1),"-"),"@")))</f>
        <v>-</v>
      </c>
      <c r="F2" s="147" t="str">
        <f>TRIM(CLEAN(TEXT(IFERROR(INDEX('Snakeden MR'!$W$4:$X$3028,MATCH($A2,'Snakeden MR'!$X$4:$X$3028,0),1),"-"),"@")))</f>
        <v>-</v>
      </c>
      <c r="G2" s="161" t="str">
        <f t="shared" ref="G2:G65" si="0">IF(SUM(COUNTIF(C2:F2,"-"))=4,"Not Found","Found")</f>
        <v>Not Found</v>
      </c>
      <c r="H2" t="str" cm="1">
        <f t="array" ref="H2">IF(SUMPRODUCT((TRIM(C2:F2)&lt;&gt;"-")*1)=0,
    "No Data",
    IF(COUNTIF(C2:F2,INDEX(_xlfn._xlws.FILTER(C2:F2,TRIM(C2:F2)&lt;&gt;"-"),1))=SUMPRODUCT((TRIM(C2:F2)&lt;&gt;"-")*1),
    "No Change",
    "Change"))</f>
        <v>No Data</v>
      </c>
      <c r="I2" s="162" t="s">
        <v>3373</v>
      </c>
      <c r="J2">
        <f>COUNTIF($G$2:$G$3132,"Found")</f>
        <v>212</v>
      </c>
      <c r="K2" s="163"/>
      <c r="L2" s="147" t="str">
        <f>TRIM(CLEAN(TEXT(IFERROR(INDEX('Glade MR'!$B$4:$C$3000,MATCH($A2,'Glade MR'!$C$4:$C$3000,0),1),"-"),"@")))</f>
        <v>-</v>
      </c>
      <c r="M2" s="147" t="str">
        <f>TRIM(CLEAN(TEXT(IFERROR(INDEX('Glade MR'!$I$4:$J$3000,MATCH($A2,'Glade MR'!$J$4:$J$3000,0),1),"-"),"@")))</f>
        <v>-</v>
      </c>
      <c r="N2" s="147" t="str">
        <f>TRIM(CLEAN(TEXT(IFERROR(INDEX('Glade MR'!$P$4:$Q$3000,MATCH($A2,'Glade MR'!$Q$4:$Q$3000,0),1),"-"),"@")))</f>
        <v>-</v>
      </c>
      <c r="O2" s="147" t="str">
        <f>TRIM(CLEAN(TEXT(IFERROR(INDEX('Glade MR'!$W$4:$X$3000,MATCH($A2,'Glade MR'!$X$4:$X$3000,0),1),"-"),"@")))</f>
        <v>-</v>
      </c>
      <c r="P2" s="161" t="str">
        <f>IF(SUM(COUNTIF(L2:O2,"-"))=4,"Not Found","Found")</f>
        <v>Not Found</v>
      </c>
      <c r="Q2" t="str" cm="1">
        <f t="array" ref="Q2">IF(SUMPRODUCT((TRIM(L2:O2)&lt;&gt;"-")*1)=0,
    "No Data",
    IF(COUNTIF(L2:O2,INDEX(_xlfn._xlws.FILTER(L2:O2,TRIM(L2:O2)&lt;&gt;"-"),1))=SUMPRODUCT((TRIM(L2:O2)&lt;&gt;"-")*1),
    "No Change",
    "Change"))</f>
        <v>No Data</v>
      </c>
      <c r="R2" s="162" t="s">
        <v>3373</v>
      </c>
      <c r="S2" s="111">
        <f>COUNTIF(Table107[Was it Found?],"Found")</f>
        <v>665</v>
      </c>
      <c r="U2" t="s">
        <v>1138</v>
      </c>
      <c r="V2" t="s">
        <v>1138</v>
      </c>
      <c r="W2" t="s">
        <v>1139</v>
      </c>
      <c r="X2" t="s">
        <v>1139</v>
      </c>
      <c r="Y2" t="s">
        <v>1140</v>
      </c>
      <c r="Z2" s="159" t="s">
        <v>1140</v>
      </c>
      <c r="AA2" s="111" t="s">
        <v>1141</v>
      </c>
      <c r="AB2" t="s">
        <v>1141</v>
      </c>
      <c r="AE2" t="s">
        <v>3374</v>
      </c>
      <c r="AF2" t="s">
        <v>1138</v>
      </c>
      <c r="AG2" t="s">
        <v>3375</v>
      </c>
      <c r="AH2" t="s">
        <v>3375</v>
      </c>
      <c r="AI2" t="s">
        <v>3376</v>
      </c>
      <c r="AJ2" s="159" t="s">
        <v>3376</v>
      </c>
      <c r="AK2" s="111" t="s">
        <v>3377</v>
      </c>
      <c r="AL2" t="s">
        <v>3377</v>
      </c>
    </row>
    <row r="3" spans="1:38" ht="17.399999999999999" customHeight="1" thickBot="1" x14ac:dyDescent="0.35">
      <c r="A3" t="s">
        <v>694</v>
      </c>
      <c r="B3" t="s">
        <v>1137</v>
      </c>
      <c r="C3" s="160" t="str">
        <f>TRIM(CLEAN(TEXT(IFERROR(INDEX('Snakeden MR'!$B$4:$C$3028,MATCH($A3,'Snakeden MR'!$C$4:$C$3028,0),1),"-"),"@")))</f>
        <v>-</v>
      </c>
      <c r="D3" s="147" t="str">
        <f>TRIM(CLEAN(TEXT(IFERROR(INDEX('Snakeden MR'!$I$4:$J$3028,MATCH($A3,'Snakeden MR'!$J$4:$J$3028,0),1),"-"),"@")))</f>
        <v>-</v>
      </c>
      <c r="E3" s="147" t="str">
        <f>TRIM(CLEAN(TEXT(IFERROR(INDEX('Snakeden MR'!$P$4:$Q$3028,MATCH($A3,'Snakeden MR'!$Q$4:$Q$3028,0),1),"-"),"@")))</f>
        <v>-</v>
      </c>
      <c r="F3" s="147" t="str">
        <f>TRIM(CLEAN(TEXT(IFERROR(INDEX('Snakeden MR'!$W$4:$X$3028,MATCH($A3,'Snakeden MR'!$X$4:$X$3028,0),1),"-"),"@")))</f>
        <v>-</v>
      </c>
      <c r="G3" s="159" t="str">
        <f t="shared" si="0"/>
        <v>Not Found</v>
      </c>
      <c r="H3" t="str" cm="1">
        <f t="array" ref="H3">IF(SUMPRODUCT((TRIM(C3:F3)&lt;&gt;"-")*1)=0,
    "No Data",
    IF(COUNTIF(C3:F3,INDEX(_xlfn._xlws.FILTER(C3:F3,TRIM(C3:F3)&lt;&gt;"-"),1))=SUMPRODUCT((TRIM(C3:F3)&lt;&gt;"-")*1),
    "No Change",
    "Change"))</f>
        <v>No Data</v>
      </c>
      <c r="I3" s="162" t="s">
        <v>3378</v>
      </c>
      <c r="J3">
        <f>COUNTIF(Table96[Change Between MR Passes?],"change")</f>
        <v>18</v>
      </c>
      <c r="K3" s="163"/>
      <c r="L3" s="147" t="str">
        <f>TRIM(CLEAN(TEXT(IFERROR(INDEX('Glade MR'!$B$4:$C$3000,MATCH($A3,'Glade MR'!$C$4:$C$3000,0),1),"-"),"@")))</f>
        <v>-</v>
      </c>
      <c r="M3" s="147" t="str">
        <f>TRIM(CLEAN(TEXT(IFERROR(INDEX('Glade MR'!$I$4:$J$3000,MATCH($A3,'Glade MR'!$J$4:$J$3000,0),1),"-"),"@")))</f>
        <v>Pool 5</v>
      </c>
      <c r="N3" s="147" t="str">
        <f>TRIM(CLEAN(TEXT(IFERROR(INDEX('Glade MR'!$P$4:$Q$3000,MATCH($A3,'Glade MR'!$Q$4:$Q$3000,0),1),"-"),"@")))</f>
        <v>-</v>
      </c>
      <c r="O3" s="147" t="str">
        <f>TRIM(CLEAN(TEXT(IFERROR(INDEX('Glade MR'!$W$4:$X$3000,MATCH($A3,'Glade MR'!$X$4:$X$3000,0),1),"-"),"@")))</f>
        <v>Pool 5</v>
      </c>
      <c r="P3" s="159" t="str">
        <f>IF(SUM(COUNTIF(L3:O3,"-"))=4,"Not Found","Found")</f>
        <v>Found</v>
      </c>
      <c r="Q3" t="str" cm="1">
        <f t="array" ref="Q3">IF(SUMPRODUCT((TRIM(L3:O3)&lt;&gt;"-")*1)=0,
    "No Data",
    IF(COUNTIF(L3:O3,INDEX(_xlfn._xlws.FILTER(L3:O3,TRIM(L3:O3)&lt;&gt;"-"),1))=SUMPRODUCT((TRIM(L3:O3)&lt;&gt;"-")*1),
    "No Change",
    "Change"))</f>
        <v>No Change</v>
      </c>
      <c r="R3" s="162" t="s">
        <v>3378</v>
      </c>
      <c r="S3" s="111">
        <f>COUNTIF(Table107[Change?],"change")</f>
        <v>62</v>
      </c>
      <c r="U3" t="str" cm="1">
        <f t="array" ref="U3:V3">_xlfn._xlws.FILTER(
CHOOSE({1,2},
'Snakeden MR'!B4:B400,
'Snakeden MR'!C4:C400
),
((
ISNA(MATCH(LEFT('Snakeden MR'!C4:C400,1),{"A","B","C","D","O"},0))
)
+
(
ISNUMBER(SEARCH("-",'Snakeden MR'!C4:C400))
))
*('Snakeden MR'!C4:C400&lt;&gt;""))</f>
        <v>Pool 1</v>
      </c>
      <c r="V3" s="3" t="str">
        <v>untagged</v>
      </c>
      <c r="W3" s="2" t="str" cm="1">
        <f t="array" ref="W3:X12">_xlfn._xlws.FILTER(
CHOOSE({1,2},
'Snakeden MR'!I4:I400,
'Snakeden MR'!J4:J400
),
((
ISNA(MATCH(LEFT('Snakeden MR'!J4:J400,1),{"A","B","C","D","O"},0))
)
+
(
ISNUMBER(SEARCH("-",'Snakeden MR'!J4:J400))
)
)
*
(
'Snakeden MR'!J4:J400&lt;&gt;""))</f>
        <v>Pool 1</v>
      </c>
      <c r="X3" s="2" t="str">
        <v>untagged</v>
      </c>
      <c r="Y3" s="165" t="str" cm="1">
        <f t="array" ref="Y3:Z13">_xlfn._xlws.FILTER(
CHOOSE({1,2},
'Snakeden MR'!P4:P400,
'Snakeden MR'!Q4:Q400
),
((
ISNA(MATCH(LEFT('Snakeden MR'!Q4:Q400,1),{"A","B","C","D","O"},0))
)
+
(
ISNUMBER(SEARCH("-",'Snakeden MR'!Q4:Q400))
))*
('Snakeden MR'!Q4:Q400&lt;&gt;""))</f>
        <v>Pool 2</v>
      </c>
      <c r="Z3" s="4" t="str">
        <v>untagged</v>
      </c>
      <c r="AA3" s="3" t="str" cm="1">
        <f t="array" ref="AA3:AB16">_xlfn._xlws.FILTER(
CHOOSE({1,2},
'Snakeden MR'!W4:W400,
'Snakeden MR'!X4:X400
),
((
ISNA(MATCH(LEFT('Snakeden MR'!X4:X400,1),{"A","B","C","D","O"},0))
)
+
(
ISNUMBER(SEARCH("-",'Snakeden MR'!X4:X400))
))
*('Snakeden MR'!X4:X400&lt;&gt;""))</f>
        <v>Pool A</v>
      </c>
      <c r="AB3" t="str">
        <v>Unknown</v>
      </c>
      <c r="AC3" s="4"/>
      <c r="AD3" s="4"/>
      <c r="AE3" s="2" t="str" cm="1">
        <f t="array" ref="AE3:AF3">_xlfn._xlws.FILTER(
CHOOSE({1,2},
'Glade MR'!B5:B400,
'Glade MR'!C5:C400
),
((
ISNA(MATCH(LEFT('Glade MR'!C5:C400,1),{"A","B","C","D","O"},0))
)
+
(
ISNUMBER(SEARCH("-",'Glade MR'!C5:C400))
)
)
*
(
'Glade MR'!C5:C400&lt;&gt;""))</f>
        <v>Pool 11</v>
      </c>
      <c r="AF3" t="str">
        <v>Unknown</v>
      </c>
      <c r="AG3" s="166" t="s">
        <v>3379</v>
      </c>
      <c r="AH3" s="166" t="s">
        <v>3379</v>
      </c>
      <c r="AI3" s="167" t="str" cm="1">
        <f t="array" ref="AI3:AJ4">_xlfn._xlws.FILTER(
CHOOSE({1,2},
'Glade MR'!P5:P400,
'Glade MR'!Q5:Q400
),
((
ISNA(MATCH(LEFT('Glade MR'!Q5:Q400,1),{"A","B","C","D","O"},0))
)
+
(
ISNUMBER(SEARCH("-",'Glade MR'!Q5:Q400))
)
)
*
(
'Glade MR'!Q5:Q400&lt;&gt;""))</f>
        <v>Pool 7</v>
      </c>
      <c r="AJ3" s="167" t="str">
        <v>Untagged</v>
      </c>
      <c r="AK3" s="159" t="str" cm="1">
        <f t="array" ref="AK3:AL4">_xlfn._xlws.FILTER(
CHOOSE({1,2},
'Glade MR'!W5:W400,
'Glade MR'!X5:X400
),
((
ISNA(MATCH(LEFT('Glade MR'!X5:X400,1),{"A","B","C","D","O"},0))
)
+
(
ISNUMBER(SEARCH("-",'Glade MR'!X5:X400))
)
)
*
(
'Glade MR'!X5:X400&lt;&gt;""))</f>
        <v>Pool 8</v>
      </c>
      <c r="AL3" t="str">
        <v>Unknown</v>
      </c>
    </row>
    <row r="4" spans="1:38" ht="15" thickBot="1" x14ac:dyDescent="0.35">
      <c r="A4" t="s">
        <v>1143</v>
      </c>
      <c r="B4" t="s">
        <v>1137</v>
      </c>
      <c r="C4" s="160" t="str">
        <f>TRIM(CLEAN(TEXT(IFERROR(INDEX('Snakeden MR'!$B$4:$C$3028,MATCH($A4,'Snakeden MR'!$C$4:$C$3028,0),1),"-"),"@")))</f>
        <v>-</v>
      </c>
      <c r="D4" s="147" t="str">
        <f>TRIM(CLEAN(TEXT(IFERROR(INDEX('Snakeden MR'!$I$4:$J$3028,MATCH($A4,'Snakeden MR'!$J$4:$J$3028,0),1),"-"),"@")))</f>
        <v>-</v>
      </c>
      <c r="E4" s="147" t="str">
        <f>TRIM(CLEAN(TEXT(IFERROR(INDEX('Snakeden MR'!$P$4:$Q$3028,MATCH($A4,'Snakeden MR'!$Q$4:$Q$3028,0),1),"-"),"@")))</f>
        <v>-</v>
      </c>
      <c r="F4" s="147" t="str">
        <f>TRIM(CLEAN(TEXT(IFERROR(INDEX('Snakeden MR'!$W$4:$X$3028,MATCH($A4,'Snakeden MR'!$X$4:$X$3028,0),1),"-"),"@")))</f>
        <v>-</v>
      </c>
      <c r="G4" s="159" t="str">
        <f t="shared" si="0"/>
        <v>Not Found</v>
      </c>
      <c r="H4" t="str" cm="1">
        <f t="array" ref="H4">IF(SUMPRODUCT((TRIM(C4:F4)&lt;&gt;"-")*1)=0,
    "No Data",
    IF(COUNTIF(C4:F4,INDEX(_xlfn._xlws.FILTER(C4:F4,TRIM(C4:F4)&lt;&gt;"-"),1))=SUMPRODUCT((TRIM(C4:F4)&lt;&gt;"-")*1),
    "No Change",
    "Change"))</f>
        <v>No Data</v>
      </c>
      <c r="I4" s="162" t="s">
        <v>3380</v>
      </c>
      <c r="J4">
        <f>COUNTA(V3:V20,X3:X20,Z3:Z20,AB3:AB20)</f>
        <v>36</v>
      </c>
      <c r="K4" s="163"/>
      <c r="L4" s="147" t="str">
        <f>TRIM(CLEAN(TEXT(IFERROR(INDEX('Glade MR'!$B$4:$C$3000,MATCH($A4,'Glade MR'!$C$4:$C$3000,0),1),"-"),"@")))</f>
        <v>-</v>
      </c>
      <c r="M4" s="147" t="str">
        <f>TRIM(CLEAN(TEXT(IFERROR(INDEX('Glade MR'!$I$4:$J$3000,MATCH($A4,'Glade MR'!$J$4:$J$3000,0),1),"-"),"@")))</f>
        <v>-</v>
      </c>
      <c r="N4" s="147" t="str">
        <f>TRIM(CLEAN(TEXT(IFERROR(INDEX('Glade MR'!$P$4:$Q$3000,MATCH($A4,'Glade MR'!$Q$4:$Q$3000,0),1),"-"),"@")))</f>
        <v>-</v>
      </c>
      <c r="O4" s="147" t="str">
        <f>TRIM(CLEAN(TEXT(IFERROR(INDEX('Glade MR'!$W$4:$X$3000,MATCH($A4,'Glade MR'!$X$4:$X$3000,0),1),"-"),"@")))</f>
        <v>-</v>
      </c>
      <c r="P4" s="159" t="str">
        <f t="shared" ref="P4:P65" si="1">IF(SUM(COUNTIF(L4:O4,"-"))=4,"Not Found","Found")</f>
        <v>Not Found</v>
      </c>
      <c r="Q4" t="str" cm="1">
        <f t="array" ref="Q4">IF(SUMPRODUCT((TRIM(L4:O4)&lt;&gt;"-")*1)=0,
    "No Data",
    IF(COUNTIF(L4:O4,INDEX(_xlfn._xlws.FILTER(L4:O4,TRIM(L4:O4)&lt;&gt;"-"),1))=SUMPRODUCT((TRIM(L4:O4)&lt;&gt;"-")*1),
    "No Change",
    "Change"))</f>
        <v>No Data</v>
      </c>
      <c r="R4" s="162" t="s">
        <v>3380</v>
      </c>
      <c r="S4">
        <f>COUNTA(AF3,AJ3:AJ11,AL3:AL11)</f>
        <v>5</v>
      </c>
      <c r="U4" s="3"/>
      <c r="V4" s="18"/>
      <c r="W4" s="3" t="str">
        <v>Pool 2</v>
      </c>
      <c r="X4" s="3" t="str">
        <v>untagged</v>
      </c>
      <c r="Y4" s="165" t="str">
        <v>Pool 4</v>
      </c>
      <c r="Z4" s="4" t="str">
        <v>untagged</v>
      </c>
      <c r="AA4" s="1" t="str">
        <v>Pool B</v>
      </c>
      <c r="AB4" t="str">
        <v>untagged</v>
      </c>
      <c r="AF4" s="2"/>
      <c r="AG4" s="166"/>
      <c r="AH4" s="166"/>
      <c r="AI4" s="167" t="str">
        <v>Pool 6</v>
      </c>
      <c r="AJ4" s="167" t="str">
        <v>Untagged</v>
      </c>
      <c r="AK4" s="159" t="str">
        <v>Pool 1</v>
      </c>
      <c r="AL4" t="str">
        <v>Unknown</v>
      </c>
    </row>
    <row r="5" spans="1:38" ht="15" thickBot="1" x14ac:dyDescent="0.35">
      <c r="A5" t="s">
        <v>809</v>
      </c>
      <c r="B5" t="s">
        <v>1137</v>
      </c>
      <c r="C5" s="160" t="str">
        <f>TRIM(CLEAN(TEXT(IFERROR(INDEX('Snakeden MR'!$B$4:$C$3028,MATCH($A5,'Snakeden MR'!$C$4:$C$3028,0),1),"-"),"@")))</f>
        <v>-</v>
      </c>
      <c r="D5" s="147" t="str">
        <f>TRIM(CLEAN(TEXT(IFERROR(INDEX('Snakeden MR'!$I$4:$J$3028,MATCH($A5,'Snakeden MR'!$J$4:$J$3028,0),1),"-"),"@")))</f>
        <v>-</v>
      </c>
      <c r="E5" s="147" t="str">
        <f>TRIM(CLEAN(TEXT(IFERROR(INDEX('Snakeden MR'!$P$4:$Q$3028,MATCH($A5,'Snakeden MR'!$Q$4:$Q$3028,0),1),"-"),"@")))</f>
        <v>-</v>
      </c>
      <c r="F5" s="147" t="str">
        <f>TRIM(CLEAN(TEXT(IFERROR(INDEX('Snakeden MR'!$W$4:$X$3028,MATCH($A5,'Snakeden MR'!$X$4:$X$3028,0),1),"-"),"@")))</f>
        <v>-</v>
      </c>
      <c r="G5" s="159" t="str">
        <f t="shared" si="0"/>
        <v>Not Found</v>
      </c>
      <c r="H5" t="str" cm="1">
        <f t="array" ref="H5">IF(SUMPRODUCT((TRIM(C5:F5)&lt;&gt;"-")*1)=0,
    "No Data",
    IF(COUNTIF(C5:F5,INDEX(_xlfn._xlws.FILTER(C5:F5,TRIM(C5:F5)&lt;&gt;"-"),1))=SUMPRODUCT((TRIM(C5:F5)&lt;&gt;"-")*1),
    "No Change",
    "Change"))</f>
        <v>No Data</v>
      </c>
      <c r="I5" s="159"/>
      <c r="J5"/>
      <c r="K5" s="163"/>
      <c r="L5" s="147" t="str">
        <f>TRIM(CLEAN(TEXT(IFERROR(INDEX('Glade MR'!$B$4:$C$3000,MATCH($A5,'Glade MR'!$C$4:$C$3000,0),1),"-"),"@")))</f>
        <v>Pool 3</v>
      </c>
      <c r="M5" s="147" t="str">
        <f>TRIM(CLEAN(TEXT(IFERROR(INDEX('Glade MR'!$I$4:$J$3000,MATCH($A5,'Glade MR'!$J$4:$J$3000,0),1),"-"),"@")))</f>
        <v>-</v>
      </c>
      <c r="N5" s="147" t="str">
        <f>TRIM(CLEAN(TEXT(IFERROR(INDEX('Glade MR'!$P$4:$Q$3000,MATCH($A5,'Glade MR'!$Q$4:$Q$3000,0),1),"-"),"@")))</f>
        <v>Pool 4</v>
      </c>
      <c r="O5" s="147" t="str">
        <f>TRIM(CLEAN(TEXT(IFERROR(INDEX('Glade MR'!$W$4:$X$3000,MATCH($A5,'Glade MR'!$X$4:$X$3000,0),1),"-"),"@")))</f>
        <v>-</v>
      </c>
      <c r="P5" s="159" t="str">
        <f t="shared" si="1"/>
        <v>Found</v>
      </c>
      <c r="Q5" t="str" cm="1">
        <f t="array" ref="Q5">IF(SUMPRODUCT((TRIM(L5:O5)&lt;&gt;"-")*1)=0,
    "No Data",
    IF(COUNTIF(L5:O5,INDEX(_xlfn._xlws.FILTER(L5:O5,TRIM(L5:O5)&lt;&gt;"-"),1))=SUMPRODUCT((TRIM(L5:O5)&lt;&gt;"-")*1),
    "No Change",
    "Change"))</f>
        <v>Change</v>
      </c>
      <c r="R5" s="159"/>
      <c r="S5" s="111"/>
      <c r="U5" s="3"/>
      <c r="V5" s="3"/>
      <c r="W5" s="3" t="str">
        <v>Riffle 2</v>
      </c>
      <c r="X5" s="3" t="str">
        <v>untagged</v>
      </c>
      <c r="Y5" s="165" t="str">
        <v>Pool 5</v>
      </c>
      <c r="Z5" s="4" t="str">
        <v>Untagged</v>
      </c>
      <c r="AA5" s="1" t="str">
        <v>Pool B</v>
      </c>
      <c r="AB5" t="str">
        <v>Unknown</v>
      </c>
      <c r="AE5" s="2"/>
      <c r="AF5" s="2"/>
      <c r="AG5" s="166"/>
      <c r="AH5" s="166"/>
      <c r="AI5" s="167"/>
      <c r="AJ5" s="168"/>
      <c r="AK5" s="159"/>
    </row>
    <row r="6" spans="1:38" ht="15" thickBot="1" x14ac:dyDescent="0.35">
      <c r="A6" t="s">
        <v>1144</v>
      </c>
      <c r="B6" t="s">
        <v>1145</v>
      </c>
      <c r="C6" s="160" t="str">
        <f>TRIM(CLEAN(TEXT(IFERROR(INDEX('Snakeden MR'!$B$4:$C$3028,MATCH($A6,'Snakeden MR'!$C$4:$C$3028,0),1),"-"),"@")))</f>
        <v>-</v>
      </c>
      <c r="D6" s="147" t="str">
        <f>TRIM(CLEAN(TEXT(IFERROR(INDEX('Snakeden MR'!$I$4:$J$3028,MATCH($A6,'Snakeden MR'!$J$4:$J$3028,0),1),"-"),"@")))</f>
        <v>-</v>
      </c>
      <c r="E6" s="147" t="str">
        <f>TRIM(CLEAN(TEXT(IFERROR(INDEX('Snakeden MR'!$P$4:$Q$3028,MATCH($A6,'Snakeden MR'!$Q$4:$Q$3028,0),1),"-"),"@")))</f>
        <v>-</v>
      </c>
      <c r="F6" s="147" t="str">
        <f>TRIM(CLEAN(TEXT(IFERROR(INDEX('Snakeden MR'!$W$4:$X$3028,MATCH($A6,'Snakeden MR'!$X$4:$X$3028,0),1),"-"),"@")))</f>
        <v>-</v>
      </c>
      <c r="G6" s="159" t="str">
        <f t="shared" si="0"/>
        <v>Not Found</v>
      </c>
      <c r="H6" t="str" cm="1">
        <f t="array" ref="H6">IF(SUMPRODUCT((TRIM(C6:F6)&lt;&gt;"-")*1)=0,
    "No Data",
    IF(COUNTIF(C6:F6,INDEX(_xlfn._xlws.FILTER(C6:F6,TRIM(C6:F6)&lt;&gt;"-"),1))=SUMPRODUCT((TRIM(C6:F6)&lt;&gt;"-")*1),
    "No Change",
    "Change"))</f>
        <v>No Data</v>
      </c>
      <c r="I6" s="159"/>
      <c r="J6"/>
      <c r="K6" s="163"/>
      <c r="L6" s="147" t="str">
        <f>TRIM(CLEAN(TEXT(IFERROR(INDEX('Glade MR'!$B$4:$C$3000,MATCH($A6,'Glade MR'!$C$4:$C$3000,0),1),"-"),"@")))</f>
        <v>-</v>
      </c>
      <c r="M6" s="147" t="str">
        <f>TRIM(CLEAN(TEXT(IFERROR(INDEX('Glade MR'!$I$4:$J$3000,MATCH($A6,'Glade MR'!$J$4:$J$3000,0),1),"-"),"@")))</f>
        <v>-</v>
      </c>
      <c r="N6" s="147" t="str">
        <f>TRIM(CLEAN(TEXT(IFERROR(INDEX('Glade MR'!$P$4:$Q$3000,MATCH($A6,'Glade MR'!$Q$4:$Q$3000,0),1),"-"),"@")))</f>
        <v>-</v>
      </c>
      <c r="O6" s="147" t="str">
        <f>TRIM(CLEAN(TEXT(IFERROR(INDEX('Glade MR'!$W$4:$X$3000,MATCH($A6,'Glade MR'!$X$4:$X$3000,0),1),"-"),"@")))</f>
        <v>-</v>
      </c>
      <c r="P6" s="159" t="str">
        <f t="shared" si="1"/>
        <v>Not Found</v>
      </c>
      <c r="Q6" t="str" cm="1">
        <f t="array" ref="Q6">IF(SUMPRODUCT((TRIM(L6:O6)&lt;&gt;"-")*1)=0,
    "No Data",
    IF(COUNTIF(L6:O6,INDEX(_xlfn._xlws.FILTER(L6:O6,TRIM(L6:O6)&lt;&gt;"-"),1))=SUMPRODUCT((TRIM(L6:O6)&lt;&gt;"-")*1),
    "No Change",
    "Change"))</f>
        <v>No Data</v>
      </c>
      <c r="R6" s="159"/>
      <c r="S6" s="111"/>
      <c r="W6" s="2" t="str">
        <v>Riffle 2</v>
      </c>
      <c r="X6" s="2" t="str">
        <v>untagged</v>
      </c>
      <c r="Y6" t="str">
        <v>Pool 6</v>
      </c>
      <c r="Z6" t="str">
        <v>untagged</v>
      </c>
      <c r="AA6" t="str">
        <v>Pool D</v>
      </c>
      <c r="AB6" t="str">
        <v>Unknown</v>
      </c>
      <c r="AE6" s="168"/>
      <c r="AF6" s="169"/>
      <c r="AG6" s="166"/>
      <c r="AH6" s="166"/>
      <c r="AI6" s="168"/>
      <c r="AJ6" s="168"/>
      <c r="AK6" s="159"/>
    </row>
    <row r="7" spans="1:38" ht="15" thickBot="1" x14ac:dyDescent="0.35">
      <c r="A7" t="s">
        <v>902</v>
      </c>
      <c r="B7" t="s">
        <v>1137</v>
      </c>
      <c r="C7" s="160" t="str">
        <f>TRIM(CLEAN(TEXT(IFERROR(INDEX('Snakeden MR'!$B$4:$C$3028,MATCH($A7,'Snakeden MR'!$C$4:$C$3028,0),1),"-"),"@")))</f>
        <v>-</v>
      </c>
      <c r="D7" s="147" t="str">
        <f>TRIM(CLEAN(TEXT(IFERROR(INDEX('Snakeden MR'!$I$4:$J$3028,MATCH($A7,'Snakeden MR'!$J$4:$J$3028,0),1),"-"),"@")))</f>
        <v>-</v>
      </c>
      <c r="E7" s="147" t="str">
        <f>TRIM(CLEAN(TEXT(IFERROR(INDEX('Snakeden MR'!$P$4:$Q$3028,MATCH($A7,'Snakeden MR'!$Q$4:$Q$3028,0),1),"-"),"@")))</f>
        <v>-</v>
      </c>
      <c r="F7" s="147" t="str">
        <f>TRIM(CLEAN(TEXT(IFERROR(INDEX('Snakeden MR'!$W$4:$X$3028,MATCH($A7,'Snakeden MR'!$X$4:$X$3028,0),1),"-"),"@")))</f>
        <v>-</v>
      </c>
      <c r="G7" s="159" t="str">
        <f t="shared" si="0"/>
        <v>Not Found</v>
      </c>
      <c r="H7" t="str" cm="1">
        <f t="array" ref="H7">IF(SUMPRODUCT((TRIM(C7:F7)&lt;&gt;"-")*1)=0,
    "No Data",
    IF(COUNTIF(C7:F7,INDEX(_xlfn._xlws.FILTER(C7:F7,TRIM(C7:F7)&lt;&gt;"-"),1))=SUMPRODUCT((TRIM(C7:F7)&lt;&gt;"-")*1),
    "No Change",
    "Change"))</f>
        <v>No Data</v>
      </c>
      <c r="I7" s="159"/>
      <c r="J7"/>
      <c r="K7" s="163"/>
      <c r="L7" s="147" t="str">
        <f>TRIM(CLEAN(TEXT(IFERROR(INDEX('Glade MR'!$B$4:$C$3000,MATCH($A7,'Glade MR'!$C$4:$C$3000,0),1),"-"),"@")))</f>
        <v>Pool 1</v>
      </c>
      <c r="M7" s="147" t="str">
        <f>TRIM(CLEAN(TEXT(IFERROR(INDEX('Glade MR'!$I$4:$J$3000,MATCH($A7,'Glade MR'!$J$4:$J$3000,0),1),"-"),"@")))</f>
        <v>-</v>
      </c>
      <c r="N7" s="147" t="str">
        <f>TRIM(CLEAN(TEXT(IFERROR(INDEX('Glade MR'!$P$4:$Q$3000,MATCH($A7,'Glade MR'!$Q$4:$Q$3000,0),1),"-"),"@")))</f>
        <v>Pool 1</v>
      </c>
      <c r="O7" s="147" t="str">
        <f>TRIM(CLEAN(TEXT(IFERROR(INDEX('Glade MR'!$W$4:$X$3000,MATCH($A7,'Glade MR'!$X$4:$X$3000,0),1),"-"),"@")))</f>
        <v>-</v>
      </c>
      <c r="P7" s="159" t="str">
        <f t="shared" si="1"/>
        <v>Found</v>
      </c>
      <c r="Q7" t="str" cm="1">
        <f t="array" ref="Q7">IF(SUMPRODUCT((TRIM(L7:O7)&lt;&gt;"-")*1)=0,
    "No Data",
    IF(COUNTIF(L7:O7,INDEX(_xlfn._xlws.FILTER(L7:O7,TRIM(L7:O7)&lt;&gt;"-"),1))=SUMPRODUCT((TRIM(L7:O7)&lt;&gt;"-")*1),
    "No Change",
    "Change"))</f>
        <v>No Change</v>
      </c>
      <c r="R7" s="159"/>
      <c r="S7" s="111"/>
      <c r="U7" s="2"/>
      <c r="V7" s="2"/>
      <c r="W7" s="2" t="str">
        <v>Riffle 3</v>
      </c>
      <c r="X7" s="2" t="str">
        <v>untagged</v>
      </c>
      <c r="Y7" s="165" t="str">
        <v>Pool F</v>
      </c>
      <c r="Z7" s="4" t="str">
        <v>untagged</v>
      </c>
      <c r="AA7" s="1" t="str">
        <v>Pool E</v>
      </c>
      <c r="AB7" t="str">
        <v>Unknown</v>
      </c>
      <c r="AE7" s="167"/>
      <c r="AF7" s="170"/>
      <c r="AG7" s="166"/>
      <c r="AH7" s="166"/>
      <c r="AI7" s="168"/>
      <c r="AJ7" s="168"/>
      <c r="AK7" s="111"/>
    </row>
    <row r="8" spans="1:38" ht="15" thickBot="1" x14ac:dyDescent="0.35">
      <c r="A8" t="s">
        <v>1147</v>
      </c>
      <c r="B8" t="s">
        <v>1137</v>
      </c>
      <c r="C8" s="160" t="str">
        <f>TRIM(CLEAN(TEXT(IFERROR(INDEX('Snakeden MR'!$B$4:$C$3028,MATCH($A8,'Snakeden MR'!$C$4:$C$3028,0),1),"-"),"@")))</f>
        <v>-</v>
      </c>
      <c r="D8" s="147" t="str">
        <f>TRIM(CLEAN(TEXT(IFERROR(INDEX('Snakeden MR'!$I$4:$J$3028,MATCH($A8,'Snakeden MR'!$J$4:$J$3028,0),1),"-"),"@")))</f>
        <v>-</v>
      </c>
      <c r="E8" s="147" t="str">
        <f>TRIM(CLEAN(TEXT(IFERROR(INDEX('Snakeden MR'!$P$4:$Q$3028,MATCH($A8,'Snakeden MR'!$Q$4:$Q$3028,0),1),"-"),"@")))</f>
        <v>-</v>
      </c>
      <c r="F8" s="147" t="str">
        <f>TRIM(CLEAN(TEXT(IFERROR(INDEX('Snakeden MR'!$W$4:$X$3028,MATCH($A8,'Snakeden MR'!$X$4:$X$3028,0),1),"-"),"@")))</f>
        <v>-</v>
      </c>
      <c r="G8" s="159" t="str">
        <f t="shared" si="0"/>
        <v>Not Found</v>
      </c>
      <c r="H8" t="str" cm="1">
        <f t="array" ref="H8">IF(SUMPRODUCT((TRIM(C8:F8)&lt;&gt;"-")*1)=0,
    "No Data",
    IF(COUNTIF(C8:F8,INDEX(_xlfn._xlws.FILTER(C8:F8,TRIM(C8:F8)&lt;&gt;"-"),1))=SUMPRODUCT((TRIM(C8:F8)&lt;&gt;"-")*1),
    "No Change",
    "Change"))</f>
        <v>No Data</v>
      </c>
      <c r="I8" s="159"/>
      <c r="J8"/>
      <c r="K8" s="163"/>
      <c r="L8" s="147" t="str">
        <f>TRIM(CLEAN(TEXT(IFERROR(INDEX('Glade MR'!$B$4:$C$3000,MATCH($A8,'Glade MR'!$C$4:$C$3000,0),1),"-"),"@")))</f>
        <v>-</v>
      </c>
      <c r="M8" s="147" t="str">
        <f>TRIM(CLEAN(TEXT(IFERROR(INDEX('Glade MR'!$I$4:$J$3000,MATCH($A8,'Glade MR'!$J$4:$J$3000,0),1),"-"),"@")))</f>
        <v>-</v>
      </c>
      <c r="N8" s="147" t="str">
        <f>TRIM(CLEAN(TEXT(IFERROR(INDEX('Glade MR'!$P$4:$Q$3000,MATCH($A8,'Glade MR'!$Q$4:$Q$3000,0),1),"-"),"@")))</f>
        <v>-</v>
      </c>
      <c r="O8" s="147" t="str">
        <f>TRIM(CLEAN(TEXT(IFERROR(INDEX('Glade MR'!$W$4:$X$3000,MATCH($A8,'Glade MR'!$X$4:$X$3000,0),1),"-"),"@")))</f>
        <v>-</v>
      </c>
      <c r="P8" s="159" t="str">
        <f t="shared" si="1"/>
        <v>Not Found</v>
      </c>
      <c r="Q8" t="str" cm="1">
        <f t="array" ref="Q8">IF(SUMPRODUCT((TRIM(L8:O8)&lt;&gt;"-")*1)=0,
    "No Data",
    IF(COUNTIF(L8:O8,INDEX(_xlfn._xlws.FILTER(L8:O8,TRIM(L8:O8)&lt;&gt;"-"),1))=SUMPRODUCT((TRIM(L8:O8)&lt;&gt;"-")*1),
    "No Change",
    "Change"))</f>
        <v>No Data</v>
      </c>
      <c r="R8" s="159"/>
      <c r="S8" s="111"/>
      <c r="U8" s="2"/>
      <c r="V8" s="2"/>
      <c r="W8" s="3" t="str">
        <v>Riffle 3</v>
      </c>
      <c r="X8" s="3" t="str">
        <v>untagged</v>
      </c>
      <c r="Y8" s="165" t="str">
        <v>GS Pool</v>
      </c>
      <c r="Z8" s="4" t="str">
        <v>Unknown</v>
      </c>
      <c r="AA8" s="1" t="str">
        <v>Pool F</v>
      </c>
      <c r="AB8" t="str">
        <v>Unknown</v>
      </c>
      <c r="AE8" s="168"/>
      <c r="AF8" s="169"/>
      <c r="AG8" s="166"/>
      <c r="AH8" s="166"/>
      <c r="AI8" s="168"/>
      <c r="AJ8" s="168"/>
      <c r="AK8" s="111"/>
    </row>
    <row r="9" spans="1:38" ht="15" thickBot="1" x14ac:dyDescent="0.35">
      <c r="A9" t="s">
        <v>617</v>
      </c>
      <c r="B9" t="s">
        <v>1137</v>
      </c>
      <c r="C9" s="160" t="str">
        <f>TRIM(CLEAN(TEXT(IFERROR(INDEX('Snakeden MR'!$B$4:$C$3028,MATCH($A9,'Snakeden MR'!$C$4:$C$3028,0),1),"-"),"@")))</f>
        <v>-</v>
      </c>
      <c r="D9" s="147" t="str">
        <f>TRIM(CLEAN(TEXT(IFERROR(INDEX('Snakeden MR'!$I$4:$J$3028,MATCH($A9,'Snakeden MR'!$J$4:$J$3028,0),1),"-"),"@")))</f>
        <v>-</v>
      </c>
      <c r="E9" s="147" t="str">
        <f>TRIM(CLEAN(TEXT(IFERROR(INDEX('Snakeden MR'!$P$4:$Q$3028,MATCH($A9,'Snakeden MR'!$Q$4:$Q$3028,0),1),"-"),"@")))</f>
        <v>-</v>
      </c>
      <c r="F9" s="147" t="str">
        <f>TRIM(CLEAN(TEXT(IFERROR(INDEX('Snakeden MR'!$W$4:$X$3028,MATCH($A9,'Snakeden MR'!$X$4:$X$3028,0),1),"-"),"@")))</f>
        <v>-</v>
      </c>
      <c r="G9" s="159" t="str">
        <f t="shared" si="0"/>
        <v>Not Found</v>
      </c>
      <c r="H9" t="str" cm="1">
        <f t="array" ref="H9">IF(SUMPRODUCT((TRIM(C9:F9)&lt;&gt;"-")*1)=0,
    "No Data",
    IF(COUNTIF(C9:F9,INDEX(_xlfn._xlws.FILTER(C9:F9,TRIM(C9:F9)&lt;&gt;"-"),1))=SUMPRODUCT((TRIM(C9:F9)&lt;&gt;"-")*1),
    "No Change",
    "Change"))</f>
        <v>No Data</v>
      </c>
      <c r="I9" s="159"/>
      <c r="J9"/>
      <c r="K9" s="163"/>
      <c r="L9" s="147" t="str">
        <f>TRIM(CLEAN(TEXT(IFERROR(INDEX('Glade MR'!$B$4:$C$3000,MATCH($A9,'Glade MR'!$C$4:$C$3000,0),1),"-"),"@")))</f>
        <v>-</v>
      </c>
      <c r="M9" s="147" t="str">
        <f>TRIM(CLEAN(TEXT(IFERROR(INDEX('Glade MR'!$I$4:$J$3000,MATCH($A9,'Glade MR'!$J$4:$J$3000,0),1),"-"),"@")))</f>
        <v>Pool 1</v>
      </c>
      <c r="N9" s="147" t="str">
        <f>TRIM(CLEAN(TEXT(IFERROR(INDEX('Glade MR'!$P$4:$Q$3000,MATCH($A9,'Glade MR'!$Q$4:$Q$3000,0),1),"-"),"@")))</f>
        <v>-</v>
      </c>
      <c r="O9" s="147" t="str">
        <f>TRIM(CLEAN(TEXT(IFERROR(INDEX('Glade MR'!$W$4:$X$3000,MATCH($A9,'Glade MR'!$X$4:$X$3000,0),1),"-"),"@")))</f>
        <v>Pool 1</v>
      </c>
      <c r="P9" s="159" t="str">
        <f t="shared" si="1"/>
        <v>Found</v>
      </c>
      <c r="Q9" t="str" cm="1">
        <f t="array" ref="Q9">IF(SUMPRODUCT((TRIM(L9:O9)&lt;&gt;"-")*1)=0,
    "No Data",
    IF(COUNTIF(L9:O9,INDEX(_xlfn._xlws.FILTER(L9:O9,TRIM(L9:O9)&lt;&gt;"-"),1))=SUMPRODUCT((TRIM(L9:O9)&lt;&gt;"-")*1),
    "No Change",
    "Change"))</f>
        <v>No Change</v>
      </c>
      <c r="R9" s="159"/>
      <c r="S9" s="111"/>
      <c r="U9" s="3"/>
      <c r="V9" s="3"/>
      <c r="W9" s="3" t="str">
        <v>Pool 6</v>
      </c>
      <c r="X9" s="3" t="str">
        <v>untagged</v>
      </c>
      <c r="Y9" s="165" t="str">
        <v>Pool 1</v>
      </c>
      <c r="Z9" s="4" t="str">
        <v>untagged</v>
      </c>
      <c r="AA9" s="1" t="str">
        <v>Pool G</v>
      </c>
      <c r="AB9" t="str">
        <v>Untagged</v>
      </c>
      <c r="AE9" s="168"/>
      <c r="AF9" s="169"/>
      <c r="AG9" s="166"/>
      <c r="AH9" s="166"/>
      <c r="AI9" s="167"/>
      <c r="AJ9" s="167"/>
      <c r="AK9" s="111"/>
    </row>
    <row r="10" spans="1:38" ht="15" thickBot="1" x14ac:dyDescent="0.35">
      <c r="A10" t="s">
        <v>591</v>
      </c>
      <c r="B10" t="s">
        <v>1137</v>
      </c>
      <c r="C10" s="160" t="str">
        <f>TRIM(CLEAN(TEXT(IFERROR(INDEX('Snakeden MR'!$B$4:$C$3028,MATCH($A10,'Snakeden MR'!$C$4:$C$3028,0),1),"-"),"@")))</f>
        <v>-</v>
      </c>
      <c r="D10" s="147" t="str">
        <f>TRIM(CLEAN(TEXT(IFERROR(INDEX('Snakeden MR'!$I$4:$J$3028,MATCH($A10,'Snakeden MR'!$J$4:$J$3028,0),1),"-"),"@")))</f>
        <v>-</v>
      </c>
      <c r="E10" s="147" t="str">
        <f>TRIM(CLEAN(TEXT(IFERROR(INDEX('Snakeden MR'!$P$4:$Q$3028,MATCH($A10,'Snakeden MR'!$Q$4:$Q$3028,0),1),"-"),"@")))</f>
        <v>-</v>
      </c>
      <c r="F10" s="147" t="str">
        <f>TRIM(CLEAN(TEXT(IFERROR(INDEX('Snakeden MR'!$W$4:$X$3028,MATCH($A10,'Snakeden MR'!$X$4:$X$3028,0),1),"-"),"@")))</f>
        <v>-</v>
      </c>
      <c r="G10" s="159" t="str">
        <f t="shared" si="0"/>
        <v>Not Found</v>
      </c>
      <c r="H10" t="str" cm="1">
        <f t="array" ref="H10">IF(SUMPRODUCT((TRIM(C10:F10)&lt;&gt;"-")*1)=0,
    "No Data",
    IF(COUNTIF(C10:F10,INDEX(_xlfn._xlws.FILTER(C10:F10,TRIM(C10:F10)&lt;&gt;"-"),1))=SUMPRODUCT((TRIM(C10:F10)&lt;&gt;"-")*1),
    "No Change",
    "Change"))</f>
        <v>No Data</v>
      </c>
      <c r="I10" s="159"/>
      <c r="J10"/>
      <c r="K10" s="163"/>
      <c r="L10" s="147" t="str">
        <f>TRIM(CLEAN(TEXT(IFERROR(INDEX('Glade MR'!$B$4:$C$3000,MATCH($A10,'Glade MR'!$C$4:$C$3000,0),1),"-"),"@")))</f>
        <v>Pool 5</v>
      </c>
      <c r="M10" s="147" t="str">
        <f>TRIM(CLEAN(TEXT(IFERROR(INDEX('Glade MR'!$I$4:$J$3000,MATCH($A10,'Glade MR'!$J$4:$J$3000,0),1),"-"),"@")))</f>
        <v>-</v>
      </c>
      <c r="N10" s="147" t="str">
        <f>TRIM(CLEAN(TEXT(IFERROR(INDEX('Glade MR'!$P$4:$Q$3000,MATCH($A10,'Glade MR'!$Q$4:$Q$3000,0),1),"-"),"@")))</f>
        <v>Pool 5</v>
      </c>
      <c r="O10" s="147" t="str">
        <f>TRIM(CLEAN(TEXT(IFERROR(INDEX('Glade MR'!$W$4:$X$3000,MATCH($A10,'Glade MR'!$X$4:$X$3000,0),1),"-"),"@")))</f>
        <v>-</v>
      </c>
      <c r="P10" s="159" t="str">
        <f t="shared" si="1"/>
        <v>Found</v>
      </c>
      <c r="Q10" t="str" cm="1">
        <f t="array" ref="Q10">IF(SUMPRODUCT((TRIM(L10:O10)&lt;&gt;"-")*1)=0,
    "No Data",
    IF(COUNTIF(L10:O10,INDEX(_xlfn._xlws.FILTER(L10:O10,TRIM(L10:O10)&lt;&gt;"-"),1))=SUMPRODUCT((TRIM(L10:O10)&lt;&gt;"-")*1),
    "No Change",
    "Change"))</f>
        <v>No Change</v>
      </c>
      <c r="R10" s="159"/>
      <c r="S10" s="111"/>
      <c r="U10" s="2"/>
      <c r="V10" s="2"/>
      <c r="W10" s="3" t="str">
        <v>Pool 1</v>
      </c>
      <c r="X10" s="2" t="str">
        <v>untagged</v>
      </c>
      <c r="Y10" s="165" t="str">
        <v>Pool 3</v>
      </c>
      <c r="Z10" s="4" t="str">
        <v>untagged</v>
      </c>
      <c r="AA10" s="1" t="str">
        <v>Pool G</v>
      </c>
      <c r="AB10" t="str">
        <v>Unknown</v>
      </c>
      <c r="AG10" s="166"/>
      <c r="AH10" s="166"/>
      <c r="AJ10" s="159"/>
      <c r="AK10" s="111"/>
    </row>
    <row r="11" spans="1:38" ht="15" thickBot="1" x14ac:dyDescent="0.35">
      <c r="A11" t="s">
        <v>584</v>
      </c>
      <c r="B11" t="s">
        <v>1137</v>
      </c>
      <c r="C11" s="160" t="str">
        <f>TRIM(CLEAN(TEXT(IFERROR(INDEX('Snakeden MR'!$B$4:$C$3028,MATCH($A11,'Snakeden MR'!$C$4:$C$3028,0),1),"-"),"@")))</f>
        <v>-</v>
      </c>
      <c r="D11" s="147" t="str">
        <f>TRIM(CLEAN(TEXT(IFERROR(INDEX('Snakeden MR'!$I$4:$J$3028,MATCH($A11,'Snakeden MR'!$J$4:$J$3028,0),1),"-"),"@")))</f>
        <v>-</v>
      </c>
      <c r="E11" s="147" t="str">
        <f>TRIM(CLEAN(TEXT(IFERROR(INDEX('Snakeden MR'!$P$4:$Q$3028,MATCH($A11,'Snakeden MR'!$Q$4:$Q$3028,0),1),"-"),"@")))</f>
        <v>-</v>
      </c>
      <c r="F11" s="147" t="str">
        <f>TRIM(CLEAN(TEXT(IFERROR(INDEX('Snakeden MR'!$W$4:$X$3028,MATCH($A11,'Snakeden MR'!$X$4:$X$3028,0),1),"-"),"@")))</f>
        <v>-</v>
      </c>
      <c r="G11" s="159" t="str">
        <f t="shared" si="0"/>
        <v>Not Found</v>
      </c>
      <c r="H11" t="str" cm="1">
        <f t="array" ref="H11">IF(SUMPRODUCT((TRIM(C11:F11)&lt;&gt;"-")*1)=0,
    "No Data",
    IF(COUNTIF(C11:F11,INDEX(_xlfn._xlws.FILTER(C11:F11,TRIM(C11:F11)&lt;&gt;"-"),1))=SUMPRODUCT((TRIM(C11:F11)&lt;&gt;"-")*1),
    "No Change",
    "Change"))</f>
        <v>No Data</v>
      </c>
      <c r="I11" s="159"/>
      <c r="J11"/>
      <c r="K11" s="163"/>
      <c r="L11" s="147" t="str">
        <f>TRIM(CLEAN(TEXT(IFERROR(INDEX('Glade MR'!$B$4:$C$3000,MATCH($A11,'Glade MR'!$C$4:$C$3000,0),1),"-"),"@")))</f>
        <v>Pool 5</v>
      </c>
      <c r="M11" s="147" t="str">
        <f>TRIM(CLEAN(TEXT(IFERROR(INDEX('Glade MR'!$I$4:$J$3000,MATCH($A11,'Glade MR'!$J$4:$J$3000,0),1),"-"),"@")))</f>
        <v>-</v>
      </c>
      <c r="N11" s="147" t="str">
        <f>TRIM(CLEAN(TEXT(IFERROR(INDEX('Glade MR'!$P$4:$Q$3000,MATCH($A11,'Glade MR'!$Q$4:$Q$3000,0),1),"-"),"@")))</f>
        <v>-</v>
      </c>
      <c r="O11" s="147" t="str">
        <f>TRIM(CLEAN(TEXT(IFERROR(INDEX('Glade MR'!$W$4:$X$3000,MATCH($A11,'Glade MR'!$X$4:$X$3000,0),1),"-"),"@")))</f>
        <v>-</v>
      </c>
      <c r="P11" s="159" t="str">
        <f t="shared" si="1"/>
        <v>Found</v>
      </c>
      <c r="Q11" t="str" cm="1">
        <f t="array" ref="Q11">IF(SUMPRODUCT((TRIM(L11:O11)&lt;&gt;"-")*1)=0,
    "No Data",
    IF(COUNTIF(L11:O11,INDEX(_xlfn._xlws.FILTER(L11:O11,TRIM(L11:O11)&lt;&gt;"-"),1))=SUMPRODUCT((TRIM(L11:O11)&lt;&gt;"-")*1),
    "No Change",
    "Change"))</f>
        <v>No Change</v>
      </c>
      <c r="R11" s="159"/>
      <c r="S11" s="111"/>
      <c r="U11" s="3"/>
      <c r="V11" s="3"/>
      <c r="W11" s="3" t="str">
        <v>Pool 1</v>
      </c>
      <c r="X11" s="3" t="str">
        <v>untagged</v>
      </c>
      <c r="Y11" s="165" t="str">
        <v>Riffle 5</v>
      </c>
      <c r="Z11" s="4" t="str">
        <v>untagged</v>
      </c>
      <c r="AA11" s="1" t="str">
        <v>Pool G</v>
      </c>
      <c r="AB11" t="str">
        <v>Unknown</v>
      </c>
    </row>
    <row r="12" spans="1:38" ht="15" thickBot="1" x14ac:dyDescent="0.35">
      <c r="A12" t="s">
        <v>1148</v>
      </c>
      <c r="B12" t="s">
        <v>1145</v>
      </c>
      <c r="C12" s="160" t="str">
        <f>TRIM(CLEAN(TEXT(IFERROR(INDEX('Snakeden MR'!$B$4:$C$3028,MATCH($A12,'Snakeden MR'!$C$4:$C$3028,0),1),"-"),"@")))</f>
        <v>-</v>
      </c>
      <c r="D12" s="147" t="str">
        <f>TRIM(CLEAN(TEXT(IFERROR(INDEX('Snakeden MR'!$I$4:$J$3028,MATCH($A12,'Snakeden MR'!$J$4:$J$3028,0),1),"-"),"@")))</f>
        <v>-</v>
      </c>
      <c r="E12" s="147" t="str">
        <f>TRIM(CLEAN(TEXT(IFERROR(INDEX('Snakeden MR'!$P$4:$Q$3028,MATCH($A12,'Snakeden MR'!$Q$4:$Q$3028,0),1),"-"),"@")))</f>
        <v>-</v>
      </c>
      <c r="F12" s="147" t="str">
        <f>TRIM(CLEAN(TEXT(IFERROR(INDEX('Snakeden MR'!$W$4:$X$3028,MATCH($A12,'Snakeden MR'!$X$4:$X$3028,0),1),"-"),"@")))</f>
        <v>-</v>
      </c>
      <c r="G12" s="159" t="str">
        <f t="shared" si="0"/>
        <v>Not Found</v>
      </c>
      <c r="H12" t="str" cm="1">
        <f t="array" ref="H12">IF(SUMPRODUCT((TRIM(C12:F12)&lt;&gt;"-")*1)=0,
    "No Data",
    IF(COUNTIF(C12:F12,INDEX(_xlfn._xlws.FILTER(C12:F12,TRIM(C12:F12)&lt;&gt;"-"),1))=SUMPRODUCT((TRIM(C12:F12)&lt;&gt;"-")*1),
    "No Change",
    "Change"))</f>
        <v>No Data</v>
      </c>
      <c r="I12" s="159"/>
      <c r="J12"/>
      <c r="K12" s="163"/>
      <c r="L12" s="147" t="str">
        <f>TRIM(CLEAN(TEXT(IFERROR(INDEX('Glade MR'!$B$4:$C$3000,MATCH($A12,'Glade MR'!$C$4:$C$3000,0),1),"-"),"@")))</f>
        <v>-</v>
      </c>
      <c r="M12" s="147" t="str">
        <f>TRIM(CLEAN(TEXT(IFERROR(INDEX('Glade MR'!$I$4:$J$3000,MATCH($A12,'Glade MR'!$J$4:$J$3000,0),1),"-"),"@")))</f>
        <v>-</v>
      </c>
      <c r="N12" s="147" t="str">
        <f>TRIM(CLEAN(TEXT(IFERROR(INDEX('Glade MR'!$P$4:$Q$3000,MATCH($A12,'Glade MR'!$Q$4:$Q$3000,0),1),"-"),"@")))</f>
        <v>-</v>
      </c>
      <c r="O12" s="147" t="str">
        <f>TRIM(CLEAN(TEXT(IFERROR(INDEX('Glade MR'!$W$4:$X$3000,MATCH($A12,'Glade MR'!$X$4:$X$3000,0),1),"-"),"@")))</f>
        <v>-</v>
      </c>
      <c r="P12" s="159" t="str">
        <f t="shared" si="1"/>
        <v>Not Found</v>
      </c>
      <c r="Q12" t="str" cm="1">
        <f t="array" ref="Q12">IF(SUMPRODUCT((TRIM(L12:O12)&lt;&gt;"-")*1)=0,
    "No Data",
    IF(COUNTIF(L12:O12,INDEX(_xlfn._xlws.FILTER(L12:O12,TRIM(L12:O12)&lt;&gt;"-"),1))=SUMPRODUCT((TRIM(L12:O12)&lt;&gt;"-")*1),
    "No Change",
    "Change"))</f>
        <v>No Data</v>
      </c>
      <c r="R12" s="159"/>
      <c r="S12" s="111"/>
      <c r="W12" s="3" t="str">
        <v>Riffle 3</v>
      </c>
      <c r="X12" s="2" t="str">
        <v>untagged</v>
      </c>
      <c r="Y12" t="str">
        <v>Pool 4</v>
      </c>
      <c r="Z12" t="str">
        <v>untagged</v>
      </c>
      <c r="AA12" t="str">
        <v>Pool G</v>
      </c>
      <c r="AB12" t="str">
        <v>Unknown</v>
      </c>
    </row>
    <row r="13" spans="1:38" ht="15" thickBot="1" x14ac:dyDescent="0.35">
      <c r="A13" t="s">
        <v>1149</v>
      </c>
      <c r="B13" t="s">
        <v>1137</v>
      </c>
      <c r="C13" s="160" t="str">
        <f>TRIM(CLEAN(TEXT(IFERROR(INDEX('Snakeden MR'!$B$4:$C$3028,MATCH($A13,'Snakeden MR'!$C$4:$C$3028,0),1),"-"),"@")))</f>
        <v>-</v>
      </c>
      <c r="D13" s="147" t="str">
        <f>TRIM(CLEAN(TEXT(IFERROR(INDEX('Snakeden MR'!$I$4:$J$3028,MATCH($A13,'Snakeden MR'!$J$4:$J$3028,0),1),"-"),"@")))</f>
        <v>-</v>
      </c>
      <c r="E13" s="147" t="str">
        <f>TRIM(CLEAN(TEXT(IFERROR(INDEX('Snakeden MR'!$P$4:$Q$3028,MATCH($A13,'Snakeden MR'!$Q$4:$Q$3028,0),1),"-"),"@")))</f>
        <v>-</v>
      </c>
      <c r="F13" s="147" t="str">
        <f>TRIM(CLEAN(TEXT(IFERROR(INDEX('Snakeden MR'!$W$4:$X$3028,MATCH($A13,'Snakeden MR'!$X$4:$X$3028,0),1),"-"),"@")))</f>
        <v>-</v>
      </c>
      <c r="G13" s="159" t="str">
        <f t="shared" si="0"/>
        <v>Not Found</v>
      </c>
      <c r="H13" t="str" cm="1">
        <f t="array" ref="H13">IF(SUMPRODUCT((TRIM(C13:F13)&lt;&gt;"-")*1)=0,
    "No Data",
    IF(COUNTIF(C13:F13,INDEX(_xlfn._xlws.FILTER(C13:F13,TRIM(C13:F13)&lt;&gt;"-"),1))=SUMPRODUCT((TRIM(C13:F13)&lt;&gt;"-")*1),
    "No Change",
    "Change"))</f>
        <v>No Data</v>
      </c>
      <c r="I13" s="159"/>
      <c r="J13"/>
      <c r="K13" s="163"/>
      <c r="L13" s="147" t="str">
        <f>TRIM(CLEAN(TEXT(IFERROR(INDEX('Glade MR'!$B$4:$C$3000,MATCH($A13,'Glade MR'!$C$4:$C$3000,0),1),"-"),"@")))</f>
        <v>-</v>
      </c>
      <c r="M13" s="147" t="str">
        <f>TRIM(CLEAN(TEXT(IFERROR(INDEX('Glade MR'!$I$4:$J$3000,MATCH($A13,'Glade MR'!$J$4:$J$3000,0),1),"-"),"@")))</f>
        <v>-</v>
      </c>
      <c r="N13" s="147" t="str">
        <f>TRIM(CLEAN(TEXT(IFERROR(INDEX('Glade MR'!$P$4:$Q$3000,MATCH($A13,'Glade MR'!$Q$4:$Q$3000,0),1),"-"),"@")))</f>
        <v>-</v>
      </c>
      <c r="O13" s="147" t="str">
        <f>TRIM(CLEAN(TEXT(IFERROR(INDEX('Glade MR'!$W$4:$X$3000,MATCH($A13,'Glade MR'!$X$4:$X$3000,0),1),"-"),"@")))</f>
        <v>-</v>
      </c>
      <c r="P13" s="159" t="str">
        <f t="shared" si="1"/>
        <v>Not Found</v>
      </c>
      <c r="Q13" t="str" cm="1">
        <f t="array" ref="Q13">IF(SUMPRODUCT((TRIM(L13:O13)&lt;&gt;"-")*1)=0,
    "No Data",
    IF(COUNTIF(L13:O13,INDEX(_xlfn._xlws.FILTER(L13:O13,TRIM(L13:O13)&lt;&gt;"-"),1))=SUMPRODUCT((TRIM(L13:O13)&lt;&gt;"-")*1),
    "No Change",
    "Change"))</f>
        <v>No Data</v>
      </c>
      <c r="R13" s="159"/>
      <c r="S13" s="111"/>
      <c r="U13" s="3"/>
      <c r="V13" s="3"/>
      <c r="W13" s="3"/>
      <c r="X13" s="3"/>
      <c r="Y13" s="165" t="str">
        <v>Pool 5</v>
      </c>
      <c r="Z13" s="4" t="str">
        <v>Untagged</v>
      </c>
      <c r="AA13" s="1" t="str">
        <v>Pool H</v>
      </c>
      <c r="AB13" t="str">
        <v>Unknown</v>
      </c>
    </row>
    <row r="14" spans="1:38" ht="15" thickBot="1" x14ac:dyDescent="0.35">
      <c r="A14" t="s">
        <v>1150</v>
      </c>
      <c r="B14" t="s">
        <v>1137</v>
      </c>
      <c r="C14" s="160" t="str">
        <f>TRIM(CLEAN(TEXT(IFERROR(INDEX('Snakeden MR'!$B$4:$C$3028,MATCH($A14,'Snakeden MR'!$C$4:$C$3028,0),1),"-"),"@")))</f>
        <v>-</v>
      </c>
      <c r="D14" s="147" t="str">
        <f>TRIM(CLEAN(TEXT(IFERROR(INDEX('Snakeden MR'!$I$4:$J$3028,MATCH($A14,'Snakeden MR'!$J$4:$J$3028,0),1),"-"),"@")))</f>
        <v>-</v>
      </c>
      <c r="E14" s="147" t="str">
        <f>TRIM(CLEAN(TEXT(IFERROR(INDEX('Snakeden MR'!$P$4:$Q$3028,MATCH($A14,'Snakeden MR'!$Q$4:$Q$3028,0),1),"-"),"@")))</f>
        <v>-</v>
      </c>
      <c r="F14" s="147" t="str">
        <f>TRIM(CLEAN(TEXT(IFERROR(INDEX('Snakeden MR'!$W$4:$X$3028,MATCH($A14,'Snakeden MR'!$X$4:$X$3028,0),1),"-"),"@")))</f>
        <v>-</v>
      </c>
      <c r="G14" s="159" t="str">
        <f t="shared" si="0"/>
        <v>Not Found</v>
      </c>
      <c r="H14" t="str" cm="1">
        <f t="array" ref="H14">IF(SUMPRODUCT((TRIM(C14:F14)&lt;&gt;"-")*1)=0,
    "No Data",
    IF(COUNTIF(C14:F14,INDEX(_xlfn._xlws.FILTER(C14:F14,TRIM(C14:F14)&lt;&gt;"-"),1))=SUMPRODUCT((TRIM(C14:F14)&lt;&gt;"-")*1),
    "No Change",
    "Change"))</f>
        <v>No Data</v>
      </c>
      <c r="I14" s="159"/>
      <c r="J14"/>
      <c r="K14" s="163"/>
      <c r="L14" s="147" t="str">
        <f>TRIM(CLEAN(TEXT(IFERROR(INDEX('Glade MR'!$B$4:$C$3000,MATCH($A14,'Glade MR'!$C$4:$C$3000,0),1),"-"),"@")))</f>
        <v>-</v>
      </c>
      <c r="M14" s="147" t="str">
        <f>TRIM(CLEAN(TEXT(IFERROR(INDEX('Glade MR'!$I$4:$J$3000,MATCH($A14,'Glade MR'!$J$4:$J$3000,0),1),"-"),"@")))</f>
        <v>-</v>
      </c>
      <c r="N14" s="147" t="str">
        <f>TRIM(CLEAN(TEXT(IFERROR(INDEX('Glade MR'!$P$4:$Q$3000,MATCH($A14,'Glade MR'!$Q$4:$Q$3000,0),1),"-"),"@")))</f>
        <v>-</v>
      </c>
      <c r="O14" s="147" t="str">
        <f>TRIM(CLEAN(TEXT(IFERROR(INDEX('Glade MR'!$W$4:$X$3000,MATCH($A14,'Glade MR'!$X$4:$X$3000,0),1),"-"),"@")))</f>
        <v>-</v>
      </c>
      <c r="P14" s="159" t="str">
        <f t="shared" si="1"/>
        <v>Not Found</v>
      </c>
      <c r="Q14" t="str" cm="1">
        <f t="array" ref="Q14">IF(SUMPRODUCT((TRIM(L14:O14)&lt;&gt;"-")*1)=0,
    "No Data",
    IF(COUNTIF(L14:O14,INDEX(_xlfn._xlws.FILTER(L14:O14,TRIM(L14:O14)&lt;&gt;"-"),1))=SUMPRODUCT((TRIM(L14:O14)&lt;&gt;"-")*1),
    "No Change",
    "Change"))</f>
        <v>No Data</v>
      </c>
      <c r="R14" s="159"/>
      <c r="S14" s="111"/>
      <c r="U14" s="2"/>
      <c r="V14" s="2"/>
      <c r="W14" s="4"/>
      <c r="X14" s="4"/>
      <c r="Y14" s="165"/>
      <c r="Z14" s="4"/>
      <c r="AA14" s="1" t="str">
        <v>Riffle (H -&gt; I)</v>
      </c>
      <c r="AB14" t="str">
        <v>Unknown</v>
      </c>
    </row>
    <row r="15" spans="1:38" ht="15" thickBot="1" x14ac:dyDescent="0.35">
      <c r="A15" t="s">
        <v>432</v>
      </c>
      <c r="B15" t="s">
        <v>1137</v>
      </c>
      <c r="C15" s="160" t="str">
        <f>TRIM(CLEAN(TEXT(IFERROR(INDEX('Snakeden MR'!$B$4:$C$3028,MATCH($A15,'Snakeden MR'!$C$4:$C$3028,0),1),"-"),"@")))</f>
        <v>-</v>
      </c>
      <c r="D15" s="147" t="str">
        <f>TRIM(CLEAN(TEXT(IFERROR(INDEX('Snakeden MR'!$I$4:$J$3028,MATCH($A15,'Snakeden MR'!$J$4:$J$3028,0),1),"-"),"@")))</f>
        <v>-</v>
      </c>
      <c r="E15" s="147" t="str">
        <f>TRIM(CLEAN(TEXT(IFERROR(INDEX('Snakeden MR'!$P$4:$Q$3028,MATCH($A15,'Snakeden MR'!$Q$4:$Q$3028,0),1),"-"),"@")))</f>
        <v>-</v>
      </c>
      <c r="F15" s="147" t="str">
        <f>TRIM(CLEAN(TEXT(IFERROR(INDEX('Snakeden MR'!$W$4:$X$3028,MATCH($A15,'Snakeden MR'!$X$4:$X$3028,0),1),"-"),"@")))</f>
        <v>-</v>
      </c>
      <c r="G15" s="159" t="str">
        <f t="shared" si="0"/>
        <v>Not Found</v>
      </c>
      <c r="H15" t="str" cm="1">
        <f t="array" ref="H15">IF(SUMPRODUCT((TRIM(C15:F15)&lt;&gt;"-")*1)=0,
    "No Data",
    IF(COUNTIF(C15:F15,INDEX(_xlfn._xlws.FILTER(C15:F15,TRIM(C15:F15)&lt;&gt;"-"),1))=SUMPRODUCT((TRIM(C15:F15)&lt;&gt;"-")*1),
    "No Change",
    "Change"))</f>
        <v>No Data</v>
      </c>
      <c r="I15" s="159"/>
      <c r="J15"/>
      <c r="K15" s="163"/>
      <c r="L15" s="147" t="str">
        <f>TRIM(CLEAN(TEXT(IFERROR(INDEX('Glade MR'!$B$4:$C$3000,MATCH($A15,'Glade MR'!$C$4:$C$3000,0),1),"-"),"@")))</f>
        <v>Pool 5</v>
      </c>
      <c r="M15" s="147" t="str">
        <f>TRIM(CLEAN(TEXT(IFERROR(INDEX('Glade MR'!$I$4:$J$3000,MATCH($A15,'Glade MR'!$J$4:$J$3000,0),1),"-"),"@")))</f>
        <v>Pool 5</v>
      </c>
      <c r="N15" s="147" t="str">
        <f>TRIM(CLEAN(TEXT(IFERROR(INDEX('Glade MR'!$P$4:$Q$3000,MATCH($A15,'Glade MR'!$Q$4:$Q$3000,0),1),"-"),"@")))</f>
        <v>Pool 5</v>
      </c>
      <c r="O15" s="147" t="str">
        <f>TRIM(CLEAN(TEXT(IFERROR(INDEX('Glade MR'!$W$4:$X$3000,MATCH($A15,'Glade MR'!$X$4:$X$3000,0),1),"-"),"@")))</f>
        <v>Pool 5</v>
      </c>
      <c r="P15" s="159" t="str">
        <f t="shared" si="1"/>
        <v>Found</v>
      </c>
      <c r="Q15" t="str" cm="1">
        <f t="array" ref="Q15">IF(SUMPRODUCT((TRIM(L15:O15)&lt;&gt;"-")*1)=0,
    "No Data",
    IF(COUNTIF(L15:O15,INDEX(_xlfn._xlws.FILTER(L15:O15,TRIM(L15:O15)&lt;&gt;"-"),1))=SUMPRODUCT((TRIM(L15:O15)&lt;&gt;"-")*1),
    "No Change",
    "Change"))</f>
        <v>No Change</v>
      </c>
      <c r="R15" s="159"/>
      <c r="S15" s="111"/>
      <c r="U15" s="2"/>
      <c r="V15" s="2"/>
      <c r="W15" s="4"/>
      <c r="X15" s="4"/>
      <c r="Y15" s="165"/>
      <c r="Z15" s="4"/>
      <c r="AA15" s="1" t="str">
        <v>Pool I</v>
      </c>
      <c r="AB15" t="str">
        <v>Unknown</v>
      </c>
    </row>
    <row r="16" spans="1:38" ht="15" thickBot="1" x14ac:dyDescent="0.35">
      <c r="A16" t="s">
        <v>1151</v>
      </c>
      <c r="B16" t="s">
        <v>1137</v>
      </c>
      <c r="C16" s="160" t="str">
        <f>TRIM(CLEAN(TEXT(IFERROR(INDEX('Snakeden MR'!$B$4:$C$3028,MATCH($A16,'Snakeden MR'!$C$4:$C$3028,0),1),"-"),"@")))</f>
        <v>-</v>
      </c>
      <c r="D16" s="147" t="str">
        <f>TRIM(CLEAN(TEXT(IFERROR(INDEX('Snakeden MR'!$I$4:$J$3028,MATCH($A16,'Snakeden MR'!$J$4:$J$3028,0),1),"-"),"@")))</f>
        <v>-</v>
      </c>
      <c r="E16" s="147" t="str">
        <f>TRIM(CLEAN(TEXT(IFERROR(INDEX('Snakeden MR'!$P$4:$Q$3028,MATCH($A16,'Snakeden MR'!$Q$4:$Q$3028,0),1),"-"),"@")))</f>
        <v>-</v>
      </c>
      <c r="F16" s="147" t="str">
        <f>TRIM(CLEAN(TEXT(IFERROR(INDEX('Snakeden MR'!$W$4:$X$3028,MATCH($A16,'Snakeden MR'!$X$4:$X$3028,0),1),"-"),"@")))</f>
        <v>-</v>
      </c>
      <c r="G16" s="159" t="str">
        <f t="shared" si="0"/>
        <v>Not Found</v>
      </c>
      <c r="H16" t="str" cm="1">
        <f t="array" ref="H16">IF(SUMPRODUCT((TRIM(C16:F16)&lt;&gt;"-")*1)=0,
    "No Data",
    IF(COUNTIF(C16:F16,INDEX(_xlfn._xlws.FILTER(C16:F16,TRIM(C16:F16)&lt;&gt;"-"),1))=SUMPRODUCT((TRIM(C16:F16)&lt;&gt;"-")*1),
    "No Change",
    "Change"))</f>
        <v>No Data</v>
      </c>
      <c r="I16" s="159"/>
      <c r="J16"/>
      <c r="K16" s="163"/>
      <c r="L16" s="147" t="str">
        <f>TRIM(CLEAN(TEXT(IFERROR(INDEX('Glade MR'!$B$4:$C$3000,MATCH($A16,'Glade MR'!$C$4:$C$3000,0),1),"-"),"@")))</f>
        <v>-</v>
      </c>
      <c r="M16" s="147" t="str">
        <f>TRIM(CLEAN(TEXT(IFERROR(INDEX('Glade MR'!$I$4:$J$3000,MATCH($A16,'Glade MR'!$J$4:$J$3000,0),1),"-"),"@")))</f>
        <v>-</v>
      </c>
      <c r="N16" s="147" t="str">
        <f>TRIM(CLEAN(TEXT(IFERROR(INDEX('Glade MR'!$P$4:$Q$3000,MATCH($A16,'Glade MR'!$Q$4:$Q$3000,0),1),"-"),"@")))</f>
        <v>-</v>
      </c>
      <c r="O16" s="147" t="str">
        <f>TRIM(CLEAN(TEXT(IFERROR(INDEX('Glade MR'!$W$4:$X$3000,MATCH($A16,'Glade MR'!$X$4:$X$3000,0),1),"-"),"@")))</f>
        <v>-</v>
      </c>
      <c r="P16" s="159" t="str">
        <f t="shared" si="1"/>
        <v>Not Found</v>
      </c>
      <c r="Q16" t="str" cm="1">
        <f t="array" ref="Q16">IF(SUMPRODUCT((TRIM(L16:O16)&lt;&gt;"-")*1)=0,
    "No Data",
    IF(COUNTIF(L16:O16,INDEX(_xlfn._xlws.FILTER(L16:O16,TRIM(L16:O16)&lt;&gt;"-"),1))=SUMPRODUCT((TRIM(L16:O16)&lt;&gt;"-")*1),
    "No Change",
    "Change"))</f>
        <v>No Data</v>
      </c>
      <c r="R16" s="159"/>
      <c r="S16" s="111"/>
      <c r="U16" s="2"/>
      <c r="V16" s="2"/>
      <c r="W16" s="4"/>
      <c r="X16" s="4"/>
      <c r="Y16" s="165"/>
      <c r="Z16" s="4"/>
      <c r="AA16" s="1" t="str">
        <v>Riffle (P3 -&gt; P4)</v>
      </c>
      <c r="AB16" t="str">
        <v>untagged</v>
      </c>
    </row>
    <row r="17" spans="1:27" ht="15" thickBot="1" x14ac:dyDescent="0.35">
      <c r="A17" t="s">
        <v>739</v>
      </c>
      <c r="B17" t="s">
        <v>1137</v>
      </c>
      <c r="C17" s="160" t="str">
        <f>TRIM(CLEAN(TEXT(IFERROR(INDEX('Snakeden MR'!$B$4:$C$3028,MATCH($A17,'Snakeden MR'!$C$4:$C$3028,0),1),"-"),"@")))</f>
        <v>-</v>
      </c>
      <c r="D17" s="147" t="str">
        <f>TRIM(CLEAN(TEXT(IFERROR(INDEX('Snakeden MR'!$I$4:$J$3028,MATCH($A17,'Snakeden MR'!$J$4:$J$3028,0),1),"-"),"@")))</f>
        <v>-</v>
      </c>
      <c r="E17" s="147" t="str">
        <f>TRIM(CLEAN(TEXT(IFERROR(INDEX('Snakeden MR'!$P$4:$Q$3028,MATCH($A17,'Snakeden MR'!$Q$4:$Q$3028,0),1),"-"),"@")))</f>
        <v>-</v>
      </c>
      <c r="F17" s="147" t="str">
        <f>TRIM(CLEAN(TEXT(IFERROR(INDEX('Snakeden MR'!$W$4:$X$3028,MATCH($A17,'Snakeden MR'!$X$4:$X$3028,0),1),"-"),"@")))</f>
        <v>-</v>
      </c>
      <c r="G17" s="159" t="str">
        <f t="shared" si="0"/>
        <v>Not Found</v>
      </c>
      <c r="H17" t="str" cm="1">
        <f t="array" ref="H17">IF(SUMPRODUCT((TRIM(C17:F17)&lt;&gt;"-")*1)=0,
    "No Data",
    IF(COUNTIF(C17:F17,INDEX(_xlfn._xlws.FILTER(C17:F17,TRIM(C17:F17)&lt;&gt;"-"),1))=SUMPRODUCT((TRIM(C17:F17)&lt;&gt;"-")*1),
    "No Change",
    "Change"))</f>
        <v>No Data</v>
      </c>
      <c r="I17" s="159"/>
      <c r="J17"/>
      <c r="K17" s="163"/>
      <c r="L17" s="147" t="str">
        <f>TRIM(CLEAN(TEXT(IFERROR(INDEX('Glade MR'!$B$4:$C$3000,MATCH($A17,'Glade MR'!$C$4:$C$3000,0),1),"-"),"@")))</f>
        <v>-</v>
      </c>
      <c r="M17" s="147" t="str">
        <f>TRIM(CLEAN(TEXT(IFERROR(INDEX('Glade MR'!$I$4:$J$3000,MATCH($A17,'Glade MR'!$J$4:$J$3000,0),1),"-"),"@")))</f>
        <v>-</v>
      </c>
      <c r="N17" s="147" t="str">
        <f>TRIM(CLEAN(TEXT(IFERROR(INDEX('Glade MR'!$P$4:$Q$3000,MATCH($A17,'Glade MR'!$Q$4:$Q$3000,0),1),"-"),"@")))</f>
        <v>Pool 5</v>
      </c>
      <c r="O17" s="147" t="str">
        <f>TRIM(CLEAN(TEXT(IFERROR(INDEX('Glade MR'!$W$4:$X$3000,MATCH($A17,'Glade MR'!$X$4:$X$3000,0),1),"-"),"@")))</f>
        <v>Pool 5</v>
      </c>
      <c r="P17" s="159" t="str">
        <f t="shared" si="1"/>
        <v>Found</v>
      </c>
      <c r="Q17" t="str" cm="1">
        <f t="array" ref="Q17">IF(SUMPRODUCT((TRIM(L17:O17)&lt;&gt;"-")*1)=0,
    "No Data",
    IF(COUNTIF(L17:O17,INDEX(_xlfn._xlws.FILTER(L17:O17,TRIM(L17:O17)&lt;&gt;"-"),1))=SUMPRODUCT((TRIM(L17:O17)&lt;&gt;"-")*1),
    "No Change",
    "Change"))</f>
        <v>No Change</v>
      </c>
      <c r="R17" s="159"/>
      <c r="S17" s="111"/>
      <c r="U17" s="3"/>
      <c r="V17" s="3"/>
      <c r="W17" s="4"/>
      <c r="X17" s="4"/>
      <c r="Y17" s="165"/>
      <c r="Z17" s="4"/>
      <c r="AA17" s="1"/>
    </row>
    <row r="18" spans="1:27" ht="15" thickBot="1" x14ac:dyDescent="0.35">
      <c r="A18" t="s">
        <v>670</v>
      </c>
      <c r="B18" t="s">
        <v>1137</v>
      </c>
      <c r="C18" s="160" t="str">
        <f>TRIM(CLEAN(TEXT(IFERROR(INDEX('Snakeden MR'!$B$4:$C$3028,MATCH($A18,'Snakeden MR'!$C$4:$C$3028,0),1),"-"),"@")))</f>
        <v>-</v>
      </c>
      <c r="D18" s="147" t="str">
        <f>TRIM(CLEAN(TEXT(IFERROR(INDEX('Snakeden MR'!$I$4:$J$3028,MATCH($A18,'Snakeden MR'!$J$4:$J$3028,0),1),"-"),"@")))</f>
        <v>-</v>
      </c>
      <c r="E18" s="147" t="str">
        <f>TRIM(CLEAN(TEXT(IFERROR(INDEX('Snakeden MR'!$P$4:$Q$3028,MATCH($A18,'Snakeden MR'!$Q$4:$Q$3028,0),1),"-"),"@")))</f>
        <v>-</v>
      </c>
      <c r="F18" s="147" t="str">
        <f>TRIM(CLEAN(TEXT(IFERROR(INDEX('Snakeden MR'!$W$4:$X$3028,MATCH($A18,'Snakeden MR'!$X$4:$X$3028,0),1),"-"),"@")))</f>
        <v>-</v>
      </c>
      <c r="G18" s="159" t="str">
        <f t="shared" si="0"/>
        <v>Not Found</v>
      </c>
      <c r="H18" t="str" cm="1">
        <f t="array" ref="H18">IF(SUMPRODUCT((TRIM(C18:F18)&lt;&gt;"-")*1)=0,
    "No Data",
    IF(COUNTIF(C18:F18,INDEX(_xlfn._xlws.FILTER(C18:F18,TRIM(C18:F18)&lt;&gt;"-"),1))=SUMPRODUCT((TRIM(C18:F18)&lt;&gt;"-")*1),
    "No Change",
    "Change"))</f>
        <v>No Data</v>
      </c>
      <c r="I18" s="159"/>
      <c r="J18"/>
      <c r="K18" s="163"/>
      <c r="L18" s="147" t="str">
        <f>TRIM(CLEAN(TEXT(IFERROR(INDEX('Glade MR'!$B$4:$C$3000,MATCH($A18,'Glade MR'!$C$4:$C$3000,0),1),"-"),"@")))</f>
        <v>Pool 4</v>
      </c>
      <c r="M18" s="147" t="str">
        <f>TRIM(CLEAN(TEXT(IFERROR(INDEX('Glade MR'!$I$4:$J$3000,MATCH($A18,'Glade MR'!$J$4:$J$3000,0),1),"-"),"@")))</f>
        <v>-</v>
      </c>
      <c r="N18" s="147" t="str">
        <f>TRIM(CLEAN(TEXT(IFERROR(INDEX('Glade MR'!$P$4:$Q$3000,MATCH($A18,'Glade MR'!$Q$4:$Q$3000,0),1),"-"),"@")))</f>
        <v>Pool 5</v>
      </c>
      <c r="O18" s="147" t="str">
        <f>TRIM(CLEAN(TEXT(IFERROR(INDEX('Glade MR'!$W$4:$X$3000,MATCH($A18,'Glade MR'!$X$4:$X$3000,0),1),"-"),"@")))</f>
        <v>-</v>
      </c>
      <c r="P18" s="159" t="str">
        <f t="shared" si="1"/>
        <v>Found</v>
      </c>
      <c r="Q18" t="str" cm="1">
        <f t="array" ref="Q18">IF(SUMPRODUCT((TRIM(L18:O18)&lt;&gt;"-")*1)=0,
    "No Data",
    IF(COUNTIF(L18:O18,INDEX(_xlfn._xlws.FILTER(L18:O18,TRIM(L18:O18)&lt;&gt;"-"),1))=SUMPRODUCT((TRIM(L18:O18)&lt;&gt;"-")*1),
    "No Change",
    "Change"))</f>
        <v>Change</v>
      </c>
      <c r="R18" s="159"/>
      <c r="S18" s="111"/>
      <c r="U18" s="2"/>
      <c r="V18" s="2"/>
      <c r="W18" s="4"/>
      <c r="X18" s="4"/>
      <c r="Y18" s="165"/>
      <c r="Z18" s="4"/>
      <c r="AA18" s="1"/>
    </row>
    <row r="19" spans="1:27" ht="15" thickBot="1" x14ac:dyDescent="0.35">
      <c r="A19" t="s">
        <v>614</v>
      </c>
      <c r="B19" t="s">
        <v>1137</v>
      </c>
      <c r="C19" s="160" t="str">
        <f>TRIM(CLEAN(TEXT(IFERROR(INDEX('Snakeden MR'!$B$4:$C$3028,MATCH($A19,'Snakeden MR'!$C$4:$C$3028,0),1),"-"),"@")))</f>
        <v>-</v>
      </c>
      <c r="D19" s="147" t="str">
        <f>TRIM(CLEAN(TEXT(IFERROR(INDEX('Snakeden MR'!$I$4:$J$3028,MATCH($A19,'Snakeden MR'!$J$4:$J$3028,0),1),"-"),"@")))</f>
        <v>-</v>
      </c>
      <c r="E19" s="147" t="str">
        <f>TRIM(CLEAN(TEXT(IFERROR(INDEX('Snakeden MR'!$P$4:$Q$3028,MATCH($A19,'Snakeden MR'!$Q$4:$Q$3028,0),1),"-"),"@")))</f>
        <v>-</v>
      </c>
      <c r="F19" s="147" t="str">
        <f>TRIM(CLEAN(TEXT(IFERROR(INDEX('Snakeden MR'!$W$4:$X$3028,MATCH($A19,'Snakeden MR'!$X$4:$X$3028,0),1),"-"),"@")))</f>
        <v>-</v>
      </c>
      <c r="G19" s="159" t="str">
        <f t="shared" si="0"/>
        <v>Not Found</v>
      </c>
      <c r="H19" t="str" cm="1">
        <f t="array" ref="H19">IF(SUMPRODUCT((TRIM(C19:F19)&lt;&gt;"-")*1)=0,
    "No Data",
    IF(COUNTIF(C19:F19,INDEX(_xlfn._xlws.FILTER(C19:F19,TRIM(C19:F19)&lt;&gt;"-"),1))=SUMPRODUCT((TRIM(C19:F19)&lt;&gt;"-")*1),
    "No Change",
    "Change"))</f>
        <v>No Data</v>
      </c>
      <c r="I19" s="159"/>
      <c r="J19"/>
      <c r="K19" s="163"/>
      <c r="L19" s="147" t="str">
        <f>TRIM(CLEAN(TEXT(IFERROR(INDEX('Glade MR'!$B$4:$C$3000,MATCH($A19,'Glade MR'!$C$4:$C$3000,0),1),"-"),"@")))</f>
        <v>-</v>
      </c>
      <c r="M19" s="147" t="str">
        <f>TRIM(CLEAN(TEXT(IFERROR(INDEX('Glade MR'!$I$4:$J$3000,MATCH($A19,'Glade MR'!$J$4:$J$3000,0),1),"-"),"@")))</f>
        <v>Pool 1</v>
      </c>
      <c r="N19" s="147" t="str">
        <f>TRIM(CLEAN(TEXT(IFERROR(INDEX('Glade MR'!$P$4:$Q$3000,MATCH($A19,'Glade MR'!$Q$4:$Q$3000,0),1),"-"),"@")))</f>
        <v>-</v>
      </c>
      <c r="O19" s="147" t="str">
        <f>TRIM(CLEAN(TEXT(IFERROR(INDEX('Glade MR'!$W$4:$X$3000,MATCH($A19,'Glade MR'!$X$4:$X$3000,0),1),"-"),"@")))</f>
        <v>-</v>
      </c>
      <c r="P19" s="159" t="str">
        <f t="shared" si="1"/>
        <v>Found</v>
      </c>
      <c r="Q19" t="str" cm="1">
        <f t="array" ref="Q19">IF(SUMPRODUCT((TRIM(L19:O19)&lt;&gt;"-")*1)=0,
    "No Data",
    IF(COUNTIF(L19:O19,INDEX(_xlfn._xlws.FILTER(L19:O19,TRIM(L19:O19)&lt;&gt;"-"),1))=SUMPRODUCT((TRIM(L19:O19)&lt;&gt;"-")*1),
    "No Change",
    "Change"))</f>
        <v>No Change</v>
      </c>
      <c r="R19" s="159"/>
      <c r="S19" s="111"/>
      <c r="U19" s="3"/>
      <c r="V19" s="3"/>
      <c r="W19" s="4"/>
      <c r="X19" s="4"/>
      <c r="Y19" s="165"/>
      <c r="Z19" s="171"/>
      <c r="AA19" s="1"/>
    </row>
    <row r="20" spans="1:27" ht="15" thickBot="1" x14ac:dyDescent="0.35">
      <c r="A20" t="s">
        <v>1152</v>
      </c>
      <c r="B20" t="s">
        <v>1137</v>
      </c>
      <c r="C20" s="160" t="str">
        <f>TRIM(CLEAN(TEXT(IFERROR(INDEX('Snakeden MR'!$B$4:$C$3028,MATCH($A20,'Snakeden MR'!$C$4:$C$3028,0),1),"-"),"@")))</f>
        <v>-</v>
      </c>
      <c r="D20" s="147" t="str">
        <f>TRIM(CLEAN(TEXT(IFERROR(INDEX('Snakeden MR'!$I$4:$J$3028,MATCH($A20,'Snakeden MR'!$J$4:$J$3028,0),1),"-"),"@")))</f>
        <v>-</v>
      </c>
      <c r="E20" s="147" t="str">
        <f>TRIM(CLEAN(TEXT(IFERROR(INDEX('Snakeden MR'!$P$4:$Q$3028,MATCH($A20,'Snakeden MR'!$Q$4:$Q$3028,0),1),"-"),"@")))</f>
        <v>-</v>
      </c>
      <c r="F20" s="147" t="str">
        <f>TRIM(CLEAN(TEXT(IFERROR(INDEX('Snakeden MR'!$W$4:$X$3028,MATCH($A20,'Snakeden MR'!$X$4:$X$3028,0),1),"-"),"@")))</f>
        <v>-</v>
      </c>
      <c r="G20" s="159" t="str">
        <f t="shared" si="0"/>
        <v>Not Found</v>
      </c>
      <c r="H20" t="str" cm="1">
        <f t="array" ref="H20">IF(SUMPRODUCT((TRIM(C20:F20)&lt;&gt;"-")*1)=0,
    "No Data",
    IF(COUNTIF(C20:F20,INDEX(_xlfn._xlws.FILTER(C20:F20,TRIM(C20:F20)&lt;&gt;"-"),1))=SUMPRODUCT((TRIM(C20:F20)&lt;&gt;"-")*1),
    "No Change",
    "Change"))</f>
        <v>No Data</v>
      </c>
      <c r="I20" s="159"/>
      <c r="J20"/>
      <c r="K20" s="163"/>
      <c r="L20" s="147" t="str">
        <f>TRIM(CLEAN(TEXT(IFERROR(INDEX('Glade MR'!$B$4:$C$3000,MATCH($A20,'Glade MR'!$C$4:$C$3000,0),1),"-"),"@")))</f>
        <v>-</v>
      </c>
      <c r="M20" s="147" t="str">
        <f>TRIM(CLEAN(TEXT(IFERROR(INDEX('Glade MR'!$I$4:$J$3000,MATCH($A20,'Glade MR'!$J$4:$J$3000,0),1),"-"),"@")))</f>
        <v>-</v>
      </c>
      <c r="N20" s="147" t="str">
        <f>TRIM(CLEAN(TEXT(IFERROR(INDEX('Glade MR'!$P$4:$Q$3000,MATCH($A20,'Glade MR'!$Q$4:$Q$3000,0),1),"-"),"@")))</f>
        <v>-</v>
      </c>
      <c r="O20" s="147" t="str">
        <f>TRIM(CLEAN(TEXT(IFERROR(INDEX('Glade MR'!$W$4:$X$3000,MATCH($A20,'Glade MR'!$X$4:$X$3000,0),1),"-"),"@")))</f>
        <v>-</v>
      </c>
      <c r="P20" s="159" t="str">
        <f t="shared" si="1"/>
        <v>Not Found</v>
      </c>
      <c r="Q20" t="str" cm="1">
        <f t="array" ref="Q20">IF(SUMPRODUCT((TRIM(L20:O20)&lt;&gt;"-")*1)=0,
    "No Data",
    IF(COUNTIF(L20:O20,INDEX(_xlfn._xlws.FILTER(L20:O20,TRIM(L20:O20)&lt;&gt;"-"),1))=SUMPRODUCT((TRIM(L20:O20)&lt;&gt;"-")*1),
    "No Change",
    "Change"))</f>
        <v>No Data</v>
      </c>
      <c r="R20" s="159"/>
      <c r="S20" s="111"/>
      <c r="U20" s="2"/>
      <c r="V20" s="2"/>
      <c r="W20" s="4"/>
      <c r="X20" s="4"/>
      <c r="Y20" s="165"/>
      <c r="Z20" s="171"/>
      <c r="AA20" s="1"/>
    </row>
    <row r="21" spans="1:27" ht="15" thickBot="1" x14ac:dyDescent="0.35">
      <c r="A21" t="s">
        <v>510</v>
      </c>
      <c r="B21" t="s">
        <v>1137</v>
      </c>
      <c r="C21" s="160" t="str">
        <f>TRIM(CLEAN(TEXT(IFERROR(INDEX('Snakeden MR'!$B$4:$C$3028,MATCH($A21,'Snakeden MR'!$C$4:$C$3028,0),1),"-"),"@")))</f>
        <v>-</v>
      </c>
      <c r="D21" s="147" t="str">
        <f>TRIM(CLEAN(TEXT(IFERROR(INDEX('Snakeden MR'!$I$4:$J$3028,MATCH($A21,'Snakeden MR'!$J$4:$J$3028,0),1),"-"),"@")))</f>
        <v>-</v>
      </c>
      <c r="E21" s="147" t="str">
        <f>TRIM(CLEAN(TEXT(IFERROR(INDEX('Snakeden MR'!$P$4:$Q$3028,MATCH($A21,'Snakeden MR'!$Q$4:$Q$3028,0),1),"-"),"@")))</f>
        <v>-</v>
      </c>
      <c r="F21" s="147" t="str">
        <f>TRIM(CLEAN(TEXT(IFERROR(INDEX('Snakeden MR'!$W$4:$X$3028,MATCH($A21,'Snakeden MR'!$X$4:$X$3028,0),1),"-"),"@")))</f>
        <v>-</v>
      </c>
      <c r="G21" s="159" t="str">
        <f t="shared" si="0"/>
        <v>Not Found</v>
      </c>
      <c r="H21" t="str" cm="1">
        <f t="array" ref="H21">IF(SUMPRODUCT((TRIM(C21:F21)&lt;&gt;"-")*1)=0,
    "No Data",
    IF(COUNTIF(C21:F21,INDEX(_xlfn._xlws.FILTER(C21:F21,TRIM(C21:F21)&lt;&gt;"-"),1))=SUMPRODUCT((TRIM(C21:F21)&lt;&gt;"-")*1),
    "No Change",
    "Change"))</f>
        <v>No Data</v>
      </c>
      <c r="I21" s="159"/>
      <c r="J21"/>
      <c r="K21" s="163"/>
      <c r="L21" s="147" t="str">
        <f>TRIM(CLEAN(TEXT(IFERROR(INDEX('Glade MR'!$B$4:$C$3000,MATCH($A21,'Glade MR'!$C$4:$C$3000,0),1),"-"),"@")))</f>
        <v>-</v>
      </c>
      <c r="M21" s="147" t="str">
        <f>TRIM(CLEAN(TEXT(IFERROR(INDEX('Glade MR'!$I$4:$J$3000,MATCH($A21,'Glade MR'!$J$4:$J$3000,0),1),"-"),"@")))</f>
        <v>Pool 8</v>
      </c>
      <c r="N21" s="147" t="str">
        <f>TRIM(CLEAN(TEXT(IFERROR(INDEX('Glade MR'!$P$4:$Q$3000,MATCH($A21,'Glade MR'!$Q$4:$Q$3000,0),1),"-"),"@")))</f>
        <v>Pool 8</v>
      </c>
      <c r="O21" s="147" t="str">
        <f>TRIM(CLEAN(TEXT(IFERROR(INDEX('Glade MR'!$W$4:$X$3000,MATCH($A21,'Glade MR'!$X$4:$X$3000,0),1),"-"),"@")))</f>
        <v>-</v>
      </c>
      <c r="P21" s="159" t="str">
        <f t="shared" si="1"/>
        <v>Found</v>
      </c>
      <c r="Q21" t="str" cm="1">
        <f t="array" ref="Q21">IF(SUMPRODUCT((TRIM(L21:O21)&lt;&gt;"-")*1)=0,
    "No Data",
    IF(COUNTIF(L21:O21,INDEX(_xlfn._xlws.FILTER(L21:O21,TRIM(L21:O21)&lt;&gt;"-"),1))=SUMPRODUCT((TRIM(L21:O21)&lt;&gt;"-")*1),
    "No Change",
    "Change"))</f>
        <v>No Change</v>
      </c>
      <c r="R21" s="159"/>
      <c r="S21" s="111"/>
      <c r="U21" s="3"/>
      <c r="V21" s="3"/>
      <c r="W21" s="4"/>
      <c r="X21" s="4"/>
      <c r="Y21" s="165"/>
      <c r="Z21" s="171"/>
    </row>
    <row r="22" spans="1:27" ht="15" thickBot="1" x14ac:dyDescent="0.35">
      <c r="A22" t="s">
        <v>476</v>
      </c>
      <c r="B22" t="s">
        <v>1145</v>
      </c>
      <c r="C22" s="160" t="str">
        <f>TRIM(CLEAN(TEXT(IFERROR(INDEX('Snakeden MR'!$B$4:$C$3028,MATCH($A22,'Snakeden MR'!$C$4:$C$3028,0),1),"-"),"@")))</f>
        <v>-</v>
      </c>
      <c r="D22" s="147" t="str">
        <f>TRIM(CLEAN(TEXT(IFERROR(INDEX('Snakeden MR'!$I$4:$J$3028,MATCH($A22,'Snakeden MR'!$J$4:$J$3028,0),1),"-"),"@")))</f>
        <v>-</v>
      </c>
      <c r="E22" s="147" t="str">
        <f>TRIM(CLEAN(TEXT(IFERROR(INDEX('Snakeden MR'!$P$4:$Q$3028,MATCH($A22,'Snakeden MR'!$Q$4:$Q$3028,0),1),"-"),"@")))</f>
        <v>-</v>
      </c>
      <c r="F22" s="147" t="str">
        <f>TRIM(CLEAN(TEXT(IFERROR(INDEX('Snakeden MR'!$W$4:$X$3028,MATCH($A22,'Snakeden MR'!$X$4:$X$3028,0),1),"-"),"@")))</f>
        <v>-</v>
      </c>
      <c r="G22" s="159" t="str">
        <f t="shared" si="0"/>
        <v>Not Found</v>
      </c>
      <c r="H22" t="str" cm="1">
        <f t="array" ref="H22">IF(SUMPRODUCT((TRIM(C22:F22)&lt;&gt;"-")*1)=0,
    "No Data",
    IF(COUNTIF(C22:F22,INDEX(_xlfn._xlws.FILTER(C22:F22,TRIM(C22:F22)&lt;&gt;"-"),1))=SUMPRODUCT((TRIM(C22:F22)&lt;&gt;"-")*1),
    "No Change",
    "Change"))</f>
        <v>No Data</v>
      </c>
      <c r="I22" s="159"/>
      <c r="J22"/>
      <c r="K22" s="163"/>
      <c r="L22" s="147" t="str">
        <f>TRIM(CLEAN(TEXT(IFERROR(INDEX('Glade MR'!$B$4:$C$3000,MATCH($A22,'Glade MR'!$C$4:$C$3000,0),1),"-"),"@")))</f>
        <v>-</v>
      </c>
      <c r="M22" s="147" t="str">
        <f>TRIM(CLEAN(TEXT(IFERROR(INDEX('Glade MR'!$I$4:$J$3000,MATCH($A22,'Glade MR'!$J$4:$J$3000,0),1),"-"),"@")))</f>
        <v>Pool 8</v>
      </c>
      <c r="N22" s="147" t="str">
        <f>TRIM(CLEAN(TEXT(IFERROR(INDEX('Glade MR'!$P$4:$Q$3000,MATCH($A22,'Glade MR'!$Q$4:$Q$3000,0),1),"-"),"@")))</f>
        <v>Pool 8</v>
      </c>
      <c r="O22" s="147" t="str">
        <f>TRIM(CLEAN(TEXT(IFERROR(INDEX('Glade MR'!$W$4:$X$3000,MATCH($A22,'Glade MR'!$X$4:$X$3000,0),1),"-"),"@")))</f>
        <v>-</v>
      </c>
      <c r="P22" s="159" t="str">
        <f t="shared" si="1"/>
        <v>Found</v>
      </c>
      <c r="Q22" t="str" cm="1">
        <f t="array" ref="Q22">IF(SUMPRODUCT((TRIM(L22:O22)&lt;&gt;"-")*1)=0,
    "No Data",
    IF(COUNTIF(L22:O22,INDEX(_xlfn._xlws.FILTER(L22:O22,TRIM(L22:O22)&lt;&gt;"-"),1))=SUMPRODUCT((TRIM(L22:O22)&lt;&gt;"-")*1),
    "No Change",
    "Change"))</f>
        <v>No Change</v>
      </c>
      <c r="R22" s="159"/>
      <c r="S22" s="111"/>
      <c r="W22" s="4"/>
      <c r="X22" s="4"/>
      <c r="Y22" s="165"/>
      <c r="Z22" s="171"/>
    </row>
    <row r="23" spans="1:27" ht="15" thickBot="1" x14ac:dyDescent="0.35">
      <c r="A23" t="s">
        <v>1153</v>
      </c>
      <c r="B23" t="s">
        <v>1145</v>
      </c>
      <c r="C23" s="160" t="str">
        <f>TRIM(CLEAN(TEXT(IFERROR(INDEX('Snakeden MR'!$B$4:$C$3028,MATCH($A23,'Snakeden MR'!$C$4:$C$3028,0),1),"-"),"@")))</f>
        <v>-</v>
      </c>
      <c r="D23" s="147" t="str">
        <f>TRIM(CLEAN(TEXT(IFERROR(INDEX('Snakeden MR'!$I$4:$J$3028,MATCH($A23,'Snakeden MR'!$J$4:$J$3028,0),1),"-"),"@")))</f>
        <v>-</v>
      </c>
      <c r="E23" s="147" t="str">
        <f>TRIM(CLEAN(TEXT(IFERROR(INDEX('Snakeden MR'!$P$4:$Q$3028,MATCH($A23,'Snakeden MR'!$Q$4:$Q$3028,0),1),"-"),"@")))</f>
        <v>-</v>
      </c>
      <c r="F23" s="147" t="str">
        <f>TRIM(CLEAN(TEXT(IFERROR(INDEX('Snakeden MR'!$W$4:$X$3028,MATCH($A23,'Snakeden MR'!$X$4:$X$3028,0),1),"-"),"@")))</f>
        <v>-</v>
      </c>
      <c r="G23" s="159" t="str">
        <f t="shared" si="0"/>
        <v>Not Found</v>
      </c>
      <c r="H23" t="str" cm="1">
        <f t="array" ref="H23">IF(SUMPRODUCT((TRIM(C23:F23)&lt;&gt;"-")*1)=0,
    "No Data",
    IF(COUNTIF(C23:F23,INDEX(_xlfn._xlws.FILTER(C23:F23,TRIM(C23:F23)&lt;&gt;"-"),1))=SUMPRODUCT((TRIM(C23:F23)&lt;&gt;"-")*1),
    "No Change",
    "Change"))</f>
        <v>No Data</v>
      </c>
      <c r="I23" s="159"/>
      <c r="J23"/>
      <c r="K23" s="163"/>
      <c r="L23" s="147" t="str">
        <f>TRIM(CLEAN(TEXT(IFERROR(INDEX('Glade MR'!$B$4:$C$3000,MATCH($A23,'Glade MR'!$C$4:$C$3000,0),1),"-"),"@")))</f>
        <v>-</v>
      </c>
      <c r="M23" s="147" t="str">
        <f>TRIM(CLEAN(TEXT(IFERROR(INDEX('Glade MR'!$I$4:$J$3000,MATCH($A23,'Glade MR'!$J$4:$J$3000,0),1),"-"),"@")))</f>
        <v>-</v>
      </c>
      <c r="N23" s="147" t="str">
        <f>TRIM(CLEAN(TEXT(IFERROR(INDEX('Glade MR'!$P$4:$Q$3000,MATCH($A23,'Glade MR'!$Q$4:$Q$3000,0),1),"-"),"@")))</f>
        <v>-</v>
      </c>
      <c r="O23" s="147" t="str">
        <f>TRIM(CLEAN(TEXT(IFERROR(INDEX('Glade MR'!$W$4:$X$3000,MATCH($A23,'Glade MR'!$X$4:$X$3000,0),1),"-"),"@")))</f>
        <v>-</v>
      </c>
      <c r="P23" s="159" t="str">
        <f t="shared" si="1"/>
        <v>Not Found</v>
      </c>
      <c r="Q23" t="str" cm="1">
        <f t="array" ref="Q23">IF(SUMPRODUCT((TRIM(L23:O23)&lt;&gt;"-")*1)=0,
    "No Data",
    IF(COUNTIF(L23:O23,INDEX(_xlfn._xlws.FILTER(L23:O23,TRIM(L23:O23)&lt;&gt;"-"),1))=SUMPRODUCT((TRIM(L23:O23)&lt;&gt;"-")*1),
    "No Change",
    "Change"))</f>
        <v>No Data</v>
      </c>
      <c r="R23" s="159"/>
      <c r="S23" s="111"/>
      <c r="W23" s="4"/>
      <c r="X23" s="4"/>
      <c r="Y23" s="165"/>
      <c r="Z23" s="171"/>
    </row>
    <row r="24" spans="1:27" ht="15" thickBot="1" x14ac:dyDescent="0.35">
      <c r="A24" t="s">
        <v>958</v>
      </c>
      <c r="B24" t="s">
        <v>1137</v>
      </c>
      <c r="C24" s="160" t="str">
        <f>TRIM(CLEAN(TEXT(IFERROR(INDEX('Snakeden MR'!$B$4:$C$3028,MATCH($A24,'Snakeden MR'!$C$4:$C$3028,0),1),"-"),"@")))</f>
        <v>-</v>
      </c>
      <c r="D24" s="147" t="str">
        <f>TRIM(CLEAN(TEXT(IFERROR(INDEX('Snakeden MR'!$I$4:$J$3028,MATCH($A24,'Snakeden MR'!$J$4:$J$3028,0),1),"-"),"@")))</f>
        <v>-</v>
      </c>
      <c r="E24" s="147" t="str">
        <f>TRIM(CLEAN(TEXT(IFERROR(INDEX('Snakeden MR'!$P$4:$Q$3028,MATCH($A24,'Snakeden MR'!$Q$4:$Q$3028,0),1),"-"),"@")))</f>
        <v>-</v>
      </c>
      <c r="F24" s="147" t="str">
        <f>TRIM(CLEAN(TEXT(IFERROR(INDEX('Snakeden MR'!$W$4:$X$3028,MATCH($A24,'Snakeden MR'!$X$4:$X$3028,0),1),"-"),"@")))</f>
        <v>-</v>
      </c>
      <c r="G24" s="159" t="str">
        <f t="shared" si="0"/>
        <v>Not Found</v>
      </c>
      <c r="H24" t="str" cm="1">
        <f t="array" ref="H24">IF(SUMPRODUCT((TRIM(C24:F24)&lt;&gt;"-")*1)=0,
    "No Data",
    IF(COUNTIF(C24:F24,INDEX(_xlfn._xlws.FILTER(C24:F24,TRIM(C24:F24)&lt;&gt;"-"),1))=SUMPRODUCT((TRIM(C24:F24)&lt;&gt;"-")*1),
    "No Change",
    "Change"))</f>
        <v>No Data</v>
      </c>
      <c r="I24" s="159"/>
      <c r="J24"/>
      <c r="K24" s="163"/>
      <c r="L24" s="147" t="str">
        <f>TRIM(CLEAN(TEXT(IFERROR(INDEX('Glade MR'!$B$4:$C$3000,MATCH($A24,'Glade MR'!$C$4:$C$3000,0),1),"-"),"@")))</f>
        <v>-</v>
      </c>
      <c r="M24" s="147" t="str">
        <f>TRIM(CLEAN(TEXT(IFERROR(INDEX('Glade MR'!$I$4:$J$3000,MATCH($A24,'Glade MR'!$J$4:$J$3000,0),1),"-"),"@")))</f>
        <v>-</v>
      </c>
      <c r="N24" s="147" t="str">
        <f>TRIM(CLEAN(TEXT(IFERROR(INDEX('Glade MR'!$P$4:$Q$3000,MATCH($A24,'Glade MR'!$Q$4:$Q$3000,0),1),"-"),"@")))</f>
        <v>-</v>
      </c>
      <c r="O24" s="147" t="str">
        <f>TRIM(CLEAN(TEXT(IFERROR(INDEX('Glade MR'!$W$4:$X$3000,MATCH($A24,'Glade MR'!$X$4:$X$3000,0),1),"-"),"@")))</f>
        <v>Pool 2</v>
      </c>
      <c r="P24" s="159" t="str">
        <f t="shared" si="1"/>
        <v>Found</v>
      </c>
      <c r="Q24" t="str" cm="1">
        <f t="array" ref="Q24">IF(SUMPRODUCT((TRIM(L24:O24)&lt;&gt;"-")*1)=0,
    "No Data",
    IF(COUNTIF(L24:O24,INDEX(_xlfn._xlws.FILTER(L24:O24,TRIM(L24:O24)&lt;&gt;"-"),1))=SUMPRODUCT((TRIM(L24:O24)&lt;&gt;"-")*1),
    "No Change",
    "Change"))</f>
        <v>No Change</v>
      </c>
      <c r="R24" s="159"/>
      <c r="S24" s="111"/>
      <c r="U24" s="172"/>
      <c r="V24" s="172"/>
      <c r="W24" s="4"/>
      <c r="X24" s="4"/>
      <c r="Y24" s="165"/>
      <c r="Z24" s="171"/>
    </row>
    <row r="25" spans="1:27" ht="15" thickBot="1" x14ac:dyDescent="0.35">
      <c r="A25" t="s">
        <v>1154</v>
      </c>
      <c r="B25" t="s">
        <v>1137</v>
      </c>
      <c r="C25" s="160" t="str">
        <f>TRIM(CLEAN(TEXT(IFERROR(INDEX('Snakeden MR'!$B$4:$C$3028,MATCH($A25,'Snakeden MR'!$C$4:$C$3028,0),1),"-"),"@")))</f>
        <v>-</v>
      </c>
      <c r="D25" s="147" t="str">
        <f>TRIM(CLEAN(TEXT(IFERROR(INDEX('Snakeden MR'!$I$4:$J$3028,MATCH($A25,'Snakeden MR'!$J$4:$J$3028,0),1),"-"),"@")))</f>
        <v>-</v>
      </c>
      <c r="E25" s="147" t="str">
        <f>TRIM(CLEAN(TEXT(IFERROR(INDEX('Snakeden MR'!$P$4:$Q$3028,MATCH($A25,'Snakeden MR'!$Q$4:$Q$3028,0),1),"-"),"@")))</f>
        <v>-</v>
      </c>
      <c r="F25" s="147" t="str">
        <f>TRIM(CLEAN(TEXT(IFERROR(INDEX('Snakeden MR'!$W$4:$X$3028,MATCH($A25,'Snakeden MR'!$X$4:$X$3028,0),1),"-"),"@")))</f>
        <v>-</v>
      </c>
      <c r="G25" s="159" t="str">
        <f t="shared" si="0"/>
        <v>Not Found</v>
      </c>
      <c r="H25" t="str" cm="1">
        <f t="array" ref="H25">IF(SUMPRODUCT((TRIM(C25:F25)&lt;&gt;"-")*1)=0,
    "No Data",
    IF(COUNTIF(C25:F25,INDEX(_xlfn._xlws.FILTER(C25:F25,TRIM(C25:F25)&lt;&gt;"-"),1))=SUMPRODUCT((TRIM(C25:F25)&lt;&gt;"-")*1),
    "No Change",
    "Change"))</f>
        <v>No Data</v>
      </c>
      <c r="I25" s="159"/>
      <c r="J25"/>
      <c r="K25" s="163"/>
      <c r="L25" s="147" t="str">
        <f>TRIM(CLEAN(TEXT(IFERROR(INDEX('Glade MR'!$B$4:$C$3000,MATCH($A25,'Glade MR'!$C$4:$C$3000,0),1),"-"),"@")))</f>
        <v>-</v>
      </c>
      <c r="M25" s="147" t="str">
        <f>TRIM(CLEAN(TEXT(IFERROR(INDEX('Glade MR'!$I$4:$J$3000,MATCH($A25,'Glade MR'!$J$4:$J$3000,0),1),"-"),"@")))</f>
        <v>-</v>
      </c>
      <c r="N25" s="147" t="str">
        <f>TRIM(CLEAN(TEXT(IFERROR(INDEX('Glade MR'!$P$4:$Q$3000,MATCH($A25,'Glade MR'!$Q$4:$Q$3000,0),1),"-"),"@")))</f>
        <v>-</v>
      </c>
      <c r="O25" s="147" t="str">
        <f>TRIM(CLEAN(TEXT(IFERROR(INDEX('Glade MR'!$W$4:$X$3000,MATCH($A25,'Glade MR'!$X$4:$X$3000,0),1),"-"),"@")))</f>
        <v>-</v>
      </c>
      <c r="P25" s="159" t="str">
        <f t="shared" si="1"/>
        <v>Not Found</v>
      </c>
      <c r="Q25" t="str" cm="1">
        <f t="array" ref="Q25">IF(SUMPRODUCT((TRIM(L25:O25)&lt;&gt;"-")*1)=0,
    "No Data",
    IF(COUNTIF(L25:O25,INDEX(_xlfn._xlws.FILTER(L25:O25,TRIM(L25:O25)&lt;&gt;"-"),1))=SUMPRODUCT((TRIM(L25:O25)&lt;&gt;"-")*1),
    "No Change",
    "Change"))</f>
        <v>No Data</v>
      </c>
      <c r="R25" s="159"/>
      <c r="S25" s="111"/>
      <c r="U25" s="2"/>
      <c r="V25" s="3"/>
      <c r="W25" s="4"/>
      <c r="X25" s="4"/>
      <c r="Y25" s="165"/>
      <c r="Z25" s="171"/>
    </row>
    <row r="26" spans="1:27" ht="15" thickBot="1" x14ac:dyDescent="0.35">
      <c r="A26" t="s">
        <v>1155</v>
      </c>
      <c r="B26" t="s">
        <v>1145</v>
      </c>
      <c r="C26" s="160" t="str">
        <f>TRIM(CLEAN(TEXT(IFERROR(INDEX('Snakeden MR'!$B$4:$C$3028,MATCH($A26,'Snakeden MR'!$C$4:$C$3028,0),1),"-"),"@")))</f>
        <v>-</v>
      </c>
      <c r="D26" s="147" t="str">
        <f>TRIM(CLEAN(TEXT(IFERROR(INDEX('Snakeden MR'!$I$4:$J$3028,MATCH($A26,'Snakeden MR'!$J$4:$J$3028,0),1),"-"),"@")))</f>
        <v>-</v>
      </c>
      <c r="E26" s="147" t="str">
        <f>TRIM(CLEAN(TEXT(IFERROR(INDEX('Snakeden MR'!$P$4:$Q$3028,MATCH($A26,'Snakeden MR'!$Q$4:$Q$3028,0),1),"-"),"@")))</f>
        <v>-</v>
      </c>
      <c r="F26" s="147" t="str">
        <f>TRIM(CLEAN(TEXT(IFERROR(INDEX('Snakeden MR'!$W$4:$X$3028,MATCH($A26,'Snakeden MR'!$X$4:$X$3028,0),1),"-"),"@")))</f>
        <v>-</v>
      </c>
      <c r="G26" s="159" t="str">
        <f t="shared" si="0"/>
        <v>Not Found</v>
      </c>
      <c r="H26" t="str" cm="1">
        <f t="array" ref="H26">IF(SUMPRODUCT((TRIM(C26:F26)&lt;&gt;"-")*1)=0,
    "No Data",
    IF(COUNTIF(C26:F26,INDEX(_xlfn._xlws.FILTER(C26:F26,TRIM(C26:F26)&lt;&gt;"-"),1))=SUMPRODUCT((TRIM(C26:F26)&lt;&gt;"-")*1),
    "No Change",
    "Change"))</f>
        <v>No Data</v>
      </c>
      <c r="I26" s="159"/>
      <c r="J26"/>
      <c r="K26" s="163"/>
      <c r="L26" s="147" t="str">
        <f>TRIM(CLEAN(TEXT(IFERROR(INDEX('Glade MR'!$B$4:$C$3000,MATCH($A26,'Glade MR'!$C$4:$C$3000,0),1),"-"),"@")))</f>
        <v>-</v>
      </c>
      <c r="M26" s="147" t="str">
        <f>TRIM(CLEAN(TEXT(IFERROR(INDEX('Glade MR'!$I$4:$J$3000,MATCH($A26,'Glade MR'!$J$4:$J$3000,0),1),"-"),"@")))</f>
        <v>-</v>
      </c>
      <c r="N26" s="147" t="str">
        <f>TRIM(CLEAN(TEXT(IFERROR(INDEX('Glade MR'!$P$4:$Q$3000,MATCH($A26,'Glade MR'!$Q$4:$Q$3000,0),1),"-"),"@")))</f>
        <v>-</v>
      </c>
      <c r="O26" s="147" t="str">
        <f>TRIM(CLEAN(TEXT(IFERROR(INDEX('Glade MR'!$W$4:$X$3000,MATCH($A26,'Glade MR'!$X$4:$X$3000,0),1),"-"),"@")))</f>
        <v>-</v>
      </c>
      <c r="P26" s="159" t="str">
        <f t="shared" si="1"/>
        <v>Not Found</v>
      </c>
      <c r="Q26" t="str" cm="1">
        <f t="array" ref="Q26">IF(SUMPRODUCT((TRIM(L26:O26)&lt;&gt;"-")*1)=0,
    "No Data",
    IF(COUNTIF(L26:O26,INDEX(_xlfn._xlws.FILTER(L26:O26,TRIM(L26:O26)&lt;&gt;"-"),1))=SUMPRODUCT((TRIM(L26:O26)&lt;&gt;"-")*1),
    "No Change",
    "Change"))</f>
        <v>No Data</v>
      </c>
      <c r="R26" s="159"/>
      <c r="S26" s="111"/>
      <c r="W26" s="4"/>
      <c r="X26" s="4"/>
      <c r="Y26" s="165"/>
      <c r="Z26" s="171"/>
    </row>
    <row r="27" spans="1:27" ht="15" thickBot="1" x14ac:dyDescent="0.35">
      <c r="A27" t="s">
        <v>615</v>
      </c>
      <c r="B27" t="s">
        <v>1137</v>
      </c>
      <c r="C27" s="160" t="str">
        <f>TRIM(CLEAN(TEXT(IFERROR(INDEX('Snakeden MR'!$B$4:$C$3028,MATCH($A27,'Snakeden MR'!$C$4:$C$3028,0),1),"-"),"@")))</f>
        <v>-</v>
      </c>
      <c r="D27" s="147" t="str">
        <f>TRIM(CLEAN(TEXT(IFERROR(INDEX('Snakeden MR'!$I$4:$J$3028,MATCH($A27,'Snakeden MR'!$J$4:$J$3028,0),1),"-"),"@")))</f>
        <v>-</v>
      </c>
      <c r="E27" s="147" t="str">
        <f>TRIM(CLEAN(TEXT(IFERROR(INDEX('Snakeden MR'!$P$4:$Q$3028,MATCH($A27,'Snakeden MR'!$Q$4:$Q$3028,0),1),"-"),"@")))</f>
        <v>-</v>
      </c>
      <c r="F27" s="147" t="str">
        <f>TRIM(CLEAN(TEXT(IFERROR(INDEX('Snakeden MR'!$W$4:$X$3028,MATCH($A27,'Snakeden MR'!$X$4:$X$3028,0),1),"-"),"@")))</f>
        <v>-</v>
      </c>
      <c r="G27" s="159" t="str">
        <f t="shared" si="0"/>
        <v>Not Found</v>
      </c>
      <c r="H27" t="str" cm="1">
        <f t="array" ref="H27">IF(SUMPRODUCT((TRIM(C27:F27)&lt;&gt;"-")*1)=0,
    "No Data",
    IF(COUNTIF(C27:F27,INDEX(_xlfn._xlws.FILTER(C27:F27,TRIM(C27:F27)&lt;&gt;"-"),1))=SUMPRODUCT((TRIM(C27:F27)&lt;&gt;"-")*1),
    "No Change",
    "Change"))</f>
        <v>No Data</v>
      </c>
      <c r="I27" s="159"/>
      <c r="J27"/>
      <c r="K27" s="163"/>
      <c r="L27" s="147" t="str">
        <f>TRIM(CLEAN(TEXT(IFERROR(INDEX('Glade MR'!$B$4:$C$3000,MATCH($A27,'Glade MR'!$C$4:$C$3000,0),1),"-"),"@")))</f>
        <v>-</v>
      </c>
      <c r="M27" s="147" t="str">
        <f>TRIM(CLEAN(TEXT(IFERROR(INDEX('Glade MR'!$I$4:$J$3000,MATCH($A27,'Glade MR'!$J$4:$J$3000,0),1),"-"),"@")))</f>
        <v>-</v>
      </c>
      <c r="N27" s="147" t="str">
        <f>TRIM(CLEAN(TEXT(IFERROR(INDEX('Glade MR'!$P$4:$Q$3000,MATCH($A27,'Glade MR'!$Q$4:$Q$3000,0),1),"-"),"@")))</f>
        <v>Pool 8</v>
      </c>
      <c r="O27" s="147" t="str">
        <f>TRIM(CLEAN(TEXT(IFERROR(INDEX('Glade MR'!$W$4:$X$3000,MATCH($A27,'Glade MR'!$X$4:$X$3000,0),1),"-"),"@")))</f>
        <v>-</v>
      </c>
      <c r="P27" s="159" t="str">
        <f t="shared" si="1"/>
        <v>Found</v>
      </c>
      <c r="Q27" t="str" cm="1">
        <f t="array" ref="Q27">IF(SUMPRODUCT((TRIM(L27:O27)&lt;&gt;"-")*1)=0,
    "No Data",
    IF(COUNTIF(L27:O27,INDEX(_xlfn._xlws.FILTER(L27:O27,TRIM(L27:O27)&lt;&gt;"-"),1))=SUMPRODUCT((TRIM(L27:O27)&lt;&gt;"-")*1),
    "No Change",
    "Change"))</f>
        <v>No Change</v>
      </c>
      <c r="R27" s="159"/>
      <c r="S27" s="111"/>
      <c r="U27" s="2"/>
      <c r="V27" s="3"/>
      <c r="W27" s="4"/>
      <c r="X27" s="4"/>
      <c r="Y27" s="165"/>
      <c r="Z27" s="171"/>
    </row>
    <row r="28" spans="1:27" ht="15" thickBot="1" x14ac:dyDescent="0.35">
      <c r="A28" t="s">
        <v>1156</v>
      </c>
      <c r="B28" t="s">
        <v>1137</v>
      </c>
      <c r="C28" s="160" t="str">
        <f>TRIM(CLEAN(TEXT(IFERROR(INDEX('Snakeden MR'!$B$4:$C$3028,MATCH($A28,'Snakeden MR'!$C$4:$C$3028,0),1),"-"),"@")))</f>
        <v>-</v>
      </c>
      <c r="D28" s="147" t="str">
        <f>TRIM(CLEAN(TEXT(IFERROR(INDEX('Snakeden MR'!$I$4:$J$3028,MATCH($A28,'Snakeden MR'!$J$4:$J$3028,0),1),"-"),"@")))</f>
        <v>-</v>
      </c>
      <c r="E28" s="147" t="str">
        <f>TRIM(CLEAN(TEXT(IFERROR(INDEX('Snakeden MR'!$P$4:$Q$3028,MATCH($A28,'Snakeden MR'!$Q$4:$Q$3028,0),1),"-"),"@")))</f>
        <v>-</v>
      </c>
      <c r="F28" s="147" t="str">
        <f>TRIM(CLEAN(TEXT(IFERROR(INDEX('Snakeden MR'!$W$4:$X$3028,MATCH($A28,'Snakeden MR'!$X$4:$X$3028,0),1),"-"),"@")))</f>
        <v>-</v>
      </c>
      <c r="G28" s="159" t="str">
        <f t="shared" si="0"/>
        <v>Not Found</v>
      </c>
      <c r="H28" t="str" cm="1">
        <f t="array" ref="H28">IF(SUMPRODUCT((TRIM(C28:F28)&lt;&gt;"-")*1)=0,
    "No Data",
    IF(COUNTIF(C28:F28,INDEX(_xlfn._xlws.FILTER(C28:F28,TRIM(C28:F28)&lt;&gt;"-"),1))=SUMPRODUCT((TRIM(C28:F28)&lt;&gt;"-")*1),
    "No Change",
    "Change"))</f>
        <v>No Data</v>
      </c>
      <c r="I28" s="159"/>
      <c r="J28"/>
      <c r="K28" s="163"/>
      <c r="L28" s="147" t="str">
        <f>TRIM(CLEAN(TEXT(IFERROR(INDEX('Glade MR'!$B$4:$C$3000,MATCH($A28,'Glade MR'!$C$4:$C$3000,0),1),"-"),"@")))</f>
        <v>-</v>
      </c>
      <c r="M28" s="147" t="str">
        <f>TRIM(CLEAN(TEXT(IFERROR(INDEX('Glade MR'!$I$4:$J$3000,MATCH($A28,'Glade MR'!$J$4:$J$3000,0),1),"-"),"@")))</f>
        <v>-</v>
      </c>
      <c r="N28" s="147" t="str">
        <f>TRIM(CLEAN(TEXT(IFERROR(INDEX('Glade MR'!$P$4:$Q$3000,MATCH($A28,'Glade MR'!$Q$4:$Q$3000,0),1),"-"),"@")))</f>
        <v>-</v>
      </c>
      <c r="O28" s="147" t="str">
        <f>TRIM(CLEAN(TEXT(IFERROR(INDEX('Glade MR'!$W$4:$X$3000,MATCH($A28,'Glade MR'!$X$4:$X$3000,0),1),"-"),"@")))</f>
        <v>-</v>
      </c>
      <c r="P28" s="159" t="str">
        <f t="shared" si="1"/>
        <v>Not Found</v>
      </c>
      <c r="Q28" t="str" cm="1">
        <f t="array" ref="Q28">IF(SUMPRODUCT((TRIM(L28:O28)&lt;&gt;"-")*1)=0,
    "No Data",
    IF(COUNTIF(L28:O28,INDEX(_xlfn._xlws.FILTER(L28:O28,TRIM(L28:O28)&lt;&gt;"-"),1))=SUMPRODUCT((TRIM(L28:O28)&lt;&gt;"-")*1),
    "No Change",
    "Change"))</f>
        <v>No Data</v>
      </c>
      <c r="R28" s="159"/>
      <c r="S28" s="111"/>
      <c r="U28" s="2"/>
      <c r="V28" s="3"/>
      <c r="W28" s="4"/>
      <c r="X28" s="4"/>
      <c r="Y28" s="165"/>
      <c r="Z28" s="171"/>
    </row>
    <row r="29" spans="1:27" ht="15" thickBot="1" x14ac:dyDescent="0.35">
      <c r="A29" t="s">
        <v>610</v>
      </c>
      <c r="B29" t="s">
        <v>1137</v>
      </c>
      <c r="C29" s="160" t="str">
        <f>TRIM(CLEAN(TEXT(IFERROR(INDEX('Snakeden MR'!$B$4:$C$3028,MATCH($A29,'Snakeden MR'!$C$4:$C$3028,0),1),"-"),"@")))</f>
        <v>-</v>
      </c>
      <c r="D29" s="147" t="str">
        <f>TRIM(CLEAN(TEXT(IFERROR(INDEX('Snakeden MR'!$I$4:$J$3028,MATCH($A29,'Snakeden MR'!$J$4:$J$3028,0),1),"-"),"@")))</f>
        <v>-</v>
      </c>
      <c r="E29" s="147" t="str">
        <f>TRIM(CLEAN(TEXT(IFERROR(INDEX('Snakeden MR'!$P$4:$Q$3028,MATCH($A29,'Snakeden MR'!$Q$4:$Q$3028,0),1),"-"),"@")))</f>
        <v>-</v>
      </c>
      <c r="F29" s="147" t="str">
        <f>TRIM(CLEAN(TEXT(IFERROR(INDEX('Snakeden MR'!$W$4:$X$3028,MATCH($A29,'Snakeden MR'!$X$4:$X$3028,0),1),"-"),"@")))</f>
        <v>-</v>
      </c>
      <c r="G29" s="159" t="str">
        <f t="shared" si="0"/>
        <v>Not Found</v>
      </c>
      <c r="H29" t="str" cm="1">
        <f t="array" ref="H29">IF(SUMPRODUCT((TRIM(C29:F29)&lt;&gt;"-")*1)=0,
    "No Data",
    IF(COUNTIF(C29:F29,INDEX(_xlfn._xlws.FILTER(C29:F29,TRIM(C29:F29)&lt;&gt;"-"),1))=SUMPRODUCT((TRIM(C29:F29)&lt;&gt;"-")*1),
    "No Change",
    "Change"))</f>
        <v>No Data</v>
      </c>
      <c r="I29" s="159"/>
      <c r="J29"/>
      <c r="K29" s="163"/>
      <c r="L29" s="147" t="str">
        <f>TRIM(CLEAN(TEXT(IFERROR(INDEX('Glade MR'!$B$4:$C$3000,MATCH($A29,'Glade MR'!$C$4:$C$3000,0),1),"-"),"@")))</f>
        <v>-</v>
      </c>
      <c r="M29" s="147" t="str">
        <f>TRIM(CLEAN(TEXT(IFERROR(INDEX('Glade MR'!$I$4:$J$3000,MATCH($A29,'Glade MR'!$J$4:$J$3000,0),1),"-"),"@")))</f>
        <v>Pool 1</v>
      </c>
      <c r="N29" s="147" t="str">
        <f>TRIM(CLEAN(TEXT(IFERROR(INDEX('Glade MR'!$P$4:$Q$3000,MATCH($A29,'Glade MR'!$Q$4:$Q$3000,0),1),"-"),"@")))</f>
        <v>Pool 1</v>
      </c>
      <c r="O29" s="147" t="str">
        <f>TRIM(CLEAN(TEXT(IFERROR(INDEX('Glade MR'!$W$4:$X$3000,MATCH($A29,'Glade MR'!$X$4:$X$3000,0),1),"-"),"@")))</f>
        <v>Pool 1</v>
      </c>
      <c r="P29" s="159" t="str">
        <f t="shared" si="1"/>
        <v>Found</v>
      </c>
      <c r="Q29" t="str" cm="1">
        <f t="array" ref="Q29">IF(SUMPRODUCT((TRIM(L29:O29)&lt;&gt;"-")*1)=0,
    "No Data",
    IF(COUNTIF(L29:O29,INDEX(_xlfn._xlws.FILTER(L29:O29,TRIM(L29:O29)&lt;&gt;"-"),1))=SUMPRODUCT((TRIM(L29:O29)&lt;&gt;"-")*1),
    "No Change",
    "Change"))</f>
        <v>No Change</v>
      </c>
      <c r="R29" s="159"/>
      <c r="S29" s="111"/>
      <c r="U29" s="3"/>
      <c r="V29" s="2"/>
      <c r="W29" s="4"/>
      <c r="X29" s="4"/>
      <c r="Y29" s="165"/>
      <c r="Z29" s="171"/>
    </row>
    <row r="30" spans="1:27" ht="15" thickBot="1" x14ac:dyDescent="0.35">
      <c r="A30" t="s">
        <v>498</v>
      </c>
      <c r="B30" t="s">
        <v>1137</v>
      </c>
      <c r="C30" s="160" t="str">
        <f>TRIM(CLEAN(TEXT(IFERROR(INDEX('Snakeden MR'!$B$4:$C$3028,MATCH($A30,'Snakeden MR'!$C$4:$C$3028,0),1),"-"),"@")))</f>
        <v>-</v>
      </c>
      <c r="D30" s="147" t="str">
        <f>TRIM(CLEAN(TEXT(IFERROR(INDEX('Snakeden MR'!$I$4:$J$3028,MATCH($A30,'Snakeden MR'!$J$4:$J$3028,0),1),"-"),"@")))</f>
        <v>-</v>
      </c>
      <c r="E30" s="147" t="str">
        <f>TRIM(CLEAN(TEXT(IFERROR(INDEX('Snakeden MR'!$P$4:$Q$3028,MATCH($A30,'Snakeden MR'!$Q$4:$Q$3028,0),1),"-"),"@")))</f>
        <v>-</v>
      </c>
      <c r="F30" s="147" t="str">
        <f>TRIM(CLEAN(TEXT(IFERROR(INDEX('Snakeden MR'!$W$4:$X$3028,MATCH($A30,'Snakeden MR'!$X$4:$X$3028,0),1),"-"),"@")))</f>
        <v>-</v>
      </c>
      <c r="G30" s="159" t="str">
        <f t="shared" si="0"/>
        <v>Not Found</v>
      </c>
      <c r="H30" t="str" cm="1">
        <f t="array" ref="H30">IF(SUMPRODUCT((TRIM(C30:F30)&lt;&gt;"-")*1)=0,
    "No Data",
    IF(COUNTIF(C30:F30,INDEX(_xlfn._xlws.FILTER(C30:F30,TRIM(C30:F30)&lt;&gt;"-"),1))=SUMPRODUCT((TRIM(C30:F30)&lt;&gt;"-")*1),
    "No Change",
    "Change"))</f>
        <v>No Data</v>
      </c>
      <c r="I30" s="159"/>
      <c r="J30"/>
      <c r="K30" s="163"/>
      <c r="L30" s="147" t="str">
        <f>TRIM(CLEAN(TEXT(IFERROR(INDEX('Glade MR'!$B$4:$C$3000,MATCH($A30,'Glade MR'!$C$4:$C$3000,0),1),"-"),"@")))</f>
        <v>Pool 3</v>
      </c>
      <c r="M30" s="147" t="str">
        <f>TRIM(CLEAN(TEXT(IFERROR(INDEX('Glade MR'!$I$4:$J$3000,MATCH($A30,'Glade MR'!$J$4:$J$3000,0),1),"-"),"@")))</f>
        <v>Pool 3</v>
      </c>
      <c r="N30" s="147" t="str">
        <f>TRIM(CLEAN(TEXT(IFERROR(INDEX('Glade MR'!$P$4:$Q$3000,MATCH($A30,'Glade MR'!$Q$4:$Q$3000,0),1),"-"),"@")))</f>
        <v>Pool 3</v>
      </c>
      <c r="O30" s="147" t="str">
        <f>TRIM(CLEAN(TEXT(IFERROR(INDEX('Glade MR'!$W$4:$X$3000,MATCH($A30,'Glade MR'!$X$4:$X$3000,0),1),"-"),"@")))</f>
        <v>Pool 3</v>
      </c>
      <c r="P30" s="159" t="str">
        <f t="shared" si="1"/>
        <v>Found</v>
      </c>
      <c r="Q30" t="str" cm="1">
        <f t="array" ref="Q30">IF(SUMPRODUCT((TRIM(L30:O30)&lt;&gt;"-")*1)=0,
    "No Data",
    IF(COUNTIF(L30:O30,INDEX(_xlfn._xlws.FILTER(L30:O30,TRIM(L30:O30)&lt;&gt;"-"),1))=SUMPRODUCT((TRIM(L30:O30)&lt;&gt;"-")*1),
    "No Change",
    "Change"))</f>
        <v>No Change</v>
      </c>
      <c r="R30" s="159"/>
      <c r="S30" s="111"/>
      <c r="U30" s="2"/>
      <c r="V30" s="3"/>
      <c r="W30" s="4"/>
      <c r="X30" s="4"/>
      <c r="Y30" s="165"/>
      <c r="Z30" s="171"/>
    </row>
    <row r="31" spans="1:27" ht="15" thickBot="1" x14ac:dyDescent="0.35">
      <c r="A31" t="s">
        <v>1157</v>
      </c>
      <c r="B31" t="s">
        <v>1145</v>
      </c>
      <c r="C31" s="160" t="str">
        <f>TRIM(CLEAN(TEXT(IFERROR(INDEX('Snakeden MR'!$B$4:$C$3028,MATCH($A31,'Snakeden MR'!$C$4:$C$3028,0),1),"-"),"@")))</f>
        <v>-</v>
      </c>
      <c r="D31" s="147" t="str">
        <f>TRIM(CLEAN(TEXT(IFERROR(INDEX('Snakeden MR'!$I$4:$J$3028,MATCH($A31,'Snakeden MR'!$J$4:$J$3028,0),1),"-"),"@")))</f>
        <v>-</v>
      </c>
      <c r="E31" s="147" t="str">
        <f>TRIM(CLEAN(TEXT(IFERROR(INDEX('Snakeden MR'!$P$4:$Q$3028,MATCH($A31,'Snakeden MR'!$Q$4:$Q$3028,0),1),"-"),"@")))</f>
        <v>-</v>
      </c>
      <c r="F31" s="147" t="str">
        <f>TRIM(CLEAN(TEXT(IFERROR(INDEX('Snakeden MR'!$W$4:$X$3028,MATCH($A31,'Snakeden MR'!$X$4:$X$3028,0),1),"-"),"@")))</f>
        <v>-</v>
      </c>
      <c r="G31" s="159" t="str">
        <f t="shared" si="0"/>
        <v>Not Found</v>
      </c>
      <c r="H31" t="str" cm="1">
        <f t="array" ref="H31">IF(SUMPRODUCT((TRIM(C31:F31)&lt;&gt;"-")*1)=0,
    "No Data",
    IF(COUNTIF(C31:F31,INDEX(_xlfn._xlws.FILTER(C31:F31,TRIM(C31:F31)&lt;&gt;"-"),1))=SUMPRODUCT((TRIM(C31:F31)&lt;&gt;"-")*1),
    "No Change",
    "Change"))</f>
        <v>No Data</v>
      </c>
      <c r="I31" s="159"/>
      <c r="J31"/>
      <c r="K31" s="163"/>
      <c r="L31" s="147" t="str">
        <f>TRIM(CLEAN(TEXT(IFERROR(INDEX('Glade MR'!$B$4:$C$3000,MATCH($A31,'Glade MR'!$C$4:$C$3000,0),1),"-"),"@")))</f>
        <v>-</v>
      </c>
      <c r="M31" s="147" t="str">
        <f>TRIM(CLEAN(TEXT(IFERROR(INDEX('Glade MR'!$I$4:$J$3000,MATCH($A31,'Glade MR'!$J$4:$J$3000,0),1),"-"),"@")))</f>
        <v>-</v>
      </c>
      <c r="N31" s="147" t="str">
        <f>TRIM(CLEAN(TEXT(IFERROR(INDEX('Glade MR'!$P$4:$Q$3000,MATCH($A31,'Glade MR'!$Q$4:$Q$3000,0),1),"-"),"@")))</f>
        <v>-</v>
      </c>
      <c r="O31" s="147" t="str">
        <f>TRIM(CLEAN(TEXT(IFERROR(INDEX('Glade MR'!$W$4:$X$3000,MATCH($A31,'Glade MR'!$X$4:$X$3000,0),1),"-"),"@")))</f>
        <v>-</v>
      </c>
      <c r="P31" s="159" t="str">
        <f t="shared" si="1"/>
        <v>Not Found</v>
      </c>
      <c r="Q31" t="str" cm="1">
        <f t="array" ref="Q31">IF(SUMPRODUCT((TRIM(L31:O31)&lt;&gt;"-")*1)=0,
    "No Data",
    IF(COUNTIF(L31:O31,INDEX(_xlfn._xlws.FILTER(L31:O31,TRIM(L31:O31)&lt;&gt;"-"),1))=SUMPRODUCT((TRIM(L31:O31)&lt;&gt;"-")*1),
    "No Change",
    "Change"))</f>
        <v>No Data</v>
      </c>
      <c r="R31" s="159"/>
      <c r="S31" s="111"/>
      <c r="W31" s="4"/>
      <c r="X31" s="4"/>
      <c r="Y31" s="165"/>
      <c r="Z31" s="171"/>
    </row>
    <row r="32" spans="1:27" ht="15" thickBot="1" x14ac:dyDescent="0.35">
      <c r="A32" t="s">
        <v>1158</v>
      </c>
      <c r="B32" t="s">
        <v>1137</v>
      </c>
      <c r="C32" s="160" t="str">
        <f>TRIM(CLEAN(TEXT(IFERROR(INDEX('Snakeden MR'!$B$4:$C$3028,MATCH($A32,'Snakeden MR'!$C$4:$C$3028,0),1),"-"),"@")))</f>
        <v>-</v>
      </c>
      <c r="D32" s="147" t="str">
        <f>TRIM(CLEAN(TEXT(IFERROR(INDEX('Snakeden MR'!$I$4:$J$3028,MATCH($A32,'Snakeden MR'!$J$4:$J$3028,0),1),"-"),"@")))</f>
        <v>-</v>
      </c>
      <c r="E32" s="147" t="str">
        <f>TRIM(CLEAN(TEXT(IFERROR(INDEX('Snakeden MR'!$P$4:$Q$3028,MATCH($A32,'Snakeden MR'!$Q$4:$Q$3028,0),1),"-"),"@")))</f>
        <v>-</v>
      </c>
      <c r="F32" s="147" t="str">
        <f>TRIM(CLEAN(TEXT(IFERROR(INDEX('Snakeden MR'!$W$4:$X$3028,MATCH($A32,'Snakeden MR'!$X$4:$X$3028,0),1),"-"),"@")))</f>
        <v>-</v>
      </c>
      <c r="G32" s="159" t="str">
        <f t="shared" si="0"/>
        <v>Not Found</v>
      </c>
      <c r="H32" t="str" cm="1">
        <f t="array" ref="H32">IF(SUMPRODUCT((TRIM(C32:F32)&lt;&gt;"-")*1)=0,
    "No Data",
    IF(COUNTIF(C32:F32,INDEX(_xlfn._xlws.FILTER(C32:F32,TRIM(C32:F32)&lt;&gt;"-"),1))=SUMPRODUCT((TRIM(C32:F32)&lt;&gt;"-")*1),
    "No Change",
    "Change"))</f>
        <v>No Data</v>
      </c>
      <c r="I32" s="159"/>
      <c r="J32"/>
      <c r="K32" s="163"/>
      <c r="L32" s="147" t="str">
        <f>TRIM(CLEAN(TEXT(IFERROR(INDEX('Glade MR'!$B$4:$C$3000,MATCH($A32,'Glade MR'!$C$4:$C$3000,0),1),"-"),"@")))</f>
        <v>-</v>
      </c>
      <c r="M32" s="147" t="str">
        <f>TRIM(CLEAN(TEXT(IFERROR(INDEX('Glade MR'!$I$4:$J$3000,MATCH($A32,'Glade MR'!$J$4:$J$3000,0),1),"-"),"@")))</f>
        <v>-</v>
      </c>
      <c r="N32" s="147" t="str">
        <f>TRIM(CLEAN(TEXT(IFERROR(INDEX('Glade MR'!$P$4:$Q$3000,MATCH($A32,'Glade MR'!$Q$4:$Q$3000,0),1),"-"),"@")))</f>
        <v>-</v>
      </c>
      <c r="O32" s="147" t="str">
        <f>TRIM(CLEAN(TEXT(IFERROR(INDEX('Glade MR'!$W$4:$X$3000,MATCH($A32,'Glade MR'!$X$4:$X$3000,0),1),"-"),"@")))</f>
        <v>-</v>
      </c>
      <c r="P32" s="159" t="str">
        <f t="shared" si="1"/>
        <v>Not Found</v>
      </c>
      <c r="Q32" t="str" cm="1">
        <f t="array" ref="Q32">IF(SUMPRODUCT((TRIM(L32:O32)&lt;&gt;"-")*1)=0,
    "No Data",
    IF(COUNTIF(L32:O32,INDEX(_xlfn._xlws.FILTER(L32:O32,TRIM(L32:O32)&lt;&gt;"-"),1))=SUMPRODUCT((TRIM(L32:O32)&lt;&gt;"-")*1),
    "No Change",
    "Change"))</f>
        <v>No Data</v>
      </c>
      <c r="R32" s="159"/>
      <c r="S32" s="111"/>
      <c r="U32" s="3"/>
      <c r="V32" s="2"/>
      <c r="W32" s="4"/>
      <c r="X32" s="4"/>
      <c r="Y32" s="165"/>
      <c r="Z32" s="171"/>
    </row>
    <row r="33" spans="1:26" ht="15" thickBot="1" x14ac:dyDescent="0.35">
      <c r="A33" t="s">
        <v>486</v>
      </c>
      <c r="B33" t="s">
        <v>1137</v>
      </c>
      <c r="C33" s="160" t="str">
        <f>TRIM(CLEAN(TEXT(IFERROR(INDEX('Snakeden MR'!$B$4:$C$3028,MATCH($A33,'Snakeden MR'!$C$4:$C$3028,0),1),"-"),"@")))</f>
        <v>-</v>
      </c>
      <c r="D33" s="147" t="str">
        <f>TRIM(CLEAN(TEXT(IFERROR(INDEX('Snakeden MR'!$I$4:$J$3028,MATCH($A33,'Snakeden MR'!$J$4:$J$3028,0),1),"-"),"@")))</f>
        <v>-</v>
      </c>
      <c r="E33" s="147" t="str">
        <f>TRIM(CLEAN(TEXT(IFERROR(INDEX('Snakeden MR'!$P$4:$Q$3028,MATCH($A33,'Snakeden MR'!$Q$4:$Q$3028,0),1),"-"),"@")))</f>
        <v>-</v>
      </c>
      <c r="F33" s="147" t="str">
        <f>TRIM(CLEAN(TEXT(IFERROR(INDEX('Snakeden MR'!$W$4:$X$3028,MATCH($A33,'Snakeden MR'!$X$4:$X$3028,0),1),"-"),"@")))</f>
        <v>-</v>
      </c>
      <c r="G33" s="159" t="str">
        <f t="shared" si="0"/>
        <v>Not Found</v>
      </c>
      <c r="H33" t="str" cm="1">
        <f t="array" ref="H33">IF(SUMPRODUCT((TRIM(C33:F33)&lt;&gt;"-")*1)=0,
    "No Data",
    IF(COUNTIF(C33:F33,INDEX(_xlfn._xlws.FILTER(C33:F33,TRIM(C33:F33)&lt;&gt;"-"),1))=SUMPRODUCT((TRIM(C33:F33)&lt;&gt;"-")*1),
    "No Change",
    "Change"))</f>
        <v>No Data</v>
      </c>
      <c r="I33" s="159"/>
      <c r="J33"/>
      <c r="K33" s="163"/>
      <c r="L33" s="147" t="str">
        <f>TRIM(CLEAN(TEXT(IFERROR(INDEX('Glade MR'!$B$4:$C$3000,MATCH($A33,'Glade MR'!$C$4:$C$3000,0),1),"-"),"@")))</f>
        <v>-</v>
      </c>
      <c r="M33" s="147" t="str">
        <f>TRIM(CLEAN(TEXT(IFERROR(INDEX('Glade MR'!$I$4:$J$3000,MATCH($A33,'Glade MR'!$J$4:$J$3000,0),1),"-"),"@")))</f>
        <v>Pool 10</v>
      </c>
      <c r="N33" s="147" t="str">
        <f>TRIM(CLEAN(TEXT(IFERROR(INDEX('Glade MR'!$P$4:$Q$3000,MATCH($A33,'Glade MR'!$Q$4:$Q$3000,0),1),"-"),"@")))</f>
        <v>-</v>
      </c>
      <c r="O33" s="147" t="str">
        <f>TRIM(CLEAN(TEXT(IFERROR(INDEX('Glade MR'!$W$4:$X$3000,MATCH($A33,'Glade MR'!$X$4:$X$3000,0),1),"-"),"@")))</f>
        <v>Pool 10</v>
      </c>
      <c r="P33" s="159" t="str">
        <f t="shared" si="1"/>
        <v>Found</v>
      </c>
      <c r="Q33" t="str" cm="1">
        <f t="array" ref="Q33">IF(SUMPRODUCT((TRIM(L33:O33)&lt;&gt;"-")*1)=0,
    "No Data",
    IF(COUNTIF(L33:O33,INDEX(_xlfn._xlws.FILTER(L33:O33,TRIM(L33:O33)&lt;&gt;"-"),1))=SUMPRODUCT((TRIM(L33:O33)&lt;&gt;"-")*1),
    "No Change",
    "Change"))</f>
        <v>No Change</v>
      </c>
      <c r="R33" s="159"/>
      <c r="S33" s="111"/>
      <c r="U33" s="2"/>
      <c r="V33" s="3"/>
      <c r="W33" s="4"/>
      <c r="X33" s="4"/>
      <c r="Y33" s="165"/>
      <c r="Z33" s="171"/>
    </row>
    <row r="34" spans="1:26" ht="15" thickBot="1" x14ac:dyDescent="0.35">
      <c r="A34" t="s">
        <v>1159</v>
      </c>
      <c r="B34" t="s">
        <v>1137</v>
      </c>
      <c r="C34" s="160" t="str">
        <f>TRIM(CLEAN(TEXT(IFERROR(INDEX('Snakeden MR'!$B$4:$C$3028,MATCH($A34,'Snakeden MR'!$C$4:$C$3028,0),1),"-"),"@")))</f>
        <v>-</v>
      </c>
      <c r="D34" s="147" t="str">
        <f>TRIM(CLEAN(TEXT(IFERROR(INDEX('Snakeden MR'!$I$4:$J$3028,MATCH($A34,'Snakeden MR'!$J$4:$J$3028,0),1),"-"),"@")))</f>
        <v>-</v>
      </c>
      <c r="E34" s="147" t="str">
        <f>TRIM(CLEAN(TEXT(IFERROR(INDEX('Snakeden MR'!$P$4:$Q$3028,MATCH($A34,'Snakeden MR'!$Q$4:$Q$3028,0),1),"-"),"@")))</f>
        <v>-</v>
      </c>
      <c r="F34" s="147" t="str">
        <f>TRIM(CLEAN(TEXT(IFERROR(INDEX('Snakeden MR'!$W$4:$X$3028,MATCH($A34,'Snakeden MR'!$X$4:$X$3028,0),1),"-"),"@")))</f>
        <v>-</v>
      </c>
      <c r="G34" s="159" t="str">
        <f t="shared" si="0"/>
        <v>Not Found</v>
      </c>
      <c r="H34" t="str" cm="1">
        <f t="array" ref="H34">IF(SUMPRODUCT((TRIM(C34:F34)&lt;&gt;"-")*1)=0,
    "No Data",
    IF(COUNTIF(C34:F34,INDEX(_xlfn._xlws.FILTER(C34:F34,TRIM(C34:F34)&lt;&gt;"-"),1))=SUMPRODUCT((TRIM(C34:F34)&lt;&gt;"-")*1),
    "No Change",
    "Change"))</f>
        <v>No Data</v>
      </c>
      <c r="I34" s="159"/>
      <c r="J34"/>
      <c r="K34" s="163"/>
      <c r="L34" s="147" t="str">
        <f>TRIM(CLEAN(TEXT(IFERROR(INDEX('Glade MR'!$B$4:$C$3000,MATCH($A34,'Glade MR'!$C$4:$C$3000,0),1),"-"),"@")))</f>
        <v>-</v>
      </c>
      <c r="M34" s="147" t="str">
        <f>TRIM(CLEAN(TEXT(IFERROR(INDEX('Glade MR'!$I$4:$J$3000,MATCH($A34,'Glade MR'!$J$4:$J$3000,0),1),"-"),"@")))</f>
        <v>-</v>
      </c>
      <c r="N34" s="147" t="str">
        <f>TRIM(CLEAN(TEXT(IFERROR(INDEX('Glade MR'!$P$4:$Q$3000,MATCH($A34,'Glade MR'!$Q$4:$Q$3000,0),1),"-"),"@")))</f>
        <v>-</v>
      </c>
      <c r="O34" s="147" t="str">
        <f>TRIM(CLEAN(TEXT(IFERROR(INDEX('Glade MR'!$W$4:$X$3000,MATCH($A34,'Glade MR'!$X$4:$X$3000,0),1),"-"),"@")))</f>
        <v>-</v>
      </c>
      <c r="P34" s="159" t="str">
        <f t="shared" si="1"/>
        <v>Not Found</v>
      </c>
      <c r="Q34" t="str" cm="1">
        <f t="array" ref="Q34">IF(SUMPRODUCT((TRIM(L34:O34)&lt;&gt;"-")*1)=0,
    "No Data",
    IF(COUNTIF(L34:O34,INDEX(_xlfn._xlws.FILTER(L34:O34,TRIM(L34:O34)&lt;&gt;"-"),1))=SUMPRODUCT((TRIM(L34:O34)&lt;&gt;"-")*1),
    "No Change",
    "Change"))</f>
        <v>No Data</v>
      </c>
      <c r="R34" s="159"/>
      <c r="S34" s="111"/>
      <c r="U34" s="2"/>
      <c r="V34" s="2"/>
      <c r="W34" s="4"/>
      <c r="X34" s="4"/>
      <c r="Y34" s="165"/>
      <c r="Z34" s="171"/>
    </row>
    <row r="35" spans="1:26" ht="15" thickBot="1" x14ac:dyDescent="0.35">
      <c r="A35" t="s">
        <v>1160</v>
      </c>
      <c r="B35" t="s">
        <v>1137</v>
      </c>
      <c r="C35" s="160" t="str">
        <f>TRIM(CLEAN(TEXT(IFERROR(INDEX('Snakeden MR'!$B$4:$C$3028,MATCH($A35,'Snakeden MR'!$C$4:$C$3028,0),1),"-"),"@")))</f>
        <v>-</v>
      </c>
      <c r="D35" s="147" t="str">
        <f>TRIM(CLEAN(TEXT(IFERROR(INDEX('Snakeden MR'!$I$4:$J$3028,MATCH($A35,'Snakeden MR'!$J$4:$J$3028,0),1),"-"),"@")))</f>
        <v>-</v>
      </c>
      <c r="E35" s="147" t="str">
        <f>TRIM(CLEAN(TEXT(IFERROR(INDEX('Snakeden MR'!$P$4:$Q$3028,MATCH($A35,'Snakeden MR'!$Q$4:$Q$3028,0),1),"-"),"@")))</f>
        <v>-</v>
      </c>
      <c r="F35" s="147" t="str">
        <f>TRIM(CLEAN(TEXT(IFERROR(INDEX('Snakeden MR'!$W$4:$X$3028,MATCH($A35,'Snakeden MR'!$X$4:$X$3028,0),1),"-"),"@")))</f>
        <v>-</v>
      </c>
      <c r="G35" s="159" t="str">
        <f t="shared" si="0"/>
        <v>Not Found</v>
      </c>
      <c r="H35" t="str" cm="1">
        <f t="array" ref="H35">IF(SUMPRODUCT((TRIM(C35:F35)&lt;&gt;"-")*1)=0,
    "No Data",
    IF(COUNTIF(C35:F35,INDEX(_xlfn._xlws.FILTER(C35:F35,TRIM(C35:F35)&lt;&gt;"-"),1))=SUMPRODUCT((TRIM(C35:F35)&lt;&gt;"-")*1),
    "No Change",
    "Change"))</f>
        <v>No Data</v>
      </c>
      <c r="I35" s="159"/>
      <c r="J35"/>
      <c r="K35" s="163"/>
      <c r="L35" s="147" t="str">
        <f>TRIM(CLEAN(TEXT(IFERROR(INDEX('Glade MR'!$B$4:$C$3000,MATCH($A35,'Glade MR'!$C$4:$C$3000,0),1),"-"),"@")))</f>
        <v>-</v>
      </c>
      <c r="M35" s="147" t="str">
        <f>TRIM(CLEAN(TEXT(IFERROR(INDEX('Glade MR'!$I$4:$J$3000,MATCH($A35,'Glade MR'!$J$4:$J$3000,0),1),"-"),"@")))</f>
        <v>-</v>
      </c>
      <c r="N35" s="147" t="str">
        <f>TRIM(CLEAN(TEXT(IFERROR(INDEX('Glade MR'!$P$4:$Q$3000,MATCH($A35,'Glade MR'!$Q$4:$Q$3000,0),1),"-"),"@")))</f>
        <v>-</v>
      </c>
      <c r="O35" s="147" t="str">
        <f>TRIM(CLEAN(TEXT(IFERROR(INDEX('Glade MR'!$W$4:$X$3000,MATCH($A35,'Glade MR'!$X$4:$X$3000,0),1),"-"),"@")))</f>
        <v>-</v>
      </c>
      <c r="P35" s="159" t="str">
        <f t="shared" si="1"/>
        <v>Not Found</v>
      </c>
      <c r="Q35" t="str" cm="1">
        <f t="array" ref="Q35">IF(SUMPRODUCT((TRIM(L35:O35)&lt;&gt;"-")*1)=0,
    "No Data",
    IF(COUNTIF(L35:O35,INDEX(_xlfn._xlws.FILTER(L35:O35,TRIM(L35:O35)&lt;&gt;"-"),1))=SUMPRODUCT((TRIM(L35:O35)&lt;&gt;"-")*1),
    "No Change",
    "Change"))</f>
        <v>No Data</v>
      </c>
      <c r="R35" s="159"/>
      <c r="S35" s="111"/>
      <c r="W35" s="4"/>
      <c r="X35" s="4"/>
      <c r="Y35" s="165"/>
      <c r="Z35" s="171"/>
    </row>
    <row r="36" spans="1:26" ht="15" thickBot="1" x14ac:dyDescent="0.35">
      <c r="A36" t="s">
        <v>1161</v>
      </c>
      <c r="B36" t="s">
        <v>1145</v>
      </c>
      <c r="C36" s="160" t="str">
        <f>TRIM(CLEAN(TEXT(IFERROR(INDEX('Snakeden MR'!$B$4:$C$3028,MATCH($A36,'Snakeden MR'!$C$4:$C$3028,0),1),"-"),"@")))</f>
        <v>-</v>
      </c>
      <c r="D36" s="147" t="str">
        <f>TRIM(CLEAN(TEXT(IFERROR(INDEX('Snakeden MR'!$I$4:$J$3028,MATCH($A36,'Snakeden MR'!$J$4:$J$3028,0),1),"-"),"@")))</f>
        <v>-</v>
      </c>
      <c r="E36" s="147" t="str">
        <f>TRIM(CLEAN(TEXT(IFERROR(INDEX('Snakeden MR'!$P$4:$Q$3028,MATCH($A36,'Snakeden MR'!$Q$4:$Q$3028,0),1),"-"),"@")))</f>
        <v>-</v>
      </c>
      <c r="F36" s="147" t="str">
        <f>TRIM(CLEAN(TEXT(IFERROR(INDEX('Snakeden MR'!$W$4:$X$3028,MATCH($A36,'Snakeden MR'!$X$4:$X$3028,0),1),"-"),"@")))</f>
        <v>-</v>
      </c>
      <c r="G36" s="159" t="str">
        <f t="shared" si="0"/>
        <v>Not Found</v>
      </c>
      <c r="H36" t="str" cm="1">
        <f t="array" ref="H36">IF(SUMPRODUCT((TRIM(C36:F36)&lt;&gt;"-")*1)=0,
    "No Data",
    IF(COUNTIF(C36:F36,INDEX(_xlfn._xlws.FILTER(C36:F36,TRIM(C36:F36)&lt;&gt;"-"),1))=SUMPRODUCT((TRIM(C36:F36)&lt;&gt;"-")*1),
    "No Change",
    "Change"))</f>
        <v>No Data</v>
      </c>
      <c r="I36" s="159"/>
      <c r="J36"/>
      <c r="K36" s="163"/>
      <c r="L36" s="147" t="str">
        <f>TRIM(CLEAN(TEXT(IFERROR(INDEX('Glade MR'!$B$4:$C$3000,MATCH($A36,'Glade MR'!$C$4:$C$3000,0),1),"-"),"@")))</f>
        <v>-</v>
      </c>
      <c r="M36" s="147" t="str">
        <f>TRIM(CLEAN(TEXT(IFERROR(INDEX('Glade MR'!$I$4:$J$3000,MATCH($A36,'Glade MR'!$J$4:$J$3000,0),1),"-"),"@")))</f>
        <v>-</v>
      </c>
      <c r="N36" s="147" t="str">
        <f>TRIM(CLEAN(TEXT(IFERROR(INDEX('Glade MR'!$P$4:$Q$3000,MATCH($A36,'Glade MR'!$Q$4:$Q$3000,0),1),"-"),"@")))</f>
        <v>-</v>
      </c>
      <c r="O36" s="147" t="str">
        <f>TRIM(CLEAN(TEXT(IFERROR(INDEX('Glade MR'!$W$4:$X$3000,MATCH($A36,'Glade MR'!$X$4:$X$3000,0),1),"-"),"@")))</f>
        <v>-</v>
      </c>
      <c r="P36" s="159" t="str">
        <f t="shared" si="1"/>
        <v>Not Found</v>
      </c>
      <c r="Q36" t="str" cm="1">
        <f t="array" ref="Q36">IF(SUMPRODUCT((TRIM(L36:O36)&lt;&gt;"-")*1)=0,
    "No Data",
    IF(COUNTIF(L36:O36,INDEX(_xlfn._xlws.FILTER(L36:O36,TRIM(L36:O36)&lt;&gt;"-"),1))=SUMPRODUCT((TRIM(L36:O36)&lt;&gt;"-")*1),
    "No Change",
    "Change"))</f>
        <v>No Data</v>
      </c>
      <c r="R36" s="159"/>
      <c r="S36" s="111"/>
      <c r="W36" s="4"/>
      <c r="X36" s="4"/>
      <c r="Y36" s="165"/>
      <c r="Z36" s="171"/>
    </row>
    <row r="37" spans="1:26" ht="15" thickBot="1" x14ac:dyDescent="0.35">
      <c r="A37" t="s">
        <v>729</v>
      </c>
      <c r="B37" t="s">
        <v>1137</v>
      </c>
      <c r="C37" s="160" t="str">
        <f>TRIM(CLEAN(TEXT(IFERROR(INDEX('Snakeden MR'!$B$4:$C$3028,MATCH($A37,'Snakeden MR'!$C$4:$C$3028,0),1),"-"),"@")))</f>
        <v>-</v>
      </c>
      <c r="D37" s="147" t="str">
        <f>TRIM(CLEAN(TEXT(IFERROR(INDEX('Snakeden MR'!$I$4:$J$3028,MATCH($A37,'Snakeden MR'!$J$4:$J$3028,0),1),"-"),"@")))</f>
        <v>-</v>
      </c>
      <c r="E37" s="147" t="str">
        <f>TRIM(CLEAN(TEXT(IFERROR(INDEX('Snakeden MR'!$P$4:$Q$3028,MATCH($A37,'Snakeden MR'!$Q$4:$Q$3028,0),1),"-"),"@")))</f>
        <v>-</v>
      </c>
      <c r="F37" s="147" t="str">
        <f>TRIM(CLEAN(TEXT(IFERROR(INDEX('Snakeden MR'!$W$4:$X$3028,MATCH($A37,'Snakeden MR'!$X$4:$X$3028,0),1),"-"),"@")))</f>
        <v>-</v>
      </c>
      <c r="G37" s="159" t="str">
        <f t="shared" si="0"/>
        <v>Not Found</v>
      </c>
      <c r="H37" t="str" cm="1">
        <f t="array" ref="H37">IF(SUMPRODUCT((TRIM(C37:F37)&lt;&gt;"-")*1)=0,
    "No Data",
    IF(COUNTIF(C37:F37,INDEX(_xlfn._xlws.FILTER(C37:F37,TRIM(C37:F37)&lt;&gt;"-"),1))=SUMPRODUCT((TRIM(C37:F37)&lt;&gt;"-")*1),
    "No Change",
    "Change"))</f>
        <v>No Data</v>
      </c>
      <c r="I37" s="159"/>
      <c r="J37"/>
      <c r="K37" s="163"/>
      <c r="L37" s="147" t="str">
        <f>TRIM(CLEAN(TEXT(IFERROR(INDEX('Glade MR'!$B$4:$C$3000,MATCH($A37,'Glade MR'!$C$4:$C$3000,0),1),"-"),"@")))</f>
        <v>-</v>
      </c>
      <c r="M37" s="147" t="str">
        <f>TRIM(CLEAN(TEXT(IFERROR(INDEX('Glade MR'!$I$4:$J$3000,MATCH($A37,'Glade MR'!$J$4:$J$3000,0),1),"-"),"@")))</f>
        <v>Pool 5</v>
      </c>
      <c r="N37" s="147" t="str">
        <f>TRIM(CLEAN(TEXT(IFERROR(INDEX('Glade MR'!$P$4:$Q$3000,MATCH($A37,'Glade MR'!$Q$4:$Q$3000,0),1),"-"),"@")))</f>
        <v>Pool 5</v>
      </c>
      <c r="O37" s="147" t="str">
        <f>TRIM(CLEAN(TEXT(IFERROR(INDEX('Glade MR'!$W$4:$X$3000,MATCH($A37,'Glade MR'!$X$4:$X$3000,0),1),"-"),"@")))</f>
        <v>Pool 5</v>
      </c>
      <c r="P37" s="159" t="str">
        <f t="shared" si="1"/>
        <v>Found</v>
      </c>
      <c r="Q37" t="str" cm="1">
        <f t="array" ref="Q37">IF(SUMPRODUCT((TRIM(L37:O37)&lt;&gt;"-")*1)=0,
    "No Data",
    IF(COUNTIF(L37:O37,INDEX(_xlfn._xlws.FILTER(L37:O37,TRIM(L37:O37)&lt;&gt;"-"),1))=SUMPRODUCT((TRIM(L37:O37)&lt;&gt;"-")*1),
    "No Change",
    "Change"))</f>
        <v>No Change</v>
      </c>
      <c r="R37" s="159"/>
      <c r="S37" s="111"/>
      <c r="W37" s="4"/>
      <c r="X37" s="4"/>
      <c r="Y37" s="165"/>
      <c r="Z37" s="171"/>
    </row>
    <row r="38" spans="1:26" ht="15" thickBot="1" x14ac:dyDescent="0.35">
      <c r="A38" t="s">
        <v>1162</v>
      </c>
      <c r="B38" t="s">
        <v>1137</v>
      </c>
      <c r="C38" s="160" t="str">
        <f>TRIM(CLEAN(TEXT(IFERROR(INDEX('Snakeden MR'!$B$4:$C$3028,MATCH($A38,'Snakeden MR'!$C$4:$C$3028,0),1),"-"),"@")))</f>
        <v>-</v>
      </c>
      <c r="D38" s="147" t="str">
        <f>TRIM(CLEAN(TEXT(IFERROR(INDEX('Snakeden MR'!$I$4:$J$3028,MATCH($A38,'Snakeden MR'!$J$4:$J$3028,0),1),"-"),"@")))</f>
        <v>-</v>
      </c>
      <c r="E38" s="147" t="str">
        <f>TRIM(CLEAN(TEXT(IFERROR(INDEX('Snakeden MR'!$P$4:$Q$3028,MATCH($A38,'Snakeden MR'!$Q$4:$Q$3028,0),1),"-"),"@")))</f>
        <v>-</v>
      </c>
      <c r="F38" s="147" t="str">
        <f>TRIM(CLEAN(TEXT(IFERROR(INDEX('Snakeden MR'!$W$4:$X$3028,MATCH($A38,'Snakeden MR'!$X$4:$X$3028,0),1),"-"),"@")))</f>
        <v>-</v>
      </c>
      <c r="G38" s="159" t="str">
        <f t="shared" si="0"/>
        <v>Not Found</v>
      </c>
      <c r="H38" t="str" cm="1">
        <f t="array" ref="H38">IF(SUMPRODUCT((TRIM(C38:F38)&lt;&gt;"-")*1)=0,
    "No Data",
    IF(COUNTIF(C38:F38,INDEX(_xlfn._xlws.FILTER(C38:F38,TRIM(C38:F38)&lt;&gt;"-"),1))=SUMPRODUCT((TRIM(C38:F38)&lt;&gt;"-")*1),
    "No Change",
    "Change"))</f>
        <v>No Data</v>
      </c>
      <c r="I38" s="159"/>
      <c r="J38"/>
      <c r="K38" s="163"/>
      <c r="L38" s="147" t="str">
        <f>TRIM(CLEAN(TEXT(IFERROR(INDEX('Glade MR'!$B$4:$C$3000,MATCH($A38,'Glade MR'!$C$4:$C$3000,0),1),"-"),"@")))</f>
        <v>-</v>
      </c>
      <c r="M38" s="147" t="str">
        <f>TRIM(CLEAN(TEXT(IFERROR(INDEX('Glade MR'!$I$4:$J$3000,MATCH($A38,'Glade MR'!$J$4:$J$3000,0),1),"-"),"@")))</f>
        <v>-</v>
      </c>
      <c r="N38" s="147" t="str">
        <f>TRIM(CLEAN(TEXT(IFERROR(INDEX('Glade MR'!$P$4:$Q$3000,MATCH($A38,'Glade MR'!$Q$4:$Q$3000,0),1),"-"),"@")))</f>
        <v>-</v>
      </c>
      <c r="O38" s="147" t="str">
        <f>TRIM(CLEAN(TEXT(IFERROR(INDEX('Glade MR'!$W$4:$X$3000,MATCH($A38,'Glade MR'!$X$4:$X$3000,0),1),"-"),"@")))</f>
        <v>-</v>
      </c>
      <c r="P38" s="159" t="str">
        <f t="shared" si="1"/>
        <v>Not Found</v>
      </c>
      <c r="Q38" t="str" cm="1">
        <f t="array" ref="Q38">IF(SUMPRODUCT((TRIM(L38:O38)&lt;&gt;"-")*1)=0,
    "No Data",
    IF(COUNTIF(L38:O38,INDEX(_xlfn._xlws.FILTER(L38:O38,TRIM(L38:O38)&lt;&gt;"-"),1))=SUMPRODUCT((TRIM(L38:O38)&lt;&gt;"-")*1),
    "No Change",
    "Change"))</f>
        <v>No Data</v>
      </c>
      <c r="R38" s="159"/>
      <c r="S38" s="111"/>
      <c r="W38" s="4"/>
      <c r="X38" s="4"/>
      <c r="Y38" s="165"/>
      <c r="Z38" s="171"/>
    </row>
    <row r="39" spans="1:26" ht="15" thickBot="1" x14ac:dyDescent="0.35">
      <c r="A39" t="s">
        <v>1163</v>
      </c>
      <c r="B39" t="s">
        <v>1137</v>
      </c>
      <c r="C39" s="160" t="str">
        <f>TRIM(CLEAN(TEXT(IFERROR(INDEX('Snakeden MR'!$B$4:$C$3028,MATCH($A39,'Snakeden MR'!$C$4:$C$3028,0),1),"-"),"@")))</f>
        <v>-</v>
      </c>
      <c r="D39" s="147" t="str">
        <f>TRIM(CLEAN(TEXT(IFERROR(INDEX('Snakeden MR'!$I$4:$J$3028,MATCH($A39,'Snakeden MR'!$J$4:$J$3028,0),1),"-"),"@")))</f>
        <v>-</v>
      </c>
      <c r="E39" s="147" t="str">
        <f>TRIM(CLEAN(TEXT(IFERROR(INDEX('Snakeden MR'!$P$4:$Q$3028,MATCH($A39,'Snakeden MR'!$Q$4:$Q$3028,0),1),"-"),"@")))</f>
        <v>-</v>
      </c>
      <c r="F39" s="147" t="str">
        <f>TRIM(CLEAN(TEXT(IFERROR(INDEX('Snakeden MR'!$W$4:$X$3028,MATCH($A39,'Snakeden MR'!$X$4:$X$3028,0),1),"-"),"@")))</f>
        <v>-</v>
      </c>
      <c r="G39" s="159" t="str">
        <f t="shared" si="0"/>
        <v>Not Found</v>
      </c>
      <c r="H39" t="str" cm="1">
        <f t="array" ref="H39">IF(SUMPRODUCT((TRIM(C39:F39)&lt;&gt;"-")*1)=0,
    "No Data",
    IF(COUNTIF(C39:F39,INDEX(_xlfn._xlws.FILTER(C39:F39,TRIM(C39:F39)&lt;&gt;"-"),1))=SUMPRODUCT((TRIM(C39:F39)&lt;&gt;"-")*1),
    "No Change",
    "Change"))</f>
        <v>No Data</v>
      </c>
      <c r="I39" s="159"/>
      <c r="J39"/>
      <c r="K39" s="163"/>
      <c r="L39" s="147" t="str">
        <f>TRIM(CLEAN(TEXT(IFERROR(INDEX('Glade MR'!$B$4:$C$3000,MATCH($A39,'Glade MR'!$C$4:$C$3000,0),1),"-"),"@")))</f>
        <v>-</v>
      </c>
      <c r="M39" s="147" t="str">
        <f>TRIM(CLEAN(TEXT(IFERROR(INDEX('Glade MR'!$I$4:$J$3000,MATCH($A39,'Glade MR'!$J$4:$J$3000,0),1),"-"),"@")))</f>
        <v>-</v>
      </c>
      <c r="N39" s="147" t="str">
        <f>TRIM(CLEAN(TEXT(IFERROR(INDEX('Glade MR'!$P$4:$Q$3000,MATCH($A39,'Glade MR'!$Q$4:$Q$3000,0),1),"-"),"@")))</f>
        <v>-</v>
      </c>
      <c r="O39" s="147" t="str">
        <f>TRIM(CLEAN(TEXT(IFERROR(INDEX('Glade MR'!$W$4:$X$3000,MATCH($A39,'Glade MR'!$X$4:$X$3000,0),1),"-"),"@")))</f>
        <v>-</v>
      </c>
      <c r="P39" s="159" t="str">
        <f t="shared" si="1"/>
        <v>Not Found</v>
      </c>
      <c r="Q39" t="str" cm="1">
        <f t="array" ref="Q39">IF(SUMPRODUCT((TRIM(L39:O39)&lt;&gt;"-")*1)=0,
    "No Data",
    IF(COUNTIF(L39:O39,INDEX(_xlfn._xlws.FILTER(L39:O39,TRIM(L39:O39)&lt;&gt;"-"),1))=SUMPRODUCT((TRIM(L39:O39)&lt;&gt;"-")*1),
    "No Change",
    "Change"))</f>
        <v>No Data</v>
      </c>
      <c r="R39" s="159"/>
      <c r="S39" s="111"/>
      <c r="W39" s="4"/>
      <c r="X39" s="4"/>
      <c r="Y39" s="165"/>
      <c r="Z39" s="171"/>
    </row>
    <row r="40" spans="1:26" ht="15" thickBot="1" x14ac:dyDescent="0.35">
      <c r="A40" t="s">
        <v>950</v>
      </c>
      <c r="B40" t="s">
        <v>1137</v>
      </c>
      <c r="C40" s="160" t="str">
        <f>TRIM(CLEAN(TEXT(IFERROR(INDEX('Snakeden MR'!$B$4:$C$3028,MATCH($A40,'Snakeden MR'!$C$4:$C$3028,0),1),"-"),"@")))</f>
        <v>-</v>
      </c>
      <c r="D40" s="147" t="str">
        <f>TRIM(CLEAN(TEXT(IFERROR(INDEX('Snakeden MR'!$I$4:$J$3028,MATCH($A40,'Snakeden MR'!$J$4:$J$3028,0),1),"-"),"@")))</f>
        <v>-</v>
      </c>
      <c r="E40" s="147" t="str">
        <f>TRIM(CLEAN(TEXT(IFERROR(INDEX('Snakeden MR'!$P$4:$Q$3028,MATCH($A40,'Snakeden MR'!$Q$4:$Q$3028,0),1),"-"),"@")))</f>
        <v>-</v>
      </c>
      <c r="F40" s="147" t="str">
        <f>TRIM(CLEAN(TEXT(IFERROR(INDEX('Snakeden MR'!$W$4:$X$3028,MATCH($A40,'Snakeden MR'!$X$4:$X$3028,0),1),"-"),"@")))</f>
        <v>-</v>
      </c>
      <c r="G40" s="159" t="str">
        <f t="shared" si="0"/>
        <v>Not Found</v>
      </c>
      <c r="H40" t="str" cm="1">
        <f t="array" ref="H40">IF(SUMPRODUCT((TRIM(C40:F40)&lt;&gt;"-")*1)=0,
    "No Data",
    IF(COUNTIF(C40:F40,INDEX(_xlfn._xlws.FILTER(C40:F40,TRIM(C40:F40)&lt;&gt;"-"),1))=SUMPRODUCT((TRIM(C40:F40)&lt;&gt;"-")*1),
    "No Change",
    "Change"))</f>
        <v>No Data</v>
      </c>
      <c r="I40" s="159"/>
      <c r="J40"/>
      <c r="K40" s="163"/>
      <c r="L40" s="147" t="str">
        <f>TRIM(CLEAN(TEXT(IFERROR(INDEX('Glade MR'!$B$4:$C$3000,MATCH($A40,'Glade MR'!$C$4:$C$3000,0),1),"-"),"@")))</f>
        <v>-</v>
      </c>
      <c r="M40" s="147" t="str">
        <f>TRIM(CLEAN(TEXT(IFERROR(INDEX('Glade MR'!$I$4:$J$3000,MATCH($A40,'Glade MR'!$J$4:$J$3000,0),1),"-"),"@")))</f>
        <v>Pool 8</v>
      </c>
      <c r="N40" s="147" t="str">
        <f>TRIM(CLEAN(TEXT(IFERROR(INDEX('Glade MR'!$P$4:$Q$3000,MATCH($A40,'Glade MR'!$Q$4:$Q$3000,0),1),"-"),"@")))</f>
        <v>-</v>
      </c>
      <c r="O40" s="147" t="str">
        <f>TRIM(CLEAN(TEXT(IFERROR(INDEX('Glade MR'!$W$4:$X$3000,MATCH($A40,'Glade MR'!$X$4:$X$3000,0),1),"-"),"@")))</f>
        <v>-</v>
      </c>
      <c r="P40" s="159" t="str">
        <f t="shared" si="1"/>
        <v>Found</v>
      </c>
      <c r="Q40" t="str" cm="1">
        <f t="array" ref="Q40">IF(SUMPRODUCT((TRIM(L40:O40)&lt;&gt;"-")*1)=0,
    "No Data",
    IF(COUNTIF(L40:O40,INDEX(_xlfn._xlws.FILTER(L40:O40,TRIM(L40:O40)&lt;&gt;"-"),1))=SUMPRODUCT((TRIM(L40:O40)&lt;&gt;"-")*1),
    "No Change",
    "Change"))</f>
        <v>No Change</v>
      </c>
      <c r="R40" s="159"/>
      <c r="S40" s="111"/>
      <c r="W40" s="4"/>
      <c r="X40" s="4"/>
    </row>
    <row r="41" spans="1:26" x14ac:dyDescent="0.3">
      <c r="A41" t="s">
        <v>1164</v>
      </c>
      <c r="B41" t="s">
        <v>1137</v>
      </c>
      <c r="C41" s="160" t="str">
        <f>TRIM(CLEAN(TEXT(IFERROR(INDEX('Snakeden MR'!$B$4:$C$3028,MATCH($A41,'Snakeden MR'!$C$4:$C$3028,0),1),"-"),"@")))</f>
        <v>-</v>
      </c>
      <c r="D41" s="147" t="str">
        <f>TRIM(CLEAN(TEXT(IFERROR(INDEX('Snakeden MR'!$I$4:$J$3028,MATCH($A41,'Snakeden MR'!$J$4:$J$3028,0),1),"-"),"@")))</f>
        <v>-</v>
      </c>
      <c r="E41" s="147" t="str">
        <f>TRIM(CLEAN(TEXT(IFERROR(INDEX('Snakeden MR'!$P$4:$Q$3028,MATCH($A41,'Snakeden MR'!$Q$4:$Q$3028,0),1),"-"),"@")))</f>
        <v>-</v>
      </c>
      <c r="F41" s="147" t="str">
        <f>TRIM(CLEAN(TEXT(IFERROR(INDEX('Snakeden MR'!$W$4:$X$3028,MATCH($A41,'Snakeden MR'!$X$4:$X$3028,0),1),"-"),"@")))</f>
        <v>-</v>
      </c>
      <c r="G41" s="159" t="str">
        <f t="shared" si="0"/>
        <v>Not Found</v>
      </c>
      <c r="H41" t="str" cm="1">
        <f t="array" ref="H41">IF(SUMPRODUCT((TRIM(C41:F41)&lt;&gt;"-")*1)=0,
    "No Data",
    IF(COUNTIF(C41:F41,INDEX(_xlfn._xlws.FILTER(C41:F41,TRIM(C41:F41)&lt;&gt;"-"),1))=SUMPRODUCT((TRIM(C41:F41)&lt;&gt;"-")*1),
    "No Change",
    "Change"))</f>
        <v>No Data</v>
      </c>
      <c r="I41" s="159"/>
      <c r="J41"/>
      <c r="K41" s="163"/>
      <c r="L41" s="147" t="str">
        <f>TRIM(CLEAN(TEXT(IFERROR(INDEX('Glade MR'!$B$4:$C$3000,MATCH($A41,'Glade MR'!$C$4:$C$3000,0),1),"-"),"@")))</f>
        <v>-</v>
      </c>
      <c r="M41" s="147" t="str">
        <f>TRIM(CLEAN(TEXT(IFERROR(INDEX('Glade MR'!$I$4:$J$3000,MATCH($A41,'Glade MR'!$J$4:$J$3000,0),1),"-"),"@")))</f>
        <v>-</v>
      </c>
      <c r="N41" s="147" t="str">
        <f>TRIM(CLEAN(TEXT(IFERROR(INDEX('Glade MR'!$P$4:$Q$3000,MATCH($A41,'Glade MR'!$Q$4:$Q$3000,0),1),"-"),"@")))</f>
        <v>-</v>
      </c>
      <c r="O41" s="147" t="str">
        <f>TRIM(CLEAN(TEXT(IFERROR(INDEX('Glade MR'!$W$4:$X$3000,MATCH($A41,'Glade MR'!$X$4:$X$3000,0),1),"-"),"@")))</f>
        <v>-</v>
      </c>
      <c r="P41" s="159" t="str">
        <f t="shared" si="1"/>
        <v>Not Found</v>
      </c>
      <c r="Q41" t="str" cm="1">
        <f t="array" ref="Q41">IF(SUMPRODUCT((TRIM(L41:O41)&lt;&gt;"-")*1)=0,
    "No Data",
    IF(COUNTIF(L41:O41,INDEX(_xlfn._xlws.FILTER(L41:O41,TRIM(L41:O41)&lt;&gt;"-"),1))=SUMPRODUCT((TRIM(L41:O41)&lt;&gt;"-")*1),
    "No Change",
    "Change"))</f>
        <v>No Data</v>
      </c>
      <c r="R41" s="159"/>
      <c r="S41" s="111"/>
    </row>
    <row r="42" spans="1:26" x14ac:dyDescent="0.3">
      <c r="A42" t="s">
        <v>1165</v>
      </c>
      <c r="B42" t="s">
        <v>1137</v>
      </c>
      <c r="C42" s="160" t="str">
        <f>TRIM(CLEAN(TEXT(IFERROR(INDEX('Snakeden MR'!$B$4:$C$3028,MATCH($A42,'Snakeden MR'!$C$4:$C$3028,0),1),"-"),"@")))</f>
        <v>-</v>
      </c>
      <c r="D42" s="147" t="str">
        <f>TRIM(CLEAN(TEXT(IFERROR(INDEX('Snakeden MR'!$I$4:$J$3028,MATCH($A42,'Snakeden MR'!$J$4:$J$3028,0),1),"-"),"@")))</f>
        <v>-</v>
      </c>
      <c r="E42" s="147" t="str">
        <f>TRIM(CLEAN(TEXT(IFERROR(INDEX('Snakeden MR'!$P$4:$Q$3028,MATCH($A42,'Snakeden MR'!$Q$4:$Q$3028,0),1),"-"),"@")))</f>
        <v>-</v>
      </c>
      <c r="F42" s="147" t="str">
        <f>TRIM(CLEAN(TEXT(IFERROR(INDEX('Snakeden MR'!$W$4:$X$3028,MATCH($A42,'Snakeden MR'!$X$4:$X$3028,0),1),"-"),"@")))</f>
        <v>-</v>
      </c>
      <c r="G42" s="159" t="str">
        <f t="shared" si="0"/>
        <v>Not Found</v>
      </c>
      <c r="H42" t="str" cm="1">
        <f t="array" ref="H42">IF(SUMPRODUCT((TRIM(C42:F42)&lt;&gt;"-")*1)=0,
    "No Data",
    IF(COUNTIF(C42:F42,INDEX(_xlfn._xlws.FILTER(C42:F42,TRIM(C42:F42)&lt;&gt;"-"),1))=SUMPRODUCT((TRIM(C42:F42)&lt;&gt;"-")*1),
    "No Change",
    "Change"))</f>
        <v>No Data</v>
      </c>
      <c r="I42" s="159"/>
      <c r="J42"/>
      <c r="K42" s="163"/>
      <c r="L42" s="147" t="str">
        <f>TRIM(CLEAN(TEXT(IFERROR(INDEX('Glade MR'!$B$4:$C$3000,MATCH($A42,'Glade MR'!$C$4:$C$3000,0),1),"-"),"@")))</f>
        <v>-</v>
      </c>
      <c r="M42" s="147" t="str">
        <f>TRIM(CLEAN(TEXT(IFERROR(INDEX('Glade MR'!$I$4:$J$3000,MATCH($A42,'Glade MR'!$J$4:$J$3000,0),1),"-"),"@")))</f>
        <v>-</v>
      </c>
      <c r="N42" s="147" t="str">
        <f>TRIM(CLEAN(TEXT(IFERROR(INDEX('Glade MR'!$P$4:$Q$3000,MATCH($A42,'Glade MR'!$Q$4:$Q$3000,0),1),"-"),"@")))</f>
        <v>-</v>
      </c>
      <c r="O42" s="147" t="str">
        <f>TRIM(CLEAN(TEXT(IFERROR(INDEX('Glade MR'!$W$4:$X$3000,MATCH($A42,'Glade MR'!$X$4:$X$3000,0),1),"-"),"@")))</f>
        <v>-</v>
      </c>
      <c r="P42" s="159" t="str">
        <f t="shared" si="1"/>
        <v>Not Found</v>
      </c>
      <c r="Q42" t="str" cm="1">
        <f t="array" ref="Q42">IF(SUMPRODUCT((TRIM(L42:O42)&lt;&gt;"-")*1)=0,
    "No Data",
    IF(COUNTIF(L42:O42,INDEX(_xlfn._xlws.FILTER(L42:O42,TRIM(L42:O42)&lt;&gt;"-"),1))=SUMPRODUCT((TRIM(L42:O42)&lt;&gt;"-")*1),
    "No Change",
    "Change"))</f>
        <v>No Data</v>
      </c>
      <c r="R42" s="159"/>
      <c r="S42" s="111"/>
    </row>
    <row r="43" spans="1:26" x14ac:dyDescent="0.3">
      <c r="A43" t="s">
        <v>1166</v>
      </c>
      <c r="B43" t="s">
        <v>1137</v>
      </c>
      <c r="C43" s="160" t="str">
        <f>TRIM(CLEAN(TEXT(IFERROR(INDEX('Snakeden MR'!$B$4:$C$3028,MATCH($A43,'Snakeden MR'!$C$4:$C$3028,0),1),"-"),"@")))</f>
        <v>-</v>
      </c>
      <c r="D43" s="147" t="str">
        <f>TRIM(CLEAN(TEXT(IFERROR(INDEX('Snakeden MR'!$I$4:$J$3028,MATCH($A43,'Snakeden MR'!$J$4:$J$3028,0),1),"-"),"@")))</f>
        <v>-</v>
      </c>
      <c r="E43" s="147" t="str">
        <f>TRIM(CLEAN(TEXT(IFERROR(INDEX('Snakeden MR'!$P$4:$Q$3028,MATCH($A43,'Snakeden MR'!$Q$4:$Q$3028,0),1),"-"),"@")))</f>
        <v>-</v>
      </c>
      <c r="F43" s="147" t="str">
        <f>TRIM(CLEAN(TEXT(IFERROR(INDEX('Snakeden MR'!$W$4:$X$3028,MATCH($A43,'Snakeden MR'!$X$4:$X$3028,0),1),"-"),"@")))</f>
        <v>-</v>
      </c>
      <c r="G43" s="159" t="str">
        <f t="shared" si="0"/>
        <v>Not Found</v>
      </c>
      <c r="H43" t="str" cm="1">
        <f t="array" ref="H43">IF(SUMPRODUCT((TRIM(C43:F43)&lt;&gt;"-")*1)=0,
    "No Data",
    IF(COUNTIF(C43:F43,INDEX(_xlfn._xlws.FILTER(C43:F43,TRIM(C43:F43)&lt;&gt;"-"),1))=SUMPRODUCT((TRIM(C43:F43)&lt;&gt;"-")*1),
    "No Change",
    "Change"))</f>
        <v>No Data</v>
      </c>
      <c r="I43" s="159"/>
      <c r="J43"/>
      <c r="K43" s="163"/>
      <c r="L43" s="147" t="str">
        <f>TRIM(CLEAN(TEXT(IFERROR(INDEX('Glade MR'!$B$4:$C$3000,MATCH($A43,'Glade MR'!$C$4:$C$3000,0),1),"-"),"@")))</f>
        <v>-</v>
      </c>
      <c r="M43" s="147" t="str">
        <f>TRIM(CLEAN(TEXT(IFERROR(INDEX('Glade MR'!$I$4:$J$3000,MATCH($A43,'Glade MR'!$J$4:$J$3000,0),1),"-"),"@")))</f>
        <v>-</v>
      </c>
      <c r="N43" s="147" t="str">
        <f>TRIM(CLEAN(TEXT(IFERROR(INDEX('Glade MR'!$P$4:$Q$3000,MATCH($A43,'Glade MR'!$Q$4:$Q$3000,0),1),"-"),"@")))</f>
        <v>-</v>
      </c>
      <c r="O43" s="147" t="str">
        <f>TRIM(CLEAN(TEXT(IFERROR(INDEX('Glade MR'!$W$4:$X$3000,MATCH($A43,'Glade MR'!$X$4:$X$3000,0),1),"-"),"@")))</f>
        <v>-</v>
      </c>
      <c r="P43" s="159" t="str">
        <f t="shared" si="1"/>
        <v>Not Found</v>
      </c>
      <c r="Q43" t="str" cm="1">
        <f t="array" ref="Q43">IF(SUMPRODUCT((TRIM(L43:O43)&lt;&gt;"-")*1)=0,
    "No Data",
    IF(COUNTIF(L43:O43,INDEX(_xlfn._xlws.FILTER(L43:O43,TRIM(L43:O43)&lt;&gt;"-"),1))=SUMPRODUCT((TRIM(L43:O43)&lt;&gt;"-")*1),
    "No Change",
    "Change"))</f>
        <v>No Data</v>
      </c>
      <c r="R43" s="159"/>
      <c r="S43" s="111"/>
    </row>
    <row r="44" spans="1:26" x14ac:dyDescent="0.3">
      <c r="A44" t="s">
        <v>1167</v>
      </c>
      <c r="B44" t="s">
        <v>1137</v>
      </c>
      <c r="C44" s="160" t="str">
        <f>TRIM(CLEAN(TEXT(IFERROR(INDEX('Snakeden MR'!$B$4:$C$3028,MATCH($A44,'Snakeden MR'!$C$4:$C$3028,0),1),"-"),"@")))</f>
        <v>-</v>
      </c>
      <c r="D44" s="147" t="str">
        <f>TRIM(CLEAN(TEXT(IFERROR(INDEX('Snakeden MR'!$I$4:$J$3028,MATCH($A44,'Snakeden MR'!$J$4:$J$3028,0),1),"-"),"@")))</f>
        <v>-</v>
      </c>
      <c r="E44" s="147" t="str">
        <f>TRIM(CLEAN(TEXT(IFERROR(INDEX('Snakeden MR'!$P$4:$Q$3028,MATCH($A44,'Snakeden MR'!$Q$4:$Q$3028,0),1),"-"),"@")))</f>
        <v>-</v>
      </c>
      <c r="F44" s="147" t="str">
        <f>TRIM(CLEAN(TEXT(IFERROR(INDEX('Snakeden MR'!$W$4:$X$3028,MATCH($A44,'Snakeden MR'!$X$4:$X$3028,0),1),"-"),"@")))</f>
        <v>-</v>
      </c>
      <c r="G44" s="159" t="str">
        <f t="shared" si="0"/>
        <v>Not Found</v>
      </c>
      <c r="H44" t="str" cm="1">
        <f t="array" ref="H44">IF(SUMPRODUCT((TRIM(C44:F44)&lt;&gt;"-")*1)=0,
    "No Data",
    IF(COUNTIF(C44:F44,INDEX(_xlfn._xlws.FILTER(C44:F44,TRIM(C44:F44)&lt;&gt;"-"),1))=SUMPRODUCT((TRIM(C44:F44)&lt;&gt;"-")*1),
    "No Change",
    "Change"))</f>
        <v>No Data</v>
      </c>
      <c r="I44" s="159"/>
      <c r="J44"/>
      <c r="K44" s="163"/>
      <c r="L44" s="147" t="str">
        <f>TRIM(CLEAN(TEXT(IFERROR(INDEX('Glade MR'!$B$4:$C$3000,MATCH($A44,'Glade MR'!$C$4:$C$3000,0),1),"-"),"@")))</f>
        <v>-</v>
      </c>
      <c r="M44" s="147" t="str">
        <f>TRIM(CLEAN(TEXT(IFERROR(INDEX('Glade MR'!$I$4:$J$3000,MATCH($A44,'Glade MR'!$J$4:$J$3000,0),1),"-"),"@")))</f>
        <v>-</v>
      </c>
      <c r="N44" s="147" t="str">
        <f>TRIM(CLEAN(TEXT(IFERROR(INDEX('Glade MR'!$P$4:$Q$3000,MATCH($A44,'Glade MR'!$Q$4:$Q$3000,0),1),"-"),"@")))</f>
        <v>-</v>
      </c>
      <c r="O44" s="147" t="str">
        <f>TRIM(CLEAN(TEXT(IFERROR(INDEX('Glade MR'!$W$4:$X$3000,MATCH($A44,'Glade MR'!$X$4:$X$3000,0),1),"-"),"@")))</f>
        <v>-</v>
      </c>
      <c r="P44" s="159" t="str">
        <f t="shared" si="1"/>
        <v>Not Found</v>
      </c>
      <c r="Q44" t="str" cm="1">
        <f t="array" ref="Q44">IF(SUMPRODUCT((TRIM(L44:O44)&lt;&gt;"-")*1)=0,
    "No Data",
    IF(COUNTIF(L44:O44,INDEX(_xlfn._xlws.FILTER(L44:O44,TRIM(L44:O44)&lt;&gt;"-"),1))=SUMPRODUCT((TRIM(L44:O44)&lt;&gt;"-")*1),
    "No Change",
    "Change"))</f>
        <v>No Data</v>
      </c>
      <c r="R44" s="159"/>
      <c r="S44" s="111"/>
    </row>
    <row r="45" spans="1:26" x14ac:dyDescent="0.3">
      <c r="A45" t="s">
        <v>609</v>
      </c>
      <c r="B45" t="s">
        <v>1137</v>
      </c>
      <c r="C45" s="160" t="str">
        <f>TRIM(CLEAN(TEXT(IFERROR(INDEX('Snakeden MR'!$B$4:$C$3028,MATCH($A45,'Snakeden MR'!$C$4:$C$3028,0),1),"-"),"@")))</f>
        <v>-</v>
      </c>
      <c r="D45" s="147" t="str">
        <f>TRIM(CLEAN(TEXT(IFERROR(INDEX('Snakeden MR'!$I$4:$J$3028,MATCH($A45,'Snakeden MR'!$J$4:$J$3028,0),1),"-"),"@")))</f>
        <v>-</v>
      </c>
      <c r="E45" s="147" t="str">
        <f>TRIM(CLEAN(TEXT(IFERROR(INDEX('Snakeden MR'!$P$4:$Q$3028,MATCH($A45,'Snakeden MR'!$Q$4:$Q$3028,0),1),"-"),"@")))</f>
        <v>-</v>
      </c>
      <c r="F45" s="147" t="str">
        <f>TRIM(CLEAN(TEXT(IFERROR(INDEX('Snakeden MR'!$W$4:$X$3028,MATCH($A45,'Snakeden MR'!$X$4:$X$3028,0),1),"-"),"@")))</f>
        <v>-</v>
      </c>
      <c r="G45" s="159" t="str">
        <f t="shared" si="0"/>
        <v>Not Found</v>
      </c>
      <c r="H45" t="str" cm="1">
        <f t="array" ref="H45">IF(SUMPRODUCT((TRIM(C45:F45)&lt;&gt;"-")*1)=0,
    "No Data",
    IF(COUNTIF(C45:F45,INDEX(_xlfn._xlws.FILTER(C45:F45,TRIM(C45:F45)&lt;&gt;"-"),1))=SUMPRODUCT((TRIM(C45:F45)&lt;&gt;"-")*1),
    "No Change",
    "Change"))</f>
        <v>No Data</v>
      </c>
      <c r="I45" s="159"/>
      <c r="J45"/>
      <c r="K45" s="163"/>
      <c r="L45" s="147" t="str">
        <f>TRIM(CLEAN(TEXT(IFERROR(INDEX('Glade MR'!$B$4:$C$3000,MATCH($A45,'Glade MR'!$C$4:$C$3000,0),1),"-"),"@")))</f>
        <v>Pool 5</v>
      </c>
      <c r="M45" s="147" t="str">
        <f>TRIM(CLEAN(TEXT(IFERROR(INDEX('Glade MR'!$I$4:$J$3000,MATCH($A45,'Glade MR'!$J$4:$J$3000,0),1),"-"),"@")))</f>
        <v>-</v>
      </c>
      <c r="N45" s="147" t="str">
        <f>TRIM(CLEAN(TEXT(IFERROR(INDEX('Glade MR'!$P$4:$Q$3000,MATCH($A45,'Glade MR'!$Q$4:$Q$3000,0),1),"-"),"@")))</f>
        <v>-</v>
      </c>
      <c r="O45" s="147" t="str">
        <f>TRIM(CLEAN(TEXT(IFERROR(INDEX('Glade MR'!$W$4:$X$3000,MATCH($A45,'Glade MR'!$X$4:$X$3000,0),1),"-"),"@")))</f>
        <v>-</v>
      </c>
      <c r="P45" s="159" t="str">
        <f t="shared" si="1"/>
        <v>Found</v>
      </c>
      <c r="Q45" t="str" cm="1">
        <f t="array" ref="Q45">IF(SUMPRODUCT((TRIM(L45:O45)&lt;&gt;"-")*1)=0,
    "No Data",
    IF(COUNTIF(L45:O45,INDEX(_xlfn._xlws.FILTER(L45:O45,TRIM(L45:O45)&lt;&gt;"-"),1))=SUMPRODUCT((TRIM(L45:O45)&lt;&gt;"-")*1),
    "No Change",
    "Change"))</f>
        <v>No Change</v>
      </c>
      <c r="R45" s="159"/>
      <c r="S45" s="111"/>
    </row>
    <row r="46" spans="1:26" x14ac:dyDescent="0.3">
      <c r="A46" t="s">
        <v>626</v>
      </c>
      <c r="B46" t="s">
        <v>1137</v>
      </c>
      <c r="C46" s="160" t="str">
        <f>TRIM(CLEAN(TEXT(IFERROR(INDEX('Snakeden MR'!$B$4:$C$3028,MATCH($A46,'Snakeden MR'!$C$4:$C$3028,0),1),"-"),"@")))</f>
        <v>-</v>
      </c>
      <c r="D46" s="147" t="str">
        <f>TRIM(CLEAN(TEXT(IFERROR(INDEX('Snakeden MR'!$I$4:$J$3028,MATCH($A46,'Snakeden MR'!$J$4:$J$3028,0),1),"-"),"@")))</f>
        <v>-</v>
      </c>
      <c r="E46" s="147" t="str">
        <f>TRIM(CLEAN(TEXT(IFERROR(INDEX('Snakeden MR'!$P$4:$Q$3028,MATCH($A46,'Snakeden MR'!$Q$4:$Q$3028,0),1),"-"),"@")))</f>
        <v>-</v>
      </c>
      <c r="F46" s="147" t="str">
        <f>TRIM(CLEAN(TEXT(IFERROR(INDEX('Snakeden MR'!$W$4:$X$3028,MATCH($A46,'Snakeden MR'!$X$4:$X$3028,0),1),"-"),"@")))</f>
        <v>-</v>
      </c>
      <c r="G46" s="159" t="str">
        <f t="shared" si="0"/>
        <v>Not Found</v>
      </c>
      <c r="H46" t="str" cm="1">
        <f t="array" ref="H46">IF(SUMPRODUCT((TRIM(C46:F46)&lt;&gt;"-")*1)=0,
    "No Data",
    IF(COUNTIF(C46:F46,INDEX(_xlfn._xlws.FILTER(C46:F46,TRIM(C46:F46)&lt;&gt;"-"),1))=SUMPRODUCT((TRIM(C46:F46)&lt;&gt;"-")*1),
    "No Change",
    "Change"))</f>
        <v>No Data</v>
      </c>
      <c r="I46" s="159"/>
      <c r="J46"/>
      <c r="K46" s="163"/>
      <c r="L46" s="147" t="str">
        <f>TRIM(CLEAN(TEXT(IFERROR(INDEX('Glade MR'!$B$4:$C$3000,MATCH($A46,'Glade MR'!$C$4:$C$3000,0),1),"-"),"@")))</f>
        <v>-</v>
      </c>
      <c r="M46" s="147" t="str">
        <f>TRIM(CLEAN(TEXT(IFERROR(INDEX('Glade MR'!$I$4:$J$3000,MATCH($A46,'Glade MR'!$J$4:$J$3000,0),1),"-"),"@")))</f>
        <v>-</v>
      </c>
      <c r="N46" s="147" t="str">
        <f>TRIM(CLEAN(TEXT(IFERROR(INDEX('Glade MR'!$P$4:$Q$3000,MATCH($A46,'Glade MR'!$Q$4:$Q$3000,0),1),"-"),"@")))</f>
        <v>-</v>
      </c>
      <c r="O46" s="147" t="str">
        <f>TRIM(CLEAN(TEXT(IFERROR(INDEX('Glade MR'!$W$4:$X$3000,MATCH($A46,'Glade MR'!$X$4:$X$3000,0),1),"-"),"@")))</f>
        <v>Pool 6</v>
      </c>
      <c r="P46" s="159" t="str">
        <f t="shared" si="1"/>
        <v>Found</v>
      </c>
      <c r="Q46" t="str" cm="1">
        <f t="array" ref="Q46">IF(SUMPRODUCT((TRIM(L46:O46)&lt;&gt;"-")*1)=0,
    "No Data",
    IF(COUNTIF(L46:O46,INDEX(_xlfn._xlws.FILTER(L46:O46,TRIM(L46:O46)&lt;&gt;"-"),1))=SUMPRODUCT((TRIM(L46:O46)&lt;&gt;"-")*1),
    "No Change",
    "Change"))</f>
        <v>No Change</v>
      </c>
      <c r="R46" s="159"/>
      <c r="S46" s="111"/>
    </row>
    <row r="47" spans="1:26" x14ac:dyDescent="0.3">
      <c r="A47" t="s">
        <v>961</v>
      </c>
      <c r="B47" t="s">
        <v>1137</v>
      </c>
      <c r="C47" s="160" t="str">
        <f>TRIM(CLEAN(TEXT(IFERROR(INDEX('Snakeden MR'!$B$4:$C$3028,MATCH($A47,'Snakeden MR'!$C$4:$C$3028,0),1),"-"),"@")))</f>
        <v>-</v>
      </c>
      <c r="D47" s="147" t="str">
        <f>TRIM(CLEAN(TEXT(IFERROR(INDEX('Snakeden MR'!$I$4:$J$3028,MATCH($A47,'Snakeden MR'!$J$4:$J$3028,0),1),"-"),"@")))</f>
        <v>-</v>
      </c>
      <c r="E47" s="147" t="str">
        <f>TRIM(CLEAN(TEXT(IFERROR(INDEX('Snakeden MR'!$P$4:$Q$3028,MATCH($A47,'Snakeden MR'!$Q$4:$Q$3028,0),1),"-"),"@")))</f>
        <v>-</v>
      </c>
      <c r="F47" s="147" t="str">
        <f>TRIM(CLEAN(TEXT(IFERROR(INDEX('Snakeden MR'!$W$4:$X$3028,MATCH($A47,'Snakeden MR'!$X$4:$X$3028,0),1),"-"),"@")))</f>
        <v>-</v>
      </c>
      <c r="G47" s="159" t="str">
        <f t="shared" si="0"/>
        <v>Not Found</v>
      </c>
      <c r="H47" t="str" cm="1">
        <f t="array" ref="H47">IF(SUMPRODUCT((TRIM(C47:F47)&lt;&gt;"-")*1)=0,
    "No Data",
    IF(COUNTIF(C47:F47,INDEX(_xlfn._xlws.FILTER(C47:F47,TRIM(C47:F47)&lt;&gt;"-"),1))=SUMPRODUCT((TRIM(C47:F47)&lt;&gt;"-")*1),
    "No Change",
    "Change"))</f>
        <v>No Data</v>
      </c>
      <c r="I47" s="159"/>
      <c r="J47"/>
      <c r="K47" s="163"/>
      <c r="L47" s="147" t="str">
        <f>TRIM(CLEAN(TEXT(IFERROR(INDEX('Glade MR'!$B$4:$C$3000,MATCH($A47,'Glade MR'!$C$4:$C$3000,0),1),"-"),"@")))</f>
        <v>-</v>
      </c>
      <c r="M47" s="147" t="str">
        <f>TRIM(CLEAN(TEXT(IFERROR(INDEX('Glade MR'!$I$4:$J$3000,MATCH($A47,'Glade MR'!$J$4:$J$3000,0),1),"-"),"@")))</f>
        <v>Pool 8</v>
      </c>
      <c r="N47" s="147" t="str">
        <f>TRIM(CLEAN(TEXT(IFERROR(INDEX('Glade MR'!$P$4:$Q$3000,MATCH($A47,'Glade MR'!$Q$4:$Q$3000,0),1),"-"),"@")))</f>
        <v>-</v>
      </c>
      <c r="O47" s="147" t="str">
        <f>TRIM(CLEAN(TEXT(IFERROR(INDEX('Glade MR'!$W$4:$X$3000,MATCH($A47,'Glade MR'!$X$4:$X$3000,0),1),"-"),"@")))</f>
        <v>-</v>
      </c>
      <c r="P47" s="159" t="str">
        <f t="shared" si="1"/>
        <v>Found</v>
      </c>
      <c r="Q47" t="str" cm="1">
        <f t="array" ref="Q47">IF(SUMPRODUCT((TRIM(L47:O47)&lt;&gt;"-")*1)=0,
    "No Data",
    IF(COUNTIF(L47:O47,INDEX(_xlfn._xlws.FILTER(L47:O47,TRIM(L47:O47)&lt;&gt;"-"),1))=SUMPRODUCT((TRIM(L47:O47)&lt;&gt;"-")*1),
    "No Change",
    "Change"))</f>
        <v>No Change</v>
      </c>
      <c r="R47" s="159"/>
      <c r="S47" s="111"/>
    </row>
    <row r="48" spans="1:26" x14ac:dyDescent="0.3">
      <c r="A48" t="s">
        <v>641</v>
      </c>
      <c r="B48" t="s">
        <v>1137</v>
      </c>
      <c r="C48" s="160" t="str">
        <f>TRIM(CLEAN(TEXT(IFERROR(INDEX('Snakeden MR'!$B$4:$C$3028,MATCH($A48,'Snakeden MR'!$C$4:$C$3028,0),1),"-"),"@")))</f>
        <v>-</v>
      </c>
      <c r="D48" s="147" t="str">
        <f>TRIM(CLEAN(TEXT(IFERROR(INDEX('Snakeden MR'!$I$4:$J$3028,MATCH($A48,'Snakeden MR'!$J$4:$J$3028,0),1),"-"),"@")))</f>
        <v>-</v>
      </c>
      <c r="E48" s="147" t="str">
        <f>TRIM(CLEAN(TEXT(IFERROR(INDEX('Snakeden MR'!$P$4:$Q$3028,MATCH($A48,'Snakeden MR'!$Q$4:$Q$3028,0),1),"-"),"@")))</f>
        <v>-</v>
      </c>
      <c r="F48" s="147" t="str">
        <f>TRIM(CLEAN(TEXT(IFERROR(INDEX('Snakeden MR'!$W$4:$X$3028,MATCH($A48,'Snakeden MR'!$X$4:$X$3028,0),1),"-"),"@")))</f>
        <v>-</v>
      </c>
      <c r="G48" s="159" t="str">
        <f t="shared" si="0"/>
        <v>Not Found</v>
      </c>
      <c r="H48" t="str" cm="1">
        <f t="array" ref="H48">IF(SUMPRODUCT((TRIM(C48:F48)&lt;&gt;"-")*1)=0,
    "No Data",
    IF(COUNTIF(C48:F48,INDEX(_xlfn._xlws.FILTER(C48:F48,TRIM(C48:F48)&lt;&gt;"-"),1))=SUMPRODUCT((TRIM(C48:F48)&lt;&gt;"-")*1),
    "No Change",
    "Change"))</f>
        <v>No Data</v>
      </c>
      <c r="I48" s="159"/>
      <c r="J48"/>
      <c r="K48" s="163"/>
      <c r="L48" s="147" t="str">
        <f>TRIM(CLEAN(TEXT(IFERROR(INDEX('Glade MR'!$B$4:$C$3000,MATCH($A48,'Glade MR'!$C$4:$C$3000,0),1),"-"),"@")))</f>
        <v>Pool 1</v>
      </c>
      <c r="M48" s="147" t="str">
        <f>TRIM(CLEAN(TEXT(IFERROR(INDEX('Glade MR'!$I$4:$J$3000,MATCH($A48,'Glade MR'!$J$4:$J$3000,0),1),"-"),"@")))</f>
        <v>Pool 1</v>
      </c>
      <c r="N48" s="147" t="str">
        <f>TRIM(CLEAN(TEXT(IFERROR(INDEX('Glade MR'!$P$4:$Q$3000,MATCH($A48,'Glade MR'!$Q$4:$Q$3000,0),1),"-"),"@")))</f>
        <v>-</v>
      </c>
      <c r="O48" s="147" t="str">
        <f>TRIM(CLEAN(TEXT(IFERROR(INDEX('Glade MR'!$W$4:$X$3000,MATCH($A48,'Glade MR'!$X$4:$X$3000,0),1),"-"),"@")))</f>
        <v>-</v>
      </c>
      <c r="P48" s="159" t="str">
        <f t="shared" si="1"/>
        <v>Found</v>
      </c>
      <c r="Q48" t="str" cm="1">
        <f t="array" ref="Q48">IF(SUMPRODUCT((TRIM(L48:O48)&lt;&gt;"-")*1)=0,
    "No Data",
    IF(COUNTIF(L48:O48,INDEX(_xlfn._xlws.FILTER(L48:O48,TRIM(L48:O48)&lt;&gt;"-"),1))=SUMPRODUCT((TRIM(L48:O48)&lt;&gt;"-")*1),
    "No Change",
    "Change"))</f>
        <v>No Change</v>
      </c>
      <c r="R48" s="159"/>
      <c r="S48" s="111"/>
    </row>
    <row r="49" spans="1:19" x14ac:dyDescent="0.3">
      <c r="A49" t="s">
        <v>715</v>
      </c>
      <c r="B49" t="s">
        <v>1137</v>
      </c>
      <c r="C49" s="160" t="str">
        <f>TRIM(CLEAN(TEXT(IFERROR(INDEX('Snakeden MR'!$B$4:$C$3028,MATCH($A49,'Snakeden MR'!$C$4:$C$3028,0),1),"-"),"@")))</f>
        <v>-</v>
      </c>
      <c r="D49" s="147" t="str">
        <f>TRIM(CLEAN(TEXT(IFERROR(INDEX('Snakeden MR'!$I$4:$J$3028,MATCH($A49,'Snakeden MR'!$J$4:$J$3028,0),1),"-"),"@")))</f>
        <v>-</v>
      </c>
      <c r="E49" s="147" t="str">
        <f>TRIM(CLEAN(TEXT(IFERROR(INDEX('Snakeden MR'!$P$4:$Q$3028,MATCH($A49,'Snakeden MR'!$Q$4:$Q$3028,0),1),"-"),"@")))</f>
        <v>-</v>
      </c>
      <c r="F49" s="147" t="str">
        <f>TRIM(CLEAN(TEXT(IFERROR(INDEX('Snakeden MR'!$W$4:$X$3028,MATCH($A49,'Snakeden MR'!$X$4:$X$3028,0),1),"-"),"@")))</f>
        <v>-</v>
      </c>
      <c r="G49" s="159" t="str">
        <f t="shared" si="0"/>
        <v>Not Found</v>
      </c>
      <c r="H49" t="str" cm="1">
        <f t="array" ref="H49">IF(SUMPRODUCT((TRIM(C49:F49)&lt;&gt;"-")*1)=0,
    "No Data",
    IF(COUNTIF(C49:F49,INDEX(_xlfn._xlws.FILTER(C49:F49,TRIM(C49:F49)&lt;&gt;"-"),1))=SUMPRODUCT((TRIM(C49:F49)&lt;&gt;"-")*1),
    "No Change",
    "Change"))</f>
        <v>No Data</v>
      </c>
      <c r="I49" s="159"/>
      <c r="J49"/>
      <c r="K49" s="163"/>
      <c r="L49" s="147" t="str">
        <f>TRIM(CLEAN(TEXT(IFERROR(INDEX('Glade MR'!$B$4:$C$3000,MATCH($A49,'Glade MR'!$C$4:$C$3000,0),1),"-"),"@")))</f>
        <v>-</v>
      </c>
      <c r="M49" s="147" t="str">
        <f>TRIM(CLEAN(TEXT(IFERROR(INDEX('Glade MR'!$I$4:$J$3000,MATCH($A49,'Glade MR'!$J$4:$J$3000,0),1),"-"),"@")))</f>
        <v>-</v>
      </c>
      <c r="N49" s="147" t="str">
        <f>TRIM(CLEAN(TEXT(IFERROR(INDEX('Glade MR'!$P$4:$Q$3000,MATCH($A49,'Glade MR'!$Q$4:$Q$3000,0),1),"-"),"@")))</f>
        <v>-</v>
      </c>
      <c r="O49" s="147" t="str">
        <f>TRIM(CLEAN(TEXT(IFERROR(INDEX('Glade MR'!$W$4:$X$3000,MATCH($A49,'Glade MR'!$X$4:$X$3000,0),1),"-"),"@")))</f>
        <v>Pool 5</v>
      </c>
      <c r="P49" s="159" t="str">
        <f t="shared" si="1"/>
        <v>Found</v>
      </c>
      <c r="Q49" t="str" cm="1">
        <f t="array" ref="Q49">IF(SUMPRODUCT((TRIM(L49:O49)&lt;&gt;"-")*1)=0,
    "No Data",
    IF(COUNTIF(L49:O49,INDEX(_xlfn._xlws.FILTER(L49:O49,TRIM(L49:O49)&lt;&gt;"-"),1))=SUMPRODUCT((TRIM(L49:O49)&lt;&gt;"-")*1),
    "No Change",
    "Change"))</f>
        <v>No Change</v>
      </c>
      <c r="R49" s="159"/>
      <c r="S49" s="111"/>
    </row>
    <row r="50" spans="1:19" x14ac:dyDescent="0.3">
      <c r="A50" t="s">
        <v>761</v>
      </c>
      <c r="B50" t="s">
        <v>1137</v>
      </c>
      <c r="C50" s="160" t="str">
        <f>TRIM(CLEAN(TEXT(IFERROR(INDEX('Snakeden MR'!$B$4:$C$3028,MATCH($A50,'Snakeden MR'!$C$4:$C$3028,0),1),"-"),"@")))</f>
        <v>-</v>
      </c>
      <c r="D50" s="147" t="str">
        <f>TRIM(CLEAN(TEXT(IFERROR(INDEX('Snakeden MR'!$I$4:$J$3028,MATCH($A50,'Snakeden MR'!$J$4:$J$3028,0),1),"-"),"@")))</f>
        <v>-</v>
      </c>
      <c r="E50" s="147" t="str">
        <f>TRIM(CLEAN(TEXT(IFERROR(INDEX('Snakeden MR'!$P$4:$Q$3028,MATCH($A50,'Snakeden MR'!$Q$4:$Q$3028,0),1),"-"),"@")))</f>
        <v>-</v>
      </c>
      <c r="F50" s="147" t="str">
        <f>TRIM(CLEAN(TEXT(IFERROR(INDEX('Snakeden MR'!$W$4:$X$3028,MATCH($A50,'Snakeden MR'!$X$4:$X$3028,0),1),"-"),"@")))</f>
        <v>-</v>
      </c>
      <c r="G50" s="159" t="str">
        <f t="shared" si="0"/>
        <v>Not Found</v>
      </c>
      <c r="H50" t="str" cm="1">
        <f t="array" ref="H50">IF(SUMPRODUCT((TRIM(C50:F50)&lt;&gt;"-")*1)=0,
    "No Data",
    IF(COUNTIF(C50:F50,INDEX(_xlfn._xlws.FILTER(C50:F50,TRIM(C50:F50)&lt;&gt;"-"),1))=SUMPRODUCT((TRIM(C50:F50)&lt;&gt;"-")*1),
    "No Change",
    "Change"))</f>
        <v>No Data</v>
      </c>
      <c r="I50" s="159"/>
      <c r="J50"/>
      <c r="K50" s="163"/>
      <c r="L50" s="147" t="str">
        <f>TRIM(CLEAN(TEXT(IFERROR(INDEX('Glade MR'!$B$4:$C$3000,MATCH($A50,'Glade MR'!$C$4:$C$3000,0),1),"-"),"@")))</f>
        <v>Pool 3</v>
      </c>
      <c r="M50" s="147" t="str">
        <f>TRIM(CLEAN(TEXT(IFERROR(INDEX('Glade MR'!$I$4:$J$3000,MATCH($A50,'Glade MR'!$J$4:$J$3000,0),1),"-"),"@")))</f>
        <v>-</v>
      </c>
      <c r="N50" s="147" t="str">
        <f>TRIM(CLEAN(TEXT(IFERROR(INDEX('Glade MR'!$P$4:$Q$3000,MATCH($A50,'Glade MR'!$Q$4:$Q$3000,0),1),"-"),"@")))</f>
        <v>Pool 3</v>
      </c>
      <c r="O50" s="147" t="str">
        <f>TRIM(CLEAN(TEXT(IFERROR(INDEX('Glade MR'!$W$4:$X$3000,MATCH($A50,'Glade MR'!$X$4:$X$3000,0),1),"-"),"@")))</f>
        <v>-</v>
      </c>
      <c r="P50" s="159" t="str">
        <f t="shared" si="1"/>
        <v>Found</v>
      </c>
      <c r="Q50" t="str" cm="1">
        <f t="array" ref="Q50">IF(SUMPRODUCT((TRIM(L50:O50)&lt;&gt;"-")*1)=0,
    "No Data",
    IF(COUNTIF(L50:O50,INDEX(_xlfn._xlws.FILTER(L50:O50,TRIM(L50:O50)&lt;&gt;"-"),1))=SUMPRODUCT((TRIM(L50:O50)&lt;&gt;"-")*1),
    "No Change",
    "Change"))</f>
        <v>No Change</v>
      </c>
      <c r="R50" s="159"/>
      <c r="S50" s="111"/>
    </row>
    <row r="51" spans="1:19" x14ac:dyDescent="0.3">
      <c r="A51" t="s">
        <v>1168</v>
      </c>
      <c r="B51" t="s">
        <v>1137</v>
      </c>
      <c r="C51" s="160" t="str">
        <f>TRIM(CLEAN(TEXT(IFERROR(INDEX('Snakeden MR'!$B$4:$C$3028,MATCH($A51,'Snakeden MR'!$C$4:$C$3028,0),1),"-"),"@")))</f>
        <v>-</v>
      </c>
      <c r="D51" s="147" t="str">
        <f>TRIM(CLEAN(TEXT(IFERROR(INDEX('Snakeden MR'!$I$4:$J$3028,MATCH($A51,'Snakeden MR'!$J$4:$J$3028,0),1),"-"),"@")))</f>
        <v>-</v>
      </c>
      <c r="E51" s="147" t="str">
        <f>TRIM(CLEAN(TEXT(IFERROR(INDEX('Snakeden MR'!$P$4:$Q$3028,MATCH($A51,'Snakeden MR'!$Q$4:$Q$3028,0),1),"-"),"@")))</f>
        <v>-</v>
      </c>
      <c r="F51" s="147" t="str">
        <f>TRIM(CLEAN(TEXT(IFERROR(INDEX('Snakeden MR'!$W$4:$X$3028,MATCH($A51,'Snakeden MR'!$X$4:$X$3028,0),1),"-"),"@")))</f>
        <v>-</v>
      </c>
      <c r="G51" s="159" t="str">
        <f t="shared" si="0"/>
        <v>Not Found</v>
      </c>
      <c r="H51" t="str" cm="1">
        <f t="array" ref="H51">IF(SUMPRODUCT((TRIM(C51:F51)&lt;&gt;"-")*1)=0,
    "No Data",
    IF(COUNTIF(C51:F51,INDEX(_xlfn._xlws.FILTER(C51:F51,TRIM(C51:F51)&lt;&gt;"-"),1))=SUMPRODUCT((TRIM(C51:F51)&lt;&gt;"-")*1),
    "No Change",
    "Change"))</f>
        <v>No Data</v>
      </c>
      <c r="I51" s="159"/>
      <c r="J51"/>
      <c r="K51" s="163"/>
      <c r="L51" s="147" t="str">
        <f>TRIM(CLEAN(TEXT(IFERROR(INDEX('Glade MR'!$B$4:$C$3000,MATCH($A51,'Glade MR'!$C$4:$C$3000,0),1),"-"),"@")))</f>
        <v>-</v>
      </c>
      <c r="M51" s="147" t="str">
        <f>TRIM(CLEAN(TEXT(IFERROR(INDEX('Glade MR'!$I$4:$J$3000,MATCH($A51,'Glade MR'!$J$4:$J$3000,0),1),"-"),"@")))</f>
        <v>-</v>
      </c>
      <c r="N51" s="147" t="str">
        <f>TRIM(CLEAN(TEXT(IFERROR(INDEX('Glade MR'!$P$4:$Q$3000,MATCH($A51,'Glade MR'!$Q$4:$Q$3000,0),1),"-"),"@")))</f>
        <v>-</v>
      </c>
      <c r="O51" s="147" t="str">
        <f>TRIM(CLEAN(TEXT(IFERROR(INDEX('Glade MR'!$W$4:$X$3000,MATCH($A51,'Glade MR'!$X$4:$X$3000,0),1),"-"),"@")))</f>
        <v>-</v>
      </c>
      <c r="P51" s="159" t="str">
        <f t="shared" si="1"/>
        <v>Not Found</v>
      </c>
      <c r="Q51" t="str" cm="1">
        <f t="array" ref="Q51">IF(SUMPRODUCT((TRIM(L51:O51)&lt;&gt;"-")*1)=0,
    "No Data",
    IF(COUNTIF(L51:O51,INDEX(_xlfn._xlws.FILTER(L51:O51,TRIM(L51:O51)&lt;&gt;"-"),1))=SUMPRODUCT((TRIM(L51:O51)&lt;&gt;"-")*1),
    "No Change",
    "Change"))</f>
        <v>No Data</v>
      </c>
      <c r="R51" s="159"/>
      <c r="S51" s="111"/>
    </row>
    <row r="52" spans="1:19" x14ac:dyDescent="0.3">
      <c r="A52" t="s">
        <v>1169</v>
      </c>
      <c r="B52" t="s">
        <v>1145</v>
      </c>
      <c r="C52" s="160" t="str">
        <f>TRIM(CLEAN(TEXT(IFERROR(INDEX('Snakeden MR'!$B$4:$C$3028,MATCH($A52,'Snakeden MR'!$C$4:$C$3028,0),1),"-"),"@")))</f>
        <v>-</v>
      </c>
      <c r="D52" s="147" t="str">
        <f>TRIM(CLEAN(TEXT(IFERROR(INDEX('Snakeden MR'!$I$4:$J$3028,MATCH($A52,'Snakeden MR'!$J$4:$J$3028,0),1),"-"),"@")))</f>
        <v>-</v>
      </c>
      <c r="E52" s="147" t="str">
        <f>TRIM(CLEAN(TEXT(IFERROR(INDEX('Snakeden MR'!$P$4:$Q$3028,MATCH($A52,'Snakeden MR'!$Q$4:$Q$3028,0),1),"-"),"@")))</f>
        <v>-</v>
      </c>
      <c r="F52" s="147" t="str">
        <f>TRIM(CLEAN(TEXT(IFERROR(INDEX('Snakeden MR'!$W$4:$X$3028,MATCH($A52,'Snakeden MR'!$X$4:$X$3028,0),1),"-"),"@")))</f>
        <v>-</v>
      </c>
      <c r="G52" s="159" t="str">
        <f t="shared" si="0"/>
        <v>Not Found</v>
      </c>
      <c r="H52" t="str" cm="1">
        <f t="array" ref="H52">IF(SUMPRODUCT((TRIM(C52:F52)&lt;&gt;"-")*1)=0,
    "No Data",
    IF(COUNTIF(C52:F52,INDEX(_xlfn._xlws.FILTER(C52:F52,TRIM(C52:F52)&lt;&gt;"-"),1))=SUMPRODUCT((TRIM(C52:F52)&lt;&gt;"-")*1),
    "No Change",
    "Change"))</f>
        <v>No Data</v>
      </c>
      <c r="I52" s="159"/>
      <c r="J52"/>
      <c r="K52" s="163"/>
      <c r="L52" s="147" t="str">
        <f>TRIM(CLEAN(TEXT(IFERROR(INDEX('Glade MR'!$B$4:$C$3000,MATCH($A52,'Glade MR'!$C$4:$C$3000,0),1),"-"),"@")))</f>
        <v>-</v>
      </c>
      <c r="M52" s="147" t="str">
        <f>TRIM(CLEAN(TEXT(IFERROR(INDEX('Glade MR'!$I$4:$J$3000,MATCH($A52,'Glade MR'!$J$4:$J$3000,0),1),"-"),"@")))</f>
        <v>-</v>
      </c>
      <c r="N52" s="147" t="str">
        <f>TRIM(CLEAN(TEXT(IFERROR(INDEX('Glade MR'!$P$4:$Q$3000,MATCH($A52,'Glade MR'!$Q$4:$Q$3000,0),1),"-"),"@")))</f>
        <v>-</v>
      </c>
      <c r="O52" s="147" t="str">
        <f>TRIM(CLEAN(TEXT(IFERROR(INDEX('Glade MR'!$W$4:$X$3000,MATCH($A52,'Glade MR'!$X$4:$X$3000,0),1),"-"),"@")))</f>
        <v>-</v>
      </c>
      <c r="P52" s="159" t="str">
        <f t="shared" si="1"/>
        <v>Not Found</v>
      </c>
      <c r="Q52" t="str" cm="1">
        <f t="array" ref="Q52">IF(SUMPRODUCT((TRIM(L52:O52)&lt;&gt;"-")*1)=0,
    "No Data",
    IF(COUNTIF(L52:O52,INDEX(_xlfn._xlws.FILTER(L52:O52,TRIM(L52:O52)&lt;&gt;"-"),1))=SUMPRODUCT((TRIM(L52:O52)&lt;&gt;"-")*1),
    "No Change",
    "Change"))</f>
        <v>No Data</v>
      </c>
      <c r="R52" s="159"/>
      <c r="S52" s="111"/>
    </row>
    <row r="53" spans="1:19" x14ac:dyDescent="0.3">
      <c r="A53" t="s">
        <v>1170</v>
      </c>
      <c r="B53" t="s">
        <v>1145</v>
      </c>
      <c r="C53" s="160" t="str">
        <f>TRIM(CLEAN(TEXT(IFERROR(INDEX('Snakeden MR'!$B$4:$C$3028,MATCH($A53,'Snakeden MR'!$C$4:$C$3028,0),1),"-"),"@")))</f>
        <v>-</v>
      </c>
      <c r="D53" s="147" t="str">
        <f>TRIM(CLEAN(TEXT(IFERROR(INDEX('Snakeden MR'!$I$4:$J$3028,MATCH($A53,'Snakeden MR'!$J$4:$J$3028,0),1),"-"),"@")))</f>
        <v>-</v>
      </c>
      <c r="E53" s="147" t="str">
        <f>TRIM(CLEAN(TEXT(IFERROR(INDEX('Snakeden MR'!$P$4:$Q$3028,MATCH($A53,'Snakeden MR'!$Q$4:$Q$3028,0),1),"-"),"@")))</f>
        <v>-</v>
      </c>
      <c r="F53" s="147" t="str">
        <f>TRIM(CLEAN(TEXT(IFERROR(INDEX('Snakeden MR'!$W$4:$X$3028,MATCH($A53,'Snakeden MR'!$X$4:$X$3028,0),1),"-"),"@")))</f>
        <v>-</v>
      </c>
      <c r="G53" s="159" t="str">
        <f t="shared" si="0"/>
        <v>Not Found</v>
      </c>
      <c r="H53" t="str" cm="1">
        <f t="array" ref="H53">IF(SUMPRODUCT((TRIM(C53:F53)&lt;&gt;"-")*1)=0,
    "No Data",
    IF(COUNTIF(C53:F53,INDEX(_xlfn._xlws.FILTER(C53:F53,TRIM(C53:F53)&lt;&gt;"-"),1))=SUMPRODUCT((TRIM(C53:F53)&lt;&gt;"-")*1),
    "No Change",
    "Change"))</f>
        <v>No Data</v>
      </c>
      <c r="I53" s="159"/>
      <c r="J53"/>
      <c r="K53" s="163"/>
      <c r="L53" s="147" t="str">
        <f>TRIM(CLEAN(TEXT(IFERROR(INDEX('Glade MR'!$B$4:$C$3000,MATCH($A53,'Glade MR'!$C$4:$C$3000,0),1),"-"),"@")))</f>
        <v>-</v>
      </c>
      <c r="M53" s="147" t="str">
        <f>TRIM(CLEAN(TEXT(IFERROR(INDEX('Glade MR'!$I$4:$J$3000,MATCH($A53,'Glade MR'!$J$4:$J$3000,0),1),"-"),"@")))</f>
        <v>-</v>
      </c>
      <c r="N53" s="147" t="str">
        <f>TRIM(CLEAN(TEXT(IFERROR(INDEX('Glade MR'!$P$4:$Q$3000,MATCH($A53,'Glade MR'!$Q$4:$Q$3000,0),1),"-"),"@")))</f>
        <v>-</v>
      </c>
      <c r="O53" s="147" t="str">
        <f>TRIM(CLEAN(TEXT(IFERROR(INDEX('Glade MR'!$W$4:$X$3000,MATCH($A53,'Glade MR'!$X$4:$X$3000,0),1),"-"),"@")))</f>
        <v>-</v>
      </c>
      <c r="P53" s="159" t="str">
        <f t="shared" si="1"/>
        <v>Not Found</v>
      </c>
      <c r="Q53" t="str" cm="1">
        <f t="array" ref="Q53">IF(SUMPRODUCT((TRIM(L53:O53)&lt;&gt;"-")*1)=0,
    "No Data",
    IF(COUNTIF(L53:O53,INDEX(_xlfn._xlws.FILTER(L53:O53,TRIM(L53:O53)&lt;&gt;"-"),1))=SUMPRODUCT((TRIM(L53:O53)&lt;&gt;"-")*1),
    "No Change",
    "Change"))</f>
        <v>No Data</v>
      </c>
      <c r="R53" s="159"/>
      <c r="S53" s="111"/>
    </row>
    <row r="54" spans="1:19" x14ac:dyDescent="0.3">
      <c r="A54" t="s">
        <v>1171</v>
      </c>
      <c r="B54" t="s">
        <v>1137</v>
      </c>
      <c r="C54" s="160" t="str">
        <f>TRIM(CLEAN(TEXT(IFERROR(INDEX('Snakeden MR'!$B$4:$C$3028,MATCH($A54,'Snakeden MR'!$C$4:$C$3028,0),1),"-"),"@")))</f>
        <v>-</v>
      </c>
      <c r="D54" s="147" t="str">
        <f>TRIM(CLEAN(TEXT(IFERROR(INDEX('Snakeden MR'!$I$4:$J$3028,MATCH($A54,'Snakeden MR'!$J$4:$J$3028,0),1),"-"),"@")))</f>
        <v>-</v>
      </c>
      <c r="E54" s="147" t="str">
        <f>TRIM(CLEAN(TEXT(IFERROR(INDEX('Snakeden MR'!$P$4:$Q$3028,MATCH($A54,'Snakeden MR'!$Q$4:$Q$3028,0),1),"-"),"@")))</f>
        <v>-</v>
      </c>
      <c r="F54" s="147" t="str">
        <f>TRIM(CLEAN(TEXT(IFERROR(INDEX('Snakeden MR'!$W$4:$X$3028,MATCH($A54,'Snakeden MR'!$X$4:$X$3028,0),1),"-"),"@")))</f>
        <v>-</v>
      </c>
      <c r="G54" s="159" t="str">
        <f t="shared" si="0"/>
        <v>Not Found</v>
      </c>
      <c r="H54" t="str" cm="1">
        <f t="array" ref="H54">IF(SUMPRODUCT((TRIM(C54:F54)&lt;&gt;"-")*1)=0,
    "No Data",
    IF(COUNTIF(C54:F54,INDEX(_xlfn._xlws.FILTER(C54:F54,TRIM(C54:F54)&lt;&gt;"-"),1))=SUMPRODUCT((TRIM(C54:F54)&lt;&gt;"-")*1),
    "No Change",
    "Change"))</f>
        <v>No Data</v>
      </c>
      <c r="I54" s="159"/>
      <c r="J54"/>
      <c r="K54" s="163"/>
      <c r="L54" s="147" t="str">
        <f>TRIM(CLEAN(TEXT(IFERROR(INDEX('Glade MR'!$B$4:$C$3000,MATCH($A54,'Glade MR'!$C$4:$C$3000,0),1),"-"),"@")))</f>
        <v>-</v>
      </c>
      <c r="M54" s="147" t="str">
        <f>TRIM(CLEAN(TEXT(IFERROR(INDEX('Glade MR'!$I$4:$J$3000,MATCH($A54,'Glade MR'!$J$4:$J$3000,0),1),"-"),"@")))</f>
        <v>-</v>
      </c>
      <c r="N54" s="147" t="str">
        <f>TRIM(CLEAN(TEXT(IFERROR(INDEX('Glade MR'!$P$4:$Q$3000,MATCH($A54,'Glade MR'!$Q$4:$Q$3000,0),1),"-"),"@")))</f>
        <v>-</v>
      </c>
      <c r="O54" s="147" t="str">
        <f>TRIM(CLEAN(TEXT(IFERROR(INDEX('Glade MR'!$W$4:$X$3000,MATCH($A54,'Glade MR'!$X$4:$X$3000,0),1),"-"),"@")))</f>
        <v>-</v>
      </c>
      <c r="P54" s="159" t="str">
        <f t="shared" si="1"/>
        <v>Not Found</v>
      </c>
      <c r="Q54" t="str" cm="1">
        <f t="array" ref="Q54">IF(SUMPRODUCT((TRIM(L54:O54)&lt;&gt;"-")*1)=0,
    "No Data",
    IF(COUNTIF(L54:O54,INDEX(_xlfn._xlws.FILTER(L54:O54,TRIM(L54:O54)&lt;&gt;"-"),1))=SUMPRODUCT((TRIM(L54:O54)&lt;&gt;"-")*1),
    "No Change",
    "Change"))</f>
        <v>No Data</v>
      </c>
      <c r="R54" s="159"/>
      <c r="S54" s="111"/>
    </row>
    <row r="55" spans="1:19" x14ac:dyDescent="0.3">
      <c r="A55" t="s">
        <v>778</v>
      </c>
      <c r="B55" t="s">
        <v>1137</v>
      </c>
      <c r="C55" s="160" t="str">
        <f>TRIM(CLEAN(TEXT(IFERROR(INDEX('Snakeden MR'!$B$4:$C$3028,MATCH($A55,'Snakeden MR'!$C$4:$C$3028,0),1),"-"),"@")))</f>
        <v>-</v>
      </c>
      <c r="D55" s="147" t="str">
        <f>TRIM(CLEAN(TEXT(IFERROR(INDEX('Snakeden MR'!$I$4:$J$3028,MATCH($A55,'Snakeden MR'!$J$4:$J$3028,0),1),"-"),"@")))</f>
        <v>-</v>
      </c>
      <c r="E55" s="147" t="str">
        <f>TRIM(CLEAN(TEXT(IFERROR(INDEX('Snakeden MR'!$P$4:$Q$3028,MATCH($A55,'Snakeden MR'!$Q$4:$Q$3028,0),1),"-"),"@")))</f>
        <v>-</v>
      </c>
      <c r="F55" s="147" t="str">
        <f>TRIM(CLEAN(TEXT(IFERROR(INDEX('Snakeden MR'!$W$4:$X$3028,MATCH($A55,'Snakeden MR'!$X$4:$X$3028,0),1),"-"),"@")))</f>
        <v>-</v>
      </c>
      <c r="G55" s="159" t="str">
        <f t="shared" si="0"/>
        <v>Not Found</v>
      </c>
      <c r="H55" t="str" cm="1">
        <f t="array" ref="H55">IF(SUMPRODUCT((TRIM(C55:F55)&lt;&gt;"-")*1)=0,
    "No Data",
    IF(COUNTIF(C55:F55,INDEX(_xlfn._xlws.FILTER(C55:F55,TRIM(C55:F55)&lt;&gt;"-"),1))=SUMPRODUCT((TRIM(C55:F55)&lt;&gt;"-")*1),
    "No Change",
    "Change"))</f>
        <v>No Data</v>
      </c>
      <c r="I55" s="159"/>
      <c r="J55"/>
      <c r="K55" s="163"/>
      <c r="L55" s="147" t="str">
        <f>TRIM(CLEAN(TEXT(IFERROR(INDEX('Glade MR'!$B$4:$C$3000,MATCH($A55,'Glade MR'!$C$4:$C$3000,0),1),"-"),"@")))</f>
        <v>Pool 4</v>
      </c>
      <c r="M55" s="147" t="str">
        <f>TRIM(CLEAN(TEXT(IFERROR(INDEX('Glade MR'!$I$4:$J$3000,MATCH($A55,'Glade MR'!$J$4:$J$3000,0),1),"-"),"@")))</f>
        <v>-</v>
      </c>
      <c r="N55" s="147" t="str">
        <f>TRIM(CLEAN(TEXT(IFERROR(INDEX('Glade MR'!$P$4:$Q$3000,MATCH($A55,'Glade MR'!$Q$4:$Q$3000,0),1),"-"),"@")))</f>
        <v>-</v>
      </c>
      <c r="O55" s="147" t="str">
        <f>TRIM(CLEAN(TEXT(IFERROR(INDEX('Glade MR'!$W$4:$X$3000,MATCH($A55,'Glade MR'!$X$4:$X$3000,0),1),"-"),"@")))</f>
        <v>Pool 5</v>
      </c>
      <c r="P55" s="159" t="str">
        <f t="shared" si="1"/>
        <v>Found</v>
      </c>
      <c r="Q55" t="str" cm="1">
        <f t="array" ref="Q55">IF(SUMPRODUCT((TRIM(L55:O55)&lt;&gt;"-")*1)=0,
    "No Data",
    IF(COUNTIF(L55:O55,INDEX(_xlfn._xlws.FILTER(L55:O55,TRIM(L55:O55)&lt;&gt;"-"),1))=SUMPRODUCT((TRIM(L55:O55)&lt;&gt;"-")*1),
    "No Change",
    "Change"))</f>
        <v>Change</v>
      </c>
      <c r="R55" s="159"/>
      <c r="S55" s="111"/>
    </row>
    <row r="56" spans="1:19" x14ac:dyDescent="0.3">
      <c r="A56" t="s">
        <v>1172</v>
      </c>
      <c r="B56" t="s">
        <v>1137</v>
      </c>
      <c r="C56" s="160" t="str">
        <f>TRIM(CLEAN(TEXT(IFERROR(INDEX('Snakeden MR'!$B$4:$C$3028,MATCH($A56,'Snakeden MR'!$C$4:$C$3028,0),1),"-"),"@")))</f>
        <v>-</v>
      </c>
      <c r="D56" s="147" t="str">
        <f>TRIM(CLEAN(TEXT(IFERROR(INDEX('Snakeden MR'!$I$4:$J$3028,MATCH($A56,'Snakeden MR'!$J$4:$J$3028,0),1),"-"),"@")))</f>
        <v>-</v>
      </c>
      <c r="E56" s="147" t="str">
        <f>TRIM(CLEAN(TEXT(IFERROR(INDEX('Snakeden MR'!$P$4:$Q$3028,MATCH($A56,'Snakeden MR'!$Q$4:$Q$3028,0),1),"-"),"@")))</f>
        <v>-</v>
      </c>
      <c r="F56" s="147" t="str">
        <f>TRIM(CLEAN(TEXT(IFERROR(INDEX('Snakeden MR'!$W$4:$X$3028,MATCH($A56,'Snakeden MR'!$X$4:$X$3028,0),1),"-"),"@")))</f>
        <v>-</v>
      </c>
      <c r="G56" s="159" t="str">
        <f t="shared" si="0"/>
        <v>Not Found</v>
      </c>
      <c r="H56" t="str" cm="1">
        <f t="array" ref="H56">IF(SUMPRODUCT((TRIM(C56:F56)&lt;&gt;"-")*1)=0,
    "No Data",
    IF(COUNTIF(C56:F56,INDEX(_xlfn._xlws.FILTER(C56:F56,TRIM(C56:F56)&lt;&gt;"-"),1))=SUMPRODUCT((TRIM(C56:F56)&lt;&gt;"-")*1),
    "No Change",
    "Change"))</f>
        <v>No Data</v>
      </c>
      <c r="I56" s="159"/>
      <c r="J56"/>
      <c r="K56" s="163"/>
      <c r="L56" s="147" t="str">
        <f>TRIM(CLEAN(TEXT(IFERROR(INDEX('Glade MR'!$B$4:$C$3000,MATCH($A56,'Glade MR'!$C$4:$C$3000,0),1),"-"),"@")))</f>
        <v>-</v>
      </c>
      <c r="M56" s="147" t="str">
        <f>TRIM(CLEAN(TEXT(IFERROR(INDEX('Glade MR'!$I$4:$J$3000,MATCH($A56,'Glade MR'!$J$4:$J$3000,0),1),"-"),"@")))</f>
        <v>-</v>
      </c>
      <c r="N56" s="147" t="str">
        <f>TRIM(CLEAN(TEXT(IFERROR(INDEX('Glade MR'!$P$4:$Q$3000,MATCH($A56,'Glade MR'!$Q$4:$Q$3000,0),1),"-"),"@")))</f>
        <v>-</v>
      </c>
      <c r="O56" s="147" t="str">
        <f>TRIM(CLEAN(TEXT(IFERROR(INDEX('Glade MR'!$W$4:$X$3000,MATCH($A56,'Glade MR'!$X$4:$X$3000,0),1),"-"),"@")))</f>
        <v>-</v>
      </c>
      <c r="P56" s="159" t="str">
        <f t="shared" si="1"/>
        <v>Not Found</v>
      </c>
      <c r="Q56" t="str" cm="1">
        <f t="array" ref="Q56">IF(SUMPRODUCT((TRIM(L56:O56)&lt;&gt;"-")*1)=0,
    "No Data",
    IF(COUNTIF(L56:O56,INDEX(_xlfn._xlws.FILTER(L56:O56,TRIM(L56:O56)&lt;&gt;"-"),1))=SUMPRODUCT((TRIM(L56:O56)&lt;&gt;"-")*1),
    "No Change",
    "Change"))</f>
        <v>No Data</v>
      </c>
      <c r="R56" s="159"/>
      <c r="S56" s="111"/>
    </row>
    <row r="57" spans="1:19" x14ac:dyDescent="0.3">
      <c r="A57" t="s">
        <v>492</v>
      </c>
      <c r="B57" t="s">
        <v>1137</v>
      </c>
      <c r="C57" s="160" t="str">
        <f>TRIM(CLEAN(TEXT(IFERROR(INDEX('Snakeden MR'!$B$4:$C$3028,MATCH($A57,'Snakeden MR'!$C$4:$C$3028,0),1),"-"),"@")))</f>
        <v>-</v>
      </c>
      <c r="D57" s="147" t="str">
        <f>TRIM(CLEAN(TEXT(IFERROR(INDEX('Snakeden MR'!$I$4:$J$3028,MATCH($A57,'Snakeden MR'!$J$4:$J$3028,0),1),"-"),"@")))</f>
        <v>-</v>
      </c>
      <c r="E57" s="147" t="str">
        <f>TRIM(CLEAN(TEXT(IFERROR(INDEX('Snakeden MR'!$P$4:$Q$3028,MATCH($A57,'Snakeden MR'!$Q$4:$Q$3028,0),1),"-"),"@")))</f>
        <v>-</v>
      </c>
      <c r="F57" s="147" t="str">
        <f>TRIM(CLEAN(TEXT(IFERROR(INDEX('Snakeden MR'!$W$4:$X$3028,MATCH($A57,'Snakeden MR'!$X$4:$X$3028,0),1),"-"),"@")))</f>
        <v>-</v>
      </c>
      <c r="G57" s="159" t="str">
        <f t="shared" si="0"/>
        <v>Not Found</v>
      </c>
      <c r="H57" t="str" cm="1">
        <f t="array" ref="H57">IF(SUMPRODUCT((TRIM(C57:F57)&lt;&gt;"-")*1)=0,
    "No Data",
    IF(COUNTIF(C57:F57,INDEX(_xlfn._xlws.FILTER(C57:F57,TRIM(C57:F57)&lt;&gt;"-"),1))=SUMPRODUCT((TRIM(C57:F57)&lt;&gt;"-")*1),
    "No Change",
    "Change"))</f>
        <v>No Data</v>
      </c>
      <c r="I57" s="159"/>
      <c r="J57"/>
      <c r="K57" s="163"/>
      <c r="L57" s="147" t="str">
        <f>TRIM(CLEAN(TEXT(IFERROR(INDEX('Glade MR'!$B$4:$C$3000,MATCH($A57,'Glade MR'!$C$4:$C$3000,0),1),"-"),"@")))</f>
        <v>-</v>
      </c>
      <c r="M57" s="147" t="str">
        <f>TRIM(CLEAN(TEXT(IFERROR(INDEX('Glade MR'!$I$4:$J$3000,MATCH($A57,'Glade MR'!$J$4:$J$3000,0),1),"-"),"@")))</f>
        <v>Riffle (P4 -&gt; P3)</v>
      </c>
      <c r="N57" s="147" t="str">
        <f>TRIM(CLEAN(TEXT(IFERROR(INDEX('Glade MR'!$P$4:$Q$3000,MATCH($A57,'Glade MR'!$Q$4:$Q$3000,0),1),"-"),"@")))</f>
        <v>-</v>
      </c>
      <c r="O57" s="147" t="str">
        <f>TRIM(CLEAN(TEXT(IFERROR(INDEX('Glade MR'!$W$4:$X$3000,MATCH($A57,'Glade MR'!$X$4:$X$3000,0),1),"-"),"@")))</f>
        <v>-</v>
      </c>
      <c r="P57" s="159" t="str">
        <f t="shared" si="1"/>
        <v>Found</v>
      </c>
      <c r="Q57" t="str" cm="1">
        <f t="array" ref="Q57">IF(SUMPRODUCT((TRIM(L57:O57)&lt;&gt;"-")*1)=0,
    "No Data",
    IF(COUNTIF(L57:O57,INDEX(_xlfn._xlws.FILTER(L57:O57,TRIM(L57:O57)&lt;&gt;"-"),1))=SUMPRODUCT((TRIM(L57:O57)&lt;&gt;"-")*1),
    "No Change",
    "Change"))</f>
        <v>No Change</v>
      </c>
      <c r="R57" s="159"/>
      <c r="S57" s="111"/>
    </row>
    <row r="58" spans="1:19" x14ac:dyDescent="0.3">
      <c r="A58" t="s">
        <v>1173</v>
      </c>
      <c r="B58" t="s">
        <v>1137</v>
      </c>
      <c r="C58" s="160" t="str">
        <f>TRIM(CLEAN(TEXT(IFERROR(INDEX('Snakeden MR'!$B$4:$C$3028,MATCH($A58,'Snakeden MR'!$C$4:$C$3028,0),1),"-"),"@")))</f>
        <v>-</v>
      </c>
      <c r="D58" s="147" t="str">
        <f>TRIM(CLEAN(TEXT(IFERROR(INDEX('Snakeden MR'!$I$4:$J$3028,MATCH($A58,'Snakeden MR'!$J$4:$J$3028,0),1),"-"),"@")))</f>
        <v>-</v>
      </c>
      <c r="E58" s="147" t="str">
        <f>TRIM(CLEAN(TEXT(IFERROR(INDEX('Snakeden MR'!$P$4:$Q$3028,MATCH($A58,'Snakeden MR'!$Q$4:$Q$3028,0),1),"-"),"@")))</f>
        <v>-</v>
      </c>
      <c r="F58" s="147" t="str">
        <f>TRIM(CLEAN(TEXT(IFERROR(INDEX('Snakeden MR'!$W$4:$X$3028,MATCH($A58,'Snakeden MR'!$X$4:$X$3028,0),1),"-"),"@")))</f>
        <v>-</v>
      </c>
      <c r="G58" s="159" t="str">
        <f t="shared" si="0"/>
        <v>Not Found</v>
      </c>
      <c r="H58" t="str" cm="1">
        <f t="array" ref="H58">IF(SUMPRODUCT((TRIM(C58:F58)&lt;&gt;"-")*1)=0,
    "No Data",
    IF(COUNTIF(C58:F58,INDEX(_xlfn._xlws.FILTER(C58:F58,TRIM(C58:F58)&lt;&gt;"-"),1))=SUMPRODUCT((TRIM(C58:F58)&lt;&gt;"-")*1),
    "No Change",
    "Change"))</f>
        <v>No Data</v>
      </c>
      <c r="I58" s="159"/>
      <c r="J58"/>
      <c r="K58" s="163"/>
      <c r="L58" s="147" t="str">
        <f>TRIM(CLEAN(TEXT(IFERROR(INDEX('Glade MR'!$B$4:$C$3000,MATCH($A58,'Glade MR'!$C$4:$C$3000,0),1),"-"),"@")))</f>
        <v>-</v>
      </c>
      <c r="M58" s="147" t="str">
        <f>TRIM(CLEAN(TEXT(IFERROR(INDEX('Glade MR'!$I$4:$J$3000,MATCH($A58,'Glade MR'!$J$4:$J$3000,0),1),"-"),"@")))</f>
        <v>-</v>
      </c>
      <c r="N58" s="147" t="str">
        <f>TRIM(CLEAN(TEXT(IFERROR(INDEX('Glade MR'!$P$4:$Q$3000,MATCH($A58,'Glade MR'!$Q$4:$Q$3000,0),1),"-"),"@")))</f>
        <v>-</v>
      </c>
      <c r="O58" s="147" t="str">
        <f>TRIM(CLEAN(TEXT(IFERROR(INDEX('Glade MR'!$W$4:$X$3000,MATCH($A58,'Glade MR'!$X$4:$X$3000,0),1),"-"),"@")))</f>
        <v>-</v>
      </c>
      <c r="P58" s="159" t="str">
        <f t="shared" si="1"/>
        <v>Not Found</v>
      </c>
      <c r="Q58" t="str" cm="1">
        <f t="array" ref="Q58">IF(SUMPRODUCT((TRIM(L58:O58)&lt;&gt;"-")*1)=0,
    "No Data",
    IF(COUNTIF(L58:O58,INDEX(_xlfn._xlws.FILTER(L58:O58,TRIM(L58:O58)&lt;&gt;"-"),1))=SUMPRODUCT((TRIM(L58:O58)&lt;&gt;"-")*1),
    "No Change",
    "Change"))</f>
        <v>No Data</v>
      </c>
      <c r="R58" s="159"/>
      <c r="S58" s="111"/>
    </row>
    <row r="59" spans="1:19" x14ac:dyDescent="0.3">
      <c r="A59" t="s">
        <v>675</v>
      </c>
      <c r="B59" t="s">
        <v>1137</v>
      </c>
      <c r="C59" s="160" t="str">
        <f>TRIM(CLEAN(TEXT(IFERROR(INDEX('Snakeden MR'!$B$4:$C$3028,MATCH($A59,'Snakeden MR'!$C$4:$C$3028,0),1),"-"),"@")))</f>
        <v>-</v>
      </c>
      <c r="D59" s="147" t="str">
        <f>TRIM(CLEAN(TEXT(IFERROR(INDEX('Snakeden MR'!$I$4:$J$3028,MATCH($A59,'Snakeden MR'!$J$4:$J$3028,0),1),"-"),"@")))</f>
        <v>-</v>
      </c>
      <c r="E59" s="147" t="str">
        <f>TRIM(CLEAN(TEXT(IFERROR(INDEX('Snakeden MR'!$P$4:$Q$3028,MATCH($A59,'Snakeden MR'!$Q$4:$Q$3028,0),1),"-"),"@")))</f>
        <v>-</v>
      </c>
      <c r="F59" s="147" t="str">
        <f>TRIM(CLEAN(TEXT(IFERROR(INDEX('Snakeden MR'!$W$4:$X$3028,MATCH($A59,'Snakeden MR'!$X$4:$X$3028,0),1),"-"),"@")))</f>
        <v>-</v>
      </c>
      <c r="G59" s="159" t="str">
        <f t="shared" si="0"/>
        <v>Not Found</v>
      </c>
      <c r="H59" t="str" cm="1">
        <f t="array" ref="H59">IF(SUMPRODUCT((TRIM(C59:F59)&lt;&gt;"-")*1)=0,
    "No Data",
    IF(COUNTIF(C59:F59,INDEX(_xlfn._xlws.FILTER(C59:F59,TRIM(C59:F59)&lt;&gt;"-"),1))=SUMPRODUCT((TRIM(C59:F59)&lt;&gt;"-")*1),
    "No Change",
    "Change"))</f>
        <v>No Data</v>
      </c>
      <c r="I59" s="159"/>
      <c r="J59"/>
      <c r="K59" s="163"/>
      <c r="L59" s="147" t="str">
        <f>TRIM(CLEAN(TEXT(IFERROR(INDEX('Glade MR'!$B$4:$C$3000,MATCH($A59,'Glade MR'!$C$4:$C$3000,0),1),"-"),"@")))</f>
        <v>-</v>
      </c>
      <c r="M59" s="147" t="str">
        <f>TRIM(CLEAN(TEXT(IFERROR(INDEX('Glade MR'!$I$4:$J$3000,MATCH($A59,'Glade MR'!$J$4:$J$3000,0),1),"-"),"@")))</f>
        <v>-</v>
      </c>
      <c r="N59" s="147" t="str">
        <f>TRIM(CLEAN(TEXT(IFERROR(INDEX('Glade MR'!$P$4:$Q$3000,MATCH($A59,'Glade MR'!$Q$4:$Q$3000,0),1),"-"),"@")))</f>
        <v>Pool 5</v>
      </c>
      <c r="O59" s="147" t="str">
        <f>TRIM(CLEAN(TEXT(IFERROR(INDEX('Glade MR'!$W$4:$X$3000,MATCH($A59,'Glade MR'!$X$4:$X$3000,0),1),"-"),"@")))</f>
        <v>Pool 5</v>
      </c>
      <c r="P59" s="159" t="str">
        <f t="shared" si="1"/>
        <v>Found</v>
      </c>
      <c r="Q59" t="str" cm="1">
        <f t="array" ref="Q59">IF(SUMPRODUCT((TRIM(L59:O59)&lt;&gt;"-")*1)=0,
    "No Data",
    IF(COUNTIF(L59:O59,INDEX(_xlfn._xlws.FILTER(L59:O59,TRIM(L59:O59)&lt;&gt;"-"),1))=SUMPRODUCT((TRIM(L59:O59)&lt;&gt;"-")*1),
    "No Change",
    "Change"))</f>
        <v>No Change</v>
      </c>
      <c r="R59" s="159"/>
      <c r="S59" s="111"/>
    </row>
    <row r="60" spans="1:19" x14ac:dyDescent="0.3">
      <c r="A60" t="s">
        <v>758</v>
      </c>
      <c r="B60" t="s">
        <v>1137</v>
      </c>
      <c r="C60" s="160" t="str">
        <f>TRIM(CLEAN(TEXT(IFERROR(INDEX('Snakeden MR'!$B$4:$C$3028,MATCH($A60,'Snakeden MR'!$C$4:$C$3028,0),1),"-"),"@")))</f>
        <v>-</v>
      </c>
      <c r="D60" s="147" t="str">
        <f>TRIM(CLEAN(TEXT(IFERROR(INDEX('Snakeden MR'!$I$4:$J$3028,MATCH($A60,'Snakeden MR'!$J$4:$J$3028,0),1),"-"),"@")))</f>
        <v>-</v>
      </c>
      <c r="E60" s="147" t="str">
        <f>TRIM(CLEAN(TEXT(IFERROR(INDEX('Snakeden MR'!$P$4:$Q$3028,MATCH($A60,'Snakeden MR'!$Q$4:$Q$3028,0),1),"-"),"@")))</f>
        <v>-</v>
      </c>
      <c r="F60" s="147" t="str">
        <f>TRIM(CLEAN(TEXT(IFERROR(INDEX('Snakeden MR'!$W$4:$X$3028,MATCH($A60,'Snakeden MR'!$X$4:$X$3028,0),1),"-"),"@")))</f>
        <v>-</v>
      </c>
      <c r="G60" s="159" t="str">
        <f t="shared" si="0"/>
        <v>Not Found</v>
      </c>
      <c r="H60" t="str" cm="1">
        <f t="array" ref="H60">IF(SUMPRODUCT((TRIM(C60:F60)&lt;&gt;"-")*1)=0,
    "No Data",
    IF(COUNTIF(C60:F60,INDEX(_xlfn._xlws.FILTER(C60:F60,TRIM(C60:F60)&lt;&gt;"-"),1))=SUMPRODUCT((TRIM(C60:F60)&lt;&gt;"-")*1),
    "No Change",
    "Change"))</f>
        <v>No Data</v>
      </c>
      <c r="I60" s="159"/>
      <c r="J60"/>
      <c r="K60" s="163"/>
      <c r="L60" s="147" t="str">
        <f>TRIM(CLEAN(TEXT(IFERROR(INDEX('Glade MR'!$B$4:$C$3000,MATCH($A60,'Glade MR'!$C$4:$C$3000,0),1),"-"),"@")))</f>
        <v>Pool 4</v>
      </c>
      <c r="M60" s="147" t="str">
        <f>TRIM(CLEAN(TEXT(IFERROR(INDEX('Glade MR'!$I$4:$J$3000,MATCH($A60,'Glade MR'!$J$4:$J$3000,0),1),"-"),"@")))</f>
        <v>-</v>
      </c>
      <c r="N60" s="147" t="str">
        <f>TRIM(CLEAN(TEXT(IFERROR(INDEX('Glade MR'!$P$4:$Q$3000,MATCH($A60,'Glade MR'!$Q$4:$Q$3000,0),1),"-"),"@")))</f>
        <v>-</v>
      </c>
      <c r="O60" s="147" t="str">
        <f>TRIM(CLEAN(TEXT(IFERROR(INDEX('Glade MR'!$W$4:$X$3000,MATCH($A60,'Glade MR'!$X$4:$X$3000,0),1),"-"),"@")))</f>
        <v>Pool 5</v>
      </c>
      <c r="P60" s="159" t="str">
        <f t="shared" si="1"/>
        <v>Found</v>
      </c>
      <c r="Q60" t="str" cm="1">
        <f t="array" ref="Q60">IF(SUMPRODUCT((TRIM(L60:O60)&lt;&gt;"-")*1)=0,
    "No Data",
    IF(COUNTIF(L60:O60,INDEX(_xlfn._xlws.FILTER(L60:O60,TRIM(L60:O60)&lt;&gt;"-"),1))=SUMPRODUCT((TRIM(L60:O60)&lt;&gt;"-")*1),
    "No Change",
    "Change"))</f>
        <v>Change</v>
      </c>
      <c r="R60" s="159"/>
      <c r="S60" s="111"/>
    </row>
    <row r="61" spans="1:19" x14ac:dyDescent="0.3">
      <c r="A61" t="s">
        <v>876</v>
      </c>
      <c r="B61" t="s">
        <v>1137</v>
      </c>
      <c r="C61" s="160" t="str">
        <f>TRIM(CLEAN(TEXT(IFERROR(INDEX('Snakeden MR'!$B$4:$C$3028,MATCH($A61,'Snakeden MR'!$C$4:$C$3028,0),1),"-"),"@")))</f>
        <v>-</v>
      </c>
      <c r="D61" s="147" t="str">
        <f>TRIM(CLEAN(TEXT(IFERROR(INDEX('Snakeden MR'!$I$4:$J$3028,MATCH($A61,'Snakeden MR'!$J$4:$J$3028,0),1),"-"),"@")))</f>
        <v>-</v>
      </c>
      <c r="E61" s="147" t="str">
        <f>TRIM(CLEAN(TEXT(IFERROR(INDEX('Snakeden MR'!$P$4:$Q$3028,MATCH($A61,'Snakeden MR'!$Q$4:$Q$3028,0),1),"-"),"@")))</f>
        <v>-</v>
      </c>
      <c r="F61" s="147" t="str">
        <f>TRIM(CLEAN(TEXT(IFERROR(INDEX('Snakeden MR'!$W$4:$X$3028,MATCH($A61,'Snakeden MR'!$X$4:$X$3028,0),1),"-"),"@")))</f>
        <v>-</v>
      </c>
      <c r="G61" s="159" t="str">
        <f t="shared" si="0"/>
        <v>Not Found</v>
      </c>
      <c r="H61" t="str" cm="1">
        <f t="array" ref="H61">IF(SUMPRODUCT((TRIM(C61:F61)&lt;&gt;"-")*1)=0,
    "No Data",
    IF(COUNTIF(C61:F61,INDEX(_xlfn._xlws.FILTER(C61:F61,TRIM(C61:F61)&lt;&gt;"-"),1))=SUMPRODUCT((TRIM(C61:F61)&lt;&gt;"-")*1),
    "No Change",
    "Change"))</f>
        <v>No Data</v>
      </c>
      <c r="I61" s="159"/>
      <c r="J61"/>
      <c r="K61" s="163"/>
      <c r="L61" s="147" t="str">
        <f>TRIM(CLEAN(TEXT(IFERROR(INDEX('Glade MR'!$B$4:$C$3000,MATCH($A61,'Glade MR'!$C$4:$C$3000,0),1),"-"),"@")))</f>
        <v>Pool 1</v>
      </c>
      <c r="M61" s="147" t="str">
        <f>TRIM(CLEAN(TEXT(IFERROR(INDEX('Glade MR'!$I$4:$J$3000,MATCH($A61,'Glade MR'!$J$4:$J$3000,0),1),"-"),"@")))</f>
        <v>-</v>
      </c>
      <c r="N61" s="147" t="str">
        <f>TRIM(CLEAN(TEXT(IFERROR(INDEX('Glade MR'!$P$4:$Q$3000,MATCH($A61,'Glade MR'!$Q$4:$Q$3000,0),1),"-"),"@")))</f>
        <v>-</v>
      </c>
      <c r="O61" s="147" t="str">
        <f>TRIM(CLEAN(TEXT(IFERROR(INDEX('Glade MR'!$W$4:$X$3000,MATCH($A61,'Glade MR'!$X$4:$X$3000,0),1),"-"),"@")))</f>
        <v>-</v>
      </c>
      <c r="P61" s="159" t="str">
        <f t="shared" si="1"/>
        <v>Found</v>
      </c>
      <c r="Q61" t="str" cm="1">
        <f t="array" ref="Q61">IF(SUMPRODUCT((TRIM(L61:O61)&lt;&gt;"-")*1)=0,
    "No Data",
    IF(COUNTIF(L61:O61,INDEX(_xlfn._xlws.FILTER(L61:O61,TRIM(L61:O61)&lt;&gt;"-"),1))=SUMPRODUCT((TRIM(L61:O61)&lt;&gt;"-")*1),
    "No Change",
    "Change"))</f>
        <v>No Change</v>
      </c>
      <c r="R61" s="159"/>
      <c r="S61" s="111"/>
    </row>
    <row r="62" spans="1:19" x14ac:dyDescent="0.3">
      <c r="A62" t="s">
        <v>1174</v>
      </c>
      <c r="B62" t="s">
        <v>1137</v>
      </c>
      <c r="C62" s="160" t="str">
        <f>TRIM(CLEAN(TEXT(IFERROR(INDEX('Snakeden MR'!$B$4:$C$3028,MATCH($A62,'Snakeden MR'!$C$4:$C$3028,0),1),"-"),"@")))</f>
        <v>-</v>
      </c>
      <c r="D62" s="147" t="str">
        <f>TRIM(CLEAN(TEXT(IFERROR(INDEX('Snakeden MR'!$I$4:$J$3028,MATCH($A62,'Snakeden MR'!$J$4:$J$3028,0),1),"-"),"@")))</f>
        <v>-</v>
      </c>
      <c r="E62" s="147" t="str">
        <f>TRIM(CLEAN(TEXT(IFERROR(INDEX('Snakeden MR'!$P$4:$Q$3028,MATCH($A62,'Snakeden MR'!$Q$4:$Q$3028,0),1),"-"),"@")))</f>
        <v>-</v>
      </c>
      <c r="F62" s="147" t="str">
        <f>TRIM(CLEAN(TEXT(IFERROR(INDEX('Snakeden MR'!$W$4:$X$3028,MATCH($A62,'Snakeden MR'!$X$4:$X$3028,0),1),"-"),"@")))</f>
        <v>-</v>
      </c>
      <c r="G62" s="159" t="str">
        <f t="shared" si="0"/>
        <v>Not Found</v>
      </c>
      <c r="H62" t="str" cm="1">
        <f t="array" ref="H62">IF(SUMPRODUCT((TRIM(C62:F62)&lt;&gt;"-")*1)=0,
    "No Data",
    IF(COUNTIF(C62:F62,INDEX(_xlfn._xlws.FILTER(C62:F62,TRIM(C62:F62)&lt;&gt;"-"),1))=SUMPRODUCT((TRIM(C62:F62)&lt;&gt;"-")*1),
    "No Change",
    "Change"))</f>
        <v>No Data</v>
      </c>
      <c r="I62" s="159"/>
      <c r="J62"/>
      <c r="K62" s="163"/>
      <c r="L62" s="147" t="str">
        <f>TRIM(CLEAN(TEXT(IFERROR(INDEX('Glade MR'!$B$4:$C$3000,MATCH($A62,'Glade MR'!$C$4:$C$3000,0),1),"-"),"@")))</f>
        <v>-</v>
      </c>
      <c r="M62" s="147" t="str">
        <f>TRIM(CLEAN(TEXT(IFERROR(INDEX('Glade MR'!$I$4:$J$3000,MATCH($A62,'Glade MR'!$J$4:$J$3000,0),1),"-"),"@")))</f>
        <v>-</v>
      </c>
      <c r="N62" s="147" t="str">
        <f>TRIM(CLEAN(TEXT(IFERROR(INDEX('Glade MR'!$P$4:$Q$3000,MATCH($A62,'Glade MR'!$Q$4:$Q$3000,0),1),"-"),"@")))</f>
        <v>-</v>
      </c>
      <c r="O62" s="147" t="str">
        <f>TRIM(CLEAN(TEXT(IFERROR(INDEX('Glade MR'!$W$4:$X$3000,MATCH($A62,'Glade MR'!$X$4:$X$3000,0),1),"-"),"@")))</f>
        <v>-</v>
      </c>
      <c r="P62" s="159" t="str">
        <f t="shared" si="1"/>
        <v>Not Found</v>
      </c>
      <c r="Q62" t="str" cm="1">
        <f t="array" ref="Q62">IF(SUMPRODUCT((TRIM(L62:O62)&lt;&gt;"-")*1)=0,
    "No Data",
    IF(COUNTIF(L62:O62,INDEX(_xlfn._xlws.FILTER(L62:O62,TRIM(L62:O62)&lt;&gt;"-"),1))=SUMPRODUCT((TRIM(L62:O62)&lt;&gt;"-")*1),
    "No Change",
    "Change"))</f>
        <v>No Data</v>
      </c>
      <c r="R62" s="159"/>
      <c r="S62" s="111"/>
    </row>
    <row r="63" spans="1:19" x14ac:dyDescent="0.3">
      <c r="A63" t="s">
        <v>594</v>
      </c>
      <c r="B63" t="s">
        <v>1137</v>
      </c>
      <c r="C63" s="160" t="str">
        <f>TRIM(CLEAN(TEXT(IFERROR(INDEX('Snakeden MR'!$B$4:$C$3028,MATCH($A63,'Snakeden MR'!$C$4:$C$3028,0),1),"-"),"@")))</f>
        <v>-</v>
      </c>
      <c r="D63" s="147" t="str">
        <f>TRIM(CLEAN(TEXT(IFERROR(INDEX('Snakeden MR'!$I$4:$J$3028,MATCH($A63,'Snakeden MR'!$J$4:$J$3028,0),1),"-"),"@")))</f>
        <v>-</v>
      </c>
      <c r="E63" s="147" t="str">
        <f>TRIM(CLEAN(TEXT(IFERROR(INDEX('Snakeden MR'!$P$4:$Q$3028,MATCH($A63,'Snakeden MR'!$Q$4:$Q$3028,0),1),"-"),"@")))</f>
        <v>-</v>
      </c>
      <c r="F63" s="147" t="str">
        <f>TRIM(CLEAN(TEXT(IFERROR(INDEX('Snakeden MR'!$W$4:$X$3028,MATCH($A63,'Snakeden MR'!$X$4:$X$3028,0),1),"-"),"@")))</f>
        <v>-</v>
      </c>
      <c r="G63" s="159" t="str">
        <f t="shared" si="0"/>
        <v>Not Found</v>
      </c>
      <c r="H63" t="str" cm="1">
        <f t="array" ref="H63">IF(SUMPRODUCT((TRIM(C63:F63)&lt;&gt;"-")*1)=0,
    "No Data",
    IF(COUNTIF(C63:F63,INDEX(_xlfn._xlws.FILTER(C63:F63,TRIM(C63:F63)&lt;&gt;"-"),1))=SUMPRODUCT((TRIM(C63:F63)&lt;&gt;"-")*1),
    "No Change",
    "Change"))</f>
        <v>No Data</v>
      </c>
      <c r="I63" s="159"/>
      <c r="J63"/>
      <c r="K63" s="163"/>
      <c r="L63" s="147" t="str">
        <f>TRIM(CLEAN(TEXT(IFERROR(INDEX('Glade MR'!$B$4:$C$3000,MATCH($A63,'Glade MR'!$C$4:$C$3000,0),1),"-"),"@")))</f>
        <v>Pool 5</v>
      </c>
      <c r="M63" s="147" t="str">
        <f>TRIM(CLEAN(TEXT(IFERROR(INDEX('Glade MR'!$I$4:$J$3000,MATCH($A63,'Glade MR'!$J$4:$J$3000,0),1),"-"),"@")))</f>
        <v>-</v>
      </c>
      <c r="N63" s="147" t="str">
        <f>TRIM(CLEAN(TEXT(IFERROR(INDEX('Glade MR'!$P$4:$Q$3000,MATCH($A63,'Glade MR'!$Q$4:$Q$3000,0),1),"-"),"@")))</f>
        <v>-</v>
      </c>
      <c r="O63" s="147" t="str">
        <f>TRIM(CLEAN(TEXT(IFERROR(INDEX('Glade MR'!$W$4:$X$3000,MATCH($A63,'Glade MR'!$X$4:$X$3000,0),1),"-"),"@")))</f>
        <v>Pool 5</v>
      </c>
      <c r="P63" s="159" t="str">
        <f t="shared" si="1"/>
        <v>Found</v>
      </c>
      <c r="Q63" t="str" cm="1">
        <f t="array" ref="Q63">IF(SUMPRODUCT((TRIM(L63:O63)&lt;&gt;"-")*1)=0,
    "No Data",
    IF(COUNTIF(L63:O63,INDEX(_xlfn._xlws.FILTER(L63:O63,TRIM(L63:O63)&lt;&gt;"-"),1))=SUMPRODUCT((TRIM(L63:O63)&lt;&gt;"-")*1),
    "No Change",
    "Change"))</f>
        <v>No Change</v>
      </c>
      <c r="R63" s="159"/>
      <c r="S63" s="111"/>
    </row>
    <row r="64" spans="1:19" x14ac:dyDescent="0.3">
      <c r="A64" t="s">
        <v>1175</v>
      </c>
      <c r="B64" t="s">
        <v>1137</v>
      </c>
      <c r="C64" s="160" t="str">
        <f>TRIM(CLEAN(TEXT(IFERROR(INDEX('Snakeden MR'!$B$4:$C$3028,MATCH($A64,'Snakeden MR'!$C$4:$C$3028,0),1),"-"),"@")))</f>
        <v>-</v>
      </c>
      <c r="D64" s="147" t="str">
        <f>TRIM(CLEAN(TEXT(IFERROR(INDEX('Snakeden MR'!$I$4:$J$3028,MATCH($A64,'Snakeden MR'!$J$4:$J$3028,0),1),"-"),"@")))</f>
        <v>-</v>
      </c>
      <c r="E64" s="147" t="str">
        <f>TRIM(CLEAN(TEXT(IFERROR(INDEX('Snakeden MR'!$P$4:$Q$3028,MATCH($A64,'Snakeden MR'!$Q$4:$Q$3028,0),1),"-"),"@")))</f>
        <v>-</v>
      </c>
      <c r="F64" s="147" t="str">
        <f>TRIM(CLEAN(TEXT(IFERROR(INDEX('Snakeden MR'!$W$4:$X$3028,MATCH($A64,'Snakeden MR'!$X$4:$X$3028,0),1),"-"),"@")))</f>
        <v>-</v>
      </c>
      <c r="G64" s="159" t="str">
        <f t="shared" si="0"/>
        <v>Not Found</v>
      </c>
      <c r="H64" t="str" cm="1">
        <f t="array" ref="H64">IF(SUMPRODUCT((TRIM(C64:F64)&lt;&gt;"-")*1)=0,
    "No Data",
    IF(COUNTIF(C64:F64,INDEX(_xlfn._xlws.FILTER(C64:F64,TRIM(C64:F64)&lt;&gt;"-"),1))=SUMPRODUCT((TRIM(C64:F64)&lt;&gt;"-")*1),
    "No Change",
    "Change"))</f>
        <v>No Data</v>
      </c>
      <c r="I64" s="159"/>
      <c r="J64"/>
      <c r="K64" s="163"/>
      <c r="L64" s="147" t="str">
        <f>TRIM(CLEAN(TEXT(IFERROR(INDEX('Glade MR'!$B$4:$C$3000,MATCH($A64,'Glade MR'!$C$4:$C$3000,0),1),"-"),"@")))</f>
        <v>-</v>
      </c>
      <c r="M64" s="147" t="str">
        <f>TRIM(CLEAN(TEXT(IFERROR(INDEX('Glade MR'!$I$4:$J$3000,MATCH($A64,'Glade MR'!$J$4:$J$3000,0),1),"-"),"@")))</f>
        <v>-</v>
      </c>
      <c r="N64" s="147" t="str">
        <f>TRIM(CLEAN(TEXT(IFERROR(INDEX('Glade MR'!$P$4:$Q$3000,MATCH($A64,'Glade MR'!$Q$4:$Q$3000,0),1),"-"),"@")))</f>
        <v>-</v>
      </c>
      <c r="O64" s="147" t="str">
        <f>TRIM(CLEAN(TEXT(IFERROR(INDEX('Glade MR'!$W$4:$X$3000,MATCH($A64,'Glade MR'!$X$4:$X$3000,0),1),"-"),"@")))</f>
        <v>-</v>
      </c>
      <c r="P64" s="159" t="str">
        <f t="shared" si="1"/>
        <v>Not Found</v>
      </c>
      <c r="Q64" t="str" cm="1">
        <f t="array" ref="Q64">IF(SUMPRODUCT((TRIM(L64:O64)&lt;&gt;"-")*1)=0,
    "No Data",
    IF(COUNTIF(L64:O64,INDEX(_xlfn._xlws.FILTER(L64:O64,TRIM(L64:O64)&lt;&gt;"-"),1))=SUMPRODUCT((TRIM(L64:O64)&lt;&gt;"-")*1),
    "No Change",
    "Change"))</f>
        <v>No Data</v>
      </c>
      <c r="R64" s="159"/>
      <c r="S64" s="111"/>
    </row>
    <row r="65" spans="1:19" x14ac:dyDescent="0.3">
      <c r="A65" t="s">
        <v>995</v>
      </c>
      <c r="B65" t="s">
        <v>1137</v>
      </c>
      <c r="C65" s="160" t="str">
        <f>TRIM(CLEAN(TEXT(IFERROR(INDEX('Snakeden MR'!$B$4:$C$3028,MATCH($A65,'Snakeden MR'!$C$4:$C$3028,0),1),"-"),"@")))</f>
        <v>-</v>
      </c>
      <c r="D65" s="147" t="str">
        <f>TRIM(CLEAN(TEXT(IFERROR(INDEX('Snakeden MR'!$I$4:$J$3028,MATCH($A65,'Snakeden MR'!$J$4:$J$3028,0),1),"-"),"@")))</f>
        <v>-</v>
      </c>
      <c r="E65" s="147" t="str">
        <f>TRIM(CLEAN(TEXT(IFERROR(INDEX('Snakeden MR'!$P$4:$Q$3028,MATCH($A65,'Snakeden MR'!$Q$4:$Q$3028,0),1),"-"),"@")))</f>
        <v>-</v>
      </c>
      <c r="F65" s="147" t="str">
        <f>TRIM(CLEAN(TEXT(IFERROR(INDEX('Snakeden MR'!$W$4:$X$3028,MATCH($A65,'Snakeden MR'!$X$4:$X$3028,0),1),"-"),"@")))</f>
        <v>-</v>
      </c>
      <c r="G65" s="159" t="str">
        <f t="shared" si="0"/>
        <v>Not Found</v>
      </c>
      <c r="H65" t="str" cm="1">
        <f t="array" ref="H65">IF(SUMPRODUCT((TRIM(C65:F65)&lt;&gt;"-")*1)=0,
    "No Data",
    IF(COUNTIF(C65:F65,INDEX(_xlfn._xlws.FILTER(C65:F65,TRIM(C65:F65)&lt;&gt;"-"),1))=SUMPRODUCT((TRIM(C65:F65)&lt;&gt;"-")*1),
    "No Change",
    "Change"))</f>
        <v>No Data</v>
      </c>
      <c r="I65" s="159"/>
      <c r="J65"/>
      <c r="K65" s="163"/>
      <c r="L65" s="147" t="str">
        <f>TRIM(CLEAN(TEXT(IFERROR(INDEX('Glade MR'!$B$4:$C$3000,MATCH($A65,'Glade MR'!$C$4:$C$3000,0),1),"-"),"@")))</f>
        <v>Pool 4</v>
      </c>
      <c r="M65" s="147" t="str">
        <f>TRIM(CLEAN(TEXT(IFERROR(INDEX('Glade MR'!$I$4:$J$3000,MATCH($A65,'Glade MR'!$J$4:$J$3000,0),1),"-"),"@")))</f>
        <v>-</v>
      </c>
      <c r="N65" s="147" t="str">
        <f>TRIM(CLEAN(TEXT(IFERROR(INDEX('Glade MR'!$P$4:$Q$3000,MATCH($A65,'Glade MR'!$Q$4:$Q$3000,0),1),"-"),"@")))</f>
        <v>-</v>
      </c>
      <c r="O65" s="147" t="str">
        <f>TRIM(CLEAN(TEXT(IFERROR(INDEX('Glade MR'!$W$4:$X$3000,MATCH($A65,'Glade MR'!$X$4:$X$3000,0),1),"-"),"@")))</f>
        <v>-</v>
      </c>
      <c r="P65" s="159" t="str">
        <f t="shared" si="1"/>
        <v>Found</v>
      </c>
      <c r="Q65" t="str" cm="1">
        <f t="array" ref="Q65">IF(SUMPRODUCT((TRIM(L65:O65)&lt;&gt;"-")*1)=0,
    "No Data",
    IF(COUNTIF(L65:O65,INDEX(_xlfn._xlws.FILTER(L65:O65,TRIM(L65:O65)&lt;&gt;"-"),1))=SUMPRODUCT((TRIM(L65:O65)&lt;&gt;"-")*1),
    "No Change",
    "Change"))</f>
        <v>No Change</v>
      </c>
      <c r="R65" s="159"/>
      <c r="S65" s="111"/>
    </row>
    <row r="66" spans="1:19" x14ac:dyDescent="0.3">
      <c r="A66" t="s">
        <v>1176</v>
      </c>
      <c r="B66" t="s">
        <v>1137</v>
      </c>
      <c r="C66" s="160" t="str">
        <f>TRIM(CLEAN(TEXT(IFERROR(INDEX('Snakeden MR'!$B$4:$C$3028,MATCH($A66,'Snakeden MR'!$C$4:$C$3028,0),1),"-"),"@")))</f>
        <v>-</v>
      </c>
      <c r="D66" s="147" t="str">
        <f>TRIM(CLEAN(TEXT(IFERROR(INDEX('Snakeden MR'!$I$4:$J$3028,MATCH($A66,'Snakeden MR'!$J$4:$J$3028,0),1),"-"),"@")))</f>
        <v>-</v>
      </c>
      <c r="E66" s="147" t="str">
        <f>TRIM(CLEAN(TEXT(IFERROR(INDEX('Snakeden MR'!$P$4:$Q$3028,MATCH($A66,'Snakeden MR'!$Q$4:$Q$3028,0),1),"-"),"@")))</f>
        <v>-</v>
      </c>
      <c r="F66" s="147" t="str">
        <f>TRIM(CLEAN(TEXT(IFERROR(INDEX('Snakeden MR'!$W$4:$X$3028,MATCH($A66,'Snakeden MR'!$X$4:$X$3028,0),1),"-"),"@")))</f>
        <v>-</v>
      </c>
      <c r="G66" s="159" t="str">
        <f t="shared" ref="G66:G129" si="2">IF(SUM(COUNTIF(C66:F66,"-"))=4,"Not Found","Found")</f>
        <v>Not Found</v>
      </c>
      <c r="H66" t="str" cm="1">
        <f t="array" ref="H66">IF(SUMPRODUCT((TRIM(C66:F66)&lt;&gt;"-")*1)=0,
    "No Data",
    IF(COUNTIF(C66:F66,INDEX(_xlfn._xlws.FILTER(C66:F66,TRIM(C66:F66)&lt;&gt;"-"),1))=SUMPRODUCT((TRIM(C66:F66)&lt;&gt;"-")*1),
    "No Change",
    "Change"))</f>
        <v>No Data</v>
      </c>
      <c r="I66" s="159"/>
      <c r="J66"/>
      <c r="K66" s="163"/>
      <c r="L66" s="147" t="str">
        <f>TRIM(CLEAN(TEXT(IFERROR(INDEX('Glade MR'!$B$4:$C$3000,MATCH($A66,'Glade MR'!$C$4:$C$3000,0),1),"-"),"@")))</f>
        <v>-</v>
      </c>
      <c r="M66" s="147" t="str">
        <f>TRIM(CLEAN(TEXT(IFERROR(INDEX('Glade MR'!$I$4:$J$3000,MATCH($A66,'Glade MR'!$J$4:$J$3000,0),1),"-"),"@")))</f>
        <v>-</v>
      </c>
      <c r="N66" s="147" t="str">
        <f>TRIM(CLEAN(TEXT(IFERROR(INDEX('Glade MR'!$P$4:$Q$3000,MATCH($A66,'Glade MR'!$Q$4:$Q$3000,0),1),"-"),"@")))</f>
        <v>-</v>
      </c>
      <c r="O66" s="147" t="str">
        <f>TRIM(CLEAN(TEXT(IFERROR(INDEX('Glade MR'!$W$4:$X$3000,MATCH($A66,'Glade MR'!$X$4:$X$3000,0),1),"-"),"@")))</f>
        <v>-</v>
      </c>
      <c r="P66" s="159" t="str">
        <f t="shared" ref="P66:P129" si="3">IF(SUM(COUNTIF(L66:O66,"-"))=4,"Not Found","Found")</f>
        <v>Not Found</v>
      </c>
      <c r="Q66" t="str" cm="1">
        <f t="array" ref="Q66">IF(SUMPRODUCT((TRIM(L66:O66)&lt;&gt;"-")*1)=0,
    "No Data",
    IF(COUNTIF(L66:O66,INDEX(_xlfn._xlws.FILTER(L66:O66,TRIM(L66:O66)&lt;&gt;"-"),1))=SUMPRODUCT((TRIM(L66:O66)&lt;&gt;"-")*1),
    "No Change",
    "Change"))</f>
        <v>No Data</v>
      </c>
      <c r="R66" s="159"/>
      <c r="S66" s="111"/>
    </row>
    <row r="67" spans="1:19" x14ac:dyDescent="0.3">
      <c r="A67" t="s">
        <v>1177</v>
      </c>
      <c r="B67" t="s">
        <v>1137</v>
      </c>
      <c r="C67" s="160" t="str">
        <f>TRIM(CLEAN(TEXT(IFERROR(INDEX('Snakeden MR'!$B$4:$C$3028,MATCH($A67,'Snakeden MR'!$C$4:$C$3028,0),1),"-"),"@")))</f>
        <v>-</v>
      </c>
      <c r="D67" s="147" t="str">
        <f>TRIM(CLEAN(TEXT(IFERROR(INDEX('Snakeden MR'!$I$4:$J$3028,MATCH($A67,'Snakeden MR'!$J$4:$J$3028,0),1),"-"),"@")))</f>
        <v>-</v>
      </c>
      <c r="E67" s="147" t="str">
        <f>TRIM(CLEAN(TEXT(IFERROR(INDEX('Snakeden MR'!$P$4:$Q$3028,MATCH($A67,'Snakeden MR'!$Q$4:$Q$3028,0),1),"-"),"@")))</f>
        <v>-</v>
      </c>
      <c r="F67" s="147" t="str">
        <f>TRIM(CLEAN(TEXT(IFERROR(INDEX('Snakeden MR'!$W$4:$X$3028,MATCH($A67,'Snakeden MR'!$X$4:$X$3028,0),1),"-"),"@")))</f>
        <v>-</v>
      </c>
      <c r="G67" s="159" t="str">
        <f t="shared" si="2"/>
        <v>Not Found</v>
      </c>
      <c r="H67" t="str" cm="1">
        <f t="array" ref="H67">IF(SUMPRODUCT((TRIM(C67:F67)&lt;&gt;"-")*1)=0,
    "No Data",
    IF(COUNTIF(C67:F67,INDEX(_xlfn._xlws.FILTER(C67:F67,TRIM(C67:F67)&lt;&gt;"-"),1))=SUMPRODUCT((TRIM(C67:F67)&lt;&gt;"-")*1),
    "No Change",
    "Change"))</f>
        <v>No Data</v>
      </c>
      <c r="I67" s="159"/>
      <c r="J67"/>
      <c r="K67" s="163"/>
      <c r="L67" s="147" t="str">
        <f>TRIM(CLEAN(TEXT(IFERROR(INDEX('Glade MR'!$B$4:$C$3000,MATCH($A67,'Glade MR'!$C$4:$C$3000,0),1),"-"),"@")))</f>
        <v>-</v>
      </c>
      <c r="M67" s="147" t="str">
        <f>TRIM(CLEAN(TEXT(IFERROR(INDEX('Glade MR'!$I$4:$J$3000,MATCH($A67,'Glade MR'!$J$4:$J$3000,0),1),"-"),"@")))</f>
        <v>-</v>
      </c>
      <c r="N67" s="147" t="str">
        <f>TRIM(CLEAN(TEXT(IFERROR(INDEX('Glade MR'!$P$4:$Q$3000,MATCH($A67,'Glade MR'!$Q$4:$Q$3000,0),1),"-"),"@")))</f>
        <v>-</v>
      </c>
      <c r="O67" s="147" t="str">
        <f>TRIM(CLEAN(TEXT(IFERROR(INDEX('Glade MR'!$W$4:$X$3000,MATCH($A67,'Glade MR'!$X$4:$X$3000,0),1),"-"),"@")))</f>
        <v>-</v>
      </c>
      <c r="P67" s="159" t="str">
        <f t="shared" si="3"/>
        <v>Not Found</v>
      </c>
      <c r="Q67" t="str" cm="1">
        <f t="array" ref="Q67">IF(SUMPRODUCT((TRIM(L67:O67)&lt;&gt;"-")*1)=0,
    "No Data",
    IF(COUNTIF(L67:O67,INDEX(_xlfn._xlws.FILTER(L67:O67,TRIM(L67:O67)&lt;&gt;"-"),1))=SUMPRODUCT((TRIM(L67:O67)&lt;&gt;"-")*1),
    "No Change",
    "Change"))</f>
        <v>No Data</v>
      </c>
      <c r="R67" s="159"/>
      <c r="S67" s="111"/>
    </row>
    <row r="68" spans="1:19" x14ac:dyDescent="0.3">
      <c r="A68" t="s">
        <v>1178</v>
      </c>
      <c r="B68" t="s">
        <v>1137</v>
      </c>
      <c r="C68" s="160" t="str">
        <f>TRIM(CLEAN(TEXT(IFERROR(INDEX('Snakeden MR'!$B$4:$C$3028,MATCH($A68,'Snakeden MR'!$C$4:$C$3028,0),1),"-"),"@")))</f>
        <v>-</v>
      </c>
      <c r="D68" s="147" t="str">
        <f>TRIM(CLEAN(TEXT(IFERROR(INDEX('Snakeden MR'!$I$4:$J$3028,MATCH($A68,'Snakeden MR'!$J$4:$J$3028,0),1),"-"),"@")))</f>
        <v>-</v>
      </c>
      <c r="E68" s="147" t="str">
        <f>TRIM(CLEAN(TEXT(IFERROR(INDEX('Snakeden MR'!$P$4:$Q$3028,MATCH($A68,'Snakeden MR'!$Q$4:$Q$3028,0),1),"-"),"@")))</f>
        <v>-</v>
      </c>
      <c r="F68" s="147" t="str">
        <f>TRIM(CLEAN(TEXT(IFERROR(INDEX('Snakeden MR'!$W$4:$X$3028,MATCH($A68,'Snakeden MR'!$X$4:$X$3028,0),1),"-"),"@")))</f>
        <v>-</v>
      </c>
      <c r="G68" s="159" t="str">
        <f t="shared" si="2"/>
        <v>Not Found</v>
      </c>
      <c r="H68" t="str" cm="1">
        <f t="array" ref="H68">IF(SUMPRODUCT((TRIM(C68:F68)&lt;&gt;"-")*1)=0,
    "No Data",
    IF(COUNTIF(C68:F68,INDEX(_xlfn._xlws.FILTER(C68:F68,TRIM(C68:F68)&lt;&gt;"-"),1))=SUMPRODUCT((TRIM(C68:F68)&lt;&gt;"-")*1),
    "No Change",
    "Change"))</f>
        <v>No Data</v>
      </c>
      <c r="I68" s="159"/>
      <c r="J68"/>
      <c r="K68" s="163"/>
      <c r="L68" s="147" t="str">
        <f>TRIM(CLEAN(TEXT(IFERROR(INDEX('Glade MR'!$B$4:$C$3000,MATCH($A68,'Glade MR'!$C$4:$C$3000,0),1),"-"),"@")))</f>
        <v>-</v>
      </c>
      <c r="M68" s="147" t="str">
        <f>TRIM(CLEAN(TEXT(IFERROR(INDEX('Glade MR'!$I$4:$J$3000,MATCH($A68,'Glade MR'!$J$4:$J$3000,0),1),"-"),"@")))</f>
        <v>-</v>
      </c>
      <c r="N68" s="147" t="str">
        <f>TRIM(CLEAN(TEXT(IFERROR(INDEX('Glade MR'!$P$4:$Q$3000,MATCH($A68,'Glade MR'!$Q$4:$Q$3000,0),1),"-"),"@")))</f>
        <v>-</v>
      </c>
      <c r="O68" s="147" t="str">
        <f>TRIM(CLEAN(TEXT(IFERROR(INDEX('Glade MR'!$W$4:$X$3000,MATCH($A68,'Glade MR'!$X$4:$X$3000,0),1),"-"),"@")))</f>
        <v>-</v>
      </c>
      <c r="P68" s="159" t="str">
        <f t="shared" si="3"/>
        <v>Not Found</v>
      </c>
      <c r="Q68" t="str" cm="1">
        <f t="array" ref="Q68">IF(SUMPRODUCT((TRIM(L68:O68)&lt;&gt;"-")*1)=0,
    "No Data",
    IF(COUNTIF(L68:O68,INDEX(_xlfn._xlws.FILTER(L68:O68,TRIM(L68:O68)&lt;&gt;"-"),1))=SUMPRODUCT((TRIM(L68:O68)&lt;&gt;"-")*1),
    "No Change",
    "Change"))</f>
        <v>No Data</v>
      </c>
      <c r="R68" s="159"/>
      <c r="S68" s="111"/>
    </row>
    <row r="69" spans="1:19" x14ac:dyDescent="0.3">
      <c r="A69" t="s">
        <v>944</v>
      </c>
      <c r="B69" t="s">
        <v>1137</v>
      </c>
      <c r="C69" s="160" t="str">
        <f>TRIM(CLEAN(TEXT(IFERROR(INDEX('Snakeden MR'!$B$4:$C$3028,MATCH($A69,'Snakeden MR'!$C$4:$C$3028,0),1),"-"),"@")))</f>
        <v>-</v>
      </c>
      <c r="D69" s="147" t="str">
        <f>TRIM(CLEAN(TEXT(IFERROR(INDEX('Snakeden MR'!$I$4:$J$3028,MATCH($A69,'Snakeden MR'!$J$4:$J$3028,0),1),"-"),"@")))</f>
        <v>-</v>
      </c>
      <c r="E69" s="147" t="str">
        <f>TRIM(CLEAN(TEXT(IFERROR(INDEX('Snakeden MR'!$P$4:$Q$3028,MATCH($A69,'Snakeden MR'!$Q$4:$Q$3028,0),1),"-"),"@")))</f>
        <v>-</v>
      </c>
      <c r="F69" s="147" t="str">
        <f>TRIM(CLEAN(TEXT(IFERROR(INDEX('Snakeden MR'!$W$4:$X$3028,MATCH($A69,'Snakeden MR'!$X$4:$X$3028,0),1),"-"),"@")))</f>
        <v>-</v>
      </c>
      <c r="G69" s="159" t="str">
        <f t="shared" si="2"/>
        <v>Not Found</v>
      </c>
      <c r="H69" t="str" cm="1">
        <f t="array" ref="H69">IF(SUMPRODUCT((TRIM(C69:F69)&lt;&gt;"-")*1)=0,
    "No Data",
    IF(COUNTIF(C69:F69,INDEX(_xlfn._xlws.FILTER(C69:F69,TRIM(C69:F69)&lt;&gt;"-"),1))=SUMPRODUCT((TRIM(C69:F69)&lt;&gt;"-")*1),
    "No Change",
    "Change"))</f>
        <v>No Data</v>
      </c>
      <c r="I69" s="159"/>
      <c r="J69"/>
      <c r="K69" s="163"/>
      <c r="L69" s="147" t="str">
        <f>TRIM(CLEAN(TEXT(IFERROR(INDEX('Glade MR'!$B$4:$C$3000,MATCH($A69,'Glade MR'!$C$4:$C$3000,0),1),"-"),"@")))</f>
        <v>-</v>
      </c>
      <c r="M69" s="147" t="str">
        <f>TRIM(CLEAN(TEXT(IFERROR(INDEX('Glade MR'!$I$4:$J$3000,MATCH($A69,'Glade MR'!$J$4:$J$3000,0),1),"-"),"@")))</f>
        <v>-</v>
      </c>
      <c r="N69" s="147" t="str">
        <f>TRIM(CLEAN(TEXT(IFERROR(INDEX('Glade MR'!$P$4:$Q$3000,MATCH($A69,'Glade MR'!$Q$4:$Q$3000,0),1),"-"),"@")))</f>
        <v>Pool 1</v>
      </c>
      <c r="O69" s="147" t="str">
        <f>TRIM(CLEAN(TEXT(IFERROR(INDEX('Glade MR'!$W$4:$X$3000,MATCH($A69,'Glade MR'!$X$4:$X$3000,0),1),"-"),"@")))</f>
        <v>-</v>
      </c>
      <c r="P69" s="159" t="str">
        <f t="shared" si="3"/>
        <v>Found</v>
      </c>
      <c r="Q69" t="str" cm="1">
        <f t="array" ref="Q69">IF(SUMPRODUCT((TRIM(L69:O69)&lt;&gt;"-")*1)=0,
    "No Data",
    IF(COUNTIF(L69:O69,INDEX(_xlfn._xlws.FILTER(L69:O69,TRIM(L69:O69)&lt;&gt;"-"),1))=SUMPRODUCT((TRIM(L69:O69)&lt;&gt;"-")*1),
    "No Change",
    "Change"))</f>
        <v>No Change</v>
      </c>
      <c r="R69" s="159"/>
      <c r="S69" s="111"/>
    </row>
    <row r="70" spans="1:19" x14ac:dyDescent="0.3">
      <c r="A70" t="s">
        <v>1179</v>
      </c>
      <c r="B70" t="s">
        <v>1145</v>
      </c>
      <c r="C70" s="160" t="str">
        <f>TRIM(CLEAN(TEXT(IFERROR(INDEX('Snakeden MR'!$B$4:$C$3028,MATCH($A70,'Snakeden MR'!$C$4:$C$3028,0),1),"-"),"@")))</f>
        <v>-</v>
      </c>
      <c r="D70" s="147" t="str">
        <f>TRIM(CLEAN(TEXT(IFERROR(INDEX('Snakeden MR'!$I$4:$J$3028,MATCH($A70,'Snakeden MR'!$J$4:$J$3028,0),1),"-"),"@")))</f>
        <v>-</v>
      </c>
      <c r="E70" s="147" t="str">
        <f>TRIM(CLEAN(TEXT(IFERROR(INDEX('Snakeden MR'!$P$4:$Q$3028,MATCH($A70,'Snakeden MR'!$Q$4:$Q$3028,0),1),"-"),"@")))</f>
        <v>-</v>
      </c>
      <c r="F70" s="147" t="str">
        <f>TRIM(CLEAN(TEXT(IFERROR(INDEX('Snakeden MR'!$W$4:$X$3028,MATCH($A70,'Snakeden MR'!$X$4:$X$3028,0),1),"-"),"@")))</f>
        <v>-</v>
      </c>
      <c r="G70" s="159" t="str">
        <f t="shared" si="2"/>
        <v>Not Found</v>
      </c>
      <c r="H70" t="str" cm="1">
        <f t="array" ref="H70">IF(SUMPRODUCT((TRIM(C70:F70)&lt;&gt;"-")*1)=0,
    "No Data",
    IF(COUNTIF(C70:F70,INDEX(_xlfn._xlws.FILTER(C70:F70,TRIM(C70:F70)&lt;&gt;"-"),1))=SUMPRODUCT((TRIM(C70:F70)&lt;&gt;"-")*1),
    "No Change",
    "Change"))</f>
        <v>No Data</v>
      </c>
      <c r="I70" s="159"/>
      <c r="J70"/>
      <c r="K70" s="163"/>
      <c r="L70" s="147" t="str">
        <f>TRIM(CLEAN(TEXT(IFERROR(INDEX('Glade MR'!$B$4:$C$3000,MATCH($A70,'Glade MR'!$C$4:$C$3000,0),1),"-"),"@")))</f>
        <v>-</v>
      </c>
      <c r="M70" s="147" t="str">
        <f>TRIM(CLEAN(TEXT(IFERROR(INDEX('Glade MR'!$I$4:$J$3000,MATCH($A70,'Glade MR'!$J$4:$J$3000,0),1),"-"),"@")))</f>
        <v>-</v>
      </c>
      <c r="N70" s="147" t="str">
        <f>TRIM(CLEAN(TEXT(IFERROR(INDEX('Glade MR'!$P$4:$Q$3000,MATCH($A70,'Glade MR'!$Q$4:$Q$3000,0),1),"-"),"@")))</f>
        <v>-</v>
      </c>
      <c r="O70" s="147" t="str">
        <f>TRIM(CLEAN(TEXT(IFERROR(INDEX('Glade MR'!$W$4:$X$3000,MATCH($A70,'Glade MR'!$X$4:$X$3000,0),1),"-"),"@")))</f>
        <v>-</v>
      </c>
      <c r="P70" s="159" t="str">
        <f t="shared" si="3"/>
        <v>Not Found</v>
      </c>
      <c r="Q70" t="str" cm="1">
        <f t="array" ref="Q70">IF(SUMPRODUCT((TRIM(L70:O70)&lt;&gt;"-")*1)=0,
    "No Data",
    IF(COUNTIF(L70:O70,INDEX(_xlfn._xlws.FILTER(L70:O70,TRIM(L70:O70)&lt;&gt;"-"),1))=SUMPRODUCT((TRIM(L70:O70)&lt;&gt;"-")*1),
    "No Change",
    "Change"))</f>
        <v>No Data</v>
      </c>
      <c r="R70" s="159"/>
      <c r="S70" s="111"/>
    </row>
    <row r="71" spans="1:19" x14ac:dyDescent="0.3">
      <c r="A71" t="s">
        <v>1180</v>
      </c>
      <c r="B71" t="s">
        <v>1137</v>
      </c>
      <c r="C71" s="160" t="str">
        <f>TRIM(CLEAN(TEXT(IFERROR(INDEX('Snakeden MR'!$B$4:$C$3028,MATCH($A71,'Snakeden MR'!$C$4:$C$3028,0),1),"-"),"@")))</f>
        <v>-</v>
      </c>
      <c r="D71" s="147" t="str">
        <f>TRIM(CLEAN(TEXT(IFERROR(INDEX('Snakeden MR'!$I$4:$J$3028,MATCH($A71,'Snakeden MR'!$J$4:$J$3028,0),1),"-"),"@")))</f>
        <v>-</v>
      </c>
      <c r="E71" s="147" t="str">
        <f>TRIM(CLEAN(TEXT(IFERROR(INDEX('Snakeden MR'!$P$4:$Q$3028,MATCH($A71,'Snakeden MR'!$Q$4:$Q$3028,0),1),"-"),"@")))</f>
        <v>-</v>
      </c>
      <c r="F71" s="147" t="str">
        <f>TRIM(CLEAN(TEXT(IFERROR(INDEX('Snakeden MR'!$W$4:$X$3028,MATCH($A71,'Snakeden MR'!$X$4:$X$3028,0),1),"-"),"@")))</f>
        <v>-</v>
      </c>
      <c r="G71" s="159" t="str">
        <f t="shared" si="2"/>
        <v>Not Found</v>
      </c>
      <c r="H71" t="str" cm="1">
        <f t="array" ref="H71">IF(SUMPRODUCT((TRIM(C71:F71)&lt;&gt;"-")*1)=0,
    "No Data",
    IF(COUNTIF(C71:F71,INDEX(_xlfn._xlws.FILTER(C71:F71,TRIM(C71:F71)&lt;&gt;"-"),1))=SUMPRODUCT((TRIM(C71:F71)&lt;&gt;"-")*1),
    "No Change",
    "Change"))</f>
        <v>No Data</v>
      </c>
      <c r="I71" s="159"/>
      <c r="J71"/>
      <c r="K71" s="163"/>
      <c r="L71" s="147" t="str">
        <f>TRIM(CLEAN(TEXT(IFERROR(INDEX('Glade MR'!$B$4:$C$3000,MATCH($A71,'Glade MR'!$C$4:$C$3000,0),1),"-"),"@")))</f>
        <v>-</v>
      </c>
      <c r="M71" s="147" t="str">
        <f>TRIM(CLEAN(TEXT(IFERROR(INDEX('Glade MR'!$I$4:$J$3000,MATCH($A71,'Glade MR'!$J$4:$J$3000,0),1),"-"),"@")))</f>
        <v>-</v>
      </c>
      <c r="N71" s="147" t="str">
        <f>TRIM(CLEAN(TEXT(IFERROR(INDEX('Glade MR'!$P$4:$Q$3000,MATCH($A71,'Glade MR'!$Q$4:$Q$3000,0),1),"-"),"@")))</f>
        <v>-</v>
      </c>
      <c r="O71" s="147" t="str">
        <f>TRIM(CLEAN(TEXT(IFERROR(INDEX('Glade MR'!$W$4:$X$3000,MATCH($A71,'Glade MR'!$X$4:$X$3000,0),1),"-"),"@")))</f>
        <v>-</v>
      </c>
      <c r="P71" s="159" t="str">
        <f t="shared" si="3"/>
        <v>Not Found</v>
      </c>
      <c r="Q71" t="str" cm="1">
        <f t="array" ref="Q71">IF(SUMPRODUCT((TRIM(L71:O71)&lt;&gt;"-")*1)=0,
    "No Data",
    IF(COUNTIF(L71:O71,INDEX(_xlfn._xlws.FILTER(L71:O71,TRIM(L71:O71)&lt;&gt;"-"),1))=SUMPRODUCT((TRIM(L71:O71)&lt;&gt;"-")*1),
    "No Change",
    "Change"))</f>
        <v>No Data</v>
      </c>
      <c r="R71" s="159"/>
      <c r="S71" s="111"/>
    </row>
    <row r="72" spans="1:19" x14ac:dyDescent="0.3">
      <c r="A72" t="s">
        <v>1181</v>
      </c>
      <c r="B72" t="s">
        <v>1137</v>
      </c>
      <c r="C72" s="160" t="str">
        <f>TRIM(CLEAN(TEXT(IFERROR(INDEX('Snakeden MR'!$B$4:$C$3028,MATCH($A72,'Snakeden MR'!$C$4:$C$3028,0),1),"-"),"@")))</f>
        <v>-</v>
      </c>
      <c r="D72" s="147" t="str">
        <f>TRIM(CLEAN(TEXT(IFERROR(INDEX('Snakeden MR'!$I$4:$J$3028,MATCH($A72,'Snakeden MR'!$J$4:$J$3028,0),1),"-"),"@")))</f>
        <v>-</v>
      </c>
      <c r="E72" s="147" t="str">
        <f>TRIM(CLEAN(TEXT(IFERROR(INDEX('Snakeden MR'!$P$4:$Q$3028,MATCH($A72,'Snakeden MR'!$Q$4:$Q$3028,0),1),"-"),"@")))</f>
        <v>-</v>
      </c>
      <c r="F72" s="147" t="str">
        <f>TRIM(CLEAN(TEXT(IFERROR(INDEX('Snakeden MR'!$W$4:$X$3028,MATCH($A72,'Snakeden MR'!$X$4:$X$3028,0),1),"-"),"@")))</f>
        <v>-</v>
      </c>
      <c r="G72" s="159" t="str">
        <f t="shared" si="2"/>
        <v>Not Found</v>
      </c>
      <c r="H72" t="str" cm="1">
        <f t="array" ref="H72">IF(SUMPRODUCT((TRIM(C72:F72)&lt;&gt;"-")*1)=0,
    "No Data",
    IF(COUNTIF(C72:F72,INDEX(_xlfn._xlws.FILTER(C72:F72,TRIM(C72:F72)&lt;&gt;"-"),1))=SUMPRODUCT((TRIM(C72:F72)&lt;&gt;"-")*1),
    "No Change",
    "Change"))</f>
        <v>No Data</v>
      </c>
      <c r="I72" s="159"/>
      <c r="J72"/>
      <c r="K72" s="163"/>
      <c r="L72" s="147" t="str">
        <f>TRIM(CLEAN(TEXT(IFERROR(INDEX('Glade MR'!$B$4:$C$3000,MATCH($A72,'Glade MR'!$C$4:$C$3000,0),1),"-"),"@")))</f>
        <v>-</v>
      </c>
      <c r="M72" s="147" t="str">
        <f>TRIM(CLEAN(TEXT(IFERROR(INDEX('Glade MR'!$I$4:$J$3000,MATCH($A72,'Glade MR'!$J$4:$J$3000,0),1),"-"),"@")))</f>
        <v>-</v>
      </c>
      <c r="N72" s="147" t="str">
        <f>TRIM(CLEAN(TEXT(IFERROR(INDEX('Glade MR'!$P$4:$Q$3000,MATCH($A72,'Glade MR'!$Q$4:$Q$3000,0),1),"-"),"@")))</f>
        <v>-</v>
      </c>
      <c r="O72" s="147" t="str">
        <f>TRIM(CLEAN(TEXT(IFERROR(INDEX('Glade MR'!$W$4:$X$3000,MATCH($A72,'Glade MR'!$X$4:$X$3000,0),1),"-"),"@")))</f>
        <v>-</v>
      </c>
      <c r="P72" s="159" t="str">
        <f t="shared" si="3"/>
        <v>Not Found</v>
      </c>
      <c r="Q72" t="str" cm="1">
        <f t="array" ref="Q72">IF(SUMPRODUCT((TRIM(L72:O72)&lt;&gt;"-")*1)=0,
    "No Data",
    IF(COUNTIF(L72:O72,INDEX(_xlfn._xlws.FILTER(L72:O72,TRIM(L72:O72)&lt;&gt;"-"),1))=SUMPRODUCT((TRIM(L72:O72)&lt;&gt;"-")*1),
    "No Change",
    "Change"))</f>
        <v>No Data</v>
      </c>
      <c r="R72" s="159"/>
      <c r="S72" s="111"/>
    </row>
    <row r="73" spans="1:19" x14ac:dyDescent="0.3">
      <c r="A73" t="s">
        <v>36</v>
      </c>
      <c r="B73" t="s">
        <v>1137</v>
      </c>
      <c r="C73" s="160" t="str">
        <f>TRIM(CLEAN(TEXT(IFERROR(INDEX('Snakeden MR'!$B$4:$C$3028,MATCH($A73,'Snakeden MR'!$C$4:$C$3028,0),1),"-"),"@")))</f>
        <v>-</v>
      </c>
      <c r="D73" s="147" t="str">
        <f>TRIM(CLEAN(TEXT(IFERROR(INDEX('Snakeden MR'!$I$4:$J$3028,MATCH($A73,'Snakeden MR'!$J$4:$J$3028,0),1),"-"),"@")))</f>
        <v>-</v>
      </c>
      <c r="E73" s="147" t="str">
        <f>TRIM(CLEAN(TEXT(IFERROR(INDEX('Snakeden MR'!$P$4:$Q$3028,MATCH($A73,'Snakeden MR'!$Q$4:$Q$3028,0),1),"-"),"@")))</f>
        <v>-</v>
      </c>
      <c r="F73" s="147" t="str">
        <f>TRIM(CLEAN(TEXT(IFERROR(INDEX('Snakeden MR'!$W$4:$X$3028,MATCH($A73,'Snakeden MR'!$X$4:$X$3028,0),1),"-"),"@")))</f>
        <v>-</v>
      </c>
      <c r="G73" s="159" t="str">
        <f t="shared" si="2"/>
        <v>Not Found</v>
      </c>
      <c r="H73" t="str" cm="1">
        <f t="array" ref="H73">IF(SUMPRODUCT((TRIM(C73:F73)&lt;&gt;"-")*1)=0,
    "No Data",
    IF(COUNTIF(C73:F73,INDEX(_xlfn._xlws.FILTER(C73:F73,TRIM(C73:F73)&lt;&gt;"-"),1))=SUMPRODUCT((TRIM(C73:F73)&lt;&gt;"-")*1),
    "No Change",
    "Change"))</f>
        <v>No Data</v>
      </c>
      <c r="I73" s="159"/>
      <c r="J73"/>
      <c r="K73" s="163"/>
      <c r="L73" s="147" t="str">
        <f>TRIM(CLEAN(TEXT(IFERROR(INDEX('Glade MR'!$B$4:$C$3000,MATCH($A73,'Glade MR'!$C$4:$C$3000,0),1),"-"),"@")))</f>
        <v>-</v>
      </c>
      <c r="M73" s="147" t="str">
        <f>TRIM(CLEAN(TEXT(IFERROR(INDEX('Glade MR'!$I$4:$J$3000,MATCH($A73,'Glade MR'!$J$4:$J$3000,0),1),"-"),"@")))</f>
        <v>-</v>
      </c>
      <c r="N73" s="147" t="str">
        <f>TRIM(CLEAN(TEXT(IFERROR(INDEX('Glade MR'!$P$4:$Q$3000,MATCH($A73,'Glade MR'!$Q$4:$Q$3000,0),1),"-"),"@")))</f>
        <v>-</v>
      </c>
      <c r="O73" s="147" t="str">
        <f>TRIM(CLEAN(TEXT(IFERROR(INDEX('Glade MR'!$W$4:$X$3000,MATCH($A73,'Glade MR'!$X$4:$X$3000,0),1),"-"),"@")))</f>
        <v>-</v>
      </c>
      <c r="P73" s="159" t="str">
        <f t="shared" si="3"/>
        <v>Not Found</v>
      </c>
      <c r="Q73" t="str" cm="1">
        <f t="array" ref="Q73">IF(SUMPRODUCT((TRIM(L73:O73)&lt;&gt;"-")*1)=0,
    "No Data",
    IF(COUNTIF(L73:O73,INDEX(_xlfn._xlws.FILTER(L73:O73,TRIM(L73:O73)&lt;&gt;"-"),1))=SUMPRODUCT((TRIM(L73:O73)&lt;&gt;"-")*1),
    "No Change",
    "Change"))</f>
        <v>No Data</v>
      </c>
      <c r="R73" s="159"/>
      <c r="S73" s="111"/>
    </row>
    <row r="74" spans="1:19" x14ac:dyDescent="0.3">
      <c r="A74" t="s">
        <v>1182</v>
      </c>
      <c r="B74" t="s">
        <v>1137</v>
      </c>
      <c r="C74" s="160" t="str">
        <f>TRIM(CLEAN(TEXT(IFERROR(INDEX('Snakeden MR'!$B$4:$C$3028,MATCH($A74,'Snakeden MR'!$C$4:$C$3028,0),1),"-"),"@")))</f>
        <v>-</v>
      </c>
      <c r="D74" s="147" t="str">
        <f>TRIM(CLEAN(TEXT(IFERROR(INDEX('Snakeden MR'!$I$4:$J$3028,MATCH($A74,'Snakeden MR'!$J$4:$J$3028,0),1),"-"),"@")))</f>
        <v>-</v>
      </c>
      <c r="E74" s="147" t="str">
        <f>TRIM(CLEAN(TEXT(IFERROR(INDEX('Snakeden MR'!$P$4:$Q$3028,MATCH($A74,'Snakeden MR'!$Q$4:$Q$3028,0),1),"-"),"@")))</f>
        <v>-</v>
      </c>
      <c r="F74" s="147" t="str">
        <f>TRIM(CLEAN(TEXT(IFERROR(INDEX('Snakeden MR'!$W$4:$X$3028,MATCH($A74,'Snakeden MR'!$X$4:$X$3028,0),1),"-"),"@")))</f>
        <v>-</v>
      </c>
      <c r="G74" s="159" t="str">
        <f t="shared" si="2"/>
        <v>Not Found</v>
      </c>
      <c r="H74" t="str" cm="1">
        <f t="array" ref="H74">IF(SUMPRODUCT((TRIM(C74:F74)&lt;&gt;"-")*1)=0,
    "No Data",
    IF(COUNTIF(C74:F74,INDEX(_xlfn._xlws.FILTER(C74:F74,TRIM(C74:F74)&lt;&gt;"-"),1))=SUMPRODUCT((TRIM(C74:F74)&lt;&gt;"-")*1),
    "No Change",
    "Change"))</f>
        <v>No Data</v>
      </c>
      <c r="I74" s="159"/>
      <c r="J74"/>
      <c r="K74" s="163"/>
      <c r="L74" s="147" t="str">
        <f>TRIM(CLEAN(TEXT(IFERROR(INDEX('Glade MR'!$B$4:$C$3000,MATCH($A74,'Glade MR'!$C$4:$C$3000,0),1),"-"),"@")))</f>
        <v>-</v>
      </c>
      <c r="M74" s="147" t="str">
        <f>TRIM(CLEAN(TEXT(IFERROR(INDEX('Glade MR'!$I$4:$J$3000,MATCH($A74,'Glade MR'!$J$4:$J$3000,0),1),"-"),"@")))</f>
        <v>-</v>
      </c>
      <c r="N74" s="147" t="str">
        <f>TRIM(CLEAN(TEXT(IFERROR(INDEX('Glade MR'!$P$4:$Q$3000,MATCH($A74,'Glade MR'!$Q$4:$Q$3000,0),1),"-"),"@")))</f>
        <v>-</v>
      </c>
      <c r="O74" s="147" t="str">
        <f>TRIM(CLEAN(TEXT(IFERROR(INDEX('Glade MR'!$W$4:$X$3000,MATCH($A74,'Glade MR'!$X$4:$X$3000,0),1),"-"),"@")))</f>
        <v>-</v>
      </c>
      <c r="P74" s="159" t="str">
        <f t="shared" si="3"/>
        <v>Not Found</v>
      </c>
      <c r="Q74" t="str" cm="1">
        <f t="array" ref="Q74">IF(SUMPRODUCT((TRIM(L74:O74)&lt;&gt;"-")*1)=0,
    "No Data",
    IF(COUNTIF(L74:O74,INDEX(_xlfn._xlws.FILTER(L74:O74,TRIM(L74:O74)&lt;&gt;"-"),1))=SUMPRODUCT((TRIM(L74:O74)&lt;&gt;"-")*1),
    "No Change",
    "Change"))</f>
        <v>No Data</v>
      </c>
      <c r="R74" s="159"/>
      <c r="S74" s="111"/>
    </row>
    <row r="75" spans="1:19" x14ac:dyDescent="0.3">
      <c r="A75" t="s">
        <v>224</v>
      </c>
      <c r="B75" t="s">
        <v>1145</v>
      </c>
      <c r="C75" s="160" t="str">
        <f>TRIM(CLEAN(TEXT(IFERROR(INDEX('Snakeden MR'!$B$4:$C$3028,MATCH($A75,'Snakeden MR'!$C$4:$C$3028,0),1),"-"),"@")))</f>
        <v>-</v>
      </c>
      <c r="D75" s="147" t="str">
        <f>TRIM(CLEAN(TEXT(IFERROR(INDEX('Snakeden MR'!$I$4:$J$3028,MATCH($A75,'Snakeden MR'!$J$4:$J$3028,0),1),"-"),"@")))</f>
        <v>Pool 4</v>
      </c>
      <c r="E75" s="147" t="str">
        <f>TRIM(CLEAN(TEXT(IFERROR(INDEX('Snakeden MR'!$P$4:$Q$3028,MATCH($A75,'Snakeden MR'!$Q$4:$Q$3028,0),1),"-"),"@")))</f>
        <v>-</v>
      </c>
      <c r="F75" s="147" t="str">
        <f>TRIM(CLEAN(TEXT(IFERROR(INDEX('Snakeden MR'!$W$4:$X$3028,MATCH($A75,'Snakeden MR'!$X$4:$X$3028,0),1),"-"),"@")))</f>
        <v>-</v>
      </c>
      <c r="G75" s="159" t="str">
        <f t="shared" si="2"/>
        <v>Found</v>
      </c>
      <c r="H75" t="str" cm="1">
        <f t="array" ref="H75">IF(SUMPRODUCT((TRIM(C75:F75)&lt;&gt;"-")*1)=0,
    "No Data",
    IF(COUNTIF(C75:F75,INDEX(_xlfn._xlws.FILTER(C75:F75,TRIM(C75:F75)&lt;&gt;"-"),1))=SUMPRODUCT((TRIM(C75:F75)&lt;&gt;"-")*1),
    "No Change",
    "Change"))</f>
        <v>No Change</v>
      </c>
      <c r="I75" s="159"/>
      <c r="J75"/>
      <c r="K75" s="163"/>
      <c r="L75" s="147" t="str">
        <f>TRIM(CLEAN(TEXT(IFERROR(INDEX('Glade MR'!$B$4:$C$3000,MATCH($A75,'Glade MR'!$C$4:$C$3000,0),1),"-"),"@")))</f>
        <v>-</v>
      </c>
      <c r="M75" s="147" t="str">
        <f>TRIM(CLEAN(TEXT(IFERROR(INDEX('Glade MR'!$I$4:$J$3000,MATCH($A75,'Glade MR'!$J$4:$J$3000,0),1),"-"),"@")))</f>
        <v>-</v>
      </c>
      <c r="N75" s="147" t="str">
        <f>TRIM(CLEAN(TEXT(IFERROR(INDEX('Glade MR'!$P$4:$Q$3000,MATCH($A75,'Glade MR'!$Q$4:$Q$3000,0),1),"-"),"@")))</f>
        <v>-</v>
      </c>
      <c r="O75" s="147" t="str">
        <f>TRIM(CLEAN(TEXT(IFERROR(INDEX('Glade MR'!$W$4:$X$3000,MATCH($A75,'Glade MR'!$X$4:$X$3000,0),1),"-"),"@")))</f>
        <v>-</v>
      </c>
      <c r="P75" s="159" t="str">
        <f t="shared" si="3"/>
        <v>Not Found</v>
      </c>
      <c r="Q75" t="str" cm="1">
        <f t="array" ref="Q75">IF(SUMPRODUCT((TRIM(L75:O75)&lt;&gt;"-")*1)=0,
    "No Data",
    IF(COUNTIF(L75:O75,INDEX(_xlfn._xlws.FILTER(L75:O75,TRIM(L75:O75)&lt;&gt;"-"),1))=SUMPRODUCT((TRIM(L75:O75)&lt;&gt;"-")*1),
    "No Change",
    "Change"))</f>
        <v>No Data</v>
      </c>
      <c r="R75" s="159"/>
      <c r="S75" s="111"/>
    </row>
    <row r="76" spans="1:19" x14ac:dyDescent="0.3">
      <c r="A76" t="s">
        <v>659</v>
      </c>
      <c r="B76" t="s">
        <v>1145</v>
      </c>
      <c r="C76" s="160" t="str">
        <f>TRIM(CLEAN(TEXT(IFERROR(INDEX('Snakeden MR'!$B$4:$C$3028,MATCH($A76,'Snakeden MR'!$C$4:$C$3028,0),1),"-"),"@")))</f>
        <v>-</v>
      </c>
      <c r="D76" s="147" t="str">
        <f>TRIM(CLEAN(TEXT(IFERROR(INDEX('Snakeden MR'!$I$4:$J$3028,MATCH($A76,'Snakeden MR'!$J$4:$J$3028,0),1),"-"),"@")))</f>
        <v>-</v>
      </c>
      <c r="E76" s="147" t="str">
        <f>TRIM(CLEAN(TEXT(IFERROR(INDEX('Snakeden MR'!$P$4:$Q$3028,MATCH($A76,'Snakeden MR'!$Q$4:$Q$3028,0),1),"-"),"@")))</f>
        <v>-</v>
      </c>
      <c r="F76" s="147" t="str">
        <f>TRIM(CLEAN(TEXT(IFERROR(INDEX('Snakeden MR'!$W$4:$X$3028,MATCH($A76,'Snakeden MR'!$X$4:$X$3028,0),1),"-"),"@")))</f>
        <v>-</v>
      </c>
      <c r="G76" s="159" t="str">
        <f t="shared" si="2"/>
        <v>Not Found</v>
      </c>
      <c r="H76" t="str" cm="1">
        <f t="array" ref="H76">IF(SUMPRODUCT((TRIM(C76:F76)&lt;&gt;"-")*1)=0,
    "No Data",
    IF(COUNTIF(C76:F76,INDEX(_xlfn._xlws.FILTER(C76:F76,TRIM(C76:F76)&lt;&gt;"-"),1))=SUMPRODUCT((TRIM(C76:F76)&lt;&gt;"-")*1),
    "No Change",
    "Change"))</f>
        <v>No Data</v>
      </c>
      <c r="I76" s="159"/>
      <c r="J76"/>
      <c r="K76" s="163"/>
      <c r="L76" s="147" t="str">
        <f>TRIM(CLEAN(TEXT(IFERROR(INDEX('Glade MR'!$B$4:$C$3000,MATCH($A76,'Glade MR'!$C$4:$C$3000,0),1),"-"),"@")))</f>
        <v>-</v>
      </c>
      <c r="M76" s="147" t="str">
        <f>TRIM(CLEAN(TEXT(IFERROR(INDEX('Glade MR'!$I$4:$J$3000,MATCH($A76,'Glade MR'!$J$4:$J$3000,0),1),"-"),"@")))</f>
        <v>Pool 5</v>
      </c>
      <c r="N76" s="147" t="str">
        <f>TRIM(CLEAN(TEXT(IFERROR(INDEX('Glade MR'!$P$4:$Q$3000,MATCH($A76,'Glade MR'!$Q$4:$Q$3000,0),1),"-"),"@")))</f>
        <v>Pool 5</v>
      </c>
      <c r="O76" s="147" t="str">
        <f>TRIM(CLEAN(TEXT(IFERROR(INDEX('Glade MR'!$W$4:$X$3000,MATCH($A76,'Glade MR'!$X$4:$X$3000,0),1),"-"),"@")))</f>
        <v>Pool 5</v>
      </c>
      <c r="P76" s="159" t="str">
        <f t="shared" si="3"/>
        <v>Found</v>
      </c>
      <c r="Q76" t="str" cm="1">
        <f t="array" ref="Q76">IF(SUMPRODUCT((TRIM(L76:O76)&lt;&gt;"-")*1)=0,
    "No Data",
    IF(COUNTIF(L76:O76,INDEX(_xlfn._xlws.FILTER(L76:O76,TRIM(L76:O76)&lt;&gt;"-"),1))=SUMPRODUCT((TRIM(L76:O76)&lt;&gt;"-")*1),
    "No Change",
    "Change"))</f>
        <v>No Change</v>
      </c>
      <c r="R76" s="159"/>
      <c r="S76" s="111"/>
    </row>
    <row r="77" spans="1:19" x14ac:dyDescent="0.3">
      <c r="A77" t="s">
        <v>667</v>
      </c>
      <c r="B77" t="s">
        <v>1137</v>
      </c>
      <c r="C77" s="160" t="str">
        <f>TRIM(CLEAN(TEXT(IFERROR(INDEX('Snakeden MR'!$B$4:$C$3028,MATCH($A77,'Snakeden MR'!$C$4:$C$3028,0),1),"-"),"@")))</f>
        <v>-</v>
      </c>
      <c r="D77" s="147" t="str">
        <f>TRIM(CLEAN(TEXT(IFERROR(INDEX('Snakeden MR'!$I$4:$J$3028,MATCH($A77,'Snakeden MR'!$J$4:$J$3028,0),1),"-"),"@")))</f>
        <v>-</v>
      </c>
      <c r="E77" s="147" t="str">
        <f>TRIM(CLEAN(TEXT(IFERROR(INDEX('Snakeden MR'!$P$4:$Q$3028,MATCH($A77,'Snakeden MR'!$Q$4:$Q$3028,0),1),"-"),"@")))</f>
        <v>-</v>
      </c>
      <c r="F77" s="147" t="str">
        <f>TRIM(CLEAN(TEXT(IFERROR(INDEX('Snakeden MR'!$W$4:$X$3028,MATCH($A77,'Snakeden MR'!$X$4:$X$3028,0),1),"-"),"@")))</f>
        <v>-</v>
      </c>
      <c r="G77" s="159" t="str">
        <f t="shared" si="2"/>
        <v>Not Found</v>
      </c>
      <c r="H77" t="str" cm="1">
        <f t="array" ref="H77">IF(SUMPRODUCT((TRIM(C77:F77)&lt;&gt;"-")*1)=0,
    "No Data",
    IF(COUNTIF(C77:F77,INDEX(_xlfn._xlws.FILTER(C77:F77,TRIM(C77:F77)&lt;&gt;"-"),1))=SUMPRODUCT((TRIM(C77:F77)&lt;&gt;"-")*1),
    "No Change",
    "Change"))</f>
        <v>No Data</v>
      </c>
      <c r="I77" s="159"/>
      <c r="J77"/>
      <c r="K77" s="163"/>
      <c r="L77" s="147" t="str">
        <f>TRIM(CLEAN(TEXT(IFERROR(INDEX('Glade MR'!$B$4:$C$3000,MATCH($A77,'Glade MR'!$C$4:$C$3000,0),1),"-"),"@")))</f>
        <v>-</v>
      </c>
      <c r="M77" s="147" t="str">
        <f>TRIM(CLEAN(TEXT(IFERROR(INDEX('Glade MR'!$I$4:$J$3000,MATCH($A77,'Glade MR'!$J$4:$J$3000,0),1),"-"),"@")))</f>
        <v>-</v>
      </c>
      <c r="N77" s="147" t="str">
        <f>TRIM(CLEAN(TEXT(IFERROR(INDEX('Glade MR'!$P$4:$Q$3000,MATCH($A77,'Glade MR'!$Q$4:$Q$3000,0),1),"-"),"@")))</f>
        <v>Pool 5</v>
      </c>
      <c r="O77" s="147" t="str">
        <f>TRIM(CLEAN(TEXT(IFERROR(INDEX('Glade MR'!$W$4:$X$3000,MATCH($A77,'Glade MR'!$X$4:$X$3000,0),1),"-"),"@")))</f>
        <v>-</v>
      </c>
      <c r="P77" s="159" t="str">
        <f t="shared" si="3"/>
        <v>Found</v>
      </c>
      <c r="Q77" t="str" cm="1">
        <f t="array" ref="Q77">IF(SUMPRODUCT((TRIM(L77:O77)&lt;&gt;"-")*1)=0,
    "No Data",
    IF(COUNTIF(L77:O77,INDEX(_xlfn._xlws.FILTER(L77:O77,TRIM(L77:O77)&lt;&gt;"-"),1))=SUMPRODUCT((TRIM(L77:O77)&lt;&gt;"-")*1),
    "No Change",
    "Change"))</f>
        <v>No Change</v>
      </c>
      <c r="R77" s="159"/>
      <c r="S77" s="111"/>
    </row>
    <row r="78" spans="1:19" x14ac:dyDescent="0.3">
      <c r="A78" t="s">
        <v>1183</v>
      </c>
      <c r="B78" t="s">
        <v>1145</v>
      </c>
      <c r="C78" s="160" t="str">
        <f>TRIM(CLEAN(TEXT(IFERROR(INDEX('Snakeden MR'!$B$4:$C$3028,MATCH($A78,'Snakeden MR'!$C$4:$C$3028,0),1),"-"),"@")))</f>
        <v>-</v>
      </c>
      <c r="D78" s="147" t="str">
        <f>TRIM(CLEAN(TEXT(IFERROR(INDEX('Snakeden MR'!$I$4:$J$3028,MATCH($A78,'Snakeden MR'!$J$4:$J$3028,0),1),"-"),"@")))</f>
        <v>-</v>
      </c>
      <c r="E78" s="147" t="str">
        <f>TRIM(CLEAN(TEXT(IFERROR(INDEX('Snakeden MR'!$P$4:$Q$3028,MATCH($A78,'Snakeden MR'!$Q$4:$Q$3028,0),1),"-"),"@")))</f>
        <v>-</v>
      </c>
      <c r="F78" s="147" t="str">
        <f>TRIM(CLEAN(TEXT(IFERROR(INDEX('Snakeden MR'!$W$4:$X$3028,MATCH($A78,'Snakeden MR'!$X$4:$X$3028,0),1),"-"),"@")))</f>
        <v>-</v>
      </c>
      <c r="G78" s="159" t="str">
        <f t="shared" si="2"/>
        <v>Not Found</v>
      </c>
      <c r="H78" t="str" cm="1">
        <f t="array" ref="H78">IF(SUMPRODUCT((TRIM(C78:F78)&lt;&gt;"-")*1)=0,
    "No Data",
    IF(COUNTIF(C78:F78,INDEX(_xlfn._xlws.FILTER(C78:F78,TRIM(C78:F78)&lt;&gt;"-"),1))=SUMPRODUCT((TRIM(C78:F78)&lt;&gt;"-")*1),
    "No Change",
    "Change"))</f>
        <v>No Data</v>
      </c>
      <c r="I78" s="159"/>
      <c r="J78"/>
      <c r="K78" s="163"/>
      <c r="L78" s="147" t="str">
        <f>TRIM(CLEAN(TEXT(IFERROR(INDEX('Glade MR'!$B$4:$C$3000,MATCH($A78,'Glade MR'!$C$4:$C$3000,0),1),"-"),"@")))</f>
        <v>-</v>
      </c>
      <c r="M78" s="147" t="str">
        <f>TRIM(CLEAN(TEXT(IFERROR(INDEX('Glade MR'!$I$4:$J$3000,MATCH($A78,'Glade MR'!$J$4:$J$3000,0),1),"-"),"@")))</f>
        <v>-</v>
      </c>
      <c r="N78" s="147" t="str">
        <f>TRIM(CLEAN(TEXT(IFERROR(INDEX('Glade MR'!$P$4:$Q$3000,MATCH($A78,'Glade MR'!$Q$4:$Q$3000,0),1),"-"),"@")))</f>
        <v>-</v>
      </c>
      <c r="O78" s="147" t="str">
        <f>TRIM(CLEAN(TEXT(IFERROR(INDEX('Glade MR'!$W$4:$X$3000,MATCH($A78,'Glade MR'!$X$4:$X$3000,0),1),"-"),"@")))</f>
        <v>-</v>
      </c>
      <c r="P78" s="159" t="str">
        <f t="shared" si="3"/>
        <v>Not Found</v>
      </c>
      <c r="Q78" t="str" cm="1">
        <f t="array" ref="Q78">IF(SUMPRODUCT((TRIM(L78:O78)&lt;&gt;"-")*1)=0,
    "No Data",
    IF(COUNTIF(L78:O78,INDEX(_xlfn._xlws.FILTER(L78:O78,TRIM(L78:O78)&lt;&gt;"-"),1))=SUMPRODUCT((TRIM(L78:O78)&lt;&gt;"-")*1),
    "No Change",
    "Change"))</f>
        <v>No Data</v>
      </c>
      <c r="R78" s="159"/>
      <c r="S78" s="111"/>
    </row>
    <row r="79" spans="1:19" x14ac:dyDescent="0.3">
      <c r="A79" t="s">
        <v>780</v>
      </c>
      <c r="B79" t="s">
        <v>1137</v>
      </c>
      <c r="C79" s="160" t="str">
        <f>TRIM(CLEAN(TEXT(IFERROR(INDEX('Snakeden MR'!$B$4:$C$3028,MATCH($A79,'Snakeden MR'!$C$4:$C$3028,0),1),"-"),"@")))</f>
        <v>-</v>
      </c>
      <c r="D79" s="147" t="str">
        <f>TRIM(CLEAN(TEXT(IFERROR(INDEX('Snakeden MR'!$I$4:$J$3028,MATCH($A79,'Snakeden MR'!$J$4:$J$3028,0),1),"-"),"@")))</f>
        <v>-</v>
      </c>
      <c r="E79" s="147" t="str">
        <f>TRIM(CLEAN(TEXT(IFERROR(INDEX('Snakeden MR'!$P$4:$Q$3028,MATCH($A79,'Snakeden MR'!$Q$4:$Q$3028,0),1),"-"),"@")))</f>
        <v>-</v>
      </c>
      <c r="F79" s="147" t="str">
        <f>TRIM(CLEAN(TEXT(IFERROR(INDEX('Snakeden MR'!$W$4:$X$3028,MATCH($A79,'Snakeden MR'!$X$4:$X$3028,0),1),"-"),"@")))</f>
        <v>-</v>
      </c>
      <c r="G79" s="159" t="str">
        <f t="shared" si="2"/>
        <v>Not Found</v>
      </c>
      <c r="H79" t="str" cm="1">
        <f t="array" ref="H79">IF(SUMPRODUCT((TRIM(C79:F79)&lt;&gt;"-")*1)=0,
    "No Data",
    IF(COUNTIF(C79:F79,INDEX(_xlfn._xlws.FILTER(C79:F79,TRIM(C79:F79)&lt;&gt;"-"),1))=SUMPRODUCT((TRIM(C79:F79)&lt;&gt;"-")*1),
    "No Change",
    "Change"))</f>
        <v>No Data</v>
      </c>
      <c r="I79" s="159"/>
      <c r="J79"/>
      <c r="K79" s="163"/>
      <c r="L79" s="147" t="str">
        <f>TRIM(CLEAN(TEXT(IFERROR(INDEX('Glade MR'!$B$4:$C$3000,MATCH($A79,'Glade MR'!$C$4:$C$3000,0),1),"-"),"@")))</f>
        <v>-</v>
      </c>
      <c r="M79" s="147" t="str">
        <f>TRIM(CLEAN(TEXT(IFERROR(INDEX('Glade MR'!$I$4:$J$3000,MATCH($A79,'Glade MR'!$J$4:$J$3000,0),1),"-"),"@")))</f>
        <v>Pool 4</v>
      </c>
      <c r="N79" s="147" t="str">
        <f>TRIM(CLEAN(TEXT(IFERROR(INDEX('Glade MR'!$P$4:$Q$3000,MATCH($A79,'Glade MR'!$Q$4:$Q$3000,0),1),"-"),"@")))</f>
        <v>Pool 4</v>
      </c>
      <c r="O79" s="147" t="str">
        <f>TRIM(CLEAN(TEXT(IFERROR(INDEX('Glade MR'!$W$4:$X$3000,MATCH($A79,'Glade MR'!$X$4:$X$3000,0),1),"-"),"@")))</f>
        <v>Pool 4</v>
      </c>
      <c r="P79" s="159" t="str">
        <f t="shared" si="3"/>
        <v>Found</v>
      </c>
      <c r="Q79" t="str" cm="1">
        <f t="array" ref="Q79">IF(SUMPRODUCT((TRIM(L79:O79)&lt;&gt;"-")*1)=0,
    "No Data",
    IF(COUNTIF(L79:O79,INDEX(_xlfn._xlws.FILTER(L79:O79,TRIM(L79:O79)&lt;&gt;"-"),1))=SUMPRODUCT((TRIM(L79:O79)&lt;&gt;"-")*1),
    "No Change",
    "Change"))</f>
        <v>No Change</v>
      </c>
      <c r="R79" s="159"/>
      <c r="S79" s="111"/>
    </row>
    <row r="80" spans="1:19" x14ac:dyDescent="0.3">
      <c r="A80" t="s">
        <v>1184</v>
      </c>
      <c r="B80" t="s">
        <v>1137</v>
      </c>
      <c r="C80" s="160" t="str">
        <f>TRIM(CLEAN(TEXT(IFERROR(INDEX('Snakeden MR'!$B$4:$C$3028,MATCH($A80,'Snakeden MR'!$C$4:$C$3028,0),1),"-"),"@")))</f>
        <v>-</v>
      </c>
      <c r="D80" s="147" t="str">
        <f>TRIM(CLEAN(TEXT(IFERROR(INDEX('Snakeden MR'!$I$4:$J$3028,MATCH($A80,'Snakeden MR'!$J$4:$J$3028,0),1),"-"),"@")))</f>
        <v>-</v>
      </c>
      <c r="E80" s="147" t="str">
        <f>TRIM(CLEAN(TEXT(IFERROR(INDEX('Snakeden MR'!$P$4:$Q$3028,MATCH($A80,'Snakeden MR'!$Q$4:$Q$3028,0),1),"-"),"@")))</f>
        <v>-</v>
      </c>
      <c r="F80" s="147" t="str">
        <f>TRIM(CLEAN(TEXT(IFERROR(INDEX('Snakeden MR'!$W$4:$X$3028,MATCH($A80,'Snakeden MR'!$X$4:$X$3028,0),1),"-"),"@")))</f>
        <v>-</v>
      </c>
      <c r="G80" s="159" t="str">
        <f t="shared" si="2"/>
        <v>Not Found</v>
      </c>
      <c r="H80" t="str" cm="1">
        <f t="array" ref="H80">IF(SUMPRODUCT((TRIM(C80:F80)&lt;&gt;"-")*1)=0,
    "No Data",
    IF(COUNTIF(C80:F80,INDEX(_xlfn._xlws.FILTER(C80:F80,TRIM(C80:F80)&lt;&gt;"-"),1))=SUMPRODUCT((TRIM(C80:F80)&lt;&gt;"-")*1),
    "No Change",
    "Change"))</f>
        <v>No Data</v>
      </c>
      <c r="I80" s="159"/>
      <c r="J80"/>
      <c r="K80" s="163"/>
      <c r="L80" s="147" t="str">
        <f>TRIM(CLEAN(TEXT(IFERROR(INDEX('Glade MR'!$B$4:$C$3000,MATCH($A80,'Glade MR'!$C$4:$C$3000,0),1),"-"),"@")))</f>
        <v>-</v>
      </c>
      <c r="M80" s="147" t="str">
        <f>TRIM(CLEAN(TEXT(IFERROR(INDEX('Glade MR'!$I$4:$J$3000,MATCH($A80,'Glade MR'!$J$4:$J$3000,0),1),"-"),"@")))</f>
        <v>-</v>
      </c>
      <c r="N80" s="147" t="str">
        <f>TRIM(CLEAN(TEXT(IFERROR(INDEX('Glade MR'!$P$4:$Q$3000,MATCH($A80,'Glade MR'!$Q$4:$Q$3000,0),1),"-"),"@")))</f>
        <v>-</v>
      </c>
      <c r="O80" s="147" t="str">
        <f>TRIM(CLEAN(TEXT(IFERROR(INDEX('Glade MR'!$W$4:$X$3000,MATCH($A80,'Glade MR'!$X$4:$X$3000,0),1),"-"),"@")))</f>
        <v>-</v>
      </c>
      <c r="P80" s="159" t="str">
        <f t="shared" si="3"/>
        <v>Not Found</v>
      </c>
      <c r="Q80" t="str" cm="1">
        <f t="array" ref="Q80">IF(SUMPRODUCT((TRIM(L80:O80)&lt;&gt;"-")*1)=0,
    "No Data",
    IF(COUNTIF(L80:O80,INDEX(_xlfn._xlws.FILTER(L80:O80,TRIM(L80:O80)&lt;&gt;"-"),1))=SUMPRODUCT((TRIM(L80:O80)&lt;&gt;"-")*1),
    "No Change",
    "Change"))</f>
        <v>No Data</v>
      </c>
      <c r="R80" s="159"/>
      <c r="S80" s="111"/>
    </row>
    <row r="81" spans="1:19" x14ac:dyDescent="0.3">
      <c r="A81" t="s">
        <v>711</v>
      </c>
      <c r="B81" t="s">
        <v>1137</v>
      </c>
      <c r="C81" s="160" t="str">
        <f>TRIM(CLEAN(TEXT(IFERROR(INDEX('Snakeden MR'!$B$4:$C$3028,MATCH($A81,'Snakeden MR'!$C$4:$C$3028,0),1),"-"),"@")))</f>
        <v>-</v>
      </c>
      <c r="D81" s="147" t="str">
        <f>TRIM(CLEAN(TEXT(IFERROR(INDEX('Snakeden MR'!$I$4:$J$3028,MATCH($A81,'Snakeden MR'!$J$4:$J$3028,0),1),"-"),"@")))</f>
        <v>-</v>
      </c>
      <c r="E81" s="147" t="str">
        <f>TRIM(CLEAN(TEXT(IFERROR(INDEX('Snakeden MR'!$P$4:$Q$3028,MATCH($A81,'Snakeden MR'!$Q$4:$Q$3028,0),1),"-"),"@")))</f>
        <v>-</v>
      </c>
      <c r="F81" s="147" t="str">
        <f>TRIM(CLEAN(TEXT(IFERROR(INDEX('Snakeden MR'!$W$4:$X$3028,MATCH($A81,'Snakeden MR'!$X$4:$X$3028,0),1),"-"),"@")))</f>
        <v>-</v>
      </c>
      <c r="G81" s="159" t="str">
        <f t="shared" si="2"/>
        <v>Not Found</v>
      </c>
      <c r="H81" t="str" cm="1">
        <f t="array" ref="H81">IF(SUMPRODUCT((TRIM(C81:F81)&lt;&gt;"-")*1)=0,
    "No Data",
    IF(COUNTIF(C81:F81,INDEX(_xlfn._xlws.FILTER(C81:F81,TRIM(C81:F81)&lt;&gt;"-"),1))=SUMPRODUCT((TRIM(C81:F81)&lt;&gt;"-")*1),
    "No Change",
    "Change"))</f>
        <v>No Data</v>
      </c>
      <c r="I81" s="159"/>
      <c r="J81"/>
      <c r="K81" s="163"/>
      <c r="L81" s="147" t="str">
        <f>TRIM(CLEAN(TEXT(IFERROR(INDEX('Glade MR'!$B$4:$C$3000,MATCH($A81,'Glade MR'!$C$4:$C$3000,0),1),"-"),"@")))</f>
        <v>-</v>
      </c>
      <c r="M81" s="147" t="str">
        <f>TRIM(CLEAN(TEXT(IFERROR(INDEX('Glade MR'!$I$4:$J$3000,MATCH($A81,'Glade MR'!$J$4:$J$3000,0),1),"-"),"@")))</f>
        <v>-</v>
      </c>
      <c r="N81" s="147" t="str">
        <f>TRIM(CLEAN(TEXT(IFERROR(INDEX('Glade MR'!$P$4:$Q$3000,MATCH($A81,'Glade MR'!$Q$4:$Q$3000,0),1),"-"),"@")))</f>
        <v>Pool 5</v>
      </c>
      <c r="O81" s="147" t="str">
        <f>TRIM(CLEAN(TEXT(IFERROR(INDEX('Glade MR'!$W$4:$X$3000,MATCH($A81,'Glade MR'!$X$4:$X$3000,0),1),"-"),"@")))</f>
        <v>-</v>
      </c>
      <c r="P81" s="159" t="str">
        <f t="shared" si="3"/>
        <v>Found</v>
      </c>
      <c r="Q81" t="str" cm="1">
        <f t="array" ref="Q81">IF(SUMPRODUCT((TRIM(L81:O81)&lt;&gt;"-")*1)=0,
    "No Data",
    IF(COUNTIF(L81:O81,INDEX(_xlfn._xlws.FILTER(L81:O81,TRIM(L81:O81)&lt;&gt;"-"),1))=SUMPRODUCT((TRIM(L81:O81)&lt;&gt;"-")*1),
    "No Change",
    "Change"))</f>
        <v>No Change</v>
      </c>
      <c r="R81" s="159"/>
      <c r="S81" s="111"/>
    </row>
    <row r="82" spans="1:19" x14ac:dyDescent="0.3">
      <c r="A82" t="s">
        <v>1185</v>
      </c>
      <c r="B82" t="s">
        <v>1137</v>
      </c>
      <c r="C82" s="160" t="str">
        <f>TRIM(CLEAN(TEXT(IFERROR(INDEX('Snakeden MR'!$B$4:$C$3028,MATCH($A82,'Snakeden MR'!$C$4:$C$3028,0),1),"-"),"@")))</f>
        <v>-</v>
      </c>
      <c r="D82" s="147" t="str">
        <f>TRIM(CLEAN(TEXT(IFERROR(INDEX('Snakeden MR'!$I$4:$J$3028,MATCH($A82,'Snakeden MR'!$J$4:$J$3028,0),1),"-"),"@")))</f>
        <v>-</v>
      </c>
      <c r="E82" s="147" t="str">
        <f>TRIM(CLEAN(TEXT(IFERROR(INDEX('Snakeden MR'!$P$4:$Q$3028,MATCH($A82,'Snakeden MR'!$Q$4:$Q$3028,0),1),"-"),"@")))</f>
        <v>-</v>
      </c>
      <c r="F82" s="147" t="str">
        <f>TRIM(CLEAN(TEXT(IFERROR(INDEX('Snakeden MR'!$W$4:$X$3028,MATCH($A82,'Snakeden MR'!$X$4:$X$3028,0),1),"-"),"@")))</f>
        <v>-</v>
      </c>
      <c r="G82" s="159" t="str">
        <f t="shared" si="2"/>
        <v>Not Found</v>
      </c>
      <c r="H82" t="str" cm="1">
        <f t="array" ref="H82">IF(SUMPRODUCT((TRIM(C82:F82)&lt;&gt;"-")*1)=0,
    "No Data",
    IF(COUNTIF(C82:F82,INDEX(_xlfn._xlws.FILTER(C82:F82,TRIM(C82:F82)&lt;&gt;"-"),1))=SUMPRODUCT((TRIM(C82:F82)&lt;&gt;"-")*1),
    "No Change",
    "Change"))</f>
        <v>No Data</v>
      </c>
      <c r="I82" s="159"/>
      <c r="J82"/>
      <c r="K82" s="163"/>
      <c r="L82" s="147" t="str">
        <f>TRIM(CLEAN(TEXT(IFERROR(INDEX('Glade MR'!$B$4:$C$3000,MATCH($A82,'Glade MR'!$C$4:$C$3000,0),1),"-"),"@")))</f>
        <v>-</v>
      </c>
      <c r="M82" s="147" t="str">
        <f>TRIM(CLEAN(TEXT(IFERROR(INDEX('Glade MR'!$I$4:$J$3000,MATCH($A82,'Glade MR'!$J$4:$J$3000,0),1),"-"),"@")))</f>
        <v>-</v>
      </c>
      <c r="N82" s="147" t="str">
        <f>TRIM(CLEAN(TEXT(IFERROR(INDEX('Glade MR'!$P$4:$Q$3000,MATCH($A82,'Glade MR'!$Q$4:$Q$3000,0),1),"-"),"@")))</f>
        <v>-</v>
      </c>
      <c r="O82" s="147" t="str">
        <f>TRIM(CLEAN(TEXT(IFERROR(INDEX('Glade MR'!$W$4:$X$3000,MATCH($A82,'Glade MR'!$X$4:$X$3000,0),1),"-"),"@")))</f>
        <v>-</v>
      </c>
      <c r="P82" s="159" t="str">
        <f t="shared" si="3"/>
        <v>Not Found</v>
      </c>
      <c r="Q82" t="str" cm="1">
        <f t="array" ref="Q82">IF(SUMPRODUCT((TRIM(L82:O82)&lt;&gt;"-")*1)=0,
    "No Data",
    IF(COUNTIF(L82:O82,INDEX(_xlfn._xlws.FILTER(L82:O82,TRIM(L82:O82)&lt;&gt;"-"),1))=SUMPRODUCT((TRIM(L82:O82)&lt;&gt;"-")*1),
    "No Change",
    "Change"))</f>
        <v>No Data</v>
      </c>
      <c r="R82" s="159"/>
      <c r="S82" s="111"/>
    </row>
    <row r="83" spans="1:19" x14ac:dyDescent="0.3">
      <c r="A83" t="s">
        <v>757</v>
      </c>
      <c r="B83" t="s">
        <v>1137</v>
      </c>
      <c r="C83" s="160" t="str">
        <f>TRIM(CLEAN(TEXT(IFERROR(INDEX('Snakeden MR'!$B$4:$C$3028,MATCH($A83,'Snakeden MR'!$C$4:$C$3028,0),1),"-"),"@")))</f>
        <v>-</v>
      </c>
      <c r="D83" s="147" t="str">
        <f>TRIM(CLEAN(TEXT(IFERROR(INDEX('Snakeden MR'!$I$4:$J$3028,MATCH($A83,'Snakeden MR'!$J$4:$J$3028,0),1),"-"),"@")))</f>
        <v>-</v>
      </c>
      <c r="E83" s="147" t="str">
        <f>TRIM(CLEAN(TEXT(IFERROR(INDEX('Snakeden MR'!$P$4:$Q$3028,MATCH($A83,'Snakeden MR'!$Q$4:$Q$3028,0),1),"-"),"@")))</f>
        <v>-</v>
      </c>
      <c r="F83" s="147" t="str">
        <f>TRIM(CLEAN(TEXT(IFERROR(INDEX('Snakeden MR'!$W$4:$X$3028,MATCH($A83,'Snakeden MR'!$X$4:$X$3028,0),1),"-"),"@")))</f>
        <v>-</v>
      </c>
      <c r="G83" s="159" t="str">
        <f t="shared" si="2"/>
        <v>Not Found</v>
      </c>
      <c r="H83" t="str" cm="1">
        <f t="array" ref="H83">IF(SUMPRODUCT((TRIM(C83:F83)&lt;&gt;"-")*1)=0,
    "No Data",
    IF(COUNTIF(C83:F83,INDEX(_xlfn._xlws.FILTER(C83:F83,TRIM(C83:F83)&lt;&gt;"-"),1))=SUMPRODUCT((TRIM(C83:F83)&lt;&gt;"-")*1),
    "No Change",
    "Change"))</f>
        <v>No Data</v>
      </c>
      <c r="I83" s="159"/>
      <c r="J83"/>
      <c r="K83" s="163"/>
      <c r="L83" s="147" t="str">
        <f>TRIM(CLEAN(TEXT(IFERROR(INDEX('Glade MR'!$B$4:$C$3000,MATCH($A83,'Glade MR'!$C$4:$C$3000,0),1),"-"),"@")))</f>
        <v>Pool 4</v>
      </c>
      <c r="M83" s="147" t="str">
        <f>TRIM(CLEAN(TEXT(IFERROR(INDEX('Glade MR'!$I$4:$J$3000,MATCH($A83,'Glade MR'!$J$4:$J$3000,0),1),"-"),"@")))</f>
        <v>Pool 5</v>
      </c>
      <c r="N83" s="147" t="str">
        <f>TRIM(CLEAN(TEXT(IFERROR(INDEX('Glade MR'!$P$4:$Q$3000,MATCH($A83,'Glade MR'!$Q$4:$Q$3000,0),1),"-"),"@")))</f>
        <v>Pool 5</v>
      </c>
      <c r="O83" s="147" t="str">
        <f>TRIM(CLEAN(TEXT(IFERROR(INDEX('Glade MR'!$W$4:$X$3000,MATCH($A83,'Glade MR'!$X$4:$X$3000,0),1),"-"),"@")))</f>
        <v>Pool 5</v>
      </c>
      <c r="P83" s="159" t="str">
        <f t="shared" si="3"/>
        <v>Found</v>
      </c>
      <c r="Q83" t="str" cm="1">
        <f t="array" ref="Q83">IF(SUMPRODUCT((TRIM(L83:O83)&lt;&gt;"-")*1)=0,
    "No Data",
    IF(COUNTIF(L83:O83,INDEX(_xlfn._xlws.FILTER(L83:O83,TRIM(L83:O83)&lt;&gt;"-"),1))=SUMPRODUCT((TRIM(L83:O83)&lt;&gt;"-")*1),
    "No Change",
    "Change"))</f>
        <v>Change</v>
      </c>
      <c r="R83" s="159"/>
      <c r="S83" s="111"/>
    </row>
    <row r="84" spans="1:19" x14ac:dyDescent="0.3">
      <c r="A84" t="s">
        <v>1186</v>
      </c>
      <c r="B84" t="s">
        <v>1137</v>
      </c>
      <c r="C84" s="160" t="str">
        <f>TRIM(CLEAN(TEXT(IFERROR(INDEX('Snakeden MR'!$B$4:$C$3028,MATCH($A84,'Snakeden MR'!$C$4:$C$3028,0),1),"-"),"@")))</f>
        <v>-</v>
      </c>
      <c r="D84" s="147" t="str">
        <f>TRIM(CLEAN(TEXT(IFERROR(INDEX('Snakeden MR'!$I$4:$J$3028,MATCH($A84,'Snakeden MR'!$J$4:$J$3028,0),1),"-"),"@")))</f>
        <v>-</v>
      </c>
      <c r="E84" s="147" t="str">
        <f>TRIM(CLEAN(TEXT(IFERROR(INDEX('Snakeden MR'!$P$4:$Q$3028,MATCH($A84,'Snakeden MR'!$Q$4:$Q$3028,0),1),"-"),"@")))</f>
        <v>-</v>
      </c>
      <c r="F84" s="147" t="str">
        <f>TRIM(CLEAN(TEXT(IFERROR(INDEX('Snakeden MR'!$W$4:$X$3028,MATCH($A84,'Snakeden MR'!$X$4:$X$3028,0),1),"-"),"@")))</f>
        <v>-</v>
      </c>
      <c r="G84" s="159" t="str">
        <f t="shared" si="2"/>
        <v>Not Found</v>
      </c>
      <c r="H84" t="str" cm="1">
        <f t="array" ref="H84">IF(SUMPRODUCT((TRIM(C84:F84)&lt;&gt;"-")*1)=0,
    "No Data",
    IF(COUNTIF(C84:F84,INDEX(_xlfn._xlws.FILTER(C84:F84,TRIM(C84:F84)&lt;&gt;"-"),1))=SUMPRODUCT((TRIM(C84:F84)&lt;&gt;"-")*1),
    "No Change",
    "Change"))</f>
        <v>No Data</v>
      </c>
      <c r="I84" s="159"/>
      <c r="J84"/>
      <c r="K84" s="163"/>
      <c r="L84" s="147" t="str">
        <f>TRIM(CLEAN(TEXT(IFERROR(INDEX('Glade MR'!$B$4:$C$3000,MATCH($A84,'Glade MR'!$C$4:$C$3000,0),1),"-"),"@")))</f>
        <v>-</v>
      </c>
      <c r="M84" s="147" t="str">
        <f>TRIM(CLEAN(TEXT(IFERROR(INDEX('Glade MR'!$I$4:$J$3000,MATCH($A84,'Glade MR'!$J$4:$J$3000,0),1),"-"),"@")))</f>
        <v>-</v>
      </c>
      <c r="N84" s="147" t="str">
        <f>TRIM(CLEAN(TEXT(IFERROR(INDEX('Glade MR'!$P$4:$Q$3000,MATCH($A84,'Glade MR'!$Q$4:$Q$3000,0),1),"-"),"@")))</f>
        <v>-</v>
      </c>
      <c r="O84" s="147" t="str">
        <f>TRIM(CLEAN(TEXT(IFERROR(INDEX('Glade MR'!$W$4:$X$3000,MATCH($A84,'Glade MR'!$X$4:$X$3000,0),1),"-"),"@")))</f>
        <v>-</v>
      </c>
      <c r="P84" s="159" t="str">
        <f t="shared" si="3"/>
        <v>Not Found</v>
      </c>
      <c r="Q84" t="str" cm="1">
        <f t="array" ref="Q84">IF(SUMPRODUCT((TRIM(L84:O84)&lt;&gt;"-")*1)=0,
    "No Data",
    IF(COUNTIF(L84:O84,INDEX(_xlfn._xlws.FILTER(L84:O84,TRIM(L84:O84)&lt;&gt;"-"),1))=SUMPRODUCT((TRIM(L84:O84)&lt;&gt;"-")*1),
    "No Change",
    "Change"))</f>
        <v>No Data</v>
      </c>
      <c r="R84" s="159"/>
      <c r="S84" s="111"/>
    </row>
    <row r="85" spans="1:19" x14ac:dyDescent="0.3">
      <c r="A85" t="s">
        <v>479</v>
      </c>
      <c r="B85" t="s">
        <v>1137</v>
      </c>
      <c r="C85" s="160" t="str">
        <f>TRIM(CLEAN(TEXT(IFERROR(INDEX('Snakeden MR'!$B$4:$C$3028,MATCH($A85,'Snakeden MR'!$C$4:$C$3028,0),1),"-"),"@")))</f>
        <v>-</v>
      </c>
      <c r="D85" s="147" t="str">
        <f>TRIM(CLEAN(TEXT(IFERROR(INDEX('Snakeden MR'!$I$4:$J$3028,MATCH($A85,'Snakeden MR'!$J$4:$J$3028,0),1),"-"),"@")))</f>
        <v>-</v>
      </c>
      <c r="E85" s="147" t="str">
        <f>TRIM(CLEAN(TEXT(IFERROR(INDEX('Snakeden MR'!$P$4:$Q$3028,MATCH($A85,'Snakeden MR'!$Q$4:$Q$3028,0),1),"-"),"@")))</f>
        <v>-</v>
      </c>
      <c r="F85" s="147" t="str">
        <f>TRIM(CLEAN(TEXT(IFERROR(INDEX('Snakeden MR'!$W$4:$X$3028,MATCH($A85,'Snakeden MR'!$X$4:$X$3028,0),1),"-"),"@")))</f>
        <v>-</v>
      </c>
      <c r="G85" s="159" t="str">
        <f t="shared" si="2"/>
        <v>Not Found</v>
      </c>
      <c r="H85" t="str" cm="1">
        <f t="array" ref="H85">IF(SUMPRODUCT((TRIM(C85:F85)&lt;&gt;"-")*1)=0,
    "No Data",
    IF(COUNTIF(C85:F85,INDEX(_xlfn._xlws.FILTER(C85:F85,TRIM(C85:F85)&lt;&gt;"-"),1))=SUMPRODUCT((TRIM(C85:F85)&lt;&gt;"-")*1),
    "No Change",
    "Change"))</f>
        <v>No Data</v>
      </c>
      <c r="I85" s="159"/>
      <c r="J85"/>
      <c r="K85" s="163"/>
      <c r="L85" s="147" t="str">
        <f>TRIM(CLEAN(TEXT(IFERROR(INDEX('Glade MR'!$B$4:$C$3000,MATCH($A85,'Glade MR'!$C$4:$C$3000,0),1),"-"),"@")))</f>
        <v>-</v>
      </c>
      <c r="M85" s="147" t="str">
        <f>TRIM(CLEAN(TEXT(IFERROR(INDEX('Glade MR'!$I$4:$J$3000,MATCH($A85,'Glade MR'!$J$4:$J$3000,0),1),"-"),"@")))</f>
        <v>Pool 1</v>
      </c>
      <c r="N85" s="147" t="str">
        <f>TRIM(CLEAN(TEXT(IFERROR(INDEX('Glade MR'!$P$4:$Q$3000,MATCH($A85,'Glade MR'!$Q$4:$Q$3000,0),1),"-"),"@")))</f>
        <v>Pool 8</v>
      </c>
      <c r="O85" s="147" t="str">
        <f>TRIM(CLEAN(TEXT(IFERROR(INDEX('Glade MR'!$W$4:$X$3000,MATCH($A85,'Glade MR'!$X$4:$X$3000,0),1),"-"),"@")))</f>
        <v>-</v>
      </c>
      <c r="P85" s="159" t="str">
        <f t="shared" si="3"/>
        <v>Found</v>
      </c>
      <c r="Q85" t="str" cm="1">
        <f t="array" ref="Q85">IF(SUMPRODUCT((TRIM(L85:O85)&lt;&gt;"-")*1)=0,
    "No Data",
    IF(COUNTIF(L85:O85,INDEX(_xlfn._xlws.FILTER(L85:O85,TRIM(L85:O85)&lt;&gt;"-"),1))=SUMPRODUCT((TRIM(L85:O85)&lt;&gt;"-")*1),
    "No Change",
    "Change"))</f>
        <v>Change</v>
      </c>
      <c r="R85" s="159"/>
      <c r="S85" s="111"/>
    </row>
    <row r="86" spans="1:19" x14ac:dyDescent="0.3">
      <c r="A86" t="s">
        <v>1187</v>
      </c>
      <c r="B86" t="s">
        <v>1137</v>
      </c>
      <c r="C86" s="160" t="str">
        <f>TRIM(CLEAN(TEXT(IFERROR(INDEX('Snakeden MR'!$B$4:$C$3028,MATCH($A86,'Snakeden MR'!$C$4:$C$3028,0),1),"-"),"@")))</f>
        <v>-</v>
      </c>
      <c r="D86" s="147" t="str">
        <f>TRIM(CLEAN(TEXT(IFERROR(INDEX('Snakeden MR'!$I$4:$J$3028,MATCH($A86,'Snakeden MR'!$J$4:$J$3028,0),1),"-"),"@")))</f>
        <v>-</v>
      </c>
      <c r="E86" s="147" t="str">
        <f>TRIM(CLEAN(TEXT(IFERROR(INDEX('Snakeden MR'!$P$4:$Q$3028,MATCH($A86,'Snakeden MR'!$Q$4:$Q$3028,0),1),"-"),"@")))</f>
        <v>-</v>
      </c>
      <c r="F86" s="147" t="str">
        <f>TRIM(CLEAN(TEXT(IFERROR(INDEX('Snakeden MR'!$W$4:$X$3028,MATCH($A86,'Snakeden MR'!$X$4:$X$3028,0),1),"-"),"@")))</f>
        <v>-</v>
      </c>
      <c r="G86" s="159" t="str">
        <f t="shared" si="2"/>
        <v>Not Found</v>
      </c>
      <c r="H86" t="str" cm="1">
        <f t="array" ref="H86">IF(SUMPRODUCT((TRIM(C86:F86)&lt;&gt;"-")*1)=0,
    "No Data",
    IF(COUNTIF(C86:F86,INDEX(_xlfn._xlws.FILTER(C86:F86,TRIM(C86:F86)&lt;&gt;"-"),1))=SUMPRODUCT((TRIM(C86:F86)&lt;&gt;"-")*1),
    "No Change",
    "Change"))</f>
        <v>No Data</v>
      </c>
      <c r="I86" s="159"/>
      <c r="J86"/>
      <c r="K86" s="163"/>
      <c r="L86" s="147" t="str">
        <f>TRIM(CLEAN(TEXT(IFERROR(INDEX('Glade MR'!$B$4:$C$3000,MATCH($A86,'Glade MR'!$C$4:$C$3000,0),1),"-"),"@")))</f>
        <v>-</v>
      </c>
      <c r="M86" s="147" t="str">
        <f>TRIM(CLEAN(TEXT(IFERROR(INDEX('Glade MR'!$I$4:$J$3000,MATCH($A86,'Glade MR'!$J$4:$J$3000,0),1),"-"),"@")))</f>
        <v>-</v>
      </c>
      <c r="N86" s="147" t="str">
        <f>TRIM(CLEAN(TEXT(IFERROR(INDEX('Glade MR'!$P$4:$Q$3000,MATCH($A86,'Glade MR'!$Q$4:$Q$3000,0),1),"-"),"@")))</f>
        <v>-</v>
      </c>
      <c r="O86" s="147" t="str">
        <f>TRIM(CLEAN(TEXT(IFERROR(INDEX('Glade MR'!$W$4:$X$3000,MATCH($A86,'Glade MR'!$X$4:$X$3000,0),1),"-"),"@")))</f>
        <v>-</v>
      </c>
      <c r="P86" s="159" t="str">
        <f t="shared" si="3"/>
        <v>Not Found</v>
      </c>
      <c r="Q86" t="str" cm="1">
        <f t="array" ref="Q86">IF(SUMPRODUCT((TRIM(L86:O86)&lt;&gt;"-")*1)=0,
    "No Data",
    IF(COUNTIF(L86:O86,INDEX(_xlfn._xlws.FILTER(L86:O86,TRIM(L86:O86)&lt;&gt;"-"),1))=SUMPRODUCT((TRIM(L86:O86)&lt;&gt;"-")*1),
    "No Change",
    "Change"))</f>
        <v>No Data</v>
      </c>
      <c r="R86" s="159"/>
      <c r="S86" s="111"/>
    </row>
    <row r="87" spans="1:19" x14ac:dyDescent="0.3">
      <c r="A87" t="s">
        <v>1188</v>
      </c>
      <c r="B87" t="s">
        <v>1145</v>
      </c>
      <c r="C87" s="160" t="str">
        <f>TRIM(CLEAN(TEXT(IFERROR(INDEX('Snakeden MR'!$B$4:$C$3028,MATCH($A87,'Snakeden MR'!$C$4:$C$3028,0),1),"-"),"@")))</f>
        <v>-</v>
      </c>
      <c r="D87" s="147" t="str">
        <f>TRIM(CLEAN(TEXT(IFERROR(INDEX('Snakeden MR'!$I$4:$J$3028,MATCH($A87,'Snakeden MR'!$J$4:$J$3028,0),1),"-"),"@")))</f>
        <v>-</v>
      </c>
      <c r="E87" s="147" t="str">
        <f>TRIM(CLEAN(TEXT(IFERROR(INDEX('Snakeden MR'!$P$4:$Q$3028,MATCH($A87,'Snakeden MR'!$Q$4:$Q$3028,0),1),"-"),"@")))</f>
        <v>-</v>
      </c>
      <c r="F87" s="147" t="str">
        <f>TRIM(CLEAN(TEXT(IFERROR(INDEX('Snakeden MR'!$W$4:$X$3028,MATCH($A87,'Snakeden MR'!$X$4:$X$3028,0),1),"-"),"@")))</f>
        <v>-</v>
      </c>
      <c r="G87" s="159" t="str">
        <f t="shared" si="2"/>
        <v>Not Found</v>
      </c>
      <c r="H87" t="str" cm="1">
        <f t="array" ref="H87">IF(SUMPRODUCT((TRIM(C87:F87)&lt;&gt;"-")*1)=0,
    "No Data",
    IF(COUNTIF(C87:F87,INDEX(_xlfn._xlws.FILTER(C87:F87,TRIM(C87:F87)&lt;&gt;"-"),1))=SUMPRODUCT((TRIM(C87:F87)&lt;&gt;"-")*1),
    "No Change",
    "Change"))</f>
        <v>No Data</v>
      </c>
      <c r="I87" s="159"/>
      <c r="J87"/>
      <c r="K87" s="163"/>
      <c r="L87" s="147" t="str">
        <f>TRIM(CLEAN(TEXT(IFERROR(INDEX('Glade MR'!$B$4:$C$3000,MATCH($A87,'Glade MR'!$C$4:$C$3000,0),1),"-"),"@")))</f>
        <v>-</v>
      </c>
      <c r="M87" s="147" t="str">
        <f>TRIM(CLEAN(TEXT(IFERROR(INDEX('Glade MR'!$I$4:$J$3000,MATCH($A87,'Glade MR'!$J$4:$J$3000,0),1),"-"),"@")))</f>
        <v>-</v>
      </c>
      <c r="N87" s="147" t="str">
        <f>TRIM(CLEAN(TEXT(IFERROR(INDEX('Glade MR'!$P$4:$Q$3000,MATCH($A87,'Glade MR'!$Q$4:$Q$3000,0),1),"-"),"@")))</f>
        <v>-</v>
      </c>
      <c r="O87" s="147" t="str">
        <f>TRIM(CLEAN(TEXT(IFERROR(INDEX('Glade MR'!$W$4:$X$3000,MATCH($A87,'Glade MR'!$X$4:$X$3000,0),1),"-"),"@")))</f>
        <v>-</v>
      </c>
      <c r="P87" s="159" t="str">
        <f t="shared" si="3"/>
        <v>Not Found</v>
      </c>
      <c r="Q87" t="str" cm="1">
        <f t="array" ref="Q87">IF(SUMPRODUCT((TRIM(L87:O87)&lt;&gt;"-")*1)=0,
    "No Data",
    IF(COUNTIF(L87:O87,INDEX(_xlfn._xlws.FILTER(L87:O87,TRIM(L87:O87)&lt;&gt;"-"),1))=SUMPRODUCT((TRIM(L87:O87)&lt;&gt;"-")*1),
    "No Change",
    "Change"))</f>
        <v>No Data</v>
      </c>
      <c r="R87" s="159"/>
      <c r="S87" s="111"/>
    </row>
    <row r="88" spans="1:19" x14ac:dyDescent="0.3">
      <c r="A88" t="s">
        <v>1189</v>
      </c>
      <c r="B88" t="s">
        <v>1137</v>
      </c>
      <c r="C88" s="160" t="str">
        <f>TRIM(CLEAN(TEXT(IFERROR(INDEX('Snakeden MR'!$B$4:$C$3028,MATCH($A88,'Snakeden MR'!$C$4:$C$3028,0),1),"-"),"@")))</f>
        <v>-</v>
      </c>
      <c r="D88" s="147" t="str">
        <f>TRIM(CLEAN(TEXT(IFERROR(INDEX('Snakeden MR'!$I$4:$J$3028,MATCH($A88,'Snakeden MR'!$J$4:$J$3028,0),1),"-"),"@")))</f>
        <v>-</v>
      </c>
      <c r="E88" s="147" t="str">
        <f>TRIM(CLEAN(TEXT(IFERROR(INDEX('Snakeden MR'!$P$4:$Q$3028,MATCH($A88,'Snakeden MR'!$Q$4:$Q$3028,0),1),"-"),"@")))</f>
        <v>-</v>
      </c>
      <c r="F88" s="147" t="str">
        <f>TRIM(CLEAN(TEXT(IFERROR(INDEX('Snakeden MR'!$W$4:$X$3028,MATCH($A88,'Snakeden MR'!$X$4:$X$3028,0),1),"-"),"@")))</f>
        <v>-</v>
      </c>
      <c r="G88" s="159" t="str">
        <f t="shared" si="2"/>
        <v>Not Found</v>
      </c>
      <c r="H88" t="str" cm="1">
        <f t="array" ref="H88">IF(SUMPRODUCT((TRIM(C88:F88)&lt;&gt;"-")*1)=0,
    "No Data",
    IF(COUNTIF(C88:F88,INDEX(_xlfn._xlws.FILTER(C88:F88,TRIM(C88:F88)&lt;&gt;"-"),1))=SUMPRODUCT((TRIM(C88:F88)&lt;&gt;"-")*1),
    "No Change",
    "Change"))</f>
        <v>No Data</v>
      </c>
      <c r="I88" s="159"/>
      <c r="J88"/>
      <c r="K88" s="163"/>
      <c r="L88" s="147" t="str">
        <f>TRIM(CLEAN(TEXT(IFERROR(INDEX('Glade MR'!$B$4:$C$3000,MATCH($A88,'Glade MR'!$C$4:$C$3000,0),1),"-"),"@")))</f>
        <v>-</v>
      </c>
      <c r="M88" s="147" t="str">
        <f>TRIM(CLEAN(TEXT(IFERROR(INDEX('Glade MR'!$I$4:$J$3000,MATCH($A88,'Glade MR'!$J$4:$J$3000,0),1),"-"),"@")))</f>
        <v>-</v>
      </c>
      <c r="N88" s="147" t="str">
        <f>TRIM(CLEAN(TEXT(IFERROR(INDEX('Glade MR'!$P$4:$Q$3000,MATCH($A88,'Glade MR'!$Q$4:$Q$3000,0),1),"-"),"@")))</f>
        <v>-</v>
      </c>
      <c r="O88" s="147" t="str">
        <f>TRIM(CLEAN(TEXT(IFERROR(INDEX('Glade MR'!$W$4:$X$3000,MATCH($A88,'Glade MR'!$X$4:$X$3000,0),1),"-"),"@")))</f>
        <v>-</v>
      </c>
      <c r="P88" s="159" t="str">
        <f t="shared" si="3"/>
        <v>Not Found</v>
      </c>
      <c r="Q88" t="str" cm="1">
        <f t="array" ref="Q88">IF(SUMPRODUCT((TRIM(L88:O88)&lt;&gt;"-")*1)=0,
    "No Data",
    IF(COUNTIF(L88:O88,INDEX(_xlfn._xlws.FILTER(L88:O88,TRIM(L88:O88)&lt;&gt;"-"),1))=SUMPRODUCT((TRIM(L88:O88)&lt;&gt;"-")*1),
    "No Change",
    "Change"))</f>
        <v>No Data</v>
      </c>
      <c r="R88" s="159"/>
      <c r="S88" s="111"/>
    </row>
    <row r="89" spans="1:19" x14ac:dyDescent="0.3">
      <c r="A89" t="s">
        <v>1190</v>
      </c>
      <c r="B89" t="s">
        <v>1137</v>
      </c>
      <c r="C89" s="160" t="str">
        <f>TRIM(CLEAN(TEXT(IFERROR(INDEX('Snakeden MR'!$B$4:$C$3028,MATCH($A89,'Snakeden MR'!$C$4:$C$3028,0),1),"-"),"@")))</f>
        <v>-</v>
      </c>
      <c r="D89" s="147" t="str">
        <f>TRIM(CLEAN(TEXT(IFERROR(INDEX('Snakeden MR'!$I$4:$J$3028,MATCH($A89,'Snakeden MR'!$J$4:$J$3028,0),1),"-"),"@")))</f>
        <v>-</v>
      </c>
      <c r="E89" s="147" t="str">
        <f>TRIM(CLEAN(TEXT(IFERROR(INDEX('Snakeden MR'!$P$4:$Q$3028,MATCH($A89,'Snakeden MR'!$Q$4:$Q$3028,0),1),"-"),"@")))</f>
        <v>-</v>
      </c>
      <c r="F89" s="147" t="str">
        <f>TRIM(CLEAN(TEXT(IFERROR(INDEX('Snakeden MR'!$W$4:$X$3028,MATCH($A89,'Snakeden MR'!$X$4:$X$3028,0),1),"-"),"@")))</f>
        <v>-</v>
      </c>
      <c r="G89" s="159" t="str">
        <f t="shared" si="2"/>
        <v>Not Found</v>
      </c>
      <c r="H89" t="str" cm="1">
        <f t="array" ref="H89">IF(SUMPRODUCT((TRIM(C89:F89)&lt;&gt;"-")*1)=0,
    "No Data",
    IF(COUNTIF(C89:F89,INDEX(_xlfn._xlws.FILTER(C89:F89,TRIM(C89:F89)&lt;&gt;"-"),1))=SUMPRODUCT((TRIM(C89:F89)&lt;&gt;"-")*1),
    "No Change",
    "Change"))</f>
        <v>No Data</v>
      </c>
      <c r="I89" s="159"/>
      <c r="J89"/>
      <c r="K89" s="163"/>
      <c r="L89" s="147" t="str">
        <f>TRIM(CLEAN(TEXT(IFERROR(INDEX('Glade MR'!$B$4:$C$3000,MATCH($A89,'Glade MR'!$C$4:$C$3000,0),1),"-"),"@")))</f>
        <v>-</v>
      </c>
      <c r="M89" s="147" t="str">
        <f>TRIM(CLEAN(TEXT(IFERROR(INDEX('Glade MR'!$I$4:$J$3000,MATCH($A89,'Glade MR'!$J$4:$J$3000,0),1),"-"),"@")))</f>
        <v>-</v>
      </c>
      <c r="N89" s="147" t="str">
        <f>TRIM(CLEAN(TEXT(IFERROR(INDEX('Glade MR'!$P$4:$Q$3000,MATCH($A89,'Glade MR'!$Q$4:$Q$3000,0),1),"-"),"@")))</f>
        <v>-</v>
      </c>
      <c r="O89" s="147" t="str">
        <f>TRIM(CLEAN(TEXT(IFERROR(INDEX('Glade MR'!$W$4:$X$3000,MATCH($A89,'Glade MR'!$X$4:$X$3000,0),1),"-"),"@")))</f>
        <v>-</v>
      </c>
      <c r="P89" s="159" t="str">
        <f t="shared" si="3"/>
        <v>Not Found</v>
      </c>
      <c r="Q89" t="str" cm="1">
        <f t="array" ref="Q89">IF(SUMPRODUCT((TRIM(L89:O89)&lt;&gt;"-")*1)=0,
    "No Data",
    IF(COUNTIF(L89:O89,INDEX(_xlfn._xlws.FILTER(L89:O89,TRIM(L89:O89)&lt;&gt;"-"),1))=SUMPRODUCT((TRIM(L89:O89)&lt;&gt;"-")*1),
    "No Change",
    "Change"))</f>
        <v>No Data</v>
      </c>
      <c r="R89" s="159"/>
      <c r="S89" s="111"/>
    </row>
    <row r="90" spans="1:19" x14ac:dyDescent="0.3">
      <c r="A90" t="s">
        <v>914</v>
      </c>
      <c r="B90" t="s">
        <v>1137</v>
      </c>
      <c r="C90" s="160" t="str">
        <f>TRIM(CLEAN(TEXT(IFERROR(INDEX('Snakeden MR'!$B$4:$C$3028,MATCH($A90,'Snakeden MR'!$C$4:$C$3028,0),1),"-"),"@")))</f>
        <v>-</v>
      </c>
      <c r="D90" s="147" t="str">
        <f>TRIM(CLEAN(TEXT(IFERROR(INDEX('Snakeden MR'!$I$4:$J$3028,MATCH($A90,'Snakeden MR'!$J$4:$J$3028,0),1),"-"),"@")))</f>
        <v>-</v>
      </c>
      <c r="E90" s="147" t="str">
        <f>TRIM(CLEAN(TEXT(IFERROR(INDEX('Snakeden MR'!$P$4:$Q$3028,MATCH($A90,'Snakeden MR'!$Q$4:$Q$3028,0),1),"-"),"@")))</f>
        <v>-</v>
      </c>
      <c r="F90" s="147" t="str">
        <f>TRIM(CLEAN(TEXT(IFERROR(INDEX('Snakeden MR'!$W$4:$X$3028,MATCH($A90,'Snakeden MR'!$X$4:$X$3028,0),1),"-"),"@")))</f>
        <v>-</v>
      </c>
      <c r="G90" s="159" t="str">
        <f t="shared" si="2"/>
        <v>Not Found</v>
      </c>
      <c r="H90" t="str" cm="1">
        <f t="array" ref="H90">IF(SUMPRODUCT((TRIM(C90:F90)&lt;&gt;"-")*1)=0,
    "No Data",
    IF(COUNTIF(C90:F90,INDEX(_xlfn._xlws.FILTER(C90:F90,TRIM(C90:F90)&lt;&gt;"-"),1))=SUMPRODUCT((TRIM(C90:F90)&lt;&gt;"-")*1),
    "No Change",
    "Change"))</f>
        <v>No Data</v>
      </c>
      <c r="I90" s="159"/>
      <c r="J90"/>
      <c r="K90" s="163"/>
      <c r="L90" s="147" t="str">
        <f>TRIM(CLEAN(TEXT(IFERROR(INDEX('Glade MR'!$B$4:$C$3000,MATCH($A90,'Glade MR'!$C$4:$C$3000,0),1),"-"),"@")))</f>
        <v>Pool 3</v>
      </c>
      <c r="M90" s="147" t="str">
        <f>TRIM(CLEAN(TEXT(IFERROR(INDEX('Glade MR'!$I$4:$J$3000,MATCH($A90,'Glade MR'!$J$4:$J$3000,0),1),"-"),"@")))</f>
        <v>-</v>
      </c>
      <c r="N90" s="147" t="str">
        <f>TRIM(CLEAN(TEXT(IFERROR(INDEX('Glade MR'!$P$4:$Q$3000,MATCH($A90,'Glade MR'!$Q$4:$Q$3000,0),1),"-"),"@")))</f>
        <v>-</v>
      </c>
      <c r="O90" s="147" t="str">
        <f>TRIM(CLEAN(TEXT(IFERROR(INDEX('Glade MR'!$W$4:$X$3000,MATCH($A90,'Glade MR'!$X$4:$X$3000,0),1),"-"),"@")))</f>
        <v>-</v>
      </c>
      <c r="P90" s="159" t="str">
        <f t="shared" si="3"/>
        <v>Found</v>
      </c>
      <c r="Q90" t="str" cm="1">
        <f t="array" ref="Q90">IF(SUMPRODUCT((TRIM(L90:O90)&lt;&gt;"-")*1)=0,
    "No Data",
    IF(COUNTIF(L90:O90,INDEX(_xlfn._xlws.FILTER(L90:O90,TRIM(L90:O90)&lt;&gt;"-"),1))=SUMPRODUCT((TRIM(L90:O90)&lt;&gt;"-")*1),
    "No Change",
    "Change"))</f>
        <v>No Change</v>
      </c>
      <c r="R90" s="159"/>
      <c r="S90" s="111"/>
    </row>
    <row r="91" spans="1:19" x14ac:dyDescent="0.3">
      <c r="A91" t="s">
        <v>1191</v>
      </c>
      <c r="B91" t="s">
        <v>1145</v>
      </c>
      <c r="C91" s="160" t="str">
        <f>TRIM(CLEAN(TEXT(IFERROR(INDEX('Snakeden MR'!$B$4:$C$3028,MATCH($A91,'Snakeden MR'!$C$4:$C$3028,0),1),"-"),"@")))</f>
        <v>-</v>
      </c>
      <c r="D91" s="147" t="str">
        <f>TRIM(CLEAN(TEXT(IFERROR(INDEX('Snakeden MR'!$I$4:$J$3028,MATCH($A91,'Snakeden MR'!$J$4:$J$3028,0),1),"-"),"@")))</f>
        <v>-</v>
      </c>
      <c r="E91" s="147" t="str">
        <f>TRIM(CLEAN(TEXT(IFERROR(INDEX('Snakeden MR'!$P$4:$Q$3028,MATCH($A91,'Snakeden MR'!$Q$4:$Q$3028,0),1),"-"),"@")))</f>
        <v>-</v>
      </c>
      <c r="F91" s="147" t="str">
        <f>TRIM(CLEAN(TEXT(IFERROR(INDEX('Snakeden MR'!$W$4:$X$3028,MATCH($A91,'Snakeden MR'!$X$4:$X$3028,0),1),"-"),"@")))</f>
        <v>-</v>
      </c>
      <c r="G91" s="159" t="str">
        <f t="shared" si="2"/>
        <v>Not Found</v>
      </c>
      <c r="H91" t="str" cm="1">
        <f t="array" ref="H91">IF(SUMPRODUCT((TRIM(C91:F91)&lt;&gt;"-")*1)=0,
    "No Data",
    IF(COUNTIF(C91:F91,INDEX(_xlfn._xlws.FILTER(C91:F91,TRIM(C91:F91)&lt;&gt;"-"),1))=SUMPRODUCT((TRIM(C91:F91)&lt;&gt;"-")*1),
    "No Change",
    "Change"))</f>
        <v>No Data</v>
      </c>
      <c r="I91" s="159"/>
      <c r="J91"/>
      <c r="K91" s="163"/>
      <c r="L91" s="147" t="str">
        <f>TRIM(CLEAN(TEXT(IFERROR(INDEX('Glade MR'!$B$4:$C$3000,MATCH($A91,'Glade MR'!$C$4:$C$3000,0),1),"-"),"@")))</f>
        <v>-</v>
      </c>
      <c r="M91" s="147" t="str">
        <f>TRIM(CLEAN(TEXT(IFERROR(INDEX('Glade MR'!$I$4:$J$3000,MATCH($A91,'Glade MR'!$J$4:$J$3000,0),1),"-"),"@")))</f>
        <v>-</v>
      </c>
      <c r="N91" s="147" t="str">
        <f>TRIM(CLEAN(TEXT(IFERROR(INDEX('Glade MR'!$P$4:$Q$3000,MATCH($A91,'Glade MR'!$Q$4:$Q$3000,0),1),"-"),"@")))</f>
        <v>-</v>
      </c>
      <c r="O91" s="147" t="str">
        <f>TRIM(CLEAN(TEXT(IFERROR(INDEX('Glade MR'!$W$4:$X$3000,MATCH($A91,'Glade MR'!$X$4:$X$3000,0),1),"-"),"@")))</f>
        <v>-</v>
      </c>
      <c r="P91" s="159" t="str">
        <f t="shared" si="3"/>
        <v>Not Found</v>
      </c>
      <c r="Q91" t="str" cm="1">
        <f t="array" ref="Q91">IF(SUMPRODUCT((TRIM(L91:O91)&lt;&gt;"-")*1)=0,
    "No Data",
    IF(COUNTIF(L91:O91,INDEX(_xlfn._xlws.FILTER(L91:O91,TRIM(L91:O91)&lt;&gt;"-"),1))=SUMPRODUCT((TRIM(L91:O91)&lt;&gt;"-")*1),
    "No Change",
    "Change"))</f>
        <v>No Data</v>
      </c>
      <c r="R91" s="159"/>
      <c r="S91" s="111"/>
    </row>
    <row r="92" spans="1:19" x14ac:dyDescent="0.3">
      <c r="A92" t="s">
        <v>1192</v>
      </c>
      <c r="B92" t="s">
        <v>1137</v>
      </c>
      <c r="C92" s="160" t="str">
        <f>TRIM(CLEAN(TEXT(IFERROR(INDEX('Snakeden MR'!$B$4:$C$3028,MATCH($A92,'Snakeden MR'!$C$4:$C$3028,0),1),"-"),"@")))</f>
        <v>-</v>
      </c>
      <c r="D92" s="147" t="str">
        <f>TRIM(CLEAN(TEXT(IFERROR(INDEX('Snakeden MR'!$I$4:$J$3028,MATCH($A92,'Snakeden MR'!$J$4:$J$3028,0),1),"-"),"@")))</f>
        <v>-</v>
      </c>
      <c r="E92" s="147" t="str">
        <f>TRIM(CLEAN(TEXT(IFERROR(INDEX('Snakeden MR'!$P$4:$Q$3028,MATCH($A92,'Snakeden MR'!$Q$4:$Q$3028,0),1),"-"),"@")))</f>
        <v>-</v>
      </c>
      <c r="F92" s="147" t="str">
        <f>TRIM(CLEAN(TEXT(IFERROR(INDEX('Snakeden MR'!$W$4:$X$3028,MATCH($A92,'Snakeden MR'!$X$4:$X$3028,0),1),"-"),"@")))</f>
        <v>-</v>
      </c>
      <c r="G92" s="159" t="str">
        <f t="shared" si="2"/>
        <v>Not Found</v>
      </c>
      <c r="H92" t="str" cm="1">
        <f t="array" ref="H92">IF(SUMPRODUCT((TRIM(C92:F92)&lt;&gt;"-")*1)=0,
    "No Data",
    IF(COUNTIF(C92:F92,INDEX(_xlfn._xlws.FILTER(C92:F92,TRIM(C92:F92)&lt;&gt;"-"),1))=SUMPRODUCT((TRIM(C92:F92)&lt;&gt;"-")*1),
    "No Change",
    "Change"))</f>
        <v>No Data</v>
      </c>
      <c r="I92" s="159"/>
      <c r="J92"/>
      <c r="K92" s="163"/>
      <c r="L92" s="147" t="str">
        <f>TRIM(CLEAN(TEXT(IFERROR(INDEX('Glade MR'!$B$4:$C$3000,MATCH($A92,'Glade MR'!$C$4:$C$3000,0),1),"-"),"@")))</f>
        <v>-</v>
      </c>
      <c r="M92" s="147" t="str">
        <f>TRIM(CLEAN(TEXT(IFERROR(INDEX('Glade MR'!$I$4:$J$3000,MATCH($A92,'Glade MR'!$J$4:$J$3000,0),1),"-"),"@")))</f>
        <v>-</v>
      </c>
      <c r="N92" s="147" t="str">
        <f>TRIM(CLEAN(TEXT(IFERROR(INDEX('Glade MR'!$P$4:$Q$3000,MATCH($A92,'Glade MR'!$Q$4:$Q$3000,0),1),"-"),"@")))</f>
        <v>-</v>
      </c>
      <c r="O92" s="147" t="str">
        <f>TRIM(CLEAN(TEXT(IFERROR(INDEX('Glade MR'!$W$4:$X$3000,MATCH($A92,'Glade MR'!$X$4:$X$3000,0),1),"-"),"@")))</f>
        <v>-</v>
      </c>
      <c r="P92" s="159" t="str">
        <f t="shared" si="3"/>
        <v>Not Found</v>
      </c>
      <c r="Q92" t="str" cm="1">
        <f t="array" ref="Q92">IF(SUMPRODUCT((TRIM(L92:O92)&lt;&gt;"-")*1)=0,
    "No Data",
    IF(COUNTIF(L92:O92,INDEX(_xlfn._xlws.FILTER(L92:O92,TRIM(L92:O92)&lt;&gt;"-"),1))=SUMPRODUCT((TRIM(L92:O92)&lt;&gt;"-")*1),
    "No Change",
    "Change"))</f>
        <v>No Data</v>
      </c>
      <c r="R92" s="159"/>
      <c r="S92" s="111"/>
    </row>
    <row r="93" spans="1:19" x14ac:dyDescent="0.3">
      <c r="A93" t="s">
        <v>682</v>
      </c>
      <c r="B93" t="s">
        <v>1137</v>
      </c>
      <c r="C93" s="160" t="str">
        <f>TRIM(CLEAN(TEXT(IFERROR(INDEX('Snakeden MR'!$B$4:$C$3028,MATCH($A93,'Snakeden MR'!$C$4:$C$3028,0),1),"-"),"@")))</f>
        <v>-</v>
      </c>
      <c r="D93" s="147" t="str">
        <f>TRIM(CLEAN(TEXT(IFERROR(INDEX('Snakeden MR'!$I$4:$J$3028,MATCH($A93,'Snakeden MR'!$J$4:$J$3028,0),1),"-"),"@")))</f>
        <v>-</v>
      </c>
      <c r="E93" s="147" t="str">
        <f>TRIM(CLEAN(TEXT(IFERROR(INDEX('Snakeden MR'!$P$4:$Q$3028,MATCH($A93,'Snakeden MR'!$Q$4:$Q$3028,0),1),"-"),"@")))</f>
        <v>-</v>
      </c>
      <c r="F93" s="147" t="str">
        <f>TRIM(CLEAN(TEXT(IFERROR(INDEX('Snakeden MR'!$W$4:$X$3028,MATCH($A93,'Snakeden MR'!$X$4:$X$3028,0),1),"-"),"@")))</f>
        <v>-</v>
      </c>
      <c r="G93" s="159" t="str">
        <f t="shared" si="2"/>
        <v>Not Found</v>
      </c>
      <c r="H93" t="str" cm="1">
        <f t="array" ref="H93">IF(SUMPRODUCT((TRIM(C93:F93)&lt;&gt;"-")*1)=0,
    "No Data",
    IF(COUNTIF(C93:F93,INDEX(_xlfn._xlws.FILTER(C93:F93,TRIM(C93:F93)&lt;&gt;"-"),1))=SUMPRODUCT((TRIM(C93:F93)&lt;&gt;"-")*1),
    "No Change",
    "Change"))</f>
        <v>No Data</v>
      </c>
      <c r="I93" s="159"/>
      <c r="J93"/>
      <c r="K93" s="163"/>
      <c r="L93" s="147" t="str">
        <f>TRIM(CLEAN(TEXT(IFERROR(INDEX('Glade MR'!$B$4:$C$3000,MATCH($A93,'Glade MR'!$C$4:$C$3000,0),1),"-"),"@")))</f>
        <v>Pool 4</v>
      </c>
      <c r="M93" s="147" t="str">
        <f>TRIM(CLEAN(TEXT(IFERROR(INDEX('Glade MR'!$I$4:$J$3000,MATCH($A93,'Glade MR'!$J$4:$J$3000,0),1),"-"),"@")))</f>
        <v>Pool 5</v>
      </c>
      <c r="N93" s="147" t="str">
        <f>TRIM(CLEAN(TEXT(IFERROR(INDEX('Glade MR'!$P$4:$Q$3000,MATCH($A93,'Glade MR'!$Q$4:$Q$3000,0),1),"-"),"@")))</f>
        <v>-</v>
      </c>
      <c r="O93" s="147" t="str">
        <f>TRIM(CLEAN(TEXT(IFERROR(INDEX('Glade MR'!$W$4:$X$3000,MATCH($A93,'Glade MR'!$X$4:$X$3000,0),1),"-"),"@")))</f>
        <v>Pool 5</v>
      </c>
      <c r="P93" s="159" t="str">
        <f t="shared" si="3"/>
        <v>Found</v>
      </c>
      <c r="Q93" t="str" cm="1">
        <f t="array" ref="Q93">IF(SUMPRODUCT((TRIM(L93:O93)&lt;&gt;"-")*1)=0,
    "No Data",
    IF(COUNTIF(L93:O93,INDEX(_xlfn._xlws.FILTER(L93:O93,TRIM(L93:O93)&lt;&gt;"-"),1))=SUMPRODUCT((TRIM(L93:O93)&lt;&gt;"-")*1),
    "No Change",
    "Change"))</f>
        <v>Change</v>
      </c>
      <c r="R93" s="159"/>
      <c r="S93" s="111"/>
    </row>
    <row r="94" spans="1:19" x14ac:dyDescent="0.3">
      <c r="A94" t="s">
        <v>1193</v>
      </c>
      <c r="B94" t="s">
        <v>1137</v>
      </c>
      <c r="C94" s="160" t="str">
        <f>TRIM(CLEAN(TEXT(IFERROR(INDEX('Snakeden MR'!$B$4:$C$3028,MATCH($A94,'Snakeden MR'!$C$4:$C$3028,0),1),"-"),"@")))</f>
        <v>-</v>
      </c>
      <c r="D94" s="147" t="str">
        <f>TRIM(CLEAN(TEXT(IFERROR(INDEX('Snakeden MR'!$I$4:$J$3028,MATCH($A94,'Snakeden MR'!$J$4:$J$3028,0),1),"-"),"@")))</f>
        <v>-</v>
      </c>
      <c r="E94" s="147" t="str">
        <f>TRIM(CLEAN(TEXT(IFERROR(INDEX('Snakeden MR'!$P$4:$Q$3028,MATCH($A94,'Snakeden MR'!$Q$4:$Q$3028,0),1),"-"),"@")))</f>
        <v>-</v>
      </c>
      <c r="F94" s="147" t="str">
        <f>TRIM(CLEAN(TEXT(IFERROR(INDEX('Snakeden MR'!$W$4:$X$3028,MATCH($A94,'Snakeden MR'!$X$4:$X$3028,0),1),"-"),"@")))</f>
        <v>-</v>
      </c>
      <c r="G94" s="159" t="str">
        <f t="shared" si="2"/>
        <v>Not Found</v>
      </c>
      <c r="H94" t="str" cm="1">
        <f t="array" ref="H94">IF(SUMPRODUCT((TRIM(C94:F94)&lt;&gt;"-")*1)=0,
    "No Data",
    IF(COUNTIF(C94:F94,INDEX(_xlfn._xlws.FILTER(C94:F94,TRIM(C94:F94)&lt;&gt;"-"),1))=SUMPRODUCT((TRIM(C94:F94)&lt;&gt;"-")*1),
    "No Change",
    "Change"))</f>
        <v>No Data</v>
      </c>
      <c r="I94" s="159"/>
      <c r="J94"/>
      <c r="K94" s="163"/>
      <c r="L94" s="147" t="str">
        <f>TRIM(CLEAN(TEXT(IFERROR(INDEX('Glade MR'!$B$4:$C$3000,MATCH($A94,'Glade MR'!$C$4:$C$3000,0),1),"-"),"@")))</f>
        <v>-</v>
      </c>
      <c r="M94" s="147" t="str">
        <f>TRIM(CLEAN(TEXT(IFERROR(INDEX('Glade MR'!$I$4:$J$3000,MATCH($A94,'Glade MR'!$J$4:$J$3000,0),1),"-"),"@")))</f>
        <v>-</v>
      </c>
      <c r="N94" s="147" t="str">
        <f>TRIM(CLEAN(TEXT(IFERROR(INDEX('Glade MR'!$P$4:$Q$3000,MATCH($A94,'Glade MR'!$Q$4:$Q$3000,0),1),"-"),"@")))</f>
        <v>-</v>
      </c>
      <c r="O94" s="147" t="str">
        <f>TRIM(CLEAN(TEXT(IFERROR(INDEX('Glade MR'!$W$4:$X$3000,MATCH($A94,'Glade MR'!$X$4:$X$3000,0),1),"-"),"@")))</f>
        <v>-</v>
      </c>
      <c r="P94" s="159" t="str">
        <f t="shared" si="3"/>
        <v>Not Found</v>
      </c>
      <c r="Q94" t="str" cm="1">
        <f t="array" ref="Q94">IF(SUMPRODUCT((TRIM(L94:O94)&lt;&gt;"-")*1)=0,
    "No Data",
    IF(COUNTIF(L94:O94,INDEX(_xlfn._xlws.FILTER(L94:O94,TRIM(L94:O94)&lt;&gt;"-"),1))=SUMPRODUCT((TRIM(L94:O94)&lt;&gt;"-")*1),
    "No Change",
    "Change"))</f>
        <v>No Data</v>
      </c>
      <c r="R94" s="159"/>
      <c r="S94" s="111"/>
    </row>
    <row r="95" spans="1:19" x14ac:dyDescent="0.3">
      <c r="A95" t="s">
        <v>893</v>
      </c>
      <c r="B95" t="s">
        <v>1137</v>
      </c>
      <c r="C95" s="160" t="str">
        <f>TRIM(CLEAN(TEXT(IFERROR(INDEX('Snakeden MR'!$B$4:$C$3028,MATCH($A95,'Snakeden MR'!$C$4:$C$3028,0),1),"-"),"@")))</f>
        <v>-</v>
      </c>
      <c r="D95" s="147" t="str">
        <f>TRIM(CLEAN(TEXT(IFERROR(INDEX('Snakeden MR'!$I$4:$J$3028,MATCH($A95,'Snakeden MR'!$J$4:$J$3028,0),1),"-"),"@")))</f>
        <v>-</v>
      </c>
      <c r="E95" s="147" t="str">
        <f>TRIM(CLEAN(TEXT(IFERROR(INDEX('Snakeden MR'!$P$4:$Q$3028,MATCH($A95,'Snakeden MR'!$Q$4:$Q$3028,0),1),"-"),"@")))</f>
        <v>-</v>
      </c>
      <c r="F95" s="147" t="str">
        <f>TRIM(CLEAN(TEXT(IFERROR(INDEX('Snakeden MR'!$W$4:$X$3028,MATCH($A95,'Snakeden MR'!$X$4:$X$3028,0),1),"-"),"@")))</f>
        <v>-</v>
      </c>
      <c r="G95" s="159" t="str">
        <f t="shared" si="2"/>
        <v>Not Found</v>
      </c>
      <c r="H95" t="str" cm="1">
        <f t="array" ref="H95">IF(SUMPRODUCT((TRIM(C95:F95)&lt;&gt;"-")*1)=0,
    "No Data",
    IF(COUNTIF(C95:F95,INDEX(_xlfn._xlws.FILTER(C95:F95,TRIM(C95:F95)&lt;&gt;"-"),1))=SUMPRODUCT((TRIM(C95:F95)&lt;&gt;"-")*1),
    "No Change",
    "Change"))</f>
        <v>No Data</v>
      </c>
      <c r="I95" s="159"/>
      <c r="J95"/>
      <c r="K95" s="163"/>
      <c r="L95" s="147" t="str">
        <f>TRIM(CLEAN(TEXT(IFERROR(INDEX('Glade MR'!$B$4:$C$3000,MATCH($A95,'Glade MR'!$C$4:$C$3000,0),1),"-"),"@")))</f>
        <v>Pool 1</v>
      </c>
      <c r="M95" s="147" t="str">
        <f>TRIM(CLEAN(TEXT(IFERROR(INDEX('Glade MR'!$I$4:$J$3000,MATCH($A95,'Glade MR'!$J$4:$J$3000,0),1),"-"),"@")))</f>
        <v>-</v>
      </c>
      <c r="N95" s="147" t="str">
        <f>TRIM(CLEAN(TEXT(IFERROR(INDEX('Glade MR'!$P$4:$Q$3000,MATCH($A95,'Glade MR'!$Q$4:$Q$3000,0),1),"-"),"@")))</f>
        <v>-</v>
      </c>
      <c r="O95" s="147" t="str">
        <f>TRIM(CLEAN(TEXT(IFERROR(INDEX('Glade MR'!$W$4:$X$3000,MATCH($A95,'Glade MR'!$X$4:$X$3000,0),1),"-"),"@")))</f>
        <v>Pool 1</v>
      </c>
      <c r="P95" s="159" t="str">
        <f t="shared" si="3"/>
        <v>Found</v>
      </c>
      <c r="Q95" t="str" cm="1">
        <f t="array" ref="Q95">IF(SUMPRODUCT((TRIM(L95:O95)&lt;&gt;"-")*1)=0,
    "No Data",
    IF(COUNTIF(L95:O95,INDEX(_xlfn._xlws.FILTER(L95:O95,TRIM(L95:O95)&lt;&gt;"-"),1))=SUMPRODUCT((TRIM(L95:O95)&lt;&gt;"-")*1),
    "No Change",
    "Change"))</f>
        <v>No Change</v>
      </c>
      <c r="R95" s="159"/>
      <c r="S95" s="111"/>
    </row>
    <row r="96" spans="1:19" x14ac:dyDescent="0.3">
      <c r="A96" t="s">
        <v>1194</v>
      </c>
      <c r="B96" t="s">
        <v>1145</v>
      </c>
      <c r="C96" s="160" t="str">
        <f>TRIM(CLEAN(TEXT(IFERROR(INDEX('Snakeden MR'!$B$4:$C$3028,MATCH($A96,'Snakeden MR'!$C$4:$C$3028,0),1),"-"),"@")))</f>
        <v>-</v>
      </c>
      <c r="D96" s="147" t="str">
        <f>TRIM(CLEAN(TEXT(IFERROR(INDEX('Snakeden MR'!$I$4:$J$3028,MATCH($A96,'Snakeden MR'!$J$4:$J$3028,0),1),"-"),"@")))</f>
        <v>-</v>
      </c>
      <c r="E96" s="147" t="str">
        <f>TRIM(CLEAN(TEXT(IFERROR(INDEX('Snakeden MR'!$P$4:$Q$3028,MATCH($A96,'Snakeden MR'!$Q$4:$Q$3028,0),1),"-"),"@")))</f>
        <v>-</v>
      </c>
      <c r="F96" s="147" t="str">
        <f>TRIM(CLEAN(TEXT(IFERROR(INDEX('Snakeden MR'!$W$4:$X$3028,MATCH($A96,'Snakeden MR'!$X$4:$X$3028,0),1),"-"),"@")))</f>
        <v>-</v>
      </c>
      <c r="G96" s="159" t="str">
        <f t="shared" si="2"/>
        <v>Not Found</v>
      </c>
      <c r="H96" t="str" cm="1">
        <f t="array" ref="H96">IF(SUMPRODUCT((TRIM(C96:F96)&lt;&gt;"-")*1)=0,
    "No Data",
    IF(COUNTIF(C96:F96,INDEX(_xlfn._xlws.FILTER(C96:F96,TRIM(C96:F96)&lt;&gt;"-"),1))=SUMPRODUCT((TRIM(C96:F96)&lt;&gt;"-")*1),
    "No Change",
    "Change"))</f>
        <v>No Data</v>
      </c>
      <c r="I96" s="159"/>
      <c r="J96"/>
      <c r="K96" s="163"/>
      <c r="L96" s="147" t="str">
        <f>TRIM(CLEAN(TEXT(IFERROR(INDEX('Glade MR'!$B$4:$C$3000,MATCH($A96,'Glade MR'!$C$4:$C$3000,0),1),"-"),"@")))</f>
        <v>-</v>
      </c>
      <c r="M96" s="147" t="str">
        <f>TRIM(CLEAN(TEXT(IFERROR(INDEX('Glade MR'!$I$4:$J$3000,MATCH($A96,'Glade MR'!$J$4:$J$3000,0),1),"-"),"@")))</f>
        <v>-</v>
      </c>
      <c r="N96" s="147" t="str">
        <f>TRIM(CLEAN(TEXT(IFERROR(INDEX('Glade MR'!$P$4:$Q$3000,MATCH($A96,'Glade MR'!$Q$4:$Q$3000,0),1),"-"),"@")))</f>
        <v>-</v>
      </c>
      <c r="O96" s="147" t="str">
        <f>TRIM(CLEAN(TEXT(IFERROR(INDEX('Glade MR'!$W$4:$X$3000,MATCH($A96,'Glade MR'!$X$4:$X$3000,0),1),"-"),"@")))</f>
        <v>-</v>
      </c>
      <c r="P96" s="159" t="str">
        <f t="shared" si="3"/>
        <v>Not Found</v>
      </c>
      <c r="Q96" t="str" cm="1">
        <f t="array" ref="Q96">IF(SUMPRODUCT((TRIM(L96:O96)&lt;&gt;"-")*1)=0,
    "No Data",
    IF(COUNTIF(L96:O96,INDEX(_xlfn._xlws.FILTER(L96:O96,TRIM(L96:O96)&lt;&gt;"-"),1))=SUMPRODUCT((TRIM(L96:O96)&lt;&gt;"-")*1),
    "No Change",
    "Change"))</f>
        <v>No Data</v>
      </c>
      <c r="R96" s="159"/>
      <c r="S96" s="111"/>
    </row>
    <row r="97" spans="1:19" x14ac:dyDescent="0.3">
      <c r="A97" t="s">
        <v>900</v>
      </c>
      <c r="B97" t="s">
        <v>1137</v>
      </c>
      <c r="C97" s="160" t="str">
        <f>TRIM(CLEAN(TEXT(IFERROR(INDEX('Snakeden MR'!$B$4:$C$3028,MATCH($A97,'Snakeden MR'!$C$4:$C$3028,0),1),"-"),"@")))</f>
        <v>-</v>
      </c>
      <c r="D97" s="147" t="str">
        <f>TRIM(CLEAN(TEXT(IFERROR(INDEX('Snakeden MR'!$I$4:$J$3028,MATCH($A97,'Snakeden MR'!$J$4:$J$3028,0),1),"-"),"@")))</f>
        <v>-</v>
      </c>
      <c r="E97" s="147" t="str">
        <f>TRIM(CLEAN(TEXT(IFERROR(INDEX('Snakeden MR'!$P$4:$Q$3028,MATCH($A97,'Snakeden MR'!$Q$4:$Q$3028,0),1),"-"),"@")))</f>
        <v>-</v>
      </c>
      <c r="F97" s="147" t="str">
        <f>TRIM(CLEAN(TEXT(IFERROR(INDEX('Snakeden MR'!$W$4:$X$3028,MATCH($A97,'Snakeden MR'!$X$4:$X$3028,0),1),"-"),"@")))</f>
        <v>-</v>
      </c>
      <c r="G97" s="159" t="str">
        <f t="shared" si="2"/>
        <v>Not Found</v>
      </c>
      <c r="H97" t="str" cm="1">
        <f t="array" ref="H97">IF(SUMPRODUCT((TRIM(C97:F97)&lt;&gt;"-")*1)=0,
    "No Data",
    IF(COUNTIF(C97:F97,INDEX(_xlfn._xlws.FILTER(C97:F97,TRIM(C97:F97)&lt;&gt;"-"),1))=SUMPRODUCT((TRIM(C97:F97)&lt;&gt;"-")*1),
    "No Change",
    "Change"))</f>
        <v>No Data</v>
      </c>
      <c r="I97" s="159"/>
      <c r="J97"/>
      <c r="K97" s="163"/>
      <c r="L97" s="147" t="str">
        <f>TRIM(CLEAN(TEXT(IFERROR(INDEX('Glade MR'!$B$4:$C$3000,MATCH($A97,'Glade MR'!$C$4:$C$3000,0),1),"-"),"@")))</f>
        <v>Pool 1</v>
      </c>
      <c r="M97" s="147" t="str">
        <f>TRIM(CLEAN(TEXT(IFERROR(INDEX('Glade MR'!$I$4:$J$3000,MATCH($A97,'Glade MR'!$J$4:$J$3000,0),1),"-"),"@")))</f>
        <v>-</v>
      </c>
      <c r="N97" s="147" t="str">
        <f>TRIM(CLEAN(TEXT(IFERROR(INDEX('Glade MR'!$P$4:$Q$3000,MATCH($A97,'Glade MR'!$Q$4:$Q$3000,0),1),"-"),"@")))</f>
        <v>-</v>
      </c>
      <c r="O97" s="147" t="str">
        <f>TRIM(CLEAN(TEXT(IFERROR(INDEX('Glade MR'!$W$4:$X$3000,MATCH($A97,'Glade MR'!$X$4:$X$3000,0),1),"-"),"@")))</f>
        <v>-</v>
      </c>
      <c r="P97" s="159" t="str">
        <f t="shared" si="3"/>
        <v>Found</v>
      </c>
      <c r="Q97" t="str" cm="1">
        <f t="array" ref="Q97">IF(SUMPRODUCT((TRIM(L97:O97)&lt;&gt;"-")*1)=0,
    "No Data",
    IF(COUNTIF(L97:O97,INDEX(_xlfn._xlws.FILTER(L97:O97,TRIM(L97:O97)&lt;&gt;"-"),1))=SUMPRODUCT((TRIM(L97:O97)&lt;&gt;"-")*1),
    "No Change",
    "Change"))</f>
        <v>No Change</v>
      </c>
      <c r="R97" s="159"/>
      <c r="S97" s="111"/>
    </row>
    <row r="98" spans="1:19" x14ac:dyDescent="0.3">
      <c r="A98" t="s">
        <v>1195</v>
      </c>
      <c r="B98" t="s">
        <v>1145</v>
      </c>
      <c r="C98" s="160" t="str">
        <f>TRIM(CLEAN(TEXT(IFERROR(INDEX('Snakeden MR'!$B$4:$C$3028,MATCH($A98,'Snakeden MR'!$C$4:$C$3028,0),1),"-"),"@")))</f>
        <v>-</v>
      </c>
      <c r="D98" s="147" t="str">
        <f>TRIM(CLEAN(TEXT(IFERROR(INDEX('Snakeden MR'!$I$4:$J$3028,MATCH($A98,'Snakeden MR'!$J$4:$J$3028,0),1),"-"),"@")))</f>
        <v>-</v>
      </c>
      <c r="E98" s="147" t="str">
        <f>TRIM(CLEAN(TEXT(IFERROR(INDEX('Snakeden MR'!$P$4:$Q$3028,MATCH($A98,'Snakeden MR'!$Q$4:$Q$3028,0),1),"-"),"@")))</f>
        <v>-</v>
      </c>
      <c r="F98" s="147" t="str">
        <f>TRIM(CLEAN(TEXT(IFERROR(INDEX('Snakeden MR'!$W$4:$X$3028,MATCH($A98,'Snakeden MR'!$X$4:$X$3028,0),1),"-"),"@")))</f>
        <v>-</v>
      </c>
      <c r="G98" s="159" t="str">
        <f t="shared" si="2"/>
        <v>Not Found</v>
      </c>
      <c r="H98" t="str" cm="1">
        <f t="array" ref="H98">IF(SUMPRODUCT((TRIM(C98:F98)&lt;&gt;"-")*1)=0,
    "No Data",
    IF(COUNTIF(C98:F98,INDEX(_xlfn._xlws.FILTER(C98:F98,TRIM(C98:F98)&lt;&gt;"-"),1))=SUMPRODUCT((TRIM(C98:F98)&lt;&gt;"-")*1),
    "No Change",
    "Change"))</f>
        <v>No Data</v>
      </c>
      <c r="I98" s="159"/>
      <c r="J98"/>
      <c r="K98" s="163"/>
      <c r="L98" s="147" t="str">
        <f>TRIM(CLEAN(TEXT(IFERROR(INDEX('Glade MR'!$B$4:$C$3000,MATCH($A98,'Glade MR'!$C$4:$C$3000,0),1),"-"),"@")))</f>
        <v>-</v>
      </c>
      <c r="M98" s="147" t="str">
        <f>TRIM(CLEAN(TEXT(IFERROR(INDEX('Glade MR'!$I$4:$J$3000,MATCH($A98,'Glade MR'!$J$4:$J$3000,0),1),"-"),"@")))</f>
        <v>-</v>
      </c>
      <c r="N98" s="147" t="str">
        <f>TRIM(CLEAN(TEXT(IFERROR(INDEX('Glade MR'!$P$4:$Q$3000,MATCH($A98,'Glade MR'!$Q$4:$Q$3000,0),1),"-"),"@")))</f>
        <v>-</v>
      </c>
      <c r="O98" s="147" t="str">
        <f>TRIM(CLEAN(TEXT(IFERROR(INDEX('Glade MR'!$W$4:$X$3000,MATCH($A98,'Glade MR'!$X$4:$X$3000,0),1),"-"),"@")))</f>
        <v>-</v>
      </c>
      <c r="P98" s="159" t="str">
        <f t="shared" si="3"/>
        <v>Not Found</v>
      </c>
      <c r="Q98" t="str" cm="1">
        <f t="array" ref="Q98">IF(SUMPRODUCT((TRIM(L98:O98)&lt;&gt;"-")*1)=0,
    "No Data",
    IF(COUNTIF(L98:O98,INDEX(_xlfn._xlws.FILTER(L98:O98,TRIM(L98:O98)&lt;&gt;"-"),1))=SUMPRODUCT((TRIM(L98:O98)&lt;&gt;"-")*1),
    "No Change",
    "Change"))</f>
        <v>No Data</v>
      </c>
      <c r="R98" s="159"/>
      <c r="S98" s="111"/>
    </row>
    <row r="99" spans="1:19" x14ac:dyDescent="0.3">
      <c r="A99" t="s">
        <v>597</v>
      </c>
      <c r="B99" t="s">
        <v>1137</v>
      </c>
      <c r="C99" s="160" t="str">
        <f>TRIM(CLEAN(TEXT(IFERROR(INDEX('Snakeden MR'!$B$4:$C$3028,MATCH($A99,'Snakeden MR'!$C$4:$C$3028,0),1),"-"),"@")))</f>
        <v>-</v>
      </c>
      <c r="D99" s="147" t="str">
        <f>TRIM(CLEAN(TEXT(IFERROR(INDEX('Snakeden MR'!$I$4:$J$3028,MATCH($A99,'Snakeden MR'!$J$4:$J$3028,0),1),"-"),"@")))</f>
        <v>-</v>
      </c>
      <c r="E99" s="147" t="str">
        <f>TRIM(CLEAN(TEXT(IFERROR(INDEX('Snakeden MR'!$P$4:$Q$3028,MATCH($A99,'Snakeden MR'!$Q$4:$Q$3028,0),1),"-"),"@")))</f>
        <v>-</v>
      </c>
      <c r="F99" s="147" t="str">
        <f>TRIM(CLEAN(TEXT(IFERROR(INDEX('Snakeden MR'!$W$4:$X$3028,MATCH($A99,'Snakeden MR'!$X$4:$X$3028,0),1),"-"),"@")))</f>
        <v>-</v>
      </c>
      <c r="G99" s="159" t="str">
        <f t="shared" si="2"/>
        <v>Not Found</v>
      </c>
      <c r="H99" t="str" cm="1">
        <f t="array" ref="H99">IF(SUMPRODUCT((TRIM(C99:F99)&lt;&gt;"-")*1)=0,
    "No Data",
    IF(COUNTIF(C99:F99,INDEX(_xlfn._xlws.FILTER(C99:F99,TRIM(C99:F99)&lt;&gt;"-"),1))=SUMPRODUCT((TRIM(C99:F99)&lt;&gt;"-")*1),
    "No Change",
    "Change"))</f>
        <v>No Data</v>
      </c>
      <c r="I99" s="159"/>
      <c r="J99"/>
      <c r="K99" s="163"/>
      <c r="L99" s="147" t="str">
        <f>TRIM(CLEAN(TEXT(IFERROR(INDEX('Glade MR'!$B$4:$C$3000,MATCH($A99,'Glade MR'!$C$4:$C$3000,0),1),"-"),"@")))</f>
        <v>-</v>
      </c>
      <c r="M99" s="147" t="str">
        <f>TRIM(CLEAN(TEXT(IFERROR(INDEX('Glade MR'!$I$4:$J$3000,MATCH($A99,'Glade MR'!$J$4:$J$3000,0),1),"-"),"@")))</f>
        <v>Pool 1</v>
      </c>
      <c r="N99" s="147" t="str">
        <f>TRIM(CLEAN(TEXT(IFERROR(INDEX('Glade MR'!$P$4:$Q$3000,MATCH($A99,'Glade MR'!$Q$4:$Q$3000,0),1),"-"),"@")))</f>
        <v>Pool 1</v>
      </c>
      <c r="O99" s="147" t="str">
        <f>TRIM(CLEAN(TEXT(IFERROR(INDEX('Glade MR'!$W$4:$X$3000,MATCH($A99,'Glade MR'!$X$4:$X$3000,0),1),"-"),"@")))</f>
        <v>Pool 1</v>
      </c>
      <c r="P99" s="159" t="str">
        <f t="shared" si="3"/>
        <v>Found</v>
      </c>
      <c r="Q99" t="str" cm="1">
        <f t="array" ref="Q99">IF(SUMPRODUCT((TRIM(L99:O99)&lt;&gt;"-")*1)=0,
    "No Data",
    IF(COUNTIF(L99:O99,INDEX(_xlfn._xlws.FILTER(L99:O99,TRIM(L99:O99)&lt;&gt;"-"),1))=SUMPRODUCT((TRIM(L99:O99)&lt;&gt;"-")*1),
    "No Change",
    "Change"))</f>
        <v>No Change</v>
      </c>
      <c r="R99" s="159"/>
      <c r="S99" s="111"/>
    </row>
    <row r="100" spans="1:19" x14ac:dyDescent="0.3">
      <c r="A100" t="s">
        <v>1196</v>
      </c>
      <c r="B100" t="s">
        <v>1137</v>
      </c>
      <c r="C100" s="160" t="str">
        <f>TRIM(CLEAN(TEXT(IFERROR(INDEX('Snakeden MR'!$B$4:$C$3028,MATCH($A100,'Snakeden MR'!$C$4:$C$3028,0),1),"-"),"@")))</f>
        <v>-</v>
      </c>
      <c r="D100" s="147" t="str">
        <f>TRIM(CLEAN(TEXT(IFERROR(INDEX('Snakeden MR'!$I$4:$J$3028,MATCH($A100,'Snakeden MR'!$J$4:$J$3028,0),1),"-"),"@")))</f>
        <v>-</v>
      </c>
      <c r="E100" s="147" t="str">
        <f>TRIM(CLEAN(TEXT(IFERROR(INDEX('Snakeden MR'!$P$4:$Q$3028,MATCH($A100,'Snakeden MR'!$Q$4:$Q$3028,0),1),"-"),"@")))</f>
        <v>-</v>
      </c>
      <c r="F100" s="147" t="str">
        <f>TRIM(CLEAN(TEXT(IFERROR(INDEX('Snakeden MR'!$W$4:$X$3028,MATCH($A100,'Snakeden MR'!$X$4:$X$3028,0),1),"-"),"@")))</f>
        <v>-</v>
      </c>
      <c r="G100" s="159" t="str">
        <f t="shared" si="2"/>
        <v>Not Found</v>
      </c>
      <c r="H100" t="str" cm="1">
        <f t="array" ref="H100">IF(SUMPRODUCT((TRIM(C100:F100)&lt;&gt;"-")*1)=0,
    "No Data",
    IF(COUNTIF(C100:F100,INDEX(_xlfn._xlws.FILTER(C100:F100,TRIM(C100:F100)&lt;&gt;"-"),1))=SUMPRODUCT((TRIM(C100:F100)&lt;&gt;"-")*1),
    "No Change",
    "Change"))</f>
        <v>No Data</v>
      </c>
      <c r="I100" s="159"/>
      <c r="J100"/>
      <c r="K100" s="163"/>
      <c r="L100" s="147" t="str">
        <f>TRIM(CLEAN(TEXT(IFERROR(INDEX('Glade MR'!$B$4:$C$3000,MATCH($A100,'Glade MR'!$C$4:$C$3000,0),1),"-"),"@")))</f>
        <v>-</v>
      </c>
      <c r="M100" s="147" t="str">
        <f>TRIM(CLEAN(TEXT(IFERROR(INDEX('Glade MR'!$I$4:$J$3000,MATCH($A100,'Glade MR'!$J$4:$J$3000,0),1),"-"),"@")))</f>
        <v>-</v>
      </c>
      <c r="N100" s="147" t="str">
        <f>TRIM(CLEAN(TEXT(IFERROR(INDEX('Glade MR'!$P$4:$Q$3000,MATCH($A100,'Glade MR'!$Q$4:$Q$3000,0),1),"-"),"@")))</f>
        <v>-</v>
      </c>
      <c r="O100" s="147" t="str">
        <f>TRIM(CLEAN(TEXT(IFERROR(INDEX('Glade MR'!$W$4:$X$3000,MATCH($A100,'Glade MR'!$X$4:$X$3000,0),1),"-"),"@")))</f>
        <v>-</v>
      </c>
      <c r="P100" s="159" t="str">
        <f t="shared" si="3"/>
        <v>Not Found</v>
      </c>
      <c r="Q100" t="str" cm="1">
        <f t="array" ref="Q100">IF(SUMPRODUCT((TRIM(L100:O100)&lt;&gt;"-")*1)=0,
    "No Data",
    IF(COUNTIF(L100:O100,INDEX(_xlfn._xlws.FILTER(L100:O100,TRIM(L100:O100)&lt;&gt;"-"),1))=SUMPRODUCT((TRIM(L100:O100)&lt;&gt;"-")*1),
    "No Change",
    "Change"))</f>
        <v>No Data</v>
      </c>
      <c r="R100" s="159"/>
      <c r="S100" s="111"/>
    </row>
    <row r="101" spans="1:19" x14ac:dyDescent="0.3">
      <c r="A101" t="s">
        <v>1197</v>
      </c>
      <c r="B101" t="s">
        <v>1145</v>
      </c>
      <c r="C101" s="160" t="str">
        <f>TRIM(CLEAN(TEXT(IFERROR(INDEX('Snakeden MR'!$B$4:$C$3028,MATCH($A101,'Snakeden MR'!$C$4:$C$3028,0),1),"-"),"@")))</f>
        <v>-</v>
      </c>
      <c r="D101" s="147" t="str">
        <f>TRIM(CLEAN(TEXT(IFERROR(INDEX('Snakeden MR'!$I$4:$J$3028,MATCH($A101,'Snakeden MR'!$J$4:$J$3028,0),1),"-"),"@")))</f>
        <v>-</v>
      </c>
      <c r="E101" s="147" t="str">
        <f>TRIM(CLEAN(TEXT(IFERROR(INDEX('Snakeden MR'!$P$4:$Q$3028,MATCH($A101,'Snakeden MR'!$Q$4:$Q$3028,0),1),"-"),"@")))</f>
        <v>-</v>
      </c>
      <c r="F101" s="147" t="str">
        <f>TRIM(CLEAN(TEXT(IFERROR(INDEX('Snakeden MR'!$W$4:$X$3028,MATCH($A101,'Snakeden MR'!$X$4:$X$3028,0),1),"-"),"@")))</f>
        <v>-</v>
      </c>
      <c r="G101" s="159" t="str">
        <f t="shared" si="2"/>
        <v>Not Found</v>
      </c>
      <c r="H101" t="str" cm="1">
        <f t="array" ref="H101">IF(SUMPRODUCT((TRIM(C101:F101)&lt;&gt;"-")*1)=0,
    "No Data",
    IF(COUNTIF(C101:F101,INDEX(_xlfn._xlws.FILTER(C101:F101,TRIM(C101:F101)&lt;&gt;"-"),1))=SUMPRODUCT((TRIM(C101:F101)&lt;&gt;"-")*1),
    "No Change",
    "Change"))</f>
        <v>No Data</v>
      </c>
      <c r="I101" s="159"/>
      <c r="J101"/>
      <c r="K101" s="163"/>
      <c r="L101" s="147" t="str">
        <f>TRIM(CLEAN(TEXT(IFERROR(INDEX('Glade MR'!$B$4:$C$3000,MATCH($A101,'Glade MR'!$C$4:$C$3000,0),1),"-"),"@")))</f>
        <v>-</v>
      </c>
      <c r="M101" s="147" t="str">
        <f>TRIM(CLEAN(TEXT(IFERROR(INDEX('Glade MR'!$I$4:$J$3000,MATCH($A101,'Glade MR'!$J$4:$J$3000,0),1),"-"),"@")))</f>
        <v>-</v>
      </c>
      <c r="N101" s="147" t="str">
        <f>TRIM(CLEAN(TEXT(IFERROR(INDEX('Glade MR'!$P$4:$Q$3000,MATCH($A101,'Glade MR'!$Q$4:$Q$3000,0),1),"-"),"@")))</f>
        <v>-</v>
      </c>
      <c r="O101" s="147" t="str">
        <f>TRIM(CLEAN(TEXT(IFERROR(INDEX('Glade MR'!$W$4:$X$3000,MATCH($A101,'Glade MR'!$X$4:$X$3000,0),1),"-"),"@")))</f>
        <v>-</v>
      </c>
      <c r="P101" s="159" t="str">
        <f t="shared" si="3"/>
        <v>Not Found</v>
      </c>
      <c r="Q101" t="str" cm="1">
        <f t="array" ref="Q101">IF(SUMPRODUCT((TRIM(L101:O101)&lt;&gt;"-")*1)=0,
    "No Data",
    IF(COUNTIF(L101:O101,INDEX(_xlfn._xlws.FILTER(L101:O101,TRIM(L101:O101)&lt;&gt;"-"),1))=SUMPRODUCT((TRIM(L101:O101)&lt;&gt;"-")*1),
    "No Change",
    "Change"))</f>
        <v>No Data</v>
      </c>
      <c r="R101" s="159"/>
      <c r="S101" s="111"/>
    </row>
    <row r="102" spans="1:19" x14ac:dyDescent="0.3">
      <c r="A102" t="s">
        <v>1198</v>
      </c>
      <c r="B102" t="s">
        <v>1137</v>
      </c>
      <c r="C102" s="160" t="str">
        <f>TRIM(CLEAN(TEXT(IFERROR(INDEX('Snakeden MR'!$B$4:$C$3028,MATCH($A102,'Snakeden MR'!$C$4:$C$3028,0),1),"-"),"@")))</f>
        <v>-</v>
      </c>
      <c r="D102" s="147" t="str">
        <f>TRIM(CLEAN(TEXT(IFERROR(INDEX('Snakeden MR'!$I$4:$J$3028,MATCH($A102,'Snakeden MR'!$J$4:$J$3028,0),1),"-"),"@")))</f>
        <v>-</v>
      </c>
      <c r="E102" s="147" t="str">
        <f>TRIM(CLEAN(TEXT(IFERROR(INDEX('Snakeden MR'!$P$4:$Q$3028,MATCH($A102,'Snakeden MR'!$Q$4:$Q$3028,0),1),"-"),"@")))</f>
        <v>-</v>
      </c>
      <c r="F102" s="147" t="str">
        <f>TRIM(CLEAN(TEXT(IFERROR(INDEX('Snakeden MR'!$W$4:$X$3028,MATCH($A102,'Snakeden MR'!$X$4:$X$3028,0),1),"-"),"@")))</f>
        <v>-</v>
      </c>
      <c r="G102" s="159" t="str">
        <f t="shared" si="2"/>
        <v>Not Found</v>
      </c>
      <c r="H102" t="str" cm="1">
        <f t="array" ref="H102">IF(SUMPRODUCT((TRIM(C102:F102)&lt;&gt;"-")*1)=0,
    "No Data",
    IF(COUNTIF(C102:F102,INDEX(_xlfn._xlws.FILTER(C102:F102,TRIM(C102:F102)&lt;&gt;"-"),1))=SUMPRODUCT((TRIM(C102:F102)&lt;&gt;"-")*1),
    "No Change",
    "Change"))</f>
        <v>No Data</v>
      </c>
      <c r="I102" s="159"/>
      <c r="J102"/>
      <c r="K102" s="163"/>
      <c r="L102" s="147" t="str">
        <f>TRIM(CLEAN(TEXT(IFERROR(INDEX('Glade MR'!$B$4:$C$3000,MATCH($A102,'Glade MR'!$C$4:$C$3000,0),1),"-"),"@")))</f>
        <v>-</v>
      </c>
      <c r="M102" s="147" t="str">
        <f>TRIM(CLEAN(TEXT(IFERROR(INDEX('Glade MR'!$I$4:$J$3000,MATCH($A102,'Glade MR'!$J$4:$J$3000,0),1),"-"),"@")))</f>
        <v>-</v>
      </c>
      <c r="N102" s="147" t="str">
        <f>TRIM(CLEAN(TEXT(IFERROR(INDEX('Glade MR'!$P$4:$Q$3000,MATCH($A102,'Glade MR'!$Q$4:$Q$3000,0),1),"-"),"@")))</f>
        <v>-</v>
      </c>
      <c r="O102" s="147" t="str">
        <f>TRIM(CLEAN(TEXT(IFERROR(INDEX('Glade MR'!$W$4:$X$3000,MATCH($A102,'Glade MR'!$X$4:$X$3000,0),1),"-"),"@")))</f>
        <v>-</v>
      </c>
      <c r="P102" s="159" t="str">
        <f t="shared" si="3"/>
        <v>Not Found</v>
      </c>
      <c r="Q102" t="str" cm="1">
        <f t="array" ref="Q102">IF(SUMPRODUCT((TRIM(L102:O102)&lt;&gt;"-")*1)=0,
    "No Data",
    IF(COUNTIF(L102:O102,INDEX(_xlfn._xlws.FILTER(L102:O102,TRIM(L102:O102)&lt;&gt;"-"),1))=SUMPRODUCT((TRIM(L102:O102)&lt;&gt;"-")*1),
    "No Change",
    "Change"))</f>
        <v>No Data</v>
      </c>
      <c r="R102" s="159"/>
      <c r="S102" s="111"/>
    </row>
    <row r="103" spans="1:19" x14ac:dyDescent="0.3">
      <c r="A103" t="s">
        <v>511</v>
      </c>
      <c r="B103" t="s">
        <v>1137</v>
      </c>
      <c r="C103" s="160" t="str">
        <f>TRIM(CLEAN(TEXT(IFERROR(INDEX('Snakeden MR'!$B$4:$C$3028,MATCH($A103,'Snakeden MR'!$C$4:$C$3028,0),1),"-"),"@")))</f>
        <v>-</v>
      </c>
      <c r="D103" s="147" t="str">
        <f>TRIM(CLEAN(TEXT(IFERROR(INDEX('Snakeden MR'!$I$4:$J$3028,MATCH($A103,'Snakeden MR'!$J$4:$J$3028,0),1),"-"),"@")))</f>
        <v>-</v>
      </c>
      <c r="E103" s="147" t="str">
        <f>TRIM(CLEAN(TEXT(IFERROR(INDEX('Snakeden MR'!$P$4:$Q$3028,MATCH($A103,'Snakeden MR'!$Q$4:$Q$3028,0),1),"-"),"@")))</f>
        <v>-</v>
      </c>
      <c r="F103" s="147" t="str">
        <f>TRIM(CLEAN(TEXT(IFERROR(INDEX('Snakeden MR'!$W$4:$X$3028,MATCH($A103,'Snakeden MR'!$X$4:$X$3028,0),1),"-"),"@")))</f>
        <v>-</v>
      </c>
      <c r="G103" s="159" t="str">
        <f t="shared" si="2"/>
        <v>Not Found</v>
      </c>
      <c r="H103" t="str" cm="1">
        <f t="array" ref="H103">IF(SUMPRODUCT((TRIM(C103:F103)&lt;&gt;"-")*1)=0,
    "No Data",
    IF(COUNTIF(C103:F103,INDEX(_xlfn._xlws.FILTER(C103:F103,TRIM(C103:F103)&lt;&gt;"-"),1))=SUMPRODUCT((TRIM(C103:F103)&lt;&gt;"-")*1),
    "No Change",
    "Change"))</f>
        <v>No Data</v>
      </c>
      <c r="I103" s="159"/>
      <c r="J103"/>
      <c r="K103" s="163"/>
      <c r="L103" s="147" t="str">
        <f>TRIM(CLEAN(TEXT(IFERROR(INDEX('Glade MR'!$B$4:$C$3000,MATCH($A103,'Glade MR'!$C$4:$C$3000,0),1),"-"),"@")))</f>
        <v>Pool 10</v>
      </c>
      <c r="M103" s="147" t="str">
        <f>TRIM(CLEAN(TEXT(IFERROR(INDEX('Glade MR'!$I$4:$J$3000,MATCH($A103,'Glade MR'!$J$4:$J$3000,0),1),"-"),"@")))</f>
        <v>-</v>
      </c>
      <c r="N103" s="147" t="str">
        <f>TRIM(CLEAN(TEXT(IFERROR(INDEX('Glade MR'!$P$4:$Q$3000,MATCH($A103,'Glade MR'!$Q$4:$Q$3000,0),1),"-"),"@")))</f>
        <v>Pool 3</v>
      </c>
      <c r="O103" s="147" t="str">
        <f>TRIM(CLEAN(TEXT(IFERROR(INDEX('Glade MR'!$W$4:$X$3000,MATCH($A103,'Glade MR'!$X$4:$X$3000,0),1),"-"),"@")))</f>
        <v>-</v>
      </c>
      <c r="P103" s="159" t="str">
        <f t="shared" si="3"/>
        <v>Found</v>
      </c>
      <c r="Q103" t="str" cm="1">
        <f t="array" ref="Q103">IF(SUMPRODUCT((TRIM(L103:O103)&lt;&gt;"-")*1)=0,
    "No Data",
    IF(COUNTIF(L103:O103,INDEX(_xlfn._xlws.FILTER(L103:O103,TRIM(L103:O103)&lt;&gt;"-"),1))=SUMPRODUCT((TRIM(L103:O103)&lt;&gt;"-")*1),
    "No Change",
    "Change"))</f>
        <v>Change</v>
      </c>
      <c r="R103" s="159"/>
      <c r="S103" s="111"/>
    </row>
    <row r="104" spans="1:19" x14ac:dyDescent="0.3">
      <c r="A104" t="s">
        <v>1199</v>
      </c>
      <c r="B104" t="s">
        <v>1145</v>
      </c>
      <c r="C104" s="160" t="str">
        <f>TRIM(CLEAN(TEXT(IFERROR(INDEX('Snakeden MR'!$B$4:$C$3028,MATCH($A104,'Snakeden MR'!$C$4:$C$3028,0),1),"-"),"@")))</f>
        <v>-</v>
      </c>
      <c r="D104" s="147" t="str">
        <f>TRIM(CLEAN(TEXT(IFERROR(INDEX('Snakeden MR'!$I$4:$J$3028,MATCH($A104,'Snakeden MR'!$J$4:$J$3028,0),1),"-"),"@")))</f>
        <v>-</v>
      </c>
      <c r="E104" s="147" t="str">
        <f>TRIM(CLEAN(TEXT(IFERROR(INDEX('Snakeden MR'!$P$4:$Q$3028,MATCH($A104,'Snakeden MR'!$Q$4:$Q$3028,0),1),"-"),"@")))</f>
        <v>-</v>
      </c>
      <c r="F104" s="147" t="str">
        <f>TRIM(CLEAN(TEXT(IFERROR(INDEX('Snakeden MR'!$W$4:$X$3028,MATCH($A104,'Snakeden MR'!$X$4:$X$3028,0),1),"-"),"@")))</f>
        <v>-</v>
      </c>
      <c r="G104" s="159" t="str">
        <f t="shared" si="2"/>
        <v>Not Found</v>
      </c>
      <c r="H104" t="str" cm="1">
        <f t="array" ref="H104">IF(SUMPRODUCT((TRIM(C104:F104)&lt;&gt;"-")*1)=0,
    "No Data",
    IF(COUNTIF(C104:F104,INDEX(_xlfn._xlws.FILTER(C104:F104,TRIM(C104:F104)&lt;&gt;"-"),1))=SUMPRODUCT((TRIM(C104:F104)&lt;&gt;"-")*1),
    "No Change",
    "Change"))</f>
        <v>No Data</v>
      </c>
      <c r="I104" s="159"/>
      <c r="J104"/>
      <c r="K104" s="163"/>
      <c r="L104" s="147" t="str">
        <f>TRIM(CLEAN(TEXT(IFERROR(INDEX('Glade MR'!$B$4:$C$3000,MATCH($A104,'Glade MR'!$C$4:$C$3000,0),1),"-"),"@")))</f>
        <v>-</v>
      </c>
      <c r="M104" s="147" t="str">
        <f>TRIM(CLEAN(TEXT(IFERROR(INDEX('Glade MR'!$I$4:$J$3000,MATCH($A104,'Glade MR'!$J$4:$J$3000,0),1),"-"),"@")))</f>
        <v>-</v>
      </c>
      <c r="N104" s="147" t="str">
        <f>TRIM(CLEAN(TEXT(IFERROR(INDEX('Glade MR'!$P$4:$Q$3000,MATCH($A104,'Glade MR'!$Q$4:$Q$3000,0),1),"-"),"@")))</f>
        <v>-</v>
      </c>
      <c r="O104" s="147" t="str">
        <f>TRIM(CLEAN(TEXT(IFERROR(INDEX('Glade MR'!$W$4:$X$3000,MATCH($A104,'Glade MR'!$X$4:$X$3000,0),1),"-"),"@")))</f>
        <v>-</v>
      </c>
      <c r="P104" s="159" t="str">
        <f t="shared" si="3"/>
        <v>Not Found</v>
      </c>
      <c r="Q104" t="str" cm="1">
        <f t="array" ref="Q104">IF(SUMPRODUCT((TRIM(L104:O104)&lt;&gt;"-")*1)=0,
    "No Data",
    IF(COUNTIF(L104:O104,INDEX(_xlfn._xlws.FILTER(L104:O104,TRIM(L104:O104)&lt;&gt;"-"),1))=SUMPRODUCT((TRIM(L104:O104)&lt;&gt;"-")*1),
    "No Change",
    "Change"))</f>
        <v>No Data</v>
      </c>
      <c r="R104" s="159"/>
      <c r="S104" s="111"/>
    </row>
    <row r="105" spans="1:19" x14ac:dyDescent="0.3">
      <c r="A105" t="s">
        <v>437</v>
      </c>
      <c r="B105" t="s">
        <v>1137</v>
      </c>
      <c r="C105" s="160" t="str">
        <f>TRIM(CLEAN(TEXT(IFERROR(INDEX('Snakeden MR'!$B$4:$C$3028,MATCH($A105,'Snakeden MR'!$C$4:$C$3028,0),1),"-"),"@")))</f>
        <v>-</v>
      </c>
      <c r="D105" s="147" t="str">
        <f>TRIM(CLEAN(TEXT(IFERROR(INDEX('Snakeden MR'!$I$4:$J$3028,MATCH($A105,'Snakeden MR'!$J$4:$J$3028,0),1),"-"),"@")))</f>
        <v>-</v>
      </c>
      <c r="E105" s="147" t="str">
        <f>TRIM(CLEAN(TEXT(IFERROR(INDEX('Snakeden MR'!$P$4:$Q$3028,MATCH($A105,'Snakeden MR'!$Q$4:$Q$3028,0),1),"-"),"@")))</f>
        <v>-</v>
      </c>
      <c r="F105" s="147" t="str">
        <f>TRIM(CLEAN(TEXT(IFERROR(INDEX('Snakeden MR'!$W$4:$X$3028,MATCH($A105,'Snakeden MR'!$X$4:$X$3028,0),1),"-"),"@")))</f>
        <v>-</v>
      </c>
      <c r="G105" s="159" t="str">
        <f t="shared" si="2"/>
        <v>Not Found</v>
      </c>
      <c r="H105" t="str" cm="1">
        <f t="array" ref="H105">IF(SUMPRODUCT((TRIM(C105:F105)&lt;&gt;"-")*1)=0,
    "No Data",
    IF(COUNTIF(C105:F105,INDEX(_xlfn._xlws.FILTER(C105:F105,TRIM(C105:F105)&lt;&gt;"-"),1))=SUMPRODUCT((TRIM(C105:F105)&lt;&gt;"-")*1),
    "No Change",
    "Change"))</f>
        <v>No Data</v>
      </c>
      <c r="I105" s="159"/>
      <c r="J105"/>
      <c r="K105" s="163"/>
      <c r="L105" s="147" t="str">
        <f>TRIM(CLEAN(TEXT(IFERROR(INDEX('Glade MR'!$B$4:$C$3000,MATCH($A105,'Glade MR'!$C$4:$C$3000,0),1),"-"),"@")))</f>
        <v>-</v>
      </c>
      <c r="M105" s="147" t="str">
        <f>TRIM(CLEAN(TEXT(IFERROR(INDEX('Glade MR'!$I$4:$J$3000,MATCH($A105,'Glade MR'!$J$4:$J$3000,0),1),"-"),"@")))</f>
        <v>Pool 10</v>
      </c>
      <c r="N105" s="147" t="str">
        <f>TRIM(CLEAN(TEXT(IFERROR(INDEX('Glade MR'!$P$4:$Q$3000,MATCH($A105,'Glade MR'!$Q$4:$Q$3000,0),1),"-"),"@")))</f>
        <v>Pool 10</v>
      </c>
      <c r="O105" s="147" t="str">
        <f>TRIM(CLEAN(TEXT(IFERROR(INDEX('Glade MR'!$W$4:$X$3000,MATCH($A105,'Glade MR'!$X$4:$X$3000,0),1),"-"),"@")))</f>
        <v>Pool 10</v>
      </c>
      <c r="P105" s="159" t="str">
        <f t="shared" si="3"/>
        <v>Found</v>
      </c>
      <c r="Q105" t="str" cm="1">
        <f t="array" ref="Q105">IF(SUMPRODUCT((TRIM(L105:O105)&lt;&gt;"-")*1)=0,
    "No Data",
    IF(COUNTIF(L105:O105,INDEX(_xlfn._xlws.FILTER(L105:O105,TRIM(L105:O105)&lt;&gt;"-"),1))=SUMPRODUCT((TRIM(L105:O105)&lt;&gt;"-")*1),
    "No Change",
    "Change"))</f>
        <v>No Change</v>
      </c>
      <c r="R105" s="159"/>
      <c r="S105" s="111"/>
    </row>
    <row r="106" spans="1:19" x14ac:dyDescent="0.3">
      <c r="A106" t="s">
        <v>1200</v>
      </c>
      <c r="B106" t="s">
        <v>1137</v>
      </c>
      <c r="C106" s="160" t="str">
        <f>TRIM(CLEAN(TEXT(IFERROR(INDEX('Snakeden MR'!$B$4:$C$3028,MATCH($A106,'Snakeden MR'!$C$4:$C$3028,0),1),"-"),"@")))</f>
        <v>-</v>
      </c>
      <c r="D106" s="147" t="str">
        <f>TRIM(CLEAN(TEXT(IFERROR(INDEX('Snakeden MR'!$I$4:$J$3028,MATCH($A106,'Snakeden MR'!$J$4:$J$3028,0),1),"-"),"@")))</f>
        <v>-</v>
      </c>
      <c r="E106" s="147" t="str">
        <f>TRIM(CLEAN(TEXT(IFERROR(INDEX('Snakeden MR'!$P$4:$Q$3028,MATCH($A106,'Snakeden MR'!$Q$4:$Q$3028,0),1),"-"),"@")))</f>
        <v>-</v>
      </c>
      <c r="F106" s="147" t="str">
        <f>TRIM(CLEAN(TEXT(IFERROR(INDEX('Snakeden MR'!$W$4:$X$3028,MATCH($A106,'Snakeden MR'!$X$4:$X$3028,0),1),"-"),"@")))</f>
        <v>-</v>
      </c>
      <c r="G106" s="159" t="str">
        <f t="shared" si="2"/>
        <v>Not Found</v>
      </c>
      <c r="H106" t="str" cm="1">
        <f t="array" ref="H106">IF(SUMPRODUCT((TRIM(C106:F106)&lt;&gt;"-")*1)=0,
    "No Data",
    IF(COUNTIF(C106:F106,INDEX(_xlfn._xlws.FILTER(C106:F106,TRIM(C106:F106)&lt;&gt;"-"),1))=SUMPRODUCT((TRIM(C106:F106)&lt;&gt;"-")*1),
    "No Change",
    "Change"))</f>
        <v>No Data</v>
      </c>
      <c r="I106" s="159"/>
      <c r="J106"/>
      <c r="K106" s="163"/>
      <c r="L106" s="147" t="str">
        <f>TRIM(CLEAN(TEXT(IFERROR(INDEX('Glade MR'!$B$4:$C$3000,MATCH($A106,'Glade MR'!$C$4:$C$3000,0),1),"-"),"@")))</f>
        <v>-</v>
      </c>
      <c r="M106" s="147" t="str">
        <f>TRIM(CLEAN(TEXT(IFERROR(INDEX('Glade MR'!$I$4:$J$3000,MATCH($A106,'Glade MR'!$J$4:$J$3000,0),1),"-"),"@")))</f>
        <v>-</v>
      </c>
      <c r="N106" s="147" t="str">
        <f>TRIM(CLEAN(TEXT(IFERROR(INDEX('Glade MR'!$P$4:$Q$3000,MATCH($A106,'Glade MR'!$Q$4:$Q$3000,0),1),"-"),"@")))</f>
        <v>-</v>
      </c>
      <c r="O106" s="147" t="str">
        <f>TRIM(CLEAN(TEXT(IFERROR(INDEX('Glade MR'!$W$4:$X$3000,MATCH($A106,'Glade MR'!$X$4:$X$3000,0),1),"-"),"@")))</f>
        <v>-</v>
      </c>
      <c r="P106" s="159" t="str">
        <f t="shared" si="3"/>
        <v>Not Found</v>
      </c>
      <c r="Q106" t="str" cm="1">
        <f t="array" ref="Q106">IF(SUMPRODUCT((TRIM(L106:O106)&lt;&gt;"-")*1)=0,
    "No Data",
    IF(COUNTIF(L106:O106,INDEX(_xlfn._xlws.FILTER(L106:O106,TRIM(L106:O106)&lt;&gt;"-"),1))=SUMPRODUCT((TRIM(L106:O106)&lt;&gt;"-")*1),
    "No Change",
    "Change"))</f>
        <v>No Data</v>
      </c>
      <c r="R106" s="159"/>
      <c r="S106" s="111"/>
    </row>
    <row r="107" spans="1:19" x14ac:dyDescent="0.3">
      <c r="A107" t="s">
        <v>1201</v>
      </c>
      <c r="B107" t="s">
        <v>1145</v>
      </c>
      <c r="C107" s="160" t="str">
        <f>TRIM(CLEAN(TEXT(IFERROR(INDEX('Snakeden MR'!$B$4:$C$3028,MATCH($A107,'Snakeden MR'!$C$4:$C$3028,0),1),"-"),"@")))</f>
        <v>-</v>
      </c>
      <c r="D107" s="147" t="str">
        <f>TRIM(CLEAN(TEXT(IFERROR(INDEX('Snakeden MR'!$I$4:$J$3028,MATCH($A107,'Snakeden MR'!$J$4:$J$3028,0),1),"-"),"@")))</f>
        <v>-</v>
      </c>
      <c r="E107" s="147" t="str">
        <f>TRIM(CLEAN(TEXT(IFERROR(INDEX('Snakeden MR'!$P$4:$Q$3028,MATCH($A107,'Snakeden MR'!$Q$4:$Q$3028,0),1),"-"),"@")))</f>
        <v>-</v>
      </c>
      <c r="F107" s="147" t="str">
        <f>TRIM(CLEAN(TEXT(IFERROR(INDEX('Snakeden MR'!$W$4:$X$3028,MATCH($A107,'Snakeden MR'!$X$4:$X$3028,0),1),"-"),"@")))</f>
        <v>-</v>
      </c>
      <c r="G107" s="159" t="str">
        <f t="shared" si="2"/>
        <v>Not Found</v>
      </c>
      <c r="H107" t="str" cm="1">
        <f t="array" ref="H107">IF(SUMPRODUCT((TRIM(C107:F107)&lt;&gt;"-")*1)=0,
    "No Data",
    IF(COUNTIF(C107:F107,INDEX(_xlfn._xlws.FILTER(C107:F107,TRIM(C107:F107)&lt;&gt;"-"),1))=SUMPRODUCT((TRIM(C107:F107)&lt;&gt;"-")*1),
    "No Change",
    "Change"))</f>
        <v>No Data</v>
      </c>
      <c r="I107" s="159"/>
      <c r="J107"/>
      <c r="K107" s="163"/>
      <c r="L107" s="147" t="str">
        <f>TRIM(CLEAN(TEXT(IFERROR(INDEX('Glade MR'!$B$4:$C$3000,MATCH($A107,'Glade MR'!$C$4:$C$3000,0),1),"-"),"@")))</f>
        <v>-</v>
      </c>
      <c r="M107" s="147" t="str">
        <f>TRIM(CLEAN(TEXT(IFERROR(INDEX('Glade MR'!$I$4:$J$3000,MATCH($A107,'Glade MR'!$J$4:$J$3000,0),1),"-"),"@")))</f>
        <v>-</v>
      </c>
      <c r="N107" s="147" t="str">
        <f>TRIM(CLEAN(TEXT(IFERROR(INDEX('Glade MR'!$P$4:$Q$3000,MATCH($A107,'Glade MR'!$Q$4:$Q$3000,0),1),"-"),"@")))</f>
        <v>-</v>
      </c>
      <c r="O107" s="147" t="str">
        <f>TRIM(CLEAN(TEXT(IFERROR(INDEX('Glade MR'!$W$4:$X$3000,MATCH($A107,'Glade MR'!$X$4:$X$3000,0),1),"-"),"@")))</f>
        <v>-</v>
      </c>
      <c r="P107" s="159" t="str">
        <f t="shared" si="3"/>
        <v>Not Found</v>
      </c>
      <c r="Q107" t="str" cm="1">
        <f t="array" ref="Q107">IF(SUMPRODUCT((TRIM(L107:O107)&lt;&gt;"-")*1)=0,
    "No Data",
    IF(COUNTIF(L107:O107,INDEX(_xlfn._xlws.FILTER(L107:O107,TRIM(L107:O107)&lt;&gt;"-"),1))=SUMPRODUCT((TRIM(L107:O107)&lt;&gt;"-")*1),
    "No Change",
    "Change"))</f>
        <v>No Data</v>
      </c>
      <c r="R107" s="159"/>
      <c r="S107" s="111"/>
    </row>
    <row r="108" spans="1:19" x14ac:dyDescent="0.3">
      <c r="A108" t="s">
        <v>955</v>
      </c>
      <c r="B108" t="s">
        <v>1137</v>
      </c>
      <c r="C108" s="160" t="str">
        <f>TRIM(CLEAN(TEXT(IFERROR(INDEX('Snakeden MR'!$B$4:$C$3028,MATCH($A108,'Snakeden MR'!$C$4:$C$3028,0),1),"-"),"@")))</f>
        <v>-</v>
      </c>
      <c r="D108" s="147" t="str">
        <f>TRIM(CLEAN(TEXT(IFERROR(INDEX('Snakeden MR'!$I$4:$J$3028,MATCH($A108,'Snakeden MR'!$J$4:$J$3028,0),1),"-"),"@")))</f>
        <v>-</v>
      </c>
      <c r="E108" s="147" t="str">
        <f>TRIM(CLEAN(TEXT(IFERROR(INDEX('Snakeden MR'!$P$4:$Q$3028,MATCH($A108,'Snakeden MR'!$Q$4:$Q$3028,0),1),"-"),"@")))</f>
        <v>-</v>
      </c>
      <c r="F108" s="147" t="str">
        <f>TRIM(CLEAN(TEXT(IFERROR(INDEX('Snakeden MR'!$W$4:$X$3028,MATCH($A108,'Snakeden MR'!$X$4:$X$3028,0),1),"-"),"@")))</f>
        <v>-</v>
      </c>
      <c r="G108" s="159" t="str">
        <f t="shared" si="2"/>
        <v>Not Found</v>
      </c>
      <c r="H108" t="str" cm="1">
        <f t="array" ref="H108">IF(SUMPRODUCT((TRIM(C108:F108)&lt;&gt;"-")*1)=0,
    "No Data",
    IF(COUNTIF(C108:F108,INDEX(_xlfn._xlws.FILTER(C108:F108,TRIM(C108:F108)&lt;&gt;"-"),1))=SUMPRODUCT((TRIM(C108:F108)&lt;&gt;"-")*1),
    "No Change",
    "Change"))</f>
        <v>No Data</v>
      </c>
      <c r="I108" s="159"/>
      <c r="J108"/>
      <c r="K108" s="163"/>
      <c r="L108" s="147" t="str">
        <f>TRIM(CLEAN(TEXT(IFERROR(INDEX('Glade MR'!$B$4:$C$3000,MATCH($A108,'Glade MR'!$C$4:$C$3000,0),1),"-"),"@")))</f>
        <v>Pool 4</v>
      </c>
      <c r="M108" s="147" t="str">
        <f>TRIM(CLEAN(TEXT(IFERROR(INDEX('Glade MR'!$I$4:$J$3000,MATCH($A108,'Glade MR'!$J$4:$J$3000,0),1),"-"),"@")))</f>
        <v>-</v>
      </c>
      <c r="N108" s="147" t="str">
        <f>TRIM(CLEAN(TEXT(IFERROR(INDEX('Glade MR'!$P$4:$Q$3000,MATCH($A108,'Glade MR'!$Q$4:$Q$3000,0),1),"-"),"@")))</f>
        <v>-</v>
      </c>
      <c r="O108" s="147" t="str">
        <f>TRIM(CLEAN(TEXT(IFERROR(INDEX('Glade MR'!$W$4:$X$3000,MATCH($A108,'Glade MR'!$X$4:$X$3000,0),1),"-"),"@")))</f>
        <v>-</v>
      </c>
      <c r="P108" s="159" t="str">
        <f t="shared" si="3"/>
        <v>Found</v>
      </c>
      <c r="Q108" t="str" cm="1">
        <f t="array" ref="Q108">IF(SUMPRODUCT((TRIM(L108:O108)&lt;&gt;"-")*1)=0,
    "No Data",
    IF(COUNTIF(L108:O108,INDEX(_xlfn._xlws.FILTER(L108:O108,TRIM(L108:O108)&lt;&gt;"-"),1))=SUMPRODUCT((TRIM(L108:O108)&lt;&gt;"-")*1),
    "No Change",
    "Change"))</f>
        <v>No Change</v>
      </c>
      <c r="R108" s="159"/>
      <c r="S108" s="111"/>
    </row>
    <row r="109" spans="1:19" x14ac:dyDescent="0.3">
      <c r="A109" t="s">
        <v>1202</v>
      </c>
      <c r="B109" t="s">
        <v>1137</v>
      </c>
      <c r="C109" s="160" t="str">
        <f>TRIM(CLEAN(TEXT(IFERROR(INDEX('Snakeden MR'!$B$4:$C$3028,MATCH($A109,'Snakeden MR'!$C$4:$C$3028,0),1),"-"),"@")))</f>
        <v>-</v>
      </c>
      <c r="D109" s="147" t="str">
        <f>TRIM(CLEAN(TEXT(IFERROR(INDEX('Snakeden MR'!$I$4:$J$3028,MATCH($A109,'Snakeden MR'!$J$4:$J$3028,0),1),"-"),"@")))</f>
        <v>-</v>
      </c>
      <c r="E109" s="147" t="str">
        <f>TRIM(CLEAN(TEXT(IFERROR(INDEX('Snakeden MR'!$P$4:$Q$3028,MATCH($A109,'Snakeden MR'!$Q$4:$Q$3028,0),1),"-"),"@")))</f>
        <v>-</v>
      </c>
      <c r="F109" s="147" t="str">
        <f>TRIM(CLEAN(TEXT(IFERROR(INDEX('Snakeden MR'!$W$4:$X$3028,MATCH($A109,'Snakeden MR'!$X$4:$X$3028,0),1),"-"),"@")))</f>
        <v>-</v>
      </c>
      <c r="G109" s="159" t="str">
        <f t="shared" si="2"/>
        <v>Not Found</v>
      </c>
      <c r="H109" t="str" cm="1">
        <f t="array" ref="H109">IF(SUMPRODUCT((TRIM(C109:F109)&lt;&gt;"-")*1)=0,
    "No Data",
    IF(COUNTIF(C109:F109,INDEX(_xlfn._xlws.FILTER(C109:F109,TRIM(C109:F109)&lt;&gt;"-"),1))=SUMPRODUCT((TRIM(C109:F109)&lt;&gt;"-")*1),
    "No Change",
    "Change"))</f>
        <v>No Data</v>
      </c>
      <c r="I109" s="159"/>
      <c r="J109"/>
      <c r="K109" s="163"/>
      <c r="L109" s="147" t="str">
        <f>TRIM(CLEAN(TEXT(IFERROR(INDEX('Glade MR'!$B$4:$C$3000,MATCH($A109,'Glade MR'!$C$4:$C$3000,0),1),"-"),"@")))</f>
        <v>-</v>
      </c>
      <c r="M109" s="147" t="str">
        <f>TRIM(CLEAN(TEXT(IFERROR(INDEX('Glade MR'!$I$4:$J$3000,MATCH($A109,'Glade MR'!$J$4:$J$3000,0),1),"-"),"@")))</f>
        <v>-</v>
      </c>
      <c r="N109" s="147" t="str">
        <f>TRIM(CLEAN(TEXT(IFERROR(INDEX('Glade MR'!$P$4:$Q$3000,MATCH($A109,'Glade MR'!$Q$4:$Q$3000,0),1),"-"),"@")))</f>
        <v>-</v>
      </c>
      <c r="O109" s="147" t="str">
        <f>TRIM(CLEAN(TEXT(IFERROR(INDEX('Glade MR'!$W$4:$X$3000,MATCH($A109,'Glade MR'!$X$4:$X$3000,0),1),"-"),"@")))</f>
        <v>-</v>
      </c>
      <c r="P109" s="159" t="str">
        <f t="shared" si="3"/>
        <v>Not Found</v>
      </c>
      <c r="Q109" t="str" cm="1">
        <f t="array" ref="Q109">IF(SUMPRODUCT((TRIM(L109:O109)&lt;&gt;"-")*1)=0,
    "No Data",
    IF(COUNTIF(L109:O109,INDEX(_xlfn._xlws.FILTER(L109:O109,TRIM(L109:O109)&lt;&gt;"-"),1))=SUMPRODUCT((TRIM(L109:O109)&lt;&gt;"-")*1),
    "No Change",
    "Change"))</f>
        <v>No Data</v>
      </c>
      <c r="R109" s="159"/>
      <c r="S109" s="111"/>
    </row>
    <row r="110" spans="1:19" x14ac:dyDescent="0.3">
      <c r="A110" t="s">
        <v>1203</v>
      </c>
      <c r="B110" t="s">
        <v>1145</v>
      </c>
      <c r="C110" s="160" t="str">
        <f>TRIM(CLEAN(TEXT(IFERROR(INDEX('Snakeden MR'!$B$4:$C$3028,MATCH($A110,'Snakeden MR'!$C$4:$C$3028,0),1),"-"),"@")))</f>
        <v>-</v>
      </c>
      <c r="D110" s="147" t="str">
        <f>TRIM(CLEAN(TEXT(IFERROR(INDEX('Snakeden MR'!$I$4:$J$3028,MATCH($A110,'Snakeden MR'!$J$4:$J$3028,0),1),"-"),"@")))</f>
        <v>-</v>
      </c>
      <c r="E110" s="147" t="str">
        <f>TRIM(CLEAN(TEXT(IFERROR(INDEX('Snakeden MR'!$P$4:$Q$3028,MATCH($A110,'Snakeden MR'!$Q$4:$Q$3028,0),1),"-"),"@")))</f>
        <v>-</v>
      </c>
      <c r="F110" s="147" t="str">
        <f>TRIM(CLEAN(TEXT(IFERROR(INDEX('Snakeden MR'!$W$4:$X$3028,MATCH($A110,'Snakeden MR'!$X$4:$X$3028,0),1),"-"),"@")))</f>
        <v>-</v>
      </c>
      <c r="G110" s="159" t="str">
        <f t="shared" si="2"/>
        <v>Not Found</v>
      </c>
      <c r="H110" t="str" cm="1">
        <f t="array" ref="H110">IF(SUMPRODUCT((TRIM(C110:F110)&lt;&gt;"-")*1)=0,
    "No Data",
    IF(COUNTIF(C110:F110,INDEX(_xlfn._xlws.FILTER(C110:F110,TRIM(C110:F110)&lt;&gt;"-"),1))=SUMPRODUCT((TRIM(C110:F110)&lt;&gt;"-")*1),
    "No Change",
    "Change"))</f>
        <v>No Data</v>
      </c>
      <c r="I110" s="159"/>
      <c r="J110"/>
      <c r="K110" s="163"/>
      <c r="L110" s="147" t="str">
        <f>TRIM(CLEAN(TEXT(IFERROR(INDEX('Glade MR'!$B$4:$C$3000,MATCH($A110,'Glade MR'!$C$4:$C$3000,0),1),"-"),"@")))</f>
        <v>-</v>
      </c>
      <c r="M110" s="147" t="str">
        <f>TRIM(CLEAN(TEXT(IFERROR(INDEX('Glade MR'!$I$4:$J$3000,MATCH($A110,'Glade MR'!$J$4:$J$3000,0),1),"-"),"@")))</f>
        <v>-</v>
      </c>
      <c r="N110" s="147" t="str">
        <f>TRIM(CLEAN(TEXT(IFERROR(INDEX('Glade MR'!$P$4:$Q$3000,MATCH($A110,'Glade MR'!$Q$4:$Q$3000,0),1),"-"),"@")))</f>
        <v>-</v>
      </c>
      <c r="O110" s="147" t="str">
        <f>TRIM(CLEAN(TEXT(IFERROR(INDEX('Glade MR'!$W$4:$X$3000,MATCH($A110,'Glade MR'!$X$4:$X$3000,0),1),"-"),"@")))</f>
        <v>-</v>
      </c>
      <c r="P110" s="159" t="str">
        <f t="shared" si="3"/>
        <v>Not Found</v>
      </c>
      <c r="Q110" t="str" cm="1">
        <f t="array" ref="Q110">IF(SUMPRODUCT((TRIM(L110:O110)&lt;&gt;"-")*1)=0,
    "No Data",
    IF(COUNTIF(L110:O110,INDEX(_xlfn._xlws.FILTER(L110:O110,TRIM(L110:O110)&lt;&gt;"-"),1))=SUMPRODUCT((TRIM(L110:O110)&lt;&gt;"-")*1),
    "No Change",
    "Change"))</f>
        <v>No Data</v>
      </c>
      <c r="R110" s="159"/>
      <c r="S110" s="111"/>
    </row>
    <row r="111" spans="1:19" x14ac:dyDescent="0.3">
      <c r="A111" t="s">
        <v>1204</v>
      </c>
      <c r="B111" t="s">
        <v>1145</v>
      </c>
      <c r="C111" s="160" t="str">
        <f>TRIM(CLEAN(TEXT(IFERROR(INDEX('Snakeden MR'!$B$4:$C$3028,MATCH($A111,'Snakeden MR'!$C$4:$C$3028,0),1),"-"),"@")))</f>
        <v>-</v>
      </c>
      <c r="D111" s="147" t="str">
        <f>TRIM(CLEAN(TEXT(IFERROR(INDEX('Snakeden MR'!$I$4:$J$3028,MATCH($A111,'Snakeden MR'!$J$4:$J$3028,0),1),"-"),"@")))</f>
        <v>-</v>
      </c>
      <c r="E111" s="147" t="str">
        <f>TRIM(CLEAN(TEXT(IFERROR(INDEX('Snakeden MR'!$P$4:$Q$3028,MATCH($A111,'Snakeden MR'!$Q$4:$Q$3028,0),1),"-"),"@")))</f>
        <v>-</v>
      </c>
      <c r="F111" s="147" t="str">
        <f>TRIM(CLEAN(TEXT(IFERROR(INDEX('Snakeden MR'!$W$4:$X$3028,MATCH($A111,'Snakeden MR'!$X$4:$X$3028,0),1),"-"),"@")))</f>
        <v>-</v>
      </c>
      <c r="G111" s="159" t="str">
        <f t="shared" si="2"/>
        <v>Not Found</v>
      </c>
      <c r="H111" t="str" cm="1">
        <f t="array" ref="H111">IF(SUMPRODUCT((TRIM(C111:F111)&lt;&gt;"-")*1)=0,
    "No Data",
    IF(COUNTIF(C111:F111,INDEX(_xlfn._xlws.FILTER(C111:F111,TRIM(C111:F111)&lt;&gt;"-"),1))=SUMPRODUCT((TRIM(C111:F111)&lt;&gt;"-")*1),
    "No Change",
    "Change"))</f>
        <v>No Data</v>
      </c>
      <c r="I111" s="159"/>
      <c r="J111"/>
      <c r="K111" s="163"/>
      <c r="L111" s="147" t="str">
        <f>TRIM(CLEAN(TEXT(IFERROR(INDEX('Glade MR'!$B$4:$C$3000,MATCH($A111,'Glade MR'!$C$4:$C$3000,0),1),"-"),"@")))</f>
        <v>-</v>
      </c>
      <c r="M111" s="147" t="str">
        <f>TRIM(CLEAN(TEXT(IFERROR(INDEX('Glade MR'!$I$4:$J$3000,MATCH($A111,'Glade MR'!$J$4:$J$3000,0),1),"-"),"@")))</f>
        <v>-</v>
      </c>
      <c r="N111" s="147" t="str">
        <f>TRIM(CLEAN(TEXT(IFERROR(INDEX('Glade MR'!$P$4:$Q$3000,MATCH($A111,'Glade MR'!$Q$4:$Q$3000,0),1),"-"),"@")))</f>
        <v>-</v>
      </c>
      <c r="O111" s="147" t="str">
        <f>TRIM(CLEAN(TEXT(IFERROR(INDEX('Glade MR'!$W$4:$X$3000,MATCH($A111,'Glade MR'!$X$4:$X$3000,0),1),"-"),"@")))</f>
        <v>-</v>
      </c>
      <c r="P111" s="159" t="str">
        <f t="shared" si="3"/>
        <v>Not Found</v>
      </c>
      <c r="Q111" t="str" cm="1">
        <f t="array" ref="Q111">IF(SUMPRODUCT((TRIM(L111:O111)&lt;&gt;"-")*1)=0,
    "No Data",
    IF(COUNTIF(L111:O111,INDEX(_xlfn._xlws.FILTER(L111:O111,TRIM(L111:O111)&lt;&gt;"-"),1))=SUMPRODUCT((TRIM(L111:O111)&lt;&gt;"-")*1),
    "No Change",
    "Change"))</f>
        <v>No Data</v>
      </c>
      <c r="R111" s="159"/>
      <c r="S111" s="111"/>
    </row>
    <row r="112" spans="1:19" x14ac:dyDescent="0.3">
      <c r="A112" t="s">
        <v>1205</v>
      </c>
      <c r="B112" t="s">
        <v>1137</v>
      </c>
      <c r="C112" s="160" t="str">
        <f>TRIM(CLEAN(TEXT(IFERROR(INDEX('Snakeden MR'!$B$4:$C$3028,MATCH($A112,'Snakeden MR'!$C$4:$C$3028,0),1),"-"),"@")))</f>
        <v>-</v>
      </c>
      <c r="D112" s="147" t="str">
        <f>TRIM(CLEAN(TEXT(IFERROR(INDEX('Snakeden MR'!$I$4:$J$3028,MATCH($A112,'Snakeden MR'!$J$4:$J$3028,0),1),"-"),"@")))</f>
        <v>-</v>
      </c>
      <c r="E112" s="147" t="str">
        <f>TRIM(CLEAN(TEXT(IFERROR(INDEX('Snakeden MR'!$P$4:$Q$3028,MATCH($A112,'Snakeden MR'!$Q$4:$Q$3028,0),1),"-"),"@")))</f>
        <v>-</v>
      </c>
      <c r="F112" s="147" t="str">
        <f>TRIM(CLEAN(TEXT(IFERROR(INDEX('Snakeden MR'!$W$4:$X$3028,MATCH($A112,'Snakeden MR'!$X$4:$X$3028,0),1),"-"),"@")))</f>
        <v>-</v>
      </c>
      <c r="G112" s="159" t="str">
        <f t="shared" si="2"/>
        <v>Not Found</v>
      </c>
      <c r="H112" t="str" cm="1">
        <f t="array" ref="H112">IF(SUMPRODUCT((TRIM(C112:F112)&lt;&gt;"-")*1)=0,
    "No Data",
    IF(COUNTIF(C112:F112,INDEX(_xlfn._xlws.FILTER(C112:F112,TRIM(C112:F112)&lt;&gt;"-"),1))=SUMPRODUCT((TRIM(C112:F112)&lt;&gt;"-")*1),
    "No Change",
    "Change"))</f>
        <v>No Data</v>
      </c>
      <c r="I112" s="159"/>
      <c r="J112"/>
      <c r="K112" s="163"/>
      <c r="L112" s="147" t="str">
        <f>TRIM(CLEAN(TEXT(IFERROR(INDEX('Glade MR'!$B$4:$C$3000,MATCH($A112,'Glade MR'!$C$4:$C$3000,0),1),"-"),"@")))</f>
        <v>-</v>
      </c>
      <c r="M112" s="147" t="str">
        <f>TRIM(CLEAN(TEXT(IFERROR(INDEX('Glade MR'!$I$4:$J$3000,MATCH($A112,'Glade MR'!$J$4:$J$3000,0),1),"-"),"@")))</f>
        <v>-</v>
      </c>
      <c r="N112" s="147" t="str">
        <f>TRIM(CLEAN(TEXT(IFERROR(INDEX('Glade MR'!$P$4:$Q$3000,MATCH($A112,'Glade MR'!$Q$4:$Q$3000,0),1),"-"),"@")))</f>
        <v>-</v>
      </c>
      <c r="O112" s="147" t="str">
        <f>TRIM(CLEAN(TEXT(IFERROR(INDEX('Glade MR'!$W$4:$X$3000,MATCH($A112,'Glade MR'!$X$4:$X$3000,0),1),"-"),"@")))</f>
        <v>-</v>
      </c>
      <c r="P112" s="159" t="str">
        <f t="shared" si="3"/>
        <v>Not Found</v>
      </c>
      <c r="Q112" t="str" cm="1">
        <f t="array" ref="Q112">IF(SUMPRODUCT((TRIM(L112:O112)&lt;&gt;"-")*1)=0,
    "No Data",
    IF(COUNTIF(L112:O112,INDEX(_xlfn._xlws.FILTER(L112:O112,TRIM(L112:O112)&lt;&gt;"-"),1))=SUMPRODUCT((TRIM(L112:O112)&lt;&gt;"-")*1),
    "No Change",
    "Change"))</f>
        <v>No Data</v>
      </c>
      <c r="R112" s="159"/>
      <c r="S112" s="111"/>
    </row>
    <row r="113" spans="1:19" x14ac:dyDescent="0.3">
      <c r="A113" t="s">
        <v>925</v>
      </c>
      <c r="B113" t="s">
        <v>1137</v>
      </c>
      <c r="C113" s="160" t="str">
        <f>TRIM(CLEAN(TEXT(IFERROR(INDEX('Snakeden MR'!$B$4:$C$3028,MATCH($A113,'Snakeden MR'!$C$4:$C$3028,0),1),"-"),"@")))</f>
        <v>-</v>
      </c>
      <c r="D113" s="147" t="str">
        <f>TRIM(CLEAN(TEXT(IFERROR(INDEX('Snakeden MR'!$I$4:$J$3028,MATCH($A113,'Snakeden MR'!$J$4:$J$3028,0),1),"-"),"@")))</f>
        <v>-</v>
      </c>
      <c r="E113" s="147" t="str">
        <f>TRIM(CLEAN(TEXT(IFERROR(INDEX('Snakeden MR'!$P$4:$Q$3028,MATCH($A113,'Snakeden MR'!$Q$4:$Q$3028,0),1),"-"),"@")))</f>
        <v>-</v>
      </c>
      <c r="F113" s="147" t="str">
        <f>TRIM(CLEAN(TEXT(IFERROR(INDEX('Snakeden MR'!$W$4:$X$3028,MATCH($A113,'Snakeden MR'!$X$4:$X$3028,0),1),"-"),"@")))</f>
        <v>-</v>
      </c>
      <c r="G113" s="159" t="str">
        <f t="shared" si="2"/>
        <v>Not Found</v>
      </c>
      <c r="H113" t="str" cm="1">
        <f t="array" ref="H113">IF(SUMPRODUCT((TRIM(C113:F113)&lt;&gt;"-")*1)=0,
    "No Data",
    IF(COUNTIF(C113:F113,INDEX(_xlfn._xlws.FILTER(C113:F113,TRIM(C113:F113)&lt;&gt;"-"),1))=SUMPRODUCT((TRIM(C113:F113)&lt;&gt;"-")*1),
    "No Change",
    "Change"))</f>
        <v>No Data</v>
      </c>
      <c r="I113" s="159"/>
      <c r="J113"/>
      <c r="K113" s="163"/>
      <c r="L113" s="147" t="str">
        <f>TRIM(CLEAN(TEXT(IFERROR(INDEX('Glade MR'!$B$4:$C$3000,MATCH($A113,'Glade MR'!$C$4:$C$3000,0),1),"-"),"@")))</f>
        <v>-</v>
      </c>
      <c r="M113" s="147" t="str">
        <f>TRIM(CLEAN(TEXT(IFERROR(INDEX('Glade MR'!$I$4:$J$3000,MATCH($A113,'Glade MR'!$J$4:$J$3000,0),1),"-"),"@")))</f>
        <v>-</v>
      </c>
      <c r="N113" s="147" t="str">
        <f>TRIM(CLEAN(TEXT(IFERROR(INDEX('Glade MR'!$P$4:$Q$3000,MATCH($A113,'Glade MR'!$Q$4:$Q$3000,0),1),"-"),"@")))</f>
        <v>Pool 1</v>
      </c>
      <c r="O113" s="147" t="str">
        <f>TRIM(CLEAN(TEXT(IFERROR(INDEX('Glade MR'!$W$4:$X$3000,MATCH($A113,'Glade MR'!$X$4:$X$3000,0),1),"-"),"@")))</f>
        <v>-</v>
      </c>
      <c r="P113" s="159" t="str">
        <f t="shared" si="3"/>
        <v>Found</v>
      </c>
      <c r="Q113" t="str" cm="1">
        <f t="array" ref="Q113">IF(SUMPRODUCT((TRIM(L113:O113)&lt;&gt;"-")*1)=0,
    "No Data",
    IF(COUNTIF(L113:O113,INDEX(_xlfn._xlws.FILTER(L113:O113,TRIM(L113:O113)&lt;&gt;"-"),1))=SUMPRODUCT((TRIM(L113:O113)&lt;&gt;"-")*1),
    "No Change",
    "Change"))</f>
        <v>No Change</v>
      </c>
      <c r="R113" s="159"/>
      <c r="S113" s="111"/>
    </row>
    <row r="114" spans="1:19" x14ac:dyDescent="0.3">
      <c r="A114" t="s">
        <v>1206</v>
      </c>
      <c r="B114" t="s">
        <v>1145</v>
      </c>
      <c r="C114" s="160" t="str">
        <f>TRIM(CLEAN(TEXT(IFERROR(INDEX('Snakeden MR'!$B$4:$C$3028,MATCH($A114,'Snakeden MR'!$C$4:$C$3028,0),1),"-"),"@")))</f>
        <v>-</v>
      </c>
      <c r="D114" s="147" t="str">
        <f>TRIM(CLEAN(TEXT(IFERROR(INDEX('Snakeden MR'!$I$4:$J$3028,MATCH($A114,'Snakeden MR'!$J$4:$J$3028,0),1),"-"),"@")))</f>
        <v>-</v>
      </c>
      <c r="E114" s="147" t="str">
        <f>TRIM(CLEAN(TEXT(IFERROR(INDEX('Snakeden MR'!$P$4:$Q$3028,MATCH($A114,'Snakeden MR'!$Q$4:$Q$3028,0),1),"-"),"@")))</f>
        <v>-</v>
      </c>
      <c r="F114" s="147" t="str">
        <f>TRIM(CLEAN(TEXT(IFERROR(INDEX('Snakeden MR'!$W$4:$X$3028,MATCH($A114,'Snakeden MR'!$X$4:$X$3028,0),1),"-"),"@")))</f>
        <v>-</v>
      </c>
      <c r="G114" s="159" t="str">
        <f t="shared" si="2"/>
        <v>Not Found</v>
      </c>
      <c r="H114" t="str" cm="1">
        <f t="array" ref="H114">IF(SUMPRODUCT((TRIM(C114:F114)&lt;&gt;"-")*1)=0,
    "No Data",
    IF(COUNTIF(C114:F114,INDEX(_xlfn._xlws.FILTER(C114:F114,TRIM(C114:F114)&lt;&gt;"-"),1))=SUMPRODUCT((TRIM(C114:F114)&lt;&gt;"-")*1),
    "No Change",
    "Change"))</f>
        <v>No Data</v>
      </c>
      <c r="I114" s="159"/>
      <c r="J114"/>
      <c r="K114" s="163"/>
      <c r="L114" s="147" t="str">
        <f>TRIM(CLEAN(TEXT(IFERROR(INDEX('Glade MR'!$B$4:$C$3000,MATCH($A114,'Glade MR'!$C$4:$C$3000,0),1),"-"),"@")))</f>
        <v>-</v>
      </c>
      <c r="M114" s="147" t="str">
        <f>TRIM(CLEAN(TEXT(IFERROR(INDEX('Glade MR'!$I$4:$J$3000,MATCH($A114,'Glade MR'!$J$4:$J$3000,0),1),"-"),"@")))</f>
        <v>-</v>
      </c>
      <c r="N114" s="147" t="str">
        <f>TRIM(CLEAN(TEXT(IFERROR(INDEX('Glade MR'!$P$4:$Q$3000,MATCH($A114,'Glade MR'!$Q$4:$Q$3000,0),1),"-"),"@")))</f>
        <v>-</v>
      </c>
      <c r="O114" s="147" t="str">
        <f>TRIM(CLEAN(TEXT(IFERROR(INDEX('Glade MR'!$W$4:$X$3000,MATCH($A114,'Glade MR'!$X$4:$X$3000,0),1),"-"),"@")))</f>
        <v>-</v>
      </c>
      <c r="P114" s="159" t="str">
        <f t="shared" si="3"/>
        <v>Not Found</v>
      </c>
      <c r="Q114" t="str" cm="1">
        <f t="array" ref="Q114">IF(SUMPRODUCT((TRIM(L114:O114)&lt;&gt;"-")*1)=0,
    "No Data",
    IF(COUNTIF(L114:O114,INDEX(_xlfn._xlws.FILTER(L114:O114,TRIM(L114:O114)&lt;&gt;"-"),1))=SUMPRODUCT((TRIM(L114:O114)&lt;&gt;"-")*1),
    "No Change",
    "Change"))</f>
        <v>No Data</v>
      </c>
      <c r="R114" s="159"/>
      <c r="S114" s="111"/>
    </row>
    <row r="115" spans="1:19" x14ac:dyDescent="0.3">
      <c r="A115" t="s">
        <v>755</v>
      </c>
      <c r="B115" t="s">
        <v>1137</v>
      </c>
      <c r="C115" s="160" t="str">
        <f>TRIM(CLEAN(TEXT(IFERROR(INDEX('Snakeden MR'!$B$4:$C$3028,MATCH($A115,'Snakeden MR'!$C$4:$C$3028,0),1),"-"),"@")))</f>
        <v>-</v>
      </c>
      <c r="D115" s="147" t="str">
        <f>TRIM(CLEAN(TEXT(IFERROR(INDEX('Snakeden MR'!$I$4:$J$3028,MATCH($A115,'Snakeden MR'!$J$4:$J$3028,0),1),"-"),"@")))</f>
        <v>-</v>
      </c>
      <c r="E115" s="147" t="str">
        <f>TRIM(CLEAN(TEXT(IFERROR(INDEX('Snakeden MR'!$P$4:$Q$3028,MATCH($A115,'Snakeden MR'!$Q$4:$Q$3028,0),1),"-"),"@")))</f>
        <v>-</v>
      </c>
      <c r="F115" s="147" t="str">
        <f>TRIM(CLEAN(TEXT(IFERROR(INDEX('Snakeden MR'!$W$4:$X$3028,MATCH($A115,'Snakeden MR'!$X$4:$X$3028,0),1),"-"),"@")))</f>
        <v>-</v>
      </c>
      <c r="G115" s="159" t="str">
        <f t="shared" si="2"/>
        <v>Not Found</v>
      </c>
      <c r="H115" t="str" cm="1">
        <f t="array" ref="H115">IF(SUMPRODUCT((TRIM(C115:F115)&lt;&gt;"-")*1)=0,
    "No Data",
    IF(COUNTIF(C115:F115,INDEX(_xlfn._xlws.FILTER(C115:F115,TRIM(C115:F115)&lt;&gt;"-"),1))=SUMPRODUCT((TRIM(C115:F115)&lt;&gt;"-")*1),
    "No Change",
    "Change"))</f>
        <v>No Data</v>
      </c>
      <c r="I115" s="159"/>
      <c r="J115"/>
      <c r="K115" s="163"/>
      <c r="L115" s="147" t="str">
        <f>TRIM(CLEAN(TEXT(IFERROR(INDEX('Glade MR'!$B$4:$C$3000,MATCH($A115,'Glade MR'!$C$4:$C$3000,0),1),"-"),"@")))</f>
        <v>-</v>
      </c>
      <c r="M115" s="147" t="str">
        <f>TRIM(CLEAN(TEXT(IFERROR(INDEX('Glade MR'!$I$4:$J$3000,MATCH($A115,'Glade MR'!$J$4:$J$3000,0),1),"-"),"@")))</f>
        <v>Pool 5</v>
      </c>
      <c r="N115" s="147" t="str">
        <f>TRIM(CLEAN(TEXT(IFERROR(INDEX('Glade MR'!$P$4:$Q$3000,MATCH($A115,'Glade MR'!$Q$4:$Q$3000,0),1),"-"),"@")))</f>
        <v>Pool 5</v>
      </c>
      <c r="O115" s="147" t="str">
        <f>TRIM(CLEAN(TEXT(IFERROR(INDEX('Glade MR'!$W$4:$X$3000,MATCH($A115,'Glade MR'!$X$4:$X$3000,0),1),"-"),"@")))</f>
        <v>Pool 5</v>
      </c>
      <c r="P115" s="159" t="str">
        <f t="shared" si="3"/>
        <v>Found</v>
      </c>
      <c r="Q115" t="str" cm="1">
        <f t="array" ref="Q115">IF(SUMPRODUCT((TRIM(L115:O115)&lt;&gt;"-")*1)=0,
    "No Data",
    IF(COUNTIF(L115:O115,INDEX(_xlfn._xlws.FILTER(L115:O115,TRIM(L115:O115)&lt;&gt;"-"),1))=SUMPRODUCT((TRIM(L115:O115)&lt;&gt;"-")*1),
    "No Change",
    "Change"))</f>
        <v>No Change</v>
      </c>
      <c r="R115" s="159"/>
      <c r="S115" s="111"/>
    </row>
    <row r="116" spans="1:19" x14ac:dyDescent="0.3">
      <c r="A116" t="s">
        <v>540</v>
      </c>
      <c r="B116" t="s">
        <v>1137</v>
      </c>
      <c r="C116" s="160" t="str">
        <f>TRIM(CLEAN(TEXT(IFERROR(INDEX('Snakeden MR'!$B$4:$C$3028,MATCH($A116,'Snakeden MR'!$C$4:$C$3028,0),1),"-"),"@")))</f>
        <v>-</v>
      </c>
      <c r="D116" s="147" t="str">
        <f>TRIM(CLEAN(TEXT(IFERROR(INDEX('Snakeden MR'!$I$4:$J$3028,MATCH($A116,'Snakeden MR'!$J$4:$J$3028,0),1),"-"),"@")))</f>
        <v>-</v>
      </c>
      <c r="E116" s="147" t="str">
        <f>TRIM(CLEAN(TEXT(IFERROR(INDEX('Snakeden MR'!$P$4:$Q$3028,MATCH($A116,'Snakeden MR'!$Q$4:$Q$3028,0),1),"-"),"@")))</f>
        <v>-</v>
      </c>
      <c r="F116" s="147" t="str">
        <f>TRIM(CLEAN(TEXT(IFERROR(INDEX('Snakeden MR'!$W$4:$X$3028,MATCH($A116,'Snakeden MR'!$X$4:$X$3028,0),1),"-"),"@")))</f>
        <v>-</v>
      </c>
      <c r="G116" s="159" t="str">
        <f t="shared" si="2"/>
        <v>Not Found</v>
      </c>
      <c r="H116" t="str" cm="1">
        <f t="array" ref="H116">IF(SUMPRODUCT((TRIM(C116:F116)&lt;&gt;"-")*1)=0,
    "No Data",
    IF(COUNTIF(C116:F116,INDEX(_xlfn._xlws.FILTER(C116:F116,TRIM(C116:F116)&lt;&gt;"-"),1))=SUMPRODUCT((TRIM(C116:F116)&lt;&gt;"-")*1),
    "No Change",
    "Change"))</f>
        <v>No Data</v>
      </c>
      <c r="I116" s="159"/>
      <c r="J116"/>
      <c r="K116" s="163"/>
      <c r="L116" s="147" t="str">
        <f>TRIM(CLEAN(TEXT(IFERROR(INDEX('Glade MR'!$B$4:$C$3000,MATCH($A116,'Glade MR'!$C$4:$C$3000,0),1),"-"),"@")))</f>
        <v>-</v>
      </c>
      <c r="M116" s="147" t="str">
        <f>TRIM(CLEAN(TEXT(IFERROR(INDEX('Glade MR'!$I$4:$J$3000,MATCH($A116,'Glade MR'!$J$4:$J$3000,0),1),"-"),"@")))</f>
        <v>Pool 1</v>
      </c>
      <c r="N116" s="147" t="str">
        <f>TRIM(CLEAN(TEXT(IFERROR(INDEX('Glade MR'!$P$4:$Q$3000,MATCH($A116,'Glade MR'!$Q$4:$Q$3000,0),1),"-"),"@")))</f>
        <v>-</v>
      </c>
      <c r="O116" s="147" t="str">
        <f>TRIM(CLEAN(TEXT(IFERROR(INDEX('Glade MR'!$W$4:$X$3000,MATCH($A116,'Glade MR'!$X$4:$X$3000,0),1),"-"),"@")))</f>
        <v>-</v>
      </c>
      <c r="P116" s="159" t="str">
        <f t="shared" si="3"/>
        <v>Found</v>
      </c>
      <c r="Q116" t="str" cm="1">
        <f t="array" ref="Q116">IF(SUMPRODUCT((TRIM(L116:O116)&lt;&gt;"-")*1)=0,
    "No Data",
    IF(COUNTIF(L116:O116,INDEX(_xlfn._xlws.FILTER(L116:O116,TRIM(L116:O116)&lt;&gt;"-"),1))=SUMPRODUCT((TRIM(L116:O116)&lt;&gt;"-")*1),
    "No Change",
    "Change"))</f>
        <v>No Change</v>
      </c>
      <c r="R116" s="159"/>
      <c r="S116" s="111"/>
    </row>
    <row r="117" spans="1:19" x14ac:dyDescent="0.3">
      <c r="A117" t="s">
        <v>1207</v>
      </c>
      <c r="B117" t="s">
        <v>1145</v>
      </c>
      <c r="C117" s="160" t="str">
        <f>TRIM(CLEAN(TEXT(IFERROR(INDEX('Snakeden MR'!$B$4:$C$3028,MATCH($A117,'Snakeden MR'!$C$4:$C$3028,0),1),"-"),"@")))</f>
        <v>-</v>
      </c>
      <c r="D117" s="147" t="str">
        <f>TRIM(CLEAN(TEXT(IFERROR(INDEX('Snakeden MR'!$I$4:$J$3028,MATCH($A117,'Snakeden MR'!$J$4:$J$3028,0),1),"-"),"@")))</f>
        <v>-</v>
      </c>
      <c r="E117" s="147" t="str">
        <f>TRIM(CLEAN(TEXT(IFERROR(INDEX('Snakeden MR'!$P$4:$Q$3028,MATCH($A117,'Snakeden MR'!$Q$4:$Q$3028,0),1),"-"),"@")))</f>
        <v>-</v>
      </c>
      <c r="F117" s="147" t="str">
        <f>TRIM(CLEAN(TEXT(IFERROR(INDEX('Snakeden MR'!$W$4:$X$3028,MATCH($A117,'Snakeden MR'!$X$4:$X$3028,0),1),"-"),"@")))</f>
        <v>-</v>
      </c>
      <c r="G117" s="159" t="str">
        <f t="shared" si="2"/>
        <v>Not Found</v>
      </c>
      <c r="H117" t="str" cm="1">
        <f t="array" ref="H117">IF(SUMPRODUCT((TRIM(C117:F117)&lt;&gt;"-")*1)=0,
    "No Data",
    IF(COUNTIF(C117:F117,INDEX(_xlfn._xlws.FILTER(C117:F117,TRIM(C117:F117)&lt;&gt;"-"),1))=SUMPRODUCT((TRIM(C117:F117)&lt;&gt;"-")*1),
    "No Change",
    "Change"))</f>
        <v>No Data</v>
      </c>
      <c r="I117" s="159"/>
      <c r="J117"/>
      <c r="K117" s="163"/>
      <c r="L117" s="147" t="str">
        <f>TRIM(CLEAN(TEXT(IFERROR(INDEX('Glade MR'!$B$4:$C$3000,MATCH($A117,'Glade MR'!$C$4:$C$3000,0),1),"-"),"@")))</f>
        <v>-</v>
      </c>
      <c r="M117" s="147" t="str">
        <f>TRIM(CLEAN(TEXT(IFERROR(INDEX('Glade MR'!$I$4:$J$3000,MATCH($A117,'Glade MR'!$J$4:$J$3000,0),1),"-"),"@")))</f>
        <v>-</v>
      </c>
      <c r="N117" s="147" t="str">
        <f>TRIM(CLEAN(TEXT(IFERROR(INDEX('Glade MR'!$P$4:$Q$3000,MATCH($A117,'Glade MR'!$Q$4:$Q$3000,0),1),"-"),"@")))</f>
        <v>-</v>
      </c>
      <c r="O117" s="147" t="str">
        <f>TRIM(CLEAN(TEXT(IFERROR(INDEX('Glade MR'!$W$4:$X$3000,MATCH($A117,'Glade MR'!$X$4:$X$3000,0),1),"-"),"@")))</f>
        <v>-</v>
      </c>
      <c r="P117" s="159" t="str">
        <f t="shared" si="3"/>
        <v>Not Found</v>
      </c>
      <c r="Q117" t="str" cm="1">
        <f t="array" ref="Q117">IF(SUMPRODUCT((TRIM(L117:O117)&lt;&gt;"-")*1)=0,
    "No Data",
    IF(COUNTIF(L117:O117,INDEX(_xlfn._xlws.FILTER(L117:O117,TRIM(L117:O117)&lt;&gt;"-"),1))=SUMPRODUCT((TRIM(L117:O117)&lt;&gt;"-")*1),
    "No Change",
    "Change"))</f>
        <v>No Data</v>
      </c>
      <c r="R117" s="159"/>
      <c r="S117" s="111"/>
    </row>
    <row r="118" spans="1:19" x14ac:dyDescent="0.3">
      <c r="A118" t="s">
        <v>505</v>
      </c>
      <c r="B118" t="s">
        <v>1137</v>
      </c>
      <c r="C118" s="160" t="str">
        <f>TRIM(CLEAN(TEXT(IFERROR(INDEX('Snakeden MR'!$B$4:$C$3028,MATCH($A118,'Snakeden MR'!$C$4:$C$3028,0),1),"-"),"@")))</f>
        <v>-</v>
      </c>
      <c r="D118" s="147" t="str">
        <f>TRIM(CLEAN(TEXT(IFERROR(INDEX('Snakeden MR'!$I$4:$J$3028,MATCH($A118,'Snakeden MR'!$J$4:$J$3028,0),1),"-"),"@")))</f>
        <v>-</v>
      </c>
      <c r="E118" s="147" t="str">
        <f>TRIM(CLEAN(TEXT(IFERROR(INDEX('Snakeden MR'!$P$4:$Q$3028,MATCH($A118,'Snakeden MR'!$Q$4:$Q$3028,0),1),"-"),"@")))</f>
        <v>-</v>
      </c>
      <c r="F118" s="147" t="str">
        <f>TRIM(CLEAN(TEXT(IFERROR(INDEX('Snakeden MR'!$W$4:$X$3028,MATCH($A118,'Snakeden MR'!$X$4:$X$3028,0),1),"-"),"@")))</f>
        <v>-</v>
      </c>
      <c r="G118" s="159" t="str">
        <f t="shared" si="2"/>
        <v>Not Found</v>
      </c>
      <c r="H118" t="str" cm="1">
        <f t="array" ref="H118">IF(SUMPRODUCT((TRIM(C118:F118)&lt;&gt;"-")*1)=0,
    "No Data",
    IF(COUNTIF(C118:F118,INDEX(_xlfn._xlws.FILTER(C118:F118,TRIM(C118:F118)&lt;&gt;"-"),1))=SUMPRODUCT((TRIM(C118:F118)&lt;&gt;"-")*1),
    "No Change",
    "Change"))</f>
        <v>No Data</v>
      </c>
      <c r="I118" s="159"/>
      <c r="J118"/>
      <c r="K118" s="163"/>
      <c r="L118" s="147" t="str">
        <f>TRIM(CLEAN(TEXT(IFERROR(INDEX('Glade MR'!$B$4:$C$3000,MATCH($A118,'Glade MR'!$C$4:$C$3000,0),1),"-"),"@")))</f>
        <v>Pool 3</v>
      </c>
      <c r="M118" s="147" t="str">
        <f>TRIM(CLEAN(TEXT(IFERROR(INDEX('Glade MR'!$I$4:$J$3000,MATCH($A118,'Glade MR'!$J$4:$J$3000,0),1),"-"),"@")))</f>
        <v>Pool 3</v>
      </c>
      <c r="N118" s="147" t="str">
        <f>TRIM(CLEAN(TEXT(IFERROR(INDEX('Glade MR'!$P$4:$Q$3000,MATCH($A118,'Glade MR'!$Q$4:$Q$3000,0),1),"-"),"@")))</f>
        <v>Pool 3</v>
      </c>
      <c r="O118" s="147" t="str">
        <f>TRIM(CLEAN(TEXT(IFERROR(INDEX('Glade MR'!$W$4:$X$3000,MATCH($A118,'Glade MR'!$X$4:$X$3000,0),1),"-"),"@")))</f>
        <v>Pool 3</v>
      </c>
      <c r="P118" s="159" t="str">
        <f t="shared" si="3"/>
        <v>Found</v>
      </c>
      <c r="Q118" t="str" cm="1">
        <f t="array" ref="Q118">IF(SUMPRODUCT((TRIM(L118:O118)&lt;&gt;"-")*1)=0,
    "No Data",
    IF(COUNTIF(L118:O118,INDEX(_xlfn._xlws.FILTER(L118:O118,TRIM(L118:O118)&lt;&gt;"-"),1))=SUMPRODUCT((TRIM(L118:O118)&lt;&gt;"-")*1),
    "No Change",
    "Change"))</f>
        <v>No Change</v>
      </c>
      <c r="R118" s="159"/>
      <c r="S118" s="111"/>
    </row>
    <row r="119" spans="1:19" x14ac:dyDescent="0.3">
      <c r="A119" t="s">
        <v>1208</v>
      </c>
      <c r="B119" t="s">
        <v>1145</v>
      </c>
      <c r="C119" s="160" t="str">
        <f>TRIM(CLEAN(TEXT(IFERROR(INDEX('Snakeden MR'!$B$4:$C$3028,MATCH($A119,'Snakeden MR'!$C$4:$C$3028,0),1),"-"),"@")))</f>
        <v>-</v>
      </c>
      <c r="D119" s="147" t="str">
        <f>TRIM(CLEAN(TEXT(IFERROR(INDEX('Snakeden MR'!$I$4:$J$3028,MATCH($A119,'Snakeden MR'!$J$4:$J$3028,0),1),"-"),"@")))</f>
        <v>-</v>
      </c>
      <c r="E119" s="147" t="str">
        <f>TRIM(CLEAN(TEXT(IFERROR(INDEX('Snakeden MR'!$P$4:$Q$3028,MATCH($A119,'Snakeden MR'!$Q$4:$Q$3028,0),1),"-"),"@")))</f>
        <v>-</v>
      </c>
      <c r="F119" s="147" t="str">
        <f>TRIM(CLEAN(TEXT(IFERROR(INDEX('Snakeden MR'!$W$4:$X$3028,MATCH($A119,'Snakeden MR'!$X$4:$X$3028,0),1),"-"),"@")))</f>
        <v>-</v>
      </c>
      <c r="G119" s="159" t="str">
        <f t="shared" si="2"/>
        <v>Not Found</v>
      </c>
      <c r="H119" t="str" cm="1">
        <f t="array" ref="H119">IF(SUMPRODUCT((TRIM(C119:F119)&lt;&gt;"-")*1)=0,
    "No Data",
    IF(COUNTIF(C119:F119,INDEX(_xlfn._xlws.FILTER(C119:F119,TRIM(C119:F119)&lt;&gt;"-"),1))=SUMPRODUCT((TRIM(C119:F119)&lt;&gt;"-")*1),
    "No Change",
    "Change"))</f>
        <v>No Data</v>
      </c>
      <c r="I119" s="159"/>
      <c r="J119"/>
      <c r="K119" s="163"/>
      <c r="L119" s="147" t="str">
        <f>TRIM(CLEAN(TEXT(IFERROR(INDEX('Glade MR'!$B$4:$C$3000,MATCH($A119,'Glade MR'!$C$4:$C$3000,0),1),"-"),"@")))</f>
        <v>-</v>
      </c>
      <c r="M119" s="147" t="str">
        <f>TRIM(CLEAN(TEXT(IFERROR(INDEX('Glade MR'!$I$4:$J$3000,MATCH($A119,'Glade MR'!$J$4:$J$3000,0),1),"-"),"@")))</f>
        <v>-</v>
      </c>
      <c r="N119" s="147" t="str">
        <f>TRIM(CLEAN(TEXT(IFERROR(INDEX('Glade MR'!$P$4:$Q$3000,MATCH($A119,'Glade MR'!$Q$4:$Q$3000,0),1),"-"),"@")))</f>
        <v>-</v>
      </c>
      <c r="O119" s="147" t="str">
        <f>TRIM(CLEAN(TEXT(IFERROR(INDEX('Glade MR'!$W$4:$X$3000,MATCH($A119,'Glade MR'!$X$4:$X$3000,0),1),"-"),"@")))</f>
        <v>-</v>
      </c>
      <c r="P119" s="159" t="str">
        <f t="shared" si="3"/>
        <v>Not Found</v>
      </c>
      <c r="Q119" t="str" cm="1">
        <f t="array" ref="Q119">IF(SUMPRODUCT((TRIM(L119:O119)&lt;&gt;"-")*1)=0,
    "No Data",
    IF(COUNTIF(L119:O119,INDEX(_xlfn._xlws.FILTER(L119:O119,TRIM(L119:O119)&lt;&gt;"-"),1))=SUMPRODUCT((TRIM(L119:O119)&lt;&gt;"-")*1),
    "No Change",
    "Change"))</f>
        <v>No Data</v>
      </c>
      <c r="R119" s="159"/>
      <c r="S119" s="111"/>
    </row>
    <row r="120" spans="1:19" x14ac:dyDescent="0.3">
      <c r="A120" t="s">
        <v>1209</v>
      </c>
      <c r="B120" t="s">
        <v>1145</v>
      </c>
      <c r="C120" s="160" t="str">
        <f>TRIM(CLEAN(TEXT(IFERROR(INDEX('Snakeden MR'!$B$4:$C$3028,MATCH($A120,'Snakeden MR'!$C$4:$C$3028,0),1),"-"),"@")))</f>
        <v>-</v>
      </c>
      <c r="D120" s="147" t="str">
        <f>TRIM(CLEAN(TEXT(IFERROR(INDEX('Snakeden MR'!$I$4:$J$3028,MATCH($A120,'Snakeden MR'!$J$4:$J$3028,0),1),"-"),"@")))</f>
        <v>-</v>
      </c>
      <c r="E120" s="147" t="str">
        <f>TRIM(CLEAN(TEXT(IFERROR(INDEX('Snakeden MR'!$P$4:$Q$3028,MATCH($A120,'Snakeden MR'!$Q$4:$Q$3028,0),1),"-"),"@")))</f>
        <v>-</v>
      </c>
      <c r="F120" s="147" t="str">
        <f>TRIM(CLEAN(TEXT(IFERROR(INDEX('Snakeden MR'!$W$4:$X$3028,MATCH($A120,'Snakeden MR'!$X$4:$X$3028,0),1),"-"),"@")))</f>
        <v>-</v>
      </c>
      <c r="G120" s="159" t="str">
        <f t="shared" si="2"/>
        <v>Not Found</v>
      </c>
      <c r="H120" t="str" cm="1">
        <f t="array" ref="H120">IF(SUMPRODUCT((TRIM(C120:F120)&lt;&gt;"-")*1)=0,
    "No Data",
    IF(COUNTIF(C120:F120,INDEX(_xlfn._xlws.FILTER(C120:F120,TRIM(C120:F120)&lt;&gt;"-"),1))=SUMPRODUCT((TRIM(C120:F120)&lt;&gt;"-")*1),
    "No Change",
    "Change"))</f>
        <v>No Data</v>
      </c>
      <c r="I120" s="159"/>
      <c r="J120"/>
      <c r="K120" s="163"/>
      <c r="L120" s="147" t="str">
        <f>TRIM(CLEAN(TEXT(IFERROR(INDEX('Glade MR'!$B$4:$C$3000,MATCH($A120,'Glade MR'!$C$4:$C$3000,0),1),"-"),"@")))</f>
        <v>-</v>
      </c>
      <c r="M120" s="147" t="str">
        <f>TRIM(CLEAN(TEXT(IFERROR(INDEX('Glade MR'!$I$4:$J$3000,MATCH($A120,'Glade MR'!$J$4:$J$3000,0),1),"-"),"@")))</f>
        <v>-</v>
      </c>
      <c r="N120" s="147" t="str">
        <f>TRIM(CLEAN(TEXT(IFERROR(INDEX('Glade MR'!$P$4:$Q$3000,MATCH($A120,'Glade MR'!$Q$4:$Q$3000,0),1),"-"),"@")))</f>
        <v>-</v>
      </c>
      <c r="O120" s="147" t="str">
        <f>TRIM(CLEAN(TEXT(IFERROR(INDEX('Glade MR'!$W$4:$X$3000,MATCH($A120,'Glade MR'!$X$4:$X$3000,0),1),"-"),"@")))</f>
        <v>-</v>
      </c>
      <c r="P120" s="159" t="str">
        <f t="shared" si="3"/>
        <v>Not Found</v>
      </c>
      <c r="Q120" t="str" cm="1">
        <f t="array" ref="Q120">IF(SUMPRODUCT((TRIM(L120:O120)&lt;&gt;"-")*1)=0,
    "No Data",
    IF(COUNTIF(L120:O120,INDEX(_xlfn._xlws.FILTER(L120:O120,TRIM(L120:O120)&lt;&gt;"-"),1))=SUMPRODUCT((TRIM(L120:O120)&lt;&gt;"-")*1),
    "No Change",
    "Change"))</f>
        <v>No Data</v>
      </c>
      <c r="R120" s="159"/>
      <c r="S120" s="111"/>
    </row>
    <row r="121" spans="1:19" x14ac:dyDescent="0.3">
      <c r="A121" t="s">
        <v>1210</v>
      </c>
      <c r="B121" t="s">
        <v>1145</v>
      </c>
      <c r="C121" s="160" t="str">
        <f>TRIM(CLEAN(TEXT(IFERROR(INDEX('Snakeden MR'!$B$4:$C$3028,MATCH($A121,'Snakeden MR'!$C$4:$C$3028,0),1),"-"),"@")))</f>
        <v>-</v>
      </c>
      <c r="D121" s="147" t="str">
        <f>TRIM(CLEAN(TEXT(IFERROR(INDEX('Snakeden MR'!$I$4:$J$3028,MATCH($A121,'Snakeden MR'!$J$4:$J$3028,0),1),"-"),"@")))</f>
        <v>-</v>
      </c>
      <c r="E121" s="147" t="str">
        <f>TRIM(CLEAN(TEXT(IFERROR(INDEX('Snakeden MR'!$P$4:$Q$3028,MATCH($A121,'Snakeden MR'!$Q$4:$Q$3028,0),1),"-"),"@")))</f>
        <v>-</v>
      </c>
      <c r="F121" s="147" t="str">
        <f>TRIM(CLEAN(TEXT(IFERROR(INDEX('Snakeden MR'!$W$4:$X$3028,MATCH($A121,'Snakeden MR'!$X$4:$X$3028,0),1),"-"),"@")))</f>
        <v>-</v>
      </c>
      <c r="G121" s="159" t="str">
        <f t="shared" si="2"/>
        <v>Not Found</v>
      </c>
      <c r="H121" t="str" cm="1">
        <f t="array" ref="H121">IF(SUMPRODUCT((TRIM(C121:F121)&lt;&gt;"-")*1)=0,
    "No Data",
    IF(COUNTIF(C121:F121,INDEX(_xlfn._xlws.FILTER(C121:F121,TRIM(C121:F121)&lt;&gt;"-"),1))=SUMPRODUCT((TRIM(C121:F121)&lt;&gt;"-")*1),
    "No Change",
    "Change"))</f>
        <v>No Data</v>
      </c>
      <c r="I121" s="159"/>
      <c r="J121"/>
      <c r="K121" s="163"/>
      <c r="L121" s="147" t="str">
        <f>TRIM(CLEAN(TEXT(IFERROR(INDEX('Glade MR'!$B$4:$C$3000,MATCH($A121,'Glade MR'!$C$4:$C$3000,0),1),"-"),"@")))</f>
        <v>-</v>
      </c>
      <c r="M121" s="147" t="str">
        <f>TRIM(CLEAN(TEXT(IFERROR(INDEX('Glade MR'!$I$4:$J$3000,MATCH($A121,'Glade MR'!$J$4:$J$3000,0),1),"-"),"@")))</f>
        <v>-</v>
      </c>
      <c r="N121" s="147" t="str">
        <f>TRIM(CLEAN(TEXT(IFERROR(INDEX('Glade MR'!$P$4:$Q$3000,MATCH($A121,'Glade MR'!$Q$4:$Q$3000,0),1),"-"),"@")))</f>
        <v>-</v>
      </c>
      <c r="O121" s="147" t="str">
        <f>TRIM(CLEAN(TEXT(IFERROR(INDEX('Glade MR'!$W$4:$X$3000,MATCH($A121,'Glade MR'!$X$4:$X$3000,0),1),"-"),"@")))</f>
        <v>-</v>
      </c>
      <c r="P121" s="159" t="str">
        <f t="shared" si="3"/>
        <v>Not Found</v>
      </c>
      <c r="Q121" t="str" cm="1">
        <f t="array" ref="Q121">IF(SUMPRODUCT((TRIM(L121:O121)&lt;&gt;"-")*1)=0,
    "No Data",
    IF(COUNTIF(L121:O121,INDEX(_xlfn._xlws.FILTER(L121:O121,TRIM(L121:O121)&lt;&gt;"-"),1))=SUMPRODUCT((TRIM(L121:O121)&lt;&gt;"-")*1),
    "No Change",
    "Change"))</f>
        <v>No Data</v>
      </c>
      <c r="R121" s="159"/>
      <c r="S121" s="111"/>
    </row>
    <row r="122" spans="1:19" x14ac:dyDescent="0.3">
      <c r="A122" t="s">
        <v>605</v>
      </c>
      <c r="B122" t="s">
        <v>1137</v>
      </c>
      <c r="C122" s="160" t="str">
        <f>TRIM(CLEAN(TEXT(IFERROR(INDEX('Snakeden MR'!$B$4:$C$3028,MATCH($A122,'Snakeden MR'!$C$4:$C$3028,0),1),"-"),"@")))</f>
        <v>-</v>
      </c>
      <c r="D122" s="147" t="str">
        <f>TRIM(CLEAN(TEXT(IFERROR(INDEX('Snakeden MR'!$I$4:$J$3028,MATCH($A122,'Snakeden MR'!$J$4:$J$3028,0),1),"-"),"@")))</f>
        <v>-</v>
      </c>
      <c r="E122" s="147" t="str">
        <f>TRIM(CLEAN(TEXT(IFERROR(INDEX('Snakeden MR'!$P$4:$Q$3028,MATCH($A122,'Snakeden MR'!$Q$4:$Q$3028,0),1),"-"),"@")))</f>
        <v>-</v>
      </c>
      <c r="F122" s="147" t="str">
        <f>TRIM(CLEAN(TEXT(IFERROR(INDEX('Snakeden MR'!$W$4:$X$3028,MATCH($A122,'Snakeden MR'!$X$4:$X$3028,0),1),"-"),"@")))</f>
        <v>-</v>
      </c>
      <c r="G122" s="159" t="str">
        <f t="shared" si="2"/>
        <v>Not Found</v>
      </c>
      <c r="H122" t="str" cm="1">
        <f t="array" ref="H122">IF(SUMPRODUCT((TRIM(C122:F122)&lt;&gt;"-")*1)=0,
    "No Data",
    IF(COUNTIF(C122:F122,INDEX(_xlfn._xlws.FILTER(C122:F122,TRIM(C122:F122)&lt;&gt;"-"),1))=SUMPRODUCT((TRIM(C122:F122)&lt;&gt;"-")*1),
    "No Change",
    "Change"))</f>
        <v>No Data</v>
      </c>
      <c r="I122" s="159"/>
      <c r="J122"/>
      <c r="K122" s="163"/>
      <c r="L122" s="147" t="str">
        <f>TRIM(CLEAN(TEXT(IFERROR(INDEX('Glade MR'!$B$4:$C$3000,MATCH($A122,'Glade MR'!$C$4:$C$3000,0),1),"-"),"@")))</f>
        <v>Pool 5</v>
      </c>
      <c r="M122" s="147" t="str">
        <f>TRIM(CLEAN(TEXT(IFERROR(INDEX('Glade MR'!$I$4:$J$3000,MATCH($A122,'Glade MR'!$J$4:$J$3000,0),1),"-"),"@")))</f>
        <v>Pool 5</v>
      </c>
      <c r="N122" s="147" t="str">
        <f>TRIM(CLEAN(TEXT(IFERROR(INDEX('Glade MR'!$P$4:$Q$3000,MATCH($A122,'Glade MR'!$Q$4:$Q$3000,0),1),"-"),"@")))</f>
        <v>Pool 5</v>
      </c>
      <c r="O122" s="147" t="str">
        <f>TRIM(CLEAN(TEXT(IFERROR(INDEX('Glade MR'!$W$4:$X$3000,MATCH($A122,'Glade MR'!$X$4:$X$3000,0),1),"-"),"@")))</f>
        <v>Pool 5</v>
      </c>
      <c r="P122" s="159" t="str">
        <f t="shared" si="3"/>
        <v>Found</v>
      </c>
      <c r="Q122" t="str" cm="1">
        <f t="array" ref="Q122">IF(SUMPRODUCT((TRIM(L122:O122)&lt;&gt;"-")*1)=0,
    "No Data",
    IF(COUNTIF(L122:O122,INDEX(_xlfn._xlws.FILTER(L122:O122,TRIM(L122:O122)&lt;&gt;"-"),1))=SUMPRODUCT((TRIM(L122:O122)&lt;&gt;"-")*1),
    "No Change",
    "Change"))</f>
        <v>No Change</v>
      </c>
      <c r="R122" s="159"/>
      <c r="S122" s="111"/>
    </row>
    <row r="123" spans="1:19" x14ac:dyDescent="0.3">
      <c r="A123" t="s">
        <v>1211</v>
      </c>
      <c r="B123" t="s">
        <v>1145</v>
      </c>
      <c r="C123" s="160" t="str">
        <f>TRIM(CLEAN(TEXT(IFERROR(INDEX('Snakeden MR'!$B$4:$C$3028,MATCH($A123,'Snakeden MR'!$C$4:$C$3028,0),1),"-"),"@")))</f>
        <v>-</v>
      </c>
      <c r="D123" s="147" t="str">
        <f>TRIM(CLEAN(TEXT(IFERROR(INDEX('Snakeden MR'!$I$4:$J$3028,MATCH($A123,'Snakeden MR'!$J$4:$J$3028,0),1),"-"),"@")))</f>
        <v>-</v>
      </c>
      <c r="E123" s="147" t="str">
        <f>TRIM(CLEAN(TEXT(IFERROR(INDEX('Snakeden MR'!$P$4:$Q$3028,MATCH($A123,'Snakeden MR'!$Q$4:$Q$3028,0),1),"-"),"@")))</f>
        <v>-</v>
      </c>
      <c r="F123" s="147" t="str">
        <f>TRIM(CLEAN(TEXT(IFERROR(INDEX('Snakeden MR'!$W$4:$X$3028,MATCH($A123,'Snakeden MR'!$X$4:$X$3028,0),1),"-"),"@")))</f>
        <v>-</v>
      </c>
      <c r="G123" s="159" t="str">
        <f t="shared" si="2"/>
        <v>Not Found</v>
      </c>
      <c r="H123" t="str" cm="1">
        <f t="array" ref="H123">IF(SUMPRODUCT((TRIM(C123:F123)&lt;&gt;"-")*1)=0,
    "No Data",
    IF(COUNTIF(C123:F123,INDEX(_xlfn._xlws.FILTER(C123:F123,TRIM(C123:F123)&lt;&gt;"-"),1))=SUMPRODUCT((TRIM(C123:F123)&lt;&gt;"-")*1),
    "No Change",
    "Change"))</f>
        <v>No Data</v>
      </c>
      <c r="I123" s="159"/>
      <c r="J123"/>
      <c r="K123" s="163"/>
      <c r="L123" s="147" t="str">
        <f>TRIM(CLEAN(TEXT(IFERROR(INDEX('Glade MR'!$B$4:$C$3000,MATCH($A123,'Glade MR'!$C$4:$C$3000,0),1),"-"),"@")))</f>
        <v>-</v>
      </c>
      <c r="M123" s="147" t="str">
        <f>TRIM(CLEAN(TEXT(IFERROR(INDEX('Glade MR'!$I$4:$J$3000,MATCH($A123,'Glade MR'!$J$4:$J$3000,0),1),"-"),"@")))</f>
        <v>-</v>
      </c>
      <c r="N123" s="147" t="str">
        <f>TRIM(CLEAN(TEXT(IFERROR(INDEX('Glade MR'!$P$4:$Q$3000,MATCH($A123,'Glade MR'!$Q$4:$Q$3000,0),1),"-"),"@")))</f>
        <v>-</v>
      </c>
      <c r="O123" s="147" t="str">
        <f>TRIM(CLEAN(TEXT(IFERROR(INDEX('Glade MR'!$W$4:$X$3000,MATCH($A123,'Glade MR'!$X$4:$X$3000,0),1),"-"),"@")))</f>
        <v>-</v>
      </c>
      <c r="P123" s="159" t="str">
        <f t="shared" si="3"/>
        <v>Not Found</v>
      </c>
      <c r="Q123" t="str" cm="1">
        <f t="array" ref="Q123">IF(SUMPRODUCT((TRIM(L123:O123)&lt;&gt;"-")*1)=0,
    "No Data",
    IF(COUNTIF(L123:O123,INDEX(_xlfn._xlws.FILTER(L123:O123,TRIM(L123:O123)&lt;&gt;"-"),1))=SUMPRODUCT((TRIM(L123:O123)&lt;&gt;"-")*1),
    "No Change",
    "Change"))</f>
        <v>No Data</v>
      </c>
      <c r="R123" s="159"/>
      <c r="S123" s="111"/>
    </row>
    <row r="124" spans="1:19" x14ac:dyDescent="0.3">
      <c r="A124" t="s">
        <v>1212</v>
      </c>
      <c r="B124" t="s">
        <v>1145</v>
      </c>
      <c r="C124" s="160" t="str">
        <f>TRIM(CLEAN(TEXT(IFERROR(INDEX('Snakeden MR'!$B$4:$C$3028,MATCH($A124,'Snakeden MR'!$C$4:$C$3028,0),1),"-"),"@")))</f>
        <v>-</v>
      </c>
      <c r="D124" s="147" t="str">
        <f>TRIM(CLEAN(TEXT(IFERROR(INDEX('Snakeden MR'!$I$4:$J$3028,MATCH($A124,'Snakeden MR'!$J$4:$J$3028,0),1),"-"),"@")))</f>
        <v>-</v>
      </c>
      <c r="E124" s="147" t="str">
        <f>TRIM(CLEAN(TEXT(IFERROR(INDEX('Snakeden MR'!$P$4:$Q$3028,MATCH($A124,'Snakeden MR'!$Q$4:$Q$3028,0),1),"-"),"@")))</f>
        <v>-</v>
      </c>
      <c r="F124" s="147" t="str">
        <f>TRIM(CLEAN(TEXT(IFERROR(INDEX('Snakeden MR'!$W$4:$X$3028,MATCH($A124,'Snakeden MR'!$X$4:$X$3028,0),1),"-"),"@")))</f>
        <v>-</v>
      </c>
      <c r="G124" s="159" t="str">
        <f t="shared" si="2"/>
        <v>Not Found</v>
      </c>
      <c r="H124" t="str" cm="1">
        <f t="array" ref="H124">IF(SUMPRODUCT((TRIM(C124:F124)&lt;&gt;"-")*1)=0,
    "No Data",
    IF(COUNTIF(C124:F124,INDEX(_xlfn._xlws.FILTER(C124:F124,TRIM(C124:F124)&lt;&gt;"-"),1))=SUMPRODUCT((TRIM(C124:F124)&lt;&gt;"-")*1),
    "No Change",
    "Change"))</f>
        <v>No Data</v>
      </c>
      <c r="I124" s="159"/>
      <c r="J124"/>
      <c r="K124" s="163"/>
      <c r="L124" s="147" t="str">
        <f>TRIM(CLEAN(TEXT(IFERROR(INDEX('Glade MR'!$B$4:$C$3000,MATCH($A124,'Glade MR'!$C$4:$C$3000,0),1),"-"),"@")))</f>
        <v>-</v>
      </c>
      <c r="M124" s="147" t="str">
        <f>TRIM(CLEAN(TEXT(IFERROR(INDEX('Glade MR'!$I$4:$J$3000,MATCH($A124,'Glade MR'!$J$4:$J$3000,0),1),"-"),"@")))</f>
        <v>-</v>
      </c>
      <c r="N124" s="147" t="str">
        <f>TRIM(CLEAN(TEXT(IFERROR(INDEX('Glade MR'!$P$4:$Q$3000,MATCH($A124,'Glade MR'!$Q$4:$Q$3000,0),1),"-"),"@")))</f>
        <v>-</v>
      </c>
      <c r="O124" s="147" t="str">
        <f>TRIM(CLEAN(TEXT(IFERROR(INDEX('Glade MR'!$W$4:$X$3000,MATCH($A124,'Glade MR'!$X$4:$X$3000,0),1),"-"),"@")))</f>
        <v>-</v>
      </c>
      <c r="P124" s="159" t="str">
        <f t="shared" si="3"/>
        <v>Not Found</v>
      </c>
      <c r="Q124" t="str" cm="1">
        <f t="array" ref="Q124">IF(SUMPRODUCT((TRIM(L124:O124)&lt;&gt;"-")*1)=0,
    "No Data",
    IF(COUNTIF(L124:O124,INDEX(_xlfn._xlws.FILTER(L124:O124,TRIM(L124:O124)&lt;&gt;"-"),1))=SUMPRODUCT((TRIM(L124:O124)&lt;&gt;"-")*1),
    "No Change",
    "Change"))</f>
        <v>No Data</v>
      </c>
      <c r="R124" s="159"/>
      <c r="S124" s="111"/>
    </row>
    <row r="125" spans="1:19" x14ac:dyDescent="0.3">
      <c r="A125" t="s">
        <v>140</v>
      </c>
      <c r="B125" t="s">
        <v>1145</v>
      </c>
      <c r="C125" s="160" t="str">
        <f>TRIM(CLEAN(TEXT(IFERROR(INDEX('Snakeden MR'!$B$4:$C$3028,MATCH($A125,'Snakeden MR'!$C$4:$C$3028,0),1),"-"),"@")))</f>
        <v>-</v>
      </c>
      <c r="D125" s="147" t="str">
        <f>TRIM(CLEAN(TEXT(IFERROR(INDEX('Snakeden MR'!$I$4:$J$3028,MATCH($A125,'Snakeden MR'!$J$4:$J$3028,0),1),"-"),"@")))</f>
        <v>-</v>
      </c>
      <c r="E125" s="147" t="str">
        <f>TRIM(CLEAN(TEXT(IFERROR(INDEX('Snakeden MR'!$P$4:$Q$3028,MATCH($A125,'Snakeden MR'!$Q$4:$Q$3028,0),1),"-"),"@")))</f>
        <v>Riffle B</v>
      </c>
      <c r="F125" s="147" t="str">
        <f>TRIM(CLEAN(TEXT(IFERROR(INDEX('Snakeden MR'!$W$4:$X$3028,MATCH($A125,'Snakeden MR'!$X$4:$X$3028,0),1),"-"),"@")))</f>
        <v>-</v>
      </c>
      <c r="G125" s="159" t="str">
        <f t="shared" si="2"/>
        <v>Found</v>
      </c>
      <c r="H125" t="str" cm="1">
        <f t="array" ref="H125">IF(SUMPRODUCT((TRIM(C125:F125)&lt;&gt;"-")*1)=0,
    "No Data",
    IF(COUNTIF(C125:F125,INDEX(_xlfn._xlws.FILTER(C125:F125,TRIM(C125:F125)&lt;&gt;"-"),1))=SUMPRODUCT((TRIM(C125:F125)&lt;&gt;"-")*1),
    "No Change",
    "Change"))</f>
        <v>No Change</v>
      </c>
      <c r="I125" s="159"/>
      <c r="J125"/>
      <c r="K125" s="163"/>
      <c r="L125" s="147" t="str">
        <f>TRIM(CLEAN(TEXT(IFERROR(INDEX('Glade MR'!$B$4:$C$3000,MATCH($A125,'Glade MR'!$C$4:$C$3000,0),1),"-"),"@")))</f>
        <v>-</v>
      </c>
      <c r="M125" s="147" t="str">
        <f>TRIM(CLEAN(TEXT(IFERROR(INDEX('Glade MR'!$I$4:$J$3000,MATCH($A125,'Glade MR'!$J$4:$J$3000,0),1),"-"),"@")))</f>
        <v>-</v>
      </c>
      <c r="N125" s="147" t="str">
        <f>TRIM(CLEAN(TEXT(IFERROR(INDEX('Glade MR'!$P$4:$Q$3000,MATCH($A125,'Glade MR'!$Q$4:$Q$3000,0),1),"-"),"@")))</f>
        <v>-</v>
      </c>
      <c r="O125" s="147" t="str">
        <f>TRIM(CLEAN(TEXT(IFERROR(INDEX('Glade MR'!$W$4:$X$3000,MATCH($A125,'Glade MR'!$X$4:$X$3000,0),1),"-"),"@")))</f>
        <v>-</v>
      </c>
      <c r="P125" s="159" t="str">
        <f t="shared" si="3"/>
        <v>Not Found</v>
      </c>
      <c r="Q125" t="str" cm="1">
        <f t="array" ref="Q125">IF(SUMPRODUCT((TRIM(L125:O125)&lt;&gt;"-")*1)=0,
    "No Data",
    IF(COUNTIF(L125:O125,INDEX(_xlfn._xlws.FILTER(L125:O125,TRIM(L125:O125)&lt;&gt;"-"),1))=SUMPRODUCT((TRIM(L125:O125)&lt;&gt;"-")*1),
    "No Change",
    "Change"))</f>
        <v>No Data</v>
      </c>
      <c r="R125" s="159"/>
      <c r="S125" s="111"/>
    </row>
    <row r="126" spans="1:19" x14ac:dyDescent="0.3">
      <c r="A126" t="s">
        <v>1213</v>
      </c>
      <c r="B126" t="s">
        <v>1137</v>
      </c>
      <c r="C126" s="160" t="str">
        <f>TRIM(CLEAN(TEXT(IFERROR(INDEX('Snakeden MR'!$B$4:$C$3028,MATCH($A126,'Snakeden MR'!$C$4:$C$3028,0),1),"-"),"@")))</f>
        <v>-</v>
      </c>
      <c r="D126" s="147" t="str">
        <f>TRIM(CLEAN(TEXT(IFERROR(INDEX('Snakeden MR'!$I$4:$J$3028,MATCH($A126,'Snakeden MR'!$J$4:$J$3028,0),1),"-"),"@")))</f>
        <v>-</v>
      </c>
      <c r="E126" s="147" t="str">
        <f>TRIM(CLEAN(TEXT(IFERROR(INDEX('Snakeden MR'!$P$4:$Q$3028,MATCH($A126,'Snakeden MR'!$Q$4:$Q$3028,0),1),"-"),"@")))</f>
        <v>-</v>
      </c>
      <c r="F126" s="147" t="str">
        <f>TRIM(CLEAN(TEXT(IFERROR(INDEX('Snakeden MR'!$W$4:$X$3028,MATCH($A126,'Snakeden MR'!$X$4:$X$3028,0),1),"-"),"@")))</f>
        <v>-</v>
      </c>
      <c r="G126" s="159" t="str">
        <f t="shared" si="2"/>
        <v>Not Found</v>
      </c>
      <c r="H126" t="str" cm="1">
        <f t="array" ref="H126">IF(SUMPRODUCT((TRIM(C126:F126)&lt;&gt;"-")*1)=0,
    "No Data",
    IF(COUNTIF(C126:F126,INDEX(_xlfn._xlws.FILTER(C126:F126,TRIM(C126:F126)&lt;&gt;"-"),1))=SUMPRODUCT((TRIM(C126:F126)&lt;&gt;"-")*1),
    "No Change",
    "Change"))</f>
        <v>No Data</v>
      </c>
      <c r="I126" s="159"/>
      <c r="J126"/>
      <c r="K126" s="163"/>
      <c r="L126" s="147" t="str">
        <f>TRIM(CLEAN(TEXT(IFERROR(INDEX('Glade MR'!$B$4:$C$3000,MATCH($A126,'Glade MR'!$C$4:$C$3000,0),1),"-"),"@")))</f>
        <v>-</v>
      </c>
      <c r="M126" s="147" t="str">
        <f>TRIM(CLEAN(TEXT(IFERROR(INDEX('Glade MR'!$I$4:$J$3000,MATCH($A126,'Glade MR'!$J$4:$J$3000,0),1),"-"),"@")))</f>
        <v>-</v>
      </c>
      <c r="N126" s="147" t="str">
        <f>TRIM(CLEAN(TEXT(IFERROR(INDEX('Glade MR'!$P$4:$Q$3000,MATCH($A126,'Glade MR'!$Q$4:$Q$3000,0),1),"-"),"@")))</f>
        <v>-</v>
      </c>
      <c r="O126" s="147" t="str">
        <f>TRIM(CLEAN(TEXT(IFERROR(INDEX('Glade MR'!$W$4:$X$3000,MATCH($A126,'Glade MR'!$X$4:$X$3000,0),1),"-"),"@")))</f>
        <v>-</v>
      </c>
      <c r="P126" s="159" t="str">
        <f t="shared" si="3"/>
        <v>Not Found</v>
      </c>
      <c r="Q126" t="str" cm="1">
        <f t="array" ref="Q126">IF(SUMPRODUCT((TRIM(L126:O126)&lt;&gt;"-")*1)=0,
    "No Data",
    IF(COUNTIF(L126:O126,INDEX(_xlfn._xlws.FILTER(L126:O126,TRIM(L126:O126)&lt;&gt;"-"),1))=SUMPRODUCT((TRIM(L126:O126)&lt;&gt;"-")*1),
    "No Change",
    "Change"))</f>
        <v>No Data</v>
      </c>
      <c r="R126" s="159"/>
      <c r="S126" s="111"/>
    </row>
    <row r="127" spans="1:19" x14ac:dyDescent="0.3">
      <c r="A127" t="s">
        <v>752</v>
      </c>
      <c r="B127" t="s">
        <v>1137</v>
      </c>
      <c r="C127" s="160" t="str">
        <f>TRIM(CLEAN(TEXT(IFERROR(INDEX('Snakeden MR'!$B$4:$C$3028,MATCH($A127,'Snakeden MR'!$C$4:$C$3028,0),1),"-"),"@")))</f>
        <v>-</v>
      </c>
      <c r="D127" s="147" t="str">
        <f>TRIM(CLEAN(TEXT(IFERROR(INDEX('Snakeden MR'!$I$4:$J$3028,MATCH($A127,'Snakeden MR'!$J$4:$J$3028,0),1),"-"),"@")))</f>
        <v>-</v>
      </c>
      <c r="E127" s="147" t="str">
        <f>TRIM(CLEAN(TEXT(IFERROR(INDEX('Snakeden MR'!$P$4:$Q$3028,MATCH($A127,'Snakeden MR'!$Q$4:$Q$3028,0),1),"-"),"@")))</f>
        <v>-</v>
      </c>
      <c r="F127" s="147" t="str">
        <f>TRIM(CLEAN(TEXT(IFERROR(INDEX('Snakeden MR'!$W$4:$X$3028,MATCH($A127,'Snakeden MR'!$X$4:$X$3028,0),1),"-"),"@")))</f>
        <v>-</v>
      </c>
      <c r="G127" s="159" t="str">
        <f t="shared" si="2"/>
        <v>Not Found</v>
      </c>
      <c r="H127" t="str" cm="1">
        <f t="array" ref="H127">IF(SUMPRODUCT((TRIM(C127:F127)&lt;&gt;"-")*1)=0,
    "No Data",
    IF(COUNTIF(C127:F127,INDEX(_xlfn._xlws.FILTER(C127:F127,TRIM(C127:F127)&lt;&gt;"-"),1))=SUMPRODUCT((TRIM(C127:F127)&lt;&gt;"-")*1),
    "No Change",
    "Change"))</f>
        <v>No Data</v>
      </c>
      <c r="I127" s="159"/>
      <c r="J127"/>
      <c r="K127" s="163"/>
      <c r="L127" s="147" t="str">
        <f>TRIM(CLEAN(TEXT(IFERROR(INDEX('Glade MR'!$B$4:$C$3000,MATCH($A127,'Glade MR'!$C$4:$C$3000,0),1),"-"),"@")))</f>
        <v>-</v>
      </c>
      <c r="M127" s="147" t="str">
        <f>TRIM(CLEAN(TEXT(IFERROR(INDEX('Glade MR'!$I$4:$J$3000,MATCH($A127,'Glade MR'!$J$4:$J$3000,0),1),"-"),"@")))</f>
        <v>Pool 4</v>
      </c>
      <c r="N127" s="147" t="str">
        <f>TRIM(CLEAN(TEXT(IFERROR(INDEX('Glade MR'!$P$4:$Q$3000,MATCH($A127,'Glade MR'!$Q$4:$Q$3000,0),1),"-"),"@")))</f>
        <v>-</v>
      </c>
      <c r="O127" s="147" t="str">
        <f>TRIM(CLEAN(TEXT(IFERROR(INDEX('Glade MR'!$W$4:$X$3000,MATCH($A127,'Glade MR'!$X$4:$X$3000,0),1),"-"),"@")))</f>
        <v>-</v>
      </c>
      <c r="P127" s="159" t="str">
        <f t="shared" si="3"/>
        <v>Found</v>
      </c>
      <c r="Q127" t="str" cm="1">
        <f t="array" ref="Q127">IF(SUMPRODUCT((TRIM(L127:O127)&lt;&gt;"-")*1)=0,
    "No Data",
    IF(COUNTIF(L127:O127,INDEX(_xlfn._xlws.FILTER(L127:O127,TRIM(L127:O127)&lt;&gt;"-"),1))=SUMPRODUCT((TRIM(L127:O127)&lt;&gt;"-")*1),
    "No Change",
    "Change"))</f>
        <v>No Change</v>
      </c>
      <c r="R127" s="159"/>
      <c r="S127" s="111"/>
    </row>
    <row r="128" spans="1:19" x14ac:dyDescent="0.3">
      <c r="A128" t="s">
        <v>425</v>
      </c>
      <c r="B128" t="s">
        <v>1137</v>
      </c>
      <c r="C128" s="160" t="str">
        <f>TRIM(CLEAN(TEXT(IFERROR(INDEX('Snakeden MR'!$B$4:$C$3028,MATCH($A128,'Snakeden MR'!$C$4:$C$3028,0),1),"-"),"@")))</f>
        <v>-</v>
      </c>
      <c r="D128" s="147" t="str">
        <f>TRIM(CLEAN(TEXT(IFERROR(INDEX('Snakeden MR'!$I$4:$J$3028,MATCH($A128,'Snakeden MR'!$J$4:$J$3028,0),1),"-"),"@")))</f>
        <v>-</v>
      </c>
      <c r="E128" s="147" t="str">
        <f>TRIM(CLEAN(TEXT(IFERROR(INDEX('Snakeden MR'!$P$4:$Q$3028,MATCH($A128,'Snakeden MR'!$Q$4:$Q$3028,0),1),"-"),"@")))</f>
        <v>-</v>
      </c>
      <c r="F128" s="147" t="str">
        <f>TRIM(CLEAN(TEXT(IFERROR(INDEX('Snakeden MR'!$W$4:$X$3028,MATCH($A128,'Snakeden MR'!$X$4:$X$3028,0),1),"-"),"@")))</f>
        <v>-</v>
      </c>
      <c r="G128" s="159" t="str">
        <f t="shared" si="2"/>
        <v>Not Found</v>
      </c>
      <c r="H128" t="str" cm="1">
        <f t="array" ref="H128">IF(SUMPRODUCT((TRIM(C128:F128)&lt;&gt;"-")*1)=0,
    "No Data",
    IF(COUNTIF(C128:F128,INDEX(_xlfn._xlws.FILTER(C128:F128,TRIM(C128:F128)&lt;&gt;"-"),1))=SUMPRODUCT((TRIM(C128:F128)&lt;&gt;"-")*1),
    "No Change",
    "Change"))</f>
        <v>No Data</v>
      </c>
      <c r="I128" s="159"/>
      <c r="J128"/>
      <c r="K128" s="163"/>
      <c r="L128" s="147" t="str">
        <f>TRIM(CLEAN(TEXT(IFERROR(INDEX('Glade MR'!$B$4:$C$3000,MATCH($A128,'Glade MR'!$C$4:$C$3000,0),1),"-"),"@")))</f>
        <v>-</v>
      </c>
      <c r="M128" s="147" t="str">
        <f>TRIM(CLEAN(TEXT(IFERROR(INDEX('Glade MR'!$I$4:$J$3000,MATCH($A128,'Glade MR'!$J$4:$J$3000,0),1),"-"),"@")))</f>
        <v>-</v>
      </c>
      <c r="N128" s="147" t="str">
        <f>TRIM(CLEAN(TEXT(IFERROR(INDEX('Glade MR'!$P$4:$Q$3000,MATCH($A128,'Glade MR'!$Q$4:$Q$3000,0),1),"-"),"@")))</f>
        <v>Pool 10</v>
      </c>
      <c r="O128" s="147" t="str">
        <f>TRIM(CLEAN(TEXT(IFERROR(INDEX('Glade MR'!$W$4:$X$3000,MATCH($A128,'Glade MR'!$X$4:$X$3000,0),1),"-"),"@")))</f>
        <v>-</v>
      </c>
      <c r="P128" s="159" t="str">
        <f t="shared" si="3"/>
        <v>Found</v>
      </c>
      <c r="Q128" t="str" cm="1">
        <f t="array" ref="Q128">IF(SUMPRODUCT((TRIM(L128:O128)&lt;&gt;"-")*1)=0,
    "No Data",
    IF(COUNTIF(L128:O128,INDEX(_xlfn._xlws.FILTER(L128:O128,TRIM(L128:O128)&lt;&gt;"-"),1))=SUMPRODUCT((TRIM(L128:O128)&lt;&gt;"-")*1),
    "No Change",
    "Change"))</f>
        <v>No Change</v>
      </c>
      <c r="R128" s="159"/>
      <c r="S128" s="111"/>
    </row>
    <row r="129" spans="1:19" x14ac:dyDescent="0.3">
      <c r="A129" t="s">
        <v>1214</v>
      </c>
      <c r="B129" t="s">
        <v>1137</v>
      </c>
      <c r="C129" s="160" t="str">
        <f>TRIM(CLEAN(TEXT(IFERROR(INDEX('Snakeden MR'!$B$4:$C$3028,MATCH($A129,'Snakeden MR'!$C$4:$C$3028,0),1),"-"),"@")))</f>
        <v>-</v>
      </c>
      <c r="D129" s="147" t="str">
        <f>TRIM(CLEAN(TEXT(IFERROR(INDEX('Snakeden MR'!$I$4:$J$3028,MATCH($A129,'Snakeden MR'!$J$4:$J$3028,0),1),"-"),"@")))</f>
        <v>-</v>
      </c>
      <c r="E129" s="147" t="str">
        <f>TRIM(CLEAN(TEXT(IFERROR(INDEX('Snakeden MR'!$P$4:$Q$3028,MATCH($A129,'Snakeden MR'!$Q$4:$Q$3028,0),1),"-"),"@")))</f>
        <v>-</v>
      </c>
      <c r="F129" s="147" t="str">
        <f>TRIM(CLEAN(TEXT(IFERROR(INDEX('Snakeden MR'!$W$4:$X$3028,MATCH($A129,'Snakeden MR'!$X$4:$X$3028,0),1),"-"),"@")))</f>
        <v>-</v>
      </c>
      <c r="G129" s="159" t="str">
        <f t="shared" si="2"/>
        <v>Not Found</v>
      </c>
      <c r="H129" t="str" cm="1">
        <f t="array" ref="H129">IF(SUMPRODUCT((TRIM(C129:F129)&lt;&gt;"-")*1)=0,
    "No Data",
    IF(COUNTIF(C129:F129,INDEX(_xlfn._xlws.FILTER(C129:F129,TRIM(C129:F129)&lt;&gt;"-"),1))=SUMPRODUCT((TRIM(C129:F129)&lt;&gt;"-")*1),
    "No Change",
    "Change"))</f>
        <v>No Data</v>
      </c>
      <c r="I129" s="159"/>
      <c r="J129"/>
      <c r="K129" s="163"/>
      <c r="L129" s="147" t="str">
        <f>TRIM(CLEAN(TEXT(IFERROR(INDEX('Glade MR'!$B$4:$C$3000,MATCH($A129,'Glade MR'!$C$4:$C$3000,0),1),"-"),"@")))</f>
        <v>-</v>
      </c>
      <c r="M129" s="147" t="str">
        <f>TRIM(CLEAN(TEXT(IFERROR(INDEX('Glade MR'!$I$4:$J$3000,MATCH($A129,'Glade MR'!$J$4:$J$3000,0),1),"-"),"@")))</f>
        <v>-</v>
      </c>
      <c r="N129" s="147" t="str">
        <f>TRIM(CLEAN(TEXT(IFERROR(INDEX('Glade MR'!$P$4:$Q$3000,MATCH($A129,'Glade MR'!$Q$4:$Q$3000,0),1),"-"),"@")))</f>
        <v>-</v>
      </c>
      <c r="O129" s="147" t="str">
        <f>TRIM(CLEAN(TEXT(IFERROR(INDEX('Glade MR'!$W$4:$X$3000,MATCH($A129,'Glade MR'!$X$4:$X$3000,0),1),"-"),"@")))</f>
        <v>-</v>
      </c>
      <c r="P129" s="159" t="str">
        <f t="shared" si="3"/>
        <v>Not Found</v>
      </c>
      <c r="Q129" t="str" cm="1">
        <f t="array" ref="Q129">IF(SUMPRODUCT((TRIM(L129:O129)&lt;&gt;"-")*1)=0,
    "No Data",
    IF(COUNTIF(L129:O129,INDEX(_xlfn._xlws.FILTER(L129:O129,TRIM(L129:O129)&lt;&gt;"-"),1))=SUMPRODUCT((TRIM(L129:O129)&lt;&gt;"-")*1),
    "No Change",
    "Change"))</f>
        <v>No Data</v>
      </c>
      <c r="R129" s="159"/>
      <c r="S129" s="111"/>
    </row>
    <row r="130" spans="1:19" x14ac:dyDescent="0.3">
      <c r="A130" t="s">
        <v>1215</v>
      </c>
      <c r="B130" t="s">
        <v>1145</v>
      </c>
      <c r="C130" s="160" t="str">
        <f>TRIM(CLEAN(TEXT(IFERROR(INDEX('Snakeden MR'!$B$4:$C$3028,MATCH($A130,'Snakeden MR'!$C$4:$C$3028,0),1),"-"),"@")))</f>
        <v>-</v>
      </c>
      <c r="D130" s="147" t="str">
        <f>TRIM(CLEAN(TEXT(IFERROR(INDEX('Snakeden MR'!$I$4:$J$3028,MATCH($A130,'Snakeden MR'!$J$4:$J$3028,0),1),"-"),"@")))</f>
        <v>-</v>
      </c>
      <c r="E130" s="147" t="str">
        <f>TRIM(CLEAN(TEXT(IFERROR(INDEX('Snakeden MR'!$P$4:$Q$3028,MATCH($A130,'Snakeden MR'!$Q$4:$Q$3028,0),1),"-"),"@")))</f>
        <v>-</v>
      </c>
      <c r="F130" s="147" t="str">
        <f>TRIM(CLEAN(TEXT(IFERROR(INDEX('Snakeden MR'!$W$4:$X$3028,MATCH($A130,'Snakeden MR'!$X$4:$X$3028,0),1),"-"),"@")))</f>
        <v>-</v>
      </c>
      <c r="G130" s="159" t="str">
        <f t="shared" ref="G130:G193" si="4">IF(SUM(COUNTIF(C130:F130,"-"))=4,"Not Found","Found")</f>
        <v>Not Found</v>
      </c>
      <c r="H130" t="str" cm="1">
        <f t="array" ref="H130">IF(SUMPRODUCT((TRIM(C130:F130)&lt;&gt;"-")*1)=0,
    "No Data",
    IF(COUNTIF(C130:F130,INDEX(_xlfn._xlws.FILTER(C130:F130,TRIM(C130:F130)&lt;&gt;"-"),1))=SUMPRODUCT((TRIM(C130:F130)&lt;&gt;"-")*1),
    "No Change",
    "Change"))</f>
        <v>No Data</v>
      </c>
      <c r="I130" s="159"/>
      <c r="J130"/>
      <c r="K130" s="163"/>
      <c r="L130" s="147" t="str">
        <f>TRIM(CLEAN(TEXT(IFERROR(INDEX('Glade MR'!$B$4:$C$3000,MATCH($A130,'Glade MR'!$C$4:$C$3000,0),1),"-"),"@")))</f>
        <v>-</v>
      </c>
      <c r="M130" s="147" t="str">
        <f>TRIM(CLEAN(TEXT(IFERROR(INDEX('Glade MR'!$I$4:$J$3000,MATCH($A130,'Glade MR'!$J$4:$J$3000,0),1),"-"),"@")))</f>
        <v>-</v>
      </c>
      <c r="N130" s="147" t="str">
        <f>TRIM(CLEAN(TEXT(IFERROR(INDEX('Glade MR'!$P$4:$Q$3000,MATCH($A130,'Glade MR'!$Q$4:$Q$3000,0),1),"-"),"@")))</f>
        <v>-</v>
      </c>
      <c r="O130" s="147" t="str">
        <f>TRIM(CLEAN(TEXT(IFERROR(INDEX('Glade MR'!$W$4:$X$3000,MATCH($A130,'Glade MR'!$X$4:$X$3000,0),1),"-"),"@")))</f>
        <v>-</v>
      </c>
      <c r="P130" s="159" t="str">
        <f t="shared" ref="P130:P193" si="5">IF(SUM(COUNTIF(L130:O130,"-"))=4,"Not Found","Found")</f>
        <v>Not Found</v>
      </c>
      <c r="Q130" t="str" cm="1">
        <f t="array" ref="Q130">IF(SUMPRODUCT((TRIM(L130:O130)&lt;&gt;"-")*1)=0,
    "No Data",
    IF(COUNTIF(L130:O130,INDEX(_xlfn._xlws.FILTER(L130:O130,TRIM(L130:O130)&lt;&gt;"-"),1))=SUMPRODUCT((TRIM(L130:O130)&lt;&gt;"-")*1),
    "No Change",
    "Change"))</f>
        <v>No Data</v>
      </c>
      <c r="R130" s="159"/>
      <c r="S130" s="111"/>
    </row>
    <row r="131" spans="1:19" x14ac:dyDescent="0.3">
      <c r="A131" t="s">
        <v>924</v>
      </c>
      <c r="B131" t="s">
        <v>1137</v>
      </c>
      <c r="C131" s="160" t="str">
        <f>TRIM(CLEAN(TEXT(IFERROR(INDEX('Snakeden MR'!$B$4:$C$3028,MATCH($A131,'Snakeden MR'!$C$4:$C$3028,0),1),"-"),"@")))</f>
        <v>-</v>
      </c>
      <c r="D131" s="147" t="str">
        <f>TRIM(CLEAN(TEXT(IFERROR(INDEX('Snakeden MR'!$I$4:$J$3028,MATCH($A131,'Snakeden MR'!$J$4:$J$3028,0),1),"-"),"@")))</f>
        <v>-</v>
      </c>
      <c r="E131" s="147" t="str">
        <f>TRIM(CLEAN(TEXT(IFERROR(INDEX('Snakeden MR'!$P$4:$Q$3028,MATCH($A131,'Snakeden MR'!$Q$4:$Q$3028,0),1),"-"),"@")))</f>
        <v>-</v>
      </c>
      <c r="F131" s="147" t="str">
        <f>TRIM(CLEAN(TEXT(IFERROR(INDEX('Snakeden MR'!$W$4:$X$3028,MATCH($A131,'Snakeden MR'!$X$4:$X$3028,0),1),"-"),"@")))</f>
        <v>-</v>
      </c>
      <c r="G131" s="159" t="str">
        <f t="shared" si="4"/>
        <v>Not Found</v>
      </c>
      <c r="H131" t="str" cm="1">
        <f t="array" ref="H131">IF(SUMPRODUCT((TRIM(C131:F131)&lt;&gt;"-")*1)=0,
    "No Data",
    IF(COUNTIF(C131:F131,INDEX(_xlfn._xlws.FILTER(C131:F131,TRIM(C131:F131)&lt;&gt;"-"),1))=SUMPRODUCT((TRIM(C131:F131)&lt;&gt;"-")*1),
    "No Change",
    "Change"))</f>
        <v>No Data</v>
      </c>
      <c r="I131" s="159"/>
      <c r="J131"/>
      <c r="K131" s="163"/>
      <c r="L131" s="147" t="str">
        <f>TRIM(CLEAN(TEXT(IFERROR(INDEX('Glade MR'!$B$4:$C$3000,MATCH($A131,'Glade MR'!$C$4:$C$3000,0),1),"-"),"@")))</f>
        <v>Pool 4</v>
      </c>
      <c r="M131" s="147" t="str">
        <f>TRIM(CLEAN(TEXT(IFERROR(INDEX('Glade MR'!$I$4:$J$3000,MATCH($A131,'Glade MR'!$J$4:$J$3000,0),1),"-"),"@")))</f>
        <v>Pool 5</v>
      </c>
      <c r="N131" s="147" t="str">
        <f>TRIM(CLEAN(TEXT(IFERROR(INDEX('Glade MR'!$P$4:$Q$3000,MATCH($A131,'Glade MR'!$Q$4:$Q$3000,0),1),"-"),"@")))</f>
        <v>-</v>
      </c>
      <c r="O131" s="147" t="str">
        <f>TRIM(CLEAN(TEXT(IFERROR(INDEX('Glade MR'!$W$4:$X$3000,MATCH($A131,'Glade MR'!$X$4:$X$3000,0),1),"-"),"@")))</f>
        <v>-</v>
      </c>
      <c r="P131" s="159" t="str">
        <f t="shared" si="5"/>
        <v>Found</v>
      </c>
      <c r="Q131" t="str" cm="1">
        <f t="array" ref="Q131">IF(SUMPRODUCT((TRIM(L131:O131)&lt;&gt;"-")*1)=0,
    "No Data",
    IF(COUNTIF(L131:O131,INDEX(_xlfn._xlws.FILTER(L131:O131,TRIM(L131:O131)&lt;&gt;"-"),1))=SUMPRODUCT((TRIM(L131:O131)&lt;&gt;"-")*1),
    "No Change",
    "Change"))</f>
        <v>Change</v>
      </c>
      <c r="R131" s="159"/>
      <c r="S131" s="111"/>
    </row>
    <row r="132" spans="1:19" x14ac:dyDescent="0.3">
      <c r="A132" t="s">
        <v>1216</v>
      </c>
      <c r="B132" t="s">
        <v>1145</v>
      </c>
      <c r="C132" s="160" t="str">
        <f>TRIM(CLEAN(TEXT(IFERROR(INDEX('Snakeden MR'!$B$4:$C$3028,MATCH($A132,'Snakeden MR'!$C$4:$C$3028,0),1),"-"),"@")))</f>
        <v>-</v>
      </c>
      <c r="D132" s="147" t="str">
        <f>TRIM(CLEAN(TEXT(IFERROR(INDEX('Snakeden MR'!$I$4:$J$3028,MATCH($A132,'Snakeden MR'!$J$4:$J$3028,0),1),"-"),"@")))</f>
        <v>-</v>
      </c>
      <c r="E132" s="147" t="str">
        <f>TRIM(CLEAN(TEXT(IFERROR(INDEX('Snakeden MR'!$P$4:$Q$3028,MATCH($A132,'Snakeden MR'!$Q$4:$Q$3028,0),1),"-"),"@")))</f>
        <v>-</v>
      </c>
      <c r="F132" s="147" t="str">
        <f>TRIM(CLEAN(TEXT(IFERROR(INDEX('Snakeden MR'!$W$4:$X$3028,MATCH($A132,'Snakeden MR'!$X$4:$X$3028,0),1),"-"),"@")))</f>
        <v>-</v>
      </c>
      <c r="G132" s="159" t="str">
        <f t="shared" si="4"/>
        <v>Not Found</v>
      </c>
      <c r="H132" t="str" cm="1">
        <f t="array" ref="H132">IF(SUMPRODUCT((TRIM(C132:F132)&lt;&gt;"-")*1)=0,
    "No Data",
    IF(COUNTIF(C132:F132,INDEX(_xlfn._xlws.FILTER(C132:F132,TRIM(C132:F132)&lt;&gt;"-"),1))=SUMPRODUCT((TRIM(C132:F132)&lt;&gt;"-")*1),
    "No Change",
    "Change"))</f>
        <v>No Data</v>
      </c>
      <c r="I132" s="159"/>
      <c r="J132"/>
      <c r="K132" s="163"/>
      <c r="L132" s="147" t="str">
        <f>TRIM(CLEAN(TEXT(IFERROR(INDEX('Glade MR'!$B$4:$C$3000,MATCH($A132,'Glade MR'!$C$4:$C$3000,0),1),"-"),"@")))</f>
        <v>-</v>
      </c>
      <c r="M132" s="147" t="str">
        <f>TRIM(CLEAN(TEXT(IFERROR(INDEX('Glade MR'!$I$4:$J$3000,MATCH($A132,'Glade MR'!$J$4:$J$3000,0),1),"-"),"@")))</f>
        <v>-</v>
      </c>
      <c r="N132" s="147" t="str">
        <f>TRIM(CLEAN(TEXT(IFERROR(INDEX('Glade MR'!$P$4:$Q$3000,MATCH($A132,'Glade MR'!$Q$4:$Q$3000,0),1),"-"),"@")))</f>
        <v>-</v>
      </c>
      <c r="O132" s="147" t="str">
        <f>TRIM(CLEAN(TEXT(IFERROR(INDEX('Glade MR'!$W$4:$X$3000,MATCH($A132,'Glade MR'!$X$4:$X$3000,0),1),"-"),"@")))</f>
        <v>-</v>
      </c>
      <c r="P132" s="159" t="str">
        <f t="shared" si="5"/>
        <v>Not Found</v>
      </c>
      <c r="Q132" t="str" cm="1">
        <f t="array" ref="Q132">IF(SUMPRODUCT((TRIM(L132:O132)&lt;&gt;"-")*1)=0,
    "No Data",
    IF(COUNTIF(L132:O132,INDEX(_xlfn._xlws.FILTER(L132:O132,TRIM(L132:O132)&lt;&gt;"-"),1))=SUMPRODUCT((TRIM(L132:O132)&lt;&gt;"-")*1),
    "No Change",
    "Change"))</f>
        <v>No Data</v>
      </c>
      <c r="R132" s="159"/>
      <c r="S132" s="111"/>
    </row>
    <row r="133" spans="1:19" x14ac:dyDescent="0.3">
      <c r="A133" t="s">
        <v>1217</v>
      </c>
      <c r="B133" t="s">
        <v>1145</v>
      </c>
      <c r="C133" s="160" t="str">
        <f>TRIM(CLEAN(TEXT(IFERROR(INDEX('Snakeden MR'!$B$4:$C$3028,MATCH($A133,'Snakeden MR'!$C$4:$C$3028,0),1),"-"),"@")))</f>
        <v>-</v>
      </c>
      <c r="D133" s="147" t="str">
        <f>TRIM(CLEAN(TEXT(IFERROR(INDEX('Snakeden MR'!$I$4:$J$3028,MATCH($A133,'Snakeden MR'!$J$4:$J$3028,0),1),"-"),"@")))</f>
        <v>-</v>
      </c>
      <c r="E133" s="147" t="str">
        <f>TRIM(CLEAN(TEXT(IFERROR(INDEX('Snakeden MR'!$P$4:$Q$3028,MATCH($A133,'Snakeden MR'!$Q$4:$Q$3028,0),1),"-"),"@")))</f>
        <v>-</v>
      </c>
      <c r="F133" s="147" t="str">
        <f>TRIM(CLEAN(TEXT(IFERROR(INDEX('Snakeden MR'!$W$4:$X$3028,MATCH($A133,'Snakeden MR'!$X$4:$X$3028,0),1),"-"),"@")))</f>
        <v>-</v>
      </c>
      <c r="G133" s="159" t="str">
        <f t="shared" si="4"/>
        <v>Not Found</v>
      </c>
      <c r="H133" t="str" cm="1">
        <f t="array" ref="H133">IF(SUMPRODUCT((TRIM(C133:F133)&lt;&gt;"-")*1)=0,
    "No Data",
    IF(COUNTIF(C133:F133,INDEX(_xlfn._xlws.FILTER(C133:F133,TRIM(C133:F133)&lt;&gt;"-"),1))=SUMPRODUCT((TRIM(C133:F133)&lt;&gt;"-")*1),
    "No Change",
    "Change"))</f>
        <v>No Data</v>
      </c>
      <c r="I133" s="159"/>
      <c r="J133"/>
      <c r="K133" s="163"/>
      <c r="L133" s="147" t="str">
        <f>TRIM(CLEAN(TEXT(IFERROR(INDEX('Glade MR'!$B$4:$C$3000,MATCH($A133,'Glade MR'!$C$4:$C$3000,0),1),"-"),"@")))</f>
        <v>-</v>
      </c>
      <c r="M133" s="147" t="str">
        <f>TRIM(CLEAN(TEXT(IFERROR(INDEX('Glade MR'!$I$4:$J$3000,MATCH($A133,'Glade MR'!$J$4:$J$3000,0),1),"-"),"@")))</f>
        <v>-</v>
      </c>
      <c r="N133" s="147" t="str">
        <f>TRIM(CLEAN(TEXT(IFERROR(INDEX('Glade MR'!$P$4:$Q$3000,MATCH($A133,'Glade MR'!$Q$4:$Q$3000,0),1),"-"),"@")))</f>
        <v>-</v>
      </c>
      <c r="O133" s="147" t="str">
        <f>TRIM(CLEAN(TEXT(IFERROR(INDEX('Glade MR'!$W$4:$X$3000,MATCH($A133,'Glade MR'!$X$4:$X$3000,0),1),"-"),"@")))</f>
        <v>-</v>
      </c>
      <c r="P133" s="159" t="str">
        <f t="shared" si="5"/>
        <v>Not Found</v>
      </c>
      <c r="Q133" t="str" cm="1">
        <f t="array" ref="Q133">IF(SUMPRODUCT((TRIM(L133:O133)&lt;&gt;"-")*1)=0,
    "No Data",
    IF(COUNTIF(L133:O133,INDEX(_xlfn._xlws.FILTER(L133:O133,TRIM(L133:O133)&lt;&gt;"-"),1))=SUMPRODUCT((TRIM(L133:O133)&lt;&gt;"-")*1),
    "No Change",
    "Change"))</f>
        <v>No Data</v>
      </c>
      <c r="R133" s="159"/>
      <c r="S133" s="111"/>
    </row>
    <row r="134" spans="1:19" x14ac:dyDescent="0.3">
      <c r="A134" t="s">
        <v>428</v>
      </c>
      <c r="B134" t="s">
        <v>1137</v>
      </c>
      <c r="C134" s="160" t="str">
        <f>TRIM(CLEAN(TEXT(IFERROR(INDEX('Snakeden MR'!$B$4:$C$3028,MATCH($A134,'Snakeden MR'!$C$4:$C$3028,0),1),"-"),"@")))</f>
        <v>-</v>
      </c>
      <c r="D134" s="147" t="str">
        <f>TRIM(CLEAN(TEXT(IFERROR(INDEX('Snakeden MR'!$I$4:$J$3028,MATCH($A134,'Snakeden MR'!$J$4:$J$3028,0),1),"-"),"@")))</f>
        <v>-</v>
      </c>
      <c r="E134" s="147" t="str">
        <f>TRIM(CLEAN(TEXT(IFERROR(INDEX('Snakeden MR'!$P$4:$Q$3028,MATCH($A134,'Snakeden MR'!$Q$4:$Q$3028,0),1),"-"),"@")))</f>
        <v>-</v>
      </c>
      <c r="F134" s="147" t="str">
        <f>TRIM(CLEAN(TEXT(IFERROR(INDEX('Snakeden MR'!$W$4:$X$3028,MATCH($A134,'Snakeden MR'!$X$4:$X$3028,0),1),"-"),"@")))</f>
        <v>-</v>
      </c>
      <c r="G134" s="159" t="str">
        <f t="shared" si="4"/>
        <v>Not Found</v>
      </c>
      <c r="H134" t="str" cm="1">
        <f t="array" ref="H134">IF(SUMPRODUCT((TRIM(C134:F134)&lt;&gt;"-")*1)=0,
    "No Data",
    IF(COUNTIF(C134:F134,INDEX(_xlfn._xlws.FILTER(C134:F134,TRIM(C134:F134)&lt;&gt;"-"),1))=SUMPRODUCT((TRIM(C134:F134)&lt;&gt;"-")*1),
    "No Change",
    "Change"))</f>
        <v>No Data</v>
      </c>
      <c r="I134" s="159"/>
      <c r="J134"/>
      <c r="K134" s="163"/>
      <c r="L134" s="147" t="str">
        <f>TRIM(CLEAN(TEXT(IFERROR(INDEX('Glade MR'!$B$4:$C$3000,MATCH($A134,'Glade MR'!$C$4:$C$3000,0),1),"-"),"@")))</f>
        <v>Pool 4</v>
      </c>
      <c r="M134" s="147" t="str">
        <f>TRIM(CLEAN(TEXT(IFERROR(INDEX('Glade MR'!$I$4:$J$3000,MATCH($A134,'Glade MR'!$J$4:$J$3000,0),1),"-"),"@")))</f>
        <v>Pool 5</v>
      </c>
      <c r="N134" s="147" t="str">
        <f>TRIM(CLEAN(TEXT(IFERROR(INDEX('Glade MR'!$P$4:$Q$3000,MATCH($A134,'Glade MR'!$Q$4:$Q$3000,0),1),"-"),"@")))</f>
        <v>Pool 5</v>
      </c>
      <c r="O134" s="147" t="str">
        <f>TRIM(CLEAN(TEXT(IFERROR(INDEX('Glade MR'!$W$4:$X$3000,MATCH($A134,'Glade MR'!$X$4:$X$3000,0),1),"-"),"@")))</f>
        <v>Pool 5</v>
      </c>
      <c r="P134" s="159" t="str">
        <f t="shared" si="5"/>
        <v>Found</v>
      </c>
      <c r="Q134" t="str" cm="1">
        <f t="array" ref="Q134">IF(SUMPRODUCT((TRIM(L134:O134)&lt;&gt;"-")*1)=0,
    "No Data",
    IF(COUNTIF(L134:O134,INDEX(_xlfn._xlws.FILTER(L134:O134,TRIM(L134:O134)&lt;&gt;"-"),1))=SUMPRODUCT((TRIM(L134:O134)&lt;&gt;"-")*1),
    "No Change",
    "Change"))</f>
        <v>Change</v>
      </c>
      <c r="R134" s="159"/>
      <c r="S134" s="111"/>
    </row>
    <row r="135" spans="1:19" x14ac:dyDescent="0.3">
      <c r="A135" t="s">
        <v>696</v>
      </c>
      <c r="B135" t="s">
        <v>1137</v>
      </c>
      <c r="C135" s="160" t="str">
        <f>TRIM(CLEAN(TEXT(IFERROR(INDEX('Snakeden MR'!$B$4:$C$3028,MATCH($A135,'Snakeden MR'!$C$4:$C$3028,0),1),"-"),"@")))</f>
        <v>-</v>
      </c>
      <c r="D135" s="147" t="str">
        <f>TRIM(CLEAN(TEXT(IFERROR(INDEX('Snakeden MR'!$I$4:$J$3028,MATCH($A135,'Snakeden MR'!$J$4:$J$3028,0),1),"-"),"@")))</f>
        <v>-</v>
      </c>
      <c r="E135" s="147" t="str">
        <f>TRIM(CLEAN(TEXT(IFERROR(INDEX('Snakeden MR'!$P$4:$Q$3028,MATCH($A135,'Snakeden MR'!$Q$4:$Q$3028,0),1),"-"),"@")))</f>
        <v>-</v>
      </c>
      <c r="F135" s="147" t="str">
        <f>TRIM(CLEAN(TEXT(IFERROR(INDEX('Snakeden MR'!$W$4:$X$3028,MATCH($A135,'Snakeden MR'!$X$4:$X$3028,0),1),"-"),"@")))</f>
        <v>-</v>
      </c>
      <c r="G135" s="159" t="str">
        <f t="shared" si="4"/>
        <v>Not Found</v>
      </c>
      <c r="H135" t="str" cm="1">
        <f t="array" ref="H135">IF(SUMPRODUCT((TRIM(C135:F135)&lt;&gt;"-")*1)=0,
    "No Data",
    IF(COUNTIF(C135:F135,INDEX(_xlfn._xlws.FILTER(C135:F135,TRIM(C135:F135)&lt;&gt;"-"),1))=SUMPRODUCT((TRIM(C135:F135)&lt;&gt;"-")*1),
    "No Change",
    "Change"))</f>
        <v>No Data</v>
      </c>
      <c r="I135" s="159"/>
      <c r="J135"/>
      <c r="K135" s="163"/>
      <c r="L135" s="147" t="str">
        <f>TRIM(CLEAN(TEXT(IFERROR(INDEX('Glade MR'!$B$4:$C$3000,MATCH($A135,'Glade MR'!$C$4:$C$3000,0),1),"-"),"@")))</f>
        <v>-</v>
      </c>
      <c r="M135" s="147" t="str">
        <f>TRIM(CLEAN(TEXT(IFERROR(INDEX('Glade MR'!$I$4:$J$3000,MATCH($A135,'Glade MR'!$J$4:$J$3000,0),1),"-"),"@")))</f>
        <v>Pool 3</v>
      </c>
      <c r="N135" s="147" t="str">
        <f>TRIM(CLEAN(TEXT(IFERROR(INDEX('Glade MR'!$P$4:$Q$3000,MATCH($A135,'Glade MR'!$Q$4:$Q$3000,0),1),"-"),"@")))</f>
        <v>Pool 3</v>
      </c>
      <c r="O135" s="147" t="str">
        <f>TRIM(CLEAN(TEXT(IFERROR(INDEX('Glade MR'!$W$4:$X$3000,MATCH($A135,'Glade MR'!$X$4:$X$3000,0),1),"-"),"@")))</f>
        <v>-</v>
      </c>
      <c r="P135" s="159" t="str">
        <f t="shared" si="5"/>
        <v>Found</v>
      </c>
      <c r="Q135" t="str" cm="1">
        <f t="array" ref="Q135">IF(SUMPRODUCT((TRIM(L135:O135)&lt;&gt;"-")*1)=0,
    "No Data",
    IF(COUNTIF(L135:O135,INDEX(_xlfn._xlws.FILTER(L135:O135,TRIM(L135:O135)&lt;&gt;"-"),1))=SUMPRODUCT((TRIM(L135:O135)&lt;&gt;"-")*1),
    "No Change",
    "Change"))</f>
        <v>No Change</v>
      </c>
      <c r="R135" s="159"/>
      <c r="S135" s="111"/>
    </row>
    <row r="136" spans="1:19" x14ac:dyDescent="0.3">
      <c r="A136" t="s">
        <v>1218</v>
      </c>
      <c r="B136" t="s">
        <v>1137</v>
      </c>
      <c r="C136" s="160" t="str">
        <f>TRIM(CLEAN(TEXT(IFERROR(INDEX('Snakeden MR'!$B$4:$C$3028,MATCH($A136,'Snakeden MR'!$C$4:$C$3028,0),1),"-"),"@")))</f>
        <v>-</v>
      </c>
      <c r="D136" s="147" t="str">
        <f>TRIM(CLEAN(TEXT(IFERROR(INDEX('Snakeden MR'!$I$4:$J$3028,MATCH($A136,'Snakeden MR'!$J$4:$J$3028,0),1),"-"),"@")))</f>
        <v>-</v>
      </c>
      <c r="E136" s="147" t="str">
        <f>TRIM(CLEAN(TEXT(IFERROR(INDEX('Snakeden MR'!$P$4:$Q$3028,MATCH($A136,'Snakeden MR'!$Q$4:$Q$3028,0),1),"-"),"@")))</f>
        <v>-</v>
      </c>
      <c r="F136" s="147" t="str">
        <f>TRIM(CLEAN(TEXT(IFERROR(INDEX('Snakeden MR'!$W$4:$X$3028,MATCH($A136,'Snakeden MR'!$X$4:$X$3028,0),1),"-"),"@")))</f>
        <v>-</v>
      </c>
      <c r="G136" s="159" t="str">
        <f t="shared" si="4"/>
        <v>Not Found</v>
      </c>
      <c r="H136" t="str" cm="1">
        <f t="array" ref="H136">IF(SUMPRODUCT((TRIM(C136:F136)&lt;&gt;"-")*1)=0,
    "No Data",
    IF(COUNTIF(C136:F136,INDEX(_xlfn._xlws.FILTER(C136:F136,TRIM(C136:F136)&lt;&gt;"-"),1))=SUMPRODUCT((TRIM(C136:F136)&lt;&gt;"-")*1),
    "No Change",
    "Change"))</f>
        <v>No Data</v>
      </c>
      <c r="I136" s="159"/>
      <c r="J136"/>
      <c r="K136" s="163"/>
      <c r="L136" s="147" t="str">
        <f>TRIM(CLEAN(TEXT(IFERROR(INDEX('Glade MR'!$B$4:$C$3000,MATCH($A136,'Glade MR'!$C$4:$C$3000,0),1),"-"),"@")))</f>
        <v>-</v>
      </c>
      <c r="M136" s="147" t="str">
        <f>TRIM(CLEAN(TEXT(IFERROR(INDEX('Glade MR'!$I$4:$J$3000,MATCH($A136,'Glade MR'!$J$4:$J$3000,0),1),"-"),"@")))</f>
        <v>-</v>
      </c>
      <c r="N136" s="147" t="str">
        <f>TRIM(CLEAN(TEXT(IFERROR(INDEX('Glade MR'!$P$4:$Q$3000,MATCH($A136,'Glade MR'!$Q$4:$Q$3000,0),1),"-"),"@")))</f>
        <v>-</v>
      </c>
      <c r="O136" s="147" t="str">
        <f>TRIM(CLEAN(TEXT(IFERROR(INDEX('Glade MR'!$W$4:$X$3000,MATCH($A136,'Glade MR'!$X$4:$X$3000,0),1),"-"),"@")))</f>
        <v>-</v>
      </c>
      <c r="P136" s="159" t="str">
        <f t="shared" si="5"/>
        <v>Not Found</v>
      </c>
      <c r="Q136" t="str" cm="1">
        <f t="array" ref="Q136">IF(SUMPRODUCT((TRIM(L136:O136)&lt;&gt;"-")*1)=0,
    "No Data",
    IF(COUNTIF(L136:O136,INDEX(_xlfn._xlws.FILTER(L136:O136,TRIM(L136:O136)&lt;&gt;"-"),1))=SUMPRODUCT((TRIM(L136:O136)&lt;&gt;"-")*1),
    "No Change",
    "Change"))</f>
        <v>No Data</v>
      </c>
      <c r="R136" s="159"/>
      <c r="S136" s="111"/>
    </row>
    <row r="137" spans="1:19" x14ac:dyDescent="0.3">
      <c r="A137" t="s">
        <v>487</v>
      </c>
      <c r="B137" t="s">
        <v>1137</v>
      </c>
      <c r="C137" s="160" t="str">
        <f>TRIM(CLEAN(TEXT(IFERROR(INDEX('Snakeden MR'!$B$4:$C$3028,MATCH($A137,'Snakeden MR'!$C$4:$C$3028,0),1),"-"),"@")))</f>
        <v>-</v>
      </c>
      <c r="D137" s="147" t="str">
        <f>TRIM(CLEAN(TEXT(IFERROR(INDEX('Snakeden MR'!$I$4:$J$3028,MATCH($A137,'Snakeden MR'!$J$4:$J$3028,0),1),"-"),"@")))</f>
        <v>-</v>
      </c>
      <c r="E137" s="147" t="str">
        <f>TRIM(CLEAN(TEXT(IFERROR(INDEX('Snakeden MR'!$P$4:$Q$3028,MATCH($A137,'Snakeden MR'!$Q$4:$Q$3028,0),1),"-"),"@")))</f>
        <v>-</v>
      </c>
      <c r="F137" s="147" t="str">
        <f>TRIM(CLEAN(TEXT(IFERROR(INDEX('Snakeden MR'!$W$4:$X$3028,MATCH($A137,'Snakeden MR'!$X$4:$X$3028,0),1),"-"),"@")))</f>
        <v>-</v>
      </c>
      <c r="G137" s="159" t="str">
        <f t="shared" si="4"/>
        <v>Not Found</v>
      </c>
      <c r="H137" t="str" cm="1">
        <f t="array" ref="H137">IF(SUMPRODUCT((TRIM(C137:F137)&lt;&gt;"-")*1)=0,
    "No Data",
    IF(COUNTIF(C137:F137,INDEX(_xlfn._xlws.FILTER(C137:F137,TRIM(C137:F137)&lt;&gt;"-"),1))=SUMPRODUCT((TRIM(C137:F137)&lt;&gt;"-")*1),
    "No Change",
    "Change"))</f>
        <v>No Data</v>
      </c>
      <c r="I137" s="159"/>
      <c r="J137"/>
      <c r="K137" s="163"/>
      <c r="L137" s="147" t="str">
        <f>TRIM(CLEAN(TEXT(IFERROR(INDEX('Glade MR'!$B$4:$C$3000,MATCH($A137,'Glade MR'!$C$4:$C$3000,0),1),"-"),"@")))</f>
        <v>-</v>
      </c>
      <c r="M137" s="147" t="str">
        <f>TRIM(CLEAN(TEXT(IFERROR(INDEX('Glade MR'!$I$4:$J$3000,MATCH($A137,'Glade MR'!$J$4:$J$3000,0),1),"-"),"@")))</f>
        <v>Pool 4</v>
      </c>
      <c r="N137" s="147" t="str">
        <f>TRIM(CLEAN(TEXT(IFERROR(INDEX('Glade MR'!$P$4:$Q$3000,MATCH($A137,'Glade MR'!$Q$4:$Q$3000,0),1),"-"),"@")))</f>
        <v>Pool 4</v>
      </c>
      <c r="O137" s="147" t="str">
        <f>TRIM(CLEAN(TEXT(IFERROR(INDEX('Glade MR'!$W$4:$X$3000,MATCH($A137,'Glade MR'!$X$4:$X$3000,0),1),"-"),"@")))</f>
        <v>Pool 4</v>
      </c>
      <c r="P137" s="159" t="str">
        <f t="shared" si="5"/>
        <v>Found</v>
      </c>
      <c r="Q137" t="str" cm="1">
        <f t="array" ref="Q137">IF(SUMPRODUCT((TRIM(L137:O137)&lt;&gt;"-")*1)=0,
    "No Data",
    IF(COUNTIF(L137:O137,INDEX(_xlfn._xlws.FILTER(L137:O137,TRIM(L137:O137)&lt;&gt;"-"),1))=SUMPRODUCT((TRIM(L137:O137)&lt;&gt;"-")*1),
    "No Change",
    "Change"))</f>
        <v>No Change</v>
      </c>
      <c r="R137" s="159"/>
      <c r="S137" s="111"/>
    </row>
    <row r="138" spans="1:19" x14ac:dyDescent="0.3">
      <c r="A138" t="s">
        <v>1219</v>
      </c>
      <c r="B138" t="s">
        <v>1137</v>
      </c>
      <c r="C138" s="160" t="str">
        <f>TRIM(CLEAN(TEXT(IFERROR(INDEX('Snakeden MR'!$B$4:$C$3028,MATCH($A138,'Snakeden MR'!$C$4:$C$3028,0),1),"-"),"@")))</f>
        <v>-</v>
      </c>
      <c r="D138" s="147" t="str">
        <f>TRIM(CLEAN(TEXT(IFERROR(INDEX('Snakeden MR'!$I$4:$J$3028,MATCH($A138,'Snakeden MR'!$J$4:$J$3028,0),1),"-"),"@")))</f>
        <v>-</v>
      </c>
      <c r="E138" s="147" t="str">
        <f>TRIM(CLEAN(TEXT(IFERROR(INDEX('Snakeden MR'!$P$4:$Q$3028,MATCH($A138,'Snakeden MR'!$Q$4:$Q$3028,0),1),"-"),"@")))</f>
        <v>-</v>
      </c>
      <c r="F138" s="147" t="str">
        <f>TRIM(CLEAN(TEXT(IFERROR(INDEX('Snakeden MR'!$W$4:$X$3028,MATCH($A138,'Snakeden MR'!$X$4:$X$3028,0),1),"-"),"@")))</f>
        <v>-</v>
      </c>
      <c r="G138" s="159" t="str">
        <f t="shared" si="4"/>
        <v>Not Found</v>
      </c>
      <c r="H138" t="str" cm="1">
        <f t="array" ref="H138">IF(SUMPRODUCT((TRIM(C138:F138)&lt;&gt;"-")*1)=0,
    "No Data",
    IF(COUNTIF(C138:F138,INDEX(_xlfn._xlws.FILTER(C138:F138,TRIM(C138:F138)&lt;&gt;"-"),1))=SUMPRODUCT((TRIM(C138:F138)&lt;&gt;"-")*1),
    "No Change",
    "Change"))</f>
        <v>No Data</v>
      </c>
      <c r="I138" s="159"/>
      <c r="J138"/>
      <c r="K138" s="163"/>
      <c r="L138" s="147" t="str">
        <f>TRIM(CLEAN(TEXT(IFERROR(INDEX('Glade MR'!$B$4:$C$3000,MATCH($A138,'Glade MR'!$C$4:$C$3000,0),1),"-"),"@")))</f>
        <v>-</v>
      </c>
      <c r="M138" s="147" t="str">
        <f>TRIM(CLEAN(TEXT(IFERROR(INDEX('Glade MR'!$I$4:$J$3000,MATCH($A138,'Glade MR'!$J$4:$J$3000,0),1),"-"),"@")))</f>
        <v>-</v>
      </c>
      <c r="N138" s="147" t="str">
        <f>TRIM(CLEAN(TEXT(IFERROR(INDEX('Glade MR'!$P$4:$Q$3000,MATCH($A138,'Glade MR'!$Q$4:$Q$3000,0),1),"-"),"@")))</f>
        <v>-</v>
      </c>
      <c r="O138" s="147" t="str">
        <f>TRIM(CLEAN(TEXT(IFERROR(INDEX('Glade MR'!$W$4:$X$3000,MATCH($A138,'Glade MR'!$X$4:$X$3000,0),1),"-"),"@")))</f>
        <v>-</v>
      </c>
      <c r="P138" s="159" t="str">
        <f t="shared" si="5"/>
        <v>Not Found</v>
      </c>
      <c r="Q138" t="str" cm="1">
        <f t="array" ref="Q138">IF(SUMPRODUCT((TRIM(L138:O138)&lt;&gt;"-")*1)=0,
    "No Data",
    IF(COUNTIF(L138:O138,INDEX(_xlfn._xlws.FILTER(L138:O138,TRIM(L138:O138)&lt;&gt;"-"),1))=SUMPRODUCT((TRIM(L138:O138)&lt;&gt;"-")*1),
    "No Change",
    "Change"))</f>
        <v>No Data</v>
      </c>
      <c r="R138" s="159"/>
      <c r="S138" s="111"/>
    </row>
    <row r="139" spans="1:19" x14ac:dyDescent="0.3">
      <c r="A139" t="s">
        <v>1220</v>
      </c>
      <c r="B139" t="s">
        <v>1145</v>
      </c>
      <c r="C139" s="160" t="str">
        <f>TRIM(CLEAN(TEXT(IFERROR(INDEX('Snakeden MR'!$B$4:$C$3028,MATCH($A139,'Snakeden MR'!$C$4:$C$3028,0),1),"-"),"@")))</f>
        <v>-</v>
      </c>
      <c r="D139" s="147" t="str">
        <f>TRIM(CLEAN(TEXT(IFERROR(INDEX('Snakeden MR'!$I$4:$J$3028,MATCH($A139,'Snakeden MR'!$J$4:$J$3028,0),1),"-"),"@")))</f>
        <v>-</v>
      </c>
      <c r="E139" s="147" t="str">
        <f>TRIM(CLEAN(TEXT(IFERROR(INDEX('Snakeden MR'!$P$4:$Q$3028,MATCH($A139,'Snakeden MR'!$Q$4:$Q$3028,0),1),"-"),"@")))</f>
        <v>-</v>
      </c>
      <c r="F139" s="147" t="str">
        <f>TRIM(CLEAN(TEXT(IFERROR(INDEX('Snakeden MR'!$W$4:$X$3028,MATCH($A139,'Snakeden MR'!$X$4:$X$3028,0),1),"-"),"@")))</f>
        <v>-</v>
      </c>
      <c r="G139" s="159" t="str">
        <f t="shared" si="4"/>
        <v>Not Found</v>
      </c>
      <c r="H139" t="str" cm="1">
        <f t="array" ref="H139">IF(SUMPRODUCT((TRIM(C139:F139)&lt;&gt;"-")*1)=0,
    "No Data",
    IF(COUNTIF(C139:F139,INDEX(_xlfn._xlws.FILTER(C139:F139,TRIM(C139:F139)&lt;&gt;"-"),1))=SUMPRODUCT((TRIM(C139:F139)&lt;&gt;"-")*1),
    "No Change",
    "Change"))</f>
        <v>No Data</v>
      </c>
      <c r="I139" s="159"/>
      <c r="J139"/>
      <c r="K139" s="163"/>
      <c r="L139" s="147" t="str">
        <f>TRIM(CLEAN(TEXT(IFERROR(INDEX('Glade MR'!$B$4:$C$3000,MATCH($A139,'Glade MR'!$C$4:$C$3000,0),1),"-"),"@")))</f>
        <v>-</v>
      </c>
      <c r="M139" s="147" t="str">
        <f>TRIM(CLEAN(TEXT(IFERROR(INDEX('Glade MR'!$I$4:$J$3000,MATCH($A139,'Glade MR'!$J$4:$J$3000,0),1),"-"),"@")))</f>
        <v>-</v>
      </c>
      <c r="N139" s="147" t="str">
        <f>TRIM(CLEAN(TEXT(IFERROR(INDEX('Glade MR'!$P$4:$Q$3000,MATCH($A139,'Glade MR'!$Q$4:$Q$3000,0),1),"-"),"@")))</f>
        <v>-</v>
      </c>
      <c r="O139" s="147" t="str">
        <f>TRIM(CLEAN(TEXT(IFERROR(INDEX('Glade MR'!$W$4:$X$3000,MATCH($A139,'Glade MR'!$X$4:$X$3000,0),1),"-"),"@")))</f>
        <v>-</v>
      </c>
      <c r="P139" s="159" t="str">
        <f t="shared" si="5"/>
        <v>Not Found</v>
      </c>
      <c r="Q139" t="str" cm="1">
        <f t="array" ref="Q139">IF(SUMPRODUCT((TRIM(L139:O139)&lt;&gt;"-")*1)=0,
    "No Data",
    IF(COUNTIF(L139:O139,INDEX(_xlfn._xlws.FILTER(L139:O139,TRIM(L139:O139)&lt;&gt;"-"),1))=SUMPRODUCT((TRIM(L139:O139)&lt;&gt;"-")*1),
    "No Change",
    "Change"))</f>
        <v>No Data</v>
      </c>
      <c r="R139" s="159"/>
      <c r="S139" s="111"/>
    </row>
    <row r="140" spans="1:19" x14ac:dyDescent="0.3">
      <c r="A140" t="s">
        <v>1221</v>
      </c>
      <c r="B140" t="s">
        <v>1137</v>
      </c>
      <c r="C140" s="160" t="str">
        <f>TRIM(CLEAN(TEXT(IFERROR(INDEX('Snakeden MR'!$B$4:$C$3028,MATCH($A140,'Snakeden MR'!$C$4:$C$3028,0),1),"-"),"@")))</f>
        <v>-</v>
      </c>
      <c r="D140" s="147" t="str">
        <f>TRIM(CLEAN(TEXT(IFERROR(INDEX('Snakeden MR'!$I$4:$J$3028,MATCH($A140,'Snakeden MR'!$J$4:$J$3028,0),1),"-"),"@")))</f>
        <v>-</v>
      </c>
      <c r="E140" s="147" t="str">
        <f>TRIM(CLEAN(TEXT(IFERROR(INDEX('Snakeden MR'!$P$4:$Q$3028,MATCH($A140,'Snakeden MR'!$Q$4:$Q$3028,0),1),"-"),"@")))</f>
        <v>-</v>
      </c>
      <c r="F140" s="147" t="str">
        <f>TRIM(CLEAN(TEXT(IFERROR(INDEX('Snakeden MR'!$W$4:$X$3028,MATCH($A140,'Snakeden MR'!$X$4:$X$3028,0),1),"-"),"@")))</f>
        <v>-</v>
      </c>
      <c r="G140" s="159" t="str">
        <f t="shared" si="4"/>
        <v>Not Found</v>
      </c>
      <c r="H140" t="str" cm="1">
        <f t="array" ref="H140">IF(SUMPRODUCT((TRIM(C140:F140)&lt;&gt;"-")*1)=0,
    "No Data",
    IF(COUNTIF(C140:F140,INDEX(_xlfn._xlws.FILTER(C140:F140,TRIM(C140:F140)&lt;&gt;"-"),1))=SUMPRODUCT((TRIM(C140:F140)&lt;&gt;"-")*1),
    "No Change",
    "Change"))</f>
        <v>No Data</v>
      </c>
      <c r="I140" s="159"/>
      <c r="J140"/>
      <c r="K140" s="163"/>
      <c r="L140" s="147" t="str">
        <f>TRIM(CLEAN(TEXT(IFERROR(INDEX('Glade MR'!$B$4:$C$3000,MATCH($A140,'Glade MR'!$C$4:$C$3000,0),1),"-"),"@")))</f>
        <v>-</v>
      </c>
      <c r="M140" s="147" t="str">
        <f>TRIM(CLEAN(TEXT(IFERROR(INDEX('Glade MR'!$I$4:$J$3000,MATCH($A140,'Glade MR'!$J$4:$J$3000,0),1),"-"),"@")))</f>
        <v>-</v>
      </c>
      <c r="N140" s="147" t="str">
        <f>TRIM(CLEAN(TEXT(IFERROR(INDEX('Glade MR'!$P$4:$Q$3000,MATCH($A140,'Glade MR'!$Q$4:$Q$3000,0),1),"-"),"@")))</f>
        <v>-</v>
      </c>
      <c r="O140" s="147" t="str">
        <f>TRIM(CLEAN(TEXT(IFERROR(INDEX('Glade MR'!$W$4:$X$3000,MATCH($A140,'Glade MR'!$X$4:$X$3000,0),1),"-"),"@")))</f>
        <v>-</v>
      </c>
      <c r="P140" s="159" t="str">
        <f t="shared" si="5"/>
        <v>Not Found</v>
      </c>
      <c r="Q140" t="str" cm="1">
        <f t="array" ref="Q140">IF(SUMPRODUCT((TRIM(L140:O140)&lt;&gt;"-")*1)=0,
    "No Data",
    IF(COUNTIF(L140:O140,INDEX(_xlfn._xlws.FILTER(L140:O140,TRIM(L140:O140)&lt;&gt;"-"),1))=SUMPRODUCT((TRIM(L140:O140)&lt;&gt;"-")*1),
    "No Change",
    "Change"))</f>
        <v>No Data</v>
      </c>
      <c r="R140" s="159"/>
      <c r="S140" s="111"/>
    </row>
    <row r="141" spans="1:19" x14ac:dyDescent="0.3">
      <c r="A141" t="s">
        <v>1222</v>
      </c>
      <c r="B141" t="s">
        <v>1137</v>
      </c>
      <c r="C141" s="160" t="str">
        <f>TRIM(CLEAN(TEXT(IFERROR(INDEX('Snakeden MR'!$B$4:$C$3028,MATCH($A141,'Snakeden MR'!$C$4:$C$3028,0),1),"-"),"@")))</f>
        <v>-</v>
      </c>
      <c r="D141" s="147" t="str">
        <f>TRIM(CLEAN(TEXT(IFERROR(INDEX('Snakeden MR'!$I$4:$J$3028,MATCH($A141,'Snakeden MR'!$J$4:$J$3028,0),1),"-"),"@")))</f>
        <v>-</v>
      </c>
      <c r="E141" s="147" t="str">
        <f>TRIM(CLEAN(TEXT(IFERROR(INDEX('Snakeden MR'!$P$4:$Q$3028,MATCH($A141,'Snakeden MR'!$Q$4:$Q$3028,0),1),"-"),"@")))</f>
        <v>-</v>
      </c>
      <c r="F141" s="147" t="str">
        <f>TRIM(CLEAN(TEXT(IFERROR(INDEX('Snakeden MR'!$W$4:$X$3028,MATCH($A141,'Snakeden MR'!$X$4:$X$3028,0),1),"-"),"@")))</f>
        <v>-</v>
      </c>
      <c r="G141" s="159" t="str">
        <f t="shared" si="4"/>
        <v>Not Found</v>
      </c>
      <c r="H141" t="str" cm="1">
        <f t="array" ref="H141">IF(SUMPRODUCT((TRIM(C141:F141)&lt;&gt;"-")*1)=0,
    "No Data",
    IF(COUNTIF(C141:F141,INDEX(_xlfn._xlws.FILTER(C141:F141,TRIM(C141:F141)&lt;&gt;"-"),1))=SUMPRODUCT((TRIM(C141:F141)&lt;&gt;"-")*1),
    "No Change",
    "Change"))</f>
        <v>No Data</v>
      </c>
      <c r="I141" s="159"/>
      <c r="J141"/>
      <c r="K141" s="163"/>
      <c r="L141" s="147" t="str">
        <f>TRIM(CLEAN(TEXT(IFERROR(INDEX('Glade MR'!$B$4:$C$3000,MATCH($A141,'Glade MR'!$C$4:$C$3000,0),1),"-"),"@")))</f>
        <v>-</v>
      </c>
      <c r="M141" s="147" t="str">
        <f>TRIM(CLEAN(TEXT(IFERROR(INDEX('Glade MR'!$I$4:$J$3000,MATCH($A141,'Glade MR'!$J$4:$J$3000,0),1),"-"),"@")))</f>
        <v>-</v>
      </c>
      <c r="N141" s="147" t="str">
        <f>TRIM(CLEAN(TEXT(IFERROR(INDEX('Glade MR'!$P$4:$Q$3000,MATCH($A141,'Glade MR'!$Q$4:$Q$3000,0),1),"-"),"@")))</f>
        <v>-</v>
      </c>
      <c r="O141" s="147" t="str">
        <f>TRIM(CLEAN(TEXT(IFERROR(INDEX('Glade MR'!$W$4:$X$3000,MATCH($A141,'Glade MR'!$X$4:$X$3000,0),1),"-"),"@")))</f>
        <v>-</v>
      </c>
      <c r="P141" s="159" t="str">
        <f t="shared" si="5"/>
        <v>Not Found</v>
      </c>
      <c r="Q141" t="str" cm="1">
        <f t="array" ref="Q141">IF(SUMPRODUCT((TRIM(L141:O141)&lt;&gt;"-")*1)=0,
    "No Data",
    IF(COUNTIF(L141:O141,INDEX(_xlfn._xlws.FILTER(L141:O141,TRIM(L141:O141)&lt;&gt;"-"),1))=SUMPRODUCT((TRIM(L141:O141)&lt;&gt;"-")*1),
    "No Change",
    "Change"))</f>
        <v>No Data</v>
      </c>
      <c r="R141" s="159"/>
      <c r="S141" s="111"/>
    </row>
    <row r="142" spans="1:19" x14ac:dyDescent="0.3">
      <c r="A142" t="s">
        <v>1223</v>
      </c>
      <c r="B142" t="s">
        <v>1145</v>
      </c>
      <c r="C142" s="160" t="str">
        <f>TRIM(CLEAN(TEXT(IFERROR(INDEX('Snakeden MR'!$B$4:$C$3028,MATCH($A142,'Snakeden MR'!$C$4:$C$3028,0),1),"-"),"@")))</f>
        <v>-</v>
      </c>
      <c r="D142" s="147" t="str">
        <f>TRIM(CLEAN(TEXT(IFERROR(INDEX('Snakeden MR'!$I$4:$J$3028,MATCH($A142,'Snakeden MR'!$J$4:$J$3028,0),1),"-"),"@")))</f>
        <v>-</v>
      </c>
      <c r="E142" s="147" t="str">
        <f>TRIM(CLEAN(TEXT(IFERROR(INDEX('Snakeden MR'!$P$4:$Q$3028,MATCH($A142,'Snakeden MR'!$Q$4:$Q$3028,0),1),"-"),"@")))</f>
        <v>-</v>
      </c>
      <c r="F142" s="147" t="str">
        <f>TRIM(CLEAN(TEXT(IFERROR(INDEX('Snakeden MR'!$W$4:$X$3028,MATCH($A142,'Snakeden MR'!$X$4:$X$3028,0),1),"-"),"@")))</f>
        <v>-</v>
      </c>
      <c r="G142" s="159" t="str">
        <f t="shared" si="4"/>
        <v>Not Found</v>
      </c>
      <c r="H142" t="str" cm="1">
        <f t="array" ref="H142">IF(SUMPRODUCT((TRIM(C142:F142)&lt;&gt;"-")*1)=0,
    "No Data",
    IF(COUNTIF(C142:F142,INDEX(_xlfn._xlws.FILTER(C142:F142,TRIM(C142:F142)&lt;&gt;"-"),1))=SUMPRODUCT((TRIM(C142:F142)&lt;&gt;"-")*1),
    "No Change",
    "Change"))</f>
        <v>No Data</v>
      </c>
      <c r="I142" s="159"/>
      <c r="J142"/>
      <c r="K142" s="163"/>
      <c r="L142" s="147" t="str">
        <f>TRIM(CLEAN(TEXT(IFERROR(INDEX('Glade MR'!$B$4:$C$3000,MATCH($A142,'Glade MR'!$C$4:$C$3000,0),1),"-"),"@")))</f>
        <v>-</v>
      </c>
      <c r="M142" s="147" t="str">
        <f>TRIM(CLEAN(TEXT(IFERROR(INDEX('Glade MR'!$I$4:$J$3000,MATCH($A142,'Glade MR'!$J$4:$J$3000,0),1),"-"),"@")))</f>
        <v>-</v>
      </c>
      <c r="N142" s="147" t="str">
        <f>TRIM(CLEAN(TEXT(IFERROR(INDEX('Glade MR'!$P$4:$Q$3000,MATCH($A142,'Glade MR'!$Q$4:$Q$3000,0),1),"-"),"@")))</f>
        <v>-</v>
      </c>
      <c r="O142" s="147" t="str">
        <f>TRIM(CLEAN(TEXT(IFERROR(INDEX('Glade MR'!$W$4:$X$3000,MATCH($A142,'Glade MR'!$X$4:$X$3000,0),1),"-"),"@")))</f>
        <v>-</v>
      </c>
      <c r="P142" s="159" t="str">
        <f t="shared" si="5"/>
        <v>Not Found</v>
      </c>
      <c r="Q142" t="str" cm="1">
        <f t="array" ref="Q142">IF(SUMPRODUCT((TRIM(L142:O142)&lt;&gt;"-")*1)=0,
    "No Data",
    IF(COUNTIF(L142:O142,INDEX(_xlfn._xlws.FILTER(L142:O142,TRIM(L142:O142)&lt;&gt;"-"),1))=SUMPRODUCT((TRIM(L142:O142)&lt;&gt;"-")*1),
    "No Change",
    "Change"))</f>
        <v>No Data</v>
      </c>
      <c r="R142" s="159"/>
      <c r="S142" s="111"/>
    </row>
    <row r="143" spans="1:19" x14ac:dyDescent="0.3">
      <c r="A143" t="s">
        <v>1224</v>
      </c>
      <c r="B143" t="s">
        <v>1145</v>
      </c>
      <c r="C143" s="160" t="str">
        <f>TRIM(CLEAN(TEXT(IFERROR(INDEX('Snakeden MR'!$B$4:$C$3028,MATCH($A143,'Snakeden MR'!$C$4:$C$3028,0),1),"-"),"@")))</f>
        <v>-</v>
      </c>
      <c r="D143" s="147" t="str">
        <f>TRIM(CLEAN(TEXT(IFERROR(INDEX('Snakeden MR'!$I$4:$J$3028,MATCH($A143,'Snakeden MR'!$J$4:$J$3028,0),1),"-"),"@")))</f>
        <v>-</v>
      </c>
      <c r="E143" s="147" t="str">
        <f>TRIM(CLEAN(TEXT(IFERROR(INDEX('Snakeden MR'!$P$4:$Q$3028,MATCH($A143,'Snakeden MR'!$Q$4:$Q$3028,0),1),"-"),"@")))</f>
        <v>-</v>
      </c>
      <c r="F143" s="147" t="str">
        <f>TRIM(CLEAN(TEXT(IFERROR(INDEX('Snakeden MR'!$W$4:$X$3028,MATCH($A143,'Snakeden MR'!$X$4:$X$3028,0),1),"-"),"@")))</f>
        <v>-</v>
      </c>
      <c r="G143" s="159" t="str">
        <f t="shared" si="4"/>
        <v>Not Found</v>
      </c>
      <c r="H143" t="str" cm="1">
        <f t="array" ref="H143">IF(SUMPRODUCT((TRIM(C143:F143)&lt;&gt;"-")*1)=0,
    "No Data",
    IF(COUNTIF(C143:F143,INDEX(_xlfn._xlws.FILTER(C143:F143,TRIM(C143:F143)&lt;&gt;"-"),1))=SUMPRODUCT((TRIM(C143:F143)&lt;&gt;"-")*1),
    "No Change",
    "Change"))</f>
        <v>No Data</v>
      </c>
      <c r="I143" s="159"/>
      <c r="J143"/>
      <c r="K143" s="163"/>
      <c r="L143" s="147" t="str">
        <f>TRIM(CLEAN(TEXT(IFERROR(INDEX('Glade MR'!$B$4:$C$3000,MATCH($A143,'Glade MR'!$C$4:$C$3000,0),1),"-"),"@")))</f>
        <v>-</v>
      </c>
      <c r="M143" s="147" t="str">
        <f>TRIM(CLEAN(TEXT(IFERROR(INDEX('Glade MR'!$I$4:$J$3000,MATCH($A143,'Glade MR'!$J$4:$J$3000,0),1),"-"),"@")))</f>
        <v>-</v>
      </c>
      <c r="N143" s="147" t="str">
        <f>TRIM(CLEAN(TEXT(IFERROR(INDEX('Glade MR'!$P$4:$Q$3000,MATCH($A143,'Glade MR'!$Q$4:$Q$3000,0),1),"-"),"@")))</f>
        <v>-</v>
      </c>
      <c r="O143" s="147" t="str">
        <f>TRIM(CLEAN(TEXT(IFERROR(INDEX('Glade MR'!$W$4:$X$3000,MATCH($A143,'Glade MR'!$X$4:$X$3000,0),1),"-"),"@")))</f>
        <v>-</v>
      </c>
      <c r="P143" s="159" t="str">
        <f t="shared" si="5"/>
        <v>Not Found</v>
      </c>
      <c r="Q143" t="str" cm="1">
        <f t="array" ref="Q143">IF(SUMPRODUCT((TRIM(L143:O143)&lt;&gt;"-")*1)=0,
    "No Data",
    IF(COUNTIF(L143:O143,INDEX(_xlfn._xlws.FILTER(L143:O143,TRIM(L143:O143)&lt;&gt;"-"),1))=SUMPRODUCT((TRIM(L143:O143)&lt;&gt;"-")*1),
    "No Change",
    "Change"))</f>
        <v>No Data</v>
      </c>
      <c r="R143" s="159"/>
      <c r="S143" s="111"/>
    </row>
    <row r="144" spans="1:19" x14ac:dyDescent="0.3">
      <c r="A144" t="s">
        <v>1225</v>
      </c>
      <c r="B144" t="s">
        <v>1145</v>
      </c>
      <c r="C144" s="160" t="str">
        <f>TRIM(CLEAN(TEXT(IFERROR(INDEX('Snakeden MR'!$B$4:$C$3028,MATCH($A144,'Snakeden MR'!$C$4:$C$3028,0),1),"-"),"@")))</f>
        <v>-</v>
      </c>
      <c r="D144" s="147" t="str">
        <f>TRIM(CLEAN(TEXT(IFERROR(INDEX('Snakeden MR'!$I$4:$J$3028,MATCH($A144,'Snakeden MR'!$J$4:$J$3028,0),1),"-"),"@")))</f>
        <v>-</v>
      </c>
      <c r="E144" s="147" t="str">
        <f>TRIM(CLEAN(TEXT(IFERROR(INDEX('Snakeden MR'!$P$4:$Q$3028,MATCH($A144,'Snakeden MR'!$Q$4:$Q$3028,0),1),"-"),"@")))</f>
        <v>-</v>
      </c>
      <c r="F144" s="147" t="str">
        <f>TRIM(CLEAN(TEXT(IFERROR(INDEX('Snakeden MR'!$W$4:$X$3028,MATCH($A144,'Snakeden MR'!$X$4:$X$3028,0),1),"-"),"@")))</f>
        <v>-</v>
      </c>
      <c r="G144" s="159" t="str">
        <f t="shared" si="4"/>
        <v>Not Found</v>
      </c>
      <c r="H144" t="str" cm="1">
        <f t="array" ref="H144">IF(SUMPRODUCT((TRIM(C144:F144)&lt;&gt;"-")*1)=0,
    "No Data",
    IF(COUNTIF(C144:F144,INDEX(_xlfn._xlws.FILTER(C144:F144,TRIM(C144:F144)&lt;&gt;"-"),1))=SUMPRODUCT((TRIM(C144:F144)&lt;&gt;"-")*1),
    "No Change",
    "Change"))</f>
        <v>No Data</v>
      </c>
      <c r="I144" s="159"/>
      <c r="J144"/>
      <c r="K144" s="163"/>
      <c r="L144" s="147" t="str">
        <f>TRIM(CLEAN(TEXT(IFERROR(INDEX('Glade MR'!$B$4:$C$3000,MATCH($A144,'Glade MR'!$C$4:$C$3000,0),1),"-"),"@")))</f>
        <v>-</v>
      </c>
      <c r="M144" s="147" t="str">
        <f>TRIM(CLEAN(TEXT(IFERROR(INDEX('Glade MR'!$I$4:$J$3000,MATCH($A144,'Glade MR'!$J$4:$J$3000,0),1),"-"),"@")))</f>
        <v>-</v>
      </c>
      <c r="N144" s="147" t="str">
        <f>TRIM(CLEAN(TEXT(IFERROR(INDEX('Glade MR'!$P$4:$Q$3000,MATCH($A144,'Glade MR'!$Q$4:$Q$3000,0),1),"-"),"@")))</f>
        <v>-</v>
      </c>
      <c r="O144" s="147" t="str">
        <f>TRIM(CLEAN(TEXT(IFERROR(INDEX('Glade MR'!$W$4:$X$3000,MATCH($A144,'Glade MR'!$X$4:$X$3000,0),1),"-"),"@")))</f>
        <v>-</v>
      </c>
      <c r="P144" s="159" t="str">
        <f t="shared" si="5"/>
        <v>Not Found</v>
      </c>
      <c r="Q144" t="str" cm="1">
        <f t="array" ref="Q144">IF(SUMPRODUCT((TRIM(L144:O144)&lt;&gt;"-")*1)=0,
    "No Data",
    IF(COUNTIF(L144:O144,INDEX(_xlfn._xlws.FILTER(L144:O144,TRIM(L144:O144)&lt;&gt;"-"),1))=SUMPRODUCT((TRIM(L144:O144)&lt;&gt;"-")*1),
    "No Change",
    "Change"))</f>
        <v>No Data</v>
      </c>
      <c r="R144" s="159"/>
      <c r="S144" s="111"/>
    </row>
    <row r="145" spans="1:19" x14ac:dyDescent="0.3">
      <c r="A145" t="s">
        <v>1226</v>
      </c>
      <c r="B145" t="s">
        <v>1137</v>
      </c>
      <c r="C145" s="160" t="str">
        <f>TRIM(CLEAN(TEXT(IFERROR(INDEX('Snakeden MR'!$B$4:$C$3028,MATCH($A145,'Snakeden MR'!$C$4:$C$3028,0),1),"-"),"@")))</f>
        <v>-</v>
      </c>
      <c r="D145" s="147" t="str">
        <f>TRIM(CLEAN(TEXT(IFERROR(INDEX('Snakeden MR'!$I$4:$J$3028,MATCH($A145,'Snakeden MR'!$J$4:$J$3028,0),1),"-"),"@")))</f>
        <v>-</v>
      </c>
      <c r="E145" s="147" t="str">
        <f>TRIM(CLEAN(TEXT(IFERROR(INDEX('Snakeden MR'!$P$4:$Q$3028,MATCH($A145,'Snakeden MR'!$Q$4:$Q$3028,0),1),"-"),"@")))</f>
        <v>-</v>
      </c>
      <c r="F145" s="147" t="str">
        <f>TRIM(CLEAN(TEXT(IFERROR(INDEX('Snakeden MR'!$W$4:$X$3028,MATCH($A145,'Snakeden MR'!$X$4:$X$3028,0),1),"-"),"@")))</f>
        <v>-</v>
      </c>
      <c r="G145" s="159" t="str">
        <f t="shared" si="4"/>
        <v>Not Found</v>
      </c>
      <c r="H145" t="str" cm="1">
        <f t="array" ref="H145">IF(SUMPRODUCT((TRIM(C145:F145)&lt;&gt;"-")*1)=0,
    "No Data",
    IF(COUNTIF(C145:F145,INDEX(_xlfn._xlws.FILTER(C145:F145,TRIM(C145:F145)&lt;&gt;"-"),1))=SUMPRODUCT((TRIM(C145:F145)&lt;&gt;"-")*1),
    "No Change",
    "Change"))</f>
        <v>No Data</v>
      </c>
      <c r="I145" s="159"/>
      <c r="J145"/>
      <c r="K145" s="163"/>
      <c r="L145" s="147" t="str">
        <f>TRIM(CLEAN(TEXT(IFERROR(INDEX('Glade MR'!$B$4:$C$3000,MATCH($A145,'Glade MR'!$C$4:$C$3000,0),1),"-"),"@")))</f>
        <v>-</v>
      </c>
      <c r="M145" s="147" t="str">
        <f>TRIM(CLEAN(TEXT(IFERROR(INDEX('Glade MR'!$I$4:$J$3000,MATCH($A145,'Glade MR'!$J$4:$J$3000,0),1),"-"),"@")))</f>
        <v>-</v>
      </c>
      <c r="N145" s="147" t="str">
        <f>TRIM(CLEAN(TEXT(IFERROR(INDEX('Glade MR'!$P$4:$Q$3000,MATCH($A145,'Glade MR'!$Q$4:$Q$3000,0),1),"-"),"@")))</f>
        <v>-</v>
      </c>
      <c r="O145" s="147" t="str">
        <f>TRIM(CLEAN(TEXT(IFERROR(INDEX('Glade MR'!$W$4:$X$3000,MATCH($A145,'Glade MR'!$X$4:$X$3000,0),1),"-"),"@")))</f>
        <v>-</v>
      </c>
      <c r="P145" s="159" t="str">
        <f t="shared" si="5"/>
        <v>Not Found</v>
      </c>
      <c r="Q145" t="str" cm="1">
        <f t="array" ref="Q145">IF(SUMPRODUCT((TRIM(L145:O145)&lt;&gt;"-")*1)=0,
    "No Data",
    IF(COUNTIF(L145:O145,INDEX(_xlfn._xlws.FILTER(L145:O145,TRIM(L145:O145)&lt;&gt;"-"),1))=SUMPRODUCT((TRIM(L145:O145)&lt;&gt;"-")*1),
    "No Change",
    "Change"))</f>
        <v>No Data</v>
      </c>
      <c r="R145" s="159"/>
      <c r="S145" s="111"/>
    </row>
    <row r="146" spans="1:19" x14ac:dyDescent="0.3">
      <c r="A146" t="s">
        <v>446</v>
      </c>
      <c r="B146" t="s">
        <v>1137</v>
      </c>
      <c r="C146" s="160" t="str">
        <f>TRIM(CLEAN(TEXT(IFERROR(INDEX('Snakeden MR'!$B$4:$C$3028,MATCH($A146,'Snakeden MR'!$C$4:$C$3028,0),1),"-"),"@")))</f>
        <v>-</v>
      </c>
      <c r="D146" s="147" t="str">
        <f>TRIM(CLEAN(TEXT(IFERROR(INDEX('Snakeden MR'!$I$4:$J$3028,MATCH($A146,'Snakeden MR'!$J$4:$J$3028,0),1),"-"),"@")))</f>
        <v>-</v>
      </c>
      <c r="E146" s="147" t="str">
        <f>TRIM(CLEAN(TEXT(IFERROR(INDEX('Snakeden MR'!$P$4:$Q$3028,MATCH($A146,'Snakeden MR'!$Q$4:$Q$3028,0),1),"-"),"@")))</f>
        <v>-</v>
      </c>
      <c r="F146" s="147" t="str">
        <f>TRIM(CLEAN(TEXT(IFERROR(INDEX('Snakeden MR'!$W$4:$X$3028,MATCH($A146,'Snakeden MR'!$X$4:$X$3028,0),1),"-"),"@")))</f>
        <v>-</v>
      </c>
      <c r="G146" s="159" t="str">
        <f t="shared" si="4"/>
        <v>Not Found</v>
      </c>
      <c r="H146" t="str" cm="1">
        <f t="array" ref="H146">IF(SUMPRODUCT((TRIM(C146:F146)&lt;&gt;"-")*1)=0,
    "No Data",
    IF(COUNTIF(C146:F146,INDEX(_xlfn._xlws.FILTER(C146:F146,TRIM(C146:F146)&lt;&gt;"-"),1))=SUMPRODUCT((TRIM(C146:F146)&lt;&gt;"-")*1),
    "No Change",
    "Change"))</f>
        <v>No Data</v>
      </c>
      <c r="I146" s="159"/>
      <c r="J146"/>
      <c r="K146" s="163"/>
      <c r="L146" s="147" t="str">
        <f>TRIM(CLEAN(TEXT(IFERROR(INDEX('Glade MR'!$B$4:$C$3000,MATCH($A146,'Glade MR'!$C$4:$C$3000,0),1),"-"),"@")))</f>
        <v>-</v>
      </c>
      <c r="M146" s="147" t="str">
        <f>TRIM(CLEAN(TEXT(IFERROR(INDEX('Glade MR'!$I$4:$J$3000,MATCH($A146,'Glade MR'!$J$4:$J$3000,0),1),"-"),"@")))</f>
        <v>-</v>
      </c>
      <c r="N146" s="147" t="str">
        <f>TRIM(CLEAN(TEXT(IFERROR(INDEX('Glade MR'!$P$4:$Q$3000,MATCH($A146,'Glade MR'!$Q$4:$Q$3000,0),1),"-"),"@")))</f>
        <v>Pool 10</v>
      </c>
      <c r="O146" s="147" t="str">
        <f>TRIM(CLEAN(TEXT(IFERROR(INDEX('Glade MR'!$W$4:$X$3000,MATCH($A146,'Glade MR'!$X$4:$X$3000,0),1),"-"),"@")))</f>
        <v>Pool 10</v>
      </c>
      <c r="P146" s="159" t="str">
        <f t="shared" si="5"/>
        <v>Found</v>
      </c>
      <c r="Q146" t="str" cm="1">
        <f t="array" ref="Q146">IF(SUMPRODUCT((TRIM(L146:O146)&lt;&gt;"-")*1)=0,
    "No Data",
    IF(COUNTIF(L146:O146,INDEX(_xlfn._xlws.FILTER(L146:O146,TRIM(L146:O146)&lt;&gt;"-"),1))=SUMPRODUCT((TRIM(L146:O146)&lt;&gt;"-")*1),
    "No Change",
    "Change"))</f>
        <v>No Change</v>
      </c>
      <c r="R146" s="159"/>
      <c r="S146" s="111"/>
    </row>
    <row r="147" spans="1:19" x14ac:dyDescent="0.3">
      <c r="A147" t="s">
        <v>1227</v>
      </c>
      <c r="B147" t="s">
        <v>1137</v>
      </c>
      <c r="C147" s="160" t="str">
        <f>TRIM(CLEAN(TEXT(IFERROR(INDEX('Snakeden MR'!$B$4:$C$3028,MATCH($A147,'Snakeden MR'!$C$4:$C$3028,0),1),"-"),"@")))</f>
        <v>-</v>
      </c>
      <c r="D147" s="147" t="str">
        <f>TRIM(CLEAN(TEXT(IFERROR(INDEX('Snakeden MR'!$I$4:$J$3028,MATCH($A147,'Snakeden MR'!$J$4:$J$3028,0),1),"-"),"@")))</f>
        <v>-</v>
      </c>
      <c r="E147" s="147" t="str">
        <f>TRIM(CLEAN(TEXT(IFERROR(INDEX('Snakeden MR'!$P$4:$Q$3028,MATCH($A147,'Snakeden MR'!$Q$4:$Q$3028,0),1),"-"),"@")))</f>
        <v>-</v>
      </c>
      <c r="F147" s="147" t="str">
        <f>TRIM(CLEAN(TEXT(IFERROR(INDEX('Snakeden MR'!$W$4:$X$3028,MATCH($A147,'Snakeden MR'!$X$4:$X$3028,0),1),"-"),"@")))</f>
        <v>-</v>
      </c>
      <c r="G147" s="159" t="str">
        <f t="shared" si="4"/>
        <v>Not Found</v>
      </c>
      <c r="H147" t="str" cm="1">
        <f t="array" ref="H147">IF(SUMPRODUCT((TRIM(C147:F147)&lt;&gt;"-")*1)=0,
    "No Data",
    IF(COUNTIF(C147:F147,INDEX(_xlfn._xlws.FILTER(C147:F147,TRIM(C147:F147)&lt;&gt;"-"),1))=SUMPRODUCT((TRIM(C147:F147)&lt;&gt;"-")*1),
    "No Change",
    "Change"))</f>
        <v>No Data</v>
      </c>
      <c r="I147" s="159"/>
      <c r="J147"/>
      <c r="K147" s="163"/>
      <c r="L147" s="147" t="str">
        <f>TRIM(CLEAN(TEXT(IFERROR(INDEX('Glade MR'!$B$4:$C$3000,MATCH($A147,'Glade MR'!$C$4:$C$3000,0),1),"-"),"@")))</f>
        <v>-</v>
      </c>
      <c r="M147" s="147" t="str">
        <f>TRIM(CLEAN(TEXT(IFERROR(INDEX('Glade MR'!$I$4:$J$3000,MATCH($A147,'Glade MR'!$J$4:$J$3000,0),1),"-"),"@")))</f>
        <v>-</v>
      </c>
      <c r="N147" s="147" t="str">
        <f>TRIM(CLEAN(TEXT(IFERROR(INDEX('Glade MR'!$P$4:$Q$3000,MATCH($A147,'Glade MR'!$Q$4:$Q$3000,0),1),"-"),"@")))</f>
        <v>-</v>
      </c>
      <c r="O147" s="147" t="str">
        <f>TRIM(CLEAN(TEXT(IFERROR(INDEX('Glade MR'!$W$4:$X$3000,MATCH($A147,'Glade MR'!$X$4:$X$3000,0),1),"-"),"@")))</f>
        <v>-</v>
      </c>
      <c r="P147" s="159" t="str">
        <f t="shared" si="5"/>
        <v>Not Found</v>
      </c>
      <c r="Q147" t="str" cm="1">
        <f t="array" ref="Q147">IF(SUMPRODUCT((TRIM(L147:O147)&lt;&gt;"-")*1)=0,
    "No Data",
    IF(COUNTIF(L147:O147,INDEX(_xlfn._xlws.FILTER(L147:O147,TRIM(L147:O147)&lt;&gt;"-"),1))=SUMPRODUCT((TRIM(L147:O147)&lt;&gt;"-")*1),
    "No Change",
    "Change"))</f>
        <v>No Data</v>
      </c>
      <c r="R147" s="159"/>
      <c r="S147" s="111"/>
    </row>
    <row r="148" spans="1:19" x14ac:dyDescent="0.3">
      <c r="A148" t="s">
        <v>1228</v>
      </c>
      <c r="B148" t="s">
        <v>1145</v>
      </c>
      <c r="C148" s="160" t="str">
        <f>TRIM(CLEAN(TEXT(IFERROR(INDEX('Snakeden MR'!$B$4:$C$3028,MATCH($A148,'Snakeden MR'!$C$4:$C$3028,0),1),"-"),"@")))</f>
        <v>-</v>
      </c>
      <c r="D148" s="147" t="str">
        <f>TRIM(CLEAN(TEXT(IFERROR(INDEX('Snakeden MR'!$I$4:$J$3028,MATCH($A148,'Snakeden MR'!$J$4:$J$3028,0),1),"-"),"@")))</f>
        <v>-</v>
      </c>
      <c r="E148" s="147" t="str">
        <f>TRIM(CLEAN(TEXT(IFERROR(INDEX('Snakeden MR'!$P$4:$Q$3028,MATCH($A148,'Snakeden MR'!$Q$4:$Q$3028,0),1),"-"),"@")))</f>
        <v>-</v>
      </c>
      <c r="F148" s="147" t="str">
        <f>TRIM(CLEAN(TEXT(IFERROR(INDEX('Snakeden MR'!$W$4:$X$3028,MATCH($A148,'Snakeden MR'!$X$4:$X$3028,0),1),"-"),"@")))</f>
        <v>-</v>
      </c>
      <c r="G148" s="159" t="str">
        <f t="shared" si="4"/>
        <v>Not Found</v>
      </c>
      <c r="H148" t="str" cm="1">
        <f t="array" ref="H148">IF(SUMPRODUCT((TRIM(C148:F148)&lt;&gt;"-")*1)=0,
    "No Data",
    IF(COUNTIF(C148:F148,INDEX(_xlfn._xlws.FILTER(C148:F148,TRIM(C148:F148)&lt;&gt;"-"),1))=SUMPRODUCT((TRIM(C148:F148)&lt;&gt;"-")*1),
    "No Change",
    "Change"))</f>
        <v>No Data</v>
      </c>
      <c r="I148" s="159"/>
      <c r="J148"/>
      <c r="K148" s="163"/>
      <c r="L148" s="147" t="str">
        <f>TRIM(CLEAN(TEXT(IFERROR(INDEX('Glade MR'!$B$4:$C$3000,MATCH($A148,'Glade MR'!$C$4:$C$3000,0),1),"-"),"@")))</f>
        <v>-</v>
      </c>
      <c r="M148" s="147" t="str">
        <f>TRIM(CLEAN(TEXT(IFERROR(INDEX('Glade MR'!$I$4:$J$3000,MATCH($A148,'Glade MR'!$J$4:$J$3000,0),1),"-"),"@")))</f>
        <v>-</v>
      </c>
      <c r="N148" s="147" t="str">
        <f>TRIM(CLEAN(TEXT(IFERROR(INDEX('Glade MR'!$P$4:$Q$3000,MATCH($A148,'Glade MR'!$Q$4:$Q$3000,0),1),"-"),"@")))</f>
        <v>-</v>
      </c>
      <c r="O148" s="147" t="str">
        <f>TRIM(CLEAN(TEXT(IFERROR(INDEX('Glade MR'!$W$4:$X$3000,MATCH($A148,'Glade MR'!$X$4:$X$3000,0),1),"-"),"@")))</f>
        <v>-</v>
      </c>
      <c r="P148" s="159" t="str">
        <f t="shared" si="5"/>
        <v>Not Found</v>
      </c>
      <c r="Q148" t="str" cm="1">
        <f t="array" ref="Q148">IF(SUMPRODUCT((TRIM(L148:O148)&lt;&gt;"-")*1)=0,
    "No Data",
    IF(COUNTIF(L148:O148,INDEX(_xlfn._xlws.FILTER(L148:O148,TRIM(L148:O148)&lt;&gt;"-"),1))=SUMPRODUCT((TRIM(L148:O148)&lt;&gt;"-")*1),
    "No Change",
    "Change"))</f>
        <v>No Data</v>
      </c>
      <c r="R148" s="159"/>
      <c r="S148" s="111"/>
    </row>
    <row r="149" spans="1:19" x14ac:dyDescent="0.3">
      <c r="A149" t="s">
        <v>1229</v>
      </c>
      <c r="B149" t="s">
        <v>1145</v>
      </c>
      <c r="C149" s="160" t="str">
        <f>TRIM(CLEAN(TEXT(IFERROR(INDEX('Snakeden MR'!$B$4:$C$3028,MATCH($A149,'Snakeden MR'!$C$4:$C$3028,0),1),"-"),"@")))</f>
        <v>-</v>
      </c>
      <c r="D149" s="147" t="str">
        <f>TRIM(CLEAN(TEXT(IFERROR(INDEX('Snakeden MR'!$I$4:$J$3028,MATCH($A149,'Snakeden MR'!$J$4:$J$3028,0),1),"-"),"@")))</f>
        <v>-</v>
      </c>
      <c r="E149" s="147" t="str">
        <f>TRIM(CLEAN(TEXT(IFERROR(INDEX('Snakeden MR'!$P$4:$Q$3028,MATCH($A149,'Snakeden MR'!$Q$4:$Q$3028,0),1),"-"),"@")))</f>
        <v>-</v>
      </c>
      <c r="F149" s="147" t="str">
        <f>TRIM(CLEAN(TEXT(IFERROR(INDEX('Snakeden MR'!$W$4:$X$3028,MATCH($A149,'Snakeden MR'!$X$4:$X$3028,0),1),"-"),"@")))</f>
        <v>-</v>
      </c>
      <c r="G149" s="159" t="str">
        <f t="shared" si="4"/>
        <v>Not Found</v>
      </c>
      <c r="H149" t="str" cm="1">
        <f t="array" ref="H149">IF(SUMPRODUCT((TRIM(C149:F149)&lt;&gt;"-")*1)=0,
    "No Data",
    IF(COUNTIF(C149:F149,INDEX(_xlfn._xlws.FILTER(C149:F149,TRIM(C149:F149)&lt;&gt;"-"),1))=SUMPRODUCT((TRIM(C149:F149)&lt;&gt;"-")*1),
    "No Change",
    "Change"))</f>
        <v>No Data</v>
      </c>
      <c r="I149" s="159"/>
      <c r="J149"/>
      <c r="K149" s="163"/>
      <c r="L149" s="147" t="str">
        <f>TRIM(CLEAN(TEXT(IFERROR(INDEX('Glade MR'!$B$4:$C$3000,MATCH($A149,'Glade MR'!$C$4:$C$3000,0),1),"-"),"@")))</f>
        <v>-</v>
      </c>
      <c r="M149" s="147" t="str">
        <f>TRIM(CLEAN(TEXT(IFERROR(INDEX('Glade MR'!$I$4:$J$3000,MATCH($A149,'Glade MR'!$J$4:$J$3000,0),1),"-"),"@")))</f>
        <v>-</v>
      </c>
      <c r="N149" s="147" t="str">
        <f>TRIM(CLEAN(TEXT(IFERROR(INDEX('Glade MR'!$P$4:$Q$3000,MATCH($A149,'Glade MR'!$Q$4:$Q$3000,0),1),"-"),"@")))</f>
        <v>-</v>
      </c>
      <c r="O149" s="147" t="str">
        <f>TRIM(CLEAN(TEXT(IFERROR(INDEX('Glade MR'!$W$4:$X$3000,MATCH($A149,'Glade MR'!$X$4:$X$3000,0),1),"-"),"@")))</f>
        <v>-</v>
      </c>
      <c r="P149" s="159" t="str">
        <f t="shared" si="5"/>
        <v>Not Found</v>
      </c>
      <c r="Q149" t="str" cm="1">
        <f t="array" ref="Q149">IF(SUMPRODUCT((TRIM(L149:O149)&lt;&gt;"-")*1)=0,
    "No Data",
    IF(COUNTIF(L149:O149,INDEX(_xlfn._xlws.FILTER(L149:O149,TRIM(L149:O149)&lt;&gt;"-"),1))=SUMPRODUCT((TRIM(L149:O149)&lt;&gt;"-")*1),
    "No Change",
    "Change"))</f>
        <v>No Data</v>
      </c>
      <c r="R149" s="159"/>
      <c r="S149" s="111"/>
    </row>
    <row r="150" spans="1:19" x14ac:dyDescent="0.3">
      <c r="A150" t="s">
        <v>1230</v>
      </c>
      <c r="B150" t="s">
        <v>1145</v>
      </c>
      <c r="C150" s="160" t="str">
        <f>TRIM(CLEAN(TEXT(IFERROR(INDEX('Snakeden MR'!$B$4:$C$3028,MATCH($A150,'Snakeden MR'!$C$4:$C$3028,0),1),"-"),"@")))</f>
        <v>-</v>
      </c>
      <c r="D150" s="147" t="str">
        <f>TRIM(CLEAN(TEXT(IFERROR(INDEX('Snakeden MR'!$I$4:$J$3028,MATCH($A150,'Snakeden MR'!$J$4:$J$3028,0),1),"-"),"@")))</f>
        <v>-</v>
      </c>
      <c r="E150" s="147" t="str">
        <f>TRIM(CLEAN(TEXT(IFERROR(INDEX('Snakeden MR'!$P$4:$Q$3028,MATCH($A150,'Snakeden MR'!$Q$4:$Q$3028,0),1),"-"),"@")))</f>
        <v>-</v>
      </c>
      <c r="F150" s="147" t="str">
        <f>TRIM(CLEAN(TEXT(IFERROR(INDEX('Snakeden MR'!$W$4:$X$3028,MATCH($A150,'Snakeden MR'!$X$4:$X$3028,0),1),"-"),"@")))</f>
        <v>-</v>
      </c>
      <c r="G150" s="159" t="str">
        <f t="shared" si="4"/>
        <v>Not Found</v>
      </c>
      <c r="H150" t="str" cm="1">
        <f t="array" ref="H150">IF(SUMPRODUCT((TRIM(C150:F150)&lt;&gt;"-")*1)=0,
    "No Data",
    IF(COUNTIF(C150:F150,INDEX(_xlfn._xlws.FILTER(C150:F150,TRIM(C150:F150)&lt;&gt;"-"),1))=SUMPRODUCT((TRIM(C150:F150)&lt;&gt;"-")*1),
    "No Change",
    "Change"))</f>
        <v>No Data</v>
      </c>
      <c r="I150" s="159"/>
      <c r="J150"/>
      <c r="K150" s="163"/>
      <c r="L150" s="147" t="str">
        <f>TRIM(CLEAN(TEXT(IFERROR(INDEX('Glade MR'!$B$4:$C$3000,MATCH($A150,'Glade MR'!$C$4:$C$3000,0),1),"-"),"@")))</f>
        <v>-</v>
      </c>
      <c r="M150" s="147" t="str">
        <f>TRIM(CLEAN(TEXT(IFERROR(INDEX('Glade MR'!$I$4:$J$3000,MATCH($A150,'Glade MR'!$J$4:$J$3000,0),1),"-"),"@")))</f>
        <v>-</v>
      </c>
      <c r="N150" s="147" t="str">
        <f>TRIM(CLEAN(TEXT(IFERROR(INDEX('Glade MR'!$P$4:$Q$3000,MATCH($A150,'Glade MR'!$Q$4:$Q$3000,0),1),"-"),"@")))</f>
        <v>-</v>
      </c>
      <c r="O150" s="147" t="str">
        <f>TRIM(CLEAN(TEXT(IFERROR(INDEX('Glade MR'!$W$4:$X$3000,MATCH($A150,'Glade MR'!$X$4:$X$3000,0),1),"-"),"@")))</f>
        <v>-</v>
      </c>
      <c r="P150" s="159" t="str">
        <f t="shared" si="5"/>
        <v>Not Found</v>
      </c>
      <c r="Q150" t="str" cm="1">
        <f t="array" ref="Q150">IF(SUMPRODUCT((TRIM(L150:O150)&lt;&gt;"-")*1)=0,
    "No Data",
    IF(COUNTIF(L150:O150,INDEX(_xlfn._xlws.FILTER(L150:O150,TRIM(L150:O150)&lt;&gt;"-"),1))=SUMPRODUCT((TRIM(L150:O150)&lt;&gt;"-")*1),
    "No Change",
    "Change"))</f>
        <v>No Data</v>
      </c>
      <c r="R150" s="159"/>
      <c r="S150" s="111"/>
    </row>
    <row r="151" spans="1:19" x14ac:dyDescent="0.3">
      <c r="A151" t="s">
        <v>1231</v>
      </c>
      <c r="B151" t="s">
        <v>1137</v>
      </c>
      <c r="C151" s="160" t="str">
        <f>TRIM(CLEAN(TEXT(IFERROR(INDEX('Snakeden MR'!$B$4:$C$3028,MATCH($A151,'Snakeden MR'!$C$4:$C$3028,0),1),"-"),"@")))</f>
        <v>-</v>
      </c>
      <c r="D151" s="147" t="str">
        <f>TRIM(CLEAN(TEXT(IFERROR(INDEX('Snakeden MR'!$I$4:$J$3028,MATCH($A151,'Snakeden MR'!$J$4:$J$3028,0),1),"-"),"@")))</f>
        <v>-</v>
      </c>
      <c r="E151" s="147" t="str">
        <f>TRIM(CLEAN(TEXT(IFERROR(INDEX('Snakeden MR'!$P$4:$Q$3028,MATCH($A151,'Snakeden MR'!$Q$4:$Q$3028,0),1),"-"),"@")))</f>
        <v>-</v>
      </c>
      <c r="F151" s="147" t="str">
        <f>TRIM(CLEAN(TEXT(IFERROR(INDEX('Snakeden MR'!$W$4:$X$3028,MATCH($A151,'Snakeden MR'!$X$4:$X$3028,0),1),"-"),"@")))</f>
        <v>-</v>
      </c>
      <c r="G151" s="159" t="str">
        <f t="shared" si="4"/>
        <v>Not Found</v>
      </c>
      <c r="H151" t="str" cm="1">
        <f t="array" ref="H151">IF(SUMPRODUCT((TRIM(C151:F151)&lt;&gt;"-")*1)=0,
    "No Data",
    IF(COUNTIF(C151:F151,INDEX(_xlfn._xlws.FILTER(C151:F151,TRIM(C151:F151)&lt;&gt;"-"),1))=SUMPRODUCT((TRIM(C151:F151)&lt;&gt;"-")*1),
    "No Change",
    "Change"))</f>
        <v>No Data</v>
      </c>
      <c r="I151" s="159"/>
      <c r="J151"/>
      <c r="K151" s="163"/>
      <c r="L151" s="147" t="str">
        <f>TRIM(CLEAN(TEXT(IFERROR(INDEX('Glade MR'!$B$4:$C$3000,MATCH($A151,'Glade MR'!$C$4:$C$3000,0),1),"-"),"@")))</f>
        <v>-</v>
      </c>
      <c r="M151" s="147" t="str">
        <f>TRIM(CLEAN(TEXT(IFERROR(INDEX('Glade MR'!$I$4:$J$3000,MATCH($A151,'Glade MR'!$J$4:$J$3000,0),1),"-"),"@")))</f>
        <v>-</v>
      </c>
      <c r="N151" s="147" t="str">
        <f>TRIM(CLEAN(TEXT(IFERROR(INDEX('Glade MR'!$P$4:$Q$3000,MATCH($A151,'Glade MR'!$Q$4:$Q$3000,0),1),"-"),"@")))</f>
        <v>-</v>
      </c>
      <c r="O151" s="147" t="str">
        <f>TRIM(CLEAN(TEXT(IFERROR(INDEX('Glade MR'!$W$4:$X$3000,MATCH($A151,'Glade MR'!$X$4:$X$3000,0),1),"-"),"@")))</f>
        <v>-</v>
      </c>
      <c r="P151" s="159" t="str">
        <f t="shared" si="5"/>
        <v>Not Found</v>
      </c>
      <c r="Q151" t="str" cm="1">
        <f t="array" ref="Q151">IF(SUMPRODUCT((TRIM(L151:O151)&lt;&gt;"-")*1)=0,
    "No Data",
    IF(COUNTIF(L151:O151,INDEX(_xlfn._xlws.FILTER(L151:O151,TRIM(L151:O151)&lt;&gt;"-"),1))=SUMPRODUCT((TRIM(L151:O151)&lt;&gt;"-")*1),
    "No Change",
    "Change"))</f>
        <v>No Data</v>
      </c>
      <c r="R151" s="159"/>
      <c r="S151" s="111"/>
    </row>
    <row r="152" spans="1:19" x14ac:dyDescent="0.3">
      <c r="A152" t="s">
        <v>1232</v>
      </c>
      <c r="B152" t="s">
        <v>1137</v>
      </c>
      <c r="C152" s="160" t="str">
        <f>TRIM(CLEAN(TEXT(IFERROR(INDEX('Snakeden MR'!$B$4:$C$3028,MATCH($A152,'Snakeden MR'!$C$4:$C$3028,0),1),"-"),"@")))</f>
        <v>-</v>
      </c>
      <c r="D152" s="147" t="str">
        <f>TRIM(CLEAN(TEXT(IFERROR(INDEX('Snakeden MR'!$I$4:$J$3028,MATCH($A152,'Snakeden MR'!$J$4:$J$3028,0),1),"-"),"@")))</f>
        <v>-</v>
      </c>
      <c r="E152" s="147" t="str">
        <f>TRIM(CLEAN(TEXT(IFERROR(INDEX('Snakeden MR'!$P$4:$Q$3028,MATCH($A152,'Snakeden MR'!$Q$4:$Q$3028,0),1),"-"),"@")))</f>
        <v>-</v>
      </c>
      <c r="F152" s="147" t="str">
        <f>TRIM(CLEAN(TEXT(IFERROR(INDEX('Snakeden MR'!$W$4:$X$3028,MATCH($A152,'Snakeden MR'!$X$4:$X$3028,0),1),"-"),"@")))</f>
        <v>-</v>
      </c>
      <c r="G152" s="159" t="str">
        <f t="shared" si="4"/>
        <v>Not Found</v>
      </c>
      <c r="H152" t="str" cm="1">
        <f t="array" ref="H152">IF(SUMPRODUCT((TRIM(C152:F152)&lt;&gt;"-")*1)=0,
    "No Data",
    IF(COUNTIF(C152:F152,INDEX(_xlfn._xlws.FILTER(C152:F152,TRIM(C152:F152)&lt;&gt;"-"),1))=SUMPRODUCT((TRIM(C152:F152)&lt;&gt;"-")*1),
    "No Change",
    "Change"))</f>
        <v>No Data</v>
      </c>
      <c r="I152" s="159"/>
      <c r="J152"/>
      <c r="K152" s="163"/>
      <c r="L152" s="147" t="str">
        <f>TRIM(CLEAN(TEXT(IFERROR(INDEX('Glade MR'!$B$4:$C$3000,MATCH($A152,'Glade MR'!$C$4:$C$3000,0),1),"-"),"@")))</f>
        <v>-</v>
      </c>
      <c r="M152" s="147" t="str">
        <f>TRIM(CLEAN(TEXT(IFERROR(INDEX('Glade MR'!$I$4:$J$3000,MATCH($A152,'Glade MR'!$J$4:$J$3000,0),1),"-"),"@")))</f>
        <v>-</v>
      </c>
      <c r="N152" s="147" t="str">
        <f>TRIM(CLEAN(TEXT(IFERROR(INDEX('Glade MR'!$P$4:$Q$3000,MATCH($A152,'Glade MR'!$Q$4:$Q$3000,0),1),"-"),"@")))</f>
        <v>-</v>
      </c>
      <c r="O152" s="147" t="str">
        <f>TRIM(CLEAN(TEXT(IFERROR(INDEX('Glade MR'!$W$4:$X$3000,MATCH($A152,'Glade MR'!$X$4:$X$3000,0),1),"-"),"@")))</f>
        <v>-</v>
      </c>
      <c r="P152" s="159" t="str">
        <f t="shared" si="5"/>
        <v>Not Found</v>
      </c>
      <c r="Q152" t="str" cm="1">
        <f t="array" ref="Q152">IF(SUMPRODUCT((TRIM(L152:O152)&lt;&gt;"-")*1)=0,
    "No Data",
    IF(COUNTIF(L152:O152,INDEX(_xlfn._xlws.FILTER(L152:O152,TRIM(L152:O152)&lt;&gt;"-"),1))=SUMPRODUCT((TRIM(L152:O152)&lt;&gt;"-")*1),
    "No Change",
    "Change"))</f>
        <v>No Data</v>
      </c>
      <c r="R152" s="159"/>
      <c r="S152" s="111"/>
    </row>
    <row r="153" spans="1:19" x14ac:dyDescent="0.3">
      <c r="A153" t="s">
        <v>1233</v>
      </c>
      <c r="B153" t="s">
        <v>1137</v>
      </c>
      <c r="C153" s="160" t="str">
        <f>TRIM(CLEAN(TEXT(IFERROR(INDEX('Snakeden MR'!$B$4:$C$3028,MATCH($A153,'Snakeden MR'!$C$4:$C$3028,0),1),"-"),"@")))</f>
        <v>-</v>
      </c>
      <c r="D153" s="147" t="str">
        <f>TRIM(CLEAN(TEXT(IFERROR(INDEX('Snakeden MR'!$I$4:$J$3028,MATCH($A153,'Snakeden MR'!$J$4:$J$3028,0),1),"-"),"@")))</f>
        <v>-</v>
      </c>
      <c r="E153" s="147" t="str">
        <f>TRIM(CLEAN(TEXT(IFERROR(INDEX('Snakeden MR'!$P$4:$Q$3028,MATCH($A153,'Snakeden MR'!$Q$4:$Q$3028,0),1),"-"),"@")))</f>
        <v>-</v>
      </c>
      <c r="F153" s="147" t="str">
        <f>TRIM(CLEAN(TEXT(IFERROR(INDEX('Snakeden MR'!$W$4:$X$3028,MATCH($A153,'Snakeden MR'!$X$4:$X$3028,0),1),"-"),"@")))</f>
        <v>-</v>
      </c>
      <c r="G153" s="159" t="str">
        <f t="shared" si="4"/>
        <v>Not Found</v>
      </c>
      <c r="H153" t="str" cm="1">
        <f t="array" ref="H153">IF(SUMPRODUCT((TRIM(C153:F153)&lt;&gt;"-")*1)=0,
    "No Data",
    IF(COUNTIF(C153:F153,INDEX(_xlfn._xlws.FILTER(C153:F153,TRIM(C153:F153)&lt;&gt;"-"),1))=SUMPRODUCT((TRIM(C153:F153)&lt;&gt;"-")*1),
    "No Change",
    "Change"))</f>
        <v>No Data</v>
      </c>
      <c r="I153" s="159"/>
      <c r="J153"/>
      <c r="K153" s="163"/>
      <c r="L153" s="147" t="str">
        <f>TRIM(CLEAN(TEXT(IFERROR(INDEX('Glade MR'!$B$4:$C$3000,MATCH($A153,'Glade MR'!$C$4:$C$3000,0),1),"-"),"@")))</f>
        <v>-</v>
      </c>
      <c r="M153" s="147" t="str">
        <f>TRIM(CLEAN(TEXT(IFERROR(INDEX('Glade MR'!$I$4:$J$3000,MATCH($A153,'Glade MR'!$J$4:$J$3000,0),1),"-"),"@")))</f>
        <v>-</v>
      </c>
      <c r="N153" s="147" t="str">
        <f>TRIM(CLEAN(TEXT(IFERROR(INDEX('Glade MR'!$P$4:$Q$3000,MATCH($A153,'Glade MR'!$Q$4:$Q$3000,0),1),"-"),"@")))</f>
        <v>-</v>
      </c>
      <c r="O153" s="147" t="str">
        <f>TRIM(CLEAN(TEXT(IFERROR(INDEX('Glade MR'!$W$4:$X$3000,MATCH($A153,'Glade MR'!$X$4:$X$3000,0),1),"-"),"@")))</f>
        <v>-</v>
      </c>
      <c r="P153" s="159" t="str">
        <f t="shared" si="5"/>
        <v>Not Found</v>
      </c>
      <c r="Q153" t="str" cm="1">
        <f t="array" ref="Q153">IF(SUMPRODUCT((TRIM(L153:O153)&lt;&gt;"-")*1)=0,
    "No Data",
    IF(COUNTIF(L153:O153,INDEX(_xlfn._xlws.FILTER(L153:O153,TRIM(L153:O153)&lt;&gt;"-"),1))=SUMPRODUCT((TRIM(L153:O153)&lt;&gt;"-")*1),
    "No Change",
    "Change"))</f>
        <v>No Data</v>
      </c>
      <c r="R153" s="159"/>
      <c r="S153" s="111"/>
    </row>
    <row r="154" spans="1:19" x14ac:dyDescent="0.3">
      <c r="A154" t="s">
        <v>1234</v>
      </c>
      <c r="B154" t="s">
        <v>1145</v>
      </c>
      <c r="C154" s="160" t="str">
        <f>TRIM(CLEAN(TEXT(IFERROR(INDEX('Snakeden MR'!$B$4:$C$3028,MATCH($A154,'Snakeden MR'!$C$4:$C$3028,0),1),"-"),"@")))</f>
        <v>-</v>
      </c>
      <c r="D154" s="147" t="str">
        <f>TRIM(CLEAN(TEXT(IFERROR(INDEX('Snakeden MR'!$I$4:$J$3028,MATCH($A154,'Snakeden MR'!$J$4:$J$3028,0),1),"-"),"@")))</f>
        <v>-</v>
      </c>
      <c r="E154" s="147" t="str">
        <f>TRIM(CLEAN(TEXT(IFERROR(INDEX('Snakeden MR'!$P$4:$Q$3028,MATCH($A154,'Snakeden MR'!$Q$4:$Q$3028,0),1),"-"),"@")))</f>
        <v>-</v>
      </c>
      <c r="F154" s="147" t="str">
        <f>TRIM(CLEAN(TEXT(IFERROR(INDEX('Snakeden MR'!$W$4:$X$3028,MATCH($A154,'Snakeden MR'!$X$4:$X$3028,0),1),"-"),"@")))</f>
        <v>-</v>
      </c>
      <c r="G154" s="159" t="str">
        <f t="shared" si="4"/>
        <v>Not Found</v>
      </c>
      <c r="H154" t="str" cm="1">
        <f t="array" ref="H154">IF(SUMPRODUCT((TRIM(C154:F154)&lt;&gt;"-")*1)=0,
    "No Data",
    IF(COUNTIF(C154:F154,INDEX(_xlfn._xlws.FILTER(C154:F154,TRIM(C154:F154)&lt;&gt;"-"),1))=SUMPRODUCT((TRIM(C154:F154)&lt;&gt;"-")*1),
    "No Change",
    "Change"))</f>
        <v>No Data</v>
      </c>
      <c r="I154" s="159"/>
      <c r="J154"/>
      <c r="K154" s="163"/>
      <c r="L154" s="147" t="str">
        <f>TRIM(CLEAN(TEXT(IFERROR(INDEX('Glade MR'!$B$4:$C$3000,MATCH($A154,'Glade MR'!$C$4:$C$3000,0),1),"-"),"@")))</f>
        <v>-</v>
      </c>
      <c r="M154" s="147" t="str">
        <f>TRIM(CLEAN(TEXT(IFERROR(INDEX('Glade MR'!$I$4:$J$3000,MATCH($A154,'Glade MR'!$J$4:$J$3000,0),1),"-"),"@")))</f>
        <v>-</v>
      </c>
      <c r="N154" s="147" t="str">
        <f>TRIM(CLEAN(TEXT(IFERROR(INDEX('Glade MR'!$P$4:$Q$3000,MATCH($A154,'Glade MR'!$Q$4:$Q$3000,0),1),"-"),"@")))</f>
        <v>-</v>
      </c>
      <c r="O154" s="147" t="str">
        <f>TRIM(CLEAN(TEXT(IFERROR(INDEX('Glade MR'!$W$4:$X$3000,MATCH($A154,'Glade MR'!$X$4:$X$3000,0),1),"-"),"@")))</f>
        <v>-</v>
      </c>
      <c r="P154" s="159" t="str">
        <f t="shared" si="5"/>
        <v>Not Found</v>
      </c>
      <c r="Q154" t="str" cm="1">
        <f t="array" ref="Q154">IF(SUMPRODUCT((TRIM(L154:O154)&lt;&gt;"-")*1)=0,
    "No Data",
    IF(COUNTIF(L154:O154,INDEX(_xlfn._xlws.FILTER(L154:O154,TRIM(L154:O154)&lt;&gt;"-"),1))=SUMPRODUCT((TRIM(L154:O154)&lt;&gt;"-")*1),
    "No Change",
    "Change"))</f>
        <v>No Data</v>
      </c>
      <c r="R154" s="159"/>
      <c r="S154" s="111"/>
    </row>
    <row r="155" spans="1:19" x14ac:dyDescent="0.3">
      <c r="A155" t="s">
        <v>318</v>
      </c>
      <c r="B155" t="s">
        <v>1145</v>
      </c>
      <c r="C155" s="160" t="str">
        <f>TRIM(CLEAN(TEXT(IFERROR(INDEX('Snakeden MR'!$B$4:$C$3028,MATCH($A155,'Snakeden MR'!$C$4:$C$3028,0),1),"-"),"@")))</f>
        <v>Pool 4</v>
      </c>
      <c r="D155" s="147" t="str">
        <f>TRIM(CLEAN(TEXT(IFERROR(INDEX('Snakeden MR'!$I$4:$J$3028,MATCH($A155,'Snakeden MR'!$J$4:$J$3028,0),1),"-"),"@")))</f>
        <v>-</v>
      </c>
      <c r="E155" s="147" t="str">
        <f>TRIM(CLEAN(TEXT(IFERROR(INDEX('Snakeden MR'!$P$4:$Q$3028,MATCH($A155,'Snakeden MR'!$Q$4:$Q$3028,0),1),"-"),"@")))</f>
        <v>-</v>
      </c>
      <c r="F155" s="147" t="str">
        <f>TRIM(CLEAN(TEXT(IFERROR(INDEX('Snakeden MR'!$W$4:$X$3028,MATCH($A155,'Snakeden MR'!$X$4:$X$3028,0),1),"-"),"@")))</f>
        <v>-</v>
      </c>
      <c r="G155" s="159" t="str">
        <f t="shared" si="4"/>
        <v>Found</v>
      </c>
      <c r="H155" t="str" cm="1">
        <f t="array" ref="H155">IF(SUMPRODUCT((TRIM(C155:F155)&lt;&gt;"-")*1)=0,
    "No Data",
    IF(COUNTIF(C155:F155,INDEX(_xlfn._xlws.FILTER(C155:F155,TRIM(C155:F155)&lt;&gt;"-"),1))=SUMPRODUCT((TRIM(C155:F155)&lt;&gt;"-")*1),
    "No Change",
    "Change"))</f>
        <v>No Change</v>
      </c>
      <c r="I155" s="159"/>
      <c r="J155"/>
      <c r="K155" s="163"/>
      <c r="L155" s="147" t="str">
        <f>TRIM(CLEAN(TEXT(IFERROR(INDEX('Glade MR'!$B$4:$C$3000,MATCH($A155,'Glade MR'!$C$4:$C$3000,0),1),"-"),"@")))</f>
        <v>-</v>
      </c>
      <c r="M155" s="147" t="str">
        <f>TRIM(CLEAN(TEXT(IFERROR(INDEX('Glade MR'!$I$4:$J$3000,MATCH($A155,'Glade MR'!$J$4:$J$3000,0),1),"-"),"@")))</f>
        <v>-</v>
      </c>
      <c r="N155" s="147" t="str">
        <f>TRIM(CLEAN(TEXT(IFERROR(INDEX('Glade MR'!$P$4:$Q$3000,MATCH($A155,'Glade MR'!$Q$4:$Q$3000,0),1),"-"),"@")))</f>
        <v>-</v>
      </c>
      <c r="O155" s="147" t="str">
        <f>TRIM(CLEAN(TEXT(IFERROR(INDEX('Glade MR'!$W$4:$X$3000,MATCH($A155,'Glade MR'!$X$4:$X$3000,0),1),"-"),"@")))</f>
        <v>-</v>
      </c>
      <c r="P155" s="159" t="str">
        <f t="shared" si="5"/>
        <v>Not Found</v>
      </c>
      <c r="Q155" t="str" cm="1">
        <f t="array" ref="Q155">IF(SUMPRODUCT((TRIM(L155:O155)&lt;&gt;"-")*1)=0,
    "No Data",
    IF(COUNTIF(L155:O155,INDEX(_xlfn._xlws.FILTER(L155:O155,TRIM(L155:O155)&lt;&gt;"-"),1))=SUMPRODUCT((TRIM(L155:O155)&lt;&gt;"-")*1),
    "No Change",
    "Change"))</f>
        <v>No Data</v>
      </c>
      <c r="R155" s="159"/>
      <c r="S155" s="111"/>
    </row>
    <row r="156" spans="1:19" x14ac:dyDescent="0.3">
      <c r="A156" t="s">
        <v>1235</v>
      </c>
      <c r="B156" t="s">
        <v>1145</v>
      </c>
      <c r="C156" s="160" t="str">
        <f>TRIM(CLEAN(TEXT(IFERROR(INDEX('Snakeden MR'!$B$4:$C$3028,MATCH($A156,'Snakeden MR'!$C$4:$C$3028,0),1),"-"),"@")))</f>
        <v>-</v>
      </c>
      <c r="D156" s="147" t="str">
        <f>TRIM(CLEAN(TEXT(IFERROR(INDEX('Snakeden MR'!$I$4:$J$3028,MATCH($A156,'Snakeden MR'!$J$4:$J$3028,0),1),"-"),"@")))</f>
        <v>-</v>
      </c>
      <c r="E156" s="147" t="str">
        <f>TRIM(CLEAN(TEXT(IFERROR(INDEX('Snakeden MR'!$P$4:$Q$3028,MATCH($A156,'Snakeden MR'!$Q$4:$Q$3028,0),1),"-"),"@")))</f>
        <v>-</v>
      </c>
      <c r="F156" s="147" t="str">
        <f>TRIM(CLEAN(TEXT(IFERROR(INDEX('Snakeden MR'!$W$4:$X$3028,MATCH($A156,'Snakeden MR'!$X$4:$X$3028,0),1),"-"),"@")))</f>
        <v>-</v>
      </c>
      <c r="G156" s="159" t="str">
        <f t="shared" si="4"/>
        <v>Not Found</v>
      </c>
      <c r="H156" t="str" cm="1">
        <f t="array" ref="H156">IF(SUMPRODUCT((TRIM(C156:F156)&lt;&gt;"-")*1)=0,
    "No Data",
    IF(COUNTIF(C156:F156,INDEX(_xlfn._xlws.FILTER(C156:F156,TRIM(C156:F156)&lt;&gt;"-"),1))=SUMPRODUCT((TRIM(C156:F156)&lt;&gt;"-")*1),
    "No Change",
    "Change"))</f>
        <v>No Data</v>
      </c>
      <c r="I156" s="159"/>
      <c r="J156"/>
      <c r="K156" s="163"/>
      <c r="L156" s="147" t="str">
        <f>TRIM(CLEAN(TEXT(IFERROR(INDEX('Glade MR'!$B$4:$C$3000,MATCH($A156,'Glade MR'!$C$4:$C$3000,0),1),"-"),"@")))</f>
        <v>-</v>
      </c>
      <c r="M156" s="147" t="str">
        <f>TRIM(CLEAN(TEXT(IFERROR(INDEX('Glade MR'!$I$4:$J$3000,MATCH($A156,'Glade MR'!$J$4:$J$3000,0),1),"-"),"@")))</f>
        <v>-</v>
      </c>
      <c r="N156" s="147" t="str">
        <f>TRIM(CLEAN(TEXT(IFERROR(INDEX('Glade MR'!$P$4:$Q$3000,MATCH($A156,'Glade MR'!$Q$4:$Q$3000,0),1),"-"),"@")))</f>
        <v>-</v>
      </c>
      <c r="O156" s="147" t="str">
        <f>TRIM(CLEAN(TEXT(IFERROR(INDEX('Glade MR'!$W$4:$X$3000,MATCH($A156,'Glade MR'!$X$4:$X$3000,0),1),"-"),"@")))</f>
        <v>-</v>
      </c>
      <c r="P156" s="159" t="str">
        <f t="shared" si="5"/>
        <v>Not Found</v>
      </c>
      <c r="Q156" t="str" cm="1">
        <f t="array" ref="Q156">IF(SUMPRODUCT((TRIM(L156:O156)&lt;&gt;"-")*1)=0,
    "No Data",
    IF(COUNTIF(L156:O156,INDEX(_xlfn._xlws.FILTER(L156:O156,TRIM(L156:O156)&lt;&gt;"-"),1))=SUMPRODUCT((TRIM(L156:O156)&lt;&gt;"-")*1),
    "No Change",
    "Change"))</f>
        <v>No Data</v>
      </c>
      <c r="R156" s="159"/>
      <c r="S156" s="111"/>
    </row>
    <row r="157" spans="1:19" x14ac:dyDescent="0.3">
      <c r="A157" t="s">
        <v>1236</v>
      </c>
      <c r="B157" t="s">
        <v>1137</v>
      </c>
      <c r="C157" s="160" t="str">
        <f>TRIM(CLEAN(TEXT(IFERROR(INDEX('Snakeden MR'!$B$4:$C$3028,MATCH($A157,'Snakeden MR'!$C$4:$C$3028,0),1),"-"),"@")))</f>
        <v>-</v>
      </c>
      <c r="D157" s="147" t="str">
        <f>TRIM(CLEAN(TEXT(IFERROR(INDEX('Snakeden MR'!$I$4:$J$3028,MATCH($A157,'Snakeden MR'!$J$4:$J$3028,0),1),"-"),"@")))</f>
        <v>-</v>
      </c>
      <c r="E157" s="147" t="str">
        <f>TRIM(CLEAN(TEXT(IFERROR(INDEX('Snakeden MR'!$P$4:$Q$3028,MATCH($A157,'Snakeden MR'!$Q$4:$Q$3028,0),1),"-"),"@")))</f>
        <v>-</v>
      </c>
      <c r="F157" s="147" t="str">
        <f>TRIM(CLEAN(TEXT(IFERROR(INDEX('Snakeden MR'!$W$4:$X$3028,MATCH($A157,'Snakeden MR'!$X$4:$X$3028,0),1),"-"),"@")))</f>
        <v>-</v>
      </c>
      <c r="G157" s="159" t="str">
        <f t="shared" si="4"/>
        <v>Not Found</v>
      </c>
      <c r="H157" t="str" cm="1">
        <f t="array" ref="H157">IF(SUMPRODUCT((TRIM(C157:F157)&lt;&gt;"-")*1)=0,
    "No Data",
    IF(COUNTIF(C157:F157,INDEX(_xlfn._xlws.FILTER(C157:F157,TRIM(C157:F157)&lt;&gt;"-"),1))=SUMPRODUCT((TRIM(C157:F157)&lt;&gt;"-")*1),
    "No Change",
    "Change"))</f>
        <v>No Data</v>
      </c>
      <c r="I157" s="159"/>
      <c r="J157"/>
      <c r="K157" s="163"/>
      <c r="L157" s="147" t="str">
        <f>TRIM(CLEAN(TEXT(IFERROR(INDEX('Glade MR'!$B$4:$C$3000,MATCH($A157,'Glade MR'!$C$4:$C$3000,0),1),"-"),"@")))</f>
        <v>-</v>
      </c>
      <c r="M157" s="147" t="str">
        <f>TRIM(CLEAN(TEXT(IFERROR(INDEX('Glade MR'!$I$4:$J$3000,MATCH($A157,'Glade MR'!$J$4:$J$3000,0),1),"-"),"@")))</f>
        <v>-</v>
      </c>
      <c r="N157" s="147" t="str">
        <f>TRIM(CLEAN(TEXT(IFERROR(INDEX('Glade MR'!$P$4:$Q$3000,MATCH($A157,'Glade MR'!$Q$4:$Q$3000,0),1),"-"),"@")))</f>
        <v>-</v>
      </c>
      <c r="O157" s="147" t="str">
        <f>TRIM(CLEAN(TEXT(IFERROR(INDEX('Glade MR'!$W$4:$X$3000,MATCH($A157,'Glade MR'!$X$4:$X$3000,0),1),"-"),"@")))</f>
        <v>-</v>
      </c>
      <c r="P157" s="159" t="str">
        <f t="shared" si="5"/>
        <v>Not Found</v>
      </c>
      <c r="Q157" t="str" cm="1">
        <f t="array" ref="Q157">IF(SUMPRODUCT((TRIM(L157:O157)&lt;&gt;"-")*1)=0,
    "No Data",
    IF(COUNTIF(L157:O157,INDEX(_xlfn._xlws.FILTER(L157:O157,TRIM(L157:O157)&lt;&gt;"-"),1))=SUMPRODUCT((TRIM(L157:O157)&lt;&gt;"-")*1),
    "No Change",
    "Change"))</f>
        <v>No Data</v>
      </c>
      <c r="R157" s="159"/>
      <c r="S157" s="111"/>
    </row>
    <row r="158" spans="1:19" x14ac:dyDescent="0.3">
      <c r="A158" t="s">
        <v>463</v>
      </c>
      <c r="B158" t="s">
        <v>1137</v>
      </c>
      <c r="C158" s="160" t="str">
        <f>TRIM(CLEAN(TEXT(IFERROR(INDEX('Snakeden MR'!$B$4:$C$3028,MATCH($A158,'Snakeden MR'!$C$4:$C$3028,0),1),"-"),"@")))</f>
        <v>-</v>
      </c>
      <c r="D158" s="147" t="str">
        <f>TRIM(CLEAN(TEXT(IFERROR(INDEX('Snakeden MR'!$I$4:$J$3028,MATCH($A158,'Snakeden MR'!$J$4:$J$3028,0),1),"-"),"@")))</f>
        <v>-</v>
      </c>
      <c r="E158" s="147" t="str">
        <f>TRIM(CLEAN(TEXT(IFERROR(INDEX('Snakeden MR'!$P$4:$Q$3028,MATCH($A158,'Snakeden MR'!$Q$4:$Q$3028,0),1),"-"),"@")))</f>
        <v>-</v>
      </c>
      <c r="F158" s="147" t="str">
        <f>TRIM(CLEAN(TEXT(IFERROR(INDEX('Snakeden MR'!$W$4:$X$3028,MATCH($A158,'Snakeden MR'!$X$4:$X$3028,0),1),"-"),"@")))</f>
        <v>-</v>
      </c>
      <c r="G158" s="159" t="str">
        <f t="shared" si="4"/>
        <v>Not Found</v>
      </c>
      <c r="H158" t="str" cm="1">
        <f t="array" ref="H158">IF(SUMPRODUCT((TRIM(C158:F158)&lt;&gt;"-")*1)=0,
    "No Data",
    IF(COUNTIF(C158:F158,INDEX(_xlfn._xlws.FILTER(C158:F158,TRIM(C158:F158)&lt;&gt;"-"),1))=SUMPRODUCT((TRIM(C158:F158)&lt;&gt;"-")*1),
    "No Change",
    "Change"))</f>
        <v>No Data</v>
      </c>
      <c r="I158" s="159"/>
      <c r="J158"/>
      <c r="K158" s="163"/>
      <c r="L158" s="147" t="str">
        <f>TRIM(CLEAN(TEXT(IFERROR(INDEX('Glade MR'!$B$4:$C$3000,MATCH($A158,'Glade MR'!$C$4:$C$3000,0),1),"-"),"@")))</f>
        <v>-</v>
      </c>
      <c r="M158" s="147" t="str">
        <f>TRIM(CLEAN(TEXT(IFERROR(INDEX('Glade MR'!$I$4:$J$3000,MATCH($A158,'Glade MR'!$J$4:$J$3000,0),1),"-"),"@")))</f>
        <v>Pool 4</v>
      </c>
      <c r="N158" s="147" t="str">
        <f>TRIM(CLEAN(TEXT(IFERROR(INDEX('Glade MR'!$P$4:$Q$3000,MATCH($A158,'Glade MR'!$Q$4:$Q$3000,0),1),"-"),"@")))</f>
        <v>-</v>
      </c>
      <c r="O158" s="147" t="str">
        <f>TRIM(CLEAN(TEXT(IFERROR(INDEX('Glade MR'!$W$4:$X$3000,MATCH($A158,'Glade MR'!$X$4:$X$3000,0),1),"-"),"@")))</f>
        <v>Pool 4</v>
      </c>
      <c r="P158" s="159" t="str">
        <f t="shared" si="5"/>
        <v>Found</v>
      </c>
      <c r="Q158" t="str" cm="1">
        <f t="array" ref="Q158">IF(SUMPRODUCT((TRIM(L158:O158)&lt;&gt;"-")*1)=0,
    "No Data",
    IF(COUNTIF(L158:O158,INDEX(_xlfn._xlws.FILTER(L158:O158,TRIM(L158:O158)&lt;&gt;"-"),1))=SUMPRODUCT((TRIM(L158:O158)&lt;&gt;"-")*1),
    "No Change",
    "Change"))</f>
        <v>No Change</v>
      </c>
      <c r="R158" s="159"/>
      <c r="S158" s="111"/>
    </row>
    <row r="159" spans="1:19" x14ac:dyDescent="0.3">
      <c r="A159" t="s">
        <v>579</v>
      </c>
      <c r="B159" t="s">
        <v>1137</v>
      </c>
      <c r="C159" s="160" t="str">
        <f>TRIM(CLEAN(TEXT(IFERROR(INDEX('Snakeden MR'!$B$4:$C$3028,MATCH($A159,'Snakeden MR'!$C$4:$C$3028,0),1),"-"),"@")))</f>
        <v>-</v>
      </c>
      <c r="D159" s="147" t="str">
        <f>TRIM(CLEAN(TEXT(IFERROR(INDEX('Snakeden MR'!$I$4:$J$3028,MATCH($A159,'Snakeden MR'!$J$4:$J$3028,0),1),"-"),"@")))</f>
        <v>-</v>
      </c>
      <c r="E159" s="147" t="str">
        <f>TRIM(CLEAN(TEXT(IFERROR(INDEX('Snakeden MR'!$P$4:$Q$3028,MATCH($A159,'Snakeden MR'!$Q$4:$Q$3028,0),1),"-"),"@")))</f>
        <v>-</v>
      </c>
      <c r="F159" s="147" t="str">
        <f>TRIM(CLEAN(TEXT(IFERROR(INDEX('Snakeden MR'!$W$4:$X$3028,MATCH($A159,'Snakeden MR'!$X$4:$X$3028,0),1),"-"),"@")))</f>
        <v>-</v>
      </c>
      <c r="G159" s="159" t="str">
        <f t="shared" si="4"/>
        <v>Not Found</v>
      </c>
      <c r="H159" t="str" cm="1">
        <f t="array" ref="H159">IF(SUMPRODUCT((TRIM(C159:F159)&lt;&gt;"-")*1)=0,
    "No Data",
    IF(COUNTIF(C159:F159,INDEX(_xlfn._xlws.FILTER(C159:F159,TRIM(C159:F159)&lt;&gt;"-"),1))=SUMPRODUCT((TRIM(C159:F159)&lt;&gt;"-")*1),
    "No Change",
    "Change"))</f>
        <v>No Data</v>
      </c>
      <c r="I159" s="159"/>
      <c r="J159"/>
      <c r="K159" s="163"/>
      <c r="L159" s="147" t="str">
        <f>TRIM(CLEAN(TEXT(IFERROR(INDEX('Glade MR'!$B$4:$C$3000,MATCH($A159,'Glade MR'!$C$4:$C$3000,0),1),"-"),"@")))</f>
        <v>Pool 5</v>
      </c>
      <c r="M159" s="147" t="str">
        <f>TRIM(CLEAN(TEXT(IFERROR(INDEX('Glade MR'!$I$4:$J$3000,MATCH($A159,'Glade MR'!$J$4:$J$3000,0),1),"-"),"@")))</f>
        <v>Pool 5</v>
      </c>
      <c r="N159" s="147" t="str">
        <f>TRIM(CLEAN(TEXT(IFERROR(INDEX('Glade MR'!$P$4:$Q$3000,MATCH($A159,'Glade MR'!$Q$4:$Q$3000,0),1),"-"),"@")))</f>
        <v>-</v>
      </c>
      <c r="O159" s="147" t="str">
        <f>TRIM(CLEAN(TEXT(IFERROR(INDEX('Glade MR'!$W$4:$X$3000,MATCH($A159,'Glade MR'!$X$4:$X$3000,0),1),"-"),"@")))</f>
        <v>Pool 5</v>
      </c>
      <c r="P159" s="159" t="str">
        <f t="shared" si="5"/>
        <v>Found</v>
      </c>
      <c r="Q159" t="str" cm="1">
        <f t="array" ref="Q159">IF(SUMPRODUCT((TRIM(L159:O159)&lt;&gt;"-")*1)=0,
    "No Data",
    IF(COUNTIF(L159:O159,INDEX(_xlfn._xlws.FILTER(L159:O159,TRIM(L159:O159)&lt;&gt;"-"),1))=SUMPRODUCT((TRIM(L159:O159)&lt;&gt;"-")*1),
    "No Change",
    "Change"))</f>
        <v>No Change</v>
      </c>
      <c r="R159" s="159"/>
      <c r="S159" s="111"/>
    </row>
    <row r="160" spans="1:19" x14ac:dyDescent="0.3">
      <c r="A160" t="s">
        <v>781</v>
      </c>
      <c r="B160" t="s">
        <v>1137</v>
      </c>
      <c r="C160" s="160" t="str">
        <f>TRIM(CLEAN(TEXT(IFERROR(INDEX('Snakeden MR'!$B$4:$C$3028,MATCH($A160,'Snakeden MR'!$C$4:$C$3028,0),1),"-"),"@")))</f>
        <v>-</v>
      </c>
      <c r="D160" s="147" t="str">
        <f>TRIM(CLEAN(TEXT(IFERROR(INDEX('Snakeden MR'!$I$4:$J$3028,MATCH($A160,'Snakeden MR'!$J$4:$J$3028,0),1),"-"),"@")))</f>
        <v>-</v>
      </c>
      <c r="E160" s="147" t="str">
        <f>TRIM(CLEAN(TEXT(IFERROR(INDEX('Snakeden MR'!$P$4:$Q$3028,MATCH($A160,'Snakeden MR'!$Q$4:$Q$3028,0),1),"-"),"@")))</f>
        <v>-</v>
      </c>
      <c r="F160" s="147" t="str">
        <f>TRIM(CLEAN(TEXT(IFERROR(INDEX('Snakeden MR'!$W$4:$X$3028,MATCH($A160,'Snakeden MR'!$X$4:$X$3028,0),1),"-"),"@")))</f>
        <v>-</v>
      </c>
      <c r="G160" s="159" t="str">
        <f t="shared" si="4"/>
        <v>Not Found</v>
      </c>
      <c r="H160" t="str" cm="1">
        <f t="array" ref="H160">IF(SUMPRODUCT((TRIM(C160:F160)&lt;&gt;"-")*1)=0,
    "No Data",
    IF(COUNTIF(C160:F160,INDEX(_xlfn._xlws.FILTER(C160:F160,TRIM(C160:F160)&lt;&gt;"-"),1))=SUMPRODUCT((TRIM(C160:F160)&lt;&gt;"-")*1),
    "No Change",
    "Change"))</f>
        <v>No Data</v>
      </c>
      <c r="I160" s="159"/>
      <c r="J160"/>
      <c r="K160" s="163"/>
      <c r="L160" s="147" t="str">
        <f>TRIM(CLEAN(TEXT(IFERROR(INDEX('Glade MR'!$B$4:$C$3000,MATCH($A160,'Glade MR'!$C$4:$C$3000,0),1),"-"),"@")))</f>
        <v>-</v>
      </c>
      <c r="M160" s="147" t="str">
        <f>TRIM(CLEAN(TEXT(IFERROR(INDEX('Glade MR'!$I$4:$J$3000,MATCH($A160,'Glade MR'!$J$4:$J$3000,0),1),"-"),"@")))</f>
        <v>Pool 4</v>
      </c>
      <c r="N160" s="147" t="str">
        <f>TRIM(CLEAN(TEXT(IFERROR(INDEX('Glade MR'!$P$4:$Q$3000,MATCH($A160,'Glade MR'!$Q$4:$Q$3000,0),1),"-"),"@")))</f>
        <v>-</v>
      </c>
      <c r="O160" s="147" t="str">
        <f>TRIM(CLEAN(TEXT(IFERROR(INDEX('Glade MR'!$W$4:$X$3000,MATCH($A160,'Glade MR'!$X$4:$X$3000,0),1),"-"),"@")))</f>
        <v>Pool 4</v>
      </c>
      <c r="P160" s="159" t="str">
        <f t="shared" si="5"/>
        <v>Found</v>
      </c>
      <c r="Q160" t="str" cm="1">
        <f t="array" ref="Q160">IF(SUMPRODUCT((TRIM(L160:O160)&lt;&gt;"-")*1)=0,
    "No Data",
    IF(COUNTIF(L160:O160,INDEX(_xlfn._xlws.FILTER(L160:O160,TRIM(L160:O160)&lt;&gt;"-"),1))=SUMPRODUCT((TRIM(L160:O160)&lt;&gt;"-")*1),
    "No Change",
    "Change"))</f>
        <v>No Change</v>
      </c>
      <c r="R160" s="159"/>
      <c r="S160" s="111"/>
    </row>
    <row r="161" spans="1:19" x14ac:dyDescent="0.3">
      <c r="A161" t="s">
        <v>1237</v>
      </c>
      <c r="B161" t="s">
        <v>1145</v>
      </c>
      <c r="C161" s="160" t="str">
        <f>TRIM(CLEAN(TEXT(IFERROR(INDEX('Snakeden MR'!$B$4:$C$3028,MATCH($A161,'Snakeden MR'!$C$4:$C$3028,0),1),"-"),"@")))</f>
        <v>-</v>
      </c>
      <c r="D161" s="147" t="str">
        <f>TRIM(CLEAN(TEXT(IFERROR(INDEX('Snakeden MR'!$I$4:$J$3028,MATCH($A161,'Snakeden MR'!$J$4:$J$3028,0),1),"-"),"@")))</f>
        <v>-</v>
      </c>
      <c r="E161" s="147" t="str">
        <f>TRIM(CLEAN(TEXT(IFERROR(INDEX('Snakeden MR'!$P$4:$Q$3028,MATCH($A161,'Snakeden MR'!$Q$4:$Q$3028,0),1),"-"),"@")))</f>
        <v>-</v>
      </c>
      <c r="F161" s="147" t="str">
        <f>TRIM(CLEAN(TEXT(IFERROR(INDEX('Snakeden MR'!$W$4:$X$3028,MATCH($A161,'Snakeden MR'!$X$4:$X$3028,0),1),"-"),"@")))</f>
        <v>-</v>
      </c>
      <c r="G161" s="159" t="str">
        <f t="shared" si="4"/>
        <v>Not Found</v>
      </c>
      <c r="H161" t="str" cm="1">
        <f t="array" ref="H161">IF(SUMPRODUCT((TRIM(C161:F161)&lt;&gt;"-")*1)=0,
    "No Data",
    IF(COUNTIF(C161:F161,INDEX(_xlfn._xlws.FILTER(C161:F161,TRIM(C161:F161)&lt;&gt;"-"),1))=SUMPRODUCT((TRIM(C161:F161)&lt;&gt;"-")*1),
    "No Change",
    "Change"))</f>
        <v>No Data</v>
      </c>
      <c r="I161" s="159"/>
      <c r="J161"/>
      <c r="K161" s="163"/>
      <c r="L161" s="147" t="str">
        <f>TRIM(CLEAN(TEXT(IFERROR(INDEX('Glade MR'!$B$4:$C$3000,MATCH($A161,'Glade MR'!$C$4:$C$3000,0),1),"-"),"@")))</f>
        <v>-</v>
      </c>
      <c r="M161" s="147" t="str">
        <f>TRIM(CLEAN(TEXT(IFERROR(INDEX('Glade MR'!$I$4:$J$3000,MATCH($A161,'Glade MR'!$J$4:$J$3000,0),1),"-"),"@")))</f>
        <v>-</v>
      </c>
      <c r="N161" s="147" t="str">
        <f>TRIM(CLEAN(TEXT(IFERROR(INDEX('Glade MR'!$P$4:$Q$3000,MATCH($A161,'Glade MR'!$Q$4:$Q$3000,0),1),"-"),"@")))</f>
        <v>-</v>
      </c>
      <c r="O161" s="147" t="str">
        <f>TRIM(CLEAN(TEXT(IFERROR(INDEX('Glade MR'!$W$4:$X$3000,MATCH($A161,'Glade MR'!$X$4:$X$3000,0),1),"-"),"@")))</f>
        <v>-</v>
      </c>
      <c r="P161" s="159" t="str">
        <f t="shared" si="5"/>
        <v>Not Found</v>
      </c>
      <c r="Q161" t="str" cm="1">
        <f t="array" ref="Q161">IF(SUMPRODUCT((TRIM(L161:O161)&lt;&gt;"-")*1)=0,
    "No Data",
    IF(COUNTIF(L161:O161,INDEX(_xlfn._xlws.FILTER(L161:O161,TRIM(L161:O161)&lt;&gt;"-"),1))=SUMPRODUCT((TRIM(L161:O161)&lt;&gt;"-")*1),
    "No Change",
    "Change"))</f>
        <v>No Data</v>
      </c>
      <c r="R161" s="159"/>
      <c r="S161" s="111"/>
    </row>
    <row r="162" spans="1:19" x14ac:dyDescent="0.3">
      <c r="A162" t="s">
        <v>1238</v>
      </c>
      <c r="B162" t="s">
        <v>1137</v>
      </c>
      <c r="C162" s="160" t="str">
        <f>TRIM(CLEAN(TEXT(IFERROR(INDEX('Snakeden MR'!$B$4:$C$3028,MATCH($A162,'Snakeden MR'!$C$4:$C$3028,0),1),"-"),"@")))</f>
        <v>-</v>
      </c>
      <c r="D162" s="147" t="str">
        <f>TRIM(CLEAN(TEXT(IFERROR(INDEX('Snakeden MR'!$I$4:$J$3028,MATCH($A162,'Snakeden MR'!$J$4:$J$3028,0),1),"-"),"@")))</f>
        <v>-</v>
      </c>
      <c r="E162" s="147" t="str">
        <f>TRIM(CLEAN(TEXT(IFERROR(INDEX('Snakeden MR'!$P$4:$Q$3028,MATCH($A162,'Snakeden MR'!$Q$4:$Q$3028,0),1),"-"),"@")))</f>
        <v>-</v>
      </c>
      <c r="F162" s="147" t="str">
        <f>TRIM(CLEAN(TEXT(IFERROR(INDEX('Snakeden MR'!$W$4:$X$3028,MATCH($A162,'Snakeden MR'!$X$4:$X$3028,0),1),"-"),"@")))</f>
        <v>-</v>
      </c>
      <c r="G162" s="159" t="str">
        <f t="shared" si="4"/>
        <v>Not Found</v>
      </c>
      <c r="H162" t="str" cm="1">
        <f t="array" ref="H162">IF(SUMPRODUCT((TRIM(C162:F162)&lt;&gt;"-")*1)=0,
    "No Data",
    IF(COUNTIF(C162:F162,INDEX(_xlfn._xlws.FILTER(C162:F162,TRIM(C162:F162)&lt;&gt;"-"),1))=SUMPRODUCT((TRIM(C162:F162)&lt;&gt;"-")*1),
    "No Change",
    "Change"))</f>
        <v>No Data</v>
      </c>
      <c r="I162" s="159"/>
      <c r="J162"/>
      <c r="K162" s="163"/>
      <c r="L162" s="147" t="str">
        <f>TRIM(CLEAN(TEXT(IFERROR(INDEX('Glade MR'!$B$4:$C$3000,MATCH($A162,'Glade MR'!$C$4:$C$3000,0),1),"-"),"@")))</f>
        <v>-</v>
      </c>
      <c r="M162" s="147" t="str">
        <f>TRIM(CLEAN(TEXT(IFERROR(INDEX('Glade MR'!$I$4:$J$3000,MATCH($A162,'Glade MR'!$J$4:$J$3000,0),1),"-"),"@")))</f>
        <v>-</v>
      </c>
      <c r="N162" s="147" t="str">
        <f>TRIM(CLEAN(TEXT(IFERROR(INDEX('Glade MR'!$P$4:$Q$3000,MATCH($A162,'Glade MR'!$Q$4:$Q$3000,0),1),"-"),"@")))</f>
        <v>-</v>
      </c>
      <c r="O162" s="147" t="str">
        <f>TRIM(CLEAN(TEXT(IFERROR(INDEX('Glade MR'!$W$4:$X$3000,MATCH($A162,'Glade MR'!$X$4:$X$3000,0),1),"-"),"@")))</f>
        <v>-</v>
      </c>
      <c r="P162" s="159" t="str">
        <f t="shared" si="5"/>
        <v>Not Found</v>
      </c>
      <c r="Q162" t="str" cm="1">
        <f t="array" ref="Q162">IF(SUMPRODUCT((TRIM(L162:O162)&lt;&gt;"-")*1)=0,
    "No Data",
    IF(COUNTIF(L162:O162,INDEX(_xlfn._xlws.FILTER(L162:O162,TRIM(L162:O162)&lt;&gt;"-"),1))=SUMPRODUCT((TRIM(L162:O162)&lt;&gt;"-")*1),
    "No Change",
    "Change"))</f>
        <v>No Data</v>
      </c>
      <c r="R162" s="159"/>
      <c r="S162" s="111"/>
    </row>
    <row r="163" spans="1:19" x14ac:dyDescent="0.3">
      <c r="A163" t="s">
        <v>850</v>
      </c>
      <c r="B163" t="s">
        <v>1137</v>
      </c>
      <c r="C163" s="160" t="str">
        <f>TRIM(CLEAN(TEXT(IFERROR(INDEX('Snakeden MR'!$B$4:$C$3028,MATCH($A163,'Snakeden MR'!$C$4:$C$3028,0),1),"-"),"@")))</f>
        <v>-</v>
      </c>
      <c r="D163" s="147" t="str">
        <f>TRIM(CLEAN(TEXT(IFERROR(INDEX('Snakeden MR'!$I$4:$J$3028,MATCH($A163,'Snakeden MR'!$J$4:$J$3028,0),1),"-"),"@")))</f>
        <v>-</v>
      </c>
      <c r="E163" s="147" t="str">
        <f>TRIM(CLEAN(TEXT(IFERROR(INDEX('Snakeden MR'!$P$4:$Q$3028,MATCH($A163,'Snakeden MR'!$Q$4:$Q$3028,0),1),"-"),"@")))</f>
        <v>-</v>
      </c>
      <c r="F163" s="147" t="str">
        <f>TRIM(CLEAN(TEXT(IFERROR(INDEX('Snakeden MR'!$W$4:$X$3028,MATCH($A163,'Snakeden MR'!$X$4:$X$3028,0),1),"-"),"@")))</f>
        <v>-</v>
      </c>
      <c r="G163" s="159" t="str">
        <f t="shared" si="4"/>
        <v>Not Found</v>
      </c>
      <c r="H163" t="str" cm="1">
        <f t="array" ref="H163">IF(SUMPRODUCT((TRIM(C163:F163)&lt;&gt;"-")*1)=0,
    "No Data",
    IF(COUNTIF(C163:F163,INDEX(_xlfn._xlws.FILTER(C163:F163,TRIM(C163:F163)&lt;&gt;"-"),1))=SUMPRODUCT((TRIM(C163:F163)&lt;&gt;"-")*1),
    "No Change",
    "Change"))</f>
        <v>No Data</v>
      </c>
      <c r="I163" s="159"/>
      <c r="J163"/>
      <c r="K163" s="163"/>
      <c r="L163" s="147" t="str">
        <f>TRIM(CLEAN(TEXT(IFERROR(INDEX('Glade MR'!$B$4:$C$3000,MATCH($A163,'Glade MR'!$C$4:$C$3000,0),1),"-"),"@")))</f>
        <v>Pool 1</v>
      </c>
      <c r="M163" s="147" t="str">
        <f>TRIM(CLEAN(TEXT(IFERROR(INDEX('Glade MR'!$I$4:$J$3000,MATCH($A163,'Glade MR'!$J$4:$J$3000,0),1),"-"),"@")))</f>
        <v>-</v>
      </c>
      <c r="N163" s="147" t="str">
        <f>TRIM(CLEAN(TEXT(IFERROR(INDEX('Glade MR'!$P$4:$Q$3000,MATCH($A163,'Glade MR'!$Q$4:$Q$3000,0),1),"-"),"@")))</f>
        <v>-</v>
      </c>
      <c r="O163" s="147" t="str">
        <f>TRIM(CLEAN(TEXT(IFERROR(INDEX('Glade MR'!$W$4:$X$3000,MATCH($A163,'Glade MR'!$X$4:$X$3000,0),1),"-"),"@")))</f>
        <v>-</v>
      </c>
      <c r="P163" s="159" t="str">
        <f t="shared" si="5"/>
        <v>Found</v>
      </c>
      <c r="Q163" t="str" cm="1">
        <f t="array" ref="Q163">IF(SUMPRODUCT((TRIM(L163:O163)&lt;&gt;"-")*1)=0,
    "No Data",
    IF(COUNTIF(L163:O163,INDEX(_xlfn._xlws.FILTER(L163:O163,TRIM(L163:O163)&lt;&gt;"-"),1))=SUMPRODUCT((TRIM(L163:O163)&lt;&gt;"-")*1),
    "No Change",
    "Change"))</f>
        <v>No Change</v>
      </c>
      <c r="R163" s="159"/>
      <c r="S163" s="111"/>
    </row>
    <row r="164" spans="1:19" x14ac:dyDescent="0.3">
      <c r="A164" t="s">
        <v>756</v>
      </c>
      <c r="B164" t="s">
        <v>1137</v>
      </c>
      <c r="C164" s="160" t="str">
        <f>TRIM(CLEAN(TEXT(IFERROR(INDEX('Snakeden MR'!$B$4:$C$3028,MATCH($A164,'Snakeden MR'!$C$4:$C$3028,0),1),"-"),"@")))</f>
        <v>-</v>
      </c>
      <c r="D164" s="147" t="str">
        <f>TRIM(CLEAN(TEXT(IFERROR(INDEX('Snakeden MR'!$I$4:$J$3028,MATCH($A164,'Snakeden MR'!$J$4:$J$3028,0),1),"-"),"@")))</f>
        <v>-</v>
      </c>
      <c r="E164" s="147" t="str">
        <f>TRIM(CLEAN(TEXT(IFERROR(INDEX('Snakeden MR'!$P$4:$Q$3028,MATCH($A164,'Snakeden MR'!$Q$4:$Q$3028,0),1),"-"),"@")))</f>
        <v>-</v>
      </c>
      <c r="F164" s="147" t="str">
        <f>TRIM(CLEAN(TEXT(IFERROR(INDEX('Snakeden MR'!$W$4:$X$3028,MATCH($A164,'Snakeden MR'!$X$4:$X$3028,0),1),"-"),"@")))</f>
        <v>-</v>
      </c>
      <c r="G164" s="159" t="str">
        <f t="shared" si="4"/>
        <v>Not Found</v>
      </c>
      <c r="H164" t="str" cm="1">
        <f t="array" ref="H164">IF(SUMPRODUCT((TRIM(C164:F164)&lt;&gt;"-")*1)=0,
    "No Data",
    IF(COUNTIF(C164:F164,INDEX(_xlfn._xlws.FILTER(C164:F164,TRIM(C164:F164)&lt;&gt;"-"),1))=SUMPRODUCT((TRIM(C164:F164)&lt;&gt;"-")*1),
    "No Change",
    "Change"))</f>
        <v>No Data</v>
      </c>
      <c r="I164" s="159"/>
      <c r="J164"/>
      <c r="K164" s="163"/>
      <c r="L164" s="147" t="str">
        <f>TRIM(CLEAN(TEXT(IFERROR(INDEX('Glade MR'!$B$4:$C$3000,MATCH($A164,'Glade MR'!$C$4:$C$3000,0),1),"-"),"@")))</f>
        <v>-</v>
      </c>
      <c r="M164" s="147" t="str">
        <f>TRIM(CLEAN(TEXT(IFERROR(INDEX('Glade MR'!$I$4:$J$3000,MATCH($A164,'Glade MR'!$J$4:$J$3000,0),1),"-"),"@")))</f>
        <v>Pool 5</v>
      </c>
      <c r="N164" s="147" t="str">
        <f>TRIM(CLEAN(TEXT(IFERROR(INDEX('Glade MR'!$P$4:$Q$3000,MATCH($A164,'Glade MR'!$Q$4:$Q$3000,0),1),"-"),"@")))</f>
        <v>-</v>
      </c>
      <c r="O164" s="147" t="str">
        <f>TRIM(CLEAN(TEXT(IFERROR(INDEX('Glade MR'!$W$4:$X$3000,MATCH($A164,'Glade MR'!$X$4:$X$3000,0),1),"-"),"@")))</f>
        <v>Pool 5</v>
      </c>
      <c r="P164" s="159" t="str">
        <f t="shared" si="5"/>
        <v>Found</v>
      </c>
      <c r="Q164" t="str" cm="1">
        <f t="array" ref="Q164">IF(SUMPRODUCT((TRIM(L164:O164)&lt;&gt;"-")*1)=0,
    "No Data",
    IF(COUNTIF(L164:O164,INDEX(_xlfn._xlws.FILTER(L164:O164,TRIM(L164:O164)&lt;&gt;"-"),1))=SUMPRODUCT((TRIM(L164:O164)&lt;&gt;"-")*1),
    "No Change",
    "Change"))</f>
        <v>No Change</v>
      </c>
      <c r="R164" s="159"/>
      <c r="S164" s="111"/>
    </row>
    <row r="165" spans="1:19" x14ac:dyDescent="0.3">
      <c r="A165" t="s">
        <v>1239</v>
      </c>
      <c r="B165" t="s">
        <v>1145</v>
      </c>
      <c r="C165" s="160" t="str">
        <f>TRIM(CLEAN(TEXT(IFERROR(INDEX('Snakeden MR'!$B$4:$C$3028,MATCH($A165,'Snakeden MR'!$C$4:$C$3028,0),1),"-"),"@")))</f>
        <v>-</v>
      </c>
      <c r="D165" s="147" t="str">
        <f>TRIM(CLEAN(TEXT(IFERROR(INDEX('Snakeden MR'!$I$4:$J$3028,MATCH($A165,'Snakeden MR'!$J$4:$J$3028,0),1),"-"),"@")))</f>
        <v>-</v>
      </c>
      <c r="E165" s="147" t="str">
        <f>TRIM(CLEAN(TEXT(IFERROR(INDEX('Snakeden MR'!$P$4:$Q$3028,MATCH($A165,'Snakeden MR'!$Q$4:$Q$3028,0),1),"-"),"@")))</f>
        <v>-</v>
      </c>
      <c r="F165" s="147" t="str">
        <f>TRIM(CLEAN(TEXT(IFERROR(INDEX('Snakeden MR'!$W$4:$X$3028,MATCH($A165,'Snakeden MR'!$X$4:$X$3028,0),1),"-"),"@")))</f>
        <v>-</v>
      </c>
      <c r="G165" s="159" t="str">
        <f t="shared" si="4"/>
        <v>Not Found</v>
      </c>
      <c r="H165" t="str" cm="1">
        <f t="array" ref="H165">IF(SUMPRODUCT((TRIM(C165:F165)&lt;&gt;"-")*1)=0,
    "No Data",
    IF(COUNTIF(C165:F165,INDEX(_xlfn._xlws.FILTER(C165:F165,TRIM(C165:F165)&lt;&gt;"-"),1))=SUMPRODUCT((TRIM(C165:F165)&lt;&gt;"-")*1),
    "No Change",
    "Change"))</f>
        <v>No Data</v>
      </c>
      <c r="I165" s="159"/>
      <c r="J165"/>
      <c r="K165" s="163"/>
      <c r="L165" s="147" t="str">
        <f>TRIM(CLEAN(TEXT(IFERROR(INDEX('Glade MR'!$B$4:$C$3000,MATCH($A165,'Glade MR'!$C$4:$C$3000,0),1),"-"),"@")))</f>
        <v>-</v>
      </c>
      <c r="M165" s="147" t="str">
        <f>TRIM(CLEAN(TEXT(IFERROR(INDEX('Glade MR'!$I$4:$J$3000,MATCH($A165,'Glade MR'!$J$4:$J$3000,0),1),"-"),"@")))</f>
        <v>-</v>
      </c>
      <c r="N165" s="147" t="str">
        <f>TRIM(CLEAN(TEXT(IFERROR(INDEX('Glade MR'!$P$4:$Q$3000,MATCH($A165,'Glade MR'!$Q$4:$Q$3000,0),1),"-"),"@")))</f>
        <v>-</v>
      </c>
      <c r="O165" s="147" t="str">
        <f>TRIM(CLEAN(TEXT(IFERROR(INDEX('Glade MR'!$W$4:$X$3000,MATCH($A165,'Glade MR'!$X$4:$X$3000,0),1),"-"),"@")))</f>
        <v>-</v>
      </c>
      <c r="P165" s="159" t="str">
        <f t="shared" si="5"/>
        <v>Not Found</v>
      </c>
      <c r="Q165" t="str" cm="1">
        <f t="array" ref="Q165">IF(SUMPRODUCT((TRIM(L165:O165)&lt;&gt;"-")*1)=0,
    "No Data",
    IF(COUNTIF(L165:O165,INDEX(_xlfn._xlws.FILTER(L165:O165,TRIM(L165:O165)&lt;&gt;"-"),1))=SUMPRODUCT((TRIM(L165:O165)&lt;&gt;"-")*1),
    "No Change",
    "Change"))</f>
        <v>No Data</v>
      </c>
      <c r="R165" s="159"/>
      <c r="S165" s="111"/>
    </row>
    <row r="166" spans="1:19" x14ac:dyDescent="0.3">
      <c r="A166" t="s">
        <v>1240</v>
      </c>
      <c r="B166" t="s">
        <v>1145</v>
      </c>
      <c r="C166" s="160" t="str">
        <f>TRIM(CLEAN(TEXT(IFERROR(INDEX('Snakeden MR'!$B$4:$C$3028,MATCH($A166,'Snakeden MR'!$C$4:$C$3028,0),1),"-"),"@")))</f>
        <v>-</v>
      </c>
      <c r="D166" s="147" t="str">
        <f>TRIM(CLEAN(TEXT(IFERROR(INDEX('Snakeden MR'!$I$4:$J$3028,MATCH($A166,'Snakeden MR'!$J$4:$J$3028,0),1),"-"),"@")))</f>
        <v>-</v>
      </c>
      <c r="E166" s="147" t="str">
        <f>TRIM(CLEAN(TEXT(IFERROR(INDEX('Snakeden MR'!$P$4:$Q$3028,MATCH($A166,'Snakeden MR'!$Q$4:$Q$3028,0),1),"-"),"@")))</f>
        <v>-</v>
      </c>
      <c r="F166" s="147" t="str">
        <f>TRIM(CLEAN(TEXT(IFERROR(INDEX('Snakeden MR'!$W$4:$X$3028,MATCH($A166,'Snakeden MR'!$X$4:$X$3028,0),1),"-"),"@")))</f>
        <v>-</v>
      </c>
      <c r="G166" s="159" t="str">
        <f t="shared" si="4"/>
        <v>Not Found</v>
      </c>
      <c r="H166" t="str" cm="1">
        <f t="array" ref="H166">IF(SUMPRODUCT((TRIM(C166:F166)&lt;&gt;"-")*1)=0,
    "No Data",
    IF(COUNTIF(C166:F166,INDEX(_xlfn._xlws.FILTER(C166:F166,TRIM(C166:F166)&lt;&gt;"-"),1))=SUMPRODUCT((TRIM(C166:F166)&lt;&gt;"-")*1),
    "No Change",
    "Change"))</f>
        <v>No Data</v>
      </c>
      <c r="I166" s="159"/>
      <c r="J166"/>
      <c r="K166" s="163"/>
      <c r="L166" s="147" t="str">
        <f>TRIM(CLEAN(TEXT(IFERROR(INDEX('Glade MR'!$B$4:$C$3000,MATCH($A166,'Glade MR'!$C$4:$C$3000,0),1),"-"),"@")))</f>
        <v>-</v>
      </c>
      <c r="M166" s="147" t="str">
        <f>TRIM(CLEAN(TEXT(IFERROR(INDEX('Glade MR'!$I$4:$J$3000,MATCH($A166,'Glade MR'!$J$4:$J$3000,0),1),"-"),"@")))</f>
        <v>-</v>
      </c>
      <c r="N166" s="147" t="str">
        <f>TRIM(CLEAN(TEXT(IFERROR(INDEX('Glade MR'!$P$4:$Q$3000,MATCH($A166,'Glade MR'!$Q$4:$Q$3000,0),1),"-"),"@")))</f>
        <v>-</v>
      </c>
      <c r="O166" s="147" t="str">
        <f>TRIM(CLEAN(TEXT(IFERROR(INDEX('Glade MR'!$W$4:$X$3000,MATCH($A166,'Glade MR'!$X$4:$X$3000,0),1),"-"),"@")))</f>
        <v>-</v>
      </c>
      <c r="P166" s="159" t="str">
        <f t="shared" si="5"/>
        <v>Not Found</v>
      </c>
      <c r="Q166" t="str" cm="1">
        <f t="array" ref="Q166">IF(SUMPRODUCT((TRIM(L166:O166)&lt;&gt;"-")*1)=0,
    "No Data",
    IF(COUNTIF(L166:O166,INDEX(_xlfn._xlws.FILTER(L166:O166,TRIM(L166:O166)&lt;&gt;"-"),1))=SUMPRODUCT((TRIM(L166:O166)&lt;&gt;"-")*1),
    "No Change",
    "Change"))</f>
        <v>No Data</v>
      </c>
      <c r="R166" s="159"/>
      <c r="S166" s="111"/>
    </row>
    <row r="167" spans="1:19" x14ac:dyDescent="0.3">
      <c r="A167" t="s">
        <v>1241</v>
      </c>
      <c r="B167" t="s">
        <v>1137</v>
      </c>
      <c r="C167" s="160" t="str">
        <f>TRIM(CLEAN(TEXT(IFERROR(INDEX('Snakeden MR'!$B$4:$C$3028,MATCH($A167,'Snakeden MR'!$C$4:$C$3028,0),1),"-"),"@")))</f>
        <v>-</v>
      </c>
      <c r="D167" s="147" t="str">
        <f>TRIM(CLEAN(TEXT(IFERROR(INDEX('Snakeden MR'!$I$4:$J$3028,MATCH($A167,'Snakeden MR'!$J$4:$J$3028,0),1),"-"),"@")))</f>
        <v>-</v>
      </c>
      <c r="E167" s="147" t="str">
        <f>TRIM(CLEAN(TEXT(IFERROR(INDEX('Snakeden MR'!$P$4:$Q$3028,MATCH($A167,'Snakeden MR'!$Q$4:$Q$3028,0),1),"-"),"@")))</f>
        <v>-</v>
      </c>
      <c r="F167" s="147" t="str">
        <f>TRIM(CLEAN(TEXT(IFERROR(INDEX('Snakeden MR'!$W$4:$X$3028,MATCH($A167,'Snakeden MR'!$X$4:$X$3028,0),1),"-"),"@")))</f>
        <v>-</v>
      </c>
      <c r="G167" s="159" t="str">
        <f t="shared" si="4"/>
        <v>Not Found</v>
      </c>
      <c r="H167" t="str" cm="1">
        <f t="array" ref="H167">IF(SUMPRODUCT((TRIM(C167:F167)&lt;&gt;"-")*1)=0,
    "No Data",
    IF(COUNTIF(C167:F167,INDEX(_xlfn._xlws.FILTER(C167:F167,TRIM(C167:F167)&lt;&gt;"-"),1))=SUMPRODUCT((TRIM(C167:F167)&lt;&gt;"-")*1),
    "No Change",
    "Change"))</f>
        <v>No Data</v>
      </c>
      <c r="I167" s="159"/>
      <c r="J167"/>
      <c r="K167" s="163"/>
      <c r="L167" s="147" t="str">
        <f>TRIM(CLEAN(TEXT(IFERROR(INDEX('Glade MR'!$B$4:$C$3000,MATCH($A167,'Glade MR'!$C$4:$C$3000,0),1),"-"),"@")))</f>
        <v>-</v>
      </c>
      <c r="M167" s="147" t="str">
        <f>TRIM(CLEAN(TEXT(IFERROR(INDEX('Glade MR'!$I$4:$J$3000,MATCH($A167,'Glade MR'!$J$4:$J$3000,0),1),"-"),"@")))</f>
        <v>-</v>
      </c>
      <c r="N167" s="147" t="str">
        <f>TRIM(CLEAN(TEXT(IFERROR(INDEX('Glade MR'!$P$4:$Q$3000,MATCH($A167,'Glade MR'!$Q$4:$Q$3000,0),1),"-"),"@")))</f>
        <v>-</v>
      </c>
      <c r="O167" s="147" t="str">
        <f>TRIM(CLEAN(TEXT(IFERROR(INDEX('Glade MR'!$W$4:$X$3000,MATCH($A167,'Glade MR'!$X$4:$X$3000,0),1),"-"),"@")))</f>
        <v>-</v>
      </c>
      <c r="P167" s="159" t="str">
        <f t="shared" si="5"/>
        <v>Not Found</v>
      </c>
      <c r="Q167" t="str" cm="1">
        <f t="array" ref="Q167">IF(SUMPRODUCT((TRIM(L167:O167)&lt;&gt;"-")*1)=0,
    "No Data",
    IF(COUNTIF(L167:O167,INDEX(_xlfn._xlws.FILTER(L167:O167,TRIM(L167:O167)&lt;&gt;"-"),1))=SUMPRODUCT((TRIM(L167:O167)&lt;&gt;"-")*1),
    "No Change",
    "Change"))</f>
        <v>No Data</v>
      </c>
      <c r="R167" s="159"/>
      <c r="S167" s="111"/>
    </row>
    <row r="168" spans="1:19" x14ac:dyDescent="0.3">
      <c r="A168" t="s">
        <v>346</v>
      </c>
      <c r="B168" t="s">
        <v>1137</v>
      </c>
      <c r="C168" s="160" t="str">
        <f>TRIM(CLEAN(TEXT(IFERROR(INDEX('Snakeden MR'!$B$4:$C$3028,MATCH($A168,'Snakeden MR'!$C$4:$C$3028,0),1),"-"),"@")))</f>
        <v>-</v>
      </c>
      <c r="D168" s="147" t="str">
        <f>TRIM(CLEAN(TEXT(IFERROR(INDEX('Snakeden MR'!$I$4:$J$3028,MATCH($A168,'Snakeden MR'!$J$4:$J$3028,0),1),"-"),"@")))</f>
        <v>-</v>
      </c>
      <c r="E168" s="147" t="str">
        <f>TRIM(CLEAN(TEXT(IFERROR(INDEX('Snakeden MR'!$P$4:$Q$3028,MATCH($A168,'Snakeden MR'!$Q$4:$Q$3028,0),1),"-"),"@")))</f>
        <v>-</v>
      </c>
      <c r="F168" s="147" t="str">
        <f>TRIM(CLEAN(TEXT(IFERROR(INDEX('Snakeden MR'!$W$4:$X$3028,MATCH($A168,'Snakeden MR'!$X$4:$X$3028,0),1),"-"),"@")))</f>
        <v>-</v>
      </c>
      <c r="G168" s="159" t="str">
        <f t="shared" si="4"/>
        <v>Not Found</v>
      </c>
      <c r="H168" t="str" cm="1">
        <f t="array" ref="H168">IF(SUMPRODUCT((TRIM(C168:F168)&lt;&gt;"-")*1)=0,
    "No Data",
    IF(COUNTIF(C168:F168,INDEX(_xlfn._xlws.FILTER(C168:F168,TRIM(C168:F168)&lt;&gt;"-"),1))=SUMPRODUCT((TRIM(C168:F168)&lt;&gt;"-")*1),
    "No Change",
    "Change"))</f>
        <v>No Data</v>
      </c>
      <c r="I168" s="159"/>
      <c r="J168"/>
      <c r="K168" s="163"/>
      <c r="L168" s="147" t="str">
        <f>TRIM(CLEAN(TEXT(IFERROR(INDEX('Glade MR'!$B$4:$C$3000,MATCH($A168,'Glade MR'!$C$4:$C$3000,0),1),"-"),"@")))</f>
        <v>-</v>
      </c>
      <c r="M168" s="147" t="str">
        <f>TRIM(CLEAN(TEXT(IFERROR(INDEX('Glade MR'!$I$4:$J$3000,MATCH($A168,'Glade MR'!$J$4:$J$3000,0),1),"-"),"@")))</f>
        <v>-</v>
      </c>
      <c r="N168" s="147" t="str">
        <f>TRIM(CLEAN(TEXT(IFERROR(INDEX('Glade MR'!$P$4:$Q$3000,MATCH($A168,'Glade MR'!$Q$4:$Q$3000,0),1),"-"),"@")))</f>
        <v>50 m -&gt; GS</v>
      </c>
      <c r="O168" s="147" t="str">
        <f>TRIM(CLEAN(TEXT(IFERROR(INDEX('Glade MR'!$W$4:$X$3000,MATCH($A168,'Glade MR'!$X$4:$X$3000,0),1),"-"),"@")))</f>
        <v>-</v>
      </c>
      <c r="P168" s="159" t="str">
        <f t="shared" si="5"/>
        <v>Found</v>
      </c>
      <c r="Q168" t="str" cm="1">
        <f t="array" ref="Q168">IF(SUMPRODUCT((TRIM(L168:O168)&lt;&gt;"-")*1)=0,
    "No Data",
    IF(COUNTIF(L168:O168,INDEX(_xlfn._xlws.FILTER(L168:O168,TRIM(L168:O168)&lt;&gt;"-"),1))=SUMPRODUCT((TRIM(L168:O168)&lt;&gt;"-")*1),
    "No Change",
    "Change"))</f>
        <v>No Change</v>
      </c>
      <c r="R168" s="159"/>
      <c r="S168" s="111"/>
    </row>
    <row r="169" spans="1:19" x14ac:dyDescent="0.3">
      <c r="A169" t="s">
        <v>1242</v>
      </c>
      <c r="B169" t="s">
        <v>1137</v>
      </c>
      <c r="C169" s="160" t="str">
        <f>TRIM(CLEAN(TEXT(IFERROR(INDEX('Snakeden MR'!$B$4:$C$3028,MATCH($A169,'Snakeden MR'!$C$4:$C$3028,0),1),"-"),"@")))</f>
        <v>-</v>
      </c>
      <c r="D169" s="147" t="str">
        <f>TRIM(CLEAN(TEXT(IFERROR(INDEX('Snakeden MR'!$I$4:$J$3028,MATCH($A169,'Snakeden MR'!$J$4:$J$3028,0),1),"-"),"@")))</f>
        <v>-</v>
      </c>
      <c r="E169" s="147" t="str">
        <f>TRIM(CLEAN(TEXT(IFERROR(INDEX('Snakeden MR'!$P$4:$Q$3028,MATCH($A169,'Snakeden MR'!$Q$4:$Q$3028,0),1),"-"),"@")))</f>
        <v>-</v>
      </c>
      <c r="F169" s="147" t="str">
        <f>TRIM(CLEAN(TEXT(IFERROR(INDEX('Snakeden MR'!$W$4:$X$3028,MATCH($A169,'Snakeden MR'!$X$4:$X$3028,0),1),"-"),"@")))</f>
        <v>-</v>
      </c>
      <c r="G169" s="159" t="str">
        <f t="shared" si="4"/>
        <v>Not Found</v>
      </c>
      <c r="H169" t="str" cm="1">
        <f t="array" ref="H169">IF(SUMPRODUCT((TRIM(C169:F169)&lt;&gt;"-")*1)=0,
    "No Data",
    IF(COUNTIF(C169:F169,INDEX(_xlfn._xlws.FILTER(C169:F169,TRIM(C169:F169)&lt;&gt;"-"),1))=SUMPRODUCT((TRIM(C169:F169)&lt;&gt;"-")*1),
    "No Change",
    "Change"))</f>
        <v>No Data</v>
      </c>
      <c r="I169" s="159"/>
      <c r="J169"/>
      <c r="K169" s="163"/>
      <c r="L169" s="147" t="str">
        <f>TRIM(CLEAN(TEXT(IFERROR(INDEX('Glade MR'!$B$4:$C$3000,MATCH($A169,'Glade MR'!$C$4:$C$3000,0),1),"-"),"@")))</f>
        <v>-</v>
      </c>
      <c r="M169" s="147" t="str">
        <f>TRIM(CLEAN(TEXT(IFERROR(INDEX('Glade MR'!$I$4:$J$3000,MATCH($A169,'Glade MR'!$J$4:$J$3000,0),1),"-"),"@")))</f>
        <v>-</v>
      </c>
      <c r="N169" s="147" t="str">
        <f>TRIM(CLEAN(TEXT(IFERROR(INDEX('Glade MR'!$P$4:$Q$3000,MATCH($A169,'Glade MR'!$Q$4:$Q$3000,0),1),"-"),"@")))</f>
        <v>-</v>
      </c>
      <c r="O169" s="147" t="str">
        <f>TRIM(CLEAN(TEXT(IFERROR(INDEX('Glade MR'!$W$4:$X$3000,MATCH($A169,'Glade MR'!$X$4:$X$3000,0),1),"-"),"@")))</f>
        <v>-</v>
      </c>
      <c r="P169" s="159" t="str">
        <f t="shared" si="5"/>
        <v>Not Found</v>
      </c>
      <c r="Q169" t="str" cm="1">
        <f t="array" ref="Q169">IF(SUMPRODUCT((TRIM(L169:O169)&lt;&gt;"-")*1)=0,
    "No Data",
    IF(COUNTIF(L169:O169,INDEX(_xlfn._xlws.FILTER(L169:O169,TRIM(L169:O169)&lt;&gt;"-"),1))=SUMPRODUCT((TRIM(L169:O169)&lt;&gt;"-")*1),
    "No Change",
    "Change"))</f>
        <v>No Data</v>
      </c>
      <c r="R169" s="159"/>
      <c r="S169" s="111"/>
    </row>
    <row r="170" spans="1:19" x14ac:dyDescent="0.3">
      <c r="A170" t="s">
        <v>537</v>
      </c>
      <c r="B170" t="s">
        <v>1137</v>
      </c>
      <c r="C170" s="160" t="str">
        <f>TRIM(CLEAN(TEXT(IFERROR(INDEX('Snakeden MR'!$B$4:$C$3028,MATCH($A170,'Snakeden MR'!$C$4:$C$3028,0),1),"-"),"@")))</f>
        <v>-</v>
      </c>
      <c r="D170" s="147" t="str">
        <f>TRIM(CLEAN(TEXT(IFERROR(INDEX('Snakeden MR'!$I$4:$J$3028,MATCH($A170,'Snakeden MR'!$J$4:$J$3028,0),1),"-"),"@")))</f>
        <v>-</v>
      </c>
      <c r="E170" s="147" t="str">
        <f>TRIM(CLEAN(TEXT(IFERROR(INDEX('Snakeden MR'!$P$4:$Q$3028,MATCH($A170,'Snakeden MR'!$Q$4:$Q$3028,0),1),"-"),"@")))</f>
        <v>-</v>
      </c>
      <c r="F170" s="147" t="str">
        <f>TRIM(CLEAN(TEXT(IFERROR(INDEX('Snakeden MR'!$W$4:$X$3028,MATCH($A170,'Snakeden MR'!$X$4:$X$3028,0),1),"-"),"@")))</f>
        <v>-</v>
      </c>
      <c r="G170" s="159" t="str">
        <f t="shared" si="4"/>
        <v>Not Found</v>
      </c>
      <c r="H170" t="str" cm="1">
        <f t="array" ref="H170">IF(SUMPRODUCT((TRIM(C170:F170)&lt;&gt;"-")*1)=0,
    "No Data",
    IF(COUNTIF(C170:F170,INDEX(_xlfn._xlws.FILTER(C170:F170,TRIM(C170:F170)&lt;&gt;"-"),1))=SUMPRODUCT((TRIM(C170:F170)&lt;&gt;"-")*1),
    "No Change",
    "Change"))</f>
        <v>No Data</v>
      </c>
      <c r="I170" s="159"/>
      <c r="J170"/>
      <c r="K170" s="163"/>
      <c r="L170" s="147" t="str">
        <f>TRIM(CLEAN(TEXT(IFERROR(INDEX('Glade MR'!$B$4:$C$3000,MATCH($A170,'Glade MR'!$C$4:$C$3000,0),1),"-"),"@")))</f>
        <v>-</v>
      </c>
      <c r="M170" s="147" t="str">
        <f>TRIM(CLEAN(TEXT(IFERROR(INDEX('Glade MR'!$I$4:$J$3000,MATCH($A170,'Glade MR'!$J$4:$J$3000,0),1),"-"),"@")))</f>
        <v>Pool 1</v>
      </c>
      <c r="N170" s="147" t="str">
        <f>TRIM(CLEAN(TEXT(IFERROR(INDEX('Glade MR'!$P$4:$Q$3000,MATCH($A170,'Glade MR'!$Q$4:$Q$3000,0),1),"-"),"@")))</f>
        <v>Pool 1</v>
      </c>
      <c r="O170" s="147" t="str">
        <f>TRIM(CLEAN(TEXT(IFERROR(INDEX('Glade MR'!$W$4:$X$3000,MATCH($A170,'Glade MR'!$X$4:$X$3000,0),1),"-"),"@")))</f>
        <v>Pool 1</v>
      </c>
      <c r="P170" s="159" t="str">
        <f t="shared" si="5"/>
        <v>Found</v>
      </c>
      <c r="Q170" t="str" cm="1">
        <f t="array" ref="Q170">IF(SUMPRODUCT((TRIM(L170:O170)&lt;&gt;"-")*1)=0,
    "No Data",
    IF(COUNTIF(L170:O170,INDEX(_xlfn._xlws.FILTER(L170:O170,TRIM(L170:O170)&lt;&gt;"-"),1))=SUMPRODUCT((TRIM(L170:O170)&lt;&gt;"-")*1),
    "No Change",
    "Change"))</f>
        <v>No Change</v>
      </c>
      <c r="R170" s="159"/>
      <c r="S170" s="111"/>
    </row>
    <row r="171" spans="1:19" x14ac:dyDescent="0.3">
      <c r="A171" t="s">
        <v>1243</v>
      </c>
      <c r="B171" t="s">
        <v>1137</v>
      </c>
      <c r="C171" s="160" t="str">
        <f>TRIM(CLEAN(TEXT(IFERROR(INDEX('Snakeden MR'!$B$4:$C$3028,MATCH($A171,'Snakeden MR'!$C$4:$C$3028,0),1),"-"),"@")))</f>
        <v>-</v>
      </c>
      <c r="D171" s="147" t="str">
        <f>TRIM(CLEAN(TEXT(IFERROR(INDEX('Snakeden MR'!$I$4:$J$3028,MATCH($A171,'Snakeden MR'!$J$4:$J$3028,0),1),"-"),"@")))</f>
        <v>-</v>
      </c>
      <c r="E171" s="147" t="str">
        <f>TRIM(CLEAN(TEXT(IFERROR(INDEX('Snakeden MR'!$P$4:$Q$3028,MATCH($A171,'Snakeden MR'!$Q$4:$Q$3028,0),1),"-"),"@")))</f>
        <v>-</v>
      </c>
      <c r="F171" s="147" t="str">
        <f>TRIM(CLEAN(TEXT(IFERROR(INDEX('Snakeden MR'!$W$4:$X$3028,MATCH($A171,'Snakeden MR'!$X$4:$X$3028,0),1),"-"),"@")))</f>
        <v>-</v>
      </c>
      <c r="G171" s="159" t="str">
        <f t="shared" si="4"/>
        <v>Not Found</v>
      </c>
      <c r="H171" t="str" cm="1">
        <f t="array" ref="H171">IF(SUMPRODUCT((TRIM(C171:F171)&lt;&gt;"-")*1)=0,
    "No Data",
    IF(COUNTIF(C171:F171,INDEX(_xlfn._xlws.FILTER(C171:F171,TRIM(C171:F171)&lt;&gt;"-"),1))=SUMPRODUCT((TRIM(C171:F171)&lt;&gt;"-")*1),
    "No Change",
    "Change"))</f>
        <v>No Data</v>
      </c>
      <c r="I171" s="159"/>
      <c r="J171"/>
      <c r="K171" s="163"/>
      <c r="L171" s="147" t="str">
        <f>TRIM(CLEAN(TEXT(IFERROR(INDEX('Glade MR'!$B$4:$C$3000,MATCH($A171,'Glade MR'!$C$4:$C$3000,0),1),"-"),"@")))</f>
        <v>-</v>
      </c>
      <c r="M171" s="147" t="str">
        <f>TRIM(CLEAN(TEXT(IFERROR(INDEX('Glade MR'!$I$4:$J$3000,MATCH($A171,'Glade MR'!$J$4:$J$3000,0),1),"-"),"@")))</f>
        <v>-</v>
      </c>
      <c r="N171" s="147" t="str">
        <f>TRIM(CLEAN(TEXT(IFERROR(INDEX('Glade MR'!$P$4:$Q$3000,MATCH($A171,'Glade MR'!$Q$4:$Q$3000,0),1),"-"),"@")))</f>
        <v>-</v>
      </c>
      <c r="O171" s="147" t="str">
        <f>TRIM(CLEAN(TEXT(IFERROR(INDEX('Glade MR'!$W$4:$X$3000,MATCH($A171,'Glade MR'!$X$4:$X$3000,0),1),"-"),"@")))</f>
        <v>-</v>
      </c>
      <c r="P171" s="159" t="str">
        <f t="shared" si="5"/>
        <v>Not Found</v>
      </c>
      <c r="Q171" t="str" cm="1">
        <f t="array" ref="Q171">IF(SUMPRODUCT((TRIM(L171:O171)&lt;&gt;"-")*1)=0,
    "No Data",
    IF(COUNTIF(L171:O171,INDEX(_xlfn._xlws.FILTER(L171:O171,TRIM(L171:O171)&lt;&gt;"-"),1))=SUMPRODUCT((TRIM(L171:O171)&lt;&gt;"-")*1),
    "No Change",
    "Change"))</f>
        <v>No Data</v>
      </c>
      <c r="R171" s="159"/>
      <c r="S171" s="111"/>
    </row>
    <row r="172" spans="1:19" x14ac:dyDescent="0.3">
      <c r="A172" t="s">
        <v>647</v>
      </c>
      <c r="B172" t="s">
        <v>1137</v>
      </c>
      <c r="C172" s="160" t="str">
        <f>TRIM(CLEAN(TEXT(IFERROR(INDEX('Snakeden MR'!$B$4:$C$3028,MATCH($A172,'Snakeden MR'!$C$4:$C$3028,0),1),"-"),"@")))</f>
        <v>-</v>
      </c>
      <c r="D172" s="147" t="str">
        <f>TRIM(CLEAN(TEXT(IFERROR(INDEX('Snakeden MR'!$I$4:$J$3028,MATCH($A172,'Snakeden MR'!$J$4:$J$3028,0),1),"-"),"@")))</f>
        <v>-</v>
      </c>
      <c r="E172" s="147" t="str">
        <f>TRIM(CLEAN(TEXT(IFERROR(INDEX('Snakeden MR'!$P$4:$Q$3028,MATCH($A172,'Snakeden MR'!$Q$4:$Q$3028,0),1),"-"),"@")))</f>
        <v>-</v>
      </c>
      <c r="F172" s="147" t="str">
        <f>TRIM(CLEAN(TEXT(IFERROR(INDEX('Snakeden MR'!$W$4:$X$3028,MATCH($A172,'Snakeden MR'!$X$4:$X$3028,0),1),"-"),"@")))</f>
        <v>-</v>
      </c>
      <c r="G172" s="159" t="str">
        <f t="shared" si="4"/>
        <v>Not Found</v>
      </c>
      <c r="H172" t="str" cm="1">
        <f t="array" ref="H172">IF(SUMPRODUCT((TRIM(C172:F172)&lt;&gt;"-")*1)=0,
    "No Data",
    IF(COUNTIF(C172:F172,INDEX(_xlfn._xlws.FILTER(C172:F172,TRIM(C172:F172)&lt;&gt;"-"),1))=SUMPRODUCT((TRIM(C172:F172)&lt;&gt;"-")*1),
    "No Change",
    "Change"))</f>
        <v>No Data</v>
      </c>
      <c r="I172" s="159"/>
      <c r="J172"/>
      <c r="K172" s="163"/>
      <c r="L172" s="147" t="str">
        <f>TRIM(CLEAN(TEXT(IFERROR(INDEX('Glade MR'!$B$4:$C$3000,MATCH($A172,'Glade MR'!$C$4:$C$3000,0),1),"-"),"@")))</f>
        <v>Pool 1</v>
      </c>
      <c r="M172" s="147" t="str">
        <f>TRIM(CLEAN(TEXT(IFERROR(INDEX('Glade MR'!$I$4:$J$3000,MATCH($A172,'Glade MR'!$J$4:$J$3000,0),1),"-"),"@")))</f>
        <v>Pool 1</v>
      </c>
      <c r="N172" s="147" t="str">
        <f>TRIM(CLEAN(TEXT(IFERROR(INDEX('Glade MR'!$P$4:$Q$3000,MATCH($A172,'Glade MR'!$Q$4:$Q$3000,0),1),"-"),"@")))</f>
        <v>Pool 1</v>
      </c>
      <c r="O172" s="147" t="str">
        <f>TRIM(CLEAN(TEXT(IFERROR(INDEX('Glade MR'!$W$4:$X$3000,MATCH($A172,'Glade MR'!$X$4:$X$3000,0),1),"-"),"@")))</f>
        <v>Pool 1</v>
      </c>
      <c r="P172" s="159" t="str">
        <f t="shared" si="5"/>
        <v>Found</v>
      </c>
      <c r="Q172" t="str" cm="1">
        <f t="array" ref="Q172">IF(SUMPRODUCT((TRIM(L172:O172)&lt;&gt;"-")*1)=0,
    "No Data",
    IF(COUNTIF(L172:O172,INDEX(_xlfn._xlws.FILTER(L172:O172,TRIM(L172:O172)&lt;&gt;"-"),1))=SUMPRODUCT((TRIM(L172:O172)&lt;&gt;"-")*1),
    "No Change",
    "Change"))</f>
        <v>No Change</v>
      </c>
      <c r="R172" s="159"/>
      <c r="S172" s="111"/>
    </row>
    <row r="173" spans="1:19" x14ac:dyDescent="0.3">
      <c r="A173" t="s">
        <v>651</v>
      </c>
      <c r="B173" t="s">
        <v>1137</v>
      </c>
      <c r="C173" s="160" t="str">
        <f>TRIM(CLEAN(TEXT(IFERROR(INDEX('Snakeden MR'!$B$4:$C$3028,MATCH($A173,'Snakeden MR'!$C$4:$C$3028,0),1),"-"),"@")))</f>
        <v>-</v>
      </c>
      <c r="D173" s="147" t="str">
        <f>TRIM(CLEAN(TEXT(IFERROR(INDEX('Snakeden MR'!$I$4:$J$3028,MATCH($A173,'Snakeden MR'!$J$4:$J$3028,0),1),"-"),"@")))</f>
        <v>-</v>
      </c>
      <c r="E173" s="147" t="str">
        <f>TRIM(CLEAN(TEXT(IFERROR(INDEX('Snakeden MR'!$P$4:$Q$3028,MATCH($A173,'Snakeden MR'!$Q$4:$Q$3028,0),1),"-"),"@")))</f>
        <v>-</v>
      </c>
      <c r="F173" s="147" t="str">
        <f>TRIM(CLEAN(TEXT(IFERROR(INDEX('Snakeden MR'!$W$4:$X$3028,MATCH($A173,'Snakeden MR'!$X$4:$X$3028,0),1),"-"),"@")))</f>
        <v>-</v>
      </c>
      <c r="G173" s="159" t="str">
        <f t="shared" si="4"/>
        <v>Not Found</v>
      </c>
      <c r="H173" t="str" cm="1">
        <f t="array" ref="H173">IF(SUMPRODUCT((TRIM(C173:F173)&lt;&gt;"-")*1)=0,
    "No Data",
    IF(COUNTIF(C173:F173,INDEX(_xlfn._xlws.FILTER(C173:F173,TRIM(C173:F173)&lt;&gt;"-"),1))=SUMPRODUCT((TRIM(C173:F173)&lt;&gt;"-")*1),
    "No Change",
    "Change"))</f>
        <v>No Data</v>
      </c>
      <c r="I173" s="159"/>
      <c r="J173"/>
      <c r="K173" s="163"/>
      <c r="L173" s="147" t="str">
        <f>TRIM(CLEAN(TEXT(IFERROR(INDEX('Glade MR'!$B$4:$C$3000,MATCH($A173,'Glade MR'!$C$4:$C$3000,0),1),"-"),"@")))</f>
        <v>Pool 1</v>
      </c>
      <c r="M173" s="147" t="str">
        <f>TRIM(CLEAN(TEXT(IFERROR(INDEX('Glade MR'!$I$4:$J$3000,MATCH($A173,'Glade MR'!$J$4:$J$3000,0),1),"-"),"@")))</f>
        <v>Pool 1</v>
      </c>
      <c r="N173" s="147" t="str">
        <f>TRIM(CLEAN(TEXT(IFERROR(INDEX('Glade MR'!$P$4:$Q$3000,MATCH($A173,'Glade MR'!$Q$4:$Q$3000,0),1),"-"),"@")))</f>
        <v>-</v>
      </c>
      <c r="O173" s="147" t="str">
        <f>TRIM(CLEAN(TEXT(IFERROR(INDEX('Glade MR'!$W$4:$X$3000,MATCH($A173,'Glade MR'!$X$4:$X$3000,0),1),"-"),"@")))</f>
        <v>-</v>
      </c>
      <c r="P173" s="159" t="str">
        <f t="shared" si="5"/>
        <v>Found</v>
      </c>
      <c r="Q173" t="str" cm="1">
        <f t="array" ref="Q173">IF(SUMPRODUCT((TRIM(L173:O173)&lt;&gt;"-")*1)=0,
    "No Data",
    IF(COUNTIF(L173:O173,INDEX(_xlfn._xlws.FILTER(L173:O173,TRIM(L173:O173)&lt;&gt;"-"),1))=SUMPRODUCT((TRIM(L173:O173)&lt;&gt;"-")*1),
    "No Change",
    "Change"))</f>
        <v>No Change</v>
      </c>
      <c r="R173" s="159"/>
      <c r="S173" s="111"/>
    </row>
    <row r="174" spans="1:19" x14ac:dyDescent="0.3">
      <c r="A174" t="s">
        <v>427</v>
      </c>
      <c r="B174" t="s">
        <v>1137</v>
      </c>
      <c r="C174" s="160" t="str">
        <f>TRIM(CLEAN(TEXT(IFERROR(INDEX('Snakeden MR'!$B$4:$C$3028,MATCH($A174,'Snakeden MR'!$C$4:$C$3028,0),1),"-"),"@")))</f>
        <v>-</v>
      </c>
      <c r="D174" s="147" t="str">
        <f>TRIM(CLEAN(TEXT(IFERROR(INDEX('Snakeden MR'!$I$4:$J$3028,MATCH($A174,'Snakeden MR'!$J$4:$J$3028,0),1),"-"),"@")))</f>
        <v>-</v>
      </c>
      <c r="E174" s="147" t="str">
        <f>TRIM(CLEAN(TEXT(IFERROR(INDEX('Snakeden MR'!$P$4:$Q$3028,MATCH($A174,'Snakeden MR'!$Q$4:$Q$3028,0),1),"-"),"@")))</f>
        <v>-</v>
      </c>
      <c r="F174" s="147" t="str">
        <f>TRIM(CLEAN(TEXT(IFERROR(INDEX('Snakeden MR'!$W$4:$X$3028,MATCH($A174,'Snakeden MR'!$X$4:$X$3028,0),1),"-"),"@")))</f>
        <v>-</v>
      </c>
      <c r="G174" s="159" t="str">
        <f t="shared" si="4"/>
        <v>Not Found</v>
      </c>
      <c r="H174" t="str" cm="1">
        <f t="array" ref="H174">IF(SUMPRODUCT((TRIM(C174:F174)&lt;&gt;"-")*1)=0,
    "No Data",
    IF(COUNTIF(C174:F174,INDEX(_xlfn._xlws.FILTER(C174:F174,TRIM(C174:F174)&lt;&gt;"-"),1))=SUMPRODUCT((TRIM(C174:F174)&lt;&gt;"-")*1),
    "No Change",
    "Change"))</f>
        <v>No Data</v>
      </c>
      <c r="I174" s="159"/>
      <c r="J174"/>
      <c r="K174" s="163"/>
      <c r="L174" s="147" t="str">
        <f>TRIM(CLEAN(TEXT(IFERROR(INDEX('Glade MR'!$B$4:$C$3000,MATCH($A174,'Glade MR'!$C$4:$C$3000,0),1),"-"),"@")))</f>
        <v>pool 10</v>
      </c>
      <c r="M174" s="147" t="str">
        <f>TRIM(CLEAN(TEXT(IFERROR(INDEX('Glade MR'!$I$4:$J$3000,MATCH($A174,'Glade MR'!$J$4:$J$3000,0),1),"-"),"@")))</f>
        <v>Pool 10</v>
      </c>
      <c r="N174" s="147" t="str">
        <f>TRIM(CLEAN(TEXT(IFERROR(INDEX('Glade MR'!$P$4:$Q$3000,MATCH($A174,'Glade MR'!$Q$4:$Q$3000,0),1),"-"),"@")))</f>
        <v>-</v>
      </c>
      <c r="O174" s="147" t="str">
        <f>TRIM(CLEAN(TEXT(IFERROR(INDEX('Glade MR'!$W$4:$X$3000,MATCH($A174,'Glade MR'!$X$4:$X$3000,0),1),"-"),"@")))</f>
        <v>-</v>
      </c>
      <c r="P174" s="159" t="str">
        <f t="shared" si="5"/>
        <v>Found</v>
      </c>
      <c r="Q174" t="str" cm="1">
        <f t="array" ref="Q174">IF(SUMPRODUCT((TRIM(L174:O174)&lt;&gt;"-")*1)=0,
    "No Data",
    IF(COUNTIF(L174:O174,INDEX(_xlfn._xlws.FILTER(L174:O174,TRIM(L174:O174)&lt;&gt;"-"),1))=SUMPRODUCT((TRIM(L174:O174)&lt;&gt;"-")*1),
    "No Change",
    "Change"))</f>
        <v>No Change</v>
      </c>
      <c r="R174" s="159"/>
      <c r="S174" s="111"/>
    </row>
    <row r="175" spans="1:19" x14ac:dyDescent="0.3">
      <c r="A175" t="s">
        <v>1244</v>
      </c>
      <c r="B175" t="s">
        <v>1145</v>
      </c>
      <c r="C175" s="160" t="str">
        <f>TRIM(CLEAN(TEXT(IFERROR(INDEX('Snakeden MR'!$B$4:$C$3028,MATCH($A175,'Snakeden MR'!$C$4:$C$3028,0),1),"-"),"@")))</f>
        <v>-</v>
      </c>
      <c r="D175" s="147" t="str">
        <f>TRIM(CLEAN(TEXT(IFERROR(INDEX('Snakeden MR'!$I$4:$J$3028,MATCH($A175,'Snakeden MR'!$J$4:$J$3028,0),1),"-"),"@")))</f>
        <v>-</v>
      </c>
      <c r="E175" s="147" t="str">
        <f>TRIM(CLEAN(TEXT(IFERROR(INDEX('Snakeden MR'!$P$4:$Q$3028,MATCH($A175,'Snakeden MR'!$Q$4:$Q$3028,0),1),"-"),"@")))</f>
        <v>-</v>
      </c>
      <c r="F175" s="147" t="str">
        <f>TRIM(CLEAN(TEXT(IFERROR(INDEX('Snakeden MR'!$W$4:$X$3028,MATCH($A175,'Snakeden MR'!$X$4:$X$3028,0),1),"-"),"@")))</f>
        <v>-</v>
      </c>
      <c r="G175" s="159" t="str">
        <f t="shared" si="4"/>
        <v>Not Found</v>
      </c>
      <c r="H175" t="str" cm="1">
        <f t="array" ref="H175">IF(SUMPRODUCT((TRIM(C175:F175)&lt;&gt;"-")*1)=0,
    "No Data",
    IF(COUNTIF(C175:F175,INDEX(_xlfn._xlws.FILTER(C175:F175,TRIM(C175:F175)&lt;&gt;"-"),1))=SUMPRODUCT((TRIM(C175:F175)&lt;&gt;"-")*1),
    "No Change",
    "Change"))</f>
        <v>No Data</v>
      </c>
      <c r="I175" s="159"/>
      <c r="J175"/>
      <c r="K175" s="163"/>
      <c r="L175" s="147" t="str">
        <f>TRIM(CLEAN(TEXT(IFERROR(INDEX('Glade MR'!$B$4:$C$3000,MATCH($A175,'Glade MR'!$C$4:$C$3000,0),1),"-"),"@")))</f>
        <v>-</v>
      </c>
      <c r="M175" s="147" t="str">
        <f>TRIM(CLEAN(TEXT(IFERROR(INDEX('Glade MR'!$I$4:$J$3000,MATCH($A175,'Glade MR'!$J$4:$J$3000,0),1),"-"),"@")))</f>
        <v>-</v>
      </c>
      <c r="N175" s="147" t="str">
        <f>TRIM(CLEAN(TEXT(IFERROR(INDEX('Glade MR'!$P$4:$Q$3000,MATCH($A175,'Glade MR'!$Q$4:$Q$3000,0),1),"-"),"@")))</f>
        <v>-</v>
      </c>
      <c r="O175" s="147" t="str">
        <f>TRIM(CLEAN(TEXT(IFERROR(INDEX('Glade MR'!$W$4:$X$3000,MATCH($A175,'Glade MR'!$X$4:$X$3000,0),1),"-"),"@")))</f>
        <v>-</v>
      </c>
      <c r="P175" s="159" t="str">
        <f t="shared" si="5"/>
        <v>Not Found</v>
      </c>
      <c r="Q175" t="str" cm="1">
        <f t="array" ref="Q175">IF(SUMPRODUCT((TRIM(L175:O175)&lt;&gt;"-")*1)=0,
    "No Data",
    IF(COUNTIF(L175:O175,INDEX(_xlfn._xlws.FILTER(L175:O175,TRIM(L175:O175)&lt;&gt;"-"),1))=SUMPRODUCT((TRIM(L175:O175)&lt;&gt;"-")*1),
    "No Change",
    "Change"))</f>
        <v>No Data</v>
      </c>
      <c r="R175" s="159"/>
      <c r="S175" s="111"/>
    </row>
    <row r="176" spans="1:19" x14ac:dyDescent="0.3">
      <c r="A176" t="s">
        <v>1245</v>
      </c>
      <c r="B176" t="s">
        <v>1137</v>
      </c>
      <c r="C176" s="160" t="str">
        <f>TRIM(CLEAN(TEXT(IFERROR(INDEX('Snakeden MR'!$B$4:$C$3028,MATCH($A176,'Snakeden MR'!$C$4:$C$3028,0),1),"-"),"@")))</f>
        <v>-</v>
      </c>
      <c r="D176" s="147" t="str">
        <f>TRIM(CLEAN(TEXT(IFERROR(INDEX('Snakeden MR'!$I$4:$J$3028,MATCH($A176,'Snakeden MR'!$J$4:$J$3028,0),1),"-"),"@")))</f>
        <v>-</v>
      </c>
      <c r="E176" s="147" t="str">
        <f>TRIM(CLEAN(TEXT(IFERROR(INDEX('Snakeden MR'!$P$4:$Q$3028,MATCH($A176,'Snakeden MR'!$Q$4:$Q$3028,0),1),"-"),"@")))</f>
        <v>-</v>
      </c>
      <c r="F176" s="147" t="str">
        <f>TRIM(CLEAN(TEXT(IFERROR(INDEX('Snakeden MR'!$W$4:$X$3028,MATCH($A176,'Snakeden MR'!$X$4:$X$3028,0),1),"-"),"@")))</f>
        <v>-</v>
      </c>
      <c r="G176" s="159" t="str">
        <f t="shared" si="4"/>
        <v>Not Found</v>
      </c>
      <c r="H176" t="str" cm="1">
        <f t="array" ref="H176">IF(SUMPRODUCT((TRIM(C176:F176)&lt;&gt;"-")*1)=0,
    "No Data",
    IF(COUNTIF(C176:F176,INDEX(_xlfn._xlws.FILTER(C176:F176,TRIM(C176:F176)&lt;&gt;"-"),1))=SUMPRODUCT((TRIM(C176:F176)&lt;&gt;"-")*1),
    "No Change",
    "Change"))</f>
        <v>No Data</v>
      </c>
      <c r="I176" s="159"/>
      <c r="J176"/>
      <c r="K176" s="163"/>
      <c r="L176" s="147" t="str">
        <f>TRIM(CLEAN(TEXT(IFERROR(INDEX('Glade MR'!$B$4:$C$3000,MATCH($A176,'Glade MR'!$C$4:$C$3000,0),1),"-"),"@")))</f>
        <v>-</v>
      </c>
      <c r="M176" s="147" t="str">
        <f>TRIM(CLEAN(TEXT(IFERROR(INDEX('Glade MR'!$I$4:$J$3000,MATCH($A176,'Glade MR'!$J$4:$J$3000,0),1),"-"),"@")))</f>
        <v>-</v>
      </c>
      <c r="N176" s="147" t="str">
        <f>TRIM(CLEAN(TEXT(IFERROR(INDEX('Glade MR'!$P$4:$Q$3000,MATCH($A176,'Glade MR'!$Q$4:$Q$3000,0),1),"-"),"@")))</f>
        <v>-</v>
      </c>
      <c r="O176" s="147" t="str">
        <f>TRIM(CLEAN(TEXT(IFERROR(INDEX('Glade MR'!$W$4:$X$3000,MATCH($A176,'Glade MR'!$X$4:$X$3000,0),1),"-"),"@")))</f>
        <v>-</v>
      </c>
      <c r="P176" s="159" t="str">
        <f t="shared" si="5"/>
        <v>Not Found</v>
      </c>
      <c r="Q176" t="str" cm="1">
        <f t="array" ref="Q176">IF(SUMPRODUCT((TRIM(L176:O176)&lt;&gt;"-")*1)=0,
    "No Data",
    IF(COUNTIF(L176:O176,INDEX(_xlfn._xlws.FILTER(L176:O176,TRIM(L176:O176)&lt;&gt;"-"),1))=SUMPRODUCT((TRIM(L176:O176)&lt;&gt;"-")*1),
    "No Change",
    "Change"))</f>
        <v>No Data</v>
      </c>
      <c r="R176" s="159"/>
      <c r="S176" s="111"/>
    </row>
    <row r="177" spans="1:19" x14ac:dyDescent="0.3">
      <c r="A177" t="s">
        <v>514</v>
      </c>
      <c r="B177" t="s">
        <v>1137</v>
      </c>
      <c r="C177" s="160" t="str">
        <f>TRIM(CLEAN(TEXT(IFERROR(INDEX('Snakeden MR'!$B$4:$C$3028,MATCH($A177,'Snakeden MR'!$C$4:$C$3028,0),1),"-"),"@")))</f>
        <v>-</v>
      </c>
      <c r="D177" s="147" t="str">
        <f>TRIM(CLEAN(TEXT(IFERROR(INDEX('Snakeden MR'!$I$4:$J$3028,MATCH($A177,'Snakeden MR'!$J$4:$J$3028,0),1),"-"),"@")))</f>
        <v>-</v>
      </c>
      <c r="E177" s="147" t="str">
        <f>TRIM(CLEAN(TEXT(IFERROR(INDEX('Snakeden MR'!$P$4:$Q$3028,MATCH($A177,'Snakeden MR'!$Q$4:$Q$3028,0),1),"-"),"@")))</f>
        <v>-</v>
      </c>
      <c r="F177" s="147" t="str">
        <f>TRIM(CLEAN(TEXT(IFERROR(INDEX('Snakeden MR'!$W$4:$X$3028,MATCH($A177,'Snakeden MR'!$X$4:$X$3028,0),1),"-"),"@")))</f>
        <v>-</v>
      </c>
      <c r="G177" s="159" t="str">
        <f t="shared" si="4"/>
        <v>Not Found</v>
      </c>
      <c r="H177" t="str" cm="1">
        <f t="array" ref="H177">IF(SUMPRODUCT((TRIM(C177:F177)&lt;&gt;"-")*1)=0,
    "No Data",
    IF(COUNTIF(C177:F177,INDEX(_xlfn._xlws.FILTER(C177:F177,TRIM(C177:F177)&lt;&gt;"-"),1))=SUMPRODUCT((TRIM(C177:F177)&lt;&gt;"-")*1),
    "No Change",
    "Change"))</f>
        <v>No Data</v>
      </c>
      <c r="I177" s="159"/>
      <c r="J177"/>
      <c r="K177" s="163"/>
      <c r="L177" s="147" t="str">
        <f>TRIM(CLEAN(TEXT(IFERROR(INDEX('Glade MR'!$B$4:$C$3000,MATCH($A177,'Glade MR'!$C$4:$C$3000,0),1),"-"),"@")))</f>
        <v>-</v>
      </c>
      <c r="M177" s="147" t="str">
        <f>TRIM(CLEAN(TEXT(IFERROR(INDEX('Glade MR'!$I$4:$J$3000,MATCH($A177,'Glade MR'!$J$4:$J$3000,0),1),"-"),"@")))</f>
        <v>-</v>
      </c>
      <c r="N177" s="147" t="str">
        <f>TRIM(CLEAN(TEXT(IFERROR(INDEX('Glade MR'!$P$4:$Q$3000,MATCH($A177,'Glade MR'!$Q$4:$Q$3000,0),1),"-"),"@")))</f>
        <v>Pool 8</v>
      </c>
      <c r="O177" s="147" t="str">
        <f>TRIM(CLEAN(TEXT(IFERROR(INDEX('Glade MR'!$W$4:$X$3000,MATCH($A177,'Glade MR'!$X$4:$X$3000,0),1),"-"),"@")))</f>
        <v>-</v>
      </c>
      <c r="P177" s="159" t="str">
        <f t="shared" si="5"/>
        <v>Found</v>
      </c>
      <c r="Q177" t="str" cm="1">
        <f t="array" ref="Q177">IF(SUMPRODUCT((TRIM(L177:O177)&lt;&gt;"-")*1)=0,
    "No Data",
    IF(COUNTIF(L177:O177,INDEX(_xlfn._xlws.FILTER(L177:O177,TRIM(L177:O177)&lt;&gt;"-"),1))=SUMPRODUCT((TRIM(L177:O177)&lt;&gt;"-")*1),
    "No Change",
    "Change"))</f>
        <v>No Change</v>
      </c>
      <c r="R177" s="159"/>
      <c r="S177" s="111"/>
    </row>
    <row r="178" spans="1:19" x14ac:dyDescent="0.3">
      <c r="A178" t="s">
        <v>1246</v>
      </c>
      <c r="B178" t="s">
        <v>1145</v>
      </c>
      <c r="C178" s="160" t="str">
        <f>TRIM(CLEAN(TEXT(IFERROR(INDEX('Snakeden MR'!$B$4:$C$3028,MATCH($A178,'Snakeden MR'!$C$4:$C$3028,0),1),"-"),"@")))</f>
        <v>-</v>
      </c>
      <c r="D178" s="147" t="str">
        <f>TRIM(CLEAN(TEXT(IFERROR(INDEX('Snakeden MR'!$I$4:$J$3028,MATCH($A178,'Snakeden MR'!$J$4:$J$3028,0),1),"-"),"@")))</f>
        <v>-</v>
      </c>
      <c r="E178" s="147" t="str">
        <f>TRIM(CLEAN(TEXT(IFERROR(INDEX('Snakeden MR'!$P$4:$Q$3028,MATCH($A178,'Snakeden MR'!$Q$4:$Q$3028,0),1),"-"),"@")))</f>
        <v>-</v>
      </c>
      <c r="F178" s="147" t="str">
        <f>TRIM(CLEAN(TEXT(IFERROR(INDEX('Snakeden MR'!$W$4:$X$3028,MATCH($A178,'Snakeden MR'!$X$4:$X$3028,0),1),"-"),"@")))</f>
        <v>-</v>
      </c>
      <c r="G178" s="159" t="str">
        <f t="shared" si="4"/>
        <v>Not Found</v>
      </c>
      <c r="H178" t="str" cm="1">
        <f t="array" ref="H178">IF(SUMPRODUCT((TRIM(C178:F178)&lt;&gt;"-")*1)=0,
    "No Data",
    IF(COUNTIF(C178:F178,INDEX(_xlfn._xlws.FILTER(C178:F178,TRIM(C178:F178)&lt;&gt;"-"),1))=SUMPRODUCT((TRIM(C178:F178)&lt;&gt;"-")*1),
    "No Change",
    "Change"))</f>
        <v>No Data</v>
      </c>
      <c r="I178" s="159"/>
      <c r="J178"/>
      <c r="K178" s="163"/>
      <c r="L178" s="147" t="str">
        <f>TRIM(CLEAN(TEXT(IFERROR(INDEX('Glade MR'!$B$4:$C$3000,MATCH($A178,'Glade MR'!$C$4:$C$3000,0),1),"-"),"@")))</f>
        <v>-</v>
      </c>
      <c r="M178" s="147" t="str">
        <f>TRIM(CLEAN(TEXT(IFERROR(INDEX('Glade MR'!$I$4:$J$3000,MATCH($A178,'Glade MR'!$J$4:$J$3000,0),1),"-"),"@")))</f>
        <v>-</v>
      </c>
      <c r="N178" s="147" t="str">
        <f>TRIM(CLEAN(TEXT(IFERROR(INDEX('Glade MR'!$P$4:$Q$3000,MATCH($A178,'Glade MR'!$Q$4:$Q$3000,0),1),"-"),"@")))</f>
        <v>-</v>
      </c>
      <c r="O178" s="147" t="str">
        <f>TRIM(CLEAN(TEXT(IFERROR(INDEX('Glade MR'!$W$4:$X$3000,MATCH($A178,'Glade MR'!$X$4:$X$3000,0),1),"-"),"@")))</f>
        <v>-</v>
      </c>
      <c r="P178" s="159" t="str">
        <f t="shared" si="5"/>
        <v>Not Found</v>
      </c>
      <c r="Q178" t="str" cm="1">
        <f t="array" ref="Q178">IF(SUMPRODUCT((TRIM(L178:O178)&lt;&gt;"-")*1)=0,
    "No Data",
    IF(COUNTIF(L178:O178,INDEX(_xlfn._xlws.FILTER(L178:O178,TRIM(L178:O178)&lt;&gt;"-"),1))=SUMPRODUCT((TRIM(L178:O178)&lt;&gt;"-")*1),
    "No Change",
    "Change"))</f>
        <v>No Data</v>
      </c>
      <c r="R178" s="159"/>
      <c r="S178" s="111"/>
    </row>
    <row r="179" spans="1:19" x14ac:dyDescent="0.3">
      <c r="A179" t="s">
        <v>1247</v>
      </c>
      <c r="B179" t="s">
        <v>1145</v>
      </c>
      <c r="C179" s="160" t="str">
        <f>TRIM(CLEAN(TEXT(IFERROR(INDEX('Snakeden MR'!$B$4:$C$3028,MATCH($A179,'Snakeden MR'!$C$4:$C$3028,0),1),"-"),"@")))</f>
        <v>-</v>
      </c>
      <c r="D179" s="147" t="str">
        <f>TRIM(CLEAN(TEXT(IFERROR(INDEX('Snakeden MR'!$I$4:$J$3028,MATCH($A179,'Snakeden MR'!$J$4:$J$3028,0),1),"-"),"@")))</f>
        <v>-</v>
      </c>
      <c r="E179" s="147" t="str">
        <f>TRIM(CLEAN(TEXT(IFERROR(INDEX('Snakeden MR'!$P$4:$Q$3028,MATCH($A179,'Snakeden MR'!$Q$4:$Q$3028,0),1),"-"),"@")))</f>
        <v>-</v>
      </c>
      <c r="F179" s="147" t="str">
        <f>TRIM(CLEAN(TEXT(IFERROR(INDEX('Snakeden MR'!$W$4:$X$3028,MATCH($A179,'Snakeden MR'!$X$4:$X$3028,0),1),"-"),"@")))</f>
        <v>-</v>
      </c>
      <c r="G179" s="159" t="str">
        <f t="shared" si="4"/>
        <v>Not Found</v>
      </c>
      <c r="H179" t="str" cm="1">
        <f t="array" ref="H179">IF(SUMPRODUCT((TRIM(C179:F179)&lt;&gt;"-")*1)=0,
    "No Data",
    IF(COUNTIF(C179:F179,INDEX(_xlfn._xlws.FILTER(C179:F179,TRIM(C179:F179)&lt;&gt;"-"),1))=SUMPRODUCT((TRIM(C179:F179)&lt;&gt;"-")*1),
    "No Change",
    "Change"))</f>
        <v>No Data</v>
      </c>
      <c r="I179" s="159"/>
      <c r="J179"/>
      <c r="K179" s="163"/>
      <c r="L179" s="147" t="str">
        <f>TRIM(CLEAN(TEXT(IFERROR(INDEX('Glade MR'!$B$4:$C$3000,MATCH($A179,'Glade MR'!$C$4:$C$3000,0),1),"-"),"@")))</f>
        <v>-</v>
      </c>
      <c r="M179" s="147" t="str">
        <f>TRIM(CLEAN(TEXT(IFERROR(INDEX('Glade MR'!$I$4:$J$3000,MATCH($A179,'Glade MR'!$J$4:$J$3000,0),1),"-"),"@")))</f>
        <v>-</v>
      </c>
      <c r="N179" s="147" t="str">
        <f>TRIM(CLEAN(TEXT(IFERROR(INDEX('Glade MR'!$P$4:$Q$3000,MATCH($A179,'Glade MR'!$Q$4:$Q$3000,0),1),"-"),"@")))</f>
        <v>-</v>
      </c>
      <c r="O179" s="147" t="str">
        <f>TRIM(CLEAN(TEXT(IFERROR(INDEX('Glade MR'!$W$4:$X$3000,MATCH($A179,'Glade MR'!$X$4:$X$3000,0),1),"-"),"@")))</f>
        <v>-</v>
      </c>
      <c r="P179" s="159" t="str">
        <f t="shared" si="5"/>
        <v>Not Found</v>
      </c>
      <c r="Q179" t="str" cm="1">
        <f t="array" ref="Q179">IF(SUMPRODUCT((TRIM(L179:O179)&lt;&gt;"-")*1)=0,
    "No Data",
    IF(COUNTIF(L179:O179,INDEX(_xlfn._xlws.FILTER(L179:O179,TRIM(L179:O179)&lt;&gt;"-"),1))=SUMPRODUCT((TRIM(L179:O179)&lt;&gt;"-")*1),
    "No Change",
    "Change"))</f>
        <v>No Data</v>
      </c>
      <c r="R179" s="159"/>
      <c r="S179" s="111"/>
    </row>
    <row r="180" spans="1:19" x14ac:dyDescent="0.3">
      <c r="A180" t="s">
        <v>898</v>
      </c>
      <c r="B180" t="s">
        <v>1145</v>
      </c>
      <c r="C180" s="160" t="str">
        <f>TRIM(CLEAN(TEXT(IFERROR(INDEX('Snakeden MR'!$B$4:$C$3028,MATCH($A180,'Snakeden MR'!$C$4:$C$3028,0),1),"-"),"@")))</f>
        <v>-</v>
      </c>
      <c r="D180" s="147" t="str">
        <f>TRIM(CLEAN(TEXT(IFERROR(INDEX('Snakeden MR'!$I$4:$J$3028,MATCH($A180,'Snakeden MR'!$J$4:$J$3028,0),1),"-"),"@")))</f>
        <v>-</v>
      </c>
      <c r="E180" s="147" t="str">
        <f>TRIM(CLEAN(TEXT(IFERROR(INDEX('Snakeden MR'!$P$4:$Q$3028,MATCH($A180,'Snakeden MR'!$Q$4:$Q$3028,0),1),"-"),"@")))</f>
        <v>-</v>
      </c>
      <c r="F180" s="147" t="str">
        <f>TRIM(CLEAN(TEXT(IFERROR(INDEX('Snakeden MR'!$W$4:$X$3028,MATCH($A180,'Snakeden MR'!$X$4:$X$3028,0),1),"-"),"@")))</f>
        <v>-</v>
      </c>
      <c r="G180" s="159" t="str">
        <f t="shared" si="4"/>
        <v>Not Found</v>
      </c>
      <c r="H180" t="str" cm="1">
        <f t="array" ref="H180">IF(SUMPRODUCT((TRIM(C180:F180)&lt;&gt;"-")*1)=0,
    "No Data",
    IF(COUNTIF(C180:F180,INDEX(_xlfn._xlws.FILTER(C180:F180,TRIM(C180:F180)&lt;&gt;"-"),1))=SUMPRODUCT((TRIM(C180:F180)&lt;&gt;"-")*1),
    "No Change",
    "Change"))</f>
        <v>No Data</v>
      </c>
      <c r="I180" s="159"/>
      <c r="J180"/>
      <c r="K180" s="163"/>
      <c r="L180" s="147" t="str">
        <f>TRIM(CLEAN(TEXT(IFERROR(INDEX('Glade MR'!$B$4:$C$3000,MATCH($A180,'Glade MR'!$C$4:$C$3000,0),1),"-"),"@")))</f>
        <v>Pool 1</v>
      </c>
      <c r="M180" s="147" t="str">
        <f>TRIM(CLEAN(TEXT(IFERROR(INDEX('Glade MR'!$I$4:$J$3000,MATCH($A180,'Glade MR'!$J$4:$J$3000,0),1),"-"),"@")))</f>
        <v>-</v>
      </c>
      <c r="N180" s="147" t="str">
        <f>TRIM(CLEAN(TEXT(IFERROR(INDEX('Glade MR'!$P$4:$Q$3000,MATCH($A180,'Glade MR'!$Q$4:$Q$3000,0),1),"-"),"@")))</f>
        <v>Pool 1</v>
      </c>
      <c r="O180" s="147" t="str">
        <f>TRIM(CLEAN(TEXT(IFERROR(INDEX('Glade MR'!$W$4:$X$3000,MATCH($A180,'Glade MR'!$X$4:$X$3000,0),1),"-"),"@")))</f>
        <v>Pool 1</v>
      </c>
      <c r="P180" s="159" t="str">
        <f t="shared" si="5"/>
        <v>Found</v>
      </c>
      <c r="Q180" t="str" cm="1">
        <f t="array" ref="Q180">IF(SUMPRODUCT((TRIM(L180:O180)&lt;&gt;"-")*1)=0,
    "No Data",
    IF(COUNTIF(L180:O180,INDEX(_xlfn._xlws.FILTER(L180:O180,TRIM(L180:O180)&lt;&gt;"-"),1))=SUMPRODUCT((TRIM(L180:O180)&lt;&gt;"-")*1),
    "No Change",
    "Change"))</f>
        <v>No Change</v>
      </c>
      <c r="R180" s="159"/>
      <c r="S180" s="111"/>
    </row>
    <row r="181" spans="1:19" x14ac:dyDescent="0.3">
      <c r="A181" t="s">
        <v>1248</v>
      </c>
      <c r="B181" t="s">
        <v>1137</v>
      </c>
      <c r="C181" s="160" t="str">
        <f>TRIM(CLEAN(TEXT(IFERROR(INDEX('Snakeden MR'!$B$4:$C$3028,MATCH($A181,'Snakeden MR'!$C$4:$C$3028,0),1),"-"),"@")))</f>
        <v>-</v>
      </c>
      <c r="D181" s="147" t="str">
        <f>TRIM(CLEAN(TEXT(IFERROR(INDEX('Snakeden MR'!$I$4:$J$3028,MATCH($A181,'Snakeden MR'!$J$4:$J$3028,0),1),"-"),"@")))</f>
        <v>-</v>
      </c>
      <c r="E181" s="147" t="str">
        <f>TRIM(CLEAN(TEXT(IFERROR(INDEX('Snakeden MR'!$P$4:$Q$3028,MATCH($A181,'Snakeden MR'!$Q$4:$Q$3028,0),1),"-"),"@")))</f>
        <v>-</v>
      </c>
      <c r="F181" s="147" t="str">
        <f>TRIM(CLEAN(TEXT(IFERROR(INDEX('Snakeden MR'!$W$4:$X$3028,MATCH($A181,'Snakeden MR'!$X$4:$X$3028,0),1),"-"),"@")))</f>
        <v>-</v>
      </c>
      <c r="G181" s="159" t="str">
        <f t="shared" si="4"/>
        <v>Not Found</v>
      </c>
      <c r="H181" t="str" cm="1">
        <f t="array" ref="H181">IF(SUMPRODUCT((TRIM(C181:F181)&lt;&gt;"-")*1)=0,
    "No Data",
    IF(COUNTIF(C181:F181,INDEX(_xlfn._xlws.FILTER(C181:F181,TRIM(C181:F181)&lt;&gt;"-"),1))=SUMPRODUCT((TRIM(C181:F181)&lt;&gt;"-")*1),
    "No Change",
    "Change"))</f>
        <v>No Data</v>
      </c>
      <c r="I181" s="159"/>
      <c r="J181"/>
      <c r="K181" s="163"/>
      <c r="L181" s="147" t="str">
        <f>TRIM(CLEAN(TEXT(IFERROR(INDEX('Glade MR'!$B$4:$C$3000,MATCH($A181,'Glade MR'!$C$4:$C$3000,0),1),"-"),"@")))</f>
        <v>-</v>
      </c>
      <c r="M181" s="147" t="str">
        <f>TRIM(CLEAN(TEXT(IFERROR(INDEX('Glade MR'!$I$4:$J$3000,MATCH($A181,'Glade MR'!$J$4:$J$3000,0),1),"-"),"@")))</f>
        <v>-</v>
      </c>
      <c r="N181" s="147" t="str">
        <f>TRIM(CLEAN(TEXT(IFERROR(INDEX('Glade MR'!$P$4:$Q$3000,MATCH($A181,'Glade MR'!$Q$4:$Q$3000,0),1),"-"),"@")))</f>
        <v>-</v>
      </c>
      <c r="O181" s="147" t="str">
        <f>TRIM(CLEAN(TEXT(IFERROR(INDEX('Glade MR'!$W$4:$X$3000,MATCH($A181,'Glade MR'!$X$4:$X$3000,0),1),"-"),"@")))</f>
        <v>-</v>
      </c>
      <c r="P181" s="159" t="str">
        <f t="shared" si="5"/>
        <v>Not Found</v>
      </c>
      <c r="Q181" t="str" cm="1">
        <f t="array" ref="Q181">IF(SUMPRODUCT((TRIM(L181:O181)&lt;&gt;"-")*1)=0,
    "No Data",
    IF(COUNTIF(L181:O181,INDEX(_xlfn._xlws.FILTER(L181:O181,TRIM(L181:O181)&lt;&gt;"-"),1))=SUMPRODUCT((TRIM(L181:O181)&lt;&gt;"-")*1),
    "No Change",
    "Change"))</f>
        <v>No Data</v>
      </c>
      <c r="R181" s="159"/>
      <c r="S181" s="111"/>
    </row>
    <row r="182" spans="1:19" x14ac:dyDescent="0.3">
      <c r="A182" t="s">
        <v>1249</v>
      </c>
      <c r="B182" t="s">
        <v>1145</v>
      </c>
      <c r="C182" s="160" t="str">
        <f>TRIM(CLEAN(TEXT(IFERROR(INDEX('Snakeden MR'!$B$4:$C$3028,MATCH($A182,'Snakeden MR'!$C$4:$C$3028,0),1),"-"),"@")))</f>
        <v>-</v>
      </c>
      <c r="D182" s="147" t="str">
        <f>TRIM(CLEAN(TEXT(IFERROR(INDEX('Snakeden MR'!$I$4:$J$3028,MATCH($A182,'Snakeden MR'!$J$4:$J$3028,0),1),"-"),"@")))</f>
        <v>-</v>
      </c>
      <c r="E182" s="147" t="str">
        <f>TRIM(CLEAN(TEXT(IFERROR(INDEX('Snakeden MR'!$P$4:$Q$3028,MATCH($A182,'Snakeden MR'!$Q$4:$Q$3028,0),1),"-"),"@")))</f>
        <v>-</v>
      </c>
      <c r="F182" s="147" t="str">
        <f>TRIM(CLEAN(TEXT(IFERROR(INDEX('Snakeden MR'!$W$4:$X$3028,MATCH($A182,'Snakeden MR'!$X$4:$X$3028,0),1),"-"),"@")))</f>
        <v>-</v>
      </c>
      <c r="G182" s="159" t="str">
        <f t="shared" si="4"/>
        <v>Not Found</v>
      </c>
      <c r="H182" t="str" cm="1">
        <f t="array" ref="H182">IF(SUMPRODUCT((TRIM(C182:F182)&lt;&gt;"-")*1)=0,
    "No Data",
    IF(COUNTIF(C182:F182,INDEX(_xlfn._xlws.FILTER(C182:F182,TRIM(C182:F182)&lt;&gt;"-"),1))=SUMPRODUCT((TRIM(C182:F182)&lt;&gt;"-")*1),
    "No Change",
    "Change"))</f>
        <v>No Data</v>
      </c>
      <c r="I182" s="159"/>
      <c r="J182"/>
      <c r="K182" s="163"/>
      <c r="L182" s="147" t="str">
        <f>TRIM(CLEAN(TEXT(IFERROR(INDEX('Glade MR'!$B$4:$C$3000,MATCH($A182,'Glade MR'!$C$4:$C$3000,0),1),"-"),"@")))</f>
        <v>-</v>
      </c>
      <c r="M182" s="147" t="str">
        <f>TRIM(CLEAN(TEXT(IFERROR(INDEX('Glade MR'!$I$4:$J$3000,MATCH($A182,'Glade MR'!$J$4:$J$3000,0),1),"-"),"@")))</f>
        <v>-</v>
      </c>
      <c r="N182" s="147" t="str">
        <f>TRIM(CLEAN(TEXT(IFERROR(INDEX('Glade MR'!$P$4:$Q$3000,MATCH($A182,'Glade MR'!$Q$4:$Q$3000,0),1),"-"),"@")))</f>
        <v>-</v>
      </c>
      <c r="O182" s="147" t="str">
        <f>TRIM(CLEAN(TEXT(IFERROR(INDEX('Glade MR'!$W$4:$X$3000,MATCH($A182,'Glade MR'!$X$4:$X$3000,0),1),"-"),"@")))</f>
        <v>-</v>
      </c>
      <c r="P182" s="159" t="str">
        <f t="shared" si="5"/>
        <v>Not Found</v>
      </c>
      <c r="Q182" t="str" cm="1">
        <f t="array" ref="Q182">IF(SUMPRODUCT((TRIM(L182:O182)&lt;&gt;"-")*1)=0,
    "No Data",
    IF(COUNTIF(L182:O182,INDEX(_xlfn._xlws.FILTER(L182:O182,TRIM(L182:O182)&lt;&gt;"-"),1))=SUMPRODUCT((TRIM(L182:O182)&lt;&gt;"-")*1),
    "No Change",
    "Change"))</f>
        <v>No Data</v>
      </c>
      <c r="R182" s="159"/>
      <c r="S182" s="111"/>
    </row>
    <row r="183" spans="1:19" x14ac:dyDescent="0.3">
      <c r="A183" t="s">
        <v>1250</v>
      </c>
      <c r="B183" t="s">
        <v>1145</v>
      </c>
      <c r="C183" s="160" t="str">
        <f>TRIM(CLEAN(TEXT(IFERROR(INDEX('Snakeden MR'!$B$4:$C$3028,MATCH($A183,'Snakeden MR'!$C$4:$C$3028,0),1),"-"),"@")))</f>
        <v>-</v>
      </c>
      <c r="D183" s="147" t="str">
        <f>TRIM(CLEAN(TEXT(IFERROR(INDEX('Snakeden MR'!$I$4:$J$3028,MATCH($A183,'Snakeden MR'!$J$4:$J$3028,0),1),"-"),"@")))</f>
        <v>-</v>
      </c>
      <c r="E183" s="147" t="str">
        <f>TRIM(CLEAN(TEXT(IFERROR(INDEX('Snakeden MR'!$P$4:$Q$3028,MATCH($A183,'Snakeden MR'!$Q$4:$Q$3028,0),1),"-"),"@")))</f>
        <v>-</v>
      </c>
      <c r="F183" s="147" t="str">
        <f>TRIM(CLEAN(TEXT(IFERROR(INDEX('Snakeden MR'!$W$4:$X$3028,MATCH($A183,'Snakeden MR'!$X$4:$X$3028,0),1),"-"),"@")))</f>
        <v>-</v>
      </c>
      <c r="G183" s="159" t="str">
        <f t="shared" si="4"/>
        <v>Not Found</v>
      </c>
      <c r="H183" t="str" cm="1">
        <f t="array" ref="H183">IF(SUMPRODUCT((TRIM(C183:F183)&lt;&gt;"-")*1)=0,
    "No Data",
    IF(COUNTIF(C183:F183,INDEX(_xlfn._xlws.FILTER(C183:F183,TRIM(C183:F183)&lt;&gt;"-"),1))=SUMPRODUCT((TRIM(C183:F183)&lt;&gt;"-")*1),
    "No Change",
    "Change"))</f>
        <v>No Data</v>
      </c>
      <c r="I183" s="159"/>
      <c r="J183"/>
      <c r="K183" s="163"/>
      <c r="L183" s="147" t="str">
        <f>TRIM(CLEAN(TEXT(IFERROR(INDEX('Glade MR'!$B$4:$C$3000,MATCH($A183,'Glade MR'!$C$4:$C$3000,0),1),"-"),"@")))</f>
        <v>-</v>
      </c>
      <c r="M183" s="147" t="str">
        <f>TRIM(CLEAN(TEXT(IFERROR(INDEX('Glade MR'!$I$4:$J$3000,MATCH($A183,'Glade MR'!$J$4:$J$3000,0),1),"-"),"@")))</f>
        <v>-</v>
      </c>
      <c r="N183" s="147" t="str">
        <f>TRIM(CLEAN(TEXT(IFERROR(INDEX('Glade MR'!$P$4:$Q$3000,MATCH($A183,'Glade MR'!$Q$4:$Q$3000,0),1),"-"),"@")))</f>
        <v>-</v>
      </c>
      <c r="O183" s="147" t="str">
        <f>TRIM(CLEAN(TEXT(IFERROR(INDEX('Glade MR'!$W$4:$X$3000,MATCH($A183,'Glade MR'!$X$4:$X$3000,0),1),"-"),"@")))</f>
        <v>-</v>
      </c>
      <c r="P183" s="159" t="str">
        <f t="shared" si="5"/>
        <v>Not Found</v>
      </c>
      <c r="Q183" t="str" cm="1">
        <f t="array" ref="Q183">IF(SUMPRODUCT((TRIM(L183:O183)&lt;&gt;"-")*1)=0,
    "No Data",
    IF(COUNTIF(L183:O183,INDEX(_xlfn._xlws.FILTER(L183:O183,TRIM(L183:O183)&lt;&gt;"-"),1))=SUMPRODUCT((TRIM(L183:O183)&lt;&gt;"-")*1),
    "No Change",
    "Change"))</f>
        <v>No Data</v>
      </c>
      <c r="R183" s="159"/>
      <c r="S183" s="111"/>
    </row>
    <row r="184" spans="1:19" x14ac:dyDescent="0.3">
      <c r="A184" t="s">
        <v>788</v>
      </c>
      <c r="B184" t="s">
        <v>1137</v>
      </c>
      <c r="C184" s="160" t="str">
        <f>TRIM(CLEAN(TEXT(IFERROR(INDEX('Snakeden MR'!$B$4:$C$3028,MATCH($A184,'Snakeden MR'!$C$4:$C$3028,0),1),"-"),"@")))</f>
        <v>-</v>
      </c>
      <c r="D184" s="147" t="str">
        <f>TRIM(CLEAN(TEXT(IFERROR(INDEX('Snakeden MR'!$I$4:$J$3028,MATCH($A184,'Snakeden MR'!$J$4:$J$3028,0),1),"-"),"@")))</f>
        <v>-</v>
      </c>
      <c r="E184" s="147" t="str">
        <f>TRIM(CLEAN(TEXT(IFERROR(INDEX('Snakeden MR'!$P$4:$Q$3028,MATCH($A184,'Snakeden MR'!$Q$4:$Q$3028,0),1),"-"),"@")))</f>
        <v>-</v>
      </c>
      <c r="F184" s="147" t="str">
        <f>TRIM(CLEAN(TEXT(IFERROR(INDEX('Snakeden MR'!$W$4:$X$3028,MATCH($A184,'Snakeden MR'!$X$4:$X$3028,0),1),"-"),"@")))</f>
        <v>-</v>
      </c>
      <c r="G184" s="159" t="str">
        <f t="shared" si="4"/>
        <v>Not Found</v>
      </c>
      <c r="H184" t="str" cm="1">
        <f t="array" ref="H184">IF(SUMPRODUCT((TRIM(C184:F184)&lt;&gt;"-")*1)=0,
    "No Data",
    IF(COUNTIF(C184:F184,INDEX(_xlfn._xlws.FILTER(C184:F184,TRIM(C184:F184)&lt;&gt;"-"),1))=SUMPRODUCT((TRIM(C184:F184)&lt;&gt;"-")*1),
    "No Change",
    "Change"))</f>
        <v>No Data</v>
      </c>
      <c r="I184" s="159"/>
      <c r="J184"/>
      <c r="K184" s="163"/>
      <c r="L184" s="147" t="str">
        <f>TRIM(CLEAN(TEXT(IFERROR(INDEX('Glade MR'!$B$4:$C$3000,MATCH($A184,'Glade MR'!$C$4:$C$3000,0),1),"-"),"@")))</f>
        <v>Pool 4</v>
      </c>
      <c r="M184" s="147" t="str">
        <f>TRIM(CLEAN(TEXT(IFERROR(INDEX('Glade MR'!$I$4:$J$3000,MATCH($A184,'Glade MR'!$J$4:$J$3000,0),1),"-"),"@")))</f>
        <v>-</v>
      </c>
      <c r="N184" s="147" t="str">
        <f>TRIM(CLEAN(TEXT(IFERROR(INDEX('Glade MR'!$P$4:$Q$3000,MATCH($A184,'Glade MR'!$Q$4:$Q$3000,0),1),"-"),"@")))</f>
        <v>-</v>
      </c>
      <c r="O184" s="147" t="str">
        <f>TRIM(CLEAN(TEXT(IFERROR(INDEX('Glade MR'!$W$4:$X$3000,MATCH($A184,'Glade MR'!$X$4:$X$3000,0),1),"-"),"@")))</f>
        <v>Pool 5</v>
      </c>
      <c r="P184" s="159" t="str">
        <f t="shared" si="5"/>
        <v>Found</v>
      </c>
      <c r="Q184" t="str" cm="1">
        <f t="array" ref="Q184">IF(SUMPRODUCT((TRIM(L184:O184)&lt;&gt;"-")*1)=0,
    "No Data",
    IF(COUNTIF(L184:O184,INDEX(_xlfn._xlws.FILTER(L184:O184,TRIM(L184:O184)&lt;&gt;"-"),1))=SUMPRODUCT((TRIM(L184:O184)&lt;&gt;"-")*1),
    "No Change",
    "Change"))</f>
        <v>Change</v>
      </c>
      <c r="R184" s="159"/>
      <c r="S184" s="111"/>
    </row>
    <row r="185" spans="1:19" x14ac:dyDescent="0.3">
      <c r="A185" t="s">
        <v>878</v>
      </c>
      <c r="B185" t="s">
        <v>1137</v>
      </c>
      <c r="C185" s="160" t="str">
        <f>TRIM(CLEAN(TEXT(IFERROR(INDEX('Snakeden MR'!$B$4:$C$3028,MATCH($A185,'Snakeden MR'!$C$4:$C$3028,0),1),"-"),"@")))</f>
        <v>-</v>
      </c>
      <c r="D185" s="147" t="str">
        <f>TRIM(CLEAN(TEXT(IFERROR(INDEX('Snakeden MR'!$I$4:$J$3028,MATCH($A185,'Snakeden MR'!$J$4:$J$3028,0),1),"-"),"@")))</f>
        <v>-</v>
      </c>
      <c r="E185" s="147" t="str">
        <f>TRIM(CLEAN(TEXT(IFERROR(INDEX('Snakeden MR'!$P$4:$Q$3028,MATCH($A185,'Snakeden MR'!$Q$4:$Q$3028,0),1),"-"),"@")))</f>
        <v>-</v>
      </c>
      <c r="F185" s="147" t="str">
        <f>TRIM(CLEAN(TEXT(IFERROR(INDEX('Snakeden MR'!$W$4:$X$3028,MATCH($A185,'Snakeden MR'!$X$4:$X$3028,0),1),"-"),"@")))</f>
        <v>-</v>
      </c>
      <c r="G185" s="159" t="str">
        <f t="shared" si="4"/>
        <v>Not Found</v>
      </c>
      <c r="H185" t="str" cm="1">
        <f t="array" ref="H185">IF(SUMPRODUCT((TRIM(C185:F185)&lt;&gt;"-")*1)=0,
    "No Data",
    IF(COUNTIF(C185:F185,INDEX(_xlfn._xlws.FILTER(C185:F185,TRIM(C185:F185)&lt;&gt;"-"),1))=SUMPRODUCT((TRIM(C185:F185)&lt;&gt;"-")*1),
    "No Change",
    "Change"))</f>
        <v>No Data</v>
      </c>
      <c r="I185" s="159"/>
      <c r="J185"/>
      <c r="K185" s="163"/>
      <c r="L185" s="147" t="str">
        <f>TRIM(CLEAN(TEXT(IFERROR(INDEX('Glade MR'!$B$4:$C$3000,MATCH($A185,'Glade MR'!$C$4:$C$3000,0),1),"-"),"@")))</f>
        <v>Pool 1</v>
      </c>
      <c r="M185" s="147" t="str">
        <f>TRIM(CLEAN(TEXT(IFERROR(INDEX('Glade MR'!$I$4:$J$3000,MATCH($A185,'Glade MR'!$J$4:$J$3000,0),1),"-"),"@")))</f>
        <v>-</v>
      </c>
      <c r="N185" s="147" t="str">
        <f>TRIM(CLEAN(TEXT(IFERROR(INDEX('Glade MR'!$P$4:$Q$3000,MATCH($A185,'Glade MR'!$Q$4:$Q$3000,0),1),"-"),"@")))</f>
        <v>-</v>
      </c>
      <c r="O185" s="147" t="str">
        <f>TRIM(CLEAN(TEXT(IFERROR(INDEX('Glade MR'!$W$4:$X$3000,MATCH($A185,'Glade MR'!$X$4:$X$3000,0),1),"-"),"@")))</f>
        <v>-</v>
      </c>
      <c r="P185" s="159" t="str">
        <f t="shared" si="5"/>
        <v>Found</v>
      </c>
      <c r="Q185" t="str" cm="1">
        <f t="array" ref="Q185">IF(SUMPRODUCT((TRIM(L185:O185)&lt;&gt;"-")*1)=0,
    "No Data",
    IF(COUNTIF(L185:O185,INDEX(_xlfn._xlws.FILTER(L185:O185,TRIM(L185:O185)&lt;&gt;"-"),1))=SUMPRODUCT((TRIM(L185:O185)&lt;&gt;"-")*1),
    "No Change",
    "Change"))</f>
        <v>No Change</v>
      </c>
      <c r="R185" s="159"/>
      <c r="S185" s="111"/>
    </row>
    <row r="186" spans="1:19" x14ac:dyDescent="0.3">
      <c r="A186" t="s">
        <v>760</v>
      </c>
      <c r="B186" t="s">
        <v>1137</v>
      </c>
      <c r="C186" s="160" t="str">
        <f>TRIM(CLEAN(TEXT(IFERROR(INDEX('Snakeden MR'!$B$4:$C$3028,MATCH($A186,'Snakeden MR'!$C$4:$C$3028,0),1),"-"),"@")))</f>
        <v>-</v>
      </c>
      <c r="D186" s="147" t="str">
        <f>TRIM(CLEAN(TEXT(IFERROR(INDEX('Snakeden MR'!$I$4:$J$3028,MATCH($A186,'Snakeden MR'!$J$4:$J$3028,0),1),"-"),"@")))</f>
        <v>-</v>
      </c>
      <c r="E186" s="147" t="str">
        <f>TRIM(CLEAN(TEXT(IFERROR(INDEX('Snakeden MR'!$P$4:$Q$3028,MATCH($A186,'Snakeden MR'!$Q$4:$Q$3028,0),1),"-"),"@")))</f>
        <v>-</v>
      </c>
      <c r="F186" s="147" t="str">
        <f>TRIM(CLEAN(TEXT(IFERROR(INDEX('Snakeden MR'!$W$4:$X$3028,MATCH($A186,'Snakeden MR'!$X$4:$X$3028,0),1),"-"),"@")))</f>
        <v>-</v>
      </c>
      <c r="G186" s="159" t="str">
        <f t="shared" si="4"/>
        <v>Not Found</v>
      </c>
      <c r="H186" t="str" cm="1">
        <f t="array" ref="H186">IF(SUMPRODUCT((TRIM(C186:F186)&lt;&gt;"-")*1)=0,
    "No Data",
    IF(COUNTIF(C186:F186,INDEX(_xlfn._xlws.FILTER(C186:F186,TRIM(C186:F186)&lt;&gt;"-"),1))=SUMPRODUCT((TRIM(C186:F186)&lt;&gt;"-")*1),
    "No Change",
    "Change"))</f>
        <v>No Data</v>
      </c>
      <c r="I186" s="159"/>
      <c r="J186"/>
      <c r="K186" s="163"/>
      <c r="L186" s="147" t="str">
        <f>TRIM(CLEAN(TEXT(IFERROR(INDEX('Glade MR'!$B$4:$C$3000,MATCH($A186,'Glade MR'!$C$4:$C$3000,0),1),"-"),"@")))</f>
        <v>Pool 3</v>
      </c>
      <c r="M186" s="147" t="str">
        <f>TRIM(CLEAN(TEXT(IFERROR(INDEX('Glade MR'!$I$4:$J$3000,MATCH($A186,'Glade MR'!$J$4:$J$3000,0),1),"-"),"@")))</f>
        <v>-</v>
      </c>
      <c r="N186" s="147" t="str">
        <f>TRIM(CLEAN(TEXT(IFERROR(INDEX('Glade MR'!$P$4:$Q$3000,MATCH($A186,'Glade MR'!$Q$4:$Q$3000,0),1),"-"),"@")))</f>
        <v>-</v>
      </c>
      <c r="O186" s="147" t="str">
        <f>TRIM(CLEAN(TEXT(IFERROR(INDEX('Glade MR'!$W$4:$X$3000,MATCH($A186,'Glade MR'!$X$4:$X$3000,0),1),"-"),"@")))</f>
        <v>-</v>
      </c>
      <c r="P186" s="159" t="str">
        <f t="shared" si="5"/>
        <v>Found</v>
      </c>
      <c r="Q186" t="str" cm="1">
        <f t="array" ref="Q186">IF(SUMPRODUCT((TRIM(L186:O186)&lt;&gt;"-")*1)=0,
    "No Data",
    IF(COUNTIF(L186:O186,INDEX(_xlfn._xlws.FILTER(L186:O186,TRIM(L186:O186)&lt;&gt;"-"),1))=SUMPRODUCT((TRIM(L186:O186)&lt;&gt;"-")*1),
    "No Change",
    "Change"))</f>
        <v>No Change</v>
      </c>
      <c r="R186" s="159"/>
      <c r="S186" s="111"/>
    </row>
    <row r="187" spans="1:19" x14ac:dyDescent="0.3">
      <c r="A187" t="s">
        <v>1251</v>
      </c>
      <c r="B187" t="s">
        <v>1145</v>
      </c>
      <c r="C187" s="160" t="str">
        <f>TRIM(CLEAN(TEXT(IFERROR(INDEX('Snakeden MR'!$B$4:$C$3028,MATCH($A187,'Snakeden MR'!$C$4:$C$3028,0),1),"-"),"@")))</f>
        <v>-</v>
      </c>
      <c r="D187" s="147" t="str">
        <f>TRIM(CLEAN(TEXT(IFERROR(INDEX('Snakeden MR'!$I$4:$J$3028,MATCH($A187,'Snakeden MR'!$J$4:$J$3028,0),1),"-"),"@")))</f>
        <v>-</v>
      </c>
      <c r="E187" s="147" t="str">
        <f>TRIM(CLEAN(TEXT(IFERROR(INDEX('Snakeden MR'!$P$4:$Q$3028,MATCH($A187,'Snakeden MR'!$Q$4:$Q$3028,0),1),"-"),"@")))</f>
        <v>-</v>
      </c>
      <c r="F187" s="147" t="str">
        <f>TRIM(CLEAN(TEXT(IFERROR(INDEX('Snakeden MR'!$W$4:$X$3028,MATCH($A187,'Snakeden MR'!$X$4:$X$3028,0),1),"-"),"@")))</f>
        <v>-</v>
      </c>
      <c r="G187" s="159" t="str">
        <f t="shared" si="4"/>
        <v>Not Found</v>
      </c>
      <c r="H187" t="str" cm="1">
        <f t="array" ref="H187">IF(SUMPRODUCT((TRIM(C187:F187)&lt;&gt;"-")*1)=0,
    "No Data",
    IF(COUNTIF(C187:F187,INDEX(_xlfn._xlws.FILTER(C187:F187,TRIM(C187:F187)&lt;&gt;"-"),1))=SUMPRODUCT((TRIM(C187:F187)&lt;&gt;"-")*1),
    "No Change",
    "Change"))</f>
        <v>No Data</v>
      </c>
      <c r="I187" s="159"/>
      <c r="J187"/>
      <c r="K187" s="163"/>
      <c r="L187" s="147" t="str">
        <f>TRIM(CLEAN(TEXT(IFERROR(INDEX('Glade MR'!$B$4:$C$3000,MATCH($A187,'Glade MR'!$C$4:$C$3000,0),1),"-"),"@")))</f>
        <v>-</v>
      </c>
      <c r="M187" s="147" t="str">
        <f>TRIM(CLEAN(TEXT(IFERROR(INDEX('Glade MR'!$I$4:$J$3000,MATCH($A187,'Glade MR'!$J$4:$J$3000,0),1),"-"),"@")))</f>
        <v>-</v>
      </c>
      <c r="N187" s="147" t="str">
        <f>TRIM(CLEAN(TEXT(IFERROR(INDEX('Glade MR'!$P$4:$Q$3000,MATCH($A187,'Glade MR'!$Q$4:$Q$3000,0),1),"-"),"@")))</f>
        <v>-</v>
      </c>
      <c r="O187" s="147" t="str">
        <f>TRIM(CLEAN(TEXT(IFERROR(INDEX('Glade MR'!$W$4:$X$3000,MATCH($A187,'Glade MR'!$X$4:$X$3000,0),1),"-"),"@")))</f>
        <v>-</v>
      </c>
      <c r="P187" s="159" t="str">
        <f t="shared" si="5"/>
        <v>Not Found</v>
      </c>
      <c r="Q187" t="str" cm="1">
        <f t="array" ref="Q187">IF(SUMPRODUCT((TRIM(L187:O187)&lt;&gt;"-")*1)=0,
    "No Data",
    IF(COUNTIF(L187:O187,INDEX(_xlfn._xlws.FILTER(L187:O187,TRIM(L187:O187)&lt;&gt;"-"),1))=SUMPRODUCT((TRIM(L187:O187)&lt;&gt;"-")*1),
    "No Change",
    "Change"))</f>
        <v>No Data</v>
      </c>
      <c r="R187" s="159"/>
      <c r="S187" s="111"/>
    </row>
    <row r="188" spans="1:19" x14ac:dyDescent="0.3">
      <c r="A188" t="s">
        <v>1252</v>
      </c>
      <c r="B188" t="s">
        <v>1137</v>
      </c>
      <c r="C188" s="160" t="str">
        <f>TRIM(CLEAN(TEXT(IFERROR(INDEX('Snakeden MR'!$B$4:$C$3028,MATCH($A188,'Snakeden MR'!$C$4:$C$3028,0),1),"-"),"@")))</f>
        <v>-</v>
      </c>
      <c r="D188" s="147" t="str">
        <f>TRIM(CLEAN(TEXT(IFERROR(INDEX('Snakeden MR'!$I$4:$J$3028,MATCH($A188,'Snakeden MR'!$J$4:$J$3028,0),1),"-"),"@")))</f>
        <v>-</v>
      </c>
      <c r="E188" s="147" t="str">
        <f>TRIM(CLEAN(TEXT(IFERROR(INDEX('Snakeden MR'!$P$4:$Q$3028,MATCH($A188,'Snakeden MR'!$Q$4:$Q$3028,0),1),"-"),"@")))</f>
        <v>-</v>
      </c>
      <c r="F188" s="147" t="str">
        <f>TRIM(CLEAN(TEXT(IFERROR(INDEX('Snakeden MR'!$W$4:$X$3028,MATCH($A188,'Snakeden MR'!$X$4:$X$3028,0),1),"-"),"@")))</f>
        <v>-</v>
      </c>
      <c r="G188" s="159" t="str">
        <f t="shared" si="4"/>
        <v>Not Found</v>
      </c>
      <c r="H188" t="str" cm="1">
        <f t="array" ref="H188">IF(SUMPRODUCT((TRIM(C188:F188)&lt;&gt;"-")*1)=0,
    "No Data",
    IF(COUNTIF(C188:F188,INDEX(_xlfn._xlws.FILTER(C188:F188,TRIM(C188:F188)&lt;&gt;"-"),1))=SUMPRODUCT((TRIM(C188:F188)&lt;&gt;"-")*1),
    "No Change",
    "Change"))</f>
        <v>No Data</v>
      </c>
      <c r="I188" s="159"/>
      <c r="J188"/>
      <c r="K188" s="163"/>
      <c r="L188" s="147" t="str">
        <f>TRIM(CLEAN(TEXT(IFERROR(INDEX('Glade MR'!$B$4:$C$3000,MATCH($A188,'Glade MR'!$C$4:$C$3000,0),1),"-"),"@")))</f>
        <v>-</v>
      </c>
      <c r="M188" s="147" t="str">
        <f>TRIM(CLEAN(TEXT(IFERROR(INDEX('Glade MR'!$I$4:$J$3000,MATCH($A188,'Glade MR'!$J$4:$J$3000,0),1),"-"),"@")))</f>
        <v>-</v>
      </c>
      <c r="N188" s="147" t="str">
        <f>TRIM(CLEAN(TEXT(IFERROR(INDEX('Glade MR'!$P$4:$Q$3000,MATCH($A188,'Glade MR'!$Q$4:$Q$3000,0),1),"-"),"@")))</f>
        <v>-</v>
      </c>
      <c r="O188" s="147" t="str">
        <f>TRIM(CLEAN(TEXT(IFERROR(INDEX('Glade MR'!$W$4:$X$3000,MATCH($A188,'Glade MR'!$X$4:$X$3000,0),1),"-"),"@")))</f>
        <v>-</v>
      </c>
      <c r="P188" s="159" t="str">
        <f t="shared" si="5"/>
        <v>Not Found</v>
      </c>
      <c r="Q188" t="str" cm="1">
        <f t="array" ref="Q188">IF(SUMPRODUCT((TRIM(L188:O188)&lt;&gt;"-")*1)=0,
    "No Data",
    IF(COUNTIF(L188:O188,INDEX(_xlfn._xlws.FILTER(L188:O188,TRIM(L188:O188)&lt;&gt;"-"),1))=SUMPRODUCT((TRIM(L188:O188)&lt;&gt;"-")*1),
    "No Change",
    "Change"))</f>
        <v>No Data</v>
      </c>
      <c r="R188" s="159"/>
      <c r="S188" s="111"/>
    </row>
    <row r="189" spans="1:19" x14ac:dyDescent="0.3">
      <c r="A189" t="s">
        <v>284</v>
      </c>
      <c r="B189" t="s">
        <v>1145</v>
      </c>
      <c r="C189" s="160" t="str">
        <f>TRIM(CLEAN(TEXT(IFERROR(INDEX('Snakeden MR'!$B$4:$C$3028,MATCH($A189,'Snakeden MR'!$C$4:$C$3028,0),1),"-"),"@")))</f>
        <v>-</v>
      </c>
      <c r="D189" s="147" t="str">
        <f>TRIM(CLEAN(TEXT(IFERROR(INDEX('Snakeden MR'!$I$4:$J$3028,MATCH($A189,'Snakeden MR'!$J$4:$J$3028,0),1),"-"),"@")))</f>
        <v>-</v>
      </c>
      <c r="E189" s="147" t="str">
        <f>TRIM(CLEAN(TEXT(IFERROR(INDEX('Snakeden MR'!$P$4:$Q$3028,MATCH($A189,'Snakeden MR'!$Q$4:$Q$3028,0),1),"-"),"@")))</f>
        <v>Pool 2</v>
      </c>
      <c r="F189" s="147" t="str">
        <f>TRIM(CLEAN(TEXT(IFERROR(INDEX('Snakeden MR'!$W$4:$X$3028,MATCH($A189,'Snakeden MR'!$X$4:$X$3028,0),1),"-"),"@")))</f>
        <v>-</v>
      </c>
      <c r="G189" s="159" t="str">
        <f t="shared" si="4"/>
        <v>Found</v>
      </c>
      <c r="H189" t="str" cm="1">
        <f t="array" ref="H189">IF(SUMPRODUCT((TRIM(C189:F189)&lt;&gt;"-")*1)=0,
    "No Data",
    IF(COUNTIF(C189:F189,INDEX(_xlfn._xlws.FILTER(C189:F189,TRIM(C189:F189)&lt;&gt;"-"),1))=SUMPRODUCT((TRIM(C189:F189)&lt;&gt;"-")*1),
    "No Change",
    "Change"))</f>
        <v>No Change</v>
      </c>
      <c r="I189" s="159"/>
      <c r="J189"/>
      <c r="K189" s="163"/>
      <c r="L189" s="147" t="str">
        <f>TRIM(CLEAN(TEXT(IFERROR(INDEX('Glade MR'!$B$4:$C$3000,MATCH($A189,'Glade MR'!$C$4:$C$3000,0),1),"-"),"@")))</f>
        <v>-</v>
      </c>
      <c r="M189" s="147" t="str">
        <f>TRIM(CLEAN(TEXT(IFERROR(INDEX('Glade MR'!$I$4:$J$3000,MATCH($A189,'Glade MR'!$J$4:$J$3000,0),1),"-"),"@")))</f>
        <v>-</v>
      </c>
      <c r="N189" s="147" t="str">
        <f>TRIM(CLEAN(TEXT(IFERROR(INDEX('Glade MR'!$P$4:$Q$3000,MATCH($A189,'Glade MR'!$Q$4:$Q$3000,0),1),"-"),"@")))</f>
        <v>-</v>
      </c>
      <c r="O189" s="147" t="str">
        <f>TRIM(CLEAN(TEXT(IFERROR(INDEX('Glade MR'!$W$4:$X$3000,MATCH($A189,'Glade MR'!$X$4:$X$3000,0),1),"-"),"@")))</f>
        <v>-</v>
      </c>
      <c r="P189" s="159" t="str">
        <f t="shared" si="5"/>
        <v>Not Found</v>
      </c>
      <c r="Q189" t="str" cm="1">
        <f t="array" ref="Q189">IF(SUMPRODUCT((TRIM(L189:O189)&lt;&gt;"-")*1)=0,
    "No Data",
    IF(COUNTIF(L189:O189,INDEX(_xlfn._xlws.FILTER(L189:O189,TRIM(L189:O189)&lt;&gt;"-"),1))=SUMPRODUCT((TRIM(L189:O189)&lt;&gt;"-")*1),
    "No Change",
    "Change"))</f>
        <v>No Data</v>
      </c>
      <c r="R189" s="159"/>
      <c r="S189" s="111"/>
    </row>
    <row r="190" spans="1:19" x14ac:dyDescent="0.3">
      <c r="A190" t="s">
        <v>557</v>
      </c>
      <c r="B190" t="s">
        <v>1137</v>
      </c>
      <c r="C190" s="160" t="str">
        <f>TRIM(CLEAN(TEXT(IFERROR(INDEX('Snakeden MR'!$B$4:$C$3028,MATCH($A190,'Snakeden MR'!$C$4:$C$3028,0),1),"-"),"@")))</f>
        <v>-</v>
      </c>
      <c r="D190" s="147" t="str">
        <f>TRIM(CLEAN(TEXT(IFERROR(INDEX('Snakeden MR'!$I$4:$J$3028,MATCH($A190,'Snakeden MR'!$J$4:$J$3028,0),1),"-"),"@")))</f>
        <v>-</v>
      </c>
      <c r="E190" s="147" t="str">
        <f>TRIM(CLEAN(TEXT(IFERROR(INDEX('Snakeden MR'!$P$4:$Q$3028,MATCH($A190,'Snakeden MR'!$Q$4:$Q$3028,0),1),"-"),"@")))</f>
        <v>-</v>
      </c>
      <c r="F190" s="147" t="str">
        <f>TRIM(CLEAN(TEXT(IFERROR(INDEX('Snakeden MR'!$W$4:$X$3028,MATCH($A190,'Snakeden MR'!$X$4:$X$3028,0),1),"-"),"@")))</f>
        <v>-</v>
      </c>
      <c r="G190" s="159" t="str">
        <f t="shared" si="4"/>
        <v>Not Found</v>
      </c>
      <c r="H190" t="str" cm="1">
        <f t="array" ref="H190">IF(SUMPRODUCT((TRIM(C190:F190)&lt;&gt;"-")*1)=0,
    "No Data",
    IF(COUNTIF(C190:F190,INDEX(_xlfn._xlws.FILTER(C190:F190,TRIM(C190:F190)&lt;&gt;"-"),1))=SUMPRODUCT((TRIM(C190:F190)&lt;&gt;"-")*1),
    "No Change",
    "Change"))</f>
        <v>No Data</v>
      </c>
      <c r="I190" s="159"/>
      <c r="J190"/>
      <c r="K190" s="163"/>
      <c r="L190" s="147" t="str">
        <f>TRIM(CLEAN(TEXT(IFERROR(INDEX('Glade MR'!$B$4:$C$3000,MATCH($A190,'Glade MR'!$C$4:$C$3000,0),1),"-"),"@")))</f>
        <v>-</v>
      </c>
      <c r="M190" s="147" t="str">
        <f>TRIM(CLEAN(TEXT(IFERROR(INDEX('Glade MR'!$I$4:$J$3000,MATCH($A190,'Glade MR'!$J$4:$J$3000,0),1),"-"),"@")))</f>
        <v>Pool 1</v>
      </c>
      <c r="N190" s="147" t="str">
        <f>TRIM(CLEAN(TEXT(IFERROR(INDEX('Glade MR'!$P$4:$Q$3000,MATCH($A190,'Glade MR'!$Q$4:$Q$3000,0),1),"-"),"@")))</f>
        <v>Pool 1</v>
      </c>
      <c r="O190" s="147" t="str">
        <f>TRIM(CLEAN(TEXT(IFERROR(INDEX('Glade MR'!$W$4:$X$3000,MATCH($A190,'Glade MR'!$X$4:$X$3000,0),1),"-"),"@")))</f>
        <v>Pool 1</v>
      </c>
      <c r="P190" s="159" t="str">
        <f t="shared" si="5"/>
        <v>Found</v>
      </c>
      <c r="Q190" t="str" cm="1">
        <f t="array" ref="Q190">IF(SUMPRODUCT((TRIM(L190:O190)&lt;&gt;"-")*1)=0,
    "No Data",
    IF(COUNTIF(L190:O190,INDEX(_xlfn._xlws.FILTER(L190:O190,TRIM(L190:O190)&lt;&gt;"-"),1))=SUMPRODUCT((TRIM(L190:O190)&lt;&gt;"-")*1),
    "No Change",
    "Change"))</f>
        <v>No Change</v>
      </c>
      <c r="R190" s="159"/>
      <c r="S190" s="111"/>
    </row>
    <row r="191" spans="1:19" x14ac:dyDescent="0.3">
      <c r="A191" t="s">
        <v>1253</v>
      </c>
      <c r="B191" t="s">
        <v>1145</v>
      </c>
      <c r="C191" s="160" t="str">
        <f>TRIM(CLEAN(TEXT(IFERROR(INDEX('Snakeden MR'!$B$4:$C$3028,MATCH($A191,'Snakeden MR'!$C$4:$C$3028,0),1),"-"),"@")))</f>
        <v>-</v>
      </c>
      <c r="D191" s="147" t="str">
        <f>TRIM(CLEAN(TEXT(IFERROR(INDEX('Snakeden MR'!$I$4:$J$3028,MATCH($A191,'Snakeden MR'!$J$4:$J$3028,0),1),"-"),"@")))</f>
        <v>-</v>
      </c>
      <c r="E191" s="147" t="str">
        <f>TRIM(CLEAN(TEXT(IFERROR(INDEX('Snakeden MR'!$P$4:$Q$3028,MATCH($A191,'Snakeden MR'!$Q$4:$Q$3028,0),1),"-"),"@")))</f>
        <v>-</v>
      </c>
      <c r="F191" s="147" t="str">
        <f>TRIM(CLEAN(TEXT(IFERROR(INDEX('Snakeden MR'!$W$4:$X$3028,MATCH($A191,'Snakeden MR'!$X$4:$X$3028,0),1),"-"),"@")))</f>
        <v>-</v>
      </c>
      <c r="G191" s="159" t="str">
        <f t="shared" si="4"/>
        <v>Not Found</v>
      </c>
      <c r="H191" t="str" cm="1">
        <f t="array" ref="H191">IF(SUMPRODUCT((TRIM(C191:F191)&lt;&gt;"-")*1)=0,
    "No Data",
    IF(COUNTIF(C191:F191,INDEX(_xlfn._xlws.FILTER(C191:F191,TRIM(C191:F191)&lt;&gt;"-"),1))=SUMPRODUCT((TRIM(C191:F191)&lt;&gt;"-")*1),
    "No Change",
    "Change"))</f>
        <v>No Data</v>
      </c>
      <c r="I191" s="159"/>
      <c r="J191"/>
      <c r="K191" s="163"/>
      <c r="L191" s="147" t="str">
        <f>TRIM(CLEAN(TEXT(IFERROR(INDEX('Glade MR'!$B$4:$C$3000,MATCH($A191,'Glade MR'!$C$4:$C$3000,0),1),"-"),"@")))</f>
        <v>Pool 5</v>
      </c>
      <c r="M191" s="147" t="str">
        <f>TRIM(CLEAN(TEXT(IFERROR(INDEX('Glade MR'!$I$4:$J$3000,MATCH($A191,'Glade MR'!$J$4:$J$3000,0),1),"-"),"@")))</f>
        <v>-</v>
      </c>
      <c r="N191" s="147" t="str">
        <f>TRIM(CLEAN(TEXT(IFERROR(INDEX('Glade MR'!$P$4:$Q$3000,MATCH($A191,'Glade MR'!$Q$4:$Q$3000,0),1),"-"),"@")))</f>
        <v>-</v>
      </c>
      <c r="O191" s="147" t="str">
        <f>TRIM(CLEAN(TEXT(IFERROR(INDEX('Glade MR'!$W$4:$X$3000,MATCH($A191,'Glade MR'!$X$4:$X$3000,0),1),"-"),"@")))</f>
        <v>-</v>
      </c>
      <c r="P191" s="159" t="str">
        <f t="shared" si="5"/>
        <v>Found</v>
      </c>
      <c r="Q191" t="str" cm="1">
        <f t="array" ref="Q191">IF(SUMPRODUCT((TRIM(L191:O191)&lt;&gt;"-")*1)=0,
    "No Data",
    IF(COUNTIF(L191:O191,INDEX(_xlfn._xlws.FILTER(L191:O191,TRIM(L191:O191)&lt;&gt;"-"),1))=SUMPRODUCT((TRIM(L191:O191)&lt;&gt;"-")*1),
    "No Change",
    "Change"))</f>
        <v>No Change</v>
      </c>
      <c r="R191" s="159"/>
      <c r="S191" s="111"/>
    </row>
    <row r="192" spans="1:19" x14ac:dyDescent="0.3">
      <c r="A192" t="s">
        <v>931</v>
      </c>
      <c r="B192" t="s">
        <v>1137</v>
      </c>
      <c r="C192" s="160" t="str">
        <f>TRIM(CLEAN(TEXT(IFERROR(INDEX('Snakeden MR'!$B$4:$C$3028,MATCH($A192,'Snakeden MR'!$C$4:$C$3028,0),1),"-"),"@")))</f>
        <v>-</v>
      </c>
      <c r="D192" s="147" t="str">
        <f>TRIM(CLEAN(TEXT(IFERROR(INDEX('Snakeden MR'!$I$4:$J$3028,MATCH($A192,'Snakeden MR'!$J$4:$J$3028,0),1),"-"),"@")))</f>
        <v>-</v>
      </c>
      <c r="E192" s="147" t="str">
        <f>TRIM(CLEAN(TEXT(IFERROR(INDEX('Snakeden MR'!$P$4:$Q$3028,MATCH($A192,'Snakeden MR'!$Q$4:$Q$3028,0),1),"-"),"@")))</f>
        <v>-</v>
      </c>
      <c r="F192" s="147" t="str">
        <f>TRIM(CLEAN(TEXT(IFERROR(INDEX('Snakeden MR'!$W$4:$X$3028,MATCH($A192,'Snakeden MR'!$X$4:$X$3028,0),1),"-"),"@")))</f>
        <v>-</v>
      </c>
      <c r="G192" s="159" t="str">
        <f t="shared" si="4"/>
        <v>Not Found</v>
      </c>
      <c r="H192" t="str" cm="1">
        <f t="array" ref="H192">IF(SUMPRODUCT((TRIM(C192:F192)&lt;&gt;"-")*1)=0,
    "No Data",
    IF(COUNTIF(C192:F192,INDEX(_xlfn._xlws.FILTER(C192:F192,TRIM(C192:F192)&lt;&gt;"-"),1))=SUMPRODUCT((TRIM(C192:F192)&lt;&gt;"-")*1),
    "No Change",
    "Change"))</f>
        <v>No Data</v>
      </c>
      <c r="I192" s="159"/>
      <c r="J192"/>
      <c r="K192" s="163"/>
      <c r="L192" s="147" t="str">
        <f>TRIM(CLEAN(TEXT(IFERROR(INDEX('Glade MR'!$B$4:$C$3000,MATCH($A192,'Glade MR'!$C$4:$C$3000,0),1),"-"),"@")))</f>
        <v>-</v>
      </c>
      <c r="M192" s="147" t="str">
        <f>TRIM(CLEAN(TEXT(IFERROR(INDEX('Glade MR'!$I$4:$J$3000,MATCH($A192,'Glade MR'!$J$4:$J$3000,0),1),"-"),"@")))</f>
        <v>-</v>
      </c>
      <c r="N192" s="147" t="str">
        <f>TRIM(CLEAN(TEXT(IFERROR(INDEX('Glade MR'!$P$4:$Q$3000,MATCH($A192,'Glade MR'!$Q$4:$Q$3000,0),1),"-"),"@")))</f>
        <v>Pool 1</v>
      </c>
      <c r="O192" s="147" t="str">
        <f>TRIM(CLEAN(TEXT(IFERROR(INDEX('Glade MR'!$W$4:$X$3000,MATCH($A192,'Glade MR'!$X$4:$X$3000,0),1),"-"),"@")))</f>
        <v>Pool 1</v>
      </c>
      <c r="P192" s="159" t="str">
        <f t="shared" si="5"/>
        <v>Found</v>
      </c>
      <c r="Q192" t="str" cm="1">
        <f t="array" ref="Q192">IF(SUMPRODUCT((TRIM(L192:O192)&lt;&gt;"-")*1)=0,
    "No Data",
    IF(COUNTIF(L192:O192,INDEX(_xlfn._xlws.FILTER(L192:O192,TRIM(L192:O192)&lt;&gt;"-"),1))=SUMPRODUCT((TRIM(L192:O192)&lt;&gt;"-")*1),
    "No Change",
    "Change"))</f>
        <v>No Change</v>
      </c>
      <c r="R192" s="159"/>
      <c r="S192" s="111"/>
    </row>
    <row r="193" spans="1:19" x14ac:dyDescent="0.3">
      <c r="A193" t="s">
        <v>462</v>
      </c>
      <c r="B193" t="s">
        <v>1137</v>
      </c>
      <c r="C193" s="160" t="str">
        <f>TRIM(CLEAN(TEXT(IFERROR(INDEX('Snakeden MR'!$B$4:$C$3028,MATCH($A193,'Snakeden MR'!$C$4:$C$3028,0),1),"-"),"@")))</f>
        <v>-</v>
      </c>
      <c r="D193" s="147" t="str">
        <f>TRIM(CLEAN(TEXT(IFERROR(INDEX('Snakeden MR'!$I$4:$J$3028,MATCH($A193,'Snakeden MR'!$J$4:$J$3028,0),1),"-"),"@")))</f>
        <v>-</v>
      </c>
      <c r="E193" s="147" t="str">
        <f>TRIM(CLEAN(TEXT(IFERROR(INDEX('Snakeden MR'!$P$4:$Q$3028,MATCH($A193,'Snakeden MR'!$Q$4:$Q$3028,0),1),"-"),"@")))</f>
        <v>-</v>
      </c>
      <c r="F193" s="147" t="str">
        <f>TRIM(CLEAN(TEXT(IFERROR(INDEX('Snakeden MR'!$W$4:$X$3028,MATCH($A193,'Snakeden MR'!$X$4:$X$3028,0),1),"-"),"@")))</f>
        <v>-</v>
      </c>
      <c r="G193" s="159" t="str">
        <f t="shared" si="4"/>
        <v>Not Found</v>
      </c>
      <c r="H193" t="str" cm="1">
        <f t="array" ref="H193">IF(SUMPRODUCT((TRIM(C193:F193)&lt;&gt;"-")*1)=0,
    "No Data",
    IF(COUNTIF(C193:F193,INDEX(_xlfn._xlws.FILTER(C193:F193,TRIM(C193:F193)&lt;&gt;"-"),1))=SUMPRODUCT((TRIM(C193:F193)&lt;&gt;"-")*1),
    "No Change",
    "Change"))</f>
        <v>No Data</v>
      </c>
      <c r="I193" s="159"/>
      <c r="J193"/>
      <c r="K193" s="163"/>
      <c r="L193" s="147" t="str">
        <f>TRIM(CLEAN(TEXT(IFERROR(INDEX('Glade MR'!$B$4:$C$3000,MATCH($A193,'Glade MR'!$C$4:$C$3000,0),1),"-"),"@")))</f>
        <v>Pool 7</v>
      </c>
      <c r="M193" s="147" t="str">
        <f>TRIM(CLEAN(TEXT(IFERROR(INDEX('Glade MR'!$I$4:$J$3000,MATCH($A193,'Glade MR'!$J$4:$J$3000,0),1),"-"),"@")))</f>
        <v>-</v>
      </c>
      <c r="N193" s="147" t="str">
        <f>TRIM(CLEAN(TEXT(IFERROR(INDEX('Glade MR'!$P$4:$Q$3000,MATCH($A193,'Glade MR'!$Q$4:$Q$3000,0),1),"-"),"@")))</f>
        <v>-</v>
      </c>
      <c r="O193" s="147" t="str">
        <f>TRIM(CLEAN(TEXT(IFERROR(INDEX('Glade MR'!$W$4:$X$3000,MATCH($A193,'Glade MR'!$X$4:$X$3000,0),1),"-"),"@")))</f>
        <v>Pool 6</v>
      </c>
      <c r="P193" s="159" t="str">
        <f t="shared" si="5"/>
        <v>Found</v>
      </c>
      <c r="Q193" t="str" cm="1">
        <f t="array" ref="Q193">IF(SUMPRODUCT((TRIM(L193:O193)&lt;&gt;"-")*1)=0,
    "No Data",
    IF(COUNTIF(L193:O193,INDEX(_xlfn._xlws.FILTER(L193:O193,TRIM(L193:O193)&lt;&gt;"-"),1))=SUMPRODUCT((TRIM(L193:O193)&lt;&gt;"-")*1),
    "No Change",
    "Change"))</f>
        <v>Change</v>
      </c>
      <c r="R193" s="159"/>
      <c r="S193" s="111"/>
    </row>
    <row r="194" spans="1:19" x14ac:dyDescent="0.3">
      <c r="A194" t="s">
        <v>1254</v>
      </c>
      <c r="B194" t="s">
        <v>1145</v>
      </c>
      <c r="C194" s="160" t="str">
        <f>TRIM(CLEAN(TEXT(IFERROR(INDEX('Snakeden MR'!$B$4:$C$3028,MATCH($A194,'Snakeden MR'!$C$4:$C$3028,0),1),"-"),"@")))</f>
        <v>-</v>
      </c>
      <c r="D194" s="147" t="str">
        <f>TRIM(CLEAN(TEXT(IFERROR(INDEX('Snakeden MR'!$I$4:$J$3028,MATCH($A194,'Snakeden MR'!$J$4:$J$3028,0),1),"-"),"@")))</f>
        <v>-</v>
      </c>
      <c r="E194" s="147" t="str">
        <f>TRIM(CLEAN(TEXT(IFERROR(INDEX('Snakeden MR'!$P$4:$Q$3028,MATCH($A194,'Snakeden MR'!$Q$4:$Q$3028,0),1),"-"),"@")))</f>
        <v>-</v>
      </c>
      <c r="F194" s="147" t="str">
        <f>TRIM(CLEAN(TEXT(IFERROR(INDEX('Snakeden MR'!$W$4:$X$3028,MATCH($A194,'Snakeden MR'!$X$4:$X$3028,0),1),"-"),"@")))</f>
        <v>-</v>
      </c>
      <c r="G194" s="159" t="str">
        <f t="shared" ref="G194:G257" si="6">IF(SUM(COUNTIF(C194:F194,"-"))=4,"Not Found","Found")</f>
        <v>Not Found</v>
      </c>
      <c r="H194" t="str" cm="1">
        <f t="array" ref="H194">IF(SUMPRODUCT((TRIM(C194:F194)&lt;&gt;"-")*1)=0,
    "No Data",
    IF(COUNTIF(C194:F194,INDEX(_xlfn._xlws.FILTER(C194:F194,TRIM(C194:F194)&lt;&gt;"-"),1))=SUMPRODUCT((TRIM(C194:F194)&lt;&gt;"-")*1),
    "No Change",
    "Change"))</f>
        <v>No Data</v>
      </c>
      <c r="I194" s="159"/>
      <c r="J194"/>
      <c r="K194" s="163"/>
      <c r="L194" s="147" t="str">
        <f>TRIM(CLEAN(TEXT(IFERROR(INDEX('Glade MR'!$B$4:$C$3000,MATCH($A194,'Glade MR'!$C$4:$C$3000,0),1),"-"),"@")))</f>
        <v>-</v>
      </c>
      <c r="M194" s="147" t="str">
        <f>TRIM(CLEAN(TEXT(IFERROR(INDEX('Glade MR'!$I$4:$J$3000,MATCH($A194,'Glade MR'!$J$4:$J$3000,0),1),"-"),"@")))</f>
        <v>-</v>
      </c>
      <c r="N194" s="147" t="str">
        <f>TRIM(CLEAN(TEXT(IFERROR(INDEX('Glade MR'!$P$4:$Q$3000,MATCH($A194,'Glade MR'!$Q$4:$Q$3000,0),1),"-"),"@")))</f>
        <v>-</v>
      </c>
      <c r="O194" s="147" t="str">
        <f>TRIM(CLEAN(TEXT(IFERROR(INDEX('Glade MR'!$W$4:$X$3000,MATCH($A194,'Glade MR'!$X$4:$X$3000,0),1),"-"),"@")))</f>
        <v>-</v>
      </c>
      <c r="P194" s="159" t="str">
        <f t="shared" ref="P194:P257" si="7">IF(SUM(COUNTIF(L194:O194,"-"))=4,"Not Found","Found")</f>
        <v>Not Found</v>
      </c>
      <c r="Q194" t="str" cm="1">
        <f t="array" ref="Q194">IF(SUMPRODUCT((TRIM(L194:O194)&lt;&gt;"-")*1)=0,
    "No Data",
    IF(COUNTIF(L194:O194,INDEX(_xlfn._xlws.FILTER(L194:O194,TRIM(L194:O194)&lt;&gt;"-"),1))=SUMPRODUCT((TRIM(L194:O194)&lt;&gt;"-")*1),
    "No Change",
    "Change"))</f>
        <v>No Data</v>
      </c>
      <c r="R194" s="159"/>
      <c r="S194" s="111"/>
    </row>
    <row r="195" spans="1:19" x14ac:dyDescent="0.3">
      <c r="A195" t="s">
        <v>1255</v>
      </c>
      <c r="B195" t="s">
        <v>1145</v>
      </c>
      <c r="C195" s="160" t="str">
        <f>TRIM(CLEAN(TEXT(IFERROR(INDEX('Snakeden MR'!$B$4:$C$3028,MATCH($A195,'Snakeden MR'!$C$4:$C$3028,0),1),"-"),"@")))</f>
        <v>-</v>
      </c>
      <c r="D195" s="147" t="str">
        <f>TRIM(CLEAN(TEXT(IFERROR(INDEX('Snakeden MR'!$I$4:$J$3028,MATCH($A195,'Snakeden MR'!$J$4:$J$3028,0),1),"-"),"@")))</f>
        <v>-</v>
      </c>
      <c r="E195" s="147" t="str">
        <f>TRIM(CLEAN(TEXT(IFERROR(INDEX('Snakeden MR'!$P$4:$Q$3028,MATCH($A195,'Snakeden MR'!$Q$4:$Q$3028,0),1),"-"),"@")))</f>
        <v>-</v>
      </c>
      <c r="F195" s="147" t="str">
        <f>TRIM(CLEAN(TEXT(IFERROR(INDEX('Snakeden MR'!$W$4:$X$3028,MATCH($A195,'Snakeden MR'!$X$4:$X$3028,0),1),"-"),"@")))</f>
        <v>-</v>
      </c>
      <c r="G195" s="159" t="str">
        <f t="shared" si="6"/>
        <v>Not Found</v>
      </c>
      <c r="H195" t="str" cm="1">
        <f t="array" ref="H195">IF(SUMPRODUCT((TRIM(C195:F195)&lt;&gt;"-")*1)=0,
    "No Data",
    IF(COUNTIF(C195:F195,INDEX(_xlfn._xlws.FILTER(C195:F195,TRIM(C195:F195)&lt;&gt;"-"),1))=SUMPRODUCT((TRIM(C195:F195)&lt;&gt;"-")*1),
    "No Change",
    "Change"))</f>
        <v>No Data</v>
      </c>
      <c r="I195" s="159"/>
      <c r="J195"/>
      <c r="K195" s="163"/>
      <c r="L195" s="147" t="str">
        <f>TRIM(CLEAN(TEXT(IFERROR(INDEX('Glade MR'!$B$4:$C$3000,MATCH($A195,'Glade MR'!$C$4:$C$3000,0),1),"-"),"@")))</f>
        <v>-</v>
      </c>
      <c r="M195" s="147" t="str">
        <f>TRIM(CLEAN(TEXT(IFERROR(INDEX('Glade MR'!$I$4:$J$3000,MATCH($A195,'Glade MR'!$J$4:$J$3000,0),1),"-"),"@")))</f>
        <v>-</v>
      </c>
      <c r="N195" s="147" t="str">
        <f>TRIM(CLEAN(TEXT(IFERROR(INDEX('Glade MR'!$P$4:$Q$3000,MATCH($A195,'Glade MR'!$Q$4:$Q$3000,0),1),"-"),"@")))</f>
        <v>-</v>
      </c>
      <c r="O195" s="147" t="str">
        <f>TRIM(CLEAN(TEXT(IFERROR(INDEX('Glade MR'!$W$4:$X$3000,MATCH($A195,'Glade MR'!$X$4:$X$3000,0),1),"-"),"@")))</f>
        <v>-</v>
      </c>
      <c r="P195" s="159" t="str">
        <f t="shared" si="7"/>
        <v>Not Found</v>
      </c>
      <c r="Q195" t="str" cm="1">
        <f t="array" ref="Q195">IF(SUMPRODUCT((TRIM(L195:O195)&lt;&gt;"-")*1)=0,
    "No Data",
    IF(COUNTIF(L195:O195,INDEX(_xlfn._xlws.FILTER(L195:O195,TRIM(L195:O195)&lt;&gt;"-"),1))=SUMPRODUCT((TRIM(L195:O195)&lt;&gt;"-")*1),
    "No Change",
    "Change"))</f>
        <v>No Data</v>
      </c>
      <c r="R195" s="159"/>
      <c r="S195" s="111"/>
    </row>
    <row r="196" spans="1:19" x14ac:dyDescent="0.3">
      <c r="A196" t="s">
        <v>554</v>
      </c>
      <c r="B196" t="s">
        <v>1137</v>
      </c>
      <c r="C196" s="160" t="str">
        <f>TRIM(CLEAN(TEXT(IFERROR(INDEX('Snakeden MR'!$B$4:$C$3028,MATCH($A196,'Snakeden MR'!$C$4:$C$3028,0),1),"-"),"@")))</f>
        <v>-</v>
      </c>
      <c r="D196" s="147" t="str">
        <f>TRIM(CLEAN(TEXT(IFERROR(INDEX('Snakeden MR'!$I$4:$J$3028,MATCH($A196,'Snakeden MR'!$J$4:$J$3028,0),1),"-"),"@")))</f>
        <v>-</v>
      </c>
      <c r="E196" s="147" t="str">
        <f>TRIM(CLEAN(TEXT(IFERROR(INDEX('Snakeden MR'!$P$4:$Q$3028,MATCH($A196,'Snakeden MR'!$Q$4:$Q$3028,0),1),"-"),"@")))</f>
        <v>-</v>
      </c>
      <c r="F196" s="147" t="str">
        <f>TRIM(CLEAN(TEXT(IFERROR(INDEX('Snakeden MR'!$W$4:$X$3028,MATCH($A196,'Snakeden MR'!$X$4:$X$3028,0),1),"-"),"@")))</f>
        <v>-</v>
      </c>
      <c r="G196" s="159" t="str">
        <f t="shared" si="6"/>
        <v>Not Found</v>
      </c>
      <c r="H196" t="str" cm="1">
        <f t="array" ref="H196">IF(SUMPRODUCT((TRIM(C196:F196)&lt;&gt;"-")*1)=0,
    "No Data",
    IF(COUNTIF(C196:F196,INDEX(_xlfn._xlws.FILTER(C196:F196,TRIM(C196:F196)&lt;&gt;"-"),1))=SUMPRODUCT((TRIM(C196:F196)&lt;&gt;"-")*1),
    "No Change",
    "Change"))</f>
        <v>No Data</v>
      </c>
      <c r="I196" s="159"/>
      <c r="J196"/>
      <c r="K196" s="163"/>
      <c r="L196" s="147" t="str">
        <f>TRIM(CLEAN(TEXT(IFERROR(INDEX('Glade MR'!$B$4:$C$3000,MATCH($A196,'Glade MR'!$C$4:$C$3000,0),1),"-"),"@")))</f>
        <v>-</v>
      </c>
      <c r="M196" s="147" t="str">
        <f>TRIM(CLEAN(TEXT(IFERROR(INDEX('Glade MR'!$I$4:$J$3000,MATCH($A196,'Glade MR'!$J$4:$J$3000,0),1),"-"),"@")))</f>
        <v>Pool 1</v>
      </c>
      <c r="N196" s="147" t="str">
        <f>TRIM(CLEAN(TEXT(IFERROR(INDEX('Glade MR'!$P$4:$Q$3000,MATCH($A196,'Glade MR'!$Q$4:$Q$3000,0),1),"-"),"@")))</f>
        <v>-</v>
      </c>
      <c r="O196" s="147" t="str">
        <f>TRIM(CLEAN(TEXT(IFERROR(INDEX('Glade MR'!$W$4:$X$3000,MATCH($A196,'Glade MR'!$X$4:$X$3000,0),1),"-"),"@")))</f>
        <v>-</v>
      </c>
      <c r="P196" s="159" t="str">
        <f t="shared" si="7"/>
        <v>Found</v>
      </c>
      <c r="Q196" t="str" cm="1">
        <f t="array" ref="Q196">IF(SUMPRODUCT((TRIM(L196:O196)&lt;&gt;"-")*1)=0,
    "No Data",
    IF(COUNTIF(L196:O196,INDEX(_xlfn._xlws.FILTER(L196:O196,TRIM(L196:O196)&lt;&gt;"-"),1))=SUMPRODUCT((TRIM(L196:O196)&lt;&gt;"-")*1),
    "No Change",
    "Change"))</f>
        <v>No Change</v>
      </c>
      <c r="R196" s="159"/>
      <c r="S196" s="111"/>
    </row>
    <row r="197" spans="1:19" x14ac:dyDescent="0.3">
      <c r="A197" t="s">
        <v>250</v>
      </c>
      <c r="B197" t="s">
        <v>1145</v>
      </c>
      <c r="C197" s="160" t="str">
        <f>TRIM(CLEAN(TEXT(IFERROR(INDEX('Snakeden MR'!$B$4:$C$3028,MATCH($A197,'Snakeden MR'!$C$4:$C$3028,0),1),"-"),"@")))</f>
        <v>Riffle 2</v>
      </c>
      <c r="D197" s="147" t="str">
        <f>TRIM(CLEAN(TEXT(IFERROR(INDEX('Snakeden MR'!$I$4:$J$3028,MATCH($A197,'Snakeden MR'!$J$4:$J$3028,0),1),"-"),"@")))</f>
        <v>-</v>
      </c>
      <c r="E197" s="147" t="str">
        <f>TRIM(CLEAN(TEXT(IFERROR(INDEX('Snakeden MR'!$P$4:$Q$3028,MATCH($A197,'Snakeden MR'!$Q$4:$Q$3028,0),1),"-"),"@")))</f>
        <v>-</v>
      </c>
      <c r="F197" s="147" t="str">
        <f>TRIM(CLEAN(TEXT(IFERROR(INDEX('Snakeden MR'!$W$4:$X$3028,MATCH($A197,'Snakeden MR'!$X$4:$X$3028,0),1),"-"),"@")))</f>
        <v>Riffle (P3 -&gt; P4)</v>
      </c>
      <c r="G197" s="159" t="str">
        <f t="shared" si="6"/>
        <v>Found</v>
      </c>
      <c r="H197" t="str" cm="1">
        <f t="array" ref="H197">IF(SUMPRODUCT((TRIM(C197:F197)&lt;&gt;"-")*1)=0,
    "No Data",
    IF(COUNTIF(C197:F197,INDEX(_xlfn._xlws.FILTER(C197:F197,TRIM(C197:F197)&lt;&gt;"-"),1))=SUMPRODUCT((TRIM(C197:F197)&lt;&gt;"-")*1),
    "No Change",
    "Change"))</f>
        <v>Change</v>
      </c>
      <c r="I197" s="159"/>
      <c r="J197"/>
      <c r="K197" s="163"/>
      <c r="L197" s="147" t="str">
        <f>TRIM(CLEAN(TEXT(IFERROR(INDEX('Glade MR'!$B$4:$C$3000,MATCH($A197,'Glade MR'!$C$4:$C$3000,0),1),"-"),"@")))</f>
        <v>-</v>
      </c>
      <c r="M197" s="147" t="str">
        <f>TRIM(CLEAN(TEXT(IFERROR(INDEX('Glade MR'!$I$4:$J$3000,MATCH($A197,'Glade MR'!$J$4:$J$3000,0),1),"-"),"@")))</f>
        <v>-</v>
      </c>
      <c r="N197" s="147" t="str">
        <f>TRIM(CLEAN(TEXT(IFERROR(INDEX('Glade MR'!$P$4:$Q$3000,MATCH($A197,'Glade MR'!$Q$4:$Q$3000,0),1),"-"),"@")))</f>
        <v>-</v>
      </c>
      <c r="O197" s="147" t="str">
        <f>TRIM(CLEAN(TEXT(IFERROR(INDEX('Glade MR'!$W$4:$X$3000,MATCH($A197,'Glade MR'!$X$4:$X$3000,0),1),"-"),"@")))</f>
        <v>-</v>
      </c>
      <c r="P197" s="159" t="str">
        <f t="shared" si="7"/>
        <v>Not Found</v>
      </c>
      <c r="Q197" t="str" cm="1">
        <f t="array" ref="Q197">IF(SUMPRODUCT((TRIM(L197:O197)&lt;&gt;"-")*1)=0,
    "No Data",
    IF(COUNTIF(L197:O197,INDEX(_xlfn._xlws.FILTER(L197:O197,TRIM(L197:O197)&lt;&gt;"-"),1))=SUMPRODUCT((TRIM(L197:O197)&lt;&gt;"-")*1),
    "No Change",
    "Change"))</f>
        <v>No Data</v>
      </c>
      <c r="R197" s="159"/>
      <c r="S197" s="111"/>
    </row>
    <row r="198" spans="1:19" x14ac:dyDescent="0.3">
      <c r="A198" t="s">
        <v>1256</v>
      </c>
      <c r="B198" t="s">
        <v>1145</v>
      </c>
      <c r="C198" s="160" t="str">
        <f>TRIM(CLEAN(TEXT(IFERROR(INDEX('Snakeden MR'!$B$4:$C$3028,MATCH($A198,'Snakeden MR'!$C$4:$C$3028,0),1),"-"),"@")))</f>
        <v>-</v>
      </c>
      <c r="D198" s="147" t="str">
        <f>TRIM(CLEAN(TEXT(IFERROR(INDEX('Snakeden MR'!$I$4:$J$3028,MATCH($A198,'Snakeden MR'!$J$4:$J$3028,0),1),"-"),"@")))</f>
        <v>-</v>
      </c>
      <c r="E198" s="147" t="str">
        <f>TRIM(CLEAN(TEXT(IFERROR(INDEX('Snakeden MR'!$P$4:$Q$3028,MATCH($A198,'Snakeden MR'!$Q$4:$Q$3028,0),1),"-"),"@")))</f>
        <v>-</v>
      </c>
      <c r="F198" s="147" t="str">
        <f>TRIM(CLEAN(TEXT(IFERROR(INDEX('Snakeden MR'!$W$4:$X$3028,MATCH($A198,'Snakeden MR'!$X$4:$X$3028,0),1),"-"),"@")))</f>
        <v>-</v>
      </c>
      <c r="G198" s="159" t="str">
        <f t="shared" si="6"/>
        <v>Not Found</v>
      </c>
      <c r="H198" t="str" cm="1">
        <f t="array" ref="H198">IF(SUMPRODUCT((TRIM(C198:F198)&lt;&gt;"-")*1)=0,
    "No Data",
    IF(COUNTIF(C198:F198,INDEX(_xlfn._xlws.FILTER(C198:F198,TRIM(C198:F198)&lt;&gt;"-"),1))=SUMPRODUCT((TRIM(C198:F198)&lt;&gt;"-")*1),
    "No Change",
    "Change"))</f>
        <v>No Data</v>
      </c>
      <c r="I198" s="159"/>
      <c r="J198"/>
      <c r="K198" s="163"/>
      <c r="L198" s="147" t="str">
        <f>TRIM(CLEAN(TEXT(IFERROR(INDEX('Glade MR'!$B$4:$C$3000,MATCH($A198,'Glade MR'!$C$4:$C$3000,0),1),"-"),"@")))</f>
        <v>-</v>
      </c>
      <c r="M198" s="147" t="str">
        <f>TRIM(CLEAN(TEXT(IFERROR(INDEX('Glade MR'!$I$4:$J$3000,MATCH($A198,'Glade MR'!$J$4:$J$3000,0),1),"-"),"@")))</f>
        <v>-</v>
      </c>
      <c r="N198" s="147" t="str">
        <f>TRIM(CLEAN(TEXT(IFERROR(INDEX('Glade MR'!$P$4:$Q$3000,MATCH($A198,'Glade MR'!$Q$4:$Q$3000,0),1),"-"),"@")))</f>
        <v>-</v>
      </c>
      <c r="O198" s="147" t="str">
        <f>TRIM(CLEAN(TEXT(IFERROR(INDEX('Glade MR'!$W$4:$X$3000,MATCH($A198,'Glade MR'!$X$4:$X$3000,0),1),"-"),"@")))</f>
        <v>-</v>
      </c>
      <c r="P198" s="159" t="str">
        <f t="shared" si="7"/>
        <v>Not Found</v>
      </c>
      <c r="Q198" t="str" cm="1">
        <f t="array" ref="Q198">IF(SUMPRODUCT((TRIM(L198:O198)&lt;&gt;"-")*1)=0,
    "No Data",
    IF(COUNTIF(L198:O198,INDEX(_xlfn._xlws.FILTER(L198:O198,TRIM(L198:O198)&lt;&gt;"-"),1))=SUMPRODUCT((TRIM(L198:O198)&lt;&gt;"-")*1),
    "No Change",
    "Change"))</f>
        <v>No Data</v>
      </c>
      <c r="R198" s="159"/>
      <c r="S198" s="111"/>
    </row>
    <row r="199" spans="1:19" x14ac:dyDescent="0.3">
      <c r="A199" t="s">
        <v>1257</v>
      </c>
      <c r="B199" t="s">
        <v>1145</v>
      </c>
      <c r="C199" s="160" t="str">
        <f>TRIM(CLEAN(TEXT(IFERROR(INDEX('Snakeden MR'!$B$4:$C$3028,MATCH($A199,'Snakeden MR'!$C$4:$C$3028,0),1),"-"),"@")))</f>
        <v>-</v>
      </c>
      <c r="D199" s="147" t="str">
        <f>TRIM(CLEAN(TEXT(IFERROR(INDEX('Snakeden MR'!$I$4:$J$3028,MATCH($A199,'Snakeden MR'!$J$4:$J$3028,0),1),"-"),"@")))</f>
        <v>-</v>
      </c>
      <c r="E199" s="147" t="str">
        <f>TRIM(CLEAN(TEXT(IFERROR(INDEX('Snakeden MR'!$P$4:$Q$3028,MATCH($A199,'Snakeden MR'!$Q$4:$Q$3028,0),1),"-"),"@")))</f>
        <v>-</v>
      </c>
      <c r="F199" s="147" t="str">
        <f>TRIM(CLEAN(TEXT(IFERROR(INDEX('Snakeden MR'!$W$4:$X$3028,MATCH($A199,'Snakeden MR'!$X$4:$X$3028,0),1),"-"),"@")))</f>
        <v>-</v>
      </c>
      <c r="G199" s="159" t="str">
        <f t="shared" si="6"/>
        <v>Not Found</v>
      </c>
      <c r="H199" t="str" cm="1">
        <f t="array" ref="H199">IF(SUMPRODUCT((TRIM(C199:F199)&lt;&gt;"-")*1)=0,
    "No Data",
    IF(COUNTIF(C199:F199,INDEX(_xlfn._xlws.FILTER(C199:F199,TRIM(C199:F199)&lt;&gt;"-"),1))=SUMPRODUCT((TRIM(C199:F199)&lt;&gt;"-")*1),
    "No Change",
    "Change"))</f>
        <v>No Data</v>
      </c>
      <c r="I199" s="159"/>
      <c r="J199"/>
      <c r="K199" s="163"/>
      <c r="L199" s="147" t="str">
        <f>TRIM(CLEAN(TEXT(IFERROR(INDEX('Glade MR'!$B$4:$C$3000,MATCH($A199,'Glade MR'!$C$4:$C$3000,0),1),"-"),"@")))</f>
        <v>-</v>
      </c>
      <c r="M199" s="147" t="str">
        <f>TRIM(CLEAN(TEXT(IFERROR(INDEX('Glade MR'!$I$4:$J$3000,MATCH($A199,'Glade MR'!$J$4:$J$3000,0),1),"-"),"@")))</f>
        <v>-</v>
      </c>
      <c r="N199" s="147" t="str">
        <f>TRIM(CLEAN(TEXT(IFERROR(INDEX('Glade MR'!$P$4:$Q$3000,MATCH($A199,'Glade MR'!$Q$4:$Q$3000,0),1),"-"),"@")))</f>
        <v>-</v>
      </c>
      <c r="O199" s="147" t="str">
        <f>TRIM(CLEAN(TEXT(IFERROR(INDEX('Glade MR'!$W$4:$X$3000,MATCH($A199,'Glade MR'!$X$4:$X$3000,0),1),"-"),"@")))</f>
        <v>-</v>
      </c>
      <c r="P199" s="159" t="str">
        <f t="shared" si="7"/>
        <v>Not Found</v>
      </c>
      <c r="Q199" t="str" cm="1">
        <f t="array" ref="Q199">IF(SUMPRODUCT((TRIM(L199:O199)&lt;&gt;"-")*1)=0,
    "No Data",
    IF(COUNTIF(L199:O199,INDEX(_xlfn._xlws.FILTER(L199:O199,TRIM(L199:O199)&lt;&gt;"-"),1))=SUMPRODUCT((TRIM(L199:O199)&lt;&gt;"-")*1),
    "No Change",
    "Change"))</f>
        <v>No Data</v>
      </c>
      <c r="R199" s="159"/>
      <c r="S199" s="111"/>
    </row>
    <row r="200" spans="1:19" x14ac:dyDescent="0.3">
      <c r="A200" t="s">
        <v>1258</v>
      </c>
      <c r="B200" t="s">
        <v>1145</v>
      </c>
      <c r="C200" s="160" t="str">
        <f>TRIM(CLEAN(TEXT(IFERROR(INDEX('Snakeden MR'!$B$4:$C$3028,MATCH($A200,'Snakeden MR'!$C$4:$C$3028,0),1),"-"),"@")))</f>
        <v>-</v>
      </c>
      <c r="D200" s="147" t="str">
        <f>TRIM(CLEAN(TEXT(IFERROR(INDEX('Snakeden MR'!$I$4:$J$3028,MATCH($A200,'Snakeden MR'!$J$4:$J$3028,0),1),"-"),"@")))</f>
        <v>-</v>
      </c>
      <c r="E200" s="147" t="str">
        <f>TRIM(CLEAN(TEXT(IFERROR(INDEX('Snakeden MR'!$P$4:$Q$3028,MATCH($A200,'Snakeden MR'!$Q$4:$Q$3028,0),1),"-"),"@")))</f>
        <v>-</v>
      </c>
      <c r="F200" s="147" t="str">
        <f>TRIM(CLEAN(TEXT(IFERROR(INDEX('Snakeden MR'!$W$4:$X$3028,MATCH($A200,'Snakeden MR'!$X$4:$X$3028,0),1),"-"),"@")))</f>
        <v>-</v>
      </c>
      <c r="G200" s="159" t="str">
        <f t="shared" si="6"/>
        <v>Not Found</v>
      </c>
      <c r="H200" t="str" cm="1">
        <f t="array" ref="H200">IF(SUMPRODUCT((TRIM(C200:F200)&lt;&gt;"-")*1)=0,
    "No Data",
    IF(COUNTIF(C200:F200,INDEX(_xlfn._xlws.FILTER(C200:F200,TRIM(C200:F200)&lt;&gt;"-"),1))=SUMPRODUCT((TRIM(C200:F200)&lt;&gt;"-")*1),
    "No Change",
    "Change"))</f>
        <v>No Data</v>
      </c>
      <c r="I200" s="159"/>
      <c r="J200"/>
      <c r="K200" s="163"/>
      <c r="L200" s="147" t="str">
        <f>TRIM(CLEAN(TEXT(IFERROR(INDEX('Glade MR'!$B$4:$C$3000,MATCH($A200,'Glade MR'!$C$4:$C$3000,0),1),"-"),"@")))</f>
        <v>-</v>
      </c>
      <c r="M200" s="147" t="str">
        <f>TRIM(CLEAN(TEXT(IFERROR(INDEX('Glade MR'!$I$4:$J$3000,MATCH($A200,'Glade MR'!$J$4:$J$3000,0),1),"-"),"@")))</f>
        <v>-</v>
      </c>
      <c r="N200" s="147" t="str">
        <f>TRIM(CLEAN(TEXT(IFERROR(INDEX('Glade MR'!$P$4:$Q$3000,MATCH($A200,'Glade MR'!$Q$4:$Q$3000,0),1),"-"),"@")))</f>
        <v>-</v>
      </c>
      <c r="O200" s="147" t="str">
        <f>TRIM(CLEAN(TEXT(IFERROR(INDEX('Glade MR'!$W$4:$X$3000,MATCH($A200,'Glade MR'!$X$4:$X$3000,0),1),"-"),"@")))</f>
        <v>-</v>
      </c>
      <c r="P200" s="159" t="str">
        <f t="shared" si="7"/>
        <v>Not Found</v>
      </c>
      <c r="Q200" t="str" cm="1">
        <f t="array" ref="Q200">IF(SUMPRODUCT((TRIM(L200:O200)&lt;&gt;"-")*1)=0,
    "No Data",
    IF(COUNTIF(L200:O200,INDEX(_xlfn._xlws.FILTER(L200:O200,TRIM(L200:O200)&lt;&gt;"-"),1))=SUMPRODUCT((TRIM(L200:O200)&lt;&gt;"-")*1),
    "No Change",
    "Change"))</f>
        <v>No Data</v>
      </c>
      <c r="R200" s="159"/>
      <c r="S200" s="111"/>
    </row>
    <row r="201" spans="1:19" x14ac:dyDescent="0.3">
      <c r="A201" t="s">
        <v>1259</v>
      </c>
      <c r="B201" t="s">
        <v>1145</v>
      </c>
      <c r="C201" s="160" t="str">
        <f>TRIM(CLEAN(TEXT(IFERROR(INDEX('Snakeden MR'!$B$4:$C$3028,MATCH($A201,'Snakeden MR'!$C$4:$C$3028,0),1),"-"),"@")))</f>
        <v>-</v>
      </c>
      <c r="D201" s="147" t="str">
        <f>TRIM(CLEAN(TEXT(IFERROR(INDEX('Snakeden MR'!$I$4:$J$3028,MATCH($A201,'Snakeden MR'!$J$4:$J$3028,0),1),"-"),"@")))</f>
        <v>-</v>
      </c>
      <c r="E201" s="147" t="str">
        <f>TRIM(CLEAN(TEXT(IFERROR(INDEX('Snakeden MR'!$P$4:$Q$3028,MATCH($A201,'Snakeden MR'!$Q$4:$Q$3028,0),1),"-"),"@")))</f>
        <v>-</v>
      </c>
      <c r="F201" s="147" t="str">
        <f>TRIM(CLEAN(TEXT(IFERROR(INDEX('Snakeden MR'!$W$4:$X$3028,MATCH($A201,'Snakeden MR'!$X$4:$X$3028,0),1),"-"),"@")))</f>
        <v>-</v>
      </c>
      <c r="G201" s="159" t="str">
        <f t="shared" si="6"/>
        <v>Not Found</v>
      </c>
      <c r="H201" t="str" cm="1">
        <f t="array" ref="H201">IF(SUMPRODUCT((TRIM(C201:F201)&lt;&gt;"-")*1)=0,
    "No Data",
    IF(COUNTIF(C201:F201,INDEX(_xlfn._xlws.FILTER(C201:F201,TRIM(C201:F201)&lt;&gt;"-"),1))=SUMPRODUCT((TRIM(C201:F201)&lt;&gt;"-")*1),
    "No Change",
    "Change"))</f>
        <v>No Data</v>
      </c>
      <c r="I201" s="159"/>
      <c r="J201"/>
      <c r="K201" s="163"/>
      <c r="L201" s="147" t="str">
        <f>TRIM(CLEAN(TEXT(IFERROR(INDEX('Glade MR'!$B$4:$C$3000,MATCH($A201,'Glade MR'!$C$4:$C$3000,0),1),"-"),"@")))</f>
        <v>-</v>
      </c>
      <c r="M201" s="147" t="str">
        <f>TRIM(CLEAN(TEXT(IFERROR(INDEX('Glade MR'!$I$4:$J$3000,MATCH($A201,'Glade MR'!$J$4:$J$3000,0),1),"-"),"@")))</f>
        <v>-</v>
      </c>
      <c r="N201" s="147" t="str">
        <f>TRIM(CLEAN(TEXT(IFERROR(INDEX('Glade MR'!$P$4:$Q$3000,MATCH($A201,'Glade MR'!$Q$4:$Q$3000,0),1),"-"),"@")))</f>
        <v>-</v>
      </c>
      <c r="O201" s="147" t="str">
        <f>TRIM(CLEAN(TEXT(IFERROR(INDEX('Glade MR'!$W$4:$X$3000,MATCH($A201,'Glade MR'!$X$4:$X$3000,0),1),"-"),"@")))</f>
        <v>-</v>
      </c>
      <c r="P201" s="159" t="str">
        <f t="shared" si="7"/>
        <v>Not Found</v>
      </c>
      <c r="Q201" t="str" cm="1">
        <f t="array" ref="Q201">IF(SUMPRODUCT((TRIM(L201:O201)&lt;&gt;"-")*1)=0,
    "No Data",
    IF(COUNTIF(L201:O201,INDEX(_xlfn._xlws.FILTER(L201:O201,TRIM(L201:O201)&lt;&gt;"-"),1))=SUMPRODUCT((TRIM(L201:O201)&lt;&gt;"-")*1),
    "No Change",
    "Change"))</f>
        <v>No Data</v>
      </c>
      <c r="R201" s="159"/>
      <c r="S201" s="111"/>
    </row>
    <row r="202" spans="1:19" x14ac:dyDescent="0.3">
      <c r="A202" t="s">
        <v>1260</v>
      </c>
      <c r="B202" t="s">
        <v>1145</v>
      </c>
      <c r="C202" s="160" t="str">
        <f>TRIM(CLEAN(TEXT(IFERROR(INDEX('Snakeden MR'!$B$4:$C$3028,MATCH($A202,'Snakeden MR'!$C$4:$C$3028,0),1),"-"),"@")))</f>
        <v>-</v>
      </c>
      <c r="D202" s="147" t="str">
        <f>TRIM(CLEAN(TEXT(IFERROR(INDEX('Snakeden MR'!$I$4:$J$3028,MATCH($A202,'Snakeden MR'!$J$4:$J$3028,0),1),"-"),"@")))</f>
        <v>-</v>
      </c>
      <c r="E202" s="147" t="str">
        <f>TRIM(CLEAN(TEXT(IFERROR(INDEX('Snakeden MR'!$P$4:$Q$3028,MATCH($A202,'Snakeden MR'!$Q$4:$Q$3028,0),1),"-"),"@")))</f>
        <v>-</v>
      </c>
      <c r="F202" s="147" t="str">
        <f>TRIM(CLEAN(TEXT(IFERROR(INDEX('Snakeden MR'!$W$4:$X$3028,MATCH($A202,'Snakeden MR'!$X$4:$X$3028,0),1),"-"),"@")))</f>
        <v>-</v>
      </c>
      <c r="G202" s="159" t="str">
        <f t="shared" si="6"/>
        <v>Not Found</v>
      </c>
      <c r="H202" t="str" cm="1">
        <f t="array" ref="H202">IF(SUMPRODUCT((TRIM(C202:F202)&lt;&gt;"-")*1)=0,
    "No Data",
    IF(COUNTIF(C202:F202,INDEX(_xlfn._xlws.FILTER(C202:F202,TRIM(C202:F202)&lt;&gt;"-"),1))=SUMPRODUCT((TRIM(C202:F202)&lt;&gt;"-")*1),
    "No Change",
    "Change"))</f>
        <v>No Data</v>
      </c>
      <c r="I202" s="159"/>
      <c r="J202"/>
      <c r="K202" s="163"/>
      <c r="L202" s="147" t="str">
        <f>TRIM(CLEAN(TEXT(IFERROR(INDEX('Glade MR'!$B$4:$C$3000,MATCH($A202,'Glade MR'!$C$4:$C$3000,0),1),"-"),"@")))</f>
        <v>-</v>
      </c>
      <c r="M202" s="147" t="str">
        <f>TRIM(CLEAN(TEXT(IFERROR(INDEX('Glade MR'!$I$4:$J$3000,MATCH($A202,'Glade MR'!$J$4:$J$3000,0),1),"-"),"@")))</f>
        <v>-</v>
      </c>
      <c r="N202" s="147" t="str">
        <f>TRIM(CLEAN(TEXT(IFERROR(INDEX('Glade MR'!$P$4:$Q$3000,MATCH($A202,'Glade MR'!$Q$4:$Q$3000,0),1),"-"),"@")))</f>
        <v>-</v>
      </c>
      <c r="O202" s="147" t="str">
        <f>TRIM(CLEAN(TEXT(IFERROR(INDEX('Glade MR'!$W$4:$X$3000,MATCH($A202,'Glade MR'!$X$4:$X$3000,0),1),"-"),"@")))</f>
        <v>-</v>
      </c>
      <c r="P202" s="159" t="str">
        <f t="shared" si="7"/>
        <v>Not Found</v>
      </c>
      <c r="Q202" t="str" cm="1">
        <f t="array" ref="Q202">IF(SUMPRODUCT((TRIM(L202:O202)&lt;&gt;"-")*1)=0,
    "No Data",
    IF(COUNTIF(L202:O202,INDEX(_xlfn._xlws.FILTER(L202:O202,TRIM(L202:O202)&lt;&gt;"-"),1))=SUMPRODUCT((TRIM(L202:O202)&lt;&gt;"-")*1),
    "No Change",
    "Change"))</f>
        <v>No Data</v>
      </c>
      <c r="R202" s="159"/>
      <c r="S202" s="111"/>
    </row>
    <row r="203" spans="1:19" x14ac:dyDescent="0.3">
      <c r="A203" t="s">
        <v>1261</v>
      </c>
      <c r="B203" t="s">
        <v>1145</v>
      </c>
      <c r="C203" s="160" t="str">
        <f>TRIM(CLEAN(TEXT(IFERROR(INDEX('Snakeden MR'!$B$4:$C$3028,MATCH($A203,'Snakeden MR'!$C$4:$C$3028,0),1),"-"),"@")))</f>
        <v>-</v>
      </c>
      <c r="D203" s="147" t="str">
        <f>TRIM(CLEAN(TEXT(IFERROR(INDEX('Snakeden MR'!$I$4:$J$3028,MATCH($A203,'Snakeden MR'!$J$4:$J$3028,0),1),"-"),"@")))</f>
        <v>-</v>
      </c>
      <c r="E203" s="147" t="str">
        <f>TRIM(CLEAN(TEXT(IFERROR(INDEX('Snakeden MR'!$P$4:$Q$3028,MATCH($A203,'Snakeden MR'!$Q$4:$Q$3028,0),1),"-"),"@")))</f>
        <v>-</v>
      </c>
      <c r="F203" s="147" t="str">
        <f>TRIM(CLEAN(TEXT(IFERROR(INDEX('Snakeden MR'!$W$4:$X$3028,MATCH($A203,'Snakeden MR'!$X$4:$X$3028,0),1),"-"),"@")))</f>
        <v>-</v>
      </c>
      <c r="G203" s="159" t="str">
        <f t="shared" si="6"/>
        <v>Not Found</v>
      </c>
      <c r="H203" t="str" cm="1">
        <f t="array" ref="H203">IF(SUMPRODUCT((TRIM(C203:F203)&lt;&gt;"-")*1)=0,
    "No Data",
    IF(COUNTIF(C203:F203,INDEX(_xlfn._xlws.FILTER(C203:F203,TRIM(C203:F203)&lt;&gt;"-"),1))=SUMPRODUCT((TRIM(C203:F203)&lt;&gt;"-")*1),
    "No Change",
    "Change"))</f>
        <v>No Data</v>
      </c>
      <c r="I203" s="159"/>
      <c r="J203"/>
      <c r="K203" s="163"/>
      <c r="L203" s="147" t="str">
        <f>TRIM(CLEAN(TEXT(IFERROR(INDEX('Glade MR'!$B$4:$C$3000,MATCH($A203,'Glade MR'!$C$4:$C$3000,0),1),"-"),"@")))</f>
        <v>-</v>
      </c>
      <c r="M203" s="147" t="str">
        <f>TRIM(CLEAN(TEXT(IFERROR(INDEX('Glade MR'!$I$4:$J$3000,MATCH($A203,'Glade MR'!$J$4:$J$3000,0),1),"-"),"@")))</f>
        <v>-</v>
      </c>
      <c r="N203" s="147" t="str">
        <f>TRIM(CLEAN(TEXT(IFERROR(INDEX('Glade MR'!$P$4:$Q$3000,MATCH($A203,'Glade MR'!$Q$4:$Q$3000,0),1),"-"),"@")))</f>
        <v>-</v>
      </c>
      <c r="O203" s="147" t="str">
        <f>TRIM(CLEAN(TEXT(IFERROR(INDEX('Glade MR'!$W$4:$X$3000,MATCH($A203,'Glade MR'!$X$4:$X$3000,0),1),"-"),"@")))</f>
        <v>-</v>
      </c>
      <c r="P203" s="159" t="str">
        <f t="shared" si="7"/>
        <v>Not Found</v>
      </c>
      <c r="Q203" t="str" cm="1">
        <f t="array" ref="Q203">IF(SUMPRODUCT((TRIM(L203:O203)&lt;&gt;"-")*1)=0,
    "No Data",
    IF(COUNTIF(L203:O203,INDEX(_xlfn._xlws.FILTER(L203:O203,TRIM(L203:O203)&lt;&gt;"-"),1))=SUMPRODUCT((TRIM(L203:O203)&lt;&gt;"-")*1),
    "No Change",
    "Change"))</f>
        <v>No Data</v>
      </c>
      <c r="R203" s="159"/>
      <c r="S203" s="111"/>
    </row>
    <row r="204" spans="1:19" x14ac:dyDescent="0.3">
      <c r="A204" t="s">
        <v>1262</v>
      </c>
      <c r="B204" t="s">
        <v>1145</v>
      </c>
      <c r="C204" s="160" t="str">
        <f>TRIM(CLEAN(TEXT(IFERROR(INDEX('Snakeden MR'!$B$4:$C$3028,MATCH($A204,'Snakeden MR'!$C$4:$C$3028,0),1),"-"),"@")))</f>
        <v>-</v>
      </c>
      <c r="D204" s="147" t="str">
        <f>TRIM(CLEAN(TEXT(IFERROR(INDEX('Snakeden MR'!$I$4:$J$3028,MATCH($A204,'Snakeden MR'!$J$4:$J$3028,0),1),"-"),"@")))</f>
        <v>-</v>
      </c>
      <c r="E204" s="147" t="str">
        <f>TRIM(CLEAN(TEXT(IFERROR(INDEX('Snakeden MR'!$P$4:$Q$3028,MATCH($A204,'Snakeden MR'!$Q$4:$Q$3028,0),1),"-"),"@")))</f>
        <v>-</v>
      </c>
      <c r="F204" s="147" t="str">
        <f>TRIM(CLEAN(TEXT(IFERROR(INDEX('Snakeden MR'!$W$4:$X$3028,MATCH($A204,'Snakeden MR'!$X$4:$X$3028,0),1),"-"),"@")))</f>
        <v>-</v>
      </c>
      <c r="G204" s="159" t="str">
        <f t="shared" si="6"/>
        <v>Not Found</v>
      </c>
      <c r="H204" t="str" cm="1">
        <f t="array" ref="H204">IF(SUMPRODUCT((TRIM(C204:F204)&lt;&gt;"-")*1)=0,
    "No Data",
    IF(COUNTIF(C204:F204,INDEX(_xlfn._xlws.FILTER(C204:F204,TRIM(C204:F204)&lt;&gt;"-"),1))=SUMPRODUCT((TRIM(C204:F204)&lt;&gt;"-")*1),
    "No Change",
    "Change"))</f>
        <v>No Data</v>
      </c>
      <c r="I204" s="159"/>
      <c r="J204"/>
      <c r="K204" s="163"/>
      <c r="L204" s="147" t="str">
        <f>TRIM(CLEAN(TEXT(IFERROR(INDEX('Glade MR'!$B$4:$C$3000,MATCH($A204,'Glade MR'!$C$4:$C$3000,0),1),"-"),"@")))</f>
        <v>-</v>
      </c>
      <c r="M204" s="147" t="str">
        <f>TRIM(CLEAN(TEXT(IFERROR(INDEX('Glade MR'!$I$4:$J$3000,MATCH($A204,'Glade MR'!$J$4:$J$3000,0),1),"-"),"@")))</f>
        <v>-</v>
      </c>
      <c r="N204" s="147" t="str">
        <f>TRIM(CLEAN(TEXT(IFERROR(INDEX('Glade MR'!$P$4:$Q$3000,MATCH($A204,'Glade MR'!$Q$4:$Q$3000,0),1),"-"),"@")))</f>
        <v>-</v>
      </c>
      <c r="O204" s="147" t="str">
        <f>TRIM(CLEAN(TEXT(IFERROR(INDEX('Glade MR'!$W$4:$X$3000,MATCH($A204,'Glade MR'!$X$4:$X$3000,0),1),"-"),"@")))</f>
        <v>-</v>
      </c>
      <c r="P204" s="159" t="str">
        <f t="shared" si="7"/>
        <v>Not Found</v>
      </c>
      <c r="Q204" t="str" cm="1">
        <f t="array" ref="Q204">IF(SUMPRODUCT((TRIM(L204:O204)&lt;&gt;"-")*1)=0,
    "No Data",
    IF(COUNTIF(L204:O204,INDEX(_xlfn._xlws.FILTER(L204:O204,TRIM(L204:O204)&lt;&gt;"-"),1))=SUMPRODUCT((TRIM(L204:O204)&lt;&gt;"-")*1),
    "No Change",
    "Change"))</f>
        <v>No Data</v>
      </c>
      <c r="R204" s="159"/>
      <c r="S204" s="111"/>
    </row>
    <row r="205" spans="1:19" x14ac:dyDescent="0.3">
      <c r="A205" t="s">
        <v>1263</v>
      </c>
      <c r="B205" t="s">
        <v>1145</v>
      </c>
      <c r="C205" s="160" t="str">
        <f>TRIM(CLEAN(TEXT(IFERROR(INDEX('Snakeden MR'!$B$4:$C$3028,MATCH($A205,'Snakeden MR'!$C$4:$C$3028,0),1),"-"),"@")))</f>
        <v>-</v>
      </c>
      <c r="D205" s="147" t="str">
        <f>TRIM(CLEAN(TEXT(IFERROR(INDEX('Snakeden MR'!$I$4:$J$3028,MATCH($A205,'Snakeden MR'!$J$4:$J$3028,0),1),"-"),"@")))</f>
        <v>-</v>
      </c>
      <c r="E205" s="147" t="str">
        <f>TRIM(CLEAN(TEXT(IFERROR(INDEX('Snakeden MR'!$P$4:$Q$3028,MATCH($A205,'Snakeden MR'!$Q$4:$Q$3028,0),1),"-"),"@")))</f>
        <v>-</v>
      </c>
      <c r="F205" s="147" t="str">
        <f>TRIM(CLEAN(TEXT(IFERROR(INDEX('Snakeden MR'!$W$4:$X$3028,MATCH($A205,'Snakeden MR'!$X$4:$X$3028,0),1),"-"),"@")))</f>
        <v>-</v>
      </c>
      <c r="G205" s="159" t="str">
        <f t="shared" si="6"/>
        <v>Not Found</v>
      </c>
      <c r="H205" t="str" cm="1">
        <f t="array" ref="H205">IF(SUMPRODUCT((TRIM(C205:F205)&lt;&gt;"-")*1)=0,
    "No Data",
    IF(COUNTIF(C205:F205,INDEX(_xlfn._xlws.FILTER(C205:F205,TRIM(C205:F205)&lt;&gt;"-"),1))=SUMPRODUCT((TRIM(C205:F205)&lt;&gt;"-")*1),
    "No Change",
    "Change"))</f>
        <v>No Data</v>
      </c>
      <c r="I205" s="159"/>
      <c r="J205"/>
      <c r="K205" s="163"/>
      <c r="L205" s="147" t="str">
        <f>TRIM(CLEAN(TEXT(IFERROR(INDEX('Glade MR'!$B$4:$C$3000,MATCH($A205,'Glade MR'!$C$4:$C$3000,0),1),"-"),"@")))</f>
        <v>-</v>
      </c>
      <c r="M205" s="147" t="str">
        <f>TRIM(CLEAN(TEXT(IFERROR(INDEX('Glade MR'!$I$4:$J$3000,MATCH($A205,'Glade MR'!$J$4:$J$3000,0),1),"-"),"@")))</f>
        <v>-</v>
      </c>
      <c r="N205" s="147" t="str">
        <f>TRIM(CLEAN(TEXT(IFERROR(INDEX('Glade MR'!$P$4:$Q$3000,MATCH($A205,'Glade MR'!$Q$4:$Q$3000,0),1),"-"),"@")))</f>
        <v>-</v>
      </c>
      <c r="O205" s="147" t="str">
        <f>TRIM(CLEAN(TEXT(IFERROR(INDEX('Glade MR'!$W$4:$X$3000,MATCH($A205,'Glade MR'!$X$4:$X$3000,0),1),"-"),"@")))</f>
        <v>-</v>
      </c>
      <c r="P205" s="159" t="str">
        <f t="shared" si="7"/>
        <v>Not Found</v>
      </c>
      <c r="Q205" t="str" cm="1">
        <f t="array" ref="Q205">IF(SUMPRODUCT((TRIM(L205:O205)&lt;&gt;"-")*1)=0,
    "No Data",
    IF(COUNTIF(L205:O205,INDEX(_xlfn._xlws.FILTER(L205:O205,TRIM(L205:O205)&lt;&gt;"-"),1))=SUMPRODUCT((TRIM(L205:O205)&lt;&gt;"-")*1),
    "No Change",
    "Change"))</f>
        <v>No Data</v>
      </c>
      <c r="R205" s="159"/>
      <c r="S205" s="111"/>
    </row>
    <row r="206" spans="1:19" x14ac:dyDescent="0.3">
      <c r="A206" t="s">
        <v>1264</v>
      </c>
      <c r="B206" t="s">
        <v>1145</v>
      </c>
      <c r="C206" s="160" t="str">
        <f>TRIM(CLEAN(TEXT(IFERROR(INDEX('Snakeden MR'!$B$4:$C$3028,MATCH($A206,'Snakeden MR'!$C$4:$C$3028,0),1),"-"),"@")))</f>
        <v>-</v>
      </c>
      <c r="D206" s="147" t="str">
        <f>TRIM(CLEAN(TEXT(IFERROR(INDEX('Snakeden MR'!$I$4:$J$3028,MATCH($A206,'Snakeden MR'!$J$4:$J$3028,0),1),"-"),"@")))</f>
        <v>-</v>
      </c>
      <c r="E206" s="147" t="str">
        <f>TRIM(CLEAN(TEXT(IFERROR(INDEX('Snakeden MR'!$P$4:$Q$3028,MATCH($A206,'Snakeden MR'!$Q$4:$Q$3028,0),1),"-"),"@")))</f>
        <v>-</v>
      </c>
      <c r="F206" s="147" t="str">
        <f>TRIM(CLEAN(TEXT(IFERROR(INDEX('Snakeden MR'!$W$4:$X$3028,MATCH($A206,'Snakeden MR'!$X$4:$X$3028,0),1),"-"),"@")))</f>
        <v>-</v>
      </c>
      <c r="G206" s="159" t="str">
        <f t="shared" si="6"/>
        <v>Not Found</v>
      </c>
      <c r="H206" t="str" cm="1">
        <f t="array" ref="H206">IF(SUMPRODUCT((TRIM(C206:F206)&lt;&gt;"-")*1)=0,
    "No Data",
    IF(COUNTIF(C206:F206,INDEX(_xlfn._xlws.FILTER(C206:F206,TRIM(C206:F206)&lt;&gt;"-"),1))=SUMPRODUCT((TRIM(C206:F206)&lt;&gt;"-")*1),
    "No Change",
    "Change"))</f>
        <v>No Data</v>
      </c>
      <c r="I206" s="159"/>
      <c r="J206"/>
      <c r="K206" s="163"/>
      <c r="L206" s="147" t="str">
        <f>TRIM(CLEAN(TEXT(IFERROR(INDEX('Glade MR'!$B$4:$C$3000,MATCH($A206,'Glade MR'!$C$4:$C$3000,0),1),"-"),"@")))</f>
        <v>-</v>
      </c>
      <c r="M206" s="147" t="str">
        <f>TRIM(CLEAN(TEXT(IFERROR(INDEX('Glade MR'!$I$4:$J$3000,MATCH($A206,'Glade MR'!$J$4:$J$3000,0),1),"-"),"@")))</f>
        <v>-</v>
      </c>
      <c r="N206" s="147" t="str">
        <f>TRIM(CLEAN(TEXT(IFERROR(INDEX('Glade MR'!$P$4:$Q$3000,MATCH($A206,'Glade MR'!$Q$4:$Q$3000,0),1),"-"),"@")))</f>
        <v>-</v>
      </c>
      <c r="O206" s="147" t="str">
        <f>TRIM(CLEAN(TEXT(IFERROR(INDEX('Glade MR'!$W$4:$X$3000,MATCH($A206,'Glade MR'!$X$4:$X$3000,0),1),"-"),"@")))</f>
        <v>-</v>
      </c>
      <c r="P206" s="159" t="str">
        <f t="shared" si="7"/>
        <v>Not Found</v>
      </c>
      <c r="Q206" t="str" cm="1">
        <f t="array" ref="Q206">IF(SUMPRODUCT((TRIM(L206:O206)&lt;&gt;"-")*1)=0,
    "No Data",
    IF(COUNTIF(L206:O206,INDEX(_xlfn._xlws.FILTER(L206:O206,TRIM(L206:O206)&lt;&gt;"-"),1))=SUMPRODUCT((TRIM(L206:O206)&lt;&gt;"-")*1),
    "No Change",
    "Change"))</f>
        <v>No Data</v>
      </c>
      <c r="R206" s="159"/>
      <c r="S206" s="111"/>
    </row>
    <row r="207" spans="1:19" x14ac:dyDescent="0.3">
      <c r="A207" t="s">
        <v>1265</v>
      </c>
      <c r="B207" t="s">
        <v>1145</v>
      </c>
      <c r="C207" s="160" t="str">
        <f>TRIM(CLEAN(TEXT(IFERROR(INDEX('Snakeden MR'!$B$4:$C$3028,MATCH($A207,'Snakeden MR'!$C$4:$C$3028,0),1),"-"),"@")))</f>
        <v>-</v>
      </c>
      <c r="D207" s="147" t="str">
        <f>TRIM(CLEAN(TEXT(IFERROR(INDEX('Snakeden MR'!$I$4:$J$3028,MATCH($A207,'Snakeden MR'!$J$4:$J$3028,0),1),"-"),"@")))</f>
        <v>-</v>
      </c>
      <c r="E207" s="147" t="str">
        <f>TRIM(CLEAN(TEXT(IFERROR(INDEX('Snakeden MR'!$P$4:$Q$3028,MATCH($A207,'Snakeden MR'!$Q$4:$Q$3028,0),1),"-"),"@")))</f>
        <v>-</v>
      </c>
      <c r="F207" s="147" t="str">
        <f>TRIM(CLEAN(TEXT(IFERROR(INDEX('Snakeden MR'!$W$4:$X$3028,MATCH($A207,'Snakeden MR'!$X$4:$X$3028,0),1),"-"),"@")))</f>
        <v>-</v>
      </c>
      <c r="G207" s="159" t="str">
        <f t="shared" si="6"/>
        <v>Not Found</v>
      </c>
      <c r="H207" t="str" cm="1">
        <f t="array" ref="H207">IF(SUMPRODUCT((TRIM(C207:F207)&lt;&gt;"-")*1)=0,
    "No Data",
    IF(COUNTIF(C207:F207,INDEX(_xlfn._xlws.FILTER(C207:F207,TRIM(C207:F207)&lt;&gt;"-"),1))=SUMPRODUCT((TRIM(C207:F207)&lt;&gt;"-")*1),
    "No Change",
    "Change"))</f>
        <v>No Data</v>
      </c>
      <c r="I207" s="159"/>
      <c r="J207"/>
      <c r="K207" s="163"/>
      <c r="L207" s="147" t="str">
        <f>TRIM(CLEAN(TEXT(IFERROR(INDEX('Glade MR'!$B$4:$C$3000,MATCH($A207,'Glade MR'!$C$4:$C$3000,0),1),"-"),"@")))</f>
        <v>-</v>
      </c>
      <c r="M207" s="147" t="str">
        <f>TRIM(CLEAN(TEXT(IFERROR(INDEX('Glade MR'!$I$4:$J$3000,MATCH($A207,'Glade MR'!$J$4:$J$3000,0),1),"-"),"@")))</f>
        <v>-</v>
      </c>
      <c r="N207" s="147" t="str">
        <f>TRIM(CLEAN(TEXT(IFERROR(INDEX('Glade MR'!$P$4:$Q$3000,MATCH($A207,'Glade MR'!$Q$4:$Q$3000,0),1),"-"),"@")))</f>
        <v>-</v>
      </c>
      <c r="O207" s="147" t="str">
        <f>TRIM(CLEAN(TEXT(IFERROR(INDEX('Glade MR'!$W$4:$X$3000,MATCH($A207,'Glade MR'!$X$4:$X$3000,0),1),"-"),"@")))</f>
        <v>-</v>
      </c>
      <c r="P207" s="159" t="str">
        <f t="shared" si="7"/>
        <v>Not Found</v>
      </c>
      <c r="Q207" t="str" cm="1">
        <f t="array" ref="Q207">IF(SUMPRODUCT((TRIM(L207:O207)&lt;&gt;"-")*1)=0,
    "No Data",
    IF(COUNTIF(L207:O207,INDEX(_xlfn._xlws.FILTER(L207:O207,TRIM(L207:O207)&lt;&gt;"-"),1))=SUMPRODUCT((TRIM(L207:O207)&lt;&gt;"-")*1),
    "No Change",
    "Change"))</f>
        <v>No Data</v>
      </c>
      <c r="R207" s="159"/>
      <c r="S207" s="111"/>
    </row>
    <row r="208" spans="1:19" x14ac:dyDescent="0.3">
      <c r="A208" t="s">
        <v>1266</v>
      </c>
      <c r="B208" t="s">
        <v>1145</v>
      </c>
      <c r="C208" s="160" t="str">
        <f>TRIM(CLEAN(TEXT(IFERROR(INDEX('Snakeden MR'!$B$4:$C$3028,MATCH($A208,'Snakeden MR'!$C$4:$C$3028,0),1),"-"),"@")))</f>
        <v>-</v>
      </c>
      <c r="D208" s="147" t="str">
        <f>TRIM(CLEAN(TEXT(IFERROR(INDEX('Snakeden MR'!$I$4:$J$3028,MATCH($A208,'Snakeden MR'!$J$4:$J$3028,0),1),"-"),"@")))</f>
        <v>-</v>
      </c>
      <c r="E208" s="147" t="str">
        <f>TRIM(CLEAN(TEXT(IFERROR(INDEX('Snakeden MR'!$P$4:$Q$3028,MATCH($A208,'Snakeden MR'!$Q$4:$Q$3028,0),1),"-"),"@")))</f>
        <v>-</v>
      </c>
      <c r="F208" s="147" t="str">
        <f>TRIM(CLEAN(TEXT(IFERROR(INDEX('Snakeden MR'!$W$4:$X$3028,MATCH($A208,'Snakeden MR'!$X$4:$X$3028,0),1),"-"),"@")))</f>
        <v>-</v>
      </c>
      <c r="G208" s="159" t="str">
        <f t="shared" si="6"/>
        <v>Not Found</v>
      </c>
      <c r="H208" t="str" cm="1">
        <f t="array" ref="H208">IF(SUMPRODUCT((TRIM(C208:F208)&lt;&gt;"-")*1)=0,
    "No Data",
    IF(COUNTIF(C208:F208,INDEX(_xlfn._xlws.FILTER(C208:F208,TRIM(C208:F208)&lt;&gt;"-"),1))=SUMPRODUCT((TRIM(C208:F208)&lt;&gt;"-")*1),
    "No Change",
    "Change"))</f>
        <v>No Data</v>
      </c>
      <c r="I208" s="159"/>
      <c r="J208"/>
      <c r="K208" s="163"/>
      <c r="L208" s="147" t="str">
        <f>TRIM(CLEAN(TEXT(IFERROR(INDEX('Glade MR'!$B$4:$C$3000,MATCH($A208,'Glade MR'!$C$4:$C$3000,0),1),"-"),"@")))</f>
        <v>-</v>
      </c>
      <c r="M208" s="147" t="str">
        <f>TRIM(CLEAN(TEXT(IFERROR(INDEX('Glade MR'!$I$4:$J$3000,MATCH($A208,'Glade MR'!$J$4:$J$3000,0),1),"-"),"@")))</f>
        <v>-</v>
      </c>
      <c r="N208" s="147" t="str">
        <f>TRIM(CLEAN(TEXT(IFERROR(INDEX('Glade MR'!$P$4:$Q$3000,MATCH($A208,'Glade MR'!$Q$4:$Q$3000,0),1),"-"),"@")))</f>
        <v>-</v>
      </c>
      <c r="O208" s="147" t="str">
        <f>TRIM(CLEAN(TEXT(IFERROR(INDEX('Glade MR'!$W$4:$X$3000,MATCH($A208,'Glade MR'!$X$4:$X$3000,0),1),"-"),"@")))</f>
        <v>-</v>
      </c>
      <c r="P208" s="159" t="str">
        <f t="shared" si="7"/>
        <v>Not Found</v>
      </c>
      <c r="Q208" t="str" cm="1">
        <f t="array" ref="Q208">IF(SUMPRODUCT((TRIM(L208:O208)&lt;&gt;"-")*1)=0,
    "No Data",
    IF(COUNTIF(L208:O208,INDEX(_xlfn._xlws.FILTER(L208:O208,TRIM(L208:O208)&lt;&gt;"-"),1))=SUMPRODUCT((TRIM(L208:O208)&lt;&gt;"-")*1),
    "No Change",
    "Change"))</f>
        <v>No Data</v>
      </c>
      <c r="R208" s="159"/>
      <c r="S208" s="111"/>
    </row>
    <row r="209" spans="1:19" x14ac:dyDescent="0.3">
      <c r="A209" t="s">
        <v>1267</v>
      </c>
      <c r="B209" t="s">
        <v>1145</v>
      </c>
      <c r="C209" s="160" t="str">
        <f>TRIM(CLEAN(TEXT(IFERROR(INDEX('Snakeden MR'!$B$4:$C$3028,MATCH($A209,'Snakeden MR'!$C$4:$C$3028,0),1),"-"),"@")))</f>
        <v>-</v>
      </c>
      <c r="D209" s="147" t="str">
        <f>TRIM(CLEAN(TEXT(IFERROR(INDEX('Snakeden MR'!$I$4:$J$3028,MATCH($A209,'Snakeden MR'!$J$4:$J$3028,0),1),"-"),"@")))</f>
        <v>-</v>
      </c>
      <c r="E209" s="147" t="str">
        <f>TRIM(CLEAN(TEXT(IFERROR(INDEX('Snakeden MR'!$P$4:$Q$3028,MATCH($A209,'Snakeden MR'!$Q$4:$Q$3028,0),1),"-"),"@")))</f>
        <v>-</v>
      </c>
      <c r="F209" s="147" t="str">
        <f>TRIM(CLEAN(TEXT(IFERROR(INDEX('Snakeden MR'!$W$4:$X$3028,MATCH($A209,'Snakeden MR'!$X$4:$X$3028,0),1),"-"),"@")))</f>
        <v>-</v>
      </c>
      <c r="G209" s="159" t="str">
        <f t="shared" si="6"/>
        <v>Not Found</v>
      </c>
      <c r="H209" t="str" cm="1">
        <f t="array" ref="H209">IF(SUMPRODUCT((TRIM(C209:F209)&lt;&gt;"-")*1)=0,
    "No Data",
    IF(COUNTIF(C209:F209,INDEX(_xlfn._xlws.FILTER(C209:F209,TRIM(C209:F209)&lt;&gt;"-"),1))=SUMPRODUCT((TRIM(C209:F209)&lt;&gt;"-")*1),
    "No Change",
    "Change"))</f>
        <v>No Data</v>
      </c>
      <c r="I209" s="159"/>
      <c r="J209"/>
      <c r="K209" s="163"/>
      <c r="L209" s="147" t="str">
        <f>TRIM(CLEAN(TEXT(IFERROR(INDEX('Glade MR'!$B$4:$C$3000,MATCH($A209,'Glade MR'!$C$4:$C$3000,0),1),"-"),"@")))</f>
        <v>-</v>
      </c>
      <c r="M209" s="147" t="str">
        <f>TRIM(CLEAN(TEXT(IFERROR(INDEX('Glade MR'!$I$4:$J$3000,MATCH($A209,'Glade MR'!$J$4:$J$3000,0),1),"-"),"@")))</f>
        <v>-</v>
      </c>
      <c r="N209" s="147" t="str">
        <f>TRIM(CLEAN(TEXT(IFERROR(INDEX('Glade MR'!$P$4:$Q$3000,MATCH($A209,'Glade MR'!$Q$4:$Q$3000,0),1),"-"),"@")))</f>
        <v>-</v>
      </c>
      <c r="O209" s="147" t="str">
        <f>TRIM(CLEAN(TEXT(IFERROR(INDEX('Glade MR'!$W$4:$X$3000,MATCH($A209,'Glade MR'!$X$4:$X$3000,0),1),"-"),"@")))</f>
        <v>-</v>
      </c>
      <c r="P209" s="159" t="str">
        <f t="shared" si="7"/>
        <v>Not Found</v>
      </c>
      <c r="Q209" t="str" cm="1">
        <f t="array" ref="Q209">IF(SUMPRODUCT((TRIM(L209:O209)&lt;&gt;"-")*1)=0,
    "No Data",
    IF(COUNTIF(L209:O209,INDEX(_xlfn._xlws.FILTER(L209:O209,TRIM(L209:O209)&lt;&gt;"-"),1))=SUMPRODUCT((TRIM(L209:O209)&lt;&gt;"-")*1),
    "No Change",
    "Change"))</f>
        <v>No Data</v>
      </c>
      <c r="R209" s="159"/>
      <c r="S209" s="111"/>
    </row>
    <row r="210" spans="1:19" x14ac:dyDescent="0.3">
      <c r="A210" t="s">
        <v>1268</v>
      </c>
      <c r="B210" t="s">
        <v>1145</v>
      </c>
      <c r="C210" s="160" t="str">
        <f>TRIM(CLEAN(TEXT(IFERROR(INDEX('Snakeden MR'!$B$4:$C$3028,MATCH($A210,'Snakeden MR'!$C$4:$C$3028,0),1),"-"),"@")))</f>
        <v>-</v>
      </c>
      <c r="D210" s="147" t="str">
        <f>TRIM(CLEAN(TEXT(IFERROR(INDEX('Snakeden MR'!$I$4:$J$3028,MATCH($A210,'Snakeden MR'!$J$4:$J$3028,0),1),"-"),"@")))</f>
        <v>-</v>
      </c>
      <c r="E210" s="147" t="str">
        <f>TRIM(CLEAN(TEXT(IFERROR(INDEX('Snakeden MR'!$P$4:$Q$3028,MATCH($A210,'Snakeden MR'!$Q$4:$Q$3028,0),1),"-"),"@")))</f>
        <v>-</v>
      </c>
      <c r="F210" s="147" t="str">
        <f>TRIM(CLEAN(TEXT(IFERROR(INDEX('Snakeden MR'!$W$4:$X$3028,MATCH($A210,'Snakeden MR'!$X$4:$X$3028,0),1),"-"),"@")))</f>
        <v>-</v>
      </c>
      <c r="G210" s="159" t="str">
        <f t="shared" si="6"/>
        <v>Not Found</v>
      </c>
      <c r="H210" t="str" cm="1">
        <f t="array" ref="H210">IF(SUMPRODUCT((TRIM(C210:F210)&lt;&gt;"-")*1)=0,
    "No Data",
    IF(COUNTIF(C210:F210,INDEX(_xlfn._xlws.FILTER(C210:F210,TRIM(C210:F210)&lt;&gt;"-"),1))=SUMPRODUCT((TRIM(C210:F210)&lt;&gt;"-")*1),
    "No Change",
    "Change"))</f>
        <v>No Data</v>
      </c>
      <c r="I210" s="159"/>
      <c r="J210"/>
      <c r="K210" s="163"/>
      <c r="L210" s="147" t="str">
        <f>TRIM(CLEAN(TEXT(IFERROR(INDEX('Glade MR'!$B$4:$C$3000,MATCH($A210,'Glade MR'!$C$4:$C$3000,0),1),"-"),"@")))</f>
        <v>-</v>
      </c>
      <c r="M210" s="147" t="str">
        <f>TRIM(CLEAN(TEXT(IFERROR(INDEX('Glade MR'!$I$4:$J$3000,MATCH($A210,'Glade MR'!$J$4:$J$3000,0),1),"-"),"@")))</f>
        <v>-</v>
      </c>
      <c r="N210" s="147" t="str">
        <f>TRIM(CLEAN(TEXT(IFERROR(INDEX('Glade MR'!$P$4:$Q$3000,MATCH($A210,'Glade MR'!$Q$4:$Q$3000,0),1),"-"),"@")))</f>
        <v>-</v>
      </c>
      <c r="O210" s="147" t="str">
        <f>TRIM(CLEAN(TEXT(IFERROR(INDEX('Glade MR'!$W$4:$X$3000,MATCH($A210,'Glade MR'!$X$4:$X$3000,0),1),"-"),"@")))</f>
        <v>-</v>
      </c>
      <c r="P210" s="159" t="str">
        <f t="shared" si="7"/>
        <v>Not Found</v>
      </c>
      <c r="Q210" t="str" cm="1">
        <f t="array" ref="Q210">IF(SUMPRODUCT((TRIM(L210:O210)&lt;&gt;"-")*1)=0,
    "No Data",
    IF(COUNTIF(L210:O210,INDEX(_xlfn._xlws.FILTER(L210:O210,TRIM(L210:O210)&lt;&gt;"-"),1))=SUMPRODUCT((TRIM(L210:O210)&lt;&gt;"-")*1),
    "No Change",
    "Change"))</f>
        <v>No Data</v>
      </c>
      <c r="R210" s="159"/>
      <c r="S210" s="111"/>
    </row>
    <row r="211" spans="1:19" x14ac:dyDescent="0.3">
      <c r="A211" t="s">
        <v>1269</v>
      </c>
      <c r="B211" t="s">
        <v>1145</v>
      </c>
      <c r="C211" s="160" t="str">
        <f>TRIM(CLEAN(TEXT(IFERROR(INDEX('Snakeden MR'!$B$4:$C$3028,MATCH($A211,'Snakeden MR'!$C$4:$C$3028,0),1),"-"),"@")))</f>
        <v>-</v>
      </c>
      <c r="D211" s="147" t="str">
        <f>TRIM(CLEAN(TEXT(IFERROR(INDEX('Snakeden MR'!$I$4:$J$3028,MATCH($A211,'Snakeden MR'!$J$4:$J$3028,0),1),"-"),"@")))</f>
        <v>-</v>
      </c>
      <c r="E211" s="147" t="str">
        <f>TRIM(CLEAN(TEXT(IFERROR(INDEX('Snakeden MR'!$P$4:$Q$3028,MATCH($A211,'Snakeden MR'!$Q$4:$Q$3028,0),1),"-"),"@")))</f>
        <v>-</v>
      </c>
      <c r="F211" s="147" t="str">
        <f>TRIM(CLEAN(TEXT(IFERROR(INDEX('Snakeden MR'!$W$4:$X$3028,MATCH($A211,'Snakeden MR'!$X$4:$X$3028,0),1),"-"),"@")))</f>
        <v>-</v>
      </c>
      <c r="G211" s="159" t="str">
        <f t="shared" si="6"/>
        <v>Not Found</v>
      </c>
      <c r="H211" t="str" cm="1">
        <f t="array" ref="H211">IF(SUMPRODUCT((TRIM(C211:F211)&lt;&gt;"-")*1)=0,
    "No Data",
    IF(COUNTIF(C211:F211,INDEX(_xlfn._xlws.FILTER(C211:F211,TRIM(C211:F211)&lt;&gt;"-"),1))=SUMPRODUCT((TRIM(C211:F211)&lt;&gt;"-")*1),
    "No Change",
    "Change"))</f>
        <v>No Data</v>
      </c>
      <c r="I211" s="159"/>
      <c r="J211"/>
      <c r="K211" s="163"/>
      <c r="L211" s="147" t="str">
        <f>TRIM(CLEAN(TEXT(IFERROR(INDEX('Glade MR'!$B$4:$C$3000,MATCH($A211,'Glade MR'!$C$4:$C$3000,0),1),"-"),"@")))</f>
        <v>-</v>
      </c>
      <c r="M211" s="147" t="str">
        <f>TRIM(CLEAN(TEXT(IFERROR(INDEX('Glade MR'!$I$4:$J$3000,MATCH($A211,'Glade MR'!$J$4:$J$3000,0),1),"-"),"@")))</f>
        <v>-</v>
      </c>
      <c r="N211" s="147" t="str">
        <f>TRIM(CLEAN(TEXT(IFERROR(INDEX('Glade MR'!$P$4:$Q$3000,MATCH($A211,'Glade MR'!$Q$4:$Q$3000,0),1),"-"),"@")))</f>
        <v>-</v>
      </c>
      <c r="O211" s="147" t="str">
        <f>TRIM(CLEAN(TEXT(IFERROR(INDEX('Glade MR'!$W$4:$X$3000,MATCH($A211,'Glade MR'!$X$4:$X$3000,0),1),"-"),"@")))</f>
        <v>-</v>
      </c>
      <c r="P211" s="159" t="str">
        <f t="shared" si="7"/>
        <v>Not Found</v>
      </c>
      <c r="Q211" t="str" cm="1">
        <f t="array" ref="Q211">IF(SUMPRODUCT((TRIM(L211:O211)&lt;&gt;"-")*1)=0,
    "No Data",
    IF(COUNTIF(L211:O211,INDEX(_xlfn._xlws.FILTER(L211:O211,TRIM(L211:O211)&lt;&gt;"-"),1))=SUMPRODUCT((TRIM(L211:O211)&lt;&gt;"-")*1),
    "No Change",
    "Change"))</f>
        <v>No Data</v>
      </c>
      <c r="R211" s="159"/>
      <c r="S211" s="111"/>
    </row>
    <row r="212" spans="1:19" x14ac:dyDescent="0.3">
      <c r="A212" t="s">
        <v>263</v>
      </c>
      <c r="B212" t="s">
        <v>1145</v>
      </c>
      <c r="C212" s="160" t="str">
        <f>TRIM(CLEAN(TEXT(IFERROR(INDEX('Snakeden MR'!$B$4:$C$3028,MATCH($A212,'Snakeden MR'!$C$4:$C$3028,0),1),"-"),"@")))</f>
        <v>-</v>
      </c>
      <c r="D212" s="147" t="str">
        <f>TRIM(CLEAN(TEXT(IFERROR(INDEX('Snakeden MR'!$I$4:$J$3028,MATCH($A212,'Snakeden MR'!$J$4:$J$3028,0),1),"-"),"@")))</f>
        <v>Pool 6</v>
      </c>
      <c r="E212" s="147" t="str">
        <f>TRIM(CLEAN(TEXT(IFERROR(INDEX('Snakeden MR'!$P$4:$Q$3028,MATCH($A212,'Snakeden MR'!$Q$4:$Q$3028,0),1),"-"),"@")))</f>
        <v>-</v>
      </c>
      <c r="F212" s="147" t="str">
        <f>TRIM(CLEAN(TEXT(IFERROR(INDEX('Snakeden MR'!$W$4:$X$3028,MATCH($A212,'Snakeden MR'!$X$4:$X$3028,0),1),"-"),"@")))</f>
        <v>-</v>
      </c>
      <c r="G212" s="159" t="str">
        <f t="shared" si="6"/>
        <v>Found</v>
      </c>
      <c r="H212" t="str" cm="1">
        <f t="array" ref="H212">IF(SUMPRODUCT((TRIM(C212:F212)&lt;&gt;"-")*1)=0,
    "No Data",
    IF(COUNTIF(C212:F212,INDEX(_xlfn._xlws.FILTER(C212:F212,TRIM(C212:F212)&lt;&gt;"-"),1))=SUMPRODUCT((TRIM(C212:F212)&lt;&gt;"-")*1),
    "No Change",
    "Change"))</f>
        <v>No Change</v>
      </c>
      <c r="I212" s="159"/>
      <c r="J212"/>
      <c r="K212" s="163"/>
      <c r="L212" s="147" t="str">
        <f>TRIM(CLEAN(TEXT(IFERROR(INDEX('Glade MR'!$B$4:$C$3000,MATCH($A212,'Glade MR'!$C$4:$C$3000,0),1),"-"),"@")))</f>
        <v>-</v>
      </c>
      <c r="M212" s="147" t="str">
        <f>TRIM(CLEAN(TEXT(IFERROR(INDEX('Glade MR'!$I$4:$J$3000,MATCH($A212,'Glade MR'!$J$4:$J$3000,0),1),"-"),"@")))</f>
        <v>-</v>
      </c>
      <c r="N212" s="147" t="str">
        <f>TRIM(CLEAN(TEXT(IFERROR(INDEX('Glade MR'!$P$4:$Q$3000,MATCH($A212,'Glade MR'!$Q$4:$Q$3000,0),1),"-"),"@")))</f>
        <v>-</v>
      </c>
      <c r="O212" s="147" t="str">
        <f>TRIM(CLEAN(TEXT(IFERROR(INDEX('Glade MR'!$W$4:$X$3000,MATCH($A212,'Glade MR'!$X$4:$X$3000,0),1),"-"),"@")))</f>
        <v>-</v>
      </c>
      <c r="P212" s="159" t="str">
        <f t="shared" si="7"/>
        <v>Not Found</v>
      </c>
      <c r="Q212" t="str" cm="1">
        <f t="array" ref="Q212">IF(SUMPRODUCT((TRIM(L212:O212)&lt;&gt;"-")*1)=0,
    "No Data",
    IF(COUNTIF(L212:O212,INDEX(_xlfn._xlws.FILTER(L212:O212,TRIM(L212:O212)&lt;&gt;"-"),1))=SUMPRODUCT((TRIM(L212:O212)&lt;&gt;"-")*1),
    "No Change",
    "Change"))</f>
        <v>No Data</v>
      </c>
      <c r="R212" s="159"/>
      <c r="S212" s="111"/>
    </row>
    <row r="213" spans="1:19" x14ac:dyDescent="0.3">
      <c r="A213" t="s">
        <v>1270</v>
      </c>
      <c r="B213" t="s">
        <v>1145</v>
      </c>
      <c r="C213" s="160" t="str">
        <f>TRIM(CLEAN(TEXT(IFERROR(INDEX('Snakeden MR'!$B$4:$C$3028,MATCH($A213,'Snakeden MR'!$C$4:$C$3028,0),1),"-"),"@")))</f>
        <v>-</v>
      </c>
      <c r="D213" s="147" t="str">
        <f>TRIM(CLEAN(TEXT(IFERROR(INDEX('Snakeden MR'!$I$4:$J$3028,MATCH($A213,'Snakeden MR'!$J$4:$J$3028,0),1),"-"),"@")))</f>
        <v>-</v>
      </c>
      <c r="E213" s="147" t="str">
        <f>TRIM(CLEAN(TEXT(IFERROR(INDEX('Snakeden MR'!$P$4:$Q$3028,MATCH($A213,'Snakeden MR'!$Q$4:$Q$3028,0),1),"-"),"@")))</f>
        <v>-</v>
      </c>
      <c r="F213" s="147" t="str">
        <f>TRIM(CLEAN(TEXT(IFERROR(INDEX('Snakeden MR'!$W$4:$X$3028,MATCH($A213,'Snakeden MR'!$X$4:$X$3028,0),1),"-"),"@")))</f>
        <v>-</v>
      </c>
      <c r="G213" s="159" t="str">
        <f t="shared" si="6"/>
        <v>Not Found</v>
      </c>
      <c r="H213" t="str" cm="1">
        <f t="array" ref="H213">IF(SUMPRODUCT((TRIM(C213:F213)&lt;&gt;"-")*1)=0,
    "No Data",
    IF(COUNTIF(C213:F213,INDEX(_xlfn._xlws.FILTER(C213:F213,TRIM(C213:F213)&lt;&gt;"-"),1))=SUMPRODUCT((TRIM(C213:F213)&lt;&gt;"-")*1),
    "No Change",
    "Change"))</f>
        <v>No Data</v>
      </c>
      <c r="I213" s="159"/>
      <c r="J213"/>
      <c r="K213" s="163"/>
      <c r="L213" s="147" t="str">
        <f>TRIM(CLEAN(TEXT(IFERROR(INDEX('Glade MR'!$B$4:$C$3000,MATCH($A213,'Glade MR'!$C$4:$C$3000,0),1),"-"),"@")))</f>
        <v>-</v>
      </c>
      <c r="M213" s="147" t="str">
        <f>TRIM(CLEAN(TEXT(IFERROR(INDEX('Glade MR'!$I$4:$J$3000,MATCH($A213,'Glade MR'!$J$4:$J$3000,0),1),"-"),"@")))</f>
        <v>-</v>
      </c>
      <c r="N213" s="147" t="str">
        <f>TRIM(CLEAN(TEXT(IFERROR(INDEX('Glade MR'!$P$4:$Q$3000,MATCH($A213,'Glade MR'!$Q$4:$Q$3000,0),1),"-"),"@")))</f>
        <v>-</v>
      </c>
      <c r="O213" s="147" t="str">
        <f>TRIM(CLEAN(TEXT(IFERROR(INDEX('Glade MR'!$W$4:$X$3000,MATCH($A213,'Glade MR'!$X$4:$X$3000,0),1),"-"),"@")))</f>
        <v>-</v>
      </c>
      <c r="P213" s="159" t="str">
        <f t="shared" si="7"/>
        <v>Not Found</v>
      </c>
      <c r="Q213" t="str" cm="1">
        <f t="array" ref="Q213">IF(SUMPRODUCT((TRIM(L213:O213)&lt;&gt;"-")*1)=0,
    "No Data",
    IF(COUNTIF(L213:O213,INDEX(_xlfn._xlws.FILTER(L213:O213,TRIM(L213:O213)&lt;&gt;"-"),1))=SUMPRODUCT((TRIM(L213:O213)&lt;&gt;"-")*1),
    "No Change",
    "Change"))</f>
        <v>No Data</v>
      </c>
      <c r="R213" s="159"/>
      <c r="S213" s="111"/>
    </row>
    <row r="214" spans="1:19" x14ac:dyDescent="0.3">
      <c r="A214" t="s">
        <v>1271</v>
      </c>
      <c r="B214" t="s">
        <v>1145</v>
      </c>
      <c r="C214" s="160" t="str">
        <f>TRIM(CLEAN(TEXT(IFERROR(INDEX('Snakeden MR'!$B$4:$C$3028,MATCH($A214,'Snakeden MR'!$C$4:$C$3028,0),1),"-"),"@")))</f>
        <v>-</v>
      </c>
      <c r="D214" s="147" t="str">
        <f>TRIM(CLEAN(TEXT(IFERROR(INDEX('Snakeden MR'!$I$4:$J$3028,MATCH($A214,'Snakeden MR'!$J$4:$J$3028,0),1),"-"),"@")))</f>
        <v>-</v>
      </c>
      <c r="E214" s="147" t="str">
        <f>TRIM(CLEAN(TEXT(IFERROR(INDEX('Snakeden MR'!$P$4:$Q$3028,MATCH($A214,'Snakeden MR'!$Q$4:$Q$3028,0),1),"-"),"@")))</f>
        <v>-</v>
      </c>
      <c r="F214" s="147" t="str">
        <f>TRIM(CLEAN(TEXT(IFERROR(INDEX('Snakeden MR'!$W$4:$X$3028,MATCH($A214,'Snakeden MR'!$X$4:$X$3028,0),1),"-"),"@")))</f>
        <v>-</v>
      </c>
      <c r="G214" s="159" t="str">
        <f t="shared" si="6"/>
        <v>Not Found</v>
      </c>
      <c r="H214" t="str" cm="1">
        <f t="array" ref="H214">IF(SUMPRODUCT((TRIM(C214:F214)&lt;&gt;"-")*1)=0,
    "No Data",
    IF(COUNTIF(C214:F214,INDEX(_xlfn._xlws.FILTER(C214:F214,TRIM(C214:F214)&lt;&gt;"-"),1))=SUMPRODUCT((TRIM(C214:F214)&lt;&gt;"-")*1),
    "No Change",
    "Change"))</f>
        <v>No Data</v>
      </c>
      <c r="I214" s="159"/>
      <c r="J214"/>
      <c r="K214" s="163"/>
      <c r="L214" s="147" t="str">
        <f>TRIM(CLEAN(TEXT(IFERROR(INDEX('Glade MR'!$B$4:$C$3000,MATCH($A214,'Glade MR'!$C$4:$C$3000,0),1),"-"),"@")))</f>
        <v>-</v>
      </c>
      <c r="M214" s="147" t="str">
        <f>TRIM(CLEAN(TEXT(IFERROR(INDEX('Glade MR'!$I$4:$J$3000,MATCH($A214,'Glade MR'!$J$4:$J$3000,0),1),"-"),"@")))</f>
        <v>-</v>
      </c>
      <c r="N214" s="147" t="str">
        <f>TRIM(CLEAN(TEXT(IFERROR(INDEX('Glade MR'!$P$4:$Q$3000,MATCH($A214,'Glade MR'!$Q$4:$Q$3000,0),1),"-"),"@")))</f>
        <v>-</v>
      </c>
      <c r="O214" s="147" t="str">
        <f>TRIM(CLEAN(TEXT(IFERROR(INDEX('Glade MR'!$W$4:$X$3000,MATCH($A214,'Glade MR'!$X$4:$X$3000,0),1),"-"),"@")))</f>
        <v>-</v>
      </c>
      <c r="P214" s="159" t="str">
        <f t="shared" si="7"/>
        <v>Not Found</v>
      </c>
      <c r="Q214" t="str" cm="1">
        <f t="array" ref="Q214">IF(SUMPRODUCT((TRIM(L214:O214)&lt;&gt;"-")*1)=0,
    "No Data",
    IF(COUNTIF(L214:O214,INDEX(_xlfn._xlws.FILTER(L214:O214,TRIM(L214:O214)&lt;&gt;"-"),1))=SUMPRODUCT((TRIM(L214:O214)&lt;&gt;"-")*1),
    "No Change",
    "Change"))</f>
        <v>No Data</v>
      </c>
      <c r="R214" s="159"/>
      <c r="S214" s="111"/>
    </row>
    <row r="215" spans="1:19" x14ac:dyDescent="0.3">
      <c r="A215" t="s">
        <v>1272</v>
      </c>
      <c r="B215" t="s">
        <v>1145</v>
      </c>
      <c r="C215" s="160" t="str">
        <f>TRIM(CLEAN(TEXT(IFERROR(INDEX('Snakeden MR'!$B$4:$C$3028,MATCH($A215,'Snakeden MR'!$C$4:$C$3028,0),1),"-"),"@")))</f>
        <v>-</v>
      </c>
      <c r="D215" s="147" t="str">
        <f>TRIM(CLEAN(TEXT(IFERROR(INDEX('Snakeden MR'!$I$4:$J$3028,MATCH($A215,'Snakeden MR'!$J$4:$J$3028,0),1),"-"),"@")))</f>
        <v>-</v>
      </c>
      <c r="E215" s="147" t="str">
        <f>TRIM(CLEAN(TEXT(IFERROR(INDEX('Snakeden MR'!$P$4:$Q$3028,MATCH($A215,'Snakeden MR'!$Q$4:$Q$3028,0),1),"-"),"@")))</f>
        <v>-</v>
      </c>
      <c r="F215" s="147" t="str">
        <f>TRIM(CLEAN(TEXT(IFERROR(INDEX('Snakeden MR'!$W$4:$X$3028,MATCH($A215,'Snakeden MR'!$X$4:$X$3028,0),1),"-"),"@")))</f>
        <v>-</v>
      </c>
      <c r="G215" s="159" t="str">
        <f t="shared" si="6"/>
        <v>Not Found</v>
      </c>
      <c r="H215" t="str" cm="1">
        <f t="array" ref="H215">IF(SUMPRODUCT((TRIM(C215:F215)&lt;&gt;"-")*1)=0,
    "No Data",
    IF(COUNTIF(C215:F215,INDEX(_xlfn._xlws.FILTER(C215:F215,TRIM(C215:F215)&lt;&gt;"-"),1))=SUMPRODUCT((TRIM(C215:F215)&lt;&gt;"-")*1),
    "No Change",
    "Change"))</f>
        <v>No Data</v>
      </c>
      <c r="I215" s="159"/>
      <c r="J215"/>
      <c r="K215" s="163"/>
      <c r="L215" s="147" t="str">
        <f>TRIM(CLEAN(TEXT(IFERROR(INDEX('Glade MR'!$B$4:$C$3000,MATCH($A215,'Glade MR'!$C$4:$C$3000,0),1),"-"),"@")))</f>
        <v>-</v>
      </c>
      <c r="M215" s="147" t="str">
        <f>TRIM(CLEAN(TEXT(IFERROR(INDEX('Glade MR'!$I$4:$J$3000,MATCH($A215,'Glade MR'!$J$4:$J$3000,0),1),"-"),"@")))</f>
        <v>-</v>
      </c>
      <c r="N215" s="147" t="str">
        <f>TRIM(CLEAN(TEXT(IFERROR(INDEX('Glade MR'!$P$4:$Q$3000,MATCH($A215,'Glade MR'!$Q$4:$Q$3000,0),1),"-"),"@")))</f>
        <v>-</v>
      </c>
      <c r="O215" s="147" t="str">
        <f>TRIM(CLEAN(TEXT(IFERROR(INDEX('Glade MR'!$W$4:$X$3000,MATCH($A215,'Glade MR'!$X$4:$X$3000,0),1),"-"),"@")))</f>
        <v>-</v>
      </c>
      <c r="P215" s="159" t="str">
        <f t="shared" si="7"/>
        <v>Not Found</v>
      </c>
      <c r="Q215" t="str" cm="1">
        <f t="array" ref="Q215">IF(SUMPRODUCT((TRIM(L215:O215)&lt;&gt;"-")*1)=0,
    "No Data",
    IF(COUNTIF(L215:O215,INDEX(_xlfn._xlws.FILTER(L215:O215,TRIM(L215:O215)&lt;&gt;"-"),1))=SUMPRODUCT((TRIM(L215:O215)&lt;&gt;"-")*1),
    "No Change",
    "Change"))</f>
        <v>No Data</v>
      </c>
      <c r="R215" s="159"/>
      <c r="S215" s="111"/>
    </row>
    <row r="216" spans="1:19" x14ac:dyDescent="0.3">
      <c r="A216" t="s">
        <v>143</v>
      </c>
      <c r="B216" t="s">
        <v>1145</v>
      </c>
      <c r="C216" s="160" t="str">
        <f>TRIM(CLEAN(TEXT(IFERROR(INDEX('Snakeden MR'!$B$4:$C$3028,MATCH($A216,'Snakeden MR'!$C$4:$C$3028,0),1),"-"),"@")))</f>
        <v>-</v>
      </c>
      <c r="D216" s="147" t="str">
        <f>TRIM(CLEAN(TEXT(IFERROR(INDEX('Snakeden MR'!$I$4:$J$3028,MATCH($A216,'Snakeden MR'!$J$4:$J$3028,0),1),"-"),"@")))</f>
        <v>Pool 2</v>
      </c>
      <c r="E216" s="147" t="str">
        <f>TRIM(CLEAN(TEXT(IFERROR(INDEX('Snakeden MR'!$P$4:$Q$3028,MATCH($A216,'Snakeden MR'!$Q$4:$Q$3028,0),1),"-"),"@")))</f>
        <v>-</v>
      </c>
      <c r="F216" s="147" t="str">
        <f>TRIM(CLEAN(TEXT(IFERROR(INDEX('Snakeden MR'!$W$4:$X$3028,MATCH($A216,'Snakeden MR'!$X$4:$X$3028,0),1),"-"),"@")))</f>
        <v>-</v>
      </c>
      <c r="G216" s="159" t="str">
        <f t="shared" si="6"/>
        <v>Found</v>
      </c>
      <c r="H216" t="str" cm="1">
        <f t="array" ref="H216">IF(SUMPRODUCT((TRIM(C216:F216)&lt;&gt;"-")*1)=0,
    "No Data",
    IF(COUNTIF(C216:F216,INDEX(_xlfn._xlws.FILTER(C216:F216,TRIM(C216:F216)&lt;&gt;"-"),1))=SUMPRODUCT((TRIM(C216:F216)&lt;&gt;"-")*1),
    "No Change",
    "Change"))</f>
        <v>No Change</v>
      </c>
      <c r="I216" s="159"/>
      <c r="J216"/>
      <c r="K216" s="163"/>
      <c r="L216" s="147" t="str">
        <f>TRIM(CLEAN(TEXT(IFERROR(INDEX('Glade MR'!$B$4:$C$3000,MATCH($A216,'Glade MR'!$C$4:$C$3000,0),1),"-"),"@")))</f>
        <v>-</v>
      </c>
      <c r="M216" s="147" t="str">
        <f>TRIM(CLEAN(TEXT(IFERROR(INDEX('Glade MR'!$I$4:$J$3000,MATCH($A216,'Glade MR'!$J$4:$J$3000,0),1),"-"),"@")))</f>
        <v>-</v>
      </c>
      <c r="N216" s="147" t="str">
        <f>TRIM(CLEAN(TEXT(IFERROR(INDEX('Glade MR'!$P$4:$Q$3000,MATCH($A216,'Glade MR'!$Q$4:$Q$3000,0),1),"-"),"@")))</f>
        <v>-</v>
      </c>
      <c r="O216" s="147" t="str">
        <f>TRIM(CLEAN(TEXT(IFERROR(INDEX('Glade MR'!$W$4:$X$3000,MATCH($A216,'Glade MR'!$X$4:$X$3000,0),1),"-"),"@")))</f>
        <v>-</v>
      </c>
      <c r="P216" s="159" t="str">
        <f t="shared" si="7"/>
        <v>Not Found</v>
      </c>
      <c r="Q216" t="str" cm="1">
        <f t="array" ref="Q216">IF(SUMPRODUCT((TRIM(L216:O216)&lt;&gt;"-")*1)=0,
    "No Data",
    IF(COUNTIF(L216:O216,INDEX(_xlfn._xlws.FILTER(L216:O216,TRIM(L216:O216)&lt;&gt;"-"),1))=SUMPRODUCT((TRIM(L216:O216)&lt;&gt;"-")*1),
    "No Change",
    "Change"))</f>
        <v>No Data</v>
      </c>
      <c r="R216" s="159"/>
      <c r="S216" s="111"/>
    </row>
    <row r="217" spans="1:19" x14ac:dyDescent="0.3">
      <c r="A217" t="s">
        <v>1273</v>
      </c>
      <c r="B217" t="s">
        <v>1145</v>
      </c>
      <c r="C217" s="160" t="str">
        <f>TRIM(CLEAN(TEXT(IFERROR(INDEX('Snakeden MR'!$B$4:$C$3028,MATCH($A217,'Snakeden MR'!$C$4:$C$3028,0),1),"-"),"@")))</f>
        <v>-</v>
      </c>
      <c r="D217" s="147" t="str">
        <f>TRIM(CLEAN(TEXT(IFERROR(INDEX('Snakeden MR'!$I$4:$J$3028,MATCH($A217,'Snakeden MR'!$J$4:$J$3028,0),1),"-"),"@")))</f>
        <v>-</v>
      </c>
      <c r="E217" s="147" t="str">
        <f>TRIM(CLEAN(TEXT(IFERROR(INDEX('Snakeden MR'!$P$4:$Q$3028,MATCH($A217,'Snakeden MR'!$Q$4:$Q$3028,0),1),"-"),"@")))</f>
        <v>-</v>
      </c>
      <c r="F217" s="147" t="str">
        <f>TRIM(CLEAN(TEXT(IFERROR(INDEX('Snakeden MR'!$W$4:$X$3028,MATCH($A217,'Snakeden MR'!$X$4:$X$3028,0),1),"-"),"@")))</f>
        <v>-</v>
      </c>
      <c r="G217" s="159" t="str">
        <f t="shared" si="6"/>
        <v>Not Found</v>
      </c>
      <c r="H217" t="str" cm="1">
        <f t="array" ref="H217">IF(SUMPRODUCT((TRIM(C217:F217)&lt;&gt;"-")*1)=0,
    "No Data",
    IF(COUNTIF(C217:F217,INDEX(_xlfn._xlws.FILTER(C217:F217,TRIM(C217:F217)&lt;&gt;"-"),1))=SUMPRODUCT((TRIM(C217:F217)&lt;&gt;"-")*1),
    "No Change",
    "Change"))</f>
        <v>No Data</v>
      </c>
      <c r="I217" s="159"/>
      <c r="J217"/>
      <c r="K217" s="163"/>
      <c r="L217" s="147" t="str">
        <f>TRIM(CLEAN(TEXT(IFERROR(INDEX('Glade MR'!$B$4:$C$3000,MATCH($A217,'Glade MR'!$C$4:$C$3000,0),1),"-"),"@")))</f>
        <v>-</v>
      </c>
      <c r="M217" s="147" t="str">
        <f>TRIM(CLEAN(TEXT(IFERROR(INDEX('Glade MR'!$I$4:$J$3000,MATCH($A217,'Glade MR'!$J$4:$J$3000,0),1),"-"),"@")))</f>
        <v>-</v>
      </c>
      <c r="N217" s="147" t="str">
        <f>TRIM(CLEAN(TEXT(IFERROR(INDEX('Glade MR'!$P$4:$Q$3000,MATCH($A217,'Glade MR'!$Q$4:$Q$3000,0),1),"-"),"@")))</f>
        <v>-</v>
      </c>
      <c r="O217" s="147" t="str">
        <f>TRIM(CLEAN(TEXT(IFERROR(INDEX('Glade MR'!$W$4:$X$3000,MATCH($A217,'Glade MR'!$X$4:$X$3000,0),1),"-"),"@")))</f>
        <v>-</v>
      </c>
      <c r="P217" s="159" t="str">
        <f t="shared" si="7"/>
        <v>Not Found</v>
      </c>
      <c r="Q217" t="str" cm="1">
        <f t="array" ref="Q217">IF(SUMPRODUCT((TRIM(L217:O217)&lt;&gt;"-")*1)=0,
    "No Data",
    IF(COUNTIF(L217:O217,INDEX(_xlfn._xlws.FILTER(L217:O217,TRIM(L217:O217)&lt;&gt;"-"),1))=SUMPRODUCT((TRIM(L217:O217)&lt;&gt;"-")*1),
    "No Change",
    "Change"))</f>
        <v>No Data</v>
      </c>
      <c r="R217" s="159"/>
      <c r="S217" s="111"/>
    </row>
    <row r="218" spans="1:19" x14ac:dyDescent="0.3">
      <c r="A218" t="s">
        <v>1274</v>
      </c>
      <c r="B218" t="s">
        <v>1145</v>
      </c>
      <c r="C218" s="160" t="str">
        <f>TRIM(CLEAN(TEXT(IFERROR(INDEX('Snakeden MR'!$B$4:$C$3028,MATCH($A218,'Snakeden MR'!$C$4:$C$3028,0),1),"-"),"@")))</f>
        <v>-</v>
      </c>
      <c r="D218" s="147" t="str">
        <f>TRIM(CLEAN(TEXT(IFERROR(INDEX('Snakeden MR'!$I$4:$J$3028,MATCH($A218,'Snakeden MR'!$J$4:$J$3028,0),1),"-"),"@")))</f>
        <v>-</v>
      </c>
      <c r="E218" s="147" t="str">
        <f>TRIM(CLEAN(TEXT(IFERROR(INDEX('Snakeden MR'!$P$4:$Q$3028,MATCH($A218,'Snakeden MR'!$Q$4:$Q$3028,0),1),"-"),"@")))</f>
        <v>-</v>
      </c>
      <c r="F218" s="147" t="str">
        <f>TRIM(CLEAN(TEXT(IFERROR(INDEX('Snakeden MR'!$W$4:$X$3028,MATCH($A218,'Snakeden MR'!$X$4:$X$3028,0),1),"-"),"@")))</f>
        <v>-</v>
      </c>
      <c r="G218" s="159" t="str">
        <f t="shared" si="6"/>
        <v>Not Found</v>
      </c>
      <c r="H218" t="str" cm="1">
        <f t="array" ref="H218">IF(SUMPRODUCT((TRIM(C218:F218)&lt;&gt;"-")*1)=0,
    "No Data",
    IF(COUNTIF(C218:F218,INDEX(_xlfn._xlws.FILTER(C218:F218,TRIM(C218:F218)&lt;&gt;"-"),1))=SUMPRODUCT((TRIM(C218:F218)&lt;&gt;"-")*1),
    "No Change",
    "Change"))</f>
        <v>No Data</v>
      </c>
      <c r="I218" s="159"/>
      <c r="J218"/>
      <c r="K218" s="163"/>
      <c r="L218" s="147" t="str">
        <f>TRIM(CLEAN(TEXT(IFERROR(INDEX('Glade MR'!$B$4:$C$3000,MATCH($A218,'Glade MR'!$C$4:$C$3000,0),1),"-"),"@")))</f>
        <v>-</v>
      </c>
      <c r="M218" s="147" t="str">
        <f>TRIM(CLEAN(TEXT(IFERROR(INDEX('Glade MR'!$I$4:$J$3000,MATCH($A218,'Glade MR'!$J$4:$J$3000,0),1),"-"),"@")))</f>
        <v>-</v>
      </c>
      <c r="N218" s="147" t="str">
        <f>TRIM(CLEAN(TEXT(IFERROR(INDEX('Glade MR'!$P$4:$Q$3000,MATCH($A218,'Glade MR'!$Q$4:$Q$3000,0),1),"-"),"@")))</f>
        <v>-</v>
      </c>
      <c r="O218" s="147" t="str">
        <f>TRIM(CLEAN(TEXT(IFERROR(INDEX('Glade MR'!$W$4:$X$3000,MATCH($A218,'Glade MR'!$X$4:$X$3000,0),1),"-"),"@")))</f>
        <v>-</v>
      </c>
      <c r="P218" s="159" t="str">
        <f t="shared" si="7"/>
        <v>Not Found</v>
      </c>
      <c r="Q218" t="str" cm="1">
        <f t="array" ref="Q218">IF(SUMPRODUCT((TRIM(L218:O218)&lt;&gt;"-")*1)=0,
    "No Data",
    IF(COUNTIF(L218:O218,INDEX(_xlfn._xlws.FILTER(L218:O218,TRIM(L218:O218)&lt;&gt;"-"),1))=SUMPRODUCT((TRIM(L218:O218)&lt;&gt;"-")*1),
    "No Change",
    "Change"))</f>
        <v>No Data</v>
      </c>
      <c r="R218" s="159"/>
      <c r="S218" s="111"/>
    </row>
    <row r="219" spans="1:19" x14ac:dyDescent="0.3">
      <c r="A219" t="s">
        <v>269</v>
      </c>
      <c r="B219" t="s">
        <v>1145</v>
      </c>
      <c r="C219" s="160" t="str">
        <f>TRIM(CLEAN(TEXT(IFERROR(INDEX('Snakeden MR'!$B$4:$C$3028,MATCH($A219,'Snakeden MR'!$C$4:$C$3028,0),1),"-"),"@")))</f>
        <v>-</v>
      </c>
      <c r="D219" s="147" t="str">
        <f>TRIM(CLEAN(TEXT(IFERROR(INDEX('Snakeden MR'!$I$4:$J$3028,MATCH($A219,'Snakeden MR'!$J$4:$J$3028,0),1),"-"),"@")))</f>
        <v>Pool 6</v>
      </c>
      <c r="E219" s="147" t="str">
        <f>TRIM(CLEAN(TEXT(IFERROR(INDEX('Snakeden MR'!$P$4:$Q$3028,MATCH($A219,'Snakeden MR'!$Q$4:$Q$3028,0),1),"-"),"@")))</f>
        <v>-</v>
      </c>
      <c r="F219" s="147" t="str">
        <f>TRIM(CLEAN(TEXT(IFERROR(INDEX('Snakeden MR'!$W$4:$X$3028,MATCH($A219,'Snakeden MR'!$X$4:$X$3028,0),1),"-"),"@")))</f>
        <v>-</v>
      </c>
      <c r="G219" s="159" t="str">
        <f t="shared" si="6"/>
        <v>Found</v>
      </c>
      <c r="H219" t="str" cm="1">
        <f t="array" ref="H219">IF(SUMPRODUCT((TRIM(C219:F219)&lt;&gt;"-")*1)=0,
    "No Data",
    IF(COUNTIF(C219:F219,INDEX(_xlfn._xlws.FILTER(C219:F219,TRIM(C219:F219)&lt;&gt;"-"),1))=SUMPRODUCT((TRIM(C219:F219)&lt;&gt;"-")*1),
    "No Change",
    "Change"))</f>
        <v>No Change</v>
      </c>
      <c r="I219" s="159"/>
      <c r="J219"/>
      <c r="K219" s="163"/>
      <c r="L219" s="147" t="str">
        <f>TRIM(CLEAN(TEXT(IFERROR(INDEX('Glade MR'!$B$4:$C$3000,MATCH($A219,'Glade MR'!$C$4:$C$3000,0),1),"-"),"@")))</f>
        <v>-</v>
      </c>
      <c r="M219" s="147" t="str">
        <f>TRIM(CLEAN(TEXT(IFERROR(INDEX('Glade MR'!$I$4:$J$3000,MATCH($A219,'Glade MR'!$J$4:$J$3000,0),1),"-"),"@")))</f>
        <v>-</v>
      </c>
      <c r="N219" s="147" t="str">
        <f>TRIM(CLEAN(TEXT(IFERROR(INDEX('Glade MR'!$P$4:$Q$3000,MATCH($A219,'Glade MR'!$Q$4:$Q$3000,0),1),"-"),"@")))</f>
        <v>-</v>
      </c>
      <c r="O219" s="147" t="str">
        <f>TRIM(CLEAN(TEXT(IFERROR(INDEX('Glade MR'!$W$4:$X$3000,MATCH($A219,'Glade MR'!$X$4:$X$3000,0),1),"-"),"@")))</f>
        <v>-</v>
      </c>
      <c r="P219" s="159" t="str">
        <f t="shared" si="7"/>
        <v>Not Found</v>
      </c>
      <c r="Q219" t="str" cm="1">
        <f t="array" ref="Q219">IF(SUMPRODUCT((TRIM(L219:O219)&lt;&gt;"-")*1)=0,
    "No Data",
    IF(COUNTIF(L219:O219,INDEX(_xlfn._xlws.FILTER(L219:O219,TRIM(L219:O219)&lt;&gt;"-"),1))=SUMPRODUCT((TRIM(L219:O219)&lt;&gt;"-")*1),
    "No Change",
    "Change"))</f>
        <v>No Data</v>
      </c>
      <c r="R219" s="159"/>
      <c r="S219" s="111"/>
    </row>
    <row r="220" spans="1:19" x14ac:dyDescent="0.3">
      <c r="A220" t="s">
        <v>1275</v>
      </c>
      <c r="B220" t="s">
        <v>1145</v>
      </c>
      <c r="C220" s="160" t="str">
        <f>TRIM(CLEAN(TEXT(IFERROR(INDEX('Snakeden MR'!$B$4:$C$3028,MATCH($A220,'Snakeden MR'!$C$4:$C$3028,0),1),"-"),"@")))</f>
        <v>-</v>
      </c>
      <c r="D220" s="147" t="str">
        <f>TRIM(CLEAN(TEXT(IFERROR(INDEX('Snakeden MR'!$I$4:$J$3028,MATCH($A220,'Snakeden MR'!$J$4:$J$3028,0),1),"-"),"@")))</f>
        <v>-</v>
      </c>
      <c r="E220" s="147" t="str">
        <f>TRIM(CLEAN(TEXT(IFERROR(INDEX('Snakeden MR'!$P$4:$Q$3028,MATCH($A220,'Snakeden MR'!$Q$4:$Q$3028,0),1),"-"),"@")))</f>
        <v>-</v>
      </c>
      <c r="F220" s="147" t="str">
        <f>TRIM(CLEAN(TEXT(IFERROR(INDEX('Snakeden MR'!$W$4:$X$3028,MATCH($A220,'Snakeden MR'!$X$4:$X$3028,0),1),"-"),"@")))</f>
        <v>-</v>
      </c>
      <c r="G220" s="159" t="str">
        <f t="shared" si="6"/>
        <v>Not Found</v>
      </c>
      <c r="H220" t="str" cm="1">
        <f t="array" ref="H220">IF(SUMPRODUCT((TRIM(C220:F220)&lt;&gt;"-")*1)=0,
    "No Data",
    IF(COUNTIF(C220:F220,INDEX(_xlfn._xlws.FILTER(C220:F220,TRIM(C220:F220)&lt;&gt;"-"),1))=SUMPRODUCT((TRIM(C220:F220)&lt;&gt;"-")*1),
    "No Change",
    "Change"))</f>
        <v>No Data</v>
      </c>
      <c r="I220" s="159"/>
      <c r="J220"/>
      <c r="K220" s="163"/>
      <c r="L220" s="147" t="str">
        <f>TRIM(CLEAN(TEXT(IFERROR(INDEX('Glade MR'!$B$4:$C$3000,MATCH($A220,'Glade MR'!$C$4:$C$3000,0),1),"-"),"@")))</f>
        <v>-</v>
      </c>
      <c r="M220" s="147" t="str">
        <f>TRIM(CLEAN(TEXT(IFERROR(INDEX('Glade MR'!$I$4:$J$3000,MATCH($A220,'Glade MR'!$J$4:$J$3000,0),1),"-"),"@")))</f>
        <v>-</v>
      </c>
      <c r="N220" s="147" t="str">
        <f>TRIM(CLEAN(TEXT(IFERROR(INDEX('Glade MR'!$P$4:$Q$3000,MATCH($A220,'Glade MR'!$Q$4:$Q$3000,0),1),"-"),"@")))</f>
        <v>-</v>
      </c>
      <c r="O220" s="147" t="str">
        <f>TRIM(CLEAN(TEXT(IFERROR(INDEX('Glade MR'!$W$4:$X$3000,MATCH($A220,'Glade MR'!$X$4:$X$3000,0),1),"-"),"@")))</f>
        <v>-</v>
      </c>
      <c r="P220" s="159" t="str">
        <f t="shared" si="7"/>
        <v>Not Found</v>
      </c>
      <c r="Q220" t="str" cm="1">
        <f t="array" ref="Q220">IF(SUMPRODUCT((TRIM(L220:O220)&lt;&gt;"-")*1)=0,
    "No Data",
    IF(COUNTIF(L220:O220,INDEX(_xlfn._xlws.FILTER(L220:O220,TRIM(L220:O220)&lt;&gt;"-"),1))=SUMPRODUCT((TRIM(L220:O220)&lt;&gt;"-")*1),
    "No Change",
    "Change"))</f>
        <v>No Data</v>
      </c>
      <c r="R220" s="159"/>
      <c r="S220" s="111"/>
    </row>
    <row r="221" spans="1:19" x14ac:dyDescent="0.3">
      <c r="A221" t="s">
        <v>1276</v>
      </c>
      <c r="B221" t="s">
        <v>1145</v>
      </c>
      <c r="C221" s="160" t="str">
        <f>TRIM(CLEAN(TEXT(IFERROR(INDEX('Snakeden MR'!$B$4:$C$3028,MATCH($A221,'Snakeden MR'!$C$4:$C$3028,0),1),"-"),"@")))</f>
        <v>-</v>
      </c>
      <c r="D221" s="147" t="str">
        <f>TRIM(CLEAN(TEXT(IFERROR(INDEX('Snakeden MR'!$I$4:$J$3028,MATCH($A221,'Snakeden MR'!$J$4:$J$3028,0),1),"-"),"@")))</f>
        <v>-</v>
      </c>
      <c r="E221" s="147" t="str">
        <f>TRIM(CLEAN(TEXT(IFERROR(INDEX('Snakeden MR'!$P$4:$Q$3028,MATCH($A221,'Snakeden MR'!$Q$4:$Q$3028,0),1),"-"),"@")))</f>
        <v>-</v>
      </c>
      <c r="F221" s="147" t="str">
        <f>TRIM(CLEAN(TEXT(IFERROR(INDEX('Snakeden MR'!$W$4:$X$3028,MATCH($A221,'Snakeden MR'!$X$4:$X$3028,0),1),"-"),"@")))</f>
        <v>-</v>
      </c>
      <c r="G221" s="159" t="str">
        <f t="shared" si="6"/>
        <v>Not Found</v>
      </c>
      <c r="H221" t="str" cm="1">
        <f t="array" ref="H221">IF(SUMPRODUCT((TRIM(C221:F221)&lt;&gt;"-")*1)=0,
    "No Data",
    IF(COUNTIF(C221:F221,INDEX(_xlfn._xlws.FILTER(C221:F221,TRIM(C221:F221)&lt;&gt;"-"),1))=SUMPRODUCT((TRIM(C221:F221)&lt;&gt;"-")*1),
    "No Change",
    "Change"))</f>
        <v>No Data</v>
      </c>
      <c r="I221" s="159"/>
      <c r="J221"/>
      <c r="K221" s="163"/>
      <c r="L221" s="147" t="str">
        <f>TRIM(CLEAN(TEXT(IFERROR(INDEX('Glade MR'!$B$4:$C$3000,MATCH($A221,'Glade MR'!$C$4:$C$3000,0),1),"-"),"@")))</f>
        <v>-</v>
      </c>
      <c r="M221" s="147" t="str">
        <f>TRIM(CLEAN(TEXT(IFERROR(INDEX('Glade MR'!$I$4:$J$3000,MATCH($A221,'Glade MR'!$J$4:$J$3000,0),1),"-"),"@")))</f>
        <v>-</v>
      </c>
      <c r="N221" s="147" t="str">
        <f>TRIM(CLEAN(TEXT(IFERROR(INDEX('Glade MR'!$P$4:$Q$3000,MATCH($A221,'Glade MR'!$Q$4:$Q$3000,0),1),"-"),"@")))</f>
        <v>-</v>
      </c>
      <c r="O221" s="147" t="str">
        <f>TRIM(CLEAN(TEXT(IFERROR(INDEX('Glade MR'!$W$4:$X$3000,MATCH($A221,'Glade MR'!$X$4:$X$3000,0),1),"-"),"@")))</f>
        <v>-</v>
      </c>
      <c r="P221" s="159" t="str">
        <f t="shared" si="7"/>
        <v>Not Found</v>
      </c>
      <c r="Q221" t="str" cm="1">
        <f t="array" ref="Q221">IF(SUMPRODUCT((TRIM(L221:O221)&lt;&gt;"-")*1)=0,
    "No Data",
    IF(COUNTIF(L221:O221,INDEX(_xlfn._xlws.FILTER(L221:O221,TRIM(L221:O221)&lt;&gt;"-"),1))=SUMPRODUCT((TRIM(L221:O221)&lt;&gt;"-")*1),
    "No Change",
    "Change"))</f>
        <v>No Data</v>
      </c>
      <c r="R221" s="159"/>
      <c r="S221" s="111"/>
    </row>
    <row r="222" spans="1:19" x14ac:dyDescent="0.3">
      <c r="A222" t="s">
        <v>1277</v>
      </c>
      <c r="B222" t="s">
        <v>1145</v>
      </c>
      <c r="C222" s="160" t="str">
        <f>TRIM(CLEAN(TEXT(IFERROR(INDEX('Snakeden MR'!$B$4:$C$3028,MATCH($A222,'Snakeden MR'!$C$4:$C$3028,0),1),"-"),"@")))</f>
        <v>-</v>
      </c>
      <c r="D222" s="147" t="str">
        <f>TRIM(CLEAN(TEXT(IFERROR(INDEX('Snakeden MR'!$I$4:$J$3028,MATCH($A222,'Snakeden MR'!$J$4:$J$3028,0),1),"-"),"@")))</f>
        <v>-</v>
      </c>
      <c r="E222" s="147" t="str">
        <f>TRIM(CLEAN(TEXT(IFERROR(INDEX('Snakeden MR'!$P$4:$Q$3028,MATCH($A222,'Snakeden MR'!$Q$4:$Q$3028,0),1),"-"),"@")))</f>
        <v>-</v>
      </c>
      <c r="F222" s="147" t="str">
        <f>TRIM(CLEAN(TEXT(IFERROR(INDEX('Snakeden MR'!$W$4:$X$3028,MATCH($A222,'Snakeden MR'!$X$4:$X$3028,0),1),"-"),"@")))</f>
        <v>-</v>
      </c>
      <c r="G222" s="159" t="str">
        <f t="shared" si="6"/>
        <v>Not Found</v>
      </c>
      <c r="H222" t="str" cm="1">
        <f t="array" ref="H222">IF(SUMPRODUCT((TRIM(C222:F222)&lt;&gt;"-")*1)=0,
    "No Data",
    IF(COUNTIF(C222:F222,INDEX(_xlfn._xlws.FILTER(C222:F222,TRIM(C222:F222)&lt;&gt;"-"),1))=SUMPRODUCT((TRIM(C222:F222)&lt;&gt;"-")*1),
    "No Change",
    "Change"))</f>
        <v>No Data</v>
      </c>
      <c r="I222" s="159"/>
      <c r="J222"/>
      <c r="K222" s="163"/>
      <c r="L222" s="147" t="str">
        <f>TRIM(CLEAN(TEXT(IFERROR(INDEX('Glade MR'!$B$4:$C$3000,MATCH($A222,'Glade MR'!$C$4:$C$3000,0),1),"-"),"@")))</f>
        <v>-</v>
      </c>
      <c r="M222" s="147" t="str">
        <f>TRIM(CLEAN(TEXT(IFERROR(INDEX('Glade MR'!$I$4:$J$3000,MATCH($A222,'Glade MR'!$J$4:$J$3000,0),1),"-"),"@")))</f>
        <v>-</v>
      </c>
      <c r="N222" s="147" t="str">
        <f>TRIM(CLEAN(TEXT(IFERROR(INDEX('Glade MR'!$P$4:$Q$3000,MATCH($A222,'Glade MR'!$Q$4:$Q$3000,0),1),"-"),"@")))</f>
        <v>-</v>
      </c>
      <c r="O222" s="147" t="str">
        <f>TRIM(CLEAN(TEXT(IFERROR(INDEX('Glade MR'!$W$4:$X$3000,MATCH($A222,'Glade MR'!$X$4:$X$3000,0),1),"-"),"@")))</f>
        <v>-</v>
      </c>
      <c r="P222" s="159" t="str">
        <f t="shared" si="7"/>
        <v>Not Found</v>
      </c>
      <c r="Q222" t="str" cm="1">
        <f t="array" ref="Q222">IF(SUMPRODUCT((TRIM(L222:O222)&lt;&gt;"-")*1)=0,
    "No Data",
    IF(COUNTIF(L222:O222,INDEX(_xlfn._xlws.FILTER(L222:O222,TRIM(L222:O222)&lt;&gt;"-"),1))=SUMPRODUCT((TRIM(L222:O222)&lt;&gt;"-")*1),
    "No Change",
    "Change"))</f>
        <v>No Data</v>
      </c>
      <c r="R222" s="159"/>
      <c r="S222" s="111"/>
    </row>
    <row r="223" spans="1:19" x14ac:dyDescent="0.3">
      <c r="A223" t="s">
        <v>1278</v>
      </c>
      <c r="B223" t="s">
        <v>1145</v>
      </c>
      <c r="C223" s="160" t="str">
        <f>TRIM(CLEAN(TEXT(IFERROR(INDEX('Snakeden MR'!$B$4:$C$3028,MATCH($A223,'Snakeden MR'!$C$4:$C$3028,0),1),"-"),"@")))</f>
        <v>-</v>
      </c>
      <c r="D223" s="147" t="str">
        <f>TRIM(CLEAN(TEXT(IFERROR(INDEX('Snakeden MR'!$I$4:$J$3028,MATCH($A223,'Snakeden MR'!$J$4:$J$3028,0),1),"-"),"@")))</f>
        <v>-</v>
      </c>
      <c r="E223" s="147" t="str">
        <f>TRIM(CLEAN(TEXT(IFERROR(INDEX('Snakeden MR'!$P$4:$Q$3028,MATCH($A223,'Snakeden MR'!$Q$4:$Q$3028,0),1),"-"),"@")))</f>
        <v>-</v>
      </c>
      <c r="F223" s="147" t="str">
        <f>TRIM(CLEAN(TEXT(IFERROR(INDEX('Snakeden MR'!$W$4:$X$3028,MATCH($A223,'Snakeden MR'!$X$4:$X$3028,0),1),"-"),"@")))</f>
        <v>-</v>
      </c>
      <c r="G223" s="159" t="str">
        <f t="shared" si="6"/>
        <v>Not Found</v>
      </c>
      <c r="H223" t="str" cm="1">
        <f t="array" ref="H223">IF(SUMPRODUCT((TRIM(C223:F223)&lt;&gt;"-")*1)=0,
    "No Data",
    IF(COUNTIF(C223:F223,INDEX(_xlfn._xlws.FILTER(C223:F223,TRIM(C223:F223)&lt;&gt;"-"),1))=SUMPRODUCT((TRIM(C223:F223)&lt;&gt;"-")*1),
    "No Change",
    "Change"))</f>
        <v>No Data</v>
      </c>
      <c r="I223" s="159"/>
      <c r="J223"/>
      <c r="K223" s="163"/>
      <c r="L223" s="147" t="str">
        <f>TRIM(CLEAN(TEXT(IFERROR(INDEX('Glade MR'!$B$4:$C$3000,MATCH($A223,'Glade MR'!$C$4:$C$3000,0),1),"-"),"@")))</f>
        <v>-</v>
      </c>
      <c r="M223" s="147" t="str">
        <f>TRIM(CLEAN(TEXT(IFERROR(INDEX('Glade MR'!$I$4:$J$3000,MATCH($A223,'Glade MR'!$J$4:$J$3000,0),1),"-"),"@")))</f>
        <v>-</v>
      </c>
      <c r="N223" s="147" t="str">
        <f>TRIM(CLEAN(TEXT(IFERROR(INDEX('Glade MR'!$P$4:$Q$3000,MATCH($A223,'Glade MR'!$Q$4:$Q$3000,0),1),"-"),"@")))</f>
        <v>-</v>
      </c>
      <c r="O223" s="147" t="str">
        <f>TRIM(CLEAN(TEXT(IFERROR(INDEX('Glade MR'!$W$4:$X$3000,MATCH($A223,'Glade MR'!$X$4:$X$3000,0),1),"-"),"@")))</f>
        <v>-</v>
      </c>
      <c r="P223" s="159" t="str">
        <f t="shared" si="7"/>
        <v>Not Found</v>
      </c>
      <c r="Q223" t="str" cm="1">
        <f t="array" ref="Q223">IF(SUMPRODUCT((TRIM(L223:O223)&lt;&gt;"-")*1)=0,
    "No Data",
    IF(COUNTIF(L223:O223,INDEX(_xlfn._xlws.FILTER(L223:O223,TRIM(L223:O223)&lt;&gt;"-"),1))=SUMPRODUCT((TRIM(L223:O223)&lt;&gt;"-")*1),
    "No Change",
    "Change"))</f>
        <v>No Data</v>
      </c>
      <c r="R223" s="159"/>
      <c r="S223" s="111"/>
    </row>
    <row r="224" spans="1:19" x14ac:dyDescent="0.3">
      <c r="A224" t="s">
        <v>50</v>
      </c>
      <c r="B224" t="s">
        <v>1145</v>
      </c>
      <c r="C224" s="160" t="str">
        <f>TRIM(CLEAN(TEXT(IFERROR(INDEX('Snakeden MR'!$B$4:$C$3028,MATCH($A224,'Snakeden MR'!$C$4:$C$3028,0),1),"-"),"@")))</f>
        <v>Pool D</v>
      </c>
      <c r="D224" s="147" t="str">
        <f>TRIM(CLEAN(TEXT(IFERROR(INDEX('Snakeden MR'!$I$4:$J$3028,MATCH($A224,'Snakeden MR'!$J$4:$J$3028,0),1),"-"),"@")))</f>
        <v>-</v>
      </c>
      <c r="E224" s="147" t="str">
        <f>TRIM(CLEAN(TEXT(IFERROR(INDEX('Snakeden MR'!$P$4:$Q$3028,MATCH($A224,'Snakeden MR'!$Q$4:$Q$3028,0),1),"-"),"@")))</f>
        <v>-</v>
      </c>
      <c r="F224" s="147" t="str">
        <f>TRIM(CLEAN(TEXT(IFERROR(INDEX('Snakeden MR'!$W$4:$X$3028,MATCH($A224,'Snakeden MR'!$X$4:$X$3028,0),1),"-"),"@")))</f>
        <v>Pool C</v>
      </c>
      <c r="G224" s="159" t="str">
        <f t="shared" si="6"/>
        <v>Found</v>
      </c>
      <c r="H224" t="str" cm="1">
        <f t="array" ref="H224">IF(SUMPRODUCT((TRIM(C224:F224)&lt;&gt;"-")*1)=0,
    "No Data",
    IF(COUNTIF(C224:F224,INDEX(_xlfn._xlws.FILTER(C224:F224,TRIM(C224:F224)&lt;&gt;"-"),1))=SUMPRODUCT((TRIM(C224:F224)&lt;&gt;"-")*1),
    "No Change",
    "Change"))</f>
        <v>Change</v>
      </c>
      <c r="I224" s="159"/>
      <c r="J224"/>
      <c r="K224" s="163"/>
      <c r="L224" s="147" t="str">
        <f>TRIM(CLEAN(TEXT(IFERROR(INDEX('Glade MR'!$B$4:$C$3000,MATCH($A224,'Glade MR'!$C$4:$C$3000,0),1),"-"),"@")))</f>
        <v>-</v>
      </c>
      <c r="M224" s="147" t="str">
        <f>TRIM(CLEAN(TEXT(IFERROR(INDEX('Glade MR'!$I$4:$J$3000,MATCH($A224,'Glade MR'!$J$4:$J$3000,0),1),"-"),"@")))</f>
        <v>-</v>
      </c>
      <c r="N224" s="147" t="str">
        <f>TRIM(CLEAN(TEXT(IFERROR(INDEX('Glade MR'!$P$4:$Q$3000,MATCH($A224,'Glade MR'!$Q$4:$Q$3000,0),1),"-"),"@")))</f>
        <v>-</v>
      </c>
      <c r="O224" s="147" t="str">
        <f>TRIM(CLEAN(TEXT(IFERROR(INDEX('Glade MR'!$W$4:$X$3000,MATCH($A224,'Glade MR'!$X$4:$X$3000,0),1),"-"),"@")))</f>
        <v>-</v>
      </c>
      <c r="P224" s="159" t="str">
        <f t="shared" si="7"/>
        <v>Not Found</v>
      </c>
      <c r="Q224" t="str" cm="1">
        <f t="array" ref="Q224">IF(SUMPRODUCT((TRIM(L224:O224)&lt;&gt;"-")*1)=0,
    "No Data",
    IF(COUNTIF(L224:O224,INDEX(_xlfn._xlws.FILTER(L224:O224,TRIM(L224:O224)&lt;&gt;"-"),1))=SUMPRODUCT((TRIM(L224:O224)&lt;&gt;"-")*1),
    "No Change",
    "Change"))</f>
        <v>No Data</v>
      </c>
      <c r="R224" s="159"/>
      <c r="S224" s="111"/>
    </row>
    <row r="225" spans="1:19" x14ac:dyDescent="0.3">
      <c r="A225" t="s">
        <v>1279</v>
      </c>
      <c r="B225" t="s">
        <v>1145</v>
      </c>
      <c r="C225" s="160" t="str">
        <f>TRIM(CLEAN(TEXT(IFERROR(INDEX('Snakeden MR'!$B$4:$C$3028,MATCH($A225,'Snakeden MR'!$C$4:$C$3028,0),1),"-"),"@")))</f>
        <v>-</v>
      </c>
      <c r="D225" s="147" t="str">
        <f>TRIM(CLEAN(TEXT(IFERROR(INDEX('Snakeden MR'!$I$4:$J$3028,MATCH($A225,'Snakeden MR'!$J$4:$J$3028,0),1),"-"),"@")))</f>
        <v>-</v>
      </c>
      <c r="E225" s="147" t="str">
        <f>TRIM(CLEAN(TEXT(IFERROR(INDEX('Snakeden MR'!$P$4:$Q$3028,MATCH($A225,'Snakeden MR'!$Q$4:$Q$3028,0),1),"-"),"@")))</f>
        <v>-</v>
      </c>
      <c r="F225" s="147" t="str">
        <f>TRIM(CLEAN(TEXT(IFERROR(INDEX('Snakeden MR'!$W$4:$X$3028,MATCH($A225,'Snakeden MR'!$X$4:$X$3028,0),1),"-"),"@")))</f>
        <v>-</v>
      </c>
      <c r="G225" s="159" t="str">
        <f t="shared" si="6"/>
        <v>Not Found</v>
      </c>
      <c r="H225" t="str" cm="1">
        <f t="array" ref="H225">IF(SUMPRODUCT((TRIM(C225:F225)&lt;&gt;"-")*1)=0,
    "No Data",
    IF(COUNTIF(C225:F225,INDEX(_xlfn._xlws.FILTER(C225:F225,TRIM(C225:F225)&lt;&gt;"-"),1))=SUMPRODUCT((TRIM(C225:F225)&lt;&gt;"-")*1),
    "No Change",
    "Change"))</f>
        <v>No Data</v>
      </c>
      <c r="I225" s="159"/>
      <c r="J225"/>
      <c r="K225" s="163"/>
      <c r="L225" s="147" t="str">
        <f>TRIM(CLEAN(TEXT(IFERROR(INDEX('Glade MR'!$B$4:$C$3000,MATCH($A225,'Glade MR'!$C$4:$C$3000,0),1),"-"),"@")))</f>
        <v>-</v>
      </c>
      <c r="M225" s="147" t="str">
        <f>TRIM(CLEAN(TEXT(IFERROR(INDEX('Glade MR'!$I$4:$J$3000,MATCH($A225,'Glade MR'!$J$4:$J$3000,0),1),"-"),"@")))</f>
        <v>-</v>
      </c>
      <c r="N225" s="147" t="str">
        <f>TRIM(CLEAN(TEXT(IFERROR(INDEX('Glade MR'!$P$4:$Q$3000,MATCH($A225,'Glade MR'!$Q$4:$Q$3000,0),1),"-"),"@")))</f>
        <v>-</v>
      </c>
      <c r="O225" s="147" t="str">
        <f>TRIM(CLEAN(TEXT(IFERROR(INDEX('Glade MR'!$W$4:$X$3000,MATCH($A225,'Glade MR'!$X$4:$X$3000,0),1),"-"),"@")))</f>
        <v>-</v>
      </c>
      <c r="P225" s="159" t="str">
        <f t="shared" si="7"/>
        <v>Not Found</v>
      </c>
      <c r="Q225" t="str" cm="1">
        <f t="array" ref="Q225">IF(SUMPRODUCT((TRIM(L225:O225)&lt;&gt;"-")*1)=0,
    "No Data",
    IF(COUNTIF(L225:O225,INDEX(_xlfn._xlws.FILTER(L225:O225,TRIM(L225:O225)&lt;&gt;"-"),1))=SUMPRODUCT((TRIM(L225:O225)&lt;&gt;"-")*1),
    "No Change",
    "Change"))</f>
        <v>No Data</v>
      </c>
      <c r="R225" s="159"/>
      <c r="S225" s="111"/>
    </row>
    <row r="226" spans="1:19" x14ac:dyDescent="0.3">
      <c r="A226" t="s">
        <v>1280</v>
      </c>
      <c r="B226" t="s">
        <v>1145</v>
      </c>
      <c r="C226" s="160" t="str">
        <f>TRIM(CLEAN(TEXT(IFERROR(INDEX('Snakeden MR'!$B$4:$C$3028,MATCH($A226,'Snakeden MR'!$C$4:$C$3028,0),1),"-"),"@")))</f>
        <v>-</v>
      </c>
      <c r="D226" s="147" t="str">
        <f>TRIM(CLEAN(TEXT(IFERROR(INDEX('Snakeden MR'!$I$4:$J$3028,MATCH($A226,'Snakeden MR'!$J$4:$J$3028,0),1),"-"),"@")))</f>
        <v>-</v>
      </c>
      <c r="E226" s="147" t="str">
        <f>TRIM(CLEAN(TEXT(IFERROR(INDEX('Snakeden MR'!$P$4:$Q$3028,MATCH($A226,'Snakeden MR'!$Q$4:$Q$3028,0),1),"-"),"@")))</f>
        <v>-</v>
      </c>
      <c r="F226" s="147" t="str">
        <f>TRIM(CLEAN(TEXT(IFERROR(INDEX('Snakeden MR'!$W$4:$X$3028,MATCH($A226,'Snakeden MR'!$X$4:$X$3028,0),1),"-"),"@")))</f>
        <v>-</v>
      </c>
      <c r="G226" s="159" t="str">
        <f t="shared" si="6"/>
        <v>Not Found</v>
      </c>
      <c r="H226" t="str" cm="1">
        <f t="array" ref="H226">IF(SUMPRODUCT((TRIM(C226:F226)&lt;&gt;"-")*1)=0,
    "No Data",
    IF(COUNTIF(C226:F226,INDEX(_xlfn._xlws.FILTER(C226:F226,TRIM(C226:F226)&lt;&gt;"-"),1))=SUMPRODUCT((TRIM(C226:F226)&lt;&gt;"-")*1),
    "No Change",
    "Change"))</f>
        <v>No Data</v>
      </c>
      <c r="I226" s="159"/>
      <c r="J226"/>
      <c r="K226" s="163"/>
      <c r="L226" s="147" t="str">
        <f>TRIM(CLEAN(TEXT(IFERROR(INDEX('Glade MR'!$B$4:$C$3000,MATCH($A226,'Glade MR'!$C$4:$C$3000,0),1),"-"),"@")))</f>
        <v>-</v>
      </c>
      <c r="M226" s="147" t="str">
        <f>TRIM(CLEAN(TEXT(IFERROR(INDEX('Glade MR'!$I$4:$J$3000,MATCH($A226,'Glade MR'!$J$4:$J$3000,0),1),"-"),"@")))</f>
        <v>-</v>
      </c>
      <c r="N226" s="147" t="str">
        <f>TRIM(CLEAN(TEXT(IFERROR(INDEX('Glade MR'!$P$4:$Q$3000,MATCH($A226,'Glade MR'!$Q$4:$Q$3000,0),1),"-"),"@")))</f>
        <v>-</v>
      </c>
      <c r="O226" s="147" t="str">
        <f>TRIM(CLEAN(TEXT(IFERROR(INDEX('Glade MR'!$W$4:$X$3000,MATCH($A226,'Glade MR'!$X$4:$X$3000,0),1),"-"),"@")))</f>
        <v>-</v>
      </c>
      <c r="P226" s="159" t="str">
        <f t="shared" si="7"/>
        <v>Not Found</v>
      </c>
      <c r="Q226" t="str" cm="1">
        <f t="array" ref="Q226">IF(SUMPRODUCT((TRIM(L226:O226)&lt;&gt;"-")*1)=0,
    "No Data",
    IF(COUNTIF(L226:O226,INDEX(_xlfn._xlws.FILTER(L226:O226,TRIM(L226:O226)&lt;&gt;"-"),1))=SUMPRODUCT((TRIM(L226:O226)&lt;&gt;"-")*1),
    "No Change",
    "Change"))</f>
        <v>No Data</v>
      </c>
      <c r="R226" s="159"/>
      <c r="S226" s="111"/>
    </row>
    <row r="227" spans="1:19" x14ac:dyDescent="0.3">
      <c r="A227" t="s">
        <v>1281</v>
      </c>
      <c r="B227" t="s">
        <v>1145</v>
      </c>
      <c r="C227" s="160" t="str">
        <f>TRIM(CLEAN(TEXT(IFERROR(INDEX('Snakeden MR'!$B$4:$C$3028,MATCH($A227,'Snakeden MR'!$C$4:$C$3028,0),1),"-"),"@")))</f>
        <v>-</v>
      </c>
      <c r="D227" s="147" t="str">
        <f>TRIM(CLEAN(TEXT(IFERROR(INDEX('Snakeden MR'!$I$4:$J$3028,MATCH($A227,'Snakeden MR'!$J$4:$J$3028,0),1),"-"),"@")))</f>
        <v>-</v>
      </c>
      <c r="E227" s="147" t="str">
        <f>TRIM(CLEAN(TEXT(IFERROR(INDEX('Snakeden MR'!$P$4:$Q$3028,MATCH($A227,'Snakeden MR'!$Q$4:$Q$3028,0),1),"-"),"@")))</f>
        <v>-</v>
      </c>
      <c r="F227" s="147" t="str">
        <f>TRIM(CLEAN(TEXT(IFERROR(INDEX('Snakeden MR'!$W$4:$X$3028,MATCH($A227,'Snakeden MR'!$X$4:$X$3028,0),1),"-"),"@")))</f>
        <v>-</v>
      </c>
      <c r="G227" s="159" t="str">
        <f t="shared" si="6"/>
        <v>Not Found</v>
      </c>
      <c r="H227" t="str" cm="1">
        <f t="array" ref="H227">IF(SUMPRODUCT((TRIM(C227:F227)&lt;&gt;"-")*1)=0,
    "No Data",
    IF(COUNTIF(C227:F227,INDEX(_xlfn._xlws.FILTER(C227:F227,TRIM(C227:F227)&lt;&gt;"-"),1))=SUMPRODUCT((TRIM(C227:F227)&lt;&gt;"-")*1),
    "No Change",
    "Change"))</f>
        <v>No Data</v>
      </c>
      <c r="I227" s="159"/>
      <c r="J227"/>
      <c r="K227" s="163"/>
      <c r="L227" s="147" t="str">
        <f>TRIM(CLEAN(TEXT(IFERROR(INDEX('Glade MR'!$B$4:$C$3000,MATCH($A227,'Glade MR'!$C$4:$C$3000,0),1),"-"),"@")))</f>
        <v>-</v>
      </c>
      <c r="M227" s="147" t="str">
        <f>TRIM(CLEAN(TEXT(IFERROR(INDEX('Glade MR'!$I$4:$J$3000,MATCH($A227,'Glade MR'!$J$4:$J$3000,0),1),"-"),"@")))</f>
        <v>-</v>
      </c>
      <c r="N227" s="147" t="str">
        <f>TRIM(CLEAN(TEXT(IFERROR(INDEX('Glade MR'!$P$4:$Q$3000,MATCH($A227,'Glade MR'!$Q$4:$Q$3000,0),1),"-"),"@")))</f>
        <v>-</v>
      </c>
      <c r="O227" s="147" t="str">
        <f>TRIM(CLEAN(TEXT(IFERROR(INDEX('Glade MR'!$W$4:$X$3000,MATCH($A227,'Glade MR'!$X$4:$X$3000,0),1),"-"),"@")))</f>
        <v>-</v>
      </c>
      <c r="P227" s="159" t="str">
        <f t="shared" si="7"/>
        <v>Not Found</v>
      </c>
      <c r="Q227" t="str" cm="1">
        <f t="array" ref="Q227">IF(SUMPRODUCT((TRIM(L227:O227)&lt;&gt;"-")*1)=0,
    "No Data",
    IF(COUNTIF(L227:O227,INDEX(_xlfn._xlws.FILTER(L227:O227,TRIM(L227:O227)&lt;&gt;"-"),1))=SUMPRODUCT((TRIM(L227:O227)&lt;&gt;"-")*1),
    "No Change",
    "Change"))</f>
        <v>No Data</v>
      </c>
      <c r="R227" s="159"/>
      <c r="S227" s="111"/>
    </row>
    <row r="228" spans="1:19" x14ac:dyDescent="0.3">
      <c r="A228" t="s">
        <v>1282</v>
      </c>
      <c r="B228" t="s">
        <v>1145</v>
      </c>
      <c r="C228" s="160" t="str">
        <f>TRIM(CLEAN(TEXT(IFERROR(INDEX('Snakeden MR'!$B$4:$C$3028,MATCH($A228,'Snakeden MR'!$C$4:$C$3028,0),1),"-"),"@")))</f>
        <v>-</v>
      </c>
      <c r="D228" s="147" t="str">
        <f>TRIM(CLEAN(TEXT(IFERROR(INDEX('Snakeden MR'!$I$4:$J$3028,MATCH($A228,'Snakeden MR'!$J$4:$J$3028,0),1),"-"),"@")))</f>
        <v>-</v>
      </c>
      <c r="E228" s="147" t="str">
        <f>TRIM(CLEAN(TEXT(IFERROR(INDEX('Snakeden MR'!$P$4:$Q$3028,MATCH($A228,'Snakeden MR'!$Q$4:$Q$3028,0),1),"-"),"@")))</f>
        <v>-</v>
      </c>
      <c r="F228" s="147" t="str">
        <f>TRIM(CLEAN(TEXT(IFERROR(INDEX('Snakeden MR'!$W$4:$X$3028,MATCH($A228,'Snakeden MR'!$X$4:$X$3028,0),1),"-"),"@")))</f>
        <v>-</v>
      </c>
      <c r="G228" s="159" t="str">
        <f t="shared" si="6"/>
        <v>Not Found</v>
      </c>
      <c r="H228" t="str" cm="1">
        <f t="array" ref="H228">IF(SUMPRODUCT((TRIM(C228:F228)&lt;&gt;"-")*1)=0,
    "No Data",
    IF(COUNTIF(C228:F228,INDEX(_xlfn._xlws.FILTER(C228:F228,TRIM(C228:F228)&lt;&gt;"-"),1))=SUMPRODUCT((TRIM(C228:F228)&lt;&gt;"-")*1),
    "No Change",
    "Change"))</f>
        <v>No Data</v>
      </c>
      <c r="I228" s="159"/>
      <c r="J228"/>
      <c r="K228" s="163"/>
      <c r="L228" s="147" t="str">
        <f>TRIM(CLEAN(TEXT(IFERROR(INDEX('Glade MR'!$B$4:$C$3000,MATCH($A228,'Glade MR'!$C$4:$C$3000,0),1),"-"),"@")))</f>
        <v>-</v>
      </c>
      <c r="M228" s="147" t="str">
        <f>TRIM(CLEAN(TEXT(IFERROR(INDEX('Glade MR'!$I$4:$J$3000,MATCH($A228,'Glade MR'!$J$4:$J$3000,0),1),"-"),"@")))</f>
        <v>-</v>
      </c>
      <c r="N228" s="147" t="str">
        <f>TRIM(CLEAN(TEXT(IFERROR(INDEX('Glade MR'!$P$4:$Q$3000,MATCH($A228,'Glade MR'!$Q$4:$Q$3000,0),1),"-"),"@")))</f>
        <v>-</v>
      </c>
      <c r="O228" s="147" t="str">
        <f>TRIM(CLEAN(TEXT(IFERROR(INDEX('Glade MR'!$W$4:$X$3000,MATCH($A228,'Glade MR'!$X$4:$X$3000,0),1),"-"),"@")))</f>
        <v>-</v>
      </c>
      <c r="P228" s="159" t="str">
        <f t="shared" si="7"/>
        <v>Not Found</v>
      </c>
      <c r="Q228" t="str" cm="1">
        <f t="array" ref="Q228">IF(SUMPRODUCT((TRIM(L228:O228)&lt;&gt;"-")*1)=0,
    "No Data",
    IF(COUNTIF(L228:O228,INDEX(_xlfn._xlws.FILTER(L228:O228,TRIM(L228:O228)&lt;&gt;"-"),1))=SUMPRODUCT((TRIM(L228:O228)&lt;&gt;"-")*1),
    "No Change",
    "Change"))</f>
        <v>No Data</v>
      </c>
      <c r="R228" s="159"/>
      <c r="S228" s="111"/>
    </row>
    <row r="229" spans="1:19" x14ac:dyDescent="0.3">
      <c r="A229" t="s">
        <v>1283</v>
      </c>
      <c r="B229" t="s">
        <v>1145</v>
      </c>
      <c r="C229" s="160" t="str">
        <f>TRIM(CLEAN(TEXT(IFERROR(INDEX('Snakeden MR'!$B$4:$C$3028,MATCH($A229,'Snakeden MR'!$C$4:$C$3028,0),1),"-"),"@")))</f>
        <v>-</v>
      </c>
      <c r="D229" s="147" t="str">
        <f>TRIM(CLEAN(TEXT(IFERROR(INDEX('Snakeden MR'!$I$4:$J$3028,MATCH($A229,'Snakeden MR'!$J$4:$J$3028,0),1),"-"),"@")))</f>
        <v>-</v>
      </c>
      <c r="E229" s="147" t="str">
        <f>TRIM(CLEAN(TEXT(IFERROR(INDEX('Snakeden MR'!$P$4:$Q$3028,MATCH($A229,'Snakeden MR'!$Q$4:$Q$3028,0),1),"-"),"@")))</f>
        <v>-</v>
      </c>
      <c r="F229" s="147" t="str">
        <f>TRIM(CLEAN(TEXT(IFERROR(INDEX('Snakeden MR'!$W$4:$X$3028,MATCH($A229,'Snakeden MR'!$X$4:$X$3028,0),1),"-"),"@")))</f>
        <v>-</v>
      </c>
      <c r="G229" s="159" t="str">
        <f t="shared" si="6"/>
        <v>Not Found</v>
      </c>
      <c r="H229" t="str" cm="1">
        <f t="array" ref="H229">IF(SUMPRODUCT((TRIM(C229:F229)&lt;&gt;"-")*1)=0,
    "No Data",
    IF(COUNTIF(C229:F229,INDEX(_xlfn._xlws.FILTER(C229:F229,TRIM(C229:F229)&lt;&gt;"-"),1))=SUMPRODUCT((TRIM(C229:F229)&lt;&gt;"-")*1),
    "No Change",
    "Change"))</f>
        <v>No Data</v>
      </c>
      <c r="I229" s="159"/>
      <c r="J229"/>
      <c r="K229" s="163"/>
      <c r="L229" s="147" t="str">
        <f>TRIM(CLEAN(TEXT(IFERROR(INDEX('Glade MR'!$B$4:$C$3000,MATCH($A229,'Glade MR'!$C$4:$C$3000,0),1),"-"),"@")))</f>
        <v>-</v>
      </c>
      <c r="M229" s="147" t="str">
        <f>TRIM(CLEAN(TEXT(IFERROR(INDEX('Glade MR'!$I$4:$J$3000,MATCH($A229,'Glade MR'!$J$4:$J$3000,0),1),"-"),"@")))</f>
        <v>-</v>
      </c>
      <c r="N229" s="147" t="str">
        <f>TRIM(CLEAN(TEXT(IFERROR(INDEX('Glade MR'!$P$4:$Q$3000,MATCH($A229,'Glade MR'!$Q$4:$Q$3000,0),1),"-"),"@")))</f>
        <v>-</v>
      </c>
      <c r="O229" s="147" t="str">
        <f>TRIM(CLEAN(TEXT(IFERROR(INDEX('Glade MR'!$W$4:$X$3000,MATCH($A229,'Glade MR'!$X$4:$X$3000,0),1),"-"),"@")))</f>
        <v>-</v>
      </c>
      <c r="P229" s="159" t="str">
        <f t="shared" si="7"/>
        <v>Not Found</v>
      </c>
      <c r="Q229" t="str" cm="1">
        <f t="array" ref="Q229">IF(SUMPRODUCT((TRIM(L229:O229)&lt;&gt;"-")*1)=0,
    "No Data",
    IF(COUNTIF(L229:O229,INDEX(_xlfn._xlws.FILTER(L229:O229,TRIM(L229:O229)&lt;&gt;"-"),1))=SUMPRODUCT((TRIM(L229:O229)&lt;&gt;"-")*1),
    "No Change",
    "Change"))</f>
        <v>No Data</v>
      </c>
      <c r="R229" s="159"/>
      <c r="S229" s="111"/>
    </row>
    <row r="230" spans="1:19" x14ac:dyDescent="0.3">
      <c r="A230" t="s">
        <v>1284</v>
      </c>
      <c r="B230" t="s">
        <v>1145</v>
      </c>
      <c r="C230" s="160" t="str">
        <f>TRIM(CLEAN(TEXT(IFERROR(INDEX('Snakeden MR'!$B$4:$C$3028,MATCH($A230,'Snakeden MR'!$C$4:$C$3028,0),1),"-"),"@")))</f>
        <v>-</v>
      </c>
      <c r="D230" s="147" t="str">
        <f>TRIM(CLEAN(TEXT(IFERROR(INDEX('Snakeden MR'!$I$4:$J$3028,MATCH($A230,'Snakeden MR'!$J$4:$J$3028,0),1),"-"),"@")))</f>
        <v>-</v>
      </c>
      <c r="E230" s="147" t="str">
        <f>TRIM(CLEAN(TEXT(IFERROR(INDEX('Snakeden MR'!$P$4:$Q$3028,MATCH($A230,'Snakeden MR'!$Q$4:$Q$3028,0),1),"-"),"@")))</f>
        <v>-</v>
      </c>
      <c r="F230" s="147" t="str">
        <f>TRIM(CLEAN(TEXT(IFERROR(INDEX('Snakeden MR'!$W$4:$X$3028,MATCH($A230,'Snakeden MR'!$X$4:$X$3028,0),1),"-"),"@")))</f>
        <v>-</v>
      </c>
      <c r="G230" s="159" t="str">
        <f t="shared" si="6"/>
        <v>Not Found</v>
      </c>
      <c r="H230" t="str" cm="1">
        <f t="array" ref="H230">IF(SUMPRODUCT((TRIM(C230:F230)&lt;&gt;"-")*1)=0,
    "No Data",
    IF(COUNTIF(C230:F230,INDEX(_xlfn._xlws.FILTER(C230:F230,TRIM(C230:F230)&lt;&gt;"-"),1))=SUMPRODUCT((TRIM(C230:F230)&lt;&gt;"-")*1),
    "No Change",
    "Change"))</f>
        <v>No Data</v>
      </c>
      <c r="I230" s="159"/>
      <c r="J230"/>
      <c r="K230" s="163"/>
      <c r="L230" s="147" t="str">
        <f>TRIM(CLEAN(TEXT(IFERROR(INDEX('Glade MR'!$B$4:$C$3000,MATCH($A230,'Glade MR'!$C$4:$C$3000,0),1),"-"),"@")))</f>
        <v>-</v>
      </c>
      <c r="M230" s="147" t="str">
        <f>TRIM(CLEAN(TEXT(IFERROR(INDEX('Glade MR'!$I$4:$J$3000,MATCH($A230,'Glade MR'!$J$4:$J$3000,0),1),"-"),"@")))</f>
        <v>-</v>
      </c>
      <c r="N230" s="147" t="str">
        <f>TRIM(CLEAN(TEXT(IFERROR(INDEX('Glade MR'!$P$4:$Q$3000,MATCH($A230,'Glade MR'!$Q$4:$Q$3000,0),1),"-"),"@")))</f>
        <v>-</v>
      </c>
      <c r="O230" s="147" t="str">
        <f>TRIM(CLEAN(TEXT(IFERROR(INDEX('Glade MR'!$W$4:$X$3000,MATCH($A230,'Glade MR'!$X$4:$X$3000,0),1),"-"),"@")))</f>
        <v>-</v>
      </c>
      <c r="P230" s="159" t="str">
        <f t="shared" si="7"/>
        <v>Not Found</v>
      </c>
      <c r="Q230" t="str" cm="1">
        <f t="array" ref="Q230">IF(SUMPRODUCT((TRIM(L230:O230)&lt;&gt;"-")*1)=0,
    "No Data",
    IF(COUNTIF(L230:O230,INDEX(_xlfn._xlws.FILTER(L230:O230,TRIM(L230:O230)&lt;&gt;"-"),1))=SUMPRODUCT((TRIM(L230:O230)&lt;&gt;"-")*1),
    "No Change",
    "Change"))</f>
        <v>No Data</v>
      </c>
      <c r="R230" s="159"/>
      <c r="S230" s="111"/>
    </row>
    <row r="231" spans="1:19" x14ac:dyDescent="0.3">
      <c r="A231" t="s">
        <v>1285</v>
      </c>
      <c r="B231" t="s">
        <v>1145</v>
      </c>
      <c r="C231" s="160" t="str">
        <f>TRIM(CLEAN(TEXT(IFERROR(INDEX('Snakeden MR'!$B$4:$C$3028,MATCH($A231,'Snakeden MR'!$C$4:$C$3028,0),1),"-"),"@")))</f>
        <v>-</v>
      </c>
      <c r="D231" s="147" t="str">
        <f>TRIM(CLEAN(TEXT(IFERROR(INDEX('Snakeden MR'!$I$4:$J$3028,MATCH($A231,'Snakeden MR'!$J$4:$J$3028,0),1),"-"),"@")))</f>
        <v>-</v>
      </c>
      <c r="E231" s="147" t="str">
        <f>TRIM(CLEAN(TEXT(IFERROR(INDEX('Snakeden MR'!$P$4:$Q$3028,MATCH($A231,'Snakeden MR'!$Q$4:$Q$3028,0),1),"-"),"@")))</f>
        <v>-</v>
      </c>
      <c r="F231" s="147" t="str">
        <f>TRIM(CLEAN(TEXT(IFERROR(INDEX('Snakeden MR'!$W$4:$X$3028,MATCH($A231,'Snakeden MR'!$X$4:$X$3028,0),1),"-"),"@")))</f>
        <v>-</v>
      </c>
      <c r="G231" s="159" t="str">
        <f t="shared" si="6"/>
        <v>Not Found</v>
      </c>
      <c r="H231" t="str" cm="1">
        <f t="array" ref="H231">IF(SUMPRODUCT((TRIM(C231:F231)&lt;&gt;"-")*1)=0,
    "No Data",
    IF(COUNTIF(C231:F231,INDEX(_xlfn._xlws.FILTER(C231:F231,TRIM(C231:F231)&lt;&gt;"-"),1))=SUMPRODUCT((TRIM(C231:F231)&lt;&gt;"-")*1),
    "No Change",
    "Change"))</f>
        <v>No Data</v>
      </c>
      <c r="I231" s="159"/>
      <c r="J231"/>
      <c r="K231" s="163"/>
      <c r="L231" s="147" t="str">
        <f>TRIM(CLEAN(TEXT(IFERROR(INDEX('Glade MR'!$B$4:$C$3000,MATCH($A231,'Glade MR'!$C$4:$C$3000,0),1),"-"),"@")))</f>
        <v>-</v>
      </c>
      <c r="M231" s="147" t="str">
        <f>TRIM(CLEAN(TEXT(IFERROR(INDEX('Glade MR'!$I$4:$J$3000,MATCH($A231,'Glade MR'!$J$4:$J$3000,0),1),"-"),"@")))</f>
        <v>-</v>
      </c>
      <c r="N231" s="147" t="str">
        <f>TRIM(CLEAN(TEXT(IFERROR(INDEX('Glade MR'!$P$4:$Q$3000,MATCH($A231,'Glade MR'!$Q$4:$Q$3000,0),1),"-"),"@")))</f>
        <v>-</v>
      </c>
      <c r="O231" s="147" t="str">
        <f>TRIM(CLEAN(TEXT(IFERROR(INDEX('Glade MR'!$W$4:$X$3000,MATCH($A231,'Glade MR'!$X$4:$X$3000,0),1),"-"),"@")))</f>
        <v>-</v>
      </c>
      <c r="P231" s="159" t="str">
        <f t="shared" si="7"/>
        <v>Not Found</v>
      </c>
      <c r="Q231" t="str" cm="1">
        <f t="array" ref="Q231">IF(SUMPRODUCT((TRIM(L231:O231)&lt;&gt;"-")*1)=0,
    "No Data",
    IF(COUNTIF(L231:O231,INDEX(_xlfn._xlws.FILTER(L231:O231,TRIM(L231:O231)&lt;&gt;"-"),1))=SUMPRODUCT((TRIM(L231:O231)&lt;&gt;"-")*1),
    "No Change",
    "Change"))</f>
        <v>No Data</v>
      </c>
      <c r="R231" s="159"/>
      <c r="S231" s="111"/>
    </row>
    <row r="232" spans="1:19" x14ac:dyDescent="0.3">
      <c r="A232" t="s">
        <v>1286</v>
      </c>
      <c r="B232" t="s">
        <v>1145</v>
      </c>
      <c r="C232" s="160" t="str">
        <f>TRIM(CLEAN(TEXT(IFERROR(INDEX('Snakeden MR'!$B$4:$C$3028,MATCH($A232,'Snakeden MR'!$C$4:$C$3028,0),1),"-"),"@")))</f>
        <v>-</v>
      </c>
      <c r="D232" s="147" t="str">
        <f>TRIM(CLEAN(TEXT(IFERROR(INDEX('Snakeden MR'!$I$4:$J$3028,MATCH($A232,'Snakeden MR'!$J$4:$J$3028,0),1),"-"),"@")))</f>
        <v>-</v>
      </c>
      <c r="E232" s="147" t="str">
        <f>TRIM(CLEAN(TEXT(IFERROR(INDEX('Snakeden MR'!$P$4:$Q$3028,MATCH($A232,'Snakeden MR'!$Q$4:$Q$3028,0),1),"-"),"@")))</f>
        <v>-</v>
      </c>
      <c r="F232" s="147" t="str">
        <f>TRIM(CLEAN(TEXT(IFERROR(INDEX('Snakeden MR'!$W$4:$X$3028,MATCH($A232,'Snakeden MR'!$X$4:$X$3028,0),1),"-"),"@")))</f>
        <v>-</v>
      </c>
      <c r="G232" s="159" t="str">
        <f t="shared" si="6"/>
        <v>Not Found</v>
      </c>
      <c r="H232" t="str" cm="1">
        <f t="array" ref="H232">IF(SUMPRODUCT((TRIM(C232:F232)&lt;&gt;"-")*1)=0,
    "No Data",
    IF(COUNTIF(C232:F232,INDEX(_xlfn._xlws.FILTER(C232:F232,TRIM(C232:F232)&lt;&gt;"-"),1))=SUMPRODUCT((TRIM(C232:F232)&lt;&gt;"-")*1),
    "No Change",
    "Change"))</f>
        <v>No Data</v>
      </c>
      <c r="I232" s="159"/>
      <c r="J232"/>
      <c r="K232" s="163"/>
      <c r="L232" s="147" t="str">
        <f>TRIM(CLEAN(TEXT(IFERROR(INDEX('Glade MR'!$B$4:$C$3000,MATCH($A232,'Glade MR'!$C$4:$C$3000,0),1),"-"),"@")))</f>
        <v>-</v>
      </c>
      <c r="M232" s="147" t="str">
        <f>TRIM(CLEAN(TEXT(IFERROR(INDEX('Glade MR'!$I$4:$J$3000,MATCH($A232,'Glade MR'!$J$4:$J$3000,0),1),"-"),"@")))</f>
        <v>-</v>
      </c>
      <c r="N232" s="147" t="str">
        <f>TRIM(CLEAN(TEXT(IFERROR(INDEX('Glade MR'!$P$4:$Q$3000,MATCH($A232,'Glade MR'!$Q$4:$Q$3000,0),1),"-"),"@")))</f>
        <v>-</v>
      </c>
      <c r="O232" s="147" t="str">
        <f>TRIM(CLEAN(TEXT(IFERROR(INDEX('Glade MR'!$W$4:$X$3000,MATCH($A232,'Glade MR'!$X$4:$X$3000,0),1),"-"),"@")))</f>
        <v>-</v>
      </c>
      <c r="P232" s="159" t="str">
        <f t="shared" si="7"/>
        <v>Not Found</v>
      </c>
      <c r="Q232" t="str" cm="1">
        <f t="array" ref="Q232">IF(SUMPRODUCT((TRIM(L232:O232)&lt;&gt;"-")*1)=0,
    "No Data",
    IF(COUNTIF(L232:O232,INDEX(_xlfn._xlws.FILTER(L232:O232,TRIM(L232:O232)&lt;&gt;"-"),1))=SUMPRODUCT((TRIM(L232:O232)&lt;&gt;"-")*1),
    "No Change",
    "Change"))</f>
        <v>No Data</v>
      </c>
      <c r="R232" s="159"/>
      <c r="S232" s="111"/>
    </row>
    <row r="233" spans="1:19" x14ac:dyDescent="0.3">
      <c r="A233" t="s">
        <v>1287</v>
      </c>
      <c r="B233" t="s">
        <v>1145</v>
      </c>
      <c r="C233" s="160" t="str">
        <f>TRIM(CLEAN(TEXT(IFERROR(INDEX('Snakeden MR'!$B$4:$C$3028,MATCH($A233,'Snakeden MR'!$C$4:$C$3028,0),1),"-"),"@")))</f>
        <v>-</v>
      </c>
      <c r="D233" s="147" t="str">
        <f>TRIM(CLEAN(TEXT(IFERROR(INDEX('Snakeden MR'!$I$4:$J$3028,MATCH($A233,'Snakeden MR'!$J$4:$J$3028,0),1),"-"),"@")))</f>
        <v>-</v>
      </c>
      <c r="E233" s="147" t="str">
        <f>TRIM(CLEAN(TEXT(IFERROR(INDEX('Snakeden MR'!$P$4:$Q$3028,MATCH($A233,'Snakeden MR'!$Q$4:$Q$3028,0),1),"-"),"@")))</f>
        <v>-</v>
      </c>
      <c r="F233" s="147" t="str">
        <f>TRIM(CLEAN(TEXT(IFERROR(INDEX('Snakeden MR'!$W$4:$X$3028,MATCH($A233,'Snakeden MR'!$X$4:$X$3028,0),1),"-"),"@")))</f>
        <v>-</v>
      </c>
      <c r="G233" s="159" t="str">
        <f t="shared" si="6"/>
        <v>Not Found</v>
      </c>
      <c r="H233" t="str" cm="1">
        <f t="array" ref="H233">IF(SUMPRODUCT((TRIM(C233:F233)&lt;&gt;"-")*1)=0,
    "No Data",
    IF(COUNTIF(C233:F233,INDEX(_xlfn._xlws.FILTER(C233:F233,TRIM(C233:F233)&lt;&gt;"-"),1))=SUMPRODUCT((TRIM(C233:F233)&lt;&gt;"-")*1),
    "No Change",
    "Change"))</f>
        <v>No Data</v>
      </c>
      <c r="I233" s="159"/>
      <c r="J233"/>
      <c r="K233" s="163"/>
      <c r="L233" s="147" t="str">
        <f>TRIM(CLEAN(TEXT(IFERROR(INDEX('Glade MR'!$B$4:$C$3000,MATCH($A233,'Glade MR'!$C$4:$C$3000,0),1),"-"),"@")))</f>
        <v>-</v>
      </c>
      <c r="M233" s="147" t="str">
        <f>TRIM(CLEAN(TEXT(IFERROR(INDEX('Glade MR'!$I$4:$J$3000,MATCH($A233,'Glade MR'!$J$4:$J$3000,0),1),"-"),"@")))</f>
        <v>-</v>
      </c>
      <c r="N233" s="147" t="str">
        <f>TRIM(CLEAN(TEXT(IFERROR(INDEX('Glade MR'!$P$4:$Q$3000,MATCH($A233,'Glade MR'!$Q$4:$Q$3000,0),1),"-"),"@")))</f>
        <v>-</v>
      </c>
      <c r="O233" s="147" t="str">
        <f>TRIM(CLEAN(TEXT(IFERROR(INDEX('Glade MR'!$W$4:$X$3000,MATCH($A233,'Glade MR'!$X$4:$X$3000,0),1),"-"),"@")))</f>
        <v>-</v>
      </c>
      <c r="P233" s="159" t="str">
        <f t="shared" si="7"/>
        <v>Not Found</v>
      </c>
      <c r="Q233" t="str" cm="1">
        <f t="array" ref="Q233">IF(SUMPRODUCT((TRIM(L233:O233)&lt;&gt;"-")*1)=0,
    "No Data",
    IF(COUNTIF(L233:O233,INDEX(_xlfn._xlws.FILTER(L233:O233,TRIM(L233:O233)&lt;&gt;"-"),1))=SUMPRODUCT((TRIM(L233:O233)&lt;&gt;"-")*1),
    "No Change",
    "Change"))</f>
        <v>No Data</v>
      </c>
      <c r="R233" s="159"/>
      <c r="S233" s="111"/>
    </row>
    <row r="234" spans="1:19" x14ac:dyDescent="0.3">
      <c r="A234" t="s">
        <v>208</v>
      </c>
      <c r="B234" t="s">
        <v>1145</v>
      </c>
      <c r="C234" s="160" t="str">
        <f>TRIM(CLEAN(TEXT(IFERROR(INDEX('Snakeden MR'!$B$4:$C$3028,MATCH($A234,'Snakeden MR'!$C$4:$C$3028,0),1),"-"),"@")))</f>
        <v>Pool 5</v>
      </c>
      <c r="D234" s="147" t="str">
        <f>TRIM(CLEAN(TEXT(IFERROR(INDEX('Snakeden MR'!$I$4:$J$3028,MATCH($A234,'Snakeden MR'!$J$4:$J$3028,0),1),"-"),"@")))</f>
        <v>-</v>
      </c>
      <c r="E234" s="147" t="str">
        <f>TRIM(CLEAN(TEXT(IFERROR(INDEX('Snakeden MR'!$P$4:$Q$3028,MATCH($A234,'Snakeden MR'!$Q$4:$Q$3028,0),1),"-"),"@")))</f>
        <v>-</v>
      </c>
      <c r="F234" s="147" t="str">
        <f>TRIM(CLEAN(TEXT(IFERROR(INDEX('Snakeden MR'!$W$4:$X$3028,MATCH($A234,'Snakeden MR'!$X$4:$X$3028,0),1),"-"),"@")))</f>
        <v>-</v>
      </c>
      <c r="G234" s="159" t="str">
        <f t="shared" si="6"/>
        <v>Found</v>
      </c>
      <c r="H234" t="str" cm="1">
        <f t="array" ref="H234">IF(SUMPRODUCT((TRIM(C234:F234)&lt;&gt;"-")*1)=0,
    "No Data",
    IF(COUNTIF(C234:F234,INDEX(_xlfn._xlws.FILTER(C234:F234,TRIM(C234:F234)&lt;&gt;"-"),1))=SUMPRODUCT((TRIM(C234:F234)&lt;&gt;"-")*1),
    "No Change",
    "Change"))</f>
        <v>No Change</v>
      </c>
      <c r="I234" s="159"/>
      <c r="J234"/>
      <c r="K234" s="163"/>
      <c r="L234" s="147" t="str">
        <f>TRIM(CLEAN(TEXT(IFERROR(INDEX('Glade MR'!$B$4:$C$3000,MATCH($A234,'Glade MR'!$C$4:$C$3000,0),1),"-"),"@")))</f>
        <v>-</v>
      </c>
      <c r="M234" s="147" t="str">
        <f>TRIM(CLEAN(TEXT(IFERROR(INDEX('Glade MR'!$I$4:$J$3000,MATCH($A234,'Glade MR'!$J$4:$J$3000,0),1),"-"),"@")))</f>
        <v>-</v>
      </c>
      <c r="N234" s="147" t="str">
        <f>TRIM(CLEAN(TEXT(IFERROR(INDEX('Glade MR'!$P$4:$Q$3000,MATCH($A234,'Glade MR'!$Q$4:$Q$3000,0),1),"-"),"@")))</f>
        <v>-</v>
      </c>
      <c r="O234" s="147" t="str">
        <f>TRIM(CLEAN(TEXT(IFERROR(INDEX('Glade MR'!$W$4:$X$3000,MATCH($A234,'Glade MR'!$X$4:$X$3000,0),1),"-"),"@")))</f>
        <v>-</v>
      </c>
      <c r="P234" s="159" t="str">
        <f t="shared" si="7"/>
        <v>Not Found</v>
      </c>
      <c r="Q234" t="str" cm="1">
        <f t="array" ref="Q234">IF(SUMPRODUCT((TRIM(L234:O234)&lt;&gt;"-")*1)=0,
    "No Data",
    IF(COUNTIF(L234:O234,INDEX(_xlfn._xlws.FILTER(L234:O234,TRIM(L234:O234)&lt;&gt;"-"),1))=SUMPRODUCT((TRIM(L234:O234)&lt;&gt;"-")*1),
    "No Change",
    "Change"))</f>
        <v>No Data</v>
      </c>
      <c r="R234" s="159"/>
      <c r="S234" s="111"/>
    </row>
    <row r="235" spans="1:19" x14ac:dyDescent="0.3">
      <c r="A235" t="s">
        <v>1288</v>
      </c>
      <c r="B235" t="s">
        <v>1145</v>
      </c>
      <c r="C235" s="160" t="str">
        <f>TRIM(CLEAN(TEXT(IFERROR(INDEX('Snakeden MR'!$B$4:$C$3028,MATCH($A235,'Snakeden MR'!$C$4:$C$3028,0),1),"-"),"@")))</f>
        <v>Pool 4</v>
      </c>
      <c r="D235" s="147" t="str">
        <f>TRIM(CLEAN(TEXT(IFERROR(INDEX('Snakeden MR'!$I$4:$J$3028,MATCH($A235,'Snakeden MR'!$J$4:$J$3028,0),1),"-"),"@")))</f>
        <v>-</v>
      </c>
      <c r="E235" s="147" t="str">
        <f>TRIM(CLEAN(TEXT(IFERROR(INDEX('Snakeden MR'!$P$4:$Q$3028,MATCH($A235,'Snakeden MR'!$Q$4:$Q$3028,0),1),"-"),"@")))</f>
        <v>-</v>
      </c>
      <c r="F235" s="147" t="str">
        <f>TRIM(CLEAN(TEXT(IFERROR(INDEX('Snakeden MR'!$W$4:$X$3028,MATCH($A235,'Snakeden MR'!$X$4:$X$3028,0),1),"-"),"@")))</f>
        <v>-</v>
      </c>
      <c r="G235" s="159" t="str">
        <f t="shared" si="6"/>
        <v>Found</v>
      </c>
      <c r="H235" t="str" cm="1">
        <f t="array" ref="H235">IF(SUMPRODUCT((TRIM(C235:F235)&lt;&gt;"-")*1)=0,
    "No Data",
    IF(COUNTIF(C235:F235,INDEX(_xlfn._xlws.FILTER(C235:F235,TRIM(C235:F235)&lt;&gt;"-"),1))=SUMPRODUCT((TRIM(C235:F235)&lt;&gt;"-")*1),
    "No Change",
    "Change"))</f>
        <v>No Change</v>
      </c>
      <c r="I235" s="159"/>
      <c r="J235"/>
      <c r="K235" s="163"/>
      <c r="L235" s="147" t="str">
        <f>TRIM(CLEAN(TEXT(IFERROR(INDEX('Glade MR'!$B$4:$C$3000,MATCH($A235,'Glade MR'!$C$4:$C$3000,0),1),"-"),"@")))</f>
        <v>-</v>
      </c>
      <c r="M235" s="147" t="str">
        <f>TRIM(CLEAN(TEXT(IFERROR(INDEX('Glade MR'!$I$4:$J$3000,MATCH($A235,'Glade MR'!$J$4:$J$3000,0),1),"-"),"@")))</f>
        <v>-</v>
      </c>
      <c r="N235" s="147" t="str">
        <f>TRIM(CLEAN(TEXT(IFERROR(INDEX('Glade MR'!$P$4:$Q$3000,MATCH($A235,'Glade MR'!$Q$4:$Q$3000,0),1),"-"),"@")))</f>
        <v>-</v>
      </c>
      <c r="O235" s="147" t="str">
        <f>TRIM(CLEAN(TEXT(IFERROR(INDEX('Glade MR'!$W$4:$X$3000,MATCH($A235,'Glade MR'!$X$4:$X$3000,0),1),"-"),"@")))</f>
        <v>-</v>
      </c>
      <c r="P235" s="159" t="str">
        <f t="shared" si="7"/>
        <v>Not Found</v>
      </c>
      <c r="Q235" t="str" cm="1">
        <f t="array" ref="Q235">IF(SUMPRODUCT((TRIM(L235:O235)&lt;&gt;"-")*1)=0,
    "No Data",
    IF(COUNTIF(L235:O235,INDEX(_xlfn._xlws.FILTER(L235:O235,TRIM(L235:O235)&lt;&gt;"-"),1))=SUMPRODUCT((TRIM(L235:O235)&lt;&gt;"-")*1),
    "No Change",
    "Change"))</f>
        <v>No Data</v>
      </c>
      <c r="R235" s="159"/>
      <c r="S235" s="111"/>
    </row>
    <row r="236" spans="1:19" x14ac:dyDescent="0.3">
      <c r="A236" t="s">
        <v>1289</v>
      </c>
      <c r="B236" t="s">
        <v>1145</v>
      </c>
      <c r="C236" s="160" t="str">
        <f>TRIM(CLEAN(TEXT(IFERROR(INDEX('Snakeden MR'!$B$4:$C$3028,MATCH($A236,'Snakeden MR'!$C$4:$C$3028,0),1),"-"),"@")))</f>
        <v>-</v>
      </c>
      <c r="D236" s="147" t="str">
        <f>TRIM(CLEAN(TEXT(IFERROR(INDEX('Snakeden MR'!$I$4:$J$3028,MATCH($A236,'Snakeden MR'!$J$4:$J$3028,0),1),"-"),"@")))</f>
        <v>-</v>
      </c>
      <c r="E236" s="147" t="str">
        <f>TRIM(CLEAN(TEXT(IFERROR(INDEX('Snakeden MR'!$P$4:$Q$3028,MATCH($A236,'Snakeden MR'!$Q$4:$Q$3028,0),1),"-"),"@")))</f>
        <v>-</v>
      </c>
      <c r="F236" s="147" t="str">
        <f>TRIM(CLEAN(TEXT(IFERROR(INDEX('Snakeden MR'!$W$4:$X$3028,MATCH($A236,'Snakeden MR'!$X$4:$X$3028,0),1),"-"),"@")))</f>
        <v>-</v>
      </c>
      <c r="G236" s="159" t="str">
        <f t="shared" si="6"/>
        <v>Not Found</v>
      </c>
      <c r="H236" t="str" cm="1">
        <f t="array" ref="H236">IF(SUMPRODUCT((TRIM(C236:F236)&lt;&gt;"-")*1)=0,
    "No Data",
    IF(COUNTIF(C236:F236,INDEX(_xlfn._xlws.FILTER(C236:F236,TRIM(C236:F236)&lt;&gt;"-"),1))=SUMPRODUCT((TRIM(C236:F236)&lt;&gt;"-")*1),
    "No Change",
    "Change"))</f>
        <v>No Data</v>
      </c>
      <c r="I236" s="159"/>
      <c r="J236"/>
      <c r="K236" s="163"/>
      <c r="L236" s="147" t="str">
        <f>TRIM(CLEAN(TEXT(IFERROR(INDEX('Glade MR'!$B$4:$C$3000,MATCH($A236,'Glade MR'!$C$4:$C$3000,0),1),"-"),"@")))</f>
        <v>-</v>
      </c>
      <c r="M236" s="147" t="str">
        <f>TRIM(CLEAN(TEXT(IFERROR(INDEX('Glade MR'!$I$4:$J$3000,MATCH($A236,'Glade MR'!$J$4:$J$3000,0),1),"-"),"@")))</f>
        <v>-</v>
      </c>
      <c r="N236" s="147" t="str">
        <f>TRIM(CLEAN(TEXT(IFERROR(INDEX('Glade MR'!$P$4:$Q$3000,MATCH($A236,'Glade MR'!$Q$4:$Q$3000,0),1),"-"),"@")))</f>
        <v>-</v>
      </c>
      <c r="O236" s="147" t="str">
        <f>TRIM(CLEAN(TEXT(IFERROR(INDEX('Glade MR'!$W$4:$X$3000,MATCH($A236,'Glade MR'!$X$4:$X$3000,0),1),"-"),"@")))</f>
        <v>-</v>
      </c>
      <c r="P236" s="159" t="str">
        <f t="shared" si="7"/>
        <v>Not Found</v>
      </c>
      <c r="Q236" t="str" cm="1">
        <f t="array" ref="Q236">IF(SUMPRODUCT((TRIM(L236:O236)&lt;&gt;"-")*1)=0,
    "No Data",
    IF(COUNTIF(L236:O236,INDEX(_xlfn._xlws.FILTER(L236:O236,TRIM(L236:O236)&lt;&gt;"-"),1))=SUMPRODUCT((TRIM(L236:O236)&lt;&gt;"-")*1),
    "No Change",
    "Change"))</f>
        <v>No Data</v>
      </c>
      <c r="R236" s="159"/>
      <c r="S236" s="111"/>
    </row>
    <row r="237" spans="1:19" x14ac:dyDescent="0.3">
      <c r="A237" t="s">
        <v>1290</v>
      </c>
      <c r="B237" t="s">
        <v>1145</v>
      </c>
      <c r="C237" s="160" t="str">
        <f>TRIM(CLEAN(TEXT(IFERROR(INDEX('Snakeden MR'!$B$4:$C$3028,MATCH($A237,'Snakeden MR'!$C$4:$C$3028,0),1),"-"),"@")))</f>
        <v>-</v>
      </c>
      <c r="D237" s="147" t="str">
        <f>TRIM(CLEAN(TEXT(IFERROR(INDEX('Snakeden MR'!$I$4:$J$3028,MATCH($A237,'Snakeden MR'!$J$4:$J$3028,0),1),"-"),"@")))</f>
        <v>-</v>
      </c>
      <c r="E237" s="147" t="str">
        <f>TRIM(CLEAN(TEXT(IFERROR(INDEX('Snakeden MR'!$P$4:$Q$3028,MATCH($A237,'Snakeden MR'!$Q$4:$Q$3028,0),1),"-"),"@")))</f>
        <v>-</v>
      </c>
      <c r="F237" s="147" t="str">
        <f>TRIM(CLEAN(TEXT(IFERROR(INDEX('Snakeden MR'!$W$4:$X$3028,MATCH($A237,'Snakeden MR'!$X$4:$X$3028,0),1),"-"),"@")))</f>
        <v>-</v>
      </c>
      <c r="G237" s="159" t="str">
        <f t="shared" si="6"/>
        <v>Not Found</v>
      </c>
      <c r="H237" t="str" cm="1">
        <f t="array" ref="H237">IF(SUMPRODUCT((TRIM(C237:F237)&lt;&gt;"-")*1)=0,
    "No Data",
    IF(COUNTIF(C237:F237,INDEX(_xlfn._xlws.FILTER(C237:F237,TRIM(C237:F237)&lt;&gt;"-"),1))=SUMPRODUCT((TRIM(C237:F237)&lt;&gt;"-")*1),
    "No Change",
    "Change"))</f>
        <v>No Data</v>
      </c>
      <c r="I237" s="159"/>
      <c r="J237"/>
      <c r="K237" s="163"/>
      <c r="L237" s="147" t="str">
        <f>TRIM(CLEAN(TEXT(IFERROR(INDEX('Glade MR'!$B$4:$C$3000,MATCH($A237,'Glade MR'!$C$4:$C$3000,0),1),"-"),"@")))</f>
        <v>-</v>
      </c>
      <c r="M237" s="147" t="str">
        <f>TRIM(CLEAN(TEXT(IFERROR(INDEX('Glade MR'!$I$4:$J$3000,MATCH($A237,'Glade MR'!$J$4:$J$3000,0),1),"-"),"@")))</f>
        <v>-</v>
      </c>
      <c r="N237" s="147" t="str">
        <f>TRIM(CLEAN(TEXT(IFERROR(INDEX('Glade MR'!$P$4:$Q$3000,MATCH($A237,'Glade MR'!$Q$4:$Q$3000,0),1),"-"),"@")))</f>
        <v>-</v>
      </c>
      <c r="O237" s="147" t="str">
        <f>TRIM(CLEAN(TEXT(IFERROR(INDEX('Glade MR'!$W$4:$X$3000,MATCH($A237,'Glade MR'!$X$4:$X$3000,0),1),"-"),"@")))</f>
        <v>-</v>
      </c>
      <c r="P237" s="159" t="str">
        <f t="shared" si="7"/>
        <v>Not Found</v>
      </c>
      <c r="Q237" t="str" cm="1">
        <f t="array" ref="Q237">IF(SUMPRODUCT((TRIM(L237:O237)&lt;&gt;"-")*1)=0,
    "No Data",
    IF(COUNTIF(L237:O237,INDEX(_xlfn._xlws.FILTER(L237:O237,TRIM(L237:O237)&lt;&gt;"-"),1))=SUMPRODUCT((TRIM(L237:O237)&lt;&gt;"-")*1),
    "No Change",
    "Change"))</f>
        <v>No Data</v>
      </c>
      <c r="R237" s="159"/>
      <c r="S237" s="111"/>
    </row>
    <row r="238" spans="1:19" x14ac:dyDescent="0.3">
      <c r="A238" t="s">
        <v>680</v>
      </c>
      <c r="B238" t="s">
        <v>1137</v>
      </c>
      <c r="C238" s="160" t="str">
        <f>TRIM(CLEAN(TEXT(IFERROR(INDEX('Snakeden MR'!$B$4:$C$3028,MATCH($A238,'Snakeden MR'!$C$4:$C$3028,0),1),"-"),"@")))</f>
        <v>-</v>
      </c>
      <c r="D238" s="147" t="str">
        <f>TRIM(CLEAN(TEXT(IFERROR(INDEX('Snakeden MR'!$I$4:$J$3028,MATCH($A238,'Snakeden MR'!$J$4:$J$3028,0),1),"-"),"@")))</f>
        <v>-</v>
      </c>
      <c r="E238" s="147" t="str">
        <f>TRIM(CLEAN(TEXT(IFERROR(INDEX('Snakeden MR'!$P$4:$Q$3028,MATCH($A238,'Snakeden MR'!$Q$4:$Q$3028,0),1),"-"),"@")))</f>
        <v>-</v>
      </c>
      <c r="F238" s="147" t="str">
        <f>TRIM(CLEAN(TEXT(IFERROR(INDEX('Snakeden MR'!$W$4:$X$3028,MATCH($A238,'Snakeden MR'!$X$4:$X$3028,0),1),"-"),"@")))</f>
        <v>-</v>
      </c>
      <c r="G238" s="159" t="str">
        <f t="shared" si="6"/>
        <v>Not Found</v>
      </c>
      <c r="H238" t="str" cm="1">
        <f t="array" ref="H238">IF(SUMPRODUCT((TRIM(C238:F238)&lt;&gt;"-")*1)=0,
    "No Data",
    IF(COUNTIF(C238:F238,INDEX(_xlfn._xlws.FILTER(C238:F238,TRIM(C238:F238)&lt;&gt;"-"),1))=SUMPRODUCT((TRIM(C238:F238)&lt;&gt;"-")*1),
    "No Change",
    "Change"))</f>
        <v>No Data</v>
      </c>
      <c r="I238" s="159"/>
      <c r="J238"/>
      <c r="K238" s="163"/>
      <c r="L238" s="147" t="str">
        <f>TRIM(CLEAN(TEXT(IFERROR(INDEX('Glade MR'!$B$4:$C$3000,MATCH($A238,'Glade MR'!$C$4:$C$3000,0),1),"-"),"@")))</f>
        <v>-</v>
      </c>
      <c r="M238" s="147" t="str">
        <f>TRIM(CLEAN(TEXT(IFERROR(INDEX('Glade MR'!$I$4:$J$3000,MATCH($A238,'Glade MR'!$J$4:$J$3000,0),1),"-"),"@")))</f>
        <v>Pool 2</v>
      </c>
      <c r="N238" s="147" t="str">
        <f>TRIM(CLEAN(TEXT(IFERROR(INDEX('Glade MR'!$P$4:$Q$3000,MATCH($A238,'Glade MR'!$Q$4:$Q$3000,0),1),"-"),"@")))</f>
        <v>-</v>
      </c>
      <c r="O238" s="147" t="str">
        <f>TRIM(CLEAN(TEXT(IFERROR(INDEX('Glade MR'!$W$4:$X$3000,MATCH($A238,'Glade MR'!$X$4:$X$3000,0),1),"-"),"@")))</f>
        <v>-</v>
      </c>
      <c r="P238" s="159" t="str">
        <f t="shared" si="7"/>
        <v>Found</v>
      </c>
      <c r="Q238" t="str" cm="1">
        <f t="array" ref="Q238">IF(SUMPRODUCT((TRIM(L238:O238)&lt;&gt;"-")*1)=0,
    "No Data",
    IF(COUNTIF(L238:O238,INDEX(_xlfn._xlws.FILTER(L238:O238,TRIM(L238:O238)&lt;&gt;"-"),1))=SUMPRODUCT((TRIM(L238:O238)&lt;&gt;"-")*1),
    "No Change",
    "Change"))</f>
        <v>No Change</v>
      </c>
      <c r="R238" s="159"/>
      <c r="S238" s="111"/>
    </row>
    <row r="239" spans="1:19" x14ac:dyDescent="0.3">
      <c r="A239" t="s">
        <v>1291</v>
      </c>
      <c r="B239" t="s">
        <v>1145</v>
      </c>
      <c r="C239" s="160" t="str">
        <f>TRIM(CLEAN(TEXT(IFERROR(INDEX('Snakeden MR'!$B$4:$C$3028,MATCH($A239,'Snakeden MR'!$C$4:$C$3028,0),1),"-"),"@")))</f>
        <v>-</v>
      </c>
      <c r="D239" s="147" t="str">
        <f>TRIM(CLEAN(TEXT(IFERROR(INDEX('Snakeden MR'!$I$4:$J$3028,MATCH($A239,'Snakeden MR'!$J$4:$J$3028,0),1),"-"),"@")))</f>
        <v>-</v>
      </c>
      <c r="E239" s="147" t="str">
        <f>TRIM(CLEAN(TEXT(IFERROR(INDEX('Snakeden MR'!$P$4:$Q$3028,MATCH($A239,'Snakeden MR'!$Q$4:$Q$3028,0),1),"-"),"@")))</f>
        <v>-</v>
      </c>
      <c r="F239" s="147" t="str">
        <f>TRIM(CLEAN(TEXT(IFERROR(INDEX('Snakeden MR'!$W$4:$X$3028,MATCH($A239,'Snakeden MR'!$X$4:$X$3028,0),1),"-"),"@")))</f>
        <v>-</v>
      </c>
      <c r="G239" s="159" t="str">
        <f t="shared" si="6"/>
        <v>Not Found</v>
      </c>
      <c r="H239" t="str" cm="1">
        <f t="array" ref="H239">IF(SUMPRODUCT((TRIM(C239:F239)&lt;&gt;"-")*1)=0,
    "No Data",
    IF(COUNTIF(C239:F239,INDEX(_xlfn._xlws.FILTER(C239:F239,TRIM(C239:F239)&lt;&gt;"-"),1))=SUMPRODUCT((TRIM(C239:F239)&lt;&gt;"-")*1),
    "No Change",
    "Change"))</f>
        <v>No Data</v>
      </c>
      <c r="I239" s="159"/>
      <c r="J239"/>
      <c r="K239" s="163"/>
      <c r="L239" s="147" t="str">
        <f>TRIM(CLEAN(TEXT(IFERROR(INDEX('Glade MR'!$B$4:$C$3000,MATCH($A239,'Glade MR'!$C$4:$C$3000,0),1),"-"),"@")))</f>
        <v>-</v>
      </c>
      <c r="M239" s="147" t="str">
        <f>TRIM(CLEAN(TEXT(IFERROR(INDEX('Glade MR'!$I$4:$J$3000,MATCH($A239,'Glade MR'!$J$4:$J$3000,0),1),"-"),"@")))</f>
        <v>-</v>
      </c>
      <c r="N239" s="147" t="str">
        <f>TRIM(CLEAN(TEXT(IFERROR(INDEX('Glade MR'!$P$4:$Q$3000,MATCH($A239,'Glade MR'!$Q$4:$Q$3000,0),1),"-"),"@")))</f>
        <v>-</v>
      </c>
      <c r="O239" s="147" t="str">
        <f>TRIM(CLEAN(TEXT(IFERROR(INDEX('Glade MR'!$W$4:$X$3000,MATCH($A239,'Glade MR'!$X$4:$X$3000,0),1),"-"),"@")))</f>
        <v>-</v>
      </c>
      <c r="P239" s="159" t="str">
        <f t="shared" si="7"/>
        <v>Not Found</v>
      </c>
      <c r="Q239" t="str" cm="1">
        <f t="array" ref="Q239">IF(SUMPRODUCT((TRIM(L239:O239)&lt;&gt;"-")*1)=0,
    "No Data",
    IF(COUNTIF(L239:O239,INDEX(_xlfn._xlws.FILTER(L239:O239,TRIM(L239:O239)&lt;&gt;"-"),1))=SUMPRODUCT((TRIM(L239:O239)&lt;&gt;"-")*1),
    "No Change",
    "Change"))</f>
        <v>No Data</v>
      </c>
      <c r="R239" s="159"/>
      <c r="S239" s="111"/>
    </row>
    <row r="240" spans="1:19" x14ac:dyDescent="0.3">
      <c r="A240" t="s">
        <v>1292</v>
      </c>
      <c r="B240" t="s">
        <v>1145</v>
      </c>
      <c r="C240" s="160" t="str">
        <f>TRIM(CLEAN(TEXT(IFERROR(INDEX('Snakeden MR'!$B$4:$C$3028,MATCH($A240,'Snakeden MR'!$C$4:$C$3028,0),1),"-"),"@")))</f>
        <v>-</v>
      </c>
      <c r="D240" s="147" t="str">
        <f>TRIM(CLEAN(TEXT(IFERROR(INDEX('Snakeden MR'!$I$4:$J$3028,MATCH($A240,'Snakeden MR'!$J$4:$J$3028,0),1),"-"),"@")))</f>
        <v>-</v>
      </c>
      <c r="E240" s="147" t="str">
        <f>TRIM(CLEAN(TEXT(IFERROR(INDEX('Snakeden MR'!$P$4:$Q$3028,MATCH($A240,'Snakeden MR'!$Q$4:$Q$3028,0),1),"-"),"@")))</f>
        <v>-</v>
      </c>
      <c r="F240" s="147" t="str">
        <f>TRIM(CLEAN(TEXT(IFERROR(INDEX('Snakeden MR'!$W$4:$X$3028,MATCH($A240,'Snakeden MR'!$X$4:$X$3028,0),1),"-"),"@")))</f>
        <v>-</v>
      </c>
      <c r="G240" s="159" t="str">
        <f t="shared" si="6"/>
        <v>Not Found</v>
      </c>
      <c r="H240" t="str" cm="1">
        <f t="array" ref="H240">IF(SUMPRODUCT((TRIM(C240:F240)&lt;&gt;"-")*1)=0,
    "No Data",
    IF(COUNTIF(C240:F240,INDEX(_xlfn._xlws.FILTER(C240:F240,TRIM(C240:F240)&lt;&gt;"-"),1))=SUMPRODUCT((TRIM(C240:F240)&lt;&gt;"-")*1),
    "No Change",
    "Change"))</f>
        <v>No Data</v>
      </c>
      <c r="I240" s="159"/>
      <c r="J240"/>
      <c r="K240" s="163"/>
      <c r="L240" s="147" t="str">
        <f>TRIM(CLEAN(TEXT(IFERROR(INDEX('Glade MR'!$B$4:$C$3000,MATCH($A240,'Glade MR'!$C$4:$C$3000,0),1),"-"),"@")))</f>
        <v>-</v>
      </c>
      <c r="M240" s="147" t="str">
        <f>TRIM(CLEAN(TEXT(IFERROR(INDEX('Glade MR'!$I$4:$J$3000,MATCH($A240,'Glade MR'!$J$4:$J$3000,0),1),"-"),"@")))</f>
        <v>-</v>
      </c>
      <c r="N240" s="147" t="str">
        <f>TRIM(CLEAN(TEXT(IFERROR(INDEX('Glade MR'!$P$4:$Q$3000,MATCH($A240,'Glade MR'!$Q$4:$Q$3000,0),1),"-"),"@")))</f>
        <v>-</v>
      </c>
      <c r="O240" s="147" t="str">
        <f>TRIM(CLEAN(TEXT(IFERROR(INDEX('Glade MR'!$W$4:$X$3000,MATCH($A240,'Glade MR'!$X$4:$X$3000,0),1),"-"),"@")))</f>
        <v>-</v>
      </c>
      <c r="P240" s="159" t="str">
        <f t="shared" si="7"/>
        <v>Not Found</v>
      </c>
      <c r="Q240" t="str" cm="1">
        <f t="array" ref="Q240">IF(SUMPRODUCT((TRIM(L240:O240)&lt;&gt;"-")*1)=0,
    "No Data",
    IF(COUNTIF(L240:O240,INDEX(_xlfn._xlws.FILTER(L240:O240,TRIM(L240:O240)&lt;&gt;"-"),1))=SUMPRODUCT((TRIM(L240:O240)&lt;&gt;"-")*1),
    "No Change",
    "Change"))</f>
        <v>No Data</v>
      </c>
      <c r="R240" s="159"/>
      <c r="S240" s="111"/>
    </row>
    <row r="241" spans="1:19" x14ac:dyDescent="0.3">
      <c r="A241" t="s">
        <v>60</v>
      </c>
      <c r="B241" t="s">
        <v>1145</v>
      </c>
      <c r="C241" s="160" t="str">
        <f>TRIM(CLEAN(TEXT(IFERROR(INDEX('Snakeden MR'!$B$4:$C$3028,MATCH($A241,'Snakeden MR'!$C$4:$C$3028,0),1),"-"),"@")))</f>
        <v>-</v>
      </c>
      <c r="D241" s="147" t="str">
        <f>TRIM(CLEAN(TEXT(IFERROR(INDEX('Snakeden MR'!$I$4:$J$3028,MATCH($A241,'Snakeden MR'!$J$4:$J$3028,0),1),"-"),"@")))</f>
        <v>-</v>
      </c>
      <c r="E241" s="147" t="str">
        <f>TRIM(CLEAN(TEXT(IFERROR(INDEX('Snakeden MR'!$P$4:$Q$3028,MATCH($A241,'Snakeden MR'!$Q$4:$Q$3028,0),1),"-"),"@")))</f>
        <v>GS Pool</v>
      </c>
      <c r="F241" s="147" t="str">
        <f>TRIM(CLEAN(TEXT(IFERROR(INDEX('Snakeden MR'!$W$4:$X$3028,MATCH($A241,'Snakeden MR'!$X$4:$X$3028,0),1),"-"),"@")))</f>
        <v>GS Pool</v>
      </c>
      <c r="G241" s="159" t="str">
        <f t="shared" si="6"/>
        <v>Found</v>
      </c>
      <c r="H241" t="str" cm="1">
        <f t="array" ref="H241">IF(SUMPRODUCT((TRIM(C241:F241)&lt;&gt;"-")*1)=0,
    "No Data",
    IF(COUNTIF(C241:F241,INDEX(_xlfn._xlws.FILTER(C241:F241,TRIM(C241:F241)&lt;&gt;"-"),1))=SUMPRODUCT((TRIM(C241:F241)&lt;&gt;"-")*1),
    "No Change",
    "Change"))</f>
        <v>No Change</v>
      </c>
      <c r="I241" s="159"/>
      <c r="J241"/>
      <c r="K241" s="163"/>
      <c r="L241" s="147" t="str">
        <f>TRIM(CLEAN(TEXT(IFERROR(INDEX('Glade MR'!$B$4:$C$3000,MATCH($A241,'Glade MR'!$C$4:$C$3000,0),1),"-"),"@")))</f>
        <v>-</v>
      </c>
      <c r="M241" s="147" t="str">
        <f>TRIM(CLEAN(TEXT(IFERROR(INDEX('Glade MR'!$I$4:$J$3000,MATCH($A241,'Glade MR'!$J$4:$J$3000,0),1),"-"),"@")))</f>
        <v>-</v>
      </c>
      <c r="N241" s="147" t="str">
        <f>TRIM(CLEAN(TEXT(IFERROR(INDEX('Glade MR'!$P$4:$Q$3000,MATCH($A241,'Glade MR'!$Q$4:$Q$3000,0),1),"-"),"@")))</f>
        <v>-</v>
      </c>
      <c r="O241" s="147" t="str">
        <f>TRIM(CLEAN(TEXT(IFERROR(INDEX('Glade MR'!$W$4:$X$3000,MATCH($A241,'Glade MR'!$X$4:$X$3000,0),1),"-"),"@")))</f>
        <v>-</v>
      </c>
      <c r="P241" s="159" t="str">
        <f t="shared" si="7"/>
        <v>Not Found</v>
      </c>
      <c r="Q241" t="str" cm="1">
        <f t="array" ref="Q241">IF(SUMPRODUCT((TRIM(L241:O241)&lt;&gt;"-")*1)=0,
    "No Data",
    IF(COUNTIF(L241:O241,INDEX(_xlfn._xlws.FILTER(L241:O241,TRIM(L241:O241)&lt;&gt;"-"),1))=SUMPRODUCT((TRIM(L241:O241)&lt;&gt;"-")*1),
    "No Change",
    "Change"))</f>
        <v>No Data</v>
      </c>
      <c r="R241" s="159"/>
      <c r="S241" s="111"/>
    </row>
    <row r="242" spans="1:19" x14ac:dyDescent="0.3">
      <c r="A242" t="s">
        <v>1293</v>
      </c>
      <c r="B242" t="s">
        <v>1145</v>
      </c>
      <c r="C242" s="160" t="str">
        <f>TRIM(CLEAN(TEXT(IFERROR(INDEX('Snakeden MR'!$B$4:$C$3028,MATCH($A242,'Snakeden MR'!$C$4:$C$3028,0),1),"-"),"@")))</f>
        <v>-</v>
      </c>
      <c r="D242" s="147" t="str">
        <f>TRIM(CLEAN(TEXT(IFERROR(INDEX('Snakeden MR'!$I$4:$J$3028,MATCH($A242,'Snakeden MR'!$J$4:$J$3028,0),1),"-"),"@")))</f>
        <v>-</v>
      </c>
      <c r="E242" s="147" t="str">
        <f>TRIM(CLEAN(TEXT(IFERROR(INDEX('Snakeden MR'!$P$4:$Q$3028,MATCH($A242,'Snakeden MR'!$Q$4:$Q$3028,0),1),"-"),"@")))</f>
        <v>-</v>
      </c>
      <c r="F242" s="147" t="str">
        <f>TRIM(CLEAN(TEXT(IFERROR(INDEX('Snakeden MR'!$W$4:$X$3028,MATCH($A242,'Snakeden MR'!$X$4:$X$3028,0),1),"-"),"@")))</f>
        <v>-</v>
      </c>
      <c r="G242" s="159" t="str">
        <f t="shared" si="6"/>
        <v>Not Found</v>
      </c>
      <c r="H242" t="str" cm="1">
        <f t="array" ref="H242">IF(SUMPRODUCT((TRIM(C242:F242)&lt;&gt;"-")*1)=0,
    "No Data",
    IF(COUNTIF(C242:F242,INDEX(_xlfn._xlws.FILTER(C242:F242,TRIM(C242:F242)&lt;&gt;"-"),1))=SUMPRODUCT((TRIM(C242:F242)&lt;&gt;"-")*1),
    "No Change",
    "Change"))</f>
        <v>No Data</v>
      </c>
      <c r="I242" s="159"/>
      <c r="J242"/>
      <c r="K242" s="163"/>
      <c r="L242" s="147" t="str">
        <f>TRIM(CLEAN(TEXT(IFERROR(INDEX('Glade MR'!$B$4:$C$3000,MATCH($A242,'Glade MR'!$C$4:$C$3000,0),1),"-"),"@")))</f>
        <v>-</v>
      </c>
      <c r="M242" s="147" t="str">
        <f>TRIM(CLEAN(TEXT(IFERROR(INDEX('Glade MR'!$I$4:$J$3000,MATCH($A242,'Glade MR'!$J$4:$J$3000,0),1),"-"),"@")))</f>
        <v>-</v>
      </c>
      <c r="N242" s="147" t="str">
        <f>TRIM(CLEAN(TEXT(IFERROR(INDEX('Glade MR'!$P$4:$Q$3000,MATCH($A242,'Glade MR'!$Q$4:$Q$3000,0),1),"-"),"@")))</f>
        <v>-</v>
      </c>
      <c r="O242" s="147" t="str">
        <f>TRIM(CLEAN(TEXT(IFERROR(INDEX('Glade MR'!$W$4:$X$3000,MATCH($A242,'Glade MR'!$X$4:$X$3000,0),1),"-"),"@")))</f>
        <v>-</v>
      </c>
      <c r="P242" s="159" t="str">
        <f t="shared" si="7"/>
        <v>Not Found</v>
      </c>
      <c r="Q242" t="str" cm="1">
        <f t="array" ref="Q242">IF(SUMPRODUCT((TRIM(L242:O242)&lt;&gt;"-")*1)=0,
    "No Data",
    IF(COUNTIF(L242:O242,INDEX(_xlfn._xlws.FILTER(L242:O242,TRIM(L242:O242)&lt;&gt;"-"),1))=SUMPRODUCT((TRIM(L242:O242)&lt;&gt;"-")*1),
    "No Change",
    "Change"))</f>
        <v>No Data</v>
      </c>
      <c r="R242" s="159"/>
      <c r="S242" s="111"/>
    </row>
    <row r="243" spans="1:19" x14ac:dyDescent="0.3">
      <c r="A243" t="s">
        <v>1294</v>
      </c>
      <c r="B243" t="s">
        <v>1145</v>
      </c>
      <c r="C243" s="160" t="str">
        <f>TRIM(CLEAN(TEXT(IFERROR(INDEX('Snakeden MR'!$B$4:$C$3028,MATCH($A243,'Snakeden MR'!$C$4:$C$3028,0),1),"-"),"@")))</f>
        <v>-</v>
      </c>
      <c r="D243" s="147" t="str">
        <f>TRIM(CLEAN(TEXT(IFERROR(INDEX('Snakeden MR'!$I$4:$J$3028,MATCH($A243,'Snakeden MR'!$J$4:$J$3028,0),1),"-"),"@")))</f>
        <v>-</v>
      </c>
      <c r="E243" s="147" t="str">
        <f>TRIM(CLEAN(TEXT(IFERROR(INDEX('Snakeden MR'!$P$4:$Q$3028,MATCH($A243,'Snakeden MR'!$Q$4:$Q$3028,0),1),"-"),"@")))</f>
        <v>-</v>
      </c>
      <c r="F243" s="147" t="str">
        <f>TRIM(CLEAN(TEXT(IFERROR(INDEX('Snakeden MR'!$W$4:$X$3028,MATCH($A243,'Snakeden MR'!$X$4:$X$3028,0),1),"-"),"@")))</f>
        <v>-</v>
      </c>
      <c r="G243" s="159" t="str">
        <f t="shared" si="6"/>
        <v>Not Found</v>
      </c>
      <c r="H243" t="str" cm="1">
        <f t="array" ref="H243">IF(SUMPRODUCT((TRIM(C243:F243)&lt;&gt;"-")*1)=0,
    "No Data",
    IF(COUNTIF(C243:F243,INDEX(_xlfn._xlws.FILTER(C243:F243,TRIM(C243:F243)&lt;&gt;"-"),1))=SUMPRODUCT((TRIM(C243:F243)&lt;&gt;"-")*1),
    "No Change",
    "Change"))</f>
        <v>No Data</v>
      </c>
      <c r="I243" s="159"/>
      <c r="J243"/>
      <c r="K243" s="163"/>
      <c r="L243" s="147" t="str">
        <f>TRIM(CLEAN(TEXT(IFERROR(INDEX('Glade MR'!$B$4:$C$3000,MATCH($A243,'Glade MR'!$C$4:$C$3000,0),1),"-"),"@")))</f>
        <v>-</v>
      </c>
      <c r="M243" s="147" t="str">
        <f>TRIM(CLEAN(TEXT(IFERROR(INDEX('Glade MR'!$I$4:$J$3000,MATCH($A243,'Glade MR'!$J$4:$J$3000,0),1),"-"),"@")))</f>
        <v>-</v>
      </c>
      <c r="N243" s="147" t="str">
        <f>TRIM(CLEAN(TEXT(IFERROR(INDEX('Glade MR'!$P$4:$Q$3000,MATCH($A243,'Glade MR'!$Q$4:$Q$3000,0),1),"-"),"@")))</f>
        <v>-</v>
      </c>
      <c r="O243" s="147" t="str">
        <f>TRIM(CLEAN(TEXT(IFERROR(INDEX('Glade MR'!$W$4:$X$3000,MATCH($A243,'Glade MR'!$X$4:$X$3000,0),1),"-"),"@")))</f>
        <v>-</v>
      </c>
      <c r="P243" s="159" t="str">
        <f t="shared" si="7"/>
        <v>Not Found</v>
      </c>
      <c r="Q243" t="str" cm="1">
        <f t="array" ref="Q243">IF(SUMPRODUCT((TRIM(L243:O243)&lt;&gt;"-")*1)=0,
    "No Data",
    IF(COUNTIF(L243:O243,INDEX(_xlfn._xlws.FILTER(L243:O243,TRIM(L243:O243)&lt;&gt;"-"),1))=SUMPRODUCT((TRIM(L243:O243)&lt;&gt;"-")*1),
    "No Change",
    "Change"))</f>
        <v>No Data</v>
      </c>
      <c r="R243" s="159"/>
      <c r="S243" s="111"/>
    </row>
    <row r="244" spans="1:19" x14ac:dyDescent="0.3">
      <c r="A244" t="s">
        <v>271</v>
      </c>
      <c r="B244" t="s">
        <v>1145</v>
      </c>
      <c r="C244" s="160" t="str">
        <f>TRIM(CLEAN(TEXT(IFERROR(INDEX('Snakeden MR'!$B$4:$C$3028,MATCH($A244,'Snakeden MR'!$C$4:$C$3028,0),1),"-"),"@")))</f>
        <v>Pool A</v>
      </c>
      <c r="D244" s="147" t="str">
        <f>TRIM(CLEAN(TEXT(IFERROR(INDEX('Snakeden MR'!$I$4:$J$3028,MATCH($A244,'Snakeden MR'!$J$4:$J$3028,0),1),"-"),"@")))</f>
        <v>-</v>
      </c>
      <c r="E244" s="147" t="str">
        <f>TRIM(CLEAN(TEXT(IFERROR(INDEX('Snakeden MR'!$P$4:$Q$3028,MATCH($A244,'Snakeden MR'!$Q$4:$Q$3028,0),1),"-"),"@")))</f>
        <v>-</v>
      </c>
      <c r="F244" s="147" t="str">
        <f>TRIM(CLEAN(TEXT(IFERROR(INDEX('Snakeden MR'!$W$4:$X$3028,MATCH($A244,'Snakeden MR'!$X$4:$X$3028,0),1),"-"),"@")))</f>
        <v>-</v>
      </c>
      <c r="G244" s="159" t="str">
        <f t="shared" si="6"/>
        <v>Found</v>
      </c>
      <c r="H244" t="str" cm="1">
        <f t="array" ref="H244">IF(SUMPRODUCT((TRIM(C244:F244)&lt;&gt;"-")*1)=0,
    "No Data",
    IF(COUNTIF(C244:F244,INDEX(_xlfn._xlws.FILTER(C244:F244,TRIM(C244:F244)&lt;&gt;"-"),1))=SUMPRODUCT((TRIM(C244:F244)&lt;&gt;"-")*1),
    "No Change",
    "Change"))</f>
        <v>No Change</v>
      </c>
      <c r="I244" s="159"/>
      <c r="J244"/>
      <c r="K244" s="163"/>
      <c r="L244" s="147" t="str">
        <f>TRIM(CLEAN(TEXT(IFERROR(INDEX('Glade MR'!$B$4:$C$3000,MATCH($A244,'Glade MR'!$C$4:$C$3000,0),1),"-"),"@")))</f>
        <v>-</v>
      </c>
      <c r="M244" s="147" t="str">
        <f>TRIM(CLEAN(TEXT(IFERROR(INDEX('Glade MR'!$I$4:$J$3000,MATCH($A244,'Glade MR'!$J$4:$J$3000,0),1),"-"),"@")))</f>
        <v>-</v>
      </c>
      <c r="N244" s="147" t="str">
        <f>TRIM(CLEAN(TEXT(IFERROR(INDEX('Glade MR'!$P$4:$Q$3000,MATCH($A244,'Glade MR'!$Q$4:$Q$3000,0),1),"-"),"@")))</f>
        <v>-</v>
      </c>
      <c r="O244" s="147" t="str">
        <f>TRIM(CLEAN(TEXT(IFERROR(INDEX('Glade MR'!$W$4:$X$3000,MATCH($A244,'Glade MR'!$X$4:$X$3000,0),1),"-"),"@")))</f>
        <v>-</v>
      </c>
      <c r="P244" s="159" t="str">
        <f t="shared" si="7"/>
        <v>Not Found</v>
      </c>
      <c r="Q244" t="str" cm="1">
        <f t="array" ref="Q244">IF(SUMPRODUCT((TRIM(L244:O244)&lt;&gt;"-")*1)=0,
    "No Data",
    IF(COUNTIF(L244:O244,INDEX(_xlfn._xlws.FILTER(L244:O244,TRIM(L244:O244)&lt;&gt;"-"),1))=SUMPRODUCT((TRIM(L244:O244)&lt;&gt;"-")*1),
    "No Change",
    "Change"))</f>
        <v>No Data</v>
      </c>
      <c r="R244" s="159"/>
      <c r="S244" s="111"/>
    </row>
    <row r="245" spans="1:19" x14ac:dyDescent="0.3">
      <c r="A245" t="s">
        <v>1295</v>
      </c>
      <c r="B245" t="s">
        <v>1145</v>
      </c>
      <c r="C245" s="160" t="str">
        <f>TRIM(CLEAN(TEXT(IFERROR(INDEX('Snakeden MR'!$B$4:$C$3028,MATCH($A245,'Snakeden MR'!$C$4:$C$3028,0),1),"-"),"@")))</f>
        <v>-</v>
      </c>
      <c r="D245" s="147" t="str">
        <f>TRIM(CLEAN(TEXT(IFERROR(INDEX('Snakeden MR'!$I$4:$J$3028,MATCH($A245,'Snakeden MR'!$J$4:$J$3028,0),1),"-"),"@")))</f>
        <v>-</v>
      </c>
      <c r="E245" s="147" t="str">
        <f>TRIM(CLEAN(TEXT(IFERROR(INDEX('Snakeden MR'!$P$4:$Q$3028,MATCH($A245,'Snakeden MR'!$Q$4:$Q$3028,0),1),"-"),"@")))</f>
        <v>-</v>
      </c>
      <c r="F245" s="147" t="str">
        <f>TRIM(CLEAN(TEXT(IFERROR(INDEX('Snakeden MR'!$W$4:$X$3028,MATCH($A245,'Snakeden MR'!$X$4:$X$3028,0),1),"-"),"@")))</f>
        <v>-</v>
      </c>
      <c r="G245" s="159" t="str">
        <f t="shared" si="6"/>
        <v>Not Found</v>
      </c>
      <c r="H245" t="str" cm="1">
        <f t="array" ref="H245">IF(SUMPRODUCT((TRIM(C245:F245)&lt;&gt;"-")*1)=0,
    "No Data",
    IF(COUNTIF(C245:F245,INDEX(_xlfn._xlws.FILTER(C245:F245,TRIM(C245:F245)&lt;&gt;"-"),1))=SUMPRODUCT((TRIM(C245:F245)&lt;&gt;"-")*1),
    "No Change",
    "Change"))</f>
        <v>No Data</v>
      </c>
      <c r="I245" s="159"/>
      <c r="J245"/>
      <c r="K245" s="163"/>
      <c r="L245" s="147" t="str">
        <f>TRIM(CLEAN(TEXT(IFERROR(INDEX('Glade MR'!$B$4:$C$3000,MATCH($A245,'Glade MR'!$C$4:$C$3000,0),1),"-"),"@")))</f>
        <v>-</v>
      </c>
      <c r="M245" s="147" t="str">
        <f>TRIM(CLEAN(TEXT(IFERROR(INDEX('Glade MR'!$I$4:$J$3000,MATCH($A245,'Glade MR'!$J$4:$J$3000,0),1),"-"),"@")))</f>
        <v>-</v>
      </c>
      <c r="N245" s="147" t="str">
        <f>TRIM(CLEAN(TEXT(IFERROR(INDEX('Glade MR'!$P$4:$Q$3000,MATCH($A245,'Glade MR'!$Q$4:$Q$3000,0),1),"-"),"@")))</f>
        <v>-</v>
      </c>
      <c r="O245" s="147" t="str">
        <f>TRIM(CLEAN(TEXT(IFERROR(INDEX('Glade MR'!$W$4:$X$3000,MATCH($A245,'Glade MR'!$X$4:$X$3000,0),1),"-"),"@")))</f>
        <v>-</v>
      </c>
      <c r="P245" s="159" t="str">
        <f t="shared" si="7"/>
        <v>Not Found</v>
      </c>
      <c r="Q245" t="str" cm="1">
        <f t="array" ref="Q245">IF(SUMPRODUCT((TRIM(L245:O245)&lt;&gt;"-")*1)=0,
    "No Data",
    IF(COUNTIF(L245:O245,INDEX(_xlfn._xlws.FILTER(L245:O245,TRIM(L245:O245)&lt;&gt;"-"),1))=SUMPRODUCT((TRIM(L245:O245)&lt;&gt;"-")*1),
    "No Change",
    "Change"))</f>
        <v>No Data</v>
      </c>
      <c r="R245" s="159"/>
      <c r="S245" s="111"/>
    </row>
    <row r="246" spans="1:19" x14ac:dyDescent="0.3">
      <c r="A246" t="s">
        <v>1296</v>
      </c>
      <c r="B246" t="s">
        <v>1145</v>
      </c>
      <c r="C246" s="160" t="str">
        <f>TRIM(CLEAN(TEXT(IFERROR(INDEX('Snakeden MR'!$B$4:$C$3028,MATCH($A246,'Snakeden MR'!$C$4:$C$3028,0),1),"-"),"@")))</f>
        <v>-</v>
      </c>
      <c r="D246" s="147" t="str">
        <f>TRIM(CLEAN(TEXT(IFERROR(INDEX('Snakeden MR'!$I$4:$J$3028,MATCH($A246,'Snakeden MR'!$J$4:$J$3028,0),1),"-"),"@")))</f>
        <v>-</v>
      </c>
      <c r="E246" s="147" t="str">
        <f>TRIM(CLEAN(TEXT(IFERROR(INDEX('Snakeden MR'!$P$4:$Q$3028,MATCH($A246,'Snakeden MR'!$Q$4:$Q$3028,0),1),"-"),"@")))</f>
        <v>-</v>
      </c>
      <c r="F246" s="147" t="str">
        <f>TRIM(CLEAN(TEXT(IFERROR(INDEX('Snakeden MR'!$W$4:$X$3028,MATCH($A246,'Snakeden MR'!$X$4:$X$3028,0),1),"-"),"@")))</f>
        <v>-</v>
      </c>
      <c r="G246" s="159" t="str">
        <f t="shared" si="6"/>
        <v>Not Found</v>
      </c>
      <c r="H246" t="str" cm="1">
        <f t="array" ref="H246">IF(SUMPRODUCT((TRIM(C246:F246)&lt;&gt;"-")*1)=0,
    "No Data",
    IF(COUNTIF(C246:F246,INDEX(_xlfn._xlws.FILTER(C246:F246,TRIM(C246:F246)&lt;&gt;"-"),1))=SUMPRODUCT((TRIM(C246:F246)&lt;&gt;"-")*1),
    "No Change",
    "Change"))</f>
        <v>No Data</v>
      </c>
      <c r="I246" s="159"/>
      <c r="J246"/>
      <c r="K246" s="163"/>
      <c r="L246" s="147" t="str">
        <f>TRIM(CLEAN(TEXT(IFERROR(INDEX('Glade MR'!$B$4:$C$3000,MATCH($A246,'Glade MR'!$C$4:$C$3000,0),1),"-"),"@")))</f>
        <v>-</v>
      </c>
      <c r="M246" s="147" t="str">
        <f>TRIM(CLEAN(TEXT(IFERROR(INDEX('Glade MR'!$I$4:$J$3000,MATCH($A246,'Glade MR'!$J$4:$J$3000,0),1),"-"),"@")))</f>
        <v>-</v>
      </c>
      <c r="N246" s="147" t="str">
        <f>TRIM(CLEAN(TEXT(IFERROR(INDEX('Glade MR'!$P$4:$Q$3000,MATCH($A246,'Glade MR'!$Q$4:$Q$3000,0),1),"-"),"@")))</f>
        <v>-</v>
      </c>
      <c r="O246" s="147" t="str">
        <f>TRIM(CLEAN(TEXT(IFERROR(INDEX('Glade MR'!$W$4:$X$3000,MATCH($A246,'Glade MR'!$X$4:$X$3000,0),1),"-"),"@")))</f>
        <v>-</v>
      </c>
      <c r="P246" s="159" t="str">
        <f t="shared" si="7"/>
        <v>Not Found</v>
      </c>
      <c r="Q246" t="str" cm="1">
        <f t="array" ref="Q246">IF(SUMPRODUCT((TRIM(L246:O246)&lt;&gt;"-")*1)=0,
    "No Data",
    IF(COUNTIF(L246:O246,INDEX(_xlfn._xlws.FILTER(L246:O246,TRIM(L246:O246)&lt;&gt;"-"),1))=SUMPRODUCT((TRIM(L246:O246)&lt;&gt;"-")*1),
    "No Change",
    "Change"))</f>
        <v>No Data</v>
      </c>
      <c r="R246" s="159"/>
      <c r="S246" s="111"/>
    </row>
    <row r="247" spans="1:19" x14ac:dyDescent="0.3">
      <c r="A247" t="s">
        <v>1297</v>
      </c>
      <c r="B247" t="s">
        <v>1145</v>
      </c>
      <c r="C247" s="160" t="str">
        <f>TRIM(CLEAN(TEXT(IFERROR(INDEX('Snakeden MR'!$B$4:$C$3028,MATCH($A247,'Snakeden MR'!$C$4:$C$3028,0),1),"-"),"@")))</f>
        <v>-</v>
      </c>
      <c r="D247" s="147" t="str">
        <f>TRIM(CLEAN(TEXT(IFERROR(INDEX('Snakeden MR'!$I$4:$J$3028,MATCH($A247,'Snakeden MR'!$J$4:$J$3028,0),1),"-"),"@")))</f>
        <v>-</v>
      </c>
      <c r="E247" s="147" t="str">
        <f>TRIM(CLEAN(TEXT(IFERROR(INDEX('Snakeden MR'!$P$4:$Q$3028,MATCH($A247,'Snakeden MR'!$Q$4:$Q$3028,0),1),"-"),"@")))</f>
        <v>-</v>
      </c>
      <c r="F247" s="147" t="str">
        <f>TRIM(CLEAN(TEXT(IFERROR(INDEX('Snakeden MR'!$W$4:$X$3028,MATCH($A247,'Snakeden MR'!$X$4:$X$3028,0),1),"-"),"@")))</f>
        <v>-</v>
      </c>
      <c r="G247" s="159" t="str">
        <f t="shared" si="6"/>
        <v>Not Found</v>
      </c>
      <c r="H247" t="str" cm="1">
        <f t="array" ref="H247">IF(SUMPRODUCT((TRIM(C247:F247)&lt;&gt;"-")*1)=0,
    "No Data",
    IF(COUNTIF(C247:F247,INDEX(_xlfn._xlws.FILTER(C247:F247,TRIM(C247:F247)&lt;&gt;"-"),1))=SUMPRODUCT((TRIM(C247:F247)&lt;&gt;"-")*1),
    "No Change",
    "Change"))</f>
        <v>No Data</v>
      </c>
      <c r="I247" s="159"/>
      <c r="J247"/>
      <c r="K247" s="163"/>
      <c r="L247" s="147" t="str">
        <f>TRIM(CLEAN(TEXT(IFERROR(INDEX('Glade MR'!$B$4:$C$3000,MATCH($A247,'Glade MR'!$C$4:$C$3000,0),1),"-"),"@")))</f>
        <v>-</v>
      </c>
      <c r="M247" s="147" t="str">
        <f>TRIM(CLEAN(TEXT(IFERROR(INDEX('Glade MR'!$I$4:$J$3000,MATCH($A247,'Glade MR'!$J$4:$J$3000,0),1),"-"),"@")))</f>
        <v>-</v>
      </c>
      <c r="N247" s="147" t="str">
        <f>TRIM(CLEAN(TEXT(IFERROR(INDEX('Glade MR'!$P$4:$Q$3000,MATCH($A247,'Glade MR'!$Q$4:$Q$3000,0),1),"-"),"@")))</f>
        <v>-</v>
      </c>
      <c r="O247" s="147" t="str">
        <f>TRIM(CLEAN(TEXT(IFERROR(INDEX('Glade MR'!$W$4:$X$3000,MATCH($A247,'Glade MR'!$X$4:$X$3000,0),1),"-"),"@")))</f>
        <v>-</v>
      </c>
      <c r="P247" s="159" t="str">
        <f t="shared" si="7"/>
        <v>Not Found</v>
      </c>
      <c r="Q247" t="str" cm="1">
        <f t="array" ref="Q247">IF(SUMPRODUCT((TRIM(L247:O247)&lt;&gt;"-")*1)=0,
    "No Data",
    IF(COUNTIF(L247:O247,INDEX(_xlfn._xlws.FILTER(L247:O247,TRIM(L247:O247)&lt;&gt;"-"),1))=SUMPRODUCT((TRIM(L247:O247)&lt;&gt;"-")*1),
    "No Change",
    "Change"))</f>
        <v>No Data</v>
      </c>
      <c r="R247" s="159"/>
      <c r="S247" s="111"/>
    </row>
    <row r="248" spans="1:19" x14ac:dyDescent="0.3">
      <c r="A248" t="s">
        <v>1298</v>
      </c>
      <c r="B248" t="s">
        <v>1145</v>
      </c>
      <c r="C248" s="160" t="str">
        <f>TRIM(CLEAN(TEXT(IFERROR(INDEX('Snakeden MR'!$B$4:$C$3028,MATCH($A248,'Snakeden MR'!$C$4:$C$3028,0),1),"-"),"@")))</f>
        <v>-</v>
      </c>
      <c r="D248" s="147" t="str">
        <f>TRIM(CLEAN(TEXT(IFERROR(INDEX('Snakeden MR'!$I$4:$J$3028,MATCH($A248,'Snakeden MR'!$J$4:$J$3028,0),1),"-"),"@")))</f>
        <v>-</v>
      </c>
      <c r="E248" s="147" t="str">
        <f>TRIM(CLEAN(TEXT(IFERROR(INDEX('Snakeden MR'!$P$4:$Q$3028,MATCH($A248,'Snakeden MR'!$Q$4:$Q$3028,0),1),"-"),"@")))</f>
        <v>-</v>
      </c>
      <c r="F248" s="147" t="str">
        <f>TRIM(CLEAN(TEXT(IFERROR(INDEX('Snakeden MR'!$W$4:$X$3028,MATCH($A248,'Snakeden MR'!$X$4:$X$3028,0),1),"-"),"@")))</f>
        <v>-</v>
      </c>
      <c r="G248" s="159" t="str">
        <f t="shared" si="6"/>
        <v>Not Found</v>
      </c>
      <c r="H248" t="str" cm="1">
        <f t="array" ref="H248">IF(SUMPRODUCT((TRIM(C248:F248)&lt;&gt;"-")*1)=0,
    "No Data",
    IF(COUNTIF(C248:F248,INDEX(_xlfn._xlws.FILTER(C248:F248,TRIM(C248:F248)&lt;&gt;"-"),1))=SUMPRODUCT((TRIM(C248:F248)&lt;&gt;"-")*1),
    "No Change",
    "Change"))</f>
        <v>No Data</v>
      </c>
      <c r="I248" s="159"/>
      <c r="J248"/>
      <c r="K248" s="163"/>
      <c r="L248" s="147" t="str">
        <f>TRIM(CLEAN(TEXT(IFERROR(INDEX('Glade MR'!$B$4:$C$3000,MATCH($A248,'Glade MR'!$C$4:$C$3000,0),1),"-"),"@")))</f>
        <v>-</v>
      </c>
      <c r="M248" s="147" t="str">
        <f>TRIM(CLEAN(TEXT(IFERROR(INDEX('Glade MR'!$I$4:$J$3000,MATCH($A248,'Glade MR'!$J$4:$J$3000,0),1),"-"),"@")))</f>
        <v>-</v>
      </c>
      <c r="N248" s="147" t="str">
        <f>TRIM(CLEAN(TEXT(IFERROR(INDEX('Glade MR'!$P$4:$Q$3000,MATCH($A248,'Glade MR'!$Q$4:$Q$3000,0),1),"-"),"@")))</f>
        <v>-</v>
      </c>
      <c r="O248" s="147" t="str">
        <f>TRIM(CLEAN(TEXT(IFERROR(INDEX('Glade MR'!$W$4:$X$3000,MATCH($A248,'Glade MR'!$X$4:$X$3000,0),1),"-"),"@")))</f>
        <v>-</v>
      </c>
      <c r="P248" s="159" t="str">
        <f t="shared" si="7"/>
        <v>Not Found</v>
      </c>
      <c r="Q248" t="str" cm="1">
        <f t="array" ref="Q248">IF(SUMPRODUCT((TRIM(L248:O248)&lt;&gt;"-")*1)=0,
    "No Data",
    IF(COUNTIF(L248:O248,INDEX(_xlfn._xlws.FILTER(L248:O248,TRIM(L248:O248)&lt;&gt;"-"),1))=SUMPRODUCT((TRIM(L248:O248)&lt;&gt;"-")*1),
    "No Change",
    "Change"))</f>
        <v>No Data</v>
      </c>
      <c r="R248" s="159"/>
      <c r="S248" s="111"/>
    </row>
    <row r="249" spans="1:19" x14ac:dyDescent="0.3">
      <c r="A249" t="s">
        <v>1299</v>
      </c>
      <c r="B249" t="s">
        <v>1145</v>
      </c>
      <c r="C249" s="160" t="str">
        <f>TRIM(CLEAN(TEXT(IFERROR(INDEX('Snakeden MR'!$B$4:$C$3028,MATCH($A249,'Snakeden MR'!$C$4:$C$3028,0),1),"-"),"@")))</f>
        <v>-</v>
      </c>
      <c r="D249" s="147" t="str">
        <f>TRIM(CLEAN(TEXT(IFERROR(INDEX('Snakeden MR'!$I$4:$J$3028,MATCH($A249,'Snakeden MR'!$J$4:$J$3028,0),1),"-"),"@")))</f>
        <v>-</v>
      </c>
      <c r="E249" s="147" t="str">
        <f>TRIM(CLEAN(TEXT(IFERROR(INDEX('Snakeden MR'!$P$4:$Q$3028,MATCH($A249,'Snakeden MR'!$Q$4:$Q$3028,0),1),"-"),"@")))</f>
        <v>-</v>
      </c>
      <c r="F249" s="147" t="str">
        <f>TRIM(CLEAN(TEXT(IFERROR(INDEX('Snakeden MR'!$W$4:$X$3028,MATCH($A249,'Snakeden MR'!$X$4:$X$3028,0),1),"-"),"@")))</f>
        <v>-</v>
      </c>
      <c r="G249" s="159" t="str">
        <f t="shared" si="6"/>
        <v>Not Found</v>
      </c>
      <c r="H249" t="str" cm="1">
        <f t="array" ref="H249">IF(SUMPRODUCT((TRIM(C249:F249)&lt;&gt;"-")*1)=0,
    "No Data",
    IF(COUNTIF(C249:F249,INDEX(_xlfn._xlws.FILTER(C249:F249,TRIM(C249:F249)&lt;&gt;"-"),1))=SUMPRODUCT((TRIM(C249:F249)&lt;&gt;"-")*1),
    "No Change",
    "Change"))</f>
        <v>No Data</v>
      </c>
      <c r="I249" s="159"/>
      <c r="J249"/>
      <c r="K249" s="163"/>
      <c r="L249" s="147" t="str">
        <f>TRIM(CLEAN(TEXT(IFERROR(INDEX('Glade MR'!$B$4:$C$3000,MATCH($A249,'Glade MR'!$C$4:$C$3000,0),1),"-"),"@")))</f>
        <v>-</v>
      </c>
      <c r="M249" s="147" t="str">
        <f>TRIM(CLEAN(TEXT(IFERROR(INDEX('Glade MR'!$I$4:$J$3000,MATCH($A249,'Glade MR'!$J$4:$J$3000,0),1),"-"),"@")))</f>
        <v>-</v>
      </c>
      <c r="N249" s="147" t="str">
        <f>TRIM(CLEAN(TEXT(IFERROR(INDEX('Glade MR'!$P$4:$Q$3000,MATCH($A249,'Glade MR'!$Q$4:$Q$3000,0),1),"-"),"@")))</f>
        <v>-</v>
      </c>
      <c r="O249" s="147" t="str">
        <f>TRIM(CLEAN(TEXT(IFERROR(INDEX('Glade MR'!$W$4:$X$3000,MATCH($A249,'Glade MR'!$X$4:$X$3000,0),1),"-"),"@")))</f>
        <v>-</v>
      </c>
      <c r="P249" s="159" t="str">
        <f t="shared" si="7"/>
        <v>Not Found</v>
      </c>
      <c r="Q249" t="str" cm="1">
        <f t="array" ref="Q249">IF(SUMPRODUCT((TRIM(L249:O249)&lt;&gt;"-")*1)=0,
    "No Data",
    IF(COUNTIF(L249:O249,INDEX(_xlfn._xlws.FILTER(L249:O249,TRIM(L249:O249)&lt;&gt;"-"),1))=SUMPRODUCT((TRIM(L249:O249)&lt;&gt;"-")*1),
    "No Change",
    "Change"))</f>
        <v>No Data</v>
      </c>
      <c r="R249" s="159"/>
      <c r="S249" s="111"/>
    </row>
    <row r="250" spans="1:19" x14ac:dyDescent="0.3">
      <c r="A250" t="s">
        <v>1300</v>
      </c>
      <c r="B250" t="s">
        <v>1145</v>
      </c>
      <c r="C250" s="160" t="str">
        <f>TRIM(CLEAN(TEXT(IFERROR(INDEX('Snakeden MR'!$B$4:$C$3028,MATCH($A250,'Snakeden MR'!$C$4:$C$3028,0),1),"-"),"@")))</f>
        <v>-</v>
      </c>
      <c r="D250" s="147" t="str">
        <f>TRIM(CLEAN(TEXT(IFERROR(INDEX('Snakeden MR'!$I$4:$J$3028,MATCH($A250,'Snakeden MR'!$J$4:$J$3028,0),1),"-"),"@")))</f>
        <v>-</v>
      </c>
      <c r="E250" s="147" t="str">
        <f>TRIM(CLEAN(TEXT(IFERROR(INDEX('Snakeden MR'!$P$4:$Q$3028,MATCH($A250,'Snakeden MR'!$Q$4:$Q$3028,0),1),"-"),"@")))</f>
        <v>-</v>
      </c>
      <c r="F250" s="147" t="str">
        <f>TRIM(CLEAN(TEXT(IFERROR(INDEX('Snakeden MR'!$W$4:$X$3028,MATCH($A250,'Snakeden MR'!$X$4:$X$3028,0),1),"-"),"@")))</f>
        <v>-</v>
      </c>
      <c r="G250" s="159" t="str">
        <f t="shared" si="6"/>
        <v>Not Found</v>
      </c>
      <c r="H250" t="str" cm="1">
        <f t="array" ref="H250">IF(SUMPRODUCT((TRIM(C250:F250)&lt;&gt;"-")*1)=0,
    "No Data",
    IF(COUNTIF(C250:F250,INDEX(_xlfn._xlws.FILTER(C250:F250,TRIM(C250:F250)&lt;&gt;"-"),1))=SUMPRODUCT((TRIM(C250:F250)&lt;&gt;"-")*1),
    "No Change",
    "Change"))</f>
        <v>No Data</v>
      </c>
      <c r="I250" s="159"/>
      <c r="J250"/>
      <c r="K250" s="163"/>
      <c r="L250" s="147" t="str">
        <f>TRIM(CLEAN(TEXT(IFERROR(INDEX('Glade MR'!$B$4:$C$3000,MATCH($A250,'Glade MR'!$C$4:$C$3000,0),1),"-"),"@")))</f>
        <v>-</v>
      </c>
      <c r="M250" s="147" t="str">
        <f>TRIM(CLEAN(TEXT(IFERROR(INDEX('Glade MR'!$I$4:$J$3000,MATCH($A250,'Glade MR'!$J$4:$J$3000,0),1),"-"),"@")))</f>
        <v>-</v>
      </c>
      <c r="N250" s="147" t="str">
        <f>TRIM(CLEAN(TEXT(IFERROR(INDEX('Glade MR'!$P$4:$Q$3000,MATCH($A250,'Glade MR'!$Q$4:$Q$3000,0),1),"-"),"@")))</f>
        <v>-</v>
      </c>
      <c r="O250" s="147" t="str">
        <f>TRIM(CLEAN(TEXT(IFERROR(INDEX('Glade MR'!$W$4:$X$3000,MATCH($A250,'Glade MR'!$X$4:$X$3000,0),1),"-"),"@")))</f>
        <v>-</v>
      </c>
      <c r="P250" s="159" t="str">
        <f t="shared" si="7"/>
        <v>Not Found</v>
      </c>
      <c r="Q250" t="str" cm="1">
        <f t="array" ref="Q250">IF(SUMPRODUCT((TRIM(L250:O250)&lt;&gt;"-")*1)=0,
    "No Data",
    IF(COUNTIF(L250:O250,INDEX(_xlfn._xlws.FILTER(L250:O250,TRIM(L250:O250)&lt;&gt;"-"),1))=SUMPRODUCT((TRIM(L250:O250)&lt;&gt;"-")*1),
    "No Change",
    "Change"))</f>
        <v>No Data</v>
      </c>
      <c r="R250" s="159"/>
      <c r="S250" s="111"/>
    </row>
    <row r="251" spans="1:19" x14ac:dyDescent="0.3">
      <c r="A251" t="s">
        <v>1301</v>
      </c>
      <c r="B251" t="s">
        <v>1145</v>
      </c>
      <c r="C251" s="160" t="str">
        <f>TRIM(CLEAN(TEXT(IFERROR(INDEX('Snakeden MR'!$B$4:$C$3028,MATCH($A251,'Snakeden MR'!$C$4:$C$3028,0),1),"-"),"@")))</f>
        <v>-</v>
      </c>
      <c r="D251" s="147" t="str">
        <f>TRIM(CLEAN(TEXT(IFERROR(INDEX('Snakeden MR'!$I$4:$J$3028,MATCH($A251,'Snakeden MR'!$J$4:$J$3028,0),1),"-"),"@")))</f>
        <v>-</v>
      </c>
      <c r="E251" s="147" t="str">
        <f>TRIM(CLEAN(TEXT(IFERROR(INDEX('Snakeden MR'!$P$4:$Q$3028,MATCH($A251,'Snakeden MR'!$Q$4:$Q$3028,0),1),"-"),"@")))</f>
        <v>-</v>
      </c>
      <c r="F251" s="147" t="str">
        <f>TRIM(CLEAN(TEXT(IFERROR(INDEX('Snakeden MR'!$W$4:$X$3028,MATCH($A251,'Snakeden MR'!$X$4:$X$3028,0),1),"-"),"@")))</f>
        <v>-</v>
      </c>
      <c r="G251" s="159" t="str">
        <f t="shared" si="6"/>
        <v>Not Found</v>
      </c>
      <c r="H251" t="str" cm="1">
        <f t="array" ref="H251">IF(SUMPRODUCT((TRIM(C251:F251)&lt;&gt;"-")*1)=0,
    "No Data",
    IF(COUNTIF(C251:F251,INDEX(_xlfn._xlws.FILTER(C251:F251,TRIM(C251:F251)&lt;&gt;"-"),1))=SUMPRODUCT((TRIM(C251:F251)&lt;&gt;"-")*1),
    "No Change",
    "Change"))</f>
        <v>No Data</v>
      </c>
      <c r="I251" s="159"/>
      <c r="J251"/>
      <c r="K251" s="163"/>
      <c r="L251" s="147" t="str">
        <f>TRIM(CLEAN(TEXT(IFERROR(INDEX('Glade MR'!$B$4:$C$3000,MATCH($A251,'Glade MR'!$C$4:$C$3000,0),1),"-"),"@")))</f>
        <v>-</v>
      </c>
      <c r="M251" s="147" t="str">
        <f>TRIM(CLEAN(TEXT(IFERROR(INDEX('Glade MR'!$I$4:$J$3000,MATCH($A251,'Glade MR'!$J$4:$J$3000,0),1),"-"),"@")))</f>
        <v>-</v>
      </c>
      <c r="N251" s="147" t="str">
        <f>TRIM(CLEAN(TEXT(IFERROR(INDEX('Glade MR'!$P$4:$Q$3000,MATCH($A251,'Glade MR'!$Q$4:$Q$3000,0),1),"-"),"@")))</f>
        <v>-</v>
      </c>
      <c r="O251" s="147" t="str">
        <f>TRIM(CLEAN(TEXT(IFERROR(INDEX('Glade MR'!$W$4:$X$3000,MATCH($A251,'Glade MR'!$X$4:$X$3000,0),1),"-"),"@")))</f>
        <v>-</v>
      </c>
      <c r="P251" s="159" t="str">
        <f t="shared" si="7"/>
        <v>Not Found</v>
      </c>
      <c r="Q251" t="str" cm="1">
        <f t="array" ref="Q251">IF(SUMPRODUCT((TRIM(L251:O251)&lt;&gt;"-")*1)=0,
    "No Data",
    IF(COUNTIF(L251:O251,INDEX(_xlfn._xlws.FILTER(L251:O251,TRIM(L251:O251)&lt;&gt;"-"),1))=SUMPRODUCT((TRIM(L251:O251)&lt;&gt;"-")*1),
    "No Change",
    "Change"))</f>
        <v>No Data</v>
      </c>
      <c r="R251" s="159"/>
      <c r="S251" s="111"/>
    </row>
    <row r="252" spans="1:19" x14ac:dyDescent="0.3">
      <c r="A252" t="s">
        <v>1302</v>
      </c>
      <c r="B252" t="s">
        <v>1145</v>
      </c>
      <c r="C252" s="160" t="str">
        <f>TRIM(CLEAN(TEXT(IFERROR(INDEX('Snakeden MR'!$B$4:$C$3028,MATCH($A252,'Snakeden MR'!$C$4:$C$3028,0),1),"-"),"@")))</f>
        <v>-</v>
      </c>
      <c r="D252" s="147" t="str">
        <f>TRIM(CLEAN(TEXT(IFERROR(INDEX('Snakeden MR'!$I$4:$J$3028,MATCH($A252,'Snakeden MR'!$J$4:$J$3028,0),1),"-"),"@")))</f>
        <v>-</v>
      </c>
      <c r="E252" s="147" t="str">
        <f>TRIM(CLEAN(TEXT(IFERROR(INDEX('Snakeden MR'!$P$4:$Q$3028,MATCH($A252,'Snakeden MR'!$Q$4:$Q$3028,0),1),"-"),"@")))</f>
        <v>-</v>
      </c>
      <c r="F252" s="147" t="str">
        <f>TRIM(CLEAN(TEXT(IFERROR(INDEX('Snakeden MR'!$W$4:$X$3028,MATCH($A252,'Snakeden MR'!$X$4:$X$3028,0),1),"-"),"@")))</f>
        <v>-</v>
      </c>
      <c r="G252" s="159" t="str">
        <f t="shared" si="6"/>
        <v>Not Found</v>
      </c>
      <c r="H252" t="str" cm="1">
        <f t="array" ref="H252">IF(SUMPRODUCT((TRIM(C252:F252)&lt;&gt;"-")*1)=0,
    "No Data",
    IF(COUNTIF(C252:F252,INDEX(_xlfn._xlws.FILTER(C252:F252,TRIM(C252:F252)&lt;&gt;"-"),1))=SUMPRODUCT((TRIM(C252:F252)&lt;&gt;"-")*1),
    "No Change",
    "Change"))</f>
        <v>No Data</v>
      </c>
      <c r="I252" s="159"/>
      <c r="J252"/>
      <c r="K252" s="163"/>
      <c r="L252" s="147" t="str">
        <f>TRIM(CLEAN(TEXT(IFERROR(INDEX('Glade MR'!$B$4:$C$3000,MATCH($A252,'Glade MR'!$C$4:$C$3000,0),1),"-"),"@")))</f>
        <v>-</v>
      </c>
      <c r="M252" s="147" t="str">
        <f>TRIM(CLEAN(TEXT(IFERROR(INDEX('Glade MR'!$I$4:$J$3000,MATCH($A252,'Glade MR'!$J$4:$J$3000,0),1),"-"),"@")))</f>
        <v>-</v>
      </c>
      <c r="N252" s="147" t="str">
        <f>TRIM(CLEAN(TEXT(IFERROR(INDEX('Glade MR'!$P$4:$Q$3000,MATCH($A252,'Glade MR'!$Q$4:$Q$3000,0),1),"-"),"@")))</f>
        <v>-</v>
      </c>
      <c r="O252" s="147" t="str">
        <f>TRIM(CLEAN(TEXT(IFERROR(INDEX('Glade MR'!$W$4:$X$3000,MATCH($A252,'Glade MR'!$X$4:$X$3000,0),1),"-"),"@")))</f>
        <v>-</v>
      </c>
      <c r="P252" s="159" t="str">
        <f t="shared" si="7"/>
        <v>Not Found</v>
      </c>
      <c r="Q252" t="str" cm="1">
        <f t="array" ref="Q252">IF(SUMPRODUCT((TRIM(L252:O252)&lt;&gt;"-")*1)=0,
    "No Data",
    IF(COUNTIF(L252:O252,INDEX(_xlfn._xlws.FILTER(L252:O252,TRIM(L252:O252)&lt;&gt;"-"),1))=SUMPRODUCT((TRIM(L252:O252)&lt;&gt;"-")*1),
    "No Change",
    "Change"))</f>
        <v>No Data</v>
      </c>
      <c r="R252" s="159"/>
      <c r="S252" s="111"/>
    </row>
    <row r="253" spans="1:19" x14ac:dyDescent="0.3">
      <c r="A253" t="s">
        <v>1303</v>
      </c>
      <c r="B253" t="s">
        <v>1145</v>
      </c>
      <c r="C253" s="160" t="str">
        <f>TRIM(CLEAN(TEXT(IFERROR(INDEX('Snakeden MR'!$B$4:$C$3028,MATCH($A253,'Snakeden MR'!$C$4:$C$3028,0),1),"-"),"@")))</f>
        <v>-</v>
      </c>
      <c r="D253" s="147" t="str">
        <f>TRIM(CLEAN(TEXT(IFERROR(INDEX('Snakeden MR'!$I$4:$J$3028,MATCH($A253,'Snakeden MR'!$J$4:$J$3028,0),1),"-"),"@")))</f>
        <v>-</v>
      </c>
      <c r="E253" s="147" t="str">
        <f>TRIM(CLEAN(TEXT(IFERROR(INDEX('Snakeden MR'!$P$4:$Q$3028,MATCH($A253,'Snakeden MR'!$Q$4:$Q$3028,0),1),"-"),"@")))</f>
        <v>-</v>
      </c>
      <c r="F253" s="147" t="str">
        <f>TRIM(CLEAN(TEXT(IFERROR(INDEX('Snakeden MR'!$W$4:$X$3028,MATCH($A253,'Snakeden MR'!$X$4:$X$3028,0),1),"-"),"@")))</f>
        <v>-</v>
      </c>
      <c r="G253" s="159" t="str">
        <f t="shared" si="6"/>
        <v>Not Found</v>
      </c>
      <c r="H253" t="str" cm="1">
        <f t="array" ref="H253">IF(SUMPRODUCT((TRIM(C253:F253)&lt;&gt;"-")*1)=0,
    "No Data",
    IF(COUNTIF(C253:F253,INDEX(_xlfn._xlws.FILTER(C253:F253,TRIM(C253:F253)&lt;&gt;"-"),1))=SUMPRODUCT((TRIM(C253:F253)&lt;&gt;"-")*1),
    "No Change",
    "Change"))</f>
        <v>No Data</v>
      </c>
      <c r="I253" s="159"/>
      <c r="J253"/>
      <c r="K253" s="163"/>
      <c r="L253" s="147" t="str">
        <f>TRIM(CLEAN(TEXT(IFERROR(INDEX('Glade MR'!$B$4:$C$3000,MATCH($A253,'Glade MR'!$C$4:$C$3000,0),1),"-"),"@")))</f>
        <v>-</v>
      </c>
      <c r="M253" s="147" t="str">
        <f>TRIM(CLEAN(TEXT(IFERROR(INDEX('Glade MR'!$I$4:$J$3000,MATCH($A253,'Glade MR'!$J$4:$J$3000,0),1),"-"),"@")))</f>
        <v>-</v>
      </c>
      <c r="N253" s="147" t="str">
        <f>TRIM(CLEAN(TEXT(IFERROR(INDEX('Glade MR'!$P$4:$Q$3000,MATCH($A253,'Glade MR'!$Q$4:$Q$3000,0),1),"-"),"@")))</f>
        <v>-</v>
      </c>
      <c r="O253" s="147" t="str">
        <f>TRIM(CLEAN(TEXT(IFERROR(INDEX('Glade MR'!$W$4:$X$3000,MATCH($A253,'Glade MR'!$X$4:$X$3000,0),1),"-"),"@")))</f>
        <v>-</v>
      </c>
      <c r="P253" s="159" t="str">
        <f t="shared" si="7"/>
        <v>Not Found</v>
      </c>
      <c r="Q253" t="str" cm="1">
        <f t="array" ref="Q253">IF(SUMPRODUCT((TRIM(L253:O253)&lt;&gt;"-")*1)=0,
    "No Data",
    IF(COUNTIF(L253:O253,INDEX(_xlfn._xlws.FILTER(L253:O253,TRIM(L253:O253)&lt;&gt;"-"),1))=SUMPRODUCT((TRIM(L253:O253)&lt;&gt;"-")*1),
    "No Change",
    "Change"))</f>
        <v>No Data</v>
      </c>
      <c r="R253" s="159"/>
      <c r="S253" s="111"/>
    </row>
    <row r="254" spans="1:19" x14ac:dyDescent="0.3">
      <c r="A254" t="s">
        <v>1304</v>
      </c>
      <c r="B254" t="s">
        <v>1145</v>
      </c>
      <c r="C254" s="160" t="str">
        <f>TRIM(CLEAN(TEXT(IFERROR(INDEX('Snakeden MR'!$B$4:$C$3028,MATCH($A254,'Snakeden MR'!$C$4:$C$3028,0),1),"-"),"@")))</f>
        <v>-</v>
      </c>
      <c r="D254" s="147" t="str">
        <f>TRIM(CLEAN(TEXT(IFERROR(INDEX('Snakeden MR'!$I$4:$J$3028,MATCH($A254,'Snakeden MR'!$J$4:$J$3028,0),1),"-"),"@")))</f>
        <v>-</v>
      </c>
      <c r="E254" s="147" t="str">
        <f>TRIM(CLEAN(TEXT(IFERROR(INDEX('Snakeden MR'!$P$4:$Q$3028,MATCH($A254,'Snakeden MR'!$Q$4:$Q$3028,0),1),"-"),"@")))</f>
        <v>-</v>
      </c>
      <c r="F254" s="147" t="str">
        <f>TRIM(CLEAN(TEXT(IFERROR(INDEX('Snakeden MR'!$W$4:$X$3028,MATCH($A254,'Snakeden MR'!$X$4:$X$3028,0),1),"-"),"@")))</f>
        <v>-</v>
      </c>
      <c r="G254" s="159" t="str">
        <f t="shared" si="6"/>
        <v>Not Found</v>
      </c>
      <c r="H254" t="str" cm="1">
        <f t="array" ref="H254">IF(SUMPRODUCT((TRIM(C254:F254)&lt;&gt;"-")*1)=0,
    "No Data",
    IF(COUNTIF(C254:F254,INDEX(_xlfn._xlws.FILTER(C254:F254,TRIM(C254:F254)&lt;&gt;"-"),1))=SUMPRODUCT((TRIM(C254:F254)&lt;&gt;"-")*1),
    "No Change",
    "Change"))</f>
        <v>No Data</v>
      </c>
      <c r="I254" s="159"/>
      <c r="J254"/>
      <c r="K254" s="163"/>
      <c r="L254" s="147" t="str">
        <f>TRIM(CLEAN(TEXT(IFERROR(INDEX('Glade MR'!$B$4:$C$3000,MATCH($A254,'Glade MR'!$C$4:$C$3000,0),1),"-"),"@")))</f>
        <v>-</v>
      </c>
      <c r="M254" s="147" t="str">
        <f>TRIM(CLEAN(TEXT(IFERROR(INDEX('Glade MR'!$I$4:$J$3000,MATCH($A254,'Glade MR'!$J$4:$J$3000,0),1),"-"),"@")))</f>
        <v>-</v>
      </c>
      <c r="N254" s="147" t="str">
        <f>TRIM(CLEAN(TEXT(IFERROR(INDEX('Glade MR'!$P$4:$Q$3000,MATCH($A254,'Glade MR'!$Q$4:$Q$3000,0),1),"-"),"@")))</f>
        <v>-</v>
      </c>
      <c r="O254" s="147" t="str">
        <f>TRIM(CLEAN(TEXT(IFERROR(INDEX('Glade MR'!$W$4:$X$3000,MATCH($A254,'Glade MR'!$X$4:$X$3000,0),1),"-"),"@")))</f>
        <v>-</v>
      </c>
      <c r="P254" s="159" t="str">
        <f t="shared" si="7"/>
        <v>Not Found</v>
      </c>
      <c r="Q254" t="str" cm="1">
        <f t="array" ref="Q254">IF(SUMPRODUCT((TRIM(L254:O254)&lt;&gt;"-")*1)=0,
    "No Data",
    IF(COUNTIF(L254:O254,INDEX(_xlfn._xlws.FILTER(L254:O254,TRIM(L254:O254)&lt;&gt;"-"),1))=SUMPRODUCT((TRIM(L254:O254)&lt;&gt;"-")*1),
    "No Change",
    "Change"))</f>
        <v>No Data</v>
      </c>
      <c r="R254" s="159"/>
      <c r="S254" s="111"/>
    </row>
    <row r="255" spans="1:19" x14ac:dyDescent="0.3">
      <c r="A255" t="s">
        <v>1305</v>
      </c>
      <c r="B255" t="s">
        <v>1145</v>
      </c>
      <c r="C255" s="160" t="str">
        <f>TRIM(CLEAN(TEXT(IFERROR(INDEX('Snakeden MR'!$B$4:$C$3028,MATCH($A255,'Snakeden MR'!$C$4:$C$3028,0),1),"-"),"@")))</f>
        <v>-</v>
      </c>
      <c r="D255" s="147" t="str">
        <f>TRIM(CLEAN(TEXT(IFERROR(INDEX('Snakeden MR'!$I$4:$J$3028,MATCH($A255,'Snakeden MR'!$J$4:$J$3028,0),1),"-"),"@")))</f>
        <v>-</v>
      </c>
      <c r="E255" s="147" t="str">
        <f>TRIM(CLEAN(TEXT(IFERROR(INDEX('Snakeden MR'!$P$4:$Q$3028,MATCH($A255,'Snakeden MR'!$Q$4:$Q$3028,0),1),"-"),"@")))</f>
        <v>-</v>
      </c>
      <c r="F255" s="147" t="str">
        <f>TRIM(CLEAN(TEXT(IFERROR(INDEX('Snakeden MR'!$W$4:$X$3028,MATCH($A255,'Snakeden MR'!$X$4:$X$3028,0),1),"-"),"@")))</f>
        <v>-</v>
      </c>
      <c r="G255" s="159" t="str">
        <f t="shared" si="6"/>
        <v>Not Found</v>
      </c>
      <c r="H255" t="str" cm="1">
        <f t="array" ref="H255">IF(SUMPRODUCT((TRIM(C255:F255)&lt;&gt;"-")*1)=0,
    "No Data",
    IF(COUNTIF(C255:F255,INDEX(_xlfn._xlws.FILTER(C255:F255,TRIM(C255:F255)&lt;&gt;"-"),1))=SUMPRODUCT((TRIM(C255:F255)&lt;&gt;"-")*1),
    "No Change",
    "Change"))</f>
        <v>No Data</v>
      </c>
      <c r="I255" s="159"/>
      <c r="J255"/>
      <c r="K255" s="163"/>
      <c r="L255" s="147" t="str">
        <f>TRIM(CLEAN(TEXT(IFERROR(INDEX('Glade MR'!$B$4:$C$3000,MATCH($A255,'Glade MR'!$C$4:$C$3000,0),1),"-"),"@")))</f>
        <v>-</v>
      </c>
      <c r="M255" s="147" t="str">
        <f>TRIM(CLEAN(TEXT(IFERROR(INDEX('Glade MR'!$I$4:$J$3000,MATCH($A255,'Glade MR'!$J$4:$J$3000,0),1),"-"),"@")))</f>
        <v>-</v>
      </c>
      <c r="N255" s="147" t="str">
        <f>TRIM(CLEAN(TEXT(IFERROR(INDEX('Glade MR'!$P$4:$Q$3000,MATCH($A255,'Glade MR'!$Q$4:$Q$3000,0),1),"-"),"@")))</f>
        <v>-</v>
      </c>
      <c r="O255" s="147" t="str">
        <f>TRIM(CLEAN(TEXT(IFERROR(INDEX('Glade MR'!$W$4:$X$3000,MATCH($A255,'Glade MR'!$X$4:$X$3000,0),1),"-"),"@")))</f>
        <v>-</v>
      </c>
      <c r="P255" s="159" t="str">
        <f t="shared" si="7"/>
        <v>Not Found</v>
      </c>
      <c r="Q255" t="str" cm="1">
        <f t="array" ref="Q255">IF(SUMPRODUCT((TRIM(L255:O255)&lt;&gt;"-")*1)=0,
    "No Data",
    IF(COUNTIF(L255:O255,INDEX(_xlfn._xlws.FILTER(L255:O255,TRIM(L255:O255)&lt;&gt;"-"),1))=SUMPRODUCT((TRIM(L255:O255)&lt;&gt;"-")*1),
    "No Change",
    "Change"))</f>
        <v>No Data</v>
      </c>
      <c r="R255" s="159"/>
      <c r="S255" s="111"/>
    </row>
    <row r="256" spans="1:19" x14ac:dyDescent="0.3">
      <c r="A256" t="s">
        <v>1306</v>
      </c>
      <c r="B256" t="s">
        <v>1145</v>
      </c>
      <c r="C256" s="160" t="str">
        <f>TRIM(CLEAN(TEXT(IFERROR(INDEX('Snakeden MR'!$B$4:$C$3028,MATCH($A256,'Snakeden MR'!$C$4:$C$3028,0),1),"-"),"@")))</f>
        <v>-</v>
      </c>
      <c r="D256" s="147" t="str">
        <f>TRIM(CLEAN(TEXT(IFERROR(INDEX('Snakeden MR'!$I$4:$J$3028,MATCH($A256,'Snakeden MR'!$J$4:$J$3028,0),1),"-"),"@")))</f>
        <v>-</v>
      </c>
      <c r="E256" s="147" t="str">
        <f>TRIM(CLEAN(TEXT(IFERROR(INDEX('Snakeden MR'!$P$4:$Q$3028,MATCH($A256,'Snakeden MR'!$Q$4:$Q$3028,0),1),"-"),"@")))</f>
        <v>-</v>
      </c>
      <c r="F256" s="147" t="str">
        <f>TRIM(CLEAN(TEXT(IFERROR(INDEX('Snakeden MR'!$W$4:$X$3028,MATCH($A256,'Snakeden MR'!$X$4:$X$3028,0),1),"-"),"@")))</f>
        <v>-</v>
      </c>
      <c r="G256" s="159" t="str">
        <f t="shared" si="6"/>
        <v>Not Found</v>
      </c>
      <c r="H256" t="str" cm="1">
        <f t="array" ref="H256">IF(SUMPRODUCT((TRIM(C256:F256)&lt;&gt;"-")*1)=0,
    "No Data",
    IF(COUNTIF(C256:F256,INDEX(_xlfn._xlws.FILTER(C256:F256,TRIM(C256:F256)&lt;&gt;"-"),1))=SUMPRODUCT((TRIM(C256:F256)&lt;&gt;"-")*1),
    "No Change",
    "Change"))</f>
        <v>No Data</v>
      </c>
      <c r="I256" s="159"/>
      <c r="J256"/>
      <c r="K256" s="163"/>
      <c r="L256" s="147" t="str">
        <f>TRIM(CLEAN(TEXT(IFERROR(INDEX('Glade MR'!$B$4:$C$3000,MATCH($A256,'Glade MR'!$C$4:$C$3000,0),1),"-"),"@")))</f>
        <v>-</v>
      </c>
      <c r="M256" s="147" t="str">
        <f>TRIM(CLEAN(TEXT(IFERROR(INDEX('Glade MR'!$I$4:$J$3000,MATCH($A256,'Glade MR'!$J$4:$J$3000,0),1),"-"),"@")))</f>
        <v>-</v>
      </c>
      <c r="N256" s="147" t="str">
        <f>TRIM(CLEAN(TEXT(IFERROR(INDEX('Glade MR'!$P$4:$Q$3000,MATCH($A256,'Glade MR'!$Q$4:$Q$3000,0),1),"-"),"@")))</f>
        <v>-</v>
      </c>
      <c r="O256" s="147" t="str">
        <f>TRIM(CLEAN(TEXT(IFERROR(INDEX('Glade MR'!$W$4:$X$3000,MATCH($A256,'Glade MR'!$X$4:$X$3000,0),1),"-"),"@")))</f>
        <v>-</v>
      </c>
      <c r="P256" s="159" t="str">
        <f t="shared" si="7"/>
        <v>Not Found</v>
      </c>
      <c r="Q256" t="str" cm="1">
        <f t="array" ref="Q256">IF(SUMPRODUCT((TRIM(L256:O256)&lt;&gt;"-")*1)=0,
    "No Data",
    IF(COUNTIF(L256:O256,INDEX(_xlfn._xlws.FILTER(L256:O256,TRIM(L256:O256)&lt;&gt;"-"),1))=SUMPRODUCT((TRIM(L256:O256)&lt;&gt;"-")*1),
    "No Change",
    "Change"))</f>
        <v>No Data</v>
      </c>
      <c r="R256" s="159"/>
      <c r="S256" s="111"/>
    </row>
    <row r="257" spans="1:19" x14ac:dyDescent="0.3">
      <c r="A257" t="s">
        <v>1307</v>
      </c>
      <c r="B257" t="s">
        <v>1145</v>
      </c>
      <c r="C257" s="160" t="str">
        <f>TRIM(CLEAN(TEXT(IFERROR(INDEX('Snakeden MR'!$B$4:$C$3028,MATCH($A257,'Snakeden MR'!$C$4:$C$3028,0),1),"-"),"@")))</f>
        <v>-</v>
      </c>
      <c r="D257" s="147" t="str">
        <f>TRIM(CLEAN(TEXT(IFERROR(INDEX('Snakeden MR'!$I$4:$J$3028,MATCH($A257,'Snakeden MR'!$J$4:$J$3028,0),1),"-"),"@")))</f>
        <v>-</v>
      </c>
      <c r="E257" s="147" t="str">
        <f>TRIM(CLEAN(TEXT(IFERROR(INDEX('Snakeden MR'!$P$4:$Q$3028,MATCH($A257,'Snakeden MR'!$Q$4:$Q$3028,0),1),"-"),"@")))</f>
        <v>-</v>
      </c>
      <c r="F257" s="147" t="str">
        <f>TRIM(CLEAN(TEXT(IFERROR(INDEX('Snakeden MR'!$W$4:$X$3028,MATCH($A257,'Snakeden MR'!$X$4:$X$3028,0),1),"-"),"@")))</f>
        <v>-</v>
      </c>
      <c r="G257" s="159" t="str">
        <f t="shared" si="6"/>
        <v>Not Found</v>
      </c>
      <c r="H257" t="str" cm="1">
        <f t="array" ref="H257">IF(SUMPRODUCT((TRIM(C257:F257)&lt;&gt;"-")*1)=0,
    "No Data",
    IF(COUNTIF(C257:F257,INDEX(_xlfn._xlws.FILTER(C257:F257,TRIM(C257:F257)&lt;&gt;"-"),1))=SUMPRODUCT((TRIM(C257:F257)&lt;&gt;"-")*1),
    "No Change",
    "Change"))</f>
        <v>No Data</v>
      </c>
      <c r="I257" s="159"/>
      <c r="J257"/>
      <c r="K257" s="163"/>
      <c r="L257" s="147" t="str">
        <f>TRIM(CLEAN(TEXT(IFERROR(INDEX('Glade MR'!$B$4:$C$3000,MATCH($A257,'Glade MR'!$C$4:$C$3000,0),1),"-"),"@")))</f>
        <v>-</v>
      </c>
      <c r="M257" s="147" t="str">
        <f>TRIM(CLEAN(TEXT(IFERROR(INDEX('Glade MR'!$I$4:$J$3000,MATCH($A257,'Glade MR'!$J$4:$J$3000,0),1),"-"),"@")))</f>
        <v>-</v>
      </c>
      <c r="N257" s="147" t="str">
        <f>TRIM(CLEAN(TEXT(IFERROR(INDEX('Glade MR'!$P$4:$Q$3000,MATCH($A257,'Glade MR'!$Q$4:$Q$3000,0),1),"-"),"@")))</f>
        <v>-</v>
      </c>
      <c r="O257" s="147" t="str">
        <f>TRIM(CLEAN(TEXT(IFERROR(INDEX('Glade MR'!$W$4:$X$3000,MATCH($A257,'Glade MR'!$X$4:$X$3000,0),1),"-"),"@")))</f>
        <v>-</v>
      </c>
      <c r="P257" s="159" t="str">
        <f t="shared" si="7"/>
        <v>Not Found</v>
      </c>
      <c r="Q257" t="str" cm="1">
        <f t="array" ref="Q257">IF(SUMPRODUCT((TRIM(L257:O257)&lt;&gt;"-")*1)=0,
    "No Data",
    IF(COUNTIF(L257:O257,INDEX(_xlfn._xlws.FILTER(L257:O257,TRIM(L257:O257)&lt;&gt;"-"),1))=SUMPRODUCT((TRIM(L257:O257)&lt;&gt;"-")*1),
    "No Change",
    "Change"))</f>
        <v>No Data</v>
      </c>
      <c r="R257" s="159"/>
      <c r="S257" s="111"/>
    </row>
    <row r="258" spans="1:19" x14ac:dyDescent="0.3">
      <c r="A258" t="s">
        <v>1308</v>
      </c>
      <c r="B258" t="s">
        <v>1145</v>
      </c>
      <c r="C258" s="160" t="str">
        <f>TRIM(CLEAN(TEXT(IFERROR(INDEX('Snakeden MR'!$B$4:$C$3028,MATCH($A258,'Snakeden MR'!$C$4:$C$3028,0),1),"-"),"@")))</f>
        <v>-</v>
      </c>
      <c r="D258" s="147" t="str">
        <f>TRIM(CLEAN(TEXT(IFERROR(INDEX('Snakeden MR'!$I$4:$J$3028,MATCH($A258,'Snakeden MR'!$J$4:$J$3028,0),1),"-"),"@")))</f>
        <v>-</v>
      </c>
      <c r="E258" s="147" t="str">
        <f>TRIM(CLEAN(TEXT(IFERROR(INDEX('Snakeden MR'!$P$4:$Q$3028,MATCH($A258,'Snakeden MR'!$Q$4:$Q$3028,0),1),"-"),"@")))</f>
        <v>-</v>
      </c>
      <c r="F258" s="147" t="str">
        <f>TRIM(CLEAN(TEXT(IFERROR(INDEX('Snakeden MR'!$W$4:$X$3028,MATCH($A258,'Snakeden MR'!$X$4:$X$3028,0),1),"-"),"@")))</f>
        <v>-</v>
      </c>
      <c r="G258" s="159" t="str">
        <f t="shared" ref="G258:G321" si="8">IF(SUM(COUNTIF(C258:F258,"-"))=4,"Not Found","Found")</f>
        <v>Not Found</v>
      </c>
      <c r="H258" t="str" cm="1">
        <f t="array" ref="H258">IF(SUMPRODUCT((TRIM(C258:F258)&lt;&gt;"-")*1)=0,
    "No Data",
    IF(COUNTIF(C258:F258,INDEX(_xlfn._xlws.FILTER(C258:F258,TRIM(C258:F258)&lt;&gt;"-"),1))=SUMPRODUCT((TRIM(C258:F258)&lt;&gt;"-")*1),
    "No Change",
    "Change"))</f>
        <v>No Data</v>
      </c>
      <c r="I258" s="159"/>
      <c r="J258"/>
      <c r="K258" s="163"/>
      <c r="L258" s="147" t="str">
        <f>TRIM(CLEAN(TEXT(IFERROR(INDEX('Glade MR'!$B$4:$C$3000,MATCH($A258,'Glade MR'!$C$4:$C$3000,0),1),"-"),"@")))</f>
        <v>-</v>
      </c>
      <c r="M258" s="147" t="str">
        <f>TRIM(CLEAN(TEXT(IFERROR(INDEX('Glade MR'!$I$4:$J$3000,MATCH($A258,'Glade MR'!$J$4:$J$3000,0),1),"-"),"@")))</f>
        <v>-</v>
      </c>
      <c r="N258" s="147" t="str">
        <f>TRIM(CLEAN(TEXT(IFERROR(INDEX('Glade MR'!$P$4:$Q$3000,MATCH($A258,'Glade MR'!$Q$4:$Q$3000,0),1),"-"),"@")))</f>
        <v>-</v>
      </c>
      <c r="O258" s="147" t="str">
        <f>TRIM(CLEAN(TEXT(IFERROR(INDEX('Glade MR'!$W$4:$X$3000,MATCH($A258,'Glade MR'!$X$4:$X$3000,0),1),"-"),"@")))</f>
        <v>-</v>
      </c>
      <c r="P258" s="159" t="str">
        <f t="shared" ref="P258:P321" si="9">IF(SUM(COUNTIF(L258:O258,"-"))=4,"Not Found","Found")</f>
        <v>Not Found</v>
      </c>
      <c r="Q258" t="str" cm="1">
        <f t="array" ref="Q258">IF(SUMPRODUCT((TRIM(L258:O258)&lt;&gt;"-")*1)=0,
    "No Data",
    IF(COUNTIF(L258:O258,INDEX(_xlfn._xlws.FILTER(L258:O258,TRIM(L258:O258)&lt;&gt;"-"),1))=SUMPRODUCT((TRIM(L258:O258)&lt;&gt;"-")*1),
    "No Change",
    "Change"))</f>
        <v>No Data</v>
      </c>
      <c r="R258" s="159"/>
      <c r="S258" s="111"/>
    </row>
    <row r="259" spans="1:19" x14ac:dyDescent="0.3">
      <c r="A259" t="s">
        <v>94</v>
      </c>
      <c r="B259" t="s">
        <v>1145</v>
      </c>
      <c r="C259" s="160" t="str">
        <f>TRIM(CLEAN(TEXT(IFERROR(INDEX('Snakeden MR'!$B$4:$C$3028,MATCH($A259,'Snakeden MR'!$C$4:$C$3028,0),1),"-"),"@")))</f>
        <v>-</v>
      </c>
      <c r="D259" s="147" t="str">
        <f>TRIM(CLEAN(TEXT(IFERROR(INDEX('Snakeden MR'!$I$4:$J$3028,MATCH($A259,'Snakeden MR'!$J$4:$J$3028,0),1),"-"),"@")))</f>
        <v>Pool 1</v>
      </c>
      <c r="E259" s="147" t="str">
        <f>TRIM(CLEAN(TEXT(IFERROR(INDEX('Snakeden MR'!$P$4:$Q$3028,MATCH($A259,'Snakeden MR'!$Q$4:$Q$3028,0),1),"-"),"@")))</f>
        <v>-</v>
      </c>
      <c r="F259" s="147" t="str">
        <f>TRIM(CLEAN(TEXT(IFERROR(INDEX('Snakeden MR'!$W$4:$X$3028,MATCH($A259,'Snakeden MR'!$X$4:$X$3028,0),1),"-"),"@")))</f>
        <v>-</v>
      </c>
      <c r="G259" s="159" t="str">
        <f t="shared" si="8"/>
        <v>Found</v>
      </c>
      <c r="H259" t="str" cm="1">
        <f t="array" ref="H259">IF(SUMPRODUCT((TRIM(C259:F259)&lt;&gt;"-")*1)=0,
    "No Data",
    IF(COUNTIF(C259:F259,INDEX(_xlfn._xlws.FILTER(C259:F259,TRIM(C259:F259)&lt;&gt;"-"),1))=SUMPRODUCT((TRIM(C259:F259)&lt;&gt;"-")*1),
    "No Change",
    "Change"))</f>
        <v>No Change</v>
      </c>
      <c r="I259" s="159"/>
      <c r="J259"/>
      <c r="K259" s="163"/>
      <c r="L259" s="147" t="str">
        <f>TRIM(CLEAN(TEXT(IFERROR(INDEX('Glade MR'!$B$4:$C$3000,MATCH($A259,'Glade MR'!$C$4:$C$3000,0),1),"-"),"@")))</f>
        <v>-</v>
      </c>
      <c r="M259" s="147" t="str">
        <f>TRIM(CLEAN(TEXT(IFERROR(INDEX('Glade MR'!$I$4:$J$3000,MATCH($A259,'Glade MR'!$J$4:$J$3000,0),1),"-"),"@")))</f>
        <v>-</v>
      </c>
      <c r="N259" s="147" t="str">
        <f>TRIM(CLEAN(TEXT(IFERROR(INDEX('Glade MR'!$P$4:$Q$3000,MATCH($A259,'Glade MR'!$Q$4:$Q$3000,0),1),"-"),"@")))</f>
        <v>-</v>
      </c>
      <c r="O259" s="147" t="str">
        <f>TRIM(CLEAN(TEXT(IFERROR(INDEX('Glade MR'!$W$4:$X$3000,MATCH($A259,'Glade MR'!$X$4:$X$3000,0),1),"-"),"@")))</f>
        <v>-</v>
      </c>
      <c r="P259" s="159" t="str">
        <f t="shared" si="9"/>
        <v>Not Found</v>
      </c>
      <c r="Q259" t="str" cm="1">
        <f t="array" ref="Q259">IF(SUMPRODUCT((TRIM(L259:O259)&lt;&gt;"-")*1)=0,
    "No Data",
    IF(COUNTIF(L259:O259,INDEX(_xlfn._xlws.FILTER(L259:O259,TRIM(L259:O259)&lt;&gt;"-"),1))=SUMPRODUCT((TRIM(L259:O259)&lt;&gt;"-")*1),
    "No Change",
    "Change"))</f>
        <v>No Data</v>
      </c>
      <c r="R259" s="159"/>
      <c r="S259" s="111"/>
    </row>
    <row r="260" spans="1:19" x14ac:dyDescent="0.3">
      <c r="A260" t="s">
        <v>1309</v>
      </c>
      <c r="B260" t="s">
        <v>1145</v>
      </c>
      <c r="C260" s="160" t="str">
        <f>TRIM(CLEAN(TEXT(IFERROR(INDEX('Snakeden MR'!$B$4:$C$3028,MATCH($A260,'Snakeden MR'!$C$4:$C$3028,0),1),"-"),"@")))</f>
        <v>-</v>
      </c>
      <c r="D260" s="147" t="str">
        <f>TRIM(CLEAN(TEXT(IFERROR(INDEX('Snakeden MR'!$I$4:$J$3028,MATCH($A260,'Snakeden MR'!$J$4:$J$3028,0),1),"-"),"@")))</f>
        <v>-</v>
      </c>
      <c r="E260" s="147" t="str">
        <f>TRIM(CLEAN(TEXT(IFERROR(INDEX('Snakeden MR'!$P$4:$Q$3028,MATCH($A260,'Snakeden MR'!$Q$4:$Q$3028,0),1),"-"),"@")))</f>
        <v>-</v>
      </c>
      <c r="F260" s="147" t="str">
        <f>TRIM(CLEAN(TEXT(IFERROR(INDEX('Snakeden MR'!$W$4:$X$3028,MATCH($A260,'Snakeden MR'!$X$4:$X$3028,0),1),"-"),"@")))</f>
        <v>-</v>
      </c>
      <c r="G260" s="159" t="str">
        <f t="shared" si="8"/>
        <v>Not Found</v>
      </c>
      <c r="H260" t="str" cm="1">
        <f t="array" ref="H260">IF(SUMPRODUCT((TRIM(C260:F260)&lt;&gt;"-")*1)=0,
    "No Data",
    IF(COUNTIF(C260:F260,INDEX(_xlfn._xlws.FILTER(C260:F260,TRIM(C260:F260)&lt;&gt;"-"),1))=SUMPRODUCT((TRIM(C260:F260)&lt;&gt;"-")*1),
    "No Change",
    "Change"))</f>
        <v>No Data</v>
      </c>
      <c r="I260" s="159"/>
      <c r="J260"/>
      <c r="K260" s="163"/>
      <c r="L260" s="147" t="str">
        <f>TRIM(CLEAN(TEXT(IFERROR(INDEX('Glade MR'!$B$4:$C$3000,MATCH($A260,'Glade MR'!$C$4:$C$3000,0),1),"-"),"@")))</f>
        <v>-</v>
      </c>
      <c r="M260" s="147" t="str">
        <f>TRIM(CLEAN(TEXT(IFERROR(INDEX('Glade MR'!$I$4:$J$3000,MATCH($A260,'Glade MR'!$J$4:$J$3000,0),1),"-"),"@")))</f>
        <v>-</v>
      </c>
      <c r="N260" s="147" t="str">
        <f>TRIM(CLEAN(TEXT(IFERROR(INDEX('Glade MR'!$P$4:$Q$3000,MATCH($A260,'Glade MR'!$Q$4:$Q$3000,0),1),"-"),"@")))</f>
        <v>-</v>
      </c>
      <c r="O260" s="147" t="str">
        <f>TRIM(CLEAN(TEXT(IFERROR(INDEX('Glade MR'!$W$4:$X$3000,MATCH($A260,'Glade MR'!$X$4:$X$3000,0),1),"-"),"@")))</f>
        <v>-</v>
      </c>
      <c r="P260" s="159" t="str">
        <f t="shared" si="9"/>
        <v>Not Found</v>
      </c>
      <c r="Q260" t="str" cm="1">
        <f t="array" ref="Q260">IF(SUMPRODUCT((TRIM(L260:O260)&lt;&gt;"-")*1)=0,
    "No Data",
    IF(COUNTIF(L260:O260,INDEX(_xlfn._xlws.FILTER(L260:O260,TRIM(L260:O260)&lt;&gt;"-"),1))=SUMPRODUCT((TRIM(L260:O260)&lt;&gt;"-")*1),
    "No Change",
    "Change"))</f>
        <v>No Data</v>
      </c>
      <c r="R260" s="159"/>
      <c r="S260" s="111"/>
    </row>
    <row r="261" spans="1:19" x14ac:dyDescent="0.3">
      <c r="A261" t="s">
        <v>1310</v>
      </c>
      <c r="B261" t="s">
        <v>1145</v>
      </c>
      <c r="C261" s="160" t="str">
        <f>TRIM(CLEAN(TEXT(IFERROR(INDEX('Snakeden MR'!$B$4:$C$3028,MATCH($A261,'Snakeden MR'!$C$4:$C$3028,0),1),"-"),"@")))</f>
        <v>-</v>
      </c>
      <c r="D261" s="147" t="str">
        <f>TRIM(CLEAN(TEXT(IFERROR(INDEX('Snakeden MR'!$I$4:$J$3028,MATCH($A261,'Snakeden MR'!$J$4:$J$3028,0),1),"-"),"@")))</f>
        <v>-</v>
      </c>
      <c r="E261" s="147" t="str">
        <f>TRIM(CLEAN(TEXT(IFERROR(INDEX('Snakeden MR'!$P$4:$Q$3028,MATCH($A261,'Snakeden MR'!$Q$4:$Q$3028,0),1),"-"),"@")))</f>
        <v>-</v>
      </c>
      <c r="F261" s="147" t="str">
        <f>TRIM(CLEAN(TEXT(IFERROR(INDEX('Snakeden MR'!$W$4:$X$3028,MATCH($A261,'Snakeden MR'!$X$4:$X$3028,0),1),"-"),"@")))</f>
        <v>-</v>
      </c>
      <c r="G261" s="159" t="str">
        <f t="shared" si="8"/>
        <v>Not Found</v>
      </c>
      <c r="H261" t="str" cm="1">
        <f t="array" ref="H261">IF(SUMPRODUCT((TRIM(C261:F261)&lt;&gt;"-")*1)=0,
    "No Data",
    IF(COUNTIF(C261:F261,INDEX(_xlfn._xlws.FILTER(C261:F261,TRIM(C261:F261)&lt;&gt;"-"),1))=SUMPRODUCT((TRIM(C261:F261)&lt;&gt;"-")*1),
    "No Change",
    "Change"))</f>
        <v>No Data</v>
      </c>
      <c r="I261" s="159"/>
      <c r="J261"/>
      <c r="K261" s="163"/>
      <c r="L261" s="147" t="str">
        <f>TRIM(CLEAN(TEXT(IFERROR(INDEX('Glade MR'!$B$4:$C$3000,MATCH($A261,'Glade MR'!$C$4:$C$3000,0),1),"-"),"@")))</f>
        <v>-</v>
      </c>
      <c r="M261" s="147" t="str">
        <f>TRIM(CLEAN(TEXT(IFERROR(INDEX('Glade MR'!$I$4:$J$3000,MATCH($A261,'Glade MR'!$J$4:$J$3000,0),1),"-"),"@")))</f>
        <v>-</v>
      </c>
      <c r="N261" s="147" t="str">
        <f>TRIM(CLEAN(TEXT(IFERROR(INDEX('Glade MR'!$P$4:$Q$3000,MATCH($A261,'Glade MR'!$Q$4:$Q$3000,0),1),"-"),"@")))</f>
        <v>-</v>
      </c>
      <c r="O261" s="147" t="str">
        <f>TRIM(CLEAN(TEXT(IFERROR(INDEX('Glade MR'!$W$4:$X$3000,MATCH($A261,'Glade MR'!$X$4:$X$3000,0),1),"-"),"@")))</f>
        <v>-</v>
      </c>
      <c r="P261" s="159" t="str">
        <f t="shared" si="9"/>
        <v>Not Found</v>
      </c>
      <c r="Q261" t="str" cm="1">
        <f t="array" ref="Q261">IF(SUMPRODUCT((TRIM(L261:O261)&lt;&gt;"-")*1)=0,
    "No Data",
    IF(COUNTIF(L261:O261,INDEX(_xlfn._xlws.FILTER(L261:O261,TRIM(L261:O261)&lt;&gt;"-"),1))=SUMPRODUCT((TRIM(L261:O261)&lt;&gt;"-")*1),
    "No Change",
    "Change"))</f>
        <v>No Data</v>
      </c>
      <c r="R261" s="159"/>
      <c r="S261" s="111"/>
    </row>
    <row r="262" spans="1:19" x14ac:dyDescent="0.3">
      <c r="A262" t="s">
        <v>1311</v>
      </c>
      <c r="B262" t="s">
        <v>1145</v>
      </c>
      <c r="C262" s="160" t="str">
        <f>TRIM(CLEAN(TEXT(IFERROR(INDEX('Snakeden MR'!$B$4:$C$3028,MATCH($A262,'Snakeden MR'!$C$4:$C$3028,0),1),"-"),"@")))</f>
        <v>-</v>
      </c>
      <c r="D262" s="147" t="str">
        <f>TRIM(CLEAN(TEXT(IFERROR(INDEX('Snakeden MR'!$I$4:$J$3028,MATCH($A262,'Snakeden MR'!$J$4:$J$3028,0),1),"-"),"@")))</f>
        <v>-</v>
      </c>
      <c r="E262" s="147" t="str">
        <f>TRIM(CLEAN(TEXT(IFERROR(INDEX('Snakeden MR'!$P$4:$Q$3028,MATCH($A262,'Snakeden MR'!$Q$4:$Q$3028,0),1),"-"),"@")))</f>
        <v>-</v>
      </c>
      <c r="F262" s="147" t="str">
        <f>TRIM(CLEAN(TEXT(IFERROR(INDEX('Snakeden MR'!$W$4:$X$3028,MATCH($A262,'Snakeden MR'!$X$4:$X$3028,0),1),"-"),"@")))</f>
        <v>-</v>
      </c>
      <c r="G262" s="159" t="str">
        <f t="shared" si="8"/>
        <v>Not Found</v>
      </c>
      <c r="H262" t="str" cm="1">
        <f t="array" ref="H262">IF(SUMPRODUCT((TRIM(C262:F262)&lt;&gt;"-")*1)=0,
    "No Data",
    IF(COUNTIF(C262:F262,INDEX(_xlfn._xlws.FILTER(C262:F262,TRIM(C262:F262)&lt;&gt;"-"),1))=SUMPRODUCT((TRIM(C262:F262)&lt;&gt;"-")*1),
    "No Change",
    "Change"))</f>
        <v>No Data</v>
      </c>
      <c r="I262" s="159"/>
      <c r="J262"/>
      <c r="K262" s="163"/>
      <c r="L262" s="147" t="str">
        <f>TRIM(CLEAN(TEXT(IFERROR(INDEX('Glade MR'!$B$4:$C$3000,MATCH($A262,'Glade MR'!$C$4:$C$3000,0),1),"-"),"@")))</f>
        <v>-</v>
      </c>
      <c r="M262" s="147" t="str">
        <f>TRIM(CLEAN(TEXT(IFERROR(INDEX('Glade MR'!$I$4:$J$3000,MATCH($A262,'Glade MR'!$J$4:$J$3000,0),1),"-"),"@")))</f>
        <v>-</v>
      </c>
      <c r="N262" s="147" t="str">
        <f>TRIM(CLEAN(TEXT(IFERROR(INDEX('Glade MR'!$P$4:$Q$3000,MATCH($A262,'Glade MR'!$Q$4:$Q$3000,0),1),"-"),"@")))</f>
        <v>-</v>
      </c>
      <c r="O262" s="147" t="str">
        <f>TRIM(CLEAN(TEXT(IFERROR(INDEX('Glade MR'!$W$4:$X$3000,MATCH($A262,'Glade MR'!$X$4:$X$3000,0),1),"-"),"@")))</f>
        <v>-</v>
      </c>
      <c r="P262" s="159" t="str">
        <f t="shared" si="9"/>
        <v>Not Found</v>
      </c>
      <c r="Q262" t="str" cm="1">
        <f t="array" ref="Q262">IF(SUMPRODUCT((TRIM(L262:O262)&lt;&gt;"-")*1)=0,
    "No Data",
    IF(COUNTIF(L262:O262,INDEX(_xlfn._xlws.FILTER(L262:O262,TRIM(L262:O262)&lt;&gt;"-"),1))=SUMPRODUCT((TRIM(L262:O262)&lt;&gt;"-")*1),
    "No Change",
    "Change"))</f>
        <v>No Data</v>
      </c>
      <c r="R262" s="159"/>
      <c r="S262" s="111"/>
    </row>
    <row r="263" spans="1:19" x14ac:dyDescent="0.3">
      <c r="A263" t="s">
        <v>1312</v>
      </c>
      <c r="B263" t="s">
        <v>1145</v>
      </c>
      <c r="C263" s="160" t="str">
        <f>TRIM(CLEAN(TEXT(IFERROR(INDEX('Snakeden MR'!$B$4:$C$3028,MATCH($A263,'Snakeden MR'!$C$4:$C$3028,0),1),"-"),"@")))</f>
        <v>-</v>
      </c>
      <c r="D263" s="147" t="str">
        <f>TRIM(CLEAN(TEXT(IFERROR(INDEX('Snakeden MR'!$I$4:$J$3028,MATCH($A263,'Snakeden MR'!$J$4:$J$3028,0),1),"-"),"@")))</f>
        <v>-</v>
      </c>
      <c r="E263" s="147" t="str">
        <f>TRIM(CLEAN(TEXT(IFERROR(INDEX('Snakeden MR'!$P$4:$Q$3028,MATCH($A263,'Snakeden MR'!$Q$4:$Q$3028,0),1),"-"),"@")))</f>
        <v>-</v>
      </c>
      <c r="F263" s="147" t="str">
        <f>TRIM(CLEAN(TEXT(IFERROR(INDEX('Snakeden MR'!$W$4:$X$3028,MATCH($A263,'Snakeden MR'!$X$4:$X$3028,0),1),"-"),"@")))</f>
        <v>-</v>
      </c>
      <c r="G263" s="159" t="str">
        <f t="shared" si="8"/>
        <v>Not Found</v>
      </c>
      <c r="H263" t="str" cm="1">
        <f t="array" ref="H263">IF(SUMPRODUCT((TRIM(C263:F263)&lt;&gt;"-")*1)=0,
    "No Data",
    IF(COUNTIF(C263:F263,INDEX(_xlfn._xlws.FILTER(C263:F263,TRIM(C263:F263)&lt;&gt;"-"),1))=SUMPRODUCT((TRIM(C263:F263)&lt;&gt;"-")*1),
    "No Change",
    "Change"))</f>
        <v>No Data</v>
      </c>
      <c r="I263" s="159"/>
      <c r="J263"/>
      <c r="K263" s="163"/>
      <c r="L263" s="147" t="str">
        <f>TRIM(CLEAN(TEXT(IFERROR(INDEX('Glade MR'!$B$4:$C$3000,MATCH($A263,'Glade MR'!$C$4:$C$3000,0),1),"-"),"@")))</f>
        <v>-</v>
      </c>
      <c r="M263" s="147" t="str">
        <f>TRIM(CLEAN(TEXT(IFERROR(INDEX('Glade MR'!$I$4:$J$3000,MATCH($A263,'Glade MR'!$J$4:$J$3000,0),1),"-"),"@")))</f>
        <v>-</v>
      </c>
      <c r="N263" s="147" t="str">
        <f>TRIM(CLEAN(TEXT(IFERROR(INDEX('Glade MR'!$P$4:$Q$3000,MATCH($A263,'Glade MR'!$Q$4:$Q$3000,0),1),"-"),"@")))</f>
        <v>-</v>
      </c>
      <c r="O263" s="147" t="str">
        <f>TRIM(CLEAN(TEXT(IFERROR(INDEX('Glade MR'!$W$4:$X$3000,MATCH($A263,'Glade MR'!$X$4:$X$3000,0),1),"-"),"@")))</f>
        <v>-</v>
      </c>
      <c r="P263" s="159" t="str">
        <f t="shared" si="9"/>
        <v>Not Found</v>
      </c>
      <c r="Q263" t="str" cm="1">
        <f t="array" ref="Q263">IF(SUMPRODUCT((TRIM(L263:O263)&lt;&gt;"-")*1)=0,
    "No Data",
    IF(COUNTIF(L263:O263,INDEX(_xlfn._xlws.FILTER(L263:O263,TRIM(L263:O263)&lt;&gt;"-"),1))=SUMPRODUCT((TRIM(L263:O263)&lt;&gt;"-")*1),
    "No Change",
    "Change"))</f>
        <v>No Data</v>
      </c>
      <c r="R263" s="159"/>
      <c r="S263" s="111"/>
    </row>
    <row r="264" spans="1:19" x14ac:dyDescent="0.3">
      <c r="A264" t="s">
        <v>1313</v>
      </c>
      <c r="B264" t="s">
        <v>1145</v>
      </c>
      <c r="C264" s="160" t="str">
        <f>TRIM(CLEAN(TEXT(IFERROR(INDEX('Snakeden MR'!$B$4:$C$3028,MATCH($A264,'Snakeden MR'!$C$4:$C$3028,0),1),"-"),"@")))</f>
        <v>-</v>
      </c>
      <c r="D264" s="147" t="str">
        <f>TRIM(CLEAN(TEXT(IFERROR(INDEX('Snakeden MR'!$I$4:$J$3028,MATCH($A264,'Snakeden MR'!$J$4:$J$3028,0),1),"-"),"@")))</f>
        <v>-</v>
      </c>
      <c r="E264" s="147" t="str">
        <f>TRIM(CLEAN(TEXT(IFERROR(INDEX('Snakeden MR'!$P$4:$Q$3028,MATCH($A264,'Snakeden MR'!$Q$4:$Q$3028,0),1),"-"),"@")))</f>
        <v>-</v>
      </c>
      <c r="F264" s="147" t="str">
        <f>TRIM(CLEAN(TEXT(IFERROR(INDEX('Snakeden MR'!$W$4:$X$3028,MATCH($A264,'Snakeden MR'!$X$4:$X$3028,0),1),"-"),"@")))</f>
        <v>-</v>
      </c>
      <c r="G264" s="159" t="str">
        <f t="shared" si="8"/>
        <v>Not Found</v>
      </c>
      <c r="H264" t="str" cm="1">
        <f t="array" ref="H264">IF(SUMPRODUCT((TRIM(C264:F264)&lt;&gt;"-")*1)=0,
    "No Data",
    IF(COUNTIF(C264:F264,INDEX(_xlfn._xlws.FILTER(C264:F264,TRIM(C264:F264)&lt;&gt;"-"),1))=SUMPRODUCT((TRIM(C264:F264)&lt;&gt;"-")*1),
    "No Change",
    "Change"))</f>
        <v>No Data</v>
      </c>
      <c r="I264" s="159"/>
      <c r="J264"/>
      <c r="K264" s="163"/>
      <c r="L264" s="147" t="str">
        <f>TRIM(CLEAN(TEXT(IFERROR(INDEX('Glade MR'!$B$4:$C$3000,MATCH($A264,'Glade MR'!$C$4:$C$3000,0),1),"-"),"@")))</f>
        <v>-</v>
      </c>
      <c r="M264" s="147" t="str">
        <f>TRIM(CLEAN(TEXT(IFERROR(INDEX('Glade MR'!$I$4:$J$3000,MATCH($A264,'Glade MR'!$J$4:$J$3000,0),1),"-"),"@")))</f>
        <v>-</v>
      </c>
      <c r="N264" s="147" t="str">
        <f>TRIM(CLEAN(TEXT(IFERROR(INDEX('Glade MR'!$P$4:$Q$3000,MATCH($A264,'Glade MR'!$Q$4:$Q$3000,0),1),"-"),"@")))</f>
        <v>-</v>
      </c>
      <c r="O264" s="147" t="str">
        <f>TRIM(CLEAN(TEXT(IFERROR(INDEX('Glade MR'!$W$4:$X$3000,MATCH($A264,'Glade MR'!$X$4:$X$3000,0),1),"-"),"@")))</f>
        <v>-</v>
      </c>
      <c r="P264" s="159" t="str">
        <f t="shared" si="9"/>
        <v>Not Found</v>
      </c>
      <c r="Q264" t="str" cm="1">
        <f t="array" ref="Q264">IF(SUMPRODUCT((TRIM(L264:O264)&lt;&gt;"-")*1)=0,
    "No Data",
    IF(COUNTIF(L264:O264,INDEX(_xlfn._xlws.FILTER(L264:O264,TRIM(L264:O264)&lt;&gt;"-"),1))=SUMPRODUCT((TRIM(L264:O264)&lt;&gt;"-")*1),
    "No Change",
    "Change"))</f>
        <v>No Data</v>
      </c>
      <c r="R264" s="159"/>
      <c r="S264" s="111"/>
    </row>
    <row r="265" spans="1:19" x14ac:dyDescent="0.3">
      <c r="A265" t="s">
        <v>1314</v>
      </c>
      <c r="B265" t="s">
        <v>1145</v>
      </c>
      <c r="C265" s="160" t="str">
        <f>TRIM(CLEAN(TEXT(IFERROR(INDEX('Snakeden MR'!$B$4:$C$3028,MATCH($A265,'Snakeden MR'!$C$4:$C$3028,0),1),"-"),"@")))</f>
        <v>-</v>
      </c>
      <c r="D265" s="147" t="str">
        <f>TRIM(CLEAN(TEXT(IFERROR(INDEX('Snakeden MR'!$I$4:$J$3028,MATCH($A265,'Snakeden MR'!$J$4:$J$3028,0),1),"-"),"@")))</f>
        <v>-</v>
      </c>
      <c r="E265" s="147" t="str">
        <f>TRIM(CLEAN(TEXT(IFERROR(INDEX('Snakeden MR'!$P$4:$Q$3028,MATCH($A265,'Snakeden MR'!$Q$4:$Q$3028,0),1),"-"),"@")))</f>
        <v>-</v>
      </c>
      <c r="F265" s="147" t="str">
        <f>TRIM(CLEAN(TEXT(IFERROR(INDEX('Snakeden MR'!$W$4:$X$3028,MATCH($A265,'Snakeden MR'!$X$4:$X$3028,0),1),"-"),"@")))</f>
        <v>-</v>
      </c>
      <c r="G265" s="159" t="str">
        <f t="shared" si="8"/>
        <v>Not Found</v>
      </c>
      <c r="H265" t="str" cm="1">
        <f t="array" ref="H265">IF(SUMPRODUCT((TRIM(C265:F265)&lt;&gt;"-")*1)=0,
    "No Data",
    IF(COUNTIF(C265:F265,INDEX(_xlfn._xlws.FILTER(C265:F265,TRIM(C265:F265)&lt;&gt;"-"),1))=SUMPRODUCT((TRIM(C265:F265)&lt;&gt;"-")*1),
    "No Change",
    "Change"))</f>
        <v>No Data</v>
      </c>
      <c r="I265" s="159"/>
      <c r="J265"/>
      <c r="K265" s="163"/>
      <c r="L265" s="147" t="str">
        <f>TRIM(CLEAN(TEXT(IFERROR(INDEX('Glade MR'!$B$4:$C$3000,MATCH($A265,'Glade MR'!$C$4:$C$3000,0),1),"-"),"@")))</f>
        <v>-</v>
      </c>
      <c r="M265" s="147" t="str">
        <f>TRIM(CLEAN(TEXT(IFERROR(INDEX('Glade MR'!$I$4:$J$3000,MATCH($A265,'Glade MR'!$J$4:$J$3000,0),1),"-"),"@")))</f>
        <v>-</v>
      </c>
      <c r="N265" s="147" t="str">
        <f>TRIM(CLEAN(TEXT(IFERROR(INDEX('Glade MR'!$P$4:$Q$3000,MATCH($A265,'Glade MR'!$Q$4:$Q$3000,0),1),"-"),"@")))</f>
        <v>-</v>
      </c>
      <c r="O265" s="147" t="str">
        <f>TRIM(CLEAN(TEXT(IFERROR(INDEX('Glade MR'!$W$4:$X$3000,MATCH($A265,'Glade MR'!$X$4:$X$3000,0),1),"-"),"@")))</f>
        <v>-</v>
      </c>
      <c r="P265" s="159" t="str">
        <f t="shared" si="9"/>
        <v>Not Found</v>
      </c>
      <c r="Q265" t="str" cm="1">
        <f t="array" ref="Q265">IF(SUMPRODUCT((TRIM(L265:O265)&lt;&gt;"-")*1)=0,
    "No Data",
    IF(COUNTIF(L265:O265,INDEX(_xlfn._xlws.FILTER(L265:O265,TRIM(L265:O265)&lt;&gt;"-"),1))=SUMPRODUCT((TRIM(L265:O265)&lt;&gt;"-")*1),
    "No Change",
    "Change"))</f>
        <v>No Data</v>
      </c>
      <c r="R265" s="159"/>
      <c r="S265" s="111"/>
    </row>
    <row r="266" spans="1:19" x14ac:dyDescent="0.3">
      <c r="A266" t="s">
        <v>1315</v>
      </c>
      <c r="B266" t="s">
        <v>1145</v>
      </c>
      <c r="C266" s="160" t="str">
        <f>TRIM(CLEAN(TEXT(IFERROR(INDEX('Snakeden MR'!$B$4:$C$3028,MATCH($A266,'Snakeden MR'!$C$4:$C$3028,0),1),"-"),"@")))</f>
        <v>-</v>
      </c>
      <c r="D266" s="147" t="str">
        <f>TRIM(CLEAN(TEXT(IFERROR(INDEX('Snakeden MR'!$I$4:$J$3028,MATCH($A266,'Snakeden MR'!$J$4:$J$3028,0),1),"-"),"@")))</f>
        <v>-</v>
      </c>
      <c r="E266" s="147" t="str">
        <f>TRIM(CLEAN(TEXT(IFERROR(INDEX('Snakeden MR'!$P$4:$Q$3028,MATCH($A266,'Snakeden MR'!$Q$4:$Q$3028,0),1),"-"),"@")))</f>
        <v>-</v>
      </c>
      <c r="F266" s="147" t="str">
        <f>TRIM(CLEAN(TEXT(IFERROR(INDEX('Snakeden MR'!$W$4:$X$3028,MATCH($A266,'Snakeden MR'!$X$4:$X$3028,0),1),"-"),"@")))</f>
        <v>-</v>
      </c>
      <c r="G266" s="159" t="str">
        <f t="shared" si="8"/>
        <v>Not Found</v>
      </c>
      <c r="H266" t="str" cm="1">
        <f t="array" ref="H266">IF(SUMPRODUCT((TRIM(C266:F266)&lt;&gt;"-")*1)=0,
    "No Data",
    IF(COUNTIF(C266:F266,INDEX(_xlfn._xlws.FILTER(C266:F266,TRIM(C266:F266)&lt;&gt;"-"),1))=SUMPRODUCT((TRIM(C266:F266)&lt;&gt;"-")*1),
    "No Change",
    "Change"))</f>
        <v>No Data</v>
      </c>
      <c r="I266" s="159"/>
      <c r="J266"/>
      <c r="K266" s="163"/>
      <c r="L266" s="147" t="str">
        <f>TRIM(CLEAN(TEXT(IFERROR(INDEX('Glade MR'!$B$4:$C$3000,MATCH($A266,'Glade MR'!$C$4:$C$3000,0),1),"-"),"@")))</f>
        <v>-</v>
      </c>
      <c r="M266" s="147" t="str">
        <f>TRIM(CLEAN(TEXT(IFERROR(INDEX('Glade MR'!$I$4:$J$3000,MATCH($A266,'Glade MR'!$J$4:$J$3000,0),1),"-"),"@")))</f>
        <v>-</v>
      </c>
      <c r="N266" s="147" t="str">
        <f>TRIM(CLEAN(TEXT(IFERROR(INDEX('Glade MR'!$P$4:$Q$3000,MATCH($A266,'Glade MR'!$Q$4:$Q$3000,0),1),"-"),"@")))</f>
        <v>-</v>
      </c>
      <c r="O266" s="147" t="str">
        <f>TRIM(CLEAN(TEXT(IFERROR(INDEX('Glade MR'!$W$4:$X$3000,MATCH($A266,'Glade MR'!$X$4:$X$3000,0),1),"-"),"@")))</f>
        <v>-</v>
      </c>
      <c r="P266" s="159" t="str">
        <f t="shared" si="9"/>
        <v>Not Found</v>
      </c>
      <c r="Q266" t="str" cm="1">
        <f t="array" ref="Q266">IF(SUMPRODUCT((TRIM(L266:O266)&lt;&gt;"-")*1)=0,
    "No Data",
    IF(COUNTIF(L266:O266,INDEX(_xlfn._xlws.FILTER(L266:O266,TRIM(L266:O266)&lt;&gt;"-"),1))=SUMPRODUCT((TRIM(L266:O266)&lt;&gt;"-")*1),
    "No Change",
    "Change"))</f>
        <v>No Data</v>
      </c>
      <c r="R266" s="159"/>
      <c r="S266" s="111"/>
    </row>
    <row r="267" spans="1:19" x14ac:dyDescent="0.3">
      <c r="A267" t="s">
        <v>1316</v>
      </c>
      <c r="B267" t="s">
        <v>1145</v>
      </c>
      <c r="C267" s="160" t="str">
        <f>TRIM(CLEAN(TEXT(IFERROR(INDEX('Snakeden MR'!$B$4:$C$3028,MATCH($A267,'Snakeden MR'!$C$4:$C$3028,0),1),"-"),"@")))</f>
        <v>-</v>
      </c>
      <c r="D267" s="147" t="str">
        <f>TRIM(CLEAN(TEXT(IFERROR(INDEX('Snakeden MR'!$I$4:$J$3028,MATCH($A267,'Snakeden MR'!$J$4:$J$3028,0),1),"-"),"@")))</f>
        <v>-</v>
      </c>
      <c r="E267" s="147" t="str">
        <f>TRIM(CLEAN(TEXT(IFERROR(INDEX('Snakeden MR'!$P$4:$Q$3028,MATCH($A267,'Snakeden MR'!$Q$4:$Q$3028,0),1),"-"),"@")))</f>
        <v>-</v>
      </c>
      <c r="F267" s="147" t="str">
        <f>TRIM(CLEAN(TEXT(IFERROR(INDEX('Snakeden MR'!$W$4:$X$3028,MATCH($A267,'Snakeden MR'!$X$4:$X$3028,0),1),"-"),"@")))</f>
        <v>-</v>
      </c>
      <c r="G267" s="159" t="str">
        <f t="shared" si="8"/>
        <v>Not Found</v>
      </c>
      <c r="H267" t="str" cm="1">
        <f t="array" ref="H267">IF(SUMPRODUCT((TRIM(C267:F267)&lt;&gt;"-")*1)=0,
    "No Data",
    IF(COUNTIF(C267:F267,INDEX(_xlfn._xlws.FILTER(C267:F267,TRIM(C267:F267)&lt;&gt;"-"),1))=SUMPRODUCT((TRIM(C267:F267)&lt;&gt;"-")*1),
    "No Change",
    "Change"))</f>
        <v>No Data</v>
      </c>
      <c r="I267" s="159"/>
      <c r="J267"/>
      <c r="K267" s="163"/>
      <c r="L267" s="147" t="str">
        <f>TRIM(CLEAN(TEXT(IFERROR(INDEX('Glade MR'!$B$4:$C$3000,MATCH($A267,'Glade MR'!$C$4:$C$3000,0),1),"-"),"@")))</f>
        <v>-</v>
      </c>
      <c r="M267" s="147" t="str">
        <f>TRIM(CLEAN(TEXT(IFERROR(INDEX('Glade MR'!$I$4:$J$3000,MATCH($A267,'Glade MR'!$J$4:$J$3000,0),1),"-"),"@")))</f>
        <v>-</v>
      </c>
      <c r="N267" s="147" t="str">
        <f>TRIM(CLEAN(TEXT(IFERROR(INDEX('Glade MR'!$P$4:$Q$3000,MATCH($A267,'Glade MR'!$Q$4:$Q$3000,0),1),"-"),"@")))</f>
        <v>-</v>
      </c>
      <c r="O267" s="147" t="str">
        <f>TRIM(CLEAN(TEXT(IFERROR(INDEX('Glade MR'!$W$4:$X$3000,MATCH($A267,'Glade MR'!$X$4:$X$3000,0),1),"-"),"@")))</f>
        <v>-</v>
      </c>
      <c r="P267" s="159" t="str">
        <f t="shared" si="9"/>
        <v>Not Found</v>
      </c>
      <c r="Q267" t="str" cm="1">
        <f t="array" ref="Q267">IF(SUMPRODUCT((TRIM(L267:O267)&lt;&gt;"-")*1)=0,
    "No Data",
    IF(COUNTIF(L267:O267,INDEX(_xlfn._xlws.FILTER(L267:O267,TRIM(L267:O267)&lt;&gt;"-"),1))=SUMPRODUCT((TRIM(L267:O267)&lt;&gt;"-")*1),
    "No Change",
    "Change"))</f>
        <v>No Data</v>
      </c>
      <c r="R267" s="159"/>
      <c r="S267" s="111"/>
    </row>
    <row r="268" spans="1:19" x14ac:dyDescent="0.3">
      <c r="A268" t="s">
        <v>1317</v>
      </c>
      <c r="B268" t="s">
        <v>1145</v>
      </c>
      <c r="C268" s="160" t="str">
        <f>TRIM(CLEAN(TEXT(IFERROR(INDEX('Snakeden MR'!$B$4:$C$3028,MATCH($A268,'Snakeden MR'!$C$4:$C$3028,0),1),"-"),"@")))</f>
        <v>-</v>
      </c>
      <c r="D268" s="147" t="str">
        <f>TRIM(CLEAN(TEXT(IFERROR(INDEX('Snakeden MR'!$I$4:$J$3028,MATCH($A268,'Snakeden MR'!$J$4:$J$3028,0),1),"-"),"@")))</f>
        <v>-</v>
      </c>
      <c r="E268" s="147" t="str">
        <f>TRIM(CLEAN(TEXT(IFERROR(INDEX('Snakeden MR'!$P$4:$Q$3028,MATCH($A268,'Snakeden MR'!$Q$4:$Q$3028,0),1),"-"),"@")))</f>
        <v>-</v>
      </c>
      <c r="F268" s="147" t="str">
        <f>TRIM(CLEAN(TEXT(IFERROR(INDEX('Snakeden MR'!$W$4:$X$3028,MATCH($A268,'Snakeden MR'!$X$4:$X$3028,0),1),"-"),"@")))</f>
        <v>-</v>
      </c>
      <c r="G268" s="159" t="str">
        <f t="shared" si="8"/>
        <v>Not Found</v>
      </c>
      <c r="H268" t="str" cm="1">
        <f t="array" ref="H268">IF(SUMPRODUCT((TRIM(C268:F268)&lt;&gt;"-")*1)=0,
    "No Data",
    IF(COUNTIF(C268:F268,INDEX(_xlfn._xlws.FILTER(C268:F268,TRIM(C268:F268)&lt;&gt;"-"),1))=SUMPRODUCT((TRIM(C268:F268)&lt;&gt;"-")*1),
    "No Change",
    "Change"))</f>
        <v>No Data</v>
      </c>
      <c r="I268" s="159"/>
      <c r="J268"/>
      <c r="K268" s="163"/>
      <c r="L268" s="147" t="str">
        <f>TRIM(CLEAN(TEXT(IFERROR(INDEX('Glade MR'!$B$4:$C$3000,MATCH($A268,'Glade MR'!$C$4:$C$3000,0),1),"-"),"@")))</f>
        <v>-</v>
      </c>
      <c r="M268" s="147" t="str">
        <f>TRIM(CLEAN(TEXT(IFERROR(INDEX('Glade MR'!$I$4:$J$3000,MATCH($A268,'Glade MR'!$J$4:$J$3000,0),1),"-"),"@")))</f>
        <v>-</v>
      </c>
      <c r="N268" s="147" t="str">
        <f>TRIM(CLEAN(TEXT(IFERROR(INDEX('Glade MR'!$P$4:$Q$3000,MATCH($A268,'Glade MR'!$Q$4:$Q$3000,0),1),"-"),"@")))</f>
        <v>-</v>
      </c>
      <c r="O268" s="147" t="str">
        <f>TRIM(CLEAN(TEXT(IFERROR(INDEX('Glade MR'!$W$4:$X$3000,MATCH($A268,'Glade MR'!$X$4:$X$3000,0),1),"-"),"@")))</f>
        <v>-</v>
      </c>
      <c r="P268" s="159" t="str">
        <f t="shared" si="9"/>
        <v>Not Found</v>
      </c>
      <c r="Q268" t="str" cm="1">
        <f t="array" ref="Q268">IF(SUMPRODUCT((TRIM(L268:O268)&lt;&gt;"-")*1)=0,
    "No Data",
    IF(COUNTIF(L268:O268,INDEX(_xlfn._xlws.FILTER(L268:O268,TRIM(L268:O268)&lt;&gt;"-"),1))=SUMPRODUCT((TRIM(L268:O268)&lt;&gt;"-")*1),
    "No Change",
    "Change"))</f>
        <v>No Data</v>
      </c>
      <c r="R268" s="159"/>
      <c r="S268" s="111"/>
    </row>
    <row r="269" spans="1:19" x14ac:dyDescent="0.3">
      <c r="A269" t="s">
        <v>1318</v>
      </c>
      <c r="B269" t="s">
        <v>1145</v>
      </c>
      <c r="C269" s="160" t="str">
        <f>TRIM(CLEAN(TEXT(IFERROR(INDEX('Snakeden MR'!$B$4:$C$3028,MATCH($A269,'Snakeden MR'!$C$4:$C$3028,0),1),"-"),"@")))</f>
        <v>-</v>
      </c>
      <c r="D269" s="147" t="str">
        <f>TRIM(CLEAN(TEXT(IFERROR(INDEX('Snakeden MR'!$I$4:$J$3028,MATCH($A269,'Snakeden MR'!$J$4:$J$3028,0),1),"-"),"@")))</f>
        <v>-</v>
      </c>
      <c r="E269" s="147" t="str">
        <f>TRIM(CLEAN(TEXT(IFERROR(INDEX('Snakeden MR'!$P$4:$Q$3028,MATCH($A269,'Snakeden MR'!$Q$4:$Q$3028,0),1),"-"),"@")))</f>
        <v>-</v>
      </c>
      <c r="F269" s="147" t="str">
        <f>TRIM(CLEAN(TEXT(IFERROR(INDEX('Snakeden MR'!$W$4:$X$3028,MATCH($A269,'Snakeden MR'!$X$4:$X$3028,0),1),"-"),"@")))</f>
        <v>-</v>
      </c>
      <c r="G269" s="159" t="str">
        <f t="shared" si="8"/>
        <v>Not Found</v>
      </c>
      <c r="H269" t="str" cm="1">
        <f t="array" ref="H269">IF(SUMPRODUCT((TRIM(C269:F269)&lt;&gt;"-")*1)=0,
    "No Data",
    IF(COUNTIF(C269:F269,INDEX(_xlfn._xlws.FILTER(C269:F269,TRIM(C269:F269)&lt;&gt;"-"),1))=SUMPRODUCT((TRIM(C269:F269)&lt;&gt;"-")*1),
    "No Change",
    "Change"))</f>
        <v>No Data</v>
      </c>
      <c r="I269" s="159"/>
      <c r="J269"/>
      <c r="K269" s="163"/>
      <c r="L269" s="147" t="str">
        <f>TRIM(CLEAN(TEXT(IFERROR(INDEX('Glade MR'!$B$4:$C$3000,MATCH($A269,'Glade MR'!$C$4:$C$3000,0),1),"-"),"@")))</f>
        <v>-</v>
      </c>
      <c r="M269" s="147" t="str">
        <f>TRIM(CLEAN(TEXT(IFERROR(INDEX('Glade MR'!$I$4:$J$3000,MATCH($A269,'Glade MR'!$J$4:$J$3000,0),1),"-"),"@")))</f>
        <v>-</v>
      </c>
      <c r="N269" s="147" t="str">
        <f>TRIM(CLEAN(TEXT(IFERROR(INDEX('Glade MR'!$P$4:$Q$3000,MATCH($A269,'Glade MR'!$Q$4:$Q$3000,0),1),"-"),"@")))</f>
        <v>-</v>
      </c>
      <c r="O269" s="147" t="str">
        <f>TRIM(CLEAN(TEXT(IFERROR(INDEX('Glade MR'!$W$4:$X$3000,MATCH($A269,'Glade MR'!$X$4:$X$3000,0),1),"-"),"@")))</f>
        <v>-</v>
      </c>
      <c r="P269" s="159" t="str">
        <f t="shared" si="9"/>
        <v>Not Found</v>
      </c>
      <c r="Q269" t="str" cm="1">
        <f t="array" ref="Q269">IF(SUMPRODUCT((TRIM(L269:O269)&lt;&gt;"-")*1)=0,
    "No Data",
    IF(COUNTIF(L269:O269,INDEX(_xlfn._xlws.FILTER(L269:O269,TRIM(L269:O269)&lt;&gt;"-"),1))=SUMPRODUCT((TRIM(L269:O269)&lt;&gt;"-")*1),
    "No Change",
    "Change"))</f>
        <v>No Data</v>
      </c>
      <c r="R269" s="159"/>
      <c r="S269" s="111"/>
    </row>
    <row r="270" spans="1:19" x14ac:dyDescent="0.3">
      <c r="A270" t="s">
        <v>1319</v>
      </c>
      <c r="B270" t="s">
        <v>1145</v>
      </c>
      <c r="C270" s="160" t="str">
        <f>TRIM(CLEAN(TEXT(IFERROR(INDEX('Snakeden MR'!$B$4:$C$3028,MATCH($A270,'Snakeden MR'!$C$4:$C$3028,0),1),"-"),"@")))</f>
        <v>-</v>
      </c>
      <c r="D270" s="147" t="str">
        <f>TRIM(CLEAN(TEXT(IFERROR(INDEX('Snakeden MR'!$I$4:$J$3028,MATCH($A270,'Snakeden MR'!$J$4:$J$3028,0),1),"-"),"@")))</f>
        <v>-</v>
      </c>
      <c r="E270" s="147" t="str">
        <f>TRIM(CLEAN(TEXT(IFERROR(INDEX('Snakeden MR'!$P$4:$Q$3028,MATCH($A270,'Snakeden MR'!$Q$4:$Q$3028,0),1),"-"),"@")))</f>
        <v>-</v>
      </c>
      <c r="F270" s="147" t="str">
        <f>TRIM(CLEAN(TEXT(IFERROR(INDEX('Snakeden MR'!$W$4:$X$3028,MATCH($A270,'Snakeden MR'!$X$4:$X$3028,0),1),"-"),"@")))</f>
        <v>-</v>
      </c>
      <c r="G270" s="159" t="str">
        <f t="shared" si="8"/>
        <v>Not Found</v>
      </c>
      <c r="H270" t="str" cm="1">
        <f t="array" ref="H270">IF(SUMPRODUCT((TRIM(C270:F270)&lt;&gt;"-")*1)=0,
    "No Data",
    IF(COUNTIF(C270:F270,INDEX(_xlfn._xlws.FILTER(C270:F270,TRIM(C270:F270)&lt;&gt;"-"),1))=SUMPRODUCT((TRIM(C270:F270)&lt;&gt;"-")*1),
    "No Change",
    "Change"))</f>
        <v>No Data</v>
      </c>
      <c r="I270" s="159"/>
      <c r="J270"/>
      <c r="K270" s="163"/>
      <c r="L270" s="147" t="str">
        <f>TRIM(CLEAN(TEXT(IFERROR(INDEX('Glade MR'!$B$4:$C$3000,MATCH($A270,'Glade MR'!$C$4:$C$3000,0),1),"-"),"@")))</f>
        <v>-</v>
      </c>
      <c r="M270" s="147" t="str">
        <f>TRIM(CLEAN(TEXT(IFERROR(INDEX('Glade MR'!$I$4:$J$3000,MATCH($A270,'Glade MR'!$J$4:$J$3000,0),1),"-"),"@")))</f>
        <v>-</v>
      </c>
      <c r="N270" s="147" t="str">
        <f>TRIM(CLEAN(TEXT(IFERROR(INDEX('Glade MR'!$P$4:$Q$3000,MATCH($A270,'Glade MR'!$Q$4:$Q$3000,0),1),"-"),"@")))</f>
        <v>-</v>
      </c>
      <c r="O270" s="147" t="str">
        <f>TRIM(CLEAN(TEXT(IFERROR(INDEX('Glade MR'!$W$4:$X$3000,MATCH($A270,'Glade MR'!$X$4:$X$3000,0),1),"-"),"@")))</f>
        <v>-</v>
      </c>
      <c r="P270" s="159" t="str">
        <f t="shared" si="9"/>
        <v>Not Found</v>
      </c>
      <c r="Q270" t="str" cm="1">
        <f t="array" ref="Q270">IF(SUMPRODUCT((TRIM(L270:O270)&lt;&gt;"-")*1)=0,
    "No Data",
    IF(COUNTIF(L270:O270,INDEX(_xlfn._xlws.FILTER(L270:O270,TRIM(L270:O270)&lt;&gt;"-"),1))=SUMPRODUCT((TRIM(L270:O270)&lt;&gt;"-")*1),
    "No Change",
    "Change"))</f>
        <v>No Data</v>
      </c>
      <c r="R270" s="159"/>
      <c r="S270" s="111"/>
    </row>
    <row r="271" spans="1:19" x14ac:dyDescent="0.3">
      <c r="A271" t="s">
        <v>240</v>
      </c>
      <c r="B271" t="s">
        <v>1145</v>
      </c>
      <c r="C271" s="160" t="str">
        <f>TRIM(CLEAN(TEXT(IFERROR(INDEX('Snakeden MR'!$B$4:$C$3028,MATCH($A271,'Snakeden MR'!$C$4:$C$3028,0),1),"-"),"@")))</f>
        <v>-</v>
      </c>
      <c r="D271" s="147" t="str">
        <f>TRIM(CLEAN(TEXT(IFERROR(INDEX('Snakeden MR'!$I$4:$J$3028,MATCH($A271,'Snakeden MR'!$J$4:$J$3028,0),1),"-"),"@")))</f>
        <v>-</v>
      </c>
      <c r="E271" s="147" t="str">
        <f>TRIM(CLEAN(TEXT(IFERROR(INDEX('Snakeden MR'!$P$4:$Q$3028,MATCH($A271,'Snakeden MR'!$Q$4:$Q$3028,0),1),"-"),"@")))</f>
        <v>Pool 1</v>
      </c>
      <c r="F271" s="147" t="str">
        <f>TRIM(CLEAN(TEXT(IFERROR(INDEX('Snakeden MR'!$W$4:$X$3028,MATCH($A271,'Snakeden MR'!$X$4:$X$3028,0),1),"-"),"@")))</f>
        <v>-</v>
      </c>
      <c r="G271" s="159" t="str">
        <f t="shared" si="8"/>
        <v>Found</v>
      </c>
      <c r="H271" t="str" cm="1">
        <f t="array" ref="H271">IF(SUMPRODUCT((TRIM(C271:F271)&lt;&gt;"-")*1)=0,
    "No Data",
    IF(COUNTIF(C271:F271,INDEX(_xlfn._xlws.FILTER(C271:F271,TRIM(C271:F271)&lt;&gt;"-"),1))=SUMPRODUCT((TRIM(C271:F271)&lt;&gt;"-")*1),
    "No Change",
    "Change"))</f>
        <v>No Change</v>
      </c>
      <c r="I271" s="159"/>
      <c r="J271"/>
      <c r="K271" s="163"/>
      <c r="L271" s="147" t="str">
        <f>TRIM(CLEAN(TEXT(IFERROR(INDEX('Glade MR'!$B$4:$C$3000,MATCH($A271,'Glade MR'!$C$4:$C$3000,0),1),"-"),"@")))</f>
        <v>-</v>
      </c>
      <c r="M271" s="147" t="str">
        <f>TRIM(CLEAN(TEXT(IFERROR(INDEX('Glade MR'!$I$4:$J$3000,MATCH($A271,'Glade MR'!$J$4:$J$3000,0),1),"-"),"@")))</f>
        <v>-</v>
      </c>
      <c r="N271" s="147" t="str">
        <f>TRIM(CLEAN(TEXT(IFERROR(INDEX('Glade MR'!$P$4:$Q$3000,MATCH($A271,'Glade MR'!$Q$4:$Q$3000,0),1),"-"),"@")))</f>
        <v>-</v>
      </c>
      <c r="O271" s="147" t="str">
        <f>TRIM(CLEAN(TEXT(IFERROR(INDEX('Glade MR'!$W$4:$X$3000,MATCH($A271,'Glade MR'!$X$4:$X$3000,0),1),"-"),"@")))</f>
        <v>-</v>
      </c>
      <c r="P271" s="159" t="str">
        <f t="shared" si="9"/>
        <v>Not Found</v>
      </c>
      <c r="Q271" t="str" cm="1">
        <f t="array" ref="Q271">IF(SUMPRODUCT((TRIM(L271:O271)&lt;&gt;"-")*1)=0,
    "No Data",
    IF(COUNTIF(L271:O271,INDEX(_xlfn._xlws.FILTER(L271:O271,TRIM(L271:O271)&lt;&gt;"-"),1))=SUMPRODUCT((TRIM(L271:O271)&lt;&gt;"-")*1),
    "No Change",
    "Change"))</f>
        <v>No Data</v>
      </c>
      <c r="R271" s="159"/>
      <c r="S271" s="111"/>
    </row>
    <row r="272" spans="1:19" x14ac:dyDescent="0.3">
      <c r="A272" t="s">
        <v>1320</v>
      </c>
      <c r="B272" t="s">
        <v>1145</v>
      </c>
      <c r="C272" s="160" t="str">
        <f>TRIM(CLEAN(TEXT(IFERROR(INDEX('Snakeden MR'!$B$4:$C$3028,MATCH($A272,'Snakeden MR'!$C$4:$C$3028,0),1),"-"),"@")))</f>
        <v>-</v>
      </c>
      <c r="D272" s="147" t="str">
        <f>TRIM(CLEAN(TEXT(IFERROR(INDEX('Snakeden MR'!$I$4:$J$3028,MATCH($A272,'Snakeden MR'!$J$4:$J$3028,0),1),"-"),"@")))</f>
        <v>-</v>
      </c>
      <c r="E272" s="147" t="str">
        <f>TRIM(CLEAN(TEXT(IFERROR(INDEX('Snakeden MR'!$P$4:$Q$3028,MATCH($A272,'Snakeden MR'!$Q$4:$Q$3028,0),1),"-"),"@")))</f>
        <v>-</v>
      </c>
      <c r="F272" s="147" t="str">
        <f>TRIM(CLEAN(TEXT(IFERROR(INDEX('Snakeden MR'!$W$4:$X$3028,MATCH($A272,'Snakeden MR'!$X$4:$X$3028,0),1),"-"),"@")))</f>
        <v>-</v>
      </c>
      <c r="G272" s="159" t="str">
        <f t="shared" si="8"/>
        <v>Not Found</v>
      </c>
      <c r="H272" t="str" cm="1">
        <f t="array" ref="H272">IF(SUMPRODUCT((TRIM(C272:F272)&lt;&gt;"-")*1)=0,
    "No Data",
    IF(COUNTIF(C272:F272,INDEX(_xlfn._xlws.FILTER(C272:F272,TRIM(C272:F272)&lt;&gt;"-"),1))=SUMPRODUCT((TRIM(C272:F272)&lt;&gt;"-")*1),
    "No Change",
    "Change"))</f>
        <v>No Data</v>
      </c>
      <c r="I272" s="159"/>
      <c r="J272"/>
      <c r="K272" s="163"/>
      <c r="L272" s="147" t="str">
        <f>TRIM(CLEAN(TEXT(IFERROR(INDEX('Glade MR'!$B$4:$C$3000,MATCH($A272,'Glade MR'!$C$4:$C$3000,0),1),"-"),"@")))</f>
        <v>-</v>
      </c>
      <c r="M272" s="147" t="str">
        <f>TRIM(CLEAN(TEXT(IFERROR(INDEX('Glade MR'!$I$4:$J$3000,MATCH($A272,'Glade MR'!$J$4:$J$3000,0),1),"-"),"@")))</f>
        <v>-</v>
      </c>
      <c r="N272" s="147" t="str">
        <f>TRIM(CLEAN(TEXT(IFERROR(INDEX('Glade MR'!$P$4:$Q$3000,MATCH($A272,'Glade MR'!$Q$4:$Q$3000,0),1),"-"),"@")))</f>
        <v>-</v>
      </c>
      <c r="O272" s="147" t="str">
        <f>TRIM(CLEAN(TEXT(IFERROR(INDEX('Glade MR'!$W$4:$X$3000,MATCH($A272,'Glade MR'!$X$4:$X$3000,0),1),"-"),"@")))</f>
        <v>-</v>
      </c>
      <c r="P272" s="159" t="str">
        <f t="shared" si="9"/>
        <v>Not Found</v>
      </c>
      <c r="Q272" t="str" cm="1">
        <f t="array" ref="Q272">IF(SUMPRODUCT((TRIM(L272:O272)&lt;&gt;"-")*1)=0,
    "No Data",
    IF(COUNTIF(L272:O272,INDEX(_xlfn._xlws.FILTER(L272:O272,TRIM(L272:O272)&lt;&gt;"-"),1))=SUMPRODUCT((TRIM(L272:O272)&lt;&gt;"-")*1),
    "No Change",
    "Change"))</f>
        <v>No Data</v>
      </c>
      <c r="R272" s="159"/>
      <c r="S272" s="111"/>
    </row>
    <row r="273" spans="1:19" x14ac:dyDescent="0.3">
      <c r="A273" t="s">
        <v>283</v>
      </c>
      <c r="B273" t="s">
        <v>1145</v>
      </c>
      <c r="C273" s="160" t="str">
        <f>TRIM(CLEAN(TEXT(IFERROR(INDEX('Snakeden MR'!$B$4:$C$3028,MATCH($A273,'Snakeden MR'!$C$4:$C$3028,0),1),"-"),"@")))</f>
        <v>Pool A</v>
      </c>
      <c r="D273" s="147" t="str">
        <f>TRIM(CLEAN(TEXT(IFERROR(INDEX('Snakeden MR'!$I$4:$J$3028,MATCH($A273,'Snakeden MR'!$J$4:$J$3028,0),1),"-"),"@")))</f>
        <v>-</v>
      </c>
      <c r="E273" s="147" t="str">
        <f>TRIM(CLEAN(TEXT(IFERROR(INDEX('Snakeden MR'!$P$4:$Q$3028,MATCH($A273,'Snakeden MR'!$Q$4:$Q$3028,0),1),"-"),"@")))</f>
        <v>-</v>
      </c>
      <c r="F273" s="147" t="str">
        <f>TRIM(CLEAN(TEXT(IFERROR(INDEX('Snakeden MR'!$W$4:$X$3028,MATCH($A273,'Snakeden MR'!$X$4:$X$3028,0),1),"-"),"@")))</f>
        <v>-</v>
      </c>
      <c r="G273" s="159" t="str">
        <f t="shared" si="8"/>
        <v>Found</v>
      </c>
      <c r="H273" t="str" cm="1">
        <f t="array" ref="H273">IF(SUMPRODUCT((TRIM(C273:F273)&lt;&gt;"-")*1)=0,
    "No Data",
    IF(COUNTIF(C273:F273,INDEX(_xlfn._xlws.FILTER(C273:F273,TRIM(C273:F273)&lt;&gt;"-"),1))=SUMPRODUCT((TRIM(C273:F273)&lt;&gt;"-")*1),
    "No Change",
    "Change"))</f>
        <v>No Change</v>
      </c>
      <c r="I273" s="159"/>
      <c r="J273"/>
      <c r="K273" s="163"/>
      <c r="L273" s="147" t="str">
        <f>TRIM(CLEAN(TEXT(IFERROR(INDEX('Glade MR'!$B$4:$C$3000,MATCH($A273,'Glade MR'!$C$4:$C$3000,0),1),"-"),"@")))</f>
        <v>-</v>
      </c>
      <c r="M273" s="147" t="str">
        <f>TRIM(CLEAN(TEXT(IFERROR(INDEX('Glade MR'!$I$4:$J$3000,MATCH($A273,'Glade MR'!$J$4:$J$3000,0),1),"-"),"@")))</f>
        <v>-</v>
      </c>
      <c r="N273" s="147" t="str">
        <f>TRIM(CLEAN(TEXT(IFERROR(INDEX('Glade MR'!$P$4:$Q$3000,MATCH($A273,'Glade MR'!$Q$4:$Q$3000,0),1),"-"),"@")))</f>
        <v>-</v>
      </c>
      <c r="O273" s="147" t="str">
        <f>TRIM(CLEAN(TEXT(IFERROR(INDEX('Glade MR'!$W$4:$X$3000,MATCH($A273,'Glade MR'!$X$4:$X$3000,0),1),"-"),"@")))</f>
        <v>-</v>
      </c>
      <c r="P273" s="159" t="str">
        <f t="shared" si="9"/>
        <v>Not Found</v>
      </c>
      <c r="Q273" t="str" cm="1">
        <f t="array" ref="Q273">IF(SUMPRODUCT((TRIM(L273:O273)&lt;&gt;"-")*1)=0,
    "No Data",
    IF(COUNTIF(L273:O273,INDEX(_xlfn._xlws.FILTER(L273:O273,TRIM(L273:O273)&lt;&gt;"-"),1))=SUMPRODUCT((TRIM(L273:O273)&lt;&gt;"-")*1),
    "No Change",
    "Change"))</f>
        <v>No Data</v>
      </c>
      <c r="R273" s="159"/>
      <c r="S273" s="111"/>
    </row>
    <row r="274" spans="1:19" x14ac:dyDescent="0.3">
      <c r="A274" t="s">
        <v>1321</v>
      </c>
      <c r="B274" t="s">
        <v>1145</v>
      </c>
      <c r="C274" s="160" t="str">
        <f>TRIM(CLEAN(TEXT(IFERROR(INDEX('Snakeden MR'!$B$4:$C$3028,MATCH($A274,'Snakeden MR'!$C$4:$C$3028,0),1),"-"),"@")))</f>
        <v>-</v>
      </c>
      <c r="D274" s="147" t="str">
        <f>TRIM(CLEAN(TEXT(IFERROR(INDEX('Snakeden MR'!$I$4:$J$3028,MATCH($A274,'Snakeden MR'!$J$4:$J$3028,0),1),"-"),"@")))</f>
        <v>-</v>
      </c>
      <c r="E274" s="147" t="str">
        <f>TRIM(CLEAN(TEXT(IFERROR(INDEX('Snakeden MR'!$P$4:$Q$3028,MATCH($A274,'Snakeden MR'!$Q$4:$Q$3028,0),1),"-"),"@")))</f>
        <v>-</v>
      </c>
      <c r="F274" s="147" t="str">
        <f>TRIM(CLEAN(TEXT(IFERROR(INDEX('Snakeden MR'!$W$4:$X$3028,MATCH($A274,'Snakeden MR'!$X$4:$X$3028,0),1),"-"),"@")))</f>
        <v>-</v>
      </c>
      <c r="G274" s="159" t="str">
        <f t="shared" si="8"/>
        <v>Not Found</v>
      </c>
      <c r="H274" t="str" cm="1">
        <f t="array" ref="H274">IF(SUMPRODUCT((TRIM(C274:F274)&lt;&gt;"-")*1)=0,
    "No Data",
    IF(COUNTIF(C274:F274,INDEX(_xlfn._xlws.FILTER(C274:F274,TRIM(C274:F274)&lt;&gt;"-"),1))=SUMPRODUCT((TRIM(C274:F274)&lt;&gt;"-")*1),
    "No Change",
    "Change"))</f>
        <v>No Data</v>
      </c>
      <c r="I274" s="159"/>
      <c r="J274"/>
      <c r="K274" s="163"/>
      <c r="L274" s="147" t="str">
        <f>TRIM(CLEAN(TEXT(IFERROR(INDEX('Glade MR'!$B$4:$C$3000,MATCH($A274,'Glade MR'!$C$4:$C$3000,0),1),"-"),"@")))</f>
        <v>-</v>
      </c>
      <c r="M274" s="147" t="str">
        <f>TRIM(CLEAN(TEXT(IFERROR(INDEX('Glade MR'!$I$4:$J$3000,MATCH($A274,'Glade MR'!$J$4:$J$3000,0),1),"-"),"@")))</f>
        <v>-</v>
      </c>
      <c r="N274" s="147" t="str">
        <f>TRIM(CLEAN(TEXT(IFERROR(INDEX('Glade MR'!$P$4:$Q$3000,MATCH($A274,'Glade MR'!$Q$4:$Q$3000,0),1),"-"),"@")))</f>
        <v>-</v>
      </c>
      <c r="O274" s="147" t="str">
        <f>TRIM(CLEAN(TEXT(IFERROR(INDEX('Glade MR'!$W$4:$X$3000,MATCH($A274,'Glade MR'!$X$4:$X$3000,0),1),"-"),"@")))</f>
        <v>-</v>
      </c>
      <c r="P274" s="159" t="str">
        <f t="shared" si="9"/>
        <v>Not Found</v>
      </c>
      <c r="Q274" t="str" cm="1">
        <f t="array" ref="Q274">IF(SUMPRODUCT((TRIM(L274:O274)&lt;&gt;"-")*1)=0,
    "No Data",
    IF(COUNTIF(L274:O274,INDEX(_xlfn._xlws.FILTER(L274:O274,TRIM(L274:O274)&lt;&gt;"-"),1))=SUMPRODUCT((TRIM(L274:O274)&lt;&gt;"-")*1),
    "No Change",
    "Change"))</f>
        <v>No Data</v>
      </c>
      <c r="R274" s="159"/>
      <c r="S274" s="111"/>
    </row>
    <row r="275" spans="1:19" x14ac:dyDescent="0.3">
      <c r="A275" t="s">
        <v>1322</v>
      </c>
      <c r="B275" t="s">
        <v>1145</v>
      </c>
      <c r="C275" s="160" t="str">
        <f>TRIM(CLEAN(TEXT(IFERROR(INDEX('Snakeden MR'!$B$4:$C$3028,MATCH($A275,'Snakeden MR'!$C$4:$C$3028,0),1),"-"),"@")))</f>
        <v>-</v>
      </c>
      <c r="D275" s="147" t="str">
        <f>TRIM(CLEAN(TEXT(IFERROR(INDEX('Snakeden MR'!$I$4:$J$3028,MATCH($A275,'Snakeden MR'!$J$4:$J$3028,0),1),"-"),"@")))</f>
        <v>-</v>
      </c>
      <c r="E275" s="147" t="str">
        <f>TRIM(CLEAN(TEXT(IFERROR(INDEX('Snakeden MR'!$P$4:$Q$3028,MATCH($A275,'Snakeden MR'!$Q$4:$Q$3028,0),1),"-"),"@")))</f>
        <v>-</v>
      </c>
      <c r="F275" s="147" t="str">
        <f>TRIM(CLEAN(TEXT(IFERROR(INDEX('Snakeden MR'!$W$4:$X$3028,MATCH($A275,'Snakeden MR'!$X$4:$X$3028,0),1),"-"),"@")))</f>
        <v>-</v>
      </c>
      <c r="G275" s="159" t="str">
        <f t="shared" si="8"/>
        <v>Not Found</v>
      </c>
      <c r="H275" t="str" cm="1">
        <f t="array" ref="H275">IF(SUMPRODUCT((TRIM(C275:F275)&lt;&gt;"-")*1)=0,
    "No Data",
    IF(COUNTIF(C275:F275,INDEX(_xlfn._xlws.FILTER(C275:F275,TRIM(C275:F275)&lt;&gt;"-"),1))=SUMPRODUCT((TRIM(C275:F275)&lt;&gt;"-")*1),
    "No Change",
    "Change"))</f>
        <v>No Data</v>
      </c>
      <c r="I275" s="159"/>
      <c r="J275"/>
      <c r="K275" s="163"/>
      <c r="L275" s="147" t="str">
        <f>TRIM(CLEAN(TEXT(IFERROR(INDEX('Glade MR'!$B$4:$C$3000,MATCH($A275,'Glade MR'!$C$4:$C$3000,0),1),"-"),"@")))</f>
        <v>-</v>
      </c>
      <c r="M275" s="147" t="str">
        <f>TRIM(CLEAN(TEXT(IFERROR(INDEX('Glade MR'!$I$4:$J$3000,MATCH($A275,'Glade MR'!$J$4:$J$3000,0),1),"-"),"@")))</f>
        <v>-</v>
      </c>
      <c r="N275" s="147" t="str">
        <f>TRIM(CLEAN(TEXT(IFERROR(INDEX('Glade MR'!$P$4:$Q$3000,MATCH($A275,'Glade MR'!$Q$4:$Q$3000,0),1),"-"),"@")))</f>
        <v>-</v>
      </c>
      <c r="O275" s="147" t="str">
        <f>TRIM(CLEAN(TEXT(IFERROR(INDEX('Glade MR'!$W$4:$X$3000,MATCH($A275,'Glade MR'!$X$4:$X$3000,0),1),"-"),"@")))</f>
        <v>-</v>
      </c>
      <c r="P275" s="159" t="str">
        <f t="shared" si="9"/>
        <v>Not Found</v>
      </c>
      <c r="Q275" t="str" cm="1">
        <f t="array" ref="Q275">IF(SUMPRODUCT((TRIM(L275:O275)&lt;&gt;"-")*1)=0,
    "No Data",
    IF(COUNTIF(L275:O275,INDEX(_xlfn._xlws.FILTER(L275:O275,TRIM(L275:O275)&lt;&gt;"-"),1))=SUMPRODUCT((TRIM(L275:O275)&lt;&gt;"-")*1),
    "No Change",
    "Change"))</f>
        <v>No Data</v>
      </c>
      <c r="R275" s="159"/>
      <c r="S275" s="111"/>
    </row>
    <row r="276" spans="1:19" x14ac:dyDescent="0.3">
      <c r="A276" t="s">
        <v>163</v>
      </c>
      <c r="B276" t="s">
        <v>1145</v>
      </c>
      <c r="C276" s="160" t="str">
        <f>TRIM(CLEAN(TEXT(IFERROR(INDEX('Snakeden MR'!$B$4:$C$3028,MATCH($A276,'Snakeden MR'!$C$4:$C$3028,0),1),"-"),"@")))</f>
        <v>GS Pool</v>
      </c>
      <c r="D276" s="147" t="str">
        <f>TRIM(CLEAN(TEXT(IFERROR(INDEX('Snakeden MR'!$I$4:$J$3028,MATCH($A276,'Snakeden MR'!$J$4:$J$3028,0),1),"-"),"@")))</f>
        <v>-</v>
      </c>
      <c r="E276" s="147" t="str">
        <f>TRIM(CLEAN(TEXT(IFERROR(INDEX('Snakeden MR'!$P$4:$Q$3028,MATCH($A276,'Snakeden MR'!$Q$4:$Q$3028,0),1),"-"),"@")))</f>
        <v>-</v>
      </c>
      <c r="F276" s="147" t="str">
        <f>TRIM(CLEAN(TEXT(IFERROR(INDEX('Snakeden MR'!$W$4:$X$3028,MATCH($A276,'Snakeden MR'!$X$4:$X$3028,0),1),"-"),"@")))</f>
        <v>GS Pool</v>
      </c>
      <c r="G276" s="159" t="str">
        <f t="shared" si="8"/>
        <v>Found</v>
      </c>
      <c r="H276" t="str" cm="1">
        <f t="array" ref="H276">IF(SUMPRODUCT((TRIM(C276:F276)&lt;&gt;"-")*1)=0,
    "No Data",
    IF(COUNTIF(C276:F276,INDEX(_xlfn._xlws.FILTER(C276:F276,TRIM(C276:F276)&lt;&gt;"-"),1))=SUMPRODUCT((TRIM(C276:F276)&lt;&gt;"-")*1),
    "No Change",
    "Change"))</f>
        <v>No Change</v>
      </c>
      <c r="I276" s="159"/>
      <c r="J276"/>
      <c r="K276" s="163"/>
      <c r="L276" s="147" t="str">
        <f>TRIM(CLEAN(TEXT(IFERROR(INDEX('Glade MR'!$B$4:$C$3000,MATCH($A276,'Glade MR'!$C$4:$C$3000,0),1),"-"),"@")))</f>
        <v>-</v>
      </c>
      <c r="M276" s="147" t="str">
        <f>TRIM(CLEAN(TEXT(IFERROR(INDEX('Glade MR'!$I$4:$J$3000,MATCH($A276,'Glade MR'!$J$4:$J$3000,0),1),"-"),"@")))</f>
        <v>-</v>
      </c>
      <c r="N276" s="147" t="str">
        <f>TRIM(CLEAN(TEXT(IFERROR(INDEX('Glade MR'!$P$4:$Q$3000,MATCH($A276,'Glade MR'!$Q$4:$Q$3000,0),1),"-"),"@")))</f>
        <v>-</v>
      </c>
      <c r="O276" s="147" t="str">
        <f>TRIM(CLEAN(TEXT(IFERROR(INDEX('Glade MR'!$W$4:$X$3000,MATCH($A276,'Glade MR'!$X$4:$X$3000,0),1),"-"),"@")))</f>
        <v>-</v>
      </c>
      <c r="P276" s="159" t="str">
        <f t="shared" si="9"/>
        <v>Not Found</v>
      </c>
      <c r="Q276" t="str" cm="1">
        <f t="array" ref="Q276">IF(SUMPRODUCT((TRIM(L276:O276)&lt;&gt;"-")*1)=0,
    "No Data",
    IF(COUNTIF(L276:O276,INDEX(_xlfn._xlws.FILTER(L276:O276,TRIM(L276:O276)&lt;&gt;"-"),1))=SUMPRODUCT((TRIM(L276:O276)&lt;&gt;"-")*1),
    "No Change",
    "Change"))</f>
        <v>No Data</v>
      </c>
      <c r="R276" s="159"/>
      <c r="S276" s="111"/>
    </row>
    <row r="277" spans="1:19" x14ac:dyDescent="0.3">
      <c r="A277" t="s">
        <v>1323</v>
      </c>
      <c r="B277" t="s">
        <v>1145</v>
      </c>
      <c r="C277" s="160" t="str">
        <f>TRIM(CLEAN(TEXT(IFERROR(INDEX('Snakeden MR'!$B$4:$C$3028,MATCH($A277,'Snakeden MR'!$C$4:$C$3028,0),1),"-"),"@")))</f>
        <v>-</v>
      </c>
      <c r="D277" s="147" t="str">
        <f>TRIM(CLEAN(TEXT(IFERROR(INDEX('Snakeden MR'!$I$4:$J$3028,MATCH($A277,'Snakeden MR'!$J$4:$J$3028,0),1),"-"),"@")))</f>
        <v>-</v>
      </c>
      <c r="E277" s="147" t="str">
        <f>TRIM(CLEAN(TEXT(IFERROR(INDEX('Snakeden MR'!$P$4:$Q$3028,MATCH($A277,'Snakeden MR'!$Q$4:$Q$3028,0),1),"-"),"@")))</f>
        <v>-</v>
      </c>
      <c r="F277" s="147" t="str">
        <f>TRIM(CLEAN(TEXT(IFERROR(INDEX('Snakeden MR'!$W$4:$X$3028,MATCH($A277,'Snakeden MR'!$X$4:$X$3028,0),1),"-"),"@")))</f>
        <v>-</v>
      </c>
      <c r="G277" s="159" t="str">
        <f t="shared" si="8"/>
        <v>Not Found</v>
      </c>
      <c r="H277" t="str" cm="1">
        <f t="array" ref="H277">IF(SUMPRODUCT((TRIM(C277:F277)&lt;&gt;"-")*1)=0,
    "No Data",
    IF(COUNTIF(C277:F277,INDEX(_xlfn._xlws.FILTER(C277:F277,TRIM(C277:F277)&lt;&gt;"-"),1))=SUMPRODUCT((TRIM(C277:F277)&lt;&gt;"-")*1),
    "No Change",
    "Change"))</f>
        <v>No Data</v>
      </c>
      <c r="I277" s="159"/>
      <c r="J277"/>
      <c r="K277" s="163"/>
      <c r="L277" s="147" t="str">
        <f>TRIM(CLEAN(TEXT(IFERROR(INDEX('Glade MR'!$B$4:$C$3000,MATCH($A277,'Glade MR'!$C$4:$C$3000,0),1),"-"),"@")))</f>
        <v>-</v>
      </c>
      <c r="M277" s="147" t="str">
        <f>TRIM(CLEAN(TEXT(IFERROR(INDEX('Glade MR'!$I$4:$J$3000,MATCH($A277,'Glade MR'!$J$4:$J$3000,0),1),"-"),"@")))</f>
        <v>-</v>
      </c>
      <c r="N277" s="147" t="str">
        <f>TRIM(CLEAN(TEXT(IFERROR(INDEX('Glade MR'!$P$4:$Q$3000,MATCH($A277,'Glade MR'!$Q$4:$Q$3000,0),1),"-"),"@")))</f>
        <v>-</v>
      </c>
      <c r="O277" s="147" t="str">
        <f>TRIM(CLEAN(TEXT(IFERROR(INDEX('Glade MR'!$W$4:$X$3000,MATCH($A277,'Glade MR'!$X$4:$X$3000,0),1),"-"),"@")))</f>
        <v>-</v>
      </c>
      <c r="P277" s="159" t="str">
        <f t="shared" si="9"/>
        <v>Not Found</v>
      </c>
      <c r="Q277" t="str" cm="1">
        <f t="array" ref="Q277">IF(SUMPRODUCT((TRIM(L277:O277)&lt;&gt;"-")*1)=0,
    "No Data",
    IF(COUNTIF(L277:O277,INDEX(_xlfn._xlws.FILTER(L277:O277,TRIM(L277:O277)&lt;&gt;"-"),1))=SUMPRODUCT((TRIM(L277:O277)&lt;&gt;"-")*1),
    "No Change",
    "Change"))</f>
        <v>No Data</v>
      </c>
      <c r="R277" s="159"/>
      <c r="S277" s="111"/>
    </row>
    <row r="278" spans="1:19" x14ac:dyDescent="0.3">
      <c r="A278" t="s">
        <v>1324</v>
      </c>
      <c r="B278" t="s">
        <v>1145</v>
      </c>
      <c r="C278" s="160" t="str">
        <f>TRIM(CLEAN(TEXT(IFERROR(INDEX('Snakeden MR'!$B$4:$C$3028,MATCH($A278,'Snakeden MR'!$C$4:$C$3028,0),1),"-"),"@")))</f>
        <v>-</v>
      </c>
      <c r="D278" s="147" t="str">
        <f>TRIM(CLEAN(TEXT(IFERROR(INDEX('Snakeden MR'!$I$4:$J$3028,MATCH($A278,'Snakeden MR'!$J$4:$J$3028,0),1),"-"),"@")))</f>
        <v>-</v>
      </c>
      <c r="E278" s="147" t="str">
        <f>TRIM(CLEAN(TEXT(IFERROR(INDEX('Snakeden MR'!$P$4:$Q$3028,MATCH($A278,'Snakeden MR'!$Q$4:$Q$3028,0),1),"-"),"@")))</f>
        <v>-</v>
      </c>
      <c r="F278" s="147" t="str">
        <f>TRIM(CLEAN(TEXT(IFERROR(INDEX('Snakeden MR'!$W$4:$X$3028,MATCH($A278,'Snakeden MR'!$X$4:$X$3028,0),1),"-"),"@")))</f>
        <v>-</v>
      </c>
      <c r="G278" s="159" t="str">
        <f t="shared" si="8"/>
        <v>Not Found</v>
      </c>
      <c r="H278" t="str" cm="1">
        <f t="array" ref="H278">IF(SUMPRODUCT((TRIM(C278:F278)&lt;&gt;"-")*1)=0,
    "No Data",
    IF(COUNTIF(C278:F278,INDEX(_xlfn._xlws.FILTER(C278:F278,TRIM(C278:F278)&lt;&gt;"-"),1))=SUMPRODUCT((TRIM(C278:F278)&lt;&gt;"-")*1),
    "No Change",
    "Change"))</f>
        <v>No Data</v>
      </c>
      <c r="I278" s="159"/>
      <c r="J278"/>
      <c r="K278" s="163"/>
      <c r="L278" s="147" t="str">
        <f>TRIM(CLEAN(TEXT(IFERROR(INDEX('Glade MR'!$B$4:$C$3000,MATCH($A278,'Glade MR'!$C$4:$C$3000,0),1),"-"),"@")))</f>
        <v>-</v>
      </c>
      <c r="M278" s="147" t="str">
        <f>TRIM(CLEAN(TEXT(IFERROR(INDEX('Glade MR'!$I$4:$J$3000,MATCH($A278,'Glade MR'!$J$4:$J$3000,0),1),"-"),"@")))</f>
        <v>-</v>
      </c>
      <c r="N278" s="147" t="str">
        <f>TRIM(CLEAN(TEXT(IFERROR(INDEX('Glade MR'!$P$4:$Q$3000,MATCH($A278,'Glade MR'!$Q$4:$Q$3000,0),1),"-"),"@")))</f>
        <v>-</v>
      </c>
      <c r="O278" s="147" t="str">
        <f>TRIM(CLEAN(TEXT(IFERROR(INDEX('Glade MR'!$W$4:$X$3000,MATCH($A278,'Glade MR'!$X$4:$X$3000,0),1),"-"),"@")))</f>
        <v>-</v>
      </c>
      <c r="P278" s="159" t="str">
        <f t="shared" si="9"/>
        <v>Not Found</v>
      </c>
      <c r="Q278" t="str" cm="1">
        <f t="array" ref="Q278">IF(SUMPRODUCT((TRIM(L278:O278)&lt;&gt;"-")*1)=0,
    "No Data",
    IF(COUNTIF(L278:O278,INDEX(_xlfn._xlws.FILTER(L278:O278,TRIM(L278:O278)&lt;&gt;"-"),1))=SUMPRODUCT((TRIM(L278:O278)&lt;&gt;"-")*1),
    "No Change",
    "Change"))</f>
        <v>No Data</v>
      </c>
      <c r="R278" s="159"/>
      <c r="S278" s="111"/>
    </row>
    <row r="279" spans="1:19" x14ac:dyDescent="0.3">
      <c r="A279" t="s">
        <v>1325</v>
      </c>
      <c r="B279" t="s">
        <v>1145</v>
      </c>
      <c r="C279" s="160" t="str">
        <f>TRIM(CLEAN(TEXT(IFERROR(INDEX('Snakeden MR'!$B$4:$C$3028,MATCH($A279,'Snakeden MR'!$C$4:$C$3028,0),1),"-"),"@")))</f>
        <v>Pool A</v>
      </c>
      <c r="D279" s="147" t="str">
        <f>TRIM(CLEAN(TEXT(IFERROR(INDEX('Snakeden MR'!$I$4:$J$3028,MATCH($A279,'Snakeden MR'!$J$4:$J$3028,0),1),"-"),"@")))</f>
        <v>-</v>
      </c>
      <c r="E279" s="147" t="str">
        <f>TRIM(CLEAN(TEXT(IFERROR(INDEX('Snakeden MR'!$P$4:$Q$3028,MATCH($A279,'Snakeden MR'!$Q$4:$Q$3028,0),1),"-"),"@")))</f>
        <v>-</v>
      </c>
      <c r="F279" s="147" t="str">
        <f>TRIM(CLEAN(TEXT(IFERROR(INDEX('Snakeden MR'!$W$4:$X$3028,MATCH($A279,'Snakeden MR'!$X$4:$X$3028,0),1),"-"),"@")))</f>
        <v>-</v>
      </c>
      <c r="G279" s="159" t="str">
        <f t="shared" si="8"/>
        <v>Found</v>
      </c>
      <c r="H279" t="str" cm="1">
        <f t="array" ref="H279">IF(SUMPRODUCT((TRIM(C279:F279)&lt;&gt;"-")*1)=0,
    "No Data",
    IF(COUNTIF(C279:F279,INDEX(_xlfn._xlws.FILTER(C279:F279,TRIM(C279:F279)&lt;&gt;"-"),1))=SUMPRODUCT((TRIM(C279:F279)&lt;&gt;"-")*1),
    "No Change",
    "Change"))</f>
        <v>No Change</v>
      </c>
      <c r="I279" s="159"/>
      <c r="J279"/>
      <c r="K279" s="163"/>
      <c r="L279" s="147" t="str">
        <f>TRIM(CLEAN(TEXT(IFERROR(INDEX('Glade MR'!$B$4:$C$3000,MATCH($A279,'Glade MR'!$C$4:$C$3000,0),1),"-"),"@")))</f>
        <v>-</v>
      </c>
      <c r="M279" s="147" t="str">
        <f>TRIM(CLEAN(TEXT(IFERROR(INDEX('Glade MR'!$I$4:$J$3000,MATCH($A279,'Glade MR'!$J$4:$J$3000,0),1),"-"),"@")))</f>
        <v>-</v>
      </c>
      <c r="N279" s="147" t="str">
        <f>TRIM(CLEAN(TEXT(IFERROR(INDEX('Glade MR'!$P$4:$Q$3000,MATCH($A279,'Glade MR'!$Q$4:$Q$3000,0),1),"-"),"@")))</f>
        <v>-</v>
      </c>
      <c r="O279" s="147" t="str">
        <f>TRIM(CLEAN(TEXT(IFERROR(INDEX('Glade MR'!$W$4:$X$3000,MATCH($A279,'Glade MR'!$X$4:$X$3000,0),1),"-"),"@")))</f>
        <v>-</v>
      </c>
      <c r="P279" s="159" t="str">
        <f t="shared" si="9"/>
        <v>Not Found</v>
      </c>
      <c r="Q279" t="str" cm="1">
        <f t="array" ref="Q279">IF(SUMPRODUCT((TRIM(L279:O279)&lt;&gt;"-")*1)=0,
    "No Data",
    IF(COUNTIF(L279:O279,INDEX(_xlfn._xlws.FILTER(L279:O279,TRIM(L279:O279)&lt;&gt;"-"),1))=SUMPRODUCT((TRIM(L279:O279)&lt;&gt;"-")*1),
    "No Change",
    "Change"))</f>
        <v>No Data</v>
      </c>
      <c r="R279" s="159"/>
      <c r="S279" s="111"/>
    </row>
    <row r="280" spans="1:19" x14ac:dyDescent="0.3">
      <c r="A280" t="s">
        <v>1326</v>
      </c>
      <c r="B280" t="s">
        <v>1145</v>
      </c>
      <c r="C280" s="160" t="str">
        <f>TRIM(CLEAN(TEXT(IFERROR(INDEX('Snakeden MR'!$B$4:$C$3028,MATCH($A280,'Snakeden MR'!$C$4:$C$3028,0),1),"-"),"@")))</f>
        <v>-</v>
      </c>
      <c r="D280" s="147" t="str">
        <f>TRIM(CLEAN(TEXT(IFERROR(INDEX('Snakeden MR'!$I$4:$J$3028,MATCH($A280,'Snakeden MR'!$J$4:$J$3028,0),1),"-"),"@")))</f>
        <v>-</v>
      </c>
      <c r="E280" s="147" t="str">
        <f>TRIM(CLEAN(TEXT(IFERROR(INDEX('Snakeden MR'!$P$4:$Q$3028,MATCH($A280,'Snakeden MR'!$Q$4:$Q$3028,0),1),"-"),"@")))</f>
        <v>-</v>
      </c>
      <c r="F280" s="147" t="str">
        <f>TRIM(CLEAN(TEXT(IFERROR(INDEX('Snakeden MR'!$W$4:$X$3028,MATCH($A280,'Snakeden MR'!$X$4:$X$3028,0),1),"-"),"@")))</f>
        <v>-</v>
      </c>
      <c r="G280" s="159" t="str">
        <f t="shared" si="8"/>
        <v>Not Found</v>
      </c>
      <c r="H280" t="str" cm="1">
        <f t="array" ref="H280">IF(SUMPRODUCT((TRIM(C280:F280)&lt;&gt;"-")*1)=0,
    "No Data",
    IF(COUNTIF(C280:F280,INDEX(_xlfn._xlws.FILTER(C280:F280,TRIM(C280:F280)&lt;&gt;"-"),1))=SUMPRODUCT((TRIM(C280:F280)&lt;&gt;"-")*1),
    "No Change",
    "Change"))</f>
        <v>No Data</v>
      </c>
      <c r="I280" s="159"/>
      <c r="J280"/>
      <c r="K280" s="163"/>
      <c r="L280" s="147" t="str">
        <f>TRIM(CLEAN(TEXT(IFERROR(INDEX('Glade MR'!$B$4:$C$3000,MATCH($A280,'Glade MR'!$C$4:$C$3000,0),1),"-"),"@")))</f>
        <v>-</v>
      </c>
      <c r="M280" s="147" t="str">
        <f>TRIM(CLEAN(TEXT(IFERROR(INDEX('Glade MR'!$I$4:$J$3000,MATCH($A280,'Glade MR'!$J$4:$J$3000,0),1),"-"),"@")))</f>
        <v>-</v>
      </c>
      <c r="N280" s="147" t="str">
        <f>TRIM(CLEAN(TEXT(IFERROR(INDEX('Glade MR'!$P$4:$Q$3000,MATCH($A280,'Glade MR'!$Q$4:$Q$3000,0),1),"-"),"@")))</f>
        <v>-</v>
      </c>
      <c r="O280" s="147" t="str">
        <f>TRIM(CLEAN(TEXT(IFERROR(INDEX('Glade MR'!$W$4:$X$3000,MATCH($A280,'Glade MR'!$X$4:$X$3000,0),1),"-"),"@")))</f>
        <v>-</v>
      </c>
      <c r="P280" s="159" t="str">
        <f t="shared" si="9"/>
        <v>Not Found</v>
      </c>
      <c r="Q280" t="str" cm="1">
        <f t="array" ref="Q280">IF(SUMPRODUCT((TRIM(L280:O280)&lt;&gt;"-")*1)=0,
    "No Data",
    IF(COUNTIF(L280:O280,INDEX(_xlfn._xlws.FILTER(L280:O280,TRIM(L280:O280)&lt;&gt;"-"),1))=SUMPRODUCT((TRIM(L280:O280)&lt;&gt;"-")*1),
    "No Change",
    "Change"))</f>
        <v>No Data</v>
      </c>
      <c r="R280" s="159"/>
      <c r="S280" s="111"/>
    </row>
    <row r="281" spans="1:19" x14ac:dyDescent="0.3">
      <c r="A281" t="s">
        <v>1327</v>
      </c>
      <c r="B281" t="s">
        <v>1145</v>
      </c>
      <c r="C281" s="160" t="str">
        <f>TRIM(CLEAN(TEXT(IFERROR(INDEX('Snakeden MR'!$B$4:$C$3028,MATCH($A281,'Snakeden MR'!$C$4:$C$3028,0),1),"-"),"@")))</f>
        <v>-</v>
      </c>
      <c r="D281" s="147" t="str">
        <f>TRIM(CLEAN(TEXT(IFERROR(INDEX('Snakeden MR'!$I$4:$J$3028,MATCH($A281,'Snakeden MR'!$J$4:$J$3028,0),1),"-"),"@")))</f>
        <v>-</v>
      </c>
      <c r="E281" s="147" t="str">
        <f>TRIM(CLEAN(TEXT(IFERROR(INDEX('Snakeden MR'!$P$4:$Q$3028,MATCH($A281,'Snakeden MR'!$Q$4:$Q$3028,0),1),"-"),"@")))</f>
        <v>-</v>
      </c>
      <c r="F281" s="147" t="str">
        <f>TRIM(CLEAN(TEXT(IFERROR(INDEX('Snakeden MR'!$W$4:$X$3028,MATCH($A281,'Snakeden MR'!$X$4:$X$3028,0),1),"-"),"@")))</f>
        <v>-</v>
      </c>
      <c r="G281" s="159" t="str">
        <f t="shared" si="8"/>
        <v>Not Found</v>
      </c>
      <c r="H281" t="str" cm="1">
        <f t="array" ref="H281">IF(SUMPRODUCT((TRIM(C281:F281)&lt;&gt;"-")*1)=0,
    "No Data",
    IF(COUNTIF(C281:F281,INDEX(_xlfn._xlws.FILTER(C281:F281,TRIM(C281:F281)&lt;&gt;"-"),1))=SUMPRODUCT((TRIM(C281:F281)&lt;&gt;"-")*1),
    "No Change",
    "Change"))</f>
        <v>No Data</v>
      </c>
      <c r="I281" s="159"/>
      <c r="J281"/>
      <c r="K281" s="163"/>
      <c r="L281" s="147" t="str">
        <f>TRIM(CLEAN(TEXT(IFERROR(INDEX('Glade MR'!$B$4:$C$3000,MATCH($A281,'Glade MR'!$C$4:$C$3000,0),1),"-"),"@")))</f>
        <v>-</v>
      </c>
      <c r="M281" s="147" t="str">
        <f>TRIM(CLEAN(TEXT(IFERROR(INDEX('Glade MR'!$I$4:$J$3000,MATCH($A281,'Glade MR'!$J$4:$J$3000,0),1),"-"),"@")))</f>
        <v>-</v>
      </c>
      <c r="N281" s="147" t="str">
        <f>TRIM(CLEAN(TEXT(IFERROR(INDEX('Glade MR'!$P$4:$Q$3000,MATCH($A281,'Glade MR'!$Q$4:$Q$3000,0),1),"-"),"@")))</f>
        <v>-</v>
      </c>
      <c r="O281" s="147" t="str">
        <f>TRIM(CLEAN(TEXT(IFERROR(INDEX('Glade MR'!$W$4:$X$3000,MATCH($A281,'Glade MR'!$X$4:$X$3000,0),1),"-"),"@")))</f>
        <v>-</v>
      </c>
      <c r="P281" s="159" t="str">
        <f t="shared" si="9"/>
        <v>Not Found</v>
      </c>
      <c r="Q281" t="str" cm="1">
        <f t="array" ref="Q281">IF(SUMPRODUCT((TRIM(L281:O281)&lt;&gt;"-")*1)=0,
    "No Data",
    IF(COUNTIF(L281:O281,INDEX(_xlfn._xlws.FILTER(L281:O281,TRIM(L281:O281)&lt;&gt;"-"),1))=SUMPRODUCT((TRIM(L281:O281)&lt;&gt;"-")*1),
    "No Change",
    "Change"))</f>
        <v>No Data</v>
      </c>
      <c r="R281" s="159"/>
      <c r="S281" s="111"/>
    </row>
    <row r="282" spans="1:19" x14ac:dyDescent="0.3">
      <c r="A282" t="s">
        <v>1328</v>
      </c>
      <c r="B282" t="s">
        <v>1145</v>
      </c>
      <c r="C282" s="160" t="str">
        <f>TRIM(CLEAN(TEXT(IFERROR(INDEX('Snakeden MR'!$B$4:$C$3028,MATCH($A282,'Snakeden MR'!$C$4:$C$3028,0),1),"-"),"@")))</f>
        <v>-</v>
      </c>
      <c r="D282" s="147" t="str">
        <f>TRIM(CLEAN(TEXT(IFERROR(INDEX('Snakeden MR'!$I$4:$J$3028,MATCH($A282,'Snakeden MR'!$J$4:$J$3028,0),1),"-"),"@")))</f>
        <v>-</v>
      </c>
      <c r="E282" s="147" t="str">
        <f>TRIM(CLEAN(TEXT(IFERROR(INDEX('Snakeden MR'!$P$4:$Q$3028,MATCH($A282,'Snakeden MR'!$Q$4:$Q$3028,0),1),"-"),"@")))</f>
        <v>-</v>
      </c>
      <c r="F282" s="147" t="str">
        <f>TRIM(CLEAN(TEXT(IFERROR(INDEX('Snakeden MR'!$W$4:$X$3028,MATCH($A282,'Snakeden MR'!$X$4:$X$3028,0),1),"-"),"@")))</f>
        <v>-</v>
      </c>
      <c r="G282" s="159" t="str">
        <f t="shared" si="8"/>
        <v>Not Found</v>
      </c>
      <c r="H282" t="str" cm="1">
        <f t="array" ref="H282">IF(SUMPRODUCT((TRIM(C282:F282)&lt;&gt;"-")*1)=0,
    "No Data",
    IF(COUNTIF(C282:F282,INDEX(_xlfn._xlws.FILTER(C282:F282,TRIM(C282:F282)&lt;&gt;"-"),1))=SUMPRODUCT((TRIM(C282:F282)&lt;&gt;"-")*1),
    "No Change",
    "Change"))</f>
        <v>No Data</v>
      </c>
      <c r="I282" s="159"/>
      <c r="J282"/>
      <c r="K282" s="163"/>
      <c r="L282" s="147" t="str">
        <f>TRIM(CLEAN(TEXT(IFERROR(INDEX('Glade MR'!$B$4:$C$3000,MATCH($A282,'Glade MR'!$C$4:$C$3000,0),1),"-"),"@")))</f>
        <v>-</v>
      </c>
      <c r="M282" s="147" t="str">
        <f>TRIM(CLEAN(TEXT(IFERROR(INDEX('Glade MR'!$I$4:$J$3000,MATCH($A282,'Glade MR'!$J$4:$J$3000,0),1),"-"),"@")))</f>
        <v>-</v>
      </c>
      <c r="N282" s="147" t="str">
        <f>TRIM(CLEAN(TEXT(IFERROR(INDEX('Glade MR'!$P$4:$Q$3000,MATCH($A282,'Glade MR'!$Q$4:$Q$3000,0),1),"-"),"@")))</f>
        <v>-</v>
      </c>
      <c r="O282" s="147" t="str">
        <f>TRIM(CLEAN(TEXT(IFERROR(INDEX('Glade MR'!$W$4:$X$3000,MATCH($A282,'Glade MR'!$X$4:$X$3000,0),1),"-"),"@")))</f>
        <v>-</v>
      </c>
      <c r="P282" s="159" t="str">
        <f t="shared" si="9"/>
        <v>Not Found</v>
      </c>
      <c r="Q282" t="str" cm="1">
        <f t="array" ref="Q282">IF(SUMPRODUCT((TRIM(L282:O282)&lt;&gt;"-")*1)=0,
    "No Data",
    IF(COUNTIF(L282:O282,INDEX(_xlfn._xlws.FILTER(L282:O282,TRIM(L282:O282)&lt;&gt;"-"),1))=SUMPRODUCT((TRIM(L282:O282)&lt;&gt;"-")*1),
    "No Change",
    "Change"))</f>
        <v>No Data</v>
      </c>
      <c r="R282" s="159"/>
      <c r="S282" s="111"/>
    </row>
    <row r="283" spans="1:19" x14ac:dyDescent="0.3">
      <c r="A283" t="s">
        <v>129</v>
      </c>
      <c r="B283" t="s">
        <v>1145</v>
      </c>
      <c r="C283" s="160" t="str">
        <f>TRIM(CLEAN(TEXT(IFERROR(INDEX('Snakeden MR'!$B$4:$C$3028,MATCH($A283,'Snakeden MR'!$C$4:$C$3028,0),1),"-"),"@")))</f>
        <v>Riffle 2</v>
      </c>
      <c r="D283" s="147" t="str">
        <f>TRIM(CLEAN(TEXT(IFERROR(INDEX('Snakeden MR'!$I$4:$J$3028,MATCH($A283,'Snakeden MR'!$J$4:$J$3028,0),1),"-"),"@")))</f>
        <v>-</v>
      </c>
      <c r="E283" s="147" t="str">
        <f>TRIM(CLEAN(TEXT(IFERROR(INDEX('Snakeden MR'!$P$4:$Q$3028,MATCH($A283,'Snakeden MR'!$Q$4:$Q$3028,0),1),"-"),"@")))</f>
        <v>Riffle B</v>
      </c>
      <c r="F283" s="147" t="str">
        <f>TRIM(CLEAN(TEXT(IFERROR(INDEX('Snakeden MR'!$W$4:$X$3028,MATCH($A283,'Snakeden MR'!$X$4:$X$3028,0),1),"-"),"@")))</f>
        <v>Riffle (P3 -&gt; P4)</v>
      </c>
      <c r="G283" s="159" t="str">
        <f t="shared" si="8"/>
        <v>Found</v>
      </c>
      <c r="H283" t="str" cm="1">
        <f t="array" ref="H283">IF(SUMPRODUCT((TRIM(C283:F283)&lt;&gt;"-")*1)=0,
    "No Data",
    IF(COUNTIF(C283:F283,INDEX(_xlfn._xlws.FILTER(C283:F283,TRIM(C283:F283)&lt;&gt;"-"),1))=SUMPRODUCT((TRIM(C283:F283)&lt;&gt;"-")*1),
    "No Change",
    "Change"))</f>
        <v>Change</v>
      </c>
      <c r="I283" s="159"/>
      <c r="J283"/>
      <c r="K283" s="163"/>
      <c r="L283" s="147" t="str">
        <f>TRIM(CLEAN(TEXT(IFERROR(INDEX('Glade MR'!$B$4:$C$3000,MATCH($A283,'Glade MR'!$C$4:$C$3000,0),1),"-"),"@")))</f>
        <v>-</v>
      </c>
      <c r="M283" s="147" t="str">
        <f>TRIM(CLEAN(TEXT(IFERROR(INDEX('Glade MR'!$I$4:$J$3000,MATCH($A283,'Glade MR'!$J$4:$J$3000,0),1),"-"),"@")))</f>
        <v>-</v>
      </c>
      <c r="N283" s="147" t="str">
        <f>TRIM(CLEAN(TEXT(IFERROR(INDEX('Glade MR'!$P$4:$Q$3000,MATCH($A283,'Glade MR'!$Q$4:$Q$3000,0),1),"-"),"@")))</f>
        <v>-</v>
      </c>
      <c r="O283" s="147" t="str">
        <f>TRIM(CLEAN(TEXT(IFERROR(INDEX('Glade MR'!$W$4:$X$3000,MATCH($A283,'Glade MR'!$X$4:$X$3000,0),1),"-"),"@")))</f>
        <v>-</v>
      </c>
      <c r="P283" s="159" t="str">
        <f t="shared" si="9"/>
        <v>Not Found</v>
      </c>
      <c r="Q283" t="str" cm="1">
        <f t="array" ref="Q283">IF(SUMPRODUCT((TRIM(L283:O283)&lt;&gt;"-")*1)=0,
    "No Data",
    IF(COUNTIF(L283:O283,INDEX(_xlfn._xlws.FILTER(L283:O283,TRIM(L283:O283)&lt;&gt;"-"),1))=SUMPRODUCT((TRIM(L283:O283)&lt;&gt;"-")*1),
    "No Change",
    "Change"))</f>
        <v>No Data</v>
      </c>
      <c r="R283" s="159"/>
      <c r="S283" s="111"/>
    </row>
    <row r="284" spans="1:19" x14ac:dyDescent="0.3">
      <c r="A284" t="s">
        <v>1329</v>
      </c>
      <c r="B284" t="s">
        <v>1145</v>
      </c>
      <c r="C284" s="160" t="str">
        <f>TRIM(CLEAN(TEXT(IFERROR(INDEX('Snakeden MR'!$B$4:$C$3028,MATCH($A284,'Snakeden MR'!$C$4:$C$3028,0),1),"-"),"@")))</f>
        <v>-</v>
      </c>
      <c r="D284" s="147" t="str">
        <f>TRIM(CLEAN(TEXT(IFERROR(INDEX('Snakeden MR'!$I$4:$J$3028,MATCH($A284,'Snakeden MR'!$J$4:$J$3028,0),1),"-"),"@")))</f>
        <v>-</v>
      </c>
      <c r="E284" s="147" t="str">
        <f>TRIM(CLEAN(TEXT(IFERROR(INDEX('Snakeden MR'!$P$4:$Q$3028,MATCH($A284,'Snakeden MR'!$Q$4:$Q$3028,0),1),"-"),"@")))</f>
        <v>-</v>
      </c>
      <c r="F284" s="147" t="str">
        <f>TRIM(CLEAN(TEXT(IFERROR(INDEX('Snakeden MR'!$W$4:$X$3028,MATCH($A284,'Snakeden MR'!$X$4:$X$3028,0),1),"-"),"@")))</f>
        <v>-</v>
      </c>
      <c r="G284" s="159" t="str">
        <f t="shared" si="8"/>
        <v>Not Found</v>
      </c>
      <c r="H284" t="str" cm="1">
        <f t="array" ref="H284">IF(SUMPRODUCT((TRIM(C284:F284)&lt;&gt;"-")*1)=0,
    "No Data",
    IF(COUNTIF(C284:F284,INDEX(_xlfn._xlws.FILTER(C284:F284,TRIM(C284:F284)&lt;&gt;"-"),1))=SUMPRODUCT((TRIM(C284:F284)&lt;&gt;"-")*1),
    "No Change",
    "Change"))</f>
        <v>No Data</v>
      </c>
      <c r="I284" s="159"/>
      <c r="J284"/>
      <c r="K284" s="163"/>
      <c r="L284" s="147" t="str">
        <f>TRIM(CLEAN(TEXT(IFERROR(INDEX('Glade MR'!$B$4:$C$3000,MATCH($A284,'Glade MR'!$C$4:$C$3000,0),1),"-"),"@")))</f>
        <v>-</v>
      </c>
      <c r="M284" s="147" t="str">
        <f>TRIM(CLEAN(TEXT(IFERROR(INDEX('Glade MR'!$I$4:$J$3000,MATCH($A284,'Glade MR'!$J$4:$J$3000,0),1),"-"),"@")))</f>
        <v>-</v>
      </c>
      <c r="N284" s="147" t="str">
        <f>TRIM(CLEAN(TEXT(IFERROR(INDEX('Glade MR'!$P$4:$Q$3000,MATCH($A284,'Glade MR'!$Q$4:$Q$3000,0),1),"-"),"@")))</f>
        <v>-</v>
      </c>
      <c r="O284" s="147" t="str">
        <f>TRIM(CLEAN(TEXT(IFERROR(INDEX('Glade MR'!$W$4:$X$3000,MATCH($A284,'Glade MR'!$X$4:$X$3000,0),1),"-"),"@")))</f>
        <v>-</v>
      </c>
      <c r="P284" s="159" t="str">
        <f t="shared" si="9"/>
        <v>Not Found</v>
      </c>
      <c r="Q284" t="str" cm="1">
        <f t="array" ref="Q284">IF(SUMPRODUCT((TRIM(L284:O284)&lt;&gt;"-")*1)=0,
    "No Data",
    IF(COUNTIF(L284:O284,INDEX(_xlfn._xlws.FILTER(L284:O284,TRIM(L284:O284)&lt;&gt;"-"),1))=SUMPRODUCT((TRIM(L284:O284)&lt;&gt;"-")*1),
    "No Change",
    "Change"))</f>
        <v>No Data</v>
      </c>
      <c r="R284" s="159"/>
      <c r="S284" s="111"/>
    </row>
    <row r="285" spans="1:19" x14ac:dyDescent="0.3">
      <c r="A285" t="s">
        <v>1330</v>
      </c>
      <c r="B285" t="s">
        <v>1145</v>
      </c>
      <c r="C285" s="160" t="str">
        <f>TRIM(CLEAN(TEXT(IFERROR(INDEX('Snakeden MR'!$B$4:$C$3028,MATCH($A285,'Snakeden MR'!$C$4:$C$3028,0),1),"-"),"@")))</f>
        <v>-</v>
      </c>
      <c r="D285" s="147" t="str">
        <f>TRIM(CLEAN(TEXT(IFERROR(INDEX('Snakeden MR'!$I$4:$J$3028,MATCH($A285,'Snakeden MR'!$J$4:$J$3028,0),1),"-"),"@")))</f>
        <v>-</v>
      </c>
      <c r="E285" s="147" t="str">
        <f>TRIM(CLEAN(TEXT(IFERROR(INDEX('Snakeden MR'!$P$4:$Q$3028,MATCH($A285,'Snakeden MR'!$Q$4:$Q$3028,0),1),"-"),"@")))</f>
        <v>-</v>
      </c>
      <c r="F285" s="147" t="str">
        <f>TRIM(CLEAN(TEXT(IFERROR(INDEX('Snakeden MR'!$W$4:$X$3028,MATCH($A285,'Snakeden MR'!$X$4:$X$3028,0),1),"-"),"@")))</f>
        <v>-</v>
      </c>
      <c r="G285" s="159" t="str">
        <f t="shared" si="8"/>
        <v>Not Found</v>
      </c>
      <c r="H285" t="str" cm="1">
        <f t="array" ref="H285">IF(SUMPRODUCT((TRIM(C285:F285)&lt;&gt;"-")*1)=0,
    "No Data",
    IF(COUNTIF(C285:F285,INDEX(_xlfn._xlws.FILTER(C285:F285,TRIM(C285:F285)&lt;&gt;"-"),1))=SUMPRODUCT((TRIM(C285:F285)&lt;&gt;"-")*1),
    "No Change",
    "Change"))</f>
        <v>No Data</v>
      </c>
      <c r="I285" s="159"/>
      <c r="J285"/>
      <c r="K285" s="163"/>
      <c r="L285" s="147" t="str">
        <f>TRIM(CLEAN(TEXT(IFERROR(INDEX('Glade MR'!$B$4:$C$3000,MATCH($A285,'Glade MR'!$C$4:$C$3000,0),1),"-"),"@")))</f>
        <v>-</v>
      </c>
      <c r="M285" s="147" t="str">
        <f>TRIM(CLEAN(TEXT(IFERROR(INDEX('Glade MR'!$I$4:$J$3000,MATCH($A285,'Glade MR'!$J$4:$J$3000,0),1),"-"),"@")))</f>
        <v>-</v>
      </c>
      <c r="N285" s="147" t="str">
        <f>TRIM(CLEAN(TEXT(IFERROR(INDEX('Glade MR'!$P$4:$Q$3000,MATCH($A285,'Glade MR'!$Q$4:$Q$3000,0),1),"-"),"@")))</f>
        <v>-</v>
      </c>
      <c r="O285" s="147" t="str">
        <f>TRIM(CLEAN(TEXT(IFERROR(INDEX('Glade MR'!$W$4:$X$3000,MATCH($A285,'Glade MR'!$X$4:$X$3000,0),1),"-"),"@")))</f>
        <v>-</v>
      </c>
      <c r="P285" s="159" t="str">
        <f t="shared" si="9"/>
        <v>Not Found</v>
      </c>
      <c r="Q285" t="str" cm="1">
        <f t="array" ref="Q285">IF(SUMPRODUCT((TRIM(L285:O285)&lt;&gt;"-")*1)=0,
    "No Data",
    IF(COUNTIF(L285:O285,INDEX(_xlfn._xlws.FILTER(L285:O285,TRIM(L285:O285)&lt;&gt;"-"),1))=SUMPRODUCT((TRIM(L285:O285)&lt;&gt;"-")*1),
    "No Change",
    "Change"))</f>
        <v>No Data</v>
      </c>
      <c r="R285" s="159"/>
      <c r="S285" s="111"/>
    </row>
    <row r="286" spans="1:19" x14ac:dyDescent="0.3">
      <c r="A286" t="s">
        <v>1331</v>
      </c>
      <c r="B286" t="s">
        <v>1145</v>
      </c>
      <c r="C286" s="160" t="str">
        <f>TRIM(CLEAN(TEXT(IFERROR(INDEX('Snakeden MR'!$B$4:$C$3028,MATCH($A286,'Snakeden MR'!$C$4:$C$3028,0),1),"-"),"@")))</f>
        <v>-</v>
      </c>
      <c r="D286" s="147" t="str">
        <f>TRIM(CLEAN(TEXT(IFERROR(INDEX('Snakeden MR'!$I$4:$J$3028,MATCH($A286,'Snakeden MR'!$J$4:$J$3028,0),1),"-"),"@")))</f>
        <v>-</v>
      </c>
      <c r="E286" s="147" t="str">
        <f>TRIM(CLEAN(TEXT(IFERROR(INDEX('Snakeden MR'!$P$4:$Q$3028,MATCH($A286,'Snakeden MR'!$Q$4:$Q$3028,0),1),"-"),"@")))</f>
        <v>-</v>
      </c>
      <c r="F286" s="147" t="str">
        <f>TRIM(CLEAN(TEXT(IFERROR(INDEX('Snakeden MR'!$W$4:$X$3028,MATCH($A286,'Snakeden MR'!$X$4:$X$3028,0),1),"-"),"@")))</f>
        <v>-</v>
      </c>
      <c r="G286" s="159" t="str">
        <f t="shared" si="8"/>
        <v>Not Found</v>
      </c>
      <c r="H286" t="str" cm="1">
        <f t="array" ref="H286">IF(SUMPRODUCT((TRIM(C286:F286)&lt;&gt;"-")*1)=0,
    "No Data",
    IF(COUNTIF(C286:F286,INDEX(_xlfn._xlws.FILTER(C286:F286,TRIM(C286:F286)&lt;&gt;"-"),1))=SUMPRODUCT((TRIM(C286:F286)&lt;&gt;"-")*1),
    "No Change",
    "Change"))</f>
        <v>No Data</v>
      </c>
      <c r="I286" s="159"/>
      <c r="J286"/>
      <c r="K286" s="163"/>
      <c r="L286" s="147" t="str">
        <f>TRIM(CLEAN(TEXT(IFERROR(INDEX('Glade MR'!$B$4:$C$3000,MATCH($A286,'Glade MR'!$C$4:$C$3000,0),1),"-"),"@")))</f>
        <v>-</v>
      </c>
      <c r="M286" s="147" t="str">
        <f>TRIM(CLEAN(TEXT(IFERROR(INDEX('Glade MR'!$I$4:$J$3000,MATCH($A286,'Glade MR'!$J$4:$J$3000,0),1),"-"),"@")))</f>
        <v>-</v>
      </c>
      <c r="N286" s="147" t="str">
        <f>TRIM(CLEAN(TEXT(IFERROR(INDEX('Glade MR'!$P$4:$Q$3000,MATCH($A286,'Glade MR'!$Q$4:$Q$3000,0),1),"-"),"@")))</f>
        <v>-</v>
      </c>
      <c r="O286" s="147" t="str">
        <f>TRIM(CLEAN(TEXT(IFERROR(INDEX('Glade MR'!$W$4:$X$3000,MATCH($A286,'Glade MR'!$X$4:$X$3000,0),1),"-"),"@")))</f>
        <v>-</v>
      </c>
      <c r="P286" s="159" t="str">
        <f t="shared" si="9"/>
        <v>Not Found</v>
      </c>
      <c r="Q286" t="str" cm="1">
        <f t="array" ref="Q286">IF(SUMPRODUCT((TRIM(L286:O286)&lt;&gt;"-")*1)=0,
    "No Data",
    IF(COUNTIF(L286:O286,INDEX(_xlfn._xlws.FILTER(L286:O286,TRIM(L286:O286)&lt;&gt;"-"),1))=SUMPRODUCT((TRIM(L286:O286)&lt;&gt;"-")*1),
    "No Change",
    "Change"))</f>
        <v>No Data</v>
      </c>
      <c r="R286" s="159"/>
      <c r="S286" s="111"/>
    </row>
    <row r="287" spans="1:19" x14ac:dyDescent="0.3">
      <c r="A287" t="s">
        <v>1332</v>
      </c>
      <c r="B287" t="s">
        <v>1145</v>
      </c>
      <c r="C287" s="160" t="str">
        <f>TRIM(CLEAN(TEXT(IFERROR(INDEX('Snakeden MR'!$B$4:$C$3028,MATCH($A287,'Snakeden MR'!$C$4:$C$3028,0),1),"-"),"@")))</f>
        <v>-</v>
      </c>
      <c r="D287" s="147" t="str">
        <f>TRIM(CLEAN(TEXT(IFERROR(INDEX('Snakeden MR'!$I$4:$J$3028,MATCH($A287,'Snakeden MR'!$J$4:$J$3028,0),1),"-"),"@")))</f>
        <v>-</v>
      </c>
      <c r="E287" s="147" t="str">
        <f>TRIM(CLEAN(TEXT(IFERROR(INDEX('Snakeden MR'!$P$4:$Q$3028,MATCH($A287,'Snakeden MR'!$Q$4:$Q$3028,0),1),"-"),"@")))</f>
        <v>-</v>
      </c>
      <c r="F287" s="147" t="str">
        <f>TRIM(CLEAN(TEXT(IFERROR(INDEX('Snakeden MR'!$W$4:$X$3028,MATCH($A287,'Snakeden MR'!$X$4:$X$3028,0),1),"-"),"@")))</f>
        <v>-</v>
      </c>
      <c r="G287" s="159" t="str">
        <f t="shared" si="8"/>
        <v>Not Found</v>
      </c>
      <c r="H287" t="str" cm="1">
        <f t="array" ref="H287">IF(SUMPRODUCT((TRIM(C287:F287)&lt;&gt;"-")*1)=0,
    "No Data",
    IF(COUNTIF(C287:F287,INDEX(_xlfn._xlws.FILTER(C287:F287,TRIM(C287:F287)&lt;&gt;"-"),1))=SUMPRODUCT((TRIM(C287:F287)&lt;&gt;"-")*1),
    "No Change",
    "Change"))</f>
        <v>No Data</v>
      </c>
      <c r="I287" s="159"/>
      <c r="J287"/>
      <c r="K287" s="163"/>
      <c r="L287" s="147" t="str">
        <f>TRIM(CLEAN(TEXT(IFERROR(INDEX('Glade MR'!$B$4:$C$3000,MATCH($A287,'Glade MR'!$C$4:$C$3000,0),1),"-"),"@")))</f>
        <v>-</v>
      </c>
      <c r="M287" s="147" t="str">
        <f>TRIM(CLEAN(TEXT(IFERROR(INDEX('Glade MR'!$I$4:$J$3000,MATCH($A287,'Glade MR'!$J$4:$J$3000,0),1),"-"),"@")))</f>
        <v>-</v>
      </c>
      <c r="N287" s="147" t="str">
        <f>TRIM(CLEAN(TEXT(IFERROR(INDEX('Glade MR'!$P$4:$Q$3000,MATCH($A287,'Glade MR'!$Q$4:$Q$3000,0),1),"-"),"@")))</f>
        <v>-</v>
      </c>
      <c r="O287" s="147" t="str">
        <f>TRIM(CLEAN(TEXT(IFERROR(INDEX('Glade MR'!$W$4:$X$3000,MATCH($A287,'Glade MR'!$X$4:$X$3000,0),1),"-"),"@")))</f>
        <v>-</v>
      </c>
      <c r="P287" s="159" t="str">
        <f t="shared" si="9"/>
        <v>Not Found</v>
      </c>
      <c r="Q287" t="str" cm="1">
        <f t="array" ref="Q287">IF(SUMPRODUCT((TRIM(L287:O287)&lt;&gt;"-")*1)=0,
    "No Data",
    IF(COUNTIF(L287:O287,INDEX(_xlfn._xlws.FILTER(L287:O287,TRIM(L287:O287)&lt;&gt;"-"),1))=SUMPRODUCT((TRIM(L287:O287)&lt;&gt;"-")*1),
    "No Change",
    "Change"))</f>
        <v>No Data</v>
      </c>
      <c r="R287" s="159"/>
      <c r="S287" s="111"/>
    </row>
    <row r="288" spans="1:19" x14ac:dyDescent="0.3">
      <c r="A288" t="s">
        <v>1333</v>
      </c>
      <c r="B288" t="s">
        <v>1145</v>
      </c>
      <c r="C288" s="160" t="str">
        <f>TRIM(CLEAN(TEXT(IFERROR(INDEX('Snakeden MR'!$B$4:$C$3028,MATCH($A288,'Snakeden MR'!$C$4:$C$3028,0),1),"-"),"@")))</f>
        <v>-</v>
      </c>
      <c r="D288" s="147" t="str">
        <f>TRIM(CLEAN(TEXT(IFERROR(INDEX('Snakeden MR'!$I$4:$J$3028,MATCH($A288,'Snakeden MR'!$J$4:$J$3028,0),1),"-"),"@")))</f>
        <v>-</v>
      </c>
      <c r="E288" s="147" t="str">
        <f>TRIM(CLEAN(TEXT(IFERROR(INDEX('Snakeden MR'!$P$4:$Q$3028,MATCH($A288,'Snakeden MR'!$Q$4:$Q$3028,0),1),"-"),"@")))</f>
        <v>-</v>
      </c>
      <c r="F288" s="147" t="str">
        <f>TRIM(CLEAN(TEXT(IFERROR(INDEX('Snakeden MR'!$W$4:$X$3028,MATCH($A288,'Snakeden MR'!$X$4:$X$3028,0),1),"-"),"@")))</f>
        <v>-</v>
      </c>
      <c r="G288" s="159" t="str">
        <f t="shared" si="8"/>
        <v>Not Found</v>
      </c>
      <c r="H288" t="str" cm="1">
        <f t="array" ref="H288">IF(SUMPRODUCT((TRIM(C288:F288)&lt;&gt;"-")*1)=0,
    "No Data",
    IF(COUNTIF(C288:F288,INDEX(_xlfn._xlws.FILTER(C288:F288,TRIM(C288:F288)&lt;&gt;"-"),1))=SUMPRODUCT((TRIM(C288:F288)&lt;&gt;"-")*1),
    "No Change",
    "Change"))</f>
        <v>No Data</v>
      </c>
      <c r="I288" s="159"/>
      <c r="J288"/>
      <c r="K288" s="163"/>
      <c r="L288" s="147" t="str">
        <f>TRIM(CLEAN(TEXT(IFERROR(INDEX('Glade MR'!$B$4:$C$3000,MATCH($A288,'Glade MR'!$C$4:$C$3000,0),1),"-"),"@")))</f>
        <v>-</v>
      </c>
      <c r="M288" s="147" t="str">
        <f>TRIM(CLEAN(TEXT(IFERROR(INDEX('Glade MR'!$I$4:$J$3000,MATCH($A288,'Glade MR'!$J$4:$J$3000,0),1),"-"),"@")))</f>
        <v>-</v>
      </c>
      <c r="N288" s="147" t="str">
        <f>TRIM(CLEAN(TEXT(IFERROR(INDEX('Glade MR'!$P$4:$Q$3000,MATCH($A288,'Glade MR'!$Q$4:$Q$3000,0),1),"-"),"@")))</f>
        <v>-</v>
      </c>
      <c r="O288" s="147" t="str">
        <f>TRIM(CLEAN(TEXT(IFERROR(INDEX('Glade MR'!$W$4:$X$3000,MATCH($A288,'Glade MR'!$X$4:$X$3000,0),1),"-"),"@")))</f>
        <v>-</v>
      </c>
      <c r="P288" s="159" t="str">
        <f t="shared" si="9"/>
        <v>Not Found</v>
      </c>
      <c r="Q288" t="str" cm="1">
        <f t="array" ref="Q288">IF(SUMPRODUCT((TRIM(L288:O288)&lt;&gt;"-")*1)=0,
    "No Data",
    IF(COUNTIF(L288:O288,INDEX(_xlfn._xlws.FILTER(L288:O288,TRIM(L288:O288)&lt;&gt;"-"),1))=SUMPRODUCT((TRIM(L288:O288)&lt;&gt;"-")*1),
    "No Change",
    "Change"))</f>
        <v>No Data</v>
      </c>
      <c r="R288" s="159"/>
      <c r="S288" s="111"/>
    </row>
    <row r="289" spans="1:19" x14ac:dyDescent="0.3">
      <c r="A289" t="s">
        <v>1334</v>
      </c>
      <c r="B289" t="s">
        <v>1145</v>
      </c>
      <c r="C289" s="160" t="str">
        <f>TRIM(CLEAN(TEXT(IFERROR(INDEX('Snakeden MR'!$B$4:$C$3028,MATCH($A289,'Snakeden MR'!$C$4:$C$3028,0),1),"-"),"@")))</f>
        <v>-</v>
      </c>
      <c r="D289" s="147" t="str">
        <f>TRIM(CLEAN(TEXT(IFERROR(INDEX('Snakeden MR'!$I$4:$J$3028,MATCH($A289,'Snakeden MR'!$J$4:$J$3028,0),1),"-"),"@")))</f>
        <v>-</v>
      </c>
      <c r="E289" s="147" t="str">
        <f>TRIM(CLEAN(TEXT(IFERROR(INDEX('Snakeden MR'!$P$4:$Q$3028,MATCH($A289,'Snakeden MR'!$Q$4:$Q$3028,0),1),"-"),"@")))</f>
        <v>-</v>
      </c>
      <c r="F289" s="147" t="str">
        <f>TRIM(CLEAN(TEXT(IFERROR(INDEX('Snakeden MR'!$W$4:$X$3028,MATCH($A289,'Snakeden MR'!$X$4:$X$3028,0),1),"-"),"@")))</f>
        <v>-</v>
      </c>
      <c r="G289" s="159" t="str">
        <f t="shared" si="8"/>
        <v>Not Found</v>
      </c>
      <c r="H289" t="str" cm="1">
        <f t="array" ref="H289">IF(SUMPRODUCT((TRIM(C289:F289)&lt;&gt;"-")*1)=0,
    "No Data",
    IF(COUNTIF(C289:F289,INDEX(_xlfn._xlws.FILTER(C289:F289,TRIM(C289:F289)&lt;&gt;"-"),1))=SUMPRODUCT((TRIM(C289:F289)&lt;&gt;"-")*1),
    "No Change",
    "Change"))</f>
        <v>No Data</v>
      </c>
      <c r="I289" s="159"/>
      <c r="J289"/>
      <c r="K289" s="163"/>
      <c r="L289" s="147" t="str">
        <f>TRIM(CLEAN(TEXT(IFERROR(INDEX('Glade MR'!$B$4:$C$3000,MATCH($A289,'Glade MR'!$C$4:$C$3000,0),1),"-"),"@")))</f>
        <v>-</v>
      </c>
      <c r="M289" s="147" t="str">
        <f>TRIM(CLEAN(TEXT(IFERROR(INDEX('Glade MR'!$I$4:$J$3000,MATCH($A289,'Glade MR'!$J$4:$J$3000,0),1),"-"),"@")))</f>
        <v>-</v>
      </c>
      <c r="N289" s="147" t="str">
        <f>TRIM(CLEAN(TEXT(IFERROR(INDEX('Glade MR'!$P$4:$Q$3000,MATCH($A289,'Glade MR'!$Q$4:$Q$3000,0),1),"-"),"@")))</f>
        <v>-</v>
      </c>
      <c r="O289" s="147" t="str">
        <f>TRIM(CLEAN(TEXT(IFERROR(INDEX('Glade MR'!$W$4:$X$3000,MATCH($A289,'Glade MR'!$X$4:$X$3000,0),1),"-"),"@")))</f>
        <v>-</v>
      </c>
      <c r="P289" s="159" t="str">
        <f t="shared" si="9"/>
        <v>Not Found</v>
      </c>
      <c r="Q289" t="str" cm="1">
        <f t="array" ref="Q289">IF(SUMPRODUCT((TRIM(L289:O289)&lt;&gt;"-")*1)=0,
    "No Data",
    IF(COUNTIF(L289:O289,INDEX(_xlfn._xlws.FILTER(L289:O289,TRIM(L289:O289)&lt;&gt;"-"),1))=SUMPRODUCT((TRIM(L289:O289)&lt;&gt;"-")*1),
    "No Change",
    "Change"))</f>
        <v>No Data</v>
      </c>
      <c r="R289" s="159"/>
      <c r="S289" s="111"/>
    </row>
    <row r="290" spans="1:19" x14ac:dyDescent="0.3">
      <c r="A290" t="s">
        <v>1335</v>
      </c>
      <c r="B290" t="s">
        <v>1145</v>
      </c>
      <c r="C290" s="160" t="str">
        <f>TRIM(CLEAN(TEXT(IFERROR(INDEX('Snakeden MR'!$B$4:$C$3028,MATCH($A290,'Snakeden MR'!$C$4:$C$3028,0),1),"-"),"@")))</f>
        <v>-</v>
      </c>
      <c r="D290" s="147" t="str">
        <f>TRIM(CLEAN(TEXT(IFERROR(INDEX('Snakeden MR'!$I$4:$J$3028,MATCH($A290,'Snakeden MR'!$J$4:$J$3028,0),1),"-"),"@")))</f>
        <v>-</v>
      </c>
      <c r="E290" s="147" t="str">
        <f>TRIM(CLEAN(TEXT(IFERROR(INDEX('Snakeden MR'!$P$4:$Q$3028,MATCH($A290,'Snakeden MR'!$Q$4:$Q$3028,0),1),"-"),"@")))</f>
        <v>-</v>
      </c>
      <c r="F290" s="147" t="str">
        <f>TRIM(CLEAN(TEXT(IFERROR(INDEX('Snakeden MR'!$W$4:$X$3028,MATCH($A290,'Snakeden MR'!$X$4:$X$3028,0),1),"-"),"@")))</f>
        <v>-</v>
      </c>
      <c r="G290" s="159" t="str">
        <f t="shared" si="8"/>
        <v>Not Found</v>
      </c>
      <c r="H290" t="str" cm="1">
        <f t="array" ref="H290">IF(SUMPRODUCT((TRIM(C290:F290)&lt;&gt;"-")*1)=0,
    "No Data",
    IF(COUNTIF(C290:F290,INDEX(_xlfn._xlws.FILTER(C290:F290,TRIM(C290:F290)&lt;&gt;"-"),1))=SUMPRODUCT((TRIM(C290:F290)&lt;&gt;"-")*1),
    "No Change",
    "Change"))</f>
        <v>No Data</v>
      </c>
      <c r="I290" s="159"/>
      <c r="J290"/>
      <c r="K290" s="163"/>
      <c r="L290" s="147" t="str">
        <f>TRIM(CLEAN(TEXT(IFERROR(INDEX('Glade MR'!$B$4:$C$3000,MATCH($A290,'Glade MR'!$C$4:$C$3000,0),1),"-"),"@")))</f>
        <v>-</v>
      </c>
      <c r="M290" s="147" t="str">
        <f>TRIM(CLEAN(TEXT(IFERROR(INDEX('Glade MR'!$I$4:$J$3000,MATCH($A290,'Glade MR'!$J$4:$J$3000,0),1),"-"),"@")))</f>
        <v>-</v>
      </c>
      <c r="N290" s="147" t="str">
        <f>TRIM(CLEAN(TEXT(IFERROR(INDEX('Glade MR'!$P$4:$Q$3000,MATCH($A290,'Glade MR'!$Q$4:$Q$3000,0),1),"-"),"@")))</f>
        <v>-</v>
      </c>
      <c r="O290" s="147" t="str">
        <f>TRIM(CLEAN(TEXT(IFERROR(INDEX('Glade MR'!$W$4:$X$3000,MATCH($A290,'Glade MR'!$X$4:$X$3000,0),1),"-"),"@")))</f>
        <v>-</v>
      </c>
      <c r="P290" s="159" t="str">
        <f t="shared" si="9"/>
        <v>Not Found</v>
      </c>
      <c r="Q290" t="str" cm="1">
        <f t="array" ref="Q290">IF(SUMPRODUCT((TRIM(L290:O290)&lt;&gt;"-")*1)=0,
    "No Data",
    IF(COUNTIF(L290:O290,INDEX(_xlfn._xlws.FILTER(L290:O290,TRIM(L290:O290)&lt;&gt;"-"),1))=SUMPRODUCT((TRIM(L290:O290)&lt;&gt;"-")*1),
    "No Change",
    "Change"))</f>
        <v>No Data</v>
      </c>
      <c r="R290" s="159"/>
      <c r="S290" s="111"/>
    </row>
    <row r="291" spans="1:19" x14ac:dyDescent="0.3">
      <c r="A291" t="s">
        <v>68</v>
      </c>
      <c r="B291" t="s">
        <v>1145</v>
      </c>
      <c r="C291" s="160" t="str">
        <f>TRIM(CLEAN(TEXT(IFERROR(INDEX('Snakeden MR'!$B$4:$C$3028,MATCH($A291,'Snakeden MR'!$C$4:$C$3028,0),1),"-"),"@")))</f>
        <v>-</v>
      </c>
      <c r="D291" s="147" t="str">
        <f>TRIM(CLEAN(TEXT(IFERROR(INDEX('Snakeden MR'!$I$4:$J$3028,MATCH($A291,'Snakeden MR'!$J$4:$J$3028,0),1),"-"),"@")))</f>
        <v>-</v>
      </c>
      <c r="E291" s="147" t="str">
        <f>TRIM(CLEAN(TEXT(IFERROR(INDEX('Snakeden MR'!$P$4:$Q$3028,MATCH($A291,'Snakeden MR'!$Q$4:$Q$3028,0),1),"-"),"@")))</f>
        <v>Pool 2</v>
      </c>
      <c r="F291" s="147" t="str">
        <f>TRIM(CLEAN(TEXT(IFERROR(INDEX('Snakeden MR'!$W$4:$X$3028,MATCH($A291,'Snakeden MR'!$X$4:$X$3028,0),1),"-"),"@")))</f>
        <v>-</v>
      </c>
      <c r="G291" s="159" t="str">
        <f t="shared" si="8"/>
        <v>Found</v>
      </c>
      <c r="H291" t="str" cm="1">
        <f t="array" ref="H291">IF(SUMPRODUCT((TRIM(C291:F291)&lt;&gt;"-")*1)=0,
    "No Data",
    IF(COUNTIF(C291:F291,INDEX(_xlfn._xlws.FILTER(C291:F291,TRIM(C291:F291)&lt;&gt;"-"),1))=SUMPRODUCT((TRIM(C291:F291)&lt;&gt;"-")*1),
    "No Change",
    "Change"))</f>
        <v>No Change</v>
      </c>
      <c r="I291" s="159"/>
      <c r="J291"/>
      <c r="K291" s="163"/>
      <c r="L291" s="147" t="str">
        <f>TRIM(CLEAN(TEXT(IFERROR(INDEX('Glade MR'!$B$4:$C$3000,MATCH($A291,'Glade MR'!$C$4:$C$3000,0),1),"-"),"@")))</f>
        <v>-</v>
      </c>
      <c r="M291" s="147" t="str">
        <f>TRIM(CLEAN(TEXT(IFERROR(INDEX('Glade MR'!$I$4:$J$3000,MATCH($A291,'Glade MR'!$J$4:$J$3000,0),1),"-"),"@")))</f>
        <v>-</v>
      </c>
      <c r="N291" s="147" t="str">
        <f>TRIM(CLEAN(TEXT(IFERROR(INDEX('Glade MR'!$P$4:$Q$3000,MATCH($A291,'Glade MR'!$Q$4:$Q$3000,0),1),"-"),"@")))</f>
        <v>-</v>
      </c>
      <c r="O291" s="147" t="str">
        <f>TRIM(CLEAN(TEXT(IFERROR(INDEX('Glade MR'!$W$4:$X$3000,MATCH($A291,'Glade MR'!$X$4:$X$3000,0),1),"-"),"@")))</f>
        <v>-</v>
      </c>
      <c r="P291" s="159" t="str">
        <f t="shared" si="9"/>
        <v>Not Found</v>
      </c>
      <c r="Q291" t="str" cm="1">
        <f t="array" ref="Q291">IF(SUMPRODUCT((TRIM(L291:O291)&lt;&gt;"-")*1)=0,
    "No Data",
    IF(COUNTIF(L291:O291,INDEX(_xlfn._xlws.FILTER(L291:O291,TRIM(L291:O291)&lt;&gt;"-"),1))=SUMPRODUCT((TRIM(L291:O291)&lt;&gt;"-")*1),
    "No Change",
    "Change"))</f>
        <v>No Data</v>
      </c>
      <c r="R291" s="159"/>
      <c r="S291" s="111"/>
    </row>
    <row r="292" spans="1:19" x14ac:dyDescent="0.3">
      <c r="A292" t="s">
        <v>1336</v>
      </c>
      <c r="B292" t="s">
        <v>1145</v>
      </c>
      <c r="C292" s="160" t="str">
        <f>TRIM(CLEAN(TEXT(IFERROR(INDEX('Snakeden MR'!$B$4:$C$3028,MATCH($A292,'Snakeden MR'!$C$4:$C$3028,0),1),"-"),"@")))</f>
        <v>-</v>
      </c>
      <c r="D292" s="147" t="str">
        <f>TRIM(CLEAN(TEXT(IFERROR(INDEX('Snakeden MR'!$I$4:$J$3028,MATCH($A292,'Snakeden MR'!$J$4:$J$3028,0),1),"-"),"@")))</f>
        <v>-</v>
      </c>
      <c r="E292" s="147" t="str">
        <f>TRIM(CLEAN(TEXT(IFERROR(INDEX('Snakeden MR'!$P$4:$Q$3028,MATCH($A292,'Snakeden MR'!$Q$4:$Q$3028,0),1),"-"),"@")))</f>
        <v>-</v>
      </c>
      <c r="F292" s="147" t="str">
        <f>TRIM(CLEAN(TEXT(IFERROR(INDEX('Snakeden MR'!$W$4:$X$3028,MATCH($A292,'Snakeden MR'!$X$4:$X$3028,0),1),"-"),"@")))</f>
        <v>-</v>
      </c>
      <c r="G292" s="159" t="str">
        <f t="shared" si="8"/>
        <v>Not Found</v>
      </c>
      <c r="H292" t="str" cm="1">
        <f t="array" ref="H292">IF(SUMPRODUCT((TRIM(C292:F292)&lt;&gt;"-")*1)=0,
    "No Data",
    IF(COUNTIF(C292:F292,INDEX(_xlfn._xlws.FILTER(C292:F292,TRIM(C292:F292)&lt;&gt;"-"),1))=SUMPRODUCT((TRIM(C292:F292)&lt;&gt;"-")*1),
    "No Change",
    "Change"))</f>
        <v>No Data</v>
      </c>
      <c r="I292" s="159"/>
      <c r="J292"/>
      <c r="K292" s="163"/>
      <c r="L292" s="147" t="str">
        <f>TRIM(CLEAN(TEXT(IFERROR(INDEX('Glade MR'!$B$4:$C$3000,MATCH($A292,'Glade MR'!$C$4:$C$3000,0),1),"-"),"@")))</f>
        <v>-</v>
      </c>
      <c r="M292" s="147" t="str">
        <f>TRIM(CLEAN(TEXT(IFERROR(INDEX('Glade MR'!$I$4:$J$3000,MATCH($A292,'Glade MR'!$J$4:$J$3000,0),1),"-"),"@")))</f>
        <v>-</v>
      </c>
      <c r="N292" s="147" t="str">
        <f>TRIM(CLEAN(TEXT(IFERROR(INDEX('Glade MR'!$P$4:$Q$3000,MATCH($A292,'Glade MR'!$Q$4:$Q$3000,0),1),"-"),"@")))</f>
        <v>-</v>
      </c>
      <c r="O292" s="147" t="str">
        <f>TRIM(CLEAN(TEXT(IFERROR(INDEX('Glade MR'!$W$4:$X$3000,MATCH($A292,'Glade MR'!$X$4:$X$3000,0),1),"-"),"@")))</f>
        <v>-</v>
      </c>
      <c r="P292" s="159" t="str">
        <f t="shared" si="9"/>
        <v>Not Found</v>
      </c>
      <c r="Q292" t="str" cm="1">
        <f t="array" ref="Q292">IF(SUMPRODUCT((TRIM(L292:O292)&lt;&gt;"-")*1)=0,
    "No Data",
    IF(COUNTIF(L292:O292,INDEX(_xlfn._xlws.FILTER(L292:O292,TRIM(L292:O292)&lt;&gt;"-"),1))=SUMPRODUCT((TRIM(L292:O292)&lt;&gt;"-")*1),
    "No Change",
    "Change"))</f>
        <v>No Data</v>
      </c>
      <c r="R292" s="159"/>
      <c r="S292" s="111"/>
    </row>
    <row r="293" spans="1:19" x14ac:dyDescent="0.3">
      <c r="A293" t="s">
        <v>1337</v>
      </c>
      <c r="B293" t="s">
        <v>1145</v>
      </c>
      <c r="C293" s="160" t="str">
        <f>TRIM(CLEAN(TEXT(IFERROR(INDEX('Snakeden MR'!$B$4:$C$3028,MATCH($A293,'Snakeden MR'!$C$4:$C$3028,0),1),"-"),"@")))</f>
        <v>-</v>
      </c>
      <c r="D293" s="147" t="str">
        <f>TRIM(CLEAN(TEXT(IFERROR(INDEX('Snakeden MR'!$I$4:$J$3028,MATCH($A293,'Snakeden MR'!$J$4:$J$3028,0),1),"-"),"@")))</f>
        <v>-</v>
      </c>
      <c r="E293" s="147" t="str">
        <f>TRIM(CLEAN(TEXT(IFERROR(INDEX('Snakeden MR'!$P$4:$Q$3028,MATCH($A293,'Snakeden MR'!$Q$4:$Q$3028,0),1),"-"),"@")))</f>
        <v>-</v>
      </c>
      <c r="F293" s="147" t="str">
        <f>TRIM(CLEAN(TEXT(IFERROR(INDEX('Snakeden MR'!$W$4:$X$3028,MATCH($A293,'Snakeden MR'!$X$4:$X$3028,0),1),"-"),"@")))</f>
        <v>-</v>
      </c>
      <c r="G293" s="159" t="str">
        <f t="shared" si="8"/>
        <v>Not Found</v>
      </c>
      <c r="H293" t="str" cm="1">
        <f t="array" ref="H293">IF(SUMPRODUCT((TRIM(C293:F293)&lt;&gt;"-")*1)=0,
    "No Data",
    IF(COUNTIF(C293:F293,INDEX(_xlfn._xlws.FILTER(C293:F293,TRIM(C293:F293)&lt;&gt;"-"),1))=SUMPRODUCT((TRIM(C293:F293)&lt;&gt;"-")*1),
    "No Change",
    "Change"))</f>
        <v>No Data</v>
      </c>
      <c r="I293" s="159"/>
      <c r="J293"/>
      <c r="K293" s="163"/>
      <c r="L293" s="147" t="str">
        <f>TRIM(CLEAN(TEXT(IFERROR(INDEX('Glade MR'!$B$4:$C$3000,MATCH($A293,'Glade MR'!$C$4:$C$3000,0),1),"-"),"@")))</f>
        <v>-</v>
      </c>
      <c r="M293" s="147" t="str">
        <f>TRIM(CLEAN(TEXT(IFERROR(INDEX('Glade MR'!$I$4:$J$3000,MATCH($A293,'Glade MR'!$J$4:$J$3000,0),1),"-"),"@")))</f>
        <v>-</v>
      </c>
      <c r="N293" s="147" t="str">
        <f>TRIM(CLEAN(TEXT(IFERROR(INDEX('Glade MR'!$P$4:$Q$3000,MATCH($A293,'Glade MR'!$Q$4:$Q$3000,0),1),"-"),"@")))</f>
        <v>-</v>
      </c>
      <c r="O293" s="147" t="str">
        <f>TRIM(CLEAN(TEXT(IFERROR(INDEX('Glade MR'!$W$4:$X$3000,MATCH($A293,'Glade MR'!$X$4:$X$3000,0),1),"-"),"@")))</f>
        <v>-</v>
      </c>
      <c r="P293" s="159" t="str">
        <f t="shared" si="9"/>
        <v>Not Found</v>
      </c>
      <c r="Q293" t="str" cm="1">
        <f t="array" ref="Q293">IF(SUMPRODUCT((TRIM(L293:O293)&lt;&gt;"-")*1)=0,
    "No Data",
    IF(COUNTIF(L293:O293,INDEX(_xlfn._xlws.FILTER(L293:O293,TRIM(L293:O293)&lt;&gt;"-"),1))=SUMPRODUCT((TRIM(L293:O293)&lt;&gt;"-")*1),
    "No Change",
    "Change"))</f>
        <v>No Data</v>
      </c>
      <c r="R293" s="159"/>
      <c r="S293" s="111"/>
    </row>
    <row r="294" spans="1:19" x14ac:dyDescent="0.3">
      <c r="A294" t="s">
        <v>1338</v>
      </c>
      <c r="B294" t="s">
        <v>1145</v>
      </c>
      <c r="C294" s="160" t="str">
        <f>TRIM(CLEAN(TEXT(IFERROR(INDEX('Snakeden MR'!$B$4:$C$3028,MATCH($A294,'Snakeden MR'!$C$4:$C$3028,0),1),"-"),"@")))</f>
        <v>-</v>
      </c>
      <c r="D294" s="147" t="str">
        <f>TRIM(CLEAN(TEXT(IFERROR(INDEX('Snakeden MR'!$I$4:$J$3028,MATCH($A294,'Snakeden MR'!$J$4:$J$3028,0),1),"-"),"@")))</f>
        <v>-</v>
      </c>
      <c r="E294" s="147" t="str">
        <f>TRIM(CLEAN(TEXT(IFERROR(INDEX('Snakeden MR'!$P$4:$Q$3028,MATCH($A294,'Snakeden MR'!$Q$4:$Q$3028,0),1),"-"),"@")))</f>
        <v>-</v>
      </c>
      <c r="F294" s="147" t="str">
        <f>TRIM(CLEAN(TEXT(IFERROR(INDEX('Snakeden MR'!$W$4:$X$3028,MATCH($A294,'Snakeden MR'!$X$4:$X$3028,0),1),"-"),"@")))</f>
        <v>-</v>
      </c>
      <c r="G294" s="159" t="str">
        <f t="shared" si="8"/>
        <v>Not Found</v>
      </c>
      <c r="H294" t="str" cm="1">
        <f t="array" ref="H294">IF(SUMPRODUCT((TRIM(C294:F294)&lt;&gt;"-")*1)=0,
    "No Data",
    IF(COUNTIF(C294:F294,INDEX(_xlfn._xlws.FILTER(C294:F294,TRIM(C294:F294)&lt;&gt;"-"),1))=SUMPRODUCT((TRIM(C294:F294)&lt;&gt;"-")*1),
    "No Change",
    "Change"))</f>
        <v>No Data</v>
      </c>
      <c r="I294" s="159"/>
      <c r="J294"/>
      <c r="K294" s="163"/>
      <c r="L294" s="147" t="str">
        <f>TRIM(CLEAN(TEXT(IFERROR(INDEX('Glade MR'!$B$4:$C$3000,MATCH($A294,'Glade MR'!$C$4:$C$3000,0),1),"-"),"@")))</f>
        <v>-</v>
      </c>
      <c r="M294" s="147" t="str">
        <f>TRIM(CLEAN(TEXT(IFERROR(INDEX('Glade MR'!$I$4:$J$3000,MATCH($A294,'Glade MR'!$J$4:$J$3000,0),1),"-"),"@")))</f>
        <v>-</v>
      </c>
      <c r="N294" s="147" t="str">
        <f>TRIM(CLEAN(TEXT(IFERROR(INDEX('Glade MR'!$P$4:$Q$3000,MATCH($A294,'Glade MR'!$Q$4:$Q$3000,0),1),"-"),"@")))</f>
        <v>-</v>
      </c>
      <c r="O294" s="147" t="str">
        <f>TRIM(CLEAN(TEXT(IFERROR(INDEX('Glade MR'!$W$4:$X$3000,MATCH($A294,'Glade MR'!$X$4:$X$3000,0),1),"-"),"@")))</f>
        <v>-</v>
      </c>
      <c r="P294" s="159" t="str">
        <f t="shared" si="9"/>
        <v>Not Found</v>
      </c>
      <c r="Q294" t="str" cm="1">
        <f t="array" ref="Q294">IF(SUMPRODUCT((TRIM(L294:O294)&lt;&gt;"-")*1)=0,
    "No Data",
    IF(COUNTIF(L294:O294,INDEX(_xlfn._xlws.FILTER(L294:O294,TRIM(L294:O294)&lt;&gt;"-"),1))=SUMPRODUCT((TRIM(L294:O294)&lt;&gt;"-")*1),
    "No Change",
    "Change"))</f>
        <v>No Data</v>
      </c>
      <c r="R294" s="159"/>
      <c r="S294" s="111"/>
    </row>
    <row r="295" spans="1:19" x14ac:dyDescent="0.3">
      <c r="A295" t="s">
        <v>1339</v>
      </c>
      <c r="B295" t="s">
        <v>1145</v>
      </c>
      <c r="C295" s="160" t="str">
        <f>TRIM(CLEAN(TEXT(IFERROR(INDEX('Snakeden MR'!$B$4:$C$3028,MATCH($A295,'Snakeden MR'!$C$4:$C$3028,0),1),"-"),"@")))</f>
        <v>-</v>
      </c>
      <c r="D295" s="147" t="str">
        <f>TRIM(CLEAN(TEXT(IFERROR(INDEX('Snakeden MR'!$I$4:$J$3028,MATCH($A295,'Snakeden MR'!$J$4:$J$3028,0),1),"-"),"@")))</f>
        <v>-</v>
      </c>
      <c r="E295" s="147" t="str">
        <f>TRIM(CLEAN(TEXT(IFERROR(INDEX('Snakeden MR'!$P$4:$Q$3028,MATCH($A295,'Snakeden MR'!$Q$4:$Q$3028,0),1),"-"),"@")))</f>
        <v>-</v>
      </c>
      <c r="F295" s="147" t="str">
        <f>TRIM(CLEAN(TEXT(IFERROR(INDEX('Snakeden MR'!$W$4:$X$3028,MATCH($A295,'Snakeden MR'!$X$4:$X$3028,0),1),"-"),"@")))</f>
        <v>-</v>
      </c>
      <c r="G295" s="159" t="str">
        <f t="shared" si="8"/>
        <v>Not Found</v>
      </c>
      <c r="H295" t="str" cm="1">
        <f t="array" ref="H295">IF(SUMPRODUCT((TRIM(C295:F295)&lt;&gt;"-")*1)=0,
    "No Data",
    IF(COUNTIF(C295:F295,INDEX(_xlfn._xlws.FILTER(C295:F295,TRIM(C295:F295)&lt;&gt;"-"),1))=SUMPRODUCT((TRIM(C295:F295)&lt;&gt;"-")*1),
    "No Change",
    "Change"))</f>
        <v>No Data</v>
      </c>
      <c r="I295" s="159"/>
      <c r="J295"/>
      <c r="K295" s="163"/>
      <c r="L295" s="147" t="str">
        <f>TRIM(CLEAN(TEXT(IFERROR(INDEX('Glade MR'!$B$4:$C$3000,MATCH($A295,'Glade MR'!$C$4:$C$3000,0),1),"-"),"@")))</f>
        <v>-</v>
      </c>
      <c r="M295" s="147" t="str">
        <f>TRIM(CLEAN(TEXT(IFERROR(INDEX('Glade MR'!$I$4:$J$3000,MATCH($A295,'Glade MR'!$J$4:$J$3000,0),1),"-"),"@")))</f>
        <v>-</v>
      </c>
      <c r="N295" s="147" t="str">
        <f>TRIM(CLEAN(TEXT(IFERROR(INDEX('Glade MR'!$P$4:$Q$3000,MATCH($A295,'Glade MR'!$Q$4:$Q$3000,0),1),"-"),"@")))</f>
        <v>-</v>
      </c>
      <c r="O295" s="147" t="str">
        <f>TRIM(CLEAN(TEXT(IFERROR(INDEX('Glade MR'!$W$4:$X$3000,MATCH($A295,'Glade MR'!$X$4:$X$3000,0),1),"-"),"@")))</f>
        <v>-</v>
      </c>
      <c r="P295" s="159" t="str">
        <f t="shared" si="9"/>
        <v>Not Found</v>
      </c>
      <c r="Q295" t="str" cm="1">
        <f t="array" ref="Q295">IF(SUMPRODUCT((TRIM(L295:O295)&lt;&gt;"-")*1)=0,
    "No Data",
    IF(COUNTIF(L295:O295,INDEX(_xlfn._xlws.FILTER(L295:O295,TRIM(L295:O295)&lt;&gt;"-"),1))=SUMPRODUCT((TRIM(L295:O295)&lt;&gt;"-")*1),
    "No Change",
    "Change"))</f>
        <v>No Data</v>
      </c>
      <c r="R295" s="159"/>
      <c r="S295" s="111"/>
    </row>
    <row r="296" spans="1:19" x14ac:dyDescent="0.3">
      <c r="A296" t="s">
        <v>1340</v>
      </c>
      <c r="B296" t="s">
        <v>1145</v>
      </c>
      <c r="C296" s="160" t="str">
        <f>TRIM(CLEAN(TEXT(IFERROR(INDEX('Snakeden MR'!$B$4:$C$3028,MATCH($A296,'Snakeden MR'!$C$4:$C$3028,0),1),"-"),"@")))</f>
        <v>-</v>
      </c>
      <c r="D296" s="147" t="str">
        <f>TRIM(CLEAN(TEXT(IFERROR(INDEX('Snakeden MR'!$I$4:$J$3028,MATCH($A296,'Snakeden MR'!$J$4:$J$3028,0),1),"-"),"@")))</f>
        <v>-</v>
      </c>
      <c r="E296" s="147" t="str">
        <f>TRIM(CLEAN(TEXT(IFERROR(INDEX('Snakeden MR'!$P$4:$Q$3028,MATCH($A296,'Snakeden MR'!$Q$4:$Q$3028,0),1),"-"),"@")))</f>
        <v>-</v>
      </c>
      <c r="F296" s="147" t="str">
        <f>TRIM(CLEAN(TEXT(IFERROR(INDEX('Snakeden MR'!$W$4:$X$3028,MATCH($A296,'Snakeden MR'!$X$4:$X$3028,0),1),"-"),"@")))</f>
        <v>-</v>
      </c>
      <c r="G296" s="159" t="str">
        <f t="shared" si="8"/>
        <v>Not Found</v>
      </c>
      <c r="H296" t="str" cm="1">
        <f t="array" ref="H296">IF(SUMPRODUCT((TRIM(C296:F296)&lt;&gt;"-")*1)=0,
    "No Data",
    IF(COUNTIF(C296:F296,INDEX(_xlfn._xlws.FILTER(C296:F296,TRIM(C296:F296)&lt;&gt;"-"),1))=SUMPRODUCT((TRIM(C296:F296)&lt;&gt;"-")*1),
    "No Change",
    "Change"))</f>
        <v>No Data</v>
      </c>
      <c r="I296" s="159"/>
      <c r="J296"/>
      <c r="K296" s="163"/>
      <c r="L296" s="147" t="str">
        <f>TRIM(CLEAN(TEXT(IFERROR(INDEX('Glade MR'!$B$4:$C$3000,MATCH($A296,'Glade MR'!$C$4:$C$3000,0),1),"-"),"@")))</f>
        <v>-</v>
      </c>
      <c r="M296" s="147" t="str">
        <f>TRIM(CLEAN(TEXT(IFERROR(INDEX('Glade MR'!$I$4:$J$3000,MATCH($A296,'Glade MR'!$J$4:$J$3000,0),1),"-"),"@")))</f>
        <v>-</v>
      </c>
      <c r="N296" s="147" t="str">
        <f>TRIM(CLEAN(TEXT(IFERROR(INDEX('Glade MR'!$P$4:$Q$3000,MATCH($A296,'Glade MR'!$Q$4:$Q$3000,0),1),"-"),"@")))</f>
        <v>-</v>
      </c>
      <c r="O296" s="147" t="str">
        <f>TRIM(CLEAN(TEXT(IFERROR(INDEX('Glade MR'!$W$4:$X$3000,MATCH($A296,'Glade MR'!$X$4:$X$3000,0),1),"-"),"@")))</f>
        <v>-</v>
      </c>
      <c r="P296" s="159" t="str">
        <f t="shared" si="9"/>
        <v>Not Found</v>
      </c>
      <c r="Q296" t="str" cm="1">
        <f t="array" ref="Q296">IF(SUMPRODUCT((TRIM(L296:O296)&lt;&gt;"-")*1)=0,
    "No Data",
    IF(COUNTIF(L296:O296,INDEX(_xlfn._xlws.FILTER(L296:O296,TRIM(L296:O296)&lt;&gt;"-"),1))=SUMPRODUCT((TRIM(L296:O296)&lt;&gt;"-")*1),
    "No Change",
    "Change"))</f>
        <v>No Data</v>
      </c>
      <c r="R296" s="159"/>
      <c r="S296" s="111"/>
    </row>
    <row r="297" spans="1:19" x14ac:dyDescent="0.3">
      <c r="A297" t="s">
        <v>1341</v>
      </c>
      <c r="B297" t="s">
        <v>1145</v>
      </c>
      <c r="C297" s="160" t="str">
        <f>TRIM(CLEAN(TEXT(IFERROR(INDEX('Snakeden MR'!$B$4:$C$3028,MATCH($A297,'Snakeden MR'!$C$4:$C$3028,0),1),"-"),"@")))</f>
        <v>-</v>
      </c>
      <c r="D297" s="147" t="str">
        <f>TRIM(CLEAN(TEXT(IFERROR(INDEX('Snakeden MR'!$I$4:$J$3028,MATCH($A297,'Snakeden MR'!$J$4:$J$3028,0),1),"-"),"@")))</f>
        <v>-</v>
      </c>
      <c r="E297" s="147" t="str">
        <f>TRIM(CLEAN(TEXT(IFERROR(INDEX('Snakeden MR'!$P$4:$Q$3028,MATCH($A297,'Snakeden MR'!$Q$4:$Q$3028,0),1),"-"),"@")))</f>
        <v>-</v>
      </c>
      <c r="F297" s="147" t="str">
        <f>TRIM(CLEAN(TEXT(IFERROR(INDEX('Snakeden MR'!$W$4:$X$3028,MATCH($A297,'Snakeden MR'!$X$4:$X$3028,0),1),"-"),"@")))</f>
        <v>-</v>
      </c>
      <c r="G297" s="159" t="str">
        <f t="shared" si="8"/>
        <v>Not Found</v>
      </c>
      <c r="H297" t="str" cm="1">
        <f t="array" ref="H297">IF(SUMPRODUCT((TRIM(C297:F297)&lt;&gt;"-")*1)=0,
    "No Data",
    IF(COUNTIF(C297:F297,INDEX(_xlfn._xlws.FILTER(C297:F297,TRIM(C297:F297)&lt;&gt;"-"),1))=SUMPRODUCT((TRIM(C297:F297)&lt;&gt;"-")*1),
    "No Change",
    "Change"))</f>
        <v>No Data</v>
      </c>
      <c r="I297" s="159"/>
      <c r="J297"/>
      <c r="K297" s="163"/>
      <c r="L297" s="147" t="str">
        <f>TRIM(CLEAN(TEXT(IFERROR(INDEX('Glade MR'!$B$4:$C$3000,MATCH($A297,'Glade MR'!$C$4:$C$3000,0),1),"-"),"@")))</f>
        <v>-</v>
      </c>
      <c r="M297" s="147" t="str">
        <f>TRIM(CLEAN(TEXT(IFERROR(INDEX('Glade MR'!$I$4:$J$3000,MATCH($A297,'Glade MR'!$J$4:$J$3000,0),1),"-"),"@")))</f>
        <v>-</v>
      </c>
      <c r="N297" s="147" t="str">
        <f>TRIM(CLEAN(TEXT(IFERROR(INDEX('Glade MR'!$P$4:$Q$3000,MATCH($A297,'Glade MR'!$Q$4:$Q$3000,0),1),"-"),"@")))</f>
        <v>-</v>
      </c>
      <c r="O297" s="147" t="str">
        <f>TRIM(CLEAN(TEXT(IFERROR(INDEX('Glade MR'!$W$4:$X$3000,MATCH($A297,'Glade MR'!$X$4:$X$3000,0),1),"-"),"@")))</f>
        <v>-</v>
      </c>
      <c r="P297" s="159" t="str">
        <f t="shared" si="9"/>
        <v>Not Found</v>
      </c>
      <c r="Q297" t="str" cm="1">
        <f t="array" ref="Q297">IF(SUMPRODUCT((TRIM(L297:O297)&lt;&gt;"-")*1)=0,
    "No Data",
    IF(COUNTIF(L297:O297,INDEX(_xlfn._xlws.FILTER(L297:O297,TRIM(L297:O297)&lt;&gt;"-"),1))=SUMPRODUCT((TRIM(L297:O297)&lt;&gt;"-")*1),
    "No Change",
    "Change"))</f>
        <v>No Data</v>
      </c>
      <c r="R297" s="159"/>
      <c r="S297" s="111"/>
    </row>
    <row r="298" spans="1:19" x14ac:dyDescent="0.3">
      <c r="A298" t="s">
        <v>1342</v>
      </c>
      <c r="B298" t="s">
        <v>1145</v>
      </c>
      <c r="C298" s="160" t="str">
        <f>TRIM(CLEAN(TEXT(IFERROR(INDEX('Snakeden MR'!$B$4:$C$3028,MATCH($A298,'Snakeden MR'!$C$4:$C$3028,0),1),"-"),"@")))</f>
        <v>-</v>
      </c>
      <c r="D298" s="147" t="str">
        <f>TRIM(CLEAN(TEXT(IFERROR(INDEX('Snakeden MR'!$I$4:$J$3028,MATCH($A298,'Snakeden MR'!$J$4:$J$3028,0),1),"-"),"@")))</f>
        <v>-</v>
      </c>
      <c r="E298" s="147" t="str">
        <f>TRIM(CLEAN(TEXT(IFERROR(INDEX('Snakeden MR'!$P$4:$Q$3028,MATCH($A298,'Snakeden MR'!$Q$4:$Q$3028,0),1),"-"),"@")))</f>
        <v>-</v>
      </c>
      <c r="F298" s="147" t="str">
        <f>TRIM(CLEAN(TEXT(IFERROR(INDEX('Snakeden MR'!$W$4:$X$3028,MATCH($A298,'Snakeden MR'!$X$4:$X$3028,0),1),"-"),"@")))</f>
        <v>-</v>
      </c>
      <c r="G298" s="159" t="str">
        <f t="shared" si="8"/>
        <v>Not Found</v>
      </c>
      <c r="H298" t="str" cm="1">
        <f t="array" ref="H298">IF(SUMPRODUCT((TRIM(C298:F298)&lt;&gt;"-")*1)=0,
    "No Data",
    IF(COUNTIF(C298:F298,INDEX(_xlfn._xlws.FILTER(C298:F298,TRIM(C298:F298)&lt;&gt;"-"),1))=SUMPRODUCT((TRIM(C298:F298)&lt;&gt;"-")*1),
    "No Change",
    "Change"))</f>
        <v>No Data</v>
      </c>
      <c r="I298" s="159"/>
      <c r="J298"/>
      <c r="K298" s="163"/>
      <c r="L298" s="147" t="str">
        <f>TRIM(CLEAN(TEXT(IFERROR(INDEX('Glade MR'!$B$4:$C$3000,MATCH($A298,'Glade MR'!$C$4:$C$3000,0),1),"-"),"@")))</f>
        <v>-</v>
      </c>
      <c r="M298" s="147" t="str">
        <f>TRIM(CLEAN(TEXT(IFERROR(INDEX('Glade MR'!$I$4:$J$3000,MATCH($A298,'Glade MR'!$J$4:$J$3000,0),1),"-"),"@")))</f>
        <v>-</v>
      </c>
      <c r="N298" s="147" t="str">
        <f>TRIM(CLEAN(TEXT(IFERROR(INDEX('Glade MR'!$P$4:$Q$3000,MATCH($A298,'Glade MR'!$Q$4:$Q$3000,0),1),"-"),"@")))</f>
        <v>-</v>
      </c>
      <c r="O298" s="147" t="str">
        <f>TRIM(CLEAN(TEXT(IFERROR(INDEX('Glade MR'!$W$4:$X$3000,MATCH($A298,'Glade MR'!$X$4:$X$3000,0),1),"-"),"@")))</f>
        <v>-</v>
      </c>
      <c r="P298" s="159" t="str">
        <f t="shared" si="9"/>
        <v>Not Found</v>
      </c>
      <c r="Q298" t="str" cm="1">
        <f t="array" ref="Q298">IF(SUMPRODUCT((TRIM(L298:O298)&lt;&gt;"-")*1)=0,
    "No Data",
    IF(COUNTIF(L298:O298,INDEX(_xlfn._xlws.FILTER(L298:O298,TRIM(L298:O298)&lt;&gt;"-"),1))=SUMPRODUCT((TRIM(L298:O298)&lt;&gt;"-")*1),
    "No Change",
    "Change"))</f>
        <v>No Data</v>
      </c>
      <c r="R298" s="159"/>
      <c r="S298" s="111"/>
    </row>
    <row r="299" spans="1:19" x14ac:dyDescent="0.3">
      <c r="A299" t="s">
        <v>1343</v>
      </c>
      <c r="B299" t="s">
        <v>1145</v>
      </c>
      <c r="C299" s="160" t="str">
        <f>TRIM(CLEAN(TEXT(IFERROR(INDEX('Snakeden MR'!$B$4:$C$3028,MATCH($A299,'Snakeden MR'!$C$4:$C$3028,0),1),"-"),"@")))</f>
        <v>-</v>
      </c>
      <c r="D299" s="147" t="str">
        <f>TRIM(CLEAN(TEXT(IFERROR(INDEX('Snakeden MR'!$I$4:$J$3028,MATCH($A299,'Snakeden MR'!$J$4:$J$3028,0),1),"-"),"@")))</f>
        <v>-</v>
      </c>
      <c r="E299" s="147" t="str">
        <f>TRIM(CLEAN(TEXT(IFERROR(INDEX('Snakeden MR'!$P$4:$Q$3028,MATCH($A299,'Snakeden MR'!$Q$4:$Q$3028,0),1),"-"),"@")))</f>
        <v>-</v>
      </c>
      <c r="F299" s="147" t="str">
        <f>TRIM(CLEAN(TEXT(IFERROR(INDEX('Snakeden MR'!$W$4:$X$3028,MATCH($A299,'Snakeden MR'!$X$4:$X$3028,0),1),"-"),"@")))</f>
        <v>-</v>
      </c>
      <c r="G299" s="159" t="str">
        <f t="shared" si="8"/>
        <v>Not Found</v>
      </c>
      <c r="H299" t="str" cm="1">
        <f t="array" ref="H299">IF(SUMPRODUCT((TRIM(C299:F299)&lt;&gt;"-")*1)=0,
    "No Data",
    IF(COUNTIF(C299:F299,INDEX(_xlfn._xlws.FILTER(C299:F299,TRIM(C299:F299)&lt;&gt;"-"),1))=SUMPRODUCT((TRIM(C299:F299)&lt;&gt;"-")*1),
    "No Change",
    "Change"))</f>
        <v>No Data</v>
      </c>
      <c r="I299" s="159"/>
      <c r="J299"/>
      <c r="K299" s="163"/>
      <c r="L299" s="147" t="str">
        <f>TRIM(CLEAN(TEXT(IFERROR(INDEX('Glade MR'!$B$4:$C$3000,MATCH($A299,'Glade MR'!$C$4:$C$3000,0),1),"-"),"@")))</f>
        <v>-</v>
      </c>
      <c r="M299" s="147" t="str">
        <f>TRIM(CLEAN(TEXT(IFERROR(INDEX('Glade MR'!$I$4:$J$3000,MATCH($A299,'Glade MR'!$J$4:$J$3000,0),1),"-"),"@")))</f>
        <v>-</v>
      </c>
      <c r="N299" s="147" t="str">
        <f>TRIM(CLEAN(TEXT(IFERROR(INDEX('Glade MR'!$P$4:$Q$3000,MATCH($A299,'Glade MR'!$Q$4:$Q$3000,0),1),"-"),"@")))</f>
        <v>-</v>
      </c>
      <c r="O299" s="147" t="str">
        <f>TRIM(CLEAN(TEXT(IFERROR(INDEX('Glade MR'!$W$4:$X$3000,MATCH($A299,'Glade MR'!$X$4:$X$3000,0),1),"-"),"@")))</f>
        <v>-</v>
      </c>
      <c r="P299" s="159" t="str">
        <f t="shared" si="9"/>
        <v>Not Found</v>
      </c>
      <c r="Q299" t="str" cm="1">
        <f t="array" ref="Q299">IF(SUMPRODUCT((TRIM(L299:O299)&lt;&gt;"-")*1)=0,
    "No Data",
    IF(COUNTIF(L299:O299,INDEX(_xlfn._xlws.FILTER(L299:O299,TRIM(L299:O299)&lt;&gt;"-"),1))=SUMPRODUCT((TRIM(L299:O299)&lt;&gt;"-")*1),
    "No Change",
    "Change"))</f>
        <v>No Data</v>
      </c>
      <c r="R299" s="159"/>
      <c r="S299" s="111"/>
    </row>
    <row r="300" spans="1:19" x14ac:dyDescent="0.3">
      <c r="A300" t="s">
        <v>1344</v>
      </c>
      <c r="B300" t="s">
        <v>1145</v>
      </c>
      <c r="C300" s="160" t="str">
        <f>TRIM(CLEAN(TEXT(IFERROR(INDEX('Snakeden MR'!$B$4:$C$3028,MATCH($A300,'Snakeden MR'!$C$4:$C$3028,0),1),"-"),"@")))</f>
        <v>-</v>
      </c>
      <c r="D300" s="147" t="str">
        <f>TRIM(CLEAN(TEXT(IFERROR(INDEX('Snakeden MR'!$I$4:$J$3028,MATCH($A300,'Snakeden MR'!$J$4:$J$3028,0),1),"-"),"@")))</f>
        <v>-</v>
      </c>
      <c r="E300" s="147" t="str">
        <f>TRIM(CLEAN(TEXT(IFERROR(INDEX('Snakeden MR'!$P$4:$Q$3028,MATCH($A300,'Snakeden MR'!$Q$4:$Q$3028,0),1),"-"),"@")))</f>
        <v>-</v>
      </c>
      <c r="F300" s="147" t="str">
        <f>TRIM(CLEAN(TEXT(IFERROR(INDEX('Snakeden MR'!$W$4:$X$3028,MATCH($A300,'Snakeden MR'!$X$4:$X$3028,0),1),"-"),"@")))</f>
        <v>-</v>
      </c>
      <c r="G300" s="159" t="str">
        <f t="shared" si="8"/>
        <v>Not Found</v>
      </c>
      <c r="H300" t="str" cm="1">
        <f t="array" ref="H300">IF(SUMPRODUCT((TRIM(C300:F300)&lt;&gt;"-")*1)=0,
    "No Data",
    IF(COUNTIF(C300:F300,INDEX(_xlfn._xlws.FILTER(C300:F300,TRIM(C300:F300)&lt;&gt;"-"),1))=SUMPRODUCT((TRIM(C300:F300)&lt;&gt;"-")*1),
    "No Change",
    "Change"))</f>
        <v>No Data</v>
      </c>
      <c r="I300" s="159"/>
      <c r="J300"/>
      <c r="K300" s="163"/>
      <c r="L300" s="147" t="str">
        <f>TRIM(CLEAN(TEXT(IFERROR(INDEX('Glade MR'!$B$4:$C$3000,MATCH($A300,'Glade MR'!$C$4:$C$3000,0),1),"-"),"@")))</f>
        <v>-</v>
      </c>
      <c r="M300" s="147" t="str">
        <f>TRIM(CLEAN(TEXT(IFERROR(INDEX('Glade MR'!$I$4:$J$3000,MATCH($A300,'Glade MR'!$J$4:$J$3000,0),1),"-"),"@")))</f>
        <v>-</v>
      </c>
      <c r="N300" s="147" t="str">
        <f>TRIM(CLEAN(TEXT(IFERROR(INDEX('Glade MR'!$P$4:$Q$3000,MATCH($A300,'Glade MR'!$Q$4:$Q$3000,0),1),"-"),"@")))</f>
        <v>-</v>
      </c>
      <c r="O300" s="147" t="str">
        <f>TRIM(CLEAN(TEXT(IFERROR(INDEX('Glade MR'!$W$4:$X$3000,MATCH($A300,'Glade MR'!$X$4:$X$3000,0),1),"-"),"@")))</f>
        <v>-</v>
      </c>
      <c r="P300" s="159" t="str">
        <f t="shared" si="9"/>
        <v>Not Found</v>
      </c>
      <c r="Q300" t="str" cm="1">
        <f t="array" ref="Q300">IF(SUMPRODUCT((TRIM(L300:O300)&lt;&gt;"-")*1)=0,
    "No Data",
    IF(COUNTIF(L300:O300,INDEX(_xlfn._xlws.FILTER(L300:O300,TRIM(L300:O300)&lt;&gt;"-"),1))=SUMPRODUCT((TRIM(L300:O300)&lt;&gt;"-")*1),
    "No Change",
    "Change"))</f>
        <v>No Data</v>
      </c>
      <c r="R300" s="159"/>
      <c r="S300" s="111"/>
    </row>
    <row r="301" spans="1:19" x14ac:dyDescent="0.3">
      <c r="A301" t="s">
        <v>1345</v>
      </c>
      <c r="B301" t="s">
        <v>1145</v>
      </c>
      <c r="C301" s="160" t="str">
        <f>TRIM(CLEAN(TEXT(IFERROR(INDEX('Snakeden MR'!$B$4:$C$3028,MATCH($A301,'Snakeden MR'!$C$4:$C$3028,0),1),"-"),"@")))</f>
        <v>-</v>
      </c>
      <c r="D301" s="147" t="str">
        <f>TRIM(CLEAN(TEXT(IFERROR(INDEX('Snakeden MR'!$I$4:$J$3028,MATCH($A301,'Snakeden MR'!$J$4:$J$3028,0),1),"-"),"@")))</f>
        <v>-</v>
      </c>
      <c r="E301" s="147" t="str">
        <f>TRIM(CLEAN(TEXT(IFERROR(INDEX('Snakeden MR'!$P$4:$Q$3028,MATCH($A301,'Snakeden MR'!$Q$4:$Q$3028,0),1),"-"),"@")))</f>
        <v>-</v>
      </c>
      <c r="F301" s="147" t="str">
        <f>TRIM(CLEAN(TEXT(IFERROR(INDEX('Snakeden MR'!$W$4:$X$3028,MATCH($A301,'Snakeden MR'!$X$4:$X$3028,0),1),"-"),"@")))</f>
        <v>-</v>
      </c>
      <c r="G301" s="159" t="str">
        <f t="shared" si="8"/>
        <v>Not Found</v>
      </c>
      <c r="H301" t="str" cm="1">
        <f t="array" ref="H301">IF(SUMPRODUCT((TRIM(C301:F301)&lt;&gt;"-")*1)=0,
    "No Data",
    IF(COUNTIF(C301:F301,INDEX(_xlfn._xlws.FILTER(C301:F301,TRIM(C301:F301)&lt;&gt;"-"),1))=SUMPRODUCT((TRIM(C301:F301)&lt;&gt;"-")*1),
    "No Change",
    "Change"))</f>
        <v>No Data</v>
      </c>
      <c r="I301" s="159"/>
      <c r="J301"/>
      <c r="K301" s="163"/>
      <c r="L301" s="147" t="str">
        <f>TRIM(CLEAN(TEXT(IFERROR(INDEX('Glade MR'!$B$4:$C$3000,MATCH($A301,'Glade MR'!$C$4:$C$3000,0),1),"-"),"@")))</f>
        <v>-</v>
      </c>
      <c r="M301" s="147" t="str">
        <f>TRIM(CLEAN(TEXT(IFERROR(INDEX('Glade MR'!$I$4:$J$3000,MATCH($A301,'Glade MR'!$J$4:$J$3000,0),1),"-"),"@")))</f>
        <v>-</v>
      </c>
      <c r="N301" s="147" t="str">
        <f>TRIM(CLEAN(TEXT(IFERROR(INDEX('Glade MR'!$P$4:$Q$3000,MATCH($A301,'Glade MR'!$Q$4:$Q$3000,0),1),"-"),"@")))</f>
        <v>-</v>
      </c>
      <c r="O301" s="147" t="str">
        <f>TRIM(CLEAN(TEXT(IFERROR(INDEX('Glade MR'!$W$4:$X$3000,MATCH($A301,'Glade MR'!$X$4:$X$3000,0),1),"-"),"@")))</f>
        <v>-</v>
      </c>
      <c r="P301" s="159" t="str">
        <f t="shared" si="9"/>
        <v>Not Found</v>
      </c>
      <c r="Q301" t="str" cm="1">
        <f t="array" ref="Q301">IF(SUMPRODUCT((TRIM(L301:O301)&lt;&gt;"-")*1)=0,
    "No Data",
    IF(COUNTIF(L301:O301,INDEX(_xlfn._xlws.FILTER(L301:O301,TRIM(L301:O301)&lt;&gt;"-"),1))=SUMPRODUCT((TRIM(L301:O301)&lt;&gt;"-")*1),
    "No Change",
    "Change"))</f>
        <v>No Data</v>
      </c>
      <c r="R301" s="159"/>
      <c r="S301" s="111"/>
    </row>
    <row r="302" spans="1:19" x14ac:dyDescent="0.3">
      <c r="A302" t="s">
        <v>1346</v>
      </c>
      <c r="B302" t="s">
        <v>1145</v>
      </c>
      <c r="C302" s="160" t="str">
        <f>TRIM(CLEAN(TEXT(IFERROR(INDEX('Snakeden MR'!$B$4:$C$3028,MATCH($A302,'Snakeden MR'!$C$4:$C$3028,0),1),"-"),"@")))</f>
        <v>-</v>
      </c>
      <c r="D302" s="147" t="str">
        <f>TRIM(CLEAN(TEXT(IFERROR(INDEX('Snakeden MR'!$I$4:$J$3028,MATCH($A302,'Snakeden MR'!$J$4:$J$3028,0),1),"-"),"@")))</f>
        <v>-</v>
      </c>
      <c r="E302" s="147" t="str">
        <f>TRIM(CLEAN(TEXT(IFERROR(INDEX('Snakeden MR'!$P$4:$Q$3028,MATCH($A302,'Snakeden MR'!$Q$4:$Q$3028,0),1),"-"),"@")))</f>
        <v>-</v>
      </c>
      <c r="F302" s="147" t="str">
        <f>TRIM(CLEAN(TEXT(IFERROR(INDEX('Snakeden MR'!$W$4:$X$3028,MATCH($A302,'Snakeden MR'!$X$4:$X$3028,0),1),"-"),"@")))</f>
        <v>-</v>
      </c>
      <c r="G302" s="159" t="str">
        <f t="shared" si="8"/>
        <v>Not Found</v>
      </c>
      <c r="H302" t="str" cm="1">
        <f t="array" ref="H302">IF(SUMPRODUCT((TRIM(C302:F302)&lt;&gt;"-")*1)=0,
    "No Data",
    IF(COUNTIF(C302:F302,INDEX(_xlfn._xlws.FILTER(C302:F302,TRIM(C302:F302)&lt;&gt;"-"),1))=SUMPRODUCT((TRIM(C302:F302)&lt;&gt;"-")*1),
    "No Change",
    "Change"))</f>
        <v>No Data</v>
      </c>
      <c r="I302" s="159"/>
      <c r="J302"/>
      <c r="K302" s="163"/>
      <c r="L302" s="147" t="str">
        <f>TRIM(CLEAN(TEXT(IFERROR(INDEX('Glade MR'!$B$4:$C$3000,MATCH($A302,'Glade MR'!$C$4:$C$3000,0),1),"-"),"@")))</f>
        <v>-</v>
      </c>
      <c r="M302" s="147" t="str">
        <f>TRIM(CLEAN(TEXT(IFERROR(INDEX('Glade MR'!$I$4:$J$3000,MATCH($A302,'Glade MR'!$J$4:$J$3000,0),1),"-"),"@")))</f>
        <v>-</v>
      </c>
      <c r="N302" s="147" t="str">
        <f>TRIM(CLEAN(TEXT(IFERROR(INDEX('Glade MR'!$P$4:$Q$3000,MATCH($A302,'Glade MR'!$Q$4:$Q$3000,0),1),"-"),"@")))</f>
        <v>-</v>
      </c>
      <c r="O302" s="147" t="str">
        <f>TRIM(CLEAN(TEXT(IFERROR(INDEX('Glade MR'!$W$4:$X$3000,MATCH($A302,'Glade MR'!$X$4:$X$3000,0),1),"-"),"@")))</f>
        <v>-</v>
      </c>
      <c r="P302" s="159" t="str">
        <f t="shared" si="9"/>
        <v>Not Found</v>
      </c>
      <c r="Q302" t="str" cm="1">
        <f t="array" ref="Q302">IF(SUMPRODUCT((TRIM(L302:O302)&lt;&gt;"-")*1)=0,
    "No Data",
    IF(COUNTIF(L302:O302,INDEX(_xlfn._xlws.FILTER(L302:O302,TRIM(L302:O302)&lt;&gt;"-"),1))=SUMPRODUCT((TRIM(L302:O302)&lt;&gt;"-")*1),
    "No Change",
    "Change"))</f>
        <v>No Data</v>
      </c>
      <c r="R302" s="159"/>
      <c r="S302" s="111"/>
    </row>
    <row r="303" spans="1:19" x14ac:dyDescent="0.3">
      <c r="A303" t="s">
        <v>128</v>
      </c>
      <c r="B303" t="s">
        <v>1145</v>
      </c>
      <c r="C303" s="160" t="str">
        <f>TRIM(CLEAN(TEXT(IFERROR(INDEX('Snakeden MR'!$B$4:$C$3028,MATCH($A303,'Snakeden MR'!$C$4:$C$3028,0),1),"-"),"@")))</f>
        <v>-</v>
      </c>
      <c r="D303" s="147" t="str">
        <f>TRIM(CLEAN(TEXT(IFERROR(INDEX('Snakeden MR'!$I$4:$J$3028,MATCH($A303,'Snakeden MR'!$J$4:$J$3028,0),1),"-"),"@")))</f>
        <v>Pool 2</v>
      </c>
      <c r="E303" s="147" t="str">
        <f>TRIM(CLEAN(TEXT(IFERROR(INDEX('Snakeden MR'!$P$4:$Q$3028,MATCH($A303,'Snakeden MR'!$Q$4:$Q$3028,0),1),"-"),"@")))</f>
        <v>-</v>
      </c>
      <c r="F303" s="147" t="str">
        <f>TRIM(CLEAN(TEXT(IFERROR(INDEX('Snakeden MR'!$W$4:$X$3028,MATCH($A303,'Snakeden MR'!$X$4:$X$3028,0),1),"-"),"@")))</f>
        <v>-</v>
      </c>
      <c r="G303" s="159" t="str">
        <f t="shared" si="8"/>
        <v>Found</v>
      </c>
      <c r="H303" t="str" cm="1">
        <f t="array" ref="H303">IF(SUMPRODUCT((TRIM(C303:F303)&lt;&gt;"-")*1)=0,
    "No Data",
    IF(COUNTIF(C303:F303,INDEX(_xlfn._xlws.FILTER(C303:F303,TRIM(C303:F303)&lt;&gt;"-"),1))=SUMPRODUCT((TRIM(C303:F303)&lt;&gt;"-")*1),
    "No Change",
    "Change"))</f>
        <v>No Change</v>
      </c>
      <c r="I303" s="159"/>
      <c r="J303"/>
      <c r="K303" s="163"/>
      <c r="L303" s="147" t="str">
        <f>TRIM(CLEAN(TEXT(IFERROR(INDEX('Glade MR'!$B$4:$C$3000,MATCH($A303,'Glade MR'!$C$4:$C$3000,0),1),"-"),"@")))</f>
        <v>-</v>
      </c>
      <c r="M303" s="147" t="str">
        <f>TRIM(CLEAN(TEXT(IFERROR(INDEX('Glade MR'!$I$4:$J$3000,MATCH($A303,'Glade MR'!$J$4:$J$3000,0),1),"-"),"@")))</f>
        <v>-</v>
      </c>
      <c r="N303" s="147" t="str">
        <f>TRIM(CLEAN(TEXT(IFERROR(INDEX('Glade MR'!$P$4:$Q$3000,MATCH($A303,'Glade MR'!$Q$4:$Q$3000,0),1),"-"),"@")))</f>
        <v>-</v>
      </c>
      <c r="O303" s="147" t="str">
        <f>TRIM(CLEAN(TEXT(IFERROR(INDEX('Glade MR'!$W$4:$X$3000,MATCH($A303,'Glade MR'!$X$4:$X$3000,0),1),"-"),"@")))</f>
        <v>-</v>
      </c>
      <c r="P303" s="159" t="str">
        <f t="shared" si="9"/>
        <v>Not Found</v>
      </c>
      <c r="Q303" t="str" cm="1">
        <f t="array" ref="Q303">IF(SUMPRODUCT((TRIM(L303:O303)&lt;&gt;"-")*1)=0,
    "No Data",
    IF(COUNTIF(L303:O303,INDEX(_xlfn._xlws.FILTER(L303:O303,TRIM(L303:O303)&lt;&gt;"-"),1))=SUMPRODUCT((TRIM(L303:O303)&lt;&gt;"-")*1),
    "No Change",
    "Change"))</f>
        <v>No Data</v>
      </c>
      <c r="R303" s="159"/>
      <c r="S303" s="111"/>
    </row>
    <row r="304" spans="1:19" x14ac:dyDescent="0.3">
      <c r="A304" t="s">
        <v>980</v>
      </c>
      <c r="B304" t="s">
        <v>1137</v>
      </c>
      <c r="C304" s="160" t="str">
        <f>TRIM(CLEAN(TEXT(IFERROR(INDEX('Snakeden MR'!$B$4:$C$3028,MATCH($A304,'Snakeden MR'!$C$4:$C$3028,0),1),"-"),"@")))</f>
        <v>-</v>
      </c>
      <c r="D304" s="147" t="str">
        <f>TRIM(CLEAN(TEXT(IFERROR(INDEX('Snakeden MR'!$I$4:$J$3028,MATCH($A304,'Snakeden MR'!$J$4:$J$3028,0),1),"-"),"@")))</f>
        <v>-</v>
      </c>
      <c r="E304" s="147" t="str">
        <f>TRIM(CLEAN(TEXT(IFERROR(INDEX('Snakeden MR'!$P$4:$Q$3028,MATCH($A304,'Snakeden MR'!$Q$4:$Q$3028,0),1),"-"),"@")))</f>
        <v>-</v>
      </c>
      <c r="F304" s="147" t="str">
        <f>TRIM(CLEAN(TEXT(IFERROR(INDEX('Snakeden MR'!$W$4:$X$3028,MATCH($A304,'Snakeden MR'!$X$4:$X$3028,0),1),"-"),"@")))</f>
        <v>-</v>
      </c>
      <c r="G304" s="159" t="str">
        <f t="shared" si="8"/>
        <v>Not Found</v>
      </c>
      <c r="H304" t="str" cm="1">
        <f t="array" ref="H304">IF(SUMPRODUCT((TRIM(C304:F304)&lt;&gt;"-")*1)=0,
    "No Data",
    IF(COUNTIF(C304:F304,INDEX(_xlfn._xlws.FILTER(C304:F304,TRIM(C304:F304)&lt;&gt;"-"),1))=SUMPRODUCT((TRIM(C304:F304)&lt;&gt;"-")*1),
    "No Change",
    "Change"))</f>
        <v>No Data</v>
      </c>
      <c r="I304" s="159"/>
      <c r="J304"/>
      <c r="K304" s="163"/>
      <c r="L304" s="147" t="str">
        <f>TRIM(CLEAN(TEXT(IFERROR(INDEX('Glade MR'!$B$4:$C$3000,MATCH($A304,'Glade MR'!$C$4:$C$3000,0),1),"-"),"@")))</f>
        <v>-</v>
      </c>
      <c r="M304" s="147" t="str">
        <f>TRIM(CLEAN(TEXT(IFERROR(INDEX('Glade MR'!$I$4:$J$3000,MATCH($A304,'Glade MR'!$J$4:$J$3000,0),1),"-"),"@")))</f>
        <v>Pool 10</v>
      </c>
      <c r="N304" s="147" t="str">
        <f>TRIM(CLEAN(TEXT(IFERROR(INDEX('Glade MR'!$P$4:$Q$3000,MATCH($A304,'Glade MR'!$Q$4:$Q$3000,0),1),"-"),"@")))</f>
        <v>-</v>
      </c>
      <c r="O304" s="147" t="str">
        <f>TRIM(CLEAN(TEXT(IFERROR(INDEX('Glade MR'!$W$4:$X$3000,MATCH($A304,'Glade MR'!$X$4:$X$3000,0),1),"-"),"@")))</f>
        <v>-</v>
      </c>
      <c r="P304" s="159" t="str">
        <f t="shared" si="9"/>
        <v>Found</v>
      </c>
      <c r="Q304" t="str" cm="1">
        <f t="array" ref="Q304">IF(SUMPRODUCT((TRIM(L304:O304)&lt;&gt;"-")*1)=0,
    "No Data",
    IF(COUNTIF(L304:O304,INDEX(_xlfn._xlws.FILTER(L304:O304,TRIM(L304:O304)&lt;&gt;"-"),1))=SUMPRODUCT((TRIM(L304:O304)&lt;&gt;"-")*1),
    "No Change",
    "Change"))</f>
        <v>No Change</v>
      </c>
      <c r="R304" s="159"/>
      <c r="S304" s="111"/>
    </row>
    <row r="305" spans="1:19" x14ac:dyDescent="0.3">
      <c r="A305" t="s">
        <v>1347</v>
      </c>
      <c r="B305" t="s">
        <v>1145</v>
      </c>
      <c r="C305" s="160" t="str">
        <f>TRIM(CLEAN(TEXT(IFERROR(INDEX('Snakeden MR'!$B$4:$C$3028,MATCH($A305,'Snakeden MR'!$C$4:$C$3028,0),1),"-"),"@")))</f>
        <v>-</v>
      </c>
      <c r="D305" s="147" t="str">
        <f>TRIM(CLEAN(TEXT(IFERROR(INDEX('Snakeden MR'!$I$4:$J$3028,MATCH($A305,'Snakeden MR'!$J$4:$J$3028,0),1),"-"),"@")))</f>
        <v>-</v>
      </c>
      <c r="E305" s="147" t="str">
        <f>TRIM(CLEAN(TEXT(IFERROR(INDEX('Snakeden MR'!$P$4:$Q$3028,MATCH($A305,'Snakeden MR'!$Q$4:$Q$3028,0),1),"-"),"@")))</f>
        <v>-</v>
      </c>
      <c r="F305" s="147" t="str">
        <f>TRIM(CLEAN(TEXT(IFERROR(INDEX('Snakeden MR'!$W$4:$X$3028,MATCH($A305,'Snakeden MR'!$X$4:$X$3028,0),1),"-"),"@")))</f>
        <v>-</v>
      </c>
      <c r="G305" s="159" t="str">
        <f t="shared" si="8"/>
        <v>Not Found</v>
      </c>
      <c r="H305" t="str" cm="1">
        <f t="array" ref="H305">IF(SUMPRODUCT((TRIM(C305:F305)&lt;&gt;"-")*1)=0,
    "No Data",
    IF(COUNTIF(C305:F305,INDEX(_xlfn._xlws.FILTER(C305:F305,TRIM(C305:F305)&lt;&gt;"-"),1))=SUMPRODUCT((TRIM(C305:F305)&lt;&gt;"-")*1),
    "No Change",
    "Change"))</f>
        <v>No Data</v>
      </c>
      <c r="I305" s="159"/>
      <c r="J305"/>
      <c r="K305" s="163"/>
      <c r="L305" s="147" t="str">
        <f>TRIM(CLEAN(TEXT(IFERROR(INDEX('Glade MR'!$B$4:$C$3000,MATCH($A305,'Glade MR'!$C$4:$C$3000,0),1),"-"),"@")))</f>
        <v>-</v>
      </c>
      <c r="M305" s="147" t="str">
        <f>TRIM(CLEAN(TEXT(IFERROR(INDEX('Glade MR'!$I$4:$J$3000,MATCH($A305,'Glade MR'!$J$4:$J$3000,0),1),"-"),"@")))</f>
        <v>-</v>
      </c>
      <c r="N305" s="147" t="str">
        <f>TRIM(CLEAN(TEXT(IFERROR(INDEX('Glade MR'!$P$4:$Q$3000,MATCH($A305,'Glade MR'!$Q$4:$Q$3000,0),1),"-"),"@")))</f>
        <v>-</v>
      </c>
      <c r="O305" s="147" t="str">
        <f>TRIM(CLEAN(TEXT(IFERROR(INDEX('Glade MR'!$W$4:$X$3000,MATCH($A305,'Glade MR'!$X$4:$X$3000,0),1),"-"),"@")))</f>
        <v>-</v>
      </c>
      <c r="P305" s="159" t="str">
        <f t="shared" si="9"/>
        <v>Not Found</v>
      </c>
      <c r="Q305" t="str" cm="1">
        <f t="array" ref="Q305">IF(SUMPRODUCT((TRIM(L305:O305)&lt;&gt;"-")*1)=0,
    "No Data",
    IF(COUNTIF(L305:O305,INDEX(_xlfn._xlws.FILTER(L305:O305,TRIM(L305:O305)&lt;&gt;"-"),1))=SUMPRODUCT((TRIM(L305:O305)&lt;&gt;"-")*1),
    "No Change",
    "Change"))</f>
        <v>No Data</v>
      </c>
      <c r="R305" s="159"/>
      <c r="S305" s="111"/>
    </row>
    <row r="306" spans="1:19" x14ac:dyDescent="0.3">
      <c r="A306" t="s">
        <v>1348</v>
      </c>
      <c r="B306" t="s">
        <v>1145</v>
      </c>
      <c r="C306" s="160" t="str">
        <f>TRIM(CLEAN(TEXT(IFERROR(INDEX('Snakeden MR'!$B$4:$C$3028,MATCH($A306,'Snakeden MR'!$C$4:$C$3028,0),1),"-"),"@")))</f>
        <v>-</v>
      </c>
      <c r="D306" s="147" t="str">
        <f>TRIM(CLEAN(TEXT(IFERROR(INDEX('Snakeden MR'!$I$4:$J$3028,MATCH($A306,'Snakeden MR'!$J$4:$J$3028,0),1),"-"),"@")))</f>
        <v>-</v>
      </c>
      <c r="E306" s="147" t="str">
        <f>TRIM(CLEAN(TEXT(IFERROR(INDEX('Snakeden MR'!$P$4:$Q$3028,MATCH($A306,'Snakeden MR'!$Q$4:$Q$3028,0),1),"-"),"@")))</f>
        <v>-</v>
      </c>
      <c r="F306" s="147" t="str">
        <f>TRIM(CLEAN(TEXT(IFERROR(INDEX('Snakeden MR'!$W$4:$X$3028,MATCH($A306,'Snakeden MR'!$X$4:$X$3028,0),1),"-"),"@")))</f>
        <v>-</v>
      </c>
      <c r="G306" s="159" t="str">
        <f t="shared" si="8"/>
        <v>Not Found</v>
      </c>
      <c r="H306" t="str" cm="1">
        <f t="array" ref="H306">IF(SUMPRODUCT((TRIM(C306:F306)&lt;&gt;"-")*1)=0,
    "No Data",
    IF(COUNTIF(C306:F306,INDEX(_xlfn._xlws.FILTER(C306:F306,TRIM(C306:F306)&lt;&gt;"-"),1))=SUMPRODUCT((TRIM(C306:F306)&lt;&gt;"-")*1),
    "No Change",
    "Change"))</f>
        <v>No Data</v>
      </c>
      <c r="I306" s="159"/>
      <c r="J306"/>
      <c r="K306" s="163"/>
      <c r="L306" s="147" t="str">
        <f>TRIM(CLEAN(TEXT(IFERROR(INDEX('Glade MR'!$B$4:$C$3000,MATCH($A306,'Glade MR'!$C$4:$C$3000,0),1),"-"),"@")))</f>
        <v>-</v>
      </c>
      <c r="M306" s="147" t="str">
        <f>TRIM(CLEAN(TEXT(IFERROR(INDEX('Glade MR'!$I$4:$J$3000,MATCH($A306,'Glade MR'!$J$4:$J$3000,0),1),"-"),"@")))</f>
        <v>-</v>
      </c>
      <c r="N306" s="147" t="str">
        <f>TRIM(CLEAN(TEXT(IFERROR(INDEX('Glade MR'!$P$4:$Q$3000,MATCH($A306,'Glade MR'!$Q$4:$Q$3000,0),1),"-"),"@")))</f>
        <v>-</v>
      </c>
      <c r="O306" s="147" t="str">
        <f>TRIM(CLEAN(TEXT(IFERROR(INDEX('Glade MR'!$W$4:$X$3000,MATCH($A306,'Glade MR'!$X$4:$X$3000,0),1),"-"),"@")))</f>
        <v>-</v>
      </c>
      <c r="P306" s="159" t="str">
        <f t="shared" si="9"/>
        <v>Not Found</v>
      </c>
      <c r="Q306" t="str" cm="1">
        <f t="array" ref="Q306">IF(SUMPRODUCT((TRIM(L306:O306)&lt;&gt;"-")*1)=0,
    "No Data",
    IF(COUNTIF(L306:O306,INDEX(_xlfn._xlws.FILTER(L306:O306,TRIM(L306:O306)&lt;&gt;"-"),1))=SUMPRODUCT((TRIM(L306:O306)&lt;&gt;"-")*1),
    "No Change",
    "Change"))</f>
        <v>No Data</v>
      </c>
      <c r="R306" s="159"/>
      <c r="S306" s="111"/>
    </row>
    <row r="307" spans="1:19" x14ac:dyDescent="0.3">
      <c r="A307" t="s">
        <v>1349</v>
      </c>
      <c r="B307" t="s">
        <v>1137</v>
      </c>
      <c r="C307" s="160" t="str">
        <f>TRIM(CLEAN(TEXT(IFERROR(INDEX('Snakeden MR'!$B$4:$C$3028,MATCH($A307,'Snakeden MR'!$C$4:$C$3028,0),1),"-"),"@")))</f>
        <v>-</v>
      </c>
      <c r="D307" s="147" t="str">
        <f>TRIM(CLEAN(TEXT(IFERROR(INDEX('Snakeden MR'!$I$4:$J$3028,MATCH($A307,'Snakeden MR'!$J$4:$J$3028,0),1),"-"),"@")))</f>
        <v>-</v>
      </c>
      <c r="E307" s="147" t="str">
        <f>TRIM(CLEAN(TEXT(IFERROR(INDEX('Snakeden MR'!$P$4:$Q$3028,MATCH($A307,'Snakeden MR'!$Q$4:$Q$3028,0),1),"-"),"@")))</f>
        <v>-</v>
      </c>
      <c r="F307" s="147" t="str">
        <f>TRIM(CLEAN(TEXT(IFERROR(INDEX('Snakeden MR'!$W$4:$X$3028,MATCH($A307,'Snakeden MR'!$X$4:$X$3028,0),1),"-"),"@")))</f>
        <v>-</v>
      </c>
      <c r="G307" s="159" t="str">
        <f t="shared" si="8"/>
        <v>Not Found</v>
      </c>
      <c r="H307" t="str" cm="1">
        <f t="array" ref="H307">IF(SUMPRODUCT((TRIM(C307:F307)&lt;&gt;"-")*1)=0,
    "No Data",
    IF(COUNTIF(C307:F307,INDEX(_xlfn._xlws.FILTER(C307:F307,TRIM(C307:F307)&lt;&gt;"-"),1))=SUMPRODUCT((TRIM(C307:F307)&lt;&gt;"-")*1),
    "No Change",
    "Change"))</f>
        <v>No Data</v>
      </c>
      <c r="I307" s="159"/>
      <c r="J307"/>
      <c r="K307" s="163"/>
      <c r="L307" s="147" t="str">
        <f>TRIM(CLEAN(TEXT(IFERROR(INDEX('Glade MR'!$B$4:$C$3000,MATCH($A307,'Glade MR'!$C$4:$C$3000,0),1),"-"),"@")))</f>
        <v>-</v>
      </c>
      <c r="M307" s="147" t="str">
        <f>TRIM(CLEAN(TEXT(IFERROR(INDEX('Glade MR'!$I$4:$J$3000,MATCH($A307,'Glade MR'!$J$4:$J$3000,0),1),"-"),"@")))</f>
        <v>-</v>
      </c>
      <c r="N307" s="147" t="str">
        <f>TRIM(CLEAN(TEXT(IFERROR(INDEX('Glade MR'!$P$4:$Q$3000,MATCH($A307,'Glade MR'!$Q$4:$Q$3000,0),1),"-"),"@")))</f>
        <v>-</v>
      </c>
      <c r="O307" s="147" t="str">
        <f>TRIM(CLEAN(TEXT(IFERROR(INDEX('Glade MR'!$W$4:$X$3000,MATCH($A307,'Glade MR'!$X$4:$X$3000,0),1),"-"),"@")))</f>
        <v>-</v>
      </c>
      <c r="P307" s="159" t="str">
        <f t="shared" si="9"/>
        <v>Not Found</v>
      </c>
      <c r="Q307" t="str" cm="1">
        <f t="array" ref="Q307">IF(SUMPRODUCT((TRIM(L307:O307)&lt;&gt;"-")*1)=0,
    "No Data",
    IF(COUNTIF(L307:O307,INDEX(_xlfn._xlws.FILTER(L307:O307,TRIM(L307:O307)&lt;&gt;"-"),1))=SUMPRODUCT((TRIM(L307:O307)&lt;&gt;"-")*1),
    "No Change",
    "Change"))</f>
        <v>No Data</v>
      </c>
      <c r="R307" s="159"/>
      <c r="S307" s="111"/>
    </row>
    <row r="308" spans="1:19" x14ac:dyDescent="0.3">
      <c r="A308" t="s">
        <v>1350</v>
      </c>
      <c r="B308" t="s">
        <v>1145</v>
      </c>
      <c r="C308" s="160" t="str">
        <f>TRIM(CLEAN(TEXT(IFERROR(INDEX('Snakeden MR'!$B$4:$C$3028,MATCH($A308,'Snakeden MR'!$C$4:$C$3028,0),1),"-"),"@")))</f>
        <v>-</v>
      </c>
      <c r="D308" s="147" t="str">
        <f>TRIM(CLEAN(TEXT(IFERROR(INDEX('Snakeden MR'!$I$4:$J$3028,MATCH($A308,'Snakeden MR'!$J$4:$J$3028,0),1),"-"),"@")))</f>
        <v>-</v>
      </c>
      <c r="E308" s="147" t="str">
        <f>TRIM(CLEAN(TEXT(IFERROR(INDEX('Snakeden MR'!$P$4:$Q$3028,MATCH($A308,'Snakeden MR'!$Q$4:$Q$3028,0),1),"-"),"@")))</f>
        <v>-</v>
      </c>
      <c r="F308" s="147" t="str">
        <f>TRIM(CLEAN(TEXT(IFERROR(INDEX('Snakeden MR'!$W$4:$X$3028,MATCH($A308,'Snakeden MR'!$X$4:$X$3028,0),1),"-"),"@")))</f>
        <v>-</v>
      </c>
      <c r="G308" s="159" t="str">
        <f t="shared" si="8"/>
        <v>Not Found</v>
      </c>
      <c r="H308" t="str" cm="1">
        <f t="array" ref="H308">IF(SUMPRODUCT((TRIM(C308:F308)&lt;&gt;"-")*1)=0,
    "No Data",
    IF(COUNTIF(C308:F308,INDEX(_xlfn._xlws.FILTER(C308:F308,TRIM(C308:F308)&lt;&gt;"-"),1))=SUMPRODUCT((TRIM(C308:F308)&lt;&gt;"-")*1),
    "No Change",
    "Change"))</f>
        <v>No Data</v>
      </c>
      <c r="I308" s="159"/>
      <c r="J308"/>
      <c r="K308" s="163"/>
      <c r="L308" s="147" t="str">
        <f>TRIM(CLEAN(TEXT(IFERROR(INDEX('Glade MR'!$B$4:$C$3000,MATCH($A308,'Glade MR'!$C$4:$C$3000,0),1),"-"),"@")))</f>
        <v>-</v>
      </c>
      <c r="M308" s="147" t="str">
        <f>TRIM(CLEAN(TEXT(IFERROR(INDEX('Glade MR'!$I$4:$J$3000,MATCH($A308,'Glade MR'!$J$4:$J$3000,0),1),"-"),"@")))</f>
        <v>-</v>
      </c>
      <c r="N308" s="147" t="str">
        <f>TRIM(CLEAN(TEXT(IFERROR(INDEX('Glade MR'!$P$4:$Q$3000,MATCH($A308,'Glade MR'!$Q$4:$Q$3000,0),1),"-"),"@")))</f>
        <v>-</v>
      </c>
      <c r="O308" s="147" t="str">
        <f>TRIM(CLEAN(TEXT(IFERROR(INDEX('Glade MR'!$W$4:$X$3000,MATCH($A308,'Glade MR'!$X$4:$X$3000,0),1),"-"),"@")))</f>
        <v>-</v>
      </c>
      <c r="P308" s="159" t="str">
        <f t="shared" si="9"/>
        <v>Not Found</v>
      </c>
      <c r="Q308" t="str" cm="1">
        <f t="array" ref="Q308">IF(SUMPRODUCT((TRIM(L308:O308)&lt;&gt;"-")*1)=0,
    "No Data",
    IF(COUNTIF(L308:O308,INDEX(_xlfn._xlws.FILTER(L308:O308,TRIM(L308:O308)&lt;&gt;"-"),1))=SUMPRODUCT((TRIM(L308:O308)&lt;&gt;"-")*1),
    "No Change",
    "Change"))</f>
        <v>No Data</v>
      </c>
      <c r="R308" s="159"/>
      <c r="S308" s="111"/>
    </row>
    <row r="309" spans="1:19" x14ac:dyDescent="0.3">
      <c r="A309" t="s">
        <v>1351</v>
      </c>
      <c r="B309" t="s">
        <v>1145</v>
      </c>
      <c r="C309" s="160" t="str">
        <f>TRIM(CLEAN(TEXT(IFERROR(INDEX('Snakeden MR'!$B$4:$C$3028,MATCH($A309,'Snakeden MR'!$C$4:$C$3028,0),1),"-"),"@")))</f>
        <v>-</v>
      </c>
      <c r="D309" s="147" t="str">
        <f>TRIM(CLEAN(TEXT(IFERROR(INDEX('Snakeden MR'!$I$4:$J$3028,MATCH($A309,'Snakeden MR'!$J$4:$J$3028,0),1),"-"),"@")))</f>
        <v>-</v>
      </c>
      <c r="E309" s="147" t="str">
        <f>TRIM(CLEAN(TEXT(IFERROR(INDEX('Snakeden MR'!$P$4:$Q$3028,MATCH($A309,'Snakeden MR'!$Q$4:$Q$3028,0),1),"-"),"@")))</f>
        <v>-</v>
      </c>
      <c r="F309" s="147" t="str">
        <f>TRIM(CLEAN(TEXT(IFERROR(INDEX('Snakeden MR'!$W$4:$X$3028,MATCH($A309,'Snakeden MR'!$X$4:$X$3028,0),1),"-"),"@")))</f>
        <v>-</v>
      </c>
      <c r="G309" s="159" t="str">
        <f t="shared" si="8"/>
        <v>Not Found</v>
      </c>
      <c r="H309" t="str" cm="1">
        <f t="array" ref="H309">IF(SUMPRODUCT((TRIM(C309:F309)&lt;&gt;"-")*1)=0,
    "No Data",
    IF(COUNTIF(C309:F309,INDEX(_xlfn._xlws.FILTER(C309:F309,TRIM(C309:F309)&lt;&gt;"-"),1))=SUMPRODUCT((TRIM(C309:F309)&lt;&gt;"-")*1),
    "No Change",
    "Change"))</f>
        <v>No Data</v>
      </c>
      <c r="I309" s="159"/>
      <c r="J309"/>
      <c r="K309" s="163"/>
      <c r="L309" s="147" t="str">
        <f>TRIM(CLEAN(TEXT(IFERROR(INDEX('Glade MR'!$B$4:$C$3000,MATCH($A309,'Glade MR'!$C$4:$C$3000,0),1),"-"),"@")))</f>
        <v>-</v>
      </c>
      <c r="M309" s="147" t="str">
        <f>TRIM(CLEAN(TEXT(IFERROR(INDEX('Glade MR'!$I$4:$J$3000,MATCH($A309,'Glade MR'!$J$4:$J$3000,0),1),"-"),"@")))</f>
        <v>-</v>
      </c>
      <c r="N309" s="147" t="str">
        <f>TRIM(CLEAN(TEXT(IFERROR(INDEX('Glade MR'!$P$4:$Q$3000,MATCH($A309,'Glade MR'!$Q$4:$Q$3000,0),1),"-"),"@")))</f>
        <v>-</v>
      </c>
      <c r="O309" s="147" t="str">
        <f>TRIM(CLEAN(TEXT(IFERROR(INDEX('Glade MR'!$W$4:$X$3000,MATCH($A309,'Glade MR'!$X$4:$X$3000,0),1),"-"),"@")))</f>
        <v>-</v>
      </c>
      <c r="P309" s="159" t="str">
        <f t="shared" si="9"/>
        <v>Not Found</v>
      </c>
      <c r="Q309" t="str" cm="1">
        <f t="array" ref="Q309">IF(SUMPRODUCT((TRIM(L309:O309)&lt;&gt;"-")*1)=0,
    "No Data",
    IF(COUNTIF(L309:O309,INDEX(_xlfn._xlws.FILTER(L309:O309,TRIM(L309:O309)&lt;&gt;"-"),1))=SUMPRODUCT((TRIM(L309:O309)&lt;&gt;"-")*1),
    "No Change",
    "Change"))</f>
        <v>No Data</v>
      </c>
      <c r="R309" s="159"/>
      <c r="S309" s="111"/>
    </row>
    <row r="310" spans="1:19" x14ac:dyDescent="0.3">
      <c r="A310" t="s">
        <v>1352</v>
      </c>
      <c r="B310" t="s">
        <v>1145</v>
      </c>
      <c r="C310" s="160" t="str">
        <f>TRIM(CLEAN(TEXT(IFERROR(INDEX('Snakeden MR'!$B$4:$C$3028,MATCH($A310,'Snakeden MR'!$C$4:$C$3028,0),1),"-"),"@")))</f>
        <v>-</v>
      </c>
      <c r="D310" s="147" t="str">
        <f>TRIM(CLEAN(TEXT(IFERROR(INDEX('Snakeden MR'!$I$4:$J$3028,MATCH($A310,'Snakeden MR'!$J$4:$J$3028,0),1),"-"),"@")))</f>
        <v>-</v>
      </c>
      <c r="E310" s="147" t="str">
        <f>TRIM(CLEAN(TEXT(IFERROR(INDEX('Snakeden MR'!$P$4:$Q$3028,MATCH($A310,'Snakeden MR'!$Q$4:$Q$3028,0),1),"-"),"@")))</f>
        <v>-</v>
      </c>
      <c r="F310" s="147" t="str">
        <f>TRIM(CLEAN(TEXT(IFERROR(INDEX('Snakeden MR'!$W$4:$X$3028,MATCH($A310,'Snakeden MR'!$X$4:$X$3028,0),1),"-"),"@")))</f>
        <v>-</v>
      </c>
      <c r="G310" s="159" t="str">
        <f t="shared" si="8"/>
        <v>Not Found</v>
      </c>
      <c r="H310" t="str" cm="1">
        <f t="array" ref="H310">IF(SUMPRODUCT((TRIM(C310:F310)&lt;&gt;"-")*1)=0,
    "No Data",
    IF(COUNTIF(C310:F310,INDEX(_xlfn._xlws.FILTER(C310:F310,TRIM(C310:F310)&lt;&gt;"-"),1))=SUMPRODUCT((TRIM(C310:F310)&lt;&gt;"-")*1),
    "No Change",
    "Change"))</f>
        <v>No Data</v>
      </c>
      <c r="I310" s="159"/>
      <c r="J310"/>
      <c r="K310" s="163"/>
      <c r="L310" s="147" t="str">
        <f>TRIM(CLEAN(TEXT(IFERROR(INDEX('Glade MR'!$B$4:$C$3000,MATCH($A310,'Glade MR'!$C$4:$C$3000,0),1),"-"),"@")))</f>
        <v>-</v>
      </c>
      <c r="M310" s="147" t="str">
        <f>TRIM(CLEAN(TEXT(IFERROR(INDEX('Glade MR'!$I$4:$J$3000,MATCH($A310,'Glade MR'!$J$4:$J$3000,0),1),"-"),"@")))</f>
        <v>-</v>
      </c>
      <c r="N310" s="147" t="str">
        <f>TRIM(CLEAN(TEXT(IFERROR(INDEX('Glade MR'!$P$4:$Q$3000,MATCH($A310,'Glade MR'!$Q$4:$Q$3000,0),1),"-"),"@")))</f>
        <v>-</v>
      </c>
      <c r="O310" s="147" t="str">
        <f>TRIM(CLEAN(TEXT(IFERROR(INDEX('Glade MR'!$W$4:$X$3000,MATCH($A310,'Glade MR'!$X$4:$X$3000,0),1),"-"),"@")))</f>
        <v>-</v>
      </c>
      <c r="P310" s="159" t="str">
        <f t="shared" si="9"/>
        <v>Not Found</v>
      </c>
      <c r="Q310" t="str" cm="1">
        <f t="array" ref="Q310">IF(SUMPRODUCT((TRIM(L310:O310)&lt;&gt;"-")*1)=0,
    "No Data",
    IF(COUNTIF(L310:O310,INDEX(_xlfn._xlws.FILTER(L310:O310,TRIM(L310:O310)&lt;&gt;"-"),1))=SUMPRODUCT((TRIM(L310:O310)&lt;&gt;"-")*1),
    "No Change",
    "Change"))</f>
        <v>No Data</v>
      </c>
      <c r="R310" s="159"/>
      <c r="S310" s="111"/>
    </row>
    <row r="311" spans="1:19" x14ac:dyDescent="0.3">
      <c r="A311" t="s">
        <v>1353</v>
      </c>
      <c r="B311" t="s">
        <v>1145</v>
      </c>
      <c r="C311" s="160" t="str">
        <f>TRIM(CLEAN(TEXT(IFERROR(INDEX('Snakeden MR'!$B$4:$C$3028,MATCH($A311,'Snakeden MR'!$C$4:$C$3028,0),1),"-"),"@")))</f>
        <v>-</v>
      </c>
      <c r="D311" s="147" t="str">
        <f>TRIM(CLEAN(TEXT(IFERROR(INDEX('Snakeden MR'!$I$4:$J$3028,MATCH($A311,'Snakeden MR'!$J$4:$J$3028,0),1),"-"),"@")))</f>
        <v>-</v>
      </c>
      <c r="E311" s="147" t="str">
        <f>TRIM(CLEAN(TEXT(IFERROR(INDEX('Snakeden MR'!$P$4:$Q$3028,MATCH($A311,'Snakeden MR'!$Q$4:$Q$3028,0),1),"-"),"@")))</f>
        <v>-</v>
      </c>
      <c r="F311" s="147" t="str">
        <f>TRIM(CLEAN(TEXT(IFERROR(INDEX('Snakeden MR'!$W$4:$X$3028,MATCH($A311,'Snakeden MR'!$X$4:$X$3028,0),1),"-"),"@")))</f>
        <v>-</v>
      </c>
      <c r="G311" s="159" t="str">
        <f t="shared" si="8"/>
        <v>Not Found</v>
      </c>
      <c r="H311" t="str" cm="1">
        <f t="array" ref="H311">IF(SUMPRODUCT((TRIM(C311:F311)&lt;&gt;"-")*1)=0,
    "No Data",
    IF(COUNTIF(C311:F311,INDEX(_xlfn._xlws.FILTER(C311:F311,TRIM(C311:F311)&lt;&gt;"-"),1))=SUMPRODUCT((TRIM(C311:F311)&lt;&gt;"-")*1),
    "No Change",
    "Change"))</f>
        <v>No Data</v>
      </c>
      <c r="I311" s="159"/>
      <c r="J311"/>
      <c r="K311" s="163"/>
      <c r="L311" s="147" t="str">
        <f>TRIM(CLEAN(TEXT(IFERROR(INDEX('Glade MR'!$B$4:$C$3000,MATCH($A311,'Glade MR'!$C$4:$C$3000,0),1),"-"),"@")))</f>
        <v>-</v>
      </c>
      <c r="M311" s="147" t="str">
        <f>TRIM(CLEAN(TEXT(IFERROR(INDEX('Glade MR'!$I$4:$J$3000,MATCH($A311,'Glade MR'!$J$4:$J$3000,0),1),"-"),"@")))</f>
        <v>-</v>
      </c>
      <c r="N311" s="147" t="str">
        <f>TRIM(CLEAN(TEXT(IFERROR(INDEX('Glade MR'!$P$4:$Q$3000,MATCH($A311,'Glade MR'!$Q$4:$Q$3000,0),1),"-"),"@")))</f>
        <v>-</v>
      </c>
      <c r="O311" s="147" t="str">
        <f>TRIM(CLEAN(TEXT(IFERROR(INDEX('Glade MR'!$W$4:$X$3000,MATCH($A311,'Glade MR'!$X$4:$X$3000,0),1),"-"),"@")))</f>
        <v>-</v>
      </c>
      <c r="P311" s="159" t="str">
        <f t="shared" si="9"/>
        <v>Not Found</v>
      </c>
      <c r="Q311" t="str" cm="1">
        <f t="array" ref="Q311">IF(SUMPRODUCT((TRIM(L311:O311)&lt;&gt;"-")*1)=0,
    "No Data",
    IF(COUNTIF(L311:O311,INDEX(_xlfn._xlws.FILTER(L311:O311,TRIM(L311:O311)&lt;&gt;"-"),1))=SUMPRODUCT((TRIM(L311:O311)&lt;&gt;"-")*1),
    "No Change",
    "Change"))</f>
        <v>No Data</v>
      </c>
      <c r="R311" s="159"/>
      <c r="S311" s="111"/>
    </row>
    <row r="312" spans="1:19" x14ac:dyDescent="0.3">
      <c r="A312" t="s">
        <v>1354</v>
      </c>
      <c r="B312" t="s">
        <v>1145</v>
      </c>
      <c r="C312" s="160" t="str">
        <f>TRIM(CLEAN(TEXT(IFERROR(INDEX('Snakeden MR'!$B$4:$C$3028,MATCH($A312,'Snakeden MR'!$C$4:$C$3028,0),1),"-"),"@")))</f>
        <v>-</v>
      </c>
      <c r="D312" s="147" t="str">
        <f>TRIM(CLEAN(TEXT(IFERROR(INDEX('Snakeden MR'!$I$4:$J$3028,MATCH($A312,'Snakeden MR'!$J$4:$J$3028,0),1),"-"),"@")))</f>
        <v>-</v>
      </c>
      <c r="E312" s="147" t="str">
        <f>TRIM(CLEAN(TEXT(IFERROR(INDEX('Snakeden MR'!$P$4:$Q$3028,MATCH($A312,'Snakeden MR'!$Q$4:$Q$3028,0),1),"-"),"@")))</f>
        <v>-</v>
      </c>
      <c r="F312" s="147" t="str">
        <f>TRIM(CLEAN(TEXT(IFERROR(INDEX('Snakeden MR'!$W$4:$X$3028,MATCH($A312,'Snakeden MR'!$X$4:$X$3028,0),1),"-"),"@")))</f>
        <v>-</v>
      </c>
      <c r="G312" s="159" t="str">
        <f t="shared" si="8"/>
        <v>Not Found</v>
      </c>
      <c r="H312" t="str" cm="1">
        <f t="array" ref="H312">IF(SUMPRODUCT((TRIM(C312:F312)&lt;&gt;"-")*1)=0,
    "No Data",
    IF(COUNTIF(C312:F312,INDEX(_xlfn._xlws.FILTER(C312:F312,TRIM(C312:F312)&lt;&gt;"-"),1))=SUMPRODUCT((TRIM(C312:F312)&lt;&gt;"-")*1),
    "No Change",
    "Change"))</f>
        <v>No Data</v>
      </c>
      <c r="I312" s="159"/>
      <c r="J312"/>
      <c r="K312" s="163"/>
      <c r="L312" s="147" t="str">
        <f>TRIM(CLEAN(TEXT(IFERROR(INDEX('Glade MR'!$B$4:$C$3000,MATCH($A312,'Glade MR'!$C$4:$C$3000,0),1),"-"),"@")))</f>
        <v>-</v>
      </c>
      <c r="M312" s="147" t="str">
        <f>TRIM(CLEAN(TEXT(IFERROR(INDEX('Glade MR'!$I$4:$J$3000,MATCH($A312,'Glade MR'!$J$4:$J$3000,0),1),"-"),"@")))</f>
        <v>-</v>
      </c>
      <c r="N312" s="147" t="str">
        <f>TRIM(CLEAN(TEXT(IFERROR(INDEX('Glade MR'!$P$4:$Q$3000,MATCH($A312,'Glade MR'!$Q$4:$Q$3000,0),1),"-"),"@")))</f>
        <v>-</v>
      </c>
      <c r="O312" s="147" t="str">
        <f>TRIM(CLEAN(TEXT(IFERROR(INDEX('Glade MR'!$W$4:$X$3000,MATCH($A312,'Glade MR'!$X$4:$X$3000,0),1),"-"),"@")))</f>
        <v>-</v>
      </c>
      <c r="P312" s="159" t="str">
        <f t="shared" si="9"/>
        <v>Not Found</v>
      </c>
      <c r="Q312" t="str" cm="1">
        <f t="array" ref="Q312">IF(SUMPRODUCT((TRIM(L312:O312)&lt;&gt;"-")*1)=0,
    "No Data",
    IF(COUNTIF(L312:O312,INDEX(_xlfn._xlws.FILTER(L312:O312,TRIM(L312:O312)&lt;&gt;"-"),1))=SUMPRODUCT((TRIM(L312:O312)&lt;&gt;"-")*1),
    "No Change",
    "Change"))</f>
        <v>No Data</v>
      </c>
      <c r="R312" s="159"/>
      <c r="S312" s="111"/>
    </row>
    <row r="313" spans="1:19" x14ac:dyDescent="0.3">
      <c r="A313" t="s">
        <v>1355</v>
      </c>
      <c r="B313" t="s">
        <v>1145</v>
      </c>
      <c r="C313" s="160" t="str">
        <f>TRIM(CLEAN(TEXT(IFERROR(INDEX('Snakeden MR'!$B$4:$C$3028,MATCH($A313,'Snakeden MR'!$C$4:$C$3028,0),1),"-"),"@")))</f>
        <v>-</v>
      </c>
      <c r="D313" s="147" t="str">
        <f>TRIM(CLEAN(TEXT(IFERROR(INDEX('Snakeden MR'!$I$4:$J$3028,MATCH($A313,'Snakeden MR'!$J$4:$J$3028,0),1),"-"),"@")))</f>
        <v>-</v>
      </c>
      <c r="E313" s="147" t="str">
        <f>TRIM(CLEAN(TEXT(IFERROR(INDEX('Snakeden MR'!$P$4:$Q$3028,MATCH($A313,'Snakeden MR'!$Q$4:$Q$3028,0),1),"-"),"@")))</f>
        <v>-</v>
      </c>
      <c r="F313" s="147" t="str">
        <f>TRIM(CLEAN(TEXT(IFERROR(INDEX('Snakeden MR'!$W$4:$X$3028,MATCH($A313,'Snakeden MR'!$X$4:$X$3028,0),1),"-"),"@")))</f>
        <v>-</v>
      </c>
      <c r="G313" s="159" t="str">
        <f t="shared" si="8"/>
        <v>Not Found</v>
      </c>
      <c r="H313" t="str" cm="1">
        <f t="array" ref="H313">IF(SUMPRODUCT((TRIM(C313:F313)&lt;&gt;"-")*1)=0,
    "No Data",
    IF(COUNTIF(C313:F313,INDEX(_xlfn._xlws.FILTER(C313:F313,TRIM(C313:F313)&lt;&gt;"-"),1))=SUMPRODUCT((TRIM(C313:F313)&lt;&gt;"-")*1),
    "No Change",
    "Change"))</f>
        <v>No Data</v>
      </c>
      <c r="I313" s="159"/>
      <c r="J313"/>
      <c r="K313" s="163"/>
      <c r="L313" s="147" t="str">
        <f>TRIM(CLEAN(TEXT(IFERROR(INDEX('Glade MR'!$B$4:$C$3000,MATCH($A313,'Glade MR'!$C$4:$C$3000,0),1),"-"),"@")))</f>
        <v>-</v>
      </c>
      <c r="M313" s="147" t="str">
        <f>TRIM(CLEAN(TEXT(IFERROR(INDEX('Glade MR'!$I$4:$J$3000,MATCH($A313,'Glade MR'!$J$4:$J$3000,0),1),"-"),"@")))</f>
        <v>-</v>
      </c>
      <c r="N313" s="147" t="str">
        <f>TRIM(CLEAN(TEXT(IFERROR(INDEX('Glade MR'!$P$4:$Q$3000,MATCH($A313,'Glade MR'!$Q$4:$Q$3000,0),1),"-"),"@")))</f>
        <v>-</v>
      </c>
      <c r="O313" s="147" t="str">
        <f>TRIM(CLEAN(TEXT(IFERROR(INDEX('Glade MR'!$W$4:$X$3000,MATCH($A313,'Glade MR'!$X$4:$X$3000,0),1),"-"),"@")))</f>
        <v>-</v>
      </c>
      <c r="P313" s="159" t="str">
        <f t="shared" si="9"/>
        <v>Not Found</v>
      </c>
      <c r="Q313" t="str" cm="1">
        <f t="array" ref="Q313">IF(SUMPRODUCT((TRIM(L313:O313)&lt;&gt;"-")*1)=0,
    "No Data",
    IF(COUNTIF(L313:O313,INDEX(_xlfn._xlws.FILTER(L313:O313,TRIM(L313:O313)&lt;&gt;"-"),1))=SUMPRODUCT((TRIM(L313:O313)&lt;&gt;"-")*1),
    "No Change",
    "Change"))</f>
        <v>No Data</v>
      </c>
      <c r="R313" s="159"/>
      <c r="S313" s="111"/>
    </row>
    <row r="314" spans="1:19" x14ac:dyDescent="0.3">
      <c r="A314" t="s">
        <v>1356</v>
      </c>
      <c r="B314" t="s">
        <v>1145</v>
      </c>
      <c r="C314" s="160" t="str">
        <f>TRIM(CLEAN(TEXT(IFERROR(INDEX('Snakeden MR'!$B$4:$C$3028,MATCH($A314,'Snakeden MR'!$C$4:$C$3028,0),1),"-"),"@")))</f>
        <v>-</v>
      </c>
      <c r="D314" s="147" t="str">
        <f>TRIM(CLEAN(TEXT(IFERROR(INDEX('Snakeden MR'!$I$4:$J$3028,MATCH($A314,'Snakeden MR'!$J$4:$J$3028,0),1),"-"),"@")))</f>
        <v>-</v>
      </c>
      <c r="E314" s="147" t="str">
        <f>TRIM(CLEAN(TEXT(IFERROR(INDEX('Snakeden MR'!$P$4:$Q$3028,MATCH($A314,'Snakeden MR'!$Q$4:$Q$3028,0),1),"-"),"@")))</f>
        <v>-</v>
      </c>
      <c r="F314" s="147" t="str">
        <f>TRIM(CLEAN(TEXT(IFERROR(INDEX('Snakeden MR'!$W$4:$X$3028,MATCH($A314,'Snakeden MR'!$X$4:$X$3028,0),1),"-"),"@")))</f>
        <v>-</v>
      </c>
      <c r="G314" s="159" t="str">
        <f t="shared" si="8"/>
        <v>Not Found</v>
      </c>
      <c r="H314" t="str" cm="1">
        <f t="array" ref="H314">IF(SUMPRODUCT((TRIM(C314:F314)&lt;&gt;"-")*1)=0,
    "No Data",
    IF(COUNTIF(C314:F314,INDEX(_xlfn._xlws.FILTER(C314:F314,TRIM(C314:F314)&lt;&gt;"-"),1))=SUMPRODUCT((TRIM(C314:F314)&lt;&gt;"-")*1),
    "No Change",
    "Change"))</f>
        <v>No Data</v>
      </c>
      <c r="I314" s="159"/>
      <c r="J314"/>
      <c r="K314" s="163"/>
      <c r="L314" s="147" t="str">
        <f>TRIM(CLEAN(TEXT(IFERROR(INDEX('Glade MR'!$B$4:$C$3000,MATCH($A314,'Glade MR'!$C$4:$C$3000,0),1),"-"),"@")))</f>
        <v>-</v>
      </c>
      <c r="M314" s="147" t="str">
        <f>TRIM(CLEAN(TEXT(IFERROR(INDEX('Glade MR'!$I$4:$J$3000,MATCH($A314,'Glade MR'!$J$4:$J$3000,0),1),"-"),"@")))</f>
        <v>-</v>
      </c>
      <c r="N314" s="147" t="str">
        <f>TRIM(CLEAN(TEXT(IFERROR(INDEX('Glade MR'!$P$4:$Q$3000,MATCH($A314,'Glade MR'!$Q$4:$Q$3000,0),1),"-"),"@")))</f>
        <v>-</v>
      </c>
      <c r="O314" s="147" t="str">
        <f>TRIM(CLEAN(TEXT(IFERROR(INDEX('Glade MR'!$W$4:$X$3000,MATCH($A314,'Glade MR'!$X$4:$X$3000,0),1),"-"),"@")))</f>
        <v>-</v>
      </c>
      <c r="P314" s="159" t="str">
        <f t="shared" si="9"/>
        <v>Not Found</v>
      </c>
      <c r="Q314" t="str" cm="1">
        <f t="array" ref="Q314">IF(SUMPRODUCT((TRIM(L314:O314)&lt;&gt;"-")*1)=0,
    "No Data",
    IF(COUNTIF(L314:O314,INDEX(_xlfn._xlws.FILTER(L314:O314,TRIM(L314:O314)&lt;&gt;"-"),1))=SUMPRODUCT((TRIM(L314:O314)&lt;&gt;"-")*1),
    "No Change",
    "Change"))</f>
        <v>No Data</v>
      </c>
      <c r="R314" s="159"/>
      <c r="S314" s="111"/>
    </row>
    <row r="315" spans="1:19" x14ac:dyDescent="0.3">
      <c r="A315" t="s">
        <v>1357</v>
      </c>
      <c r="B315" t="s">
        <v>1145</v>
      </c>
      <c r="C315" s="160" t="str">
        <f>TRIM(CLEAN(TEXT(IFERROR(INDEX('Snakeden MR'!$B$4:$C$3028,MATCH($A315,'Snakeden MR'!$C$4:$C$3028,0),1),"-"),"@")))</f>
        <v>-</v>
      </c>
      <c r="D315" s="147" t="str">
        <f>TRIM(CLEAN(TEXT(IFERROR(INDEX('Snakeden MR'!$I$4:$J$3028,MATCH($A315,'Snakeden MR'!$J$4:$J$3028,0),1),"-"),"@")))</f>
        <v>-</v>
      </c>
      <c r="E315" s="147" t="str">
        <f>TRIM(CLEAN(TEXT(IFERROR(INDEX('Snakeden MR'!$P$4:$Q$3028,MATCH($A315,'Snakeden MR'!$Q$4:$Q$3028,0),1),"-"),"@")))</f>
        <v>-</v>
      </c>
      <c r="F315" s="147" t="str">
        <f>TRIM(CLEAN(TEXT(IFERROR(INDEX('Snakeden MR'!$W$4:$X$3028,MATCH($A315,'Snakeden MR'!$X$4:$X$3028,0),1),"-"),"@")))</f>
        <v>-</v>
      </c>
      <c r="G315" s="159" t="str">
        <f t="shared" si="8"/>
        <v>Not Found</v>
      </c>
      <c r="H315" t="str" cm="1">
        <f t="array" ref="H315">IF(SUMPRODUCT((TRIM(C315:F315)&lt;&gt;"-")*1)=0,
    "No Data",
    IF(COUNTIF(C315:F315,INDEX(_xlfn._xlws.FILTER(C315:F315,TRIM(C315:F315)&lt;&gt;"-"),1))=SUMPRODUCT((TRIM(C315:F315)&lt;&gt;"-")*1),
    "No Change",
    "Change"))</f>
        <v>No Data</v>
      </c>
      <c r="I315" s="159"/>
      <c r="J315"/>
      <c r="K315" s="163"/>
      <c r="L315" s="147" t="str">
        <f>TRIM(CLEAN(TEXT(IFERROR(INDEX('Glade MR'!$B$4:$C$3000,MATCH($A315,'Glade MR'!$C$4:$C$3000,0),1),"-"),"@")))</f>
        <v>-</v>
      </c>
      <c r="M315" s="147" t="str">
        <f>TRIM(CLEAN(TEXT(IFERROR(INDEX('Glade MR'!$I$4:$J$3000,MATCH($A315,'Glade MR'!$J$4:$J$3000,0),1),"-"),"@")))</f>
        <v>-</v>
      </c>
      <c r="N315" s="147" t="str">
        <f>TRIM(CLEAN(TEXT(IFERROR(INDEX('Glade MR'!$P$4:$Q$3000,MATCH($A315,'Glade MR'!$Q$4:$Q$3000,0),1),"-"),"@")))</f>
        <v>-</v>
      </c>
      <c r="O315" s="147" t="str">
        <f>TRIM(CLEAN(TEXT(IFERROR(INDEX('Glade MR'!$W$4:$X$3000,MATCH($A315,'Glade MR'!$X$4:$X$3000,0),1),"-"),"@")))</f>
        <v>-</v>
      </c>
      <c r="P315" s="159" t="str">
        <f t="shared" si="9"/>
        <v>Not Found</v>
      </c>
      <c r="Q315" t="str" cm="1">
        <f t="array" ref="Q315">IF(SUMPRODUCT((TRIM(L315:O315)&lt;&gt;"-")*1)=0,
    "No Data",
    IF(COUNTIF(L315:O315,INDEX(_xlfn._xlws.FILTER(L315:O315,TRIM(L315:O315)&lt;&gt;"-"),1))=SUMPRODUCT((TRIM(L315:O315)&lt;&gt;"-")*1),
    "No Change",
    "Change"))</f>
        <v>No Data</v>
      </c>
      <c r="R315" s="159"/>
      <c r="S315" s="111"/>
    </row>
    <row r="316" spans="1:19" x14ac:dyDescent="0.3">
      <c r="A316" t="s">
        <v>274</v>
      </c>
      <c r="B316" t="s">
        <v>1137</v>
      </c>
      <c r="C316" s="160" t="str">
        <f>TRIM(CLEAN(TEXT(IFERROR(INDEX('Snakeden MR'!$B$4:$C$3028,MATCH($A316,'Snakeden MR'!$C$4:$C$3028,0),1),"-"),"@")))</f>
        <v>-</v>
      </c>
      <c r="D316" s="147" t="str">
        <f>TRIM(CLEAN(TEXT(IFERROR(INDEX('Snakeden MR'!$I$4:$J$3028,MATCH($A316,'Snakeden MR'!$J$4:$J$3028,0),1),"-"),"@")))</f>
        <v>-</v>
      </c>
      <c r="E316" s="147" t="str">
        <f>TRIM(CLEAN(TEXT(IFERROR(INDEX('Snakeden MR'!$P$4:$Q$3028,MATCH($A316,'Snakeden MR'!$Q$4:$Q$3028,0),1),"-"),"@")))</f>
        <v>-</v>
      </c>
      <c r="F316" s="147" t="str">
        <f>TRIM(CLEAN(TEXT(IFERROR(INDEX('Snakeden MR'!$W$4:$X$3028,MATCH($A316,'Snakeden MR'!$X$4:$X$3028,0),1),"-"),"@")))</f>
        <v>Pool 4</v>
      </c>
      <c r="G316" s="159" t="str">
        <f t="shared" si="8"/>
        <v>Found</v>
      </c>
      <c r="H316" t="str" cm="1">
        <f t="array" ref="H316">IF(SUMPRODUCT((TRIM(C316:F316)&lt;&gt;"-")*1)=0,
    "No Data",
    IF(COUNTIF(C316:F316,INDEX(_xlfn._xlws.FILTER(C316:F316,TRIM(C316:F316)&lt;&gt;"-"),1))=SUMPRODUCT((TRIM(C316:F316)&lt;&gt;"-")*1),
    "No Change",
    "Change"))</f>
        <v>No Change</v>
      </c>
      <c r="I316" s="159"/>
      <c r="J316"/>
      <c r="K316" s="163"/>
      <c r="L316" s="147" t="str">
        <f>TRIM(CLEAN(TEXT(IFERROR(INDEX('Glade MR'!$B$4:$C$3000,MATCH($A316,'Glade MR'!$C$4:$C$3000,0),1),"-"),"@")))</f>
        <v>-</v>
      </c>
      <c r="M316" s="147" t="str">
        <f>TRIM(CLEAN(TEXT(IFERROR(INDEX('Glade MR'!$I$4:$J$3000,MATCH($A316,'Glade MR'!$J$4:$J$3000,0),1),"-"),"@")))</f>
        <v>-</v>
      </c>
      <c r="N316" s="147" t="str">
        <f>TRIM(CLEAN(TEXT(IFERROR(INDEX('Glade MR'!$P$4:$Q$3000,MATCH($A316,'Glade MR'!$Q$4:$Q$3000,0),1),"-"),"@")))</f>
        <v>-</v>
      </c>
      <c r="O316" s="147" t="str">
        <f>TRIM(CLEAN(TEXT(IFERROR(INDEX('Glade MR'!$W$4:$X$3000,MATCH($A316,'Glade MR'!$X$4:$X$3000,0),1),"-"),"@")))</f>
        <v>-</v>
      </c>
      <c r="P316" s="159" t="str">
        <f t="shared" si="9"/>
        <v>Not Found</v>
      </c>
      <c r="Q316" t="str" cm="1">
        <f t="array" ref="Q316">IF(SUMPRODUCT((TRIM(L316:O316)&lt;&gt;"-")*1)=0,
    "No Data",
    IF(COUNTIF(L316:O316,INDEX(_xlfn._xlws.FILTER(L316:O316,TRIM(L316:O316)&lt;&gt;"-"),1))=SUMPRODUCT((TRIM(L316:O316)&lt;&gt;"-")*1),
    "No Change",
    "Change"))</f>
        <v>No Data</v>
      </c>
      <c r="R316" s="159"/>
      <c r="S316" s="111"/>
    </row>
    <row r="317" spans="1:19" x14ac:dyDescent="0.3">
      <c r="A317" t="s">
        <v>1358</v>
      </c>
      <c r="B317" t="s">
        <v>1145</v>
      </c>
      <c r="C317" s="160" t="str">
        <f>TRIM(CLEAN(TEXT(IFERROR(INDEX('Snakeden MR'!$B$4:$C$3028,MATCH($A317,'Snakeden MR'!$C$4:$C$3028,0),1),"-"),"@")))</f>
        <v>-</v>
      </c>
      <c r="D317" s="147" t="str">
        <f>TRIM(CLEAN(TEXT(IFERROR(INDEX('Snakeden MR'!$I$4:$J$3028,MATCH($A317,'Snakeden MR'!$J$4:$J$3028,0),1),"-"),"@")))</f>
        <v>-</v>
      </c>
      <c r="E317" s="147" t="str">
        <f>TRIM(CLEAN(TEXT(IFERROR(INDEX('Snakeden MR'!$P$4:$Q$3028,MATCH($A317,'Snakeden MR'!$Q$4:$Q$3028,0),1),"-"),"@")))</f>
        <v>-</v>
      </c>
      <c r="F317" s="147" t="str">
        <f>TRIM(CLEAN(TEXT(IFERROR(INDEX('Snakeden MR'!$W$4:$X$3028,MATCH($A317,'Snakeden MR'!$X$4:$X$3028,0),1),"-"),"@")))</f>
        <v>-</v>
      </c>
      <c r="G317" s="159" t="str">
        <f t="shared" si="8"/>
        <v>Not Found</v>
      </c>
      <c r="H317" t="str" cm="1">
        <f t="array" ref="H317">IF(SUMPRODUCT((TRIM(C317:F317)&lt;&gt;"-")*1)=0,
    "No Data",
    IF(COUNTIF(C317:F317,INDEX(_xlfn._xlws.FILTER(C317:F317,TRIM(C317:F317)&lt;&gt;"-"),1))=SUMPRODUCT((TRIM(C317:F317)&lt;&gt;"-")*1),
    "No Change",
    "Change"))</f>
        <v>No Data</v>
      </c>
      <c r="I317" s="159"/>
      <c r="J317"/>
      <c r="K317" s="163"/>
      <c r="L317" s="147" t="str">
        <f>TRIM(CLEAN(TEXT(IFERROR(INDEX('Glade MR'!$B$4:$C$3000,MATCH($A317,'Glade MR'!$C$4:$C$3000,0),1),"-"),"@")))</f>
        <v>-</v>
      </c>
      <c r="M317" s="147" t="str">
        <f>TRIM(CLEAN(TEXT(IFERROR(INDEX('Glade MR'!$I$4:$J$3000,MATCH($A317,'Glade MR'!$J$4:$J$3000,0),1),"-"),"@")))</f>
        <v>-</v>
      </c>
      <c r="N317" s="147" t="str">
        <f>TRIM(CLEAN(TEXT(IFERROR(INDEX('Glade MR'!$P$4:$Q$3000,MATCH($A317,'Glade MR'!$Q$4:$Q$3000,0),1),"-"),"@")))</f>
        <v>-</v>
      </c>
      <c r="O317" s="147" t="str">
        <f>TRIM(CLEAN(TEXT(IFERROR(INDEX('Glade MR'!$W$4:$X$3000,MATCH($A317,'Glade MR'!$X$4:$X$3000,0),1),"-"),"@")))</f>
        <v>-</v>
      </c>
      <c r="P317" s="159" t="str">
        <f t="shared" si="9"/>
        <v>Not Found</v>
      </c>
      <c r="Q317" t="str" cm="1">
        <f t="array" ref="Q317">IF(SUMPRODUCT((TRIM(L317:O317)&lt;&gt;"-")*1)=0,
    "No Data",
    IF(COUNTIF(L317:O317,INDEX(_xlfn._xlws.FILTER(L317:O317,TRIM(L317:O317)&lt;&gt;"-"),1))=SUMPRODUCT((TRIM(L317:O317)&lt;&gt;"-")*1),
    "No Change",
    "Change"))</f>
        <v>No Data</v>
      </c>
      <c r="R317" s="159"/>
      <c r="S317" s="111"/>
    </row>
    <row r="318" spans="1:19" x14ac:dyDescent="0.3">
      <c r="A318" t="s">
        <v>153</v>
      </c>
      <c r="B318" t="s">
        <v>1145</v>
      </c>
      <c r="C318" s="160" t="str">
        <f>TRIM(CLEAN(TEXT(IFERROR(INDEX('Snakeden MR'!$B$4:$C$3028,MATCH($A318,'Snakeden MR'!$C$4:$C$3028,0),1),"-"),"@")))</f>
        <v>-</v>
      </c>
      <c r="D318" s="147" t="str">
        <f>TRIM(CLEAN(TEXT(IFERROR(INDEX('Snakeden MR'!$I$4:$J$3028,MATCH($A318,'Snakeden MR'!$J$4:$J$3028,0),1),"-"),"@")))</f>
        <v>-</v>
      </c>
      <c r="E318" s="147" t="str">
        <f>TRIM(CLEAN(TEXT(IFERROR(INDEX('Snakeden MR'!$P$4:$Q$3028,MATCH($A318,'Snakeden MR'!$Q$4:$Q$3028,0),1),"-"),"@")))</f>
        <v>Pool 4</v>
      </c>
      <c r="F318" s="147" t="str">
        <f>TRIM(CLEAN(TEXT(IFERROR(INDEX('Snakeden MR'!$W$4:$X$3028,MATCH($A318,'Snakeden MR'!$X$4:$X$3028,0),1),"-"),"@")))</f>
        <v>-</v>
      </c>
      <c r="G318" s="159" t="str">
        <f t="shared" si="8"/>
        <v>Found</v>
      </c>
      <c r="H318" t="str" cm="1">
        <f t="array" ref="H318">IF(SUMPRODUCT((TRIM(C318:F318)&lt;&gt;"-")*1)=0,
    "No Data",
    IF(COUNTIF(C318:F318,INDEX(_xlfn._xlws.FILTER(C318:F318,TRIM(C318:F318)&lt;&gt;"-"),1))=SUMPRODUCT((TRIM(C318:F318)&lt;&gt;"-")*1),
    "No Change",
    "Change"))</f>
        <v>No Change</v>
      </c>
      <c r="I318" s="159"/>
      <c r="J318"/>
      <c r="K318" s="163"/>
      <c r="L318" s="147" t="str">
        <f>TRIM(CLEAN(TEXT(IFERROR(INDEX('Glade MR'!$B$4:$C$3000,MATCH($A318,'Glade MR'!$C$4:$C$3000,0),1),"-"),"@")))</f>
        <v>-</v>
      </c>
      <c r="M318" s="147" t="str">
        <f>TRIM(CLEAN(TEXT(IFERROR(INDEX('Glade MR'!$I$4:$J$3000,MATCH($A318,'Glade MR'!$J$4:$J$3000,0),1),"-"),"@")))</f>
        <v>-</v>
      </c>
      <c r="N318" s="147" t="str">
        <f>TRIM(CLEAN(TEXT(IFERROR(INDEX('Glade MR'!$P$4:$Q$3000,MATCH($A318,'Glade MR'!$Q$4:$Q$3000,0),1),"-"),"@")))</f>
        <v>-</v>
      </c>
      <c r="O318" s="147" t="str">
        <f>TRIM(CLEAN(TEXT(IFERROR(INDEX('Glade MR'!$W$4:$X$3000,MATCH($A318,'Glade MR'!$X$4:$X$3000,0),1),"-"),"@")))</f>
        <v>-</v>
      </c>
      <c r="P318" s="159" t="str">
        <f t="shared" si="9"/>
        <v>Not Found</v>
      </c>
      <c r="Q318" t="str" cm="1">
        <f t="array" ref="Q318">IF(SUMPRODUCT((TRIM(L318:O318)&lt;&gt;"-")*1)=0,
    "No Data",
    IF(COUNTIF(L318:O318,INDEX(_xlfn._xlws.FILTER(L318:O318,TRIM(L318:O318)&lt;&gt;"-"),1))=SUMPRODUCT((TRIM(L318:O318)&lt;&gt;"-")*1),
    "No Change",
    "Change"))</f>
        <v>No Data</v>
      </c>
      <c r="R318" s="159"/>
      <c r="S318" s="111"/>
    </row>
    <row r="319" spans="1:19" x14ac:dyDescent="0.3">
      <c r="A319" t="s">
        <v>1359</v>
      </c>
      <c r="B319" t="s">
        <v>1145</v>
      </c>
      <c r="C319" s="160" t="str">
        <f>TRIM(CLEAN(TEXT(IFERROR(INDEX('Snakeden MR'!$B$4:$C$3028,MATCH($A319,'Snakeden MR'!$C$4:$C$3028,0),1),"-"),"@")))</f>
        <v>-</v>
      </c>
      <c r="D319" s="147" t="str">
        <f>TRIM(CLEAN(TEXT(IFERROR(INDEX('Snakeden MR'!$I$4:$J$3028,MATCH($A319,'Snakeden MR'!$J$4:$J$3028,0),1),"-"),"@")))</f>
        <v>-</v>
      </c>
      <c r="E319" s="147" t="str">
        <f>TRIM(CLEAN(TEXT(IFERROR(INDEX('Snakeden MR'!$P$4:$Q$3028,MATCH($A319,'Snakeden MR'!$Q$4:$Q$3028,0),1),"-"),"@")))</f>
        <v>-</v>
      </c>
      <c r="F319" s="147" t="str">
        <f>TRIM(CLEAN(TEXT(IFERROR(INDEX('Snakeden MR'!$W$4:$X$3028,MATCH($A319,'Snakeden MR'!$X$4:$X$3028,0),1),"-"),"@")))</f>
        <v>-</v>
      </c>
      <c r="G319" s="159" t="str">
        <f t="shared" si="8"/>
        <v>Not Found</v>
      </c>
      <c r="H319" t="str" cm="1">
        <f t="array" ref="H319">IF(SUMPRODUCT((TRIM(C319:F319)&lt;&gt;"-")*1)=0,
    "No Data",
    IF(COUNTIF(C319:F319,INDEX(_xlfn._xlws.FILTER(C319:F319,TRIM(C319:F319)&lt;&gt;"-"),1))=SUMPRODUCT((TRIM(C319:F319)&lt;&gt;"-")*1),
    "No Change",
    "Change"))</f>
        <v>No Data</v>
      </c>
      <c r="I319" s="159"/>
      <c r="J319"/>
      <c r="K319" s="163"/>
      <c r="L319" s="147" t="str">
        <f>TRIM(CLEAN(TEXT(IFERROR(INDEX('Glade MR'!$B$4:$C$3000,MATCH($A319,'Glade MR'!$C$4:$C$3000,0),1),"-"),"@")))</f>
        <v>-</v>
      </c>
      <c r="M319" s="147" t="str">
        <f>TRIM(CLEAN(TEXT(IFERROR(INDEX('Glade MR'!$I$4:$J$3000,MATCH($A319,'Glade MR'!$J$4:$J$3000,0),1),"-"),"@")))</f>
        <v>-</v>
      </c>
      <c r="N319" s="147" t="str">
        <f>TRIM(CLEAN(TEXT(IFERROR(INDEX('Glade MR'!$P$4:$Q$3000,MATCH($A319,'Glade MR'!$Q$4:$Q$3000,0),1),"-"),"@")))</f>
        <v>-</v>
      </c>
      <c r="O319" s="147" t="str">
        <f>TRIM(CLEAN(TEXT(IFERROR(INDEX('Glade MR'!$W$4:$X$3000,MATCH($A319,'Glade MR'!$X$4:$X$3000,0),1),"-"),"@")))</f>
        <v>-</v>
      </c>
      <c r="P319" s="159" t="str">
        <f t="shared" si="9"/>
        <v>Not Found</v>
      </c>
      <c r="Q319" t="str" cm="1">
        <f t="array" ref="Q319">IF(SUMPRODUCT((TRIM(L319:O319)&lt;&gt;"-")*1)=0,
    "No Data",
    IF(COUNTIF(L319:O319,INDEX(_xlfn._xlws.FILTER(L319:O319,TRIM(L319:O319)&lt;&gt;"-"),1))=SUMPRODUCT((TRIM(L319:O319)&lt;&gt;"-")*1),
    "No Change",
    "Change"))</f>
        <v>No Data</v>
      </c>
      <c r="R319" s="159"/>
      <c r="S319" s="111"/>
    </row>
    <row r="320" spans="1:19" x14ac:dyDescent="0.3">
      <c r="A320" t="s">
        <v>1360</v>
      </c>
      <c r="B320" t="s">
        <v>1145</v>
      </c>
      <c r="C320" s="160" t="str">
        <f>TRIM(CLEAN(TEXT(IFERROR(INDEX('Snakeden MR'!$B$4:$C$3028,MATCH($A320,'Snakeden MR'!$C$4:$C$3028,0),1),"-"),"@")))</f>
        <v>-</v>
      </c>
      <c r="D320" s="147" t="str">
        <f>TRIM(CLEAN(TEXT(IFERROR(INDEX('Snakeden MR'!$I$4:$J$3028,MATCH($A320,'Snakeden MR'!$J$4:$J$3028,0),1),"-"),"@")))</f>
        <v>-</v>
      </c>
      <c r="E320" s="147" t="str">
        <f>TRIM(CLEAN(TEXT(IFERROR(INDEX('Snakeden MR'!$P$4:$Q$3028,MATCH($A320,'Snakeden MR'!$Q$4:$Q$3028,0),1),"-"),"@")))</f>
        <v>-</v>
      </c>
      <c r="F320" s="147" t="str">
        <f>TRIM(CLEAN(TEXT(IFERROR(INDEX('Snakeden MR'!$W$4:$X$3028,MATCH($A320,'Snakeden MR'!$X$4:$X$3028,0),1),"-"),"@")))</f>
        <v>-</v>
      </c>
      <c r="G320" s="159" t="str">
        <f t="shared" si="8"/>
        <v>Not Found</v>
      </c>
      <c r="H320" t="str" cm="1">
        <f t="array" ref="H320">IF(SUMPRODUCT((TRIM(C320:F320)&lt;&gt;"-")*1)=0,
    "No Data",
    IF(COUNTIF(C320:F320,INDEX(_xlfn._xlws.FILTER(C320:F320,TRIM(C320:F320)&lt;&gt;"-"),1))=SUMPRODUCT((TRIM(C320:F320)&lt;&gt;"-")*1),
    "No Change",
    "Change"))</f>
        <v>No Data</v>
      </c>
      <c r="I320" s="159"/>
      <c r="J320"/>
      <c r="K320" s="163"/>
      <c r="L320" s="147" t="str">
        <f>TRIM(CLEAN(TEXT(IFERROR(INDEX('Glade MR'!$B$4:$C$3000,MATCH($A320,'Glade MR'!$C$4:$C$3000,0),1),"-"),"@")))</f>
        <v>-</v>
      </c>
      <c r="M320" s="147" t="str">
        <f>TRIM(CLEAN(TEXT(IFERROR(INDEX('Glade MR'!$I$4:$J$3000,MATCH($A320,'Glade MR'!$J$4:$J$3000,0),1),"-"),"@")))</f>
        <v>-</v>
      </c>
      <c r="N320" s="147" t="str">
        <f>TRIM(CLEAN(TEXT(IFERROR(INDEX('Glade MR'!$P$4:$Q$3000,MATCH($A320,'Glade MR'!$Q$4:$Q$3000,0),1),"-"),"@")))</f>
        <v>-</v>
      </c>
      <c r="O320" s="147" t="str">
        <f>TRIM(CLEAN(TEXT(IFERROR(INDEX('Glade MR'!$W$4:$X$3000,MATCH($A320,'Glade MR'!$X$4:$X$3000,0),1),"-"),"@")))</f>
        <v>-</v>
      </c>
      <c r="P320" s="159" t="str">
        <f t="shared" si="9"/>
        <v>Not Found</v>
      </c>
      <c r="Q320" t="str" cm="1">
        <f t="array" ref="Q320">IF(SUMPRODUCT((TRIM(L320:O320)&lt;&gt;"-")*1)=0,
    "No Data",
    IF(COUNTIF(L320:O320,INDEX(_xlfn._xlws.FILTER(L320:O320,TRIM(L320:O320)&lt;&gt;"-"),1))=SUMPRODUCT((TRIM(L320:O320)&lt;&gt;"-")*1),
    "No Change",
    "Change"))</f>
        <v>No Data</v>
      </c>
      <c r="R320" s="159"/>
      <c r="S320" s="111"/>
    </row>
    <row r="321" spans="1:19" x14ac:dyDescent="0.3">
      <c r="A321" t="s">
        <v>599</v>
      </c>
      <c r="B321" t="s">
        <v>1137</v>
      </c>
      <c r="C321" s="160" t="str">
        <f>TRIM(CLEAN(TEXT(IFERROR(INDEX('Snakeden MR'!$B$4:$C$3028,MATCH($A321,'Snakeden MR'!$C$4:$C$3028,0),1),"-"),"@")))</f>
        <v>-</v>
      </c>
      <c r="D321" s="147" t="str">
        <f>TRIM(CLEAN(TEXT(IFERROR(INDEX('Snakeden MR'!$I$4:$J$3028,MATCH($A321,'Snakeden MR'!$J$4:$J$3028,0),1),"-"),"@")))</f>
        <v>-</v>
      </c>
      <c r="E321" s="147" t="str">
        <f>TRIM(CLEAN(TEXT(IFERROR(INDEX('Snakeden MR'!$P$4:$Q$3028,MATCH($A321,'Snakeden MR'!$Q$4:$Q$3028,0),1),"-"),"@")))</f>
        <v>-</v>
      </c>
      <c r="F321" s="147" t="str">
        <f>TRIM(CLEAN(TEXT(IFERROR(INDEX('Snakeden MR'!$W$4:$X$3028,MATCH($A321,'Snakeden MR'!$X$4:$X$3028,0),1),"-"),"@")))</f>
        <v>-</v>
      </c>
      <c r="G321" s="159" t="str">
        <f t="shared" si="8"/>
        <v>Not Found</v>
      </c>
      <c r="H321" t="str" cm="1">
        <f t="array" ref="H321">IF(SUMPRODUCT((TRIM(C321:F321)&lt;&gt;"-")*1)=0,
    "No Data",
    IF(COUNTIF(C321:F321,INDEX(_xlfn._xlws.FILTER(C321:F321,TRIM(C321:F321)&lt;&gt;"-"),1))=SUMPRODUCT((TRIM(C321:F321)&lt;&gt;"-")*1),
    "No Change",
    "Change"))</f>
        <v>No Data</v>
      </c>
      <c r="I321" s="159"/>
      <c r="J321"/>
      <c r="K321" s="163"/>
      <c r="L321" s="147" t="str">
        <f>TRIM(CLEAN(TEXT(IFERROR(INDEX('Glade MR'!$B$4:$C$3000,MATCH($A321,'Glade MR'!$C$4:$C$3000,0),1),"-"),"@")))</f>
        <v>Pool 5</v>
      </c>
      <c r="M321" s="147" t="str">
        <f>TRIM(CLEAN(TEXT(IFERROR(INDEX('Glade MR'!$I$4:$J$3000,MATCH($A321,'Glade MR'!$J$4:$J$3000,0),1),"-"),"@")))</f>
        <v>-</v>
      </c>
      <c r="N321" s="147" t="str">
        <f>TRIM(CLEAN(TEXT(IFERROR(INDEX('Glade MR'!$P$4:$Q$3000,MATCH($A321,'Glade MR'!$Q$4:$Q$3000,0),1),"-"),"@")))</f>
        <v>-</v>
      </c>
      <c r="O321" s="147" t="str">
        <f>TRIM(CLEAN(TEXT(IFERROR(INDEX('Glade MR'!$W$4:$X$3000,MATCH($A321,'Glade MR'!$X$4:$X$3000,0),1),"-"),"@")))</f>
        <v>-</v>
      </c>
      <c r="P321" s="159" t="str">
        <f t="shared" si="9"/>
        <v>Found</v>
      </c>
      <c r="Q321" t="str" cm="1">
        <f t="array" ref="Q321">IF(SUMPRODUCT((TRIM(L321:O321)&lt;&gt;"-")*1)=0,
    "No Data",
    IF(COUNTIF(L321:O321,INDEX(_xlfn._xlws.FILTER(L321:O321,TRIM(L321:O321)&lt;&gt;"-"),1))=SUMPRODUCT((TRIM(L321:O321)&lt;&gt;"-")*1),
    "No Change",
    "Change"))</f>
        <v>No Change</v>
      </c>
      <c r="R321" s="159"/>
      <c r="S321" s="111"/>
    </row>
    <row r="322" spans="1:19" x14ac:dyDescent="0.3">
      <c r="A322" t="s">
        <v>1361</v>
      </c>
      <c r="B322" t="s">
        <v>1145</v>
      </c>
      <c r="C322" s="160" t="str">
        <f>TRIM(CLEAN(TEXT(IFERROR(INDEX('Snakeden MR'!$B$4:$C$3028,MATCH($A322,'Snakeden MR'!$C$4:$C$3028,0),1),"-"),"@")))</f>
        <v>-</v>
      </c>
      <c r="D322" s="147" t="str">
        <f>TRIM(CLEAN(TEXT(IFERROR(INDEX('Snakeden MR'!$I$4:$J$3028,MATCH($A322,'Snakeden MR'!$J$4:$J$3028,0),1),"-"),"@")))</f>
        <v>-</v>
      </c>
      <c r="E322" s="147" t="str">
        <f>TRIM(CLEAN(TEXT(IFERROR(INDEX('Snakeden MR'!$P$4:$Q$3028,MATCH($A322,'Snakeden MR'!$Q$4:$Q$3028,0),1),"-"),"@")))</f>
        <v>-</v>
      </c>
      <c r="F322" s="147" t="str">
        <f>TRIM(CLEAN(TEXT(IFERROR(INDEX('Snakeden MR'!$W$4:$X$3028,MATCH($A322,'Snakeden MR'!$X$4:$X$3028,0),1),"-"),"@")))</f>
        <v>-</v>
      </c>
      <c r="G322" s="159" t="str">
        <f t="shared" ref="G322:G385" si="10">IF(SUM(COUNTIF(C322:F322,"-"))=4,"Not Found","Found")</f>
        <v>Not Found</v>
      </c>
      <c r="H322" t="str" cm="1">
        <f t="array" ref="H322">IF(SUMPRODUCT((TRIM(C322:F322)&lt;&gt;"-")*1)=0,
    "No Data",
    IF(COUNTIF(C322:F322,INDEX(_xlfn._xlws.FILTER(C322:F322,TRIM(C322:F322)&lt;&gt;"-"),1))=SUMPRODUCT((TRIM(C322:F322)&lt;&gt;"-")*1),
    "No Change",
    "Change"))</f>
        <v>No Data</v>
      </c>
      <c r="I322" s="159"/>
      <c r="J322"/>
      <c r="K322" s="163"/>
      <c r="L322" s="147" t="str">
        <f>TRIM(CLEAN(TEXT(IFERROR(INDEX('Glade MR'!$B$4:$C$3000,MATCH($A322,'Glade MR'!$C$4:$C$3000,0),1),"-"),"@")))</f>
        <v>-</v>
      </c>
      <c r="M322" s="147" t="str">
        <f>TRIM(CLEAN(TEXT(IFERROR(INDEX('Glade MR'!$I$4:$J$3000,MATCH($A322,'Glade MR'!$J$4:$J$3000,0),1),"-"),"@")))</f>
        <v>-</v>
      </c>
      <c r="N322" s="147" t="str">
        <f>TRIM(CLEAN(TEXT(IFERROR(INDEX('Glade MR'!$P$4:$Q$3000,MATCH($A322,'Glade MR'!$Q$4:$Q$3000,0),1),"-"),"@")))</f>
        <v>-</v>
      </c>
      <c r="O322" s="147" t="str">
        <f>TRIM(CLEAN(TEXT(IFERROR(INDEX('Glade MR'!$W$4:$X$3000,MATCH($A322,'Glade MR'!$X$4:$X$3000,0),1),"-"),"@")))</f>
        <v>-</v>
      </c>
      <c r="P322" s="159" t="str">
        <f t="shared" ref="P322:P385" si="11">IF(SUM(COUNTIF(L322:O322,"-"))=4,"Not Found","Found")</f>
        <v>Not Found</v>
      </c>
      <c r="Q322" t="str" cm="1">
        <f t="array" ref="Q322">IF(SUMPRODUCT((TRIM(L322:O322)&lt;&gt;"-")*1)=0,
    "No Data",
    IF(COUNTIF(L322:O322,INDEX(_xlfn._xlws.FILTER(L322:O322,TRIM(L322:O322)&lt;&gt;"-"),1))=SUMPRODUCT((TRIM(L322:O322)&lt;&gt;"-")*1),
    "No Change",
    "Change"))</f>
        <v>No Data</v>
      </c>
      <c r="R322" s="159"/>
      <c r="S322" s="111"/>
    </row>
    <row r="323" spans="1:19" x14ac:dyDescent="0.3">
      <c r="A323" t="s">
        <v>1362</v>
      </c>
      <c r="B323" t="s">
        <v>1145</v>
      </c>
      <c r="C323" s="160" t="str">
        <f>TRIM(CLEAN(TEXT(IFERROR(INDEX('Snakeden MR'!$B$4:$C$3028,MATCH($A323,'Snakeden MR'!$C$4:$C$3028,0),1),"-"),"@")))</f>
        <v>-</v>
      </c>
      <c r="D323" s="147" t="str">
        <f>TRIM(CLEAN(TEXT(IFERROR(INDEX('Snakeden MR'!$I$4:$J$3028,MATCH($A323,'Snakeden MR'!$J$4:$J$3028,0),1),"-"),"@")))</f>
        <v>-</v>
      </c>
      <c r="E323" s="147" t="str">
        <f>TRIM(CLEAN(TEXT(IFERROR(INDEX('Snakeden MR'!$P$4:$Q$3028,MATCH($A323,'Snakeden MR'!$Q$4:$Q$3028,0),1),"-"),"@")))</f>
        <v>-</v>
      </c>
      <c r="F323" s="147" t="str">
        <f>TRIM(CLEAN(TEXT(IFERROR(INDEX('Snakeden MR'!$W$4:$X$3028,MATCH($A323,'Snakeden MR'!$X$4:$X$3028,0),1),"-"),"@")))</f>
        <v>-</v>
      </c>
      <c r="G323" s="159" t="str">
        <f t="shared" si="10"/>
        <v>Not Found</v>
      </c>
      <c r="H323" t="str" cm="1">
        <f t="array" ref="H323">IF(SUMPRODUCT((TRIM(C323:F323)&lt;&gt;"-")*1)=0,
    "No Data",
    IF(COUNTIF(C323:F323,INDEX(_xlfn._xlws.FILTER(C323:F323,TRIM(C323:F323)&lt;&gt;"-"),1))=SUMPRODUCT((TRIM(C323:F323)&lt;&gt;"-")*1),
    "No Change",
    "Change"))</f>
        <v>No Data</v>
      </c>
      <c r="I323" s="159"/>
      <c r="J323"/>
      <c r="K323" s="163"/>
      <c r="L323" s="147" t="str">
        <f>TRIM(CLEAN(TEXT(IFERROR(INDEX('Glade MR'!$B$4:$C$3000,MATCH($A323,'Glade MR'!$C$4:$C$3000,0),1),"-"),"@")))</f>
        <v>-</v>
      </c>
      <c r="M323" s="147" t="str">
        <f>TRIM(CLEAN(TEXT(IFERROR(INDEX('Glade MR'!$I$4:$J$3000,MATCH($A323,'Glade MR'!$J$4:$J$3000,0),1),"-"),"@")))</f>
        <v>-</v>
      </c>
      <c r="N323" s="147" t="str">
        <f>TRIM(CLEAN(TEXT(IFERROR(INDEX('Glade MR'!$P$4:$Q$3000,MATCH($A323,'Glade MR'!$Q$4:$Q$3000,0),1),"-"),"@")))</f>
        <v>-</v>
      </c>
      <c r="O323" s="147" t="str">
        <f>TRIM(CLEAN(TEXT(IFERROR(INDEX('Glade MR'!$W$4:$X$3000,MATCH($A323,'Glade MR'!$X$4:$X$3000,0),1),"-"),"@")))</f>
        <v>-</v>
      </c>
      <c r="P323" s="159" t="str">
        <f t="shared" si="11"/>
        <v>Not Found</v>
      </c>
      <c r="Q323" t="str" cm="1">
        <f t="array" ref="Q323">IF(SUMPRODUCT((TRIM(L323:O323)&lt;&gt;"-")*1)=0,
    "No Data",
    IF(COUNTIF(L323:O323,INDEX(_xlfn._xlws.FILTER(L323:O323,TRIM(L323:O323)&lt;&gt;"-"),1))=SUMPRODUCT((TRIM(L323:O323)&lt;&gt;"-")*1),
    "No Change",
    "Change"))</f>
        <v>No Data</v>
      </c>
      <c r="R323" s="159"/>
      <c r="S323" s="111"/>
    </row>
    <row r="324" spans="1:19" x14ac:dyDescent="0.3">
      <c r="A324" t="s">
        <v>1363</v>
      </c>
      <c r="B324" t="s">
        <v>1145</v>
      </c>
      <c r="C324" s="160" t="str">
        <f>TRIM(CLEAN(TEXT(IFERROR(INDEX('Snakeden MR'!$B$4:$C$3028,MATCH($A324,'Snakeden MR'!$C$4:$C$3028,0),1),"-"),"@")))</f>
        <v>-</v>
      </c>
      <c r="D324" s="147" t="str">
        <f>TRIM(CLEAN(TEXT(IFERROR(INDEX('Snakeden MR'!$I$4:$J$3028,MATCH($A324,'Snakeden MR'!$J$4:$J$3028,0),1),"-"),"@")))</f>
        <v>-</v>
      </c>
      <c r="E324" s="147" t="str">
        <f>TRIM(CLEAN(TEXT(IFERROR(INDEX('Snakeden MR'!$P$4:$Q$3028,MATCH($A324,'Snakeden MR'!$Q$4:$Q$3028,0),1),"-"),"@")))</f>
        <v>-</v>
      </c>
      <c r="F324" s="147" t="str">
        <f>TRIM(CLEAN(TEXT(IFERROR(INDEX('Snakeden MR'!$W$4:$X$3028,MATCH($A324,'Snakeden MR'!$X$4:$X$3028,0),1),"-"),"@")))</f>
        <v>-</v>
      </c>
      <c r="G324" s="159" t="str">
        <f t="shared" si="10"/>
        <v>Not Found</v>
      </c>
      <c r="H324" t="str" cm="1">
        <f t="array" ref="H324">IF(SUMPRODUCT((TRIM(C324:F324)&lt;&gt;"-")*1)=0,
    "No Data",
    IF(COUNTIF(C324:F324,INDEX(_xlfn._xlws.FILTER(C324:F324,TRIM(C324:F324)&lt;&gt;"-"),1))=SUMPRODUCT((TRIM(C324:F324)&lt;&gt;"-")*1),
    "No Change",
    "Change"))</f>
        <v>No Data</v>
      </c>
      <c r="I324" s="159"/>
      <c r="J324"/>
      <c r="K324" s="163"/>
      <c r="L324" s="147" t="str">
        <f>TRIM(CLEAN(TEXT(IFERROR(INDEX('Glade MR'!$B$4:$C$3000,MATCH($A324,'Glade MR'!$C$4:$C$3000,0),1),"-"),"@")))</f>
        <v>-</v>
      </c>
      <c r="M324" s="147" t="str">
        <f>TRIM(CLEAN(TEXT(IFERROR(INDEX('Glade MR'!$I$4:$J$3000,MATCH($A324,'Glade MR'!$J$4:$J$3000,0),1),"-"),"@")))</f>
        <v>-</v>
      </c>
      <c r="N324" s="147" t="str">
        <f>TRIM(CLEAN(TEXT(IFERROR(INDEX('Glade MR'!$P$4:$Q$3000,MATCH($A324,'Glade MR'!$Q$4:$Q$3000,0),1),"-"),"@")))</f>
        <v>-</v>
      </c>
      <c r="O324" s="147" t="str">
        <f>TRIM(CLEAN(TEXT(IFERROR(INDEX('Glade MR'!$W$4:$X$3000,MATCH($A324,'Glade MR'!$X$4:$X$3000,0),1),"-"),"@")))</f>
        <v>-</v>
      </c>
      <c r="P324" s="159" t="str">
        <f t="shared" si="11"/>
        <v>Not Found</v>
      </c>
      <c r="Q324" t="str" cm="1">
        <f t="array" ref="Q324">IF(SUMPRODUCT((TRIM(L324:O324)&lt;&gt;"-")*1)=0,
    "No Data",
    IF(COUNTIF(L324:O324,INDEX(_xlfn._xlws.FILTER(L324:O324,TRIM(L324:O324)&lt;&gt;"-"),1))=SUMPRODUCT((TRIM(L324:O324)&lt;&gt;"-")*1),
    "No Change",
    "Change"))</f>
        <v>No Data</v>
      </c>
      <c r="R324" s="159"/>
      <c r="S324" s="111"/>
    </row>
    <row r="325" spans="1:19" x14ac:dyDescent="0.3">
      <c r="A325" t="s">
        <v>1364</v>
      </c>
      <c r="B325" t="s">
        <v>1145</v>
      </c>
      <c r="C325" s="160" t="str">
        <f>TRIM(CLEAN(TEXT(IFERROR(INDEX('Snakeden MR'!$B$4:$C$3028,MATCH($A325,'Snakeden MR'!$C$4:$C$3028,0),1),"-"),"@")))</f>
        <v>-</v>
      </c>
      <c r="D325" s="147" t="str">
        <f>TRIM(CLEAN(TEXT(IFERROR(INDEX('Snakeden MR'!$I$4:$J$3028,MATCH($A325,'Snakeden MR'!$J$4:$J$3028,0),1),"-"),"@")))</f>
        <v>-</v>
      </c>
      <c r="E325" s="147" t="str">
        <f>TRIM(CLEAN(TEXT(IFERROR(INDEX('Snakeden MR'!$P$4:$Q$3028,MATCH($A325,'Snakeden MR'!$Q$4:$Q$3028,0),1),"-"),"@")))</f>
        <v>-</v>
      </c>
      <c r="F325" s="147" t="str">
        <f>TRIM(CLEAN(TEXT(IFERROR(INDEX('Snakeden MR'!$W$4:$X$3028,MATCH($A325,'Snakeden MR'!$X$4:$X$3028,0),1),"-"),"@")))</f>
        <v>-</v>
      </c>
      <c r="G325" s="159" t="str">
        <f t="shared" si="10"/>
        <v>Not Found</v>
      </c>
      <c r="H325" t="str" cm="1">
        <f t="array" ref="H325">IF(SUMPRODUCT((TRIM(C325:F325)&lt;&gt;"-")*1)=0,
    "No Data",
    IF(COUNTIF(C325:F325,INDEX(_xlfn._xlws.FILTER(C325:F325,TRIM(C325:F325)&lt;&gt;"-"),1))=SUMPRODUCT((TRIM(C325:F325)&lt;&gt;"-")*1),
    "No Change",
    "Change"))</f>
        <v>No Data</v>
      </c>
      <c r="I325" s="159"/>
      <c r="J325"/>
      <c r="K325" s="163"/>
      <c r="L325" s="147" t="str">
        <f>TRIM(CLEAN(TEXT(IFERROR(INDEX('Glade MR'!$B$4:$C$3000,MATCH($A325,'Glade MR'!$C$4:$C$3000,0),1),"-"),"@")))</f>
        <v>-</v>
      </c>
      <c r="M325" s="147" t="str">
        <f>TRIM(CLEAN(TEXT(IFERROR(INDEX('Glade MR'!$I$4:$J$3000,MATCH($A325,'Glade MR'!$J$4:$J$3000,0),1),"-"),"@")))</f>
        <v>-</v>
      </c>
      <c r="N325" s="147" t="str">
        <f>TRIM(CLEAN(TEXT(IFERROR(INDEX('Glade MR'!$P$4:$Q$3000,MATCH($A325,'Glade MR'!$Q$4:$Q$3000,0),1),"-"),"@")))</f>
        <v>-</v>
      </c>
      <c r="O325" s="147" t="str">
        <f>TRIM(CLEAN(TEXT(IFERROR(INDEX('Glade MR'!$W$4:$X$3000,MATCH($A325,'Glade MR'!$X$4:$X$3000,0),1),"-"),"@")))</f>
        <v>-</v>
      </c>
      <c r="P325" s="159" t="str">
        <f t="shared" si="11"/>
        <v>Not Found</v>
      </c>
      <c r="Q325" t="str" cm="1">
        <f t="array" ref="Q325">IF(SUMPRODUCT((TRIM(L325:O325)&lt;&gt;"-")*1)=0,
    "No Data",
    IF(COUNTIF(L325:O325,INDEX(_xlfn._xlws.FILTER(L325:O325,TRIM(L325:O325)&lt;&gt;"-"),1))=SUMPRODUCT((TRIM(L325:O325)&lt;&gt;"-")*1),
    "No Change",
    "Change"))</f>
        <v>No Data</v>
      </c>
      <c r="R325" s="159"/>
      <c r="S325" s="111"/>
    </row>
    <row r="326" spans="1:19" x14ac:dyDescent="0.3">
      <c r="A326" t="s">
        <v>1365</v>
      </c>
      <c r="B326" t="s">
        <v>1137</v>
      </c>
      <c r="C326" s="160" t="str">
        <f>TRIM(CLEAN(TEXT(IFERROR(INDEX('Snakeden MR'!$B$4:$C$3028,MATCH($A326,'Snakeden MR'!$C$4:$C$3028,0),1),"-"),"@")))</f>
        <v>-</v>
      </c>
      <c r="D326" s="147" t="str">
        <f>TRIM(CLEAN(TEXT(IFERROR(INDEX('Snakeden MR'!$I$4:$J$3028,MATCH($A326,'Snakeden MR'!$J$4:$J$3028,0),1),"-"),"@")))</f>
        <v>-</v>
      </c>
      <c r="E326" s="147" t="str">
        <f>TRIM(CLEAN(TEXT(IFERROR(INDEX('Snakeden MR'!$P$4:$Q$3028,MATCH($A326,'Snakeden MR'!$Q$4:$Q$3028,0),1),"-"),"@")))</f>
        <v>-</v>
      </c>
      <c r="F326" s="147" t="str">
        <f>TRIM(CLEAN(TEXT(IFERROR(INDEX('Snakeden MR'!$W$4:$X$3028,MATCH($A326,'Snakeden MR'!$X$4:$X$3028,0),1),"-"),"@")))</f>
        <v>-</v>
      </c>
      <c r="G326" s="159" t="str">
        <f t="shared" si="10"/>
        <v>Not Found</v>
      </c>
      <c r="H326" t="str" cm="1">
        <f t="array" ref="H326">IF(SUMPRODUCT((TRIM(C326:F326)&lt;&gt;"-")*1)=0,
    "No Data",
    IF(COUNTIF(C326:F326,INDEX(_xlfn._xlws.FILTER(C326:F326,TRIM(C326:F326)&lt;&gt;"-"),1))=SUMPRODUCT((TRIM(C326:F326)&lt;&gt;"-")*1),
    "No Change",
    "Change"))</f>
        <v>No Data</v>
      </c>
      <c r="I326" s="159"/>
      <c r="J326"/>
      <c r="K326" s="163"/>
      <c r="L326" s="147" t="str">
        <f>TRIM(CLEAN(TEXT(IFERROR(INDEX('Glade MR'!$B$4:$C$3000,MATCH($A326,'Glade MR'!$C$4:$C$3000,0),1),"-"),"@")))</f>
        <v>-</v>
      </c>
      <c r="M326" s="147" t="str">
        <f>TRIM(CLEAN(TEXT(IFERROR(INDEX('Glade MR'!$I$4:$J$3000,MATCH($A326,'Glade MR'!$J$4:$J$3000,0),1),"-"),"@")))</f>
        <v>-</v>
      </c>
      <c r="N326" s="147" t="str">
        <f>TRIM(CLEAN(TEXT(IFERROR(INDEX('Glade MR'!$P$4:$Q$3000,MATCH($A326,'Glade MR'!$Q$4:$Q$3000,0),1),"-"),"@")))</f>
        <v>-</v>
      </c>
      <c r="O326" s="147" t="str">
        <f>TRIM(CLEAN(TEXT(IFERROR(INDEX('Glade MR'!$W$4:$X$3000,MATCH($A326,'Glade MR'!$X$4:$X$3000,0),1),"-"),"@")))</f>
        <v>-</v>
      </c>
      <c r="P326" s="159" t="str">
        <f t="shared" si="11"/>
        <v>Not Found</v>
      </c>
      <c r="Q326" t="str" cm="1">
        <f t="array" ref="Q326">IF(SUMPRODUCT((TRIM(L326:O326)&lt;&gt;"-")*1)=0,
    "No Data",
    IF(COUNTIF(L326:O326,INDEX(_xlfn._xlws.FILTER(L326:O326,TRIM(L326:O326)&lt;&gt;"-"),1))=SUMPRODUCT((TRIM(L326:O326)&lt;&gt;"-")*1),
    "No Change",
    "Change"))</f>
        <v>No Data</v>
      </c>
      <c r="R326" s="159"/>
      <c r="S326" s="111"/>
    </row>
    <row r="327" spans="1:19" x14ac:dyDescent="0.3">
      <c r="A327" t="s">
        <v>1366</v>
      </c>
      <c r="B327" t="s">
        <v>1145</v>
      </c>
      <c r="C327" s="160" t="str">
        <f>TRIM(CLEAN(TEXT(IFERROR(INDEX('Snakeden MR'!$B$4:$C$3028,MATCH($A327,'Snakeden MR'!$C$4:$C$3028,0),1),"-"),"@")))</f>
        <v>-</v>
      </c>
      <c r="D327" s="147" t="str">
        <f>TRIM(CLEAN(TEXT(IFERROR(INDEX('Snakeden MR'!$I$4:$J$3028,MATCH($A327,'Snakeden MR'!$J$4:$J$3028,0),1),"-"),"@")))</f>
        <v>-</v>
      </c>
      <c r="E327" s="147" t="str">
        <f>TRIM(CLEAN(TEXT(IFERROR(INDEX('Snakeden MR'!$P$4:$Q$3028,MATCH($A327,'Snakeden MR'!$Q$4:$Q$3028,0),1),"-"),"@")))</f>
        <v>-</v>
      </c>
      <c r="F327" s="147" t="str">
        <f>TRIM(CLEAN(TEXT(IFERROR(INDEX('Snakeden MR'!$W$4:$X$3028,MATCH($A327,'Snakeden MR'!$X$4:$X$3028,0),1),"-"),"@")))</f>
        <v>-</v>
      </c>
      <c r="G327" s="159" t="str">
        <f t="shared" si="10"/>
        <v>Not Found</v>
      </c>
      <c r="H327" t="str" cm="1">
        <f t="array" ref="H327">IF(SUMPRODUCT((TRIM(C327:F327)&lt;&gt;"-")*1)=0,
    "No Data",
    IF(COUNTIF(C327:F327,INDEX(_xlfn._xlws.FILTER(C327:F327,TRIM(C327:F327)&lt;&gt;"-"),1))=SUMPRODUCT((TRIM(C327:F327)&lt;&gt;"-")*1),
    "No Change",
    "Change"))</f>
        <v>No Data</v>
      </c>
      <c r="I327" s="159"/>
      <c r="J327"/>
      <c r="K327" s="163"/>
      <c r="L327" s="147" t="str">
        <f>TRIM(CLEAN(TEXT(IFERROR(INDEX('Glade MR'!$B$4:$C$3000,MATCH($A327,'Glade MR'!$C$4:$C$3000,0),1),"-"),"@")))</f>
        <v>-</v>
      </c>
      <c r="M327" s="147" t="str">
        <f>TRIM(CLEAN(TEXT(IFERROR(INDEX('Glade MR'!$I$4:$J$3000,MATCH($A327,'Glade MR'!$J$4:$J$3000,0),1),"-"),"@")))</f>
        <v>-</v>
      </c>
      <c r="N327" s="147" t="str">
        <f>TRIM(CLEAN(TEXT(IFERROR(INDEX('Glade MR'!$P$4:$Q$3000,MATCH($A327,'Glade MR'!$Q$4:$Q$3000,0),1),"-"),"@")))</f>
        <v>-</v>
      </c>
      <c r="O327" s="147" t="str">
        <f>TRIM(CLEAN(TEXT(IFERROR(INDEX('Glade MR'!$W$4:$X$3000,MATCH($A327,'Glade MR'!$X$4:$X$3000,0),1),"-"),"@")))</f>
        <v>-</v>
      </c>
      <c r="P327" s="159" t="str">
        <f t="shared" si="11"/>
        <v>Not Found</v>
      </c>
      <c r="Q327" t="str" cm="1">
        <f t="array" ref="Q327">IF(SUMPRODUCT((TRIM(L327:O327)&lt;&gt;"-")*1)=0,
    "No Data",
    IF(COUNTIF(L327:O327,INDEX(_xlfn._xlws.FILTER(L327:O327,TRIM(L327:O327)&lt;&gt;"-"),1))=SUMPRODUCT((TRIM(L327:O327)&lt;&gt;"-")*1),
    "No Change",
    "Change"))</f>
        <v>No Data</v>
      </c>
      <c r="R327" s="159"/>
      <c r="S327" s="111"/>
    </row>
    <row r="328" spans="1:19" x14ac:dyDescent="0.3">
      <c r="A328" t="s">
        <v>1367</v>
      </c>
      <c r="B328" t="s">
        <v>1145</v>
      </c>
      <c r="C328" s="160" t="str">
        <f>TRIM(CLEAN(TEXT(IFERROR(INDEX('Snakeden MR'!$B$4:$C$3028,MATCH($A328,'Snakeden MR'!$C$4:$C$3028,0),1),"-"),"@")))</f>
        <v>-</v>
      </c>
      <c r="D328" s="147" t="str">
        <f>TRIM(CLEAN(TEXT(IFERROR(INDEX('Snakeden MR'!$I$4:$J$3028,MATCH($A328,'Snakeden MR'!$J$4:$J$3028,0),1),"-"),"@")))</f>
        <v>-</v>
      </c>
      <c r="E328" s="147" t="str">
        <f>TRIM(CLEAN(TEXT(IFERROR(INDEX('Snakeden MR'!$P$4:$Q$3028,MATCH($A328,'Snakeden MR'!$Q$4:$Q$3028,0),1),"-"),"@")))</f>
        <v>-</v>
      </c>
      <c r="F328" s="147" t="str">
        <f>TRIM(CLEAN(TEXT(IFERROR(INDEX('Snakeden MR'!$W$4:$X$3028,MATCH($A328,'Snakeden MR'!$X$4:$X$3028,0),1),"-"),"@")))</f>
        <v>-</v>
      </c>
      <c r="G328" s="159" t="str">
        <f t="shared" si="10"/>
        <v>Not Found</v>
      </c>
      <c r="H328" t="str" cm="1">
        <f t="array" ref="H328">IF(SUMPRODUCT((TRIM(C328:F328)&lt;&gt;"-")*1)=0,
    "No Data",
    IF(COUNTIF(C328:F328,INDEX(_xlfn._xlws.FILTER(C328:F328,TRIM(C328:F328)&lt;&gt;"-"),1))=SUMPRODUCT((TRIM(C328:F328)&lt;&gt;"-")*1),
    "No Change",
    "Change"))</f>
        <v>No Data</v>
      </c>
      <c r="I328" s="159"/>
      <c r="J328"/>
      <c r="K328" s="163"/>
      <c r="L328" s="147" t="str">
        <f>TRIM(CLEAN(TEXT(IFERROR(INDEX('Glade MR'!$B$4:$C$3000,MATCH($A328,'Glade MR'!$C$4:$C$3000,0),1),"-"),"@")))</f>
        <v>-</v>
      </c>
      <c r="M328" s="147" t="str">
        <f>TRIM(CLEAN(TEXT(IFERROR(INDEX('Glade MR'!$I$4:$J$3000,MATCH($A328,'Glade MR'!$J$4:$J$3000,0),1),"-"),"@")))</f>
        <v>-</v>
      </c>
      <c r="N328" s="147" t="str">
        <f>TRIM(CLEAN(TEXT(IFERROR(INDEX('Glade MR'!$P$4:$Q$3000,MATCH($A328,'Glade MR'!$Q$4:$Q$3000,0),1),"-"),"@")))</f>
        <v>-</v>
      </c>
      <c r="O328" s="147" t="str">
        <f>TRIM(CLEAN(TEXT(IFERROR(INDEX('Glade MR'!$W$4:$X$3000,MATCH($A328,'Glade MR'!$X$4:$X$3000,0),1),"-"),"@")))</f>
        <v>-</v>
      </c>
      <c r="P328" s="159" t="str">
        <f t="shared" si="11"/>
        <v>Not Found</v>
      </c>
      <c r="Q328" t="str" cm="1">
        <f t="array" ref="Q328">IF(SUMPRODUCT((TRIM(L328:O328)&lt;&gt;"-")*1)=0,
    "No Data",
    IF(COUNTIF(L328:O328,INDEX(_xlfn._xlws.FILTER(L328:O328,TRIM(L328:O328)&lt;&gt;"-"),1))=SUMPRODUCT((TRIM(L328:O328)&lt;&gt;"-")*1),
    "No Change",
    "Change"))</f>
        <v>No Data</v>
      </c>
      <c r="R328" s="159"/>
      <c r="S328" s="111"/>
    </row>
    <row r="329" spans="1:19" x14ac:dyDescent="0.3">
      <c r="A329" t="s">
        <v>1368</v>
      </c>
      <c r="B329" t="s">
        <v>1145</v>
      </c>
      <c r="C329" s="160" t="str">
        <f>TRIM(CLEAN(TEXT(IFERROR(INDEX('Snakeden MR'!$B$4:$C$3028,MATCH($A329,'Snakeden MR'!$C$4:$C$3028,0),1),"-"),"@")))</f>
        <v>-</v>
      </c>
      <c r="D329" s="147" t="str">
        <f>TRIM(CLEAN(TEXT(IFERROR(INDEX('Snakeden MR'!$I$4:$J$3028,MATCH($A329,'Snakeden MR'!$J$4:$J$3028,0),1),"-"),"@")))</f>
        <v>-</v>
      </c>
      <c r="E329" s="147" t="str">
        <f>TRIM(CLEAN(TEXT(IFERROR(INDEX('Snakeden MR'!$P$4:$Q$3028,MATCH($A329,'Snakeden MR'!$Q$4:$Q$3028,0),1),"-"),"@")))</f>
        <v>-</v>
      </c>
      <c r="F329" s="147" t="str">
        <f>TRIM(CLEAN(TEXT(IFERROR(INDEX('Snakeden MR'!$W$4:$X$3028,MATCH($A329,'Snakeden MR'!$X$4:$X$3028,0),1),"-"),"@")))</f>
        <v>-</v>
      </c>
      <c r="G329" s="159" t="str">
        <f t="shared" si="10"/>
        <v>Not Found</v>
      </c>
      <c r="H329" t="str" cm="1">
        <f t="array" ref="H329">IF(SUMPRODUCT((TRIM(C329:F329)&lt;&gt;"-")*1)=0,
    "No Data",
    IF(COUNTIF(C329:F329,INDEX(_xlfn._xlws.FILTER(C329:F329,TRIM(C329:F329)&lt;&gt;"-"),1))=SUMPRODUCT((TRIM(C329:F329)&lt;&gt;"-")*1),
    "No Change",
    "Change"))</f>
        <v>No Data</v>
      </c>
      <c r="I329" s="159"/>
      <c r="J329"/>
      <c r="K329" s="163"/>
      <c r="L329" s="147" t="str">
        <f>TRIM(CLEAN(TEXT(IFERROR(INDEX('Glade MR'!$B$4:$C$3000,MATCH($A329,'Glade MR'!$C$4:$C$3000,0),1),"-"),"@")))</f>
        <v>-</v>
      </c>
      <c r="M329" s="147" t="str">
        <f>TRIM(CLEAN(TEXT(IFERROR(INDEX('Glade MR'!$I$4:$J$3000,MATCH($A329,'Glade MR'!$J$4:$J$3000,0),1),"-"),"@")))</f>
        <v>-</v>
      </c>
      <c r="N329" s="147" t="str">
        <f>TRIM(CLEAN(TEXT(IFERROR(INDEX('Glade MR'!$P$4:$Q$3000,MATCH($A329,'Glade MR'!$Q$4:$Q$3000,0),1),"-"),"@")))</f>
        <v>-</v>
      </c>
      <c r="O329" s="147" t="str">
        <f>TRIM(CLEAN(TEXT(IFERROR(INDEX('Glade MR'!$W$4:$X$3000,MATCH($A329,'Glade MR'!$X$4:$X$3000,0),1),"-"),"@")))</f>
        <v>-</v>
      </c>
      <c r="P329" s="159" t="str">
        <f t="shared" si="11"/>
        <v>Not Found</v>
      </c>
      <c r="Q329" t="str" cm="1">
        <f t="array" ref="Q329">IF(SUMPRODUCT((TRIM(L329:O329)&lt;&gt;"-")*1)=0,
    "No Data",
    IF(COUNTIF(L329:O329,INDEX(_xlfn._xlws.FILTER(L329:O329,TRIM(L329:O329)&lt;&gt;"-"),1))=SUMPRODUCT((TRIM(L329:O329)&lt;&gt;"-")*1),
    "No Change",
    "Change"))</f>
        <v>No Data</v>
      </c>
      <c r="R329" s="159"/>
      <c r="S329" s="111"/>
    </row>
    <row r="330" spans="1:19" x14ac:dyDescent="0.3">
      <c r="A330" t="s">
        <v>1369</v>
      </c>
      <c r="B330" t="s">
        <v>1145</v>
      </c>
      <c r="C330" s="160" t="str">
        <f>TRIM(CLEAN(TEXT(IFERROR(INDEX('Snakeden MR'!$B$4:$C$3028,MATCH($A330,'Snakeden MR'!$C$4:$C$3028,0),1),"-"),"@")))</f>
        <v>-</v>
      </c>
      <c r="D330" s="147" t="str">
        <f>TRIM(CLEAN(TEXT(IFERROR(INDEX('Snakeden MR'!$I$4:$J$3028,MATCH($A330,'Snakeden MR'!$J$4:$J$3028,0),1),"-"),"@")))</f>
        <v>-</v>
      </c>
      <c r="E330" s="147" t="str">
        <f>TRIM(CLEAN(TEXT(IFERROR(INDEX('Snakeden MR'!$P$4:$Q$3028,MATCH($A330,'Snakeden MR'!$Q$4:$Q$3028,0),1),"-"),"@")))</f>
        <v>-</v>
      </c>
      <c r="F330" s="147" t="str">
        <f>TRIM(CLEAN(TEXT(IFERROR(INDEX('Snakeden MR'!$W$4:$X$3028,MATCH($A330,'Snakeden MR'!$X$4:$X$3028,0),1),"-"),"@")))</f>
        <v>-</v>
      </c>
      <c r="G330" s="159" t="str">
        <f t="shared" si="10"/>
        <v>Not Found</v>
      </c>
      <c r="H330" t="str" cm="1">
        <f t="array" ref="H330">IF(SUMPRODUCT((TRIM(C330:F330)&lt;&gt;"-")*1)=0,
    "No Data",
    IF(COUNTIF(C330:F330,INDEX(_xlfn._xlws.FILTER(C330:F330,TRIM(C330:F330)&lt;&gt;"-"),1))=SUMPRODUCT((TRIM(C330:F330)&lt;&gt;"-")*1),
    "No Change",
    "Change"))</f>
        <v>No Data</v>
      </c>
      <c r="I330" s="159"/>
      <c r="J330"/>
      <c r="K330" s="163"/>
      <c r="L330" s="147" t="str">
        <f>TRIM(CLEAN(TEXT(IFERROR(INDEX('Glade MR'!$B$4:$C$3000,MATCH($A330,'Glade MR'!$C$4:$C$3000,0),1),"-"),"@")))</f>
        <v>-</v>
      </c>
      <c r="M330" s="147" t="str">
        <f>TRIM(CLEAN(TEXT(IFERROR(INDEX('Glade MR'!$I$4:$J$3000,MATCH($A330,'Glade MR'!$J$4:$J$3000,0),1),"-"),"@")))</f>
        <v>-</v>
      </c>
      <c r="N330" s="147" t="str">
        <f>TRIM(CLEAN(TEXT(IFERROR(INDEX('Glade MR'!$P$4:$Q$3000,MATCH($A330,'Glade MR'!$Q$4:$Q$3000,0),1),"-"),"@")))</f>
        <v>-</v>
      </c>
      <c r="O330" s="147" t="str">
        <f>TRIM(CLEAN(TEXT(IFERROR(INDEX('Glade MR'!$W$4:$X$3000,MATCH($A330,'Glade MR'!$X$4:$X$3000,0),1),"-"),"@")))</f>
        <v>-</v>
      </c>
      <c r="P330" s="159" t="str">
        <f t="shared" si="11"/>
        <v>Not Found</v>
      </c>
      <c r="Q330" t="str" cm="1">
        <f t="array" ref="Q330">IF(SUMPRODUCT((TRIM(L330:O330)&lt;&gt;"-")*1)=0,
    "No Data",
    IF(COUNTIF(L330:O330,INDEX(_xlfn._xlws.FILTER(L330:O330,TRIM(L330:O330)&lt;&gt;"-"),1))=SUMPRODUCT((TRIM(L330:O330)&lt;&gt;"-")*1),
    "No Change",
    "Change"))</f>
        <v>No Data</v>
      </c>
      <c r="R330" s="159"/>
      <c r="S330" s="111"/>
    </row>
    <row r="331" spans="1:19" x14ac:dyDescent="0.3">
      <c r="A331" t="s">
        <v>1370</v>
      </c>
      <c r="B331" t="s">
        <v>1145</v>
      </c>
      <c r="C331" s="160" t="str">
        <f>TRIM(CLEAN(TEXT(IFERROR(INDEX('Snakeden MR'!$B$4:$C$3028,MATCH($A331,'Snakeden MR'!$C$4:$C$3028,0),1),"-"),"@")))</f>
        <v>-</v>
      </c>
      <c r="D331" s="147" t="str">
        <f>TRIM(CLEAN(TEXT(IFERROR(INDEX('Snakeden MR'!$I$4:$J$3028,MATCH($A331,'Snakeden MR'!$J$4:$J$3028,0),1),"-"),"@")))</f>
        <v>-</v>
      </c>
      <c r="E331" s="147" t="str">
        <f>TRIM(CLEAN(TEXT(IFERROR(INDEX('Snakeden MR'!$P$4:$Q$3028,MATCH($A331,'Snakeden MR'!$Q$4:$Q$3028,0),1),"-"),"@")))</f>
        <v>-</v>
      </c>
      <c r="F331" s="147" t="str">
        <f>TRIM(CLEAN(TEXT(IFERROR(INDEX('Snakeden MR'!$W$4:$X$3028,MATCH($A331,'Snakeden MR'!$X$4:$X$3028,0),1),"-"),"@")))</f>
        <v>-</v>
      </c>
      <c r="G331" s="159" t="str">
        <f t="shared" si="10"/>
        <v>Not Found</v>
      </c>
      <c r="H331" t="str" cm="1">
        <f t="array" ref="H331">IF(SUMPRODUCT((TRIM(C331:F331)&lt;&gt;"-")*1)=0,
    "No Data",
    IF(COUNTIF(C331:F331,INDEX(_xlfn._xlws.FILTER(C331:F331,TRIM(C331:F331)&lt;&gt;"-"),1))=SUMPRODUCT((TRIM(C331:F331)&lt;&gt;"-")*1),
    "No Change",
    "Change"))</f>
        <v>No Data</v>
      </c>
      <c r="I331" s="159"/>
      <c r="J331"/>
      <c r="K331" s="163"/>
      <c r="L331" s="147" t="str">
        <f>TRIM(CLEAN(TEXT(IFERROR(INDEX('Glade MR'!$B$4:$C$3000,MATCH($A331,'Glade MR'!$C$4:$C$3000,0),1),"-"),"@")))</f>
        <v>-</v>
      </c>
      <c r="M331" s="147" t="str">
        <f>TRIM(CLEAN(TEXT(IFERROR(INDEX('Glade MR'!$I$4:$J$3000,MATCH($A331,'Glade MR'!$J$4:$J$3000,0),1),"-"),"@")))</f>
        <v>-</v>
      </c>
      <c r="N331" s="147" t="str">
        <f>TRIM(CLEAN(TEXT(IFERROR(INDEX('Glade MR'!$P$4:$Q$3000,MATCH($A331,'Glade MR'!$Q$4:$Q$3000,0),1),"-"),"@")))</f>
        <v>-</v>
      </c>
      <c r="O331" s="147" t="str">
        <f>TRIM(CLEAN(TEXT(IFERROR(INDEX('Glade MR'!$W$4:$X$3000,MATCH($A331,'Glade MR'!$X$4:$X$3000,0),1),"-"),"@")))</f>
        <v>-</v>
      </c>
      <c r="P331" s="159" t="str">
        <f t="shared" si="11"/>
        <v>Not Found</v>
      </c>
      <c r="Q331" t="str" cm="1">
        <f t="array" ref="Q331">IF(SUMPRODUCT((TRIM(L331:O331)&lt;&gt;"-")*1)=0,
    "No Data",
    IF(COUNTIF(L331:O331,INDEX(_xlfn._xlws.FILTER(L331:O331,TRIM(L331:O331)&lt;&gt;"-"),1))=SUMPRODUCT((TRIM(L331:O331)&lt;&gt;"-")*1),
    "No Change",
    "Change"))</f>
        <v>No Data</v>
      </c>
      <c r="R331" s="159"/>
      <c r="S331" s="111"/>
    </row>
    <row r="332" spans="1:19" x14ac:dyDescent="0.3">
      <c r="A332" t="s">
        <v>1371</v>
      </c>
      <c r="B332" t="s">
        <v>1145</v>
      </c>
      <c r="C332" s="160" t="str">
        <f>TRIM(CLEAN(TEXT(IFERROR(INDEX('Snakeden MR'!$B$4:$C$3028,MATCH($A332,'Snakeden MR'!$C$4:$C$3028,0),1),"-"),"@")))</f>
        <v>-</v>
      </c>
      <c r="D332" s="147" t="str">
        <f>TRIM(CLEAN(TEXT(IFERROR(INDEX('Snakeden MR'!$I$4:$J$3028,MATCH($A332,'Snakeden MR'!$J$4:$J$3028,0),1),"-"),"@")))</f>
        <v>-</v>
      </c>
      <c r="E332" s="147" t="str">
        <f>TRIM(CLEAN(TEXT(IFERROR(INDEX('Snakeden MR'!$P$4:$Q$3028,MATCH($A332,'Snakeden MR'!$Q$4:$Q$3028,0),1),"-"),"@")))</f>
        <v>-</v>
      </c>
      <c r="F332" s="147" t="str">
        <f>TRIM(CLEAN(TEXT(IFERROR(INDEX('Snakeden MR'!$W$4:$X$3028,MATCH($A332,'Snakeden MR'!$X$4:$X$3028,0),1),"-"),"@")))</f>
        <v>-</v>
      </c>
      <c r="G332" s="159" t="str">
        <f t="shared" si="10"/>
        <v>Not Found</v>
      </c>
      <c r="H332" t="str" cm="1">
        <f t="array" ref="H332">IF(SUMPRODUCT((TRIM(C332:F332)&lt;&gt;"-")*1)=0,
    "No Data",
    IF(COUNTIF(C332:F332,INDEX(_xlfn._xlws.FILTER(C332:F332,TRIM(C332:F332)&lt;&gt;"-"),1))=SUMPRODUCT((TRIM(C332:F332)&lt;&gt;"-")*1),
    "No Change",
    "Change"))</f>
        <v>No Data</v>
      </c>
      <c r="I332" s="159"/>
      <c r="J332"/>
      <c r="K332" s="163"/>
      <c r="L332" s="147" t="str">
        <f>TRIM(CLEAN(TEXT(IFERROR(INDEX('Glade MR'!$B$4:$C$3000,MATCH($A332,'Glade MR'!$C$4:$C$3000,0),1),"-"),"@")))</f>
        <v>-</v>
      </c>
      <c r="M332" s="147" t="str">
        <f>TRIM(CLEAN(TEXT(IFERROR(INDEX('Glade MR'!$I$4:$J$3000,MATCH($A332,'Glade MR'!$J$4:$J$3000,0),1),"-"),"@")))</f>
        <v>-</v>
      </c>
      <c r="N332" s="147" t="str">
        <f>TRIM(CLEAN(TEXT(IFERROR(INDEX('Glade MR'!$P$4:$Q$3000,MATCH($A332,'Glade MR'!$Q$4:$Q$3000,0),1),"-"),"@")))</f>
        <v>-</v>
      </c>
      <c r="O332" s="147" t="str">
        <f>TRIM(CLEAN(TEXT(IFERROR(INDEX('Glade MR'!$W$4:$X$3000,MATCH($A332,'Glade MR'!$X$4:$X$3000,0),1),"-"),"@")))</f>
        <v>-</v>
      </c>
      <c r="P332" s="159" t="str">
        <f t="shared" si="11"/>
        <v>Not Found</v>
      </c>
      <c r="Q332" t="str" cm="1">
        <f t="array" ref="Q332">IF(SUMPRODUCT((TRIM(L332:O332)&lt;&gt;"-")*1)=0,
    "No Data",
    IF(COUNTIF(L332:O332,INDEX(_xlfn._xlws.FILTER(L332:O332,TRIM(L332:O332)&lt;&gt;"-"),1))=SUMPRODUCT((TRIM(L332:O332)&lt;&gt;"-")*1),
    "No Change",
    "Change"))</f>
        <v>No Data</v>
      </c>
      <c r="R332" s="159"/>
      <c r="S332" s="111"/>
    </row>
    <row r="333" spans="1:19" x14ac:dyDescent="0.3">
      <c r="A333" t="s">
        <v>1372</v>
      </c>
      <c r="B333" t="s">
        <v>1145</v>
      </c>
      <c r="C333" s="160" t="str">
        <f>TRIM(CLEAN(TEXT(IFERROR(INDEX('Snakeden MR'!$B$4:$C$3028,MATCH($A333,'Snakeden MR'!$C$4:$C$3028,0),1),"-"),"@")))</f>
        <v>-</v>
      </c>
      <c r="D333" s="147" t="str">
        <f>TRIM(CLEAN(TEXT(IFERROR(INDEX('Snakeden MR'!$I$4:$J$3028,MATCH($A333,'Snakeden MR'!$J$4:$J$3028,0),1),"-"),"@")))</f>
        <v>-</v>
      </c>
      <c r="E333" s="147" t="str">
        <f>TRIM(CLEAN(TEXT(IFERROR(INDEX('Snakeden MR'!$P$4:$Q$3028,MATCH($A333,'Snakeden MR'!$Q$4:$Q$3028,0),1),"-"),"@")))</f>
        <v>-</v>
      </c>
      <c r="F333" s="147" t="str">
        <f>TRIM(CLEAN(TEXT(IFERROR(INDEX('Snakeden MR'!$W$4:$X$3028,MATCH($A333,'Snakeden MR'!$X$4:$X$3028,0),1),"-"),"@")))</f>
        <v>-</v>
      </c>
      <c r="G333" s="159" t="str">
        <f t="shared" si="10"/>
        <v>Not Found</v>
      </c>
      <c r="H333" t="str" cm="1">
        <f t="array" ref="H333">IF(SUMPRODUCT((TRIM(C333:F333)&lt;&gt;"-")*1)=0,
    "No Data",
    IF(COUNTIF(C333:F333,INDEX(_xlfn._xlws.FILTER(C333:F333,TRIM(C333:F333)&lt;&gt;"-"),1))=SUMPRODUCT((TRIM(C333:F333)&lt;&gt;"-")*1),
    "No Change",
    "Change"))</f>
        <v>No Data</v>
      </c>
      <c r="I333" s="159"/>
      <c r="J333"/>
      <c r="K333" s="163"/>
      <c r="L333" s="147" t="str">
        <f>TRIM(CLEAN(TEXT(IFERROR(INDEX('Glade MR'!$B$4:$C$3000,MATCH($A333,'Glade MR'!$C$4:$C$3000,0),1),"-"),"@")))</f>
        <v>-</v>
      </c>
      <c r="M333" s="147" t="str">
        <f>TRIM(CLEAN(TEXT(IFERROR(INDEX('Glade MR'!$I$4:$J$3000,MATCH($A333,'Glade MR'!$J$4:$J$3000,0),1),"-"),"@")))</f>
        <v>-</v>
      </c>
      <c r="N333" s="147" t="str">
        <f>TRIM(CLEAN(TEXT(IFERROR(INDEX('Glade MR'!$P$4:$Q$3000,MATCH($A333,'Glade MR'!$Q$4:$Q$3000,0),1),"-"),"@")))</f>
        <v>-</v>
      </c>
      <c r="O333" s="147" t="str">
        <f>TRIM(CLEAN(TEXT(IFERROR(INDEX('Glade MR'!$W$4:$X$3000,MATCH($A333,'Glade MR'!$X$4:$X$3000,0),1),"-"),"@")))</f>
        <v>-</v>
      </c>
      <c r="P333" s="159" t="str">
        <f t="shared" si="11"/>
        <v>Not Found</v>
      </c>
      <c r="Q333" t="str" cm="1">
        <f t="array" ref="Q333">IF(SUMPRODUCT((TRIM(L333:O333)&lt;&gt;"-")*1)=0,
    "No Data",
    IF(COUNTIF(L333:O333,INDEX(_xlfn._xlws.FILTER(L333:O333,TRIM(L333:O333)&lt;&gt;"-"),1))=SUMPRODUCT((TRIM(L333:O333)&lt;&gt;"-")*1),
    "No Change",
    "Change"))</f>
        <v>No Data</v>
      </c>
      <c r="R333" s="159"/>
      <c r="S333" s="111"/>
    </row>
    <row r="334" spans="1:19" x14ac:dyDescent="0.3">
      <c r="A334" t="s">
        <v>1373</v>
      </c>
      <c r="B334" t="s">
        <v>1145</v>
      </c>
      <c r="C334" s="160" t="str">
        <f>TRIM(CLEAN(TEXT(IFERROR(INDEX('Snakeden MR'!$B$4:$C$3028,MATCH($A334,'Snakeden MR'!$C$4:$C$3028,0),1),"-"),"@")))</f>
        <v>-</v>
      </c>
      <c r="D334" s="147" t="str">
        <f>TRIM(CLEAN(TEXT(IFERROR(INDEX('Snakeden MR'!$I$4:$J$3028,MATCH($A334,'Snakeden MR'!$J$4:$J$3028,0),1),"-"),"@")))</f>
        <v>-</v>
      </c>
      <c r="E334" s="147" t="str">
        <f>TRIM(CLEAN(TEXT(IFERROR(INDEX('Snakeden MR'!$P$4:$Q$3028,MATCH($A334,'Snakeden MR'!$Q$4:$Q$3028,0),1),"-"),"@")))</f>
        <v>-</v>
      </c>
      <c r="F334" s="147" t="str">
        <f>TRIM(CLEAN(TEXT(IFERROR(INDEX('Snakeden MR'!$W$4:$X$3028,MATCH($A334,'Snakeden MR'!$X$4:$X$3028,0),1),"-"),"@")))</f>
        <v>-</v>
      </c>
      <c r="G334" s="159" t="str">
        <f t="shared" si="10"/>
        <v>Not Found</v>
      </c>
      <c r="H334" t="str" cm="1">
        <f t="array" ref="H334">IF(SUMPRODUCT((TRIM(C334:F334)&lt;&gt;"-")*1)=0,
    "No Data",
    IF(COUNTIF(C334:F334,INDEX(_xlfn._xlws.FILTER(C334:F334,TRIM(C334:F334)&lt;&gt;"-"),1))=SUMPRODUCT((TRIM(C334:F334)&lt;&gt;"-")*1),
    "No Change",
    "Change"))</f>
        <v>No Data</v>
      </c>
      <c r="I334" s="159"/>
      <c r="J334"/>
      <c r="K334" s="163"/>
      <c r="L334" s="147" t="str">
        <f>TRIM(CLEAN(TEXT(IFERROR(INDEX('Glade MR'!$B$4:$C$3000,MATCH($A334,'Glade MR'!$C$4:$C$3000,0),1),"-"),"@")))</f>
        <v>-</v>
      </c>
      <c r="M334" s="147" t="str">
        <f>TRIM(CLEAN(TEXT(IFERROR(INDEX('Glade MR'!$I$4:$J$3000,MATCH($A334,'Glade MR'!$J$4:$J$3000,0),1),"-"),"@")))</f>
        <v>-</v>
      </c>
      <c r="N334" s="147" t="str">
        <f>TRIM(CLEAN(TEXT(IFERROR(INDEX('Glade MR'!$P$4:$Q$3000,MATCH($A334,'Glade MR'!$Q$4:$Q$3000,0),1),"-"),"@")))</f>
        <v>-</v>
      </c>
      <c r="O334" s="147" t="str">
        <f>TRIM(CLEAN(TEXT(IFERROR(INDEX('Glade MR'!$W$4:$X$3000,MATCH($A334,'Glade MR'!$X$4:$X$3000,0),1),"-"),"@")))</f>
        <v>-</v>
      </c>
      <c r="P334" s="159" t="str">
        <f t="shared" si="11"/>
        <v>Not Found</v>
      </c>
      <c r="Q334" t="str" cm="1">
        <f t="array" ref="Q334">IF(SUMPRODUCT((TRIM(L334:O334)&lt;&gt;"-")*1)=0,
    "No Data",
    IF(COUNTIF(L334:O334,INDEX(_xlfn._xlws.FILTER(L334:O334,TRIM(L334:O334)&lt;&gt;"-"),1))=SUMPRODUCT((TRIM(L334:O334)&lt;&gt;"-")*1),
    "No Change",
    "Change"))</f>
        <v>No Data</v>
      </c>
      <c r="R334" s="159"/>
      <c r="S334" s="111"/>
    </row>
    <row r="335" spans="1:19" x14ac:dyDescent="0.3">
      <c r="A335" t="s">
        <v>1374</v>
      </c>
      <c r="B335" t="s">
        <v>1145</v>
      </c>
      <c r="C335" s="160" t="str">
        <f>TRIM(CLEAN(TEXT(IFERROR(INDEX('Snakeden MR'!$B$4:$C$3028,MATCH($A335,'Snakeden MR'!$C$4:$C$3028,0),1),"-"),"@")))</f>
        <v>-</v>
      </c>
      <c r="D335" s="147" t="str">
        <f>TRIM(CLEAN(TEXT(IFERROR(INDEX('Snakeden MR'!$I$4:$J$3028,MATCH($A335,'Snakeden MR'!$J$4:$J$3028,0),1),"-"),"@")))</f>
        <v>-</v>
      </c>
      <c r="E335" s="147" t="str">
        <f>TRIM(CLEAN(TEXT(IFERROR(INDEX('Snakeden MR'!$P$4:$Q$3028,MATCH($A335,'Snakeden MR'!$Q$4:$Q$3028,0),1),"-"),"@")))</f>
        <v>-</v>
      </c>
      <c r="F335" s="147" t="str">
        <f>TRIM(CLEAN(TEXT(IFERROR(INDEX('Snakeden MR'!$W$4:$X$3028,MATCH($A335,'Snakeden MR'!$X$4:$X$3028,0),1),"-"),"@")))</f>
        <v>-</v>
      </c>
      <c r="G335" s="159" t="str">
        <f t="shared" si="10"/>
        <v>Not Found</v>
      </c>
      <c r="H335" t="str" cm="1">
        <f t="array" ref="H335">IF(SUMPRODUCT((TRIM(C335:F335)&lt;&gt;"-")*1)=0,
    "No Data",
    IF(COUNTIF(C335:F335,INDEX(_xlfn._xlws.FILTER(C335:F335,TRIM(C335:F335)&lt;&gt;"-"),1))=SUMPRODUCT((TRIM(C335:F335)&lt;&gt;"-")*1),
    "No Change",
    "Change"))</f>
        <v>No Data</v>
      </c>
      <c r="I335" s="159"/>
      <c r="J335"/>
      <c r="K335" s="163"/>
      <c r="L335" s="147" t="str">
        <f>TRIM(CLEAN(TEXT(IFERROR(INDEX('Glade MR'!$B$4:$C$3000,MATCH($A335,'Glade MR'!$C$4:$C$3000,0),1),"-"),"@")))</f>
        <v>-</v>
      </c>
      <c r="M335" s="147" t="str">
        <f>TRIM(CLEAN(TEXT(IFERROR(INDEX('Glade MR'!$I$4:$J$3000,MATCH($A335,'Glade MR'!$J$4:$J$3000,0),1),"-"),"@")))</f>
        <v>-</v>
      </c>
      <c r="N335" s="147" t="str">
        <f>TRIM(CLEAN(TEXT(IFERROR(INDEX('Glade MR'!$P$4:$Q$3000,MATCH($A335,'Glade MR'!$Q$4:$Q$3000,0),1),"-"),"@")))</f>
        <v>-</v>
      </c>
      <c r="O335" s="147" t="str">
        <f>TRIM(CLEAN(TEXT(IFERROR(INDEX('Glade MR'!$W$4:$X$3000,MATCH($A335,'Glade MR'!$X$4:$X$3000,0),1),"-"),"@")))</f>
        <v>-</v>
      </c>
      <c r="P335" s="159" t="str">
        <f t="shared" si="11"/>
        <v>Not Found</v>
      </c>
      <c r="Q335" t="str" cm="1">
        <f t="array" ref="Q335">IF(SUMPRODUCT((TRIM(L335:O335)&lt;&gt;"-")*1)=0,
    "No Data",
    IF(COUNTIF(L335:O335,INDEX(_xlfn._xlws.FILTER(L335:O335,TRIM(L335:O335)&lt;&gt;"-"),1))=SUMPRODUCT((TRIM(L335:O335)&lt;&gt;"-")*1),
    "No Change",
    "Change"))</f>
        <v>No Data</v>
      </c>
      <c r="R335" s="159"/>
      <c r="S335" s="111"/>
    </row>
    <row r="336" spans="1:19" x14ac:dyDescent="0.3">
      <c r="A336" t="s">
        <v>1375</v>
      </c>
      <c r="B336" t="s">
        <v>1145</v>
      </c>
      <c r="C336" s="160" t="str">
        <f>TRIM(CLEAN(TEXT(IFERROR(INDEX('Snakeden MR'!$B$4:$C$3028,MATCH($A336,'Snakeden MR'!$C$4:$C$3028,0),1),"-"),"@")))</f>
        <v>-</v>
      </c>
      <c r="D336" s="147" t="str">
        <f>TRIM(CLEAN(TEXT(IFERROR(INDEX('Snakeden MR'!$I$4:$J$3028,MATCH($A336,'Snakeden MR'!$J$4:$J$3028,0),1),"-"),"@")))</f>
        <v>-</v>
      </c>
      <c r="E336" s="147" t="str">
        <f>TRIM(CLEAN(TEXT(IFERROR(INDEX('Snakeden MR'!$P$4:$Q$3028,MATCH($A336,'Snakeden MR'!$Q$4:$Q$3028,0),1),"-"),"@")))</f>
        <v>-</v>
      </c>
      <c r="F336" s="147" t="str">
        <f>TRIM(CLEAN(TEXT(IFERROR(INDEX('Snakeden MR'!$W$4:$X$3028,MATCH($A336,'Snakeden MR'!$X$4:$X$3028,0),1),"-"),"@")))</f>
        <v>-</v>
      </c>
      <c r="G336" s="159" t="str">
        <f t="shared" si="10"/>
        <v>Not Found</v>
      </c>
      <c r="H336" t="str" cm="1">
        <f t="array" ref="H336">IF(SUMPRODUCT((TRIM(C336:F336)&lt;&gt;"-")*1)=0,
    "No Data",
    IF(COUNTIF(C336:F336,INDEX(_xlfn._xlws.FILTER(C336:F336,TRIM(C336:F336)&lt;&gt;"-"),1))=SUMPRODUCT((TRIM(C336:F336)&lt;&gt;"-")*1),
    "No Change",
    "Change"))</f>
        <v>No Data</v>
      </c>
      <c r="I336" s="159"/>
      <c r="J336"/>
      <c r="K336" s="163"/>
      <c r="L336" s="147" t="str">
        <f>TRIM(CLEAN(TEXT(IFERROR(INDEX('Glade MR'!$B$4:$C$3000,MATCH($A336,'Glade MR'!$C$4:$C$3000,0),1),"-"),"@")))</f>
        <v>-</v>
      </c>
      <c r="M336" s="147" t="str">
        <f>TRIM(CLEAN(TEXT(IFERROR(INDEX('Glade MR'!$I$4:$J$3000,MATCH($A336,'Glade MR'!$J$4:$J$3000,0),1),"-"),"@")))</f>
        <v>-</v>
      </c>
      <c r="N336" s="147" t="str">
        <f>TRIM(CLEAN(TEXT(IFERROR(INDEX('Glade MR'!$P$4:$Q$3000,MATCH($A336,'Glade MR'!$Q$4:$Q$3000,0),1),"-"),"@")))</f>
        <v>-</v>
      </c>
      <c r="O336" s="147" t="str">
        <f>TRIM(CLEAN(TEXT(IFERROR(INDEX('Glade MR'!$W$4:$X$3000,MATCH($A336,'Glade MR'!$X$4:$X$3000,0),1),"-"),"@")))</f>
        <v>-</v>
      </c>
      <c r="P336" s="159" t="str">
        <f t="shared" si="11"/>
        <v>Not Found</v>
      </c>
      <c r="Q336" t="str" cm="1">
        <f t="array" ref="Q336">IF(SUMPRODUCT((TRIM(L336:O336)&lt;&gt;"-")*1)=0,
    "No Data",
    IF(COUNTIF(L336:O336,INDEX(_xlfn._xlws.FILTER(L336:O336,TRIM(L336:O336)&lt;&gt;"-"),1))=SUMPRODUCT((TRIM(L336:O336)&lt;&gt;"-")*1),
    "No Change",
    "Change"))</f>
        <v>No Data</v>
      </c>
      <c r="R336" s="159"/>
      <c r="S336" s="111"/>
    </row>
    <row r="337" spans="1:19" x14ac:dyDescent="0.3">
      <c r="A337" t="s">
        <v>1376</v>
      </c>
      <c r="B337" t="s">
        <v>1145</v>
      </c>
      <c r="C337" s="160" t="str">
        <f>TRIM(CLEAN(TEXT(IFERROR(INDEX('Snakeden MR'!$B$4:$C$3028,MATCH($A337,'Snakeden MR'!$C$4:$C$3028,0),1),"-"),"@")))</f>
        <v>-</v>
      </c>
      <c r="D337" s="147" t="str">
        <f>TRIM(CLEAN(TEXT(IFERROR(INDEX('Snakeden MR'!$I$4:$J$3028,MATCH($A337,'Snakeden MR'!$J$4:$J$3028,0),1),"-"),"@")))</f>
        <v>-</v>
      </c>
      <c r="E337" s="147" t="str">
        <f>TRIM(CLEAN(TEXT(IFERROR(INDEX('Snakeden MR'!$P$4:$Q$3028,MATCH($A337,'Snakeden MR'!$Q$4:$Q$3028,0),1),"-"),"@")))</f>
        <v>-</v>
      </c>
      <c r="F337" s="147" t="str">
        <f>TRIM(CLEAN(TEXT(IFERROR(INDEX('Snakeden MR'!$W$4:$X$3028,MATCH($A337,'Snakeden MR'!$X$4:$X$3028,0),1),"-"),"@")))</f>
        <v>-</v>
      </c>
      <c r="G337" s="159" t="str">
        <f t="shared" si="10"/>
        <v>Not Found</v>
      </c>
      <c r="H337" t="str" cm="1">
        <f t="array" ref="H337">IF(SUMPRODUCT((TRIM(C337:F337)&lt;&gt;"-")*1)=0,
    "No Data",
    IF(COUNTIF(C337:F337,INDEX(_xlfn._xlws.FILTER(C337:F337,TRIM(C337:F337)&lt;&gt;"-"),1))=SUMPRODUCT((TRIM(C337:F337)&lt;&gt;"-")*1),
    "No Change",
    "Change"))</f>
        <v>No Data</v>
      </c>
      <c r="I337" s="159"/>
      <c r="J337"/>
      <c r="K337" s="163"/>
      <c r="L337" s="147" t="str">
        <f>TRIM(CLEAN(TEXT(IFERROR(INDEX('Glade MR'!$B$4:$C$3000,MATCH($A337,'Glade MR'!$C$4:$C$3000,0),1),"-"),"@")))</f>
        <v>-</v>
      </c>
      <c r="M337" s="147" t="str">
        <f>TRIM(CLEAN(TEXT(IFERROR(INDEX('Glade MR'!$I$4:$J$3000,MATCH($A337,'Glade MR'!$J$4:$J$3000,0),1),"-"),"@")))</f>
        <v>-</v>
      </c>
      <c r="N337" s="147" t="str">
        <f>TRIM(CLEAN(TEXT(IFERROR(INDEX('Glade MR'!$P$4:$Q$3000,MATCH($A337,'Glade MR'!$Q$4:$Q$3000,0),1),"-"),"@")))</f>
        <v>-</v>
      </c>
      <c r="O337" s="147" t="str">
        <f>TRIM(CLEAN(TEXT(IFERROR(INDEX('Glade MR'!$W$4:$X$3000,MATCH($A337,'Glade MR'!$X$4:$X$3000,0),1),"-"),"@")))</f>
        <v>-</v>
      </c>
      <c r="P337" s="159" t="str">
        <f t="shared" si="11"/>
        <v>Not Found</v>
      </c>
      <c r="Q337" t="str" cm="1">
        <f t="array" ref="Q337">IF(SUMPRODUCT((TRIM(L337:O337)&lt;&gt;"-")*1)=0,
    "No Data",
    IF(COUNTIF(L337:O337,INDEX(_xlfn._xlws.FILTER(L337:O337,TRIM(L337:O337)&lt;&gt;"-"),1))=SUMPRODUCT((TRIM(L337:O337)&lt;&gt;"-")*1),
    "No Change",
    "Change"))</f>
        <v>No Data</v>
      </c>
      <c r="R337" s="159"/>
      <c r="S337" s="111"/>
    </row>
    <row r="338" spans="1:19" x14ac:dyDescent="0.3">
      <c r="A338" t="s">
        <v>1377</v>
      </c>
      <c r="B338" t="s">
        <v>1145</v>
      </c>
      <c r="C338" s="160" t="str">
        <f>TRIM(CLEAN(TEXT(IFERROR(INDEX('Snakeden MR'!$B$4:$C$3028,MATCH($A338,'Snakeden MR'!$C$4:$C$3028,0),1),"-"),"@")))</f>
        <v>-</v>
      </c>
      <c r="D338" s="147" t="str">
        <f>TRIM(CLEAN(TEXT(IFERROR(INDEX('Snakeden MR'!$I$4:$J$3028,MATCH($A338,'Snakeden MR'!$J$4:$J$3028,0),1),"-"),"@")))</f>
        <v>-</v>
      </c>
      <c r="E338" s="147" t="str">
        <f>TRIM(CLEAN(TEXT(IFERROR(INDEX('Snakeden MR'!$P$4:$Q$3028,MATCH($A338,'Snakeden MR'!$Q$4:$Q$3028,0),1),"-"),"@")))</f>
        <v>-</v>
      </c>
      <c r="F338" s="147" t="str">
        <f>TRIM(CLEAN(TEXT(IFERROR(INDEX('Snakeden MR'!$W$4:$X$3028,MATCH($A338,'Snakeden MR'!$X$4:$X$3028,0),1),"-"),"@")))</f>
        <v>-</v>
      </c>
      <c r="G338" s="159" t="str">
        <f t="shared" si="10"/>
        <v>Not Found</v>
      </c>
      <c r="H338" t="str" cm="1">
        <f t="array" ref="H338">IF(SUMPRODUCT((TRIM(C338:F338)&lt;&gt;"-")*1)=0,
    "No Data",
    IF(COUNTIF(C338:F338,INDEX(_xlfn._xlws.FILTER(C338:F338,TRIM(C338:F338)&lt;&gt;"-"),1))=SUMPRODUCT((TRIM(C338:F338)&lt;&gt;"-")*1),
    "No Change",
    "Change"))</f>
        <v>No Data</v>
      </c>
      <c r="I338" s="159"/>
      <c r="J338"/>
      <c r="K338" s="163"/>
      <c r="L338" s="147" t="str">
        <f>TRIM(CLEAN(TEXT(IFERROR(INDEX('Glade MR'!$B$4:$C$3000,MATCH($A338,'Glade MR'!$C$4:$C$3000,0),1),"-"),"@")))</f>
        <v>-</v>
      </c>
      <c r="M338" s="147" t="str">
        <f>TRIM(CLEAN(TEXT(IFERROR(INDEX('Glade MR'!$I$4:$J$3000,MATCH($A338,'Glade MR'!$J$4:$J$3000,0),1),"-"),"@")))</f>
        <v>-</v>
      </c>
      <c r="N338" s="147" t="str">
        <f>TRIM(CLEAN(TEXT(IFERROR(INDEX('Glade MR'!$P$4:$Q$3000,MATCH($A338,'Glade MR'!$Q$4:$Q$3000,0),1),"-"),"@")))</f>
        <v>-</v>
      </c>
      <c r="O338" s="147" t="str">
        <f>TRIM(CLEAN(TEXT(IFERROR(INDEX('Glade MR'!$W$4:$X$3000,MATCH($A338,'Glade MR'!$X$4:$X$3000,0),1),"-"),"@")))</f>
        <v>-</v>
      </c>
      <c r="P338" s="159" t="str">
        <f t="shared" si="11"/>
        <v>Not Found</v>
      </c>
      <c r="Q338" t="str" cm="1">
        <f t="array" ref="Q338">IF(SUMPRODUCT((TRIM(L338:O338)&lt;&gt;"-")*1)=0,
    "No Data",
    IF(COUNTIF(L338:O338,INDEX(_xlfn._xlws.FILTER(L338:O338,TRIM(L338:O338)&lt;&gt;"-"),1))=SUMPRODUCT((TRIM(L338:O338)&lt;&gt;"-")*1),
    "No Change",
    "Change"))</f>
        <v>No Data</v>
      </c>
      <c r="R338" s="159"/>
      <c r="S338" s="111"/>
    </row>
    <row r="339" spans="1:19" x14ac:dyDescent="0.3">
      <c r="A339" t="s">
        <v>1378</v>
      </c>
      <c r="B339" t="s">
        <v>1145</v>
      </c>
      <c r="C339" s="160" t="str">
        <f>TRIM(CLEAN(TEXT(IFERROR(INDEX('Snakeden MR'!$B$4:$C$3028,MATCH($A339,'Snakeden MR'!$C$4:$C$3028,0),1),"-"),"@")))</f>
        <v>-</v>
      </c>
      <c r="D339" s="147" t="str">
        <f>TRIM(CLEAN(TEXT(IFERROR(INDEX('Snakeden MR'!$I$4:$J$3028,MATCH($A339,'Snakeden MR'!$J$4:$J$3028,0),1),"-"),"@")))</f>
        <v>-</v>
      </c>
      <c r="E339" s="147" t="str">
        <f>TRIM(CLEAN(TEXT(IFERROR(INDEX('Snakeden MR'!$P$4:$Q$3028,MATCH($A339,'Snakeden MR'!$Q$4:$Q$3028,0),1),"-"),"@")))</f>
        <v>-</v>
      </c>
      <c r="F339" s="147" t="str">
        <f>TRIM(CLEAN(TEXT(IFERROR(INDEX('Snakeden MR'!$W$4:$X$3028,MATCH($A339,'Snakeden MR'!$X$4:$X$3028,0),1),"-"),"@")))</f>
        <v>-</v>
      </c>
      <c r="G339" s="159" t="str">
        <f t="shared" si="10"/>
        <v>Not Found</v>
      </c>
      <c r="H339" t="str" cm="1">
        <f t="array" ref="H339">IF(SUMPRODUCT((TRIM(C339:F339)&lt;&gt;"-")*1)=0,
    "No Data",
    IF(COUNTIF(C339:F339,INDEX(_xlfn._xlws.FILTER(C339:F339,TRIM(C339:F339)&lt;&gt;"-"),1))=SUMPRODUCT((TRIM(C339:F339)&lt;&gt;"-")*1),
    "No Change",
    "Change"))</f>
        <v>No Data</v>
      </c>
      <c r="I339" s="159"/>
      <c r="J339"/>
      <c r="K339" s="163"/>
      <c r="L339" s="147" t="str">
        <f>TRIM(CLEAN(TEXT(IFERROR(INDEX('Glade MR'!$B$4:$C$3000,MATCH($A339,'Glade MR'!$C$4:$C$3000,0),1),"-"),"@")))</f>
        <v>-</v>
      </c>
      <c r="M339" s="147" t="str">
        <f>TRIM(CLEAN(TEXT(IFERROR(INDEX('Glade MR'!$I$4:$J$3000,MATCH($A339,'Glade MR'!$J$4:$J$3000,0),1),"-"),"@")))</f>
        <v>-</v>
      </c>
      <c r="N339" s="147" t="str">
        <f>TRIM(CLEAN(TEXT(IFERROR(INDEX('Glade MR'!$P$4:$Q$3000,MATCH($A339,'Glade MR'!$Q$4:$Q$3000,0),1),"-"),"@")))</f>
        <v>-</v>
      </c>
      <c r="O339" s="147" t="str">
        <f>TRIM(CLEAN(TEXT(IFERROR(INDEX('Glade MR'!$W$4:$X$3000,MATCH($A339,'Glade MR'!$X$4:$X$3000,0),1),"-"),"@")))</f>
        <v>-</v>
      </c>
      <c r="P339" s="159" t="str">
        <f t="shared" si="11"/>
        <v>Not Found</v>
      </c>
      <c r="Q339" t="str" cm="1">
        <f t="array" ref="Q339">IF(SUMPRODUCT((TRIM(L339:O339)&lt;&gt;"-")*1)=0,
    "No Data",
    IF(COUNTIF(L339:O339,INDEX(_xlfn._xlws.FILTER(L339:O339,TRIM(L339:O339)&lt;&gt;"-"),1))=SUMPRODUCT((TRIM(L339:O339)&lt;&gt;"-")*1),
    "No Change",
    "Change"))</f>
        <v>No Data</v>
      </c>
      <c r="R339" s="159"/>
      <c r="S339" s="111"/>
    </row>
    <row r="340" spans="1:19" x14ac:dyDescent="0.3">
      <c r="A340" t="s">
        <v>895</v>
      </c>
      <c r="B340" t="s">
        <v>1137</v>
      </c>
      <c r="C340" s="160" t="str">
        <f>TRIM(CLEAN(TEXT(IFERROR(INDEX('Snakeden MR'!$B$4:$C$3028,MATCH($A340,'Snakeden MR'!$C$4:$C$3028,0),1),"-"),"@")))</f>
        <v>-</v>
      </c>
      <c r="D340" s="147" t="str">
        <f>TRIM(CLEAN(TEXT(IFERROR(INDEX('Snakeden MR'!$I$4:$J$3028,MATCH($A340,'Snakeden MR'!$J$4:$J$3028,0),1),"-"),"@")))</f>
        <v>-</v>
      </c>
      <c r="E340" s="147" t="str">
        <f>TRIM(CLEAN(TEXT(IFERROR(INDEX('Snakeden MR'!$P$4:$Q$3028,MATCH($A340,'Snakeden MR'!$Q$4:$Q$3028,0),1),"-"),"@")))</f>
        <v>-</v>
      </c>
      <c r="F340" s="147" t="str">
        <f>TRIM(CLEAN(TEXT(IFERROR(INDEX('Snakeden MR'!$W$4:$X$3028,MATCH($A340,'Snakeden MR'!$X$4:$X$3028,0),1),"-"),"@")))</f>
        <v>-</v>
      </c>
      <c r="G340" s="159" t="str">
        <f t="shared" si="10"/>
        <v>Not Found</v>
      </c>
      <c r="H340" t="str" cm="1">
        <f t="array" ref="H340">IF(SUMPRODUCT((TRIM(C340:F340)&lt;&gt;"-")*1)=0,
    "No Data",
    IF(COUNTIF(C340:F340,INDEX(_xlfn._xlws.FILTER(C340:F340,TRIM(C340:F340)&lt;&gt;"-"),1))=SUMPRODUCT((TRIM(C340:F340)&lt;&gt;"-")*1),
    "No Change",
    "Change"))</f>
        <v>No Data</v>
      </c>
      <c r="I340" s="159"/>
      <c r="J340"/>
      <c r="K340" s="163"/>
      <c r="L340" s="147" t="str">
        <f>TRIM(CLEAN(TEXT(IFERROR(INDEX('Glade MR'!$B$4:$C$3000,MATCH($A340,'Glade MR'!$C$4:$C$3000,0),1),"-"),"@")))</f>
        <v>Pool 1</v>
      </c>
      <c r="M340" s="147" t="str">
        <f>TRIM(CLEAN(TEXT(IFERROR(INDEX('Glade MR'!$I$4:$J$3000,MATCH($A340,'Glade MR'!$J$4:$J$3000,0),1),"-"),"@")))</f>
        <v>-</v>
      </c>
      <c r="N340" s="147" t="str">
        <f>TRIM(CLEAN(TEXT(IFERROR(INDEX('Glade MR'!$P$4:$Q$3000,MATCH($A340,'Glade MR'!$Q$4:$Q$3000,0),1),"-"),"@")))</f>
        <v>Pool 1</v>
      </c>
      <c r="O340" s="147" t="str">
        <f>TRIM(CLEAN(TEXT(IFERROR(INDEX('Glade MR'!$W$4:$X$3000,MATCH($A340,'Glade MR'!$X$4:$X$3000,0),1),"-"),"@")))</f>
        <v>-</v>
      </c>
      <c r="P340" s="159" t="str">
        <f t="shared" si="11"/>
        <v>Found</v>
      </c>
      <c r="Q340" t="str" cm="1">
        <f t="array" ref="Q340">IF(SUMPRODUCT((TRIM(L340:O340)&lt;&gt;"-")*1)=0,
    "No Data",
    IF(COUNTIF(L340:O340,INDEX(_xlfn._xlws.FILTER(L340:O340,TRIM(L340:O340)&lt;&gt;"-"),1))=SUMPRODUCT((TRIM(L340:O340)&lt;&gt;"-")*1),
    "No Change",
    "Change"))</f>
        <v>No Change</v>
      </c>
      <c r="R340" s="159"/>
      <c r="S340" s="111"/>
    </row>
    <row r="341" spans="1:19" x14ac:dyDescent="0.3">
      <c r="A341" t="s">
        <v>570</v>
      </c>
      <c r="B341" t="s">
        <v>1137</v>
      </c>
      <c r="C341" s="160" t="str">
        <f>TRIM(CLEAN(TEXT(IFERROR(INDEX('Snakeden MR'!$B$4:$C$3028,MATCH($A341,'Snakeden MR'!$C$4:$C$3028,0),1),"-"),"@")))</f>
        <v>-</v>
      </c>
      <c r="D341" s="147" t="str">
        <f>TRIM(CLEAN(TEXT(IFERROR(INDEX('Snakeden MR'!$I$4:$J$3028,MATCH($A341,'Snakeden MR'!$J$4:$J$3028,0),1),"-"),"@")))</f>
        <v>-</v>
      </c>
      <c r="E341" s="147" t="str">
        <f>TRIM(CLEAN(TEXT(IFERROR(INDEX('Snakeden MR'!$P$4:$Q$3028,MATCH($A341,'Snakeden MR'!$Q$4:$Q$3028,0),1),"-"),"@")))</f>
        <v>-</v>
      </c>
      <c r="F341" s="147" t="str">
        <f>TRIM(CLEAN(TEXT(IFERROR(INDEX('Snakeden MR'!$W$4:$X$3028,MATCH($A341,'Snakeden MR'!$X$4:$X$3028,0),1),"-"),"@")))</f>
        <v>-</v>
      </c>
      <c r="G341" s="159" t="str">
        <f t="shared" si="10"/>
        <v>Not Found</v>
      </c>
      <c r="H341" t="str" cm="1">
        <f t="array" ref="H341">IF(SUMPRODUCT((TRIM(C341:F341)&lt;&gt;"-")*1)=0,
    "No Data",
    IF(COUNTIF(C341:F341,INDEX(_xlfn._xlws.FILTER(C341:F341,TRIM(C341:F341)&lt;&gt;"-"),1))=SUMPRODUCT((TRIM(C341:F341)&lt;&gt;"-")*1),
    "No Change",
    "Change"))</f>
        <v>No Data</v>
      </c>
      <c r="I341" s="159"/>
      <c r="J341"/>
      <c r="K341" s="163"/>
      <c r="L341" s="147" t="str">
        <f>TRIM(CLEAN(TEXT(IFERROR(INDEX('Glade MR'!$B$4:$C$3000,MATCH($A341,'Glade MR'!$C$4:$C$3000,0),1),"-"),"@")))</f>
        <v>Pool 1</v>
      </c>
      <c r="M341" s="147" t="str">
        <f>TRIM(CLEAN(TEXT(IFERROR(INDEX('Glade MR'!$I$4:$J$3000,MATCH($A341,'Glade MR'!$J$4:$J$3000,0),1),"-"),"@")))</f>
        <v>Pool 1</v>
      </c>
      <c r="N341" s="147" t="str">
        <f>TRIM(CLEAN(TEXT(IFERROR(INDEX('Glade MR'!$P$4:$Q$3000,MATCH($A341,'Glade MR'!$Q$4:$Q$3000,0),1),"-"),"@")))</f>
        <v>-</v>
      </c>
      <c r="O341" s="147" t="str">
        <f>TRIM(CLEAN(TEXT(IFERROR(INDEX('Glade MR'!$W$4:$X$3000,MATCH($A341,'Glade MR'!$X$4:$X$3000,0),1),"-"),"@")))</f>
        <v>-</v>
      </c>
      <c r="P341" s="159" t="str">
        <f t="shared" si="11"/>
        <v>Found</v>
      </c>
      <c r="Q341" t="str" cm="1">
        <f t="array" ref="Q341">IF(SUMPRODUCT((TRIM(L341:O341)&lt;&gt;"-")*1)=0,
    "No Data",
    IF(COUNTIF(L341:O341,INDEX(_xlfn._xlws.FILTER(L341:O341,TRIM(L341:O341)&lt;&gt;"-"),1))=SUMPRODUCT((TRIM(L341:O341)&lt;&gt;"-")*1),
    "No Change",
    "Change"))</f>
        <v>No Change</v>
      </c>
      <c r="R341" s="159"/>
      <c r="S341" s="111"/>
    </row>
    <row r="342" spans="1:19" x14ac:dyDescent="0.3">
      <c r="A342" t="s">
        <v>1379</v>
      </c>
      <c r="B342" t="s">
        <v>1145</v>
      </c>
      <c r="C342" s="160" t="str">
        <f>TRIM(CLEAN(TEXT(IFERROR(INDEX('Snakeden MR'!$B$4:$C$3028,MATCH($A342,'Snakeden MR'!$C$4:$C$3028,0),1),"-"),"@")))</f>
        <v>-</v>
      </c>
      <c r="D342" s="147" t="str">
        <f>TRIM(CLEAN(TEXT(IFERROR(INDEX('Snakeden MR'!$I$4:$J$3028,MATCH($A342,'Snakeden MR'!$J$4:$J$3028,0),1),"-"),"@")))</f>
        <v>-</v>
      </c>
      <c r="E342" s="147" t="str">
        <f>TRIM(CLEAN(TEXT(IFERROR(INDEX('Snakeden MR'!$P$4:$Q$3028,MATCH($A342,'Snakeden MR'!$Q$4:$Q$3028,0),1),"-"),"@")))</f>
        <v>-</v>
      </c>
      <c r="F342" s="147" t="str">
        <f>TRIM(CLEAN(TEXT(IFERROR(INDEX('Snakeden MR'!$W$4:$X$3028,MATCH($A342,'Snakeden MR'!$X$4:$X$3028,0),1),"-"),"@")))</f>
        <v>-</v>
      </c>
      <c r="G342" s="159" t="str">
        <f t="shared" si="10"/>
        <v>Not Found</v>
      </c>
      <c r="H342" t="str" cm="1">
        <f t="array" ref="H342">IF(SUMPRODUCT((TRIM(C342:F342)&lt;&gt;"-")*1)=0,
    "No Data",
    IF(COUNTIF(C342:F342,INDEX(_xlfn._xlws.FILTER(C342:F342,TRIM(C342:F342)&lt;&gt;"-"),1))=SUMPRODUCT((TRIM(C342:F342)&lt;&gt;"-")*1),
    "No Change",
    "Change"))</f>
        <v>No Data</v>
      </c>
      <c r="I342" s="159"/>
      <c r="J342"/>
      <c r="K342" s="163"/>
      <c r="L342" s="147" t="str">
        <f>TRIM(CLEAN(TEXT(IFERROR(INDEX('Glade MR'!$B$4:$C$3000,MATCH($A342,'Glade MR'!$C$4:$C$3000,0),1),"-"),"@")))</f>
        <v>-</v>
      </c>
      <c r="M342" s="147" t="str">
        <f>TRIM(CLEAN(TEXT(IFERROR(INDEX('Glade MR'!$I$4:$J$3000,MATCH($A342,'Glade MR'!$J$4:$J$3000,0),1),"-"),"@")))</f>
        <v>-</v>
      </c>
      <c r="N342" s="147" t="str">
        <f>TRIM(CLEAN(TEXT(IFERROR(INDEX('Glade MR'!$P$4:$Q$3000,MATCH($A342,'Glade MR'!$Q$4:$Q$3000,0),1),"-"),"@")))</f>
        <v>-</v>
      </c>
      <c r="O342" s="147" t="str">
        <f>TRIM(CLEAN(TEXT(IFERROR(INDEX('Glade MR'!$W$4:$X$3000,MATCH($A342,'Glade MR'!$X$4:$X$3000,0),1),"-"),"@")))</f>
        <v>-</v>
      </c>
      <c r="P342" s="159" t="str">
        <f t="shared" si="11"/>
        <v>Not Found</v>
      </c>
      <c r="Q342" t="str" cm="1">
        <f t="array" ref="Q342">IF(SUMPRODUCT((TRIM(L342:O342)&lt;&gt;"-")*1)=0,
    "No Data",
    IF(COUNTIF(L342:O342,INDEX(_xlfn._xlws.FILTER(L342:O342,TRIM(L342:O342)&lt;&gt;"-"),1))=SUMPRODUCT((TRIM(L342:O342)&lt;&gt;"-")*1),
    "No Change",
    "Change"))</f>
        <v>No Data</v>
      </c>
      <c r="R342" s="159"/>
      <c r="S342" s="111"/>
    </row>
    <row r="343" spans="1:19" x14ac:dyDescent="0.3">
      <c r="A343" t="s">
        <v>563</v>
      </c>
      <c r="B343" t="s">
        <v>1137</v>
      </c>
      <c r="C343" s="160" t="str">
        <f>TRIM(CLEAN(TEXT(IFERROR(INDEX('Snakeden MR'!$B$4:$C$3028,MATCH($A343,'Snakeden MR'!$C$4:$C$3028,0),1),"-"),"@")))</f>
        <v>-</v>
      </c>
      <c r="D343" s="147" t="str">
        <f>TRIM(CLEAN(TEXT(IFERROR(INDEX('Snakeden MR'!$I$4:$J$3028,MATCH($A343,'Snakeden MR'!$J$4:$J$3028,0),1),"-"),"@")))</f>
        <v>-</v>
      </c>
      <c r="E343" s="147" t="str">
        <f>TRIM(CLEAN(TEXT(IFERROR(INDEX('Snakeden MR'!$P$4:$Q$3028,MATCH($A343,'Snakeden MR'!$Q$4:$Q$3028,0),1),"-"),"@")))</f>
        <v>-</v>
      </c>
      <c r="F343" s="147" t="str">
        <f>TRIM(CLEAN(TEXT(IFERROR(INDEX('Snakeden MR'!$W$4:$X$3028,MATCH($A343,'Snakeden MR'!$X$4:$X$3028,0),1),"-"),"@")))</f>
        <v>-</v>
      </c>
      <c r="G343" s="159" t="str">
        <f t="shared" si="10"/>
        <v>Not Found</v>
      </c>
      <c r="H343" t="str" cm="1">
        <f t="array" ref="H343">IF(SUMPRODUCT((TRIM(C343:F343)&lt;&gt;"-")*1)=0,
    "No Data",
    IF(COUNTIF(C343:F343,INDEX(_xlfn._xlws.FILTER(C343:F343,TRIM(C343:F343)&lt;&gt;"-"),1))=SUMPRODUCT((TRIM(C343:F343)&lt;&gt;"-")*1),
    "No Change",
    "Change"))</f>
        <v>No Data</v>
      </c>
      <c r="I343" s="159"/>
      <c r="J343"/>
      <c r="K343" s="163"/>
      <c r="L343" s="147" t="str">
        <f>TRIM(CLEAN(TEXT(IFERROR(INDEX('Glade MR'!$B$4:$C$3000,MATCH($A343,'Glade MR'!$C$4:$C$3000,0),1),"-"),"@")))</f>
        <v>Pool 1</v>
      </c>
      <c r="M343" s="147" t="str">
        <f>TRIM(CLEAN(TEXT(IFERROR(INDEX('Glade MR'!$I$4:$J$3000,MATCH($A343,'Glade MR'!$J$4:$J$3000,0),1),"-"),"@")))</f>
        <v>Pool 1</v>
      </c>
      <c r="N343" s="147" t="str">
        <f>TRIM(CLEAN(TEXT(IFERROR(INDEX('Glade MR'!$P$4:$Q$3000,MATCH($A343,'Glade MR'!$Q$4:$Q$3000,0),1),"-"),"@")))</f>
        <v>-</v>
      </c>
      <c r="O343" s="147" t="str">
        <f>TRIM(CLEAN(TEXT(IFERROR(INDEX('Glade MR'!$W$4:$X$3000,MATCH($A343,'Glade MR'!$X$4:$X$3000,0),1),"-"),"@")))</f>
        <v>Pool 1</v>
      </c>
      <c r="P343" s="159" t="str">
        <f t="shared" si="11"/>
        <v>Found</v>
      </c>
      <c r="Q343" t="str" cm="1">
        <f t="array" ref="Q343">IF(SUMPRODUCT((TRIM(L343:O343)&lt;&gt;"-")*1)=0,
    "No Data",
    IF(COUNTIF(L343:O343,INDEX(_xlfn._xlws.FILTER(L343:O343,TRIM(L343:O343)&lt;&gt;"-"),1))=SUMPRODUCT((TRIM(L343:O343)&lt;&gt;"-")*1),
    "No Change",
    "Change"))</f>
        <v>No Change</v>
      </c>
      <c r="R343" s="159"/>
      <c r="S343" s="111"/>
    </row>
    <row r="344" spans="1:19" x14ac:dyDescent="0.3">
      <c r="A344" t="s">
        <v>1380</v>
      </c>
      <c r="B344" t="s">
        <v>1145</v>
      </c>
      <c r="C344" s="160" t="str">
        <f>TRIM(CLEAN(TEXT(IFERROR(INDEX('Snakeden MR'!$B$4:$C$3028,MATCH($A344,'Snakeden MR'!$C$4:$C$3028,0),1),"-"),"@")))</f>
        <v>-</v>
      </c>
      <c r="D344" s="147" t="str">
        <f>TRIM(CLEAN(TEXT(IFERROR(INDEX('Snakeden MR'!$I$4:$J$3028,MATCH($A344,'Snakeden MR'!$J$4:$J$3028,0),1),"-"),"@")))</f>
        <v>-</v>
      </c>
      <c r="E344" s="147" t="str">
        <f>TRIM(CLEAN(TEXT(IFERROR(INDEX('Snakeden MR'!$P$4:$Q$3028,MATCH($A344,'Snakeden MR'!$Q$4:$Q$3028,0),1),"-"),"@")))</f>
        <v>-</v>
      </c>
      <c r="F344" s="147" t="str">
        <f>TRIM(CLEAN(TEXT(IFERROR(INDEX('Snakeden MR'!$W$4:$X$3028,MATCH($A344,'Snakeden MR'!$X$4:$X$3028,0),1),"-"),"@")))</f>
        <v>-</v>
      </c>
      <c r="G344" s="159" t="str">
        <f t="shared" si="10"/>
        <v>Not Found</v>
      </c>
      <c r="H344" t="str" cm="1">
        <f t="array" ref="H344">IF(SUMPRODUCT((TRIM(C344:F344)&lt;&gt;"-")*1)=0,
    "No Data",
    IF(COUNTIF(C344:F344,INDEX(_xlfn._xlws.FILTER(C344:F344,TRIM(C344:F344)&lt;&gt;"-"),1))=SUMPRODUCT((TRIM(C344:F344)&lt;&gt;"-")*1),
    "No Change",
    "Change"))</f>
        <v>No Data</v>
      </c>
      <c r="I344" s="159"/>
      <c r="J344"/>
      <c r="K344" s="163"/>
      <c r="L344" s="147" t="str">
        <f>TRIM(CLEAN(TEXT(IFERROR(INDEX('Glade MR'!$B$4:$C$3000,MATCH($A344,'Glade MR'!$C$4:$C$3000,0),1),"-"),"@")))</f>
        <v>-</v>
      </c>
      <c r="M344" s="147" t="str">
        <f>TRIM(CLEAN(TEXT(IFERROR(INDEX('Glade MR'!$I$4:$J$3000,MATCH($A344,'Glade MR'!$J$4:$J$3000,0),1),"-"),"@")))</f>
        <v>-</v>
      </c>
      <c r="N344" s="147" t="str">
        <f>TRIM(CLEAN(TEXT(IFERROR(INDEX('Glade MR'!$P$4:$Q$3000,MATCH($A344,'Glade MR'!$Q$4:$Q$3000,0),1),"-"),"@")))</f>
        <v>-</v>
      </c>
      <c r="O344" s="147" t="str">
        <f>TRIM(CLEAN(TEXT(IFERROR(INDEX('Glade MR'!$W$4:$X$3000,MATCH($A344,'Glade MR'!$X$4:$X$3000,0),1),"-"),"@")))</f>
        <v>-</v>
      </c>
      <c r="P344" s="159" t="str">
        <f t="shared" si="11"/>
        <v>Not Found</v>
      </c>
      <c r="Q344" t="str" cm="1">
        <f t="array" ref="Q344">IF(SUMPRODUCT((TRIM(L344:O344)&lt;&gt;"-")*1)=0,
    "No Data",
    IF(COUNTIF(L344:O344,INDEX(_xlfn._xlws.FILTER(L344:O344,TRIM(L344:O344)&lt;&gt;"-"),1))=SUMPRODUCT((TRIM(L344:O344)&lt;&gt;"-")*1),
    "No Change",
    "Change"))</f>
        <v>No Data</v>
      </c>
      <c r="R344" s="159"/>
      <c r="S344" s="111"/>
    </row>
    <row r="345" spans="1:19" x14ac:dyDescent="0.3">
      <c r="A345" t="s">
        <v>1381</v>
      </c>
      <c r="B345" t="s">
        <v>1145</v>
      </c>
      <c r="C345" s="160" t="str">
        <f>TRIM(CLEAN(TEXT(IFERROR(INDEX('Snakeden MR'!$B$4:$C$3028,MATCH($A345,'Snakeden MR'!$C$4:$C$3028,0),1),"-"),"@")))</f>
        <v>-</v>
      </c>
      <c r="D345" s="147" t="str">
        <f>TRIM(CLEAN(TEXT(IFERROR(INDEX('Snakeden MR'!$I$4:$J$3028,MATCH($A345,'Snakeden MR'!$J$4:$J$3028,0),1),"-"),"@")))</f>
        <v>-</v>
      </c>
      <c r="E345" s="147" t="str">
        <f>TRIM(CLEAN(TEXT(IFERROR(INDEX('Snakeden MR'!$P$4:$Q$3028,MATCH($A345,'Snakeden MR'!$Q$4:$Q$3028,0),1),"-"),"@")))</f>
        <v>-</v>
      </c>
      <c r="F345" s="147" t="str">
        <f>TRIM(CLEAN(TEXT(IFERROR(INDEX('Snakeden MR'!$W$4:$X$3028,MATCH($A345,'Snakeden MR'!$X$4:$X$3028,0),1),"-"),"@")))</f>
        <v>-</v>
      </c>
      <c r="G345" s="159" t="str">
        <f t="shared" si="10"/>
        <v>Not Found</v>
      </c>
      <c r="H345" t="str" cm="1">
        <f t="array" ref="H345">IF(SUMPRODUCT((TRIM(C345:F345)&lt;&gt;"-")*1)=0,
    "No Data",
    IF(COUNTIF(C345:F345,INDEX(_xlfn._xlws.FILTER(C345:F345,TRIM(C345:F345)&lt;&gt;"-"),1))=SUMPRODUCT((TRIM(C345:F345)&lt;&gt;"-")*1),
    "No Change",
    "Change"))</f>
        <v>No Data</v>
      </c>
      <c r="I345" s="159"/>
      <c r="J345"/>
      <c r="K345" s="163"/>
      <c r="L345" s="147" t="str">
        <f>TRIM(CLEAN(TEXT(IFERROR(INDEX('Glade MR'!$B$4:$C$3000,MATCH($A345,'Glade MR'!$C$4:$C$3000,0),1),"-"),"@")))</f>
        <v>-</v>
      </c>
      <c r="M345" s="147" t="str">
        <f>TRIM(CLEAN(TEXT(IFERROR(INDEX('Glade MR'!$I$4:$J$3000,MATCH($A345,'Glade MR'!$J$4:$J$3000,0),1),"-"),"@")))</f>
        <v>-</v>
      </c>
      <c r="N345" s="147" t="str">
        <f>TRIM(CLEAN(TEXT(IFERROR(INDEX('Glade MR'!$P$4:$Q$3000,MATCH($A345,'Glade MR'!$Q$4:$Q$3000,0),1),"-"),"@")))</f>
        <v>-</v>
      </c>
      <c r="O345" s="147" t="str">
        <f>TRIM(CLEAN(TEXT(IFERROR(INDEX('Glade MR'!$W$4:$X$3000,MATCH($A345,'Glade MR'!$X$4:$X$3000,0),1),"-"),"@")))</f>
        <v>-</v>
      </c>
      <c r="P345" s="159" t="str">
        <f t="shared" si="11"/>
        <v>Not Found</v>
      </c>
      <c r="Q345" t="str" cm="1">
        <f t="array" ref="Q345">IF(SUMPRODUCT((TRIM(L345:O345)&lt;&gt;"-")*1)=0,
    "No Data",
    IF(COUNTIF(L345:O345,INDEX(_xlfn._xlws.FILTER(L345:O345,TRIM(L345:O345)&lt;&gt;"-"),1))=SUMPRODUCT((TRIM(L345:O345)&lt;&gt;"-")*1),
    "No Change",
    "Change"))</f>
        <v>No Data</v>
      </c>
      <c r="R345" s="159"/>
      <c r="S345" s="111"/>
    </row>
    <row r="346" spans="1:19" x14ac:dyDescent="0.3">
      <c r="A346" t="s">
        <v>1382</v>
      </c>
      <c r="B346" t="s">
        <v>1145</v>
      </c>
      <c r="C346" s="160" t="str">
        <f>TRIM(CLEAN(TEXT(IFERROR(INDEX('Snakeden MR'!$B$4:$C$3028,MATCH($A346,'Snakeden MR'!$C$4:$C$3028,0),1),"-"),"@")))</f>
        <v>GS Pool</v>
      </c>
      <c r="D346" s="147" t="str">
        <f>TRIM(CLEAN(TEXT(IFERROR(INDEX('Snakeden MR'!$I$4:$J$3028,MATCH($A346,'Snakeden MR'!$J$4:$J$3028,0),1),"-"),"@")))</f>
        <v>-</v>
      </c>
      <c r="E346" s="147" t="str">
        <f>TRIM(CLEAN(TEXT(IFERROR(INDEX('Snakeden MR'!$P$4:$Q$3028,MATCH($A346,'Snakeden MR'!$Q$4:$Q$3028,0),1),"-"),"@")))</f>
        <v>-</v>
      </c>
      <c r="F346" s="147" t="str">
        <f>TRIM(CLEAN(TEXT(IFERROR(INDEX('Snakeden MR'!$W$4:$X$3028,MATCH($A346,'Snakeden MR'!$X$4:$X$3028,0),1),"-"),"@")))</f>
        <v>-</v>
      </c>
      <c r="G346" s="159" t="str">
        <f t="shared" si="10"/>
        <v>Found</v>
      </c>
      <c r="H346" t="str" cm="1">
        <f t="array" ref="H346">IF(SUMPRODUCT((TRIM(C346:F346)&lt;&gt;"-")*1)=0,
    "No Data",
    IF(COUNTIF(C346:F346,INDEX(_xlfn._xlws.FILTER(C346:F346,TRIM(C346:F346)&lt;&gt;"-"),1))=SUMPRODUCT((TRIM(C346:F346)&lt;&gt;"-")*1),
    "No Change",
    "Change"))</f>
        <v>No Change</v>
      </c>
      <c r="I346" s="159"/>
      <c r="J346"/>
      <c r="K346" s="163"/>
      <c r="L346" s="147" t="str">
        <f>TRIM(CLEAN(TEXT(IFERROR(INDEX('Glade MR'!$B$4:$C$3000,MATCH($A346,'Glade MR'!$C$4:$C$3000,0),1),"-"),"@")))</f>
        <v>-</v>
      </c>
      <c r="M346" s="147" t="str">
        <f>TRIM(CLEAN(TEXT(IFERROR(INDEX('Glade MR'!$I$4:$J$3000,MATCH($A346,'Glade MR'!$J$4:$J$3000,0),1),"-"),"@")))</f>
        <v>-</v>
      </c>
      <c r="N346" s="147" t="str">
        <f>TRIM(CLEAN(TEXT(IFERROR(INDEX('Glade MR'!$P$4:$Q$3000,MATCH($A346,'Glade MR'!$Q$4:$Q$3000,0),1),"-"),"@")))</f>
        <v>-</v>
      </c>
      <c r="O346" s="147" t="str">
        <f>TRIM(CLEAN(TEXT(IFERROR(INDEX('Glade MR'!$W$4:$X$3000,MATCH($A346,'Glade MR'!$X$4:$X$3000,0),1),"-"),"@")))</f>
        <v>-</v>
      </c>
      <c r="P346" s="159" t="str">
        <f t="shared" si="11"/>
        <v>Not Found</v>
      </c>
      <c r="Q346" t="str" cm="1">
        <f t="array" ref="Q346">IF(SUMPRODUCT((TRIM(L346:O346)&lt;&gt;"-")*1)=0,
    "No Data",
    IF(COUNTIF(L346:O346,INDEX(_xlfn._xlws.FILTER(L346:O346,TRIM(L346:O346)&lt;&gt;"-"),1))=SUMPRODUCT((TRIM(L346:O346)&lt;&gt;"-")*1),
    "No Change",
    "Change"))</f>
        <v>No Data</v>
      </c>
      <c r="R346" s="159"/>
      <c r="S346" s="111"/>
    </row>
    <row r="347" spans="1:19" x14ac:dyDescent="0.3">
      <c r="A347" t="s">
        <v>1383</v>
      </c>
      <c r="B347" t="s">
        <v>1145</v>
      </c>
      <c r="C347" s="160" t="str">
        <f>TRIM(CLEAN(TEXT(IFERROR(INDEX('Snakeden MR'!$B$4:$C$3028,MATCH($A347,'Snakeden MR'!$C$4:$C$3028,0),1),"-"),"@")))</f>
        <v>-</v>
      </c>
      <c r="D347" s="147" t="str">
        <f>TRIM(CLEAN(TEXT(IFERROR(INDEX('Snakeden MR'!$I$4:$J$3028,MATCH($A347,'Snakeden MR'!$J$4:$J$3028,0),1),"-"),"@")))</f>
        <v>-</v>
      </c>
      <c r="E347" s="147" t="str">
        <f>TRIM(CLEAN(TEXT(IFERROR(INDEX('Snakeden MR'!$P$4:$Q$3028,MATCH($A347,'Snakeden MR'!$Q$4:$Q$3028,0),1),"-"),"@")))</f>
        <v>-</v>
      </c>
      <c r="F347" s="147" t="str">
        <f>TRIM(CLEAN(TEXT(IFERROR(INDEX('Snakeden MR'!$W$4:$X$3028,MATCH($A347,'Snakeden MR'!$X$4:$X$3028,0),1),"-"),"@")))</f>
        <v>-</v>
      </c>
      <c r="G347" s="159" t="str">
        <f t="shared" si="10"/>
        <v>Not Found</v>
      </c>
      <c r="H347" t="str" cm="1">
        <f t="array" ref="H347">IF(SUMPRODUCT((TRIM(C347:F347)&lt;&gt;"-")*1)=0,
    "No Data",
    IF(COUNTIF(C347:F347,INDEX(_xlfn._xlws.FILTER(C347:F347,TRIM(C347:F347)&lt;&gt;"-"),1))=SUMPRODUCT((TRIM(C347:F347)&lt;&gt;"-")*1),
    "No Change",
    "Change"))</f>
        <v>No Data</v>
      </c>
      <c r="I347" s="159"/>
      <c r="J347"/>
      <c r="K347" s="163"/>
      <c r="L347" s="147" t="str">
        <f>TRIM(CLEAN(TEXT(IFERROR(INDEX('Glade MR'!$B$4:$C$3000,MATCH($A347,'Glade MR'!$C$4:$C$3000,0),1),"-"),"@")))</f>
        <v>-</v>
      </c>
      <c r="M347" s="147" t="str">
        <f>TRIM(CLEAN(TEXT(IFERROR(INDEX('Glade MR'!$I$4:$J$3000,MATCH($A347,'Glade MR'!$J$4:$J$3000,0),1),"-"),"@")))</f>
        <v>-</v>
      </c>
      <c r="N347" s="147" t="str">
        <f>TRIM(CLEAN(TEXT(IFERROR(INDEX('Glade MR'!$P$4:$Q$3000,MATCH($A347,'Glade MR'!$Q$4:$Q$3000,0),1),"-"),"@")))</f>
        <v>-</v>
      </c>
      <c r="O347" s="147" t="str">
        <f>TRIM(CLEAN(TEXT(IFERROR(INDEX('Glade MR'!$W$4:$X$3000,MATCH($A347,'Glade MR'!$X$4:$X$3000,0),1),"-"),"@")))</f>
        <v>-</v>
      </c>
      <c r="P347" s="159" t="str">
        <f t="shared" si="11"/>
        <v>Not Found</v>
      </c>
      <c r="Q347" t="str" cm="1">
        <f t="array" ref="Q347">IF(SUMPRODUCT((TRIM(L347:O347)&lt;&gt;"-")*1)=0,
    "No Data",
    IF(COUNTIF(L347:O347,INDEX(_xlfn._xlws.FILTER(L347:O347,TRIM(L347:O347)&lt;&gt;"-"),1))=SUMPRODUCT((TRIM(L347:O347)&lt;&gt;"-")*1),
    "No Change",
    "Change"))</f>
        <v>No Data</v>
      </c>
      <c r="R347" s="159"/>
      <c r="S347" s="111"/>
    </row>
    <row r="348" spans="1:19" x14ac:dyDescent="0.3">
      <c r="A348" t="s">
        <v>1384</v>
      </c>
      <c r="B348" t="s">
        <v>1145</v>
      </c>
      <c r="C348" s="160" t="str">
        <f>TRIM(CLEAN(TEXT(IFERROR(INDEX('Snakeden MR'!$B$4:$C$3028,MATCH($A348,'Snakeden MR'!$C$4:$C$3028,0),1),"-"),"@")))</f>
        <v>-</v>
      </c>
      <c r="D348" s="147" t="str">
        <f>TRIM(CLEAN(TEXT(IFERROR(INDEX('Snakeden MR'!$I$4:$J$3028,MATCH($A348,'Snakeden MR'!$J$4:$J$3028,0),1),"-"),"@")))</f>
        <v>-</v>
      </c>
      <c r="E348" s="147" t="str">
        <f>TRIM(CLEAN(TEXT(IFERROR(INDEX('Snakeden MR'!$P$4:$Q$3028,MATCH($A348,'Snakeden MR'!$Q$4:$Q$3028,0),1),"-"),"@")))</f>
        <v>-</v>
      </c>
      <c r="F348" s="147" t="str">
        <f>TRIM(CLEAN(TEXT(IFERROR(INDEX('Snakeden MR'!$W$4:$X$3028,MATCH($A348,'Snakeden MR'!$X$4:$X$3028,0),1),"-"),"@")))</f>
        <v>-</v>
      </c>
      <c r="G348" s="159" t="str">
        <f t="shared" si="10"/>
        <v>Not Found</v>
      </c>
      <c r="H348" t="str" cm="1">
        <f t="array" ref="H348">IF(SUMPRODUCT((TRIM(C348:F348)&lt;&gt;"-")*1)=0,
    "No Data",
    IF(COUNTIF(C348:F348,INDEX(_xlfn._xlws.FILTER(C348:F348,TRIM(C348:F348)&lt;&gt;"-"),1))=SUMPRODUCT((TRIM(C348:F348)&lt;&gt;"-")*1),
    "No Change",
    "Change"))</f>
        <v>No Data</v>
      </c>
      <c r="I348" s="159"/>
      <c r="J348"/>
      <c r="K348" s="163"/>
      <c r="L348" s="147" t="str">
        <f>TRIM(CLEAN(TEXT(IFERROR(INDEX('Glade MR'!$B$4:$C$3000,MATCH($A348,'Glade MR'!$C$4:$C$3000,0),1),"-"),"@")))</f>
        <v>-</v>
      </c>
      <c r="M348" s="147" t="str">
        <f>TRIM(CLEAN(TEXT(IFERROR(INDEX('Glade MR'!$I$4:$J$3000,MATCH($A348,'Glade MR'!$J$4:$J$3000,0),1),"-"),"@")))</f>
        <v>-</v>
      </c>
      <c r="N348" s="147" t="str">
        <f>TRIM(CLEAN(TEXT(IFERROR(INDEX('Glade MR'!$P$4:$Q$3000,MATCH($A348,'Glade MR'!$Q$4:$Q$3000,0),1),"-"),"@")))</f>
        <v>-</v>
      </c>
      <c r="O348" s="147" t="str">
        <f>TRIM(CLEAN(TEXT(IFERROR(INDEX('Glade MR'!$W$4:$X$3000,MATCH($A348,'Glade MR'!$X$4:$X$3000,0),1),"-"),"@")))</f>
        <v>-</v>
      </c>
      <c r="P348" s="159" t="str">
        <f t="shared" si="11"/>
        <v>Not Found</v>
      </c>
      <c r="Q348" t="str" cm="1">
        <f t="array" ref="Q348">IF(SUMPRODUCT((TRIM(L348:O348)&lt;&gt;"-")*1)=0,
    "No Data",
    IF(COUNTIF(L348:O348,INDEX(_xlfn._xlws.FILTER(L348:O348,TRIM(L348:O348)&lt;&gt;"-"),1))=SUMPRODUCT((TRIM(L348:O348)&lt;&gt;"-")*1),
    "No Change",
    "Change"))</f>
        <v>No Data</v>
      </c>
      <c r="R348" s="159"/>
      <c r="S348" s="111"/>
    </row>
    <row r="349" spans="1:19" x14ac:dyDescent="0.3">
      <c r="A349" t="s">
        <v>1385</v>
      </c>
      <c r="B349" t="s">
        <v>1145</v>
      </c>
      <c r="C349" s="160" t="str">
        <f>TRIM(CLEAN(TEXT(IFERROR(INDEX('Snakeden MR'!$B$4:$C$3028,MATCH($A349,'Snakeden MR'!$C$4:$C$3028,0),1),"-"),"@")))</f>
        <v>-</v>
      </c>
      <c r="D349" s="147" t="str">
        <f>TRIM(CLEAN(TEXT(IFERROR(INDEX('Snakeden MR'!$I$4:$J$3028,MATCH($A349,'Snakeden MR'!$J$4:$J$3028,0),1),"-"),"@")))</f>
        <v>-</v>
      </c>
      <c r="E349" s="147" t="str">
        <f>TRIM(CLEAN(TEXT(IFERROR(INDEX('Snakeden MR'!$P$4:$Q$3028,MATCH($A349,'Snakeden MR'!$Q$4:$Q$3028,0),1),"-"),"@")))</f>
        <v>-</v>
      </c>
      <c r="F349" s="147" t="str">
        <f>TRIM(CLEAN(TEXT(IFERROR(INDEX('Snakeden MR'!$W$4:$X$3028,MATCH($A349,'Snakeden MR'!$X$4:$X$3028,0),1),"-"),"@")))</f>
        <v>-</v>
      </c>
      <c r="G349" s="159" t="str">
        <f t="shared" si="10"/>
        <v>Not Found</v>
      </c>
      <c r="H349" t="str" cm="1">
        <f t="array" ref="H349">IF(SUMPRODUCT((TRIM(C349:F349)&lt;&gt;"-")*1)=0,
    "No Data",
    IF(COUNTIF(C349:F349,INDEX(_xlfn._xlws.FILTER(C349:F349,TRIM(C349:F349)&lt;&gt;"-"),1))=SUMPRODUCT((TRIM(C349:F349)&lt;&gt;"-")*1),
    "No Change",
    "Change"))</f>
        <v>No Data</v>
      </c>
      <c r="I349" s="159"/>
      <c r="J349"/>
      <c r="K349" s="163"/>
      <c r="L349" s="147" t="str">
        <f>TRIM(CLEAN(TEXT(IFERROR(INDEX('Glade MR'!$B$4:$C$3000,MATCH($A349,'Glade MR'!$C$4:$C$3000,0),1),"-"),"@")))</f>
        <v>-</v>
      </c>
      <c r="M349" s="147" t="str">
        <f>TRIM(CLEAN(TEXT(IFERROR(INDEX('Glade MR'!$I$4:$J$3000,MATCH($A349,'Glade MR'!$J$4:$J$3000,0),1),"-"),"@")))</f>
        <v>-</v>
      </c>
      <c r="N349" s="147" t="str">
        <f>TRIM(CLEAN(TEXT(IFERROR(INDEX('Glade MR'!$P$4:$Q$3000,MATCH($A349,'Glade MR'!$Q$4:$Q$3000,0),1),"-"),"@")))</f>
        <v>-</v>
      </c>
      <c r="O349" s="147" t="str">
        <f>TRIM(CLEAN(TEXT(IFERROR(INDEX('Glade MR'!$W$4:$X$3000,MATCH($A349,'Glade MR'!$X$4:$X$3000,0),1),"-"),"@")))</f>
        <v>-</v>
      </c>
      <c r="P349" s="159" t="str">
        <f t="shared" si="11"/>
        <v>Not Found</v>
      </c>
      <c r="Q349" t="str" cm="1">
        <f t="array" ref="Q349">IF(SUMPRODUCT((TRIM(L349:O349)&lt;&gt;"-")*1)=0,
    "No Data",
    IF(COUNTIF(L349:O349,INDEX(_xlfn._xlws.FILTER(L349:O349,TRIM(L349:O349)&lt;&gt;"-"),1))=SUMPRODUCT((TRIM(L349:O349)&lt;&gt;"-")*1),
    "No Change",
    "Change"))</f>
        <v>No Data</v>
      </c>
      <c r="R349" s="159"/>
      <c r="S349" s="111"/>
    </row>
    <row r="350" spans="1:19" x14ac:dyDescent="0.3">
      <c r="A350" t="s">
        <v>1386</v>
      </c>
      <c r="B350" t="s">
        <v>1145</v>
      </c>
      <c r="C350" s="160" t="str">
        <f>TRIM(CLEAN(TEXT(IFERROR(INDEX('Snakeden MR'!$B$4:$C$3028,MATCH($A350,'Snakeden MR'!$C$4:$C$3028,0),1),"-"),"@")))</f>
        <v>-</v>
      </c>
      <c r="D350" s="147" t="str">
        <f>TRIM(CLEAN(TEXT(IFERROR(INDEX('Snakeden MR'!$I$4:$J$3028,MATCH($A350,'Snakeden MR'!$J$4:$J$3028,0),1),"-"),"@")))</f>
        <v>-</v>
      </c>
      <c r="E350" s="147" t="str">
        <f>TRIM(CLEAN(TEXT(IFERROR(INDEX('Snakeden MR'!$P$4:$Q$3028,MATCH($A350,'Snakeden MR'!$Q$4:$Q$3028,0),1),"-"),"@")))</f>
        <v>-</v>
      </c>
      <c r="F350" s="147" t="str">
        <f>TRIM(CLEAN(TEXT(IFERROR(INDEX('Snakeden MR'!$W$4:$X$3028,MATCH($A350,'Snakeden MR'!$X$4:$X$3028,0),1),"-"),"@")))</f>
        <v>-</v>
      </c>
      <c r="G350" s="159" t="str">
        <f t="shared" si="10"/>
        <v>Not Found</v>
      </c>
      <c r="H350" t="str" cm="1">
        <f t="array" ref="H350">IF(SUMPRODUCT((TRIM(C350:F350)&lt;&gt;"-")*1)=0,
    "No Data",
    IF(COUNTIF(C350:F350,INDEX(_xlfn._xlws.FILTER(C350:F350,TRIM(C350:F350)&lt;&gt;"-"),1))=SUMPRODUCT((TRIM(C350:F350)&lt;&gt;"-")*1),
    "No Change",
    "Change"))</f>
        <v>No Data</v>
      </c>
      <c r="I350" s="159"/>
      <c r="J350"/>
      <c r="K350" s="163"/>
      <c r="L350" s="147" t="str">
        <f>TRIM(CLEAN(TEXT(IFERROR(INDEX('Glade MR'!$B$4:$C$3000,MATCH($A350,'Glade MR'!$C$4:$C$3000,0),1),"-"),"@")))</f>
        <v>-</v>
      </c>
      <c r="M350" s="147" t="str">
        <f>TRIM(CLEAN(TEXT(IFERROR(INDEX('Glade MR'!$I$4:$J$3000,MATCH($A350,'Glade MR'!$J$4:$J$3000,0),1),"-"),"@")))</f>
        <v>-</v>
      </c>
      <c r="N350" s="147" t="str">
        <f>TRIM(CLEAN(TEXT(IFERROR(INDEX('Glade MR'!$P$4:$Q$3000,MATCH($A350,'Glade MR'!$Q$4:$Q$3000,0),1),"-"),"@")))</f>
        <v>-</v>
      </c>
      <c r="O350" s="147" t="str">
        <f>TRIM(CLEAN(TEXT(IFERROR(INDEX('Glade MR'!$W$4:$X$3000,MATCH($A350,'Glade MR'!$X$4:$X$3000,0),1),"-"),"@")))</f>
        <v>-</v>
      </c>
      <c r="P350" s="159" t="str">
        <f t="shared" si="11"/>
        <v>Not Found</v>
      </c>
      <c r="Q350" t="str" cm="1">
        <f t="array" ref="Q350">IF(SUMPRODUCT((TRIM(L350:O350)&lt;&gt;"-")*1)=0,
    "No Data",
    IF(COUNTIF(L350:O350,INDEX(_xlfn._xlws.FILTER(L350:O350,TRIM(L350:O350)&lt;&gt;"-"),1))=SUMPRODUCT((TRIM(L350:O350)&lt;&gt;"-")*1),
    "No Change",
    "Change"))</f>
        <v>No Data</v>
      </c>
      <c r="R350" s="159"/>
      <c r="S350" s="111"/>
    </row>
    <row r="351" spans="1:19" x14ac:dyDescent="0.3">
      <c r="A351" t="s">
        <v>1387</v>
      </c>
      <c r="B351" t="s">
        <v>1145</v>
      </c>
      <c r="C351" s="160" t="str">
        <f>TRIM(CLEAN(TEXT(IFERROR(INDEX('Snakeden MR'!$B$4:$C$3028,MATCH($A351,'Snakeden MR'!$C$4:$C$3028,0),1),"-"),"@")))</f>
        <v>-</v>
      </c>
      <c r="D351" s="147" t="str">
        <f>TRIM(CLEAN(TEXT(IFERROR(INDEX('Snakeden MR'!$I$4:$J$3028,MATCH($A351,'Snakeden MR'!$J$4:$J$3028,0),1),"-"),"@")))</f>
        <v>-</v>
      </c>
      <c r="E351" s="147" t="str">
        <f>TRIM(CLEAN(TEXT(IFERROR(INDEX('Snakeden MR'!$P$4:$Q$3028,MATCH($A351,'Snakeden MR'!$Q$4:$Q$3028,0),1),"-"),"@")))</f>
        <v>-</v>
      </c>
      <c r="F351" s="147" t="str">
        <f>TRIM(CLEAN(TEXT(IFERROR(INDEX('Snakeden MR'!$W$4:$X$3028,MATCH($A351,'Snakeden MR'!$X$4:$X$3028,0),1),"-"),"@")))</f>
        <v>-</v>
      </c>
      <c r="G351" s="159" t="str">
        <f t="shared" si="10"/>
        <v>Not Found</v>
      </c>
      <c r="H351" t="str" cm="1">
        <f t="array" ref="H351">IF(SUMPRODUCT((TRIM(C351:F351)&lt;&gt;"-")*1)=0,
    "No Data",
    IF(COUNTIF(C351:F351,INDEX(_xlfn._xlws.FILTER(C351:F351,TRIM(C351:F351)&lt;&gt;"-"),1))=SUMPRODUCT((TRIM(C351:F351)&lt;&gt;"-")*1),
    "No Change",
    "Change"))</f>
        <v>No Data</v>
      </c>
      <c r="I351" s="159"/>
      <c r="J351"/>
      <c r="K351" s="163"/>
      <c r="L351" s="147" t="str">
        <f>TRIM(CLEAN(TEXT(IFERROR(INDEX('Glade MR'!$B$4:$C$3000,MATCH($A351,'Glade MR'!$C$4:$C$3000,0),1),"-"),"@")))</f>
        <v>-</v>
      </c>
      <c r="M351" s="147" t="str">
        <f>TRIM(CLEAN(TEXT(IFERROR(INDEX('Glade MR'!$I$4:$J$3000,MATCH($A351,'Glade MR'!$J$4:$J$3000,0),1),"-"),"@")))</f>
        <v>-</v>
      </c>
      <c r="N351" s="147" t="str">
        <f>TRIM(CLEAN(TEXT(IFERROR(INDEX('Glade MR'!$P$4:$Q$3000,MATCH($A351,'Glade MR'!$Q$4:$Q$3000,0),1),"-"),"@")))</f>
        <v>-</v>
      </c>
      <c r="O351" s="147" t="str">
        <f>TRIM(CLEAN(TEXT(IFERROR(INDEX('Glade MR'!$W$4:$X$3000,MATCH($A351,'Glade MR'!$X$4:$X$3000,0),1),"-"),"@")))</f>
        <v>-</v>
      </c>
      <c r="P351" s="159" t="str">
        <f t="shared" si="11"/>
        <v>Not Found</v>
      </c>
      <c r="Q351" t="str" cm="1">
        <f t="array" ref="Q351">IF(SUMPRODUCT((TRIM(L351:O351)&lt;&gt;"-")*1)=0,
    "No Data",
    IF(COUNTIF(L351:O351,INDEX(_xlfn._xlws.FILTER(L351:O351,TRIM(L351:O351)&lt;&gt;"-"),1))=SUMPRODUCT((TRIM(L351:O351)&lt;&gt;"-")*1),
    "No Change",
    "Change"))</f>
        <v>No Data</v>
      </c>
      <c r="R351" s="159"/>
      <c r="S351" s="111"/>
    </row>
    <row r="352" spans="1:19" x14ac:dyDescent="0.3">
      <c r="A352" t="s">
        <v>1388</v>
      </c>
      <c r="B352" t="s">
        <v>1145</v>
      </c>
      <c r="C352" s="160" t="str">
        <f>TRIM(CLEAN(TEXT(IFERROR(INDEX('Snakeden MR'!$B$4:$C$3028,MATCH($A352,'Snakeden MR'!$C$4:$C$3028,0),1),"-"),"@")))</f>
        <v>-</v>
      </c>
      <c r="D352" s="147" t="str">
        <f>TRIM(CLEAN(TEXT(IFERROR(INDEX('Snakeden MR'!$I$4:$J$3028,MATCH($A352,'Snakeden MR'!$J$4:$J$3028,0),1),"-"),"@")))</f>
        <v>-</v>
      </c>
      <c r="E352" s="147" t="str">
        <f>TRIM(CLEAN(TEXT(IFERROR(INDEX('Snakeden MR'!$P$4:$Q$3028,MATCH($A352,'Snakeden MR'!$Q$4:$Q$3028,0),1),"-"),"@")))</f>
        <v>-</v>
      </c>
      <c r="F352" s="147" t="str">
        <f>TRIM(CLEAN(TEXT(IFERROR(INDEX('Snakeden MR'!$W$4:$X$3028,MATCH($A352,'Snakeden MR'!$X$4:$X$3028,0),1),"-"),"@")))</f>
        <v>-</v>
      </c>
      <c r="G352" s="159" t="str">
        <f t="shared" si="10"/>
        <v>Not Found</v>
      </c>
      <c r="H352" t="str" cm="1">
        <f t="array" ref="H352">IF(SUMPRODUCT((TRIM(C352:F352)&lt;&gt;"-")*1)=0,
    "No Data",
    IF(COUNTIF(C352:F352,INDEX(_xlfn._xlws.FILTER(C352:F352,TRIM(C352:F352)&lt;&gt;"-"),1))=SUMPRODUCT((TRIM(C352:F352)&lt;&gt;"-")*1),
    "No Change",
    "Change"))</f>
        <v>No Data</v>
      </c>
      <c r="I352" s="159"/>
      <c r="J352"/>
      <c r="K352" s="163"/>
      <c r="L352" s="147" t="str">
        <f>TRIM(CLEAN(TEXT(IFERROR(INDEX('Glade MR'!$B$4:$C$3000,MATCH($A352,'Glade MR'!$C$4:$C$3000,0),1),"-"),"@")))</f>
        <v>-</v>
      </c>
      <c r="M352" s="147" t="str">
        <f>TRIM(CLEAN(TEXT(IFERROR(INDEX('Glade MR'!$I$4:$J$3000,MATCH($A352,'Glade MR'!$J$4:$J$3000,0),1),"-"),"@")))</f>
        <v>-</v>
      </c>
      <c r="N352" s="147" t="str">
        <f>TRIM(CLEAN(TEXT(IFERROR(INDEX('Glade MR'!$P$4:$Q$3000,MATCH($A352,'Glade MR'!$Q$4:$Q$3000,0),1),"-"),"@")))</f>
        <v>-</v>
      </c>
      <c r="O352" s="147" t="str">
        <f>TRIM(CLEAN(TEXT(IFERROR(INDEX('Glade MR'!$W$4:$X$3000,MATCH($A352,'Glade MR'!$X$4:$X$3000,0),1),"-"),"@")))</f>
        <v>-</v>
      </c>
      <c r="P352" s="159" t="str">
        <f t="shared" si="11"/>
        <v>Not Found</v>
      </c>
      <c r="Q352" t="str" cm="1">
        <f t="array" ref="Q352">IF(SUMPRODUCT((TRIM(L352:O352)&lt;&gt;"-")*1)=0,
    "No Data",
    IF(COUNTIF(L352:O352,INDEX(_xlfn._xlws.FILTER(L352:O352,TRIM(L352:O352)&lt;&gt;"-"),1))=SUMPRODUCT((TRIM(L352:O352)&lt;&gt;"-")*1),
    "No Change",
    "Change"))</f>
        <v>No Data</v>
      </c>
      <c r="R352" s="159"/>
      <c r="S352" s="111"/>
    </row>
    <row r="353" spans="1:19" x14ac:dyDescent="0.3">
      <c r="A353" t="s">
        <v>1389</v>
      </c>
      <c r="B353" t="s">
        <v>1145</v>
      </c>
      <c r="C353" s="160" t="str">
        <f>TRIM(CLEAN(TEXT(IFERROR(INDEX('Snakeden MR'!$B$4:$C$3028,MATCH($A353,'Snakeden MR'!$C$4:$C$3028,0),1),"-"),"@")))</f>
        <v>-</v>
      </c>
      <c r="D353" s="147" t="str">
        <f>TRIM(CLEAN(TEXT(IFERROR(INDEX('Snakeden MR'!$I$4:$J$3028,MATCH($A353,'Snakeden MR'!$J$4:$J$3028,0),1),"-"),"@")))</f>
        <v>-</v>
      </c>
      <c r="E353" s="147" t="str">
        <f>TRIM(CLEAN(TEXT(IFERROR(INDEX('Snakeden MR'!$P$4:$Q$3028,MATCH($A353,'Snakeden MR'!$Q$4:$Q$3028,0),1),"-"),"@")))</f>
        <v>-</v>
      </c>
      <c r="F353" s="147" t="str">
        <f>TRIM(CLEAN(TEXT(IFERROR(INDEX('Snakeden MR'!$W$4:$X$3028,MATCH($A353,'Snakeden MR'!$X$4:$X$3028,0),1),"-"),"@")))</f>
        <v>-</v>
      </c>
      <c r="G353" s="159" t="str">
        <f t="shared" si="10"/>
        <v>Not Found</v>
      </c>
      <c r="H353" t="str" cm="1">
        <f t="array" ref="H353">IF(SUMPRODUCT((TRIM(C353:F353)&lt;&gt;"-")*1)=0,
    "No Data",
    IF(COUNTIF(C353:F353,INDEX(_xlfn._xlws.FILTER(C353:F353,TRIM(C353:F353)&lt;&gt;"-"),1))=SUMPRODUCT((TRIM(C353:F353)&lt;&gt;"-")*1),
    "No Change",
    "Change"))</f>
        <v>No Data</v>
      </c>
      <c r="I353" s="159"/>
      <c r="J353"/>
      <c r="K353" s="163"/>
      <c r="L353" s="147" t="str">
        <f>TRIM(CLEAN(TEXT(IFERROR(INDEX('Glade MR'!$B$4:$C$3000,MATCH($A353,'Glade MR'!$C$4:$C$3000,0),1),"-"),"@")))</f>
        <v>-</v>
      </c>
      <c r="M353" s="147" t="str">
        <f>TRIM(CLEAN(TEXT(IFERROR(INDEX('Glade MR'!$I$4:$J$3000,MATCH($A353,'Glade MR'!$J$4:$J$3000,0),1),"-"),"@")))</f>
        <v>-</v>
      </c>
      <c r="N353" s="147" t="str">
        <f>TRIM(CLEAN(TEXT(IFERROR(INDEX('Glade MR'!$P$4:$Q$3000,MATCH($A353,'Glade MR'!$Q$4:$Q$3000,0),1),"-"),"@")))</f>
        <v>-</v>
      </c>
      <c r="O353" s="147" t="str">
        <f>TRIM(CLEAN(TEXT(IFERROR(INDEX('Glade MR'!$W$4:$X$3000,MATCH($A353,'Glade MR'!$X$4:$X$3000,0),1),"-"),"@")))</f>
        <v>-</v>
      </c>
      <c r="P353" s="159" t="str">
        <f t="shared" si="11"/>
        <v>Not Found</v>
      </c>
      <c r="Q353" t="str" cm="1">
        <f t="array" ref="Q353">IF(SUMPRODUCT((TRIM(L353:O353)&lt;&gt;"-")*1)=0,
    "No Data",
    IF(COUNTIF(L353:O353,INDEX(_xlfn._xlws.FILTER(L353:O353,TRIM(L353:O353)&lt;&gt;"-"),1))=SUMPRODUCT((TRIM(L353:O353)&lt;&gt;"-")*1),
    "No Change",
    "Change"))</f>
        <v>No Data</v>
      </c>
      <c r="R353" s="159"/>
      <c r="S353" s="111"/>
    </row>
    <row r="354" spans="1:19" x14ac:dyDescent="0.3">
      <c r="A354" t="s">
        <v>1390</v>
      </c>
      <c r="B354" t="s">
        <v>1145</v>
      </c>
      <c r="C354" s="160" t="str">
        <f>TRIM(CLEAN(TEXT(IFERROR(INDEX('Snakeden MR'!$B$4:$C$3028,MATCH($A354,'Snakeden MR'!$C$4:$C$3028,0),1),"-"),"@")))</f>
        <v>-</v>
      </c>
      <c r="D354" s="147" t="str">
        <f>TRIM(CLEAN(TEXT(IFERROR(INDEX('Snakeden MR'!$I$4:$J$3028,MATCH($A354,'Snakeden MR'!$J$4:$J$3028,0),1),"-"),"@")))</f>
        <v>-</v>
      </c>
      <c r="E354" s="147" t="str">
        <f>TRIM(CLEAN(TEXT(IFERROR(INDEX('Snakeden MR'!$P$4:$Q$3028,MATCH($A354,'Snakeden MR'!$Q$4:$Q$3028,0),1),"-"),"@")))</f>
        <v>-</v>
      </c>
      <c r="F354" s="147" t="str">
        <f>TRIM(CLEAN(TEXT(IFERROR(INDEX('Snakeden MR'!$W$4:$X$3028,MATCH($A354,'Snakeden MR'!$X$4:$X$3028,0),1),"-"),"@")))</f>
        <v>-</v>
      </c>
      <c r="G354" s="159" t="str">
        <f t="shared" si="10"/>
        <v>Not Found</v>
      </c>
      <c r="H354" t="str" cm="1">
        <f t="array" ref="H354">IF(SUMPRODUCT((TRIM(C354:F354)&lt;&gt;"-")*1)=0,
    "No Data",
    IF(COUNTIF(C354:F354,INDEX(_xlfn._xlws.FILTER(C354:F354,TRIM(C354:F354)&lt;&gt;"-"),1))=SUMPRODUCT((TRIM(C354:F354)&lt;&gt;"-")*1),
    "No Change",
    "Change"))</f>
        <v>No Data</v>
      </c>
      <c r="I354" s="159"/>
      <c r="J354"/>
      <c r="K354" s="163"/>
      <c r="L354" s="147" t="str">
        <f>TRIM(CLEAN(TEXT(IFERROR(INDEX('Glade MR'!$B$4:$C$3000,MATCH($A354,'Glade MR'!$C$4:$C$3000,0),1),"-"),"@")))</f>
        <v>-</v>
      </c>
      <c r="M354" s="147" t="str">
        <f>TRIM(CLEAN(TEXT(IFERROR(INDEX('Glade MR'!$I$4:$J$3000,MATCH($A354,'Glade MR'!$J$4:$J$3000,0),1),"-"),"@")))</f>
        <v>-</v>
      </c>
      <c r="N354" s="147" t="str">
        <f>TRIM(CLEAN(TEXT(IFERROR(INDEX('Glade MR'!$P$4:$Q$3000,MATCH($A354,'Glade MR'!$Q$4:$Q$3000,0),1),"-"),"@")))</f>
        <v>-</v>
      </c>
      <c r="O354" s="147" t="str">
        <f>TRIM(CLEAN(TEXT(IFERROR(INDEX('Glade MR'!$W$4:$X$3000,MATCH($A354,'Glade MR'!$X$4:$X$3000,0),1),"-"),"@")))</f>
        <v>-</v>
      </c>
      <c r="P354" s="159" t="str">
        <f t="shared" si="11"/>
        <v>Not Found</v>
      </c>
      <c r="Q354" t="str" cm="1">
        <f t="array" ref="Q354">IF(SUMPRODUCT((TRIM(L354:O354)&lt;&gt;"-")*1)=0,
    "No Data",
    IF(COUNTIF(L354:O354,INDEX(_xlfn._xlws.FILTER(L354:O354,TRIM(L354:O354)&lt;&gt;"-"),1))=SUMPRODUCT((TRIM(L354:O354)&lt;&gt;"-")*1),
    "No Change",
    "Change"))</f>
        <v>No Data</v>
      </c>
      <c r="R354" s="159"/>
      <c r="S354" s="111"/>
    </row>
    <row r="355" spans="1:19" x14ac:dyDescent="0.3">
      <c r="A355" t="s">
        <v>937</v>
      </c>
      <c r="B355" t="s">
        <v>1137</v>
      </c>
      <c r="C355" s="160" t="str">
        <f>TRIM(CLEAN(TEXT(IFERROR(INDEX('Snakeden MR'!$B$4:$C$3028,MATCH($A355,'Snakeden MR'!$C$4:$C$3028,0),1),"-"),"@")))</f>
        <v>-</v>
      </c>
      <c r="D355" s="147" t="str">
        <f>TRIM(CLEAN(TEXT(IFERROR(INDEX('Snakeden MR'!$I$4:$J$3028,MATCH($A355,'Snakeden MR'!$J$4:$J$3028,0),1),"-"),"@")))</f>
        <v>-</v>
      </c>
      <c r="E355" s="147" t="str">
        <f>TRIM(CLEAN(TEXT(IFERROR(INDEX('Snakeden MR'!$P$4:$Q$3028,MATCH($A355,'Snakeden MR'!$Q$4:$Q$3028,0),1),"-"),"@")))</f>
        <v>-</v>
      </c>
      <c r="F355" s="147" t="str">
        <f>TRIM(CLEAN(TEXT(IFERROR(INDEX('Snakeden MR'!$W$4:$X$3028,MATCH($A355,'Snakeden MR'!$X$4:$X$3028,0),1),"-"),"@")))</f>
        <v>-</v>
      </c>
      <c r="G355" s="159" t="str">
        <f t="shared" si="10"/>
        <v>Not Found</v>
      </c>
      <c r="H355" t="str" cm="1">
        <f t="array" ref="H355">IF(SUMPRODUCT((TRIM(C355:F355)&lt;&gt;"-")*1)=0,
    "No Data",
    IF(COUNTIF(C355:F355,INDEX(_xlfn._xlws.FILTER(C355:F355,TRIM(C355:F355)&lt;&gt;"-"),1))=SUMPRODUCT((TRIM(C355:F355)&lt;&gt;"-")*1),
    "No Change",
    "Change"))</f>
        <v>No Data</v>
      </c>
      <c r="I355" s="159"/>
      <c r="J355"/>
      <c r="K355" s="163"/>
      <c r="L355" s="147" t="str">
        <f>TRIM(CLEAN(TEXT(IFERROR(INDEX('Glade MR'!$B$4:$C$3000,MATCH($A355,'Glade MR'!$C$4:$C$3000,0),1),"-"),"@")))</f>
        <v>-</v>
      </c>
      <c r="M355" s="147" t="str">
        <f>TRIM(CLEAN(TEXT(IFERROR(INDEX('Glade MR'!$I$4:$J$3000,MATCH($A355,'Glade MR'!$J$4:$J$3000,0),1),"-"),"@")))</f>
        <v>-</v>
      </c>
      <c r="N355" s="147" t="str">
        <f>TRIM(CLEAN(TEXT(IFERROR(INDEX('Glade MR'!$P$4:$Q$3000,MATCH($A355,'Glade MR'!$Q$4:$Q$3000,0),1),"-"),"@")))</f>
        <v>-</v>
      </c>
      <c r="O355" s="147" t="str">
        <f>TRIM(CLEAN(TEXT(IFERROR(INDEX('Glade MR'!$W$4:$X$3000,MATCH($A355,'Glade MR'!$X$4:$X$3000,0),1),"-"),"@")))</f>
        <v>Pool 3</v>
      </c>
      <c r="P355" s="159" t="str">
        <f t="shared" si="11"/>
        <v>Found</v>
      </c>
      <c r="Q355" t="str" cm="1">
        <f t="array" ref="Q355">IF(SUMPRODUCT((TRIM(L355:O355)&lt;&gt;"-")*1)=0,
    "No Data",
    IF(COUNTIF(L355:O355,INDEX(_xlfn._xlws.FILTER(L355:O355,TRIM(L355:O355)&lt;&gt;"-"),1))=SUMPRODUCT((TRIM(L355:O355)&lt;&gt;"-")*1),
    "No Change",
    "Change"))</f>
        <v>No Change</v>
      </c>
      <c r="R355" s="159"/>
      <c r="S355" s="111"/>
    </row>
    <row r="356" spans="1:19" x14ac:dyDescent="0.3">
      <c r="A356" t="s">
        <v>1391</v>
      </c>
      <c r="B356" t="s">
        <v>1137</v>
      </c>
      <c r="C356" s="160" t="str">
        <f>TRIM(CLEAN(TEXT(IFERROR(INDEX('Snakeden MR'!$B$4:$C$3028,MATCH($A356,'Snakeden MR'!$C$4:$C$3028,0),1),"-"),"@")))</f>
        <v>-</v>
      </c>
      <c r="D356" s="147" t="str">
        <f>TRIM(CLEAN(TEXT(IFERROR(INDEX('Snakeden MR'!$I$4:$J$3028,MATCH($A356,'Snakeden MR'!$J$4:$J$3028,0),1),"-"),"@")))</f>
        <v>-</v>
      </c>
      <c r="E356" s="147" t="str">
        <f>TRIM(CLEAN(TEXT(IFERROR(INDEX('Snakeden MR'!$P$4:$Q$3028,MATCH($A356,'Snakeden MR'!$Q$4:$Q$3028,0),1),"-"),"@")))</f>
        <v>-</v>
      </c>
      <c r="F356" s="147" t="str">
        <f>TRIM(CLEAN(TEXT(IFERROR(INDEX('Snakeden MR'!$W$4:$X$3028,MATCH($A356,'Snakeden MR'!$X$4:$X$3028,0),1),"-"),"@")))</f>
        <v>-</v>
      </c>
      <c r="G356" s="159" t="str">
        <f t="shared" si="10"/>
        <v>Not Found</v>
      </c>
      <c r="H356" t="str" cm="1">
        <f t="array" ref="H356">IF(SUMPRODUCT((TRIM(C356:F356)&lt;&gt;"-")*1)=0,
    "No Data",
    IF(COUNTIF(C356:F356,INDEX(_xlfn._xlws.FILTER(C356:F356,TRIM(C356:F356)&lt;&gt;"-"),1))=SUMPRODUCT((TRIM(C356:F356)&lt;&gt;"-")*1),
    "No Change",
    "Change"))</f>
        <v>No Data</v>
      </c>
      <c r="I356" s="159"/>
      <c r="J356"/>
      <c r="K356" s="163"/>
      <c r="L356" s="147" t="str">
        <f>TRIM(CLEAN(TEXT(IFERROR(INDEX('Glade MR'!$B$4:$C$3000,MATCH($A356,'Glade MR'!$C$4:$C$3000,0),1),"-"),"@")))</f>
        <v>-</v>
      </c>
      <c r="M356" s="147" t="str">
        <f>TRIM(CLEAN(TEXT(IFERROR(INDEX('Glade MR'!$I$4:$J$3000,MATCH($A356,'Glade MR'!$J$4:$J$3000,0),1),"-"),"@")))</f>
        <v>-</v>
      </c>
      <c r="N356" s="147" t="str">
        <f>TRIM(CLEAN(TEXT(IFERROR(INDEX('Glade MR'!$P$4:$Q$3000,MATCH($A356,'Glade MR'!$Q$4:$Q$3000,0),1),"-"),"@")))</f>
        <v>-</v>
      </c>
      <c r="O356" s="147" t="str">
        <f>TRIM(CLEAN(TEXT(IFERROR(INDEX('Glade MR'!$W$4:$X$3000,MATCH($A356,'Glade MR'!$X$4:$X$3000,0),1),"-"),"@")))</f>
        <v>-</v>
      </c>
      <c r="P356" s="159" t="str">
        <f t="shared" si="11"/>
        <v>Not Found</v>
      </c>
      <c r="Q356" t="str" cm="1">
        <f t="array" ref="Q356">IF(SUMPRODUCT((TRIM(L356:O356)&lt;&gt;"-")*1)=0,
    "No Data",
    IF(COUNTIF(L356:O356,INDEX(_xlfn._xlws.FILTER(L356:O356,TRIM(L356:O356)&lt;&gt;"-"),1))=SUMPRODUCT((TRIM(L356:O356)&lt;&gt;"-")*1),
    "No Change",
    "Change"))</f>
        <v>No Data</v>
      </c>
      <c r="R356" s="159"/>
      <c r="S356" s="111"/>
    </row>
    <row r="357" spans="1:19" x14ac:dyDescent="0.3">
      <c r="A357" t="s">
        <v>811</v>
      </c>
      <c r="B357" t="s">
        <v>1145</v>
      </c>
      <c r="C357" s="160" t="str">
        <f>TRIM(CLEAN(TEXT(IFERROR(INDEX('Snakeden MR'!$B$4:$C$3028,MATCH($A357,'Snakeden MR'!$C$4:$C$3028,0),1),"-"),"@")))</f>
        <v>-</v>
      </c>
      <c r="D357" s="147" t="str">
        <f>TRIM(CLEAN(TEXT(IFERROR(INDEX('Snakeden MR'!$I$4:$J$3028,MATCH($A357,'Snakeden MR'!$J$4:$J$3028,0),1),"-"),"@")))</f>
        <v>-</v>
      </c>
      <c r="E357" s="147" t="str">
        <f>TRIM(CLEAN(TEXT(IFERROR(INDEX('Snakeden MR'!$P$4:$Q$3028,MATCH($A357,'Snakeden MR'!$Q$4:$Q$3028,0),1),"-"),"@")))</f>
        <v>-</v>
      </c>
      <c r="F357" s="147" t="str">
        <f>TRIM(CLEAN(TEXT(IFERROR(INDEX('Snakeden MR'!$W$4:$X$3028,MATCH($A357,'Snakeden MR'!$X$4:$X$3028,0),1),"-"),"@")))</f>
        <v>-</v>
      </c>
      <c r="G357" s="159" t="str">
        <f t="shared" si="10"/>
        <v>Not Found</v>
      </c>
      <c r="H357" t="str" cm="1">
        <f t="array" ref="H357">IF(SUMPRODUCT((TRIM(C357:F357)&lt;&gt;"-")*1)=0,
    "No Data",
    IF(COUNTIF(C357:F357,INDEX(_xlfn._xlws.FILTER(C357:F357,TRIM(C357:F357)&lt;&gt;"-"),1))=SUMPRODUCT((TRIM(C357:F357)&lt;&gt;"-")*1),
    "No Change",
    "Change"))</f>
        <v>No Data</v>
      </c>
      <c r="I357" s="159"/>
      <c r="J357"/>
      <c r="K357" s="163"/>
      <c r="L357" s="147" t="str">
        <f>TRIM(CLEAN(TEXT(IFERROR(INDEX('Glade MR'!$B$4:$C$3000,MATCH($A357,'Glade MR'!$C$4:$C$3000,0),1),"-"),"@")))</f>
        <v>-</v>
      </c>
      <c r="M357" s="147" t="str">
        <f>TRIM(CLEAN(TEXT(IFERROR(INDEX('Glade MR'!$I$4:$J$3000,MATCH($A357,'Glade MR'!$J$4:$J$3000,0),1),"-"),"@")))</f>
        <v>Pool 4</v>
      </c>
      <c r="N357" s="147" t="str">
        <f>TRIM(CLEAN(TEXT(IFERROR(INDEX('Glade MR'!$P$4:$Q$3000,MATCH($A357,'Glade MR'!$Q$4:$Q$3000,0),1),"-"),"@")))</f>
        <v>-</v>
      </c>
      <c r="O357" s="147" t="str">
        <f>TRIM(CLEAN(TEXT(IFERROR(INDEX('Glade MR'!$W$4:$X$3000,MATCH($A357,'Glade MR'!$X$4:$X$3000,0),1),"-"),"@")))</f>
        <v>-</v>
      </c>
      <c r="P357" s="159" t="str">
        <f t="shared" si="11"/>
        <v>Found</v>
      </c>
      <c r="Q357" t="str" cm="1">
        <f t="array" ref="Q357">IF(SUMPRODUCT((TRIM(L357:O357)&lt;&gt;"-")*1)=0,
    "No Data",
    IF(COUNTIF(L357:O357,INDEX(_xlfn._xlws.FILTER(L357:O357,TRIM(L357:O357)&lt;&gt;"-"),1))=SUMPRODUCT((TRIM(L357:O357)&lt;&gt;"-")*1),
    "No Change",
    "Change"))</f>
        <v>No Change</v>
      </c>
      <c r="R357" s="159"/>
      <c r="S357" s="111"/>
    </row>
    <row r="358" spans="1:19" x14ac:dyDescent="0.3">
      <c r="A358" t="s">
        <v>1392</v>
      </c>
      <c r="B358" t="s">
        <v>1145</v>
      </c>
      <c r="C358" s="160" t="str">
        <f>TRIM(CLEAN(TEXT(IFERROR(INDEX('Snakeden MR'!$B$4:$C$3028,MATCH($A358,'Snakeden MR'!$C$4:$C$3028,0),1),"-"),"@")))</f>
        <v>-</v>
      </c>
      <c r="D358" s="147" t="str">
        <f>TRIM(CLEAN(TEXT(IFERROR(INDEX('Snakeden MR'!$I$4:$J$3028,MATCH($A358,'Snakeden MR'!$J$4:$J$3028,0),1),"-"),"@")))</f>
        <v>-</v>
      </c>
      <c r="E358" s="147" t="str">
        <f>TRIM(CLEAN(TEXT(IFERROR(INDEX('Snakeden MR'!$P$4:$Q$3028,MATCH($A358,'Snakeden MR'!$Q$4:$Q$3028,0),1),"-"),"@")))</f>
        <v>-</v>
      </c>
      <c r="F358" s="147" t="str">
        <f>TRIM(CLEAN(TEXT(IFERROR(INDEX('Snakeden MR'!$W$4:$X$3028,MATCH($A358,'Snakeden MR'!$X$4:$X$3028,0),1),"-"),"@")))</f>
        <v>-</v>
      </c>
      <c r="G358" s="159" t="str">
        <f t="shared" si="10"/>
        <v>Not Found</v>
      </c>
      <c r="H358" t="str" cm="1">
        <f t="array" ref="H358">IF(SUMPRODUCT((TRIM(C358:F358)&lt;&gt;"-")*1)=0,
    "No Data",
    IF(COUNTIF(C358:F358,INDEX(_xlfn._xlws.FILTER(C358:F358,TRIM(C358:F358)&lt;&gt;"-"),1))=SUMPRODUCT((TRIM(C358:F358)&lt;&gt;"-")*1),
    "No Change",
    "Change"))</f>
        <v>No Data</v>
      </c>
      <c r="I358" s="159"/>
      <c r="J358"/>
      <c r="K358" s="163"/>
      <c r="L358" s="147" t="str">
        <f>TRIM(CLEAN(TEXT(IFERROR(INDEX('Glade MR'!$B$4:$C$3000,MATCH($A358,'Glade MR'!$C$4:$C$3000,0),1),"-"),"@")))</f>
        <v>-</v>
      </c>
      <c r="M358" s="147" t="str">
        <f>TRIM(CLEAN(TEXT(IFERROR(INDEX('Glade MR'!$I$4:$J$3000,MATCH($A358,'Glade MR'!$J$4:$J$3000,0),1),"-"),"@")))</f>
        <v>-</v>
      </c>
      <c r="N358" s="147" t="str">
        <f>TRIM(CLEAN(TEXT(IFERROR(INDEX('Glade MR'!$P$4:$Q$3000,MATCH($A358,'Glade MR'!$Q$4:$Q$3000,0),1),"-"),"@")))</f>
        <v>-</v>
      </c>
      <c r="O358" s="147" t="str">
        <f>TRIM(CLEAN(TEXT(IFERROR(INDEX('Glade MR'!$W$4:$X$3000,MATCH($A358,'Glade MR'!$X$4:$X$3000,0),1),"-"),"@")))</f>
        <v>-</v>
      </c>
      <c r="P358" s="159" t="str">
        <f t="shared" si="11"/>
        <v>Not Found</v>
      </c>
      <c r="Q358" t="str" cm="1">
        <f t="array" ref="Q358">IF(SUMPRODUCT((TRIM(L358:O358)&lt;&gt;"-")*1)=0,
    "No Data",
    IF(COUNTIF(L358:O358,INDEX(_xlfn._xlws.FILTER(L358:O358,TRIM(L358:O358)&lt;&gt;"-"),1))=SUMPRODUCT((TRIM(L358:O358)&lt;&gt;"-")*1),
    "No Change",
    "Change"))</f>
        <v>No Data</v>
      </c>
      <c r="R358" s="159"/>
      <c r="S358" s="111"/>
    </row>
    <row r="359" spans="1:19" x14ac:dyDescent="0.3">
      <c r="A359" t="s">
        <v>521</v>
      </c>
      <c r="B359" t="s">
        <v>1137</v>
      </c>
      <c r="C359" s="160" t="str">
        <f>TRIM(CLEAN(TEXT(IFERROR(INDEX('Snakeden MR'!$B$4:$C$3028,MATCH($A359,'Snakeden MR'!$C$4:$C$3028,0),1),"-"),"@")))</f>
        <v>-</v>
      </c>
      <c r="D359" s="147" t="str">
        <f>TRIM(CLEAN(TEXT(IFERROR(INDEX('Snakeden MR'!$I$4:$J$3028,MATCH($A359,'Snakeden MR'!$J$4:$J$3028,0),1),"-"),"@")))</f>
        <v>-</v>
      </c>
      <c r="E359" s="147" t="str">
        <f>TRIM(CLEAN(TEXT(IFERROR(INDEX('Snakeden MR'!$P$4:$Q$3028,MATCH($A359,'Snakeden MR'!$Q$4:$Q$3028,0),1),"-"),"@")))</f>
        <v>-</v>
      </c>
      <c r="F359" s="147" t="str">
        <f>TRIM(CLEAN(TEXT(IFERROR(INDEX('Snakeden MR'!$W$4:$X$3028,MATCH($A359,'Snakeden MR'!$X$4:$X$3028,0),1),"-"),"@")))</f>
        <v>-</v>
      </c>
      <c r="G359" s="159" t="str">
        <f t="shared" si="10"/>
        <v>Not Found</v>
      </c>
      <c r="H359" t="str" cm="1">
        <f t="array" ref="H359">IF(SUMPRODUCT((TRIM(C359:F359)&lt;&gt;"-")*1)=0,
    "No Data",
    IF(COUNTIF(C359:F359,INDEX(_xlfn._xlws.FILTER(C359:F359,TRIM(C359:F359)&lt;&gt;"-"),1))=SUMPRODUCT((TRIM(C359:F359)&lt;&gt;"-")*1),
    "No Change",
    "Change"))</f>
        <v>No Data</v>
      </c>
      <c r="I359" s="159"/>
      <c r="J359"/>
      <c r="K359" s="163"/>
      <c r="L359" s="147" t="str">
        <f>TRIM(CLEAN(TEXT(IFERROR(INDEX('Glade MR'!$B$4:$C$3000,MATCH($A359,'Glade MR'!$C$4:$C$3000,0),1),"-"),"@")))</f>
        <v>-</v>
      </c>
      <c r="M359" s="147" t="str">
        <f>TRIM(CLEAN(TEXT(IFERROR(INDEX('Glade MR'!$I$4:$J$3000,MATCH($A359,'Glade MR'!$J$4:$J$3000,0),1),"-"),"@")))</f>
        <v>Pool 2</v>
      </c>
      <c r="N359" s="147" t="str">
        <f>TRIM(CLEAN(TEXT(IFERROR(INDEX('Glade MR'!$P$4:$Q$3000,MATCH($A359,'Glade MR'!$Q$4:$Q$3000,0),1),"-"),"@")))</f>
        <v>-</v>
      </c>
      <c r="O359" s="147" t="str">
        <f>TRIM(CLEAN(TEXT(IFERROR(INDEX('Glade MR'!$W$4:$X$3000,MATCH($A359,'Glade MR'!$X$4:$X$3000,0),1),"-"),"@")))</f>
        <v>-</v>
      </c>
      <c r="P359" s="159" t="str">
        <f t="shared" si="11"/>
        <v>Found</v>
      </c>
      <c r="Q359" t="str" cm="1">
        <f t="array" ref="Q359">IF(SUMPRODUCT((TRIM(L359:O359)&lt;&gt;"-")*1)=0,
    "No Data",
    IF(COUNTIF(L359:O359,INDEX(_xlfn._xlws.FILTER(L359:O359,TRIM(L359:O359)&lt;&gt;"-"),1))=SUMPRODUCT((TRIM(L359:O359)&lt;&gt;"-")*1),
    "No Change",
    "Change"))</f>
        <v>No Change</v>
      </c>
      <c r="R359" s="159"/>
      <c r="S359" s="111"/>
    </row>
    <row r="360" spans="1:19" x14ac:dyDescent="0.3">
      <c r="A360" t="s">
        <v>1393</v>
      </c>
      <c r="B360" t="s">
        <v>1145</v>
      </c>
      <c r="C360" s="160" t="str">
        <f>TRIM(CLEAN(TEXT(IFERROR(INDEX('Snakeden MR'!$B$4:$C$3028,MATCH($A360,'Snakeden MR'!$C$4:$C$3028,0),1),"-"),"@")))</f>
        <v>-</v>
      </c>
      <c r="D360" s="147" t="str">
        <f>TRIM(CLEAN(TEXT(IFERROR(INDEX('Snakeden MR'!$I$4:$J$3028,MATCH($A360,'Snakeden MR'!$J$4:$J$3028,0),1),"-"),"@")))</f>
        <v>-</v>
      </c>
      <c r="E360" s="147" t="str">
        <f>TRIM(CLEAN(TEXT(IFERROR(INDEX('Snakeden MR'!$P$4:$Q$3028,MATCH($A360,'Snakeden MR'!$Q$4:$Q$3028,0),1),"-"),"@")))</f>
        <v>-</v>
      </c>
      <c r="F360" s="147" t="str">
        <f>TRIM(CLEAN(TEXT(IFERROR(INDEX('Snakeden MR'!$W$4:$X$3028,MATCH($A360,'Snakeden MR'!$X$4:$X$3028,0),1),"-"),"@")))</f>
        <v>-</v>
      </c>
      <c r="G360" s="159" t="str">
        <f t="shared" si="10"/>
        <v>Not Found</v>
      </c>
      <c r="H360" t="str" cm="1">
        <f t="array" ref="H360">IF(SUMPRODUCT((TRIM(C360:F360)&lt;&gt;"-")*1)=0,
    "No Data",
    IF(COUNTIF(C360:F360,INDEX(_xlfn._xlws.FILTER(C360:F360,TRIM(C360:F360)&lt;&gt;"-"),1))=SUMPRODUCT((TRIM(C360:F360)&lt;&gt;"-")*1),
    "No Change",
    "Change"))</f>
        <v>No Data</v>
      </c>
      <c r="I360" s="159"/>
      <c r="J360"/>
      <c r="K360" s="163"/>
      <c r="L360" s="147" t="str">
        <f>TRIM(CLEAN(TEXT(IFERROR(INDEX('Glade MR'!$B$4:$C$3000,MATCH($A360,'Glade MR'!$C$4:$C$3000,0),1),"-"),"@")))</f>
        <v>-</v>
      </c>
      <c r="M360" s="147" t="str">
        <f>TRIM(CLEAN(TEXT(IFERROR(INDEX('Glade MR'!$I$4:$J$3000,MATCH($A360,'Glade MR'!$J$4:$J$3000,0),1),"-"),"@")))</f>
        <v>-</v>
      </c>
      <c r="N360" s="147" t="str">
        <f>TRIM(CLEAN(TEXT(IFERROR(INDEX('Glade MR'!$P$4:$Q$3000,MATCH($A360,'Glade MR'!$Q$4:$Q$3000,0),1),"-"),"@")))</f>
        <v>-</v>
      </c>
      <c r="O360" s="147" t="str">
        <f>TRIM(CLEAN(TEXT(IFERROR(INDEX('Glade MR'!$W$4:$X$3000,MATCH($A360,'Glade MR'!$X$4:$X$3000,0),1),"-"),"@")))</f>
        <v>-</v>
      </c>
      <c r="P360" s="159" t="str">
        <f t="shared" si="11"/>
        <v>Not Found</v>
      </c>
      <c r="Q360" t="str" cm="1">
        <f t="array" ref="Q360">IF(SUMPRODUCT((TRIM(L360:O360)&lt;&gt;"-")*1)=0,
    "No Data",
    IF(COUNTIF(L360:O360,INDEX(_xlfn._xlws.FILTER(L360:O360,TRIM(L360:O360)&lt;&gt;"-"),1))=SUMPRODUCT((TRIM(L360:O360)&lt;&gt;"-")*1),
    "No Change",
    "Change"))</f>
        <v>No Data</v>
      </c>
      <c r="R360" s="159"/>
      <c r="S360" s="111"/>
    </row>
    <row r="361" spans="1:19" x14ac:dyDescent="0.3">
      <c r="A361" t="s">
        <v>1394</v>
      </c>
      <c r="B361" t="s">
        <v>1137</v>
      </c>
      <c r="C361" s="160" t="str">
        <f>TRIM(CLEAN(TEXT(IFERROR(INDEX('Snakeden MR'!$B$4:$C$3028,MATCH($A361,'Snakeden MR'!$C$4:$C$3028,0),1),"-"),"@")))</f>
        <v>-</v>
      </c>
      <c r="D361" s="147" t="str">
        <f>TRIM(CLEAN(TEXT(IFERROR(INDEX('Snakeden MR'!$I$4:$J$3028,MATCH($A361,'Snakeden MR'!$J$4:$J$3028,0),1),"-"),"@")))</f>
        <v>-</v>
      </c>
      <c r="E361" s="147" t="str">
        <f>TRIM(CLEAN(TEXT(IFERROR(INDEX('Snakeden MR'!$P$4:$Q$3028,MATCH($A361,'Snakeden MR'!$Q$4:$Q$3028,0),1),"-"),"@")))</f>
        <v>-</v>
      </c>
      <c r="F361" s="147" t="str">
        <f>TRIM(CLEAN(TEXT(IFERROR(INDEX('Snakeden MR'!$W$4:$X$3028,MATCH($A361,'Snakeden MR'!$X$4:$X$3028,0),1),"-"),"@")))</f>
        <v>-</v>
      </c>
      <c r="G361" s="159" t="str">
        <f t="shared" si="10"/>
        <v>Not Found</v>
      </c>
      <c r="H361" t="str" cm="1">
        <f t="array" ref="H361">IF(SUMPRODUCT((TRIM(C361:F361)&lt;&gt;"-")*1)=0,
    "No Data",
    IF(COUNTIF(C361:F361,INDEX(_xlfn._xlws.FILTER(C361:F361,TRIM(C361:F361)&lt;&gt;"-"),1))=SUMPRODUCT((TRIM(C361:F361)&lt;&gt;"-")*1),
    "No Change",
    "Change"))</f>
        <v>No Data</v>
      </c>
      <c r="I361" s="159"/>
      <c r="J361"/>
      <c r="K361" s="163"/>
      <c r="L361" s="147" t="str">
        <f>TRIM(CLEAN(TEXT(IFERROR(INDEX('Glade MR'!$B$4:$C$3000,MATCH($A361,'Glade MR'!$C$4:$C$3000,0),1),"-"),"@")))</f>
        <v>-</v>
      </c>
      <c r="M361" s="147" t="str">
        <f>TRIM(CLEAN(TEXT(IFERROR(INDEX('Glade MR'!$I$4:$J$3000,MATCH($A361,'Glade MR'!$J$4:$J$3000,0),1),"-"),"@")))</f>
        <v>-</v>
      </c>
      <c r="N361" s="147" t="str">
        <f>TRIM(CLEAN(TEXT(IFERROR(INDEX('Glade MR'!$P$4:$Q$3000,MATCH($A361,'Glade MR'!$Q$4:$Q$3000,0),1),"-"),"@")))</f>
        <v>-</v>
      </c>
      <c r="O361" s="147" t="str">
        <f>TRIM(CLEAN(TEXT(IFERROR(INDEX('Glade MR'!$W$4:$X$3000,MATCH($A361,'Glade MR'!$X$4:$X$3000,0),1),"-"),"@")))</f>
        <v>-</v>
      </c>
      <c r="P361" s="159" t="str">
        <f t="shared" si="11"/>
        <v>Not Found</v>
      </c>
      <c r="Q361" t="str" cm="1">
        <f t="array" ref="Q361">IF(SUMPRODUCT((TRIM(L361:O361)&lt;&gt;"-")*1)=0,
    "No Data",
    IF(COUNTIF(L361:O361,INDEX(_xlfn._xlws.FILTER(L361:O361,TRIM(L361:O361)&lt;&gt;"-"),1))=SUMPRODUCT((TRIM(L361:O361)&lt;&gt;"-")*1),
    "No Change",
    "Change"))</f>
        <v>No Data</v>
      </c>
      <c r="R361" s="159"/>
      <c r="S361" s="111"/>
    </row>
    <row r="362" spans="1:19" x14ac:dyDescent="0.3">
      <c r="A362" t="s">
        <v>42</v>
      </c>
      <c r="B362" t="s">
        <v>1145</v>
      </c>
      <c r="C362" s="160" t="str">
        <f>TRIM(CLEAN(TEXT(IFERROR(INDEX('Snakeden MR'!$B$4:$C$3028,MATCH($A362,'Snakeden MR'!$C$4:$C$3028,0),1),"-"),"@")))</f>
        <v>Pool B</v>
      </c>
      <c r="D362" s="147" t="str">
        <f>TRIM(CLEAN(TEXT(IFERROR(INDEX('Snakeden MR'!$I$4:$J$3028,MATCH($A362,'Snakeden MR'!$J$4:$J$3028,0),1),"-"),"@")))</f>
        <v>-</v>
      </c>
      <c r="E362" s="147" t="str">
        <f>TRIM(CLEAN(TEXT(IFERROR(INDEX('Snakeden MR'!$P$4:$Q$3028,MATCH($A362,'Snakeden MR'!$Q$4:$Q$3028,0),1),"-"),"@")))</f>
        <v>Pool B</v>
      </c>
      <c r="F362" s="147" t="str">
        <f>TRIM(CLEAN(TEXT(IFERROR(INDEX('Snakeden MR'!$W$4:$X$3028,MATCH($A362,'Snakeden MR'!$X$4:$X$3028,0),1),"-"),"@")))</f>
        <v>-</v>
      </c>
      <c r="G362" s="159" t="str">
        <f t="shared" si="10"/>
        <v>Found</v>
      </c>
      <c r="H362" t="str" cm="1">
        <f t="array" ref="H362">IF(SUMPRODUCT((TRIM(C362:F362)&lt;&gt;"-")*1)=0,
    "No Data",
    IF(COUNTIF(C362:F362,INDEX(_xlfn._xlws.FILTER(C362:F362,TRIM(C362:F362)&lt;&gt;"-"),1))=SUMPRODUCT((TRIM(C362:F362)&lt;&gt;"-")*1),
    "No Change",
    "Change"))</f>
        <v>No Change</v>
      </c>
      <c r="I362" s="159"/>
      <c r="J362"/>
      <c r="K362" s="163"/>
      <c r="L362" s="147" t="str">
        <f>TRIM(CLEAN(TEXT(IFERROR(INDEX('Glade MR'!$B$4:$C$3000,MATCH($A362,'Glade MR'!$C$4:$C$3000,0),1),"-"),"@")))</f>
        <v>-</v>
      </c>
      <c r="M362" s="147" t="str">
        <f>TRIM(CLEAN(TEXT(IFERROR(INDEX('Glade MR'!$I$4:$J$3000,MATCH($A362,'Glade MR'!$J$4:$J$3000,0),1),"-"),"@")))</f>
        <v>-</v>
      </c>
      <c r="N362" s="147" t="str">
        <f>TRIM(CLEAN(TEXT(IFERROR(INDEX('Glade MR'!$P$4:$Q$3000,MATCH($A362,'Glade MR'!$Q$4:$Q$3000,0),1),"-"),"@")))</f>
        <v>-</v>
      </c>
      <c r="O362" s="147" t="str">
        <f>TRIM(CLEAN(TEXT(IFERROR(INDEX('Glade MR'!$W$4:$X$3000,MATCH($A362,'Glade MR'!$X$4:$X$3000,0),1),"-"),"@")))</f>
        <v>-</v>
      </c>
      <c r="P362" s="159" t="str">
        <f t="shared" si="11"/>
        <v>Not Found</v>
      </c>
      <c r="Q362" t="str" cm="1">
        <f t="array" ref="Q362">IF(SUMPRODUCT((TRIM(L362:O362)&lt;&gt;"-")*1)=0,
    "No Data",
    IF(COUNTIF(L362:O362,INDEX(_xlfn._xlws.FILTER(L362:O362,TRIM(L362:O362)&lt;&gt;"-"),1))=SUMPRODUCT((TRIM(L362:O362)&lt;&gt;"-")*1),
    "No Change",
    "Change"))</f>
        <v>No Data</v>
      </c>
      <c r="R362" s="159"/>
      <c r="S362" s="111"/>
    </row>
    <row r="363" spans="1:19" x14ac:dyDescent="0.3">
      <c r="A363" t="s">
        <v>171</v>
      </c>
      <c r="B363" t="s">
        <v>1145</v>
      </c>
      <c r="C363" s="160" t="str">
        <f>TRIM(CLEAN(TEXT(IFERROR(INDEX('Snakeden MR'!$B$4:$C$3028,MATCH($A363,'Snakeden MR'!$C$4:$C$3028,0),1),"-"),"@")))</f>
        <v>-</v>
      </c>
      <c r="D363" s="147" t="str">
        <f>TRIM(CLEAN(TEXT(IFERROR(INDEX('Snakeden MR'!$I$4:$J$3028,MATCH($A363,'Snakeden MR'!$J$4:$J$3028,0),1),"-"),"@")))</f>
        <v>-</v>
      </c>
      <c r="E363" s="147" t="str">
        <f>TRIM(CLEAN(TEXT(IFERROR(INDEX('Snakeden MR'!$P$4:$Q$3028,MATCH($A363,'Snakeden MR'!$Q$4:$Q$3028,0),1),"-"),"@")))</f>
        <v>-</v>
      </c>
      <c r="F363" s="147" t="str">
        <f>TRIM(CLEAN(TEXT(IFERROR(INDEX('Snakeden MR'!$W$4:$X$3028,MATCH($A363,'Snakeden MR'!$X$4:$X$3028,0),1),"-"),"@")))</f>
        <v>GS Pool</v>
      </c>
      <c r="G363" s="159" t="str">
        <f t="shared" si="10"/>
        <v>Found</v>
      </c>
      <c r="H363" t="str" cm="1">
        <f t="array" ref="H363">IF(SUMPRODUCT((TRIM(C363:F363)&lt;&gt;"-")*1)=0,
    "No Data",
    IF(COUNTIF(C363:F363,INDEX(_xlfn._xlws.FILTER(C363:F363,TRIM(C363:F363)&lt;&gt;"-"),1))=SUMPRODUCT((TRIM(C363:F363)&lt;&gt;"-")*1),
    "No Change",
    "Change"))</f>
        <v>No Change</v>
      </c>
      <c r="I363" s="159"/>
      <c r="J363"/>
      <c r="K363" s="163"/>
      <c r="L363" s="147" t="str">
        <f>TRIM(CLEAN(TEXT(IFERROR(INDEX('Glade MR'!$B$4:$C$3000,MATCH($A363,'Glade MR'!$C$4:$C$3000,0),1),"-"),"@")))</f>
        <v>-</v>
      </c>
      <c r="M363" s="147" t="str">
        <f>TRIM(CLEAN(TEXT(IFERROR(INDEX('Glade MR'!$I$4:$J$3000,MATCH($A363,'Glade MR'!$J$4:$J$3000,0),1),"-"),"@")))</f>
        <v>-</v>
      </c>
      <c r="N363" s="147" t="str">
        <f>TRIM(CLEAN(TEXT(IFERROR(INDEX('Glade MR'!$P$4:$Q$3000,MATCH($A363,'Glade MR'!$Q$4:$Q$3000,0),1),"-"),"@")))</f>
        <v>-</v>
      </c>
      <c r="O363" s="147" t="str">
        <f>TRIM(CLEAN(TEXT(IFERROR(INDEX('Glade MR'!$W$4:$X$3000,MATCH($A363,'Glade MR'!$X$4:$X$3000,0),1),"-"),"@")))</f>
        <v>-</v>
      </c>
      <c r="P363" s="159" t="str">
        <f t="shared" si="11"/>
        <v>Not Found</v>
      </c>
      <c r="Q363" t="str" cm="1">
        <f t="array" ref="Q363">IF(SUMPRODUCT((TRIM(L363:O363)&lt;&gt;"-")*1)=0,
    "No Data",
    IF(COUNTIF(L363:O363,INDEX(_xlfn._xlws.FILTER(L363:O363,TRIM(L363:O363)&lt;&gt;"-"),1))=SUMPRODUCT((TRIM(L363:O363)&lt;&gt;"-")*1),
    "No Change",
    "Change"))</f>
        <v>No Data</v>
      </c>
      <c r="R363" s="159"/>
      <c r="S363" s="111"/>
    </row>
    <row r="364" spans="1:19" x14ac:dyDescent="0.3">
      <c r="A364" t="s">
        <v>1395</v>
      </c>
      <c r="B364" t="s">
        <v>1145</v>
      </c>
      <c r="C364" s="160" t="str">
        <f>TRIM(CLEAN(TEXT(IFERROR(INDEX('Snakeden MR'!$B$4:$C$3028,MATCH($A364,'Snakeden MR'!$C$4:$C$3028,0),1),"-"),"@")))</f>
        <v>-</v>
      </c>
      <c r="D364" s="147" t="str">
        <f>TRIM(CLEAN(TEXT(IFERROR(INDEX('Snakeden MR'!$I$4:$J$3028,MATCH($A364,'Snakeden MR'!$J$4:$J$3028,0),1),"-"),"@")))</f>
        <v>-</v>
      </c>
      <c r="E364" s="147" t="str">
        <f>TRIM(CLEAN(TEXT(IFERROR(INDEX('Snakeden MR'!$P$4:$Q$3028,MATCH($A364,'Snakeden MR'!$Q$4:$Q$3028,0),1),"-"),"@")))</f>
        <v>-</v>
      </c>
      <c r="F364" s="147" t="str">
        <f>TRIM(CLEAN(TEXT(IFERROR(INDEX('Snakeden MR'!$W$4:$X$3028,MATCH($A364,'Snakeden MR'!$X$4:$X$3028,0),1),"-"),"@")))</f>
        <v>-</v>
      </c>
      <c r="G364" s="159" t="str">
        <f t="shared" si="10"/>
        <v>Not Found</v>
      </c>
      <c r="H364" t="str" cm="1">
        <f t="array" ref="H364">IF(SUMPRODUCT((TRIM(C364:F364)&lt;&gt;"-")*1)=0,
    "No Data",
    IF(COUNTIF(C364:F364,INDEX(_xlfn._xlws.FILTER(C364:F364,TRIM(C364:F364)&lt;&gt;"-"),1))=SUMPRODUCT((TRIM(C364:F364)&lt;&gt;"-")*1),
    "No Change",
    "Change"))</f>
        <v>No Data</v>
      </c>
      <c r="I364" s="159"/>
      <c r="J364"/>
      <c r="K364" s="163"/>
      <c r="L364" s="147" t="str">
        <f>TRIM(CLEAN(TEXT(IFERROR(INDEX('Glade MR'!$B$4:$C$3000,MATCH($A364,'Glade MR'!$C$4:$C$3000,0),1),"-"),"@")))</f>
        <v>-</v>
      </c>
      <c r="M364" s="147" t="str">
        <f>TRIM(CLEAN(TEXT(IFERROR(INDEX('Glade MR'!$I$4:$J$3000,MATCH($A364,'Glade MR'!$J$4:$J$3000,0),1),"-"),"@")))</f>
        <v>-</v>
      </c>
      <c r="N364" s="147" t="str">
        <f>TRIM(CLEAN(TEXT(IFERROR(INDEX('Glade MR'!$P$4:$Q$3000,MATCH($A364,'Glade MR'!$Q$4:$Q$3000,0),1),"-"),"@")))</f>
        <v>-</v>
      </c>
      <c r="O364" s="147" t="str">
        <f>TRIM(CLEAN(TEXT(IFERROR(INDEX('Glade MR'!$W$4:$X$3000,MATCH($A364,'Glade MR'!$X$4:$X$3000,0),1),"-"),"@")))</f>
        <v>-</v>
      </c>
      <c r="P364" s="159" t="str">
        <f t="shared" si="11"/>
        <v>Not Found</v>
      </c>
      <c r="Q364" t="str" cm="1">
        <f t="array" ref="Q364">IF(SUMPRODUCT((TRIM(L364:O364)&lt;&gt;"-")*1)=0,
    "No Data",
    IF(COUNTIF(L364:O364,INDEX(_xlfn._xlws.FILTER(L364:O364,TRIM(L364:O364)&lt;&gt;"-"),1))=SUMPRODUCT((TRIM(L364:O364)&lt;&gt;"-")*1),
    "No Change",
    "Change"))</f>
        <v>No Data</v>
      </c>
      <c r="R364" s="159"/>
      <c r="S364" s="111"/>
    </row>
    <row r="365" spans="1:19" x14ac:dyDescent="0.3">
      <c r="A365" t="s">
        <v>1396</v>
      </c>
      <c r="B365" t="s">
        <v>1145</v>
      </c>
      <c r="C365" s="160" t="str">
        <f>TRIM(CLEAN(TEXT(IFERROR(INDEX('Snakeden MR'!$B$4:$C$3028,MATCH($A365,'Snakeden MR'!$C$4:$C$3028,0),1),"-"),"@")))</f>
        <v>-</v>
      </c>
      <c r="D365" s="147" t="str">
        <f>TRIM(CLEAN(TEXT(IFERROR(INDEX('Snakeden MR'!$I$4:$J$3028,MATCH($A365,'Snakeden MR'!$J$4:$J$3028,0),1),"-"),"@")))</f>
        <v>-</v>
      </c>
      <c r="E365" s="147" t="str">
        <f>TRIM(CLEAN(TEXT(IFERROR(INDEX('Snakeden MR'!$P$4:$Q$3028,MATCH($A365,'Snakeden MR'!$Q$4:$Q$3028,0),1),"-"),"@")))</f>
        <v>-</v>
      </c>
      <c r="F365" s="147" t="str">
        <f>TRIM(CLEAN(TEXT(IFERROR(INDEX('Snakeden MR'!$W$4:$X$3028,MATCH($A365,'Snakeden MR'!$X$4:$X$3028,0),1),"-"),"@")))</f>
        <v>-</v>
      </c>
      <c r="G365" s="159" t="str">
        <f t="shared" si="10"/>
        <v>Not Found</v>
      </c>
      <c r="H365" t="str" cm="1">
        <f t="array" ref="H365">IF(SUMPRODUCT((TRIM(C365:F365)&lt;&gt;"-")*1)=0,
    "No Data",
    IF(COUNTIF(C365:F365,INDEX(_xlfn._xlws.FILTER(C365:F365,TRIM(C365:F365)&lt;&gt;"-"),1))=SUMPRODUCT((TRIM(C365:F365)&lt;&gt;"-")*1),
    "No Change",
    "Change"))</f>
        <v>No Data</v>
      </c>
      <c r="I365" s="159"/>
      <c r="J365"/>
      <c r="K365" s="163"/>
      <c r="L365" s="147" t="str">
        <f>TRIM(CLEAN(TEXT(IFERROR(INDEX('Glade MR'!$B$4:$C$3000,MATCH($A365,'Glade MR'!$C$4:$C$3000,0),1),"-"),"@")))</f>
        <v>-</v>
      </c>
      <c r="M365" s="147" t="str">
        <f>TRIM(CLEAN(TEXT(IFERROR(INDEX('Glade MR'!$I$4:$J$3000,MATCH($A365,'Glade MR'!$J$4:$J$3000,0),1),"-"),"@")))</f>
        <v>-</v>
      </c>
      <c r="N365" s="147" t="str">
        <f>TRIM(CLEAN(TEXT(IFERROR(INDEX('Glade MR'!$P$4:$Q$3000,MATCH($A365,'Glade MR'!$Q$4:$Q$3000,0),1),"-"),"@")))</f>
        <v>-</v>
      </c>
      <c r="O365" s="147" t="str">
        <f>TRIM(CLEAN(TEXT(IFERROR(INDEX('Glade MR'!$W$4:$X$3000,MATCH($A365,'Glade MR'!$X$4:$X$3000,0),1),"-"),"@")))</f>
        <v>-</v>
      </c>
      <c r="P365" s="159" t="str">
        <f t="shared" si="11"/>
        <v>Not Found</v>
      </c>
      <c r="Q365" t="str" cm="1">
        <f t="array" ref="Q365">IF(SUMPRODUCT((TRIM(L365:O365)&lt;&gt;"-")*1)=0,
    "No Data",
    IF(COUNTIF(L365:O365,INDEX(_xlfn._xlws.FILTER(L365:O365,TRIM(L365:O365)&lt;&gt;"-"),1))=SUMPRODUCT((TRIM(L365:O365)&lt;&gt;"-")*1),
    "No Change",
    "Change"))</f>
        <v>No Data</v>
      </c>
      <c r="R365" s="159"/>
      <c r="S365" s="111"/>
    </row>
    <row r="366" spans="1:19" x14ac:dyDescent="0.3">
      <c r="A366" t="s">
        <v>1397</v>
      </c>
      <c r="B366" t="s">
        <v>1145</v>
      </c>
      <c r="C366" s="160" t="str">
        <f>TRIM(CLEAN(TEXT(IFERROR(INDEX('Snakeden MR'!$B$4:$C$3028,MATCH($A366,'Snakeden MR'!$C$4:$C$3028,0),1),"-"),"@")))</f>
        <v>-</v>
      </c>
      <c r="D366" s="147" t="str">
        <f>TRIM(CLEAN(TEXT(IFERROR(INDEX('Snakeden MR'!$I$4:$J$3028,MATCH($A366,'Snakeden MR'!$J$4:$J$3028,0),1),"-"),"@")))</f>
        <v>-</v>
      </c>
      <c r="E366" s="147" t="str">
        <f>TRIM(CLEAN(TEXT(IFERROR(INDEX('Snakeden MR'!$P$4:$Q$3028,MATCH($A366,'Snakeden MR'!$Q$4:$Q$3028,0),1),"-"),"@")))</f>
        <v>-</v>
      </c>
      <c r="F366" s="147" t="str">
        <f>TRIM(CLEAN(TEXT(IFERROR(INDEX('Snakeden MR'!$W$4:$X$3028,MATCH($A366,'Snakeden MR'!$X$4:$X$3028,0),1),"-"),"@")))</f>
        <v>-</v>
      </c>
      <c r="G366" s="159" t="str">
        <f t="shared" si="10"/>
        <v>Not Found</v>
      </c>
      <c r="H366" t="str" cm="1">
        <f t="array" ref="H366">IF(SUMPRODUCT((TRIM(C366:F366)&lt;&gt;"-")*1)=0,
    "No Data",
    IF(COUNTIF(C366:F366,INDEX(_xlfn._xlws.FILTER(C366:F366,TRIM(C366:F366)&lt;&gt;"-"),1))=SUMPRODUCT((TRIM(C366:F366)&lt;&gt;"-")*1),
    "No Change",
    "Change"))</f>
        <v>No Data</v>
      </c>
      <c r="I366" s="159"/>
      <c r="J366"/>
      <c r="K366" s="163"/>
      <c r="L366" s="147" t="str">
        <f>TRIM(CLEAN(TEXT(IFERROR(INDEX('Glade MR'!$B$4:$C$3000,MATCH($A366,'Glade MR'!$C$4:$C$3000,0),1),"-"),"@")))</f>
        <v>-</v>
      </c>
      <c r="M366" s="147" t="str">
        <f>TRIM(CLEAN(TEXT(IFERROR(INDEX('Glade MR'!$I$4:$J$3000,MATCH($A366,'Glade MR'!$J$4:$J$3000,0),1),"-"),"@")))</f>
        <v>-</v>
      </c>
      <c r="N366" s="147" t="str">
        <f>TRIM(CLEAN(TEXT(IFERROR(INDEX('Glade MR'!$P$4:$Q$3000,MATCH($A366,'Glade MR'!$Q$4:$Q$3000,0),1),"-"),"@")))</f>
        <v>-</v>
      </c>
      <c r="O366" s="147" t="str">
        <f>TRIM(CLEAN(TEXT(IFERROR(INDEX('Glade MR'!$W$4:$X$3000,MATCH($A366,'Glade MR'!$X$4:$X$3000,0),1),"-"),"@")))</f>
        <v>-</v>
      </c>
      <c r="P366" s="159" t="str">
        <f t="shared" si="11"/>
        <v>Not Found</v>
      </c>
      <c r="Q366" t="str" cm="1">
        <f t="array" ref="Q366">IF(SUMPRODUCT((TRIM(L366:O366)&lt;&gt;"-")*1)=0,
    "No Data",
    IF(COUNTIF(L366:O366,INDEX(_xlfn._xlws.FILTER(L366:O366,TRIM(L366:O366)&lt;&gt;"-"),1))=SUMPRODUCT((TRIM(L366:O366)&lt;&gt;"-")*1),
    "No Change",
    "Change"))</f>
        <v>No Data</v>
      </c>
      <c r="R366" s="159"/>
      <c r="S366" s="111"/>
    </row>
    <row r="367" spans="1:19" x14ac:dyDescent="0.3">
      <c r="A367" t="s">
        <v>1398</v>
      </c>
      <c r="B367" t="s">
        <v>1145</v>
      </c>
      <c r="C367" s="160" t="str">
        <f>TRIM(CLEAN(TEXT(IFERROR(INDEX('Snakeden MR'!$B$4:$C$3028,MATCH($A367,'Snakeden MR'!$C$4:$C$3028,0),1),"-"),"@")))</f>
        <v>-</v>
      </c>
      <c r="D367" s="147" t="str">
        <f>TRIM(CLEAN(TEXT(IFERROR(INDEX('Snakeden MR'!$I$4:$J$3028,MATCH($A367,'Snakeden MR'!$J$4:$J$3028,0),1),"-"),"@")))</f>
        <v>-</v>
      </c>
      <c r="E367" s="147" t="str">
        <f>TRIM(CLEAN(TEXT(IFERROR(INDEX('Snakeden MR'!$P$4:$Q$3028,MATCH($A367,'Snakeden MR'!$Q$4:$Q$3028,0),1),"-"),"@")))</f>
        <v>-</v>
      </c>
      <c r="F367" s="147" t="str">
        <f>TRIM(CLEAN(TEXT(IFERROR(INDEX('Snakeden MR'!$W$4:$X$3028,MATCH($A367,'Snakeden MR'!$X$4:$X$3028,0),1),"-"),"@")))</f>
        <v>-</v>
      </c>
      <c r="G367" s="159" t="str">
        <f t="shared" si="10"/>
        <v>Not Found</v>
      </c>
      <c r="H367" t="str" cm="1">
        <f t="array" ref="H367">IF(SUMPRODUCT((TRIM(C367:F367)&lt;&gt;"-")*1)=0,
    "No Data",
    IF(COUNTIF(C367:F367,INDEX(_xlfn._xlws.FILTER(C367:F367,TRIM(C367:F367)&lt;&gt;"-"),1))=SUMPRODUCT((TRIM(C367:F367)&lt;&gt;"-")*1),
    "No Change",
    "Change"))</f>
        <v>No Data</v>
      </c>
      <c r="I367" s="159"/>
      <c r="J367"/>
      <c r="K367" s="163"/>
      <c r="L367" s="147" t="str">
        <f>TRIM(CLEAN(TEXT(IFERROR(INDEX('Glade MR'!$B$4:$C$3000,MATCH($A367,'Glade MR'!$C$4:$C$3000,0),1),"-"),"@")))</f>
        <v>-</v>
      </c>
      <c r="M367" s="147" t="str">
        <f>TRIM(CLEAN(TEXT(IFERROR(INDEX('Glade MR'!$I$4:$J$3000,MATCH($A367,'Glade MR'!$J$4:$J$3000,0),1),"-"),"@")))</f>
        <v>-</v>
      </c>
      <c r="N367" s="147" t="str">
        <f>TRIM(CLEAN(TEXT(IFERROR(INDEX('Glade MR'!$P$4:$Q$3000,MATCH($A367,'Glade MR'!$Q$4:$Q$3000,0),1),"-"),"@")))</f>
        <v>-</v>
      </c>
      <c r="O367" s="147" t="str">
        <f>TRIM(CLEAN(TEXT(IFERROR(INDEX('Glade MR'!$W$4:$X$3000,MATCH($A367,'Glade MR'!$X$4:$X$3000,0),1),"-"),"@")))</f>
        <v>-</v>
      </c>
      <c r="P367" s="159" t="str">
        <f t="shared" si="11"/>
        <v>Not Found</v>
      </c>
      <c r="Q367" t="str" cm="1">
        <f t="array" ref="Q367">IF(SUMPRODUCT((TRIM(L367:O367)&lt;&gt;"-")*1)=0,
    "No Data",
    IF(COUNTIF(L367:O367,INDEX(_xlfn._xlws.FILTER(L367:O367,TRIM(L367:O367)&lt;&gt;"-"),1))=SUMPRODUCT((TRIM(L367:O367)&lt;&gt;"-")*1),
    "No Change",
    "Change"))</f>
        <v>No Data</v>
      </c>
      <c r="R367" s="159"/>
      <c r="S367" s="111"/>
    </row>
    <row r="368" spans="1:19" x14ac:dyDescent="0.3">
      <c r="A368" t="s">
        <v>1399</v>
      </c>
      <c r="B368" t="s">
        <v>1145</v>
      </c>
      <c r="C368" s="160" t="str">
        <f>TRIM(CLEAN(TEXT(IFERROR(INDEX('Snakeden MR'!$B$4:$C$3028,MATCH($A368,'Snakeden MR'!$C$4:$C$3028,0),1),"-"),"@")))</f>
        <v>-</v>
      </c>
      <c r="D368" s="147" t="str">
        <f>TRIM(CLEAN(TEXT(IFERROR(INDEX('Snakeden MR'!$I$4:$J$3028,MATCH($A368,'Snakeden MR'!$J$4:$J$3028,0),1),"-"),"@")))</f>
        <v>-</v>
      </c>
      <c r="E368" s="147" t="str">
        <f>TRIM(CLEAN(TEXT(IFERROR(INDEX('Snakeden MR'!$P$4:$Q$3028,MATCH($A368,'Snakeden MR'!$Q$4:$Q$3028,0),1),"-"),"@")))</f>
        <v>-</v>
      </c>
      <c r="F368" s="147" t="str">
        <f>TRIM(CLEAN(TEXT(IFERROR(INDEX('Snakeden MR'!$W$4:$X$3028,MATCH($A368,'Snakeden MR'!$X$4:$X$3028,0),1),"-"),"@")))</f>
        <v>-</v>
      </c>
      <c r="G368" s="159" t="str">
        <f t="shared" si="10"/>
        <v>Not Found</v>
      </c>
      <c r="H368" t="str" cm="1">
        <f t="array" ref="H368">IF(SUMPRODUCT((TRIM(C368:F368)&lt;&gt;"-")*1)=0,
    "No Data",
    IF(COUNTIF(C368:F368,INDEX(_xlfn._xlws.FILTER(C368:F368,TRIM(C368:F368)&lt;&gt;"-"),1))=SUMPRODUCT((TRIM(C368:F368)&lt;&gt;"-")*1),
    "No Change",
    "Change"))</f>
        <v>No Data</v>
      </c>
      <c r="I368" s="159"/>
      <c r="J368"/>
      <c r="K368" s="163"/>
      <c r="L368" s="147" t="str">
        <f>TRIM(CLEAN(TEXT(IFERROR(INDEX('Glade MR'!$B$4:$C$3000,MATCH($A368,'Glade MR'!$C$4:$C$3000,0),1),"-"),"@")))</f>
        <v>-</v>
      </c>
      <c r="M368" s="147" t="str">
        <f>TRIM(CLEAN(TEXT(IFERROR(INDEX('Glade MR'!$I$4:$J$3000,MATCH($A368,'Glade MR'!$J$4:$J$3000,0),1),"-"),"@")))</f>
        <v>-</v>
      </c>
      <c r="N368" s="147" t="str">
        <f>TRIM(CLEAN(TEXT(IFERROR(INDEX('Glade MR'!$P$4:$Q$3000,MATCH($A368,'Glade MR'!$Q$4:$Q$3000,0),1),"-"),"@")))</f>
        <v>-</v>
      </c>
      <c r="O368" s="147" t="str">
        <f>TRIM(CLEAN(TEXT(IFERROR(INDEX('Glade MR'!$W$4:$X$3000,MATCH($A368,'Glade MR'!$X$4:$X$3000,0),1),"-"),"@")))</f>
        <v>-</v>
      </c>
      <c r="P368" s="159" t="str">
        <f t="shared" si="11"/>
        <v>Not Found</v>
      </c>
      <c r="Q368" t="str" cm="1">
        <f t="array" ref="Q368">IF(SUMPRODUCT((TRIM(L368:O368)&lt;&gt;"-")*1)=0,
    "No Data",
    IF(COUNTIF(L368:O368,INDEX(_xlfn._xlws.FILTER(L368:O368,TRIM(L368:O368)&lt;&gt;"-"),1))=SUMPRODUCT((TRIM(L368:O368)&lt;&gt;"-")*1),
    "No Change",
    "Change"))</f>
        <v>No Data</v>
      </c>
      <c r="R368" s="159"/>
      <c r="S368" s="111"/>
    </row>
    <row r="369" spans="1:19" x14ac:dyDescent="0.3">
      <c r="A369" t="s">
        <v>1400</v>
      </c>
      <c r="B369" t="s">
        <v>1145</v>
      </c>
      <c r="C369" s="160" t="str">
        <f>TRIM(CLEAN(TEXT(IFERROR(INDEX('Snakeden MR'!$B$4:$C$3028,MATCH($A369,'Snakeden MR'!$C$4:$C$3028,0),1),"-"),"@")))</f>
        <v>-</v>
      </c>
      <c r="D369" s="147" t="str">
        <f>TRIM(CLEAN(TEXT(IFERROR(INDEX('Snakeden MR'!$I$4:$J$3028,MATCH($A369,'Snakeden MR'!$J$4:$J$3028,0),1),"-"),"@")))</f>
        <v>-</v>
      </c>
      <c r="E369" s="147" t="str">
        <f>TRIM(CLEAN(TEXT(IFERROR(INDEX('Snakeden MR'!$P$4:$Q$3028,MATCH($A369,'Snakeden MR'!$Q$4:$Q$3028,0),1),"-"),"@")))</f>
        <v>-</v>
      </c>
      <c r="F369" s="147" t="str">
        <f>TRIM(CLEAN(TEXT(IFERROR(INDEX('Snakeden MR'!$W$4:$X$3028,MATCH($A369,'Snakeden MR'!$X$4:$X$3028,0),1),"-"),"@")))</f>
        <v>-</v>
      </c>
      <c r="G369" s="159" t="str">
        <f t="shared" si="10"/>
        <v>Not Found</v>
      </c>
      <c r="H369" t="str" cm="1">
        <f t="array" ref="H369">IF(SUMPRODUCT((TRIM(C369:F369)&lt;&gt;"-")*1)=0,
    "No Data",
    IF(COUNTIF(C369:F369,INDEX(_xlfn._xlws.FILTER(C369:F369,TRIM(C369:F369)&lt;&gt;"-"),1))=SUMPRODUCT((TRIM(C369:F369)&lt;&gt;"-")*1),
    "No Change",
    "Change"))</f>
        <v>No Data</v>
      </c>
      <c r="I369" s="159"/>
      <c r="J369"/>
      <c r="K369" s="163"/>
      <c r="L369" s="147" t="str">
        <f>TRIM(CLEAN(TEXT(IFERROR(INDEX('Glade MR'!$B$4:$C$3000,MATCH($A369,'Glade MR'!$C$4:$C$3000,0),1),"-"),"@")))</f>
        <v>-</v>
      </c>
      <c r="M369" s="147" t="str">
        <f>TRIM(CLEAN(TEXT(IFERROR(INDEX('Glade MR'!$I$4:$J$3000,MATCH($A369,'Glade MR'!$J$4:$J$3000,0),1),"-"),"@")))</f>
        <v>-</v>
      </c>
      <c r="N369" s="147" t="str">
        <f>TRIM(CLEAN(TEXT(IFERROR(INDEX('Glade MR'!$P$4:$Q$3000,MATCH($A369,'Glade MR'!$Q$4:$Q$3000,0),1),"-"),"@")))</f>
        <v>-</v>
      </c>
      <c r="O369" s="147" t="str">
        <f>TRIM(CLEAN(TEXT(IFERROR(INDEX('Glade MR'!$W$4:$X$3000,MATCH($A369,'Glade MR'!$X$4:$X$3000,0),1),"-"),"@")))</f>
        <v>-</v>
      </c>
      <c r="P369" s="159" t="str">
        <f t="shared" si="11"/>
        <v>Not Found</v>
      </c>
      <c r="Q369" t="str" cm="1">
        <f t="array" ref="Q369">IF(SUMPRODUCT((TRIM(L369:O369)&lt;&gt;"-")*1)=0,
    "No Data",
    IF(COUNTIF(L369:O369,INDEX(_xlfn._xlws.FILTER(L369:O369,TRIM(L369:O369)&lt;&gt;"-"),1))=SUMPRODUCT((TRIM(L369:O369)&lt;&gt;"-")*1),
    "No Change",
    "Change"))</f>
        <v>No Data</v>
      </c>
      <c r="R369" s="159"/>
      <c r="S369" s="111"/>
    </row>
    <row r="370" spans="1:19" x14ac:dyDescent="0.3">
      <c r="A370" t="s">
        <v>1401</v>
      </c>
      <c r="B370" t="s">
        <v>1145</v>
      </c>
      <c r="C370" s="160" t="str">
        <f>TRIM(CLEAN(TEXT(IFERROR(INDEX('Snakeden MR'!$B$4:$C$3028,MATCH($A370,'Snakeden MR'!$C$4:$C$3028,0),1),"-"),"@")))</f>
        <v>-</v>
      </c>
      <c r="D370" s="147" t="str">
        <f>TRIM(CLEAN(TEXT(IFERROR(INDEX('Snakeden MR'!$I$4:$J$3028,MATCH($A370,'Snakeden MR'!$J$4:$J$3028,0),1),"-"),"@")))</f>
        <v>-</v>
      </c>
      <c r="E370" s="147" t="str">
        <f>TRIM(CLEAN(TEXT(IFERROR(INDEX('Snakeden MR'!$P$4:$Q$3028,MATCH($A370,'Snakeden MR'!$Q$4:$Q$3028,0),1),"-"),"@")))</f>
        <v>-</v>
      </c>
      <c r="F370" s="147" t="str">
        <f>TRIM(CLEAN(TEXT(IFERROR(INDEX('Snakeden MR'!$W$4:$X$3028,MATCH($A370,'Snakeden MR'!$X$4:$X$3028,0),1),"-"),"@")))</f>
        <v>-</v>
      </c>
      <c r="G370" s="159" t="str">
        <f t="shared" si="10"/>
        <v>Not Found</v>
      </c>
      <c r="H370" t="str" cm="1">
        <f t="array" ref="H370">IF(SUMPRODUCT((TRIM(C370:F370)&lt;&gt;"-")*1)=0,
    "No Data",
    IF(COUNTIF(C370:F370,INDEX(_xlfn._xlws.FILTER(C370:F370,TRIM(C370:F370)&lt;&gt;"-"),1))=SUMPRODUCT((TRIM(C370:F370)&lt;&gt;"-")*1),
    "No Change",
    "Change"))</f>
        <v>No Data</v>
      </c>
      <c r="I370" s="159"/>
      <c r="J370"/>
      <c r="K370" s="163"/>
      <c r="L370" s="147" t="str">
        <f>TRIM(CLEAN(TEXT(IFERROR(INDEX('Glade MR'!$B$4:$C$3000,MATCH($A370,'Glade MR'!$C$4:$C$3000,0),1),"-"),"@")))</f>
        <v>-</v>
      </c>
      <c r="M370" s="147" t="str">
        <f>TRIM(CLEAN(TEXT(IFERROR(INDEX('Glade MR'!$I$4:$J$3000,MATCH($A370,'Glade MR'!$J$4:$J$3000,0),1),"-"),"@")))</f>
        <v>-</v>
      </c>
      <c r="N370" s="147" t="str">
        <f>TRIM(CLEAN(TEXT(IFERROR(INDEX('Glade MR'!$P$4:$Q$3000,MATCH($A370,'Glade MR'!$Q$4:$Q$3000,0),1),"-"),"@")))</f>
        <v>-</v>
      </c>
      <c r="O370" s="147" t="str">
        <f>TRIM(CLEAN(TEXT(IFERROR(INDEX('Glade MR'!$W$4:$X$3000,MATCH($A370,'Glade MR'!$X$4:$X$3000,0),1),"-"),"@")))</f>
        <v>-</v>
      </c>
      <c r="P370" s="159" t="str">
        <f t="shared" si="11"/>
        <v>Not Found</v>
      </c>
      <c r="Q370" t="str" cm="1">
        <f t="array" ref="Q370">IF(SUMPRODUCT((TRIM(L370:O370)&lt;&gt;"-")*1)=0,
    "No Data",
    IF(COUNTIF(L370:O370,INDEX(_xlfn._xlws.FILTER(L370:O370,TRIM(L370:O370)&lt;&gt;"-"),1))=SUMPRODUCT((TRIM(L370:O370)&lt;&gt;"-")*1),
    "No Change",
    "Change"))</f>
        <v>No Data</v>
      </c>
      <c r="R370" s="159"/>
      <c r="S370" s="111"/>
    </row>
    <row r="371" spans="1:19" x14ac:dyDescent="0.3">
      <c r="A371" t="s">
        <v>1402</v>
      </c>
      <c r="B371" t="s">
        <v>1145</v>
      </c>
      <c r="C371" s="160" t="str">
        <f>TRIM(CLEAN(TEXT(IFERROR(INDEX('Snakeden MR'!$B$4:$C$3028,MATCH($A371,'Snakeden MR'!$C$4:$C$3028,0),1),"-"),"@")))</f>
        <v>-</v>
      </c>
      <c r="D371" s="147" t="str">
        <f>TRIM(CLEAN(TEXT(IFERROR(INDEX('Snakeden MR'!$I$4:$J$3028,MATCH($A371,'Snakeden MR'!$J$4:$J$3028,0),1),"-"),"@")))</f>
        <v>-</v>
      </c>
      <c r="E371" s="147" t="str">
        <f>TRIM(CLEAN(TEXT(IFERROR(INDEX('Snakeden MR'!$P$4:$Q$3028,MATCH($A371,'Snakeden MR'!$Q$4:$Q$3028,0),1),"-"),"@")))</f>
        <v>-</v>
      </c>
      <c r="F371" s="147" t="str">
        <f>TRIM(CLEAN(TEXT(IFERROR(INDEX('Snakeden MR'!$W$4:$X$3028,MATCH($A371,'Snakeden MR'!$X$4:$X$3028,0),1),"-"),"@")))</f>
        <v>-</v>
      </c>
      <c r="G371" s="159" t="str">
        <f t="shared" si="10"/>
        <v>Not Found</v>
      </c>
      <c r="H371" t="str" cm="1">
        <f t="array" ref="H371">IF(SUMPRODUCT((TRIM(C371:F371)&lt;&gt;"-")*1)=0,
    "No Data",
    IF(COUNTIF(C371:F371,INDEX(_xlfn._xlws.FILTER(C371:F371,TRIM(C371:F371)&lt;&gt;"-"),1))=SUMPRODUCT((TRIM(C371:F371)&lt;&gt;"-")*1),
    "No Change",
    "Change"))</f>
        <v>No Data</v>
      </c>
      <c r="I371" s="159"/>
      <c r="J371"/>
      <c r="K371" s="163"/>
      <c r="L371" s="147" t="str">
        <f>TRIM(CLEAN(TEXT(IFERROR(INDEX('Glade MR'!$B$4:$C$3000,MATCH($A371,'Glade MR'!$C$4:$C$3000,0),1),"-"),"@")))</f>
        <v>-</v>
      </c>
      <c r="M371" s="147" t="str">
        <f>TRIM(CLEAN(TEXT(IFERROR(INDEX('Glade MR'!$I$4:$J$3000,MATCH($A371,'Glade MR'!$J$4:$J$3000,0),1),"-"),"@")))</f>
        <v>-</v>
      </c>
      <c r="N371" s="147" t="str">
        <f>TRIM(CLEAN(TEXT(IFERROR(INDEX('Glade MR'!$P$4:$Q$3000,MATCH($A371,'Glade MR'!$Q$4:$Q$3000,0),1),"-"),"@")))</f>
        <v>-</v>
      </c>
      <c r="O371" s="147" t="str">
        <f>TRIM(CLEAN(TEXT(IFERROR(INDEX('Glade MR'!$W$4:$X$3000,MATCH($A371,'Glade MR'!$X$4:$X$3000,0),1),"-"),"@")))</f>
        <v>-</v>
      </c>
      <c r="P371" s="159" t="str">
        <f t="shared" si="11"/>
        <v>Not Found</v>
      </c>
      <c r="Q371" t="str" cm="1">
        <f t="array" ref="Q371">IF(SUMPRODUCT((TRIM(L371:O371)&lt;&gt;"-")*1)=0,
    "No Data",
    IF(COUNTIF(L371:O371,INDEX(_xlfn._xlws.FILTER(L371:O371,TRIM(L371:O371)&lt;&gt;"-"),1))=SUMPRODUCT((TRIM(L371:O371)&lt;&gt;"-")*1),
    "No Change",
    "Change"))</f>
        <v>No Data</v>
      </c>
      <c r="R371" s="159"/>
      <c r="S371" s="111"/>
    </row>
    <row r="372" spans="1:19" x14ac:dyDescent="0.3">
      <c r="A372" t="s">
        <v>1403</v>
      </c>
      <c r="B372" t="s">
        <v>1145</v>
      </c>
      <c r="C372" s="160" t="str">
        <f>TRIM(CLEAN(TEXT(IFERROR(INDEX('Snakeden MR'!$B$4:$C$3028,MATCH($A372,'Snakeden MR'!$C$4:$C$3028,0),1),"-"),"@")))</f>
        <v>-</v>
      </c>
      <c r="D372" s="147" t="str">
        <f>TRIM(CLEAN(TEXT(IFERROR(INDEX('Snakeden MR'!$I$4:$J$3028,MATCH($A372,'Snakeden MR'!$J$4:$J$3028,0),1),"-"),"@")))</f>
        <v>-</v>
      </c>
      <c r="E372" s="147" t="str">
        <f>TRIM(CLEAN(TEXT(IFERROR(INDEX('Snakeden MR'!$P$4:$Q$3028,MATCH($A372,'Snakeden MR'!$Q$4:$Q$3028,0),1),"-"),"@")))</f>
        <v>-</v>
      </c>
      <c r="F372" s="147" t="str">
        <f>TRIM(CLEAN(TEXT(IFERROR(INDEX('Snakeden MR'!$W$4:$X$3028,MATCH($A372,'Snakeden MR'!$X$4:$X$3028,0),1),"-"),"@")))</f>
        <v>-</v>
      </c>
      <c r="G372" s="159" t="str">
        <f t="shared" si="10"/>
        <v>Not Found</v>
      </c>
      <c r="H372" t="str" cm="1">
        <f t="array" ref="H372">IF(SUMPRODUCT((TRIM(C372:F372)&lt;&gt;"-")*1)=0,
    "No Data",
    IF(COUNTIF(C372:F372,INDEX(_xlfn._xlws.FILTER(C372:F372,TRIM(C372:F372)&lt;&gt;"-"),1))=SUMPRODUCT((TRIM(C372:F372)&lt;&gt;"-")*1),
    "No Change",
    "Change"))</f>
        <v>No Data</v>
      </c>
      <c r="I372" s="159"/>
      <c r="J372"/>
      <c r="K372" s="163"/>
      <c r="L372" s="147" t="str">
        <f>TRIM(CLEAN(TEXT(IFERROR(INDEX('Glade MR'!$B$4:$C$3000,MATCH($A372,'Glade MR'!$C$4:$C$3000,0),1),"-"),"@")))</f>
        <v>-</v>
      </c>
      <c r="M372" s="147" t="str">
        <f>TRIM(CLEAN(TEXT(IFERROR(INDEX('Glade MR'!$I$4:$J$3000,MATCH($A372,'Glade MR'!$J$4:$J$3000,0),1),"-"),"@")))</f>
        <v>-</v>
      </c>
      <c r="N372" s="147" t="str">
        <f>TRIM(CLEAN(TEXT(IFERROR(INDEX('Glade MR'!$P$4:$Q$3000,MATCH($A372,'Glade MR'!$Q$4:$Q$3000,0),1),"-"),"@")))</f>
        <v>-</v>
      </c>
      <c r="O372" s="147" t="str">
        <f>TRIM(CLEAN(TEXT(IFERROR(INDEX('Glade MR'!$W$4:$X$3000,MATCH($A372,'Glade MR'!$X$4:$X$3000,0),1),"-"),"@")))</f>
        <v>-</v>
      </c>
      <c r="P372" s="159" t="str">
        <f t="shared" si="11"/>
        <v>Not Found</v>
      </c>
      <c r="Q372" t="str" cm="1">
        <f t="array" ref="Q372">IF(SUMPRODUCT((TRIM(L372:O372)&lt;&gt;"-")*1)=0,
    "No Data",
    IF(COUNTIF(L372:O372,INDEX(_xlfn._xlws.FILTER(L372:O372,TRIM(L372:O372)&lt;&gt;"-"),1))=SUMPRODUCT((TRIM(L372:O372)&lt;&gt;"-")*1),
    "No Change",
    "Change"))</f>
        <v>No Data</v>
      </c>
      <c r="R372" s="159"/>
      <c r="S372" s="111"/>
    </row>
    <row r="373" spans="1:19" x14ac:dyDescent="0.3">
      <c r="A373" t="s">
        <v>1404</v>
      </c>
      <c r="B373" t="s">
        <v>1145</v>
      </c>
      <c r="C373" s="160" t="str">
        <f>TRIM(CLEAN(TEXT(IFERROR(INDEX('Snakeden MR'!$B$4:$C$3028,MATCH($A373,'Snakeden MR'!$C$4:$C$3028,0),1),"-"),"@")))</f>
        <v>-</v>
      </c>
      <c r="D373" s="147" t="str">
        <f>TRIM(CLEAN(TEXT(IFERROR(INDEX('Snakeden MR'!$I$4:$J$3028,MATCH($A373,'Snakeden MR'!$J$4:$J$3028,0),1),"-"),"@")))</f>
        <v>-</v>
      </c>
      <c r="E373" s="147" t="str">
        <f>TRIM(CLEAN(TEXT(IFERROR(INDEX('Snakeden MR'!$P$4:$Q$3028,MATCH($A373,'Snakeden MR'!$Q$4:$Q$3028,0),1),"-"),"@")))</f>
        <v>-</v>
      </c>
      <c r="F373" s="147" t="str">
        <f>TRIM(CLEAN(TEXT(IFERROR(INDEX('Snakeden MR'!$W$4:$X$3028,MATCH($A373,'Snakeden MR'!$X$4:$X$3028,0),1),"-"),"@")))</f>
        <v>-</v>
      </c>
      <c r="G373" s="159" t="str">
        <f t="shared" si="10"/>
        <v>Not Found</v>
      </c>
      <c r="H373" t="str" cm="1">
        <f t="array" ref="H373">IF(SUMPRODUCT((TRIM(C373:F373)&lt;&gt;"-")*1)=0,
    "No Data",
    IF(COUNTIF(C373:F373,INDEX(_xlfn._xlws.FILTER(C373:F373,TRIM(C373:F373)&lt;&gt;"-"),1))=SUMPRODUCT((TRIM(C373:F373)&lt;&gt;"-")*1),
    "No Change",
    "Change"))</f>
        <v>No Data</v>
      </c>
      <c r="I373" s="159"/>
      <c r="J373"/>
      <c r="K373" s="163"/>
      <c r="L373" s="147" t="str">
        <f>TRIM(CLEAN(TEXT(IFERROR(INDEX('Glade MR'!$B$4:$C$3000,MATCH($A373,'Glade MR'!$C$4:$C$3000,0),1),"-"),"@")))</f>
        <v>-</v>
      </c>
      <c r="M373" s="147" t="str">
        <f>TRIM(CLEAN(TEXT(IFERROR(INDEX('Glade MR'!$I$4:$J$3000,MATCH($A373,'Glade MR'!$J$4:$J$3000,0),1),"-"),"@")))</f>
        <v>-</v>
      </c>
      <c r="N373" s="147" t="str">
        <f>TRIM(CLEAN(TEXT(IFERROR(INDEX('Glade MR'!$P$4:$Q$3000,MATCH($A373,'Glade MR'!$Q$4:$Q$3000,0),1),"-"),"@")))</f>
        <v>-</v>
      </c>
      <c r="O373" s="147" t="str">
        <f>TRIM(CLEAN(TEXT(IFERROR(INDEX('Glade MR'!$W$4:$X$3000,MATCH($A373,'Glade MR'!$X$4:$X$3000,0),1),"-"),"@")))</f>
        <v>-</v>
      </c>
      <c r="P373" s="159" t="str">
        <f t="shared" si="11"/>
        <v>Not Found</v>
      </c>
      <c r="Q373" t="str" cm="1">
        <f t="array" ref="Q373">IF(SUMPRODUCT((TRIM(L373:O373)&lt;&gt;"-")*1)=0,
    "No Data",
    IF(COUNTIF(L373:O373,INDEX(_xlfn._xlws.FILTER(L373:O373,TRIM(L373:O373)&lt;&gt;"-"),1))=SUMPRODUCT((TRIM(L373:O373)&lt;&gt;"-")*1),
    "No Change",
    "Change"))</f>
        <v>No Data</v>
      </c>
      <c r="R373" s="159"/>
      <c r="S373" s="111"/>
    </row>
    <row r="374" spans="1:19" x14ac:dyDescent="0.3">
      <c r="A374" t="s">
        <v>1405</v>
      </c>
      <c r="B374" t="s">
        <v>1145</v>
      </c>
      <c r="C374" s="160" t="str">
        <f>TRIM(CLEAN(TEXT(IFERROR(INDEX('Snakeden MR'!$B$4:$C$3028,MATCH($A374,'Snakeden MR'!$C$4:$C$3028,0),1),"-"),"@")))</f>
        <v>-</v>
      </c>
      <c r="D374" s="147" t="str">
        <f>TRIM(CLEAN(TEXT(IFERROR(INDEX('Snakeden MR'!$I$4:$J$3028,MATCH($A374,'Snakeden MR'!$J$4:$J$3028,0),1),"-"),"@")))</f>
        <v>-</v>
      </c>
      <c r="E374" s="147" t="str">
        <f>TRIM(CLEAN(TEXT(IFERROR(INDEX('Snakeden MR'!$P$4:$Q$3028,MATCH($A374,'Snakeden MR'!$Q$4:$Q$3028,0),1),"-"),"@")))</f>
        <v>-</v>
      </c>
      <c r="F374" s="147" t="str">
        <f>TRIM(CLEAN(TEXT(IFERROR(INDEX('Snakeden MR'!$W$4:$X$3028,MATCH($A374,'Snakeden MR'!$X$4:$X$3028,0),1),"-"),"@")))</f>
        <v>-</v>
      </c>
      <c r="G374" s="159" t="str">
        <f t="shared" si="10"/>
        <v>Not Found</v>
      </c>
      <c r="H374" t="str" cm="1">
        <f t="array" ref="H374">IF(SUMPRODUCT((TRIM(C374:F374)&lt;&gt;"-")*1)=0,
    "No Data",
    IF(COUNTIF(C374:F374,INDEX(_xlfn._xlws.FILTER(C374:F374,TRIM(C374:F374)&lt;&gt;"-"),1))=SUMPRODUCT((TRIM(C374:F374)&lt;&gt;"-")*1),
    "No Change",
    "Change"))</f>
        <v>No Data</v>
      </c>
      <c r="I374" s="159"/>
      <c r="J374"/>
      <c r="K374" s="163"/>
      <c r="L374" s="147" t="str">
        <f>TRIM(CLEAN(TEXT(IFERROR(INDEX('Glade MR'!$B$4:$C$3000,MATCH($A374,'Glade MR'!$C$4:$C$3000,0),1),"-"),"@")))</f>
        <v>-</v>
      </c>
      <c r="M374" s="147" t="str">
        <f>TRIM(CLEAN(TEXT(IFERROR(INDEX('Glade MR'!$I$4:$J$3000,MATCH($A374,'Glade MR'!$J$4:$J$3000,0),1),"-"),"@")))</f>
        <v>-</v>
      </c>
      <c r="N374" s="147" t="str">
        <f>TRIM(CLEAN(TEXT(IFERROR(INDEX('Glade MR'!$P$4:$Q$3000,MATCH($A374,'Glade MR'!$Q$4:$Q$3000,0),1),"-"),"@")))</f>
        <v>-</v>
      </c>
      <c r="O374" s="147" t="str">
        <f>TRIM(CLEAN(TEXT(IFERROR(INDEX('Glade MR'!$W$4:$X$3000,MATCH($A374,'Glade MR'!$X$4:$X$3000,0),1),"-"),"@")))</f>
        <v>-</v>
      </c>
      <c r="P374" s="159" t="str">
        <f t="shared" si="11"/>
        <v>Not Found</v>
      </c>
      <c r="Q374" t="str" cm="1">
        <f t="array" ref="Q374">IF(SUMPRODUCT((TRIM(L374:O374)&lt;&gt;"-")*1)=0,
    "No Data",
    IF(COUNTIF(L374:O374,INDEX(_xlfn._xlws.FILTER(L374:O374,TRIM(L374:O374)&lt;&gt;"-"),1))=SUMPRODUCT((TRIM(L374:O374)&lt;&gt;"-")*1),
    "No Change",
    "Change"))</f>
        <v>No Data</v>
      </c>
      <c r="R374" s="159"/>
      <c r="S374" s="111"/>
    </row>
    <row r="375" spans="1:19" x14ac:dyDescent="0.3">
      <c r="A375" t="s">
        <v>1406</v>
      </c>
      <c r="B375" t="s">
        <v>1145</v>
      </c>
      <c r="C375" s="160" t="str">
        <f>TRIM(CLEAN(TEXT(IFERROR(INDEX('Snakeden MR'!$B$4:$C$3028,MATCH($A375,'Snakeden MR'!$C$4:$C$3028,0),1),"-"),"@")))</f>
        <v>-</v>
      </c>
      <c r="D375" s="147" t="str">
        <f>TRIM(CLEAN(TEXT(IFERROR(INDEX('Snakeden MR'!$I$4:$J$3028,MATCH($A375,'Snakeden MR'!$J$4:$J$3028,0),1),"-"),"@")))</f>
        <v>-</v>
      </c>
      <c r="E375" s="147" t="str">
        <f>TRIM(CLEAN(TEXT(IFERROR(INDEX('Snakeden MR'!$P$4:$Q$3028,MATCH($A375,'Snakeden MR'!$Q$4:$Q$3028,0),1),"-"),"@")))</f>
        <v>-</v>
      </c>
      <c r="F375" s="147" t="str">
        <f>TRIM(CLEAN(TEXT(IFERROR(INDEX('Snakeden MR'!$W$4:$X$3028,MATCH($A375,'Snakeden MR'!$X$4:$X$3028,0),1),"-"),"@")))</f>
        <v>-</v>
      </c>
      <c r="G375" s="159" t="str">
        <f t="shared" si="10"/>
        <v>Not Found</v>
      </c>
      <c r="H375" t="str" cm="1">
        <f t="array" ref="H375">IF(SUMPRODUCT((TRIM(C375:F375)&lt;&gt;"-")*1)=0,
    "No Data",
    IF(COUNTIF(C375:F375,INDEX(_xlfn._xlws.FILTER(C375:F375,TRIM(C375:F375)&lt;&gt;"-"),1))=SUMPRODUCT((TRIM(C375:F375)&lt;&gt;"-")*1),
    "No Change",
    "Change"))</f>
        <v>No Data</v>
      </c>
      <c r="I375" s="159"/>
      <c r="J375"/>
      <c r="K375" s="163"/>
      <c r="L375" s="147" t="str">
        <f>TRIM(CLEAN(TEXT(IFERROR(INDEX('Glade MR'!$B$4:$C$3000,MATCH($A375,'Glade MR'!$C$4:$C$3000,0),1),"-"),"@")))</f>
        <v>-</v>
      </c>
      <c r="M375" s="147" t="str">
        <f>TRIM(CLEAN(TEXT(IFERROR(INDEX('Glade MR'!$I$4:$J$3000,MATCH($A375,'Glade MR'!$J$4:$J$3000,0),1),"-"),"@")))</f>
        <v>-</v>
      </c>
      <c r="N375" s="147" t="str">
        <f>TRIM(CLEAN(TEXT(IFERROR(INDEX('Glade MR'!$P$4:$Q$3000,MATCH($A375,'Glade MR'!$Q$4:$Q$3000,0),1),"-"),"@")))</f>
        <v>-</v>
      </c>
      <c r="O375" s="147" t="str">
        <f>TRIM(CLEAN(TEXT(IFERROR(INDEX('Glade MR'!$W$4:$X$3000,MATCH($A375,'Glade MR'!$X$4:$X$3000,0),1),"-"),"@")))</f>
        <v>-</v>
      </c>
      <c r="P375" s="159" t="str">
        <f t="shared" si="11"/>
        <v>Not Found</v>
      </c>
      <c r="Q375" t="str" cm="1">
        <f t="array" ref="Q375">IF(SUMPRODUCT((TRIM(L375:O375)&lt;&gt;"-")*1)=0,
    "No Data",
    IF(COUNTIF(L375:O375,INDEX(_xlfn._xlws.FILTER(L375:O375,TRIM(L375:O375)&lt;&gt;"-"),1))=SUMPRODUCT((TRIM(L375:O375)&lt;&gt;"-")*1),
    "No Change",
    "Change"))</f>
        <v>No Data</v>
      </c>
      <c r="R375" s="159"/>
      <c r="S375" s="111"/>
    </row>
    <row r="376" spans="1:19" x14ac:dyDescent="0.3">
      <c r="A376" t="s">
        <v>1407</v>
      </c>
      <c r="B376" t="s">
        <v>1145</v>
      </c>
      <c r="C376" s="160" t="str">
        <f>TRIM(CLEAN(TEXT(IFERROR(INDEX('Snakeden MR'!$B$4:$C$3028,MATCH($A376,'Snakeden MR'!$C$4:$C$3028,0),1),"-"),"@")))</f>
        <v>-</v>
      </c>
      <c r="D376" s="147" t="str">
        <f>TRIM(CLEAN(TEXT(IFERROR(INDEX('Snakeden MR'!$I$4:$J$3028,MATCH($A376,'Snakeden MR'!$J$4:$J$3028,0),1),"-"),"@")))</f>
        <v>-</v>
      </c>
      <c r="E376" s="147" t="str">
        <f>TRIM(CLEAN(TEXT(IFERROR(INDEX('Snakeden MR'!$P$4:$Q$3028,MATCH($A376,'Snakeden MR'!$Q$4:$Q$3028,0),1),"-"),"@")))</f>
        <v>-</v>
      </c>
      <c r="F376" s="147" t="str">
        <f>TRIM(CLEAN(TEXT(IFERROR(INDEX('Snakeden MR'!$W$4:$X$3028,MATCH($A376,'Snakeden MR'!$X$4:$X$3028,0),1),"-"),"@")))</f>
        <v>-</v>
      </c>
      <c r="G376" s="159" t="str">
        <f t="shared" si="10"/>
        <v>Not Found</v>
      </c>
      <c r="H376" t="str" cm="1">
        <f t="array" ref="H376">IF(SUMPRODUCT((TRIM(C376:F376)&lt;&gt;"-")*1)=0,
    "No Data",
    IF(COUNTIF(C376:F376,INDEX(_xlfn._xlws.FILTER(C376:F376,TRIM(C376:F376)&lt;&gt;"-"),1))=SUMPRODUCT((TRIM(C376:F376)&lt;&gt;"-")*1),
    "No Change",
    "Change"))</f>
        <v>No Data</v>
      </c>
      <c r="I376" s="159"/>
      <c r="J376"/>
      <c r="K376" s="163"/>
      <c r="L376" s="147" t="str">
        <f>TRIM(CLEAN(TEXT(IFERROR(INDEX('Glade MR'!$B$4:$C$3000,MATCH($A376,'Glade MR'!$C$4:$C$3000,0),1),"-"),"@")))</f>
        <v>-</v>
      </c>
      <c r="M376" s="147" t="str">
        <f>TRIM(CLEAN(TEXT(IFERROR(INDEX('Glade MR'!$I$4:$J$3000,MATCH($A376,'Glade MR'!$J$4:$J$3000,0),1),"-"),"@")))</f>
        <v>-</v>
      </c>
      <c r="N376" s="147" t="str">
        <f>TRIM(CLEAN(TEXT(IFERROR(INDEX('Glade MR'!$P$4:$Q$3000,MATCH($A376,'Glade MR'!$Q$4:$Q$3000,0),1),"-"),"@")))</f>
        <v>-</v>
      </c>
      <c r="O376" s="147" t="str">
        <f>TRIM(CLEAN(TEXT(IFERROR(INDEX('Glade MR'!$W$4:$X$3000,MATCH($A376,'Glade MR'!$X$4:$X$3000,0),1),"-"),"@")))</f>
        <v>-</v>
      </c>
      <c r="P376" s="159" t="str">
        <f t="shared" si="11"/>
        <v>Not Found</v>
      </c>
      <c r="Q376" t="str" cm="1">
        <f t="array" ref="Q376">IF(SUMPRODUCT((TRIM(L376:O376)&lt;&gt;"-")*1)=0,
    "No Data",
    IF(COUNTIF(L376:O376,INDEX(_xlfn._xlws.FILTER(L376:O376,TRIM(L376:O376)&lt;&gt;"-"),1))=SUMPRODUCT((TRIM(L376:O376)&lt;&gt;"-")*1),
    "No Change",
    "Change"))</f>
        <v>No Data</v>
      </c>
      <c r="R376" s="159"/>
      <c r="S376" s="111"/>
    </row>
    <row r="377" spans="1:19" x14ac:dyDescent="0.3">
      <c r="A377" t="s">
        <v>1408</v>
      </c>
      <c r="B377" t="s">
        <v>1145</v>
      </c>
      <c r="C377" s="160" t="str">
        <f>TRIM(CLEAN(TEXT(IFERROR(INDEX('Snakeden MR'!$B$4:$C$3028,MATCH($A377,'Snakeden MR'!$C$4:$C$3028,0),1),"-"),"@")))</f>
        <v>-</v>
      </c>
      <c r="D377" s="147" t="str">
        <f>TRIM(CLEAN(TEXT(IFERROR(INDEX('Snakeden MR'!$I$4:$J$3028,MATCH($A377,'Snakeden MR'!$J$4:$J$3028,0),1),"-"),"@")))</f>
        <v>-</v>
      </c>
      <c r="E377" s="147" t="str">
        <f>TRIM(CLEAN(TEXT(IFERROR(INDEX('Snakeden MR'!$P$4:$Q$3028,MATCH($A377,'Snakeden MR'!$Q$4:$Q$3028,0),1),"-"),"@")))</f>
        <v>-</v>
      </c>
      <c r="F377" s="147" t="str">
        <f>TRIM(CLEAN(TEXT(IFERROR(INDEX('Snakeden MR'!$W$4:$X$3028,MATCH($A377,'Snakeden MR'!$X$4:$X$3028,0),1),"-"),"@")))</f>
        <v>-</v>
      </c>
      <c r="G377" s="159" t="str">
        <f t="shared" si="10"/>
        <v>Not Found</v>
      </c>
      <c r="H377" t="str" cm="1">
        <f t="array" ref="H377">IF(SUMPRODUCT((TRIM(C377:F377)&lt;&gt;"-")*1)=0,
    "No Data",
    IF(COUNTIF(C377:F377,INDEX(_xlfn._xlws.FILTER(C377:F377,TRIM(C377:F377)&lt;&gt;"-"),1))=SUMPRODUCT((TRIM(C377:F377)&lt;&gt;"-")*1),
    "No Change",
    "Change"))</f>
        <v>No Data</v>
      </c>
      <c r="I377" s="159"/>
      <c r="J377"/>
      <c r="K377" s="163"/>
      <c r="L377" s="147" t="str">
        <f>TRIM(CLEAN(TEXT(IFERROR(INDEX('Glade MR'!$B$4:$C$3000,MATCH($A377,'Glade MR'!$C$4:$C$3000,0),1),"-"),"@")))</f>
        <v>-</v>
      </c>
      <c r="M377" s="147" t="str">
        <f>TRIM(CLEAN(TEXT(IFERROR(INDEX('Glade MR'!$I$4:$J$3000,MATCH($A377,'Glade MR'!$J$4:$J$3000,0),1),"-"),"@")))</f>
        <v>-</v>
      </c>
      <c r="N377" s="147" t="str">
        <f>TRIM(CLEAN(TEXT(IFERROR(INDEX('Glade MR'!$P$4:$Q$3000,MATCH($A377,'Glade MR'!$Q$4:$Q$3000,0),1),"-"),"@")))</f>
        <v>-</v>
      </c>
      <c r="O377" s="147" t="str">
        <f>TRIM(CLEAN(TEXT(IFERROR(INDEX('Glade MR'!$W$4:$X$3000,MATCH($A377,'Glade MR'!$X$4:$X$3000,0),1),"-"),"@")))</f>
        <v>-</v>
      </c>
      <c r="P377" s="159" t="str">
        <f t="shared" si="11"/>
        <v>Not Found</v>
      </c>
      <c r="Q377" t="str" cm="1">
        <f t="array" ref="Q377">IF(SUMPRODUCT((TRIM(L377:O377)&lt;&gt;"-")*1)=0,
    "No Data",
    IF(COUNTIF(L377:O377,INDEX(_xlfn._xlws.FILTER(L377:O377,TRIM(L377:O377)&lt;&gt;"-"),1))=SUMPRODUCT((TRIM(L377:O377)&lt;&gt;"-")*1),
    "No Change",
    "Change"))</f>
        <v>No Data</v>
      </c>
      <c r="R377" s="159"/>
      <c r="S377" s="111"/>
    </row>
    <row r="378" spans="1:19" x14ac:dyDescent="0.3">
      <c r="A378" t="s">
        <v>1409</v>
      </c>
      <c r="B378" t="s">
        <v>1145</v>
      </c>
      <c r="C378" s="160" t="str">
        <f>TRIM(CLEAN(TEXT(IFERROR(INDEX('Snakeden MR'!$B$4:$C$3028,MATCH($A378,'Snakeden MR'!$C$4:$C$3028,0),1),"-"),"@")))</f>
        <v>-</v>
      </c>
      <c r="D378" s="147" t="str">
        <f>TRIM(CLEAN(TEXT(IFERROR(INDEX('Snakeden MR'!$I$4:$J$3028,MATCH($A378,'Snakeden MR'!$J$4:$J$3028,0),1),"-"),"@")))</f>
        <v>-</v>
      </c>
      <c r="E378" s="147" t="str">
        <f>TRIM(CLEAN(TEXT(IFERROR(INDEX('Snakeden MR'!$P$4:$Q$3028,MATCH($A378,'Snakeden MR'!$Q$4:$Q$3028,0),1),"-"),"@")))</f>
        <v>-</v>
      </c>
      <c r="F378" s="147" t="str">
        <f>TRIM(CLEAN(TEXT(IFERROR(INDEX('Snakeden MR'!$W$4:$X$3028,MATCH($A378,'Snakeden MR'!$X$4:$X$3028,0),1),"-"),"@")))</f>
        <v>-</v>
      </c>
      <c r="G378" s="159" t="str">
        <f t="shared" si="10"/>
        <v>Not Found</v>
      </c>
      <c r="H378" t="str" cm="1">
        <f t="array" ref="H378">IF(SUMPRODUCT((TRIM(C378:F378)&lt;&gt;"-")*1)=0,
    "No Data",
    IF(COUNTIF(C378:F378,INDEX(_xlfn._xlws.FILTER(C378:F378,TRIM(C378:F378)&lt;&gt;"-"),1))=SUMPRODUCT((TRIM(C378:F378)&lt;&gt;"-")*1),
    "No Change",
    "Change"))</f>
        <v>No Data</v>
      </c>
      <c r="I378" s="159"/>
      <c r="J378"/>
      <c r="K378" s="163"/>
      <c r="L378" s="147" t="str">
        <f>TRIM(CLEAN(TEXT(IFERROR(INDEX('Glade MR'!$B$4:$C$3000,MATCH($A378,'Glade MR'!$C$4:$C$3000,0),1),"-"),"@")))</f>
        <v>-</v>
      </c>
      <c r="M378" s="147" t="str">
        <f>TRIM(CLEAN(TEXT(IFERROR(INDEX('Glade MR'!$I$4:$J$3000,MATCH($A378,'Glade MR'!$J$4:$J$3000,0),1),"-"),"@")))</f>
        <v>-</v>
      </c>
      <c r="N378" s="147" t="str">
        <f>TRIM(CLEAN(TEXT(IFERROR(INDEX('Glade MR'!$P$4:$Q$3000,MATCH($A378,'Glade MR'!$Q$4:$Q$3000,0),1),"-"),"@")))</f>
        <v>-</v>
      </c>
      <c r="O378" s="147" t="str">
        <f>TRIM(CLEAN(TEXT(IFERROR(INDEX('Glade MR'!$W$4:$X$3000,MATCH($A378,'Glade MR'!$X$4:$X$3000,0),1),"-"),"@")))</f>
        <v>-</v>
      </c>
      <c r="P378" s="159" t="str">
        <f t="shared" si="11"/>
        <v>Not Found</v>
      </c>
      <c r="Q378" t="str" cm="1">
        <f t="array" ref="Q378">IF(SUMPRODUCT((TRIM(L378:O378)&lt;&gt;"-")*1)=0,
    "No Data",
    IF(COUNTIF(L378:O378,INDEX(_xlfn._xlws.FILTER(L378:O378,TRIM(L378:O378)&lt;&gt;"-"),1))=SUMPRODUCT((TRIM(L378:O378)&lt;&gt;"-")*1),
    "No Change",
    "Change"))</f>
        <v>No Data</v>
      </c>
      <c r="R378" s="159"/>
      <c r="S378" s="111"/>
    </row>
    <row r="379" spans="1:19" x14ac:dyDescent="0.3">
      <c r="A379" t="s">
        <v>1410</v>
      </c>
      <c r="B379" t="s">
        <v>1145</v>
      </c>
      <c r="C379" s="160" t="str">
        <f>TRIM(CLEAN(TEXT(IFERROR(INDEX('Snakeden MR'!$B$4:$C$3028,MATCH($A379,'Snakeden MR'!$C$4:$C$3028,0),1),"-"),"@")))</f>
        <v>-</v>
      </c>
      <c r="D379" s="147" t="str">
        <f>TRIM(CLEAN(TEXT(IFERROR(INDEX('Snakeden MR'!$I$4:$J$3028,MATCH($A379,'Snakeden MR'!$J$4:$J$3028,0),1),"-"),"@")))</f>
        <v>-</v>
      </c>
      <c r="E379" s="147" t="str">
        <f>TRIM(CLEAN(TEXT(IFERROR(INDEX('Snakeden MR'!$P$4:$Q$3028,MATCH($A379,'Snakeden MR'!$Q$4:$Q$3028,0),1),"-"),"@")))</f>
        <v>-</v>
      </c>
      <c r="F379" s="147" t="str">
        <f>TRIM(CLEAN(TEXT(IFERROR(INDEX('Snakeden MR'!$W$4:$X$3028,MATCH($A379,'Snakeden MR'!$X$4:$X$3028,0),1),"-"),"@")))</f>
        <v>-</v>
      </c>
      <c r="G379" s="159" t="str">
        <f t="shared" si="10"/>
        <v>Not Found</v>
      </c>
      <c r="H379" t="str" cm="1">
        <f t="array" ref="H379">IF(SUMPRODUCT((TRIM(C379:F379)&lt;&gt;"-")*1)=0,
    "No Data",
    IF(COUNTIF(C379:F379,INDEX(_xlfn._xlws.FILTER(C379:F379,TRIM(C379:F379)&lt;&gt;"-"),1))=SUMPRODUCT((TRIM(C379:F379)&lt;&gt;"-")*1),
    "No Change",
    "Change"))</f>
        <v>No Data</v>
      </c>
      <c r="I379" s="159"/>
      <c r="J379"/>
      <c r="K379" s="163"/>
      <c r="L379" s="147" t="str">
        <f>TRIM(CLEAN(TEXT(IFERROR(INDEX('Glade MR'!$B$4:$C$3000,MATCH($A379,'Glade MR'!$C$4:$C$3000,0),1),"-"),"@")))</f>
        <v>-</v>
      </c>
      <c r="M379" s="147" t="str">
        <f>TRIM(CLEAN(TEXT(IFERROR(INDEX('Glade MR'!$I$4:$J$3000,MATCH($A379,'Glade MR'!$J$4:$J$3000,0),1),"-"),"@")))</f>
        <v>-</v>
      </c>
      <c r="N379" s="147" t="str">
        <f>TRIM(CLEAN(TEXT(IFERROR(INDEX('Glade MR'!$P$4:$Q$3000,MATCH($A379,'Glade MR'!$Q$4:$Q$3000,0),1),"-"),"@")))</f>
        <v>-</v>
      </c>
      <c r="O379" s="147" t="str">
        <f>TRIM(CLEAN(TEXT(IFERROR(INDEX('Glade MR'!$W$4:$X$3000,MATCH($A379,'Glade MR'!$X$4:$X$3000,0),1),"-"),"@")))</f>
        <v>-</v>
      </c>
      <c r="P379" s="159" t="str">
        <f t="shared" si="11"/>
        <v>Not Found</v>
      </c>
      <c r="Q379" t="str" cm="1">
        <f t="array" ref="Q379">IF(SUMPRODUCT((TRIM(L379:O379)&lt;&gt;"-")*1)=0,
    "No Data",
    IF(COUNTIF(L379:O379,INDEX(_xlfn._xlws.FILTER(L379:O379,TRIM(L379:O379)&lt;&gt;"-"),1))=SUMPRODUCT((TRIM(L379:O379)&lt;&gt;"-")*1),
    "No Change",
    "Change"))</f>
        <v>No Data</v>
      </c>
      <c r="R379" s="159"/>
      <c r="S379" s="111"/>
    </row>
    <row r="380" spans="1:19" x14ac:dyDescent="0.3">
      <c r="A380" t="s">
        <v>1411</v>
      </c>
      <c r="B380" t="s">
        <v>1137</v>
      </c>
      <c r="C380" s="160" t="str">
        <f>TRIM(CLEAN(TEXT(IFERROR(INDEX('Snakeden MR'!$B$4:$C$3028,MATCH($A380,'Snakeden MR'!$C$4:$C$3028,0),1),"-"),"@")))</f>
        <v>-</v>
      </c>
      <c r="D380" s="147" t="str">
        <f>TRIM(CLEAN(TEXT(IFERROR(INDEX('Snakeden MR'!$I$4:$J$3028,MATCH($A380,'Snakeden MR'!$J$4:$J$3028,0),1),"-"),"@")))</f>
        <v>-</v>
      </c>
      <c r="E380" s="147" t="str">
        <f>TRIM(CLEAN(TEXT(IFERROR(INDEX('Snakeden MR'!$P$4:$Q$3028,MATCH($A380,'Snakeden MR'!$Q$4:$Q$3028,0),1),"-"),"@")))</f>
        <v>-</v>
      </c>
      <c r="F380" s="147" t="str">
        <f>TRIM(CLEAN(TEXT(IFERROR(INDEX('Snakeden MR'!$W$4:$X$3028,MATCH($A380,'Snakeden MR'!$X$4:$X$3028,0),1),"-"),"@")))</f>
        <v>-</v>
      </c>
      <c r="G380" s="159" t="str">
        <f t="shared" si="10"/>
        <v>Not Found</v>
      </c>
      <c r="H380" t="str" cm="1">
        <f t="array" ref="H380">IF(SUMPRODUCT((TRIM(C380:F380)&lt;&gt;"-")*1)=0,
    "No Data",
    IF(COUNTIF(C380:F380,INDEX(_xlfn._xlws.FILTER(C380:F380,TRIM(C380:F380)&lt;&gt;"-"),1))=SUMPRODUCT((TRIM(C380:F380)&lt;&gt;"-")*1),
    "No Change",
    "Change"))</f>
        <v>No Data</v>
      </c>
      <c r="I380" s="159"/>
      <c r="J380"/>
      <c r="K380" s="163"/>
      <c r="L380" s="147" t="str">
        <f>TRIM(CLEAN(TEXT(IFERROR(INDEX('Glade MR'!$B$4:$C$3000,MATCH($A380,'Glade MR'!$C$4:$C$3000,0),1),"-"),"@")))</f>
        <v>-</v>
      </c>
      <c r="M380" s="147" t="str">
        <f>TRIM(CLEAN(TEXT(IFERROR(INDEX('Glade MR'!$I$4:$J$3000,MATCH($A380,'Glade MR'!$J$4:$J$3000,0),1),"-"),"@")))</f>
        <v>-</v>
      </c>
      <c r="N380" s="147" t="str">
        <f>TRIM(CLEAN(TEXT(IFERROR(INDEX('Glade MR'!$P$4:$Q$3000,MATCH($A380,'Glade MR'!$Q$4:$Q$3000,0),1),"-"),"@")))</f>
        <v>-</v>
      </c>
      <c r="O380" s="147" t="str">
        <f>TRIM(CLEAN(TEXT(IFERROR(INDEX('Glade MR'!$W$4:$X$3000,MATCH($A380,'Glade MR'!$X$4:$X$3000,0),1),"-"),"@")))</f>
        <v>-</v>
      </c>
      <c r="P380" s="159" t="str">
        <f t="shared" si="11"/>
        <v>Not Found</v>
      </c>
      <c r="Q380" t="str" cm="1">
        <f t="array" ref="Q380">IF(SUMPRODUCT((TRIM(L380:O380)&lt;&gt;"-")*1)=0,
    "No Data",
    IF(COUNTIF(L380:O380,INDEX(_xlfn._xlws.FILTER(L380:O380,TRIM(L380:O380)&lt;&gt;"-"),1))=SUMPRODUCT((TRIM(L380:O380)&lt;&gt;"-")*1),
    "No Change",
    "Change"))</f>
        <v>No Data</v>
      </c>
      <c r="R380" s="159"/>
      <c r="S380" s="111"/>
    </row>
    <row r="381" spans="1:19" x14ac:dyDescent="0.3">
      <c r="A381" t="s">
        <v>1412</v>
      </c>
      <c r="B381" t="s">
        <v>1145</v>
      </c>
      <c r="C381" s="160" t="str">
        <f>TRIM(CLEAN(TEXT(IFERROR(INDEX('Snakeden MR'!$B$4:$C$3028,MATCH($A381,'Snakeden MR'!$C$4:$C$3028,0),1),"-"),"@")))</f>
        <v>-</v>
      </c>
      <c r="D381" s="147" t="str">
        <f>TRIM(CLEAN(TEXT(IFERROR(INDEX('Snakeden MR'!$I$4:$J$3028,MATCH($A381,'Snakeden MR'!$J$4:$J$3028,0),1),"-"),"@")))</f>
        <v>-</v>
      </c>
      <c r="E381" s="147" t="str">
        <f>TRIM(CLEAN(TEXT(IFERROR(INDEX('Snakeden MR'!$P$4:$Q$3028,MATCH($A381,'Snakeden MR'!$Q$4:$Q$3028,0),1),"-"),"@")))</f>
        <v>-</v>
      </c>
      <c r="F381" s="147" t="str">
        <f>TRIM(CLEAN(TEXT(IFERROR(INDEX('Snakeden MR'!$W$4:$X$3028,MATCH($A381,'Snakeden MR'!$X$4:$X$3028,0),1),"-"),"@")))</f>
        <v>-</v>
      </c>
      <c r="G381" s="159" t="str">
        <f t="shared" si="10"/>
        <v>Not Found</v>
      </c>
      <c r="H381" t="str" cm="1">
        <f t="array" ref="H381">IF(SUMPRODUCT((TRIM(C381:F381)&lt;&gt;"-")*1)=0,
    "No Data",
    IF(COUNTIF(C381:F381,INDEX(_xlfn._xlws.FILTER(C381:F381,TRIM(C381:F381)&lt;&gt;"-"),1))=SUMPRODUCT((TRIM(C381:F381)&lt;&gt;"-")*1),
    "No Change",
    "Change"))</f>
        <v>No Data</v>
      </c>
      <c r="I381" s="159"/>
      <c r="J381"/>
      <c r="K381" s="163"/>
      <c r="L381" s="147" t="str">
        <f>TRIM(CLEAN(TEXT(IFERROR(INDEX('Glade MR'!$B$4:$C$3000,MATCH($A381,'Glade MR'!$C$4:$C$3000,0),1),"-"),"@")))</f>
        <v>-</v>
      </c>
      <c r="M381" s="147" t="str">
        <f>TRIM(CLEAN(TEXT(IFERROR(INDEX('Glade MR'!$I$4:$J$3000,MATCH($A381,'Glade MR'!$J$4:$J$3000,0),1),"-"),"@")))</f>
        <v>-</v>
      </c>
      <c r="N381" s="147" t="str">
        <f>TRIM(CLEAN(TEXT(IFERROR(INDEX('Glade MR'!$P$4:$Q$3000,MATCH($A381,'Glade MR'!$Q$4:$Q$3000,0),1),"-"),"@")))</f>
        <v>-</v>
      </c>
      <c r="O381" s="147" t="str">
        <f>TRIM(CLEAN(TEXT(IFERROR(INDEX('Glade MR'!$W$4:$X$3000,MATCH($A381,'Glade MR'!$X$4:$X$3000,0),1),"-"),"@")))</f>
        <v>-</v>
      </c>
      <c r="P381" s="159" t="str">
        <f t="shared" si="11"/>
        <v>Not Found</v>
      </c>
      <c r="Q381" t="str" cm="1">
        <f t="array" ref="Q381">IF(SUMPRODUCT((TRIM(L381:O381)&lt;&gt;"-")*1)=0,
    "No Data",
    IF(COUNTIF(L381:O381,INDEX(_xlfn._xlws.FILTER(L381:O381,TRIM(L381:O381)&lt;&gt;"-"),1))=SUMPRODUCT((TRIM(L381:O381)&lt;&gt;"-")*1),
    "No Change",
    "Change"))</f>
        <v>No Data</v>
      </c>
      <c r="R381" s="159"/>
      <c r="S381" s="111"/>
    </row>
    <row r="382" spans="1:19" x14ac:dyDescent="0.3">
      <c r="A382" t="s">
        <v>1413</v>
      </c>
      <c r="B382" t="s">
        <v>1145</v>
      </c>
      <c r="C382" s="160" t="str">
        <f>TRIM(CLEAN(TEXT(IFERROR(INDEX('Snakeden MR'!$B$4:$C$3028,MATCH($A382,'Snakeden MR'!$C$4:$C$3028,0),1),"-"),"@")))</f>
        <v>-</v>
      </c>
      <c r="D382" s="147" t="str">
        <f>TRIM(CLEAN(TEXT(IFERROR(INDEX('Snakeden MR'!$I$4:$J$3028,MATCH($A382,'Snakeden MR'!$J$4:$J$3028,0),1),"-"),"@")))</f>
        <v>-</v>
      </c>
      <c r="E382" s="147" t="str">
        <f>TRIM(CLEAN(TEXT(IFERROR(INDEX('Snakeden MR'!$P$4:$Q$3028,MATCH($A382,'Snakeden MR'!$Q$4:$Q$3028,0),1),"-"),"@")))</f>
        <v>-</v>
      </c>
      <c r="F382" s="147" t="str">
        <f>TRIM(CLEAN(TEXT(IFERROR(INDEX('Snakeden MR'!$W$4:$X$3028,MATCH($A382,'Snakeden MR'!$X$4:$X$3028,0),1),"-"),"@")))</f>
        <v>-</v>
      </c>
      <c r="G382" s="159" t="str">
        <f t="shared" si="10"/>
        <v>Not Found</v>
      </c>
      <c r="H382" t="str" cm="1">
        <f t="array" ref="H382">IF(SUMPRODUCT((TRIM(C382:F382)&lt;&gt;"-")*1)=0,
    "No Data",
    IF(COUNTIF(C382:F382,INDEX(_xlfn._xlws.FILTER(C382:F382,TRIM(C382:F382)&lt;&gt;"-"),1))=SUMPRODUCT((TRIM(C382:F382)&lt;&gt;"-")*1),
    "No Change",
    "Change"))</f>
        <v>No Data</v>
      </c>
      <c r="I382" s="159"/>
      <c r="J382"/>
      <c r="K382" s="163"/>
      <c r="L382" s="147" t="str">
        <f>TRIM(CLEAN(TEXT(IFERROR(INDEX('Glade MR'!$B$4:$C$3000,MATCH($A382,'Glade MR'!$C$4:$C$3000,0),1),"-"),"@")))</f>
        <v>-</v>
      </c>
      <c r="M382" s="147" t="str">
        <f>TRIM(CLEAN(TEXT(IFERROR(INDEX('Glade MR'!$I$4:$J$3000,MATCH($A382,'Glade MR'!$J$4:$J$3000,0),1),"-"),"@")))</f>
        <v>-</v>
      </c>
      <c r="N382" s="147" t="str">
        <f>TRIM(CLEAN(TEXT(IFERROR(INDEX('Glade MR'!$P$4:$Q$3000,MATCH($A382,'Glade MR'!$Q$4:$Q$3000,0),1),"-"),"@")))</f>
        <v>-</v>
      </c>
      <c r="O382" s="147" t="str">
        <f>TRIM(CLEAN(TEXT(IFERROR(INDEX('Glade MR'!$W$4:$X$3000,MATCH($A382,'Glade MR'!$X$4:$X$3000,0),1),"-"),"@")))</f>
        <v>-</v>
      </c>
      <c r="P382" s="159" t="str">
        <f t="shared" si="11"/>
        <v>Not Found</v>
      </c>
      <c r="Q382" t="str" cm="1">
        <f t="array" ref="Q382">IF(SUMPRODUCT((TRIM(L382:O382)&lt;&gt;"-")*1)=0,
    "No Data",
    IF(COUNTIF(L382:O382,INDEX(_xlfn._xlws.FILTER(L382:O382,TRIM(L382:O382)&lt;&gt;"-"),1))=SUMPRODUCT((TRIM(L382:O382)&lt;&gt;"-")*1),
    "No Change",
    "Change"))</f>
        <v>No Data</v>
      </c>
      <c r="R382" s="159"/>
      <c r="S382" s="111"/>
    </row>
    <row r="383" spans="1:19" x14ac:dyDescent="0.3">
      <c r="A383" t="s">
        <v>1414</v>
      </c>
      <c r="B383" t="s">
        <v>1145</v>
      </c>
      <c r="C383" s="160" t="str">
        <f>TRIM(CLEAN(TEXT(IFERROR(INDEX('Snakeden MR'!$B$4:$C$3028,MATCH($A383,'Snakeden MR'!$C$4:$C$3028,0),1),"-"),"@")))</f>
        <v>-</v>
      </c>
      <c r="D383" s="147" t="str">
        <f>TRIM(CLEAN(TEXT(IFERROR(INDEX('Snakeden MR'!$I$4:$J$3028,MATCH($A383,'Snakeden MR'!$J$4:$J$3028,0),1),"-"),"@")))</f>
        <v>-</v>
      </c>
      <c r="E383" s="147" t="str">
        <f>TRIM(CLEAN(TEXT(IFERROR(INDEX('Snakeden MR'!$P$4:$Q$3028,MATCH($A383,'Snakeden MR'!$Q$4:$Q$3028,0),1),"-"),"@")))</f>
        <v>-</v>
      </c>
      <c r="F383" s="147" t="str">
        <f>TRIM(CLEAN(TEXT(IFERROR(INDEX('Snakeden MR'!$W$4:$X$3028,MATCH($A383,'Snakeden MR'!$X$4:$X$3028,0),1),"-"),"@")))</f>
        <v>-</v>
      </c>
      <c r="G383" s="159" t="str">
        <f t="shared" si="10"/>
        <v>Not Found</v>
      </c>
      <c r="H383" t="str" cm="1">
        <f t="array" ref="H383">IF(SUMPRODUCT((TRIM(C383:F383)&lt;&gt;"-")*1)=0,
    "No Data",
    IF(COUNTIF(C383:F383,INDEX(_xlfn._xlws.FILTER(C383:F383,TRIM(C383:F383)&lt;&gt;"-"),1))=SUMPRODUCT((TRIM(C383:F383)&lt;&gt;"-")*1),
    "No Change",
    "Change"))</f>
        <v>No Data</v>
      </c>
      <c r="I383" s="159"/>
      <c r="J383"/>
      <c r="K383" s="163"/>
      <c r="L383" s="147" t="str">
        <f>TRIM(CLEAN(TEXT(IFERROR(INDEX('Glade MR'!$B$4:$C$3000,MATCH($A383,'Glade MR'!$C$4:$C$3000,0),1),"-"),"@")))</f>
        <v>-</v>
      </c>
      <c r="M383" s="147" t="str">
        <f>TRIM(CLEAN(TEXT(IFERROR(INDEX('Glade MR'!$I$4:$J$3000,MATCH($A383,'Glade MR'!$J$4:$J$3000,0),1),"-"),"@")))</f>
        <v>-</v>
      </c>
      <c r="N383" s="147" t="str">
        <f>TRIM(CLEAN(TEXT(IFERROR(INDEX('Glade MR'!$P$4:$Q$3000,MATCH($A383,'Glade MR'!$Q$4:$Q$3000,0),1),"-"),"@")))</f>
        <v>-</v>
      </c>
      <c r="O383" s="147" t="str">
        <f>TRIM(CLEAN(TEXT(IFERROR(INDEX('Glade MR'!$W$4:$X$3000,MATCH($A383,'Glade MR'!$X$4:$X$3000,0),1),"-"),"@")))</f>
        <v>-</v>
      </c>
      <c r="P383" s="159" t="str">
        <f t="shared" si="11"/>
        <v>Not Found</v>
      </c>
      <c r="Q383" t="str" cm="1">
        <f t="array" ref="Q383">IF(SUMPRODUCT((TRIM(L383:O383)&lt;&gt;"-")*1)=0,
    "No Data",
    IF(COUNTIF(L383:O383,INDEX(_xlfn._xlws.FILTER(L383:O383,TRIM(L383:O383)&lt;&gt;"-"),1))=SUMPRODUCT((TRIM(L383:O383)&lt;&gt;"-")*1),
    "No Change",
    "Change"))</f>
        <v>No Data</v>
      </c>
      <c r="R383" s="159"/>
      <c r="S383" s="111"/>
    </row>
    <row r="384" spans="1:19" x14ac:dyDescent="0.3">
      <c r="A384" t="s">
        <v>1415</v>
      </c>
      <c r="B384" t="s">
        <v>1145</v>
      </c>
      <c r="C384" s="160" t="str">
        <f>TRIM(CLEAN(TEXT(IFERROR(INDEX('Snakeden MR'!$B$4:$C$3028,MATCH($A384,'Snakeden MR'!$C$4:$C$3028,0),1),"-"),"@")))</f>
        <v>-</v>
      </c>
      <c r="D384" s="147" t="str">
        <f>TRIM(CLEAN(TEXT(IFERROR(INDEX('Snakeden MR'!$I$4:$J$3028,MATCH($A384,'Snakeden MR'!$J$4:$J$3028,0),1),"-"),"@")))</f>
        <v>-</v>
      </c>
      <c r="E384" s="147" t="str">
        <f>TRIM(CLEAN(TEXT(IFERROR(INDEX('Snakeden MR'!$P$4:$Q$3028,MATCH($A384,'Snakeden MR'!$Q$4:$Q$3028,0),1),"-"),"@")))</f>
        <v>-</v>
      </c>
      <c r="F384" s="147" t="str">
        <f>TRIM(CLEAN(TEXT(IFERROR(INDEX('Snakeden MR'!$W$4:$X$3028,MATCH($A384,'Snakeden MR'!$X$4:$X$3028,0),1),"-"),"@")))</f>
        <v>-</v>
      </c>
      <c r="G384" s="159" t="str">
        <f t="shared" si="10"/>
        <v>Not Found</v>
      </c>
      <c r="H384" t="str" cm="1">
        <f t="array" ref="H384">IF(SUMPRODUCT((TRIM(C384:F384)&lt;&gt;"-")*1)=0,
    "No Data",
    IF(COUNTIF(C384:F384,INDEX(_xlfn._xlws.FILTER(C384:F384,TRIM(C384:F384)&lt;&gt;"-"),1))=SUMPRODUCT((TRIM(C384:F384)&lt;&gt;"-")*1),
    "No Change",
    "Change"))</f>
        <v>No Data</v>
      </c>
      <c r="I384" s="159"/>
      <c r="J384"/>
      <c r="K384" s="163"/>
      <c r="L384" s="147" t="str">
        <f>TRIM(CLEAN(TEXT(IFERROR(INDEX('Glade MR'!$B$4:$C$3000,MATCH($A384,'Glade MR'!$C$4:$C$3000,0),1),"-"),"@")))</f>
        <v>-</v>
      </c>
      <c r="M384" s="147" t="str">
        <f>TRIM(CLEAN(TEXT(IFERROR(INDEX('Glade MR'!$I$4:$J$3000,MATCH($A384,'Glade MR'!$J$4:$J$3000,0),1),"-"),"@")))</f>
        <v>-</v>
      </c>
      <c r="N384" s="147" t="str">
        <f>TRIM(CLEAN(TEXT(IFERROR(INDEX('Glade MR'!$P$4:$Q$3000,MATCH($A384,'Glade MR'!$Q$4:$Q$3000,0),1),"-"),"@")))</f>
        <v>-</v>
      </c>
      <c r="O384" s="147" t="str">
        <f>TRIM(CLEAN(TEXT(IFERROR(INDEX('Glade MR'!$W$4:$X$3000,MATCH($A384,'Glade MR'!$X$4:$X$3000,0),1),"-"),"@")))</f>
        <v>-</v>
      </c>
      <c r="P384" s="159" t="str">
        <f t="shared" si="11"/>
        <v>Not Found</v>
      </c>
      <c r="Q384" t="str" cm="1">
        <f t="array" ref="Q384">IF(SUMPRODUCT((TRIM(L384:O384)&lt;&gt;"-")*1)=0,
    "No Data",
    IF(COUNTIF(L384:O384,INDEX(_xlfn._xlws.FILTER(L384:O384,TRIM(L384:O384)&lt;&gt;"-"),1))=SUMPRODUCT((TRIM(L384:O384)&lt;&gt;"-")*1),
    "No Change",
    "Change"))</f>
        <v>No Data</v>
      </c>
      <c r="R384" s="159"/>
      <c r="S384" s="111"/>
    </row>
    <row r="385" spans="1:19" x14ac:dyDescent="0.3">
      <c r="A385" t="s">
        <v>1416</v>
      </c>
      <c r="B385" t="s">
        <v>1137</v>
      </c>
      <c r="C385" s="160" t="str">
        <f>TRIM(CLEAN(TEXT(IFERROR(INDEX('Snakeden MR'!$B$4:$C$3028,MATCH($A385,'Snakeden MR'!$C$4:$C$3028,0),1),"-"),"@")))</f>
        <v>-</v>
      </c>
      <c r="D385" s="147" t="str">
        <f>TRIM(CLEAN(TEXT(IFERROR(INDEX('Snakeden MR'!$I$4:$J$3028,MATCH($A385,'Snakeden MR'!$J$4:$J$3028,0),1),"-"),"@")))</f>
        <v>-</v>
      </c>
      <c r="E385" s="147" t="str">
        <f>TRIM(CLEAN(TEXT(IFERROR(INDEX('Snakeden MR'!$P$4:$Q$3028,MATCH($A385,'Snakeden MR'!$Q$4:$Q$3028,0),1),"-"),"@")))</f>
        <v>-</v>
      </c>
      <c r="F385" s="147" t="str">
        <f>TRIM(CLEAN(TEXT(IFERROR(INDEX('Snakeden MR'!$W$4:$X$3028,MATCH($A385,'Snakeden MR'!$X$4:$X$3028,0),1),"-"),"@")))</f>
        <v>-</v>
      </c>
      <c r="G385" s="159" t="str">
        <f t="shared" si="10"/>
        <v>Not Found</v>
      </c>
      <c r="H385" t="str" cm="1">
        <f t="array" ref="H385">IF(SUMPRODUCT((TRIM(C385:F385)&lt;&gt;"-")*1)=0,
    "No Data",
    IF(COUNTIF(C385:F385,INDEX(_xlfn._xlws.FILTER(C385:F385,TRIM(C385:F385)&lt;&gt;"-"),1))=SUMPRODUCT((TRIM(C385:F385)&lt;&gt;"-")*1),
    "No Change",
    "Change"))</f>
        <v>No Data</v>
      </c>
      <c r="I385" s="159"/>
      <c r="J385"/>
      <c r="K385" s="163"/>
      <c r="L385" s="147" t="str">
        <f>TRIM(CLEAN(TEXT(IFERROR(INDEX('Glade MR'!$B$4:$C$3000,MATCH($A385,'Glade MR'!$C$4:$C$3000,0),1),"-"),"@")))</f>
        <v>-</v>
      </c>
      <c r="M385" s="147" t="str">
        <f>TRIM(CLEAN(TEXT(IFERROR(INDEX('Glade MR'!$I$4:$J$3000,MATCH($A385,'Glade MR'!$J$4:$J$3000,0),1),"-"),"@")))</f>
        <v>-</v>
      </c>
      <c r="N385" s="147" t="str">
        <f>TRIM(CLEAN(TEXT(IFERROR(INDEX('Glade MR'!$P$4:$Q$3000,MATCH($A385,'Glade MR'!$Q$4:$Q$3000,0),1),"-"),"@")))</f>
        <v>-</v>
      </c>
      <c r="O385" s="147" t="str">
        <f>TRIM(CLEAN(TEXT(IFERROR(INDEX('Glade MR'!$W$4:$X$3000,MATCH($A385,'Glade MR'!$X$4:$X$3000,0),1),"-"),"@")))</f>
        <v>-</v>
      </c>
      <c r="P385" s="159" t="str">
        <f t="shared" si="11"/>
        <v>Not Found</v>
      </c>
      <c r="Q385" t="str" cm="1">
        <f t="array" ref="Q385">IF(SUMPRODUCT((TRIM(L385:O385)&lt;&gt;"-")*1)=0,
    "No Data",
    IF(COUNTIF(L385:O385,INDEX(_xlfn._xlws.FILTER(L385:O385,TRIM(L385:O385)&lt;&gt;"-"),1))=SUMPRODUCT((TRIM(L385:O385)&lt;&gt;"-")*1),
    "No Change",
    "Change"))</f>
        <v>No Data</v>
      </c>
      <c r="R385" s="159"/>
      <c r="S385" s="111"/>
    </row>
    <row r="386" spans="1:19" x14ac:dyDescent="0.3">
      <c r="A386" t="s">
        <v>1417</v>
      </c>
      <c r="B386" t="s">
        <v>1145</v>
      </c>
      <c r="C386" s="160" t="str">
        <f>TRIM(CLEAN(TEXT(IFERROR(INDEX('Snakeden MR'!$B$4:$C$3028,MATCH($A386,'Snakeden MR'!$C$4:$C$3028,0),1),"-"),"@")))</f>
        <v>-</v>
      </c>
      <c r="D386" s="147" t="str">
        <f>TRIM(CLEAN(TEXT(IFERROR(INDEX('Snakeden MR'!$I$4:$J$3028,MATCH($A386,'Snakeden MR'!$J$4:$J$3028,0),1),"-"),"@")))</f>
        <v>-</v>
      </c>
      <c r="E386" s="147" t="str">
        <f>TRIM(CLEAN(TEXT(IFERROR(INDEX('Snakeden MR'!$P$4:$Q$3028,MATCH($A386,'Snakeden MR'!$Q$4:$Q$3028,0),1),"-"),"@")))</f>
        <v>-</v>
      </c>
      <c r="F386" s="147" t="str">
        <f>TRIM(CLEAN(TEXT(IFERROR(INDEX('Snakeden MR'!$W$4:$X$3028,MATCH($A386,'Snakeden MR'!$X$4:$X$3028,0),1),"-"),"@")))</f>
        <v>-</v>
      </c>
      <c r="G386" s="159" t="str">
        <f t="shared" ref="G386:G449" si="12">IF(SUM(COUNTIF(C386:F386,"-"))=4,"Not Found","Found")</f>
        <v>Not Found</v>
      </c>
      <c r="H386" t="str" cm="1">
        <f t="array" ref="H386">IF(SUMPRODUCT((TRIM(C386:F386)&lt;&gt;"-")*1)=0,
    "No Data",
    IF(COUNTIF(C386:F386,INDEX(_xlfn._xlws.FILTER(C386:F386,TRIM(C386:F386)&lt;&gt;"-"),1))=SUMPRODUCT((TRIM(C386:F386)&lt;&gt;"-")*1),
    "No Change",
    "Change"))</f>
        <v>No Data</v>
      </c>
      <c r="I386" s="159"/>
      <c r="J386"/>
      <c r="K386" s="163"/>
      <c r="L386" s="147" t="str">
        <f>TRIM(CLEAN(TEXT(IFERROR(INDEX('Glade MR'!$B$4:$C$3000,MATCH($A386,'Glade MR'!$C$4:$C$3000,0),1),"-"),"@")))</f>
        <v>-</v>
      </c>
      <c r="M386" s="147" t="str">
        <f>TRIM(CLEAN(TEXT(IFERROR(INDEX('Glade MR'!$I$4:$J$3000,MATCH($A386,'Glade MR'!$J$4:$J$3000,0),1),"-"),"@")))</f>
        <v>-</v>
      </c>
      <c r="N386" s="147" t="str">
        <f>TRIM(CLEAN(TEXT(IFERROR(INDEX('Glade MR'!$P$4:$Q$3000,MATCH($A386,'Glade MR'!$Q$4:$Q$3000,0),1),"-"),"@")))</f>
        <v>-</v>
      </c>
      <c r="O386" s="147" t="str">
        <f>TRIM(CLEAN(TEXT(IFERROR(INDEX('Glade MR'!$W$4:$X$3000,MATCH($A386,'Glade MR'!$X$4:$X$3000,0),1),"-"),"@")))</f>
        <v>-</v>
      </c>
      <c r="P386" s="159" t="str">
        <f t="shared" ref="P386:P449" si="13">IF(SUM(COUNTIF(L386:O386,"-"))=4,"Not Found","Found")</f>
        <v>Not Found</v>
      </c>
      <c r="Q386" t="str" cm="1">
        <f t="array" ref="Q386">IF(SUMPRODUCT((TRIM(L386:O386)&lt;&gt;"-")*1)=0,
    "No Data",
    IF(COUNTIF(L386:O386,INDEX(_xlfn._xlws.FILTER(L386:O386,TRIM(L386:O386)&lt;&gt;"-"),1))=SUMPRODUCT((TRIM(L386:O386)&lt;&gt;"-")*1),
    "No Change",
    "Change"))</f>
        <v>No Data</v>
      </c>
      <c r="R386" s="159"/>
      <c r="S386" s="111"/>
    </row>
    <row r="387" spans="1:19" x14ac:dyDescent="0.3">
      <c r="A387" t="s">
        <v>1418</v>
      </c>
      <c r="B387" t="s">
        <v>1145</v>
      </c>
      <c r="C387" s="160" t="str">
        <f>TRIM(CLEAN(TEXT(IFERROR(INDEX('Snakeden MR'!$B$4:$C$3028,MATCH($A387,'Snakeden MR'!$C$4:$C$3028,0),1),"-"),"@")))</f>
        <v>-</v>
      </c>
      <c r="D387" s="147" t="str">
        <f>TRIM(CLEAN(TEXT(IFERROR(INDEX('Snakeden MR'!$I$4:$J$3028,MATCH($A387,'Snakeden MR'!$J$4:$J$3028,0),1),"-"),"@")))</f>
        <v>-</v>
      </c>
      <c r="E387" s="147" t="str">
        <f>TRIM(CLEAN(TEXT(IFERROR(INDEX('Snakeden MR'!$P$4:$Q$3028,MATCH($A387,'Snakeden MR'!$Q$4:$Q$3028,0),1),"-"),"@")))</f>
        <v>-</v>
      </c>
      <c r="F387" s="147" t="str">
        <f>TRIM(CLEAN(TEXT(IFERROR(INDEX('Snakeden MR'!$W$4:$X$3028,MATCH($A387,'Snakeden MR'!$X$4:$X$3028,0),1),"-"),"@")))</f>
        <v>-</v>
      </c>
      <c r="G387" s="159" t="str">
        <f t="shared" si="12"/>
        <v>Not Found</v>
      </c>
      <c r="H387" t="str" cm="1">
        <f t="array" ref="H387">IF(SUMPRODUCT((TRIM(C387:F387)&lt;&gt;"-")*1)=0,
    "No Data",
    IF(COUNTIF(C387:F387,INDEX(_xlfn._xlws.FILTER(C387:F387,TRIM(C387:F387)&lt;&gt;"-"),1))=SUMPRODUCT((TRIM(C387:F387)&lt;&gt;"-")*1),
    "No Change",
    "Change"))</f>
        <v>No Data</v>
      </c>
      <c r="I387" s="159"/>
      <c r="J387"/>
      <c r="K387" s="163"/>
      <c r="L387" s="147" t="str">
        <f>TRIM(CLEAN(TEXT(IFERROR(INDEX('Glade MR'!$B$4:$C$3000,MATCH($A387,'Glade MR'!$C$4:$C$3000,0),1),"-"),"@")))</f>
        <v>-</v>
      </c>
      <c r="M387" s="147" t="str">
        <f>TRIM(CLEAN(TEXT(IFERROR(INDEX('Glade MR'!$I$4:$J$3000,MATCH($A387,'Glade MR'!$J$4:$J$3000,0),1),"-"),"@")))</f>
        <v>-</v>
      </c>
      <c r="N387" s="147" t="str">
        <f>TRIM(CLEAN(TEXT(IFERROR(INDEX('Glade MR'!$P$4:$Q$3000,MATCH($A387,'Glade MR'!$Q$4:$Q$3000,0),1),"-"),"@")))</f>
        <v>-</v>
      </c>
      <c r="O387" s="147" t="str">
        <f>TRIM(CLEAN(TEXT(IFERROR(INDEX('Glade MR'!$W$4:$X$3000,MATCH($A387,'Glade MR'!$X$4:$X$3000,0),1),"-"),"@")))</f>
        <v>-</v>
      </c>
      <c r="P387" s="159" t="str">
        <f t="shared" si="13"/>
        <v>Not Found</v>
      </c>
      <c r="Q387" t="str" cm="1">
        <f t="array" ref="Q387">IF(SUMPRODUCT((TRIM(L387:O387)&lt;&gt;"-")*1)=0,
    "No Data",
    IF(COUNTIF(L387:O387,INDEX(_xlfn._xlws.FILTER(L387:O387,TRIM(L387:O387)&lt;&gt;"-"),1))=SUMPRODUCT((TRIM(L387:O387)&lt;&gt;"-")*1),
    "No Change",
    "Change"))</f>
        <v>No Data</v>
      </c>
      <c r="R387" s="159"/>
      <c r="S387" s="111"/>
    </row>
    <row r="388" spans="1:19" x14ac:dyDescent="0.3">
      <c r="A388" t="s">
        <v>1419</v>
      </c>
      <c r="B388" t="s">
        <v>1145</v>
      </c>
      <c r="C388" s="160" t="str">
        <f>TRIM(CLEAN(TEXT(IFERROR(INDEX('Snakeden MR'!$B$4:$C$3028,MATCH($A388,'Snakeden MR'!$C$4:$C$3028,0),1),"-"),"@")))</f>
        <v>-</v>
      </c>
      <c r="D388" s="147" t="str">
        <f>TRIM(CLEAN(TEXT(IFERROR(INDEX('Snakeden MR'!$I$4:$J$3028,MATCH($A388,'Snakeden MR'!$J$4:$J$3028,0),1),"-"),"@")))</f>
        <v>-</v>
      </c>
      <c r="E388" s="147" t="str">
        <f>TRIM(CLEAN(TEXT(IFERROR(INDEX('Snakeden MR'!$P$4:$Q$3028,MATCH($A388,'Snakeden MR'!$Q$4:$Q$3028,0),1),"-"),"@")))</f>
        <v>-</v>
      </c>
      <c r="F388" s="147" t="str">
        <f>TRIM(CLEAN(TEXT(IFERROR(INDEX('Snakeden MR'!$W$4:$X$3028,MATCH($A388,'Snakeden MR'!$X$4:$X$3028,0),1),"-"),"@")))</f>
        <v>-</v>
      </c>
      <c r="G388" s="159" t="str">
        <f t="shared" si="12"/>
        <v>Not Found</v>
      </c>
      <c r="H388" t="str" cm="1">
        <f t="array" ref="H388">IF(SUMPRODUCT((TRIM(C388:F388)&lt;&gt;"-")*1)=0,
    "No Data",
    IF(COUNTIF(C388:F388,INDEX(_xlfn._xlws.FILTER(C388:F388,TRIM(C388:F388)&lt;&gt;"-"),1))=SUMPRODUCT((TRIM(C388:F388)&lt;&gt;"-")*1),
    "No Change",
    "Change"))</f>
        <v>No Data</v>
      </c>
      <c r="I388" s="159"/>
      <c r="J388"/>
      <c r="K388" s="163"/>
      <c r="L388" s="147" t="str">
        <f>TRIM(CLEAN(TEXT(IFERROR(INDEX('Glade MR'!$B$4:$C$3000,MATCH($A388,'Glade MR'!$C$4:$C$3000,0),1),"-"),"@")))</f>
        <v>-</v>
      </c>
      <c r="M388" s="147" t="str">
        <f>TRIM(CLEAN(TEXT(IFERROR(INDEX('Glade MR'!$I$4:$J$3000,MATCH($A388,'Glade MR'!$J$4:$J$3000,0),1),"-"),"@")))</f>
        <v>-</v>
      </c>
      <c r="N388" s="147" t="str">
        <f>TRIM(CLEAN(TEXT(IFERROR(INDEX('Glade MR'!$P$4:$Q$3000,MATCH($A388,'Glade MR'!$Q$4:$Q$3000,0),1),"-"),"@")))</f>
        <v>-</v>
      </c>
      <c r="O388" s="147" t="str">
        <f>TRIM(CLEAN(TEXT(IFERROR(INDEX('Glade MR'!$W$4:$X$3000,MATCH($A388,'Glade MR'!$X$4:$X$3000,0),1),"-"),"@")))</f>
        <v>-</v>
      </c>
      <c r="P388" s="159" t="str">
        <f t="shared" si="13"/>
        <v>Not Found</v>
      </c>
      <c r="Q388" t="str" cm="1">
        <f t="array" ref="Q388">IF(SUMPRODUCT((TRIM(L388:O388)&lt;&gt;"-")*1)=0,
    "No Data",
    IF(COUNTIF(L388:O388,INDEX(_xlfn._xlws.FILTER(L388:O388,TRIM(L388:O388)&lt;&gt;"-"),1))=SUMPRODUCT((TRIM(L388:O388)&lt;&gt;"-")*1),
    "No Change",
    "Change"))</f>
        <v>No Data</v>
      </c>
      <c r="R388" s="159"/>
      <c r="S388" s="111"/>
    </row>
    <row r="389" spans="1:19" x14ac:dyDescent="0.3">
      <c r="A389" t="s">
        <v>1420</v>
      </c>
      <c r="B389" t="s">
        <v>1145</v>
      </c>
      <c r="C389" s="160" t="str">
        <f>TRIM(CLEAN(TEXT(IFERROR(INDEX('Snakeden MR'!$B$4:$C$3028,MATCH($A389,'Snakeden MR'!$C$4:$C$3028,0),1),"-"),"@")))</f>
        <v>-</v>
      </c>
      <c r="D389" s="147" t="str">
        <f>TRIM(CLEAN(TEXT(IFERROR(INDEX('Snakeden MR'!$I$4:$J$3028,MATCH($A389,'Snakeden MR'!$J$4:$J$3028,0),1),"-"),"@")))</f>
        <v>-</v>
      </c>
      <c r="E389" s="147" t="str">
        <f>TRIM(CLEAN(TEXT(IFERROR(INDEX('Snakeden MR'!$P$4:$Q$3028,MATCH($A389,'Snakeden MR'!$Q$4:$Q$3028,0),1),"-"),"@")))</f>
        <v>-</v>
      </c>
      <c r="F389" s="147" t="str">
        <f>TRIM(CLEAN(TEXT(IFERROR(INDEX('Snakeden MR'!$W$4:$X$3028,MATCH($A389,'Snakeden MR'!$X$4:$X$3028,0),1),"-"),"@")))</f>
        <v>-</v>
      </c>
      <c r="G389" s="159" t="str">
        <f t="shared" si="12"/>
        <v>Not Found</v>
      </c>
      <c r="H389" t="str" cm="1">
        <f t="array" ref="H389">IF(SUMPRODUCT((TRIM(C389:F389)&lt;&gt;"-")*1)=0,
    "No Data",
    IF(COUNTIF(C389:F389,INDEX(_xlfn._xlws.FILTER(C389:F389,TRIM(C389:F389)&lt;&gt;"-"),1))=SUMPRODUCT((TRIM(C389:F389)&lt;&gt;"-")*1),
    "No Change",
    "Change"))</f>
        <v>No Data</v>
      </c>
      <c r="I389" s="159"/>
      <c r="J389"/>
      <c r="K389" s="163"/>
      <c r="L389" s="147" t="str">
        <f>TRIM(CLEAN(TEXT(IFERROR(INDEX('Glade MR'!$B$4:$C$3000,MATCH($A389,'Glade MR'!$C$4:$C$3000,0),1),"-"),"@")))</f>
        <v>-</v>
      </c>
      <c r="M389" s="147" t="str">
        <f>TRIM(CLEAN(TEXT(IFERROR(INDEX('Glade MR'!$I$4:$J$3000,MATCH($A389,'Glade MR'!$J$4:$J$3000,0),1),"-"),"@")))</f>
        <v>-</v>
      </c>
      <c r="N389" s="147" t="str">
        <f>TRIM(CLEAN(TEXT(IFERROR(INDEX('Glade MR'!$P$4:$Q$3000,MATCH($A389,'Glade MR'!$Q$4:$Q$3000,0),1),"-"),"@")))</f>
        <v>-</v>
      </c>
      <c r="O389" s="147" t="str">
        <f>TRIM(CLEAN(TEXT(IFERROR(INDEX('Glade MR'!$W$4:$X$3000,MATCH($A389,'Glade MR'!$X$4:$X$3000,0),1),"-"),"@")))</f>
        <v>-</v>
      </c>
      <c r="P389" s="159" t="str">
        <f t="shared" si="13"/>
        <v>Not Found</v>
      </c>
      <c r="Q389" t="str" cm="1">
        <f t="array" ref="Q389">IF(SUMPRODUCT((TRIM(L389:O389)&lt;&gt;"-")*1)=0,
    "No Data",
    IF(COUNTIF(L389:O389,INDEX(_xlfn._xlws.FILTER(L389:O389,TRIM(L389:O389)&lt;&gt;"-"),1))=SUMPRODUCT((TRIM(L389:O389)&lt;&gt;"-")*1),
    "No Change",
    "Change"))</f>
        <v>No Data</v>
      </c>
      <c r="R389" s="159"/>
      <c r="S389" s="111"/>
    </row>
    <row r="390" spans="1:19" x14ac:dyDescent="0.3">
      <c r="A390" t="s">
        <v>1003</v>
      </c>
      <c r="B390" t="s">
        <v>1137</v>
      </c>
      <c r="C390" s="160" t="str">
        <f>TRIM(CLEAN(TEXT(IFERROR(INDEX('Snakeden MR'!$B$4:$C$3028,MATCH($A390,'Snakeden MR'!$C$4:$C$3028,0),1),"-"),"@")))</f>
        <v>-</v>
      </c>
      <c r="D390" s="147" t="str">
        <f>TRIM(CLEAN(TEXT(IFERROR(INDEX('Snakeden MR'!$I$4:$J$3028,MATCH($A390,'Snakeden MR'!$J$4:$J$3028,0),1),"-"),"@")))</f>
        <v>-</v>
      </c>
      <c r="E390" s="147" t="str">
        <f>TRIM(CLEAN(TEXT(IFERROR(INDEX('Snakeden MR'!$P$4:$Q$3028,MATCH($A390,'Snakeden MR'!$Q$4:$Q$3028,0),1),"-"),"@")))</f>
        <v>-</v>
      </c>
      <c r="F390" s="147" t="str">
        <f>TRIM(CLEAN(TEXT(IFERROR(INDEX('Snakeden MR'!$W$4:$X$3028,MATCH($A390,'Snakeden MR'!$X$4:$X$3028,0),1),"-"),"@")))</f>
        <v>-</v>
      </c>
      <c r="G390" s="159" t="str">
        <f t="shared" si="12"/>
        <v>Not Found</v>
      </c>
      <c r="H390" t="str" cm="1">
        <f t="array" ref="H390">IF(SUMPRODUCT((TRIM(C390:F390)&lt;&gt;"-")*1)=0,
    "No Data",
    IF(COUNTIF(C390:F390,INDEX(_xlfn._xlws.FILTER(C390:F390,TRIM(C390:F390)&lt;&gt;"-"),1))=SUMPRODUCT((TRIM(C390:F390)&lt;&gt;"-")*1),
    "No Change",
    "Change"))</f>
        <v>No Data</v>
      </c>
      <c r="I390" s="159"/>
      <c r="J390"/>
      <c r="K390" s="163"/>
      <c r="L390" s="147" t="str">
        <f>TRIM(CLEAN(TEXT(IFERROR(INDEX('Glade MR'!$B$4:$C$3000,MATCH($A390,'Glade MR'!$C$4:$C$3000,0),1),"-"),"@")))</f>
        <v>Pool 4</v>
      </c>
      <c r="M390" s="147" t="str">
        <f>TRIM(CLEAN(TEXT(IFERROR(INDEX('Glade MR'!$I$4:$J$3000,MATCH($A390,'Glade MR'!$J$4:$J$3000,0),1),"-"),"@")))</f>
        <v>-</v>
      </c>
      <c r="N390" s="147" t="str">
        <f>TRIM(CLEAN(TEXT(IFERROR(INDEX('Glade MR'!$P$4:$Q$3000,MATCH($A390,'Glade MR'!$Q$4:$Q$3000,0),1),"-"),"@")))</f>
        <v>-</v>
      </c>
      <c r="O390" s="147" t="str">
        <f>TRIM(CLEAN(TEXT(IFERROR(INDEX('Glade MR'!$W$4:$X$3000,MATCH($A390,'Glade MR'!$X$4:$X$3000,0),1),"-"),"@")))</f>
        <v>-</v>
      </c>
      <c r="P390" s="159" t="str">
        <f t="shared" si="13"/>
        <v>Found</v>
      </c>
      <c r="Q390" t="str" cm="1">
        <f t="array" ref="Q390">IF(SUMPRODUCT((TRIM(L390:O390)&lt;&gt;"-")*1)=0,
    "No Data",
    IF(COUNTIF(L390:O390,INDEX(_xlfn._xlws.FILTER(L390:O390,TRIM(L390:O390)&lt;&gt;"-"),1))=SUMPRODUCT((TRIM(L390:O390)&lt;&gt;"-")*1),
    "No Change",
    "Change"))</f>
        <v>No Change</v>
      </c>
      <c r="R390" s="159"/>
      <c r="S390" s="111"/>
    </row>
    <row r="391" spans="1:19" x14ac:dyDescent="0.3">
      <c r="A391" t="s">
        <v>1421</v>
      </c>
      <c r="B391" t="s">
        <v>1145</v>
      </c>
      <c r="C391" s="160" t="str">
        <f>TRIM(CLEAN(TEXT(IFERROR(INDEX('Snakeden MR'!$B$4:$C$3028,MATCH($A391,'Snakeden MR'!$C$4:$C$3028,0),1),"-"),"@")))</f>
        <v>-</v>
      </c>
      <c r="D391" s="147" t="str">
        <f>TRIM(CLEAN(TEXT(IFERROR(INDEX('Snakeden MR'!$I$4:$J$3028,MATCH($A391,'Snakeden MR'!$J$4:$J$3028,0),1),"-"),"@")))</f>
        <v>-</v>
      </c>
      <c r="E391" s="147" t="str">
        <f>TRIM(CLEAN(TEXT(IFERROR(INDEX('Snakeden MR'!$P$4:$Q$3028,MATCH($A391,'Snakeden MR'!$Q$4:$Q$3028,0),1),"-"),"@")))</f>
        <v>-</v>
      </c>
      <c r="F391" s="147" t="str">
        <f>TRIM(CLEAN(TEXT(IFERROR(INDEX('Snakeden MR'!$W$4:$X$3028,MATCH($A391,'Snakeden MR'!$X$4:$X$3028,0),1),"-"),"@")))</f>
        <v>-</v>
      </c>
      <c r="G391" s="159" t="str">
        <f t="shared" si="12"/>
        <v>Not Found</v>
      </c>
      <c r="H391" t="str" cm="1">
        <f t="array" ref="H391">IF(SUMPRODUCT((TRIM(C391:F391)&lt;&gt;"-")*1)=0,
    "No Data",
    IF(COUNTIF(C391:F391,INDEX(_xlfn._xlws.FILTER(C391:F391,TRIM(C391:F391)&lt;&gt;"-"),1))=SUMPRODUCT((TRIM(C391:F391)&lt;&gt;"-")*1),
    "No Change",
    "Change"))</f>
        <v>No Data</v>
      </c>
      <c r="I391" s="159"/>
      <c r="J391"/>
      <c r="K391" s="163"/>
      <c r="L391" s="147" t="str">
        <f>TRIM(CLEAN(TEXT(IFERROR(INDEX('Glade MR'!$B$4:$C$3000,MATCH($A391,'Glade MR'!$C$4:$C$3000,0),1),"-"),"@")))</f>
        <v>-</v>
      </c>
      <c r="M391" s="147" t="str">
        <f>TRIM(CLEAN(TEXT(IFERROR(INDEX('Glade MR'!$I$4:$J$3000,MATCH($A391,'Glade MR'!$J$4:$J$3000,0),1),"-"),"@")))</f>
        <v>-</v>
      </c>
      <c r="N391" s="147" t="str">
        <f>TRIM(CLEAN(TEXT(IFERROR(INDEX('Glade MR'!$P$4:$Q$3000,MATCH($A391,'Glade MR'!$Q$4:$Q$3000,0),1),"-"),"@")))</f>
        <v>-</v>
      </c>
      <c r="O391" s="147" t="str">
        <f>TRIM(CLEAN(TEXT(IFERROR(INDEX('Glade MR'!$W$4:$X$3000,MATCH($A391,'Glade MR'!$X$4:$X$3000,0),1),"-"),"@")))</f>
        <v>-</v>
      </c>
      <c r="P391" s="159" t="str">
        <f t="shared" si="13"/>
        <v>Not Found</v>
      </c>
      <c r="Q391" t="str" cm="1">
        <f t="array" ref="Q391">IF(SUMPRODUCT((TRIM(L391:O391)&lt;&gt;"-")*1)=0,
    "No Data",
    IF(COUNTIF(L391:O391,INDEX(_xlfn._xlws.FILTER(L391:O391,TRIM(L391:O391)&lt;&gt;"-"),1))=SUMPRODUCT((TRIM(L391:O391)&lt;&gt;"-")*1),
    "No Change",
    "Change"))</f>
        <v>No Data</v>
      </c>
      <c r="R391" s="159"/>
      <c r="S391" s="111"/>
    </row>
    <row r="392" spans="1:19" x14ac:dyDescent="0.3">
      <c r="A392" t="s">
        <v>1422</v>
      </c>
      <c r="B392" t="s">
        <v>1145</v>
      </c>
      <c r="C392" s="160" t="str">
        <f>TRIM(CLEAN(TEXT(IFERROR(INDEX('Snakeden MR'!$B$4:$C$3028,MATCH($A392,'Snakeden MR'!$C$4:$C$3028,0),1),"-"),"@")))</f>
        <v>-</v>
      </c>
      <c r="D392" s="147" t="str">
        <f>TRIM(CLEAN(TEXT(IFERROR(INDEX('Snakeden MR'!$I$4:$J$3028,MATCH($A392,'Snakeden MR'!$J$4:$J$3028,0),1),"-"),"@")))</f>
        <v>-</v>
      </c>
      <c r="E392" s="147" t="str">
        <f>TRIM(CLEAN(TEXT(IFERROR(INDEX('Snakeden MR'!$P$4:$Q$3028,MATCH($A392,'Snakeden MR'!$Q$4:$Q$3028,0),1),"-"),"@")))</f>
        <v>-</v>
      </c>
      <c r="F392" s="147" t="str">
        <f>TRIM(CLEAN(TEXT(IFERROR(INDEX('Snakeden MR'!$W$4:$X$3028,MATCH($A392,'Snakeden MR'!$X$4:$X$3028,0),1),"-"),"@")))</f>
        <v>-</v>
      </c>
      <c r="G392" s="159" t="str">
        <f t="shared" si="12"/>
        <v>Not Found</v>
      </c>
      <c r="H392" t="str" cm="1">
        <f t="array" ref="H392">IF(SUMPRODUCT((TRIM(C392:F392)&lt;&gt;"-")*1)=0,
    "No Data",
    IF(COUNTIF(C392:F392,INDEX(_xlfn._xlws.FILTER(C392:F392,TRIM(C392:F392)&lt;&gt;"-"),1))=SUMPRODUCT((TRIM(C392:F392)&lt;&gt;"-")*1),
    "No Change",
    "Change"))</f>
        <v>No Data</v>
      </c>
      <c r="I392" s="159"/>
      <c r="J392"/>
      <c r="K392" s="163"/>
      <c r="L392" s="147" t="str">
        <f>TRIM(CLEAN(TEXT(IFERROR(INDEX('Glade MR'!$B$4:$C$3000,MATCH($A392,'Glade MR'!$C$4:$C$3000,0),1),"-"),"@")))</f>
        <v>-</v>
      </c>
      <c r="M392" s="147" t="str">
        <f>TRIM(CLEAN(TEXT(IFERROR(INDEX('Glade MR'!$I$4:$J$3000,MATCH($A392,'Glade MR'!$J$4:$J$3000,0),1),"-"),"@")))</f>
        <v>-</v>
      </c>
      <c r="N392" s="147" t="str">
        <f>TRIM(CLEAN(TEXT(IFERROR(INDEX('Glade MR'!$P$4:$Q$3000,MATCH($A392,'Glade MR'!$Q$4:$Q$3000,0),1),"-"),"@")))</f>
        <v>-</v>
      </c>
      <c r="O392" s="147" t="str">
        <f>TRIM(CLEAN(TEXT(IFERROR(INDEX('Glade MR'!$W$4:$X$3000,MATCH($A392,'Glade MR'!$X$4:$X$3000,0),1),"-"),"@")))</f>
        <v>-</v>
      </c>
      <c r="P392" s="159" t="str">
        <f t="shared" si="13"/>
        <v>Not Found</v>
      </c>
      <c r="Q392" t="str" cm="1">
        <f t="array" ref="Q392">IF(SUMPRODUCT((TRIM(L392:O392)&lt;&gt;"-")*1)=0,
    "No Data",
    IF(COUNTIF(L392:O392,INDEX(_xlfn._xlws.FILTER(L392:O392,TRIM(L392:O392)&lt;&gt;"-"),1))=SUMPRODUCT((TRIM(L392:O392)&lt;&gt;"-")*1),
    "No Change",
    "Change"))</f>
        <v>No Data</v>
      </c>
      <c r="R392" s="159"/>
      <c r="S392" s="111"/>
    </row>
    <row r="393" spans="1:19" x14ac:dyDescent="0.3">
      <c r="A393" t="s">
        <v>1423</v>
      </c>
      <c r="B393" t="s">
        <v>1145</v>
      </c>
      <c r="C393" s="160" t="str">
        <f>TRIM(CLEAN(TEXT(IFERROR(INDEX('Snakeden MR'!$B$4:$C$3028,MATCH($A393,'Snakeden MR'!$C$4:$C$3028,0),1),"-"),"@")))</f>
        <v>-</v>
      </c>
      <c r="D393" s="147" t="str">
        <f>TRIM(CLEAN(TEXT(IFERROR(INDEX('Snakeden MR'!$I$4:$J$3028,MATCH($A393,'Snakeden MR'!$J$4:$J$3028,0),1),"-"),"@")))</f>
        <v>-</v>
      </c>
      <c r="E393" s="147" t="str">
        <f>TRIM(CLEAN(TEXT(IFERROR(INDEX('Snakeden MR'!$P$4:$Q$3028,MATCH($A393,'Snakeden MR'!$Q$4:$Q$3028,0),1),"-"),"@")))</f>
        <v>-</v>
      </c>
      <c r="F393" s="147" t="str">
        <f>TRIM(CLEAN(TEXT(IFERROR(INDEX('Snakeden MR'!$W$4:$X$3028,MATCH($A393,'Snakeden MR'!$X$4:$X$3028,0),1),"-"),"@")))</f>
        <v>-</v>
      </c>
      <c r="G393" s="159" t="str">
        <f t="shared" si="12"/>
        <v>Not Found</v>
      </c>
      <c r="H393" t="str" cm="1">
        <f t="array" ref="H393">IF(SUMPRODUCT((TRIM(C393:F393)&lt;&gt;"-")*1)=0,
    "No Data",
    IF(COUNTIF(C393:F393,INDEX(_xlfn._xlws.FILTER(C393:F393,TRIM(C393:F393)&lt;&gt;"-"),1))=SUMPRODUCT((TRIM(C393:F393)&lt;&gt;"-")*1),
    "No Change",
    "Change"))</f>
        <v>No Data</v>
      </c>
      <c r="I393" s="159"/>
      <c r="J393"/>
      <c r="K393" s="163"/>
      <c r="L393" s="147" t="str">
        <f>TRIM(CLEAN(TEXT(IFERROR(INDEX('Glade MR'!$B$4:$C$3000,MATCH($A393,'Glade MR'!$C$4:$C$3000,0),1),"-"),"@")))</f>
        <v>-</v>
      </c>
      <c r="M393" s="147" t="str">
        <f>TRIM(CLEAN(TEXT(IFERROR(INDEX('Glade MR'!$I$4:$J$3000,MATCH($A393,'Glade MR'!$J$4:$J$3000,0),1),"-"),"@")))</f>
        <v>-</v>
      </c>
      <c r="N393" s="147" t="str">
        <f>TRIM(CLEAN(TEXT(IFERROR(INDEX('Glade MR'!$P$4:$Q$3000,MATCH($A393,'Glade MR'!$Q$4:$Q$3000,0),1),"-"),"@")))</f>
        <v>-</v>
      </c>
      <c r="O393" s="147" t="str">
        <f>TRIM(CLEAN(TEXT(IFERROR(INDEX('Glade MR'!$W$4:$X$3000,MATCH($A393,'Glade MR'!$X$4:$X$3000,0),1),"-"),"@")))</f>
        <v>-</v>
      </c>
      <c r="P393" s="159" t="str">
        <f t="shared" si="13"/>
        <v>Not Found</v>
      </c>
      <c r="Q393" t="str" cm="1">
        <f t="array" ref="Q393">IF(SUMPRODUCT((TRIM(L393:O393)&lt;&gt;"-")*1)=0,
    "No Data",
    IF(COUNTIF(L393:O393,INDEX(_xlfn._xlws.FILTER(L393:O393,TRIM(L393:O393)&lt;&gt;"-"),1))=SUMPRODUCT((TRIM(L393:O393)&lt;&gt;"-")*1),
    "No Change",
    "Change"))</f>
        <v>No Data</v>
      </c>
      <c r="R393" s="159"/>
      <c r="S393" s="111"/>
    </row>
    <row r="394" spans="1:19" x14ac:dyDescent="0.3">
      <c r="A394" t="s">
        <v>1424</v>
      </c>
      <c r="B394" t="s">
        <v>1145</v>
      </c>
      <c r="C394" s="160" t="str">
        <f>TRIM(CLEAN(TEXT(IFERROR(INDEX('Snakeden MR'!$B$4:$C$3028,MATCH($A394,'Snakeden MR'!$C$4:$C$3028,0),1),"-"),"@")))</f>
        <v>-</v>
      </c>
      <c r="D394" s="147" t="str">
        <f>TRIM(CLEAN(TEXT(IFERROR(INDEX('Snakeden MR'!$I$4:$J$3028,MATCH($A394,'Snakeden MR'!$J$4:$J$3028,0),1),"-"),"@")))</f>
        <v>-</v>
      </c>
      <c r="E394" s="147" t="str">
        <f>TRIM(CLEAN(TEXT(IFERROR(INDEX('Snakeden MR'!$P$4:$Q$3028,MATCH($A394,'Snakeden MR'!$Q$4:$Q$3028,0),1),"-"),"@")))</f>
        <v>-</v>
      </c>
      <c r="F394" s="147" t="str">
        <f>TRIM(CLEAN(TEXT(IFERROR(INDEX('Snakeden MR'!$W$4:$X$3028,MATCH($A394,'Snakeden MR'!$X$4:$X$3028,0),1),"-"),"@")))</f>
        <v>-</v>
      </c>
      <c r="G394" s="159" t="str">
        <f t="shared" si="12"/>
        <v>Not Found</v>
      </c>
      <c r="H394" t="str" cm="1">
        <f t="array" ref="H394">IF(SUMPRODUCT((TRIM(C394:F394)&lt;&gt;"-")*1)=0,
    "No Data",
    IF(COUNTIF(C394:F394,INDEX(_xlfn._xlws.FILTER(C394:F394,TRIM(C394:F394)&lt;&gt;"-"),1))=SUMPRODUCT((TRIM(C394:F394)&lt;&gt;"-")*1),
    "No Change",
    "Change"))</f>
        <v>No Data</v>
      </c>
      <c r="I394" s="159"/>
      <c r="J394"/>
      <c r="K394" s="163"/>
      <c r="L394" s="147" t="str">
        <f>TRIM(CLEAN(TEXT(IFERROR(INDEX('Glade MR'!$B$4:$C$3000,MATCH($A394,'Glade MR'!$C$4:$C$3000,0),1),"-"),"@")))</f>
        <v>-</v>
      </c>
      <c r="M394" s="147" t="str">
        <f>TRIM(CLEAN(TEXT(IFERROR(INDEX('Glade MR'!$I$4:$J$3000,MATCH($A394,'Glade MR'!$J$4:$J$3000,0),1),"-"),"@")))</f>
        <v>-</v>
      </c>
      <c r="N394" s="147" t="str">
        <f>TRIM(CLEAN(TEXT(IFERROR(INDEX('Glade MR'!$P$4:$Q$3000,MATCH($A394,'Glade MR'!$Q$4:$Q$3000,0),1),"-"),"@")))</f>
        <v>-</v>
      </c>
      <c r="O394" s="147" t="str">
        <f>TRIM(CLEAN(TEXT(IFERROR(INDEX('Glade MR'!$W$4:$X$3000,MATCH($A394,'Glade MR'!$X$4:$X$3000,0),1),"-"),"@")))</f>
        <v>-</v>
      </c>
      <c r="P394" s="159" t="str">
        <f t="shared" si="13"/>
        <v>Not Found</v>
      </c>
      <c r="Q394" t="str" cm="1">
        <f t="array" ref="Q394">IF(SUMPRODUCT((TRIM(L394:O394)&lt;&gt;"-")*1)=0,
    "No Data",
    IF(COUNTIF(L394:O394,INDEX(_xlfn._xlws.FILTER(L394:O394,TRIM(L394:O394)&lt;&gt;"-"),1))=SUMPRODUCT((TRIM(L394:O394)&lt;&gt;"-")*1),
    "No Change",
    "Change"))</f>
        <v>No Data</v>
      </c>
      <c r="R394" s="159"/>
      <c r="S394" s="111"/>
    </row>
    <row r="395" spans="1:19" x14ac:dyDescent="0.3">
      <c r="A395" t="s">
        <v>1425</v>
      </c>
      <c r="B395" t="s">
        <v>1145</v>
      </c>
      <c r="C395" s="160" t="str">
        <f>TRIM(CLEAN(TEXT(IFERROR(INDEX('Snakeden MR'!$B$4:$C$3028,MATCH($A395,'Snakeden MR'!$C$4:$C$3028,0),1),"-"),"@")))</f>
        <v>-</v>
      </c>
      <c r="D395" s="147" t="str">
        <f>TRIM(CLEAN(TEXT(IFERROR(INDEX('Snakeden MR'!$I$4:$J$3028,MATCH($A395,'Snakeden MR'!$J$4:$J$3028,0),1),"-"),"@")))</f>
        <v>-</v>
      </c>
      <c r="E395" s="147" t="str">
        <f>TRIM(CLEAN(TEXT(IFERROR(INDEX('Snakeden MR'!$P$4:$Q$3028,MATCH($A395,'Snakeden MR'!$Q$4:$Q$3028,0),1),"-"),"@")))</f>
        <v>-</v>
      </c>
      <c r="F395" s="147" t="str">
        <f>TRIM(CLEAN(TEXT(IFERROR(INDEX('Snakeden MR'!$W$4:$X$3028,MATCH($A395,'Snakeden MR'!$X$4:$X$3028,0),1),"-"),"@")))</f>
        <v>-</v>
      </c>
      <c r="G395" s="159" t="str">
        <f t="shared" si="12"/>
        <v>Not Found</v>
      </c>
      <c r="H395" t="str" cm="1">
        <f t="array" ref="H395">IF(SUMPRODUCT((TRIM(C395:F395)&lt;&gt;"-")*1)=0,
    "No Data",
    IF(COUNTIF(C395:F395,INDEX(_xlfn._xlws.FILTER(C395:F395,TRIM(C395:F395)&lt;&gt;"-"),1))=SUMPRODUCT((TRIM(C395:F395)&lt;&gt;"-")*1),
    "No Change",
    "Change"))</f>
        <v>No Data</v>
      </c>
      <c r="I395" s="159"/>
      <c r="J395"/>
      <c r="K395" s="163"/>
      <c r="L395" s="147" t="str">
        <f>TRIM(CLEAN(TEXT(IFERROR(INDEX('Glade MR'!$B$4:$C$3000,MATCH($A395,'Glade MR'!$C$4:$C$3000,0),1),"-"),"@")))</f>
        <v>-</v>
      </c>
      <c r="M395" s="147" t="str">
        <f>TRIM(CLEAN(TEXT(IFERROR(INDEX('Glade MR'!$I$4:$J$3000,MATCH($A395,'Glade MR'!$J$4:$J$3000,0),1),"-"),"@")))</f>
        <v>-</v>
      </c>
      <c r="N395" s="147" t="str">
        <f>TRIM(CLEAN(TEXT(IFERROR(INDEX('Glade MR'!$P$4:$Q$3000,MATCH($A395,'Glade MR'!$Q$4:$Q$3000,0),1),"-"),"@")))</f>
        <v>-</v>
      </c>
      <c r="O395" s="147" t="str">
        <f>TRIM(CLEAN(TEXT(IFERROR(INDEX('Glade MR'!$W$4:$X$3000,MATCH($A395,'Glade MR'!$X$4:$X$3000,0),1),"-"),"@")))</f>
        <v>-</v>
      </c>
      <c r="P395" s="159" t="str">
        <f t="shared" si="13"/>
        <v>Not Found</v>
      </c>
      <c r="Q395" t="str" cm="1">
        <f t="array" ref="Q395">IF(SUMPRODUCT((TRIM(L395:O395)&lt;&gt;"-")*1)=0,
    "No Data",
    IF(COUNTIF(L395:O395,INDEX(_xlfn._xlws.FILTER(L395:O395,TRIM(L395:O395)&lt;&gt;"-"),1))=SUMPRODUCT((TRIM(L395:O395)&lt;&gt;"-")*1),
    "No Change",
    "Change"))</f>
        <v>No Data</v>
      </c>
      <c r="R395" s="159"/>
      <c r="S395" s="111"/>
    </row>
    <row r="396" spans="1:19" x14ac:dyDescent="0.3">
      <c r="A396" t="s">
        <v>1426</v>
      </c>
      <c r="B396" t="s">
        <v>1145</v>
      </c>
      <c r="C396" s="160" t="str">
        <f>TRIM(CLEAN(TEXT(IFERROR(INDEX('Snakeden MR'!$B$4:$C$3028,MATCH($A396,'Snakeden MR'!$C$4:$C$3028,0),1),"-"),"@")))</f>
        <v>-</v>
      </c>
      <c r="D396" s="147" t="str">
        <f>TRIM(CLEAN(TEXT(IFERROR(INDEX('Snakeden MR'!$I$4:$J$3028,MATCH($A396,'Snakeden MR'!$J$4:$J$3028,0),1),"-"),"@")))</f>
        <v>-</v>
      </c>
      <c r="E396" s="147" t="str">
        <f>TRIM(CLEAN(TEXT(IFERROR(INDEX('Snakeden MR'!$P$4:$Q$3028,MATCH($A396,'Snakeden MR'!$Q$4:$Q$3028,0),1),"-"),"@")))</f>
        <v>-</v>
      </c>
      <c r="F396" s="147" t="str">
        <f>TRIM(CLEAN(TEXT(IFERROR(INDEX('Snakeden MR'!$W$4:$X$3028,MATCH($A396,'Snakeden MR'!$X$4:$X$3028,0),1),"-"),"@")))</f>
        <v>-</v>
      </c>
      <c r="G396" s="159" t="str">
        <f t="shared" si="12"/>
        <v>Not Found</v>
      </c>
      <c r="H396" t="str" cm="1">
        <f t="array" ref="H396">IF(SUMPRODUCT((TRIM(C396:F396)&lt;&gt;"-")*1)=0,
    "No Data",
    IF(COUNTIF(C396:F396,INDEX(_xlfn._xlws.FILTER(C396:F396,TRIM(C396:F396)&lt;&gt;"-"),1))=SUMPRODUCT((TRIM(C396:F396)&lt;&gt;"-")*1),
    "No Change",
    "Change"))</f>
        <v>No Data</v>
      </c>
      <c r="I396" s="159"/>
      <c r="J396"/>
      <c r="K396" s="163"/>
      <c r="L396" s="147" t="str">
        <f>TRIM(CLEAN(TEXT(IFERROR(INDEX('Glade MR'!$B$4:$C$3000,MATCH($A396,'Glade MR'!$C$4:$C$3000,0),1),"-"),"@")))</f>
        <v>-</v>
      </c>
      <c r="M396" s="147" t="str">
        <f>TRIM(CLEAN(TEXT(IFERROR(INDEX('Glade MR'!$I$4:$J$3000,MATCH($A396,'Glade MR'!$J$4:$J$3000,0),1),"-"),"@")))</f>
        <v>-</v>
      </c>
      <c r="N396" s="147" t="str">
        <f>TRIM(CLEAN(TEXT(IFERROR(INDEX('Glade MR'!$P$4:$Q$3000,MATCH($A396,'Glade MR'!$Q$4:$Q$3000,0),1),"-"),"@")))</f>
        <v>-</v>
      </c>
      <c r="O396" s="147" t="str">
        <f>TRIM(CLEAN(TEXT(IFERROR(INDEX('Glade MR'!$W$4:$X$3000,MATCH($A396,'Glade MR'!$X$4:$X$3000,0),1),"-"),"@")))</f>
        <v>-</v>
      </c>
      <c r="P396" s="159" t="str">
        <f t="shared" si="13"/>
        <v>Not Found</v>
      </c>
      <c r="Q396" t="str" cm="1">
        <f t="array" ref="Q396">IF(SUMPRODUCT((TRIM(L396:O396)&lt;&gt;"-")*1)=0,
    "No Data",
    IF(COUNTIF(L396:O396,INDEX(_xlfn._xlws.FILTER(L396:O396,TRIM(L396:O396)&lt;&gt;"-"),1))=SUMPRODUCT((TRIM(L396:O396)&lt;&gt;"-")*1),
    "No Change",
    "Change"))</f>
        <v>No Data</v>
      </c>
      <c r="R396" s="159"/>
      <c r="S396" s="111"/>
    </row>
    <row r="397" spans="1:19" x14ac:dyDescent="0.3">
      <c r="A397" t="s">
        <v>531</v>
      </c>
      <c r="B397" t="s">
        <v>1137</v>
      </c>
      <c r="C397" s="160" t="str">
        <f>TRIM(CLEAN(TEXT(IFERROR(INDEX('Snakeden MR'!$B$4:$C$3028,MATCH($A397,'Snakeden MR'!$C$4:$C$3028,0),1),"-"),"@")))</f>
        <v>-</v>
      </c>
      <c r="D397" s="147" t="str">
        <f>TRIM(CLEAN(TEXT(IFERROR(INDEX('Snakeden MR'!$I$4:$J$3028,MATCH($A397,'Snakeden MR'!$J$4:$J$3028,0),1),"-"),"@")))</f>
        <v>-</v>
      </c>
      <c r="E397" s="147" t="str">
        <f>TRIM(CLEAN(TEXT(IFERROR(INDEX('Snakeden MR'!$P$4:$Q$3028,MATCH($A397,'Snakeden MR'!$Q$4:$Q$3028,0),1),"-"),"@")))</f>
        <v>-</v>
      </c>
      <c r="F397" s="147" t="str">
        <f>TRIM(CLEAN(TEXT(IFERROR(INDEX('Snakeden MR'!$W$4:$X$3028,MATCH($A397,'Snakeden MR'!$X$4:$X$3028,0),1),"-"),"@")))</f>
        <v>-</v>
      </c>
      <c r="G397" s="159" t="str">
        <f t="shared" si="12"/>
        <v>Not Found</v>
      </c>
      <c r="H397" t="str" cm="1">
        <f t="array" ref="H397">IF(SUMPRODUCT((TRIM(C397:F397)&lt;&gt;"-")*1)=0,
    "No Data",
    IF(COUNTIF(C397:F397,INDEX(_xlfn._xlws.FILTER(C397:F397,TRIM(C397:F397)&lt;&gt;"-"),1))=SUMPRODUCT((TRIM(C397:F397)&lt;&gt;"-")*1),
    "No Change",
    "Change"))</f>
        <v>No Data</v>
      </c>
      <c r="I397" s="159"/>
      <c r="J397"/>
      <c r="K397" s="163"/>
      <c r="L397" s="147" t="str">
        <f>TRIM(CLEAN(TEXT(IFERROR(INDEX('Glade MR'!$B$4:$C$3000,MATCH($A397,'Glade MR'!$C$4:$C$3000,0),1),"-"),"@")))</f>
        <v>Pool 10</v>
      </c>
      <c r="M397" s="147" t="str">
        <f>TRIM(CLEAN(TEXT(IFERROR(INDEX('Glade MR'!$I$4:$J$3000,MATCH($A397,'Glade MR'!$J$4:$J$3000,0),1),"-"),"@")))</f>
        <v>-</v>
      </c>
      <c r="N397" s="147" t="str">
        <f>TRIM(CLEAN(TEXT(IFERROR(INDEX('Glade MR'!$P$4:$Q$3000,MATCH($A397,'Glade MR'!$Q$4:$Q$3000,0),1),"-"),"@")))</f>
        <v>-</v>
      </c>
      <c r="O397" s="147" t="str">
        <f>TRIM(CLEAN(TEXT(IFERROR(INDEX('Glade MR'!$W$4:$X$3000,MATCH($A397,'Glade MR'!$X$4:$X$3000,0),1),"-"),"@")))</f>
        <v>-</v>
      </c>
      <c r="P397" s="159" t="str">
        <f t="shared" si="13"/>
        <v>Found</v>
      </c>
      <c r="Q397" t="str" cm="1">
        <f t="array" ref="Q397">IF(SUMPRODUCT((TRIM(L397:O397)&lt;&gt;"-")*1)=0,
    "No Data",
    IF(COUNTIF(L397:O397,INDEX(_xlfn._xlws.FILTER(L397:O397,TRIM(L397:O397)&lt;&gt;"-"),1))=SUMPRODUCT((TRIM(L397:O397)&lt;&gt;"-")*1),
    "No Change",
    "Change"))</f>
        <v>No Change</v>
      </c>
      <c r="R397" s="159"/>
      <c r="S397" s="111"/>
    </row>
    <row r="398" spans="1:19" x14ac:dyDescent="0.3">
      <c r="A398" t="s">
        <v>1427</v>
      </c>
      <c r="B398" t="s">
        <v>1145</v>
      </c>
      <c r="C398" s="160" t="str">
        <f>TRIM(CLEAN(TEXT(IFERROR(INDEX('Snakeden MR'!$B$4:$C$3028,MATCH($A398,'Snakeden MR'!$C$4:$C$3028,0),1),"-"),"@")))</f>
        <v>-</v>
      </c>
      <c r="D398" s="147" t="str">
        <f>TRIM(CLEAN(TEXT(IFERROR(INDEX('Snakeden MR'!$I$4:$J$3028,MATCH($A398,'Snakeden MR'!$J$4:$J$3028,0),1),"-"),"@")))</f>
        <v>-</v>
      </c>
      <c r="E398" s="147" t="str">
        <f>TRIM(CLEAN(TEXT(IFERROR(INDEX('Snakeden MR'!$P$4:$Q$3028,MATCH($A398,'Snakeden MR'!$Q$4:$Q$3028,0),1),"-"),"@")))</f>
        <v>-</v>
      </c>
      <c r="F398" s="147" t="str">
        <f>TRIM(CLEAN(TEXT(IFERROR(INDEX('Snakeden MR'!$W$4:$X$3028,MATCH($A398,'Snakeden MR'!$X$4:$X$3028,0),1),"-"),"@")))</f>
        <v>-</v>
      </c>
      <c r="G398" s="159" t="str">
        <f t="shared" si="12"/>
        <v>Not Found</v>
      </c>
      <c r="H398" t="str" cm="1">
        <f t="array" ref="H398">IF(SUMPRODUCT((TRIM(C398:F398)&lt;&gt;"-")*1)=0,
    "No Data",
    IF(COUNTIF(C398:F398,INDEX(_xlfn._xlws.FILTER(C398:F398,TRIM(C398:F398)&lt;&gt;"-"),1))=SUMPRODUCT((TRIM(C398:F398)&lt;&gt;"-")*1),
    "No Change",
    "Change"))</f>
        <v>No Data</v>
      </c>
      <c r="I398" s="159"/>
      <c r="J398"/>
      <c r="K398" s="163"/>
      <c r="L398" s="147" t="str">
        <f>TRIM(CLEAN(TEXT(IFERROR(INDEX('Glade MR'!$B$4:$C$3000,MATCH($A398,'Glade MR'!$C$4:$C$3000,0),1),"-"),"@")))</f>
        <v>-</v>
      </c>
      <c r="M398" s="147" t="str">
        <f>TRIM(CLEAN(TEXT(IFERROR(INDEX('Glade MR'!$I$4:$J$3000,MATCH($A398,'Glade MR'!$J$4:$J$3000,0),1),"-"),"@")))</f>
        <v>-</v>
      </c>
      <c r="N398" s="147" t="str">
        <f>TRIM(CLEAN(TEXT(IFERROR(INDEX('Glade MR'!$P$4:$Q$3000,MATCH($A398,'Glade MR'!$Q$4:$Q$3000,0),1),"-"),"@")))</f>
        <v>-</v>
      </c>
      <c r="O398" s="147" t="str">
        <f>TRIM(CLEAN(TEXT(IFERROR(INDEX('Glade MR'!$W$4:$X$3000,MATCH($A398,'Glade MR'!$X$4:$X$3000,0),1),"-"),"@")))</f>
        <v>-</v>
      </c>
      <c r="P398" s="159" t="str">
        <f t="shared" si="13"/>
        <v>Not Found</v>
      </c>
      <c r="Q398" t="str" cm="1">
        <f t="array" ref="Q398">IF(SUMPRODUCT((TRIM(L398:O398)&lt;&gt;"-")*1)=0,
    "No Data",
    IF(COUNTIF(L398:O398,INDEX(_xlfn._xlws.FILTER(L398:O398,TRIM(L398:O398)&lt;&gt;"-"),1))=SUMPRODUCT((TRIM(L398:O398)&lt;&gt;"-")*1),
    "No Change",
    "Change"))</f>
        <v>No Data</v>
      </c>
      <c r="R398" s="159"/>
      <c r="S398" s="111"/>
    </row>
    <row r="399" spans="1:19" x14ac:dyDescent="0.3">
      <c r="A399" t="s">
        <v>1428</v>
      </c>
      <c r="B399" t="s">
        <v>1145</v>
      </c>
      <c r="C399" s="160" t="str">
        <f>TRIM(CLEAN(TEXT(IFERROR(INDEX('Snakeden MR'!$B$4:$C$3028,MATCH($A399,'Snakeden MR'!$C$4:$C$3028,0),1),"-"),"@")))</f>
        <v>-</v>
      </c>
      <c r="D399" s="147" t="str">
        <f>TRIM(CLEAN(TEXT(IFERROR(INDEX('Snakeden MR'!$I$4:$J$3028,MATCH($A399,'Snakeden MR'!$J$4:$J$3028,0),1),"-"),"@")))</f>
        <v>-</v>
      </c>
      <c r="E399" s="147" t="str">
        <f>TRIM(CLEAN(TEXT(IFERROR(INDEX('Snakeden MR'!$P$4:$Q$3028,MATCH($A399,'Snakeden MR'!$Q$4:$Q$3028,0),1),"-"),"@")))</f>
        <v>-</v>
      </c>
      <c r="F399" s="147" t="str">
        <f>TRIM(CLEAN(TEXT(IFERROR(INDEX('Snakeden MR'!$W$4:$X$3028,MATCH($A399,'Snakeden MR'!$X$4:$X$3028,0),1),"-"),"@")))</f>
        <v>-</v>
      </c>
      <c r="G399" s="159" t="str">
        <f t="shared" si="12"/>
        <v>Not Found</v>
      </c>
      <c r="H399" t="str" cm="1">
        <f t="array" ref="H399">IF(SUMPRODUCT((TRIM(C399:F399)&lt;&gt;"-")*1)=0,
    "No Data",
    IF(COUNTIF(C399:F399,INDEX(_xlfn._xlws.FILTER(C399:F399,TRIM(C399:F399)&lt;&gt;"-"),1))=SUMPRODUCT((TRIM(C399:F399)&lt;&gt;"-")*1),
    "No Change",
    "Change"))</f>
        <v>No Data</v>
      </c>
      <c r="I399" s="159"/>
      <c r="J399"/>
      <c r="K399" s="163"/>
      <c r="L399" s="147" t="str">
        <f>TRIM(CLEAN(TEXT(IFERROR(INDEX('Glade MR'!$B$4:$C$3000,MATCH($A399,'Glade MR'!$C$4:$C$3000,0),1),"-"),"@")))</f>
        <v>-</v>
      </c>
      <c r="M399" s="147" t="str">
        <f>TRIM(CLEAN(TEXT(IFERROR(INDEX('Glade MR'!$I$4:$J$3000,MATCH($A399,'Glade MR'!$J$4:$J$3000,0),1),"-"),"@")))</f>
        <v>-</v>
      </c>
      <c r="N399" s="147" t="str">
        <f>TRIM(CLEAN(TEXT(IFERROR(INDEX('Glade MR'!$P$4:$Q$3000,MATCH($A399,'Glade MR'!$Q$4:$Q$3000,0),1),"-"),"@")))</f>
        <v>-</v>
      </c>
      <c r="O399" s="147" t="str">
        <f>TRIM(CLEAN(TEXT(IFERROR(INDEX('Glade MR'!$W$4:$X$3000,MATCH($A399,'Glade MR'!$X$4:$X$3000,0),1),"-"),"@")))</f>
        <v>-</v>
      </c>
      <c r="P399" s="159" t="str">
        <f t="shared" si="13"/>
        <v>Not Found</v>
      </c>
      <c r="Q399" t="str" cm="1">
        <f t="array" ref="Q399">IF(SUMPRODUCT((TRIM(L399:O399)&lt;&gt;"-")*1)=0,
    "No Data",
    IF(COUNTIF(L399:O399,INDEX(_xlfn._xlws.FILTER(L399:O399,TRIM(L399:O399)&lt;&gt;"-"),1))=SUMPRODUCT((TRIM(L399:O399)&lt;&gt;"-")*1),
    "No Change",
    "Change"))</f>
        <v>No Data</v>
      </c>
      <c r="R399" s="159"/>
      <c r="S399" s="111"/>
    </row>
    <row r="400" spans="1:19" x14ac:dyDescent="0.3">
      <c r="A400" t="s">
        <v>817</v>
      </c>
      <c r="B400" t="s">
        <v>1145</v>
      </c>
      <c r="C400" s="160" t="str">
        <f>TRIM(CLEAN(TEXT(IFERROR(INDEX('Snakeden MR'!$B$4:$C$3028,MATCH($A400,'Snakeden MR'!$C$4:$C$3028,0),1),"-"),"@")))</f>
        <v>-</v>
      </c>
      <c r="D400" s="147" t="str">
        <f>TRIM(CLEAN(TEXT(IFERROR(INDEX('Snakeden MR'!$I$4:$J$3028,MATCH($A400,'Snakeden MR'!$J$4:$J$3028,0),1),"-"),"@")))</f>
        <v>-</v>
      </c>
      <c r="E400" s="147" t="str">
        <f>TRIM(CLEAN(TEXT(IFERROR(INDEX('Snakeden MR'!$P$4:$Q$3028,MATCH($A400,'Snakeden MR'!$Q$4:$Q$3028,0),1),"-"),"@")))</f>
        <v>-</v>
      </c>
      <c r="F400" s="147" t="str">
        <f>TRIM(CLEAN(TEXT(IFERROR(INDEX('Snakeden MR'!$W$4:$X$3028,MATCH($A400,'Snakeden MR'!$X$4:$X$3028,0),1),"-"),"@")))</f>
        <v>-</v>
      </c>
      <c r="G400" s="159" t="str">
        <f t="shared" si="12"/>
        <v>Not Found</v>
      </c>
      <c r="H400" t="str" cm="1">
        <f t="array" ref="H400">IF(SUMPRODUCT((TRIM(C400:F400)&lt;&gt;"-")*1)=0,
    "No Data",
    IF(COUNTIF(C400:F400,INDEX(_xlfn._xlws.FILTER(C400:F400,TRIM(C400:F400)&lt;&gt;"-"),1))=SUMPRODUCT((TRIM(C400:F400)&lt;&gt;"-")*1),
    "No Change",
    "Change"))</f>
        <v>No Data</v>
      </c>
      <c r="I400" s="159"/>
      <c r="J400"/>
      <c r="K400" s="163"/>
      <c r="L400" s="147" t="str">
        <f>TRIM(CLEAN(TEXT(IFERROR(INDEX('Glade MR'!$B$4:$C$3000,MATCH($A400,'Glade MR'!$C$4:$C$3000,0),1),"-"),"@")))</f>
        <v>-</v>
      </c>
      <c r="M400" s="147" t="str">
        <f>TRIM(CLEAN(TEXT(IFERROR(INDEX('Glade MR'!$I$4:$J$3000,MATCH($A400,'Glade MR'!$J$4:$J$3000,0),1),"-"),"@")))</f>
        <v>-</v>
      </c>
      <c r="N400" s="147" t="str">
        <f>TRIM(CLEAN(TEXT(IFERROR(INDEX('Glade MR'!$P$4:$Q$3000,MATCH($A400,'Glade MR'!$Q$4:$Q$3000,0),1),"-"),"@")))</f>
        <v>Pool 4</v>
      </c>
      <c r="O400" s="147" t="str">
        <f>TRIM(CLEAN(TEXT(IFERROR(INDEX('Glade MR'!$W$4:$X$3000,MATCH($A400,'Glade MR'!$X$4:$X$3000,0),1),"-"),"@")))</f>
        <v>-</v>
      </c>
      <c r="P400" s="159" t="str">
        <f t="shared" si="13"/>
        <v>Found</v>
      </c>
      <c r="Q400" t="str" cm="1">
        <f t="array" ref="Q400">IF(SUMPRODUCT((TRIM(L400:O400)&lt;&gt;"-")*1)=0,
    "No Data",
    IF(COUNTIF(L400:O400,INDEX(_xlfn._xlws.FILTER(L400:O400,TRIM(L400:O400)&lt;&gt;"-"),1))=SUMPRODUCT((TRIM(L400:O400)&lt;&gt;"-")*1),
    "No Change",
    "Change"))</f>
        <v>No Change</v>
      </c>
      <c r="R400" s="159"/>
      <c r="S400" s="111"/>
    </row>
    <row r="401" spans="1:19" x14ac:dyDescent="0.3">
      <c r="A401" t="s">
        <v>106</v>
      </c>
      <c r="B401" t="s">
        <v>1145</v>
      </c>
      <c r="C401" s="160" t="str">
        <f>TRIM(CLEAN(TEXT(IFERROR(INDEX('Snakeden MR'!$B$4:$C$3028,MATCH($A401,'Snakeden MR'!$C$4:$C$3028,0),1),"-"),"@")))</f>
        <v>-</v>
      </c>
      <c r="D401" s="147" t="str">
        <f>TRIM(CLEAN(TEXT(IFERROR(INDEX('Snakeden MR'!$I$4:$J$3028,MATCH($A401,'Snakeden MR'!$J$4:$J$3028,0),1),"-"),"@")))</f>
        <v>Pool 2</v>
      </c>
      <c r="E401" s="147" t="str">
        <f>TRIM(CLEAN(TEXT(IFERROR(INDEX('Snakeden MR'!$P$4:$Q$3028,MATCH($A401,'Snakeden MR'!$Q$4:$Q$3028,0),1),"-"),"@")))</f>
        <v>-</v>
      </c>
      <c r="F401" s="147" t="str">
        <f>TRIM(CLEAN(TEXT(IFERROR(INDEX('Snakeden MR'!$W$4:$X$3028,MATCH($A401,'Snakeden MR'!$X$4:$X$3028,0),1),"-"),"@")))</f>
        <v>-</v>
      </c>
      <c r="G401" s="159" t="str">
        <f t="shared" si="12"/>
        <v>Found</v>
      </c>
      <c r="H401" t="str" cm="1">
        <f t="array" ref="H401">IF(SUMPRODUCT((TRIM(C401:F401)&lt;&gt;"-")*1)=0,
    "No Data",
    IF(COUNTIF(C401:F401,INDEX(_xlfn._xlws.FILTER(C401:F401,TRIM(C401:F401)&lt;&gt;"-"),1))=SUMPRODUCT((TRIM(C401:F401)&lt;&gt;"-")*1),
    "No Change",
    "Change"))</f>
        <v>No Change</v>
      </c>
      <c r="I401" s="159"/>
      <c r="J401"/>
      <c r="K401" s="163"/>
      <c r="L401" s="147" t="str">
        <f>TRIM(CLEAN(TEXT(IFERROR(INDEX('Glade MR'!$B$4:$C$3000,MATCH($A401,'Glade MR'!$C$4:$C$3000,0),1),"-"),"@")))</f>
        <v>-</v>
      </c>
      <c r="M401" s="147" t="str">
        <f>TRIM(CLEAN(TEXT(IFERROR(INDEX('Glade MR'!$I$4:$J$3000,MATCH($A401,'Glade MR'!$J$4:$J$3000,0),1),"-"),"@")))</f>
        <v>-</v>
      </c>
      <c r="N401" s="147" t="str">
        <f>TRIM(CLEAN(TEXT(IFERROR(INDEX('Glade MR'!$P$4:$Q$3000,MATCH($A401,'Glade MR'!$Q$4:$Q$3000,0),1),"-"),"@")))</f>
        <v>-</v>
      </c>
      <c r="O401" s="147" t="str">
        <f>TRIM(CLEAN(TEXT(IFERROR(INDEX('Glade MR'!$W$4:$X$3000,MATCH($A401,'Glade MR'!$X$4:$X$3000,0),1),"-"),"@")))</f>
        <v>-</v>
      </c>
      <c r="P401" s="159" t="str">
        <f t="shared" si="13"/>
        <v>Not Found</v>
      </c>
      <c r="Q401" t="str" cm="1">
        <f t="array" ref="Q401">IF(SUMPRODUCT((TRIM(L401:O401)&lt;&gt;"-")*1)=0,
    "No Data",
    IF(COUNTIF(L401:O401,INDEX(_xlfn._xlws.FILTER(L401:O401,TRIM(L401:O401)&lt;&gt;"-"),1))=SUMPRODUCT((TRIM(L401:O401)&lt;&gt;"-")*1),
    "No Change",
    "Change"))</f>
        <v>No Data</v>
      </c>
      <c r="R401" s="159"/>
      <c r="S401" s="111"/>
    </row>
    <row r="402" spans="1:19" x14ac:dyDescent="0.3">
      <c r="A402" t="s">
        <v>1429</v>
      </c>
      <c r="B402" t="s">
        <v>1145</v>
      </c>
      <c r="C402" s="160" t="str">
        <f>TRIM(CLEAN(TEXT(IFERROR(INDEX('Snakeden MR'!$B$4:$C$3028,MATCH($A402,'Snakeden MR'!$C$4:$C$3028,0),1),"-"),"@")))</f>
        <v>-</v>
      </c>
      <c r="D402" s="147" t="str">
        <f>TRIM(CLEAN(TEXT(IFERROR(INDEX('Snakeden MR'!$I$4:$J$3028,MATCH($A402,'Snakeden MR'!$J$4:$J$3028,0),1),"-"),"@")))</f>
        <v>-</v>
      </c>
      <c r="E402" s="147" t="str">
        <f>TRIM(CLEAN(TEXT(IFERROR(INDEX('Snakeden MR'!$P$4:$Q$3028,MATCH($A402,'Snakeden MR'!$Q$4:$Q$3028,0),1),"-"),"@")))</f>
        <v>-</v>
      </c>
      <c r="F402" s="147" t="str">
        <f>TRIM(CLEAN(TEXT(IFERROR(INDEX('Snakeden MR'!$W$4:$X$3028,MATCH($A402,'Snakeden MR'!$X$4:$X$3028,0),1),"-"),"@")))</f>
        <v>-</v>
      </c>
      <c r="G402" s="159" t="str">
        <f t="shared" si="12"/>
        <v>Not Found</v>
      </c>
      <c r="H402" t="str" cm="1">
        <f t="array" ref="H402">IF(SUMPRODUCT((TRIM(C402:F402)&lt;&gt;"-")*1)=0,
    "No Data",
    IF(COUNTIF(C402:F402,INDEX(_xlfn._xlws.FILTER(C402:F402,TRIM(C402:F402)&lt;&gt;"-"),1))=SUMPRODUCT((TRIM(C402:F402)&lt;&gt;"-")*1),
    "No Change",
    "Change"))</f>
        <v>No Data</v>
      </c>
      <c r="I402" s="159"/>
      <c r="J402"/>
      <c r="K402" s="163"/>
      <c r="L402" s="147" t="str">
        <f>TRIM(CLEAN(TEXT(IFERROR(INDEX('Glade MR'!$B$4:$C$3000,MATCH($A402,'Glade MR'!$C$4:$C$3000,0),1),"-"),"@")))</f>
        <v>-</v>
      </c>
      <c r="M402" s="147" t="str">
        <f>TRIM(CLEAN(TEXT(IFERROR(INDEX('Glade MR'!$I$4:$J$3000,MATCH($A402,'Glade MR'!$J$4:$J$3000,0),1),"-"),"@")))</f>
        <v>-</v>
      </c>
      <c r="N402" s="147" t="str">
        <f>TRIM(CLEAN(TEXT(IFERROR(INDEX('Glade MR'!$P$4:$Q$3000,MATCH($A402,'Glade MR'!$Q$4:$Q$3000,0),1),"-"),"@")))</f>
        <v>-</v>
      </c>
      <c r="O402" s="147" t="str">
        <f>TRIM(CLEAN(TEXT(IFERROR(INDEX('Glade MR'!$W$4:$X$3000,MATCH($A402,'Glade MR'!$X$4:$X$3000,0),1),"-"),"@")))</f>
        <v>-</v>
      </c>
      <c r="P402" s="159" t="str">
        <f t="shared" si="13"/>
        <v>Not Found</v>
      </c>
      <c r="Q402" t="str" cm="1">
        <f t="array" ref="Q402">IF(SUMPRODUCT((TRIM(L402:O402)&lt;&gt;"-")*1)=0,
    "No Data",
    IF(COUNTIF(L402:O402,INDEX(_xlfn._xlws.FILTER(L402:O402,TRIM(L402:O402)&lt;&gt;"-"),1))=SUMPRODUCT((TRIM(L402:O402)&lt;&gt;"-")*1),
    "No Change",
    "Change"))</f>
        <v>No Data</v>
      </c>
      <c r="R402" s="159"/>
      <c r="S402" s="111"/>
    </row>
    <row r="403" spans="1:19" x14ac:dyDescent="0.3">
      <c r="A403" t="s">
        <v>63</v>
      </c>
      <c r="B403" t="s">
        <v>1145</v>
      </c>
      <c r="C403" s="160" t="str">
        <f>TRIM(CLEAN(TEXT(IFERROR(INDEX('Snakeden MR'!$B$4:$C$3028,MATCH($A403,'Snakeden MR'!$C$4:$C$3028,0),1),"-"),"@")))</f>
        <v>-</v>
      </c>
      <c r="D403" s="147" t="str">
        <f>TRIM(CLEAN(TEXT(IFERROR(INDEX('Snakeden MR'!$I$4:$J$3028,MATCH($A403,'Snakeden MR'!$J$4:$J$3028,0),1),"-"),"@")))</f>
        <v>-</v>
      </c>
      <c r="E403" s="147" t="str">
        <f>TRIM(CLEAN(TEXT(IFERROR(INDEX('Snakeden MR'!$P$4:$Q$3028,MATCH($A403,'Snakeden MR'!$Q$4:$Q$3028,0),1),"-"),"@")))</f>
        <v>-</v>
      </c>
      <c r="F403" s="147" t="str">
        <f>TRIM(CLEAN(TEXT(IFERROR(INDEX('Snakeden MR'!$W$4:$X$3028,MATCH($A403,'Snakeden MR'!$X$4:$X$3028,0),1),"-"),"@")))</f>
        <v>Trib</v>
      </c>
      <c r="G403" s="159" t="str">
        <f t="shared" si="12"/>
        <v>Found</v>
      </c>
      <c r="H403" t="str" cm="1">
        <f t="array" ref="H403">IF(SUMPRODUCT((TRIM(C403:F403)&lt;&gt;"-")*1)=0,
    "No Data",
    IF(COUNTIF(C403:F403,INDEX(_xlfn._xlws.FILTER(C403:F403,TRIM(C403:F403)&lt;&gt;"-"),1))=SUMPRODUCT((TRIM(C403:F403)&lt;&gt;"-")*1),
    "No Change",
    "Change"))</f>
        <v>No Change</v>
      </c>
      <c r="I403" s="159"/>
      <c r="J403"/>
      <c r="K403" s="163"/>
      <c r="L403" s="147" t="str">
        <f>TRIM(CLEAN(TEXT(IFERROR(INDEX('Glade MR'!$B$4:$C$3000,MATCH($A403,'Glade MR'!$C$4:$C$3000,0),1),"-"),"@")))</f>
        <v>-</v>
      </c>
      <c r="M403" s="147" t="str">
        <f>TRIM(CLEAN(TEXT(IFERROR(INDEX('Glade MR'!$I$4:$J$3000,MATCH($A403,'Glade MR'!$J$4:$J$3000,0),1),"-"),"@")))</f>
        <v>-</v>
      </c>
      <c r="N403" s="147" t="str">
        <f>TRIM(CLEAN(TEXT(IFERROR(INDEX('Glade MR'!$P$4:$Q$3000,MATCH($A403,'Glade MR'!$Q$4:$Q$3000,0),1),"-"),"@")))</f>
        <v>-</v>
      </c>
      <c r="O403" s="147" t="str">
        <f>TRIM(CLEAN(TEXT(IFERROR(INDEX('Glade MR'!$W$4:$X$3000,MATCH($A403,'Glade MR'!$X$4:$X$3000,0),1),"-"),"@")))</f>
        <v>-</v>
      </c>
      <c r="P403" s="159" t="str">
        <f t="shared" si="13"/>
        <v>Not Found</v>
      </c>
      <c r="Q403" t="str" cm="1">
        <f t="array" ref="Q403">IF(SUMPRODUCT((TRIM(L403:O403)&lt;&gt;"-")*1)=0,
    "No Data",
    IF(COUNTIF(L403:O403,INDEX(_xlfn._xlws.FILTER(L403:O403,TRIM(L403:O403)&lt;&gt;"-"),1))=SUMPRODUCT((TRIM(L403:O403)&lt;&gt;"-")*1),
    "No Change",
    "Change"))</f>
        <v>No Data</v>
      </c>
      <c r="R403" s="159"/>
      <c r="S403" s="111"/>
    </row>
    <row r="404" spans="1:19" x14ac:dyDescent="0.3">
      <c r="A404" t="s">
        <v>1430</v>
      </c>
      <c r="B404" t="s">
        <v>1137</v>
      </c>
      <c r="C404" s="160" t="str">
        <f>TRIM(CLEAN(TEXT(IFERROR(INDEX('Snakeden MR'!$B$4:$C$3028,MATCH($A404,'Snakeden MR'!$C$4:$C$3028,0),1),"-"),"@")))</f>
        <v>-</v>
      </c>
      <c r="D404" s="147" t="str">
        <f>TRIM(CLEAN(TEXT(IFERROR(INDEX('Snakeden MR'!$I$4:$J$3028,MATCH($A404,'Snakeden MR'!$J$4:$J$3028,0),1),"-"),"@")))</f>
        <v>-</v>
      </c>
      <c r="E404" s="147" t="str">
        <f>TRIM(CLEAN(TEXT(IFERROR(INDEX('Snakeden MR'!$P$4:$Q$3028,MATCH($A404,'Snakeden MR'!$Q$4:$Q$3028,0),1),"-"),"@")))</f>
        <v>-</v>
      </c>
      <c r="F404" s="147" t="str">
        <f>TRIM(CLEAN(TEXT(IFERROR(INDEX('Snakeden MR'!$W$4:$X$3028,MATCH($A404,'Snakeden MR'!$X$4:$X$3028,0),1),"-"),"@")))</f>
        <v>-</v>
      </c>
      <c r="G404" s="159" t="str">
        <f t="shared" si="12"/>
        <v>Not Found</v>
      </c>
      <c r="H404" t="str" cm="1">
        <f t="array" ref="H404">IF(SUMPRODUCT((TRIM(C404:F404)&lt;&gt;"-")*1)=0,
    "No Data",
    IF(COUNTIF(C404:F404,INDEX(_xlfn._xlws.FILTER(C404:F404,TRIM(C404:F404)&lt;&gt;"-"),1))=SUMPRODUCT((TRIM(C404:F404)&lt;&gt;"-")*1),
    "No Change",
    "Change"))</f>
        <v>No Data</v>
      </c>
      <c r="I404" s="159"/>
      <c r="J404"/>
      <c r="K404" s="163"/>
      <c r="L404" s="147" t="str">
        <f>TRIM(CLEAN(TEXT(IFERROR(INDEX('Glade MR'!$B$4:$C$3000,MATCH($A404,'Glade MR'!$C$4:$C$3000,0),1),"-"),"@")))</f>
        <v>-</v>
      </c>
      <c r="M404" s="147" t="str">
        <f>TRIM(CLEAN(TEXT(IFERROR(INDEX('Glade MR'!$I$4:$J$3000,MATCH($A404,'Glade MR'!$J$4:$J$3000,0),1),"-"),"@")))</f>
        <v>-</v>
      </c>
      <c r="N404" s="147" t="str">
        <f>TRIM(CLEAN(TEXT(IFERROR(INDEX('Glade MR'!$P$4:$Q$3000,MATCH($A404,'Glade MR'!$Q$4:$Q$3000,0),1),"-"),"@")))</f>
        <v>-</v>
      </c>
      <c r="O404" s="147" t="str">
        <f>TRIM(CLEAN(TEXT(IFERROR(INDEX('Glade MR'!$W$4:$X$3000,MATCH($A404,'Glade MR'!$X$4:$X$3000,0),1),"-"),"@")))</f>
        <v>-</v>
      </c>
      <c r="P404" s="159" t="str">
        <f t="shared" si="13"/>
        <v>Not Found</v>
      </c>
      <c r="Q404" t="str" cm="1">
        <f t="array" ref="Q404">IF(SUMPRODUCT((TRIM(L404:O404)&lt;&gt;"-")*1)=0,
    "No Data",
    IF(COUNTIF(L404:O404,INDEX(_xlfn._xlws.FILTER(L404:O404,TRIM(L404:O404)&lt;&gt;"-"),1))=SUMPRODUCT((TRIM(L404:O404)&lt;&gt;"-")*1),
    "No Change",
    "Change"))</f>
        <v>No Data</v>
      </c>
      <c r="R404" s="159"/>
      <c r="S404" s="111"/>
    </row>
    <row r="405" spans="1:19" x14ac:dyDescent="0.3">
      <c r="A405" t="s">
        <v>1431</v>
      </c>
      <c r="B405" t="s">
        <v>1137</v>
      </c>
      <c r="C405" s="160" t="str">
        <f>TRIM(CLEAN(TEXT(IFERROR(INDEX('Snakeden MR'!$B$4:$C$3028,MATCH($A405,'Snakeden MR'!$C$4:$C$3028,0),1),"-"),"@")))</f>
        <v>-</v>
      </c>
      <c r="D405" s="147" t="str">
        <f>TRIM(CLEAN(TEXT(IFERROR(INDEX('Snakeden MR'!$I$4:$J$3028,MATCH($A405,'Snakeden MR'!$J$4:$J$3028,0),1),"-"),"@")))</f>
        <v>-</v>
      </c>
      <c r="E405" s="147" t="str">
        <f>TRIM(CLEAN(TEXT(IFERROR(INDEX('Snakeden MR'!$P$4:$Q$3028,MATCH($A405,'Snakeden MR'!$Q$4:$Q$3028,0),1),"-"),"@")))</f>
        <v>-</v>
      </c>
      <c r="F405" s="147" t="str">
        <f>TRIM(CLEAN(TEXT(IFERROR(INDEX('Snakeden MR'!$W$4:$X$3028,MATCH($A405,'Snakeden MR'!$X$4:$X$3028,0),1),"-"),"@")))</f>
        <v>-</v>
      </c>
      <c r="G405" s="159" t="str">
        <f t="shared" si="12"/>
        <v>Not Found</v>
      </c>
      <c r="H405" t="str" cm="1">
        <f t="array" ref="H405">IF(SUMPRODUCT((TRIM(C405:F405)&lt;&gt;"-")*1)=0,
    "No Data",
    IF(COUNTIF(C405:F405,INDEX(_xlfn._xlws.FILTER(C405:F405,TRIM(C405:F405)&lt;&gt;"-"),1))=SUMPRODUCT((TRIM(C405:F405)&lt;&gt;"-")*1),
    "No Change",
    "Change"))</f>
        <v>No Data</v>
      </c>
      <c r="I405" s="159"/>
      <c r="J405"/>
      <c r="K405" s="163"/>
      <c r="L405" s="147" t="str">
        <f>TRIM(CLEAN(TEXT(IFERROR(INDEX('Glade MR'!$B$4:$C$3000,MATCH($A405,'Glade MR'!$C$4:$C$3000,0),1),"-"),"@")))</f>
        <v>-</v>
      </c>
      <c r="M405" s="147" t="str">
        <f>TRIM(CLEAN(TEXT(IFERROR(INDEX('Glade MR'!$I$4:$J$3000,MATCH($A405,'Glade MR'!$J$4:$J$3000,0),1),"-"),"@")))</f>
        <v>-</v>
      </c>
      <c r="N405" s="147" t="str">
        <f>TRIM(CLEAN(TEXT(IFERROR(INDEX('Glade MR'!$P$4:$Q$3000,MATCH($A405,'Glade MR'!$Q$4:$Q$3000,0),1),"-"),"@")))</f>
        <v>-</v>
      </c>
      <c r="O405" s="147" t="str">
        <f>TRIM(CLEAN(TEXT(IFERROR(INDEX('Glade MR'!$W$4:$X$3000,MATCH($A405,'Glade MR'!$X$4:$X$3000,0),1),"-"),"@")))</f>
        <v>-</v>
      </c>
      <c r="P405" s="159" t="str">
        <f t="shared" si="13"/>
        <v>Not Found</v>
      </c>
      <c r="Q405" t="str" cm="1">
        <f t="array" ref="Q405">IF(SUMPRODUCT((TRIM(L405:O405)&lt;&gt;"-")*1)=0,
    "No Data",
    IF(COUNTIF(L405:O405,INDEX(_xlfn._xlws.FILTER(L405:O405,TRIM(L405:O405)&lt;&gt;"-"),1))=SUMPRODUCT((TRIM(L405:O405)&lt;&gt;"-")*1),
    "No Change",
    "Change"))</f>
        <v>No Data</v>
      </c>
      <c r="R405" s="159"/>
      <c r="S405" s="111"/>
    </row>
    <row r="406" spans="1:19" x14ac:dyDescent="0.3">
      <c r="A406" t="s">
        <v>1432</v>
      </c>
      <c r="B406" t="s">
        <v>1137</v>
      </c>
      <c r="C406" s="160" t="str">
        <f>TRIM(CLEAN(TEXT(IFERROR(INDEX('Snakeden MR'!$B$4:$C$3028,MATCH($A406,'Snakeden MR'!$C$4:$C$3028,0),1),"-"),"@")))</f>
        <v>-</v>
      </c>
      <c r="D406" s="147" t="str">
        <f>TRIM(CLEAN(TEXT(IFERROR(INDEX('Snakeden MR'!$I$4:$J$3028,MATCH($A406,'Snakeden MR'!$J$4:$J$3028,0),1),"-"),"@")))</f>
        <v>-</v>
      </c>
      <c r="E406" s="147" t="str">
        <f>TRIM(CLEAN(TEXT(IFERROR(INDEX('Snakeden MR'!$P$4:$Q$3028,MATCH($A406,'Snakeden MR'!$Q$4:$Q$3028,0),1),"-"),"@")))</f>
        <v>-</v>
      </c>
      <c r="F406" s="147" t="str">
        <f>TRIM(CLEAN(TEXT(IFERROR(INDEX('Snakeden MR'!$W$4:$X$3028,MATCH($A406,'Snakeden MR'!$X$4:$X$3028,0),1),"-"),"@")))</f>
        <v>-</v>
      </c>
      <c r="G406" s="159" t="str">
        <f t="shared" si="12"/>
        <v>Not Found</v>
      </c>
      <c r="H406" t="str" cm="1">
        <f t="array" ref="H406">IF(SUMPRODUCT((TRIM(C406:F406)&lt;&gt;"-")*1)=0,
    "No Data",
    IF(COUNTIF(C406:F406,INDEX(_xlfn._xlws.FILTER(C406:F406,TRIM(C406:F406)&lt;&gt;"-"),1))=SUMPRODUCT((TRIM(C406:F406)&lt;&gt;"-")*1),
    "No Change",
    "Change"))</f>
        <v>No Data</v>
      </c>
      <c r="I406" s="159"/>
      <c r="J406"/>
      <c r="K406" s="163"/>
      <c r="L406" s="147" t="str">
        <f>TRIM(CLEAN(TEXT(IFERROR(INDEX('Glade MR'!$B$4:$C$3000,MATCH($A406,'Glade MR'!$C$4:$C$3000,0),1),"-"),"@")))</f>
        <v>-</v>
      </c>
      <c r="M406" s="147" t="str">
        <f>TRIM(CLEAN(TEXT(IFERROR(INDEX('Glade MR'!$I$4:$J$3000,MATCH($A406,'Glade MR'!$J$4:$J$3000,0),1),"-"),"@")))</f>
        <v>-</v>
      </c>
      <c r="N406" s="147" t="str">
        <f>TRIM(CLEAN(TEXT(IFERROR(INDEX('Glade MR'!$P$4:$Q$3000,MATCH($A406,'Glade MR'!$Q$4:$Q$3000,0),1),"-"),"@")))</f>
        <v>-</v>
      </c>
      <c r="O406" s="147" t="str">
        <f>TRIM(CLEAN(TEXT(IFERROR(INDEX('Glade MR'!$W$4:$X$3000,MATCH($A406,'Glade MR'!$X$4:$X$3000,0),1),"-"),"@")))</f>
        <v>-</v>
      </c>
      <c r="P406" s="159" t="str">
        <f t="shared" si="13"/>
        <v>Not Found</v>
      </c>
      <c r="Q406" t="str" cm="1">
        <f t="array" ref="Q406">IF(SUMPRODUCT((TRIM(L406:O406)&lt;&gt;"-")*1)=0,
    "No Data",
    IF(COUNTIF(L406:O406,INDEX(_xlfn._xlws.FILTER(L406:O406,TRIM(L406:O406)&lt;&gt;"-"),1))=SUMPRODUCT((TRIM(L406:O406)&lt;&gt;"-")*1),
    "No Change",
    "Change"))</f>
        <v>No Data</v>
      </c>
      <c r="R406" s="159"/>
      <c r="S406" s="111"/>
    </row>
    <row r="407" spans="1:19" x14ac:dyDescent="0.3">
      <c r="A407" t="s">
        <v>1433</v>
      </c>
      <c r="B407" t="s">
        <v>1145</v>
      </c>
      <c r="C407" s="160" t="str">
        <f>TRIM(CLEAN(TEXT(IFERROR(INDEX('Snakeden MR'!$B$4:$C$3028,MATCH($A407,'Snakeden MR'!$C$4:$C$3028,0),1),"-"),"@")))</f>
        <v>-</v>
      </c>
      <c r="D407" s="147" t="str">
        <f>TRIM(CLEAN(TEXT(IFERROR(INDEX('Snakeden MR'!$I$4:$J$3028,MATCH($A407,'Snakeden MR'!$J$4:$J$3028,0),1),"-"),"@")))</f>
        <v>-</v>
      </c>
      <c r="E407" s="147" t="str">
        <f>TRIM(CLEAN(TEXT(IFERROR(INDEX('Snakeden MR'!$P$4:$Q$3028,MATCH($A407,'Snakeden MR'!$Q$4:$Q$3028,0),1),"-"),"@")))</f>
        <v>-</v>
      </c>
      <c r="F407" s="147" t="str">
        <f>TRIM(CLEAN(TEXT(IFERROR(INDEX('Snakeden MR'!$W$4:$X$3028,MATCH($A407,'Snakeden MR'!$X$4:$X$3028,0),1),"-"),"@")))</f>
        <v>-</v>
      </c>
      <c r="G407" s="159" t="str">
        <f t="shared" si="12"/>
        <v>Not Found</v>
      </c>
      <c r="H407" t="str" cm="1">
        <f t="array" ref="H407">IF(SUMPRODUCT((TRIM(C407:F407)&lt;&gt;"-")*1)=0,
    "No Data",
    IF(COUNTIF(C407:F407,INDEX(_xlfn._xlws.FILTER(C407:F407,TRIM(C407:F407)&lt;&gt;"-"),1))=SUMPRODUCT((TRIM(C407:F407)&lt;&gt;"-")*1),
    "No Change",
    "Change"))</f>
        <v>No Data</v>
      </c>
      <c r="I407" s="159"/>
      <c r="J407"/>
      <c r="K407" s="163"/>
      <c r="L407" s="147" t="str">
        <f>TRIM(CLEAN(TEXT(IFERROR(INDEX('Glade MR'!$B$4:$C$3000,MATCH($A407,'Glade MR'!$C$4:$C$3000,0),1),"-"),"@")))</f>
        <v>-</v>
      </c>
      <c r="M407" s="147" t="str">
        <f>TRIM(CLEAN(TEXT(IFERROR(INDEX('Glade MR'!$I$4:$J$3000,MATCH($A407,'Glade MR'!$J$4:$J$3000,0),1),"-"),"@")))</f>
        <v>-</v>
      </c>
      <c r="N407" s="147" t="str">
        <f>TRIM(CLEAN(TEXT(IFERROR(INDEX('Glade MR'!$P$4:$Q$3000,MATCH($A407,'Glade MR'!$Q$4:$Q$3000,0),1),"-"),"@")))</f>
        <v>-</v>
      </c>
      <c r="O407" s="147" t="str">
        <f>TRIM(CLEAN(TEXT(IFERROR(INDEX('Glade MR'!$W$4:$X$3000,MATCH($A407,'Glade MR'!$X$4:$X$3000,0),1),"-"),"@")))</f>
        <v>-</v>
      </c>
      <c r="P407" s="159" t="str">
        <f t="shared" si="13"/>
        <v>Not Found</v>
      </c>
      <c r="Q407" t="str" cm="1">
        <f t="array" ref="Q407">IF(SUMPRODUCT((TRIM(L407:O407)&lt;&gt;"-")*1)=0,
    "No Data",
    IF(COUNTIF(L407:O407,INDEX(_xlfn._xlws.FILTER(L407:O407,TRIM(L407:O407)&lt;&gt;"-"),1))=SUMPRODUCT((TRIM(L407:O407)&lt;&gt;"-")*1),
    "No Change",
    "Change"))</f>
        <v>No Data</v>
      </c>
      <c r="R407" s="159"/>
      <c r="S407" s="111"/>
    </row>
    <row r="408" spans="1:19" x14ac:dyDescent="0.3">
      <c r="A408" t="s">
        <v>1434</v>
      </c>
      <c r="B408" t="s">
        <v>1145</v>
      </c>
      <c r="C408" s="160" t="str">
        <f>TRIM(CLEAN(TEXT(IFERROR(INDEX('Snakeden MR'!$B$4:$C$3028,MATCH($A408,'Snakeden MR'!$C$4:$C$3028,0),1),"-"),"@")))</f>
        <v>-</v>
      </c>
      <c r="D408" s="147" t="str">
        <f>TRIM(CLEAN(TEXT(IFERROR(INDEX('Snakeden MR'!$I$4:$J$3028,MATCH($A408,'Snakeden MR'!$J$4:$J$3028,0),1),"-"),"@")))</f>
        <v>-</v>
      </c>
      <c r="E408" s="147" t="str">
        <f>TRIM(CLEAN(TEXT(IFERROR(INDEX('Snakeden MR'!$P$4:$Q$3028,MATCH($A408,'Snakeden MR'!$Q$4:$Q$3028,0),1),"-"),"@")))</f>
        <v>-</v>
      </c>
      <c r="F408" s="147" t="str">
        <f>TRIM(CLEAN(TEXT(IFERROR(INDEX('Snakeden MR'!$W$4:$X$3028,MATCH($A408,'Snakeden MR'!$X$4:$X$3028,0),1),"-"),"@")))</f>
        <v>-</v>
      </c>
      <c r="G408" s="159" t="str">
        <f t="shared" si="12"/>
        <v>Not Found</v>
      </c>
      <c r="H408" t="str" cm="1">
        <f t="array" ref="H408">IF(SUMPRODUCT((TRIM(C408:F408)&lt;&gt;"-")*1)=0,
    "No Data",
    IF(COUNTIF(C408:F408,INDEX(_xlfn._xlws.FILTER(C408:F408,TRIM(C408:F408)&lt;&gt;"-"),1))=SUMPRODUCT((TRIM(C408:F408)&lt;&gt;"-")*1),
    "No Change",
    "Change"))</f>
        <v>No Data</v>
      </c>
      <c r="I408" s="159"/>
      <c r="J408"/>
      <c r="K408" s="163"/>
      <c r="L408" s="147" t="str">
        <f>TRIM(CLEAN(TEXT(IFERROR(INDEX('Glade MR'!$B$4:$C$3000,MATCH($A408,'Glade MR'!$C$4:$C$3000,0),1),"-"),"@")))</f>
        <v>-</v>
      </c>
      <c r="M408" s="147" t="str">
        <f>TRIM(CLEAN(TEXT(IFERROR(INDEX('Glade MR'!$I$4:$J$3000,MATCH($A408,'Glade MR'!$J$4:$J$3000,0),1),"-"),"@")))</f>
        <v>-</v>
      </c>
      <c r="N408" s="147" t="str">
        <f>TRIM(CLEAN(TEXT(IFERROR(INDEX('Glade MR'!$P$4:$Q$3000,MATCH($A408,'Glade MR'!$Q$4:$Q$3000,0),1),"-"),"@")))</f>
        <v>-</v>
      </c>
      <c r="O408" s="147" t="str">
        <f>TRIM(CLEAN(TEXT(IFERROR(INDEX('Glade MR'!$W$4:$X$3000,MATCH($A408,'Glade MR'!$X$4:$X$3000,0),1),"-"),"@")))</f>
        <v>-</v>
      </c>
      <c r="P408" s="159" t="str">
        <f t="shared" si="13"/>
        <v>Not Found</v>
      </c>
      <c r="Q408" t="str" cm="1">
        <f t="array" ref="Q408">IF(SUMPRODUCT((TRIM(L408:O408)&lt;&gt;"-")*1)=0,
    "No Data",
    IF(COUNTIF(L408:O408,INDEX(_xlfn._xlws.FILTER(L408:O408,TRIM(L408:O408)&lt;&gt;"-"),1))=SUMPRODUCT((TRIM(L408:O408)&lt;&gt;"-")*1),
    "No Change",
    "Change"))</f>
        <v>No Data</v>
      </c>
      <c r="R408" s="159"/>
      <c r="S408" s="111"/>
    </row>
    <row r="409" spans="1:19" x14ac:dyDescent="0.3">
      <c r="A409" t="s">
        <v>1435</v>
      </c>
      <c r="B409" t="s">
        <v>1145</v>
      </c>
      <c r="C409" s="160" t="str">
        <f>TRIM(CLEAN(TEXT(IFERROR(INDEX('Snakeden MR'!$B$4:$C$3028,MATCH($A409,'Snakeden MR'!$C$4:$C$3028,0),1),"-"),"@")))</f>
        <v>-</v>
      </c>
      <c r="D409" s="147" t="str">
        <f>TRIM(CLEAN(TEXT(IFERROR(INDEX('Snakeden MR'!$I$4:$J$3028,MATCH($A409,'Snakeden MR'!$J$4:$J$3028,0),1),"-"),"@")))</f>
        <v>-</v>
      </c>
      <c r="E409" s="147" t="str">
        <f>TRIM(CLEAN(TEXT(IFERROR(INDEX('Snakeden MR'!$P$4:$Q$3028,MATCH($A409,'Snakeden MR'!$Q$4:$Q$3028,0),1),"-"),"@")))</f>
        <v>-</v>
      </c>
      <c r="F409" s="147" t="str">
        <f>TRIM(CLEAN(TEXT(IFERROR(INDEX('Snakeden MR'!$W$4:$X$3028,MATCH($A409,'Snakeden MR'!$X$4:$X$3028,0),1),"-"),"@")))</f>
        <v>-</v>
      </c>
      <c r="G409" s="159" t="str">
        <f t="shared" si="12"/>
        <v>Not Found</v>
      </c>
      <c r="H409" t="str" cm="1">
        <f t="array" ref="H409">IF(SUMPRODUCT((TRIM(C409:F409)&lt;&gt;"-")*1)=0,
    "No Data",
    IF(COUNTIF(C409:F409,INDEX(_xlfn._xlws.FILTER(C409:F409,TRIM(C409:F409)&lt;&gt;"-"),1))=SUMPRODUCT((TRIM(C409:F409)&lt;&gt;"-")*1),
    "No Change",
    "Change"))</f>
        <v>No Data</v>
      </c>
      <c r="I409" s="159"/>
      <c r="J409"/>
      <c r="K409" s="163"/>
      <c r="L409" s="147" t="str">
        <f>TRIM(CLEAN(TEXT(IFERROR(INDEX('Glade MR'!$B$4:$C$3000,MATCH($A409,'Glade MR'!$C$4:$C$3000,0),1),"-"),"@")))</f>
        <v>-</v>
      </c>
      <c r="M409" s="147" t="str">
        <f>TRIM(CLEAN(TEXT(IFERROR(INDEX('Glade MR'!$I$4:$J$3000,MATCH($A409,'Glade MR'!$J$4:$J$3000,0),1),"-"),"@")))</f>
        <v>-</v>
      </c>
      <c r="N409" s="147" t="str">
        <f>TRIM(CLEAN(TEXT(IFERROR(INDEX('Glade MR'!$P$4:$Q$3000,MATCH($A409,'Glade MR'!$Q$4:$Q$3000,0),1),"-"),"@")))</f>
        <v>-</v>
      </c>
      <c r="O409" s="147" t="str">
        <f>TRIM(CLEAN(TEXT(IFERROR(INDEX('Glade MR'!$W$4:$X$3000,MATCH($A409,'Glade MR'!$X$4:$X$3000,0),1),"-"),"@")))</f>
        <v>-</v>
      </c>
      <c r="P409" s="159" t="str">
        <f t="shared" si="13"/>
        <v>Not Found</v>
      </c>
      <c r="Q409" t="str" cm="1">
        <f t="array" ref="Q409">IF(SUMPRODUCT((TRIM(L409:O409)&lt;&gt;"-")*1)=0,
    "No Data",
    IF(COUNTIF(L409:O409,INDEX(_xlfn._xlws.FILTER(L409:O409,TRIM(L409:O409)&lt;&gt;"-"),1))=SUMPRODUCT((TRIM(L409:O409)&lt;&gt;"-")*1),
    "No Change",
    "Change"))</f>
        <v>No Data</v>
      </c>
      <c r="R409" s="159"/>
      <c r="S409" s="111"/>
    </row>
    <row r="410" spans="1:19" x14ac:dyDescent="0.3">
      <c r="A410" t="s">
        <v>1436</v>
      </c>
      <c r="B410" t="s">
        <v>1145</v>
      </c>
      <c r="C410" s="160" t="str">
        <f>TRIM(CLEAN(TEXT(IFERROR(INDEX('Snakeden MR'!$B$4:$C$3028,MATCH($A410,'Snakeden MR'!$C$4:$C$3028,0),1),"-"),"@")))</f>
        <v>-</v>
      </c>
      <c r="D410" s="147" t="str">
        <f>TRIM(CLEAN(TEXT(IFERROR(INDEX('Snakeden MR'!$I$4:$J$3028,MATCH($A410,'Snakeden MR'!$J$4:$J$3028,0),1),"-"),"@")))</f>
        <v>-</v>
      </c>
      <c r="E410" s="147" t="str">
        <f>TRIM(CLEAN(TEXT(IFERROR(INDEX('Snakeden MR'!$P$4:$Q$3028,MATCH($A410,'Snakeden MR'!$Q$4:$Q$3028,0),1),"-"),"@")))</f>
        <v>-</v>
      </c>
      <c r="F410" s="147" t="str">
        <f>TRIM(CLEAN(TEXT(IFERROR(INDEX('Snakeden MR'!$W$4:$X$3028,MATCH($A410,'Snakeden MR'!$X$4:$X$3028,0),1),"-"),"@")))</f>
        <v>-</v>
      </c>
      <c r="G410" s="159" t="str">
        <f t="shared" si="12"/>
        <v>Not Found</v>
      </c>
      <c r="H410" t="str" cm="1">
        <f t="array" ref="H410">IF(SUMPRODUCT((TRIM(C410:F410)&lt;&gt;"-")*1)=0,
    "No Data",
    IF(COUNTIF(C410:F410,INDEX(_xlfn._xlws.FILTER(C410:F410,TRIM(C410:F410)&lt;&gt;"-"),1))=SUMPRODUCT((TRIM(C410:F410)&lt;&gt;"-")*1),
    "No Change",
    "Change"))</f>
        <v>No Data</v>
      </c>
      <c r="I410" s="159"/>
      <c r="J410"/>
      <c r="K410" s="163"/>
      <c r="L410" s="147" t="str">
        <f>TRIM(CLEAN(TEXT(IFERROR(INDEX('Glade MR'!$B$4:$C$3000,MATCH($A410,'Glade MR'!$C$4:$C$3000,0),1),"-"),"@")))</f>
        <v>-</v>
      </c>
      <c r="M410" s="147" t="str">
        <f>TRIM(CLEAN(TEXT(IFERROR(INDEX('Glade MR'!$I$4:$J$3000,MATCH($A410,'Glade MR'!$J$4:$J$3000,0),1),"-"),"@")))</f>
        <v>-</v>
      </c>
      <c r="N410" s="147" t="str">
        <f>TRIM(CLEAN(TEXT(IFERROR(INDEX('Glade MR'!$P$4:$Q$3000,MATCH($A410,'Glade MR'!$Q$4:$Q$3000,0),1),"-"),"@")))</f>
        <v>-</v>
      </c>
      <c r="O410" s="147" t="str">
        <f>TRIM(CLEAN(TEXT(IFERROR(INDEX('Glade MR'!$W$4:$X$3000,MATCH($A410,'Glade MR'!$X$4:$X$3000,0),1),"-"),"@")))</f>
        <v>-</v>
      </c>
      <c r="P410" s="159" t="str">
        <f t="shared" si="13"/>
        <v>Not Found</v>
      </c>
      <c r="Q410" t="str" cm="1">
        <f t="array" ref="Q410">IF(SUMPRODUCT((TRIM(L410:O410)&lt;&gt;"-")*1)=0,
    "No Data",
    IF(COUNTIF(L410:O410,INDEX(_xlfn._xlws.FILTER(L410:O410,TRIM(L410:O410)&lt;&gt;"-"),1))=SUMPRODUCT((TRIM(L410:O410)&lt;&gt;"-")*1),
    "No Change",
    "Change"))</f>
        <v>No Data</v>
      </c>
      <c r="R410" s="159"/>
      <c r="S410" s="111"/>
    </row>
    <row r="411" spans="1:19" x14ac:dyDescent="0.3">
      <c r="A411" t="s">
        <v>1437</v>
      </c>
      <c r="B411" t="s">
        <v>1145</v>
      </c>
      <c r="C411" s="160" t="str">
        <f>TRIM(CLEAN(TEXT(IFERROR(INDEX('Snakeden MR'!$B$4:$C$3028,MATCH($A411,'Snakeden MR'!$C$4:$C$3028,0),1),"-"),"@")))</f>
        <v>-</v>
      </c>
      <c r="D411" s="147" t="str">
        <f>TRIM(CLEAN(TEXT(IFERROR(INDEX('Snakeden MR'!$I$4:$J$3028,MATCH($A411,'Snakeden MR'!$J$4:$J$3028,0),1),"-"),"@")))</f>
        <v>-</v>
      </c>
      <c r="E411" s="147" t="str">
        <f>TRIM(CLEAN(TEXT(IFERROR(INDEX('Snakeden MR'!$P$4:$Q$3028,MATCH($A411,'Snakeden MR'!$Q$4:$Q$3028,0),1),"-"),"@")))</f>
        <v>-</v>
      </c>
      <c r="F411" s="147" t="str">
        <f>TRIM(CLEAN(TEXT(IFERROR(INDEX('Snakeden MR'!$W$4:$X$3028,MATCH($A411,'Snakeden MR'!$X$4:$X$3028,0),1),"-"),"@")))</f>
        <v>-</v>
      </c>
      <c r="G411" s="159" t="str">
        <f t="shared" si="12"/>
        <v>Not Found</v>
      </c>
      <c r="H411" t="str" cm="1">
        <f t="array" ref="H411">IF(SUMPRODUCT((TRIM(C411:F411)&lt;&gt;"-")*1)=0,
    "No Data",
    IF(COUNTIF(C411:F411,INDEX(_xlfn._xlws.FILTER(C411:F411,TRIM(C411:F411)&lt;&gt;"-"),1))=SUMPRODUCT((TRIM(C411:F411)&lt;&gt;"-")*1),
    "No Change",
    "Change"))</f>
        <v>No Data</v>
      </c>
      <c r="I411" s="159"/>
      <c r="J411"/>
      <c r="K411" s="163"/>
      <c r="L411" s="147" t="str">
        <f>TRIM(CLEAN(TEXT(IFERROR(INDEX('Glade MR'!$B$4:$C$3000,MATCH($A411,'Glade MR'!$C$4:$C$3000,0),1),"-"),"@")))</f>
        <v>-</v>
      </c>
      <c r="M411" s="147" t="str">
        <f>TRIM(CLEAN(TEXT(IFERROR(INDEX('Glade MR'!$I$4:$J$3000,MATCH($A411,'Glade MR'!$J$4:$J$3000,0),1),"-"),"@")))</f>
        <v>-</v>
      </c>
      <c r="N411" s="147" t="str">
        <f>TRIM(CLEAN(TEXT(IFERROR(INDEX('Glade MR'!$P$4:$Q$3000,MATCH($A411,'Glade MR'!$Q$4:$Q$3000,0),1),"-"),"@")))</f>
        <v>-</v>
      </c>
      <c r="O411" s="147" t="str">
        <f>TRIM(CLEAN(TEXT(IFERROR(INDEX('Glade MR'!$W$4:$X$3000,MATCH($A411,'Glade MR'!$X$4:$X$3000,0),1),"-"),"@")))</f>
        <v>-</v>
      </c>
      <c r="P411" s="159" t="str">
        <f t="shared" si="13"/>
        <v>Not Found</v>
      </c>
      <c r="Q411" t="str" cm="1">
        <f t="array" ref="Q411">IF(SUMPRODUCT((TRIM(L411:O411)&lt;&gt;"-")*1)=0,
    "No Data",
    IF(COUNTIF(L411:O411,INDEX(_xlfn._xlws.FILTER(L411:O411,TRIM(L411:O411)&lt;&gt;"-"),1))=SUMPRODUCT((TRIM(L411:O411)&lt;&gt;"-")*1),
    "No Change",
    "Change"))</f>
        <v>No Data</v>
      </c>
      <c r="R411" s="159"/>
      <c r="S411" s="111"/>
    </row>
    <row r="412" spans="1:19" x14ac:dyDescent="0.3">
      <c r="A412" t="s">
        <v>845</v>
      </c>
      <c r="B412" t="s">
        <v>1137</v>
      </c>
      <c r="C412" s="160" t="str">
        <f>TRIM(CLEAN(TEXT(IFERROR(INDEX('Snakeden MR'!$B$4:$C$3028,MATCH($A412,'Snakeden MR'!$C$4:$C$3028,0),1),"-"),"@")))</f>
        <v>-</v>
      </c>
      <c r="D412" s="147" t="str">
        <f>TRIM(CLEAN(TEXT(IFERROR(INDEX('Snakeden MR'!$I$4:$J$3028,MATCH($A412,'Snakeden MR'!$J$4:$J$3028,0),1),"-"),"@")))</f>
        <v>-</v>
      </c>
      <c r="E412" s="147" t="str">
        <f>TRIM(CLEAN(TEXT(IFERROR(INDEX('Snakeden MR'!$P$4:$Q$3028,MATCH($A412,'Snakeden MR'!$Q$4:$Q$3028,0),1),"-"),"@")))</f>
        <v>-</v>
      </c>
      <c r="F412" s="147" t="str">
        <f>TRIM(CLEAN(TEXT(IFERROR(INDEX('Snakeden MR'!$W$4:$X$3028,MATCH($A412,'Snakeden MR'!$X$4:$X$3028,0),1),"-"),"@")))</f>
        <v>-</v>
      </c>
      <c r="G412" s="159" t="str">
        <f t="shared" si="12"/>
        <v>Not Found</v>
      </c>
      <c r="H412" t="str" cm="1">
        <f t="array" ref="H412">IF(SUMPRODUCT((TRIM(C412:F412)&lt;&gt;"-")*1)=0,
    "No Data",
    IF(COUNTIF(C412:F412,INDEX(_xlfn._xlws.FILTER(C412:F412,TRIM(C412:F412)&lt;&gt;"-"),1))=SUMPRODUCT((TRIM(C412:F412)&lt;&gt;"-")*1),
    "No Change",
    "Change"))</f>
        <v>No Data</v>
      </c>
      <c r="I412" s="159"/>
      <c r="J412"/>
      <c r="K412" s="163"/>
      <c r="L412" s="147" t="str">
        <f>TRIM(CLEAN(TEXT(IFERROR(INDEX('Glade MR'!$B$4:$C$3000,MATCH($A412,'Glade MR'!$C$4:$C$3000,0),1),"-"),"@")))</f>
        <v>-</v>
      </c>
      <c r="M412" s="147" t="str">
        <f>TRIM(CLEAN(TEXT(IFERROR(INDEX('Glade MR'!$I$4:$J$3000,MATCH($A412,'Glade MR'!$J$4:$J$3000,0),1),"-"),"@")))</f>
        <v>Pool 5</v>
      </c>
      <c r="N412" s="147" t="str">
        <f>TRIM(CLEAN(TEXT(IFERROR(INDEX('Glade MR'!$P$4:$Q$3000,MATCH($A412,'Glade MR'!$Q$4:$Q$3000,0),1),"-"),"@")))</f>
        <v>-</v>
      </c>
      <c r="O412" s="147" t="str">
        <f>TRIM(CLEAN(TEXT(IFERROR(INDEX('Glade MR'!$W$4:$X$3000,MATCH($A412,'Glade MR'!$X$4:$X$3000,0),1),"-"),"@")))</f>
        <v>-</v>
      </c>
      <c r="P412" s="159" t="str">
        <f t="shared" si="13"/>
        <v>Found</v>
      </c>
      <c r="Q412" t="str" cm="1">
        <f t="array" ref="Q412">IF(SUMPRODUCT((TRIM(L412:O412)&lt;&gt;"-")*1)=0,
    "No Data",
    IF(COUNTIF(L412:O412,INDEX(_xlfn._xlws.FILTER(L412:O412,TRIM(L412:O412)&lt;&gt;"-"),1))=SUMPRODUCT((TRIM(L412:O412)&lt;&gt;"-")*1),
    "No Change",
    "Change"))</f>
        <v>No Change</v>
      </c>
      <c r="R412" s="159"/>
      <c r="S412" s="111"/>
    </row>
    <row r="413" spans="1:19" x14ac:dyDescent="0.3">
      <c r="A413" t="s">
        <v>1438</v>
      </c>
      <c r="B413" t="s">
        <v>1145</v>
      </c>
      <c r="C413" s="160" t="str">
        <f>TRIM(CLEAN(TEXT(IFERROR(INDEX('Snakeden MR'!$B$4:$C$3028,MATCH($A413,'Snakeden MR'!$C$4:$C$3028,0),1),"-"),"@")))</f>
        <v>-</v>
      </c>
      <c r="D413" s="147" t="str">
        <f>TRIM(CLEAN(TEXT(IFERROR(INDEX('Snakeden MR'!$I$4:$J$3028,MATCH($A413,'Snakeden MR'!$J$4:$J$3028,0),1),"-"),"@")))</f>
        <v>-</v>
      </c>
      <c r="E413" s="147" t="str">
        <f>TRIM(CLEAN(TEXT(IFERROR(INDEX('Snakeden MR'!$P$4:$Q$3028,MATCH($A413,'Snakeden MR'!$Q$4:$Q$3028,0),1),"-"),"@")))</f>
        <v>-</v>
      </c>
      <c r="F413" s="147" t="str">
        <f>TRIM(CLEAN(TEXT(IFERROR(INDEX('Snakeden MR'!$W$4:$X$3028,MATCH($A413,'Snakeden MR'!$X$4:$X$3028,0),1),"-"),"@")))</f>
        <v>-</v>
      </c>
      <c r="G413" s="159" t="str">
        <f t="shared" si="12"/>
        <v>Not Found</v>
      </c>
      <c r="H413" t="str" cm="1">
        <f t="array" ref="H413">IF(SUMPRODUCT((TRIM(C413:F413)&lt;&gt;"-")*1)=0,
    "No Data",
    IF(COUNTIF(C413:F413,INDEX(_xlfn._xlws.FILTER(C413:F413,TRIM(C413:F413)&lt;&gt;"-"),1))=SUMPRODUCT((TRIM(C413:F413)&lt;&gt;"-")*1),
    "No Change",
    "Change"))</f>
        <v>No Data</v>
      </c>
      <c r="I413" s="159"/>
      <c r="J413"/>
      <c r="K413" s="163"/>
      <c r="L413" s="147" t="str">
        <f>TRIM(CLEAN(TEXT(IFERROR(INDEX('Glade MR'!$B$4:$C$3000,MATCH($A413,'Glade MR'!$C$4:$C$3000,0),1),"-"),"@")))</f>
        <v>-</v>
      </c>
      <c r="M413" s="147" t="str">
        <f>TRIM(CLEAN(TEXT(IFERROR(INDEX('Glade MR'!$I$4:$J$3000,MATCH($A413,'Glade MR'!$J$4:$J$3000,0),1),"-"),"@")))</f>
        <v>-</v>
      </c>
      <c r="N413" s="147" t="str">
        <f>TRIM(CLEAN(TEXT(IFERROR(INDEX('Glade MR'!$P$4:$Q$3000,MATCH($A413,'Glade MR'!$Q$4:$Q$3000,0),1),"-"),"@")))</f>
        <v>-</v>
      </c>
      <c r="O413" s="147" t="str">
        <f>TRIM(CLEAN(TEXT(IFERROR(INDEX('Glade MR'!$W$4:$X$3000,MATCH($A413,'Glade MR'!$X$4:$X$3000,0),1),"-"),"@")))</f>
        <v>-</v>
      </c>
      <c r="P413" s="159" t="str">
        <f t="shared" si="13"/>
        <v>Not Found</v>
      </c>
      <c r="Q413" t="str" cm="1">
        <f t="array" ref="Q413">IF(SUMPRODUCT((TRIM(L413:O413)&lt;&gt;"-")*1)=0,
    "No Data",
    IF(COUNTIF(L413:O413,INDEX(_xlfn._xlws.FILTER(L413:O413,TRIM(L413:O413)&lt;&gt;"-"),1))=SUMPRODUCT((TRIM(L413:O413)&lt;&gt;"-")*1),
    "No Change",
    "Change"))</f>
        <v>No Data</v>
      </c>
      <c r="R413" s="159"/>
      <c r="S413" s="111"/>
    </row>
    <row r="414" spans="1:19" x14ac:dyDescent="0.3">
      <c r="A414" t="s">
        <v>436</v>
      </c>
      <c r="B414" t="s">
        <v>1137</v>
      </c>
      <c r="C414" s="160" t="str">
        <f>TRIM(CLEAN(TEXT(IFERROR(INDEX('Snakeden MR'!$B$4:$C$3028,MATCH($A414,'Snakeden MR'!$C$4:$C$3028,0),1),"-"),"@")))</f>
        <v>-</v>
      </c>
      <c r="D414" s="147" t="str">
        <f>TRIM(CLEAN(TEXT(IFERROR(INDEX('Snakeden MR'!$I$4:$J$3028,MATCH($A414,'Snakeden MR'!$J$4:$J$3028,0),1),"-"),"@")))</f>
        <v>-</v>
      </c>
      <c r="E414" s="147" t="str">
        <f>TRIM(CLEAN(TEXT(IFERROR(INDEX('Snakeden MR'!$P$4:$Q$3028,MATCH($A414,'Snakeden MR'!$Q$4:$Q$3028,0),1),"-"),"@")))</f>
        <v>-</v>
      </c>
      <c r="F414" s="147" t="str">
        <f>TRIM(CLEAN(TEXT(IFERROR(INDEX('Snakeden MR'!$W$4:$X$3028,MATCH($A414,'Snakeden MR'!$X$4:$X$3028,0),1),"-"),"@")))</f>
        <v>-</v>
      </c>
      <c r="G414" s="159" t="str">
        <f t="shared" si="12"/>
        <v>Not Found</v>
      </c>
      <c r="H414" t="str" cm="1">
        <f t="array" ref="H414">IF(SUMPRODUCT((TRIM(C414:F414)&lt;&gt;"-")*1)=0,
    "No Data",
    IF(COUNTIF(C414:F414,INDEX(_xlfn._xlws.FILTER(C414:F414,TRIM(C414:F414)&lt;&gt;"-"),1))=SUMPRODUCT((TRIM(C414:F414)&lt;&gt;"-")*1),
    "No Change",
    "Change"))</f>
        <v>No Data</v>
      </c>
      <c r="I414" s="159"/>
      <c r="J414"/>
      <c r="K414" s="163"/>
      <c r="L414" s="147" t="str">
        <f>TRIM(CLEAN(TEXT(IFERROR(INDEX('Glade MR'!$B$4:$C$3000,MATCH($A414,'Glade MR'!$C$4:$C$3000,0),1),"-"),"@")))</f>
        <v>-</v>
      </c>
      <c r="M414" s="147" t="str">
        <f>TRIM(CLEAN(TEXT(IFERROR(INDEX('Glade MR'!$I$4:$J$3000,MATCH($A414,'Glade MR'!$J$4:$J$3000,0),1),"-"),"@")))</f>
        <v>Pool 5</v>
      </c>
      <c r="N414" s="147" t="str">
        <f>TRIM(CLEAN(TEXT(IFERROR(INDEX('Glade MR'!$P$4:$Q$3000,MATCH($A414,'Glade MR'!$Q$4:$Q$3000,0),1),"-"),"@")))</f>
        <v>-</v>
      </c>
      <c r="O414" s="147" t="str">
        <f>TRIM(CLEAN(TEXT(IFERROR(INDEX('Glade MR'!$W$4:$X$3000,MATCH($A414,'Glade MR'!$X$4:$X$3000,0),1),"-"),"@")))</f>
        <v>Pool 5</v>
      </c>
      <c r="P414" s="159" t="str">
        <f t="shared" si="13"/>
        <v>Found</v>
      </c>
      <c r="Q414" t="str" cm="1">
        <f t="array" ref="Q414">IF(SUMPRODUCT((TRIM(L414:O414)&lt;&gt;"-")*1)=0,
    "No Data",
    IF(COUNTIF(L414:O414,INDEX(_xlfn._xlws.FILTER(L414:O414,TRIM(L414:O414)&lt;&gt;"-"),1))=SUMPRODUCT((TRIM(L414:O414)&lt;&gt;"-")*1),
    "No Change",
    "Change"))</f>
        <v>No Change</v>
      </c>
      <c r="R414" s="159"/>
      <c r="S414" s="111"/>
    </row>
    <row r="415" spans="1:19" x14ac:dyDescent="0.3">
      <c r="A415" t="s">
        <v>1439</v>
      </c>
      <c r="B415" t="s">
        <v>1137</v>
      </c>
      <c r="C415" s="160" t="str">
        <f>TRIM(CLEAN(TEXT(IFERROR(INDEX('Snakeden MR'!$B$4:$C$3028,MATCH($A415,'Snakeden MR'!$C$4:$C$3028,0),1),"-"),"@")))</f>
        <v>-</v>
      </c>
      <c r="D415" s="147" t="str">
        <f>TRIM(CLEAN(TEXT(IFERROR(INDEX('Snakeden MR'!$I$4:$J$3028,MATCH($A415,'Snakeden MR'!$J$4:$J$3028,0),1),"-"),"@")))</f>
        <v>-</v>
      </c>
      <c r="E415" s="147" t="str">
        <f>TRIM(CLEAN(TEXT(IFERROR(INDEX('Snakeden MR'!$P$4:$Q$3028,MATCH($A415,'Snakeden MR'!$Q$4:$Q$3028,0),1),"-"),"@")))</f>
        <v>-</v>
      </c>
      <c r="F415" s="147" t="str">
        <f>TRIM(CLEAN(TEXT(IFERROR(INDEX('Snakeden MR'!$W$4:$X$3028,MATCH($A415,'Snakeden MR'!$X$4:$X$3028,0),1),"-"),"@")))</f>
        <v>-</v>
      </c>
      <c r="G415" s="159" t="str">
        <f t="shared" si="12"/>
        <v>Not Found</v>
      </c>
      <c r="H415" t="str" cm="1">
        <f t="array" ref="H415">IF(SUMPRODUCT((TRIM(C415:F415)&lt;&gt;"-")*1)=0,
    "No Data",
    IF(COUNTIF(C415:F415,INDEX(_xlfn._xlws.FILTER(C415:F415,TRIM(C415:F415)&lt;&gt;"-"),1))=SUMPRODUCT((TRIM(C415:F415)&lt;&gt;"-")*1),
    "No Change",
    "Change"))</f>
        <v>No Data</v>
      </c>
      <c r="I415" s="159"/>
      <c r="J415"/>
      <c r="K415" s="163"/>
      <c r="L415" s="147" t="str">
        <f>TRIM(CLEAN(TEXT(IFERROR(INDEX('Glade MR'!$B$4:$C$3000,MATCH($A415,'Glade MR'!$C$4:$C$3000,0),1),"-"),"@")))</f>
        <v>-</v>
      </c>
      <c r="M415" s="147" t="str">
        <f>TRIM(CLEAN(TEXT(IFERROR(INDEX('Glade MR'!$I$4:$J$3000,MATCH($A415,'Glade MR'!$J$4:$J$3000,0),1),"-"),"@")))</f>
        <v>-</v>
      </c>
      <c r="N415" s="147" t="str">
        <f>TRIM(CLEAN(TEXT(IFERROR(INDEX('Glade MR'!$P$4:$Q$3000,MATCH($A415,'Glade MR'!$Q$4:$Q$3000,0),1),"-"),"@")))</f>
        <v>-</v>
      </c>
      <c r="O415" s="147" t="str">
        <f>TRIM(CLEAN(TEXT(IFERROR(INDEX('Glade MR'!$W$4:$X$3000,MATCH($A415,'Glade MR'!$X$4:$X$3000,0),1),"-"),"@")))</f>
        <v>-</v>
      </c>
      <c r="P415" s="159" t="str">
        <f t="shared" si="13"/>
        <v>Not Found</v>
      </c>
      <c r="Q415" t="str" cm="1">
        <f t="array" ref="Q415">IF(SUMPRODUCT((TRIM(L415:O415)&lt;&gt;"-")*1)=0,
    "No Data",
    IF(COUNTIF(L415:O415,INDEX(_xlfn._xlws.FILTER(L415:O415,TRIM(L415:O415)&lt;&gt;"-"),1))=SUMPRODUCT((TRIM(L415:O415)&lt;&gt;"-")*1),
    "No Change",
    "Change"))</f>
        <v>No Data</v>
      </c>
      <c r="R415" s="159"/>
      <c r="S415" s="111"/>
    </row>
    <row r="416" spans="1:19" x14ac:dyDescent="0.3">
      <c r="A416" t="s">
        <v>837</v>
      </c>
      <c r="B416" t="s">
        <v>1137</v>
      </c>
      <c r="C416" s="160" t="str">
        <f>TRIM(CLEAN(TEXT(IFERROR(INDEX('Snakeden MR'!$B$4:$C$3028,MATCH($A416,'Snakeden MR'!$C$4:$C$3028,0),1),"-"),"@")))</f>
        <v>-</v>
      </c>
      <c r="D416" s="147" t="str">
        <f>TRIM(CLEAN(TEXT(IFERROR(INDEX('Snakeden MR'!$I$4:$J$3028,MATCH($A416,'Snakeden MR'!$J$4:$J$3028,0),1),"-"),"@")))</f>
        <v>-</v>
      </c>
      <c r="E416" s="147" t="str">
        <f>TRIM(CLEAN(TEXT(IFERROR(INDEX('Snakeden MR'!$P$4:$Q$3028,MATCH($A416,'Snakeden MR'!$Q$4:$Q$3028,0),1),"-"),"@")))</f>
        <v>-</v>
      </c>
      <c r="F416" s="147" t="str">
        <f>TRIM(CLEAN(TEXT(IFERROR(INDEX('Snakeden MR'!$W$4:$X$3028,MATCH($A416,'Snakeden MR'!$X$4:$X$3028,0),1),"-"),"@")))</f>
        <v>-</v>
      </c>
      <c r="G416" s="159" t="str">
        <f t="shared" si="12"/>
        <v>Not Found</v>
      </c>
      <c r="H416" t="str" cm="1">
        <f t="array" ref="H416">IF(SUMPRODUCT((TRIM(C416:F416)&lt;&gt;"-")*1)=0,
    "No Data",
    IF(COUNTIF(C416:F416,INDEX(_xlfn._xlws.FILTER(C416:F416,TRIM(C416:F416)&lt;&gt;"-"),1))=SUMPRODUCT((TRIM(C416:F416)&lt;&gt;"-")*1),
    "No Change",
    "Change"))</f>
        <v>No Data</v>
      </c>
      <c r="I416" s="159"/>
      <c r="J416"/>
      <c r="K416" s="163"/>
      <c r="L416" s="147" t="str">
        <f>TRIM(CLEAN(TEXT(IFERROR(INDEX('Glade MR'!$B$4:$C$3000,MATCH($A416,'Glade MR'!$C$4:$C$3000,0),1),"-"),"@")))</f>
        <v>Pool 1</v>
      </c>
      <c r="M416" s="147" t="str">
        <f>TRIM(CLEAN(TEXT(IFERROR(INDEX('Glade MR'!$I$4:$J$3000,MATCH($A416,'Glade MR'!$J$4:$J$3000,0),1),"-"),"@")))</f>
        <v>-</v>
      </c>
      <c r="N416" s="147" t="str">
        <f>TRIM(CLEAN(TEXT(IFERROR(INDEX('Glade MR'!$P$4:$Q$3000,MATCH($A416,'Glade MR'!$Q$4:$Q$3000,0),1),"-"),"@")))</f>
        <v>-</v>
      </c>
      <c r="O416" s="147" t="str">
        <f>TRIM(CLEAN(TEXT(IFERROR(INDEX('Glade MR'!$W$4:$X$3000,MATCH($A416,'Glade MR'!$X$4:$X$3000,0),1),"-"),"@")))</f>
        <v>-</v>
      </c>
      <c r="P416" s="159" t="str">
        <f t="shared" si="13"/>
        <v>Found</v>
      </c>
      <c r="Q416" t="str" cm="1">
        <f t="array" ref="Q416">IF(SUMPRODUCT((TRIM(L416:O416)&lt;&gt;"-")*1)=0,
    "No Data",
    IF(COUNTIF(L416:O416,INDEX(_xlfn._xlws.FILTER(L416:O416,TRIM(L416:O416)&lt;&gt;"-"),1))=SUMPRODUCT((TRIM(L416:O416)&lt;&gt;"-")*1),
    "No Change",
    "Change"))</f>
        <v>No Change</v>
      </c>
      <c r="R416" s="159"/>
      <c r="S416" s="111"/>
    </row>
    <row r="417" spans="1:19" x14ac:dyDescent="0.3">
      <c r="A417" t="s">
        <v>1440</v>
      </c>
      <c r="B417" t="s">
        <v>1145</v>
      </c>
      <c r="C417" s="160" t="str">
        <f>TRIM(CLEAN(TEXT(IFERROR(INDEX('Snakeden MR'!$B$4:$C$3028,MATCH($A417,'Snakeden MR'!$C$4:$C$3028,0),1),"-"),"@")))</f>
        <v>-</v>
      </c>
      <c r="D417" s="147" t="str">
        <f>TRIM(CLEAN(TEXT(IFERROR(INDEX('Snakeden MR'!$I$4:$J$3028,MATCH($A417,'Snakeden MR'!$J$4:$J$3028,0),1),"-"),"@")))</f>
        <v>-</v>
      </c>
      <c r="E417" s="147" t="str">
        <f>TRIM(CLEAN(TEXT(IFERROR(INDEX('Snakeden MR'!$P$4:$Q$3028,MATCH($A417,'Snakeden MR'!$Q$4:$Q$3028,0),1),"-"),"@")))</f>
        <v>-</v>
      </c>
      <c r="F417" s="147" t="str">
        <f>TRIM(CLEAN(TEXT(IFERROR(INDEX('Snakeden MR'!$W$4:$X$3028,MATCH($A417,'Snakeden MR'!$X$4:$X$3028,0),1),"-"),"@")))</f>
        <v>-</v>
      </c>
      <c r="G417" s="159" t="str">
        <f t="shared" si="12"/>
        <v>Not Found</v>
      </c>
      <c r="H417" t="str" cm="1">
        <f t="array" ref="H417">IF(SUMPRODUCT((TRIM(C417:F417)&lt;&gt;"-")*1)=0,
    "No Data",
    IF(COUNTIF(C417:F417,INDEX(_xlfn._xlws.FILTER(C417:F417,TRIM(C417:F417)&lt;&gt;"-"),1))=SUMPRODUCT((TRIM(C417:F417)&lt;&gt;"-")*1),
    "No Change",
    "Change"))</f>
        <v>No Data</v>
      </c>
      <c r="I417" s="159"/>
      <c r="J417"/>
      <c r="K417" s="163"/>
      <c r="L417" s="147" t="str">
        <f>TRIM(CLEAN(TEXT(IFERROR(INDEX('Glade MR'!$B$4:$C$3000,MATCH($A417,'Glade MR'!$C$4:$C$3000,0),1),"-"),"@")))</f>
        <v>-</v>
      </c>
      <c r="M417" s="147" t="str">
        <f>TRIM(CLEAN(TEXT(IFERROR(INDEX('Glade MR'!$I$4:$J$3000,MATCH($A417,'Glade MR'!$J$4:$J$3000,0),1),"-"),"@")))</f>
        <v>-</v>
      </c>
      <c r="N417" s="147" t="str">
        <f>TRIM(CLEAN(TEXT(IFERROR(INDEX('Glade MR'!$P$4:$Q$3000,MATCH($A417,'Glade MR'!$Q$4:$Q$3000,0),1),"-"),"@")))</f>
        <v>-</v>
      </c>
      <c r="O417" s="147" t="str">
        <f>TRIM(CLEAN(TEXT(IFERROR(INDEX('Glade MR'!$W$4:$X$3000,MATCH($A417,'Glade MR'!$X$4:$X$3000,0),1),"-"),"@")))</f>
        <v>-</v>
      </c>
      <c r="P417" s="159" t="str">
        <f t="shared" si="13"/>
        <v>Not Found</v>
      </c>
      <c r="Q417" t="str" cm="1">
        <f t="array" ref="Q417">IF(SUMPRODUCT((TRIM(L417:O417)&lt;&gt;"-")*1)=0,
    "No Data",
    IF(COUNTIF(L417:O417,INDEX(_xlfn._xlws.FILTER(L417:O417,TRIM(L417:O417)&lt;&gt;"-"),1))=SUMPRODUCT((TRIM(L417:O417)&lt;&gt;"-")*1),
    "No Change",
    "Change"))</f>
        <v>No Data</v>
      </c>
      <c r="R417" s="159"/>
      <c r="S417" s="111"/>
    </row>
    <row r="418" spans="1:19" x14ac:dyDescent="0.3">
      <c r="A418" t="s">
        <v>747</v>
      </c>
      <c r="B418" t="s">
        <v>1137</v>
      </c>
      <c r="C418" s="160" t="str">
        <f>TRIM(CLEAN(TEXT(IFERROR(INDEX('Snakeden MR'!$B$4:$C$3028,MATCH($A418,'Snakeden MR'!$C$4:$C$3028,0),1),"-"),"@")))</f>
        <v>-</v>
      </c>
      <c r="D418" s="147" t="str">
        <f>TRIM(CLEAN(TEXT(IFERROR(INDEX('Snakeden MR'!$I$4:$J$3028,MATCH($A418,'Snakeden MR'!$J$4:$J$3028,0),1),"-"),"@")))</f>
        <v>-</v>
      </c>
      <c r="E418" s="147" t="str">
        <f>TRIM(CLEAN(TEXT(IFERROR(INDEX('Snakeden MR'!$P$4:$Q$3028,MATCH($A418,'Snakeden MR'!$Q$4:$Q$3028,0),1),"-"),"@")))</f>
        <v>-</v>
      </c>
      <c r="F418" s="147" t="str">
        <f>TRIM(CLEAN(TEXT(IFERROR(INDEX('Snakeden MR'!$W$4:$X$3028,MATCH($A418,'Snakeden MR'!$X$4:$X$3028,0),1),"-"),"@")))</f>
        <v>-</v>
      </c>
      <c r="G418" s="159" t="str">
        <f t="shared" si="12"/>
        <v>Not Found</v>
      </c>
      <c r="H418" t="str" cm="1">
        <f t="array" ref="H418">IF(SUMPRODUCT((TRIM(C418:F418)&lt;&gt;"-")*1)=0,
    "No Data",
    IF(COUNTIF(C418:F418,INDEX(_xlfn._xlws.FILTER(C418:F418,TRIM(C418:F418)&lt;&gt;"-"),1))=SUMPRODUCT((TRIM(C418:F418)&lt;&gt;"-")*1),
    "No Change",
    "Change"))</f>
        <v>No Data</v>
      </c>
      <c r="I418" s="159"/>
      <c r="J418"/>
      <c r="K418" s="163"/>
      <c r="L418" s="147" t="str">
        <f>TRIM(CLEAN(TEXT(IFERROR(INDEX('Glade MR'!$B$4:$C$3000,MATCH($A418,'Glade MR'!$C$4:$C$3000,0),1),"-"),"@")))</f>
        <v>-</v>
      </c>
      <c r="M418" s="147" t="str">
        <f>TRIM(CLEAN(TEXT(IFERROR(INDEX('Glade MR'!$I$4:$J$3000,MATCH($A418,'Glade MR'!$J$4:$J$3000,0),1),"-"),"@")))</f>
        <v>Pool 5</v>
      </c>
      <c r="N418" s="147" t="str">
        <f>TRIM(CLEAN(TEXT(IFERROR(INDEX('Glade MR'!$P$4:$Q$3000,MATCH($A418,'Glade MR'!$Q$4:$Q$3000,0),1),"-"),"@")))</f>
        <v>Pool 5</v>
      </c>
      <c r="O418" s="147" t="str">
        <f>TRIM(CLEAN(TEXT(IFERROR(INDEX('Glade MR'!$W$4:$X$3000,MATCH($A418,'Glade MR'!$X$4:$X$3000,0),1),"-"),"@")))</f>
        <v>-</v>
      </c>
      <c r="P418" s="159" t="str">
        <f t="shared" si="13"/>
        <v>Found</v>
      </c>
      <c r="Q418" t="str" cm="1">
        <f t="array" ref="Q418">IF(SUMPRODUCT((TRIM(L418:O418)&lt;&gt;"-")*1)=0,
    "No Data",
    IF(COUNTIF(L418:O418,INDEX(_xlfn._xlws.FILTER(L418:O418,TRIM(L418:O418)&lt;&gt;"-"),1))=SUMPRODUCT((TRIM(L418:O418)&lt;&gt;"-")*1),
    "No Change",
    "Change"))</f>
        <v>No Change</v>
      </c>
      <c r="R418" s="159"/>
      <c r="S418" s="111"/>
    </row>
    <row r="419" spans="1:19" x14ac:dyDescent="0.3">
      <c r="A419" t="s">
        <v>1441</v>
      </c>
      <c r="B419" t="s">
        <v>1145</v>
      </c>
      <c r="C419" s="160" t="str">
        <f>TRIM(CLEAN(TEXT(IFERROR(INDEX('Snakeden MR'!$B$4:$C$3028,MATCH($A419,'Snakeden MR'!$C$4:$C$3028,0),1),"-"),"@")))</f>
        <v>-</v>
      </c>
      <c r="D419" s="147" t="str">
        <f>TRIM(CLEAN(TEXT(IFERROR(INDEX('Snakeden MR'!$I$4:$J$3028,MATCH($A419,'Snakeden MR'!$J$4:$J$3028,0),1),"-"),"@")))</f>
        <v>-</v>
      </c>
      <c r="E419" s="147" t="str">
        <f>TRIM(CLEAN(TEXT(IFERROR(INDEX('Snakeden MR'!$P$4:$Q$3028,MATCH($A419,'Snakeden MR'!$Q$4:$Q$3028,0),1),"-"),"@")))</f>
        <v>-</v>
      </c>
      <c r="F419" s="147" t="str">
        <f>TRIM(CLEAN(TEXT(IFERROR(INDEX('Snakeden MR'!$W$4:$X$3028,MATCH($A419,'Snakeden MR'!$X$4:$X$3028,0),1),"-"),"@")))</f>
        <v>-</v>
      </c>
      <c r="G419" s="159" t="str">
        <f t="shared" si="12"/>
        <v>Not Found</v>
      </c>
      <c r="H419" t="str" cm="1">
        <f t="array" ref="H419">IF(SUMPRODUCT((TRIM(C419:F419)&lt;&gt;"-")*1)=0,
    "No Data",
    IF(COUNTIF(C419:F419,INDEX(_xlfn._xlws.FILTER(C419:F419,TRIM(C419:F419)&lt;&gt;"-"),1))=SUMPRODUCT((TRIM(C419:F419)&lt;&gt;"-")*1),
    "No Change",
    "Change"))</f>
        <v>No Data</v>
      </c>
      <c r="I419" s="159"/>
      <c r="J419"/>
      <c r="K419" s="163"/>
      <c r="L419" s="147" t="str">
        <f>TRIM(CLEAN(TEXT(IFERROR(INDEX('Glade MR'!$B$4:$C$3000,MATCH($A419,'Glade MR'!$C$4:$C$3000,0),1),"-"),"@")))</f>
        <v>-</v>
      </c>
      <c r="M419" s="147" t="str">
        <f>TRIM(CLEAN(TEXT(IFERROR(INDEX('Glade MR'!$I$4:$J$3000,MATCH($A419,'Glade MR'!$J$4:$J$3000,0),1),"-"),"@")))</f>
        <v>-</v>
      </c>
      <c r="N419" s="147" t="str">
        <f>TRIM(CLEAN(TEXT(IFERROR(INDEX('Glade MR'!$P$4:$Q$3000,MATCH($A419,'Glade MR'!$Q$4:$Q$3000,0),1),"-"),"@")))</f>
        <v>-</v>
      </c>
      <c r="O419" s="147" t="str">
        <f>TRIM(CLEAN(TEXT(IFERROR(INDEX('Glade MR'!$W$4:$X$3000,MATCH($A419,'Glade MR'!$X$4:$X$3000,0),1),"-"),"@")))</f>
        <v>-</v>
      </c>
      <c r="P419" s="159" t="str">
        <f t="shared" si="13"/>
        <v>Not Found</v>
      </c>
      <c r="Q419" t="str" cm="1">
        <f t="array" ref="Q419">IF(SUMPRODUCT((TRIM(L419:O419)&lt;&gt;"-")*1)=0,
    "No Data",
    IF(COUNTIF(L419:O419,INDEX(_xlfn._xlws.FILTER(L419:O419,TRIM(L419:O419)&lt;&gt;"-"),1))=SUMPRODUCT((TRIM(L419:O419)&lt;&gt;"-")*1),
    "No Change",
    "Change"))</f>
        <v>No Data</v>
      </c>
      <c r="R419" s="159"/>
      <c r="S419" s="111"/>
    </row>
    <row r="420" spans="1:19" x14ac:dyDescent="0.3">
      <c r="A420" t="s">
        <v>1442</v>
      </c>
      <c r="B420" t="s">
        <v>1137</v>
      </c>
      <c r="C420" s="160" t="str">
        <f>TRIM(CLEAN(TEXT(IFERROR(INDEX('Snakeden MR'!$B$4:$C$3028,MATCH($A420,'Snakeden MR'!$C$4:$C$3028,0),1),"-"),"@")))</f>
        <v>-</v>
      </c>
      <c r="D420" s="147" t="str">
        <f>TRIM(CLEAN(TEXT(IFERROR(INDEX('Snakeden MR'!$I$4:$J$3028,MATCH($A420,'Snakeden MR'!$J$4:$J$3028,0),1),"-"),"@")))</f>
        <v>-</v>
      </c>
      <c r="E420" s="147" t="str">
        <f>TRIM(CLEAN(TEXT(IFERROR(INDEX('Snakeden MR'!$P$4:$Q$3028,MATCH($A420,'Snakeden MR'!$Q$4:$Q$3028,0),1),"-"),"@")))</f>
        <v>-</v>
      </c>
      <c r="F420" s="147" t="str">
        <f>TRIM(CLEAN(TEXT(IFERROR(INDEX('Snakeden MR'!$W$4:$X$3028,MATCH($A420,'Snakeden MR'!$X$4:$X$3028,0),1),"-"),"@")))</f>
        <v>-</v>
      </c>
      <c r="G420" s="159" t="str">
        <f t="shared" si="12"/>
        <v>Not Found</v>
      </c>
      <c r="H420" t="str" cm="1">
        <f t="array" ref="H420">IF(SUMPRODUCT((TRIM(C420:F420)&lt;&gt;"-")*1)=0,
    "No Data",
    IF(COUNTIF(C420:F420,INDEX(_xlfn._xlws.FILTER(C420:F420,TRIM(C420:F420)&lt;&gt;"-"),1))=SUMPRODUCT((TRIM(C420:F420)&lt;&gt;"-")*1),
    "No Change",
    "Change"))</f>
        <v>No Data</v>
      </c>
      <c r="I420" s="159"/>
      <c r="J420"/>
      <c r="K420" s="163"/>
      <c r="L420" s="147" t="str">
        <f>TRIM(CLEAN(TEXT(IFERROR(INDEX('Glade MR'!$B$4:$C$3000,MATCH($A420,'Glade MR'!$C$4:$C$3000,0),1),"-"),"@")))</f>
        <v>-</v>
      </c>
      <c r="M420" s="147" t="str">
        <f>TRIM(CLEAN(TEXT(IFERROR(INDEX('Glade MR'!$I$4:$J$3000,MATCH($A420,'Glade MR'!$J$4:$J$3000,0),1),"-"),"@")))</f>
        <v>-</v>
      </c>
      <c r="N420" s="147" t="str">
        <f>TRIM(CLEAN(TEXT(IFERROR(INDEX('Glade MR'!$P$4:$Q$3000,MATCH($A420,'Glade MR'!$Q$4:$Q$3000,0),1),"-"),"@")))</f>
        <v>-</v>
      </c>
      <c r="O420" s="147" t="str">
        <f>TRIM(CLEAN(TEXT(IFERROR(INDEX('Glade MR'!$W$4:$X$3000,MATCH($A420,'Glade MR'!$X$4:$X$3000,0),1),"-"),"@")))</f>
        <v>-</v>
      </c>
      <c r="P420" s="159" t="str">
        <f t="shared" si="13"/>
        <v>Not Found</v>
      </c>
      <c r="Q420" t="str" cm="1">
        <f t="array" ref="Q420">IF(SUMPRODUCT((TRIM(L420:O420)&lt;&gt;"-")*1)=0,
    "No Data",
    IF(COUNTIF(L420:O420,INDEX(_xlfn._xlws.FILTER(L420:O420,TRIM(L420:O420)&lt;&gt;"-"),1))=SUMPRODUCT((TRIM(L420:O420)&lt;&gt;"-")*1),
    "No Change",
    "Change"))</f>
        <v>No Data</v>
      </c>
      <c r="R420" s="159"/>
      <c r="S420" s="111"/>
    </row>
    <row r="421" spans="1:19" x14ac:dyDescent="0.3">
      <c r="A421" t="s">
        <v>1443</v>
      </c>
      <c r="B421" t="s">
        <v>1145</v>
      </c>
      <c r="C421" s="160" t="str">
        <f>TRIM(CLEAN(TEXT(IFERROR(INDEX('Snakeden MR'!$B$4:$C$3028,MATCH($A421,'Snakeden MR'!$C$4:$C$3028,0),1),"-"),"@")))</f>
        <v>-</v>
      </c>
      <c r="D421" s="147" t="str">
        <f>TRIM(CLEAN(TEXT(IFERROR(INDEX('Snakeden MR'!$I$4:$J$3028,MATCH($A421,'Snakeden MR'!$J$4:$J$3028,0),1),"-"),"@")))</f>
        <v>-</v>
      </c>
      <c r="E421" s="147" t="str">
        <f>TRIM(CLEAN(TEXT(IFERROR(INDEX('Snakeden MR'!$P$4:$Q$3028,MATCH($A421,'Snakeden MR'!$Q$4:$Q$3028,0),1),"-"),"@")))</f>
        <v>-</v>
      </c>
      <c r="F421" s="147" t="str">
        <f>TRIM(CLEAN(TEXT(IFERROR(INDEX('Snakeden MR'!$W$4:$X$3028,MATCH($A421,'Snakeden MR'!$X$4:$X$3028,0),1),"-"),"@")))</f>
        <v>-</v>
      </c>
      <c r="G421" s="159" t="str">
        <f t="shared" si="12"/>
        <v>Not Found</v>
      </c>
      <c r="H421" t="str" cm="1">
        <f t="array" ref="H421">IF(SUMPRODUCT((TRIM(C421:F421)&lt;&gt;"-")*1)=0,
    "No Data",
    IF(COUNTIF(C421:F421,INDEX(_xlfn._xlws.FILTER(C421:F421,TRIM(C421:F421)&lt;&gt;"-"),1))=SUMPRODUCT((TRIM(C421:F421)&lt;&gt;"-")*1),
    "No Change",
    "Change"))</f>
        <v>No Data</v>
      </c>
      <c r="I421" s="159"/>
      <c r="J421"/>
      <c r="K421" s="163"/>
      <c r="L421" s="147" t="str">
        <f>TRIM(CLEAN(TEXT(IFERROR(INDEX('Glade MR'!$B$4:$C$3000,MATCH($A421,'Glade MR'!$C$4:$C$3000,0),1),"-"),"@")))</f>
        <v>-</v>
      </c>
      <c r="M421" s="147" t="str">
        <f>TRIM(CLEAN(TEXT(IFERROR(INDEX('Glade MR'!$I$4:$J$3000,MATCH($A421,'Glade MR'!$J$4:$J$3000,0),1),"-"),"@")))</f>
        <v>-</v>
      </c>
      <c r="N421" s="147" t="str">
        <f>TRIM(CLEAN(TEXT(IFERROR(INDEX('Glade MR'!$P$4:$Q$3000,MATCH($A421,'Glade MR'!$Q$4:$Q$3000,0),1),"-"),"@")))</f>
        <v>-</v>
      </c>
      <c r="O421" s="147" t="str">
        <f>TRIM(CLEAN(TEXT(IFERROR(INDEX('Glade MR'!$W$4:$X$3000,MATCH($A421,'Glade MR'!$X$4:$X$3000,0),1),"-"),"@")))</f>
        <v>-</v>
      </c>
      <c r="P421" s="159" t="str">
        <f t="shared" si="13"/>
        <v>Not Found</v>
      </c>
      <c r="Q421" t="str" cm="1">
        <f t="array" ref="Q421">IF(SUMPRODUCT((TRIM(L421:O421)&lt;&gt;"-")*1)=0,
    "No Data",
    IF(COUNTIF(L421:O421,INDEX(_xlfn._xlws.FILTER(L421:O421,TRIM(L421:O421)&lt;&gt;"-"),1))=SUMPRODUCT((TRIM(L421:O421)&lt;&gt;"-")*1),
    "No Change",
    "Change"))</f>
        <v>No Data</v>
      </c>
      <c r="R421" s="159"/>
      <c r="S421" s="111"/>
    </row>
    <row r="422" spans="1:19" x14ac:dyDescent="0.3">
      <c r="A422" t="s">
        <v>1444</v>
      </c>
      <c r="B422" t="s">
        <v>1137</v>
      </c>
      <c r="C422" s="160" t="str">
        <f>TRIM(CLEAN(TEXT(IFERROR(INDEX('Snakeden MR'!$B$4:$C$3028,MATCH($A422,'Snakeden MR'!$C$4:$C$3028,0),1),"-"),"@")))</f>
        <v>-</v>
      </c>
      <c r="D422" s="147" t="str">
        <f>TRIM(CLEAN(TEXT(IFERROR(INDEX('Snakeden MR'!$I$4:$J$3028,MATCH($A422,'Snakeden MR'!$J$4:$J$3028,0),1),"-"),"@")))</f>
        <v>-</v>
      </c>
      <c r="E422" s="147" t="str">
        <f>TRIM(CLEAN(TEXT(IFERROR(INDEX('Snakeden MR'!$P$4:$Q$3028,MATCH($A422,'Snakeden MR'!$Q$4:$Q$3028,0),1),"-"),"@")))</f>
        <v>-</v>
      </c>
      <c r="F422" s="147" t="str">
        <f>TRIM(CLEAN(TEXT(IFERROR(INDEX('Snakeden MR'!$W$4:$X$3028,MATCH($A422,'Snakeden MR'!$X$4:$X$3028,0),1),"-"),"@")))</f>
        <v>-</v>
      </c>
      <c r="G422" s="159" t="str">
        <f t="shared" si="12"/>
        <v>Not Found</v>
      </c>
      <c r="H422" t="str" cm="1">
        <f t="array" ref="H422">IF(SUMPRODUCT((TRIM(C422:F422)&lt;&gt;"-")*1)=0,
    "No Data",
    IF(COUNTIF(C422:F422,INDEX(_xlfn._xlws.FILTER(C422:F422,TRIM(C422:F422)&lt;&gt;"-"),1))=SUMPRODUCT((TRIM(C422:F422)&lt;&gt;"-")*1),
    "No Change",
    "Change"))</f>
        <v>No Data</v>
      </c>
      <c r="I422" s="159"/>
      <c r="J422"/>
      <c r="K422" s="163"/>
      <c r="L422" s="147" t="str">
        <f>TRIM(CLEAN(TEXT(IFERROR(INDEX('Glade MR'!$B$4:$C$3000,MATCH($A422,'Glade MR'!$C$4:$C$3000,0),1),"-"),"@")))</f>
        <v>-</v>
      </c>
      <c r="M422" s="147" t="str">
        <f>TRIM(CLEAN(TEXT(IFERROR(INDEX('Glade MR'!$I$4:$J$3000,MATCH($A422,'Glade MR'!$J$4:$J$3000,0),1),"-"),"@")))</f>
        <v>-</v>
      </c>
      <c r="N422" s="147" t="str">
        <f>TRIM(CLEAN(TEXT(IFERROR(INDEX('Glade MR'!$P$4:$Q$3000,MATCH($A422,'Glade MR'!$Q$4:$Q$3000,0),1),"-"),"@")))</f>
        <v>-</v>
      </c>
      <c r="O422" s="147" t="str">
        <f>TRIM(CLEAN(TEXT(IFERROR(INDEX('Glade MR'!$W$4:$X$3000,MATCH($A422,'Glade MR'!$X$4:$X$3000,0),1),"-"),"@")))</f>
        <v>-</v>
      </c>
      <c r="P422" s="159" t="str">
        <f t="shared" si="13"/>
        <v>Not Found</v>
      </c>
      <c r="Q422" t="str" cm="1">
        <f t="array" ref="Q422">IF(SUMPRODUCT((TRIM(L422:O422)&lt;&gt;"-")*1)=0,
    "No Data",
    IF(COUNTIF(L422:O422,INDEX(_xlfn._xlws.FILTER(L422:O422,TRIM(L422:O422)&lt;&gt;"-"),1))=SUMPRODUCT((TRIM(L422:O422)&lt;&gt;"-")*1),
    "No Change",
    "Change"))</f>
        <v>No Data</v>
      </c>
      <c r="R422" s="159"/>
      <c r="S422" s="111"/>
    </row>
    <row r="423" spans="1:19" x14ac:dyDescent="0.3">
      <c r="A423" t="s">
        <v>1445</v>
      </c>
      <c r="B423" t="s">
        <v>1145</v>
      </c>
      <c r="C423" s="160" t="str">
        <f>TRIM(CLEAN(TEXT(IFERROR(INDEX('Snakeden MR'!$B$4:$C$3028,MATCH($A423,'Snakeden MR'!$C$4:$C$3028,0),1),"-"),"@")))</f>
        <v>-</v>
      </c>
      <c r="D423" s="147" t="str">
        <f>TRIM(CLEAN(TEXT(IFERROR(INDEX('Snakeden MR'!$I$4:$J$3028,MATCH($A423,'Snakeden MR'!$J$4:$J$3028,0),1),"-"),"@")))</f>
        <v>-</v>
      </c>
      <c r="E423" s="147" t="str">
        <f>TRIM(CLEAN(TEXT(IFERROR(INDEX('Snakeden MR'!$P$4:$Q$3028,MATCH($A423,'Snakeden MR'!$Q$4:$Q$3028,0),1),"-"),"@")))</f>
        <v>-</v>
      </c>
      <c r="F423" s="147" t="str">
        <f>TRIM(CLEAN(TEXT(IFERROR(INDEX('Snakeden MR'!$W$4:$X$3028,MATCH($A423,'Snakeden MR'!$X$4:$X$3028,0),1),"-"),"@")))</f>
        <v>-</v>
      </c>
      <c r="G423" s="159" t="str">
        <f t="shared" si="12"/>
        <v>Not Found</v>
      </c>
      <c r="H423" t="str" cm="1">
        <f t="array" ref="H423">IF(SUMPRODUCT((TRIM(C423:F423)&lt;&gt;"-")*1)=0,
    "No Data",
    IF(COUNTIF(C423:F423,INDEX(_xlfn._xlws.FILTER(C423:F423,TRIM(C423:F423)&lt;&gt;"-"),1))=SUMPRODUCT((TRIM(C423:F423)&lt;&gt;"-")*1),
    "No Change",
    "Change"))</f>
        <v>No Data</v>
      </c>
      <c r="I423" s="159"/>
      <c r="J423"/>
      <c r="K423" s="163"/>
      <c r="L423" s="147" t="str">
        <f>TRIM(CLEAN(TEXT(IFERROR(INDEX('Glade MR'!$B$4:$C$3000,MATCH($A423,'Glade MR'!$C$4:$C$3000,0),1),"-"),"@")))</f>
        <v>-</v>
      </c>
      <c r="M423" s="147" t="str">
        <f>TRIM(CLEAN(TEXT(IFERROR(INDEX('Glade MR'!$I$4:$J$3000,MATCH($A423,'Glade MR'!$J$4:$J$3000,0),1),"-"),"@")))</f>
        <v>-</v>
      </c>
      <c r="N423" s="147" t="str">
        <f>TRIM(CLEAN(TEXT(IFERROR(INDEX('Glade MR'!$P$4:$Q$3000,MATCH($A423,'Glade MR'!$Q$4:$Q$3000,0),1),"-"),"@")))</f>
        <v>-</v>
      </c>
      <c r="O423" s="147" t="str">
        <f>TRIM(CLEAN(TEXT(IFERROR(INDEX('Glade MR'!$W$4:$X$3000,MATCH($A423,'Glade MR'!$X$4:$X$3000,0),1),"-"),"@")))</f>
        <v>-</v>
      </c>
      <c r="P423" s="159" t="str">
        <f t="shared" si="13"/>
        <v>Not Found</v>
      </c>
      <c r="Q423" t="str" cm="1">
        <f t="array" ref="Q423">IF(SUMPRODUCT((TRIM(L423:O423)&lt;&gt;"-")*1)=0,
    "No Data",
    IF(COUNTIF(L423:O423,INDEX(_xlfn._xlws.FILTER(L423:O423,TRIM(L423:O423)&lt;&gt;"-"),1))=SUMPRODUCT((TRIM(L423:O423)&lt;&gt;"-")*1),
    "No Change",
    "Change"))</f>
        <v>No Data</v>
      </c>
      <c r="R423" s="159"/>
      <c r="S423" s="111"/>
    </row>
    <row r="424" spans="1:19" x14ac:dyDescent="0.3">
      <c r="A424" t="s">
        <v>1446</v>
      </c>
      <c r="B424" t="s">
        <v>1145</v>
      </c>
      <c r="C424" s="160" t="str">
        <f>TRIM(CLEAN(TEXT(IFERROR(INDEX('Snakeden MR'!$B$4:$C$3028,MATCH($A424,'Snakeden MR'!$C$4:$C$3028,0),1),"-"),"@")))</f>
        <v>-</v>
      </c>
      <c r="D424" s="147" t="str">
        <f>TRIM(CLEAN(TEXT(IFERROR(INDEX('Snakeden MR'!$I$4:$J$3028,MATCH($A424,'Snakeden MR'!$J$4:$J$3028,0),1),"-"),"@")))</f>
        <v>-</v>
      </c>
      <c r="E424" s="147" t="str">
        <f>TRIM(CLEAN(TEXT(IFERROR(INDEX('Snakeden MR'!$P$4:$Q$3028,MATCH($A424,'Snakeden MR'!$Q$4:$Q$3028,0),1),"-"),"@")))</f>
        <v>-</v>
      </c>
      <c r="F424" s="147" t="str">
        <f>TRIM(CLEAN(TEXT(IFERROR(INDEX('Snakeden MR'!$W$4:$X$3028,MATCH($A424,'Snakeden MR'!$X$4:$X$3028,0),1),"-"),"@")))</f>
        <v>-</v>
      </c>
      <c r="G424" s="159" t="str">
        <f t="shared" si="12"/>
        <v>Not Found</v>
      </c>
      <c r="H424" t="str" cm="1">
        <f t="array" ref="H424">IF(SUMPRODUCT((TRIM(C424:F424)&lt;&gt;"-")*1)=0,
    "No Data",
    IF(COUNTIF(C424:F424,INDEX(_xlfn._xlws.FILTER(C424:F424,TRIM(C424:F424)&lt;&gt;"-"),1))=SUMPRODUCT((TRIM(C424:F424)&lt;&gt;"-")*1),
    "No Change",
    "Change"))</f>
        <v>No Data</v>
      </c>
      <c r="I424" s="159"/>
      <c r="J424"/>
      <c r="K424" s="163"/>
      <c r="L424" s="147" t="str">
        <f>TRIM(CLEAN(TEXT(IFERROR(INDEX('Glade MR'!$B$4:$C$3000,MATCH($A424,'Glade MR'!$C$4:$C$3000,0),1),"-"),"@")))</f>
        <v>-</v>
      </c>
      <c r="M424" s="147" t="str">
        <f>TRIM(CLEAN(TEXT(IFERROR(INDEX('Glade MR'!$I$4:$J$3000,MATCH($A424,'Glade MR'!$J$4:$J$3000,0),1),"-"),"@")))</f>
        <v>-</v>
      </c>
      <c r="N424" s="147" t="str">
        <f>TRIM(CLEAN(TEXT(IFERROR(INDEX('Glade MR'!$P$4:$Q$3000,MATCH($A424,'Glade MR'!$Q$4:$Q$3000,0),1),"-"),"@")))</f>
        <v>-</v>
      </c>
      <c r="O424" s="147" t="str">
        <f>TRIM(CLEAN(TEXT(IFERROR(INDEX('Glade MR'!$W$4:$X$3000,MATCH($A424,'Glade MR'!$X$4:$X$3000,0),1),"-"),"@")))</f>
        <v>-</v>
      </c>
      <c r="P424" s="159" t="str">
        <f t="shared" si="13"/>
        <v>Not Found</v>
      </c>
      <c r="Q424" t="str" cm="1">
        <f t="array" ref="Q424">IF(SUMPRODUCT((TRIM(L424:O424)&lt;&gt;"-")*1)=0,
    "No Data",
    IF(COUNTIF(L424:O424,INDEX(_xlfn._xlws.FILTER(L424:O424,TRIM(L424:O424)&lt;&gt;"-"),1))=SUMPRODUCT((TRIM(L424:O424)&lt;&gt;"-")*1),
    "No Change",
    "Change"))</f>
        <v>No Data</v>
      </c>
      <c r="R424" s="159"/>
      <c r="S424" s="111"/>
    </row>
    <row r="425" spans="1:19" x14ac:dyDescent="0.3">
      <c r="A425" t="s">
        <v>1447</v>
      </c>
      <c r="B425" t="s">
        <v>1145</v>
      </c>
      <c r="C425" s="160" t="str">
        <f>TRIM(CLEAN(TEXT(IFERROR(INDEX('Snakeden MR'!$B$4:$C$3028,MATCH($A425,'Snakeden MR'!$C$4:$C$3028,0),1),"-"),"@")))</f>
        <v>-</v>
      </c>
      <c r="D425" s="147" t="str">
        <f>TRIM(CLEAN(TEXT(IFERROR(INDEX('Snakeden MR'!$I$4:$J$3028,MATCH($A425,'Snakeden MR'!$J$4:$J$3028,0),1),"-"),"@")))</f>
        <v>-</v>
      </c>
      <c r="E425" s="147" t="str">
        <f>TRIM(CLEAN(TEXT(IFERROR(INDEX('Snakeden MR'!$P$4:$Q$3028,MATCH($A425,'Snakeden MR'!$Q$4:$Q$3028,0),1),"-"),"@")))</f>
        <v>-</v>
      </c>
      <c r="F425" s="147" t="str">
        <f>TRIM(CLEAN(TEXT(IFERROR(INDEX('Snakeden MR'!$W$4:$X$3028,MATCH($A425,'Snakeden MR'!$X$4:$X$3028,0),1),"-"),"@")))</f>
        <v>-</v>
      </c>
      <c r="G425" s="159" t="str">
        <f t="shared" si="12"/>
        <v>Not Found</v>
      </c>
      <c r="H425" t="str" cm="1">
        <f t="array" ref="H425">IF(SUMPRODUCT((TRIM(C425:F425)&lt;&gt;"-")*1)=0,
    "No Data",
    IF(COUNTIF(C425:F425,INDEX(_xlfn._xlws.FILTER(C425:F425,TRIM(C425:F425)&lt;&gt;"-"),1))=SUMPRODUCT((TRIM(C425:F425)&lt;&gt;"-")*1),
    "No Change",
    "Change"))</f>
        <v>No Data</v>
      </c>
      <c r="I425" s="159"/>
      <c r="J425"/>
      <c r="K425" s="163"/>
      <c r="L425" s="147" t="str">
        <f>TRIM(CLEAN(TEXT(IFERROR(INDEX('Glade MR'!$B$4:$C$3000,MATCH($A425,'Glade MR'!$C$4:$C$3000,0),1),"-"),"@")))</f>
        <v>-</v>
      </c>
      <c r="M425" s="147" t="str">
        <f>TRIM(CLEAN(TEXT(IFERROR(INDEX('Glade MR'!$I$4:$J$3000,MATCH($A425,'Glade MR'!$J$4:$J$3000,0),1),"-"),"@")))</f>
        <v>-</v>
      </c>
      <c r="N425" s="147" t="str">
        <f>TRIM(CLEAN(TEXT(IFERROR(INDEX('Glade MR'!$P$4:$Q$3000,MATCH($A425,'Glade MR'!$Q$4:$Q$3000,0),1),"-"),"@")))</f>
        <v>-</v>
      </c>
      <c r="O425" s="147" t="str">
        <f>TRIM(CLEAN(TEXT(IFERROR(INDEX('Glade MR'!$W$4:$X$3000,MATCH($A425,'Glade MR'!$X$4:$X$3000,0),1),"-"),"@")))</f>
        <v>-</v>
      </c>
      <c r="P425" s="159" t="str">
        <f t="shared" si="13"/>
        <v>Not Found</v>
      </c>
      <c r="Q425" t="str" cm="1">
        <f t="array" ref="Q425">IF(SUMPRODUCT((TRIM(L425:O425)&lt;&gt;"-")*1)=0,
    "No Data",
    IF(COUNTIF(L425:O425,INDEX(_xlfn._xlws.FILTER(L425:O425,TRIM(L425:O425)&lt;&gt;"-"),1))=SUMPRODUCT((TRIM(L425:O425)&lt;&gt;"-")*1),
    "No Change",
    "Change"))</f>
        <v>No Data</v>
      </c>
      <c r="R425" s="159"/>
      <c r="S425" s="111"/>
    </row>
    <row r="426" spans="1:19" x14ac:dyDescent="0.3">
      <c r="A426" t="s">
        <v>1448</v>
      </c>
      <c r="B426" t="s">
        <v>1145</v>
      </c>
      <c r="C426" s="160" t="str">
        <f>TRIM(CLEAN(TEXT(IFERROR(INDEX('Snakeden MR'!$B$4:$C$3028,MATCH($A426,'Snakeden MR'!$C$4:$C$3028,0),1),"-"),"@")))</f>
        <v>-</v>
      </c>
      <c r="D426" s="147" t="str">
        <f>TRIM(CLEAN(TEXT(IFERROR(INDEX('Snakeden MR'!$I$4:$J$3028,MATCH($A426,'Snakeden MR'!$J$4:$J$3028,0),1),"-"),"@")))</f>
        <v>-</v>
      </c>
      <c r="E426" s="147" t="str">
        <f>TRIM(CLEAN(TEXT(IFERROR(INDEX('Snakeden MR'!$P$4:$Q$3028,MATCH($A426,'Snakeden MR'!$Q$4:$Q$3028,0),1),"-"),"@")))</f>
        <v>-</v>
      </c>
      <c r="F426" s="147" t="str">
        <f>TRIM(CLEAN(TEXT(IFERROR(INDEX('Snakeden MR'!$W$4:$X$3028,MATCH($A426,'Snakeden MR'!$X$4:$X$3028,0),1),"-"),"@")))</f>
        <v>-</v>
      </c>
      <c r="G426" s="159" t="str">
        <f t="shared" si="12"/>
        <v>Not Found</v>
      </c>
      <c r="H426" t="str" cm="1">
        <f t="array" ref="H426">IF(SUMPRODUCT((TRIM(C426:F426)&lt;&gt;"-")*1)=0,
    "No Data",
    IF(COUNTIF(C426:F426,INDEX(_xlfn._xlws.FILTER(C426:F426,TRIM(C426:F426)&lt;&gt;"-"),1))=SUMPRODUCT((TRIM(C426:F426)&lt;&gt;"-")*1),
    "No Change",
    "Change"))</f>
        <v>No Data</v>
      </c>
      <c r="I426" s="159"/>
      <c r="J426"/>
      <c r="K426" s="163"/>
      <c r="L426" s="147" t="str">
        <f>TRIM(CLEAN(TEXT(IFERROR(INDEX('Glade MR'!$B$4:$C$3000,MATCH($A426,'Glade MR'!$C$4:$C$3000,0),1),"-"),"@")))</f>
        <v>-</v>
      </c>
      <c r="M426" s="147" t="str">
        <f>TRIM(CLEAN(TEXT(IFERROR(INDEX('Glade MR'!$I$4:$J$3000,MATCH($A426,'Glade MR'!$J$4:$J$3000,0),1),"-"),"@")))</f>
        <v>-</v>
      </c>
      <c r="N426" s="147" t="str">
        <f>TRIM(CLEAN(TEXT(IFERROR(INDEX('Glade MR'!$P$4:$Q$3000,MATCH($A426,'Glade MR'!$Q$4:$Q$3000,0),1),"-"),"@")))</f>
        <v>-</v>
      </c>
      <c r="O426" s="147" t="str">
        <f>TRIM(CLEAN(TEXT(IFERROR(INDEX('Glade MR'!$W$4:$X$3000,MATCH($A426,'Glade MR'!$X$4:$X$3000,0),1),"-"),"@")))</f>
        <v>-</v>
      </c>
      <c r="P426" s="159" t="str">
        <f t="shared" si="13"/>
        <v>Not Found</v>
      </c>
      <c r="Q426" t="str" cm="1">
        <f t="array" ref="Q426">IF(SUMPRODUCT((TRIM(L426:O426)&lt;&gt;"-")*1)=0,
    "No Data",
    IF(COUNTIF(L426:O426,INDEX(_xlfn._xlws.FILTER(L426:O426,TRIM(L426:O426)&lt;&gt;"-"),1))=SUMPRODUCT((TRIM(L426:O426)&lt;&gt;"-")*1),
    "No Change",
    "Change"))</f>
        <v>No Data</v>
      </c>
      <c r="R426" s="159"/>
      <c r="S426" s="111"/>
    </row>
    <row r="427" spans="1:19" x14ac:dyDescent="0.3">
      <c r="A427" t="s">
        <v>742</v>
      </c>
      <c r="B427" t="s">
        <v>1137</v>
      </c>
      <c r="C427" s="160" t="str">
        <f>TRIM(CLEAN(TEXT(IFERROR(INDEX('Snakeden MR'!$B$4:$C$3028,MATCH($A427,'Snakeden MR'!$C$4:$C$3028,0),1),"-"),"@")))</f>
        <v>-</v>
      </c>
      <c r="D427" s="147" t="str">
        <f>TRIM(CLEAN(TEXT(IFERROR(INDEX('Snakeden MR'!$I$4:$J$3028,MATCH($A427,'Snakeden MR'!$J$4:$J$3028,0),1),"-"),"@")))</f>
        <v>-</v>
      </c>
      <c r="E427" s="147" t="str">
        <f>TRIM(CLEAN(TEXT(IFERROR(INDEX('Snakeden MR'!$P$4:$Q$3028,MATCH($A427,'Snakeden MR'!$Q$4:$Q$3028,0),1),"-"),"@")))</f>
        <v>-</v>
      </c>
      <c r="F427" s="147" t="str">
        <f>TRIM(CLEAN(TEXT(IFERROR(INDEX('Snakeden MR'!$W$4:$X$3028,MATCH($A427,'Snakeden MR'!$X$4:$X$3028,0),1),"-"),"@")))</f>
        <v>-</v>
      </c>
      <c r="G427" s="159" t="str">
        <f t="shared" si="12"/>
        <v>Not Found</v>
      </c>
      <c r="H427" t="str" cm="1">
        <f t="array" ref="H427">IF(SUMPRODUCT((TRIM(C427:F427)&lt;&gt;"-")*1)=0,
    "No Data",
    IF(COUNTIF(C427:F427,INDEX(_xlfn._xlws.FILTER(C427:F427,TRIM(C427:F427)&lt;&gt;"-"),1))=SUMPRODUCT((TRIM(C427:F427)&lt;&gt;"-")*1),
    "No Change",
    "Change"))</f>
        <v>No Data</v>
      </c>
      <c r="I427" s="159"/>
      <c r="J427"/>
      <c r="K427" s="163"/>
      <c r="L427" s="147" t="str">
        <f>TRIM(CLEAN(TEXT(IFERROR(INDEX('Glade MR'!$B$4:$C$3000,MATCH($A427,'Glade MR'!$C$4:$C$3000,0),1),"-"),"@")))</f>
        <v>Pool 4</v>
      </c>
      <c r="M427" s="147" t="str">
        <f>TRIM(CLEAN(TEXT(IFERROR(INDEX('Glade MR'!$I$4:$J$3000,MATCH($A427,'Glade MR'!$J$4:$J$3000,0),1),"-"),"@")))</f>
        <v>Pool 5</v>
      </c>
      <c r="N427" s="147" t="str">
        <f>TRIM(CLEAN(TEXT(IFERROR(INDEX('Glade MR'!$P$4:$Q$3000,MATCH($A427,'Glade MR'!$Q$4:$Q$3000,0),1),"-"),"@")))</f>
        <v>Pool 5</v>
      </c>
      <c r="O427" s="147" t="str">
        <f>TRIM(CLEAN(TEXT(IFERROR(INDEX('Glade MR'!$W$4:$X$3000,MATCH($A427,'Glade MR'!$X$4:$X$3000,0),1),"-"),"@")))</f>
        <v>Pool 5</v>
      </c>
      <c r="P427" s="159" t="str">
        <f t="shared" si="13"/>
        <v>Found</v>
      </c>
      <c r="Q427" t="str" cm="1">
        <f t="array" ref="Q427">IF(SUMPRODUCT((TRIM(L427:O427)&lt;&gt;"-")*1)=0,
    "No Data",
    IF(COUNTIF(L427:O427,INDEX(_xlfn._xlws.FILTER(L427:O427,TRIM(L427:O427)&lt;&gt;"-"),1))=SUMPRODUCT((TRIM(L427:O427)&lt;&gt;"-")*1),
    "No Change",
    "Change"))</f>
        <v>Change</v>
      </c>
      <c r="R427" s="159"/>
      <c r="S427" s="111"/>
    </row>
    <row r="428" spans="1:19" x14ac:dyDescent="0.3">
      <c r="A428" t="s">
        <v>1449</v>
      </c>
      <c r="B428" t="s">
        <v>1145</v>
      </c>
      <c r="C428" s="160" t="str">
        <f>TRIM(CLEAN(TEXT(IFERROR(INDEX('Snakeden MR'!$B$4:$C$3028,MATCH($A428,'Snakeden MR'!$C$4:$C$3028,0),1),"-"),"@")))</f>
        <v>-</v>
      </c>
      <c r="D428" s="147" t="str">
        <f>TRIM(CLEAN(TEXT(IFERROR(INDEX('Snakeden MR'!$I$4:$J$3028,MATCH($A428,'Snakeden MR'!$J$4:$J$3028,0),1),"-"),"@")))</f>
        <v>-</v>
      </c>
      <c r="E428" s="147" t="str">
        <f>TRIM(CLEAN(TEXT(IFERROR(INDEX('Snakeden MR'!$P$4:$Q$3028,MATCH($A428,'Snakeden MR'!$Q$4:$Q$3028,0),1),"-"),"@")))</f>
        <v>-</v>
      </c>
      <c r="F428" s="147" t="str">
        <f>TRIM(CLEAN(TEXT(IFERROR(INDEX('Snakeden MR'!$W$4:$X$3028,MATCH($A428,'Snakeden MR'!$X$4:$X$3028,0),1),"-"),"@")))</f>
        <v>-</v>
      </c>
      <c r="G428" s="159" t="str">
        <f t="shared" si="12"/>
        <v>Not Found</v>
      </c>
      <c r="H428" t="str" cm="1">
        <f t="array" ref="H428">IF(SUMPRODUCT((TRIM(C428:F428)&lt;&gt;"-")*1)=0,
    "No Data",
    IF(COUNTIF(C428:F428,INDEX(_xlfn._xlws.FILTER(C428:F428,TRIM(C428:F428)&lt;&gt;"-"),1))=SUMPRODUCT((TRIM(C428:F428)&lt;&gt;"-")*1),
    "No Change",
    "Change"))</f>
        <v>No Data</v>
      </c>
      <c r="I428" s="159"/>
      <c r="J428"/>
      <c r="K428" s="163"/>
      <c r="L428" s="147" t="str">
        <f>TRIM(CLEAN(TEXT(IFERROR(INDEX('Glade MR'!$B$4:$C$3000,MATCH($A428,'Glade MR'!$C$4:$C$3000,0),1),"-"),"@")))</f>
        <v>-</v>
      </c>
      <c r="M428" s="147" t="str">
        <f>TRIM(CLEAN(TEXT(IFERROR(INDEX('Glade MR'!$I$4:$J$3000,MATCH($A428,'Glade MR'!$J$4:$J$3000,0),1),"-"),"@")))</f>
        <v>-</v>
      </c>
      <c r="N428" s="147" t="str">
        <f>TRIM(CLEAN(TEXT(IFERROR(INDEX('Glade MR'!$P$4:$Q$3000,MATCH($A428,'Glade MR'!$Q$4:$Q$3000,0),1),"-"),"@")))</f>
        <v>-</v>
      </c>
      <c r="O428" s="147" t="str">
        <f>TRIM(CLEAN(TEXT(IFERROR(INDEX('Glade MR'!$W$4:$X$3000,MATCH($A428,'Glade MR'!$X$4:$X$3000,0),1),"-"),"@")))</f>
        <v>-</v>
      </c>
      <c r="P428" s="159" t="str">
        <f t="shared" si="13"/>
        <v>Not Found</v>
      </c>
      <c r="Q428" t="str" cm="1">
        <f t="array" ref="Q428">IF(SUMPRODUCT((TRIM(L428:O428)&lt;&gt;"-")*1)=0,
    "No Data",
    IF(COUNTIF(L428:O428,INDEX(_xlfn._xlws.FILTER(L428:O428,TRIM(L428:O428)&lt;&gt;"-"),1))=SUMPRODUCT((TRIM(L428:O428)&lt;&gt;"-")*1),
    "No Change",
    "Change"))</f>
        <v>No Data</v>
      </c>
      <c r="R428" s="159"/>
      <c r="S428" s="111"/>
    </row>
    <row r="429" spans="1:19" x14ac:dyDescent="0.3">
      <c r="A429" t="s">
        <v>1450</v>
      </c>
      <c r="B429" t="s">
        <v>1145</v>
      </c>
      <c r="C429" s="160" t="str">
        <f>TRIM(CLEAN(TEXT(IFERROR(INDEX('Snakeden MR'!$B$4:$C$3028,MATCH($A429,'Snakeden MR'!$C$4:$C$3028,0),1),"-"),"@")))</f>
        <v>-</v>
      </c>
      <c r="D429" s="147" t="str">
        <f>TRIM(CLEAN(TEXT(IFERROR(INDEX('Snakeden MR'!$I$4:$J$3028,MATCH($A429,'Snakeden MR'!$J$4:$J$3028,0),1),"-"),"@")))</f>
        <v>-</v>
      </c>
      <c r="E429" s="147" t="str">
        <f>TRIM(CLEAN(TEXT(IFERROR(INDEX('Snakeden MR'!$P$4:$Q$3028,MATCH($A429,'Snakeden MR'!$Q$4:$Q$3028,0),1),"-"),"@")))</f>
        <v>-</v>
      </c>
      <c r="F429" s="147" t="str">
        <f>TRIM(CLEAN(TEXT(IFERROR(INDEX('Snakeden MR'!$W$4:$X$3028,MATCH($A429,'Snakeden MR'!$X$4:$X$3028,0),1),"-"),"@")))</f>
        <v>-</v>
      </c>
      <c r="G429" s="159" t="str">
        <f t="shared" si="12"/>
        <v>Not Found</v>
      </c>
      <c r="H429" t="str" cm="1">
        <f t="array" ref="H429">IF(SUMPRODUCT((TRIM(C429:F429)&lt;&gt;"-")*1)=0,
    "No Data",
    IF(COUNTIF(C429:F429,INDEX(_xlfn._xlws.FILTER(C429:F429,TRIM(C429:F429)&lt;&gt;"-"),1))=SUMPRODUCT((TRIM(C429:F429)&lt;&gt;"-")*1),
    "No Change",
    "Change"))</f>
        <v>No Data</v>
      </c>
      <c r="I429" s="159"/>
      <c r="J429"/>
      <c r="K429" s="163"/>
      <c r="L429" s="147" t="str">
        <f>TRIM(CLEAN(TEXT(IFERROR(INDEX('Glade MR'!$B$4:$C$3000,MATCH($A429,'Glade MR'!$C$4:$C$3000,0),1),"-"),"@")))</f>
        <v>-</v>
      </c>
      <c r="M429" s="147" t="str">
        <f>TRIM(CLEAN(TEXT(IFERROR(INDEX('Glade MR'!$I$4:$J$3000,MATCH($A429,'Glade MR'!$J$4:$J$3000,0),1),"-"),"@")))</f>
        <v>-</v>
      </c>
      <c r="N429" s="147" t="str">
        <f>TRIM(CLEAN(TEXT(IFERROR(INDEX('Glade MR'!$P$4:$Q$3000,MATCH($A429,'Glade MR'!$Q$4:$Q$3000,0),1),"-"),"@")))</f>
        <v>-</v>
      </c>
      <c r="O429" s="147" t="str">
        <f>TRIM(CLEAN(TEXT(IFERROR(INDEX('Glade MR'!$W$4:$X$3000,MATCH($A429,'Glade MR'!$X$4:$X$3000,0),1),"-"),"@")))</f>
        <v>-</v>
      </c>
      <c r="P429" s="159" t="str">
        <f t="shared" si="13"/>
        <v>Not Found</v>
      </c>
      <c r="Q429" t="str" cm="1">
        <f t="array" ref="Q429">IF(SUMPRODUCT((TRIM(L429:O429)&lt;&gt;"-")*1)=0,
    "No Data",
    IF(COUNTIF(L429:O429,INDEX(_xlfn._xlws.FILTER(L429:O429,TRIM(L429:O429)&lt;&gt;"-"),1))=SUMPRODUCT((TRIM(L429:O429)&lt;&gt;"-")*1),
    "No Change",
    "Change"))</f>
        <v>No Data</v>
      </c>
      <c r="R429" s="159"/>
      <c r="S429" s="111"/>
    </row>
    <row r="430" spans="1:19" x14ac:dyDescent="0.3">
      <c r="A430" t="s">
        <v>847</v>
      </c>
      <c r="B430" t="s">
        <v>1137</v>
      </c>
      <c r="C430" s="160" t="str">
        <f>TRIM(CLEAN(TEXT(IFERROR(INDEX('Snakeden MR'!$B$4:$C$3028,MATCH($A430,'Snakeden MR'!$C$4:$C$3028,0),1),"-"),"@")))</f>
        <v>-</v>
      </c>
      <c r="D430" s="147" t="str">
        <f>TRIM(CLEAN(TEXT(IFERROR(INDEX('Snakeden MR'!$I$4:$J$3028,MATCH($A430,'Snakeden MR'!$J$4:$J$3028,0),1),"-"),"@")))</f>
        <v>-</v>
      </c>
      <c r="E430" s="147" t="str">
        <f>TRIM(CLEAN(TEXT(IFERROR(INDEX('Snakeden MR'!$P$4:$Q$3028,MATCH($A430,'Snakeden MR'!$Q$4:$Q$3028,0),1),"-"),"@")))</f>
        <v>-</v>
      </c>
      <c r="F430" s="147" t="str">
        <f>TRIM(CLEAN(TEXT(IFERROR(INDEX('Snakeden MR'!$W$4:$X$3028,MATCH($A430,'Snakeden MR'!$X$4:$X$3028,0),1),"-"),"@")))</f>
        <v>-</v>
      </c>
      <c r="G430" s="159" t="str">
        <f t="shared" si="12"/>
        <v>Not Found</v>
      </c>
      <c r="H430" t="str" cm="1">
        <f t="array" ref="H430">IF(SUMPRODUCT((TRIM(C430:F430)&lt;&gt;"-")*1)=0,
    "No Data",
    IF(COUNTIF(C430:F430,INDEX(_xlfn._xlws.FILTER(C430:F430,TRIM(C430:F430)&lt;&gt;"-"),1))=SUMPRODUCT((TRIM(C430:F430)&lt;&gt;"-")*1),
    "No Change",
    "Change"))</f>
        <v>No Data</v>
      </c>
      <c r="I430" s="159"/>
      <c r="J430"/>
      <c r="K430" s="163"/>
      <c r="L430" s="147" t="str">
        <f>TRIM(CLEAN(TEXT(IFERROR(INDEX('Glade MR'!$B$4:$C$3000,MATCH($A430,'Glade MR'!$C$4:$C$3000,0),1),"-"),"@")))</f>
        <v>-</v>
      </c>
      <c r="M430" s="147" t="str">
        <f>TRIM(CLEAN(TEXT(IFERROR(INDEX('Glade MR'!$I$4:$J$3000,MATCH($A430,'Glade MR'!$J$4:$J$3000,0),1),"-"),"@")))</f>
        <v>Pool 5</v>
      </c>
      <c r="N430" s="147" t="str">
        <f>TRIM(CLEAN(TEXT(IFERROR(INDEX('Glade MR'!$P$4:$Q$3000,MATCH($A430,'Glade MR'!$Q$4:$Q$3000,0),1),"-"),"@")))</f>
        <v>-</v>
      </c>
      <c r="O430" s="147" t="str">
        <f>TRIM(CLEAN(TEXT(IFERROR(INDEX('Glade MR'!$W$4:$X$3000,MATCH($A430,'Glade MR'!$X$4:$X$3000,0),1),"-"),"@")))</f>
        <v>-</v>
      </c>
      <c r="P430" s="159" t="str">
        <f t="shared" si="13"/>
        <v>Found</v>
      </c>
      <c r="Q430" t="str" cm="1">
        <f t="array" ref="Q430">IF(SUMPRODUCT((TRIM(L430:O430)&lt;&gt;"-")*1)=0,
    "No Data",
    IF(COUNTIF(L430:O430,INDEX(_xlfn._xlws.FILTER(L430:O430,TRIM(L430:O430)&lt;&gt;"-"),1))=SUMPRODUCT((TRIM(L430:O430)&lt;&gt;"-")*1),
    "No Change",
    "Change"))</f>
        <v>No Change</v>
      </c>
      <c r="R430" s="159"/>
      <c r="S430" s="111"/>
    </row>
    <row r="431" spans="1:19" x14ac:dyDescent="0.3">
      <c r="A431" t="s">
        <v>1451</v>
      </c>
      <c r="B431" t="s">
        <v>1137</v>
      </c>
      <c r="C431" s="160" t="str">
        <f>TRIM(CLEAN(TEXT(IFERROR(INDEX('Snakeden MR'!$B$4:$C$3028,MATCH($A431,'Snakeden MR'!$C$4:$C$3028,0),1),"-"),"@")))</f>
        <v>-</v>
      </c>
      <c r="D431" s="147" t="str">
        <f>TRIM(CLEAN(TEXT(IFERROR(INDEX('Snakeden MR'!$I$4:$J$3028,MATCH($A431,'Snakeden MR'!$J$4:$J$3028,0),1),"-"),"@")))</f>
        <v>-</v>
      </c>
      <c r="E431" s="147" t="str">
        <f>TRIM(CLEAN(TEXT(IFERROR(INDEX('Snakeden MR'!$P$4:$Q$3028,MATCH($A431,'Snakeden MR'!$Q$4:$Q$3028,0),1),"-"),"@")))</f>
        <v>-</v>
      </c>
      <c r="F431" s="147" t="str">
        <f>TRIM(CLEAN(TEXT(IFERROR(INDEX('Snakeden MR'!$W$4:$X$3028,MATCH($A431,'Snakeden MR'!$X$4:$X$3028,0),1),"-"),"@")))</f>
        <v>-</v>
      </c>
      <c r="G431" s="159" t="str">
        <f t="shared" si="12"/>
        <v>Not Found</v>
      </c>
      <c r="H431" t="str" cm="1">
        <f t="array" ref="H431">IF(SUMPRODUCT((TRIM(C431:F431)&lt;&gt;"-")*1)=0,
    "No Data",
    IF(COUNTIF(C431:F431,INDEX(_xlfn._xlws.FILTER(C431:F431,TRIM(C431:F431)&lt;&gt;"-"),1))=SUMPRODUCT((TRIM(C431:F431)&lt;&gt;"-")*1),
    "No Change",
    "Change"))</f>
        <v>No Data</v>
      </c>
      <c r="I431" s="159"/>
      <c r="J431"/>
      <c r="K431" s="163"/>
      <c r="L431" s="147" t="str">
        <f>TRIM(CLEAN(TEXT(IFERROR(INDEX('Glade MR'!$B$4:$C$3000,MATCH($A431,'Glade MR'!$C$4:$C$3000,0),1),"-"),"@")))</f>
        <v>-</v>
      </c>
      <c r="M431" s="147" t="str">
        <f>TRIM(CLEAN(TEXT(IFERROR(INDEX('Glade MR'!$I$4:$J$3000,MATCH($A431,'Glade MR'!$J$4:$J$3000,0),1),"-"),"@")))</f>
        <v>-</v>
      </c>
      <c r="N431" s="147" t="str">
        <f>TRIM(CLEAN(TEXT(IFERROR(INDEX('Glade MR'!$P$4:$Q$3000,MATCH($A431,'Glade MR'!$Q$4:$Q$3000,0),1),"-"),"@")))</f>
        <v>-</v>
      </c>
      <c r="O431" s="147" t="str">
        <f>TRIM(CLEAN(TEXT(IFERROR(INDEX('Glade MR'!$W$4:$X$3000,MATCH($A431,'Glade MR'!$X$4:$X$3000,0),1),"-"),"@")))</f>
        <v>-</v>
      </c>
      <c r="P431" s="159" t="str">
        <f t="shared" si="13"/>
        <v>Not Found</v>
      </c>
      <c r="Q431" t="str" cm="1">
        <f t="array" ref="Q431">IF(SUMPRODUCT((TRIM(L431:O431)&lt;&gt;"-")*1)=0,
    "No Data",
    IF(COUNTIF(L431:O431,INDEX(_xlfn._xlws.FILTER(L431:O431,TRIM(L431:O431)&lt;&gt;"-"),1))=SUMPRODUCT((TRIM(L431:O431)&lt;&gt;"-")*1),
    "No Change",
    "Change"))</f>
        <v>No Data</v>
      </c>
      <c r="R431" s="159"/>
      <c r="S431" s="111"/>
    </row>
    <row r="432" spans="1:19" x14ac:dyDescent="0.3">
      <c r="A432" t="s">
        <v>1452</v>
      </c>
      <c r="B432" t="s">
        <v>1137</v>
      </c>
      <c r="C432" s="160" t="str">
        <f>TRIM(CLEAN(TEXT(IFERROR(INDEX('Snakeden MR'!$B$4:$C$3028,MATCH($A432,'Snakeden MR'!$C$4:$C$3028,0),1),"-"),"@")))</f>
        <v>-</v>
      </c>
      <c r="D432" s="147" t="str">
        <f>TRIM(CLEAN(TEXT(IFERROR(INDEX('Snakeden MR'!$I$4:$J$3028,MATCH($A432,'Snakeden MR'!$J$4:$J$3028,0),1),"-"),"@")))</f>
        <v>-</v>
      </c>
      <c r="E432" s="147" t="str">
        <f>TRIM(CLEAN(TEXT(IFERROR(INDEX('Snakeden MR'!$P$4:$Q$3028,MATCH($A432,'Snakeden MR'!$Q$4:$Q$3028,0),1),"-"),"@")))</f>
        <v>-</v>
      </c>
      <c r="F432" s="147" t="str">
        <f>TRIM(CLEAN(TEXT(IFERROR(INDEX('Snakeden MR'!$W$4:$X$3028,MATCH($A432,'Snakeden MR'!$X$4:$X$3028,0),1),"-"),"@")))</f>
        <v>-</v>
      </c>
      <c r="G432" s="159" t="str">
        <f t="shared" si="12"/>
        <v>Not Found</v>
      </c>
      <c r="H432" t="str" cm="1">
        <f t="array" ref="H432">IF(SUMPRODUCT((TRIM(C432:F432)&lt;&gt;"-")*1)=0,
    "No Data",
    IF(COUNTIF(C432:F432,INDEX(_xlfn._xlws.FILTER(C432:F432,TRIM(C432:F432)&lt;&gt;"-"),1))=SUMPRODUCT((TRIM(C432:F432)&lt;&gt;"-")*1),
    "No Change",
    "Change"))</f>
        <v>No Data</v>
      </c>
      <c r="I432" s="159"/>
      <c r="J432"/>
      <c r="K432" s="163"/>
      <c r="L432" s="147" t="str">
        <f>TRIM(CLEAN(TEXT(IFERROR(INDEX('Glade MR'!$B$4:$C$3000,MATCH($A432,'Glade MR'!$C$4:$C$3000,0),1),"-"),"@")))</f>
        <v>-</v>
      </c>
      <c r="M432" s="147" t="str">
        <f>TRIM(CLEAN(TEXT(IFERROR(INDEX('Glade MR'!$I$4:$J$3000,MATCH($A432,'Glade MR'!$J$4:$J$3000,0),1),"-"),"@")))</f>
        <v>-</v>
      </c>
      <c r="N432" s="147" t="str">
        <f>TRIM(CLEAN(TEXT(IFERROR(INDEX('Glade MR'!$P$4:$Q$3000,MATCH($A432,'Glade MR'!$Q$4:$Q$3000,0),1),"-"),"@")))</f>
        <v>-</v>
      </c>
      <c r="O432" s="147" t="str">
        <f>TRIM(CLEAN(TEXT(IFERROR(INDEX('Glade MR'!$W$4:$X$3000,MATCH($A432,'Glade MR'!$X$4:$X$3000,0),1),"-"),"@")))</f>
        <v>-</v>
      </c>
      <c r="P432" s="159" t="str">
        <f t="shared" si="13"/>
        <v>Not Found</v>
      </c>
      <c r="Q432" t="str" cm="1">
        <f t="array" ref="Q432">IF(SUMPRODUCT((TRIM(L432:O432)&lt;&gt;"-")*1)=0,
    "No Data",
    IF(COUNTIF(L432:O432,INDEX(_xlfn._xlws.FILTER(L432:O432,TRIM(L432:O432)&lt;&gt;"-"),1))=SUMPRODUCT((TRIM(L432:O432)&lt;&gt;"-")*1),
    "No Change",
    "Change"))</f>
        <v>No Data</v>
      </c>
      <c r="R432" s="159"/>
      <c r="S432" s="111"/>
    </row>
    <row r="433" spans="1:19" x14ac:dyDescent="0.3">
      <c r="A433" t="s">
        <v>1453</v>
      </c>
      <c r="B433" t="s">
        <v>1145</v>
      </c>
      <c r="C433" s="160" t="str">
        <f>TRIM(CLEAN(TEXT(IFERROR(INDEX('Snakeden MR'!$B$4:$C$3028,MATCH($A433,'Snakeden MR'!$C$4:$C$3028,0),1),"-"),"@")))</f>
        <v>-</v>
      </c>
      <c r="D433" s="147" t="str">
        <f>TRIM(CLEAN(TEXT(IFERROR(INDEX('Snakeden MR'!$I$4:$J$3028,MATCH($A433,'Snakeden MR'!$J$4:$J$3028,0),1),"-"),"@")))</f>
        <v>-</v>
      </c>
      <c r="E433" s="147" t="str">
        <f>TRIM(CLEAN(TEXT(IFERROR(INDEX('Snakeden MR'!$P$4:$Q$3028,MATCH($A433,'Snakeden MR'!$Q$4:$Q$3028,0),1),"-"),"@")))</f>
        <v>-</v>
      </c>
      <c r="F433" s="147" t="str">
        <f>TRIM(CLEAN(TEXT(IFERROR(INDEX('Snakeden MR'!$W$4:$X$3028,MATCH($A433,'Snakeden MR'!$X$4:$X$3028,0),1),"-"),"@")))</f>
        <v>-</v>
      </c>
      <c r="G433" s="159" t="str">
        <f t="shared" si="12"/>
        <v>Not Found</v>
      </c>
      <c r="H433" t="str" cm="1">
        <f t="array" ref="H433">IF(SUMPRODUCT((TRIM(C433:F433)&lt;&gt;"-")*1)=0,
    "No Data",
    IF(COUNTIF(C433:F433,INDEX(_xlfn._xlws.FILTER(C433:F433,TRIM(C433:F433)&lt;&gt;"-"),1))=SUMPRODUCT((TRIM(C433:F433)&lt;&gt;"-")*1),
    "No Change",
    "Change"))</f>
        <v>No Data</v>
      </c>
      <c r="I433" s="159"/>
      <c r="J433"/>
      <c r="K433" s="163"/>
      <c r="L433" s="147" t="str">
        <f>TRIM(CLEAN(TEXT(IFERROR(INDEX('Glade MR'!$B$4:$C$3000,MATCH($A433,'Glade MR'!$C$4:$C$3000,0),1),"-"),"@")))</f>
        <v>-</v>
      </c>
      <c r="M433" s="147" t="str">
        <f>TRIM(CLEAN(TEXT(IFERROR(INDEX('Glade MR'!$I$4:$J$3000,MATCH($A433,'Glade MR'!$J$4:$J$3000,0),1),"-"),"@")))</f>
        <v>-</v>
      </c>
      <c r="N433" s="147" t="str">
        <f>TRIM(CLEAN(TEXT(IFERROR(INDEX('Glade MR'!$P$4:$Q$3000,MATCH($A433,'Glade MR'!$Q$4:$Q$3000,0),1),"-"),"@")))</f>
        <v>-</v>
      </c>
      <c r="O433" s="147" t="str">
        <f>TRIM(CLEAN(TEXT(IFERROR(INDEX('Glade MR'!$W$4:$X$3000,MATCH($A433,'Glade MR'!$X$4:$X$3000,0),1),"-"),"@")))</f>
        <v>-</v>
      </c>
      <c r="P433" s="159" t="str">
        <f t="shared" si="13"/>
        <v>Not Found</v>
      </c>
      <c r="Q433" t="str" cm="1">
        <f t="array" ref="Q433">IF(SUMPRODUCT((TRIM(L433:O433)&lt;&gt;"-")*1)=0,
    "No Data",
    IF(COUNTIF(L433:O433,INDEX(_xlfn._xlws.FILTER(L433:O433,TRIM(L433:O433)&lt;&gt;"-"),1))=SUMPRODUCT((TRIM(L433:O433)&lt;&gt;"-")*1),
    "No Change",
    "Change"))</f>
        <v>No Data</v>
      </c>
      <c r="R433" s="159"/>
      <c r="S433" s="111"/>
    </row>
    <row r="434" spans="1:19" x14ac:dyDescent="0.3">
      <c r="A434" t="s">
        <v>1454</v>
      </c>
      <c r="B434" t="s">
        <v>1145</v>
      </c>
      <c r="C434" s="160" t="str">
        <f>TRIM(CLEAN(TEXT(IFERROR(INDEX('Snakeden MR'!$B$4:$C$3028,MATCH($A434,'Snakeden MR'!$C$4:$C$3028,0),1),"-"),"@")))</f>
        <v>-</v>
      </c>
      <c r="D434" s="147" t="str">
        <f>TRIM(CLEAN(TEXT(IFERROR(INDEX('Snakeden MR'!$I$4:$J$3028,MATCH($A434,'Snakeden MR'!$J$4:$J$3028,0),1),"-"),"@")))</f>
        <v>-</v>
      </c>
      <c r="E434" s="147" t="str">
        <f>TRIM(CLEAN(TEXT(IFERROR(INDEX('Snakeden MR'!$P$4:$Q$3028,MATCH($A434,'Snakeden MR'!$Q$4:$Q$3028,0),1),"-"),"@")))</f>
        <v>-</v>
      </c>
      <c r="F434" s="147" t="str">
        <f>TRIM(CLEAN(TEXT(IFERROR(INDEX('Snakeden MR'!$W$4:$X$3028,MATCH($A434,'Snakeden MR'!$X$4:$X$3028,0),1),"-"),"@")))</f>
        <v>-</v>
      </c>
      <c r="G434" s="159" t="str">
        <f t="shared" si="12"/>
        <v>Not Found</v>
      </c>
      <c r="H434" t="str" cm="1">
        <f t="array" ref="H434">IF(SUMPRODUCT((TRIM(C434:F434)&lt;&gt;"-")*1)=0,
    "No Data",
    IF(COUNTIF(C434:F434,INDEX(_xlfn._xlws.FILTER(C434:F434,TRIM(C434:F434)&lt;&gt;"-"),1))=SUMPRODUCT((TRIM(C434:F434)&lt;&gt;"-")*1),
    "No Change",
    "Change"))</f>
        <v>No Data</v>
      </c>
      <c r="I434" s="159"/>
      <c r="J434"/>
      <c r="K434" s="163"/>
      <c r="L434" s="147" t="str">
        <f>TRIM(CLEAN(TEXT(IFERROR(INDEX('Glade MR'!$B$4:$C$3000,MATCH($A434,'Glade MR'!$C$4:$C$3000,0),1),"-"),"@")))</f>
        <v>-</v>
      </c>
      <c r="M434" s="147" t="str">
        <f>TRIM(CLEAN(TEXT(IFERROR(INDEX('Glade MR'!$I$4:$J$3000,MATCH($A434,'Glade MR'!$J$4:$J$3000,0),1),"-"),"@")))</f>
        <v>-</v>
      </c>
      <c r="N434" s="147" t="str">
        <f>TRIM(CLEAN(TEXT(IFERROR(INDEX('Glade MR'!$P$4:$Q$3000,MATCH($A434,'Glade MR'!$Q$4:$Q$3000,0),1),"-"),"@")))</f>
        <v>-</v>
      </c>
      <c r="O434" s="147" t="str">
        <f>TRIM(CLEAN(TEXT(IFERROR(INDEX('Glade MR'!$W$4:$X$3000,MATCH($A434,'Glade MR'!$X$4:$X$3000,0),1),"-"),"@")))</f>
        <v>-</v>
      </c>
      <c r="P434" s="159" t="str">
        <f t="shared" si="13"/>
        <v>Not Found</v>
      </c>
      <c r="Q434" t="str" cm="1">
        <f t="array" ref="Q434">IF(SUMPRODUCT((TRIM(L434:O434)&lt;&gt;"-")*1)=0,
    "No Data",
    IF(COUNTIF(L434:O434,INDEX(_xlfn._xlws.FILTER(L434:O434,TRIM(L434:O434)&lt;&gt;"-"),1))=SUMPRODUCT((TRIM(L434:O434)&lt;&gt;"-")*1),
    "No Change",
    "Change"))</f>
        <v>No Data</v>
      </c>
      <c r="R434" s="159"/>
      <c r="S434" s="111"/>
    </row>
    <row r="435" spans="1:19" x14ac:dyDescent="0.3">
      <c r="A435" t="s">
        <v>882</v>
      </c>
      <c r="B435" t="s">
        <v>1137</v>
      </c>
      <c r="C435" s="160" t="str">
        <f>TRIM(CLEAN(TEXT(IFERROR(INDEX('Snakeden MR'!$B$4:$C$3028,MATCH($A435,'Snakeden MR'!$C$4:$C$3028,0),1),"-"),"@")))</f>
        <v>-</v>
      </c>
      <c r="D435" s="147" t="str">
        <f>TRIM(CLEAN(TEXT(IFERROR(INDEX('Snakeden MR'!$I$4:$J$3028,MATCH($A435,'Snakeden MR'!$J$4:$J$3028,0),1),"-"),"@")))</f>
        <v>-</v>
      </c>
      <c r="E435" s="147" t="str">
        <f>TRIM(CLEAN(TEXT(IFERROR(INDEX('Snakeden MR'!$P$4:$Q$3028,MATCH($A435,'Snakeden MR'!$Q$4:$Q$3028,0),1),"-"),"@")))</f>
        <v>-</v>
      </c>
      <c r="F435" s="147" t="str">
        <f>TRIM(CLEAN(TEXT(IFERROR(INDEX('Snakeden MR'!$W$4:$X$3028,MATCH($A435,'Snakeden MR'!$X$4:$X$3028,0),1),"-"),"@")))</f>
        <v>-</v>
      </c>
      <c r="G435" s="159" t="str">
        <f t="shared" si="12"/>
        <v>Not Found</v>
      </c>
      <c r="H435" t="str" cm="1">
        <f t="array" ref="H435">IF(SUMPRODUCT((TRIM(C435:F435)&lt;&gt;"-")*1)=0,
    "No Data",
    IF(COUNTIF(C435:F435,INDEX(_xlfn._xlws.FILTER(C435:F435,TRIM(C435:F435)&lt;&gt;"-"),1))=SUMPRODUCT((TRIM(C435:F435)&lt;&gt;"-")*1),
    "No Change",
    "Change"))</f>
        <v>No Data</v>
      </c>
      <c r="I435" s="159"/>
      <c r="J435"/>
      <c r="K435" s="163"/>
      <c r="L435" s="147" t="str">
        <f>TRIM(CLEAN(TEXT(IFERROR(INDEX('Glade MR'!$B$4:$C$3000,MATCH($A435,'Glade MR'!$C$4:$C$3000,0),1),"-"),"@")))</f>
        <v>-</v>
      </c>
      <c r="M435" s="147" t="str">
        <f>TRIM(CLEAN(TEXT(IFERROR(INDEX('Glade MR'!$I$4:$J$3000,MATCH($A435,'Glade MR'!$J$4:$J$3000,0),1),"-"),"@")))</f>
        <v>Pool 5</v>
      </c>
      <c r="N435" s="147" t="str">
        <f>TRIM(CLEAN(TEXT(IFERROR(INDEX('Glade MR'!$P$4:$Q$3000,MATCH($A435,'Glade MR'!$Q$4:$Q$3000,0),1),"-"),"@")))</f>
        <v>-</v>
      </c>
      <c r="O435" s="147" t="str">
        <f>TRIM(CLEAN(TEXT(IFERROR(INDEX('Glade MR'!$W$4:$X$3000,MATCH($A435,'Glade MR'!$X$4:$X$3000,0),1),"-"),"@")))</f>
        <v>-</v>
      </c>
      <c r="P435" s="159" t="str">
        <f t="shared" si="13"/>
        <v>Found</v>
      </c>
      <c r="Q435" t="str" cm="1">
        <f t="array" ref="Q435">IF(SUMPRODUCT((TRIM(L435:O435)&lt;&gt;"-")*1)=0,
    "No Data",
    IF(COUNTIF(L435:O435,INDEX(_xlfn._xlws.FILTER(L435:O435,TRIM(L435:O435)&lt;&gt;"-"),1))=SUMPRODUCT((TRIM(L435:O435)&lt;&gt;"-")*1),
    "No Change",
    "Change"))</f>
        <v>No Change</v>
      </c>
      <c r="R435" s="159"/>
      <c r="S435" s="111"/>
    </row>
    <row r="436" spans="1:19" x14ac:dyDescent="0.3">
      <c r="A436" t="s">
        <v>293</v>
      </c>
      <c r="B436" t="s">
        <v>1145</v>
      </c>
      <c r="C436" s="160" t="str">
        <f>TRIM(CLEAN(TEXT(IFERROR(INDEX('Snakeden MR'!$B$4:$C$3028,MATCH($A436,'Snakeden MR'!$C$4:$C$3028,0),1),"-"),"@")))</f>
        <v>-</v>
      </c>
      <c r="D436" s="147" t="str">
        <f>TRIM(CLEAN(TEXT(IFERROR(INDEX('Snakeden MR'!$I$4:$J$3028,MATCH($A436,'Snakeden MR'!$J$4:$J$3028,0),1),"-"),"@")))</f>
        <v>-</v>
      </c>
      <c r="E436" s="147" t="str">
        <f>TRIM(CLEAN(TEXT(IFERROR(INDEX('Snakeden MR'!$P$4:$Q$3028,MATCH($A436,'Snakeden MR'!$Q$4:$Q$3028,0),1),"-"),"@")))</f>
        <v>-</v>
      </c>
      <c r="F436" s="147" t="str">
        <f>TRIM(CLEAN(TEXT(IFERROR(INDEX('Snakeden MR'!$W$4:$X$3028,MATCH($A436,'Snakeden MR'!$X$4:$X$3028,0),1),"-"),"@")))</f>
        <v>Pool 4</v>
      </c>
      <c r="G436" s="159" t="str">
        <f t="shared" si="12"/>
        <v>Found</v>
      </c>
      <c r="H436" t="str" cm="1">
        <f t="array" ref="H436">IF(SUMPRODUCT((TRIM(C436:F436)&lt;&gt;"-")*1)=0,
    "No Data",
    IF(COUNTIF(C436:F436,INDEX(_xlfn._xlws.FILTER(C436:F436,TRIM(C436:F436)&lt;&gt;"-"),1))=SUMPRODUCT((TRIM(C436:F436)&lt;&gt;"-")*1),
    "No Change",
    "Change"))</f>
        <v>No Change</v>
      </c>
      <c r="I436" s="159"/>
      <c r="J436"/>
      <c r="K436" s="163"/>
      <c r="L436" s="147" t="str">
        <f>TRIM(CLEAN(TEXT(IFERROR(INDEX('Glade MR'!$B$4:$C$3000,MATCH($A436,'Glade MR'!$C$4:$C$3000,0),1),"-"),"@")))</f>
        <v>-</v>
      </c>
      <c r="M436" s="147" t="str">
        <f>TRIM(CLEAN(TEXT(IFERROR(INDEX('Glade MR'!$I$4:$J$3000,MATCH($A436,'Glade MR'!$J$4:$J$3000,0),1),"-"),"@")))</f>
        <v>-</v>
      </c>
      <c r="N436" s="147" t="str">
        <f>TRIM(CLEAN(TEXT(IFERROR(INDEX('Glade MR'!$P$4:$Q$3000,MATCH($A436,'Glade MR'!$Q$4:$Q$3000,0),1),"-"),"@")))</f>
        <v>-</v>
      </c>
      <c r="O436" s="147" t="str">
        <f>TRIM(CLEAN(TEXT(IFERROR(INDEX('Glade MR'!$W$4:$X$3000,MATCH($A436,'Glade MR'!$X$4:$X$3000,0),1),"-"),"@")))</f>
        <v>-</v>
      </c>
      <c r="P436" s="159" t="str">
        <f t="shared" si="13"/>
        <v>Not Found</v>
      </c>
      <c r="Q436" t="str" cm="1">
        <f t="array" ref="Q436">IF(SUMPRODUCT((TRIM(L436:O436)&lt;&gt;"-")*1)=0,
    "No Data",
    IF(COUNTIF(L436:O436,INDEX(_xlfn._xlws.FILTER(L436:O436,TRIM(L436:O436)&lt;&gt;"-"),1))=SUMPRODUCT((TRIM(L436:O436)&lt;&gt;"-")*1),
    "No Change",
    "Change"))</f>
        <v>No Data</v>
      </c>
      <c r="R436" s="159"/>
      <c r="S436" s="111"/>
    </row>
    <row r="437" spans="1:19" x14ac:dyDescent="0.3">
      <c r="A437" t="s">
        <v>1455</v>
      </c>
      <c r="B437" t="s">
        <v>1145</v>
      </c>
      <c r="C437" s="160" t="str">
        <f>TRIM(CLEAN(TEXT(IFERROR(INDEX('Snakeden MR'!$B$4:$C$3028,MATCH($A437,'Snakeden MR'!$C$4:$C$3028,0),1),"-"),"@")))</f>
        <v>-</v>
      </c>
      <c r="D437" s="147" t="str">
        <f>TRIM(CLEAN(TEXT(IFERROR(INDEX('Snakeden MR'!$I$4:$J$3028,MATCH($A437,'Snakeden MR'!$J$4:$J$3028,0),1),"-"),"@")))</f>
        <v>-</v>
      </c>
      <c r="E437" s="147" t="str">
        <f>TRIM(CLEAN(TEXT(IFERROR(INDEX('Snakeden MR'!$P$4:$Q$3028,MATCH($A437,'Snakeden MR'!$Q$4:$Q$3028,0),1),"-"),"@")))</f>
        <v>-</v>
      </c>
      <c r="F437" s="147" t="str">
        <f>TRIM(CLEAN(TEXT(IFERROR(INDEX('Snakeden MR'!$W$4:$X$3028,MATCH($A437,'Snakeden MR'!$X$4:$X$3028,0),1),"-"),"@")))</f>
        <v>-</v>
      </c>
      <c r="G437" s="159" t="str">
        <f t="shared" si="12"/>
        <v>Not Found</v>
      </c>
      <c r="H437" t="str" cm="1">
        <f t="array" ref="H437">IF(SUMPRODUCT((TRIM(C437:F437)&lt;&gt;"-")*1)=0,
    "No Data",
    IF(COUNTIF(C437:F437,INDEX(_xlfn._xlws.FILTER(C437:F437,TRIM(C437:F437)&lt;&gt;"-"),1))=SUMPRODUCT((TRIM(C437:F437)&lt;&gt;"-")*1),
    "No Change",
    "Change"))</f>
        <v>No Data</v>
      </c>
      <c r="I437" s="159"/>
      <c r="J437"/>
      <c r="K437" s="163"/>
      <c r="L437" s="147" t="str">
        <f>TRIM(CLEAN(TEXT(IFERROR(INDEX('Glade MR'!$B$4:$C$3000,MATCH($A437,'Glade MR'!$C$4:$C$3000,0),1),"-"),"@")))</f>
        <v>-</v>
      </c>
      <c r="M437" s="147" t="str">
        <f>TRIM(CLEAN(TEXT(IFERROR(INDEX('Glade MR'!$I$4:$J$3000,MATCH($A437,'Glade MR'!$J$4:$J$3000,0),1),"-"),"@")))</f>
        <v>-</v>
      </c>
      <c r="N437" s="147" t="str">
        <f>TRIM(CLEAN(TEXT(IFERROR(INDEX('Glade MR'!$P$4:$Q$3000,MATCH($A437,'Glade MR'!$Q$4:$Q$3000,0),1),"-"),"@")))</f>
        <v>-</v>
      </c>
      <c r="O437" s="147" t="str">
        <f>TRIM(CLEAN(TEXT(IFERROR(INDEX('Glade MR'!$W$4:$X$3000,MATCH($A437,'Glade MR'!$X$4:$X$3000,0),1),"-"),"@")))</f>
        <v>-</v>
      </c>
      <c r="P437" s="159" t="str">
        <f t="shared" si="13"/>
        <v>Not Found</v>
      </c>
      <c r="Q437" t="str" cm="1">
        <f t="array" ref="Q437">IF(SUMPRODUCT((TRIM(L437:O437)&lt;&gt;"-")*1)=0,
    "No Data",
    IF(COUNTIF(L437:O437,INDEX(_xlfn._xlws.FILTER(L437:O437,TRIM(L437:O437)&lt;&gt;"-"),1))=SUMPRODUCT((TRIM(L437:O437)&lt;&gt;"-")*1),
    "No Change",
    "Change"))</f>
        <v>No Data</v>
      </c>
      <c r="R437" s="159"/>
      <c r="S437" s="111"/>
    </row>
    <row r="438" spans="1:19" x14ac:dyDescent="0.3">
      <c r="A438" t="s">
        <v>674</v>
      </c>
      <c r="B438" t="s">
        <v>1137</v>
      </c>
      <c r="C438" s="160" t="str">
        <f>TRIM(CLEAN(TEXT(IFERROR(INDEX('Snakeden MR'!$B$4:$C$3028,MATCH($A438,'Snakeden MR'!$C$4:$C$3028,0),1),"-"),"@")))</f>
        <v>-</v>
      </c>
      <c r="D438" s="147" t="str">
        <f>TRIM(CLEAN(TEXT(IFERROR(INDEX('Snakeden MR'!$I$4:$J$3028,MATCH($A438,'Snakeden MR'!$J$4:$J$3028,0),1),"-"),"@")))</f>
        <v>-</v>
      </c>
      <c r="E438" s="147" t="str">
        <f>TRIM(CLEAN(TEXT(IFERROR(INDEX('Snakeden MR'!$P$4:$Q$3028,MATCH($A438,'Snakeden MR'!$Q$4:$Q$3028,0),1),"-"),"@")))</f>
        <v>-</v>
      </c>
      <c r="F438" s="147" t="str">
        <f>TRIM(CLEAN(TEXT(IFERROR(INDEX('Snakeden MR'!$W$4:$X$3028,MATCH($A438,'Snakeden MR'!$X$4:$X$3028,0),1),"-"),"@")))</f>
        <v>-</v>
      </c>
      <c r="G438" s="159" t="str">
        <f t="shared" si="12"/>
        <v>Not Found</v>
      </c>
      <c r="H438" t="str" cm="1">
        <f t="array" ref="H438">IF(SUMPRODUCT((TRIM(C438:F438)&lt;&gt;"-")*1)=0,
    "No Data",
    IF(COUNTIF(C438:F438,INDEX(_xlfn._xlws.FILTER(C438:F438,TRIM(C438:F438)&lt;&gt;"-"),1))=SUMPRODUCT((TRIM(C438:F438)&lt;&gt;"-")*1),
    "No Change",
    "Change"))</f>
        <v>No Data</v>
      </c>
      <c r="I438" s="159"/>
      <c r="J438"/>
      <c r="K438" s="163"/>
      <c r="L438" s="147" t="str">
        <f>TRIM(CLEAN(TEXT(IFERROR(INDEX('Glade MR'!$B$4:$C$3000,MATCH($A438,'Glade MR'!$C$4:$C$3000,0),1),"-"),"@")))</f>
        <v>Pool 4</v>
      </c>
      <c r="M438" s="147" t="str">
        <f>TRIM(CLEAN(TEXT(IFERROR(INDEX('Glade MR'!$I$4:$J$3000,MATCH($A438,'Glade MR'!$J$4:$J$3000,0),1),"-"),"@")))</f>
        <v>Pool 5</v>
      </c>
      <c r="N438" s="147" t="str">
        <f>TRIM(CLEAN(TEXT(IFERROR(INDEX('Glade MR'!$P$4:$Q$3000,MATCH($A438,'Glade MR'!$Q$4:$Q$3000,0),1),"-"),"@")))</f>
        <v>Pool 5</v>
      </c>
      <c r="O438" s="147" t="str">
        <f>TRIM(CLEAN(TEXT(IFERROR(INDEX('Glade MR'!$W$4:$X$3000,MATCH($A438,'Glade MR'!$X$4:$X$3000,0),1),"-"),"@")))</f>
        <v>Pool 5</v>
      </c>
      <c r="P438" s="159" t="str">
        <f t="shared" si="13"/>
        <v>Found</v>
      </c>
      <c r="Q438" t="str" cm="1">
        <f t="array" ref="Q438">IF(SUMPRODUCT((TRIM(L438:O438)&lt;&gt;"-")*1)=0,
    "No Data",
    IF(COUNTIF(L438:O438,INDEX(_xlfn._xlws.FILTER(L438:O438,TRIM(L438:O438)&lt;&gt;"-"),1))=SUMPRODUCT((TRIM(L438:O438)&lt;&gt;"-")*1),
    "No Change",
    "Change"))</f>
        <v>Change</v>
      </c>
      <c r="R438" s="159"/>
      <c r="S438" s="111"/>
    </row>
    <row r="439" spans="1:19" x14ac:dyDescent="0.3">
      <c r="A439" t="s">
        <v>1456</v>
      </c>
      <c r="B439" t="s">
        <v>1145</v>
      </c>
      <c r="C439" s="160" t="str">
        <f>TRIM(CLEAN(TEXT(IFERROR(INDEX('Snakeden MR'!$B$4:$C$3028,MATCH($A439,'Snakeden MR'!$C$4:$C$3028,0),1),"-"),"@")))</f>
        <v>-</v>
      </c>
      <c r="D439" s="147" t="str">
        <f>TRIM(CLEAN(TEXT(IFERROR(INDEX('Snakeden MR'!$I$4:$J$3028,MATCH($A439,'Snakeden MR'!$J$4:$J$3028,0),1),"-"),"@")))</f>
        <v>-</v>
      </c>
      <c r="E439" s="147" t="str">
        <f>TRIM(CLEAN(TEXT(IFERROR(INDEX('Snakeden MR'!$P$4:$Q$3028,MATCH($A439,'Snakeden MR'!$Q$4:$Q$3028,0),1),"-"),"@")))</f>
        <v>-</v>
      </c>
      <c r="F439" s="147" t="str">
        <f>TRIM(CLEAN(TEXT(IFERROR(INDEX('Snakeden MR'!$W$4:$X$3028,MATCH($A439,'Snakeden MR'!$X$4:$X$3028,0),1),"-"),"@")))</f>
        <v>-</v>
      </c>
      <c r="G439" s="159" t="str">
        <f t="shared" si="12"/>
        <v>Not Found</v>
      </c>
      <c r="H439" t="str" cm="1">
        <f t="array" ref="H439">IF(SUMPRODUCT((TRIM(C439:F439)&lt;&gt;"-")*1)=0,
    "No Data",
    IF(COUNTIF(C439:F439,INDEX(_xlfn._xlws.FILTER(C439:F439,TRIM(C439:F439)&lt;&gt;"-"),1))=SUMPRODUCT((TRIM(C439:F439)&lt;&gt;"-")*1),
    "No Change",
    "Change"))</f>
        <v>No Data</v>
      </c>
      <c r="I439" s="159"/>
      <c r="J439"/>
      <c r="K439" s="163"/>
      <c r="L439" s="147" t="str">
        <f>TRIM(CLEAN(TEXT(IFERROR(INDEX('Glade MR'!$B$4:$C$3000,MATCH($A439,'Glade MR'!$C$4:$C$3000,0),1),"-"),"@")))</f>
        <v>-</v>
      </c>
      <c r="M439" s="147" t="str">
        <f>TRIM(CLEAN(TEXT(IFERROR(INDEX('Glade MR'!$I$4:$J$3000,MATCH($A439,'Glade MR'!$J$4:$J$3000,0),1),"-"),"@")))</f>
        <v>-</v>
      </c>
      <c r="N439" s="147" t="str">
        <f>TRIM(CLEAN(TEXT(IFERROR(INDEX('Glade MR'!$P$4:$Q$3000,MATCH($A439,'Glade MR'!$Q$4:$Q$3000,0),1),"-"),"@")))</f>
        <v>-</v>
      </c>
      <c r="O439" s="147" t="str">
        <f>TRIM(CLEAN(TEXT(IFERROR(INDEX('Glade MR'!$W$4:$X$3000,MATCH($A439,'Glade MR'!$X$4:$X$3000,0),1),"-"),"@")))</f>
        <v>-</v>
      </c>
      <c r="P439" s="159" t="str">
        <f t="shared" si="13"/>
        <v>Not Found</v>
      </c>
      <c r="Q439" t="str" cm="1">
        <f t="array" ref="Q439">IF(SUMPRODUCT((TRIM(L439:O439)&lt;&gt;"-")*1)=0,
    "No Data",
    IF(COUNTIF(L439:O439,INDEX(_xlfn._xlws.FILTER(L439:O439,TRIM(L439:O439)&lt;&gt;"-"),1))=SUMPRODUCT((TRIM(L439:O439)&lt;&gt;"-")*1),
    "No Change",
    "Change"))</f>
        <v>No Data</v>
      </c>
      <c r="R439" s="159"/>
      <c r="S439" s="111"/>
    </row>
    <row r="440" spans="1:19" x14ac:dyDescent="0.3">
      <c r="A440" t="s">
        <v>1457</v>
      </c>
      <c r="B440" t="s">
        <v>1137</v>
      </c>
      <c r="C440" s="160" t="str">
        <f>TRIM(CLEAN(TEXT(IFERROR(INDEX('Snakeden MR'!$B$4:$C$3028,MATCH($A440,'Snakeden MR'!$C$4:$C$3028,0),1),"-"),"@")))</f>
        <v>-</v>
      </c>
      <c r="D440" s="147" t="str">
        <f>TRIM(CLEAN(TEXT(IFERROR(INDEX('Snakeden MR'!$I$4:$J$3028,MATCH($A440,'Snakeden MR'!$J$4:$J$3028,0),1),"-"),"@")))</f>
        <v>-</v>
      </c>
      <c r="E440" s="147" t="str">
        <f>TRIM(CLEAN(TEXT(IFERROR(INDEX('Snakeden MR'!$P$4:$Q$3028,MATCH($A440,'Snakeden MR'!$Q$4:$Q$3028,0),1),"-"),"@")))</f>
        <v>-</v>
      </c>
      <c r="F440" s="147" t="str">
        <f>TRIM(CLEAN(TEXT(IFERROR(INDEX('Snakeden MR'!$W$4:$X$3028,MATCH($A440,'Snakeden MR'!$X$4:$X$3028,0),1),"-"),"@")))</f>
        <v>-</v>
      </c>
      <c r="G440" s="159" t="str">
        <f t="shared" si="12"/>
        <v>Not Found</v>
      </c>
      <c r="H440" t="str" cm="1">
        <f t="array" ref="H440">IF(SUMPRODUCT((TRIM(C440:F440)&lt;&gt;"-")*1)=0,
    "No Data",
    IF(COUNTIF(C440:F440,INDEX(_xlfn._xlws.FILTER(C440:F440,TRIM(C440:F440)&lt;&gt;"-"),1))=SUMPRODUCT((TRIM(C440:F440)&lt;&gt;"-")*1),
    "No Change",
    "Change"))</f>
        <v>No Data</v>
      </c>
      <c r="I440" s="159"/>
      <c r="J440"/>
      <c r="K440" s="163"/>
      <c r="L440" s="147" t="str">
        <f>TRIM(CLEAN(TEXT(IFERROR(INDEX('Glade MR'!$B$4:$C$3000,MATCH($A440,'Glade MR'!$C$4:$C$3000,0),1),"-"),"@")))</f>
        <v>-</v>
      </c>
      <c r="M440" s="147" t="str">
        <f>TRIM(CLEAN(TEXT(IFERROR(INDEX('Glade MR'!$I$4:$J$3000,MATCH($A440,'Glade MR'!$J$4:$J$3000,0),1),"-"),"@")))</f>
        <v>-</v>
      </c>
      <c r="N440" s="147" t="str">
        <f>TRIM(CLEAN(TEXT(IFERROR(INDEX('Glade MR'!$P$4:$Q$3000,MATCH($A440,'Glade MR'!$Q$4:$Q$3000,0),1),"-"),"@")))</f>
        <v>-</v>
      </c>
      <c r="O440" s="147" t="str">
        <f>TRIM(CLEAN(TEXT(IFERROR(INDEX('Glade MR'!$W$4:$X$3000,MATCH($A440,'Glade MR'!$X$4:$X$3000,0),1),"-"),"@")))</f>
        <v>-</v>
      </c>
      <c r="P440" s="159" t="str">
        <f t="shared" si="13"/>
        <v>Not Found</v>
      </c>
      <c r="Q440" t="str" cm="1">
        <f t="array" ref="Q440">IF(SUMPRODUCT((TRIM(L440:O440)&lt;&gt;"-")*1)=0,
    "No Data",
    IF(COUNTIF(L440:O440,INDEX(_xlfn._xlws.FILTER(L440:O440,TRIM(L440:O440)&lt;&gt;"-"),1))=SUMPRODUCT((TRIM(L440:O440)&lt;&gt;"-")*1),
    "No Change",
    "Change"))</f>
        <v>No Data</v>
      </c>
      <c r="R440" s="159"/>
      <c r="S440" s="111"/>
    </row>
    <row r="441" spans="1:19" x14ac:dyDescent="0.3">
      <c r="A441" t="s">
        <v>572</v>
      </c>
      <c r="B441" t="s">
        <v>1137</v>
      </c>
      <c r="C441" s="160" t="str">
        <f>TRIM(CLEAN(TEXT(IFERROR(INDEX('Snakeden MR'!$B$4:$C$3028,MATCH($A441,'Snakeden MR'!$C$4:$C$3028,0),1),"-"),"@")))</f>
        <v>-</v>
      </c>
      <c r="D441" s="147" t="str">
        <f>TRIM(CLEAN(TEXT(IFERROR(INDEX('Snakeden MR'!$I$4:$J$3028,MATCH($A441,'Snakeden MR'!$J$4:$J$3028,0),1),"-"),"@")))</f>
        <v>-</v>
      </c>
      <c r="E441" s="147" t="str">
        <f>TRIM(CLEAN(TEXT(IFERROR(INDEX('Snakeden MR'!$P$4:$Q$3028,MATCH($A441,'Snakeden MR'!$Q$4:$Q$3028,0),1),"-"),"@")))</f>
        <v>-</v>
      </c>
      <c r="F441" s="147" t="str">
        <f>TRIM(CLEAN(TEXT(IFERROR(INDEX('Snakeden MR'!$W$4:$X$3028,MATCH($A441,'Snakeden MR'!$X$4:$X$3028,0),1),"-"),"@")))</f>
        <v>-</v>
      </c>
      <c r="G441" s="159" t="str">
        <f t="shared" si="12"/>
        <v>Not Found</v>
      </c>
      <c r="H441" t="str" cm="1">
        <f t="array" ref="H441">IF(SUMPRODUCT((TRIM(C441:F441)&lt;&gt;"-")*1)=0,
    "No Data",
    IF(COUNTIF(C441:F441,INDEX(_xlfn._xlws.FILTER(C441:F441,TRIM(C441:F441)&lt;&gt;"-"),1))=SUMPRODUCT((TRIM(C441:F441)&lt;&gt;"-")*1),
    "No Change",
    "Change"))</f>
        <v>No Data</v>
      </c>
      <c r="I441" s="159"/>
      <c r="J441"/>
      <c r="K441" s="163"/>
      <c r="L441" s="147" t="str">
        <f>TRIM(CLEAN(TEXT(IFERROR(INDEX('Glade MR'!$B$4:$C$3000,MATCH($A441,'Glade MR'!$C$4:$C$3000,0),1),"-"),"@")))</f>
        <v>Pool 1</v>
      </c>
      <c r="M441" s="147" t="str">
        <f>TRIM(CLEAN(TEXT(IFERROR(INDEX('Glade MR'!$I$4:$J$3000,MATCH($A441,'Glade MR'!$J$4:$J$3000,0),1),"-"),"@")))</f>
        <v>Pool 1</v>
      </c>
      <c r="N441" s="147" t="str">
        <f>TRIM(CLEAN(TEXT(IFERROR(INDEX('Glade MR'!$P$4:$Q$3000,MATCH($A441,'Glade MR'!$Q$4:$Q$3000,0),1),"-"),"@")))</f>
        <v>-</v>
      </c>
      <c r="O441" s="147" t="str">
        <f>TRIM(CLEAN(TEXT(IFERROR(INDEX('Glade MR'!$W$4:$X$3000,MATCH($A441,'Glade MR'!$X$4:$X$3000,0),1),"-"),"@")))</f>
        <v>-</v>
      </c>
      <c r="P441" s="159" t="str">
        <f t="shared" si="13"/>
        <v>Found</v>
      </c>
      <c r="Q441" t="str" cm="1">
        <f t="array" ref="Q441">IF(SUMPRODUCT((TRIM(L441:O441)&lt;&gt;"-")*1)=0,
    "No Data",
    IF(COUNTIF(L441:O441,INDEX(_xlfn._xlws.FILTER(L441:O441,TRIM(L441:O441)&lt;&gt;"-"),1))=SUMPRODUCT((TRIM(L441:O441)&lt;&gt;"-")*1),
    "No Change",
    "Change"))</f>
        <v>No Change</v>
      </c>
      <c r="R441" s="159"/>
      <c r="S441" s="111"/>
    </row>
    <row r="442" spans="1:19" x14ac:dyDescent="0.3">
      <c r="A442" t="s">
        <v>1458</v>
      </c>
      <c r="B442" t="s">
        <v>1145</v>
      </c>
      <c r="C442" s="160" t="str">
        <f>TRIM(CLEAN(TEXT(IFERROR(INDEX('Snakeden MR'!$B$4:$C$3028,MATCH($A442,'Snakeden MR'!$C$4:$C$3028,0),1),"-"),"@")))</f>
        <v>-</v>
      </c>
      <c r="D442" s="147" t="str">
        <f>TRIM(CLEAN(TEXT(IFERROR(INDEX('Snakeden MR'!$I$4:$J$3028,MATCH($A442,'Snakeden MR'!$J$4:$J$3028,0),1),"-"),"@")))</f>
        <v>-</v>
      </c>
      <c r="E442" s="147" t="str">
        <f>TRIM(CLEAN(TEXT(IFERROR(INDEX('Snakeden MR'!$P$4:$Q$3028,MATCH($A442,'Snakeden MR'!$Q$4:$Q$3028,0),1),"-"),"@")))</f>
        <v>-</v>
      </c>
      <c r="F442" s="147" t="str">
        <f>TRIM(CLEAN(TEXT(IFERROR(INDEX('Snakeden MR'!$W$4:$X$3028,MATCH($A442,'Snakeden MR'!$X$4:$X$3028,0),1),"-"),"@")))</f>
        <v>-</v>
      </c>
      <c r="G442" s="159" t="str">
        <f t="shared" si="12"/>
        <v>Not Found</v>
      </c>
      <c r="H442" t="str" cm="1">
        <f t="array" ref="H442">IF(SUMPRODUCT((TRIM(C442:F442)&lt;&gt;"-")*1)=0,
    "No Data",
    IF(COUNTIF(C442:F442,INDEX(_xlfn._xlws.FILTER(C442:F442,TRIM(C442:F442)&lt;&gt;"-"),1))=SUMPRODUCT((TRIM(C442:F442)&lt;&gt;"-")*1),
    "No Change",
    "Change"))</f>
        <v>No Data</v>
      </c>
      <c r="I442" s="159"/>
      <c r="J442"/>
      <c r="K442" s="163"/>
      <c r="L442" s="147" t="str">
        <f>TRIM(CLEAN(TEXT(IFERROR(INDEX('Glade MR'!$B$4:$C$3000,MATCH($A442,'Glade MR'!$C$4:$C$3000,0),1),"-"),"@")))</f>
        <v>-</v>
      </c>
      <c r="M442" s="147" t="str">
        <f>TRIM(CLEAN(TEXT(IFERROR(INDEX('Glade MR'!$I$4:$J$3000,MATCH($A442,'Glade MR'!$J$4:$J$3000,0),1),"-"),"@")))</f>
        <v>-</v>
      </c>
      <c r="N442" s="147" t="str">
        <f>TRIM(CLEAN(TEXT(IFERROR(INDEX('Glade MR'!$P$4:$Q$3000,MATCH($A442,'Glade MR'!$Q$4:$Q$3000,0),1),"-"),"@")))</f>
        <v>-</v>
      </c>
      <c r="O442" s="147" t="str">
        <f>TRIM(CLEAN(TEXT(IFERROR(INDEX('Glade MR'!$W$4:$X$3000,MATCH($A442,'Glade MR'!$X$4:$X$3000,0),1),"-"),"@")))</f>
        <v>-</v>
      </c>
      <c r="P442" s="159" t="str">
        <f t="shared" si="13"/>
        <v>Not Found</v>
      </c>
      <c r="Q442" t="str" cm="1">
        <f t="array" ref="Q442">IF(SUMPRODUCT((TRIM(L442:O442)&lt;&gt;"-")*1)=0,
    "No Data",
    IF(COUNTIF(L442:O442,INDEX(_xlfn._xlws.FILTER(L442:O442,TRIM(L442:O442)&lt;&gt;"-"),1))=SUMPRODUCT((TRIM(L442:O442)&lt;&gt;"-")*1),
    "No Change",
    "Change"))</f>
        <v>No Data</v>
      </c>
      <c r="R442" s="159"/>
      <c r="S442" s="111"/>
    </row>
    <row r="443" spans="1:19" x14ac:dyDescent="0.3">
      <c r="A443" t="s">
        <v>1459</v>
      </c>
      <c r="B443" t="s">
        <v>1145</v>
      </c>
      <c r="C443" s="160" t="str">
        <f>TRIM(CLEAN(TEXT(IFERROR(INDEX('Snakeden MR'!$B$4:$C$3028,MATCH($A443,'Snakeden MR'!$C$4:$C$3028,0),1),"-"),"@")))</f>
        <v>-</v>
      </c>
      <c r="D443" s="147" t="str">
        <f>TRIM(CLEAN(TEXT(IFERROR(INDEX('Snakeden MR'!$I$4:$J$3028,MATCH($A443,'Snakeden MR'!$J$4:$J$3028,0),1),"-"),"@")))</f>
        <v>-</v>
      </c>
      <c r="E443" s="147" t="str">
        <f>TRIM(CLEAN(TEXT(IFERROR(INDEX('Snakeden MR'!$P$4:$Q$3028,MATCH($A443,'Snakeden MR'!$Q$4:$Q$3028,0),1),"-"),"@")))</f>
        <v>-</v>
      </c>
      <c r="F443" s="147" t="str">
        <f>TRIM(CLEAN(TEXT(IFERROR(INDEX('Snakeden MR'!$W$4:$X$3028,MATCH($A443,'Snakeden MR'!$X$4:$X$3028,0),1),"-"),"@")))</f>
        <v>-</v>
      </c>
      <c r="G443" s="159" t="str">
        <f t="shared" si="12"/>
        <v>Not Found</v>
      </c>
      <c r="H443" t="str" cm="1">
        <f t="array" ref="H443">IF(SUMPRODUCT((TRIM(C443:F443)&lt;&gt;"-")*1)=0,
    "No Data",
    IF(COUNTIF(C443:F443,INDEX(_xlfn._xlws.FILTER(C443:F443,TRIM(C443:F443)&lt;&gt;"-"),1))=SUMPRODUCT((TRIM(C443:F443)&lt;&gt;"-")*1),
    "No Change",
    "Change"))</f>
        <v>No Data</v>
      </c>
      <c r="I443" s="159"/>
      <c r="J443"/>
      <c r="K443" s="163"/>
      <c r="L443" s="147" t="str">
        <f>TRIM(CLEAN(TEXT(IFERROR(INDEX('Glade MR'!$B$4:$C$3000,MATCH($A443,'Glade MR'!$C$4:$C$3000,0),1),"-"),"@")))</f>
        <v>-</v>
      </c>
      <c r="M443" s="147" t="str">
        <f>TRIM(CLEAN(TEXT(IFERROR(INDEX('Glade MR'!$I$4:$J$3000,MATCH($A443,'Glade MR'!$J$4:$J$3000,0),1),"-"),"@")))</f>
        <v>-</v>
      </c>
      <c r="N443" s="147" t="str">
        <f>TRIM(CLEAN(TEXT(IFERROR(INDEX('Glade MR'!$P$4:$Q$3000,MATCH($A443,'Glade MR'!$Q$4:$Q$3000,0),1),"-"),"@")))</f>
        <v>-</v>
      </c>
      <c r="O443" s="147" t="str">
        <f>TRIM(CLEAN(TEXT(IFERROR(INDEX('Glade MR'!$W$4:$X$3000,MATCH($A443,'Glade MR'!$X$4:$X$3000,0),1),"-"),"@")))</f>
        <v>-</v>
      </c>
      <c r="P443" s="159" t="str">
        <f t="shared" si="13"/>
        <v>Not Found</v>
      </c>
      <c r="Q443" t="str" cm="1">
        <f t="array" ref="Q443">IF(SUMPRODUCT((TRIM(L443:O443)&lt;&gt;"-")*1)=0,
    "No Data",
    IF(COUNTIF(L443:O443,INDEX(_xlfn._xlws.FILTER(L443:O443,TRIM(L443:O443)&lt;&gt;"-"),1))=SUMPRODUCT((TRIM(L443:O443)&lt;&gt;"-")*1),
    "No Change",
    "Change"))</f>
        <v>No Data</v>
      </c>
      <c r="R443" s="159"/>
      <c r="S443" s="111"/>
    </row>
    <row r="444" spans="1:19" x14ac:dyDescent="0.3">
      <c r="A444" t="s">
        <v>295</v>
      </c>
      <c r="B444" t="s">
        <v>1145</v>
      </c>
      <c r="C444" s="160" t="str">
        <f>TRIM(CLEAN(TEXT(IFERROR(INDEX('Snakeden MR'!$B$4:$C$3028,MATCH($A444,'Snakeden MR'!$C$4:$C$3028,0),1),"-"),"@")))</f>
        <v>-</v>
      </c>
      <c r="D444" s="147" t="str">
        <f>TRIM(CLEAN(TEXT(IFERROR(INDEX('Snakeden MR'!$I$4:$J$3028,MATCH($A444,'Snakeden MR'!$J$4:$J$3028,0),1),"-"),"@")))</f>
        <v>-</v>
      </c>
      <c r="E444" s="147" t="str">
        <f>TRIM(CLEAN(TEXT(IFERROR(INDEX('Snakeden MR'!$P$4:$Q$3028,MATCH($A444,'Snakeden MR'!$Q$4:$Q$3028,0),1),"-"),"@")))</f>
        <v>Pool 2</v>
      </c>
      <c r="F444" s="147" t="str">
        <f>TRIM(CLEAN(TEXT(IFERROR(INDEX('Snakeden MR'!$W$4:$X$3028,MATCH($A444,'Snakeden MR'!$X$4:$X$3028,0),1),"-"),"@")))</f>
        <v>-</v>
      </c>
      <c r="G444" s="159" t="str">
        <f t="shared" si="12"/>
        <v>Found</v>
      </c>
      <c r="H444" t="str" cm="1">
        <f t="array" ref="H444">IF(SUMPRODUCT((TRIM(C444:F444)&lt;&gt;"-")*1)=0,
    "No Data",
    IF(COUNTIF(C444:F444,INDEX(_xlfn._xlws.FILTER(C444:F444,TRIM(C444:F444)&lt;&gt;"-"),1))=SUMPRODUCT((TRIM(C444:F444)&lt;&gt;"-")*1),
    "No Change",
    "Change"))</f>
        <v>No Change</v>
      </c>
      <c r="I444" s="159"/>
      <c r="J444"/>
      <c r="K444" s="163"/>
      <c r="L444" s="147" t="str">
        <f>TRIM(CLEAN(TEXT(IFERROR(INDEX('Glade MR'!$B$4:$C$3000,MATCH($A444,'Glade MR'!$C$4:$C$3000,0),1),"-"),"@")))</f>
        <v>-</v>
      </c>
      <c r="M444" s="147" t="str">
        <f>TRIM(CLEAN(TEXT(IFERROR(INDEX('Glade MR'!$I$4:$J$3000,MATCH($A444,'Glade MR'!$J$4:$J$3000,0),1),"-"),"@")))</f>
        <v>-</v>
      </c>
      <c r="N444" s="147" t="str">
        <f>TRIM(CLEAN(TEXT(IFERROR(INDEX('Glade MR'!$P$4:$Q$3000,MATCH($A444,'Glade MR'!$Q$4:$Q$3000,0),1),"-"),"@")))</f>
        <v>-</v>
      </c>
      <c r="O444" s="147" t="str">
        <f>TRIM(CLEAN(TEXT(IFERROR(INDEX('Glade MR'!$W$4:$X$3000,MATCH($A444,'Glade MR'!$X$4:$X$3000,0),1),"-"),"@")))</f>
        <v>-</v>
      </c>
      <c r="P444" s="159" t="str">
        <f t="shared" si="13"/>
        <v>Not Found</v>
      </c>
      <c r="Q444" t="str" cm="1">
        <f t="array" ref="Q444">IF(SUMPRODUCT((TRIM(L444:O444)&lt;&gt;"-")*1)=0,
    "No Data",
    IF(COUNTIF(L444:O444,INDEX(_xlfn._xlws.FILTER(L444:O444,TRIM(L444:O444)&lt;&gt;"-"),1))=SUMPRODUCT((TRIM(L444:O444)&lt;&gt;"-")*1),
    "No Change",
    "Change"))</f>
        <v>No Data</v>
      </c>
      <c r="R444" s="159"/>
      <c r="S444" s="111"/>
    </row>
    <row r="445" spans="1:19" x14ac:dyDescent="0.3">
      <c r="A445" t="s">
        <v>1460</v>
      </c>
      <c r="B445" t="s">
        <v>1145</v>
      </c>
      <c r="C445" s="160" t="str">
        <f>TRIM(CLEAN(TEXT(IFERROR(INDEX('Snakeden MR'!$B$4:$C$3028,MATCH($A445,'Snakeden MR'!$C$4:$C$3028,0),1),"-"),"@")))</f>
        <v>-</v>
      </c>
      <c r="D445" s="147" t="str">
        <f>TRIM(CLEAN(TEXT(IFERROR(INDEX('Snakeden MR'!$I$4:$J$3028,MATCH($A445,'Snakeden MR'!$J$4:$J$3028,0),1),"-"),"@")))</f>
        <v>-</v>
      </c>
      <c r="E445" s="147" t="str">
        <f>TRIM(CLEAN(TEXT(IFERROR(INDEX('Snakeden MR'!$P$4:$Q$3028,MATCH($A445,'Snakeden MR'!$Q$4:$Q$3028,0),1),"-"),"@")))</f>
        <v>-</v>
      </c>
      <c r="F445" s="147" t="str">
        <f>TRIM(CLEAN(TEXT(IFERROR(INDEX('Snakeden MR'!$W$4:$X$3028,MATCH($A445,'Snakeden MR'!$X$4:$X$3028,0),1),"-"),"@")))</f>
        <v>-</v>
      </c>
      <c r="G445" s="159" t="str">
        <f t="shared" si="12"/>
        <v>Not Found</v>
      </c>
      <c r="H445" t="str" cm="1">
        <f t="array" ref="H445">IF(SUMPRODUCT((TRIM(C445:F445)&lt;&gt;"-")*1)=0,
    "No Data",
    IF(COUNTIF(C445:F445,INDEX(_xlfn._xlws.FILTER(C445:F445,TRIM(C445:F445)&lt;&gt;"-"),1))=SUMPRODUCT((TRIM(C445:F445)&lt;&gt;"-")*1),
    "No Change",
    "Change"))</f>
        <v>No Data</v>
      </c>
      <c r="I445" s="159"/>
      <c r="J445"/>
      <c r="K445" s="163"/>
      <c r="L445" s="147" t="str">
        <f>TRIM(CLEAN(TEXT(IFERROR(INDEX('Glade MR'!$B$4:$C$3000,MATCH($A445,'Glade MR'!$C$4:$C$3000,0),1),"-"),"@")))</f>
        <v>-</v>
      </c>
      <c r="M445" s="147" t="str">
        <f>TRIM(CLEAN(TEXT(IFERROR(INDEX('Glade MR'!$I$4:$J$3000,MATCH($A445,'Glade MR'!$J$4:$J$3000,0),1),"-"),"@")))</f>
        <v>-</v>
      </c>
      <c r="N445" s="147" t="str">
        <f>TRIM(CLEAN(TEXT(IFERROR(INDEX('Glade MR'!$P$4:$Q$3000,MATCH($A445,'Glade MR'!$Q$4:$Q$3000,0),1),"-"),"@")))</f>
        <v>-</v>
      </c>
      <c r="O445" s="147" t="str">
        <f>TRIM(CLEAN(TEXT(IFERROR(INDEX('Glade MR'!$W$4:$X$3000,MATCH($A445,'Glade MR'!$X$4:$X$3000,0),1),"-"),"@")))</f>
        <v>-</v>
      </c>
      <c r="P445" s="159" t="str">
        <f t="shared" si="13"/>
        <v>Not Found</v>
      </c>
      <c r="Q445" t="str" cm="1">
        <f t="array" ref="Q445">IF(SUMPRODUCT((TRIM(L445:O445)&lt;&gt;"-")*1)=0,
    "No Data",
    IF(COUNTIF(L445:O445,INDEX(_xlfn._xlws.FILTER(L445:O445,TRIM(L445:O445)&lt;&gt;"-"),1))=SUMPRODUCT((TRIM(L445:O445)&lt;&gt;"-")*1),
    "No Change",
    "Change"))</f>
        <v>No Data</v>
      </c>
      <c r="R445" s="159"/>
      <c r="S445" s="111"/>
    </row>
    <row r="446" spans="1:19" x14ac:dyDescent="0.3">
      <c r="A446" t="s">
        <v>718</v>
      </c>
      <c r="B446" t="s">
        <v>1137</v>
      </c>
      <c r="C446" s="160" t="str">
        <f>TRIM(CLEAN(TEXT(IFERROR(INDEX('Snakeden MR'!$B$4:$C$3028,MATCH($A446,'Snakeden MR'!$C$4:$C$3028,0),1),"-"),"@")))</f>
        <v>-</v>
      </c>
      <c r="D446" s="147" t="str">
        <f>TRIM(CLEAN(TEXT(IFERROR(INDEX('Snakeden MR'!$I$4:$J$3028,MATCH($A446,'Snakeden MR'!$J$4:$J$3028,0),1),"-"),"@")))</f>
        <v>-</v>
      </c>
      <c r="E446" s="147" t="str">
        <f>TRIM(CLEAN(TEXT(IFERROR(INDEX('Snakeden MR'!$P$4:$Q$3028,MATCH($A446,'Snakeden MR'!$Q$4:$Q$3028,0),1),"-"),"@")))</f>
        <v>-</v>
      </c>
      <c r="F446" s="147" t="str">
        <f>TRIM(CLEAN(TEXT(IFERROR(INDEX('Snakeden MR'!$W$4:$X$3028,MATCH($A446,'Snakeden MR'!$X$4:$X$3028,0),1),"-"),"@")))</f>
        <v>-</v>
      </c>
      <c r="G446" s="159" t="str">
        <f t="shared" si="12"/>
        <v>Not Found</v>
      </c>
      <c r="H446" t="str" cm="1">
        <f t="array" ref="H446">IF(SUMPRODUCT((TRIM(C446:F446)&lt;&gt;"-")*1)=0,
    "No Data",
    IF(COUNTIF(C446:F446,INDEX(_xlfn._xlws.FILTER(C446:F446,TRIM(C446:F446)&lt;&gt;"-"),1))=SUMPRODUCT((TRIM(C446:F446)&lt;&gt;"-")*1),
    "No Change",
    "Change"))</f>
        <v>No Data</v>
      </c>
      <c r="I446" s="159"/>
      <c r="J446"/>
      <c r="K446" s="163"/>
      <c r="L446" s="147" t="str">
        <f>TRIM(CLEAN(TEXT(IFERROR(INDEX('Glade MR'!$B$4:$C$3000,MATCH($A446,'Glade MR'!$C$4:$C$3000,0),1),"-"),"@")))</f>
        <v>Pool 4</v>
      </c>
      <c r="M446" s="147" t="str">
        <f>TRIM(CLEAN(TEXT(IFERROR(INDEX('Glade MR'!$I$4:$J$3000,MATCH($A446,'Glade MR'!$J$4:$J$3000,0),1),"-"),"@")))</f>
        <v>-</v>
      </c>
      <c r="N446" s="147" t="str">
        <f>TRIM(CLEAN(TEXT(IFERROR(INDEX('Glade MR'!$P$4:$Q$3000,MATCH($A446,'Glade MR'!$Q$4:$Q$3000,0),1),"-"),"@")))</f>
        <v>-</v>
      </c>
      <c r="O446" s="147" t="str">
        <f>TRIM(CLEAN(TEXT(IFERROR(INDEX('Glade MR'!$W$4:$X$3000,MATCH($A446,'Glade MR'!$X$4:$X$3000,0),1),"-"),"@")))</f>
        <v>-</v>
      </c>
      <c r="P446" s="159" t="str">
        <f t="shared" si="13"/>
        <v>Found</v>
      </c>
      <c r="Q446" t="str" cm="1">
        <f t="array" ref="Q446">IF(SUMPRODUCT((TRIM(L446:O446)&lt;&gt;"-")*1)=0,
    "No Data",
    IF(COUNTIF(L446:O446,INDEX(_xlfn._xlws.FILTER(L446:O446,TRIM(L446:O446)&lt;&gt;"-"),1))=SUMPRODUCT((TRIM(L446:O446)&lt;&gt;"-")*1),
    "No Change",
    "Change"))</f>
        <v>No Change</v>
      </c>
      <c r="R446" s="159"/>
      <c r="S446" s="111"/>
    </row>
    <row r="447" spans="1:19" x14ac:dyDescent="0.3">
      <c r="A447" t="s">
        <v>1461</v>
      </c>
      <c r="B447" t="s">
        <v>1137</v>
      </c>
      <c r="C447" s="160" t="str">
        <f>TRIM(CLEAN(TEXT(IFERROR(INDEX('Snakeden MR'!$B$4:$C$3028,MATCH($A447,'Snakeden MR'!$C$4:$C$3028,0),1),"-"),"@")))</f>
        <v>-</v>
      </c>
      <c r="D447" s="147" t="str">
        <f>TRIM(CLEAN(TEXT(IFERROR(INDEX('Snakeden MR'!$I$4:$J$3028,MATCH($A447,'Snakeden MR'!$J$4:$J$3028,0),1),"-"),"@")))</f>
        <v>-</v>
      </c>
      <c r="E447" s="147" t="str">
        <f>TRIM(CLEAN(TEXT(IFERROR(INDEX('Snakeden MR'!$P$4:$Q$3028,MATCH($A447,'Snakeden MR'!$Q$4:$Q$3028,0),1),"-"),"@")))</f>
        <v>-</v>
      </c>
      <c r="F447" s="147" t="str">
        <f>TRIM(CLEAN(TEXT(IFERROR(INDEX('Snakeden MR'!$W$4:$X$3028,MATCH($A447,'Snakeden MR'!$X$4:$X$3028,0),1),"-"),"@")))</f>
        <v>-</v>
      </c>
      <c r="G447" s="159" t="str">
        <f t="shared" si="12"/>
        <v>Not Found</v>
      </c>
      <c r="H447" t="str" cm="1">
        <f t="array" ref="H447">IF(SUMPRODUCT((TRIM(C447:F447)&lt;&gt;"-")*1)=0,
    "No Data",
    IF(COUNTIF(C447:F447,INDEX(_xlfn._xlws.FILTER(C447:F447,TRIM(C447:F447)&lt;&gt;"-"),1))=SUMPRODUCT((TRIM(C447:F447)&lt;&gt;"-")*1),
    "No Change",
    "Change"))</f>
        <v>No Data</v>
      </c>
      <c r="I447" s="159"/>
      <c r="J447"/>
      <c r="K447" s="163"/>
      <c r="L447" s="147" t="str">
        <f>TRIM(CLEAN(TEXT(IFERROR(INDEX('Glade MR'!$B$4:$C$3000,MATCH($A447,'Glade MR'!$C$4:$C$3000,0),1),"-"),"@")))</f>
        <v>-</v>
      </c>
      <c r="M447" s="147" t="str">
        <f>TRIM(CLEAN(TEXT(IFERROR(INDEX('Glade MR'!$I$4:$J$3000,MATCH($A447,'Glade MR'!$J$4:$J$3000,0),1),"-"),"@")))</f>
        <v>-</v>
      </c>
      <c r="N447" s="147" t="str">
        <f>TRIM(CLEAN(TEXT(IFERROR(INDEX('Glade MR'!$P$4:$Q$3000,MATCH($A447,'Glade MR'!$Q$4:$Q$3000,0),1),"-"),"@")))</f>
        <v>-</v>
      </c>
      <c r="O447" s="147" t="str">
        <f>TRIM(CLEAN(TEXT(IFERROR(INDEX('Glade MR'!$W$4:$X$3000,MATCH($A447,'Glade MR'!$X$4:$X$3000,0),1),"-"),"@")))</f>
        <v>-</v>
      </c>
      <c r="P447" s="159" t="str">
        <f t="shared" si="13"/>
        <v>Not Found</v>
      </c>
      <c r="Q447" t="str" cm="1">
        <f t="array" ref="Q447">IF(SUMPRODUCT((TRIM(L447:O447)&lt;&gt;"-")*1)=0,
    "No Data",
    IF(COUNTIF(L447:O447,INDEX(_xlfn._xlws.FILTER(L447:O447,TRIM(L447:O447)&lt;&gt;"-"),1))=SUMPRODUCT((TRIM(L447:O447)&lt;&gt;"-")*1),
    "No Change",
    "Change"))</f>
        <v>No Data</v>
      </c>
      <c r="R447" s="159"/>
      <c r="S447" s="111"/>
    </row>
    <row r="448" spans="1:19" x14ac:dyDescent="0.3">
      <c r="A448" t="s">
        <v>1462</v>
      </c>
      <c r="B448" t="s">
        <v>1145</v>
      </c>
      <c r="C448" s="160" t="str">
        <f>TRIM(CLEAN(TEXT(IFERROR(INDEX('Snakeden MR'!$B$4:$C$3028,MATCH($A448,'Snakeden MR'!$C$4:$C$3028,0),1),"-"),"@")))</f>
        <v>-</v>
      </c>
      <c r="D448" s="147" t="str">
        <f>TRIM(CLEAN(TEXT(IFERROR(INDEX('Snakeden MR'!$I$4:$J$3028,MATCH($A448,'Snakeden MR'!$J$4:$J$3028,0),1),"-"),"@")))</f>
        <v>-</v>
      </c>
      <c r="E448" s="147" t="str">
        <f>TRIM(CLEAN(TEXT(IFERROR(INDEX('Snakeden MR'!$P$4:$Q$3028,MATCH($A448,'Snakeden MR'!$Q$4:$Q$3028,0),1),"-"),"@")))</f>
        <v>-</v>
      </c>
      <c r="F448" s="147" t="str">
        <f>TRIM(CLEAN(TEXT(IFERROR(INDEX('Snakeden MR'!$W$4:$X$3028,MATCH($A448,'Snakeden MR'!$X$4:$X$3028,0),1),"-"),"@")))</f>
        <v>-</v>
      </c>
      <c r="G448" s="159" t="str">
        <f t="shared" si="12"/>
        <v>Not Found</v>
      </c>
      <c r="H448" t="str" cm="1">
        <f t="array" ref="H448">IF(SUMPRODUCT((TRIM(C448:F448)&lt;&gt;"-")*1)=0,
    "No Data",
    IF(COUNTIF(C448:F448,INDEX(_xlfn._xlws.FILTER(C448:F448,TRIM(C448:F448)&lt;&gt;"-"),1))=SUMPRODUCT((TRIM(C448:F448)&lt;&gt;"-")*1),
    "No Change",
    "Change"))</f>
        <v>No Data</v>
      </c>
      <c r="I448" s="159"/>
      <c r="J448"/>
      <c r="K448" s="163"/>
      <c r="L448" s="147" t="str">
        <f>TRIM(CLEAN(TEXT(IFERROR(INDEX('Glade MR'!$B$4:$C$3000,MATCH($A448,'Glade MR'!$C$4:$C$3000,0),1),"-"),"@")))</f>
        <v>-</v>
      </c>
      <c r="M448" s="147" t="str">
        <f>TRIM(CLEAN(TEXT(IFERROR(INDEX('Glade MR'!$I$4:$J$3000,MATCH($A448,'Glade MR'!$J$4:$J$3000,0),1),"-"),"@")))</f>
        <v>-</v>
      </c>
      <c r="N448" s="147" t="str">
        <f>TRIM(CLEAN(TEXT(IFERROR(INDEX('Glade MR'!$P$4:$Q$3000,MATCH($A448,'Glade MR'!$Q$4:$Q$3000,0),1),"-"),"@")))</f>
        <v>-</v>
      </c>
      <c r="O448" s="147" t="str">
        <f>TRIM(CLEAN(TEXT(IFERROR(INDEX('Glade MR'!$W$4:$X$3000,MATCH($A448,'Glade MR'!$X$4:$X$3000,0),1),"-"),"@")))</f>
        <v>-</v>
      </c>
      <c r="P448" s="159" t="str">
        <f t="shared" si="13"/>
        <v>Not Found</v>
      </c>
      <c r="Q448" t="str" cm="1">
        <f t="array" ref="Q448">IF(SUMPRODUCT((TRIM(L448:O448)&lt;&gt;"-")*1)=0,
    "No Data",
    IF(COUNTIF(L448:O448,INDEX(_xlfn._xlws.FILTER(L448:O448,TRIM(L448:O448)&lt;&gt;"-"),1))=SUMPRODUCT((TRIM(L448:O448)&lt;&gt;"-")*1),
    "No Change",
    "Change"))</f>
        <v>No Data</v>
      </c>
      <c r="R448" s="159"/>
      <c r="S448" s="111"/>
    </row>
    <row r="449" spans="1:19" x14ac:dyDescent="0.3">
      <c r="A449" t="s">
        <v>1463</v>
      </c>
      <c r="B449" t="s">
        <v>1145</v>
      </c>
      <c r="C449" s="160" t="str">
        <f>TRIM(CLEAN(TEXT(IFERROR(INDEX('Snakeden MR'!$B$4:$C$3028,MATCH($A449,'Snakeden MR'!$C$4:$C$3028,0),1),"-"),"@")))</f>
        <v>-</v>
      </c>
      <c r="D449" s="147" t="str">
        <f>TRIM(CLEAN(TEXT(IFERROR(INDEX('Snakeden MR'!$I$4:$J$3028,MATCH($A449,'Snakeden MR'!$J$4:$J$3028,0),1),"-"),"@")))</f>
        <v>-</v>
      </c>
      <c r="E449" s="147" t="str">
        <f>TRIM(CLEAN(TEXT(IFERROR(INDEX('Snakeden MR'!$P$4:$Q$3028,MATCH($A449,'Snakeden MR'!$Q$4:$Q$3028,0),1),"-"),"@")))</f>
        <v>-</v>
      </c>
      <c r="F449" s="147" t="str">
        <f>TRIM(CLEAN(TEXT(IFERROR(INDEX('Snakeden MR'!$W$4:$X$3028,MATCH($A449,'Snakeden MR'!$X$4:$X$3028,0),1),"-"),"@")))</f>
        <v>-</v>
      </c>
      <c r="G449" s="159" t="str">
        <f t="shared" si="12"/>
        <v>Not Found</v>
      </c>
      <c r="H449" t="str" cm="1">
        <f t="array" ref="H449">IF(SUMPRODUCT((TRIM(C449:F449)&lt;&gt;"-")*1)=0,
    "No Data",
    IF(COUNTIF(C449:F449,INDEX(_xlfn._xlws.FILTER(C449:F449,TRIM(C449:F449)&lt;&gt;"-"),1))=SUMPRODUCT((TRIM(C449:F449)&lt;&gt;"-")*1),
    "No Change",
    "Change"))</f>
        <v>No Data</v>
      </c>
      <c r="I449" s="159"/>
      <c r="J449"/>
      <c r="K449" s="163"/>
      <c r="L449" s="147" t="str">
        <f>TRIM(CLEAN(TEXT(IFERROR(INDEX('Glade MR'!$B$4:$C$3000,MATCH($A449,'Glade MR'!$C$4:$C$3000,0),1),"-"),"@")))</f>
        <v>-</v>
      </c>
      <c r="M449" s="147" t="str">
        <f>TRIM(CLEAN(TEXT(IFERROR(INDEX('Glade MR'!$I$4:$J$3000,MATCH($A449,'Glade MR'!$J$4:$J$3000,0),1),"-"),"@")))</f>
        <v>-</v>
      </c>
      <c r="N449" s="147" t="str">
        <f>TRIM(CLEAN(TEXT(IFERROR(INDEX('Glade MR'!$P$4:$Q$3000,MATCH($A449,'Glade MR'!$Q$4:$Q$3000,0),1),"-"),"@")))</f>
        <v>-</v>
      </c>
      <c r="O449" s="147" t="str">
        <f>TRIM(CLEAN(TEXT(IFERROR(INDEX('Glade MR'!$W$4:$X$3000,MATCH($A449,'Glade MR'!$X$4:$X$3000,0),1),"-"),"@")))</f>
        <v>-</v>
      </c>
      <c r="P449" s="159" t="str">
        <f t="shared" si="13"/>
        <v>Not Found</v>
      </c>
      <c r="Q449" t="str" cm="1">
        <f t="array" ref="Q449">IF(SUMPRODUCT((TRIM(L449:O449)&lt;&gt;"-")*1)=0,
    "No Data",
    IF(COUNTIF(L449:O449,INDEX(_xlfn._xlws.FILTER(L449:O449,TRIM(L449:O449)&lt;&gt;"-"),1))=SUMPRODUCT((TRIM(L449:O449)&lt;&gt;"-")*1),
    "No Change",
    "Change"))</f>
        <v>No Data</v>
      </c>
      <c r="R449" s="159"/>
      <c r="S449" s="111"/>
    </row>
    <row r="450" spans="1:19" x14ac:dyDescent="0.3">
      <c r="A450" t="s">
        <v>1464</v>
      </c>
      <c r="B450" t="s">
        <v>1145</v>
      </c>
      <c r="C450" s="160" t="str">
        <f>TRIM(CLEAN(TEXT(IFERROR(INDEX('Snakeden MR'!$B$4:$C$3028,MATCH($A450,'Snakeden MR'!$C$4:$C$3028,0),1),"-"),"@")))</f>
        <v>-</v>
      </c>
      <c r="D450" s="147" t="str">
        <f>TRIM(CLEAN(TEXT(IFERROR(INDEX('Snakeden MR'!$I$4:$J$3028,MATCH($A450,'Snakeden MR'!$J$4:$J$3028,0),1),"-"),"@")))</f>
        <v>-</v>
      </c>
      <c r="E450" s="147" t="str">
        <f>TRIM(CLEAN(TEXT(IFERROR(INDEX('Snakeden MR'!$P$4:$Q$3028,MATCH($A450,'Snakeden MR'!$Q$4:$Q$3028,0),1),"-"),"@")))</f>
        <v>-</v>
      </c>
      <c r="F450" s="147" t="str">
        <f>TRIM(CLEAN(TEXT(IFERROR(INDEX('Snakeden MR'!$W$4:$X$3028,MATCH($A450,'Snakeden MR'!$X$4:$X$3028,0),1),"-"),"@")))</f>
        <v>-</v>
      </c>
      <c r="G450" s="159" t="str">
        <f t="shared" ref="G450:G513" si="14">IF(SUM(COUNTIF(C450:F450,"-"))=4,"Not Found","Found")</f>
        <v>Not Found</v>
      </c>
      <c r="H450" t="str" cm="1">
        <f t="array" ref="H450">IF(SUMPRODUCT((TRIM(C450:F450)&lt;&gt;"-")*1)=0,
    "No Data",
    IF(COUNTIF(C450:F450,INDEX(_xlfn._xlws.FILTER(C450:F450,TRIM(C450:F450)&lt;&gt;"-"),1))=SUMPRODUCT((TRIM(C450:F450)&lt;&gt;"-")*1),
    "No Change",
    "Change"))</f>
        <v>No Data</v>
      </c>
      <c r="I450" s="159"/>
      <c r="J450"/>
      <c r="K450" s="163"/>
      <c r="L450" s="147" t="str">
        <f>TRIM(CLEAN(TEXT(IFERROR(INDEX('Glade MR'!$B$4:$C$3000,MATCH($A450,'Glade MR'!$C$4:$C$3000,0),1),"-"),"@")))</f>
        <v>-</v>
      </c>
      <c r="M450" s="147" t="str">
        <f>TRIM(CLEAN(TEXT(IFERROR(INDEX('Glade MR'!$I$4:$J$3000,MATCH($A450,'Glade MR'!$J$4:$J$3000,0),1),"-"),"@")))</f>
        <v>-</v>
      </c>
      <c r="N450" s="147" t="str">
        <f>TRIM(CLEAN(TEXT(IFERROR(INDEX('Glade MR'!$P$4:$Q$3000,MATCH($A450,'Glade MR'!$Q$4:$Q$3000,0),1),"-"),"@")))</f>
        <v>-</v>
      </c>
      <c r="O450" s="147" t="str">
        <f>TRIM(CLEAN(TEXT(IFERROR(INDEX('Glade MR'!$W$4:$X$3000,MATCH($A450,'Glade MR'!$X$4:$X$3000,0),1),"-"),"@")))</f>
        <v>-</v>
      </c>
      <c r="P450" s="159" t="str">
        <f t="shared" ref="P450:P513" si="15">IF(SUM(COUNTIF(L450:O450,"-"))=4,"Not Found","Found")</f>
        <v>Not Found</v>
      </c>
      <c r="Q450" t="str" cm="1">
        <f t="array" ref="Q450">IF(SUMPRODUCT((TRIM(L450:O450)&lt;&gt;"-")*1)=0,
    "No Data",
    IF(COUNTIF(L450:O450,INDEX(_xlfn._xlws.FILTER(L450:O450,TRIM(L450:O450)&lt;&gt;"-"),1))=SUMPRODUCT((TRIM(L450:O450)&lt;&gt;"-")*1),
    "No Change",
    "Change"))</f>
        <v>No Data</v>
      </c>
      <c r="R450" s="159"/>
      <c r="S450" s="111"/>
    </row>
    <row r="451" spans="1:19" x14ac:dyDescent="0.3">
      <c r="A451" t="s">
        <v>1465</v>
      </c>
      <c r="B451" t="s">
        <v>1145</v>
      </c>
      <c r="C451" s="160" t="str">
        <f>TRIM(CLEAN(TEXT(IFERROR(INDEX('Snakeden MR'!$B$4:$C$3028,MATCH($A451,'Snakeden MR'!$C$4:$C$3028,0),1),"-"),"@")))</f>
        <v>-</v>
      </c>
      <c r="D451" s="147" t="str">
        <f>TRIM(CLEAN(TEXT(IFERROR(INDEX('Snakeden MR'!$I$4:$J$3028,MATCH($A451,'Snakeden MR'!$J$4:$J$3028,0),1),"-"),"@")))</f>
        <v>-</v>
      </c>
      <c r="E451" s="147" t="str">
        <f>TRIM(CLEAN(TEXT(IFERROR(INDEX('Snakeden MR'!$P$4:$Q$3028,MATCH($A451,'Snakeden MR'!$Q$4:$Q$3028,0),1),"-"),"@")))</f>
        <v>-</v>
      </c>
      <c r="F451" s="147" t="str">
        <f>TRIM(CLEAN(TEXT(IFERROR(INDEX('Snakeden MR'!$W$4:$X$3028,MATCH($A451,'Snakeden MR'!$X$4:$X$3028,0),1),"-"),"@")))</f>
        <v>-</v>
      </c>
      <c r="G451" s="159" t="str">
        <f t="shared" si="14"/>
        <v>Not Found</v>
      </c>
      <c r="H451" t="str" cm="1">
        <f t="array" ref="H451">IF(SUMPRODUCT((TRIM(C451:F451)&lt;&gt;"-")*1)=0,
    "No Data",
    IF(COUNTIF(C451:F451,INDEX(_xlfn._xlws.FILTER(C451:F451,TRIM(C451:F451)&lt;&gt;"-"),1))=SUMPRODUCT((TRIM(C451:F451)&lt;&gt;"-")*1),
    "No Change",
    "Change"))</f>
        <v>No Data</v>
      </c>
      <c r="I451" s="159"/>
      <c r="J451"/>
      <c r="K451" s="163"/>
      <c r="L451" s="147" t="str">
        <f>TRIM(CLEAN(TEXT(IFERROR(INDEX('Glade MR'!$B$4:$C$3000,MATCH($A451,'Glade MR'!$C$4:$C$3000,0),1),"-"),"@")))</f>
        <v>-</v>
      </c>
      <c r="M451" s="147" t="str">
        <f>TRIM(CLEAN(TEXT(IFERROR(INDEX('Glade MR'!$I$4:$J$3000,MATCH($A451,'Glade MR'!$J$4:$J$3000,0),1),"-"),"@")))</f>
        <v>-</v>
      </c>
      <c r="N451" s="147" t="str">
        <f>TRIM(CLEAN(TEXT(IFERROR(INDEX('Glade MR'!$P$4:$Q$3000,MATCH($A451,'Glade MR'!$Q$4:$Q$3000,0),1),"-"),"@")))</f>
        <v>-</v>
      </c>
      <c r="O451" s="147" t="str">
        <f>TRIM(CLEAN(TEXT(IFERROR(INDEX('Glade MR'!$W$4:$X$3000,MATCH($A451,'Glade MR'!$X$4:$X$3000,0),1),"-"),"@")))</f>
        <v>-</v>
      </c>
      <c r="P451" s="159" t="str">
        <f t="shared" si="15"/>
        <v>Not Found</v>
      </c>
      <c r="Q451" t="str" cm="1">
        <f t="array" ref="Q451">IF(SUMPRODUCT((TRIM(L451:O451)&lt;&gt;"-")*1)=0,
    "No Data",
    IF(COUNTIF(L451:O451,INDEX(_xlfn._xlws.FILTER(L451:O451,TRIM(L451:O451)&lt;&gt;"-"),1))=SUMPRODUCT((TRIM(L451:O451)&lt;&gt;"-")*1),
    "No Change",
    "Change"))</f>
        <v>No Data</v>
      </c>
      <c r="R451" s="159"/>
      <c r="S451" s="111"/>
    </row>
    <row r="452" spans="1:19" x14ac:dyDescent="0.3">
      <c r="A452" t="s">
        <v>702</v>
      </c>
      <c r="B452" t="s">
        <v>1145</v>
      </c>
      <c r="C452" s="160" t="str">
        <f>TRIM(CLEAN(TEXT(IFERROR(INDEX('Snakeden MR'!$B$4:$C$3028,MATCH($A452,'Snakeden MR'!$C$4:$C$3028,0),1),"-"),"@")))</f>
        <v>-</v>
      </c>
      <c r="D452" s="147" t="str">
        <f>TRIM(CLEAN(TEXT(IFERROR(INDEX('Snakeden MR'!$I$4:$J$3028,MATCH($A452,'Snakeden MR'!$J$4:$J$3028,0),1),"-"),"@")))</f>
        <v>-</v>
      </c>
      <c r="E452" s="147" t="str">
        <f>TRIM(CLEAN(TEXT(IFERROR(INDEX('Snakeden MR'!$P$4:$Q$3028,MATCH($A452,'Snakeden MR'!$Q$4:$Q$3028,0),1),"-"),"@")))</f>
        <v>-</v>
      </c>
      <c r="F452" s="147" t="str">
        <f>TRIM(CLEAN(TEXT(IFERROR(INDEX('Snakeden MR'!$W$4:$X$3028,MATCH($A452,'Snakeden MR'!$X$4:$X$3028,0),1),"-"),"@")))</f>
        <v>-</v>
      </c>
      <c r="G452" s="159" t="str">
        <f t="shared" si="14"/>
        <v>Not Found</v>
      </c>
      <c r="H452" t="str" cm="1">
        <f t="array" ref="H452">IF(SUMPRODUCT((TRIM(C452:F452)&lt;&gt;"-")*1)=0,
    "No Data",
    IF(COUNTIF(C452:F452,INDEX(_xlfn._xlws.FILTER(C452:F452,TRIM(C452:F452)&lt;&gt;"-"),1))=SUMPRODUCT((TRIM(C452:F452)&lt;&gt;"-")*1),
    "No Change",
    "Change"))</f>
        <v>No Data</v>
      </c>
      <c r="I452" s="159"/>
      <c r="J452"/>
      <c r="K452" s="163"/>
      <c r="L452" s="147" t="str">
        <f>TRIM(CLEAN(TEXT(IFERROR(INDEX('Glade MR'!$B$4:$C$3000,MATCH($A452,'Glade MR'!$C$4:$C$3000,0),1),"-"),"@")))</f>
        <v>Pool 4</v>
      </c>
      <c r="M452" s="147" t="str">
        <f>TRIM(CLEAN(TEXT(IFERROR(INDEX('Glade MR'!$I$4:$J$3000,MATCH($A452,'Glade MR'!$J$4:$J$3000,0),1),"-"),"@")))</f>
        <v>-</v>
      </c>
      <c r="N452" s="147" t="str">
        <f>TRIM(CLEAN(TEXT(IFERROR(INDEX('Glade MR'!$P$4:$Q$3000,MATCH($A452,'Glade MR'!$Q$4:$Q$3000,0),1),"-"),"@")))</f>
        <v>-</v>
      </c>
      <c r="O452" s="147" t="str">
        <f>TRIM(CLEAN(TEXT(IFERROR(INDEX('Glade MR'!$W$4:$X$3000,MATCH($A452,'Glade MR'!$X$4:$X$3000,0),1),"-"),"@")))</f>
        <v>-</v>
      </c>
      <c r="P452" s="159" t="str">
        <f t="shared" si="15"/>
        <v>Found</v>
      </c>
      <c r="Q452" t="str" cm="1">
        <f t="array" ref="Q452">IF(SUMPRODUCT((TRIM(L452:O452)&lt;&gt;"-")*1)=0,
    "No Data",
    IF(COUNTIF(L452:O452,INDEX(_xlfn._xlws.FILTER(L452:O452,TRIM(L452:O452)&lt;&gt;"-"),1))=SUMPRODUCT((TRIM(L452:O452)&lt;&gt;"-")*1),
    "No Change",
    "Change"))</f>
        <v>No Change</v>
      </c>
      <c r="R452" s="159"/>
      <c r="S452" s="111"/>
    </row>
    <row r="453" spans="1:19" x14ac:dyDescent="0.3">
      <c r="A453" t="s">
        <v>1466</v>
      </c>
      <c r="B453" t="s">
        <v>1145</v>
      </c>
      <c r="C453" s="160" t="str">
        <f>TRIM(CLEAN(TEXT(IFERROR(INDEX('Snakeden MR'!$B$4:$C$3028,MATCH($A453,'Snakeden MR'!$C$4:$C$3028,0),1),"-"),"@")))</f>
        <v>-</v>
      </c>
      <c r="D453" s="147" t="str">
        <f>TRIM(CLEAN(TEXT(IFERROR(INDEX('Snakeden MR'!$I$4:$J$3028,MATCH($A453,'Snakeden MR'!$J$4:$J$3028,0),1),"-"),"@")))</f>
        <v>-</v>
      </c>
      <c r="E453" s="147" t="str">
        <f>TRIM(CLEAN(TEXT(IFERROR(INDEX('Snakeden MR'!$P$4:$Q$3028,MATCH($A453,'Snakeden MR'!$Q$4:$Q$3028,0),1),"-"),"@")))</f>
        <v>-</v>
      </c>
      <c r="F453" s="147" t="str">
        <f>TRIM(CLEAN(TEXT(IFERROR(INDEX('Snakeden MR'!$W$4:$X$3028,MATCH($A453,'Snakeden MR'!$X$4:$X$3028,0),1),"-"),"@")))</f>
        <v>-</v>
      </c>
      <c r="G453" s="159" t="str">
        <f t="shared" si="14"/>
        <v>Not Found</v>
      </c>
      <c r="H453" t="str" cm="1">
        <f t="array" ref="H453">IF(SUMPRODUCT((TRIM(C453:F453)&lt;&gt;"-")*1)=0,
    "No Data",
    IF(COUNTIF(C453:F453,INDEX(_xlfn._xlws.FILTER(C453:F453,TRIM(C453:F453)&lt;&gt;"-"),1))=SUMPRODUCT((TRIM(C453:F453)&lt;&gt;"-")*1),
    "No Change",
    "Change"))</f>
        <v>No Data</v>
      </c>
      <c r="I453" s="159"/>
      <c r="J453"/>
      <c r="K453" s="163"/>
      <c r="L453" s="147" t="str">
        <f>TRIM(CLEAN(TEXT(IFERROR(INDEX('Glade MR'!$B$4:$C$3000,MATCH($A453,'Glade MR'!$C$4:$C$3000,0),1),"-"),"@")))</f>
        <v>-</v>
      </c>
      <c r="M453" s="147" t="str">
        <f>TRIM(CLEAN(TEXT(IFERROR(INDEX('Glade MR'!$I$4:$J$3000,MATCH($A453,'Glade MR'!$J$4:$J$3000,0),1),"-"),"@")))</f>
        <v>-</v>
      </c>
      <c r="N453" s="147" t="str">
        <f>TRIM(CLEAN(TEXT(IFERROR(INDEX('Glade MR'!$P$4:$Q$3000,MATCH($A453,'Glade MR'!$Q$4:$Q$3000,0),1),"-"),"@")))</f>
        <v>-</v>
      </c>
      <c r="O453" s="147" t="str">
        <f>TRIM(CLEAN(TEXT(IFERROR(INDEX('Glade MR'!$W$4:$X$3000,MATCH($A453,'Glade MR'!$X$4:$X$3000,0),1),"-"),"@")))</f>
        <v>-</v>
      </c>
      <c r="P453" s="159" t="str">
        <f t="shared" si="15"/>
        <v>Not Found</v>
      </c>
      <c r="Q453" t="str" cm="1">
        <f t="array" ref="Q453">IF(SUMPRODUCT((TRIM(L453:O453)&lt;&gt;"-")*1)=0,
    "No Data",
    IF(COUNTIF(L453:O453,INDEX(_xlfn._xlws.FILTER(L453:O453,TRIM(L453:O453)&lt;&gt;"-"),1))=SUMPRODUCT((TRIM(L453:O453)&lt;&gt;"-")*1),
    "No Change",
    "Change"))</f>
        <v>No Data</v>
      </c>
      <c r="R453" s="159"/>
      <c r="S453" s="111"/>
    </row>
    <row r="454" spans="1:19" x14ac:dyDescent="0.3">
      <c r="A454" t="s">
        <v>1467</v>
      </c>
      <c r="B454" t="s">
        <v>1145</v>
      </c>
      <c r="C454" s="160" t="str">
        <f>TRIM(CLEAN(TEXT(IFERROR(INDEX('Snakeden MR'!$B$4:$C$3028,MATCH($A454,'Snakeden MR'!$C$4:$C$3028,0),1),"-"),"@")))</f>
        <v>-</v>
      </c>
      <c r="D454" s="147" t="str">
        <f>TRIM(CLEAN(TEXT(IFERROR(INDEX('Snakeden MR'!$I$4:$J$3028,MATCH($A454,'Snakeden MR'!$J$4:$J$3028,0),1),"-"),"@")))</f>
        <v>-</v>
      </c>
      <c r="E454" s="147" t="str">
        <f>TRIM(CLEAN(TEXT(IFERROR(INDEX('Snakeden MR'!$P$4:$Q$3028,MATCH($A454,'Snakeden MR'!$Q$4:$Q$3028,0),1),"-"),"@")))</f>
        <v>-</v>
      </c>
      <c r="F454" s="147" t="str">
        <f>TRIM(CLEAN(TEXT(IFERROR(INDEX('Snakeden MR'!$W$4:$X$3028,MATCH($A454,'Snakeden MR'!$X$4:$X$3028,0),1),"-"),"@")))</f>
        <v>-</v>
      </c>
      <c r="G454" s="159" t="str">
        <f t="shared" si="14"/>
        <v>Not Found</v>
      </c>
      <c r="H454" t="str" cm="1">
        <f t="array" ref="H454">IF(SUMPRODUCT((TRIM(C454:F454)&lt;&gt;"-")*1)=0,
    "No Data",
    IF(COUNTIF(C454:F454,INDEX(_xlfn._xlws.FILTER(C454:F454,TRIM(C454:F454)&lt;&gt;"-"),1))=SUMPRODUCT((TRIM(C454:F454)&lt;&gt;"-")*1),
    "No Change",
    "Change"))</f>
        <v>No Data</v>
      </c>
      <c r="I454" s="159"/>
      <c r="J454"/>
      <c r="K454" s="163"/>
      <c r="L454" s="147" t="str">
        <f>TRIM(CLEAN(TEXT(IFERROR(INDEX('Glade MR'!$B$4:$C$3000,MATCH($A454,'Glade MR'!$C$4:$C$3000,0),1),"-"),"@")))</f>
        <v>-</v>
      </c>
      <c r="M454" s="147" t="str">
        <f>TRIM(CLEAN(TEXT(IFERROR(INDEX('Glade MR'!$I$4:$J$3000,MATCH($A454,'Glade MR'!$J$4:$J$3000,0),1),"-"),"@")))</f>
        <v>-</v>
      </c>
      <c r="N454" s="147" t="str">
        <f>TRIM(CLEAN(TEXT(IFERROR(INDEX('Glade MR'!$P$4:$Q$3000,MATCH($A454,'Glade MR'!$Q$4:$Q$3000,0),1),"-"),"@")))</f>
        <v>-</v>
      </c>
      <c r="O454" s="147" t="str">
        <f>TRIM(CLEAN(TEXT(IFERROR(INDEX('Glade MR'!$W$4:$X$3000,MATCH($A454,'Glade MR'!$X$4:$X$3000,0),1),"-"),"@")))</f>
        <v>-</v>
      </c>
      <c r="P454" s="159" t="str">
        <f t="shared" si="15"/>
        <v>Not Found</v>
      </c>
      <c r="Q454" t="str" cm="1">
        <f t="array" ref="Q454">IF(SUMPRODUCT((TRIM(L454:O454)&lt;&gt;"-")*1)=0,
    "No Data",
    IF(COUNTIF(L454:O454,INDEX(_xlfn._xlws.FILTER(L454:O454,TRIM(L454:O454)&lt;&gt;"-"),1))=SUMPRODUCT((TRIM(L454:O454)&lt;&gt;"-")*1),
    "No Change",
    "Change"))</f>
        <v>No Data</v>
      </c>
      <c r="R454" s="159"/>
      <c r="S454" s="111"/>
    </row>
    <row r="455" spans="1:19" x14ac:dyDescent="0.3">
      <c r="A455" t="s">
        <v>1468</v>
      </c>
      <c r="B455" t="s">
        <v>1145</v>
      </c>
      <c r="C455" s="160" t="str">
        <f>TRIM(CLEAN(TEXT(IFERROR(INDEX('Snakeden MR'!$B$4:$C$3028,MATCH($A455,'Snakeden MR'!$C$4:$C$3028,0),1),"-"),"@")))</f>
        <v>-</v>
      </c>
      <c r="D455" s="147" t="str">
        <f>TRIM(CLEAN(TEXT(IFERROR(INDEX('Snakeden MR'!$I$4:$J$3028,MATCH($A455,'Snakeden MR'!$J$4:$J$3028,0),1),"-"),"@")))</f>
        <v>-</v>
      </c>
      <c r="E455" s="147" t="str">
        <f>TRIM(CLEAN(TEXT(IFERROR(INDEX('Snakeden MR'!$P$4:$Q$3028,MATCH($A455,'Snakeden MR'!$Q$4:$Q$3028,0),1),"-"),"@")))</f>
        <v>-</v>
      </c>
      <c r="F455" s="147" t="str">
        <f>TRIM(CLEAN(TEXT(IFERROR(INDEX('Snakeden MR'!$W$4:$X$3028,MATCH($A455,'Snakeden MR'!$X$4:$X$3028,0),1),"-"),"@")))</f>
        <v>-</v>
      </c>
      <c r="G455" s="159" t="str">
        <f t="shared" si="14"/>
        <v>Not Found</v>
      </c>
      <c r="H455" t="str" cm="1">
        <f t="array" ref="H455">IF(SUMPRODUCT((TRIM(C455:F455)&lt;&gt;"-")*1)=0,
    "No Data",
    IF(COUNTIF(C455:F455,INDEX(_xlfn._xlws.FILTER(C455:F455,TRIM(C455:F455)&lt;&gt;"-"),1))=SUMPRODUCT((TRIM(C455:F455)&lt;&gt;"-")*1),
    "No Change",
    "Change"))</f>
        <v>No Data</v>
      </c>
      <c r="I455" s="159"/>
      <c r="J455"/>
      <c r="K455" s="163"/>
      <c r="L455" s="147" t="str">
        <f>TRIM(CLEAN(TEXT(IFERROR(INDEX('Glade MR'!$B$4:$C$3000,MATCH($A455,'Glade MR'!$C$4:$C$3000,0),1),"-"),"@")))</f>
        <v>-</v>
      </c>
      <c r="M455" s="147" t="str">
        <f>TRIM(CLEAN(TEXT(IFERROR(INDEX('Glade MR'!$I$4:$J$3000,MATCH($A455,'Glade MR'!$J$4:$J$3000,0),1),"-"),"@")))</f>
        <v>-</v>
      </c>
      <c r="N455" s="147" t="str">
        <f>TRIM(CLEAN(TEXT(IFERROR(INDEX('Glade MR'!$P$4:$Q$3000,MATCH($A455,'Glade MR'!$Q$4:$Q$3000,0),1),"-"),"@")))</f>
        <v>-</v>
      </c>
      <c r="O455" s="147" t="str">
        <f>TRIM(CLEAN(TEXT(IFERROR(INDEX('Glade MR'!$W$4:$X$3000,MATCH($A455,'Glade MR'!$X$4:$X$3000,0),1),"-"),"@")))</f>
        <v>-</v>
      </c>
      <c r="P455" s="159" t="str">
        <f t="shared" si="15"/>
        <v>Not Found</v>
      </c>
      <c r="Q455" t="str" cm="1">
        <f t="array" ref="Q455">IF(SUMPRODUCT((TRIM(L455:O455)&lt;&gt;"-")*1)=0,
    "No Data",
    IF(COUNTIF(L455:O455,INDEX(_xlfn._xlws.FILTER(L455:O455,TRIM(L455:O455)&lt;&gt;"-"),1))=SUMPRODUCT((TRIM(L455:O455)&lt;&gt;"-")*1),
    "No Change",
    "Change"))</f>
        <v>No Data</v>
      </c>
      <c r="R455" s="159"/>
      <c r="S455" s="111"/>
    </row>
    <row r="456" spans="1:19" x14ac:dyDescent="0.3">
      <c r="A456" t="s">
        <v>1469</v>
      </c>
      <c r="B456" t="s">
        <v>1145</v>
      </c>
      <c r="C456" s="160" t="str">
        <f>TRIM(CLEAN(TEXT(IFERROR(INDEX('Snakeden MR'!$B$4:$C$3028,MATCH($A456,'Snakeden MR'!$C$4:$C$3028,0),1),"-"),"@")))</f>
        <v>-</v>
      </c>
      <c r="D456" s="147" t="str">
        <f>TRIM(CLEAN(TEXT(IFERROR(INDEX('Snakeden MR'!$I$4:$J$3028,MATCH($A456,'Snakeden MR'!$J$4:$J$3028,0),1),"-"),"@")))</f>
        <v>-</v>
      </c>
      <c r="E456" s="147" t="str">
        <f>TRIM(CLEAN(TEXT(IFERROR(INDEX('Snakeden MR'!$P$4:$Q$3028,MATCH($A456,'Snakeden MR'!$Q$4:$Q$3028,0),1),"-"),"@")))</f>
        <v>-</v>
      </c>
      <c r="F456" s="147" t="str">
        <f>TRIM(CLEAN(TEXT(IFERROR(INDEX('Snakeden MR'!$W$4:$X$3028,MATCH($A456,'Snakeden MR'!$X$4:$X$3028,0),1),"-"),"@")))</f>
        <v>-</v>
      </c>
      <c r="G456" s="159" t="str">
        <f t="shared" si="14"/>
        <v>Not Found</v>
      </c>
      <c r="H456" t="str" cm="1">
        <f t="array" ref="H456">IF(SUMPRODUCT((TRIM(C456:F456)&lt;&gt;"-")*1)=0,
    "No Data",
    IF(COUNTIF(C456:F456,INDEX(_xlfn._xlws.FILTER(C456:F456,TRIM(C456:F456)&lt;&gt;"-"),1))=SUMPRODUCT((TRIM(C456:F456)&lt;&gt;"-")*1),
    "No Change",
    "Change"))</f>
        <v>No Data</v>
      </c>
      <c r="I456" s="159"/>
      <c r="J456"/>
      <c r="K456" s="163"/>
      <c r="L456" s="147" t="str">
        <f>TRIM(CLEAN(TEXT(IFERROR(INDEX('Glade MR'!$B$4:$C$3000,MATCH($A456,'Glade MR'!$C$4:$C$3000,0),1),"-"),"@")))</f>
        <v>-</v>
      </c>
      <c r="M456" s="147" t="str">
        <f>TRIM(CLEAN(TEXT(IFERROR(INDEX('Glade MR'!$I$4:$J$3000,MATCH($A456,'Glade MR'!$J$4:$J$3000,0),1),"-"),"@")))</f>
        <v>-</v>
      </c>
      <c r="N456" s="147" t="str">
        <f>TRIM(CLEAN(TEXT(IFERROR(INDEX('Glade MR'!$P$4:$Q$3000,MATCH($A456,'Glade MR'!$Q$4:$Q$3000,0),1),"-"),"@")))</f>
        <v>-</v>
      </c>
      <c r="O456" s="147" t="str">
        <f>TRIM(CLEAN(TEXT(IFERROR(INDEX('Glade MR'!$W$4:$X$3000,MATCH($A456,'Glade MR'!$X$4:$X$3000,0),1),"-"),"@")))</f>
        <v>-</v>
      </c>
      <c r="P456" s="159" t="str">
        <f t="shared" si="15"/>
        <v>Not Found</v>
      </c>
      <c r="Q456" t="str" cm="1">
        <f t="array" ref="Q456">IF(SUMPRODUCT((TRIM(L456:O456)&lt;&gt;"-")*1)=0,
    "No Data",
    IF(COUNTIF(L456:O456,INDEX(_xlfn._xlws.FILTER(L456:O456,TRIM(L456:O456)&lt;&gt;"-"),1))=SUMPRODUCT((TRIM(L456:O456)&lt;&gt;"-")*1),
    "No Change",
    "Change"))</f>
        <v>No Data</v>
      </c>
      <c r="R456" s="159"/>
      <c r="S456" s="111"/>
    </row>
    <row r="457" spans="1:19" x14ac:dyDescent="0.3">
      <c r="A457" t="s">
        <v>971</v>
      </c>
      <c r="B457" t="s">
        <v>1145</v>
      </c>
      <c r="C457" s="160" t="str">
        <f>TRIM(CLEAN(TEXT(IFERROR(INDEX('Snakeden MR'!$B$4:$C$3028,MATCH($A457,'Snakeden MR'!$C$4:$C$3028,0),1),"-"),"@")))</f>
        <v>-</v>
      </c>
      <c r="D457" s="147" t="str">
        <f>TRIM(CLEAN(TEXT(IFERROR(INDEX('Snakeden MR'!$I$4:$J$3028,MATCH($A457,'Snakeden MR'!$J$4:$J$3028,0),1),"-"),"@")))</f>
        <v>-</v>
      </c>
      <c r="E457" s="147" t="str">
        <f>TRIM(CLEAN(TEXT(IFERROR(INDEX('Snakeden MR'!$P$4:$Q$3028,MATCH($A457,'Snakeden MR'!$Q$4:$Q$3028,0),1),"-"),"@")))</f>
        <v>-</v>
      </c>
      <c r="F457" s="147" t="str">
        <f>TRIM(CLEAN(TEXT(IFERROR(INDEX('Snakeden MR'!$W$4:$X$3028,MATCH($A457,'Snakeden MR'!$X$4:$X$3028,0),1),"-"),"@")))</f>
        <v>-</v>
      </c>
      <c r="G457" s="159" t="str">
        <f t="shared" si="14"/>
        <v>Not Found</v>
      </c>
      <c r="H457" t="str" cm="1">
        <f t="array" ref="H457">IF(SUMPRODUCT((TRIM(C457:F457)&lt;&gt;"-")*1)=0,
    "No Data",
    IF(COUNTIF(C457:F457,INDEX(_xlfn._xlws.FILTER(C457:F457,TRIM(C457:F457)&lt;&gt;"-"),1))=SUMPRODUCT((TRIM(C457:F457)&lt;&gt;"-")*1),
    "No Change",
    "Change"))</f>
        <v>No Data</v>
      </c>
      <c r="I457" s="159"/>
      <c r="J457"/>
      <c r="K457" s="163"/>
      <c r="L457" s="147" t="str">
        <f>TRIM(CLEAN(TEXT(IFERROR(INDEX('Glade MR'!$B$4:$C$3000,MATCH($A457,'Glade MR'!$C$4:$C$3000,0),1),"-"),"@")))</f>
        <v>Pool 4</v>
      </c>
      <c r="M457" s="147" t="str">
        <f>TRIM(CLEAN(TEXT(IFERROR(INDEX('Glade MR'!$I$4:$J$3000,MATCH($A457,'Glade MR'!$J$4:$J$3000,0),1),"-"),"@")))</f>
        <v>-</v>
      </c>
      <c r="N457" s="147" t="str">
        <f>TRIM(CLEAN(TEXT(IFERROR(INDEX('Glade MR'!$P$4:$Q$3000,MATCH($A457,'Glade MR'!$Q$4:$Q$3000,0),1),"-"),"@")))</f>
        <v>-</v>
      </c>
      <c r="O457" s="147" t="str">
        <f>TRIM(CLEAN(TEXT(IFERROR(INDEX('Glade MR'!$W$4:$X$3000,MATCH($A457,'Glade MR'!$X$4:$X$3000,0),1),"-"),"@")))</f>
        <v>-</v>
      </c>
      <c r="P457" s="159" t="str">
        <f t="shared" si="15"/>
        <v>Found</v>
      </c>
      <c r="Q457" t="str" cm="1">
        <f t="array" ref="Q457">IF(SUMPRODUCT((TRIM(L457:O457)&lt;&gt;"-")*1)=0,
    "No Data",
    IF(COUNTIF(L457:O457,INDEX(_xlfn._xlws.FILTER(L457:O457,TRIM(L457:O457)&lt;&gt;"-"),1))=SUMPRODUCT((TRIM(L457:O457)&lt;&gt;"-")*1),
    "No Change",
    "Change"))</f>
        <v>No Change</v>
      </c>
      <c r="R457" s="159"/>
      <c r="S457" s="111"/>
    </row>
    <row r="458" spans="1:19" x14ac:dyDescent="0.3">
      <c r="A458" t="s">
        <v>692</v>
      </c>
      <c r="B458" t="s">
        <v>1137</v>
      </c>
      <c r="C458" s="160" t="str">
        <f>TRIM(CLEAN(TEXT(IFERROR(INDEX('Snakeden MR'!$B$4:$C$3028,MATCH($A458,'Snakeden MR'!$C$4:$C$3028,0),1),"-"),"@")))</f>
        <v>-</v>
      </c>
      <c r="D458" s="147" t="str">
        <f>TRIM(CLEAN(TEXT(IFERROR(INDEX('Snakeden MR'!$I$4:$J$3028,MATCH($A458,'Snakeden MR'!$J$4:$J$3028,0),1),"-"),"@")))</f>
        <v>-</v>
      </c>
      <c r="E458" s="147" t="str">
        <f>TRIM(CLEAN(TEXT(IFERROR(INDEX('Snakeden MR'!$P$4:$Q$3028,MATCH($A458,'Snakeden MR'!$Q$4:$Q$3028,0),1),"-"),"@")))</f>
        <v>-</v>
      </c>
      <c r="F458" s="147" t="str">
        <f>TRIM(CLEAN(TEXT(IFERROR(INDEX('Snakeden MR'!$W$4:$X$3028,MATCH($A458,'Snakeden MR'!$X$4:$X$3028,0),1),"-"),"@")))</f>
        <v>-</v>
      </c>
      <c r="G458" s="159" t="str">
        <f t="shared" si="14"/>
        <v>Not Found</v>
      </c>
      <c r="H458" t="str" cm="1">
        <f t="array" ref="H458">IF(SUMPRODUCT((TRIM(C458:F458)&lt;&gt;"-")*1)=0,
    "No Data",
    IF(COUNTIF(C458:F458,INDEX(_xlfn._xlws.FILTER(C458:F458,TRIM(C458:F458)&lt;&gt;"-"),1))=SUMPRODUCT((TRIM(C458:F458)&lt;&gt;"-")*1),
    "No Change",
    "Change"))</f>
        <v>No Data</v>
      </c>
      <c r="I458" s="159"/>
      <c r="J458"/>
      <c r="K458" s="163"/>
      <c r="L458" s="147" t="str">
        <f>TRIM(CLEAN(TEXT(IFERROR(INDEX('Glade MR'!$B$4:$C$3000,MATCH($A458,'Glade MR'!$C$4:$C$3000,0),1),"-"),"@")))</f>
        <v>-</v>
      </c>
      <c r="M458" s="147" t="str">
        <f>TRIM(CLEAN(TEXT(IFERROR(INDEX('Glade MR'!$I$4:$J$3000,MATCH($A458,'Glade MR'!$J$4:$J$3000,0),1),"-"),"@")))</f>
        <v>Pool 2</v>
      </c>
      <c r="N458" s="147" t="str">
        <f>TRIM(CLEAN(TEXT(IFERROR(INDEX('Glade MR'!$P$4:$Q$3000,MATCH($A458,'Glade MR'!$Q$4:$Q$3000,0),1),"-"),"@")))</f>
        <v>-</v>
      </c>
      <c r="O458" s="147" t="str">
        <f>TRIM(CLEAN(TEXT(IFERROR(INDEX('Glade MR'!$W$4:$X$3000,MATCH($A458,'Glade MR'!$X$4:$X$3000,0),1),"-"),"@")))</f>
        <v>-</v>
      </c>
      <c r="P458" s="159" t="str">
        <f t="shared" si="15"/>
        <v>Found</v>
      </c>
      <c r="Q458" t="str" cm="1">
        <f t="array" ref="Q458">IF(SUMPRODUCT((TRIM(L458:O458)&lt;&gt;"-")*1)=0,
    "No Data",
    IF(COUNTIF(L458:O458,INDEX(_xlfn._xlws.FILTER(L458:O458,TRIM(L458:O458)&lt;&gt;"-"),1))=SUMPRODUCT((TRIM(L458:O458)&lt;&gt;"-")*1),
    "No Change",
    "Change"))</f>
        <v>No Change</v>
      </c>
      <c r="R458" s="159"/>
      <c r="S458" s="111"/>
    </row>
    <row r="459" spans="1:19" x14ac:dyDescent="0.3">
      <c r="A459" t="s">
        <v>864</v>
      </c>
      <c r="B459" t="s">
        <v>1137</v>
      </c>
      <c r="C459" s="160" t="str">
        <f>TRIM(CLEAN(TEXT(IFERROR(INDEX('Snakeden MR'!$B$4:$C$3028,MATCH($A459,'Snakeden MR'!$C$4:$C$3028,0),1),"-"),"@")))</f>
        <v>-</v>
      </c>
      <c r="D459" s="147" t="str">
        <f>TRIM(CLEAN(TEXT(IFERROR(INDEX('Snakeden MR'!$I$4:$J$3028,MATCH($A459,'Snakeden MR'!$J$4:$J$3028,0),1),"-"),"@")))</f>
        <v>-</v>
      </c>
      <c r="E459" s="147" t="str">
        <f>TRIM(CLEAN(TEXT(IFERROR(INDEX('Snakeden MR'!$P$4:$Q$3028,MATCH($A459,'Snakeden MR'!$Q$4:$Q$3028,0),1),"-"),"@")))</f>
        <v>-</v>
      </c>
      <c r="F459" s="147" t="str">
        <f>TRIM(CLEAN(TEXT(IFERROR(INDEX('Snakeden MR'!$W$4:$X$3028,MATCH($A459,'Snakeden MR'!$X$4:$X$3028,0),1),"-"),"@")))</f>
        <v>-</v>
      </c>
      <c r="G459" s="159" t="str">
        <f t="shared" si="14"/>
        <v>Not Found</v>
      </c>
      <c r="H459" t="str" cm="1">
        <f t="array" ref="H459">IF(SUMPRODUCT((TRIM(C459:F459)&lt;&gt;"-")*1)=0,
    "No Data",
    IF(COUNTIF(C459:F459,INDEX(_xlfn._xlws.FILTER(C459:F459,TRIM(C459:F459)&lt;&gt;"-"),1))=SUMPRODUCT((TRIM(C459:F459)&lt;&gt;"-")*1),
    "No Change",
    "Change"))</f>
        <v>No Data</v>
      </c>
      <c r="I459" s="159"/>
      <c r="J459"/>
      <c r="K459" s="163"/>
      <c r="L459" s="147" t="str">
        <f>TRIM(CLEAN(TEXT(IFERROR(INDEX('Glade MR'!$B$4:$C$3000,MATCH($A459,'Glade MR'!$C$4:$C$3000,0),1),"-"),"@")))</f>
        <v>-</v>
      </c>
      <c r="M459" s="147" t="str">
        <f>TRIM(CLEAN(TEXT(IFERROR(INDEX('Glade MR'!$I$4:$J$3000,MATCH($A459,'Glade MR'!$J$4:$J$3000,0),1),"-"),"@")))</f>
        <v>-</v>
      </c>
      <c r="N459" s="147" t="str">
        <f>TRIM(CLEAN(TEXT(IFERROR(INDEX('Glade MR'!$P$4:$Q$3000,MATCH($A459,'Glade MR'!$Q$4:$Q$3000,0),1),"-"),"@")))</f>
        <v>-</v>
      </c>
      <c r="O459" s="147" t="str">
        <f>TRIM(CLEAN(TEXT(IFERROR(INDEX('Glade MR'!$W$4:$X$3000,MATCH($A459,'Glade MR'!$X$4:$X$3000,0),1),"-"),"@")))</f>
        <v>Pool 4</v>
      </c>
      <c r="P459" s="159" t="str">
        <f t="shared" si="15"/>
        <v>Found</v>
      </c>
      <c r="Q459" t="str" cm="1">
        <f t="array" ref="Q459">IF(SUMPRODUCT((TRIM(L459:O459)&lt;&gt;"-")*1)=0,
    "No Data",
    IF(COUNTIF(L459:O459,INDEX(_xlfn._xlws.FILTER(L459:O459,TRIM(L459:O459)&lt;&gt;"-"),1))=SUMPRODUCT((TRIM(L459:O459)&lt;&gt;"-")*1),
    "No Change",
    "Change"))</f>
        <v>No Change</v>
      </c>
      <c r="R459" s="159"/>
      <c r="S459" s="111"/>
    </row>
    <row r="460" spans="1:19" x14ac:dyDescent="0.3">
      <c r="A460" t="s">
        <v>884</v>
      </c>
      <c r="B460" t="s">
        <v>1137</v>
      </c>
      <c r="C460" s="160" t="str">
        <f>TRIM(CLEAN(TEXT(IFERROR(INDEX('Snakeden MR'!$B$4:$C$3028,MATCH($A460,'Snakeden MR'!$C$4:$C$3028,0),1),"-"),"@")))</f>
        <v>-</v>
      </c>
      <c r="D460" s="147" t="str">
        <f>TRIM(CLEAN(TEXT(IFERROR(INDEX('Snakeden MR'!$I$4:$J$3028,MATCH($A460,'Snakeden MR'!$J$4:$J$3028,0),1),"-"),"@")))</f>
        <v>-</v>
      </c>
      <c r="E460" s="147" t="str">
        <f>TRIM(CLEAN(TEXT(IFERROR(INDEX('Snakeden MR'!$P$4:$Q$3028,MATCH($A460,'Snakeden MR'!$Q$4:$Q$3028,0),1),"-"),"@")))</f>
        <v>-</v>
      </c>
      <c r="F460" s="147" t="str">
        <f>TRIM(CLEAN(TEXT(IFERROR(INDEX('Snakeden MR'!$W$4:$X$3028,MATCH($A460,'Snakeden MR'!$X$4:$X$3028,0),1),"-"),"@")))</f>
        <v>-</v>
      </c>
      <c r="G460" s="159" t="str">
        <f t="shared" si="14"/>
        <v>Not Found</v>
      </c>
      <c r="H460" t="str" cm="1">
        <f t="array" ref="H460">IF(SUMPRODUCT((TRIM(C460:F460)&lt;&gt;"-")*1)=0,
    "No Data",
    IF(COUNTIF(C460:F460,INDEX(_xlfn._xlws.FILTER(C460:F460,TRIM(C460:F460)&lt;&gt;"-"),1))=SUMPRODUCT((TRIM(C460:F460)&lt;&gt;"-")*1),
    "No Change",
    "Change"))</f>
        <v>No Data</v>
      </c>
      <c r="I460" s="159"/>
      <c r="J460"/>
      <c r="K460" s="163"/>
      <c r="L460" s="147" t="str">
        <f>TRIM(CLEAN(TEXT(IFERROR(INDEX('Glade MR'!$B$4:$C$3000,MATCH($A460,'Glade MR'!$C$4:$C$3000,0),1),"-"),"@")))</f>
        <v>Pool 4</v>
      </c>
      <c r="M460" s="147" t="str">
        <f>TRIM(CLEAN(TEXT(IFERROR(INDEX('Glade MR'!$I$4:$J$3000,MATCH($A460,'Glade MR'!$J$4:$J$3000,0),1),"-"),"@")))</f>
        <v>Pool 5</v>
      </c>
      <c r="N460" s="147" t="str">
        <f>TRIM(CLEAN(TEXT(IFERROR(INDEX('Glade MR'!$P$4:$Q$3000,MATCH($A460,'Glade MR'!$Q$4:$Q$3000,0),1),"-"),"@")))</f>
        <v>-</v>
      </c>
      <c r="O460" s="147" t="str">
        <f>TRIM(CLEAN(TEXT(IFERROR(INDEX('Glade MR'!$W$4:$X$3000,MATCH($A460,'Glade MR'!$X$4:$X$3000,0),1),"-"),"@")))</f>
        <v>-</v>
      </c>
      <c r="P460" s="159" t="str">
        <f t="shared" si="15"/>
        <v>Found</v>
      </c>
      <c r="Q460" t="str" cm="1">
        <f t="array" ref="Q460">IF(SUMPRODUCT((TRIM(L460:O460)&lt;&gt;"-")*1)=0,
    "No Data",
    IF(COUNTIF(L460:O460,INDEX(_xlfn._xlws.FILTER(L460:O460,TRIM(L460:O460)&lt;&gt;"-"),1))=SUMPRODUCT((TRIM(L460:O460)&lt;&gt;"-")*1),
    "No Change",
    "Change"))</f>
        <v>Change</v>
      </c>
      <c r="R460" s="159"/>
      <c r="S460" s="111"/>
    </row>
    <row r="461" spans="1:19" x14ac:dyDescent="0.3">
      <c r="A461" t="s">
        <v>1470</v>
      </c>
      <c r="B461" t="s">
        <v>1145</v>
      </c>
      <c r="C461" s="160" t="str">
        <f>TRIM(CLEAN(TEXT(IFERROR(INDEX('Snakeden MR'!$B$4:$C$3028,MATCH($A461,'Snakeden MR'!$C$4:$C$3028,0),1),"-"),"@")))</f>
        <v>-</v>
      </c>
      <c r="D461" s="147" t="str">
        <f>TRIM(CLEAN(TEXT(IFERROR(INDEX('Snakeden MR'!$I$4:$J$3028,MATCH($A461,'Snakeden MR'!$J$4:$J$3028,0),1),"-"),"@")))</f>
        <v>-</v>
      </c>
      <c r="E461" s="147" t="str">
        <f>TRIM(CLEAN(TEXT(IFERROR(INDEX('Snakeden MR'!$P$4:$Q$3028,MATCH($A461,'Snakeden MR'!$Q$4:$Q$3028,0),1),"-"),"@")))</f>
        <v>-</v>
      </c>
      <c r="F461" s="147" t="str">
        <f>TRIM(CLEAN(TEXT(IFERROR(INDEX('Snakeden MR'!$W$4:$X$3028,MATCH($A461,'Snakeden MR'!$X$4:$X$3028,0),1),"-"),"@")))</f>
        <v>-</v>
      </c>
      <c r="G461" s="159" t="str">
        <f t="shared" si="14"/>
        <v>Not Found</v>
      </c>
      <c r="H461" t="str" cm="1">
        <f t="array" ref="H461">IF(SUMPRODUCT((TRIM(C461:F461)&lt;&gt;"-")*1)=0,
    "No Data",
    IF(COUNTIF(C461:F461,INDEX(_xlfn._xlws.FILTER(C461:F461,TRIM(C461:F461)&lt;&gt;"-"),1))=SUMPRODUCT((TRIM(C461:F461)&lt;&gt;"-")*1),
    "No Change",
    "Change"))</f>
        <v>No Data</v>
      </c>
      <c r="I461" s="159"/>
      <c r="J461"/>
      <c r="K461" s="163"/>
      <c r="L461" s="147" t="str">
        <f>TRIM(CLEAN(TEXT(IFERROR(INDEX('Glade MR'!$B$4:$C$3000,MATCH($A461,'Glade MR'!$C$4:$C$3000,0),1),"-"),"@")))</f>
        <v>-</v>
      </c>
      <c r="M461" s="147" t="str">
        <f>TRIM(CLEAN(TEXT(IFERROR(INDEX('Glade MR'!$I$4:$J$3000,MATCH($A461,'Glade MR'!$J$4:$J$3000,0),1),"-"),"@")))</f>
        <v>-</v>
      </c>
      <c r="N461" s="147" t="str">
        <f>TRIM(CLEAN(TEXT(IFERROR(INDEX('Glade MR'!$P$4:$Q$3000,MATCH($A461,'Glade MR'!$Q$4:$Q$3000,0),1),"-"),"@")))</f>
        <v>-</v>
      </c>
      <c r="O461" s="147" t="str">
        <f>TRIM(CLEAN(TEXT(IFERROR(INDEX('Glade MR'!$W$4:$X$3000,MATCH($A461,'Glade MR'!$X$4:$X$3000,0),1),"-"),"@")))</f>
        <v>-</v>
      </c>
      <c r="P461" s="159" t="str">
        <f t="shared" si="15"/>
        <v>Not Found</v>
      </c>
      <c r="Q461" t="str" cm="1">
        <f t="array" ref="Q461">IF(SUMPRODUCT((TRIM(L461:O461)&lt;&gt;"-")*1)=0,
    "No Data",
    IF(COUNTIF(L461:O461,INDEX(_xlfn._xlws.FILTER(L461:O461,TRIM(L461:O461)&lt;&gt;"-"),1))=SUMPRODUCT((TRIM(L461:O461)&lt;&gt;"-")*1),
    "No Change",
    "Change"))</f>
        <v>No Data</v>
      </c>
      <c r="R461" s="159"/>
      <c r="S461" s="111"/>
    </row>
    <row r="462" spans="1:19" x14ac:dyDescent="0.3">
      <c r="A462" t="s">
        <v>1471</v>
      </c>
      <c r="B462" t="s">
        <v>1137</v>
      </c>
      <c r="C462" s="160" t="str">
        <f>TRIM(CLEAN(TEXT(IFERROR(INDEX('Snakeden MR'!$B$4:$C$3028,MATCH($A462,'Snakeden MR'!$C$4:$C$3028,0),1),"-"),"@")))</f>
        <v>-</v>
      </c>
      <c r="D462" s="147" t="str">
        <f>TRIM(CLEAN(TEXT(IFERROR(INDEX('Snakeden MR'!$I$4:$J$3028,MATCH($A462,'Snakeden MR'!$J$4:$J$3028,0),1),"-"),"@")))</f>
        <v>-</v>
      </c>
      <c r="E462" s="147" t="str">
        <f>TRIM(CLEAN(TEXT(IFERROR(INDEX('Snakeden MR'!$P$4:$Q$3028,MATCH($A462,'Snakeden MR'!$Q$4:$Q$3028,0),1),"-"),"@")))</f>
        <v>-</v>
      </c>
      <c r="F462" s="147" t="str">
        <f>TRIM(CLEAN(TEXT(IFERROR(INDEX('Snakeden MR'!$W$4:$X$3028,MATCH($A462,'Snakeden MR'!$X$4:$X$3028,0),1),"-"),"@")))</f>
        <v>-</v>
      </c>
      <c r="G462" s="159" t="str">
        <f t="shared" si="14"/>
        <v>Not Found</v>
      </c>
      <c r="H462" t="str" cm="1">
        <f t="array" ref="H462">IF(SUMPRODUCT((TRIM(C462:F462)&lt;&gt;"-")*1)=0,
    "No Data",
    IF(COUNTIF(C462:F462,INDEX(_xlfn._xlws.FILTER(C462:F462,TRIM(C462:F462)&lt;&gt;"-"),1))=SUMPRODUCT((TRIM(C462:F462)&lt;&gt;"-")*1),
    "No Change",
    "Change"))</f>
        <v>No Data</v>
      </c>
      <c r="I462" s="159"/>
      <c r="J462"/>
      <c r="K462" s="163"/>
      <c r="L462" s="147" t="str">
        <f>TRIM(CLEAN(TEXT(IFERROR(INDEX('Glade MR'!$B$4:$C$3000,MATCH($A462,'Glade MR'!$C$4:$C$3000,0),1),"-"),"@")))</f>
        <v>-</v>
      </c>
      <c r="M462" s="147" t="str">
        <f>TRIM(CLEAN(TEXT(IFERROR(INDEX('Glade MR'!$I$4:$J$3000,MATCH($A462,'Glade MR'!$J$4:$J$3000,0),1),"-"),"@")))</f>
        <v>-</v>
      </c>
      <c r="N462" s="147" t="str">
        <f>TRIM(CLEAN(TEXT(IFERROR(INDEX('Glade MR'!$P$4:$Q$3000,MATCH($A462,'Glade MR'!$Q$4:$Q$3000,0),1),"-"),"@")))</f>
        <v>-</v>
      </c>
      <c r="O462" s="147" t="str">
        <f>TRIM(CLEAN(TEXT(IFERROR(INDEX('Glade MR'!$W$4:$X$3000,MATCH($A462,'Glade MR'!$X$4:$X$3000,0),1),"-"),"@")))</f>
        <v>-</v>
      </c>
      <c r="P462" s="159" t="str">
        <f t="shared" si="15"/>
        <v>Not Found</v>
      </c>
      <c r="Q462" t="str" cm="1">
        <f t="array" ref="Q462">IF(SUMPRODUCT((TRIM(L462:O462)&lt;&gt;"-")*1)=0,
    "No Data",
    IF(COUNTIF(L462:O462,INDEX(_xlfn._xlws.FILTER(L462:O462,TRIM(L462:O462)&lt;&gt;"-"),1))=SUMPRODUCT((TRIM(L462:O462)&lt;&gt;"-")*1),
    "No Change",
    "Change"))</f>
        <v>No Data</v>
      </c>
      <c r="R462" s="159"/>
      <c r="S462" s="111"/>
    </row>
    <row r="463" spans="1:19" x14ac:dyDescent="0.3">
      <c r="A463" t="s">
        <v>1472</v>
      </c>
      <c r="B463" t="s">
        <v>1145</v>
      </c>
      <c r="C463" s="160" t="str">
        <f>TRIM(CLEAN(TEXT(IFERROR(INDEX('Snakeden MR'!$B$4:$C$3028,MATCH($A463,'Snakeden MR'!$C$4:$C$3028,0),1),"-"),"@")))</f>
        <v>-</v>
      </c>
      <c r="D463" s="147" t="str">
        <f>TRIM(CLEAN(TEXT(IFERROR(INDEX('Snakeden MR'!$I$4:$J$3028,MATCH($A463,'Snakeden MR'!$J$4:$J$3028,0),1),"-"),"@")))</f>
        <v>-</v>
      </c>
      <c r="E463" s="147" t="str">
        <f>TRIM(CLEAN(TEXT(IFERROR(INDEX('Snakeden MR'!$P$4:$Q$3028,MATCH($A463,'Snakeden MR'!$Q$4:$Q$3028,0),1),"-"),"@")))</f>
        <v>-</v>
      </c>
      <c r="F463" s="147" t="str">
        <f>TRIM(CLEAN(TEXT(IFERROR(INDEX('Snakeden MR'!$W$4:$X$3028,MATCH($A463,'Snakeden MR'!$X$4:$X$3028,0),1),"-"),"@")))</f>
        <v>-</v>
      </c>
      <c r="G463" s="159" t="str">
        <f t="shared" si="14"/>
        <v>Not Found</v>
      </c>
      <c r="H463" t="str" cm="1">
        <f t="array" ref="H463">IF(SUMPRODUCT((TRIM(C463:F463)&lt;&gt;"-")*1)=0,
    "No Data",
    IF(COUNTIF(C463:F463,INDEX(_xlfn._xlws.FILTER(C463:F463,TRIM(C463:F463)&lt;&gt;"-"),1))=SUMPRODUCT((TRIM(C463:F463)&lt;&gt;"-")*1),
    "No Change",
    "Change"))</f>
        <v>No Data</v>
      </c>
      <c r="I463" s="159"/>
      <c r="J463"/>
      <c r="K463" s="163"/>
      <c r="L463" s="147" t="str">
        <f>TRIM(CLEAN(TEXT(IFERROR(INDEX('Glade MR'!$B$4:$C$3000,MATCH($A463,'Glade MR'!$C$4:$C$3000,0),1),"-"),"@")))</f>
        <v>-</v>
      </c>
      <c r="M463" s="147" t="str">
        <f>TRIM(CLEAN(TEXT(IFERROR(INDEX('Glade MR'!$I$4:$J$3000,MATCH($A463,'Glade MR'!$J$4:$J$3000,0),1),"-"),"@")))</f>
        <v>-</v>
      </c>
      <c r="N463" s="147" t="str">
        <f>TRIM(CLEAN(TEXT(IFERROR(INDEX('Glade MR'!$P$4:$Q$3000,MATCH($A463,'Glade MR'!$Q$4:$Q$3000,0),1),"-"),"@")))</f>
        <v>-</v>
      </c>
      <c r="O463" s="147" t="str">
        <f>TRIM(CLEAN(TEXT(IFERROR(INDEX('Glade MR'!$W$4:$X$3000,MATCH($A463,'Glade MR'!$X$4:$X$3000,0),1),"-"),"@")))</f>
        <v>-</v>
      </c>
      <c r="P463" s="159" t="str">
        <f t="shared" si="15"/>
        <v>Not Found</v>
      </c>
      <c r="Q463" t="str" cm="1">
        <f t="array" ref="Q463">IF(SUMPRODUCT((TRIM(L463:O463)&lt;&gt;"-")*1)=0,
    "No Data",
    IF(COUNTIF(L463:O463,INDEX(_xlfn._xlws.FILTER(L463:O463,TRIM(L463:O463)&lt;&gt;"-"),1))=SUMPRODUCT((TRIM(L463:O463)&lt;&gt;"-")*1),
    "No Change",
    "Change"))</f>
        <v>No Data</v>
      </c>
      <c r="R463" s="159"/>
      <c r="S463" s="111"/>
    </row>
    <row r="464" spans="1:19" x14ac:dyDescent="0.3">
      <c r="A464" t="s">
        <v>1473</v>
      </c>
      <c r="B464" t="s">
        <v>1145</v>
      </c>
      <c r="C464" s="160" t="str">
        <f>TRIM(CLEAN(TEXT(IFERROR(INDEX('Snakeden MR'!$B$4:$C$3028,MATCH($A464,'Snakeden MR'!$C$4:$C$3028,0),1),"-"),"@")))</f>
        <v>-</v>
      </c>
      <c r="D464" s="147" t="str">
        <f>TRIM(CLEAN(TEXT(IFERROR(INDEX('Snakeden MR'!$I$4:$J$3028,MATCH($A464,'Snakeden MR'!$J$4:$J$3028,0),1),"-"),"@")))</f>
        <v>-</v>
      </c>
      <c r="E464" s="147" t="str">
        <f>TRIM(CLEAN(TEXT(IFERROR(INDEX('Snakeden MR'!$P$4:$Q$3028,MATCH($A464,'Snakeden MR'!$Q$4:$Q$3028,0),1),"-"),"@")))</f>
        <v>-</v>
      </c>
      <c r="F464" s="147" t="str">
        <f>TRIM(CLEAN(TEXT(IFERROR(INDEX('Snakeden MR'!$W$4:$X$3028,MATCH($A464,'Snakeden MR'!$X$4:$X$3028,0),1),"-"),"@")))</f>
        <v>-</v>
      </c>
      <c r="G464" s="159" t="str">
        <f t="shared" si="14"/>
        <v>Not Found</v>
      </c>
      <c r="H464" t="str" cm="1">
        <f t="array" ref="H464">IF(SUMPRODUCT((TRIM(C464:F464)&lt;&gt;"-")*1)=0,
    "No Data",
    IF(COUNTIF(C464:F464,INDEX(_xlfn._xlws.FILTER(C464:F464,TRIM(C464:F464)&lt;&gt;"-"),1))=SUMPRODUCT((TRIM(C464:F464)&lt;&gt;"-")*1),
    "No Change",
    "Change"))</f>
        <v>No Data</v>
      </c>
      <c r="I464" s="159"/>
      <c r="J464"/>
      <c r="K464" s="163"/>
      <c r="L464" s="147" t="str">
        <f>TRIM(CLEAN(TEXT(IFERROR(INDEX('Glade MR'!$B$4:$C$3000,MATCH($A464,'Glade MR'!$C$4:$C$3000,0),1),"-"),"@")))</f>
        <v>-</v>
      </c>
      <c r="M464" s="147" t="str">
        <f>TRIM(CLEAN(TEXT(IFERROR(INDEX('Glade MR'!$I$4:$J$3000,MATCH($A464,'Glade MR'!$J$4:$J$3000,0),1),"-"),"@")))</f>
        <v>-</v>
      </c>
      <c r="N464" s="147" t="str">
        <f>TRIM(CLEAN(TEXT(IFERROR(INDEX('Glade MR'!$P$4:$Q$3000,MATCH($A464,'Glade MR'!$Q$4:$Q$3000,0),1),"-"),"@")))</f>
        <v>-</v>
      </c>
      <c r="O464" s="147" t="str">
        <f>TRIM(CLEAN(TEXT(IFERROR(INDEX('Glade MR'!$W$4:$X$3000,MATCH($A464,'Glade MR'!$X$4:$X$3000,0),1),"-"),"@")))</f>
        <v>-</v>
      </c>
      <c r="P464" s="159" t="str">
        <f t="shared" si="15"/>
        <v>Not Found</v>
      </c>
      <c r="Q464" t="str" cm="1">
        <f t="array" ref="Q464">IF(SUMPRODUCT((TRIM(L464:O464)&lt;&gt;"-")*1)=0,
    "No Data",
    IF(COUNTIF(L464:O464,INDEX(_xlfn._xlws.FILTER(L464:O464,TRIM(L464:O464)&lt;&gt;"-"),1))=SUMPRODUCT((TRIM(L464:O464)&lt;&gt;"-")*1),
    "No Change",
    "Change"))</f>
        <v>No Data</v>
      </c>
      <c r="R464" s="159"/>
      <c r="S464" s="111"/>
    </row>
    <row r="465" spans="1:19" x14ac:dyDescent="0.3">
      <c r="A465" t="s">
        <v>1474</v>
      </c>
      <c r="B465" t="s">
        <v>1145</v>
      </c>
      <c r="C465" s="160" t="str">
        <f>TRIM(CLEAN(TEXT(IFERROR(INDEX('Snakeden MR'!$B$4:$C$3028,MATCH($A465,'Snakeden MR'!$C$4:$C$3028,0),1),"-"),"@")))</f>
        <v>-</v>
      </c>
      <c r="D465" s="147" t="str">
        <f>TRIM(CLEAN(TEXT(IFERROR(INDEX('Snakeden MR'!$I$4:$J$3028,MATCH($A465,'Snakeden MR'!$J$4:$J$3028,0),1),"-"),"@")))</f>
        <v>-</v>
      </c>
      <c r="E465" s="147" t="str">
        <f>TRIM(CLEAN(TEXT(IFERROR(INDEX('Snakeden MR'!$P$4:$Q$3028,MATCH($A465,'Snakeden MR'!$Q$4:$Q$3028,0),1),"-"),"@")))</f>
        <v>-</v>
      </c>
      <c r="F465" s="147" t="str">
        <f>TRIM(CLEAN(TEXT(IFERROR(INDEX('Snakeden MR'!$W$4:$X$3028,MATCH($A465,'Snakeden MR'!$X$4:$X$3028,0),1),"-"),"@")))</f>
        <v>-</v>
      </c>
      <c r="G465" s="159" t="str">
        <f t="shared" si="14"/>
        <v>Not Found</v>
      </c>
      <c r="H465" t="str" cm="1">
        <f t="array" ref="H465">IF(SUMPRODUCT((TRIM(C465:F465)&lt;&gt;"-")*1)=0,
    "No Data",
    IF(COUNTIF(C465:F465,INDEX(_xlfn._xlws.FILTER(C465:F465,TRIM(C465:F465)&lt;&gt;"-"),1))=SUMPRODUCT((TRIM(C465:F465)&lt;&gt;"-")*1),
    "No Change",
    "Change"))</f>
        <v>No Data</v>
      </c>
      <c r="I465" s="159"/>
      <c r="J465"/>
      <c r="K465" s="163"/>
      <c r="L465" s="147" t="str">
        <f>TRIM(CLEAN(TEXT(IFERROR(INDEX('Glade MR'!$B$4:$C$3000,MATCH($A465,'Glade MR'!$C$4:$C$3000,0),1),"-"),"@")))</f>
        <v>-</v>
      </c>
      <c r="M465" s="147" t="str">
        <f>TRIM(CLEAN(TEXT(IFERROR(INDEX('Glade MR'!$I$4:$J$3000,MATCH($A465,'Glade MR'!$J$4:$J$3000,0),1),"-"),"@")))</f>
        <v>-</v>
      </c>
      <c r="N465" s="147" t="str">
        <f>TRIM(CLEAN(TEXT(IFERROR(INDEX('Glade MR'!$P$4:$Q$3000,MATCH($A465,'Glade MR'!$Q$4:$Q$3000,0),1),"-"),"@")))</f>
        <v>-</v>
      </c>
      <c r="O465" s="147" t="str">
        <f>TRIM(CLEAN(TEXT(IFERROR(INDEX('Glade MR'!$W$4:$X$3000,MATCH($A465,'Glade MR'!$X$4:$X$3000,0),1),"-"),"@")))</f>
        <v>-</v>
      </c>
      <c r="P465" s="159" t="str">
        <f t="shared" si="15"/>
        <v>Not Found</v>
      </c>
      <c r="Q465" t="str" cm="1">
        <f t="array" ref="Q465">IF(SUMPRODUCT((TRIM(L465:O465)&lt;&gt;"-")*1)=0,
    "No Data",
    IF(COUNTIF(L465:O465,INDEX(_xlfn._xlws.FILTER(L465:O465,TRIM(L465:O465)&lt;&gt;"-"),1))=SUMPRODUCT((TRIM(L465:O465)&lt;&gt;"-")*1),
    "No Change",
    "Change"))</f>
        <v>No Data</v>
      </c>
      <c r="R465" s="159"/>
      <c r="S465" s="111"/>
    </row>
    <row r="466" spans="1:19" x14ac:dyDescent="0.3">
      <c r="A466" t="s">
        <v>1475</v>
      </c>
      <c r="B466" t="s">
        <v>1137</v>
      </c>
      <c r="C466" s="160" t="str">
        <f>TRIM(CLEAN(TEXT(IFERROR(INDEX('Snakeden MR'!$B$4:$C$3028,MATCH($A466,'Snakeden MR'!$C$4:$C$3028,0),1),"-"),"@")))</f>
        <v>-</v>
      </c>
      <c r="D466" s="147" t="str">
        <f>TRIM(CLEAN(TEXT(IFERROR(INDEX('Snakeden MR'!$I$4:$J$3028,MATCH($A466,'Snakeden MR'!$J$4:$J$3028,0),1),"-"),"@")))</f>
        <v>-</v>
      </c>
      <c r="E466" s="147" t="str">
        <f>TRIM(CLEAN(TEXT(IFERROR(INDEX('Snakeden MR'!$P$4:$Q$3028,MATCH($A466,'Snakeden MR'!$Q$4:$Q$3028,0),1),"-"),"@")))</f>
        <v>-</v>
      </c>
      <c r="F466" s="147" t="str">
        <f>TRIM(CLEAN(TEXT(IFERROR(INDEX('Snakeden MR'!$W$4:$X$3028,MATCH($A466,'Snakeden MR'!$X$4:$X$3028,0),1),"-"),"@")))</f>
        <v>-</v>
      </c>
      <c r="G466" s="159" t="str">
        <f t="shared" si="14"/>
        <v>Not Found</v>
      </c>
      <c r="H466" t="str" cm="1">
        <f t="array" ref="H466">IF(SUMPRODUCT((TRIM(C466:F466)&lt;&gt;"-")*1)=0,
    "No Data",
    IF(COUNTIF(C466:F466,INDEX(_xlfn._xlws.FILTER(C466:F466,TRIM(C466:F466)&lt;&gt;"-"),1))=SUMPRODUCT((TRIM(C466:F466)&lt;&gt;"-")*1),
    "No Change",
    "Change"))</f>
        <v>No Data</v>
      </c>
      <c r="I466" s="159"/>
      <c r="J466"/>
      <c r="K466" s="163"/>
      <c r="L466" s="147" t="str">
        <f>TRIM(CLEAN(TEXT(IFERROR(INDEX('Glade MR'!$B$4:$C$3000,MATCH($A466,'Glade MR'!$C$4:$C$3000,0),1),"-"),"@")))</f>
        <v>-</v>
      </c>
      <c r="M466" s="147" t="str">
        <f>TRIM(CLEAN(TEXT(IFERROR(INDEX('Glade MR'!$I$4:$J$3000,MATCH($A466,'Glade MR'!$J$4:$J$3000,0),1),"-"),"@")))</f>
        <v>-</v>
      </c>
      <c r="N466" s="147" t="str">
        <f>TRIM(CLEAN(TEXT(IFERROR(INDEX('Glade MR'!$P$4:$Q$3000,MATCH($A466,'Glade MR'!$Q$4:$Q$3000,0),1),"-"),"@")))</f>
        <v>-</v>
      </c>
      <c r="O466" s="147" t="str">
        <f>TRIM(CLEAN(TEXT(IFERROR(INDEX('Glade MR'!$W$4:$X$3000,MATCH($A466,'Glade MR'!$X$4:$X$3000,0),1),"-"),"@")))</f>
        <v>-</v>
      </c>
      <c r="P466" s="159" t="str">
        <f t="shared" si="15"/>
        <v>Not Found</v>
      </c>
      <c r="Q466" t="str" cm="1">
        <f t="array" ref="Q466">IF(SUMPRODUCT((TRIM(L466:O466)&lt;&gt;"-")*1)=0,
    "No Data",
    IF(COUNTIF(L466:O466,INDEX(_xlfn._xlws.FILTER(L466:O466,TRIM(L466:O466)&lt;&gt;"-"),1))=SUMPRODUCT((TRIM(L466:O466)&lt;&gt;"-")*1),
    "No Change",
    "Change"))</f>
        <v>No Data</v>
      </c>
      <c r="R466" s="159"/>
      <c r="S466" s="111"/>
    </row>
    <row r="467" spans="1:19" x14ac:dyDescent="0.3">
      <c r="A467" t="s">
        <v>191</v>
      </c>
      <c r="B467" t="s">
        <v>1145</v>
      </c>
      <c r="C467" s="160" t="str">
        <f>TRIM(CLEAN(TEXT(IFERROR(INDEX('Snakeden MR'!$B$4:$C$3028,MATCH($A467,'Snakeden MR'!$C$4:$C$3028,0),1),"-"),"@")))</f>
        <v>-</v>
      </c>
      <c r="D467" s="147" t="str">
        <f>TRIM(CLEAN(TEXT(IFERROR(INDEX('Snakeden MR'!$I$4:$J$3028,MATCH($A467,'Snakeden MR'!$J$4:$J$3028,0),1),"-"),"@")))</f>
        <v>Pool 8</v>
      </c>
      <c r="E467" s="147" t="str">
        <f>TRIM(CLEAN(TEXT(IFERROR(INDEX('Snakeden MR'!$P$4:$Q$3028,MATCH($A467,'Snakeden MR'!$Q$4:$Q$3028,0),1),"-"),"@")))</f>
        <v>Pool 6</v>
      </c>
      <c r="F467" s="147" t="str">
        <f>TRIM(CLEAN(TEXT(IFERROR(INDEX('Snakeden MR'!$W$4:$X$3028,MATCH($A467,'Snakeden MR'!$X$4:$X$3028,0),1),"-"),"@")))</f>
        <v>-</v>
      </c>
      <c r="G467" s="159" t="str">
        <f t="shared" si="14"/>
        <v>Found</v>
      </c>
      <c r="H467" t="str" cm="1">
        <f t="array" ref="H467">IF(SUMPRODUCT((TRIM(C467:F467)&lt;&gt;"-")*1)=0,
    "No Data",
    IF(COUNTIF(C467:F467,INDEX(_xlfn._xlws.FILTER(C467:F467,TRIM(C467:F467)&lt;&gt;"-"),1))=SUMPRODUCT((TRIM(C467:F467)&lt;&gt;"-")*1),
    "No Change",
    "Change"))</f>
        <v>Change</v>
      </c>
      <c r="I467" s="159"/>
      <c r="J467"/>
      <c r="K467" s="163"/>
      <c r="L467" s="147" t="str">
        <f>TRIM(CLEAN(TEXT(IFERROR(INDEX('Glade MR'!$B$4:$C$3000,MATCH($A467,'Glade MR'!$C$4:$C$3000,0),1),"-"),"@")))</f>
        <v>-</v>
      </c>
      <c r="M467" s="147" t="str">
        <f>TRIM(CLEAN(TEXT(IFERROR(INDEX('Glade MR'!$I$4:$J$3000,MATCH($A467,'Glade MR'!$J$4:$J$3000,0),1),"-"),"@")))</f>
        <v>-</v>
      </c>
      <c r="N467" s="147" t="str">
        <f>TRIM(CLEAN(TEXT(IFERROR(INDEX('Glade MR'!$P$4:$Q$3000,MATCH($A467,'Glade MR'!$Q$4:$Q$3000,0),1),"-"),"@")))</f>
        <v>-</v>
      </c>
      <c r="O467" s="147" t="str">
        <f>TRIM(CLEAN(TEXT(IFERROR(INDEX('Glade MR'!$W$4:$X$3000,MATCH($A467,'Glade MR'!$X$4:$X$3000,0),1),"-"),"@")))</f>
        <v>-</v>
      </c>
      <c r="P467" s="159" t="str">
        <f t="shared" si="15"/>
        <v>Not Found</v>
      </c>
      <c r="Q467" t="str" cm="1">
        <f t="array" ref="Q467">IF(SUMPRODUCT((TRIM(L467:O467)&lt;&gt;"-")*1)=0,
    "No Data",
    IF(COUNTIF(L467:O467,INDEX(_xlfn._xlws.FILTER(L467:O467,TRIM(L467:O467)&lt;&gt;"-"),1))=SUMPRODUCT((TRIM(L467:O467)&lt;&gt;"-")*1),
    "No Change",
    "Change"))</f>
        <v>No Data</v>
      </c>
      <c r="R467" s="159"/>
      <c r="S467" s="111"/>
    </row>
    <row r="468" spans="1:19" x14ac:dyDescent="0.3">
      <c r="A468" t="s">
        <v>1476</v>
      </c>
      <c r="B468" t="s">
        <v>1145</v>
      </c>
      <c r="C468" s="160" t="str">
        <f>TRIM(CLEAN(TEXT(IFERROR(INDEX('Snakeden MR'!$B$4:$C$3028,MATCH($A468,'Snakeden MR'!$C$4:$C$3028,0),1),"-"),"@")))</f>
        <v>-</v>
      </c>
      <c r="D468" s="147" t="str">
        <f>TRIM(CLEAN(TEXT(IFERROR(INDEX('Snakeden MR'!$I$4:$J$3028,MATCH($A468,'Snakeden MR'!$J$4:$J$3028,0),1),"-"),"@")))</f>
        <v>-</v>
      </c>
      <c r="E468" s="147" t="str">
        <f>TRIM(CLEAN(TEXT(IFERROR(INDEX('Snakeden MR'!$P$4:$Q$3028,MATCH($A468,'Snakeden MR'!$Q$4:$Q$3028,0),1),"-"),"@")))</f>
        <v>-</v>
      </c>
      <c r="F468" s="147" t="str">
        <f>TRIM(CLEAN(TEXT(IFERROR(INDEX('Snakeden MR'!$W$4:$X$3028,MATCH($A468,'Snakeden MR'!$X$4:$X$3028,0),1),"-"),"@")))</f>
        <v>-</v>
      </c>
      <c r="G468" s="159" t="str">
        <f t="shared" si="14"/>
        <v>Not Found</v>
      </c>
      <c r="H468" t="str" cm="1">
        <f t="array" ref="H468">IF(SUMPRODUCT((TRIM(C468:F468)&lt;&gt;"-")*1)=0,
    "No Data",
    IF(COUNTIF(C468:F468,INDEX(_xlfn._xlws.FILTER(C468:F468,TRIM(C468:F468)&lt;&gt;"-"),1))=SUMPRODUCT((TRIM(C468:F468)&lt;&gt;"-")*1),
    "No Change",
    "Change"))</f>
        <v>No Data</v>
      </c>
      <c r="I468" s="159"/>
      <c r="J468"/>
      <c r="K468" s="163"/>
      <c r="L468" s="147" t="str">
        <f>TRIM(CLEAN(TEXT(IFERROR(INDEX('Glade MR'!$B$4:$C$3000,MATCH($A468,'Glade MR'!$C$4:$C$3000,0),1),"-"),"@")))</f>
        <v>-</v>
      </c>
      <c r="M468" s="147" t="str">
        <f>TRIM(CLEAN(TEXT(IFERROR(INDEX('Glade MR'!$I$4:$J$3000,MATCH($A468,'Glade MR'!$J$4:$J$3000,0),1),"-"),"@")))</f>
        <v>-</v>
      </c>
      <c r="N468" s="147" t="str">
        <f>TRIM(CLEAN(TEXT(IFERROR(INDEX('Glade MR'!$P$4:$Q$3000,MATCH($A468,'Glade MR'!$Q$4:$Q$3000,0),1),"-"),"@")))</f>
        <v>-</v>
      </c>
      <c r="O468" s="147" t="str">
        <f>TRIM(CLEAN(TEXT(IFERROR(INDEX('Glade MR'!$W$4:$X$3000,MATCH($A468,'Glade MR'!$X$4:$X$3000,0),1),"-"),"@")))</f>
        <v>-</v>
      </c>
      <c r="P468" s="159" t="str">
        <f t="shared" si="15"/>
        <v>Not Found</v>
      </c>
      <c r="Q468" t="str" cm="1">
        <f t="array" ref="Q468">IF(SUMPRODUCT((TRIM(L468:O468)&lt;&gt;"-")*1)=0,
    "No Data",
    IF(COUNTIF(L468:O468,INDEX(_xlfn._xlws.FILTER(L468:O468,TRIM(L468:O468)&lt;&gt;"-"),1))=SUMPRODUCT((TRIM(L468:O468)&lt;&gt;"-")*1),
    "No Change",
    "Change"))</f>
        <v>No Data</v>
      </c>
      <c r="R468" s="159"/>
      <c r="S468" s="111"/>
    </row>
    <row r="469" spans="1:19" x14ac:dyDescent="0.3">
      <c r="A469" t="s">
        <v>986</v>
      </c>
      <c r="B469" t="s">
        <v>1137</v>
      </c>
      <c r="C469" s="160" t="str">
        <f>TRIM(CLEAN(TEXT(IFERROR(INDEX('Snakeden MR'!$B$4:$C$3028,MATCH($A469,'Snakeden MR'!$C$4:$C$3028,0),1),"-"),"@")))</f>
        <v>-</v>
      </c>
      <c r="D469" s="147" t="str">
        <f>TRIM(CLEAN(TEXT(IFERROR(INDEX('Snakeden MR'!$I$4:$J$3028,MATCH($A469,'Snakeden MR'!$J$4:$J$3028,0),1),"-"),"@")))</f>
        <v>-</v>
      </c>
      <c r="E469" s="147" t="str">
        <f>TRIM(CLEAN(TEXT(IFERROR(INDEX('Snakeden MR'!$P$4:$Q$3028,MATCH($A469,'Snakeden MR'!$Q$4:$Q$3028,0),1),"-"),"@")))</f>
        <v>-</v>
      </c>
      <c r="F469" s="147" t="str">
        <f>TRIM(CLEAN(TEXT(IFERROR(INDEX('Snakeden MR'!$W$4:$X$3028,MATCH($A469,'Snakeden MR'!$X$4:$X$3028,0),1),"-"),"@")))</f>
        <v>-</v>
      </c>
      <c r="G469" s="159" t="str">
        <f t="shared" si="14"/>
        <v>Not Found</v>
      </c>
      <c r="H469" t="str" cm="1">
        <f t="array" ref="H469">IF(SUMPRODUCT((TRIM(C469:F469)&lt;&gt;"-")*1)=0,
    "No Data",
    IF(COUNTIF(C469:F469,INDEX(_xlfn._xlws.FILTER(C469:F469,TRIM(C469:F469)&lt;&gt;"-"),1))=SUMPRODUCT((TRIM(C469:F469)&lt;&gt;"-")*1),
    "No Change",
    "Change"))</f>
        <v>No Data</v>
      </c>
      <c r="I469" s="159"/>
      <c r="J469"/>
      <c r="K469" s="163"/>
      <c r="L469" s="147" t="str">
        <f>TRIM(CLEAN(TEXT(IFERROR(INDEX('Glade MR'!$B$4:$C$3000,MATCH($A469,'Glade MR'!$C$4:$C$3000,0),1),"-"),"@")))</f>
        <v>Pool 4</v>
      </c>
      <c r="M469" s="147" t="str">
        <f>TRIM(CLEAN(TEXT(IFERROR(INDEX('Glade MR'!$I$4:$J$3000,MATCH($A469,'Glade MR'!$J$4:$J$3000,0),1),"-"),"@")))</f>
        <v>-</v>
      </c>
      <c r="N469" s="147" t="str">
        <f>TRIM(CLEAN(TEXT(IFERROR(INDEX('Glade MR'!$P$4:$Q$3000,MATCH($A469,'Glade MR'!$Q$4:$Q$3000,0),1),"-"),"@")))</f>
        <v>-</v>
      </c>
      <c r="O469" s="147" t="str">
        <f>TRIM(CLEAN(TEXT(IFERROR(INDEX('Glade MR'!$W$4:$X$3000,MATCH($A469,'Glade MR'!$X$4:$X$3000,0),1),"-"),"@")))</f>
        <v>-</v>
      </c>
      <c r="P469" s="159" t="str">
        <f t="shared" si="15"/>
        <v>Found</v>
      </c>
      <c r="Q469" t="str" cm="1">
        <f t="array" ref="Q469">IF(SUMPRODUCT((TRIM(L469:O469)&lt;&gt;"-")*1)=0,
    "No Data",
    IF(COUNTIF(L469:O469,INDEX(_xlfn._xlws.FILTER(L469:O469,TRIM(L469:O469)&lt;&gt;"-"),1))=SUMPRODUCT((TRIM(L469:O469)&lt;&gt;"-")*1),
    "No Change",
    "Change"))</f>
        <v>No Change</v>
      </c>
      <c r="R469" s="159"/>
      <c r="S469" s="111"/>
    </row>
    <row r="470" spans="1:19" x14ac:dyDescent="0.3">
      <c r="A470" t="s">
        <v>1477</v>
      </c>
      <c r="B470" t="s">
        <v>1145</v>
      </c>
      <c r="C470" s="160" t="str">
        <f>TRIM(CLEAN(TEXT(IFERROR(INDEX('Snakeden MR'!$B$4:$C$3028,MATCH($A470,'Snakeden MR'!$C$4:$C$3028,0),1),"-"),"@")))</f>
        <v>-</v>
      </c>
      <c r="D470" s="147" t="str">
        <f>TRIM(CLEAN(TEXT(IFERROR(INDEX('Snakeden MR'!$I$4:$J$3028,MATCH($A470,'Snakeden MR'!$J$4:$J$3028,0),1),"-"),"@")))</f>
        <v>-</v>
      </c>
      <c r="E470" s="147" t="str">
        <f>TRIM(CLEAN(TEXT(IFERROR(INDEX('Snakeden MR'!$P$4:$Q$3028,MATCH($A470,'Snakeden MR'!$Q$4:$Q$3028,0),1),"-"),"@")))</f>
        <v>-</v>
      </c>
      <c r="F470" s="147" t="str">
        <f>TRIM(CLEAN(TEXT(IFERROR(INDEX('Snakeden MR'!$W$4:$X$3028,MATCH($A470,'Snakeden MR'!$X$4:$X$3028,0),1),"-"),"@")))</f>
        <v>-</v>
      </c>
      <c r="G470" s="159" t="str">
        <f t="shared" si="14"/>
        <v>Not Found</v>
      </c>
      <c r="H470" t="str" cm="1">
        <f t="array" ref="H470">IF(SUMPRODUCT((TRIM(C470:F470)&lt;&gt;"-")*1)=0,
    "No Data",
    IF(COUNTIF(C470:F470,INDEX(_xlfn._xlws.FILTER(C470:F470,TRIM(C470:F470)&lt;&gt;"-"),1))=SUMPRODUCT((TRIM(C470:F470)&lt;&gt;"-")*1),
    "No Change",
    "Change"))</f>
        <v>No Data</v>
      </c>
      <c r="I470" s="159"/>
      <c r="J470"/>
      <c r="K470" s="163"/>
      <c r="L470" s="147" t="str">
        <f>TRIM(CLEAN(TEXT(IFERROR(INDEX('Glade MR'!$B$4:$C$3000,MATCH($A470,'Glade MR'!$C$4:$C$3000,0),1),"-"),"@")))</f>
        <v>-</v>
      </c>
      <c r="M470" s="147" t="str">
        <f>TRIM(CLEAN(TEXT(IFERROR(INDEX('Glade MR'!$I$4:$J$3000,MATCH($A470,'Glade MR'!$J$4:$J$3000,0),1),"-"),"@")))</f>
        <v>-</v>
      </c>
      <c r="N470" s="147" t="str">
        <f>TRIM(CLEAN(TEXT(IFERROR(INDEX('Glade MR'!$P$4:$Q$3000,MATCH($A470,'Glade MR'!$Q$4:$Q$3000,0),1),"-"),"@")))</f>
        <v>-</v>
      </c>
      <c r="O470" s="147" t="str">
        <f>TRIM(CLEAN(TEXT(IFERROR(INDEX('Glade MR'!$W$4:$X$3000,MATCH($A470,'Glade MR'!$X$4:$X$3000,0),1),"-"),"@")))</f>
        <v>-</v>
      </c>
      <c r="P470" s="159" t="str">
        <f t="shared" si="15"/>
        <v>Not Found</v>
      </c>
      <c r="Q470" t="str" cm="1">
        <f t="array" ref="Q470">IF(SUMPRODUCT((TRIM(L470:O470)&lt;&gt;"-")*1)=0,
    "No Data",
    IF(COUNTIF(L470:O470,INDEX(_xlfn._xlws.FILTER(L470:O470,TRIM(L470:O470)&lt;&gt;"-"),1))=SUMPRODUCT((TRIM(L470:O470)&lt;&gt;"-")*1),
    "No Change",
    "Change"))</f>
        <v>No Data</v>
      </c>
      <c r="R470" s="159"/>
      <c r="S470" s="111"/>
    </row>
    <row r="471" spans="1:19" x14ac:dyDescent="0.3">
      <c r="A471" t="s">
        <v>1478</v>
      </c>
      <c r="B471" t="s">
        <v>1137</v>
      </c>
      <c r="C471" s="160" t="str">
        <f>TRIM(CLEAN(TEXT(IFERROR(INDEX('Snakeden MR'!$B$4:$C$3028,MATCH($A471,'Snakeden MR'!$C$4:$C$3028,0),1),"-"),"@")))</f>
        <v>-</v>
      </c>
      <c r="D471" s="147" t="str">
        <f>TRIM(CLEAN(TEXT(IFERROR(INDEX('Snakeden MR'!$I$4:$J$3028,MATCH($A471,'Snakeden MR'!$J$4:$J$3028,0),1),"-"),"@")))</f>
        <v>-</v>
      </c>
      <c r="E471" s="147" t="str">
        <f>TRIM(CLEAN(TEXT(IFERROR(INDEX('Snakeden MR'!$P$4:$Q$3028,MATCH($A471,'Snakeden MR'!$Q$4:$Q$3028,0),1),"-"),"@")))</f>
        <v>-</v>
      </c>
      <c r="F471" s="147" t="str">
        <f>TRIM(CLEAN(TEXT(IFERROR(INDEX('Snakeden MR'!$W$4:$X$3028,MATCH($A471,'Snakeden MR'!$X$4:$X$3028,0),1),"-"),"@")))</f>
        <v>-</v>
      </c>
      <c r="G471" s="159" t="str">
        <f t="shared" si="14"/>
        <v>Not Found</v>
      </c>
      <c r="H471" t="str" cm="1">
        <f t="array" ref="H471">IF(SUMPRODUCT((TRIM(C471:F471)&lt;&gt;"-")*1)=0,
    "No Data",
    IF(COUNTIF(C471:F471,INDEX(_xlfn._xlws.FILTER(C471:F471,TRIM(C471:F471)&lt;&gt;"-"),1))=SUMPRODUCT((TRIM(C471:F471)&lt;&gt;"-")*1),
    "No Change",
    "Change"))</f>
        <v>No Data</v>
      </c>
      <c r="I471" s="159"/>
      <c r="J471"/>
      <c r="K471" s="163"/>
      <c r="L471" s="147" t="str">
        <f>TRIM(CLEAN(TEXT(IFERROR(INDEX('Glade MR'!$B$4:$C$3000,MATCH($A471,'Glade MR'!$C$4:$C$3000,0),1),"-"),"@")))</f>
        <v>-</v>
      </c>
      <c r="M471" s="147" t="str">
        <f>TRIM(CLEAN(TEXT(IFERROR(INDEX('Glade MR'!$I$4:$J$3000,MATCH($A471,'Glade MR'!$J$4:$J$3000,0),1),"-"),"@")))</f>
        <v>-</v>
      </c>
      <c r="N471" s="147" t="str">
        <f>TRIM(CLEAN(TEXT(IFERROR(INDEX('Glade MR'!$P$4:$Q$3000,MATCH($A471,'Glade MR'!$Q$4:$Q$3000,0),1),"-"),"@")))</f>
        <v>-</v>
      </c>
      <c r="O471" s="147" t="str">
        <f>TRIM(CLEAN(TEXT(IFERROR(INDEX('Glade MR'!$W$4:$X$3000,MATCH($A471,'Glade MR'!$X$4:$X$3000,0),1),"-"),"@")))</f>
        <v>-</v>
      </c>
      <c r="P471" s="159" t="str">
        <f t="shared" si="15"/>
        <v>Not Found</v>
      </c>
      <c r="Q471" t="str" cm="1">
        <f t="array" ref="Q471">IF(SUMPRODUCT((TRIM(L471:O471)&lt;&gt;"-")*1)=0,
    "No Data",
    IF(COUNTIF(L471:O471,INDEX(_xlfn._xlws.FILTER(L471:O471,TRIM(L471:O471)&lt;&gt;"-"),1))=SUMPRODUCT((TRIM(L471:O471)&lt;&gt;"-")*1),
    "No Change",
    "Change"))</f>
        <v>No Data</v>
      </c>
      <c r="R471" s="159"/>
      <c r="S471" s="111"/>
    </row>
    <row r="472" spans="1:19" x14ac:dyDescent="0.3">
      <c r="A472" t="s">
        <v>70</v>
      </c>
      <c r="B472" t="s">
        <v>1145</v>
      </c>
      <c r="C472" s="160" t="str">
        <f>TRIM(CLEAN(TEXT(IFERROR(INDEX('Snakeden MR'!$B$4:$C$3028,MATCH($A472,'Snakeden MR'!$C$4:$C$3028,0),1),"-"),"@")))</f>
        <v>-</v>
      </c>
      <c r="D472" s="147" t="str">
        <f>TRIM(CLEAN(TEXT(IFERROR(INDEX('Snakeden MR'!$I$4:$J$3028,MATCH($A472,'Snakeden MR'!$J$4:$J$3028,0),1),"-"),"@")))</f>
        <v>-</v>
      </c>
      <c r="E472" s="147" t="str">
        <f>TRIM(CLEAN(TEXT(IFERROR(INDEX('Snakeden MR'!$P$4:$Q$3028,MATCH($A472,'Snakeden MR'!$Q$4:$Q$3028,0),1),"-"),"@")))</f>
        <v>-</v>
      </c>
      <c r="F472" s="147" t="str">
        <f>TRIM(CLEAN(TEXT(IFERROR(INDEX('Snakeden MR'!$W$4:$X$3028,MATCH($A472,'Snakeden MR'!$X$4:$X$3028,0),1),"-"),"@")))</f>
        <v>-</v>
      </c>
      <c r="G472" s="159" t="str">
        <f t="shared" si="14"/>
        <v>Not Found</v>
      </c>
      <c r="H472" t="str" cm="1">
        <f t="array" ref="H472">IF(SUMPRODUCT((TRIM(C472:F472)&lt;&gt;"-")*1)=0,
    "No Data",
    IF(COUNTIF(C472:F472,INDEX(_xlfn._xlws.FILTER(C472:F472,TRIM(C472:F472)&lt;&gt;"-"),1))=SUMPRODUCT((TRIM(C472:F472)&lt;&gt;"-")*1),
    "No Change",
    "Change"))</f>
        <v>No Data</v>
      </c>
      <c r="I472" s="159"/>
      <c r="J472"/>
      <c r="K472" s="163"/>
      <c r="L472" s="147" t="str">
        <f>TRIM(CLEAN(TEXT(IFERROR(INDEX('Glade MR'!$B$4:$C$3000,MATCH($A472,'Glade MR'!$C$4:$C$3000,0),1),"-"),"@")))</f>
        <v>-</v>
      </c>
      <c r="M472" s="147" t="str">
        <f>TRIM(CLEAN(TEXT(IFERROR(INDEX('Glade MR'!$I$4:$J$3000,MATCH($A472,'Glade MR'!$J$4:$J$3000,0),1),"-"),"@")))</f>
        <v>-</v>
      </c>
      <c r="N472" s="147" t="str">
        <f>TRIM(CLEAN(TEXT(IFERROR(INDEX('Glade MR'!$P$4:$Q$3000,MATCH($A472,'Glade MR'!$Q$4:$Q$3000,0),1),"-"),"@")))</f>
        <v>-</v>
      </c>
      <c r="O472" s="147" t="str">
        <f>TRIM(CLEAN(TEXT(IFERROR(INDEX('Glade MR'!$W$4:$X$3000,MATCH($A472,'Glade MR'!$X$4:$X$3000,0),1),"-"),"@")))</f>
        <v>-</v>
      </c>
      <c r="P472" s="159" t="str">
        <f t="shared" si="15"/>
        <v>Not Found</v>
      </c>
      <c r="Q472" t="str" cm="1">
        <f t="array" ref="Q472">IF(SUMPRODUCT((TRIM(L472:O472)&lt;&gt;"-")*1)=0,
    "No Data",
    IF(COUNTIF(L472:O472,INDEX(_xlfn._xlws.FILTER(L472:O472,TRIM(L472:O472)&lt;&gt;"-"),1))=SUMPRODUCT((TRIM(L472:O472)&lt;&gt;"-")*1),
    "No Change",
    "Change"))</f>
        <v>No Data</v>
      </c>
      <c r="R472" s="159"/>
      <c r="S472" s="111"/>
    </row>
    <row r="473" spans="1:19" x14ac:dyDescent="0.3">
      <c r="A473" t="s">
        <v>1479</v>
      </c>
      <c r="B473" t="s">
        <v>1137</v>
      </c>
      <c r="C473" s="160" t="str">
        <f>TRIM(CLEAN(TEXT(IFERROR(INDEX('Snakeden MR'!$B$4:$C$3028,MATCH($A473,'Snakeden MR'!$C$4:$C$3028,0),1),"-"),"@")))</f>
        <v>-</v>
      </c>
      <c r="D473" s="147" t="str">
        <f>TRIM(CLEAN(TEXT(IFERROR(INDEX('Snakeden MR'!$I$4:$J$3028,MATCH($A473,'Snakeden MR'!$J$4:$J$3028,0),1),"-"),"@")))</f>
        <v>-</v>
      </c>
      <c r="E473" s="147" t="str">
        <f>TRIM(CLEAN(TEXT(IFERROR(INDEX('Snakeden MR'!$P$4:$Q$3028,MATCH($A473,'Snakeden MR'!$Q$4:$Q$3028,0),1),"-"),"@")))</f>
        <v>-</v>
      </c>
      <c r="F473" s="147" t="str">
        <f>TRIM(CLEAN(TEXT(IFERROR(INDEX('Snakeden MR'!$W$4:$X$3028,MATCH($A473,'Snakeden MR'!$X$4:$X$3028,0),1),"-"),"@")))</f>
        <v>-</v>
      </c>
      <c r="G473" s="159" t="str">
        <f t="shared" si="14"/>
        <v>Not Found</v>
      </c>
      <c r="H473" t="str" cm="1">
        <f t="array" ref="H473">IF(SUMPRODUCT((TRIM(C473:F473)&lt;&gt;"-")*1)=0,
    "No Data",
    IF(COUNTIF(C473:F473,INDEX(_xlfn._xlws.FILTER(C473:F473,TRIM(C473:F473)&lt;&gt;"-"),1))=SUMPRODUCT((TRIM(C473:F473)&lt;&gt;"-")*1),
    "No Change",
    "Change"))</f>
        <v>No Data</v>
      </c>
      <c r="I473" s="159"/>
      <c r="J473"/>
      <c r="K473" s="163"/>
      <c r="L473" s="147" t="str">
        <f>TRIM(CLEAN(TEXT(IFERROR(INDEX('Glade MR'!$B$4:$C$3000,MATCH($A473,'Glade MR'!$C$4:$C$3000,0),1),"-"),"@")))</f>
        <v>-</v>
      </c>
      <c r="M473" s="147" t="str">
        <f>TRIM(CLEAN(TEXT(IFERROR(INDEX('Glade MR'!$I$4:$J$3000,MATCH($A473,'Glade MR'!$J$4:$J$3000,0),1),"-"),"@")))</f>
        <v>-</v>
      </c>
      <c r="N473" s="147" t="str">
        <f>TRIM(CLEAN(TEXT(IFERROR(INDEX('Glade MR'!$P$4:$Q$3000,MATCH($A473,'Glade MR'!$Q$4:$Q$3000,0),1),"-"),"@")))</f>
        <v>-</v>
      </c>
      <c r="O473" s="147" t="str">
        <f>TRIM(CLEAN(TEXT(IFERROR(INDEX('Glade MR'!$W$4:$X$3000,MATCH($A473,'Glade MR'!$X$4:$X$3000,0),1),"-"),"@")))</f>
        <v>-</v>
      </c>
      <c r="P473" s="159" t="str">
        <f t="shared" si="15"/>
        <v>Not Found</v>
      </c>
      <c r="Q473" t="str" cm="1">
        <f t="array" ref="Q473">IF(SUMPRODUCT((TRIM(L473:O473)&lt;&gt;"-")*1)=0,
    "No Data",
    IF(COUNTIF(L473:O473,INDEX(_xlfn._xlws.FILTER(L473:O473,TRIM(L473:O473)&lt;&gt;"-"),1))=SUMPRODUCT((TRIM(L473:O473)&lt;&gt;"-")*1),
    "No Change",
    "Change"))</f>
        <v>No Data</v>
      </c>
      <c r="R473" s="159"/>
      <c r="S473" s="111"/>
    </row>
    <row r="474" spans="1:19" x14ac:dyDescent="0.3">
      <c r="A474" t="s">
        <v>1480</v>
      </c>
      <c r="B474" t="s">
        <v>1145</v>
      </c>
      <c r="C474" s="160" t="str">
        <f>TRIM(CLEAN(TEXT(IFERROR(INDEX('Snakeden MR'!$B$4:$C$3028,MATCH($A474,'Snakeden MR'!$C$4:$C$3028,0),1),"-"),"@")))</f>
        <v>-</v>
      </c>
      <c r="D474" s="147" t="str">
        <f>TRIM(CLEAN(TEXT(IFERROR(INDEX('Snakeden MR'!$I$4:$J$3028,MATCH($A474,'Snakeden MR'!$J$4:$J$3028,0),1),"-"),"@")))</f>
        <v>-</v>
      </c>
      <c r="E474" s="147" t="str">
        <f>TRIM(CLEAN(TEXT(IFERROR(INDEX('Snakeden MR'!$P$4:$Q$3028,MATCH($A474,'Snakeden MR'!$Q$4:$Q$3028,0),1),"-"),"@")))</f>
        <v>-</v>
      </c>
      <c r="F474" s="147" t="str">
        <f>TRIM(CLEAN(TEXT(IFERROR(INDEX('Snakeden MR'!$W$4:$X$3028,MATCH($A474,'Snakeden MR'!$X$4:$X$3028,0),1),"-"),"@")))</f>
        <v>-</v>
      </c>
      <c r="G474" s="159" t="str">
        <f t="shared" si="14"/>
        <v>Not Found</v>
      </c>
      <c r="H474" t="str" cm="1">
        <f t="array" ref="H474">IF(SUMPRODUCT((TRIM(C474:F474)&lt;&gt;"-")*1)=0,
    "No Data",
    IF(COUNTIF(C474:F474,INDEX(_xlfn._xlws.FILTER(C474:F474,TRIM(C474:F474)&lt;&gt;"-"),1))=SUMPRODUCT((TRIM(C474:F474)&lt;&gt;"-")*1),
    "No Change",
    "Change"))</f>
        <v>No Data</v>
      </c>
      <c r="I474" s="159"/>
      <c r="J474"/>
      <c r="K474" s="163"/>
      <c r="L474" s="147" t="str">
        <f>TRIM(CLEAN(TEXT(IFERROR(INDEX('Glade MR'!$B$4:$C$3000,MATCH($A474,'Glade MR'!$C$4:$C$3000,0),1),"-"),"@")))</f>
        <v>-</v>
      </c>
      <c r="M474" s="147" t="str">
        <f>TRIM(CLEAN(TEXT(IFERROR(INDEX('Glade MR'!$I$4:$J$3000,MATCH($A474,'Glade MR'!$J$4:$J$3000,0),1),"-"),"@")))</f>
        <v>-</v>
      </c>
      <c r="N474" s="147" t="str">
        <f>TRIM(CLEAN(TEXT(IFERROR(INDEX('Glade MR'!$P$4:$Q$3000,MATCH($A474,'Glade MR'!$Q$4:$Q$3000,0),1),"-"),"@")))</f>
        <v>-</v>
      </c>
      <c r="O474" s="147" t="str">
        <f>TRIM(CLEAN(TEXT(IFERROR(INDEX('Glade MR'!$W$4:$X$3000,MATCH($A474,'Glade MR'!$X$4:$X$3000,0),1),"-"),"@")))</f>
        <v>-</v>
      </c>
      <c r="P474" s="159" t="str">
        <f t="shared" si="15"/>
        <v>Not Found</v>
      </c>
      <c r="Q474" t="str" cm="1">
        <f t="array" ref="Q474">IF(SUMPRODUCT((TRIM(L474:O474)&lt;&gt;"-")*1)=0,
    "No Data",
    IF(COUNTIF(L474:O474,INDEX(_xlfn._xlws.FILTER(L474:O474,TRIM(L474:O474)&lt;&gt;"-"),1))=SUMPRODUCT((TRIM(L474:O474)&lt;&gt;"-")*1),
    "No Change",
    "Change"))</f>
        <v>No Data</v>
      </c>
      <c r="R474" s="159"/>
      <c r="S474" s="111"/>
    </row>
    <row r="475" spans="1:19" x14ac:dyDescent="0.3">
      <c r="A475" t="s">
        <v>1481</v>
      </c>
      <c r="B475" t="s">
        <v>1145</v>
      </c>
      <c r="C475" s="160" t="str">
        <f>TRIM(CLEAN(TEXT(IFERROR(INDEX('Snakeden MR'!$B$4:$C$3028,MATCH($A475,'Snakeden MR'!$C$4:$C$3028,0),1),"-"),"@")))</f>
        <v>-</v>
      </c>
      <c r="D475" s="147" t="str">
        <f>TRIM(CLEAN(TEXT(IFERROR(INDEX('Snakeden MR'!$I$4:$J$3028,MATCH($A475,'Snakeden MR'!$J$4:$J$3028,0),1),"-"),"@")))</f>
        <v>-</v>
      </c>
      <c r="E475" s="147" t="str">
        <f>TRIM(CLEAN(TEXT(IFERROR(INDEX('Snakeden MR'!$P$4:$Q$3028,MATCH($A475,'Snakeden MR'!$Q$4:$Q$3028,0),1),"-"),"@")))</f>
        <v>-</v>
      </c>
      <c r="F475" s="147" t="str">
        <f>TRIM(CLEAN(TEXT(IFERROR(INDEX('Snakeden MR'!$W$4:$X$3028,MATCH($A475,'Snakeden MR'!$X$4:$X$3028,0),1),"-"),"@")))</f>
        <v>-</v>
      </c>
      <c r="G475" s="159" t="str">
        <f t="shared" si="14"/>
        <v>Not Found</v>
      </c>
      <c r="H475" t="str" cm="1">
        <f t="array" ref="H475">IF(SUMPRODUCT((TRIM(C475:F475)&lt;&gt;"-")*1)=0,
    "No Data",
    IF(COUNTIF(C475:F475,INDEX(_xlfn._xlws.FILTER(C475:F475,TRIM(C475:F475)&lt;&gt;"-"),1))=SUMPRODUCT((TRIM(C475:F475)&lt;&gt;"-")*1),
    "No Change",
    "Change"))</f>
        <v>No Data</v>
      </c>
      <c r="I475" s="159"/>
      <c r="J475"/>
      <c r="K475" s="163"/>
      <c r="L475" s="147" t="str">
        <f>TRIM(CLEAN(TEXT(IFERROR(INDEX('Glade MR'!$B$4:$C$3000,MATCH($A475,'Glade MR'!$C$4:$C$3000,0),1),"-"),"@")))</f>
        <v>-</v>
      </c>
      <c r="M475" s="147" t="str">
        <f>TRIM(CLEAN(TEXT(IFERROR(INDEX('Glade MR'!$I$4:$J$3000,MATCH($A475,'Glade MR'!$J$4:$J$3000,0),1),"-"),"@")))</f>
        <v>-</v>
      </c>
      <c r="N475" s="147" t="str">
        <f>TRIM(CLEAN(TEXT(IFERROR(INDEX('Glade MR'!$P$4:$Q$3000,MATCH($A475,'Glade MR'!$Q$4:$Q$3000,0),1),"-"),"@")))</f>
        <v>-</v>
      </c>
      <c r="O475" s="147" t="str">
        <f>TRIM(CLEAN(TEXT(IFERROR(INDEX('Glade MR'!$W$4:$X$3000,MATCH($A475,'Glade MR'!$X$4:$X$3000,0),1),"-"),"@")))</f>
        <v>-</v>
      </c>
      <c r="P475" s="159" t="str">
        <f t="shared" si="15"/>
        <v>Not Found</v>
      </c>
      <c r="Q475" t="str" cm="1">
        <f t="array" ref="Q475">IF(SUMPRODUCT((TRIM(L475:O475)&lt;&gt;"-")*1)=0,
    "No Data",
    IF(COUNTIF(L475:O475,INDEX(_xlfn._xlws.FILTER(L475:O475,TRIM(L475:O475)&lt;&gt;"-"),1))=SUMPRODUCT((TRIM(L475:O475)&lt;&gt;"-")*1),
    "No Change",
    "Change"))</f>
        <v>No Data</v>
      </c>
      <c r="R475" s="159"/>
      <c r="S475" s="111"/>
    </row>
    <row r="476" spans="1:19" x14ac:dyDescent="0.3">
      <c r="A476" t="s">
        <v>1482</v>
      </c>
      <c r="B476" t="s">
        <v>1137</v>
      </c>
      <c r="C476" s="160" t="str">
        <f>TRIM(CLEAN(TEXT(IFERROR(INDEX('Snakeden MR'!$B$4:$C$3028,MATCH($A476,'Snakeden MR'!$C$4:$C$3028,0),1),"-"),"@")))</f>
        <v>-</v>
      </c>
      <c r="D476" s="147" t="str">
        <f>TRIM(CLEAN(TEXT(IFERROR(INDEX('Snakeden MR'!$I$4:$J$3028,MATCH($A476,'Snakeden MR'!$J$4:$J$3028,0),1),"-"),"@")))</f>
        <v>-</v>
      </c>
      <c r="E476" s="147" t="str">
        <f>TRIM(CLEAN(TEXT(IFERROR(INDEX('Snakeden MR'!$P$4:$Q$3028,MATCH($A476,'Snakeden MR'!$Q$4:$Q$3028,0),1),"-"),"@")))</f>
        <v>-</v>
      </c>
      <c r="F476" s="147" t="str">
        <f>TRIM(CLEAN(TEXT(IFERROR(INDEX('Snakeden MR'!$W$4:$X$3028,MATCH($A476,'Snakeden MR'!$X$4:$X$3028,0),1),"-"),"@")))</f>
        <v>-</v>
      </c>
      <c r="G476" s="159" t="str">
        <f t="shared" si="14"/>
        <v>Not Found</v>
      </c>
      <c r="H476" t="str" cm="1">
        <f t="array" ref="H476">IF(SUMPRODUCT((TRIM(C476:F476)&lt;&gt;"-")*1)=0,
    "No Data",
    IF(COUNTIF(C476:F476,INDEX(_xlfn._xlws.FILTER(C476:F476,TRIM(C476:F476)&lt;&gt;"-"),1))=SUMPRODUCT((TRIM(C476:F476)&lt;&gt;"-")*1),
    "No Change",
    "Change"))</f>
        <v>No Data</v>
      </c>
      <c r="I476" s="159"/>
      <c r="J476"/>
      <c r="K476" s="163"/>
      <c r="L476" s="147" t="str">
        <f>TRIM(CLEAN(TEXT(IFERROR(INDEX('Glade MR'!$B$4:$C$3000,MATCH($A476,'Glade MR'!$C$4:$C$3000,0),1),"-"),"@")))</f>
        <v>-</v>
      </c>
      <c r="M476" s="147" t="str">
        <f>TRIM(CLEAN(TEXT(IFERROR(INDEX('Glade MR'!$I$4:$J$3000,MATCH($A476,'Glade MR'!$J$4:$J$3000,0),1),"-"),"@")))</f>
        <v>-</v>
      </c>
      <c r="N476" s="147" t="str">
        <f>TRIM(CLEAN(TEXT(IFERROR(INDEX('Glade MR'!$P$4:$Q$3000,MATCH($A476,'Glade MR'!$Q$4:$Q$3000,0),1),"-"),"@")))</f>
        <v>-</v>
      </c>
      <c r="O476" s="147" t="str">
        <f>TRIM(CLEAN(TEXT(IFERROR(INDEX('Glade MR'!$W$4:$X$3000,MATCH($A476,'Glade MR'!$X$4:$X$3000,0),1),"-"),"@")))</f>
        <v>-</v>
      </c>
      <c r="P476" s="159" t="str">
        <f t="shared" si="15"/>
        <v>Not Found</v>
      </c>
      <c r="Q476" t="str" cm="1">
        <f t="array" ref="Q476">IF(SUMPRODUCT((TRIM(L476:O476)&lt;&gt;"-")*1)=0,
    "No Data",
    IF(COUNTIF(L476:O476,INDEX(_xlfn._xlws.FILTER(L476:O476,TRIM(L476:O476)&lt;&gt;"-"),1))=SUMPRODUCT((TRIM(L476:O476)&lt;&gt;"-")*1),
    "No Change",
    "Change"))</f>
        <v>No Data</v>
      </c>
      <c r="R476" s="159"/>
      <c r="S476" s="111"/>
    </row>
    <row r="477" spans="1:19" x14ac:dyDescent="0.3">
      <c r="A477" t="s">
        <v>1483</v>
      </c>
      <c r="B477" t="s">
        <v>1145</v>
      </c>
      <c r="C477" s="160" t="str">
        <f>TRIM(CLEAN(TEXT(IFERROR(INDEX('Snakeden MR'!$B$4:$C$3028,MATCH($A477,'Snakeden MR'!$C$4:$C$3028,0),1),"-"),"@")))</f>
        <v>-</v>
      </c>
      <c r="D477" s="147" t="str">
        <f>TRIM(CLEAN(TEXT(IFERROR(INDEX('Snakeden MR'!$I$4:$J$3028,MATCH($A477,'Snakeden MR'!$J$4:$J$3028,0),1),"-"),"@")))</f>
        <v>-</v>
      </c>
      <c r="E477" s="147" t="str">
        <f>TRIM(CLEAN(TEXT(IFERROR(INDEX('Snakeden MR'!$P$4:$Q$3028,MATCH($A477,'Snakeden MR'!$Q$4:$Q$3028,0),1),"-"),"@")))</f>
        <v>-</v>
      </c>
      <c r="F477" s="147" t="str">
        <f>TRIM(CLEAN(TEXT(IFERROR(INDEX('Snakeden MR'!$W$4:$X$3028,MATCH($A477,'Snakeden MR'!$X$4:$X$3028,0),1),"-"),"@")))</f>
        <v>-</v>
      </c>
      <c r="G477" s="159" t="str">
        <f t="shared" si="14"/>
        <v>Not Found</v>
      </c>
      <c r="H477" t="str" cm="1">
        <f t="array" ref="H477">IF(SUMPRODUCT((TRIM(C477:F477)&lt;&gt;"-")*1)=0,
    "No Data",
    IF(COUNTIF(C477:F477,INDEX(_xlfn._xlws.FILTER(C477:F477,TRIM(C477:F477)&lt;&gt;"-"),1))=SUMPRODUCT((TRIM(C477:F477)&lt;&gt;"-")*1),
    "No Change",
    "Change"))</f>
        <v>No Data</v>
      </c>
      <c r="I477" s="159"/>
      <c r="J477"/>
      <c r="K477" s="163"/>
      <c r="L477" s="147" t="str">
        <f>TRIM(CLEAN(TEXT(IFERROR(INDEX('Glade MR'!$B$4:$C$3000,MATCH($A477,'Glade MR'!$C$4:$C$3000,0),1),"-"),"@")))</f>
        <v>-</v>
      </c>
      <c r="M477" s="147" t="str">
        <f>TRIM(CLEAN(TEXT(IFERROR(INDEX('Glade MR'!$I$4:$J$3000,MATCH($A477,'Glade MR'!$J$4:$J$3000,0),1),"-"),"@")))</f>
        <v>-</v>
      </c>
      <c r="N477" s="147" t="str">
        <f>TRIM(CLEAN(TEXT(IFERROR(INDEX('Glade MR'!$P$4:$Q$3000,MATCH($A477,'Glade MR'!$Q$4:$Q$3000,0),1),"-"),"@")))</f>
        <v>-</v>
      </c>
      <c r="O477" s="147" t="str">
        <f>TRIM(CLEAN(TEXT(IFERROR(INDEX('Glade MR'!$W$4:$X$3000,MATCH($A477,'Glade MR'!$X$4:$X$3000,0),1),"-"),"@")))</f>
        <v>-</v>
      </c>
      <c r="P477" s="159" t="str">
        <f t="shared" si="15"/>
        <v>Not Found</v>
      </c>
      <c r="Q477" t="str" cm="1">
        <f t="array" ref="Q477">IF(SUMPRODUCT((TRIM(L477:O477)&lt;&gt;"-")*1)=0,
    "No Data",
    IF(COUNTIF(L477:O477,INDEX(_xlfn._xlws.FILTER(L477:O477,TRIM(L477:O477)&lt;&gt;"-"),1))=SUMPRODUCT((TRIM(L477:O477)&lt;&gt;"-")*1),
    "No Change",
    "Change"))</f>
        <v>No Data</v>
      </c>
      <c r="R477" s="159"/>
      <c r="S477" s="111"/>
    </row>
    <row r="478" spans="1:19" x14ac:dyDescent="0.3">
      <c r="A478" t="s">
        <v>1484</v>
      </c>
      <c r="B478" t="s">
        <v>1145</v>
      </c>
      <c r="C478" s="160" t="str">
        <f>TRIM(CLEAN(TEXT(IFERROR(INDEX('Snakeden MR'!$B$4:$C$3028,MATCH($A478,'Snakeden MR'!$C$4:$C$3028,0),1),"-"),"@")))</f>
        <v>-</v>
      </c>
      <c r="D478" s="147" t="str">
        <f>TRIM(CLEAN(TEXT(IFERROR(INDEX('Snakeden MR'!$I$4:$J$3028,MATCH($A478,'Snakeden MR'!$J$4:$J$3028,0),1),"-"),"@")))</f>
        <v>-</v>
      </c>
      <c r="E478" s="147" t="str">
        <f>TRIM(CLEAN(TEXT(IFERROR(INDEX('Snakeden MR'!$P$4:$Q$3028,MATCH($A478,'Snakeden MR'!$Q$4:$Q$3028,0),1),"-"),"@")))</f>
        <v>-</v>
      </c>
      <c r="F478" s="147" t="str">
        <f>TRIM(CLEAN(TEXT(IFERROR(INDEX('Snakeden MR'!$W$4:$X$3028,MATCH($A478,'Snakeden MR'!$X$4:$X$3028,0),1),"-"),"@")))</f>
        <v>-</v>
      </c>
      <c r="G478" s="159" t="str">
        <f t="shared" si="14"/>
        <v>Not Found</v>
      </c>
      <c r="H478" t="str" cm="1">
        <f t="array" ref="H478">IF(SUMPRODUCT((TRIM(C478:F478)&lt;&gt;"-")*1)=0,
    "No Data",
    IF(COUNTIF(C478:F478,INDEX(_xlfn._xlws.FILTER(C478:F478,TRIM(C478:F478)&lt;&gt;"-"),1))=SUMPRODUCT((TRIM(C478:F478)&lt;&gt;"-")*1),
    "No Change",
    "Change"))</f>
        <v>No Data</v>
      </c>
      <c r="I478" s="159"/>
      <c r="J478"/>
      <c r="K478" s="163"/>
      <c r="L478" s="147" t="str">
        <f>TRIM(CLEAN(TEXT(IFERROR(INDEX('Glade MR'!$B$4:$C$3000,MATCH($A478,'Glade MR'!$C$4:$C$3000,0),1),"-"),"@")))</f>
        <v>-</v>
      </c>
      <c r="M478" s="147" t="str">
        <f>TRIM(CLEAN(TEXT(IFERROR(INDEX('Glade MR'!$I$4:$J$3000,MATCH($A478,'Glade MR'!$J$4:$J$3000,0),1),"-"),"@")))</f>
        <v>-</v>
      </c>
      <c r="N478" s="147" t="str">
        <f>TRIM(CLEAN(TEXT(IFERROR(INDEX('Glade MR'!$P$4:$Q$3000,MATCH($A478,'Glade MR'!$Q$4:$Q$3000,0),1),"-"),"@")))</f>
        <v>-</v>
      </c>
      <c r="O478" s="147" t="str">
        <f>TRIM(CLEAN(TEXT(IFERROR(INDEX('Glade MR'!$W$4:$X$3000,MATCH($A478,'Glade MR'!$X$4:$X$3000,0),1),"-"),"@")))</f>
        <v>-</v>
      </c>
      <c r="P478" s="159" t="str">
        <f t="shared" si="15"/>
        <v>Not Found</v>
      </c>
      <c r="Q478" t="str" cm="1">
        <f t="array" ref="Q478">IF(SUMPRODUCT((TRIM(L478:O478)&lt;&gt;"-")*1)=0,
    "No Data",
    IF(COUNTIF(L478:O478,INDEX(_xlfn._xlws.FILTER(L478:O478,TRIM(L478:O478)&lt;&gt;"-"),1))=SUMPRODUCT((TRIM(L478:O478)&lt;&gt;"-")*1),
    "No Change",
    "Change"))</f>
        <v>No Data</v>
      </c>
      <c r="R478" s="159"/>
      <c r="S478" s="111"/>
    </row>
    <row r="479" spans="1:19" x14ac:dyDescent="0.3">
      <c r="A479" t="s">
        <v>175</v>
      </c>
      <c r="B479" t="s">
        <v>1145</v>
      </c>
      <c r="C479" s="160" t="str">
        <f>TRIM(CLEAN(TEXT(IFERROR(INDEX('Snakeden MR'!$B$4:$C$3028,MATCH($A479,'Snakeden MR'!$C$4:$C$3028,0),1),"-"),"@")))</f>
        <v>-</v>
      </c>
      <c r="D479" s="147" t="str">
        <f>TRIM(CLEAN(TEXT(IFERROR(INDEX('Snakeden MR'!$I$4:$J$3028,MATCH($A479,'Snakeden MR'!$J$4:$J$3028,0),1),"-"),"@")))</f>
        <v>-</v>
      </c>
      <c r="E479" s="147" t="str">
        <f>TRIM(CLEAN(TEXT(IFERROR(INDEX('Snakeden MR'!$P$4:$Q$3028,MATCH($A479,'Snakeden MR'!$Q$4:$Q$3028,0),1),"-"),"@")))</f>
        <v>-</v>
      </c>
      <c r="F479" s="147" t="str">
        <f>TRIM(CLEAN(TEXT(IFERROR(INDEX('Snakeden MR'!$W$4:$X$3028,MATCH($A479,'Snakeden MR'!$X$4:$X$3028,0),1),"-"),"@")))</f>
        <v>GS Pool</v>
      </c>
      <c r="G479" s="159" t="str">
        <f t="shared" si="14"/>
        <v>Found</v>
      </c>
      <c r="H479" t="str" cm="1">
        <f t="array" ref="H479">IF(SUMPRODUCT((TRIM(C479:F479)&lt;&gt;"-")*1)=0,
    "No Data",
    IF(COUNTIF(C479:F479,INDEX(_xlfn._xlws.FILTER(C479:F479,TRIM(C479:F479)&lt;&gt;"-"),1))=SUMPRODUCT((TRIM(C479:F479)&lt;&gt;"-")*1),
    "No Change",
    "Change"))</f>
        <v>No Change</v>
      </c>
      <c r="I479" s="159"/>
      <c r="J479"/>
      <c r="K479" s="163"/>
      <c r="L479" s="147" t="str">
        <f>TRIM(CLEAN(TEXT(IFERROR(INDEX('Glade MR'!$B$4:$C$3000,MATCH($A479,'Glade MR'!$C$4:$C$3000,0),1),"-"),"@")))</f>
        <v>-</v>
      </c>
      <c r="M479" s="147" t="str">
        <f>TRIM(CLEAN(TEXT(IFERROR(INDEX('Glade MR'!$I$4:$J$3000,MATCH($A479,'Glade MR'!$J$4:$J$3000,0),1),"-"),"@")))</f>
        <v>-</v>
      </c>
      <c r="N479" s="147" t="str">
        <f>TRIM(CLEAN(TEXT(IFERROR(INDEX('Glade MR'!$P$4:$Q$3000,MATCH($A479,'Glade MR'!$Q$4:$Q$3000,0),1),"-"),"@")))</f>
        <v>-</v>
      </c>
      <c r="O479" s="147" t="str">
        <f>TRIM(CLEAN(TEXT(IFERROR(INDEX('Glade MR'!$W$4:$X$3000,MATCH($A479,'Glade MR'!$X$4:$X$3000,0),1),"-"),"@")))</f>
        <v>-</v>
      </c>
      <c r="P479" s="159" t="str">
        <f t="shared" si="15"/>
        <v>Not Found</v>
      </c>
      <c r="Q479" t="str" cm="1">
        <f t="array" ref="Q479">IF(SUMPRODUCT((TRIM(L479:O479)&lt;&gt;"-")*1)=0,
    "No Data",
    IF(COUNTIF(L479:O479,INDEX(_xlfn._xlws.FILTER(L479:O479,TRIM(L479:O479)&lt;&gt;"-"),1))=SUMPRODUCT((TRIM(L479:O479)&lt;&gt;"-")*1),
    "No Change",
    "Change"))</f>
        <v>No Data</v>
      </c>
      <c r="R479" s="159"/>
      <c r="S479" s="111"/>
    </row>
    <row r="480" spans="1:19" x14ac:dyDescent="0.3">
      <c r="A480" t="s">
        <v>1485</v>
      </c>
      <c r="B480" t="s">
        <v>1145</v>
      </c>
      <c r="C480" s="160" t="str">
        <f>TRIM(CLEAN(TEXT(IFERROR(INDEX('Snakeden MR'!$B$4:$C$3028,MATCH($A480,'Snakeden MR'!$C$4:$C$3028,0),1),"-"),"@")))</f>
        <v>-</v>
      </c>
      <c r="D480" s="147" t="str">
        <f>TRIM(CLEAN(TEXT(IFERROR(INDEX('Snakeden MR'!$I$4:$J$3028,MATCH($A480,'Snakeden MR'!$J$4:$J$3028,0),1),"-"),"@")))</f>
        <v>-</v>
      </c>
      <c r="E480" s="147" t="str">
        <f>TRIM(CLEAN(TEXT(IFERROR(INDEX('Snakeden MR'!$P$4:$Q$3028,MATCH($A480,'Snakeden MR'!$Q$4:$Q$3028,0),1),"-"),"@")))</f>
        <v>-</v>
      </c>
      <c r="F480" s="147" t="str">
        <f>TRIM(CLEAN(TEXT(IFERROR(INDEX('Snakeden MR'!$W$4:$X$3028,MATCH($A480,'Snakeden MR'!$X$4:$X$3028,0),1),"-"),"@")))</f>
        <v>-</v>
      </c>
      <c r="G480" s="159" t="str">
        <f t="shared" si="14"/>
        <v>Not Found</v>
      </c>
      <c r="H480" t="str" cm="1">
        <f t="array" ref="H480">IF(SUMPRODUCT((TRIM(C480:F480)&lt;&gt;"-")*1)=0,
    "No Data",
    IF(COUNTIF(C480:F480,INDEX(_xlfn._xlws.FILTER(C480:F480,TRIM(C480:F480)&lt;&gt;"-"),1))=SUMPRODUCT((TRIM(C480:F480)&lt;&gt;"-")*1),
    "No Change",
    "Change"))</f>
        <v>No Data</v>
      </c>
      <c r="I480" s="159"/>
      <c r="J480"/>
      <c r="K480" s="163"/>
      <c r="L480" s="147" t="str">
        <f>TRIM(CLEAN(TEXT(IFERROR(INDEX('Glade MR'!$B$4:$C$3000,MATCH($A480,'Glade MR'!$C$4:$C$3000,0),1),"-"),"@")))</f>
        <v>-</v>
      </c>
      <c r="M480" s="147" t="str">
        <f>TRIM(CLEAN(TEXT(IFERROR(INDEX('Glade MR'!$I$4:$J$3000,MATCH($A480,'Glade MR'!$J$4:$J$3000,0),1),"-"),"@")))</f>
        <v>-</v>
      </c>
      <c r="N480" s="147" t="str">
        <f>TRIM(CLEAN(TEXT(IFERROR(INDEX('Glade MR'!$P$4:$Q$3000,MATCH($A480,'Glade MR'!$Q$4:$Q$3000,0),1),"-"),"@")))</f>
        <v>-</v>
      </c>
      <c r="O480" s="147" t="str">
        <f>TRIM(CLEAN(TEXT(IFERROR(INDEX('Glade MR'!$W$4:$X$3000,MATCH($A480,'Glade MR'!$X$4:$X$3000,0),1),"-"),"@")))</f>
        <v>-</v>
      </c>
      <c r="P480" s="159" t="str">
        <f t="shared" si="15"/>
        <v>Not Found</v>
      </c>
      <c r="Q480" t="str" cm="1">
        <f t="array" ref="Q480">IF(SUMPRODUCT((TRIM(L480:O480)&lt;&gt;"-")*1)=0,
    "No Data",
    IF(COUNTIF(L480:O480,INDEX(_xlfn._xlws.FILTER(L480:O480,TRIM(L480:O480)&lt;&gt;"-"),1))=SUMPRODUCT((TRIM(L480:O480)&lt;&gt;"-")*1),
    "No Change",
    "Change"))</f>
        <v>No Data</v>
      </c>
      <c r="R480" s="159"/>
      <c r="S480" s="111"/>
    </row>
    <row r="481" spans="1:19" x14ac:dyDescent="0.3">
      <c r="A481" t="s">
        <v>1486</v>
      </c>
      <c r="B481" t="s">
        <v>1145</v>
      </c>
      <c r="C481" s="160" t="str">
        <f>TRIM(CLEAN(TEXT(IFERROR(INDEX('Snakeden MR'!$B$4:$C$3028,MATCH($A481,'Snakeden MR'!$C$4:$C$3028,0),1),"-"),"@")))</f>
        <v>-</v>
      </c>
      <c r="D481" s="147" t="str">
        <f>TRIM(CLEAN(TEXT(IFERROR(INDEX('Snakeden MR'!$I$4:$J$3028,MATCH($A481,'Snakeden MR'!$J$4:$J$3028,0),1),"-"),"@")))</f>
        <v>-</v>
      </c>
      <c r="E481" s="147" t="str">
        <f>TRIM(CLEAN(TEXT(IFERROR(INDEX('Snakeden MR'!$P$4:$Q$3028,MATCH($A481,'Snakeden MR'!$Q$4:$Q$3028,0),1),"-"),"@")))</f>
        <v>-</v>
      </c>
      <c r="F481" s="147" t="str">
        <f>TRIM(CLEAN(TEXT(IFERROR(INDEX('Snakeden MR'!$W$4:$X$3028,MATCH($A481,'Snakeden MR'!$X$4:$X$3028,0),1),"-"),"@")))</f>
        <v>-</v>
      </c>
      <c r="G481" s="159" t="str">
        <f t="shared" si="14"/>
        <v>Not Found</v>
      </c>
      <c r="H481" t="str" cm="1">
        <f t="array" ref="H481">IF(SUMPRODUCT((TRIM(C481:F481)&lt;&gt;"-")*1)=0,
    "No Data",
    IF(COUNTIF(C481:F481,INDEX(_xlfn._xlws.FILTER(C481:F481,TRIM(C481:F481)&lt;&gt;"-"),1))=SUMPRODUCT((TRIM(C481:F481)&lt;&gt;"-")*1),
    "No Change",
    "Change"))</f>
        <v>No Data</v>
      </c>
      <c r="I481" s="159"/>
      <c r="J481"/>
      <c r="K481" s="163"/>
      <c r="L481" s="147" t="str">
        <f>TRIM(CLEAN(TEXT(IFERROR(INDEX('Glade MR'!$B$4:$C$3000,MATCH($A481,'Glade MR'!$C$4:$C$3000,0),1),"-"),"@")))</f>
        <v>-</v>
      </c>
      <c r="M481" s="147" t="str">
        <f>TRIM(CLEAN(TEXT(IFERROR(INDEX('Glade MR'!$I$4:$J$3000,MATCH($A481,'Glade MR'!$J$4:$J$3000,0),1),"-"),"@")))</f>
        <v>-</v>
      </c>
      <c r="N481" s="147" t="str">
        <f>TRIM(CLEAN(TEXT(IFERROR(INDEX('Glade MR'!$P$4:$Q$3000,MATCH($A481,'Glade MR'!$Q$4:$Q$3000,0),1),"-"),"@")))</f>
        <v>-</v>
      </c>
      <c r="O481" s="147" t="str">
        <f>TRIM(CLEAN(TEXT(IFERROR(INDEX('Glade MR'!$W$4:$X$3000,MATCH($A481,'Glade MR'!$X$4:$X$3000,0),1),"-"),"@")))</f>
        <v>-</v>
      </c>
      <c r="P481" s="159" t="str">
        <f t="shared" si="15"/>
        <v>Not Found</v>
      </c>
      <c r="Q481" t="str" cm="1">
        <f t="array" ref="Q481">IF(SUMPRODUCT((TRIM(L481:O481)&lt;&gt;"-")*1)=0,
    "No Data",
    IF(COUNTIF(L481:O481,INDEX(_xlfn._xlws.FILTER(L481:O481,TRIM(L481:O481)&lt;&gt;"-"),1))=SUMPRODUCT((TRIM(L481:O481)&lt;&gt;"-")*1),
    "No Change",
    "Change"))</f>
        <v>No Data</v>
      </c>
      <c r="R481" s="159"/>
      <c r="S481" s="111"/>
    </row>
    <row r="482" spans="1:19" x14ac:dyDescent="0.3">
      <c r="A482" t="s">
        <v>1487</v>
      </c>
      <c r="B482" t="s">
        <v>1145</v>
      </c>
      <c r="C482" s="160" t="str">
        <f>TRIM(CLEAN(TEXT(IFERROR(INDEX('Snakeden MR'!$B$4:$C$3028,MATCH($A482,'Snakeden MR'!$C$4:$C$3028,0),1),"-"),"@")))</f>
        <v>-</v>
      </c>
      <c r="D482" s="147" t="str">
        <f>TRIM(CLEAN(TEXT(IFERROR(INDEX('Snakeden MR'!$I$4:$J$3028,MATCH($A482,'Snakeden MR'!$J$4:$J$3028,0),1),"-"),"@")))</f>
        <v>-</v>
      </c>
      <c r="E482" s="147" t="str">
        <f>TRIM(CLEAN(TEXT(IFERROR(INDEX('Snakeden MR'!$P$4:$Q$3028,MATCH($A482,'Snakeden MR'!$Q$4:$Q$3028,0),1),"-"),"@")))</f>
        <v>-</v>
      </c>
      <c r="F482" s="147" t="str">
        <f>TRIM(CLEAN(TEXT(IFERROR(INDEX('Snakeden MR'!$W$4:$X$3028,MATCH($A482,'Snakeden MR'!$X$4:$X$3028,0),1),"-"),"@")))</f>
        <v>-</v>
      </c>
      <c r="G482" s="159" t="str">
        <f t="shared" si="14"/>
        <v>Not Found</v>
      </c>
      <c r="H482" t="str" cm="1">
        <f t="array" ref="H482">IF(SUMPRODUCT((TRIM(C482:F482)&lt;&gt;"-")*1)=0,
    "No Data",
    IF(COUNTIF(C482:F482,INDEX(_xlfn._xlws.FILTER(C482:F482,TRIM(C482:F482)&lt;&gt;"-"),1))=SUMPRODUCT((TRIM(C482:F482)&lt;&gt;"-")*1),
    "No Change",
    "Change"))</f>
        <v>No Data</v>
      </c>
      <c r="I482" s="159"/>
      <c r="J482"/>
      <c r="K482" s="163"/>
      <c r="L482" s="147" t="str">
        <f>TRIM(CLEAN(TEXT(IFERROR(INDEX('Glade MR'!$B$4:$C$3000,MATCH($A482,'Glade MR'!$C$4:$C$3000,0),1),"-"),"@")))</f>
        <v>-</v>
      </c>
      <c r="M482" s="147" t="str">
        <f>TRIM(CLEAN(TEXT(IFERROR(INDEX('Glade MR'!$I$4:$J$3000,MATCH($A482,'Glade MR'!$J$4:$J$3000,0),1),"-"),"@")))</f>
        <v>-</v>
      </c>
      <c r="N482" s="147" t="str">
        <f>TRIM(CLEAN(TEXT(IFERROR(INDEX('Glade MR'!$P$4:$Q$3000,MATCH($A482,'Glade MR'!$Q$4:$Q$3000,0),1),"-"),"@")))</f>
        <v>-</v>
      </c>
      <c r="O482" s="147" t="str">
        <f>TRIM(CLEAN(TEXT(IFERROR(INDEX('Glade MR'!$W$4:$X$3000,MATCH($A482,'Glade MR'!$X$4:$X$3000,0),1),"-"),"@")))</f>
        <v>-</v>
      </c>
      <c r="P482" s="159" t="str">
        <f t="shared" si="15"/>
        <v>Not Found</v>
      </c>
      <c r="Q482" t="str" cm="1">
        <f t="array" ref="Q482">IF(SUMPRODUCT((TRIM(L482:O482)&lt;&gt;"-")*1)=0,
    "No Data",
    IF(COUNTIF(L482:O482,INDEX(_xlfn._xlws.FILTER(L482:O482,TRIM(L482:O482)&lt;&gt;"-"),1))=SUMPRODUCT((TRIM(L482:O482)&lt;&gt;"-")*1),
    "No Change",
    "Change"))</f>
        <v>No Data</v>
      </c>
      <c r="R482" s="159"/>
      <c r="S482" s="111"/>
    </row>
    <row r="483" spans="1:19" x14ac:dyDescent="0.3">
      <c r="A483" t="s">
        <v>1488</v>
      </c>
      <c r="B483" t="s">
        <v>1145</v>
      </c>
      <c r="C483" s="160" t="str">
        <f>TRIM(CLEAN(TEXT(IFERROR(INDEX('Snakeden MR'!$B$4:$C$3028,MATCH($A483,'Snakeden MR'!$C$4:$C$3028,0),1),"-"),"@")))</f>
        <v>-</v>
      </c>
      <c r="D483" s="147" t="str">
        <f>TRIM(CLEAN(TEXT(IFERROR(INDEX('Snakeden MR'!$I$4:$J$3028,MATCH($A483,'Snakeden MR'!$J$4:$J$3028,0),1),"-"),"@")))</f>
        <v>-</v>
      </c>
      <c r="E483" s="147" t="str">
        <f>TRIM(CLEAN(TEXT(IFERROR(INDEX('Snakeden MR'!$P$4:$Q$3028,MATCH($A483,'Snakeden MR'!$Q$4:$Q$3028,0),1),"-"),"@")))</f>
        <v>-</v>
      </c>
      <c r="F483" s="147" t="str">
        <f>TRIM(CLEAN(TEXT(IFERROR(INDEX('Snakeden MR'!$W$4:$X$3028,MATCH($A483,'Snakeden MR'!$X$4:$X$3028,0),1),"-"),"@")))</f>
        <v>-</v>
      </c>
      <c r="G483" s="159" t="str">
        <f t="shared" si="14"/>
        <v>Not Found</v>
      </c>
      <c r="H483" t="str" cm="1">
        <f t="array" ref="H483">IF(SUMPRODUCT((TRIM(C483:F483)&lt;&gt;"-")*1)=0,
    "No Data",
    IF(COUNTIF(C483:F483,INDEX(_xlfn._xlws.FILTER(C483:F483,TRIM(C483:F483)&lt;&gt;"-"),1))=SUMPRODUCT((TRIM(C483:F483)&lt;&gt;"-")*1),
    "No Change",
    "Change"))</f>
        <v>No Data</v>
      </c>
      <c r="I483" s="159"/>
      <c r="J483"/>
      <c r="K483" s="163"/>
      <c r="L483" s="147" t="str">
        <f>TRIM(CLEAN(TEXT(IFERROR(INDEX('Glade MR'!$B$4:$C$3000,MATCH($A483,'Glade MR'!$C$4:$C$3000,0),1),"-"),"@")))</f>
        <v>-</v>
      </c>
      <c r="M483" s="147" t="str">
        <f>TRIM(CLEAN(TEXT(IFERROR(INDEX('Glade MR'!$I$4:$J$3000,MATCH($A483,'Glade MR'!$J$4:$J$3000,0),1),"-"),"@")))</f>
        <v>-</v>
      </c>
      <c r="N483" s="147" t="str">
        <f>TRIM(CLEAN(TEXT(IFERROR(INDEX('Glade MR'!$P$4:$Q$3000,MATCH($A483,'Glade MR'!$Q$4:$Q$3000,0),1),"-"),"@")))</f>
        <v>-</v>
      </c>
      <c r="O483" s="147" t="str">
        <f>TRIM(CLEAN(TEXT(IFERROR(INDEX('Glade MR'!$W$4:$X$3000,MATCH($A483,'Glade MR'!$X$4:$X$3000,0),1),"-"),"@")))</f>
        <v>-</v>
      </c>
      <c r="P483" s="159" t="str">
        <f t="shared" si="15"/>
        <v>Not Found</v>
      </c>
      <c r="Q483" t="str" cm="1">
        <f t="array" ref="Q483">IF(SUMPRODUCT((TRIM(L483:O483)&lt;&gt;"-")*1)=0,
    "No Data",
    IF(COUNTIF(L483:O483,INDEX(_xlfn._xlws.FILTER(L483:O483,TRIM(L483:O483)&lt;&gt;"-"),1))=SUMPRODUCT((TRIM(L483:O483)&lt;&gt;"-")*1),
    "No Change",
    "Change"))</f>
        <v>No Data</v>
      </c>
      <c r="R483" s="159"/>
      <c r="S483" s="111"/>
    </row>
    <row r="484" spans="1:19" x14ac:dyDescent="0.3">
      <c r="A484" t="s">
        <v>205</v>
      </c>
      <c r="B484" t="s">
        <v>1145</v>
      </c>
      <c r="C484" s="160" t="str">
        <f>TRIM(CLEAN(TEXT(IFERROR(INDEX('Snakeden MR'!$B$4:$C$3028,MATCH($A484,'Snakeden MR'!$C$4:$C$3028,0),1),"-"),"@")))</f>
        <v>-</v>
      </c>
      <c r="D484" s="147" t="str">
        <f>TRIM(CLEAN(TEXT(IFERROR(INDEX('Snakeden MR'!$I$4:$J$3028,MATCH($A484,'Snakeden MR'!$J$4:$J$3028,0),1),"-"),"@")))</f>
        <v>-</v>
      </c>
      <c r="E484" s="147" t="str">
        <f>TRIM(CLEAN(TEXT(IFERROR(INDEX('Snakeden MR'!$P$4:$Q$3028,MATCH($A484,'Snakeden MR'!$Q$4:$Q$3028,0),1),"-"),"@")))</f>
        <v>Pool 6</v>
      </c>
      <c r="F484" s="147" t="str">
        <f>TRIM(CLEAN(TEXT(IFERROR(INDEX('Snakeden MR'!$W$4:$X$3028,MATCH($A484,'Snakeden MR'!$X$4:$X$3028,0),1),"-"),"@")))</f>
        <v>-</v>
      </c>
      <c r="G484" s="159" t="str">
        <f t="shared" si="14"/>
        <v>Found</v>
      </c>
      <c r="H484" t="str" cm="1">
        <f t="array" ref="H484">IF(SUMPRODUCT((TRIM(C484:F484)&lt;&gt;"-")*1)=0,
    "No Data",
    IF(COUNTIF(C484:F484,INDEX(_xlfn._xlws.FILTER(C484:F484,TRIM(C484:F484)&lt;&gt;"-"),1))=SUMPRODUCT((TRIM(C484:F484)&lt;&gt;"-")*1),
    "No Change",
    "Change"))</f>
        <v>No Change</v>
      </c>
      <c r="I484" s="159"/>
      <c r="J484"/>
      <c r="K484" s="163"/>
      <c r="L484" s="147" t="str">
        <f>TRIM(CLEAN(TEXT(IFERROR(INDEX('Glade MR'!$B$4:$C$3000,MATCH($A484,'Glade MR'!$C$4:$C$3000,0),1),"-"),"@")))</f>
        <v>-</v>
      </c>
      <c r="M484" s="147" t="str">
        <f>TRIM(CLEAN(TEXT(IFERROR(INDEX('Glade MR'!$I$4:$J$3000,MATCH($A484,'Glade MR'!$J$4:$J$3000,0),1),"-"),"@")))</f>
        <v>-</v>
      </c>
      <c r="N484" s="147" t="str">
        <f>TRIM(CLEAN(TEXT(IFERROR(INDEX('Glade MR'!$P$4:$Q$3000,MATCH($A484,'Glade MR'!$Q$4:$Q$3000,0),1),"-"),"@")))</f>
        <v>-</v>
      </c>
      <c r="O484" s="147" t="str">
        <f>TRIM(CLEAN(TEXT(IFERROR(INDEX('Glade MR'!$W$4:$X$3000,MATCH($A484,'Glade MR'!$X$4:$X$3000,0),1),"-"),"@")))</f>
        <v>-</v>
      </c>
      <c r="P484" s="159" t="str">
        <f t="shared" si="15"/>
        <v>Not Found</v>
      </c>
      <c r="Q484" t="str" cm="1">
        <f t="array" ref="Q484">IF(SUMPRODUCT((TRIM(L484:O484)&lt;&gt;"-")*1)=0,
    "No Data",
    IF(COUNTIF(L484:O484,INDEX(_xlfn._xlws.FILTER(L484:O484,TRIM(L484:O484)&lt;&gt;"-"),1))=SUMPRODUCT((TRIM(L484:O484)&lt;&gt;"-")*1),
    "No Change",
    "Change"))</f>
        <v>No Data</v>
      </c>
      <c r="R484" s="159"/>
      <c r="S484" s="111"/>
    </row>
    <row r="485" spans="1:19" x14ac:dyDescent="0.3">
      <c r="A485" t="s">
        <v>1489</v>
      </c>
      <c r="B485" t="s">
        <v>1145</v>
      </c>
      <c r="C485" s="160" t="str">
        <f>TRIM(CLEAN(TEXT(IFERROR(INDEX('Snakeden MR'!$B$4:$C$3028,MATCH($A485,'Snakeden MR'!$C$4:$C$3028,0),1),"-"),"@")))</f>
        <v>-</v>
      </c>
      <c r="D485" s="147" t="str">
        <f>TRIM(CLEAN(TEXT(IFERROR(INDEX('Snakeden MR'!$I$4:$J$3028,MATCH($A485,'Snakeden MR'!$J$4:$J$3028,0),1),"-"),"@")))</f>
        <v>-</v>
      </c>
      <c r="E485" s="147" t="str">
        <f>TRIM(CLEAN(TEXT(IFERROR(INDEX('Snakeden MR'!$P$4:$Q$3028,MATCH($A485,'Snakeden MR'!$Q$4:$Q$3028,0),1),"-"),"@")))</f>
        <v>-</v>
      </c>
      <c r="F485" s="147" t="str">
        <f>TRIM(CLEAN(TEXT(IFERROR(INDEX('Snakeden MR'!$W$4:$X$3028,MATCH($A485,'Snakeden MR'!$X$4:$X$3028,0),1),"-"),"@")))</f>
        <v>-</v>
      </c>
      <c r="G485" s="159" t="str">
        <f t="shared" si="14"/>
        <v>Not Found</v>
      </c>
      <c r="H485" t="str" cm="1">
        <f t="array" ref="H485">IF(SUMPRODUCT((TRIM(C485:F485)&lt;&gt;"-")*1)=0,
    "No Data",
    IF(COUNTIF(C485:F485,INDEX(_xlfn._xlws.FILTER(C485:F485,TRIM(C485:F485)&lt;&gt;"-"),1))=SUMPRODUCT((TRIM(C485:F485)&lt;&gt;"-")*1),
    "No Change",
    "Change"))</f>
        <v>No Data</v>
      </c>
      <c r="I485" s="159"/>
      <c r="J485"/>
      <c r="K485" s="163"/>
      <c r="L485" s="147" t="str">
        <f>TRIM(CLEAN(TEXT(IFERROR(INDEX('Glade MR'!$B$4:$C$3000,MATCH($A485,'Glade MR'!$C$4:$C$3000,0),1),"-"),"@")))</f>
        <v>-</v>
      </c>
      <c r="M485" s="147" t="str">
        <f>TRIM(CLEAN(TEXT(IFERROR(INDEX('Glade MR'!$I$4:$J$3000,MATCH($A485,'Glade MR'!$J$4:$J$3000,0),1),"-"),"@")))</f>
        <v>-</v>
      </c>
      <c r="N485" s="147" t="str">
        <f>TRIM(CLEAN(TEXT(IFERROR(INDEX('Glade MR'!$P$4:$Q$3000,MATCH($A485,'Glade MR'!$Q$4:$Q$3000,0),1),"-"),"@")))</f>
        <v>-</v>
      </c>
      <c r="O485" s="147" t="str">
        <f>TRIM(CLEAN(TEXT(IFERROR(INDEX('Glade MR'!$W$4:$X$3000,MATCH($A485,'Glade MR'!$X$4:$X$3000,0),1),"-"),"@")))</f>
        <v>-</v>
      </c>
      <c r="P485" s="159" t="str">
        <f t="shared" si="15"/>
        <v>Not Found</v>
      </c>
      <c r="Q485" t="str" cm="1">
        <f t="array" ref="Q485">IF(SUMPRODUCT((TRIM(L485:O485)&lt;&gt;"-")*1)=0,
    "No Data",
    IF(COUNTIF(L485:O485,INDEX(_xlfn._xlws.FILTER(L485:O485,TRIM(L485:O485)&lt;&gt;"-"),1))=SUMPRODUCT((TRIM(L485:O485)&lt;&gt;"-")*1),
    "No Change",
    "Change"))</f>
        <v>No Data</v>
      </c>
      <c r="R485" s="159"/>
      <c r="S485" s="111"/>
    </row>
    <row r="486" spans="1:19" x14ac:dyDescent="0.3">
      <c r="A486" t="s">
        <v>1490</v>
      </c>
      <c r="B486" t="s">
        <v>1145</v>
      </c>
      <c r="C486" s="160" t="str">
        <f>TRIM(CLEAN(TEXT(IFERROR(INDEX('Snakeden MR'!$B$4:$C$3028,MATCH($A486,'Snakeden MR'!$C$4:$C$3028,0),1),"-"),"@")))</f>
        <v>-</v>
      </c>
      <c r="D486" s="147" t="str">
        <f>TRIM(CLEAN(TEXT(IFERROR(INDEX('Snakeden MR'!$I$4:$J$3028,MATCH($A486,'Snakeden MR'!$J$4:$J$3028,0),1),"-"),"@")))</f>
        <v>-</v>
      </c>
      <c r="E486" s="147" t="str">
        <f>TRIM(CLEAN(TEXT(IFERROR(INDEX('Snakeden MR'!$P$4:$Q$3028,MATCH($A486,'Snakeden MR'!$Q$4:$Q$3028,0),1),"-"),"@")))</f>
        <v>-</v>
      </c>
      <c r="F486" s="147" t="str">
        <f>TRIM(CLEAN(TEXT(IFERROR(INDEX('Snakeden MR'!$W$4:$X$3028,MATCH($A486,'Snakeden MR'!$X$4:$X$3028,0),1),"-"),"@")))</f>
        <v>-</v>
      </c>
      <c r="G486" s="159" t="str">
        <f t="shared" si="14"/>
        <v>Not Found</v>
      </c>
      <c r="H486" t="str" cm="1">
        <f t="array" ref="H486">IF(SUMPRODUCT((TRIM(C486:F486)&lt;&gt;"-")*1)=0,
    "No Data",
    IF(COUNTIF(C486:F486,INDEX(_xlfn._xlws.FILTER(C486:F486,TRIM(C486:F486)&lt;&gt;"-"),1))=SUMPRODUCT((TRIM(C486:F486)&lt;&gt;"-")*1),
    "No Change",
    "Change"))</f>
        <v>No Data</v>
      </c>
      <c r="I486" s="159"/>
      <c r="J486"/>
      <c r="K486" s="163"/>
      <c r="L486" s="147" t="str">
        <f>TRIM(CLEAN(TEXT(IFERROR(INDEX('Glade MR'!$B$4:$C$3000,MATCH($A486,'Glade MR'!$C$4:$C$3000,0),1),"-"),"@")))</f>
        <v>-</v>
      </c>
      <c r="M486" s="147" t="str">
        <f>TRIM(CLEAN(TEXT(IFERROR(INDEX('Glade MR'!$I$4:$J$3000,MATCH($A486,'Glade MR'!$J$4:$J$3000,0),1),"-"),"@")))</f>
        <v>-</v>
      </c>
      <c r="N486" s="147" t="str">
        <f>TRIM(CLEAN(TEXT(IFERROR(INDEX('Glade MR'!$P$4:$Q$3000,MATCH($A486,'Glade MR'!$Q$4:$Q$3000,0),1),"-"),"@")))</f>
        <v>-</v>
      </c>
      <c r="O486" s="147" t="str">
        <f>TRIM(CLEAN(TEXT(IFERROR(INDEX('Glade MR'!$W$4:$X$3000,MATCH($A486,'Glade MR'!$X$4:$X$3000,0),1),"-"),"@")))</f>
        <v>-</v>
      </c>
      <c r="P486" s="159" t="str">
        <f t="shared" si="15"/>
        <v>Not Found</v>
      </c>
      <c r="Q486" t="str" cm="1">
        <f t="array" ref="Q486">IF(SUMPRODUCT((TRIM(L486:O486)&lt;&gt;"-")*1)=0,
    "No Data",
    IF(COUNTIF(L486:O486,INDEX(_xlfn._xlws.FILTER(L486:O486,TRIM(L486:O486)&lt;&gt;"-"),1))=SUMPRODUCT((TRIM(L486:O486)&lt;&gt;"-")*1),
    "No Change",
    "Change"))</f>
        <v>No Data</v>
      </c>
      <c r="R486" s="159"/>
      <c r="S486" s="111"/>
    </row>
    <row r="487" spans="1:19" x14ac:dyDescent="0.3">
      <c r="A487" t="s">
        <v>1491</v>
      </c>
      <c r="B487" t="s">
        <v>1145</v>
      </c>
      <c r="C487" s="160" t="str">
        <f>TRIM(CLEAN(TEXT(IFERROR(INDEX('Snakeden MR'!$B$4:$C$3028,MATCH($A487,'Snakeden MR'!$C$4:$C$3028,0),1),"-"),"@")))</f>
        <v>-</v>
      </c>
      <c r="D487" s="147" t="str">
        <f>TRIM(CLEAN(TEXT(IFERROR(INDEX('Snakeden MR'!$I$4:$J$3028,MATCH($A487,'Snakeden MR'!$J$4:$J$3028,0),1),"-"),"@")))</f>
        <v>-</v>
      </c>
      <c r="E487" s="147" t="str">
        <f>TRIM(CLEAN(TEXT(IFERROR(INDEX('Snakeden MR'!$P$4:$Q$3028,MATCH($A487,'Snakeden MR'!$Q$4:$Q$3028,0),1),"-"),"@")))</f>
        <v>-</v>
      </c>
      <c r="F487" s="147" t="str">
        <f>TRIM(CLEAN(TEXT(IFERROR(INDEX('Snakeden MR'!$W$4:$X$3028,MATCH($A487,'Snakeden MR'!$X$4:$X$3028,0),1),"-"),"@")))</f>
        <v>-</v>
      </c>
      <c r="G487" s="159" t="str">
        <f t="shared" si="14"/>
        <v>Not Found</v>
      </c>
      <c r="H487" t="str" cm="1">
        <f t="array" ref="H487">IF(SUMPRODUCT((TRIM(C487:F487)&lt;&gt;"-")*1)=0,
    "No Data",
    IF(COUNTIF(C487:F487,INDEX(_xlfn._xlws.FILTER(C487:F487,TRIM(C487:F487)&lt;&gt;"-"),1))=SUMPRODUCT((TRIM(C487:F487)&lt;&gt;"-")*1),
    "No Change",
    "Change"))</f>
        <v>No Data</v>
      </c>
      <c r="I487" s="159"/>
      <c r="J487"/>
      <c r="K487" s="163"/>
      <c r="L487" s="147" t="str">
        <f>TRIM(CLEAN(TEXT(IFERROR(INDEX('Glade MR'!$B$4:$C$3000,MATCH($A487,'Glade MR'!$C$4:$C$3000,0),1),"-"),"@")))</f>
        <v>-</v>
      </c>
      <c r="M487" s="147" t="str">
        <f>TRIM(CLEAN(TEXT(IFERROR(INDEX('Glade MR'!$I$4:$J$3000,MATCH($A487,'Glade MR'!$J$4:$J$3000,0),1),"-"),"@")))</f>
        <v>-</v>
      </c>
      <c r="N487" s="147" t="str">
        <f>TRIM(CLEAN(TEXT(IFERROR(INDEX('Glade MR'!$P$4:$Q$3000,MATCH($A487,'Glade MR'!$Q$4:$Q$3000,0),1),"-"),"@")))</f>
        <v>-</v>
      </c>
      <c r="O487" s="147" t="str">
        <f>TRIM(CLEAN(TEXT(IFERROR(INDEX('Glade MR'!$W$4:$X$3000,MATCH($A487,'Glade MR'!$X$4:$X$3000,0),1),"-"),"@")))</f>
        <v>-</v>
      </c>
      <c r="P487" s="159" t="str">
        <f t="shared" si="15"/>
        <v>Not Found</v>
      </c>
      <c r="Q487" t="str" cm="1">
        <f t="array" ref="Q487">IF(SUMPRODUCT((TRIM(L487:O487)&lt;&gt;"-")*1)=0,
    "No Data",
    IF(COUNTIF(L487:O487,INDEX(_xlfn._xlws.FILTER(L487:O487,TRIM(L487:O487)&lt;&gt;"-"),1))=SUMPRODUCT((TRIM(L487:O487)&lt;&gt;"-")*1),
    "No Change",
    "Change"))</f>
        <v>No Data</v>
      </c>
      <c r="R487" s="159"/>
      <c r="S487" s="111"/>
    </row>
    <row r="488" spans="1:19" x14ac:dyDescent="0.3">
      <c r="A488" t="s">
        <v>1492</v>
      </c>
      <c r="B488" t="s">
        <v>1145</v>
      </c>
      <c r="C488" s="160" t="str">
        <f>TRIM(CLEAN(TEXT(IFERROR(INDEX('Snakeden MR'!$B$4:$C$3028,MATCH($A488,'Snakeden MR'!$C$4:$C$3028,0),1),"-"),"@")))</f>
        <v>-</v>
      </c>
      <c r="D488" s="147" t="str">
        <f>TRIM(CLEAN(TEXT(IFERROR(INDEX('Snakeden MR'!$I$4:$J$3028,MATCH($A488,'Snakeden MR'!$J$4:$J$3028,0),1),"-"),"@")))</f>
        <v>-</v>
      </c>
      <c r="E488" s="147" t="str">
        <f>TRIM(CLEAN(TEXT(IFERROR(INDEX('Snakeden MR'!$P$4:$Q$3028,MATCH($A488,'Snakeden MR'!$Q$4:$Q$3028,0),1),"-"),"@")))</f>
        <v>-</v>
      </c>
      <c r="F488" s="147" t="str">
        <f>TRIM(CLEAN(TEXT(IFERROR(INDEX('Snakeden MR'!$W$4:$X$3028,MATCH($A488,'Snakeden MR'!$X$4:$X$3028,0),1),"-"),"@")))</f>
        <v>-</v>
      </c>
      <c r="G488" s="159" t="str">
        <f t="shared" si="14"/>
        <v>Not Found</v>
      </c>
      <c r="H488" t="str" cm="1">
        <f t="array" ref="H488">IF(SUMPRODUCT((TRIM(C488:F488)&lt;&gt;"-")*1)=0,
    "No Data",
    IF(COUNTIF(C488:F488,INDEX(_xlfn._xlws.FILTER(C488:F488,TRIM(C488:F488)&lt;&gt;"-"),1))=SUMPRODUCT((TRIM(C488:F488)&lt;&gt;"-")*1),
    "No Change",
    "Change"))</f>
        <v>No Data</v>
      </c>
      <c r="I488" s="159"/>
      <c r="J488"/>
      <c r="K488" s="163"/>
      <c r="L488" s="147" t="str">
        <f>TRIM(CLEAN(TEXT(IFERROR(INDEX('Glade MR'!$B$4:$C$3000,MATCH($A488,'Glade MR'!$C$4:$C$3000,0),1),"-"),"@")))</f>
        <v>-</v>
      </c>
      <c r="M488" s="147" t="str">
        <f>TRIM(CLEAN(TEXT(IFERROR(INDEX('Glade MR'!$I$4:$J$3000,MATCH($A488,'Glade MR'!$J$4:$J$3000,0),1),"-"),"@")))</f>
        <v>-</v>
      </c>
      <c r="N488" s="147" t="str">
        <f>TRIM(CLEAN(TEXT(IFERROR(INDEX('Glade MR'!$P$4:$Q$3000,MATCH($A488,'Glade MR'!$Q$4:$Q$3000,0),1),"-"),"@")))</f>
        <v>-</v>
      </c>
      <c r="O488" s="147" t="str">
        <f>TRIM(CLEAN(TEXT(IFERROR(INDEX('Glade MR'!$W$4:$X$3000,MATCH($A488,'Glade MR'!$X$4:$X$3000,0),1),"-"),"@")))</f>
        <v>-</v>
      </c>
      <c r="P488" s="159" t="str">
        <f t="shared" si="15"/>
        <v>Not Found</v>
      </c>
      <c r="Q488" t="str" cm="1">
        <f t="array" ref="Q488">IF(SUMPRODUCT((TRIM(L488:O488)&lt;&gt;"-")*1)=0,
    "No Data",
    IF(COUNTIF(L488:O488,INDEX(_xlfn._xlws.FILTER(L488:O488,TRIM(L488:O488)&lt;&gt;"-"),1))=SUMPRODUCT((TRIM(L488:O488)&lt;&gt;"-")*1),
    "No Change",
    "Change"))</f>
        <v>No Data</v>
      </c>
      <c r="R488" s="159"/>
      <c r="S488" s="111"/>
    </row>
    <row r="489" spans="1:19" x14ac:dyDescent="0.3">
      <c r="A489" t="s">
        <v>930</v>
      </c>
      <c r="B489" t="s">
        <v>1137</v>
      </c>
      <c r="C489" s="160" t="str">
        <f>TRIM(CLEAN(TEXT(IFERROR(INDEX('Snakeden MR'!$B$4:$C$3028,MATCH($A489,'Snakeden MR'!$C$4:$C$3028,0),1),"-"),"@")))</f>
        <v>-</v>
      </c>
      <c r="D489" s="147" t="str">
        <f>TRIM(CLEAN(TEXT(IFERROR(INDEX('Snakeden MR'!$I$4:$J$3028,MATCH($A489,'Snakeden MR'!$J$4:$J$3028,0),1),"-"),"@")))</f>
        <v>-</v>
      </c>
      <c r="E489" s="147" t="str">
        <f>TRIM(CLEAN(TEXT(IFERROR(INDEX('Snakeden MR'!$P$4:$Q$3028,MATCH($A489,'Snakeden MR'!$Q$4:$Q$3028,0),1),"-"),"@")))</f>
        <v>-</v>
      </c>
      <c r="F489" s="147" t="str">
        <f>TRIM(CLEAN(TEXT(IFERROR(INDEX('Snakeden MR'!$W$4:$X$3028,MATCH($A489,'Snakeden MR'!$X$4:$X$3028,0),1),"-"),"@")))</f>
        <v>-</v>
      </c>
      <c r="G489" s="159" t="str">
        <f t="shared" si="14"/>
        <v>Not Found</v>
      </c>
      <c r="H489" t="str" cm="1">
        <f t="array" ref="H489">IF(SUMPRODUCT((TRIM(C489:F489)&lt;&gt;"-")*1)=0,
    "No Data",
    IF(COUNTIF(C489:F489,INDEX(_xlfn._xlws.FILTER(C489:F489,TRIM(C489:F489)&lt;&gt;"-"),1))=SUMPRODUCT((TRIM(C489:F489)&lt;&gt;"-")*1),
    "No Change",
    "Change"))</f>
        <v>No Data</v>
      </c>
      <c r="I489" s="159"/>
      <c r="J489"/>
      <c r="K489" s="163"/>
      <c r="L489" s="147" t="str">
        <f>TRIM(CLEAN(TEXT(IFERROR(INDEX('Glade MR'!$B$4:$C$3000,MATCH($A489,'Glade MR'!$C$4:$C$3000,0),1),"-"),"@")))</f>
        <v>Pool 4</v>
      </c>
      <c r="M489" s="147" t="str">
        <f>TRIM(CLEAN(TEXT(IFERROR(INDEX('Glade MR'!$I$4:$J$3000,MATCH($A489,'Glade MR'!$J$4:$J$3000,0),1),"-"),"@")))</f>
        <v>Pool 5</v>
      </c>
      <c r="N489" s="147" t="str">
        <f>TRIM(CLEAN(TEXT(IFERROR(INDEX('Glade MR'!$P$4:$Q$3000,MATCH($A489,'Glade MR'!$Q$4:$Q$3000,0),1),"-"),"@")))</f>
        <v>-</v>
      </c>
      <c r="O489" s="147" t="str">
        <f>TRIM(CLEAN(TEXT(IFERROR(INDEX('Glade MR'!$W$4:$X$3000,MATCH($A489,'Glade MR'!$X$4:$X$3000,0),1),"-"),"@")))</f>
        <v>-</v>
      </c>
      <c r="P489" s="159" t="str">
        <f t="shared" si="15"/>
        <v>Found</v>
      </c>
      <c r="Q489" t="str" cm="1">
        <f t="array" ref="Q489">IF(SUMPRODUCT((TRIM(L489:O489)&lt;&gt;"-")*1)=0,
    "No Data",
    IF(COUNTIF(L489:O489,INDEX(_xlfn._xlws.FILTER(L489:O489,TRIM(L489:O489)&lt;&gt;"-"),1))=SUMPRODUCT((TRIM(L489:O489)&lt;&gt;"-")*1),
    "No Change",
    "Change"))</f>
        <v>Change</v>
      </c>
      <c r="R489" s="159"/>
      <c r="S489" s="111"/>
    </row>
    <row r="490" spans="1:19" x14ac:dyDescent="0.3">
      <c r="A490" t="s">
        <v>1493</v>
      </c>
      <c r="B490" t="s">
        <v>1145</v>
      </c>
      <c r="C490" s="160" t="str">
        <f>TRIM(CLEAN(TEXT(IFERROR(INDEX('Snakeden MR'!$B$4:$C$3028,MATCH($A490,'Snakeden MR'!$C$4:$C$3028,0),1),"-"),"@")))</f>
        <v>-</v>
      </c>
      <c r="D490" s="147" t="str">
        <f>TRIM(CLEAN(TEXT(IFERROR(INDEX('Snakeden MR'!$I$4:$J$3028,MATCH($A490,'Snakeden MR'!$J$4:$J$3028,0),1),"-"),"@")))</f>
        <v>-</v>
      </c>
      <c r="E490" s="147" t="str">
        <f>TRIM(CLEAN(TEXT(IFERROR(INDEX('Snakeden MR'!$P$4:$Q$3028,MATCH($A490,'Snakeden MR'!$Q$4:$Q$3028,0),1),"-"),"@")))</f>
        <v>-</v>
      </c>
      <c r="F490" s="147" t="str">
        <f>TRIM(CLEAN(TEXT(IFERROR(INDEX('Snakeden MR'!$W$4:$X$3028,MATCH($A490,'Snakeden MR'!$X$4:$X$3028,0),1),"-"),"@")))</f>
        <v>-</v>
      </c>
      <c r="G490" s="159" t="str">
        <f t="shared" si="14"/>
        <v>Not Found</v>
      </c>
      <c r="H490" t="str" cm="1">
        <f t="array" ref="H490">IF(SUMPRODUCT((TRIM(C490:F490)&lt;&gt;"-")*1)=0,
    "No Data",
    IF(COUNTIF(C490:F490,INDEX(_xlfn._xlws.FILTER(C490:F490,TRIM(C490:F490)&lt;&gt;"-"),1))=SUMPRODUCT((TRIM(C490:F490)&lt;&gt;"-")*1),
    "No Change",
    "Change"))</f>
        <v>No Data</v>
      </c>
      <c r="I490" s="159"/>
      <c r="J490"/>
      <c r="K490" s="163"/>
      <c r="L490" s="147" t="str">
        <f>TRIM(CLEAN(TEXT(IFERROR(INDEX('Glade MR'!$B$4:$C$3000,MATCH($A490,'Glade MR'!$C$4:$C$3000,0),1),"-"),"@")))</f>
        <v>-</v>
      </c>
      <c r="M490" s="147" t="str">
        <f>TRIM(CLEAN(TEXT(IFERROR(INDEX('Glade MR'!$I$4:$J$3000,MATCH($A490,'Glade MR'!$J$4:$J$3000,0),1),"-"),"@")))</f>
        <v>-</v>
      </c>
      <c r="N490" s="147" t="str">
        <f>TRIM(CLEAN(TEXT(IFERROR(INDEX('Glade MR'!$P$4:$Q$3000,MATCH($A490,'Glade MR'!$Q$4:$Q$3000,0),1),"-"),"@")))</f>
        <v>-</v>
      </c>
      <c r="O490" s="147" t="str">
        <f>TRIM(CLEAN(TEXT(IFERROR(INDEX('Glade MR'!$W$4:$X$3000,MATCH($A490,'Glade MR'!$X$4:$X$3000,0),1),"-"),"@")))</f>
        <v>-</v>
      </c>
      <c r="P490" s="159" t="str">
        <f t="shared" si="15"/>
        <v>Not Found</v>
      </c>
      <c r="Q490" t="str" cm="1">
        <f t="array" ref="Q490">IF(SUMPRODUCT((TRIM(L490:O490)&lt;&gt;"-")*1)=0,
    "No Data",
    IF(COUNTIF(L490:O490,INDEX(_xlfn._xlws.FILTER(L490:O490,TRIM(L490:O490)&lt;&gt;"-"),1))=SUMPRODUCT((TRIM(L490:O490)&lt;&gt;"-")*1),
    "No Change",
    "Change"))</f>
        <v>No Data</v>
      </c>
      <c r="R490" s="159"/>
      <c r="S490" s="111"/>
    </row>
    <row r="491" spans="1:19" x14ac:dyDescent="0.3">
      <c r="A491" t="s">
        <v>468</v>
      </c>
      <c r="B491" t="s">
        <v>1137</v>
      </c>
      <c r="C491" s="160" t="str">
        <f>TRIM(CLEAN(TEXT(IFERROR(INDEX('Snakeden MR'!$B$4:$C$3028,MATCH($A491,'Snakeden MR'!$C$4:$C$3028,0),1),"-"),"@")))</f>
        <v>-</v>
      </c>
      <c r="D491" s="147" t="str">
        <f>TRIM(CLEAN(TEXT(IFERROR(INDEX('Snakeden MR'!$I$4:$J$3028,MATCH($A491,'Snakeden MR'!$J$4:$J$3028,0),1),"-"),"@")))</f>
        <v>-</v>
      </c>
      <c r="E491" s="147" t="str">
        <f>TRIM(CLEAN(TEXT(IFERROR(INDEX('Snakeden MR'!$P$4:$Q$3028,MATCH($A491,'Snakeden MR'!$Q$4:$Q$3028,0),1),"-"),"@")))</f>
        <v>-</v>
      </c>
      <c r="F491" s="147" t="str">
        <f>TRIM(CLEAN(TEXT(IFERROR(INDEX('Snakeden MR'!$W$4:$X$3028,MATCH($A491,'Snakeden MR'!$X$4:$X$3028,0),1),"-"),"@")))</f>
        <v>-</v>
      </c>
      <c r="G491" s="159" t="str">
        <f t="shared" si="14"/>
        <v>Not Found</v>
      </c>
      <c r="H491" t="str" cm="1">
        <f t="array" ref="H491">IF(SUMPRODUCT((TRIM(C491:F491)&lt;&gt;"-")*1)=0,
    "No Data",
    IF(COUNTIF(C491:F491,INDEX(_xlfn._xlws.FILTER(C491:F491,TRIM(C491:F491)&lt;&gt;"-"),1))=SUMPRODUCT((TRIM(C491:F491)&lt;&gt;"-")*1),
    "No Change",
    "Change"))</f>
        <v>No Data</v>
      </c>
      <c r="I491" s="159"/>
      <c r="J491"/>
      <c r="K491" s="163"/>
      <c r="L491" s="147" t="str">
        <f>TRIM(CLEAN(TEXT(IFERROR(INDEX('Glade MR'!$B$4:$C$3000,MATCH($A491,'Glade MR'!$C$4:$C$3000,0),1),"-"),"@")))</f>
        <v>Riffle 3</v>
      </c>
      <c r="M491" s="147" t="str">
        <f>TRIM(CLEAN(TEXT(IFERROR(INDEX('Glade MR'!$I$4:$J$3000,MATCH($A491,'Glade MR'!$J$4:$J$3000,0),1),"-"),"@")))</f>
        <v>Riffle (P4 -&gt; P3)</v>
      </c>
      <c r="N491" s="147" t="str">
        <f>TRIM(CLEAN(TEXT(IFERROR(INDEX('Glade MR'!$P$4:$Q$3000,MATCH($A491,'Glade MR'!$Q$4:$Q$3000,0),1),"-"),"@")))</f>
        <v>-</v>
      </c>
      <c r="O491" s="147" t="str">
        <f>TRIM(CLEAN(TEXT(IFERROR(INDEX('Glade MR'!$W$4:$X$3000,MATCH($A491,'Glade MR'!$X$4:$X$3000,0),1),"-"),"@")))</f>
        <v>-</v>
      </c>
      <c r="P491" s="159" t="str">
        <f t="shared" si="15"/>
        <v>Found</v>
      </c>
      <c r="Q491" t="str" cm="1">
        <f t="array" ref="Q491">IF(SUMPRODUCT((TRIM(L491:O491)&lt;&gt;"-")*1)=0,
    "No Data",
    IF(COUNTIF(L491:O491,INDEX(_xlfn._xlws.FILTER(L491:O491,TRIM(L491:O491)&lt;&gt;"-"),1))=SUMPRODUCT((TRIM(L491:O491)&lt;&gt;"-")*1),
    "No Change",
    "Change"))</f>
        <v>Change</v>
      </c>
      <c r="R491" s="159"/>
      <c r="S491" s="111"/>
    </row>
    <row r="492" spans="1:19" x14ac:dyDescent="0.3">
      <c r="A492" t="s">
        <v>890</v>
      </c>
      <c r="B492" t="s">
        <v>1137</v>
      </c>
      <c r="C492" s="160" t="str">
        <f>TRIM(CLEAN(TEXT(IFERROR(INDEX('Snakeden MR'!$B$4:$C$3028,MATCH($A492,'Snakeden MR'!$C$4:$C$3028,0),1),"-"),"@")))</f>
        <v>-</v>
      </c>
      <c r="D492" s="147" t="str">
        <f>TRIM(CLEAN(TEXT(IFERROR(INDEX('Snakeden MR'!$I$4:$J$3028,MATCH($A492,'Snakeden MR'!$J$4:$J$3028,0),1),"-"),"@")))</f>
        <v>-</v>
      </c>
      <c r="E492" s="147" t="str">
        <f>TRIM(CLEAN(TEXT(IFERROR(INDEX('Snakeden MR'!$P$4:$Q$3028,MATCH($A492,'Snakeden MR'!$Q$4:$Q$3028,0),1),"-"),"@")))</f>
        <v>-</v>
      </c>
      <c r="F492" s="147" t="str">
        <f>TRIM(CLEAN(TEXT(IFERROR(INDEX('Snakeden MR'!$W$4:$X$3028,MATCH($A492,'Snakeden MR'!$X$4:$X$3028,0),1),"-"),"@")))</f>
        <v>-</v>
      </c>
      <c r="G492" s="159" t="str">
        <f t="shared" si="14"/>
        <v>Not Found</v>
      </c>
      <c r="H492" t="str" cm="1">
        <f t="array" ref="H492">IF(SUMPRODUCT((TRIM(C492:F492)&lt;&gt;"-")*1)=0,
    "No Data",
    IF(COUNTIF(C492:F492,INDEX(_xlfn._xlws.FILTER(C492:F492,TRIM(C492:F492)&lt;&gt;"-"),1))=SUMPRODUCT((TRIM(C492:F492)&lt;&gt;"-")*1),
    "No Change",
    "Change"))</f>
        <v>No Data</v>
      </c>
      <c r="I492" s="159"/>
      <c r="J492"/>
      <c r="K492" s="163"/>
      <c r="L492" s="147" t="str">
        <f>TRIM(CLEAN(TEXT(IFERROR(INDEX('Glade MR'!$B$4:$C$3000,MATCH($A492,'Glade MR'!$C$4:$C$3000,0),1),"-"),"@")))</f>
        <v>-</v>
      </c>
      <c r="M492" s="147" t="str">
        <f>TRIM(CLEAN(TEXT(IFERROR(INDEX('Glade MR'!$I$4:$J$3000,MATCH($A492,'Glade MR'!$J$4:$J$3000,0),1),"-"),"@")))</f>
        <v>-</v>
      </c>
      <c r="N492" s="147" t="str">
        <f>TRIM(CLEAN(TEXT(IFERROR(INDEX('Glade MR'!$P$4:$Q$3000,MATCH($A492,'Glade MR'!$Q$4:$Q$3000,0),1),"-"),"@")))</f>
        <v>Pool 3</v>
      </c>
      <c r="O492" s="147" t="str">
        <f>TRIM(CLEAN(TEXT(IFERROR(INDEX('Glade MR'!$W$4:$X$3000,MATCH($A492,'Glade MR'!$X$4:$X$3000,0),1),"-"),"@")))</f>
        <v>Pool 3</v>
      </c>
      <c r="P492" s="159" t="str">
        <f t="shared" si="15"/>
        <v>Found</v>
      </c>
      <c r="Q492" t="str" cm="1">
        <f t="array" ref="Q492">IF(SUMPRODUCT((TRIM(L492:O492)&lt;&gt;"-")*1)=0,
    "No Data",
    IF(COUNTIF(L492:O492,INDEX(_xlfn._xlws.FILTER(L492:O492,TRIM(L492:O492)&lt;&gt;"-"),1))=SUMPRODUCT((TRIM(L492:O492)&lt;&gt;"-")*1),
    "No Change",
    "Change"))</f>
        <v>No Change</v>
      </c>
      <c r="R492" s="159"/>
      <c r="S492" s="111"/>
    </row>
    <row r="493" spans="1:19" x14ac:dyDescent="0.3">
      <c r="A493" t="s">
        <v>215</v>
      </c>
      <c r="B493" t="s">
        <v>1145</v>
      </c>
      <c r="C493" s="160" t="str">
        <f>TRIM(CLEAN(TEXT(IFERROR(INDEX('Snakeden MR'!$B$4:$C$3028,MATCH($A493,'Snakeden MR'!$C$4:$C$3028,0),1),"-"),"@")))</f>
        <v>-</v>
      </c>
      <c r="D493" s="147" t="str">
        <f>TRIM(CLEAN(TEXT(IFERROR(INDEX('Snakeden MR'!$I$4:$J$3028,MATCH($A493,'Snakeden MR'!$J$4:$J$3028,0),1),"-"),"@")))</f>
        <v>Pool 4</v>
      </c>
      <c r="E493" s="147" t="str">
        <f>TRIM(CLEAN(TEXT(IFERROR(INDEX('Snakeden MR'!$P$4:$Q$3028,MATCH($A493,'Snakeden MR'!$Q$4:$Q$3028,0),1),"-"),"@")))</f>
        <v>-</v>
      </c>
      <c r="F493" s="147" t="str">
        <f>TRIM(CLEAN(TEXT(IFERROR(INDEX('Snakeden MR'!$W$4:$X$3028,MATCH($A493,'Snakeden MR'!$X$4:$X$3028,0),1),"-"),"@")))</f>
        <v>-</v>
      </c>
      <c r="G493" s="159" t="str">
        <f t="shared" si="14"/>
        <v>Found</v>
      </c>
      <c r="H493" t="str" cm="1">
        <f t="array" ref="H493">IF(SUMPRODUCT((TRIM(C493:F493)&lt;&gt;"-")*1)=0,
    "No Data",
    IF(COUNTIF(C493:F493,INDEX(_xlfn._xlws.FILTER(C493:F493,TRIM(C493:F493)&lt;&gt;"-"),1))=SUMPRODUCT((TRIM(C493:F493)&lt;&gt;"-")*1),
    "No Change",
    "Change"))</f>
        <v>No Change</v>
      </c>
      <c r="I493" s="159"/>
      <c r="J493"/>
      <c r="K493" s="163"/>
      <c r="L493" s="147" t="str">
        <f>TRIM(CLEAN(TEXT(IFERROR(INDEX('Glade MR'!$B$4:$C$3000,MATCH($A493,'Glade MR'!$C$4:$C$3000,0),1),"-"),"@")))</f>
        <v>-</v>
      </c>
      <c r="M493" s="147" t="str">
        <f>TRIM(CLEAN(TEXT(IFERROR(INDEX('Glade MR'!$I$4:$J$3000,MATCH($A493,'Glade MR'!$J$4:$J$3000,0),1),"-"),"@")))</f>
        <v>-</v>
      </c>
      <c r="N493" s="147" t="str">
        <f>TRIM(CLEAN(TEXT(IFERROR(INDEX('Glade MR'!$P$4:$Q$3000,MATCH($A493,'Glade MR'!$Q$4:$Q$3000,0),1),"-"),"@")))</f>
        <v>-</v>
      </c>
      <c r="O493" s="147" t="str">
        <f>TRIM(CLEAN(TEXT(IFERROR(INDEX('Glade MR'!$W$4:$X$3000,MATCH($A493,'Glade MR'!$X$4:$X$3000,0),1),"-"),"@")))</f>
        <v>-</v>
      </c>
      <c r="P493" s="159" t="str">
        <f t="shared" si="15"/>
        <v>Not Found</v>
      </c>
      <c r="Q493" t="str" cm="1">
        <f t="array" ref="Q493">IF(SUMPRODUCT((TRIM(L493:O493)&lt;&gt;"-")*1)=0,
    "No Data",
    IF(COUNTIF(L493:O493,INDEX(_xlfn._xlws.FILTER(L493:O493,TRIM(L493:O493)&lt;&gt;"-"),1))=SUMPRODUCT((TRIM(L493:O493)&lt;&gt;"-")*1),
    "No Change",
    "Change"))</f>
        <v>No Data</v>
      </c>
      <c r="R493" s="159"/>
      <c r="S493" s="111"/>
    </row>
    <row r="494" spans="1:19" x14ac:dyDescent="0.3">
      <c r="A494" t="s">
        <v>1494</v>
      </c>
      <c r="B494" t="s">
        <v>1145</v>
      </c>
      <c r="C494" s="160" t="str">
        <f>TRIM(CLEAN(TEXT(IFERROR(INDEX('Snakeden MR'!$B$4:$C$3028,MATCH($A494,'Snakeden MR'!$C$4:$C$3028,0),1),"-"),"@")))</f>
        <v>-</v>
      </c>
      <c r="D494" s="147" t="str">
        <f>TRIM(CLEAN(TEXT(IFERROR(INDEX('Snakeden MR'!$I$4:$J$3028,MATCH($A494,'Snakeden MR'!$J$4:$J$3028,0),1),"-"),"@")))</f>
        <v>-</v>
      </c>
      <c r="E494" s="147" t="str">
        <f>TRIM(CLEAN(TEXT(IFERROR(INDEX('Snakeden MR'!$P$4:$Q$3028,MATCH($A494,'Snakeden MR'!$Q$4:$Q$3028,0),1),"-"),"@")))</f>
        <v>-</v>
      </c>
      <c r="F494" s="147" t="str">
        <f>TRIM(CLEAN(TEXT(IFERROR(INDEX('Snakeden MR'!$W$4:$X$3028,MATCH($A494,'Snakeden MR'!$X$4:$X$3028,0),1),"-"),"@")))</f>
        <v>-</v>
      </c>
      <c r="G494" s="159" t="str">
        <f t="shared" si="14"/>
        <v>Not Found</v>
      </c>
      <c r="H494" t="str" cm="1">
        <f t="array" ref="H494">IF(SUMPRODUCT((TRIM(C494:F494)&lt;&gt;"-")*1)=0,
    "No Data",
    IF(COUNTIF(C494:F494,INDEX(_xlfn._xlws.FILTER(C494:F494,TRIM(C494:F494)&lt;&gt;"-"),1))=SUMPRODUCT((TRIM(C494:F494)&lt;&gt;"-")*1),
    "No Change",
    "Change"))</f>
        <v>No Data</v>
      </c>
      <c r="I494" s="159"/>
      <c r="J494"/>
      <c r="K494" s="163"/>
      <c r="L494" s="147" t="str">
        <f>TRIM(CLEAN(TEXT(IFERROR(INDEX('Glade MR'!$B$4:$C$3000,MATCH($A494,'Glade MR'!$C$4:$C$3000,0),1),"-"),"@")))</f>
        <v>-</v>
      </c>
      <c r="M494" s="147" t="str">
        <f>TRIM(CLEAN(TEXT(IFERROR(INDEX('Glade MR'!$I$4:$J$3000,MATCH($A494,'Glade MR'!$J$4:$J$3000,0),1),"-"),"@")))</f>
        <v>-</v>
      </c>
      <c r="N494" s="147" t="str">
        <f>TRIM(CLEAN(TEXT(IFERROR(INDEX('Glade MR'!$P$4:$Q$3000,MATCH($A494,'Glade MR'!$Q$4:$Q$3000,0),1),"-"),"@")))</f>
        <v>-</v>
      </c>
      <c r="O494" s="147" t="str">
        <f>TRIM(CLEAN(TEXT(IFERROR(INDEX('Glade MR'!$W$4:$X$3000,MATCH($A494,'Glade MR'!$X$4:$X$3000,0),1),"-"),"@")))</f>
        <v>-</v>
      </c>
      <c r="P494" s="159" t="str">
        <f t="shared" si="15"/>
        <v>Not Found</v>
      </c>
      <c r="Q494" t="str" cm="1">
        <f t="array" ref="Q494">IF(SUMPRODUCT((TRIM(L494:O494)&lt;&gt;"-")*1)=0,
    "No Data",
    IF(COUNTIF(L494:O494,INDEX(_xlfn._xlws.FILTER(L494:O494,TRIM(L494:O494)&lt;&gt;"-"),1))=SUMPRODUCT((TRIM(L494:O494)&lt;&gt;"-")*1),
    "No Change",
    "Change"))</f>
        <v>No Data</v>
      </c>
      <c r="R494" s="159"/>
      <c r="S494" s="111"/>
    </row>
    <row r="495" spans="1:19" x14ac:dyDescent="0.3">
      <c r="A495" t="s">
        <v>1495</v>
      </c>
      <c r="B495" t="s">
        <v>1145</v>
      </c>
      <c r="C495" s="160" t="str">
        <f>TRIM(CLEAN(TEXT(IFERROR(INDEX('Snakeden MR'!$B$4:$C$3028,MATCH($A495,'Snakeden MR'!$C$4:$C$3028,0),1),"-"),"@")))</f>
        <v>-</v>
      </c>
      <c r="D495" s="147" t="str">
        <f>TRIM(CLEAN(TEXT(IFERROR(INDEX('Snakeden MR'!$I$4:$J$3028,MATCH($A495,'Snakeden MR'!$J$4:$J$3028,0),1),"-"),"@")))</f>
        <v>-</v>
      </c>
      <c r="E495" s="147" t="str">
        <f>TRIM(CLEAN(TEXT(IFERROR(INDEX('Snakeden MR'!$P$4:$Q$3028,MATCH($A495,'Snakeden MR'!$Q$4:$Q$3028,0),1),"-"),"@")))</f>
        <v>-</v>
      </c>
      <c r="F495" s="147" t="str">
        <f>TRIM(CLEAN(TEXT(IFERROR(INDEX('Snakeden MR'!$W$4:$X$3028,MATCH($A495,'Snakeden MR'!$X$4:$X$3028,0),1),"-"),"@")))</f>
        <v>-</v>
      </c>
      <c r="G495" s="159" t="str">
        <f t="shared" si="14"/>
        <v>Not Found</v>
      </c>
      <c r="H495" t="str" cm="1">
        <f t="array" ref="H495">IF(SUMPRODUCT((TRIM(C495:F495)&lt;&gt;"-")*1)=0,
    "No Data",
    IF(COUNTIF(C495:F495,INDEX(_xlfn._xlws.FILTER(C495:F495,TRIM(C495:F495)&lt;&gt;"-"),1))=SUMPRODUCT((TRIM(C495:F495)&lt;&gt;"-")*1),
    "No Change",
    "Change"))</f>
        <v>No Data</v>
      </c>
      <c r="I495" s="159"/>
      <c r="J495"/>
      <c r="K495" s="163"/>
      <c r="L495" s="147" t="str">
        <f>TRIM(CLEAN(TEXT(IFERROR(INDEX('Glade MR'!$B$4:$C$3000,MATCH($A495,'Glade MR'!$C$4:$C$3000,0),1),"-"),"@")))</f>
        <v>-</v>
      </c>
      <c r="M495" s="147" t="str">
        <f>TRIM(CLEAN(TEXT(IFERROR(INDEX('Glade MR'!$I$4:$J$3000,MATCH($A495,'Glade MR'!$J$4:$J$3000,0),1),"-"),"@")))</f>
        <v>-</v>
      </c>
      <c r="N495" s="147" t="str">
        <f>TRIM(CLEAN(TEXT(IFERROR(INDEX('Glade MR'!$P$4:$Q$3000,MATCH($A495,'Glade MR'!$Q$4:$Q$3000,0),1),"-"),"@")))</f>
        <v>-</v>
      </c>
      <c r="O495" s="147" t="str">
        <f>TRIM(CLEAN(TEXT(IFERROR(INDEX('Glade MR'!$W$4:$X$3000,MATCH($A495,'Glade MR'!$X$4:$X$3000,0),1),"-"),"@")))</f>
        <v>-</v>
      </c>
      <c r="P495" s="159" t="str">
        <f t="shared" si="15"/>
        <v>Not Found</v>
      </c>
      <c r="Q495" t="str" cm="1">
        <f t="array" ref="Q495">IF(SUMPRODUCT((TRIM(L495:O495)&lt;&gt;"-")*1)=0,
    "No Data",
    IF(COUNTIF(L495:O495,INDEX(_xlfn._xlws.FILTER(L495:O495,TRIM(L495:O495)&lt;&gt;"-"),1))=SUMPRODUCT((TRIM(L495:O495)&lt;&gt;"-")*1),
    "No Change",
    "Change"))</f>
        <v>No Data</v>
      </c>
      <c r="R495" s="159"/>
      <c r="S495" s="111"/>
    </row>
    <row r="496" spans="1:19" x14ac:dyDescent="0.3">
      <c r="A496" t="s">
        <v>1496</v>
      </c>
      <c r="B496" t="s">
        <v>1145</v>
      </c>
      <c r="C496" s="160" t="str">
        <f>TRIM(CLEAN(TEXT(IFERROR(INDEX('Snakeden MR'!$B$4:$C$3028,MATCH($A496,'Snakeden MR'!$C$4:$C$3028,0),1),"-"),"@")))</f>
        <v>-</v>
      </c>
      <c r="D496" s="147" t="str">
        <f>TRIM(CLEAN(TEXT(IFERROR(INDEX('Snakeden MR'!$I$4:$J$3028,MATCH($A496,'Snakeden MR'!$J$4:$J$3028,0),1),"-"),"@")))</f>
        <v>-</v>
      </c>
      <c r="E496" s="147" t="str">
        <f>TRIM(CLEAN(TEXT(IFERROR(INDEX('Snakeden MR'!$P$4:$Q$3028,MATCH($A496,'Snakeden MR'!$Q$4:$Q$3028,0),1),"-"),"@")))</f>
        <v>-</v>
      </c>
      <c r="F496" s="147" t="str">
        <f>TRIM(CLEAN(TEXT(IFERROR(INDEX('Snakeden MR'!$W$4:$X$3028,MATCH($A496,'Snakeden MR'!$X$4:$X$3028,0),1),"-"),"@")))</f>
        <v>-</v>
      </c>
      <c r="G496" s="159" t="str">
        <f t="shared" si="14"/>
        <v>Not Found</v>
      </c>
      <c r="H496" t="str" cm="1">
        <f t="array" ref="H496">IF(SUMPRODUCT((TRIM(C496:F496)&lt;&gt;"-")*1)=0,
    "No Data",
    IF(COUNTIF(C496:F496,INDEX(_xlfn._xlws.FILTER(C496:F496,TRIM(C496:F496)&lt;&gt;"-"),1))=SUMPRODUCT((TRIM(C496:F496)&lt;&gt;"-")*1),
    "No Change",
    "Change"))</f>
        <v>No Data</v>
      </c>
      <c r="I496" s="159"/>
      <c r="J496"/>
      <c r="K496" s="163"/>
      <c r="L496" s="147" t="str">
        <f>TRIM(CLEAN(TEXT(IFERROR(INDEX('Glade MR'!$B$4:$C$3000,MATCH($A496,'Glade MR'!$C$4:$C$3000,0),1),"-"),"@")))</f>
        <v>-</v>
      </c>
      <c r="M496" s="147" t="str">
        <f>TRIM(CLEAN(TEXT(IFERROR(INDEX('Glade MR'!$I$4:$J$3000,MATCH($A496,'Glade MR'!$J$4:$J$3000,0),1),"-"),"@")))</f>
        <v>-</v>
      </c>
      <c r="N496" s="147" t="str">
        <f>TRIM(CLEAN(TEXT(IFERROR(INDEX('Glade MR'!$P$4:$Q$3000,MATCH($A496,'Glade MR'!$Q$4:$Q$3000,0),1),"-"),"@")))</f>
        <v>-</v>
      </c>
      <c r="O496" s="147" t="str">
        <f>TRIM(CLEAN(TEXT(IFERROR(INDEX('Glade MR'!$W$4:$X$3000,MATCH($A496,'Glade MR'!$X$4:$X$3000,0),1),"-"),"@")))</f>
        <v>-</v>
      </c>
      <c r="P496" s="159" t="str">
        <f t="shared" si="15"/>
        <v>Not Found</v>
      </c>
      <c r="Q496" t="str" cm="1">
        <f t="array" ref="Q496">IF(SUMPRODUCT((TRIM(L496:O496)&lt;&gt;"-")*1)=0,
    "No Data",
    IF(COUNTIF(L496:O496,INDEX(_xlfn._xlws.FILTER(L496:O496,TRIM(L496:O496)&lt;&gt;"-"),1))=SUMPRODUCT((TRIM(L496:O496)&lt;&gt;"-")*1),
    "No Change",
    "Change"))</f>
        <v>No Data</v>
      </c>
      <c r="R496" s="159"/>
      <c r="S496" s="111"/>
    </row>
    <row r="497" spans="1:19" x14ac:dyDescent="0.3">
      <c r="A497" t="s">
        <v>1497</v>
      </c>
      <c r="B497" t="s">
        <v>1145</v>
      </c>
      <c r="C497" s="160" t="str">
        <f>TRIM(CLEAN(TEXT(IFERROR(INDEX('Snakeden MR'!$B$4:$C$3028,MATCH($A497,'Snakeden MR'!$C$4:$C$3028,0),1),"-"),"@")))</f>
        <v>-</v>
      </c>
      <c r="D497" s="147" t="str">
        <f>TRIM(CLEAN(TEXT(IFERROR(INDEX('Snakeden MR'!$I$4:$J$3028,MATCH($A497,'Snakeden MR'!$J$4:$J$3028,0),1),"-"),"@")))</f>
        <v>-</v>
      </c>
      <c r="E497" s="147" t="str">
        <f>TRIM(CLEAN(TEXT(IFERROR(INDEX('Snakeden MR'!$P$4:$Q$3028,MATCH($A497,'Snakeden MR'!$Q$4:$Q$3028,0),1),"-"),"@")))</f>
        <v>-</v>
      </c>
      <c r="F497" s="147" t="str">
        <f>TRIM(CLEAN(TEXT(IFERROR(INDEX('Snakeden MR'!$W$4:$X$3028,MATCH($A497,'Snakeden MR'!$X$4:$X$3028,0),1),"-"),"@")))</f>
        <v>-</v>
      </c>
      <c r="G497" s="159" t="str">
        <f t="shared" si="14"/>
        <v>Not Found</v>
      </c>
      <c r="H497" t="str" cm="1">
        <f t="array" ref="H497">IF(SUMPRODUCT((TRIM(C497:F497)&lt;&gt;"-")*1)=0,
    "No Data",
    IF(COUNTIF(C497:F497,INDEX(_xlfn._xlws.FILTER(C497:F497,TRIM(C497:F497)&lt;&gt;"-"),1))=SUMPRODUCT((TRIM(C497:F497)&lt;&gt;"-")*1),
    "No Change",
    "Change"))</f>
        <v>No Data</v>
      </c>
      <c r="I497" s="159"/>
      <c r="J497"/>
      <c r="K497" s="163"/>
      <c r="L497" s="147" t="str">
        <f>TRIM(CLEAN(TEXT(IFERROR(INDEX('Glade MR'!$B$4:$C$3000,MATCH($A497,'Glade MR'!$C$4:$C$3000,0),1),"-"),"@")))</f>
        <v>-</v>
      </c>
      <c r="M497" s="147" t="str">
        <f>TRIM(CLEAN(TEXT(IFERROR(INDEX('Glade MR'!$I$4:$J$3000,MATCH($A497,'Glade MR'!$J$4:$J$3000,0),1),"-"),"@")))</f>
        <v>-</v>
      </c>
      <c r="N497" s="147" t="str">
        <f>TRIM(CLEAN(TEXT(IFERROR(INDEX('Glade MR'!$P$4:$Q$3000,MATCH($A497,'Glade MR'!$Q$4:$Q$3000,0),1),"-"),"@")))</f>
        <v>-</v>
      </c>
      <c r="O497" s="147" t="str">
        <f>TRIM(CLEAN(TEXT(IFERROR(INDEX('Glade MR'!$W$4:$X$3000,MATCH($A497,'Glade MR'!$X$4:$X$3000,0),1),"-"),"@")))</f>
        <v>-</v>
      </c>
      <c r="P497" s="159" t="str">
        <f t="shared" si="15"/>
        <v>Not Found</v>
      </c>
      <c r="Q497" t="str" cm="1">
        <f t="array" ref="Q497">IF(SUMPRODUCT((TRIM(L497:O497)&lt;&gt;"-")*1)=0,
    "No Data",
    IF(COUNTIF(L497:O497,INDEX(_xlfn._xlws.FILTER(L497:O497,TRIM(L497:O497)&lt;&gt;"-"),1))=SUMPRODUCT((TRIM(L497:O497)&lt;&gt;"-")*1),
    "No Change",
    "Change"))</f>
        <v>No Data</v>
      </c>
      <c r="R497" s="159"/>
      <c r="S497" s="111"/>
    </row>
    <row r="498" spans="1:19" x14ac:dyDescent="0.3">
      <c r="A498" t="s">
        <v>1498</v>
      </c>
      <c r="B498" t="s">
        <v>1145</v>
      </c>
      <c r="C498" s="160" t="str">
        <f>TRIM(CLEAN(TEXT(IFERROR(INDEX('Snakeden MR'!$B$4:$C$3028,MATCH($A498,'Snakeden MR'!$C$4:$C$3028,0),1),"-"),"@")))</f>
        <v>-</v>
      </c>
      <c r="D498" s="147" t="str">
        <f>TRIM(CLEAN(TEXT(IFERROR(INDEX('Snakeden MR'!$I$4:$J$3028,MATCH($A498,'Snakeden MR'!$J$4:$J$3028,0),1),"-"),"@")))</f>
        <v>-</v>
      </c>
      <c r="E498" s="147" t="str">
        <f>TRIM(CLEAN(TEXT(IFERROR(INDEX('Snakeden MR'!$P$4:$Q$3028,MATCH($A498,'Snakeden MR'!$Q$4:$Q$3028,0),1),"-"),"@")))</f>
        <v>-</v>
      </c>
      <c r="F498" s="147" t="str">
        <f>TRIM(CLEAN(TEXT(IFERROR(INDEX('Snakeden MR'!$W$4:$X$3028,MATCH($A498,'Snakeden MR'!$X$4:$X$3028,0),1),"-"),"@")))</f>
        <v>-</v>
      </c>
      <c r="G498" s="159" t="str">
        <f t="shared" si="14"/>
        <v>Not Found</v>
      </c>
      <c r="H498" t="str" cm="1">
        <f t="array" ref="H498">IF(SUMPRODUCT((TRIM(C498:F498)&lt;&gt;"-")*1)=0,
    "No Data",
    IF(COUNTIF(C498:F498,INDEX(_xlfn._xlws.FILTER(C498:F498,TRIM(C498:F498)&lt;&gt;"-"),1))=SUMPRODUCT((TRIM(C498:F498)&lt;&gt;"-")*1),
    "No Change",
    "Change"))</f>
        <v>No Data</v>
      </c>
      <c r="I498" s="159"/>
      <c r="J498"/>
      <c r="K498" s="163"/>
      <c r="L498" s="147" t="str">
        <f>TRIM(CLEAN(TEXT(IFERROR(INDEX('Glade MR'!$B$4:$C$3000,MATCH($A498,'Glade MR'!$C$4:$C$3000,0),1),"-"),"@")))</f>
        <v>-</v>
      </c>
      <c r="M498" s="147" t="str">
        <f>TRIM(CLEAN(TEXT(IFERROR(INDEX('Glade MR'!$I$4:$J$3000,MATCH($A498,'Glade MR'!$J$4:$J$3000,0),1),"-"),"@")))</f>
        <v>-</v>
      </c>
      <c r="N498" s="147" t="str">
        <f>TRIM(CLEAN(TEXT(IFERROR(INDEX('Glade MR'!$P$4:$Q$3000,MATCH($A498,'Glade MR'!$Q$4:$Q$3000,0),1),"-"),"@")))</f>
        <v>-</v>
      </c>
      <c r="O498" s="147" t="str">
        <f>TRIM(CLEAN(TEXT(IFERROR(INDEX('Glade MR'!$W$4:$X$3000,MATCH($A498,'Glade MR'!$X$4:$X$3000,0),1),"-"),"@")))</f>
        <v>-</v>
      </c>
      <c r="P498" s="159" t="str">
        <f t="shared" si="15"/>
        <v>Not Found</v>
      </c>
      <c r="Q498" t="str" cm="1">
        <f t="array" ref="Q498">IF(SUMPRODUCT((TRIM(L498:O498)&lt;&gt;"-")*1)=0,
    "No Data",
    IF(COUNTIF(L498:O498,INDEX(_xlfn._xlws.FILTER(L498:O498,TRIM(L498:O498)&lt;&gt;"-"),1))=SUMPRODUCT((TRIM(L498:O498)&lt;&gt;"-")*1),
    "No Change",
    "Change"))</f>
        <v>No Data</v>
      </c>
      <c r="R498" s="159"/>
      <c r="S498" s="111"/>
    </row>
    <row r="499" spans="1:19" x14ac:dyDescent="0.3">
      <c r="A499" t="s">
        <v>1499</v>
      </c>
      <c r="B499" t="s">
        <v>1145</v>
      </c>
      <c r="C499" s="160" t="str">
        <f>TRIM(CLEAN(TEXT(IFERROR(INDEX('Snakeden MR'!$B$4:$C$3028,MATCH($A499,'Snakeden MR'!$C$4:$C$3028,0),1),"-"),"@")))</f>
        <v>-</v>
      </c>
      <c r="D499" s="147" t="str">
        <f>TRIM(CLEAN(TEXT(IFERROR(INDEX('Snakeden MR'!$I$4:$J$3028,MATCH($A499,'Snakeden MR'!$J$4:$J$3028,0),1),"-"),"@")))</f>
        <v>-</v>
      </c>
      <c r="E499" s="147" t="str">
        <f>TRIM(CLEAN(TEXT(IFERROR(INDEX('Snakeden MR'!$P$4:$Q$3028,MATCH($A499,'Snakeden MR'!$Q$4:$Q$3028,0),1),"-"),"@")))</f>
        <v>-</v>
      </c>
      <c r="F499" s="147" t="str">
        <f>TRIM(CLEAN(TEXT(IFERROR(INDEX('Snakeden MR'!$W$4:$X$3028,MATCH($A499,'Snakeden MR'!$X$4:$X$3028,0),1),"-"),"@")))</f>
        <v>-</v>
      </c>
      <c r="G499" s="159" t="str">
        <f t="shared" si="14"/>
        <v>Not Found</v>
      </c>
      <c r="H499" t="str" cm="1">
        <f t="array" ref="H499">IF(SUMPRODUCT((TRIM(C499:F499)&lt;&gt;"-")*1)=0,
    "No Data",
    IF(COUNTIF(C499:F499,INDEX(_xlfn._xlws.FILTER(C499:F499,TRIM(C499:F499)&lt;&gt;"-"),1))=SUMPRODUCT((TRIM(C499:F499)&lt;&gt;"-")*1),
    "No Change",
    "Change"))</f>
        <v>No Data</v>
      </c>
      <c r="I499" s="159"/>
      <c r="J499"/>
      <c r="K499" s="163"/>
      <c r="L499" s="147" t="str">
        <f>TRIM(CLEAN(TEXT(IFERROR(INDEX('Glade MR'!$B$4:$C$3000,MATCH($A499,'Glade MR'!$C$4:$C$3000,0),1),"-"),"@")))</f>
        <v>-</v>
      </c>
      <c r="M499" s="147" t="str">
        <f>TRIM(CLEAN(TEXT(IFERROR(INDEX('Glade MR'!$I$4:$J$3000,MATCH($A499,'Glade MR'!$J$4:$J$3000,0),1),"-"),"@")))</f>
        <v>-</v>
      </c>
      <c r="N499" s="147" t="str">
        <f>TRIM(CLEAN(TEXT(IFERROR(INDEX('Glade MR'!$P$4:$Q$3000,MATCH($A499,'Glade MR'!$Q$4:$Q$3000,0),1),"-"),"@")))</f>
        <v>-</v>
      </c>
      <c r="O499" s="147" t="str">
        <f>TRIM(CLEAN(TEXT(IFERROR(INDEX('Glade MR'!$W$4:$X$3000,MATCH($A499,'Glade MR'!$X$4:$X$3000,0),1),"-"),"@")))</f>
        <v>-</v>
      </c>
      <c r="P499" s="159" t="str">
        <f t="shared" si="15"/>
        <v>Not Found</v>
      </c>
      <c r="Q499" t="str" cm="1">
        <f t="array" ref="Q499">IF(SUMPRODUCT((TRIM(L499:O499)&lt;&gt;"-")*1)=0,
    "No Data",
    IF(COUNTIF(L499:O499,INDEX(_xlfn._xlws.FILTER(L499:O499,TRIM(L499:O499)&lt;&gt;"-"),1))=SUMPRODUCT((TRIM(L499:O499)&lt;&gt;"-")*1),
    "No Change",
    "Change"))</f>
        <v>No Data</v>
      </c>
      <c r="R499" s="159"/>
      <c r="S499" s="111"/>
    </row>
    <row r="500" spans="1:19" x14ac:dyDescent="0.3">
      <c r="A500" t="s">
        <v>592</v>
      </c>
      <c r="B500" t="s">
        <v>1137</v>
      </c>
      <c r="C500" s="160" t="str">
        <f>TRIM(CLEAN(TEXT(IFERROR(INDEX('Snakeden MR'!$B$4:$C$3028,MATCH($A500,'Snakeden MR'!$C$4:$C$3028,0),1),"-"),"@")))</f>
        <v>-</v>
      </c>
      <c r="D500" s="147" t="str">
        <f>TRIM(CLEAN(TEXT(IFERROR(INDEX('Snakeden MR'!$I$4:$J$3028,MATCH($A500,'Snakeden MR'!$J$4:$J$3028,0),1),"-"),"@")))</f>
        <v>-</v>
      </c>
      <c r="E500" s="147" t="str">
        <f>TRIM(CLEAN(TEXT(IFERROR(INDEX('Snakeden MR'!$P$4:$Q$3028,MATCH($A500,'Snakeden MR'!$Q$4:$Q$3028,0),1),"-"),"@")))</f>
        <v>-</v>
      </c>
      <c r="F500" s="147" t="str">
        <f>TRIM(CLEAN(TEXT(IFERROR(INDEX('Snakeden MR'!$W$4:$X$3028,MATCH($A500,'Snakeden MR'!$X$4:$X$3028,0),1),"-"),"@")))</f>
        <v>-</v>
      </c>
      <c r="G500" s="159" t="str">
        <f t="shared" si="14"/>
        <v>Not Found</v>
      </c>
      <c r="H500" t="str" cm="1">
        <f t="array" ref="H500">IF(SUMPRODUCT((TRIM(C500:F500)&lt;&gt;"-")*1)=0,
    "No Data",
    IF(COUNTIF(C500:F500,INDEX(_xlfn._xlws.FILTER(C500:F500,TRIM(C500:F500)&lt;&gt;"-"),1))=SUMPRODUCT((TRIM(C500:F500)&lt;&gt;"-")*1),
    "No Change",
    "Change"))</f>
        <v>No Data</v>
      </c>
      <c r="I500" s="159"/>
      <c r="J500"/>
      <c r="K500" s="163"/>
      <c r="L500" s="147" t="str">
        <f>TRIM(CLEAN(TEXT(IFERROR(INDEX('Glade MR'!$B$4:$C$3000,MATCH($A500,'Glade MR'!$C$4:$C$3000,0),1),"-"),"@")))</f>
        <v>Pool 1</v>
      </c>
      <c r="M500" s="147" t="str">
        <f>TRIM(CLEAN(TEXT(IFERROR(INDEX('Glade MR'!$I$4:$J$3000,MATCH($A500,'Glade MR'!$J$4:$J$3000,0),1),"-"),"@")))</f>
        <v>Pool 1</v>
      </c>
      <c r="N500" s="147" t="str">
        <f>TRIM(CLEAN(TEXT(IFERROR(INDEX('Glade MR'!$P$4:$Q$3000,MATCH($A500,'Glade MR'!$Q$4:$Q$3000,0),1),"-"),"@")))</f>
        <v>-</v>
      </c>
      <c r="O500" s="147" t="str">
        <f>TRIM(CLEAN(TEXT(IFERROR(INDEX('Glade MR'!$W$4:$X$3000,MATCH($A500,'Glade MR'!$X$4:$X$3000,0),1),"-"),"@")))</f>
        <v>-</v>
      </c>
      <c r="P500" s="159" t="str">
        <f t="shared" si="15"/>
        <v>Found</v>
      </c>
      <c r="Q500" t="str" cm="1">
        <f t="array" ref="Q500">IF(SUMPRODUCT((TRIM(L500:O500)&lt;&gt;"-")*1)=0,
    "No Data",
    IF(COUNTIF(L500:O500,INDEX(_xlfn._xlws.FILTER(L500:O500,TRIM(L500:O500)&lt;&gt;"-"),1))=SUMPRODUCT((TRIM(L500:O500)&lt;&gt;"-")*1),
    "No Change",
    "Change"))</f>
        <v>No Change</v>
      </c>
      <c r="R500" s="159"/>
      <c r="S500" s="111"/>
    </row>
    <row r="501" spans="1:19" x14ac:dyDescent="0.3">
      <c r="A501" t="s">
        <v>113</v>
      </c>
      <c r="B501" t="s">
        <v>1137</v>
      </c>
      <c r="C501" s="160" t="str">
        <f>TRIM(CLEAN(TEXT(IFERROR(INDEX('Snakeden MR'!$B$4:$C$3028,MATCH($A501,'Snakeden MR'!$C$4:$C$3028,0),1),"-"),"@")))</f>
        <v>-</v>
      </c>
      <c r="D501" s="147" t="str">
        <f>TRIM(CLEAN(TEXT(IFERROR(INDEX('Snakeden MR'!$I$4:$J$3028,MATCH($A501,'Snakeden MR'!$J$4:$J$3028,0),1),"-"),"@")))</f>
        <v>-</v>
      </c>
      <c r="E501" s="147" t="str">
        <f>TRIM(CLEAN(TEXT(IFERROR(INDEX('Snakeden MR'!$P$4:$Q$3028,MATCH($A501,'Snakeden MR'!$Q$4:$Q$3028,0),1),"-"),"@")))</f>
        <v>Riffle B</v>
      </c>
      <c r="F501" s="147" t="str">
        <f>TRIM(CLEAN(TEXT(IFERROR(INDEX('Snakeden MR'!$W$4:$X$3028,MATCH($A501,'Snakeden MR'!$X$4:$X$3028,0),1),"-"),"@")))</f>
        <v>-</v>
      </c>
      <c r="G501" s="159" t="str">
        <f t="shared" si="14"/>
        <v>Found</v>
      </c>
      <c r="H501" t="str" cm="1">
        <f t="array" ref="H501">IF(SUMPRODUCT((TRIM(C501:F501)&lt;&gt;"-")*1)=0,
    "No Data",
    IF(COUNTIF(C501:F501,INDEX(_xlfn._xlws.FILTER(C501:F501,TRIM(C501:F501)&lt;&gt;"-"),1))=SUMPRODUCT((TRIM(C501:F501)&lt;&gt;"-")*1),
    "No Change",
    "Change"))</f>
        <v>No Change</v>
      </c>
      <c r="I501" s="159"/>
      <c r="J501"/>
      <c r="K501" s="163"/>
      <c r="L501" s="147" t="str">
        <f>TRIM(CLEAN(TEXT(IFERROR(INDEX('Glade MR'!$B$4:$C$3000,MATCH($A501,'Glade MR'!$C$4:$C$3000,0),1),"-"),"@")))</f>
        <v>-</v>
      </c>
      <c r="M501" s="147" t="str">
        <f>TRIM(CLEAN(TEXT(IFERROR(INDEX('Glade MR'!$I$4:$J$3000,MATCH($A501,'Glade MR'!$J$4:$J$3000,0),1),"-"),"@")))</f>
        <v>-</v>
      </c>
      <c r="N501" s="147" t="str">
        <f>TRIM(CLEAN(TEXT(IFERROR(INDEX('Glade MR'!$P$4:$Q$3000,MATCH($A501,'Glade MR'!$Q$4:$Q$3000,0),1),"-"),"@")))</f>
        <v>-</v>
      </c>
      <c r="O501" s="147" t="str">
        <f>TRIM(CLEAN(TEXT(IFERROR(INDEX('Glade MR'!$W$4:$X$3000,MATCH($A501,'Glade MR'!$X$4:$X$3000,0),1),"-"),"@")))</f>
        <v>-</v>
      </c>
      <c r="P501" s="159" t="str">
        <f t="shared" si="15"/>
        <v>Not Found</v>
      </c>
      <c r="Q501" t="str" cm="1">
        <f t="array" ref="Q501">IF(SUMPRODUCT((TRIM(L501:O501)&lt;&gt;"-")*1)=0,
    "No Data",
    IF(COUNTIF(L501:O501,INDEX(_xlfn._xlws.FILTER(L501:O501,TRIM(L501:O501)&lt;&gt;"-"),1))=SUMPRODUCT((TRIM(L501:O501)&lt;&gt;"-")*1),
    "No Change",
    "Change"))</f>
        <v>No Data</v>
      </c>
      <c r="R501" s="159"/>
      <c r="S501" s="111"/>
    </row>
    <row r="502" spans="1:19" x14ac:dyDescent="0.3">
      <c r="A502" t="s">
        <v>1500</v>
      </c>
      <c r="B502" t="s">
        <v>1145</v>
      </c>
      <c r="C502" s="160" t="str">
        <f>TRIM(CLEAN(TEXT(IFERROR(INDEX('Snakeden MR'!$B$4:$C$3028,MATCH($A502,'Snakeden MR'!$C$4:$C$3028,0),1),"-"),"@")))</f>
        <v>-</v>
      </c>
      <c r="D502" s="147" t="str">
        <f>TRIM(CLEAN(TEXT(IFERROR(INDEX('Snakeden MR'!$I$4:$J$3028,MATCH($A502,'Snakeden MR'!$J$4:$J$3028,0),1),"-"),"@")))</f>
        <v>-</v>
      </c>
      <c r="E502" s="147" t="str">
        <f>TRIM(CLEAN(TEXT(IFERROR(INDEX('Snakeden MR'!$P$4:$Q$3028,MATCH($A502,'Snakeden MR'!$Q$4:$Q$3028,0),1),"-"),"@")))</f>
        <v>-</v>
      </c>
      <c r="F502" s="147" t="str">
        <f>TRIM(CLEAN(TEXT(IFERROR(INDEX('Snakeden MR'!$W$4:$X$3028,MATCH($A502,'Snakeden MR'!$X$4:$X$3028,0),1),"-"),"@")))</f>
        <v>-</v>
      </c>
      <c r="G502" s="159" t="str">
        <f t="shared" si="14"/>
        <v>Not Found</v>
      </c>
      <c r="H502" t="str" cm="1">
        <f t="array" ref="H502">IF(SUMPRODUCT((TRIM(C502:F502)&lt;&gt;"-")*1)=0,
    "No Data",
    IF(COUNTIF(C502:F502,INDEX(_xlfn._xlws.FILTER(C502:F502,TRIM(C502:F502)&lt;&gt;"-"),1))=SUMPRODUCT((TRIM(C502:F502)&lt;&gt;"-")*1),
    "No Change",
    "Change"))</f>
        <v>No Data</v>
      </c>
      <c r="I502" s="159"/>
      <c r="J502"/>
      <c r="K502" s="163"/>
      <c r="L502" s="147" t="str">
        <f>TRIM(CLEAN(TEXT(IFERROR(INDEX('Glade MR'!$B$4:$C$3000,MATCH($A502,'Glade MR'!$C$4:$C$3000,0),1),"-"),"@")))</f>
        <v>-</v>
      </c>
      <c r="M502" s="147" t="str">
        <f>TRIM(CLEAN(TEXT(IFERROR(INDEX('Glade MR'!$I$4:$J$3000,MATCH($A502,'Glade MR'!$J$4:$J$3000,0),1),"-"),"@")))</f>
        <v>-</v>
      </c>
      <c r="N502" s="147" t="str">
        <f>TRIM(CLEAN(TEXT(IFERROR(INDEX('Glade MR'!$P$4:$Q$3000,MATCH($A502,'Glade MR'!$Q$4:$Q$3000,0),1),"-"),"@")))</f>
        <v>-</v>
      </c>
      <c r="O502" s="147" t="str">
        <f>TRIM(CLEAN(TEXT(IFERROR(INDEX('Glade MR'!$W$4:$X$3000,MATCH($A502,'Glade MR'!$X$4:$X$3000,0),1),"-"),"@")))</f>
        <v>-</v>
      </c>
      <c r="P502" s="159" t="str">
        <f t="shared" si="15"/>
        <v>Not Found</v>
      </c>
      <c r="Q502" t="str" cm="1">
        <f t="array" ref="Q502">IF(SUMPRODUCT((TRIM(L502:O502)&lt;&gt;"-")*1)=0,
    "No Data",
    IF(COUNTIF(L502:O502,INDEX(_xlfn._xlws.FILTER(L502:O502,TRIM(L502:O502)&lt;&gt;"-"),1))=SUMPRODUCT((TRIM(L502:O502)&lt;&gt;"-")*1),
    "No Change",
    "Change"))</f>
        <v>No Data</v>
      </c>
      <c r="R502" s="159"/>
      <c r="S502" s="111"/>
    </row>
    <row r="503" spans="1:19" x14ac:dyDescent="0.3">
      <c r="A503" t="s">
        <v>1501</v>
      </c>
      <c r="B503" t="s">
        <v>1145</v>
      </c>
      <c r="C503" s="160" t="str">
        <f>TRIM(CLEAN(TEXT(IFERROR(INDEX('Snakeden MR'!$B$4:$C$3028,MATCH($A503,'Snakeden MR'!$C$4:$C$3028,0),1),"-"),"@")))</f>
        <v>-</v>
      </c>
      <c r="D503" s="147" t="str">
        <f>TRIM(CLEAN(TEXT(IFERROR(INDEX('Snakeden MR'!$I$4:$J$3028,MATCH($A503,'Snakeden MR'!$J$4:$J$3028,0),1),"-"),"@")))</f>
        <v>-</v>
      </c>
      <c r="E503" s="147" t="str">
        <f>TRIM(CLEAN(TEXT(IFERROR(INDEX('Snakeden MR'!$P$4:$Q$3028,MATCH($A503,'Snakeden MR'!$Q$4:$Q$3028,0),1),"-"),"@")))</f>
        <v>-</v>
      </c>
      <c r="F503" s="147" t="str">
        <f>TRIM(CLEAN(TEXT(IFERROR(INDEX('Snakeden MR'!$W$4:$X$3028,MATCH($A503,'Snakeden MR'!$X$4:$X$3028,0),1),"-"),"@")))</f>
        <v>-</v>
      </c>
      <c r="G503" s="159" t="str">
        <f t="shared" si="14"/>
        <v>Not Found</v>
      </c>
      <c r="H503" t="str" cm="1">
        <f t="array" ref="H503">IF(SUMPRODUCT((TRIM(C503:F503)&lt;&gt;"-")*1)=0,
    "No Data",
    IF(COUNTIF(C503:F503,INDEX(_xlfn._xlws.FILTER(C503:F503,TRIM(C503:F503)&lt;&gt;"-"),1))=SUMPRODUCT((TRIM(C503:F503)&lt;&gt;"-")*1),
    "No Change",
    "Change"))</f>
        <v>No Data</v>
      </c>
      <c r="I503" s="159"/>
      <c r="J503"/>
      <c r="K503" s="163"/>
      <c r="L503" s="147" t="str">
        <f>TRIM(CLEAN(TEXT(IFERROR(INDEX('Glade MR'!$B$4:$C$3000,MATCH($A503,'Glade MR'!$C$4:$C$3000,0),1),"-"),"@")))</f>
        <v>-</v>
      </c>
      <c r="M503" s="147" t="str">
        <f>TRIM(CLEAN(TEXT(IFERROR(INDEX('Glade MR'!$I$4:$J$3000,MATCH($A503,'Glade MR'!$J$4:$J$3000,0),1),"-"),"@")))</f>
        <v>-</v>
      </c>
      <c r="N503" s="147" t="str">
        <f>TRIM(CLEAN(TEXT(IFERROR(INDEX('Glade MR'!$P$4:$Q$3000,MATCH($A503,'Glade MR'!$Q$4:$Q$3000,0),1),"-"),"@")))</f>
        <v>-</v>
      </c>
      <c r="O503" s="147" t="str">
        <f>TRIM(CLEAN(TEXT(IFERROR(INDEX('Glade MR'!$W$4:$X$3000,MATCH($A503,'Glade MR'!$X$4:$X$3000,0),1),"-"),"@")))</f>
        <v>-</v>
      </c>
      <c r="P503" s="159" t="str">
        <f t="shared" si="15"/>
        <v>Not Found</v>
      </c>
      <c r="Q503" t="str" cm="1">
        <f t="array" ref="Q503">IF(SUMPRODUCT((TRIM(L503:O503)&lt;&gt;"-")*1)=0,
    "No Data",
    IF(COUNTIF(L503:O503,INDEX(_xlfn._xlws.FILTER(L503:O503,TRIM(L503:O503)&lt;&gt;"-"),1))=SUMPRODUCT((TRIM(L503:O503)&lt;&gt;"-")*1),
    "No Change",
    "Change"))</f>
        <v>No Data</v>
      </c>
      <c r="R503" s="159"/>
      <c r="S503" s="111"/>
    </row>
    <row r="504" spans="1:19" x14ac:dyDescent="0.3">
      <c r="A504" t="s">
        <v>225</v>
      </c>
      <c r="B504" t="s">
        <v>1145</v>
      </c>
      <c r="C504" s="160" t="str">
        <f>TRIM(CLEAN(TEXT(IFERROR(INDEX('Snakeden MR'!$B$4:$C$3028,MATCH($A504,'Snakeden MR'!$C$4:$C$3028,0),1),"-"),"@")))</f>
        <v>-</v>
      </c>
      <c r="D504" s="147" t="str">
        <f>TRIM(CLEAN(TEXT(IFERROR(INDEX('Snakeden MR'!$I$4:$J$3028,MATCH($A504,'Snakeden MR'!$J$4:$J$3028,0),1),"-"),"@")))</f>
        <v>-</v>
      </c>
      <c r="E504" s="147" t="str">
        <f>TRIM(CLEAN(TEXT(IFERROR(INDEX('Snakeden MR'!$P$4:$Q$3028,MATCH($A504,'Snakeden MR'!$Q$4:$Q$3028,0),1),"-"),"@")))</f>
        <v>Pool 8</v>
      </c>
      <c r="F504" s="147" t="str">
        <f>TRIM(CLEAN(TEXT(IFERROR(INDEX('Snakeden MR'!$W$4:$X$3028,MATCH($A504,'Snakeden MR'!$X$4:$X$3028,0),1),"-"),"@")))</f>
        <v>-</v>
      </c>
      <c r="G504" s="159" t="str">
        <f t="shared" si="14"/>
        <v>Found</v>
      </c>
      <c r="H504" t="str" cm="1">
        <f t="array" ref="H504">IF(SUMPRODUCT((TRIM(C504:F504)&lt;&gt;"-")*1)=0,
    "No Data",
    IF(COUNTIF(C504:F504,INDEX(_xlfn._xlws.FILTER(C504:F504,TRIM(C504:F504)&lt;&gt;"-"),1))=SUMPRODUCT((TRIM(C504:F504)&lt;&gt;"-")*1),
    "No Change",
    "Change"))</f>
        <v>No Change</v>
      </c>
      <c r="I504" s="159"/>
      <c r="J504"/>
      <c r="K504" s="163"/>
      <c r="L504" s="147" t="str">
        <f>TRIM(CLEAN(TEXT(IFERROR(INDEX('Glade MR'!$B$4:$C$3000,MATCH($A504,'Glade MR'!$C$4:$C$3000,0),1),"-"),"@")))</f>
        <v>-</v>
      </c>
      <c r="M504" s="147" t="str">
        <f>TRIM(CLEAN(TEXT(IFERROR(INDEX('Glade MR'!$I$4:$J$3000,MATCH($A504,'Glade MR'!$J$4:$J$3000,0),1),"-"),"@")))</f>
        <v>-</v>
      </c>
      <c r="N504" s="147" t="str">
        <f>TRIM(CLEAN(TEXT(IFERROR(INDEX('Glade MR'!$P$4:$Q$3000,MATCH($A504,'Glade MR'!$Q$4:$Q$3000,0),1),"-"),"@")))</f>
        <v>-</v>
      </c>
      <c r="O504" s="147" t="str">
        <f>TRIM(CLEAN(TEXT(IFERROR(INDEX('Glade MR'!$W$4:$X$3000,MATCH($A504,'Glade MR'!$X$4:$X$3000,0),1),"-"),"@")))</f>
        <v>-</v>
      </c>
      <c r="P504" s="159" t="str">
        <f t="shared" si="15"/>
        <v>Not Found</v>
      </c>
      <c r="Q504" t="str" cm="1">
        <f t="array" ref="Q504">IF(SUMPRODUCT((TRIM(L504:O504)&lt;&gt;"-")*1)=0,
    "No Data",
    IF(COUNTIF(L504:O504,INDEX(_xlfn._xlws.FILTER(L504:O504,TRIM(L504:O504)&lt;&gt;"-"),1))=SUMPRODUCT((TRIM(L504:O504)&lt;&gt;"-")*1),
    "No Change",
    "Change"))</f>
        <v>No Data</v>
      </c>
      <c r="R504" s="159"/>
      <c r="S504" s="111"/>
    </row>
    <row r="505" spans="1:19" x14ac:dyDescent="0.3">
      <c r="A505" t="s">
        <v>1502</v>
      </c>
      <c r="B505" t="s">
        <v>1145</v>
      </c>
      <c r="C505" s="160" t="str">
        <f>TRIM(CLEAN(TEXT(IFERROR(INDEX('Snakeden MR'!$B$4:$C$3028,MATCH($A505,'Snakeden MR'!$C$4:$C$3028,0),1),"-"),"@")))</f>
        <v>-</v>
      </c>
      <c r="D505" s="147" t="str">
        <f>TRIM(CLEAN(TEXT(IFERROR(INDEX('Snakeden MR'!$I$4:$J$3028,MATCH($A505,'Snakeden MR'!$J$4:$J$3028,0),1),"-"),"@")))</f>
        <v>-</v>
      </c>
      <c r="E505" s="147" t="str">
        <f>TRIM(CLEAN(TEXT(IFERROR(INDEX('Snakeden MR'!$P$4:$Q$3028,MATCH($A505,'Snakeden MR'!$Q$4:$Q$3028,0),1),"-"),"@")))</f>
        <v>-</v>
      </c>
      <c r="F505" s="147" t="str">
        <f>TRIM(CLEAN(TEXT(IFERROR(INDEX('Snakeden MR'!$W$4:$X$3028,MATCH($A505,'Snakeden MR'!$X$4:$X$3028,0),1),"-"),"@")))</f>
        <v>-</v>
      </c>
      <c r="G505" s="159" t="str">
        <f t="shared" si="14"/>
        <v>Not Found</v>
      </c>
      <c r="H505" t="str" cm="1">
        <f t="array" ref="H505">IF(SUMPRODUCT((TRIM(C505:F505)&lt;&gt;"-")*1)=0,
    "No Data",
    IF(COUNTIF(C505:F505,INDEX(_xlfn._xlws.FILTER(C505:F505,TRIM(C505:F505)&lt;&gt;"-"),1))=SUMPRODUCT((TRIM(C505:F505)&lt;&gt;"-")*1),
    "No Change",
    "Change"))</f>
        <v>No Data</v>
      </c>
      <c r="I505" s="159"/>
      <c r="J505"/>
      <c r="K505" s="163"/>
      <c r="L505" s="147" t="str">
        <f>TRIM(CLEAN(TEXT(IFERROR(INDEX('Glade MR'!$B$4:$C$3000,MATCH($A505,'Glade MR'!$C$4:$C$3000,0),1),"-"),"@")))</f>
        <v>-</v>
      </c>
      <c r="M505" s="147" t="str">
        <f>TRIM(CLEAN(TEXT(IFERROR(INDEX('Glade MR'!$I$4:$J$3000,MATCH($A505,'Glade MR'!$J$4:$J$3000,0),1),"-"),"@")))</f>
        <v>-</v>
      </c>
      <c r="N505" s="147" t="str">
        <f>TRIM(CLEAN(TEXT(IFERROR(INDEX('Glade MR'!$P$4:$Q$3000,MATCH($A505,'Glade MR'!$Q$4:$Q$3000,0),1),"-"),"@")))</f>
        <v>-</v>
      </c>
      <c r="O505" s="147" t="str">
        <f>TRIM(CLEAN(TEXT(IFERROR(INDEX('Glade MR'!$W$4:$X$3000,MATCH($A505,'Glade MR'!$X$4:$X$3000,0),1),"-"),"@")))</f>
        <v>-</v>
      </c>
      <c r="P505" s="159" t="str">
        <f t="shared" si="15"/>
        <v>Not Found</v>
      </c>
      <c r="Q505" t="str" cm="1">
        <f t="array" ref="Q505">IF(SUMPRODUCT((TRIM(L505:O505)&lt;&gt;"-")*1)=0,
    "No Data",
    IF(COUNTIF(L505:O505,INDEX(_xlfn._xlws.FILTER(L505:O505,TRIM(L505:O505)&lt;&gt;"-"),1))=SUMPRODUCT((TRIM(L505:O505)&lt;&gt;"-")*1),
    "No Change",
    "Change"))</f>
        <v>No Data</v>
      </c>
      <c r="R505" s="159"/>
      <c r="S505" s="111"/>
    </row>
    <row r="506" spans="1:19" x14ac:dyDescent="0.3">
      <c r="A506" t="s">
        <v>1503</v>
      </c>
      <c r="B506" t="s">
        <v>1145</v>
      </c>
      <c r="C506" s="160" t="str">
        <f>TRIM(CLEAN(TEXT(IFERROR(INDEX('Snakeden MR'!$B$4:$C$3028,MATCH($A506,'Snakeden MR'!$C$4:$C$3028,0),1),"-"),"@")))</f>
        <v>-</v>
      </c>
      <c r="D506" s="147" t="str">
        <f>TRIM(CLEAN(TEXT(IFERROR(INDEX('Snakeden MR'!$I$4:$J$3028,MATCH($A506,'Snakeden MR'!$J$4:$J$3028,0),1),"-"),"@")))</f>
        <v>-</v>
      </c>
      <c r="E506" s="147" t="str">
        <f>TRIM(CLEAN(TEXT(IFERROR(INDEX('Snakeden MR'!$P$4:$Q$3028,MATCH($A506,'Snakeden MR'!$Q$4:$Q$3028,0),1),"-"),"@")))</f>
        <v>-</v>
      </c>
      <c r="F506" s="147" t="str">
        <f>TRIM(CLEAN(TEXT(IFERROR(INDEX('Snakeden MR'!$W$4:$X$3028,MATCH($A506,'Snakeden MR'!$X$4:$X$3028,0),1),"-"),"@")))</f>
        <v>-</v>
      </c>
      <c r="G506" s="159" t="str">
        <f t="shared" si="14"/>
        <v>Not Found</v>
      </c>
      <c r="H506" t="str" cm="1">
        <f t="array" ref="H506">IF(SUMPRODUCT((TRIM(C506:F506)&lt;&gt;"-")*1)=0,
    "No Data",
    IF(COUNTIF(C506:F506,INDEX(_xlfn._xlws.FILTER(C506:F506,TRIM(C506:F506)&lt;&gt;"-"),1))=SUMPRODUCT((TRIM(C506:F506)&lt;&gt;"-")*1),
    "No Change",
    "Change"))</f>
        <v>No Data</v>
      </c>
      <c r="I506" s="159"/>
      <c r="J506"/>
      <c r="K506" s="163"/>
      <c r="L506" s="147" t="str">
        <f>TRIM(CLEAN(TEXT(IFERROR(INDEX('Glade MR'!$B$4:$C$3000,MATCH($A506,'Glade MR'!$C$4:$C$3000,0),1),"-"),"@")))</f>
        <v>-</v>
      </c>
      <c r="M506" s="147" t="str">
        <f>TRIM(CLEAN(TEXT(IFERROR(INDEX('Glade MR'!$I$4:$J$3000,MATCH($A506,'Glade MR'!$J$4:$J$3000,0),1),"-"),"@")))</f>
        <v>-</v>
      </c>
      <c r="N506" s="147" t="str">
        <f>TRIM(CLEAN(TEXT(IFERROR(INDEX('Glade MR'!$P$4:$Q$3000,MATCH($A506,'Glade MR'!$Q$4:$Q$3000,0),1),"-"),"@")))</f>
        <v>-</v>
      </c>
      <c r="O506" s="147" t="str">
        <f>TRIM(CLEAN(TEXT(IFERROR(INDEX('Glade MR'!$W$4:$X$3000,MATCH($A506,'Glade MR'!$X$4:$X$3000,0),1),"-"),"@")))</f>
        <v>-</v>
      </c>
      <c r="P506" s="159" t="str">
        <f t="shared" si="15"/>
        <v>Not Found</v>
      </c>
      <c r="Q506" t="str" cm="1">
        <f t="array" ref="Q506">IF(SUMPRODUCT((TRIM(L506:O506)&lt;&gt;"-")*1)=0,
    "No Data",
    IF(COUNTIF(L506:O506,INDEX(_xlfn._xlws.FILTER(L506:O506,TRIM(L506:O506)&lt;&gt;"-"),1))=SUMPRODUCT((TRIM(L506:O506)&lt;&gt;"-")*1),
    "No Change",
    "Change"))</f>
        <v>No Data</v>
      </c>
      <c r="R506" s="159"/>
      <c r="S506" s="111"/>
    </row>
    <row r="507" spans="1:19" x14ac:dyDescent="0.3">
      <c r="A507" t="s">
        <v>1504</v>
      </c>
      <c r="B507" t="s">
        <v>1145</v>
      </c>
      <c r="C507" s="160" t="str">
        <f>TRIM(CLEAN(TEXT(IFERROR(INDEX('Snakeden MR'!$B$4:$C$3028,MATCH($A507,'Snakeden MR'!$C$4:$C$3028,0),1),"-"),"@")))</f>
        <v>-</v>
      </c>
      <c r="D507" s="147" t="str">
        <f>TRIM(CLEAN(TEXT(IFERROR(INDEX('Snakeden MR'!$I$4:$J$3028,MATCH($A507,'Snakeden MR'!$J$4:$J$3028,0),1),"-"),"@")))</f>
        <v>-</v>
      </c>
      <c r="E507" s="147" t="str">
        <f>TRIM(CLEAN(TEXT(IFERROR(INDEX('Snakeden MR'!$P$4:$Q$3028,MATCH($A507,'Snakeden MR'!$Q$4:$Q$3028,0),1),"-"),"@")))</f>
        <v>-</v>
      </c>
      <c r="F507" s="147" t="str">
        <f>TRIM(CLEAN(TEXT(IFERROR(INDEX('Snakeden MR'!$W$4:$X$3028,MATCH($A507,'Snakeden MR'!$X$4:$X$3028,0),1),"-"),"@")))</f>
        <v>-</v>
      </c>
      <c r="G507" s="159" t="str">
        <f t="shared" si="14"/>
        <v>Not Found</v>
      </c>
      <c r="H507" t="str" cm="1">
        <f t="array" ref="H507">IF(SUMPRODUCT((TRIM(C507:F507)&lt;&gt;"-")*1)=0,
    "No Data",
    IF(COUNTIF(C507:F507,INDEX(_xlfn._xlws.FILTER(C507:F507,TRIM(C507:F507)&lt;&gt;"-"),1))=SUMPRODUCT((TRIM(C507:F507)&lt;&gt;"-")*1),
    "No Change",
    "Change"))</f>
        <v>No Data</v>
      </c>
      <c r="I507" s="159"/>
      <c r="J507"/>
      <c r="K507" s="163"/>
      <c r="L507" s="147" t="str">
        <f>TRIM(CLEAN(TEXT(IFERROR(INDEX('Glade MR'!$B$4:$C$3000,MATCH($A507,'Glade MR'!$C$4:$C$3000,0),1),"-"),"@")))</f>
        <v>-</v>
      </c>
      <c r="M507" s="147" t="str">
        <f>TRIM(CLEAN(TEXT(IFERROR(INDEX('Glade MR'!$I$4:$J$3000,MATCH($A507,'Glade MR'!$J$4:$J$3000,0),1),"-"),"@")))</f>
        <v>-</v>
      </c>
      <c r="N507" s="147" t="str">
        <f>TRIM(CLEAN(TEXT(IFERROR(INDEX('Glade MR'!$P$4:$Q$3000,MATCH($A507,'Glade MR'!$Q$4:$Q$3000,0),1),"-"),"@")))</f>
        <v>-</v>
      </c>
      <c r="O507" s="147" t="str">
        <f>TRIM(CLEAN(TEXT(IFERROR(INDEX('Glade MR'!$W$4:$X$3000,MATCH($A507,'Glade MR'!$X$4:$X$3000,0),1),"-"),"@")))</f>
        <v>-</v>
      </c>
      <c r="P507" s="159" t="str">
        <f t="shared" si="15"/>
        <v>Not Found</v>
      </c>
      <c r="Q507" t="str" cm="1">
        <f t="array" ref="Q507">IF(SUMPRODUCT((TRIM(L507:O507)&lt;&gt;"-")*1)=0,
    "No Data",
    IF(COUNTIF(L507:O507,INDEX(_xlfn._xlws.FILTER(L507:O507,TRIM(L507:O507)&lt;&gt;"-"),1))=SUMPRODUCT((TRIM(L507:O507)&lt;&gt;"-")*1),
    "No Change",
    "Change"))</f>
        <v>No Data</v>
      </c>
      <c r="R507" s="159"/>
      <c r="S507" s="111"/>
    </row>
    <row r="508" spans="1:19" x14ac:dyDescent="0.3">
      <c r="A508" t="s">
        <v>1505</v>
      </c>
      <c r="B508" t="s">
        <v>1145</v>
      </c>
      <c r="C508" s="160" t="str">
        <f>TRIM(CLEAN(TEXT(IFERROR(INDEX('Snakeden MR'!$B$4:$C$3028,MATCH($A508,'Snakeden MR'!$C$4:$C$3028,0),1),"-"),"@")))</f>
        <v>-</v>
      </c>
      <c r="D508" s="147" t="str">
        <f>TRIM(CLEAN(TEXT(IFERROR(INDEX('Snakeden MR'!$I$4:$J$3028,MATCH($A508,'Snakeden MR'!$J$4:$J$3028,0),1),"-"),"@")))</f>
        <v>-</v>
      </c>
      <c r="E508" s="147" t="str">
        <f>TRIM(CLEAN(TEXT(IFERROR(INDEX('Snakeden MR'!$P$4:$Q$3028,MATCH($A508,'Snakeden MR'!$Q$4:$Q$3028,0),1),"-"),"@")))</f>
        <v>-</v>
      </c>
      <c r="F508" s="147" t="str">
        <f>TRIM(CLEAN(TEXT(IFERROR(INDEX('Snakeden MR'!$W$4:$X$3028,MATCH($A508,'Snakeden MR'!$X$4:$X$3028,0),1),"-"),"@")))</f>
        <v>-</v>
      </c>
      <c r="G508" s="159" t="str">
        <f t="shared" si="14"/>
        <v>Not Found</v>
      </c>
      <c r="H508" t="str" cm="1">
        <f t="array" ref="H508">IF(SUMPRODUCT((TRIM(C508:F508)&lt;&gt;"-")*1)=0,
    "No Data",
    IF(COUNTIF(C508:F508,INDEX(_xlfn._xlws.FILTER(C508:F508,TRIM(C508:F508)&lt;&gt;"-"),1))=SUMPRODUCT((TRIM(C508:F508)&lt;&gt;"-")*1),
    "No Change",
    "Change"))</f>
        <v>No Data</v>
      </c>
      <c r="I508" s="159"/>
      <c r="J508"/>
      <c r="K508" s="163"/>
      <c r="L508" s="147" t="str">
        <f>TRIM(CLEAN(TEXT(IFERROR(INDEX('Glade MR'!$B$4:$C$3000,MATCH($A508,'Glade MR'!$C$4:$C$3000,0),1),"-"),"@")))</f>
        <v>-</v>
      </c>
      <c r="M508" s="147" t="str">
        <f>TRIM(CLEAN(TEXT(IFERROR(INDEX('Glade MR'!$I$4:$J$3000,MATCH($A508,'Glade MR'!$J$4:$J$3000,0),1),"-"),"@")))</f>
        <v>-</v>
      </c>
      <c r="N508" s="147" t="str">
        <f>TRIM(CLEAN(TEXT(IFERROR(INDEX('Glade MR'!$P$4:$Q$3000,MATCH($A508,'Glade MR'!$Q$4:$Q$3000,0),1),"-"),"@")))</f>
        <v>-</v>
      </c>
      <c r="O508" s="147" t="str">
        <f>TRIM(CLEAN(TEXT(IFERROR(INDEX('Glade MR'!$W$4:$X$3000,MATCH($A508,'Glade MR'!$X$4:$X$3000,0),1),"-"),"@")))</f>
        <v>-</v>
      </c>
      <c r="P508" s="159" t="str">
        <f t="shared" si="15"/>
        <v>Not Found</v>
      </c>
      <c r="Q508" t="str" cm="1">
        <f t="array" ref="Q508">IF(SUMPRODUCT((TRIM(L508:O508)&lt;&gt;"-")*1)=0,
    "No Data",
    IF(COUNTIF(L508:O508,INDEX(_xlfn._xlws.FILTER(L508:O508,TRIM(L508:O508)&lt;&gt;"-"),1))=SUMPRODUCT((TRIM(L508:O508)&lt;&gt;"-")*1),
    "No Change",
    "Change"))</f>
        <v>No Data</v>
      </c>
      <c r="R508" s="159"/>
      <c r="S508" s="111"/>
    </row>
    <row r="509" spans="1:19" x14ac:dyDescent="0.3">
      <c r="A509" t="s">
        <v>1506</v>
      </c>
      <c r="B509" t="s">
        <v>1145</v>
      </c>
      <c r="C509" s="160" t="str">
        <f>TRIM(CLEAN(TEXT(IFERROR(INDEX('Snakeden MR'!$B$4:$C$3028,MATCH($A509,'Snakeden MR'!$C$4:$C$3028,0),1),"-"),"@")))</f>
        <v>-</v>
      </c>
      <c r="D509" s="147" t="str">
        <f>TRIM(CLEAN(TEXT(IFERROR(INDEX('Snakeden MR'!$I$4:$J$3028,MATCH($A509,'Snakeden MR'!$J$4:$J$3028,0),1),"-"),"@")))</f>
        <v>-</v>
      </c>
      <c r="E509" s="147" t="str">
        <f>TRIM(CLEAN(TEXT(IFERROR(INDEX('Snakeden MR'!$P$4:$Q$3028,MATCH($A509,'Snakeden MR'!$Q$4:$Q$3028,0),1),"-"),"@")))</f>
        <v>-</v>
      </c>
      <c r="F509" s="147" t="str">
        <f>TRIM(CLEAN(TEXT(IFERROR(INDEX('Snakeden MR'!$W$4:$X$3028,MATCH($A509,'Snakeden MR'!$X$4:$X$3028,0),1),"-"),"@")))</f>
        <v>-</v>
      </c>
      <c r="G509" s="159" t="str">
        <f t="shared" si="14"/>
        <v>Not Found</v>
      </c>
      <c r="H509" t="str" cm="1">
        <f t="array" ref="H509">IF(SUMPRODUCT((TRIM(C509:F509)&lt;&gt;"-")*1)=0,
    "No Data",
    IF(COUNTIF(C509:F509,INDEX(_xlfn._xlws.FILTER(C509:F509,TRIM(C509:F509)&lt;&gt;"-"),1))=SUMPRODUCT((TRIM(C509:F509)&lt;&gt;"-")*1),
    "No Change",
    "Change"))</f>
        <v>No Data</v>
      </c>
      <c r="I509" s="159"/>
      <c r="J509"/>
      <c r="K509" s="163"/>
      <c r="L509" s="147" t="str">
        <f>TRIM(CLEAN(TEXT(IFERROR(INDEX('Glade MR'!$B$4:$C$3000,MATCH($A509,'Glade MR'!$C$4:$C$3000,0),1),"-"),"@")))</f>
        <v>-</v>
      </c>
      <c r="M509" s="147" t="str">
        <f>TRIM(CLEAN(TEXT(IFERROR(INDEX('Glade MR'!$I$4:$J$3000,MATCH($A509,'Glade MR'!$J$4:$J$3000,0),1),"-"),"@")))</f>
        <v>-</v>
      </c>
      <c r="N509" s="147" t="str">
        <f>TRIM(CLEAN(TEXT(IFERROR(INDEX('Glade MR'!$P$4:$Q$3000,MATCH($A509,'Glade MR'!$Q$4:$Q$3000,0),1),"-"),"@")))</f>
        <v>-</v>
      </c>
      <c r="O509" s="147" t="str">
        <f>TRIM(CLEAN(TEXT(IFERROR(INDEX('Glade MR'!$W$4:$X$3000,MATCH($A509,'Glade MR'!$X$4:$X$3000,0),1),"-"),"@")))</f>
        <v>-</v>
      </c>
      <c r="P509" s="159" t="str">
        <f t="shared" si="15"/>
        <v>Not Found</v>
      </c>
      <c r="Q509" t="str" cm="1">
        <f t="array" ref="Q509">IF(SUMPRODUCT((TRIM(L509:O509)&lt;&gt;"-")*1)=0,
    "No Data",
    IF(COUNTIF(L509:O509,INDEX(_xlfn._xlws.FILTER(L509:O509,TRIM(L509:O509)&lt;&gt;"-"),1))=SUMPRODUCT((TRIM(L509:O509)&lt;&gt;"-")*1),
    "No Change",
    "Change"))</f>
        <v>No Data</v>
      </c>
      <c r="R509" s="159"/>
      <c r="S509" s="111"/>
    </row>
    <row r="510" spans="1:19" x14ac:dyDescent="0.3">
      <c r="A510" t="s">
        <v>1507</v>
      </c>
      <c r="B510" t="s">
        <v>1145</v>
      </c>
      <c r="C510" s="160" t="str">
        <f>TRIM(CLEAN(TEXT(IFERROR(INDEX('Snakeden MR'!$B$4:$C$3028,MATCH($A510,'Snakeden MR'!$C$4:$C$3028,0),1),"-"),"@")))</f>
        <v>-</v>
      </c>
      <c r="D510" s="147" t="str">
        <f>TRIM(CLEAN(TEXT(IFERROR(INDEX('Snakeden MR'!$I$4:$J$3028,MATCH($A510,'Snakeden MR'!$J$4:$J$3028,0),1),"-"),"@")))</f>
        <v>-</v>
      </c>
      <c r="E510" s="147" t="str">
        <f>TRIM(CLEAN(TEXT(IFERROR(INDEX('Snakeden MR'!$P$4:$Q$3028,MATCH($A510,'Snakeden MR'!$Q$4:$Q$3028,0),1),"-"),"@")))</f>
        <v>-</v>
      </c>
      <c r="F510" s="147" t="str">
        <f>TRIM(CLEAN(TEXT(IFERROR(INDEX('Snakeden MR'!$W$4:$X$3028,MATCH($A510,'Snakeden MR'!$X$4:$X$3028,0),1),"-"),"@")))</f>
        <v>-</v>
      </c>
      <c r="G510" s="159" t="str">
        <f t="shared" si="14"/>
        <v>Not Found</v>
      </c>
      <c r="H510" t="str" cm="1">
        <f t="array" ref="H510">IF(SUMPRODUCT((TRIM(C510:F510)&lt;&gt;"-")*1)=0,
    "No Data",
    IF(COUNTIF(C510:F510,INDEX(_xlfn._xlws.FILTER(C510:F510,TRIM(C510:F510)&lt;&gt;"-"),1))=SUMPRODUCT((TRIM(C510:F510)&lt;&gt;"-")*1),
    "No Change",
    "Change"))</f>
        <v>No Data</v>
      </c>
      <c r="I510" s="159"/>
      <c r="J510"/>
      <c r="K510" s="163"/>
      <c r="L510" s="147" t="str">
        <f>TRIM(CLEAN(TEXT(IFERROR(INDEX('Glade MR'!$B$4:$C$3000,MATCH($A510,'Glade MR'!$C$4:$C$3000,0),1),"-"),"@")))</f>
        <v>-</v>
      </c>
      <c r="M510" s="147" t="str">
        <f>TRIM(CLEAN(TEXT(IFERROR(INDEX('Glade MR'!$I$4:$J$3000,MATCH($A510,'Glade MR'!$J$4:$J$3000,0),1),"-"),"@")))</f>
        <v>-</v>
      </c>
      <c r="N510" s="147" t="str">
        <f>TRIM(CLEAN(TEXT(IFERROR(INDEX('Glade MR'!$P$4:$Q$3000,MATCH($A510,'Glade MR'!$Q$4:$Q$3000,0),1),"-"),"@")))</f>
        <v>-</v>
      </c>
      <c r="O510" s="147" t="str">
        <f>TRIM(CLEAN(TEXT(IFERROR(INDEX('Glade MR'!$W$4:$X$3000,MATCH($A510,'Glade MR'!$X$4:$X$3000,0),1),"-"),"@")))</f>
        <v>-</v>
      </c>
      <c r="P510" s="159" t="str">
        <f t="shared" si="15"/>
        <v>Not Found</v>
      </c>
      <c r="Q510" t="str" cm="1">
        <f t="array" ref="Q510">IF(SUMPRODUCT((TRIM(L510:O510)&lt;&gt;"-")*1)=0,
    "No Data",
    IF(COUNTIF(L510:O510,INDEX(_xlfn._xlws.FILTER(L510:O510,TRIM(L510:O510)&lt;&gt;"-"),1))=SUMPRODUCT((TRIM(L510:O510)&lt;&gt;"-")*1),
    "No Change",
    "Change"))</f>
        <v>No Data</v>
      </c>
      <c r="R510" s="159"/>
      <c r="S510" s="111"/>
    </row>
    <row r="511" spans="1:19" x14ac:dyDescent="0.3">
      <c r="A511" t="s">
        <v>1508</v>
      </c>
      <c r="B511" t="s">
        <v>1145</v>
      </c>
      <c r="C511" s="160" t="str">
        <f>TRIM(CLEAN(TEXT(IFERROR(INDEX('Snakeden MR'!$B$4:$C$3028,MATCH($A511,'Snakeden MR'!$C$4:$C$3028,0),1),"-"),"@")))</f>
        <v>-</v>
      </c>
      <c r="D511" s="147" t="str">
        <f>TRIM(CLEAN(TEXT(IFERROR(INDEX('Snakeden MR'!$I$4:$J$3028,MATCH($A511,'Snakeden MR'!$J$4:$J$3028,0),1),"-"),"@")))</f>
        <v>-</v>
      </c>
      <c r="E511" s="147" t="str">
        <f>TRIM(CLEAN(TEXT(IFERROR(INDEX('Snakeden MR'!$P$4:$Q$3028,MATCH($A511,'Snakeden MR'!$Q$4:$Q$3028,0),1),"-"),"@")))</f>
        <v>-</v>
      </c>
      <c r="F511" s="147" t="str">
        <f>TRIM(CLEAN(TEXT(IFERROR(INDEX('Snakeden MR'!$W$4:$X$3028,MATCH($A511,'Snakeden MR'!$X$4:$X$3028,0),1),"-"),"@")))</f>
        <v>-</v>
      </c>
      <c r="G511" s="159" t="str">
        <f t="shared" si="14"/>
        <v>Not Found</v>
      </c>
      <c r="H511" t="str" cm="1">
        <f t="array" ref="H511">IF(SUMPRODUCT((TRIM(C511:F511)&lt;&gt;"-")*1)=0,
    "No Data",
    IF(COUNTIF(C511:F511,INDEX(_xlfn._xlws.FILTER(C511:F511,TRIM(C511:F511)&lt;&gt;"-"),1))=SUMPRODUCT((TRIM(C511:F511)&lt;&gt;"-")*1),
    "No Change",
    "Change"))</f>
        <v>No Data</v>
      </c>
      <c r="I511" s="159"/>
      <c r="J511"/>
      <c r="K511" s="163"/>
      <c r="L511" s="147" t="str">
        <f>TRIM(CLEAN(TEXT(IFERROR(INDEX('Glade MR'!$B$4:$C$3000,MATCH($A511,'Glade MR'!$C$4:$C$3000,0),1),"-"),"@")))</f>
        <v>-</v>
      </c>
      <c r="M511" s="147" t="str">
        <f>TRIM(CLEAN(TEXT(IFERROR(INDEX('Glade MR'!$I$4:$J$3000,MATCH($A511,'Glade MR'!$J$4:$J$3000,0),1),"-"),"@")))</f>
        <v>-</v>
      </c>
      <c r="N511" s="147" t="str">
        <f>TRIM(CLEAN(TEXT(IFERROR(INDEX('Glade MR'!$P$4:$Q$3000,MATCH($A511,'Glade MR'!$Q$4:$Q$3000,0),1),"-"),"@")))</f>
        <v>-</v>
      </c>
      <c r="O511" s="147" t="str">
        <f>TRIM(CLEAN(TEXT(IFERROR(INDEX('Glade MR'!$W$4:$X$3000,MATCH($A511,'Glade MR'!$X$4:$X$3000,0),1),"-"),"@")))</f>
        <v>-</v>
      </c>
      <c r="P511" s="159" t="str">
        <f t="shared" si="15"/>
        <v>Not Found</v>
      </c>
      <c r="Q511" t="str" cm="1">
        <f t="array" ref="Q511">IF(SUMPRODUCT((TRIM(L511:O511)&lt;&gt;"-")*1)=0,
    "No Data",
    IF(COUNTIF(L511:O511,INDEX(_xlfn._xlws.FILTER(L511:O511,TRIM(L511:O511)&lt;&gt;"-"),1))=SUMPRODUCT((TRIM(L511:O511)&lt;&gt;"-")*1),
    "No Change",
    "Change"))</f>
        <v>No Data</v>
      </c>
      <c r="R511" s="159"/>
      <c r="S511" s="111"/>
    </row>
    <row r="512" spans="1:19" x14ac:dyDescent="0.3">
      <c r="A512" t="s">
        <v>917</v>
      </c>
      <c r="B512" t="s">
        <v>1137</v>
      </c>
      <c r="C512" s="160" t="str">
        <f>TRIM(CLEAN(TEXT(IFERROR(INDEX('Snakeden MR'!$B$4:$C$3028,MATCH($A512,'Snakeden MR'!$C$4:$C$3028,0),1),"-"),"@")))</f>
        <v>-</v>
      </c>
      <c r="D512" s="147" t="str">
        <f>TRIM(CLEAN(TEXT(IFERROR(INDEX('Snakeden MR'!$I$4:$J$3028,MATCH($A512,'Snakeden MR'!$J$4:$J$3028,0),1),"-"),"@")))</f>
        <v>-</v>
      </c>
      <c r="E512" s="147" t="str">
        <f>TRIM(CLEAN(TEXT(IFERROR(INDEX('Snakeden MR'!$P$4:$Q$3028,MATCH($A512,'Snakeden MR'!$Q$4:$Q$3028,0),1),"-"),"@")))</f>
        <v>-</v>
      </c>
      <c r="F512" s="147" t="str">
        <f>TRIM(CLEAN(TEXT(IFERROR(INDEX('Snakeden MR'!$W$4:$X$3028,MATCH($A512,'Snakeden MR'!$X$4:$X$3028,0),1),"-"),"@")))</f>
        <v>-</v>
      </c>
      <c r="G512" s="159" t="str">
        <f t="shared" si="14"/>
        <v>Not Found</v>
      </c>
      <c r="H512" t="str" cm="1">
        <f t="array" ref="H512">IF(SUMPRODUCT((TRIM(C512:F512)&lt;&gt;"-")*1)=0,
    "No Data",
    IF(COUNTIF(C512:F512,INDEX(_xlfn._xlws.FILTER(C512:F512,TRIM(C512:F512)&lt;&gt;"-"),1))=SUMPRODUCT((TRIM(C512:F512)&lt;&gt;"-")*1),
    "No Change",
    "Change"))</f>
        <v>No Data</v>
      </c>
      <c r="I512" s="159"/>
      <c r="J512"/>
      <c r="K512" s="163"/>
      <c r="L512" s="147" t="str">
        <f>TRIM(CLEAN(TEXT(IFERROR(INDEX('Glade MR'!$B$4:$C$3000,MATCH($A512,'Glade MR'!$C$4:$C$3000,0),1),"-"),"@")))</f>
        <v>-</v>
      </c>
      <c r="M512" s="147" t="str">
        <f>TRIM(CLEAN(TEXT(IFERROR(INDEX('Glade MR'!$I$4:$J$3000,MATCH($A512,'Glade MR'!$J$4:$J$3000,0),1),"-"),"@")))</f>
        <v>Pool 5</v>
      </c>
      <c r="N512" s="147" t="str">
        <f>TRIM(CLEAN(TEXT(IFERROR(INDEX('Glade MR'!$P$4:$Q$3000,MATCH($A512,'Glade MR'!$Q$4:$Q$3000,0),1),"-"),"@")))</f>
        <v>-</v>
      </c>
      <c r="O512" s="147" t="str">
        <f>TRIM(CLEAN(TEXT(IFERROR(INDEX('Glade MR'!$W$4:$X$3000,MATCH($A512,'Glade MR'!$X$4:$X$3000,0),1),"-"),"@")))</f>
        <v>-</v>
      </c>
      <c r="P512" s="159" t="str">
        <f t="shared" si="15"/>
        <v>Found</v>
      </c>
      <c r="Q512" t="str" cm="1">
        <f t="array" ref="Q512">IF(SUMPRODUCT((TRIM(L512:O512)&lt;&gt;"-")*1)=0,
    "No Data",
    IF(COUNTIF(L512:O512,INDEX(_xlfn._xlws.FILTER(L512:O512,TRIM(L512:O512)&lt;&gt;"-"),1))=SUMPRODUCT((TRIM(L512:O512)&lt;&gt;"-")*1),
    "No Change",
    "Change"))</f>
        <v>No Change</v>
      </c>
      <c r="R512" s="159"/>
      <c r="S512" s="111"/>
    </row>
    <row r="513" spans="1:19" x14ac:dyDescent="0.3">
      <c r="A513" t="s">
        <v>1509</v>
      </c>
      <c r="B513" t="s">
        <v>1145</v>
      </c>
      <c r="C513" s="160" t="str">
        <f>TRIM(CLEAN(TEXT(IFERROR(INDEX('Snakeden MR'!$B$4:$C$3028,MATCH($A513,'Snakeden MR'!$C$4:$C$3028,0),1),"-"),"@")))</f>
        <v>-</v>
      </c>
      <c r="D513" s="147" t="str">
        <f>TRIM(CLEAN(TEXT(IFERROR(INDEX('Snakeden MR'!$I$4:$J$3028,MATCH($A513,'Snakeden MR'!$J$4:$J$3028,0),1),"-"),"@")))</f>
        <v>-</v>
      </c>
      <c r="E513" s="147" t="str">
        <f>TRIM(CLEAN(TEXT(IFERROR(INDEX('Snakeden MR'!$P$4:$Q$3028,MATCH($A513,'Snakeden MR'!$Q$4:$Q$3028,0),1),"-"),"@")))</f>
        <v>-</v>
      </c>
      <c r="F513" s="147" t="str">
        <f>TRIM(CLEAN(TEXT(IFERROR(INDEX('Snakeden MR'!$W$4:$X$3028,MATCH($A513,'Snakeden MR'!$X$4:$X$3028,0),1),"-"),"@")))</f>
        <v>-</v>
      </c>
      <c r="G513" s="159" t="str">
        <f t="shared" si="14"/>
        <v>Not Found</v>
      </c>
      <c r="H513" t="str" cm="1">
        <f t="array" ref="H513">IF(SUMPRODUCT((TRIM(C513:F513)&lt;&gt;"-")*1)=0,
    "No Data",
    IF(COUNTIF(C513:F513,INDEX(_xlfn._xlws.FILTER(C513:F513,TRIM(C513:F513)&lt;&gt;"-"),1))=SUMPRODUCT((TRIM(C513:F513)&lt;&gt;"-")*1),
    "No Change",
    "Change"))</f>
        <v>No Data</v>
      </c>
      <c r="I513" s="159"/>
      <c r="J513"/>
      <c r="K513" s="163"/>
      <c r="L513" s="147" t="str">
        <f>TRIM(CLEAN(TEXT(IFERROR(INDEX('Glade MR'!$B$4:$C$3000,MATCH($A513,'Glade MR'!$C$4:$C$3000,0),1),"-"),"@")))</f>
        <v>-</v>
      </c>
      <c r="M513" s="147" t="str">
        <f>TRIM(CLEAN(TEXT(IFERROR(INDEX('Glade MR'!$I$4:$J$3000,MATCH($A513,'Glade MR'!$J$4:$J$3000,0),1),"-"),"@")))</f>
        <v>-</v>
      </c>
      <c r="N513" s="147" t="str">
        <f>TRIM(CLEAN(TEXT(IFERROR(INDEX('Glade MR'!$P$4:$Q$3000,MATCH($A513,'Glade MR'!$Q$4:$Q$3000,0),1),"-"),"@")))</f>
        <v>-</v>
      </c>
      <c r="O513" s="147" t="str">
        <f>TRIM(CLEAN(TEXT(IFERROR(INDEX('Glade MR'!$W$4:$X$3000,MATCH($A513,'Glade MR'!$X$4:$X$3000,0),1),"-"),"@")))</f>
        <v>-</v>
      </c>
      <c r="P513" s="159" t="str">
        <f t="shared" si="15"/>
        <v>Not Found</v>
      </c>
      <c r="Q513" t="str" cm="1">
        <f t="array" ref="Q513">IF(SUMPRODUCT((TRIM(L513:O513)&lt;&gt;"-")*1)=0,
    "No Data",
    IF(COUNTIF(L513:O513,INDEX(_xlfn._xlws.FILTER(L513:O513,TRIM(L513:O513)&lt;&gt;"-"),1))=SUMPRODUCT((TRIM(L513:O513)&lt;&gt;"-")*1),
    "No Change",
    "Change"))</f>
        <v>No Data</v>
      </c>
      <c r="R513" s="159"/>
      <c r="S513" s="111"/>
    </row>
    <row r="514" spans="1:19" x14ac:dyDescent="0.3">
      <c r="A514" t="s">
        <v>196</v>
      </c>
      <c r="B514" t="s">
        <v>1145</v>
      </c>
      <c r="C514" s="160" t="str">
        <f>TRIM(CLEAN(TEXT(IFERROR(INDEX('Snakeden MR'!$B$4:$C$3028,MATCH($A514,'Snakeden MR'!$C$4:$C$3028,0),1),"-"),"@")))</f>
        <v>-</v>
      </c>
      <c r="D514" s="147" t="str">
        <f>TRIM(CLEAN(TEXT(IFERROR(INDEX('Snakeden MR'!$I$4:$J$3028,MATCH($A514,'Snakeden MR'!$J$4:$J$3028,0),1),"-"),"@")))</f>
        <v>Pool 4</v>
      </c>
      <c r="E514" s="147" t="str">
        <f>TRIM(CLEAN(TEXT(IFERROR(INDEX('Snakeden MR'!$P$4:$Q$3028,MATCH($A514,'Snakeden MR'!$Q$4:$Q$3028,0),1),"-"),"@")))</f>
        <v>-</v>
      </c>
      <c r="F514" s="147" t="str">
        <f>TRIM(CLEAN(TEXT(IFERROR(INDEX('Snakeden MR'!$W$4:$X$3028,MATCH($A514,'Snakeden MR'!$X$4:$X$3028,0),1),"-"),"@")))</f>
        <v>-</v>
      </c>
      <c r="G514" s="159" t="str">
        <f t="shared" ref="G514:G577" si="16">IF(SUM(COUNTIF(C514:F514,"-"))=4,"Not Found","Found")</f>
        <v>Found</v>
      </c>
      <c r="H514" t="str" cm="1">
        <f t="array" ref="H514">IF(SUMPRODUCT((TRIM(C514:F514)&lt;&gt;"-")*1)=0,
    "No Data",
    IF(COUNTIF(C514:F514,INDEX(_xlfn._xlws.FILTER(C514:F514,TRIM(C514:F514)&lt;&gt;"-"),1))=SUMPRODUCT((TRIM(C514:F514)&lt;&gt;"-")*1),
    "No Change",
    "Change"))</f>
        <v>No Change</v>
      </c>
      <c r="I514" s="159"/>
      <c r="J514"/>
      <c r="K514" s="163"/>
      <c r="L514" s="147" t="str">
        <f>TRIM(CLEAN(TEXT(IFERROR(INDEX('Glade MR'!$B$4:$C$3000,MATCH($A514,'Glade MR'!$C$4:$C$3000,0),1),"-"),"@")))</f>
        <v>-</v>
      </c>
      <c r="M514" s="147" t="str">
        <f>TRIM(CLEAN(TEXT(IFERROR(INDEX('Glade MR'!$I$4:$J$3000,MATCH($A514,'Glade MR'!$J$4:$J$3000,0),1),"-"),"@")))</f>
        <v>-</v>
      </c>
      <c r="N514" s="147" t="str">
        <f>TRIM(CLEAN(TEXT(IFERROR(INDEX('Glade MR'!$P$4:$Q$3000,MATCH($A514,'Glade MR'!$Q$4:$Q$3000,0),1),"-"),"@")))</f>
        <v>-</v>
      </c>
      <c r="O514" s="147" t="str">
        <f>TRIM(CLEAN(TEXT(IFERROR(INDEX('Glade MR'!$W$4:$X$3000,MATCH($A514,'Glade MR'!$X$4:$X$3000,0),1),"-"),"@")))</f>
        <v>-</v>
      </c>
      <c r="P514" s="159" t="str">
        <f t="shared" ref="P514:P577" si="17">IF(SUM(COUNTIF(L514:O514,"-"))=4,"Not Found","Found")</f>
        <v>Not Found</v>
      </c>
      <c r="Q514" t="str" cm="1">
        <f t="array" ref="Q514">IF(SUMPRODUCT((TRIM(L514:O514)&lt;&gt;"-")*1)=0,
    "No Data",
    IF(COUNTIF(L514:O514,INDEX(_xlfn._xlws.FILTER(L514:O514,TRIM(L514:O514)&lt;&gt;"-"),1))=SUMPRODUCT((TRIM(L514:O514)&lt;&gt;"-")*1),
    "No Change",
    "Change"))</f>
        <v>No Data</v>
      </c>
      <c r="R514" s="159"/>
      <c r="S514" s="111"/>
    </row>
    <row r="515" spans="1:19" x14ac:dyDescent="0.3">
      <c r="A515" t="s">
        <v>1510</v>
      </c>
      <c r="B515" t="s">
        <v>1145</v>
      </c>
      <c r="C515" s="160" t="str">
        <f>TRIM(CLEAN(TEXT(IFERROR(INDEX('Snakeden MR'!$B$4:$C$3028,MATCH($A515,'Snakeden MR'!$C$4:$C$3028,0),1),"-"),"@")))</f>
        <v>-</v>
      </c>
      <c r="D515" s="147" t="str">
        <f>TRIM(CLEAN(TEXT(IFERROR(INDEX('Snakeden MR'!$I$4:$J$3028,MATCH($A515,'Snakeden MR'!$J$4:$J$3028,0),1),"-"),"@")))</f>
        <v>-</v>
      </c>
      <c r="E515" s="147" t="str">
        <f>TRIM(CLEAN(TEXT(IFERROR(INDEX('Snakeden MR'!$P$4:$Q$3028,MATCH($A515,'Snakeden MR'!$Q$4:$Q$3028,0),1),"-"),"@")))</f>
        <v>-</v>
      </c>
      <c r="F515" s="147" t="str">
        <f>TRIM(CLEAN(TEXT(IFERROR(INDEX('Snakeden MR'!$W$4:$X$3028,MATCH($A515,'Snakeden MR'!$X$4:$X$3028,0),1),"-"),"@")))</f>
        <v>-</v>
      </c>
      <c r="G515" s="159" t="str">
        <f t="shared" si="16"/>
        <v>Not Found</v>
      </c>
      <c r="H515" t="str" cm="1">
        <f t="array" ref="H515">IF(SUMPRODUCT((TRIM(C515:F515)&lt;&gt;"-")*1)=0,
    "No Data",
    IF(COUNTIF(C515:F515,INDEX(_xlfn._xlws.FILTER(C515:F515,TRIM(C515:F515)&lt;&gt;"-"),1))=SUMPRODUCT((TRIM(C515:F515)&lt;&gt;"-")*1),
    "No Change",
    "Change"))</f>
        <v>No Data</v>
      </c>
      <c r="I515" s="159"/>
      <c r="J515"/>
      <c r="K515" s="163"/>
      <c r="L515" s="147" t="str">
        <f>TRIM(CLEAN(TEXT(IFERROR(INDEX('Glade MR'!$B$4:$C$3000,MATCH($A515,'Glade MR'!$C$4:$C$3000,0),1),"-"),"@")))</f>
        <v>-</v>
      </c>
      <c r="M515" s="147" t="str">
        <f>TRIM(CLEAN(TEXT(IFERROR(INDEX('Glade MR'!$I$4:$J$3000,MATCH($A515,'Glade MR'!$J$4:$J$3000,0),1),"-"),"@")))</f>
        <v>-</v>
      </c>
      <c r="N515" s="147" t="str">
        <f>TRIM(CLEAN(TEXT(IFERROR(INDEX('Glade MR'!$P$4:$Q$3000,MATCH($A515,'Glade MR'!$Q$4:$Q$3000,0),1),"-"),"@")))</f>
        <v>-</v>
      </c>
      <c r="O515" s="147" t="str">
        <f>TRIM(CLEAN(TEXT(IFERROR(INDEX('Glade MR'!$W$4:$X$3000,MATCH($A515,'Glade MR'!$X$4:$X$3000,0),1),"-"),"@")))</f>
        <v>-</v>
      </c>
      <c r="P515" s="159" t="str">
        <f t="shared" si="17"/>
        <v>Not Found</v>
      </c>
      <c r="Q515" t="str" cm="1">
        <f t="array" ref="Q515">IF(SUMPRODUCT((TRIM(L515:O515)&lt;&gt;"-")*1)=0,
    "No Data",
    IF(COUNTIF(L515:O515,INDEX(_xlfn._xlws.FILTER(L515:O515,TRIM(L515:O515)&lt;&gt;"-"),1))=SUMPRODUCT((TRIM(L515:O515)&lt;&gt;"-")*1),
    "No Change",
    "Change"))</f>
        <v>No Data</v>
      </c>
      <c r="R515" s="159"/>
      <c r="S515" s="111"/>
    </row>
    <row r="516" spans="1:19" x14ac:dyDescent="0.3">
      <c r="A516" t="s">
        <v>1511</v>
      </c>
      <c r="B516" t="s">
        <v>1145</v>
      </c>
      <c r="C516" s="160" t="str">
        <f>TRIM(CLEAN(TEXT(IFERROR(INDEX('Snakeden MR'!$B$4:$C$3028,MATCH($A516,'Snakeden MR'!$C$4:$C$3028,0),1),"-"),"@")))</f>
        <v>-</v>
      </c>
      <c r="D516" s="147" t="str">
        <f>TRIM(CLEAN(TEXT(IFERROR(INDEX('Snakeden MR'!$I$4:$J$3028,MATCH($A516,'Snakeden MR'!$J$4:$J$3028,0),1),"-"),"@")))</f>
        <v>-</v>
      </c>
      <c r="E516" s="147" t="str">
        <f>TRIM(CLEAN(TEXT(IFERROR(INDEX('Snakeden MR'!$P$4:$Q$3028,MATCH($A516,'Snakeden MR'!$Q$4:$Q$3028,0),1),"-"),"@")))</f>
        <v>-</v>
      </c>
      <c r="F516" s="147" t="str">
        <f>TRIM(CLEAN(TEXT(IFERROR(INDEX('Snakeden MR'!$W$4:$X$3028,MATCH($A516,'Snakeden MR'!$X$4:$X$3028,0),1),"-"),"@")))</f>
        <v>-</v>
      </c>
      <c r="G516" s="159" t="str">
        <f t="shared" si="16"/>
        <v>Not Found</v>
      </c>
      <c r="H516" t="str" cm="1">
        <f t="array" ref="H516">IF(SUMPRODUCT((TRIM(C516:F516)&lt;&gt;"-")*1)=0,
    "No Data",
    IF(COUNTIF(C516:F516,INDEX(_xlfn._xlws.FILTER(C516:F516,TRIM(C516:F516)&lt;&gt;"-"),1))=SUMPRODUCT((TRIM(C516:F516)&lt;&gt;"-")*1),
    "No Change",
    "Change"))</f>
        <v>No Data</v>
      </c>
      <c r="I516" s="159"/>
      <c r="J516"/>
      <c r="K516" s="163"/>
      <c r="L516" s="147" t="str">
        <f>TRIM(CLEAN(TEXT(IFERROR(INDEX('Glade MR'!$B$4:$C$3000,MATCH($A516,'Glade MR'!$C$4:$C$3000,0),1),"-"),"@")))</f>
        <v>-</v>
      </c>
      <c r="M516" s="147" t="str">
        <f>TRIM(CLEAN(TEXT(IFERROR(INDEX('Glade MR'!$I$4:$J$3000,MATCH($A516,'Glade MR'!$J$4:$J$3000,0),1),"-"),"@")))</f>
        <v>-</v>
      </c>
      <c r="N516" s="147" t="str">
        <f>TRIM(CLEAN(TEXT(IFERROR(INDEX('Glade MR'!$P$4:$Q$3000,MATCH($A516,'Glade MR'!$Q$4:$Q$3000,0),1),"-"),"@")))</f>
        <v>-</v>
      </c>
      <c r="O516" s="147" t="str">
        <f>TRIM(CLEAN(TEXT(IFERROR(INDEX('Glade MR'!$W$4:$X$3000,MATCH($A516,'Glade MR'!$X$4:$X$3000,0),1),"-"),"@")))</f>
        <v>-</v>
      </c>
      <c r="P516" s="159" t="str">
        <f t="shared" si="17"/>
        <v>Not Found</v>
      </c>
      <c r="Q516" t="str" cm="1">
        <f t="array" ref="Q516">IF(SUMPRODUCT((TRIM(L516:O516)&lt;&gt;"-")*1)=0,
    "No Data",
    IF(COUNTIF(L516:O516,INDEX(_xlfn._xlws.FILTER(L516:O516,TRIM(L516:O516)&lt;&gt;"-"),1))=SUMPRODUCT((TRIM(L516:O516)&lt;&gt;"-")*1),
    "No Change",
    "Change"))</f>
        <v>No Data</v>
      </c>
      <c r="R516" s="159"/>
      <c r="S516" s="111"/>
    </row>
    <row r="517" spans="1:19" x14ac:dyDescent="0.3">
      <c r="A517" t="s">
        <v>1512</v>
      </c>
      <c r="B517" t="s">
        <v>1145</v>
      </c>
      <c r="C517" s="160" t="str">
        <f>TRIM(CLEAN(TEXT(IFERROR(INDEX('Snakeden MR'!$B$4:$C$3028,MATCH($A517,'Snakeden MR'!$C$4:$C$3028,0),1),"-"),"@")))</f>
        <v>-</v>
      </c>
      <c r="D517" s="147" t="str">
        <f>TRIM(CLEAN(TEXT(IFERROR(INDEX('Snakeden MR'!$I$4:$J$3028,MATCH($A517,'Snakeden MR'!$J$4:$J$3028,0),1),"-"),"@")))</f>
        <v>-</v>
      </c>
      <c r="E517" s="147" t="str">
        <f>TRIM(CLEAN(TEXT(IFERROR(INDEX('Snakeden MR'!$P$4:$Q$3028,MATCH($A517,'Snakeden MR'!$Q$4:$Q$3028,0),1),"-"),"@")))</f>
        <v>-</v>
      </c>
      <c r="F517" s="147" t="str">
        <f>TRIM(CLEAN(TEXT(IFERROR(INDEX('Snakeden MR'!$W$4:$X$3028,MATCH($A517,'Snakeden MR'!$X$4:$X$3028,0),1),"-"),"@")))</f>
        <v>-</v>
      </c>
      <c r="G517" s="159" t="str">
        <f t="shared" si="16"/>
        <v>Not Found</v>
      </c>
      <c r="H517" t="str" cm="1">
        <f t="array" ref="H517">IF(SUMPRODUCT((TRIM(C517:F517)&lt;&gt;"-")*1)=0,
    "No Data",
    IF(COUNTIF(C517:F517,INDEX(_xlfn._xlws.FILTER(C517:F517,TRIM(C517:F517)&lt;&gt;"-"),1))=SUMPRODUCT((TRIM(C517:F517)&lt;&gt;"-")*1),
    "No Change",
    "Change"))</f>
        <v>No Data</v>
      </c>
      <c r="I517" s="159"/>
      <c r="J517"/>
      <c r="K517" s="163"/>
      <c r="L517" s="147" t="str">
        <f>TRIM(CLEAN(TEXT(IFERROR(INDEX('Glade MR'!$B$4:$C$3000,MATCH($A517,'Glade MR'!$C$4:$C$3000,0),1),"-"),"@")))</f>
        <v>-</v>
      </c>
      <c r="M517" s="147" t="str">
        <f>TRIM(CLEAN(TEXT(IFERROR(INDEX('Glade MR'!$I$4:$J$3000,MATCH($A517,'Glade MR'!$J$4:$J$3000,0),1),"-"),"@")))</f>
        <v>-</v>
      </c>
      <c r="N517" s="147" t="str">
        <f>TRIM(CLEAN(TEXT(IFERROR(INDEX('Glade MR'!$P$4:$Q$3000,MATCH($A517,'Glade MR'!$Q$4:$Q$3000,0),1),"-"),"@")))</f>
        <v>-</v>
      </c>
      <c r="O517" s="147" t="str">
        <f>TRIM(CLEAN(TEXT(IFERROR(INDEX('Glade MR'!$W$4:$X$3000,MATCH($A517,'Glade MR'!$X$4:$X$3000,0),1),"-"),"@")))</f>
        <v>-</v>
      </c>
      <c r="P517" s="159" t="str">
        <f t="shared" si="17"/>
        <v>Not Found</v>
      </c>
      <c r="Q517" t="str" cm="1">
        <f t="array" ref="Q517">IF(SUMPRODUCT((TRIM(L517:O517)&lt;&gt;"-")*1)=0,
    "No Data",
    IF(COUNTIF(L517:O517,INDEX(_xlfn._xlws.FILTER(L517:O517,TRIM(L517:O517)&lt;&gt;"-"),1))=SUMPRODUCT((TRIM(L517:O517)&lt;&gt;"-")*1),
    "No Change",
    "Change"))</f>
        <v>No Data</v>
      </c>
      <c r="R517" s="159"/>
      <c r="S517" s="111"/>
    </row>
    <row r="518" spans="1:19" x14ac:dyDescent="0.3">
      <c r="A518" t="s">
        <v>1513</v>
      </c>
      <c r="B518" t="s">
        <v>1145</v>
      </c>
      <c r="C518" s="160" t="str">
        <f>TRIM(CLEAN(TEXT(IFERROR(INDEX('Snakeden MR'!$B$4:$C$3028,MATCH($A518,'Snakeden MR'!$C$4:$C$3028,0),1),"-"),"@")))</f>
        <v>-</v>
      </c>
      <c r="D518" s="147" t="str">
        <f>TRIM(CLEAN(TEXT(IFERROR(INDEX('Snakeden MR'!$I$4:$J$3028,MATCH($A518,'Snakeden MR'!$J$4:$J$3028,0),1),"-"),"@")))</f>
        <v>-</v>
      </c>
      <c r="E518" s="147" t="str">
        <f>TRIM(CLEAN(TEXT(IFERROR(INDEX('Snakeden MR'!$P$4:$Q$3028,MATCH($A518,'Snakeden MR'!$Q$4:$Q$3028,0),1),"-"),"@")))</f>
        <v>-</v>
      </c>
      <c r="F518" s="147" t="str">
        <f>TRIM(CLEAN(TEXT(IFERROR(INDEX('Snakeden MR'!$W$4:$X$3028,MATCH($A518,'Snakeden MR'!$X$4:$X$3028,0),1),"-"),"@")))</f>
        <v>-</v>
      </c>
      <c r="G518" s="159" t="str">
        <f t="shared" si="16"/>
        <v>Not Found</v>
      </c>
      <c r="H518" t="str" cm="1">
        <f t="array" ref="H518">IF(SUMPRODUCT((TRIM(C518:F518)&lt;&gt;"-")*1)=0,
    "No Data",
    IF(COUNTIF(C518:F518,INDEX(_xlfn._xlws.FILTER(C518:F518,TRIM(C518:F518)&lt;&gt;"-"),1))=SUMPRODUCT((TRIM(C518:F518)&lt;&gt;"-")*1),
    "No Change",
    "Change"))</f>
        <v>No Data</v>
      </c>
      <c r="I518" s="159"/>
      <c r="J518"/>
      <c r="K518" s="163"/>
      <c r="L518" s="147" t="str">
        <f>TRIM(CLEAN(TEXT(IFERROR(INDEX('Glade MR'!$B$4:$C$3000,MATCH($A518,'Glade MR'!$C$4:$C$3000,0),1),"-"),"@")))</f>
        <v>-</v>
      </c>
      <c r="M518" s="147" t="str">
        <f>TRIM(CLEAN(TEXT(IFERROR(INDEX('Glade MR'!$I$4:$J$3000,MATCH($A518,'Glade MR'!$J$4:$J$3000,0),1),"-"),"@")))</f>
        <v>-</v>
      </c>
      <c r="N518" s="147" t="str">
        <f>TRIM(CLEAN(TEXT(IFERROR(INDEX('Glade MR'!$P$4:$Q$3000,MATCH($A518,'Glade MR'!$Q$4:$Q$3000,0),1),"-"),"@")))</f>
        <v>-</v>
      </c>
      <c r="O518" s="147" t="str">
        <f>TRIM(CLEAN(TEXT(IFERROR(INDEX('Glade MR'!$W$4:$X$3000,MATCH($A518,'Glade MR'!$X$4:$X$3000,0),1),"-"),"@")))</f>
        <v>-</v>
      </c>
      <c r="P518" s="159" t="str">
        <f t="shared" si="17"/>
        <v>Not Found</v>
      </c>
      <c r="Q518" t="str" cm="1">
        <f t="array" ref="Q518">IF(SUMPRODUCT((TRIM(L518:O518)&lt;&gt;"-")*1)=0,
    "No Data",
    IF(COUNTIF(L518:O518,INDEX(_xlfn._xlws.FILTER(L518:O518,TRIM(L518:O518)&lt;&gt;"-"),1))=SUMPRODUCT((TRIM(L518:O518)&lt;&gt;"-")*1),
    "No Change",
    "Change"))</f>
        <v>No Data</v>
      </c>
      <c r="R518" s="159"/>
      <c r="S518" s="111"/>
    </row>
    <row r="519" spans="1:19" x14ac:dyDescent="0.3">
      <c r="A519" t="s">
        <v>268</v>
      </c>
      <c r="B519" t="s">
        <v>1145</v>
      </c>
      <c r="C519" s="160" t="str">
        <f>TRIM(CLEAN(TEXT(IFERROR(INDEX('Snakeden MR'!$B$4:$C$3028,MATCH($A519,'Snakeden MR'!$C$4:$C$3028,0),1),"-"),"@")))</f>
        <v>Pool A</v>
      </c>
      <c r="D519" s="147" t="str">
        <f>TRIM(CLEAN(TEXT(IFERROR(INDEX('Snakeden MR'!$I$4:$J$3028,MATCH($A519,'Snakeden MR'!$J$4:$J$3028,0),1),"-"),"@")))</f>
        <v>-</v>
      </c>
      <c r="E519" s="147" t="str">
        <f>TRIM(CLEAN(TEXT(IFERROR(INDEX('Snakeden MR'!$P$4:$Q$3028,MATCH($A519,'Snakeden MR'!$Q$4:$Q$3028,0),1),"-"),"@")))</f>
        <v>-</v>
      </c>
      <c r="F519" s="147" t="str">
        <f>TRIM(CLEAN(TEXT(IFERROR(INDEX('Snakeden MR'!$W$4:$X$3028,MATCH($A519,'Snakeden MR'!$X$4:$X$3028,0),1),"-"),"@")))</f>
        <v>-</v>
      </c>
      <c r="G519" s="159" t="str">
        <f t="shared" si="16"/>
        <v>Found</v>
      </c>
      <c r="H519" t="str" cm="1">
        <f t="array" ref="H519">IF(SUMPRODUCT((TRIM(C519:F519)&lt;&gt;"-")*1)=0,
    "No Data",
    IF(COUNTIF(C519:F519,INDEX(_xlfn._xlws.FILTER(C519:F519,TRIM(C519:F519)&lt;&gt;"-"),1))=SUMPRODUCT((TRIM(C519:F519)&lt;&gt;"-")*1),
    "No Change",
    "Change"))</f>
        <v>No Change</v>
      </c>
      <c r="I519" s="159"/>
      <c r="J519"/>
      <c r="K519" s="163"/>
      <c r="L519" s="147" t="str">
        <f>TRIM(CLEAN(TEXT(IFERROR(INDEX('Glade MR'!$B$4:$C$3000,MATCH($A519,'Glade MR'!$C$4:$C$3000,0),1),"-"),"@")))</f>
        <v>-</v>
      </c>
      <c r="M519" s="147" t="str">
        <f>TRIM(CLEAN(TEXT(IFERROR(INDEX('Glade MR'!$I$4:$J$3000,MATCH($A519,'Glade MR'!$J$4:$J$3000,0),1),"-"),"@")))</f>
        <v>-</v>
      </c>
      <c r="N519" s="147" t="str">
        <f>TRIM(CLEAN(TEXT(IFERROR(INDEX('Glade MR'!$P$4:$Q$3000,MATCH($A519,'Glade MR'!$Q$4:$Q$3000,0),1),"-"),"@")))</f>
        <v>-</v>
      </c>
      <c r="O519" s="147" t="str">
        <f>TRIM(CLEAN(TEXT(IFERROR(INDEX('Glade MR'!$W$4:$X$3000,MATCH($A519,'Glade MR'!$X$4:$X$3000,0),1),"-"),"@")))</f>
        <v>-</v>
      </c>
      <c r="P519" s="159" t="str">
        <f t="shared" si="17"/>
        <v>Not Found</v>
      </c>
      <c r="Q519" t="str" cm="1">
        <f t="array" ref="Q519">IF(SUMPRODUCT((TRIM(L519:O519)&lt;&gt;"-")*1)=0,
    "No Data",
    IF(COUNTIF(L519:O519,INDEX(_xlfn._xlws.FILTER(L519:O519,TRIM(L519:O519)&lt;&gt;"-"),1))=SUMPRODUCT((TRIM(L519:O519)&lt;&gt;"-")*1),
    "No Change",
    "Change"))</f>
        <v>No Data</v>
      </c>
      <c r="R519" s="159"/>
      <c r="S519" s="111"/>
    </row>
    <row r="520" spans="1:19" x14ac:dyDescent="0.3">
      <c r="A520" t="s">
        <v>1514</v>
      </c>
      <c r="B520" t="s">
        <v>1137</v>
      </c>
      <c r="C520" s="160" t="str">
        <f>TRIM(CLEAN(TEXT(IFERROR(INDEX('Snakeden MR'!$B$4:$C$3028,MATCH($A520,'Snakeden MR'!$C$4:$C$3028,0),1),"-"),"@")))</f>
        <v>-</v>
      </c>
      <c r="D520" s="147" t="str">
        <f>TRIM(CLEAN(TEXT(IFERROR(INDEX('Snakeden MR'!$I$4:$J$3028,MATCH($A520,'Snakeden MR'!$J$4:$J$3028,0),1),"-"),"@")))</f>
        <v>-</v>
      </c>
      <c r="E520" s="147" t="str">
        <f>TRIM(CLEAN(TEXT(IFERROR(INDEX('Snakeden MR'!$P$4:$Q$3028,MATCH($A520,'Snakeden MR'!$Q$4:$Q$3028,0),1),"-"),"@")))</f>
        <v>-</v>
      </c>
      <c r="F520" s="147" t="str">
        <f>TRIM(CLEAN(TEXT(IFERROR(INDEX('Snakeden MR'!$W$4:$X$3028,MATCH($A520,'Snakeden MR'!$X$4:$X$3028,0),1),"-"),"@")))</f>
        <v>-</v>
      </c>
      <c r="G520" s="159" t="str">
        <f t="shared" si="16"/>
        <v>Not Found</v>
      </c>
      <c r="H520" t="str" cm="1">
        <f t="array" ref="H520">IF(SUMPRODUCT((TRIM(C520:F520)&lt;&gt;"-")*1)=0,
    "No Data",
    IF(COUNTIF(C520:F520,INDEX(_xlfn._xlws.FILTER(C520:F520,TRIM(C520:F520)&lt;&gt;"-"),1))=SUMPRODUCT((TRIM(C520:F520)&lt;&gt;"-")*1),
    "No Change",
    "Change"))</f>
        <v>No Data</v>
      </c>
      <c r="I520" s="159"/>
      <c r="J520"/>
      <c r="K520" s="163"/>
      <c r="L520" s="147" t="str">
        <f>TRIM(CLEAN(TEXT(IFERROR(INDEX('Glade MR'!$B$4:$C$3000,MATCH($A520,'Glade MR'!$C$4:$C$3000,0),1),"-"),"@")))</f>
        <v>-</v>
      </c>
      <c r="M520" s="147" t="str">
        <f>TRIM(CLEAN(TEXT(IFERROR(INDEX('Glade MR'!$I$4:$J$3000,MATCH($A520,'Glade MR'!$J$4:$J$3000,0),1),"-"),"@")))</f>
        <v>-</v>
      </c>
      <c r="N520" s="147" t="str">
        <f>TRIM(CLEAN(TEXT(IFERROR(INDEX('Glade MR'!$P$4:$Q$3000,MATCH($A520,'Glade MR'!$Q$4:$Q$3000,0),1),"-"),"@")))</f>
        <v>-</v>
      </c>
      <c r="O520" s="147" t="str">
        <f>TRIM(CLEAN(TEXT(IFERROR(INDEX('Glade MR'!$W$4:$X$3000,MATCH($A520,'Glade MR'!$X$4:$X$3000,0),1),"-"),"@")))</f>
        <v>-</v>
      </c>
      <c r="P520" s="159" t="str">
        <f t="shared" si="17"/>
        <v>Not Found</v>
      </c>
      <c r="Q520" t="str" cm="1">
        <f t="array" ref="Q520">IF(SUMPRODUCT((TRIM(L520:O520)&lt;&gt;"-")*1)=0,
    "No Data",
    IF(COUNTIF(L520:O520,INDEX(_xlfn._xlws.FILTER(L520:O520,TRIM(L520:O520)&lt;&gt;"-"),1))=SUMPRODUCT((TRIM(L520:O520)&lt;&gt;"-")*1),
    "No Change",
    "Change"))</f>
        <v>No Data</v>
      </c>
      <c r="R520" s="159"/>
      <c r="S520" s="111"/>
    </row>
    <row r="521" spans="1:19" x14ac:dyDescent="0.3">
      <c r="A521" t="s">
        <v>1515</v>
      </c>
      <c r="B521" t="s">
        <v>1145</v>
      </c>
      <c r="C521" s="160" t="str">
        <f>TRIM(CLEAN(TEXT(IFERROR(INDEX('Snakeden MR'!$B$4:$C$3028,MATCH($A521,'Snakeden MR'!$C$4:$C$3028,0),1),"-"),"@")))</f>
        <v>-</v>
      </c>
      <c r="D521" s="147" t="str">
        <f>TRIM(CLEAN(TEXT(IFERROR(INDEX('Snakeden MR'!$I$4:$J$3028,MATCH($A521,'Snakeden MR'!$J$4:$J$3028,0),1),"-"),"@")))</f>
        <v>Riffle 2</v>
      </c>
      <c r="E521" s="147" t="str">
        <f>TRIM(CLEAN(TEXT(IFERROR(INDEX('Snakeden MR'!$P$4:$Q$3028,MATCH($A521,'Snakeden MR'!$Q$4:$Q$3028,0),1),"-"),"@")))</f>
        <v>-</v>
      </c>
      <c r="F521" s="147" t="str">
        <f>TRIM(CLEAN(TEXT(IFERROR(INDEX('Snakeden MR'!$W$4:$X$3028,MATCH($A521,'Snakeden MR'!$X$4:$X$3028,0),1),"-"),"@")))</f>
        <v>-</v>
      </c>
      <c r="G521" s="159" t="str">
        <f t="shared" si="16"/>
        <v>Found</v>
      </c>
      <c r="H521" t="str" cm="1">
        <f t="array" ref="H521">IF(SUMPRODUCT((TRIM(C521:F521)&lt;&gt;"-")*1)=0,
    "No Data",
    IF(COUNTIF(C521:F521,INDEX(_xlfn._xlws.FILTER(C521:F521,TRIM(C521:F521)&lt;&gt;"-"),1))=SUMPRODUCT((TRIM(C521:F521)&lt;&gt;"-")*1),
    "No Change",
    "Change"))</f>
        <v>No Change</v>
      </c>
      <c r="I521" s="159"/>
      <c r="J521"/>
      <c r="K521" s="163"/>
      <c r="L521" s="147" t="str">
        <f>TRIM(CLEAN(TEXT(IFERROR(INDEX('Glade MR'!$B$4:$C$3000,MATCH($A521,'Glade MR'!$C$4:$C$3000,0),1),"-"),"@")))</f>
        <v>-</v>
      </c>
      <c r="M521" s="147" t="str">
        <f>TRIM(CLEAN(TEXT(IFERROR(INDEX('Glade MR'!$I$4:$J$3000,MATCH($A521,'Glade MR'!$J$4:$J$3000,0),1),"-"),"@")))</f>
        <v>-</v>
      </c>
      <c r="N521" s="147" t="str">
        <f>TRIM(CLEAN(TEXT(IFERROR(INDEX('Glade MR'!$P$4:$Q$3000,MATCH($A521,'Glade MR'!$Q$4:$Q$3000,0),1),"-"),"@")))</f>
        <v>-</v>
      </c>
      <c r="O521" s="147" t="str">
        <f>TRIM(CLEAN(TEXT(IFERROR(INDEX('Glade MR'!$W$4:$X$3000,MATCH($A521,'Glade MR'!$X$4:$X$3000,0),1),"-"),"@")))</f>
        <v>-</v>
      </c>
      <c r="P521" s="159" t="str">
        <f t="shared" si="17"/>
        <v>Not Found</v>
      </c>
      <c r="Q521" t="str" cm="1">
        <f t="array" ref="Q521">IF(SUMPRODUCT((TRIM(L521:O521)&lt;&gt;"-")*1)=0,
    "No Data",
    IF(COUNTIF(L521:O521,INDEX(_xlfn._xlws.FILTER(L521:O521,TRIM(L521:O521)&lt;&gt;"-"),1))=SUMPRODUCT((TRIM(L521:O521)&lt;&gt;"-")*1),
    "No Change",
    "Change"))</f>
        <v>No Data</v>
      </c>
      <c r="R521" s="159"/>
      <c r="S521" s="111"/>
    </row>
    <row r="522" spans="1:19" x14ac:dyDescent="0.3">
      <c r="A522" t="s">
        <v>1516</v>
      </c>
      <c r="B522" t="s">
        <v>1145</v>
      </c>
      <c r="C522" s="160" t="str">
        <f>TRIM(CLEAN(TEXT(IFERROR(INDEX('Snakeden MR'!$B$4:$C$3028,MATCH($A522,'Snakeden MR'!$C$4:$C$3028,0),1),"-"),"@")))</f>
        <v>-</v>
      </c>
      <c r="D522" s="147" t="str">
        <f>TRIM(CLEAN(TEXT(IFERROR(INDEX('Snakeden MR'!$I$4:$J$3028,MATCH($A522,'Snakeden MR'!$J$4:$J$3028,0),1),"-"),"@")))</f>
        <v>-</v>
      </c>
      <c r="E522" s="147" t="str">
        <f>TRIM(CLEAN(TEXT(IFERROR(INDEX('Snakeden MR'!$P$4:$Q$3028,MATCH($A522,'Snakeden MR'!$Q$4:$Q$3028,0),1),"-"),"@")))</f>
        <v>-</v>
      </c>
      <c r="F522" s="147" t="str">
        <f>TRIM(CLEAN(TEXT(IFERROR(INDEX('Snakeden MR'!$W$4:$X$3028,MATCH($A522,'Snakeden MR'!$X$4:$X$3028,0),1),"-"),"@")))</f>
        <v>-</v>
      </c>
      <c r="G522" s="159" t="str">
        <f t="shared" si="16"/>
        <v>Not Found</v>
      </c>
      <c r="H522" t="str" cm="1">
        <f t="array" ref="H522">IF(SUMPRODUCT((TRIM(C522:F522)&lt;&gt;"-")*1)=0,
    "No Data",
    IF(COUNTIF(C522:F522,INDEX(_xlfn._xlws.FILTER(C522:F522,TRIM(C522:F522)&lt;&gt;"-"),1))=SUMPRODUCT((TRIM(C522:F522)&lt;&gt;"-")*1),
    "No Change",
    "Change"))</f>
        <v>No Data</v>
      </c>
      <c r="I522" s="159"/>
      <c r="J522"/>
      <c r="K522" s="163"/>
      <c r="L522" s="147" t="str">
        <f>TRIM(CLEAN(TEXT(IFERROR(INDEX('Glade MR'!$B$4:$C$3000,MATCH($A522,'Glade MR'!$C$4:$C$3000,0),1),"-"),"@")))</f>
        <v>-</v>
      </c>
      <c r="M522" s="147" t="str">
        <f>TRIM(CLEAN(TEXT(IFERROR(INDEX('Glade MR'!$I$4:$J$3000,MATCH($A522,'Glade MR'!$J$4:$J$3000,0),1),"-"),"@")))</f>
        <v>-</v>
      </c>
      <c r="N522" s="147" t="str">
        <f>TRIM(CLEAN(TEXT(IFERROR(INDEX('Glade MR'!$P$4:$Q$3000,MATCH($A522,'Glade MR'!$Q$4:$Q$3000,0),1),"-"),"@")))</f>
        <v>-</v>
      </c>
      <c r="O522" s="147" t="str">
        <f>TRIM(CLEAN(TEXT(IFERROR(INDEX('Glade MR'!$W$4:$X$3000,MATCH($A522,'Glade MR'!$X$4:$X$3000,0),1),"-"),"@")))</f>
        <v>-</v>
      </c>
      <c r="P522" s="159" t="str">
        <f t="shared" si="17"/>
        <v>Not Found</v>
      </c>
      <c r="Q522" t="str" cm="1">
        <f t="array" ref="Q522">IF(SUMPRODUCT((TRIM(L522:O522)&lt;&gt;"-")*1)=0,
    "No Data",
    IF(COUNTIF(L522:O522,INDEX(_xlfn._xlws.FILTER(L522:O522,TRIM(L522:O522)&lt;&gt;"-"),1))=SUMPRODUCT((TRIM(L522:O522)&lt;&gt;"-")*1),
    "No Change",
    "Change"))</f>
        <v>No Data</v>
      </c>
      <c r="R522" s="159"/>
      <c r="S522" s="111"/>
    </row>
    <row r="523" spans="1:19" x14ac:dyDescent="0.3">
      <c r="A523" t="s">
        <v>288</v>
      </c>
      <c r="B523" t="s">
        <v>1145</v>
      </c>
      <c r="C523" s="160" t="str">
        <f>TRIM(CLEAN(TEXT(IFERROR(INDEX('Snakeden MR'!$B$4:$C$3028,MATCH($A523,'Snakeden MR'!$C$4:$C$3028,0),1),"-"),"@")))</f>
        <v>-</v>
      </c>
      <c r="D523" s="147" t="str">
        <f>TRIM(CLEAN(TEXT(IFERROR(INDEX('Snakeden MR'!$I$4:$J$3028,MATCH($A523,'Snakeden MR'!$J$4:$J$3028,0),1),"-"),"@")))</f>
        <v>-</v>
      </c>
      <c r="E523" s="147" t="str">
        <f>TRIM(CLEAN(TEXT(IFERROR(INDEX('Snakeden MR'!$P$4:$Q$3028,MATCH($A523,'Snakeden MR'!$Q$4:$Q$3028,0),1),"-"),"@")))</f>
        <v>Pool 2</v>
      </c>
      <c r="F523" s="147" t="str">
        <f>TRIM(CLEAN(TEXT(IFERROR(INDEX('Snakeden MR'!$W$4:$X$3028,MATCH($A523,'Snakeden MR'!$X$4:$X$3028,0),1),"-"),"@")))</f>
        <v>-</v>
      </c>
      <c r="G523" s="159" t="str">
        <f t="shared" si="16"/>
        <v>Found</v>
      </c>
      <c r="H523" t="str" cm="1">
        <f t="array" ref="H523">IF(SUMPRODUCT((TRIM(C523:F523)&lt;&gt;"-")*1)=0,
    "No Data",
    IF(COUNTIF(C523:F523,INDEX(_xlfn._xlws.FILTER(C523:F523,TRIM(C523:F523)&lt;&gt;"-"),1))=SUMPRODUCT((TRIM(C523:F523)&lt;&gt;"-")*1),
    "No Change",
    "Change"))</f>
        <v>No Change</v>
      </c>
      <c r="I523" s="159"/>
      <c r="J523"/>
      <c r="K523" s="163"/>
      <c r="L523" s="147" t="str">
        <f>TRIM(CLEAN(TEXT(IFERROR(INDEX('Glade MR'!$B$4:$C$3000,MATCH($A523,'Glade MR'!$C$4:$C$3000,0),1),"-"),"@")))</f>
        <v>-</v>
      </c>
      <c r="M523" s="147" t="str">
        <f>TRIM(CLEAN(TEXT(IFERROR(INDEX('Glade MR'!$I$4:$J$3000,MATCH($A523,'Glade MR'!$J$4:$J$3000,0),1),"-"),"@")))</f>
        <v>-</v>
      </c>
      <c r="N523" s="147" t="str">
        <f>TRIM(CLEAN(TEXT(IFERROR(INDEX('Glade MR'!$P$4:$Q$3000,MATCH($A523,'Glade MR'!$Q$4:$Q$3000,0),1),"-"),"@")))</f>
        <v>-</v>
      </c>
      <c r="O523" s="147" t="str">
        <f>TRIM(CLEAN(TEXT(IFERROR(INDEX('Glade MR'!$W$4:$X$3000,MATCH($A523,'Glade MR'!$X$4:$X$3000,0),1),"-"),"@")))</f>
        <v>-</v>
      </c>
      <c r="P523" s="159" t="str">
        <f t="shared" si="17"/>
        <v>Not Found</v>
      </c>
      <c r="Q523" t="str" cm="1">
        <f t="array" ref="Q523">IF(SUMPRODUCT((TRIM(L523:O523)&lt;&gt;"-")*1)=0,
    "No Data",
    IF(COUNTIF(L523:O523,INDEX(_xlfn._xlws.FILTER(L523:O523,TRIM(L523:O523)&lt;&gt;"-"),1))=SUMPRODUCT((TRIM(L523:O523)&lt;&gt;"-")*1),
    "No Change",
    "Change"))</f>
        <v>No Data</v>
      </c>
      <c r="R523" s="159"/>
      <c r="S523" s="111"/>
    </row>
    <row r="524" spans="1:19" x14ac:dyDescent="0.3">
      <c r="A524" t="s">
        <v>1517</v>
      </c>
      <c r="B524" t="s">
        <v>1145</v>
      </c>
      <c r="C524" s="160" t="str">
        <f>TRIM(CLEAN(TEXT(IFERROR(INDEX('Snakeden MR'!$B$4:$C$3028,MATCH($A524,'Snakeden MR'!$C$4:$C$3028,0),1),"-"),"@")))</f>
        <v>-</v>
      </c>
      <c r="D524" s="147" t="str">
        <f>TRIM(CLEAN(TEXT(IFERROR(INDEX('Snakeden MR'!$I$4:$J$3028,MATCH($A524,'Snakeden MR'!$J$4:$J$3028,0),1),"-"),"@")))</f>
        <v>-</v>
      </c>
      <c r="E524" s="147" t="str">
        <f>TRIM(CLEAN(TEXT(IFERROR(INDEX('Snakeden MR'!$P$4:$Q$3028,MATCH($A524,'Snakeden MR'!$Q$4:$Q$3028,0),1),"-"),"@")))</f>
        <v>-</v>
      </c>
      <c r="F524" s="147" t="str">
        <f>TRIM(CLEAN(TEXT(IFERROR(INDEX('Snakeden MR'!$W$4:$X$3028,MATCH($A524,'Snakeden MR'!$X$4:$X$3028,0),1),"-"),"@")))</f>
        <v>-</v>
      </c>
      <c r="G524" s="159" t="str">
        <f t="shared" si="16"/>
        <v>Not Found</v>
      </c>
      <c r="H524" t="str" cm="1">
        <f t="array" ref="H524">IF(SUMPRODUCT((TRIM(C524:F524)&lt;&gt;"-")*1)=0,
    "No Data",
    IF(COUNTIF(C524:F524,INDEX(_xlfn._xlws.FILTER(C524:F524,TRIM(C524:F524)&lt;&gt;"-"),1))=SUMPRODUCT((TRIM(C524:F524)&lt;&gt;"-")*1),
    "No Change",
    "Change"))</f>
        <v>No Data</v>
      </c>
      <c r="I524" s="159"/>
      <c r="J524"/>
      <c r="K524" s="163"/>
      <c r="L524" s="147" t="str">
        <f>TRIM(CLEAN(TEXT(IFERROR(INDEX('Glade MR'!$B$4:$C$3000,MATCH($A524,'Glade MR'!$C$4:$C$3000,0),1),"-"),"@")))</f>
        <v>-</v>
      </c>
      <c r="M524" s="147" t="str">
        <f>TRIM(CLEAN(TEXT(IFERROR(INDEX('Glade MR'!$I$4:$J$3000,MATCH($A524,'Glade MR'!$J$4:$J$3000,0),1),"-"),"@")))</f>
        <v>-</v>
      </c>
      <c r="N524" s="147" t="str">
        <f>TRIM(CLEAN(TEXT(IFERROR(INDEX('Glade MR'!$P$4:$Q$3000,MATCH($A524,'Glade MR'!$Q$4:$Q$3000,0),1),"-"),"@")))</f>
        <v>-</v>
      </c>
      <c r="O524" s="147" t="str">
        <f>TRIM(CLEAN(TEXT(IFERROR(INDEX('Glade MR'!$W$4:$X$3000,MATCH($A524,'Glade MR'!$X$4:$X$3000,0),1),"-"),"@")))</f>
        <v>-</v>
      </c>
      <c r="P524" s="159" t="str">
        <f t="shared" si="17"/>
        <v>Not Found</v>
      </c>
      <c r="Q524" t="str" cm="1">
        <f t="array" ref="Q524">IF(SUMPRODUCT((TRIM(L524:O524)&lt;&gt;"-")*1)=0,
    "No Data",
    IF(COUNTIF(L524:O524,INDEX(_xlfn._xlws.FILTER(L524:O524,TRIM(L524:O524)&lt;&gt;"-"),1))=SUMPRODUCT((TRIM(L524:O524)&lt;&gt;"-")*1),
    "No Change",
    "Change"))</f>
        <v>No Data</v>
      </c>
      <c r="R524" s="159"/>
      <c r="S524" s="111"/>
    </row>
    <row r="525" spans="1:19" x14ac:dyDescent="0.3">
      <c r="A525" t="s">
        <v>784</v>
      </c>
      <c r="B525" t="s">
        <v>1137</v>
      </c>
      <c r="C525" s="160" t="str">
        <f>TRIM(CLEAN(TEXT(IFERROR(INDEX('Snakeden MR'!$B$4:$C$3028,MATCH($A525,'Snakeden MR'!$C$4:$C$3028,0),1),"-"),"@")))</f>
        <v>-</v>
      </c>
      <c r="D525" s="147" t="str">
        <f>TRIM(CLEAN(TEXT(IFERROR(INDEX('Snakeden MR'!$I$4:$J$3028,MATCH($A525,'Snakeden MR'!$J$4:$J$3028,0),1),"-"),"@")))</f>
        <v>-</v>
      </c>
      <c r="E525" s="147" t="str">
        <f>TRIM(CLEAN(TEXT(IFERROR(INDEX('Snakeden MR'!$P$4:$Q$3028,MATCH($A525,'Snakeden MR'!$Q$4:$Q$3028,0),1),"-"),"@")))</f>
        <v>-</v>
      </c>
      <c r="F525" s="147" t="str">
        <f>TRIM(CLEAN(TEXT(IFERROR(INDEX('Snakeden MR'!$W$4:$X$3028,MATCH($A525,'Snakeden MR'!$X$4:$X$3028,0),1),"-"),"@")))</f>
        <v>-</v>
      </c>
      <c r="G525" s="159" t="str">
        <f t="shared" si="16"/>
        <v>Not Found</v>
      </c>
      <c r="H525" t="str" cm="1">
        <f t="array" ref="H525">IF(SUMPRODUCT((TRIM(C525:F525)&lt;&gt;"-")*1)=0,
    "No Data",
    IF(COUNTIF(C525:F525,INDEX(_xlfn._xlws.FILTER(C525:F525,TRIM(C525:F525)&lt;&gt;"-"),1))=SUMPRODUCT((TRIM(C525:F525)&lt;&gt;"-")*1),
    "No Change",
    "Change"))</f>
        <v>No Data</v>
      </c>
      <c r="I525" s="159"/>
      <c r="J525"/>
      <c r="K525" s="163"/>
      <c r="L525" s="147" t="str">
        <f>TRIM(CLEAN(TEXT(IFERROR(INDEX('Glade MR'!$B$4:$C$3000,MATCH($A525,'Glade MR'!$C$4:$C$3000,0),1),"-"),"@")))</f>
        <v>-</v>
      </c>
      <c r="M525" s="147" t="str">
        <f>TRIM(CLEAN(TEXT(IFERROR(INDEX('Glade MR'!$I$4:$J$3000,MATCH($A525,'Glade MR'!$J$4:$J$3000,0),1),"-"),"@")))</f>
        <v>-</v>
      </c>
      <c r="N525" s="147" t="str">
        <f>TRIM(CLEAN(TEXT(IFERROR(INDEX('Glade MR'!$P$4:$Q$3000,MATCH($A525,'Glade MR'!$Q$4:$Q$3000,0),1),"-"),"@")))</f>
        <v>-</v>
      </c>
      <c r="O525" s="147" t="str">
        <f>TRIM(CLEAN(TEXT(IFERROR(INDEX('Glade MR'!$W$4:$X$3000,MATCH($A525,'Glade MR'!$X$4:$X$3000,0),1),"-"),"@")))</f>
        <v>Pool 5</v>
      </c>
      <c r="P525" s="159" t="str">
        <f t="shared" si="17"/>
        <v>Found</v>
      </c>
      <c r="Q525" t="str" cm="1">
        <f t="array" ref="Q525">IF(SUMPRODUCT((TRIM(L525:O525)&lt;&gt;"-")*1)=0,
    "No Data",
    IF(COUNTIF(L525:O525,INDEX(_xlfn._xlws.FILTER(L525:O525,TRIM(L525:O525)&lt;&gt;"-"),1))=SUMPRODUCT((TRIM(L525:O525)&lt;&gt;"-")*1),
    "No Change",
    "Change"))</f>
        <v>No Change</v>
      </c>
      <c r="R525" s="159"/>
      <c r="S525" s="111"/>
    </row>
    <row r="526" spans="1:19" x14ac:dyDescent="0.3">
      <c r="A526" t="s">
        <v>1518</v>
      </c>
      <c r="B526" t="s">
        <v>1145</v>
      </c>
      <c r="C526" s="160" t="str">
        <f>TRIM(CLEAN(TEXT(IFERROR(INDEX('Snakeden MR'!$B$4:$C$3028,MATCH($A526,'Snakeden MR'!$C$4:$C$3028,0),1),"-"),"@")))</f>
        <v>-</v>
      </c>
      <c r="D526" s="147" t="str">
        <f>TRIM(CLEAN(TEXT(IFERROR(INDEX('Snakeden MR'!$I$4:$J$3028,MATCH($A526,'Snakeden MR'!$J$4:$J$3028,0),1),"-"),"@")))</f>
        <v>-</v>
      </c>
      <c r="E526" s="147" t="str">
        <f>TRIM(CLEAN(TEXT(IFERROR(INDEX('Snakeden MR'!$P$4:$Q$3028,MATCH($A526,'Snakeden MR'!$Q$4:$Q$3028,0),1),"-"),"@")))</f>
        <v>-</v>
      </c>
      <c r="F526" s="147" t="str">
        <f>TRIM(CLEAN(TEXT(IFERROR(INDEX('Snakeden MR'!$W$4:$X$3028,MATCH($A526,'Snakeden MR'!$X$4:$X$3028,0),1),"-"),"@")))</f>
        <v>-</v>
      </c>
      <c r="G526" s="159" t="str">
        <f t="shared" si="16"/>
        <v>Not Found</v>
      </c>
      <c r="H526" t="str" cm="1">
        <f t="array" ref="H526">IF(SUMPRODUCT((TRIM(C526:F526)&lt;&gt;"-")*1)=0,
    "No Data",
    IF(COUNTIF(C526:F526,INDEX(_xlfn._xlws.FILTER(C526:F526,TRIM(C526:F526)&lt;&gt;"-"),1))=SUMPRODUCT((TRIM(C526:F526)&lt;&gt;"-")*1),
    "No Change",
    "Change"))</f>
        <v>No Data</v>
      </c>
      <c r="I526" s="159"/>
      <c r="J526"/>
      <c r="K526" s="163"/>
      <c r="L526" s="147" t="str">
        <f>TRIM(CLEAN(TEXT(IFERROR(INDEX('Glade MR'!$B$4:$C$3000,MATCH($A526,'Glade MR'!$C$4:$C$3000,0),1),"-"),"@")))</f>
        <v>-</v>
      </c>
      <c r="M526" s="147" t="str">
        <f>TRIM(CLEAN(TEXT(IFERROR(INDEX('Glade MR'!$I$4:$J$3000,MATCH($A526,'Glade MR'!$J$4:$J$3000,0),1),"-"),"@")))</f>
        <v>-</v>
      </c>
      <c r="N526" s="147" t="str">
        <f>TRIM(CLEAN(TEXT(IFERROR(INDEX('Glade MR'!$P$4:$Q$3000,MATCH($A526,'Glade MR'!$Q$4:$Q$3000,0),1),"-"),"@")))</f>
        <v>-</v>
      </c>
      <c r="O526" s="147" t="str">
        <f>TRIM(CLEAN(TEXT(IFERROR(INDEX('Glade MR'!$W$4:$X$3000,MATCH($A526,'Glade MR'!$X$4:$X$3000,0),1),"-"),"@")))</f>
        <v>-</v>
      </c>
      <c r="P526" s="159" t="str">
        <f t="shared" si="17"/>
        <v>Not Found</v>
      </c>
      <c r="Q526" t="str" cm="1">
        <f t="array" ref="Q526">IF(SUMPRODUCT((TRIM(L526:O526)&lt;&gt;"-")*1)=0,
    "No Data",
    IF(COUNTIF(L526:O526,INDEX(_xlfn._xlws.FILTER(L526:O526,TRIM(L526:O526)&lt;&gt;"-"),1))=SUMPRODUCT((TRIM(L526:O526)&lt;&gt;"-")*1),
    "No Change",
    "Change"))</f>
        <v>No Data</v>
      </c>
      <c r="R526" s="159"/>
      <c r="S526" s="111"/>
    </row>
    <row r="527" spans="1:19" x14ac:dyDescent="0.3">
      <c r="A527" t="s">
        <v>1519</v>
      </c>
      <c r="B527" t="s">
        <v>1145</v>
      </c>
      <c r="C527" s="160" t="str">
        <f>TRIM(CLEAN(TEXT(IFERROR(INDEX('Snakeden MR'!$B$4:$C$3028,MATCH($A527,'Snakeden MR'!$C$4:$C$3028,0),1),"-"),"@")))</f>
        <v>-</v>
      </c>
      <c r="D527" s="147" t="str">
        <f>TRIM(CLEAN(TEXT(IFERROR(INDEX('Snakeden MR'!$I$4:$J$3028,MATCH($A527,'Snakeden MR'!$J$4:$J$3028,0),1),"-"),"@")))</f>
        <v>-</v>
      </c>
      <c r="E527" s="147" t="str">
        <f>TRIM(CLEAN(TEXT(IFERROR(INDEX('Snakeden MR'!$P$4:$Q$3028,MATCH($A527,'Snakeden MR'!$Q$4:$Q$3028,0),1),"-"),"@")))</f>
        <v>-</v>
      </c>
      <c r="F527" s="147" t="str">
        <f>TRIM(CLEAN(TEXT(IFERROR(INDEX('Snakeden MR'!$W$4:$X$3028,MATCH($A527,'Snakeden MR'!$X$4:$X$3028,0),1),"-"),"@")))</f>
        <v>-</v>
      </c>
      <c r="G527" s="159" t="str">
        <f t="shared" si="16"/>
        <v>Not Found</v>
      </c>
      <c r="H527" t="str" cm="1">
        <f t="array" ref="H527">IF(SUMPRODUCT((TRIM(C527:F527)&lt;&gt;"-")*1)=0,
    "No Data",
    IF(COUNTIF(C527:F527,INDEX(_xlfn._xlws.FILTER(C527:F527,TRIM(C527:F527)&lt;&gt;"-"),1))=SUMPRODUCT((TRIM(C527:F527)&lt;&gt;"-")*1),
    "No Change",
    "Change"))</f>
        <v>No Data</v>
      </c>
      <c r="I527" s="159"/>
      <c r="J527"/>
      <c r="K527" s="163"/>
      <c r="L527" s="147" t="str">
        <f>TRIM(CLEAN(TEXT(IFERROR(INDEX('Glade MR'!$B$4:$C$3000,MATCH($A527,'Glade MR'!$C$4:$C$3000,0),1),"-"),"@")))</f>
        <v>-</v>
      </c>
      <c r="M527" s="147" t="str">
        <f>TRIM(CLEAN(TEXT(IFERROR(INDEX('Glade MR'!$I$4:$J$3000,MATCH($A527,'Glade MR'!$J$4:$J$3000,0),1),"-"),"@")))</f>
        <v>-</v>
      </c>
      <c r="N527" s="147" t="str">
        <f>TRIM(CLEAN(TEXT(IFERROR(INDEX('Glade MR'!$P$4:$Q$3000,MATCH($A527,'Glade MR'!$Q$4:$Q$3000,0),1),"-"),"@")))</f>
        <v>-</v>
      </c>
      <c r="O527" s="147" t="str">
        <f>TRIM(CLEAN(TEXT(IFERROR(INDEX('Glade MR'!$W$4:$X$3000,MATCH($A527,'Glade MR'!$X$4:$X$3000,0),1),"-"),"@")))</f>
        <v>-</v>
      </c>
      <c r="P527" s="159" t="str">
        <f t="shared" si="17"/>
        <v>Not Found</v>
      </c>
      <c r="Q527" t="str" cm="1">
        <f t="array" ref="Q527">IF(SUMPRODUCT((TRIM(L527:O527)&lt;&gt;"-")*1)=0,
    "No Data",
    IF(COUNTIF(L527:O527,INDEX(_xlfn._xlws.FILTER(L527:O527,TRIM(L527:O527)&lt;&gt;"-"),1))=SUMPRODUCT((TRIM(L527:O527)&lt;&gt;"-")*1),
    "No Change",
    "Change"))</f>
        <v>No Data</v>
      </c>
      <c r="R527" s="159"/>
      <c r="S527" s="111"/>
    </row>
    <row r="528" spans="1:19" x14ac:dyDescent="0.3">
      <c r="A528" t="s">
        <v>1520</v>
      </c>
      <c r="B528" t="s">
        <v>1145</v>
      </c>
      <c r="C528" s="160" t="str">
        <f>TRIM(CLEAN(TEXT(IFERROR(INDEX('Snakeden MR'!$B$4:$C$3028,MATCH($A528,'Snakeden MR'!$C$4:$C$3028,0),1),"-"),"@")))</f>
        <v>-</v>
      </c>
      <c r="D528" s="147" t="str">
        <f>TRIM(CLEAN(TEXT(IFERROR(INDEX('Snakeden MR'!$I$4:$J$3028,MATCH($A528,'Snakeden MR'!$J$4:$J$3028,0),1),"-"),"@")))</f>
        <v>-</v>
      </c>
      <c r="E528" s="147" t="str">
        <f>TRIM(CLEAN(TEXT(IFERROR(INDEX('Snakeden MR'!$P$4:$Q$3028,MATCH($A528,'Snakeden MR'!$Q$4:$Q$3028,0),1),"-"),"@")))</f>
        <v>-</v>
      </c>
      <c r="F528" s="147" t="str">
        <f>TRIM(CLEAN(TEXT(IFERROR(INDEX('Snakeden MR'!$W$4:$X$3028,MATCH($A528,'Snakeden MR'!$X$4:$X$3028,0),1),"-"),"@")))</f>
        <v>-</v>
      </c>
      <c r="G528" s="159" t="str">
        <f t="shared" si="16"/>
        <v>Not Found</v>
      </c>
      <c r="H528" t="str" cm="1">
        <f t="array" ref="H528">IF(SUMPRODUCT((TRIM(C528:F528)&lt;&gt;"-")*1)=0,
    "No Data",
    IF(COUNTIF(C528:F528,INDEX(_xlfn._xlws.FILTER(C528:F528,TRIM(C528:F528)&lt;&gt;"-"),1))=SUMPRODUCT((TRIM(C528:F528)&lt;&gt;"-")*1),
    "No Change",
    "Change"))</f>
        <v>No Data</v>
      </c>
      <c r="I528" s="159"/>
      <c r="J528"/>
      <c r="K528" s="163"/>
      <c r="L528" s="147" t="str">
        <f>TRIM(CLEAN(TEXT(IFERROR(INDEX('Glade MR'!$B$4:$C$3000,MATCH($A528,'Glade MR'!$C$4:$C$3000,0),1),"-"),"@")))</f>
        <v>-</v>
      </c>
      <c r="M528" s="147" t="str">
        <f>TRIM(CLEAN(TEXT(IFERROR(INDEX('Glade MR'!$I$4:$J$3000,MATCH($A528,'Glade MR'!$J$4:$J$3000,0),1),"-"),"@")))</f>
        <v>-</v>
      </c>
      <c r="N528" s="147" t="str">
        <f>TRIM(CLEAN(TEXT(IFERROR(INDEX('Glade MR'!$P$4:$Q$3000,MATCH($A528,'Glade MR'!$Q$4:$Q$3000,0),1),"-"),"@")))</f>
        <v>-</v>
      </c>
      <c r="O528" s="147" t="str">
        <f>TRIM(CLEAN(TEXT(IFERROR(INDEX('Glade MR'!$W$4:$X$3000,MATCH($A528,'Glade MR'!$X$4:$X$3000,0),1),"-"),"@")))</f>
        <v>-</v>
      </c>
      <c r="P528" s="159" t="str">
        <f t="shared" si="17"/>
        <v>Not Found</v>
      </c>
      <c r="Q528" t="str" cm="1">
        <f t="array" ref="Q528">IF(SUMPRODUCT((TRIM(L528:O528)&lt;&gt;"-")*1)=0,
    "No Data",
    IF(COUNTIF(L528:O528,INDEX(_xlfn._xlws.FILTER(L528:O528,TRIM(L528:O528)&lt;&gt;"-"),1))=SUMPRODUCT((TRIM(L528:O528)&lt;&gt;"-")*1),
    "No Change",
    "Change"))</f>
        <v>No Data</v>
      </c>
      <c r="R528" s="159"/>
      <c r="S528" s="111"/>
    </row>
    <row r="529" spans="1:19" x14ac:dyDescent="0.3">
      <c r="A529" t="s">
        <v>1521</v>
      </c>
      <c r="B529" t="s">
        <v>1145</v>
      </c>
      <c r="C529" s="160" t="str">
        <f>TRIM(CLEAN(TEXT(IFERROR(INDEX('Snakeden MR'!$B$4:$C$3028,MATCH($A529,'Snakeden MR'!$C$4:$C$3028,0),1),"-"),"@")))</f>
        <v>-</v>
      </c>
      <c r="D529" s="147" t="str">
        <f>TRIM(CLEAN(TEXT(IFERROR(INDEX('Snakeden MR'!$I$4:$J$3028,MATCH($A529,'Snakeden MR'!$J$4:$J$3028,0),1),"-"),"@")))</f>
        <v>-</v>
      </c>
      <c r="E529" s="147" t="str">
        <f>TRIM(CLEAN(TEXT(IFERROR(INDEX('Snakeden MR'!$P$4:$Q$3028,MATCH($A529,'Snakeden MR'!$Q$4:$Q$3028,0),1),"-"),"@")))</f>
        <v>-</v>
      </c>
      <c r="F529" s="147" t="str">
        <f>TRIM(CLEAN(TEXT(IFERROR(INDEX('Snakeden MR'!$W$4:$X$3028,MATCH($A529,'Snakeden MR'!$X$4:$X$3028,0),1),"-"),"@")))</f>
        <v>-</v>
      </c>
      <c r="G529" s="159" t="str">
        <f t="shared" si="16"/>
        <v>Not Found</v>
      </c>
      <c r="H529" t="str" cm="1">
        <f t="array" ref="H529">IF(SUMPRODUCT((TRIM(C529:F529)&lt;&gt;"-")*1)=0,
    "No Data",
    IF(COUNTIF(C529:F529,INDEX(_xlfn._xlws.FILTER(C529:F529,TRIM(C529:F529)&lt;&gt;"-"),1))=SUMPRODUCT((TRIM(C529:F529)&lt;&gt;"-")*1),
    "No Change",
    "Change"))</f>
        <v>No Data</v>
      </c>
      <c r="I529" s="159"/>
      <c r="J529"/>
      <c r="K529" s="163"/>
      <c r="L529" s="147" t="str">
        <f>TRIM(CLEAN(TEXT(IFERROR(INDEX('Glade MR'!$B$4:$C$3000,MATCH($A529,'Glade MR'!$C$4:$C$3000,0),1),"-"),"@")))</f>
        <v>-</v>
      </c>
      <c r="M529" s="147" t="str">
        <f>TRIM(CLEAN(TEXT(IFERROR(INDEX('Glade MR'!$I$4:$J$3000,MATCH($A529,'Glade MR'!$J$4:$J$3000,0),1),"-"),"@")))</f>
        <v>-</v>
      </c>
      <c r="N529" s="147" t="str">
        <f>TRIM(CLEAN(TEXT(IFERROR(INDEX('Glade MR'!$P$4:$Q$3000,MATCH($A529,'Glade MR'!$Q$4:$Q$3000,0),1),"-"),"@")))</f>
        <v>-</v>
      </c>
      <c r="O529" s="147" t="str">
        <f>TRIM(CLEAN(TEXT(IFERROR(INDEX('Glade MR'!$W$4:$X$3000,MATCH($A529,'Glade MR'!$X$4:$X$3000,0),1),"-"),"@")))</f>
        <v>-</v>
      </c>
      <c r="P529" s="159" t="str">
        <f t="shared" si="17"/>
        <v>Not Found</v>
      </c>
      <c r="Q529" t="str" cm="1">
        <f t="array" ref="Q529">IF(SUMPRODUCT((TRIM(L529:O529)&lt;&gt;"-")*1)=0,
    "No Data",
    IF(COUNTIF(L529:O529,INDEX(_xlfn._xlws.FILTER(L529:O529,TRIM(L529:O529)&lt;&gt;"-"),1))=SUMPRODUCT((TRIM(L529:O529)&lt;&gt;"-")*1),
    "No Change",
    "Change"))</f>
        <v>No Data</v>
      </c>
      <c r="R529" s="159"/>
      <c r="S529" s="111"/>
    </row>
    <row r="530" spans="1:19" x14ac:dyDescent="0.3">
      <c r="A530" t="s">
        <v>1522</v>
      </c>
      <c r="B530" t="s">
        <v>1137</v>
      </c>
      <c r="C530" s="160" t="str">
        <f>TRIM(CLEAN(TEXT(IFERROR(INDEX('Snakeden MR'!$B$4:$C$3028,MATCH($A530,'Snakeden MR'!$C$4:$C$3028,0),1),"-"),"@")))</f>
        <v>-</v>
      </c>
      <c r="D530" s="147" t="str">
        <f>TRIM(CLEAN(TEXT(IFERROR(INDEX('Snakeden MR'!$I$4:$J$3028,MATCH($A530,'Snakeden MR'!$J$4:$J$3028,0),1),"-"),"@")))</f>
        <v>-</v>
      </c>
      <c r="E530" s="147" t="str">
        <f>TRIM(CLEAN(TEXT(IFERROR(INDEX('Snakeden MR'!$P$4:$Q$3028,MATCH($A530,'Snakeden MR'!$Q$4:$Q$3028,0),1),"-"),"@")))</f>
        <v>-</v>
      </c>
      <c r="F530" s="147" t="str">
        <f>TRIM(CLEAN(TEXT(IFERROR(INDEX('Snakeden MR'!$W$4:$X$3028,MATCH($A530,'Snakeden MR'!$X$4:$X$3028,0),1),"-"),"@")))</f>
        <v>-</v>
      </c>
      <c r="G530" s="159" t="str">
        <f t="shared" si="16"/>
        <v>Not Found</v>
      </c>
      <c r="H530" t="str" cm="1">
        <f t="array" ref="H530">IF(SUMPRODUCT((TRIM(C530:F530)&lt;&gt;"-")*1)=0,
    "No Data",
    IF(COUNTIF(C530:F530,INDEX(_xlfn._xlws.FILTER(C530:F530,TRIM(C530:F530)&lt;&gt;"-"),1))=SUMPRODUCT((TRIM(C530:F530)&lt;&gt;"-")*1),
    "No Change",
    "Change"))</f>
        <v>No Data</v>
      </c>
      <c r="I530" s="159"/>
      <c r="J530"/>
      <c r="K530" s="163"/>
      <c r="L530" s="147" t="str">
        <f>TRIM(CLEAN(TEXT(IFERROR(INDEX('Glade MR'!$B$4:$C$3000,MATCH($A530,'Glade MR'!$C$4:$C$3000,0),1),"-"),"@")))</f>
        <v>-</v>
      </c>
      <c r="M530" s="147" t="str">
        <f>TRIM(CLEAN(TEXT(IFERROR(INDEX('Glade MR'!$I$4:$J$3000,MATCH($A530,'Glade MR'!$J$4:$J$3000,0),1),"-"),"@")))</f>
        <v>-</v>
      </c>
      <c r="N530" s="147" t="str">
        <f>TRIM(CLEAN(TEXT(IFERROR(INDEX('Glade MR'!$P$4:$Q$3000,MATCH($A530,'Glade MR'!$Q$4:$Q$3000,0),1),"-"),"@")))</f>
        <v>-</v>
      </c>
      <c r="O530" s="147" t="str">
        <f>TRIM(CLEAN(TEXT(IFERROR(INDEX('Glade MR'!$W$4:$X$3000,MATCH($A530,'Glade MR'!$X$4:$X$3000,0),1),"-"),"@")))</f>
        <v>-</v>
      </c>
      <c r="P530" s="159" t="str">
        <f t="shared" si="17"/>
        <v>Not Found</v>
      </c>
      <c r="Q530" t="str" cm="1">
        <f t="array" ref="Q530">IF(SUMPRODUCT((TRIM(L530:O530)&lt;&gt;"-")*1)=0,
    "No Data",
    IF(COUNTIF(L530:O530,INDEX(_xlfn._xlws.FILTER(L530:O530,TRIM(L530:O530)&lt;&gt;"-"),1))=SUMPRODUCT((TRIM(L530:O530)&lt;&gt;"-")*1),
    "No Change",
    "Change"))</f>
        <v>No Data</v>
      </c>
      <c r="R530" s="159"/>
      <c r="S530" s="111"/>
    </row>
    <row r="531" spans="1:19" x14ac:dyDescent="0.3">
      <c r="A531" t="s">
        <v>1523</v>
      </c>
      <c r="B531" t="s">
        <v>1145</v>
      </c>
      <c r="C531" s="160" t="str">
        <f>TRIM(CLEAN(TEXT(IFERROR(INDEX('Snakeden MR'!$B$4:$C$3028,MATCH($A531,'Snakeden MR'!$C$4:$C$3028,0),1),"-"),"@")))</f>
        <v>-</v>
      </c>
      <c r="D531" s="147" t="str">
        <f>TRIM(CLEAN(TEXT(IFERROR(INDEX('Snakeden MR'!$I$4:$J$3028,MATCH($A531,'Snakeden MR'!$J$4:$J$3028,0),1),"-"),"@")))</f>
        <v>-</v>
      </c>
      <c r="E531" s="147" t="str">
        <f>TRIM(CLEAN(TEXT(IFERROR(INDEX('Snakeden MR'!$P$4:$Q$3028,MATCH($A531,'Snakeden MR'!$Q$4:$Q$3028,0),1),"-"),"@")))</f>
        <v>-</v>
      </c>
      <c r="F531" s="147" t="str">
        <f>TRIM(CLEAN(TEXT(IFERROR(INDEX('Snakeden MR'!$W$4:$X$3028,MATCH($A531,'Snakeden MR'!$X$4:$X$3028,0),1),"-"),"@")))</f>
        <v>-</v>
      </c>
      <c r="G531" s="159" t="str">
        <f t="shared" si="16"/>
        <v>Not Found</v>
      </c>
      <c r="H531" t="str" cm="1">
        <f t="array" ref="H531">IF(SUMPRODUCT((TRIM(C531:F531)&lt;&gt;"-")*1)=0,
    "No Data",
    IF(COUNTIF(C531:F531,INDEX(_xlfn._xlws.FILTER(C531:F531,TRIM(C531:F531)&lt;&gt;"-"),1))=SUMPRODUCT((TRIM(C531:F531)&lt;&gt;"-")*1),
    "No Change",
    "Change"))</f>
        <v>No Data</v>
      </c>
      <c r="I531" s="159"/>
      <c r="J531"/>
      <c r="K531" s="163"/>
      <c r="L531" s="147" t="str">
        <f>TRIM(CLEAN(TEXT(IFERROR(INDEX('Glade MR'!$B$4:$C$3000,MATCH($A531,'Glade MR'!$C$4:$C$3000,0),1),"-"),"@")))</f>
        <v>-</v>
      </c>
      <c r="M531" s="147" t="str">
        <f>TRIM(CLEAN(TEXT(IFERROR(INDEX('Glade MR'!$I$4:$J$3000,MATCH($A531,'Glade MR'!$J$4:$J$3000,0),1),"-"),"@")))</f>
        <v>-</v>
      </c>
      <c r="N531" s="147" t="str">
        <f>TRIM(CLEAN(TEXT(IFERROR(INDEX('Glade MR'!$P$4:$Q$3000,MATCH($A531,'Glade MR'!$Q$4:$Q$3000,0),1),"-"),"@")))</f>
        <v>-</v>
      </c>
      <c r="O531" s="147" t="str">
        <f>TRIM(CLEAN(TEXT(IFERROR(INDEX('Glade MR'!$W$4:$X$3000,MATCH($A531,'Glade MR'!$X$4:$X$3000,0),1),"-"),"@")))</f>
        <v>-</v>
      </c>
      <c r="P531" s="159" t="str">
        <f t="shared" si="17"/>
        <v>Not Found</v>
      </c>
      <c r="Q531" t="str" cm="1">
        <f t="array" ref="Q531">IF(SUMPRODUCT((TRIM(L531:O531)&lt;&gt;"-")*1)=0,
    "No Data",
    IF(COUNTIF(L531:O531,INDEX(_xlfn._xlws.FILTER(L531:O531,TRIM(L531:O531)&lt;&gt;"-"),1))=SUMPRODUCT((TRIM(L531:O531)&lt;&gt;"-")*1),
    "No Change",
    "Change"))</f>
        <v>No Data</v>
      </c>
      <c r="R531" s="159"/>
      <c r="S531" s="111"/>
    </row>
    <row r="532" spans="1:19" x14ac:dyDescent="0.3">
      <c r="A532" t="s">
        <v>1524</v>
      </c>
      <c r="B532" t="s">
        <v>1145</v>
      </c>
      <c r="C532" s="160" t="str">
        <f>TRIM(CLEAN(TEXT(IFERROR(INDEX('Snakeden MR'!$B$4:$C$3028,MATCH($A532,'Snakeden MR'!$C$4:$C$3028,0),1),"-"),"@")))</f>
        <v>-</v>
      </c>
      <c r="D532" s="147" t="str">
        <f>TRIM(CLEAN(TEXT(IFERROR(INDEX('Snakeden MR'!$I$4:$J$3028,MATCH($A532,'Snakeden MR'!$J$4:$J$3028,0),1),"-"),"@")))</f>
        <v>-</v>
      </c>
      <c r="E532" s="147" t="str">
        <f>TRIM(CLEAN(TEXT(IFERROR(INDEX('Snakeden MR'!$P$4:$Q$3028,MATCH($A532,'Snakeden MR'!$Q$4:$Q$3028,0),1),"-"),"@")))</f>
        <v>-</v>
      </c>
      <c r="F532" s="147" t="str">
        <f>TRIM(CLEAN(TEXT(IFERROR(INDEX('Snakeden MR'!$W$4:$X$3028,MATCH($A532,'Snakeden MR'!$X$4:$X$3028,0),1),"-"),"@")))</f>
        <v>-</v>
      </c>
      <c r="G532" s="159" t="str">
        <f t="shared" si="16"/>
        <v>Not Found</v>
      </c>
      <c r="H532" t="str" cm="1">
        <f t="array" ref="H532">IF(SUMPRODUCT((TRIM(C532:F532)&lt;&gt;"-")*1)=0,
    "No Data",
    IF(COUNTIF(C532:F532,INDEX(_xlfn._xlws.FILTER(C532:F532,TRIM(C532:F532)&lt;&gt;"-"),1))=SUMPRODUCT((TRIM(C532:F532)&lt;&gt;"-")*1),
    "No Change",
    "Change"))</f>
        <v>No Data</v>
      </c>
      <c r="I532" s="159"/>
      <c r="J532"/>
      <c r="K532" s="163"/>
      <c r="L532" s="147" t="str">
        <f>TRIM(CLEAN(TEXT(IFERROR(INDEX('Glade MR'!$B$4:$C$3000,MATCH($A532,'Glade MR'!$C$4:$C$3000,0),1),"-"),"@")))</f>
        <v>-</v>
      </c>
      <c r="M532" s="147" t="str">
        <f>TRIM(CLEAN(TEXT(IFERROR(INDEX('Glade MR'!$I$4:$J$3000,MATCH($A532,'Glade MR'!$J$4:$J$3000,0),1),"-"),"@")))</f>
        <v>-</v>
      </c>
      <c r="N532" s="147" t="str">
        <f>TRIM(CLEAN(TEXT(IFERROR(INDEX('Glade MR'!$P$4:$Q$3000,MATCH($A532,'Glade MR'!$Q$4:$Q$3000,0),1),"-"),"@")))</f>
        <v>-</v>
      </c>
      <c r="O532" s="147" t="str">
        <f>TRIM(CLEAN(TEXT(IFERROR(INDEX('Glade MR'!$W$4:$X$3000,MATCH($A532,'Glade MR'!$X$4:$X$3000,0),1),"-"),"@")))</f>
        <v>-</v>
      </c>
      <c r="P532" s="159" t="str">
        <f t="shared" si="17"/>
        <v>Not Found</v>
      </c>
      <c r="Q532" t="str" cm="1">
        <f t="array" ref="Q532">IF(SUMPRODUCT((TRIM(L532:O532)&lt;&gt;"-")*1)=0,
    "No Data",
    IF(COUNTIF(L532:O532,INDEX(_xlfn._xlws.FILTER(L532:O532,TRIM(L532:O532)&lt;&gt;"-"),1))=SUMPRODUCT((TRIM(L532:O532)&lt;&gt;"-")*1),
    "No Change",
    "Change"))</f>
        <v>No Data</v>
      </c>
      <c r="R532" s="159"/>
      <c r="S532" s="111"/>
    </row>
    <row r="533" spans="1:19" x14ac:dyDescent="0.3">
      <c r="A533" t="s">
        <v>1525</v>
      </c>
      <c r="B533" t="s">
        <v>1145</v>
      </c>
      <c r="C533" s="160" t="str">
        <f>TRIM(CLEAN(TEXT(IFERROR(INDEX('Snakeden MR'!$B$4:$C$3028,MATCH($A533,'Snakeden MR'!$C$4:$C$3028,0),1),"-"),"@")))</f>
        <v>-</v>
      </c>
      <c r="D533" s="147" t="str">
        <f>TRIM(CLEAN(TEXT(IFERROR(INDEX('Snakeden MR'!$I$4:$J$3028,MATCH($A533,'Snakeden MR'!$J$4:$J$3028,0),1),"-"),"@")))</f>
        <v>-</v>
      </c>
      <c r="E533" s="147" t="str">
        <f>TRIM(CLEAN(TEXT(IFERROR(INDEX('Snakeden MR'!$P$4:$Q$3028,MATCH($A533,'Snakeden MR'!$Q$4:$Q$3028,0),1),"-"),"@")))</f>
        <v>-</v>
      </c>
      <c r="F533" s="147" t="str">
        <f>TRIM(CLEAN(TEXT(IFERROR(INDEX('Snakeden MR'!$W$4:$X$3028,MATCH($A533,'Snakeden MR'!$X$4:$X$3028,0),1),"-"),"@")))</f>
        <v>-</v>
      </c>
      <c r="G533" s="159" t="str">
        <f t="shared" si="16"/>
        <v>Not Found</v>
      </c>
      <c r="H533" t="str" cm="1">
        <f t="array" ref="H533">IF(SUMPRODUCT((TRIM(C533:F533)&lt;&gt;"-")*1)=0,
    "No Data",
    IF(COUNTIF(C533:F533,INDEX(_xlfn._xlws.FILTER(C533:F533,TRIM(C533:F533)&lt;&gt;"-"),1))=SUMPRODUCT((TRIM(C533:F533)&lt;&gt;"-")*1),
    "No Change",
    "Change"))</f>
        <v>No Data</v>
      </c>
      <c r="I533" s="159"/>
      <c r="J533"/>
      <c r="K533" s="163"/>
      <c r="L533" s="147" t="str">
        <f>TRIM(CLEAN(TEXT(IFERROR(INDEX('Glade MR'!$B$4:$C$3000,MATCH($A533,'Glade MR'!$C$4:$C$3000,0),1),"-"),"@")))</f>
        <v>-</v>
      </c>
      <c r="M533" s="147" t="str">
        <f>TRIM(CLEAN(TEXT(IFERROR(INDEX('Glade MR'!$I$4:$J$3000,MATCH($A533,'Glade MR'!$J$4:$J$3000,0),1),"-"),"@")))</f>
        <v>-</v>
      </c>
      <c r="N533" s="147" t="str">
        <f>TRIM(CLEAN(TEXT(IFERROR(INDEX('Glade MR'!$P$4:$Q$3000,MATCH($A533,'Glade MR'!$Q$4:$Q$3000,0),1),"-"),"@")))</f>
        <v>-</v>
      </c>
      <c r="O533" s="147" t="str">
        <f>TRIM(CLEAN(TEXT(IFERROR(INDEX('Glade MR'!$W$4:$X$3000,MATCH($A533,'Glade MR'!$X$4:$X$3000,0),1),"-"),"@")))</f>
        <v>-</v>
      </c>
      <c r="P533" s="159" t="str">
        <f t="shared" si="17"/>
        <v>Not Found</v>
      </c>
      <c r="Q533" t="str" cm="1">
        <f t="array" ref="Q533">IF(SUMPRODUCT((TRIM(L533:O533)&lt;&gt;"-")*1)=0,
    "No Data",
    IF(COUNTIF(L533:O533,INDEX(_xlfn._xlws.FILTER(L533:O533,TRIM(L533:O533)&lt;&gt;"-"),1))=SUMPRODUCT((TRIM(L533:O533)&lt;&gt;"-")*1),
    "No Change",
    "Change"))</f>
        <v>No Data</v>
      </c>
      <c r="R533" s="159"/>
      <c r="S533" s="111"/>
    </row>
    <row r="534" spans="1:19" x14ac:dyDescent="0.3">
      <c r="A534" t="s">
        <v>1526</v>
      </c>
      <c r="B534" t="s">
        <v>1145</v>
      </c>
      <c r="C534" s="160" t="str">
        <f>TRIM(CLEAN(TEXT(IFERROR(INDEX('Snakeden MR'!$B$4:$C$3028,MATCH($A534,'Snakeden MR'!$C$4:$C$3028,0),1),"-"),"@")))</f>
        <v>-</v>
      </c>
      <c r="D534" s="147" t="str">
        <f>TRIM(CLEAN(TEXT(IFERROR(INDEX('Snakeden MR'!$I$4:$J$3028,MATCH($A534,'Snakeden MR'!$J$4:$J$3028,0),1),"-"),"@")))</f>
        <v>-</v>
      </c>
      <c r="E534" s="147" t="str">
        <f>TRIM(CLEAN(TEXT(IFERROR(INDEX('Snakeden MR'!$P$4:$Q$3028,MATCH($A534,'Snakeden MR'!$Q$4:$Q$3028,0),1),"-"),"@")))</f>
        <v>-</v>
      </c>
      <c r="F534" s="147" t="str">
        <f>TRIM(CLEAN(TEXT(IFERROR(INDEX('Snakeden MR'!$W$4:$X$3028,MATCH($A534,'Snakeden MR'!$X$4:$X$3028,0),1),"-"),"@")))</f>
        <v>-</v>
      </c>
      <c r="G534" s="159" t="str">
        <f t="shared" si="16"/>
        <v>Not Found</v>
      </c>
      <c r="H534" t="str" cm="1">
        <f t="array" ref="H534">IF(SUMPRODUCT((TRIM(C534:F534)&lt;&gt;"-")*1)=0,
    "No Data",
    IF(COUNTIF(C534:F534,INDEX(_xlfn._xlws.FILTER(C534:F534,TRIM(C534:F534)&lt;&gt;"-"),1))=SUMPRODUCT((TRIM(C534:F534)&lt;&gt;"-")*1),
    "No Change",
    "Change"))</f>
        <v>No Data</v>
      </c>
      <c r="I534" s="159"/>
      <c r="J534"/>
      <c r="K534" s="163"/>
      <c r="L534" s="147" t="str">
        <f>TRIM(CLEAN(TEXT(IFERROR(INDEX('Glade MR'!$B$4:$C$3000,MATCH($A534,'Glade MR'!$C$4:$C$3000,0),1),"-"),"@")))</f>
        <v>-</v>
      </c>
      <c r="M534" s="147" t="str">
        <f>TRIM(CLEAN(TEXT(IFERROR(INDEX('Glade MR'!$I$4:$J$3000,MATCH($A534,'Glade MR'!$J$4:$J$3000,0),1),"-"),"@")))</f>
        <v>-</v>
      </c>
      <c r="N534" s="147" t="str">
        <f>TRIM(CLEAN(TEXT(IFERROR(INDEX('Glade MR'!$P$4:$Q$3000,MATCH($A534,'Glade MR'!$Q$4:$Q$3000,0),1),"-"),"@")))</f>
        <v>-</v>
      </c>
      <c r="O534" s="147" t="str">
        <f>TRIM(CLEAN(TEXT(IFERROR(INDEX('Glade MR'!$W$4:$X$3000,MATCH($A534,'Glade MR'!$X$4:$X$3000,0),1),"-"),"@")))</f>
        <v>-</v>
      </c>
      <c r="P534" s="159" t="str">
        <f t="shared" si="17"/>
        <v>Not Found</v>
      </c>
      <c r="Q534" t="str" cm="1">
        <f t="array" ref="Q534">IF(SUMPRODUCT((TRIM(L534:O534)&lt;&gt;"-")*1)=0,
    "No Data",
    IF(COUNTIF(L534:O534,INDEX(_xlfn._xlws.FILTER(L534:O534,TRIM(L534:O534)&lt;&gt;"-"),1))=SUMPRODUCT((TRIM(L534:O534)&lt;&gt;"-")*1),
    "No Change",
    "Change"))</f>
        <v>No Data</v>
      </c>
      <c r="R534" s="159"/>
      <c r="S534" s="111"/>
    </row>
    <row r="535" spans="1:19" x14ac:dyDescent="0.3">
      <c r="A535" t="s">
        <v>307</v>
      </c>
      <c r="B535" t="s">
        <v>1145</v>
      </c>
      <c r="C535" s="160" t="str">
        <f>TRIM(CLEAN(TEXT(IFERROR(INDEX('Snakeden MR'!$B$4:$C$3028,MATCH($A535,'Snakeden MR'!$C$4:$C$3028,0),1),"-"),"@")))</f>
        <v>GS Pool</v>
      </c>
      <c r="D535" s="147" t="str">
        <f>TRIM(CLEAN(TEXT(IFERROR(INDEX('Snakeden MR'!$I$4:$J$3028,MATCH($A535,'Snakeden MR'!$J$4:$J$3028,0),1),"-"),"@")))</f>
        <v>-</v>
      </c>
      <c r="E535" s="147" t="str">
        <f>TRIM(CLEAN(TEXT(IFERROR(INDEX('Snakeden MR'!$P$4:$Q$3028,MATCH($A535,'Snakeden MR'!$Q$4:$Q$3028,0),1),"-"),"@")))</f>
        <v>-</v>
      </c>
      <c r="F535" s="147" t="str">
        <f>TRIM(CLEAN(TEXT(IFERROR(INDEX('Snakeden MR'!$W$4:$X$3028,MATCH($A535,'Snakeden MR'!$X$4:$X$3028,0),1),"-"),"@")))</f>
        <v>-</v>
      </c>
      <c r="G535" s="159" t="str">
        <f t="shared" si="16"/>
        <v>Found</v>
      </c>
      <c r="H535" t="str" cm="1">
        <f t="array" ref="H535">IF(SUMPRODUCT((TRIM(C535:F535)&lt;&gt;"-")*1)=0,
    "No Data",
    IF(COUNTIF(C535:F535,INDEX(_xlfn._xlws.FILTER(C535:F535,TRIM(C535:F535)&lt;&gt;"-"),1))=SUMPRODUCT((TRIM(C535:F535)&lt;&gt;"-")*1),
    "No Change",
    "Change"))</f>
        <v>No Change</v>
      </c>
      <c r="I535" s="159"/>
      <c r="J535"/>
      <c r="K535" s="163"/>
      <c r="L535" s="147" t="str">
        <f>TRIM(CLEAN(TEXT(IFERROR(INDEX('Glade MR'!$B$4:$C$3000,MATCH($A535,'Glade MR'!$C$4:$C$3000,0),1),"-"),"@")))</f>
        <v>-</v>
      </c>
      <c r="M535" s="147" t="str">
        <f>TRIM(CLEAN(TEXT(IFERROR(INDEX('Glade MR'!$I$4:$J$3000,MATCH($A535,'Glade MR'!$J$4:$J$3000,0),1),"-"),"@")))</f>
        <v>-</v>
      </c>
      <c r="N535" s="147" t="str">
        <f>TRIM(CLEAN(TEXT(IFERROR(INDEX('Glade MR'!$P$4:$Q$3000,MATCH($A535,'Glade MR'!$Q$4:$Q$3000,0),1),"-"),"@")))</f>
        <v>-</v>
      </c>
      <c r="O535" s="147" t="str">
        <f>TRIM(CLEAN(TEXT(IFERROR(INDEX('Glade MR'!$W$4:$X$3000,MATCH($A535,'Glade MR'!$X$4:$X$3000,0),1),"-"),"@")))</f>
        <v>-</v>
      </c>
      <c r="P535" s="159" t="str">
        <f t="shared" si="17"/>
        <v>Not Found</v>
      </c>
      <c r="Q535" t="str" cm="1">
        <f t="array" ref="Q535">IF(SUMPRODUCT((TRIM(L535:O535)&lt;&gt;"-")*1)=0,
    "No Data",
    IF(COUNTIF(L535:O535,INDEX(_xlfn._xlws.FILTER(L535:O535,TRIM(L535:O535)&lt;&gt;"-"),1))=SUMPRODUCT((TRIM(L535:O535)&lt;&gt;"-")*1),
    "No Change",
    "Change"))</f>
        <v>No Data</v>
      </c>
      <c r="R535" s="159"/>
      <c r="S535" s="111"/>
    </row>
    <row r="536" spans="1:19" x14ac:dyDescent="0.3">
      <c r="A536" t="s">
        <v>1527</v>
      </c>
      <c r="B536" t="s">
        <v>1145</v>
      </c>
      <c r="C536" s="160" t="str">
        <f>TRIM(CLEAN(TEXT(IFERROR(INDEX('Snakeden MR'!$B$4:$C$3028,MATCH($A536,'Snakeden MR'!$C$4:$C$3028,0),1),"-"),"@")))</f>
        <v>-</v>
      </c>
      <c r="D536" s="147" t="str">
        <f>TRIM(CLEAN(TEXT(IFERROR(INDEX('Snakeden MR'!$I$4:$J$3028,MATCH($A536,'Snakeden MR'!$J$4:$J$3028,0),1),"-"),"@")))</f>
        <v>-</v>
      </c>
      <c r="E536" s="147" t="str">
        <f>TRIM(CLEAN(TEXT(IFERROR(INDEX('Snakeden MR'!$P$4:$Q$3028,MATCH($A536,'Snakeden MR'!$Q$4:$Q$3028,0),1),"-"),"@")))</f>
        <v>-</v>
      </c>
      <c r="F536" s="147" t="str">
        <f>TRIM(CLEAN(TEXT(IFERROR(INDEX('Snakeden MR'!$W$4:$X$3028,MATCH($A536,'Snakeden MR'!$X$4:$X$3028,0),1),"-"),"@")))</f>
        <v>-</v>
      </c>
      <c r="G536" s="159" t="str">
        <f t="shared" si="16"/>
        <v>Not Found</v>
      </c>
      <c r="H536" t="str" cm="1">
        <f t="array" ref="H536">IF(SUMPRODUCT((TRIM(C536:F536)&lt;&gt;"-")*1)=0,
    "No Data",
    IF(COUNTIF(C536:F536,INDEX(_xlfn._xlws.FILTER(C536:F536,TRIM(C536:F536)&lt;&gt;"-"),1))=SUMPRODUCT((TRIM(C536:F536)&lt;&gt;"-")*1),
    "No Change",
    "Change"))</f>
        <v>No Data</v>
      </c>
      <c r="I536" s="159"/>
      <c r="J536"/>
      <c r="K536" s="163"/>
      <c r="L536" s="147" t="str">
        <f>TRIM(CLEAN(TEXT(IFERROR(INDEX('Glade MR'!$B$4:$C$3000,MATCH($A536,'Glade MR'!$C$4:$C$3000,0),1),"-"),"@")))</f>
        <v>-</v>
      </c>
      <c r="M536" s="147" t="str">
        <f>TRIM(CLEAN(TEXT(IFERROR(INDEX('Glade MR'!$I$4:$J$3000,MATCH($A536,'Glade MR'!$J$4:$J$3000,0),1),"-"),"@")))</f>
        <v>-</v>
      </c>
      <c r="N536" s="147" t="str">
        <f>TRIM(CLEAN(TEXT(IFERROR(INDEX('Glade MR'!$P$4:$Q$3000,MATCH($A536,'Glade MR'!$Q$4:$Q$3000,0),1),"-"),"@")))</f>
        <v>-</v>
      </c>
      <c r="O536" s="147" t="str">
        <f>TRIM(CLEAN(TEXT(IFERROR(INDEX('Glade MR'!$W$4:$X$3000,MATCH($A536,'Glade MR'!$X$4:$X$3000,0),1),"-"),"@")))</f>
        <v>-</v>
      </c>
      <c r="P536" s="159" t="str">
        <f t="shared" si="17"/>
        <v>Not Found</v>
      </c>
      <c r="Q536" t="str" cm="1">
        <f t="array" ref="Q536">IF(SUMPRODUCT((TRIM(L536:O536)&lt;&gt;"-")*1)=0,
    "No Data",
    IF(COUNTIF(L536:O536,INDEX(_xlfn._xlws.FILTER(L536:O536,TRIM(L536:O536)&lt;&gt;"-"),1))=SUMPRODUCT((TRIM(L536:O536)&lt;&gt;"-")*1),
    "No Change",
    "Change"))</f>
        <v>No Data</v>
      </c>
      <c r="R536" s="159"/>
      <c r="S536" s="111"/>
    </row>
    <row r="537" spans="1:19" x14ac:dyDescent="0.3">
      <c r="A537" t="s">
        <v>1528</v>
      </c>
      <c r="B537" t="s">
        <v>1145</v>
      </c>
      <c r="C537" s="160" t="str">
        <f>TRIM(CLEAN(TEXT(IFERROR(INDEX('Snakeden MR'!$B$4:$C$3028,MATCH($A537,'Snakeden MR'!$C$4:$C$3028,0),1),"-"),"@")))</f>
        <v>-</v>
      </c>
      <c r="D537" s="147" t="str">
        <f>TRIM(CLEAN(TEXT(IFERROR(INDEX('Snakeden MR'!$I$4:$J$3028,MATCH($A537,'Snakeden MR'!$J$4:$J$3028,0),1),"-"),"@")))</f>
        <v>-</v>
      </c>
      <c r="E537" s="147" t="str">
        <f>TRIM(CLEAN(TEXT(IFERROR(INDEX('Snakeden MR'!$P$4:$Q$3028,MATCH($A537,'Snakeden MR'!$Q$4:$Q$3028,0),1),"-"),"@")))</f>
        <v>-</v>
      </c>
      <c r="F537" s="147" t="str">
        <f>TRIM(CLEAN(TEXT(IFERROR(INDEX('Snakeden MR'!$W$4:$X$3028,MATCH($A537,'Snakeden MR'!$X$4:$X$3028,0),1),"-"),"@")))</f>
        <v>-</v>
      </c>
      <c r="G537" s="159" t="str">
        <f t="shared" si="16"/>
        <v>Not Found</v>
      </c>
      <c r="H537" t="str" cm="1">
        <f t="array" ref="H537">IF(SUMPRODUCT((TRIM(C537:F537)&lt;&gt;"-")*1)=0,
    "No Data",
    IF(COUNTIF(C537:F537,INDEX(_xlfn._xlws.FILTER(C537:F537,TRIM(C537:F537)&lt;&gt;"-"),1))=SUMPRODUCT((TRIM(C537:F537)&lt;&gt;"-")*1),
    "No Change",
    "Change"))</f>
        <v>No Data</v>
      </c>
      <c r="I537" s="159"/>
      <c r="J537"/>
      <c r="K537" s="163"/>
      <c r="L537" s="147" t="str">
        <f>TRIM(CLEAN(TEXT(IFERROR(INDEX('Glade MR'!$B$4:$C$3000,MATCH($A537,'Glade MR'!$C$4:$C$3000,0),1),"-"),"@")))</f>
        <v>-</v>
      </c>
      <c r="M537" s="147" t="str">
        <f>TRIM(CLEAN(TEXT(IFERROR(INDEX('Glade MR'!$I$4:$J$3000,MATCH($A537,'Glade MR'!$J$4:$J$3000,0),1),"-"),"@")))</f>
        <v>-</v>
      </c>
      <c r="N537" s="147" t="str">
        <f>TRIM(CLEAN(TEXT(IFERROR(INDEX('Glade MR'!$P$4:$Q$3000,MATCH($A537,'Glade MR'!$Q$4:$Q$3000,0),1),"-"),"@")))</f>
        <v>-</v>
      </c>
      <c r="O537" s="147" t="str">
        <f>TRIM(CLEAN(TEXT(IFERROR(INDEX('Glade MR'!$W$4:$X$3000,MATCH($A537,'Glade MR'!$X$4:$X$3000,0),1),"-"),"@")))</f>
        <v>-</v>
      </c>
      <c r="P537" s="159" t="str">
        <f t="shared" si="17"/>
        <v>Not Found</v>
      </c>
      <c r="Q537" t="str" cm="1">
        <f t="array" ref="Q537">IF(SUMPRODUCT((TRIM(L537:O537)&lt;&gt;"-")*1)=0,
    "No Data",
    IF(COUNTIF(L537:O537,INDEX(_xlfn._xlws.FILTER(L537:O537,TRIM(L537:O537)&lt;&gt;"-"),1))=SUMPRODUCT((TRIM(L537:O537)&lt;&gt;"-")*1),
    "No Change",
    "Change"))</f>
        <v>No Data</v>
      </c>
      <c r="R537" s="159"/>
      <c r="S537" s="111"/>
    </row>
    <row r="538" spans="1:19" x14ac:dyDescent="0.3">
      <c r="A538" t="s">
        <v>148</v>
      </c>
      <c r="B538" t="s">
        <v>1145</v>
      </c>
      <c r="C538" s="160" t="str">
        <f>TRIM(CLEAN(TEXT(IFERROR(INDEX('Snakeden MR'!$B$4:$C$3028,MATCH($A538,'Snakeden MR'!$C$4:$C$3028,0),1),"-"),"@")))</f>
        <v>-</v>
      </c>
      <c r="D538" s="147" t="str">
        <f>TRIM(CLEAN(TEXT(IFERROR(INDEX('Snakeden MR'!$I$4:$J$3028,MATCH($A538,'Snakeden MR'!$J$4:$J$3028,0),1),"-"),"@")))</f>
        <v>Pool 3</v>
      </c>
      <c r="E538" s="147" t="str">
        <f>TRIM(CLEAN(TEXT(IFERROR(INDEX('Snakeden MR'!$P$4:$Q$3028,MATCH($A538,'Snakeden MR'!$Q$4:$Q$3028,0),1),"-"),"@")))</f>
        <v>-</v>
      </c>
      <c r="F538" s="147" t="str">
        <f>TRIM(CLEAN(TEXT(IFERROR(INDEX('Snakeden MR'!$W$4:$X$3028,MATCH($A538,'Snakeden MR'!$X$4:$X$3028,0),1),"-"),"@")))</f>
        <v>-</v>
      </c>
      <c r="G538" s="159" t="str">
        <f t="shared" si="16"/>
        <v>Found</v>
      </c>
      <c r="H538" t="str" cm="1">
        <f t="array" ref="H538">IF(SUMPRODUCT((TRIM(C538:F538)&lt;&gt;"-")*1)=0,
    "No Data",
    IF(COUNTIF(C538:F538,INDEX(_xlfn._xlws.FILTER(C538:F538,TRIM(C538:F538)&lt;&gt;"-"),1))=SUMPRODUCT((TRIM(C538:F538)&lt;&gt;"-")*1),
    "No Change",
    "Change"))</f>
        <v>No Change</v>
      </c>
      <c r="I538" s="159"/>
      <c r="J538"/>
      <c r="K538" s="163"/>
      <c r="L538" s="147" t="str">
        <f>TRIM(CLEAN(TEXT(IFERROR(INDEX('Glade MR'!$B$4:$C$3000,MATCH($A538,'Glade MR'!$C$4:$C$3000,0),1),"-"),"@")))</f>
        <v>-</v>
      </c>
      <c r="M538" s="147" t="str">
        <f>TRIM(CLEAN(TEXT(IFERROR(INDEX('Glade MR'!$I$4:$J$3000,MATCH($A538,'Glade MR'!$J$4:$J$3000,0),1),"-"),"@")))</f>
        <v>-</v>
      </c>
      <c r="N538" s="147" t="str">
        <f>TRIM(CLEAN(TEXT(IFERROR(INDEX('Glade MR'!$P$4:$Q$3000,MATCH($A538,'Glade MR'!$Q$4:$Q$3000,0),1),"-"),"@")))</f>
        <v>-</v>
      </c>
      <c r="O538" s="147" t="str">
        <f>TRIM(CLEAN(TEXT(IFERROR(INDEX('Glade MR'!$W$4:$X$3000,MATCH($A538,'Glade MR'!$X$4:$X$3000,0),1),"-"),"@")))</f>
        <v>-</v>
      </c>
      <c r="P538" s="159" t="str">
        <f t="shared" si="17"/>
        <v>Not Found</v>
      </c>
      <c r="Q538" t="str" cm="1">
        <f t="array" ref="Q538">IF(SUMPRODUCT((TRIM(L538:O538)&lt;&gt;"-")*1)=0,
    "No Data",
    IF(COUNTIF(L538:O538,INDEX(_xlfn._xlws.FILTER(L538:O538,TRIM(L538:O538)&lt;&gt;"-"),1))=SUMPRODUCT((TRIM(L538:O538)&lt;&gt;"-")*1),
    "No Change",
    "Change"))</f>
        <v>No Data</v>
      </c>
      <c r="R538" s="159"/>
      <c r="S538" s="111"/>
    </row>
    <row r="539" spans="1:19" x14ac:dyDescent="0.3">
      <c r="A539" t="s">
        <v>317</v>
      </c>
      <c r="B539" t="s">
        <v>1145</v>
      </c>
      <c r="C539" s="160" t="str">
        <f>TRIM(CLEAN(TEXT(IFERROR(INDEX('Snakeden MR'!$B$4:$C$3028,MATCH($A539,'Snakeden MR'!$C$4:$C$3028,0),1),"-"),"@")))</f>
        <v>Pool 4</v>
      </c>
      <c r="D539" s="147" t="str">
        <f>TRIM(CLEAN(TEXT(IFERROR(INDEX('Snakeden MR'!$I$4:$J$3028,MATCH($A539,'Snakeden MR'!$J$4:$J$3028,0),1),"-"),"@")))</f>
        <v>-</v>
      </c>
      <c r="E539" s="147" t="str">
        <f>TRIM(CLEAN(TEXT(IFERROR(INDEX('Snakeden MR'!$P$4:$Q$3028,MATCH($A539,'Snakeden MR'!$Q$4:$Q$3028,0),1),"-"),"@")))</f>
        <v>-</v>
      </c>
      <c r="F539" s="147" t="str">
        <f>TRIM(CLEAN(TEXT(IFERROR(INDEX('Snakeden MR'!$W$4:$X$3028,MATCH($A539,'Snakeden MR'!$X$4:$X$3028,0),1),"-"),"@")))</f>
        <v>-</v>
      </c>
      <c r="G539" s="159" t="str">
        <f t="shared" si="16"/>
        <v>Found</v>
      </c>
      <c r="H539" t="str" cm="1">
        <f t="array" ref="H539">IF(SUMPRODUCT((TRIM(C539:F539)&lt;&gt;"-")*1)=0,
    "No Data",
    IF(COUNTIF(C539:F539,INDEX(_xlfn._xlws.FILTER(C539:F539,TRIM(C539:F539)&lt;&gt;"-"),1))=SUMPRODUCT((TRIM(C539:F539)&lt;&gt;"-")*1),
    "No Change",
    "Change"))</f>
        <v>No Change</v>
      </c>
      <c r="I539" s="159"/>
      <c r="J539"/>
      <c r="K539" s="163"/>
      <c r="L539" s="147" t="str">
        <f>TRIM(CLEAN(TEXT(IFERROR(INDEX('Glade MR'!$B$4:$C$3000,MATCH($A539,'Glade MR'!$C$4:$C$3000,0),1),"-"),"@")))</f>
        <v>-</v>
      </c>
      <c r="M539" s="147" t="str">
        <f>TRIM(CLEAN(TEXT(IFERROR(INDEX('Glade MR'!$I$4:$J$3000,MATCH($A539,'Glade MR'!$J$4:$J$3000,0),1),"-"),"@")))</f>
        <v>-</v>
      </c>
      <c r="N539" s="147" t="str">
        <f>TRIM(CLEAN(TEXT(IFERROR(INDEX('Glade MR'!$P$4:$Q$3000,MATCH($A539,'Glade MR'!$Q$4:$Q$3000,0),1),"-"),"@")))</f>
        <v>-</v>
      </c>
      <c r="O539" s="147" t="str">
        <f>TRIM(CLEAN(TEXT(IFERROR(INDEX('Glade MR'!$W$4:$X$3000,MATCH($A539,'Glade MR'!$X$4:$X$3000,0),1),"-"),"@")))</f>
        <v>-</v>
      </c>
      <c r="P539" s="159" t="str">
        <f t="shared" si="17"/>
        <v>Not Found</v>
      </c>
      <c r="Q539" t="str" cm="1">
        <f t="array" ref="Q539">IF(SUMPRODUCT((TRIM(L539:O539)&lt;&gt;"-")*1)=0,
    "No Data",
    IF(COUNTIF(L539:O539,INDEX(_xlfn._xlws.FILTER(L539:O539,TRIM(L539:O539)&lt;&gt;"-"),1))=SUMPRODUCT((TRIM(L539:O539)&lt;&gt;"-")*1),
    "No Change",
    "Change"))</f>
        <v>No Data</v>
      </c>
      <c r="R539" s="159"/>
      <c r="S539" s="111"/>
    </row>
    <row r="540" spans="1:19" x14ac:dyDescent="0.3">
      <c r="A540" t="s">
        <v>1529</v>
      </c>
      <c r="B540" t="s">
        <v>1145</v>
      </c>
      <c r="C540" s="160" t="str">
        <f>TRIM(CLEAN(TEXT(IFERROR(INDEX('Snakeden MR'!$B$4:$C$3028,MATCH($A540,'Snakeden MR'!$C$4:$C$3028,0),1),"-"),"@")))</f>
        <v>-</v>
      </c>
      <c r="D540" s="147" t="str">
        <f>TRIM(CLEAN(TEXT(IFERROR(INDEX('Snakeden MR'!$I$4:$J$3028,MATCH($A540,'Snakeden MR'!$J$4:$J$3028,0),1),"-"),"@")))</f>
        <v>-</v>
      </c>
      <c r="E540" s="147" t="str">
        <f>TRIM(CLEAN(TEXT(IFERROR(INDEX('Snakeden MR'!$P$4:$Q$3028,MATCH($A540,'Snakeden MR'!$Q$4:$Q$3028,0),1),"-"),"@")))</f>
        <v>-</v>
      </c>
      <c r="F540" s="147" t="str">
        <f>TRIM(CLEAN(TEXT(IFERROR(INDEX('Snakeden MR'!$W$4:$X$3028,MATCH($A540,'Snakeden MR'!$X$4:$X$3028,0),1),"-"),"@")))</f>
        <v>-</v>
      </c>
      <c r="G540" s="159" t="str">
        <f t="shared" si="16"/>
        <v>Not Found</v>
      </c>
      <c r="H540" t="str" cm="1">
        <f t="array" ref="H540">IF(SUMPRODUCT((TRIM(C540:F540)&lt;&gt;"-")*1)=0,
    "No Data",
    IF(COUNTIF(C540:F540,INDEX(_xlfn._xlws.FILTER(C540:F540,TRIM(C540:F540)&lt;&gt;"-"),1))=SUMPRODUCT((TRIM(C540:F540)&lt;&gt;"-")*1),
    "No Change",
    "Change"))</f>
        <v>No Data</v>
      </c>
      <c r="I540" s="159"/>
      <c r="J540"/>
      <c r="K540" s="163"/>
      <c r="L540" s="147" t="str">
        <f>TRIM(CLEAN(TEXT(IFERROR(INDEX('Glade MR'!$B$4:$C$3000,MATCH($A540,'Glade MR'!$C$4:$C$3000,0),1),"-"),"@")))</f>
        <v>-</v>
      </c>
      <c r="M540" s="147" t="str">
        <f>TRIM(CLEAN(TEXT(IFERROR(INDEX('Glade MR'!$I$4:$J$3000,MATCH($A540,'Glade MR'!$J$4:$J$3000,0),1),"-"),"@")))</f>
        <v>-</v>
      </c>
      <c r="N540" s="147" t="str">
        <f>TRIM(CLEAN(TEXT(IFERROR(INDEX('Glade MR'!$P$4:$Q$3000,MATCH($A540,'Glade MR'!$Q$4:$Q$3000,0),1),"-"),"@")))</f>
        <v>-</v>
      </c>
      <c r="O540" s="147" t="str">
        <f>TRIM(CLEAN(TEXT(IFERROR(INDEX('Glade MR'!$W$4:$X$3000,MATCH($A540,'Glade MR'!$X$4:$X$3000,0),1),"-"),"@")))</f>
        <v>-</v>
      </c>
      <c r="P540" s="159" t="str">
        <f t="shared" si="17"/>
        <v>Not Found</v>
      </c>
      <c r="Q540" t="str" cm="1">
        <f t="array" ref="Q540">IF(SUMPRODUCT((TRIM(L540:O540)&lt;&gt;"-")*1)=0,
    "No Data",
    IF(COUNTIF(L540:O540,INDEX(_xlfn._xlws.FILTER(L540:O540,TRIM(L540:O540)&lt;&gt;"-"),1))=SUMPRODUCT((TRIM(L540:O540)&lt;&gt;"-")*1),
    "No Change",
    "Change"))</f>
        <v>No Data</v>
      </c>
      <c r="R540" s="159"/>
      <c r="S540" s="111"/>
    </row>
    <row r="541" spans="1:19" x14ac:dyDescent="0.3">
      <c r="A541" t="s">
        <v>1530</v>
      </c>
      <c r="B541" t="s">
        <v>1145</v>
      </c>
      <c r="C541" s="160" t="str">
        <f>TRIM(CLEAN(TEXT(IFERROR(INDEX('Snakeden MR'!$B$4:$C$3028,MATCH($A541,'Snakeden MR'!$C$4:$C$3028,0),1),"-"),"@")))</f>
        <v>-</v>
      </c>
      <c r="D541" s="147" t="str">
        <f>TRIM(CLEAN(TEXT(IFERROR(INDEX('Snakeden MR'!$I$4:$J$3028,MATCH($A541,'Snakeden MR'!$J$4:$J$3028,0),1),"-"),"@")))</f>
        <v>-</v>
      </c>
      <c r="E541" s="147" t="str">
        <f>TRIM(CLEAN(TEXT(IFERROR(INDEX('Snakeden MR'!$P$4:$Q$3028,MATCH($A541,'Snakeden MR'!$Q$4:$Q$3028,0),1),"-"),"@")))</f>
        <v>-</v>
      </c>
      <c r="F541" s="147" t="str">
        <f>TRIM(CLEAN(TEXT(IFERROR(INDEX('Snakeden MR'!$W$4:$X$3028,MATCH($A541,'Snakeden MR'!$X$4:$X$3028,0),1),"-"),"@")))</f>
        <v>-</v>
      </c>
      <c r="G541" s="159" t="str">
        <f t="shared" si="16"/>
        <v>Not Found</v>
      </c>
      <c r="H541" t="str" cm="1">
        <f t="array" ref="H541">IF(SUMPRODUCT((TRIM(C541:F541)&lt;&gt;"-")*1)=0,
    "No Data",
    IF(COUNTIF(C541:F541,INDEX(_xlfn._xlws.FILTER(C541:F541,TRIM(C541:F541)&lt;&gt;"-"),1))=SUMPRODUCT((TRIM(C541:F541)&lt;&gt;"-")*1),
    "No Change",
    "Change"))</f>
        <v>No Data</v>
      </c>
      <c r="I541" s="159"/>
      <c r="J541"/>
      <c r="K541" s="163"/>
      <c r="L541" s="147" t="str">
        <f>TRIM(CLEAN(TEXT(IFERROR(INDEX('Glade MR'!$B$4:$C$3000,MATCH($A541,'Glade MR'!$C$4:$C$3000,0),1),"-"),"@")))</f>
        <v>-</v>
      </c>
      <c r="M541" s="147" t="str">
        <f>TRIM(CLEAN(TEXT(IFERROR(INDEX('Glade MR'!$I$4:$J$3000,MATCH($A541,'Glade MR'!$J$4:$J$3000,0),1),"-"),"@")))</f>
        <v>-</v>
      </c>
      <c r="N541" s="147" t="str">
        <f>TRIM(CLEAN(TEXT(IFERROR(INDEX('Glade MR'!$P$4:$Q$3000,MATCH($A541,'Glade MR'!$Q$4:$Q$3000,0),1),"-"),"@")))</f>
        <v>-</v>
      </c>
      <c r="O541" s="147" t="str">
        <f>TRIM(CLEAN(TEXT(IFERROR(INDEX('Glade MR'!$W$4:$X$3000,MATCH($A541,'Glade MR'!$X$4:$X$3000,0),1),"-"),"@")))</f>
        <v>-</v>
      </c>
      <c r="P541" s="159" t="str">
        <f t="shared" si="17"/>
        <v>Not Found</v>
      </c>
      <c r="Q541" t="str" cm="1">
        <f t="array" ref="Q541">IF(SUMPRODUCT((TRIM(L541:O541)&lt;&gt;"-")*1)=0,
    "No Data",
    IF(COUNTIF(L541:O541,INDEX(_xlfn._xlws.FILTER(L541:O541,TRIM(L541:O541)&lt;&gt;"-"),1))=SUMPRODUCT((TRIM(L541:O541)&lt;&gt;"-")*1),
    "No Change",
    "Change"))</f>
        <v>No Data</v>
      </c>
      <c r="R541" s="159"/>
      <c r="S541" s="111"/>
    </row>
    <row r="542" spans="1:19" x14ac:dyDescent="0.3">
      <c r="A542" t="s">
        <v>1531</v>
      </c>
      <c r="B542" t="s">
        <v>1145</v>
      </c>
      <c r="C542" s="160" t="str">
        <f>TRIM(CLEAN(TEXT(IFERROR(INDEX('Snakeden MR'!$B$4:$C$3028,MATCH($A542,'Snakeden MR'!$C$4:$C$3028,0),1),"-"),"@")))</f>
        <v>-</v>
      </c>
      <c r="D542" s="147" t="str">
        <f>TRIM(CLEAN(TEXT(IFERROR(INDEX('Snakeden MR'!$I$4:$J$3028,MATCH($A542,'Snakeden MR'!$J$4:$J$3028,0),1),"-"),"@")))</f>
        <v>-</v>
      </c>
      <c r="E542" s="147" t="str">
        <f>TRIM(CLEAN(TEXT(IFERROR(INDEX('Snakeden MR'!$P$4:$Q$3028,MATCH($A542,'Snakeden MR'!$Q$4:$Q$3028,0),1),"-"),"@")))</f>
        <v>-</v>
      </c>
      <c r="F542" s="147" t="str">
        <f>TRIM(CLEAN(TEXT(IFERROR(INDEX('Snakeden MR'!$W$4:$X$3028,MATCH($A542,'Snakeden MR'!$X$4:$X$3028,0),1),"-"),"@")))</f>
        <v>-</v>
      </c>
      <c r="G542" s="159" t="str">
        <f t="shared" si="16"/>
        <v>Not Found</v>
      </c>
      <c r="H542" t="str" cm="1">
        <f t="array" ref="H542">IF(SUMPRODUCT((TRIM(C542:F542)&lt;&gt;"-")*1)=0,
    "No Data",
    IF(COUNTIF(C542:F542,INDEX(_xlfn._xlws.FILTER(C542:F542,TRIM(C542:F542)&lt;&gt;"-"),1))=SUMPRODUCT((TRIM(C542:F542)&lt;&gt;"-")*1),
    "No Change",
    "Change"))</f>
        <v>No Data</v>
      </c>
      <c r="I542" s="159"/>
      <c r="J542"/>
      <c r="K542" s="163"/>
      <c r="L542" s="147" t="str">
        <f>TRIM(CLEAN(TEXT(IFERROR(INDEX('Glade MR'!$B$4:$C$3000,MATCH($A542,'Glade MR'!$C$4:$C$3000,0),1),"-"),"@")))</f>
        <v>-</v>
      </c>
      <c r="M542" s="147" t="str">
        <f>TRIM(CLEAN(TEXT(IFERROR(INDEX('Glade MR'!$I$4:$J$3000,MATCH($A542,'Glade MR'!$J$4:$J$3000,0),1),"-"),"@")))</f>
        <v>-</v>
      </c>
      <c r="N542" s="147" t="str">
        <f>TRIM(CLEAN(TEXT(IFERROR(INDEX('Glade MR'!$P$4:$Q$3000,MATCH($A542,'Glade MR'!$Q$4:$Q$3000,0),1),"-"),"@")))</f>
        <v>-</v>
      </c>
      <c r="O542" s="147" t="str">
        <f>TRIM(CLEAN(TEXT(IFERROR(INDEX('Glade MR'!$W$4:$X$3000,MATCH($A542,'Glade MR'!$X$4:$X$3000,0),1),"-"),"@")))</f>
        <v>-</v>
      </c>
      <c r="P542" s="159" t="str">
        <f t="shared" si="17"/>
        <v>Not Found</v>
      </c>
      <c r="Q542" t="str" cm="1">
        <f t="array" ref="Q542">IF(SUMPRODUCT((TRIM(L542:O542)&lt;&gt;"-")*1)=0,
    "No Data",
    IF(COUNTIF(L542:O542,INDEX(_xlfn._xlws.FILTER(L542:O542,TRIM(L542:O542)&lt;&gt;"-"),1))=SUMPRODUCT((TRIM(L542:O542)&lt;&gt;"-")*1),
    "No Change",
    "Change"))</f>
        <v>No Data</v>
      </c>
      <c r="R542" s="159"/>
      <c r="S542" s="111"/>
    </row>
    <row r="543" spans="1:19" x14ac:dyDescent="0.3">
      <c r="A543" t="s">
        <v>1532</v>
      </c>
      <c r="B543" t="s">
        <v>1145</v>
      </c>
      <c r="C543" s="160" t="str">
        <f>TRIM(CLEAN(TEXT(IFERROR(INDEX('Snakeden MR'!$B$4:$C$3028,MATCH($A543,'Snakeden MR'!$C$4:$C$3028,0),1),"-"),"@")))</f>
        <v>-</v>
      </c>
      <c r="D543" s="147" t="str">
        <f>TRIM(CLEAN(TEXT(IFERROR(INDEX('Snakeden MR'!$I$4:$J$3028,MATCH($A543,'Snakeden MR'!$J$4:$J$3028,0),1),"-"),"@")))</f>
        <v>-</v>
      </c>
      <c r="E543" s="147" t="str">
        <f>TRIM(CLEAN(TEXT(IFERROR(INDEX('Snakeden MR'!$P$4:$Q$3028,MATCH($A543,'Snakeden MR'!$Q$4:$Q$3028,0),1),"-"),"@")))</f>
        <v>-</v>
      </c>
      <c r="F543" s="147" t="str">
        <f>TRIM(CLEAN(TEXT(IFERROR(INDEX('Snakeden MR'!$W$4:$X$3028,MATCH($A543,'Snakeden MR'!$X$4:$X$3028,0),1),"-"),"@")))</f>
        <v>-</v>
      </c>
      <c r="G543" s="159" t="str">
        <f t="shared" si="16"/>
        <v>Not Found</v>
      </c>
      <c r="H543" t="str" cm="1">
        <f t="array" ref="H543">IF(SUMPRODUCT((TRIM(C543:F543)&lt;&gt;"-")*1)=0,
    "No Data",
    IF(COUNTIF(C543:F543,INDEX(_xlfn._xlws.FILTER(C543:F543,TRIM(C543:F543)&lt;&gt;"-"),1))=SUMPRODUCT((TRIM(C543:F543)&lt;&gt;"-")*1),
    "No Change",
    "Change"))</f>
        <v>No Data</v>
      </c>
      <c r="I543" s="159"/>
      <c r="J543"/>
      <c r="K543" s="163"/>
      <c r="L543" s="147" t="str">
        <f>TRIM(CLEAN(TEXT(IFERROR(INDEX('Glade MR'!$B$4:$C$3000,MATCH($A543,'Glade MR'!$C$4:$C$3000,0),1),"-"),"@")))</f>
        <v>-</v>
      </c>
      <c r="M543" s="147" t="str">
        <f>TRIM(CLEAN(TEXT(IFERROR(INDEX('Glade MR'!$I$4:$J$3000,MATCH($A543,'Glade MR'!$J$4:$J$3000,0),1),"-"),"@")))</f>
        <v>-</v>
      </c>
      <c r="N543" s="147" t="str">
        <f>TRIM(CLEAN(TEXT(IFERROR(INDEX('Glade MR'!$P$4:$Q$3000,MATCH($A543,'Glade MR'!$Q$4:$Q$3000,0),1),"-"),"@")))</f>
        <v>-</v>
      </c>
      <c r="O543" s="147" t="str">
        <f>TRIM(CLEAN(TEXT(IFERROR(INDEX('Glade MR'!$W$4:$X$3000,MATCH($A543,'Glade MR'!$X$4:$X$3000,0),1),"-"),"@")))</f>
        <v>-</v>
      </c>
      <c r="P543" s="159" t="str">
        <f t="shared" si="17"/>
        <v>Not Found</v>
      </c>
      <c r="Q543" t="str" cm="1">
        <f t="array" ref="Q543">IF(SUMPRODUCT((TRIM(L543:O543)&lt;&gt;"-")*1)=0,
    "No Data",
    IF(COUNTIF(L543:O543,INDEX(_xlfn._xlws.FILTER(L543:O543,TRIM(L543:O543)&lt;&gt;"-"),1))=SUMPRODUCT((TRIM(L543:O543)&lt;&gt;"-")*1),
    "No Change",
    "Change"))</f>
        <v>No Data</v>
      </c>
      <c r="R543" s="159"/>
      <c r="S543" s="111"/>
    </row>
    <row r="544" spans="1:19" x14ac:dyDescent="0.3">
      <c r="A544" t="s">
        <v>1533</v>
      </c>
      <c r="B544" t="s">
        <v>1145</v>
      </c>
      <c r="C544" s="160" t="str">
        <f>TRIM(CLEAN(TEXT(IFERROR(INDEX('Snakeden MR'!$B$4:$C$3028,MATCH($A544,'Snakeden MR'!$C$4:$C$3028,0),1),"-"),"@")))</f>
        <v>-</v>
      </c>
      <c r="D544" s="147" t="str">
        <f>TRIM(CLEAN(TEXT(IFERROR(INDEX('Snakeden MR'!$I$4:$J$3028,MATCH($A544,'Snakeden MR'!$J$4:$J$3028,0),1),"-"),"@")))</f>
        <v>-</v>
      </c>
      <c r="E544" s="147" t="str">
        <f>TRIM(CLEAN(TEXT(IFERROR(INDEX('Snakeden MR'!$P$4:$Q$3028,MATCH($A544,'Snakeden MR'!$Q$4:$Q$3028,0),1),"-"),"@")))</f>
        <v>-</v>
      </c>
      <c r="F544" s="147" t="str">
        <f>TRIM(CLEAN(TEXT(IFERROR(INDEX('Snakeden MR'!$W$4:$X$3028,MATCH($A544,'Snakeden MR'!$X$4:$X$3028,0),1),"-"),"@")))</f>
        <v>-</v>
      </c>
      <c r="G544" s="159" t="str">
        <f t="shared" si="16"/>
        <v>Not Found</v>
      </c>
      <c r="H544" t="str" cm="1">
        <f t="array" ref="H544">IF(SUMPRODUCT((TRIM(C544:F544)&lt;&gt;"-")*1)=0,
    "No Data",
    IF(COUNTIF(C544:F544,INDEX(_xlfn._xlws.FILTER(C544:F544,TRIM(C544:F544)&lt;&gt;"-"),1))=SUMPRODUCT((TRIM(C544:F544)&lt;&gt;"-")*1),
    "No Change",
    "Change"))</f>
        <v>No Data</v>
      </c>
      <c r="I544" s="159"/>
      <c r="J544"/>
      <c r="K544" s="163"/>
      <c r="L544" s="147" t="str">
        <f>TRIM(CLEAN(TEXT(IFERROR(INDEX('Glade MR'!$B$4:$C$3000,MATCH($A544,'Glade MR'!$C$4:$C$3000,0),1),"-"),"@")))</f>
        <v>-</v>
      </c>
      <c r="M544" s="147" t="str">
        <f>TRIM(CLEAN(TEXT(IFERROR(INDEX('Glade MR'!$I$4:$J$3000,MATCH($A544,'Glade MR'!$J$4:$J$3000,0),1),"-"),"@")))</f>
        <v>-</v>
      </c>
      <c r="N544" s="147" t="str">
        <f>TRIM(CLEAN(TEXT(IFERROR(INDEX('Glade MR'!$P$4:$Q$3000,MATCH($A544,'Glade MR'!$Q$4:$Q$3000,0),1),"-"),"@")))</f>
        <v>-</v>
      </c>
      <c r="O544" s="147" t="str">
        <f>TRIM(CLEAN(TEXT(IFERROR(INDEX('Glade MR'!$W$4:$X$3000,MATCH($A544,'Glade MR'!$X$4:$X$3000,0),1),"-"),"@")))</f>
        <v>-</v>
      </c>
      <c r="P544" s="159" t="str">
        <f t="shared" si="17"/>
        <v>Not Found</v>
      </c>
      <c r="Q544" t="str" cm="1">
        <f t="array" ref="Q544">IF(SUMPRODUCT((TRIM(L544:O544)&lt;&gt;"-")*1)=0,
    "No Data",
    IF(COUNTIF(L544:O544,INDEX(_xlfn._xlws.FILTER(L544:O544,TRIM(L544:O544)&lt;&gt;"-"),1))=SUMPRODUCT((TRIM(L544:O544)&lt;&gt;"-")*1),
    "No Change",
    "Change"))</f>
        <v>No Data</v>
      </c>
      <c r="R544" s="159"/>
      <c r="S544" s="111"/>
    </row>
    <row r="545" spans="1:19" x14ac:dyDescent="0.3">
      <c r="A545" t="s">
        <v>1534</v>
      </c>
      <c r="B545" t="s">
        <v>1145</v>
      </c>
      <c r="C545" s="160" t="str">
        <f>TRIM(CLEAN(TEXT(IFERROR(INDEX('Snakeden MR'!$B$4:$C$3028,MATCH($A545,'Snakeden MR'!$C$4:$C$3028,0),1),"-"),"@")))</f>
        <v>-</v>
      </c>
      <c r="D545" s="147" t="str">
        <f>TRIM(CLEAN(TEXT(IFERROR(INDEX('Snakeden MR'!$I$4:$J$3028,MATCH($A545,'Snakeden MR'!$J$4:$J$3028,0),1),"-"),"@")))</f>
        <v>-</v>
      </c>
      <c r="E545" s="147" t="str">
        <f>TRIM(CLEAN(TEXT(IFERROR(INDEX('Snakeden MR'!$P$4:$Q$3028,MATCH($A545,'Snakeden MR'!$Q$4:$Q$3028,0),1),"-"),"@")))</f>
        <v>-</v>
      </c>
      <c r="F545" s="147" t="str">
        <f>TRIM(CLEAN(TEXT(IFERROR(INDEX('Snakeden MR'!$W$4:$X$3028,MATCH($A545,'Snakeden MR'!$X$4:$X$3028,0),1),"-"),"@")))</f>
        <v>-</v>
      </c>
      <c r="G545" s="159" t="str">
        <f t="shared" si="16"/>
        <v>Not Found</v>
      </c>
      <c r="H545" t="str" cm="1">
        <f t="array" ref="H545">IF(SUMPRODUCT((TRIM(C545:F545)&lt;&gt;"-")*1)=0,
    "No Data",
    IF(COUNTIF(C545:F545,INDEX(_xlfn._xlws.FILTER(C545:F545,TRIM(C545:F545)&lt;&gt;"-"),1))=SUMPRODUCT((TRIM(C545:F545)&lt;&gt;"-")*1),
    "No Change",
    "Change"))</f>
        <v>No Data</v>
      </c>
      <c r="I545" s="159"/>
      <c r="J545"/>
      <c r="K545" s="163"/>
      <c r="L545" s="147" t="str">
        <f>TRIM(CLEAN(TEXT(IFERROR(INDEX('Glade MR'!$B$4:$C$3000,MATCH($A545,'Glade MR'!$C$4:$C$3000,0),1),"-"),"@")))</f>
        <v>-</v>
      </c>
      <c r="M545" s="147" t="str">
        <f>TRIM(CLEAN(TEXT(IFERROR(INDEX('Glade MR'!$I$4:$J$3000,MATCH($A545,'Glade MR'!$J$4:$J$3000,0),1),"-"),"@")))</f>
        <v>-</v>
      </c>
      <c r="N545" s="147" t="str">
        <f>TRIM(CLEAN(TEXT(IFERROR(INDEX('Glade MR'!$P$4:$Q$3000,MATCH($A545,'Glade MR'!$Q$4:$Q$3000,0),1),"-"),"@")))</f>
        <v>-</v>
      </c>
      <c r="O545" s="147" t="str">
        <f>TRIM(CLEAN(TEXT(IFERROR(INDEX('Glade MR'!$W$4:$X$3000,MATCH($A545,'Glade MR'!$X$4:$X$3000,0),1),"-"),"@")))</f>
        <v>-</v>
      </c>
      <c r="P545" s="159" t="str">
        <f t="shared" si="17"/>
        <v>Not Found</v>
      </c>
      <c r="Q545" t="str" cm="1">
        <f t="array" ref="Q545">IF(SUMPRODUCT((TRIM(L545:O545)&lt;&gt;"-")*1)=0,
    "No Data",
    IF(COUNTIF(L545:O545,INDEX(_xlfn._xlws.FILTER(L545:O545,TRIM(L545:O545)&lt;&gt;"-"),1))=SUMPRODUCT((TRIM(L545:O545)&lt;&gt;"-")*1),
    "No Change",
    "Change"))</f>
        <v>No Data</v>
      </c>
      <c r="R545" s="159"/>
      <c r="S545" s="111"/>
    </row>
    <row r="546" spans="1:19" x14ac:dyDescent="0.3">
      <c r="A546" t="s">
        <v>1535</v>
      </c>
      <c r="B546" t="s">
        <v>1145</v>
      </c>
      <c r="C546" s="160" t="str">
        <f>TRIM(CLEAN(TEXT(IFERROR(INDEX('Snakeden MR'!$B$4:$C$3028,MATCH($A546,'Snakeden MR'!$C$4:$C$3028,0),1),"-"),"@")))</f>
        <v>-</v>
      </c>
      <c r="D546" s="147" t="str">
        <f>TRIM(CLEAN(TEXT(IFERROR(INDEX('Snakeden MR'!$I$4:$J$3028,MATCH($A546,'Snakeden MR'!$J$4:$J$3028,0),1),"-"),"@")))</f>
        <v>-</v>
      </c>
      <c r="E546" s="147" t="str">
        <f>TRIM(CLEAN(TEXT(IFERROR(INDEX('Snakeden MR'!$P$4:$Q$3028,MATCH($A546,'Snakeden MR'!$Q$4:$Q$3028,0),1),"-"),"@")))</f>
        <v>-</v>
      </c>
      <c r="F546" s="147" t="str">
        <f>TRIM(CLEAN(TEXT(IFERROR(INDEX('Snakeden MR'!$W$4:$X$3028,MATCH($A546,'Snakeden MR'!$X$4:$X$3028,0),1),"-"),"@")))</f>
        <v>-</v>
      </c>
      <c r="G546" s="159" t="str">
        <f t="shared" si="16"/>
        <v>Not Found</v>
      </c>
      <c r="H546" t="str" cm="1">
        <f t="array" ref="H546">IF(SUMPRODUCT((TRIM(C546:F546)&lt;&gt;"-")*1)=0,
    "No Data",
    IF(COUNTIF(C546:F546,INDEX(_xlfn._xlws.FILTER(C546:F546,TRIM(C546:F546)&lt;&gt;"-"),1))=SUMPRODUCT((TRIM(C546:F546)&lt;&gt;"-")*1),
    "No Change",
    "Change"))</f>
        <v>No Data</v>
      </c>
      <c r="I546" s="159"/>
      <c r="J546"/>
      <c r="K546" s="163"/>
      <c r="L546" s="147" t="str">
        <f>TRIM(CLEAN(TEXT(IFERROR(INDEX('Glade MR'!$B$4:$C$3000,MATCH($A546,'Glade MR'!$C$4:$C$3000,0),1),"-"),"@")))</f>
        <v>-</v>
      </c>
      <c r="M546" s="147" t="str">
        <f>TRIM(CLEAN(TEXT(IFERROR(INDEX('Glade MR'!$I$4:$J$3000,MATCH($A546,'Glade MR'!$J$4:$J$3000,0),1),"-"),"@")))</f>
        <v>-</v>
      </c>
      <c r="N546" s="147" t="str">
        <f>TRIM(CLEAN(TEXT(IFERROR(INDEX('Glade MR'!$P$4:$Q$3000,MATCH($A546,'Glade MR'!$Q$4:$Q$3000,0),1),"-"),"@")))</f>
        <v>-</v>
      </c>
      <c r="O546" s="147" t="str">
        <f>TRIM(CLEAN(TEXT(IFERROR(INDEX('Glade MR'!$W$4:$X$3000,MATCH($A546,'Glade MR'!$X$4:$X$3000,0),1),"-"),"@")))</f>
        <v>-</v>
      </c>
      <c r="P546" s="159" t="str">
        <f t="shared" si="17"/>
        <v>Not Found</v>
      </c>
      <c r="Q546" t="str" cm="1">
        <f t="array" ref="Q546">IF(SUMPRODUCT((TRIM(L546:O546)&lt;&gt;"-")*1)=0,
    "No Data",
    IF(COUNTIF(L546:O546,INDEX(_xlfn._xlws.FILTER(L546:O546,TRIM(L546:O546)&lt;&gt;"-"),1))=SUMPRODUCT((TRIM(L546:O546)&lt;&gt;"-")*1),
    "No Change",
    "Change"))</f>
        <v>No Data</v>
      </c>
      <c r="R546" s="159"/>
      <c r="S546" s="111"/>
    </row>
    <row r="547" spans="1:19" x14ac:dyDescent="0.3">
      <c r="A547" t="s">
        <v>1536</v>
      </c>
      <c r="B547" t="s">
        <v>1145</v>
      </c>
      <c r="C547" s="160" t="str">
        <f>TRIM(CLEAN(TEXT(IFERROR(INDEX('Snakeden MR'!$B$4:$C$3028,MATCH($A547,'Snakeden MR'!$C$4:$C$3028,0),1),"-"),"@")))</f>
        <v>-</v>
      </c>
      <c r="D547" s="147" t="str">
        <f>TRIM(CLEAN(TEXT(IFERROR(INDEX('Snakeden MR'!$I$4:$J$3028,MATCH($A547,'Snakeden MR'!$J$4:$J$3028,0),1),"-"),"@")))</f>
        <v>-</v>
      </c>
      <c r="E547" s="147" t="str">
        <f>TRIM(CLEAN(TEXT(IFERROR(INDEX('Snakeden MR'!$P$4:$Q$3028,MATCH($A547,'Snakeden MR'!$Q$4:$Q$3028,0),1),"-"),"@")))</f>
        <v>-</v>
      </c>
      <c r="F547" s="147" t="str">
        <f>TRIM(CLEAN(TEXT(IFERROR(INDEX('Snakeden MR'!$W$4:$X$3028,MATCH($A547,'Snakeden MR'!$X$4:$X$3028,0),1),"-"),"@")))</f>
        <v>-</v>
      </c>
      <c r="G547" s="159" t="str">
        <f t="shared" si="16"/>
        <v>Not Found</v>
      </c>
      <c r="H547" t="str" cm="1">
        <f t="array" ref="H547">IF(SUMPRODUCT((TRIM(C547:F547)&lt;&gt;"-")*1)=0,
    "No Data",
    IF(COUNTIF(C547:F547,INDEX(_xlfn._xlws.FILTER(C547:F547,TRIM(C547:F547)&lt;&gt;"-"),1))=SUMPRODUCT((TRIM(C547:F547)&lt;&gt;"-")*1),
    "No Change",
    "Change"))</f>
        <v>No Data</v>
      </c>
      <c r="I547" s="159"/>
      <c r="J547"/>
      <c r="K547" s="163"/>
      <c r="L547" s="147" t="str">
        <f>TRIM(CLEAN(TEXT(IFERROR(INDEX('Glade MR'!$B$4:$C$3000,MATCH($A547,'Glade MR'!$C$4:$C$3000,0),1),"-"),"@")))</f>
        <v>-</v>
      </c>
      <c r="M547" s="147" t="str">
        <f>TRIM(CLEAN(TEXT(IFERROR(INDEX('Glade MR'!$I$4:$J$3000,MATCH($A547,'Glade MR'!$J$4:$J$3000,0),1),"-"),"@")))</f>
        <v>-</v>
      </c>
      <c r="N547" s="147" t="str">
        <f>TRIM(CLEAN(TEXT(IFERROR(INDEX('Glade MR'!$P$4:$Q$3000,MATCH($A547,'Glade MR'!$Q$4:$Q$3000,0),1),"-"),"@")))</f>
        <v>-</v>
      </c>
      <c r="O547" s="147" t="str">
        <f>TRIM(CLEAN(TEXT(IFERROR(INDEX('Glade MR'!$W$4:$X$3000,MATCH($A547,'Glade MR'!$X$4:$X$3000,0),1),"-"),"@")))</f>
        <v>-</v>
      </c>
      <c r="P547" s="159" t="str">
        <f t="shared" si="17"/>
        <v>Not Found</v>
      </c>
      <c r="Q547" t="str" cm="1">
        <f t="array" ref="Q547">IF(SUMPRODUCT((TRIM(L547:O547)&lt;&gt;"-")*1)=0,
    "No Data",
    IF(COUNTIF(L547:O547,INDEX(_xlfn._xlws.FILTER(L547:O547,TRIM(L547:O547)&lt;&gt;"-"),1))=SUMPRODUCT((TRIM(L547:O547)&lt;&gt;"-")*1),
    "No Change",
    "Change"))</f>
        <v>No Data</v>
      </c>
      <c r="R547" s="159"/>
      <c r="S547" s="111"/>
    </row>
    <row r="548" spans="1:19" x14ac:dyDescent="0.3">
      <c r="A548" t="s">
        <v>197</v>
      </c>
      <c r="B548" t="s">
        <v>1145</v>
      </c>
      <c r="C548" s="160" t="str">
        <f>TRIM(CLEAN(TEXT(IFERROR(INDEX('Snakeden MR'!$B$4:$C$3028,MATCH($A548,'Snakeden MR'!$C$4:$C$3028,0),1),"-"),"@")))</f>
        <v>-</v>
      </c>
      <c r="D548" s="147" t="str">
        <f>TRIM(CLEAN(TEXT(IFERROR(INDEX('Snakeden MR'!$I$4:$J$3028,MATCH($A548,'Snakeden MR'!$J$4:$J$3028,0),1),"-"),"@")))</f>
        <v>-</v>
      </c>
      <c r="E548" s="147" t="str">
        <f>TRIM(CLEAN(TEXT(IFERROR(INDEX('Snakeden MR'!$P$4:$Q$3028,MATCH($A548,'Snakeden MR'!$Q$4:$Q$3028,0),1),"-"),"@")))</f>
        <v>Pool 6</v>
      </c>
      <c r="F548" s="147" t="str">
        <f>TRIM(CLEAN(TEXT(IFERROR(INDEX('Snakeden MR'!$W$4:$X$3028,MATCH($A548,'Snakeden MR'!$X$4:$X$3028,0),1),"-"),"@")))</f>
        <v>-</v>
      </c>
      <c r="G548" s="159" t="str">
        <f t="shared" si="16"/>
        <v>Found</v>
      </c>
      <c r="H548" t="str" cm="1">
        <f t="array" ref="H548">IF(SUMPRODUCT((TRIM(C548:F548)&lt;&gt;"-")*1)=0,
    "No Data",
    IF(COUNTIF(C548:F548,INDEX(_xlfn._xlws.FILTER(C548:F548,TRIM(C548:F548)&lt;&gt;"-"),1))=SUMPRODUCT((TRIM(C548:F548)&lt;&gt;"-")*1),
    "No Change",
    "Change"))</f>
        <v>No Change</v>
      </c>
      <c r="I548" s="159"/>
      <c r="J548"/>
      <c r="K548" s="163"/>
      <c r="L548" s="147" t="str">
        <f>TRIM(CLEAN(TEXT(IFERROR(INDEX('Glade MR'!$B$4:$C$3000,MATCH($A548,'Glade MR'!$C$4:$C$3000,0),1),"-"),"@")))</f>
        <v>-</v>
      </c>
      <c r="M548" s="147" t="str">
        <f>TRIM(CLEAN(TEXT(IFERROR(INDEX('Glade MR'!$I$4:$J$3000,MATCH($A548,'Glade MR'!$J$4:$J$3000,0),1),"-"),"@")))</f>
        <v>-</v>
      </c>
      <c r="N548" s="147" t="str">
        <f>TRIM(CLEAN(TEXT(IFERROR(INDEX('Glade MR'!$P$4:$Q$3000,MATCH($A548,'Glade MR'!$Q$4:$Q$3000,0),1),"-"),"@")))</f>
        <v>-</v>
      </c>
      <c r="O548" s="147" t="str">
        <f>TRIM(CLEAN(TEXT(IFERROR(INDEX('Glade MR'!$W$4:$X$3000,MATCH($A548,'Glade MR'!$X$4:$X$3000,0),1),"-"),"@")))</f>
        <v>-</v>
      </c>
      <c r="P548" s="159" t="str">
        <f t="shared" si="17"/>
        <v>Not Found</v>
      </c>
      <c r="Q548" t="str" cm="1">
        <f t="array" ref="Q548">IF(SUMPRODUCT((TRIM(L548:O548)&lt;&gt;"-")*1)=0,
    "No Data",
    IF(COUNTIF(L548:O548,INDEX(_xlfn._xlws.FILTER(L548:O548,TRIM(L548:O548)&lt;&gt;"-"),1))=SUMPRODUCT((TRIM(L548:O548)&lt;&gt;"-")*1),
    "No Change",
    "Change"))</f>
        <v>No Data</v>
      </c>
      <c r="R548" s="159"/>
      <c r="S548" s="111"/>
    </row>
    <row r="549" spans="1:19" x14ac:dyDescent="0.3">
      <c r="A549" t="s">
        <v>1537</v>
      </c>
      <c r="B549" t="s">
        <v>1145</v>
      </c>
      <c r="C549" s="160" t="str">
        <f>TRIM(CLEAN(TEXT(IFERROR(INDEX('Snakeden MR'!$B$4:$C$3028,MATCH($A549,'Snakeden MR'!$C$4:$C$3028,0),1),"-"),"@")))</f>
        <v>-</v>
      </c>
      <c r="D549" s="147" t="str">
        <f>TRIM(CLEAN(TEXT(IFERROR(INDEX('Snakeden MR'!$I$4:$J$3028,MATCH($A549,'Snakeden MR'!$J$4:$J$3028,0),1),"-"),"@")))</f>
        <v>-</v>
      </c>
      <c r="E549" s="147" t="str">
        <f>TRIM(CLEAN(TEXT(IFERROR(INDEX('Snakeden MR'!$P$4:$Q$3028,MATCH($A549,'Snakeden MR'!$Q$4:$Q$3028,0),1),"-"),"@")))</f>
        <v>-</v>
      </c>
      <c r="F549" s="147" t="str">
        <f>TRIM(CLEAN(TEXT(IFERROR(INDEX('Snakeden MR'!$W$4:$X$3028,MATCH($A549,'Snakeden MR'!$X$4:$X$3028,0),1),"-"),"@")))</f>
        <v>-</v>
      </c>
      <c r="G549" s="159" t="str">
        <f t="shared" si="16"/>
        <v>Not Found</v>
      </c>
      <c r="H549" t="str" cm="1">
        <f t="array" ref="H549">IF(SUMPRODUCT((TRIM(C549:F549)&lt;&gt;"-")*1)=0,
    "No Data",
    IF(COUNTIF(C549:F549,INDEX(_xlfn._xlws.FILTER(C549:F549,TRIM(C549:F549)&lt;&gt;"-"),1))=SUMPRODUCT((TRIM(C549:F549)&lt;&gt;"-")*1),
    "No Change",
    "Change"))</f>
        <v>No Data</v>
      </c>
      <c r="I549" s="159"/>
      <c r="J549"/>
      <c r="K549" s="163"/>
      <c r="L549" s="147" t="str">
        <f>TRIM(CLEAN(TEXT(IFERROR(INDEX('Glade MR'!$B$4:$C$3000,MATCH($A549,'Glade MR'!$C$4:$C$3000,0),1),"-"),"@")))</f>
        <v>-</v>
      </c>
      <c r="M549" s="147" t="str">
        <f>TRIM(CLEAN(TEXT(IFERROR(INDEX('Glade MR'!$I$4:$J$3000,MATCH($A549,'Glade MR'!$J$4:$J$3000,0),1),"-"),"@")))</f>
        <v>-</v>
      </c>
      <c r="N549" s="147" t="str">
        <f>TRIM(CLEAN(TEXT(IFERROR(INDEX('Glade MR'!$P$4:$Q$3000,MATCH($A549,'Glade MR'!$Q$4:$Q$3000,0),1),"-"),"@")))</f>
        <v>-</v>
      </c>
      <c r="O549" s="147" t="str">
        <f>TRIM(CLEAN(TEXT(IFERROR(INDEX('Glade MR'!$W$4:$X$3000,MATCH($A549,'Glade MR'!$X$4:$X$3000,0),1),"-"),"@")))</f>
        <v>-</v>
      </c>
      <c r="P549" s="159" t="str">
        <f t="shared" si="17"/>
        <v>Not Found</v>
      </c>
      <c r="Q549" t="str" cm="1">
        <f t="array" ref="Q549">IF(SUMPRODUCT((TRIM(L549:O549)&lt;&gt;"-")*1)=0,
    "No Data",
    IF(COUNTIF(L549:O549,INDEX(_xlfn._xlws.FILTER(L549:O549,TRIM(L549:O549)&lt;&gt;"-"),1))=SUMPRODUCT((TRIM(L549:O549)&lt;&gt;"-")*1),
    "No Change",
    "Change"))</f>
        <v>No Data</v>
      </c>
      <c r="R549" s="159"/>
      <c r="S549" s="111"/>
    </row>
    <row r="550" spans="1:19" x14ac:dyDescent="0.3">
      <c r="A550" t="s">
        <v>1538</v>
      </c>
      <c r="B550" t="s">
        <v>1145</v>
      </c>
      <c r="C550" s="160" t="str">
        <f>TRIM(CLEAN(TEXT(IFERROR(INDEX('Snakeden MR'!$B$4:$C$3028,MATCH($A550,'Snakeden MR'!$C$4:$C$3028,0),1),"-"),"@")))</f>
        <v>-</v>
      </c>
      <c r="D550" s="147" t="str">
        <f>TRIM(CLEAN(TEXT(IFERROR(INDEX('Snakeden MR'!$I$4:$J$3028,MATCH($A550,'Snakeden MR'!$J$4:$J$3028,0),1),"-"),"@")))</f>
        <v>-</v>
      </c>
      <c r="E550" s="147" t="str">
        <f>TRIM(CLEAN(TEXT(IFERROR(INDEX('Snakeden MR'!$P$4:$Q$3028,MATCH($A550,'Snakeden MR'!$Q$4:$Q$3028,0),1),"-"),"@")))</f>
        <v>-</v>
      </c>
      <c r="F550" s="147" t="str">
        <f>TRIM(CLEAN(TEXT(IFERROR(INDEX('Snakeden MR'!$W$4:$X$3028,MATCH($A550,'Snakeden MR'!$X$4:$X$3028,0),1),"-"),"@")))</f>
        <v>-</v>
      </c>
      <c r="G550" s="159" t="str">
        <f t="shared" si="16"/>
        <v>Not Found</v>
      </c>
      <c r="H550" t="str" cm="1">
        <f t="array" ref="H550">IF(SUMPRODUCT((TRIM(C550:F550)&lt;&gt;"-")*1)=0,
    "No Data",
    IF(COUNTIF(C550:F550,INDEX(_xlfn._xlws.FILTER(C550:F550,TRIM(C550:F550)&lt;&gt;"-"),1))=SUMPRODUCT((TRIM(C550:F550)&lt;&gt;"-")*1),
    "No Change",
    "Change"))</f>
        <v>No Data</v>
      </c>
      <c r="I550" s="159"/>
      <c r="J550"/>
      <c r="K550" s="163"/>
      <c r="L550" s="147" t="str">
        <f>TRIM(CLEAN(TEXT(IFERROR(INDEX('Glade MR'!$B$4:$C$3000,MATCH($A550,'Glade MR'!$C$4:$C$3000,0),1),"-"),"@")))</f>
        <v>-</v>
      </c>
      <c r="M550" s="147" t="str">
        <f>TRIM(CLEAN(TEXT(IFERROR(INDEX('Glade MR'!$I$4:$J$3000,MATCH($A550,'Glade MR'!$J$4:$J$3000,0),1),"-"),"@")))</f>
        <v>-</v>
      </c>
      <c r="N550" s="147" t="str">
        <f>TRIM(CLEAN(TEXT(IFERROR(INDEX('Glade MR'!$P$4:$Q$3000,MATCH($A550,'Glade MR'!$Q$4:$Q$3000,0),1),"-"),"@")))</f>
        <v>-</v>
      </c>
      <c r="O550" s="147" t="str">
        <f>TRIM(CLEAN(TEXT(IFERROR(INDEX('Glade MR'!$W$4:$X$3000,MATCH($A550,'Glade MR'!$X$4:$X$3000,0),1),"-"),"@")))</f>
        <v>-</v>
      </c>
      <c r="P550" s="159" t="str">
        <f t="shared" si="17"/>
        <v>Not Found</v>
      </c>
      <c r="Q550" t="str" cm="1">
        <f t="array" ref="Q550">IF(SUMPRODUCT((TRIM(L550:O550)&lt;&gt;"-")*1)=0,
    "No Data",
    IF(COUNTIF(L550:O550,INDEX(_xlfn._xlws.FILTER(L550:O550,TRIM(L550:O550)&lt;&gt;"-"),1))=SUMPRODUCT((TRIM(L550:O550)&lt;&gt;"-")*1),
    "No Change",
    "Change"))</f>
        <v>No Data</v>
      </c>
      <c r="R550" s="159"/>
      <c r="S550" s="111"/>
    </row>
    <row r="551" spans="1:19" x14ac:dyDescent="0.3">
      <c r="A551" t="s">
        <v>1539</v>
      </c>
      <c r="B551" t="s">
        <v>1145</v>
      </c>
      <c r="C551" s="160" t="str">
        <f>TRIM(CLEAN(TEXT(IFERROR(INDEX('Snakeden MR'!$B$4:$C$3028,MATCH($A551,'Snakeden MR'!$C$4:$C$3028,0),1),"-"),"@")))</f>
        <v>-</v>
      </c>
      <c r="D551" s="147" t="str">
        <f>TRIM(CLEAN(TEXT(IFERROR(INDEX('Snakeden MR'!$I$4:$J$3028,MATCH($A551,'Snakeden MR'!$J$4:$J$3028,0),1),"-"),"@")))</f>
        <v>-</v>
      </c>
      <c r="E551" s="147" t="str">
        <f>TRIM(CLEAN(TEXT(IFERROR(INDEX('Snakeden MR'!$P$4:$Q$3028,MATCH($A551,'Snakeden MR'!$Q$4:$Q$3028,0),1),"-"),"@")))</f>
        <v>-</v>
      </c>
      <c r="F551" s="147" t="str">
        <f>TRIM(CLEAN(TEXT(IFERROR(INDEX('Snakeden MR'!$W$4:$X$3028,MATCH($A551,'Snakeden MR'!$X$4:$X$3028,0),1),"-"),"@")))</f>
        <v>-</v>
      </c>
      <c r="G551" s="159" t="str">
        <f t="shared" si="16"/>
        <v>Not Found</v>
      </c>
      <c r="H551" t="str" cm="1">
        <f t="array" ref="H551">IF(SUMPRODUCT((TRIM(C551:F551)&lt;&gt;"-")*1)=0,
    "No Data",
    IF(COUNTIF(C551:F551,INDEX(_xlfn._xlws.FILTER(C551:F551,TRIM(C551:F551)&lt;&gt;"-"),1))=SUMPRODUCT((TRIM(C551:F551)&lt;&gt;"-")*1),
    "No Change",
    "Change"))</f>
        <v>No Data</v>
      </c>
      <c r="I551" s="159"/>
      <c r="J551"/>
      <c r="K551" s="163"/>
      <c r="L551" s="147" t="str">
        <f>TRIM(CLEAN(TEXT(IFERROR(INDEX('Glade MR'!$B$4:$C$3000,MATCH($A551,'Glade MR'!$C$4:$C$3000,0),1),"-"),"@")))</f>
        <v>-</v>
      </c>
      <c r="M551" s="147" t="str">
        <f>TRIM(CLEAN(TEXT(IFERROR(INDEX('Glade MR'!$I$4:$J$3000,MATCH($A551,'Glade MR'!$J$4:$J$3000,0),1),"-"),"@")))</f>
        <v>-</v>
      </c>
      <c r="N551" s="147" t="str">
        <f>TRIM(CLEAN(TEXT(IFERROR(INDEX('Glade MR'!$P$4:$Q$3000,MATCH($A551,'Glade MR'!$Q$4:$Q$3000,0),1),"-"),"@")))</f>
        <v>-</v>
      </c>
      <c r="O551" s="147" t="str">
        <f>TRIM(CLEAN(TEXT(IFERROR(INDEX('Glade MR'!$W$4:$X$3000,MATCH($A551,'Glade MR'!$X$4:$X$3000,0),1),"-"),"@")))</f>
        <v>-</v>
      </c>
      <c r="P551" s="159" t="str">
        <f t="shared" si="17"/>
        <v>Not Found</v>
      </c>
      <c r="Q551" t="str" cm="1">
        <f t="array" ref="Q551">IF(SUMPRODUCT((TRIM(L551:O551)&lt;&gt;"-")*1)=0,
    "No Data",
    IF(COUNTIF(L551:O551,INDEX(_xlfn._xlws.FILTER(L551:O551,TRIM(L551:O551)&lt;&gt;"-"),1))=SUMPRODUCT((TRIM(L551:O551)&lt;&gt;"-")*1),
    "No Change",
    "Change"))</f>
        <v>No Data</v>
      </c>
      <c r="R551" s="159"/>
      <c r="S551" s="111"/>
    </row>
    <row r="552" spans="1:19" x14ac:dyDescent="0.3">
      <c r="A552" t="s">
        <v>1540</v>
      </c>
      <c r="B552" t="s">
        <v>1145</v>
      </c>
      <c r="C552" s="160" t="str">
        <f>TRIM(CLEAN(TEXT(IFERROR(INDEX('Snakeden MR'!$B$4:$C$3028,MATCH($A552,'Snakeden MR'!$C$4:$C$3028,0),1),"-"),"@")))</f>
        <v>-</v>
      </c>
      <c r="D552" s="147" t="str">
        <f>TRIM(CLEAN(TEXT(IFERROR(INDEX('Snakeden MR'!$I$4:$J$3028,MATCH($A552,'Snakeden MR'!$J$4:$J$3028,0),1),"-"),"@")))</f>
        <v>-</v>
      </c>
      <c r="E552" s="147" t="str">
        <f>TRIM(CLEAN(TEXT(IFERROR(INDEX('Snakeden MR'!$P$4:$Q$3028,MATCH($A552,'Snakeden MR'!$Q$4:$Q$3028,0),1),"-"),"@")))</f>
        <v>-</v>
      </c>
      <c r="F552" s="147" t="str">
        <f>TRIM(CLEAN(TEXT(IFERROR(INDEX('Snakeden MR'!$W$4:$X$3028,MATCH($A552,'Snakeden MR'!$X$4:$X$3028,0),1),"-"),"@")))</f>
        <v>-</v>
      </c>
      <c r="G552" s="159" t="str">
        <f t="shared" si="16"/>
        <v>Not Found</v>
      </c>
      <c r="H552" t="str" cm="1">
        <f t="array" ref="H552">IF(SUMPRODUCT((TRIM(C552:F552)&lt;&gt;"-")*1)=0,
    "No Data",
    IF(COUNTIF(C552:F552,INDEX(_xlfn._xlws.FILTER(C552:F552,TRIM(C552:F552)&lt;&gt;"-"),1))=SUMPRODUCT((TRIM(C552:F552)&lt;&gt;"-")*1),
    "No Change",
    "Change"))</f>
        <v>No Data</v>
      </c>
      <c r="I552" s="159"/>
      <c r="J552"/>
      <c r="K552" s="163"/>
      <c r="L552" s="147" t="str">
        <f>TRIM(CLEAN(TEXT(IFERROR(INDEX('Glade MR'!$B$4:$C$3000,MATCH($A552,'Glade MR'!$C$4:$C$3000,0),1),"-"),"@")))</f>
        <v>-</v>
      </c>
      <c r="M552" s="147" t="str">
        <f>TRIM(CLEAN(TEXT(IFERROR(INDEX('Glade MR'!$I$4:$J$3000,MATCH($A552,'Glade MR'!$J$4:$J$3000,0),1),"-"),"@")))</f>
        <v>-</v>
      </c>
      <c r="N552" s="147" t="str">
        <f>TRIM(CLEAN(TEXT(IFERROR(INDEX('Glade MR'!$P$4:$Q$3000,MATCH($A552,'Glade MR'!$Q$4:$Q$3000,0),1),"-"),"@")))</f>
        <v>-</v>
      </c>
      <c r="O552" s="147" t="str">
        <f>TRIM(CLEAN(TEXT(IFERROR(INDEX('Glade MR'!$W$4:$X$3000,MATCH($A552,'Glade MR'!$X$4:$X$3000,0),1),"-"),"@")))</f>
        <v>-</v>
      </c>
      <c r="P552" s="159" t="str">
        <f t="shared" si="17"/>
        <v>Not Found</v>
      </c>
      <c r="Q552" t="str" cm="1">
        <f t="array" ref="Q552">IF(SUMPRODUCT((TRIM(L552:O552)&lt;&gt;"-")*1)=0,
    "No Data",
    IF(COUNTIF(L552:O552,INDEX(_xlfn._xlws.FILTER(L552:O552,TRIM(L552:O552)&lt;&gt;"-"),1))=SUMPRODUCT((TRIM(L552:O552)&lt;&gt;"-")*1),
    "No Change",
    "Change"))</f>
        <v>No Data</v>
      </c>
      <c r="R552" s="159"/>
      <c r="S552" s="111"/>
    </row>
    <row r="553" spans="1:19" x14ac:dyDescent="0.3">
      <c r="A553" t="s">
        <v>1541</v>
      </c>
      <c r="B553" t="s">
        <v>1145</v>
      </c>
      <c r="C553" s="160" t="str">
        <f>TRIM(CLEAN(TEXT(IFERROR(INDEX('Snakeden MR'!$B$4:$C$3028,MATCH($A553,'Snakeden MR'!$C$4:$C$3028,0),1),"-"),"@")))</f>
        <v>-</v>
      </c>
      <c r="D553" s="147" t="str">
        <f>TRIM(CLEAN(TEXT(IFERROR(INDEX('Snakeden MR'!$I$4:$J$3028,MATCH($A553,'Snakeden MR'!$J$4:$J$3028,0),1),"-"),"@")))</f>
        <v>-</v>
      </c>
      <c r="E553" s="147" t="str">
        <f>TRIM(CLEAN(TEXT(IFERROR(INDEX('Snakeden MR'!$P$4:$Q$3028,MATCH($A553,'Snakeden MR'!$Q$4:$Q$3028,0),1),"-"),"@")))</f>
        <v>-</v>
      </c>
      <c r="F553" s="147" t="str">
        <f>TRIM(CLEAN(TEXT(IFERROR(INDEX('Snakeden MR'!$W$4:$X$3028,MATCH($A553,'Snakeden MR'!$X$4:$X$3028,0),1),"-"),"@")))</f>
        <v>-</v>
      </c>
      <c r="G553" s="159" t="str">
        <f t="shared" si="16"/>
        <v>Not Found</v>
      </c>
      <c r="H553" t="str" cm="1">
        <f t="array" ref="H553">IF(SUMPRODUCT((TRIM(C553:F553)&lt;&gt;"-")*1)=0,
    "No Data",
    IF(COUNTIF(C553:F553,INDEX(_xlfn._xlws.FILTER(C553:F553,TRIM(C553:F553)&lt;&gt;"-"),1))=SUMPRODUCT((TRIM(C553:F553)&lt;&gt;"-")*1),
    "No Change",
    "Change"))</f>
        <v>No Data</v>
      </c>
      <c r="I553" s="159"/>
      <c r="J553"/>
      <c r="K553" s="163"/>
      <c r="L553" s="147" t="str">
        <f>TRIM(CLEAN(TEXT(IFERROR(INDEX('Glade MR'!$B$4:$C$3000,MATCH($A553,'Glade MR'!$C$4:$C$3000,0),1),"-"),"@")))</f>
        <v>-</v>
      </c>
      <c r="M553" s="147" t="str">
        <f>TRIM(CLEAN(TEXT(IFERROR(INDEX('Glade MR'!$I$4:$J$3000,MATCH($A553,'Glade MR'!$J$4:$J$3000,0),1),"-"),"@")))</f>
        <v>-</v>
      </c>
      <c r="N553" s="147" t="str">
        <f>TRIM(CLEAN(TEXT(IFERROR(INDEX('Glade MR'!$P$4:$Q$3000,MATCH($A553,'Glade MR'!$Q$4:$Q$3000,0),1),"-"),"@")))</f>
        <v>-</v>
      </c>
      <c r="O553" s="147" t="str">
        <f>TRIM(CLEAN(TEXT(IFERROR(INDEX('Glade MR'!$W$4:$X$3000,MATCH($A553,'Glade MR'!$X$4:$X$3000,0),1),"-"),"@")))</f>
        <v>-</v>
      </c>
      <c r="P553" s="159" t="str">
        <f t="shared" si="17"/>
        <v>Not Found</v>
      </c>
      <c r="Q553" t="str" cm="1">
        <f t="array" ref="Q553">IF(SUMPRODUCT((TRIM(L553:O553)&lt;&gt;"-")*1)=0,
    "No Data",
    IF(COUNTIF(L553:O553,INDEX(_xlfn._xlws.FILTER(L553:O553,TRIM(L553:O553)&lt;&gt;"-"),1))=SUMPRODUCT((TRIM(L553:O553)&lt;&gt;"-")*1),
    "No Change",
    "Change"))</f>
        <v>No Data</v>
      </c>
      <c r="R553" s="159"/>
      <c r="S553" s="111"/>
    </row>
    <row r="554" spans="1:19" x14ac:dyDescent="0.3">
      <c r="A554" t="s">
        <v>1542</v>
      </c>
      <c r="B554" t="s">
        <v>1145</v>
      </c>
      <c r="C554" s="160" t="str">
        <f>TRIM(CLEAN(TEXT(IFERROR(INDEX('Snakeden MR'!$B$4:$C$3028,MATCH($A554,'Snakeden MR'!$C$4:$C$3028,0),1),"-"),"@")))</f>
        <v>-</v>
      </c>
      <c r="D554" s="147" t="str">
        <f>TRIM(CLEAN(TEXT(IFERROR(INDEX('Snakeden MR'!$I$4:$J$3028,MATCH($A554,'Snakeden MR'!$J$4:$J$3028,0),1),"-"),"@")))</f>
        <v>-</v>
      </c>
      <c r="E554" s="147" t="str">
        <f>TRIM(CLEAN(TEXT(IFERROR(INDEX('Snakeden MR'!$P$4:$Q$3028,MATCH($A554,'Snakeden MR'!$Q$4:$Q$3028,0),1),"-"),"@")))</f>
        <v>-</v>
      </c>
      <c r="F554" s="147" t="str">
        <f>TRIM(CLEAN(TEXT(IFERROR(INDEX('Snakeden MR'!$W$4:$X$3028,MATCH($A554,'Snakeden MR'!$X$4:$X$3028,0),1),"-"),"@")))</f>
        <v>-</v>
      </c>
      <c r="G554" s="159" t="str">
        <f t="shared" si="16"/>
        <v>Not Found</v>
      </c>
      <c r="H554" t="str" cm="1">
        <f t="array" ref="H554">IF(SUMPRODUCT((TRIM(C554:F554)&lt;&gt;"-")*1)=0,
    "No Data",
    IF(COUNTIF(C554:F554,INDEX(_xlfn._xlws.FILTER(C554:F554,TRIM(C554:F554)&lt;&gt;"-"),1))=SUMPRODUCT((TRIM(C554:F554)&lt;&gt;"-")*1),
    "No Change",
    "Change"))</f>
        <v>No Data</v>
      </c>
      <c r="I554" s="159"/>
      <c r="J554"/>
      <c r="K554" s="163"/>
      <c r="L554" s="147" t="str">
        <f>TRIM(CLEAN(TEXT(IFERROR(INDEX('Glade MR'!$B$4:$C$3000,MATCH($A554,'Glade MR'!$C$4:$C$3000,0),1),"-"),"@")))</f>
        <v>-</v>
      </c>
      <c r="M554" s="147" t="str">
        <f>TRIM(CLEAN(TEXT(IFERROR(INDEX('Glade MR'!$I$4:$J$3000,MATCH($A554,'Glade MR'!$J$4:$J$3000,0),1),"-"),"@")))</f>
        <v>-</v>
      </c>
      <c r="N554" s="147" t="str">
        <f>TRIM(CLEAN(TEXT(IFERROR(INDEX('Glade MR'!$P$4:$Q$3000,MATCH($A554,'Glade MR'!$Q$4:$Q$3000,0),1),"-"),"@")))</f>
        <v>-</v>
      </c>
      <c r="O554" s="147" t="str">
        <f>TRIM(CLEAN(TEXT(IFERROR(INDEX('Glade MR'!$W$4:$X$3000,MATCH($A554,'Glade MR'!$X$4:$X$3000,0),1),"-"),"@")))</f>
        <v>-</v>
      </c>
      <c r="P554" s="159" t="str">
        <f t="shared" si="17"/>
        <v>Not Found</v>
      </c>
      <c r="Q554" t="str" cm="1">
        <f t="array" ref="Q554">IF(SUMPRODUCT((TRIM(L554:O554)&lt;&gt;"-")*1)=0,
    "No Data",
    IF(COUNTIF(L554:O554,INDEX(_xlfn._xlws.FILTER(L554:O554,TRIM(L554:O554)&lt;&gt;"-"),1))=SUMPRODUCT((TRIM(L554:O554)&lt;&gt;"-")*1),
    "No Change",
    "Change"))</f>
        <v>No Data</v>
      </c>
      <c r="R554" s="159"/>
      <c r="S554" s="111"/>
    </row>
    <row r="555" spans="1:19" x14ac:dyDescent="0.3">
      <c r="A555" t="s">
        <v>126</v>
      </c>
      <c r="B555" t="s">
        <v>1145</v>
      </c>
      <c r="C555" s="160" t="str">
        <f>TRIM(CLEAN(TEXT(IFERROR(INDEX('Snakeden MR'!$B$4:$C$3028,MATCH($A555,'Snakeden MR'!$C$4:$C$3028,0),1),"-"),"@")))</f>
        <v>-</v>
      </c>
      <c r="D555" s="147" t="str">
        <f>TRIM(CLEAN(TEXT(IFERROR(INDEX('Snakeden MR'!$I$4:$J$3028,MATCH($A555,'Snakeden MR'!$J$4:$J$3028,0),1),"-"),"@")))</f>
        <v>-</v>
      </c>
      <c r="E555" s="147" t="str">
        <f>TRIM(CLEAN(TEXT(IFERROR(INDEX('Snakeden MR'!$P$4:$Q$3028,MATCH($A555,'Snakeden MR'!$Q$4:$Q$3028,0),1),"-"),"@")))</f>
        <v>-</v>
      </c>
      <c r="F555" s="147" t="str">
        <f>TRIM(CLEAN(TEXT(IFERROR(INDEX('Snakeden MR'!$W$4:$X$3028,MATCH($A555,'Snakeden MR'!$X$4:$X$3028,0),1),"-"),"@")))</f>
        <v>-</v>
      </c>
      <c r="G555" s="159" t="str">
        <f t="shared" si="16"/>
        <v>Not Found</v>
      </c>
      <c r="H555" t="str" cm="1">
        <f t="array" ref="H555">IF(SUMPRODUCT((TRIM(C555:F555)&lt;&gt;"-")*1)=0,
    "No Data",
    IF(COUNTIF(C555:F555,INDEX(_xlfn._xlws.FILTER(C555:F555,TRIM(C555:F555)&lt;&gt;"-"),1))=SUMPRODUCT((TRIM(C555:F555)&lt;&gt;"-")*1),
    "No Change",
    "Change"))</f>
        <v>No Data</v>
      </c>
      <c r="I555" s="159"/>
      <c r="J555"/>
      <c r="K555" s="163"/>
      <c r="L555" s="147" t="str">
        <f>TRIM(CLEAN(TEXT(IFERROR(INDEX('Glade MR'!$B$4:$C$3000,MATCH($A555,'Glade MR'!$C$4:$C$3000,0),1),"-"),"@")))</f>
        <v>-</v>
      </c>
      <c r="M555" s="147" t="str">
        <f>TRIM(CLEAN(TEXT(IFERROR(INDEX('Glade MR'!$I$4:$J$3000,MATCH($A555,'Glade MR'!$J$4:$J$3000,0),1),"-"),"@")))</f>
        <v>-</v>
      </c>
      <c r="N555" s="147" t="str">
        <f>TRIM(CLEAN(TEXT(IFERROR(INDEX('Glade MR'!$P$4:$Q$3000,MATCH($A555,'Glade MR'!$Q$4:$Q$3000,0),1),"-"),"@")))</f>
        <v>-</v>
      </c>
      <c r="O555" s="147" t="str">
        <f>TRIM(CLEAN(TEXT(IFERROR(INDEX('Glade MR'!$W$4:$X$3000,MATCH($A555,'Glade MR'!$X$4:$X$3000,0),1),"-"),"@")))</f>
        <v>-</v>
      </c>
      <c r="P555" s="159" t="str">
        <f t="shared" si="17"/>
        <v>Not Found</v>
      </c>
      <c r="Q555" t="str" cm="1">
        <f t="array" ref="Q555">IF(SUMPRODUCT((TRIM(L555:O555)&lt;&gt;"-")*1)=0,
    "No Data",
    IF(COUNTIF(L555:O555,INDEX(_xlfn._xlws.FILTER(L555:O555,TRIM(L555:O555)&lt;&gt;"-"),1))=SUMPRODUCT((TRIM(L555:O555)&lt;&gt;"-")*1),
    "No Change",
    "Change"))</f>
        <v>No Data</v>
      </c>
      <c r="R555" s="159"/>
      <c r="S555" s="111"/>
    </row>
    <row r="556" spans="1:19" x14ac:dyDescent="0.3">
      <c r="A556" t="s">
        <v>858</v>
      </c>
      <c r="B556" t="s">
        <v>1137</v>
      </c>
      <c r="C556" s="160" t="str">
        <f>TRIM(CLEAN(TEXT(IFERROR(INDEX('Snakeden MR'!$B$4:$C$3028,MATCH($A556,'Snakeden MR'!$C$4:$C$3028,0),1),"-"),"@")))</f>
        <v>-</v>
      </c>
      <c r="D556" s="147" t="str">
        <f>TRIM(CLEAN(TEXT(IFERROR(INDEX('Snakeden MR'!$I$4:$J$3028,MATCH($A556,'Snakeden MR'!$J$4:$J$3028,0),1),"-"),"@")))</f>
        <v>-</v>
      </c>
      <c r="E556" s="147" t="str">
        <f>TRIM(CLEAN(TEXT(IFERROR(INDEX('Snakeden MR'!$P$4:$Q$3028,MATCH($A556,'Snakeden MR'!$Q$4:$Q$3028,0),1),"-"),"@")))</f>
        <v>-</v>
      </c>
      <c r="F556" s="147" t="str">
        <f>TRIM(CLEAN(TEXT(IFERROR(INDEX('Snakeden MR'!$W$4:$X$3028,MATCH($A556,'Snakeden MR'!$X$4:$X$3028,0),1),"-"),"@")))</f>
        <v>-</v>
      </c>
      <c r="G556" s="159" t="str">
        <f t="shared" si="16"/>
        <v>Not Found</v>
      </c>
      <c r="H556" t="str" cm="1">
        <f t="array" ref="H556">IF(SUMPRODUCT((TRIM(C556:F556)&lt;&gt;"-")*1)=0,
    "No Data",
    IF(COUNTIF(C556:F556,INDEX(_xlfn._xlws.FILTER(C556:F556,TRIM(C556:F556)&lt;&gt;"-"),1))=SUMPRODUCT((TRIM(C556:F556)&lt;&gt;"-")*1),
    "No Change",
    "Change"))</f>
        <v>No Data</v>
      </c>
      <c r="I556" s="159"/>
      <c r="J556"/>
      <c r="K556" s="163"/>
      <c r="L556" s="147" t="str">
        <f>TRIM(CLEAN(TEXT(IFERROR(INDEX('Glade MR'!$B$4:$C$3000,MATCH($A556,'Glade MR'!$C$4:$C$3000,0),1),"-"),"@")))</f>
        <v>Pool 1</v>
      </c>
      <c r="M556" s="147" t="str">
        <f>TRIM(CLEAN(TEXT(IFERROR(INDEX('Glade MR'!$I$4:$J$3000,MATCH($A556,'Glade MR'!$J$4:$J$3000,0),1),"-"),"@")))</f>
        <v>-</v>
      </c>
      <c r="N556" s="147" t="str">
        <f>TRIM(CLEAN(TEXT(IFERROR(INDEX('Glade MR'!$P$4:$Q$3000,MATCH($A556,'Glade MR'!$Q$4:$Q$3000,0),1),"-"),"@")))</f>
        <v>-</v>
      </c>
      <c r="O556" s="147" t="str">
        <f>TRIM(CLEAN(TEXT(IFERROR(INDEX('Glade MR'!$W$4:$X$3000,MATCH($A556,'Glade MR'!$X$4:$X$3000,0),1),"-"),"@")))</f>
        <v>Pool 1</v>
      </c>
      <c r="P556" s="159" t="str">
        <f t="shared" si="17"/>
        <v>Found</v>
      </c>
      <c r="Q556" t="str" cm="1">
        <f t="array" ref="Q556">IF(SUMPRODUCT((TRIM(L556:O556)&lt;&gt;"-")*1)=0,
    "No Data",
    IF(COUNTIF(L556:O556,INDEX(_xlfn._xlws.FILTER(L556:O556,TRIM(L556:O556)&lt;&gt;"-"),1))=SUMPRODUCT((TRIM(L556:O556)&lt;&gt;"-")*1),
    "No Change",
    "Change"))</f>
        <v>No Change</v>
      </c>
      <c r="R556" s="159"/>
      <c r="S556" s="111"/>
    </row>
    <row r="557" spans="1:19" x14ac:dyDescent="0.3">
      <c r="A557" t="s">
        <v>232</v>
      </c>
      <c r="B557" t="s">
        <v>1145</v>
      </c>
      <c r="C557" s="160" t="str">
        <f>TRIM(CLEAN(TEXT(IFERROR(INDEX('Snakeden MR'!$B$4:$C$3028,MATCH($A557,'Snakeden MR'!$C$4:$C$3028,0),1),"-"),"@")))</f>
        <v>Pool 9</v>
      </c>
      <c r="D557" s="147" t="str">
        <f>TRIM(CLEAN(TEXT(IFERROR(INDEX('Snakeden MR'!$I$4:$J$3028,MATCH($A557,'Snakeden MR'!$J$4:$J$3028,0),1),"-"),"@")))</f>
        <v>-</v>
      </c>
      <c r="E557" s="147" t="str">
        <f>TRIM(CLEAN(TEXT(IFERROR(INDEX('Snakeden MR'!$P$4:$Q$3028,MATCH($A557,'Snakeden MR'!$Q$4:$Q$3028,0),1),"-"),"@")))</f>
        <v>-</v>
      </c>
      <c r="F557" s="147" t="str">
        <f>TRIM(CLEAN(TEXT(IFERROR(INDEX('Snakeden MR'!$W$4:$X$3028,MATCH($A557,'Snakeden MR'!$X$4:$X$3028,0),1),"-"),"@")))</f>
        <v>-</v>
      </c>
      <c r="G557" s="159" t="str">
        <f t="shared" si="16"/>
        <v>Found</v>
      </c>
      <c r="H557" t="str" cm="1">
        <f t="array" ref="H557">IF(SUMPRODUCT((TRIM(C557:F557)&lt;&gt;"-")*1)=0,
    "No Data",
    IF(COUNTIF(C557:F557,INDEX(_xlfn._xlws.FILTER(C557:F557,TRIM(C557:F557)&lt;&gt;"-"),1))=SUMPRODUCT((TRIM(C557:F557)&lt;&gt;"-")*1),
    "No Change",
    "Change"))</f>
        <v>No Change</v>
      </c>
      <c r="I557" s="159"/>
      <c r="J557"/>
      <c r="K557" s="163"/>
      <c r="L557" s="147" t="str">
        <f>TRIM(CLEAN(TEXT(IFERROR(INDEX('Glade MR'!$B$4:$C$3000,MATCH($A557,'Glade MR'!$C$4:$C$3000,0),1),"-"),"@")))</f>
        <v>-</v>
      </c>
      <c r="M557" s="147" t="str">
        <f>TRIM(CLEAN(TEXT(IFERROR(INDEX('Glade MR'!$I$4:$J$3000,MATCH($A557,'Glade MR'!$J$4:$J$3000,0),1),"-"),"@")))</f>
        <v>-</v>
      </c>
      <c r="N557" s="147" t="str">
        <f>TRIM(CLEAN(TEXT(IFERROR(INDEX('Glade MR'!$P$4:$Q$3000,MATCH($A557,'Glade MR'!$Q$4:$Q$3000,0),1),"-"),"@")))</f>
        <v>-</v>
      </c>
      <c r="O557" s="147" t="str">
        <f>TRIM(CLEAN(TEXT(IFERROR(INDEX('Glade MR'!$W$4:$X$3000,MATCH($A557,'Glade MR'!$X$4:$X$3000,0),1),"-"),"@")))</f>
        <v>-</v>
      </c>
      <c r="P557" s="159" t="str">
        <f t="shared" si="17"/>
        <v>Not Found</v>
      </c>
      <c r="Q557" t="str" cm="1">
        <f t="array" ref="Q557">IF(SUMPRODUCT((TRIM(L557:O557)&lt;&gt;"-")*1)=0,
    "No Data",
    IF(COUNTIF(L557:O557,INDEX(_xlfn._xlws.FILTER(L557:O557,TRIM(L557:O557)&lt;&gt;"-"),1))=SUMPRODUCT((TRIM(L557:O557)&lt;&gt;"-")*1),
    "No Change",
    "Change"))</f>
        <v>No Data</v>
      </c>
      <c r="R557" s="159"/>
      <c r="S557" s="111"/>
    </row>
    <row r="558" spans="1:19" x14ac:dyDescent="0.3">
      <c r="A558" t="s">
        <v>1543</v>
      </c>
      <c r="B558" t="s">
        <v>1145</v>
      </c>
      <c r="C558" s="160" t="str">
        <f>TRIM(CLEAN(TEXT(IFERROR(INDEX('Snakeden MR'!$B$4:$C$3028,MATCH($A558,'Snakeden MR'!$C$4:$C$3028,0),1),"-"),"@")))</f>
        <v>-</v>
      </c>
      <c r="D558" s="147" t="str">
        <f>TRIM(CLEAN(TEXT(IFERROR(INDEX('Snakeden MR'!$I$4:$J$3028,MATCH($A558,'Snakeden MR'!$J$4:$J$3028,0),1),"-"),"@")))</f>
        <v>-</v>
      </c>
      <c r="E558" s="147" t="str">
        <f>TRIM(CLEAN(TEXT(IFERROR(INDEX('Snakeden MR'!$P$4:$Q$3028,MATCH($A558,'Snakeden MR'!$Q$4:$Q$3028,0),1),"-"),"@")))</f>
        <v>-</v>
      </c>
      <c r="F558" s="147" t="str">
        <f>TRIM(CLEAN(TEXT(IFERROR(INDEX('Snakeden MR'!$W$4:$X$3028,MATCH($A558,'Snakeden MR'!$X$4:$X$3028,0),1),"-"),"@")))</f>
        <v>-</v>
      </c>
      <c r="G558" s="159" t="str">
        <f t="shared" si="16"/>
        <v>Not Found</v>
      </c>
      <c r="H558" t="str" cm="1">
        <f t="array" ref="H558">IF(SUMPRODUCT((TRIM(C558:F558)&lt;&gt;"-")*1)=0,
    "No Data",
    IF(COUNTIF(C558:F558,INDEX(_xlfn._xlws.FILTER(C558:F558,TRIM(C558:F558)&lt;&gt;"-"),1))=SUMPRODUCT((TRIM(C558:F558)&lt;&gt;"-")*1),
    "No Change",
    "Change"))</f>
        <v>No Data</v>
      </c>
      <c r="I558" s="159"/>
      <c r="J558"/>
      <c r="K558" s="163"/>
      <c r="L558" s="147" t="str">
        <f>TRIM(CLEAN(TEXT(IFERROR(INDEX('Glade MR'!$B$4:$C$3000,MATCH($A558,'Glade MR'!$C$4:$C$3000,0),1),"-"),"@")))</f>
        <v>-</v>
      </c>
      <c r="M558" s="147" t="str">
        <f>TRIM(CLEAN(TEXT(IFERROR(INDEX('Glade MR'!$I$4:$J$3000,MATCH($A558,'Glade MR'!$J$4:$J$3000,0),1),"-"),"@")))</f>
        <v>-</v>
      </c>
      <c r="N558" s="147" t="str">
        <f>TRIM(CLEAN(TEXT(IFERROR(INDEX('Glade MR'!$P$4:$Q$3000,MATCH($A558,'Glade MR'!$Q$4:$Q$3000,0),1),"-"),"@")))</f>
        <v>-</v>
      </c>
      <c r="O558" s="147" t="str">
        <f>TRIM(CLEAN(TEXT(IFERROR(INDEX('Glade MR'!$W$4:$X$3000,MATCH($A558,'Glade MR'!$X$4:$X$3000,0),1),"-"),"@")))</f>
        <v>-</v>
      </c>
      <c r="P558" s="159" t="str">
        <f t="shared" si="17"/>
        <v>Not Found</v>
      </c>
      <c r="Q558" t="str" cm="1">
        <f t="array" ref="Q558">IF(SUMPRODUCT((TRIM(L558:O558)&lt;&gt;"-")*1)=0,
    "No Data",
    IF(COUNTIF(L558:O558,INDEX(_xlfn._xlws.FILTER(L558:O558,TRIM(L558:O558)&lt;&gt;"-"),1))=SUMPRODUCT((TRIM(L558:O558)&lt;&gt;"-")*1),
    "No Change",
    "Change"))</f>
        <v>No Data</v>
      </c>
      <c r="R558" s="159"/>
      <c r="S558" s="111"/>
    </row>
    <row r="559" spans="1:19" x14ac:dyDescent="0.3">
      <c r="A559" t="s">
        <v>213</v>
      </c>
      <c r="B559" t="s">
        <v>1145</v>
      </c>
      <c r="C559" s="160" t="str">
        <f>TRIM(CLEAN(TEXT(IFERROR(INDEX('Snakeden MR'!$B$4:$C$3028,MATCH($A559,'Snakeden MR'!$C$4:$C$3028,0),1),"-"),"@")))</f>
        <v>-</v>
      </c>
      <c r="D559" s="147" t="str">
        <f>TRIM(CLEAN(TEXT(IFERROR(INDEX('Snakeden MR'!$I$4:$J$3028,MATCH($A559,'Snakeden MR'!$J$4:$J$3028,0),1),"-"),"@")))</f>
        <v>-</v>
      </c>
      <c r="E559" s="147" t="str">
        <f>TRIM(CLEAN(TEXT(IFERROR(INDEX('Snakeden MR'!$P$4:$Q$3028,MATCH($A559,'Snakeden MR'!$Q$4:$Q$3028,0),1),"-"),"@")))</f>
        <v>-</v>
      </c>
      <c r="F559" s="147" t="str">
        <f>TRIM(CLEAN(TEXT(IFERROR(INDEX('Snakeden MR'!$W$4:$X$3028,MATCH($A559,'Snakeden MR'!$X$4:$X$3028,0),1),"-"),"@")))</f>
        <v>Pool 1</v>
      </c>
      <c r="G559" s="159" t="str">
        <f t="shared" si="16"/>
        <v>Found</v>
      </c>
      <c r="H559" t="str" cm="1">
        <f t="array" ref="H559">IF(SUMPRODUCT((TRIM(C559:F559)&lt;&gt;"-")*1)=0,
    "No Data",
    IF(COUNTIF(C559:F559,INDEX(_xlfn._xlws.FILTER(C559:F559,TRIM(C559:F559)&lt;&gt;"-"),1))=SUMPRODUCT((TRIM(C559:F559)&lt;&gt;"-")*1),
    "No Change",
    "Change"))</f>
        <v>No Change</v>
      </c>
      <c r="I559" s="159"/>
      <c r="J559"/>
      <c r="K559" s="163"/>
      <c r="L559" s="147" t="str">
        <f>TRIM(CLEAN(TEXT(IFERROR(INDEX('Glade MR'!$B$4:$C$3000,MATCH($A559,'Glade MR'!$C$4:$C$3000,0),1),"-"),"@")))</f>
        <v>-</v>
      </c>
      <c r="M559" s="147" t="str">
        <f>TRIM(CLEAN(TEXT(IFERROR(INDEX('Glade MR'!$I$4:$J$3000,MATCH($A559,'Glade MR'!$J$4:$J$3000,0),1),"-"),"@")))</f>
        <v>-</v>
      </c>
      <c r="N559" s="147" t="str">
        <f>TRIM(CLEAN(TEXT(IFERROR(INDEX('Glade MR'!$P$4:$Q$3000,MATCH($A559,'Glade MR'!$Q$4:$Q$3000,0),1),"-"),"@")))</f>
        <v>-</v>
      </c>
      <c r="O559" s="147" t="str">
        <f>TRIM(CLEAN(TEXT(IFERROR(INDEX('Glade MR'!$W$4:$X$3000,MATCH($A559,'Glade MR'!$X$4:$X$3000,0),1),"-"),"@")))</f>
        <v>-</v>
      </c>
      <c r="P559" s="159" t="str">
        <f t="shared" si="17"/>
        <v>Not Found</v>
      </c>
      <c r="Q559" t="str" cm="1">
        <f t="array" ref="Q559">IF(SUMPRODUCT((TRIM(L559:O559)&lt;&gt;"-")*1)=0,
    "No Data",
    IF(COUNTIF(L559:O559,INDEX(_xlfn._xlws.FILTER(L559:O559,TRIM(L559:O559)&lt;&gt;"-"),1))=SUMPRODUCT((TRIM(L559:O559)&lt;&gt;"-")*1),
    "No Change",
    "Change"))</f>
        <v>No Data</v>
      </c>
      <c r="R559" s="159"/>
      <c r="S559" s="111"/>
    </row>
    <row r="560" spans="1:19" x14ac:dyDescent="0.3">
      <c r="A560" t="s">
        <v>1544</v>
      </c>
      <c r="B560" t="s">
        <v>1145</v>
      </c>
      <c r="C560" s="160" t="str">
        <f>TRIM(CLEAN(TEXT(IFERROR(INDEX('Snakeden MR'!$B$4:$C$3028,MATCH($A560,'Snakeden MR'!$C$4:$C$3028,0),1),"-"),"@")))</f>
        <v>-</v>
      </c>
      <c r="D560" s="147" t="str">
        <f>TRIM(CLEAN(TEXT(IFERROR(INDEX('Snakeden MR'!$I$4:$J$3028,MATCH($A560,'Snakeden MR'!$J$4:$J$3028,0),1),"-"),"@")))</f>
        <v>-</v>
      </c>
      <c r="E560" s="147" t="str">
        <f>TRIM(CLEAN(TEXT(IFERROR(INDEX('Snakeden MR'!$P$4:$Q$3028,MATCH($A560,'Snakeden MR'!$Q$4:$Q$3028,0),1),"-"),"@")))</f>
        <v>-</v>
      </c>
      <c r="F560" s="147" t="str">
        <f>TRIM(CLEAN(TEXT(IFERROR(INDEX('Snakeden MR'!$W$4:$X$3028,MATCH($A560,'Snakeden MR'!$X$4:$X$3028,0),1),"-"),"@")))</f>
        <v>-</v>
      </c>
      <c r="G560" s="159" t="str">
        <f t="shared" si="16"/>
        <v>Not Found</v>
      </c>
      <c r="H560" t="str" cm="1">
        <f t="array" ref="H560">IF(SUMPRODUCT((TRIM(C560:F560)&lt;&gt;"-")*1)=0,
    "No Data",
    IF(COUNTIF(C560:F560,INDEX(_xlfn._xlws.FILTER(C560:F560,TRIM(C560:F560)&lt;&gt;"-"),1))=SUMPRODUCT((TRIM(C560:F560)&lt;&gt;"-")*1),
    "No Change",
    "Change"))</f>
        <v>No Data</v>
      </c>
      <c r="I560" s="159"/>
      <c r="J560"/>
      <c r="K560" s="163"/>
      <c r="L560" s="147" t="str">
        <f>TRIM(CLEAN(TEXT(IFERROR(INDEX('Glade MR'!$B$4:$C$3000,MATCH($A560,'Glade MR'!$C$4:$C$3000,0),1),"-"),"@")))</f>
        <v>-</v>
      </c>
      <c r="M560" s="147" t="str">
        <f>TRIM(CLEAN(TEXT(IFERROR(INDEX('Glade MR'!$I$4:$J$3000,MATCH($A560,'Glade MR'!$J$4:$J$3000,0),1),"-"),"@")))</f>
        <v>-</v>
      </c>
      <c r="N560" s="147" t="str">
        <f>TRIM(CLEAN(TEXT(IFERROR(INDEX('Glade MR'!$P$4:$Q$3000,MATCH($A560,'Glade MR'!$Q$4:$Q$3000,0),1),"-"),"@")))</f>
        <v>-</v>
      </c>
      <c r="O560" s="147" t="str">
        <f>TRIM(CLEAN(TEXT(IFERROR(INDEX('Glade MR'!$W$4:$X$3000,MATCH($A560,'Glade MR'!$X$4:$X$3000,0),1),"-"),"@")))</f>
        <v>-</v>
      </c>
      <c r="P560" s="159" t="str">
        <f t="shared" si="17"/>
        <v>Not Found</v>
      </c>
      <c r="Q560" t="str" cm="1">
        <f t="array" ref="Q560">IF(SUMPRODUCT((TRIM(L560:O560)&lt;&gt;"-")*1)=0,
    "No Data",
    IF(COUNTIF(L560:O560,INDEX(_xlfn._xlws.FILTER(L560:O560,TRIM(L560:O560)&lt;&gt;"-"),1))=SUMPRODUCT((TRIM(L560:O560)&lt;&gt;"-")*1),
    "No Change",
    "Change"))</f>
        <v>No Data</v>
      </c>
      <c r="R560" s="159"/>
      <c r="S560" s="111"/>
    </row>
    <row r="561" spans="1:19" x14ac:dyDescent="0.3">
      <c r="A561" t="s">
        <v>1545</v>
      </c>
      <c r="B561" t="s">
        <v>1145</v>
      </c>
      <c r="C561" s="160" t="str">
        <f>TRIM(CLEAN(TEXT(IFERROR(INDEX('Snakeden MR'!$B$4:$C$3028,MATCH($A561,'Snakeden MR'!$C$4:$C$3028,0),1),"-"),"@")))</f>
        <v>-</v>
      </c>
      <c r="D561" s="147" t="str">
        <f>TRIM(CLEAN(TEXT(IFERROR(INDEX('Snakeden MR'!$I$4:$J$3028,MATCH($A561,'Snakeden MR'!$J$4:$J$3028,0),1),"-"),"@")))</f>
        <v>-</v>
      </c>
      <c r="E561" s="147" t="str">
        <f>TRIM(CLEAN(TEXT(IFERROR(INDEX('Snakeden MR'!$P$4:$Q$3028,MATCH($A561,'Snakeden MR'!$Q$4:$Q$3028,0),1),"-"),"@")))</f>
        <v>-</v>
      </c>
      <c r="F561" s="147" t="str">
        <f>TRIM(CLEAN(TEXT(IFERROR(INDEX('Snakeden MR'!$W$4:$X$3028,MATCH($A561,'Snakeden MR'!$X$4:$X$3028,0),1),"-"),"@")))</f>
        <v>-</v>
      </c>
      <c r="G561" s="159" t="str">
        <f t="shared" si="16"/>
        <v>Not Found</v>
      </c>
      <c r="H561" t="str" cm="1">
        <f t="array" ref="H561">IF(SUMPRODUCT((TRIM(C561:F561)&lt;&gt;"-")*1)=0,
    "No Data",
    IF(COUNTIF(C561:F561,INDEX(_xlfn._xlws.FILTER(C561:F561,TRIM(C561:F561)&lt;&gt;"-"),1))=SUMPRODUCT((TRIM(C561:F561)&lt;&gt;"-")*1),
    "No Change",
    "Change"))</f>
        <v>No Data</v>
      </c>
      <c r="I561" s="159"/>
      <c r="J561"/>
      <c r="K561" s="163"/>
      <c r="L561" s="147" t="str">
        <f>TRIM(CLEAN(TEXT(IFERROR(INDEX('Glade MR'!$B$4:$C$3000,MATCH($A561,'Glade MR'!$C$4:$C$3000,0),1),"-"),"@")))</f>
        <v>-</v>
      </c>
      <c r="M561" s="147" t="str">
        <f>TRIM(CLEAN(TEXT(IFERROR(INDEX('Glade MR'!$I$4:$J$3000,MATCH($A561,'Glade MR'!$J$4:$J$3000,0),1),"-"),"@")))</f>
        <v>-</v>
      </c>
      <c r="N561" s="147" t="str">
        <f>TRIM(CLEAN(TEXT(IFERROR(INDEX('Glade MR'!$P$4:$Q$3000,MATCH($A561,'Glade MR'!$Q$4:$Q$3000,0),1),"-"),"@")))</f>
        <v>-</v>
      </c>
      <c r="O561" s="147" t="str">
        <f>TRIM(CLEAN(TEXT(IFERROR(INDEX('Glade MR'!$W$4:$X$3000,MATCH($A561,'Glade MR'!$X$4:$X$3000,0),1),"-"),"@")))</f>
        <v>-</v>
      </c>
      <c r="P561" s="159" t="str">
        <f t="shared" si="17"/>
        <v>Not Found</v>
      </c>
      <c r="Q561" t="str" cm="1">
        <f t="array" ref="Q561">IF(SUMPRODUCT((TRIM(L561:O561)&lt;&gt;"-")*1)=0,
    "No Data",
    IF(COUNTIF(L561:O561,INDEX(_xlfn._xlws.FILTER(L561:O561,TRIM(L561:O561)&lt;&gt;"-"),1))=SUMPRODUCT((TRIM(L561:O561)&lt;&gt;"-")*1),
    "No Change",
    "Change"))</f>
        <v>No Data</v>
      </c>
      <c r="R561" s="159"/>
      <c r="S561" s="111"/>
    </row>
    <row r="562" spans="1:19" x14ac:dyDescent="0.3">
      <c r="A562" t="s">
        <v>1546</v>
      </c>
      <c r="B562" t="s">
        <v>1145</v>
      </c>
      <c r="C562" s="160" t="str">
        <f>TRIM(CLEAN(TEXT(IFERROR(INDEX('Snakeden MR'!$B$4:$C$3028,MATCH($A562,'Snakeden MR'!$C$4:$C$3028,0),1),"-"),"@")))</f>
        <v>-</v>
      </c>
      <c r="D562" s="147" t="str">
        <f>TRIM(CLEAN(TEXT(IFERROR(INDEX('Snakeden MR'!$I$4:$J$3028,MATCH($A562,'Snakeden MR'!$J$4:$J$3028,0),1),"-"),"@")))</f>
        <v>-</v>
      </c>
      <c r="E562" s="147" t="str">
        <f>TRIM(CLEAN(TEXT(IFERROR(INDEX('Snakeden MR'!$P$4:$Q$3028,MATCH($A562,'Snakeden MR'!$Q$4:$Q$3028,0),1),"-"),"@")))</f>
        <v>-</v>
      </c>
      <c r="F562" s="147" t="str">
        <f>TRIM(CLEAN(TEXT(IFERROR(INDEX('Snakeden MR'!$W$4:$X$3028,MATCH($A562,'Snakeden MR'!$X$4:$X$3028,0),1),"-"),"@")))</f>
        <v>-</v>
      </c>
      <c r="G562" s="159" t="str">
        <f t="shared" si="16"/>
        <v>Not Found</v>
      </c>
      <c r="H562" t="str" cm="1">
        <f t="array" ref="H562">IF(SUMPRODUCT((TRIM(C562:F562)&lt;&gt;"-")*1)=0,
    "No Data",
    IF(COUNTIF(C562:F562,INDEX(_xlfn._xlws.FILTER(C562:F562,TRIM(C562:F562)&lt;&gt;"-"),1))=SUMPRODUCT((TRIM(C562:F562)&lt;&gt;"-")*1),
    "No Change",
    "Change"))</f>
        <v>No Data</v>
      </c>
      <c r="I562" s="159"/>
      <c r="J562"/>
      <c r="K562" s="163"/>
      <c r="L562" s="147" t="str">
        <f>TRIM(CLEAN(TEXT(IFERROR(INDEX('Glade MR'!$B$4:$C$3000,MATCH($A562,'Glade MR'!$C$4:$C$3000,0),1),"-"),"@")))</f>
        <v>-</v>
      </c>
      <c r="M562" s="147" t="str">
        <f>TRIM(CLEAN(TEXT(IFERROR(INDEX('Glade MR'!$I$4:$J$3000,MATCH($A562,'Glade MR'!$J$4:$J$3000,0),1),"-"),"@")))</f>
        <v>-</v>
      </c>
      <c r="N562" s="147" t="str">
        <f>TRIM(CLEAN(TEXT(IFERROR(INDEX('Glade MR'!$P$4:$Q$3000,MATCH($A562,'Glade MR'!$Q$4:$Q$3000,0),1),"-"),"@")))</f>
        <v>-</v>
      </c>
      <c r="O562" s="147" t="str">
        <f>TRIM(CLEAN(TEXT(IFERROR(INDEX('Glade MR'!$W$4:$X$3000,MATCH($A562,'Glade MR'!$X$4:$X$3000,0),1),"-"),"@")))</f>
        <v>-</v>
      </c>
      <c r="P562" s="159" t="str">
        <f t="shared" si="17"/>
        <v>Not Found</v>
      </c>
      <c r="Q562" t="str" cm="1">
        <f t="array" ref="Q562">IF(SUMPRODUCT((TRIM(L562:O562)&lt;&gt;"-")*1)=0,
    "No Data",
    IF(COUNTIF(L562:O562,INDEX(_xlfn._xlws.FILTER(L562:O562,TRIM(L562:O562)&lt;&gt;"-"),1))=SUMPRODUCT((TRIM(L562:O562)&lt;&gt;"-")*1),
    "No Change",
    "Change"))</f>
        <v>No Data</v>
      </c>
      <c r="R562" s="159"/>
      <c r="S562" s="111"/>
    </row>
    <row r="563" spans="1:19" x14ac:dyDescent="0.3">
      <c r="A563" t="s">
        <v>1547</v>
      </c>
      <c r="B563" t="s">
        <v>1145</v>
      </c>
      <c r="C563" s="160" t="str">
        <f>TRIM(CLEAN(TEXT(IFERROR(INDEX('Snakeden MR'!$B$4:$C$3028,MATCH($A563,'Snakeden MR'!$C$4:$C$3028,0),1),"-"),"@")))</f>
        <v>-</v>
      </c>
      <c r="D563" s="147" t="str">
        <f>TRIM(CLEAN(TEXT(IFERROR(INDEX('Snakeden MR'!$I$4:$J$3028,MATCH($A563,'Snakeden MR'!$J$4:$J$3028,0),1),"-"),"@")))</f>
        <v>-</v>
      </c>
      <c r="E563" s="147" t="str">
        <f>TRIM(CLEAN(TEXT(IFERROR(INDEX('Snakeden MR'!$P$4:$Q$3028,MATCH($A563,'Snakeden MR'!$Q$4:$Q$3028,0),1),"-"),"@")))</f>
        <v>-</v>
      </c>
      <c r="F563" s="147" t="str">
        <f>TRIM(CLEAN(TEXT(IFERROR(INDEX('Snakeden MR'!$W$4:$X$3028,MATCH($A563,'Snakeden MR'!$X$4:$X$3028,0),1),"-"),"@")))</f>
        <v>-</v>
      </c>
      <c r="G563" s="159" t="str">
        <f t="shared" si="16"/>
        <v>Not Found</v>
      </c>
      <c r="H563" t="str" cm="1">
        <f t="array" ref="H563">IF(SUMPRODUCT((TRIM(C563:F563)&lt;&gt;"-")*1)=0,
    "No Data",
    IF(COUNTIF(C563:F563,INDEX(_xlfn._xlws.FILTER(C563:F563,TRIM(C563:F563)&lt;&gt;"-"),1))=SUMPRODUCT((TRIM(C563:F563)&lt;&gt;"-")*1),
    "No Change",
    "Change"))</f>
        <v>No Data</v>
      </c>
      <c r="I563" s="159"/>
      <c r="J563"/>
      <c r="K563" s="163"/>
      <c r="L563" s="147" t="str">
        <f>TRIM(CLEAN(TEXT(IFERROR(INDEX('Glade MR'!$B$4:$C$3000,MATCH($A563,'Glade MR'!$C$4:$C$3000,0),1),"-"),"@")))</f>
        <v>-</v>
      </c>
      <c r="M563" s="147" t="str">
        <f>TRIM(CLEAN(TEXT(IFERROR(INDEX('Glade MR'!$I$4:$J$3000,MATCH($A563,'Glade MR'!$J$4:$J$3000,0),1),"-"),"@")))</f>
        <v>-</v>
      </c>
      <c r="N563" s="147" t="str">
        <f>TRIM(CLEAN(TEXT(IFERROR(INDEX('Glade MR'!$P$4:$Q$3000,MATCH($A563,'Glade MR'!$Q$4:$Q$3000,0),1),"-"),"@")))</f>
        <v>-</v>
      </c>
      <c r="O563" s="147" t="str">
        <f>TRIM(CLEAN(TEXT(IFERROR(INDEX('Glade MR'!$W$4:$X$3000,MATCH($A563,'Glade MR'!$X$4:$X$3000,0),1),"-"),"@")))</f>
        <v>-</v>
      </c>
      <c r="P563" s="159" t="str">
        <f t="shared" si="17"/>
        <v>Not Found</v>
      </c>
      <c r="Q563" t="str" cm="1">
        <f t="array" ref="Q563">IF(SUMPRODUCT((TRIM(L563:O563)&lt;&gt;"-")*1)=0,
    "No Data",
    IF(COUNTIF(L563:O563,INDEX(_xlfn._xlws.FILTER(L563:O563,TRIM(L563:O563)&lt;&gt;"-"),1))=SUMPRODUCT((TRIM(L563:O563)&lt;&gt;"-")*1),
    "No Change",
    "Change"))</f>
        <v>No Data</v>
      </c>
      <c r="R563" s="159"/>
      <c r="S563" s="111"/>
    </row>
    <row r="564" spans="1:19" x14ac:dyDescent="0.3">
      <c r="A564" t="s">
        <v>1548</v>
      </c>
      <c r="B564" t="s">
        <v>1145</v>
      </c>
      <c r="C564" s="160" t="str">
        <f>TRIM(CLEAN(TEXT(IFERROR(INDEX('Snakeden MR'!$B$4:$C$3028,MATCH($A564,'Snakeden MR'!$C$4:$C$3028,0),1),"-"),"@")))</f>
        <v>-</v>
      </c>
      <c r="D564" s="147" t="str">
        <f>TRIM(CLEAN(TEXT(IFERROR(INDEX('Snakeden MR'!$I$4:$J$3028,MATCH($A564,'Snakeden MR'!$J$4:$J$3028,0),1),"-"),"@")))</f>
        <v>-</v>
      </c>
      <c r="E564" s="147" t="str">
        <f>TRIM(CLEAN(TEXT(IFERROR(INDEX('Snakeden MR'!$P$4:$Q$3028,MATCH($A564,'Snakeden MR'!$Q$4:$Q$3028,0),1),"-"),"@")))</f>
        <v>-</v>
      </c>
      <c r="F564" s="147" t="str">
        <f>TRIM(CLEAN(TEXT(IFERROR(INDEX('Snakeden MR'!$W$4:$X$3028,MATCH($A564,'Snakeden MR'!$X$4:$X$3028,0),1),"-"),"@")))</f>
        <v>-</v>
      </c>
      <c r="G564" s="159" t="str">
        <f t="shared" si="16"/>
        <v>Not Found</v>
      </c>
      <c r="H564" t="str" cm="1">
        <f t="array" ref="H564">IF(SUMPRODUCT((TRIM(C564:F564)&lt;&gt;"-")*1)=0,
    "No Data",
    IF(COUNTIF(C564:F564,INDEX(_xlfn._xlws.FILTER(C564:F564,TRIM(C564:F564)&lt;&gt;"-"),1))=SUMPRODUCT((TRIM(C564:F564)&lt;&gt;"-")*1),
    "No Change",
    "Change"))</f>
        <v>No Data</v>
      </c>
      <c r="I564" s="159"/>
      <c r="J564"/>
      <c r="K564" s="163"/>
      <c r="L564" s="147" t="str">
        <f>TRIM(CLEAN(TEXT(IFERROR(INDEX('Glade MR'!$B$4:$C$3000,MATCH($A564,'Glade MR'!$C$4:$C$3000,0),1),"-"),"@")))</f>
        <v>-</v>
      </c>
      <c r="M564" s="147" t="str">
        <f>TRIM(CLEAN(TEXT(IFERROR(INDEX('Glade MR'!$I$4:$J$3000,MATCH($A564,'Glade MR'!$J$4:$J$3000,0),1),"-"),"@")))</f>
        <v>-</v>
      </c>
      <c r="N564" s="147" t="str">
        <f>TRIM(CLEAN(TEXT(IFERROR(INDEX('Glade MR'!$P$4:$Q$3000,MATCH($A564,'Glade MR'!$Q$4:$Q$3000,0),1),"-"),"@")))</f>
        <v>-</v>
      </c>
      <c r="O564" s="147" t="str">
        <f>TRIM(CLEAN(TEXT(IFERROR(INDEX('Glade MR'!$W$4:$X$3000,MATCH($A564,'Glade MR'!$X$4:$X$3000,0),1),"-"),"@")))</f>
        <v>-</v>
      </c>
      <c r="P564" s="159" t="str">
        <f t="shared" si="17"/>
        <v>Not Found</v>
      </c>
      <c r="Q564" t="str" cm="1">
        <f t="array" ref="Q564">IF(SUMPRODUCT((TRIM(L564:O564)&lt;&gt;"-")*1)=0,
    "No Data",
    IF(COUNTIF(L564:O564,INDEX(_xlfn._xlws.FILTER(L564:O564,TRIM(L564:O564)&lt;&gt;"-"),1))=SUMPRODUCT((TRIM(L564:O564)&lt;&gt;"-")*1),
    "No Change",
    "Change"))</f>
        <v>No Data</v>
      </c>
      <c r="R564" s="159"/>
      <c r="S564" s="111"/>
    </row>
    <row r="565" spans="1:19" x14ac:dyDescent="0.3">
      <c r="A565" t="s">
        <v>1549</v>
      </c>
      <c r="B565" t="s">
        <v>1145</v>
      </c>
      <c r="C565" s="160" t="str">
        <f>TRIM(CLEAN(TEXT(IFERROR(INDEX('Snakeden MR'!$B$4:$C$3028,MATCH($A565,'Snakeden MR'!$C$4:$C$3028,0),1),"-"),"@")))</f>
        <v>-</v>
      </c>
      <c r="D565" s="147" t="str">
        <f>TRIM(CLEAN(TEXT(IFERROR(INDEX('Snakeden MR'!$I$4:$J$3028,MATCH($A565,'Snakeden MR'!$J$4:$J$3028,0),1),"-"),"@")))</f>
        <v>-</v>
      </c>
      <c r="E565" s="147" t="str">
        <f>TRIM(CLEAN(TEXT(IFERROR(INDEX('Snakeden MR'!$P$4:$Q$3028,MATCH($A565,'Snakeden MR'!$Q$4:$Q$3028,0),1),"-"),"@")))</f>
        <v>-</v>
      </c>
      <c r="F565" s="147" t="str">
        <f>TRIM(CLEAN(TEXT(IFERROR(INDEX('Snakeden MR'!$W$4:$X$3028,MATCH($A565,'Snakeden MR'!$X$4:$X$3028,0),1),"-"),"@")))</f>
        <v>-</v>
      </c>
      <c r="G565" s="159" t="str">
        <f t="shared" si="16"/>
        <v>Not Found</v>
      </c>
      <c r="H565" t="str" cm="1">
        <f t="array" ref="H565">IF(SUMPRODUCT((TRIM(C565:F565)&lt;&gt;"-")*1)=0,
    "No Data",
    IF(COUNTIF(C565:F565,INDEX(_xlfn._xlws.FILTER(C565:F565,TRIM(C565:F565)&lt;&gt;"-"),1))=SUMPRODUCT((TRIM(C565:F565)&lt;&gt;"-")*1),
    "No Change",
    "Change"))</f>
        <v>No Data</v>
      </c>
      <c r="I565" s="159"/>
      <c r="J565"/>
      <c r="K565" s="163"/>
      <c r="L565" s="147" t="str">
        <f>TRIM(CLEAN(TEXT(IFERROR(INDEX('Glade MR'!$B$4:$C$3000,MATCH($A565,'Glade MR'!$C$4:$C$3000,0),1),"-"),"@")))</f>
        <v>-</v>
      </c>
      <c r="M565" s="147" t="str">
        <f>TRIM(CLEAN(TEXT(IFERROR(INDEX('Glade MR'!$I$4:$J$3000,MATCH($A565,'Glade MR'!$J$4:$J$3000,0),1),"-"),"@")))</f>
        <v>-</v>
      </c>
      <c r="N565" s="147" t="str">
        <f>TRIM(CLEAN(TEXT(IFERROR(INDEX('Glade MR'!$P$4:$Q$3000,MATCH($A565,'Glade MR'!$Q$4:$Q$3000,0),1),"-"),"@")))</f>
        <v>-</v>
      </c>
      <c r="O565" s="147" t="str">
        <f>TRIM(CLEAN(TEXT(IFERROR(INDEX('Glade MR'!$W$4:$X$3000,MATCH($A565,'Glade MR'!$X$4:$X$3000,0),1),"-"),"@")))</f>
        <v>-</v>
      </c>
      <c r="P565" s="159" t="str">
        <f t="shared" si="17"/>
        <v>Not Found</v>
      </c>
      <c r="Q565" t="str" cm="1">
        <f t="array" ref="Q565">IF(SUMPRODUCT((TRIM(L565:O565)&lt;&gt;"-")*1)=0,
    "No Data",
    IF(COUNTIF(L565:O565,INDEX(_xlfn._xlws.FILTER(L565:O565,TRIM(L565:O565)&lt;&gt;"-"),1))=SUMPRODUCT((TRIM(L565:O565)&lt;&gt;"-")*1),
    "No Change",
    "Change"))</f>
        <v>No Data</v>
      </c>
      <c r="R565" s="159"/>
      <c r="S565" s="111"/>
    </row>
    <row r="566" spans="1:19" x14ac:dyDescent="0.3">
      <c r="A566" t="s">
        <v>1550</v>
      </c>
      <c r="B566" t="s">
        <v>1145</v>
      </c>
      <c r="C566" s="160" t="str">
        <f>TRIM(CLEAN(TEXT(IFERROR(INDEX('Snakeden MR'!$B$4:$C$3028,MATCH($A566,'Snakeden MR'!$C$4:$C$3028,0),1),"-"),"@")))</f>
        <v>-</v>
      </c>
      <c r="D566" s="147" t="str">
        <f>TRIM(CLEAN(TEXT(IFERROR(INDEX('Snakeden MR'!$I$4:$J$3028,MATCH($A566,'Snakeden MR'!$J$4:$J$3028,0),1),"-"),"@")))</f>
        <v>-</v>
      </c>
      <c r="E566" s="147" t="str">
        <f>TRIM(CLEAN(TEXT(IFERROR(INDEX('Snakeden MR'!$P$4:$Q$3028,MATCH($A566,'Snakeden MR'!$Q$4:$Q$3028,0),1),"-"),"@")))</f>
        <v>-</v>
      </c>
      <c r="F566" s="147" t="str">
        <f>TRIM(CLEAN(TEXT(IFERROR(INDEX('Snakeden MR'!$W$4:$X$3028,MATCH($A566,'Snakeden MR'!$X$4:$X$3028,0),1),"-"),"@")))</f>
        <v>-</v>
      </c>
      <c r="G566" s="159" t="str">
        <f t="shared" si="16"/>
        <v>Not Found</v>
      </c>
      <c r="H566" t="str" cm="1">
        <f t="array" ref="H566">IF(SUMPRODUCT((TRIM(C566:F566)&lt;&gt;"-")*1)=0,
    "No Data",
    IF(COUNTIF(C566:F566,INDEX(_xlfn._xlws.FILTER(C566:F566,TRIM(C566:F566)&lt;&gt;"-"),1))=SUMPRODUCT((TRIM(C566:F566)&lt;&gt;"-")*1),
    "No Change",
    "Change"))</f>
        <v>No Data</v>
      </c>
      <c r="I566" s="159"/>
      <c r="J566"/>
      <c r="K566" s="163"/>
      <c r="L566" s="147" t="str">
        <f>TRIM(CLEAN(TEXT(IFERROR(INDEX('Glade MR'!$B$4:$C$3000,MATCH($A566,'Glade MR'!$C$4:$C$3000,0),1),"-"),"@")))</f>
        <v>-</v>
      </c>
      <c r="M566" s="147" t="str">
        <f>TRIM(CLEAN(TEXT(IFERROR(INDEX('Glade MR'!$I$4:$J$3000,MATCH($A566,'Glade MR'!$J$4:$J$3000,0),1),"-"),"@")))</f>
        <v>-</v>
      </c>
      <c r="N566" s="147" t="str">
        <f>TRIM(CLEAN(TEXT(IFERROR(INDEX('Glade MR'!$P$4:$Q$3000,MATCH($A566,'Glade MR'!$Q$4:$Q$3000,0),1),"-"),"@")))</f>
        <v>-</v>
      </c>
      <c r="O566" s="147" t="str">
        <f>TRIM(CLEAN(TEXT(IFERROR(INDEX('Glade MR'!$W$4:$X$3000,MATCH($A566,'Glade MR'!$X$4:$X$3000,0),1),"-"),"@")))</f>
        <v>-</v>
      </c>
      <c r="P566" s="159" t="str">
        <f t="shared" si="17"/>
        <v>Not Found</v>
      </c>
      <c r="Q566" t="str" cm="1">
        <f t="array" ref="Q566">IF(SUMPRODUCT((TRIM(L566:O566)&lt;&gt;"-")*1)=0,
    "No Data",
    IF(COUNTIF(L566:O566,INDEX(_xlfn._xlws.FILTER(L566:O566,TRIM(L566:O566)&lt;&gt;"-"),1))=SUMPRODUCT((TRIM(L566:O566)&lt;&gt;"-")*1),
    "No Change",
    "Change"))</f>
        <v>No Data</v>
      </c>
      <c r="R566" s="159"/>
      <c r="S566" s="111"/>
    </row>
    <row r="567" spans="1:19" x14ac:dyDescent="0.3">
      <c r="A567" t="s">
        <v>1551</v>
      </c>
      <c r="B567" t="s">
        <v>1137</v>
      </c>
      <c r="C567" s="160" t="str">
        <f>TRIM(CLEAN(TEXT(IFERROR(INDEX('Snakeden MR'!$B$4:$C$3028,MATCH($A567,'Snakeden MR'!$C$4:$C$3028,0),1),"-"),"@")))</f>
        <v>-</v>
      </c>
      <c r="D567" s="147" t="str">
        <f>TRIM(CLEAN(TEXT(IFERROR(INDEX('Snakeden MR'!$I$4:$J$3028,MATCH($A567,'Snakeden MR'!$J$4:$J$3028,0),1),"-"),"@")))</f>
        <v>-</v>
      </c>
      <c r="E567" s="147" t="str">
        <f>TRIM(CLEAN(TEXT(IFERROR(INDEX('Snakeden MR'!$P$4:$Q$3028,MATCH($A567,'Snakeden MR'!$Q$4:$Q$3028,0),1),"-"),"@")))</f>
        <v>-</v>
      </c>
      <c r="F567" s="147" t="str">
        <f>TRIM(CLEAN(TEXT(IFERROR(INDEX('Snakeden MR'!$W$4:$X$3028,MATCH($A567,'Snakeden MR'!$X$4:$X$3028,0),1),"-"),"@")))</f>
        <v>-</v>
      </c>
      <c r="G567" s="159" t="str">
        <f t="shared" si="16"/>
        <v>Not Found</v>
      </c>
      <c r="H567" t="str" cm="1">
        <f t="array" ref="H567">IF(SUMPRODUCT((TRIM(C567:F567)&lt;&gt;"-")*1)=0,
    "No Data",
    IF(COUNTIF(C567:F567,INDEX(_xlfn._xlws.FILTER(C567:F567,TRIM(C567:F567)&lt;&gt;"-"),1))=SUMPRODUCT((TRIM(C567:F567)&lt;&gt;"-")*1),
    "No Change",
    "Change"))</f>
        <v>No Data</v>
      </c>
      <c r="I567" s="159"/>
      <c r="J567"/>
      <c r="K567" s="163"/>
      <c r="L567" s="147" t="str">
        <f>TRIM(CLEAN(TEXT(IFERROR(INDEX('Glade MR'!$B$4:$C$3000,MATCH($A567,'Glade MR'!$C$4:$C$3000,0),1),"-"),"@")))</f>
        <v>-</v>
      </c>
      <c r="M567" s="147" t="str">
        <f>TRIM(CLEAN(TEXT(IFERROR(INDEX('Glade MR'!$I$4:$J$3000,MATCH($A567,'Glade MR'!$J$4:$J$3000,0),1),"-"),"@")))</f>
        <v>-</v>
      </c>
      <c r="N567" s="147" t="str">
        <f>TRIM(CLEAN(TEXT(IFERROR(INDEX('Glade MR'!$P$4:$Q$3000,MATCH($A567,'Glade MR'!$Q$4:$Q$3000,0),1),"-"),"@")))</f>
        <v>-</v>
      </c>
      <c r="O567" s="147" t="str">
        <f>TRIM(CLEAN(TEXT(IFERROR(INDEX('Glade MR'!$W$4:$X$3000,MATCH($A567,'Glade MR'!$X$4:$X$3000,0),1),"-"),"@")))</f>
        <v>-</v>
      </c>
      <c r="P567" s="159" t="str">
        <f t="shared" si="17"/>
        <v>Not Found</v>
      </c>
      <c r="Q567" t="str" cm="1">
        <f t="array" ref="Q567">IF(SUMPRODUCT((TRIM(L567:O567)&lt;&gt;"-")*1)=0,
    "No Data",
    IF(COUNTIF(L567:O567,INDEX(_xlfn._xlws.FILTER(L567:O567,TRIM(L567:O567)&lt;&gt;"-"),1))=SUMPRODUCT((TRIM(L567:O567)&lt;&gt;"-")*1),
    "No Change",
    "Change"))</f>
        <v>No Data</v>
      </c>
      <c r="R567" s="159"/>
      <c r="S567" s="111"/>
    </row>
    <row r="568" spans="1:19" x14ac:dyDescent="0.3">
      <c r="A568" t="s">
        <v>1552</v>
      </c>
      <c r="B568" t="s">
        <v>1145</v>
      </c>
      <c r="C568" s="160" t="str">
        <f>TRIM(CLEAN(TEXT(IFERROR(INDEX('Snakeden MR'!$B$4:$C$3028,MATCH($A568,'Snakeden MR'!$C$4:$C$3028,0),1),"-"),"@")))</f>
        <v>Pool A</v>
      </c>
      <c r="D568" s="147" t="str">
        <f>TRIM(CLEAN(TEXT(IFERROR(INDEX('Snakeden MR'!$I$4:$J$3028,MATCH($A568,'Snakeden MR'!$J$4:$J$3028,0),1),"-"),"@")))</f>
        <v>-</v>
      </c>
      <c r="E568" s="147" t="str">
        <f>TRIM(CLEAN(TEXT(IFERROR(INDEX('Snakeden MR'!$P$4:$Q$3028,MATCH($A568,'Snakeden MR'!$Q$4:$Q$3028,0),1),"-"),"@")))</f>
        <v>-</v>
      </c>
      <c r="F568" s="147" t="str">
        <f>TRIM(CLEAN(TEXT(IFERROR(INDEX('Snakeden MR'!$W$4:$X$3028,MATCH($A568,'Snakeden MR'!$X$4:$X$3028,0),1),"-"),"@")))</f>
        <v>-</v>
      </c>
      <c r="G568" s="159" t="str">
        <f t="shared" si="16"/>
        <v>Found</v>
      </c>
      <c r="H568" t="str" cm="1">
        <f t="array" ref="H568">IF(SUMPRODUCT((TRIM(C568:F568)&lt;&gt;"-")*1)=0,
    "No Data",
    IF(COUNTIF(C568:F568,INDEX(_xlfn._xlws.FILTER(C568:F568,TRIM(C568:F568)&lt;&gt;"-"),1))=SUMPRODUCT((TRIM(C568:F568)&lt;&gt;"-")*1),
    "No Change",
    "Change"))</f>
        <v>No Change</v>
      </c>
      <c r="I568" s="159"/>
      <c r="J568"/>
      <c r="K568" s="163"/>
      <c r="L568" s="147" t="str">
        <f>TRIM(CLEAN(TEXT(IFERROR(INDEX('Glade MR'!$B$4:$C$3000,MATCH($A568,'Glade MR'!$C$4:$C$3000,0),1),"-"),"@")))</f>
        <v>-</v>
      </c>
      <c r="M568" s="147" t="str">
        <f>TRIM(CLEAN(TEXT(IFERROR(INDEX('Glade MR'!$I$4:$J$3000,MATCH($A568,'Glade MR'!$J$4:$J$3000,0),1),"-"),"@")))</f>
        <v>-</v>
      </c>
      <c r="N568" s="147" t="str">
        <f>TRIM(CLEAN(TEXT(IFERROR(INDEX('Glade MR'!$P$4:$Q$3000,MATCH($A568,'Glade MR'!$Q$4:$Q$3000,0),1),"-"),"@")))</f>
        <v>-</v>
      </c>
      <c r="O568" s="147" t="str">
        <f>TRIM(CLEAN(TEXT(IFERROR(INDEX('Glade MR'!$W$4:$X$3000,MATCH($A568,'Glade MR'!$X$4:$X$3000,0),1),"-"),"@")))</f>
        <v>-</v>
      </c>
      <c r="P568" s="159" t="str">
        <f t="shared" si="17"/>
        <v>Not Found</v>
      </c>
      <c r="Q568" t="str" cm="1">
        <f t="array" ref="Q568">IF(SUMPRODUCT((TRIM(L568:O568)&lt;&gt;"-")*1)=0,
    "No Data",
    IF(COUNTIF(L568:O568,INDEX(_xlfn._xlws.FILTER(L568:O568,TRIM(L568:O568)&lt;&gt;"-"),1))=SUMPRODUCT((TRIM(L568:O568)&lt;&gt;"-")*1),
    "No Change",
    "Change"))</f>
        <v>No Data</v>
      </c>
      <c r="R568" s="159"/>
      <c r="S568" s="111"/>
    </row>
    <row r="569" spans="1:19" x14ac:dyDescent="0.3">
      <c r="A569" t="s">
        <v>1553</v>
      </c>
      <c r="B569" t="s">
        <v>1145</v>
      </c>
      <c r="C569" s="160" t="str">
        <f>TRIM(CLEAN(TEXT(IFERROR(INDEX('Snakeden MR'!$B$4:$C$3028,MATCH($A569,'Snakeden MR'!$C$4:$C$3028,0),1),"-"),"@")))</f>
        <v>-</v>
      </c>
      <c r="D569" s="147" t="str">
        <f>TRIM(CLEAN(TEXT(IFERROR(INDEX('Snakeden MR'!$I$4:$J$3028,MATCH($A569,'Snakeden MR'!$J$4:$J$3028,0),1),"-"),"@")))</f>
        <v>-</v>
      </c>
      <c r="E569" s="147" t="str">
        <f>TRIM(CLEAN(TEXT(IFERROR(INDEX('Snakeden MR'!$P$4:$Q$3028,MATCH($A569,'Snakeden MR'!$Q$4:$Q$3028,0),1),"-"),"@")))</f>
        <v>-</v>
      </c>
      <c r="F569" s="147" t="str">
        <f>TRIM(CLEAN(TEXT(IFERROR(INDEX('Snakeden MR'!$W$4:$X$3028,MATCH($A569,'Snakeden MR'!$X$4:$X$3028,0),1),"-"),"@")))</f>
        <v>-</v>
      </c>
      <c r="G569" s="159" t="str">
        <f t="shared" si="16"/>
        <v>Not Found</v>
      </c>
      <c r="H569" t="str" cm="1">
        <f t="array" ref="H569">IF(SUMPRODUCT((TRIM(C569:F569)&lt;&gt;"-")*1)=0,
    "No Data",
    IF(COUNTIF(C569:F569,INDEX(_xlfn._xlws.FILTER(C569:F569,TRIM(C569:F569)&lt;&gt;"-"),1))=SUMPRODUCT((TRIM(C569:F569)&lt;&gt;"-")*1),
    "No Change",
    "Change"))</f>
        <v>No Data</v>
      </c>
      <c r="I569" s="159"/>
      <c r="J569"/>
      <c r="K569" s="163"/>
      <c r="L569" s="147" t="str">
        <f>TRIM(CLEAN(TEXT(IFERROR(INDEX('Glade MR'!$B$4:$C$3000,MATCH($A569,'Glade MR'!$C$4:$C$3000,0),1),"-"),"@")))</f>
        <v>-</v>
      </c>
      <c r="M569" s="147" t="str">
        <f>TRIM(CLEAN(TEXT(IFERROR(INDEX('Glade MR'!$I$4:$J$3000,MATCH($A569,'Glade MR'!$J$4:$J$3000,0),1),"-"),"@")))</f>
        <v>-</v>
      </c>
      <c r="N569" s="147" t="str">
        <f>TRIM(CLEAN(TEXT(IFERROR(INDEX('Glade MR'!$P$4:$Q$3000,MATCH($A569,'Glade MR'!$Q$4:$Q$3000,0),1),"-"),"@")))</f>
        <v>-</v>
      </c>
      <c r="O569" s="147" t="str">
        <f>TRIM(CLEAN(TEXT(IFERROR(INDEX('Glade MR'!$W$4:$X$3000,MATCH($A569,'Glade MR'!$X$4:$X$3000,0),1),"-"),"@")))</f>
        <v>-</v>
      </c>
      <c r="P569" s="159" t="str">
        <f t="shared" si="17"/>
        <v>Not Found</v>
      </c>
      <c r="Q569" t="str" cm="1">
        <f t="array" ref="Q569">IF(SUMPRODUCT((TRIM(L569:O569)&lt;&gt;"-")*1)=0,
    "No Data",
    IF(COUNTIF(L569:O569,INDEX(_xlfn._xlws.FILTER(L569:O569,TRIM(L569:O569)&lt;&gt;"-"),1))=SUMPRODUCT((TRIM(L569:O569)&lt;&gt;"-")*1),
    "No Change",
    "Change"))</f>
        <v>No Data</v>
      </c>
      <c r="R569" s="159"/>
      <c r="S569" s="111"/>
    </row>
    <row r="570" spans="1:19" x14ac:dyDescent="0.3">
      <c r="A570" t="s">
        <v>1554</v>
      </c>
      <c r="B570" t="s">
        <v>1145</v>
      </c>
      <c r="C570" s="160" t="str">
        <f>TRIM(CLEAN(TEXT(IFERROR(INDEX('Snakeden MR'!$B$4:$C$3028,MATCH($A570,'Snakeden MR'!$C$4:$C$3028,0),1),"-"),"@")))</f>
        <v>-</v>
      </c>
      <c r="D570" s="147" t="str">
        <f>TRIM(CLEAN(TEXT(IFERROR(INDEX('Snakeden MR'!$I$4:$J$3028,MATCH($A570,'Snakeden MR'!$J$4:$J$3028,0),1),"-"),"@")))</f>
        <v>-</v>
      </c>
      <c r="E570" s="147" t="str">
        <f>TRIM(CLEAN(TEXT(IFERROR(INDEX('Snakeden MR'!$P$4:$Q$3028,MATCH($A570,'Snakeden MR'!$Q$4:$Q$3028,0),1),"-"),"@")))</f>
        <v>-</v>
      </c>
      <c r="F570" s="147" t="str">
        <f>TRIM(CLEAN(TEXT(IFERROR(INDEX('Snakeden MR'!$W$4:$X$3028,MATCH($A570,'Snakeden MR'!$X$4:$X$3028,0),1),"-"),"@")))</f>
        <v>-</v>
      </c>
      <c r="G570" s="159" t="str">
        <f t="shared" si="16"/>
        <v>Not Found</v>
      </c>
      <c r="H570" t="str" cm="1">
        <f t="array" ref="H570">IF(SUMPRODUCT((TRIM(C570:F570)&lt;&gt;"-")*1)=0,
    "No Data",
    IF(COUNTIF(C570:F570,INDEX(_xlfn._xlws.FILTER(C570:F570,TRIM(C570:F570)&lt;&gt;"-"),1))=SUMPRODUCT((TRIM(C570:F570)&lt;&gt;"-")*1),
    "No Change",
    "Change"))</f>
        <v>No Data</v>
      </c>
      <c r="I570" s="159"/>
      <c r="J570"/>
      <c r="K570" s="163"/>
      <c r="L570" s="147" t="str">
        <f>TRIM(CLEAN(TEXT(IFERROR(INDEX('Glade MR'!$B$4:$C$3000,MATCH($A570,'Glade MR'!$C$4:$C$3000,0),1),"-"),"@")))</f>
        <v>-</v>
      </c>
      <c r="M570" s="147" t="str">
        <f>TRIM(CLEAN(TEXT(IFERROR(INDEX('Glade MR'!$I$4:$J$3000,MATCH($A570,'Glade MR'!$J$4:$J$3000,0),1),"-"),"@")))</f>
        <v>-</v>
      </c>
      <c r="N570" s="147" t="str">
        <f>TRIM(CLEAN(TEXT(IFERROR(INDEX('Glade MR'!$P$4:$Q$3000,MATCH($A570,'Glade MR'!$Q$4:$Q$3000,0),1),"-"),"@")))</f>
        <v>-</v>
      </c>
      <c r="O570" s="147" t="str">
        <f>TRIM(CLEAN(TEXT(IFERROR(INDEX('Glade MR'!$W$4:$X$3000,MATCH($A570,'Glade MR'!$X$4:$X$3000,0),1),"-"),"@")))</f>
        <v>-</v>
      </c>
      <c r="P570" s="159" t="str">
        <f t="shared" si="17"/>
        <v>Not Found</v>
      </c>
      <c r="Q570" t="str" cm="1">
        <f t="array" ref="Q570">IF(SUMPRODUCT((TRIM(L570:O570)&lt;&gt;"-")*1)=0,
    "No Data",
    IF(COUNTIF(L570:O570,INDEX(_xlfn._xlws.FILTER(L570:O570,TRIM(L570:O570)&lt;&gt;"-"),1))=SUMPRODUCT((TRIM(L570:O570)&lt;&gt;"-")*1),
    "No Change",
    "Change"))</f>
        <v>No Data</v>
      </c>
      <c r="R570" s="159"/>
      <c r="S570" s="111"/>
    </row>
    <row r="571" spans="1:19" x14ac:dyDescent="0.3">
      <c r="A571" t="s">
        <v>1555</v>
      </c>
      <c r="B571" t="s">
        <v>1145</v>
      </c>
      <c r="C571" s="160" t="str">
        <f>TRIM(CLEAN(TEXT(IFERROR(INDEX('Snakeden MR'!$B$4:$C$3028,MATCH($A571,'Snakeden MR'!$C$4:$C$3028,0),1),"-"),"@")))</f>
        <v>-</v>
      </c>
      <c r="D571" s="147" t="str">
        <f>TRIM(CLEAN(TEXT(IFERROR(INDEX('Snakeden MR'!$I$4:$J$3028,MATCH($A571,'Snakeden MR'!$J$4:$J$3028,0),1),"-"),"@")))</f>
        <v>-</v>
      </c>
      <c r="E571" s="147" t="str">
        <f>TRIM(CLEAN(TEXT(IFERROR(INDEX('Snakeden MR'!$P$4:$Q$3028,MATCH($A571,'Snakeden MR'!$Q$4:$Q$3028,0),1),"-"),"@")))</f>
        <v>-</v>
      </c>
      <c r="F571" s="147" t="str">
        <f>TRIM(CLEAN(TEXT(IFERROR(INDEX('Snakeden MR'!$W$4:$X$3028,MATCH($A571,'Snakeden MR'!$X$4:$X$3028,0),1),"-"),"@")))</f>
        <v>-</v>
      </c>
      <c r="G571" s="159" t="str">
        <f t="shared" si="16"/>
        <v>Not Found</v>
      </c>
      <c r="H571" t="str" cm="1">
        <f t="array" ref="H571">IF(SUMPRODUCT((TRIM(C571:F571)&lt;&gt;"-")*1)=0,
    "No Data",
    IF(COUNTIF(C571:F571,INDEX(_xlfn._xlws.FILTER(C571:F571,TRIM(C571:F571)&lt;&gt;"-"),1))=SUMPRODUCT((TRIM(C571:F571)&lt;&gt;"-")*1),
    "No Change",
    "Change"))</f>
        <v>No Data</v>
      </c>
      <c r="I571" s="159"/>
      <c r="J571"/>
      <c r="K571" s="163"/>
      <c r="L571" s="147" t="str">
        <f>TRIM(CLEAN(TEXT(IFERROR(INDEX('Glade MR'!$B$4:$C$3000,MATCH($A571,'Glade MR'!$C$4:$C$3000,0),1),"-"),"@")))</f>
        <v>-</v>
      </c>
      <c r="M571" s="147" t="str">
        <f>TRIM(CLEAN(TEXT(IFERROR(INDEX('Glade MR'!$I$4:$J$3000,MATCH($A571,'Glade MR'!$J$4:$J$3000,0),1),"-"),"@")))</f>
        <v>-</v>
      </c>
      <c r="N571" s="147" t="str">
        <f>TRIM(CLEAN(TEXT(IFERROR(INDEX('Glade MR'!$P$4:$Q$3000,MATCH($A571,'Glade MR'!$Q$4:$Q$3000,0),1),"-"),"@")))</f>
        <v>-</v>
      </c>
      <c r="O571" s="147" t="str">
        <f>TRIM(CLEAN(TEXT(IFERROR(INDEX('Glade MR'!$W$4:$X$3000,MATCH($A571,'Glade MR'!$X$4:$X$3000,0),1),"-"),"@")))</f>
        <v>-</v>
      </c>
      <c r="P571" s="159" t="str">
        <f t="shared" si="17"/>
        <v>Not Found</v>
      </c>
      <c r="Q571" t="str" cm="1">
        <f t="array" ref="Q571">IF(SUMPRODUCT((TRIM(L571:O571)&lt;&gt;"-")*1)=0,
    "No Data",
    IF(COUNTIF(L571:O571,INDEX(_xlfn._xlws.FILTER(L571:O571,TRIM(L571:O571)&lt;&gt;"-"),1))=SUMPRODUCT((TRIM(L571:O571)&lt;&gt;"-")*1),
    "No Change",
    "Change"))</f>
        <v>No Data</v>
      </c>
      <c r="R571" s="159"/>
      <c r="S571" s="111"/>
    </row>
    <row r="572" spans="1:19" x14ac:dyDescent="0.3">
      <c r="A572" t="s">
        <v>1556</v>
      </c>
      <c r="B572" t="s">
        <v>1137</v>
      </c>
      <c r="C572" s="160" t="str">
        <f>TRIM(CLEAN(TEXT(IFERROR(INDEX('Snakeden MR'!$B$4:$C$3028,MATCH($A572,'Snakeden MR'!$C$4:$C$3028,0),1),"-"),"@")))</f>
        <v>-</v>
      </c>
      <c r="D572" s="147" t="str">
        <f>TRIM(CLEAN(TEXT(IFERROR(INDEX('Snakeden MR'!$I$4:$J$3028,MATCH($A572,'Snakeden MR'!$J$4:$J$3028,0),1),"-"),"@")))</f>
        <v>-</v>
      </c>
      <c r="E572" s="147" t="str">
        <f>TRIM(CLEAN(TEXT(IFERROR(INDEX('Snakeden MR'!$P$4:$Q$3028,MATCH($A572,'Snakeden MR'!$Q$4:$Q$3028,0),1),"-"),"@")))</f>
        <v>-</v>
      </c>
      <c r="F572" s="147" t="str">
        <f>TRIM(CLEAN(TEXT(IFERROR(INDEX('Snakeden MR'!$W$4:$X$3028,MATCH($A572,'Snakeden MR'!$X$4:$X$3028,0),1),"-"),"@")))</f>
        <v>-</v>
      </c>
      <c r="G572" s="159" t="str">
        <f t="shared" si="16"/>
        <v>Not Found</v>
      </c>
      <c r="H572" t="str" cm="1">
        <f t="array" ref="H572">IF(SUMPRODUCT((TRIM(C572:F572)&lt;&gt;"-")*1)=0,
    "No Data",
    IF(COUNTIF(C572:F572,INDEX(_xlfn._xlws.FILTER(C572:F572,TRIM(C572:F572)&lt;&gt;"-"),1))=SUMPRODUCT((TRIM(C572:F572)&lt;&gt;"-")*1),
    "No Change",
    "Change"))</f>
        <v>No Data</v>
      </c>
      <c r="I572" s="159"/>
      <c r="J572"/>
      <c r="K572" s="163"/>
      <c r="L572" s="147" t="str">
        <f>TRIM(CLEAN(TEXT(IFERROR(INDEX('Glade MR'!$B$4:$C$3000,MATCH($A572,'Glade MR'!$C$4:$C$3000,0),1),"-"),"@")))</f>
        <v>-</v>
      </c>
      <c r="M572" s="147" t="str">
        <f>TRIM(CLEAN(TEXT(IFERROR(INDEX('Glade MR'!$I$4:$J$3000,MATCH($A572,'Glade MR'!$J$4:$J$3000,0),1),"-"),"@")))</f>
        <v>-</v>
      </c>
      <c r="N572" s="147" t="str">
        <f>TRIM(CLEAN(TEXT(IFERROR(INDEX('Glade MR'!$P$4:$Q$3000,MATCH($A572,'Glade MR'!$Q$4:$Q$3000,0),1),"-"),"@")))</f>
        <v>-</v>
      </c>
      <c r="O572" s="147" t="str">
        <f>TRIM(CLEAN(TEXT(IFERROR(INDEX('Glade MR'!$W$4:$X$3000,MATCH($A572,'Glade MR'!$X$4:$X$3000,0),1),"-"),"@")))</f>
        <v>-</v>
      </c>
      <c r="P572" s="159" t="str">
        <f t="shared" si="17"/>
        <v>Not Found</v>
      </c>
      <c r="Q572" t="str" cm="1">
        <f t="array" ref="Q572">IF(SUMPRODUCT((TRIM(L572:O572)&lt;&gt;"-")*1)=0,
    "No Data",
    IF(COUNTIF(L572:O572,INDEX(_xlfn._xlws.FILTER(L572:O572,TRIM(L572:O572)&lt;&gt;"-"),1))=SUMPRODUCT((TRIM(L572:O572)&lt;&gt;"-")*1),
    "No Change",
    "Change"))</f>
        <v>No Data</v>
      </c>
      <c r="R572" s="159"/>
      <c r="S572" s="111"/>
    </row>
    <row r="573" spans="1:19" x14ac:dyDescent="0.3">
      <c r="A573" t="s">
        <v>1557</v>
      </c>
      <c r="B573" t="s">
        <v>1145</v>
      </c>
      <c r="C573" s="160" t="str">
        <f>TRIM(CLEAN(TEXT(IFERROR(INDEX('Snakeden MR'!$B$4:$C$3028,MATCH($A573,'Snakeden MR'!$C$4:$C$3028,0),1),"-"),"@")))</f>
        <v>-</v>
      </c>
      <c r="D573" s="147" t="str">
        <f>TRIM(CLEAN(TEXT(IFERROR(INDEX('Snakeden MR'!$I$4:$J$3028,MATCH($A573,'Snakeden MR'!$J$4:$J$3028,0),1),"-"),"@")))</f>
        <v>-</v>
      </c>
      <c r="E573" s="147" t="str">
        <f>TRIM(CLEAN(TEXT(IFERROR(INDEX('Snakeden MR'!$P$4:$Q$3028,MATCH($A573,'Snakeden MR'!$Q$4:$Q$3028,0),1),"-"),"@")))</f>
        <v>-</v>
      </c>
      <c r="F573" s="147" t="str">
        <f>TRIM(CLEAN(TEXT(IFERROR(INDEX('Snakeden MR'!$W$4:$X$3028,MATCH($A573,'Snakeden MR'!$X$4:$X$3028,0),1),"-"),"@")))</f>
        <v>-</v>
      </c>
      <c r="G573" s="159" t="str">
        <f t="shared" si="16"/>
        <v>Not Found</v>
      </c>
      <c r="H573" t="str" cm="1">
        <f t="array" ref="H573">IF(SUMPRODUCT((TRIM(C573:F573)&lt;&gt;"-")*1)=0,
    "No Data",
    IF(COUNTIF(C573:F573,INDEX(_xlfn._xlws.FILTER(C573:F573,TRIM(C573:F573)&lt;&gt;"-"),1))=SUMPRODUCT((TRIM(C573:F573)&lt;&gt;"-")*1),
    "No Change",
    "Change"))</f>
        <v>No Data</v>
      </c>
      <c r="I573" s="159"/>
      <c r="J573"/>
      <c r="K573" s="163"/>
      <c r="L573" s="147" t="str">
        <f>TRIM(CLEAN(TEXT(IFERROR(INDEX('Glade MR'!$B$4:$C$3000,MATCH($A573,'Glade MR'!$C$4:$C$3000,0),1),"-"),"@")))</f>
        <v>-</v>
      </c>
      <c r="M573" s="147" t="str">
        <f>TRIM(CLEAN(TEXT(IFERROR(INDEX('Glade MR'!$I$4:$J$3000,MATCH($A573,'Glade MR'!$J$4:$J$3000,0),1),"-"),"@")))</f>
        <v>-</v>
      </c>
      <c r="N573" s="147" t="str">
        <f>TRIM(CLEAN(TEXT(IFERROR(INDEX('Glade MR'!$P$4:$Q$3000,MATCH($A573,'Glade MR'!$Q$4:$Q$3000,0),1),"-"),"@")))</f>
        <v>-</v>
      </c>
      <c r="O573" s="147" t="str">
        <f>TRIM(CLEAN(TEXT(IFERROR(INDEX('Glade MR'!$W$4:$X$3000,MATCH($A573,'Glade MR'!$X$4:$X$3000,0),1),"-"),"@")))</f>
        <v>-</v>
      </c>
      <c r="P573" s="159" t="str">
        <f t="shared" si="17"/>
        <v>Not Found</v>
      </c>
      <c r="Q573" t="str" cm="1">
        <f t="array" ref="Q573">IF(SUMPRODUCT((TRIM(L573:O573)&lt;&gt;"-")*1)=0,
    "No Data",
    IF(COUNTIF(L573:O573,INDEX(_xlfn._xlws.FILTER(L573:O573,TRIM(L573:O573)&lt;&gt;"-"),1))=SUMPRODUCT((TRIM(L573:O573)&lt;&gt;"-")*1),
    "No Change",
    "Change"))</f>
        <v>No Data</v>
      </c>
      <c r="R573" s="159"/>
      <c r="S573" s="111"/>
    </row>
    <row r="574" spans="1:19" x14ac:dyDescent="0.3">
      <c r="A574" t="s">
        <v>1558</v>
      </c>
      <c r="B574" t="s">
        <v>1145</v>
      </c>
      <c r="C574" s="160" t="str">
        <f>TRIM(CLEAN(TEXT(IFERROR(INDEX('Snakeden MR'!$B$4:$C$3028,MATCH($A574,'Snakeden MR'!$C$4:$C$3028,0),1),"-"),"@")))</f>
        <v>-</v>
      </c>
      <c r="D574" s="147" t="str">
        <f>TRIM(CLEAN(TEXT(IFERROR(INDEX('Snakeden MR'!$I$4:$J$3028,MATCH($A574,'Snakeden MR'!$J$4:$J$3028,0),1),"-"),"@")))</f>
        <v>-</v>
      </c>
      <c r="E574" s="147" t="str">
        <f>TRIM(CLEAN(TEXT(IFERROR(INDEX('Snakeden MR'!$P$4:$Q$3028,MATCH($A574,'Snakeden MR'!$Q$4:$Q$3028,0),1),"-"),"@")))</f>
        <v>-</v>
      </c>
      <c r="F574" s="147" t="str">
        <f>TRIM(CLEAN(TEXT(IFERROR(INDEX('Snakeden MR'!$W$4:$X$3028,MATCH($A574,'Snakeden MR'!$X$4:$X$3028,0),1),"-"),"@")))</f>
        <v>-</v>
      </c>
      <c r="G574" s="159" t="str">
        <f t="shared" si="16"/>
        <v>Not Found</v>
      </c>
      <c r="H574" t="str" cm="1">
        <f t="array" ref="H574">IF(SUMPRODUCT((TRIM(C574:F574)&lt;&gt;"-")*1)=0,
    "No Data",
    IF(COUNTIF(C574:F574,INDEX(_xlfn._xlws.FILTER(C574:F574,TRIM(C574:F574)&lt;&gt;"-"),1))=SUMPRODUCT((TRIM(C574:F574)&lt;&gt;"-")*1),
    "No Change",
    "Change"))</f>
        <v>No Data</v>
      </c>
      <c r="I574" s="159"/>
      <c r="J574"/>
      <c r="K574" s="163"/>
      <c r="L574" s="147" t="str">
        <f>TRIM(CLEAN(TEXT(IFERROR(INDEX('Glade MR'!$B$4:$C$3000,MATCH($A574,'Glade MR'!$C$4:$C$3000,0),1),"-"),"@")))</f>
        <v>-</v>
      </c>
      <c r="M574" s="147" t="str">
        <f>TRIM(CLEAN(TEXT(IFERROR(INDEX('Glade MR'!$I$4:$J$3000,MATCH($A574,'Glade MR'!$J$4:$J$3000,0),1),"-"),"@")))</f>
        <v>-</v>
      </c>
      <c r="N574" s="147" t="str">
        <f>TRIM(CLEAN(TEXT(IFERROR(INDEX('Glade MR'!$P$4:$Q$3000,MATCH($A574,'Glade MR'!$Q$4:$Q$3000,0),1),"-"),"@")))</f>
        <v>-</v>
      </c>
      <c r="O574" s="147" t="str">
        <f>TRIM(CLEAN(TEXT(IFERROR(INDEX('Glade MR'!$W$4:$X$3000,MATCH($A574,'Glade MR'!$X$4:$X$3000,0),1),"-"),"@")))</f>
        <v>-</v>
      </c>
      <c r="P574" s="159" t="str">
        <f t="shared" si="17"/>
        <v>Not Found</v>
      </c>
      <c r="Q574" t="str" cm="1">
        <f t="array" ref="Q574">IF(SUMPRODUCT((TRIM(L574:O574)&lt;&gt;"-")*1)=0,
    "No Data",
    IF(COUNTIF(L574:O574,INDEX(_xlfn._xlws.FILTER(L574:O574,TRIM(L574:O574)&lt;&gt;"-"),1))=SUMPRODUCT((TRIM(L574:O574)&lt;&gt;"-")*1),
    "No Change",
    "Change"))</f>
        <v>No Data</v>
      </c>
      <c r="R574" s="159"/>
      <c r="S574" s="111"/>
    </row>
    <row r="575" spans="1:19" x14ac:dyDescent="0.3">
      <c r="A575" t="s">
        <v>1559</v>
      </c>
      <c r="B575" t="s">
        <v>1145</v>
      </c>
      <c r="C575" s="160" t="str">
        <f>TRIM(CLEAN(TEXT(IFERROR(INDEX('Snakeden MR'!$B$4:$C$3028,MATCH($A575,'Snakeden MR'!$C$4:$C$3028,0),1),"-"),"@")))</f>
        <v>-</v>
      </c>
      <c r="D575" s="147" t="str">
        <f>TRIM(CLEAN(TEXT(IFERROR(INDEX('Snakeden MR'!$I$4:$J$3028,MATCH($A575,'Snakeden MR'!$J$4:$J$3028,0),1),"-"),"@")))</f>
        <v>-</v>
      </c>
      <c r="E575" s="147" t="str">
        <f>TRIM(CLEAN(TEXT(IFERROR(INDEX('Snakeden MR'!$P$4:$Q$3028,MATCH($A575,'Snakeden MR'!$Q$4:$Q$3028,0),1),"-"),"@")))</f>
        <v>-</v>
      </c>
      <c r="F575" s="147" t="str">
        <f>TRIM(CLEAN(TEXT(IFERROR(INDEX('Snakeden MR'!$W$4:$X$3028,MATCH($A575,'Snakeden MR'!$X$4:$X$3028,0),1),"-"),"@")))</f>
        <v>-</v>
      </c>
      <c r="G575" s="159" t="str">
        <f t="shared" si="16"/>
        <v>Not Found</v>
      </c>
      <c r="H575" t="str" cm="1">
        <f t="array" ref="H575">IF(SUMPRODUCT((TRIM(C575:F575)&lt;&gt;"-")*1)=0,
    "No Data",
    IF(COUNTIF(C575:F575,INDEX(_xlfn._xlws.FILTER(C575:F575,TRIM(C575:F575)&lt;&gt;"-"),1))=SUMPRODUCT((TRIM(C575:F575)&lt;&gt;"-")*1),
    "No Change",
    "Change"))</f>
        <v>No Data</v>
      </c>
      <c r="I575" s="159"/>
      <c r="J575"/>
      <c r="K575" s="163"/>
      <c r="L575" s="147" t="str">
        <f>TRIM(CLEAN(TEXT(IFERROR(INDEX('Glade MR'!$B$4:$C$3000,MATCH($A575,'Glade MR'!$C$4:$C$3000,0),1),"-"),"@")))</f>
        <v>-</v>
      </c>
      <c r="M575" s="147" t="str">
        <f>TRIM(CLEAN(TEXT(IFERROR(INDEX('Glade MR'!$I$4:$J$3000,MATCH($A575,'Glade MR'!$J$4:$J$3000,0),1),"-"),"@")))</f>
        <v>-</v>
      </c>
      <c r="N575" s="147" t="str">
        <f>TRIM(CLEAN(TEXT(IFERROR(INDEX('Glade MR'!$P$4:$Q$3000,MATCH($A575,'Glade MR'!$Q$4:$Q$3000,0),1),"-"),"@")))</f>
        <v>-</v>
      </c>
      <c r="O575" s="147" t="str">
        <f>TRIM(CLEAN(TEXT(IFERROR(INDEX('Glade MR'!$W$4:$X$3000,MATCH($A575,'Glade MR'!$X$4:$X$3000,0),1),"-"),"@")))</f>
        <v>-</v>
      </c>
      <c r="P575" s="159" t="str">
        <f t="shared" si="17"/>
        <v>Not Found</v>
      </c>
      <c r="Q575" t="str" cm="1">
        <f t="array" ref="Q575">IF(SUMPRODUCT((TRIM(L575:O575)&lt;&gt;"-")*1)=0,
    "No Data",
    IF(COUNTIF(L575:O575,INDEX(_xlfn._xlws.FILTER(L575:O575,TRIM(L575:O575)&lt;&gt;"-"),1))=SUMPRODUCT((TRIM(L575:O575)&lt;&gt;"-")*1),
    "No Change",
    "Change"))</f>
        <v>No Data</v>
      </c>
      <c r="R575" s="159"/>
      <c r="S575" s="111"/>
    </row>
    <row r="576" spans="1:19" x14ac:dyDescent="0.3">
      <c r="A576" t="s">
        <v>1560</v>
      </c>
      <c r="B576" t="s">
        <v>1145</v>
      </c>
      <c r="C576" s="160" t="str">
        <f>TRIM(CLEAN(TEXT(IFERROR(INDEX('Snakeden MR'!$B$4:$C$3028,MATCH($A576,'Snakeden MR'!$C$4:$C$3028,0),1),"-"),"@")))</f>
        <v>-</v>
      </c>
      <c r="D576" s="147" t="str">
        <f>TRIM(CLEAN(TEXT(IFERROR(INDEX('Snakeden MR'!$I$4:$J$3028,MATCH($A576,'Snakeden MR'!$J$4:$J$3028,0),1),"-"),"@")))</f>
        <v>-</v>
      </c>
      <c r="E576" s="147" t="str">
        <f>TRIM(CLEAN(TEXT(IFERROR(INDEX('Snakeden MR'!$P$4:$Q$3028,MATCH($A576,'Snakeden MR'!$Q$4:$Q$3028,0),1),"-"),"@")))</f>
        <v>-</v>
      </c>
      <c r="F576" s="147" t="str">
        <f>TRIM(CLEAN(TEXT(IFERROR(INDEX('Snakeden MR'!$W$4:$X$3028,MATCH($A576,'Snakeden MR'!$X$4:$X$3028,0),1),"-"),"@")))</f>
        <v>-</v>
      </c>
      <c r="G576" s="159" t="str">
        <f t="shared" si="16"/>
        <v>Not Found</v>
      </c>
      <c r="H576" t="str" cm="1">
        <f t="array" ref="H576">IF(SUMPRODUCT((TRIM(C576:F576)&lt;&gt;"-")*1)=0,
    "No Data",
    IF(COUNTIF(C576:F576,INDEX(_xlfn._xlws.FILTER(C576:F576,TRIM(C576:F576)&lt;&gt;"-"),1))=SUMPRODUCT((TRIM(C576:F576)&lt;&gt;"-")*1),
    "No Change",
    "Change"))</f>
        <v>No Data</v>
      </c>
      <c r="I576" s="159"/>
      <c r="J576"/>
      <c r="K576" s="163"/>
      <c r="L576" s="147" t="str">
        <f>TRIM(CLEAN(TEXT(IFERROR(INDEX('Glade MR'!$B$4:$C$3000,MATCH($A576,'Glade MR'!$C$4:$C$3000,0),1),"-"),"@")))</f>
        <v>-</v>
      </c>
      <c r="M576" s="147" t="str">
        <f>TRIM(CLEAN(TEXT(IFERROR(INDEX('Glade MR'!$I$4:$J$3000,MATCH($A576,'Glade MR'!$J$4:$J$3000,0),1),"-"),"@")))</f>
        <v>-</v>
      </c>
      <c r="N576" s="147" t="str">
        <f>TRIM(CLEAN(TEXT(IFERROR(INDEX('Glade MR'!$P$4:$Q$3000,MATCH($A576,'Glade MR'!$Q$4:$Q$3000,0),1),"-"),"@")))</f>
        <v>-</v>
      </c>
      <c r="O576" s="147" t="str">
        <f>TRIM(CLEAN(TEXT(IFERROR(INDEX('Glade MR'!$W$4:$X$3000,MATCH($A576,'Glade MR'!$X$4:$X$3000,0),1),"-"),"@")))</f>
        <v>-</v>
      </c>
      <c r="P576" s="159" t="str">
        <f t="shared" si="17"/>
        <v>Not Found</v>
      </c>
      <c r="Q576" t="str" cm="1">
        <f t="array" ref="Q576">IF(SUMPRODUCT((TRIM(L576:O576)&lt;&gt;"-")*1)=0,
    "No Data",
    IF(COUNTIF(L576:O576,INDEX(_xlfn._xlws.FILTER(L576:O576,TRIM(L576:O576)&lt;&gt;"-"),1))=SUMPRODUCT((TRIM(L576:O576)&lt;&gt;"-")*1),
    "No Change",
    "Change"))</f>
        <v>No Data</v>
      </c>
      <c r="R576" s="159"/>
      <c r="S576" s="111"/>
    </row>
    <row r="577" spans="1:19" x14ac:dyDescent="0.3">
      <c r="A577" t="s">
        <v>1561</v>
      </c>
      <c r="B577" t="s">
        <v>1145</v>
      </c>
      <c r="C577" s="160" t="str">
        <f>TRIM(CLEAN(TEXT(IFERROR(INDEX('Snakeden MR'!$B$4:$C$3028,MATCH($A577,'Snakeden MR'!$C$4:$C$3028,0),1),"-"),"@")))</f>
        <v>-</v>
      </c>
      <c r="D577" s="147" t="str">
        <f>TRIM(CLEAN(TEXT(IFERROR(INDEX('Snakeden MR'!$I$4:$J$3028,MATCH($A577,'Snakeden MR'!$J$4:$J$3028,0),1),"-"),"@")))</f>
        <v>-</v>
      </c>
      <c r="E577" s="147" t="str">
        <f>TRIM(CLEAN(TEXT(IFERROR(INDEX('Snakeden MR'!$P$4:$Q$3028,MATCH($A577,'Snakeden MR'!$Q$4:$Q$3028,0),1),"-"),"@")))</f>
        <v>-</v>
      </c>
      <c r="F577" s="147" t="str">
        <f>TRIM(CLEAN(TEXT(IFERROR(INDEX('Snakeden MR'!$W$4:$X$3028,MATCH($A577,'Snakeden MR'!$X$4:$X$3028,0),1),"-"),"@")))</f>
        <v>-</v>
      </c>
      <c r="G577" s="159" t="str">
        <f t="shared" si="16"/>
        <v>Not Found</v>
      </c>
      <c r="H577" t="str" cm="1">
        <f t="array" ref="H577">IF(SUMPRODUCT((TRIM(C577:F577)&lt;&gt;"-")*1)=0,
    "No Data",
    IF(COUNTIF(C577:F577,INDEX(_xlfn._xlws.FILTER(C577:F577,TRIM(C577:F577)&lt;&gt;"-"),1))=SUMPRODUCT((TRIM(C577:F577)&lt;&gt;"-")*1),
    "No Change",
    "Change"))</f>
        <v>No Data</v>
      </c>
      <c r="I577" s="159"/>
      <c r="J577"/>
      <c r="K577" s="163"/>
      <c r="L577" s="147" t="str">
        <f>TRIM(CLEAN(TEXT(IFERROR(INDEX('Glade MR'!$B$4:$C$3000,MATCH($A577,'Glade MR'!$C$4:$C$3000,0),1),"-"),"@")))</f>
        <v>-</v>
      </c>
      <c r="M577" s="147" t="str">
        <f>TRIM(CLEAN(TEXT(IFERROR(INDEX('Glade MR'!$I$4:$J$3000,MATCH($A577,'Glade MR'!$J$4:$J$3000,0),1),"-"),"@")))</f>
        <v>-</v>
      </c>
      <c r="N577" s="147" t="str">
        <f>TRIM(CLEAN(TEXT(IFERROR(INDEX('Glade MR'!$P$4:$Q$3000,MATCH($A577,'Glade MR'!$Q$4:$Q$3000,0),1),"-"),"@")))</f>
        <v>-</v>
      </c>
      <c r="O577" s="147" t="str">
        <f>TRIM(CLEAN(TEXT(IFERROR(INDEX('Glade MR'!$W$4:$X$3000,MATCH($A577,'Glade MR'!$X$4:$X$3000,0),1),"-"),"@")))</f>
        <v>-</v>
      </c>
      <c r="P577" s="159" t="str">
        <f t="shared" si="17"/>
        <v>Not Found</v>
      </c>
      <c r="Q577" t="str" cm="1">
        <f t="array" ref="Q577">IF(SUMPRODUCT((TRIM(L577:O577)&lt;&gt;"-")*1)=0,
    "No Data",
    IF(COUNTIF(L577:O577,INDEX(_xlfn._xlws.FILTER(L577:O577,TRIM(L577:O577)&lt;&gt;"-"),1))=SUMPRODUCT((TRIM(L577:O577)&lt;&gt;"-")*1),
    "No Change",
    "Change"))</f>
        <v>No Data</v>
      </c>
      <c r="R577" s="159"/>
      <c r="S577" s="111"/>
    </row>
    <row r="578" spans="1:19" x14ac:dyDescent="0.3">
      <c r="A578" t="s">
        <v>1562</v>
      </c>
      <c r="B578" t="s">
        <v>1137</v>
      </c>
      <c r="C578" s="160" t="str">
        <f>TRIM(CLEAN(TEXT(IFERROR(INDEX('Snakeden MR'!$B$4:$C$3028,MATCH($A578,'Snakeden MR'!$C$4:$C$3028,0),1),"-"),"@")))</f>
        <v>-</v>
      </c>
      <c r="D578" s="147" t="str">
        <f>TRIM(CLEAN(TEXT(IFERROR(INDEX('Snakeden MR'!$I$4:$J$3028,MATCH($A578,'Snakeden MR'!$J$4:$J$3028,0),1),"-"),"@")))</f>
        <v>-</v>
      </c>
      <c r="E578" s="147" t="str">
        <f>TRIM(CLEAN(TEXT(IFERROR(INDEX('Snakeden MR'!$P$4:$Q$3028,MATCH($A578,'Snakeden MR'!$Q$4:$Q$3028,0),1),"-"),"@")))</f>
        <v>-</v>
      </c>
      <c r="F578" s="147" t="str">
        <f>TRIM(CLEAN(TEXT(IFERROR(INDEX('Snakeden MR'!$W$4:$X$3028,MATCH($A578,'Snakeden MR'!$X$4:$X$3028,0),1),"-"),"@")))</f>
        <v>-</v>
      </c>
      <c r="G578" s="159" t="str">
        <f t="shared" ref="G578:G641" si="18">IF(SUM(COUNTIF(C578:F578,"-"))=4,"Not Found","Found")</f>
        <v>Not Found</v>
      </c>
      <c r="H578" t="str" cm="1">
        <f t="array" ref="H578">IF(SUMPRODUCT((TRIM(C578:F578)&lt;&gt;"-")*1)=0,
    "No Data",
    IF(COUNTIF(C578:F578,INDEX(_xlfn._xlws.FILTER(C578:F578,TRIM(C578:F578)&lt;&gt;"-"),1))=SUMPRODUCT((TRIM(C578:F578)&lt;&gt;"-")*1),
    "No Change",
    "Change"))</f>
        <v>No Data</v>
      </c>
      <c r="I578" s="159"/>
      <c r="J578"/>
      <c r="K578" s="163"/>
      <c r="L578" s="147" t="str">
        <f>TRIM(CLEAN(TEXT(IFERROR(INDEX('Glade MR'!$B$4:$C$3000,MATCH($A578,'Glade MR'!$C$4:$C$3000,0),1),"-"),"@")))</f>
        <v>-</v>
      </c>
      <c r="M578" s="147" t="str">
        <f>TRIM(CLEAN(TEXT(IFERROR(INDEX('Glade MR'!$I$4:$J$3000,MATCH($A578,'Glade MR'!$J$4:$J$3000,0),1),"-"),"@")))</f>
        <v>-</v>
      </c>
      <c r="N578" s="147" t="str">
        <f>TRIM(CLEAN(TEXT(IFERROR(INDEX('Glade MR'!$P$4:$Q$3000,MATCH($A578,'Glade MR'!$Q$4:$Q$3000,0),1),"-"),"@")))</f>
        <v>-</v>
      </c>
      <c r="O578" s="147" t="str">
        <f>TRIM(CLEAN(TEXT(IFERROR(INDEX('Glade MR'!$W$4:$X$3000,MATCH($A578,'Glade MR'!$X$4:$X$3000,0),1),"-"),"@")))</f>
        <v>-</v>
      </c>
      <c r="P578" s="159" t="str">
        <f t="shared" ref="P578:P641" si="19">IF(SUM(COUNTIF(L578:O578,"-"))=4,"Not Found","Found")</f>
        <v>Not Found</v>
      </c>
      <c r="Q578" t="str" cm="1">
        <f t="array" ref="Q578">IF(SUMPRODUCT((TRIM(L578:O578)&lt;&gt;"-")*1)=0,
    "No Data",
    IF(COUNTIF(L578:O578,INDEX(_xlfn._xlws.FILTER(L578:O578,TRIM(L578:O578)&lt;&gt;"-"),1))=SUMPRODUCT((TRIM(L578:O578)&lt;&gt;"-")*1),
    "No Change",
    "Change"))</f>
        <v>No Data</v>
      </c>
      <c r="R578" s="159"/>
      <c r="S578" s="111"/>
    </row>
    <row r="579" spans="1:19" x14ac:dyDescent="0.3">
      <c r="A579" t="s">
        <v>1563</v>
      </c>
      <c r="B579" t="s">
        <v>1145</v>
      </c>
      <c r="C579" s="160" t="str">
        <f>TRIM(CLEAN(TEXT(IFERROR(INDEX('Snakeden MR'!$B$4:$C$3028,MATCH($A579,'Snakeden MR'!$C$4:$C$3028,0),1),"-"),"@")))</f>
        <v>-</v>
      </c>
      <c r="D579" s="147" t="str">
        <f>TRIM(CLEAN(TEXT(IFERROR(INDEX('Snakeden MR'!$I$4:$J$3028,MATCH($A579,'Snakeden MR'!$J$4:$J$3028,0),1),"-"),"@")))</f>
        <v>-</v>
      </c>
      <c r="E579" s="147" t="str">
        <f>TRIM(CLEAN(TEXT(IFERROR(INDEX('Snakeden MR'!$P$4:$Q$3028,MATCH($A579,'Snakeden MR'!$Q$4:$Q$3028,0),1),"-"),"@")))</f>
        <v>-</v>
      </c>
      <c r="F579" s="147" t="str">
        <f>TRIM(CLEAN(TEXT(IFERROR(INDEX('Snakeden MR'!$W$4:$X$3028,MATCH($A579,'Snakeden MR'!$X$4:$X$3028,0),1),"-"),"@")))</f>
        <v>-</v>
      </c>
      <c r="G579" s="159" t="str">
        <f t="shared" si="18"/>
        <v>Not Found</v>
      </c>
      <c r="H579" t="str" cm="1">
        <f t="array" ref="H579">IF(SUMPRODUCT((TRIM(C579:F579)&lt;&gt;"-")*1)=0,
    "No Data",
    IF(COUNTIF(C579:F579,INDEX(_xlfn._xlws.FILTER(C579:F579,TRIM(C579:F579)&lt;&gt;"-"),1))=SUMPRODUCT((TRIM(C579:F579)&lt;&gt;"-")*1),
    "No Change",
    "Change"))</f>
        <v>No Data</v>
      </c>
      <c r="I579" s="159"/>
      <c r="J579"/>
      <c r="K579" s="163"/>
      <c r="L579" s="147" t="str">
        <f>TRIM(CLEAN(TEXT(IFERROR(INDEX('Glade MR'!$B$4:$C$3000,MATCH($A579,'Glade MR'!$C$4:$C$3000,0),1),"-"),"@")))</f>
        <v>-</v>
      </c>
      <c r="M579" s="147" t="str">
        <f>TRIM(CLEAN(TEXT(IFERROR(INDEX('Glade MR'!$I$4:$J$3000,MATCH($A579,'Glade MR'!$J$4:$J$3000,0),1),"-"),"@")))</f>
        <v>-</v>
      </c>
      <c r="N579" s="147" t="str">
        <f>TRIM(CLEAN(TEXT(IFERROR(INDEX('Glade MR'!$P$4:$Q$3000,MATCH($A579,'Glade MR'!$Q$4:$Q$3000,0),1),"-"),"@")))</f>
        <v>-</v>
      </c>
      <c r="O579" s="147" t="str">
        <f>TRIM(CLEAN(TEXT(IFERROR(INDEX('Glade MR'!$W$4:$X$3000,MATCH($A579,'Glade MR'!$X$4:$X$3000,0),1),"-"),"@")))</f>
        <v>-</v>
      </c>
      <c r="P579" s="159" t="str">
        <f t="shared" si="19"/>
        <v>Not Found</v>
      </c>
      <c r="Q579" t="str" cm="1">
        <f t="array" ref="Q579">IF(SUMPRODUCT((TRIM(L579:O579)&lt;&gt;"-")*1)=0,
    "No Data",
    IF(COUNTIF(L579:O579,INDEX(_xlfn._xlws.FILTER(L579:O579,TRIM(L579:O579)&lt;&gt;"-"),1))=SUMPRODUCT((TRIM(L579:O579)&lt;&gt;"-")*1),
    "No Change",
    "Change"))</f>
        <v>No Data</v>
      </c>
      <c r="R579" s="159"/>
      <c r="S579" s="111"/>
    </row>
    <row r="580" spans="1:19" x14ac:dyDescent="0.3">
      <c r="A580" t="s">
        <v>1564</v>
      </c>
      <c r="B580" t="s">
        <v>1137</v>
      </c>
      <c r="C580" s="160" t="str">
        <f>TRIM(CLEAN(TEXT(IFERROR(INDEX('Snakeden MR'!$B$4:$C$3028,MATCH($A580,'Snakeden MR'!$C$4:$C$3028,0),1),"-"),"@")))</f>
        <v>-</v>
      </c>
      <c r="D580" s="147" t="str">
        <f>TRIM(CLEAN(TEXT(IFERROR(INDEX('Snakeden MR'!$I$4:$J$3028,MATCH($A580,'Snakeden MR'!$J$4:$J$3028,0),1),"-"),"@")))</f>
        <v>-</v>
      </c>
      <c r="E580" s="147" t="str">
        <f>TRIM(CLEAN(TEXT(IFERROR(INDEX('Snakeden MR'!$P$4:$Q$3028,MATCH($A580,'Snakeden MR'!$Q$4:$Q$3028,0),1),"-"),"@")))</f>
        <v>-</v>
      </c>
      <c r="F580" s="147" t="str">
        <f>TRIM(CLEAN(TEXT(IFERROR(INDEX('Snakeden MR'!$W$4:$X$3028,MATCH($A580,'Snakeden MR'!$X$4:$X$3028,0),1),"-"),"@")))</f>
        <v>-</v>
      </c>
      <c r="G580" s="159" t="str">
        <f t="shared" si="18"/>
        <v>Not Found</v>
      </c>
      <c r="H580" t="str" cm="1">
        <f t="array" ref="H580">IF(SUMPRODUCT((TRIM(C580:F580)&lt;&gt;"-")*1)=0,
    "No Data",
    IF(COUNTIF(C580:F580,INDEX(_xlfn._xlws.FILTER(C580:F580,TRIM(C580:F580)&lt;&gt;"-"),1))=SUMPRODUCT((TRIM(C580:F580)&lt;&gt;"-")*1),
    "No Change",
    "Change"))</f>
        <v>No Data</v>
      </c>
      <c r="I580" s="159"/>
      <c r="J580"/>
      <c r="K580" s="163"/>
      <c r="L580" s="147" t="str">
        <f>TRIM(CLEAN(TEXT(IFERROR(INDEX('Glade MR'!$B$4:$C$3000,MATCH($A580,'Glade MR'!$C$4:$C$3000,0),1),"-"),"@")))</f>
        <v>-</v>
      </c>
      <c r="M580" s="147" t="str">
        <f>TRIM(CLEAN(TEXT(IFERROR(INDEX('Glade MR'!$I$4:$J$3000,MATCH($A580,'Glade MR'!$J$4:$J$3000,0),1),"-"),"@")))</f>
        <v>-</v>
      </c>
      <c r="N580" s="147" t="str">
        <f>TRIM(CLEAN(TEXT(IFERROR(INDEX('Glade MR'!$P$4:$Q$3000,MATCH($A580,'Glade MR'!$Q$4:$Q$3000,0),1),"-"),"@")))</f>
        <v>-</v>
      </c>
      <c r="O580" s="147" t="str">
        <f>TRIM(CLEAN(TEXT(IFERROR(INDEX('Glade MR'!$W$4:$X$3000,MATCH($A580,'Glade MR'!$X$4:$X$3000,0),1),"-"),"@")))</f>
        <v>-</v>
      </c>
      <c r="P580" s="159" t="str">
        <f t="shared" si="19"/>
        <v>Not Found</v>
      </c>
      <c r="Q580" t="str" cm="1">
        <f t="array" ref="Q580">IF(SUMPRODUCT((TRIM(L580:O580)&lt;&gt;"-")*1)=0,
    "No Data",
    IF(COUNTIF(L580:O580,INDEX(_xlfn._xlws.FILTER(L580:O580,TRIM(L580:O580)&lt;&gt;"-"),1))=SUMPRODUCT((TRIM(L580:O580)&lt;&gt;"-")*1),
    "No Change",
    "Change"))</f>
        <v>No Data</v>
      </c>
      <c r="R580" s="159"/>
      <c r="S580" s="111"/>
    </row>
    <row r="581" spans="1:19" x14ac:dyDescent="0.3">
      <c r="A581" t="s">
        <v>1565</v>
      </c>
      <c r="B581" t="s">
        <v>1137</v>
      </c>
      <c r="C581" s="160" t="str">
        <f>TRIM(CLEAN(TEXT(IFERROR(INDEX('Snakeden MR'!$B$4:$C$3028,MATCH($A581,'Snakeden MR'!$C$4:$C$3028,0),1),"-"),"@")))</f>
        <v>-</v>
      </c>
      <c r="D581" s="147" t="str">
        <f>TRIM(CLEAN(TEXT(IFERROR(INDEX('Snakeden MR'!$I$4:$J$3028,MATCH($A581,'Snakeden MR'!$J$4:$J$3028,0),1),"-"),"@")))</f>
        <v>-</v>
      </c>
      <c r="E581" s="147" t="str">
        <f>TRIM(CLEAN(TEXT(IFERROR(INDEX('Snakeden MR'!$P$4:$Q$3028,MATCH($A581,'Snakeden MR'!$Q$4:$Q$3028,0),1),"-"),"@")))</f>
        <v>-</v>
      </c>
      <c r="F581" s="147" t="str">
        <f>TRIM(CLEAN(TEXT(IFERROR(INDEX('Snakeden MR'!$W$4:$X$3028,MATCH($A581,'Snakeden MR'!$X$4:$X$3028,0),1),"-"),"@")))</f>
        <v>-</v>
      </c>
      <c r="G581" s="159" t="str">
        <f t="shared" si="18"/>
        <v>Not Found</v>
      </c>
      <c r="H581" t="str" cm="1">
        <f t="array" ref="H581">IF(SUMPRODUCT((TRIM(C581:F581)&lt;&gt;"-")*1)=0,
    "No Data",
    IF(COUNTIF(C581:F581,INDEX(_xlfn._xlws.FILTER(C581:F581,TRIM(C581:F581)&lt;&gt;"-"),1))=SUMPRODUCT((TRIM(C581:F581)&lt;&gt;"-")*1),
    "No Change",
    "Change"))</f>
        <v>No Data</v>
      </c>
      <c r="I581" s="159"/>
      <c r="J581"/>
      <c r="K581" s="163"/>
      <c r="L581" s="147" t="str">
        <f>TRIM(CLEAN(TEXT(IFERROR(INDEX('Glade MR'!$B$4:$C$3000,MATCH($A581,'Glade MR'!$C$4:$C$3000,0),1),"-"),"@")))</f>
        <v>-</v>
      </c>
      <c r="M581" s="147" t="str">
        <f>TRIM(CLEAN(TEXT(IFERROR(INDEX('Glade MR'!$I$4:$J$3000,MATCH($A581,'Glade MR'!$J$4:$J$3000,0),1),"-"),"@")))</f>
        <v>-</v>
      </c>
      <c r="N581" s="147" t="str">
        <f>TRIM(CLEAN(TEXT(IFERROR(INDEX('Glade MR'!$P$4:$Q$3000,MATCH($A581,'Glade MR'!$Q$4:$Q$3000,0),1),"-"),"@")))</f>
        <v>-</v>
      </c>
      <c r="O581" s="147" t="str">
        <f>TRIM(CLEAN(TEXT(IFERROR(INDEX('Glade MR'!$W$4:$X$3000,MATCH($A581,'Glade MR'!$X$4:$X$3000,0),1),"-"),"@")))</f>
        <v>-</v>
      </c>
      <c r="P581" s="159" t="str">
        <f t="shared" si="19"/>
        <v>Not Found</v>
      </c>
      <c r="Q581" t="str" cm="1">
        <f t="array" ref="Q581">IF(SUMPRODUCT((TRIM(L581:O581)&lt;&gt;"-")*1)=0,
    "No Data",
    IF(COUNTIF(L581:O581,INDEX(_xlfn._xlws.FILTER(L581:O581,TRIM(L581:O581)&lt;&gt;"-"),1))=SUMPRODUCT((TRIM(L581:O581)&lt;&gt;"-")*1),
    "No Change",
    "Change"))</f>
        <v>No Data</v>
      </c>
      <c r="R581" s="159"/>
      <c r="S581" s="111"/>
    </row>
    <row r="582" spans="1:19" x14ac:dyDescent="0.3">
      <c r="A582" t="s">
        <v>1566</v>
      </c>
      <c r="B582" t="s">
        <v>1145</v>
      </c>
      <c r="C582" s="160" t="str">
        <f>TRIM(CLEAN(TEXT(IFERROR(INDEX('Snakeden MR'!$B$4:$C$3028,MATCH($A582,'Snakeden MR'!$C$4:$C$3028,0),1),"-"),"@")))</f>
        <v>-</v>
      </c>
      <c r="D582" s="147" t="str">
        <f>TRIM(CLEAN(TEXT(IFERROR(INDEX('Snakeden MR'!$I$4:$J$3028,MATCH($A582,'Snakeden MR'!$J$4:$J$3028,0),1),"-"),"@")))</f>
        <v>-</v>
      </c>
      <c r="E582" s="147" t="str">
        <f>TRIM(CLEAN(TEXT(IFERROR(INDEX('Snakeden MR'!$P$4:$Q$3028,MATCH($A582,'Snakeden MR'!$Q$4:$Q$3028,0),1),"-"),"@")))</f>
        <v>-</v>
      </c>
      <c r="F582" s="147" t="str">
        <f>TRIM(CLEAN(TEXT(IFERROR(INDEX('Snakeden MR'!$W$4:$X$3028,MATCH($A582,'Snakeden MR'!$X$4:$X$3028,0),1),"-"),"@")))</f>
        <v>-</v>
      </c>
      <c r="G582" s="159" t="str">
        <f t="shared" si="18"/>
        <v>Not Found</v>
      </c>
      <c r="H582" t="str" cm="1">
        <f t="array" ref="H582">IF(SUMPRODUCT((TRIM(C582:F582)&lt;&gt;"-")*1)=0,
    "No Data",
    IF(COUNTIF(C582:F582,INDEX(_xlfn._xlws.FILTER(C582:F582,TRIM(C582:F582)&lt;&gt;"-"),1))=SUMPRODUCT((TRIM(C582:F582)&lt;&gt;"-")*1),
    "No Change",
    "Change"))</f>
        <v>No Data</v>
      </c>
      <c r="I582" s="159"/>
      <c r="J582"/>
      <c r="K582" s="163"/>
      <c r="L582" s="147" t="str">
        <f>TRIM(CLEAN(TEXT(IFERROR(INDEX('Glade MR'!$B$4:$C$3000,MATCH($A582,'Glade MR'!$C$4:$C$3000,0),1),"-"),"@")))</f>
        <v>-</v>
      </c>
      <c r="M582" s="147" t="str">
        <f>TRIM(CLEAN(TEXT(IFERROR(INDEX('Glade MR'!$I$4:$J$3000,MATCH($A582,'Glade MR'!$J$4:$J$3000,0),1),"-"),"@")))</f>
        <v>-</v>
      </c>
      <c r="N582" s="147" t="str">
        <f>TRIM(CLEAN(TEXT(IFERROR(INDEX('Glade MR'!$P$4:$Q$3000,MATCH($A582,'Glade MR'!$Q$4:$Q$3000,0),1),"-"),"@")))</f>
        <v>-</v>
      </c>
      <c r="O582" s="147" t="str">
        <f>TRIM(CLEAN(TEXT(IFERROR(INDEX('Glade MR'!$W$4:$X$3000,MATCH($A582,'Glade MR'!$X$4:$X$3000,0),1),"-"),"@")))</f>
        <v>-</v>
      </c>
      <c r="P582" s="159" t="str">
        <f t="shared" si="19"/>
        <v>Not Found</v>
      </c>
      <c r="Q582" t="str" cm="1">
        <f t="array" ref="Q582">IF(SUMPRODUCT((TRIM(L582:O582)&lt;&gt;"-")*1)=0,
    "No Data",
    IF(COUNTIF(L582:O582,INDEX(_xlfn._xlws.FILTER(L582:O582,TRIM(L582:O582)&lt;&gt;"-"),1))=SUMPRODUCT((TRIM(L582:O582)&lt;&gt;"-")*1),
    "No Change",
    "Change"))</f>
        <v>No Data</v>
      </c>
      <c r="R582" s="159"/>
      <c r="S582" s="111"/>
    </row>
    <row r="583" spans="1:19" x14ac:dyDescent="0.3">
      <c r="A583" t="s">
        <v>1567</v>
      </c>
      <c r="B583" t="s">
        <v>1145</v>
      </c>
      <c r="C583" s="160" t="str">
        <f>TRIM(CLEAN(TEXT(IFERROR(INDEX('Snakeden MR'!$B$4:$C$3028,MATCH($A583,'Snakeden MR'!$C$4:$C$3028,0),1),"-"),"@")))</f>
        <v>-</v>
      </c>
      <c r="D583" s="147" t="str">
        <f>TRIM(CLEAN(TEXT(IFERROR(INDEX('Snakeden MR'!$I$4:$J$3028,MATCH($A583,'Snakeden MR'!$J$4:$J$3028,0),1),"-"),"@")))</f>
        <v>-</v>
      </c>
      <c r="E583" s="147" t="str">
        <f>TRIM(CLEAN(TEXT(IFERROR(INDEX('Snakeden MR'!$P$4:$Q$3028,MATCH($A583,'Snakeden MR'!$Q$4:$Q$3028,0),1),"-"),"@")))</f>
        <v>-</v>
      </c>
      <c r="F583" s="147" t="str">
        <f>TRIM(CLEAN(TEXT(IFERROR(INDEX('Snakeden MR'!$W$4:$X$3028,MATCH($A583,'Snakeden MR'!$X$4:$X$3028,0),1),"-"),"@")))</f>
        <v>-</v>
      </c>
      <c r="G583" s="159" t="str">
        <f t="shared" si="18"/>
        <v>Not Found</v>
      </c>
      <c r="H583" t="str" cm="1">
        <f t="array" ref="H583">IF(SUMPRODUCT((TRIM(C583:F583)&lt;&gt;"-")*1)=0,
    "No Data",
    IF(COUNTIF(C583:F583,INDEX(_xlfn._xlws.FILTER(C583:F583,TRIM(C583:F583)&lt;&gt;"-"),1))=SUMPRODUCT((TRIM(C583:F583)&lt;&gt;"-")*1),
    "No Change",
    "Change"))</f>
        <v>No Data</v>
      </c>
      <c r="I583" s="159"/>
      <c r="J583"/>
      <c r="K583" s="163"/>
      <c r="L583" s="147" t="str">
        <f>TRIM(CLEAN(TEXT(IFERROR(INDEX('Glade MR'!$B$4:$C$3000,MATCH($A583,'Glade MR'!$C$4:$C$3000,0),1),"-"),"@")))</f>
        <v>-</v>
      </c>
      <c r="M583" s="147" t="str">
        <f>TRIM(CLEAN(TEXT(IFERROR(INDEX('Glade MR'!$I$4:$J$3000,MATCH($A583,'Glade MR'!$J$4:$J$3000,0),1),"-"),"@")))</f>
        <v>-</v>
      </c>
      <c r="N583" s="147" t="str">
        <f>TRIM(CLEAN(TEXT(IFERROR(INDEX('Glade MR'!$P$4:$Q$3000,MATCH($A583,'Glade MR'!$Q$4:$Q$3000,0),1),"-"),"@")))</f>
        <v>-</v>
      </c>
      <c r="O583" s="147" t="str">
        <f>TRIM(CLEAN(TEXT(IFERROR(INDEX('Glade MR'!$W$4:$X$3000,MATCH($A583,'Glade MR'!$X$4:$X$3000,0),1),"-"),"@")))</f>
        <v>-</v>
      </c>
      <c r="P583" s="159" t="str">
        <f t="shared" si="19"/>
        <v>Not Found</v>
      </c>
      <c r="Q583" t="str" cm="1">
        <f t="array" ref="Q583">IF(SUMPRODUCT((TRIM(L583:O583)&lt;&gt;"-")*1)=0,
    "No Data",
    IF(COUNTIF(L583:O583,INDEX(_xlfn._xlws.FILTER(L583:O583,TRIM(L583:O583)&lt;&gt;"-"),1))=SUMPRODUCT((TRIM(L583:O583)&lt;&gt;"-")*1),
    "No Change",
    "Change"))</f>
        <v>No Data</v>
      </c>
      <c r="R583" s="159"/>
      <c r="S583" s="111"/>
    </row>
    <row r="584" spans="1:19" x14ac:dyDescent="0.3">
      <c r="A584" t="s">
        <v>949</v>
      </c>
      <c r="B584" t="s">
        <v>1137</v>
      </c>
      <c r="C584" s="160" t="str">
        <f>TRIM(CLEAN(TEXT(IFERROR(INDEX('Snakeden MR'!$B$4:$C$3028,MATCH($A584,'Snakeden MR'!$C$4:$C$3028,0),1),"-"),"@")))</f>
        <v>-</v>
      </c>
      <c r="D584" s="147" t="str">
        <f>TRIM(CLEAN(TEXT(IFERROR(INDEX('Snakeden MR'!$I$4:$J$3028,MATCH($A584,'Snakeden MR'!$J$4:$J$3028,0),1),"-"),"@")))</f>
        <v>-</v>
      </c>
      <c r="E584" s="147" t="str">
        <f>TRIM(CLEAN(TEXT(IFERROR(INDEX('Snakeden MR'!$P$4:$Q$3028,MATCH($A584,'Snakeden MR'!$Q$4:$Q$3028,0),1),"-"),"@")))</f>
        <v>-</v>
      </c>
      <c r="F584" s="147" t="str">
        <f>TRIM(CLEAN(TEXT(IFERROR(INDEX('Snakeden MR'!$W$4:$X$3028,MATCH($A584,'Snakeden MR'!$X$4:$X$3028,0),1),"-"),"@")))</f>
        <v>-</v>
      </c>
      <c r="G584" s="159" t="str">
        <f t="shared" si="18"/>
        <v>Not Found</v>
      </c>
      <c r="H584" t="str" cm="1">
        <f t="array" ref="H584">IF(SUMPRODUCT((TRIM(C584:F584)&lt;&gt;"-")*1)=0,
    "No Data",
    IF(COUNTIF(C584:F584,INDEX(_xlfn._xlws.FILTER(C584:F584,TRIM(C584:F584)&lt;&gt;"-"),1))=SUMPRODUCT((TRIM(C584:F584)&lt;&gt;"-")*1),
    "No Change",
    "Change"))</f>
        <v>No Data</v>
      </c>
      <c r="I584" s="159"/>
      <c r="J584"/>
      <c r="K584" s="163"/>
      <c r="L584" s="147" t="str">
        <f>TRIM(CLEAN(TEXT(IFERROR(INDEX('Glade MR'!$B$4:$C$3000,MATCH($A584,'Glade MR'!$C$4:$C$3000,0),1),"-"),"@")))</f>
        <v>Pool 3</v>
      </c>
      <c r="M584" s="147" t="str">
        <f>TRIM(CLEAN(TEXT(IFERROR(INDEX('Glade MR'!$I$4:$J$3000,MATCH($A584,'Glade MR'!$J$4:$J$3000,0),1),"-"),"@")))</f>
        <v>-</v>
      </c>
      <c r="N584" s="147" t="str">
        <f>TRIM(CLEAN(TEXT(IFERROR(INDEX('Glade MR'!$P$4:$Q$3000,MATCH($A584,'Glade MR'!$Q$4:$Q$3000,0),1),"-"),"@")))</f>
        <v>-</v>
      </c>
      <c r="O584" s="147" t="str">
        <f>TRIM(CLEAN(TEXT(IFERROR(INDEX('Glade MR'!$W$4:$X$3000,MATCH($A584,'Glade MR'!$X$4:$X$3000,0),1),"-"),"@")))</f>
        <v>-</v>
      </c>
      <c r="P584" s="159" t="str">
        <f t="shared" si="19"/>
        <v>Found</v>
      </c>
      <c r="Q584" t="str" cm="1">
        <f t="array" ref="Q584">IF(SUMPRODUCT((TRIM(L584:O584)&lt;&gt;"-")*1)=0,
    "No Data",
    IF(COUNTIF(L584:O584,INDEX(_xlfn._xlws.FILTER(L584:O584,TRIM(L584:O584)&lt;&gt;"-"),1))=SUMPRODUCT((TRIM(L584:O584)&lt;&gt;"-")*1),
    "No Change",
    "Change"))</f>
        <v>No Change</v>
      </c>
      <c r="R584" s="159"/>
      <c r="S584" s="111"/>
    </row>
    <row r="585" spans="1:19" x14ac:dyDescent="0.3">
      <c r="A585" t="s">
        <v>1568</v>
      </c>
      <c r="B585" t="s">
        <v>1137</v>
      </c>
      <c r="C585" s="160" t="str">
        <f>TRIM(CLEAN(TEXT(IFERROR(INDEX('Snakeden MR'!$B$4:$C$3028,MATCH($A585,'Snakeden MR'!$C$4:$C$3028,0),1),"-"),"@")))</f>
        <v>-</v>
      </c>
      <c r="D585" s="147" t="str">
        <f>TRIM(CLEAN(TEXT(IFERROR(INDEX('Snakeden MR'!$I$4:$J$3028,MATCH($A585,'Snakeden MR'!$J$4:$J$3028,0),1),"-"),"@")))</f>
        <v>-</v>
      </c>
      <c r="E585" s="147" t="str">
        <f>TRIM(CLEAN(TEXT(IFERROR(INDEX('Snakeden MR'!$P$4:$Q$3028,MATCH($A585,'Snakeden MR'!$Q$4:$Q$3028,0),1),"-"),"@")))</f>
        <v>-</v>
      </c>
      <c r="F585" s="147" t="str">
        <f>TRIM(CLEAN(TEXT(IFERROR(INDEX('Snakeden MR'!$W$4:$X$3028,MATCH($A585,'Snakeden MR'!$X$4:$X$3028,0),1),"-"),"@")))</f>
        <v>-</v>
      </c>
      <c r="G585" s="159" t="str">
        <f t="shared" si="18"/>
        <v>Not Found</v>
      </c>
      <c r="H585" t="str" cm="1">
        <f t="array" ref="H585">IF(SUMPRODUCT((TRIM(C585:F585)&lt;&gt;"-")*1)=0,
    "No Data",
    IF(COUNTIF(C585:F585,INDEX(_xlfn._xlws.FILTER(C585:F585,TRIM(C585:F585)&lt;&gt;"-"),1))=SUMPRODUCT((TRIM(C585:F585)&lt;&gt;"-")*1),
    "No Change",
    "Change"))</f>
        <v>No Data</v>
      </c>
      <c r="I585" s="159"/>
      <c r="J585"/>
      <c r="K585" s="163"/>
      <c r="L585" s="147" t="str">
        <f>TRIM(CLEAN(TEXT(IFERROR(INDEX('Glade MR'!$B$4:$C$3000,MATCH($A585,'Glade MR'!$C$4:$C$3000,0),1),"-"),"@")))</f>
        <v>-</v>
      </c>
      <c r="M585" s="147" t="str">
        <f>TRIM(CLEAN(TEXT(IFERROR(INDEX('Glade MR'!$I$4:$J$3000,MATCH($A585,'Glade MR'!$J$4:$J$3000,0),1),"-"),"@")))</f>
        <v>-</v>
      </c>
      <c r="N585" s="147" t="str">
        <f>TRIM(CLEAN(TEXT(IFERROR(INDEX('Glade MR'!$P$4:$Q$3000,MATCH($A585,'Glade MR'!$Q$4:$Q$3000,0),1),"-"),"@")))</f>
        <v>-</v>
      </c>
      <c r="O585" s="147" t="str">
        <f>TRIM(CLEAN(TEXT(IFERROR(INDEX('Glade MR'!$W$4:$X$3000,MATCH($A585,'Glade MR'!$X$4:$X$3000,0),1),"-"),"@")))</f>
        <v>-</v>
      </c>
      <c r="P585" s="159" t="str">
        <f t="shared" si="19"/>
        <v>Not Found</v>
      </c>
      <c r="Q585" t="str" cm="1">
        <f t="array" ref="Q585">IF(SUMPRODUCT((TRIM(L585:O585)&lt;&gt;"-")*1)=0,
    "No Data",
    IF(COUNTIF(L585:O585,INDEX(_xlfn._xlws.FILTER(L585:O585,TRIM(L585:O585)&lt;&gt;"-"),1))=SUMPRODUCT((TRIM(L585:O585)&lt;&gt;"-")*1),
    "No Change",
    "Change"))</f>
        <v>No Data</v>
      </c>
      <c r="R585" s="159"/>
      <c r="S585" s="111"/>
    </row>
    <row r="586" spans="1:19" x14ac:dyDescent="0.3">
      <c r="A586" t="s">
        <v>1569</v>
      </c>
      <c r="B586" t="s">
        <v>1145</v>
      </c>
      <c r="C586" s="160" t="str">
        <f>TRIM(CLEAN(TEXT(IFERROR(INDEX('Snakeden MR'!$B$4:$C$3028,MATCH($A586,'Snakeden MR'!$C$4:$C$3028,0),1),"-"),"@")))</f>
        <v>-</v>
      </c>
      <c r="D586" s="147" t="str">
        <f>TRIM(CLEAN(TEXT(IFERROR(INDEX('Snakeden MR'!$I$4:$J$3028,MATCH($A586,'Snakeden MR'!$J$4:$J$3028,0),1),"-"),"@")))</f>
        <v>-</v>
      </c>
      <c r="E586" s="147" t="str">
        <f>TRIM(CLEAN(TEXT(IFERROR(INDEX('Snakeden MR'!$P$4:$Q$3028,MATCH($A586,'Snakeden MR'!$Q$4:$Q$3028,0),1),"-"),"@")))</f>
        <v>-</v>
      </c>
      <c r="F586" s="147" t="str">
        <f>TRIM(CLEAN(TEXT(IFERROR(INDEX('Snakeden MR'!$W$4:$X$3028,MATCH($A586,'Snakeden MR'!$X$4:$X$3028,0),1),"-"),"@")))</f>
        <v>-</v>
      </c>
      <c r="G586" s="159" t="str">
        <f t="shared" si="18"/>
        <v>Not Found</v>
      </c>
      <c r="H586" t="str" cm="1">
        <f t="array" ref="H586">IF(SUMPRODUCT((TRIM(C586:F586)&lt;&gt;"-")*1)=0,
    "No Data",
    IF(COUNTIF(C586:F586,INDEX(_xlfn._xlws.FILTER(C586:F586,TRIM(C586:F586)&lt;&gt;"-"),1))=SUMPRODUCT((TRIM(C586:F586)&lt;&gt;"-")*1),
    "No Change",
    "Change"))</f>
        <v>No Data</v>
      </c>
      <c r="I586" s="159"/>
      <c r="J586"/>
      <c r="K586" s="163"/>
      <c r="L586" s="147" t="str">
        <f>TRIM(CLEAN(TEXT(IFERROR(INDEX('Glade MR'!$B$4:$C$3000,MATCH($A586,'Glade MR'!$C$4:$C$3000,0),1),"-"),"@")))</f>
        <v>-</v>
      </c>
      <c r="M586" s="147" t="str">
        <f>TRIM(CLEAN(TEXT(IFERROR(INDEX('Glade MR'!$I$4:$J$3000,MATCH($A586,'Glade MR'!$J$4:$J$3000,0),1),"-"),"@")))</f>
        <v>-</v>
      </c>
      <c r="N586" s="147" t="str">
        <f>TRIM(CLEAN(TEXT(IFERROR(INDEX('Glade MR'!$P$4:$Q$3000,MATCH($A586,'Glade MR'!$Q$4:$Q$3000,0),1),"-"),"@")))</f>
        <v>-</v>
      </c>
      <c r="O586" s="147" t="str">
        <f>TRIM(CLEAN(TEXT(IFERROR(INDEX('Glade MR'!$W$4:$X$3000,MATCH($A586,'Glade MR'!$X$4:$X$3000,0),1),"-"),"@")))</f>
        <v>-</v>
      </c>
      <c r="P586" s="159" t="str">
        <f t="shared" si="19"/>
        <v>Not Found</v>
      </c>
      <c r="Q586" t="str" cm="1">
        <f t="array" ref="Q586">IF(SUMPRODUCT((TRIM(L586:O586)&lt;&gt;"-")*1)=0,
    "No Data",
    IF(COUNTIF(L586:O586,INDEX(_xlfn._xlws.FILTER(L586:O586,TRIM(L586:O586)&lt;&gt;"-"),1))=SUMPRODUCT((TRIM(L586:O586)&lt;&gt;"-")*1),
    "No Change",
    "Change"))</f>
        <v>No Data</v>
      </c>
      <c r="R586" s="159"/>
      <c r="S586" s="111"/>
    </row>
    <row r="587" spans="1:19" x14ac:dyDescent="0.3">
      <c r="A587" t="s">
        <v>835</v>
      </c>
      <c r="B587" t="s">
        <v>1137</v>
      </c>
      <c r="C587" s="160" t="str">
        <f>TRIM(CLEAN(TEXT(IFERROR(INDEX('Snakeden MR'!$B$4:$C$3028,MATCH($A587,'Snakeden MR'!$C$4:$C$3028,0),1),"-"),"@")))</f>
        <v>-</v>
      </c>
      <c r="D587" s="147" t="str">
        <f>TRIM(CLEAN(TEXT(IFERROR(INDEX('Snakeden MR'!$I$4:$J$3028,MATCH($A587,'Snakeden MR'!$J$4:$J$3028,0),1),"-"),"@")))</f>
        <v>-</v>
      </c>
      <c r="E587" s="147" t="str">
        <f>TRIM(CLEAN(TEXT(IFERROR(INDEX('Snakeden MR'!$P$4:$Q$3028,MATCH($A587,'Snakeden MR'!$Q$4:$Q$3028,0),1),"-"),"@")))</f>
        <v>-</v>
      </c>
      <c r="F587" s="147" t="str">
        <f>TRIM(CLEAN(TEXT(IFERROR(INDEX('Snakeden MR'!$W$4:$X$3028,MATCH($A587,'Snakeden MR'!$X$4:$X$3028,0),1),"-"),"@")))</f>
        <v>-</v>
      </c>
      <c r="G587" s="159" t="str">
        <f t="shared" si="18"/>
        <v>Not Found</v>
      </c>
      <c r="H587" t="str" cm="1">
        <f t="array" ref="H587">IF(SUMPRODUCT((TRIM(C587:F587)&lt;&gt;"-")*1)=0,
    "No Data",
    IF(COUNTIF(C587:F587,INDEX(_xlfn._xlws.FILTER(C587:F587,TRIM(C587:F587)&lt;&gt;"-"),1))=SUMPRODUCT((TRIM(C587:F587)&lt;&gt;"-")*1),
    "No Change",
    "Change"))</f>
        <v>No Data</v>
      </c>
      <c r="I587" s="159"/>
      <c r="J587"/>
      <c r="K587" s="163"/>
      <c r="L587" s="147" t="str">
        <f>TRIM(CLEAN(TEXT(IFERROR(INDEX('Glade MR'!$B$4:$C$3000,MATCH($A587,'Glade MR'!$C$4:$C$3000,0),1),"-"),"@")))</f>
        <v>-</v>
      </c>
      <c r="M587" s="147" t="str">
        <f>TRIM(CLEAN(TEXT(IFERROR(INDEX('Glade MR'!$I$4:$J$3000,MATCH($A587,'Glade MR'!$J$4:$J$3000,0),1),"-"),"@")))</f>
        <v>Pool 4</v>
      </c>
      <c r="N587" s="147" t="str">
        <f>TRIM(CLEAN(TEXT(IFERROR(INDEX('Glade MR'!$P$4:$Q$3000,MATCH($A587,'Glade MR'!$Q$4:$Q$3000,0),1),"-"),"@")))</f>
        <v>-</v>
      </c>
      <c r="O587" s="147" t="str">
        <f>TRIM(CLEAN(TEXT(IFERROR(INDEX('Glade MR'!$W$4:$X$3000,MATCH($A587,'Glade MR'!$X$4:$X$3000,0),1),"-"),"@")))</f>
        <v>-</v>
      </c>
      <c r="P587" s="159" t="str">
        <f t="shared" si="19"/>
        <v>Found</v>
      </c>
      <c r="Q587" t="str" cm="1">
        <f t="array" ref="Q587">IF(SUMPRODUCT((TRIM(L587:O587)&lt;&gt;"-")*1)=0,
    "No Data",
    IF(COUNTIF(L587:O587,INDEX(_xlfn._xlws.FILTER(L587:O587,TRIM(L587:O587)&lt;&gt;"-"),1))=SUMPRODUCT((TRIM(L587:O587)&lt;&gt;"-")*1),
    "No Change",
    "Change"))</f>
        <v>No Change</v>
      </c>
      <c r="R587" s="159"/>
      <c r="S587" s="111"/>
    </row>
    <row r="588" spans="1:19" x14ac:dyDescent="0.3">
      <c r="A588" t="s">
        <v>1570</v>
      </c>
      <c r="B588" t="s">
        <v>1145</v>
      </c>
      <c r="C588" s="160" t="str">
        <f>TRIM(CLEAN(TEXT(IFERROR(INDEX('Snakeden MR'!$B$4:$C$3028,MATCH($A588,'Snakeden MR'!$C$4:$C$3028,0),1),"-"),"@")))</f>
        <v>-</v>
      </c>
      <c r="D588" s="147" t="str">
        <f>TRIM(CLEAN(TEXT(IFERROR(INDEX('Snakeden MR'!$I$4:$J$3028,MATCH($A588,'Snakeden MR'!$J$4:$J$3028,0),1),"-"),"@")))</f>
        <v>-</v>
      </c>
      <c r="E588" s="147" t="str">
        <f>TRIM(CLEAN(TEXT(IFERROR(INDEX('Snakeden MR'!$P$4:$Q$3028,MATCH($A588,'Snakeden MR'!$Q$4:$Q$3028,0),1),"-"),"@")))</f>
        <v>-</v>
      </c>
      <c r="F588" s="147" t="str">
        <f>TRIM(CLEAN(TEXT(IFERROR(INDEX('Snakeden MR'!$W$4:$X$3028,MATCH($A588,'Snakeden MR'!$X$4:$X$3028,0),1),"-"),"@")))</f>
        <v>-</v>
      </c>
      <c r="G588" s="159" t="str">
        <f t="shared" si="18"/>
        <v>Not Found</v>
      </c>
      <c r="H588" t="str" cm="1">
        <f t="array" ref="H588">IF(SUMPRODUCT((TRIM(C588:F588)&lt;&gt;"-")*1)=0,
    "No Data",
    IF(COUNTIF(C588:F588,INDEX(_xlfn._xlws.FILTER(C588:F588,TRIM(C588:F588)&lt;&gt;"-"),1))=SUMPRODUCT((TRIM(C588:F588)&lt;&gt;"-")*1),
    "No Change",
    "Change"))</f>
        <v>No Data</v>
      </c>
      <c r="I588" s="159"/>
      <c r="J588"/>
      <c r="K588" s="163"/>
      <c r="L588" s="147" t="str">
        <f>TRIM(CLEAN(TEXT(IFERROR(INDEX('Glade MR'!$B$4:$C$3000,MATCH($A588,'Glade MR'!$C$4:$C$3000,0),1),"-"),"@")))</f>
        <v>-</v>
      </c>
      <c r="M588" s="147" t="str">
        <f>TRIM(CLEAN(TEXT(IFERROR(INDEX('Glade MR'!$I$4:$J$3000,MATCH($A588,'Glade MR'!$J$4:$J$3000,0),1),"-"),"@")))</f>
        <v>-</v>
      </c>
      <c r="N588" s="147" t="str">
        <f>TRIM(CLEAN(TEXT(IFERROR(INDEX('Glade MR'!$P$4:$Q$3000,MATCH($A588,'Glade MR'!$Q$4:$Q$3000,0),1),"-"),"@")))</f>
        <v>-</v>
      </c>
      <c r="O588" s="147" t="str">
        <f>TRIM(CLEAN(TEXT(IFERROR(INDEX('Glade MR'!$W$4:$X$3000,MATCH($A588,'Glade MR'!$X$4:$X$3000,0),1),"-"),"@")))</f>
        <v>-</v>
      </c>
      <c r="P588" s="159" t="str">
        <f t="shared" si="19"/>
        <v>Not Found</v>
      </c>
      <c r="Q588" t="str" cm="1">
        <f t="array" ref="Q588">IF(SUMPRODUCT((TRIM(L588:O588)&lt;&gt;"-")*1)=0,
    "No Data",
    IF(COUNTIF(L588:O588,INDEX(_xlfn._xlws.FILTER(L588:O588,TRIM(L588:O588)&lt;&gt;"-"),1))=SUMPRODUCT((TRIM(L588:O588)&lt;&gt;"-")*1),
    "No Change",
    "Change"))</f>
        <v>No Data</v>
      </c>
      <c r="R588" s="159"/>
      <c r="S588" s="111"/>
    </row>
    <row r="589" spans="1:19" x14ac:dyDescent="0.3">
      <c r="A589" t="s">
        <v>871</v>
      </c>
      <c r="B589" t="s">
        <v>1137</v>
      </c>
      <c r="C589" s="160" t="str">
        <f>TRIM(CLEAN(TEXT(IFERROR(INDEX('Snakeden MR'!$B$4:$C$3028,MATCH($A589,'Snakeden MR'!$C$4:$C$3028,0),1),"-"),"@")))</f>
        <v>-</v>
      </c>
      <c r="D589" s="147" t="str">
        <f>TRIM(CLEAN(TEXT(IFERROR(INDEX('Snakeden MR'!$I$4:$J$3028,MATCH($A589,'Snakeden MR'!$J$4:$J$3028,0),1),"-"),"@")))</f>
        <v>-</v>
      </c>
      <c r="E589" s="147" t="str">
        <f>TRIM(CLEAN(TEXT(IFERROR(INDEX('Snakeden MR'!$P$4:$Q$3028,MATCH($A589,'Snakeden MR'!$Q$4:$Q$3028,0),1),"-"),"@")))</f>
        <v>-</v>
      </c>
      <c r="F589" s="147" t="str">
        <f>TRIM(CLEAN(TEXT(IFERROR(INDEX('Snakeden MR'!$W$4:$X$3028,MATCH($A589,'Snakeden MR'!$X$4:$X$3028,0),1),"-"),"@")))</f>
        <v>-</v>
      </c>
      <c r="G589" s="159" t="str">
        <f t="shared" si="18"/>
        <v>Not Found</v>
      </c>
      <c r="H589" t="str" cm="1">
        <f t="array" ref="H589">IF(SUMPRODUCT((TRIM(C589:F589)&lt;&gt;"-")*1)=0,
    "No Data",
    IF(COUNTIF(C589:F589,INDEX(_xlfn._xlws.FILTER(C589:F589,TRIM(C589:F589)&lt;&gt;"-"),1))=SUMPRODUCT((TRIM(C589:F589)&lt;&gt;"-")*1),
    "No Change",
    "Change"))</f>
        <v>No Data</v>
      </c>
      <c r="I589" s="159"/>
      <c r="J589"/>
      <c r="K589" s="163"/>
      <c r="L589" s="147" t="str">
        <f>TRIM(CLEAN(TEXT(IFERROR(INDEX('Glade MR'!$B$4:$C$3000,MATCH($A589,'Glade MR'!$C$4:$C$3000,0),1),"-"),"@")))</f>
        <v>Pool 1</v>
      </c>
      <c r="M589" s="147" t="str">
        <f>TRIM(CLEAN(TEXT(IFERROR(INDEX('Glade MR'!$I$4:$J$3000,MATCH($A589,'Glade MR'!$J$4:$J$3000,0),1),"-"),"@")))</f>
        <v>-</v>
      </c>
      <c r="N589" s="147" t="str">
        <f>TRIM(CLEAN(TEXT(IFERROR(INDEX('Glade MR'!$P$4:$Q$3000,MATCH($A589,'Glade MR'!$Q$4:$Q$3000,0),1),"-"),"@")))</f>
        <v>-</v>
      </c>
      <c r="O589" s="147" t="str">
        <f>TRIM(CLEAN(TEXT(IFERROR(INDEX('Glade MR'!$W$4:$X$3000,MATCH($A589,'Glade MR'!$X$4:$X$3000,0),1),"-"),"@")))</f>
        <v>-</v>
      </c>
      <c r="P589" s="159" t="str">
        <f t="shared" si="19"/>
        <v>Found</v>
      </c>
      <c r="Q589" t="str" cm="1">
        <f t="array" ref="Q589">IF(SUMPRODUCT((TRIM(L589:O589)&lt;&gt;"-")*1)=0,
    "No Data",
    IF(COUNTIF(L589:O589,INDEX(_xlfn._xlws.FILTER(L589:O589,TRIM(L589:O589)&lt;&gt;"-"),1))=SUMPRODUCT((TRIM(L589:O589)&lt;&gt;"-")*1),
    "No Change",
    "Change"))</f>
        <v>No Change</v>
      </c>
      <c r="R589" s="159"/>
      <c r="S589" s="111"/>
    </row>
    <row r="590" spans="1:19" x14ac:dyDescent="0.3">
      <c r="A590" t="s">
        <v>1571</v>
      </c>
      <c r="B590" t="s">
        <v>1137</v>
      </c>
      <c r="C590" s="160" t="str">
        <f>TRIM(CLEAN(TEXT(IFERROR(INDEX('Snakeden MR'!$B$4:$C$3028,MATCH($A590,'Snakeden MR'!$C$4:$C$3028,0),1),"-"),"@")))</f>
        <v>-</v>
      </c>
      <c r="D590" s="147" t="str">
        <f>TRIM(CLEAN(TEXT(IFERROR(INDEX('Snakeden MR'!$I$4:$J$3028,MATCH($A590,'Snakeden MR'!$J$4:$J$3028,0),1),"-"),"@")))</f>
        <v>-</v>
      </c>
      <c r="E590" s="147" t="str">
        <f>TRIM(CLEAN(TEXT(IFERROR(INDEX('Snakeden MR'!$P$4:$Q$3028,MATCH($A590,'Snakeden MR'!$Q$4:$Q$3028,0),1),"-"),"@")))</f>
        <v>-</v>
      </c>
      <c r="F590" s="147" t="str">
        <f>TRIM(CLEAN(TEXT(IFERROR(INDEX('Snakeden MR'!$W$4:$X$3028,MATCH($A590,'Snakeden MR'!$X$4:$X$3028,0),1),"-"),"@")))</f>
        <v>-</v>
      </c>
      <c r="G590" s="159" t="str">
        <f t="shared" si="18"/>
        <v>Not Found</v>
      </c>
      <c r="H590" t="str" cm="1">
        <f t="array" ref="H590">IF(SUMPRODUCT((TRIM(C590:F590)&lt;&gt;"-")*1)=0,
    "No Data",
    IF(COUNTIF(C590:F590,INDEX(_xlfn._xlws.FILTER(C590:F590,TRIM(C590:F590)&lt;&gt;"-"),1))=SUMPRODUCT((TRIM(C590:F590)&lt;&gt;"-")*1),
    "No Change",
    "Change"))</f>
        <v>No Data</v>
      </c>
      <c r="I590" s="159"/>
      <c r="J590"/>
      <c r="K590" s="163"/>
      <c r="L590" s="147" t="str">
        <f>TRIM(CLEAN(TEXT(IFERROR(INDEX('Glade MR'!$B$4:$C$3000,MATCH($A590,'Glade MR'!$C$4:$C$3000,0),1),"-"),"@")))</f>
        <v>-</v>
      </c>
      <c r="M590" s="147" t="str">
        <f>TRIM(CLEAN(TEXT(IFERROR(INDEX('Glade MR'!$I$4:$J$3000,MATCH($A590,'Glade MR'!$J$4:$J$3000,0),1),"-"),"@")))</f>
        <v>-</v>
      </c>
      <c r="N590" s="147" t="str">
        <f>TRIM(CLEAN(TEXT(IFERROR(INDEX('Glade MR'!$P$4:$Q$3000,MATCH($A590,'Glade MR'!$Q$4:$Q$3000,0),1),"-"),"@")))</f>
        <v>-</v>
      </c>
      <c r="O590" s="147" t="str">
        <f>TRIM(CLEAN(TEXT(IFERROR(INDEX('Glade MR'!$W$4:$X$3000,MATCH($A590,'Glade MR'!$X$4:$X$3000,0),1),"-"),"@")))</f>
        <v>-</v>
      </c>
      <c r="P590" s="159" t="str">
        <f t="shared" si="19"/>
        <v>Not Found</v>
      </c>
      <c r="Q590" t="str" cm="1">
        <f t="array" ref="Q590">IF(SUMPRODUCT((TRIM(L590:O590)&lt;&gt;"-")*1)=0,
    "No Data",
    IF(COUNTIF(L590:O590,INDEX(_xlfn._xlws.FILTER(L590:O590,TRIM(L590:O590)&lt;&gt;"-"),1))=SUMPRODUCT((TRIM(L590:O590)&lt;&gt;"-")*1),
    "No Change",
    "Change"))</f>
        <v>No Data</v>
      </c>
      <c r="R590" s="159"/>
      <c r="S590" s="111"/>
    </row>
    <row r="591" spans="1:19" x14ac:dyDescent="0.3">
      <c r="A591" t="s">
        <v>731</v>
      </c>
      <c r="B591" t="s">
        <v>1137</v>
      </c>
      <c r="C591" s="160" t="str">
        <f>TRIM(CLEAN(TEXT(IFERROR(INDEX('Snakeden MR'!$B$4:$C$3028,MATCH($A591,'Snakeden MR'!$C$4:$C$3028,0),1),"-"),"@")))</f>
        <v>-</v>
      </c>
      <c r="D591" s="147" t="str">
        <f>TRIM(CLEAN(TEXT(IFERROR(INDEX('Snakeden MR'!$I$4:$J$3028,MATCH($A591,'Snakeden MR'!$J$4:$J$3028,0),1),"-"),"@")))</f>
        <v>-</v>
      </c>
      <c r="E591" s="147" t="str">
        <f>TRIM(CLEAN(TEXT(IFERROR(INDEX('Snakeden MR'!$P$4:$Q$3028,MATCH($A591,'Snakeden MR'!$Q$4:$Q$3028,0),1),"-"),"@")))</f>
        <v>-</v>
      </c>
      <c r="F591" s="147" t="str">
        <f>TRIM(CLEAN(TEXT(IFERROR(INDEX('Snakeden MR'!$W$4:$X$3028,MATCH($A591,'Snakeden MR'!$X$4:$X$3028,0),1),"-"),"@")))</f>
        <v>-</v>
      </c>
      <c r="G591" s="159" t="str">
        <f t="shared" si="18"/>
        <v>Not Found</v>
      </c>
      <c r="H591" t="str" cm="1">
        <f t="array" ref="H591">IF(SUMPRODUCT((TRIM(C591:F591)&lt;&gt;"-")*1)=0,
    "No Data",
    IF(COUNTIF(C591:F591,INDEX(_xlfn._xlws.FILTER(C591:F591,TRIM(C591:F591)&lt;&gt;"-"),1))=SUMPRODUCT((TRIM(C591:F591)&lt;&gt;"-")*1),
    "No Change",
    "Change"))</f>
        <v>No Data</v>
      </c>
      <c r="I591" s="159"/>
      <c r="J591"/>
      <c r="K591" s="163"/>
      <c r="L591" s="147" t="str">
        <f>TRIM(CLEAN(TEXT(IFERROR(INDEX('Glade MR'!$B$4:$C$3000,MATCH($A591,'Glade MR'!$C$4:$C$3000,0),1),"-"),"@")))</f>
        <v>-</v>
      </c>
      <c r="M591" s="147" t="str">
        <f>TRIM(CLEAN(TEXT(IFERROR(INDEX('Glade MR'!$I$4:$J$3000,MATCH($A591,'Glade MR'!$J$4:$J$3000,0),1),"-"),"@")))</f>
        <v>Pool 4</v>
      </c>
      <c r="N591" s="147" t="str">
        <f>TRIM(CLEAN(TEXT(IFERROR(INDEX('Glade MR'!$P$4:$Q$3000,MATCH($A591,'Glade MR'!$Q$4:$Q$3000,0),1),"-"),"@")))</f>
        <v>Pool 4</v>
      </c>
      <c r="O591" s="147" t="str">
        <f>TRIM(CLEAN(TEXT(IFERROR(INDEX('Glade MR'!$W$4:$X$3000,MATCH($A591,'Glade MR'!$X$4:$X$3000,0),1),"-"),"@")))</f>
        <v>Pool 4</v>
      </c>
      <c r="P591" s="159" t="str">
        <f t="shared" si="19"/>
        <v>Found</v>
      </c>
      <c r="Q591" t="str" cm="1">
        <f t="array" ref="Q591">IF(SUMPRODUCT((TRIM(L591:O591)&lt;&gt;"-")*1)=0,
    "No Data",
    IF(COUNTIF(L591:O591,INDEX(_xlfn._xlws.FILTER(L591:O591,TRIM(L591:O591)&lt;&gt;"-"),1))=SUMPRODUCT((TRIM(L591:O591)&lt;&gt;"-")*1),
    "No Change",
    "Change"))</f>
        <v>No Change</v>
      </c>
      <c r="R591" s="159"/>
      <c r="S591" s="111"/>
    </row>
    <row r="592" spans="1:19" x14ac:dyDescent="0.3">
      <c r="A592" t="s">
        <v>1572</v>
      </c>
      <c r="B592" t="s">
        <v>1145</v>
      </c>
      <c r="C592" s="160" t="str">
        <f>TRIM(CLEAN(TEXT(IFERROR(INDEX('Snakeden MR'!$B$4:$C$3028,MATCH($A592,'Snakeden MR'!$C$4:$C$3028,0),1),"-"),"@")))</f>
        <v>-</v>
      </c>
      <c r="D592" s="147" t="str">
        <f>TRIM(CLEAN(TEXT(IFERROR(INDEX('Snakeden MR'!$I$4:$J$3028,MATCH($A592,'Snakeden MR'!$J$4:$J$3028,0),1),"-"),"@")))</f>
        <v>-</v>
      </c>
      <c r="E592" s="147" t="str">
        <f>TRIM(CLEAN(TEXT(IFERROR(INDEX('Snakeden MR'!$P$4:$Q$3028,MATCH($A592,'Snakeden MR'!$Q$4:$Q$3028,0),1),"-"),"@")))</f>
        <v>-</v>
      </c>
      <c r="F592" s="147" t="str">
        <f>TRIM(CLEAN(TEXT(IFERROR(INDEX('Snakeden MR'!$W$4:$X$3028,MATCH($A592,'Snakeden MR'!$X$4:$X$3028,0),1),"-"),"@")))</f>
        <v>-</v>
      </c>
      <c r="G592" s="159" t="str">
        <f t="shared" si="18"/>
        <v>Not Found</v>
      </c>
      <c r="H592" t="str" cm="1">
        <f t="array" ref="H592">IF(SUMPRODUCT((TRIM(C592:F592)&lt;&gt;"-")*1)=0,
    "No Data",
    IF(COUNTIF(C592:F592,INDEX(_xlfn._xlws.FILTER(C592:F592,TRIM(C592:F592)&lt;&gt;"-"),1))=SUMPRODUCT((TRIM(C592:F592)&lt;&gt;"-")*1),
    "No Change",
    "Change"))</f>
        <v>No Data</v>
      </c>
      <c r="I592" s="159"/>
      <c r="J592"/>
      <c r="K592" s="163"/>
      <c r="L592" s="147" t="str">
        <f>TRIM(CLEAN(TEXT(IFERROR(INDEX('Glade MR'!$B$4:$C$3000,MATCH($A592,'Glade MR'!$C$4:$C$3000,0),1),"-"),"@")))</f>
        <v>-</v>
      </c>
      <c r="M592" s="147" t="str">
        <f>TRIM(CLEAN(TEXT(IFERROR(INDEX('Glade MR'!$I$4:$J$3000,MATCH($A592,'Glade MR'!$J$4:$J$3000,0),1),"-"),"@")))</f>
        <v>-</v>
      </c>
      <c r="N592" s="147" t="str">
        <f>TRIM(CLEAN(TEXT(IFERROR(INDEX('Glade MR'!$P$4:$Q$3000,MATCH($A592,'Glade MR'!$Q$4:$Q$3000,0),1),"-"),"@")))</f>
        <v>-</v>
      </c>
      <c r="O592" s="147" t="str">
        <f>TRIM(CLEAN(TEXT(IFERROR(INDEX('Glade MR'!$W$4:$X$3000,MATCH($A592,'Glade MR'!$X$4:$X$3000,0),1),"-"),"@")))</f>
        <v>-</v>
      </c>
      <c r="P592" s="159" t="str">
        <f t="shared" si="19"/>
        <v>Not Found</v>
      </c>
      <c r="Q592" t="str" cm="1">
        <f t="array" ref="Q592">IF(SUMPRODUCT((TRIM(L592:O592)&lt;&gt;"-")*1)=0,
    "No Data",
    IF(COUNTIF(L592:O592,INDEX(_xlfn._xlws.FILTER(L592:O592,TRIM(L592:O592)&lt;&gt;"-"),1))=SUMPRODUCT((TRIM(L592:O592)&lt;&gt;"-")*1),
    "No Change",
    "Change"))</f>
        <v>No Data</v>
      </c>
      <c r="R592" s="159"/>
      <c r="S592" s="111"/>
    </row>
    <row r="593" spans="1:19" x14ac:dyDescent="0.3">
      <c r="A593" t="s">
        <v>717</v>
      </c>
      <c r="B593" t="s">
        <v>1137</v>
      </c>
      <c r="C593" s="160" t="str">
        <f>TRIM(CLEAN(TEXT(IFERROR(INDEX('Snakeden MR'!$B$4:$C$3028,MATCH($A593,'Snakeden MR'!$C$4:$C$3028,0),1),"-"),"@")))</f>
        <v>-</v>
      </c>
      <c r="D593" s="147" t="str">
        <f>TRIM(CLEAN(TEXT(IFERROR(INDEX('Snakeden MR'!$I$4:$J$3028,MATCH($A593,'Snakeden MR'!$J$4:$J$3028,0),1),"-"),"@")))</f>
        <v>-</v>
      </c>
      <c r="E593" s="147" t="str">
        <f>TRIM(CLEAN(TEXT(IFERROR(INDEX('Snakeden MR'!$P$4:$Q$3028,MATCH($A593,'Snakeden MR'!$Q$4:$Q$3028,0),1),"-"),"@")))</f>
        <v>-</v>
      </c>
      <c r="F593" s="147" t="str">
        <f>TRIM(CLEAN(TEXT(IFERROR(INDEX('Snakeden MR'!$W$4:$X$3028,MATCH($A593,'Snakeden MR'!$X$4:$X$3028,0),1),"-"),"@")))</f>
        <v>-</v>
      </c>
      <c r="G593" s="159" t="str">
        <f t="shared" si="18"/>
        <v>Not Found</v>
      </c>
      <c r="H593" t="str" cm="1">
        <f t="array" ref="H593">IF(SUMPRODUCT((TRIM(C593:F593)&lt;&gt;"-")*1)=0,
    "No Data",
    IF(COUNTIF(C593:F593,INDEX(_xlfn._xlws.FILTER(C593:F593,TRIM(C593:F593)&lt;&gt;"-"),1))=SUMPRODUCT((TRIM(C593:F593)&lt;&gt;"-")*1),
    "No Change",
    "Change"))</f>
        <v>No Data</v>
      </c>
      <c r="I593" s="159"/>
      <c r="J593"/>
      <c r="K593" s="163"/>
      <c r="L593" s="147" t="str">
        <f>TRIM(CLEAN(TEXT(IFERROR(INDEX('Glade MR'!$B$4:$C$3000,MATCH($A593,'Glade MR'!$C$4:$C$3000,0),1),"-"),"@")))</f>
        <v>-</v>
      </c>
      <c r="M593" s="147" t="str">
        <f>TRIM(CLEAN(TEXT(IFERROR(INDEX('Glade MR'!$I$4:$J$3000,MATCH($A593,'Glade MR'!$J$4:$J$3000,0),1),"-"),"@")))</f>
        <v>-</v>
      </c>
      <c r="N593" s="147" t="str">
        <f>TRIM(CLEAN(TEXT(IFERROR(INDEX('Glade MR'!$P$4:$Q$3000,MATCH($A593,'Glade MR'!$Q$4:$Q$3000,0),1),"-"),"@")))</f>
        <v>Pool 5</v>
      </c>
      <c r="O593" s="147" t="str">
        <f>TRIM(CLEAN(TEXT(IFERROR(INDEX('Glade MR'!$W$4:$X$3000,MATCH($A593,'Glade MR'!$X$4:$X$3000,0),1),"-"),"@")))</f>
        <v>-</v>
      </c>
      <c r="P593" s="159" t="str">
        <f t="shared" si="19"/>
        <v>Found</v>
      </c>
      <c r="Q593" t="str" cm="1">
        <f t="array" ref="Q593">IF(SUMPRODUCT((TRIM(L593:O593)&lt;&gt;"-")*1)=0,
    "No Data",
    IF(COUNTIF(L593:O593,INDEX(_xlfn._xlws.FILTER(L593:O593,TRIM(L593:O593)&lt;&gt;"-"),1))=SUMPRODUCT((TRIM(L593:O593)&lt;&gt;"-")*1),
    "No Change",
    "Change"))</f>
        <v>No Change</v>
      </c>
      <c r="R593" s="159"/>
      <c r="S593" s="111"/>
    </row>
    <row r="594" spans="1:19" x14ac:dyDescent="0.3">
      <c r="A594" t="s">
        <v>604</v>
      </c>
      <c r="B594" t="s">
        <v>1137</v>
      </c>
      <c r="C594" s="160" t="str">
        <f>TRIM(CLEAN(TEXT(IFERROR(INDEX('Snakeden MR'!$B$4:$C$3028,MATCH($A594,'Snakeden MR'!$C$4:$C$3028,0),1),"-"),"@")))</f>
        <v>-</v>
      </c>
      <c r="D594" s="147" t="str">
        <f>TRIM(CLEAN(TEXT(IFERROR(INDEX('Snakeden MR'!$I$4:$J$3028,MATCH($A594,'Snakeden MR'!$J$4:$J$3028,0),1),"-"),"@")))</f>
        <v>-</v>
      </c>
      <c r="E594" s="147" t="str">
        <f>TRIM(CLEAN(TEXT(IFERROR(INDEX('Snakeden MR'!$P$4:$Q$3028,MATCH($A594,'Snakeden MR'!$Q$4:$Q$3028,0),1),"-"),"@")))</f>
        <v>-</v>
      </c>
      <c r="F594" s="147" t="str">
        <f>TRIM(CLEAN(TEXT(IFERROR(INDEX('Snakeden MR'!$W$4:$X$3028,MATCH($A594,'Snakeden MR'!$X$4:$X$3028,0),1),"-"),"@")))</f>
        <v>-</v>
      </c>
      <c r="G594" s="159" t="str">
        <f t="shared" si="18"/>
        <v>Not Found</v>
      </c>
      <c r="H594" t="str" cm="1">
        <f t="array" ref="H594">IF(SUMPRODUCT((TRIM(C594:F594)&lt;&gt;"-")*1)=0,
    "No Data",
    IF(COUNTIF(C594:F594,INDEX(_xlfn._xlws.FILTER(C594:F594,TRIM(C594:F594)&lt;&gt;"-"),1))=SUMPRODUCT((TRIM(C594:F594)&lt;&gt;"-")*1),
    "No Change",
    "Change"))</f>
        <v>No Data</v>
      </c>
      <c r="I594" s="159"/>
      <c r="J594"/>
      <c r="K594" s="163"/>
      <c r="L594" s="147" t="str">
        <f>TRIM(CLEAN(TEXT(IFERROR(INDEX('Glade MR'!$B$4:$C$3000,MATCH($A594,'Glade MR'!$C$4:$C$3000,0),1),"-"),"@")))</f>
        <v>-</v>
      </c>
      <c r="M594" s="147" t="str">
        <f>TRIM(CLEAN(TEXT(IFERROR(INDEX('Glade MR'!$I$4:$J$3000,MATCH($A594,'Glade MR'!$J$4:$J$3000,0),1),"-"),"@")))</f>
        <v>-</v>
      </c>
      <c r="N594" s="147" t="str">
        <f>TRIM(CLEAN(TEXT(IFERROR(INDEX('Glade MR'!$P$4:$Q$3000,MATCH($A594,'Glade MR'!$Q$4:$Q$3000,0),1),"-"),"@")))</f>
        <v>Pool 8</v>
      </c>
      <c r="O594" s="147" t="str">
        <f>TRIM(CLEAN(TEXT(IFERROR(INDEX('Glade MR'!$W$4:$X$3000,MATCH($A594,'Glade MR'!$X$4:$X$3000,0),1),"-"),"@")))</f>
        <v>-</v>
      </c>
      <c r="P594" s="159" t="str">
        <f t="shared" si="19"/>
        <v>Found</v>
      </c>
      <c r="Q594" t="str" cm="1">
        <f t="array" ref="Q594">IF(SUMPRODUCT((TRIM(L594:O594)&lt;&gt;"-")*1)=0,
    "No Data",
    IF(COUNTIF(L594:O594,INDEX(_xlfn._xlws.FILTER(L594:O594,TRIM(L594:O594)&lt;&gt;"-"),1))=SUMPRODUCT((TRIM(L594:O594)&lt;&gt;"-")*1),
    "No Change",
    "Change"))</f>
        <v>No Change</v>
      </c>
      <c r="R594" s="159"/>
      <c r="S594" s="111"/>
    </row>
    <row r="595" spans="1:19" x14ac:dyDescent="0.3">
      <c r="A595" t="s">
        <v>982</v>
      </c>
      <c r="B595" t="s">
        <v>1137</v>
      </c>
      <c r="C595" s="160" t="str">
        <f>TRIM(CLEAN(TEXT(IFERROR(INDEX('Snakeden MR'!$B$4:$C$3028,MATCH($A595,'Snakeden MR'!$C$4:$C$3028,0),1),"-"),"@")))</f>
        <v>-</v>
      </c>
      <c r="D595" s="147" t="str">
        <f>TRIM(CLEAN(TEXT(IFERROR(INDEX('Snakeden MR'!$I$4:$J$3028,MATCH($A595,'Snakeden MR'!$J$4:$J$3028,0),1),"-"),"@")))</f>
        <v>-</v>
      </c>
      <c r="E595" s="147" t="str">
        <f>TRIM(CLEAN(TEXT(IFERROR(INDEX('Snakeden MR'!$P$4:$Q$3028,MATCH($A595,'Snakeden MR'!$Q$4:$Q$3028,0),1),"-"),"@")))</f>
        <v>-</v>
      </c>
      <c r="F595" s="147" t="str">
        <f>TRIM(CLEAN(TEXT(IFERROR(INDEX('Snakeden MR'!$W$4:$X$3028,MATCH($A595,'Snakeden MR'!$X$4:$X$3028,0),1),"-"),"@")))</f>
        <v>-</v>
      </c>
      <c r="G595" s="159" t="str">
        <f t="shared" si="18"/>
        <v>Not Found</v>
      </c>
      <c r="H595" t="str" cm="1">
        <f t="array" ref="H595">IF(SUMPRODUCT((TRIM(C595:F595)&lt;&gt;"-")*1)=0,
    "No Data",
    IF(COUNTIF(C595:F595,INDEX(_xlfn._xlws.FILTER(C595:F595,TRIM(C595:F595)&lt;&gt;"-"),1))=SUMPRODUCT((TRIM(C595:F595)&lt;&gt;"-")*1),
    "No Change",
    "Change"))</f>
        <v>No Data</v>
      </c>
      <c r="I595" s="159"/>
      <c r="J595"/>
      <c r="K595" s="163"/>
      <c r="L595" s="147" t="str">
        <f>TRIM(CLEAN(TEXT(IFERROR(INDEX('Glade MR'!$B$4:$C$3000,MATCH($A595,'Glade MR'!$C$4:$C$3000,0),1),"-"),"@")))</f>
        <v>-</v>
      </c>
      <c r="M595" s="147" t="str">
        <f>TRIM(CLEAN(TEXT(IFERROR(INDEX('Glade MR'!$I$4:$J$3000,MATCH($A595,'Glade MR'!$J$4:$J$3000,0),1),"-"),"@")))</f>
        <v>Pool 10</v>
      </c>
      <c r="N595" s="147" t="str">
        <f>TRIM(CLEAN(TEXT(IFERROR(INDEX('Glade MR'!$P$4:$Q$3000,MATCH($A595,'Glade MR'!$Q$4:$Q$3000,0),1),"-"),"@")))</f>
        <v>-</v>
      </c>
      <c r="O595" s="147" t="str">
        <f>TRIM(CLEAN(TEXT(IFERROR(INDEX('Glade MR'!$W$4:$X$3000,MATCH($A595,'Glade MR'!$X$4:$X$3000,0),1),"-"),"@")))</f>
        <v>-</v>
      </c>
      <c r="P595" s="159" t="str">
        <f t="shared" si="19"/>
        <v>Found</v>
      </c>
      <c r="Q595" t="str" cm="1">
        <f t="array" ref="Q595">IF(SUMPRODUCT((TRIM(L595:O595)&lt;&gt;"-")*1)=0,
    "No Data",
    IF(COUNTIF(L595:O595,INDEX(_xlfn._xlws.FILTER(L595:O595,TRIM(L595:O595)&lt;&gt;"-"),1))=SUMPRODUCT((TRIM(L595:O595)&lt;&gt;"-")*1),
    "No Change",
    "Change"))</f>
        <v>No Change</v>
      </c>
      <c r="R595" s="159"/>
      <c r="S595" s="111"/>
    </row>
    <row r="596" spans="1:19" x14ac:dyDescent="0.3">
      <c r="A596" t="s">
        <v>766</v>
      </c>
      <c r="B596" t="s">
        <v>1137</v>
      </c>
      <c r="C596" s="160" t="str">
        <f>TRIM(CLEAN(TEXT(IFERROR(INDEX('Snakeden MR'!$B$4:$C$3028,MATCH($A596,'Snakeden MR'!$C$4:$C$3028,0),1),"-"),"@")))</f>
        <v>-</v>
      </c>
      <c r="D596" s="147" t="str">
        <f>TRIM(CLEAN(TEXT(IFERROR(INDEX('Snakeden MR'!$I$4:$J$3028,MATCH($A596,'Snakeden MR'!$J$4:$J$3028,0),1),"-"),"@")))</f>
        <v>-</v>
      </c>
      <c r="E596" s="147" t="str">
        <f>TRIM(CLEAN(TEXT(IFERROR(INDEX('Snakeden MR'!$P$4:$Q$3028,MATCH($A596,'Snakeden MR'!$Q$4:$Q$3028,0),1),"-"),"@")))</f>
        <v>-</v>
      </c>
      <c r="F596" s="147" t="str">
        <f>TRIM(CLEAN(TEXT(IFERROR(INDEX('Snakeden MR'!$W$4:$X$3028,MATCH($A596,'Snakeden MR'!$X$4:$X$3028,0),1),"-"),"@")))</f>
        <v>-</v>
      </c>
      <c r="G596" s="159" t="str">
        <f t="shared" si="18"/>
        <v>Not Found</v>
      </c>
      <c r="H596" t="str" cm="1">
        <f t="array" ref="H596">IF(SUMPRODUCT((TRIM(C596:F596)&lt;&gt;"-")*1)=0,
    "No Data",
    IF(COUNTIF(C596:F596,INDEX(_xlfn._xlws.FILTER(C596:F596,TRIM(C596:F596)&lt;&gt;"-"),1))=SUMPRODUCT((TRIM(C596:F596)&lt;&gt;"-")*1),
    "No Change",
    "Change"))</f>
        <v>No Data</v>
      </c>
      <c r="I596" s="159"/>
      <c r="J596"/>
      <c r="K596" s="163"/>
      <c r="L596" s="147" t="str">
        <f>TRIM(CLEAN(TEXT(IFERROR(INDEX('Glade MR'!$B$4:$C$3000,MATCH($A596,'Glade MR'!$C$4:$C$3000,0),1),"-"),"@")))</f>
        <v>Pool 3</v>
      </c>
      <c r="M596" s="147" t="str">
        <f>TRIM(CLEAN(TEXT(IFERROR(INDEX('Glade MR'!$I$4:$J$3000,MATCH($A596,'Glade MR'!$J$4:$J$3000,0),1),"-"),"@")))</f>
        <v>-</v>
      </c>
      <c r="N596" s="147" t="str">
        <f>TRIM(CLEAN(TEXT(IFERROR(INDEX('Glade MR'!$P$4:$Q$3000,MATCH($A596,'Glade MR'!$Q$4:$Q$3000,0),1),"-"),"@")))</f>
        <v>Pool 5</v>
      </c>
      <c r="O596" s="147" t="str">
        <f>TRIM(CLEAN(TEXT(IFERROR(INDEX('Glade MR'!$W$4:$X$3000,MATCH($A596,'Glade MR'!$X$4:$X$3000,0),1),"-"),"@")))</f>
        <v>-</v>
      </c>
      <c r="P596" s="159" t="str">
        <f t="shared" si="19"/>
        <v>Found</v>
      </c>
      <c r="Q596" t="str" cm="1">
        <f t="array" ref="Q596">IF(SUMPRODUCT((TRIM(L596:O596)&lt;&gt;"-")*1)=0,
    "No Data",
    IF(COUNTIF(L596:O596,INDEX(_xlfn._xlws.FILTER(L596:O596,TRIM(L596:O596)&lt;&gt;"-"),1))=SUMPRODUCT((TRIM(L596:O596)&lt;&gt;"-")*1),
    "No Change",
    "Change"))</f>
        <v>Change</v>
      </c>
      <c r="R596" s="159"/>
      <c r="S596" s="111"/>
    </row>
    <row r="597" spans="1:19" x14ac:dyDescent="0.3">
      <c r="A597" t="s">
        <v>628</v>
      </c>
      <c r="B597" t="s">
        <v>1137</v>
      </c>
      <c r="C597" s="160" t="str">
        <f>TRIM(CLEAN(TEXT(IFERROR(INDEX('Snakeden MR'!$B$4:$C$3028,MATCH($A597,'Snakeden MR'!$C$4:$C$3028,0),1),"-"),"@")))</f>
        <v>-</v>
      </c>
      <c r="D597" s="147" t="str">
        <f>TRIM(CLEAN(TEXT(IFERROR(INDEX('Snakeden MR'!$I$4:$J$3028,MATCH($A597,'Snakeden MR'!$J$4:$J$3028,0),1),"-"),"@")))</f>
        <v>-</v>
      </c>
      <c r="E597" s="147" t="str">
        <f>TRIM(CLEAN(TEXT(IFERROR(INDEX('Snakeden MR'!$P$4:$Q$3028,MATCH($A597,'Snakeden MR'!$Q$4:$Q$3028,0),1),"-"),"@")))</f>
        <v>-</v>
      </c>
      <c r="F597" s="147" t="str">
        <f>TRIM(CLEAN(TEXT(IFERROR(INDEX('Snakeden MR'!$W$4:$X$3028,MATCH($A597,'Snakeden MR'!$X$4:$X$3028,0),1),"-"),"@")))</f>
        <v>-</v>
      </c>
      <c r="G597" s="159" t="str">
        <f t="shared" si="18"/>
        <v>Not Found</v>
      </c>
      <c r="H597" t="str" cm="1">
        <f t="array" ref="H597">IF(SUMPRODUCT((TRIM(C597:F597)&lt;&gt;"-")*1)=0,
    "No Data",
    IF(COUNTIF(C597:F597,INDEX(_xlfn._xlws.FILTER(C597:F597,TRIM(C597:F597)&lt;&gt;"-"),1))=SUMPRODUCT((TRIM(C597:F597)&lt;&gt;"-")*1),
    "No Change",
    "Change"))</f>
        <v>No Data</v>
      </c>
      <c r="I597" s="159"/>
      <c r="J597"/>
      <c r="K597" s="163"/>
      <c r="L597" s="147" t="str">
        <f>TRIM(CLEAN(TEXT(IFERROR(INDEX('Glade MR'!$B$4:$C$3000,MATCH($A597,'Glade MR'!$C$4:$C$3000,0),1),"-"),"@")))</f>
        <v>Pool 5</v>
      </c>
      <c r="M597" s="147" t="str">
        <f>TRIM(CLEAN(TEXT(IFERROR(INDEX('Glade MR'!$I$4:$J$3000,MATCH($A597,'Glade MR'!$J$4:$J$3000,0),1),"-"),"@")))</f>
        <v>-</v>
      </c>
      <c r="N597" s="147" t="str">
        <f>TRIM(CLEAN(TEXT(IFERROR(INDEX('Glade MR'!$P$4:$Q$3000,MATCH($A597,'Glade MR'!$Q$4:$Q$3000,0),1),"-"),"@")))</f>
        <v>-</v>
      </c>
      <c r="O597" s="147" t="str">
        <f>TRIM(CLEAN(TEXT(IFERROR(INDEX('Glade MR'!$W$4:$X$3000,MATCH($A597,'Glade MR'!$X$4:$X$3000,0),1),"-"),"@")))</f>
        <v>-</v>
      </c>
      <c r="P597" s="159" t="str">
        <f t="shared" si="19"/>
        <v>Found</v>
      </c>
      <c r="Q597" t="str" cm="1">
        <f t="array" ref="Q597">IF(SUMPRODUCT((TRIM(L597:O597)&lt;&gt;"-")*1)=0,
    "No Data",
    IF(COUNTIF(L597:O597,INDEX(_xlfn._xlws.FILTER(L597:O597,TRIM(L597:O597)&lt;&gt;"-"),1))=SUMPRODUCT((TRIM(L597:O597)&lt;&gt;"-")*1),
    "No Change",
    "Change"))</f>
        <v>No Change</v>
      </c>
      <c r="R597" s="159"/>
      <c r="S597" s="111"/>
    </row>
    <row r="598" spans="1:19" x14ac:dyDescent="0.3">
      <c r="A598" t="s">
        <v>927</v>
      </c>
      <c r="B598" t="s">
        <v>1137</v>
      </c>
      <c r="C598" s="160" t="str">
        <f>TRIM(CLEAN(TEXT(IFERROR(INDEX('Snakeden MR'!$B$4:$C$3028,MATCH($A598,'Snakeden MR'!$C$4:$C$3028,0),1),"-"),"@")))</f>
        <v>-</v>
      </c>
      <c r="D598" s="147" t="str">
        <f>TRIM(CLEAN(TEXT(IFERROR(INDEX('Snakeden MR'!$I$4:$J$3028,MATCH($A598,'Snakeden MR'!$J$4:$J$3028,0),1),"-"),"@")))</f>
        <v>-</v>
      </c>
      <c r="E598" s="147" t="str">
        <f>TRIM(CLEAN(TEXT(IFERROR(INDEX('Snakeden MR'!$P$4:$Q$3028,MATCH($A598,'Snakeden MR'!$Q$4:$Q$3028,0),1),"-"),"@")))</f>
        <v>-</v>
      </c>
      <c r="F598" s="147" t="str">
        <f>TRIM(CLEAN(TEXT(IFERROR(INDEX('Snakeden MR'!$W$4:$X$3028,MATCH($A598,'Snakeden MR'!$X$4:$X$3028,0),1),"-"),"@")))</f>
        <v>-</v>
      </c>
      <c r="G598" s="159" t="str">
        <f t="shared" si="18"/>
        <v>Not Found</v>
      </c>
      <c r="H598" t="str" cm="1">
        <f t="array" ref="H598">IF(SUMPRODUCT((TRIM(C598:F598)&lt;&gt;"-")*1)=0,
    "No Data",
    IF(COUNTIF(C598:F598,INDEX(_xlfn._xlws.FILTER(C598:F598,TRIM(C598:F598)&lt;&gt;"-"),1))=SUMPRODUCT((TRIM(C598:F598)&lt;&gt;"-")*1),
    "No Change",
    "Change"))</f>
        <v>No Data</v>
      </c>
      <c r="I598" s="159"/>
      <c r="J598"/>
      <c r="K598" s="163"/>
      <c r="L598" s="147" t="str">
        <f>TRIM(CLEAN(TEXT(IFERROR(INDEX('Glade MR'!$B$4:$C$3000,MATCH($A598,'Glade MR'!$C$4:$C$3000,0),1),"-"),"@")))</f>
        <v>Pool 4</v>
      </c>
      <c r="M598" s="147" t="str">
        <f>TRIM(CLEAN(TEXT(IFERROR(INDEX('Glade MR'!$I$4:$J$3000,MATCH($A598,'Glade MR'!$J$4:$J$3000,0),1),"-"),"@")))</f>
        <v>Pool 5</v>
      </c>
      <c r="N598" s="147" t="str">
        <f>TRIM(CLEAN(TEXT(IFERROR(INDEX('Glade MR'!$P$4:$Q$3000,MATCH($A598,'Glade MR'!$Q$4:$Q$3000,0),1),"-"),"@")))</f>
        <v>-</v>
      </c>
      <c r="O598" s="147" t="str">
        <f>TRIM(CLEAN(TEXT(IFERROR(INDEX('Glade MR'!$W$4:$X$3000,MATCH($A598,'Glade MR'!$X$4:$X$3000,0),1),"-"),"@")))</f>
        <v>-</v>
      </c>
      <c r="P598" s="159" t="str">
        <f t="shared" si="19"/>
        <v>Found</v>
      </c>
      <c r="Q598" t="str" cm="1">
        <f t="array" ref="Q598">IF(SUMPRODUCT((TRIM(L598:O598)&lt;&gt;"-")*1)=0,
    "No Data",
    IF(COUNTIF(L598:O598,INDEX(_xlfn._xlws.FILTER(L598:O598,TRIM(L598:O598)&lt;&gt;"-"),1))=SUMPRODUCT((TRIM(L598:O598)&lt;&gt;"-")*1),
    "No Change",
    "Change"))</f>
        <v>Change</v>
      </c>
      <c r="R598" s="159"/>
      <c r="S598" s="111"/>
    </row>
    <row r="599" spans="1:19" x14ac:dyDescent="0.3">
      <c r="A599" t="s">
        <v>1573</v>
      </c>
      <c r="B599" t="s">
        <v>1137</v>
      </c>
      <c r="C599" s="160" t="str">
        <f>TRIM(CLEAN(TEXT(IFERROR(INDEX('Snakeden MR'!$B$4:$C$3028,MATCH($A599,'Snakeden MR'!$C$4:$C$3028,0),1),"-"),"@")))</f>
        <v>-</v>
      </c>
      <c r="D599" s="147" t="str">
        <f>TRIM(CLEAN(TEXT(IFERROR(INDEX('Snakeden MR'!$I$4:$J$3028,MATCH($A599,'Snakeden MR'!$J$4:$J$3028,0),1),"-"),"@")))</f>
        <v>-</v>
      </c>
      <c r="E599" s="147" t="str">
        <f>TRIM(CLEAN(TEXT(IFERROR(INDEX('Snakeden MR'!$P$4:$Q$3028,MATCH($A599,'Snakeden MR'!$Q$4:$Q$3028,0),1),"-"),"@")))</f>
        <v>-</v>
      </c>
      <c r="F599" s="147" t="str">
        <f>TRIM(CLEAN(TEXT(IFERROR(INDEX('Snakeden MR'!$W$4:$X$3028,MATCH($A599,'Snakeden MR'!$X$4:$X$3028,0),1),"-"),"@")))</f>
        <v>-</v>
      </c>
      <c r="G599" s="159" t="str">
        <f t="shared" si="18"/>
        <v>Not Found</v>
      </c>
      <c r="H599" t="str" cm="1">
        <f t="array" ref="H599">IF(SUMPRODUCT((TRIM(C599:F599)&lt;&gt;"-")*1)=0,
    "No Data",
    IF(COUNTIF(C599:F599,INDEX(_xlfn._xlws.FILTER(C599:F599,TRIM(C599:F599)&lt;&gt;"-"),1))=SUMPRODUCT((TRIM(C599:F599)&lt;&gt;"-")*1),
    "No Change",
    "Change"))</f>
        <v>No Data</v>
      </c>
      <c r="I599" s="159"/>
      <c r="J599"/>
      <c r="K599" s="163"/>
      <c r="L599" s="147" t="str">
        <f>TRIM(CLEAN(TEXT(IFERROR(INDEX('Glade MR'!$B$4:$C$3000,MATCH($A599,'Glade MR'!$C$4:$C$3000,0),1),"-"),"@")))</f>
        <v>-</v>
      </c>
      <c r="M599" s="147" t="str">
        <f>TRIM(CLEAN(TEXT(IFERROR(INDEX('Glade MR'!$I$4:$J$3000,MATCH($A599,'Glade MR'!$J$4:$J$3000,0),1),"-"),"@")))</f>
        <v>-</v>
      </c>
      <c r="N599" s="147" t="str">
        <f>TRIM(CLEAN(TEXT(IFERROR(INDEX('Glade MR'!$P$4:$Q$3000,MATCH($A599,'Glade MR'!$Q$4:$Q$3000,0),1),"-"),"@")))</f>
        <v>-</v>
      </c>
      <c r="O599" s="147" t="str">
        <f>TRIM(CLEAN(TEXT(IFERROR(INDEX('Glade MR'!$W$4:$X$3000,MATCH($A599,'Glade MR'!$X$4:$X$3000,0),1),"-"),"@")))</f>
        <v>-</v>
      </c>
      <c r="P599" s="159" t="str">
        <f t="shared" si="19"/>
        <v>Not Found</v>
      </c>
      <c r="Q599" t="str" cm="1">
        <f t="array" ref="Q599">IF(SUMPRODUCT((TRIM(L599:O599)&lt;&gt;"-")*1)=0,
    "No Data",
    IF(COUNTIF(L599:O599,INDEX(_xlfn._xlws.FILTER(L599:O599,TRIM(L599:O599)&lt;&gt;"-"),1))=SUMPRODUCT((TRIM(L599:O599)&lt;&gt;"-")*1),
    "No Change",
    "Change"))</f>
        <v>No Data</v>
      </c>
      <c r="R599" s="159"/>
      <c r="S599" s="111"/>
    </row>
    <row r="600" spans="1:19" x14ac:dyDescent="0.3">
      <c r="A600" t="s">
        <v>337</v>
      </c>
      <c r="B600" t="s">
        <v>1137</v>
      </c>
      <c r="C600" s="160" t="str">
        <f>TRIM(CLEAN(TEXT(IFERROR(INDEX('Snakeden MR'!$B$4:$C$3028,MATCH($A600,'Snakeden MR'!$C$4:$C$3028,0),1),"-"),"@")))</f>
        <v>-</v>
      </c>
      <c r="D600" s="147" t="str">
        <f>TRIM(CLEAN(TEXT(IFERROR(INDEX('Snakeden MR'!$I$4:$J$3028,MATCH($A600,'Snakeden MR'!$J$4:$J$3028,0),1),"-"),"@")))</f>
        <v>-</v>
      </c>
      <c r="E600" s="147" t="str">
        <f>TRIM(CLEAN(TEXT(IFERROR(INDEX('Snakeden MR'!$P$4:$Q$3028,MATCH($A600,'Snakeden MR'!$Q$4:$Q$3028,0),1),"-"),"@")))</f>
        <v>-</v>
      </c>
      <c r="F600" s="147" t="str">
        <f>TRIM(CLEAN(TEXT(IFERROR(INDEX('Snakeden MR'!$W$4:$X$3028,MATCH($A600,'Snakeden MR'!$X$4:$X$3028,0),1),"-"),"@")))</f>
        <v>-</v>
      </c>
      <c r="G600" s="159" t="str">
        <f t="shared" si="18"/>
        <v>Not Found</v>
      </c>
      <c r="H600" t="str" cm="1">
        <f t="array" ref="H600">IF(SUMPRODUCT((TRIM(C600:F600)&lt;&gt;"-")*1)=0,
    "No Data",
    IF(COUNTIF(C600:F600,INDEX(_xlfn._xlws.FILTER(C600:F600,TRIM(C600:F600)&lt;&gt;"-"),1))=SUMPRODUCT((TRIM(C600:F600)&lt;&gt;"-")*1),
    "No Change",
    "Change"))</f>
        <v>No Data</v>
      </c>
      <c r="I600" s="159"/>
      <c r="J600"/>
      <c r="K600" s="163"/>
      <c r="L600" s="147" t="str">
        <f>TRIM(CLEAN(TEXT(IFERROR(INDEX('Glade MR'!$B$4:$C$3000,MATCH($A600,'Glade MR'!$C$4:$C$3000,0),1),"-"),"@")))</f>
        <v>Pool 4</v>
      </c>
      <c r="M600" s="147" t="str">
        <f>TRIM(CLEAN(TEXT(IFERROR(INDEX('Glade MR'!$I$4:$J$3000,MATCH($A600,'Glade MR'!$J$4:$J$3000,0),1),"-"),"@")))</f>
        <v>50 m -&gt; gauge station</v>
      </c>
      <c r="N600" s="147" t="str">
        <f>TRIM(CLEAN(TEXT(IFERROR(INDEX('Glade MR'!$P$4:$Q$3000,MATCH($A600,'Glade MR'!$Q$4:$Q$3000,0),1),"-"),"@")))</f>
        <v>-</v>
      </c>
      <c r="O600" s="147" t="str">
        <f>TRIM(CLEAN(TEXT(IFERROR(INDEX('Glade MR'!$W$4:$X$3000,MATCH($A600,'Glade MR'!$X$4:$X$3000,0),1),"-"),"@")))</f>
        <v>50 m below GS</v>
      </c>
      <c r="P600" s="159" t="str">
        <f t="shared" si="19"/>
        <v>Found</v>
      </c>
      <c r="Q600" t="str" cm="1">
        <f t="array" ref="Q600">IF(SUMPRODUCT((TRIM(L600:O600)&lt;&gt;"-")*1)=0,
    "No Data",
    IF(COUNTIF(L600:O600,INDEX(_xlfn._xlws.FILTER(L600:O600,TRIM(L600:O600)&lt;&gt;"-"),1))=SUMPRODUCT((TRIM(L600:O600)&lt;&gt;"-")*1),
    "No Change",
    "Change"))</f>
        <v>Change</v>
      </c>
      <c r="R600" s="159"/>
      <c r="S600" s="111"/>
    </row>
    <row r="601" spans="1:19" x14ac:dyDescent="0.3">
      <c r="A601" t="s">
        <v>1574</v>
      </c>
      <c r="B601" t="s">
        <v>1145</v>
      </c>
      <c r="C601" s="160" t="str">
        <f>TRIM(CLEAN(TEXT(IFERROR(INDEX('Snakeden MR'!$B$4:$C$3028,MATCH($A601,'Snakeden MR'!$C$4:$C$3028,0),1),"-"),"@")))</f>
        <v>-</v>
      </c>
      <c r="D601" s="147" t="str">
        <f>TRIM(CLEAN(TEXT(IFERROR(INDEX('Snakeden MR'!$I$4:$J$3028,MATCH($A601,'Snakeden MR'!$J$4:$J$3028,0),1),"-"),"@")))</f>
        <v>-</v>
      </c>
      <c r="E601" s="147" t="str">
        <f>TRIM(CLEAN(TEXT(IFERROR(INDEX('Snakeden MR'!$P$4:$Q$3028,MATCH($A601,'Snakeden MR'!$Q$4:$Q$3028,0),1),"-"),"@")))</f>
        <v>-</v>
      </c>
      <c r="F601" s="147" t="str">
        <f>TRIM(CLEAN(TEXT(IFERROR(INDEX('Snakeden MR'!$W$4:$X$3028,MATCH($A601,'Snakeden MR'!$X$4:$X$3028,0),1),"-"),"@")))</f>
        <v>-</v>
      </c>
      <c r="G601" s="159" t="str">
        <f t="shared" si="18"/>
        <v>Not Found</v>
      </c>
      <c r="H601" t="str" cm="1">
        <f t="array" ref="H601">IF(SUMPRODUCT((TRIM(C601:F601)&lt;&gt;"-")*1)=0,
    "No Data",
    IF(COUNTIF(C601:F601,INDEX(_xlfn._xlws.FILTER(C601:F601,TRIM(C601:F601)&lt;&gt;"-"),1))=SUMPRODUCT((TRIM(C601:F601)&lt;&gt;"-")*1),
    "No Change",
    "Change"))</f>
        <v>No Data</v>
      </c>
      <c r="I601" s="159"/>
      <c r="J601"/>
      <c r="K601" s="163"/>
      <c r="L601" s="147" t="str">
        <f>TRIM(CLEAN(TEXT(IFERROR(INDEX('Glade MR'!$B$4:$C$3000,MATCH($A601,'Glade MR'!$C$4:$C$3000,0),1),"-"),"@")))</f>
        <v>-</v>
      </c>
      <c r="M601" s="147" t="str">
        <f>TRIM(CLEAN(TEXT(IFERROR(INDEX('Glade MR'!$I$4:$J$3000,MATCH($A601,'Glade MR'!$J$4:$J$3000,0),1),"-"),"@")))</f>
        <v>-</v>
      </c>
      <c r="N601" s="147" t="str">
        <f>TRIM(CLEAN(TEXT(IFERROR(INDEX('Glade MR'!$P$4:$Q$3000,MATCH($A601,'Glade MR'!$Q$4:$Q$3000,0),1),"-"),"@")))</f>
        <v>-</v>
      </c>
      <c r="O601" s="147" t="str">
        <f>TRIM(CLEAN(TEXT(IFERROR(INDEX('Glade MR'!$W$4:$X$3000,MATCH($A601,'Glade MR'!$X$4:$X$3000,0),1),"-"),"@")))</f>
        <v>-</v>
      </c>
      <c r="P601" s="159" t="str">
        <f t="shared" si="19"/>
        <v>Not Found</v>
      </c>
      <c r="Q601" t="str" cm="1">
        <f t="array" ref="Q601">IF(SUMPRODUCT((TRIM(L601:O601)&lt;&gt;"-")*1)=0,
    "No Data",
    IF(COUNTIF(L601:O601,INDEX(_xlfn._xlws.FILTER(L601:O601,TRIM(L601:O601)&lt;&gt;"-"),1))=SUMPRODUCT((TRIM(L601:O601)&lt;&gt;"-")*1),
    "No Change",
    "Change"))</f>
        <v>No Data</v>
      </c>
      <c r="R601" s="159"/>
      <c r="S601" s="111"/>
    </row>
    <row r="602" spans="1:19" x14ac:dyDescent="0.3">
      <c r="A602" t="s">
        <v>1575</v>
      </c>
      <c r="B602" t="s">
        <v>1137</v>
      </c>
      <c r="C602" s="160" t="str">
        <f>TRIM(CLEAN(TEXT(IFERROR(INDEX('Snakeden MR'!$B$4:$C$3028,MATCH($A602,'Snakeden MR'!$C$4:$C$3028,0),1),"-"),"@")))</f>
        <v>-</v>
      </c>
      <c r="D602" s="147" t="str">
        <f>TRIM(CLEAN(TEXT(IFERROR(INDEX('Snakeden MR'!$I$4:$J$3028,MATCH($A602,'Snakeden MR'!$J$4:$J$3028,0),1),"-"),"@")))</f>
        <v>-</v>
      </c>
      <c r="E602" s="147" t="str">
        <f>TRIM(CLEAN(TEXT(IFERROR(INDEX('Snakeden MR'!$P$4:$Q$3028,MATCH($A602,'Snakeden MR'!$Q$4:$Q$3028,0),1),"-"),"@")))</f>
        <v>-</v>
      </c>
      <c r="F602" s="147" t="str">
        <f>TRIM(CLEAN(TEXT(IFERROR(INDEX('Snakeden MR'!$W$4:$X$3028,MATCH($A602,'Snakeden MR'!$X$4:$X$3028,0),1),"-"),"@")))</f>
        <v>-</v>
      </c>
      <c r="G602" s="159" t="str">
        <f t="shared" si="18"/>
        <v>Not Found</v>
      </c>
      <c r="H602" t="str" cm="1">
        <f t="array" ref="H602">IF(SUMPRODUCT((TRIM(C602:F602)&lt;&gt;"-")*1)=0,
    "No Data",
    IF(COUNTIF(C602:F602,INDEX(_xlfn._xlws.FILTER(C602:F602,TRIM(C602:F602)&lt;&gt;"-"),1))=SUMPRODUCT((TRIM(C602:F602)&lt;&gt;"-")*1),
    "No Change",
    "Change"))</f>
        <v>No Data</v>
      </c>
      <c r="I602" s="159"/>
      <c r="J602"/>
      <c r="K602" s="163"/>
      <c r="L602" s="147" t="str">
        <f>TRIM(CLEAN(TEXT(IFERROR(INDEX('Glade MR'!$B$4:$C$3000,MATCH($A602,'Glade MR'!$C$4:$C$3000,0),1),"-"),"@")))</f>
        <v>-</v>
      </c>
      <c r="M602" s="147" t="str">
        <f>TRIM(CLEAN(TEXT(IFERROR(INDEX('Glade MR'!$I$4:$J$3000,MATCH($A602,'Glade MR'!$J$4:$J$3000,0),1),"-"),"@")))</f>
        <v>-</v>
      </c>
      <c r="N602" s="147" t="str">
        <f>TRIM(CLEAN(TEXT(IFERROR(INDEX('Glade MR'!$P$4:$Q$3000,MATCH($A602,'Glade MR'!$Q$4:$Q$3000,0),1),"-"),"@")))</f>
        <v>-</v>
      </c>
      <c r="O602" s="147" t="str">
        <f>TRIM(CLEAN(TEXT(IFERROR(INDEX('Glade MR'!$W$4:$X$3000,MATCH($A602,'Glade MR'!$X$4:$X$3000,0),1),"-"),"@")))</f>
        <v>-</v>
      </c>
      <c r="P602" s="159" t="str">
        <f t="shared" si="19"/>
        <v>Not Found</v>
      </c>
      <c r="Q602" t="str" cm="1">
        <f t="array" ref="Q602">IF(SUMPRODUCT((TRIM(L602:O602)&lt;&gt;"-")*1)=0,
    "No Data",
    IF(COUNTIF(L602:O602,INDEX(_xlfn._xlws.FILTER(L602:O602,TRIM(L602:O602)&lt;&gt;"-"),1))=SUMPRODUCT((TRIM(L602:O602)&lt;&gt;"-")*1),
    "No Change",
    "Change"))</f>
        <v>No Data</v>
      </c>
      <c r="R602" s="159"/>
      <c r="S602" s="111"/>
    </row>
    <row r="603" spans="1:19" x14ac:dyDescent="0.3">
      <c r="A603" t="s">
        <v>783</v>
      </c>
      <c r="B603" t="s">
        <v>1137</v>
      </c>
      <c r="C603" s="160" t="str">
        <f>TRIM(CLEAN(TEXT(IFERROR(INDEX('Snakeden MR'!$B$4:$C$3028,MATCH($A603,'Snakeden MR'!$C$4:$C$3028,0),1),"-"),"@")))</f>
        <v>-</v>
      </c>
      <c r="D603" s="147" t="str">
        <f>TRIM(CLEAN(TEXT(IFERROR(INDEX('Snakeden MR'!$I$4:$J$3028,MATCH($A603,'Snakeden MR'!$J$4:$J$3028,0),1),"-"),"@")))</f>
        <v>-</v>
      </c>
      <c r="E603" s="147" t="str">
        <f>TRIM(CLEAN(TEXT(IFERROR(INDEX('Snakeden MR'!$P$4:$Q$3028,MATCH($A603,'Snakeden MR'!$Q$4:$Q$3028,0),1),"-"),"@")))</f>
        <v>-</v>
      </c>
      <c r="F603" s="147" t="str">
        <f>TRIM(CLEAN(TEXT(IFERROR(INDEX('Snakeden MR'!$W$4:$X$3028,MATCH($A603,'Snakeden MR'!$X$4:$X$3028,0),1),"-"),"@")))</f>
        <v>-</v>
      </c>
      <c r="G603" s="159" t="str">
        <f t="shared" si="18"/>
        <v>Not Found</v>
      </c>
      <c r="H603" t="str" cm="1">
        <f t="array" ref="H603">IF(SUMPRODUCT((TRIM(C603:F603)&lt;&gt;"-")*1)=0,
    "No Data",
    IF(COUNTIF(C603:F603,INDEX(_xlfn._xlws.FILTER(C603:F603,TRIM(C603:F603)&lt;&gt;"-"),1))=SUMPRODUCT((TRIM(C603:F603)&lt;&gt;"-")*1),
    "No Change",
    "Change"))</f>
        <v>No Data</v>
      </c>
      <c r="I603" s="159"/>
      <c r="J603"/>
      <c r="K603" s="163"/>
      <c r="L603" s="147" t="str">
        <f>TRIM(CLEAN(TEXT(IFERROR(INDEX('Glade MR'!$B$4:$C$3000,MATCH($A603,'Glade MR'!$C$4:$C$3000,0),1),"-"),"@")))</f>
        <v>-</v>
      </c>
      <c r="M603" s="147" t="str">
        <f>TRIM(CLEAN(TEXT(IFERROR(INDEX('Glade MR'!$I$4:$J$3000,MATCH($A603,'Glade MR'!$J$4:$J$3000,0),1),"-"),"@")))</f>
        <v>Pool 4</v>
      </c>
      <c r="N603" s="147" t="str">
        <f>TRIM(CLEAN(TEXT(IFERROR(INDEX('Glade MR'!$P$4:$Q$3000,MATCH($A603,'Glade MR'!$Q$4:$Q$3000,0),1),"-"),"@")))</f>
        <v>-</v>
      </c>
      <c r="O603" s="147" t="str">
        <f>TRIM(CLEAN(TEXT(IFERROR(INDEX('Glade MR'!$W$4:$X$3000,MATCH($A603,'Glade MR'!$X$4:$X$3000,0),1),"-"),"@")))</f>
        <v>Pool 4</v>
      </c>
      <c r="P603" s="159" t="str">
        <f t="shared" si="19"/>
        <v>Found</v>
      </c>
      <c r="Q603" t="str" cm="1">
        <f t="array" ref="Q603">IF(SUMPRODUCT((TRIM(L603:O603)&lt;&gt;"-")*1)=0,
    "No Data",
    IF(COUNTIF(L603:O603,INDEX(_xlfn._xlws.FILTER(L603:O603,TRIM(L603:O603)&lt;&gt;"-"),1))=SUMPRODUCT((TRIM(L603:O603)&lt;&gt;"-")*1),
    "No Change",
    "Change"))</f>
        <v>No Change</v>
      </c>
      <c r="R603" s="159"/>
      <c r="S603" s="111"/>
    </row>
    <row r="604" spans="1:19" x14ac:dyDescent="0.3">
      <c r="A604" t="s">
        <v>1576</v>
      </c>
      <c r="B604" t="s">
        <v>1145</v>
      </c>
      <c r="C604" s="160" t="str">
        <f>TRIM(CLEAN(TEXT(IFERROR(INDEX('Snakeden MR'!$B$4:$C$3028,MATCH($A604,'Snakeden MR'!$C$4:$C$3028,0),1),"-"),"@")))</f>
        <v>-</v>
      </c>
      <c r="D604" s="147" t="str">
        <f>TRIM(CLEAN(TEXT(IFERROR(INDEX('Snakeden MR'!$I$4:$J$3028,MATCH($A604,'Snakeden MR'!$J$4:$J$3028,0),1),"-"),"@")))</f>
        <v>-</v>
      </c>
      <c r="E604" s="147" t="str">
        <f>TRIM(CLEAN(TEXT(IFERROR(INDEX('Snakeden MR'!$P$4:$Q$3028,MATCH($A604,'Snakeden MR'!$Q$4:$Q$3028,0),1),"-"),"@")))</f>
        <v>-</v>
      </c>
      <c r="F604" s="147" t="str">
        <f>TRIM(CLEAN(TEXT(IFERROR(INDEX('Snakeden MR'!$W$4:$X$3028,MATCH($A604,'Snakeden MR'!$X$4:$X$3028,0),1),"-"),"@")))</f>
        <v>-</v>
      </c>
      <c r="G604" s="159" t="str">
        <f t="shared" si="18"/>
        <v>Not Found</v>
      </c>
      <c r="H604" t="str" cm="1">
        <f t="array" ref="H604">IF(SUMPRODUCT((TRIM(C604:F604)&lt;&gt;"-")*1)=0,
    "No Data",
    IF(COUNTIF(C604:F604,INDEX(_xlfn._xlws.FILTER(C604:F604,TRIM(C604:F604)&lt;&gt;"-"),1))=SUMPRODUCT((TRIM(C604:F604)&lt;&gt;"-")*1),
    "No Change",
    "Change"))</f>
        <v>No Data</v>
      </c>
      <c r="I604" s="159"/>
      <c r="J604"/>
      <c r="K604" s="163"/>
      <c r="L604" s="147" t="str">
        <f>TRIM(CLEAN(TEXT(IFERROR(INDEX('Glade MR'!$B$4:$C$3000,MATCH($A604,'Glade MR'!$C$4:$C$3000,0),1),"-"),"@")))</f>
        <v>-</v>
      </c>
      <c r="M604" s="147" t="str">
        <f>TRIM(CLEAN(TEXT(IFERROR(INDEX('Glade MR'!$I$4:$J$3000,MATCH($A604,'Glade MR'!$J$4:$J$3000,0),1),"-"),"@")))</f>
        <v>-</v>
      </c>
      <c r="N604" s="147" t="str">
        <f>TRIM(CLEAN(TEXT(IFERROR(INDEX('Glade MR'!$P$4:$Q$3000,MATCH($A604,'Glade MR'!$Q$4:$Q$3000,0),1),"-"),"@")))</f>
        <v>-</v>
      </c>
      <c r="O604" s="147" t="str">
        <f>TRIM(CLEAN(TEXT(IFERROR(INDEX('Glade MR'!$W$4:$X$3000,MATCH($A604,'Glade MR'!$X$4:$X$3000,0),1),"-"),"@")))</f>
        <v>-</v>
      </c>
      <c r="P604" s="159" t="str">
        <f t="shared" si="19"/>
        <v>Not Found</v>
      </c>
      <c r="Q604" t="str" cm="1">
        <f t="array" ref="Q604">IF(SUMPRODUCT((TRIM(L604:O604)&lt;&gt;"-")*1)=0,
    "No Data",
    IF(COUNTIF(L604:O604,INDEX(_xlfn._xlws.FILTER(L604:O604,TRIM(L604:O604)&lt;&gt;"-"),1))=SUMPRODUCT((TRIM(L604:O604)&lt;&gt;"-")*1),
    "No Change",
    "Change"))</f>
        <v>No Data</v>
      </c>
      <c r="R604" s="159"/>
      <c r="S604" s="111"/>
    </row>
    <row r="605" spans="1:19" x14ac:dyDescent="0.3">
      <c r="A605" t="s">
        <v>1577</v>
      </c>
      <c r="B605" t="s">
        <v>1145</v>
      </c>
      <c r="C605" s="160" t="str">
        <f>TRIM(CLEAN(TEXT(IFERROR(INDEX('Snakeden MR'!$B$4:$C$3028,MATCH($A605,'Snakeden MR'!$C$4:$C$3028,0),1),"-"),"@")))</f>
        <v>-</v>
      </c>
      <c r="D605" s="147" t="str">
        <f>TRIM(CLEAN(TEXT(IFERROR(INDEX('Snakeden MR'!$I$4:$J$3028,MATCH($A605,'Snakeden MR'!$J$4:$J$3028,0),1),"-"),"@")))</f>
        <v>-</v>
      </c>
      <c r="E605" s="147" t="str">
        <f>TRIM(CLEAN(TEXT(IFERROR(INDEX('Snakeden MR'!$P$4:$Q$3028,MATCH($A605,'Snakeden MR'!$Q$4:$Q$3028,0),1),"-"),"@")))</f>
        <v>-</v>
      </c>
      <c r="F605" s="147" t="str">
        <f>TRIM(CLEAN(TEXT(IFERROR(INDEX('Snakeden MR'!$W$4:$X$3028,MATCH($A605,'Snakeden MR'!$X$4:$X$3028,0),1),"-"),"@")))</f>
        <v>-</v>
      </c>
      <c r="G605" s="159" t="str">
        <f t="shared" si="18"/>
        <v>Not Found</v>
      </c>
      <c r="H605" t="str" cm="1">
        <f t="array" ref="H605">IF(SUMPRODUCT((TRIM(C605:F605)&lt;&gt;"-")*1)=0,
    "No Data",
    IF(COUNTIF(C605:F605,INDEX(_xlfn._xlws.FILTER(C605:F605,TRIM(C605:F605)&lt;&gt;"-"),1))=SUMPRODUCT((TRIM(C605:F605)&lt;&gt;"-")*1),
    "No Change",
    "Change"))</f>
        <v>No Data</v>
      </c>
      <c r="I605" s="159"/>
      <c r="J605"/>
      <c r="K605" s="163"/>
      <c r="L605" s="147" t="str">
        <f>TRIM(CLEAN(TEXT(IFERROR(INDEX('Glade MR'!$B$4:$C$3000,MATCH($A605,'Glade MR'!$C$4:$C$3000,0),1),"-"),"@")))</f>
        <v>-</v>
      </c>
      <c r="M605" s="147" t="str">
        <f>TRIM(CLEAN(TEXT(IFERROR(INDEX('Glade MR'!$I$4:$J$3000,MATCH($A605,'Glade MR'!$J$4:$J$3000,0),1),"-"),"@")))</f>
        <v>-</v>
      </c>
      <c r="N605" s="147" t="str">
        <f>TRIM(CLEAN(TEXT(IFERROR(INDEX('Glade MR'!$P$4:$Q$3000,MATCH($A605,'Glade MR'!$Q$4:$Q$3000,0),1),"-"),"@")))</f>
        <v>-</v>
      </c>
      <c r="O605" s="147" t="str">
        <f>TRIM(CLEAN(TEXT(IFERROR(INDEX('Glade MR'!$W$4:$X$3000,MATCH($A605,'Glade MR'!$X$4:$X$3000,0),1),"-"),"@")))</f>
        <v>-</v>
      </c>
      <c r="P605" s="159" t="str">
        <f t="shared" si="19"/>
        <v>Not Found</v>
      </c>
      <c r="Q605" t="str" cm="1">
        <f t="array" ref="Q605">IF(SUMPRODUCT((TRIM(L605:O605)&lt;&gt;"-")*1)=0,
    "No Data",
    IF(COUNTIF(L605:O605,INDEX(_xlfn._xlws.FILTER(L605:O605,TRIM(L605:O605)&lt;&gt;"-"),1))=SUMPRODUCT((TRIM(L605:O605)&lt;&gt;"-")*1),
    "No Change",
    "Change"))</f>
        <v>No Data</v>
      </c>
      <c r="R605" s="159"/>
      <c r="S605" s="111"/>
    </row>
    <row r="606" spans="1:19" x14ac:dyDescent="0.3">
      <c r="A606" t="s">
        <v>64</v>
      </c>
      <c r="B606" t="s">
        <v>1145</v>
      </c>
      <c r="C606" s="160" t="str">
        <f>TRIM(CLEAN(TEXT(IFERROR(INDEX('Snakeden MR'!$B$4:$C$3028,MATCH($A606,'Snakeden MR'!$C$4:$C$3028,0),1),"-"),"@")))</f>
        <v>-</v>
      </c>
      <c r="D606" s="147" t="str">
        <f>TRIM(CLEAN(TEXT(IFERROR(INDEX('Snakeden MR'!$I$4:$J$3028,MATCH($A606,'Snakeden MR'!$J$4:$J$3028,0),1),"-"),"@")))</f>
        <v>-</v>
      </c>
      <c r="E606" s="147" t="str">
        <f>TRIM(CLEAN(TEXT(IFERROR(INDEX('Snakeden MR'!$P$4:$Q$3028,MATCH($A606,'Snakeden MR'!$Q$4:$Q$3028,0),1),"-"),"@")))</f>
        <v>-</v>
      </c>
      <c r="F606" s="147" t="str">
        <f>TRIM(CLEAN(TEXT(IFERROR(INDEX('Snakeden MR'!$W$4:$X$3028,MATCH($A606,'Snakeden MR'!$X$4:$X$3028,0),1),"-"),"@")))</f>
        <v>-</v>
      </c>
      <c r="G606" s="159" t="str">
        <f t="shared" si="18"/>
        <v>Not Found</v>
      </c>
      <c r="H606" t="str" cm="1">
        <f t="array" ref="H606">IF(SUMPRODUCT((TRIM(C606:F606)&lt;&gt;"-")*1)=0,
    "No Data",
    IF(COUNTIF(C606:F606,INDEX(_xlfn._xlws.FILTER(C606:F606,TRIM(C606:F606)&lt;&gt;"-"),1))=SUMPRODUCT((TRIM(C606:F606)&lt;&gt;"-")*1),
    "No Change",
    "Change"))</f>
        <v>No Data</v>
      </c>
      <c r="I606" s="159"/>
      <c r="J606"/>
      <c r="K606" s="163"/>
      <c r="L606" s="147" t="str">
        <f>TRIM(CLEAN(TEXT(IFERROR(INDEX('Glade MR'!$B$4:$C$3000,MATCH($A606,'Glade MR'!$C$4:$C$3000,0),1),"-"),"@")))</f>
        <v>-</v>
      </c>
      <c r="M606" s="147" t="str">
        <f>TRIM(CLEAN(TEXT(IFERROR(INDEX('Glade MR'!$I$4:$J$3000,MATCH($A606,'Glade MR'!$J$4:$J$3000,0),1),"-"),"@")))</f>
        <v>-</v>
      </c>
      <c r="N606" s="147" t="str">
        <f>TRIM(CLEAN(TEXT(IFERROR(INDEX('Glade MR'!$P$4:$Q$3000,MATCH($A606,'Glade MR'!$Q$4:$Q$3000,0),1),"-"),"@")))</f>
        <v>-</v>
      </c>
      <c r="O606" s="147" t="str">
        <f>TRIM(CLEAN(TEXT(IFERROR(INDEX('Glade MR'!$W$4:$X$3000,MATCH($A606,'Glade MR'!$X$4:$X$3000,0),1),"-"),"@")))</f>
        <v>-</v>
      </c>
      <c r="P606" s="159" t="str">
        <f t="shared" si="19"/>
        <v>Not Found</v>
      </c>
      <c r="Q606" t="str" cm="1">
        <f t="array" ref="Q606">IF(SUMPRODUCT((TRIM(L606:O606)&lt;&gt;"-")*1)=0,
    "No Data",
    IF(COUNTIF(L606:O606,INDEX(_xlfn._xlws.FILTER(L606:O606,TRIM(L606:O606)&lt;&gt;"-"),1))=SUMPRODUCT((TRIM(L606:O606)&lt;&gt;"-")*1),
    "No Change",
    "Change"))</f>
        <v>No Data</v>
      </c>
      <c r="R606" s="159"/>
      <c r="S606" s="111"/>
    </row>
    <row r="607" spans="1:19" x14ac:dyDescent="0.3">
      <c r="A607" t="s">
        <v>608</v>
      </c>
      <c r="B607" t="s">
        <v>1137</v>
      </c>
      <c r="C607" s="160" t="str">
        <f>TRIM(CLEAN(TEXT(IFERROR(INDEX('Snakeden MR'!$B$4:$C$3028,MATCH($A607,'Snakeden MR'!$C$4:$C$3028,0),1),"-"),"@")))</f>
        <v>-</v>
      </c>
      <c r="D607" s="147" t="str">
        <f>TRIM(CLEAN(TEXT(IFERROR(INDEX('Snakeden MR'!$I$4:$J$3028,MATCH($A607,'Snakeden MR'!$J$4:$J$3028,0),1),"-"),"@")))</f>
        <v>-</v>
      </c>
      <c r="E607" s="147" t="str">
        <f>TRIM(CLEAN(TEXT(IFERROR(INDEX('Snakeden MR'!$P$4:$Q$3028,MATCH($A607,'Snakeden MR'!$Q$4:$Q$3028,0),1),"-"),"@")))</f>
        <v>-</v>
      </c>
      <c r="F607" s="147" t="str">
        <f>TRIM(CLEAN(TEXT(IFERROR(INDEX('Snakeden MR'!$W$4:$X$3028,MATCH($A607,'Snakeden MR'!$X$4:$X$3028,0),1),"-"),"@")))</f>
        <v>-</v>
      </c>
      <c r="G607" s="159" t="str">
        <f t="shared" si="18"/>
        <v>Not Found</v>
      </c>
      <c r="H607" t="str" cm="1">
        <f t="array" ref="H607">IF(SUMPRODUCT((TRIM(C607:F607)&lt;&gt;"-")*1)=0,
    "No Data",
    IF(COUNTIF(C607:F607,INDEX(_xlfn._xlws.FILTER(C607:F607,TRIM(C607:F607)&lt;&gt;"-"),1))=SUMPRODUCT((TRIM(C607:F607)&lt;&gt;"-")*1),
    "No Change",
    "Change"))</f>
        <v>No Data</v>
      </c>
      <c r="I607" s="159"/>
      <c r="J607"/>
      <c r="K607" s="163"/>
      <c r="L607" s="147" t="str">
        <f>TRIM(CLEAN(TEXT(IFERROR(INDEX('Glade MR'!$B$4:$C$3000,MATCH($A607,'Glade MR'!$C$4:$C$3000,0),1),"-"),"@")))</f>
        <v>-</v>
      </c>
      <c r="M607" s="147" t="str">
        <f>TRIM(CLEAN(TEXT(IFERROR(INDEX('Glade MR'!$I$4:$J$3000,MATCH($A607,'Glade MR'!$J$4:$J$3000,0),1),"-"),"@")))</f>
        <v>-</v>
      </c>
      <c r="N607" s="147" t="str">
        <f>TRIM(CLEAN(TEXT(IFERROR(INDEX('Glade MR'!$P$4:$Q$3000,MATCH($A607,'Glade MR'!$Q$4:$Q$3000,0),1),"-"),"@")))</f>
        <v>-</v>
      </c>
      <c r="O607" s="147" t="str">
        <f>TRIM(CLEAN(TEXT(IFERROR(INDEX('Glade MR'!$W$4:$X$3000,MATCH($A607,'Glade MR'!$X$4:$X$3000,0),1),"-"),"@")))</f>
        <v>Pool 8</v>
      </c>
      <c r="P607" s="159" t="str">
        <f t="shared" si="19"/>
        <v>Found</v>
      </c>
      <c r="Q607" t="str" cm="1">
        <f t="array" ref="Q607">IF(SUMPRODUCT((TRIM(L607:O607)&lt;&gt;"-")*1)=0,
    "No Data",
    IF(COUNTIF(L607:O607,INDEX(_xlfn._xlws.FILTER(L607:O607,TRIM(L607:O607)&lt;&gt;"-"),1))=SUMPRODUCT((TRIM(L607:O607)&lt;&gt;"-")*1),
    "No Change",
    "Change"))</f>
        <v>No Change</v>
      </c>
      <c r="R607" s="159"/>
      <c r="S607" s="111"/>
    </row>
    <row r="608" spans="1:19" x14ac:dyDescent="0.3">
      <c r="A608" t="s">
        <v>135</v>
      </c>
      <c r="B608" t="s">
        <v>1145</v>
      </c>
      <c r="C608" s="160" t="str">
        <f>TRIM(CLEAN(TEXT(IFERROR(INDEX('Snakeden MR'!$B$4:$C$3028,MATCH($A608,'Snakeden MR'!$C$4:$C$3028,0),1),"-"),"@")))</f>
        <v>-</v>
      </c>
      <c r="D608" s="147" t="str">
        <f>TRIM(CLEAN(TEXT(IFERROR(INDEX('Snakeden MR'!$I$4:$J$3028,MATCH($A608,'Snakeden MR'!$J$4:$J$3028,0),1),"-"),"@")))</f>
        <v>-</v>
      </c>
      <c r="E608" s="147" t="str">
        <f>TRIM(CLEAN(TEXT(IFERROR(INDEX('Snakeden MR'!$P$4:$Q$3028,MATCH($A608,'Snakeden MR'!$Q$4:$Q$3028,0),1),"-"),"@")))</f>
        <v>Riffle B</v>
      </c>
      <c r="F608" s="147" t="str">
        <f>TRIM(CLEAN(TEXT(IFERROR(INDEX('Snakeden MR'!$W$4:$X$3028,MATCH($A608,'Snakeden MR'!$X$4:$X$3028,0),1),"-"),"@")))</f>
        <v>Pool 2</v>
      </c>
      <c r="G608" s="159" t="str">
        <f t="shared" si="18"/>
        <v>Found</v>
      </c>
      <c r="H608" t="str" cm="1">
        <f t="array" ref="H608">IF(SUMPRODUCT((TRIM(C608:F608)&lt;&gt;"-")*1)=0,
    "No Data",
    IF(COUNTIF(C608:F608,INDEX(_xlfn._xlws.FILTER(C608:F608,TRIM(C608:F608)&lt;&gt;"-"),1))=SUMPRODUCT((TRIM(C608:F608)&lt;&gt;"-")*1),
    "No Change",
    "Change"))</f>
        <v>Change</v>
      </c>
      <c r="I608" s="159"/>
      <c r="J608"/>
      <c r="K608" s="163"/>
      <c r="L608" s="147" t="str">
        <f>TRIM(CLEAN(TEXT(IFERROR(INDEX('Glade MR'!$B$4:$C$3000,MATCH($A608,'Glade MR'!$C$4:$C$3000,0),1),"-"),"@")))</f>
        <v>-</v>
      </c>
      <c r="M608" s="147" t="str">
        <f>TRIM(CLEAN(TEXT(IFERROR(INDEX('Glade MR'!$I$4:$J$3000,MATCH($A608,'Glade MR'!$J$4:$J$3000,0),1),"-"),"@")))</f>
        <v>-</v>
      </c>
      <c r="N608" s="147" t="str">
        <f>TRIM(CLEAN(TEXT(IFERROR(INDEX('Glade MR'!$P$4:$Q$3000,MATCH($A608,'Glade MR'!$Q$4:$Q$3000,0),1),"-"),"@")))</f>
        <v>-</v>
      </c>
      <c r="O608" s="147" t="str">
        <f>TRIM(CLEAN(TEXT(IFERROR(INDEX('Glade MR'!$W$4:$X$3000,MATCH($A608,'Glade MR'!$X$4:$X$3000,0),1),"-"),"@")))</f>
        <v>-</v>
      </c>
      <c r="P608" s="159" t="str">
        <f t="shared" si="19"/>
        <v>Not Found</v>
      </c>
      <c r="Q608" t="str" cm="1">
        <f t="array" ref="Q608">IF(SUMPRODUCT((TRIM(L608:O608)&lt;&gt;"-")*1)=0,
    "No Data",
    IF(COUNTIF(L608:O608,INDEX(_xlfn._xlws.FILTER(L608:O608,TRIM(L608:O608)&lt;&gt;"-"),1))=SUMPRODUCT((TRIM(L608:O608)&lt;&gt;"-")*1),
    "No Change",
    "Change"))</f>
        <v>No Data</v>
      </c>
      <c r="R608" s="159"/>
      <c r="S608" s="111"/>
    </row>
    <row r="609" spans="1:19" x14ac:dyDescent="0.3">
      <c r="A609" t="s">
        <v>494</v>
      </c>
      <c r="B609" t="s">
        <v>1137</v>
      </c>
      <c r="C609" s="160" t="str">
        <f>TRIM(CLEAN(TEXT(IFERROR(INDEX('Snakeden MR'!$B$4:$C$3028,MATCH($A609,'Snakeden MR'!$C$4:$C$3028,0),1),"-"),"@")))</f>
        <v>-</v>
      </c>
      <c r="D609" s="147" t="str">
        <f>TRIM(CLEAN(TEXT(IFERROR(INDEX('Snakeden MR'!$I$4:$J$3028,MATCH($A609,'Snakeden MR'!$J$4:$J$3028,0),1),"-"),"@")))</f>
        <v>-</v>
      </c>
      <c r="E609" s="147" t="str">
        <f>TRIM(CLEAN(TEXT(IFERROR(INDEX('Snakeden MR'!$P$4:$Q$3028,MATCH($A609,'Snakeden MR'!$Q$4:$Q$3028,0),1),"-"),"@")))</f>
        <v>-</v>
      </c>
      <c r="F609" s="147" t="str">
        <f>TRIM(CLEAN(TEXT(IFERROR(INDEX('Snakeden MR'!$W$4:$X$3028,MATCH($A609,'Snakeden MR'!$X$4:$X$3028,0),1),"-"),"@")))</f>
        <v>-</v>
      </c>
      <c r="G609" s="159" t="str">
        <f t="shared" si="18"/>
        <v>Not Found</v>
      </c>
      <c r="H609" t="str" cm="1">
        <f t="array" ref="H609">IF(SUMPRODUCT((TRIM(C609:F609)&lt;&gt;"-")*1)=0,
    "No Data",
    IF(COUNTIF(C609:F609,INDEX(_xlfn._xlws.FILTER(C609:F609,TRIM(C609:F609)&lt;&gt;"-"),1))=SUMPRODUCT((TRIM(C609:F609)&lt;&gt;"-")*1),
    "No Change",
    "Change"))</f>
        <v>No Data</v>
      </c>
      <c r="I609" s="159"/>
      <c r="J609"/>
      <c r="K609" s="163"/>
      <c r="L609" s="147" t="str">
        <f>TRIM(CLEAN(TEXT(IFERROR(INDEX('Glade MR'!$B$4:$C$3000,MATCH($A609,'Glade MR'!$C$4:$C$3000,0),1),"-"),"@")))</f>
        <v>-</v>
      </c>
      <c r="M609" s="147" t="str">
        <f>TRIM(CLEAN(TEXT(IFERROR(INDEX('Glade MR'!$I$4:$J$3000,MATCH($A609,'Glade MR'!$J$4:$J$3000,0),1),"-"),"@")))</f>
        <v>Pool 10</v>
      </c>
      <c r="N609" s="147" t="str">
        <f>TRIM(CLEAN(TEXT(IFERROR(INDEX('Glade MR'!$P$4:$Q$3000,MATCH($A609,'Glade MR'!$Q$4:$Q$3000,0),1),"-"),"@")))</f>
        <v>-</v>
      </c>
      <c r="O609" s="147" t="str">
        <f>TRIM(CLEAN(TEXT(IFERROR(INDEX('Glade MR'!$W$4:$X$3000,MATCH($A609,'Glade MR'!$X$4:$X$3000,0),1),"-"),"@")))</f>
        <v>Pool 10</v>
      </c>
      <c r="P609" s="159" t="str">
        <f t="shared" si="19"/>
        <v>Found</v>
      </c>
      <c r="Q609" t="str" cm="1">
        <f t="array" ref="Q609">IF(SUMPRODUCT((TRIM(L609:O609)&lt;&gt;"-")*1)=0,
    "No Data",
    IF(COUNTIF(L609:O609,INDEX(_xlfn._xlws.FILTER(L609:O609,TRIM(L609:O609)&lt;&gt;"-"),1))=SUMPRODUCT((TRIM(L609:O609)&lt;&gt;"-")*1),
    "No Change",
    "Change"))</f>
        <v>No Change</v>
      </c>
      <c r="R609" s="159"/>
      <c r="S609" s="111"/>
    </row>
    <row r="610" spans="1:19" x14ac:dyDescent="0.3">
      <c r="A610" t="s">
        <v>1578</v>
      </c>
      <c r="B610" t="s">
        <v>1145</v>
      </c>
      <c r="C610" s="160" t="str">
        <f>TRIM(CLEAN(TEXT(IFERROR(INDEX('Snakeden MR'!$B$4:$C$3028,MATCH($A610,'Snakeden MR'!$C$4:$C$3028,0),1),"-"),"@")))</f>
        <v>-</v>
      </c>
      <c r="D610" s="147" t="str">
        <f>TRIM(CLEAN(TEXT(IFERROR(INDEX('Snakeden MR'!$I$4:$J$3028,MATCH($A610,'Snakeden MR'!$J$4:$J$3028,0),1),"-"),"@")))</f>
        <v>-</v>
      </c>
      <c r="E610" s="147" t="str">
        <f>TRIM(CLEAN(TEXT(IFERROR(INDEX('Snakeden MR'!$P$4:$Q$3028,MATCH($A610,'Snakeden MR'!$Q$4:$Q$3028,0),1),"-"),"@")))</f>
        <v>-</v>
      </c>
      <c r="F610" s="147" t="str">
        <f>TRIM(CLEAN(TEXT(IFERROR(INDEX('Snakeden MR'!$W$4:$X$3028,MATCH($A610,'Snakeden MR'!$X$4:$X$3028,0),1),"-"),"@")))</f>
        <v>-</v>
      </c>
      <c r="G610" s="159" t="str">
        <f t="shared" si="18"/>
        <v>Not Found</v>
      </c>
      <c r="H610" t="str" cm="1">
        <f t="array" ref="H610">IF(SUMPRODUCT((TRIM(C610:F610)&lt;&gt;"-")*1)=0,
    "No Data",
    IF(COUNTIF(C610:F610,INDEX(_xlfn._xlws.FILTER(C610:F610,TRIM(C610:F610)&lt;&gt;"-"),1))=SUMPRODUCT((TRIM(C610:F610)&lt;&gt;"-")*1),
    "No Change",
    "Change"))</f>
        <v>No Data</v>
      </c>
      <c r="I610" s="159"/>
      <c r="J610"/>
      <c r="K610" s="163"/>
      <c r="L610" s="147" t="str">
        <f>TRIM(CLEAN(TEXT(IFERROR(INDEX('Glade MR'!$B$4:$C$3000,MATCH($A610,'Glade MR'!$C$4:$C$3000,0),1),"-"),"@")))</f>
        <v>-</v>
      </c>
      <c r="M610" s="147" t="str">
        <f>TRIM(CLEAN(TEXT(IFERROR(INDEX('Glade MR'!$I$4:$J$3000,MATCH($A610,'Glade MR'!$J$4:$J$3000,0),1),"-"),"@")))</f>
        <v>-</v>
      </c>
      <c r="N610" s="147" t="str">
        <f>TRIM(CLEAN(TEXT(IFERROR(INDEX('Glade MR'!$P$4:$Q$3000,MATCH($A610,'Glade MR'!$Q$4:$Q$3000,0),1),"-"),"@")))</f>
        <v>-</v>
      </c>
      <c r="O610" s="147" t="str">
        <f>TRIM(CLEAN(TEXT(IFERROR(INDEX('Glade MR'!$W$4:$X$3000,MATCH($A610,'Glade MR'!$X$4:$X$3000,0),1),"-"),"@")))</f>
        <v>-</v>
      </c>
      <c r="P610" s="159" t="str">
        <f t="shared" si="19"/>
        <v>Not Found</v>
      </c>
      <c r="Q610" t="str" cm="1">
        <f t="array" ref="Q610">IF(SUMPRODUCT((TRIM(L610:O610)&lt;&gt;"-")*1)=0,
    "No Data",
    IF(COUNTIF(L610:O610,INDEX(_xlfn._xlws.FILTER(L610:O610,TRIM(L610:O610)&lt;&gt;"-"),1))=SUMPRODUCT((TRIM(L610:O610)&lt;&gt;"-")*1),
    "No Change",
    "Change"))</f>
        <v>No Data</v>
      </c>
      <c r="R610" s="159"/>
      <c r="S610" s="111"/>
    </row>
    <row r="611" spans="1:19" x14ac:dyDescent="0.3">
      <c r="A611" t="s">
        <v>1579</v>
      </c>
      <c r="B611" t="s">
        <v>1137</v>
      </c>
      <c r="C611" s="160" t="str">
        <f>TRIM(CLEAN(TEXT(IFERROR(INDEX('Snakeden MR'!$B$4:$C$3028,MATCH($A611,'Snakeden MR'!$C$4:$C$3028,0),1),"-"),"@")))</f>
        <v>-</v>
      </c>
      <c r="D611" s="147" t="str">
        <f>TRIM(CLEAN(TEXT(IFERROR(INDEX('Snakeden MR'!$I$4:$J$3028,MATCH($A611,'Snakeden MR'!$J$4:$J$3028,0),1),"-"),"@")))</f>
        <v>-</v>
      </c>
      <c r="E611" s="147" t="str">
        <f>TRIM(CLEAN(TEXT(IFERROR(INDEX('Snakeden MR'!$P$4:$Q$3028,MATCH($A611,'Snakeden MR'!$Q$4:$Q$3028,0),1),"-"),"@")))</f>
        <v>-</v>
      </c>
      <c r="F611" s="147" t="str">
        <f>TRIM(CLEAN(TEXT(IFERROR(INDEX('Snakeden MR'!$W$4:$X$3028,MATCH($A611,'Snakeden MR'!$X$4:$X$3028,0),1),"-"),"@")))</f>
        <v>-</v>
      </c>
      <c r="G611" s="159" t="str">
        <f t="shared" si="18"/>
        <v>Not Found</v>
      </c>
      <c r="H611" t="str" cm="1">
        <f t="array" ref="H611">IF(SUMPRODUCT((TRIM(C611:F611)&lt;&gt;"-")*1)=0,
    "No Data",
    IF(COUNTIF(C611:F611,INDEX(_xlfn._xlws.FILTER(C611:F611,TRIM(C611:F611)&lt;&gt;"-"),1))=SUMPRODUCT((TRIM(C611:F611)&lt;&gt;"-")*1),
    "No Change",
    "Change"))</f>
        <v>No Data</v>
      </c>
      <c r="I611" s="159"/>
      <c r="J611"/>
      <c r="K611" s="163"/>
      <c r="L611" s="147" t="str">
        <f>TRIM(CLEAN(TEXT(IFERROR(INDEX('Glade MR'!$B$4:$C$3000,MATCH($A611,'Glade MR'!$C$4:$C$3000,0),1),"-"),"@")))</f>
        <v>-</v>
      </c>
      <c r="M611" s="147" t="str">
        <f>TRIM(CLEAN(TEXT(IFERROR(INDEX('Glade MR'!$I$4:$J$3000,MATCH($A611,'Glade MR'!$J$4:$J$3000,0),1),"-"),"@")))</f>
        <v>-</v>
      </c>
      <c r="N611" s="147" t="str">
        <f>TRIM(CLEAN(TEXT(IFERROR(INDEX('Glade MR'!$P$4:$Q$3000,MATCH($A611,'Glade MR'!$Q$4:$Q$3000,0),1),"-"),"@")))</f>
        <v>-</v>
      </c>
      <c r="O611" s="147" t="str">
        <f>TRIM(CLEAN(TEXT(IFERROR(INDEX('Glade MR'!$W$4:$X$3000,MATCH($A611,'Glade MR'!$X$4:$X$3000,0),1),"-"),"@")))</f>
        <v>-</v>
      </c>
      <c r="P611" s="159" t="str">
        <f t="shared" si="19"/>
        <v>Not Found</v>
      </c>
      <c r="Q611" t="str" cm="1">
        <f t="array" ref="Q611">IF(SUMPRODUCT((TRIM(L611:O611)&lt;&gt;"-")*1)=0,
    "No Data",
    IF(COUNTIF(L611:O611,INDEX(_xlfn._xlws.FILTER(L611:O611,TRIM(L611:O611)&lt;&gt;"-"),1))=SUMPRODUCT((TRIM(L611:O611)&lt;&gt;"-")*1),
    "No Change",
    "Change"))</f>
        <v>No Data</v>
      </c>
      <c r="R611" s="159"/>
      <c r="S611" s="111"/>
    </row>
    <row r="612" spans="1:19" x14ac:dyDescent="0.3">
      <c r="A612" t="s">
        <v>983</v>
      </c>
      <c r="B612" t="s">
        <v>1137</v>
      </c>
      <c r="C612" s="160" t="str">
        <f>TRIM(CLEAN(TEXT(IFERROR(INDEX('Snakeden MR'!$B$4:$C$3028,MATCH($A612,'Snakeden MR'!$C$4:$C$3028,0),1),"-"),"@")))</f>
        <v>-</v>
      </c>
      <c r="D612" s="147" t="str">
        <f>TRIM(CLEAN(TEXT(IFERROR(INDEX('Snakeden MR'!$I$4:$J$3028,MATCH($A612,'Snakeden MR'!$J$4:$J$3028,0),1),"-"),"@")))</f>
        <v>-</v>
      </c>
      <c r="E612" s="147" t="str">
        <f>TRIM(CLEAN(TEXT(IFERROR(INDEX('Snakeden MR'!$P$4:$Q$3028,MATCH($A612,'Snakeden MR'!$Q$4:$Q$3028,0),1),"-"),"@")))</f>
        <v>-</v>
      </c>
      <c r="F612" s="147" t="str">
        <f>TRIM(CLEAN(TEXT(IFERROR(INDEX('Snakeden MR'!$W$4:$X$3028,MATCH($A612,'Snakeden MR'!$X$4:$X$3028,0),1),"-"),"@")))</f>
        <v>-</v>
      </c>
      <c r="G612" s="159" t="str">
        <f t="shared" si="18"/>
        <v>Not Found</v>
      </c>
      <c r="H612" t="str" cm="1">
        <f t="array" ref="H612">IF(SUMPRODUCT((TRIM(C612:F612)&lt;&gt;"-")*1)=0,
    "No Data",
    IF(COUNTIF(C612:F612,INDEX(_xlfn._xlws.FILTER(C612:F612,TRIM(C612:F612)&lt;&gt;"-"),1))=SUMPRODUCT((TRIM(C612:F612)&lt;&gt;"-")*1),
    "No Change",
    "Change"))</f>
        <v>No Data</v>
      </c>
      <c r="I612" s="159"/>
      <c r="J612"/>
      <c r="K612" s="163"/>
      <c r="L612" s="147" t="str">
        <f>TRIM(CLEAN(TEXT(IFERROR(INDEX('Glade MR'!$B$4:$C$3000,MATCH($A612,'Glade MR'!$C$4:$C$3000,0),1),"-"),"@")))</f>
        <v>-</v>
      </c>
      <c r="M612" s="147" t="str">
        <f>TRIM(CLEAN(TEXT(IFERROR(INDEX('Glade MR'!$I$4:$J$3000,MATCH($A612,'Glade MR'!$J$4:$J$3000,0),1),"-"),"@")))</f>
        <v>Pool 10</v>
      </c>
      <c r="N612" s="147" t="str">
        <f>TRIM(CLEAN(TEXT(IFERROR(INDEX('Glade MR'!$P$4:$Q$3000,MATCH($A612,'Glade MR'!$Q$4:$Q$3000,0),1),"-"),"@")))</f>
        <v>-</v>
      </c>
      <c r="O612" s="147" t="str">
        <f>TRIM(CLEAN(TEXT(IFERROR(INDEX('Glade MR'!$W$4:$X$3000,MATCH($A612,'Glade MR'!$X$4:$X$3000,0),1),"-"),"@")))</f>
        <v>-</v>
      </c>
      <c r="P612" s="159" t="str">
        <f t="shared" si="19"/>
        <v>Found</v>
      </c>
      <c r="Q612" t="str" cm="1">
        <f t="array" ref="Q612">IF(SUMPRODUCT((TRIM(L612:O612)&lt;&gt;"-")*1)=0,
    "No Data",
    IF(COUNTIF(L612:O612,INDEX(_xlfn._xlws.FILTER(L612:O612,TRIM(L612:O612)&lt;&gt;"-"),1))=SUMPRODUCT((TRIM(L612:O612)&lt;&gt;"-")*1),
    "No Change",
    "Change"))</f>
        <v>No Change</v>
      </c>
      <c r="R612" s="159"/>
      <c r="S612" s="111"/>
    </row>
    <row r="613" spans="1:19" x14ac:dyDescent="0.3">
      <c r="A613" t="s">
        <v>1580</v>
      </c>
      <c r="B613" t="s">
        <v>1137</v>
      </c>
      <c r="C613" s="160" t="str">
        <f>TRIM(CLEAN(TEXT(IFERROR(INDEX('Snakeden MR'!$B$4:$C$3028,MATCH($A613,'Snakeden MR'!$C$4:$C$3028,0),1),"-"),"@")))</f>
        <v>-</v>
      </c>
      <c r="D613" s="147" t="str">
        <f>TRIM(CLEAN(TEXT(IFERROR(INDEX('Snakeden MR'!$I$4:$J$3028,MATCH($A613,'Snakeden MR'!$J$4:$J$3028,0),1),"-"),"@")))</f>
        <v>-</v>
      </c>
      <c r="E613" s="147" t="str">
        <f>TRIM(CLEAN(TEXT(IFERROR(INDEX('Snakeden MR'!$P$4:$Q$3028,MATCH($A613,'Snakeden MR'!$Q$4:$Q$3028,0),1),"-"),"@")))</f>
        <v>-</v>
      </c>
      <c r="F613" s="147" t="str">
        <f>TRIM(CLEAN(TEXT(IFERROR(INDEX('Snakeden MR'!$W$4:$X$3028,MATCH($A613,'Snakeden MR'!$X$4:$X$3028,0),1),"-"),"@")))</f>
        <v>-</v>
      </c>
      <c r="G613" s="159" t="str">
        <f t="shared" si="18"/>
        <v>Not Found</v>
      </c>
      <c r="H613" t="str" cm="1">
        <f t="array" ref="H613">IF(SUMPRODUCT((TRIM(C613:F613)&lt;&gt;"-")*1)=0,
    "No Data",
    IF(COUNTIF(C613:F613,INDEX(_xlfn._xlws.FILTER(C613:F613,TRIM(C613:F613)&lt;&gt;"-"),1))=SUMPRODUCT((TRIM(C613:F613)&lt;&gt;"-")*1),
    "No Change",
    "Change"))</f>
        <v>No Data</v>
      </c>
      <c r="I613" s="159"/>
      <c r="J613"/>
      <c r="K613" s="163"/>
      <c r="L613" s="147" t="str">
        <f>TRIM(CLEAN(TEXT(IFERROR(INDEX('Glade MR'!$B$4:$C$3000,MATCH($A613,'Glade MR'!$C$4:$C$3000,0),1),"-"),"@")))</f>
        <v>-</v>
      </c>
      <c r="M613" s="147" t="str">
        <f>TRIM(CLEAN(TEXT(IFERROR(INDEX('Glade MR'!$I$4:$J$3000,MATCH($A613,'Glade MR'!$J$4:$J$3000,0),1),"-"),"@")))</f>
        <v>-</v>
      </c>
      <c r="N613" s="147" t="str">
        <f>TRIM(CLEAN(TEXT(IFERROR(INDEX('Glade MR'!$P$4:$Q$3000,MATCH($A613,'Glade MR'!$Q$4:$Q$3000,0),1),"-"),"@")))</f>
        <v>-</v>
      </c>
      <c r="O613" s="147" t="str">
        <f>TRIM(CLEAN(TEXT(IFERROR(INDEX('Glade MR'!$W$4:$X$3000,MATCH($A613,'Glade MR'!$X$4:$X$3000,0),1),"-"),"@")))</f>
        <v>-</v>
      </c>
      <c r="P613" s="159" t="str">
        <f t="shared" si="19"/>
        <v>Not Found</v>
      </c>
      <c r="Q613" t="str" cm="1">
        <f t="array" ref="Q613">IF(SUMPRODUCT((TRIM(L613:O613)&lt;&gt;"-")*1)=0,
    "No Data",
    IF(COUNTIF(L613:O613,INDEX(_xlfn._xlws.FILTER(L613:O613,TRIM(L613:O613)&lt;&gt;"-"),1))=SUMPRODUCT((TRIM(L613:O613)&lt;&gt;"-")*1),
    "No Change",
    "Change"))</f>
        <v>No Data</v>
      </c>
      <c r="R613" s="159"/>
      <c r="S613" s="111"/>
    </row>
    <row r="614" spans="1:19" x14ac:dyDescent="0.3">
      <c r="A614" t="s">
        <v>1581</v>
      </c>
      <c r="B614" t="s">
        <v>1145</v>
      </c>
      <c r="C614" s="160" t="str">
        <f>TRIM(CLEAN(TEXT(IFERROR(INDEX('Snakeden MR'!$B$4:$C$3028,MATCH($A614,'Snakeden MR'!$C$4:$C$3028,0),1),"-"),"@")))</f>
        <v>-</v>
      </c>
      <c r="D614" s="147" t="str">
        <f>TRIM(CLEAN(TEXT(IFERROR(INDEX('Snakeden MR'!$I$4:$J$3028,MATCH($A614,'Snakeden MR'!$J$4:$J$3028,0),1),"-"),"@")))</f>
        <v>-</v>
      </c>
      <c r="E614" s="147" t="str">
        <f>TRIM(CLEAN(TEXT(IFERROR(INDEX('Snakeden MR'!$P$4:$Q$3028,MATCH($A614,'Snakeden MR'!$Q$4:$Q$3028,0),1),"-"),"@")))</f>
        <v>-</v>
      </c>
      <c r="F614" s="147" t="str">
        <f>TRIM(CLEAN(TEXT(IFERROR(INDEX('Snakeden MR'!$W$4:$X$3028,MATCH($A614,'Snakeden MR'!$X$4:$X$3028,0),1),"-"),"@")))</f>
        <v>-</v>
      </c>
      <c r="G614" s="159" t="str">
        <f t="shared" si="18"/>
        <v>Not Found</v>
      </c>
      <c r="H614" t="str" cm="1">
        <f t="array" ref="H614">IF(SUMPRODUCT((TRIM(C614:F614)&lt;&gt;"-")*1)=0,
    "No Data",
    IF(COUNTIF(C614:F614,INDEX(_xlfn._xlws.FILTER(C614:F614,TRIM(C614:F614)&lt;&gt;"-"),1))=SUMPRODUCT((TRIM(C614:F614)&lt;&gt;"-")*1),
    "No Change",
    "Change"))</f>
        <v>No Data</v>
      </c>
      <c r="I614" s="159"/>
      <c r="J614"/>
      <c r="K614" s="163"/>
      <c r="L614" s="147" t="str">
        <f>TRIM(CLEAN(TEXT(IFERROR(INDEX('Glade MR'!$B$4:$C$3000,MATCH($A614,'Glade MR'!$C$4:$C$3000,0),1),"-"),"@")))</f>
        <v>-</v>
      </c>
      <c r="M614" s="147" t="str">
        <f>TRIM(CLEAN(TEXT(IFERROR(INDEX('Glade MR'!$I$4:$J$3000,MATCH($A614,'Glade MR'!$J$4:$J$3000,0),1),"-"),"@")))</f>
        <v>-</v>
      </c>
      <c r="N614" s="147" t="str">
        <f>TRIM(CLEAN(TEXT(IFERROR(INDEX('Glade MR'!$P$4:$Q$3000,MATCH($A614,'Glade MR'!$Q$4:$Q$3000,0),1),"-"),"@")))</f>
        <v>-</v>
      </c>
      <c r="O614" s="147" t="str">
        <f>TRIM(CLEAN(TEXT(IFERROR(INDEX('Glade MR'!$W$4:$X$3000,MATCH($A614,'Glade MR'!$X$4:$X$3000,0),1),"-"),"@")))</f>
        <v>-</v>
      </c>
      <c r="P614" s="159" t="str">
        <f t="shared" si="19"/>
        <v>Not Found</v>
      </c>
      <c r="Q614" t="str" cm="1">
        <f t="array" ref="Q614">IF(SUMPRODUCT((TRIM(L614:O614)&lt;&gt;"-")*1)=0,
    "No Data",
    IF(COUNTIF(L614:O614,INDEX(_xlfn._xlws.FILTER(L614:O614,TRIM(L614:O614)&lt;&gt;"-"),1))=SUMPRODUCT((TRIM(L614:O614)&lt;&gt;"-")*1),
    "No Change",
    "Change"))</f>
        <v>No Data</v>
      </c>
      <c r="R614" s="159"/>
      <c r="S614" s="111"/>
    </row>
    <row r="615" spans="1:19" x14ac:dyDescent="0.3">
      <c r="A615" t="s">
        <v>706</v>
      </c>
      <c r="B615" t="s">
        <v>1137</v>
      </c>
      <c r="C615" s="160" t="str">
        <f>TRIM(CLEAN(TEXT(IFERROR(INDEX('Snakeden MR'!$B$4:$C$3028,MATCH($A615,'Snakeden MR'!$C$4:$C$3028,0),1),"-"),"@")))</f>
        <v>-</v>
      </c>
      <c r="D615" s="147" t="str">
        <f>TRIM(CLEAN(TEXT(IFERROR(INDEX('Snakeden MR'!$I$4:$J$3028,MATCH($A615,'Snakeden MR'!$J$4:$J$3028,0),1),"-"),"@")))</f>
        <v>-</v>
      </c>
      <c r="E615" s="147" t="str">
        <f>TRIM(CLEAN(TEXT(IFERROR(INDEX('Snakeden MR'!$P$4:$Q$3028,MATCH($A615,'Snakeden MR'!$Q$4:$Q$3028,0),1),"-"),"@")))</f>
        <v>-</v>
      </c>
      <c r="F615" s="147" t="str">
        <f>TRIM(CLEAN(TEXT(IFERROR(INDEX('Snakeden MR'!$W$4:$X$3028,MATCH($A615,'Snakeden MR'!$X$4:$X$3028,0),1),"-"),"@")))</f>
        <v>-</v>
      </c>
      <c r="G615" s="159" t="str">
        <f t="shared" si="18"/>
        <v>Not Found</v>
      </c>
      <c r="H615" t="str" cm="1">
        <f t="array" ref="H615">IF(SUMPRODUCT((TRIM(C615:F615)&lt;&gt;"-")*1)=0,
    "No Data",
    IF(COUNTIF(C615:F615,INDEX(_xlfn._xlws.FILTER(C615:F615,TRIM(C615:F615)&lt;&gt;"-"),1))=SUMPRODUCT((TRIM(C615:F615)&lt;&gt;"-")*1),
    "No Change",
    "Change"))</f>
        <v>No Data</v>
      </c>
      <c r="I615" s="159"/>
      <c r="J615"/>
      <c r="K615" s="163"/>
      <c r="L615" s="147" t="str">
        <f>TRIM(CLEAN(TEXT(IFERROR(INDEX('Glade MR'!$B$4:$C$3000,MATCH($A615,'Glade MR'!$C$4:$C$3000,0),1),"-"),"@")))</f>
        <v>-</v>
      </c>
      <c r="M615" s="147" t="str">
        <f>TRIM(CLEAN(TEXT(IFERROR(INDEX('Glade MR'!$I$4:$J$3000,MATCH($A615,'Glade MR'!$J$4:$J$3000,0),1),"-"),"@")))</f>
        <v>-</v>
      </c>
      <c r="N615" s="147" t="str">
        <f>TRIM(CLEAN(TEXT(IFERROR(INDEX('Glade MR'!$P$4:$Q$3000,MATCH($A615,'Glade MR'!$Q$4:$Q$3000,0),1),"-"),"@")))</f>
        <v>-</v>
      </c>
      <c r="O615" s="147" t="str">
        <f>TRIM(CLEAN(TEXT(IFERROR(INDEX('Glade MR'!$W$4:$X$3000,MATCH($A615,'Glade MR'!$X$4:$X$3000,0),1),"-"),"@")))</f>
        <v>Pool 5</v>
      </c>
      <c r="P615" s="159" t="str">
        <f t="shared" si="19"/>
        <v>Found</v>
      </c>
      <c r="Q615" t="str" cm="1">
        <f t="array" ref="Q615">IF(SUMPRODUCT((TRIM(L615:O615)&lt;&gt;"-")*1)=0,
    "No Data",
    IF(COUNTIF(L615:O615,INDEX(_xlfn._xlws.FILTER(L615:O615,TRIM(L615:O615)&lt;&gt;"-"),1))=SUMPRODUCT((TRIM(L615:O615)&lt;&gt;"-")*1),
    "No Change",
    "Change"))</f>
        <v>No Change</v>
      </c>
      <c r="R615" s="159"/>
      <c r="S615" s="111"/>
    </row>
    <row r="616" spans="1:19" x14ac:dyDescent="0.3">
      <c r="A616" t="s">
        <v>1582</v>
      </c>
      <c r="B616" t="s">
        <v>1145</v>
      </c>
      <c r="C616" s="160" t="str">
        <f>TRIM(CLEAN(TEXT(IFERROR(INDEX('Snakeden MR'!$B$4:$C$3028,MATCH($A616,'Snakeden MR'!$C$4:$C$3028,0),1),"-"),"@")))</f>
        <v>-</v>
      </c>
      <c r="D616" s="147" t="str">
        <f>TRIM(CLEAN(TEXT(IFERROR(INDEX('Snakeden MR'!$I$4:$J$3028,MATCH($A616,'Snakeden MR'!$J$4:$J$3028,0),1),"-"),"@")))</f>
        <v>-</v>
      </c>
      <c r="E616" s="147" t="str">
        <f>TRIM(CLEAN(TEXT(IFERROR(INDEX('Snakeden MR'!$P$4:$Q$3028,MATCH($A616,'Snakeden MR'!$Q$4:$Q$3028,0),1),"-"),"@")))</f>
        <v>-</v>
      </c>
      <c r="F616" s="147" t="str">
        <f>TRIM(CLEAN(TEXT(IFERROR(INDEX('Snakeden MR'!$W$4:$X$3028,MATCH($A616,'Snakeden MR'!$X$4:$X$3028,0),1),"-"),"@")))</f>
        <v>-</v>
      </c>
      <c r="G616" s="159" t="str">
        <f t="shared" si="18"/>
        <v>Not Found</v>
      </c>
      <c r="H616" t="str" cm="1">
        <f t="array" ref="H616">IF(SUMPRODUCT((TRIM(C616:F616)&lt;&gt;"-")*1)=0,
    "No Data",
    IF(COUNTIF(C616:F616,INDEX(_xlfn._xlws.FILTER(C616:F616,TRIM(C616:F616)&lt;&gt;"-"),1))=SUMPRODUCT((TRIM(C616:F616)&lt;&gt;"-")*1),
    "No Change",
    "Change"))</f>
        <v>No Data</v>
      </c>
      <c r="I616" s="159"/>
      <c r="J616"/>
      <c r="K616" s="163"/>
      <c r="L616" s="147" t="str">
        <f>TRIM(CLEAN(TEXT(IFERROR(INDEX('Glade MR'!$B$4:$C$3000,MATCH($A616,'Glade MR'!$C$4:$C$3000,0),1),"-"),"@")))</f>
        <v>-</v>
      </c>
      <c r="M616" s="147" t="str">
        <f>TRIM(CLEAN(TEXT(IFERROR(INDEX('Glade MR'!$I$4:$J$3000,MATCH($A616,'Glade MR'!$J$4:$J$3000,0),1),"-"),"@")))</f>
        <v>-</v>
      </c>
      <c r="N616" s="147" t="str">
        <f>TRIM(CLEAN(TEXT(IFERROR(INDEX('Glade MR'!$P$4:$Q$3000,MATCH($A616,'Glade MR'!$Q$4:$Q$3000,0),1),"-"),"@")))</f>
        <v>-</v>
      </c>
      <c r="O616" s="147" t="str">
        <f>TRIM(CLEAN(TEXT(IFERROR(INDEX('Glade MR'!$W$4:$X$3000,MATCH($A616,'Glade MR'!$X$4:$X$3000,0),1),"-"),"@")))</f>
        <v>-</v>
      </c>
      <c r="P616" s="159" t="str">
        <f t="shared" si="19"/>
        <v>Not Found</v>
      </c>
      <c r="Q616" t="str" cm="1">
        <f t="array" ref="Q616">IF(SUMPRODUCT((TRIM(L616:O616)&lt;&gt;"-")*1)=0,
    "No Data",
    IF(COUNTIF(L616:O616,INDEX(_xlfn._xlws.FILTER(L616:O616,TRIM(L616:O616)&lt;&gt;"-"),1))=SUMPRODUCT((TRIM(L616:O616)&lt;&gt;"-")*1),
    "No Change",
    "Change"))</f>
        <v>No Data</v>
      </c>
      <c r="R616" s="159"/>
      <c r="S616" s="111"/>
    </row>
    <row r="617" spans="1:19" x14ac:dyDescent="0.3">
      <c r="A617" t="s">
        <v>1583</v>
      </c>
      <c r="B617" t="s">
        <v>1137</v>
      </c>
      <c r="C617" s="160" t="str">
        <f>TRIM(CLEAN(TEXT(IFERROR(INDEX('Snakeden MR'!$B$4:$C$3028,MATCH($A617,'Snakeden MR'!$C$4:$C$3028,0),1),"-"),"@")))</f>
        <v>-</v>
      </c>
      <c r="D617" s="147" t="str">
        <f>TRIM(CLEAN(TEXT(IFERROR(INDEX('Snakeden MR'!$I$4:$J$3028,MATCH($A617,'Snakeden MR'!$J$4:$J$3028,0),1),"-"),"@")))</f>
        <v>-</v>
      </c>
      <c r="E617" s="147" t="str">
        <f>TRIM(CLEAN(TEXT(IFERROR(INDEX('Snakeden MR'!$P$4:$Q$3028,MATCH($A617,'Snakeden MR'!$Q$4:$Q$3028,0),1),"-"),"@")))</f>
        <v>-</v>
      </c>
      <c r="F617" s="147" t="str">
        <f>TRIM(CLEAN(TEXT(IFERROR(INDEX('Snakeden MR'!$W$4:$X$3028,MATCH($A617,'Snakeden MR'!$X$4:$X$3028,0),1),"-"),"@")))</f>
        <v>-</v>
      </c>
      <c r="G617" s="159" t="str">
        <f t="shared" si="18"/>
        <v>Not Found</v>
      </c>
      <c r="H617" t="str" cm="1">
        <f t="array" ref="H617">IF(SUMPRODUCT((TRIM(C617:F617)&lt;&gt;"-")*1)=0,
    "No Data",
    IF(COUNTIF(C617:F617,INDEX(_xlfn._xlws.FILTER(C617:F617,TRIM(C617:F617)&lt;&gt;"-"),1))=SUMPRODUCT((TRIM(C617:F617)&lt;&gt;"-")*1),
    "No Change",
    "Change"))</f>
        <v>No Data</v>
      </c>
      <c r="I617" s="159"/>
      <c r="J617"/>
      <c r="K617" s="163"/>
      <c r="L617" s="147" t="str">
        <f>TRIM(CLEAN(TEXT(IFERROR(INDEX('Glade MR'!$B$4:$C$3000,MATCH($A617,'Glade MR'!$C$4:$C$3000,0),1),"-"),"@")))</f>
        <v>-</v>
      </c>
      <c r="M617" s="147" t="str">
        <f>TRIM(CLEAN(TEXT(IFERROR(INDEX('Glade MR'!$I$4:$J$3000,MATCH($A617,'Glade MR'!$J$4:$J$3000,0),1),"-"),"@")))</f>
        <v>-</v>
      </c>
      <c r="N617" s="147" t="str">
        <f>TRIM(CLEAN(TEXT(IFERROR(INDEX('Glade MR'!$P$4:$Q$3000,MATCH($A617,'Glade MR'!$Q$4:$Q$3000,0),1),"-"),"@")))</f>
        <v>-</v>
      </c>
      <c r="O617" s="147" t="str">
        <f>TRIM(CLEAN(TEXT(IFERROR(INDEX('Glade MR'!$W$4:$X$3000,MATCH($A617,'Glade MR'!$X$4:$X$3000,0),1),"-"),"@")))</f>
        <v>-</v>
      </c>
      <c r="P617" s="159" t="str">
        <f t="shared" si="19"/>
        <v>Not Found</v>
      </c>
      <c r="Q617" t="str" cm="1">
        <f t="array" ref="Q617">IF(SUMPRODUCT((TRIM(L617:O617)&lt;&gt;"-")*1)=0,
    "No Data",
    IF(COUNTIF(L617:O617,INDEX(_xlfn._xlws.FILTER(L617:O617,TRIM(L617:O617)&lt;&gt;"-"),1))=SUMPRODUCT((TRIM(L617:O617)&lt;&gt;"-")*1),
    "No Change",
    "Change"))</f>
        <v>No Data</v>
      </c>
      <c r="R617" s="159"/>
      <c r="S617" s="111"/>
    </row>
    <row r="618" spans="1:19" x14ac:dyDescent="0.3">
      <c r="A618" t="s">
        <v>1584</v>
      </c>
      <c r="B618" t="s">
        <v>1137</v>
      </c>
      <c r="C618" s="160" t="str">
        <f>TRIM(CLEAN(TEXT(IFERROR(INDEX('Snakeden MR'!$B$4:$C$3028,MATCH($A618,'Snakeden MR'!$C$4:$C$3028,0),1),"-"),"@")))</f>
        <v>-</v>
      </c>
      <c r="D618" s="147" t="str">
        <f>TRIM(CLEAN(TEXT(IFERROR(INDEX('Snakeden MR'!$I$4:$J$3028,MATCH($A618,'Snakeden MR'!$J$4:$J$3028,0),1),"-"),"@")))</f>
        <v>-</v>
      </c>
      <c r="E618" s="147" t="str">
        <f>TRIM(CLEAN(TEXT(IFERROR(INDEX('Snakeden MR'!$P$4:$Q$3028,MATCH($A618,'Snakeden MR'!$Q$4:$Q$3028,0),1),"-"),"@")))</f>
        <v>-</v>
      </c>
      <c r="F618" s="147" t="str">
        <f>TRIM(CLEAN(TEXT(IFERROR(INDEX('Snakeden MR'!$W$4:$X$3028,MATCH($A618,'Snakeden MR'!$X$4:$X$3028,0),1),"-"),"@")))</f>
        <v>-</v>
      </c>
      <c r="G618" s="159" t="str">
        <f t="shared" si="18"/>
        <v>Not Found</v>
      </c>
      <c r="H618" t="str" cm="1">
        <f t="array" ref="H618">IF(SUMPRODUCT((TRIM(C618:F618)&lt;&gt;"-")*1)=0,
    "No Data",
    IF(COUNTIF(C618:F618,INDEX(_xlfn._xlws.FILTER(C618:F618,TRIM(C618:F618)&lt;&gt;"-"),1))=SUMPRODUCT((TRIM(C618:F618)&lt;&gt;"-")*1),
    "No Change",
    "Change"))</f>
        <v>No Data</v>
      </c>
      <c r="I618" s="159"/>
      <c r="J618"/>
      <c r="K618" s="163"/>
      <c r="L618" s="147" t="str">
        <f>TRIM(CLEAN(TEXT(IFERROR(INDEX('Glade MR'!$B$4:$C$3000,MATCH($A618,'Glade MR'!$C$4:$C$3000,0),1),"-"),"@")))</f>
        <v>-</v>
      </c>
      <c r="M618" s="147" t="str">
        <f>TRIM(CLEAN(TEXT(IFERROR(INDEX('Glade MR'!$I$4:$J$3000,MATCH($A618,'Glade MR'!$J$4:$J$3000,0),1),"-"),"@")))</f>
        <v>-</v>
      </c>
      <c r="N618" s="147" t="str">
        <f>TRIM(CLEAN(TEXT(IFERROR(INDEX('Glade MR'!$P$4:$Q$3000,MATCH($A618,'Glade MR'!$Q$4:$Q$3000,0),1),"-"),"@")))</f>
        <v>-</v>
      </c>
      <c r="O618" s="147" t="str">
        <f>TRIM(CLEAN(TEXT(IFERROR(INDEX('Glade MR'!$W$4:$X$3000,MATCH($A618,'Glade MR'!$X$4:$X$3000,0),1),"-"),"@")))</f>
        <v>-</v>
      </c>
      <c r="P618" s="159" t="str">
        <f t="shared" si="19"/>
        <v>Not Found</v>
      </c>
      <c r="Q618" t="str" cm="1">
        <f t="array" ref="Q618">IF(SUMPRODUCT((TRIM(L618:O618)&lt;&gt;"-")*1)=0,
    "No Data",
    IF(COUNTIF(L618:O618,INDEX(_xlfn._xlws.FILTER(L618:O618,TRIM(L618:O618)&lt;&gt;"-"),1))=SUMPRODUCT((TRIM(L618:O618)&lt;&gt;"-")*1),
    "No Change",
    "Change"))</f>
        <v>No Data</v>
      </c>
      <c r="R618" s="159"/>
      <c r="S618" s="111"/>
    </row>
    <row r="619" spans="1:19" x14ac:dyDescent="0.3">
      <c r="A619" t="s">
        <v>1585</v>
      </c>
      <c r="B619" t="s">
        <v>1145</v>
      </c>
      <c r="C619" s="160" t="str">
        <f>TRIM(CLEAN(TEXT(IFERROR(INDEX('Snakeden MR'!$B$4:$C$3028,MATCH($A619,'Snakeden MR'!$C$4:$C$3028,0),1),"-"),"@")))</f>
        <v>-</v>
      </c>
      <c r="D619" s="147" t="str">
        <f>TRIM(CLEAN(TEXT(IFERROR(INDEX('Snakeden MR'!$I$4:$J$3028,MATCH($A619,'Snakeden MR'!$J$4:$J$3028,0),1),"-"),"@")))</f>
        <v>-</v>
      </c>
      <c r="E619" s="147" t="str">
        <f>TRIM(CLEAN(TEXT(IFERROR(INDEX('Snakeden MR'!$P$4:$Q$3028,MATCH($A619,'Snakeden MR'!$Q$4:$Q$3028,0),1),"-"),"@")))</f>
        <v>-</v>
      </c>
      <c r="F619" s="147" t="str">
        <f>TRIM(CLEAN(TEXT(IFERROR(INDEX('Snakeden MR'!$W$4:$X$3028,MATCH($A619,'Snakeden MR'!$X$4:$X$3028,0),1),"-"),"@")))</f>
        <v>-</v>
      </c>
      <c r="G619" s="159" t="str">
        <f t="shared" si="18"/>
        <v>Not Found</v>
      </c>
      <c r="H619" t="str" cm="1">
        <f t="array" ref="H619">IF(SUMPRODUCT((TRIM(C619:F619)&lt;&gt;"-")*1)=0,
    "No Data",
    IF(COUNTIF(C619:F619,INDEX(_xlfn._xlws.FILTER(C619:F619,TRIM(C619:F619)&lt;&gt;"-"),1))=SUMPRODUCT((TRIM(C619:F619)&lt;&gt;"-")*1),
    "No Change",
    "Change"))</f>
        <v>No Data</v>
      </c>
      <c r="I619" s="159"/>
      <c r="J619"/>
      <c r="K619" s="163"/>
      <c r="L619" s="147" t="str">
        <f>TRIM(CLEAN(TEXT(IFERROR(INDEX('Glade MR'!$B$4:$C$3000,MATCH($A619,'Glade MR'!$C$4:$C$3000,0),1),"-"),"@")))</f>
        <v>-</v>
      </c>
      <c r="M619" s="147" t="str">
        <f>TRIM(CLEAN(TEXT(IFERROR(INDEX('Glade MR'!$I$4:$J$3000,MATCH($A619,'Glade MR'!$J$4:$J$3000,0),1),"-"),"@")))</f>
        <v>-</v>
      </c>
      <c r="N619" s="147" t="str">
        <f>TRIM(CLEAN(TEXT(IFERROR(INDEX('Glade MR'!$P$4:$Q$3000,MATCH($A619,'Glade MR'!$Q$4:$Q$3000,0),1),"-"),"@")))</f>
        <v>-</v>
      </c>
      <c r="O619" s="147" t="str">
        <f>TRIM(CLEAN(TEXT(IFERROR(INDEX('Glade MR'!$W$4:$X$3000,MATCH($A619,'Glade MR'!$X$4:$X$3000,0),1),"-"),"@")))</f>
        <v>-</v>
      </c>
      <c r="P619" s="159" t="str">
        <f t="shared" si="19"/>
        <v>Not Found</v>
      </c>
      <c r="Q619" t="str" cm="1">
        <f t="array" ref="Q619">IF(SUMPRODUCT((TRIM(L619:O619)&lt;&gt;"-")*1)=0,
    "No Data",
    IF(COUNTIF(L619:O619,INDEX(_xlfn._xlws.FILTER(L619:O619,TRIM(L619:O619)&lt;&gt;"-"),1))=SUMPRODUCT((TRIM(L619:O619)&lt;&gt;"-")*1),
    "No Change",
    "Change"))</f>
        <v>No Data</v>
      </c>
      <c r="R619" s="159"/>
      <c r="S619" s="111"/>
    </row>
    <row r="620" spans="1:19" x14ac:dyDescent="0.3">
      <c r="A620" t="s">
        <v>1586</v>
      </c>
      <c r="B620" t="s">
        <v>1137</v>
      </c>
      <c r="C620" s="160" t="str">
        <f>TRIM(CLEAN(TEXT(IFERROR(INDEX('Snakeden MR'!$B$4:$C$3028,MATCH($A620,'Snakeden MR'!$C$4:$C$3028,0),1),"-"),"@")))</f>
        <v>-</v>
      </c>
      <c r="D620" s="147" t="str">
        <f>TRIM(CLEAN(TEXT(IFERROR(INDEX('Snakeden MR'!$I$4:$J$3028,MATCH($A620,'Snakeden MR'!$J$4:$J$3028,0),1),"-"),"@")))</f>
        <v>-</v>
      </c>
      <c r="E620" s="147" t="str">
        <f>TRIM(CLEAN(TEXT(IFERROR(INDEX('Snakeden MR'!$P$4:$Q$3028,MATCH($A620,'Snakeden MR'!$Q$4:$Q$3028,0),1),"-"),"@")))</f>
        <v>-</v>
      </c>
      <c r="F620" s="147" t="str">
        <f>TRIM(CLEAN(TEXT(IFERROR(INDEX('Snakeden MR'!$W$4:$X$3028,MATCH($A620,'Snakeden MR'!$X$4:$X$3028,0),1),"-"),"@")))</f>
        <v>-</v>
      </c>
      <c r="G620" s="159" t="str">
        <f t="shared" si="18"/>
        <v>Not Found</v>
      </c>
      <c r="H620" t="str" cm="1">
        <f t="array" ref="H620">IF(SUMPRODUCT((TRIM(C620:F620)&lt;&gt;"-")*1)=0,
    "No Data",
    IF(COUNTIF(C620:F620,INDEX(_xlfn._xlws.FILTER(C620:F620,TRIM(C620:F620)&lt;&gt;"-"),1))=SUMPRODUCT((TRIM(C620:F620)&lt;&gt;"-")*1),
    "No Change",
    "Change"))</f>
        <v>No Data</v>
      </c>
      <c r="I620" s="159"/>
      <c r="J620"/>
      <c r="K620" s="163"/>
      <c r="L620" s="147" t="str">
        <f>TRIM(CLEAN(TEXT(IFERROR(INDEX('Glade MR'!$B$4:$C$3000,MATCH($A620,'Glade MR'!$C$4:$C$3000,0),1),"-"),"@")))</f>
        <v>-</v>
      </c>
      <c r="M620" s="147" t="str">
        <f>TRIM(CLEAN(TEXT(IFERROR(INDEX('Glade MR'!$I$4:$J$3000,MATCH($A620,'Glade MR'!$J$4:$J$3000,0),1),"-"),"@")))</f>
        <v>-</v>
      </c>
      <c r="N620" s="147" t="str">
        <f>TRIM(CLEAN(TEXT(IFERROR(INDEX('Glade MR'!$P$4:$Q$3000,MATCH($A620,'Glade MR'!$Q$4:$Q$3000,0),1),"-"),"@")))</f>
        <v>-</v>
      </c>
      <c r="O620" s="147" t="str">
        <f>TRIM(CLEAN(TEXT(IFERROR(INDEX('Glade MR'!$W$4:$X$3000,MATCH($A620,'Glade MR'!$X$4:$X$3000,0),1),"-"),"@")))</f>
        <v>-</v>
      </c>
      <c r="P620" s="159" t="str">
        <f t="shared" si="19"/>
        <v>Not Found</v>
      </c>
      <c r="Q620" t="str" cm="1">
        <f t="array" ref="Q620">IF(SUMPRODUCT((TRIM(L620:O620)&lt;&gt;"-")*1)=0,
    "No Data",
    IF(COUNTIF(L620:O620,INDEX(_xlfn._xlws.FILTER(L620:O620,TRIM(L620:O620)&lt;&gt;"-"),1))=SUMPRODUCT((TRIM(L620:O620)&lt;&gt;"-")*1),
    "No Change",
    "Change"))</f>
        <v>No Data</v>
      </c>
      <c r="R620" s="159"/>
      <c r="S620" s="111"/>
    </row>
    <row r="621" spans="1:19" x14ac:dyDescent="0.3">
      <c r="A621" t="s">
        <v>1587</v>
      </c>
      <c r="B621" t="s">
        <v>1137</v>
      </c>
      <c r="C621" s="160" t="str">
        <f>TRIM(CLEAN(TEXT(IFERROR(INDEX('Snakeden MR'!$B$4:$C$3028,MATCH($A621,'Snakeden MR'!$C$4:$C$3028,0),1),"-"),"@")))</f>
        <v>-</v>
      </c>
      <c r="D621" s="147" t="str">
        <f>TRIM(CLEAN(TEXT(IFERROR(INDEX('Snakeden MR'!$I$4:$J$3028,MATCH($A621,'Snakeden MR'!$J$4:$J$3028,0),1),"-"),"@")))</f>
        <v>-</v>
      </c>
      <c r="E621" s="147" t="str">
        <f>TRIM(CLEAN(TEXT(IFERROR(INDEX('Snakeden MR'!$P$4:$Q$3028,MATCH($A621,'Snakeden MR'!$Q$4:$Q$3028,0),1),"-"),"@")))</f>
        <v>-</v>
      </c>
      <c r="F621" s="147" t="str">
        <f>TRIM(CLEAN(TEXT(IFERROR(INDEX('Snakeden MR'!$W$4:$X$3028,MATCH($A621,'Snakeden MR'!$X$4:$X$3028,0),1),"-"),"@")))</f>
        <v>-</v>
      </c>
      <c r="G621" s="159" t="str">
        <f t="shared" si="18"/>
        <v>Not Found</v>
      </c>
      <c r="H621" t="str" cm="1">
        <f t="array" ref="H621">IF(SUMPRODUCT((TRIM(C621:F621)&lt;&gt;"-")*1)=0,
    "No Data",
    IF(COUNTIF(C621:F621,INDEX(_xlfn._xlws.FILTER(C621:F621,TRIM(C621:F621)&lt;&gt;"-"),1))=SUMPRODUCT((TRIM(C621:F621)&lt;&gt;"-")*1),
    "No Change",
    "Change"))</f>
        <v>No Data</v>
      </c>
      <c r="I621" s="159"/>
      <c r="J621"/>
      <c r="K621" s="163"/>
      <c r="L621" s="147" t="str">
        <f>TRIM(CLEAN(TEXT(IFERROR(INDEX('Glade MR'!$B$4:$C$3000,MATCH($A621,'Glade MR'!$C$4:$C$3000,0),1),"-"),"@")))</f>
        <v>-</v>
      </c>
      <c r="M621" s="147" t="str">
        <f>TRIM(CLEAN(TEXT(IFERROR(INDEX('Glade MR'!$I$4:$J$3000,MATCH($A621,'Glade MR'!$J$4:$J$3000,0),1),"-"),"@")))</f>
        <v>-</v>
      </c>
      <c r="N621" s="147" t="str">
        <f>TRIM(CLEAN(TEXT(IFERROR(INDEX('Glade MR'!$P$4:$Q$3000,MATCH($A621,'Glade MR'!$Q$4:$Q$3000,0),1),"-"),"@")))</f>
        <v>-</v>
      </c>
      <c r="O621" s="147" t="str">
        <f>TRIM(CLEAN(TEXT(IFERROR(INDEX('Glade MR'!$W$4:$X$3000,MATCH($A621,'Glade MR'!$X$4:$X$3000,0),1),"-"),"@")))</f>
        <v>-</v>
      </c>
      <c r="P621" s="159" t="str">
        <f t="shared" si="19"/>
        <v>Not Found</v>
      </c>
      <c r="Q621" t="str" cm="1">
        <f t="array" ref="Q621">IF(SUMPRODUCT((TRIM(L621:O621)&lt;&gt;"-")*1)=0,
    "No Data",
    IF(COUNTIF(L621:O621,INDEX(_xlfn._xlws.FILTER(L621:O621,TRIM(L621:O621)&lt;&gt;"-"),1))=SUMPRODUCT((TRIM(L621:O621)&lt;&gt;"-")*1),
    "No Change",
    "Change"))</f>
        <v>No Data</v>
      </c>
      <c r="R621" s="159"/>
      <c r="S621" s="111"/>
    </row>
    <row r="622" spans="1:19" x14ac:dyDescent="0.3">
      <c r="A622" t="s">
        <v>1588</v>
      </c>
      <c r="B622" t="s">
        <v>1145</v>
      </c>
      <c r="C622" s="160" t="str">
        <f>TRIM(CLEAN(TEXT(IFERROR(INDEX('Snakeden MR'!$B$4:$C$3028,MATCH($A622,'Snakeden MR'!$C$4:$C$3028,0),1),"-"),"@")))</f>
        <v>-</v>
      </c>
      <c r="D622" s="147" t="str">
        <f>TRIM(CLEAN(TEXT(IFERROR(INDEX('Snakeden MR'!$I$4:$J$3028,MATCH($A622,'Snakeden MR'!$J$4:$J$3028,0),1),"-"),"@")))</f>
        <v>-</v>
      </c>
      <c r="E622" s="147" t="str">
        <f>TRIM(CLEAN(TEXT(IFERROR(INDEX('Snakeden MR'!$P$4:$Q$3028,MATCH($A622,'Snakeden MR'!$Q$4:$Q$3028,0),1),"-"),"@")))</f>
        <v>-</v>
      </c>
      <c r="F622" s="147" t="str">
        <f>TRIM(CLEAN(TEXT(IFERROR(INDEX('Snakeden MR'!$W$4:$X$3028,MATCH($A622,'Snakeden MR'!$X$4:$X$3028,0),1),"-"),"@")))</f>
        <v>-</v>
      </c>
      <c r="G622" s="159" t="str">
        <f t="shared" si="18"/>
        <v>Not Found</v>
      </c>
      <c r="H622" t="str" cm="1">
        <f t="array" ref="H622">IF(SUMPRODUCT((TRIM(C622:F622)&lt;&gt;"-")*1)=0,
    "No Data",
    IF(COUNTIF(C622:F622,INDEX(_xlfn._xlws.FILTER(C622:F622,TRIM(C622:F622)&lt;&gt;"-"),1))=SUMPRODUCT((TRIM(C622:F622)&lt;&gt;"-")*1),
    "No Change",
    "Change"))</f>
        <v>No Data</v>
      </c>
      <c r="I622" s="159"/>
      <c r="J622"/>
      <c r="K622" s="163"/>
      <c r="L622" s="147" t="str">
        <f>TRIM(CLEAN(TEXT(IFERROR(INDEX('Glade MR'!$B$4:$C$3000,MATCH($A622,'Glade MR'!$C$4:$C$3000,0),1),"-"),"@")))</f>
        <v>-</v>
      </c>
      <c r="M622" s="147" t="str">
        <f>TRIM(CLEAN(TEXT(IFERROR(INDEX('Glade MR'!$I$4:$J$3000,MATCH($A622,'Glade MR'!$J$4:$J$3000,0),1),"-"),"@")))</f>
        <v>-</v>
      </c>
      <c r="N622" s="147" t="str">
        <f>TRIM(CLEAN(TEXT(IFERROR(INDEX('Glade MR'!$P$4:$Q$3000,MATCH($A622,'Glade MR'!$Q$4:$Q$3000,0),1),"-"),"@")))</f>
        <v>-</v>
      </c>
      <c r="O622" s="147" t="str">
        <f>TRIM(CLEAN(TEXT(IFERROR(INDEX('Glade MR'!$W$4:$X$3000,MATCH($A622,'Glade MR'!$X$4:$X$3000,0),1),"-"),"@")))</f>
        <v>-</v>
      </c>
      <c r="P622" s="159" t="str">
        <f t="shared" si="19"/>
        <v>Not Found</v>
      </c>
      <c r="Q622" t="str" cm="1">
        <f t="array" ref="Q622">IF(SUMPRODUCT((TRIM(L622:O622)&lt;&gt;"-")*1)=0,
    "No Data",
    IF(COUNTIF(L622:O622,INDEX(_xlfn._xlws.FILTER(L622:O622,TRIM(L622:O622)&lt;&gt;"-"),1))=SUMPRODUCT((TRIM(L622:O622)&lt;&gt;"-")*1),
    "No Change",
    "Change"))</f>
        <v>No Data</v>
      </c>
      <c r="R622" s="159"/>
      <c r="S622" s="111"/>
    </row>
    <row r="623" spans="1:19" x14ac:dyDescent="0.3">
      <c r="A623" t="s">
        <v>1589</v>
      </c>
      <c r="B623" t="s">
        <v>1137</v>
      </c>
      <c r="C623" s="160" t="str">
        <f>TRIM(CLEAN(TEXT(IFERROR(INDEX('Snakeden MR'!$B$4:$C$3028,MATCH($A623,'Snakeden MR'!$C$4:$C$3028,0),1),"-"),"@")))</f>
        <v>-</v>
      </c>
      <c r="D623" s="147" t="str">
        <f>TRIM(CLEAN(TEXT(IFERROR(INDEX('Snakeden MR'!$I$4:$J$3028,MATCH($A623,'Snakeden MR'!$J$4:$J$3028,0),1),"-"),"@")))</f>
        <v>-</v>
      </c>
      <c r="E623" s="147" t="str">
        <f>TRIM(CLEAN(TEXT(IFERROR(INDEX('Snakeden MR'!$P$4:$Q$3028,MATCH($A623,'Snakeden MR'!$Q$4:$Q$3028,0),1),"-"),"@")))</f>
        <v>-</v>
      </c>
      <c r="F623" s="147" t="str">
        <f>TRIM(CLEAN(TEXT(IFERROR(INDEX('Snakeden MR'!$W$4:$X$3028,MATCH($A623,'Snakeden MR'!$X$4:$X$3028,0),1),"-"),"@")))</f>
        <v>-</v>
      </c>
      <c r="G623" s="159" t="str">
        <f t="shared" si="18"/>
        <v>Not Found</v>
      </c>
      <c r="H623" t="str" cm="1">
        <f t="array" ref="H623">IF(SUMPRODUCT((TRIM(C623:F623)&lt;&gt;"-")*1)=0,
    "No Data",
    IF(COUNTIF(C623:F623,INDEX(_xlfn._xlws.FILTER(C623:F623,TRIM(C623:F623)&lt;&gt;"-"),1))=SUMPRODUCT((TRIM(C623:F623)&lt;&gt;"-")*1),
    "No Change",
    "Change"))</f>
        <v>No Data</v>
      </c>
      <c r="I623" s="159"/>
      <c r="J623"/>
      <c r="K623" s="163"/>
      <c r="L623" s="147" t="str">
        <f>TRIM(CLEAN(TEXT(IFERROR(INDEX('Glade MR'!$B$4:$C$3000,MATCH($A623,'Glade MR'!$C$4:$C$3000,0),1),"-"),"@")))</f>
        <v>-</v>
      </c>
      <c r="M623" s="147" t="str">
        <f>TRIM(CLEAN(TEXT(IFERROR(INDEX('Glade MR'!$I$4:$J$3000,MATCH($A623,'Glade MR'!$J$4:$J$3000,0),1),"-"),"@")))</f>
        <v>-</v>
      </c>
      <c r="N623" s="147" t="str">
        <f>TRIM(CLEAN(TEXT(IFERROR(INDEX('Glade MR'!$P$4:$Q$3000,MATCH($A623,'Glade MR'!$Q$4:$Q$3000,0),1),"-"),"@")))</f>
        <v>-</v>
      </c>
      <c r="O623" s="147" t="str">
        <f>TRIM(CLEAN(TEXT(IFERROR(INDEX('Glade MR'!$W$4:$X$3000,MATCH($A623,'Glade MR'!$X$4:$X$3000,0),1),"-"),"@")))</f>
        <v>-</v>
      </c>
      <c r="P623" s="159" t="str">
        <f t="shared" si="19"/>
        <v>Not Found</v>
      </c>
      <c r="Q623" t="str" cm="1">
        <f t="array" ref="Q623">IF(SUMPRODUCT((TRIM(L623:O623)&lt;&gt;"-")*1)=0,
    "No Data",
    IF(COUNTIF(L623:O623,INDEX(_xlfn._xlws.FILTER(L623:O623,TRIM(L623:O623)&lt;&gt;"-"),1))=SUMPRODUCT((TRIM(L623:O623)&lt;&gt;"-")*1),
    "No Change",
    "Change"))</f>
        <v>No Data</v>
      </c>
      <c r="R623" s="159"/>
      <c r="S623" s="111"/>
    </row>
    <row r="624" spans="1:19" x14ac:dyDescent="0.3">
      <c r="A624" t="s">
        <v>1590</v>
      </c>
      <c r="B624" t="s">
        <v>1137</v>
      </c>
      <c r="C624" s="160" t="str">
        <f>TRIM(CLEAN(TEXT(IFERROR(INDEX('Snakeden MR'!$B$4:$C$3028,MATCH($A624,'Snakeden MR'!$C$4:$C$3028,0),1),"-"),"@")))</f>
        <v>-</v>
      </c>
      <c r="D624" s="147" t="str">
        <f>TRIM(CLEAN(TEXT(IFERROR(INDEX('Snakeden MR'!$I$4:$J$3028,MATCH($A624,'Snakeden MR'!$J$4:$J$3028,0),1),"-"),"@")))</f>
        <v>-</v>
      </c>
      <c r="E624" s="147" t="str">
        <f>TRIM(CLEAN(TEXT(IFERROR(INDEX('Snakeden MR'!$P$4:$Q$3028,MATCH($A624,'Snakeden MR'!$Q$4:$Q$3028,0),1),"-"),"@")))</f>
        <v>-</v>
      </c>
      <c r="F624" s="147" t="str">
        <f>TRIM(CLEAN(TEXT(IFERROR(INDEX('Snakeden MR'!$W$4:$X$3028,MATCH($A624,'Snakeden MR'!$X$4:$X$3028,0),1),"-"),"@")))</f>
        <v>-</v>
      </c>
      <c r="G624" s="159" t="str">
        <f t="shared" si="18"/>
        <v>Not Found</v>
      </c>
      <c r="H624" t="str" cm="1">
        <f t="array" ref="H624">IF(SUMPRODUCT((TRIM(C624:F624)&lt;&gt;"-")*1)=0,
    "No Data",
    IF(COUNTIF(C624:F624,INDEX(_xlfn._xlws.FILTER(C624:F624,TRIM(C624:F624)&lt;&gt;"-"),1))=SUMPRODUCT((TRIM(C624:F624)&lt;&gt;"-")*1),
    "No Change",
    "Change"))</f>
        <v>No Data</v>
      </c>
      <c r="I624" s="159"/>
      <c r="J624"/>
      <c r="K624" s="163"/>
      <c r="L624" s="147" t="str">
        <f>TRIM(CLEAN(TEXT(IFERROR(INDEX('Glade MR'!$B$4:$C$3000,MATCH($A624,'Glade MR'!$C$4:$C$3000,0),1),"-"),"@")))</f>
        <v>-</v>
      </c>
      <c r="M624" s="147" t="str">
        <f>TRIM(CLEAN(TEXT(IFERROR(INDEX('Glade MR'!$I$4:$J$3000,MATCH($A624,'Glade MR'!$J$4:$J$3000,0),1),"-"),"@")))</f>
        <v>-</v>
      </c>
      <c r="N624" s="147" t="str">
        <f>TRIM(CLEAN(TEXT(IFERROR(INDEX('Glade MR'!$P$4:$Q$3000,MATCH($A624,'Glade MR'!$Q$4:$Q$3000,0),1),"-"),"@")))</f>
        <v>-</v>
      </c>
      <c r="O624" s="147" t="str">
        <f>TRIM(CLEAN(TEXT(IFERROR(INDEX('Glade MR'!$W$4:$X$3000,MATCH($A624,'Glade MR'!$X$4:$X$3000,0),1),"-"),"@")))</f>
        <v>-</v>
      </c>
      <c r="P624" s="159" t="str">
        <f t="shared" si="19"/>
        <v>Not Found</v>
      </c>
      <c r="Q624" t="str" cm="1">
        <f t="array" ref="Q624">IF(SUMPRODUCT((TRIM(L624:O624)&lt;&gt;"-")*1)=0,
    "No Data",
    IF(COUNTIF(L624:O624,INDEX(_xlfn._xlws.FILTER(L624:O624,TRIM(L624:O624)&lt;&gt;"-"),1))=SUMPRODUCT((TRIM(L624:O624)&lt;&gt;"-")*1),
    "No Change",
    "Change"))</f>
        <v>No Data</v>
      </c>
      <c r="R624" s="159"/>
      <c r="S624" s="111"/>
    </row>
    <row r="625" spans="1:19" x14ac:dyDescent="0.3">
      <c r="A625" t="s">
        <v>1591</v>
      </c>
      <c r="B625" t="s">
        <v>1145</v>
      </c>
      <c r="C625" s="160" t="str">
        <f>TRIM(CLEAN(TEXT(IFERROR(INDEX('Snakeden MR'!$B$4:$C$3028,MATCH($A625,'Snakeden MR'!$C$4:$C$3028,0),1),"-"),"@")))</f>
        <v>-</v>
      </c>
      <c r="D625" s="147" t="str">
        <f>TRIM(CLEAN(TEXT(IFERROR(INDEX('Snakeden MR'!$I$4:$J$3028,MATCH($A625,'Snakeden MR'!$J$4:$J$3028,0),1),"-"),"@")))</f>
        <v>-</v>
      </c>
      <c r="E625" s="147" t="str">
        <f>TRIM(CLEAN(TEXT(IFERROR(INDEX('Snakeden MR'!$P$4:$Q$3028,MATCH($A625,'Snakeden MR'!$Q$4:$Q$3028,0),1),"-"),"@")))</f>
        <v>-</v>
      </c>
      <c r="F625" s="147" t="str">
        <f>TRIM(CLEAN(TEXT(IFERROR(INDEX('Snakeden MR'!$W$4:$X$3028,MATCH($A625,'Snakeden MR'!$X$4:$X$3028,0),1),"-"),"@")))</f>
        <v>-</v>
      </c>
      <c r="G625" s="159" t="str">
        <f t="shared" si="18"/>
        <v>Not Found</v>
      </c>
      <c r="H625" t="str" cm="1">
        <f t="array" ref="H625">IF(SUMPRODUCT((TRIM(C625:F625)&lt;&gt;"-")*1)=0,
    "No Data",
    IF(COUNTIF(C625:F625,INDEX(_xlfn._xlws.FILTER(C625:F625,TRIM(C625:F625)&lt;&gt;"-"),1))=SUMPRODUCT((TRIM(C625:F625)&lt;&gt;"-")*1),
    "No Change",
    "Change"))</f>
        <v>No Data</v>
      </c>
      <c r="I625" s="159"/>
      <c r="J625"/>
      <c r="K625" s="163"/>
      <c r="L625" s="147" t="str">
        <f>TRIM(CLEAN(TEXT(IFERROR(INDEX('Glade MR'!$B$4:$C$3000,MATCH($A625,'Glade MR'!$C$4:$C$3000,0),1),"-"),"@")))</f>
        <v>-</v>
      </c>
      <c r="M625" s="147" t="str">
        <f>TRIM(CLEAN(TEXT(IFERROR(INDEX('Glade MR'!$I$4:$J$3000,MATCH($A625,'Glade MR'!$J$4:$J$3000,0),1),"-"),"@")))</f>
        <v>-</v>
      </c>
      <c r="N625" s="147" t="str">
        <f>TRIM(CLEAN(TEXT(IFERROR(INDEX('Glade MR'!$P$4:$Q$3000,MATCH($A625,'Glade MR'!$Q$4:$Q$3000,0),1),"-"),"@")))</f>
        <v>-</v>
      </c>
      <c r="O625" s="147" t="str">
        <f>TRIM(CLEAN(TEXT(IFERROR(INDEX('Glade MR'!$W$4:$X$3000,MATCH($A625,'Glade MR'!$X$4:$X$3000,0),1),"-"),"@")))</f>
        <v>-</v>
      </c>
      <c r="P625" s="159" t="str">
        <f t="shared" si="19"/>
        <v>Not Found</v>
      </c>
      <c r="Q625" t="str" cm="1">
        <f t="array" ref="Q625">IF(SUMPRODUCT((TRIM(L625:O625)&lt;&gt;"-")*1)=0,
    "No Data",
    IF(COUNTIF(L625:O625,INDEX(_xlfn._xlws.FILTER(L625:O625,TRIM(L625:O625)&lt;&gt;"-"),1))=SUMPRODUCT((TRIM(L625:O625)&lt;&gt;"-")*1),
    "No Change",
    "Change"))</f>
        <v>No Data</v>
      </c>
      <c r="R625" s="159"/>
      <c r="S625" s="111"/>
    </row>
    <row r="626" spans="1:19" x14ac:dyDescent="0.3">
      <c r="A626" t="s">
        <v>855</v>
      </c>
      <c r="B626" t="s">
        <v>1137</v>
      </c>
      <c r="C626" s="160" t="str">
        <f>TRIM(CLEAN(TEXT(IFERROR(INDEX('Snakeden MR'!$B$4:$C$3028,MATCH($A626,'Snakeden MR'!$C$4:$C$3028,0),1),"-"),"@")))</f>
        <v>-</v>
      </c>
      <c r="D626" s="147" t="str">
        <f>TRIM(CLEAN(TEXT(IFERROR(INDEX('Snakeden MR'!$I$4:$J$3028,MATCH($A626,'Snakeden MR'!$J$4:$J$3028,0),1),"-"),"@")))</f>
        <v>-</v>
      </c>
      <c r="E626" s="147" t="str">
        <f>TRIM(CLEAN(TEXT(IFERROR(INDEX('Snakeden MR'!$P$4:$Q$3028,MATCH($A626,'Snakeden MR'!$Q$4:$Q$3028,0),1),"-"),"@")))</f>
        <v>-</v>
      </c>
      <c r="F626" s="147" t="str">
        <f>TRIM(CLEAN(TEXT(IFERROR(INDEX('Snakeden MR'!$W$4:$X$3028,MATCH($A626,'Snakeden MR'!$X$4:$X$3028,0),1),"-"),"@")))</f>
        <v>-</v>
      </c>
      <c r="G626" s="159" t="str">
        <f t="shared" si="18"/>
        <v>Not Found</v>
      </c>
      <c r="H626" t="str" cm="1">
        <f t="array" ref="H626">IF(SUMPRODUCT((TRIM(C626:F626)&lt;&gt;"-")*1)=0,
    "No Data",
    IF(COUNTIF(C626:F626,INDEX(_xlfn._xlws.FILTER(C626:F626,TRIM(C626:F626)&lt;&gt;"-"),1))=SUMPRODUCT((TRIM(C626:F626)&lt;&gt;"-")*1),
    "No Change",
    "Change"))</f>
        <v>No Data</v>
      </c>
      <c r="I626" s="159"/>
      <c r="J626"/>
      <c r="K626" s="163"/>
      <c r="L626" s="147" t="str">
        <f>TRIM(CLEAN(TEXT(IFERROR(INDEX('Glade MR'!$B$4:$C$3000,MATCH($A626,'Glade MR'!$C$4:$C$3000,0),1),"-"),"@")))</f>
        <v>-</v>
      </c>
      <c r="M626" s="147" t="str">
        <f>TRIM(CLEAN(TEXT(IFERROR(INDEX('Glade MR'!$I$4:$J$3000,MATCH($A626,'Glade MR'!$J$4:$J$3000,0),1),"-"),"@")))</f>
        <v>-</v>
      </c>
      <c r="N626" s="147" t="str">
        <f>TRIM(CLEAN(TEXT(IFERROR(INDEX('Glade MR'!$P$4:$Q$3000,MATCH($A626,'Glade MR'!$Q$4:$Q$3000,0),1),"-"),"@")))</f>
        <v>Pool 4</v>
      </c>
      <c r="O626" s="147" t="str">
        <f>TRIM(CLEAN(TEXT(IFERROR(INDEX('Glade MR'!$W$4:$X$3000,MATCH($A626,'Glade MR'!$X$4:$X$3000,0),1),"-"),"@")))</f>
        <v>-</v>
      </c>
      <c r="P626" s="159" t="str">
        <f t="shared" si="19"/>
        <v>Found</v>
      </c>
      <c r="Q626" t="str" cm="1">
        <f t="array" ref="Q626">IF(SUMPRODUCT((TRIM(L626:O626)&lt;&gt;"-")*1)=0,
    "No Data",
    IF(COUNTIF(L626:O626,INDEX(_xlfn._xlws.FILTER(L626:O626,TRIM(L626:O626)&lt;&gt;"-"),1))=SUMPRODUCT((TRIM(L626:O626)&lt;&gt;"-")*1),
    "No Change",
    "Change"))</f>
        <v>No Change</v>
      </c>
      <c r="R626" s="159"/>
      <c r="S626" s="111"/>
    </row>
    <row r="627" spans="1:19" x14ac:dyDescent="0.3">
      <c r="A627" t="s">
        <v>1592</v>
      </c>
      <c r="B627" t="s">
        <v>1145</v>
      </c>
      <c r="C627" s="160" t="str">
        <f>TRIM(CLEAN(TEXT(IFERROR(INDEX('Snakeden MR'!$B$4:$C$3028,MATCH($A627,'Snakeden MR'!$C$4:$C$3028,0),1),"-"),"@")))</f>
        <v>-</v>
      </c>
      <c r="D627" s="147" t="str">
        <f>TRIM(CLEAN(TEXT(IFERROR(INDEX('Snakeden MR'!$I$4:$J$3028,MATCH($A627,'Snakeden MR'!$J$4:$J$3028,0),1),"-"),"@")))</f>
        <v>-</v>
      </c>
      <c r="E627" s="147" t="str">
        <f>TRIM(CLEAN(TEXT(IFERROR(INDEX('Snakeden MR'!$P$4:$Q$3028,MATCH($A627,'Snakeden MR'!$Q$4:$Q$3028,0),1),"-"),"@")))</f>
        <v>-</v>
      </c>
      <c r="F627" s="147" t="str">
        <f>TRIM(CLEAN(TEXT(IFERROR(INDEX('Snakeden MR'!$W$4:$X$3028,MATCH($A627,'Snakeden MR'!$X$4:$X$3028,0),1),"-"),"@")))</f>
        <v>-</v>
      </c>
      <c r="G627" s="159" t="str">
        <f t="shared" si="18"/>
        <v>Not Found</v>
      </c>
      <c r="H627" t="str" cm="1">
        <f t="array" ref="H627">IF(SUMPRODUCT((TRIM(C627:F627)&lt;&gt;"-")*1)=0,
    "No Data",
    IF(COUNTIF(C627:F627,INDEX(_xlfn._xlws.FILTER(C627:F627,TRIM(C627:F627)&lt;&gt;"-"),1))=SUMPRODUCT((TRIM(C627:F627)&lt;&gt;"-")*1),
    "No Change",
    "Change"))</f>
        <v>No Data</v>
      </c>
      <c r="I627" s="159"/>
      <c r="J627"/>
      <c r="K627" s="163"/>
      <c r="L627" s="147" t="str">
        <f>TRIM(CLEAN(TEXT(IFERROR(INDEX('Glade MR'!$B$4:$C$3000,MATCH($A627,'Glade MR'!$C$4:$C$3000,0),1),"-"),"@")))</f>
        <v>-</v>
      </c>
      <c r="M627" s="147" t="str">
        <f>TRIM(CLEAN(TEXT(IFERROR(INDEX('Glade MR'!$I$4:$J$3000,MATCH($A627,'Glade MR'!$J$4:$J$3000,0),1),"-"),"@")))</f>
        <v>-</v>
      </c>
      <c r="N627" s="147" t="str">
        <f>TRIM(CLEAN(TEXT(IFERROR(INDEX('Glade MR'!$P$4:$Q$3000,MATCH($A627,'Glade MR'!$Q$4:$Q$3000,0),1),"-"),"@")))</f>
        <v>-</v>
      </c>
      <c r="O627" s="147" t="str">
        <f>TRIM(CLEAN(TEXT(IFERROR(INDEX('Glade MR'!$W$4:$X$3000,MATCH($A627,'Glade MR'!$X$4:$X$3000,0),1),"-"),"@")))</f>
        <v>-</v>
      </c>
      <c r="P627" s="159" t="str">
        <f t="shared" si="19"/>
        <v>Not Found</v>
      </c>
      <c r="Q627" t="str" cm="1">
        <f t="array" ref="Q627">IF(SUMPRODUCT((TRIM(L627:O627)&lt;&gt;"-")*1)=0,
    "No Data",
    IF(COUNTIF(L627:O627,INDEX(_xlfn._xlws.FILTER(L627:O627,TRIM(L627:O627)&lt;&gt;"-"),1))=SUMPRODUCT((TRIM(L627:O627)&lt;&gt;"-")*1),
    "No Change",
    "Change"))</f>
        <v>No Data</v>
      </c>
      <c r="R627" s="159"/>
      <c r="S627" s="111"/>
    </row>
    <row r="628" spans="1:19" x14ac:dyDescent="0.3">
      <c r="A628" t="s">
        <v>1593</v>
      </c>
      <c r="B628" t="s">
        <v>1137</v>
      </c>
      <c r="C628" s="160" t="str">
        <f>TRIM(CLEAN(TEXT(IFERROR(INDEX('Snakeden MR'!$B$4:$C$3028,MATCH($A628,'Snakeden MR'!$C$4:$C$3028,0),1),"-"),"@")))</f>
        <v>-</v>
      </c>
      <c r="D628" s="147" t="str">
        <f>TRIM(CLEAN(TEXT(IFERROR(INDEX('Snakeden MR'!$I$4:$J$3028,MATCH($A628,'Snakeden MR'!$J$4:$J$3028,0),1),"-"),"@")))</f>
        <v>-</v>
      </c>
      <c r="E628" s="147" t="str">
        <f>TRIM(CLEAN(TEXT(IFERROR(INDEX('Snakeden MR'!$P$4:$Q$3028,MATCH($A628,'Snakeden MR'!$Q$4:$Q$3028,0),1),"-"),"@")))</f>
        <v>-</v>
      </c>
      <c r="F628" s="147" t="str">
        <f>TRIM(CLEAN(TEXT(IFERROR(INDEX('Snakeden MR'!$W$4:$X$3028,MATCH($A628,'Snakeden MR'!$X$4:$X$3028,0),1),"-"),"@")))</f>
        <v>-</v>
      </c>
      <c r="G628" s="159" t="str">
        <f t="shared" si="18"/>
        <v>Not Found</v>
      </c>
      <c r="H628" t="str" cm="1">
        <f t="array" ref="H628">IF(SUMPRODUCT((TRIM(C628:F628)&lt;&gt;"-")*1)=0,
    "No Data",
    IF(COUNTIF(C628:F628,INDEX(_xlfn._xlws.FILTER(C628:F628,TRIM(C628:F628)&lt;&gt;"-"),1))=SUMPRODUCT((TRIM(C628:F628)&lt;&gt;"-")*1),
    "No Change",
    "Change"))</f>
        <v>No Data</v>
      </c>
      <c r="I628" s="159"/>
      <c r="J628"/>
      <c r="K628" s="163"/>
      <c r="L628" s="147" t="str">
        <f>TRIM(CLEAN(TEXT(IFERROR(INDEX('Glade MR'!$B$4:$C$3000,MATCH($A628,'Glade MR'!$C$4:$C$3000,0),1),"-"),"@")))</f>
        <v>-</v>
      </c>
      <c r="M628" s="147" t="str">
        <f>TRIM(CLEAN(TEXT(IFERROR(INDEX('Glade MR'!$I$4:$J$3000,MATCH($A628,'Glade MR'!$J$4:$J$3000,0),1),"-"),"@")))</f>
        <v>-</v>
      </c>
      <c r="N628" s="147" t="str">
        <f>TRIM(CLEAN(TEXT(IFERROR(INDEX('Glade MR'!$P$4:$Q$3000,MATCH($A628,'Glade MR'!$Q$4:$Q$3000,0),1),"-"),"@")))</f>
        <v>-</v>
      </c>
      <c r="O628" s="147" t="str">
        <f>TRIM(CLEAN(TEXT(IFERROR(INDEX('Glade MR'!$W$4:$X$3000,MATCH($A628,'Glade MR'!$X$4:$X$3000,0),1),"-"),"@")))</f>
        <v>-</v>
      </c>
      <c r="P628" s="159" t="str">
        <f t="shared" si="19"/>
        <v>Not Found</v>
      </c>
      <c r="Q628" t="str" cm="1">
        <f t="array" ref="Q628">IF(SUMPRODUCT((TRIM(L628:O628)&lt;&gt;"-")*1)=0,
    "No Data",
    IF(COUNTIF(L628:O628,INDEX(_xlfn._xlws.FILTER(L628:O628,TRIM(L628:O628)&lt;&gt;"-"),1))=SUMPRODUCT((TRIM(L628:O628)&lt;&gt;"-")*1),
    "No Change",
    "Change"))</f>
        <v>No Data</v>
      </c>
      <c r="R628" s="159"/>
      <c r="S628" s="111"/>
    </row>
    <row r="629" spans="1:19" x14ac:dyDescent="0.3">
      <c r="A629" t="s">
        <v>999</v>
      </c>
      <c r="B629" t="s">
        <v>1137</v>
      </c>
      <c r="C629" s="160" t="str">
        <f>TRIM(CLEAN(TEXT(IFERROR(INDEX('Snakeden MR'!$B$4:$C$3028,MATCH($A629,'Snakeden MR'!$C$4:$C$3028,0),1),"-"),"@")))</f>
        <v>-</v>
      </c>
      <c r="D629" s="147" t="str">
        <f>TRIM(CLEAN(TEXT(IFERROR(INDEX('Snakeden MR'!$I$4:$J$3028,MATCH($A629,'Snakeden MR'!$J$4:$J$3028,0),1),"-"),"@")))</f>
        <v>-</v>
      </c>
      <c r="E629" s="147" t="str">
        <f>TRIM(CLEAN(TEXT(IFERROR(INDEX('Snakeden MR'!$P$4:$Q$3028,MATCH($A629,'Snakeden MR'!$Q$4:$Q$3028,0),1),"-"),"@")))</f>
        <v>-</v>
      </c>
      <c r="F629" s="147" t="str">
        <f>TRIM(CLEAN(TEXT(IFERROR(INDEX('Snakeden MR'!$W$4:$X$3028,MATCH($A629,'Snakeden MR'!$X$4:$X$3028,0),1),"-"),"@")))</f>
        <v>-</v>
      </c>
      <c r="G629" s="159" t="str">
        <f t="shared" si="18"/>
        <v>Not Found</v>
      </c>
      <c r="H629" t="str" cm="1">
        <f t="array" ref="H629">IF(SUMPRODUCT((TRIM(C629:F629)&lt;&gt;"-")*1)=0,
    "No Data",
    IF(COUNTIF(C629:F629,INDEX(_xlfn._xlws.FILTER(C629:F629,TRIM(C629:F629)&lt;&gt;"-"),1))=SUMPRODUCT((TRIM(C629:F629)&lt;&gt;"-")*1),
    "No Change",
    "Change"))</f>
        <v>No Data</v>
      </c>
      <c r="I629" s="159"/>
      <c r="J629"/>
      <c r="K629" s="163"/>
      <c r="L629" s="147" t="str">
        <f>TRIM(CLEAN(TEXT(IFERROR(INDEX('Glade MR'!$B$4:$C$3000,MATCH($A629,'Glade MR'!$C$4:$C$3000,0),1),"-"),"@")))</f>
        <v>Pool 4</v>
      </c>
      <c r="M629" s="147" t="str">
        <f>TRIM(CLEAN(TEXT(IFERROR(INDEX('Glade MR'!$I$4:$J$3000,MATCH($A629,'Glade MR'!$J$4:$J$3000,0),1),"-"),"@")))</f>
        <v>-</v>
      </c>
      <c r="N629" s="147" t="str">
        <f>TRIM(CLEAN(TEXT(IFERROR(INDEX('Glade MR'!$P$4:$Q$3000,MATCH($A629,'Glade MR'!$Q$4:$Q$3000,0),1),"-"),"@")))</f>
        <v>-</v>
      </c>
      <c r="O629" s="147" t="str">
        <f>TRIM(CLEAN(TEXT(IFERROR(INDEX('Glade MR'!$W$4:$X$3000,MATCH($A629,'Glade MR'!$X$4:$X$3000,0),1),"-"),"@")))</f>
        <v>-</v>
      </c>
      <c r="P629" s="159" t="str">
        <f t="shared" si="19"/>
        <v>Found</v>
      </c>
      <c r="Q629" t="str" cm="1">
        <f t="array" ref="Q629">IF(SUMPRODUCT((TRIM(L629:O629)&lt;&gt;"-")*1)=0,
    "No Data",
    IF(COUNTIF(L629:O629,INDEX(_xlfn._xlws.FILTER(L629:O629,TRIM(L629:O629)&lt;&gt;"-"),1))=SUMPRODUCT((TRIM(L629:O629)&lt;&gt;"-")*1),
    "No Change",
    "Change"))</f>
        <v>No Change</v>
      </c>
      <c r="R629" s="159"/>
      <c r="S629" s="111"/>
    </row>
    <row r="630" spans="1:19" x14ac:dyDescent="0.3">
      <c r="A630" t="s">
        <v>1594</v>
      </c>
      <c r="B630" t="s">
        <v>1137</v>
      </c>
      <c r="C630" s="160" t="str">
        <f>TRIM(CLEAN(TEXT(IFERROR(INDEX('Snakeden MR'!$B$4:$C$3028,MATCH($A630,'Snakeden MR'!$C$4:$C$3028,0),1),"-"),"@")))</f>
        <v>-</v>
      </c>
      <c r="D630" s="147" t="str">
        <f>TRIM(CLEAN(TEXT(IFERROR(INDEX('Snakeden MR'!$I$4:$J$3028,MATCH($A630,'Snakeden MR'!$J$4:$J$3028,0),1),"-"),"@")))</f>
        <v>-</v>
      </c>
      <c r="E630" s="147" t="str">
        <f>TRIM(CLEAN(TEXT(IFERROR(INDEX('Snakeden MR'!$P$4:$Q$3028,MATCH($A630,'Snakeden MR'!$Q$4:$Q$3028,0),1),"-"),"@")))</f>
        <v>-</v>
      </c>
      <c r="F630" s="147" t="str">
        <f>TRIM(CLEAN(TEXT(IFERROR(INDEX('Snakeden MR'!$W$4:$X$3028,MATCH($A630,'Snakeden MR'!$X$4:$X$3028,0),1),"-"),"@")))</f>
        <v>-</v>
      </c>
      <c r="G630" s="159" t="str">
        <f t="shared" si="18"/>
        <v>Not Found</v>
      </c>
      <c r="H630" t="str" cm="1">
        <f t="array" ref="H630">IF(SUMPRODUCT((TRIM(C630:F630)&lt;&gt;"-")*1)=0,
    "No Data",
    IF(COUNTIF(C630:F630,INDEX(_xlfn._xlws.FILTER(C630:F630,TRIM(C630:F630)&lt;&gt;"-"),1))=SUMPRODUCT((TRIM(C630:F630)&lt;&gt;"-")*1),
    "No Change",
    "Change"))</f>
        <v>No Data</v>
      </c>
      <c r="I630" s="159"/>
      <c r="J630"/>
      <c r="K630" s="163"/>
      <c r="L630" s="147" t="str">
        <f>TRIM(CLEAN(TEXT(IFERROR(INDEX('Glade MR'!$B$4:$C$3000,MATCH($A630,'Glade MR'!$C$4:$C$3000,0),1),"-"),"@")))</f>
        <v>-</v>
      </c>
      <c r="M630" s="147" t="str">
        <f>TRIM(CLEAN(TEXT(IFERROR(INDEX('Glade MR'!$I$4:$J$3000,MATCH($A630,'Glade MR'!$J$4:$J$3000,0),1),"-"),"@")))</f>
        <v>-</v>
      </c>
      <c r="N630" s="147" t="str">
        <f>TRIM(CLEAN(TEXT(IFERROR(INDEX('Glade MR'!$P$4:$Q$3000,MATCH($A630,'Glade MR'!$Q$4:$Q$3000,0),1),"-"),"@")))</f>
        <v>-</v>
      </c>
      <c r="O630" s="147" t="str">
        <f>TRIM(CLEAN(TEXT(IFERROR(INDEX('Glade MR'!$W$4:$X$3000,MATCH($A630,'Glade MR'!$X$4:$X$3000,0),1),"-"),"@")))</f>
        <v>-</v>
      </c>
      <c r="P630" s="159" t="str">
        <f t="shared" si="19"/>
        <v>Not Found</v>
      </c>
      <c r="Q630" t="str" cm="1">
        <f t="array" ref="Q630">IF(SUMPRODUCT((TRIM(L630:O630)&lt;&gt;"-")*1)=0,
    "No Data",
    IF(COUNTIF(L630:O630,INDEX(_xlfn._xlws.FILTER(L630:O630,TRIM(L630:O630)&lt;&gt;"-"),1))=SUMPRODUCT((TRIM(L630:O630)&lt;&gt;"-")*1),
    "No Change",
    "Change"))</f>
        <v>No Data</v>
      </c>
      <c r="R630" s="159"/>
      <c r="S630" s="111"/>
    </row>
    <row r="631" spans="1:19" x14ac:dyDescent="0.3">
      <c r="A631" t="s">
        <v>1595</v>
      </c>
      <c r="B631" t="s">
        <v>1137</v>
      </c>
      <c r="C631" s="160" t="str">
        <f>TRIM(CLEAN(TEXT(IFERROR(INDEX('Snakeden MR'!$B$4:$C$3028,MATCH($A631,'Snakeden MR'!$C$4:$C$3028,0),1),"-"),"@")))</f>
        <v>-</v>
      </c>
      <c r="D631" s="147" t="str">
        <f>TRIM(CLEAN(TEXT(IFERROR(INDEX('Snakeden MR'!$I$4:$J$3028,MATCH($A631,'Snakeden MR'!$J$4:$J$3028,0),1),"-"),"@")))</f>
        <v>-</v>
      </c>
      <c r="E631" s="147" t="str">
        <f>TRIM(CLEAN(TEXT(IFERROR(INDEX('Snakeden MR'!$P$4:$Q$3028,MATCH($A631,'Snakeden MR'!$Q$4:$Q$3028,0),1),"-"),"@")))</f>
        <v>-</v>
      </c>
      <c r="F631" s="147" t="str">
        <f>TRIM(CLEAN(TEXT(IFERROR(INDEX('Snakeden MR'!$W$4:$X$3028,MATCH($A631,'Snakeden MR'!$X$4:$X$3028,0),1),"-"),"@")))</f>
        <v>-</v>
      </c>
      <c r="G631" s="159" t="str">
        <f t="shared" si="18"/>
        <v>Not Found</v>
      </c>
      <c r="H631" t="str" cm="1">
        <f t="array" ref="H631">IF(SUMPRODUCT((TRIM(C631:F631)&lt;&gt;"-")*1)=0,
    "No Data",
    IF(COUNTIF(C631:F631,INDEX(_xlfn._xlws.FILTER(C631:F631,TRIM(C631:F631)&lt;&gt;"-"),1))=SUMPRODUCT((TRIM(C631:F631)&lt;&gt;"-")*1),
    "No Change",
    "Change"))</f>
        <v>No Data</v>
      </c>
      <c r="I631" s="159"/>
      <c r="J631"/>
      <c r="K631" s="163"/>
      <c r="L631" s="147" t="str">
        <f>TRIM(CLEAN(TEXT(IFERROR(INDEX('Glade MR'!$B$4:$C$3000,MATCH($A631,'Glade MR'!$C$4:$C$3000,0),1),"-"),"@")))</f>
        <v>-</v>
      </c>
      <c r="M631" s="147" t="str">
        <f>TRIM(CLEAN(TEXT(IFERROR(INDEX('Glade MR'!$I$4:$J$3000,MATCH($A631,'Glade MR'!$J$4:$J$3000,0),1),"-"),"@")))</f>
        <v>-</v>
      </c>
      <c r="N631" s="147" t="str">
        <f>TRIM(CLEAN(TEXT(IFERROR(INDEX('Glade MR'!$P$4:$Q$3000,MATCH($A631,'Glade MR'!$Q$4:$Q$3000,0),1),"-"),"@")))</f>
        <v>-</v>
      </c>
      <c r="O631" s="147" t="str">
        <f>TRIM(CLEAN(TEXT(IFERROR(INDEX('Glade MR'!$W$4:$X$3000,MATCH($A631,'Glade MR'!$X$4:$X$3000,0),1),"-"),"@")))</f>
        <v>-</v>
      </c>
      <c r="P631" s="159" t="str">
        <f t="shared" si="19"/>
        <v>Not Found</v>
      </c>
      <c r="Q631" t="str" cm="1">
        <f t="array" ref="Q631">IF(SUMPRODUCT((TRIM(L631:O631)&lt;&gt;"-")*1)=0,
    "No Data",
    IF(COUNTIF(L631:O631,INDEX(_xlfn._xlws.FILTER(L631:O631,TRIM(L631:O631)&lt;&gt;"-"),1))=SUMPRODUCT((TRIM(L631:O631)&lt;&gt;"-")*1),
    "No Change",
    "Change"))</f>
        <v>No Data</v>
      </c>
      <c r="R631" s="159"/>
      <c r="S631" s="111"/>
    </row>
    <row r="632" spans="1:19" x14ac:dyDescent="0.3">
      <c r="A632" t="s">
        <v>1596</v>
      </c>
      <c r="B632" t="s">
        <v>1145</v>
      </c>
      <c r="C632" s="160" t="str">
        <f>TRIM(CLEAN(TEXT(IFERROR(INDEX('Snakeden MR'!$B$4:$C$3028,MATCH($A632,'Snakeden MR'!$C$4:$C$3028,0),1),"-"),"@")))</f>
        <v>-</v>
      </c>
      <c r="D632" s="147" t="str">
        <f>TRIM(CLEAN(TEXT(IFERROR(INDEX('Snakeden MR'!$I$4:$J$3028,MATCH($A632,'Snakeden MR'!$J$4:$J$3028,0),1),"-"),"@")))</f>
        <v>-</v>
      </c>
      <c r="E632" s="147" t="str">
        <f>TRIM(CLEAN(TEXT(IFERROR(INDEX('Snakeden MR'!$P$4:$Q$3028,MATCH($A632,'Snakeden MR'!$Q$4:$Q$3028,0),1),"-"),"@")))</f>
        <v>-</v>
      </c>
      <c r="F632" s="147" t="str">
        <f>TRIM(CLEAN(TEXT(IFERROR(INDEX('Snakeden MR'!$W$4:$X$3028,MATCH($A632,'Snakeden MR'!$X$4:$X$3028,0),1),"-"),"@")))</f>
        <v>-</v>
      </c>
      <c r="G632" s="159" t="str">
        <f t="shared" si="18"/>
        <v>Not Found</v>
      </c>
      <c r="H632" t="str" cm="1">
        <f t="array" ref="H632">IF(SUMPRODUCT((TRIM(C632:F632)&lt;&gt;"-")*1)=0,
    "No Data",
    IF(COUNTIF(C632:F632,INDEX(_xlfn._xlws.FILTER(C632:F632,TRIM(C632:F632)&lt;&gt;"-"),1))=SUMPRODUCT((TRIM(C632:F632)&lt;&gt;"-")*1),
    "No Change",
    "Change"))</f>
        <v>No Data</v>
      </c>
      <c r="I632" s="159"/>
      <c r="J632"/>
      <c r="K632" s="163"/>
      <c r="L632" s="147" t="str">
        <f>TRIM(CLEAN(TEXT(IFERROR(INDEX('Glade MR'!$B$4:$C$3000,MATCH($A632,'Glade MR'!$C$4:$C$3000,0),1),"-"),"@")))</f>
        <v>-</v>
      </c>
      <c r="M632" s="147" t="str">
        <f>TRIM(CLEAN(TEXT(IFERROR(INDEX('Glade MR'!$I$4:$J$3000,MATCH($A632,'Glade MR'!$J$4:$J$3000,0),1),"-"),"@")))</f>
        <v>-</v>
      </c>
      <c r="N632" s="147" t="str">
        <f>TRIM(CLEAN(TEXT(IFERROR(INDEX('Glade MR'!$P$4:$Q$3000,MATCH($A632,'Glade MR'!$Q$4:$Q$3000,0),1),"-"),"@")))</f>
        <v>-</v>
      </c>
      <c r="O632" s="147" t="str">
        <f>TRIM(CLEAN(TEXT(IFERROR(INDEX('Glade MR'!$W$4:$X$3000,MATCH($A632,'Glade MR'!$X$4:$X$3000,0),1),"-"),"@")))</f>
        <v>-</v>
      </c>
      <c r="P632" s="159" t="str">
        <f t="shared" si="19"/>
        <v>Not Found</v>
      </c>
      <c r="Q632" t="str" cm="1">
        <f t="array" ref="Q632">IF(SUMPRODUCT((TRIM(L632:O632)&lt;&gt;"-")*1)=0,
    "No Data",
    IF(COUNTIF(L632:O632,INDEX(_xlfn._xlws.FILTER(L632:O632,TRIM(L632:O632)&lt;&gt;"-"),1))=SUMPRODUCT((TRIM(L632:O632)&lt;&gt;"-")*1),
    "No Change",
    "Change"))</f>
        <v>No Data</v>
      </c>
      <c r="R632" s="159"/>
      <c r="S632" s="111"/>
    </row>
    <row r="633" spans="1:19" x14ac:dyDescent="0.3">
      <c r="A633" t="s">
        <v>1597</v>
      </c>
      <c r="B633" t="s">
        <v>1137</v>
      </c>
      <c r="C633" s="160" t="str">
        <f>TRIM(CLEAN(TEXT(IFERROR(INDEX('Snakeden MR'!$B$4:$C$3028,MATCH($A633,'Snakeden MR'!$C$4:$C$3028,0),1),"-"),"@")))</f>
        <v>-</v>
      </c>
      <c r="D633" s="147" t="str">
        <f>TRIM(CLEAN(TEXT(IFERROR(INDEX('Snakeden MR'!$I$4:$J$3028,MATCH($A633,'Snakeden MR'!$J$4:$J$3028,0),1),"-"),"@")))</f>
        <v>-</v>
      </c>
      <c r="E633" s="147" t="str">
        <f>TRIM(CLEAN(TEXT(IFERROR(INDEX('Snakeden MR'!$P$4:$Q$3028,MATCH($A633,'Snakeden MR'!$Q$4:$Q$3028,0),1),"-"),"@")))</f>
        <v>-</v>
      </c>
      <c r="F633" s="147" t="str">
        <f>TRIM(CLEAN(TEXT(IFERROR(INDEX('Snakeden MR'!$W$4:$X$3028,MATCH($A633,'Snakeden MR'!$X$4:$X$3028,0),1),"-"),"@")))</f>
        <v>-</v>
      </c>
      <c r="G633" s="159" t="str">
        <f t="shared" si="18"/>
        <v>Not Found</v>
      </c>
      <c r="H633" t="str" cm="1">
        <f t="array" ref="H633">IF(SUMPRODUCT((TRIM(C633:F633)&lt;&gt;"-")*1)=0,
    "No Data",
    IF(COUNTIF(C633:F633,INDEX(_xlfn._xlws.FILTER(C633:F633,TRIM(C633:F633)&lt;&gt;"-"),1))=SUMPRODUCT((TRIM(C633:F633)&lt;&gt;"-")*1),
    "No Change",
    "Change"))</f>
        <v>No Data</v>
      </c>
      <c r="I633" s="159"/>
      <c r="J633"/>
      <c r="K633" s="163"/>
      <c r="L633" s="147" t="str">
        <f>TRIM(CLEAN(TEXT(IFERROR(INDEX('Glade MR'!$B$4:$C$3000,MATCH($A633,'Glade MR'!$C$4:$C$3000,0),1),"-"),"@")))</f>
        <v>-</v>
      </c>
      <c r="M633" s="147" t="str">
        <f>TRIM(CLEAN(TEXT(IFERROR(INDEX('Glade MR'!$I$4:$J$3000,MATCH($A633,'Glade MR'!$J$4:$J$3000,0),1),"-"),"@")))</f>
        <v>-</v>
      </c>
      <c r="N633" s="147" t="str">
        <f>TRIM(CLEAN(TEXT(IFERROR(INDEX('Glade MR'!$P$4:$Q$3000,MATCH($A633,'Glade MR'!$Q$4:$Q$3000,0),1),"-"),"@")))</f>
        <v>-</v>
      </c>
      <c r="O633" s="147" t="str">
        <f>TRIM(CLEAN(TEXT(IFERROR(INDEX('Glade MR'!$W$4:$X$3000,MATCH($A633,'Glade MR'!$X$4:$X$3000,0),1),"-"),"@")))</f>
        <v>-</v>
      </c>
      <c r="P633" s="159" t="str">
        <f t="shared" si="19"/>
        <v>Not Found</v>
      </c>
      <c r="Q633" t="str" cm="1">
        <f t="array" ref="Q633">IF(SUMPRODUCT((TRIM(L633:O633)&lt;&gt;"-")*1)=0,
    "No Data",
    IF(COUNTIF(L633:O633,INDEX(_xlfn._xlws.FILTER(L633:O633,TRIM(L633:O633)&lt;&gt;"-"),1))=SUMPRODUCT((TRIM(L633:O633)&lt;&gt;"-")*1),
    "No Change",
    "Change"))</f>
        <v>No Data</v>
      </c>
      <c r="R633" s="159"/>
      <c r="S633" s="111"/>
    </row>
    <row r="634" spans="1:19" x14ac:dyDescent="0.3">
      <c r="A634" t="s">
        <v>1598</v>
      </c>
      <c r="B634" t="s">
        <v>1145</v>
      </c>
      <c r="C634" s="160" t="str">
        <f>TRIM(CLEAN(TEXT(IFERROR(INDEX('Snakeden MR'!$B$4:$C$3028,MATCH($A634,'Snakeden MR'!$C$4:$C$3028,0),1),"-"),"@")))</f>
        <v>-</v>
      </c>
      <c r="D634" s="147" t="str">
        <f>TRIM(CLEAN(TEXT(IFERROR(INDEX('Snakeden MR'!$I$4:$J$3028,MATCH($A634,'Snakeden MR'!$J$4:$J$3028,0),1),"-"),"@")))</f>
        <v>-</v>
      </c>
      <c r="E634" s="147" t="str">
        <f>TRIM(CLEAN(TEXT(IFERROR(INDEX('Snakeden MR'!$P$4:$Q$3028,MATCH($A634,'Snakeden MR'!$Q$4:$Q$3028,0),1),"-"),"@")))</f>
        <v>-</v>
      </c>
      <c r="F634" s="147" t="str">
        <f>TRIM(CLEAN(TEXT(IFERROR(INDEX('Snakeden MR'!$W$4:$X$3028,MATCH($A634,'Snakeden MR'!$X$4:$X$3028,0),1),"-"),"@")))</f>
        <v>-</v>
      </c>
      <c r="G634" s="159" t="str">
        <f t="shared" si="18"/>
        <v>Not Found</v>
      </c>
      <c r="H634" t="str" cm="1">
        <f t="array" ref="H634">IF(SUMPRODUCT((TRIM(C634:F634)&lt;&gt;"-")*1)=0,
    "No Data",
    IF(COUNTIF(C634:F634,INDEX(_xlfn._xlws.FILTER(C634:F634,TRIM(C634:F634)&lt;&gt;"-"),1))=SUMPRODUCT((TRIM(C634:F634)&lt;&gt;"-")*1),
    "No Change",
    "Change"))</f>
        <v>No Data</v>
      </c>
      <c r="I634" s="159"/>
      <c r="J634"/>
      <c r="K634" s="163"/>
      <c r="L634" s="147" t="str">
        <f>TRIM(CLEAN(TEXT(IFERROR(INDEX('Glade MR'!$B$4:$C$3000,MATCH($A634,'Glade MR'!$C$4:$C$3000,0),1),"-"),"@")))</f>
        <v>-</v>
      </c>
      <c r="M634" s="147" t="str">
        <f>TRIM(CLEAN(TEXT(IFERROR(INDEX('Glade MR'!$I$4:$J$3000,MATCH($A634,'Glade MR'!$J$4:$J$3000,0),1),"-"),"@")))</f>
        <v>-</v>
      </c>
      <c r="N634" s="147" t="str">
        <f>TRIM(CLEAN(TEXT(IFERROR(INDEX('Glade MR'!$P$4:$Q$3000,MATCH($A634,'Glade MR'!$Q$4:$Q$3000,0),1),"-"),"@")))</f>
        <v>-</v>
      </c>
      <c r="O634" s="147" t="str">
        <f>TRIM(CLEAN(TEXT(IFERROR(INDEX('Glade MR'!$W$4:$X$3000,MATCH($A634,'Glade MR'!$X$4:$X$3000,0),1),"-"),"@")))</f>
        <v>-</v>
      </c>
      <c r="P634" s="159" t="str">
        <f t="shared" si="19"/>
        <v>Not Found</v>
      </c>
      <c r="Q634" t="str" cm="1">
        <f t="array" ref="Q634">IF(SUMPRODUCT((TRIM(L634:O634)&lt;&gt;"-")*1)=0,
    "No Data",
    IF(COUNTIF(L634:O634,INDEX(_xlfn._xlws.FILTER(L634:O634,TRIM(L634:O634)&lt;&gt;"-"),1))=SUMPRODUCT((TRIM(L634:O634)&lt;&gt;"-")*1),
    "No Change",
    "Change"))</f>
        <v>No Data</v>
      </c>
      <c r="R634" s="159"/>
      <c r="S634" s="111"/>
    </row>
    <row r="635" spans="1:19" x14ac:dyDescent="0.3">
      <c r="A635" t="s">
        <v>1599</v>
      </c>
      <c r="B635" t="s">
        <v>1137</v>
      </c>
      <c r="C635" s="160" t="str">
        <f>TRIM(CLEAN(TEXT(IFERROR(INDEX('Snakeden MR'!$B$4:$C$3028,MATCH($A635,'Snakeden MR'!$C$4:$C$3028,0),1),"-"),"@")))</f>
        <v>-</v>
      </c>
      <c r="D635" s="147" t="str">
        <f>TRIM(CLEAN(TEXT(IFERROR(INDEX('Snakeden MR'!$I$4:$J$3028,MATCH($A635,'Snakeden MR'!$J$4:$J$3028,0),1),"-"),"@")))</f>
        <v>-</v>
      </c>
      <c r="E635" s="147" t="str">
        <f>TRIM(CLEAN(TEXT(IFERROR(INDEX('Snakeden MR'!$P$4:$Q$3028,MATCH($A635,'Snakeden MR'!$Q$4:$Q$3028,0),1),"-"),"@")))</f>
        <v>-</v>
      </c>
      <c r="F635" s="147" t="str">
        <f>TRIM(CLEAN(TEXT(IFERROR(INDEX('Snakeden MR'!$W$4:$X$3028,MATCH($A635,'Snakeden MR'!$X$4:$X$3028,0),1),"-"),"@")))</f>
        <v>-</v>
      </c>
      <c r="G635" s="159" t="str">
        <f t="shared" si="18"/>
        <v>Not Found</v>
      </c>
      <c r="H635" t="str" cm="1">
        <f t="array" ref="H635">IF(SUMPRODUCT((TRIM(C635:F635)&lt;&gt;"-")*1)=0,
    "No Data",
    IF(COUNTIF(C635:F635,INDEX(_xlfn._xlws.FILTER(C635:F635,TRIM(C635:F635)&lt;&gt;"-"),1))=SUMPRODUCT((TRIM(C635:F635)&lt;&gt;"-")*1),
    "No Change",
    "Change"))</f>
        <v>No Data</v>
      </c>
      <c r="I635" s="159"/>
      <c r="J635"/>
      <c r="K635" s="163"/>
      <c r="L635" s="147" t="str">
        <f>TRIM(CLEAN(TEXT(IFERROR(INDEX('Glade MR'!$B$4:$C$3000,MATCH($A635,'Glade MR'!$C$4:$C$3000,0),1),"-"),"@")))</f>
        <v>-</v>
      </c>
      <c r="M635" s="147" t="str">
        <f>TRIM(CLEAN(TEXT(IFERROR(INDEX('Glade MR'!$I$4:$J$3000,MATCH($A635,'Glade MR'!$J$4:$J$3000,0),1),"-"),"@")))</f>
        <v>-</v>
      </c>
      <c r="N635" s="147" t="str">
        <f>TRIM(CLEAN(TEXT(IFERROR(INDEX('Glade MR'!$P$4:$Q$3000,MATCH($A635,'Glade MR'!$Q$4:$Q$3000,0),1),"-"),"@")))</f>
        <v>-</v>
      </c>
      <c r="O635" s="147" t="str">
        <f>TRIM(CLEAN(TEXT(IFERROR(INDEX('Glade MR'!$W$4:$X$3000,MATCH($A635,'Glade MR'!$X$4:$X$3000,0),1),"-"),"@")))</f>
        <v>-</v>
      </c>
      <c r="P635" s="159" t="str">
        <f t="shared" si="19"/>
        <v>Not Found</v>
      </c>
      <c r="Q635" t="str" cm="1">
        <f t="array" ref="Q635">IF(SUMPRODUCT((TRIM(L635:O635)&lt;&gt;"-")*1)=0,
    "No Data",
    IF(COUNTIF(L635:O635,INDEX(_xlfn._xlws.FILTER(L635:O635,TRIM(L635:O635)&lt;&gt;"-"),1))=SUMPRODUCT((TRIM(L635:O635)&lt;&gt;"-")*1),
    "No Change",
    "Change"))</f>
        <v>No Data</v>
      </c>
      <c r="R635" s="159"/>
      <c r="S635" s="111"/>
    </row>
    <row r="636" spans="1:19" x14ac:dyDescent="0.3">
      <c r="A636" t="s">
        <v>844</v>
      </c>
      <c r="B636" t="s">
        <v>1137</v>
      </c>
      <c r="C636" s="160" t="str">
        <f>TRIM(CLEAN(TEXT(IFERROR(INDEX('Snakeden MR'!$B$4:$C$3028,MATCH($A636,'Snakeden MR'!$C$4:$C$3028,0),1),"-"),"@")))</f>
        <v>-</v>
      </c>
      <c r="D636" s="147" t="str">
        <f>TRIM(CLEAN(TEXT(IFERROR(INDEX('Snakeden MR'!$I$4:$J$3028,MATCH($A636,'Snakeden MR'!$J$4:$J$3028,0),1),"-"),"@")))</f>
        <v>-</v>
      </c>
      <c r="E636" s="147" t="str">
        <f>TRIM(CLEAN(TEXT(IFERROR(INDEX('Snakeden MR'!$P$4:$Q$3028,MATCH($A636,'Snakeden MR'!$Q$4:$Q$3028,0),1),"-"),"@")))</f>
        <v>-</v>
      </c>
      <c r="F636" s="147" t="str">
        <f>TRIM(CLEAN(TEXT(IFERROR(INDEX('Snakeden MR'!$W$4:$X$3028,MATCH($A636,'Snakeden MR'!$X$4:$X$3028,0),1),"-"),"@")))</f>
        <v>-</v>
      </c>
      <c r="G636" s="159" t="str">
        <f t="shared" si="18"/>
        <v>Not Found</v>
      </c>
      <c r="H636" t="str" cm="1">
        <f t="array" ref="H636">IF(SUMPRODUCT((TRIM(C636:F636)&lt;&gt;"-")*1)=0,
    "No Data",
    IF(COUNTIF(C636:F636,INDEX(_xlfn._xlws.FILTER(C636:F636,TRIM(C636:F636)&lt;&gt;"-"),1))=SUMPRODUCT((TRIM(C636:F636)&lt;&gt;"-")*1),
    "No Change",
    "Change"))</f>
        <v>No Data</v>
      </c>
      <c r="I636" s="159"/>
      <c r="J636"/>
      <c r="K636" s="163"/>
      <c r="L636" s="147" t="str">
        <f>TRIM(CLEAN(TEXT(IFERROR(INDEX('Glade MR'!$B$4:$C$3000,MATCH($A636,'Glade MR'!$C$4:$C$3000,0),1),"-"),"@")))</f>
        <v>-</v>
      </c>
      <c r="M636" s="147" t="str">
        <f>TRIM(CLEAN(TEXT(IFERROR(INDEX('Glade MR'!$I$4:$J$3000,MATCH($A636,'Glade MR'!$J$4:$J$3000,0),1),"-"),"@")))</f>
        <v>-</v>
      </c>
      <c r="N636" s="147" t="str">
        <f>TRIM(CLEAN(TEXT(IFERROR(INDEX('Glade MR'!$P$4:$Q$3000,MATCH($A636,'Glade MR'!$Q$4:$Q$3000,0),1),"-"),"@")))</f>
        <v>Pool 4</v>
      </c>
      <c r="O636" s="147" t="str">
        <f>TRIM(CLEAN(TEXT(IFERROR(INDEX('Glade MR'!$W$4:$X$3000,MATCH($A636,'Glade MR'!$X$4:$X$3000,0),1),"-"),"@")))</f>
        <v>Pool 4</v>
      </c>
      <c r="P636" s="159" t="str">
        <f t="shared" si="19"/>
        <v>Found</v>
      </c>
      <c r="Q636" t="str" cm="1">
        <f t="array" ref="Q636">IF(SUMPRODUCT((TRIM(L636:O636)&lt;&gt;"-")*1)=0,
    "No Data",
    IF(COUNTIF(L636:O636,INDEX(_xlfn._xlws.FILTER(L636:O636,TRIM(L636:O636)&lt;&gt;"-"),1))=SUMPRODUCT((TRIM(L636:O636)&lt;&gt;"-")*1),
    "No Change",
    "Change"))</f>
        <v>No Change</v>
      </c>
      <c r="R636" s="159"/>
      <c r="S636" s="111"/>
    </row>
    <row r="637" spans="1:19" x14ac:dyDescent="0.3">
      <c r="A637" t="s">
        <v>1600</v>
      </c>
      <c r="B637" t="s">
        <v>1145</v>
      </c>
      <c r="C637" s="160" t="str">
        <f>TRIM(CLEAN(TEXT(IFERROR(INDEX('Snakeden MR'!$B$4:$C$3028,MATCH($A637,'Snakeden MR'!$C$4:$C$3028,0),1),"-"),"@")))</f>
        <v>-</v>
      </c>
      <c r="D637" s="147" t="str">
        <f>TRIM(CLEAN(TEXT(IFERROR(INDEX('Snakeden MR'!$I$4:$J$3028,MATCH($A637,'Snakeden MR'!$J$4:$J$3028,0),1),"-"),"@")))</f>
        <v>-</v>
      </c>
      <c r="E637" s="147" t="str">
        <f>TRIM(CLEAN(TEXT(IFERROR(INDEX('Snakeden MR'!$P$4:$Q$3028,MATCH($A637,'Snakeden MR'!$Q$4:$Q$3028,0),1),"-"),"@")))</f>
        <v>-</v>
      </c>
      <c r="F637" s="147" t="str">
        <f>TRIM(CLEAN(TEXT(IFERROR(INDEX('Snakeden MR'!$W$4:$X$3028,MATCH($A637,'Snakeden MR'!$X$4:$X$3028,0),1),"-"),"@")))</f>
        <v>-</v>
      </c>
      <c r="G637" s="159" t="str">
        <f t="shared" si="18"/>
        <v>Not Found</v>
      </c>
      <c r="H637" t="str" cm="1">
        <f t="array" ref="H637">IF(SUMPRODUCT((TRIM(C637:F637)&lt;&gt;"-")*1)=0,
    "No Data",
    IF(COUNTIF(C637:F637,INDEX(_xlfn._xlws.FILTER(C637:F637,TRIM(C637:F637)&lt;&gt;"-"),1))=SUMPRODUCT((TRIM(C637:F637)&lt;&gt;"-")*1),
    "No Change",
    "Change"))</f>
        <v>No Data</v>
      </c>
      <c r="I637" s="159"/>
      <c r="J637"/>
      <c r="K637" s="163"/>
      <c r="L637" s="147" t="str">
        <f>TRIM(CLEAN(TEXT(IFERROR(INDEX('Glade MR'!$B$4:$C$3000,MATCH($A637,'Glade MR'!$C$4:$C$3000,0),1),"-"),"@")))</f>
        <v>-</v>
      </c>
      <c r="M637" s="147" t="str">
        <f>TRIM(CLEAN(TEXT(IFERROR(INDEX('Glade MR'!$I$4:$J$3000,MATCH($A637,'Glade MR'!$J$4:$J$3000,0),1),"-"),"@")))</f>
        <v>-</v>
      </c>
      <c r="N637" s="147" t="str">
        <f>TRIM(CLEAN(TEXT(IFERROR(INDEX('Glade MR'!$P$4:$Q$3000,MATCH($A637,'Glade MR'!$Q$4:$Q$3000,0),1),"-"),"@")))</f>
        <v>-</v>
      </c>
      <c r="O637" s="147" t="str">
        <f>TRIM(CLEAN(TEXT(IFERROR(INDEX('Glade MR'!$W$4:$X$3000,MATCH($A637,'Glade MR'!$X$4:$X$3000,0),1),"-"),"@")))</f>
        <v>-</v>
      </c>
      <c r="P637" s="159" t="str">
        <f t="shared" si="19"/>
        <v>Not Found</v>
      </c>
      <c r="Q637" t="str" cm="1">
        <f t="array" ref="Q637">IF(SUMPRODUCT((TRIM(L637:O637)&lt;&gt;"-")*1)=0,
    "No Data",
    IF(COUNTIF(L637:O637,INDEX(_xlfn._xlws.FILTER(L637:O637,TRIM(L637:O637)&lt;&gt;"-"),1))=SUMPRODUCT((TRIM(L637:O637)&lt;&gt;"-")*1),
    "No Change",
    "Change"))</f>
        <v>No Data</v>
      </c>
      <c r="R637" s="159"/>
      <c r="S637" s="111"/>
    </row>
    <row r="638" spans="1:19" x14ac:dyDescent="0.3">
      <c r="A638" t="s">
        <v>921</v>
      </c>
      <c r="B638" t="s">
        <v>1137</v>
      </c>
      <c r="C638" s="160" t="str">
        <f>TRIM(CLEAN(TEXT(IFERROR(INDEX('Snakeden MR'!$B$4:$C$3028,MATCH($A638,'Snakeden MR'!$C$4:$C$3028,0),1),"-"),"@")))</f>
        <v>-</v>
      </c>
      <c r="D638" s="147" t="str">
        <f>TRIM(CLEAN(TEXT(IFERROR(INDEX('Snakeden MR'!$I$4:$J$3028,MATCH($A638,'Snakeden MR'!$J$4:$J$3028,0),1),"-"),"@")))</f>
        <v>-</v>
      </c>
      <c r="E638" s="147" t="str">
        <f>TRIM(CLEAN(TEXT(IFERROR(INDEX('Snakeden MR'!$P$4:$Q$3028,MATCH($A638,'Snakeden MR'!$Q$4:$Q$3028,0),1),"-"),"@")))</f>
        <v>-</v>
      </c>
      <c r="F638" s="147" t="str">
        <f>TRIM(CLEAN(TEXT(IFERROR(INDEX('Snakeden MR'!$W$4:$X$3028,MATCH($A638,'Snakeden MR'!$X$4:$X$3028,0),1),"-"),"@")))</f>
        <v>-</v>
      </c>
      <c r="G638" s="159" t="str">
        <f t="shared" si="18"/>
        <v>Not Found</v>
      </c>
      <c r="H638" t="str" cm="1">
        <f t="array" ref="H638">IF(SUMPRODUCT((TRIM(C638:F638)&lt;&gt;"-")*1)=0,
    "No Data",
    IF(COUNTIF(C638:F638,INDEX(_xlfn._xlws.FILTER(C638:F638,TRIM(C638:F638)&lt;&gt;"-"),1))=SUMPRODUCT((TRIM(C638:F638)&lt;&gt;"-")*1),
    "No Change",
    "Change"))</f>
        <v>No Data</v>
      </c>
      <c r="I638" s="159"/>
      <c r="J638"/>
      <c r="K638" s="163"/>
      <c r="L638" s="147" t="str">
        <f>TRIM(CLEAN(TEXT(IFERROR(INDEX('Glade MR'!$B$4:$C$3000,MATCH($A638,'Glade MR'!$C$4:$C$3000,0),1),"-"),"@")))</f>
        <v>Pool 3</v>
      </c>
      <c r="M638" s="147" t="str">
        <f>TRIM(CLEAN(TEXT(IFERROR(INDEX('Glade MR'!$I$4:$J$3000,MATCH($A638,'Glade MR'!$J$4:$J$3000,0),1),"-"),"@")))</f>
        <v>-</v>
      </c>
      <c r="N638" s="147" t="str">
        <f>TRIM(CLEAN(TEXT(IFERROR(INDEX('Glade MR'!$P$4:$Q$3000,MATCH($A638,'Glade MR'!$Q$4:$Q$3000,0),1),"-"),"@")))</f>
        <v>-</v>
      </c>
      <c r="O638" s="147" t="str">
        <f>TRIM(CLEAN(TEXT(IFERROR(INDEX('Glade MR'!$W$4:$X$3000,MATCH($A638,'Glade MR'!$X$4:$X$3000,0),1),"-"),"@")))</f>
        <v>-</v>
      </c>
      <c r="P638" s="159" t="str">
        <f t="shared" si="19"/>
        <v>Found</v>
      </c>
      <c r="Q638" t="str" cm="1">
        <f t="array" ref="Q638">IF(SUMPRODUCT((TRIM(L638:O638)&lt;&gt;"-")*1)=0,
    "No Data",
    IF(COUNTIF(L638:O638,INDEX(_xlfn._xlws.FILTER(L638:O638,TRIM(L638:O638)&lt;&gt;"-"),1))=SUMPRODUCT((TRIM(L638:O638)&lt;&gt;"-")*1),
    "No Change",
    "Change"))</f>
        <v>No Change</v>
      </c>
      <c r="R638" s="159"/>
      <c r="S638" s="111"/>
    </row>
    <row r="639" spans="1:19" x14ac:dyDescent="0.3">
      <c r="A639" t="s">
        <v>1601</v>
      </c>
      <c r="B639" t="s">
        <v>1145</v>
      </c>
      <c r="C639" s="160" t="str">
        <f>TRIM(CLEAN(TEXT(IFERROR(INDEX('Snakeden MR'!$B$4:$C$3028,MATCH($A639,'Snakeden MR'!$C$4:$C$3028,0),1),"-"),"@")))</f>
        <v>-</v>
      </c>
      <c r="D639" s="147" t="str">
        <f>TRIM(CLEAN(TEXT(IFERROR(INDEX('Snakeden MR'!$I$4:$J$3028,MATCH($A639,'Snakeden MR'!$J$4:$J$3028,0),1),"-"),"@")))</f>
        <v>-</v>
      </c>
      <c r="E639" s="147" t="str">
        <f>TRIM(CLEAN(TEXT(IFERROR(INDEX('Snakeden MR'!$P$4:$Q$3028,MATCH($A639,'Snakeden MR'!$Q$4:$Q$3028,0),1),"-"),"@")))</f>
        <v>-</v>
      </c>
      <c r="F639" s="147" t="str">
        <f>TRIM(CLEAN(TEXT(IFERROR(INDEX('Snakeden MR'!$W$4:$X$3028,MATCH($A639,'Snakeden MR'!$X$4:$X$3028,0),1),"-"),"@")))</f>
        <v>-</v>
      </c>
      <c r="G639" s="159" t="str">
        <f t="shared" si="18"/>
        <v>Not Found</v>
      </c>
      <c r="H639" t="str" cm="1">
        <f t="array" ref="H639">IF(SUMPRODUCT((TRIM(C639:F639)&lt;&gt;"-")*1)=0,
    "No Data",
    IF(COUNTIF(C639:F639,INDEX(_xlfn._xlws.FILTER(C639:F639,TRIM(C639:F639)&lt;&gt;"-"),1))=SUMPRODUCT((TRIM(C639:F639)&lt;&gt;"-")*1),
    "No Change",
    "Change"))</f>
        <v>No Data</v>
      </c>
      <c r="I639" s="159"/>
      <c r="J639"/>
      <c r="K639" s="163"/>
      <c r="L639" s="147" t="str">
        <f>TRIM(CLEAN(TEXT(IFERROR(INDEX('Glade MR'!$B$4:$C$3000,MATCH($A639,'Glade MR'!$C$4:$C$3000,0),1),"-"),"@")))</f>
        <v>-</v>
      </c>
      <c r="M639" s="147" t="str">
        <f>TRIM(CLEAN(TEXT(IFERROR(INDEX('Glade MR'!$I$4:$J$3000,MATCH($A639,'Glade MR'!$J$4:$J$3000,0),1),"-"),"@")))</f>
        <v>-</v>
      </c>
      <c r="N639" s="147" t="str">
        <f>TRIM(CLEAN(TEXT(IFERROR(INDEX('Glade MR'!$P$4:$Q$3000,MATCH($A639,'Glade MR'!$Q$4:$Q$3000,0),1),"-"),"@")))</f>
        <v>-</v>
      </c>
      <c r="O639" s="147" t="str">
        <f>TRIM(CLEAN(TEXT(IFERROR(INDEX('Glade MR'!$W$4:$X$3000,MATCH($A639,'Glade MR'!$X$4:$X$3000,0),1),"-"),"@")))</f>
        <v>-</v>
      </c>
      <c r="P639" s="159" t="str">
        <f t="shared" si="19"/>
        <v>Not Found</v>
      </c>
      <c r="Q639" t="str" cm="1">
        <f t="array" ref="Q639">IF(SUMPRODUCT((TRIM(L639:O639)&lt;&gt;"-")*1)=0,
    "No Data",
    IF(COUNTIF(L639:O639,INDEX(_xlfn._xlws.FILTER(L639:O639,TRIM(L639:O639)&lt;&gt;"-"),1))=SUMPRODUCT((TRIM(L639:O639)&lt;&gt;"-")*1),
    "No Change",
    "Change"))</f>
        <v>No Data</v>
      </c>
      <c r="R639" s="159"/>
      <c r="S639" s="111"/>
    </row>
    <row r="640" spans="1:19" x14ac:dyDescent="0.3">
      <c r="A640" t="s">
        <v>1602</v>
      </c>
      <c r="B640" t="s">
        <v>1145</v>
      </c>
      <c r="C640" s="160" t="str">
        <f>TRIM(CLEAN(TEXT(IFERROR(INDEX('Snakeden MR'!$B$4:$C$3028,MATCH($A640,'Snakeden MR'!$C$4:$C$3028,0),1),"-"),"@")))</f>
        <v>-</v>
      </c>
      <c r="D640" s="147" t="str">
        <f>TRIM(CLEAN(TEXT(IFERROR(INDEX('Snakeden MR'!$I$4:$J$3028,MATCH($A640,'Snakeden MR'!$J$4:$J$3028,0),1),"-"),"@")))</f>
        <v>-</v>
      </c>
      <c r="E640" s="147" t="str">
        <f>TRIM(CLEAN(TEXT(IFERROR(INDEX('Snakeden MR'!$P$4:$Q$3028,MATCH($A640,'Snakeden MR'!$Q$4:$Q$3028,0),1),"-"),"@")))</f>
        <v>-</v>
      </c>
      <c r="F640" s="147" t="str">
        <f>TRIM(CLEAN(TEXT(IFERROR(INDEX('Snakeden MR'!$W$4:$X$3028,MATCH($A640,'Snakeden MR'!$X$4:$X$3028,0),1),"-"),"@")))</f>
        <v>-</v>
      </c>
      <c r="G640" s="159" t="str">
        <f t="shared" si="18"/>
        <v>Not Found</v>
      </c>
      <c r="H640" t="str" cm="1">
        <f t="array" ref="H640">IF(SUMPRODUCT((TRIM(C640:F640)&lt;&gt;"-")*1)=0,
    "No Data",
    IF(COUNTIF(C640:F640,INDEX(_xlfn._xlws.FILTER(C640:F640,TRIM(C640:F640)&lt;&gt;"-"),1))=SUMPRODUCT((TRIM(C640:F640)&lt;&gt;"-")*1),
    "No Change",
    "Change"))</f>
        <v>No Data</v>
      </c>
      <c r="I640" s="159"/>
      <c r="J640"/>
      <c r="K640" s="163"/>
      <c r="L640" s="147" t="str">
        <f>TRIM(CLEAN(TEXT(IFERROR(INDEX('Glade MR'!$B$4:$C$3000,MATCH($A640,'Glade MR'!$C$4:$C$3000,0),1),"-"),"@")))</f>
        <v>-</v>
      </c>
      <c r="M640" s="147" t="str">
        <f>TRIM(CLEAN(TEXT(IFERROR(INDEX('Glade MR'!$I$4:$J$3000,MATCH($A640,'Glade MR'!$J$4:$J$3000,0),1),"-"),"@")))</f>
        <v>-</v>
      </c>
      <c r="N640" s="147" t="str">
        <f>TRIM(CLEAN(TEXT(IFERROR(INDEX('Glade MR'!$P$4:$Q$3000,MATCH($A640,'Glade MR'!$Q$4:$Q$3000,0),1),"-"),"@")))</f>
        <v>-</v>
      </c>
      <c r="O640" s="147" t="str">
        <f>TRIM(CLEAN(TEXT(IFERROR(INDEX('Glade MR'!$W$4:$X$3000,MATCH($A640,'Glade MR'!$X$4:$X$3000,0),1),"-"),"@")))</f>
        <v>-</v>
      </c>
      <c r="P640" s="159" t="str">
        <f t="shared" si="19"/>
        <v>Not Found</v>
      </c>
      <c r="Q640" t="str" cm="1">
        <f t="array" ref="Q640">IF(SUMPRODUCT((TRIM(L640:O640)&lt;&gt;"-")*1)=0,
    "No Data",
    IF(COUNTIF(L640:O640,INDEX(_xlfn._xlws.FILTER(L640:O640,TRIM(L640:O640)&lt;&gt;"-"),1))=SUMPRODUCT((TRIM(L640:O640)&lt;&gt;"-")*1),
    "No Change",
    "Change"))</f>
        <v>No Data</v>
      </c>
      <c r="R640" s="159"/>
      <c r="S640" s="111"/>
    </row>
    <row r="641" spans="1:19" x14ac:dyDescent="0.3">
      <c r="A641" t="s">
        <v>869</v>
      </c>
      <c r="B641" t="s">
        <v>1137</v>
      </c>
      <c r="C641" s="160" t="str">
        <f>TRIM(CLEAN(TEXT(IFERROR(INDEX('Snakeden MR'!$B$4:$C$3028,MATCH($A641,'Snakeden MR'!$C$4:$C$3028,0),1),"-"),"@")))</f>
        <v>-</v>
      </c>
      <c r="D641" s="147" t="str">
        <f>TRIM(CLEAN(TEXT(IFERROR(INDEX('Snakeden MR'!$I$4:$J$3028,MATCH($A641,'Snakeden MR'!$J$4:$J$3028,0),1),"-"),"@")))</f>
        <v>-</v>
      </c>
      <c r="E641" s="147" t="str">
        <f>TRIM(CLEAN(TEXT(IFERROR(INDEX('Snakeden MR'!$P$4:$Q$3028,MATCH($A641,'Snakeden MR'!$Q$4:$Q$3028,0),1),"-"),"@")))</f>
        <v>-</v>
      </c>
      <c r="F641" s="147" t="str">
        <f>TRIM(CLEAN(TEXT(IFERROR(INDEX('Snakeden MR'!$W$4:$X$3028,MATCH($A641,'Snakeden MR'!$X$4:$X$3028,0),1),"-"),"@")))</f>
        <v>-</v>
      </c>
      <c r="G641" s="159" t="str">
        <f t="shared" si="18"/>
        <v>Not Found</v>
      </c>
      <c r="H641" t="str" cm="1">
        <f t="array" ref="H641">IF(SUMPRODUCT((TRIM(C641:F641)&lt;&gt;"-")*1)=0,
    "No Data",
    IF(COUNTIF(C641:F641,INDEX(_xlfn._xlws.FILTER(C641:F641,TRIM(C641:F641)&lt;&gt;"-"),1))=SUMPRODUCT((TRIM(C641:F641)&lt;&gt;"-")*1),
    "No Change",
    "Change"))</f>
        <v>No Data</v>
      </c>
      <c r="I641" s="159"/>
      <c r="J641"/>
      <c r="K641" s="163"/>
      <c r="L641" s="147" t="str">
        <f>TRIM(CLEAN(TEXT(IFERROR(INDEX('Glade MR'!$B$4:$C$3000,MATCH($A641,'Glade MR'!$C$4:$C$3000,0),1),"-"),"@")))</f>
        <v>Pool 1</v>
      </c>
      <c r="M641" s="147" t="str">
        <f>TRIM(CLEAN(TEXT(IFERROR(INDEX('Glade MR'!$I$4:$J$3000,MATCH($A641,'Glade MR'!$J$4:$J$3000,0),1),"-"),"@")))</f>
        <v>-</v>
      </c>
      <c r="N641" s="147" t="str">
        <f>TRIM(CLEAN(TEXT(IFERROR(INDEX('Glade MR'!$P$4:$Q$3000,MATCH($A641,'Glade MR'!$Q$4:$Q$3000,0),1),"-"),"@")))</f>
        <v>-</v>
      </c>
      <c r="O641" s="147" t="str">
        <f>TRIM(CLEAN(TEXT(IFERROR(INDEX('Glade MR'!$W$4:$X$3000,MATCH($A641,'Glade MR'!$X$4:$X$3000,0),1),"-"),"@")))</f>
        <v>-</v>
      </c>
      <c r="P641" s="159" t="str">
        <f t="shared" si="19"/>
        <v>Found</v>
      </c>
      <c r="Q641" t="str" cm="1">
        <f t="array" ref="Q641">IF(SUMPRODUCT((TRIM(L641:O641)&lt;&gt;"-")*1)=0,
    "No Data",
    IF(COUNTIF(L641:O641,INDEX(_xlfn._xlws.FILTER(L641:O641,TRIM(L641:O641)&lt;&gt;"-"),1))=SUMPRODUCT((TRIM(L641:O641)&lt;&gt;"-")*1),
    "No Change",
    "Change"))</f>
        <v>No Change</v>
      </c>
      <c r="R641" s="159"/>
      <c r="S641" s="111"/>
    </row>
    <row r="642" spans="1:19" x14ac:dyDescent="0.3">
      <c r="A642" t="s">
        <v>1603</v>
      </c>
      <c r="B642" t="s">
        <v>1145</v>
      </c>
      <c r="C642" s="160" t="str">
        <f>TRIM(CLEAN(TEXT(IFERROR(INDEX('Snakeden MR'!$B$4:$C$3028,MATCH($A642,'Snakeden MR'!$C$4:$C$3028,0),1),"-"),"@")))</f>
        <v>-</v>
      </c>
      <c r="D642" s="147" t="str">
        <f>TRIM(CLEAN(TEXT(IFERROR(INDEX('Snakeden MR'!$I$4:$J$3028,MATCH($A642,'Snakeden MR'!$J$4:$J$3028,0),1),"-"),"@")))</f>
        <v>-</v>
      </c>
      <c r="E642" s="147" t="str">
        <f>TRIM(CLEAN(TEXT(IFERROR(INDEX('Snakeden MR'!$P$4:$Q$3028,MATCH($A642,'Snakeden MR'!$Q$4:$Q$3028,0),1),"-"),"@")))</f>
        <v>-</v>
      </c>
      <c r="F642" s="147" t="str">
        <f>TRIM(CLEAN(TEXT(IFERROR(INDEX('Snakeden MR'!$W$4:$X$3028,MATCH($A642,'Snakeden MR'!$X$4:$X$3028,0),1),"-"),"@")))</f>
        <v>-</v>
      </c>
      <c r="G642" s="159" t="str">
        <f t="shared" ref="G642:G705" si="20">IF(SUM(COUNTIF(C642:F642,"-"))=4,"Not Found","Found")</f>
        <v>Not Found</v>
      </c>
      <c r="H642" t="str" cm="1">
        <f t="array" ref="H642">IF(SUMPRODUCT((TRIM(C642:F642)&lt;&gt;"-")*1)=0,
    "No Data",
    IF(COUNTIF(C642:F642,INDEX(_xlfn._xlws.FILTER(C642:F642,TRIM(C642:F642)&lt;&gt;"-"),1))=SUMPRODUCT((TRIM(C642:F642)&lt;&gt;"-")*1),
    "No Change",
    "Change"))</f>
        <v>No Data</v>
      </c>
      <c r="I642" s="159"/>
      <c r="J642"/>
      <c r="K642" s="163"/>
      <c r="L642" s="147" t="str">
        <f>TRIM(CLEAN(TEXT(IFERROR(INDEX('Glade MR'!$B$4:$C$3000,MATCH($A642,'Glade MR'!$C$4:$C$3000,0),1),"-"),"@")))</f>
        <v>-</v>
      </c>
      <c r="M642" s="147" t="str">
        <f>TRIM(CLEAN(TEXT(IFERROR(INDEX('Glade MR'!$I$4:$J$3000,MATCH($A642,'Glade MR'!$J$4:$J$3000,0),1),"-"),"@")))</f>
        <v>-</v>
      </c>
      <c r="N642" s="147" t="str">
        <f>TRIM(CLEAN(TEXT(IFERROR(INDEX('Glade MR'!$P$4:$Q$3000,MATCH($A642,'Glade MR'!$Q$4:$Q$3000,0),1),"-"),"@")))</f>
        <v>-</v>
      </c>
      <c r="O642" s="147" t="str">
        <f>TRIM(CLEAN(TEXT(IFERROR(INDEX('Glade MR'!$W$4:$X$3000,MATCH($A642,'Glade MR'!$X$4:$X$3000,0),1),"-"),"@")))</f>
        <v>-</v>
      </c>
      <c r="P642" s="159" t="str">
        <f t="shared" ref="P642:P705" si="21">IF(SUM(COUNTIF(L642:O642,"-"))=4,"Not Found","Found")</f>
        <v>Not Found</v>
      </c>
      <c r="Q642" t="str" cm="1">
        <f t="array" ref="Q642">IF(SUMPRODUCT((TRIM(L642:O642)&lt;&gt;"-")*1)=0,
    "No Data",
    IF(COUNTIF(L642:O642,INDEX(_xlfn._xlws.FILTER(L642:O642,TRIM(L642:O642)&lt;&gt;"-"),1))=SUMPRODUCT((TRIM(L642:O642)&lt;&gt;"-")*1),
    "No Change",
    "Change"))</f>
        <v>No Data</v>
      </c>
      <c r="R642" s="159"/>
      <c r="S642" s="111"/>
    </row>
    <row r="643" spans="1:19" x14ac:dyDescent="0.3">
      <c r="A643" t="s">
        <v>664</v>
      </c>
      <c r="B643" t="s">
        <v>1137</v>
      </c>
      <c r="C643" s="160" t="str">
        <f>TRIM(CLEAN(TEXT(IFERROR(INDEX('Snakeden MR'!$B$4:$C$3028,MATCH($A643,'Snakeden MR'!$C$4:$C$3028,0),1),"-"),"@")))</f>
        <v>-</v>
      </c>
      <c r="D643" s="147" t="str">
        <f>TRIM(CLEAN(TEXT(IFERROR(INDEX('Snakeden MR'!$I$4:$J$3028,MATCH($A643,'Snakeden MR'!$J$4:$J$3028,0),1),"-"),"@")))</f>
        <v>-</v>
      </c>
      <c r="E643" s="147" t="str">
        <f>TRIM(CLEAN(TEXT(IFERROR(INDEX('Snakeden MR'!$P$4:$Q$3028,MATCH($A643,'Snakeden MR'!$Q$4:$Q$3028,0),1),"-"),"@")))</f>
        <v>-</v>
      </c>
      <c r="F643" s="147" t="str">
        <f>TRIM(CLEAN(TEXT(IFERROR(INDEX('Snakeden MR'!$W$4:$X$3028,MATCH($A643,'Snakeden MR'!$X$4:$X$3028,0),1),"-"),"@")))</f>
        <v>-</v>
      </c>
      <c r="G643" s="159" t="str">
        <f t="shared" si="20"/>
        <v>Not Found</v>
      </c>
      <c r="H643" t="str" cm="1">
        <f t="array" ref="H643">IF(SUMPRODUCT((TRIM(C643:F643)&lt;&gt;"-")*1)=0,
    "No Data",
    IF(COUNTIF(C643:F643,INDEX(_xlfn._xlws.FILTER(C643:F643,TRIM(C643:F643)&lt;&gt;"-"),1))=SUMPRODUCT((TRIM(C643:F643)&lt;&gt;"-")*1),
    "No Change",
    "Change"))</f>
        <v>No Data</v>
      </c>
      <c r="I643" s="159"/>
      <c r="J643"/>
      <c r="K643" s="163"/>
      <c r="L643" s="147" t="str">
        <f>TRIM(CLEAN(TEXT(IFERROR(INDEX('Glade MR'!$B$4:$C$3000,MATCH($A643,'Glade MR'!$C$4:$C$3000,0),1),"-"),"@")))</f>
        <v>-</v>
      </c>
      <c r="M643" s="147" t="str">
        <f>TRIM(CLEAN(TEXT(IFERROR(INDEX('Glade MR'!$I$4:$J$3000,MATCH($A643,'Glade MR'!$J$4:$J$3000,0),1),"-"),"@")))</f>
        <v>-</v>
      </c>
      <c r="N643" s="147" t="str">
        <f>TRIM(CLEAN(TEXT(IFERROR(INDEX('Glade MR'!$P$4:$Q$3000,MATCH($A643,'Glade MR'!$Q$4:$Q$3000,0),1),"-"),"@")))</f>
        <v>-</v>
      </c>
      <c r="O643" s="147" t="str">
        <f>TRIM(CLEAN(TEXT(IFERROR(INDEX('Glade MR'!$W$4:$X$3000,MATCH($A643,'Glade MR'!$X$4:$X$3000,0),1),"-"),"@")))</f>
        <v>Pool 5</v>
      </c>
      <c r="P643" s="159" t="str">
        <f t="shared" si="21"/>
        <v>Found</v>
      </c>
      <c r="Q643" t="str" cm="1">
        <f t="array" ref="Q643">IF(SUMPRODUCT((TRIM(L643:O643)&lt;&gt;"-")*1)=0,
    "No Data",
    IF(COUNTIF(L643:O643,INDEX(_xlfn._xlws.FILTER(L643:O643,TRIM(L643:O643)&lt;&gt;"-"),1))=SUMPRODUCT((TRIM(L643:O643)&lt;&gt;"-")*1),
    "No Change",
    "Change"))</f>
        <v>No Change</v>
      </c>
      <c r="R643" s="159"/>
      <c r="S643" s="111"/>
    </row>
    <row r="644" spans="1:19" x14ac:dyDescent="0.3">
      <c r="A644" t="s">
        <v>762</v>
      </c>
      <c r="B644" t="s">
        <v>1137</v>
      </c>
      <c r="C644" s="160" t="str">
        <f>TRIM(CLEAN(TEXT(IFERROR(INDEX('Snakeden MR'!$B$4:$C$3028,MATCH($A644,'Snakeden MR'!$C$4:$C$3028,0),1),"-"),"@")))</f>
        <v>-</v>
      </c>
      <c r="D644" s="147" t="str">
        <f>TRIM(CLEAN(TEXT(IFERROR(INDEX('Snakeden MR'!$I$4:$J$3028,MATCH($A644,'Snakeden MR'!$J$4:$J$3028,0),1),"-"),"@")))</f>
        <v>-</v>
      </c>
      <c r="E644" s="147" t="str">
        <f>TRIM(CLEAN(TEXT(IFERROR(INDEX('Snakeden MR'!$P$4:$Q$3028,MATCH($A644,'Snakeden MR'!$Q$4:$Q$3028,0),1),"-"),"@")))</f>
        <v>-</v>
      </c>
      <c r="F644" s="147" t="str">
        <f>TRIM(CLEAN(TEXT(IFERROR(INDEX('Snakeden MR'!$W$4:$X$3028,MATCH($A644,'Snakeden MR'!$X$4:$X$3028,0),1),"-"),"@")))</f>
        <v>-</v>
      </c>
      <c r="G644" s="159" t="str">
        <f t="shared" si="20"/>
        <v>Not Found</v>
      </c>
      <c r="H644" t="str" cm="1">
        <f t="array" ref="H644">IF(SUMPRODUCT((TRIM(C644:F644)&lt;&gt;"-")*1)=0,
    "No Data",
    IF(COUNTIF(C644:F644,INDEX(_xlfn._xlws.FILTER(C644:F644,TRIM(C644:F644)&lt;&gt;"-"),1))=SUMPRODUCT((TRIM(C644:F644)&lt;&gt;"-")*1),
    "No Change",
    "Change"))</f>
        <v>No Data</v>
      </c>
      <c r="I644" s="159"/>
      <c r="J644"/>
      <c r="K644" s="163"/>
      <c r="L644" s="147" t="str">
        <f>TRIM(CLEAN(TEXT(IFERROR(INDEX('Glade MR'!$B$4:$C$3000,MATCH($A644,'Glade MR'!$C$4:$C$3000,0),1),"-"),"@")))</f>
        <v>-</v>
      </c>
      <c r="M644" s="147" t="str">
        <f>TRIM(CLEAN(TEXT(IFERROR(INDEX('Glade MR'!$I$4:$J$3000,MATCH($A644,'Glade MR'!$J$4:$J$3000,0),1),"-"),"@")))</f>
        <v>Pool 4</v>
      </c>
      <c r="N644" s="147" t="str">
        <f>TRIM(CLEAN(TEXT(IFERROR(INDEX('Glade MR'!$P$4:$Q$3000,MATCH($A644,'Glade MR'!$Q$4:$Q$3000,0),1),"-"),"@")))</f>
        <v>-</v>
      </c>
      <c r="O644" s="147" t="str">
        <f>TRIM(CLEAN(TEXT(IFERROR(INDEX('Glade MR'!$W$4:$X$3000,MATCH($A644,'Glade MR'!$X$4:$X$3000,0),1),"-"),"@")))</f>
        <v>Pool 4</v>
      </c>
      <c r="P644" s="159" t="str">
        <f t="shared" si="21"/>
        <v>Found</v>
      </c>
      <c r="Q644" t="str" cm="1">
        <f t="array" ref="Q644">IF(SUMPRODUCT((TRIM(L644:O644)&lt;&gt;"-")*1)=0,
    "No Data",
    IF(COUNTIF(L644:O644,INDEX(_xlfn._xlws.FILTER(L644:O644,TRIM(L644:O644)&lt;&gt;"-"),1))=SUMPRODUCT((TRIM(L644:O644)&lt;&gt;"-")*1),
    "No Change",
    "Change"))</f>
        <v>No Change</v>
      </c>
      <c r="R644" s="159"/>
      <c r="S644" s="111"/>
    </row>
    <row r="645" spans="1:19" x14ac:dyDescent="0.3">
      <c r="A645" t="s">
        <v>1604</v>
      </c>
      <c r="B645" t="s">
        <v>1137</v>
      </c>
      <c r="C645" s="160" t="str">
        <f>TRIM(CLEAN(TEXT(IFERROR(INDEX('Snakeden MR'!$B$4:$C$3028,MATCH($A645,'Snakeden MR'!$C$4:$C$3028,0),1),"-"),"@")))</f>
        <v>-</v>
      </c>
      <c r="D645" s="147" t="str">
        <f>TRIM(CLEAN(TEXT(IFERROR(INDEX('Snakeden MR'!$I$4:$J$3028,MATCH($A645,'Snakeden MR'!$J$4:$J$3028,0),1),"-"),"@")))</f>
        <v>-</v>
      </c>
      <c r="E645" s="147" t="str">
        <f>TRIM(CLEAN(TEXT(IFERROR(INDEX('Snakeden MR'!$P$4:$Q$3028,MATCH($A645,'Snakeden MR'!$Q$4:$Q$3028,0),1),"-"),"@")))</f>
        <v>-</v>
      </c>
      <c r="F645" s="147" t="str">
        <f>TRIM(CLEAN(TEXT(IFERROR(INDEX('Snakeden MR'!$W$4:$X$3028,MATCH($A645,'Snakeden MR'!$X$4:$X$3028,0),1),"-"),"@")))</f>
        <v>-</v>
      </c>
      <c r="G645" s="159" t="str">
        <f t="shared" si="20"/>
        <v>Not Found</v>
      </c>
      <c r="H645" t="str" cm="1">
        <f t="array" ref="H645">IF(SUMPRODUCT((TRIM(C645:F645)&lt;&gt;"-")*1)=0,
    "No Data",
    IF(COUNTIF(C645:F645,INDEX(_xlfn._xlws.FILTER(C645:F645,TRIM(C645:F645)&lt;&gt;"-"),1))=SUMPRODUCT((TRIM(C645:F645)&lt;&gt;"-")*1),
    "No Change",
    "Change"))</f>
        <v>No Data</v>
      </c>
      <c r="I645" s="159"/>
      <c r="J645"/>
      <c r="K645" s="163"/>
      <c r="L645" s="147" t="str">
        <f>TRIM(CLEAN(TEXT(IFERROR(INDEX('Glade MR'!$B$4:$C$3000,MATCH($A645,'Glade MR'!$C$4:$C$3000,0),1),"-"),"@")))</f>
        <v>-</v>
      </c>
      <c r="M645" s="147" t="str">
        <f>TRIM(CLEAN(TEXT(IFERROR(INDEX('Glade MR'!$I$4:$J$3000,MATCH($A645,'Glade MR'!$J$4:$J$3000,0),1),"-"),"@")))</f>
        <v>-</v>
      </c>
      <c r="N645" s="147" t="str">
        <f>TRIM(CLEAN(TEXT(IFERROR(INDEX('Glade MR'!$P$4:$Q$3000,MATCH($A645,'Glade MR'!$Q$4:$Q$3000,0),1),"-"),"@")))</f>
        <v>-</v>
      </c>
      <c r="O645" s="147" t="str">
        <f>TRIM(CLEAN(TEXT(IFERROR(INDEX('Glade MR'!$W$4:$X$3000,MATCH($A645,'Glade MR'!$X$4:$X$3000,0),1),"-"),"@")))</f>
        <v>-</v>
      </c>
      <c r="P645" s="159" t="str">
        <f t="shared" si="21"/>
        <v>Not Found</v>
      </c>
      <c r="Q645" t="str" cm="1">
        <f t="array" ref="Q645">IF(SUMPRODUCT((TRIM(L645:O645)&lt;&gt;"-")*1)=0,
    "No Data",
    IF(COUNTIF(L645:O645,INDEX(_xlfn._xlws.FILTER(L645:O645,TRIM(L645:O645)&lt;&gt;"-"),1))=SUMPRODUCT((TRIM(L645:O645)&lt;&gt;"-")*1),
    "No Change",
    "Change"))</f>
        <v>No Data</v>
      </c>
      <c r="R645" s="159"/>
      <c r="S645" s="111"/>
    </row>
    <row r="646" spans="1:19" x14ac:dyDescent="0.3">
      <c r="A646" t="s">
        <v>54</v>
      </c>
      <c r="B646" t="s">
        <v>1145</v>
      </c>
      <c r="C646" s="160" t="str">
        <f>TRIM(CLEAN(TEXT(IFERROR(INDEX('Snakeden MR'!$B$4:$C$3028,MATCH($A646,'Snakeden MR'!$C$4:$C$3028,0),1),"-"),"@")))</f>
        <v>-</v>
      </c>
      <c r="D646" s="147" t="str">
        <f>TRIM(CLEAN(TEXT(IFERROR(INDEX('Snakeden MR'!$I$4:$J$3028,MATCH($A646,'Snakeden MR'!$J$4:$J$3028,0),1),"-"),"@")))</f>
        <v>-</v>
      </c>
      <c r="E646" s="147" t="str">
        <f>TRIM(CLEAN(TEXT(IFERROR(INDEX('Snakeden MR'!$P$4:$Q$3028,MATCH($A646,'Snakeden MR'!$Q$4:$Q$3028,0),1),"-"),"@")))</f>
        <v>GS Pool</v>
      </c>
      <c r="F646" s="147" t="str">
        <f>TRIM(CLEAN(TEXT(IFERROR(INDEX('Snakeden MR'!$W$4:$X$3028,MATCH($A646,'Snakeden MR'!$X$4:$X$3028,0),1),"-"),"@")))</f>
        <v>GS Pool</v>
      </c>
      <c r="G646" s="159" t="str">
        <f t="shared" si="20"/>
        <v>Found</v>
      </c>
      <c r="H646" t="str" cm="1">
        <f t="array" ref="H646">IF(SUMPRODUCT((TRIM(C646:F646)&lt;&gt;"-")*1)=0,
    "No Data",
    IF(COUNTIF(C646:F646,INDEX(_xlfn._xlws.FILTER(C646:F646,TRIM(C646:F646)&lt;&gt;"-"),1))=SUMPRODUCT((TRIM(C646:F646)&lt;&gt;"-")*1),
    "No Change",
    "Change"))</f>
        <v>No Change</v>
      </c>
      <c r="I646" s="159"/>
      <c r="J646"/>
      <c r="K646" s="163"/>
      <c r="L646" s="147" t="str">
        <f>TRIM(CLEAN(TEXT(IFERROR(INDEX('Glade MR'!$B$4:$C$3000,MATCH($A646,'Glade MR'!$C$4:$C$3000,0),1),"-"),"@")))</f>
        <v>-</v>
      </c>
      <c r="M646" s="147" t="str">
        <f>TRIM(CLEAN(TEXT(IFERROR(INDEX('Glade MR'!$I$4:$J$3000,MATCH($A646,'Glade MR'!$J$4:$J$3000,0),1),"-"),"@")))</f>
        <v>-</v>
      </c>
      <c r="N646" s="147" t="str">
        <f>TRIM(CLEAN(TEXT(IFERROR(INDEX('Glade MR'!$P$4:$Q$3000,MATCH($A646,'Glade MR'!$Q$4:$Q$3000,0),1),"-"),"@")))</f>
        <v>-</v>
      </c>
      <c r="O646" s="147" t="str">
        <f>TRIM(CLEAN(TEXT(IFERROR(INDEX('Glade MR'!$W$4:$X$3000,MATCH($A646,'Glade MR'!$X$4:$X$3000,0),1),"-"),"@")))</f>
        <v>-</v>
      </c>
      <c r="P646" s="159" t="str">
        <f t="shared" si="21"/>
        <v>Not Found</v>
      </c>
      <c r="Q646" t="str" cm="1">
        <f t="array" ref="Q646">IF(SUMPRODUCT((TRIM(L646:O646)&lt;&gt;"-")*1)=0,
    "No Data",
    IF(COUNTIF(L646:O646,INDEX(_xlfn._xlws.FILTER(L646:O646,TRIM(L646:O646)&lt;&gt;"-"),1))=SUMPRODUCT((TRIM(L646:O646)&lt;&gt;"-")*1),
    "No Change",
    "Change"))</f>
        <v>No Data</v>
      </c>
      <c r="R646" s="159"/>
      <c r="S646" s="111"/>
    </row>
    <row r="647" spans="1:19" x14ac:dyDescent="0.3">
      <c r="A647" t="s">
        <v>1605</v>
      </c>
      <c r="B647" t="s">
        <v>1137</v>
      </c>
      <c r="C647" s="160" t="str">
        <f>TRIM(CLEAN(TEXT(IFERROR(INDEX('Snakeden MR'!$B$4:$C$3028,MATCH($A647,'Snakeden MR'!$C$4:$C$3028,0),1),"-"),"@")))</f>
        <v>-</v>
      </c>
      <c r="D647" s="147" t="str">
        <f>TRIM(CLEAN(TEXT(IFERROR(INDEX('Snakeden MR'!$I$4:$J$3028,MATCH($A647,'Snakeden MR'!$J$4:$J$3028,0),1),"-"),"@")))</f>
        <v>-</v>
      </c>
      <c r="E647" s="147" t="str">
        <f>TRIM(CLEAN(TEXT(IFERROR(INDEX('Snakeden MR'!$P$4:$Q$3028,MATCH($A647,'Snakeden MR'!$Q$4:$Q$3028,0),1),"-"),"@")))</f>
        <v>-</v>
      </c>
      <c r="F647" s="147" t="str">
        <f>TRIM(CLEAN(TEXT(IFERROR(INDEX('Snakeden MR'!$W$4:$X$3028,MATCH($A647,'Snakeden MR'!$X$4:$X$3028,0),1),"-"),"@")))</f>
        <v>-</v>
      </c>
      <c r="G647" s="159" t="str">
        <f t="shared" si="20"/>
        <v>Not Found</v>
      </c>
      <c r="H647" t="str" cm="1">
        <f t="array" ref="H647">IF(SUMPRODUCT((TRIM(C647:F647)&lt;&gt;"-")*1)=0,
    "No Data",
    IF(COUNTIF(C647:F647,INDEX(_xlfn._xlws.FILTER(C647:F647,TRIM(C647:F647)&lt;&gt;"-"),1))=SUMPRODUCT((TRIM(C647:F647)&lt;&gt;"-")*1),
    "No Change",
    "Change"))</f>
        <v>No Data</v>
      </c>
      <c r="I647" s="159"/>
      <c r="J647"/>
      <c r="K647" s="163"/>
      <c r="L647" s="147" t="str">
        <f>TRIM(CLEAN(TEXT(IFERROR(INDEX('Glade MR'!$B$4:$C$3000,MATCH($A647,'Glade MR'!$C$4:$C$3000,0),1),"-"),"@")))</f>
        <v>-</v>
      </c>
      <c r="M647" s="147" t="str">
        <f>TRIM(CLEAN(TEXT(IFERROR(INDEX('Glade MR'!$I$4:$J$3000,MATCH($A647,'Glade MR'!$J$4:$J$3000,0),1),"-"),"@")))</f>
        <v>-</v>
      </c>
      <c r="N647" s="147" t="str">
        <f>TRIM(CLEAN(TEXT(IFERROR(INDEX('Glade MR'!$P$4:$Q$3000,MATCH($A647,'Glade MR'!$Q$4:$Q$3000,0),1),"-"),"@")))</f>
        <v>-</v>
      </c>
      <c r="O647" s="147" t="str">
        <f>TRIM(CLEAN(TEXT(IFERROR(INDEX('Glade MR'!$W$4:$X$3000,MATCH($A647,'Glade MR'!$X$4:$X$3000,0),1),"-"),"@")))</f>
        <v>-</v>
      </c>
      <c r="P647" s="159" t="str">
        <f t="shared" si="21"/>
        <v>Not Found</v>
      </c>
      <c r="Q647" t="str" cm="1">
        <f t="array" ref="Q647">IF(SUMPRODUCT((TRIM(L647:O647)&lt;&gt;"-")*1)=0,
    "No Data",
    IF(COUNTIF(L647:O647,INDEX(_xlfn._xlws.FILTER(L647:O647,TRIM(L647:O647)&lt;&gt;"-"),1))=SUMPRODUCT((TRIM(L647:O647)&lt;&gt;"-")*1),
    "No Change",
    "Change"))</f>
        <v>No Data</v>
      </c>
      <c r="R647" s="159"/>
      <c r="S647" s="111"/>
    </row>
    <row r="648" spans="1:19" x14ac:dyDescent="0.3">
      <c r="A648" t="s">
        <v>830</v>
      </c>
      <c r="B648" t="s">
        <v>1137</v>
      </c>
      <c r="C648" s="160" t="str">
        <f>TRIM(CLEAN(TEXT(IFERROR(INDEX('Snakeden MR'!$B$4:$C$3028,MATCH($A648,'Snakeden MR'!$C$4:$C$3028,0),1),"-"),"@")))</f>
        <v>-</v>
      </c>
      <c r="D648" s="147" t="str">
        <f>TRIM(CLEAN(TEXT(IFERROR(INDEX('Snakeden MR'!$I$4:$J$3028,MATCH($A648,'Snakeden MR'!$J$4:$J$3028,0),1),"-"),"@")))</f>
        <v>-</v>
      </c>
      <c r="E648" s="147" t="str">
        <f>TRIM(CLEAN(TEXT(IFERROR(INDEX('Snakeden MR'!$P$4:$Q$3028,MATCH($A648,'Snakeden MR'!$Q$4:$Q$3028,0),1),"-"),"@")))</f>
        <v>-</v>
      </c>
      <c r="F648" s="147" t="str">
        <f>TRIM(CLEAN(TEXT(IFERROR(INDEX('Snakeden MR'!$W$4:$X$3028,MATCH($A648,'Snakeden MR'!$X$4:$X$3028,0),1),"-"),"@")))</f>
        <v>-</v>
      </c>
      <c r="G648" s="159" t="str">
        <f t="shared" si="20"/>
        <v>Not Found</v>
      </c>
      <c r="H648" t="str" cm="1">
        <f t="array" ref="H648">IF(SUMPRODUCT((TRIM(C648:F648)&lt;&gt;"-")*1)=0,
    "No Data",
    IF(COUNTIF(C648:F648,INDEX(_xlfn._xlws.FILTER(C648:F648,TRIM(C648:F648)&lt;&gt;"-"),1))=SUMPRODUCT((TRIM(C648:F648)&lt;&gt;"-")*1),
    "No Change",
    "Change"))</f>
        <v>No Data</v>
      </c>
      <c r="I648" s="159"/>
      <c r="J648"/>
      <c r="K648" s="163"/>
      <c r="L648" s="147" t="str">
        <f>TRIM(CLEAN(TEXT(IFERROR(INDEX('Glade MR'!$B$4:$C$3000,MATCH($A648,'Glade MR'!$C$4:$C$3000,0),1),"-"),"@")))</f>
        <v>-</v>
      </c>
      <c r="M648" s="147" t="str">
        <f>TRIM(CLEAN(TEXT(IFERROR(INDEX('Glade MR'!$I$4:$J$3000,MATCH($A648,'Glade MR'!$J$4:$J$3000,0),1),"-"),"@")))</f>
        <v>-</v>
      </c>
      <c r="N648" s="147" t="str">
        <f>TRIM(CLEAN(TEXT(IFERROR(INDEX('Glade MR'!$P$4:$Q$3000,MATCH($A648,'Glade MR'!$Q$4:$Q$3000,0),1),"-"),"@")))</f>
        <v>-</v>
      </c>
      <c r="O648" s="147" t="str">
        <f>TRIM(CLEAN(TEXT(IFERROR(INDEX('Glade MR'!$W$4:$X$3000,MATCH($A648,'Glade MR'!$X$4:$X$3000,0),1),"-"),"@")))</f>
        <v>Pool 4</v>
      </c>
      <c r="P648" s="159" t="str">
        <f t="shared" si="21"/>
        <v>Found</v>
      </c>
      <c r="Q648" t="str" cm="1">
        <f t="array" ref="Q648">IF(SUMPRODUCT((TRIM(L648:O648)&lt;&gt;"-")*1)=0,
    "No Data",
    IF(COUNTIF(L648:O648,INDEX(_xlfn._xlws.FILTER(L648:O648,TRIM(L648:O648)&lt;&gt;"-"),1))=SUMPRODUCT((TRIM(L648:O648)&lt;&gt;"-")*1),
    "No Change",
    "Change"))</f>
        <v>No Change</v>
      </c>
      <c r="R648" s="159"/>
      <c r="S648" s="111"/>
    </row>
    <row r="649" spans="1:19" x14ac:dyDescent="0.3">
      <c r="A649" t="s">
        <v>1606</v>
      </c>
      <c r="B649" t="s">
        <v>1145</v>
      </c>
      <c r="C649" s="160" t="str">
        <f>TRIM(CLEAN(TEXT(IFERROR(INDEX('Snakeden MR'!$B$4:$C$3028,MATCH($A649,'Snakeden MR'!$C$4:$C$3028,0),1),"-"),"@")))</f>
        <v>-</v>
      </c>
      <c r="D649" s="147" t="str">
        <f>TRIM(CLEAN(TEXT(IFERROR(INDEX('Snakeden MR'!$I$4:$J$3028,MATCH($A649,'Snakeden MR'!$J$4:$J$3028,0),1),"-"),"@")))</f>
        <v>-</v>
      </c>
      <c r="E649" s="147" t="str">
        <f>TRIM(CLEAN(TEXT(IFERROR(INDEX('Snakeden MR'!$P$4:$Q$3028,MATCH($A649,'Snakeden MR'!$Q$4:$Q$3028,0),1),"-"),"@")))</f>
        <v>-</v>
      </c>
      <c r="F649" s="147" t="str">
        <f>TRIM(CLEAN(TEXT(IFERROR(INDEX('Snakeden MR'!$W$4:$X$3028,MATCH($A649,'Snakeden MR'!$X$4:$X$3028,0),1),"-"),"@")))</f>
        <v>-</v>
      </c>
      <c r="G649" s="159" t="str">
        <f t="shared" si="20"/>
        <v>Not Found</v>
      </c>
      <c r="H649" t="str" cm="1">
        <f t="array" ref="H649">IF(SUMPRODUCT((TRIM(C649:F649)&lt;&gt;"-")*1)=0,
    "No Data",
    IF(COUNTIF(C649:F649,INDEX(_xlfn._xlws.FILTER(C649:F649,TRIM(C649:F649)&lt;&gt;"-"),1))=SUMPRODUCT((TRIM(C649:F649)&lt;&gt;"-")*1),
    "No Change",
    "Change"))</f>
        <v>No Data</v>
      </c>
      <c r="I649" s="159"/>
      <c r="J649"/>
      <c r="K649" s="163"/>
      <c r="L649" s="147" t="str">
        <f>TRIM(CLEAN(TEXT(IFERROR(INDEX('Glade MR'!$B$4:$C$3000,MATCH($A649,'Glade MR'!$C$4:$C$3000,0),1),"-"),"@")))</f>
        <v>-</v>
      </c>
      <c r="M649" s="147" t="str">
        <f>TRIM(CLEAN(TEXT(IFERROR(INDEX('Glade MR'!$I$4:$J$3000,MATCH($A649,'Glade MR'!$J$4:$J$3000,0),1),"-"),"@")))</f>
        <v>-</v>
      </c>
      <c r="N649" s="147" t="str">
        <f>TRIM(CLEAN(TEXT(IFERROR(INDEX('Glade MR'!$P$4:$Q$3000,MATCH($A649,'Glade MR'!$Q$4:$Q$3000,0),1),"-"),"@")))</f>
        <v>-</v>
      </c>
      <c r="O649" s="147" t="str">
        <f>TRIM(CLEAN(TEXT(IFERROR(INDEX('Glade MR'!$W$4:$X$3000,MATCH($A649,'Glade MR'!$X$4:$X$3000,0),1),"-"),"@")))</f>
        <v>-</v>
      </c>
      <c r="P649" s="159" t="str">
        <f t="shared" si="21"/>
        <v>Not Found</v>
      </c>
      <c r="Q649" t="str" cm="1">
        <f t="array" ref="Q649">IF(SUMPRODUCT((TRIM(L649:O649)&lt;&gt;"-")*1)=0,
    "No Data",
    IF(COUNTIF(L649:O649,INDEX(_xlfn._xlws.FILTER(L649:O649,TRIM(L649:O649)&lt;&gt;"-"),1))=SUMPRODUCT((TRIM(L649:O649)&lt;&gt;"-")*1),
    "No Change",
    "Change"))</f>
        <v>No Data</v>
      </c>
      <c r="R649" s="159"/>
      <c r="S649" s="111"/>
    </row>
    <row r="650" spans="1:19" x14ac:dyDescent="0.3">
      <c r="A650" t="s">
        <v>719</v>
      </c>
      <c r="B650" t="s">
        <v>1137</v>
      </c>
      <c r="C650" s="160" t="str">
        <f>TRIM(CLEAN(TEXT(IFERROR(INDEX('Snakeden MR'!$B$4:$C$3028,MATCH($A650,'Snakeden MR'!$C$4:$C$3028,0),1),"-"),"@")))</f>
        <v>-</v>
      </c>
      <c r="D650" s="147" t="str">
        <f>TRIM(CLEAN(TEXT(IFERROR(INDEX('Snakeden MR'!$I$4:$J$3028,MATCH($A650,'Snakeden MR'!$J$4:$J$3028,0),1),"-"),"@")))</f>
        <v>-</v>
      </c>
      <c r="E650" s="147" t="str">
        <f>TRIM(CLEAN(TEXT(IFERROR(INDEX('Snakeden MR'!$P$4:$Q$3028,MATCH($A650,'Snakeden MR'!$Q$4:$Q$3028,0),1),"-"),"@")))</f>
        <v>-</v>
      </c>
      <c r="F650" s="147" t="str">
        <f>TRIM(CLEAN(TEXT(IFERROR(INDEX('Snakeden MR'!$W$4:$X$3028,MATCH($A650,'Snakeden MR'!$X$4:$X$3028,0),1),"-"),"@")))</f>
        <v>-</v>
      </c>
      <c r="G650" s="159" t="str">
        <f t="shared" si="20"/>
        <v>Not Found</v>
      </c>
      <c r="H650" t="str" cm="1">
        <f t="array" ref="H650">IF(SUMPRODUCT((TRIM(C650:F650)&lt;&gt;"-")*1)=0,
    "No Data",
    IF(COUNTIF(C650:F650,INDEX(_xlfn._xlws.FILTER(C650:F650,TRIM(C650:F650)&lt;&gt;"-"),1))=SUMPRODUCT((TRIM(C650:F650)&lt;&gt;"-")*1),
    "No Change",
    "Change"))</f>
        <v>No Data</v>
      </c>
      <c r="I650" s="159"/>
      <c r="J650"/>
      <c r="K650" s="163"/>
      <c r="L650" s="147" t="str">
        <f>TRIM(CLEAN(TEXT(IFERROR(INDEX('Glade MR'!$B$4:$C$3000,MATCH($A650,'Glade MR'!$C$4:$C$3000,0),1),"-"),"@")))</f>
        <v>-</v>
      </c>
      <c r="M650" s="147" t="str">
        <f>TRIM(CLEAN(TEXT(IFERROR(INDEX('Glade MR'!$I$4:$J$3000,MATCH($A650,'Glade MR'!$J$4:$J$3000,0),1),"-"),"@")))</f>
        <v>Pool 4</v>
      </c>
      <c r="N650" s="147" t="str">
        <f>TRIM(CLEAN(TEXT(IFERROR(INDEX('Glade MR'!$P$4:$Q$3000,MATCH($A650,'Glade MR'!$Q$4:$Q$3000,0),1),"-"),"@")))</f>
        <v>-</v>
      </c>
      <c r="O650" s="147" t="str">
        <f>TRIM(CLEAN(TEXT(IFERROR(INDEX('Glade MR'!$W$4:$X$3000,MATCH($A650,'Glade MR'!$X$4:$X$3000,0),1),"-"),"@")))</f>
        <v>-</v>
      </c>
      <c r="P650" s="159" t="str">
        <f t="shared" si="21"/>
        <v>Found</v>
      </c>
      <c r="Q650" t="str" cm="1">
        <f t="array" ref="Q650">IF(SUMPRODUCT((TRIM(L650:O650)&lt;&gt;"-")*1)=0,
    "No Data",
    IF(COUNTIF(L650:O650,INDEX(_xlfn._xlws.FILTER(L650:O650,TRIM(L650:O650)&lt;&gt;"-"),1))=SUMPRODUCT((TRIM(L650:O650)&lt;&gt;"-")*1),
    "No Change",
    "Change"))</f>
        <v>No Change</v>
      </c>
      <c r="R650" s="159"/>
      <c r="S650" s="111"/>
    </row>
    <row r="651" spans="1:19" x14ac:dyDescent="0.3">
      <c r="A651" t="s">
        <v>567</v>
      </c>
      <c r="B651" t="s">
        <v>1137</v>
      </c>
      <c r="C651" s="160" t="str">
        <f>TRIM(CLEAN(TEXT(IFERROR(INDEX('Snakeden MR'!$B$4:$C$3028,MATCH($A651,'Snakeden MR'!$C$4:$C$3028,0),1),"-"),"@")))</f>
        <v>-</v>
      </c>
      <c r="D651" s="147" t="str">
        <f>TRIM(CLEAN(TEXT(IFERROR(INDEX('Snakeden MR'!$I$4:$J$3028,MATCH($A651,'Snakeden MR'!$J$4:$J$3028,0),1),"-"),"@")))</f>
        <v>-</v>
      </c>
      <c r="E651" s="147" t="str">
        <f>TRIM(CLEAN(TEXT(IFERROR(INDEX('Snakeden MR'!$P$4:$Q$3028,MATCH($A651,'Snakeden MR'!$Q$4:$Q$3028,0),1),"-"),"@")))</f>
        <v>-</v>
      </c>
      <c r="F651" s="147" t="str">
        <f>TRIM(CLEAN(TEXT(IFERROR(INDEX('Snakeden MR'!$W$4:$X$3028,MATCH($A651,'Snakeden MR'!$X$4:$X$3028,0),1),"-"),"@")))</f>
        <v>-</v>
      </c>
      <c r="G651" s="159" t="str">
        <f t="shared" si="20"/>
        <v>Not Found</v>
      </c>
      <c r="H651" t="str" cm="1">
        <f t="array" ref="H651">IF(SUMPRODUCT((TRIM(C651:F651)&lt;&gt;"-")*1)=0,
    "No Data",
    IF(COUNTIF(C651:F651,INDEX(_xlfn._xlws.FILTER(C651:F651,TRIM(C651:F651)&lt;&gt;"-"),1))=SUMPRODUCT((TRIM(C651:F651)&lt;&gt;"-")*1),
    "No Change",
    "Change"))</f>
        <v>No Data</v>
      </c>
      <c r="I651" s="159"/>
      <c r="J651"/>
      <c r="K651" s="163"/>
      <c r="L651" s="147" t="str">
        <f>TRIM(CLEAN(TEXT(IFERROR(INDEX('Glade MR'!$B$4:$C$3000,MATCH($A651,'Glade MR'!$C$4:$C$3000,0),1),"-"),"@")))</f>
        <v>Pool 8</v>
      </c>
      <c r="M651" s="147" t="str">
        <f>TRIM(CLEAN(TEXT(IFERROR(INDEX('Glade MR'!$I$4:$J$3000,MATCH($A651,'Glade MR'!$J$4:$J$3000,0),1),"-"),"@")))</f>
        <v>-</v>
      </c>
      <c r="N651" s="147" t="str">
        <f>TRIM(CLEAN(TEXT(IFERROR(INDEX('Glade MR'!$P$4:$Q$3000,MATCH($A651,'Glade MR'!$Q$4:$Q$3000,0),1),"-"),"@")))</f>
        <v>Pool 8</v>
      </c>
      <c r="O651" s="147" t="str">
        <f>TRIM(CLEAN(TEXT(IFERROR(INDEX('Glade MR'!$W$4:$X$3000,MATCH($A651,'Glade MR'!$X$4:$X$3000,0),1),"-"),"@")))</f>
        <v>Pool 8</v>
      </c>
      <c r="P651" s="159" t="str">
        <f t="shared" si="21"/>
        <v>Found</v>
      </c>
      <c r="Q651" t="str" cm="1">
        <f t="array" ref="Q651">IF(SUMPRODUCT((TRIM(L651:O651)&lt;&gt;"-")*1)=0,
    "No Data",
    IF(COUNTIF(L651:O651,INDEX(_xlfn._xlws.FILTER(L651:O651,TRIM(L651:O651)&lt;&gt;"-"),1))=SUMPRODUCT((TRIM(L651:O651)&lt;&gt;"-")*1),
    "No Change",
    "Change"))</f>
        <v>No Change</v>
      </c>
      <c r="R651" s="159"/>
      <c r="S651" s="111"/>
    </row>
    <row r="652" spans="1:19" x14ac:dyDescent="0.3">
      <c r="A652" t="s">
        <v>1607</v>
      </c>
      <c r="B652" t="s">
        <v>1137</v>
      </c>
      <c r="C652" s="160" t="str">
        <f>TRIM(CLEAN(TEXT(IFERROR(INDEX('Snakeden MR'!$B$4:$C$3028,MATCH($A652,'Snakeden MR'!$C$4:$C$3028,0),1),"-"),"@")))</f>
        <v>-</v>
      </c>
      <c r="D652" s="147" t="str">
        <f>TRIM(CLEAN(TEXT(IFERROR(INDEX('Snakeden MR'!$I$4:$J$3028,MATCH($A652,'Snakeden MR'!$J$4:$J$3028,0),1),"-"),"@")))</f>
        <v>-</v>
      </c>
      <c r="E652" s="147" t="str">
        <f>TRIM(CLEAN(TEXT(IFERROR(INDEX('Snakeden MR'!$P$4:$Q$3028,MATCH($A652,'Snakeden MR'!$Q$4:$Q$3028,0),1),"-"),"@")))</f>
        <v>-</v>
      </c>
      <c r="F652" s="147" t="str">
        <f>TRIM(CLEAN(TEXT(IFERROR(INDEX('Snakeden MR'!$W$4:$X$3028,MATCH($A652,'Snakeden MR'!$X$4:$X$3028,0),1),"-"),"@")))</f>
        <v>-</v>
      </c>
      <c r="G652" s="159" t="str">
        <f t="shared" si="20"/>
        <v>Not Found</v>
      </c>
      <c r="H652" t="str" cm="1">
        <f t="array" ref="H652">IF(SUMPRODUCT((TRIM(C652:F652)&lt;&gt;"-")*1)=0,
    "No Data",
    IF(COUNTIF(C652:F652,INDEX(_xlfn._xlws.FILTER(C652:F652,TRIM(C652:F652)&lt;&gt;"-"),1))=SUMPRODUCT((TRIM(C652:F652)&lt;&gt;"-")*1),
    "No Change",
    "Change"))</f>
        <v>No Data</v>
      </c>
      <c r="I652" s="159"/>
      <c r="J652"/>
      <c r="K652" s="163"/>
      <c r="L652" s="147" t="str">
        <f>TRIM(CLEAN(TEXT(IFERROR(INDEX('Glade MR'!$B$4:$C$3000,MATCH($A652,'Glade MR'!$C$4:$C$3000,0),1),"-"),"@")))</f>
        <v>-</v>
      </c>
      <c r="M652" s="147" t="str">
        <f>TRIM(CLEAN(TEXT(IFERROR(INDEX('Glade MR'!$I$4:$J$3000,MATCH($A652,'Glade MR'!$J$4:$J$3000,0),1),"-"),"@")))</f>
        <v>-</v>
      </c>
      <c r="N652" s="147" t="str">
        <f>TRIM(CLEAN(TEXT(IFERROR(INDEX('Glade MR'!$P$4:$Q$3000,MATCH($A652,'Glade MR'!$Q$4:$Q$3000,0),1),"-"),"@")))</f>
        <v>-</v>
      </c>
      <c r="O652" s="147" t="str">
        <f>TRIM(CLEAN(TEXT(IFERROR(INDEX('Glade MR'!$W$4:$X$3000,MATCH($A652,'Glade MR'!$X$4:$X$3000,0),1),"-"),"@")))</f>
        <v>-</v>
      </c>
      <c r="P652" s="159" t="str">
        <f t="shared" si="21"/>
        <v>Not Found</v>
      </c>
      <c r="Q652" t="str" cm="1">
        <f t="array" ref="Q652">IF(SUMPRODUCT((TRIM(L652:O652)&lt;&gt;"-")*1)=0,
    "No Data",
    IF(COUNTIF(L652:O652,INDEX(_xlfn._xlws.FILTER(L652:O652,TRIM(L652:O652)&lt;&gt;"-"),1))=SUMPRODUCT((TRIM(L652:O652)&lt;&gt;"-")*1),
    "No Change",
    "Change"))</f>
        <v>No Data</v>
      </c>
      <c r="R652" s="159"/>
      <c r="S652" s="111"/>
    </row>
    <row r="653" spans="1:19" x14ac:dyDescent="0.3">
      <c r="A653" t="s">
        <v>690</v>
      </c>
      <c r="B653" t="s">
        <v>1137</v>
      </c>
      <c r="C653" s="160" t="str">
        <f>TRIM(CLEAN(TEXT(IFERROR(INDEX('Snakeden MR'!$B$4:$C$3028,MATCH($A653,'Snakeden MR'!$C$4:$C$3028,0),1),"-"),"@")))</f>
        <v>-</v>
      </c>
      <c r="D653" s="147" t="str">
        <f>TRIM(CLEAN(TEXT(IFERROR(INDEX('Snakeden MR'!$I$4:$J$3028,MATCH($A653,'Snakeden MR'!$J$4:$J$3028,0),1),"-"),"@")))</f>
        <v>-</v>
      </c>
      <c r="E653" s="147" t="str">
        <f>TRIM(CLEAN(TEXT(IFERROR(INDEX('Snakeden MR'!$P$4:$Q$3028,MATCH($A653,'Snakeden MR'!$Q$4:$Q$3028,0),1),"-"),"@")))</f>
        <v>-</v>
      </c>
      <c r="F653" s="147" t="str">
        <f>TRIM(CLEAN(TEXT(IFERROR(INDEX('Snakeden MR'!$W$4:$X$3028,MATCH($A653,'Snakeden MR'!$X$4:$X$3028,0),1),"-"),"@")))</f>
        <v>-</v>
      </c>
      <c r="G653" s="159" t="str">
        <f t="shared" si="20"/>
        <v>Not Found</v>
      </c>
      <c r="H653" t="str" cm="1">
        <f t="array" ref="H653">IF(SUMPRODUCT((TRIM(C653:F653)&lt;&gt;"-")*1)=0,
    "No Data",
    IF(COUNTIF(C653:F653,INDEX(_xlfn._xlws.FILTER(C653:F653,TRIM(C653:F653)&lt;&gt;"-"),1))=SUMPRODUCT((TRIM(C653:F653)&lt;&gt;"-")*1),
    "No Change",
    "Change"))</f>
        <v>No Data</v>
      </c>
      <c r="I653" s="159"/>
      <c r="J653"/>
      <c r="K653" s="163"/>
      <c r="L653" s="147" t="str">
        <f>TRIM(CLEAN(TEXT(IFERROR(INDEX('Glade MR'!$B$4:$C$3000,MATCH($A653,'Glade MR'!$C$4:$C$3000,0),1),"-"),"@")))</f>
        <v>Pool 4</v>
      </c>
      <c r="M653" s="147" t="str">
        <f>TRIM(CLEAN(TEXT(IFERROR(INDEX('Glade MR'!$I$4:$J$3000,MATCH($A653,'Glade MR'!$J$4:$J$3000,0),1),"-"),"@")))</f>
        <v>-</v>
      </c>
      <c r="N653" s="147" t="str">
        <f>TRIM(CLEAN(TEXT(IFERROR(INDEX('Glade MR'!$P$4:$Q$3000,MATCH($A653,'Glade MR'!$Q$4:$Q$3000,0),1),"-"),"@")))</f>
        <v>-</v>
      </c>
      <c r="O653" s="147" t="str">
        <f>TRIM(CLEAN(TEXT(IFERROR(INDEX('Glade MR'!$W$4:$X$3000,MATCH($A653,'Glade MR'!$X$4:$X$3000,0),1),"-"),"@")))</f>
        <v>-</v>
      </c>
      <c r="P653" s="159" t="str">
        <f t="shared" si="21"/>
        <v>Found</v>
      </c>
      <c r="Q653" t="str" cm="1">
        <f t="array" ref="Q653">IF(SUMPRODUCT((TRIM(L653:O653)&lt;&gt;"-")*1)=0,
    "No Data",
    IF(COUNTIF(L653:O653,INDEX(_xlfn._xlws.FILTER(L653:O653,TRIM(L653:O653)&lt;&gt;"-"),1))=SUMPRODUCT((TRIM(L653:O653)&lt;&gt;"-")*1),
    "No Change",
    "Change"))</f>
        <v>No Change</v>
      </c>
      <c r="R653" s="159"/>
      <c r="S653" s="111"/>
    </row>
    <row r="654" spans="1:19" x14ac:dyDescent="0.3">
      <c r="A654" t="s">
        <v>1608</v>
      </c>
      <c r="B654" t="s">
        <v>1137</v>
      </c>
      <c r="C654" s="160" t="str">
        <f>TRIM(CLEAN(TEXT(IFERROR(INDEX('Snakeden MR'!$B$4:$C$3028,MATCH($A654,'Snakeden MR'!$C$4:$C$3028,0),1),"-"),"@")))</f>
        <v>-</v>
      </c>
      <c r="D654" s="147" t="str">
        <f>TRIM(CLEAN(TEXT(IFERROR(INDEX('Snakeden MR'!$I$4:$J$3028,MATCH($A654,'Snakeden MR'!$J$4:$J$3028,0),1),"-"),"@")))</f>
        <v>-</v>
      </c>
      <c r="E654" s="147" t="str">
        <f>TRIM(CLEAN(TEXT(IFERROR(INDEX('Snakeden MR'!$P$4:$Q$3028,MATCH($A654,'Snakeden MR'!$Q$4:$Q$3028,0),1),"-"),"@")))</f>
        <v>-</v>
      </c>
      <c r="F654" s="147" t="str">
        <f>TRIM(CLEAN(TEXT(IFERROR(INDEX('Snakeden MR'!$W$4:$X$3028,MATCH($A654,'Snakeden MR'!$X$4:$X$3028,0),1),"-"),"@")))</f>
        <v>-</v>
      </c>
      <c r="G654" s="159" t="str">
        <f t="shared" si="20"/>
        <v>Not Found</v>
      </c>
      <c r="H654" t="str" cm="1">
        <f t="array" ref="H654">IF(SUMPRODUCT((TRIM(C654:F654)&lt;&gt;"-")*1)=0,
    "No Data",
    IF(COUNTIF(C654:F654,INDEX(_xlfn._xlws.FILTER(C654:F654,TRIM(C654:F654)&lt;&gt;"-"),1))=SUMPRODUCT((TRIM(C654:F654)&lt;&gt;"-")*1),
    "No Change",
    "Change"))</f>
        <v>No Data</v>
      </c>
      <c r="I654" s="159"/>
      <c r="J654"/>
      <c r="K654" s="163"/>
      <c r="L654" s="147" t="str">
        <f>TRIM(CLEAN(TEXT(IFERROR(INDEX('Glade MR'!$B$4:$C$3000,MATCH($A654,'Glade MR'!$C$4:$C$3000,0),1),"-"),"@")))</f>
        <v>-</v>
      </c>
      <c r="M654" s="147" t="str">
        <f>TRIM(CLEAN(TEXT(IFERROR(INDEX('Glade MR'!$I$4:$J$3000,MATCH($A654,'Glade MR'!$J$4:$J$3000,0),1),"-"),"@")))</f>
        <v>-</v>
      </c>
      <c r="N654" s="147" t="str">
        <f>TRIM(CLEAN(TEXT(IFERROR(INDEX('Glade MR'!$P$4:$Q$3000,MATCH($A654,'Glade MR'!$Q$4:$Q$3000,0),1),"-"),"@")))</f>
        <v>-</v>
      </c>
      <c r="O654" s="147" t="str">
        <f>TRIM(CLEAN(TEXT(IFERROR(INDEX('Glade MR'!$W$4:$X$3000,MATCH($A654,'Glade MR'!$X$4:$X$3000,0),1),"-"),"@")))</f>
        <v>-</v>
      </c>
      <c r="P654" s="159" t="str">
        <f t="shared" si="21"/>
        <v>Not Found</v>
      </c>
      <c r="Q654" t="str" cm="1">
        <f t="array" ref="Q654">IF(SUMPRODUCT((TRIM(L654:O654)&lt;&gt;"-")*1)=0,
    "No Data",
    IF(COUNTIF(L654:O654,INDEX(_xlfn._xlws.FILTER(L654:O654,TRIM(L654:O654)&lt;&gt;"-"),1))=SUMPRODUCT((TRIM(L654:O654)&lt;&gt;"-")*1),
    "No Change",
    "Change"))</f>
        <v>No Data</v>
      </c>
      <c r="R654" s="159"/>
      <c r="S654" s="111"/>
    </row>
    <row r="655" spans="1:19" x14ac:dyDescent="0.3">
      <c r="A655" t="s">
        <v>1609</v>
      </c>
      <c r="B655" t="s">
        <v>1137</v>
      </c>
      <c r="C655" s="160" t="str">
        <f>TRIM(CLEAN(TEXT(IFERROR(INDEX('Snakeden MR'!$B$4:$C$3028,MATCH($A655,'Snakeden MR'!$C$4:$C$3028,0),1),"-"),"@")))</f>
        <v>-</v>
      </c>
      <c r="D655" s="147" t="str">
        <f>TRIM(CLEAN(TEXT(IFERROR(INDEX('Snakeden MR'!$I$4:$J$3028,MATCH($A655,'Snakeden MR'!$J$4:$J$3028,0),1),"-"),"@")))</f>
        <v>-</v>
      </c>
      <c r="E655" s="147" t="str">
        <f>TRIM(CLEAN(TEXT(IFERROR(INDEX('Snakeden MR'!$P$4:$Q$3028,MATCH($A655,'Snakeden MR'!$Q$4:$Q$3028,0),1),"-"),"@")))</f>
        <v>-</v>
      </c>
      <c r="F655" s="147" t="str">
        <f>TRIM(CLEAN(TEXT(IFERROR(INDEX('Snakeden MR'!$W$4:$X$3028,MATCH($A655,'Snakeden MR'!$X$4:$X$3028,0),1),"-"),"@")))</f>
        <v>-</v>
      </c>
      <c r="G655" s="159" t="str">
        <f t="shared" si="20"/>
        <v>Not Found</v>
      </c>
      <c r="H655" t="str" cm="1">
        <f t="array" ref="H655">IF(SUMPRODUCT((TRIM(C655:F655)&lt;&gt;"-")*1)=0,
    "No Data",
    IF(COUNTIF(C655:F655,INDEX(_xlfn._xlws.FILTER(C655:F655,TRIM(C655:F655)&lt;&gt;"-"),1))=SUMPRODUCT((TRIM(C655:F655)&lt;&gt;"-")*1),
    "No Change",
    "Change"))</f>
        <v>No Data</v>
      </c>
      <c r="I655" s="159"/>
      <c r="J655"/>
      <c r="K655" s="163"/>
      <c r="L655" s="147" t="str">
        <f>TRIM(CLEAN(TEXT(IFERROR(INDEX('Glade MR'!$B$4:$C$3000,MATCH($A655,'Glade MR'!$C$4:$C$3000,0),1),"-"),"@")))</f>
        <v>-</v>
      </c>
      <c r="M655" s="147" t="str">
        <f>TRIM(CLEAN(TEXT(IFERROR(INDEX('Glade MR'!$I$4:$J$3000,MATCH($A655,'Glade MR'!$J$4:$J$3000,0),1),"-"),"@")))</f>
        <v>-</v>
      </c>
      <c r="N655" s="147" t="str">
        <f>TRIM(CLEAN(TEXT(IFERROR(INDEX('Glade MR'!$P$4:$Q$3000,MATCH($A655,'Glade MR'!$Q$4:$Q$3000,0),1),"-"),"@")))</f>
        <v>-</v>
      </c>
      <c r="O655" s="147" t="str">
        <f>TRIM(CLEAN(TEXT(IFERROR(INDEX('Glade MR'!$W$4:$X$3000,MATCH($A655,'Glade MR'!$X$4:$X$3000,0),1),"-"),"@")))</f>
        <v>-</v>
      </c>
      <c r="P655" s="159" t="str">
        <f t="shared" si="21"/>
        <v>Not Found</v>
      </c>
      <c r="Q655" t="str" cm="1">
        <f t="array" ref="Q655">IF(SUMPRODUCT((TRIM(L655:O655)&lt;&gt;"-")*1)=0,
    "No Data",
    IF(COUNTIF(L655:O655,INDEX(_xlfn._xlws.FILTER(L655:O655,TRIM(L655:O655)&lt;&gt;"-"),1))=SUMPRODUCT((TRIM(L655:O655)&lt;&gt;"-")*1),
    "No Change",
    "Change"))</f>
        <v>No Data</v>
      </c>
      <c r="R655" s="159"/>
      <c r="S655" s="111"/>
    </row>
    <row r="656" spans="1:19" x14ac:dyDescent="0.3">
      <c r="A656" t="s">
        <v>334</v>
      </c>
      <c r="B656" t="s">
        <v>1137</v>
      </c>
      <c r="C656" s="160" t="str">
        <f>TRIM(CLEAN(TEXT(IFERROR(INDEX('Snakeden MR'!$B$4:$C$3028,MATCH($A656,'Snakeden MR'!$C$4:$C$3028,0),1),"-"),"@")))</f>
        <v>-</v>
      </c>
      <c r="D656" s="147" t="str">
        <f>TRIM(CLEAN(TEXT(IFERROR(INDEX('Snakeden MR'!$I$4:$J$3028,MATCH($A656,'Snakeden MR'!$J$4:$J$3028,0),1),"-"),"@")))</f>
        <v>-</v>
      </c>
      <c r="E656" s="147" t="str">
        <f>TRIM(CLEAN(TEXT(IFERROR(INDEX('Snakeden MR'!$P$4:$Q$3028,MATCH($A656,'Snakeden MR'!$Q$4:$Q$3028,0),1),"-"),"@")))</f>
        <v>-</v>
      </c>
      <c r="F656" s="147" t="str">
        <f>TRIM(CLEAN(TEXT(IFERROR(INDEX('Snakeden MR'!$W$4:$X$3028,MATCH($A656,'Snakeden MR'!$X$4:$X$3028,0),1),"-"),"@")))</f>
        <v>-</v>
      </c>
      <c r="G656" s="159" t="str">
        <f t="shared" si="20"/>
        <v>Not Found</v>
      </c>
      <c r="H656" t="str" cm="1">
        <f t="array" ref="H656">IF(SUMPRODUCT((TRIM(C656:F656)&lt;&gt;"-")*1)=0,
    "No Data",
    IF(COUNTIF(C656:F656,INDEX(_xlfn._xlws.FILTER(C656:F656,TRIM(C656:F656)&lt;&gt;"-"),1))=SUMPRODUCT((TRIM(C656:F656)&lt;&gt;"-")*1),
    "No Change",
    "Change"))</f>
        <v>No Data</v>
      </c>
      <c r="I656" s="159"/>
      <c r="J656"/>
      <c r="K656" s="163"/>
      <c r="L656" s="147" t="str">
        <f>TRIM(CLEAN(TEXT(IFERROR(INDEX('Glade MR'!$B$4:$C$3000,MATCH($A656,'Glade MR'!$C$4:$C$3000,0),1),"-"),"@")))</f>
        <v>-</v>
      </c>
      <c r="M656" s="147" t="str">
        <f>TRIM(CLEAN(TEXT(IFERROR(INDEX('Glade MR'!$I$4:$J$3000,MATCH($A656,'Glade MR'!$J$4:$J$3000,0),1),"-"),"@")))</f>
        <v>-</v>
      </c>
      <c r="N656" s="147" t="str">
        <f>TRIM(CLEAN(TEXT(IFERROR(INDEX('Glade MR'!$P$4:$Q$3000,MATCH($A656,'Glade MR'!$Q$4:$Q$3000,0),1),"-"),"@")))</f>
        <v>50 m -&gt; GS</v>
      </c>
      <c r="O656" s="147" t="str">
        <f>TRIM(CLEAN(TEXT(IFERROR(INDEX('Glade MR'!$W$4:$X$3000,MATCH($A656,'Glade MR'!$X$4:$X$3000,0),1),"-"),"@")))</f>
        <v>50 m below GS</v>
      </c>
      <c r="P656" s="159" t="str">
        <f t="shared" si="21"/>
        <v>Found</v>
      </c>
      <c r="Q656" t="str" cm="1">
        <f t="array" ref="Q656">IF(SUMPRODUCT((TRIM(L656:O656)&lt;&gt;"-")*1)=0,
    "No Data",
    IF(COUNTIF(L656:O656,INDEX(_xlfn._xlws.FILTER(L656:O656,TRIM(L656:O656)&lt;&gt;"-"),1))=SUMPRODUCT((TRIM(L656:O656)&lt;&gt;"-")*1),
    "No Change",
    "Change"))</f>
        <v>Change</v>
      </c>
      <c r="R656" s="159"/>
      <c r="S656" s="111"/>
    </row>
    <row r="657" spans="1:19" x14ac:dyDescent="0.3">
      <c r="A657" t="s">
        <v>1610</v>
      </c>
      <c r="B657" t="s">
        <v>1145</v>
      </c>
      <c r="C657" s="160" t="str">
        <f>TRIM(CLEAN(TEXT(IFERROR(INDEX('Snakeden MR'!$B$4:$C$3028,MATCH($A657,'Snakeden MR'!$C$4:$C$3028,0),1),"-"),"@")))</f>
        <v>-</v>
      </c>
      <c r="D657" s="147" t="str">
        <f>TRIM(CLEAN(TEXT(IFERROR(INDEX('Snakeden MR'!$I$4:$J$3028,MATCH($A657,'Snakeden MR'!$J$4:$J$3028,0),1),"-"),"@")))</f>
        <v>-</v>
      </c>
      <c r="E657" s="147" t="str">
        <f>TRIM(CLEAN(TEXT(IFERROR(INDEX('Snakeden MR'!$P$4:$Q$3028,MATCH($A657,'Snakeden MR'!$Q$4:$Q$3028,0),1),"-"),"@")))</f>
        <v>-</v>
      </c>
      <c r="F657" s="147" t="str">
        <f>TRIM(CLEAN(TEXT(IFERROR(INDEX('Snakeden MR'!$W$4:$X$3028,MATCH($A657,'Snakeden MR'!$X$4:$X$3028,0),1),"-"),"@")))</f>
        <v>-</v>
      </c>
      <c r="G657" s="159" t="str">
        <f t="shared" si="20"/>
        <v>Not Found</v>
      </c>
      <c r="H657" t="str" cm="1">
        <f t="array" ref="H657">IF(SUMPRODUCT((TRIM(C657:F657)&lt;&gt;"-")*1)=0,
    "No Data",
    IF(COUNTIF(C657:F657,INDEX(_xlfn._xlws.FILTER(C657:F657,TRIM(C657:F657)&lt;&gt;"-"),1))=SUMPRODUCT((TRIM(C657:F657)&lt;&gt;"-")*1),
    "No Change",
    "Change"))</f>
        <v>No Data</v>
      </c>
      <c r="I657" s="159"/>
      <c r="J657"/>
      <c r="K657" s="163"/>
      <c r="L657" s="147" t="str">
        <f>TRIM(CLEAN(TEXT(IFERROR(INDEX('Glade MR'!$B$4:$C$3000,MATCH($A657,'Glade MR'!$C$4:$C$3000,0),1),"-"),"@")))</f>
        <v>-</v>
      </c>
      <c r="M657" s="147" t="str">
        <f>TRIM(CLEAN(TEXT(IFERROR(INDEX('Glade MR'!$I$4:$J$3000,MATCH($A657,'Glade MR'!$J$4:$J$3000,0),1),"-"),"@")))</f>
        <v>-</v>
      </c>
      <c r="N657" s="147" t="str">
        <f>TRIM(CLEAN(TEXT(IFERROR(INDEX('Glade MR'!$P$4:$Q$3000,MATCH($A657,'Glade MR'!$Q$4:$Q$3000,0),1),"-"),"@")))</f>
        <v>-</v>
      </c>
      <c r="O657" s="147" t="str">
        <f>TRIM(CLEAN(TEXT(IFERROR(INDEX('Glade MR'!$W$4:$X$3000,MATCH($A657,'Glade MR'!$X$4:$X$3000,0),1),"-"),"@")))</f>
        <v>-</v>
      </c>
      <c r="P657" s="159" t="str">
        <f t="shared" si="21"/>
        <v>Not Found</v>
      </c>
      <c r="Q657" t="str" cm="1">
        <f t="array" ref="Q657">IF(SUMPRODUCT((TRIM(L657:O657)&lt;&gt;"-")*1)=0,
    "No Data",
    IF(COUNTIF(L657:O657,INDEX(_xlfn._xlws.FILTER(L657:O657,TRIM(L657:O657)&lt;&gt;"-"),1))=SUMPRODUCT((TRIM(L657:O657)&lt;&gt;"-")*1),
    "No Change",
    "Change"))</f>
        <v>No Data</v>
      </c>
      <c r="R657" s="159"/>
      <c r="S657" s="111"/>
    </row>
    <row r="658" spans="1:19" x14ac:dyDescent="0.3">
      <c r="A658" t="s">
        <v>1611</v>
      </c>
      <c r="B658" t="s">
        <v>1137</v>
      </c>
      <c r="C658" s="160" t="str">
        <f>TRIM(CLEAN(TEXT(IFERROR(INDEX('Snakeden MR'!$B$4:$C$3028,MATCH($A658,'Snakeden MR'!$C$4:$C$3028,0),1),"-"),"@")))</f>
        <v>-</v>
      </c>
      <c r="D658" s="147" t="str">
        <f>TRIM(CLEAN(TEXT(IFERROR(INDEX('Snakeden MR'!$I$4:$J$3028,MATCH($A658,'Snakeden MR'!$J$4:$J$3028,0),1),"-"),"@")))</f>
        <v>-</v>
      </c>
      <c r="E658" s="147" t="str">
        <f>TRIM(CLEAN(TEXT(IFERROR(INDEX('Snakeden MR'!$P$4:$Q$3028,MATCH($A658,'Snakeden MR'!$Q$4:$Q$3028,0),1),"-"),"@")))</f>
        <v>-</v>
      </c>
      <c r="F658" s="147" t="str">
        <f>TRIM(CLEAN(TEXT(IFERROR(INDEX('Snakeden MR'!$W$4:$X$3028,MATCH($A658,'Snakeden MR'!$X$4:$X$3028,0),1),"-"),"@")))</f>
        <v>-</v>
      </c>
      <c r="G658" s="159" t="str">
        <f t="shared" si="20"/>
        <v>Not Found</v>
      </c>
      <c r="H658" t="str" cm="1">
        <f t="array" ref="H658">IF(SUMPRODUCT((TRIM(C658:F658)&lt;&gt;"-")*1)=0,
    "No Data",
    IF(COUNTIF(C658:F658,INDEX(_xlfn._xlws.FILTER(C658:F658,TRIM(C658:F658)&lt;&gt;"-"),1))=SUMPRODUCT((TRIM(C658:F658)&lt;&gt;"-")*1),
    "No Change",
    "Change"))</f>
        <v>No Data</v>
      </c>
      <c r="I658" s="159"/>
      <c r="J658"/>
      <c r="K658" s="163"/>
      <c r="L658" s="147" t="str">
        <f>TRIM(CLEAN(TEXT(IFERROR(INDEX('Glade MR'!$B$4:$C$3000,MATCH($A658,'Glade MR'!$C$4:$C$3000,0),1),"-"),"@")))</f>
        <v>-</v>
      </c>
      <c r="M658" s="147" t="str">
        <f>TRIM(CLEAN(TEXT(IFERROR(INDEX('Glade MR'!$I$4:$J$3000,MATCH($A658,'Glade MR'!$J$4:$J$3000,0),1),"-"),"@")))</f>
        <v>-</v>
      </c>
      <c r="N658" s="147" t="str">
        <f>TRIM(CLEAN(TEXT(IFERROR(INDEX('Glade MR'!$P$4:$Q$3000,MATCH($A658,'Glade MR'!$Q$4:$Q$3000,0),1),"-"),"@")))</f>
        <v>-</v>
      </c>
      <c r="O658" s="147" t="str">
        <f>TRIM(CLEAN(TEXT(IFERROR(INDEX('Glade MR'!$W$4:$X$3000,MATCH($A658,'Glade MR'!$X$4:$X$3000,0),1),"-"),"@")))</f>
        <v>-</v>
      </c>
      <c r="P658" s="159" t="str">
        <f t="shared" si="21"/>
        <v>Not Found</v>
      </c>
      <c r="Q658" t="str" cm="1">
        <f t="array" ref="Q658">IF(SUMPRODUCT((TRIM(L658:O658)&lt;&gt;"-")*1)=0,
    "No Data",
    IF(COUNTIF(L658:O658,INDEX(_xlfn._xlws.FILTER(L658:O658,TRIM(L658:O658)&lt;&gt;"-"),1))=SUMPRODUCT((TRIM(L658:O658)&lt;&gt;"-")*1),
    "No Change",
    "Change"))</f>
        <v>No Data</v>
      </c>
      <c r="R658" s="159"/>
      <c r="S658" s="111"/>
    </row>
    <row r="659" spans="1:19" x14ac:dyDescent="0.3">
      <c r="A659" t="s">
        <v>1612</v>
      </c>
      <c r="B659" t="s">
        <v>1137</v>
      </c>
      <c r="C659" s="160" t="str">
        <f>TRIM(CLEAN(TEXT(IFERROR(INDEX('Snakeden MR'!$B$4:$C$3028,MATCH($A659,'Snakeden MR'!$C$4:$C$3028,0),1),"-"),"@")))</f>
        <v>-</v>
      </c>
      <c r="D659" s="147" t="str">
        <f>TRIM(CLEAN(TEXT(IFERROR(INDEX('Snakeden MR'!$I$4:$J$3028,MATCH($A659,'Snakeden MR'!$J$4:$J$3028,0),1),"-"),"@")))</f>
        <v>-</v>
      </c>
      <c r="E659" s="147" t="str">
        <f>TRIM(CLEAN(TEXT(IFERROR(INDEX('Snakeden MR'!$P$4:$Q$3028,MATCH($A659,'Snakeden MR'!$Q$4:$Q$3028,0),1),"-"),"@")))</f>
        <v>-</v>
      </c>
      <c r="F659" s="147" t="str">
        <f>TRIM(CLEAN(TEXT(IFERROR(INDEX('Snakeden MR'!$W$4:$X$3028,MATCH($A659,'Snakeden MR'!$X$4:$X$3028,0),1),"-"),"@")))</f>
        <v>-</v>
      </c>
      <c r="G659" s="159" t="str">
        <f t="shared" si="20"/>
        <v>Not Found</v>
      </c>
      <c r="H659" t="str" cm="1">
        <f t="array" ref="H659">IF(SUMPRODUCT((TRIM(C659:F659)&lt;&gt;"-")*1)=0,
    "No Data",
    IF(COUNTIF(C659:F659,INDEX(_xlfn._xlws.FILTER(C659:F659,TRIM(C659:F659)&lt;&gt;"-"),1))=SUMPRODUCT((TRIM(C659:F659)&lt;&gt;"-")*1),
    "No Change",
    "Change"))</f>
        <v>No Data</v>
      </c>
      <c r="I659" s="159"/>
      <c r="J659"/>
      <c r="K659" s="163"/>
      <c r="L659" s="147" t="str">
        <f>TRIM(CLEAN(TEXT(IFERROR(INDEX('Glade MR'!$B$4:$C$3000,MATCH($A659,'Glade MR'!$C$4:$C$3000,0),1),"-"),"@")))</f>
        <v>-</v>
      </c>
      <c r="M659" s="147" t="str">
        <f>TRIM(CLEAN(TEXT(IFERROR(INDEX('Glade MR'!$I$4:$J$3000,MATCH($A659,'Glade MR'!$J$4:$J$3000,0),1),"-"),"@")))</f>
        <v>-</v>
      </c>
      <c r="N659" s="147" t="str">
        <f>TRIM(CLEAN(TEXT(IFERROR(INDEX('Glade MR'!$P$4:$Q$3000,MATCH($A659,'Glade MR'!$Q$4:$Q$3000,0),1),"-"),"@")))</f>
        <v>-</v>
      </c>
      <c r="O659" s="147" t="str">
        <f>TRIM(CLEAN(TEXT(IFERROR(INDEX('Glade MR'!$W$4:$X$3000,MATCH($A659,'Glade MR'!$X$4:$X$3000,0),1),"-"),"@")))</f>
        <v>-</v>
      </c>
      <c r="P659" s="159" t="str">
        <f t="shared" si="21"/>
        <v>Not Found</v>
      </c>
      <c r="Q659" t="str" cm="1">
        <f t="array" ref="Q659">IF(SUMPRODUCT((TRIM(L659:O659)&lt;&gt;"-")*1)=0,
    "No Data",
    IF(COUNTIF(L659:O659,INDEX(_xlfn._xlws.FILTER(L659:O659,TRIM(L659:O659)&lt;&gt;"-"),1))=SUMPRODUCT((TRIM(L659:O659)&lt;&gt;"-")*1),
    "No Change",
    "Change"))</f>
        <v>No Data</v>
      </c>
      <c r="R659" s="159"/>
      <c r="S659" s="111"/>
    </row>
    <row r="660" spans="1:19" x14ac:dyDescent="0.3">
      <c r="A660" t="s">
        <v>750</v>
      </c>
      <c r="B660" t="s">
        <v>1137</v>
      </c>
      <c r="C660" s="160" t="str">
        <f>TRIM(CLEAN(TEXT(IFERROR(INDEX('Snakeden MR'!$B$4:$C$3028,MATCH($A660,'Snakeden MR'!$C$4:$C$3028,0),1),"-"),"@")))</f>
        <v>-</v>
      </c>
      <c r="D660" s="147" t="str">
        <f>TRIM(CLEAN(TEXT(IFERROR(INDEX('Snakeden MR'!$I$4:$J$3028,MATCH($A660,'Snakeden MR'!$J$4:$J$3028,0),1),"-"),"@")))</f>
        <v>-</v>
      </c>
      <c r="E660" s="147" t="str">
        <f>TRIM(CLEAN(TEXT(IFERROR(INDEX('Snakeden MR'!$P$4:$Q$3028,MATCH($A660,'Snakeden MR'!$Q$4:$Q$3028,0),1),"-"),"@")))</f>
        <v>-</v>
      </c>
      <c r="F660" s="147" t="str">
        <f>TRIM(CLEAN(TEXT(IFERROR(INDEX('Snakeden MR'!$W$4:$X$3028,MATCH($A660,'Snakeden MR'!$X$4:$X$3028,0),1),"-"),"@")))</f>
        <v>-</v>
      </c>
      <c r="G660" s="159" t="str">
        <f t="shared" si="20"/>
        <v>Not Found</v>
      </c>
      <c r="H660" t="str" cm="1">
        <f t="array" ref="H660">IF(SUMPRODUCT((TRIM(C660:F660)&lt;&gt;"-")*1)=0,
    "No Data",
    IF(COUNTIF(C660:F660,INDEX(_xlfn._xlws.FILTER(C660:F660,TRIM(C660:F660)&lt;&gt;"-"),1))=SUMPRODUCT((TRIM(C660:F660)&lt;&gt;"-")*1),
    "No Change",
    "Change"))</f>
        <v>No Data</v>
      </c>
      <c r="I660" s="159"/>
      <c r="J660"/>
      <c r="K660" s="163"/>
      <c r="L660" s="147" t="str">
        <f>TRIM(CLEAN(TEXT(IFERROR(INDEX('Glade MR'!$B$4:$C$3000,MATCH($A660,'Glade MR'!$C$4:$C$3000,0),1),"-"),"@")))</f>
        <v>-</v>
      </c>
      <c r="M660" s="147" t="str">
        <f>TRIM(CLEAN(TEXT(IFERROR(INDEX('Glade MR'!$I$4:$J$3000,MATCH($A660,'Glade MR'!$J$4:$J$3000,0),1),"-"),"@")))</f>
        <v>Pool 4</v>
      </c>
      <c r="N660" s="147" t="str">
        <f>TRIM(CLEAN(TEXT(IFERROR(INDEX('Glade MR'!$P$4:$Q$3000,MATCH($A660,'Glade MR'!$Q$4:$Q$3000,0),1),"-"),"@")))</f>
        <v>-</v>
      </c>
      <c r="O660" s="147" t="str">
        <f>TRIM(CLEAN(TEXT(IFERROR(INDEX('Glade MR'!$W$4:$X$3000,MATCH($A660,'Glade MR'!$X$4:$X$3000,0),1),"-"),"@")))</f>
        <v>-</v>
      </c>
      <c r="P660" s="159" t="str">
        <f t="shared" si="21"/>
        <v>Found</v>
      </c>
      <c r="Q660" t="str" cm="1">
        <f t="array" ref="Q660">IF(SUMPRODUCT((TRIM(L660:O660)&lt;&gt;"-")*1)=0,
    "No Data",
    IF(COUNTIF(L660:O660,INDEX(_xlfn._xlws.FILTER(L660:O660,TRIM(L660:O660)&lt;&gt;"-"),1))=SUMPRODUCT((TRIM(L660:O660)&lt;&gt;"-")*1),
    "No Change",
    "Change"))</f>
        <v>No Change</v>
      </c>
      <c r="R660" s="159"/>
      <c r="S660" s="111"/>
    </row>
    <row r="661" spans="1:19" x14ac:dyDescent="0.3">
      <c r="A661" t="s">
        <v>1613</v>
      </c>
      <c r="B661" t="s">
        <v>1145</v>
      </c>
      <c r="C661" s="160" t="str">
        <f>TRIM(CLEAN(TEXT(IFERROR(INDEX('Snakeden MR'!$B$4:$C$3028,MATCH($A661,'Snakeden MR'!$C$4:$C$3028,0),1),"-"),"@")))</f>
        <v>-</v>
      </c>
      <c r="D661" s="147" t="str">
        <f>TRIM(CLEAN(TEXT(IFERROR(INDEX('Snakeden MR'!$I$4:$J$3028,MATCH($A661,'Snakeden MR'!$J$4:$J$3028,0),1),"-"),"@")))</f>
        <v>-</v>
      </c>
      <c r="E661" s="147" t="str">
        <f>TRIM(CLEAN(TEXT(IFERROR(INDEX('Snakeden MR'!$P$4:$Q$3028,MATCH($A661,'Snakeden MR'!$Q$4:$Q$3028,0),1),"-"),"@")))</f>
        <v>-</v>
      </c>
      <c r="F661" s="147" t="str">
        <f>TRIM(CLEAN(TEXT(IFERROR(INDEX('Snakeden MR'!$W$4:$X$3028,MATCH($A661,'Snakeden MR'!$X$4:$X$3028,0),1),"-"),"@")))</f>
        <v>-</v>
      </c>
      <c r="G661" s="159" t="str">
        <f t="shared" si="20"/>
        <v>Not Found</v>
      </c>
      <c r="H661" t="str" cm="1">
        <f t="array" ref="H661">IF(SUMPRODUCT((TRIM(C661:F661)&lt;&gt;"-")*1)=0,
    "No Data",
    IF(COUNTIF(C661:F661,INDEX(_xlfn._xlws.FILTER(C661:F661,TRIM(C661:F661)&lt;&gt;"-"),1))=SUMPRODUCT((TRIM(C661:F661)&lt;&gt;"-")*1),
    "No Change",
    "Change"))</f>
        <v>No Data</v>
      </c>
      <c r="I661" s="159"/>
      <c r="J661"/>
      <c r="K661" s="163"/>
      <c r="L661" s="147" t="str">
        <f>TRIM(CLEAN(TEXT(IFERROR(INDEX('Glade MR'!$B$4:$C$3000,MATCH($A661,'Glade MR'!$C$4:$C$3000,0),1),"-"),"@")))</f>
        <v>-</v>
      </c>
      <c r="M661" s="147" t="str">
        <f>TRIM(CLEAN(TEXT(IFERROR(INDEX('Glade MR'!$I$4:$J$3000,MATCH($A661,'Glade MR'!$J$4:$J$3000,0),1),"-"),"@")))</f>
        <v>-</v>
      </c>
      <c r="N661" s="147" t="str">
        <f>TRIM(CLEAN(TEXT(IFERROR(INDEX('Glade MR'!$P$4:$Q$3000,MATCH($A661,'Glade MR'!$Q$4:$Q$3000,0),1),"-"),"@")))</f>
        <v>-</v>
      </c>
      <c r="O661" s="147" t="str">
        <f>TRIM(CLEAN(TEXT(IFERROR(INDEX('Glade MR'!$W$4:$X$3000,MATCH($A661,'Glade MR'!$X$4:$X$3000,0),1),"-"),"@")))</f>
        <v>-</v>
      </c>
      <c r="P661" s="159" t="str">
        <f t="shared" si="21"/>
        <v>Not Found</v>
      </c>
      <c r="Q661" t="str" cm="1">
        <f t="array" ref="Q661">IF(SUMPRODUCT((TRIM(L661:O661)&lt;&gt;"-")*1)=0,
    "No Data",
    IF(COUNTIF(L661:O661,INDEX(_xlfn._xlws.FILTER(L661:O661,TRIM(L661:O661)&lt;&gt;"-"),1))=SUMPRODUCT((TRIM(L661:O661)&lt;&gt;"-")*1),
    "No Change",
    "Change"))</f>
        <v>No Data</v>
      </c>
      <c r="R661" s="159"/>
      <c r="S661" s="111"/>
    </row>
    <row r="662" spans="1:19" x14ac:dyDescent="0.3">
      <c r="A662" t="s">
        <v>375</v>
      </c>
      <c r="B662" t="s">
        <v>1137</v>
      </c>
      <c r="C662" s="160" t="str">
        <f>TRIM(CLEAN(TEXT(IFERROR(INDEX('Snakeden MR'!$B$4:$C$3028,MATCH($A662,'Snakeden MR'!$C$4:$C$3028,0),1),"-"),"@")))</f>
        <v>-</v>
      </c>
      <c r="D662" s="147" t="str">
        <f>TRIM(CLEAN(TEXT(IFERROR(INDEX('Snakeden MR'!$I$4:$J$3028,MATCH($A662,'Snakeden MR'!$J$4:$J$3028,0),1),"-"),"@")))</f>
        <v>-</v>
      </c>
      <c r="E662" s="147" t="str">
        <f>TRIM(CLEAN(TEXT(IFERROR(INDEX('Snakeden MR'!$P$4:$Q$3028,MATCH($A662,'Snakeden MR'!$Q$4:$Q$3028,0),1),"-"),"@")))</f>
        <v>-</v>
      </c>
      <c r="F662" s="147" t="str">
        <f>TRIM(CLEAN(TEXT(IFERROR(INDEX('Snakeden MR'!$W$4:$X$3028,MATCH($A662,'Snakeden MR'!$X$4:$X$3028,0),1),"-"),"@")))</f>
        <v>-</v>
      </c>
      <c r="G662" s="159" t="str">
        <f t="shared" si="20"/>
        <v>Not Found</v>
      </c>
      <c r="H662" t="str" cm="1">
        <f t="array" ref="H662">IF(SUMPRODUCT((TRIM(C662:F662)&lt;&gt;"-")*1)=0,
    "No Data",
    IF(COUNTIF(C662:F662,INDEX(_xlfn._xlws.FILTER(C662:F662,TRIM(C662:F662)&lt;&gt;"-"),1))=SUMPRODUCT((TRIM(C662:F662)&lt;&gt;"-")*1),
    "No Change",
    "Change"))</f>
        <v>No Data</v>
      </c>
      <c r="I662" s="159"/>
      <c r="J662"/>
      <c r="K662" s="163"/>
      <c r="L662" s="147" t="str">
        <f>TRIM(CLEAN(TEXT(IFERROR(INDEX('Glade MR'!$B$4:$C$3000,MATCH($A662,'Glade MR'!$C$4:$C$3000,0),1),"-"),"@")))</f>
        <v>-</v>
      </c>
      <c r="M662" s="147" t="str">
        <f>TRIM(CLEAN(TEXT(IFERROR(INDEX('Glade MR'!$I$4:$J$3000,MATCH($A662,'Glade MR'!$J$4:$J$3000,0),1),"-"),"@")))</f>
        <v>Pool 10</v>
      </c>
      <c r="N662" s="147" t="str">
        <f>TRIM(CLEAN(TEXT(IFERROR(INDEX('Glade MR'!$P$4:$Q$3000,MATCH($A662,'Glade MR'!$Q$4:$Q$3000,0),1),"-"),"@")))</f>
        <v>-</v>
      </c>
      <c r="O662" s="147" t="str">
        <f>TRIM(CLEAN(TEXT(IFERROR(INDEX('Glade MR'!$W$4:$X$3000,MATCH($A662,'Glade MR'!$X$4:$X$3000,0),1),"-"),"@")))</f>
        <v>-</v>
      </c>
      <c r="P662" s="159" t="str">
        <f t="shared" si="21"/>
        <v>Found</v>
      </c>
      <c r="Q662" t="str" cm="1">
        <f t="array" ref="Q662">IF(SUMPRODUCT((TRIM(L662:O662)&lt;&gt;"-")*1)=0,
    "No Data",
    IF(COUNTIF(L662:O662,INDEX(_xlfn._xlws.FILTER(L662:O662,TRIM(L662:O662)&lt;&gt;"-"),1))=SUMPRODUCT((TRIM(L662:O662)&lt;&gt;"-")*1),
    "No Change",
    "Change"))</f>
        <v>No Change</v>
      </c>
      <c r="R662" s="159"/>
      <c r="S662" s="111"/>
    </row>
    <row r="663" spans="1:19" x14ac:dyDescent="0.3">
      <c r="A663" t="s">
        <v>1614</v>
      </c>
      <c r="B663" t="s">
        <v>1137</v>
      </c>
      <c r="C663" s="160" t="str">
        <f>TRIM(CLEAN(TEXT(IFERROR(INDEX('Snakeden MR'!$B$4:$C$3028,MATCH($A663,'Snakeden MR'!$C$4:$C$3028,0),1),"-"),"@")))</f>
        <v>-</v>
      </c>
      <c r="D663" s="147" t="str">
        <f>TRIM(CLEAN(TEXT(IFERROR(INDEX('Snakeden MR'!$I$4:$J$3028,MATCH($A663,'Snakeden MR'!$J$4:$J$3028,0),1),"-"),"@")))</f>
        <v>-</v>
      </c>
      <c r="E663" s="147" t="str">
        <f>TRIM(CLEAN(TEXT(IFERROR(INDEX('Snakeden MR'!$P$4:$Q$3028,MATCH($A663,'Snakeden MR'!$Q$4:$Q$3028,0),1),"-"),"@")))</f>
        <v>-</v>
      </c>
      <c r="F663" s="147" t="str">
        <f>TRIM(CLEAN(TEXT(IFERROR(INDEX('Snakeden MR'!$W$4:$X$3028,MATCH($A663,'Snakeden MR'!$X$4:$X$3028,0),1),"-"),"@")))</f>
        <v>-</v>
      </c>
      <c r="G663" s="159" t="str">
        <f t="shared" si="20"/>
        <v>Not Found</v>
      </c>
      <c r="H663" t="str" cm="1">
        <f t="array" ref="H663">IF(SUMPRODUCT((TRIM(C663:F663)&lt;&gt;"-")*1)=0,
    "No Data",
    IF(COUNTIF(C663:F663,INDEX(_xlfn._xlws.FILTER(C663:F663,TRIM(C663:F663)&lt;&gt;"-"),1))=SUMPRODUCT((TRIM(C663:F663)&lt;&gt;"-")*1),
    "No Change",
    "Change"))</f>
        <v>No Data</v>
      </c>
      <c r="I663" s="159"/>
      <c r="J663"/>
      <c r="K663" s="163"/>
      <c r="L663" s="147" t="str">
        <f>TRIM(CLEAN(TEXT(IFERROR(INDEX('Glade MR'!$B$4:$C$3000,MATCH($A663,'Glade MR'!$C$4:$C$3000,0),1),"-"),"@")))</f>
        <v>-</v>
      </c>
      <c r="M663" s="147" t="str">
        <f>TRIM(CLEAN(TEXT(IFERROR(INDEX('Glade MR'!$I$4:$J$3000,MATCH($A663,'Glade MR'!$J$4:$J$3000,0),1),"-"),"@")))</f>
        <v>-</v>
      </c>
      <c r="N663" s="147" t="str">
        <f>TRIM(CLEAN(TEXT(IFERROR(INDEX('Glade MR'!$P$4:$Q$3000,MATCH($A663,'Glade MR'!$Q$4:$Q$3000,0),1),"-"),"@")))</f>
        <v>-</v>
      </c>
      <c r="O663" s="147" t="str">
        <f>TRIM(CLEAN(TEXT(IFERROR(INDEX('Glade MR'!$W$4:$X$3000,MATCH($A663,'Glade MR'!$X$4:$X$3000,0),1),"-"),"@")))</f>
        <v>-</v>
      </c>
      <c r="P663" s="159" t="str">
        <f t="shared" si="21"/>
        <v>Not Found</v>
      </c>
      <c r="Q663" t="str" cm="1">
        <f t="array" ref="Q663">IF(SUMPRODUCT((TRIM(L663:O663)&lt;&gt;"-")*1)=0,
    "No Data",
    IF(COUNTIF(L663:O663,INDEX(_xlfn._xlws.FILTER(L663:O663,TRIM(L663:O663)&lt;&gt;"-"),1))=SUMPRODUCT((TRIM(L663:O663)&lt;&gt;"-")*1),
    "No Change",
    "Change"))</f>
        <v>No Data</v>
      </c>
      <c r="R663" s="159"/>
      <c r="S663" s="111"/>
    </row>
    <row r="664" spans="1:19" x14ac:dyDescent="0.3">
      <c r="A664" t="s">
        <v>1615</v>
      </c>
      <c r="B664" t="s">
        <v>1145</v>
      </c>
      <c r="C664" s="160" t="str">
        <f>TRIM(CLEAN(TEXT(IFERROR(INDEX('Snakeden MR'!$B$4:$C$3028,MATCH($A664,'Snakeden MR'!$C$4:$C$3028,0),1),"-"),"@")))</f>
        <v>-</v>
      </c>
      <c r="D664" s="147" t="str">
        <f>TRIM(CLEAN(TEXT(IFERROR(INDEX('Snakeden MR'!$I$4:$J$3028,MATCH($A664,'Snakeden MR'!$J$4:$J$3028,0),1),"-"),"@")))</f>
        <v>-</v>
      </c>
      <c r="E664" s="147" t="str">
        <f>TRIM(CLEAN(TEXT(IFERROR(INDEX('Snakeden MR'!$P$4:$Q$3028,MATCH($A664,'Snakeden MR'!$Q$4:$Q$3028,0),1),"-"),"@")))</f>
        <v>-</v>
      </c>
      <c r="F664" s="147" t="str">
        <f>TRIM(CLEAN(TEXT(IFERROR(INDEX('Snakeden MR'!$W$4:$X$3028,MATCH($A664,'Snakeden MR'!$X$4:$X$3028,0),1),"-"),"@")))</f>
        <v>-</v>
      </c>
      <c r="G664" s="159" t="str">
        <f t="shared" si="20"/>
        <v>Not Found</v>
      </c>
      <c r="H664" t="str" cm="1">
        <f t="array" ref="H664">IF(SUMPRODUCT((TRIM(C664:F664)&lt;&gt;"-")*1)=0,
    "No Data",
    IF(COUNTIF(C664:F664,INDEX(_xlfn._xlws.FILTER(C664:F664,TRIM(C664:F664)&lt;&gt;"-"),1))=SUMPRODUCT((TRIM(C664:F664)&lt;&gt;"-")*1),
    "No Change",
    "Change"))</f>
        <v>No Data</v>
      </c>
      <c r="I664" s="159"/>
      <c r="J664"/>
      <c r="K664" s="163"/>
      <c r="L664" s="147" t="str">
        <f>TRIM(CLEAN(TEXT(IFERROR(INDEX('Glade MR'!$B$4:$C$3000,MATCH($A664,'Glade MR'!$C$4:$C$3000,0),1),"-"),"@")))</f>
        <v>-</v>
      </c>
      <c r="M664" s="147" t="str">
        <f>TRIM(CLEAN(TEXT(IFERROR(INDEX('Glade MR'!$I$4:$J$3000,MATCH($A664,'Glade MR'!$J$4:$J$3000,0),1),"-"),"@")))</f>
        <v>-</v>
      </c>
      <c r="N664" s="147" t="str">
        <f>TRIM(CLEAN(TEXT(IFERROR(INDEX('Glade MR'!$P$4:$Q$3000,MATCH($A664,'Glade MR'!$Q$4:$Q$3000,0),1),"-"),"@")))</f>
        <v>-</v>
      </c>
      <c r="O664" s="147" t="str">
        <f>TRIM(CLEAN(TEXT(IFERROR(INDEX('Glade MR'!$W$4:$X$3000,MATCH($A664,'Glade MR'!$X$4:$X$3000,0),1),"-"),"@")))</f>
        <v>-</v>
      </c>
      <c r="P664" s="159" t="str">
        <f t="shared" si="21"/>
        <v>Not Found</v>
      </c>
      <c r="Q664" t="str" cm="1">
        <f t="array" ref="Q664">IF(SUMPRODUCT((TRIM(L664:O664)&lt;&gt;"-")*1)=0,
    "No Data",
    IF(COUNTIF(L664:O664,INDEX(_xlfn._xlws.FILTER(L664:O664,TRIM(L664:O664)&lt;&gt;"-"),1))=SUMPRODUCT((TRIM(L664:O664)&lt;&gt;"-")*1),
    "No Change",
    "Change"))</f>
        <v>No Data</v>
      </c>
      <c r="R664" s="159"/>
      <c r="S664" s="111"/>
    </row>
    <row r="665" spans="1:19" x14ac:dyDescent="0.3">
      <c r="A665" t="s">
        <v>1616</v>
      </c>
      <c r="B665" t="s">
        <v>1137</v>
      </c>
      <c r="C665" s="160" t="str">
        <f>TRIM(CLEAN(TEXT(IFERROR(INDEX('Snakeden MR'!$B$4:$C$3028,MATCH($A665,'Snakeden MR'!$C$4:$C$3028,0),1),"-"),"@")))</f>
        <v>-</v>
      </c>
      <c r="D665" s="147" t="str">
        <f>TRIM(CLEAN(TEXT(IFERROR(INDEX('Snakeden MR'!$I$4:$J$3028,MATCH($A665,'Snakeden MR'!$J$4:$J$3028,0),1),"-"),"@")))</f>
        <v>-</v>
      </c>
      <c r="E665" s="147" t="str">
        <f>TRIM(CLEAN(TEXT(IFERROR(INDEX('Snakeden MR'!$P$4:$Q$3028,MATCH($A665,'Snakeden MR'!$Q$4:$Q$3028,0),1),"-"),"@")))</f>
        <v>-</v>
      </c>
      <c r="F665" s="147" t="str">
        <f>TRIM(CLEAN(TEXT(IFERROR(INDEX('Snakeden MR'!$W$4:$X$3028,MATCH($A665,'Snakeden MR'!$X$4:$X$3028,0),1),"-"),"@")))</f>
        <v>-</v>
      </c>
      <c r="G665" s="159" t="str">
        <f t="shared" si="20"/>
        <v>Not Found</v>
      </c>
      <c r="H665" t="str" cm="1">
        <f t="array" ref="H665">IF(SUMPRODUCT((TRIM(C665:F665)&lt;&gt;"-")*1)=0,
    "No Data",
    IF(COUNTIF(C665:F665,INDEX(_xlfn._xlws.FILTER(C665:F665,TRIM(C665:F665)&lt;&gt;"-"),1))=SUMPRODUCT((TRIM(C665:F665)&lt;&gt;"-")*1),
    "No Change",
    "Change"))</f>
        <v>No Data</v>
      </c>
      <c r="I665" s="159"/>
      <c r="J665"/>
      <c r="K665" s="163"/>
      <c r="L665" s="147" t="str">
        <f>TRIM(CLEAN(TEXT(IFERROR(INDEX('Glade MR'!$B$4:$C$3000,MATCH($A665,'Glade MR'!$C$4:$C$3000,0),1),"-"),"@")))</f>
        <v>-</v>
      </c>
      <c r="M665" s="147" t="str">
        <f>TRIM(CLEAN(TEXT(IFERROR(INDEX('Glade MR'!$I$4:$J$3000,MATCH($A665,'Glade MR'!$J$4:$J$3000,0),1),"-"),"@")))</f>
        <v>-</v>
      </c>
      <c r="N665" s="147" t="str">
        <f>TRIM(CLEAN(TEXT(IFERROR(INDEX('Glade MR'!$P$4:$Q$3000,MATCH($A665,'Glade MR'!$Q$4:$Q$3000,0),1),"-"),"@")))</f>
        <v>-</v>
      </c>
      <c r="O665" s="147" t="str">
        <f>TRIM(CLEAN(TEXT(IFERROR(INDEX('Glade MR'!$W$4:$X$3000,MATCH($A665,'Glade MR'!$X$4:$X$3000,0),1),"-"),"@")))</f>
        <v>-</v>
      </c>
      <c r="P665" s="159" t="str">
        <f t="shared" si="21"/>
        <v>Not Found</v>
      </c>
      <c r="Q665" t="str" cm="1">
        <f t="array" ref="Q665">IF(SUMPRODUCT((TRIM(L665:O665)&lt;&gt;"-")*1)=0,
    "No Data",
    IF(COUNTIF(L665:O665,INDEX(_xlfn._xlws.FILTER(L665:O665,TRIM(L665:O665)&lt;&gt;"-"),1))=SUMPRODUCT((TRIM(L665:O665)&lt;&gt;"-")*1),
    "No Change",
    "Change"))</f>
        <v>No Data</v>
      </c>
      <c r="R665" s="159"/>
      <c r="S665" s="111"/>
    </row>
    <row r="666" spans="1:19" x14ac:dyDescent="0.3">
      <c r="A666" t="s">
        <v>1617</v>
      </c>
      <c r="B666" t="s">
        <v>1145</v>
      </c>
      <c r="C666" s="160" t="str">
        <f>TRIM(CLEAN(TEXT(IFERROR(INDEX('Snakeden MR'!$B$4:$C$3028,MATCH($A666,'Snakeden MR'!$C$4:$C$3028,0),1),"-"),"@")))</f>
        <v>-</v>
      </c>
      <c r="D666" s="147" t="str">
        <f>TRIM(CLEAN(TEXT(IFERROR(INDEX('Snakeden MR'!$I$4:$J$3028,MATCH($A666,'Snakeden MR'!$J$4:$J$3028,0),1),"-"),"@")))</f>
        <v>-</v>
      </c>
      <c r="E666" s="147" t="str">
        <f>TRIM(CLEAN(TEXT(IFERROR(INDEX('Snakeden MR'!$P$4:$Q$3028,MATCH($A666,'Snakeden MR'!$Q$4:$Q$3028,0),1),"-"),"@")))</f>
        <v>-</v>
      </c>
      <c r="F666" s="147" t="str">
        <f>TRIM(CLEAN(TEXT(IFERROR(INDEX('Snakeden MR'!$W$4:$X$3028,MATCH($A666,'Snakeden MR'!$X$4:$X$3028,0),1),"-"),"@")))</f>
        <v>-</v>
      </c>
      <c r="G666" s="159" t="str">
        <f t="shared" si="20"/>
        <v>Not Found</v>
      </c>
      <c r="H666" t="str" cm="1">
        <f t="array" ref="H666">IF(SUMPRODUCT((TRIM(C666:F666)&lt;&gt;"-")*1)=0,
    "No Data",
    IF(COUNTIF(C666:F666,INDEX(_xlfn._xlws.FILTER(C666:F666,TRIM(C666:F666)&lt;&gt;"-"),1))=SUMPRODUCT((TRIM(C666:F666)&lt;&gt;"-")*1),
    "No Change",
    "Change"))</f>
        <v>No Data</v>
      </c>
      <c r="I666" s="159"/>
      <c r="J666"/>
      <c r="K666" s="163"/>
      <c r="L666" s="147" t="str">
        <f>TRIM(CLEAN(TEXT(IFERROR(INDEX('Glade MR'!$B$4:$C$3000,MATCH($A666,'Glade MR'!$C$4:$C$3000,0),1),"-"),"@")))</f>
        <v>-</v>
      </c>
      <c r="M666" s="147" t="str">
        <f>TRIM(CLEAN(TEXT(IFERROR(INDEX('Glade MR'!$I$4:$J$3000,MATCH($A666,'Glade MR'!$J$4:$J$3000,0),1),"-"),"@")))</f>
        <v>-</v>
      </c>
      <c r="N666" s="147" t="str">
        <f>TRIM(CLEAN(TEXT(IFERROR(INDEX('Glade MR'!$P$4:$Q$3000,MATCH($A666,'Glade MR'!$Q$4:$Q$3000,0),1),"-"),"@")))</f>
        <v>-</v>
      </c>
      <c r="O666" s="147" t="str">
        <f>TRIM(CLEAN(TEXT(IFERROR(INDEX('Glade MR'!$W$4:$X$3000,MATCH($A666,'Glade MR'!$X$4:$X$3000,0),1),"-"),"@")))</f>
        <v>-</v>
      </c>
      <c r="P666" s="159" t="str">
        <f t="shared" si="21"/>
        <v>Not Found</v>
      </c>
      <c r="Q666" t="str" cm="1">
        <f t="array" ref="Q666">IF(SUMPRODUCT((TRIM(L666:O666)&lt;&gt;"-")*1)=0,
    "No Data",
    IF(COUNTIF(L666:O666,INDEX(_xlfn._xlws.FILTER(L666:O666,TRIM(L666:O666)&lt;&gt;"-"),1))=SUMPRODUCT((TRIM(L666:O666)&lt;&gt;"-")*1),
    "No Change",
    "Change"))</f>
        <v>No Data</v>
      </c>
      <c r="R666" s="159"/>
      <c r="S666" s="111"/>
    </row>
    <row r="667" spans="1:19" x14ac:dyDescent="0.3">
      <c r="A667" t="s">
        <v>1618</v>
      </c>
      <c r="B667" t="s">
        <v>1145</v>
      </c>
      <c r="C667" s="160" t="str">
        <f>TRIM(CLEAN(TEXT(IFERROR(INDEX('Snakeden MR'!$B$4:$C$3028,MATCH($A667,'Snakeden MR'!$C$4:$C$3028,0),1),"-"),"@")))</f>
        <v>-</v>
      </c>
      <c r="D667" s="147" t="str">
        <f>TRIM(CLEAN(TEXT(IFERROR(INDEX('Snakeden MR'!$I$4:$J$3028,MATCH($A667,'Snakeden MR'!$J$4:$J$3028,0),1),"-"),"@")))</f>
        <v>-</v>
      </c>
      <c r="E667" s="147" t="str">
        <f>TRIM(CLEAN(TEXT(IFERROR(INDEX('Snakeden MR'!$P$4:$Q$3028,MATCH($A667,'Snakeden MR'!$Q$4:$Q$3028,0),1),"-"),"@")))</f>
        <v>-</v>
      </c>
      <c r="F667" s="147" t="str">
        <f>TRIM(CLEAN(TEXT(IFERROR(INDEX('Snakeden MR'!$W$4:$X$3028,MATCH($A667,'Snakeden MR'!$X$4:$X$3028,0),1),"-"),"@")))</f>
        <v>-</v>
      </c>
      <c r="G667" s="159" t="str">
        <f t="shared" si="20"/>
        <v>Not Found</v>
      </c>
      <c r="H667" t="str" cm="1">
        <f t="array" ref="H667">IF(SUMPRODUCT((TRIM(C667:F667)&lt;&gt;"-")*1)=0,
    "No Data",
    IF(COUNTIF(C667:F667,INDEX(_xlfn._xlws.FILTER(C667:F667,TRIM(C667:F667)&lt;&gt;"-"),1))=SUMPRODUCT((TRIM(C667:F667)&lt;&gt;"-")*1),
    "No Change",
    "Change"))</f>
        <v>No Data</v>
      </c>
      <c r="I667" s="159"/>
      <c r="J667"/>
      <c r="K667" s="163"/>
      <c r="L667" s="147" t="str">
        <f>TRIM(CLEAN(TEXT(IFERROR(INDEX('Glade MR'!$B$4:$C$3000,MATCH($A667,'Glade MR'!$C$4:$C$3000,0),1),"-"),"@")))</f>
        <v>-</v>
      </c>
      <c r="M667" s="147" t="str">
        <f>TRIM(CLEAN(TEXT(IFERROR(INDEX('Glade MR'!$I$4:$J$3000,MATCH($A667,'Glade MR'!$J$4:$J$3000,0),1),"-"),"@")))</f>
        <v>-</v>
      </c>
      <c r="N667" s="147" t="str">
        <f>TRIM(CLEAN(TEXT(IFERROR(INDEX('Glade MR'!$P$4:$Q$3000,MATCH($A667,'Glade MR'!$Q$4:$Q$3000,0),1),"-"),"@")))</f>
        <v>-</v>
      </c>
      <c r="O667" s="147" t="str">
        <f>TRIM(CLEAN(TEXT(IFERROR(INDEX('Glade MR'!$W$4:$X$3000,MATCH($A667,'Glade MR'!$X$4:$X$3000,0),1),"-"),"@")))</f>
        <v>-</v>
      </c>
      <c r="P667" s="159" t="str">
        <f t="shared" si="21"/>
        <v>Not Found</v>
      </c>
      <c r="Q667" t="str" cm="1">
        <f t="array" ref="Q667">IF(SUMPRODUCT((TRIM(L667:O667)&lt;&gt;"-")*1)=0,
    "No Data",
    IF(COUNTIF(L667:O667,INDEX(_xlfn._xlws.FILTER(L667:O667,TRIM(L667:O667)&lt;&gt;"-"),1))=SUMPRODUCT((TRIM(L667:O667)&lt;&gt;"-")*1),
    "No Change",
    "Change"))</f>
        <v>No Data</v>
      </c>
      <c r="R667" s="159"/>
      <c r="S667" s="111"/>
    </row>
    <row r="668" spans="1:19" x14ac:dyDescent="0.3">
      <c r="A668" t="s">
        <v>1619</v>
      </c>
      <c r="B668" t="s">
        <v>1145</v>
      </c>
      <c r="C668" s="160" t="str">
        <f>TRIM(CLEAN(TEXT(IFERROR(INDEX('Snakeden MR'!$B$4:$C$3028,MATCH($A668,'Snakeden MR'!$C$4:$C$3028,0),1),"-"),"@")))</f>
        <v>-</v>
      </c>
      <c r="D668" s="147" t="str">
        <f>TRIM(CLEAN(TEXT(IFERROR(INDEX('Snakeden MR'!$I$4:$J$3028,MATCH($A668,'Snakeden MR'!$J$4:$J$3028,0),1),"-"),"@")))</f>
        <v>-</v>
      </c>
      <c r="E668" s="147" t="str">
        <f>TRIM(CLEAN(TEXT(IFERROR(INDEX('Snakeden MR'!$P$4:$Q$3028,MATCH($A668,'Snakeden MR'!$Q$4:$Q$3028,0),1),"-"),"@")))</f>
        <v>-</v>
      </c>
      <c r="F668" s="147" t="str">
        <f>TRIM(CLEAN(TEXT(IFERROR(INDEX('Snakeden MR'!$W$4:$X$3028,MATCH($A668,'Snakeden MR'!$X$4:$X$3028,0),1),"-"),"@")))</f>
        <v>-</v>
      </c>
      <c r="G668" s="159" t="str">
        <f t="shared" si="20"/>
        <v>Not Found</v>
      </c>
      <c r="H668" t="str" cm="1">
        <f t="array" ref="H668">IF(SUMPRODUCT((TRIM(C668:F668)&lt;&gt;"-")*1)=0,
    "No Data",
    IF(COUNTIF(C668:F668,INDEX(_xlfn._xlws.FILTER(C668:F668,TRIM(C668:F668)&lt;&gt;"-"),1))=SUMPRODUCT((TRIM(C668:F668)&lt;&gt;"-")*1),
    "No Change",
    "Change"))</f>
        <v>No Data</v>
      </c>
      <c r="I668" s="159"/>
      <c r="J668"/>
      <c r="K668" s="163"/>
      <c r="L668" s="147" t="str">
        <f>TRIM(CLEAN(TEXT(IFERROR(INDEX('Glade MR'!$B$4:$C$3000,MATCH($A668,'Glade MR'!$C$4:$C$3000,0),1),"-"),"@")))</f>
        <v>-</v>
      </c>
      <c r="M668" s="147" t="str">
        <f>TRIM(CLEAN(TEXT(IFERROR(INDEX('Glade MR'!$I$4:$J$3000,MATCH($A668,'Glade MR'!$J$4:$J$3000,0),1),"-"),"@")))</f>
        <v>-</v>
      </c>
      <c r="N668" s="147" t="str">
        <f>TRIM(CLEAN(TEXT(IFERROR(INDEX('Glade MR'!$P$4:$Q$3000,MATCH($A668,'Glade MR'!$Q$4:$Q$3000,0),1),"-"),"@")))</f>
        <v>-</v>
      </c>
      <c r="O668" s="147" t="str">
        <f>TRIM(CLEAN(TEXT(IFERROR(INDEX('Glade MR'!$W$4:$X$3000,MATCH($A668,'Glade MR'!$X$4:$X$3000,0),1),"-"),"@")))</f>
        <v>-</v>
      </c>
      <c r="P668" s="159" t="str">
        <f t="shared" si="21"/>
        <v>Not Found</v>
      </c>
      <c r="Q668" t="str" cm="1">
        <f t="array" ref="Q668">IF(SUMPRODUCT((TRIM(L668:O668)&lt;&gt;"-")*1)=0,
    "No Data",
    IF(COUNTIF(L668:O668,INDEX(_xlfn._xlws.FILTER(L668:O668,TRIM(L668:O668)&lt;&gt;"-"),1))=SUMPRODUCT((TRIM(L668:O668)&lt;&gt;"-")*1),
    "No Change",
    "Change"))</f>
        <v>No Data</v>
      </c>
      <c r="R668" s="159"/>
      <c r="S668" s="111"/>
    </row>
    <row r="669" spans="1:19" x14ac:dyDescent="0.3">
      <c r="A669" t="s">
        <v>1620</v>
      </c>
      <c r="B669" t="s">
        <v>1137</v>
      </c>
      <c r="C669" s="160" t="str">
        <f>TRIM(CLEAN(TEXT(IFERROR(INDEX('Snakeden MR'!$B$4:$C$3028,MATCH($A669,'Snakeden MR'!$C$4:$C$3028,0),1),"-"),"@")))</f>
        <v>-</v>
      </c>
      <c r="D669" s="147" t="str">
        <f>TRIM(CLEAN(TEXT(IFERROR(INDEX('Snakeden MR'!$I$4:$J$3028,MATCH($A669,'Snakeden MR'!$J$4:$J$3028,0),1),"-"),"@")))</f>
        <v>-</v>
      </c>
      <c r="E669" s="147" t="str">
        <f>TRIM(CLEAN(TEXT(IFERROR(INDEX('Snakeden MR'!$P$4:$Q$3028,MATCH($A669,'Snakeden MR'!$Q$4:$Q$3028,0),1),"-"),"@")))</f>
        <v>-</v>
      </c>
      <c r="F669" s="147" t="str">
        <f>TRIM(CLEAN(TEXT(IFERROR(INDEX('Snakeden MR'!$W$4:$X$3028,MATCH($A669,'Snakeden MR'!$X$4:$X$3028,0),1),"-"),"@")))</f>
        <v>-</v>
      </c>
      <c r="G669" s="159" t="str">
        <f t="shared" si="20"/>
        <v>Not Found</v>
      </c>
      <c r="H669" t="str" cm="1">
        <f t="array" ref="H669">IF(SUMPRODUCT((TRIM(C669:F669)&lt;&gt;"-")*1)=0,
    "No Data",
    IF(COUNTIF(C669:F669,INDEX(_xlfn._xlws.FILTER(C669:F669,TRIM(C669:F669)&lt;&gt;"-"),1))=SUMPRODUCT((TRIM(C669:F669)&lt;&gt;"-")*1),
    "No Change",
    "Change"))</f>
        <v>No Data</v>
      </c>
      <c r="I669" s="159"/>
      <c r="J669"/>
      <c r="K669" s="163"/>
      <c r="L669" s="147" t="str">
        <f>TRIM(CLEAN(TEXT(IFERROR(INDEX('Glade MR'!$B$4:$C$3000,MATCH($A669,'Glade MR'!$C$4:$C$3000,0),1),"-"),"@")))</f>
        <v>-</v>
      </c>
      <c r="M669" s="147" t="str">
        <f>TRIM(CLEAN(TEXT(IFERROR(INDEX('Glade MR'!$I$4:$J$3000,MATCH($A669,'Glade MR'!$J$4:$J$3000,0),1),"-"),"@")))</f>
        <v>-</v>
      </c>
      <c r="N669" s="147" t="str">
        <f>TRIM(CLEAN(TEXT(IFERROR(INDEX('Glade MR'!$P$4:$Q$3000,MATCH($A669,'Glade MR'!$Q$4:$Q$3000,0),1),"-"),"@")))</f>
        <v>-</v>
      </c>
      <c r="O669" s="147" t="str">
        <f>TRIM(CLEAN(TEXT(IFERROR(INDEX('Glade MR'!$W$4:$X$3000,MATCH($A669,'Glade MR'!$X$4:$X$3000,0),1),"-"),"@")))</f>
        <v>-</v>
      </c>
      <c r="P669" s="159" t="str">
        <f t="shared" si="21"/>
        <v>Not Found</v>
      </c>
      <c r="Q669" t="str" cm="1">
        <f t="array" ref="Q669">IF(SUMPRODUCT((TRIM(L669:O669)&lt;&gt;"-")*1)=0,
    "No Data",
    IF(COUNTIF(L669:O669,INDEX(_xlfn._xlws.FILTER(L669:O669,TRIM(L669:O669)&lt;&gt;"-"),1))=SUMPRODUCT((TRIM(L669:O669)&lt;&gt;"-")*1),
    "No Change",
    "Change"))</f>
        <v>No Data</v>
      </c>
      <c r="R669" s="159"/>
      <c r="S669" s="111"/>
    </row>
    <row r="670" spans="1:19" x14ac:dyDescent="0.3">
      <c r="A670" t="s">
        <v>1621</v>
      </c>
      <c r="B670" t="s">
        <v>1145</v>
      </c>
      <c r="C670" s="160" t="str">
        <f>TRIM(CLEAN(TEXT(IFERROR(INDEX('Snakeden MR'!$B$4:$C$3028,MATCH($A670,'Snakeden MR'!$C$4:$C$3028,0),1),"-"),"@")))</f>
        <v>-</v>
      </c>
      <c r="D670" s="147" t="str">
        <f>TRIM(CLEAN(TEXT(IFERROR(INDEX('Snakeden MR'!$I$4:$J$3028,MATCH($A670,'Snakeden MR'!$J$4:$J$3028,0),1),"-"),"@")))</f>
        <v>-</v>
      </c>
      <c r="E670" s="147" t="str">
        <f>TRIM(CLEAN(TEXT(IFERROR(INDEX('Snakeden MR'!$P$4:$Q$3028,MATCH($A670,'Snakeden MR'!$Q$4:$Q$3028,0),1),"-"),"@")))</f>
        <v>-</v>
      </c>
      <c r="F670" s="147" t="str">
        <f>TRIM(CLEAN(TEXT(IFERROR(INDEX('Snakeden MR'!$W$4:$X$3028,MATCH($A670,'Snakeden MR'!$X$4:$X$3028,0),1),"-"),"@")))</f>
        <v>-</v>
      </c>
      <c r="G670" s="159" t="str">
        <f t="shared" si="20"/>
        <v>Not Found</v>
      </c>
      <c r="H670" t="str" cm="1">
        <f t="array" ref="H670">IF(SUMPRODUCT((TRIM(C670:F670)&lt;&gt;"-")*1)=0,
    "No Data",
    IF(COUNTIF(C670:F670,INDEX(_xlfn._xlws.FILTER(C670:F670,TRIM(C670:F670)&lt;&gt;"-"),1))=SUMPRODUCT((TRIM(C670:F670)&lt;&gt;"-")*1),
    "No Change",
    "Change"))</f>
        <v>No Data</v>
      </c>
      <c r="I670" s="159"/>
      <c r="J670"/>
      <c r="K670" s="163"/>
      <c r="L670" s="147" t="str">
        <f>TRIM(CLEAN(TEXT(IFERROR(INDEX('Glade MR'!$B$4:$C$3000,MATCH($A670,'Glade MR'!$C$4:$C$3000,0),1),"-"),"@")))</f>
        <v>-</v>
      </c>
      <c r="M670" s="147" t="str">
        <f>TRIM(CLEAN(TEXT(IFERROR(INDEX('Glade MR'!$I$4:$J$3000,MATCH($A670,'Glade MR'!$J$4:$J$3000,0),1),"-"),"@")))</f>
        <v>-</v>
      </c>
      <c r="N670" s="147" t="str">
        <f>TRIM(CLEAN(TEXT(IFERROR(INDEX('Glade MR'!$P$4:$Q$3000,MATCH($A670,'Glade MR'!$Q$4:$Q$3000,0),1),"-"),"@")))</f>
        <v>-</v>
      </c>
      <c r="O670" s="147" t="str">
        <f>TRIM(CLEAN(TEXT(IFERROR(INDEX('Glade MR'!$W$4:$X$3000,MATCH($A670,'Glade MR'!$X$4:$X$3000,0),1),"-"),"@")))</f>
        <v>-</v>
      </c>
      <c r="P670" s="159" t="str">
        <f t="shared" si="21"/>
        <v>Not Found</v>
      </c>
      <c r="Q670" t="str" cm="1">
        <f t="array" ref="Q670">IF(SUMPRODUCT((TRIM(L670:O670)&lt;&gt;"-")*1)=0,
    "No Data",
    IF(COUNTIF(L670:O670,INDEX(_xlfn._xlws.FILTER(L670:O670,TRIM(L670:O670)&lt;&gt;"-"),1))=SUMPRODUCT((TRIM(L670:O670)&lt;&gt;"-")*1),
    "No Change",
    "Change"))</f>
        <v>No Data</v>
      </c>
      <c r="R670" s="159"/>
      <c r="S670" s="111"/>
    </row>
    <row r="671" spans="1:19" x14ac:dyDescent="0.3">
      <c r="A671" t="s">
        <v>1001</v>
      </c>
      <c r="B671" t="s">
        <v>1137</v>
      </c>
      <c r="C671" s="160" t="str">
        <f>TRIM(CLEAN(TEXT(IFERROR(INDEX('Snakeden MR'!$B$4:$C$3028,MATCH($A671,'Snakeden MR'!$C$4:$C$3028,0),1),"-"),"@")))</f>
        <v>-</v>
      </c>
      <c r="D671" s="147" t="str">
        <f>TRIM(CLEAN(TEXT(IFERROR(INDEX('Snakeden MR'!$I$4:$J$3028,MATCH($A671,'Snakeden MR'!$J$4:$J$3028,0),1),"-"),"@")))</f>
        <v>-</v>
      </c>
      <c r="E671" s="147" t="str">
        <f>TRIM(CLEAN(TEXT(IFERROR(INDEX('Snakeden MR'!$P$4:$Q$3028,MATCH($A671,'Snakeden MR'!$Q$4:$Q$3028,0),1),"-"),"@")))</f>
        <v>-</v>
      </c>
      <c r="F671" s="147" t="str">
        <f>TRIM(CLEAN(TEXT(IFERROR(INDEX('Snakeden MR'!$W$4:$X$3028,MATCH($A671,'Snakeden MR'!$X$4:$X$3028,0),1),"-"),"@")))</f>
        <v>-</v>
      </c>
      <c r="G671" s="159" t="str">
        <f t="shared" si="20"/>
        <v>Not Found</v>
      </c>
      <c r="H671" t="str" cm="1">
        <f t="array" ref="H671">IF(SUMPRODUCT((TRIM(C671:F671)&lt;&gt;"-")*1)=0,
    "No Data",
    IF(COUNTIF(C671:F671,INDEX(_xlfn._xlws.FILTER(C671:F671,TRIM(C671:F671)&lt;&gt;"-"),1))=SUMPRODUCT((TRIM(C671:F671)&lt;&gt;"-")*1),
    "No Change",
    "Change"))</f>
        <v>No Data</v>
      </c>
      <c r="I671" s="159"/>
      <c r="J671"/>
      <c r="K671" s="163"/>
      <c r="L671" s="147" t="str">
        <f>TRIM(CLEAN(TEXT(IFERROR(INDEX('Glade MR'!$B$4:$C$3000,MATCH($A671,'Glade MR'!$C$4:$C$3000,0),1),"-"),"@")))</f>
        <v>Pool 4</v>
      </c>
      <c r="M671" s="147" t="str">
        <f>TRIM(CLEAN(TEXT(IFERROR(INDEX('Glade MR'!$I$4:$J$3000,MATCH($A671,'Glade MR'!$J$4:$J$3000,0),1),"-"),"@")))</f>
        <v>-</v>
      </c>
      <c r="N671" s="147" t="str">
        <f>TRIM(CLEAN(TEXT(IFERROR(INDEX('Glade MR'!$P$4:$Q$3000,MATCH($A671,'Glade MR'!$Q$4:$Q$3000,0),1),"-"),"@")))</f>
        <v>-</v>
      </c>
      <c r="O671" s="147" t="str">
        <f>TRIM(CLEAN(TEXT(IFERROR(INDEX('Glade MR'!$W$4:$X$3000,MATCH($A671,'Glade MR'!$X$4:$X$3000,0),1),"-"),"@")))</f>
        <v>-</v>
      </c>
      <c r="P671" s="159" t="str">
        <f t="shared" si="21"/>
        <v>Found</v>
      </c>
      <c r="Q671" t="str" cm="1">
        <f t="array" ref="Q671">IF(SUMPRODUCT((TRIM(L671:O671)&lt;&gt;"-")*1)=0,
    "No Data",
    IF(COUNTIF(L671:O671,INDEX(_xlfn._xlws.FILTER(L671:O671,TRIM(L671:O671)&lt;&gt;"-"),1))=SUMPRODUCT((TRIM(L671:O671)&lt;&gt;"-")*1),
    "No Change",
    "Change"))</f>
        <v>No Change</v>
      </c>
      <c r="R671" s="159"/>
      <c r="S671" s="111"/>
    </row>
    <row r="672" spans="1:19" x14ac:dyDescent="0.3">
      <c r="A672" t="s">
        <v>1622</v>
      </c>
      <c r="B672" t="s">
        <v>1145</v>
      </c>
      <c r="C672" s="160" t="str">
        <f>TRIM(CLEAN(TEXT(IFERROR(INDEX('Snakeden MR'!$B$4:$C$3028,MATCH($A672,'Snakeden MR'!$C$4:$C$3028,0),1),"-"),"@")))</f>
        <v>-</v>
      </c>
      <c r="D672" s="147" t="str">
        <f>TRIM(CLEAN(TEXT(IFERROR(INDEX('Snakeden MR'!$I$4:$J$3028,MATCH($A672,'Snakeden MR'!$J$4:$J$3028,0),1),"-"),"@")))</f>
        <v>-</v>
      </c>
      <c r="E672" s="147" t="str">
        <f>TRIM(CLEAN(TEXT(IFERROR(INDEX('Snakeden MR'!$P$4:$Q$3028,MATCH($A672,'Snakeden MR'!$Q$4:$Q$3028,0),1),"-"),"@")))</f>
        <v>-</v>
      </c>
      <c r="F672" s="147" t="str">
        <f>TRIM(CLEAN(TEXT(IFERROR(INDEX('Snakeden MR'!$W$4:$X$3028,MATCH($A672,'Snakeden MR'!$X$4:$X$3028,0),1),"-"),"@")))</f>
        <v>-</v>
      </c>
      <c r="G672" s="159" t="str">
        <f t="shared" si="20"/>
        <v>Not Found</v>
      </c>
      <c r="H672" t="str" cm="1">
        <f t="array" ref="H672">IF(SUMPRODUCT((TRIM(C672:F672)&lt;&gt;"-")*1)=0,
    "No Data",
    IF(COUNTIF(C672:F672,INDEX(_xlfn._xlws.FILTER(C672:F672,TRIM(C672:F672)&lt;&gt;"-"),1))=SUMPRODUCT((TRIM(C672:F672)&lt;&gt;"-")*1),
    "No Change",
    "Change"))</f>
        <v>No Data</v>
      </c>
      <c r="I672" s="159"/>
      <c r="J672"/>
      <c r="K672" s="163"/>
      <c r="L672" s="147" t="str">
        <f>TRIM(CLEAN(TEXT(IFERROR(INDEX('Glade MR'!$B$4:$C$3000,MATCH($A672,'Glade MR'!$C$4:$C$3000,0),1),"-"),"@")))</f>
        <v>-</v>
      </c>
      <c r="M672" s="147" t="str">
        <f>TRIM(CLEAN(TEXT(IFERROR(INDEX('Glade MR'!$I$4:$J$3000,MATCH($A672,'Glade MR'!$J$4:$J$3000,0),1),"-"),"@")))</f>
        <v>-</v>
      </c>
      <c r="N672" s="147" t="str">
        <f>TRIM(CLEAN(TEXT(IFERROR(INDEX('Glade MR'!$P$4:$Q$3000,MATCH($A672,'Glade MR'!$Q$4:$Q$3000,0),1),"-"),"@")))</f>
        <v>-</v>
      </c>
      <c r="O672" s="147" t="str">
        <f>TRIM(CLEAN(TEXT(IFERROR(INDEX('Glade MR'!$W$4:$X$3000,MATCH($A672,'Glade MR'!$X$4:$X$3000,0),1),"-"),"@")))</f>
        <v>-</v>
      </c>
      <c r="P672" s="159" t="str">
        <f t="shared" si="21"/>
        <v>Not Found</v>
      </c>
      <c r="Q672" t="str" cm="1">
        <f t="array" ref="Q672">IF(SUMPRODUCT((TRIM(L672:O672)&lt;&gt;"-")*1)=0,
    "No Data",
    IF(COUNTIF(L672:O672,INDEX(_xlfn._xlws.FILTER(L672:O672,TRIM(L672:O672)&lt;&gt;"-"),1))=SUMPRODUCT((TRIM(L672:O672)&lt;&gt;"-")*1),
    "No Change",
    "Change"))</f>
        <v>No Data</v>
      </c>
      <c r="R672" s="159"/>
      <c r="S672" s="111"/>
    </row>
    <row r="673" spans="1:19" x14ac:dyDescent="0.3">
      <c r="A673" t="s">
        <v>407</v>
      </c>
      <c r="B673" t="s">
        <v>1137</v>
      </c>
      <c r="C673" s="160" t="str">
        <f>TRIM(CLEAN(TEXT(IFERROR(INDEX('Snakeden MR'!$B$4:$C$3028,MATCH($A673,'Snakeden MR'!$C$4:$C$3028,0),1),"-"),"@")))</f>
        <v>-</v>
      </c>
      <c r="D673" s="147" t="str">
        <f>TRIM(CLEAN(TEXT(IFERROR(INDEX('Snakeden MR'!$I$4:$J$3028,MATCH($A673,'Snakeden MR'!$J$4:$J$3028,0),1),"-"),"@")))</f>
        <v>-</v>
      </c>
      <c r="E673" s="147" t="str">
        <f>TRIM(CLEAN(TEXT(IFERROR(INDEX('Snakeden MR'!$P$4:$Q$3028,MATCH($A673,'Snakeden MR'!$Q$4:$Q$3028,0),1),"-"),"@")))</f>
        <v>-</v>
      </c>
      <c r="F673" s="147" t="str">
        <f>TRIM(CLEAN(TEXT(IFERROR(INDEX('Snakeden MR'!$W$4:$X$3028,MATCH($A673,'Snakeden MR'!$X$4:$X$3028,0),1),"-"),"@")))</f>
        <v>-</v>
      </c>
      <c r="G673" s="159" t="str">
        <f t="shared" si="20"/>
        <v>Not Found</v>
      </c>
      <c r="H673" t="str" cm="1">
        <f t="array" ref="H673">IF(SUMPRODUCT((TRIM(C673:F673)&lt;&gt;"-")*1)=0,
    "No Data",
    IF(COUNTIF(C673:F673,INDEX(_xlfn._xlws.FILTER(C673:F673,TRIM(C673:F673)&lt;&gt;"-"),1))=SUMPRODUCT((TRIM(C673:F673)&lt;&gt;"-")*1),
    "No Change",
    "Change"))</f>
        <v>No Data</v>
      </c>
      <c r="I673" s="159"/>
      <c r="J673"/>
      <c r="K673" s="163"/>
      <c r="L673" s="147" t="str">
        <f>TRIM(CLEAN(TEXT(IFERROR(INDEX('Glade MR'!$B$4:$C$3000,MATCH($A673,'Glade MR'!$C$4:$C$3000,0),1),"-"),"@")))</f>
        <v>-</v>
      </c>
      <c r="M673" s="147" t="str">
        <f>TRIM(CLEAN(TEXT(IFERROR(INDEX('Glade MR'!$I$4:$J$3000,MATCH($A673,'Glade MR'!$J$4:$J$3000,0),1),"-"),"@")))</f>
        <v>Pool 8</v>
      </c>
      <c r="N673" s="147" t="str">
        <f>TRIM(CLEAN(TEXT(IFERROR(INDEX('Glade MR'!$P$4:$Q$3000,MATCH($A673,'Glade MR'!$Q$4:$Q$3000,0),1),"-"),"@")))</f>
        <v>-</v>
      </c>
      <c r="O673" s="147" t="str">
        <f>TRIM(CLEAN(TEXT(IFERROR(INDEX('Glade MR'!$W$4:$X$3000,MATCH($A673,'Glade MR'!$X$4:$X$3000,0),1),"-"),"@")))</f>
        <v>Pool 8</v>
      </c>
      <c r="P673" s="159" t="str">
        <f t="shared" si="21"/>
        <v>Found</v>
      </c>
      <c r="Q673" t="str" cm="1">
        <f t="array" ref="Q673">IF(SUMPRODUCT((TRIM(L673:O673)&lt;&gt;"-")*1)=0,
    "No Data",
    IF(COUNTIF(L673:O673,INDEX(_xlfn._xlws.FILTER(L673:O673,TRIM(L673:O673)&lt;&gt;"-"),1))=SUMPRODUCT((TRIM(L673:O673)&lt;&gt;"-")*1),
    "No Change",
    "Change"))</f>
        <v>No Change</v>
      </c>
      <c r="R673" s="159"/>
      <c r="S673" s="111"/>
    </row>
    <row r="674" spans="1:19" x14ac:dyDescent="0.3">
      <c r="A674" t="s">
        <v>601</v>
      </c>
      <c r="B674" t="s">
        <v>1137</v>
      </c>
      <c r="C674" s="160" t="str">
        <f>TRIM(CLEAN(TEXT(IFERROR(INDEX('Snakeden MR'!$B$4:$C$3028,MATCH($A674,'Snakeden MR'!$C$4:$C$3028,0),1),"-"),"@")))</f>
        <v>-</v>
      </c>
      <c r="D674" s="147" t="str">
        <f>TRIM(CLEAN(TEXT(IFERROR(INDEX('Snakeden MR'!$I$4:$J$3028,MATCH($A674,'Snakeden MR'!$J$4:$J$3028,0),1),"-"),"@")))</f>
        <v>-</v>
      </c>
      <c r="E674" s="147" t="str">
        <f>TRIM(CLEAN(TEXT(IFERROR(INDEX('Snakeden MR'!$P$4:$Q$3028,MATCH($A674,'Snakeden MR'!$Q$4:$Q$3028,0),1),"-"),"@")))</f>
        <v>-</v>
      </c>
      <c r="F674" s="147" t="str">
        <f>TRIM(CLEAN(TEXT(IFERROR(INDEX('Snakeden MR'!$W$4:$X$3028,MATCH($A674,'Snakeden MR'!$X$4:$X$3028,0),1),"-"),"@")))</f>
        <v>-</v>
      </c>
      <c r="G674" s="159" t="str">
        <f t="shared" si="20"/>
        <v>Not Found</v>
      </c>
      <c r="H674" t="str" cm="1">
        <f t="array" ref="H674">IF(SUMPRODUCT((TRIM(C674:F674)&lt;&gt;"-")*1)=0,
    "No Data",
    IF(COUNTIF(C674:F674,INDEX(_xlfn._xlws.FILTER(C674:F674,TRIM(C674:F674)&lt;&gt;"-"),1))=SUMPRODUCT((TRIM(C674:F674)&lt;&gt;"-")*1),
    "No Change",
    "Change"))</f>
        <v>No Data</v>
      </c>
      <c r="I674" s="159"/>
      <c r="J674"/>
      <c r="K674" s="163"/>
      <c r="L674" s="147" t="str">
        <f>TRIM(CLEAN(TEXT(IFERROR(INDEX('Glade MR'!$B$4:$C$3000,MATCH($A674,'Glade MR'!$C$4:$C$3000,0),1),"-"),"@")))</f>
        <v>-</v>
      </c>
      <c r="M674" s="147" t="str">
        <f>TRIM(CLEAN(TEXT(IFERROR(INDEX('Glade MR'!$I$4:$J$3000,MATCH($A674,'Glade MR'!$J$4:$J$3000,0),1),"-"),"@")))</f>
        <v>-</v>
      </c>
      <c r="N674" s="147" t="str">
        <f>TRIM(CLEAN(TEXT(IFERROR(INDEX('Glade MR'!$P$4:$Q$3000,MATCH($A674,'Glade MR'!$Q$4:$Q$3000,0),1),"-"),"@")))</f>
        <v>Pool 8</v>
      </c>
      <c r="O674" s="147" t="str">
        <f>TRIM(CLEAN(TEXT(IFERROR(INDEX('Glade MR'!$W$4:$X$3000,MATCH($A674,'Glade MR'!$X$4:$X$3000,0),1),"-"),"@")))</f>
        <v>-</v>
      </c>
      <c r="P674" s="159" t="str">
        <f t="shared" si="21"/>
        <v>Found</v>
      </c>
      <c r="Q674" t="str" cm="1">
        <f t="array" ref="Q674">IF(SUMPRODUCT((TRIM(L674:O674)&lt;&gt;"-")*1)=0,
    "No Data",
    IF(COUNTIF(L674:O674,INDEX(_xlfn._xlws.FILTER(L674:O674,TRIM(L674:O674)&lt;&gt;"-"),1))=SUMPRODUCT((TRIM(L674:O674)&lt;&gt;"-")*1),
    "No Change",
    "Change"))</f>
        <v>No Change</v>
      </c>
      <c r="R674" s="159"/>
      <c r="S674" s="111"/>
    </row>
    <row r="675" spans="1:19" x14ac:dyDescent="0.3">
      <c r="A675" t="s">
        <v>1623</v>
      </c>
      <c r="B675" t="s">
        <v>1145</v>
      </c>
      <c r="C675" s="160" t="str">
        <f>TRIM(CLEAN(TEXT(IFERROR(INDEX('Snakeden MR'!$B$4:$C$3028,MATCH($A675,'Snakeden MR'!$C$4:$C$3028,0),1),"-"),"@")))</f>
        <v>-</v>
      </c>
      <c r="D675" s="147" t="str">
        <f>TRIM(CLEAN(TEXT(IFERROR(INDEX('Snakeden MR'!$I$4:$J$3028,MATCH($A675,'Snakeden MR'!$J$4:$J$3028,0),1),"-"),"@")))</f>
        <v>-</v>
      </c>
      <c r="E675" s="147" t="str">
        <f>TRIM(CLEAN(TEXT(IFERROR(INDEX('Snakeden MR'!$P$4:$Q$3028,MATCH($A675,'Snakeden MR'!$Q$4:$Q$3028,0),1),"-"),"@")))</f>
        <v>-</v>
      </c>
      <c r="F675" s="147" t="str">
        <f>TRIM(CLEAN(TEXT(IFERROR(INDEX('Snakeden MR'!$W$4:$X$3028,MATCH($A675,'Snakeden MR'!$X$4:$X$3028,0),1),"-"),"@")))</f>
        <v>-</v>
      </c>
      <c r="G675" s="159" t="str">
        <f t="shared" si="20"/>
        <v>Not Found</v>
      </c>
      <c r="H675" t="str" cm="1">
        <f t="array" ref="H675">IF(SUMPRODUCT((TRIM(C675:F675)&lt;&gt;"-")*1)=0,
    "No Data",
    IF(COUNTIF(C675:F675,INDEX(_xlfn._xlws.FILTER(C675:F675,TRIM(C675:F675)&lt;&gt;"-"),1))=SUMPRODUCT((TRIM(C675:F675)&lt;&gt;"-")*1),
    "No Change",
    "Change"))</f>
        <v>No Data</v>
      </c>
      <c r="I675" s="159"/>
      <c r="J675"/>
      <c r="K675" s="163"/>
      <c r="L675" s="147" t="str">
        <f>TRIM(CLEAN(TEXT(IFERROR(INDEX('Glade MR'!$B$4:$C$3000,MATCH($A675,'Glade MR'!$C$4:$C$3000,0),1),"-"),"@")))</f>
        <v>-</v>
      </c>
      <c r="M675" s="147" t="str">
        <f>TRIM(CLEAN(TEXT(IFERROR(INDEX('Glade MR'!$I$4:$J$3000,MATCH($A675,'Glade MR'!$J$4:$J$3000,0),1),"-"),"@")))</f>
        <v>-</v>
      </c>
      <c r="N675" s="147" t="str">
        <f>TRIM(CLEAN(TEXT(IFERROR(INDEX('Glade MR'!$P$4:$Q$3000,MATCH($A675,'Glade MR'!$Q$4:$Q$3000,0),1),"-"),"@")))</f>
        <v>-</v>
      </c>
      <c r="O675" s="147" t="str">
        <f>TRIM(CLEAN(TEXT(IFERROR(INDEX('Glade MR'!$W$4:$X$3000,MATCH($A675,'Glade MR'!$X$4:$X$3000,0),1),"-"),"@")))</f>
        <v>-</v>
      </c>
      <c r="P675" s="159" t="str">
        <f t="shared" si="21"/>
        <v>Not Found</v>
      </c>
      <c r="Q675" t="str" cm="1">
        <f t="array" ref="Q675">IF(SUMPRODUCT((TRIM(L675:O675)&lt;&gt;"-")*1)=0,
    "No Data",
    IF(COUNTIF(L675:O675,INDEX(_xlfn._xlws.FILTER(L675:O675,TRIM(L675:O675)&lt;&gt;"-"),1))=SUMPRODUCT((TRIM(L675:O675)&lt;&gt;"-")*1),
    "No Change",
    "Change"))</f>
        <v>No Data</v>
      </c>
      <c r="R675" s="159"/>
      <c r="S675" s="111"/>
    </row>
    <row r="676" spans="1:19" x14ac:dyDescent="0.3">
      <c r="A676" t="s">
        <v>1624</v>
      </c>
      <c r="B676" t="s">
        <v>1137</v>
      </c>
      <c r="C676" s="160" t="str">
        <f>TRIM(CLEAN(TEXT(IFERROR(INDEX('Snakeden MR'!$B$4:$C$3028,MATCH($A676,'Snakeden MR'!$C$4:$C$3028,0),1),"-"),"@")))</f>
        <v>-</v>
      </c>
      <c r="D676" s="147" t="str">
        <f>TRIM(CLEAN(TEXT(IFERROR(INDEX('Snakeden MR'!$I$4:$J$3028,MATCH($A676,'Snakeden MR'!$J$4:$J$3028,0),1),"-"),"@")))</f>
        <v>-</v>
      </c>
      <c r="E676" s="147" t="str">
        <f>TRIM(CLEAN(TEXT(IFERROR(INDEX('Snakeden MR'!$P$4:$Q$3028,MATCH($A676,'Snakeden MR'!$Q$4:$Q$3028,0),1),"-"),"@")))</f>
        <v>-</v>
      </c>
      <c r="F676" s="147" t="str">
        <f>TRIM(CLEAN(TEXT(IFERROR(INDEX('Snakeden MR'!$W$4:$X$3028,MATCH($A676,'Snakeden MR'!$X$4:$X$3028,0),1),"-"),"@")))</f>
        <v>-</v>
      </c>
      <c r="G676" s="159" t="str">
        <f t="shared" si="20"/>
        <v>Not Found</v>
      </c>
      <c r="H676" t="str" cm="1">
        <f t="array" ref="H676">IF(SUMPRODUCT((TRIM(C676:F676)&lt;&gt;"-")*1)=0,
    "No Data",
    IF(COUNTIF(C676:F676,INDEX(_xlfn._xlws.FILTER(C676:F676,TRIM(C676:F676)&lt;&gt;"-"),1))=SUMPRODUCT((TRIM(C676:F676)&lt;&gt;"-")*1),
    "No Change",
    "Change"))</f>
        <v>No Data</v>
      </c>
      <c r="I676" s="159"/>
      <c r="J676"/>
      <c r="K676" s="163"/>
      <c r="L676" s="147" t="str">
        <f>TRIM(CLEAN(TEXT(IFERROR(INDEX('Glade MR'!$B$4:$C$3000,MATCH($A676,'Glade MR'!$C$4:$C$3000,0),1),"-"),"@")))</f>
        <v>-</v>
      </c>
      <c r="M676" s="147" t="str">
        <f>TRIM(CLEAN(TEXT(IFERROR(INDEX('Glade MR'!$I$4:$J$3000,MATCH($A676,'Glade MR'!$J$4:$J$3000,0),1),"-"),"@")))</f>
        <v>-</v>
      </c>
      <c r="N676" s="147" t="str">
        <f>TRIM(CLEAN(TEXT(IFERROR(INDEX('Glade MR'!$P$4:$Q$3000,MATCH($A676,'Glade MR'!$Q$4:$Q$3000,0),1),"-"),"@")))</f>
        <v>-</v>
      </c>
      <c r="O676" s="147" t="str">
        <f>TRIM(CLEAN(TEXT(IFERROR(INDEX('Glade MR'!$W$4:$X$3000,MATCH($A676,'Glade MR'!$X$4:$X$3000,0),1),"-"),"@")))</f>
        <v>-</v>
      </c>
      <c r="P676" s="159" t="str">
        <f t="shared" si="21"/>
        <v>Not Found</v>
      </c>
      <c r="Q676" t="str" cm="1">
        <f t="array" ref="Q676">IF(SUMPRODUCT((TRIM(L676:O676)&lt;&gt;"-")*1)=0,
    "No Data",
    IF(COUNTIF(L676:O676,INDEX(_xlfn._xlws.FILTER(L676:O676,TRIM(L676:O676)&lt;&gt;"-"),1))=SUMPRODUCT((TRIM(L676:O676)&lt;&gt;"-")*1),
    "No Change",
    "Change"))</f>
        <v>No Data</v>
      </c>
      <c r="R676" s="159"/>
      <c r="S676" s="111"/>
    </row>
    <row r="677" spans="1:19" x14ac:dyDescent="0.3">
      <c r="A677" t="s">
        <v>168</v>
      </c>
      <c r="B677" t="s">
        <v>1145</v>
      </c>
      <c r="C677" s="160" t="str">
        <f>TRIM(CLEAN(TEXT(IFERROR(INDEX('Snakeden MR'!$B$4:$C$3028,MATCH($A677,'Snakeden MR'!$C$4:$C$3028,0),1),"-"),"@")))</f>
        <v>-</v>
      </c>
      <c r="D677" s="147" t="str">
        <f>TRIM(CLEAN(TEXT(IFERROR(INDEX('Snakeden MR'!$I$4:$J$3028,MATCH($A677,'Snakeden MR'!$J$4:$J$3028,0),1),"-"),"@")))</f>
        <v>Riffle 1</v>
      </c>
      <c r="E677" s="147" t="str">
        <f>TRIM(CLEAN(TEXT(IFERROR(INDEX('Snakeden MR'!$P$4:$Q$3028,MATCH($A677,'Snakeden MR'!$Q$4:$Q$3028,0),1),"-"),"@")))</f>
        <v>-</v>
      </c>
      <c r="F677" s="147" t="str">
        <f>TRIM(CLEAN(TEXT(IFERROR(INDEX('Snakeden MR'!$W$4:$X$3028,MATCH($A677,'Snakeden MR'!$X$4:$X$3028,0),1),"-"),"@")))</f>
        <v>-</v>
      </c>
      <c r="G677" s="159" t="str">
        <f t="shared" si="20"/>
        <v>Found</v>
      </c>
      <c r="H677" t="str" cm="1">
        <f t="array" ref="H677">IF(SUMPRODUCT((TRIM(C677:F677)&lt;&gt;"-")*1)=0,
    "No Data",
    IF(COUNTIF(C677:F677,INDEX(_xlfn._xlws.FILTER(C677:F677,TRIM(C677:F677)&lt;&gt;"-"),1))=SUMPRODUCT((TRIM(C677:F677)&lt;&gt;"-")*1),
    "No Change",
    "Change"))</f>
        <v>No Change</v>
      </c>
      <c r="I677" s="159"/>
      <c r="J677"/>
      <c r="K677" s="163"/>
      <c r="L677" s="147" t="str">
        <f>TRIM(CLEAN(TEXT(IFERROR(INDEX('Glade MR'!$B$4:$C$3000,MATCH($A677,'Glade MR'!$C$4:$C$3000,0),1),"-"),"@")))</f>
        <v>-</v>
      </c>
      <c r="M677" s="147" t="str">
        <f>TRIM(CLEAN(TEXT(IFERROR(INDEX('Glade MR'!$I$4:$J$3000,MATCH($A677,'Glade MR'!$J$4:$J$3000,0),1),"-"),"@")))</f>
        <v>-</v>
      </c>
      <c r="N677" s="147" t="str">
        <f>TRIM(CLEAN(TEXT(IFERROR(INDEX('Glade MR'!$P$4:$Q$3000,MATCH($A677,'Glade MR'!$Q$4:$Q$3000,0),1),"-"),"@")))</f>
        <v>-</v>
      </c>
      <c r="O677" s="147" t="str">
        <f>TRIM(CLEAN(TEXT(IFERROR(INDEX('Glade MR'!$W$4:$X$3000,MATCH($A677,'Glade MR'!$X$4:$X$3000,0),1),"-"),"@")))</f>
        <v>-</v>
      </c>
      <c r="P677" s="159" t="str">
        <f t="shared" si="21"/>
        <v>Not Found</v>
      </c>
      <c r="Q677" t="str" cm="1">
        <f t="array" ref="Q677">IF(SUMPRODUCT((TRIM(L677:O677)&lt;&gt;"-")*1)=0,
    "No Data",
    IF(COUNTIF(L677:O677,INDEX(_xlfn._xlws.FILTER(L677:O677,TRIM(L677:O677)&lt;&gt;"-"),1))=SUMPRODUCT((TRIM(L677:O677)&lt;&gt;"-")*1),
    "No Change",
    "Change"))</f>
        <v>No Data</v>
      </c>
      <c r="R677" s="159"/>
      <c r="S677" s="111"/>
    </row>
    <row r="678" spans="1:19" x14ac:dyDescent="0.3">
      <c r="A678" t="s">
        <v>1625</v>
      </c>
      <c r="B678" t="s">
        <v>1145</v>
      </c>
      <c r="C678" s="160" t="str">
        <f>TRIM(CLEAN(TEXT(IFERROR(INDEX('Snakeden MR'!$B$4:$C$3028,MATCH($A678,'Snakeden MR'!$C$4:$C$3028,0),1),"-"),"@")))</f>
        <v>-</v>
      </c>
      <c r="D678" s="147" t="str">
        <f>TRIM(CLEAN(TEXT(IFERROR(INDEX('Snakeden MR'!$I$4:$J$3028,MATCH($A678,'Snakeden MR'!$J$4:$J$3028,0),1),"-"),"@")))</f>
        <v>-</v>
      </c>
      <c r="E678" s="147" t="str">
        <f>TRIM(CLEAN(TEXT(IFERROR(INDEX('Snakeden MR'!$P$4:$Q$3028,MATCH($A678,'Snakeden MR'!$Q$4:$Q$3028,0),1),"-"),"@")))</f>
        <v>-</v>
      </c>
      <c r="F678" s="147" t="str">
        <f>TRIM(CLEAN(TEXT(IFERROR(INDEX('Snakeden MR'!$W$4:$X$3028,MATCH($A678,'Snakeden MR'!$X$4:$X$3028,0),1),"-"),"@")))</f>
        <v>-</v>
      </c>
      <c r="G678" s="159" t="str">
        <f t="shared" si="20"/>
        <v>Not Found</v>
      </c>
      <c r="H678" t="str" cm="1">
        <f t="array" ref="H678">IF(SUMPRODUCT((TRIM(C678:F678)&lt;&gt;"-")*1)=0,
    "No Data",
    IF(COUNTIF(C678:F678,INDEX(_xlfn._xlws.FILTER(C678:F678,TRIM(C678:F678)&lt;&gt;"-"),1))=SUMPRODUCT((TRIM(C678:F678)&lt;&gt;"-")*1),
    "No Change",
    "Change"))</f>
        <v>No Data</v>
      </c>
      <c r="I678" s="159"/>
      <c r="J678"/>
      <c r="K678" s="163"/>
      <c r="L678" s="147" t="str">
        <f>TRIM(CLEAN(TEXT(IFERROR(INDEX('Glade MR'!$B$4:$C$3000,MATCH($A678,'Glade MR'!$C$4:$C$3000,0),1),"-"),"@")))</f>
        <v>-</v>
      </c>
      <c r="M678" s="147" t="str">
        <f>TRIM(CLEAN(TEXT(IFERROR(INDEX('Glade MR'!$I$4:$J$3000,MATCH($A678,'Glade MR'!$J$4:$J$3000,0),1),"-"),"@")))</f>
        <v>-</v>
      </c>
      <c r="N678" s="147" t="str">
        <f>TRIM(CLEAN(TEXT(IFERROR(INDEX('Glade MR'!$P$4:$Q$3000,MATCH($A678,'Glade MR'!$Q$4:$Q$3000,0),1),"-"),"@")))</f>
        <v>-</v>
      </c>
      <c r="O678" s="147" t="str">
        <f>TRIM(CLEAN(TEXT(IFERROR(INDEX('Glade MR'!$W$4:$X$3000,MATCH($A678,'Glade MR'!$X$4:$X$3000,0),1),"-"),"@")))</f>
        <v>-</v>
      </c>
      <c r="P678" s="159" t="str">
        <f t="shared" si="21"/>
        <v>Not Found</v>
      </c>
      <c r="Q678" t="str" cm="1">
        <f t="array" ref="Q678">IF(SUMPRODUCT((TRIM(L678:O678)&lt;&gt;"-")*1)=0,
    "No Data",
    IF(COUNTIF(L678:O678,INDEX(_xlfn._xlws.FILTER(L678:O678,TRIM(L678:O678)&lt;&gt;"-"),1))=SUMPRODUCT((TRIM(L678:O678)&lt;&gt;"-")*1),
    "No Change",
    "Change"))</f>
        <v>No Data</v>
      </c>
      <c r="R678" s="159"/>
      <c r="S678" s="111"/>
    </row>
    <row r="679" spans="1:19" x14ac:dyDescent="0.3">
      <c r="A679" t="s">
        <v>1626</v>
      </c>
      <c r="B679" t="s">
        <v>1145</v>
      </c>
      <c r="C679" s="160" t="str">
        <f>TRIM(CLEAN(TEXT(IFERROR(INDEX('Snakeden MR'!$B$4:$C$3028,MATCH($A679,'Snakeden MR'!$C$4:$C$3028,0),1),"-"),"@")))</f>
        <v>-</v>
      </c>
      <c r="D679" s="147" t="str">
        <f>TRIM(CLEAN(TEXT(IFERROR(INDEX('Snakeden MR'!$I$4:$J$3028,MATCH($A679,'Snakeden MR'!$J$4:$J$3028,0),1),"-"),"@")))</f>
        <v>-</v>
      </c>
      <c r="E679" s="147" t="str">
        <f>TRIM(CLEAN(TEXT(IFERROR(INDEX('Snakeden MR'!$P$4:$Q$3028,MATCH($A679,'Snakeden MR'!$Q$4:$Q$3028,0),1),"-"),"@")))</f>
        <v>-</v>
      </c>
      <c r="F679" s="147" t="str">
        <f>TRIM(CLEAN(TEXT(IFERROR(INDEX('Snakeden MR'!$W$4:$X$3028,MATCH($A679,'Snakeden MR'!$X$4:$X$3028,0),1),"-"),"@")))</f>
        <v>-</v>
      </c>
      <c r="G679" s="159" t="str">
        <f t="shared" si="20"/>
        <v>Not Found</v>
      </c>
      <c r="H679" t="str" cm="1">
        <f t="array" ref="H679">IF(SUMPRODUCT((TRIM(C679:F679)&lt;&gt;"-")*1)=0,
    "No Data",
    IF(COUNTIF(C679:F679,INDEX(_xlfn._xlws.FILTER(C679:F679,TRIM(C679:F679)&lt;&gt;"-"),1))=SUMPRODUCT((TRIM(C679:F679)&lt;&gt;"-")*1),
    "No Change",
    "Change"))</f>
        <v>No Data</v>
      </c>
      <c r="I679" s="159"/>
      <c r="J679"/>
      <c r="K679" s="163"/>
      <c r="L679" s="147" t="str">
        <f>TRIM(CLEAN(TEXT(IFERROR(INDEX('Glade MR'!$B$4:$C$3000,MATCH($A679,'Glade MR'!$C$4:$C$3000,0),1),"-"),"@")))</f>
        <v>-</v>
      </c>
      <c r="M679" s="147" t="str">
        <f>TRIM(CLEAN(TEXT(IFERROR(INDEX('Glade MR'!$I$4:$J$3000,MATCH($A679,'Glade MR'!$J$4:$J$3000,0),1),"-"),"@")))</f>
        <v>-</v>
      </c>
      <c r="N679" s="147" t="str">
        <f>TRIM(CLEAN(TEXT(IFERROR(INDEX('Glade MR'!$P$4:$Q$3000,MATCH($A679,'Glade MR'!$Q$4:$Q$3000,0),1),"-"),"@")))</f>
        <v>-</v>
      </c>
      <c r="O679" s="147" t="str">
        <f>TRIM(CLEAN(TEXT(IFERROR(INDEX('Glade MR'!$W$4:$X$3000,MATCH($A679,'Glade MR'!$X$4:$X$3000,0),1),"-"),"@")))</f>
        <v>-</v>
      </c>
      <c r="P679" s="159" t="str">
        <f t="shared" si="21"/>
        <v>Not Found</v>
      </c>
      <c r="Q679" t="str" cm="1">
        <f t="array" ref="Q679">IF(SUMPRODUCT((TRIM(L679:O679)&lt;&gt;"-")*1)=0,
    "No Data",
    IF(COUNTIF(L679:O679,INDEX(_xlfn._xlws.FILTER(L679:O679,TRIM(L679:O679)&lt;&gt;"-"),1))=SUMPRODUCT((TRIM(L679:O679)&lt;&gt;"-")*1),
    "No Change",
    "Change"))</f>
        <v>No Data</v>
      </c>
      <c r="R679" s="159"/>
      <c r="S679" s="111"/>
    </row>
    <row r="680" spans="1:19" x14ac:dyDescent="0.3">
      <c r="A680" t="s">
        <v>1627</v>
      </c>
      <c r="B680" t="s">
        <v>1145</v>
      </c>
      <c r="C680" s="160" t="str">
        <f>TRIM(CLEAN(TEXT(IFERROR(INDEX('Snakeden MR'!$B$4:$C$3028,MATCH($A680,'Snakeden MR'!$C$4:$C$3028,0),1),"-"),"@")))</f>
        <v>-</v>
      </c>
      <c r="D680" s="147" t="str">
        <f>TRIM(CLEAN(TEXT(IFERROR(INDEX('Snakeden MR'!$I$4:$J$3028,MATCH($A680,'Snakeden MR'!$J$4:$J$3028,0),1),"-"),"@")))</f>
        <v>-</v>
      </c>
      <c r="E680" s="147" t="str">
        <f>TRIM(CLEAN(TEXT(IFERROR(INDEX('Snakeden MR'!$P$4:$Q$3028,MATCH($A680,'Snakeden MR'!$Q$4:$Q$3028,0),1),"-"),"@")))</f>
        <v>-</v>
      </c>
      <c r="F680" s="147" t="str">
        <f>TRIM(CLEAN(TEXT(IFERROR(INDEX('Snakeden MR'!$W$4:$X$3028,MATCH($A680,'Snakeden MR'!$X$4:$X$3028,0),1),"-"),"@")))</f>
        <v>-</v>
      </c>
      <c r="G680" s="159" t="str">
        <f t="shared" si="20"/>
        <v>Not Found</v>
      </c>
      <c r="H680" t="str" cm="1">
        <f t="array" ref="H680">IF(SUMPRODUCT((TRIM(C680:F680)&lt;&gt;"-")*1)=0,
    "No Data",
    IF(COUNTIF(C680:F680,INDEX(_xlfn._xlws.FILTER(C680:F680,TRIM(C680:F680)&lt;&gt;"-"),1))=SUMPRODUCT((TRIM(C680:F680)&lt;&gt;"-")*1),
    "No Change",
    "Change"))</f>
        <v>No Data</v>
      </c>
      <c r="I680" s="159"/>
      <c r="J680"/>
      <c r="K680" s="163"/>
      <c r="L680" s="147" t="str">
        <f>TRIM(CLEAN(TEXT(IFERROR(INDEX('Glade MR'!$B$4:$C$3000,MATCH($A680,'Glade MR'!$C$4:$C$3000,0),1),"-"),"@")))</f>
        <v>-</v>
      </c>
      <c r="M680" s="147" t="str">
        <f>TRIM(CLEAN(TEXT(IFERROR(INDEX('Glade MR'!$I$4:$J$3000,MATCH($A680,'Glade MR'!$J$4:$J$3000,0),1),"-"),"@")))</f>
        <v>-</v>
      </c>
      <c r="N680" s="147" t="str">
        <f>TRIM(CLEAN(TEXT(IFERROR(INDEX('Glade MR'!$P$4:$Q$3000,MATCH($A680,'Glade MR'!$Q$4:$Q$3000,0),1),"-"),"@")))</f>
        <v>-</v>
      </c>
      <c r="O680" s="147" t="str">
        <f>TRIM(CLEAN(TEXT(IFERROR(INDEX('Glade MR'!$W$4:$X$3000,MATCH($A680,'Glade MR'!$X$4:$X$3000,0),1),"-"),"@")))</f>
        <v>-</v>
      </c>
      <c r="P680" s="159" t="str">
        <f t="shared" si="21"/>
        <v>Not Found</v>
      </c>
      <c r="Q680" t="str" cm="1">
        <f t="array" ref="Q680">IF(SUMPRODUCT((TRIM(L680:O680)&lt;&gt;"-")*1)=0,
    "No Data",
    IF(COUNTIF(L680:O680,INDEX(_xlfn._xlws.FILTER(L680:O680,TRIM(L680:O680)&lt;&gt;"-"),1))=SUMPRODUCT((TRIM(L680:O680)&lt;&gt;"-")*1),
    "No Change",
    "Change"))</f>
        <v>No Data</v>
      </c>
      <c r="R680" s="159"/>
      <c r="S680" s="111"/>
    </row>
    <row r="681" spans="1:19" x14ac:dyDescent="0.3">
      <c r="A681" t="s">
        <v>1628</v>
      </c>
      <c r="B681" t="s">
        <v>1145</v>
      </c>
      <c r="C681" s="160" t="str">
        <f>TRIM(CLEAN(TEXT(IFERROR(INDEX('Snakeden MR'!$B$4:$C$3028,MATCH($A681,'Snakeden MR'!$C$4:$C$3028,0),1),"-"),"@")))</f>
        <v>-</v>
      </c>
      <c r="D681" s="147" t="str">
        <f>TRIM(CLEAN(TEXT(IFERROR(INDEX('Snakeden MR'!$I$4:$J$3028,MATCH($A681,'Snakeden MR'!$J$4:$J$3028,0),1),"-"),"@")))</f>
        <v>-</v>
      </c>
      <c r="E681" s="147" t="str">
        <f>TRIM(CLEAN(TEXT(IFERROR(INDEX('Snakeden MR'!$P$4:$Q$3028,MATCH($A681,'Snakeden MR'!$Q$4:$Q$3028,0),1),"-"),"@")))</f>
        <v>-</v>
      </c>
      <c r="F681" s="147" t="str">
        <f>TRIM(CLEAN(TEXT(IFERROR(INDEX('Snakeden MR'!$W$4:$X$3028,MATCH($A681,'Snakeden MR'!$X$4:$X$3028,0),1),"-"),"@")))</f>
        <v>-</v>
      </c>
      <c r="G681" s="159" t="str">
        <f t="shared" si="20"/>
        <v>Not Found</v>
      </c>
      <c r="H681" t="str" cm="1">
        <f t="array" ref="H681">IF(SUMPRODUCT((TRIM(C681:F681)&lt;&gt;"-")*1)=0,
    "No Data",
    IF(COUNTIF(C681:F681,INDEX(_xlfn._xlws.FILTER(C681:F681,TRIM(C681:F681)&lt;&gt;"-"),1))=SUMPRODUCT((TRIM(C681:F681)&lt;&gt;"-")*1),
    "No Change",
    "Change"))</f>
        <v>No Data</v>
      </c>
      <c r="I681" s="159"/>
      <c r="J681"/>
      <c r="K681" s="163"/>
      <c r="L681" s="147" t="str">
        <f>TRIM(CLEAN(TEXT(IFERROR(INDEX('Glade MR'!$B$4:$C$3000,MATCH($A681,'Glade MR'!$C$4:$C$3000,0),1),"-"),"@")))</f>
        <v>-</v>
      </c>
      <c r="M681" s="147" t="str">
        <f>TRIM(CLEAN(TEXT(IFERROR(INDEX('Glade MR'!$I$4:$J$3000,MATCH($A681,'Glade MR'!$J$4:$J$3000,0),1),"-"),"@")))</f>
        <v>-</v>
      </c>
      <c r="N681" s="147" t="str">
        <f>TRIM(CLEAN(TEXT(IFERROR(INDEX('Glade MR'!$P$4:$Q$3000,MATCH($A681,'Glade MR'!$Q$4:$Q$3000,0),1),"-"),"@")))</f>
        <v>-</v>
      </c>
      <c r="O681" s="147" t="str">
        <f>TRIM(CLEAN(TEXT(IFERROR(INDEX('Glade MR'!$W$4:$X$3000,MATCH($A681,'Glade MR'!$X$4:$X$3000,0),1),"-"),"@")))</f>
        <v>-</v>
      </c>
      <c r="P681" s="159" t="str">
        <f t="shared" si="21"/>
        <v>Not Found</v>
      </c>
      <c r="Q681" t="str" cm="1">
        <f t="array" ref="Q681">IF(SUMPRODUCT((TRIM(L681:O681)&lt;&gt;"-")*1)=0,
    "No Data",
    IF(COUNTIF(L681:O681,INDEX(_xlfn._xlws.FILTER(L681:O681,TRIM(L681:O681)&lt;&gt;"-"),1))=SUMPRODUCT((TRIM(L681:O681)&lt;&gt;"-")*1),
    "No Change",
    "Change"))</f>
        <v>No Data</v>
      </c>
      <c r="R681" s="159"/>
      <c r="S681" s="111"/>
    </row>
    <row r="682" spans="1:19" x14ac:dyDescent="0.3">
      <c r="A682" t="s">
        <v>1629</v>
      </c>
      <c r="B682" t="s">
        <v>1145</v>
      </c>
      <c r="C682" s="160" t="str">
        <f>TRIM(CLEAN(TEXT(IFERROR(INDEX('Snakeden MR'!$B$4:$C$3028,MATCH($A682,'Snakeden MR'!$C$4:$C$3028,0),1),"-"),"@")))</f>
        <v>-</v>
      </c>
      <c r="D682" s="147" t="str">
        <f>TRIM(CLEAN(TEXT(IFERROR(INDEX('Snakeden MR'!$I$4:$J$3028,MATCH($A682,'Snakeden MR'!$J$4:$J$3028,0),1),"-"),"@")))</f>
        <v>-</v>
      </c>
      <c r="E682" s="147" t="str">
        <f>TRIM(CLEAN(TEXT(IFERROR(INDEX('Snakeden MR'!$P$4:$Q$3028,MATCH($A682,'Snakeden MR'!$Q$4:$Q$3028,0),1),"-"),"@")))</f>
        <v>-</v>
      </c>
      <c r="F682" s="147" t="str">
        <f>TRIM(CLEAN(TEXT(IFERROR(INDEX('Snakeden MR'!$W$4:$X$3028,MATCH($A682,'Snakeden MR'!$X$4:$X$3028,0),1),"-"),"@")))</f>
        <v>-</v>
      </c>
      <c r="G682" s="159" t="str">
        <f t="shared" si="20"/>
        <v>Not Found</v>
      </c>
      <c r="H682" t="str" cm="1">
        <f t="array" ref="H682">IF(SUMPRODUCT((TRIM(C682:F682)&lt;&gt;"-")*1)=0,
    "No Data",
    IF(COUNTIF(C682:F682,INDEX(_xlfn._xlws.FILTER(C682:F682,TRIM(C682:F682)&lt;&gt;"-"),1))=SUMPRODUCT((TRIM(C682:F682)&lt;&gt;"-")*1),
    "No Change",
    "Change"))</f>
        <v>No Data</v>
      </c>
      <c r="I682" s="159"/>
      <c r="J682"/>
      <c r="K682" s="163"/>
      <c r="L682" s="147" t="str">
        <f>TRIM(CLEAN(TEXT(IFERROR(INDEX('Glade MR'!$B$4:$C$3000,MATCH($A682,'Glade MR'!$C$4:$C$3000,0),1),"-"),"@")))</f>
        <v>-</v>
      </c>
      <c r="M682" s="147" t="str">
        <f>TRIM(CLEAN(TEXT(IFERROR(INDEX('Glade MR'!$I$4:$J$3000,MATCH($A682,'Glade MR'!$J$4:$J$3000,0),1),"-"),"@")))</f>
        <v>-</v>
      </c>
      <c r="N682" s="147" t="str">
        <f>TRIM(CLEAN(TEXT(IFERROR(INDEX('Glade MR'!$P$4:$Q$3000,MATCH($A682,'Glade MR'!$Q$4:$Q$3000,0),1),"-"),"@")))</f>
        <v>-</v>
      </c>
      <c r="O682" s="147" t="str">
        <f>TRIM(CLEAN(TEXT(IFERROR(INDEX('Glade MR'!$W$4:$X$3000,MATCH($A682,'Glade MR'!$X$4:$X$3000,0),1),"-"),"@")))</f>
        <v>-</v>
      </c>
      <c r="P682" s="159" t="str">
        <f t="shared" si="21"/>
        <v>Not Found</v>
      </c>
      <c r="Q682" t="str" cm="1">
        <f t="array" ref="Q682">IF(SUMPRODUCT((TRIM(L682:O682)&lt;&gt;"-")*1)=0,
    "No Data",
    IF(COUNTIF(L682:O682,INDEX(_xlfn._xlws.FILTER(L682:O682,TRIM(L682:O682)&lt;&gt;"-"),1))=SUMPRODUCT((TRIM(L682:O682)&lt;&gt;"-")*1),
    "No Change",
    "Change"))</f>
        <v>No Data</v>
      </c>
      <c r="R682" s="159"/>
      <c r="S682" s="111"/>
    </row>
    <row r="683" spans="1:19" x14ac:dyDescent="0.3">
      <c r="A683" t="s">
        <v>1630</v>
      </c>
      <c r="B683" t="s">
        <v>1145</v>
      </c>
      <c r="C683" s="160" t="str">
        <f>TRIM(CLEAN(TEXT(IFERROR(INDEX('Snakeden MR'!$B$4:$C$3028,MATCH($A683,'Snakeden MR'!$C$4:$C$3028,0),1),"-"),"@")))</f>
        <v>-</v>
      </c>
      <c r="D683" s="147" t="str">
        <f>TRIM(CLEAN(TEXT(IFERROR(INDEX('Snakeden MR'!$I$4:$J$3028,MATCH($A683,'Snakeden MR'!$J$4:$J$3028,0),1),"-"),"@")))</f>
        <v>-</v>
      </c>
      <c r="E683" s="147" t="str">
        <f>TRIM(CLEAN(TEXT(IFERROR(INDEX('Snakeden MR'!$P$4:$Q$3028,MATCH($A683,'Snakeden MR'!$Q$4:$Q$3028,0),1),"-"),"@")))</f>
        <v>-</v>
      </c>
      <c r="F683" s="147" t="str">
        <f>TRIM(CLEAN(TEXT(IFERROR(INDEX('Snakeden MR'!$W$4:$X$3028,MATCH($A683,'Snakeden MR'!$X$4:$X$3028,0),1),"-"),"@")))</f>
        <v>-</v>
      </c>
      <c r="G683" s="159" t="str">
        <f t="shared" si="20"/>
        <v>Not Found</v>
      </c>
      <c r="H683" t="str" cm="1">
        <f t="array" ref="H683">IF(SUMPRODUCT((TRIM(C683:F683)&lt;&gt;"-")*1)=0,
    "No Data",
    IF(COUNTIF(C683:F683,INDEX(_xlfn._xlws.FILTER(C683:F683,TRIM(C683:F683)&lt;&gt;"-"),1))=SUMPRODUCT((TRIM(C683:F683)&lt;&gt;"-")*1),
    "No Change",
    "Change"))</f>
        <v>No Data</v>
      </c>
      <c r="I683" s="159"/>
      <c r="J683"/>
      <c r="K683" s="163"/>
      <c r="L683" s="147" t="str">
        <f>TRIM(CLEAN(TEXT(IFERROR(INDEX('Glade MR'!$B$4:$C$3000,MATCH($A683,'Glade MR'!$C$4:$C$3000,0),1),"-"),"@")))</f>
        <v>-</v>
      </c>
      <c r="M683" s="147" t="str">
        <f>TRIM(CLEAN(TEXT(IFERROR(INDEX('Glade MR'!$I$4:$J$3000,MATCH($A683,'Glade MR'!$J$4:$J$3000,0),1),"-"),"@")))</f>
        <v>-</v>
      </c>
      <c r="N683" s="147" t="str">
        <f>TRIM(CLEAN(TEXT(IFERROR(INDEX('Glade MR'!$P$4:$Q$3000,MATCH($A683,'Glade MR'!$Q$4:$Q$3000,0),1),"-"),"@")))</f>
        <v>-</v>
      </c>
      <c r="O683" s="147" t="str">
        <f>TRIM(CLEAN(TEXT(IFERROR(INDEX('Glade MR'!$W$4:$X$3000,MATCH($A683,'Glade MR'!$X$4:$X$3000,0),1),"-"),"@")))</f>
        <v>-</v>
      </c>
      <c r="P683" s="159" t="str">
        <f t="shared" si="21"/>
        <v>Not Found</v>
      </c>
      <c r="Q683" t="str" cm="1">
        <f t="array" ref="Q683">IF(SUMPRODUCT((TRIM(L683:O683)&lt;&gt;"-")*1)=0,
    "No Data",
    IF(COUNTIF(L683:O683,INDEX(_xlfn._xlws.FILTER(L683:O683,TRIM(L683:O683)&lt;&gt;"-"),1))=SUMPRODUCT((TRIM(L683:O683)&lt;&gt;"-")*1),
    "No Change",
    "Change"))</f>
        <v>No Data</v>
      </c>
      <c r="R683" s="159"/>
      <c r="S683" s="111"/>
    </row>
    <row r="684" spans="1:19" x14ac:dyDescent="0.3">
      <c r="A684" t="s">
        <v>1631</v>
      </c>
      <c r="B684" t="s">
        <v>1145</v>
      </c>
      <c r="C684" s="160" t="str">
        <f>TRIM(CLEAN(TEXT(IFERROR(INDEX('Snakeden MR'!$B$4:$C$3028,MATCH($A684,'Snakeden MR'!$C$4:$C$3028,0),1),"-"),"@")))</f>
        <v>-</v>
      </c>
      <c r="D684" s="147" t="str">
        <f>TRIM(CLEAN(TEXT(IFERROR(INDEX('Snakeden MR'!$I$4:$J$3028,MATCH($A684,'Snakeden MR'!$J$4:$J$3028,0),1),"-"),"@")))</f>
        <v>-</v>
      </c>
      <c r="E684" s="147" t="str">
        <f>TRIM(CLEAN(TEXT(IFERROR(INDEX('Snakeden MR'!$P$4:$Q$3028,MATCH($A684,'Snakeden MR'!$Q$4:$Q$3028,0),1),"-"),"@")))</f>
        <v>-</v>
      </c>
      <c r="F684" s="147" t="str">
        <f>TRIM(CLEAN(TEXT(IFERROR(INDEX('Snakeden MR'!$W$4:$X$3028,MATCH($A684,'Snakeden MR'!$X$4:$X$3028,0),1),"-"),"@")))</f>
        <v>-</v>
      </c>
      <c r="G684" s="159" t="str">
        <f t="shared" si="20"/>
        <v>Not Found</v>
      </c>
      <c r="H684" t="str" cm="1">
        <f t="array" ref="H684">IF(SUMPRODUCT((TRIM(C684:F684)&lt;&gt;"-")*1)=0,
    "No Data",
    IF(COUNTIF(C684:F684,INDEX(_xlfn._xlws.FILTER(C684:F684,TRIM(C684:F684)&lt;&gt;"-"),1))=SUMPRODUCT((TRIM(C684:F684)&lt;&gt;"-")*1),
    "No Change",
    "Change"))</f>
        <v>No Data</v>
      </c>
      <c r="I684" s="159"/>
      <c r="J684"/>
      <c r="K684" s="163"/>
      <c r="L684" s="147" t="str">
        <f>TRIM(CLEAN(TEXT(IFERROR(INDEX('Glade MR'!$B$4:$C$3000,MATCH($A684,'Glade MR'!$C$4:$C$3000,0),1),"-"),"@")))</f>
        <v>-</v>
      </c>
      <c r="M684" s="147" t="str">
        <f>TRIM(CLEAN(TEXT(IFERROR(INDEX('Glade MR'!$I$4:$J$3000,MATCH($A684,'Glade MR'!$J$4:$J$3000,0),1),"-"),"@")))</f>
        <v>-</v>
      </c>
      <c r="N684" s="147" t="str">
        <f>TRIM(CLEAN(TEXT(IFERROR(INDEX('Glade MR'!$P$4:$Q$3000,MATCH($A684,'Glade MR'!$Q$4:$Q$3000,0),1),"-"),"@")))</f>
        <v>-</v>
      </c>
      <c r="O684" s="147" t="str">
        <f>TRIM(CLEAN(TEXT(IFERROR(INDEX('Glade MR'!$W$4:$X$3000,MATCH($A684,'Glade MR'!$X$4:$X$3000,0),1),"-"),"@")))</f>
        <v>-</v>
      </c>
      <c r="P684" s="159" t="str">
        <f t="shared" si="21"/>
        <v>Not Found</v>
      </c>
      <c r="Q684" t="str" cm="1">
        <f t="array" ref="Q684">IF(SUMPRODUCT((TRIM(L684:O684)&lt;&gt;"-")*1)=0,
    "No Data",
    IF(COUNTIF(L684:O684,INDEX(_xlfn._xlws.FILTER(L684:O684,TRIM(L684:O684)&lt;&gt;"-"),1))=SUMPRODUCT((TRIM(L684:O684)&lt;&gt;"-")*1),
    "No Change",
    "Change"))</f>
        <v>No Data</v>
      </c>
      <c r="R684" s="159"/>
      <c r="S684" s="111"/>
    </row>
    <row r="685" spans="1:19" x14ac:dyDescent="0.3">
      <c r="A685" t="s">
        <v>1632</v>
      </c>
      <c r="B685" t="s">
        <v>1137</v>
      </c>
      <c r="C685" s="160" t="str">
        <f>TRIM(CLEAN(TEXT(IFERROR(INDEX('Snakeden MR'!$B$4:$C$3028,MATCH($A685,'Snakeden MR'!$C$4:$C$3028,0),1),"-"),"@")))</f>
        <v>-</v>
      </c>
      <c r="D685" s="147" t="str">
        <f>TRIM(CLEAN(TEXT(IFERROR(INDEX('Snakeden MR'!$I$4:$J$3028,MATCH($A685,'Snakeden MR'!$J$4:$J$3028,0),1),"-"),"@")))</f>
        <v>-</v>
      </c>
      <c r="E685" s="147" t="str">
        <f>TRIM(CLEAN(TEXT(IFERROR(INDEX('Snakeden MR'!$P$4:$Q$3028,MATCH($A685,'Snakeden MR'!$Q$4:$Q$3028,0),1),"-"),"@")))</f>
        <v>-</v>
      </c>
      <c r="F685" s="147" t="str">
        <f>TRIM(CLEAN(TEXT(IFERROR(INDEX('Snakeden MR'!$W$4:$X$3028,MATCH($A685,'Snakeden MR'!$X$4:$X$3028,0),1),"-"),"@")))</f>
        <v>-</v>
      </c>
      <c r="G685" s="159" t="str">
        <f t="shared" si="20"/>
        <v>Not Found</v>
      </c>
      <c r="H685" t="str" cm="1">
        <f t="array" ref="H685">IF(SUMPRODUCT((TRIM(C685:F685)&lt;&gt;"-")*1)=0,
    "No Data",
    IF(COUNTIF(C685:F685,INDEX(_xlfn._xlws.FILTER(C685:F685,TRIM(C685:F685)&lt;&gt;"-"),1))=SUMPRODUCT((TRIM(C685:F685)&lt;&gt;"-")*1),
    "No Change",
    "Change"))</f>
        <v>No Data</v>
      </c>
      <c r="I685" s="159"/>
      <c r="J685"/>
      <c r="K685" s="163"/>
      <c r="L685" s="147" t="str">
        <f>TRIM(CLEAN(TEXT(IFERROR(INDEX('Glade MR'!$B$4:$C$3000,MATCH($A685,'Glade MR'!$C$4:$C$3000,0),1),"-"),"@")))</f>
        <v>-</v>
      </c>
      <c r="M685" s="147" t="str">
        <f>TRIM(CLEAN(TEXT(IFERROR(INDEX('Glade MR'!$I$4:$J$3000,MATCH($A685,'Glade MR'!$J$4:$J$3000,0),1),"-"),"@")))</f>
        <v>-</v>
      </c>
      <c r="N685" s="147" t="str">
        <f>TRIM(CLEAN(TEXT(IFERROR(INDEX('Glade MR'!$P$4:$Q$3000,MATCH($A685,'Glade MR'!$Q$4:$Q$3000,0),1),"-"),"@")))</f>
        <v>-</v>
      </c>
      <c r="O685" s="147" t="str">
        <f>TRIM(CLEAN(TEXT(IFERROR(INDEX('Glade MR'!$W$4:$X$3000,MATCH($A685,'Glade MR'!$X$4:$X$3000,0),1),"-"),"@")))</f>
        <v>-</v>
      </c>
      <c r="P685" s="159" t="str">
        <f t="shared" si="21"/>
        <v>Not Found</v>
      </c>
      <c r="Q685" t="str" cm="1">
        <f t="array" ref="Q685">IF(SUMPRODUCT((TRIM(L685:O685)&lt;&gt;"-")*1)=0,
    "No Data",
    IF(COUNTIF(L685:O685,INDEX(_xlfn._xlws.FILTER(L685:O685,TRIM(L685:O685)&lt;&gt;"-"),1))=SUMPRODUCT((TRIM(L685:O685)&lt;&gt;"-")*1),
    "No Change",
    "Change"))</f>
        <v>No Data</v>
      </c>
      <c r="R685" s="159"/>
      <c r="S685" s="111"/>
    </row>
    <row r="686" spans="1:19" x14ac:dyDescent="0.3">
      <c r="A686" t="s">
        <v>1633</v>
      </c>
      <c r="B686" t="s">
        <v>1145</v>
      </c>
      <c r="C686" s="160" t="str">
        <f>TRIM(CLEAN(TEXT(IFERROR(INDEX('Snakeden MR'!$B$4:$C$3028,MATCH($A686,'Snakeden MR'!$C$4:$C$3028,0),1),"-"),"@")))</f>
        <v>-</v>
      </c>
      <c r="D686" s="147" t="str">
        <f>TRIM(CLEAN(TEXT(IFERROR(INDEX('Snakeden MR'!$I$4:$J$3028,MATCH($A686,'Snakeden MR'!$J$4:$J$3028,0),1),"-"),"@")))</f>
        <v>-</v>
      </c>
      <c r="E686" s="147" t="str">
        <f>TRIM(CLEAN(TEXT(IFERROR(INDEX('Snakeden MR'!$P$4:$Q$3028,MATCH($A686,'Snakeden MR'!$Q$4:$Q$3028,0),1),"-"),"@")))</f>
        <v>-</v>
      </c>
      <c r="F686" s="147" t="str">
        <f>TRIM(CLEAN(TEXT(IFERROR(INDEX('Snakeden MR'!$W$4:$X$3028,MATCH($A686,'Snakeden MR'!$X$4:$X$3028,0),1),"-"),"@")))</f>
        <v>-</v>
      </c>
      <c r="G686" s="159" t="str">
        <f t="shared" si="20"/>
        <v>Not Found</v>
      </c>
      <c r="H686" t="str" cm="1">
        <f t="array" ref="H686">IF(SUMPRODUCT((TRIM(C686:F686)&lt;&gt;"-")*1)=0,
    "No Data",
    IF(COUNTIF(C686:F686,INDEX(_xlfn._xlws.FILTER(C686:F686,TRIM(C686:F686)&lt;&gt;"-"),1))=SUMPRODUCT((TRIM(C686:F686)&lt;&gt;"-")*1),
    "No Change",
    "Change"))</f>
        <v>No Data</v>
      </c>
      <c r="I686" s="159"/>
      <c r="J686"/>
      <c r="K686" s="163"/>
      <c r="L686" s="147" t="str">
        <f>TRIM(CLEAN(TEXT(IFERROR(INDEX('Glade MR'!$B$4:$C$3000,MATCH($A686,'Glade MR'!$C$4:$C$3000,0),1),"-"),"@")))</f>
        <v>-</v>
      </c>
      <c r="M686" s="147" t="str">
        <f>TRIM(CLEAN(TEXT(IFERROR(INDEX('Glade MR'!$I$4:$J$3000,MATCH($A686,'Glade MR'!$J$4:$J$3000,0),1),"-"),"@")))</f>
        <v>-</v>
      </c>
      <c r="N686" s="147" t="str">
        <f>TRIM(CLEAN(TEXT(IFERROR(INDEX('Glade MR'!$P$4:$Q$3000,MATCH($A686,'Glade MR'!$Q$4:$Q$3000,0),1),"-"),"@")))</f>
        <v>-</v>
      </c>
      <c r="O686" s="147" t="str">
        <f>TRIM(CLEAN(TEXT(IFERROR(INDEX('Glade MR'!$W$4:$X$3000,MATCH($A686,'Glade MR'!$X$4:$X$3000,0),1),"-"),"@")))</f>
        <v>-</v>
      </c>
      <c r="P686" s="159" t="str">
        <f t="shared" si="21"/>
        <v>Not Found</v>
      </c>
      <c r="Q686" t="str" cm="1">
        <f t="array" ref="Q686">IF(SUMPRODUCT((TRIM(L686:O686)&lt;&gt;"-")*1)=0,
    "No Data",
    IF(COUNTIF(L686:O686,INDEX(_xlfn._xlws.FILTER(L686:O686,TRIM(L686:O686)&lt;&gt;"-"),1))=SUMPRODUCT((TRIM(L686:O686)&lt;&gt;"-")*1),
    "No Change",
    "Change"))</f>
        <v>No Data</v>
      </c>
      <c r="R686" s="159"/>
      <c r="S686" s="111"/>
    </row>
    <row r="687" spans="1:19" x14ac:dyDescent="0.3">
      <c r="A687" t="s">
        <v>1634</v>
      </c>
      <c r="B687" t="s">
        <v>1145</v>
      </c>
      <c r="C687" s="160" t="str">
        <f>TRIM(CLEAN(TEXT(IFERROR(INDEX('Snakeden MR'!$B$4:$C$3028,MATCH($A687,'Snakeden MR'!$C$4:$C$3028,0),1),"-"),"@")))</f>
        <v>-</v>
      </c>
      <c r="D687" s="147" t="str">
        <f>TRIM(CLEAN(TEXT(IFERROR(INDEX('Snakeden MR'!$I$4:$J$3028,MATCH($A687,'Snakeden MR'!$J$4:$J$3028,0),1),"-"),"@")))</f>
        <v>-</v>
      </c>
      <c r="E687" s="147" t="str">
        <f>TRIM(CLEAN(TEXT(IFERROR(INDEX('Snakeden MR'!$P$4:$Q$3028,MATCH($A687,'Snakeden MR'!$Q$4:$Q$3028,0),1),"-"),"@")))</f>
        <v>-</v>
      </c>
      <c r="F687" s="147" t="str">
        <f>TRIM(CLEAN(TEXT(IFERROR(INDEX('Snakeden MR'!$W$4:$X$3028,MATCH($A687,'Snakeden MR'!$X$4:$X$3028,0),1),"-"),"@")))</f>
        <v>-</v>
      </c>
      <c r="G687" s="159" t="str">
        <f t="shared" si="20"/>
        <v>Not Found</v>
      </c>
      <c r="H687" t="str" cm="1">
        <f t="array" ref="H687">IF(SUMPRODUCT((TRIM(C687:F687)&lt;&gt;"-")*1)=0,
    "No Data",
    IF(COUNTIF(C687:F687,INDEX(_xlfn._xlws.FILTER(C687:F687,TRIM(C687:F687)&lt;&gt;"-"),1))=SUMPRODUCT((TRIM(C687:F687)&lt;&gt;"-")*1),
    "No Change",
    "Change"))</f>
        <v>No Data</v>
      </c>
      <c r="I687" s="159"/>
      <c r="J687"/>
      <c r="K687" s="163"/>
      <c r="L687" s="147" t="str">
        <f>TRIM(CLEAN(TEXT(IFERROR(INDEX('Glade MR'!$B$4:$C$3000,MATCH($A687,'Glade MR'!$C$4:$C$3000,0),1),"-"),"@")))</f>
        <v>-</v>
      </c>
      <c r="M687" s="147" t="str">
        <f>TRIM(CLEAN(TEXT(IFERROR(INDEX('Glade MR'!$I$4:$J$3000,MATCH($A687,'Glade MR'!$J$4:$J$3000,0),1),"-"),"@")))</f>
        <v>-</v>
      </c>
      <c r="N687" s="147" t="str">
        <f>TRIM(CLEAN(TEXT(IFERROR(INDEX('Glade MR'!$P$4:$Q$3000,MATCH($A687,'Glade MR'!$Q$4:$Q$3000,0),1),"-"),"@")))</f>
        <v>-</v>
      </c>
      <c r="O687" s="147" t="str">
        <f>TRIM(CLEAN(TEXT(IFERROR(INDEX('Glade MR'!$W$4:$X$3000,MATCH($A687,'Glade MR'!$X$4:$X$3000,0),1),"-"),"@")))</f>
        <v>-</v>
      </c>
      <c r="P687" s="159" t="str">
        <f t="shared" si="21"/>
        <v>Not Found</v>
      </c>
      <c r="Q687" t="str" cm="1">
        <f t="array" ref="Q687">IF(SUMPRODUCT((TRIM(L687:O687)&lt;&gt;"-")*1)=0,
    "No Data",
    IF(COUNTIF(L687:O687,INDEX(_xlfn._xlws.FILTER(L687:O687,TRIM(L687:O687)&lt;&gt;"-"),1))=SUMPRODUCT((TRIM(L687:O687)&lt;&gt;"-")*1),
    "No Change",
    "Change"))</f>
        <v>No Data</v>
      </c>
      <c r="R687" s="159"/>
      <c r="S687" s="111"/>
    </row>
    <row r="688" spans="1:19" x14ac:dyDescent="0.3">
      <c r="A688" t="s">
        <v>1635</v>
      </c>
      <c r="B688" t="s">
        <v>1145</v>
      </c>
      <c r="C688" s="160" t="str">
        <f>TRIM(CLEAN(TEXT(IFERROR(INDEX('Snakeden MR'!$B$4:$C$3028,MATCH($A688,'Snakeden MR'!$C$4:$C$3028,0),1),"-"),"@")))</f>
        <v>-</v>
      </c>
      <c r="D688" s="147" t="str">
        <f>TRIM(CLEAN(TEXT(IFERROR(INDEX('Snakeden MR'!$I$4:$J$3028,MATCH($A688,'Snakeden MR'!$J$4:$J$3028,0),1),"-"),"@")))</f>
        <v>-</v>
      </c>
      <c r="E688" s="147" t="str">
        <f>TRIM(CLEAN(TEXT(IFERROR(INDEX('Snakeden MR'!$P$4:$Q$3028,MATCH($A688,'Snakeden MR'!$Q$4:$Q$3028,0),1),"-"),"@")))</f>
        <v>-</v>
      </c>
      <c r="F688" s="147" t="str">
        <f>TRIM(CLEAN(TEXT(IFERROR(INDEX('Snakeden MR'!$W$4:$X$3028,MATCH($A688,'Snakeden MR'!$X$4:$X$3028,0),1),"-"),"@")))</f>
        <v>-</v>
      </c>
      <c r="G688" s="159" t="str">
        <f t="shared" si="20"/>
        <v>Not Found</v>
      </c>
      <c r="H688" t="str" cm="1">
        <f t="array" ref="H688">IF(SUMPRODUCT((TRIM(C688:F688)&lt;&gt;"-")*1)=0,
    "No Data",
    IF(COUNTIF(C688:F688,INDEX(_xlfn._xlws.FILTER(C688:F688,TRIM(C688:F688)&lt;&gt;"-"),1))=SUMPRODUCT((TRIM(C688:F688)&lt;&gt;"-")*1),
    "No Change",
    "Change"))</f>
        <v>No Data</v>
      </c>
      <c r="I688" s="159"/>
      <c r="J688"/>
      <c r="K688" s="163"/>
      <c r="L688" s="147" t="str">
        <f>TRIM(CLEAN(TEXT(IFERROR(INDEX('Glade MR'!$B$4:$C$3000,MATCH($A688,'Glade MR'!$C$4:$C$3000,0),1),"-"),"@")))</f>
        <v>-</v>
      </c>
      <c r="M688" s="147" t="str">
        <f>TRIM(CLEAN(TEXT(IFERROR(INDEX('Glade MR'!$I$4:$J$3000,MATCH($A688,'Glade MR'!$J$4:$J$3000,0),1),"-"),"@")))</f>
        <v>-</v>
      </c>
      <c r="N688" s="147" t="str">
        <f>TRIM(CLEAN(TEXT(IFERROR(INDEX('Glade MR'!$P$4:$Q$3000,MATCH($A688,'Glade MR'!$Q$4:$Q$3000,0),1),"-"),"@")))</f>
        <v>-</v>
      </c>
      <c r="O688" s="147" t="str">
        <f>TRIM(CLEAN(TEXT(IFERROR(INDEX('Glade MR'!$W$4:$X$3000,MATCH($A688,'Glade MR'!$X$4:$X$3000,0),1),"-"),"@")))</f>
        <v>-</v>
      </c>
      <c r="P688" s="159" t="str">
        <f t="shared" si="21"/>
        <v>Not Found</v>
      </c>
      <c r="Q688" t="str" cm="1">
        <f t="array" ref="Q688">IF(SUMPRODUCT((TRIM(L688:O688)&lt;&gt;"-")*1)=0,
    "No Data",
    IF(COUNTIF(L688:O688,INDEX(_xlfn._xlws.FILTER(L688:O688,TRIM(L688:O688)&lt;&gt;"-"),1))=SUMPRODUCT((TRIM(L688:O688)&lt;&gt;"-")*1),
    "No Change",
    "Change"))</f>
        <v>No Data</v>
      </c>
      <c r="R688" s="159"/>
      <c r="S688" s="111"/>
    </row>
    <row r="689" spans="1:19" x14ac:dyDescent="0.3">
      <c r="A689" t="s">
        <v>1636</v>
      </c>
      <c r="B689" t="s">
        <v>1145</v>
      </c>
      <c r="C689" s="160" t="str">
        <f>TRIM(CLEAN(TEXT(IFERROR(INDEX('Snakeden MR'!$B$4:$C$3028,MATCH($A689,'Snakeden MR'!$C$4:$C$3028,0),1),"-"),"@")))</f>
        <v>-</v>
      </c>
      <c r="D689" s="147" t="str">
        <f>TRIM(CLEAN(TEXT(IFERROR(INDEX('Snakeden MR'!$I$4:$J$3028,MATCH($A689,'Snakeden MR'!$J$4:$J$3028,0),1),"-"),"@")))</f>
        <v>-</v>
      </c>
      <c r="E689" s="147" t="str">
        <f>TRIM(CLEAN(TEXT(IFERROR(INDEX('Snakeden MR'!$P$4:$Q$3028,MATCH($A689,'Snakeden MR'!$Q$4:$Q$3028,0),1),"-"),"@")))</f>
        <v>-</v>
      </c>
      <c r="F689" s="147" t="str">
        <f>TRIM(CLEAN(TEXT(IFERROR(INDEX('Snakeden MR'!$W$4:$X$3028,MATCH($A689,'Snakeden MR'!$X$4:$X$3028,0),1),"-"),"@")))</f>
        <v>-</v>
      </c>
      <c r="G689" s="159" t="str">
        <f t="shared" si="20"/>
        <v>Not Found</v>
      </c>
      <c r="H689" t="str" cm="1">
        <f t="array" ref="H689">IF(SUMPRODUCT((TRIM(C689:F689)&lt;&gt;"-")*1)=0,
    "No Data",
    IF(COUNTIF(C689:F689,INDEX(_xlfn._xlws.FILTER(C689:F689,TRIM(C689:F689)&lt;&gt;"-"),1))=SUMPRODUCT((TRIM(C689:F689)&lt;&gt;"-")*1),
    "No Change",
    "Change"))</f>
        <v>No Data</v>
      </c>
      <c r="I689" s="159"/>
      <c r="J689"/>
      <c r="K689" s="163"/>
      <c r="L689" s="147" t="str">
        <f>TRIM(CLEAN(TEXT(IFERROR(INDEX('Glade MR'!$B$4:$C$3000,MATCH($A689,'Glade MR'!$C$4:$C$3000,0),1),"-"),"@")))</f>
        <v>-</v>
      </c>
      <c r="M689" s="147" t="str">
        <f>TRIM(CLEAN(TEXT(IFERROR(INDEX('Glade MR'!$I$4:$J$3000,MATCH($A689,'Glade MR'!$J$4:$J$3000,0),1),"-"),"@")))</f>
        <v>-</v>
      </c>
      <c r="N689" s="147" t="str">
        <f>TRIM(CLEAN(TEXT(IFERROR(INDEX('Glade MR'!$P$4:$Q$3000,MATCH($A689,'Glade MR'!$Q$4:$Q$3000,0),1),"-"),"@")))</f>
        <v>-</v>
      </c>
      <c r="O689" s="147" t="str">
        <f>TRIM(CLEAN(TEXT(IFERROR(INDEX('Glade MR'!$W$4:$X$3000,MATCH($A689,'Glade MR'!$X$4:$X$3000,0),1),"-"),"@")))</f>
        <v>-</v>
      </c>
      <c r="P689" s="159" t="str">
        <f t="shared" si="21"/>
        <v>Not Found</v>
      </c>
      <c r="Q689" t="str" cm="1">
        <f t="array" ref="Q689">IF(SUMPRODUCT((TRIM(L689:O689)&lt;&gt;"-")*1)=0,
    "No Data",
    IF(COUNTIF(L689:O689,INDEX(_xlfn._xlws.FILTER(L689:O689,TRIM(L689:O689)&lt;&gt;"-"),1))=SUMPRODUCT((TRIM(L689:O689)&lt;&gt;"-")*1),
    "No Change",
    "Change"))</f>
        <v>No Data</v>
      </c>
      <c r="R689" s="159"/>
      <c r="S689" s="111"/>
    </row>
    <row r="690" spans="1:19" x14ac:dyDescent="0.3">
      <c r="A690" t="s">
        <v>1637</v>
      </c>
      <c r="B690" t="s">
        <v>1145</v>
      </c>
      <c r="C690" s="160" t="str">
        <f>TRIM(CLEAN(TEXT(IFERROR(INDEX('Snakeden MR'!$B$4:$C$3028,MATCH($A690,'Snakeden MR'!$C$4:$C$3028,0),1),"-"),"@")))</f>
        <v>-</v>
      </c>
      <c r="D690" s="147" t="str">
        <f>TRIM(CLEAN(TEXT(IFERROR(INDEX('Snakeden MR'!$I$4:$J$3028,MATCH($A690,'Snakeden MR'!$J$4:$J$3028,0),1),"-"),"@")))</f>
        <v>-</v>
      </c>
      <c r="E690" s="147" t="str">
        <f>TRIM(CLEAN(TEXT(IFERROR(INDEX('Snakeden MR'!$P$4:$Q$3028,MATCH($A690,'Snakeden MR'!$Q$4:$Q$3028,0),1),"-"),"@")))</f>
        <v>-</v>
      </c>
      <c r="F690" s="147" t="str">
        <f>TRIM(CLEAN(TEXT(IFERROR(INDEX('Snakeden MR'!$W$4:$X$3028,MATCH($A690,'Snakeden MR'!$X$4:$X$3028,0),1),"-"),"@")))</f>
        <v>-</v>
      </c>
      <c r="G690" s="159" t="str">
        <f t="shared" si="20"/>
        <v>Not Found</v>
      </c>
      <c r="H690" t="str" cm="1">
        <f t="array" ref="H690">IF(SUMPRODUCT((TRIM(C690:F690)&lt;&gt;"-")*1)=0,
    "No Data",
    IF(COUNTIF(C690:F690,INDEX(_xlfn._xlws.FILTER(C690:F690,TRIM(C690:F690)&lt;&gt;"-"),1))=SUMPRODUCT((TRIM(C690:F690)&lt;&gt;"-")*1),
    "No Change",
    "Change"))</f>
        <v>No Data</v>
      </c>
      <c r="I690" s="159"/>
      <c r="J690"/>
      <c r="K690" s="163"/>
      <c r="L690" s="147" t="str">
        <f>TRIM(CLEAN(TEXT(IFERROR(INDEX('Glade MR'!$B$4:$C$3000,MATCH($A690,'Glade MR'!$C$4:$C$3000,0),1),"-"),"@")))</f>
        <v>-</v>
      </c>
      <c r="M690" s="147" t="str">
        <f>TRIM(CLEAN(TEXT(IFERROR(INDEX('Glade MR'!$I$4:$J$3000,MATCH($A690,'Glade MR'!$J$4:$J$3000,0),1),"-"),"@")))</f>
        <v>-</v>
      </c>
      <c r="N690" s="147" t="str">
        <f>TRIM(CLEAN(TEXT(IFERROR(INDEX('Glade MR'!$P$4:$Q$3000,MATCH($A690,'Glade MR'!$Q$4:$Q$3000,0),1),"-"),"@")))</f>
        <v>-</v>
      </c>
      <c r="O690" s="147" t="str">
        <f>TRIM(CLEAN(TEXT(IFERROR(INDEX('Glade MR'!$W$4:$X$3000,MATCH($A690,'Glade MR'!$X$4:$X$3000,0),1),"-"),"@")))</f>
        <v>-</v>
      </c>
      <c r="P690" s="159" t="str">
        <f t="shared" si="21"/>
        <v>Not Found</v>
      </c>
      <c r="Q690" t="str" cm="1">
        <f t="array" ref="Q690">IF(SUMPRODUCT((TRIM(L690:O690)&lt;&gt;"-")*1)=0,
    "No Data",
    IF(COUNTIF(L690:O690,INDEX(_xlfn._xlws.FILTER(L690:O690,TRIM(L690:O690)&lt;&gt;"-"),1))=SUMPRODUCT((TRIM(L690:O690)&lt;&gt;"-")*1),
    "No Change",
    "Change"))</f>
        <v>No Data</v>
      </c>
      <c r="R690" s="159"/>
      <c r="S690" s="111"/>
    </row>
    <row r="691" spans="1:19" x14ac:dyDescent="0.3">
      <c r="A691" t="s">
        <v>1638</v>
      </c>
      <c r="B691" t="s">
        <v>1145</v>
      </c>
      <c r="C691" s="160" t="str">
        <f>TRIM(CLEAN(TEXT(IFERROR(INDEX('Snakeden MR'!$B$4:$C$3028,MATCH($A691,'Snakeden MR'!$C$4:$C$3028,0),1),"-"),"@")))</f>
        <v>-</v>
      </c>
      <c r="D691" s="147" t="str">
        <f>TRIM(CLEAN(TEXT(IFERROR(INDEX('Snakeden MR'!$I$4:$J$3028,MATCH($A691,'Snakeden MR'!$J$4:$J$3028,0),1),"-"),"@")))</f>
        <v>-</v>
      </c>
      <c r="E691" s="147" t="str">
        <f>TRIM(CLEAN(TEXT(IFERROR(INDEX('Snakeden MR'!$P$4:$Q$3028,MATCH($A691,'Snakeden MR'!$Q$4:$Q$3028,0),1),"-"),"@")))</f>
        <v>-</v>
      </c>
      <c r="F691" s="147" t="str">
        <f>TRIM(CLEAN(TEXT(IFERROR(INDEX('Snakeden MR'!$W$4:$X$3028,MATCH($A691,'Snakeden MR'!$X$4:$X$3028,0),1),"-"),"@")))</f>
        <v>-</v>
      </c>
      <c r="G691" s="159" t="str">
        <f t="shared" si="20"/>
        <v>Not Found</v>
      </c>
      <c r="H691" t="str" cm="1">
        <f t="array" ref="H691">IF(SUMPRODUCT((TRIM(C691:F691)&lt;&gt;"-")*1)=0,
    "No Data",
    IF(COUNTIF(C691:F691,INDEX(_xlfn._xlws.FILTER(C691:F691,TRIM(C691:F691)&lt;&gt;"-"),1))=SUMPRODUCT((TRIM(C691:F691)&lt;&gt;"-")*1),
    "No Change",
    "Change"))</f>
        <v>No Data</v>
      </c>
      <c r="I691" s="159"/>
      <c r="J691"/>
      <c r="K691" s="163"/>
      <c r="L691" s="147" t="str">
        <f>TRIM(CLEAN(TEXT(IFERROR(INDEX('Glade MR'!$B$4:$C$3000,MATCH($A691,'Glade MR'!$C$4:$C$3000,0),1),"-"),"@")))</f>
        <v>-</v>
      </c>
      <c r="M691" s="147" t="str">
        <f>TRIM(CLEAN(TEXT(IFERROR(INDEX('Glade MR'!$I$4:$J$3000,MATCH($A691,'Glade MR'!$J$4:$J$3000,0),1),"-"),"@")))</f>
        <v>-</v>
      </c>
      <c r="N691" s="147" t="str">
        <f>TRIM(CLEAN(TEXT(IFERROR(INDEX('Glade MR'!$P$4:$Q$3000,MATCH($A691,'Glade MR'!$Q$4:$Q$3000,0),1),"-"),"@")))</f>
        <v>-</v>
      </c>
      <c r="O691" s="147" t="str">
        <f>TRIM(CLEAN(TEXT(IFERROR(INDEX('Glade MR'!$W$4:$X$3000,MATCH($A691,'Glade MR'!$X$4:$X$3000,0),1),"-"),"@")))</f>
        <v>-</v>
      </c>
      <c r="P691" s="159" t="str">
        <f t="shared" si="21"/>
        <v>Not Found</v>
      </c>
      <c r="Q691" t="str" cm="1">
        <f t="array" ref="Q691">IF(SUMPRODUCT((TRIM(L691:O691)&lt;&gt;"-")*1)=0,
    "No Data",
    IF(COUNTIF(L691:O691,INDEX(_xlfn._xlws.FILTER(L691:O691,TRIM(L691:O691)&lt;&gt;"-"),1))=SUMPRODUCT((TRIM(L691:O691)&lt;&gt;"-")*1),
    "No Change",
    "Change"))</f>
        <v>No Data</v>
      </c>
      <c r="R691" s="159"/>
      <c r="S691" s="111"/>
    </row>
    <row r="692" spans="1:19" x14ac:dyDescent="0.3">
      <c r="A692" t="s">
        <v>226</v>
      </c>
      <c r="B692" t="s">
        <v>1145</v>
      </c>
      <c r="C692" s="160" t="str">
        <f>TRIM(CLEAN(TEXT(IFERROR(INDEX('Snakeden MR'!$B$4:$C$3028,MATCH($A692,'Snakeden MR'!$C$4:$C$3028,0),1),"-"),"@")))</f>
        <v>-</v>
      </c>
      <c r="D692" s="147" t="str">
        <f>TRIM(CLEAN(TEXT(IFERROR(INDEX('Snakeden MR'!$I$4:$J$3028,MATCH($A692,'Snakeden MR'!$J$4:$J$3028,0),1),"-"),"@")))</f>
        <v>-</v>
      </c>
      <c r="E692" s="147" t="str">
        <f>TRIM(CLEAN(TEXT(IFERROR(INDEX('Snakeden MR'!$P$4:$Q$3028,MATCH($A692,'Snakeden MR'!$Q$4:$Q$3028,0),1),"-"),"@")))</f>
        <v>-</v>
      </c>
      <c r="F692" s="147" t="str">
        <f>TRIM(CLEAN(TEXT(IFERROR(INDEX('Snakeden MR'!$W$4:$X$3028,MATCH($A692,'Snakeden MR'!$X$4:$X$3028,0),1),"-"),"@")))</f>
        <v>Pool 2</v>
      </c>
      <c r="G692" s="159" t="str">
        <f t="shared" si="20"/>
        <v>Found</v>
      </c>
      <c r="H692" t="str" cm="1">
        <f t="array" ref="H692">IF(SUMPRODUCT((TRIM(C692:F692)&lt;&gt;"-")*1)=0,
    "No Data",
    IF(COUNTIF(C692:F692,INDEX(_xlfn._xlws.FILTER(C692:F692,TRIM(C692:F692)&lt;&gt;"-"),1))=SUMPRODUCT((TRIM(C692:F692)&lt;&gt;"-")*1),
    "No Change",
    "Change"))</f>
        <v>No Change</v>
      </c>
      <c r="I692" s="159"/>
      <c r="J692"/>
      <c r="K692" s="163"/>
      <c r="L692" s="147" t="str">
        <f>TRIM(CLEAN(TEXT(IFERROR(INDEX('Glade MR'!$B$4:$C$3000,MATCH($A692,'Glade MR'!$C$4:$C$3000,0),1),"-"),"@")))</f>
        <v>-</v>
      </c>
      <c r="M692" s="147" t="str">
        <f>TRIM(CLEAN(TEXT(IFERROR(INDEX('Glade MR'!$I$4:$J$3000,MATCH($A692,'Glade MR'!$J$4:$J$3000,0),1),"-"),"@")))</f>
        <v>-</v>
      </c>
      <c r="N692" s="147" t="str">
        <f>TRIM(CLEAN(TEXT(IFERROR(INDEX('Glade MR'!$P$4:$Q$3000,MATCH($A692,'Glade MR'!$Q$4:$Q$3000,0),1),"-"),"@")))</f>
        <v>-</v>
      </c>
      <c r="O692" s="147" t="str">
        <f>TRIM(CLEAN(TEXT(IFERROR(INDEX('Glade MR'!$W$4:$X$3000,MATCH($A692,'Glade MR'!$X$4:$X$3000,0),1),"-"),"@")))</f>
        <v>-</v>
      </c>
      <c r="P692" s="159" t="str">
        <f t="shared" si="21"/>
        <v>Not Found</v>
      </c>
      <c r="Q692" t="str" cm="1">
        <f t="array" ref="Q692">IF(SUMPRODUCT((TRIM(L692:O692)&lt;&gt;"-")*1)=0,
    "No Data",
    IF(COUNTIF(L692:O692,INDEX(_xlfn._xlws.FILTER(L692:O692,TRIM(L692:O692)&lt;&gt;"-"),1))=SUMPRODUCT((TRIM(L692:O692)&lt;&gt;"-")*1),
    "No Change",
    "Change"))</f>
        <v>No Data</v>
      </c>
      <c r="R692" s="159"/>
      <c r="S692" s="111"/>
    </row>
    <row r="693" spans="1:19" x14ac:dyDescent="0.3">
      <c r="A693" t="s">
        <v>1639</v>
      </c>
      <c r="B693" t="s">
        <v>1145</v>
      </c>
      <c r="C693" s="160" t="str">
        <f>TRIM(CLEAN(TEXT(IFERROR(INDEX('Snakeden MR'!$B$4:$C$3028,MATCH($A693,'Snakeden MR'!$C$4:$C$3028,0),1),"-"),"@")))</f>
        <v>-</v>
      </c>
      <c r="D693" s="147" t="str">
        <f>TRIM(CLEAN(TEXT(IFERROR(INDEX('Snakeden MR'!$I$4:$J$3028,MATCH($A693,'Snakeden MR'!$J$4:$J$3028,0),1),"-"),"@")))</f>
        <v>-</v>
      </c>
      <c r="E693" s="147" t="str">
        <f>TRIM(CLEAN(TEXT(IFERROR(INDEX('Snakeden MR'!$P$4:$Q$3028,MATCH($A693,'Snakeden MR'!$Q$4:$Q$3028,0),1),"-"),"@")))</f>
        <v>-</v>
      </c>
      <c r="F693" s="147" t="str">
        <f>TRIM(CLEAN(TEXT(IFERROR(INDEX('Snakeden MR'!$W$4:$X$3028,MATCH($A693,'Snakeden MR'!$X$4:$X$3028,0),1),"-"),"@")))</f>
        <v>-</v>
      </c>
      <c r="G693" s="159" t="str">
        <f t="shared" si="20"/>
        <v>Not Found</v>
      </c>
      <c r="H693" t="str" cm="1">
        <f t="array" ref="H693">IF(SUMPRODUCT((TRIM(C693:F693)&lt;&gt;"-")*1)=0,
    "No Data",
    IF(COUNTIF(C693:F693,INDEX(_xlfn._xlws.FILTER(C693:F693,TRIM(C693:F693)&lt;&gt;"-"),1))=SUMPRODUCT((TRIM(C693:F693)&lt;&gt;"-")*1),
    "No Change",
    "Change"))</f>
        <v>No Data</v>
      </c>
      <c r="I693" s="159"/>
      <c r="J693"/>
      <c r="K693" s="163"/>
      <c r="L693" s="147" t="str">
        <f>TRIM(CLEAN(TEXT(IFERROR(INDEX('Glade MR'!$B$4:$C$3000,MATCH($A693,'Glade MR'!$C$4:$C$3000,0),1),"-"),"@")))</f>
        <v>-</v>
      </c>
      <c r="M693" s="147" t="str">
        <f>TRIM(CLEAN(TEXT(IFERROR(INDEX('Glade MR'!$I$4:$J$3000,MATCH($A693,'Glade MR'!$J$4:$J$3000,0),1),"-"),"@")))</f>
        <v>-</v>
      </c>
      <c r="N693" s="147" t="str">
        <f>TRIM(CLEAN(TEXT(IFERROR(INDEX('Glade MR'!$P$4:$Q$3000,MATCH($A693,'Glade MR'!$Q$4:$Q$3000,0),1),"-"),"@")))</f>
        <v>-</v>
      </c>
      <c r="O693" s="147" t="str">
        <f>TRIM(CLEAN(TEXT(IFERROR(INDEX('Glade MR'!$W$4:$X$3000,MATCH($A693,'Glade MR'!$X$4:$X$3000,0),1),"-"),"@")))</f>
        <v>-</v>
      </c>
      <c r="P693" s="159" t="str">
        <f t="shared" si="21"/>
        <v>Not Found</v>
      </c>
      <c r="Q693" t="str" cm="1">
        <f t="array" ref="Q693">IF(SUMPRODUCT((TRIM(L693:O693)&lt;&gt;"-")*1)=0,
    "No Data",
    IF(COUNTIF(L693:O693,INDEX(_xlfn._xlws.FILTER(L693:O693,TRIM(L693:O693)&lt;&gt;"-"),1))=SUMPRODUCT((TRIM(L693:O693)&lt;&gt;"-")*1),
    "No Change",
    "Change"))</f>
        <v>No Data</v>
      </c>
      <c r="R693" s="159"/>
      <c r="S693" s="111"/>
    </row>
    <row r="694" spans="1:19" x14ac:dyDescent="0.3">
      <c r="A694" t="s">
        <v>278</v>
      </c>
      <c r="B694" t="s">
        <v>1145</v>
      </c>
      <c r="C694" s="160" t="str">
        <f>TRIM(CLEAN(TEXT(IFERROR(INDEX('Snakeden MR'!$B$4:$C$3028,MATCH($A694,'Snakeden MR'!$C$4:$C$3028,0),1),"-"),"@")))</f>
        <v>-</v>
      </c>
      <c r="D694" s="147" t="str">
        <f>TRIM(CLEAN(TEXT(IFERROR(INDEX('Snakeden MR'!$I$4:$J$3028,MATCH($A694,'Snakeden MR'!$J$4:$J$3028,0),1),"-"),"@")))</f>
        <v>-</v>
      </c>
      <c r="E694" s="147" t="str">
        <f>TRIM(CLEAN(TEXT(IFERROR(INDEX('Snakeden MR'!$P$4:$Q$3028,MATCH($A694,'Snakeden MR'!$Q$4:$Q$3028,0),1),"-"),"@")))</f>
        <v>-</v>
      </c>
      <c r="F694" s="147" t="str">
        <f>TRIM(CLEAN(TEXT(IFERROR(INDEX('Snakeden MR'!$W$4:$X$3028,MATCH($A694,'Snakeden MR'!$X$4:$X$3028,0),1),"-"),"@")))</f>
        <v>Pool 4</v>
      </c>
      <c r="G694" s="159" t="str">
        <f t="shared" si="20"/>
        <v>Found</v>
      </c>
      <c r="H694" t="str" cm="1">
        <f t="array" ref="H694">IF(SUMPRODUCT((TRIM(C694:F694)&lt;&gt;"-")*1)=0,
    "No Data",
    IF(COUNTIF(C694:F694,INDEX(_xlfn._xlws.FILTER(C694:F694,TRIM(C694:F694)&lt;&gt;"-"),1))=SUMPRODUCT((TRIM(C694:F694)&lt;&gt;"-")*1),
    "No Change",
    "Change"))</f>
        <v>No Change</v>
      </c>
      <c r="I694" s="159"/>
      <c r="J694"/>
      <c r="K694" s="163"/>
      <c r="L694" s="147" t="str">
        <f>TRIM(CLEAN(TEXT(IFERROR(INDEX('Glade MR'!$B$4:$C$3000,MATCH($A694,'Glade MR'!$C$4:$C$3000,0),1),"-"),"@")))</f>
        <v>-</v>
      </c>
      <c r="M694" s="147" t="str">
        <f>TRIM(CLEAN(TEXT(IFERROR(INDEX('Glade MR'!$I$4:$J$3000,MATCH($A694,'Glade MR'!$J$4:$J$3000,0),1),"-"),"@")))</f>
        <v>-</v>
      </c>
      <c r="N694" s="147" t="str">
        <f>TRIM(CLEAN(TEXT(IFERROR(INDEX('Glade MR'!$P$4:$Q$3000,MATCH($A694,'Glade MR'!$Q$4:$Q$3000,0),1),"-"),"@")))</f>
        <v>-</v>
      </c>
      <c r="O694" s="147" t="str">
        <f>TRIM(CLEAN(TEXT(IFERROR(INDEX('Glade MR'!$W$4:$X$3000,MATCH($A694,'Glade MR'!$X$4:$X$3000,0),1),"-"),"@")))</f>
        <v>-</v>
      </c>
      <c r="P694" s="159" t="str">
        <f t="shared" si="21"/>
        <v>Not Found</v>
      </c>
      <c r="Q694" t="str" cm="1">
        <f t="array" ref="Q694">IF(SUMPRODUCT((TRIM(L694:O694)&lt;&gt;"-")*1)=0,
    "No Data",
    IF(COUNTIF(L694:O694,INDEX(_xlfn._xlws.FILTER(L694:O694,TRIM(L694:O694)&lt;&gt;"-"),1))=SUMPRODUCT((TRIM(L694:O694)&lt;&gt;"-")*1),
    "No Change",
    "Change"))</f>
        <v>No Data</v>
      </c>
      <c r="R694" s="159"/>
      <c r="S694" s="111"/>
    </row>
    <row r="695" spans="1:19" x14ac:dyDescent="0.3">
      <c r="A695" t="s">
        <v>1640</v>
      </c>
      <c r="B695" t="s">
        <v>1145</v>
      </c>
      <c r="C695" s="160" t="str">
        <f>TRIM(CLEAN(TEXT(IFERROR(INDEX('Snakeden MR'!$B$4:$C$3028,MATCH($A695,'Snakeden MR'!$C$4:$C$3028,0),1),"-"),"@")))</f>
        <v>-</v>
      </c>
      <c r="D695" s="147" t="str">
        <f>TRIM(CLEAN(TEXT(IFERROR(INDEX('Snakeden MR'!$I$4:$J$3028,MATCH($A695,'Snakeden MR'!$J$4:$J$3028,0),1),"-"),"@")))</f>
        <v>-</v>
      </c>
      <c r="E695" s="147" t="str">
        <f>TRIM(CLEAN(TEXT(IFERROR(INDEX('Snakeden MR'!$P$4:$Q$3028,MATCH($A695,'Snakeden MR'!$Q$4:$Q$3028,0),1),"-"),"@")))</f>
        <v>-</v>
      </c>
      <c r="F695" s="147" t="str">
        <f>TRIM(CLEAN(TEXT(IFERROR(INDEX('Snakeden MR'!$W$4:$X$3028,MATCH($A695,'Snakeden MR'!$X$4:$X$3028,0),1),"-"),"@")))</f>
        <v>-</v>
      </c>
      <c r="G695" s="159" t="str">
        <f t="shared" si="20"/>
        <v>Not Found</v>
      </c>
      <c r="H695" t="str" cm="1">
        <f t="array" ref="H695">IF(SUMPRODUCT((TRIM(C695:F695)&lt;&gt;"-")*1)=0,
    "No Data",
    IF(COUNTIF(C695:F695,INDEX(_xlfn._xlws.FILTER(C695:F695,TRIM(C695:F695)&lt;&gt;"-"),1))=SUMPRODUCT((TRIM(C695:F695)&lt;&gt;"-")*1),
    "No Change",
    "Change"))</f>
        <v>No Data</v>
      </c>
      <c r="I695" s="159"/>
      <c r="J695"/>
      <c r="K695" s="163"/>
      <c r="L695" s="147" t="str">
        <f>TRIM(CLEAN(TEXT(IFERROR(INDEX('Glade MR'!$B$4:$C$3000,MATCH($A695,'Glade MR'!$C$4:$C$3000,0),1),"-"),"@")))</f>
        <v>-</v>
      </c>
      <c r="M695" s="147" t="str">
        <f>TRIM(CLEAN(TEXT(IFERROR(INDEX('Glade MR'!$I$4:$J$3000,MATCH($A695,'Glade MR'!$J$4:$J$3000,0),1),"-"),"@")))</f>
        <v>-</v>
      </c>
      <c r="N695" s="147" t="str">
        <f>TRIM(CLEAN(TEXT(IFERROR(INDEX('Glade MR'!$P$4:$Q$3000,MATCH($A695,'Glade MR'!$Q$4:$Q$3000,0),1),"-"),"@")))</f>
        <v>-</v>
      </c>
      <c r="O695" s="147" t="str">
        <f>TRIM(CLEAN(TEXT(IFERROR(INDEX('Glade MR'!$W$4:$X$3000,MATCH($A695,'Glade MR'!$X$4:$X$3000,0),1),"-"),"@")))</f>
        <v>-</v>
      </c>
      <c r="P695" s="159" t="str">
        <f t="shared" si="21"/>
        <v>Not Found</v>
      </c>
      <c r="Q695" t="str" cm="1">
        <f t="array" ref="Q695">IF(SUMPRODUCT((TRIM(L695:O695)&lt;&gt;"-")*1)=0,
    "No Data",
    IF(COUNTIF(L695:O695,INDEX(_xlfn._xlws.FILTER(L695:O695,TRIM(L695:O695)&lt;&gt;"-"),1))=SUMPRODUCT((TRIM(L695:O695)&lt;&gt;"-")*1),
    "No Change",
    "Change"))</f>
        <v>No Data</v>
      </c>
      <c r="R695" s="159"/>
      <c r="S695" s="111"/>
    </row>
    <row r="696" spans="1:19" x14ac:dyDescent="0.3">
      <c r="A696" t="s">
        <v>305</v>
      </c>
      <c r="B696" t="s">
        <v>1145</v>
      </c>
      <c r="C696" s="160" t="str">
        <f>TRIM(CLEAN(TEXT(IFERROR(INDEX('Snakeden MR'!$B$4:$C$3028,MATCH($A696,'Snakeden MR'!$C$4:$C$3028,0),1),"-"),"@")))</f>
        <v>-</v>
      </c>
      <c r="D696" s="147" t="str">
        <f>TRIM(CLEAN(TEXT(IFERROR(INDEX('Snakeden MR'!$I$4:$J$3028,MATCH($A696,'Snakeden MR'!$J$4:$J$3028,0),1),"-"),"@")))</f>
        <v>Pool 8</v>
      </c>
      <c r="E696" s="147" t="str">
        <f>TRIM(CLEAN(TEXT(IFERROR(INDEX('Snakeden MR'!$P$4:$Q$3028,MATCH($A696,'Snakeden MR'!$Q$4:$Q$3028,0),1),"-"),"@")))</f>
        <v>-</v>
      </c>
      <c r="F696" s="147" t="str">
        <f>TRIM(CLEAN(TEXT(IFERROR(INDEX('Snakeden MR'!$W$4:$X$3028,MATCH($A696,'Snakeden MR'!$X$4:$X$3028,0),1),"-"),"@")))</f>
        <v>-</v>
      </c>
      <c r="G696" s="159" t="str">
        <f t="shared" si="20"/>
        <v>Found</v>
      </c>
      <c r="H696" t="str" cm="1">
        <f t="array" ref="H696">IF(SUMPRODUCT((TRIM(C696:F696)&lt;&gt;"-")*1)=0,
    "No Data",
    IF(COUNTIF(C696:F696,INDEX(_xlfn._xlws.FILTER(C696:F696,TRIM(C696:F696)&lt;&gt;"-"),1))=SUMPRODUCT((TRIM(C696:F696)&lt;&gt;"-")*1),
    "No Change",
    "Change"))</f>
        <v>No Change</v>
      </c>
      <c r="I696" s="159"/>
      <c r="J696"/>
      <c r="K696" s="163"/>
      <c r="L696" s="147" t="str">
        <f>TRIM(CLEAN(TEXT(IFERROR(INDEX('Glade MR'!$B$4:$C$3000,MATCH($A696,'Glade MR'!$C$4:$C$3000,0),1),"-"),"@")))</f>
        <v>-</v>
      </c>
      <c r="M696" s="147" t="str">
        <f>TRIM(CLEAN(TEXT(IFERROR(INDEX('Glade MR'!$I$4:$J$3000,MATCH($A696,'Glade MR'!$J$4:$J$3000,0),1),"-"),"@")))</f>
        <v>-</v>
      </c>
      <c r="N696" s="147" t="str">
        <f>TRIM(CLEAN(TEXT(IFERROR(INDEX('Glade MR'!$P$4:$Q$3000,MATCH($A696,'Glade MR'!$Q$4:$Q$3000,0),1),"-"),"@")))</f>
        <v>-</v>
      </c>
      <c r="O696" s="147" t="str">
        <f>TRIM(CLEAN(TEXT(IFERROR(INDEX('Glade MR'!$W$4:$X$3000,MATCH($A696,'Glade MR'!$X$4:$X$3000,0),1),"-"),"@")))</f>
        <v>-</v>
      </c>
      <c r="P696" s="159" t="str">
        <f t="shared" si="21"/>
        <v>Not Found</v>
      </c>
      <c r="Q696" t="str" cm="1">
        <f t="array" ref="Q696">IF(SUMPRODUCT((TRIM(L696:O696)&lt;&gt;"-")*1)=0,
    "No Data",
    IF(COUNTIF(L696:O696,INDEX(_xlfn._xlws.FILTER(L696:O696,TRIM(L696:O696)&lt;&gt;"-"),1))=SUMPRODUCT((TRIM(L696:O696)&lt;&gt;"-")*1),
    "No Change",
    "Change"))</f>
        <v>No Data</v>
      </c>
      <c r="R696" s="159"/>
      <c r="S696" s="111"/>
    </row>
    <row r="697" spans="1:19" x14ac:dyDescent="0.3">
      <c r="A697" t="s">
        <v>1641</v>
      </c>
      <c r="B697" t="s">
        <v>1137</v>
      </c>
      <c r="C697" s="160" t="str">
        <f>TRIM(CLEAN(TEXT(IFERROR(INDEX('Snakeden MR'!$B$4:$C$3028,MATCH($A697,'Snakeden MR'!$C$4:$C$3028,0),1),"-"),"@")))</f>
        <v>-</v>
      </c>
      <c r="D697" s="147" t="str">
        <f>TRIM(CLEAN(TEXT(IFERROR(INDEX('Snakeden MR'!$I$4:$J$3028,MATCH($A697,'Snakeden MR'!$J$4:$J$3028,0),1),"-"),"@")))</f>
        <v>-</v>
      </c>
      <c r="E697" s="147" t="str">
        <f>TRIM(CLEAN(TEXT(IFERROR(INDEX('Snakeden MR'!$P$4:$Q$3028,MATCH($A697,'Snakeden MR'!$Q$4:$Q$3028,0),1),"-"),"@")))</f>
        <v>-</v>
      </c>
      <c r="F697" s="147" t="str">
        <f>TRIM(CLEAN(TEXT(IFERROR(INDEX('Snakeden MR'!$W$4:$X$3028,MATCH($A697,'Snakeden MR'!$X$4:$X$3028,0),1),"-"),"@")))</f>
        <v>-</v>
      </c>
      <c r="G697" s="159" t="str">
        <f t="shared" si="20"/>
        <v>Not Found</v>
      </c>
      <c r="H697" t="str" cm="1">
        <f t="array" ref="H697">IF(SUMPRODUCT((TRIM(C697:F697)&lt;&gt;"-")*1)=0,
    "No Data",
    IF(COUNTIF(C697:F697,INDEX(_xlfn._xlws.FILTER(C697:F697,TRIM(C697:F697)&lt;&gt;"-"),1))=SUMPRODUCT((TRIM(C697:F697)&lt;&gt;"-")*1),
    "No Change",
    "Change"))</f>
        <v>No Data</v>
      </c>
      <c r="I697" s="159"/>
      <c r="J697"/>
      <c r="K697" s="163"/>
      <c r="L697" s="147" t="str">
        <f>TRIM(CLEAN(TEXT(IFERROR(INDEX('Glade MR'!$B$4:$C$3000,MATCH($A697,'Glade MR'!$C$4:$C$3000,0),1),"-"),"@")))</f>
        <v>-</v>
      </c>
      <c r="M697" s="147" t="str">
        <f>TRIM(CLEAN(TEXT(IFERROR(INDEX('Glade MR'!$I$4:$J$3000,MATCH($A697,'Glade MR'!$J$4:$J$3000,0),1),"-"),"@")))</f>
        <v>-</v>
      </c>
      <c r="N697" s="147" t="str">
        <f>TRIM(CLEAN(TEXT(IFERROR(INDEX('Glade MR'!$P$4:$Q$3000,MATCH($A697,'Glade MR'!$Q$4:$Q$3000,0),1),"-"),"@")))</f>
        <v>-</v>
      </c>
      <c r="O697" s="147" t="str">
        <f>TRIM(CLEAN(TEXT(IFERROR(INDEX('Glade MR'!$W$4:$X$3000,MATCH($A697,'Glade MR'!$X$4:$X$3000,0),1),"-"),"@")))</f>
        <v>-</v>
      </c>
      <c r="P697" s="159" t="str">
        <f t="shared" si="21"/>
        <v>Not Found</v>
      </c>
      <c r="Q697" t="str" cm="1">
        <f t="array" ref="Q697">IF(SUMPRODUCT((TRIM(L697:O697)&lt;&gt;"-")*1)=0,
    "No Data",
    IF(COUNTIF(L697:O697,INDEX(_xlfn._xlws.FILTER(L697:O697,TRIM(L697:O697)&lt;&gt;"-"),1))=SUMPRODUCT((TRIM(L697:O697)&lt;&gt;"-")*1),
    "No Change",
    "Change"))</f>
        <v>No Data</v>
      </c>
      <c r="R697" s="159"/>
      <c r="S697" s="111"/>
    </row>
    <row r="698" spans="1:19" x14ac:dyDescent="0.3">
      <c r="A698" t="s">
        <v>1642</v>
      </c>
      <c r="B698" t="s">
        <v>1145</v>
      </c>
      <c r="C698" s="160" t="str">
        <f>TRIM(CLEAN(TEXT(IFERROR(INDEX('Snakeden MR'!$B$4:$C$3028,MATCH($A698,'Snakeden MR'!$C$4:$C$3028,0),1),"-"),"@")))</f>
        <v>-</v>
      </c>
      <c r="D698" s="147" t="str">
        <f>TRIM(CLEAN(TEXT(IFERROR(INDEX('Snakeden MR'!$I$4:$J$3028,MATCH($A698,'Snakeden MR'!$J$4:$J$3028,0),1),"-"),"@")))</f>
        <v>-</v>
      </c>
      <c r="E698" s="147" t="str">
        <f>TRIM(CLEAN(TEXT(IFERROR(INDEX('Snakeden MR'!$P$4:$Q$3028,MATCH($A698,'Snakeden MR'!$Q$4:$Q$3028,0),1),"-"),"@")))</f>
        <v>-</v>
      </c>
      <c r="F698" s="147" t="str">
        <f>TRIM(CLEAN(TEXT(IFERROR(INDEX('Snakeden MR'!$W$4:$X$3028,MATCH($A698,'Snakeden MR'!$X$4:$X$3028,0),1),"-"),"@")))</f>
        <v>-</v>
      </c>
      <c r="G698" s="159" t="str">
        <f t="shared" si="20"/>
        <v>Not Found</v>
      </c>
      <c r="H698" t="str" cm="1">
        <f t="array" ref="H698">IF(SUMPRODUCT((TRIM(C698:F698)&lt;&gt;"-")*1)=0,
    "No Data",
    IF(COUNTIF(C698:F698,INDEX(_xlfn._xlws.FILTER(C698:F698,TRIM(C698:F698)&lt;&gt;"-"),1))=SUMPRODUCT((TRIM(C698:F698)&lt;&gt;"-")*1),
    "No Change",
    "Change"))</f>
        <v>No Data</v>
      </c>
      <c r="I698" s="159"/>
      <c r="J698"/>
      <c r="K698" s="163"/>
      <c r="L698" s="147" t="str">
        <f>TRIM(CLEAN(TEXT(IFERROR(INDEX('Glade MR'!$B$4:$C$3000,MATCH($A698,'Glade MR'!$C$4:$C$3000,0),1),"-"),"@")))</f>
        <v>-</v>
      </c>
      <c r="M698" s="147" t="str">
        <f>TRIM(CLEAN(TEXT(IFERROR(INDEX('Glade MR'!$I$4:$J$3000,MATCH($A698,'Glade MR'!$J$4:$J$3000,0),1),"-"),"@")))</f>
        <v>-</v>
      </c>
      <c r="N698" s="147" t="str">
        <f>TRIM(CLEAN(TEXT(IFERROR(INDEX('Glade MR'!$P$4:$Q$3000,MATCH($A698,'Glade MR'!$Q$4:$Q$3000,0),1),"-"),"@")))</f>
        <v>-</v>
      </c>
      <c r="O698" s="147" t="str">
        <f>TRIM(CLEAN(TEXT(IFERROR(INDEX('Glade MR'!$W$4:$X$3000,MATCH($A698,'Glade MR'!$X$4:$X$3000,0),1),"-"),"@")))</f>
        <v>-</v>
      </c>
      <c r="P698" s="159" t="str">
        <f t="shared" si="21"/>
        <v>Not Found</v>
      </c>
      <c r="Q698" t="str" cm="1">
        <f t="array" ref="Q698">IF(SUMPRODUCT((TRIM(L698:O698)&lt;&gt;"-")*1)=0,
    "No Data",
    IF(COUNTIF(L698:O698,INDEX(_xlfn._xlws.FILTER(L698:O698,TRIM(L698:O698)&lt;&gt;"-"),1))=SUMPRODUCT((TRIM(L698:O698)&lt;&gt;"-")*1),
    "No Change",
    "Change"))</f>
        <v>No Data</v>
      </c>
      <c r="R698" s="159"/>
      <c r="S698" s="111"/>
    </row>
    <row r="699" spans="1:19" x14ac:dyDescent="0.3">
      <c r="A699" t="s">
        <v>1643</v>
      </c>
      <c r="B699" t="s">
        <v>1145</v>
      </c>
      <c r="C699" s="160" t="str">
        <f>TRIM(CLEAN(TEXT(IFERROR(INDEX('Snakeden MR'!$B$4:$C$3028,MATCH($A699,'Snakeden MR'!$C$4:$C$3028,0),1),"-"),"@")))</f>
        <v>-</v>
      </c>
      <c r="D699" s="147" t="str">
        <f>TRIM(CLEAN(TEXT(IFERROR(INDEX('Snakeden MR'!$I$4:$J$3028,MATCH($A699,'Snakeden MR'!$J$4:$J$3028,0),1),"-"),"@")))</f>
        <v>-</v>
      </c>
      <c r="E699" s="147" t="str">
        <f>TRIM(CLEAN(TEXT(IFERROR(INDEX('Snakeden MR'!$P$4:$Q$3028,MATCH($A699,'Snakeden MR'!$Q$4:$Q$3028,0),1),"-"),"@")))</f>
        <v>-</v>
      </c>
      <c r="F699" s="147" t="str">
        <f>TRIM(CLEAN(TEXT(IFERROR(INDEX('Snakeden MR'!$W$4:$X$3028,MATCH($A699,'Snakeden MR'!$X$4:$X$3028,0),1),"-"),"@")))</f>
        <v>-</v>
      </c>
      <c r="G699" s="159" t="str">
        <f t="shared" si="20"/>
        <v>Not Found</v>
      </c>
      <c r="H699" t="str" cm="1">
        <f t="array" ref="H699">IF(SUMPRODUCT((TRIM(C699:F699)&lt;&gt;"-")*1)=0,
    "No Data",
    IF(COUNTIF(C699:F699,INDEX(_xlfn._xlws.FILTER(C699:F699,TRIM(C699:F699)&lt;&gt;"-"),1))=SUMPRODUCT((TRIM(C699:F699)&lt;&gt;"-")*1),
    "No Change",
    "Change"))</f>
        <v>No Data</v>
      </c>
      <c r="I699" s="159"/>
      <c r="J699"/>
      <c r="K699" s="163"/>
      <c r="L699" s="147" t="str">
        <f>TRIM(CLEAN(TEXT(IFERROR(INDEX('Glade MR'!$B$4:$C$3000,MATCH($A699,'Glade MR'!$C$4:$C$3000,0),1),"-"),"@")))</f>
        <v>-</v>
      </c>
      <c r="M699" s="147" t="str">
        <f>TRIM(CLEAN(TEXT(IFERROR(INDEX('Glade MR'!$I$4:$J$3000,MATCH($A699,'Glade MR'!$J$4:$J$3000,0),1),"-"),"@")))</f>
        <v>-</v>
      </c>
      <c r="N699" s="147" t="str">
        <f>TRIM(CLEAN(TEXT(IFERROR(INDEX('Glade MR'!$P$4:$Q$3000,MATCH($A699,'Glade MR'!$Q$4:$Q$3000,0),1),"-"),"@")))</f>
        <v>-</v>
      </c>
      <c r="O699" s="147" t="str">
        <f>TRIM(CLEAN(TEXT(IFERROR(INDEX('Glade MR'!$W$4:$X$3000,MATCH($A699,'Glade MR'!$X$4:$X$3000,0),1),"-"),"@")))</f>
        <v>-</v>
      </c>
      <c r="P699" s="159" t="str">
        <f t="shared" si="21"/>
        <v>Not Found</v>
      </c>
      <c r="Q699" t="str" cm="1">
        <f t="array" ref="Q699">IF(SUMPRODUCT((TRIM(L699:O699)&lt;&gt;"-")*1)=0,
    "No Data",
    IF(COUNTIF(L699:O699,INDEX(_xlfn._xlws.FILTER(L699:O699,TRIM(L699:O699)&lt;&gt;"-"),1))=SUMPRODUCT((TRIM(L699:O699)&lt;&gt;"-")*1),
    "No Change",
    "Change"))</f>
        <v>No Data</v>
      </c>
      <c r="R699" s="159"/>
      <c r="S699" s="111"/>
    </row>
    <row r="700" spans="1:19" x14ac:dyDescent="0.3">
      <c r="A700" t="s">
        <v>245</v>
      </c>
      <c r="B700" t="s">
        <v>1145</v>
      </c>
      <c r="C700" s="160" t="str">
        <f>TRIM(CLEAN(TEXT(IFERROR(INDEX('Snakeden MR'!$B$4:$C$3028,MATCH($A700,'Snakeden MR'!$C$4:$C$3028,0),1),"-"),"@")))</f>
        <v>-</v>
      </c>
      <c r="D700" s="147" t="str">
        <f>TRIM(CLEAN(TEXT(IFERROR(INDEX('Snakeden MR'!$I$4:$J$3028,MATCH($A700,'Snakeden MR'!$J$4:$J$3028,0),1),"-"),"@")))</f>
        <v>-</v>
      </c>
      <c r="E700" s="147" t="str">
        <f>TRIM(CLEAN(TEXT(IFERROR(INDEX('Snakeden MR'!$P$4:$Q$3028,MATCH($A700,'Snakeden MR'!$Q$4:$Q$3028,0),1),"-"),"@")))</f>
        <v>Riffle 1</v>
      </c>
      <c r="F700" s="147" t="str">
        <f>TRIM(CLEAN(TEXT(IFERROR(INDEX('Snakeden MR'!$W$4:$X$3028,MATCH($A700,'Snakeden MR'!$X$4:$X$3028,0),1),"-"),"@")))</f>
        <v>-</v>
      </c>
      <c r="G700" s="159" t="str">
        <f t="shared" si="20"/>
        <v>Found</v>
      </c>
      <c r="H700" t="str" cm="1">
        <f t="array" ref="H700">IF(SUMPRODUCT((TRIM(C700:F700)&lt;&gt;"-")*1)=0,
    "No Data",
    IF(COUNTIF(C700:F700,INDEX(_xlfn._xlws.FILTER(C700:F700,TRIM(C700:F700)&lt;&gt;"-"),1))=SUMPRODUCT((TRIM(C700:F700)&lt;&gt;"-")*1),
    "No Change",
    "Change"))</f>
        <v>No Change</v>
      </c>
      <c r="I700" s="159"/>
      <c r="J700"/>
      <c r="K700" s="163"/>
      <c r="L700" s="147" t="str">
        <f>TRIM(CLEAN(TEXT(IFERROR(INDEX('Glade MR'!$B$4:$C$3000,MATCH($A700,'Glade MR'!$C$4:$C$3000,0),1),"-"),"@")))</f>
        <v>-</v>
      </c>
      <c r="M700" s="147" t="str">
        <f>TRIM(CLEAN(TEXT(IFERROR(INDEX('Glade MR'!$I$4:$J$3000,MATCH($A700,'Glade MR'!$J$4:$J$3000,0),1),"-"),"@")))</f>
        <v>-</v>
      </c>
      <c r="N700" s="147" t="str">
        <f>TRIM(CLEAN(TEXT(IFERROR(INDEX('Glade MR'!$P$4:$Q$3000,MATCH($A700,'Glade MR'!$Q$4:$Q$3000,0),1),"-"),"@")))</f>
        <v>-</v>
      </c>
      <c r="O700" s="147" t="str">
        <f>TRIM(CLEAN(TEXT(IFERROR(INDEX('Glade MR'!$W$4:$X$3000,MATCH($A700,'Glade MR'!$X$4:$X$3000,0),1),"-"),"@")))</f>
        <v>-</v>
      </c>
      <c r="P700" s="159" t="str">
        <f t="shared" si="21"/>
        <v>Not Found</v>
      </c>
      <c r="Q700" t="str" cm="1">
        <f t="array" ref="Q700">IF(SUMPRODUCT((TRIM(L700:O700)&lt;&gt;"-")*1)=0,
    "No Data",
    IF(COUNTIF(L700:O700,INDEX(_xlfn._xlws.FILTER(L700:O700,TRIM(L700:O700)&lt;&gt;"-"),1))=SUMPRODUCT((TRIM(L700:O700)&lt;&gt;"-")*1),
    "No Change",
    "Change"))</f>
        <v>No Data</v>
      </c>
      <c r="R700" s="159"/>
      <c r="S700" s="111"/>
    </row>
    <row r="701" spans="1:19" x14ac:dyDescent="0.3">
      <c r="A701" t="s">
        <v>1644</v>
      </c>
      <c r="B701" t="s">
        <v>1145</v>
      </c>
      <c r="C701" s="160" t="str">
        <f>TRIM(CLEAN(TEXT(IFERROR(INDEX('Snakeden MR'!$B$4:$C$3028,MATCH($A701,'Snakeden MR'!$C$4:$C$3028,0),1),"-"),"@")))</f>
        <v>-</v>
      </c>
      <c r="D701" s="147" t="str">
        <f>TRIM(CLEAN(TEXT(IFERROR(INDEX('Snakeden MR'!$I$4:$J$3028,MATCH($A701,'Snakeden MR'!$J$4:$J$3028,0),1),"-"),"@")))</f>
        <v>-</v>
      </c>
      <c r="E701" s="147" t="str">
        <f>TRIM(CLEAN(TEXT(IFERROR(INDEX('Snakeden MR'!$P$4:$Q$3028,MATCH($A701,'Snakeden MR'!$Q$4:$Q$3028,0),1),"-"),"@")))</f>
        <v>-</v>
      </c>
      <c r="F701" s="147" t="str">
        <f>TRIM(CLEAN(TEXT(IFERROR(INDEX('Snakeden MR'!$W$4:$X$3028,MATCH($A701,'Snakeden MR'!$X$4:$X$3028,0),1),"-"),"@")))</f>
        <v>-</v>
      </c>
      <c r="G701" s="159" t="str">
        <f t="shared" si="20"/>
        <v>Not Found</v>
      </c>
      <c r="H701" t="str" cm="1">
        <f t="array" ref="H701">IF(SUMPRODUCT((TRIM(C701:F701)&lt;&gt;"-")*1)=0,
    "No Data",
    IF(COUNTIF(C701:F701,INDEX(_xlfn._xlws.FILTER(C701:F701,TRIM(C701:F701)&lt;&gt;"-"),1))=SUMPRODUCT((TRIM(C701:F701)&lt;&gt;"-")*1),
    "No Change",
    "Change"))</f>
        <v>No Data</v>
      </c>
      <c r="I701" s="159"/>
      <c r="J701"/>
      <c r="K701" s="163"/>
      <c r="L701" s="147" t="str">
        <f>TRIM(CLEAN(TEXT(IFERROR(INDEX('Glade MR'!$B$4:$C$3000,MATCH($A701,'Glade MR'!$C$4:$C$3000,0),1),"-"),"@")))</f>
        <v>-</v>
      </c>
      <c r="M701" s="147" t="str">
        <f>TRIM(CLEAN(TEXT(IFERROR(INDEX('Glade MR'!$I$4:$J$3000,MATCH($A701,'Glade MR'!$J$4:$J$3000,0),1),"-"),"@")))</f>
        <v>-</v>
      </c>
      <c r="N701" s="147" t="str">
        <f>TRIM(CLEAN(TEXT(IFERROR(INDEX('Glade MR'!$P$4:$Q$3000,MATCH($A701,'Glade MR'!$Q$4:$Q$3000,0),1),"-"),"@")))</f>
        <v>-</v>
      </c>
      <c r="O701" s="147" t="str">
        <f>TRIM(CLEAN(TEXT(IFERROR(INDEX('Glade MR'!$W$4:$X$3000,MATCH($A701,'Glade MR'!$X$4:$X$3000,0),1),"-"),"@")))</f>
        <v>-</v>
      </c>
      <c r="P701" s="159" t="str">
        <f t="shared" si="21"/>
        <v>Not Found</v>
      </c>
      <c r="Q701" t="str" cm="1">
        <f t="array" ref="Q701">IF(SUMPRODUCT((TRIM(L701:O701)&lt;&gt;"-")*1)=0,
    "No Data",
    IF(COUNTIF(L701:O701,INDEX(_xlfn._xlws.FILTER(L701:O701,TRIM(L701:O701)&lt;&gt;"-"),1))=SUMPRODUCT((TRIM(L701:O701)&lt;&gt;"-")*1),
    "No Change",
    "Change"))</f>
        <v>No Data</v>
      </c>
      <c r="R701" s="159"/>
      <c r="S701" s="111"/>
    </row>
    <row r="702" spans="1:19" x14ac:dyDescent="0.3">
      <c r="A702" t="s">
        <v>1645</v>
      </c>
      <c r="B702" t="s">
        <v>1145</v>
      </c>
      <c r="C702" s="160" t="str">
        <f>TRIM(CLEAN(TEXT(IFERROR(INDEX('Snakeden MR'!$B$4:$C$3028,MATCH($A702,'Snakeden MR'!$C$4:$C$3028,0),1),"-"),"@")))</f>
        <v>-</v>
      </c>
      <c r="D702" s="147" t="str">
        <f>TRIM(CLEAN(TEXT(IFERROR(INDEX('Snakeden MR'!$I$4:$J$3028,MATCH($A702,'Snakeden MR'!$J$4:$J$3028,0),1),"-"),"@")))</f>
        <v>-</v>
      </c>
      <c r="E702" s="147" t="str">
        <f>TRIM(CLEAN(TEXT(IFERROR(INDEX('Snakeden MR'!$P$4:$Q$3028,MATCH($A702,'Snakeden MR'!$Q$4:$Q$3028,0),1),"-"),"@")))</f>
        <v>-</v>
      </c>
      <c r="F702" s="147" t="str">
        <f>TRIM(CLEAN(TEXT(IFERROR(INDEX('Snakeden MR'!$W$4:$X$3028,MATCH($A702,'Snakeden MR'!$X$4:$X$3028,0),1),"-"),"@")))</f>
        <v>-</v>
      </c>
      <c r="G702" s="159" t="str">
        <f t="shared" si="20"/>
        <v>Not Found</v>
      </c>
      <c r="H702" t="str" cm="1">
        <f t="array" ref="H702">IF(SUMPRODUCT((TRIM(C702:F702)&lt;&gt;"-")*1)=0,
    "No Data",
    IF(COUNTIF(C702:F702,INDEX(_xlfn._xlws.FILTER(C702:F702,TRIM(C702:F702)&lt;&gt;"-"),1))=SUMPRODUCT((TRIM(C702:F702)&lt;&gt;"-")*1),
    "No Change",
    "Change"))</f>
        <v>No Data</v>
      </c>
      <c r="I702" s="159"/>
      <c r="J702"/>
      <c r="K702" s="163"/>
      <c r="L702" s="147" t="str">
        <f>TRIM(CLEAN(TEXT(IFERROR(INDEX('Glade MR'!$B$4:$C$3000,MATCH($A702,'Glade MR'!$C$4:$C$3000,0),1),"-"),"@")))</f>
        <v>-</v>
      </c>
      <c r="M702" s="147" t="str">
        <f>TRIM(CLEAN(TEXT(IFERROR(INDEX('Glade MR'!$I$4:$J$3000,MATCH($A702,'Glade MR'!$J$4:$J$3000,0),1),"-"),"@")))</f>
        <v>-</v>
      </c>
      <c r="N702" s="147" t="str">
        <f>TRIM(CLEAN(TEXT(IFERROR(INDEX('Glade MR'!$P$4:$Q$3000,MATCH($A702,'Glade MR'!$Q$4:$Q$3000,0),1),"-"),"@")))</f>
        <v>-</v>
      </c>
      <c r="O702" s="147" t="str">
        <f>TRIM(CLEAN(TEXT(IFERROR(INDEX('Glade MR'!$W$4:$X$3000,MATCH($A702,'Glade MR'!$X$4:$X$3000,0),1),"-"),"@")))</f>
        <v>-</v>
      </c>
      <c r="P702" s="159" t="str">
        <f t="shared" si="21"/>
        <v>Not Found</v>
      </c>
      <c r="Q702" t="str" cm="1">
        <f t="array" ref="Q702">IF(SUMPRODUCT((TRIM(L702:O702)&lt;&gt;"-")*1)=0,
    "No Data",
    IF(COUNTIF(L702:O702,INDEX(_xlfn._xlws.FILTER(L702:O702,TRIM(L702:O702)&lt;&gt;"-"),1))=SUMPRODUCT((TRIM(L702:O702)&lt;&gt;"-")*1),
    "No Change",
    "Change"))</f>
        <v>No Data</v>
      </c>
      <c r="R702" s="159"/>
      <c r="S702" s="111"/>
    </row>
    <row r="703" spans="1:19" x14ac:dyDescent="0.3">
      <c r="A703" t="s">
        <v>1646</v>
      </c>
      <c r="B703" t="s">
        <v>1145</v>
      </c>
      <c r="C703" s="160" t="str">
        <f>TRIM(CLEAN(TEXT(IFERROR(INDEX('Snakeden MR'!$B$4:$C$3028,MATCH($A703,'Snakeden MR'!$C$4:$C$3028,0),1),"-"),"@")))</f>
        <v>-</v>
      </c>
      <c r="D703" s="147" t="str">
        <f>TRIM(CLEAN(TEXT(IFERROR(INDEX('Snakeden MR'!$I$4:$J$3028,MATCH($A703,'Snakeden MR'!$J$4:$J$3028,0),1),"-"),"@")))</f>
        <v>-</v>
      </c>
      <c r="E703" s="147" t="str">
        <f>TRIM(CLEAN(TEXT(IFERROR(INDEX('Snakeden MR'!$P$4:$Q$3028,MATCH($A703,'Snakeden MR'!$Q$4:$Q$3028,0),1),"-"),"@")))</f>
        <v>-</v>
      </c>
      <c r="F703" s="147" t="str">
        <f>TRIM(CLEAN(TEXT(IFERROR(INDEX('Snakeden MR'!$W$4:$X$3028,MATCH($A703,'Snakeden MR'!$X$4:$X$3028,0),1),"-"),"@")))</f>
        <v>-</v>
      </c>
      <c r="G703" s="159" t="str">
        <f t="shared" si="20"/>
        <v>Not Found</v>
      </c>
      <c r="H703" t="str" cm="1">
        <f t="array" ref="H703">IF(SUMPRODUCT((TRIM(C703:F703)&lt;&gt;"-")*1)=0,
    "No Data",
    IF(COUNTIF(C703:F703,INDEX(_xlfn._xlws.FILTER(C703:F703,TRIM(C703:F703)&lt;&gt;"-"),1))=SUMPRODUCT((TRIM(C703:F703)&lt;&gt;"-")*1),
    "No Change",
    "Change"))</f>
        <v>No Data</v>
      </c>
      <c r="I703" s="159"/>
      <c r="J703"/>
      <c r="K703" s="163"/>
      <c r="L703" s="147" t="str">
        <f>TRIM(CLEAN(TEXT(IFERROR(INDEX('Glade MR'!$B$4:$C$3000,MATCH($A703,'Glade MR'!$C$4:$C$3000,0),1),"-"),"@")))</f>
        <v>-</v>
      </c>
      <c r="M703" s="147" t="str">
        <f>TRIM(CLEAN(TEXT(IFERROR(INDEX('Glade MR'!$I$4:$J$3000,MATCH($A703,'Glade MR'!$J$4:$J$3000,0),1),"-"),"@")))</f>
        <v>-</v>
      </c>
      <c r="N703" s="147" t="str">
        <f>TRIM(CLEAN(TEXT(IFERROR(INDEX('Glade MR'!$P$4:$Q$3000,MATCH($A703,'Glade MR'!$Q$4:$Q$3000,0),1),"-"),"@")))</f>
        <v>-</v>
      </c>
      <c r="O703" s="147" t="str">
        <f>TRIM(CLEAN(TEXT(IFERROR(INDEX('Glade MR'!$W$4:$X$3000,MATCH($A703,'Glade MR'!$X$4:$X$3000,0),1),"-"),"@")))</f>
        <v>-</v>
      </c>
      <c r="P703" s="159" t="str">
        <f t="shared" si="21"/>
        <v>Not Found</v>
      </c>
      <c r="Q703" t="str" cm="1">
        <f t="array" ref="Q703">IF(SUMPRODUCT((TRIM(L703:O703)&lt;&gt;"-")*1)=0,
    "No Data",
    IF(COUNTIF(L703:O703,INDEX(_xlfn._xlws.FILTER(L703:O703,TRIM(L703:O703)&lt;&gt;"-"),1))=SUMPRODUCT((TRIM(L703:O703)&lt;&gt;"-")*1),
    "No Change",
    "Change"))</f>
        <v>No Data</v>
      </c>
      <c r="R703" s="159"/>
      <c r="S703" s="111"/>
    </row>
    <row r="704" spans="1:19" x14ac:dyDescent="0.3">
      <c r="A704" t="s">
        <v>1647</v>
      </c>
      <c r="B704" t="s">
        <v>1145</v>
      </c>
      <c r="C704" s="160" t="str">
        <f>TRIM(CLEAN(TEXT(IFERROR(INDEX('Snakeden MR'!$B$4:$C$3028,MATCH($A704,'Snakeden MR'!$C$4:$C$3028,0),1),"-"),"@")))</f>
        <v>-</v>
      </c>
      <c r="D704" s="147" t="str">
        <f>TRIM(CLEAN(TEXT(IFERROR(INDEX('Snakeden MR'!$I$4:$J$3028,MATCH($A704,'Snakeden MR'!$J$4:$J$3028,0),1),"-"),"@")))</f>
        <v>-</v>
      </c>
      <c r="E704" s="147" t="str">
        <f>TRIM(CLEAN(TEXT(IFERROR(INDEX('Snakeden MR'!$P$4:$Q$3028,MATCH($A704,'Snakeden MR'!$Q$4:$Q$3028,0),1),"-"),"@")))</f>
        <v>-</v>
      </c>
      <c r="F704" s="147" t="str">
        <f>TRIM(CLEAN(TEXT(IFERROR(INDEX('Snakeden MR'!$W$4:$X$3028,MATCH($A704,'Snakeden MR'!$X$4:$X$3028,0),1),"-"),"@")))</f>
        <v>-</v>
      </c>
      <c r="G704" s="159" t="str">
        <f t="shared" si="20"/>
        <v>Not Found</v>
      </c>
      <c r="H704" t="str" cm="1">
        <f t="array" ref="H704">IF(SUMPRODUCT((TRIM(C704:F704)&lt;&gt;"-")*1)=0,
    "No Data",
    IF(COUNTIF(C704:F704,INDEX(_xlfn._xlws.FILTER(C704:F704,TRIM(C704:F704)&lt;&gt;"-"),1))=SUMPRODUCT((TRIM(C704:F704)&lt;&gt;"-")*1),
    "No Change",
    "Change"))</f>
        <v>No Data</v>
      </c>
      <c r="I704" s="159"/>
      <c r="J704"/>
      <c r="K704" s="163"/>
      <c r="L704" s="147" t="str">
        <f>TRIM(CLEAN(TEXT(IFERROR(INDEX('Glade MR'!$B$4:$C$3000,MATCH($A704,'Glade MR'!$C$4:$C$3000,0),1),"-"),"@")))</f>
        <v>-</v>
      </c>
      <c r="M704" s="147" t="str">
        <f>TRIM(CLEAN(TEXT(IFERROR(INDEX('Glade MR'!$I$4:$J$3000,MATCH($A704,'Glade MR'!$J$4:$J$3000,0),1),"-"),"@")))</f>
        <v>-</v>
      </c>
      <c r="N704" s="147" t="str">
        <f>TRIM(CLEAN(TEXT(IFERROR(INDEX('Glade MR'!$P$4:$Q$3000,MATCH($A704,'Glade MR'!$Q$4:$Q$3000,0),1),"-"),"@")))</f>
        <v>-</v>
      </c>
      <c r="O704" s="147" t="str">
        <f>TRIM(CLEAN(TEXT(IFERROR(INDEX('Glade MR'!$W$4:$X$3000,MATCH($A704,'Glade MR'!$X$4:$X$3000,0),1),"-"),"@")))</f>
        <v>-</v>
      </c>
      <c r="P704" s="159" t="str">
        <f t="shared" si="21"/>
        <v>Not Found</v>
      </c>
      <c r="Q704" t="str" cm="1">
        <f t="array" ref="Q704">IF(SUMPRODUCT((TRIM(L704:O704)&lt;&gt;"-")*1)=0,
    "No Data",
    IF(COUNTIF(L704:O704,INDEX(_xlfn._xlws.FILTER(L704:O704,TRIM(L704:O704)&lt;&gt;"-"),1))=SUMPRODUCT((TRIM(L704:O704)&lt;&gt;"-")*1),
    "No Change",
    "Change"))</f>
        <v>No Data</v>
      </c>
      <c r="R704" s="159"/>
      <c r="S704" s="111"/>
    </row>
    <row r="705" spans="1:19" x14ac:dyDescent="0.3">
      <c r="A705" t="s">
        <v>1648</v>
      </c>
      <c r="B705" t="s">
        <v>1145</v>
      </c>
      <c r="C705" s="160" t="str">
        <f>TRIM(CLEAN(TEXT(IFERROR(INDEX('Snakeden MR'!$B$4:$C$3028,MATCH($A705,'Snakeden MR'!$C$4:$C$3028,0),1),"-"),"@")))</f>
        <v>-</v>
      </c>
      <c r="D705" s="147" t="str">
        <f>TRIM(CLEAN(TEXT(IFERROR(INDEX('Snakeden MR'!$I$4:$J$3028,MATCH($A705,'Snakeden MR'!$J$4:$J$3028,0),1),"-"),"@")))</f>
        <v>-</v>
      </c>
      <c r="E705" s="147" t="str">
        <f>TRIM(CLEAN(TEXT(IFERROR(INDEX('Snakeden MR'!$P$4:$Q$3028,MATCH($A705,'Snakeden MR'!$Q$4:$Q$3028,0),1),"-"),"@")))</f>
        <v>-</v>
      </c>
      <c r="F705" s="147" t="str">
        <f>TRIM(CLEAN(TEXT(IFERROR(INDEX('Snakeden MR'!$W$4:$X$3028,MATCH($A705,'Snakeden MR'!$X$4:$X$3028,0),1),"-"),"@")))</f>
        <v>-</v>
      </c>
      <c r="G705" s="159" t="str">
        <f t="shared" si="20"/>
        <v>Not Found</v>
      </c>
      <c r="H705" t="str" cm="1">
        <f t="array" ref="H705">IF(SUMPRODUCT((TRIM(C705:F705)&lt;&gt;"-")*1)=0,
    "No Data",
    IF(COUNTIF(C705:F705,INDEX(_xlfn._xlws.FILTER(C705:F705,TRIM(C705:F705)&lt;&gt;"-"),1))=SUMPRODUCT((TRIM(C705:F705)&lt;&gt;"-")*1),
    "No Change",
    "Change"))</f>
        <v>No Data</v>
      </c>
      <c r="I705" s="159"/>
      <c r="J705"/>
      <c r="K705" s="163"/>
      <c r="L705" s="147" t="str">
        <f>TRIM(CLEAN(TEXT(IFERROR(INDEX('Glade MR'!$B$4:$C$3000,MATCH($A705,'Glade MR'!$C$4:$C$3000,0),1),"-"),"@")))</f>
        <v>-</v>
      </c>
      <c r="M705" s="147" t="str">
        <f>TRIM(CLEAN(TEXT(IFERROR(INDEX('Glade MR'!$I$4:$J$3000,MATCH($A705,'Glade MR'!$J$4:$J$3000,0),1),"-"),"@")))</f>
        <v>-</v>
      </c>
      <c r="N705" s="147" t="str">
        <f>TRIM(CLEAN(TEXT(IFERROR(INDEX('Glade MR'!$P$4:$Q$3000,MATCH($A705,'Glade MR'!$Q$4:$Q$3000,0),1),"-"),"@")))</f>
        <v>-</v>
      </c>
      <c r="O705" s="147" t="str">
        <f>TRIM(CLEAN(TEXT(IFERROR(INDEX('Glade MR'!$W$4:$X$3000,MATCH($A705,'Glade MR'!$X$4:$X$3000,0),1),"-"),"@")))</f>
        <v>-</v>
      </c>
      <c r="P705" s="159" t="str">
        <f t="shared" si="21"/>
        <v>Not Found</v>
      </c>
      <c r="Q705" t="str" cm="1">
        <f t="array" ref="Q705">IF(SUMPRODUCT((TRIM(L705:O705)&lt;&gt;"-")*1)=0,
    "No Data",
    IF(COUNTIF(L705:O705,INDEX(_xlfn._xlws.FILTER(L705:O705,TRIM(L705:O705)&lt;&gt;"-"),1))=SUMPRODUCT((TRIM(L705:O705)&lt;&gt;"-")*1),
    "No Change",
    "Change"))</f>
        <v>No Data</v>
      </c>
      <c r="R705" s="159"/>
      <c r="S705" s="111"/>
    </row>
    <row r="706" spans="1:19" x14ac:dyDescent="0.3">
      <c r="A706" t="s">
        <v>1649</v>
      </c>
      <c r="B706" t="s">
        <v>1145</v>
      </c>
      <c r="C706" s="160" t="str">
        <f>TRIM(CLEAN(TEXT(IFERROR(INDEX('Snakeden MR'!$B$4:$C$3028,MATCH($A706,'Snakeden MR'!$C$4:$C$3028,0),1),"-"),"@")))</f>
        <v>-</v>
      </c>
      <c r="D706" s="147" t="str">
        <f>TRIM(CLEAN(TEXT(IFERROR(INDEX('Snakeden MR'!$I$4:$J$3028,MATCH($A706,'Snakeden MR'!$J$4:$J$3028,0),1),"-"),"@")))</f>
        <v>-</v>
      </c>
      <c r="E706" s="147" t="str">
        <f>TRIM(CLEAN(TEXT(IFERROR(INDEX('Snakeden MR'!$P$4:$Q$3028,MATCH($A706,'Snakeden MR'!$Q$4:$Q$3028,0),1),"-"),"@")))</f>
        <v>-</v>
      </c>
      <c r="F706" s="147" t="str">
        <f>TRIM(CLEAN(TEXT(IFERROR(INDEX('Snakeden MR'!$W$4:$X$3028,MATCH($A706,'Snakeden MR'!$X$4:$X$3028,0),1),"-"),"@")))</f>
        <v>-</v>
      </c>
      <c r="G706" s="159" t="str">
        <f t="shared" ref="G706:G769" si="22">IF(SUM(COUNTIF(C706:F706,"-"))=4,"Not Found","Found")</f>
        <v>Not Found</v>
      </c>
      <c r="H706" t="str" cm="1">
        <f t="array" ref="H706">IF(SUMPRODUCT((TRIM(C706:F706)&lt;&gt;"-")*1)=0,
    "No Data",
    IF(COUNTIF(C706:F706,INDEX(_xlfn._xlws.FILTER(C706:F706,TRIM(C706:F706)&lt;&gt;"-"),1))=SUMPRODUCT((TRIM(C706:F706)&lt;&gt;"-")*1),
    "No Change",
    "Change"))</f>
        <v>No Data</v>
      </c>
      <c r="I706" s="159"/>
      <c r="J706"/>
      <c r="K706" s="163"/>
      <c r="L706" s="147" t="str">
        <f>TRIM(CLEAN(TEXT(IFERROR(INDEX('Glade MR'!$B$4:$C$3000,MATCH($A706,'Glade MR'!$C$4:$C$3000,0),1),"-"),"@")))</f>
        <v>-</v>
      </c>
      <c r="M706" s="147" t="str">
        <f>TRIM(CLEAN(TEXT(IFERROR(INDEX('Glade MR'!$I$4:$J$3000,MATCH($A706,'Glade MR'!$J$4:$J$3000,0),1),"-"),"@")))</f>
        <v>-</v>
      </c>
      <c r="N706" s="147" t="str">
        <f>TRIM(CLEAN(TEXT(IFERROR(INDEX('Glade MR'!$P$4:$Q$3000,MATCH($A706,'Glade MR'!$Q$4:$Q$3000,0),1),"-"),"@")))</f>
        <v>-</v>
      </c>
      <c r="O706" s="147" t="str">
        <f>TRIM(CLEAN(TEXT(IFERROR(INDEX('Glade MR'!$W$4:$X$3000,MATCH($A706,'Glade MR'!$X$4:$X$3000,0),1),"-"),"@")))</f>
        <v>-</v>
      </c>
      <c r="P706" s="159" t="str">
        <f t="shared" ref="P706:P769" si="23">IF(SUM(COUNTIF(L706:O706,"-"))=4,"Not Found","Found")</f>
        <v>Not Found</v>
      </c>
      <c r="Q706" t="str" cm="1">
        <f t="array" ref="Q706">IF(SUMPRODUCT((TRIM(L706:O706)&lt;&gt;"-")*1)=0,
    "No Data",
    IF(COUNTIF(L706:O706,INDEX(_xlfn._xlws.FILTER(L706:O706,TRIM(L706:O706)&lt;&gt;"-"),1))=SUMPRODUCT((TRIM(L706:O706)&lt;&gt;"-")*1),
    "No Change",
    "Change"))</f>
        <v>No Data</v>
      </c>
      <c r="R706" s="159"/>
      <c r="S706" s="111"/>
    </row>
    <row r="707" spans="1:19" x14ac:dyDescent="0.3">
      <c r="A707" t="s">
        <v>1650</v>
      </c>
      <c r="B707" t="s">
        <v>1145</v>
      </c>
      <c r="C707" s="160" t="str">
        <f>TRIM(CLEAN(TEXT(IFERROR(INDEX('Snakeden MR'!$B$4:$C$3028,MATCH($A707,'Snakeden MR'!$C$4:$C$3028,0),1),"-"),"@")))</f>
        <v>-</v>
      </c>
      <c r="D707" s="147" t="str">
        <f>TRIM(CLEAN(TEXT(IFERROR(INDEX('Snakeden MR'!$I$4:$J$3028,MATCH($A707,'Snakeden MR'!$J$4:$J$3028,0),1),"-"),"@")))</f>
        <v>-</v>
      </c>
      <c r="E707" s="147" t="str">
        <f>TRIM(CLEAN(TEXT(IFERROR(INDEX('Snakeden MR'!$P$4:$Q$3028,MATCH($A707,'Snakeden MR'!$Q$4:$Q$3028,0),1),"-"),"@")))</f>
        <v>-</v>
      </c>
      <c r="F707" s="147" t="str">
        <f>TRIM(CLEAN(TEXT(IFERROR(INDEX('Snakeden MR'!$W$4:$X$3028,MATCH($A707,'Snakeden MR'!$X$4:$X$3028,0),1),"-"),"@")))</f>
        <v>-</v>
      </c>
      <c r="G707" s="159" t="str">
        <f t="shared" si="22"/>
        <v>Not Found</v>
      </c>
      <c r="H707" t="str" cm="1">
        <f t="array" ref="H707">IF(SUMPRODUCT((TRIM(C707:F707)&lt;&gt;"-")*1)=0,
    "No Data",
    IF(COUNTIF(C707:F707,INDEX(_xlfn._xlws.FILTER(C707:F707,TRIM(C707:F707)&lt;&gt;"-"),1))=SUMPRODUCT((TRIM(C707:F707)&lt;&gt;"-")*1),
    "No Change",
    "Change"))</f>
        <v>No Data</v>
      </c>
      <c r="I707" s="159"/>
      <c r="J707"/>
      <c r="K707" s="163"/>
      <c r="L707" s="147" t="str">
        <f>TRIM(CLEAN(TEXT(IFERROR(INDEX('Glade MR'!$B$4:$C$3000,MATCH($A707,'Glade MR'!$C$4:$C$3000,0),1),"-"),"@")))</f>
        <v>-</v>
      </c>
      <c r="M707" s="147" t="str">
        <f>TRIM(CLEAN(TEXT(IFERROR(INDEX('Glade MR'!$I$4:$J$3000,MATCH($A707,'Glade MR'!$J$4:$J$3000,0),1),"-"),"@")))</f>
        <v>-</v>
      </c>
      <c r="N707" s="147" t="str">
        <f>TRIM(CLEAN(TEXT(IFERROR(INDEX('Glade MR'!$P$4:$Q$3000,MATCH($A707,'Glade MR'!$Q$4:$Q$3000,0),1),"-"),"@")))</f>
        <v>-</v>
      </c>
      <c r="O707" s="147" t="str">
        <f>TRIM(CLEAN(TEXT(IFERROR(INDEX('Glade MR'!$W$4:$X$3000,MATCH($A707,'Glade MR'!$X$4:$X$3000,0),1),"-"),"@")))</f>
        <v>-</v>
      </c>
      <c r="P707" s="159" t="str">
        <f t="shared" si="23"/>
        <v>Not Found</v>
      </c>
      <c r="Q707" t="str" cm="1">
        <f t="array" ref="Q707">IF(SUMPRODUCT((TRIM(L707:O707)&lt;&gt;"-")*1)=0,
    "No Data",
    IF(COUNTIF(L707:O707,INDEX(_xlfn._xlws.FILTER(L707:O707,TRIM(L707:O707)&lt;&gt;"-"),1))=SUMPRODUCT((TRIM(L707:O707)&lt;&gt;"-")*1),
    "No Change",
    "Change"))</f>
        <v>No Data</v>
      </c>
      <c r="R707" s="159"/>
      <c r="S707" s="111"/>
    </row>
    <row r="708" spans="1:19" x14ac:dyDescent="0.3">
      <c r="A708" t="s">
        <v>1651</v>
      </c>
      <c r="B708" t="s">
        <v>1145</v>
      </c>
      <c r="C708" s="160" t="str">
        <f>TRIM(CLEAN(TEXT(IFERROR(INDEX('Snakeden MR'!$B$4:$C$3028,MATCH($A708,'Snakeden MR'!$C$4:$C$3028,0),1),"-"),"@")))</f>
        <v>-</v>
      </c>
      <c r="D708" s="147" t="str">
        <f>TRIM(CLEAN(TEXT(IFERROR(INDEX('Snakeden MR'!$I$4:$J$3028,MATCH($A708,'Snakeden MR'!$J$4:$J$3028,0),1),"-"),"@")))</f>
        <v>-</v>
      </c>
      <c r="E708" s="147" t="str">
        <f>TRIM(CLEAN(TEXT(IFERROR(INDEX('Snakeden MR'!$P$4:$Q$3028,MATCH($A708,'Snakeden MR'!$Q$4:$Q$3028,0),1),"-"),"@")))</f>
        <v>-</v>
      </c>
      <c r="F708" s="147" t="str">
        <f>TRIM(CLEAN(TEXT(IFERROR(INDEX('Snakeden MR'!$W$4:$X$3028,MATCH($A708,'Snakeden MR'!$X$4:$X$3028,0),1),"-"),"@")))</f>
        <v>-</v>
      </c>
      <c r="G708" s="159" t="str">
        <f t="shared" si="22"/>
        <v>Not Found</v>
      </c>
      <c r="H708" t="str" cm="1">
        <f t="array" ref="H708">IF(SUMPRODUCT((TRIM(C708:F708)&lt;&gt;"-")*1)=0,
    "No Data",
    IF(COUNTIF(C708:F708,INDEX(_xlfn._xlws.FILTER(C708:F708,TRIM(C708:F708)&lt;&gt;"-"),1))=SUMPRODUCT((TRIM(C708:F708)&lt;&gt;"-")*1),
    "No Change",
    "Change"))</f>
        <v>No Data</v>
      </c>
      <c r="I708" s="159"/>
      <c r="J708"/>
      <c r="K708" s="163"/>
      <c r="L708" s="147" t="str">
        <f>TRIM(CLEAN(TEXT(IFERROR(INDEX('Glade MR'!$B$4:$C$3000,MATCH($A708,'Glade MR'!$C$4:$C$3000,0),1),"-"),"@")))</f>
        <v>-</v>
      </c>
      <c r="M708" s="147" t="str">
        <f>TRIM(CLEAN(TEXT(IFERROR(INDEX('Glade MR'!$I$4:$J$3000,MATCH($A708,'Glade MR'!$J$4:$J$3000,0),1),"-"),"@")))</f>
        <v>-</v>
      </c>
      <c r="N708" s="147" t="str">
        <f>TRIM(CLEAN(TEXT(IFERROR(INDEX('Glade MR'!$P$4:$Q$3000,MATCH($A708,'Glade MR'!$Q$4:$Q$3000,0),1),"-"),"@")))</f>
        <v>-</v>
      </c>
      <c r="O708" s="147" t="str">
        <f>TRIM(CLEAN(TEXT(IFERROR(INDEX('Glade MR'!$W$4:$X$3000,MATCH($A708,'Glade MR'!$X$4:$X$3000,0),1),"-"),"@")))</f>
        <v>-</v>
      </c>
      <c r="P708" s="159" t="str">
        <f t="shared" si="23"/>
        <v>Not Found</v>
      </c>
      <c r="Q708" t="str" cm="1">
        <f t="array" ref="Q708">IF(SUMPRODUCT((TRIM(L708:O708)&lt;&gt;"-")*1)=0,
    "No Data",
    IF(COUNTIF(L708:O708,INDEX(_xlfn._xlws.FILTER(L708:O708,TRIM(L708:O708)&lt;&gt;"-"),1))=SUMPRODUCT((TRIM(L708:O708)&lt;&gt;"-")*1),
    "No Change",
    "Change"))</f>
        <v>No Data</v>
      </c>
      <c r="R708" s="159"/>
      <c r="S708" s="111"/>
    </row>
    <row r="709" spans="1:19" x14ac:dyDescent="0.3">
      <c r="A709" t="s">
        <v>1652</v>
      </c>
      <c r="B709" t="s">
        <v>1145</v>
      </c>
      <c r="C709" s="160" t="str">
        <f>TRIM(CLEAN(TEXT(IFERROR(INDEX('Snakeden MR'!$B$4:$C$3028,MATCH($A709,'Snakeden MR'!$C$4:$C$3028,0),1),"-"),"@")))</f>
        <v>-</v>
      </c>
      <c r="D709" s="147" t="str">
        <f>TRIM(CLEAN(TEXT(IFERROR(INDEX('Snakeden MR'!$I$4:$J$3028,MATCH($A709,'Snakeden MR'!$J$4:$J$3028,0),1),"-"),"@")))</f>
        <v>-</v>
      </c>
      <c r="E709" s="147" t="str">
        <f>TRIM(CLEAN(TEXT(IFERROR(INDEX('Snakeden MR'!$P$4:$Q$3028,MATCH($A709,'Snakeden MR'!$Q$4:$Q$3028,0),1),"-"),"@")))</f>
        <v>-</v>
      </c>
      <c r="F709" s="147" t="str">
        <f>TRIM(CLEAN(TEXT(IFERROR(INDEX('Snakeden MR'!$W$4:$X$3028,MATCH($A709,'Snakeden MR'!$X$4:$X$3028,0),1),"-"),"@")))</f>
        <v>-</v>
      </c>
      <c r="G709" s="159" t="str">
        <f t="shared" si="22"/>
        <v>Not Found</v>
      </c>
      <c r="H709" t="str" cm="1">
        <f t="array" ref="H709">IF(SUMPRODUCT((TRIM(C709:F709)&lt;&gt;"-")*1)=0,
    "No Data",
    IF(COUNTIF(C709:F709,INDEX(_xlfn._xlws.FILTER(C709:F709,TRIM(C709:F709)&lt;&gt;"-"),1))=SUMPRODUCT((TRIM(C709:F709)&lt;&gt;"-")*1),
    "No Change",
    "Change"))</f>
        <v>No Data</v>
      </c>
      <c r="I709" s="159"/>
      <c r="J709"/>
      <c r="K709" s="163"/>
      <c r="L709" s="147" t="str">
        <f>TRIM(CLEAN(TEXT(IFERROR(INDEX('Glade MR'!$B$4:$C$3000,MATCH($A709,'Glade MR'!$C$4:$C$3000,0),1),"-"),"@")))</f>
        <v>-</v>
      </c>
      <c r="M709" s="147" t="str">
        <f>TRIM(CLEAN(TEXT(IFERROR(INDEX('Glade MR'!$I$4:$J$3000,MATCH($A709,'Glade MR'!$J$4:$J$3000,0),1),"-"),"@")))</f>
        <v>-</v>
      </c>
      <c r="N709" s="147" t="str">
        <f>TRIM(CLEAN(TEXT(IFERROR(INDEX('Glade MR'!$P$4:$Q$3000,MATCH($A709,'Glade MR'!$Q$4:$Q$3000,0),1),"-"),"@")))</f>
        <v>-</v>
      </c>
      <c r="O709" s="147" t="str">
        <f>TRIM(CLEAN(TEXT(IFERROR(INDEX('Glade MR'!$W$4:$X$3000,MATCH($A709,'Glade MR'!$X$4:$X$3000,0),1),"-"),"@")))</f>
        <v>-</v>
      </c>
      <c r="P709" s="159" t="str">
        <f t="shared" si="23"/>
        <v>Not Found</v>
      </c>
      <c r="Q709" t="str" cm="1">
        <f t="array" ref="Q709">IF(SUMPRODUCT((TRIM(L709:O709)&lt;&gt;"-")*1)=0,
    "No Data",
    IF(COUNTIF(L709:O709,INDEX(_xlfn._xlws.FILTER(L709:O709,TRIM(L709:O709)&lt;&gt;"-"),1))=SUMPRODUCT((TRIM(L709:O709)&lt;&gt;"-")*1),
    "No Change",
    "Change"))</f>
        <v>No Data</v>
      </c>
      <c r="R709" s="159"/>
      <c r="S709" s="111"/>
    </row>
    <row r="710" spans="1:19" x14ac:dyDescent="0.3">
      <c r="A710" t="s">
        <v>1653</v>
      </c>
      <c r="B710" t="s">
        <v>1145</v>
      </c>
      <c r="C710" s="160" t="str">
        <f>TRIM(CLEAN(TEXT(IFERROR(INDEX('Snakeden MR'!$B$4:$C$3028,MATCH($A710,'Snakeden MR'!$C$4:$C$3028,0),1),"-"),"@")))</f>
        <v>-</v>
      </c>
      <c r="D710" s="147" t="str">
        <f>TRIM(CLEAN(TEXT(IFERROR(INDEX('Snakeden MR'!$I$4:$J$3028,MATCH($A710,'Snakeden MR'!$J$4:$J$3028,0),1),"-"),"@")))</f>
        <v>-</v>
      </c>
      <c r="E710" s="147" t="str">
        <f>TRIM(CLEAN(TEXT(IFERROR(INDEX('Snakeden MR'!$P$4:$Q$3028,MATCH($A710,'Snakeden MR'!$Q$4:$Q$3028,0),1),"-"),"@")))</f>
        <v>-</v>
      </c>
      <c r="F710" s="147" t="str">
        <f>TRIM(CLEAN(TEXT(IFERROR(INDEX('Snakeden MR'!$W$4:$X$3028,MATCH($A710,'Snakeden MR'!$X$4:$X$3028,0),1),"-"),"@")))</f>
        <v>-</v>
      </c>
      <c r="G710" s="159" t="str">
        <f t="shared" si="22"/>
        <v>Not Found</v>
      </c>
      <c r="H710" t="str" cm="1">
        <f t="array" ref="H710">IF(SUMPRODUCT((TRIM(C710:F710)&lt;&gt;"-")*1)=0,
    "No Data",
    IF(COUNTIF(C710:F710,INDEX(_xlfn._xlws.FILTER(C710:F710,TRIM(C710:F710)&lt;&gt;"-"),1))=SUMPRODUCT((TRIM(C710:F710)&lt;&gt;"-")*1),
    "No Change",
    "Change"))</f>
        <v>No Data</v>
      </c>
      <c r="I710" s="159"/>
      <c r="J710"/>
      <c r="K710" s="163"/>
      <c r="L710" s="147" t="str">
        <f>TRIM(CLEAN(TEXT(IFERROR(INDEX('Glade MR'!$B$4:$C$3000,MATCH($A710,'Glade MR'!$C$4:$C$3000,0),1),"-"),"@")))</f>
        <v>-</v>
      </c>
      <c r="M710" s="147" t="str">
        <f>TRIM(CLEAN(TEXT(IFERROR(INDEX('Glade MR'!$I$4:$J$3000,MATCH($A710,'Glade MR'!$J$4:$J$3000,0),1),"-"),"@")))</f>
        <v>-</v>
      </c>
      <c r="N710" s="147" t="str">
        <f>TRIM(CLEAN(TEXT(IFERROR(INDEX('Glade MR'!$P$4:$Q$3000,MATCH($A710,'Glade MR'!$Q$4:$Q$3000,0),1),"-"),"@")))</f>
        <v>-</v>
      </c>
      <c r="O710" s="147" t="str">
        <f>TRIM(CLEAN(TEXT(IFERROR(INDEX('Glade MR'!$W$4:$X$3000,MATCH($A710,'Glade MR'!$X$4:$X$3000,0),1),"-"),"@")))</f>
        <v>-</v>
      </c>
      <c r="P710" s="159" t="str">
        <f t="shared" si="23"/>
        <v>Not Found</v>
      </c>
      <c r="Q710" t="str" cm="1">
        <f t="array" ref="Q710">IF(SUMPRODUCT((TRIM(L710:O710)&lt;&gt;"-")*1)=0,
    "No Data",
    IF(COUNTIF(L710:O710,INDEX(_xlfn._xlws.FILTER(L710:O710,TRIM(L710:O710)&lt;&gt;"-"),1))=SUMPRODUCT((TRIM(L710:O710)&lt;&gt;"-")*1),
    "No Change",
    "Change"))</f>
        <v>No Data</v>
      </c>
      <c r="R710" s="159"/>
      <c r="S710" s="111"/>
    </row>
    <row r="711" spans="1:19" x14ac:dyDescent="0.3">
      <c r="A711" t="s">
        <v>1654</v>
      </c>
      <c r="B711" t="s">
        <v>1145</v>
      </c>
      <c r="C711" s="160" t="str">
        <f>TRIM(CLEAN(TEXT(IFERROR(INDEX('Snakeden MR'!$B$4:$C$3028,MATCH($A711,'Snakeden MR'!$C$4:$C$3028,0),1),"-"),"@")))</f>
        <v>-</v>
      </c>
      <c r="D711" s="147" t="str">
        <f>TRIM(CLEAN(TEXT(IFERROR(INDEX('Snakeden MR'!$I$4:$J$3028,MATCH($A711,'Snakeden MR'!$J$4:$J$3028,0),1),"-"),"@")))</f>
        <v>-</v>
      </c>
      <c r="E711" s="147" t="str">
        <f>TRIM(CLEAN(TEXT(IFERROR(INDEX('Snakeden MR'!$P$4:$Q$3028,MATCH($A711,'Snakeden MR'!$Q$4:$Q$3028,0),1),"-"),"@")))</f>
        <v>-</v>
      </c>
      <c r="F711" s="147" t="str">
        <f>TRIM(CLEAN(TEXT(IFERROR(INDEX('Snakeden MR'!$W$4:$X$3028,MATCH($A711,'Snakeden MR'!$X$4:$X$3028,0),1),"-"),"@")))</f>
        <v>-</v>
      </c>
      <c r="G711" s="159" t="str">
        <f t="shared" si="22"/>
        <v>Not Found</v>
      </c>
      <c r="H711" t="str" cm="1">
        <f t="array" ref="H711">IF(SUMPRODUCT((TRIM(C711:F711)&lt;&gt;"-")*1)=0,
    "No Data",
    IF(COUNTIF(C711:F711,INDEX(_xlfn._xlws.FILTER(C711:F711,TRIM(C711:F711)&lt;&gt;"-"),1))=SUMPRODUCT((TRIM(C711:F711)&lt;&gt;"-")*1),
    "No Change",
    "Change"))</f>
        <v>No Data</v>
      </c>
      <c r="I711" s="159"/>
      <c r="J711"/>
      <c r="K711" s="163"/>
      <c r="L711" s="147" t="str">
        <f>TRIM(CLEAN(TEXT(IFERROR(INDEX('Glade MR'!$B$4:$C$3000,MATCH($A711,'Glade MR'!$C$4:$C$3000,0),1),"-"),"@")))</f>
        <v>-</v>
      </c>
      <c r="M711" s="147" t="str">
        <f>TRIM(CLEAN(TEXT(IFERROR(INDEX('Glade MR'!$I$4:$J$3000,MATCH($A711,'Glade MR'!$J$4:$J$3000,0),1),"-"),"@")))</f>
        <v>-</v>
      </c>
      <c r="N711" s="147" t="str">
        <f>TRIM(CLEAN(TEXT(IFERROR(INDEX('Glade MR'!$P$4:$Q$3000,MATCH($A711,'Glade MR'!$Q$4:$Q$3000,0),1),"-"),"@")))</f>
        <v>-</v>
      </c>
      <c r="O711" s="147" t="str">
        <f>TRIM(CLEAN(TEXT(IFERROR(INDEX('Glade MR'!$W$4:$X$3000,MATCH($A711,'Glade MR'!$X$4:$X$3000,0),1),"-"),"@")))</f>
        <v>-</v>
      </c>
      <c r="P711" s="159" t="str">
        <f t="shared" si="23"/>
        <v>Not Found</v>
      </c>
      <c r="Q711" t="str" cm="1">
        <f t="array" ref="Q711">IF(SUMPRODUCT((TRIM(L711:O711)&lt;&gt;"-")*1)=0,
    "No Data",
    IF(COUNTIF(L711:O711,INDEX(_xlfn._xlws.FILTER(L711:O711,TRIM(L711:O711)&lt;&gt;"-"),1))=SUMPRODUCT((TRIM(L711:O711)&lt;&gt;"-")*1),
    "No Change",
    "Change"))</f>
        <v>No Data</v>
      </c>
      <c r="R711" s="159"/>
      <c r="S711" s="111"/>
    </row>
    <row r="712" spans="1:19" x14ac:dyDescent="0.3">
      <c r="A712" t="s">
        <v>1655</v>
      </c>
      <c r="B712" t="s">
        <v>1145</v>
      </c>
      <c r="C712" s="160" t="str">
        <f>TRIM(CLEAN(TEXT(IFERROR(INDEX('Snakeden MR'!$B$4:$C$3028,MATCH($A712,'Snakeden MR'!$C$4:$C$3028,0),1),"-"),"@")))</f>
        <v>-</v>
      </c>
      <c r="D712" s="147" t="str">
        <f>TRIM(CLEAN(TEXT(IFERROR(INDEX('Snakeden MR'!$I$4:$J$3028,MATCH($A712,'Snakeden MR'!$J$4:$J$3028,0),1),"-"),"@")))</f>
        <v>-</v>
      </c>
      <c r="E712" s="147" t="str">
        <f>TRIM(CLEAN(TEXT(IFERROR(INDEX('Snakeden MR'!$P$4:$Q$3028,MATCH($A712,'Snakeden MR'!$Q$4:$Q$3028,0),1),"-"),"@")))</f>
        <v>-</v>
      </c>
      <c r="F712" s="147" t="str">
        <f>TRIM(CLEAN(TEXT(IFERROR(INDEX('Snakeden MR'!$W$4:$X$3028,MATCH($A712,'Snakeden MR'!$X$4:$X$3028,0),1),"-"),"@")))</f>
        <v>-</v>
      </c>
      <c r="G712" s="159" t="str">
        <f t="shared" si="22"/>
        <v>Not Found</v>
      </c>
      <c r="H712" t="str" cm="1">
        <f t="array" ref="H712">IF(SUMPRODUCT((TRIM(C712:F712)&lt;&gt;"-")*1)=0,
    "No Data",
    IF(COUNTIF(C712:F712,INDEX(_xlfn._xlws.FILTER(C712:F712,TRIM(C712:F712)&lt;&gt;"-"),1))=SUMPRODUCT((TRIM(C712:F712)&lt;&gt;"-")*1),
    "No Change",
    "Change"))</f>
        <v>No Data</v>
      </c>
      <c r="I712" s="159"/>
      <c r="J712"/>
      <c r="K712" s="163"/>
      <c r="L712" s="147" t="str">
        <f>TRIM(CLEAN(TEXT(IFERROR(INDEX('Glade MR'!$B$4:$C$3000,MATCH($A712,'Glade MR'!$C$4:$C$3000,0),1),"-"),"@")))</f>
        <v>-</v>
      </c>
      <c r="M712" s="147" t="str">
        <f>TRIM(CLEAN(TEXT(IFERROR(INDEX('Glade MR'!$I$4:$J$3000,MATCH($A712,'Glade MR'!$J$4:$J$3000,0),1),"-"),"@")))</f>
        <v>-</v>
      </c>
      <c r="N712" s="147" t="str">
        <f>TRIM(CLEAN(TEXT(IFERROR(INDEX('Glade MR'!$P$4:$Q$3000,MATCH($A712,'Glade MR'!$Q$4:$Q$3000,0),1),"-"),"@")))</f>
        <v>-</v>
      </c>
      <c r="O712" s="147" t="str">
        <f>TRIM(CLEAN(TEXT(IFERROR(INDEX('Glade MR'!$W$4:$X$3000,MATCH($A712,'Glade MR'!$X$4:$X$3000,0),1),"-"),"@")))</f>
        <v>-</v>
      </c>
      <c r="P712" s="159" t="str">
        <f t="shared" si="23"/>
        <v>Not Found</v>
      </c>
      <c r="Q712" t="str" cm="1">
        <f t="array" ref="Q712">IF(SUMPRODUCT((TRIM(L712:O712)&lt;&gt;"-")*1)=0,
    "No Data",
    IF(COUNTIF(L712:O712,INDEX(_xlfn._xlws.FILTER(L712:O712,TRIM(L712:O712)&lt;&gt;"-"),1))=SUMPRODUCT((TRIM(L712:O712)&lt;&gt;"-")*1),
    "No Change",
    "Change"))</f>
        <v>No Data</v>
      </c>
      <c r="R712" s="159"/>
      <c r="S712" s="111"/>
    </row>
    <row r="713" spans="1:19" x14ac:dyDescent="0.3">
      <c r="A713" t="s">
        <v>1656</v>
      </c>
      <c r="B713" t="s">
        <v>1145</v>
      </c>
      <c r="C713" s="160" t="str">
        <f>TRIM(CLEAN(TEXT(IFERROR(INDEX('Snakeden MR'!$B$4:$C$3028,MATCH($A713,'Snakeden MR'!$C$4:$C$3028,0),1),"-"),"@")))</f>
        <v>-</v>
      </c>
      <c r="D713" s="147" t="str">
        <f>TRIM(CLEAN(TEXT(IFERROR(INDEX('Snakeden MR'!$I$4:$J$3028,MATCH($A713,'Snakeden MR'!$J$4:$J$3028,0),1),"-"),"@")))</f>
        <v>-</v>
      </c>
      <c r="E713" s="147" t="str">
        <f>TRIM(CLEAN(TEXT(IFERROR(INDEX('Snakeden MR'!$P$4:$Q$3028,MATCH($A713,'Snakeden MR'!$Q$4:$Q$3028,0),1),"-"),"@")))</f>
        <v>-</v>
      </c>
      <c r="F713" s="147" t="str">
        <f>TRIM(CLEAN(TEXT(IFERROR(INDEX('Snakeden MR'!$W$4:$X$3028,MATCH($A713,'Snakeden MR'!$X$4:$X$3028,0),1),"-"),"@")))</f>
        <v>-</v>
      </c>
      <c r="G713" s="159" t="str">
        <f t="shared" si="22"/>
        <v>Not Found</v>
      </c>
      <c r="H713" t="str" cm="1">
        <f t="array" ref="H713">IF(SUMPRODUCT((TRIM(C713:F713)&lt;&gt;"-")*1)=0,
    "No Data",
    IF(COUNTIF(C713:F713,INDEX(_xlfn._xlws.FILTER(C713:F713,TRIM(C713:F713)&lt;&gt;"-"),1))=SUMPRODUCT((TRIM(C713:F713)&lt;&gt;"-")*1),
    "No Change",
    "Change"))</f>
        <v>No Data</v>
      </c>
      <c r="I713" s="159"/>
      <c r="J713"/>
      <c r="K713" s="163"/>
      <c r="L713" s="147" t="str">
        <f>TRIM(CLEAN(TEXT(IFERROR(INDEX('Glade MR'!$B$4:$C$3000,MATCH($A713,'Glade MR'!$C$4:$C$3000,0),1),"-"),"@")))</f>
        <v>-</v>
      </c>
      <c r="M713" s="147" t="str">
        <f>TRIM(CLEAN(TEXT(IFERROR(INDEX('Glade MR'!$I$4:$J$3000,MATCH($A713,'Glade MR'!$J$4:$J$3000,0),1),"-"),"@")))</f>
        <v>-</v>
      </c>
      <c r="N713" s="147" t="str">
        <f>TRIM(CLEAN(TEXT(IFERROR(INDEX('Glade MR'!$P$4:$Q$3000,MATCH($A713,'Glade MR'!$Q$4:$Q$3000,0),1),"-"),"@")))</f>
        <v>-</v>
      </c>
      <c r="O713" s="147" t="str">
        <f>TRIM(CLEAN(TEXT(IFERROR(INDEX('Glade MR'!$W$4:$X$3000,MATCH($A713,'Glade MR'!$X$4:$X$3000,0),1),"-"),"@")))</f>
        <v>-</v>
      </c>
      <c r="P713" s="159" t="str">
        <f t="shared" si="23"/>
        <v>Not Found</v>
      </c>
      <c r="Q713" t="str" cm="1">
        <f t="array" ref="Q713">IF(SUMPRODUCT((TRIM(L713:O713)&lt;&gt;"-")*1)=0,
    "No Data",
    IF(COUNTIF(L713:O713,INDEX(_xlfn._xlws.FILTER(L713:O713,TRIM(L713:O713)&lt;&gt;"-"),1))=SUMPRODUCT((TRIM(L713:O713)&lt;&gt;"-")*1),
    "No Change",
    "Change"))</f>
        <v>No Data</v>
      </c>
      <c r="R713" s="159"/>
      <c r="S713" s="111"/>
    </row>
    <row r="714" spans="1:19" x14ac:dyDescent="0.3">
      <c r="A714" t="s">
        <v>277</v>
      </c>
      <c r="B714" t="s">
        <v>1145</v>
      </c>
      <c r="C714" s="160" t="str">
        <f>TRIM(CLEAN(TEXT(IFERROR(INDEX('Snakeden MR'!$B$4:$C$3028,MATCH($A714,'Snakeden MR'!$C$4:$C$3028,0),1),"-"),"@")))</f>
        <v>-</v>
      </c>
      <c r="D714" s="147" t="str">
        <f>TRIM(CLEAN(TEXT(IFERROR(INDEX('Snakeden MR'!$I$4:$J$3028,MATCH($A714,'Snakeden MR'!$J$4:$J$3028,0),1),"-"),"@")))</f>
        <v>Pool 7</v>
      </c>
      <c r="E714" s="147" t="str">
        <f>TRIM(CLEAN(TEXT(IFERROR(INDEX('Snakeden MR'!$P$4:$Q$3028,MATCH($A714,'Snakeden MR'!$Q$4:$Q$3028,0),1),"-"),"@")))</f>
        <v>-</v>
      </c>
      <c r="F714" s="147" t="str">
        <f>TRIM(CLEAN(TEXT(IFERROR(INDEX('Snakeden MR'!$W$4:$X$3028,MATCH($A714,'Snakeden MR'!$X$4:$X$3028,0),1),"-"),"@")))</f>
        <v>-</v>
      </c>
      <c r="G714" s="159" t="str">
        <f t="shared" si="22"/>
        <v>Found</v>
      </c>
      <c r="H714" t="str" cm="1">
        <f t="array" ref="H714">IF(SUMPRODUCT((TRIM(C714:F714)&lt;&gt;"-")*1)=0,
    "No Data",
    IF(COUNTIF(C714:F714,INDEX(_xlfn._xlws.FILTER(C714:F714,TRIM(C714:F714)&lt;&gt;"-"),1))=SUMPRODUCT((TRIM(C714:F714)&lt;&gt;"-")*1),
    "No Change",
    "Change"))</f>
        <v>No Change</v>
      </c>
      <c r="I714" s="159"/>
      <c r="J714"/>
      <c r="K714" s="163"/>
      <c r="L714" s="147" t="str">
        <f>TRIM(CLEAN(TEXT(IFERROR(INDEX('Glade MR'!$B$4:$C$3000,MATCH($A714,'Glade MR'!$C$4:$C$3000,0),1),"-"),"@")))</f>
        <v>-</v>
      </c>
      <c r="M714" s="147" t="str">
        <f>TRIM(CLEAN(TEXT(IFERROR(INDEX('Glade MR'!$I$4:$J$3000,MATCH($A714,'Glade MR'!$J$4:$J$3000,0),1),"-"),"@")))</f>
        <v>-</v>
      </c>
      <c r="N714" s="147" t="str">
        <f>TRIM(CLEAN(TEXT(IFERROR(INDEX('Glade MR'!$P$4:$Q$3000,MATCH($A714,'Glade MR'!$Q$4:$Q$3000,0),1),"-"),"@")))</f>
        <v>-</v>
      </c>
      <c r="O714" s="147" t="str">
        <f>TRIM(CLEAN(TEXT(IFERROR(INDEX('Glade MR'!$W$4:$X$3000,MATCH($A714,'Glade MR'!$X$4:$X$3000,0),1),"-"),"@")))</f>
        <v>-</v>
      </c>
      <c r="P714" s="159" t="str">
        <f t="shared" si="23"/>
        <v>Not Found</v>
      </c>
      <c r="Q714" t="str" cm="1">
        <f t="array" ref="Q714">IF(SUMPRODUCT((TRIM(L714:O714)&lt;&gt;"-")*1)=0,
    "No Data",
    IF(COUNTIF(L714:O714,INDEX(_xlfn._xlws.FILTER(L714:O714,TRIM(L714:O714)&lt;&gt;"-"),1))=SUMPRODUCT((TRIM(L714:O714)&lt;&gt;"-")*1),
    "No Change",
    "Change"))</f>
        <v>No Data</v>
      </c>
      <c r="R714" s="159"/>
      <c r="S714" s="111"/>
    </row>
    <row r="715" spans="1:19" x14ac:dyDescent="0.3">
      <c r="A715" t="s">
        <v>1657</v>
      </c>
      <c r="B715" t="s">
        <v>1145</v>
      </c>
      <c r="C715" s="160" t="str">
        <f>TRIM(CLEAN(TEXT(IFERROR(INDEX('Snakeden MR'!$B$4:$C$3028,MATCH($A715,'Snakeden MR'!$C$4:$C$3028,0),1),"-"),"@")))</f>
        <v>-</v>
      </c>
      <c r="D715" s="147" t="str">
        <f>TRIM(CLEAN(TEXT(IFERROR(INDEX('Snakeden MR'!$I$4:$J$3028,MATCH($A715,'Snakeden MR'!$J$4:$J$3028,0),1),"-"),"@")))</f>
        <v>-</v>
      </c>
      <c r="E715" s="147" t="str">
        <f>TRIM(CLEAN(TEXT(IFERROR(INDEX('Snakeden MR'!$P$4:$Q$3028,MATCH($A715,'Snakeden MR'!$Q$4:$Q$3028,0),1),"-"),"@")))</f>
        <v>-</v>
      </c>
      <c r="F715" s="147" t="str">
        <f>TRIM(CLEAN(TEXT(IFERROR(INDEX('Snakeden MR'!$W$4:$X$3028,MATCH($A715,'Snakeden MR'!$X$4:$X$3028,0),1),"-"),"@")))</f>
        <v>-</v>
      </c>
      <c r="G715" s="159" t="str">
        <f t="shared" si="22"/>
        <v>Not Found</v>
      </c>
      <c r="H715" t="str" cm="1">
        <f t="array" ref="H715">IF(SUMPRODUCT((TRIM(C715:F715)&lt;&gt;"-")*1)=0,
    "No Data",
    IF(COUNTIF(C715:F715,INDEX(_xlfn._xlws.FILTER(C715:F715,TRIM(C715:F715)&lt;&gt;"-"),1))=SUMPRODUCT((TRIM(C715:F715)&lt;&gt;"-")*1),
    "No Change",
    "Change"))</f>
        <v>No Data</v>
      </c>
      <c r="I715" s="159"/>
      <c r="J715"/>
      <c r="K715" s="163"/>
      <c r="L715" s="147" t="str">
        <f>TRIM(CLEAN(TEXT(IFERROR(INDEX('Glade MR'!$B$4:$C$3000,MATCH($A715,'Glade MR'!$C$4:$C$3000,0),1),"-"),"@")))</f>
        <v>-</v>
      </c>
      <c r="M715" s="147" t="str">
        <f>TRIM(CLEAN(TEXT(IFERROR(INDEX('Glade MR'!$I$4:$J$3000,MATCH($A715,'Glade MR'!$J$4:$J$3000,0),1),"-"),"@")))</f>
        <v>-</v>
      </c>
      <c r="N715" s="147" t="str">
        <f>TRIM(CLEAN(TEXT(IFERROR(INDEX('Glade MR'!$P$4:$Q$3000,MATCH($A715,'Glade MR'!$Q$4:$Q$3000,0),1),"-"),"@")))</f>
        <v>-</v>
      </c>
      <c r="O715" s="147" t="str">
        <f>TRIM(CLEAN(TEXT(IFERROR(INDEX('Glade MR'!$W$4:$X$3000,MATCH($A715,'Glade MR'!$X$4:$X$3000,0),1),"-"),"@")))</f>
        <v>-</v>
      </c>
      <c r="P715" s="159" t="str">
        <f t="shared" si="23"/>
        <v>Not Found</v>
      </c>
      <c r="Q715" t="str" cm="1">
        <f t="array" ref="Q715">IF(SUMPRODUCT((TRIM(L715:O715)&lt;&gt;"-")*1)=0,
    "No Data",
    IF(COUNTIF(L715:O715,INDEX(_xlfn._xlws.FILTER(L715:O715,TRIM(L715:O715)&lt;&gt;"-"),1))=SUMPRODUCT((TRIM(L715:O715)&lt;&gt;"-")*1),
    "No Change",
    "Change"))</f>
        <v>No Data</v>
      </c>
      <c r="R715" s="159"/>
      <c r="S715" s="111"/>
    </row>
    <row r="716" spans="1:19" x14ac:dyDescent="0.3">
      <c r="A716" t="s">
        <v>1658</v>
      </c>
      <c r="B716" t="s">
        <v>1145</v>
      </c>
      <c r="C716" s="160" t="str">
        <f>TRIM(CLEAN(TEXT(IFERROR(INDEX('Snakeden MR'!$B$4:$C$3028,MATCH($A716,'Snakeden MR'!$C$4:$C$3028,0),1),"-"),"@")))</f>
        <v>-</v>
      </c>
      <c r="D716" s="147" t="str">
        <f>TRIM(CLEAN(TEXT(IFERROR(INDEX('Snakeden MR'!$I$4:$J$3028,MATCH($A716,'Snakeden MR'!$J$4:$J$3028,0),1),"-"),"@")))</f>
        <v>-</v>
      </c>
      <c r="E716" s="147" t="str">
        <f>TRIM(CLEAN(TEXT(IFERROR(INDEX('Snakeden MR'!$P$4:$Q$3028,MATCH($A716,'Snakeden MR'!$Q$4:$Q$3028,0),1),"-"),"@")))</f>
        <v>-</v>
      </c>
      <c r="F716" s="147" t="str">
        <f>TRIM(CLEAN(TEXT(IFERROR(INDEX('Snakeden MR'!$W$4:$X$3028,MATCH($A716,'Snakeden MR'!$X$4:$X$3028,0),1),"-"),"@")))</f>
        <v>-</v>
      </c>
      <c r="G716" s="159" t="str">
        <f t="shared" si="22"/>
        <v>Not Found</v>
      </c>
      <c r="H716" t="str" cm="1">
        <f t="array" ref="H716">IF(SUMPRODUCT((TRIM(C716:F716)&lt;&gt;"-")*1)=0,
    "No Data",
    IF(COUNTIF(C716:F716,INDEX(_xlfn._xlws.FILTER(C716:F716,TRIM(C716:F716)&lt;&gt;"-"),1))=SUMPRODUCT((TRIM(C716:F716)&lt;&gt;"-")*1),
    "No Change",
    "Change"))</f>
        <v>No Data</v>
      </c>
      <c r="I716" s="159"/>
      <c r="J716"/>
      <c r="K716" s="163"/>
      <c r="L716" s="147" t="str">
        <f>TRIM(CLEAN(TEXT(IFERROR(INDEX('Glade MR'!$B$4:$C$3000,MATCH($A716,'Glade MR'!$C$4:$C$3000,0),1),"-"),"@")))</f>
        <v>-</v>
      </c>
      <c r="M716" s="147" t="str">
        <f>TRIM(CLEAN(TEXT(IFERROR(INDEX('Glade MR'!$I$4:$J$3000,MATCH($A716,'Glade MR'!$J$4:$J$3000,0),1),"-"),"@")))</f>
        <v>-</v>
      </c>
      <c r="N716" s="147" t="str">
        <f>TRIM(CLEAN(TEXT(IFERROR(INDEX('Glade MR'!$P$4:$Q$3000,MATCH($A716,'Glade MR'!$Q$4:$Q$3000,0),1),"-"),"@")))</f>
        <v>-</v>
      </c>
      <c r="O716" s="147" t="str">
        <f>TRIM(CLEAN(TEXT(IFERROR(INDEX('Glade MR'!$W$4:$X$3000,MATCH($A716,'Glade MR'!$X$4:$X$3000,0),1),"-"),"@")))</f>
        <v>-</v>
      </c>
      <c r="P716" s="159" t="str">
        <f t="shared" si="23"/>
        <v>Not Found</v>
      </c>
      <c r="Q716" t="str" cm="1">
        <f t="array" ref="Q716">IF(SUMPRODUCT((TRIM(L716:O716)&lt;&gt;"-")*1)=0,
    "No Data",
    IF(COUNTIF(L716:O716,INDEX(_xlfn._xlws.FILTER(L716:O716,TRIM(L716:O716)&lt;&gt;"-"),1))=SUMPRODUCT((TRIM(L716:O716)&lt;&gt;"-")*1),
    "No Change",
    "Change"))</f>
        <v>No Data</v>
      </c>
      <c r="R716" s="159"/>
      <c r="S716" s="111"/>
    </row>
    <row r="717" spans="1:19" x14ac:dyDescent="0.3">
      <c r="A717" t="s">
        <v>1659</v>
      </c>
      <c r="B717" t="s">
        <v>1145</v>
      </c>
      <c r="C717" s="160" t="str">
        <f>TRIM(CLEAN(TEXT(IFERROR(INDEX('Snakeden MR'!$B$4:$C$3028,MATCH($A717,'Snakeden MR'!$C$4:$C$3028,0),1),"-"),"@")))</f>
        <v>-</v>
      </c>
      <c r="D717" s="147" t="str">
        <f>TRIM(CLEAN(TEXT(IFERROR(INDEX('Snakeden MR'!$I$4:$J$3028,MATCH($A717,'Snakeden MR'!$J$4:$J$3028,0),1),"-"),"@")))</f>
        <v>-</v>
      </c>
      <c r="E717" s="147" t="str">
        <f>TRIM(CLEAN(TEXT(IFERROR(INDEX('Snakeden MR'!$P$4:$Q$3028,MATCH($A717,'Snakeden MR'!$Q$4:$Q$3028,0),1),"-"),"@")))</f>
        <v>-</v>
      </c>
      <c r="F717" s="147" t="str">
        <f>TRIM(CLEAN(TEXT(IFERROR(INDEX('Snakeden MR'!$W$4:$X$3028,MATCH($A717,'Snakeden MR'!$X$4:$X$3028,0),1),"-"),"@")))</f>
        <v>-</v>
      </c>
      <c r="G717" s="159" t="str">
        <f t="shared" si="22"/>
        <v>Not Found</v>
      </c>
      <c r="H717" t="str" cm="1">
        <f t="array" ref="H717">IF(SUMPRODUCT((TRIM(C717:F717)&lt;&gt;"-")*1)=0,
    "No Data",
    IF(COUNTIF(C717:F717,INDEX(_xlfn._xlws.FILTER(C717:F717,TRIM(C717:F717)&lt;&gt;"-"),1))=SUMPRODUCT((TRIM(C717:F717)&lt;&gt;"-")*1),
    "No Change",
    "Change"))</f>
        <v>No Data</v>
      </c>
      <c r="I717" s="159"/>
      <c r="J717"/>
      <c r="K717" s="163"/>
      <c r="L717" s="147" t="str">
        <f>TRIM(CLEAN(TEXT(IFERROR(INDEX('Glade MR'!$B$4:$C$3000,MATCH($A717,'Glade MR'!$C$4:$C$3000,0),1),"-"),"@")))</f>
        <v>-</v>
      </c>
      <c r="M717" s="147" t="str">
        <f>TRIM(CLEAN(TEXT(IFERROR(INDEX('Glade MR'!$I$4:$J$3000,MATCH($A717,'Glade MR'!$J$4:$J$3000,0),1),"-"),"@")))</f>
        <v>-</v>
      </c>
      <c r="N717" s="147" t="str">
        <f>TRIM(CLEAN(TEXT(IFERROR(INDEX('Glade MR'!$P$4:$Q$3000,MATCH($A717,'Glade MR'!$Q$4:$Q$3000,0),1),"-"),"@")))</f>
        <v>-</v>
      </c>
      <c r="O717" s="147" t="str">
        <f>TRIM(CLEAN(TEXT(IFERROR(INDEX('Glade MR'!$W$4:$X$3000,MATCH($A717,'Glade MR'!$X$4:$X$3000,0),1),"-"),"@")))</f>
        <v>-</v>
      </c>
      <c r="P717" s="159" t="str">
        <f t="shared" si="23"/>
        <v>Not Found</v>
      </c>
      <c r="Q717" t="str" cm="1">
        <f t="array" ref="Q717">IF(SUMPRODUCT((TRIM(L717:O717)&lt;&gt;"-")*1)=0,
    "No Data",
    IF(COUNTIF(L717:O717,INDEX(_xlfn._xlws.FILTER(L717:O717,TRIM(L717:O717)&lt;&gt;"-"),1))=SUMPRODUCT((TRIM(L717:O717)&lt;&gt;"-")*1),
    "No Change",
    "Change"))</f>
        <v>No Data</v>
      </c>
      <c r="R717" s="159"/>
      <c r="S717" s="111"/>
    </row>
    <row r="718" spans="1:19" x14ac:dyDescent="0.3">
      <c r="A718" t="s">
        <v>1660</v>
      </c>
      <c r="B718" t="s">
        <v>1145</v>
      </c>
      <c r="C718" s="160" t="str">
        <f>TRIM(CLEAN(TEXT(IFERROR(INDEX('Snakeden MR'!$B$4:$C$3028,MATCH($A718,'Snakeden MR'!$C$4:$C$3028,0),1),"-"),"@")))</f>
        <v>-</v>
      </c>
      <c r="D718" s="147" t="str">
        <f>TRIM(CLEAN(TEXT(IFERROR(INDEX('Snakeden MR'!$I$4:$J$3028,MATCH($A718,'Snakeden MR'!$J$4:$J$3028,0),1),"-"),"@")))</f>
        <v>-</v>
      </c>
      <c r="E718" s="147" t="str">
        <f>TRIM(CLEAN(TEXT(IFERROR(INDEX('Snakeden MR'!$P$4:$Q$3028,MATCH($A718,'Snakeden MR'!$Q$4:$Q$3028,0),1),"-"),"@")))</f>
        <v>-</v>
      </c>
      <c r="F718" s="147" t="str">
        <f>TRIM(CLEAN(TEXT(IFERROR(INDEX('Snakeden MR'!$W$4:$X$3028,MATCH($A718,'Snakeden MR'!$X$4:$X$3028,0),1),"-"),"@")))</f>
        <v>-</v>
      </c>
      <c r="G718" s="159" t="str">
        <f t="shared" si="22"/>
        <v>Not Found</v>
      </c>
      <c r="H718" t="str" cm="1">
        <f t="array" ref="H718">IF(SUMPRODUCT((TRIM(C718:F718)&lt;&gt;"-")*1)=0,
    "No Data",
    IF(COUNTIF(C718:F718,INDEX(_xlfn._xlws.FILTER(C718:F718,TRIM(C718:F718)&lt;&gt;"-"),1))=SUMPRODUCT((TRIM(C718:F718)&lt;&gt;"-")*1),
    "No Change",
    "Change"))</f>
        <v>No Data</v>
      </c>
      <c r="I718" s="159"/>
      <c r="J718"/>
      <c r="K718" s="163"/>
      <c r="L718" s="147" t="str">
        <f>TRIM(CLEAN(TEXT(IFERROR(INDEX('Glade MR'!$B$4:$C$3000,MATCH($A718,'Glade MR'!$C$4:$C$3000,0),1),"-"),"@")))</f>
        <v>-</v>
      </c>
      <c r="M718" s="147" t="str">
        <f>TRIM(CLEAN(TEXT(IFERROR(INDEX('Glade MR'!$I$4:$J$3000,MATCH($A718,'Glade MR'!$J$4:$J$3000,0),1),"-"),"@")))</f>
        <v>-</v>
      </c>
      <c r="N718" s="147" t="str">
        <f>TRIM(CLEAN(TEXT(IFERROR(INDEX('Glade MR'!$P$4:$Q$3000,MATCH($A718,'Glade MR'!$Q$4:$Q$3000,0),1),"-"),"@")))</f>
        <v>-</v>
      </c>
      <c r="O718" s="147" t="str">
        <f>TRIM(CLEAN(TEXT(IFERROR(INDEX('Glade MR'!$W$4:$X$3000,MATCH($A718,'Glade MR'!$X$4:$X$3000,0),1),"-"),"@")))</f>
        <v>-</v>
      </c>
      <c r="P718" s="159" t="str">
        <f t="shared" si="23"/>
        <v>Not Found</v>
      </c>
      <c r="Q718" t="str" cm="1">
        <f t="array" ref="Q718">IF(SUMPRODUCT((TRIM(L718:O718)&lt;&gt;"-")*1)=0,
    "No Data",
    IF(COUNTIF(L718:O718,INDEX(_xlfn._xlws.FILTER(L718:O718,TRIM(L718:O718)&lt;&gt;"-"),1))=SUMPRODUCT((TRIM(L718:O718)&lt;&gt;"-")*1),
    "No Change",
    "Change"))</f>
        <v>No Data</v>
      </c>
      <c r="R718" s="159"/>
      <c r="S718" s="111"/>
    </row>
    <row r="719" spans="1:19" x14ac:dyDescent="0.3">
      <c r="A719" t="s">
        <v>1661</v>
      </c>
      <c r="B719" t="s">
        <v>1145</v>
      </c>
      <c r="C719" s="160" t="str">
        <f>TRIM(CLEAN(TEXT(IFERROR(INDEX('Snakeden MR'!$B$4:$C$3028,MATCH($A719,'Snakeden MR'!$C$4:$C$3028,0),1),"-"),"@")))</f>
        <v>-</v>
      </c>
      <c r="D719" s="147" t="str">
        <f>TRIM(CLEAN(TEXT(IFERROR(INDEX('Snakeden MR'!$I$4:$J$3028,MATCH($A719,'Snakeden MR'!$J$4:$J$3028,0),1),"-"),"@")))</f>
        <v>-</v>
      </c>
      <c r="E719" s="147" t="str">
        <f>TRIM(CLEAN(TEXT(IFERROR(INDEX('Snakeden MR'!$P$4:$Q$3028,MATCH($A719,'Snakeden MR'!$Q$4:$Q$3028,0),1),"-"),"@")))</f>
        <v>-</v>
      </c>
      <c r="F719" s="147" t="str">
        <f>TRIM(CLEAN(TEXT(IFERROR(INDEX('Snakeden MR'!$W$4:$X$3028,MATCH($A719,'Snakeden MR'!$X$4:$X$3028,0),1),"-"),"@")))</f>
        <v>-</v>
      </c>
      <c r="G719" s="159" t="str">
        <f t="shared" si="22"/>
        <v>Not Found</v>
      </c>
      <c r="H719" t="str" cm="1">
        <f t="array" ref="H719">IF(SUMPRODUCT((TRIM(C719:F719)&lt;&gt;"-")*1)=0,
    "No Data",
    IF(COUNTIF(C719:F719,INDEX(_xlfn._xlws.FILTER(C719:F719,TRIM(C719:F719)&lt;&gt;"-"),1))=SUMPRODUCT((TRIM(C719:F719)&lt;&gt;"-")*1),
    "No Change",
    "Change"))</f>
        <v>No Data</v>
      </c>
      <c r="I719" s="159"/>
      <c r="J719"/>
      <c r="K719" s="163"/>
      <c r="L719" s="147" t="str">
        <f>TRIM(CLEAN(TEXT(IFERROR(INDEX('Glade MR'!$B$4:$C$3000,MATCH($A719,'Glade MR'!$C$4:$C$3000,0),1),"-"),"@")))</f>
        <v>-</v>
      </c>
      <c r="M719" s="147" t="str">
        <f>TRIM(CLEAN(TEXT(IFERROR(INDEX('Glade MR'!$I$4:$J$3000,MATCH($A719,'Glade MR'!$J$4:$J$3000,0),1),"-"),"@")))</f>
        <v>-</v>
      </c>
      <c r="N719" s="147" t="str">
        <f>TRIM(CLEAN(TEXT(IFERROR(INDEX('Glade MR'!$P$4:$Q$3000,MATCH($A719,'Glade MR'!$Q$4:$Q$3000,0),1),"-"),"@")))</f>
        <v>-</v>
      </c>
      <c r="O719" s="147" t="str">
        <f>TRIM(CLEAN(TEXT(IFERROR(INDEX('Glade MR'!$W$4:$X$3000,MATCH($A719,'Glade MR'!$X$4:$X$3000,0),1),"-"),"@")))</f>
        <v>-</v>
      </c>
      <c r="P719" s="159" t="str">
        <f t="shared" si="23"/>
        <v>Not Found</v>
      </c>
      <c r="Q719" t="str" cm="1">
        <f t="array" ref="Q719">IF(SUMPRODUCT((TRIM(L719:O719)&lt;&gt;"-")*1)=0,
    "No Data",
    IF(COUNTIF(L719:O719,INDEX(_xlfn._xlws.FILTER(L719:O719,TRIM(L719:O719)&lt;&gt;"-"),1))=SUMPRODUCT((TRIM(L719:O719)&lt;&gt;"-")*1),
    "No Change",
    "Change"))</f>
        <v>No Data</v>
      </c>
      <c r="R719" s="159"/>
      <c r="S719" s="111"/>
    </row>
    <row r="720" spans="1:19" x14ac:dyDescent="0.3">
      <c r="A720" t="s">
        <v>1662</v>
      </c>
      <c r="B720" t="s">
        <v>1145</v>
      </c>
      <c r="C720" s="160" t="str">
        <f>TRIM(CLEAN(TEXT(IFERROR(INDEX('Snakeden MR'!$B$4:$C$3028,MATCH($A720,'Snakeden MR'!$C$4:$C$3028,0),1),"-"),"@")))</f>
        <v>-</v>
      </c>
      <c r="D720" s="147" t="str">
        <f>TRIM(CLEAN(TEXT(IFERROR(INDEX('Snakeden MR'!$I$4:$J$3028,MATCH($A720,'Snakeden MR'!$J$4:$J$3028,0),1),"-"),"@")))</f>
        <v>-</v>
      </c>
      <c r="E720" s="147" t="str">
        <f>TRIM(CLEAN(TEXT(IFERROR(INDEX('Snakeden MR'!$P$4:$Q$3028,MATCH($A720,'Snakeden MR'!$Q$4:$Q$3028,0),1),"-"),"@")))</f>
        <v>-</v>
      </c>
      <c r="F720" s="147" t="str">
        <f>TRIM(CLEAN(TEXT(IFERROR(INDEX('Snakeden MR'!$W$4:$X$3028,MATCH($A720,'Snakeden MR'!$X$4:$X$3028,0),1),"-"),"@")))</f>
        <v>-</v>
      </c>
      <c r="G720" s="159" t="str">
        <f t="shared" si="22"/>
        <v>Not Found</v>
      </c>
      <c r="H720" t="str" cm="1">
        <f t="array" ref="H720">IF(SUMPRODUCT((TRIM(C720:F720)&lt;&gt;"-")*1)=0,
    "No Data",
    IF(COUNTIF(C720:F720,INDEX(_xlfn._xlws.FILTER(C720:F720,TRIM(C720:F720)&lt;&gt;"-"),1))=SUMPRODUCT((TRIM(C720:F720)&lt;&gt;"-")*1),
    "No Change",
    "Change"))</f>
        <v>No Data</v>
      </c>
      <c r="I720" s="159"/>
      <c r="J720"/>
      <c r="K720" s="163"/>
      <c r="L720" s="147" t="str">
        <f>TRIM(CLEAN(TEXT(IFERROR(INDEX('Glade MR'!$B$4:$C$3000,MATCH($A720,'Glade MR'!$C$4:$C$3000,0),1),"-"),"@")))</f>
        <v>-</v>
      </c>
      <c r="M720" s="147" t="str">
        <f>TRIM(CLEAN(TEXT(IFERROR(INDEX('Glade MR'!$I$4:$J$3000,MATCH($A720,'Glade MR'!$J$4:$J$3000,0),1),"-"),"@")))</f>
        <v>-</v>
      </c>
      <c r="N720" s="147" t="str">
        <f>TRIM(CLEAN(TEXT(IFERROR(INDEX('Glade MR'!$P$4:$Q$3000,MATCH($A720,'Glade MR'!$Q$4:$Q$3000,0),1),"-"),"@")))</f>
        <v>-</v>
      </c>
      <c r="O720" s="147" t="str">
        <f>TRIM(CLEAN(TEXT(IFERROR(INDEX('Glade MR'!$W$4:$X$3000,MATCH($A720,'Glade MR'!$X$4:$X$3000,0),1),"-"),"@")))</f>
        <v>-</v>
      </c>
      <c r="P720" s="159" t="str">
        <f t="shared" si="23"/>
        <v>Not Found</v>
      </c>
      <c r="Q720" t="str" cm="1">
        <f t="array" ref="Q720">IF(SUMPRODUCT((TRIM(L720:O720)&lt;&gt;"-")*1)=0,
    "No Data",
    IF(COUNTIF(L720:O720,INDEX(_xlfn._xlws.FILTER(L720:O720,TRIM(L720:O720)&lt;&gt;"-"),1))=SUMPRODUCT((TRIM(L720:O720)&lt;&gt;"-")*1),
    "No Change",
    "Change"))</f>
        <v>No Data</v>
      </c>
      <c r="R720" s="159"/>
      <c r="S720" s="111"/>
    </row>
    <row r="721" spans="1:19" x14ac:dyDescent="0.3">
      <c r="A721" t="s">
        <v>1663</v>
      </c>
      <c r="B721" t="s">
        <v>1145</v>
      </c>
      <c r="C721" s="160" t="str">
        <f>TRIM(CLEAN(TEXT(IFERROR(INDEX('Snakeden MR'!$B$4:$C$3028,MATCH($A721,'Snakeden MR'!$C$4:$C$3028,0),1),"-"),"@")))</f>
        <v>-</v>
      </c>
      <c r="D721" s="147" t="str">
        <f>TRIM(CLEAN(TEXT(IFERROR(INDEX('Snakeden MR'!$I$4:$J$3028,MATCH($A721,'Snakeden MR'!$J$4:$J$3028,0),1),"-"),"@")))</f>
        <v>-</v>
      </c>
      <c r="E721" s="147" t="str">
        <f>TRIM(CLEAN(TEXT(IFERROR(INDEX('Snakeden MR'!$P$4:$Q$3028,MATCH($A721,'Snakeden MR'!$Q$4:$Q$3028,0),1),"-"),"@")))</f>
        <v>-</v>
      </c>
      <c r="F721" s="147" t="str">
        <f>TRIM(CLEAN(TEXT(IFERROR(INDEX('Snakeden MR'!$W$4:$X$3028,MATCH($A721,'Snakeden MR'!$X$4:$X$3028,0),1),"-"),"@")))</f>
        <v>-</v>
      </c>
      <c r="G721" s="159" t="str">
        <f t="shared" si="22"/>
        <v>Not Found</v>
      </c>
      <c r="H721" t="str" cm="1">
        <f t="array" ref="H721">IF(SUMPRODUCT((TRIM(C721:F721)&lt;&gt;"-")*1)=0,
    "No Data",
    IF(COUNTIF(C721:F721,INDEX(_xlfn._xlws.FILTER(C721:F721,TRIM(C721:F721)&lt;&gt;"-"),1))=SUMPRODUCT((TRIM(C721:F721)&lt;&gt;"-")*1),
    "No Change",
    "Change"))</f>
        <v>No Data</v>
      </c>
      <c r="I721" s="159"/>
      <c r="J721"/>
      <c r="K721" s="163"/>
      <c r="L721" s="147" t="str">
        <f>TRIM(CLEAN(TEXT(IFERROR(INDEX('Glade MR'!$B$4:$C$3000,MATCH($A721,'Glade MR'!$C$4:$C$3000,0),1),"-"),"@")))</f>
        <v>-</v>
      </c>
      <c r="M721" s="147" t="str">
        <f>TRIM(CLEAN(TEXT(IFERROR(INDEX('Glade MR'!$I$4:$J$3000,MATCH($A721,'Glade MR'!$J$4:$J$3000,0),1),"-"),"@")))</f>
        <v>-</v>
      </c>
      <c r="N721" s="147" t="str">
        <f>TRIM(CLEAN(TEXT(IFERROR(INDEX('Glade MR'!$P$4:$Q$3000,MATCH($A721,'Glade MR'!$Q$4:$Q$3000,0),1),"-"),"@")))</f>
        <v>-</v>
      </c>
      <c r="O721" s="147" t="str">
        <f>TRIM(CLEAN(TEXT(IFERROR(INDEX('Glade MR'!$W$4:$X$3000,MATCH($A721,'Glade MR'!$X$4:$X$3000,0),1),"-"),"@")))</f>
        <v>-</v>
      </c>
      <c r="P721" s="159" t="str">
        <f t="shared" si="23"/>
        <v>Not Found</v>
      </c>
      <c r="Q721" t="str" cm="1">
        <f t="array" ref="Q721">IF(SUMPRODUCT((TRIM(L721:O721)&lt;&gt;"-")*1)=0,
    "No Data",
    IF(COUNTIF(L721:O721,INDEX(_xlfn._xlws.FILTER(L721:O721,TRIM(L721:O721)&lt;&gt;"-"),1))=SUMPRODUCT((TRIM(L721:O721)&lt;&gt;"-")*1),
    "No Change",
    "Change"))</f>
        <v>No Data</v>
      </c>
      <c r="R721" s="159"/>
      <c r="S721" s="111"/>
    </row>
    <row r="722" spans="1:19" x14ac:dyDescent="0.3">
      <c r="A722" t="s">
        <v>1664</v>
      </c>
      <c r="B722" t="s">
        <v>1145</v>
      </c>
      <c r="C722" s="160" t="str">
        <f>TRIM(CLEAN(TEXT(IFERROR(INDEX('Snakeden MR'!$B$4:$C$3028,MATCH($A722,'Snakeden MR'!$C$4:$C$3028,0),1),"-"),"@")))</f>
        <v>-</v>
      </c>
      <c r="D722" s="147" t="str">
        <f>TRIM(CLEAN(TEXT(IFERROR(INDEX('Snakeden MR'!$I$4:$J$3028,MATCH($A722,'Snakeden MR'!$J$4:$J$3028,0),1),"-"),"@")))</f>
        <v>-</v>
      </c>
      <c r="E722" s="147" t="str">
        <f>TRIM(CLEAN(TEXT(IFERROR(INDEX('Snakeden MR'!$P$4:$Q$3028,MATCH($A722,'Snakeden MR'!$Q$4:$Q$3028,0),1),"-"),"@")))</f>
        <v>-</v>
      </c>
      <c r="F722" s="147" t="str">
        <f>TRIM(CLEAN(TEXT(IFERROR(INDEX('Snakeden MR'!$W$4:$X$3028,MATCH($A722,'Snakeden MR'!$X$4:$X$3028,0),1),"-"),"@")))</f>
        <v>-</v>
      </c>
      <c r="G722" s="159" t="str">
        <f t="shared" si="22"/>
        <v>Not Found</v>
      </c>
      <c r="H722" t="str" cm="1">
        <f t="array" ref="H722">IF(SUMPRODUCT((TRIM(C722:F722)&lt;&gt;"-")*1)=0,
    "No Data",
    IF(COUNTIF(C722:F722,INDEX(_xlfn._xlws.FILTER(C722:F722,TRIM(C722:F722)&lt;&gt;"-"),1))=SUMPRODUCT((TRIM(C722:F722)&lt;&gt;"-")*1),
    "No Change",
    "Change"))</f>
        <v>No Data</v>
      </c>
      <c r="I722" s="159"/>
      <c r="J722"/>
      <c r="K722" s="163"/>
      <c r="L722" s="147" t="str">
        <f>TRIM(CLEAN(TEXT(IFERROR(INDEX('Glade MR'!$B$4:$C$3000,MATCH($A722,'Glade MR'!$C$4:$C$3000,0),1),"-"),"@")))</f>
        <v>-</v>
      </c>
      <c r="M722" s="147" t="str">
        <f>TRIM(CLEAN(TEXT(IFERROR(INDEX('Glade MR'!$I$4:$J$3000,MATCH($A722,'Glade MR'!$J$4:$J$3000,0),1),"-"),"@")))</f>
        <v>-</v>
      </c>
      <c r="N722" s="147" t="str">
        <f>TRIM(CLEAN(TEXT(IFERROR(INDEX('Glade MR'!$P$4:$Q$3000,MATCH($A722,'Glade MR'!$Q$4:$Q$3000,0),1),"-"),"@")))</f>
        <v>-</v>
      </c>
      <c r="O722" s="147" t="str">
        <f>TRIM(CLEAN(TEXT(IFERROR(INDEX('Glade MR'!$W$4:$X$3000,MATCH($A722,'Glade MR'!$X$4:$X$3000,0),1),"-"),"@")))</f>
        <v>-</v>
      </c>
      <c r="P722" s="159" t="str">
        <f t="shared" si="23"/>
        <v>Not Found</v>
      </c>
      <c r="Q722" t="str" cm="1">
        <f t="array" ref="Q722">IF(SUMPRODUCT((TRIM(L722:O722)&lt;&gt;"-")*1)=0,
    "No Data",
    IF(COUNTIF(L722:O722,INDEX(_xlfn._xlws.FILTER(L722:O722,TRIM(L722:O722)&lt;&gt;"-"),1))=SUMPRODUCT((TRIM(L722:O722)&lt;&gt;"-")*1),
    "No Change",
    "Change"))</f>
        <v>No Data</v>
      </c>
      <c r="R722" s="159"/>
      <c r="S722" s="111"/>
    </row>
    <row r="723" spans="1:19" x14ac:dyDescent="0.3">
      <c r="A723" t="s">
        <v>1665</v>
      </c>
      <c r="B723" t="s">
        <v>1145</v>
      </c>
      <c r="C723" s="160" t="str">
        <f>TRIM(CLEAN(TEXT(IFERROR(INDEX('Snakeden MR'!$B$4:$C$3028,MATCH($A723,'Snakeden MR'!$C$4:$C$3028,0),1),"-"),"@")))</f>
        <v>-</v>
      </c>
      <c r="D723" s="147" t="str">
        <f>TRIM(CLEAN(TEXT(IFERROR(INDEX('Snakeden MR'!$I$4:$J$3028,MATCH($A723,'Snakeden MR'!$J$4:$J$3028,0),1),"-"),"@")))</f>
        <v>-</v>
      </c>
      <c r="E723" s="147" t="str">
        <f>TRIM(CLEAN(TEXT(IFERROR(INDEX('Snakeden MR'!$P$4:$Q$3028,MATCH($A723,'Snakeden MR'!$Q$4:$Q$3028,0),1),"-"),"@")))</f>
        <v>-</v>
      </c>
      <c r="F723" s="147" t="str">
        <f>TRIM(CLEAN(TEXT(IFERROR(INDEX('Snakeden MR'!$W$4:$X$3028,MATCH($A723,'Snakeden MR'!$X$4:$X$3028,0),1),"-"),"@")))</f>
        <v>-</v>
      </c>
      <c r="G723" s="159" t="str">
        <f t="shared" si="22"/>
        <v>Not Found</v>
      </c>
      <c r="H723" t="str" cm="1">
        <f t="array" ref="H723">IF(SUMPRODUCT((TRIM(C723:F723)&lt;&gt;"-")*1)=0,
    "No Data",
    IF(COUNTIF(C723:F723,INDEX(_xlfn._xlws.FILTER(C723:F723,TRIM(C723:F723)&lt;&gt;"-"),1))=SUMPRODUCT((TRIM(C723:F723)&lt;&gt;"-")*1),
    "No Change",
    "Change"))</f>
        <v>No Data</v>
      </c>
      <c r="I723" s="159"/>
      <c r="J723"/>
      <c r="K723" s="163"/>
      <c r="L723" s="147" t="str">
        <f>TRIM(CLEAN(TEXT(IFERROR(INDEX('Glade MR'!$B$4:$C$3000,MATCH($A723,'Glade MR'!$C$4:$C$3000,0),1),"-"),"@")))</f>
        <v>-</v>
      </c>
      <c r="M723" s="147" t="str">
        <f>TRIM(CLEAN(TEXT(IFERROR(INDEX('Glade MR'!$I$4:$J$3000,MATCH($A723,'Glade MR'!$J$4:$J$3000,0),1),"-"),"@")))</f>
        <v>-</v>
      </c>
      <c r="N723" s="147" t="str">
        <f>TRIM(CLEAN(TEXT(IFERROR(INDEX('Glade MR'!$P$4:$Q$3000,MATCH($A723,'Glade MR'!$Q$4:$Q$3000,0),1),"-"),"@")))</f>
        <v>-</v>
      </c>
      <c r="O723" s="147" t="str">
        <f>TRIM(CLEAN(TEXT(IFERROR(INDEX('Glade MR'!$W$4:$X$3000,MATCH($A723,'Glade MR'!$X$4:$X$3000,0),1),"-"),"@")))</f>
        <v>-</v>
      </c>
      <c r="P723" s="159" t="str">
        <f t="shared" si="23"/>
        <v>Not Found</v>
      </c>
      <c r="Q723" t="str" cm="1">
        <f t="array" ref="Q723">IF(SUMPRODUCT((TRIM(L723:O723)&lt;&gt;"-")*1)=0,
    "No Data",
    IF(COUNTIF(L723:O723,INDEX(_xlfn._xlws.FILTER(L723:O723,TRIM(L723:O723)&lt;&gt;"-"),1))=SUMPRODUCT((TRIM(L723:O723)&lt;&gt;"-")*1),
    "No Change",
    "Change"))</f>
        <v>No Data</v>
      </c>
      <c r="R723" s="159"/>
      <c r="S723" s="111"/>
    </row>
    <row r="724" spans="1:19" x14ac:dyDescent="0.3">
      <c r="A724" t="s">
        <v>1666</v>
      </c>
      <c r="B724" t="s">
        <v>1145</v>
      </c>
      <c r="C724" s="160" t="str">
        <f>TRIM(CLEAN(TEXT(IFERROR(INDEX('Snakeden MR'!$B$4:$C$3028,MATCH($A724,'Snakeden MR'!$C$4:$C$3028,0),1),"-"),"@")))</f>
        <v>-</v>
      </c>
      <c r="D724" s="147" t="str">
        <f>TRIM(CLEAN(TEXT(IFERROR(INDEX('Snakeden MR'!$I$4:$J$3028,MATCH($A724,'Snakeden MR'!$J$4:$J$3028,0),1),"-"),"@")))</f>
        <v>-</v>
      </c>
      <c r="E724" s="147" t="str">
        <f>TRIM(CLEAN(TEXT(IFERROR(INDEX('Snakeden MR'!$P$4:$Q$3028,MATCH($A724,'Snakeden MR'!$Q$4:$Q$3028,0),1),"-"),"@")))</f>
        <v>-</v>
      </c>
      <c r="F724" s="147" t="str">
        <f>TRIM(CLEAN(TEXT(IFERROR(INDEX('Snakeden MR'!$W$4:$X$3028,MATCH($A724,'Snakeden MR'!$X$4:$X$3028,0),1),"-"),"@")))</f>
        <v>-</v>
      </c>
      <c r="G724" s="159" t="str">
        <f t="shared" si="22"/>
        <v>Not Found</v>
      </c>
      <c r="H724" t="str" cm="1">
        <f t="array" ref="H724">IF(SUMPRODUCT((TRIM(C724:F724)&lt;&gt;"-")*1)=0,
    "No Data",
    IF(COUNTIF(C724:F724,INDEX(_xlfn._xlws.FILTER(C724:F724,TRIM(C724:F724)&lt;&gt;"-"),1))=SUMPRODUCT((TRIM(C724:F724)&lt;&gt;"-")*1),
    "No Change",
    "Change"))</f>
        <v>No Data</v>
      </c>
      <c r="I724" s="159"/>
      <c r="J724"/>
      <c r="K724" s="163"/>
      <c r="L724" s="147" t="str">
        <f>TRIM(CLEAN(TEXT(IFERROR(INDEX('Glade MR'!$B$4:$C$3000,MATCH($A724,'Glade MR'!$C$4:$C$3000,0),1),"-"),"@")))</f>
        <v>-</v>
      </c>
      <c r="M724" s="147" t="str">
        <f>TRIM(CLEAN(TEXT(IFERROR(INDEX('Glade MR'!$I$4:$J$3000,MATCH($A724,'Glade MR'!$J$4:$J$3000,0),1),"-"),"@")))</f>
        <v>-</v>
      </c>
      <c r="N724" s="147" t="str">
        <f>TRIM(CLEAN(TEXT(IFERROR(INDEX('Glade MR'!$P$4:$Q$3000,MATCH($A724,'Glade MR'!$Q$4:$Q$3000,0),1),"-"),"@")))</f>
        <v>-</v>
      </c>
      <c r="O724" s="147" t="str">
        <f>TRIM(CLEAN(TEXT(IFERROR(INDEX('Glade MR'!$W$4:$X$3000,MATCH($A724,'Glade MR'!$X$4:$X$3000,0),1),"-"),"@")))</f>
        <v>-</v>
      </c>
      <c r="P724" s="159" t="str">
        <f t="shared" si="23"/>
        <v>Not Found</v>
      </c>
      <c r="Q724" t="str" cm="1">
        <f t="array" ref="Q724">IF(SUMPRODUCT((TRIM(L724:O724)&lt;&gt;"-")*1)=0,
    "No Data",
    IF(COUNTIF(L724:O724,INDEX(_xlfn._xlws.FILTER(L724:O724,TRIM(L724:O724)&lt;&gt;"-"),1))=SUMPRODUCT((TRIM(L724:O724)&lt;&gt;"-")*1),
    "No Change",
    "Change"))</f>
        <v>No Data</v>
      </c>
      <c r="R724" s="159"/>
      <c r="S724" s="111"/>
    </row>
    <row r="725" spans="1:19" x14ac:dyDescent="0.3">
      <c r="A725" t="s">
        <v>1667</v>
      </c>
      <c r="B725" t="s">
        <v>1145</v>
      </c>
      <c r="C725" s="160" t="str">
        <f>TRIM(CLEAN(TEXT(IFERROR(INDEX('Snakeden MR'!$B$4:$C$3028,MATCH($A725,'Snakeden MR'!$C$4:$C$3028,0),1),"-"),"@")))</f>
        <v>-</v>
      </c>
      <c r="D725" s="147" t="str">
        <f>TRIM(CLEAN(TEXT(IFERROR(INDEX('Snakeden MR'!$I$4:$J$3028,MATCH($A725,'Snakeden MR'!$J$4:$J$3028,0),1),"-"),"@")))</f>
        <v>-</v>
      </c>
      <c r="E725" s="147" t="str">
        <f>TRIM(CLEAN(TEXT(IFERROR(INDEX('Snakeden MR'!$P$4:$Q$3028,MATCH($A725,'Snakeden MR'!$Q$4:$Q$3028,0),1),"-"),"@")))</f>
        <v>-</v>
      </c>
      <c r="F725" s="147" t="str">
        <f>TRIM(CLEAN(TEXT(IFERROR(INDEX('Snakeden MR'!$W$4:$X$3028,MATCH($A725,'Snakeden MR'!$X$4:$X$3028,0),1),"-"),"@")))</f>
        <v>-</v>
      </c>
      <c r="G725" s="159" t="str">
        <f t="shared" si="22"/>
        <v>Not Found</v>
      </c>
      <c r="H725" t="str" cm="1">
        <f t="array" ref="H725">IF(SUMPRODUCT((TRIM(C725:F725)&lt;&gt;"-")*1)=0,
    "No Data",
    IF(COUNTIF(C725:F725,INDEX(_xlfn._xlws.FILTER(C725:F725,TRIM(C725:F725)&lt;&gt;"-"),1))=SUMPRODUCT((TRIM(C725:F725)&lt;&gt;"-")*1),
    "No Change",
    "Change"))</f>
        <v>No Data</v>
      </c>
      <c r="I725" s="159"/>
      <c r="J725"/>
      <c r="K725" s="163"/>
      <c r="L725" s="147" t="str">
        <f>TRIM(CLEAN(TEXT(IFERROR(INDEX('Glade MR'!$B$4:$C$3000,MATCH($A725,'Glade MR'!$C$4:$C$3000,0),1),"-"),"@")))</f>
        <v>-</v>
      </c>
      <c r="M725" s="147" t="str">
        <f>TRIM(CLEAN(TEXT(IFERROR(INDEX('Glade MR'!$I$4:$J$3000,MATCH($A725,'Glade MR'!$J$4:$J$3000,0),1),"-"),"@")))</f>
        <v>-</v>
      </c>
      <c r="N725" s="147" t="str">
        <f>TRIM(CLEAN(TEXT(IFERROR(INDEX('Glade MR'!$P$4:$Q$3000,MATCH($A725,'Glade MR'!$Q$4:$Q$3000,0),1),"-"),"@")))</f>
        <v>-</v>
      </c>
      <c r="O725" s="147" t="str">
        <f>TRIM(CLEAN(TEXT(IFERROR(INDEX('Glade MR'!$W$4:$X$3000,MATCH($A725,'Glade MR'!$X$4:$X$3000,0),1),"-"),"@")))</f>
        <v>-</v>
      </c>
      <c r="P725" s="159" t="str">
        <f t="shared" si="23"/>
        <v>Not Found</v>
      </c>
      <c r="Q725" t="str" cm="1">
        <f t="array" ref="Q725">IF(SUMPRODUCT((TRIM(L725:O725)&lt;&gt;"-")*1)=0,
    "No Data",
    IF(COUNTIF(L725:O725,INDEX(_xlfn._xlws.FILTER(L725:O725,TRIM(L725:O725)&lt;&gt;"-"),1))=SUMPRODUCT((TRIM(L725:O725)&lt;&gt;"-")*1),
    "No Change",
    "Change"))</f>
        <v>No Data</v>
      </c>
      <c r="R725" s="159"/>
      <c r="S725" s="111"/>
    </row>
    <row r="726" spans="1:19" x14ac:dyDescent="0.3">
      <c r="A726" t="s">
        <v>1668</v>
      </c>
      <c r="B726" t="s">
        <v>1145</v>
      </c>
      <c r="C726" s="160" t="str">
        <f>TRIM(CLEAN(TEXT(IFERROR(INDEX('Snakeden MR'!$B$4:$C$3028,MATCH($A726,'Snakeden MR'!$C$4:$C$3028,0),1),"-"),"@")))</f>
        <v>-</v>
      </c>
      <c r="D726" s="147" t="str">
        <f>TRIM(CLEAN(TEXT(IFERROR(INDEX('Snakeden MR'!$I$4:$J$3028,MATCH($A726,'Snakeden MR'!$J$4:$J$3028,0),1),"-"),"@")))</f>
        <v>-</v>
      </c>
      <c r="E726" s="147" t="str">
        <f>TRIM(CLEAN(TEXT(IFERROR(INDEX('Snakeden MR'!$P$4:$Q$3028,MATCH($A726,'Snakeden MR'!$Q$4:$Q$3028,0),1),"-"),"@")))</f>
        <v>-</v>
      </c>
      <c r="F726" s="147" t="str">
        <f>TRIM(CLEAN(TEXT(IFERROR(INDEX('Snakeden MR'!$W$4:$X$3028,MATCH($A726,'Snakeden MR'!$X$4:$X$3028,0),1),"-"),"@")))</f>
        <v>-</v>
      </c>
      <c r="G726" s="159" t="str">
        <f t="shared" si="22"/>
        <v>Not Found</v>
      </c>
      <c r="H726" t="str" cm="1">
        <f t="array" ref="H726">IF(SUMPRODUCT((TRIM(C726:F726)&lt;&gt;"-")*1)=0,
    "No Data",
    IF(COUNTIF(C726:F726,INDEX(_xlfn._xlws.FILTER(C726:F726,TRIM(C726:F726)&lt;&gt;"-"),1))=SUMPRODUCT((TRIM(C726:F726)&lt;&gt;"-")*1),
    "No Change",
    "Change"))</f>
        <v>No Data</v>
      </c>
      <c r="I726" s="159"/>
      <c r="J726"/>
      <c r="K726" s="163"/>
      <c r="L726" s="147" t="str">
        <f>TRIM(CLEAN(TEXT(IFERROR(INDEX('Glade MR'!$B$4:$C$3000,MATCH($A726,'Glade MR'!$C$4:$C$3000,0),1),"-"),"@")))</f>
        <v>-</v>
      </c>
      <c r="M726" s="147" t="str">
        <f>TRIM(CLEAN(TEXT(IFERROR(INDEX('Glade MR'!$I$4:$J$3000,MATCH($A726,'Glade MR'!$J$4:$J$3000,0),1),"-"),"@")))</f>
        <v>-</v>
      </c>
      <c r="N726" s="147" t="str">
        <f>TRIM(CLEAN(TEXT(IFERROR(INDEX('Glade MR'!$P$4:$Q$3000,MATCH($A726,'Glade MR'!$Q$4:$Q$3000,0),1),"-"),"@")))</f>
        <v>-</v>
      </c>
      <c r="O726" s="147" t="str">
        <f>TRIM(CLEAN(TEXT(IFERROR(INDEX('Glade MR'!$W$4:$X$3000,MATCH($A726,'Glade MR'!$X$4:$X$3000,0),1),"-"),"@")))</f>
        <v>-</v>
      </c>
      <c r="P726" s="159" t="str">
        <f t="shared" si="23"/>
        <v>Not Found</v>
      </c>
      <c r="Q726" t="str" cm="1">
        <f t="array" ref="Q726">IF(SUMPRODUCT((TRIM(L726:O726)&lt;&gt;"-")*1)=0,
    "No Data",
    IF(COUNTIF(L726:O726,INDEX(_xlfn._xlws.FILTER(L726:O726,TRIM(L726:O726)&lt;&gt;"-"),1))=SUMPRODUCT((TRIM(L726:O726)&lt;&gt;"-")*1),
    "No Change",
    "Change"))</f>
        <v>No Data</v>
      </c>
      <c r="R726" s="159"/>
      <c r="S726" s="111"/>
    </row>
    <row r="727" spans="1:19" x14ac:dyDescent="0.3">
      <c r="A727" t="s">
        <v>1669</v>
      </c>
      <c r="B727" t="s">
        <v>1145</v>
      </c>
      <c r="C727" s="160" t="str">
        <f>TRIM(CLEAN(TEXT(IFERROR(INDEX('Snakeden MR'!$B$4:$C$3028,MATCH($A727,'Snakeden MR'!$C$4:$C$3028,0),1),"-"),"@")))</f>
        <v>-</v>
      </c>
      <c r="D727" s="147" t="str">
        <f>TRIM(CLEAN(TEXT(IFERROR(INDEX('Snakeden MR'!$I$4:$J$3028,MATCH($A727,'Snakeden MR'!$J$4:$J$3028,0),1),"-"),"@")))</f>
        <v>-</v>
      </c>
      <c r="E727" s="147" t="str">
        <f>TRIM(CLEAN(TEXT(IFERROR(INDEX('Snakeden MR'!$P$4:$Q$3028,MATCH($A727,'Snakeden MR'!$Q$4:$Q$3028,0),1),"-"),"@")))</f>
        <v>-</v>
      </c>
      <c r="F727" s="147" t="str">
        <f>TRIM(CLEAN(TEXT(IFERROR(INDEX('Snakeden MR'!$W$4:$X$3028,MATCH($A727,'Snakeden MR'!$X$4:$X$3028,0),1),"-"),"@")))</f>
        <v>-</v>
      </c>
      <c r="G727" s="159" t="str">
        <f t="shared" si="22"/>
        <v>Not Found</v>
      </c>
      <c r="H727" t="str" cm="1">
        <f t="array" ref="H727">IF(SUMPRODUCT((TRIM(C727:F727)&lt;&gt;"-")*1)=0,
    "No Data",
    IF(COUNTIF(C727:F727,INDEX(_xlfn._xlws.FILTER(C727:F727,TRIM(C727:F727)&lt;&gt;"-"),1))=SUMPRODUCT((TRIM(C727:F727)&lt;&gt;"-")*1),
    "No Change",
    "Change"))</f>
        <v>No Data</v>
      </c>
      <c r="I727" s="159"/>
      <c r="J727"/>
      <c r="K727" s="163"/>
      <c r="L727" s="147" t="str">
        <f>TRIM(CLEAN(TEXT(IFERROR(INDEX('Glade MR'!$B$4:$C$3000,MATCH($A727,'Glade MR'!$C$4:$C$3000,0),1),"-"),"@")))</f>
        <v>-</v>
      </c>
      <c r="M727" s="147" t="str">
        <f>TRIM(CLEAN(TEXT(IFERROR(INDEX('Glade MR'!$I$4:$J$3000,MATCH($A727,'Glade MR'!$J$4:$J$3000,0),1),"-"),"@")))</f>
        <v>-</v>
      </c>
      <c r="N727" s="147" t="str">
        <f>TRIM(CLEAN(TEXT(IFERROR(INDEX('Glade MR'!$P$4:$Q$3000,MATCH($A727,'Glade MR'!$Q$4:$Q$3000,0),1),"-"),"@")))</f>
        <v>-</v>
      </c>
      <c r="O727" s="147" t="str">
        <f>TRIM(CLEAN(TEXT(IFERROR(INDEX('Glade MR'!$W$4:$X$3000,MATCH($A727,'Glade MR'!$X$4:$X$3000,0),1),"-"),"@")))</f>
        <v>-</v>
      </c>
      <c r="P727" s="159" t="str">
        <f t="shared" si="23"/>
        <v>Not Found</v>
      </c>
      <c r="Q727" t="str" cm="1">
        <f t="array" ref="Q727">IF(SUMPRODUCT((TRIM(L727:O727)&lt;&gt;"-")*1)=0,
    "No Data",
    IF(COUNTIF(L727:O727,INDEX(_xlfn._xlws.FILTER(L727:O727,TRIM(L727:O727)&lt;&gt;"-"),1))=SUMPRODUCT((TRIM(L727:O727)&lt;&gt;"-")*1),
    "No Change",
    "Change"))</f>
        <v>No Data</v>
      </c>
      <c r="R727" s="159"/>
      <c r="S727" s="111"/>
    </row>
    <row r="728" spans="1:19" x14ac:dyDescent="0.3">
      <c r="A728" t="s">
        <v>44</v>
      </c>
      <c r="B728" t="s">
        <v>1145</v>
      </c>
      <c r="C728" s="160" t="str">
        <f>TRIM(CLEAN(TEXT(IFERROR(INDEX('Snakeden MR'!$B$4:$C$3028,MATCH($A728,'Snakeden MR'!$C$4:$C$3028,0),1),"-"),"@")))</f>
        <v>-</v>
      </c>
      <c r="D728" s="147" t="str">
        <f>TRIM(CLEAN(TEXT(IFERROR(INDEX('Snakeden MR'!$I$4:$J$3028,MATCH($A728,'Snakeden MR'!$J$4:$J$3028,0),1),"-"),"@")))</f>
        <v>-</v>
      </c>
      <c r="E728" s="147" t="str">
        <f>TRIM(CLEAN(TEXT(IFERROR(INDEX('Snakeden MR'!$P$4:$Q$3028,MATCH($A728,'Snakeden MR'!$Q$4:$Q$3028,0),1),"-"),"@")))</f>
        <v>-</v>
      </c>
      <c r="F728" s="147" t="str">
        <f>TRIM(CLEAN(TEXT(IFERROR(INDEX('Snakeden MR'!$W$4:$X$3028,MATCH($A728,'Snakeden MR'!$X$4:$X$3028,0),1),"-"),"@")))</f>
        <v>-</v>
      </c>
      <c r="G728" s="159" t="str">
        <f t="shared" si="22"/>
        <v>Not Found</v>
      </c>
      <c r="H728" t="str" cm="1">
        <f t="array" ref="H728">IF(SUMPRODUCT((TRIM(C728:F728)&lt;&gt;"-")*1)=0,
    "No Data",
    IF(COUNTIF(C728:F728,INDEX(_xlfn._xlws.FILTER(C728:F728,TRIM(C728:F728)&lt;&gt;"-"),1))=SUMPRODUCT((TRIM(C728:F728)&lt;&gt;"-")*1),
    "No Change",
    "Change"))</f>
        <v>No Data</v>
      </c>
      <c r="I728" s="159"/>
      <c r="J728"/>
      <c r="K728" s="163"/>
      <c r="L728" s="147" t="str">
        <f>TRIM(CLEAN(TEXT(IFERROR(INDEX('Glade MR'!$B$4:$C$3000,MATCH($A728,'Glade MR'!$C$4:$C$3000,0),1),"-"),"@")))</f>
        <v>-</v>
      </c>
      <c r="M728" s="147" t="str">
        <f>TRIM(CLEAN(TEXT(IFERROR(INDEX('Glade MR'!$I$4:$J$3000,MATCH($A728,'Glade MR'!$J$4:$J$3000,0),1),"-"),"@")))</f>
        <v>-</v>
      </c>
      <c r="N728" s="147" t="str">
        <f>TRIM(CLEAN(TEXT(IFERROR(INDEX('Glade MR'!$P$4:$Q$3000,MATCH($A728,'Glade MR'!$Q$4:$Q$3000,0),1),"-"),"@")))</f>
        <v>-</v>
      </c>
      <c r="O728" s="147" t="str">
        <f>TRIM(CLEAN(TEXT(IFERROR(INDEX('Glade MR'!$W$4:$X$3000,MATCH($A728,'Glade MR'!$X$4:$X$3000,0),1),"-"),"@")))</f>
        <v>-</v>
      </c>
      <c r="P728" s="159" t="str">
        <f t="shared" si="23"/>
        <v>Not Found</v>
      </c>
      <c r="Q728" t="str" cm="1">
        <f t="array" ref="Q728">IF(SUMPRODUCT((TRIM(L728:O728)&lt;&gt;"-")*1)=0,
    "No Data",
    IF(COUNTIF(L728:O728,INDEX(_xlfn._xlws.FILTER(L728:O728,TRIM(L728:O728)&lt;&gt;"-"),1))=SUMPRODUCT((TRIM(L728:O728)&lt;&gt;"-")*1),
    "No Change",
    "Change"))</f>
        <v>No Data</v>
      </c>
      <c r="R728" s="159"/>
      <c r="S728" s="111"/>
    </row>
    <row r="729" spans="1:19" x14ac:dyDescent="0.3">
      <c r="A729" t="s">
        <v>1670</v>
      </c>
      <c r="B729" t="s">
        <v>1145</v>
      </c>
      <c r="C729" s="160" t="str">
        <f>TRIM(CLEAN(TEXT(IFERROR(INDEX('Snakeden MR'!$B$4:$C$3028,MATCH($A729,'Snakeden MR'!$C$4:$C$3028,0),1),"-"),"@")))</f>
        <v>-</v>
      </c>
      <c r="D729" s="147" t="str">
        <f>TRIM(CLEAN(TEXT(IFERROR(INDEX('Snakeden MR'!$I$4:$J$3028,MATCH($A729,'Snakeden MR'!$J$4:$J$3028,0),1),"-"),"@")))</f>
        <v>-</v>
      </c>
      <c r="E729" s="147" t="str">
        <f>TRIM(CLEAN(TEXT(IFERROR(INDEX('Snakeden MR'!$P$4:$Q$3028,MATCH($A729,'Snakeden MR'!$Q$4:$Q$3028,0),1),"-"),"@")))</f>
        <v>-</v>
      </c>
      <c r="F729" s="147" t="str">
        <f>TRIM(CLEAN(TEXT(IFERROR(INDEX('Snakeden MR'!$W$4:$X$3028,MATCH($A729,'Snakeden MR'!$X$4:$X$3028,0),1),"-"),"@")))</f>
        <v>-</v>
      </c>
      <c r="G729" s="159" t="str">
        <f t="shared" si="22"/>
        <v>Not Found</v>
      </c>
      <c r="H729" t="str" cm="1">
        <f t="array" ref="H729">IF(SUMPRODUCT((TRIM(C729:F729)&lt;&gt;"-")*1)=0,
    "No Data",
    IF(COUNTIF(C729:F729,INDEX(_xlfn._xlws.FILTER(C729:F729,TRIM(C729:F729)&lt;&gt;"-"),1))=SUMPRODUCT((TRIM(C729:F729)&lt;&gt;"-")*1),
    "No Change",
    "Change"))</f>
        <v>No Data</v>
      </c>
      <c r="I729" s="159"/>
      <c r="J729"/>
      <c r="K729" s="163"/>
      <c r="L729" s="147" t="str">
        <f>TRIM(CLEAN(TEXT(IFERROR(INDEX('Glade MR'!$B$4:$C$3000,MATCH($A729,'Glade MR'!$C$4:$C$3000,0),1),"-"),"@")))</f>
        <v>-</v>
      </c>
      <c r="M729" s="147" t="str">
        <f>TRIM(CLEAN(TEXT(IFERROR(INDEX('Glade MR'!$I$4:$J$3000,MATCH($A729,'Glade MR'!$J$4:$J$3000,0),1),"-"),"@")))</f>
        <v>-</v>
      </c>
      <c r="N729" s="147" t="str">
        <f>TRIM(CLEAN(TEXT(IFERROR(INDEX('Glade MR'!$P$4:$Q$3000,MATCH($A729,'Glade MR'!$Q$4:$Q$3000,0),1),"-"),"@")))</f>
        <v>-</v>
      </c>
      <c r="O729" s="147" t="str">
        <f>TRIM(CLEAN(TEXT(IFERROR(INDEX('Glade MR'!$W$4:$X$3000,MATCH($A729,'Glade MR'!$X$4:$X$3000,0),1),"-"),"@")))</f>
        <v>-</v>
      </c>
      <c r="P729" s="159" t="str">
        <f t="shared" si="23"/>
        <v>Not Found</v>
      </c>
      <c r="Q729" t="str" cm="1">
        <f t="array" ref="Q729">IF(SUMPRODUCT((TRIM(L729:O729)&lt;&gt;"-")*1)=0,
    "No Data",
    IF(COUNTIF(L729:O729,INDEX(_xlfn._xlws.FILTER(L729:O729,TRIM(L729:O729)&lt;&gt;"-"),1))=SUMPRODUCT((TRIM(L729:O729)&lt;&gt;"-")*1),
    "No Change",
    "Change"))</f>
        <v>No Data</v>
      </c>
      <c r="R729" s="159"/>
      <c r="S729" s="111"/>
    </row>
    <row r="730" spans="1:19" x14ac:dyDescent="0.3">
      <c r="A730" t="s">
        <v>1671</v>
      </c>
      <c r="B730" t="s">
        <v>1145</v>
      </c>
      <c r="C730" s="160" t="str">
        <f>TRIM(CLEAN(TEXT(IFERROR(INDEX('Snakeden MR'!$B$4:$C$3028,MATCH($A730,'Snakeden MR'!$C$4:$C$3028,0),1),"-"),"@")))</f>
        <v>-</v>
      </c>
      <c r="D730" s="147" t="str">
        <f>TRIM(CLEAN(TEXT(IFERROR(INDEX('Snakeden MR'!$I$4:$J$3028,MATCH($A730,'Snakeden MR'!$J$4:$J$3028,0),1),"-"),"@")))</f>
        <v>-</v>
      </c>
      <c r="E730" s="147" t="str">
        <f>TRIM(CLEAN(TEXT(IFERROR(INDEX('Snakeden MR'!$P$4:$Q$3028,MATCH($A730,'Snakeden MR'!$Q$4:$Q$3028,0),1),"-"),"@")))</f>
        <v>-</v>
      </c>
      <c r="F730" s="147" t="str">
        <f>TRIM(CLEAN(TEXT(IFERROR(INDEX('Snakeden MR'!$W$4:$X$3028,MATCH($A730,'Snakeden MR'!$X$4:$X$3028,0),1),"-"),"@")))</f>
        <v>-</v>
      </c>
      <c r="G730" s="159" t="str">
        <f t="shared" si="22"/>
        <v>Not Found</v>
      </c>
      <c r="H730" t="str" cm="1">
        <f t="array" ref="H730">IF(SUMPRODUCT((TRIM(C730:F730)&lt;&gt;"-")*1)=0,
    "No Data",
    IF(COUNTIF(C730:F730,INDEX(_xlfn._xlws.FILTER(C730:F730,TRIM(C730:F730)&lt;&gt;"-"),1))=SUMPRODUCT((TRIM(C730:F730)&lt;&gt;"-")*1),
    "No Change",
    "Change"))</f>
        <v>No Data</v>
      </c>
      <c r="I730" s="159"/>
      <c r="J730"/>
      <c r="K730" s="163"/>
      <c r="L730" s="147" t="str">
        <f>TRIM(CLEAN(TEXT(IFERROR(INDEX('Glade MR'!$B$4:$C$3000,MATCH($A730,'Glade MR'!$C$4:$C$3000,0),1),"-"),"@")))</f>
        <v>-</v>
      </c>
      <c r="M730" s="147" t="str">
        <f>TRIM(CLEAN(TEXT(IFERROR(INDEX('Glade MR'!$I$4:$J$3000,MATCH($A730,'Glade MR'!$J$4:$J$3000,0),1),"-"),"@")))</f>
        <v>-</v>
      </c>
      <c r="N730" s="147" t="str">
        <f>TRIM(CLEAN(TEXT(IFERROR(INDEX('Glade MR'!$P$4:$Q$3000,MATCH($A730,'Glade MR'!$Q$4:$Q$3000,0),1),"-"),"@")))</f>
        <v>-</v>
      </c>
      <c r="O730" s="147" t="str">
        <f>TRIM(CLEAN(TEXT(IFERROR(INDEX('Glade MR'!$W$4:$X$3000,MATCH($A730,'Glade MR'!$X$4:$X$3000,0),1),"-"),"@")))</f>
        <v>-</v>
      </c>
      <c r="P730" s="159" t="str">
        <f t="shared" si="23"/>
        <v>Not Found</v>
      </c>
      <c r="Q730" t="str" cm="1">
        <f t="array" ref="Q730">IF(SUMPRODUCT((TRIM(L730:O730)&lt;&gt;"-")*1)=0,
    "No Data",
    IF(COUNTIF(L730:O730,INDEX(_xlfn._xlws.FILTER(L730:O730,TRIM(L730:O730)&lt;&gt;"-"),1))=SUMPRODUCT((TRIM(L730:O730)&lt;&gt;"-")*1),
    "No Change",
    "Change"))</f>
        <v>No Data</v>
      </c>
      <c r="R730" s="159"/>
      <c r="S730" s="111"/>
    </row>
    <row r="731" spans="1:19" x14ac:dyDescent="0.3">
      <c r="A731" t="s">
        <v>1672</v>
      </c>
      <c r="B731" t="s">
        <v>1145</v>
      </c>
      <c r="C731" s="160" t="str">
        <f>TRIM(CLEAN(TEXT(IFERROR(INDEX('Snakeden MR'!$B$4:$C$3028,MATCH($A731,'Snakeden MR'!$C$4:$C$3028,0),1),"-"),"@")))</f>
        <v>-</v>
      </c>
      <c r="D731" s="147" t="str">
        <f>TRIM(CLEAN(TEXT(IFERROR(INDEX('Snakeden MR'!$I$4:$J$3028,MATCH($A731,'Snakeden MR'!$J$4:$J$3028,0),1),"-"),"@")))</f>
        <v>-</v>
      </c>
      <c r="E731" s="147" t="str">
        <f>TRIM(CLEAN(TEXT(IFERROR(INDEX('Snakeden MR'!$P$4:$Q$3028,MATCH($A731,'Snakeden MR'!$Q$4:$Q$3028,0),1),"-"),"@")))</f>
        <v>-</v>
      </c>
      <c r="F731" s="147" t="str">
        <f>TRIM(CLEAN(TEXT(IFERROR(INDEX('Snakeden MR'!$W$4:$X$3028,MATCH($A731,'Snakeden MR'!$X$4:$X$3028,0),1),"-"),"@")))</f>
        <v>-</v>
      </c>
      <c r="G731" s="159" t="str">
        <f t="shared" si="22"/>
        <v>Not Found</v>
      </c>
      <c r="H731" t="str" cm="1">
        <f t="array" ref="H731">IF(SUMPRODUCT((TRIM(C731:F731)&lt;&gt;"-")*1)=0,
    "No Data",
    IF(COUNTIF(C731:F731,INDEX(_xlfn._xlws.FILTER(C731:F731,TRIM(C731:F731)&lt;&gt;"-"),1))=SUMPRODUCT((TRIM(C731:F731)&lt;&gt;"-")*1),
    "No Change",
    "Change"))</f>
        <v>No Data</v>
      </c>
      <c r="I731" s="159"/>
      <c r="J731"/>
      <c r="K731" s="163"/>
      <c r="L731" s="147" t="str">
        <f>TRIM(CLEAN(TEXT(IFERROR(INDEX('Glade MR'!$B$4:$C$3000,MATCH($A731,'Glade MR'!$C$4:$C$3000,0),1),"-"),"@")))</f>
        <v>-</v>
      </c>
      <c r="M731" s="147" t="str">
        <f>TRIM(CLEAN(TEXT(IFERROR(INDEX('Glade MR'!$I$4:$J$3000,MATCH($A731,'Glade MR'!$J$4:$J$3000,0),1),"-"),"@")))</f>
        <v>-</v>
      </c>
      <c r="N731" s="147" t="str">
        <f>TRIM(CLEAN(TEXT(IFERROR(INDEX('Glade MR'!$P$4:$Q$3000,MATCH($A731,'Glade MR'!$Q$4:$Q$3000,0),1),"-"),"@")))</f>
        <v>-</v>
      </c>
      <c r="O731" s="147" t="str">
        <f>TRIM(CLEAN(TEXT(IFERROR(INDEX('Glade MR'!$W$4:$X$3000,MATCH($A731,'Glade MR'!$X$4:$X$3000,0),1),"-"),"@")))</f>
        <v>-</v>
      </c>
      <c r="P731" s="159" t="str">
        <f t="shared" si="23"/>
        <v>Not Found</v>
      </c>
      <c r="Q731" t="str" cm="1">
        <f t="array" ref="Q731">IF(SUMPRODUCT((TRIM(L731:O731)&lt;&gt;"-")*1)=0,
    "No Data",
    IF(COUNTIF(L731:O731,INDEX(_xlfn._xlws.FILTER(L731:O731,TRIM(L731:O731)&lt;&gt;"-"),1))=SUMPRODUCT((TRIM(L731:O731)&lt;&gt;"-")*1),
    "No Change",
    "Change"))</f>
        <v>No Data</v>
      </c>
      <c r="R731" s="159"/>
      <c r="S731" s="111"/>
    </row>
    <row r="732" spans="1:19" x14ac:dyDescent="0.3">
      <c r="A732" t="s">
        <v>1673</v>
      </c>
      <c r="B732" t="s">
        <v>1145</v>
      </c>
      <c r="C732" s="160" t="str">
        <f>TRIM(CLEAN(TEXT(IFERROR(INDEX('Snakeden MR'!$B$4:$C$3028,MATCH($A732,'Snakeden MR'!$C$4:$C$3028,0),1),"-"),"@")))</f>
        <v>-</v>
      </c>
      <c r="D732" s="147" t="str">
        <f>TRIM(CLEAN(TEXT(IFERROR(INDEX('Snakeden MR'!$I$4:$J$3028,MATCH($A732,'Snakeden MR'!$J$4:$J$3028,0),1),"-"),"@")))</f>
        <v>-</v>
      </c>
      <c r="E732" s="147" t="str">
        <f>TRIM(CLEAN(TEXT(IFERROR(INDEX('Snakeden MR'!$P$4:$Q$3028,MATCH($A732,'Snakeden MR'!$Q$4:$Q$3028,0),1),"-"),"@")))</f>
        <v>-</v>
      </c>
      <c r="F732" s="147" t="str">
        <f>TRIM(CLEAN(TEXT(IFERROR(INDEX('Snakeden MR'!$W$4:$X$3028,MATCH($A732,'Snakeden MR'!$X$4:$X$3028,0),1),"-"),"@")))</f>
        <v>-</v>
      </c>
      <c r="G732" s="159" t="str">
        <f t="shared" si="22"/>
        <v>Not Found</v>
      </c>
      <c r="H732" t="str" cm="1">
        <f t="array" ref="H732">IF(SUMPRODUCT((TRIM(C732:F732)&lt;&gt;"-")*1)=0,
    "No Data",
    IF(COUNTIF(C732:F732,INDEX(_xlfn._xlws.FILTER(C732:F732,TRIM(C732:F732)&lt;&gt;"-"),1))=SUMPRODUCT((TRIM(C732:F732)&lt;&gt;"-")*1),
    "No Change",
    "Change"))</f>
        <v>No Data</v>
      </c>
      <c r="I732" s="159"/>
      <c r="J732"/>
      <c r="K732" s="163"/>
      <c r="L732" s="147" t="str">
        <f>TRIM(CLEAN(TEXT(IFERROR(INDEX('Glade MR'!$B$4:$C$3000,MATCH($A732,'Glade MR'!$C$4:$C$3000,0),1),"-"),"@")))</f>
        <v>-</v>
      </c>
      <c r="M732" s="147" t="str">
        <f>TRIM(CLEAN(TEXT(IFERROR(INDEX('Glade MR'!$I$4:$J$3000,MATCH($A732,'Glade MR'!$J$4:$J$3000,0),1),"-"),"@")))</f>
        <v>-</v>
      </c>
      <c r="N732" s="147" t="str">
        <f>TRIM(CLEAN(TEXT(IFERROR(INDEX('Glade MR'!$P$4:$Q$3000,MATCH($A732,'Glade MR'!$Q$4:$Q$3000,0),1),"-"),"@")))</f>
        <v>-</v>
      </c>
      <c r="O732" s="147" t="str">
        <f>TRIM(CLEAN(TEXT(IFERROR(INDEX('Glade MR'!$W$4:$X$3000,MATCH($A732,'Glade MR'!$X$4:$X$3000,0),1),"-"),"@")))</f>
        <v>-</v>
      </c>
      <c r="P732" s="159" t="str">
        <f t="shared" si="23"/>
        <v>Not Found</v>
      </c>
      <c r="Q732" t="str" cm="1">
        <f t="array" ref="Q732">IF(SUMPRODUCT((TRIM(L732:O732)&lt;&gt;"-")*1)=0,
    "No Data",
    IF(COUNTIF(L732:O732,INDEX(_xlfn._xlws.FILTER(L732:O732,TRIM(L732:O732)&lt;&gt;"-"),1))=SUMPRODUCT((TRIM(L732:O732)&lt;&gt;"-")*1),
    "No Change",
    "Change"))</f>
        <v>No Data</v>
      </c>
      <c r="R732" s="159"/>
      <c r="S732" s="111"/>
    </row>
    <row r="733" spans="1:19" x14ac:dyDescent="0.3">
      <c r="A733" t="s">
        <v>1674</v>
      </c>
      <c r="B733" t="s">
        <v>1145</v>
      </c>
      <c r="C733" s="160" t="str">
        <f>TRIM(CLEAN(TEXT(IFERROR(INDEX('Snakeden MR'!$B$4:$C$3028,MATCH($A733,'Snakeden MR'!$C$4:$C$3028,0),1),"-"),"@")))</f>
        <v>-</v>
      </c>
      <c r="D733" s="147" t="str">
        <f>TRIM(CLEAN(TEXT(IFERROR(INDEX('Snakeden MR'!$I$4:$J$3028,MATCH($A733,'Snakeden MR'!$J$4:$J$3028,0),1),"-"),"@")))</f>
        <v>-</v>
      </c>
      <c r="E733" s="147" t="str">
        <f>TRIM(CLEAN(TEXT(IFERROR(INDEX('Snakeden MR'!$P$4:$Q$3028,MATCH($A733,'Snakeden MR'!$Q$4:$Q$3028,0),1),"-"),"@")))</f>
        <v>-</v>
      </c>
      <c r="F733" s="147" t="str">
        <f>TRIM(CLEAN(TEXT(IFERROR(INDEX('Snakeden MR'!$W$4:$X$3028,MATCH($A733,'Snakeden MR'!$X$4:$X$3028,0),1),"-"),"@")))</f>
        <v>-</v>
      </c>
      <c r="G733" s="159" t="str">
        <f t="shared" si="22"/>
        <v>Not Found</v>
      </c>
      <c r="H733" t="str" cm="1">
        <f t="array" ref="H733">IF(SUMPRODUCT((TRIM(C733:F733)&lt;&gt;"-")*1)=0,
    "No Data",
    IF(COUNTIF(C733:F733,INDEX(_xlfn._xlws.FILTER(C733:F733,TRIM(C733:F733)&lt;&gt;"-"),1))=SUMPRODUCT((TRIM(C733:F733)&lt;&gt;"-")*1),
    "No Change",
    "Change"))</f>
        <v>No Data</v>
      </c>
      <c r="I733" s="159"/>
      <c r="J733"/>
      <c r="K733" s="163"/>
      <c r="L733" s="147" t="str">
        <f>TRIM(CLEAN(TEXT(IFERROR(INDEX('Glade MR'!$B$4:$C$3000,MATCH($A733,'Glade MR'!$C$4:$C$3000,0),1),"-"),"@")))</f>
        <v>-</v>
      </c>
      <c r="M733" s="147" t="str">
        <f>TRIM(CLEAN(TEXT(IFERROR(INDEX('Glade MR'!$I$4:$J$3000,MATCH($A733,'Glade MR'!$J$4:$J$3000,0),1),"-"),"@")))</f>
        <v>-</v>
      </c>
      <c r="N733" s="147" t="str">
        <f>TRIM(CLEAN(TEXT(IFERROR(INDEX('Glade MR'!$P$4:$Q$3000,MATCH($A733,'Glade MR'!$Q$4:$Q$3000,0),1),"-"),"@")))</f>
        <v>-</v>
      </c>
      <c r="O733" s="147" t="str">
        <f>TRIM(CLEAN(TEXT(IFERROR(INDEX('Glade MR'!$W$4:$X$3000,MATCH($A733,'Glade MR'!$X$4:$X$3000,0),1),"-"),"@")))</f>
        <v>-</v>
      </c>
      <c r="P733" s="159" t="str">
        <f t="shared" si="23"/>
        <v>Not Found</v>
      </c>
      <c r="Q733" t="str" cm="1">
        <f t="array" ref="Q733">IF(SUMPRODUCT((TRIM(L733:O733)&lt;&gt;"-")*1)=0,
    "No Data",
    IF(COUNTIF(L733:O733,INDEX(_xlfn._xlws.FILTER(L733:O733,TRIM(L733:O733)&lt;&gt;"-"),1))=SUMPRODUCT((TRIM(L733:O733)&lt;&gt;"-")*1),
    "No Change",
    "Change"))</f>
        <v>No Data</v>
      </c>
      <c r="R733" s="159"/>
      <c r="S733" s="111"/>
    </row>
    <row r="734" spans="1:19" x14ac:dyDescent="0.3">
      <c r="A734" t="s">
        <v>1675</v>
      </c>
      <c r="B734" t="s">
        <v>1145</v>
      </c>
      <c r="C734" s="160" t="str">
        <f>TRIM(CLEAN(TEXT(IFERROR(INDEX('Snakeden MR'!$B$4:$C$3028,MATCH($A734,'Snakeden MR'!$C$4:$C$3028,0),1),"-"),"@")))</f>
        <v>-</v>
      </c>
      <c r="D734" s="147" t="str">
        <f>TRIM(CLEAN(TEXT(IFERROR(INDEX('Snakeden MR'!$I$4:$J$3028,MATCH($A734,'Snakeden MR'!$J$4:$J$3028,0),1),"-"),"@")))</f>
        <v>-</v>
      </c>
      <c r="E734" s="147" t="str">
        <f>TRIM(CLEAN(TEXT(IFERROR(INDEX('Snakeden MR'!$P$4:$Q$3028,MATCH($A734,'Snakeden MR'!$Q$4:$Q$3028,0),1),"-"),"@")))</f>
        <v>-</v>
      </c>
      <c r="F734" s="147" t="str">
        <f>TRIM(CLEAN(TEXT(IFERROR(INDEX('Snakeden MR'!$W$4:$X$3028,MATCH($A734,'Snakeden MR'!$X$4:$X$3028,0),1),"-"),"@")))</f>
        <v>-</v>
      </c>
      <c r="G734" s="159" t="str">
        <f t="shared" si="22"/>
        <v>Not Found</v>
      </c>
      <c r="H734" t="str" cm="1">
        <f t="array" ref="H734">IF(SUMPRODUCT((TRIM(C734:F734)&lt;&gt;"-")*1)=0,
    "No Data",
    IF(COUNTIF(C734:F734,INDEX(_xlfn._xlws.FILTER(C734:F734,TRIM(C734:F734)&lt;&gt;"-"),1))=SUMPRODUCT((TRIM(C734:F734)&lt;&gt;"-")*1),
    "No Change",
    "Change"))</f>
        <v>No Data</v>
      </c>
      <c r="I734" s="159"/>
      <c r="J734"/>
      <c r="K734" s="163"/>
      <c r="L734" s="147" t="str">
        <f>TRIM(CLEAN(TEXT(IFERROR(INDEX('Glade MR'!$B$4:$C$3000,MATCH($A734,'Glade MR'!$C$4:$C$3000,0),1),"-"),"@")))</f>
        <v>-</v>
      </c>
      <c r="M734" s="147" t="str">
        <f>TRIM(CLEAN(TEXT(IFERROR(INDEX('Glade MR'!$I$4:$J$3000,MATCH($A734,'Glade MR'!$J$4:$J$3000,0),1),"-"),"@")))</f>
        <v>-</v>
      </c>
      <c r="N734" s="147" t="str">
        <f>TRIM(CLEAN(TEXT(IFERROR(INDEX('Glade MR'!$P$4:$Q$3000,MATCH($A734,'Glade MR'!$Q$4:$Q$3000,0),1),"-"),"@")))</f>
        <v>-</v>
      </c>
      <c r="O734" s="147" t="str">
        <f>TRIM(CLEAN(TEXT(IFERROR(INDEX('Glade MR'!$W$4:$X$3000,MATCH($A734,'Glade MR'!$X$4:$X$3000,0),1),"-"),"@")))</f>
        <v>-</v>
      </c>
      <c r="P734" s="159" t="str">
        <f t="shared" si="23"/>
        <v>Not Found</v>
      </c>
      <c r="Q734" t="str" cm="1">
        <f t="array" ref="Q734">IF(SUMPRODUCT((TRIM(L734:O734)&lt;&gt;"-")*1)=0,
    "No Data",
    IF(COUNTIF(L734:O734,INDEX(_xlfn._xlws.FILTER(L734:O734,TRIM(L734:O734)&lt;&gt;"-"),1))=SUMPRODUCT((TRIM(L734:O734)&lt;&gt;"-")*1),
    "No Change",
    "Change"))</f>
        <v>No Data</v>
      </c>
      <c r="R734" s="159"/>
      <c r="S734" s="111"/>
    </row>
    <row r="735" spans="1:19" x14ac:dyDescent="0.3">
      <c r="A735" t="s">
        <v>1676</v>
      </c>
      <c r="B735" t="s">
        <v>1145</v>
      </c>
      <c r="C735" s="160" t="str">
        <f>TRIM(CLEAN(TEXT(IFERROR(INDEX('Snakeden MR'!$B$4:$C$3028,MATCH($A735,'Snakeden MR'!$C$4:$C$3028,0),1),"-"),"@")))</f>
        <v>-</v>
      </c>
      <c r="D735" s="147" t="str">
        <f>TRIM(CLEAN(TEXT(IFERROR(INDEX('Snakeden MR'!$I$4:$J$3028,MATCH($A735,'Snakeden MR'!$J$4:$J$3028,0),1),"-"),"@")))</f>
        <v>-</v>
      </c>
      <c r="E735" s="147" t="str">
        <f>TRIM(CLEAN(TEXT(IFERROR(INDEX('Snakeden MR'!$P$4:$Q$3028,MATCH($A735,'Snakeden MR'!$Q$4:$Q$3028,0),1),"-"),"@")))</f>
        <v>-</v>
      </c>
      <c r="F735" s="147" t="str">
        <f>TRIM(CLEAN(TEXT(IFERROR(INDEX('Snakeden MR'!$W$4:$X$3028,MATCH($A735,'Snakeden MR'!$X$4:$X$3028,0),1),"-"),"@")))</f>
        <v>-</v>
      </c>
      <c r="G735" s="159" t="str">
        <f t="shared" si="22"/>
        <v>Not Found</v>
      </c>
      <c r="H735" t="str" cm="1">
        <f t="array" ref="H735">IF(SUMPRODUCT((TRIM(C735:F735)&lt;&gt;"-")*1)=0,
    "No Data",
    IF(COUNTIF(C735:F735,INDEX(_xlfn._xlws.FILTER(C735:F735,TRIM(C735:F735)&lt;&gt;"-"),1))=SUMPRODUCT((TRIM(C735:F735)&lt;&gt;"-")*1),
    "No Change",
    "Change"))</f>
        <v>No Data</v>
      </c>
      <c r="I735" s="159"/>
      <c r="J735"/>
      <c r="K735" s="163"/>
      <c r="L735" s="147" t="str">
        <f>TRIM(CLEAN(TEXT(IFERROR(INDEX('Glade MR'!$B$4:$C$3000,MATCH($A735,'Glade MR'!$C$4:$C$3000,0),1),"-"),"@")))</f>
        <v>-</v>
      </c>
      <c r="M735" s="147" t="str">
        <f>TRIM(CLEAN(TEXT(IFERROR(INDEX('Glade MR'!$I$4:$J$3000,MATCH($A735,'Glade MR'!$J$4:$J$3000,0),1),"-"),"@")))</f>
        <v>-</v>
      </c>
      <c r="N735" s="147" t="str">
        <f>TRIM(CLEAN(TEXT(IFERROR(INDEX('Glade MR'!$P$4:$Q$3000,MATCH($A735,'Glade MR'!$Q$4:$Q$3000,0),1),"-"),"@")))</f>
        <v>-</v>
      </c>
      <c r="O735" s="147" t="str">
        <f>TRIM(CLEAN(TEXT(IFERROR(INDEX('Glade MR'!$W$4:$X$3000,MATCH($A735,'Glade MR'!$X$4:$X$3000,0),1),"-"),"@")))</f>
        <v>-</v>
      </c>
      <c r="P735" s="159" t="str">
        <f t="shared" si="23"/>
        <v>Not Found</v>
      </c>
      <c r="Q735" t="str" cm="1">
        <f t="array" ref="Q735">IF(SUMPRODUCT((TRIM(L735:O735)&lt;&gt;"-")*1)=0,
    "No Data",
    IF(COUNTIF(L735:O735,INDEX(_xlfn._xlws.FILTER(L735:O735,TRIM(L735:O735)&lt;&gt;"-"),1))=SUMPRODUCT((TRIM(L735:O735)&lt;&gt;"-")*1),
    "No Change",
    "Change"))</f>
        <v>No Data</v>
      </c>
      <c r="R735" s="159"/>
      <c r="S735" s="111"/>
    </row>
    <row r="736" spans="1:19" x14ac:dyDescent="0.3">
      <c r="A736" t="s">
        <v>1677</v>
      </c>
      <c r="B736" t="s">
        <v>1145</v>
      </c>
      <c r="C736" s="160" t="str">
        <f>TRIM(CLEAN(TEXT(IFERROR(INDEX('Snakeden MR'!$B$4:$C$3028,MATCH($A736,'Snakeden MR'!$C$4:$C$3028,0),1),"-"),"@")))</f>
        <v>-</v>
      </c>
      <c r="D736" s="147" t="str">
        <f>TRIM(CLEAN(TEXT(IFERROR(INDEX('Snakeden MR'!$I$4:$J$3028,MATCH($A736,'Snakeden MR'!$J$4:$J$3028,0),1),"-"),"@")))</f>
        <v>-</v>
      </c>
      <c r="E736" s="147" t="str">
        <f>TRIM(CLEAN(TEXT(IFERROR(INDEX('Snakeden MR'!$P$4:$Q$3028,MATCH($A736,'Snakeden MR'!$Q$4:$Q$3028,0),1),"-"),"@")))</f>
        <v>-</v>
      </c>
      <c r="F736" s="147" t="str">
        <f>TRIM(CLEAN(TEXT(IFERROR(INDEX('Snakeden MR'!$W$4:$X$3028,MATCH($A736,'Snakeden MR'!$X$4:$X$3028,0),1),"-"),"@")))</f>
        <v>-</v>
      </c>
      <c r="G736" s="159" t="str">
        <f t="shared" si="22"/>
        <v>Not Found</v>
      </c>
      <c r="H736" t="str" cm="1">
        <f t="array" ref="H736">IF(SUMPRODUCT((TRIM(C736:F736)&lt;&gt;"-")*1)=0,
    "No Data",
    IF(COUNTIF(C736:F736,INDEX(_xlfn._xlws.FILTER(C736:F736,TRIM(C736:F736)&lt;&gt;"-"),1))=SUMPRODUCT((TRIM(C736:F736)&lt;&gt;"-")*1),
    "No Change",
    "Change"))</f>
        <v>No Data</v>
      </c>
      <c r="I736" s="159"/>
      <c r="J736"/>
      <c r="K736" s="163"/>
      <c r="L736" s="147" t="str">
        <f>TRIM(CLEAN(TEXT(IFERROR(INDEX('Glade MR'!$B$4:$C$3000,MATCH($A736,'Glade MR'!$C$4:$C$3000,0),1),"-"),"@")))</f>
        <v>-</v>
      </c>
      <c r="M736" s="147" t="str">
        <f>TRIM(CLEAN(TEXT(IFERROR(INDEX('Glade MR'!$I$4:$J$3000,MATCH($A736,'Glade MR'!$J$4:$J$3000,0),1),"-"),"@")))</f>
        <v>-</v>
      </c>
      <c r="N736" s="147" t="str">
        <f>TRIM(CLEAN(TEXT(IFERROR(INDEX('Glade MR'!$P$4:$Q$3000,MATCH($A736,'Glade MR'!$Q$4:$Q$3000,0),1),"-"),"@")))</f>
        <v>-</v>
      </c>
      <c r="O736" s="147" t="str">
        <f>TRIM(CLEAN(TEXT(IFERROR(INDEX('Glade MR'!$W$4:$X$3000,MATCH($A736,'Glade MR'!$X$4:$X$3000,0),1),"-"),"@")))</f>
        <v>-</v>
      </c>
      <c r="P736" s="159" t="str">
        <f t="shared" si="23"/>
        <v>Not Found</v>
      </c>
      <c r="Q736" t="str" cm="1">
        <f t="array" ref="Q736">IF(SUMPRODUCT((TRIM(L736:O736)&lt;&gt;"-")*1)=0,
    "No Data",
    IF(COUNTIF(L736:O736,INDEX(_xlfn._xlws.FILTER(L736:O736,TRIM(L736:O736)&lt;&gt;"-"),1))=SUMPRODUCT((TRIM(L736:O736)&lt;&gt;"-")*1),
    "No Change",
    "Change"))</f>
        <v>No Data</v>
      </c>
      <c r="R736" s="159"/>
      <c r="S736" s="111"/>
    </row>
    <row r="737" spans="1:19" x14ac:dyDescent="0.3">
      <c r="A737" t="s">
        <v>285</v>
      </c>
      <c r="B737" t="s">
        <v>1145</v>
      </c>
      <c r="C737" s="160" t="str">
        <f>TRIM(CLEAN(TEXT(IFERROR(INDEX('Snakeden MR'!$B$4:$C$3028,MATCH($A737,'Snakeden MR'!$C$4:$C$3028,0),1),"-"),"@")))</f>
        <v>GS Pool</v>
      </c>
      <c r="D737" s="147" t="str">
        <f>TRIM(CLEAN(TEXT(IFERROR(INDEX('Snakeden MR'!$I$4:$J$3028,MATCH($A737,'Snakeden MR'!$J$4:$J$3028,0),1),"-"),"@")))</f>
        <v>-</v>
      </c>
      <c r="E737" s="147" t="str">
        <f>TRIM(CLEAN(TEXT(IFERROR(INDEX('Snakeden MR'!$P$4:$Q$3028,MATCH($A737,'Snakeden MR'!$Q$4:$Q$3028,0),1),"-"),"@")))</f>
        <v>-</v>
      </c>
      <c r="F737" s="147" t="str">
        <f>TRIM(CLEAN(TEXT(IFERROR(INDEX('Snakeden MR'!$W$4:$X$3028,MATCH($A737,'Snakeden MR'!$X$4:$X$3028,0),1),"-"),"@")))</f>
        <v>Pool 4</v>
      </c>
      <c r="G737" s="159" t="str">
        <f t="shared" si="22"/>
        <v>Found</v>
      </c>
      <c r="H737" t="str" cm="1">
        <f t="array" ref="H737">IF(SUMPRODUCT((TRIM(C737:F737)&lt;&gt;"-")*1)=0,
    "No Data",
    IF(COUNTIF(C737:F737,INDEX(_xlfn._xlws.FILTER(C737:F737,TRIM(C737:F737)&lt;&gt;"-"),1))=SUMPRODUCT((TRIM(C737:F737)&lt;&gt;"-")*1),
    "No Change",
    "Change"))</f>
        <v>Change</v>
      </c>
      <c r="I737" s="159"/>
      <c r="J737"/>
      <c r="K737" s="163"/>
      <c r="L737" s="147" t="str">
        <f>TRIM(CLEAN(TEXT(IFERROR(INDEX('Glade MR'!$B$4:$C$3000,MATCH($A737,'Glade MR'!$C$4:$C$3000,0),1),"-"),"@")))</f>
        <v>-</v>
      </c>
      <c r="M737" s="147" t="str">
        <f>TRIM(CLEAN(TEXT(IFERROR(INDEX('Glade MR'!$I$4:$J$3000,MATCH($A737,'Glade MR'!$J$4:$J$3000,0),1),"-"),"@")))</f>
        <v>-</v>
      </c>
      <c r="N737" s="147" t="str">
        <f>TRIM(CLEAN(TEXT(IFERROR(INDEX('Glade MR'!$P$4:$Q$3000,MATCH($A737,'Glade MR'!$Q$4:$Q$3000,0),1),"-"),"@")))</f>
        <v>-</v>
      </c>
      <c r="O737" s="147" t="str">
        <f>TRIM(CLEAN(TEXT(IFERROR(INDEX('Glade MR'!$W$4:$X$3000,MATCH($A737,'Glade MR'!$X$4:$X$3000,0),1),"-"),"@")))</f>
        <v>-</v>
      </c>
      <c r="P737" s="159" t="str">
        <f t="shared" si="23"/>
        <v>Not Found</v>
      </c>
      <c r="Q737" t="str" cm="1">
        <f t="array" ref="Q737">IF(SUMPRODUCT((TRIM(L737:O737)&lt;&gt;"-")*1)=0,
    "No Data",
    IF(COUNTIF(L737:O737,INDEX(_xlfn._xlws.FILTER(L737:O737,TRIM(L737:O737)&lt;&gt;"-"),1))=SUMPRODUCT((TRIM(L737:O737)&lt;&gt;"-")*1),
    "No Change",
    "Change"))</f>
        <v>No Data</v>
      </c>
      <c r="R737" s="159"/>
      <c r="S737" s="111"/>
    </row>
    <row r="738" spans="1:19" x14ac:dyDescent="0.3">
      <c r="A738" t="s">
        <v>1678</v>
      </c>
      <c r="B738" t="s">
        <v>1145</v>
      </c>
      <c r="C738" s="160" t="str">
        <f>TRIM(CLEAN(TEXT(IFERROR(INDEX('Snakeden MR'!$B$4:$C$3028,MATCH($A738,'Snakeden MR'!$C$4:$C$3028,0),1),"-"),"@")))</f>
        <v>-</v>
      </c>
      <c r="D738" s="147" t="str">
        <f>TRIM(CLEAN(TEXT(IFERROR(INDEX('Snakeden MR'!$I$4:$J$3028,MATCH($A738,'Snakeden MR'!$J$4:$J$3028,0),1),"-"),"@")))</f>
        <v>-</v>
      </c>
      <c r="E738" s="147" t="str">
        <f>TRIM(CLEAN(TEXT(IFERROR(INDEX('Snakeden MR'!$P$4:$Q$3028,MATCH($A738,'Snakeden MR'!$Q$4:$Q$3028,0),1),"-"),"@")))</f>
        <v>-</v>
      </c>
      <c r="F738" s="147" t="str">
        <f>TRIM(CLEAN(TEXT(IFERROR(INDEX('Snakeden MR'!$W$4:$X$3028,MATCH($A738,'Snakeden MR'!$X$4:$X$3028,0),1),"-"),"@")))</f>
        <v>-</v>
      </c>
      <c r="G738" s="159" t="str">
        <f t="shared" si="22"/>
        <v>Not Found</v>
      </c>
      <c r="H738" t="str" cm="1">
        <f t="array" ref="H738">IF(SUMPRODUCT((TRIM(C738:F738)&lt;&gt;"-")*1)=0,
    "No Data",
    IF(COUNTIF(C738:F738,INDEX(_xlfn._xlws.FILTER(C738:F738,TRIM(C738:F738)&lt;&gt;"-"),1))=SUMPRODUCT((TRIM(C738:F738)&lt;&gt;"-")*1),
    "No Change",
    "Change"))</f>
        <v>No Data</v>
      </c>
      <c r="I738" s="159"/>
      <c r="J738"/>
      <c r="K738" s="163"/>
      <c r="L738" s="147" t="str">
        <f>TRIM(CLEAN(TEXT(IFERROR(INDEX('Glade MR'!$B$4:$C$3000,MATCH($A738,'Glade MR'!$C$4:$C$3000,0),1),"-"),"@")))</f>
        <v>-</v>
      </c>
      <c r="M738" s="147" t="str">
        <f>TRIM(CLEAN(TEXT(IFERROR(INDEX('Glade MR'!$I$4:$J$3000,MATCH($A738,'Glade MR'!$J$4:$J$3000,0),1),"-"),"@")))</f>
        <v>-</v>
      </c>
      <c r="N738" s="147" t="str">
        <f>TRIM(CLEAN(TEXT(IFERROR(INDEX('Glade MR'!$P$4:$Q$3000,MATCH($A738,'Glade MR'!$Q$4:$Q$3000,0),1),"-"),"@")))</f>
        <v>-</v>
      </c>
      <c r="O738" s="147" t="str">
        <f>TRIM(CLEAN(TEXT(IFERROR(INDEX('Glade MR'!$W$4:$X$3000,MATCH($A738,'Glade MR'!$X$4:$X$3000,0),1),"-"),"@")))</f>
        <v>-</v>
      </c>
      <c r="P738" s="159" t="str">
        <f t="shared" si="23"/>
        <v>Not Found</v>
      </c>
      <c r="Q738" t="str" cm="1">
        <f t="array" ref="Q738">IF(SUMPRODUCT((TRIM(L738:O738)&lt;&gt;"-")*1)=0,
    "No Data",
    IF(COUNTIF(L738:O738,INDEX(_xlfn._xlws.FILTER(L738:O738,TRIM(L738:O738)&lt;&gt;"-"),1))=SUMPRODUCT((TRIM(L738:O738)&lt;&gt;"-")*1),
    "No Change",
    "Change"))</f>
        <v>No Data</v>
      </c>
      <c r="R738" s="159"/>
      <c r="S738" s="111"/>
    </row>
    <row r="739" spans="1:19" x14ac:dyDescent="0.3">
      <c r="A739" t="s">
        <v>1679</v>
      </c>
      <c r="B739" t="s">
        <v>1145</v>
      </c>
      <c r="C739" s="160" t="str">
        <f>TRIM(CLEAN(TEXT(IFERROR(INDEX('Snakeden MR'!$B$4:$C$3028,MATCH($A739,'Snakeden MR'!$C$4:$C$3028,0),1),"-"),"@")))</f>
        <v>-</v>
      </c>
      <c r="D739" s="147" t="str">
        <f>TRIM(CLEAN(TEXT(IFERROR(INDEX('Snakeden MR'!$I$4:$J$3028,MATCH($A739,'Snakeden MR'!$J$4:$J$3028,0),1),"-"),"@")))</f>
        <v>-</v>
      </c>
      <c r="E739" s="147" t="str">
        <f>TRIM(CLEAN(TEXT(IFERROR(INDEX('Snakeden MR'!$P$4:$Q$3028,MATCH($A739,'Snakeden MR'!$Q$4:$Q$3028,0),1),"-"),"@")))</f>
        <v>-</v>
      </c>
      <c r="F739" s="147" t="str">
        <f>TRIM(CLEAN(TEXT(IFERROR(INDEX('Snakeden MR'!$W$4:$X$3028,MATCH($A739,'Snakeden MR'!$X$4:$X$3028,0),1),"-"),"@")))</f>
        <v>-</v>
      </c>
      <c r="G739" s="159" t="str">
        <f t="shared" si="22"/>
        <v>Not Found</v>
      </c>
      <c r="H739" t="str" cm="1">
        <f t="array" ref="H739">IF(SUMPRODUCT((TRIM(C739:F739)&lt;&gt;"-")*1)=0,
    "No Data",
    IF(COUNTIF(C739:F739,INDEX(_xlfn._xlws.FILTER(C739:F739,TRIM(C739:F739)&lt;&gt;"-"),1))=SUMPRODUCT((TRIM(C739:F739)&lt;&gt;"-")*1),
    "No Change",
    "Change"))</f>
        <v>No Data</v>
      </c>
      <c r="I739" s="159"/>
      <c r="J739"/>
      <c r="K739" s="163"/>
      <c r="L739" s="147" t="str">
        <f>TRIM(CLEAN(TEXT(IFERROR(INDEX('Glade MR'!$B$4:$C$3000,MATCH($A739,'Glade MR'!$C$4:$C$3000,0),1),"-"),"@")))</f>
        <v>-</v>
      </c>
      <c r="M739" s="147" t="str">
        <f>TRIM(CLEAN(TEXT(IFERROR(INDEX('Glade MR'!$I$4:$J$3000,MATCH($A739,'Glade MR'!$J$4:$J$3000,0),1),"-"),"@")))</f>
        <v>-</v>
      </c>
      <c r="N739" s="147" t="str">
        <f>TRIM(CLEAN(TEXT(IFERROR(INDEX('Glade MR'!$P$4:$Q$3000,MATCH($A739,'Glade MR'!$Q$4:$Q$3000,0),1),"-"),"@")))</f>
        <v>-</v>
      </c>
      <c r="O739" s="147" t="str">
        <f>TRIM(CLEAN(TEXT(IFERROR(INDEX('Glade MR'!$W$4:$X$3000,MATCH($A739,'Glade MR'!$X$4:$X$3000,0),1),"-"),"@")))</f>
        <v>-</v>
      </c>
      <c r="P739" s="159" t="str">
        <f t="shared" si="23"/>
        <v>Not Found</v>
      </c>
      <c r="Q739" t="str" cm="1">
        <f t="array" ref="Q739">IF(SUMPRODUCT((TRIM(L739:O739)&lt;&gt;"-")*1)=0,
    "No Data",
    IF(COUNTIF(L739:O739,INDEX(_xlfn._xlws.FILTER(L739:O739,TRIM(L739:O739)&lt;&gt;"-"),1))=SUMPRODUCT((TRIM(L739:O739)&lt;&gt;"-")*1),
    "No Change",
    "Change"))</f>
        <v>No Data</v>
      </c>
      <c r="R739" s="159"/>
      <c r="S739" s="111"/>
    </row>
    <row r="740" spans="1:19" x14ac:dyDescent="0.3">
      <c r="A740" t="s">
        <v>1680</v>
      </c>
      <c r="B740" t="s">
        <v>1145</v>
      </c>
      <c r="C740" s="160" t="str">
        <f>TRIM(CLEAN(TEXT(IFERROR(INDEX('Snakeden MR'!$B$4:$C$3028,MATCH($A740,'Snakeden MR'!$C$4:$C$3028,0),1),"-"),"@")))</f>
        <v>-</v>
      </c>
      <c r="D740" s="147" t="str">
        <f>TRIM(CLEAN(TEXT(IFERROR(INDEX('Snakeden MR'!$I$4:$J$3028,MATCH($A740,'Snakeden MR'!$J$4:$J$3028,0),1),"-"),"@")))</f>
        <v>-</v>
      </c>
      <c r="E740" s="147" t="str">
        <f>TRIM(CLEAN(TEXT(IFERROR(INDEX('Snakeden MR'!$P$4:$Q$3028,MATCH($A740,'Snakeden MR'!$Q$4:$Q$3028,0),1),"-"),"@")))</f>
        <v>-</v>
      </c>
      <c r="F740" s="147" t="str">
        <f>TRIM(CLEAN(TEXT(IFERROR(INDEX('Snakeden MR'!$W$4:$X$3028,MATCH($A740,'Snakeden MR'!$X$4:$X$3028,0),1),"-"),"@")))</f>
        <v>-</v>
      </c>
      <c r="G740" s="159" t="str">
        <f t="shared" si="22"/>
        <v>Not Found</v>
      </c>
      <c r="H740" t="str" cm="1">
        <f t="array" ref="H740">IF(SUMPRODUCT((TRIM(C740:F740)&lt;&gt;"-")*1)=0,
    "No Data",
    IF(COUNTIF(C740:F740,INDEX(_xlfn._xlws.FILTER(C740:F740,TRIM(C740:F740)&lt;&gt;"-"),1))=SUMPRODUCT((TRIM(C740:F740)&lt;&gt;"-")*1),
    "No Change",
    "Change"))</f>
        <v>No Data</v>
      </c>
      <c r="I740" s="159"/>
      <c r="J740"/>
      <c r="K740" s="163"/>
      <c r="L740" s="147" t="str">
        <f>TRIM(CLEAN(TEXT(IFERROR(INDEX('Glade MR'!$B$4:$C$3000,MATCH($A740,'Glade MR'!$C$4:$C$3000,0),1),"-"),"@")))</f>
        <v>-</v>
      </c>
      <c r="M740" s="147" t="str">
        <f>TRIM(CLEAN(TEXT(IFERROR(INDEX('Glade MR'!$I$4:$J$3000,MATCH($A740,'Glade MR'!$J$4:$J$3000,0),1),"-"),"@")))</f>
        <v>-</v>
      </c>
      <c r="N740" s="147" t="str">
        <f>TRIM(CLEAN(TEXT(IFERROR(INDEX('Glade MR'!$P$4:$Q$3000,MATCH($A740,'Glade MR'!$Q$4:$Q$3000,0),1),"-"),"@")))</f>
        <v>-</v>
      </c>
      <c r="O740" s="147" t="str">
        <f>TRIM(CLEAN(TEXT(IFERROR(INDEX('Glade MR'!$W$4:$X$3000,MATCH($A740,'Glade MR'!$X$4:$X$3000,0),1),"-"),"@")))</f>
        <v>-</v>
      </c>
      <c r="P740" s="159" t="str">
        <f t="shared" si="23"/>
        <v>Not Found</v>
      </c>
      <c r="Q740" t="str" cm="1">
        <f t="array" ref="Q740">IF(SUMPRODUCT((TRIM(L740:O740)&lt;&gt;"-")*1)=0,
    "No Data",
    IF(COUNTIF(L740:O740,INDEX(_xlfn._xlws.FILTER(L740:O740,TRIM(L740:O740)&lt;&gt;"-"),1))=SUMPRODUCT((TRIM(L740:O740)&lt;&gt;"-")*1),
    "No Change",
    "Change"))</f>
        <v>No Data</v>
      </c>
      <c r="R740" s="159"/>
      <c r="S740" s="111"/>
    </row>
    <row r="741" spans="1:19" x14ac:dyDescent="0.3">
      <c r="A741" t="s">
        <v>1681</v>
      </c>
      <c r="B741" t="s">
        <v>1145</v>
      </c>
      <c r="C741" s="160" t="str">
        <f>TRIM(CLEAN(TEXT(IFERROR(INDEX('Snakeden MR'!$B$4:$C$3028,MATCH($A741,'Snakeden MR'!$C$4:$C$3028,0),1),"-"),"@")))</f>
        <v>-</v>
      </c>
      <c r="D741" s="147" t="str">
        <f>TRIM(CLEAN(TEXT(IFERROR(INDEX('Snakeden MR'!$I$4:$J$3028,MATCH($A741,'Snakeden MR'!$J$4:$J$3028,0),1),"-"),"@")))</f>
        <v>-</v>
      </c>
      <c r="E741" s="147" t="str">
        <f>TRIM(CLEAN(TEXT(IFERROR(INDEX('Snakeden MR'!$P$4:$Q$3028,MATCH($A741,'Snakeden MR'!$Q$4:$Q$3028,0),1),"-"),"@")))</f>
        <v>-</v>
      </c>
      <c r="F741" s="147" t="str">
        <f>TRIM(CLEAN(TEXT(IFERROR(INDEX('Snakeden MR'!$W$4:$X$3028,MATCH($A741,'Snakeden MR'!$X$4:$X$3028,0),1),"-"),"@")))</f>
        <v>-</v>
      </c>
      <c r="G741" s="159" t="str">
        <f t="shared" si="22"/>
        <v>Not Found</v>
      </c>
      <c r="H741" t="str" cm="1">
        <f t="array" ref="H741">IF(SUMPRODUCT((TRIM(C741:F741)&lt;&gt;"-")*1)=0,
    "No Data",
    IF(COUNTIF(C741:F741,INDEX(_xlfn._xlws.FILTER(C741:F741,TRIM(C741:F741)&lt;&gt;"-"),1))=SUMPRODUCT((TRIM(C741:F741)&lt;&gt;"-")*1),
    "No Change",
    "Change"))</f>
        <v>No Data</v>
      </c>
      <c r="I741" s="159"/>
      <c r="J741"/>
      <c r="K741" s="163"/>
      <c r="L741" s="147" t="str">
        <f>TRIM(CLEAN(TEXT(IFERROR(INDEX('Glade MR'!$B$4:$C$3000,MATCH($A741,'Glade MR'!$C$4:$C$3000,0),1),"-"),"@")))</f>
        <v>-</v>
      </c>
      <c r="M741" s="147" t="str">
        <f>TRIM(CLEAN(TEXT(IFERROR(INDEX('Glade MR'!$I$4:$J$3000,MATCH($A741,'Glade MR'!$J$4:$J$3000,0),1),"-"),"@")))</f>
        <v>-</v>
      </c>
      <c r="N741" s="147" t="str">
        <f>TRIM(CLEAN(TEXT(IFERROR(INDEX('Glade MR'!$P$4:$Q$3000,MATCH($A741,'Glade MR'!$Q$4:$Q$3000,0),1),"-"),"@")))</f>
        <v>-</v>
      </c>
      <c r="O741" s="147" t="str">
        <f>TRIM(CLEAN(TEXT(IFERROR(INDEX('Glade MR'!$W$4:$X$3000,MATCH($A741,'Glade MR'!$X$4:$X$3000,0),1),"-"),"@")))</f>
        <v>-</v>
      </c>
      <c r="P741" s="159" t="str">
        <f t="shared" si="23"/>
        <v>Not Found</v>
      </c>
      <c r="Q741" t="str" cm="1">
        <f t="array" ref="Q741">IF(SUMPRODUCT((TRIM(L741:O741)&lt;&gt;"-")*1)=0,
    "No Data",
    IF(COUNTIF(L741:O741,INDEX(_xlfn._xlws.FILTER(L741:O741,TRIM(L741:O741)&lt;&gt;"-"),1))=SUMPRODUCT((TRIM(L741:O741)&lt;&gt;"-")*1),
    "No Change",
    "Change"))</f>
        <v>No Data</v>
      </c>
      <c r="R741" s="159"/>
      <c r="S741" s="111"/>
    </row>
    <row r="742" spans="1:19" x14ac:dyDescent="0.3">
      <c r="A742" t="s">
        <v>1682</v>
      </c>
      <c r="B742" t="s">
        <v>1145</v>
      </c>
      <c r="C742" s="160" t="str">
        <f>TRIM(CLEAN(TEXT(IFERROR(INDEX('Snakeden MR'!$B$4:$C$3028,MATCH($A742,'Snakeden MR'!$C$4:$C$3028,0),1),"-"),"@")))</f>
        <v>-</v>
      </c>
      <c r="D742" s="147" t="str">
        <f>TRIM(CLEAN(TEXT(IFERROR(INDEX('Snakeden MR'!$I$4:$J$3028,MATCH($A742,'Snakeden MR'!$J$4:$J$3028,0),1),"-"),"@")))</f>
        <v>-</v>
      </c>
      <c r="E742" s="147" t="str">
        <f>TRIM(CLEAN(TEXT(IFERROR(INDEX('Snakeden MR'!$P$4:$Q$3028,MATCH($A742,'Snakeden MR'!$Q$4:$Q$3028,0),1),"-"),"@")))</f>
        <v>-</v>
      </c>
      <c r="F742" s="147" t="str">
        <f>TRIM(CLEAN(TEXT(IFERROR(INDEX('Snakeden MR'!$W$4:$X$3028,MATCH($A742,'Snakeden MR'!$X$4:$X$3028,0),1),"-"),"@")))</f>
        <v>-</v>
      </c>
      <c r="G742" s="159" t="str">
        <f t="shared" si="22"/>
        <v>Not Found</v>
      </c>
      <c r="H742" t="str" cm="1">
        <f t="array" ref="H742">IF(SUMPRODUCT((TRIM(C742:F742)&lt;&gt;"-")*1)=0,
    "No Data",
    IF(COUNTIF(C742:F742,INDEX(_xlfn._xlws.FILTER(C742:F742,TRIM(C742:F742)&lt;&gt;"-"),1))=SUMPRODUCT((TRIM(C742:F742)&lt;&gt;"-")*1),
    "No Change",
    "Change"))</f>
        <v>No Data</v>
      </c>
      <c r="I742" s="159"/>
      <c r="J742"/>
      <c r="K742" s="163"/>
      <c r="L742" s="147" t="str">
        <f>TRIM(CLEAN(TEXT(IFERROR(INDEX('Glade MR'!$B$4:$C$3000,MATCH($A742,'Glade MR'!$C$4:$C$3000,0),1),"-"),"@")))</f>
        <v>-</v>
      </c>
      <c r="M742" s="147" t="str">
        <f>TRIM(CLEAN(TEXT(IFERROR(INDEX('Glade MR'!$I$4:$J$3000,MATCH($A742,'Glade MR'!$J$4:$J$3000,0),1),"-"),"@")))</f>
        <v>-</v>
      </c>
      <c r="N742" s="147" t="str">
        <f>TRIM(CLEAN(TEXT(IFERROR(INDEX('Glade MR'!$P$4:$Q$3000,MATCH($A742,'Glade MR'!$Q$4:$Q$3000,0),1),"-"),"@")))</f>
        <v>-</v>
      </c>
      <c r="O742" s="147" t="str">
        <f>TRIM(CLEAN(TEXT(IFERROR(INDEX('Glade MR'!$W$4:$X$3000,MATCH($A742,'Glade MR'!$X$4:$X$3000,0),1),"-"),"@")))</f>
        <v>-</v>
      </c>
      <c r="P742" s="159" t="str">
        <f t="shared" si="23"/>
        <v>Not Found</v>
      </c>
      <c r="Q742" t="str" cm="1">
        <f t="array" ref="Q742">IF(SUMPRODUCT((TRIM(L742:O742)&lt;&gt;"-")*1)=0,
    "No Data",
    IF(COUNTIF(L742:O742,INDEX(_xlfn._xlws.FILTER(L742:O742,TRIM(L742:O742)&lt;&gt;"-"),1))=SUMPRODUCT((TRIM(L742:O742)&lt;&gt;"-")*1),
    "No Change",
    "Change"))</f>
        <v>No Data</v>
      </c>
      <c r="R742" s="159"/>
      <c r="S742" s="111"/>
    </row>
    <row r="743" spans="1:19" x14ac:dyDescent="0.3">
      <c r="A743" t="s">
        <v>1683</v>
      </c>
      <c r="B743" t="s">
        <v>1145</v>
      </c>
      <c r="C743" s="160" t="str">
        <f>TRIM(CLEAN(TEXT(IFERROR(INDEX('Snakeden MR'!$B$4:$C$3028,MATCH($A743,'Snakeden MR'!$C$4:$C$3028,0),1),"-"),"@")))</f>
        <v>-</v>
      </c>
      <c r="D743" s="147" t="str">
        <f>TRIM(CLEAN(TEXT(IFERROR(INDEX('Snakeden MR'!$I$4:$J$3028,MATCH($A743,'Snakeden MR'!$J$4:$J$3028,0),1),"-"),"@")))</f>
        <v>-</v>
      </c>
      <c r="E743" s="147" t="str">
        <f>TRIM(CLEAN(TEXT(IFERROR(INDEX('Snakeden MR'!$P$4:$Q$3028,MATCH($A743,'Snakeden MR'!$Q$4:$Q$3028,0),1),"-"),"@")))</f>
        <v>-</v>
      </c>
      <c r="F743" s="147" t="str">
        <f>TRIM(CLEAN(TEXT(IFERROR(INDEX('Snakeden MR'!$W$4:$X$3028,MATCH($A743,'Snakeden MR'!$X$4:$X$3028,0),1),"-"),"@")))</f>
        <v>-</v>
      </c>
      <c r="G743" s="159" t="str">
        <f t="shared" si="22"/>
        <v>Not Found</v>
      </c>
      <c r="H743" t="str" cm="1">
        <f t="array" ref="H743">IF(SUMPRODUCT((TRIM(C743:F743)&lt;&gt;"-")*1)=0,
    "No Data",
    IF(COUNTIF(C743:F743,INDEX(_xlfn._xlws.FILTER(C743:F743,TRIM(C743:F743)&lt;&gt;"-"),1))=SUMPRODUCT((TRIM(C743:F743)&lt;&gt;"-")*1),
    "No Change",
    "Change"))</f>
        <v>No Data</v>
      </c>
      <c r="I743" s="159"/>
      <c r="J743"/>
      <c r="K743" s="163"/>
      <c r="L743" s="147" t="str">
        <f>TRIM(CLEAN(TEXT(IFERROR(INDEX('Glade MR'!$B$4:$C$3000,MATCH($A743,'Glade MR'!$C$4:$C$3000,0),1),"-"),"@")))</f>
        <v>-</v>
      </c>
      <c r="M743" s="147" t="str">
        <f>TRIM(CLEAN(TEXT(IFERROR(INDEX('Glade MR'!$I$4:$J$3000,MATCH($A743,'Glade MR'!$J$4:$J$3000,0),1),"-"),"@")))</f>
        <v>-</v>
      </c>
      <c r="N743" s="147" t="str">
        <f>TRIM(CLEAN(TEXT(IFERROR(INDEX('Glade MR'!$P$4:$Q$3000,MATCH($A743,'Glade MR'!$Q$4:$Q$3000,0),1),"-"),"@")))</f>
        <v>-</v>
      </c>
      <c r="O743" s="147" t="str">
        <f>TRIM(CLEAN(TEXT(IFERROR(INDEX('Glade MR'!$W$4:$X$3000,MATCH($A743,'Glade MR'!$X$4:$X$3000,0),1),"-"),"@")))</f>
        <v>-</v>
      </c>
      <c r="P743" s="159" t="str">
        <f t="shared" si="23"/>
        <v>Not Found</v>
      </c>
      <c r="Q743" t="str" cm="1">
        <f t="array" ref="Q743">IF(SUMPRODUCT((TRIM(L743:O743)&lt;&gt;"-")*1)=0,
    "No Data",
    IF(COUNTIF(L743:O743,INDEX(_xlfn._xlws.FILTER(L743:O743,TRIM(L743:O743)&lt;&gt;"-"),1))=SUMPRODUCT((TRIM(L743:O743)&lt;&gt;"-")*1),
    "No Change",
    "Change"))</f>
        <v>No Data</v>
      </c>
      <c r="R743" s="159"/>
      <c r="S743" s="111"/>
    </row>
    <row r="744" spans="1:19" x14ac:dyDescent="0.3">
      <c r="A744" t="s">
        <v>1684</v>
      </c>
      <c r="B744" t="s">
        <v>1145</v>
      </c>
      <c r="C744" s="160" t="str">
        <f>TRIM(CLEAN(TEXT(IFERROR(INDEX('Snakeden MR'!$B$4:$C$3028,MATCH($A744,'Snakeden MR'!$C$4:$C$3028,0),1),"-"),"@")))</f>
        <v>-</v>
      </c>
      <c r="D744" s="147" t="str">
        <f>TRIM(CLEAN(TEXT(IFERROR(INDEX('Snakeden MR'!$I$4:$J$3028,MATCH($A744,'Snakeden MR'!$J$4:$J$3028,0),1),"-"),"@")))</f>
        <v>-</v>
      </c>
      <c r="E744" s="147" t="str">
        <f>TRIM(CLEAN(TEXT(IFERROR(INDEX('Snakeden MR'!$P$4:$Q$3028,MATCH($A744,'Snakeden MR'!$Q$4:$Q$3028,0),1),"-"),"@")))</f>
        <v>-</v>
      </c>
      <c r="F744" s="147" t="str">
        <f>TRIM(CLEAN(TEXT(IFERROR(INDEX('Snakeden MR'!$W$4:$X$3028,MATCH($A744,'Snakeden MR'!$X$4:$X$3028,0),1),"-"),"@")))</f>
        <v>-</v>
      </c>
      <c r="G744" s="159" t="str">
        <f t="shared" si="22"/>
        <v>Not Found</v>
      </c>
      <c r="H744" t="str" cm="1">
        <f t="array" ref="H744">IF(SUMPRODUCT((TRIM(C744:F744)&lt;&gt;"-")*1)=0,
    "No Data",
    IF(COUNTIF(C744:F744,INDEX(_xlfn._xlws.FILTER(C744:F744,TRIM(C744:F744)&lt;&gt;"-"),1))=SUMPRODUCT((TRIM(C744:F744)&lt;&gt;"-")*1),
    "No Change",
    "Change"))</f>
        <v>No Data</v>
      </c>
      <c r="I744" s="159"/>
      <c r="J744"/>
      <c r="K744" s="163"/>
      <c r="L744" s="147" t="str">
        <f>TRIM(CLEAN(TEXT(IFERROR(INDEX('Glade MR'!$B$4:$C$3000,MATCH($A744,'Glade MR'!$C$4:$C$3000,0),1),"-"),"@")))</f>
        <v>-</v>
      </c>
      <c r="M744" s="147" t="str">
        <f>TRIM(CLEAN(TEXT(IFERROR(INDEX('Glade MR'!$I$4:$J$3000,MATCH($A744,'Glade MR'!$J$4:$J$3000,0),1),"-"),"@")))</f>
        <v>-</v>
      </c>
      <c r="N744" s="147" t="str">
        <f>TRIM(CLEAN(TEXT(IFERROR(INDEX('Glade MR'!$P$4:$Q$3000,MATCH($A744,'Glade MR'!$Q$4:$Q$3000,0),1),"-"),"@")))</f>
        <v>-</v>
      </c>
      <c r="O744" s="147" t="str">
        <f>TRIM(CLEAN(TEXT(IFERROR(INDEX('Glade MR'!$W$4:$X$3000,MATCH($A744,'Glade MR'!$X$4:$X$3000,0),1),"-"),"@")))</f>
        <v>-</v>
      </c>
      <c r="P744" s="159" t="str">
        <f t="shared" si="23"/>
        <v>Not Found</v>
      </c>
      <c r="Q744" t="str" cm="1">
        <f t="array" ref="Q744">IF(SUMPRODUCT((TRIM(L744:O744)&lt;&gt;"-")*1)=0,
    "No Data",
    IF(COUNTIF(L744:O744,INDEX(_xlfn._xlws.FILTER(L744:O744,TRIM(L744:O744)&lt;&gt;"-"),1))=SUMPRODUCT((TRIM(L744:O744)&lt;&gt;"-")*1),
    "No Change",
    "Change"))</f>
        <v>No Data</v>
      </c>
      <c r="R744" s="159"/>
      <c r="S744" s="111"/>
    </row>
    <row r="745" spans="1:19" x14ac:dyDescent="0.3">
      <c r="A745" t="s">
        <v>254</v>
      </c>
      <c r="B745" t="s">
        <v>1145</v>
      </c>
      <c r="C745" s="160" t="str">
        <f>TRIM(CLEAN(TEXT(IFERROR(INDEX('Snakeden MR'!$B$4:$C$3028,MATCH($A745,'Snakeden MR'!$C$4:$C$3028,0),1),"-"),"@")))</f>
        <v>-</v>
      </c>
      <c r="D745" s="147" t="str">
        <f>TRIM(CLEAN(TEXT(IFERROR(INDEX('Snakeden MR'!$I$4:$J$3028,MATCH($A745,'Snakeden MR'!$J$4:$J$3028,0),1),"-"),"@")))</f>
        <v>-</v>
      </c>
      <c r="E745" s="147" t="str">
        <f>TRIM(CLEAN(TEXT(IFERROR(INDEX('Snakeden MR'!$P$4:$Q$3028,MATCH($A745,'Snakeden MR'!$Q$4:$Q$3028,0),1),"-"),"@")))</f>
        <v>-</v>
      </c>
      <c r="F745" s="147" t="str">
        <f>TRIM(CLEAN(TEXT(IFERROR(INDEX('Snakeden MR'!$W$4:$X$3028,MATCH($A745,'Snakeden MR'!$X$4:$X$3028,0),1),"-"),"@")))</f>
        <v>Riffle (P3 -&gt; P4)</v>
      </c>
      <c r="G745" s="159" t="str">
        <f t="shared" si="22"/>
        <v>Found</v>
      </c>
      <c r="H745" t="str" cm="1">
        <f t="array" ref="H745">IF(SUMPRODUCT((TRIM(C745:F745)&lt;&gt;"-")*1)=0,
    "No Data",
    IF(COUNTIF(C745:F745,INDEX(_xlfn._xlws.FILTER(C745:F745,TRIM(C745:F745)&lt;&gt;"-"),1))=SUMPRODUCT((TRIM(C745:F745)&lt;&gt;"-")*1),
    "No Change",
    "Change"))</f>
        <v>No Change</v>
      </c>
      <c r="I745" s="159"/>
      <c r="J745"/>
      <c r="K745" s="163"/>
      <c r="L745" s="147" t="str">
        <f>TRIM(CLEAN(TEXT(IFERROR(INDEX('Glade MR'!$B$4:$C$3000,MATCH($A745,'Glade MR'!$C$4:$C$3000,0),1),"-"),"@")))</f>
        <v>-</v>
      </c>
      <c r="M745" s="147" t="str">
        <f>TRIM(CLEAN(TEXT(IFERROR(INDEX('Glade MR'!$I$4:$J$3000,MATCH($A745,'Glade MR'!$J$4:$J$3000,0),1),"-"),"@")))</f>
        <v>-</v>
      </c>
      <c r="N745" s="147" t="str">
        <f>TRIM(CLEAN(TEXT(IFERROR(INDEX('Glade MR'!$P$4:$Q$3000,MATCH($A745,'Glade MR'!$Q$4:$Q$3000,0),1),"-"),"@")))</f>
        <v>-</v>
      </c>
      <c r="O745" s="147" t="str">
        <f>TRIM(CLEAN(TEXT(IFERROR(INDEX('Glade MR'!$W$4:$X$3000,MATCH($A745,'Glade MR'!$X$4:$X$3000,0),1),"-"),"@")))</f>
        <v>-</v>
      </c>
      <c r="P745" s="159" t="str">
        <f t="shared" si="23"/>
        <v>Not Found</v>
      </c>
      <c r="Q745" t="str" cm="1">
        <f t="array" ref="Q745">IF(SUMPRODUCT((TRIM(L745:O745)&lt;&gt;"-")*1)=0,
    "No Data",
    IF(COUNTIF(L745:O745,INDEX(_xlfn._xlws.FILTER(L745:O745,TRIM(L745:O745)&lt;&gt;"-"),1))=SUMPRODUCT((TRIM(L745:O745)&lt;&gt;"-")*1),
    "No Change",
    "Change"))</f>
        <v>No Data</v>
      </c>
      <c r="R745" s="159"/>
      <c r="S745" s="111"/>
    </row>
    <row r="746" spans="1:19" x14ac:dyDescent="0.3">
      <c r="A746" t="s">
        <v>1685</v>
      </c>
      <c r="B746" t="s">
        <v>1145</v>
      </c>
      <c r="C746" s="160" t="str">
        <f>TRIM(CLEAN(TEXT(IFERROR(INDEX('Snakeden MR'!$B$4:$C$3028,MATCH($A746,'Snakeden MR'!$C$4:$C$3028,0),1),"-"),"@")))</f>
        <v>-</v>
      </c>
      <c r="D746" s="147" t="str">
        <f>TRIM(CLEAN(TEXT(IFERROR(INDEX('Snakeden MR'!$I$4:$J$3028,MATCH($A746,'Snakeden MR'!$J$4:$J$3028,0),1),"-"),"@")))</f>
        <v>-</v>
      </c>
      <c r="E746" s="147" t="str">
        <f>TRIM(CLEAN(TEXT(IFERROR(INDEX('Snakeden MR'!$P$4:$Q$3028,MATCH($A746,'Snakeden MR'!$Q$4:$Q$3028,0),1),"-"),"@")))</f>
        <v>-</v>
      </c>
      <c r="F746" s="147" t="str">
        <f>TRIM(CLEAN(TEXT(IFERROR(INDEX('Snakeden MR'!$W$4:$X$3028,MATCH($A746,'Snakeden MR'!$X$4:$X$3028,0),1),"-"),"@")))</f>
        <v>-</v>
      </c>
      <c r="G746" s="159" t="str">
        <f t="shared" si="22"/>
        <v>Not Found</v>
      </c>
      <c r="H746" t="str" cm="1">
        <f t="array" ref="H746">IF(SUMPRODUCT((TRIM(C746:F746)&lt;&gt;"-")*1)=0,
    "No Data",
    IF(COUNTIF(C746:F746,INDEX(_xlfn._xlws.FILTER(C746:F746,TRIM(C746:F746)&lt;&gt;"-"),1))=SUMPRODUCT((TRIM(C746:F746)&lt;&gt;"-")*1),
    "No Change",
    "Change"))</f>
        <v>No Data</v>
      </c>
      <c r="I746" s="159"/>
      <c r="J746"/>
      <c r="K746" s="163"/>
      <c r="L746" s="147" t="str">
        <f>TRIM(CLEAN(TEXT(IFERROR(INDEX('Glade MR'!$B$4:$C$3000,MATCH($A746,'Glade MR'!$C$4:$C$3000,0),1),"-"),"@")))</f>
        <v>-</v>
      </c>
      <c r="M746" s="147" t="str">
        <f>TRIM(CLEAN(TEXT(IFERROR(INDEX('Glade MR'!$I$4:$J$3000,MATCH($A746,'Glade MR'!$J$4:$J$3000,0),1),"-"),"@")))</f>
        <v>-</v>
      </c>
      <c r="N746" s="147" t="str">
        <f>TRIM(CLEAN(TEXT(IFERROR(INDEX('Glade MR'!$P$4:$Q$3000,MATCH($A746,'Glade MR'!$Q$4:$Q$3000,0),1),"-"),"@")))</f>
        <v>-</v>
      </c>
      <c r="O746" s="147" t="str">
        <f>TRIM(CLEAN(TEXT(IFERROR(INDEX('Glade MR'!$W$4:$X$3000,MATCH($A746,'Glade MR'!$X$4:$X$3000,0),1),"-"),"@")))</f>
        <v>-</v>
      </c>
      <c r="P746" s="159" t="str">
        <f t="shared" si="23"/>
        <v>Not Found</v>
      </c>
      <c r="Q746" t="str" cm="1">
        <f t="array" ref="Q746">IF(SUMPRODUCT((TRIM(L746:O746)&lt;&gt;"-")*1)=0,
    "No Data",
    IF(COUNTIF(L746:O746,INDEX(_xlfn._xlws.FILTER(L746:O746,TRIM(L746:O746)&lt;&gt;"-"),1))=SUMPRODUCT((TRIM(L746:O746)&lt;&gt;"-")*1),
    "No Change",
    "Change"))</f>
        <v>No Data</v>
      </c>
      <c r="R746" s="159"/>
      <c r="S746" s="111"/>
    </row>
    <row r="747" spans="1:19" x14ac:dyDescent="0.3">
      <c r="A747" t="s">
        <v>1004</v>
      </c>
      <c r="B747" t="s">
        <v>1137</v>
      </c>
      <c r="C747" s="160" t="str">
        <f>TRIM(CLEAN(TEXT(IFERROR(INDEX('Snakeden MR'!$B$4:$C$3028,MATCH($A747,'Snakeden MR'!$C$4:$C$3028,0),1),"-"),"@")))</f>
        <v>-</v>
      </c>
      <c r="D747" s="147" t="str">
        <f>TRIM(CLEAN(TEXT(IFERROR(INDEX('Snakeden MR'!$I$4:$J$3028,MATCH($A747,'Snakeden MR'!$J$4:$J$3028,0),1),"-"),"@")))</f>
        <v>-</v>
      </c>
      <c r="E747" s="147" t="str">
        <f>TRIM(CLEAN(TEXT(IFERROR(INDEX('Snakeden MR'!$P$4:$Q$3028,MATCH($A747,'Snakeden MR'!$Q$4:$Q$3028,0),1),"-"),"@")))</f>
        <v>-</v>
      </c>
      <c r="F747" s="147" t="str">
        <f>TRIM(CLEAN(TEXT(IFERROR(INDEX('Snakeden MR'!$W$4:$X$3028,MATCH($A747,'Snakeden MR'!$X$4:$X$3028,0),1),"-"),"@")))</f>
        <v>-</v>
      </c>
      <c r="G747" s="159" t="str">
        <f t="shared" si="22"/>
        <v>Not Found</v>
      </c>
      <c r="H747" t="str" cm="1">
        <f t="array" ref="H747">IF(SUMPRODUCT((TRIM(C747:F747)&lt;&gt;"-")*1)=0,
    "No Data",
    IF(COUNTIF(C747:F747,INDEX(_xlfn._xlws.FILTER(C747:F747,TRIM(C747:F747)&lt;&gt;"-"),1))=SUMPRODUCT((TRIM(C747:F747)&lt;&gt;"-")*1),
    "No Change",
    "Change"))</f>
        <v>No Data</v>
      </c>
      <c r="I747" s="159"/>
      <c r="J747"/>
      <c r="K747" s="163"/>
      <c r="L747" s="147" t="str">
        <f>TRIM(CLEAN(TEXT(IFERROR(INDEX('Glade MR'!$B$4:$C$3000,MATCH($A747,'Glade MR'!$C$4:$C$3000,0),1),"-"),"@")))</f>
        <v>Pool 4</v>
      </c>
      <c r="M747" s="147" t="str">
        <f>TRIM(CLEAN(TEXT(IFERROR(INDEX('Glade MR'!$I$4:$J$3000,MATCH($A747,'Glade MR'!$J$4:$J$3000,0),1),"-"),"@")))</f>
        <v>-</v>
      </c>
      <c r="N747" s="147" t="str">
        <f>TRIM(CLEAN(TEXT(IFERROR(INDEX('Glade MR'!$P$4:$Q$3000,MATCH($A747,'Glade MR'!$Q$4:$Q$3000,0),1),"-"),"@")))</f>
        <v>-</v>
      </c>
      <c r="O747" s="147" t="str">
        <f>TRIM(CLEAN(TEXT(IFERROR(INDEX('Glade MR'!$W$4:$X$3000,MATCH($A747,'Glade MR'!$X$4:$X$3000,0),1),"-"),"@")))</f>
        <v>-</v>
      </c>
      <c r="P747" s="159" t="str">
        <f t="shared" si="23"/>
        <v>Found</v>
      </c>
      <c r="Q747" t="str" cm="1">
        <f t="array" ref="Q747">IF(SUMPRODUCT((TRIM(L747:O747)&lt;&gt;"-")*1)=0,
    "No Data",
    IF(COUNTIF(L747:O747,INDEX(_xlfn._xlws.FILTER(L747:O747,TRIM(L747:O747)&lt;&gt;"-"),1))=SUMPRODUCT((TRIM(L747:O747)&lt;&gt;"-")*1),
    "No Change",
    "Change"))</f>
        <v>No Change</v>
      </c>
      <c r="R747" s="159"/>
      <c r="S747" s="111"/>
    </row>
    <row r="748" spans="1:19" x14ac:dyDescent="0.3">
      <c r="A748" t="s">
        <v>1686</v>
      </c>
      <c r="B748" t="s">
        <v>1145</v>
      </c>
      <c r="C748" s="160" t="str">
        <f>TRIM(CLEAN(TEXT(IFERROR(INDEX('Snakeden MR'!$B$4:$C$3028,MATCH($A748,'Snakeden MR'!$C$4:$C$3028,0),1),"-"),"@")))</f>
        <v>-</v>
      </c>
      <c r="D748" s="147" t="str">
        <f>TRIM(CLEAN(TEXT(IFERROR(INDEX('Snakeden MR'!$I$4:$J$3028,MATCH($A748,'Snakeden MR'!$J$4:$J$3028,0),1),"-"),"@")))</f>
        <v>-</v>
      </c>
      <c r="E748" s="147" t="str">
        <f>TRIM(CLEAN(TEXT(IFERROR(INDEX('Snakeden MR'!$P$4:$Q$3028,MATCH($A748,'Snakeden MR'!$Q$4:$Q$3028,0),1),"-"),"@")))</f>
        <v>-</v>
      </c>
      <c r="F748" s="147" t="str">
        <f>TRIM(CLEAN(TEXT(IFERROR(INDEX('Snakeden MR'!$W$4:$X$3028,MATCH($A748,'Snakeden MR'!$X$4:$X$3028,0),1),"-"),"@")))</f>
        <v>-</v>
      </c>
      <c r="G748" s="159" t="str">
        <f t="shared" si="22"/>
        <v>Not Found</v>
      </c>
      <c r="H748" t="str" cm="1">
        <f t="array" ref="H748">IF(SUMPRODUCT((TRIM(C748:F748)&lt;&gt;"-")*1)=0,
    "No Data",
    IF(COUNTIF(C748:F748,INDEX(_xlfn._xlws.FILTER(C748:F748,TRIM(C748:F748)&lt;&gt;"-"),1))=SUMPRODUCT((TRIM(C748:F748)&lt;&gt;"-")*1),
    "No Change",
    "Change"))</f>
        <v>No Data</v>
      </c>
      <c r="I748" s="159"/>
      <c r="J748"/>
      <c r="K748" s="163"/>
      <c r="L748" s="147" t="str">
        <f>TRIM(CLEAN(TEXT(IFERROR(INDEX('Glade MR'!$B$4:$C$3000,MATCH($A748,'Glade MR'!$C$4:$C$3000,0),1),"-"),"@")))</f>
        <v>-</v>
      </c>
      <c r="M748" s="147" t="str">
        <f>TRIM(CLEAN(TEXT(IFERROR(INDEX('Glade MR'!$I$4:$J$3000,MATCH($A748,'Glade MR'!$J$4:$J$3000,0),1),"-"),"@")))</f>
        <v>-</v>
      </c>
      <c r="N748" s="147" t="str">
        <f>TRIM(CLEAN(TEXT(IFERROR(INDEX('Glade MR'!$P$4:$Q$3000,MATCH($A748,'Glade MR'!$Q$4:$Q$3000,0),1),"-"),"@")))</f>
        <v>-</v>
      </c>
      <c r="O748" s="147" t="str">
        <f>TRIM(CLEAN(TEXT(IFERROR(INDEX('Glade MR'!$W$4:$X$3000,MATCH($A748,'Glade MR'!$X$4:$X$3000,0),1),"-"),"@")))</f>
        <v>-</v>
      </c>
      <c r="P748" s="159" t="str">
        <f t="shared" si="23"/>
        <v>Not Found</v>
      </c>
      <c r="Q748" t="str" cm="1">
        <f t="array" ref="Q748">IF(SUMPRODUCT((TRIM(L748:O748)&lt;&gt;"-")*1)=0,
    "No Data",
    IF(COUNTIF(L748:O748,INDEX(_xlfn._xlws.FILTER(L748:O748,TRIM(L748:O748)&lt;&gt;"-"),1))=SUMPRODUCT((TRIM(L748:O748)&lt;&gt;"-")*1),
    "No Change",
    "Change"))</f>
        <v>No Data</v>
      </c>
      <c r="R748" s="159"/>
      <c r="S748" s="111"/>
    </row>
    <row r="749" spans="1:19" x14ac:dyDescent="0.3">
      <c r="A749" t="s">
        <v>1687</v>
      </c>
      <c r="B749" t="s">
        <v>1145</v>
      </c>
      <c r="C749" s="160" t="str">
        <f>TRIM(CLEAN(TEXT(IFERROR(INDEX('Snakeden MR'!$B$4:$C$3028,MATCH($A749,'Snakeden MR'!$C$4:$C$3028,0),1),"-"),"@")))</f>
        <v>-</v>
      </c>
      <c r="D749" s="147" t="str">
        <f>TRIM(CLEAN(TEXT(IFERROR(INDEX('Snakeden MR'!$I$4:$J$3028,MATCH($A749,'Snakeden MR'!$J$4:$J$3028,0),1),"-"),"@")))</f>
        <v>-</v>
      </c>
      <c r="E749" s="147" t="str">
        <f>TRIM(CLEAN(TEXT(IFERROR(INDEX('Snakeden MR'!$P$4:$Q$3028,MATCH($A749,'Snakeden MR'!$Q$4:$Q$3028,0),1),"-"),"@")))</f>
        <v>-</v>
      </c>
      <c r="F749" s="147" t="str">
        <f>TRIM(CLEAN(TEXT(IFERROR(INDEX('Snakeden MR'!$W$4:$X$3028,MATCH($A749,'Snakeden MR'!$X$4:$X$3028,0),1),"-"),"@")))</f>
        <v>-</v>
      </c>
      <c r="G749" s="159" t="str">
        <f t="shared" si="22"/>
        <v>Not Found</v>
      </c>
      <c r="H749" t="str" cm="1">
        <f t="array" ref="H749">IF(SUMPRODUCT((TRIM(C749:F749)&lt;&gt;"-")*1)=0,
    "No Data",
    IF(COUNTIF(C749:F749,INDEX(_xlfn._xlws.FILTER(C749:F749,TRIM(C749:F749)&lt;&gt;"-"),1))=SUMPRODUCT((TRIM(C749:F749)&lt;&gt;"-")*1),
    "No Change",
    "Change"))</f>
        <v>No Data</v>
      </c>
      <c r="I749" s="159"/>
      <c r="J749"/>
      <c r="K749" s="163"/>
      <c r="L749" s="147" t="str">
        <f>TRIM(CLEAN(TEXT(IFERROR(INDEX('Glade MR'!$B$4:$C$3000,MATCH($A749,'Glade MR'!$C$4:$C$3000,0),1),"-"),"@")))</f>
        <v>-</v>
      </c>
      <c r="M749" s="147" t="str">
        <f>TRIM(CLEAN(TEXT(IFERROR(INDEX('Glade MR'!$I$4:$J$3000,MATCH($A749,'Glade MR'!$J$4:$J$3000,0),1),"-"),"@")))</f>
        <v>-</v>
      </c>
      <c r="N749" s="147" t="str">
        <f>TRIM(CLEAN(TEXT(IFERROR(INDEX('Glade MR'!$P$4:$Q$3000,MATCH($A749,'Glade MR'!$Q$4:$Q$3000,0),1),"-"),"@")))</f>
        <v>-</v>
      </c>
      <c r="O749" s="147" t="str">
        <f>TRIM(CLEAN(TEXT(IFERROR(INDEX('Glade MR'!$W$4:$X$3000,MATCH($A749,'Glade MR'!$X$4:$X$3000,0),1),"-"),"@")))</f>
        <v>-</v>
      </c>
      <c r="P749" s="159" t="str">
        <f t="shared" si="23"/>
        <v>Not Found</v>
      </c>
      <c r="Q749" t="str" cm="1">
        <f t="array" ref="Q749">IF(SUMPRODUCT((TRIM(L749:O749)&lt;&gt;"-")*1)=0,
    "No Data",
    IF(COUNTIF(L749:O749,INDEX(_xlfn._xlws.FILTER(L749:O749,TRIM(L749:O749)&lt;&gt;"-"),1))=SUMPRODUCT((TRIM(L749:O749)&lt;&gt;"-")*1),
    "No Change",
    "Change"))</f>
        <v>No Data</v>
      </c>
      <c r="R749" s="159"/>
      <c r="S749" s="111"/>
    </row>
    <row r="750" spans="1:19" x14ac:dyDescent="0.3">
      <c r="A750" t="s">
        <v>1688</v>
      </c>
      <c r="B750" t="s">
        <v>1145</v>
      </c>
      <c r="C750" s="160" t="str">
        <f>TRIM(CLEAN(TEXT(IFERROR(INDEX('Snakeden MR'!$B$4:$C$3028,MATCH($A750,'Snakeden MR'!$C$4:$C$3028,0),1),"-"),"@")))</f>
        <v>-</v>
      </c>
      <c r="D750" s="147" t="str">
        <f>TRIM(CLEAN(TEXT(IFERROR(INDEX('Snakeden MR'!$I$4:$J$3028,MATCH($A750,'Snakeden MR'!$J$4:$J$3028,0),1),"-"),"@")))</f>
        <v>-</v>
      </c>
      <c r="E750" s="147" t="str">
        <f>TRIM(CLEAN(TEXT(IFERROR(INDEX('Snakeden MR'!$P$4:$Q$3028,MATCH($A750,'Snakeden MR'!$Q$4:$Q$3028,0),1),"-"),"@")))</f>
        <v>-</v>
      </c>
      <c r="F750" s="147" t="str">
        <f>TRIM(CLEAN(TEXT(IFERROR(INDEX('Snakeden MR'!$W$4:$X$3028,MATCH($A750,'Snakeden MR'!$X$4:$X$3028,0),1),"-"),"@")))</f>
        <v>-</v>
      </c>
      <c r="G750" s="159" t="str">
        <f t="shared" si="22"/>
        <v>Not Found</v>
      </c>
      <c r="H750" t="str" cm="1">
        <f t="array" ref="H750">IF(SUMPRODUCT((TRIM(C750:F750)&lt;&gt;"-")*1)=0,
    "No Data",
    IF(COUNTIF(C750:F750,INDEX(_xlfn._xlws.FILTER(C750:F750,TRIM(C750:F750)&lt;&gt;"-"),1))=SUMPRODUCT((TRIM(C750:F750)&lt;&gt;"-")*1),
    "No Change",
    "Change"))</f>
        <v>No Data</v>
      </c>
      <c r="I750" s="159"/>
      <c r="J750"/>
      <c r="K750" s="163"/>
      <c r="L750" s="147" t="str">
        <f>TRIM(CLEAN(TEXT(IFERROR(INDEX('Glade MR'!$B$4:$C$3000,MATCH($A750,'Glade MR'!$C$4:$C$3000,0),1),"-"),"@")))</f>
        <v>-</v>
      </c>
      <c r="M750" s="147" t="str">
        <f>TRIM(CLEAN(TEXT(IFERROR(INDEX('Glade MR'!$I$4:$J$3000,MATCH($A750,'Glade MR'!$J$4:$J$3000,0),1),"-"),"@")))</f>
        <v>-</v>
      </c>
      <c r="N750" s="147" t="str">
        <f>TRIM(CLEAN(TEXT(IFERROR(INDEX('Glade MR'!$P$4:$Q$3000,MATCH($A750,'Glade MR'!$Q$4:$Q$3000,0),1),"-"),"@")))</f>
        <v>-</v>
      </c>
      <c r="O750" s="147" t="str">
        <f>TRIM(CLEAN(TEXT(IFERROR(INDEX('Glade MR'!$W$4:$X$3000,MATCH($A750,'Glade MR'!$X$4:$X$3000,0),1),"-"),"@")))</f>
        <v>-</v>
      </c>
      <c r="P750" s="159" t="str">
        <f t="shared" si="23"/>
        <v>Not Found</v>
      </c>
      <c r="Q750" t="str" cm="1">
        <f t="array" ref="Q750">IF(SUMPRODUCT((TRIM(L750:O750)&lt;&gt;"-")*1)=0,
    "No Data",
    IF(COUNTIF(L750:O750,INDEX(_xlfn._xlws.FILTER(L750:O750,TRIM(L750:O750)&lt;&gt;"-"),1))=SUMPRODUCT((TRIM(L750:O750)&lt;&gt;"-")*1),
    "No Change",
    "Change"))</f>
        <v>No Data</v>
      </c>
      <c r="R750" s="159"/>
      <c r="S750" s="111"/>
    </row>
    <row r="751" spans="1:19" x14ac:dyDescent="0.3">
      <c r="A751" t="s">
        <v>321</v>
      </c>
      <c r="B751" t="s">
        <v>1145</v>
      </c>
      <c r="C751" s="160" t="str">
        <f>TRIM(CLEAN(TEXT(IFERROR(INDEX('Snakeden MR'!$B$4:$C$3028,MATCH($A751,'Snakeden MR'!$C$4:$C$3028,0),1),"-"),"@")))</f>
        <v>Pool 9</v>
      </c>
      <c r="D751" s="147" t="str">
        <f>TRIM(CLEAN(TEXT(IFERROR(INDEX('Snakeden MR'!$I$4:$J$3028,MATCH($A751,'Snakeden MR'!$J$4:$J$3028,0),1),"-"),"@")))</f>
        <v>-</v>
      </c>
      <c r="E751" s="147" t="str">
        <f>TRIM(CLEAN(TEXT(IFERROR(INDEX('Snakeden MR'!$P$4:$Q$3028,MATCH($A751,'Snakeden MR'!$Q$4:$Q$3028,0),1),"-"),"@")))</f>
        <v>-</v>
      </c>
      <c r="F751" s="147" t="str">
        <f>TRIM(CLEAN(TEXT(IFERROR(INDEX('Snakeden MR'!$W$4:$X$3028,MATCH($A751,'Snakeden MR'!$X$4:$X$3028,0),1),"-"),"@")))</f>
        <v>-</v>
      </c>
      <c r="G751" s="159" t="str">
        <f t="shared" si="22"/>
        <v>Found</v>
      </c>
      <c r="H751" t="str" cm="1">
        <f t="array" ref="H751">IF(SUMPRODUCT((TRIM(C751:F751)&lt;&gt;"-")*1)=0,
    "No Data",
    IF(COUNTIF(C751:F751,INDEX(_xlfn._xlws.FILTER(C751:F751,TRIM(C751:F751)&lt;&gt;"-"),1))=SUMPRODUCT((TRIM(C751:F751)&lt;&gt;"-")*1),
    "No Change",
    "Change"))</f>
        <v>No Change</v>
      </c>
      <c r="I751" s="159"/>
      <c r="J751"/>
      <c r="K751" s="163"/>
      <c r="L751" s="147" t="str">
        <f>TRIM(CLEAN(TEXT(IFERROR(INDEX('Glade MR'!$B$4:$C$3000,MATCH($A751,'Glade MR'!$C$4:$C$3000,0),1),"-"),"@")))</f>
        <v>-</v>
      </c>
      <c r="M751" s="147" t="str">
        <f>TRIM(CLEAN(TEXT(IFERROR(INDEX('Glade MR'!$I$4:$J$3000,MATCH($A751,'Glade MR'!$J$4:$J$3000,0),1),"-"),"@")))</f>
        <v>-</v>
      </c>
      <c r="N751" s="147" t="str">
        <f>TRIM(CLEAN(TEXT(IFERROR(INDEX('Glade MR'!$P$4:$Q$3000,MATCH($A751,'Glade MR'!$Q$4:$Q$3000,0),1),"-"),"@")))</f>
        <v>-</v>
      </c>
      <c r="O751" s="147" t="str">
        <f>TRIM(CLEAN(TEXT(IFERROR(INDEX('Glade MR'!$W$4:$X$3000,MATCH($A751,'Glade MR'!$X$4:$X$3000,0),1),"-"),"@")))</f>
        <v>-</v>
      </c>
      <c r="P751" s="159" t="str">
        <f t="shared" si="23"/>
        <v>Not Found</v>
      </c>
      <c r="Q751" t="str" cm="1">
        <f t="array" ref="Q751">IF(SUMPRODUCT((TRIM(L751:O751)&lt;&gt;"-")*1)=0,
    "No Data",
    IF(COUNTIF(L751:O751,INDEX(_xlfn._xlws.FILTER(L751:O751,TRIM(L751:O751)&lt;&gt;"-"),1))=SUMPRODUCT((TRIM(L751:O751)&lt;&gt;"-")*1),
    "No Change",
    "Change"))</f>
        <v>No Data</v>
      </c>
      <c r="R751" s="159"/>
      <c r="S751" s="111"/>
    </row>
    <row r="752" spans="1:19" x14ac:dyDescent="0.3">
      <c r="A752" t="s">
        <v>1689</v>
      </c>
      <c r="B752" t="s">
        <v>1137</v>
      </c>
      <c r="C752" s="160" t="str">
        <f>TRIM(CLEAN(TEXT(IFERROR(INDEX('Snakeden MR'!$B$4:$C$3028,MATCH($A752,'Snakeden MR'!$C$4:$C$3028,0),1),"-"),"@")))</f>
        <v>-</v>
      </c>
      <c r="D752" s="147" t="str">
        <f>TRIM(CLEAN(TEXT(IFERROR(INDEX('Snakeden MR'!$I$4:$J$3028,MATCH($A752,'Snakeden MR'!$J$4:$J$3028,0),1),"-"),"@")))</f>
        <v>-</v>
      </c>
      <c r="E752" s="147" t="str">
        <f>TRIM(CLEAN(TEXT(IFERROR(INDEX('Snakeden MR'!$P$4:$Q$3028,MATCH($A752,'Snakeden MR'!$Q$4:$Q$3028,0),1),"-"),"@")))</f>
        <v>-</v>
      </c>
      <c r="F752" s="147" t="str">
        <f>TRIM(CLEAN(TEXT(IFERROR(INDEX('Snakeden MR'!$W$4:$X$3028,MATCH($A752,'Snakeden MR'!$X$4:$X$3028,0),1),"-"),"@")))</f>
        <v>-</v>
      </c>
      <c r="G752" s="159" t="str">
        <f t="shared" si="22"/>
        <v>Not Found</v>
      </c>
      <c r="H752" t="str" cm="1">
        <f t="array" ref="H752">IF(SUMPRODUCT((TRIM(C752:F752)&lt;&gt;"-")*1)=0,
    "No Data",
    IF(COUNTIF(C752:F752,INDEX(_xlfn._xlws.FILTER(C752:F752,TRIM(C752:F752)&lt;&gt;"-"),1))=SUMPRODUCT((TRIM(C752:F752)&lt;&gt;"-")*1),
    "No Change",
    "Change"))</f>
        <v>No Data</v>
      </c>
      <c r="I752" s="159"/>
      <c r="J752"/>
      <c r="K752" s="163"/>
      <c r="L752" s="147" t="str">
        <f>TRIM(CLEAN(TEXT(IFERROR(INDEX('Glade MR'!$B$4:$C$3000,MATCH($A752,'Glade MR'!$C$4:$C$3000,0),1),"-"),"@")))</f>
        <v>-</v>
      </c>
      <c r="M752" s="147" t="str">
        <f>TRIM(CLEAN(TEXT(IFERROR(INDEX('Glade MR'!$I$4:$J$3000,MATCH($A752,'Glade MR'!$J$4:$J$3000,0),1),"-"),"@")))</f>
        <v>-</v>
      </c>
      <c r="N752" s="147" t="str">
        <f>TRIM(CLEAN(TEXT(IFERROR(INDEX('Glade MR'!$P$4:$Q$3000,MATCH($A752,'Glade MR'!$Q$4:$Q$3000,0),1),"-"),"@")))</f>
        <v>-</v>
      </c>
      <c r="O752" s="147" t="str">
        <f>TRIM(CLEAN(TEXT(IFERROR(INDEX('Glade MR'!$W$4:$X$3000,MATCH($A752,'Glade MR'!$X$4:$X$3000,0),1),"-"),"@")))</f>
        <v>-</v>
      </c>
      <c r="P752" s="159" t="str">
        <f t="shared" si="23"/>
        <v>Not Found</v>
      </c>
      <c r="Q752" t="str" cm="1">
        <f t="array" ref="Q752">IF(SUMPRODUCT((TRIM(L752:O752)&lt;&gt;"-")*1)=0,
    "No Data",
    IF(COUNTIF(L752:O752,INDEX(_xlfn._xlws.FILTER(L752:O752,TRIM(L752:O752)&lt;&gt;"-"),1))=SUMPRODUCT((TRIM(L752:O752)&lt;&gt;"-")*1),
    "No Change",
    "Change"))</f>
        <v>No Data</v>
      </c>
      <c r="R752" s="159"/>
      <c r="S752" s="111"/>
    </row>
    <row r="753" spans="1:19" x14ac:dyDescent="0.3">
      <c r="A753" t="s">
        <v>1690</v>
      </c>
      <c r="B753" t="s">
        <v>1145</v>
      </c>
      <c r="C753" s="160" t="str">
        <f>TRIM(CLEAN(TEXT(IFERROR(INDEX('Snakeden MR'!$B$4:$C$3028,MATCH($A753,'Snakeden MR'!$C$4:$C$3028,0),1),"-"),"@")))</f>
        <v>-</v>
      </c>
      <c r="D753" s="147" t="str">
        <f>TRIM(CLEAN(TEXT(IFERROR(INDEX('Snakeden MR'!$I$4:$J$3028,MATCH($A753,'Snakeden MR'!$J$4:$J$3028,0),1),"-"),"@")))</f>
        <v>-</v>
      </c>
      <c r="E753" s="147" t="str">
        <f>TRIM(CLEAN(TEXT(IFERROR(INDEX('Snakeden MR'!$P$4:$Q$3028,MATCH($A753,'Snakeden MR'!$Q$4:$Q$3028,0),1),"-"),"@")))</f>
        <v>-</v>
      </c>
      <c r="F753" s="147" t="str">
        <f>TRIM(CLEAN(TEXT(IFERROR(INDEX('Snakeden MR'!$W$4:$X$3028,MATCH($A753,'Snakeden MR'!$X$4:$X$3028,0),1),"-"),"@")))</f>
        <v>-</v>
      </c>
      <c r="G753" s="159" t="str">
        <f t="shared" si="22"/>
        <v>Not Found</v>
      </c>
      <c r="H753" t="str" cm="1">
        <f t="array" ref="H753">IF(SUMPRODUCT((TRIM(C753:F753)&lt;&gt;"-")*1)=0,
    "No Data",
    IF(COUNTIF(C753:F753,INDEX(_xlfn._xlws.FILTER(C753:F753,TRIM(C753:F753)&lt;&gt;"-"),1))=SUMPRODUCT((TRIM(C753:F753)&lt;&gt;"-")*1),
    "No Change",
    "Change"))</f>
        <v>No Data</v>
      </c>
      <c r="I753" s="159"/>
      <c r="J753"/>
      <c r="K753" s="163"/>
      <c r="L753" s="147" t="str">
        <f>TRIM(CLEAN(TEXT(IFERROR(INDEX('Glade MR'!$B$4:$C$3000,MATCH($A753,'Glade MR'!$C$4:$C$3000,0),1),"-"),"@")))</f>
        <v>-</v>
      </c>
      <c r="M753" s="147" t="str">
        <f>TRIM(CLEAN(TEXT(IFERROR(INDEX('Glade MR'!$I$4:$J$3000,MATCH($A753,'Glade MR'!$J$4:$J$3000,0),1),"-"),"@")))</f>
        <v>-</v>
      </c>
      <c r="N753" s="147" t="str">
        <f>TRIM(CLEAN(TEXT(IFERROR(INDEX('Glade MR'!$P$4:$Q$3000,MATCH($A753,'Glade MR'!$Q$4:$Q$3000,0),1),"-"),"@")))</f>
        <v>-</v>
      </c>
      <c r="O753" s="147" t="str">
        <f>TRIM(CLEAN(TEXT(IFERROR(INDEX('Glade MR'!$W$4:$X$3000,MATCH($A753,'Glade MR'!$X$4:$X$3000,0),1),"-"),"@")))</f>
        <v>-</v>
      </c>
      <c r="P753" s="159" t="str">
        <f t="shared" si="23"/>
        <v>Not Found</v>
      </c>
      <c r="Q753" t="str" cm="1">
        <f t="array" ref="Q753">IF(SUMPRODUCT((TRIM(L753:O753)&lt;&gt;"-")*1)=0,
    "No Data",
    IF(COUNTIF(L753:O753,INDEX(_xlfn._xlws.FILTER(L753:O753,TRIM(L753:O753)&lt;&gt;"-"),1))=SUMPRODUCT((TRIM(L753:O753)&lt;&gt;"-")*1),
    "No Change",
    "Change"))</f>
        <v>No Data</v>
      </c>
      <c r="R753" s="159"/>
      <c r="S753" s="111"/>
    </row>
    <row r="754" spans="1:19" x14ac:dyDescent="0.3">
      <c r="A754" t="s">
        <v>1691</v>
      </c>
      <c r="B754" t="s">
        <v>1145</v>
      </c>
      <c r="C754" s="160" t="str">
        <f>TRIM(CLEAN(TEXT(IFERROR(INDEX('Snakeden MR'!$B$4:$C$3028,MATCH($A754,'Snakeden MR'!$C$4:$C$3028,0),1),"-"),"@")))</f>
        <v>-</v>
      </c>
      <c r="D754" s="147" t="str">
        <f>TRIM(CLEAN(TEXT(IFERROR(INDEX('Snakeden MR'!$I$4:$J$3028,MATCH($A754,'Snakeden MR'!$J$4:$J$3028,0),1),"-"),"@")))</f>
        <v>-</v>
      </c>
      <c r="E754" s="147" t="str">
        <f>TRIM(CLEAN(TEXT(IFERROR(INDEX('Snakeden MR'!$P$4:$Q$3028,MATCH($A754,'Snakeden MR'!$Q$4:$Q$3028,0),1),"-"),"@")))</f>
        <v>-</v>
      </c>
      <c r="F754" s="147" t="str">
        <f>TRIM(CLEAN(TEXT(IFERROR(INDEX('Snakeden MR'!$W$4:$X$3028,MATCH($A754,'Snakeden MR'!$X$4:$X$3028,0),1),"-"),"@")))</f>
        <v>-</v>
      </c>
      <c r="G754" s="159" t="str">
        <f t="shared" si="22"/>
        <v>Not Found</v>
      </c>
      <c r="H754" t="str" cm="1">
        <f t="array" ref="H754">IF(SUMPRODUCT((TRIM(C754:F754)&lt;&gt;"-")*1)=0,
    "No Data",
    IF(COUNTIF(C754:F754,INDEX(_xlfn._xlws.FILTER(C754:F754,TRIM(C754:F754)&lt;&gt;"-"),1))=SUMPRODUCT((TRIM(C754:F754)&lt;&gt;"-")*1),
    "No Change",
    "Change"))</f>
        <v>No Data</v>
      </c>
      <c r="I754" s="159"/>
      <c r="J754"/>
      <c r="K754" s="163"/>
      <c r="L754" s="147" t="str">
        <f>TRIM(CLEAN(TEXT(IFERROR(INDEX('Glade MR'!$B$4:$C$3000,MATCH($A754,'Glade MR'!$C$4:$C$3000,0),1),"-"),"@")))</f>
        <v>-</v>
      </c>
      <c r="M754" s="147" t="str">
        <f>TRIM(CLEAN(TEXT(IFERROR(INDEX('Glade MR'!$I$4:$J$3000,MATCH($A754,'Glade MR'!$J$4:$J$3000,0),1),"-"),"@")))</f>
        <v>-</v>
      </c>
      <c r="N754" s="147" t="str">
        <f>TRIM(CLEAN(TEXT(IFERROR(INDEX('Glade MR'!$P$4:$Q$3000,MATCH($A754,'Glade MR'!$Q$4:$Q$3000,0),1),"-"),"@")))</f>
        <v>-</v>
      </c>
      <c r="O754" s="147" t="str">
        <f>TRIM(CLEAN(TEXT(IFERROR(INDEX('Glade MR'!$W$4:$X$3000,MATCH($A754,'Glade MR'!$X$4:$X$3000,0),1),"-"),"@")))</f>
        <v>-</v>
      </c>
      <c r="P754" s="159" t="str">
        <f t="shared" si="23"/>
        <v>Not Found</v>
      </c>
      <c r="Q754" t="str" cm="1">
        <f t="array" ref="Q754">IF(SUMPRODUCT((TRIM(L754:O754)&lt;&gt;"-")*1)=0,
    "No Data",
    IF(COUNTIF(L754:O754,INDEX(_xlfn._xlws.FILTER(L754:O754,TRIM(L754:O754)&lt;&gt;"-"),1))=SUMPRODUCT((TRIM(L754:O754)&lt;&gt;"-")*1),
    "No Change",
    "Change"))</f>
        <v>No Data</v>
      </c>
      <c r="R754" s="159"/>
      <c r="S754" s="111"/>
    </row>
    <row r="755" spans="1:19" x14ac:dyDescent="0.3">
      <c r="A755" t="s">
        <v>1692</v>
      </c>
      <c r="B755" t="s">
        <v>1145</v>
      </c>
      <c r="C755" s="160" t="str">
        <f>TRIM(CLEAN(TEXT(IFERROR(INDEX('Snakeden MR'!$B$4:$C$3028,MATCH($A755,'Snakeden MR'!$C$4:$C$3028,0),1),"-"),"@")))</f>
        <v>-</v>
      </c>
      <c r="D755" s="147" t="str">
        <f>TRIM(CLEAN(TEXT(IFERROR(INDEX('Snakeden MR'!$I$4:$J$3028,MATCH($A755,'Snakeden MR'!$J$4:$J$3028,0),1),"-"),"@")))</f>
        <v>-</v>
      </c>
      <c r="E755" s="147" t="str">
        <f>TRIM(CLEAN(TEXT(IFERROR(INDEX('Snakeden MR'!$P$4:$Q$3028,MATCH($A755,'Snakeden MR'!$Q$4:$Q$3028,0),1),"-"),"@")))</f>
        <v>-</v>
      </c>
      <c r="F755" s="147" t="str">
        <f>TRIM(CLEAN(TEXT(IFERROR(INDEX('Snakeden MR'!$W$4:$X$3028,MATCH($A755,'Snakeden MR'!$X$4:$X$3028,0),1),"-"),"@")))</f>
        <v>-</v>
      </c>
      <c r="G755" s="159" t="str">
        <f t="shared" si="22"/>
        <v>Not Found</v>
      </c>
      <c r="H755" t="str" cm="1">
        <f t="array" ref="H755">IF(SUMPRODUCT((TRIM(C755:F755)&lt;&gt;"-")*1)=0,
    "No Data",
    IF(COUNTIF(C755:F755,INDEX(_xlfn._xlws.FILTER(C755:F755,TRIM(C755:F755)&lt;&gt;"-"),1))=SUMPRODUCT((TRIM(C755:F755)&lt;&gt;"-")*1),
    "No Change",
    "Change"))</f>
        <v>No Data</v>
      </c>
      <c r="I755" s="159"/>
      <c r="J755"/>
      <c r="K755" s="163"/>
      <c r="L755" s="147" t="str">
        <f>TRIM(CLEAN(TEXT(IFERROR(INDEX('Glade MR'!$B$4:$C$3000,MATCH($A755,'Glade MR'!$C$4:$C$3000,0),1),"-"),"@")))</f>
        <v>-</v>
      </c>
      <c r="M755" s="147" t="str">
        <f>TRIM(CLEAN(TEXT(IFERROR(INDEX('Glade MR'!$I$4:$J$3000,MATCH($A755,'Glade MR'!$J$4:$J$3000,0),1),"-"),"@")))</f>
        <v>-</v>
      </c>
      <c r="N755" s="147" t="str">
        <f>TRIM(CLEAN(TEXT(IFERROR(INDEX('Glade MR'!$P$4:$Q$3000,MATCH($A755,'Glade MR'!$Q$4:$Q$3000,0),1),"-"),"@")))</f>
        <v>-</v>
      </c>
      <c r="O755" s="147" t="str">
        <f>TRIM(CLEAN(TEXT(IFERROR(INDEX('Glade MR'!$W$4:$X$3000,MATCH($A755,'Glade MR'!$X$4:$X$3000,0),1),"-"),"@")))</f>
        <v>-</v>
      </c>
      <c r="P755" s="159" t="str">
        <f t="shared" si="23"/>
        <v>Not Found</v>
      </c>
      <c r="Q755" t="str" cm="1">
        <f t="array" ref="Q755">IF(SUMPRODUCT((TRIM(L755:O755)&lt;&gt;"-")*1)=0,
    "No Data",
    IF(COUNTIF(L755:O755,INDEX(_xlfn._xlws.FILTER(L755:O755,TRIM(L755:O755)&lt;&gt;"-"),1))=SUMPRODUCT((TRIM(L755:O755)&lt;&gt;"-")*1),
    "No Change",
    "Change"))</f>
        <v>No Data</v>
      </c>
      <c r="R755" s="159"/>
      <c r="S755" s="111"/>
    </row>
    <row r="756" spans="1:19" x14ac:dyDescent="0.3">
      <c r="A756" t="s">
        <v>1693</v>
      </c>
      <c r="B756" t="s">
        <v>1145</v>
      </c>
      <c r="C756" s="160" t="str">
        <f>TRIM(CLEAN(TEXT(IFERROR(INDEX('Snakeden MR'!$B$4:$C$3028,MATCH($A756,'Snakeden MR'!$C$4:$C$3028,0),1),"-"),"@")))</f>
        <v>-</v>
      </c>
      <c r="D756" s="147" t="str">
        <f>TRIM(CLEAN(TEXT(IFERROR(INDEX('Snakeden MR'!$I$4:$J$3028,MATCH($A756,'Snakeden MR'!$J$4:$J$3028,0),1),"-"),"@")))</f>
        <v>-</v>
      </c>
      <c r="E756" s="147" t="str">
        <f>TRIM(CLEAN(TEXT(IFERROR(INDEX('Snakeden MR'!$P$4:$Q$3028,MATCH($A756,'Snakeden MR'!$Q$4:$Q$3028,0),1),"-"),"@")))</f>
        <v>-</v>
      </c>
      <c r="F756" s="147" t="str">
        <f>TRIM(CLEAN(TEXT(IFERROR(INDEX('Snakeden MR'!$W$4:$X$3028,MATCH($A756,'Snakeden MR'!$X$4:$X$3028,0),1),"-"),"@")))</f>
        <v>-</v>
      </c>
      <c r="G756" s="159" t="str">
        <f t="shared" si="22"/>
        <v>Not Found</v>
      </c>
      <c r="H756" t="str" cm="1">
        <f t="array" ref="H756">IF(SUMPRODUCT((TRIM(C756:F756)&lt;&gt;"-")*1)=0,
    "No Data",
    IF(COUNTIF(C756:F756,INDEX(_xlfn._xlws.FILTER(C756:F756,TRIM(C756:F756)&lt;&gt;"-"),1))=SUMPRODUCT((TRIM(C756:F756)&lt;&gt;"-")*1),
    "No Change",
    "Change"))</f>
        <v>No Data</v>
      </c>
      <c r="I756" s="159"/>
      <c r="J756"/>
      <c r="K756" s="163"/>
      <c r="L756" s="147" t="str">
        <f>TRIM(CLEAN(TEXT(IFERROR(INDEX('Glade MR'!$B$4:$C$3000,MATCH($A756,'Glade MR'!$C$4:$C$3000,0),1),"-"),"@")))</f>
        <v>-</v>
      </c>
      <c r="M756" s="147" t="str">
        <f>TRIM(CLEAN(TEXT(IFERROR(INDEX('Glade MR'!$I$4:$J$3000,MATCH($A756,'Glade MR'!$J$4:$J$3000,0),1),"-"),"@")))</f>
        <v>-</v>
      </c>
      <c r="N756" s="147" t="str">
        <f>TRIM(CLEAN(TEXT(IFERROR(INDEX('Glade MR'!$P$4:$Q$3000,MATCH($A756,'Glade MR'!$Q$4:$Q$3000,0),1),"-"),"@")))</f>
        <v>-</v>
      </c>
      <c r="O756" s="147" t="str">
        <f>TRIM(CLEAN(TEXT(IFERROR(INDEX('Glade MR'!$W$4:$X$3000,MATCH($A756,'Glade MR'!$X$4:$X$3000,0),1),"-"),"@")))</f>
        <v>-</v>
      </c>
      <c r="P756" s="159" t="str">
        <f t="shared" si="23"/>
        <v>Not Found</v>
      </c>
      <c r="Q756" t="str" cm="1">
        <f t="array" ref="Q756">IF(SUMPRODUCT((TRIM(L756:O756)&lt;&gt;"-")*1)=0,
    "No Data",
    IF(COUNTIF(L756:O756,INDEX(_xlfn._xlws.FILTER(L756:O756,TRIM(L756:O756)&lt;&gt;"-"),1))=SUMPRODUCT((TRIM(L756:O756)&lt;&gt;"-")*1),
    "No Change",
    "Change"))</f>
        <v>No Data</v>
      </c>
      <c r="R756" s="159"/>
      <c r="S756" s="111"/>
    </row>
    <row r="757" spans="1:19" x14ac:dyDescent="0.3">
      <c r="A757" t="s">
        <v>1694</v>
      </c>
      <c r="B757" t="s">
        <v>1145</v>
      </c>
      <c r="C757" s="160" t="str">
        <f>TRIM(CLEAN(TEXT(IFERROR(INDEX('Snakeden MR'!$B$4:$C$3028,MATCH($A757,'Snakeden MR'!$C$4:$C$3028,0),1),"-"),"@")))</f>
        <v>-</v>
      </c>
      <c r="D757" s="147" t="str">
        <f>TRIM(CLEAN(TEXT(IFERROR(INDEX('Snakeden MR'!$I$4:$J$3028,MATCH($A757,'Snakeden MR'!$J$4:$J$3028,0),1),"-"),"@")))</f>
        <v>-</v>
      </c>
      <c r="E757" s="147" t="str">
        <f>TRIM(CLEAN(TEXT(IFERROR(INDEX('Snakeden MR'!$P$4:$Q$3028,MATCH($A757,'Snakeden MR'!$Q$4:$Q$3028,0),1),"-"),"@")))</f>
        <v>-</v>
      </c>
      <c r="F757" s="147" t="str">
        <f>TRIM(CLEAN(TEXT(IFERROR(INDEX('Snakeden MR'!$W$4:$X$3028,MATCH($A757,'Snakeden MR'!$X$4:$X$3028,0),1),"-"),"@")))</f>
        <v>-</v>
      </c>
      <c r="G757" s="159" t="str">
        <f t="shared" si="22"/>
        <v>Not Found</v>
      </c>
      <c r="H757" t="str" cm="1">
        <f t="array" ref="H757">IF(SUMPRODUCT((TRIM(C757:F757)&lt;&gt;"-")*1)=0,
    "No Data",
    IF(COUNTIF(C757:F757,INDEX(_xlfn._xlws.FILTER(C757:F757,TRIM(C757:F757)&lt;&gt;"-"),1))=SUMPRODUCT((TRIM(C757:F757)&lt;&gt;"-")*1),
    "No Change",
    "Change"))</f>
        <v>No Data</v>
      </c>
      <c r="I757" s="159"/>
      <c r="J757"/>
      <c r="K757" s="163"/>
      <c r="L757" s="147" t="str">
        <f>TRIM(CLEAN(TEXT(IFERROR(INDEX('Glade MR'!$B$4:$C$3000,MATCH($A757,'Glade MR'!$C$4:$C$3000,0),1),"-"),"@")))</f>
        <v>-</v>
      </c>
      <c r="M757" s="147" t="str">
        <f>TRIM(CLEAN(TEXT(IFERROR(INDEX('Glade MR'!$I$4:$J$3000,MATCH($A757,'Glade MR'!$J$4:$J$3000,0),1),"-"),"@")))</f>
        <v>-</v>
      </c>
      <c r="N757" s="147" t="str">
        <f>TRIM(CLEAN(TEXT(IFERROR(INDEX('Glade MR'!$P$4:$Q$3000,MATCH($A757,'Glade MR'!$Q$4:$Q$3000,0),1),"-"),"@")))</f>
        <v>-</v>
      </c>
      <c r="O757" s="147" t="str">
        <f>TRIM(CLEAN(TEXT(IFERROR(INDEX('Glade MR'!$W$4:$X$3000,MATCH($A757,'Glade MR'!$X$4:$X$3000,0),1),"-"),"@")))</f>
        <v>-</v>
      </c>
      <c r="P757" s="159" t="str">
        <f t="shared" si="23"/>
        <v>Not Found</v>
      </c>
      <c r="Q757" t="str" cm="1">
        <f t="array" ref="Q757">IF(SUMPRODUCT((TRIM(L757:O757)&lt;&gt;"-")*1)=0,
    "No Data",
    IF(COUNTIF(L757:O757,INDEX(_xlfn._xlws.FILTER(L757:O757,TRIM(L757:O757)&lt;&gt;"-"),1))=SUMPRODUCT((TRIM(L757:O757)&lt;&gt;"-")*1),
    "No Change",
    "Change"))</f>
        <v>No Data</v>
      </c>
      <c r="R757" s="159"/>
      <c r="S757" s="111"/>
    </row>
    <row r="758" spans="1:19" x14ac:dyDescent="0.3">
      <c r="A758" t="s">
        <v>1695</v>
      </c>
      <c r="B758" t="s">
        <v>1145</v>
      </c>
      <c r="C758" s="160" t="str">
        <f>TRIM(CLEAN(TEXT(IFERROR(INDEX('Snakeden MR'!$B$4:$C$3028,MATCH($A758,'Snakeden MR'!$C$4:$C$3028,0),1),"-"),"@")))</f>
        <v>-</v>
      </c>
      <c r="D758" s="147" t="str">
        <f>TRIM(CLEAN(TEXT(IFERROR(INDEX('Snakeden MR'!$I$4:$J$3028,MATCH($A758,'Snakeden MR'!$J$4:$J$3028,0),1),"-"),"@")))</f>
        <v>-</v>
      </c>
      <c r="E758" s="147" t="str">
        <f>TRIM(CLEAN(TEXT(IFERROR(INDEX('Snakeden MR'!$P$4:$Q$3028,MATCH($A758,'Snakeden MR'!$Q$4:$Q$3028,0),1),"-"),"@")))</f>
        <v>-</v>
      </c>
      <c r="F758" s="147" t="str">
        <f>TRIM(CLEAN(TEXT(IFERROR(INDEX('Snakeden MR'!$W$4:$X$3028,MATCH($A758,'Snakeden MR'!$X$4:$X$3028,0),1),"-"),"@")))</f>
        <v>-</v>
      </c>
      <c r="G758" s="159" t="str">
        <f t="shared" si="22"/>
        <v>Not Found</v>
      </c>
      <c r="H758" t="str" cm="1">
        <f t="array" ref="H758">IF(SUMPRODUCT((TRIM(C758:F758)&lt;&gt;"-")*1)=0,
    "No Data",
    IF(COUNTIF(C758:F758,INDEX(_xlfn._xlws.FILTER(C758:F758,TRIM(C758:F758)&lt;&gt;"-"),1))=SUMPRODUCT((TRIM(C758:F758)&lt;&gt;"-")*1),
    "No Change",
    "Change"))</f>
        <v>No Data</v>
      </c>
      <c r="I758" s="159"/>
      <c r="J758"/>
      <c r="K758" s="163"/>
      <c r="L758" s="147" t="str">
        <f>TRIM(CLEAN(TEXT(IFERROR(INDEX('Glade MR'!$B$4:$C$3000,MATCH($A758,'Glade MR'!$C$4:$C$3000,0),1),"-"),"@")))</f>
        <v>-</v>
      </c>
      <c r="M758" s="147" t="str">
        <f>TRIM(CLEAN(TEXT(IFERROR(INDEX('Glade MR'!$I$4:$J$3000,MATCH($A758,'Glade MR'!$J$4:$J$3000,0),1),"-"),"@")))</f>
        <v>-</v>
      </c>
      <c r="N758" s="147" t="str">
        <f>TRIM(CLEAN(TEXT(IFERROR(INDEX('Glade MR'!$P$4:$Q$3000,MATCH($A758,'Glade MR'!$Q$4:$Q$3000,0),1),"-"),"@")))</f>
        <v>-</v>
      </c>
      <c r="O758" s="147" t="str">
        <f>TRIM(CLEAN(TEXT(IFERROR(INDEX('Glade MR'!$W$4:$X$3000,MATCH($A758,'Glade MR'!$X$4:$X$3000,0),1),"-"),"@")))</f>
        <v>-</v>
      </c>
      <c r="P758" s="159" t="str">
        <f t="shared" si="23"/>
        <v>Not Found</v>
      </c>
      <c r="Q758" t="str" cm="1">
        <f t="array" ref="Q758">IF(SUMPRODUCT((TRIM(L758:O758)&lt;&gt;"-")*1)=0,
    "No Data",
    IF(COUNTIF(L758:O758,INDEX(_xlfn._xlws.FILTER(L758:O758,TRIM(L758:O758)&lt;&gt;"-"),1))=SUMPRODUCT((TRIM(L758:O758)&lt;&gt;"-")*1),
    "No Change",
    "Change"))</f>
        <v>No Data</v>
      </c>
      <c r="R758" s="159"/>
      <c r="S758" s="111"/>
    </row>
    <row r="759" spans="1:19" x14ac:dyDescent="0.3">
      <c r="A759" t="s">
        <v>173</v>
      </c>
      <c r="B759" t="s">
        <v>1145</v>
      </c>
      <c r="C759" s="160" t="str">
        <f>TRIM(CLEAN(TEXT(IFERROR(INDEX('Snakeden MR'!$B$4:$C$3028,MATCH($A759,'Snakeden MR'!$C$4:$C$3028,0),1),"-"),"@")))</f>
        <v>-</v>
      </c>
      <c r="D759" s="147" t="str">
        <f>TRIM(CLEAN(TEXT(IFERROR(INDEX('Snakeden MR'!$I$4:$J$3028,MATCH($A759,'Snakeden MR'!$J$4:$J$3028,0),1),"-"),"@")))</f>
        <v>Riffle 1</v>
      </c>
      <c r="E759" s="147" t="str">
        <f>TRIM(CLEAN(TEXT(IFERROR(INDEX('Snakeden MR'!$P$4:$Q$3028,MATCH($A759,'Snakeden MR'!$Q$4:$Q$3028,0),1),"-"),"@")))</f>
        <v>-</v>
      </c>
      <c r="F759" s="147" t="str">
        <f>TRIM(CLEAN(TEXT(IFERROR(INDEX('Snakeden MR'!$W$4:$X$3028,MATCH($A759,'Snakeden MR'!$X$4:$X$3028,0),1),"-"),"@")))</f>
        <v>-</v>
      </c>
      <c r="G759" s="159" t="str">
        <f t="shared" si="22"/>
        <v>Found</v>
      </c>
      <c r="H759" t="str" cm="1">
        <f t="array" ref="H759">IF(SUMPRODUCT((TRIM(C759:F759)&lt;&gt;"-")*1)=0,
    "No Data",
    IF(COUNTIF(C759:F759,INDEX(_xlfn._xlws.FILTER(C759:F759,TRIM(C759:F759)&lt;&gt;"-"),1))=SUMPRODUCT((TRIM(C759:F759)&lt;&gt;"-")*1),
    "No Change",
    "Change"))</f>
        <v>No Change</v>
      </c>
      <c r="I759" s="159"/>
      <c r="J759"/>
      <c r="K759" s="163"/>
      <c r="L759" s="147" t="str">
        <f>TRIM(CLEAN(TEXT(IFERROR(INDEX('Glade MR'!$B$4:$C$3000,MATCH($A759,'Glade MR'!$C$4:$C$3000,0),1),"-"),"@")))</f>
        <v>-</v>
      </c>
      <c r="M759" s="147" t="str">
        <f>TRIM(CLEAN(TEXT(IFERROR(INDEX('Glade MR'!$I$4:$J$3000,MATCH($A759,'Glade MR'!$J$4:$J$3000,0),1),"-"),"@")))</f>
        <v>-</v>
      </c>
      <c r="N759" s="147" t="str">
        <f>TRIM(CLEAN(TEXT(IFERROR(INDEX('Glade MR'!$P$4:$Q$3000,MATCH($A759,'Glade MR'!$Q$4:$Q$3000,0),1),"-"),"@")))</f>
        <v>-</v>
      </c>
      <c r="O759" s="147" t="str">
        <f>TRIM(CLEAN(TEXT(IFERROR(INDEX('Glade MR'!$W$4:$X$3000,MATCH($A759,'Glade MR'!$X$4:$X$3000,0),1),"-"),"@")))</f>
        <v>-</v>
      </c>
      <c r="P759" s="159" t="str">
        <f t="shared" si="23"/>
        <v>Not Found</v>
      </c>
      <c r="Q759" t="str" cm="1">
        <f t="array" ref="Q759">IF(SUMPRODUCT((TRIM(L759:O759)&lt;&gt;"-")*1)=0,
    "No Data",
    IF(COUNTIF(L759:O759,INDEX(_xlfn._xlws.FILTER(L759:O759,TRIM(L759:O759)&lt;&gt;"-"),1))=SUMPRODUCT((TRIM(L759:O759)&lt;&gt;"-")*1),
    "No Change",
    "Change"))</f>
        <v>No Data</v>
      </c>
      <c r="R759" s="159"/>
      <c r="S759" s="111"/>
    </row>
    <row r="760" spans="1:19" x14ac:dyDescent="0.3">
      <c r="A760" t="s">
        <v>1696</v>
      </c>
      <c r="B760" t="s">
        <v>1145</v>
      </c>
      <c r="C760" s="160" t="str">
        <f>TRIM(CLEAN(TEXT(IFERROR(INDEX('Snakeden MR'!$B$4:$C$3028,MATCH($A760,'Snakeden MR'!$C$4:$C$3028,0),1),"-"),"@")))</f>
        <v>-</v>
      </c>
      <c r="D760" s="147" t="str">
        <f>TRIM(CLEAN(TEXT(IFERROR(INDEX('Snakeden MR'!$I$4:$J$3028,MATCH($A760,'Snakeden MR'!$J$4:$J$3028,0),1),"-"),"@")))</f>
        <v>-</v>
      </c>
      <c r="E760" s="147" t="str">
        <f>TRIM(CLEAN(TEXT(IFERROR(INDEX('Snakeden MR'!$P$4:$Q$3028,MATCH($A760,'Snakeden MR'!$Q$4:$Q$3028,0),1),"-"),"@")))</f>
        <v>-</v>
      </c>
      <c r="F760" s="147" t="str">
        <f>TRIM(CLEAN(TEXT(IFERROR(INDEX('Snakeden MR'!$W$4:$X$3028,MATCH($A760,'Snakeden MR'!$X$4:$X$3028,0),1),"-"),"@")))</f>
        <v>-</v>
      </c>
      <c r="G760" s="159" t="str">
        <f t="shared" si="22"/>
        <v>Not Found</v>
      </c>
      <c r="H760" t="str" cm="1">
        <f t="array" ref="H760">IF(SUMPRODUCT((TRIM(C760:F760)&lt;&gt;"-")*1)=0,
    "No Data",
    IF(COUNTIF(C760:F760,INDEX(_xlfn._xlws.FILTER(C760:F760,TRIM(C760:F760)&lt;&gt;"-"),1))=SUMPRODUCT((TRIM(C760:F760)&lt;&gt;"-")*1),
    "No Change",
    "Change"))</f>
        <v>No Data</v>
      </c>
      <c r="I760" s="159"/>
      <c r="J760"/>
      <c r="K760" s="163"/>
      <c r="L760" s="147" t="str">
        <f>TRIM(CLEAN(TEXT(IFERROR(INDEX('Glade MR'!$B$4:$C$3000,MATCH($A760,'Glade MR'!$C$4:$C$3000,0),1),"-"),"@")))</f>
        <v>-</v>
      </c>
      <c r="M760" s="147" t="str">
        <f>TRIM(CLEAN(TEXT(IFERROR(INDEX('Glade MR'!$I$4:$J$3000,MATCH($A760,'Glade MR'!$J$4:$J$3000,0),1),"-"),"@")))</f>
        <v>-</v>
      </c>
      <c r="N760" s="147" t="str">
        <f>TRIM(CLEAN(TEXT(IFERROR(INDEX('Glade MR'!$P$4:$Q$3000,MATCH($A760,'Glade MR'!$Q$4:$Q$3000,0),1),"-"),"@")))</f>
        <v>-</v>
      </c>
      <c r="O760" s="147" t="str">
        <f>TRIM(CLEAN(TEXT(IFERROR(INDEX('Glade MR'!$W$4:$X$3000,MATCH($A760,'Glade MR'!$X$4:$X$3000,0),1),"-"),"@")))</f>
        <v>-</v>
      </c>
      <c r="P760" s="159" t="str">
        <f t="shared" si="23"/>
        <v>Not Found</v>
      </c>
      <c r="Q760" t="str" cm="1">
        <f t="array" ref="Q760">IF(SUMPRODUCT((TRIM(L760:O760)&lt;&gt;"-")*1)=0,
    "No Data",
    IF(COUNTIF(L760:O760,INDEX(_xlfn._xlws.FILTER(L760:O760,TRIM(L760:O760)&lt;&gt;"-"),1))=SUMPRODUCT((TRIM(L760:O760)&lt;&gt;"-")*1),
    "No Change",
    "Change"))</f>
        <v>No Data</v>
      </c>
      <c r="R760" s="159"/>
      <c r="S760" s="111"/>
    </row>
    <row r="761" spans="1:19" x14ac:dyDescent="0.3">
      <c r="A761" t="s">
        <v>577</v>
      </c>
      <c r="B761" t="s">
        <v>1137</v>
      </c>
      <c r="C761" s="160" t="str">
        <f>TRIM(CLEAN(TEXT(IFERROR(INDEX('Snakeden MR'!$B$4:$C$3028,MATCH($A761,'Snakeden MR'!$C$4:$C$3028,0),1),"-"),"@")))</f>
        <v>-</v>
      </c>
      <c r="D761" s="147" t="str">
        <f>TRIM(CLEAN(TEXT(IFERROR(INDEX('Snakeden MR'!$I$4:$J$3028,MATCH($A761,'Snakeden MR'!$J$4:$J$3028,0),1),"-"),"@")))</f>
        <v>-</v>
      </c>
      <c r="E761" s="147" t="str">
        <f>TRIM(CLEAN(TEXT(IFERROR(INDEX('Snakeden MR'!$P$4:$Q$3028,MATCH($A761,'Snakeden MR'!$Q$4:$Q$3028,0),1),"-"),"@")))</f>
        <v>-</v>
      </c>
      <c r="F761" s="147" t="str">
        <f>TRIM(CLEAN(TEXT(IFERROR(INDEX('Snakeden MR'!$W$4:$X$3028,MATCH($A761,'Snakeden MR'!$X$4:$X$3028,0),1),"-"),"@")))</f>
        <v>-</v>
      </c>
      <c r="G761" s="159" t="str">
        <f t="shared" si="22"/>
        <v>Not Found</v>
      </c>
      <c r="H761" t="str" cm="1">
        <f t="array" ref="H761">IF(SUMPRODUCT((TRIM(C761:F761)&lt;&gt;"-")*1)=0,
    "No Data",
    IF(COUNTIF(C761:F761,INDEX(_xlfn._xlws.FILTER(C761:F761,TRIM(C761:F761)&lt;&gt;"-"),1))=SUMPRODUCT((TRIM(C761:F761)&lt;&gt;"-")*1),
    "No Change",
    "Change"))</f>
        <v>No Data</v>
      </c>
      <c r="I761" s="159"/>
      <c r="J761"/>
      <c r="K761" s="163"/>
      <c r="L761" s="147" t="str">
        <f>TRIM(CLEAN(TEXT(IFERROR(INDEX('Glade MR'!$B$4:$C$3000,MATCH($A761,'Glade MR'!$C$4:$C$3000,0),1),"-"),"@")))</f>
        <v>-</v>
      </c>
      <c r="M761" s="147" t="str">
        <f>TRIM(CLEAN(TEXT(IFERROR(INDEX('Glade MR'!$I$4:$J$3000,MATCH($A761,'Glade MR'!$J$4:$J$3000,0),1),"-"),"@")))</f>
        <v>-</v>
      </c>
      <c r="N761" s="147" t="str">
        <f>TRIM(CLEAN(TEXT(IFERROR(INDEX('Glade MR'!$P$4:$Q$3000,MATCH($A761,'Glade MR'!$Q$4:$Q$3000,0),1),"-"),"@")))</f>
        <v>Pool 8</v>
      </c>
      <c r="O761" s="147" t="str">
        <f>TRIM(CLEAN(TEXT(IFERROR(INDEX('Glade MR'!$W$4:$X$3000,MATCH($A761,'Glade MR'!$X$4:$X$3000,0),1),"-"),"@")))</f>
        <v>-</v>
      </c>
      <c r="P761" s="159" t="str">
        <f t="shared" si="23"/>
        <v>Found</v>
      </c>
      <c r="Q761" t="str" cm="1">
        <f t="array" ref="Q761">IF(SUMPRODUCT((TRIM(L761:O761)&lt;&gt;"-")*1)=0,
    "No Data",
    IF(COUNTIF(L761:O761,INDEX(_xlfn._xlws.FILTER(L761:O761,TRIM(L761:O761)&lt;&gt;"-"),1))=SUMPRODUCT((TRIM(L761:O761)&lt;&gt;"-")*1),
    "No Change",
    "Change"))</f>
        <v>No Change</v>
      </c>
      <c r="R761" s="159"/>
      <c r="S761" s="111"/>
    </row>
    <row r="762" spans="1:19" x14ac:dyDescent="0.3">
      <c r="A762" t="s">
        <v>1697</v>
      </c>
      <c r="B762" t="s">
        <v>1145</v>
      </c>
      <c r="C762" s="160" t="str">
        <f>TRIM(CLEAN(TEXT(IFERROR(INDEX('Snakeden MR'!$B$4:$C$3028,MATCH($A762,'Snakeden MR'!$C$4:$C$3028,0),1),"-"),"@")))</f>
        <v>-</v>
      </c>
      <c r="D762" s="147" t="str">
        <f>TRIM(CLEAN(TEXT(IFERROR(INDEX('Snakeden MR'!$I$4:$J$3028,MATCH($A762,'Snakeden MR'!$J$4:$J$3028,0),1),"-"),"@")))</f>
        <v>-</v>
      </c>
      <c r="E762" s="147" t="str">
        <f>TRIM(CLEAN(TEXT(IFERROR(INDEX('Snakeden MR'!$P$4:$Q$3028,MATCH($A762,'Snakeden MR'!$Q$4:$Q$3028,0),1),"-"),"@")))</f>
        <v>-</v>
      </c>
      <c r="F762" s="147" t="str">
        <f>TRIM(CLEAN(TEXT(IFERROR(INDEX('Snakeden MR'!$W$4:$X$3028,MATCH($A762,'Snakeden MR'!$X$4:$X$3028,0),1),"-"),"@")))</f>
        <v>-</v>
      </c>
      <c r="G762" s="159" t="str">
        <f t="shared" si="22"/>
        <v>Not Found</v>
      </c>
      <c r="H762" t="str" cm="1">
        <f t="array" ref="H762">IF(SUMPRODUCT((TRIM(C762:F762)&lt;&gt;"-")*1)=0,
    "No Data",
    IF(COUNTIF(C762:F762,INDEX(_xlfn._xlws.FILTER(C762:F762,TRIM(C762:F762)&lt;&gt;"-"),1))=SUMPRODUCT((TRIM(C762:F762)&lt;&gt;"-")*1),
    "No Change",
    "Change"))</f>
        <v>No Data</v>
      </c>
      <c r="I762" s="159"/>
      <c r="J762"/>
      <c r="K762" s="163"/>
      <c r="L762" s="147" t="str">
        <f>TRIM(CLEAN(TEXT(IFERROR(INDEX('Glade MR'!$B$4:$C$3000,MATCH($A762,'Glade MR'!$C$4:$C$3000,0),1),"-"),"@")))</f>
        <v>-</v>
      </c>
      <c r="M762" s="147" t="str">
        <f>TRIM(CLEAN(TEXT(IFERROR(INDEX('Glade MR'!$I$4:$J$3000,MATCH($A762,'Glade MR'!$J$4:$J$3000,0),1),"-"),"@")))</f>
        <v>-</v>
      </c>
      <c r="N762" s="147" t="str">
        <f>TRIM(CLEAN(TEXT(IFERROR(INDEX('Glade MR'!$P$4:$Q$3000,MATCH($A762,'Glade MR'!$Q$4:$Q$3000,0),1),"-"),"@")))</f>
        <v>-</v>
      </c>
      <c r="O762" s="147" t="str">
        <f>TRIM(CLEAN(TEXT(IFERROR(INDEX('Glade MR'!$W$4:$X$3000,MATCH($A762,'Glade MR'!$X$4:$X$3000,0),1),"-"),"@")))</f>
        <v>-</v>
      </c>
      <c r="P762" s="159" t="str">
        <f t="shared" si="23"/>
        <v>Not Found</v>
      </c>
      <c r="Q762" t="str" cm="1">
        <f t="array" ref="Q762">IF(SUMPRODUCT((TRIM(L762:O762)&lt;&gt;"-")*1)=0,
    "No Data",
    IF(COUNTIF(L762:O762,INDEX(_xlfn._xlws.FILTER(L762:O762,TRIM(L762:O762)&lt;&gt;"-"),1))=SUMPRODUCT((TRIM(L762:O762)&lt;&gt;"-")*1),
    "No Change",
    "Change"))</f>
        <v>No Data</v>
      </c>
      <c r="R762" s="159"/>
      <c r="S762" s="111"/>
    </row>
    <row r="763" spans="1:19" x14ac:dyDescent="0.3">
      <c r="A763" t="s">
        <v>1698</v>
      </c>
      <c r="B763" t="s">
        <v>1145</v>
      </c>
      <c r="C763" s="160" t="str">
        <f>TRIM(CLEAN(TEXT(IFERROR(INDEX('Snakeden MR'!$B$4:$C$3028,MATCH($A763,'Snakeden MR'!$C$4:$C$3028,0),1),"-"),"@")))</f>
        <v>-</v>
      </c>
      <c r="D763" s="147" t="str">
        <f>TRIM(CLEAN(TEXT(IFERROR(INDEX('Snakeden MR'!$I$4:$J$3028,MATCH($A763,'Snakeden MR'!$J$4:$J$3028,0),1),"-"),"@")))</f>
        <v>-</v>
      </c>
      <c r="E763" s="147" t="str">
        <f>TRIM(CLEAN(TEXT(IFERROR(INDEX('Snakeden MR'!$P$4:$Q$3028,MATCH($A763,'Snakeden MR'!$Q$4:$Q$3028,0),1),"-"),"@")))</f>
        <v>-</v>
      </c>
      <c r="F763" s="147" t="str">
        <f>TRIM(CLEAN(TEXT(IFERROR(INDEX('Snakeden MR'!$W$4:$X$3028,MATCH($A763,'Snakeden MR'!$X$4:$X$3028,0),1),"-"),"@")))</f>
        <v>-</v>
      </c>
      <c r="G763" s="159" t="str">
        <f t="shared" si="22"/>
        <v>Not Found</v>
      </c>
      <c r="H763" t="str" cm="1">
        <f t="array" ref="H763">IF(SUMPRODUCT((TRIM(C763:F763)&lt;&gt;"-")*1)=0,
    "No Data",
    IF(COUNTIF(C763:F763,INDEX(_xlfn._xlws.FILTER(C763:F763,TRIM(C763:F763)&lt;&gt;"-"),1))=SUMPRODUCT((TRIM(C763:F763)&lt;&gt;"-")*1),
    "No Change",
    "Change"))</f>
        <v>No Data</v>
      </c>
      <c r="I763" s="159"/>
      <c r="J763"/>
      <c r="K763" s="163"/>
      <c r="L763" s="147" t="str">
        <f>TRIM(CLEAN(TEXT(IFERROR(INDEX('Glade MR'!$B$4:$C$3000,MATCH($A763,'Glade MR'!$C$4:$C$3000,0),1),"-"),"@")))</f>
        <v>-</v>
      </c>
      <c r="M763" s="147" t="str">
        <f>TRIM(CLEAN(TEXT(IFERROR(INDEX('Glade MR'!$I$4:$J$3000,MATCH($A763,'Glade MR'!$J$4:$J$3000,0),1),"-"),"@")))</f>
        <v>-</v>
      </c>
      <c r="N763" s="147" t="str">
        <f>TRIM(CLEAN(TEXT(IFERROR(INDEX('Glade MR'!$P$4:$Q$3000,MATCH($A763,'Glade MR'!$Q$4:$Q$3000,0),1),"-"),"@")))</f>
        <v>-</v>
      </c>
      <c r="O763" s="147" t="str">
        <f>TRIM(CLEAN(TEXT(IFERROR(INDEX('Glade MR'!$W$4:$X$3000,MATCH($A763,'Glade MR'!$X$4:$X$3000,0),1),"-"),"@")))</f>
        <v>-</v>
      </c>
      <c r="P763" s="159" t="str">
        <f t="shared" si="23"/>
        <v>Not Found</v>
      </c>
      <c r="Q763" t="str" cm="1">
        <f t="array" ref="Q763">IF(SUMPRODUCT((TRIM(L763:O763)&lt;&gt;"-")*1)=0,
    "No Data",
    IF(COUNTIF(L763:O763,INDEX(_xlfn._xlws.FILTER(L763:O763,TRIM(L763:O763)&lt;&gt;"-"),1))=SUMPRODUCT((TRIM(L763:O763)&lt;&gt;"-")*1),
    "No Change",
    "Change"))</f>
        <v>No Data</v>
      </c>
      <c r="R763" s="159"/>
      <c r="S763" s="111"/>
    </row>
    <row r="764" spans="1:19" x14ac:dyDescent="0.3">
      <c r="A764" t="s">
        <v>1699</v>
      </c>
      <c r="B764" t="s">
        <v>1145</v>
      </c>
      <c r="C764" s="160" t="str">
        <f>TRIM(CLEAN(TEXT(IFERROR(INDEX('Snakeden MR'!$B$4:$C$3028,MATCH($A764,'Snakeden MR'!$C$4:$C$3028,0),1),"-"),"@")))</f>
        <v>-</v>
      </c>
      <c r="D764" s="147" t="str">
        <f>TRIM(CLEAN(TEXT(IFERROR(INDEX('Snakeden MR'!$I$4:$J$3028,MATCH($A764,'Snakeden MR'!$J$4:$J$3028,0),1),"-"),"@")))</f>
        <v>-</v>
      </c>
      <c r="E764" s="147" t="str">
        <f>TRIM(CLEAN(TEXT(IFERROR(INDEX('Snakeden MR'!$P$4:$Q$3028,MATCH($A764,'Snakeden MR'!$Q$4:$Q$3028,0),1),"-"),"@")))</f>
        <v>-</v>
      </c>
      <c r="F764" s="147" t="str">
        <f>TRIM(CLEAN(TEXT(IFERROR(INDEX('Snakeden MR'!$W$4:$X$3028,MATCH($A764,'Snakeden MR'!$X$4:$X$3028,0),1),"-"),"@")))</f>
        <v>-</v>
      </c>
      <c r="G764" s="159" t="str">
        <f t="shared" si="22"/>
        <v>Not Found</v>
      </c>
      <c r="H764" t="str" cm="1">
        <f t="array" ref="H764">IF(SUMPRODUCT((TRIM(C764:F764)&lt;&gt;"-")*1)=0,
    "No Data",
    IF(COUNTIF(C764:F764,INDEX(_xlfn._xlws.FILTER(C764:F764,TRIM(C764:F764)&lt;&gt;"-"),1))=SUMPRODUCT((TRIM(C764:F764)&lt;&gt;"-")*1),
    "No Change",
    "Change"))</f>
        <v>No Data</v>
      </c>
      <c r="I764" s="159"/>
      <c r="J764"/>
      <c r="K764" s="163"/>
      <c r="L764" s="147" t="str">
        <f>TRIM(CLEAN(TEXT(IFERROR(INDEX('Glade MR'!$B$4:$C$3000,MATCH($A764,'Glade MR'!$C$4:$C$3000,0),1),"-"),"@")))</f>
        <v>-</v>
      </c>
      <c r="M764" s="147" t="str">
        <f>TRIM(CLEAN(TEXT(IFERROR(INDEX('Glade MR'!$I$4:$J$3000,MATCH($A764,'Glade MR'!$J$4:$J$3000,0),1),"-"),"@")))</f>
        <v>-</v>
      </c>
      <c r="N764" s="147" t="str">
        <f>TRIM(CLEAN(TEXT(IFERROR(INDEX('Glade MR'!$P$4:$Q$3000,MATCH($A764,'Glade MR'!$Q$4:$Q$3000,0),1),"-"),"@")))</f>
        <v>-</v>
      </c>
      <c r="O764" s="147" t="str">
        <f>TRIM(CLEAN(TEXT(IFERROR(INDEX('Glade MR'!$W$4:$X$3000,MATCH($A764,'Glade MR'!$X$4:$X$3000,0),1),"-"),"@")))</f>
        <v>-</v>
      </c>
      <c r="P764" s="159" t="str">
        <f t="shared" si="23"/>
        <v>Not Found</v>
      </c>
      <c r="Q764" t="str" cm="1">
        <f t="array" ref="Q764">IF(SUMPRODUCT((TRIM(L764:O764)&lt;&gt;"-")*1)=0,
    "No Data",
    IF(COUNTIF(L764:O764,INDEX(_xlfn._xlws.FILTER(L764:O764,TRIM(L764:O764)&lt;&gt;"-"),1))=SUMPRODUCT((TRIM(L764:O764)&lt;&gt;"-")*1),
    "No Change",
    "Change"))</f>
        <v>No Data</v>
      </c>
      <c r="R764" s="159"/>
      <c r="S764" s="111"/>
    </row>
    <row r="765" spans="1:19" x14ac:dyDescent="0.3">
      <c r="A765" t="s">
        <v>1700</v>
      </c>
      <c r="B765" t="s">
        <v>1145</v>
      </c>
      <c r="C765" s="160" t="str">
        <f>TRIM(CLEAN(TEXT(IFERROR(INDEX('Snakeden MR'!$B$4:$C$3028,MATCH($A765,'Snakeden MR'!$C$4:$C$3028,0),1),"-"),"@")))</f>
        <v>-</v>
      </c>
      <c r="D765" s="147" t="str">
        <f>TRIM(CLEAN(TEXT(IFERROR(INDEX('Snakeden MR'!$I$4:$J$3028,MATCH($A765,'Snakeden MR'!$J$4:$J$3028,0),1),"-"),"@")))</f>
        <v>-</v>
      </c>
      <c r="E765" s="147" t="str">
        <f>TRIM(CLEAN(TEXT(IFERROR(INDEX('Snakeden MR'!$P$4:$Q$3028,MATCH($A765,'Snakeden MR'!$Q$4:$Q$3028,0),1),"-"),"@")))</f>
        <v>-</v>
      </c>
      <c r="F765" s="147" t="str">
        <f>TRIM(CLEAN(TEXT(IFERROR(INDEX('Snakeden MR'!$W$4:$X$3028,MATCH($A765,'Snakeden MR'!$X$4:$X$3028,0),1),"-"),"@")))</f>
        <v>-</v>
      </c>
      <c r="G765" s="159" t="str">
        <f t="shared" si="22"/>
        <v>Not Found</v>
      </c>
      <c r="H765" t="str" cm="1">
        <f t="array" ref="H765">IF(SUMPRODUCT((TRIM(C765:F765)&lt;&gt;"-")*1)=0,
    "No Data",
    IF(COUNTIF(C765:F765,INDEX(_xlfn._xlws.FILTER(C765:F765,TRIM(C765:F765)&lt;&gt;"-"),1))=SUMPRODUCT((TRIM(C765:F765)&lt;&gt;"-")*1),
    "No Change",
    "Change"))</f>
        <v>No Data</v>
      </c>
      <c r="I765" s="159"/>
      <c r="J765"/>
      <c r="K765" s="163"/>
      <c r="L765" s="147" t="str">
        <f>TRIM(CLEAN(TEXT(IFERROR(INDEX('Glade MR'!$B$4:$C$3000,MATCH($A765,'Glade MR'!$C$4:$C$3000,0),1),"-"),"@")))</f>
        <v>-</v>
      </c>
      <c r="M765" s="147" t="str">
        <f>TRIM(CLEAN(TEXT(IFERROR(INDEX('Glade MR'!$I$4:$J$3000,MATCH($A765,'Glade MR'!$J$4:$J$3000,0),1),"-"),"@")))</f>
        <v>-</v>
      </c>
      <c r="N765" s="147" t="str">
        <f>TRIM(CLEAN(TEXT(IFERROR(INDEX('Glade MR'!$P$4:$Q$3000,MATCH($A765,'Glade MR'!$Q$4:$Q$3000,0),1),"-"),"@")))</f>
        <v>-</v>
      </c>
      <c r="O765" s="147" t="str">
        <f>TRIM(CLEAN(TEXT(IFERROR(INDEX('Glade MR'!$W$4:$X$3000,MATCH($A765,'Glade MR'!$X$4:$X$3000,0),1),"-"),"@")))</f>
        <v>-</v>
      </c>
      <c r="P765" s="159" t="str">
        <f t="shared" si="23"/>
        <v>Not Found</v>
      </c>
      <c r="Q765" t="str" cm="1">
        <f t="array" ref="Q765">IF(SUMPRODUCT((TRIM(L765:O765)&lt;&gt;"-")*1)=0,
    "No Data",
    IF(COUNTIF(L765:O765,INDEX(_xlfn._xlws.FILTER(L765:O765,TRIM(L765:O765)&lt;&gt;"-"),1))=SUMPRODUCT((TRIM(L765:O765)&lt;&gt;"-")*1),
    "No Change",
    "Change"))</f>
        <v>No Data</v>
      </c>
      <c r="R765" s="159"/>
      <c r="S765" s="111"/>
    </row>
    <row r="766" spans="1:19" x14ac:dyDescent="0.3">
      <c r="A766" t="s">
        <v>1701</v>
      </c>
      <c r="B766" t="s">
        <v>1145</v>
      </c>
      <c r="C766" s="160" t="str">
        <f>TRIM(CLEAN(TEXT(IFERROR(INDEX('Snakeden MR'!$B$4:$C$3028,MATCH($A766,'Snakeden MR'!$C$4:$C$3028,0),1),"-"),"@")))</f>
        <v>-</v>
      </c>
      <c r="D766" s="147" t="str">
        <f>TRIM(CLEAN(TEXT(IFERROR(INDEX('Snakeden MR'!$I$4:$J$3028,MATCH($A766,'Snakeden MR'!$J$4:$J$3028,0),1),"-"),"@")))</f>
        <v>-</v>
      </c>
      <c r="E766" s="147" t="str">
        <f>TRIM(CLEAN(TEXT(IFERROR(INDEX('Snakeden MR'!$P$4:$Q$3028,MATCH($A766,'Snakeden MR'!$Q$4:$Q$3028,0),1),"-"),"@")))</f>
        <v>-</v>
      </c>
      <c r="F766" s="147" t="str">
        <f>TRIM(CLEAN(TEXT(IFERROR(INDEX('Snakeden MR'!$W$4:$X$3028,MATCH($A766,'Snakeden MR'!$X$4:$X$3028,0),1),"-"),"@")))</f>
        <v>-</v>
      </c>
      <c r="G766" s="159" t="str">
        <f t="shared" si="22"/>
        <v>Not Found</v>
      </c>
      <c r="H766" t="str" cm="1">
        <f t="array" ref="H766">IF(SUMPRODUCT((TRIM(C766:F766)&lt;&gt;"-")*1)=0,
    "No Data",
    IF(COUNTIF(C766:F766,INDEX(_xlfn._xlws.FILTER(C766:F766,TRIM(C766:F766)&lt;&gt;"-"),1))=SUMPRODUCT((TRIM(C766:F766)&lt;&gt;"-")*1),
    "No Change",
    "Change"))</f>
        <v>No Data</v>
      </c>
      <c r="I766" s="159"/>
      <c r="J766"/>
      <c r="K766" s="163"/>
      <c r="L766" s="147" t="str">
        <f>TRIM(CLEAN(TEXT(IFERROR(INDEX('Glade MR'!$B$4:$C$3000,MATCH($A766,'Glade MR'!$C$4:$C$3000,0),1),"-"),"@")))</f>
        <v>-</v>
      </c>
      <c r="M766" s="147" t="str">
        <f>TRIM(CLEAN(TEXT(IFERROR(INDEX('Glade MR'!$I$4:$J$3000,MATCH($A766,'Glade MR'!$J$4:$J$3000,0),1),"-"),"@")))</f>
        <v>-</v>
      </c>
      <c r="N766" s="147" t="str">
        <f>TRIM(CLEAN(TEXT(IFERROR(INDEX('Glade MR'!$P$4:$Q$3000,MATCH($A766,'Glade MR'!$Q$4:$Q$3000,0),1),"-"),"@")))</f>
        <v>-</v>
      </c>
      <c r="O766" s="147" t="str">
        <f>TRIM(CLEAN(TEXT(IFERROR(INDEX('Glade MR'!$W$4:$X$3000,MATCH($A766,'Glade MR'!$X$4:$X$3000,0),1),"-"),"@")))</f>
        <v>-</v>
      </c>
      <c r="P766" s="159" t="str">
        <f t="shared" si="23"/>
        <v>Not Found</v>
      </c>
      <c r="Q766" t="str" cm="1">
        <f t="array" ref="Q766">IF(SUMPRODUCT((TRIM(L766:O766)&lt;&gt;"-")*1)=0,
    "No Data",
    IF(COUNTIF(L766:O766,INDEX(_xlfn._xlws.FILTER(L766:O766,TRIM(L766:O766)&lt;&gt;"-"),1))=SUMPRODUCT((TRIM(L766:O766)&lt;&gt;"-")*1),
    "No Change",
    "Change"))</f>
        <v>No Data</v>
      </c>
      <c r="R766" s="159"/>
      <c r="S766" s="111"/>
    </row>
    <row r="767" spans="1:19" x14ac:dyDescent="0.3">
      <c r="A767" t="s">
        <v>1702</v>
      </c>
      <c r="B767" t="s">
        <v>1145</v>
      </c>
      <c r="C767" s="160" t="str">
        <f>TRIM(CLEAN(TEXT(IFERROR(INDEX('Snakeden MR'!$B$4:$C$3028,MATCH($A767,'Snakeden MR'!$C$4:$C$3028,0),1),"-"),"@")))</f>
        <v>-</v>
      </c>
      <c r="D767" s="147" t="str">
        <f>TRIM(CLEAN(TEXT(IFERROR(INDEX('Snakeden MR'!$I$4:$J$3028,MATCH($A767,'Snakeden MR'!$J$4:$J$3028,0),1),"-"),"@")))</f>
        <v>-</v>
      </c>
      <c r="E767" s="147" t="str">
        <f>TRIM(CLEAN(TEXT(IFERROR(INDEX('Snakeden MR'!$P$4:$Q$3028,MATCH($A767,'Snakeden MR'!$Q$4:$Q$3028,0),1),"-"),"@")))</f>
        <v>-</v>
      </c>
      <c r="F767" s="147" t="str">
        <f>TRIM(CLEAN(TEXT(IFERROR(INDEX('Snakeden MR'!$W$4:$X$3028,MATCH($A767,'Snakeden MR'!$X$4:$X$3028,0),1),"-"),"@")))</f>
        <v>-</v>
      </c>
      <c r="G767" s="159" t="str">
        <f t="shared" si="22"/>
        <v>Not Found</v>
      </c>
      <c r="H767" t="str" cm="1">
        <f t="array" ref="H767">IF(SUMPRODUCT((TRIM(C767:F767)&lt;&gt;"-")*1)=0,
    "No Data",
    IF(COUNTIF(C767:F767,INDEX(_xlfn._xlws.FILTER(C767:F767,TRIM(C767:F767)&lt;&gt;"-"),1))=SUMPRODUCT((TRIM(C767:F767)&lt;&gt;"-")*1),
    "No Change",
    "Change"))</f>
        <v>No Data</v>
      </c>
      <c r="I767" s="159"/>
      <c r="J767"/>
      <c r="K767" s="163"/>
      <c r="L767" s="147" t="str">
        <f>TRIM(CLEAN(TEXT(IFERROR(INDEX('Glade MR'!$B$4:$C$3000,MATCH($A767,'Glade MR'!$C$4:$C$3000,0),1),"-"),"@")))</f>
        <v>-</v>
      </c>
      <c r="M767" s="147" t="str">
        <f>TRIM(CLEAN(TEXT(IFERROR(INDEX('Glade MR'!$I$4:$J$3000,MATCH($A767,'Glade MR'!$J$4:$J$3000,0),1),"-"),"@")))</f>
        <v>-</v>
      </c>
      <c r="N767" s="147" t="str">
        <f>TRIM(CLEAN(TEXT(IFERROR(INDEX('Glade MR'!$P$4:$Q$3000,MATCH($A767,'Glade MR'!$Q$4:$Q$3000,0),1),"-"),"@")))</f>
        <v>-</v>
      </c>
      <c r="O767" s="147" t="str">
        <f>TRIM(CLEAN(TEXT(IFERROR(INDEX('Glade MR'!$W$4:$X$3000,MATCH($A767,'Glade MR'!$X$4:$X$3000,0),1),"-"),"@")))</f>
        <v>-</v>
      </c>
      <c r="P767" s="159" t="str">
        <f t="shared" si="23"/>
        <v>Not Found</v>
      </c>
      <c r="Q767" t="str" cm="1">
        <f t="array" ref="Q767">IF(SUMPRODUCT((TRIM(L767:O767)&lt;&gt;"-")*1)=0,
    "No Data",
    IF(COUNTIF(L767:O767,INDEX(_xlfn._xlws.FILTER(L767:O767,TRIM(L767:O767)&lt;&gt;"-"),1))=SUMPRODUCT((TRIM(L767:O767)&lt;&gt;"-")*1),
    "No Change",
    "Change"))</f>
        <v>No Data</v>
      </c>
      <c r="R767" s="159"/>
      <c r="S767" s="111"/>
    </row>
    <row r="768" spans="1:19" x14ac:dyDescent="0.3">
      <c r="A768" t="s">
        <v>1703</v>
      </c>
      <c r="B768" t="s">
        <v>1145</v>
      </c>
      <c r="C768" s="160" t="str">
        <f>TRIM(CLEAN(TEXT(IFERROR(INDEX('Snakeden MR'!$B$4:$C$3028,MATCH($A768,'Snakeden MR'!$C$4:$C$3028,0),1),"-"),"@")))</f>
        <v>-</v>
      </c>
      <c r="D768" s="147" t="str">
        <f>TRIM(CLEAN(TEXT(IFERROR(INDEX('Snakeden MR'!$I$4:$J$3028,MATCH($A768,'Snakeden MR'!$J$4:$J$3028,0),1),"-"),"@")))</f>
        <v>-</v>
      </c>
      <c r="E768" s="147" t="str">
        <f>TRIM(CLEAN(TEXT(IFERROR(INDEX('Snakeden MR'!$P$4:$Q$3028,MATCH($A768,'Snakeden MR'!$Q$4:$Q$3028,0),1),"-"),"@")))</f>
        <v>-</v>
      </c>
      <c r="F768" s="147" t="str">
        <f>TRIM(CLEAN(TEXT(IFERROR(INDEX('Snakeden MR'!$W$4:$X$3028,MATCH($A768,'Snakeden MR'!$X$4:$X$3028,0),1),"-"),"@")))</f>
        <v>-</v>
      </c>
      <c r="G768" s="159" t="str">
        <f t="shared" si="22"/>
        <v>Not Found</v>
      </c>
      <c r="H768" t="str" cm="1">
        <f t="array" ref="H768">IF(SUMPRODUCT((TRIM(C768:F768)&lt;&gt;"-")*1)=0,
    "No Data",
    IF(COUNTIF(C768:F768,INDEX(_xlfn._xlws.FILTER(C768:F768,TRIM(C768:F768)&lt;&gt;"-"),1))=SUMPRODUCT((TRIM(C768:F768)&lt;&gt;"-")*1),
    "No Change",
    "Change"))</f>
        <v>No Data</v>
      </c>
      <c r="I768" s="159"/>
      <c r="J768"/>
      <c r="K768" s="163"/>
      <c r="L768" s="147" t="str">
        <f>TRIM(CLEAN(TEXT(IFERROR(INDEX('Glade MR'!$B$4:$C$3000,MATCH($A768,'Glade MR'!$C$4:$C$3000,0),1),"-"),"@")))</f>
        <v>-</v>
      </c>
      <c r="M768" s="147" t="str">
        <f>TRIM(CLEAN(TEXT(IFERROR(INDEX('Glade MR'!$I$4:$J$3000,MATCH($A768,'Glade MR'!$J$4:$J$3000,0),1),"-"),"@")))</f>
        <v>-</v>
      </c>
      <c r="N768" s="147" t="str">
        <f>TRIM(CLEAN(TEXT(IFERROR(INDEX('Glade MR'!$P$4:$Q$3000,MATCH($A768,'Glade MR'!$Q$4:$Q$3000,0),1),"-"),"@")))</f>
        <v>-</v>
      </c>
      <c r="O768" s="147" t="str">
        <f>TRIM(CLEAN(TEXT(IFERROR(INDEX('Glade MR'!$W$4:$X$3000,MATCH($A768,'Glade MR'!$X$4:$X$3000,0),1),"-"),"@")))</f>
        <v>-</v>
      </c>
      <c r="P768" s="159" t="str">
        <f t="shared" si="23"/>
        <v>Not Found</v>
      </c>
      <c r="Q768" t="str" cm="1">
        <f t="array" ref="Q768">IF(SUMPRODUCT((TRIM(L768:O768)&lt;&gt;"-")*1)=0,
    "No Data",
    IF(COUNTIF(L768:O768,INDEX(_xlfn._xlws.FILTER(L768:O768,TRIM(L768:O768)&lt;&gt;"-"),1))=SUMPRODUCT((TRIM(L768:O768)&lt;&gt;"-")*1),
    "No Change",
    "Change"))</f>
        <v>No Data</v>
      </c>
      <c r="R768" s="159"/>
      <c r="S768" s="111"/>
    </row>
    <row r="769" spans="1:19" x14ac:dyDescent="0.3">
      <c r="A769" t="s">
        <v>1704</v>
      </c>
      <c r="B769" t="s">
        <v>1145</v>
      </c>
      <c r="C769" s="160" t="str">
        <f>TRIM(CLEAN(TEXT(IFERROR(INDEX('Snakeden MR'!$B$4:$C$3028,MATCH($A769,'Snakeden MR'!$C$4:$C$3028,0),1),"-"),"@")))</f>
        <v>-</v>
      </c>
      <c r="D769" s="147" t="str">
        <f>TRIM(CLEAN(TEXT(IFERROR(INDEX('Snakeden MR'!$I$4:$J$3028,MATCH($A769,'Snakeden MR'!$J$4:$J$3028,0),1),"-"),"@")))</f>
        <v>-</v>
      </c>
      <c r="E769" s="147" t="str">
        <f>TRIM(CLEAN(TEXT(IFERROR(INDEX('Snakeden MR'!$P$4:$Q$3028,MATCH($A769,'Snakeden MR'!$Q$4:$Q$3028,0),1),"-"),"@")))</f>
        <v>-</v>
      </c>
      <c r="F769" s="147" t="str">
        <f>TRIM(CLEAN(TEXT(IFERROR(INDEX('Snakeden MR'!$W$4:$X$3028,MATCH($A769,'Snakeden MR'!$X$4:$X$3028,0),1),"-"),"@")))</f>
        <v>-</v>
      </c>
      <c r="G769" s="159" t="str">
        <f t="shared" si="22"/>
        <v>Not Found</v>
      </c>
      <c r="H769" t="str" cm="1">
        <f t="array" ref="H769">IF(SUMPRODUCT((TRIM(C769:F769)&lt;&gt;"-")*1)=0,
    "No Data",
    IF(COUNTIF(C769:F769,INDEX(_xlfn._xlws.FILTER(C769:F769,TRIM(C769:F769)&lt;&gt;"-"),1))=SUMPRODUCT((TRIM(C769:F769)&lt;&gt;"-")*1),
    "No Change",
    "Change"))</f>
        <v>No Data</v>
      </c>
      <c r="I769" s="159"/>
      <c r="J769"/>
      <c r="K769" s="163"/>
      <c r="L769" s="147" t="str">
        <f>TRIM(CLEAN(TEXT(IFERROR(INDEX('Glade MR'!$B$4:$C$3000,MATCH($A769,'Glade MR'!$C$4:$C$3000,0),1),"-"),"@")))</f>
        <v>-</v>
      </c>
      <c r="M769" s="147" t="str">
        <f>TRIM(CLEAN(TEXT(IFERROR(INDEX('Glade MR'!$I$4:$J$3000,MATCH($A769,'Glade MR'!$J$4:$J$3000,0),1),"-"),"@")))</f>
        <v>-</v>
      </c>
      <c r="N769" s="147" t="str">
        <f>TRIM(CLEAN(TEXT(IFERROR(INDEX('Glade MR'!$P$4:$Q$3000,MATCH($A769,'Glade MR'!$Q$4:$Q$3000,0),1),"-"),"@")))</f>
        <v>-</v>
      </c>
      <c r="O769" s="147" t="str">
        <f>TRIM(CLEAN(TEXT(IFERROR(INDEX('Glade MR'!$W$4:$X$3000,MATCH($A769,'Glade MR'!$X$4:$X$3000,0),1),"-"),"@")))</f>
        <v>-</v>
      </c>
      <c r="P769" s="159" t="str">
        <f t="shared" si="23"/>
        <v>Not Found</v>
      </c>
      <c r="Q769" t="str" cm="1">
        <f t="array" ref="Q769">IF(SUMPRODUCT((TRIM(L769:O769)&lt;&gt;"-")*1)=0,
    "No Data",
    IF(COUNTIF(L769:O769,INDEX(_xlfn._xlws.FILTER(L769:O769,TRIM(L769:O769)&lt;&gt;"-"),1))=SUMPRODUCT((TRIM(L769:O769)&lt;&gt;"-")*1),
    "No Change",
    "Change"))</f>
        <v>No Data</v>
      </c>
      <c r="R769" s="159"/>
      <c r="S769" s="111"/>
    </row>
    <row r="770" spans="1:19" x14ac:dyDescent="0.3">
      <c r="A770" t="s">
        <v>1705</v>
      </c>
      <c r="B770" t="s">
        <v>1145</v>
      </c>
      <c r="C770" s="160" t="str">
        <f>TRIM(CLEAN(TEXT(IFERROR(INDEX('Snakeden MR'!$B$4:$C$3028,MATCH($A770,'Snakeden MR'!$C$4:$C$3028,0),1),"-"),"@")))</f>
        <v>-</v>
      </c>
      <c r="D770" s="147" t="str">
        <f>TRIM(CLEAN(TEXT(IFERROR(INDEX('Snakeden MR'!$I$4:$J$3028,MATCH($A770,'Snakeden MR'!$J$4:$J$3028,0),1),"-"),"@")))</f>
        <v>-</v>
      </c>
      <c r="E770" s="147" t="str">
        <f>TRIM(CLEAN(TEXT(IFERROR(INDEX('Snakeden MR'!$P$4:$Q$3028,MATCH($A770,'Snakeden MR'!$Q$4:$Q$3028,0),1),"-"),"@")))</f>
        <v>-</v>
      </c>
      <c r="F770" s="147" t="str">
        <f>TRIM(CLEAN(TEXT(IFERROR(INDEX('Snakeden MR'!$W$4:$X$3028,MATCH($A770,'Snakeden MR'!$X$4:$X$3028,0),1),"-"),"@")))</f>
        <v>-</v>
      </c>
      <c r="G770" s="159" t="str">
        <f t="shared" ref="G770:G833" si="24">IF(SUM(COUNTIF(C770:F770,"-"))=4,"Not Found","Found")</f>
        <v>Not Found</v>
      </c>
      <c r="H770" t="str" cm="1">
        <f t="array" ref="H770">IF(SUMPRODUCT((TRIM(C770:F770)&lt;&gt;"-")*1)=0,
    "No Data",
    IF(COUNTIF(C770:F770,INDEX(_xlfn._xlws.FILTER(C770:F770,TRIM(C770:F770)&lt;&gt;"-"),1))=SUMPRODUCT((TRIM(C770:F770)&lt;&gt;"-")*1),
    "No Change",
    "Change"))</f>
        <v>No Data</v>
      </c>
      <c r="I770" s="159"/>
      <c r="J770"/>
      <c r="K770" s="163"/>
      <c r="L770" s="147" t="str">
        <f>TRIM(CLEAN(TEXT(IFERROR(INDEX('Glade MR'!$B$4:$C$3000,MATCH($A770,'Glade MR'!$C$4:$C$3000,0),1),"-"),"@")))</f>
        <v>-</v>
      </c>
      <c r="M770" s="147" t="str">
        <f>TRIM(CLEAN(TEXT(IFERROR(INDEX('Glade MR'!$I$4:$J$3000,MATCH($A770,'Glade MR'!$J$4:$J$3000,0),1),"-"),"@")))</f>
        <v>-</v>
      </c>
      <c r="N770" s="147" t="str">
        <f>TRIM(CLEAN(TEXT(IFERROR(INDEX('Glade MR'!$P$4:$Q$3000,MATCH($A770,'Glade MR'!$Q$4:$Q$3000,0),1),"-"),"@")))</f>
        <v>-</v>
      </c>
      <c r="O770" s="147" t="str">
        <f>TRIM(CLEAN(TEXT(IFERROR(INDEX('Glade MR'!$W$4:$X$3000,MATCH($A770,'Glade MR'!$X$4:$X$3000,0),1),"-"),"@")))</f>
        <v>-</v>
      </c>
      <c r="P770" s="159" t="str">
        <f t="shared" ref="P770:P833" si="25">IF(SUM(COUNTIF(L770:O770,"-"))=4,"Not Found","Found")</f>
        <v>Not Found</v>
      </c>
      <c r="Q770" t="str" cm="1">
        <f t="array" ref="Q770">IF(SUMPRODUCT((TRIM(L770:O770)&lt;&gt;"-")*1)=0,
    "No Data",
    IF(COUNTIF(L770:O770,INDEX(_xlfn._xlws.FILTER(L770:O770,TRIM(L770:O770)&lt;&gt;"-"),1))=SUMPRODUCT((TRIM(L770:O770)&lt;&gt;"-")*1),
    "No Change",
    "Change"))</f>
        <v>No Data</v>
      </c>
      <c r="R770" s="159"/>
      <c r="S770" s="111"/>
    </row>
    <row r="771" spans="1:19" x14ac:dyDescent="0.3">
      <c r="A771" t="s">
        <v>1706</v>
      </c>
      <c r="B771" t="s">
        <v>1145</v>
      </c>
      <c r="C771" s="160" t="str">
        <f>TRIM(CLEAN(TEXT(IFERROR(INDEX('Snakeden MR'!$B$4:$C$3028,MATCH($A771,'Snakeden MR'!$C$4:$C$3028,0),1),"-"),"@")))</f>
        <v>-</v>
      </c>
      <c r="D771" s="147" t="str">
        <f>TRIM(CLEAN(TEXT(IFERROR(INDEX('Snakeden MR'!$I$4:$J$3028,MATCH($A771,'Snakeden MR'!$J$4:$J$3028,0),1),"-"),"@")))</f>
        <v>-</v>
      </c>
      <c r="E771" s="147" t="str">
        <f>TRIM(CLEAN(TEXT(IFERROR(INDEX('Snakeden MR'!$P$4:$Q$3028,MATCH($A771,'Snakeden MR'!$Q$4:$Q$3028,0),1),"-"),"@")))</f>
        <v>-</v>
      </c>
      <c r="F771" s="147" t="str">
        <f>TRIM(CLEAN(TEXT(IFERROR(INDEX('Snakeden MR'!$W$4:$X$3028,MATCH($A771,'Snakeden MR'!$X$4:$X$3028,0),1),"-"),"@")))</f>
        <v>-</v>
      </c>
      <c r="G771" s="159" t="str">
        <f t="shared" si="24"/>
        <v>Not Found</v>
      </c>
      <c r="H771" t="str" cm="1">
        <f t="array" ref="H771">IF(SUMPRODUCT((TRIM(C771:F771)&lt;&gt;"-")*1)=0,
    "No Data",
    IF(COUNTIF(C771:F771,INDEX(_xlfn._xlws.FILTER(C771:F771,TRIM(C771:F771)&lt;&gt;"-"),1))=SUMPRODUCT((TRIM(C771:F771)&lt;&gt;"-")*1),
    "No Change",
    "Change"))</f>
        <v>No Data</v>
      </c>
      <c r="I771" s="159"/>
      <c r="J771"/>
      <c r="K771" s="163"/>
      <c r="L771" s="147" t="str">
        <f>TRIM(CLEAN(TEXT(IFERROR(INDEX('Glade MR'!$B$4:$C$3000,MATCH($A771,'Glade MR'!$C$4:$C$3000,0),1),"-"),"@")))</f>
        <v>-</v>
      </c>
      <c r="M771" s="147" t="str">
        <f>TRIM(CLEAN(TEXT(IFERROR(INDEX('Glade MR'!$I$4:$J$3000,MATCH($A771,'Glade MR'!$J$4:$J$3000,0),1),"-"),"@")))</f>
        <v>-</v>
      </c>
      <c r="N771" s="147" t="str">
        <f>TRIM(CLEAN(TEXT(IFERROR(INDEX('Glade MR'!$P$4:$Q$3000,MATCH($A771,'Glade MR'!$Q$4:$Q$3000,0),1),"-"),"@")))</f>
        <v>-</v>
      </c>
      <c r="O771" s="147" t="str">
        <f>TRIM(CLEAN(TEXT(IFERROR(INDEX('Glade MR'!$W$4:$X$3000,MATCH($A771,'Glade MR'!$X$4:$X$3000,0),1),"-"),"@")))</f>
        <v>-</v>
      </c>
      <c r="P771" s="159" t="str">
        <f t="shared" si="25"/>
        <v>Not Found</v>
      </c>
      <c r="Q771" t="str" cm="1">
        <f t="array" ref="Q771">IF(SUMPRODUCT((TRIM(L771:O771)&lt;&gt;"-")*1)=0,
    "No Data",
    IF(COUNTIF(L771:O771,INDEX(_xlfn._xlws.FILTER(L771:O771,TRIM(L771:O771)&lt;&gt;"-"),1))=SUMPRODUCT((TRIM(L771:O771)&lt;&gt;"-")*1),
    "No Change",
    "Change"))</f>
        <v>No Data</v>
      </c>
      <c r="R771" s="159"/>
      <c r="S771" s="111"/>
    </row>
    <row r="772" spans="1:19" x14ac:dyDescent="0.3">
      <c r="A772" t="s">
        <v>456</v>
      </c>
      <c r="B772" t="s">
        <v>1145</v>
      </c>
      <c r="C772" s="160" t="str">
        <f>TRIM(CLEAN(TEXT(IFERROR(INDEX('Snakeden MR'!$B$4:$C$3028,MATCH($A772,'Snakeden MR'!$C$4:$C$3028,0),1),"-"),"@")))</f>
        <v>-</v>
      </c>
      <c r="D772" s="147" t="str">
        <f>TRIM(CLEAN(TEXT(IFERROR(INDEX('Snakeden MR'!$I$4:$J$3028,MATCH($A772,'Snakeden MR'!$J$4:$J$3028,0),1),"-"),"@")))</f>
        <v>-</v>
      </c>
      <c r="E772" s="147" t="str">
        <f>TRIM(CLEAN(TEXT(IFERROR(INDEX('Snakeden MR'!$P$4:$Q$3028,MATCH($A772,'Snakeden MR'!$Q$4:$Q$3028,0),1),"-"),"@")))</f>
        <v>-</v>
      </c>
      <c r="F772" s="147" t="str">
        <f>TRIM(CLEAN(TEXT(IFERROR(INDEX('Snakeden MR'!$W$4:$X$3028,MATCH($A772,'Snakeden MR'!$X$4:$X$3028,0),1),"-"),"@")))</f>
        <v>-</v>
      </c>
      <c r="G772" s="159" t="str">
        <f t="shared" si="24"/>
        <v>Not Found</v>
      </c>
      <c r="H772" t="str" cm="1">
        <f t="array" ref="H772">IF(SUMPRODUCT((TRIM(C772:F772)&lt;&gt;"-")*1)=0,
    "No Data",
    IF(COUNTIF(C772:F772,INDEX(_xlfn._xlws.FILTER(C772:F772,TRIM(C772:F772)&lt;&gt;"-"),1))=SUMPRODUCT((TRIM(C772:F772)&lt;&gt;"-")*1),
    "No Change",
    "Change"))</f>
        <v>No Data</v>
      </c>
      <c r="I772" s="159"/>
      <c r="J772"/>
      <c r="K772" s="163"/>
      <c r="L772" s="147" t="str">
        <f>TRIM(CLEAN(TEXT(IFERROR(INDEX('Glade MR'!$B$4:$C$3000,MATCH($A772,'Glade MR'!$C$4:$C$3000,0),1),"-"),"@")))</f>
        <v>-</v>
      </c>
      <c r="M772" s="147" t="str">
        <f>TRIM(CLEAN(TEXT(IFERROR(INDEX('Glade MR'!$I$4:$J$3000,MATCH($A772,'Glade MR'!$J$4:$J$3000,0),1),"-"),"@")))</f>
        <v>-</v>
      </c>
      <c r="N772" s="147" t="str">
        <f>TRIM(CLEAN(TEXT(IFERROR(INDEX('Glade MR'!$P$4:$Q$3000,MATCH($A772,'Glade MR'!$Q$4:$Q$3000,0),1),"-"),"@")))</f>
        <v>Pool 9</v>
      </c>
      <c r="O772" s="147" t="str">
        <f>TRIM(CLEAN(TEXT(IFERROR(INDEX('Glade MR'!$W$4:$X$3000,MATCH($A772,'Glade MR'!$X$4:$X$3000,0),1),"-"),"@")))</f>
        <v>-</v>
      </c>
      <c r="P772" s="159" t="str">
        <f t="shared" si="25"/>
        <v>Found</v>
      </c>
      <c r="Q772" t="str" cm="1">
        <f t="array" ref="Q772">IF(SUMPRODUCT((TRIM(L772:O772)&lt;&gt;"-")*1)=0,
    "No Data",
    IF(COUNTIF(L772:O772,INDEX(_xlfn._xlws.FILTER(L772:O772,TRIM(L772:O772)&lt;&gt;"-"),1))=SUMPRODUCT((TRIM(L772:O772)&lt;&gt;"-")*1),
    "No Change",
    "Change"))</f>
        <v>No Change</v>
      </c>
      <c r="R772" s="159"/>
      <c r="S772" s="111"/>
    </row>
    <row r="773" spans="1:19" x14ac:dyDescent="0.3">
      <c r="A773" t="s">
        <v>1707</v>
      </c>
      <c r="B773" t="s">
        <v>1145</v>
      </c>
      <c r="C773" s="160" t="str">
        <f>TRIM(CLEAN(TEXT(IFERROR(INDEX('Snakeden MR'!$B$4:$C$3028,MATCH($A773,'Snakeden MR'!$C$4:$C$3028,0),1),"-"),"@")))</f>
        <v>-</v>
      </c>
      <c r="D773" s="147" t="str">
        <f>TRIM(CLEAN(TEXT(IFERROR(INDEX('Snakeden MR'!$I$4:$J$3028,MATCH($A773,'Snakeden MR'!$J$4:$J$3028,0),1),"-"),"@")))</f>
        <v>-</v>
      </c>
      <c r="E773" s="147" t="str">
        <f>TRIM(CLEAN(TEXT(IFERROR(INDEX('Snakeden MR'!$P$4:$Q$3028,MATCH($A773,'Snakeden MR'!$Q$4:$Q$3028,0),1),"-"),"@")))</f>
        <v>-</v>
      </c>
      <c r="F773" s="147" t="str">
        <f>TRIM(CLEAN(TEXT(IFERROR(INDEX('Snakeden MR'!$W$4:$X$3028,MATCH($A773,'Snakeden MR'!$X$4:$X$3028,0),1),"-"),"@")))</f>
        <v>-</v>
      </c>
      <c r="G773" s="159" t="str">
        <f t="shared" si="24"/>
        <v>Not Found</v>
      </c>
      <c r="H773" t="str" cm="1">
        <f t="array" ref="H773">IF(SUMPRODUCT((TRIM(C773:F773)&lt;&gt;"-")*1)=0,
    "No Data",
    IF(COUNTIF(C773:F773,INDEX(_xlfn._xlws.FILTER(C773:F773,TRIM(C773:F773)&lt;&gt;"-"),1))=SUMPRODUCT((TRIM(C773:F773)&lt;&gt;"-")*1),
    "No Change",
    "Change"))</f>
        <v>No Data</v>
      </c>
      <c r="I773" s="159"/>
      <c r="J773"/>
      <c r="K773" s="163"/>
      <c r="L773" s="147" t="str">
        <f>TRIM(CLEAN(TEXT(IFERROR(INDEX('Glade MR'!$B$4:$C$3000,MATCH($A773,'Glade MR'!$C$4:$C$3000,0),1),"-"),"@")))</f>
        <v>-</v>
      </c>
      <c r="M773" s="147" t="str">
        <f>TRIM(CLEAN(TEXT(IFERROR(INDEX('Glade MR'!$I$4:$J$3000,MATCH($A773,'Glade MR'!$J$4:$J$3000,0),1),"-"),"@")))</f>
        <v>-</v>
      </c>
      <c r="N773" s="147" t="str">
        <f>TRIM(CLEAN(TEXT(IFERROR(INDEX('Glade MR'!$P$4:$Q$3000,MATCH($A773,'Glade MR'!$Q$4:$Q$3000,0),1),"-"),"@")))</f>
        <v>-</v>
      </c>
      <c r="O773" s="147" t="str">
        <f>TRIM(CLEAN(TEXT(IFERROR(INDEX('Glade MR'!$W$4:$X$3000,MATCH($A773,'Glade MR'!$X$4:$X$3000,0),1),"-"),"@")))</f>
        <v>-</v>
      </c>
      <c r="P773" s="159" t="str">
        <f t="shared" si="25"/>
        <v>Not Found</v>
      </c>
      <c r="Q773" t="str" cm="1">
        <f t="array" ref="Q773">IF(SUMPRODUCT((TRIM(L773:O773)&lt;&gt;"-")*1)=0,
    "No Data",
    IF(COUNTIF(L773:O773,INDEX(_xlfn._xlws.FILTER(L773:O773,TRIM(L773:O773)&lt;&gt;"-"),1))=SUMPRODUCT((TRIM(L773:O773)&lt;&gt;"-")*1),
    "No Change",
    "Change"))</f>
        <v>No Data</v>
      </c>
      <c r="R773" s="159"/>
      <c r="S773" s="111"/>
    </row>
    <row r="774" spans="1:19" x14ac:dyDescent="0.3">
      <c r="A774" t="s">
        <v>1708</v>
      </c>
      <c r="B774" t="s">
        <v>1145</v>
      </c>
      <c r="C774" s="160" t="str">
        <f>TRIM(CLEAN(TEXT(IFERROR(INDEX('Snakeden MR'!$B$4:$C$3028,MATCH($A774,'Snakeden MR'!$C$4:$C$3028,0),1),"-"),"@")))</f>
        <v>-</v>
      </c>
      <c r="D774" s="147" t="str">
        <f>TRIM(CLEAN(TEXT(IFERROR(INDEX('Snakeden MR'!$I$4:$J$3028,MATCH($A774,'Snakeden MR'!$J$4:$J$3028,0),1),"-"),"@")))</f>
        <v>-</v>
      </c>
      <c r="E774" s="147" t="str">
        <f>TRIM(CLEAN(TEXT(IFERROR(INDEX('Snakeden MR'!$P$4:$Q$3028,MATCH($A774,'Snakeden MR'!$Q$4:$Q$3028,0),1),"-"),"@")))</f>
        <v>-</v>
      </c>
      <c r="F774" s="147" t="str">
        <f>TRIM(CLEAN(TEXT(IFERROR(INDEX('Snakeden MR'!$W$4:$X$3028,MATCH($A774,'Snakeden MR'!$X$4:$X$3028,0),1),"-"),"@")))</f>
        <v>-</v>
      </c>
      <c r="G774" s="159" t="str">
        <f t="shared" si="24"/>
        <v>Not Found</v>
      </c>
      <c r="H774" t="str" cm="1">
        <f t="array" ref="H774">IF(SUMPRODUCT((TRIM(C774:F774)&lt;&gt;"-")*1)=0,
    "No Data",
    IF(COUNTIF(C774:F774,INDEX(_xlfn._xlws.FILTER(C774:F774,TRIM(C774:F774)&lt;&gt;"-"),1))=SUMPRODUCT((TRIM(C774:F774)&lt;&gt;"-")*1),
    "No Change",
    "Change"))</f>
        <v>No Data</v>
      </c>
      <c r="I774" s="159"/>
      <c r="J774"/>
      <c r="K774" s="163"/>
      <c r="L774" s="147" t="str">
        <f>TRIM(CLEAN(TEXT(IFERROR(INDEX('Glade MR'!$B$4:$C$3000,MATCH($A774,'Glade MR'!$C$4:$C$3000,0),1),"-"),"@")))</f>
        <v>-</v>
      </c>
      <c r="M774" s="147" t="str">
        <f>TRIM(CLEAN(TEXT(IFERROR(INDEX('Glade MR'!$I$4:$J$3000,MATCH($A774,'Glade MR'!$J$4:$J$3000,0),1),"-"),"@")))</f>
        <v>-</v>
      </c>
      <c r="N774" s="147" t="str">
        <f>TRIM(CLEAN(TEXT(IFERROR(INDEX('Glade MR'!$P$4:$Q$3000,MATCH($A774,'Glade MR'!$Q$4:$Q$3000,0),1),"-"),"@")))</f>
        <v>-</v>
      </c>
      <c r="O774" s="147" t="str">
        <f>TRIM(CLEAN(TEXT(IFERROR(INDEX('Glade MR'!$W$4:$X$3000,MATCH($A774,'Glade MR'!$X$4:$X$3000,0),1),"-"),"@")))</f>
        <v>-</v>
      </c>
      <c r="P774" s="159" t="str">
        <f t="shared" si="25"/>
        <v>Not Found</v>
      </c>
      <c r="Q774" t="str" cm="1">
        <f t="array" ref="Q774">IF(SUMPRODUCT((TRIM(L774:O774)&lt;&gt;"-")*1)=0,
    "No Data",
    IF(COUNTIF(L774:O774,INDEX(_xlfn._xlws.FILTER(L774:O774,TRIM(L774:O774)&lt;&gt;"-"),1))=SUMPRODUCT((TRIM(L774:O774)&lt;&gt;"-")*1),
    "No Change",
    "Change"))</f>
        <v>No Data</v>
      </c>
      <c r="R774" s="159"/>
      <c r="S774" s="111"/>
    </row>
    <row r="775" spans="1:19" x14ac:dyDescent="0.3">
      <c r="A775" t="s">
        <v>1709</v>
      </c>
      <c r="B775" t="s">
        <v>1145</v>
      </c>
      <c r="C775" s="160" t="str">
        <f>TRIM(CLEAN(TEXT(IFERROR(INDEX('Snakeden MR'!$B$4:$C$3028,MATCH($A775,'Snakeden MR'!$C$4:$C$3028,0),1),"-"),"@")))</f>
        <v>Pool 4</v>
      </c>
      <c r="D775" s="147" t="str">
        <f>TRIM(CLEAN(TEXT(IFERROR(INDEX('Snakeden MR'!$I$4:$J$3028,MATCH($A775,'Snakeden MR'!$J$4:$J$3028,0),1),"-"),"@")))</f>
        <v>-</v>
      </c>
      <c r="E775" s="147" t="str">
        <f>TRIM(CLEAN(TEXT(IFERROR(INDEX('Snakeden MR'!$P$4:$Q$3028,MATCH($A775,'Snakeden MR'!$Q$4:$Q$3028,0),1),"-"),"@")))</f>
        <v>-</v>
      </c>
      <c r="F775" s="147" t="str">
        <f>TRIM(CLEAN(TEXT(IFERROR(INDEX('Snakeden MR'!$W$4:$X$3028,MATCH($A775,'Snakeden MR'!$X$4:$X$3028,0),1),"-"),"@")))</f>
        <v>-</v>
      </c>
      <c r="G775" s="159" t="str">
        <f t="shared" si="24"/>
        <v>Found</v>
      </c>
      <c r="H775" t="str" cm="1">
        <f t="array" ref="H775">IF(SUMPRODUCT((TRIM(C775:F775)&lt;&gt;"-")*1)=0,
    "No Data",
    IF(COUNTIF(C775:F775,INDEX(_xlfn._xlws.FILTER(C775:F775,TRIM(C775:F775)&lt;&gt;"-"),1))=SUMPRODUCT((TRIM(C775:F775)&lt;&gt;"-")*1),
    "No Change",
    "Change"))</f>
        <v>No Change</v>
      </c>
      <c r="I775" s="159"/>
      <c r="J775"/>
      <c r="K775" s="163"/>
      <c r="L775" s="147" t="str">
        <f>TRIM(CLEAN(TEXT(IFERROR(INDEX('Glade MR'!$B$4:$C$3000,MATCH($A775,'Glade MR'!$C$4:$C$3000,0),1),"-"),"@")))</f>
        <v>-</v>
      </c>
      <c r="M775" s="147" t="str">
        <f>TRIM(CLEAN(TEXT(IFERROR(INDEX('Glade MR'!$I$4:$J$3000,MATCH($A775,'Glade MR'!$J$4:$J$3000,0),1),"-"),"@")))</f>
        <v>-</v>
      </c>
      <c r="N775" s="147" t="str">
        <f>TRIM(CLEAN(TEXT(IFERROR(INDEX('Glade MR'!$P$4:$Q$3000,MATCH($A775,'Glade MR'!$Q$4:$Q$3000,0),1),"-"),"@")))</f>
        <v>-</v>
      </c>
      <c r="O775" s="147" t="str">
        <f>TRIM(CLEAN(TEXT(IFERROR(INDEX('Glade MR'!$W$4:$X$3000,MATCH($A775,'Glade MR'!$X$4:$X$3000,0),1),"-"),"@")))</f>
        <v>-</v>
      </c>
      <c r="P775" s="159" t="str">
        <f t="shared" si="25"/>
        <v>Not Found</v>
      </c>
      <c r="Q775" t="str" cm="1">
        <f t="array" ref="Q775">IF(SUMPRODUCT((TRIM(L775:O775)&lt;&gt;"-")*1)=0,
    "No Data",
    IF(COUNTIF(L775:O775,INDEX(_xlfn._xlws.FILTER(L775:O775,TRIM(L775:O775)&lt;&gt;"-"),1))=SUMPRODUCT((TRIM(L775:O775)&lt;&gt;"-")*1),
    "No Change",
    "Change"))</f>
        <v>No Data</v>
      </c>
      <c r="R775" s="159"/>
      <c r="S775" s="111"/>
    </row>
    <row r="776" spans="1:19" x14ac:dyDescent="0.3">
      <c r="A776" t="s">
        <v>1710</v>
      </c>
      <c r="B776" t="s">
        <v>1137</v>
      </c>
      <c r="C776" s="160" t="str">
        <f>TRIM(CLEAN(TEXT(IFERROR(INDEX('Snakeden MR'!$B$4:$C$3028,MATCH($A776,'Snakeden MR'!$C$4:$C$3028,0),1),"-"),"@")))</f>
        <v>-</v>
      </c>
      <c r="D776" s="147" t="str">
        <f>TRIM(CLEAN(TEXT(IFERROR(INDEX('Snakeden MR'!$I$4:$J$3028,MATCH($A776,'Snakeden MR'!$J$4:$J$3028,0),1),"-"),"@")))</f>
        <v>-</v>
      </c>
      <c r="E776" s="147" t="str">
        <f>TRIM(CLEAN(TEXT(IFERROR(INDEX('Snakeden MR'!$P$4:$Q$3028,MATCH($A776,'Snakeden MR'!$Q$4:$Q$3028,0),1),"-"),"@")))</f>
        <v>-</v>
      </c>
      <c r="F776" s="147" t="str">
        <f>TRIM(CLEAN(TEXT(IFERROR(INDEX('Snakeden MR'!$W$4:$X$3028,MATCH($A776,'Snakeden MR'!$X$4:$X$3028,0),1),"-"),"@")))</f>
        <v>-</v>
      </c>
      <c r="G776" s="159" t="str">
        <f t="shared" si="24"/>
        <v>Not Found</v>
      </c>
      <c r="H776" t="str" cm="1">
        <f t="array" ref="H776">IF(SUMPRODUCT((TRIM(C776:F776)&lt;&gt;"-")*1)=0,
    "No Data",
    IF(COUNTIF(C776:F776,INDEX(_xlfn._xlws.FILTER(C776:F776,TRIM(C776:F776)&lt;&gt;"-"),1))=SUMPRODUCT((TRIM(C776:F776)&lt;&gt;"-")*1),
    "No Change",
    "Change"))</f>
        <v>No Data</v>
      </c>
      <c r="I776" s="159"/>
      <c r="J776"/>
      <c r="K776" s="163"/>
      <c r="L776" s="147" t="str">
        <f>TRIM(CLEAN(TEXT(IFERROR(INDEX('Glade MR'!$B$4:$C$3000,MATCH($A776,'Glade MR'!$C$4:$C$3000,0),1),"-"),"@")))</f>
        <v>-</v>
      </c>
      <c r="M776" s="147" t="str">
        <f>TRIM(CLEAN(TEXT(IFERROR(INDEX('Glade MR'!$I$4:$J$3000,MATCH($A776,'Glade MR'!$J$4:$J$3000,0),1),"-"),"@")))</f>
        <v>-</v>
      </c>
      <c r="N776" s="147" t="str">
        <f>TRIM(CLEAN(TEXT(IFERROR(INDEX('Glade MR'!$P$4:$Q$3000,MATCH($A776,'Glade MR'!$Q$4:$Q$3000,0),1),"-"),"@")))</f>
        <v>-</v>
      </c>
      <c r="O776" s="147" t="str">
        <f>TRIM(CLEAN(TEXT(IFERROR(INDEX('Glade MR'!$W$4:$X$3000,MATCH($A776,'Glade MR'!$X$4:$X$3000,0),1),"-"),"@")))</f>
        <v>-</v>
      </c>
      <c r="P776" s="159" t="str">
        <f t="shared" si="25"/>
        <v>Not Found</v>
      </c>
      <c r="Q776" t="str" cm="1">
        <f t="array" ref="Q776">IF(SUMPRODUCT((TRIM(L776:O776)&lt;&gt;"-")*1)=0,
    "No Data",
    IF(COUNTIF(L776:O776,INDEX(_xlfn._xlws.FILTER(L776:O776,TRIM(L776:O776)&lt;&gt;"-"),1))=SUMPRODUCT((TRIM(L776:O776)&lt;&gt;"-")*1),
    "No Change",
    "Change"))</f>
        <v>No Data</v>
      </c>
      <c r="R776" s="159"/>
      <c r="S776" s="111"/>
    </row>
    <row r="777" spans="1:19" x14ac:dyDescent="0.3">
      <c r="A777" t="s">
        <v>413</v>
      </c>
      <c r="B777" t="s">
        <v>1137</v>
      </c>
      <c r="C777" s="160" t="str">
        <f>TRIM(CLEAN(TEXT(IFERROR(INDEX('Snakeden MR'!$B$4:$C$3028,MATCH($A777,'Snakeden MR'!$C$4:$C$3028,0),1),"-"),"@")))</f>
        <v>-</v>
      </c>
      <c r="D777" s="147" t="str">
        <f>TRIM(CLEAN(TEXT(IFERROR(INDEX('Snakeden MR'!$I$4:$J$3028,MATCH($A777,'Snakeden MR'!$J$4:$J$3028,0),1),"-"),"@")))</f>
        <v>-</v>
      </c>
      <c r="E777" s="147" t="str">
        <f>TRIM(CLEAN(TEXT(IFERROR(INDEX('Snakeden MR'!$P$4:$Q$3028,MATCH($A777,'Snakeden MR'!$Q$4:$Q$3028,0),1),"-"),"@")))</f>
        <v>-</v>
      </c>
      <c r="F777" s="147" t="str">
        <f>TRIM(CLEAN(TEXT(IFERROR(INDEX('Snakeden MR'!$W$4:$X$3028,MATCH($A777,'Snakeden MR'!$X$4:$X$3028,0),1),"-"),"@")))</f>
        <v>-</v>
      </c>
      <c r="G777" s="159" t="str">
        <f t="shared" si="24"/>
        <v>Not Found</v>
      </c>
      <c r="H777" t="str" cm="1">
        <f t="array" ref="H777">IF(SUMPRODUCT((TRIM(C777:F777)&lt;&gt;"-")*1)=0,
    "No Data",
    IF(COUNTIF(C777:F777,INDEX(_xlfn._xlws.FILTER(C777:F777,TRIM(C777:F777)&lt;&gt;"-"),1))=SUMPRODUCT((TRIM(C777:F777)&lt;&gt;"-")*1),
    "No Change",
    "Change"))</f>
        <v>No Data</v>
      </c>
      <c r="I777" s="159"/>
      <c r="J777"/>
      <c r="K777" s="163"/>
      <c r="L777" s="147" t="str">
        <f>TRIM(CLEAN(TEXT(IFERROR(INDEX('Glade MR'!$B$4:$C$3000,MATCH($A777,'Glade MR'!$C$4:$C$3000,0),1),"-"),"@")))</f>
        <v>-</v>
      </c>
      <c r="M777" s="147" t="str">
        <f>TRIM(CLEAN(TEXT(IFERROR(INDEX('Glade MR'!$I$4:$J$3000,MATCH($A777,'Glade MR'!$J$4:$J$3000,0),1),"-"),"@")))</f>
        <v>Pool 8</v>
      </c>
      <c r="N777" s="147" t="str">
        <f>TRIM(CLEAN(TEXT(IFERROR(INDEX('Glade MR'!$P$4:$Q$3000,MATCH($A777,'Glade MR'!$Q$4:$Q$3000,0),1),"-"),"@")))</f>
        <v>-</v>
      </c>
      <c r="O777" s="147" t="str">
        <f>TRIM(CLEAN(TEXT(IFERROR(INDEX('Glade MR'!$W$4:$X$3000,MATCH($A777,'Glade MR'!$X$4:$X$3000,0),1),"-"),"@")))</f>
        <v>-</v>
      </c>
      <c r="P777" s="159" t="str">
        <f t="shared" si="25"/>
        <v>Found</v>
      </c>
      <c r="Q777" t="str" cm="1">
        <f t="array" ref="Q777">IF(SUMPRODUCT((TRIM(L777:O777)&lt;&gt;"-")*1)=0,
    "No Data",
    IF(COUNTIF(L777:O777,INDEX(_xlfn._xlws.FILTER(L777:O777,TRIM(L777:O777)&lt;&gt;"-"),1))=SUMPRODUCT((TRIM(L777:O777)&lt;&gt;"-")*1),
    "No Change",
    "Change"))</f>
        <v>No Change</v>
      </c>
      <c r="R777" s="159"/>
      <c r="S777" s="111"/>
    </row>
    <row r="778" spans="1:19" x14ac:dyDescent="0.3">
      <c r="A778" t="s">
        <v>1711</v>
      </c>
      <c r="B778" t="s">
        <v>1145</v>
      </c>
      <c r="C778" s="160" t="str">
        <f>TRIM(CLEAN(TEXT(IFERROR(INDEX('Snakeden MR'!$B$4:$C$3028,MATCH($A778,'Snakeden MR'!$C$4:$C$3028,0),1),"-"),"@")))</f>
        <v>-</v>
      </c>
      <c r="D778" s="147" t="str">
        <f>TRIM(CLEAN(TEXT(IFERROR(INDEX('Snakeden MR'!$I$4:$J$3028,MATCH($A778,'Snakeden MR'!$J$4:$J$3028,0),1),"-"),"@")))</f>
        <v>-</v>
      </c>
      <c r="E778" s="147" t="str">
        <f>TRIM(CLEAN(TEXT(IFERROR(INDEX('Snakeden MR'!$P$4:$Q$3028,MATCH($A778,'Snakeden MR'!$Q$4:$Q$3028,0),1),"-"),"@")))</f>
        <v>-</v>
      </c>
      <c r="F778" s="147" t="str">
        <f>TRIM(CLEAN(TEXT(IFERROR(INDEX('Snakeden MR'!$W$4:$X$3028,MATCH($A778,'Snakeden MR'!$X$4:$X$3028,0),1),"-"),"@")))</f>
        <v>-</v>
      </c>
      <c r="G778" s="159" t="str">
        <f t="shared" si="24"/>
        <v>Not Found</v>
      </c>
      <c r="H778" t="str" cm="1">
        <f t="array" ref="H778">IF(SUMPRODUCT((TRIM(C778:F778)&lt;&gt;"-")*1)=0,
    "No Data",
    IF(COUNTIF(C778:F778,INDEX(_xlfn._xlws.FILTER(C778:F778,TRIM(C778:F778)&lt;&gt;"-"),1))=SUMPRODUCT((TRIM(C778:F778)&lt;&gt;"-")*1),
    "No Change",
    "Change"))</f>
        <v>No Data</v>
      </c>
      <c r="I778" s="159"/>
      <c r="J778"/>
      <c r="K778" s="163"/>
      <c r="L778" s="147" t="str">
        <f>TRIM(CLEAN(TEXT(IFERROR(INDEX('Glade MR'!$B$4:$C$3000,MATCH($A778,'Glade MR'!$C$4:$C$3000,0),1),"-"),"@")))</f>
        <v>-</v>
      </c>
      <c r="M778" s="147" t="str">
        <f>TRIM(CLEAN(TEXT(IFERROR(INDEX('Glade MR'!$I$4:$J$3000,MATCH($A778,'Glade MR'!$J$4:$J$3000,0),1),"-"),"@")))</f>
        <v>-</v>
      </c>
      <c r="N778" s="147" t="str">
        <f>TRIM(CLEAN(TEXT(IFERROR(INDEX('Glade MR'!$P$4:$Q$3000,MATCH($A778,'Glade MR'!$Q$4:$Q$3000,0),1),"-"),"@")))</f>
        <v>-</v>
      </c>
      <c r="O778" s="147" t="str">
        <f>TRIM(CLEAN(TEXT(IFERROR(INDEX('Glade MR'!$W$4:$X$3000,MATCH($A778,'Glade MR'!$X$4:$X$3000,0),1),"-"),"@")))</f>
        <v>-</v>
      </c>
      <c r="P778" s="159" t="str">
        <f t="shared" si="25"/>
        <v>Not Found</v>
      </c>
      <c r="Q778" t="str" cm="1">
        <f t="array" ref="Q778">IF(SUMPRODUCT((TRIM(L778:O778)&lt;&gt;"-")*1)=0,
    "No Data",
    IF(COUNTIF(L778:O778,INDEX(_xlfn._xlws.FILTER(L778:O778,TRIM(L778:O778)&lt;&gt;"-"),1))=SUMPRODUCT((TRIM(L778:O778)&lt;&gt;"-")*1),
    "No Change",
    "Change"))</f>
        <v>No Data</v>
      </c>
      <c r="R778" s="159"/>
      <c r="S778" s="111"/>
    </row>
    <row r="779" spans="1:19" x14ac:dyDescent="0.3">
      <c r="A779" t="s">
        <v>1712</v>
      </c>
      <c r="B779" t="s">
        <v>1145</v>
      </c>
      <c r="C779" s="160" t="str">
        <f>TRIM(CLEAN(TEXT(IFERROR(INDEX('Snakeden MR'!$B$4:$C$3028,MATCH($A779,'Snakeden MR'!$C$4:$C$3028,0),1),"-"),"@")))</f>
        <v>-</v>
      </c>
      <c r="D779" s="147" t="str">
        <f>TRIM(CLEAN(TEXT(IFERROR(INDEX('Snakeden MR'!$I$4:$J$3028,MATCH($A779,'Snakeden MR'!$J$4:$J$3028,0),1),"-"),"@")))</f>
        <v>-</v>
      </c>
      <c r="E779" s="147" t="str">
        <f>TRIM(CLEAN(TEXT(IFERROR(INDEX('Snakeden MR'!$P$4:$Q$3028,MATCH($A779,'Snakeden MR'!$Q$4:$Q$3028,0),1),"-"),"@")))</f>
        <v>-</v>
      </c>
      <c r="F779" s="147" t="str">
        <f>TRIM(CLEAN(TEXT(IFERROR(INDEX('Snakeden MR'!$W$4:$X$3028,MATCH($A779,'Snakeden MR'!$X$4:$X$3028,0),1),"-"),"@")))</f>
        <v>-</v>
      </c>
      <c r="G779" s="159" t="str">
        <f t="shared" si="24"/>
        <v>Not Found</v>
      </c>
      <c r="H779" t="str" cm="1">
        <f t="array" ref="H779">IF(SUMPRODUCT((TRIM(C779:F779)&lt;&gt;"-")*1)=0,
    "No Data",
    IF(COUNTIF(C779:F779,INDEX(_xlfn._xlws.FILTER(C779:F779,TRIM(C779:F779)&lt;&gt;"-"),1))=SUMPRODUCT((TRIM(C779:F779)&lt;&gt;"-")*1),
    "No Change",
    "Change"))</f>
        <v>No Data</v>
      </c>
      <c r="I779" s="159"/>
      <c r="J779"/>
      <c r="K779" s="163"/>
      <c r="L779" s="147" t="str">
        <f>TRIM(CLEAN(TEXT(IFERROR(INDEX('Glade MR'!$B$4:$C$3000,MATCH($A779,'Glade MR'!$C$4:$C$3000,0),1),"-"),"@")))</f>
        <v>-</v>
      </c>
      <c r="M779" s="147" t="str">
        <f>TRIM(CLEAN(TEXT(IFERROR(INDEX('Glade MR'!$I$4:$J$3000,MATCH($A779,'Glade MR'!$J$4:$J$3000,0),1),"-"),"@")))</f>
        <v>-</v>
      </c>
      <c r="N779" s="147" t="str">
        <f>TRIM(CLEAN(TEXT(IFERROR(INDEX('Glade MR'!$P$4:$Q$3000,MATCH($A779,'Glade MR'!$Q$4:$Q$3000,0),1),"-"),"@")))</f>
        <v>-</v>
      </c>
      <c r="O779" s="147" t="str">
        <f>TRIM(CLEAN(TEXT(IFERROR(INDEX('Glade MR'!$W$4:$X$3000,MATCH($A779,'Glade MR'!$X$4:$X$3000,0),1),"-"),"@")))</f>
        <v>-</v>
      </c>
      <c r="P779" s="159" t="str">
        <f t="shared" si="25"/>
        <v>Not Found</v>
      </c>
      <c r="Q779" t="str" cm="1">
        <f t="array" ref="Q779">IF(SUMPRODUCT((TRIM(L779:O779)&lt;&gt;"-")*1)=0,
    "No Data",
    IF(COUNTIF(L779:O779,INDEX(_xlfn._xlws.FILTER(L779:O779,TRIM(L779:O779)&lt;&gt;"-"),1))=SUMPRODUCT((TRIM(L779:O779)&lt;&gt;"-")*1),
    "No Change",
    "Change"))</f>
        <v>No Data</v>
      </c>
      <c r="R779" s="159"/>
      <c r="S779" s="111"/>
    </row>
    <row r="780" spans="1:19" x14ac:dyDescent="0.3">
      <c r="A780" t="s">
        <v>1713</v>
      </c>
      <c r="B780" t="s">
        <v>1145</v>
      </c>
      <c r="C780" s="160" t="str">
        <f>TRIM(CLEAN(TEXT(IFERROR(INDEX('Snakeden MR'!$B$4:$C$3028,MATCH($A780,'Snakeden MR'!$C$4:$C$3028,0),1),"-"),"@")))</f>
        <v>-</v>
      </c>
      <c r="D780" s="147" t="str">
        <f>TRIM(CLEAN(TEXT(IFERROR(INDEX('Snakeden MR'!$I$4:$J$3028,MATCH($A780,'Snakeden MR'!$J$4:$J$3028,0),1),"-"),"@")))</f>
        <v>-</v>
      </c>
      <c r="E780" s="147" t="str">
        <f>TRIM(CLEAN(TEXT(IFERROR(INDEX('Snakeden MR'!$P$4:$Q$3028,MATCH($A780,'Snakeden MR'!$Q$4:$Q$3028,0),1),"-"),"@")))</f>
        <v>-</v>
      </c>
      <c r="F780" s="147" t="str">
        <f>TRIM(CLEAN(TEXT(IFERROR(INDEX('Snakeden MR'!$W$4:$X$3028,MATCH($A780,'Snakeden MR'!$X$4:$X$3028,0),1),"-"),"@")))</f>
        <v>-</v>
      </c>
      <c r="G780" s="159" t="str">
        <f t="shared" si="24"/>
        <v>Not Found</v>
      </c>
      <c r="H780" t="str" cm="1">
        <f t="array" ref="H780">IF(SUMPRODUCT((TRIM(C780:F780)&lt;&gt;"-")*1)=0,
    "No Data",
    IF(COUNTIF(C780:F780,INDEX(_xlfn._xlws.FILTER(C780:F780,TRIM(C780:F780)&lt;&gt;"-"),1))=SUMPRODUCT((TRIM(C780:F780)&lt;&gt;"-")*1),
    "No Change",
    "Change"))</f>
        <v>No Data</v>
      </c>
      <c r="I780" s="159"/>
      <c r="J780"/>
      <c r="K780" s="163"/>
      <c r="L780" s="147" t="str">
        <f>TRIM(CLEAN(TEXT(IFERROR(INDEX('Glade MR'!$B$4:$C$3000,MATCH($A780,'Glade MR'!$C$4:$C$3000,0),1),"-"),"@")))</f>
        <v>-</v>
      </c>
      <c r="M780" s="147" t="str">
        <f>TRIM(CLEAN(TEXT(IFERROR(INDEX('Glade MR'!$I$4:$J$3000,MATCH($A780,'Glade MR'!$J$4:$J$3000,0),1),"-"),"@")))</f>
        <v>-</v>
      </c>
      <c r="N780" s="147" t="str">
        <f>TRIM(CLEAN(TEXT(IFERROR(INDEX('Glade MR'!$P$4:$Q$3000,MATCH($A780,'Glade MR'!$Q$4:$Q$3000,0),1),"-"),"@")))</f>
        <v>-</v>
      </c>
      <c r="O780" s="147" t="str">
        <f>TRIM(CLEAN(TEXT(IFERROR(INDEX('Glade MR'!$W$4:$X$3000,MATCH($A780,'Glade MR'!$X$4:$X$3000,0),1),"-"),"@")))</f>
        <v>-</v>
      </c>
      <c r="P780" s="159" t="str">
        <f t="shared" si="25"/>
        <v>Not Found</v>
      </c>
      <c r="Q780" t="str" cm="1">
        <f t="array" ref="Q780">IF(SUMPRODUCT((TRIM(L780:O780)&lt;&gt;"-")*1)=0,
    "No Data",
    IF(COUNTIF(L780:O780,INDEX(_xlfn._xlws.FILTER(L780:O780,TRIM(L780:O780)&lt;&gt;"-"),1))=SUMPRODUCT((TRIM(L780:O780)&lt;&gt;"-")*1),
    "No Change",
    "Change"))</f>
        <v>No Data</v>
      </c>
      <c r="R780" s="159"/>
      <c r="S780" s="111"/>
    </row>
    <row r="781" spans="1:19" x14ac:dyDescent="0.3">
      <c r="A781" t="s">
        <v>1714</v>
      </c>
      <c r="B781" t="s">
        <v>1137</v>
      </c>
      <c r="C781" s="160" t="str">
        <f>TRIM(CLEAN(TEXT(IFERROR(INDEX('Snakeden MR'!$B$4:$C$3028,MATCH($A781,'Snakeden MR'!$C$4:$C$3028,0),1),"-"),"@")))</f>
        <v>-</v>
      </c>
      <c r="D781" s="147" t="str">
        <f>TRIM(CLEAN(TEXT(IFERROR(INDEX('Snakeden MR'!$I$4:$J$3028,MATCH($A781,'Snakeden MR'!$J$4:$J$3028,0),1),"-"),"@")))</f>
        <v>-</v>
      </c>
      <c r="E781" s="147" t="str">
        <f>TRIM(CLEAN(TEXT(IFERROR(INDEX('Snakeden MR'!$P$4:$Q$3028,MATCH($A781,'Snakeden MR'!$Q$4:$Q$3028,0),1),"-"),"@")))</f>
        <v>-</v>
      </c>
      <c r="F781" s="147" t="str">
        <f>TRIM(CLEAN(TEXT(IFERROR(INDEX('Snakeden MR'!$W$4:$X$3028,MATCH($A781,'Snakeden MR'!$X$4:$X$3028,0),1),"-"),"@")))</f>
        <v>-</v>
      </c>
      <c r="G781" s="159" t="str">
        <f t="shared" si="24"/>
        <v>Not Found</v>
      </c>
      <c r="H781" t="str" cm="1">
        <f t="array" ref="H781">IF(SUMPRODUCT((TRIM(C781:F781)&lt;&gt;"-")*1)=0,
    "No Data",
    IF(COUNTIF(C781:F781,INDEX(_xlfn._xlws.FILTER(C781:F781,TRIM(C781:F781)&lt;&gt;"-"),1))=SUMPRODUCT((TRIM(C781:F781)&lt;&gt;"-")*1),
    "No Change",
    "Change"))</f>
        <v>No Data</v>
      </c>
      <c r="I781" s="159"/>
      <c r="J781"/>
      <c r="K781" s="163"/>
      <c r="L781" s="147" t="str">
        <f>TRIM(CLEAN(TEXT(IFERROR(INDEX('Glade MR'!$B$4:$C$3000,MATCH($A781,'Glade MR'!$C$4:$C$3000,0),1),"-"),"@")))</f>
        <v>-</v>
      </c>
      <c r="M781" s="147" t="str">
        <f>TRIM(CLEAN(TEXT(IFERROR(INDEX('Glade MR'!$I$4:$J$3000,MATCH($A781,'Glade MR'!$J$4:$J$3000,0),1),"-"),"@")))</f>
        <v>-</v>
      </c>
      <c r="N781" s="147" t="str">
        <f>TRIM(CLEAN(TEXT(IFERROR(INDEX('Glade MR'!$P$4:$Q$3000,MATCH($A781,'Glade MR'!$Q$4:$Q$3000,0),1),"-"),"@")))</f>
        <v>-</v>
      </c>
      <c r="O781" s="147" t="str">
        <f>TRIM(CLEAN(TEXT(IFERROR(INDEX('Glade MR'!$W$4:$X$3000,MATCH($A781,'Glade MR'!$X$4:$X$3000,0),1),"-"),"@")))</f>
        <v>-</v>
      </c>
      <c r="P781" s="159" t="str">
        <f t="shared" si="25"/>
        <v>Not Found</v>
      </c>
      <c r="Q781" t="str" cm="1">
        <f t="array" ref="Q781">IF(SUMPRODUCT((TRIM(L781:O781)&lt;&gt;"-")*1)=0,
    "No Data",
    IF(COUNTIF(L781:O781,INDEX(_xlfn._xlws.FILTER(L781:O781,TRIM(L781:O781)&lt;&gt;"-"),1))=SUMPRODUCT((TRIM(L781:O781)&lt;&gt;"-")*1),
    "No Change",
    "Change"))</f>
        <v>No Data</v>
      </c>
      <c r="R781" s="159"/>
      <c r="S781" s="111"/>
    </row>
    <row r="782" spans="1:19" x14ac:dyDescent="0.3">
      <c r="A782" t="s">
        <v>1715</v>
      </c>
      <c r="B782" t="s">
        <v>1145</v>
      </c>
      <c r="C782" s="160" t="str">
        <f>TRIM(CLEAN(TEXT(IFERROR(INDEX('Snakeden MR'!$B$4:$C$3028,MATCH($A782,'Snakeden MR'!$C$4:$C$3028,0),1),"-"),"@")))</f>
        <v>-</v>
      </c>
      <c r="D782" s="147" t="str">
        <f>TRIM(CLEAN(TEXT(IFERROR(INDEX('Snakeden MR'!$I$4:$J$3028,MATCH($A782,'Snakeden MR'!$J$4:$J$3028,0),1),"-"),"@")))</f>
        <v>-</v>
      </c>
      <c r="E782" s="147" t="str">
        <f>TRIM(CLEAN(TEXT(IFERROR(INDEX('Snakeden MR'!$P$4:$Q$3028,MATCH($A782,'Snakeden MR'!$Q$4:$Q$3028,0),1),"-"),"@")))</f>
        <v>-</v>
      </c>
      <c r="F782" s="147" t="str">
        <f>TRIM(CLEAN(TEXT(IFERROR(INDEX('Snakeden MR'!$W$4:$X$3028,MATCH($A782,'Snakeden MR'!$X$4:$X$3028,0),1),"-"),"@")))</f>
        <v>-</v>
      </c>
      <c r="G782" s="159" t="str">
        <f t="shared" si="24"/>
        <v>Not Found</v>
      </c>
      <c r="H782" t="str" cm="1">
        <f t="array" ref="H782">IF(SUMPRODUCT((TRIM(C782:F782)&lt;&gt;"-")*1)=0,
    "No Data",
    IF(COUNTIF(C782:F782,INDEX(_xlfn._xlws.FILTER(C782:F782,TRIM(C782:F782)&lt;&gt;"-"),1))=SUMPRODUCT((TRIM(C782:F782)&lt;&gt;"-")*1),
    "No Change",
    "Change"))</f>
        <v>No Data</v>
      </c>
      <c r="I782" s="159"/>
      <c r="J782"/>
      <c r="K782" s="163"/>
      <c r="L782" s="147" t="str">
        <f>TRIM(CLEAN(TEXT(IFERROR(INDEX('Glade MR'!$B$4:$C$3000,MATCH($A782,'Glade MR'!$C$4:$C$3000,0),1),"-"),"@")))</f>
        <v>-</v>
      </c>
      <c r="M782" s="147" t="str">
        <f>TRIM(CLEAN(TEXT(IFERROR(INDEX('Glade MR'!$I$4:$J$3000,MATCH($A782,'Glade MR'!$J$4:$J$3000,0),1),"-"),"@")))</f>
        <v>-</v>
      </c>
      <c r="N782" s="147" t="str">
        <f>TRIM(CLEAN(TEXT(IFERROR(INDEX('Glade MR'!$P$4:$Q$3000,MATCH($A782,'Glade MR'!$Q$4:$Q$3000,0),1),"-"),"@")))</f>
        <v>-</v>
      </c>
      <c r="O782" s="147" t="str">
        <f>TRIM(CLEAN(TEXT(IFERROR(INDEX('Glade MR'!$W$4:$X$3000,MATCH($A782,'Glade MR'!$X$4:$X$3000,0),1),"-"),"@")))</f>
        <v>-</v>
      </c>
      <c r="P782" s="159" t="str">
        <f t="shared" si="25"/>
        <v>Not Found</v>
      </c>
      <c r="Q782" t="str" cm="1">
        <f t="array" ref="Q782">IF(SUMPRODUCT((TRIM(L782:O782)&lt;&gt;"-")*1)=0,
    "No Data",
    IF(COUNTIF(L782:O782,INDEX(_xlfn._xlws.FILTER(L782:O782,TRIM(L782:O782)&lt;&gt;"-"),1))=SUMPRODUCT((TRIM(L782:O782)&lt;&gt;"-")*1),
    "No Change",
    "Change"))</f>
        <v>No Data</v>
      </c>
      <c r="R782" s="159"/>
      <c r="S782" s="111"/>
    </row>
    <row r="783" spans="1:19" x14ac:dyDescent="0.3">
      <c r="A783" t="s">
        <v>1716</v>
      </c>
      <c r="B783" t="s">
        <v>1137</v>
      </c>
      <c r="C783" s="160" t="str">
        <f>TRIM(CLEAN(TEXT(IFERROR(INDEX('Snakeden MR'!$B$4:$C$3028,MATCH($A783,'Snakeden MR'!$C$4:$C$3028,0),1),"-"),"@")))</f>
        <v>-</v>
      </c>
      <c r="D783" s="147" t="str">
        <f>TRIM(CLEAN(TEXT(IFERROR(INDEX('Snakeden MR'!$I$4:$J$3028,MATCH($A783,'Snakeden MR'!$J$4:$J$3028,0),1),"-"),"@")))</f>
        <v>-</v>
      </c>
      <c r="E783" s="147" t="str">
        <f>TRIM(CLEAN(TEXT(IFERROR(INDEX('Snakeden MR'!$P$4:$Q$3028,MATCH($A783,'Snakeden MR'!$Q$4:$Q$3028,0),1),"-"),"@")))</f>
        <v>-</v>
      </c>
      <c r="F783" s="147" t="str">
        <f>TRIM(CLEAN(TEXT(IFERROR(INDEX('Snakeden MR'!$W$4:$X$3028,MATCH($A783,'Snakeden MR'!$X$4:$X$3028,0),1),"-"),"@")))</f>
        <v>-</v>
      </c>
      <c r="G783" s="159" t="str">
        <f t="shared" si="24"/>
        <v>Not Found</v>
      </c>
      <c r="H783" t="str" cm="1">
        <f t="array" ref="H783">IF(SUMPRODUCT((TRIM(C783:F783)&lt;&gt;"-")*1)=0,
    "No Data",
    IF(COUNTIF(C783:F783,INDEX(_xlfn._xlws.FILTER(C783:F783,TRIM(C783:F783)&lt;&gt;"-"),1))=SUMPRODUCT((TRIM(C783:F783)&lt;&gt;"-")*1),
    "No Change",
    "Change"))</f>
        <v>No Data</v>
      </c>
      <c r="I783" s="159"/>
      <c r="J783"/>
      <c r="K783" s="163"/>
      <c r="L783" s="147" t="str">
        <f>TRIM(CLEAN(TEXT(IFERROR(INDEX('Glade MR'!$B$4:$C$3000,MATCH($A783,'Glade MR'!$C$4:$C$3000,0),1),"-"),"@")))</f>
        <v>-</v>
      </c>
      <c r="M783" s="147" t="str">
        <f>TRIM(CLEAN(TEXT(IFERROR(INDEX('Glade MR'!$I$4:$J$3000,MATCH($A783,'Glade MR'!$J$4:$J$3000,0),1),"-"),"@")))</f>
        <v>-</v>
      </c>
      <c r="N783" s="147" t="str">
        <f>TRIM(CLEAN(TEXT(IFERROR(INDEX('Glade MR'!$P$4:$Q$3000,MATCH($A783,'Glade MR'!$Q$4:$Q$3000,0),1),"-"),"@")))</f>
        <v>-</v>
      </c>
      <c r="O783" s="147" t="str">
        <f>TRIM(CLEAN(TEXT(IFERROR(INDEX('Glade MR'!$W$4:$X$3000,MATCH($A783,'Glade MR'!$X$4:$X$3000,0),1),"-"),"@")))</f>
        <v>-</v>
      </c>
      <c r="P783" s="159" t="str">
        <f t="shared" si="25"/>
        <v>Not Found</v>
      </c>
      <c r="Q783" t="str" cm="1">
        <f t="array" ref="Q783">IF(SUMPRODUCT((TRIM(L783:O783)&lt;&gt;"-")*1)=0,
    "No Data",
    IF(COUNTIF(L783:O783,INDEX(_xlfn._xlws.FILTER(L783:O783,TRIM(L783:O783)&lt;&gt;"-"),1))=SUMPRODUCT((TRIM(L783:O783)&lt;&gt;"-")*1),
    "No Change",
    "Change"))</f>
        <v>No Data</v>
      </c>
      <c r="R783" s="159"/>
      <c r="S783" s="111"/>
    </row>
    <row r="784" spans="1:19" x14ac:dyDescent="0.3">
      <c r="A784" t="s">
        <v>1717</v>
      </c>
      <c r="B784" t="s">
        <v>1145</v>
      </c>
      <c r="C784" s="160" t="str">
        <f>TRIM(CLEAN(TEXT(IFERROR(INDEX('Snakeden MR'!$B$4:$C$3028,MATCH($A784,'Snakeden MR'!$C$4:$C$3028,0),1),"-"),"@")))</f>
        <v>-</v>
      </c>
      <c r="D784" s="147" t="str">
        <f>TRIM(CLEAN(TEXT(IFERROR(INDEX('Snakeden MR'!$I$4:$J$3028,MATCH($A784,'Snakeden MR'!$J$4:$J$3028,0),1),"-"),"@")))</f>
        <v>-</v>
      </c>
      <c r="E784" s="147" t="str">
        <f>TRIM(CLEAN(TEXT(IFERROR(INDEX('Snakeden MR'!$P$4:$Q$3028,MATCH($A784,'Snakeden MR'!$Q$4:$Q$3028,0),1),"-"),"@")))</f>
        <v>-</v>
      </c>
      <c r="F784" s="147" t="str">
        <f>TRIM(CLEAN(TEXT(IFERROR(INDEX('Snakeden MR'!$W$4:$X$3028,MATCH($A784,'Snakeden MR'!$X$4:$X$3028,0),1),"-"),"@")))</f>
        <v>-</v>
      </c>
      <c r="G784" s="159" t="str">
        <f t="shared" si="24"/>
        <v>Not Found</v>
      </c>
      <c r="H784" t="str" cm="1">
        <f t="array" ref="H784">IF(SUMPRODUCT((TRIM(C784:F784)&lt;&gt;"-")*1)=0,
    "No Data",
    IF(COUNTIF(C784:F784,INDEX(_xlfn._xlws.FILTER(C784:F784,TRIM(C784:F784)&lt;&gt;"-"),1))=SUMPRODUCT((TRIM(C784:F784)&lt;&gt;"-")*1),
    "No Change",
    "Change"))</f>
        <v>No Data</v>
      </c>
      <c r="I784" s="159"/>
      <c r="J784"/>
      <c r="K784" s="163"/>
      <c r="L784" s="147" t="str">
        <f>TRIM(CLEAN(TEXT(IFERROR(INDEX('Glade MR'!$B$4:$C$3000,MATCH($A784,'Glade MR'!$C$4:$C$3000,0),1),"-"),"@")))</f>
        <v>-</v>
      </c>
      <c r="M784" s="147" t="str">
        <f>TRIM(CLEAN(TEXT(IFERROR(INDEX('Glade MR'!$I$4:$J$3000,MATCH($A784,'Glade MR'!$J$4:$J$3000,0),1),"-"),"@")))</f>
        <v>-</v>
      </c>
      <c r="N784" s="147" t="str">
        <f>TRIM(CLEAN(TEXT(IFERROR(INDEX('Glade MR'!$P$4:$Q$3000,MATCH($A784,'Glade MR'!$Q$4:$Q$3000,0),1),"-"),"@")))</f>
        <v>-</v>
      </c>
      <c r="O784" s="147" t="str">
        <f>TRIM(CLEAN(TEXT(IFERROR(INDEX('Glade MR'!$W$4:$X$3000,MATCH($A784,'Glade MR'!$X$4:$X$3000,0),1),"-"),"@")))</f>
        <v>-</v>
      </c>
      <c r="P784" s="159" t="str">
        <f t="shared" si="25"/>
        <v>Not Found</v>
      </c>
      <c r="Q784" t="str" cm="1">
        <f t="array" ref="Q784">IF(SUMPRODUCT((TRIM(L784:O784)&lt;&gt;"-")*1)=0,
    "No Data",
    IF(COUNTIF(L784:O784,INDEX(_xlfn._xlws.FILTER(L784:O784,TRIM(L784:O784)&lt;&gt;"-"),1))=SUMPRODUCT((TRIM(L784:O784)&lt;&gt;"-")*1),
    "No Change",
    "Change"))</f>
        <v>No Data</v>
      </c>
      <c r="R784" s="159"/>
      <c r="S784" s="111"/>
    </row>
    <row r="785" spans="1:19" x14ac:dyDescent="0.3">
      <c r="A785" t="s">
        <v>1718</v>
      </c>
      <c r="B785" t="s">
        <v>1137</v>
      </c>
      <c r="C785" s="160" t="str">
        <f>TRIM(CLEAN(TEXT(IFERROR(INDEX('Snakeden MR'!$B$4:$C$3028,MATCH($A785,'Snakeden MR'!$C$4:$C$3028,0),1),"-"),"@")))</f>
        <v>-</v>
      </c>
      <c r="D785" s="147" t="str">
        <f>TRIM(CLEAN(TEXT(IFERROR(INDEX('Snakeden MR'!$I$4:$J$3028,MATCH($A785,'Snakeden MR'!$J$4:$J$3028,0),1),"-"),"@")))</f>
        <v>-</v>
      </c>
      <c r="E785" s="147" t="str">
        <f>TRIM(CLEAN(TEXT(IFERROR(INDEX('Snakeden MR'!$P$4:$Q$3028,MATCH($A785,'Snakeden MR'!$Q$4:$Q$3028,0),1),"-"),"@")))</f>
        <v>-</v>
      </c>
      <c r="F785" s="147" t="str">
        <f>TRIM(CLEAN(TEXT(IFERROR(INDEX('Snakeden MR'!$W$4:$X$3028,MATCH($A785,'Snakeden MR'!$X$4:$X$3028,0),1),"-"),"@")))</f>
        <v>-</v>
      </c>
      <c r="G785" s="159" t="str">
        <f t="shared" si="24"/>
        <v>Not Found</v>
      </c>
      <c r="H785" t="str" cm="1">
        <f t="array" ref="H785">IF(SUMPRODUCT((TRIM(C785:F785)&lt;&gt;"-")*1)=0,
    "No Data",
    IF(COUNTIF(C785:F785,INDEX(_xlfn._xlws.FILTER(C785:F785,TRIM(C785:F785)&lt;&gt;"-"),1))=SUMPRODUCT((TRIM(C785:F785)&lt;&gt;"-")*1),
    "No Change",
    "Change"))</f>
        <v>No Data</v>
      </c>
      <c r="I785" s="159"/>
      <c r="J785"/>
      <c r="K785" s="163"/>
      <c r="L785" s="147" t="str">
        <f>TRIM(CLEAN(TEXT(IFERROR(INDEX('Glade MR'!$B$4:$C$3000,MATCH($A785,'Glade MR'!$C$4:$C$3000,0),1),"-"),"@")))</f>
        <v>-</v>
      </c>
      <c r="M785" s="147" t="str">
        <f>TRIM(CLEAN(TEXT(IFERROR(INDEX('Glade MR'!$I$4:$J$3000,MATCH($A785,'Glade MR'!$J$4:$J$3000,0),1),"-"),"@")))</f>
        <v>-</v>
      </c>
      <c r="N785" s="147" t="str">
        <f>TRIM(CLEAN(TEXT(IFERROR(INDEX('Glade MR'!$P$4:$Q$3000,MATCH($A785,'Glade MR'!$Q$4:$Q$3000,0),1),"-"),"@")))</f>
        <v>-</v>
      </c>
      <c r="O785" s="147" t="str">
        <f>TRIM(CLEAN(TEXT(IFERROR(INDEX('Glade MR'!$W$4:$X$3000,MATCH($A785,'Glade MR'!$X$4:$X$3000,0),1),"-"),"@")))</f>
        <v>-</v>
      </c>
      <c r="P785" s="159" t="str">
        <f t="shared" si="25"/>
        <v>Not Found</v>
      </c>
      <c r="Q785" t="str" cm="1">
        <f t="array" ref="Q785">IF(SUMPRODUCT((TRIM(L785:O785)&lt;&gt;"-")*1)=0,
    "No Data",
    IF(COUNTIF(L785:O785,INDEX(_xlfn._xlws.FILTER(L785:O785,TRIM(L785:O785)&lt;&gt;"-"),1))=SUMPRODUCT((TRIM(L785:O785)&lt;&gt;"-")*1),
    "No Change",
    "Change"))</f>
        <v>No Data</v>
      </c>
      <c r="R785" s="159"/>
      <c r="S785" s="111"/>
    </row>
    <row r="786" spans="1:19" x14ac:dyDescent="0.3">
      <c r="A786" t="s">
        <v>1719</v>
      </c>
      <c r="B786" t="s">
        <v>1145</v>
      </c>
      <c r="C786" s="160" t="str">
        <f>TRIM(CLEAN(TEXT(IFERROR(INDEX('Snakeden MR'!$B$4:$C$3028,MATCH($A786,'Snakeden MR'!$C$4:$C$3028,0),1),"-"),"@")))</f>
        <v>-</v>
      </c>
      <c r="D786" s="147" t="str">
        <f>TRIM(CLEAN(TEXT(IFERROR(INDEX('Snakeden MR'!$I$4:$J$3028,MATCH($A786,'Snakeden MR'!$J$4:$J$3028,0),1),"-"),"@")))</f>
        <v>-</v>
      </c>
      <c r="E786" s="147" t="str">
        <f>TRIM(CLEAN(TEXT(IFERROR(INDEX('Snakeden MR'!$P$4:$Q$3028,MATCH($A786,'Snakeden MR'!$Q$4:$Q$3028,0),1),"-"),"@")))</f>
        <v>-</v>
      </c>
      <c r="F786" s="147" t="str">
        <f>TRIM(CLEAN(TEXT(IFERROR(INDEX('Snakeden MR'!$W$4:$X$3028,MATCH($A786,'Snakeden MR'!$X$4:$X$3028,0),1),"-"),"@")))</f>
        <v>-</v>
      </c>
      <c r="G786" s="159" t="str">
        <f t="shared" si="24"/>
        <v>Not Found</v>
      </c>
      <c r="H786" t="str" cm="1">
        <f t="array" ref="H786">IF(SUMPRODUCT((TRIM(C786:F786)&lt;&gt;"-")*1)=0,
    "No Data",
    IF(COUNTIF(C786:F786,INDEX(_xlfn._xlws.FILTER(C786:F786,TRIM(C786:F786)&lt;&gt;"-"),1))=SUMPRODUCT((TRIM(C786:F786)&lt;&gt;"-")*1),
    "No Change",
    "Change"))</f>
        <v>No Data</v>
      </c>
      <c r="I786" s="159"/>
      <c r="J786"/>
      <c r="K786" s="163"/>
      <c r="L786" s="147" t="str">
        <f>TRIM(CLEAN(TEXT(IFERROR(INDEX('Glade MR'!$B$4:$C$3000,MATCH($A786,'Glade MR'!$C$4:$C$3000,0),1),"-"),"@")))</f>
        <v>-</v>
      </c>
      <c r="M786" s="147" t="str">
        <f>TRIM(CLEAN(TEXT(IFERROR(INDEX('Glade MR'!$I$4:$J$3000,MATCH($A786,'Glade MR'!$J$4:$J$3000,0),1),"-"),"@")))</f>
        <v>-</v>
      </c>
      <c r="N786" s="147" t="str">
        <f>TRIM(CLEAN(TEXT(IFERROR(INDEX('Glade MR'!$P$4:$Q$3000,MATCH($A786,'Glade MR'!$Q$4:$Q$3000,0),1),"-"),"@")))</f>
        <v>-</v>
      </c>
      <c r="O786" s="147" t="str">
        <f>TRIM(CLEAN(TEXT(IFERROR(INDEX('Glade MR'!$W$4:$X$3000,MATCH($A786,'Glade MR'!$X$4:$X$3000,0),1),"-"),"@")))</f>
        <v>-</v>
      </c>
      <c r="P786" s="159" t="str">
        <f t="shared" si="25"/>
        <v>Not Found</v>
      </c>
      <c r="Q786" t="str" cm="1">
        <f t="array" ref="Q786">IF(SUMPRODUCT((TRIM(L786:O786)&lt;&gt;"-")*1)=0,
    "No Data",
    IF(COUNTIF(L786:O786,INDEX(_xlfn._xlws.FILTER(L786:O786,TRIM(L786:O786)&lt;&gt;"-"),1))=SUMPRODUCT((TRIM(L786:O786)&lt;&gt;"-")*1),
    "No Change",
    "Change"))</f>
        <v>No Data</v>
      </c>
      <c r="R786" s="159"/>
      <c r="S786" s="111"/>
    </row>
    <row r="787" spans="1:19" x14ac:dyDescent="0.3">
      <c r="A787" t="s">
        <v>1720</v>
      </c>
      <c r="B787" t="s">
        <v>1145</v>
      </c>
      <c r="C787" s="160" t="str">
        <f>TRIM(CLEAN(TEXT(IFERROR(INDEX('Snakeden MR'!$B$4:$C$3028,MATCH($A787,'Snakeden MR'!$C$4:$C$3028,0),1),"-"),"@")))</f>
        <v>-</v>
      </c>
      <c r="D787" s="147" t="str">
        <f>TRIM(CLEAN(TEXT(IFERROR(INDEX('Snakeden MR'!$I$4:$J$3028,MATCH($A787,'Snakeden MR'!$J$4:$J$3028,0),1),"-"),"@")))</f>
        <v>-</v>
      </c>
      <c r="E787" s="147" t="str">
        <f>TRIM(CLEAN(TEXT(IFERROR(INDEX('Snakeden MR'!$P$4:$Q$3028,MATCH($A787,'Snakeden MR'!$Q$4:$Q$3028,0),1),"-"),"@")))</f>
        <v>-</v>
      </c>
      <c r="F787" s="147" t="str">
        <f>TRIM(CLEAN(TEXT(IFERROR(INDEX('Snakeden MR'!$W$4:$X$3028,MATCH($A787,'Snakeden MR'!$X$4:$X$3028,0),1),"-"),"@")))</f>
        <v>-</v>
      </c>
      <c r="G787" s="159" t="str">
        <f t="shared" si="24"/>
        <v>Not Found</v>
      </c>
      <c r="H787" t="str" cm="1">
        <f t="array" ref="H787">IF(SUMPRODUCT((TRIM(C787:F787)&lt;&gt;"-")*1)=0,
    "No Data",
    IF(COUNTIF(C787:F787,INDEX(_xlfn._xlws.FILTER(C787:F787,TRIM(C787:F787)&lt;&gt;"-"),1))=SUMPRODUCT((TRIM(C787:F787)&lt;&gt;"-")*1),
    "No Change",
    "Change"))</f>
        <v>No Data</v>
      </c>
      <c r="I787" s="159"/>
      <c r="J787"/>
      <c r="K787" s="163"/>
      <c r="L787" s="147" t="str">
        <f>TRIM(CLEAN(TEXT(IFERROR(INDEX('Glade MR'!$B$4:$C$3000,MATCH($A787,'Glade MR'!$C$4:$C$3000,0),1),"-"),"@")))</f>
        <v>-</v>
      </c>
      <c r="M787" s="147" t="str">
        <f>TRIM(CLEAN(TEXT(IFERROR(INDEX('Glade MR'!$I$4:$J$3000,MATCH($A787,'Glade MR'!$J$4:$J$3000,0),1),"-"),"@")))</f>
        <v>-</v>
      </c>
      <c r="N787" s="147" t="str">
        <f>TRIM(CLEAN(TEXT(IFERROR(INDEX('Glade MR'!$P$4:$Q$3000,MATCH($A787,'Glade MR'!$Q$4:$Q$3000,0),1),"-"),"@")))</f>
        <v>-</v>
      </c>
      <c r="O787" s="147" t="str">
        <f>TRIM(CLEAN(TEXT(IFERROR(INDEX('Glade MR'!$W$4:$X$3000,MATCH($A787,'Glade MR'!$X$4:$X$3000,0),1),"-"),"@")))</f>
        <v>-</v>
      </c>
      <c r="P787" s="159" t="str">
        <f t="shared" si="25"/>
        <v>Not Found</v>
      </c>
      <c r="Q787" t="str" cm="1">
        <f t="array" ref="Q787">IF(SUMPRODUCT((TRIM(L787:O787)&lt;&gt;"-")*1)=0,
    "No Data",
    IF(COUNTIF(L787:O787,INDEX(_xlfn._xlws.FILTER(L787:O787,TRIM(L787:O787)&lt;&gt;"-"),1))=SUMPRODUCT((TRIM(L787:O787)&lt;&gt;"-")*1),
    "No Change",
    "Change"))</f>
        <v>No Data</v>
      </c>
      <c r="R787" s="159"/>
      <c r="S787" s="111"/>
    </row>
    <row r="788" spans="1:19" x14ac:dyDescent="0.3">
      <c r="A788" t="s">
        <v>1721</v>
      </c>
      <c r="B788" t="s">
        <v>1145</v>
      </c>
      <c r="C788" s="160" t="str">
        <f>TRIM(CLEAN(TEXT(IFERROR(INDEX('Snakeden MR'!$B$4:$C$3028,MATCH($A788,'Snakeden MR'!$C$4:$C$3028,0),1),"-"),"@")))</f>
        <v>-</v>
      </c>
      <c r="D788" s="147" t="str">
        <f>TRIM(CLEAN(TEXT(IFERROR(INDEX('Snakeden MR'!$I$4:$J$3028,MATCH($A788,'Snakeden MR'!$J$4:$J$3028,0),1),"-"),"@")))</f>
        <v>-</v>
      </c>
      <c r="E788" s="147" t="str">
        <f>TRIM(CLEAN(TEXT(IFERROR(INDEX('Snakeden MR'!$P$4:$Q$3028,MATCH($A788,'Snakeden MR'!$Q$4:$Q$3028,0),1),"-"),"@")))</f>
        <v>-</v>
      </c>
      <c r="F788" s="147" t="str">
        <f>TRIM(CLEAN(TEXT(IFERROR(INDEX('Snakeden MR'!$W$4:$X$3028,MATCH($A788,'Snakeden MR'!$X$4:$X$3028,0),1),"-"),"@")))</f>
        <v>-</v>
      </c>
      <c r="G788" s="159" t="str">
        <f t="shared" si="24"/>
        <v>Not Found</v>
      </c>
      <c r="H788" t="str" cm="1">
        <f t="array" ref="H788">IF(SUMPRODUCT((TRIM(C788:F788)&lt;&gt;"-")*1)=0,
    "No Data",
    IF(COUNTIF(C788:F788,INDEX(_xlfn._xlws.FILTER(C788:F788,TRIM(C788:F788)&lt;&gt;"-"),1))=SUMPRODUCT((TRIM(C788:F788)&lt;&gt;"-")*1),
    "No Change",
    "Change"))</f>
        <v>No Data</v>
      </c>
      <c r="I788" s="159"/>
      <c r="J788"/>
      <c r="K788" s="163"/>
      <c r="L788" s="147" t="str">
        <f>TRIM(CLEAN(TEXT(IFERROR(INDEX('Glade MR'!$B$4:$C$3000,MATCH($A788,'Glade MR'!$C$4:$C$3000,0),1),"-"),"@")))</f>
        <v>-</v>
      </c>
      <c r="M788" s="147" t="str">
        <f>TRIM(CLEAN(TEXT(IFERROR(INDEX('Glade MR'!$I$4:$J$3000,MATCH($A788,'Glade MR'!$J$4:$J$3000,0),1),"-"),"@")))</f>
        <v>-</v>
      </c>
      <c r="N788" s="147" t="str">
        <f>TRIM(CLEAN(TEXT(IFERROR(INDEX('Glade MR'!$P$4:$Q$3000,MATCH($A788,'Glade MR'!$Q$4:$Q$3000,0),1),"-"),"@")))</f>
        <v>-</v>
      </c>
      <c r="O788" s="147" t="str">
        <f>TRIM(CLEAN(TEXT(IFERROR(INDEX('Glade MR'!$W$4:$X$3000,MATCH($A788,'Glade MR'!$X$4:$X$3000,0),1),"-"),"@")))</f>
        <v>-</v>
      </c>
      <c r="P788" s="159" t="str">
        <f t="shared" si="25"/>
        <v>Not Found</v>
      </c>
      <c r="Q788" t="str" cm="1">
        <f t="array" ref="Q788">IF(SUMPRODUCT((TRIM(L788:O788)&lt;&gt;"-")*1)=0,
    "No Data",
    IF(COUNTIF(L788:O788,INDEX(_xlfn._xlws.FILTER(L788:O788,TRIM(L788:O788)&lt;&gt;"-"),1))=SUMPRODUCT((TRIM(L788:O788)&lt;&gt;"-")*1),
    "No Change",
    "Change"))</f>
        <v>No Data</v>
      </c>
      <c r="R788" s="159"/>
      <c r="S788" s="111"/>
    </row>
    <row r="789" spans="1:19" x14ac:dyDescent="0.3">
      <c r="A789" t="s">
        <v>1722</v>
      </c>
      <c r="B789" t="s">
        <v>1145</v>
      </c>
      <c r="C789" s="160" t="str">
        <f>TRIM(CLEAN(TEXT(IFERROR(INDEX('Snakeden MR'!$B$4:$C$3028,MATCH($A789,'Snakeden MR'!$C$4:$C$3028,0),1),"-"),"@")))</f>
        <v>-</v>
      </c>
      <c r="D789" s="147" t="str">
        <f>TRIM(CLEAN(TEXT(IFERROR(INDEX('Snakeden MR'!$I$4:$J$3028,MATCH($A789,'Snakeden MR'!$J$4:$J$3028,0),1),"-"),"@")))</f>
        <v>-</v>
      </c>
      <c r="E789" s="147" t="str">
        <f>TRIM(CLEAN(TEXT(IFERROR(INDEX('Snakeden MR'!$P$4:$Q$3028,MATCH($A789,'Snakeden MR'!$Q$4:$Q$3028,0),1),"-"),"@")))</f>
        <v>-</v>
      </c>
      <c r="F789" s="147" t="str">
        <f>TRIM(CLEAN(TEXT(IFERROR(INDEX('Snakeden MR'!$W$4:$X$3028,MATCH($A789,'Snakeden MR'!$X$4:$X$3028,0),1),"-"),"@")))</f>
        <v>-</v>
      </c>
      <c r="G789" s="159" t="str">
        <f t="shared" si="24"/>
        <v>Not Found</v>
      </c>
      <c r="H789" t="str" cm="1">
        <f t="array" ref="H789">IF(SUMPRODUCT((TRIM(C789:F789)&lt;&gt;"-")*1)=0,
    "No Data",
    IF(COUNTIF(C789:F789,INDEX(_xlfn._xlws.FILTER(C789:F789,TRIM(C789:F789)&lt;&gt;"-"),1))=SUMPRODUCT((TRIM(C789:F789)&lt;&gt;"-")*1),
    "No Change",
    "Change"))</f>
        <v>No Data</v>
      </c>
      <c r="I789" s="159"/>
      <c r="J789"/>
      <c r="K789" s="163"/>
      <c r="L789" s="147" t="str">
        <f>TRIM(CLEAN(TEXT(IFERROR(INDEX('Glade MR'!$B$4:$C$3000,MATCH($A789,'Glade MR'!$C$4:$C$3000,0),1),"-"),"@")))</f>
        <v>-</v>
      </c>
      <c r="M789" s="147" t="str">
        <f>TRIM(CLEAN(TEXT(IFERROR(INDEX('Glade MR'!$I$4:$J$3000,MATCH($A789,'Glade MR'!$J$4:$J$3000,0),1),"-"),"@")))</f>
        <v>-</v>
      </c>
      <c r="N789" s="147" t="str">
        <f>TRIM(CLEAN(TEXT(IFERROR(INDEX('Glade MR'!$P$4:$Q$3000,MATCH($A789,'Glade MR'!$Q$4:$Q$3000,0),1),"-"),"@")))</f>
        <v>-</v>
      </c>
      <c r="O789" s="147" t="str">
        <f>TRIM(CLEAN(TEXT(IFERROR(INDEX('Glade MR'!$W$4:$X$3000,MATCH($A789,'Glade MR'!$X$4:$X$3000,0),1),"-"),"@")))</f>
        <v>-</v>
      </c>
      <c r="P789" s="159" t="str">
        <f t="shared" si="25"/>
        <v>Not Found</v>
      </c>
      <c r="Q789" t="str" cm="1">
        <f t="array" ref="Q789">IF(SUMPRODUCT((TRIM(L789:O789)&lt;&gt;"-")*1)=0,
    "No Data",
    IF(COUNTIF(L789:O789,INDEX(_xlfn._xlws.FILTER(L789:O789,TRIM(L789:O789)&lt;&gt;"-"),1))=SUMPRODUCT((TRIM(L789:O789)&lt;&gt;"-")*1),
    "No Change",
    "Change"))</f>
        <v>No Data</v>
      </c>
      <c r="R789" s="159"/>
      <c r="S789" s="111"/>
    </row>
    <row r="790" spans="1:19" x14ac:dyDescent="0.3">
      <c r="A790" t="s">
        <v>1723</v>
      </c>
      <c r="B790" t="s">
        <v>1145</v>
      </c>
      <c r="C790" s="160" t="str">
        <f>TRIM(CLEAN(TEXT(IFERROR(INDEX('Snakeden MR'!$B$4:$C$3028,MATCH($A790,'Snakeden MR'!$C$4:$C$3028,0),1),"-"),"@")))</f>
        <v>-</v>
      </c>
      <c r="D790" s="147" t="str">
        <f>TRIM(CLEAN(TEXT(IFERROR(INDEX('Snakeden MR'!$I$4:$J$3028,MATCH($A790,'Snakeden MR'!$J$4:$J$3028,0),1),"-"),"@")))</f>
        <v>-</v>
      </c>
      <c r="E790" s="147" t="str">
        <f>TRIM(CLEAN(TEXT(IFERROR(INDEX('Snakeden MR'!$P$4:$Q$3028,MATCH($A790,'Snakeden MR'!$Q$4:$Q$3028,0),1),"-"),"@")))</f>
        <v>-</v>
      </c>
      <c r="F790" s="147" t="str">
        <f>TRIM(CLEAN(TEXT(IFERROR(INDEX('Snakeden MR'!$W$4:$X$3028,MATCH($A790,'Snakeden MR'!$X$4:$X$3028,0),1),"-"),"@")))</f>
        <v>-</v>
      </c>
      <c r="G790" s="159" t="str">
        <f t="shared" si="24"/>
        <v>Not Found</v>
      </c>
      <c r="H790" t="str" cm="1">
        <f t="array" ref="H790">IF(SUMPRODUCT((TRIM(C790:F790)&lt;&gt;"-")*1)=0,
    "No Data",
    IF(COUNTIF(C790:F790,INDEX(_xlfn._xlws.FILTER(C790:F790,TRIM(C790:F790)&lt;&gt;"-"),1))=SUMPRODUCT((TRIM(C790:F790)&lt;&gt;"-")*1),
    "No Change",
    "Change"))</f>
        <v>No Data</v>
      </c>
      <c r="I790" s="159"/>
      <c r="J790"/>
      <c r="K790" s="163"/>
      <c r="L790" s="147" t="str">
        <f>TRIM(CLEAN(TEXT(IFERROR(INDEX('Glade MR'!$B$4:$C$3000,MATCH($A790,'Glade MR'!$C$4:$C$3000,0),1),"-"),"@")))</f>
        <v>-</v>
      </c>
      <c r="M790" s="147" t="str">
        <f>TRIM(CLEAN(TEXT(IFERROR(INDEX('Glade MR'!$I$4:$J$3000,MATCH($A790,'Glade MR'!$J$4:$J$3000,0),1),"-"),"@")))</f>
        <v>-</v>
      </c>
      <c r="N790" s="147" t="str">
        <f>TRIM(CLEAN(TEXT(IFERROR(INDEX('Glade MR'!$P$4:$Q$3000,MATCH($A790,'Glade MR'!$Q$4:$Q$3000,0),1),"-"),"@")))</f>
        <v>-</v>
      </c>
      <c r="O790" s="147" t="str">
        <f>TRIM(CLEAN(TEXT(IFERROR(INDEX('Glade MR'!$W$4:$X$3000,MATCH($A790,'Glade MR'!$X$4:$X$3000,0),1),"-"),"@")))</f>
        <v>-</v>
      </c>
      <c r="P790" s="159" t="str">
        <f t="shared" si="25"/>
        <v>Not Found</v>
      </c>
      <c r="Q790" t="str" cm="1">
        <f t="array" ref="Q790">IF(SUMPRODUCT((TRIM(L790:O790)&lt;&gt;"-")*1)=0,
    "No Data",
    IF(COUNTIF(L790:O790,INDEX(_xlfn._xlws.FILTER(L790:O790,TRIM(L790:O790)&lt;&gt;"-"),1))=SUMPRODUCT((TRIM(L790:O790)&lt;&gt;"-")*1),
    "No Change",
    "Change"))</f>
        <v>No Data</v>
      </c>
      <c r="R790" s="159"/>
      <c r="S790" s="111"/>
    </row>
    <row r="791" spans="1:19" x14ac:dyDescent="0.3">
      <c r="A791" t="s">
        <v>1724</v>
      </c>
      <c r="B791" t="s">
        <v>1145</v>
      </c>
      <c r="C791" s="160" t="str">
        <f>TRIM(CLEAN(TEXT(IFERROR(INDEX('Snakeden MR'!$B$4:$C$3028,MATCH($A791,'Snakeden MR'!$C$4:$C$3028,0),1),"-"),"@")))</f>
        <v>-</v>
      </c>
      <c r="D791" s="147" t="str">
        <f>TRIM(CLEAN(TEXT(IFERROR(INDEX('Snakeden MR'!$I$4:$J$3028,MATCH($A791,'Snakeden MR'!$J$4:$J$3028,0),1),"-"),"@")))</f>
        <v>-</v>
      </c>
      <c r="E791" s="147" t="str">
        <f>TRIM(CLEAN(TEXT(IFERROR(INDEX('Snakeden MR'!$P$4:$Q$3028,MATCH($A791,'Snakeden MR'!$Q$4:$Q$3028,0),1),"-"),"@")))</f>
        <v>-</v>
      </c>
      <c r="F791" s="147" t="str">
        <f>TRIM(CLEAN(TEXT(IFERROR(INDEX('Snakeden MR'!$W$4:$X$3028,MATCH($A791,'Snakeden MR'!$X$4:$X$3028,0),1),"-"),"@")))</f>
        <v>-</v>
      </c>
      <c r="G791" s="159" t="str">
        <f t="shared" si="24"/>
        <v>Not Found</v>
      </c>
      <c r="H791" t="str" cm="1">
        <f t="array" ref="H791">IF(SUMPRODUCT((TRIM(C791:F791)&lt;&gt;"-")*1)=0,
    "No Data",
    IF(COUNTIF(C791:F791,INDEX(_xlfn._xlws.FILTER(C791:F791,TRIM(C791:F791)&lt;&gt;"-"),1))=SUMPRODUCT((TRIM(C791:F791)&lt;&gt;"-")*1),
    "No Change",
    "Change"))</f>
        <v>No Data</v>
      </c>
      <c r="I791" s="159"/>
      <c r="J791"/>
      <c r="K791" s="163"/>
      <c r="L791" s="147" t="str">
        <f>TRIM(CLEAN(TEXT(IFERROR(INDEX('Glade MR'!$B$4:$C$3000,MATCH($A791,'Glade MR'!$C$4:$C$3000,0),1),"-"),"@")))</f>
        <v>-</v>
      </c>
      <c r="M791" s="147" t="str">
        <f>TRIM(CLEAN(TEXT(IFERROR(INDEX('Glade MR'!$I$4:$J$3000,MATCH($A791,'Glade MR'!$J$4:$J$3000,0),1),"-"),"@")))</f>
        <v>-</v>
      </c>
      <c r="N791" s="147" t="str">
        <f>TRIM(CLEAN(TEXT(IFERROR(INDEX('Glade MR'!$P$4:$Q$3000,MATCH($A791,'Glade MR'!$Q$4:$Q$3000,0),1),"-"),"@")))</f>
        <v>-</v>
      </c>
      <c r="O791" s="147" t="str">
        <f>TRIM(CLEAN(TEXT(IFERROR(INDEX('Glade MR'!$W$4:$X$3000,MATCH($A791,'Glade MR'!$X$4:$X$3000,0),1),"-"),"@")))</f>
        <v>-</v>
      </c>
      <c r="P791" s="159" t="str">
        <f t="shared" si="25"/>
        <v>Not Found</v>
      </c>
      <c r="Q791" t="str" cm="1">
        <f t="array" ref="Q791">IF(SUMPRODUCT((TRIM(L791:O791)&lt;&gt;"-")*1)=0,
    "No Data",
    IF(COUNTIF(L791:O791,INDEX(_xlfn._xlws.FILTER(L791:O791,TRIM(L791:O791)&lt;&gt;"-"),1))=SUMPRODUCT((TRIM(L791:O791)&lt;&gt;"-")*1),
    "No Change",
    "Change"))</f>
        <v>No Data</v>
      </c>
      <c r="R791" s="159"/>
      <c r="S791" s="111"/>
    </row>
    <row r="792" spans="1:19" x14ac:dyDescent="0.3">
      <c r="A792" t="s">
        <v>1725</v>
      </c>
      <c r="B792" t="s">
        <v>1145</v>
      </c>
      <c r="C792" s="160" t="str">
        <f>TRIM(CLEAN(TEXT(IFERROR(INDEX('Snakeden MR'!$B$4:$C$3028,MATCH($A792,'Snakeden MR'!$C$4:$C$3028,0),1),"-"),"@")))</f>
        <v>-</v>
      </c>
      <c r="D792" s="147" t="str">
        <f>TRIM(CLEAN(TEXT(IFERROR(INDEX('Snakeden MR'!$I$4:$J$3028,MATCH($A792,'Snakeden MR'!$J$4:$J$3028,0),1),"-"),"@")))</f>
        <v>-</v>
      </c>
      <c r="E792" s="147" t="str">
        <f>TRIM(CLEAN(TEXT(IFERROR(INDEX('Snakeden MR'!$P$4:$Q$3028,MATCH($A792,'Snakeden MR'!$Q$4:$Q$3028,0),1),"-"),"@")))</f>
        <v>-</v>
      </c>
      <c r="F792" s="147" t="str">
        <f>TRIM(CLEAN(TEXT(IFERROR(INDEX('Snakeden MR'!$W$4:$X$3028,MATCH($A792,'Snakeden MR'!$X$4:$X$3028,0),1),"-"),"@")))</f>
        <v>-</v>
      </c>
      <c r="G792" s="159" t="str">
        <f t="shared" si="24"/>
        <v>Not Found</v>
      </c>
      <c r="H792" t="str" cm="1">
        <f t="array" ref="H792">IF(SUMPRODUCT((TRIM(C792:F792)&lt;&gt;"-")*1)=0,
    "No Data",
    IF(COUNTIF(C792:F792,INDEX(_xlfn._xlws.FILTER(C792:F792,TRIM(C792:F792)&lt;&gt;"-"),1))=SUMPRODUCT((TRIM(C792:F792)&lt;&gt;"-")*1),
    "No Change",
    "Change"))</f>
        <v>No Data</v>
      </c>
      <c r="I792" s="159"/>
      <c r="J792"/>
      <c r="K792" s="163"/>
      <c r="L792" s="147" t="str">
        <f>TRIM(CLEAN(TEXT(IFERROR(INDEX('Glade MR'!$B$4:$C$3000,MATCH($A792,'Glade MR'!$C$4:$C$3000,0),1),"-"),"@")))</f>
        <v>-</v>
      </c>
      <c r="M792" s="147" t="str">
        <f>TRIM(CLEAN(TEXT(IFERROR(INDEX('Glade MR'!$I$4:$J$3000,MATCH($A792,'Glade MR'!$J$4:$J$3000,0),1),"-"),"@")))</f>
        <v>-</v>
      </c>
      <c r="N792" s="147" t="str">
        <f>TRIM(CLEAN(TEXT(IFERROR(INDEX('Glade MR'!$P$4:$Q$3000,MATCH($A792,'Glade MR'!$Q$4:$Q$3000,0),1),"-"),"@")))</f>
        <v>-</v>
      </c>
      <c r="O792" s="147" t="str">
        <f>TRIM(CLEAN(TEXT(IFERROR(INDEX('Glade MR'!$W$4:$X$3000,MATCH($A792,'Glade MR'!$X$4:$X$3000,0),1),"-"),"@")))</f>
        <v>-</v>
      </c>
      <c r="P792" s="159" t="str">
        <f t="shared" si="25"/>
        <v>Not Found</v>
      </c>
      <c r="Q792" t="str" cm="1">
        <f t="array" ref="Q792">IF(SUMPRODUCT((TRIM(L792:O792)&lt;&gt;"-")*1)=0,
    "No Data",
    IF(COUNTIF(L792:O792,INDEX(_xlfn._xlws.FILTER(L792:O792,TRIM(L792:O792)&lt;&gt;"-"),1))=SUMPRODUCT((TRIM(L792:O792)&lt;&gt;"-")*1),
    "No Change",
    "Change"))</f>
        <v>No Data</v>
      </c>
      <c r="R792" s="159"/>
      <c r="S792" s="111"/>
    </row>
    <row r="793" spans="1:19" x14ac:dyDescent="0.3">
      <c r="A793" t="s">
        <v>1726</v>
      </c>
      <c r="B793" t="s">
        <v>1145</v>
      </c>
      <c r="C793" s="160" t="str">
        <f>TRIM(CLEAN(TEXT(IFERROR(INDEX('Snakeden MR'!$B$4:$C$3028,MATCH($A793,'Snakeden MR'!$C$4:$C$3028,0),1),"-"),"@")))</f>
        <v>-</v>
      </c>
      <c r="D793" s="147" t="str">
        <f>TRIM(CLEAN(TEXT(IFERROR(INDEX('Snakeden MR'!$I$4:$J$3028,MATCH($A793,'Snakeden MR'!$J$4:$J$3028,0),1),"-"),"@")))</f>
        <v>-</v>
      </c>
      <c r="E793" s="147" t="str">
        <f>TRIM(CLEAN(TEXT(IFERROR(INDEX('Snakeden MR'!$P$4:$Q$3028,MATCH($A793,'Snakeden MR'!$Q$4:$Q$3028,0),1),"-"),"@")))</f>
        <v>-</v>
      </c>
      <c r="F793" s="147" t="str">
        <f>TRIM(CLEAN(TEXT(IFERROR(INDEX('Snakeden MR'!$W$4:$X$3028,MATCH($A793,'Snakeden MR'!$X$4:$X$3028,0),1),"-"),"@")))</f>
        <v>-</v>
      </c>
      <c r="G793" s="159" t="str">
        <f t="shared" si="24"/>
        <v>Not Found</v>
      </c>
      <c r="H793" t="str" cm="1">
        <f t="array" ref="H793">IF(SUMPRODUCT((TRIM(C793:F793)&lt;&gt;"-")*1)=0,
    "No Data",
    IF(COUNTIF(C793:F793,INDEX(_xlfn._xlws.FILTER(C793:F793,TRIM(C793:F793)&lt;&gt;"-"),1))=SUMPRODUCT((TRIM(C793:F793)&lt;&gt;"-")*1),
    "No Change",
    "Change"))</f>
        <v>No Data</v>
      </c>
      <c r="I793" s="159"/>
      <c r="J793"/>
      <c r="K793" s="163"/>
      <c r="L793" s="147" t="str">
        <f>TRIM(CLEAN(TEXT(IFERROR(INDEX('Glade MR'!$B$4:$C$3000,MATCH($A793,'Glade MR'!$C$4:$C$3000,0),1),"-"),"@")))</f>
        <v>-</v>
      </c>
      <c r="M793" s="147" t="str">
        <f>TRIM(CLEAN(TEXT(IFERROR(INDEX('Glade MR'!$I$4:$J$3000,MATCH($A793,'Glade MR'!$J$4:$J$3000,0),1),"-"),"@")))</f>
        <v>-</v>
      </c>
      <c r="N793" s="147" t="str">
        <f>TRIM(CLEAN(TEXT(IFERROR(INDEX('Glade MR'!$P$4:$Q$3000,MATCH($A793,'Glade MR'!$Q$4:$Q$3000,0),1),"-"),"@")))</f>
        <v>-</v>
      </c>
      <c r="O793" s="147" t="str">
        <f>TRIM(CLEAN(TEXT(IFERROR(INDEX('Glade MR'!$W$4:$X$3000,MATCH($A793,'Glade MR'!$X$4:$X$3000,0),1),"-"),"@")))</f>
        <v>-</v>
      </c>
      <c r="P793" s="159" t="str">
        <f t="shared" si="25"/>
        <v>Not Found</v>
      </c>
      <c r="Q793" t="str" cm="1">
        <f t="array" ref="Q793">IF(SUMPRODUCT((TRIM(L793:O793)&lt;&gt;"-")*1)=0,
    "No Data",
    IF(COUNTIF(L793:O793,INDEX(_xlfn._xlws.FILTER(L793:O793,TRIM(L793:O793)&lt;&gt;"-"),1))=SUMPRODUCT((TRIM(L793:O793)&lt;&gt;"-")*1),
    "No Change",
    "Change"))</f>
        <v>No Data</v>
      </c>
      <c r="R793" s="159"/>
      <c r="S793" s="111"/>
    </row>
    <row r="794" spans="1:19" x14ac:dyDescent="0.3">
      <c r="A794" t="s">
        <v>1727</v>
      </c>
      <c r="B794" t="s">
        <v>1145</v>
      </c>
      <c r="C794" s="160" t="str">
        <f>TRIM(CLEAN(TEXT(IFERROR(INDEX('Snakeden MR'!$B$4:$C$3028,MATCH($A794,'Snakeden MR'!$C$4:$C$3028,0),1),"-"),"@")))</f>
        <v>-</v>
      </c>
      <c r="D794" s="147" t="str">
        <f>TRIM(CLEAN(TEXT(IFERROR(INDEX('Snakeden MR'!$I$4:$J$3028,MATCH($A794,'Snakeden MR'!$J$4:$J$3028,0),1),"-"),"@")))</f>
        <v>-</v>
      </c>
      <c r="E794" s="147" t="str">
        <f>TRIM(CLEAN(TEXT(IFERROR(INDEX('Snakeden MR'!$P$4:$Q$3028,MATCH($A794,'Snakeden MR'!$Q$4:$Q$3028,0),1),"-"),"@")))</f>
        <v>-</v>
      </c>
      <c r="F794" s="147" t="str">
        <f>TRIM(CLEAN(TEXT(IFERROR(INDEX('Snakeden MR'!$W$4:$X$3028,MATCH($A794,'Snakeden MR'!$X$4:$X$3028,0),1),"-"),"@")))</f>
        <v>-</v>
      </c>
      <c r="G794" s="159" t="str">
        <f t="shared" si="24"/>
        <v>Not Found</v>
      </c>
      <c r="H794" t="str" cm="1">
        <f t="array" ref="H794">IF(SUMPRODUCT((TRIM(C794:F794)&lt;&gt;"-")*1)=0,
    "No Data",
    IF(COUNTIF(C794:F794,INDEX(_xlfn._xlws.FILTER(C794:F794,TRIM(C794:F794)&lt;&gt;"-"),1))=SUMPRODUCT((TRIM(C794:F794)&lt;&gt;"-")*1),
    "No Change",
    "Change"))</f>
        <v>No Data</v>
      </c>
      <c r="I794" s="159"/>
      <c r="J794"/>
      <c r="K794" s="163"/>
      <c r="L794" s="147" t="str">
        <f>TRIM(CLEAN(TEXT(IFERROR(INDEX('Glade MR'!$B$4:$C$3000,MATCH($A794,'Glade MR'!$C$4:$C$3000,0),1),"-"),"@")))</f>
        <v>-</v>
      </c>
      <c r="M794" s="147" t="str">
        <f>TRIM(CLEAN(TEXT(IFERROR(INDEX('Glade MR'!$I$4:$J$3000,MATCH($A794,'Glade MR'!$J$4:$J$3000,0),1),"-"),"@")))</f>
        <v>-</v>
      </c>
      <c r="N794" s="147" t="str">
        <f>TRIM(CLEAN(TEXT(IFERROR(INDEX('Glade MR'!$P$4:$Q$3000,MATCH($A794,'Glade MR'!$Q$4:$Q$3000,0),1),"-"),"@")))</f>
        <v>-</v>
      </c>
      <c r="O794" s="147" t="str">
        <f>TRIM(CLEAN(TEXT(IFERROR(INDEX('Glade MR'!$W$4:$X$3000,MATCH($A794,'Glade MR'!$X$4:$X$3000,0),1),"-"),"@")))</f>
        <v>-</v>
      </c>
      <c r="P794" s="159" t="str">
        <f t="shared" si="25"/>
        <v>Not Found</v>
      </c>
      <c r="Q794" t="str" cm="1">
        <f t="array" ref="Q794">IF(SUMPRODUCT((TRIM(L794:O794)&lt;&gt;"-")*1)=0,
    "No Data",
    IF(COUNTIF(L794:O794,INDEX(_xlfn._xlws.FILTER(L794:O794,TRIM(L794:O794)&lt;&gt;"-"),1))=SUMPRODUCT((TRIM(L794:O794)&lt;&gt;"-")*1),
    "No Change",
    "Change"))</f>
        <v>No Data</v>
      </c>
      <c r="R794" s="159"/>
      <c r="S794" s="111"/>
    </row>
    <row r="795" spans="1:19" x14ac:dyDescent="0.3">
      <c r="A795" t="s">
        <v>179</v>
      </c>
      <c r="B795" t="s">
        <v>1145</v>
      </c>
      <c r="C795" s="160" t="str">
        <f>TRIM(CLEAN(TEXT(IFERROR(INDEX('Snakeden MR'!$B$4:$C$3028,MATCH($A795,'Snakeden MR'!$C$4:$C$3028,0),1),"-"),"@")))</f>
        <v>-</v>
      </c>
      <c r="D795" s="147" t="str">
        <f>TRIM(CLEAN(TEXT(IFERROR(INDEX('Snakeden MR'!$I$4:$J$3028,MATCH($A795,'Snakeden MR'!$J$4:$J$3028,0),1),"-"),"@")))</f>
        <v>-</v>
      </c>
      <c r="E795" s="147" t="str">
        <f>TRIM(CLEAN(TEXT(IFERROR(INDEX('Snakeden MR'!$P$4:$Q$3028,MATCH($A795,'Snakeden MR'!$Q$4:$Q$3028,0),1),"-"),"@")))</f>
        <v>Riffle 3</v>
      </c>
      <c r="F795" s="147" t="str">
        <f>TRIM(CLEAN(TEXT(IFERROR(INDEX('Snakeden MR'!$W$4:$X$3028,MATCH($A795,'Snakeden MR'!$X$4:$X$3028,0),1),"-"),"@")))</f>
        <v>-</v>
      </c>
      <c r="G795" s="159" t="str">
        <f t="shared" si="24"/>
        <v>Found</v>
      </c>
      <c r="H795" t="str" cm="1">
        <f t="array" ref="H795">IF(SUMPRODUCT((TRIM(C795:F795)&lt;&gt;"-")*1)=0,
    "No Data",
    IF(COUNTIF(C795:F795,INDEX(_xlfn._xlws.FILTER(C795:F795,TRIM(C795:F795)&lt;&gt;"-"),1))=SUMPRODUCT((TRIM(C795:F795)&lt;&gt;"-")*1),
    "No Change",
    "Change"))</f>
        <v>No Change</v>
      </c>
      <c r="I795" s="159"/>
      <c r="J795"/>
      <c r="K795" s="163"/>
      <c r="L795" s="147" t="str">
        <f>TRIM(CLEAN(TEXT(IFERROR(INDEX('Glade MR'!$B$4:$C$3000,MATCH($A795,'Glade MR'!$C$4:$C$3000,0),1),"-"),"@")))</f>
        <v>-</v>
      </c>
      <c r="M795" s="147" t="str">
        <f>TRIM(CLEAN(TEXT(IFERROR(INDEX('Glade MR'!$I$4:$J$3000,MATCH($A795,'Glade MR'!$J$4:$J$3000,0),1),"-"),"@")))</f>
        <v>-</v>
      </c>
      <c r="N795" s="147" t="str">
        <f>TRIM(CLEAN(TEXT(IFERROR(INDEX('Glade MR'!$P$4:$Q$3000,MATCH($A795,'Glade MR'!$Q$4:$Q$3000,0),1),"-"),"@")))</f>
        <v>-</v>
      </c>
      <c r="O795" s="147" t="str">
        <f>TRIM(CLEAN(TEXT(IFERROR(INDEX('Glade MR'!$W$4:$X$3000,MATCH($A795,'Glade MR'!$X$4:$X$3000,0),1),"-"),"@")))</f>
        <v>-</v>
      </c>
      <c r="P795" s="159" t="str">
        <f t="shared" si="25"/>
        <v>Not Found</v>
      </c>
      <c r="Q795" t="str" cm="1">
        <f t="array" ref="Q795">IF(SUMPRODUCT((TRIM(L795:O795)&lt;&gt;"-")*1)=0,
    "No Data",
    IF(COUNTIF(L795:O795,INDEX(_xlfn._xlws.FILTER(L795:O795,TRIM(L795:O795)&lt;&gt;"-"),1))=SUMPRODUCT((TRIM(L795:O795)&lt;&gt;"-")*1),
    "No Change",
    "Change"))</f>
        <v>No Data</v>
      </c>
      <c r="R795" s="159"/>
      <c r="S795" s="111"/>
    </row>
    <row r="796" spans="1:19" x14ac:dyDescent="0.3">
      <c r="A796" t="s">
        <v>1728</v>
      </c>
      <c r="B796" t="s">
        <v>1145</v>
      </c>
      <c r="C796" s="160" t="str">
        <f>TRIM(CLEAN(TEXT(IFERROR(INDEX('Snakeden MR'!$B$4:$C$3028,MATCH($A796,'Snakeden MR'!$C$4:$C$3028,0),1),"-"),"@")))</f>
        <v>-</v>
      </c>
      <c r="D796" s="147" t="str">
        <f>TRIM(CLEAN(TEXT(IFERROR(INDEX('Snakeden MR'!$I$4:$J$3028,MATCH($A796,'Snakeden MR'!$J$4:$J$3028,0),1),"-"),"@")))</f>
        <v>-</v>
      </c>
      <c r="E796" s="147" t="str">
        <f>TRIM(CLEAN(TEXT(IFERROR(INDEX('Snakeden MR'!$P$4:$Q$3028,MATCH($A796,'Snakeden MR'!$Q$4:$Q$3028,0),1),"-"),"@")))</f>
        <v>-</v>
      </c>
      <c r="F796" s="147" t="str">
        <f>TRIM(CLEAN(TEXT(IFERROR(INDEX('Snakeden MR'!$W$4:$X$3028,MATCH($A796,'Snakeden MR'!$X$4:$X$3028,0),1),"-"),"@")))</f>
        <v>-</v>
      </c>
      <c r="G796" s="159" t="str">
        <f t="shared" si="24"/>
        <v>Not Found</v>
      </c>
      <c r="H796" t="str" cm="1">
        <f t="array" ref="H796">IF(SUMPRODUCT((TRIM(C796:F796)&lt;&gt;"-")*1)=0,
    "No Data",
    IF(COUNTIF(C796:F796,INDEX(_xlfn._xlws.FILTER(C796:F796,TRIM(C796:F796)&lt;&gt;"-"),1))=SUMPRODUCT((TRIM(C796:F796)&lt;&gt;"-")*1),
    "No Change",
    "Change"))</f>
        <v>No Data</v>
      </c>
      <c r="I796" s="159"/>
      <c r="J796"/>
      <c r="K796" s="163"/>
      <c r="L796" s="147" t="str">
        <f>TRIM(CLEAN(TEXT(IFERROR(INDEX('Glade MR'!$B$4:$C$3000,MATCH($A796,'Glade MR'!$C$4:$C$3000,0),1),"-"),"@")))</f>
        <v>-</v>
      </c>
      <c r="M796" s="147" t="str">
        <f>TRIM(CLEAN(TEXT(IFERROR(INDEX('Glade MR'!$I$4:$J$3000,MATCH($A796,'Glade MR'!$J$4:$J$3000,0),1),"-"),"@")))</f>
        <v>-</v>
      </c>
      <c r="N796" s="147" t="str">
        <f>TRIM(CLEAN(TEXT(IFERROR(INDEX('Glade MR'!$P$4:$Q$3000,MATCH($A796,'Glade MR'!$Q$4:$Q$3000,0),1),"-"),"@")))</f>
        <v>-</v>
      </c>
      <c r="O796" s="147" t="str">
        <f>TRIM(CLEAN(TEXT(IFERROR(INDEX('Glade MR'!$W$4:$X$3000,MATCH($A796,'Glade MR'!$X$4:$X$3000,0),1),"-"),"@")))</f>
        <v>-</v>
      </c>
      <c r="P796" s="159" t="str">
        <f t="shared" si="25"/>
        <v>Not Found</v>
      </c>
      <c r="Q796" t="str" cm="1">
        <f t="array" ref="Q796">IF(SUMPRODUCT((TRIM(L796:O796)&lt;&gt;"-")*1)=0,
    "No Data",
    IF(COUNTIF(L796:O796,INDEX(_xlfn._xlws.FILTER(L796:O796,TRIM(L796:O796)&lt;&gt;"-"),1))=SUMPRODUCT((TRIM(L796:O796)&lt;&gt;"-")*1),
    "No Change",
    "Change"))</f>
        <v>No Data</v>
      </c>
      <c r="R796" s="159"/>
      <c r="S796" s="111"/>
    </row>
    <row r="797" spans="1:19" x14ac:dyDescent="0.3">
      <c r="A797" t="s">
        <v>30</v>
      </c>
      <c r="B797" t="s">
        <v>1145</v>
      </c>
      <c r="C797" s="160" t="str">
        <f>TRIM(CLEAN(TEXT(IFERROR(INDEX('Snakeden MR'!$B$4:$C$3028,MATCH($A797,'Snakeden MR'!$C$4:$C$3028,0),1),"-"),"@")))</f>
        <v>-</v>
      </c>
      <c r="D797" s="147" t="str">
        <f>TRIM(CLEAN(TEXT(IFERROR(INDEX('Snakeden MR'!$I$4:$J$3028,MATCH($A797,'Snakeden MR'!$J$4:$J$3028,0),1),"-"),"@")))</f>
        <v>Pool C</v>
      </c>
      <c r="E797" s="147" t="str">
        <f>TRIM(CLEAN(TEXT(IFERROR(INDEX('Snakeden MR'!$P$4:$Q$3028,MATCH($A797,'Snakeden MR'!$Q$4:$Q$3028,0),1),"-"),"@")))</f>
        <v>-</v>
      </c>
      <c r="F797" s="147" t="str">
        <f>TRIM(CLEAN(TEXT(IFERROR(INDEX('Snakeden MR'!$W$4:$X$3028,MATCH($A797,'Snakeden MR'!$X$4:$X$3028,0),1),"-"),"@")))</f>
        <v>-</v>
      </c>
      <c r="G797" s="159" t="str">
        <f t="shared" si="24"/>
        <v>Found</v>
      </c>
      <c r="H797" t="str" cm="1">
        <f t="array" ref="H797">IF(SUMPRODUCT((TRIM(C797:F797)&lt;&gt;"-")*1)=0,
    "No Data",
    IF(COUNTIF(C797:F797,INDEX(_xlfn._xlws.FILTER(C797:F797,TRIM(C797:F797)&lt;&gt;"-"),1))=SUMPRODUCT((TRIM(C797:F797)&lt;&gt;"-")*1),
    "No Change",
    "Change"))</f>
        <v>No Change</v>
      </c>
      <c r="I797" s="159"/>
      <c r="J797"/>
      <c r="K797" s="163"/>
      <c r="L797" s="147" t="str">
        <f>TRIM(CLEAN(TEXT(IFERROR(INDEX('Glade MR'!$B$4:$C$3000,MATCH($A797,'Glade MR'!$C$4:$C$3000,0),1),"-"),"@")))</f>
        <v>-</v>
      </c>
      <c r="M797" s="147" t="str">
        <f>TRIM(CLEAN(TEXT(IFERROR(INDEX('Glade MR'!$I$4:$J$3000,MATCH($A797,'Glade MR'!$J$4:$J$3000,0),1),"-"),"@")))</f>
        <v>-</v>
      </c>
      <c r="N797" s="147" t="str">
        <f>TRIM(CLEAN(TEXT(IFERROR(INDEX('Glade MR'!$P$4:$Q$3000,MATCH($A797,'Glade MR'!$Q$4:$Q$3000,0),1),"-"),"@")))</f>
        <v>-</v>
      </c>
      <c r="O797" s="147" t="str">
        <f>TRIM(CLEAN(TEXT(IFERROR(INDEX('Glade MR'!$W$4:$X$3000,MATCH($A797,'Glade MR'!$X$4:$X$3000,0),1),"-"),"@")))</f>
        <v>-</v>
      </c>
      <c r="P797" s="159" t="str">
        <f t="shared" si="25"/>
        <v>Not Found</v>
      </c>
      <c r="Q797" t="str" cm="1">
        <f t="array" ref="Q797">IF(SUMPRODUCT((TRIM(L797:O797)&lt;&gt;"-")*1)=0,
    "No Data",
    IF(COUNTIF(L797:O797,INDEX(_xlfn._xlws.FILTER(L797:O797,TRIM(L797:O797)&lt;&gt;"-"),1))=SUMPRODUCT((TRIM(L797:O797)&lt;&gt;"-")*1),
    "No Change",
    "Change"))</f>
        <v>No Data</v>
      </c>
      <c r="R797" s="159"/>
      <c r="S797" s="111"/>
    </row>
    <row r="798" spans="1:19" x14ac:dyDescent="0.3">
      <c r="A798" t="s">
        <v>1729</v>
      </c>
      <c r="B798" t="s">
        <v>1145</v>
      </c>
      <c r="C798" s="160" t="str">
        <f>TRIM(CLEAN(TEXT(IFERROR(INDEX('Snakeden MR'!$B$4:$C$3028,MATCH($A798,'Snakeden MR'!$C$4:$C$3028,0),1),"-"),"@")))</f>
        <v>-</v>
      </c>
      <c r="D798" s="147" t="str">
        <f>TRIM(CLEAN(TEXT(IFERROR(INDEX('Snakeden MR'!$I$4:$J$3028,MATCH($A798,'Snakeden MR'!$J$4:$J$3028,0),1),"-"),"@")))</f>
        <v>-</v>
      </c>
      <c r="E798" s="147" t="str">
        <f>TRIM(CLEAN(TEXT(IFERROR(INDEX('Snakeden MR'!$P$4:$Q$3028,MATCH($A798,'Snakeden MR'!$Q$4:$Q$3028,0),1),"-"),"@")))</f>
        <v>-</v>
      </c>
      <c r="F798" s="147" t="str">
        <f>TRIM(CLEAN(TEXT(IFERROR(INDEX('Snakeden MR'!$W$4:$X$3028,MATCH($A798,'Snakeden MR'!$X$4:$X$3028,0),1),"-"),"@")))</f>
        <v>-</v>
      </c>
      <c r="G798" s="159" t="str">
        <f t="shared" si="24"/>
        <v>Not Found</v>
      </c>
      <c r="H798" t="str" cm="1">
        <f t="array" ref="H798">IF(SUMPRODUCT((TRIM(C798:F798)&lt;&gt;"-")*1)=0,
    "No Data",
    IF(COUNTIF(C798:F798,INDEX(_xlfn._xlws.FILTER(C798:F798,TRIM(C798:F798)&lt;&gt;"-"),1))=SUMPRODUCT((TRIM(C798:F798)&lt;&gt;"-")*1),
    "No Change",
    "Change"))</f>
        <v>No Data</v>
      </c>
      <c r="I798" s="159"/>
      <c r="J798"/>
      <c r="K798" s="163"/>
      <c r="L798" s="147" t="str">
        <f>TRIM(CLEAN(TEXT(IFERROR(INDEX('Glade MR'!$B$4:$C$3000,MATCH($A798,'Glade MR'!$C$4:$C$3000,0),1),"-"),"@")))</f>
        <v>-</v>
      </c>
      <c r="M798" s="147" t="str">
        <f>TRIM(CLEAN(TEXT(IFERROR(INDEX('Glade MR'!$I$4:$J$3000,MATCH($A798,'Glade MR'!$J$4:$J$3000,0),1),"-"),"@")))</f>
        <v>-</v>
      </c>
      <c r="N798" s="147" t="str">
        <f>TRIM(CLEAN(TEXT(IFERROR(INDEX('Glade MR'!$P$4:$Q$3000,MATCH($A798,'Glade MR'!$Q$4:$Q$3000,0),1),"-"),"@")))</f>
        <v>-</v>
      </c>
      <c r="O798" s="147" t="str">
        <f>TRIM(CLEAN(TEXT(IFERROR(INDEX('Glade MR'!$W$4:$X$3000,MATCH($A798,'Glade MR'!$X$4:$X$3000,0),1),"-"),"@")))</f>
        <v>-</v>
      </c>
      <c r="P798" s="159" t="str">
        <f t="shared" si="25"/>
        <v>Not Found</v>
      </c>
      <c r="Q798" t="str" cm="1">
        <f t="array" ref="Q798">IF(SUMPRODUCT((TRIM(L798:O798)&lt;&gt;"-")*1)=0,
    "No Data",
    IF(COUNTIF(L798:O798,INDEX(_xlfn._xlws.FILTER(L798:O798,TRIM(L798:O798)&lt;&gt;"-"),1))=SUMPRODUCT((TRIM(L798:O798)&lt;&gt;"-")*1),
    "No Change",
    "Change"))</f>
        <v>No Data</v>
      </c>
      <c r="R798" s="159"/>
      <c r="S798" s="111"/>
    </row>
    <row r="799" spans="1:19" x14ac:dyDescent="0.3">
      <c r="A799" t="s">
        <v>1730</v>
      </c>
      <c r="B799" t="s">
        <v>1145</v>
      </c>
      <c r="C799" s="160" t="str">
        <f>TRIM(CLEAN(TEXT(IFERROR(INDEX('Snakeden MR'!$B$4:$C$3028,MATCH($A799,'Snakeden MR'!$C$4:$C$3028,0),1),"-"),"@")))</f>
        <v>-</v>
      </c>
      <c r="D799" s="147" t="str">
        <f>TRIM(CLEAN(TEXT(IFERROR(INDEX('Snakeden MR'!$I$4:$J$3028,MATCH($A799,'Snakeden MR'!$J$4:$J$3028,0),1),"-"),"@")))</f>
        <v>-</v>
      </c>
      <c r="E799" s="147" t="str">
        <f>TRIM(CLEAN(TEXT(IFERROR(INDEX('Snakeden MR'!$P$4:$Q$3028,MATCH($A799,'Snakeden MR'!$Q$4:$Q$3028,0),1),"-"),"@")))</f>
        <v>-</v>
      </c>
      <c r="F799" s="147" t="str">
        <f>TRIM(CLEAN(TEXT(IFERROR(INDEX('Snakeden MR'!$W$4:$X$3028,MATCH($A799,'Snakeden MR'!$X$4:$X$3028,0),1),"-"),"@")))</f>
        <v>-</v>
      </c>
      <c r="G799" s="159" t="str">
        <f t="shared" si="24"/>
        <v>Not Found</v>
      </c>
      <c r="H799" t="str" cm="1">
        <f t="array" ref="H799">IF(SUMPRODUCT((TRIM(C799:F799)&lt;&gt;"-")*1)=0,
    "No Data",
    IF(COUNTIF(C799:F799,INDEX(_xlfn._xlws.FILTER(C799:F799,TRIM(C799:F799)&lt;&gt;"-"),1))=SUMPRODUCT((TRIM(C799:F799)&lt;&gt;"-")*1),
    "No Change",
    "Change"))</f>
        <v>No Data</v>
      </c>
      <c r="I799" s="159"/>
      <c r="J799"/>
      <c r="K799" s="163"/>
      <c r="L799" s="147" t="str">
        <f>TRIM(CLEAN(TEXT(IFERROR(INDEX('Glade MR'!$B$4:$C$3000,MATCH($A799,'Glade MR'!$C$4:$C$3000,0),1),"-"),"@")))</f>
        <v>-</v>
      </c>
      <c r="M799" s="147" t="str">
        <f>TRIM(CLEAN(TEXT(IFERROR(INDEX('Glade MR'!$I$4:$J$3000,MATCH($A799,'Glade MR'!$J$4:$J$3000,0),1),"-"),"@")))</f>
        <v>-</v>
      </c>
      <c r="N799" s="147" t="str">
        <f>TRIM(CLEAN(TEXT(IFERROR(INDEX('Glade MR'!$P$4:$Q$3000,MATCH($A799,'Glade MR'!$Q$4:$Q$3000,0),1),"-"),"@")))</f>
        <v>-</v>
      </c>
      <c r="O799" s="147" t="str">
        <f>TRIM(CLEAN(TEXT(IFERROR(INDEX('Glade MR'!$W$4:$X$3000,MATCH($A799,'Glade MR'!$X$4:$X$3000,0),1),"-"),"@")))</f>
        <v>-</v>
      </c>
      <c r="P799" s="159" t="str">
        <f t="shared" si="25"/>
        <v>Not Found</v>
      </c>
      <c r="Q799" t="str" cm="1">
        <f t="array" ref="Q799">IF(SUMPRODUCT((TRIM(L799:O799)&lt;&gt;"-")*1)=0,
    "No Data",
    IF(COUNTIF(L799:O799,INDEX(_xlfn._xlws.FILTER(L799:O799,TRIM(L799:O799)&lt;&gt;"-"),1))=SUMPRODUCT((TRIM(L799:O799)&lt;&gt;"-")*1),
    "No Change",
    "Change"))</f>
        <v>No Data</v>
      </c>
      <c r="R799" s="159"/>
      <c r="S799" s="111"/>
    </row>
    <row r="800" spans="1:19" x14ac:dyDescent="0.3">
      <c r="A800" t="s">
        <v>1731</v>
      </c>
      <c r="B800" t="s">
        <v>1145</v>
      </c>
      <c r="C800" s="160" t="str">
        <f>TRIM(CLEAN(TEXT(IFERROR(INDEX('Snakeden MR'!$B$4:$C$3028,MATCH($A800,'Snakeden MR'!$C$4:$C$3028,0),1),"-"),"@")))</f>
        <v>-</v>
      </c>
      <c r="D800" s="147" t="str">
        <f>TRIM(CLEAN(TEXT(IFERROR(INDEX('Snakeden MR'!$I$4:$J$3028,MATCH($A800,'Snakeden MR'!$J$4:$J$3028,0),1),"-"),"@")))</f>
        <v>-</v>
      </c>
      <c r="E800" s="147" t="str">
        <f>TRIM(CLEAN(TEXT(IFERROR(INDEX('Snakeden MR'!$P$4:$Q$3028,MATCH($A800,'Snakeden MR'!$Q$4:$Q$3028,0),1),"-"),"@")))</f>
        <v>-</v>
      </c>
      <c r="F800" s="147" t="str">
        <f>TRIM(CLEAN(TEXT(IFERROR(INDEX('Snakeden MR'!$W$4:$X$3028,MATCH($A800,'Snakeden MR'!$X$4:$X$3028,0),1),"-"),"@")))</f>
        <v>-</v>
      </c>
      <c r="G800" s="159" t="str">
        <f t="shared" si="24"/>
        <v>Not Found</v>
      </c>
      <c r="H800" t="str" cm="1">
        <f t="array" ref="H800">IF(SUMPRODUCT((TRIM(C800:F800)&lt;&gt;"-")*1)=0,
    "No Data",
    IF(COUNTIF(C800:F800,INDEX(_xlfn._xlws.FILTER(C800:F800,TRIM(C800:F800)&lt;&gt;"-"),1))=SUMPRODUCT((TRIM(C800:F800)&lt;&gt;"-")*1),
    "No Change",
    "Change"))</f>
        <v>No Data</v>
      </c>
      <c r="I800" s="159"/>
      <c r="J800"/>
      <c r="K800" s="163"/>
      <c r="L800" s="147" t="str">
        <f>TRIM(CLEAN(TEXT(IFERROR(INDEX('Glade MR'!$B$4:$C$3000,MATCH($A800,'Glade MR'!$C$4:$C$3000,0),1),"-"),"@")))</f>
        <v>-</v>
      </c>
      <c r="M800" s="147" t="str">
        <f>TRIM(CLEAN(TEXT(IFERROR(INDEX('Glade MR'!$I$4:$J$3000,MATCH($A800,'Glade MR'!$J$4:$J$3000,0),1),"-"),"@")))</f>
        <v>-</v>
      </c>
      <c r="N800" s="147" t="str">
        <f>TRIM(CLEAN(TEXT(IFERROR(INDEX('Glade MR'!$P$4:$Q$3000,MATCH($A800,'Glade MR'!$Q$4:$Q$3000,0),1),"-"),"@")))</f>
        <v>-</v>
      </c>
      <c r="O800" s="147" t="str">
        <f>TRIM(CLEAN(TEXT(IFERROR(INDEX('Glade MR'!$W$4:$X$3000,MATCH($A800,'Glade MR'!$X$4:$X$3000,0),1),"-"),"@")))</f>
        <v>-</v>
      </c>
      <c r="P800" s="159" t="str">
        <f t="shared" si="25"/>
        <v>Not Found</v>
      </c>
      <c r="Q800" t="str" cm="1">
        <f t="array" ref="Q800">IF(SUMPRODUCT((TRIM(L800:O800)&lt;&gt;"-")*1)=0,
    "No Data",
    IF(COUNTIF(L800:O800,INDEX(_xlfn._xlws.FILTER(L800:O800,TRIM(L800:O800)&lt;&gt;"-"),1))=SUMPRODUCT((TRIM(L800:O800)&lt;&gt;"-")*1),
    "No Change",
    "Change"))</f>
        <v>No Data</v>
      </c>
      <c r="R800" s="159"/>
      <c r="S800" s="111"/>
    </row>
    <row r="801" spans="1:19" x14ac:dyDescent="0.3">
      <c r="A801" t="s">
        <v>1732</v>
      </c>
      <c r="B801" t="s">
        <v>1137</v>
      </c>
      <c r="C801" s="160" t="str">
        <f>TRIM(CLEAN(TEXT(IFERROR(INDEX('Snakeden MR'!$B$4:$C$3028,MATCH($A801,'Snakeden MR'!$C$4:$C$3028,0),1),"-"),"@")))</f>
        <v>-</v>
      </c>
      <c r="D801" s="147" t="str">
        <f>TRIM(CLEAN(TEXT(IFERROR(INDEX('Snakeden MR'!$I$4:$J$3028,MATCH($A801,'Snakeden MR'!$J$4:$J$3028,0),1),"-"),"@")))</f>
        <v>-</v>
      </c>
      <c r="E801" s="147" t="str">
        <f>TRIM(CLEAN(TEXT(IFERROR(INDEX('Snakeden MR'!$P$4:$Q$3028,MATCH($A801,'Snakeden MR'!$Q$4:$Q$3028,0),1),"-"),"@")))</f>
        <v>-</v>
      </c>
      <c r="F801" s="147" t="str">
        <f>TRIM(CLEAN(TEXT(IFERROR(INDEX('Snakeden MR'!$W$4:$X$3028,MATCH($A801,'Snakeden MR'!$X$4:$X$3028,0),1),"-"),"@")))</f>
        <v>-</v>
      </c>
      <c r="G801" s="159" t="str">
        <f t="shared" si="24"/>
        <v>Not Found</v>
      </c>
      <c r="H801" t="str" cm="1">
        <f t="array" ref="H801">IF(SUMPRODUCT((TRIM(C801:F801)&lt;&gt;"-")*1)=0,
    "No Data",
    IF(COUNTIF(C801:F801,INDEX(_xlfn._xlws.FILTER(C801:F801,TRIM(C801:F801)&lt;&gt;"-"),1))=SUMPRODUCT((TRIM(C801:F801)&lt;&gt;"-")*1),
    "No Change",
    "Change"))</f>
        <v>No Data</v>
      </c>
      <c r="I801" s="159"/>
      <c r="J801"/>
      <c r="K801" s="163"/>
      <c r="L801" s="147" t="str">
        <f>TRIM(CLEAN(TEXT(IFERROR(INDEX('Glade MR'!$B$4:$C$3000,MATCH($A801,'Glade MR'!$C$4:$C$3000,0),1),"-"),"@")))</f>
        <v>-</v>
      </c>
      <c r="M801" s="147" t="str">
        <f>TRIM(CLEAN(TEXT(IFERROR(INDEX('Glade MR'!$I$4:$J$3000,MATCH($A801,'Glade MR'!$J$4:$J$3000,0),1),"-"),"@")))</f>
        <v>-</v>
      </c>
      <c r="N801" s="147" t="str">
        <f>TRIM(CLEAN(TEXT(IFERROR(INDEX('Glade MR'!$P$4:$Q$3000,MATCH($A801,'Glade MR'!$Q$4:$Q$3000,0),1),"-"),"@")))</f>
        <v>-</v>
      </c>
      <c r="O801" s="147" t="str">
        <f>TRIM(CLEAN(TEXT(IFERROR(INDEX('Glade MR'!$W$4:$X$3000,MATCH($A801,'Glade MR'!$X$4:$X$3000,0),1),"-"),"@")))</f>
        <v>-</v>
      </c>
      <c r="P801" s="159" t="str">
        <f t="shared" si="25"/>
        <v>Not Found</v>
      </c>
      <c r="Q801" t="str" cm="1">
        <f t="array" ref="Q801">IF(SUMPRODUCT((TRIM(L801:O801)&lt;&gt;"-")*1)=0,
    "No Data",
    IF(COUNTIF(L801:O801,INDEX(_xlfn._xlws.FILTER(L801:O801,TRIM(L801:O801)&lt;&gt;"-"),1))=SUMPRODUCT((TRIM(L801:O801)&lt;&gt;"-")*1),
    "No Change",
    "Change"))</f>
        <v>No Data</v>
      </c>
      <c r="R801" s="159"/>
      <c r="S801" s="111"/>
    </row>
    <row r="802" spans="1:19" x14ac:dyDescent="0.3">
      <c r="A802" t="s">
        <v>1733</v>
      </c>
      <c r="B802" t="s">
        <v>1145</v>
      </c>
      <c r="C802" s="160" t="str">
        <f>TRIM(CLEAN(TEXT(IFERROR(INDEX('Snakeden MR'!$B$4:$C$3028,MATCH($A802,'Snakeden MR'!$C$4:$C$3028,0),1),"-"),"@")))</f>
        <v>-</v>
      </c>
      <c r="D802" s="147" t="str">
        <f>TRIM(CLEAN(TEXT(IFERROR(INDEX('Snakeden MR'!$I$4:$J$3028,MATCH($A802,'Snakeden MR'!$J$4:$J$3028,0),1),"-"),"@")))</f>
        <v>-</v>
      </c>
      <c r="E802" s="147" t="str">
        <f>TRIM(CLEAN(TEXT(IFERROR(INDEX('Snakeden MR'!$P$4:$Q$3028,MATCH($A802,'Snakeden MR'!$Q$4:$Q$3028,0),1),"-"),"@")))</f>
        <v>-</v>
      </c>
      <c r="F802" s="147" t="str">
        <f>TRIM(CLEAN(TEXT(IFERROR(INDEX('Snakeden MR'!$W$4:$X$3028,MATCH($A802,'Snakeden MR'!$X$4:$X$3028,0),1),"-"),"@")))</f>
        <v>-</v>
      </c>
      <c r="G802" s="159" t="str">
        <f t="shared" si="24"/>
        <v>Not Found</v>
      </c>
      <c r="H802" t="str" cm="1">
        <f t="array" ref="H802">IF(SUMPRODUCT((TRIM(C802:F802)&lt;&gt;"-")*1)=0,
    "No Data",
    IF(COUNTIF(C802:F802,INDEX(_xlfn._xlws.FILTER(C802:F802,TRIM(C802:F802)&lt;&gt;"-"),1))=SUMPRODUCT((TRIM(C802:F802)&lt;&gt;"-")*1),
    "No Change",
    "Change"))</f>
        <v>No Data</v>
      </c>
      <c r="I802" s="159"/>
      <c r="J802"/>
      <c r="K802" s="163"/>
      <c r="L802" s="147" t="str">
        <f>TRIM(CLEAN(TEXT(IFERROR(INDEX('Glade MR'!$B$4:$C$3000,MATCH($A802,'Glade MR'!$C$4:$C$3000,0),1),"-"),"@")))</f>
        <v>-</v>
      </c>
      <c r="M802" s="147" t="str">
        <f>TRIM(CLEAN(TEXT(IFERROR(INDEX('Glade MR'!$I$4:$J$3000,MATCH($A802,'Glade MR'!$J$4:$J$3000,0),1),"-"),"@")))</f>
        <v>-</v>
      </c>
      <c r="N802" s="147" t="str">
        <f>TRIM(CLEAN(TEXT(IFERROR(INDEX('Glade MR'!$P$4:$Q$3000,MATCH($A802,'Glade MR'!$Q$4:$Q$3000,0),1),"-"),"@")))</f>
        <v>-</v>
      </c>
      <c r="O802" s="147" t="str">
        <f>TRIM(CLEAN(TEXT(IFERROR(INDEX('Glade MR'!$W$4:$X$3000,MATCH($A802,'Glade MR'!$X$4:$X$3000,0),1),"-"),"@")))</f>
        <v>-</v>
      </c>
      <c r="P802" s="159" t="str">
        <f t="shared" si="25"/>
        <v>Not Found</v>
      </c>
      <c r="Q802" t="str" cm="1">
        <f t="array" ref="Q802">IF(SUMPRODUCT((TRIM(L802:O802)&lt;&gt;"-")*1)=0,
    "No Data",
    IF(COUNTIF(L802:O802,INDEX(_xlfn._xlws.FILTER(L802:O802,TRIM(L802:O802)&lt;&gt;"-"),1))=SUMPRODUCT((TRIM(L802:O802)&lt;&gt;"-")*1),
    "No Change",
    "Change"))</f>
        <v>No Data</v>
      </c>
      <c r="R802" s="159"/>
      <c r="S802" s="111"/>
    </row>
    <row r="803" spans="1:19" x14ac:dyDescent="0.3">
      <c r="A803" t="s">
        <v>1734</v>
      </c>
      <c r="B803" t="s">
        <v>1145</v>
      </c>
      <c r="C803" s="160" t="str">
        <f>TRIM(CLEAN(TEXT(IFERROR(INDEX('Snakeden MR'!$B$4:$C$3028,MATCH($A803,'Snakeden MR'!$C$4:$C$3028,0),1),"-"),"@")))</f>
        <v>-</v>
      </c>
      <c r="D803" s="147" t="str">
        <f>TRIM(CLEAN(TEXT(IFERROR(INDEX('Snakeden MR'!$I$4:$J$3028,MATCH($A803,'Snakeden MR'!$J$4:$J$3028,0),1),"-"),"@")))</f>
        <v>-</v>
      </c>
      <c r="E803" s="147" t="str">
        <f>TRIM(CLEAN(TEXT(IFERROR(INDEX('Snakeden MR'!$P$4:$Q$3028,MATCH($A803,'Snakeden MR'!$Q$4:$Q$3028,0),1),"-"),"@")))</f>
        <v>-</v>
      </c>
      <c r="F803" s="147" t="str">
        <f>TRIM(CLEAN(TEXT(IFERROR(INDEX('Snakeden MR'!$W$4:$X$3028,MATCH($A803,'Snakeden MR'!$X$4:$X$3028,0),1),"-"),"@")))</f>
        <v>-</v>
      </c>
      <c r="G803" s="159" t="str">
        <f t="shared" si="24"/>
        <v>Not Found</v>
      </c>
      <c r="H803" t="str" cm="1">
        <f t="array" ref="H803">IF(SUMPRODUCT((TRIM(C803:F803)&lt;&gt;"-")*1)=0,
    "No Data",
    IF(COUNTIF(C803:F803,INDEX(_xlfn._xlws.FILTER(C803:F803,TRIM(C803:F803)&lt;&gt;"-"),1))=SUMPRODUCT((TRIM(C803:F803)&lt;&gt;"-")*1),
    "No Change",
    "Change"))</f>
        <v>No Data</v>
      </c>
      <c r="I803" s="159"/>
      <c r="J803"/>
      <c r="K803" s="163"/>
      <c r="L803" s="147" t="str">
        <f>TRIM(CLEAN(TEXT(IFERROR(INDEX('Glade MR'!$B$4:$C$3000,MATCH($A803,'Glade MR'!$C$4:$C$3000,0),1),"-"),"@")))</f>
        <v>-</v>
      </c>
      <c r="M803" s="147" t="str">
        <f>TRIM(CLEAN(TEXT(IFERROR(INDEX('Glade MR'!$I$4:$J$3000,MATCH($A803,'Glade MR'!$J$4:$J$3000,0),1),"-"),"@")))</f>
        <v>-</v>
      </c>
      <c r="N803" s="147" t="str">
        <f>TRIM(CLEAN(TEXT(IFERROR(INDEX('Glade MR'!$P$4:$Q$3000,MATCH($A803,'Glade MR'!$Q$4:$Q$3000,0),1),"-"),"@")))</f>
        <v>-</v>
      </c>
      <c r="O803" s="147" t="str">
        <f>TRIM(CLEAN(TEXT(IFERROR(INDEX('Glade MR'!$W$4:$X$3000,MATCH($A803,'Glade MR'!$X$4:$X$3000,0),1),"-"),"@")))</f>
        <v>-</v>
      </c>
      <c r="P803" s="159" t="str">
        <f t="shared" si="25"/>
        <v>Not Found</v>
      </c>
      <c r="Q803" t="str" cm="1">
        <f t="array" ref="Q803">IF(SUMPRODUCT((TRIM(L803:O803)&lt;&gt;"-")*1)=0,
    "No Data",
    IF(COUNTIF(L803:O803,INDEX(_xlfn._xlws.FILTER(L803:O803,TRIM(L803:O803)&lt;&gt;"-"),1))=SUMPRODUCT((TRIM(L803:O803)&lt;&gt;"-")*1),
    "No Change",
    "Change"))</f>
        <v>No Data</v>
      </c>
      <c r="R803" s="159"/>
      <c r="S803" s="111"/>
    </row>
    <row r="804" spans="1:19" x14ac:dyDescent="0.3">
      <c r="A804" t="s">
        <v>1735</v>
      </c>
      <c r="B804" t="s">
        <v>1137</v>
      </c>
      <c r="C804" s="160" t="str">
        <f>TRIM(CLEAN(TEXT(IFERROR(INDEX('Snakeden MR'!$B$4:$C$3028,MATCH($A804,'Snakeden MR'!$C$4:$C$3028,0),1),"-"),"@")))</f>
        <v>-</v>
      </c>
      <c r="D804" s="147" t="str">
        <f>TRIM(CLEAN(TEXT(IFERROR(INDEX('Snakeden MR'!$I$4:$J$3028,MATCH($A804,'Snakeden MR'!$J$4:$J$3028,0),1),"-"),"@")))</f>
        <v>-</v>
      </c>
      <c r="E804" s="147" t="str">
        <f>TRIM(CLEAN(TEXT(IFERROR(INDEX('Snakeden MR'!$P$4:$Q$3028,MATCH($A804,'Snakeden MR'!$Q$4:$Q$3028,0),1),"-"),"@")))</f>
        <v>-</v>
      </c>
      <c r="F804" s="147" t="str">
        <f>TRIM(CLEAN(TEXT(IFERROR(INDEX('Snakeden MR'!$W$4:$X$3028,MATCH($A804,'Snakeden MR'!$X$4:$X$3028,0),1),"-"),"@")))</f>
        <v>-</v>
      </c>
      <c r="G804" s="159" t="str">
        <f t="shared" si="24"/>
        <v>Not Found</v>
      </c>
      <c r="H804" t="str" cm="1">
        <f t="array" ref="H804">IF(SUMPRODUCT((TRIM(C804:F804)&lt;&gt;"-")*1)=0,
    "No Data",
    IF(COUNTIF(C804:F804,INDEX(_xlfn._xlws.FILTER(C804:F804,TRIM(C804:F804)&lt;&gt;"-"),1))=SUMPRODUCT((TRIM(C804:F804)&lt;&gt;"-")*1),
    "No Change",
    "Change"))</f>
        <v>No Data</v>
      </c>
      <c r="I804" s="159"/>
      <c r="J804"/>
      <c r="K804" s="163"/>
      <c r="L804" s="147" t="str">
        <f>TRIM(CLEAN(TEXT(IFERROR(INDEX('Glade MR'!$B$4:$C$3000,MATCH($A804,'Glade MR'!$C$4:$C$3000,0),1),"-"),"@")))</f>
        <v>-</v>
      </c>
      <c r="M804" s="147" t="str">
        <f>TRIM(CLEAN(TEXT(IFERROR(INDEX('Glade MR'!$I$4:$J$3000,MATCH($A804,'Glade MR'!$J$4:$J$3000,0),1),"-"),"@")))</f>
        <v>-</v>
      </c>
      <c r="N804" s="147" t="str">
        <f>TRIM(CLEAN(TEXT(IFERROR(INDEX('Glade MR'!$P$4:$Q$3000,MATCH($A804,'Glade MR'!$Q$4:$Q$3000,0),1),"-"),"@")))</f>
        <v>-</v>
      </c>
      <c r="O804" s="147" t="str">
        <f>TRIM(CLEAN(TEXT(IFERROR(INDEX('Glade MR'!$W$4:$X$3000,MATCH($A804,'Glade MR'!$X$4:$X$3000,0),1),"-"),"@")))</f>
        <v>-</v>
      </c>
      <c r="P804" s="159" t="str">
        <f t="shared" si="25"/>
        <v>Not Found</v>
      </c>
      <c r="Q804" t="str" cm="1">
        <f t="array" ref="Q804">IF(SUMPRODUCT((TRIM(L804:O804)&lt;&gt;"-")*1)=0,
    "No Data",
    IF(COUNTIF(L804:O804,INDEX(_xlfn._xlws.FILTER(L804:O804,TRIM(L804:O804)&lt;&gt;"-"),1))=SUMPRODUCT((TRIM(L804:O804)&lt;&gt;"-")*1),
    "No Change",
    "Change"))</f>
        <v>No Data</v>
      </c>
      <c r="R804" s="159"/>
      <c r="S804" s="111"/>
    </row>
    <row r="805" spans="1:19" x14ac:dyDescent="0.3">
      <c r="A805" t="s">
        <v>256</v>
      </c>
      <c r="B805" t="s">
        <v>1145</v>
      </c>
      <c r="C805" s="160" t="str">
        <f>TRIM(CLEAN(TEXT(IFERROR(INDEX('Snakeden MR'!$B$4:$C$3028,MATCH($A805,'Snakeden MR'!$C$4:$C$3028,0),1),"-"),"@")))</f>
        <v>-</v>
      </c>
      <c r="D805" s="147" t="str">
        <f>TRIM(CLEAN(TEXT(IFERROR(INDEX('Snakeden MR'!$I$4:$J$3028,MATCH($A805,'Snakeden MR'!$J$4:$J$3028,0),1),"-"),"@")))</f>
        <v>Pool 6</v>
      </c>
      <c r="E805" s="147" t="str">
        <f>TRIM(CLEAN(TEXT(IFERROR(INDEX('Snakeden MR'!$P$4:$Q$3028,MATCH($A805,'Snakeden MR'!$Q$4:$Q$3028,0),1),"-"),"@")))</f>
        <v>-</v>
      </c>
      <c r="F805" s="147" t="str">
        <f>TRIM(CLEAN(TEXT(IFERROR(INDEX('Snakeden MR'!$W$4:$X$3028,MATCH($A805,'Snakeden MR'!$X$4:$X$3028,0),1),"-"),"@")))</f>
        <v>-</v>
      </c>
      <c r="G805" s="159" t="str">
        <f t="shared" si="24"/>
        <v>Found</v>
      </c>
      <c r="H805" t="str" cm="1">
        <f t="array" ref="H805">IF(SUMPRODUCT((TRIM(C805:F805)&lt;&gt;"-")*1)=0,
    "No Data",
    IF(COUNTIF(C805:F805,INDEX(_xlfn._xlws.FILTER(C805:F805,TRIM(C805:F805)&lt;&gt;"-"),1))=SUMPRODUCT((TRIM(C805:F805)&lt;&gt;"-")*1),
    "No Change",
    "Change"))</f>
        <v>No Change</v>
      </c>
      <c r="I805" s="159"/>
      <c r="J805"/>
      <c r="K805" s="163"/>
      <c r="L805" s="147" t="str">
        <f>TRIM(CLEAN(TEXT(IFERROR(INDEX('Glade MR'!$B$4:$C$3000,MATCH($A805,'Glade MR'!$C$4:$C$3000,0),1),"-"),"@")))</f>
        <v>-</v>
      </c>
      <c r="M805" s="147" t="str">
        <f>TRIM(CLEAN(TEXT(IFERROR(INDEX('Glade MR'!$I$4:$J$3000,MATCH($A805,'Glade MR'!$J$4:$J$3000,0),1),"-"),"@")))</f>
        <v>-</v>
      </c>
      <c r="N805" s="147" t="str">
        <f>TRIM(CLEAN(TEXT(IFERROR(INDEX('Glade MR'!$P$4:$Q$3000,MATCH($A805,'Glade MR'!$Q$4:$Q$3000,0),1),"-"),"@")))</f>
        <v>-</v>
      </c>
      <c r="O805" s="147" t="str">
        <f>TRIM(CLEAN(TEXT(IFERROR(INDEX('Glade MR'!$W$4:$X$3000,MATCH($A805,'Glade MR'!$X$4:$X$3000,0),1),"-"),"@")))</f>
        <v>-</v>
      </c>
      <c r="P805" s="159" t="str">
        <f t="shared" si="25"/>
        <v>Not Found</v>
      </c>
      <c r="Q805" t="str" cm="1">
        <f t="array" ref="Q805">IF(SUMPRODUCT((TRIM(L805:O805)&lt;&gt;"-")*1)=0,
    "No Data",
    IF(COUNTIF(L805:O805,INDEX(_xlfn._xlws.FILTER(L805:O805,TRIM(L805:O805)&lt;&gt;"-"),1))=SUMPRODUCT((TRIM(L805:O805)&lt;&gt;"-")*1),
    "No Change",
    "Change"))</f>
        <v>No Data</v>
      </c>
      <c r="R805" s="159"/>
      <c r="S805" s="111"/>
    </row>
    <row r="806" spans="1:19" x14ac:dyDescent="0.3">
      <c r="A806" t="s">
        <v>1736</v>
      </c>
      <c r="B806" t="s">
        <v>1145</v>
      </c>
      <c r="C806" s="160" t="str">
        <f>TRIM(CLEAN(TEXT(IFERROR(INDEX('Snakeden MR'!$B$4:$C$3028,MATCH($A806,'Snakeden MR'!$C$4:$C$3028,0),1),"-"),"@")))</f>
        <v>-</v>
      </c>
      <c r="D806" s="147" t="str">
        <f>TRIM(CLEAN(TEXT(IFERROR(INDEX('Snakeden MR'!$I$4:$J$3028,MATCH($A806,'Snakeden MR'!$J$4:$J$3028,0),1),"-"),"@")))</f>
        <v>-</v>
      </c>
      <c r="E806" s="147" t="str">
        <f>TRIM(CLEAN(TEXT(IFERROR(INDEX('Snakeden MR'!$P$4:$Q$3028,MATCH($A806,'Snakeden MR'!$Q$4:$Q$3028,0),1),"-"),"@")))</f>
        <v>-</v>
      </c>
      <c r="F806" s="147" t="str">
        <f>TRIM(CLEAN(TEXT(IFERROR(INDEX('Snakeden MR'!$W$4:$X$3028,MATCH($A806,'Snakeden MR'!$X$4:$X$3028,0),1),"-"),"@")))</f>
        <v>-</v>
      </c>
      <c r="G806" s="159" t="str">
        <f t="shared" si="24"/>
        <v>Not Found</v>
      </c>
      <c r="H806" t="str" cm="1">
        <f t="array" ref="H806">IF(SUMPRODUCT((TRIM(C806:F806)&lt;&gt;"-")*1)=0,
    "No Data",
    IF(COUNTIF(C806:F806,INDEX(_xlfn._xlws.FILTER(C806:F806,TRIM(C806:F806)&lt;&gt;"-"),1))=SUMPRODUCT((TRIM(C806:F806)&lt;&gt;"-")*1),
    "No Change",
    "Change"))</f>
        <v>No Data</v>
      </c>
      <c r="I806" s="159"/>
      <c r="J806"/>
      <c r="K806" s="163"/>
      <c r="L806" s="147" t="str">
        <f>TRIM(CLEAN(TEXT(IFERROR(INDEX('Glade MR'!$B$4:$C$3000,MATCH($A806,'Glade MR'!$C$4:$C$3000,0),1),"-"),"@")))</f>
        <v>-</v>
      </c>
      <c r="M806" s="147" t="str">
        <f>TRIM(CLEAN(TEXT(IFERROR(INDEX('Glade MR'!$I$4:$J$3000,MATCH($A806,'Glade MR'!$J$4:$J$3000,0),1),"-"),"@")))</f>
        <v>-</v>
      </c>
      <c r="N806" s="147" t="str">
        <f>TRIM(CLEAN(TEXT(IFERROR(INDEX('Glade MR'!$P$4:$Q$3000,MATCH($A806,'Glade MR'!$Q$4:$Q$3000,0),1),"-"),"@")))</f>
        <v>-</v>
      </c>
      <c r="O806" s="147" t="str">
        <f>TRIM(CLEAN(TEXT(IFERROR(INDEX('Glade MR'!$W$4:$X$3000,MATCH($A806,'Glade MR'!$X$4:$X$3000,0),1),"-"),"@")))</f>
        <v>-</v>
      </c>
      <c r="P806" s="159" t="str">
        <f t="shared" si="25"/>
        <v>Not Found</v>
      </c>
      <c r="Q806" t="str" cm="1">
        <f t="array" ref="Q806">IF(SUMPRODUCT((TRIM(L806:O806)&lt;&gt;"-")*1)=0,
    "No Data",
    IF(COUNTIF(L806:O806,INDEX(_xlfn._xlws.FILTER(L806:O806,TRIM(L806:O806)&lt;&gt;"-"),1))=SUMPRODUCT((TRIM(L806:O806)&lt;&gt;"-")*1),
    "No Change",
    "Change"))</f>
        <v>No Data</v>
      </c>
      <c r="R806" s="159"/>
      <c r="S806" s="111"/>
    </row>
    <row r="807" spans="1:19" x14ac:dyDescent="0.3">
      <c r="A807" t="s">
        <v>1737</v>
      </c>
      <c r="B807" t="s">
        <v>1145</v>
      </c>
      <c r="C807" s="160" t="str">
        <f>TRIM(CLEAN(TEXT(IFERROR(INDEX('Snakeden MR'!$B$4:$C$3028,MATCH($A807,'Snakeden MR'!$C$4:$C$3028,0),1),"-"),"@")))</f>
        <v>-</v>
      </c>
      <c r="D807" s="147" t="str">
        <f>TRIM(CLEAN(TEXT(IFERROR(INDEX('Snakeden MR'!$I$4:$J$3028,MATCH($A807,'Snakeden MR'!$J$4:$J$3028,0),1),"-"),"@")))</f>
        <v>-</v>
      </c>
      <c r="E807" s="147" t="str">
        <f>TRIM(CLEAN(TEXT(IFERROR(INDEX('Snakeden MR'!$P$4:$Q$3028,MATCH($A807,'Snakeden MR'!$Q$4:$Q$3028,0),1),"-"),"@")))</f>
        <v>-</v>
      </c>
      <c r="F807" s="147" t="str">
        <f>TRIM(CLEAN(TEXT(IFERROR(INDEX('Snakeden MR'!$W$4:$X$3028,MATCH($A807,'Snakeden MR'!$X$4:$X$3028,0),1),"-"),"@")))</f>
        <v>-</v>
      </c>
      <c r="G807" s="159" t="str">
        <f t="shared" si="24"/>
        <v>Not Found</v>
      </c>
      <c r="H807" t="str" cm="1">
        <f t="array" ref="H807">IF(SUMPRODUCT((TRIM(C807:F807)&lt;&gt;"-")*1)=0,
    "No Data",
    IF(COUNTIF(C807:F807,INDEX(_xlfn._xlws.FILTER(C807:F807,TRIM(C807:F807)&lt;&gt;"-"),1))=SUMPRODUCT((TRIM(C807:F807)&lt;&gt;"-")*1),
    "No Change",
    "Change"))</f>
        <v>No Data</v>
      </c>
      <c r="I807" s="159"/>
      <c r="J807"/>
      <c r="K807" s="163"/>
      <c r="L807" s="147" t="str">
        <f>TRIM(CLEAN(TEXT(IFERROR(INDEX('Glade MR'!$B$4:$C$3000,MATCH($A807,'Glade MR'!$C$4:$C$3000,0),1),"-"),"@")))</f>
        <v>-</v>
      </c>
      <c r="M807" s="147" t="str">
        <f>TRIM(CLEAN(TEXT(IFERROR(INDEX('Glade MR'!$I$4:$J$3000,MATCH($A807,'Glade MR'!$J$4:$J$3000,0),1),"-"),"@")))</f>
        <v>-</v>
      </c>
      <c r="N807" s="147" t="str">
        <f>TRIM(CLEAN(TEXT(IFERROR(INDEX('Glade MR'!$P$4:$Q$3000,MATCH($A807,'Glade MR'!$Q$4:$Q$3000,0),1),"-"),"@")))</f>
        <v>-</v>
      </c>
      <c r="O807" s="147" t="str">
        <f>TRIM(CLEAN(TEXT(IFERROR(INDEX('Glade MR'!$W$4:$X$3000,MATCH($A807,'Glade MR'!$X$4:$X$3000,0),1),"-"),"@")))</f>
        <v>-</v>
      </c>
      <c r="P807" s="159" t="str">
        <f t="shared" si="25"/>
        <v>Not Found</v>
      </c>
      <c r="Q807" t="str" cm="1">
        <f t="array" ref="Q807">IF(SUMPRODUCT((TRIM(L807:O807)&lt;&gt;"-")*1)=0,
    "No Data",
    IF(COUNTIF(L807:O807,INDEX(_xlfn._xlws.FILTER(L807:O807,TRIM(L807:O807)&lt;&gt;"-"),1))=SUMPRODUCT((TRIM(L807:O807)&lt;&gt;"-")*1),
    "No Change",
    "Change"))</f>
        <v>No Data</v>
      </c>
      <c r="R807" s="159"/>
      <c r="S807" s="111"/>
    </row>
    <row r="808" spans="1:19" x14ac:dyDescent="0.3">
      <c r="A808" t="s">
        <v>1738</v>
      </c>
      <c r="B808" t="s">
        <v>1145</v>
      </c>
      <c r="C808" s="160" t="str">
        <f>TRIM(CLEAN(TEXT(IFERROR(INDEX('Snakeden MR'!$B$4:$C$3028,MATCH($A808,'Snakeden MR'!$C$4:$C$3028,0),1),"-"),"@")))</f>
        <v>-</v>
      </c>
      <c r="D808" s="147" t="str">
        <f>TRIM(CLEAN(TEXT(IFERROR(INDEX('Snakeden MR'!$I$4:$J$3028,MATCH($A808,'Snakeden MR'!$J$4:$J$3028,0),1),"-"),"@")))</f>
        <v>-</v>
      </c>
      <c r="E808" s="147" t="str">
        <f>TRIM(CLEAN(TEXT(IFERROR(INDEX('Snakeden MR'!$P$4:$Q$3028,MATCH($A808,'Snakeden MR'!$Q$4:$Q$3028,0),1),"-"),"@")))</f>
        <v>-</v>
      </c>
      <c r="F808" s="147" t="str">
        <f>TRIM(CLEAN(TEXT(IFERROR(INDEX('Snakeden MR'!$W$4:$X$3028,MATCH($A808,'Snakeden MR'!$X$4:$X$3028,0),1),"-"),"@")))</f>
        <v>-</v>
      </c>
      <c r="G808" s="159" t="str">
        <f t="shared" si="24"/>
        <v>Not Found</v>
      </c>
      <c r="H808" t="str" cm="1">
        <f t="array" ref="H808">IF(SUMPRODUCT((TRIM(C808:F808)&lt;&gt;"-")*1)=0,
    "No Data",
    IF(COUNTIF(C808:F808,INDEX(_xlfn._xlws.FILTER(C808:F808,TRIM(C808:F808)&lt;&gt;"-"),1))=SUMPRODUCT((TRIM(C808:F808)&lt;&gt;"-")*1),
    "No Change",
    "Change"))</f>
        <v>No Data</v>
      </c>
      <c r="I808" s="159"/>
      <c r="J808"/>
      <c r="K808" s="163"/>
      <c r="L808" s="147" t="str">
        <f>TRIM(CLEAN(TEXT(IFERROR(INDEX('Glade MR'!$B$4:$C$3000,MATCH($A808,'Glade MR'!$C$4:$C$3000,0),1),"-"),"@")))</f>
        <v>-</v>
      </c>
      <c r="M808" s="147" t="str">
        <f>TRIM(CLEAN(TEXT(IFERROR(INDEX('Glade MR'!$I$4:$J$3000,MATCH($A808,'Glade MR'!$J$4:$J$3000,0),1),"-"),"@")))</f>
        <v>-</v>
      </c>
      <c r="N808" s="147" t="str">
        <f>TRIM(CLEAN(TEXT(IFERROR(INDEX('Glade MR'!$P$4:$Q$3000,MATCH($A808,'Glade MR'!$Q$4:$Q$3000,0),1),"-"),"@")))</f>
        <v>-</v>
      </c>
      <c r="O808" s="147" t="str">
        <f>TRIM(CLEAN(TEXT(IFERROR(INDEX('Glade MR'!$W$4:$X$3000,MATCH($A808,'Glade MR'!$X$4:$X$3000,0),1),"-"),"@")))</f>
        <v>-</v>
      </c>
      <c r="P808" s="159" t="str">
        <f t="shared" si="25"/>
        <v>Not Found</v>
      </c>
      <c r="Q808" t="str" cm="1">
        <f t="array" ref="Q808">IF(SUMPRODUCT((TRIM(L808:O808)&lt;&gt;"-")*1)=0,
    "No Data",
    IF(COUNTIF(L808:O808,INDEX(_xlfn._xlws.FILTER(L808:O808,TRIM(L808:O808)&lt;&gt;"-"),1))=SUMPRODUCT((TRIM(L808:O808)&lt;&gt;"-")*1),
    "No Change",
    "Change"))</f>
        <v>No Data</v>
      </c>
      <c r="R808" s="159"/>
      <c r="S808" s="111"/>
    </row>
    <row r="809" spans="1:19" x14ac:dyDescent="0.3">
      <c r="A809" t="s">
        <v>1739</v>
      </c>
      <c r="B809" t="s">
        <v>1145</v>
      </c>
      <c r="C809" s="160" t="str">
        <f>TRIM(CLEAN(TEXT(IFERROR(INDEX('Snakeden MR'!$B$4:$C$3028,MATCH($A809,'Snakeden MR'!$C$4:$C$3028,0),1),"-"),"@")))</f>
        <v>-</v>
      </c>
      <c r="D809" s="147" t="str">
        <f>TRIM(CLEAN(TEXT(IFERROR(INDEX('Snakeden MR'!$I$4:$J$3028,MATCH($A809,'Snakeden MR'!$J$4:$J$3028,0),1),"-"),"@")))</f>
        <v>-</v>
      </c>
      <c r="E809" s="147" t="str">
        <f>TRIM(CLEAN(TEXT(IFERROR(INDEX('Snakeden MR'!$P$4:$Q$3028,MATCH($A809,'Snakeden MR'!$Q$4:$Q$3028,0),1),"-"),"@")))</f>
        <v>-</v>
      </c>
      <c r="F809" s="147" t="str">
        <f>TRIM(CLEAN(TEXT(IFERROR(INDEX('Snakeden MR'!$W$4:$X$3028,MATCH($A809,'Snakeden MR'!$X$4:$X$3028,0),1),"-"),"@")))</f>
        <v>-</v>
      </c>
      <c r="G809" s="159" t="str">
        <f t="shared" si="24"/>
        <v>Not Found</v>
      </c>
      <c r="H809" t="str" cm="1">
        <f t="array" ref="H809">IF(SUMPRODUCT((TRIM(C809:F809)&lt;&gt;"-")*1)=0,
    "No Data",
    IF(COUNTIF(C809:F809,INDEX(_xlfn._xlws.FILTER(C809:F809,TRIM(C809:F809)&lt;&gt;"-"),1))=SUMPRODUCT((TRIM(C809:F809)&lt;&gt;"-")*1),
    "No Change",
    "Change"))</f>
        <v>No Data</v>
      </c>
      <c r="I809" s="159"/>
      <c r="J809"/>
      <c r="K809" s="163"/>
      <c r="L809" s="147" t="str">
        <f>TRIM(CLEAN(TEXT(IFERROR(INDEX('Glade MR'!$B$4:$C$3000,MATCH($A809,'Glade MR'!$C$4:$C$3000,0),1),"-"),"@")))</f>
        <v>-</v>
      </c>
      <c r="M809" s="147" t="str">
        <f>TRIM(CLEAN(TEXT(IFERROR(INDEX('Glade MR'!$I$4:$J$3000,MATCH($A809,'Glade MR'!$J$4:$J$3000,0),1),"-"),"@")))</f>
        <v>-</v>
      </c>
      <c r="N809" s="147" t="str">
        <f>TRIM(CLEAN(TEXT(IFERROR(INDEX('Glade MR'!$P$4:$Q$3000,MATCH($A809,'Glade MR'!$Q$4:$Q$3000,0),1),"-"),"@")))</f>
        <v>-</v>
      </c>
      <c r="O809" s="147" t="str">
        <f>TRIM(CLEAN(TEXT(IFERROR(INDEX('Glade MR'!$W$4:$X$3000,MATCH($A809,'Glade MR'!$X$4:$X$3000,0),1),"-"),"@")))</f>
        <v>-</v>
      </c>
      <c r="P809" s="159" t="str">
        <f t="shared" si="25"/>
        <v>Not Found</v>
      </c>
      <c r="Q809" t="str" cm="1">
        <f t="array" ref="Q809">IF(SUMPRODUCT((TRIM(L809:O809)&lt;&gt;"-")*1)=0,
    "No Data",
    IF(COUNTIF(L809:O809,INDEX(_xlfn._xlws.FILTER(L809:O809,TRIM(L809:O809)&lt;&gt;"-"),1))=SUMPRODUCT((TRIM(L809:O809)&lt;&gt;"-")*1),
    "No Change",
    "Change"))</f>
        <v>No Data</v>
      </c>
      <c r="R809" s="159"/>
      <c r="S809" s="111"/>
    </row>
    <row r="810" spans="1:19" x14ac:dyDescent="0.3">
      <c r="A810" t="s">
        <v>1740</v>
      </c>
      <c r="B810" t="s">
        <v>1137</v>
      </c>
      <c r="C810" s="160" t="str">
        <f>TRIM(CLEAN(TEXT(IFERROR(INDEX('Snakeden MR'!$B$4:$C$3028,MATCH($A810,'Snakeden MR'!$C$4:$C$3028,0),1),"-"),"@")))</f>
        <v>-</v>
      </c>
      <c r="D810" s="147" t="str">
        <f>TRIM(CLEAN(TEXT(IFERROR(INDEX('Snakeden MR'!$I$4:$J$3028,MATCH($A810,'Snakeden MR'!$J$4:$J$3028,0),1),"-"),"@")))</f>
        <v>-</v>
      </c>
      <c r="E810" s="147" t="str">
        <f>TRIM(CLEAN(TEXT(IFERROR(INDEX('Snakeden MR'!$P$4:$Q$3028,MATCH($A810,'Snakeden MR'!$Q$4:$Q$3028,0),1),"-"),"@")))</f>
        <v>-</v>
      </c>
      <c r="F810" s="147" t="str">
        <f>TRIM(CLEAN(TEXT(IFERROR(INDEX('Snakeden MR'!$W$4:$X$3028,MATCH($A810,'Snakeden MR'!$X$4:$X$3028,0),1),"-"),"@")))</f>
        <v>-</v>
      </c>
      <c r="G810" s="159" t="str">
        <f t="shared" si="24"/>
        <v>Not Found</v>
      </c>
      <c r="H810" t="str" cm="1">
        <f t="array" ref="H810">IF(SUMPRODUCT((TRIM(C810:F810)&lt;&gt;"-")*1)=0,
    "No Data",
    IF(COUNTIF(C810:F810,INDEX(_xlfn._xlws.FILTER(C810:F810,TRIM(C810:F810)&lt;&gt;"-"),1))=SUMPRODUCT((TRIM(C810:F810)&lt;&gt;"-")*1),
    "No Change",
    "Change"))</f>
        <v>No Data</v>
      </c>
      <c r="I810" s="159"/>
      <c r="J810"/>
      <c r="K810" s="163"/>
      <c r="L810" s="147" t="str">
        <f>TRIM(CLEAN(TEXT(IFERROR(INDEX('Glade MR'!$B$4:$C$3000,MATCH($A810,'Glade MR'!$C$4:$C$3000,0),1),"-"),"@")))</f>
        <v>-</v>
      </c>
      <c r="M810" s="147" t="str">
        <f>TRIM(CLEAN(TEXT(IFERROR(INDEX('Glade MR'!$I$4:$J$3000,MATCH($A810,'Glade MR'!$J$4:$J$3000,0),1),"-"),"@")))</f>
        <v>-</v>
      </c>
      <c r="N810" s="147" t="str">
        <f>TRIM(CLEAN(TEXT(IFERROR(INDEX('Glade MR'!$P$4:$Q$3000,MATCH($A810,'Glade MR'!$Q$4:$Q$3000,0),1),"-"),"@")))</f>
        <v>-</v>
      </c>
      <c r="O810" s="147" t="str">
        <f>TRIM(CLEAN(TEXT(IFERROR(INDEX('Glade MR'!$W$4:$X$3000,MATCH($A810,'Glade MR'!$X$4:$X$3000,0),1),"-"),"@")))</f>
        <v>-</v>
      </c>
      <c r="P810" s="159" t="str">
        <f t="shared" si="25"/>
        <v>Not Found</v>
      </c>
      <c r="Q810" t="str" cm="1">
        <f t="array" ref="Q810">IF(SUMPRODUCT((TRIM(L810:O810)&lt;&gt;"-")*1)=0,
    "No Data",
    IF(COUNTIF(L810:O810,INDEX(_xlfn._xlws.FILTER(L810:O810,TRIM(L810:O810)&lt;&gt;"-"),1))=SUMPRODUCT((TRIM(L810:O810)&lt;&gt;"-")*1),
    "No Change",
    "Change"))</f>
        <v>No Data</v>
      </c>
      <c r="R810" s="159"/>
      <c r="S810" s="111"/>
    </row>
    <row r="811" spans="1:19" x14ac:dyDescent="0.3">
      <c r="A811" t="s">
        <v>1741</v>
      </c>
      <c r="B811" t="s">
        <v>1145</v>
      </c>
      <c r="C811" s="160" t="str">
        <f>TRIM(CLEAN(TEXT(IFERROR(INDEX('Snakeden MR'!$B$4:$C$3028,MATCH($A811,'Snakeden MR'!$C$4:$C$3028,0),1),"-"),"@")))</f>
        <v>-</v>
      </c>
      <c r="D811" s="147" t="str">
        <f>TRIM(CLEAN(TEXT(IFERROR(INDEX('Snakeden MR'!$I$4:$J$3028,MATCH($A811,'Snakeden MR'!$J$4:$J$3028,0),1),"-"),"@")))</f>
        <v>-</v>
      </c>
      <c r="E811" s="147" t="str">
        <f>TRIM(CLEAN(TEXT(IFERROR(INDEX('Snakeden MR'!$P$4:$Q$3028,MATCH($A811,'Snakeden MR'!$Q$4:$Q$3028,0),1),"-"),"@")))</f>
        <v>-</v>
      </c>
      <c r="F811" s="147" t="str">
        <f>TRIM(CLEAN(TEXT(IFERROR(INDEX('Snakeden MR'!$W$4:$X$3028,MATCH($A811,'Snakeden MR'!$X$4:$X$3028,0),1),"-"),"@")))</f>
        <v>-</v>
      </c>
      <c r="G811" s="159" t="str">
        <f t="shared" si="24"/>
        <v>Not Found</v>
      </c>
      <c r="H811" t="str" cm="1">
        <f t="array" ref="H811">IF(SUMPRODUCT((TRIM(C811:F811)&lt;&gt;"-")*1)=0,
    "No Data",
    IF(COUNTIF(C811:F811,INDEX(_xlfn._xlws.FILTER(C811:F811,TRIM(C811:F811)&lt;&gt;"-"),1))=SUMPRODUCT((TRIM(C811:F811)&lt;&gt;"-")*1),
    "No Change",
    "Change"))</f>
        <v>No Data</v>
      </c>
      <c r="I811" s="159"/>
      <c r="J811"/>
      <c r="K811" s="163"/>
      <c r="L811" s="147" t="str">
        <f>TRIM(CLEAN(TEXT(IFERROR(INDEX('Glade MR'!$B$4:$C$3000,MATCH($A811,'Glade MR'!$C$4:$C$3000,0),1),"-"),"@")))</f>
        <v>-</v>
      </c>
      <c r="M811" s="147" t="str">
        <f>TRIM(CLEAN(TEXT(IFERROR(INDEX('Glade MR'!$I$4:$J$3000,MATCH($A811,'Glade MR'!$J$4:$J$3000,0),1),"-"),"@")))</f>
        <v>-</v>
      </c>
      <c r="N811" s="147" t="str">
        <f>TRIM(CLEAN(TEXT(IFERROR(INDEX('Glade MR'!$P$4:$Q$3000,MATCH($A811,'Glade MR'!$Q$4:$Q$3000,0),1),"-"),"@")))</f>
        <v>-</v>
      </c>
      <c r="O811" s="147" t="str">
        <f>TRIM(CLEAN(TEXT(IFERROR(INDEX('Glade MR'!$W$4:$X$3000,MATCH($A811,'Glade MR'!$X$4:$X$3000,0),1),"-"),"@")))</f>
        <v>-</v>
      </c>
      <c r="P811" s="159" t="str">
        <f t="shared" si="25"/>
        <v>Not Found</v>
      </c>
      <c r="Q811" t="str" cm="1">
        <f t="array" ref="Q811">IF(SUMPRODUCT((TRIM(L811:O811)&lt;&gt;"-")*1)=0,
    "No Data",
    IF(COUNTIF(L811:O811,INDEX(_xlfn._xlws.FILTER(L811:O811,TRIM(L811:O811)&lt;&gt;"-"),1))=SUMPRODUCT((TRIM(L811:O811)&lt;&gt;"-")*1),
    "No Change",
    "Change"))</f>
        <v>No Data</v>
      </c>
      <c r="R811" s="159"/>
      <c r="S811" s="111"/>
    </row>
    <row r="812" spans="1:19" x14ac:dyDescent="0.3">
      <c r="A812" t="s">
        <v>1742</v>
      </c>
      <c r="B812" t="s">
        <v>1137</v>
      </c>
      <c r="C812" s="160" t="str">
        <f>TRIM(CLEAN(TEXT(IFERROR(INDEX('Snakeden MR'!$B$4:$C$3028,MATCH($A812,'Snakeden MR'!$C$4:$C$3028,0),1),"-"),"@")))</f>
        <v>-</v>
      </c>
      <c r="D812" s="147" t="str">
        <f>TRIM(CLEAN(TEXT(IFERROR(INDEX('Snakeden MR'!$I$4:$J$3028,MATCH($A812,'Snakeden MR'!$J$4:$J$3028,0),1),"-"),"@")))</f>
        <v>-</v>
      </c>
      <c r="E812" s="147" t="str">
        <f>TRIM(CLEAN(TEXT(IFERROR(INDEX('Snakeden MR'!$P$4:$Q$3028,MATCH($A812,'Snakeden MR'!$Q$4:$Q$3028,0),1),"-"),"@")))</f>
        <v>-</v>
      </c>
      <c r="F812" s="147" t="str">
        <f>TRIM(CLEAN(TEXT(IFERROR(INDEX('Snakeden MR'!$W$4:$X$3028,MATCH($A812,'Snakeden MR'!$X$4:$X$3028,0),1),"-"),"@")))</f>
        <v>-</v>
      </c>
      <c r="G812" s="159" t="str">
        <f t="shared" si="24"/>
        <v>Not Found</v>
      </c>
      <c r="H812" t="str" cm="1">
        <f t="array" ref="H812">IF(SUMPRODUCT((TRIM(C812:F812)&lt;&gt;"-")*1)=0,
    "No Data",
    IF(COUNTIF(C812:F812,INDEX(_xlfn._xlws.FILTER(C812:F812,TRIM(C812:F812)&lt;&gt;"-"),1))=SUMPRODUCT((TRIM(C812:F812)&lt;&gt;"-")*1),
    "No Change",
    "Change"))</f>
        <v>No Data</v>
      </c>
      <c r="I812" s="159"/>
      <c r="J812"/>
      <c r="K812" s="163"/>
      <c r="L812" s="147" t="str">
        <f>TRIM(CLEAN(TEXT(IFERROR(INDEX('Glade MR'!$B$4:$C$3000,MATCH($A812,'Glade MR'!$C$4:$C$3000,0),1),"-"),"@")))</f>
        <v>-</v>
      </c>
      <c r="M812" s="147" t="str">
        <f>TRIM(CLEAN(TEXT(IFERROR(INDEX('Glade MR'!$I$4:$J$3000,MATCH($A812,'Glade MR'!$J$4:$J$3000,0),1),"-"),"@")))</f>
        <v>-</v>
      </c>
      <c r="N812" s="147" t="str">
        <f>TRIM(CLEAN(TEXT(IFERROR(INDEX('Glade MR'!$P$4:$Q$3000,MATCH($A812,'Glade MR'!$Q$4:$Q$3000,0),1),"-"),"@")))</f>
        <v>-</v>
      </c>
      <c r="O812" s="147" t="str">
        <f>TRIM(CLEAN(TEXT(IFERROR(INDEX('Glade MR'!$W$4:$X$3000,MATCH($A812,'Glade MR'!$X$4:$X$3000,0),1),"-"),"@")))</f>
        <v>-</v>
      </c>
      <c r="P812" s="159" t="str">
        <f t="shared" si="25"/>
        <v>Not Found</v>
      </c>
      <c r="Q812" t="str" cm="1">
        <f t="array" ref="Q812">IF(SUMPRODUCT((TRIM(L812:O812)&lt;&gt;"-")*1)=0,
    "No Data",
    IF(COUNTIF(L812:O812,INDEX(_xlfn._xlws.FILTER(L812:O812,TRIM(L812:O812)&lt;&gt;"-"),1))=SUMPRODUCT((TRIM(L812:O812)&lt;&gt;"-")*1),
    "No Change",
    "Change"))</f>
        <v>No Data</v>
      </c>
      <c r="R812" s="159"/>
      <c r="S812" s="111"/>
    </row>
    <row r="813" spans="1:19" x14ac:dyDescent="0.3">
      <c r="A813" t="s">
        <v>1743</v>
      </c>
      <c r="B813" t="s">
        <v>1145</v>
      </c>
      <c r="C813" s="160" t="str">
        <f>TRIM(CLEAN(TEXT(IFERROR(INDEX('Snakeden MR'!$B$4:$C$3028,MATCH($A813,'Snakeden MR'!$C$4:$C$3028,0),1),"-"),"@")))</f>
        <v>-</v>
      </c>
      <c r="D813" s="147" t="str">
        <f>TRIM(CLEAN(TEXT(IFERROR(INDEX('Snakeden MR'!$I$4:$J$3028,MATCH($A813,'Snakeden MR'!$J$4:$J$3028,0),1),"-"),"@")))</f>
        <v>-</v>
      </c>
      <c r="E813" s="147" t="str">
        <f>TRIM(CLEAN(TEXT(IFERROR(INDEX('Snakeden MR'!$P$4:$Q$3028,MATCH($A813,'Snakeden MR'!$Q$4:$Q$3028,0),1),"-"),"@")))</f>
        <v>-</v>
      </c>
      <c r="F813" s="147" t="str">
        <f>TRIM(CLEAN(TEXT(IFERROR(INDEX('Snakeden MR'!$W$4:$X$3028,MATCH($A813,'Snakeden MR'!$X$4:$X$3028,0),1),"-"),"@")))</f>
        <v>-</v>
      </c>
      <c r="G813" s="159" t="str">
        <f t="shared" si="24"/>
        <v>Not Found</v>
      </c>
      <c r="H813" t="str" cm="1">
        <f t="array" ref="H813">IF(SUMPRODUCT((TRIM(C813:F813)&lt;&gt;"-")*1)=0,
    "No Data",
    IF(COUNTIF(C813:F813,INDEX(_xlfn._xlws.FILTER(C813:F813,TRIM(C813:F813)&lt;&gt;"-"),1))=SUMPRODUCT((TRIM(C813:F813)&lt;&gt;"-")*1),
    "No Change",
    "Change"))</f>
        <v>No Data</v>
      </c>
      <c r="I813" s="159"/>
      <c r="J813"/>
      <c r="K813" s="163"/>
      <c r="L813" s="147" t="str">
        <f>TRIM(CLEAN(TEXT(IFERROR(INDEX('Glade MR'!$B$4:$C$3000,MATCH($A813,'Glade MR'!$C$4:$C$3000,0),1),"-"),"@")))</f>
        <v>-</v>
      </c>
      <c r="M813" s="147" t="str">
        <f>TRIM(CLEAN(TEXT(IFERROR(INDEX('Glade MR'!$I$4:$J$3000,MATCH($A813,'Glade MR'!$J$4:$J$3000,0),1),"-"),"@")))</f>
        <v>-</v>
      </c>
      <c r="N813" s="147" t="str">
        <f>TRIM(CLEAN(TEXT(IFERROR(INDEX('Glade MR'!$P$4:$Q$3000,MATCH($A813,'Glade MR'!$Q$4:$Q$3000,0),1),"-"),"@")))</f>
        <v>-</v>
      </c>
      <c r="O813" s="147" t="str">
        <f>TRIM(CLEAN(TEXT(IFERROR(INDEX('Glade MR'!$W$4:$X$3000,MATCH($A813,'Glade MR'!$X$4:$X$3000,0),1),"-"),"@")))</f>
        <v>-</v>
      </c>
      <c r="P813" s="159" t="str">
        <f t="shared" si="25"/>
        <v>Not Found</v>
      </c>
      <c r="Q813" t="str" cm="1">
        <f t="array" ref="Q813">IF(SUMPRODUCT((TRIM(L813:O813)&lt;&gt;"-")*1)=0,
    "No Data",
    IF(COUNTIF(L813:O813,INDEX(_xlfn._xlws.FILTER(L813:O813,TRIM(L813:O813)&lt;&gt;"-"),1))=SUMPRODUCT((TRIM(L813:O813)&lt;&gt;"-")*1),
    "No Change",
    "Change"))</f>
        <v>No Data</v>
      </c>
      <c r="R813" s="159"/>
      <c r="S813" s="111"/>
    </row>
    <row r="814" spans="1:19" x14ac:dyDescent="0.3">
      <c r="A814" t="s">
        <v>452</v>
      </c>
      <c r="B814" t="s">
        <v>1145</v>
      </c>
      <c r="C814" s="160" t="str">
        <f>TRIM(CLEAN(TEXT(IFERROR(INDEX('Snakeden MR'!$B$4:$C$3028,MATCH($A814,'Snakeden MR'!$C$4:$C$3028,0),1),"-"),"@")))</f>
        <v>-</v>
      </c>
      <c r="D814" s="147" t="str">
        <f>TRIM(CLEAN(TEXT(IFERROR(INDEX('Snakeden MR'!$I$4:$J$3028,MATCH($A814,'Snakeden MR'!$J$4:$J$3028,0),1),"-"),"@")))</f>
        <v>-</v>
      </c>
      <c r="E814" s="147" t="str">
        <f>TRIM(CLEAN(TEXT(IFERROR(INDEX('Snakeden MR'!$P$4:$Q$3028,MATCH($A814,'Snakeden MR'!$Q$4:$Q$3028,0),1),"-"),"@")))</f>
        <v>-</v>
      </c>
      <c r="F814" s="147" t="str">
        <f>TRIM(CLEAN(TEXT(IFERROR(INDEX('Snakeden MR'!$W$4:$X$3028,MATCH($A814,'Snakeden MR'!$X$4:$X$3028,0),1),"-"),"@")))</f>
        <v>-</v>
      </c>
      <c r="G814" s="159" t="str">
        <f t="shared" si="24"/>
        <v>Not Found</v>
      </c>
      <c r="H814" t="str" cm="1">
        <f t="array" ref="H814">IF(SUMPRODUCT((TRIM(C814:F814)&lt;&gt;"-")*1)=0,
    "No Data",
    IF(COUNTIF(C814:F814,INDEX(_xlfn._xlws.FILTER(C814:F814,TRIM(C814:F814)&lt;&gt;"-"),1))=SUMPRODUCT((TRIM(C814:F814)&lt;&gt;"-")*1),
    "No Change",
    "Change"))</f>
        <v>No Data</v>
      </c>
      <c r="I814" s="159"/>
      <c r="J814"/>
      <c r="K814" s="163"/>
      <c r="L814" s="147" t="str">
        <f>TRIM(CLEAN(TEXT(IFERROR(INDEX('Glade MR'!$B$4:$C$3000,MATCH($A814,'Glade MR'!$C$4:$C$3000,0),1),"-"),"@")))</f>
        <v>-</v>
      </c>
      <c r="M814" s="147" t="str">
        <f>TRIM(CLEAN(TEXT(IFERROR(INDEX('Glade MR'!$I$4:$J$3000,MATCH($A814,'Glade MR'!$J$4:$J$3000,0),1),"-"),"@")))</f>
        <v>-</v>
      </c>
      <c r="N814" s="147" t="str">
        <f>TRIM(CLEAN(TEXT(IFERROR(INDEX('Glade MR'!$P$4:$Q$3000,MATCH($A814,'Glade MR'!$Q$4:$Q$3000,0),1),"-"),"@")))</f>
        <v>Riffle (P10 -&gt; P9)</v>
      </c>
      <c r="O814" s="147" t="str">
        <f>TRIM(CLEAN(TEXT(IFERROR(INDEX('Glade MR'!$W$4:$X$3000,MATCH($A814,'Glade MR'!$X$4:$X$3000,0),1),"-"),"@")))</f>
        <v>-</v>
      </c>
      <c r="P814" s="159" t="str">
        <f t="shared" si="25"/>
        <v>Found</v>
      </c>
      <c r="Q814" t="str" cm="1">
        <f t="array" ref="Q814">IF(SUMPRODUCT((TRIM(L814:O814)&lt;&gt;"-")*1)=0,
    "No Data",
    IF(COUNTIF(L814:O814,INDEX(_xlfn._xlws.FILTER(L814:O814,TRIM(L814:O814)&lt;&gt;"-"),1))=SUMPRODUCT((TRIM(L814:O814)&lt;&gt;"-")*1),
    "No Change",
    "Change"))</f>
        <v>No Change</v>
      </c>
      <c r="R814" s="159"/>
      <c r="S814" s="111"/>
    </row>
    <row r="815" spans="1:19" x14ac:dyDescent="0.3">
      <c r="A815" t="s">
        <v>508</v>
      </c>
      <c r="B815" t="s">
        <v>1137</v>
      </c>
      <c r="C815" s="160" t="str">
        <f>TRIM(CLEAN(TEXT(IFERROR(INDEX('Snakeden MR'!$B$4:$C$3028,MATCH($A815,'Snakeden MR'!$C$4:$C$3028,0),1),"-"),"@")))</f>
        <v>-</v>
      </c>
      <c r="D815" s="147" t="str">
        <f>TRIM(CLEAN(TEXT(IFERROR(INDEX('Snakeden MR'!$I$4:$J$3028,MATCH($A815,'Snakeden MR'!$J$4:$J$3028,0),1),"-"),"@")))</f>
        <v>-</v>
      </c>
      <c r="E815" s="147" t="str">
        <f>TRIM(CLEAN(TEXT(IFERROR(INDEX('Snakeden MR'!$P$4:$Q$3028,MATCH($A815,'Snakeden MR'!$Q$4:$Q$3028,0),1),"-"),"@")))</f>
        <v>-</v>
      </c>
      <c r="F815" s="147" t="str">
        <f>TRIM(CLEAN(TEXT(IFERROR(INDEX('Snakeden MR'!$W$4:$X$3028,MATCH($A815,'Snakeden MR'!$X$4:$X$3028,0),1),"-"),"@")))</f>
        <v>-</v>
      </c>
      <c r="G815" s="159" t="str">
        <f t="shared" si="24"/>
        <v>Not Found</v>
      </c>
      <c r="H815" t="str" cm="1">
        <f t="array" ref="H815">IF(SUMPRODUCT((TRIM(C815:F815)&lt;&gt;"-")*1)=0,
    "No Data",
    IF(COUNTIF(C815:F815,INDEX(_xlfn._xlws.FILTER(C815:F815,TRIM(C815:F815)&lt;&gt;"-"),1))=SUMPRODUCT((TRIM(C815:F815)&lt;&gt;"-")*1),
    "No Change",
    "Change"))</f>
        <v>No Data</v>
      </c>
      <c r="I815" s="159"/>
      <c r="J815"/>
      <c r="K815" s="163"/>
      <c r="L815" s="147" t="str">
        <f>TRIM(CLEAN(TEXT(IFERROR(INDEX('Glade MR'!$B$4:$C$3000,MATCH($A815,'Glade MR'!$C$4:$C$3000,0),1),"-"),"@")))</f>
        <v>Pool 10</v>
      </c>
      <c r="M815" s="147" t="str">
        <f>TRIM(CLEAN(TEXT(IFERROR(INDEX('Glade MR'!$I$4:$J$3000,MATCH($A815,'Glade MR'!$J$4:$J$3000,0),1),"-"),"@")))</f>
        <v>Pool 10</v>
      </c>
      <c r="N815" s="147" t="str">
        <f>TRIM(CLEAN(TEXT(IFERROR(INDEX('Glade MR'!$P$4:$Q$3000,MATCH($A815,'Glade MR'!$Q$4:$Q$3000,0),1),"-"),"@")))</f>
        <v>-</v>
      </c>
      <c r="O815" s="147" t="str">
        <f>TRIM(CLEAN(TEXT(IFERROR(INDEX('Glade MR'!$W$4:$X$3000,MATCH($A815,'Glade MR'!$X$4:$X$3000,0),1),"-"),"@")))</f>
        <v>-</v>
      </c>
      <c r="P815" s="159" t="str">
        <f t="shared" si="25"/>
        <v>Found</v>
      </c>
      <c r="Q815" t="str" cm="1">
        <f t="array" ref="Q815">IF(SUMPRODUCT((TRIM(L815:O815)&lt;&gt;"-")*1)=0,
    "No Data",
    IF(COUNTIF(L815:O815,INDEX(_xlfn._xlws.FILTER(L815:O815,TRIM(L815:O815)&lt;&gt;"-"),1))=SUMPRODUCT((TRIM(L815:O815)&lt;&gt;"-")*1),
    "No Change",
    "Change"))</f>
        <v>No Change</v>
      </c>
      <c r="R815" s="159"/>
      <c r="S815" s="111"/>
    </row>
    <row r="816" spans="1:19" x14ac:dyDescent="0.3">
      <c r="A816" t="s">
        <v>1744</v>
      </c>
      <c r="B816" t="s">
        <v>1145</v>
      </c>
      <c r="C816" s="160" t="str">
        <f>TRIM(CLEAN(TEXT(IFERROR(INDEX('Snakeden MR'!$B$4:$C$3028,MATCH($A816,'Snakeden MR'!$C$4:$C$3028,0),1),"-"),"@")))</f>
        <v>-</v>
      </c>
      <c r="D816" s="147" t="str">
        <f>TRIM(CLEAN(TEXT(IFERROR(INDEX('Snakeden MR'!$I$4:$J$3028,MATCH($A816,'Snakeden MR'!$J$4:$J$3028,0),1),"-"),"@")))</f>
        <v>-</v>
      </c>
      <c r="E816" s="147" t="str">
        <f>TRIM(CLEAN(TEXT(IFERROR(INDEX('Snakeden MR'!$P$4:$Q$3028,MATCH($A816,'Snakeden MR'!$Q$4:$Q$3028,0),1),"-"),"@")))</f>
        <v>-</v>
      </c>
      <c r="F816" s="147" t="str">
        <f>TRIM(CLEAN(TEXT(IFERROR(INDEX('Snakeden MR'!$W$4:$X$3028,MATCH($A816,'Snakeden MR'!$X$4:$X$3028,0),1),"-"),"@")))</f>
        <v>-</v>
      </c>
      <c r="G816" s="159" t="str">
        <f t="shared" si="24"/>
        <v>Not Found</v>
      </c>
      <c r="H816" t="str" cm="1">
        <f t="array" ref="H816">IF(SUMPRODUCT((TRIM(C816:F816)&lt;&gt;"-")*1)=0,
    "No Data",
    IF(COUNTIF(C816:F816,INDEX(_xlfn._xlws.FILTER(C816:F816,TRIM(C816:F816)&lt;&gt;"-"),1))=SUMPRODUCT((TRIM(C816:F816)&lt;&gt;"-")*1),
    "No Change",
    "Change"))</f>
        <v>No Data</v>
      </c>
      <c r="I816" s="159"/>
      <c r="J816"/>
      <c r="K816" s="163"/>
      <c r="L816" s="147" t="str">
        <f>TRIM(CLEAN(TEXT(IFERROR(INDEX('Glade MR'!$B$4:$C$3000,MATCH($A816,'Glade MR'!$C$4:$C$3000,0),1),"-"),"@")))</f>
        <v>-</v>
      </c>
      <c r="M816" s="147" t="str">
        <f>TRIM(CLEAN(TEXT(IFERROR(INDEX('Glade MR'!$I$4:$J$3000,MATCH($A816,'Glade MR'!$J$4:$J$3000,0),1),"-"),"@")))</f>
        <v>-</v>
      </c>
      <c r="N816" s="147" t="str">
        <f>TRIM(CLEAN(TEXT(IFERROR(INDEX('Glade MR'!$P$4:$Q$3000,MATCH($A816,'Glade MR'!$Q$4:$Q$3000,0),1),"-"),"@")))</f>
        <v>-</v>
      </c>
      <c r="O816" s="147" t="str">
        <f>TRIM(CLEAN(TEXT(IFERROR(INDEX('Glade MR'!$W$4:$X$3000,MATCH($A816,'Glade MR'!$X$4:$X$3000,0),1),"-"),"@")))</f>
        <v>-</v>
      </c>
      <c r="P816" s="159" t="str">
        <f t="shared" si="25"/>
        <v>Not Found</v>
      </c>
      <c r="Q816" t="str" cm="1">
        <f t="array" ref="Q816">IF(SUMPRODUCT((TRIM(L816:O816)&lt;&gt;"-")*1)=0,
    "No Data",
    IF(COUNTIF(L816:O816,INDEX(_xlfn._xlws.FILTER(L816:O816,TRIM(L816:O816)&lt;&gt;"-"),1))=SUMPRODUCT((TRIM(L816:O816)&lt;&gt;"-")*1),
    "No Change",
    "Change"))</f>
        <v>No Data</v>
      </c>
      <c r="R816" s="159"/>
      <c r="S816" s="111"/>
    </row>
    <row r="817" spans="1:19" x14ac:dyDescent="0.3">
      <c r="A817" t="s">
        <v>1745</v>
      </c>
      <c r="B817" t="s">
        <v>1137</v>
      </c>
      <c r="C817" s="160" t="str">
        <f>TRIM(CLEAN(TEXT(IFERROR(INDEX('Snakeden MR'!$B$4:$C$3028,MATCH($A817,'Snakeden MR'!$C$4:$C$3028,0),1),"-"),"@")))</f>
        <v>-</v>
      </c>
      <c r="D817" s="147" t="str">
        <f>TRIM(CLEAN(TEXT(IFERROR(INDEX('Snakeden MR'!$I$4:$J$3028,MATCH($A817,'Snakeden MR'!$J$4:$J$3028,0),1),"-"),"@")))</f>
        <v>-</v>
      </c>
      <c r="E817" s="147" t="str">
        <f>TRIM(CLEAN(TEXT(IFERROR(INDEX('Snakeden MR'!$P$4:$Q$3028,MATCH($A817,'Snakeden MR'!$Q$4:$Q$3028,0),1),"-"),"@")))</f>
        <v>-</v>
      </c>
      <c r="F817" s="147" t="str">
        <f>TRIM(CLEAN(TEXT(IFERROR(INDEX('Snakeden MR'!$W$4:$X$3028,MATCH($A817,'Snakeden MR'!$X$4:$X$3028,0),1),"-"),"@")))</f>
        <v>-</v>
      </c>
      <c r="G817" s="159" t="str">
        <f t="shared" si="24"/>
        <v>Not Found</v>
      </c>
      <c r="H817" t="str" cm="1">
        <f t="array" ref="H817">IF(SUMPRODUCT((TRIM(C817:F817)&lt;&gt;"-")*1)=0,
    "No Data",
    IF(COUNTIF(C817:F817,INDEX(_xlfn._xlws.FILTER(C817:F817,TRIM(C817:F817)&lt;&gt;"-"),1))=SUMPRODUCT((TRIM(C817:F817)&lt;&gt;"-")*1),
    "No Change",
    "Change"))</f>
        <v>No Data</v>
      </c>
      <c r="I817" s="159"/>
      <c r="J817"/>
      <c r="K817" s="163"/>
      <c r="L817" s="147" t="str">
        <f>TRIM(CLEAN(TEXT(IFERROR(INDEX('Glade MR'!$B$4:$C$3000,MATCH($A817,'Glade MR'!$C$4:$C$3000,0),1),"-"),"@")))</f>
        <v>-</v>
      </c>
      <c r="M817" s="147" t="str">
        <f>TRIM(CLEAN(TEXT(IFERROR(INDEX('Glade MR'!$I$4:$J$3000,MATCH($A817,'Glade MR'!$J$4:$J$3000,0),1),"-"),"@")))</f>
        <v>-</v>
      </c>
      <c r="N817" s="147" t="str">
        <f>TRIM(CLEAN(TEXT(IFERROR(INDEX('Glade MR'!$P$4:$Q$3000,MATCH($A817,'Glade MR'!$Q$4:$Q$3000,0),1),"-"),"@")))</f>
        <v>-</v>
      </c>
      <c r="O817" s="147" t="str">
        <f>TRIM(CLEAN(TEXT(IFERROR(INDEX('Glade MR'!$W$4:$X$3000,MATCH($A817,'Glade MR'!$X$4:$X$3000,0),1),"-"),"@")))</f>
        <v>-</v>
      </c>
      <c r="P817" s="159" t="str">
        <f t="shared" si="25"/>
        <v>Not Found</v>
      </c>
      <c r="Q817" t="str" cm="1">
        <f t="array" ref="Q817">IF(SUMPRODUCT((TRIM(L817:O817)&lt;&gt;"-")*1)=0,
    "No Data",
    IF(COUNTIF(L817:O817,INDEX(_xlfn._xlws.FILTER(L817:O817,TRIM(L817:O817)&lt;&gt;"-"),1))=SUMPRODUCT((TRIM(L817:O817)&lt;&gt;"-")*1),
    "No Change",
    "Change"))</f>
        <v>No Data</v>
      </c>
      <c r="R817" s="159"/>
      <c r="S817" s="111"/>
    </row>
    <row r="818" spans="1:19" x14ac:dyDescent="0.3">
      <c r="A818" t="s">
        <v>1746</v>
      </c>
      <c r="B818" t="s">
        <v>1145</v>
      </c>
      <c r="C818" s="160" t="str">
        <f>TRIM(CLEAN(TEXT(IFERROR(INDEX('Snakeden MR'!$B$4:$C$3028,MATCH($A818,'Snakeden MR'!$C$4:$C$3028,0),1),"-"),"@")))</f>
        <v>-</v>
      </c>
      <c r="D818" s="147" t="str">
        <f>TRIM(CLEAN(TEXT(IFERROR(INDEX('Snakeden MR'!$I$4:$J$3028,MATCH($A818,'Snakeden MR'!$J$4:$J$3028,0),1),"-"),"@")))</f>
        <v>-</v>
      </c>
      <c r="E818" s="147" t="str">
        <f>TRIM(CLEAN(TEXT(IFERROR(INDEX('Snakeden MR'!$P$4:$Q$3028,MATCH($A818,'Snakeden MR'!$Q$4:$Q$3028,0),1),"-"),"@")))</f>
        <v>-</v>
      </c>
      <c r="F818" s="147" t="str">
        <f>TRIM(CLEAN(TEXT(IFERROR(INDEX('Snakeden MR'!$W$4:$X$3028,MATCH($A818,'Snakeden MR'!$X$4:$X$3028,0),1),"-"),"@")))</f>
        <v>-</v>
      </c>
      <c r="G818" s="159" t="str">
        <f t="shared" si="24"/>
        <v>Not Found</v>
      </c>
      <c r="H818" t="str" cm="1">
        <f t="array" ref="H818">IF(SUMPRODUCT((TRIM(C818:F818)&lt;&gt;"-")*1)=0,
    "No Data",
    IF(COUNTIF(C818:F818,INDEX(_xlfn._xlws.FILTER(C818:F818,TRIM(C818:F818)&lt;&gt;"-"),1))=SUMPRODUCT((TRIM(C818:F818)&lt;&gt;"-")*1),
    "No Change",
    "Change"))</f>
        <v>No Data</v>
      </c>
      <c r="I818" s="159"/>
      <c r="J818"/>
      <c r="K818" s="163"/>
      <c r="L818" s="147" t="str">
        <f>TRIM(CLEAN(TEXT(IFERROR(INDEX('Glade MR'!$B$4:$C$3000,MATCH($A818,'Glade MR'!$C$4:$C$3000,0),1),"-"),"@")))</f>
        <v>-</v>
      </c>
      <c r="M818" s="147" t="str">
        <f>TRIM(CLEAN(TEXT(IFERROR(INDEX('Glade MR'!$I$4:$J$3000,MATCH($A818,'Glade MR'!$J$4:$J$3000,0),1),"-"),"@")))</f>
        <v>-</v>
      </c>
      <c r="N818" s="147" t="str">
        <f>TRIM(CLEAN(TEXT(IFERROR(INDEX('Glade MR'!$P$4:$Q$3000,MATCH($A818,'Glade MR'!$Q$4:$Q$3000,0),1),"-"),"@")))</f>
        <v>-</v>
      </c>
      <c r="O818" s="147" t="str">
        <f>TRIM(CLEAN(TEXT(IFERROR(INDEX('Glade MR'!$W$4:$X$3000,MATCH($A818,'Glade MR'!$X$4:$X$3000,0),1),"-"),"@")))</f>
        <v>-</v>
      </c>
      <c r="P818" s="159" t="str">
        <f t="shared" si="25"/>
        <v>Not Found</v>
      </c>
      <c r="Q818" t="str" cm="1">
        <f t="array" ref="Q818">IF(SUMPRODUCT((TRIM(L818:O818)&lt;&gt;"-")*1)=0,
    "No Data",
    IF(COUNTIF(L818:O818,INDEX(_xlfn._xlws.FILTER(L818:O818,TRIM(L818:O818)&lt;&gt;"-"),1))=SUMPRODUCT((TRIM(L818:O818)&lt;&gt;"-")*1),
    "No Change",
    "Change"))</f>
        <v>No Data</v>
      </c>
      <c r="R818" s="159"/>
      <c r="S818" s="111"/>
    </row>
    <row r="819" spans="1:19" x14ac:dyDescent="0.3">
      <c r="A819" t="s">
        <v>472</v>
      </c>
      <c r="B819" t="s">
        <v>1137</v>
      </c>
      <c r="C819" s="160" t="str">
        <f>TRIM(CLEAN(TEXT(IFERROR(INDEX('Snakeden MR'!$B$4:$C$3028,MATCH($A819,'Snakeden MR'!$C$4:$C$3028,0),1),"-"),"@")))</f>
        <v>-</v>
      </c>
      <c r="D819" s="147" t="str">
        <f>TRIM(CLEAN(TEXT(IFERROR(INDEX('Snakeden MR'!$I$4:$J$3028,MATCH($A819,'Snakeden MR'!$J$4:$J$3028,0),1),"-"),"@")))</f>
        <v>-</v>
      </c>
      <c r="E819" s="147" t="str">
        <f>TRIM(CLEAN(TEXT(IFERROR(INDEX('Snakeden MR'!$P$4:$Q$3028,MATCH($A819,'Snakeden MR'!$Q$4:$Q$3028,0),1),"-"),"@")))</f>
        <v>-</v>
      </c>
      <c r="F819" s="147" t="str">
        <f>TRIM(CLEAN(TEXT(IFERROR(INDEX('Snakeden MR'!$W$4:$X$3028,MATCH($A819,'Snakeden MR'!$X$4:$X$3028,0),1),"-"),"@")))</f>
        <v>-</v>
      </c>
      <c r="G819" s="159" t="str">
        <f t="shared" si="24"/>
        <v>Not Found</v>
      </c>
      <c r="H819" t="str" cm="1">
        <f t="array" ref="H819">IF(SUMPRODUCT((TRIM(C819:F819)&lt;&gt;"-")*1)=0,
    "No Data",
    IF(COUNTIF(C819:F819,INDEX(_xlfn._xlws.FILTER(C819:F819,TRIM(C819:F819)&lt;&gt;"-"),1))=SUMPRODUCT((TRIM(C819:F819)&lt;&gt;"-")*1),
    "No Change",
    "Change"))</f>
        <v>No Data</v>
      </c>
      <c r="I819" s="159"/>
      <c r="J819"/>
      <c r="K819" s="163"/>
      <c r="L819" s="147" t="str">
        <f>TRIM(CLEAN(TEXT(IFERROR(INDEX('Glade MR'!$B$4:$C$3000,MATCH($A819,'Glade MR'!$C$4:$C$3000,0),1),"-"),"@")))</f>
        <v>-</v>
      </c>
      <c r="M819" s="147" t="str">
        <f>TRIM(CLEAN(TEXT(IFERROR(INDEX('Glade MR'!$I$4:$J$3000,MATCH($A819,'Glade MR'!$J$4:$J$3000,0),1),"-"),"@")))</f>
        <v>Pool 4</v>
      </c>
      <c r="N819" s="147" t="str">
        <f>TRIM(CLEAN(TEXT(IFERROR(INDEX('Glade MR'!$P$4:$Q$3000,MATCH($A819,'Glade MR'!$Q$4:$Q$3000,0),1),"-"),"@")))</f>
        <v>-</v>
      </c>
      <c r="O819" s="147" t="str">
        <f>TRIM(CLEAN(TEXT(IFERROR(INDEX('Glade MR'!$W$4:$X$3000,MATCH($A819,'Glade MR'!$X$4:$X$3000,0),1),"-"),"@")))</f>
        <v>-</v>
      </c>
      <c r="P819" s="159" t="str">
        <f t="shared" si="25"/>
        <v>Found</v>
      </c>
      <c r="Q819" t="str" cm="1">
        <f t="array" ref="Q819">IF(SUMPRODUCT((TRIM(L819:O819)&lt;&gt;"-")*1)=0,
    "No Data",
    IF(COUNTIF(L819:O819,INDEX(_xlfn._xlws.FILTER(L819:O819,TRIM(L819:O819)&lt;&gt;"-"),1))=SUMPRODUCT((TRIM(L819:O819)&lt;&gt;"-")*1),
    "No Change",
    "Change"))</f>
        <v>No Change</v>
      </c>
      <c r="R819" s="159"/>
      <c r="S819" s="111"/>
    </row>
    <row r="820" spans="1:19" x14ac:dyDescent="0.3">
      <c r="A820" t="s">
        <v>1747</v>
      </c>
      <c r="B820" t="s">
        <v>1145</v>
      </c>
      <c r="C820" s="160" t="str">
        <f>TRIM(CLEAN(TEXT(IFERROR(INDEX('Snakeden MR'!$B$4:$C$3028,MATCH($A820,'Snakeden MR'!$C$4:$C$3028,0),1),"-"),"@")))</f>
        <v>-</v>
      </c>
      <c r="D820" s="147" t="str">
        <f>TRIM(CLEAN(TEXT(IFERROR(INDEX('Snakeden MR'!$I$4:$J$3028,MATCH($A820,'Snakeden MR'!$J$4:$J$3028,0),1),"-"),"@")))</f>
        <v>-</v>
      </c>
      <c r="E820" s="147" t="str">
        <f>TRIM(CLEAN(TEXT(IFERROR(INDEX('Snakeden MR'!$P$4:$Q$3028,MATCH($A820,'Snakeden MR'!$Q$4:$Q$3028,0),1),"-"),"@")))</f>
        <v>-</v>
      </c>
      <c r="F820" s="147" t="str">
        <f>TRIM(CLEAN(TEXT(IFERROR(INDEX('Snakeden MR'!$W$4:$X$3028,MATCH($A820,'Snakeden MR'!$X$4:$X$3028,0),1),"-"),"@")))</f>
        <v>-</v>
      </c>
      <c r="G820" s="159" t="str">
        <f t="shared" si="24"/>
        <v>Not Found</v>
      </c>
      <c r="H820" t="str" cm="1">
        <f t="array" ref="H820">IF(SUMPRODUCT((TRIM(C820:F820)&lt;&gt;"-")*1)=0,
    "No Data",
    IF(COUNTIF(C820:F820,INDEX(_xlfn._xlws.FILTER(C820:F820,TRIM(C820:F820)&lt;&gt;"-"),1))=SUMPRODUCT((TRIM(C820:F820)&lt;&gt;"-")*1),
    "No Change",
    "Change"))</f>
        <v>No Data</v>
      </c>
      <c r="I820" s="159"/>
      <c r="J820"/>
      <c r="K820" s="163"/>
      <c r="L820" s="147" t="str">
        <f>TRIM(CLEAN(TEXT(IFERROR(INDEX('Glade MR'!$B$4:$C$3000,MATCH($A820,'Glade MR'!$C$4:$C$3000,0),1),"-"),"@")))</f>
        <v>-</v>
      </c>
      <c r="M820" s="147" t="str">
        <f>TRIM(CLEAN(TEXT(IFERROR(INDEX('Glade MR'!$I$4:$J$3000,MATCH($A820,'Glade MR'!$J$4:$J$3000,0),1),"-"),"@")))</f>
        <v>-</v>
      </c>
      <c r="N820" s="147" t="str">
        <f>TRIM(CLEAN(TEXT(IFERROR(INDEX('Glade MR'!$P$4:$Q$3000,MATCH($A820,'Glade MR'!$Q$4:$Q$3000,0),1),"-"),"@")))</f>
        <v>-</v>
      </c>
      <c r="O820" s="147" t="str">
        <f>TRIM(CLEAN(TEXT(IFERROR(INDEX('Glade MR'!$W$4:$X$3000,MATCH($A820,'Glade MR'!$X$4:$X$3000,0),1),"-"),"@")))</f>
        <v>-</v>
      </c>
      <c r="P820" s="159" t="str">
        <f t="shared" si="25"/>
        <v>Not Found</v>
      </c>
      <c r="Q820" t="str" cm="1">
        <f t="array" ref="Q820">IF(SUMPRODUCT((TRIM(L820:O820)&lt;&gt;"-")*1)=0,
    "No Data",
    IF(COUNTIF(L820:O820,INDEX(_xlfn._xlws.FILTER(L820:O820,TRIM(L820:O820)&lt;&gt;"-"),1))=SUMPRODUCT((TRIM(L820:O820)&lt;&gt;"-")*1),
    "No Change",
    "Change"))</f>
        <v>No Data</v>
      </c>
      <c r="R820" s="159"/>
      <c r="S820" s="111"/>
    </row>
    <row r="821" spans="1:19" x14ac:dyDescent="0.3">
      <c r="A821" t="s">
        <v>1748</v>
      </c>
      <c r="B821" t="s">
        <v>1145</v>
      </c>
      <c r="C821" s="160" t="str">
        <f>TRIM(CLEAN(TEXT(IFERROR(INDEX('Snakeden MR'!$B$4:$C$3028,MATCH($A821,'Snakeden MR'!$C$4:$C$3028,0),1),"-"),"@")))</f>
        <v>-</v>
      </c>
      <c r="D821" s="147" t="str">
        <f>TRIM(CLEAN(TEXT(IFERROR(INDEX('Snakeden MR'!$I$4:$J$3028,MATCH($A821,'Snakeden MR'!$J$4:$J$3028,0),1),"-"),"@")))</f>
        <v>-</v>
      </c>
      <c r="E821" s="147" t="str">
        <f>TRIM(CLEAN(TEXT(IFERROR(INDEX('Snakeden MR'!$P$4:$Q$3028,MATCH($A821,'Snakeden MR'!$Q$4:$Q$3028,0),1),"-"),"@")))</f>
        <v>-</v>
      </c>
      <c r="F821" s="147" t="str">
        <f>TRIM(CLEAN(TEXT(IFERROR(INDEX('Snakeden MR'!$W$4:$X$3028,MATCH($A821,'Snakeden MR'!$X$4:$X$3028,0),1),"-"),"@")))</f>
        <v>-</v>
      </c>
      <c r="G821" s="159" t="str">
        <f t="shared" si="24"/>
        <v>Not Found</v>
      </c>
      <c r="H821" t="str" cm="1">
        <f t="array" ref="H821">IF(SUMPRODUCT((TRIM(C821:F821)&lt;&gt;"-")*1)=0,
    "No Data",
    IF(COUNTIF(C821:F821,INDEX(_xlfn._xlws.FILTER(C821:F821,TRIM(C821:F821)&lt;&gt;"-"),1))=SUMPRODUCT((TRIM(C821:F821)&lt;&gt;"-")*1),
    "No Change",
    "Change"))</f>
        <v>No Data</v>
      </c>
      <c r="I821" s="159"/>
      <c r="J821"/>
      <c r="K821" s="163"/>
      <c r="L821" s="147" t="str">
        <f>TRIM(CLEAN(TEXT(IFERROR(INDEX('Glade MR'!$B$4:$C$3000,MATCH($A821,'Glade MR'!$C$4:$C$3000,0),1),"-"),"@")))</f>
        <v>-</v>
      </c>
      <c r="M821" s="147" t="str">
        <f>TRIM(CLEAN(TEXT(IFERROR(INDEX('Glade MR'!$I$4:$J$3000,MATCH($A821,'Glade MR'!$J$4:$J$3000,0),1),"-"),"@")))</f>
        <v>-</v>
      </c>
      <c r="N821" s="147" t="str">
        <f>TRIM(CLEAN(TEXT(IFERROR(INDEX('Glade MR'!$P$4:$Q$3000,MATCH($A821,'Glade MR'!$Q$4:$Q$3000,0),1),"-"),"@")))</f>
        <v>-</v>
      </c>
      <c r="O821" s="147" t="str">
        <f>TRIM(CLEAN(TEXT(IFERROR(INDEX('Glade MR'!$W$4:$X$3000,MATCH($A821,'Glade MR'!$X$4:$X$3000,0),1),"-"),"@")))</f>
        <v>-</v>
      </c>
      <c r="P821" s="159" t="str">
        <f t="shared" si="25"/>
        <v>Not Found</v>
      </c>
      <c r="Q821" t="str" cm="1">
        <f t="array" ref="Q821">IF(SUMPRODUCT((TRIM(L821:O821)&lt;&gt;"-")*1)=0,
    "No Data",
    IF(COUNTIF(L821:O821,INDEX(_xlfn._xlws.FILTER(L821:O821,TRIM(L821:O821)&lt;&gt;"-"),1))=SUMPRODUCT((TRIM(L821:O821)&lt;&gt;"-")*1),
    "No Change",
    "Change"))</f>
        <v>No Data</v>
      </c>
      <c r="R821" s="159"/>
      <c r="S821" s="111"/>
    </row>
    <row r="822" spans="1:19" x14ac:dyDescent="0.3">
      <c r="A822" t="s">
        <v>1749</v>
      </c>
      <c r="B822" t="s">
        <v>1145</v>
      </c>
      <c r="C822" s="160" t="str">
        <f>TRIM(CLEAN(TEXT(IFERROR(INDEX('Snakeden MR'!$B$4:$C$3028,MATCH($A822,'Snakeden MR'!$C$4:$C$3028,0),1),"-"),"@")))</f>
        <v>-</v>
      </c>
      <c r="D822" s="147" t="str">
        <f>TRIM(CLEAN(TEXT(IFERROR(INDEX('Snakeden MR'!$I$4:$J$3028,MATCH($A822,'Snakeden MR'!$J$4:$J$3028,0),1),"-"),"@")))</f>
        <v>-</v>
      </c>
      <c r="E822" s="147" t="str">
        <f>TRIM(CLEAN(TEXT(IFERROR(INDEX('Snakeden MR'!$P$4:$Q$3028,MATCH($A822,'Snakeden MR'!$Q$4:$Q$3028,0),1),"-"),"@")))</f>
        <v>-</v>
      </c>
      <c r="F822" s="147" t="str">
        <f>TRIM(CLEAN(TEXT(IFERROR(INDEX('Snakeden MR'!$W$4:$X$3028,MATCH($A822,'Snakeden MR'!$X$4:$X$3028,0),1),"-"),"@")))</f>
        <v>-</v>
      </c>
      <c r="G822" s="159" t="str">
        <f t="shared" si="24"/>
        <v>Not Found</v>
      </c>
      <c r="H822" t="str" cm="1">
        <f t="array" ref="H822">IF(SUMPRODUCT((TRIM(C822:F822)&lt;&gt;"-")*1)=0,
    "No Data",
    IF(COUNTIF(C822:F822,INDEX(_xlfn._xlws.FILTER(C822:F822,TRIM(C822:F822)&lt;&gt;"-"),1))=SUMPRODUCT((TRIM(C822:F822)&lt;&gt;"-")*1),
    "No Change",
    "Change"))</f>
        <v>No Data</v>
      </c>
      <c r="I822" s="159"/>
      <c r="J822"/>
      <c r="K822" s="163"/>
      <c r="L822" s="147" t="str">
        <f>TRIM(CLEAN(TEXT(IFERROR(INDEX('Glade MR'!$B$4:$C$3000,MATCH($A822,'Glade MR'!$C$4:$C$3000,0),1),"-"),"@")))</f>
        <v>-</v>
      </c>
      <c r="M822" s="147" t="str">
        <f>TRIM(CLEAN(TEXT(IFERROR(INDEX('Glade MR'!$I$4:$J$3000,MATCH($A822,'Glade MR'!$J$4:$J$3000,0),1),"-"),"@")))</f>
        <v>-</v>
      </c>
      <c r="N822" s="147" t="str">
        <f>TRIM(CLEAN(TEXT(IFERROR(INDEX('Glade MR'!$P$4:$Q$3000,MATCH($A822,'Glade MR'!$Q$4:$Q$3000,0),1),"-"),"@")))</f>
        <v>-</v>
      </c>
      <c r="O822" s="147" t="str">
        <f>TRIM(CLEAN(TEXT(IFERROR(INDEX('Glade MR'!$W$4:$X$3000,MATCH($A822,'Glade MR'!$X$4:$X$3000,0),1),"-"),"@")))</f>
        <v>-</v>
      </c>
      <c r="P822" s="159" t="str">
        <f t="shared" si="25"/>
        <v>Not Found</v>
      </c>
      <c r="Q822" t="str" cm="1">
        <f t="array" ref="Q822">IF(SUMPRODUCT((TRIM(L822:O822)&lt;&gt;"-")*1)=0,
    "No Data",
    IF(COUNTIF(L822:O822,INDEX(_xlfn._xlws.FILTER(L822:O822,TRIM(L822:O822)&lt;&gt;"-"),1))=SUMPRODUCT((TRIM(L822:O822)&lt;&gt;"-")*1),
    "No Change",
    "Change"))</f>
        <v>No Data</v>
      </c>
      <c r="R822" s="159"/>
      <c r="S822" s="111"/>
    </row>
    <row r="823" spans="1:19" x14ac:dyDescent="0.3">
      <c r="A823" t="s">
        <v>1750</v>
      </c>
      <c r="B823" t="s">
        <v>1145</v>
      </c>
      <c r="C823" s="160" t="str">
        <f>TRIM(CLEAN(TEXT(IFERROR(INDEX('Snakeden MR'!$B$4:$C$3028,MATCH($A823,'Snakeden MR'!$C$4:$C$3028,0),1),"-"),"@")))</f>
        <v>-</v>
      </c>
      <c r="D823" s="147" t="str">
        <f>TRIM(CLEAN(TEXT(IFERROR(INDEX('Snakeden MR'!$I$4:$J$3028,MATCH($A823,'Snakeden MR'!$J$4:$J$3028,0),1),"-"),"@")))</f>
        <v>-</v>
      </c>
      <c r="E823" s="147" t="str">
        <f>TRIM(CLEAN(TEXT(IFERROR(INDEX('Snakeden MR'!$P$4:$Q$3028,MATCH($A823,'Snakeden MR'!$Q$4:$Q$3028,0),1),"-"),"@")))</f>
        <v>-</v>
      </c>
      <c r="F823" s="147" t="str">
        <f>TRIM(CLEAN(TEXT(IFERROR(INDEX('Snakeden MR'!$W$4:$X$3028,MATCH($A823,'Snakeden MR'!$X$4:$X$3028,0),1),"-"),"@")))</f>
        <v>-</v>
      </c>
      <c r="G823" s="159" t="str">
        <f t="shared" si="24"/>
        <v>Not Found</v>
      </c>
      <c r="H823" t="str" cm="1">
        <f t="array" ref="H823">IF(SUMPRODUCT((TRIM(C823:F823)&lt;&gt;"-")*1)=0,
    "No Data",
    IF(COUNTIF(C823:F823,INDEX(_xlfn._xlws.FILTER(C823:F823,TRIM(C823:F823)&lt;&gt;"-"),1))=SUMPRODUCT((TRIM(C823:F823)&lt;&gt;"-")*1),
    "No Change",
    "Change"))</f>
        <v>No Data</v>
      </c>
      <c r="I823" s="159"/>
      <c r="J823"/>
      <c r="K823" s="163"/>
      <c r="L823" s="147" t="str">
        <f>TRIM(CLEAN(TEXT(IFERROR(INDEX('Glade MR'!$B$4:$C$3000,MATCH($A823,'Glade MR'!$C$4:$C$3000,0),1),"-"),"@")))</f>
        <v>-</v>
      </c>
      <c r="M823" s="147" t="str">
        <f>TRIM(CLEAN(TEXT(IFERROR(INDEX('Glade MR'!$I$4:$J$3000,MATCH($A823,'Glade MR'!$J$4:$J$3000,0),1),"-"),"@")))</f>
        <v>-</v>
      </c>
      <c r="N823" s="147" t="str">
        <f>TRIM(CLEAN(TEXT(IFERROR(INDEX('Glade MR'!$P$4:$Q$3000,MATCH($A823,'Glade MR'!$Q$4:$Q$3000,0),1),"-"),"@")))</f>
        <v>-</v>
      </c>
      <c r="O823" s="147" t="str">
        <f>TRIM(CLEAN(TEXT(IFERROR(INDEX('Glade MR'!$W$4:$X$3000,MATCH($A823,'Glade MR'!$X$4:$X$3000,0),1),"-"),"@")))</f>
        <v>-</v>
      </c>
      <c r="P823" s="159" t="str">
        <f t="shared" si="25"/>
        <v>Not Found</v>
      </c>
      <c r="Q823" t="str" cm="1">
        <f t="array" ref="Q823">IF(SUMPRODUCT((TRIM(L823:O823)&lt;&gt;"-")*1)=0,
    "No Data",
    IF(COUNTIF(L823:O823,INDEX(_xlfn._xlws.FILTER(L823:O823,TRIM(L823:O823)&lt;&gt;"-"),1))=SUMPRODUCT((TRIM(L823:O823)&lt;&gt;"-")*1),
    "No Change",
    "Change"))</f>
        <v>No Data</v>
      </c>
      <c r="R823" s="159"/>
      <c r="S823" s="111"/>
    </row>
    <row r="824" spans="1:19" x14ac:dyDescent="0.3">
      <c r="A824" t="s">
        <v>1751</v>
      </c>
      <c r="B824" t="s">
        <v>1145</v>
      </c>
      <c r="C824" s="160" t="str">
        <f>TRIM(CLEAN(TEXT(IFERROR(INDEX('Snakeden MR'!$B$4:$C$3028,MATCH($A824,'Snakeden MR'!$C$4:$C$3028,0),1),"-"),"@")))</f>
        <v>-</v>
      </c>
      <c r="D824" s="147" t="str">
        <f>TRIM(CLEAN(TEXT(IFERROR(INDEX('Snakeden MR'!$I$4:$J$3028,MATCH($A824,'Snakeden MR'!$J$4:$J$3028,0),1),"-"),"@")))</f>
        <v>-</v>
      </c>
      <c r="E824" s="147" t="str">
        <f>TRIM(CLEAN(TEXT(IFERROR(INDEX('Snakeden MR'!$P$4:$Q$3028,MATCH($A824,'Snakeden MR'!$Q$4:$Q$3028,0),1),"-"),"@")))</f>
        <v>-</v>
      </c>
      <c r="F824" s="147" t="str">
        <f>TRIM(CLEAN(TEXT(IFERROR(INDEX('Snakeden MR'!$W$4:$X$3028,MATCH($A824,'Snakeden MR'!$X$4:$X$3028,0),1),"-"),"@")))</f>
        <v>-</v>
      </c>
      <c r="G824" s="159" t="str">
        <f t="shared" si="24"/>
        <v>Not Found</v>
      </c>
      <c r="H824" t="str" cm="1">
        <f t="array" ref="H824">IF(SUMPRODUCT((TRIM(C824:F824)&lt;&gt;"-")*1)=0,
    "No Data",
    IF(COUNTIF(C824:F824,INDEX(_xlfn._xlws.FILTER(C824:F824,TRIM(C824:F824)&lt;&gt;"-"),1))=SUMPRODUCT((TRIM(C824:F824)&lt;&gt;"-")*1),
    "No Change",
    "Change"))</f>
        <v>No Data</v>
      </c>
      <c r="I824" s="159"/>
      <c r="J824"/>
      <c r="K824" s="163"/>
      <c r="L824" s="147" t="str">
        <f>TRIM(CLEAN(TEXT(IFERROR(INDEX('Glade MR'!$B$4:$C$3000,MATCH($A824,'Glade MR'!$C$4:$C$3000,0),1),"-"),"@")))</f>
        <v>-</v>
      </c>
      <c r="M824" s="147" t="str">
        <f>TRIM(CLEAN(TEXT(IFERROR(INDEX('Glade MR'!$I$4:$J$3000,MATCH($A824,'Glade MR'!$J$4:$J$3000,0),1),"-"),"@")))</f>
        <v>-</v>
      </c>
      <c r="N824" s="147" t="str">
        <f>TRIM(CLEAN(TEXT(IFERROR(INDEX('Glade MR'!$P$4:$Q$3000,MATCH($A824,'Glade MR'!$Q$4:$Q$3000,0),1),"-"),"@")))</f>
        <v>-</v>
      </c>
      <c r="O824" s="147" t="str">
        <f>TRIM(CLEAN(TEXT(IFERROR(INDEX('Glade MR'!$W$4:$X$3000,MATCH($A824,'Glade MR'!$X$4:$X$3000,0),1),"-"),"@")))</f>
        <v>-</v>
      </c>
      <c r="P824" s="159" t="str">
        <f t="shared" si="25"/>
        <v>Not Found</v>
      </c>
      <c r="Q824" t="str" cm="1">
        <f t="array" ref="Q824">IF(SUMPRODUCT((TRIM(L824:O824)&lt;&gt;"-")*1)=0,
    "No Data",
    IF(COUNTIF(L824:O824,INDEX(_xlfn._xlws.FILTER(L824:O824,TRIM(L824:O824)&lt;&gt;"-"),1))=SUMPRODUCT((TRIM(L824:O824)&lt;&gt;"-")*1),
    "No Change",
    "Change"))</f>
        <v>No Data</v>
      </c>
      <c r="R824" s="159"/>
      <c r="S824" s="111"/>
    </row>
    <row r="825" spans="1:19" x14ac:dyDescent="0.3">
      <c r="A825" t="s">
        <v>1752</v>
      </c>
      <c r="B825" t="s">
        <v>1137</v>
      </c>
      <c r="C825" s="160" t="str">
        <f>TRIM(CLEAN(TEXT(IFERROR(INDEX('Snakeden MR'!$B$4:$C$3028,MATCH($A825,'Snakeden MR'!$C$4:$C$3028,0),1),"-"),"@")))</f>
        <v>-</v>
      </c>
      <c r="D825" s="147" t="str">
        <f>TRIM(CLEAN(TEXT(IFERROR(INDEX('Snakeden MR'!$I$4:$J$3028,MATCH($A825,'Snakeden MR'!$J$4:$J$3028,0),1),"-"),"@")))</f>
        <v>-</v>
      </c>
      <c r="E825" s="147" t="str">
        <f>TRIM(CLEAN(TEXT(IFERROR(INDEX('Snakeden MR'!$P$4:$Q$3028,MATCH($A825,'Snakeden MR'!$Q$4:$Q$3028,0),1),"-"),"@")))</f>
        <v>-</v>
      </c>
      <c r="F825" s="147" t="str">
        <f>TRIM(CLEAN(TEXT(IFERROR(INDEX('Snakeden MR'!$W$4:$X$3028,MATCH($A825,'Snakeden MR'!$X$4:$X$3028,0),1),"-"),"@")))</f>
        <v>-</v>
      </c>
      <c r="G825" s="159" t="str">
        <f t="shared" si="24"/>
        <v>Not Found</v>
      </c>
      <c r="H825" t="str" cm="1">
        <f t="array" ref="H825">IF(SUMPRODUCT((TRIM(C825:F825)&lt;&gt;"-")*1)=0,
    "No Data",
    IF(COUNTIF(C825:F825,INDEX(_xlfn._xlws.FILTER(C825:F825,TRIM(C825:F825)&lt;&gt;"-"),1))=SUMPRODUCT((TRIM(C825:F825)&lt;&gt;"-")*1),
    "No Change",
    "Change"))</f>
        <v>No Data</v>
      </c>
      <c r="I825" s="159"/>
      <c r="J825"/>
      <c r="K825" s="163"/>
      <c r="L825" s="147" t="str">
        <f>TRIM(CLEAN(TEXT(IFERROR(INDEX('Glade MR'!$B$4:$C$3000,MATCH($A825,'Glade MR'!$C$4:$C$3000,0),1),"-"),"@")))</f>
        <v>-</v>
      </c>
      <c r="M825" s="147" t="str">
        <f>TRIM(CLEAN(TEXT(IFERROR(INDEX('Glade MR'!$I$4:$J$3000,MATCH($A825,'Glade MR'!$J$4:$J$3000,0),1),"-"),"@")))</f>
        <v>-</v>
      </c>
      <c r="N825" s="147" t="str">
        <f>TRIM(CLEAN(TEXT(IFERROR(INDEX('Glade MR'!$P$4:$Q$3000,MATCH($A825,'Glade MR'!$Q$4:$Q$3000,0),1),"-"),"@")))</f>
        <v>-</v>
      </c>
      <c r="O825" s="147" t="str">
        <f>TRIM(CLEAN(TEXT(IFERROR(INDEX('Glade MR'!$W$4:$X$3000,MATCH($A825,'Glade MR'!$X$4:$X$3000,0),1),"-"),"@")))</f>
        <v>-</v>
      </c>
      <c r="P825" s="159" t="str">
        <f t="shared" si="25"/>
        <v>Not Found</v>
      </c>
      <c r="Q825" t="str" cm="1">
        <f t="array" ref="Q825">IF(SUMPRODUCT((TRIM(L825:O825)&lt;&gt;"-")*1)=0,
    "No Data",
    IF(COUNTIF(L825:O825,INDEX(_xlfn._xlws.FILTER(L825:O825,TRIM(L825:O825)&lt;&gt;"-"),1))=SUMPRODUCT((TRIM(L825:O825)&lt;&gt;"-")*1),
    "No Change",
    "Change"))</f>
        <v>No Data</v>
      </c>
      <c r="R825" s="159"/>
      <c r="S825" s="111"/>
    </row>
    <row r="826" spans="1:19" x14ac:dyDescent="0.3">
      <c r="A826" t="s">
        <v>1753</v>
      </c>
      <c r="B826" t="s">
        <v>1145</v>
      </c>
      <c r="C826" s="160" t="str">
        <f>TRIM(CLEAN(TEXT(IFERROR(INDEX('Snakeden MR'!$B$4:$C$3028,MATCH($A826,'Snakeden MR'!$C$4:$C$3028,0),1),"-"),"@")))</f>
        <v>-</v>
      </c>
      <c r="D826" s="147" t="str">
        <f>TRIM(CLEAN(TEXT(IFERROR(INDEX('Snakeden MR'!$I$4:$J$3028,MATCH($A826,'Snakeden MR'!$J$4:$J$3028,0),1),"-"),"@")))</f>
        <v>-</v>
      </c>
      <c r="E826" s="147" t="str">
        <f>TRIM(CLEAN(TEXT(IFERROR(INDEX('Snakeden MR'!$P$4:$Q$3028,MATCH($A826,'Snakeden MR'!$Q$4:$Q$3028,0),1),"-"),"@")))</f>
        <v>-</v>
      </c>
      <c r="F826" s="147" t="str">
        <f>TRIM(CLEAN(TEXT(IFERROR(INDEX('Snakeden MR'!$W$4:$X$3028,MATCH($A826,'Snakeden MR'!$X$4:$X$3028,0),1),"-"),"@")))</f>
        <v>-</v>
      </c>
      <c r="G826" s="159" t="str">
        <f t="shared" si="24"/>
        <v>Not Found</v>
      </c>
      <c r="H826" t="str" cm="1">
        <f t="array" ref="H826">IF(SUMPRODUCT((TRIM(C826:F826)&lt;&gt;"-")*1)=0,
    "No Data",
    IF(COUNTIF(C826:F826,INDEX(_xlfn._xlws.FILTER(C826:F826,TRIM(C826:F826)&lt;&gt;"-"),1))=SUMPRODUCT((TRIM(C826:F826)&lt;&gt;"-")*1),
    "No Change",
    "Change"))</f>
        <v>No Data</v>
      </c>
      <c r="I826" s="159"/>
      <c r="J826"/>
      <c r="K826" s="163"/>
      <c r="L826" s="147" t="str">
        <f>TRIM(CLEAN(TEXT(IFERROR(INDEX('Glade MR'!$B$4:$C$3000,MATCH($A826,'Glade MR'!$C$4:$C$3000,0),1),"-"),"@")))</f>
        <v>-</v>
      </c>
      <c r="M826" s="147" t="str">
        <f>TRIM(CLEAN(TEXT(IFERROR(INDEX('Glade MR'!$I$4:$J$3000,MATCH($A826,'Glade MR'!$J$4:$J$3000,0),1),"-"),"@")))</f>
        <v>-</v>
      </c>
      <c r="N826" s="147" t="str">
        <f>TRIM(CLEAN(TEXT(IFERROR(INDEX('Glade MR'!$P$4:$Q$3000,MATCH($A826,'Glade MR'!$Q$4:$Q$3000,0),1),"-"),"@")))</f>
        <v>-</v>
      </c>
      <c r="O826" s="147" t="str">
        <f>TRIM(CLEAN(TEXT(IFERROR(INDEX('Glade MR'!$W$4:$X$3000,MATCH($A826,'Glade MR'!$X$4:$X$3000,0),1),"-"),"@")))</f>
        <v>-</v>
      </c>
      <c r="P826" s="159" t="str">
        <f t="shared" si="25"/>
        <v>Not Found</v>
      </c>
      <c r="Q826" t="str" cm="1">
        <f t="array" ref="Q826">IF(SUMPRODUCT((TRIM(L826:O826)&lt;&gt;"-")*1)=0,
    "No Data",
    IF(COUNTIF(L826:O826,INDEX(_xlfn._xlws.FILTER(L826:O826,TRIM(L826:O826)&lt;&gt;"-"),1))=SUMPRODUCT((TRIM(L826:O826)&lt;&gt;"-")*1),
    "No Change",
    "Change"))</f>
        <v>No Data</v>
      </c>
      <c r="R826" s="159"/>
      <c r="S826" s="111"/>
    </row>
    <row r="827" spans="1:19" x14ac:dyDescent="0.3">
      <c r="A827" t="s">
        <v>1754</v>
      </c>
      <c r="B827" t="s">
        <v>1137</v>
      </c>
      <c r="C827" s="160" t="str">
        <f>TRIM(CLEAN(TEXT(IFERROR(INDEX('Snakeden MR'!$B$4:$C$3028,MATCH($A827,'Snakeden MR'!$C$4:$C$3028,0),1),"-"),"@")))</f>
        <v>-</v>
      </c>
      <c r="D827" s="147" t="str">
        <f>TRIM(CLEAN(TEXT(IFERROR(INDEX('Snakeden MR'!$I$4:$J$3028,MATCH($A827,'Snakeden MR'!$J$4:$J$3028,0),1),"-"),"@")))</f>
        <v>-</v>
      </c>
      <c r="E827" s="147" t="str">
        <f>TRIM(CLEAN(TEXT(IFERROR(INDEX('Snakeden MR'!$P$4:$Q$3028,MATCH($A827,'Snakeden MR'!$Q$4:$Q$3028,0),1),"-"),"@")))</f>
        <v>-</v>
      </c>
      <c r="F827" s="147" t="str">
        <f>TRIM(CLEAN(TEXT(IFERROR(INDEX('Snakeden MR'!$W$4:$X$3028,MATCH($A827,'Snakeden MR'!$X$4:$X$3028,0),1),"-"),"@")))</f>
        <v>-</v>
      </c>
      <c r="G827" s="159" t="str">
        <f t="shared" si="24"/>
        <v>Not Found</v>
      </c>
      <c r="H827" t="str" cm="1">
        <f t="array" ref="H827">IF(SUMPRODUCT((TRIM(C827:F827)&lt;&gt;"-")*1)=0,
    "No Data",
    IF(COUNTIF(C827:F827,INDEX(_xlfn._xlws.FILTER(C827:F827,TRIM(C827:F827)&lt;&gt;"-"),1))=SUMPRODUCT((TRIM(C827:F827)&lt;&gt;"-")*1),
    "No Change",
    "Change"))</f>
        <v>No Data</v>
      </c>
      <c r="I827" s="159"/>
      <c r="J827"/>
      <c r="K827" s="163"/>
      <c r="L827" s="147" t="str">
        <f>TRIM(CLEAN(TEXT(IFERROR(INDEX('Glade MR'!$B$4:$C$3000,MATCH($A827,'Glade MR'!$C$4:$C$3000,0),1),"-"),"@")))</f>
        <v>-</v>
      </c>
      <c r="M827" s="147" t="str">
        <f>TRIM(CLEAN(TEXT(IFERROR(INDEX('Glade MR'!$I$4:$J$3000,MATCH($A827,'Glade MR'!$J$4:$J$3000,0),1),"-"),"@")))</f>
        <v>-</v>
      </c>
      <c r="N827" s="147" t="str">
        <f>TRIM(CLEAN(TEXT(IFERROR(INDEX('Glade MR'!$P$4:$Q$3000,MATCH($A827,'Glade MR'!$Q$4:$Q$3000,0),1),"-"),"@")))</f>
        <v>-</v>
      </c>
      <c r="O827" s="147" t="str">
        <f>TRIM(CLEAN(TEXT(IFERROR(INDEX('Glade MR'!$W$4:$X$3000,MATCH($A827,'Glade MR'!$X$4:$X$3000,0),1),"-"),"@")))</f>
        <v>-</v>
      </c>
      <c r="P827" s="159" t="str">
        <f t="shared" si="25"/>
        <v>Not Found</v>
      </c>
      <c r="Q827" t="str" cm="1">
        <f t="array" ref="Q827">IF(SUMPRODUCT((TRIM(L827:O827)&lt;&gt;"-")*1)=0,
    "No Data",
    IF(COUNTIF(L827:O827,INDEX(_xlfn._xlws.FILTER(L827:O827,TRIM(L827:O827)&lt;&gt;"-"),1))=SUMPRODUCT((TRIM(L827:O827)&lt;&gt;"-")*1),
    "No Change",
    "Change"))</f>
        <v>No Data</v>
      </c>
      <c r="R827" s="159"/>
      <c r="S827" s="111"/>
    </row>
    <row r="828" spans="1:19" x14ac:dyDescent="0.3">
      <c r="A828" t="s">
        <v>808</v>
      </c>
      <c r="B828" t="s">
        <v>1137</v>
      </c>
      <c r="C828" s="160" t="str">
        <f>TRIM(CLEAN(TEXT(IFERROR(INDEX('Snakeden MR'!$B$4:$C$3028,MATCH($A828,'Snakeden MR'!$C$4:$C$3028,0),1),"-"),"@")))</f>
        <v>-</v>
      </c>
      <c r="D828" s="147" t="str">
        <f>TRIM(CLEAN(TEXT(IFERROR(INDEX('Snakeden MR'!$I$4:$J$3028,MATCH($A828,'Snakeden MR'!$J$4:$J$3028,0),1),"-"),"@")))</f>
        <v>-</v>
      </c>
      <c r="E828" s="147" t="str">
        <f>TRIM(CLEAN(TEXT(IFERROR(INDEX('Snakeden MR'!$P$4:$Q$3028,MATCH($A828,'Snakeden MR'!$Q$4:$Q$3028,0),1),"-"),"@")))</f>
        <v>-</v>
      </c>
      <c r="F828" s="147" t="str">
        <f>TRIM(CLEAN(TEXT(IFERROR(INDEX('Snakeden MR'!$W$4:$X$3028,MATCH($A828,'Snakeden MR'!$X$4:$X$3028,0),1),"-"),"@")))</f>
        <v>-</v>
      </c>
      <c r="G828" s="159" t="str">
        <f t="shared" si="24"/>
        <v>Not Found</v>
      </c>
      <c r="H828" t="str" cm="1">
        <f t="array" ref="H828">IF(SUMPRODUCT((TRIM(C828:F828)&lt;&gt;"-")*1)=0,
    "No Data",
    IF(COUNTIF(C828:F828,INDEX(_xlfn._xlws.FILTER(C828:F828,TRIM(C828:F828)&lt;&gt;"-"),1))=SUMPRODUCT((TRIM(C828:F828)&lt;&gt;"-")*1),
    "No Change",
    "Change"))</f>
        <v>No Data</v>
      </c>
      <c r="I828" s="159"/>
      <c r="J828"/>
      <c r="K828" s="163"/>
      <c r="L828" s="147" t="str">
        <f>TRIM(CLEAN(TEXT(IFERROR(INDEX('Glade MR'!$B$4:$C$3000,MATCH($A828,'Glade MR'!$C$4:$C$3000,0),1),"-"),"@")))</f>
        <v>-</v>
      </c>
      <c r="M828" s="147" t="str">
        <f>TRIM(CLEAN(TEXT(IFERROR(INDEX('Glade MR'!$I$4:$J$3000,MATCH($A828,'Glade MR'!$J$4:$J$3000,0),1),"-"),"@")))</f>
        <v>Pool 4</v>
      </c>
      <c r="N828" s="147" t="str">
        <f>TRIM(CLEAN(TEXT(IFERROR(INDEX('Glade MR'!$P$4:$Q$3000,MATCH($A828,'Glade MR'!$Q$4:$Q$3000,0),1),"-"),"@")))</f>
        <v>-</v>
      </c>
      <c r="O828" s="147" t="str">
        <f>TRIM(CLEAN(TEXT(IFERROR(INDEX('Glade MR'!$W$4:$X$3000,MATCH($A828,'Glade MR'!$X$4:$X$3000,0),1),"-"),"@")))</f>
        <v>Pool 4</v>
      </c>
      <c r="P828" s="159" t="str">
        <f t="shared" si="25"/>
        <v>Found</v>
      </c>
      <c r="Q828" t="str" cm="1">
        <f t="array" ref="Q828">IF(SUMPRODUCT((TRIM(L828:O828)&lt;&gt;"-")*1)=0,
    "No Data",
    IF(COUNTIF(L828:O828,INDEX(_xlfn._xlws.FILTER(L828:O828,TRIM(L828:O828)&lt;&gt;"-"),1))=SUMPRODUCT((TRIM(L828:O828)&lt;&gt;"-")*1),
    "No Change",
    "Change"))</f>
        <v>No Change</v>
      </c>
      <c r="R828" s="159"/>
      <c r="S828" s="111"/>
    </row>
    <row r="829" spans="1:19" x14ac:dyDescent="0.3">
      <c r="A829" t="s">
        <v>1755</v>
      </c>
      <c r="B829" t="s">
        <v>1145</v>
      </c>
      <c r="C829" s="160" t="str">
        <f>TRIM(CLEAN(TEXT(IFERROR(INDEX('Snakeden MR'!$B$4:$C$3028,MATCH($A829,'Snakeden MR'!$C$4:$C$3028,0),1),"-"),"@")))</f>
        <v>-</v>
      </c>
      <c r="D829" s="147" t="str">
        <f>TRIM(CLEAN(TEXT(IFERROR(INDEX('Snakeden MR'!$I$4:$J$3028,MATCH($A829,'Snakeden MR'!$J$4:$J$3028,0),1),"-"),"@")))</f>
        <v>-</v>
      </c>
      <c r="E829" s="147" t="str">
        <f>TRIM(CLEAN(TEXT(IFERROR(INDEX('Snakeden MR'!$P$4:$Q$3028,MATCH($A829,'Snakeden MR'!$Q$4:$Q$3028,0),1),"-"),"@")))</f>
        <v>-</v>
      </c>
      <c r="F829" s="147" t="str">
        <f>TRIM(CLEAN(TEXT(IFERROR(INDEX('Snakeden MR'!$W$4:$X$3028,MATCH($A829,'Snakeden MR'!$X$4:$X$3028,0),1),"-"),"@")))</f>
        <v>-</v>
      </c>
      <c r="G829" s="159" t="str">
        <f t="shared" si="24"/>
        <v>Not Found</v>
      </c>
      <c r="H829" t="str" cm="1">
        <f t="array" ref="H829">IF(SUMPRODUCT((TRIM(C829:F829)&lt;&gt;"-")*1)=0,
    "No Data",
    IF(COUNTIF(C829:F829,INDEX(_xlfn._xlws.FILTER(C829:F829,TRIM(C829:F829)&lt;&gt;"-"),1))=SUMPRODUCT((TRIM(C829:F829)&lt;&gt;"-")*1),
    "No Change",
    "Change"))</f>
        <v>No Data</v>
      </c>
      <c r="I829" s="159"/>
      <c r="J829"/>
      <c r="K829" s="163"/>
      <c r="L829" s="147" t="str">
        <f>TRIM(CLEAN(TEXT(IFERROR(INDEX('Glade MR'!$B$4:$C$3000,MATCH($A829,'Glade MR'!$C$4:$C$3000,0),1),"-"),"@")))</f>
        <v>-</v>
      </c>
      <c r="M829" s="147" t="str">
        <f>TRIM(CLEAN(TEXT(IFERROR(INDEX('Glade MR'!$I$4:$J$3000,MATCH($A829,'Glade MR'!$J$4:$J$3000,0),1),"-"),"@")))</f>
        <v>-</v>
      </c>
      <c r="N829" s="147" t="str">
        <f>TRIM(CLEAN(TEXT(IFERROR(INDEX('Glade MR'!$P$4:$Q$3000,MATCH($A829,'Glade MR'!$Q$4:$Q$3000,0),1),"-"),"@")))</f>
        <v>-</v>
      </c>
      <c r="O829" s="147" t="str">
        <f>TRIM(CLEAN(TEXT(IFERROR(INDEX('Glade MR'!$W$4:$X$3000,MATCH($A829,'Glade MR'!$X$4:$X$3000,0),1),"-"),"@")))</f>
        <v>-</v>
      </c>
      <c r="P829" s="159" t="str">
        <f t="shared" si="25"/>
        <v>Not Found</v>
      </c>
      <c r="Q829" t="str" cm="1">
        <f t="array" ref="Q829">IF(SUMPRODUCT((TRIM(L829:O829)&lt;&gt;"-")*1)=0,
    "No Data",
    IF(COUNTIF(L829:O829,INDEX(_xlfn._xlws.FILTER(L829:O829,TRIM(L829:O829)&lt;&gt;"-"),1))=SUMPRODUCT((TRIM(L829:O829)&lt;&gt;"-")*1),
    "No Change",
    "Change"))</f>
        <v>No Data</v>
      </c>
      <c r="R829" s="159"/>
      <c r="S829" s="111"/>
    </row>
    <row r="830" spans="1:19" x14ac:dyDescent="0.3">
      <c r="A830" t="s">
        <v>1756</v>
      </c>
      <c r="B830" t="s">
        <v>1145</v>
      </c>
      <c r="C830" s="160" t="str">
        <f>TRIM(CLEAN(TEXT(IFERROR(INDEX('Snakeden MR'!$B$4:$C$3028,MATCH($A830,'Snakeden MR'!$C$4:$C$3028,0),1),"-"),"@")))</f>
        <v>-</v>
      </c>
      <c r="D830" s="147" t="str">
        <f>TRIM(CLEAN(TEXT(IFERROR(INDEX('Snakeden MR'!$I$4:$J$3028,MATCH($A830,'Snakeden MR'!$J$4:$J$3028,0),1),"-"),"@")))</f>
        <v>-</v>
      </c>
      <c r="E830" s="147" t="str">
        <f>TRIM(CLEAN(TEXT(IFERROR(INDEX('Snakeden MR'!$P$4:$Q$3028,MATCH($A830,'Snakeden MR'!$Q$4:$Q$3028,0),1),"-"),"@")))</f>
        <v>-</v>
      </c>
      <c r="F830" s="147" t="str">
        <f>TRIM(CLEAN(TEXT(IFERROR(INDEX('Snakeden MR'!$W$4:$X$3028,MATCH($A830,'Snakeden MR'!$X$4:$X$3028,0),1),"-"),"@")))</f>
        <v>-</v>
      </c>
      <c r="G830" s="159" t="str">
        <f t="shared" si="24"/>
        <v>Not Found</v>
      </c>
      <c r="H830" t="str" cm="1">
        <f t="array" ref="H830">IF(SUMPRODUCT((TRIM(C830:F830)&lt;&gt;"-")*1)=0,
    "No Data",
    IF(COUNTIF(C830:F830,INDEX(_xlfn._xlws.FILTER(C830:F830,TRIM(C830:F830)&lt;&gt;"-"),1))=SUMPRODUCT((TRIM(C830:F830)&lt;&gt;"-")*1),
    "No Change",
    "Change"))</f>
        <v>No Data</v>
      </c>
      <c r="I830" s="159"/>
      <c r="J830"/>
      <c r="K830" s="163"/>
      <c r="L830" s="147" t="str">
        <f>TRIM(CLEAN(TEXT(IFERROR(INDEX('Glade MR'!$B$4:$C$3000,MATCH($A830,'Glade MR'!$C$4:$C$3000,0),1),"-"),"@")))</f>
        <v>-</v>
      </c>
      <c r="M830" s="147" t="str">
        <f>TRIM(CLEAN(TEXT(IFERROR(INDEX('Glade MR'!$I$4:$J$3000,MATCH($A830,'Glade MR'!$J$4:$J$3000,0),1),"-"),"@")))</f>
        <v>-</v>
      </c>
      <c r="N830" s="147" t="str">
        <f>TRIM(CLEAN(TEXT(IFERROR(INDEX('Glade MR'!$P$4:$Q$3000,MATCH($A830,'Glade MR'!$Q$4:$Q$3000,0),1),"-"),"@")))</f>
        <v>-</v>
      </c>
      <c r="O830" s="147" t="str">
        <f>TRIM(CLEAN(TEXT(IFERROR(INDEX('Glade MR'!$W$4:$X$3000,MATCH($A830,'Glade MR'!$X$4:$X$3000,0),1),"-"),"@")))</f>
        <v>-</v>
      </c>
      <c r="P830" s="159" t="str">
        <f t="shared" si="25"/>
        <v>Not Found</v>
      </c>
      <c r="Q830" t="str" cm="1">
        <f t="array" ref="Q830">IF(SUMPRODUCT((TRIM(L830:O830)&lt;&gt;"-")*1)=0,
    "No Data",
    IF(COUNTIF(L830:O830,INDEX(_xlfn._xlws.FILTER(L830:O830,TRIM(L830:O830)&lt;&gt;"-"),1))=SUMPRODUCT((TRIM(L830:O830)&lt;&gt;"-")*1),
    "No Change",
    "Change"))</f>
        <v>No Data</v>
      </c>
      <c r="R830" s="159"/>
      <c r="S830" s="111"/>
    </row>
    <row r="831" spans="1:19" x14ac:dyDescent="0.3">
      <c r="A831" t="s">
        <v>1757</v>
      </c>
      <c r="B831" t="s">
        <v>1145</v>
      </c>
      <c r="C831" s="160" t="str">
        <f>TRIM(CLEAN(TEXT(IFERROR(INDEX('Snakeden MR'!$B$4:$C$3028,MATCH($A831,'Snakeden MR'!$C$4:$C$3028,0),1),"-"),"@")))</f>
        <v>-</v>
      </c>
      <c r="D831" s="147" t="str">
        <f>TRIM(CLEAN(TEXT(IFERROR(INDEX('Snakeden MR'!$I$4:$J$3028,MATCH($A831,'Snakeden MR'!$J$4:$J$3028,0),1),"-"),"@")))</f>
        <v>-</v>
      </c>
      <c r="E831" s="147" t="str">
        <f>TRIM(CLEAN(TEXT(IFERROR(INDEX('Snakeden MR'!$P$4:$Q$3028,MATCH($A831,'Snakeden MR'!$Q$4:$Q$3028,0),1),"-"),"@")))</f>
        <v>-</v>
      </c>
      <c r="F831" s="147" t="str">
        <f>TRIM(CLEAN(TEXT(IFERROR(INDEX('Snakeden MR'!$W$4:$X$3028,MATCH($A831,'Snakeden MR'!$X$4:$X$3028,0),1),"-"),"@")))</f>
        <v>-</v>
      </c>
      <c r="G831" s="159" t="str">
        <f t="shared" si="24"/>
        <v>Not Found</v>
      </c>
      <c r="H831" t="str" cm="1">
        <f t="array" ref="H831">IF(SUMPRODUCT((TRIM(C831:F831)&lt;&gt;"-")*1)=0,
    "No Data",
    IF(COUNTIF(C831:F831,INDEX(_xlfn._xlws.FILTER(C831:F831,TRIM(C831:F831)&lt;&gt;"-"),1))=SUMPRODUCT((TRIM(C831:F831)&lt;&gt;"-")*1),
    "No Change",
    "Change"))</f>
        <v>No Data</v>
      </c>
      <c r="I831" s="159"/>
      <c r="J831"/>
      <c r="K831" s="163"/>
      <c r="L831" s="147" t="str">
        <f>TRIM(CLEAN(TEXT(IFERROR(INDEX('Glade MR'!$B$4:$C$3000,MATCH($A831,'Glade MR'!$C$4:$C$3000,0),1),"-"),"@")))</f>
        <v>-</v>
      </c>
      <c r="M831" s="147" t="str">
        <f>TRIM(CLEAN(TEXT(IFERROR(INDEX('Glade MR'!$I$4:$J$3000,MATCH($A831,'Glade MR'!$J$4:$J$3000,0),1),"-"),"@")))</f>
        <v>-</v>
      </c>
      <c r="N831" s="147" t="str">
        <f>TRIM(CLEAN(TEXT(IFERROR(INDEX('Glade MR'!$P$4:$Q$3000,MATCH($A831,'Glade MR'!$Q$4:$Q$3000,0),1),"-"),"@")))</f>
        <v>-</v>
      </c>
      <c r="O831" s="147" t="str">
        <f>TRIM(CLEAN(TEXT(IFERROR(INDEX('Glade MR'!$W$4:$X$3000,MATCH($A831,'Glade MR'!$X$4:$X$3000,0),1),"-"),"@")))</f>
        <v>-</v>
      </c>
      <c r="P831" s="159" t="str">
        <f t="shared" si="25"/>
        <v>Not Found</v>
      </c>
      <c r="Q831" t="str" cm="1">
        <f t="array" ref="Q831">IF(SUMPRODUCT((TRIM(L831:O831)&lt;&gt;"-")*1)=0,
    "No Data",
    IF(COUNTIF(L831:O831,INDEX(_xlfn._xlws.FILTER(L831:O831,TRIM(L831:O831)&lt;&gt;"-"),1))=SUMPRODUCT((TRIM(L831:O831)&lt;&gt;"-")*1),
    "No Change",
    "Change"))</f>
        <v>No Data</v>
      </c>
      <c r="R831" s="159"/>
      <c r="S831" s="111"/>
    </row>
    <row r="832" spans="1:19" x14ac:dyDescent="0.3">
      <c r="A832" t="s">
        <v>1758</v>
      </c>
      <c r="B832" t="s">
        <v>1137</v>
      </c>
      <c r="C832" s="160" t="str">
        <f>TRIM(CLEAN(TEXT(IFERROR(INDEX('Snakeden MR'!$B$4:$C$3028,MATCH($A832,'Snakeden MR'!$C$4:$C$3028,0),1),"-"),"@")))</f>
        <v>-</v>
      </c>
      <c r="D832" s="147" t="str">
        <f>TRIM(CLEAN(TEXT(IFERROR(INDEX('Snakeden MR'!$I$4:$J$3028,MATCH($A832,'Snakeden MR'!$J$4:$J$3028,0),1),"-"),"@")))</f>
        <v>-</v>
      </c>
      <c r="E832" s="147" t="str">
        <f>TRIM(CLEAN(TEXT(IFERROR(INDEX('Snakeden MR'!$P$4:$Q$3028,MATCH($A832,'Snakeden MR'!$Q$4:$Q$3028,0),1),"-"),"@")))</f>
        <v>-</v>
      </c>
      <c r="F832" s="147" t="str">
        <f>TRIM(CLEAN(TEXT(IFERROR(INDEX('Snakeden MR'!$W$4:$X$3028,MATCH($A832,'Snakeden MR'!$X$4:$X$3028,0),1),"-"),"@")))</f>
        <v>-</v>
      </c>
      <c r="G832" s="159" t="str">
        <f t="shared" si="24"/>
        <v>Not Found</v>
      </c>
      <c r="H832" t="str" cm="1">
        <f t="array" ref="H832">IF(SUMPRODUCT((TRIM(C832:F832)&lt;&gt;"-")*1)=0,
    "No Data",
    IF(COUNTIF(C832:F832,INDEX(_xlfn._xlws.FILTER(C832:F832,TRIM(C832:F832)&lt;&gt;"-"),1))=SUMPRODUCT((TRIM(C832:F832)&lt;&gt;"-")*1),
    "No Change",
    "Change"))</f>
        <v>No Data</v>
      </c>
      <c r="I832" s="159"/>
      <c r="J832"/>
      <c r="K832" s="163"/>
      <c r="L832" s="147" t="str">
        <f>TRIM(CLEAN(TEXT(IFERROR(INDEX('Glade MR'!$B$4:$C$3000,MATCH($A832,'Glade MR'!$C$4:$C$3000,0),1),"-"),"@")))</f>
        <v>-</v>
      </c>
      <c r="M832" s="147" t="str">
        <f>TRIM(CLEAN(TEXT(IFERROR(INDEX('Glade MR'!$I$4:$J$3000,MATCH($A832,'Glade MR'!$J$4:$J$3000,0),1),"-"),"@")))</f>
        <v>-</v>
      </c>
      <c r="N832" s="147" t="str">
        <f>TRIM(CLEAN(TEXT(IFERROR(INDEX('Glade MR'!$P$4:$Q$3000,MATCH($A832,'Glade MR'!$Q$4:$Q$3000,0),1),"-"),"@")))</f>
        <v>-</v>
      </c>
      <c r="O832" s="147" t="str">
        <f>TRIM(CLEAN(TEXT(IFERROR(INDEX('Glade MR'!$W$4:$X$3000,MATCH($A832,'Glade MR'!$X$4:$X$3000,0),1),"-"),"@")))</f>
        <v>-</v>
      </c>
      <c r="P832" s="159" t="str">
        <f t="shared" si="25"/>
        <v>Not Found</v>
      </c>
      <c r="Q832" t="str" cm="1">
        <f t="array" ref="Q832">IF(SUMPRODUCT((TRIM(L832:O832)&lt;&gt;"-")*1)=0,
    "No Data",
    IF(COUNTIF(L832:O832,INDEX(_xlfn._xlws.FILTER(L832:O832,TRIM(L832:O832)&lt;&gt;"-"),1))=SUMPRODUCT((TRIM(L832:O832)&lt;&gt;"-")*1),
    "No Change",
    "Change"))</f>
        <v>No Data</v>
      </c>
      <c r="R832" s="159"/>
      <c r="S832" s="111"/>
    </row>
    <row r="833" spans="1:19" x14ac:dyDescent="0.3">
      <c r="A833" t="s">
        <v>1759</v>
      </c>
      <c r="B833" t="s">
        <v>1137</v>
      </c>
      <c r="C833" s="160" t="str">
        <f>TRIM(CLEAN(TEXT(IFERROR(INDEX('Snakeden MR'!$B$4:$C$3028,MATCH($A833,'Snakeden MR'!$C$4:$C$3028,0),1),"-"),"@")))</f>
        <v>-</v>
      </c>
      <c r="D833" s="147" t="str">
        <f>TRIM(CLEAN(TEXT(IFERROR(INDEX('Snakeden MR'!$I$4:$J$3028,MATCH($A833,'Snakeden MR'!$J$4:$J$3028,0),1),"-"),"@")))</f>
        <v>-</v>
      </c>
      <c r="E833" s="147" t="str">
        <f>TRIM(CLEAN(TEXT(IFERROR(INDEX('Snakeden MR'!$P$4:$Q$3028,MATCH($A833,'Snakeden MR'!$Q$4:$Q$3028,0),1),"-"),"@")))</f>
        <v>-</v>
      </c>
      <c r="F833" s="147" t="str">
        <f>TRIM(CLEAN(TEXT(IFERROR(INDEX('Snakeden MR'!$W$4:$X$3028,MATCH($A833,'Snakeden MR'!$X$4:$X$3028,0),1),"-"),"@")))</f>
        <v>-</v>
      </c>
      <c r="G833" s="159" t="str">
        <f t="shared" si="24"/>
        <v>Not Found</v>
      </c>
      <c r="H833" t="str" cm="1">
        <f t="array" ref="H833">IF(SUMPRODUCT((TRIM(C833:F833)&lt;&gt;"-")*1)=0,
    "No Data",
    IF(COUNTIF(C833:F833,INDEX(_xlfn._xlws.FILTER(C833:F833,TRIM(C833:F833)&lt;&gt;"-"),1))=SUMPRODUCT((TRIM(C833:F833)&lt;&gt;"-")*1),
    "No Change",
    "Change"))</f>
        <v>No Data</v>
      </c>
      <c r="I833" s="159"/>
      <c r="J833"/>
      <c r="K833" s="163"/>
      <c r="L833" s="147" t="str">
        <f>TRIM(CLEAN(TEXT(IFERROR(INDEX('Glade MR'!$B$4:$C$3000,MATCH($A833,'Glade MR'!$C$4:$C$3000,0),1),"-"),"@")))</f>
        <v>-</v>
      </c>
      <c r="M833" s="147" t="str">
        <f>TRIM(CLEAN(TEXT(IFERROR(INDEX('Glade MR'!$I$4:$J$3000,MATCH($A833,'Glade MR'!$J$4:$J$3000,0),1),"-"),"@")))</f>
        <v>-</v>
      </c>
      <c r="N833" s="147" t="str">
        <f>TRIM(CLEAN(TEXT(IFERROR(INDEX('Glade MR'!$P$4:$Q$3000,MATCH($A833,'Glade MR'!$Q$4:$Q$3000,0),1),"-"),"@")))</f>
        <v>-</v>
      </c>
      <c r="O833" s="147" t="str">
        <f>TRIM(CLEAN(TEXT(IFERROR(INDEX('Glade MR'!$W$4:$X$3000,MATCH($A833,'Glade MR'!$X$4:$X$3000,0),1),"-"),"@")))</f>
        <v>-</v>
      </c>
      <c r="P833" s="159" t="str">
        <f t="shared" si="25"/>
        <v>Not Found</v>
      </c>
      <c r="Q833" t="str" cm="1">
        <f t="array" ref="Q833">IF(SUMPRODUCT((TRIM(L833:O833)&lt;&gt;"-")*1)=0,
    "No Data",
    IF(COUNTIF(L833:O833,INDEX(_xlfn._xlws.FILTER(L833:O833,TRIM(L833:O833)&lt;&gt;"-"),1))=SUMPRODUCT((TRIM(L833:O833)&lt;&gt;"-")*1),
    "No Change",
    "Change"))</f>
        <v>No Data</v>
      </c>
      <c r="R833" s="159"/>
      <c r="S833" s="111"/>
    </row>
    <row r="834" spans="1:19" x14ac:dyDescent="0.3">
      <c r="A834" t="s">
        <v>1760</v>
      </c>
      <c r="B834" t="s">
        <v>1145</v>
      </c>
      <c r="C834" s="160" t="str">
        <f>TRIM(CLEAN(TEXT(IFERROR(INDEX('Snakeden MR'!$B$4:$C$3028,MATCH($A834,'Snakeden MR'!$C$4:$C$3028,0),1),"-"),"@")))</f>
        <v>-</v>
      </c>
      <c r="D834" s="147" t="str">
        <f>TRIM(CLEAN(TEXT(IFERROR(INDEX('Snakeden MR'!$I$4:$J$3028,MATCH($A834,'Snakeden MR'!$J$4:$J$3028,0),1),"-"),"@")))</f>
        <v>-</v>
      </c>
      <c r="E834" s="147" t="str">
        <f>TRIM(CLEAN(TEXT(IFERROR(INDEX('Snakeden MR'!$P$4:$Q$3028,MATCH($A834,'Snakeden MR'!$Q$4:$Q$3028,0),1),"-"),"@")))</f>
        <v>-</v>
      </c>
      <c r="F834" s="147" t="str">
        <f>TRIM(CLEAN(TEXT(IFERROR(INDEX('Snakeden MR'!$W$4:$X$3028,MATCH($A834,'Snakeden MR'!$X$4:$X$3028,0),1),"-"),"@")))</f>
        <v>-</v>
      </c>
      <c r="G834" s="159" t="str">
        <f t="shared" ref="G834:G897" si="26">IF(SUM(COUNTIF(C834:F834,"-"))=4,"Not Found","Found")</f>
        <v>Not Found</v>
      </c>
      <c r="H834" t="str" cm="1">
        <f t="array" ref="H834">IF(SUMPRODUCT((TRIM(C834:F834)&lt;&gt;"-")*1)=0,
    "No Data",
    IF(COUNTIF(C834:F834,INDEX(_xlfn._xlws.FILTER(C834:F834,TRIM(C834:F834)&lt;&gt;"-"),1))=SUMPRODUCT((TRIM(C834:F834)&lt;&gt;"-")*1),
    "No Change",
    "Change"))</f>
        <v>No Data</v>
      </c>
      <c r="I834" s="159"/>
      <c r="J834"/>
      <c r="K834" s="163"/>
      <c r="L834" s="147" t="str">
        <f>TRIM(CLEAN(TEXT(IFERROR(INDEX('Glade MR'!$B$4:$C$3000,MATCH($A834,'Glade MR'!$C$4:$C$3000,0),1),"-"),"@")))</f>
        <v>-</v>
      </c>
      <c r="M834" s="147" t="str">
        <f>TRIM(CLEAN(TEXT(IFERROR(INDEX('Glade MR'!$I$4:$J$3000,MATCH($A834,'Glade MR'!$J$4:$J$3000,0),1),"-"),"@")))</f>
        <v>-</v>
      </c>
      <c r="N834" s="147" t="str">
        <f>TRIM(CLEAN(TEXT(IFERROR(INDEX('Glade MR'!$P$4:$Q$3000,MATCH($A834,'Glade MR'!$Q$4:$Q$3000,0),1),"-"),"@")))</f>
        <v>-</v>
      </c>
      <c r="O834" s="147" t="str">
        <f>TRIM(CLEAN(TEXT(IFERROR(INDEX('Glade MR'!$W$4:$X$3000,MATCH($A834,'Glade MR'!$X$4:$X$3000,0),1),"-"),"@")))</f>
        <v>-</v>
      </c>
      <c r="P834" s="159" t="str">
        <f t="shared" ref="P834:P897" si="27">IF(SUM(COUNTIF(L834:O834,"-"))=4,"Not Found","Found")</f>
        <v>Not Found</v>
      </c>
      <c r="Q834" t="str" cm="1">
        <f t="array" ref="Q834">IF(SUMPRODUCT((TRIM(L834:O834)&lt;&gt;"-")*1)=0,
    "No Data",
    IF(COUNTIF(L834:O834,INDEX(_xlfn._xlws.FILTER(L834:O834,TRIM(L834:O834)&lt;&gt;"-"),1))=SUMPRODUCT((TRIM(L834:O834)&lt;&gt;"-")*1),
    "No Change",
    "Change"))</f>
        <v>No Data</v>
      </c>
      <c r="R834" s="159"/>
      <c r="S834" s="111"/>
    </row>
    <row r="835" spans="1:19" x14ac:dyDescent="0.3">
      <c r="A835" t="s">
        <v>160</v>
      </c>
      <c r="B835" t="s">
        <v>1145</v>
      </c>
      <c r="C835" s="160" t="str">
        <f>TRIM(CLEAN(TEXT(IFERROR(INDEX('Snakeden MR'!$B$4:$C$3028,MATCH($A835,'Snakeden MR'!$C$4:$C$3028,0),1),"-"),"@")))</f>
        <v>-</v>
      </c>
      <c r="D835" s="147" t="str">
        <f>TRIM(CLEAN(TEXT(IFERROR(INDEX('Snakeden MR'!$I$4:$J$3028,MATCH($A835,'Snakeden MR'!$J$4:$J$3028,0),1),"-"),"@")))</f>
        <v>Riffle 1</v>
      </c>
      <c r="E835" s="147" t="str">
        <f>TRIM(CLEAN(TEXT(IFERROR(INDEX('Snakeden MR'!$P$4:$Q$3028,MATCH($A835,'Snakeden MR'!$Q$4:$Q$3028,0),1),"-"),"@")))</f>
        <v>-</v>
      </c>
      <c r="F835" s="147" t="str">
        <f>TRIM(CLEAN(TEXT(IFERROR(INDEX('Snakeden MR'!$W$4:$X$3028,MATCH($A835,'Snakeden MR'!$X$4:$X$3028,0),1),"-"),"@")))</f>
        <v>-</v>
      </c>
      <c r="G835" s="159" t="str">
        <f t="shared" si="26"/>
        <v>Found</v>
      </c>
      <c r="H835" t="str" cm="1">
        <f t="array" ref="H835">IF(SUMPRODUCT((TRIM(C835:F835)&lt;&gt;"-")*1)=0,
    "No Data",
    IF(COUNTIF(C835:F835,INDEX(_xlfn._xlws.FILTER(C835:F835,TRIM(C835:F835)&lt;&gt;"-"),1))=SUMPRODUCT((TRIM(C835:F835)&lt;&gt;"-")*1),
    "No Change",
    "Change"))</f>
        <v>No Change</v>
      </c>
      <c r="I835" s="159"/>
      <c r="J835"/>
      <c r="K835" s="163"/>
      <c r="L835" s="147" t="str">
        <f>TRIM(CLEAN(TEXT(IFERROR(INDEX('Glade MR'!$B$4:$C$3000,MATCH($A835,'Glade MR'!$C$4:$C$3000,0),1),"-"),"@")))</f>
        <v>-</v>
      </c>
      <c r="M835" s="147" t="str">
        <f>TRIM(CLEAN(TEXT(IFERROR(INDEX('Glade MR'!$I$4:$J$3000,MATCH($A835,'Glade MR'!$J$4:$J$3000,0),1),"-"),"@")))</f>
        <v>-</v>
      </c>
      <c r="N835" s="147" t="str">
        <f>TRIM(CLEAN(TEXT(IFERROR(INDEX('Glade MR'!$P$4:$Q$3000,MATCH($A835,'Glade MR'!$Q$4:$Q$3000,0),1),"-"),"@")))</f>
        <v>-</v>
      </c>
      <c r="O835" s="147" t="str">
        <f>TRIM(CLEAN(TEXT(IFERROR(INDEX('Glade MR'!$W$4:$X$3000,MATCH($A835,'Glade MR'!$X$4:$X$3000,0),1),"-"),"@")))</f>
        <v>-</v>
      </c>
      <c r="P835" s="159" t="str">
        <f t="shared" si="27"/>
        <v>Not Found</v>
      </c>
      <c r="Q835" t="str" cm="1">
        <f t="array" ref="Q835">IF(SUMPRODUCT((TRIM(L835:O835)&lt;&gt;"-")*1)=0,
    "No Data",
    IF(COUNTIF(L835:O835,INDEX(_xlfn._xlws.FILTER(L835:O835,TRIM(L835:O835)&lt;&gt;"-"),1))=SUMPRODUCT((TRIM(L835:O835)&lt;&gt;"-")*1),
    "No Change",
    "Change"))</f>
        <v>No Data</v>
      </c>
      <c r="R835" s="159"/>
      <c r="S835" s="111"/>
    </row>
    <row r="836" spans="1:19" x14ac:dyDescent="0.3">
      <c r="A836" t="s">
        <v>1761</v>
      </c>
      <c r="B836" t="s">
        <v>1145</v>
      </c>
      <c r="C836" s="160" t="str">
        <f>TRIM(CLEAN(TEXT(IFERROR(INDEX('Snakeden MR'!$B$4:$C$3028,MATCH($A836,'Snakeden MR'!$C$4:$C$3028,0),1),"-"),"@")))</f>
        <v>-</v>
      </c>
      <c r="D836" s="147" t="str">
        <f>TRIM(CLEAN(TEXT(IFERROR(INDEX('Snakeden MR'!$I$4:$J$3028,MATCH($A836,'Snakeden MR'!$J$4:$J$3028,0),1),"-"),"@")))</f>
        <v>-</v>
      </c>
      <c r="E836" s="147" t="str">
        <f>TRIM(CLEAN(TEXT(IFERROR(INDEX('Snakeden MR'!$P$4:$Q$3028,MATCH($A836,'Snakeden MR'!$Q$4:$Q$3028,0),1),"-"),"@")))</f>
        <v>-</v>
      </c>
      <c r="F836" s="147" t="str">
        <f>TRIM(CLEAN(TEXT(IFERROR(INDEX('Snakeden MR'!$W$4:$X$3028,MATCH($A836,'Snakeden MR'!$X$4:$X$3028,0),1),"-"),"@")))</f>
        <v>-</v>
      </c>
      <c r="G836" s="159" t="str">
        <f t="shared" si="26"/>
        <v>Not Found</v>
      </c>
      <c r="H836" t="str" cm="1">
        <f t="array" ref="H836">IF(SUMPRODUCT((TRIM(C836:F836)&lt;&gt;"-")*1)=0,
    "No Data",
    IF(COUNTIF(C836:F836,INDEX(_xlfn._xlws.FILTER(C836:F836,TRIM(C836:F836)&lt;&gt;"-"),1))=SUMPRODUCT((TRIM(C836:F836)&lt;&gt;"-")*1),
    "No Change",
    "Change"))</f>
        <v>No Data</v>
      </c>
      <c r="I836" s="159"/>
      <c r="J836"/>
      <c r="K836" s="163"/>
      <c r="L836" s="147" t="str">
        <f>TRIM(CLEAN(TEXT(IFERROR(INDEX('Glade MR'!$B$4:$C$3000,MATCH($A836,'Glade MR'!$C$4:$C$3000,0),1),"-"),"@")))</f>
        <v>-</v>
      </c>
      <c r="M836" s="147" t="str">
        <f>TRIM(CLEAN(TEXT(IFERROR(INDEX('Glade MR'!$I$4:$J$3000,MATCH($A836,'Glade MR'!$J$4:$J$3000,0),1),"-"),"@")))</f>
        <v>-</v>
      </c>
      <c r="N836" s="147" t="str">
        <f>TRIM(CLEAN(TEXT(IFERROR(INDEX('Glade MR'!$P$4:$Q$3000,MATCH($A836,'Glade MR'!$Q$4:$Q$3000,0),1),"-"),"@")))</f>
        <v>-</v>
      </c>
      <c r="O836" s="147" t="str">
        <f>TRIM(CLEAN(TEXT(IFERROR(INDEX('Glade MR'!$W$4:$X$3000,MATCH($A836,'Glade MR'!$X$4:$X$3000,0),1),"-"),"@")))</f>
        <v>-</v>
      </c>
      <c r="P836" s="159" t="str">
        <f t="shared" si="27"/>
        <v>Not Found</v>
      </c>
      <c r="Q836" t="str" cm="1">
        <f t="array" ref="Q836">IF(SUMPRODUCT((TRIM(L836:O836)&lt;&gt;"-")*1)=0,
    "No Data",
    IF(COUNTIF(L836:O836,INDEX(_xlfn._xlws.FILTER(L836:O836,TRIM(L836:O836)&lt;&gt;"-"),1))=SUMPRODUCT((TRIM(L836:O836)&lt;&gt;"-")*1),
    "No Change",
    "Change"))</f>
        <v>No Data</v>
      </c>
      <c r="R836" s="159"/>
      <c r="S836" s="111"/>
    </row>
    <row r="837" spans="1:19" x14ac:dyDescent="0.3">
      <c r="A837" t="s">
        <v>1762</v>
      </c>
      <c r="B837" t="s">
        <v>1145</v>
      </c>
      <c r="C837" s="160" t="str">
        <f>TRIM(CLEAN(TEXT(IFERROR(INDEX('Snakeden MR'!$B$4:$C$3028,MATCH($A837,'Snakeden MR'!$C$4:$C$3028,0),1),"-"),"@")))</f>
        <v>-</v>
      </c>
      <c r="D837" s="147" t="str">
        <f>TRIM(CLEAN(TEXT(IFERROR(INDEX('Snakeden MR'!$I$4:$J$3028,MATCH($A837,'Snakeden MR'!$J$4:$J$3028,0),1),"-"),"@")))</f>
        <v>-</v>
      </c>
      <c r="E837" s="147" t="str">
        <f>TRIM(CLEAN(TEXT(IFERROR(INDEX('Snakeden MR'!$P$4:$Q$3028,MATCH($A837,'Snakeden MR'!$Q$4:$Q$3028,0),1),"-"),"@")))</f>
        <v>-</v>
      </c>
      <c r="F837" s="147" t="str">
        <f>TRIM(CLEAN(TEXT(IFERROR(INDEX('Snakeden MR'!$W$4:$X$3028,MATCH($A837,'Snakeden MR'!$X$4:$X$3028,0),1),"-"),"@")))</f>
        <v>-</v>
      </c>
      <c r="G837" s="159" t="str">
        <f t="shared" si="26"/>
        <v>Not Found</v>
      </c>
      <c r="H837" t="str" cm="1">
        <f t="array" ref="H837">IF(SUMPRODUCT((TRIM(C837:F837)&lt;&gt;"-")*1)=0,
    "No Data",
    IF(COUNTIF(C837:F837,INDEX(_xlfn._xlws.FILTER(C837:F837,TRIM(C837:F837)&lt;&gt;"-"),1))=SUMPRODUCT((TRIM(C837:F837)&lt;&gt;"-")*1),
    "No Change",
    "Change"))</f>
        <v>No Data</v>
      </c>
      <c r="I837" s="159"/>
      <c r="J837"/>
      <c r="K837" s="163"/>
      <c r="L837" s="147" t="str">
        <f>TRIM(CLEAN(TEXT(IFERROR(INDEX('Glade MR'!$B$4:$C$3000,MATCH($A837,'Glade MR'!$C$4:$C$3000,0),1),"-"),"@")))</f>
        <v>-</v>
      </c>
      <c r="M837" s="147" t="str">
        <f>TRIM(CLEAN(TEXT(IFERROR(INDEX('Glade MR'!$I$4:$J$3000,MATCH($A837,'Glade MR'!$J$4:$J$3000,0),1),"-"),"@")))</f>
        <v>-</v>
      </c>
      <c r="N837" s="147" t="str">
        <f>TRIM(CLEAN(TEXT(IFERROR(INDEX('Glade MR'!$P$4:$Q$3000,MATCH($A837,'Glade MR'!$Q$4:$Q$3000,0),1),"-"),"@")))</f>
        <v>-</v>
      </c>
      <c r="O837" s="147" t="str">
        <f>TRIM(CLEAN(TEXT(IFERROR(INDEX('Glade MR'!$W$4:$X$3000,MATCH($A837,'Glade MR'!$X$4:$X$3000,0),1),"-"),"@")))</f>
        <v>-</v>
      </c>
      <c r="P837" s="159" t="str">
        <f t="shared" si="27"/>
        <v>Not Found</v>
      </c>
      <c r="Q837" t="str" cm="1">
        <f t="array" ref="Q837">IF(SUMPRODUCT((TRIM(L837:O837)&lt;&gt;"-")*1)=0,
    "No Data",
    IF(COUNTIF(L837:O837,INDEX(_xlfn._xlws.FILTER(L837:O837,TRIM(L837:O837)&lt;&gt;"-"),1))=SUMPRODUCT((TRIM(L837:O837)&lt;&gt;"-")*1),
    "No Change",
    "Change"))</f>
        <v>No Data</v>
      </c>
      <c r="R837" s="159"/>
      <c r="S837" s="111"/>
    </row>
    <row r="838" spans="1:19" x14ac:dyDescent="0.3">
      <c r="A838" t="s">
        <v>1763</v>
      </c>
      <c r="B838" t="s">
        <v>1145</v>
      </c>
      <c r="C838" s="160" t="str">
        <f>TRIM(CLEAN(TEXT(IFERROR(INDEX('Snakeden MR'!$B$4:$C$3028,MATCH($A838,'Snakeden MR'!$C$4:$C$3028,0),1),"-"),"@")))</f>
        <v>-</v>
      </c>
      <c r="D838" s="147" t="str">
        <f>TRIM(CLEAN(TEXT(IFERROR(INDEX('Snakeden MR'!$I$4:$J$3028,MATCH($A838,'Snakeden MR'!$J$4:$J$3028,0),1),"-"),"@")))</f>
        <v>-</v>
      </c>
      <c r="E838" s="147" t="str">
        <f>TRIM(CLEAN(TEXT(IFERROR(INDEX('Snakeden MR'!$P$4:$Q$3028,MATCH($A838,'Snakeden MR'!$Q$4:$Q$3028,0),1),"-"),"@")))</f>
        <v>-</v>
      </c>
      <c r="F838" s="147" t="str">
        <f>TRIM(CLEAN(TEXT(IFERROR(INDEX('Snakeden MR'!$W$4:$X$3028,MATCH($A838,'Snakeden MR'!$X$4:$X$3028,0),1),"-"),"@")))</f>
        <v>-</v>
      </c>
      <c r="G838" s="159" t="str">
        <f t="shared" si="26"/>
        <v>Not Found</v>
      </c>
      <c r="H838" t="str" cm="1">
        <f t="array" ref="H838">IF(SUMPRODUCT((TRIM(C838:F838)&lt;&gt;"-")*1)=0,
    "No Data",
    IF(COUNTIF(C838:F838,INDEX(_xlfn._xlws.FILTER(C838:F838,TRIM(C838:F838)&lt;&gt;"-"),1))=SUMPRODUCT((TRIM(C838:F838)&lt;&gt;"-")*1),
    "No Change",
    "Change"))</f>
        <v>No Data</v>
      </c>
      <c r="I838" s="159"/>
      <c r="J838"/>
      <c r="K838" s="163"/>
      <c r="L838" s="147" t="str">
        <f>TRIM(CLEAN(TEXT(IFERROR(INDEX('Glade MR'!$B$4:$C$3000,MATCH($A838,'Glade MR'!$C$4:$C$3000,0),1),"-"),"@")))</f>
        <v>-</v>
      </c>
      <c r="M838" s="147" t="str">
        <f>TRIM(CLEAN(TEXT(IFERROR(INDEX('Glade MR'!$I$4:$J$3000,MATCH($A838,'Glade MR'!$J$4:$J$3000,0),1),"-"),"@")))</f>
        <v>-</v>
      </c>
      <c r="N838" s="147" t="str">
        <f>TRIM(CLEAN(TEXT(IFERROR(INDEX('Glade MR'!$P$4:$Q$3000,MATCH($A838,'Glade MR'!$Q$4:$Q$3000,0),1),"-"),"@")))</f>
        <v>-</v>
      </c>
      <c r="O838" s="147" t="str">
        <f>TRIM(CLEAN(TEXT(IFERROR(INDEX('Glade MR'!$W$4:$X$3000,MATCH($A838,'Glade MR'!$X$4:$X$3000,0),1),"-"),"@")))</f>
        <v>-</v>
      </c>
      <c r="P838" s="159" t="str">
        <f t="shared" si="27"/>
        <v>Not Found</v>
      </c>
      <c r="Q838" t="str" cm="1">
        <f t="array" ref="Q838">IF(SUMPRODUCT((TRIM(L838:O838)&lt;&gt;"-")*1)=0,
    "No Data",
    IF(COUNTIF(L838:O838,INDEX(_xlfn._xlws.FILTER(L838:O838,TRIM(L838:O838)&lt;&gt;"-"),1))=SUMPRODUCT((TRIM(L838:O838)&lt;&gt;"-")*1),
    "No Change",
    "Change"))</f>
        <v>No Data</v>
      </c>
      <c r="R838" s="159"/>
      <c r="S838" s="111"/>
    </row>
    <row r="839" spans="1:19" x14ac:dyDescent="0.3">
      <c r="A839" t="s">
        <v>1764</v>
      </c>
      <c r="B839" t="s">
        <v>1145</v>
      </c>
      <c r="C839" s="160" t="str">
        <f>TRIM(CLEAN(TEXT(IFERROR(INDEX('Snakeden MR'!$B$4:$C$3028,MATCH($A839,'Snakeden MR'!$C$4:$C$3028,0),1),"-"),"@")))</f>
        <v>-</v>
      </c>
      <c r="D839" s="147" t="str">
        <f>TRIM(CLEAN(TEXT(IFERROR(INDEX('Snakeden MR'!$I$4:$J$3028,MATCH($A839,'Snakeden MR'!$J$4:$J$3028,0),1),"-"),"@")))</f>
        <v>-</v>
      </c>
      <c r="E839" s="147" t="str">
        <f>TRIM(CLEAN(TEXT(IFERROR(INDEX('Snakeden MR'!$P$4:$Q$3028,MATCH($A839,'Snakeden MR'!$Q$4:$Q$3028,0),1),"-"),"@")))</f>
        <v>-</v>
      </c>
      <c r="F839" s="147" t="str">
        <f>TRIM(CLEAN(TEXT(IFERROR(INDEX('Snakeden MR'!$W$4:$X$3028,MATCH($A839,'Snakeden MR'!$X$4:$X$3028,0),1),"-"),"@")))</f>
        <v>-</v>
      </c>
      <c r="G839" s="159" t="str">
        <f t="shared" si="26"/>
        <v>Not Found</v>
      </c>
      <c r="H839" t="str" cm="1">
        <f t="array" ref="H839">IF(SUMPRODUCT((TRIM(C839:F839)&lt;&gt;"-")*1)=0,
    "No Data",
    IF(COUNTIF(C839:F839,INDEX(_xlfn._xlws.FILTER(C839:F839,TRIM(C839:F839)&lt;&gt;"-"),1))=SUMPRODUCT((TRIM(C839:F839)&lt;&gt;"-")*1),
    "No Change",
    "Change"))</f>
        <v>No Data</v>
      </c>
      <c r="I839" s="159"/>
      <c r="J839"/>
      <c r="K839" s="163"/>
      <c r="L839" s="147" t="str">
        <f>TRIM(CLEAN(TEXT(IFERROR(INDEX('Glade MR'!$B$4:$C$3000,MATCH($A839,'Glade MR'!$C$4:$C$3000,0),1),"-"),"@")))</f>
        <v>-</v>
      </c>
      <c r="M839" s="147" t="str">
        <f>TRIM(CLEAN(TEXT(IFERROR(INDEX('Glade MR'!$I$4:$J$3000,MATCH($A839,'Glade MR'!$J$4:$J$3000,0),1),"-"),"@")))</f>
        <v>-</v>
      </c>
      <c r="N839" s="147" t="str">
        <f>TRIM(CLEAN(TEXT(IFERROR(INDEX('Glade MR'!$P$4:$Q$3000,MATCH($A839,'Glade MR'!$Q$4:$Q$3000,0),1),"-"),"@")))</f>
        <v>-</v>
      </c>
      <c r="O839" s="147" t="str">
        <f>TRIM(CLEAN(TEXT(IFERROR(INDEX('Glade MR'!$W$4:$X$3000,MATCH($A839,'Glade MR'!$X$4:$X$3000,0),1),"-"),"@")))</f>
        <v>-</v>
      </c>
      <c r="P839" s="159" t="str">
        <f t="shared" si="27"/>
        <v>Not Found</v>
      </c>
      <c r="Q839" t="str" cm="1">
        <f t="array" ref="Q839">IF(SUMPRODUCT((TRIM(L839:O839)&lt;&gt;"-")*1)=0,
    "No Data",
    IF(COUNTIF(L839:O839,INDEX(_xlfn._xlws.FILTER(L839:O839,TRIM(L839:O839)&lt;&gt;"-"),1))=SUMPRODUCT((TRIM(L839:O839)&lt;&gt;"-")*1),
    "No Change",
    "Change"))</f>
        <v>No Data</v>
      </c>
      <c r="R839" s="159"/>
      <c r="S839" s="111"/>
    </row>
    <row r="840" spans="1:19" x14ac:dyDescent="0.3">
      <c r="A840" t="s">
        <v>1765</v>
      </c>
      <c r="B840" t="s">
        <v>1145</v>
      </c>
      <c r="C840" s="160" t="str">
        <f>TRIM(CLEAN(TEXT(IFERROR(INDEX('Snakeden MR'!$B$4:$C$3028,MATCH($A840,'Snakeden MR'!$C$4:$C$3028,0),1),"-"),"@")))</f>
        <v>-</v>
      </c>
      <c r="D840" s="147" t="str">
        <f>TRIM(CLEAN(TEXT(IFERROR(INDEX('Snakeden MR'!$I$4:$J$3028,MATCH($A840,'Snakeden MR'!$J$4:$J$3028,0),1),"-"),"@")))</f>
        <v>-</v>
      </c>
      <c r="E840" s="147" t="str">
        <f>TRIM(CLEAN(TEXT(IFERROR(INDEX('Snakeden MR'!$P$4:$Q$3028,MATCH($A840,'Snakeden MR'!$Q$4:$Q$3028,0),1),"-"),"@")))</f>
        <v>-</v>
      </c>
      <c r="F840" s="147" t="str">
        <f>TRIM(CLEAN(TEXT(IFERROR(INDEX('Snakeden MR'!$W$4:$X$3028,MATCH($A840,'Snakeden MR'!$X$4:$X$3028,0),1),"-"),"@")))</f>
        <v>-</v>
      </c>
      <c r="G840" s="159" t="str">
        <f t="shared" si="26"/>
        <v>Not Found</v>
      </c>
      <c r="H840" t="str" cm="1">
        <f t="array" ref="H840">IF(SUMPRODUCT((TRIM(C840:F840)&lt;&gt;"-")*1)=0,
    "No Data",
    IF(COUNTIF(C840:F840,INDEX(_xlfn._xlws.FILTER(C840:F840,TRIM(C840:F840)&lt;&gt;"-"),1))=SUMPRODUCT((TRIM(C840:F840)&lt;&gt;"-")*1),
    "No Change",
    "Change"))</f>
        <v>No Data</v>
      </c>
      <c r="I840" s="159"/>
      <c r="J840"/>
      <c r="K840" s="163"/>
      <c r="L840" s="147" t="str">
        <f>TRIM(CLEAN(TEXT(IFERROR(INDEX('Glade MR'!$B$4:$C$3000,MATCH($A840,'Glade MR'!$C$4:$C$3000,0),1),"-"),"@")))</f>
        <v>-</v>
      </c>
      <c r="M840" s="147" t="str">
        <f>TRIM(CLEAN(TEXT(IFERROR(INDEX('Glade MR'!$I$4:$J$3000,MATCH($A840,'Glade MR'!$J$4:$J$3000,0),1),"-"),"@")))</f>
        <v>-</v>
      </c>
      <c r="N840" s="147" t="str">
        <f>TRIM(CLEAN(TEXT(IFERROR(INDEX('Glade MR'!$P$4:$Q$3000,MATCH($A840,'Glade MR'!$Q$4:$Q$3000,0),1),"-"),"@")))</f>
        <v>-</v>
      </c>
      <c r="O840" s="147" t="str">
        <f>TRIM(CLEAN(TEXT(IFERROR(INDEX('Glade MR'!$W$4:$X$3000,MATCH($A840,'Glade MR'!$X$4:$X$3000,0),1),"-"),"@")))</f>
        <v>-</v>
      </c>
      <c r="P840" s="159" t="str">
        <f t="shared" si="27"/>
        <v>Not Found</v>
      </c>
      <c r="Q840" t="str" cm="1">
        <f t="array" ref="Q840">IF(SUMPRODUCT((TRIM(L840:O840)&lt;&gt;"-")*1)=0,
    "No Data",
    IF(COUNTIF(L840:O840,INDEX(_xlfn._xlws.FILTER(L840:O840,TRIM(L840:O840)&lt;&gt;"-"),1))=SUMPRODUCT((TRIM(L840:O840)&lt;&gt;"-")*1),
    "No Change",
    "Change"))</f>
        <v>No Data</v>
      </c>
      <c r="R840" s="159"/>
      <c r="S840" s="111"/>
    </row>
    <row r="841" spans="1:19" x14ac:dyDescent="0.3">
      <c r="A841" t="s">
        <v>311</v>
      </c>
      <c r="B841" t="s">
        <v>1145</v>
      </c>
      <c r="C841" s="160" t="str">
        <f>TRIM(CLEAN(TEXT(IFERROR(INDEX('Snakeden MR'!$B$4:$C$3028,MATCH($A841,'Snakeden MR'!$C$4:$C$3028,0),1),"-"),"@")))</f>
        <v>-</v>
      </c>
      <c r="D841" s="147" t="str">
        <f>TRIM(CLEAN(TEXT(IFERROR(INDEX('Snakeden MR'!$I$4:$J$3028,MATCH($A841,'Snakeden MR'!$J$4:$J$3028,0),1),"-"),"@")))</f>
        <v>-</v>
      </c>
      <c r="E841" s="147" t="str">
        <f>TRIM(CLEAN(TEXT(IFERROR(INDEX('Snakeden MR'!$P$4:$Q$3028,MATCH($A841,'Snakeden MR'!$Q$4:$Q$3028,0),1),"-"),"@")))</f>
        <v>Riffle 5</v>
      </c>
      <c r="F841" s="147" t="str">
        <f>TRIM(CLEAN(TEXT(IFERROR(INDEX('Snakeden MR'!$W$4:$X$3028,MATCH($A841,'Snakeden MR'!$X$4:$X$3028,0),1),"-"),"@")))</f>
        <v>-</v>
      </c>
      <c r="G841" s="159" t="str">
        <f t="shared" si="26"/>
        <v>Found</v>
      </c>
      <c r="H841" t="str" cm="1">
        <f t="array" ref="H841">IF(SUMPRODUCT((TRIM(C841:F841)&lt;&gt;"-")*1)=0,
    "No Data",
    IF(COUNTIF(C841:F841,INDEX(_xlfn._xlws.FILTER(C841:F841,TRIM(C841:F841)&lt;&gt;"-"),1))=SUMPRODUCT((TRIM(C841:F841)&lt;&gt;"-")*1),
    "No Change",
    "Change"))</f>
        <v>No Change</v>
      </c>
      <c r="I841" s="159"/>
      <c r="J841"/>
      <c r="K841" s="163"/>
      <c r="L841" s="147" t="str">
        <f>TRIM(CLEAN(TEXT(IFERROR(INDEX('Glade MR'!$B$4:$C$3000,MATCH($A841,'Glade MR'!$C$4:$C$3000,0),1),"-"),"@")))</f>
        <v>-</v>
      </c>
      <c r="M841" s="147" t="str">
        <f>TRIM(CLEAN(TEXT(IFERROR(INDEX('Glade MR'!$I$4:$J$3000,MATCH($A841,'Glade MR'!$J$4:$J$3000,0),1),"-"),"@")))</f>
        <v>-</v>
      </c>
      <c r="N841" s="147" t="str">
        <f>TRIM(CLEAN(TEXT(IFERROR(INDEX('Glade MR'!$P$4:$Q$3000,MATCH($A841,'Glade MR'!$Q$4:$Q$3000,0),1),"-"),"@")))</f>
        <v>-</v>
      </c>
      <c r="O841" s="147" t="str">
        <f>TRIM(CLEAN(TEXT(IFERROR(INDEX('Glade MR'!$W$4:$X$3000,MATCH($A841,'Glade MR'!$X$4:$X$3000,0),1),"-"),"@")))</f>
        <v>-</v>
      </c>
      <c r="P841" s="159" t="str">
        <f t="shared" si="27"/>
        <v>Not Found</v>
      </c>
      <c r="Q841" t="str" cm="1">
        <f t="array" ref="Q841">IF(SUMPRODUCT((TRIM(L841:O841)&lt;&gt;"-")*1)=0,
    "No Data",
    IF(COUNTIF(L841:O841,INDEX(_xlfn._xlws.FILTER(L841:O841,TRIM(L841:O841)&lt;&gt;"-"),1))=SUMPRODUCT((TRIM(L841:O841)&lt;&gt;"-")*1),
    "No Change",
    "Change"))</f>
        <v>No Data</v>
      </c>
      <c r="R841" s="159"/>
      <c r="S841" s="111"/>
    </row>
    <row r="842" spans="1:19" x14ac:dyDescent="0.3">
      <c r="A842" t="s">
        <v>267</v>
      </c>
      <c r="B842" t="s">
        <v>1145</v>
      </c>
      <c r="C842" s="160" t="str">
        <f>TRIM(CLEAN(TEXT(IFERROR(INDEX('Snakeden MR'!$B$4:$C$3028,MATCH($A842,'Snakeden MR'!$C$4:$C$3028,0),1),"-"),"@")))</f>
        <v>-</v>
      </c>
      <c r="D842" s="147" t="str">
        <f>TRIM(CLEAN(TEXT(IFERROR(INDEX('Snakeden MR'!$I$4:$J$3028,MATCH($A842,'Snakeden MR'!$J$4:$J$3028,0),1),"-"),"@")))</f>
        <v>-</v>
      </c>
      <c r="E842" s="147" t="str">
        <f>TRIM(CLEAN(TEXT(IFERROR(INDEX('Snakeden MR'!$P$4:$Q$3028,MATCH($A842,'Snakeden MR'!$Q$4:$Q$3028,0),1),"-"),"@")))</f>
        <v>Pool 4</v>
      </c>
      <c r="F842" s="147" t="str">
        <f>TRIM(CLEAN(TEXT(IFERROR(INDEX('Snakeden MR'!$W$4:$X$3028,MATCH($A842,'Snakeden MR'!$X$4:$X$3028,0),1),"-"),"@")))</f>
        <v>Pool 4</v>
      </c>
      <c r="G842" s="159" t="str">
        <f t="shared" si="26"/>
        <v>Found</v>
      </c>
      <c r="H842" t="str" cm="1">
        <f t="array" ref="H842">IF(SUMPRODUCT((TRIM(C842:F842)&lt;&gt;"-")*1)=0,
    "No Data",
    IF(COUNTIF(C842:F842,INDEX(_xlfn._xlws.FILTER(C842:F842,TRIM(C842:F842)&lt;&gt;"-"),1))=SUMPRODUCT((TRIM(C842:F842)&lt;&gt;"-")*1),
    "No Change",
    "Change"))</f>
        <v>No Change</v>
      </c>
      <c r="I842" s="159"/>
      <c r="J842"/>
      <c r="K842" s="163"/>
      <c r="L842" s="147" t="str">
        <f>TRIM(CLEAN(TEXT(IFERROR(INDEX('Glade MR'!$B$4:$C$3000,MATCH($A842,'Glade MR'!$C$4:$C$3000,0),1),"-"),"@")))</f>
        <v>-</v>
      </c>
      <c r="M842" s="147" t="str">
        <f>TRIM(CLEAN(TEXT(IFERROR(INDEX('Glade MR'!$I$4:$J$3000,MATCH($A842,'Glade MR'!$J$4:$J$3000,0),1),"-"),"@")))</f>
        <v>-</v>
      </c>
      <c r="N842" s="147" t="str">
        <f>TRIM(CLEAN(TEXT(IFERROR(INDEX('Glade MR'!$P$4:$Q$3000,MATCH($A842,'Glade MR'!$Q$4:$Q$3000,0),1),"-"),"@")))</f>
        <v>-</v>
      </c>
      <c r="O842" s="147" t="str">
        <f>TRIM(CLEAN(TEXT(IFERROR(INDEX('Glade MR'!$W$4:$X$3000,MATCH($A842,'Glade MR'!$X$4:$X$3000,0),1),"-"),"@")))</f>
        <v>-</v>
      </c>
      <c r="P842" s="159" t="str">
        <f t="shared" si="27"/>
        <v>Not Found</v>
      </c>
      <c r="Q842" t="str" cm="1">
        <f t="array" ref="Q842">IF(SUMPRODUCT((TRIM(L842:O842)&lt;&gt;"-")*1)=0,
    "No Data",
    IF(COUNTIF(L842:O842,INDEX(_xlfn._xlws.FILTER(L842:O842,TRIM(L842:O842)&lt;&gt;"-"),1))=SUMPRODUCT((TRIM(L842:O842)&lt;&gt;"-")*1),
    "No Change",
    "Change"))</f>
        <v>No Data</v>
      </c>
      <c r="R842" s="159"/>
      <c r="S842" s="111"/>
    </row>
    <row r="843" spans="1:19" x14ac:dyDescent="0.3">
      <c r="A843" t="s">
        <v>1766</v>
      </c>
      <c r="B843" t="s">
        <v>1145</v>
      </c>
      <c r="C843" s="160" t="str">
        <f>TRIM(CLEAN(TEXT(IFERROR(INDEX('Snakeden MR'!$B$4:$C$3028,MATCH($A843,'Snakeden MR'!$C$4:$C$3028,0),1),"-"),"@")))</f>
        <v>-</v>
      </c>
      <c r="D843" s="147" t="str">
        <f>TRIM(CLEAN(TEXT(IFERROR(INDEX('Snakeden MR'!$I$4:$J$3028,MATCH($A843,'Snakeden MR'!$J$4:$J$3028,0),1),"-"),"@")))</f>
        <v>-</v>
      </c>
      <c r="E843" s="147" t="str">
        <f>TRIM(CLEAN(TEXT(IFERROR(INDEX('Snakeden MR'!$P$4:$Q$3028,MATCH($A843,'Snakeden MR'!$Q$4:$Q$3028,0),1),"-"),"@")))</f>
        <v>-</v>
      </c>
      <c r="F843" s="147" t="str">
        <f>TRIM(CLEAN(TEXT(IFERROR(INDEX('Snakeden MR'!$W$4:$X$3028,MATCH($A843,'Snakeden MR'!$X$4:$X$3028,0),1),"-"),"@")))</f>
        <v>-</v>
      </c>
      <c r="G843" s="159" t="str">
        <f t="shared" si="26"/>
        <v>Not Found</v>
      </c>
      <c r="H843" t="str" cm="1">
        <f t="array" ref="H843">IF(SUMPRODUCT((TRIM(C843:F843)&lt;&gt;"-")*1)=0,
    "No Data",
    IF(COUNTIF(C843:F843,INDEX(_xlfn._xlws.FILTER(C843:F843,TRIM(C843:F843)&lt;&gt;"-"),1))=SUMPRODUCT((TRIM(C843:F843)&lt;&gt;"-")*1),
    "No Change",
    "Change"))</f>
        <v>No Data</v>
      </c>
      <c r="I843" s="159"/>
      <c r="J843"/>
      <c r="K843" s="163"/>
      <c r="L843" s="147" t="str">
        <f>TRIM(CLEAN(TEXT(IFERROR(INDEX('Glade MR'!$B$4:$C$3000,MATCH($A843,'Glade MR'!$C$4:$C$3000,0),1),"-"),"@")))</f>
        <v>-</v>
      </c>
      <c r="M843" s="147" t="str">
        <f>TRIM(CLEAN(TEXT(IFERROR(INDEX('Glade MR'!$I$4:$J$3000,MATCH($A843,'Glade MR'!$J$4:$J$3000,0),1),"-"),"@")))</f>
        <v>-</v>
      </c>
      <c r="N843" s="147" t="str">
        <f>TRIM(CLEAN(TEXT(IFERROR(INDEX('Glade MR'!$P$4:$Q$3000,MATCH($A843,'Glade MR'!$Q$4:$Q$3000,0),1),"-"),"@")))</f>
        <v>-</v>
      </c>
      <c r="O843" s="147" t="str">
        <f>TRIM(CLEAN(TEXT(IFERROR(INDEX('Glade MR'!$W$4:$X$3000,MATCH($A843,'Glade MR'!$X$4:$X$3000,0),1),"-"),"@")))</f>
        <v>-</v>
      </c>
      <c r="P843" s="159" t="str">
        <f t="shared" si="27"/>
        <v>Not Found</v>
      </c>
      <c r="Q843" t="str" cm="1">
        <f t="array" ref="Q843">IF(SUMPRODUCT((TRIM(L843:O843)&lt;&gt;"-")*1)=0,
    "No Data",
    IF(COUNTIF(L843:O843,INDEX(_xlfn._xlws.FILTER(L843:O843,TRIM(L843:O843)&lt;&gt;"-"),1))=SUMPRODUCT((TRIM(L843:O843)&lt;&gt;"-")*1),
    "No Change",
    "Change"))</f>
        <v>No Data</v>
      </c>
      <c r="R843" s="159"/>
      <c r="S843" s="111"/>
    </row>
    <row r="844" spans="1:19" x14ac:dyDescent="0.3">
      <c r="A844" t="s">
        <v>1767</v>
      </c>
      <c r="B844" t="s">
        <v>1145</v>
      </c>
      <c r="C844" s="160" t="str">
        <f>TRIM(CLEAN(TEXT(IFERROR(INDEX('Snakeden MR'!$B$4:$C$3028,MATCH($A844,'Snakeden MR'!$C$4:$C$3028,0),1),"-"),"@")))</f>
        <v>-</v>
      </c>
      <c r="D844" s="147" t="str">
        <f>TRIM(CLEAN(TEXT(IFERROR(INDEX('Snakeden MR'!$I$4:$J$3028,MATCH($A844,'Snakeden MR'!$J$4:$J$3028,0),1),"-"),"@")))</f>
        <v>-</v>
      </c>
      <c r="E844" s="147" t="str">
        <f>TRIM(CLEAN(TEXT(IFERROR(INDEX('Snakeden MR'!$P$4:$Q$3028,MATCH($A844,'Snakeden MR'!$Q$4:$Q$3028,0),1),"-"),"@")))</f>
        <v>-</v>
      </c>
      <c r="F844" s="147" t="str">
        <f>TRIM(CLEAN(TEXT(IFERROR(INDEX('Snakeden MR'!$W$4:$X$3028,MATCH($A844,'Snakeden MR'!$X$4:$X$3028,0),1),"-"),"@")))</f>
        <v>-</v>
      </c>
      <c r="G844" s="159" t="str">
        <f t="shared" si="26"/>
        <v>Not Found</v>
      </c>
      <c r="H844" t="str" cm="1">
        <f t="array" ref="H844">IF(SUMPRODUCT((TRIM(C844:F844)&lt;&gt;"-")*1)=0,
    "No Data",
    IF(COUNTIF(C844:F844,INDEX(_xlfn._xlws.FILTER(C844:F844,TRIM(C844:F844)&lt;&gt;"-"),1))=SUMPRODUCT((TRIM(C844:F844)&lt;&gt;"-")*1),
    "No Change",
    "Change"))</f>
        <v>No Data</v>
      </c>
      <c r="I844" s="159"/>
      <c r="J844"/>
      <c r="K844" s="163"/>
      <c r="L844" s="147" t="str">
        <f>TRIM(CLEAN(TEXT(IFERROR(INDEX('Glade MR'!$B$4:$C$3000,MATCH($A844,'Glade MR'!$C$4:$C$3000,0),1),"-"),"@")))</f>
        <v>-</v>
      </c>
      <c r="M844" s="147" t="str">
        <f>TRIM(CLEAN(TEXT(IFERROR(INDEX('Glade MR'!$I$4:$J$3000,MATCH($A844,'Glade MR'!$J$4:$J$3000,0),1),"-"),"@")))</f>
        <v>-</v>
      </c>
      <c r="N844" s="147" t="str">
        <f>TRIM(CLEAN(TEXT(IFERROR(INDEX('Glade MR'!$P$4:$Q$3000,MATCH($A844,'Glade MR'!$Q$4:$Q$3000,0),1),"-"),"@")))</f>
        <v>-</v>
      </c>
      <c r="O844" s="147" t="str">
        <f>TRIM(CLEAN(TEXT(IFERROR(INDEX('Glade MR'!$W$4:$X$3000,MATCH($A844,'Glade MR'!$X$4:$X$3000,0),1),"-"),"@")))</f>
        <v>-</v>
      </c>
      <c r="P844" s="159" t="str">
        <f t="shared" si="27"/>
        <v>Not Found</v>
      </c>
      <c r="Q844" t="str" cm="1">
        <f t="array" ref="Q844">IF(SUMPRODUCT((TRIM(L844:O844)&lt;&gt;"-")*1)=0,
    "No Data",
    IF(COUNTIF(L844:O844,INDEX(_xlfn._xlws.FILTER(L844:O844,TRIM(L844:O844)&lt;&gt;"-"),1))=SUMPRODUCT((TRIM(L844:O844)&lt;&gt;"-")*1),
    "No Change",
    "Change"))</f>
        <v>No Data</v>
      </c>
      <c r="R844" s="159"/>
      <c r="S844" s="111"/>
    </row>
    <row r="845" spans="1:19" x14ac:dyDescent="0.3">
      <c r="A845" t="s">
        <v>1768</v>
      </c>
      <c r="B845" t="s">
        <v>1145</v>
      </c>
      <c r="C845" s="160" t="str">
        <f>TRIM(CLEAN(TEXT(IFERROR(INDEX('Snakeden MR'!$B$4:$C$3028,MATCH($A845,'Snakeden MR'!$C$4:$C$3028,0),1),"-"),"@")))</f>
        <v>-</v>
      </c>
      <c r="D845" s="147" t="str">
        <f>TRIM(CLEAN(TEXT(IFERROR(INDEX('Snakeden MR'!$I$4:$J$3028,MATCH($A845,'Snakeden MR'!$J$4:$J$3028,0),1),"-"),"@")))</f>
        <v>-</v>
      </c>
      <c r="E845" s="147" t="str">
        <f>TRIM(CLEAN(TEXT(IFERROR(INDEX('Snakeden MR'!$P$4:$Q$3028,MATCH($A845,'Snakeden MR'!$Q$4:$Q$3028,0),1),"-"),"@")))</f>
        <v>-</v>
      </c>
      <c r="F845" s="147" t="str">
        <f>TRIM(CLEAN(TEXT(IFERROR(INDEX('Snakeden MR'!$W$4:$X$3028,MATCH($A845,'Snakeden MR'!$X$4:$X$3028,0),1),"-"),"@")))</f>
        <v>-</v>
      </c>
      <c r="G845" s="159" t="str">
        <f t="shared" si="26"/>
        <v>Not Found</v>
      </c>
      <c r="H845" t="str" cm="1">
        <f t="array" ref="H845">IF(SUMPRODUCT((TRIM(C845:F845)&lt;&gt;"-")*1)=0,
    "No Data",
    IF(COUNTIF(C845:F845,INDEX(_xlfn._xlws.FILTER(C845:F845,TRIM(C845:F845)&lt;&gt;"-"),1))=SUMPRODUCT((TRIM(C845:F845)&lt;&gt;"-")*1),
    "No Change",
    "Change"))</f>
        <v>No Data</v>
      </c>
      <c r="I845" s="159"/>
      <c r="J845"/>
      <c r="K845" s="163"/>
      <c r="L845" s="147" t="str">
        <f>TRIM(CLEAN(TEXT(IFERROR(INDEX('Glade MR'!$B$4:$C$3000,MATCH($A845,'Glade MR'!$C$4:$C$3000,0),1),"-"),"@")))</f>
        <v>-</v>
      </c>
      <c r="M845" s="147" t="str">
        <f>TRIM(CLEAN(TEXT(IFERROR(INDEX('Glade MR'!$I$4:$J$3000,MATCH($A845,'Glade MR'!$J$4:$J$3000,0),1),"-"),"@")))</f>
        <v>-</v>
      </c>
      <c r="N845" s="147" t="str">
        <f>TRIM(CLEAN(TEXT(IFERROR(INDEX('Glade MR'!$P$4:$Q$3000,MATCH($A845,'Glade MR'!$Q$4:$Q$3000,0),1),"-"),"@")))</f>
        <v>-</v>
      </c>
      <c r="O845" s="147" t="str">
        <f>TRIM(CLEAN(TEXT(IFERROR(INDEX('Glade MR'!$W$4:$X$3000,MATCH($A845,'Glade MR'!$X$4:$X$3000,0),1),"-"),"@")))</f>
        <v>-</v>
      </c>
      <c r="P845" s="159" t="str">
        <f t="shared" si="27"/>
        <v>Not Found</v>
      </c>
      <c r="Q845" t="str" cm="1">
        <f t="array" ref="Q845">IF(SUMPRODUCT((TRIM(L845:O845)&lt;&gt;"-")*1)=0,
    "No Data",
    IF(COUNTIF(L845:O845,INDEX(_xlfn._xlws.FILTER(L845:O845,TRIM(L845:O845)&lt;&gt;"-"),1))=SUMPRODUCT((TRIM(L845:O845)&lt;&gt;"-")*1),
    "No Change",
    "Change"))</f>
        <v>No Data</v>
      </c>
      <c r="R845" s="159"/>
      <c r="S845" s="111"/>
    </row>
    <row r="846" spans="1:19" x14ac:dyDescent="0.3">
      <c r="A846" t="s">
        <v>1769</v>
      </c>
      <c r="B846" t="s">
        <v>1145</v>
      </c>
      <c r="C846" s="160" t="str">
        <f>TRIM(CLEAN(TEXT(IFERROR(INDEX('Snakeden MR'!$B$4:$C$3028,MATCH($A846,'Snakeden MR'!$C$4:$C$3028,0),1),"-"),"@")))</f>
        <v>-</v>
      </c>
      <c r="D846" s="147" t="str">
        <f>TRIM(CLEAN(TEXT(IFERROR(INDEX('Snakeden MR'!$I$4:$J$3028,MATCH($A846,'Snakeden MR'!$J$4:$J$3028,0),1),"-"),"@")))</f>
        <v>-</v>
      </c>
      <c r="E846" s="147" t="str">
        <f>TRIM(CLEAN(TEXT(IFERROR(INDEX('Snakeden MR'!$P$4:$Q$3028,MATCH($A846,'Snakeden MR'!$Q$4:$Q$3028,0),1),"-"),"@")))</f>
        <v>-</v>
      </c>
      <c r="F846" s="147" t="str">
        <f>TRIM(CLEAN(TEXT(IFERROR(INDEX('Snakeden MR'!$W$4:$X$3028,MATCH($A846,'Snakeden MR'!$X$4:$X$3028,0),1),"-"),"@")))</f>
        <v>-</v>
      </c>
      <c r="G846" s="159" t="str">
        <f t="shared" si="26"/>
        <v>Not Found</v>
      </c>
      <c r="H846" t="str" cm="1">
        <f t="array" ref="H846">IF(SUMPRODUCT((TRIM(C846:F846)&lt;&gt;"-")*1)=0,
    "No Data",
    IF(COUNTIF(C846:F846,INDEX(_xlfn._xlws.FILTER(C846:F846,TRIM(C846:F846)&lt;&gt;"-"),1))=SUMPRODUCT((TRIM(C846:F846)&lt;&gt;"-")*1),
    "No Change",
    "Change"))</f>
        <v>No Data</v>
      </c>
      <c r="I846" s="159"/>
      <c r="J846"/>
      <c r="K846" s="163"/>
      <c r="L846" s="147" t="str">
        <f>TRIM(CLEAN(TEXT(IFERROR(INDEX('Glade MR'!$B$4:$C$3000,MATCH($A846,'Glade MR'!$C$4:$C$3000,0),1),"-"),"@")))</f>
        <v>-</v>
      </c>
      <c r="M846" s="147" t="str">
        <f>TRIM(CLEAN(TEXT(IFERROR(INDEX('Glade MR'!$I$4:$J$3000,MATCH($A846,'Glade MR'!$J$4:$J$3000,0),1),"-"),"@")))</f>
        <v>-</v>
      </c>
      <c r="N846" s="147" t="str">
        <f>TRIM(CLEAN(TEXT(IFERROR(INDEX('Glade MR'!$P$4:$Q$3000,MATCH($A846,'Glade MR'!$Q$4:$Q$3000,0),1),"-"),"@")))</f>
        <v>-</v>
      </c>
      <c r="O846" s="147" t="str">
        <f>TRIM(CLEAN(TEXT(IFERROR(INDEX('Glade MR'!$W$4:$X$3000,MATCH($A846,'Glade MR'!$X$4:$X$3000,0),1),"-"),"@")))</f>
        <v>-</v>
      </c>
      <c r="P846" s="159" t="str">
        <f t="shared" si="27"/>
        <v>Not Found</v>
      </c>
      <c r="Q846" t="str" cm="1">
        <f t="array" ref="Q846">IF(SUMPRODUCT((TRIM(L846:O846)&lt;&gt;"-")*1)=0,
    "No Data",
    IF(COUNTIF(L846:O846,INDEX(_xlfn._xlws.FILTER(L846:O846,TRIM(L846:O846)&lt;&gt;"-"),1))=SUMPRODUCT((TRIM(L846:O846)&lt;&gt;"-")*1),
    "No Change",
    "Change"))</f>
        <v>No Data</v>
      </c>
      <c r="R846" s="159"/>
      <c r="S846" s="111"/>
    </row>
    <row r="847" spans="1:19" x14ac:dyDescent="0.3">
      <c r="A847" t="s">
        <v>972</v>
      </c>
      <c r="B847" t="s">
        <v>1137</v>
      </c>
      <c r="C847" s="160" t="str">
        <f>TRIM(CLEAN(TEXT(IFERROR(INDEX('Snakeden MR'!$B$4:$C$3028,MATCH($A847,'Snakeden MR'!$C$4:$C$3028,0),1),"-"),"@")))</f>
        <v>-</v>
      </c>
      <c r="D847" s="147" t="str">
        <f>TRIM(CLEAN(TEXT(IFERROR(INDEX('Snakeden MR'!$I$4:$J$3028,MATCH($A847,'Snakeden MR'!$J$4:$J$3028,0),1),"-"),"@")))</f>
        <v>-</v>
      </c>
      <c r="E847" s="147" t="str">
        <f>TRIM(CLEAN(TEXT(IFERROR(INDEX('Snakeden MR'!$P$4:$Q$3028,MATCH($A847,'Snakeden MR'!$Q$4:$Q$3028,0),1),"-"),"@")))</f>
        <v>-</v>
      </c>
      <c r="F847" s="147" t="str">
        <f>TRIM(CLEAN(TEXT(IFERROR(INDEX('Snakeden MR'!$W$4:$X$3028,MATCH($A847,'Snakeden MR'!$X$4:$X$3028,0),1),"-"),"@")))</f>
        <v>-</v>
      </c>
      <c r="G847" s="159" t="str">
        <f t="shared" si="26"/>
        <v>Not Found</v>
      </c>
      <c r="H847" t="str" cm="1">
        <f t="array" ref="H847">IF(SUMPRODUCT((TRIM(C847:F847)&lt;&gt;"-")*1)=0,
    "No Data",
    IF(COUNTIF(C847:F847,INDEX(_xlfn._xlws.FILTER(C847:F847,TRIM(C847:F847)&lt;&gt;"-"),1))=SUMPRODUCT((TRIM(C847:F847)&lt;&gt;"-")*1),
    "No Change",
    "Change"))</f>
        <v>No Data</v>
      </c>
      <c r="I847" s="159"/>
      <c r="J847"/>
      <c r="K847" s="163"/>
      <c r="L847" s="147" t="str">
        <f>TRIM(CLEAN(TEXT(IFERROR(INDEX('Glade MR'!$B$4:$C$3000,MATCH($A847,'Glade MR'!$C$4:$C$3000,0),1),"-"),"@")))</f>
        <v>-</v>
      </c>
      <c r="M847" s="147" t="str">
        <f>TRIM(CLEAN(TEXT(IFERROR(INDEX('Glade MR'!$I$4:$J$3000,MATCH($A847,'Glade MR'!$J$4:$J$3000,0),1),"-"),"@")))</f>
        <v>Pool 9</v>
      </c>
      <c r="N847" s="147" t="str">
        <f>TRIM(CLEAN(TEXT(IFERROR(INDEX('Glade MR'!$P$4:$Q$3000,MATCH($A847,'Glade MR'!$Q$4:$Q$3000,0),1),"-"),"@")))</f>
        <v>-</v>
      </c>
      <c r="O847" s="147" t="str">
        <f>TRIM(CLEAN(TEXT(IFERROR(INDEX('Glade MR'!$W$4:$X$3000,MATCH($A847,'Glade MR'!$X$4:$X$3000,0),1),"-"),"@")))</f>
        <v>-</v>
      </c>
      <c r="P847" s="159" t="str">
        <f t="shared" si="27"/>
        <v>Found</v>
      </c>
      <c r="Q847" t="str" cm="1">
        <f t="array" ref="Q847">IF(SUMPRODUCT((TRIM(L847:O847)&lt;&gt;"-")*1)=0,
    "No Data",
    IF(COUNTIF(L847:O847,INDEX(_xlfn._xlws.FILTER(L847:O847,TRIM(L847:O847)&lt;&gt;"-"),1))=SUMPRODUCT((TRIM(L847:O847)&lt;&gt;"-")*1),
    "No Change",
    "Change"))</f>
        <v>No Change</v>
      </c>
      <c r="R847" s="159"/>
      <c r="S847" s="111"/>
    </row>
    <row r="848" spans="1:19" x14ac:dyDescent="0.3">
      <c r="A848" t="s">
        <v>765</v>
      </c>
      <c r="B848" t="s">
        <v>1137</v>
      </c>
      <c r="C848" s="160" t="str">
        <f>TRIM(CLEAN(TEXT(IFERROR(INDEX('Snakeden MR'!$B$4:$C$3028,MATCH($A848,'Snakeden MR'!$C$4:$C$3028,0),1),"-"),"@")))</f>
        <v>-</v>
      </c>
      <c r="D848" s="147" t="str">
        <f>TRIM(CLEAN(TEXT(IFERROR(INDEX('Snakeden MR'!$I$4:$J$3028,MATCH($A848,'Snakeden MR'!$J$4:$J$3028,0),1),"-"),"@")))</f>
        <v>-</v>
      </c>
      <c r="E848" s="147" t="str">
        <f>TRIM(CLEAN(TEXT(IFERROR(INDEX('Snakeden MR'!$P$4:$Q$3028,MATCH($A848,'Snakeden MR'!$Q$4:$Q$3028,0),1),"-"),"@")))</f>
        <v>-</v>
      </c>
      <c r="F848" s="147" t="str">
        <f>TRIM(CLEAN(TEXT(IFERROR(INDEX('Snakeden MR'!$W$4:$X$3028,MATCH($A848,'Snakeden MR'!$X$4:$X$3028,0),1),"-"),"@")))</f>
        <v>-</v>
      </c>
      <c r="G848" s="159" t="str">
        <f t="shared" si="26"/>
        <v>Not Found</v>
      </c>
      <c r="H848" t="str" cm="1">
        <f t="array" ref="H848">IF(SUMPRODUCT((TRIM(C848:F848)&lt;&gt;"-")*1)=0,
    "No Data",
    IF(COUNTIF(C848:F848,INDEX(_xlfn._xlws.FILTER(C848:F848,TRIM(C848:F848)&lt;&gt;"-"),1))=SUMPRODUCT((TRIM(C848:F848)&lt;&gt;"-")*1),
    "No Change",
    "Change"))</f>
        <v>No Data</v>
      </c>
      <c r="I848" s="159"/>
      <c r="J848"/>
      <c r="K848" s="163"/>
      <c r="L848" s="147" t="str">
        <f>TRIM(CLEAN(TEXT(IFERROR(INDEX('Glade MR'!$B$4:$C$3000,MATCH($A848,'Glade MR'!$C$4:$C$3000,0),1),"-"),"@")))</f>
        <v>-</v>
      </c>
      <c r="M848" s="147" t="str">
        <f>TRIM(CLEAN(TEXT(IFERROR(INDEX('Glade MR'!$I$4:$J$3000,MATCH($A848,'Glade MR'!$J$4:$J$3000,0),1),"-"),"@")))</f>
        <v>Pool 4</v>
      </c>
      <c r="N848" s="147" t="str">
        <f>TRIM(CLEAN(TEXT(IFERROR(INDEX('Glade MR'!$P$4:$Q$3000,MATCH($A848,'Glade MR'!$Q$4:$Q$3000,0),1),"-"),"@")))</f>
        <v>-</v>
      </c>
      <c r="O848" s="147" t="str">
        <f>TRIM(CLEAN(TEXT(IFERROR(INDEX('Glade MR'!$W$4:$X$3000,MATCH($A848,'Glade MR'!$X$4:$X$3000,0),1),"-"),"@")))</f>
        <v>-</v>
      </c>
      <c r="P848" s="159" t="str">
        <f t="shared" si="27"/>
        <v>Found</v>
      </c>
      <c r="Q848" t="str" cm="1">
        <f t="array" ref="Q848">IF(SUMPRODUCT((TRIM(L848:O848)&lt;&gt;"-")*1)=0,
    "No Data",
    IF(COUNTIF(L848:O848,INDEX(_xlfn._xlws.FILTER(L848:O848,TRIM(L848:O848)&lt;&gt;"-"),1))=SUMPRODUCT((TRIM(L848:O848)&lt;&gt;"-")*1),
    "No Change",
    "Change"))</f>
        <v>No Change</v>
      </c>
      <c r="R848" s="159"/>
      <c r="S848" s="111"/>
    </row>
    <row r="849" spans="1:19" x14ac:dyDescent="0.3">
      <c r="A849" t="s">
        <v>419</v>
      </c>
      <c r="B849" t="s">
        <v>1137</v>
      </c>
      <c r="C849" s="160" t="str">
        <f>TRIM(CLEAN(TEXT(IFERROR(INDEX('Snakeden MR'!$B$4:$C$3028,MATCH($A849,'Snakeden MR'!$C$4:$C$3028,0),1),"-"),"@")))</f>
        <v>-</v>
      </c>
      <c r="D849" s="147" t="str">
        <f>TRIM(CLEAN(TEXT(IFERROR(INDEX('Snakeden MR'!$I$4:$J$3028,MATCH($A849,'Snakeden MR'!$J$4:$J$3028,0),1),"-"),"@")))</f>
        <v>-</v>
      </c>
      <c r="E849" s="147" t="str">
        <f>TRIM(CLEAN(TEXT(IFERROR(INDEX('Snakeden MR'!$P$4:$Q$3028,MATCH($A849,'Snakeden MR'!$Q$4:$Q$3028,0),1),"-"),"@")))</f>
        <v>-</v>
      </c>
      <c r="F849" s="147" t="str">
        <f>TRIM(CLEAN(TEXT(IFERROR(INDEX('Snakeden MR'!$W$4:$X$3028,MATCH($A849,'Snakeden MR'!$X$4:$X$3028,0),1),"-"),"@")))</f>
        <v>-</v>
      </c>
      <c r="G849" s="159" t="str">
        <f t="shared" si="26"/>
        <v>Not Found</v>
      </c>
      <c r="H849" t="str" cm="1">
        <f t="array" ref="H849">IF(SUMPRODUCT((TRIM(C849:F849)&lt;&gt;"-")*1)=0,
    "No Data",
    IF(COUNTIF(C849:F849,INDEX(_xlfn._xlws.FILTER(C849:F849,TRIM(C849:F849)&lt;&gt;"-"),1))=SUMPRODUCT((TRIM(C849:F849)&lt;&gt;"-")*1),
    "No Change",
    "Change"))</f>
        <v>No Data</v>
      </c>
      <c r="I849" s="159"/>
      <c r="J849"/>
      <c r="K849" s="163"/>
      <c r="L849" s="147" t="str">
        <f>TRIM(CLEAN(TEXT(IFERROR(INDEX('Glade MR'!$B$4:$C$3000,MATCH($A849,'Glade MR'!$C$4:$C$3000,0),1),"-"),"@")))</f>
        <v>Pool 7</v>
      </c>
      <c r="M849" s="147" t="str">
        <f>TRIM(CLEAN(TEXT(IFERROR(INDEX('Glade MR'!$I$4:$J$3000,MATCH($A849,'Glade MR'!$J$4:$J$3000,0),1),"-"),"@")))</f>
        <v>Pool 7</v>
      </c>
      <c r="N849" s="147" t="str">
        <f>TRIM(CLEAN(TEXT(IFERROR(INDEX('Glade MR'!$P$4:$Q$3000,MATCH($A849,'Glade MR'!$Q$4:$Q$3000,0),1),"-"),"@")))</f>
        <v>Pool 7</v>
      </c>
      <c r="O849" s="147" t="str">
        <f>TRIM(CLEAN(TEXT(IFERROR(INDEX('Glade MR'!$W$4:$X$3000,MATCH($A849,'Glade MR'!$X$4:$X$3000,0),1),"-"),"@")))</f>
        <v>Pool 7</v>
      </c>
      <c r="P849" s="159" t="str">
        <f t="shared" si="27"/>
        <v>Found</v>
      </c>
      <c r="Q849" t="str" cm="1">
        <f t="array" ref="Q849">IF(SUMPRODUCT((TRIM(L849:O849)&lt;&gt;"-")*1)=0,
    "No Data",
    IF(COUNTIF(L849:O849,INDEX(_xlfn._xlws.FILTER(L849:O849,TRIM(L849:O849)&lt;&gt;"-"),1))=SUMPRODUCT((TRIM(L849:O849)&lt;&gt;"-")*1),
    "No Change",
    "Change"))</f>
        <v>No Change</v>
      </c>
      <c r="R849" s="159"/>
      <c r="S849" s="111"/>
    </row>
    <row r="850" spans="1:19" x14ac:dyDescent="0.3">
      <c r="A850" t="s">
        <v>571</v>
      </c>
      <c r="B850" t="s">
        <v>1137</v>
      </c>
      <c r="C850" s="160" t="str">
        <f>TRIM(CLEAN(TEXT(IFERROR(INDEX('Snakeden MR'!$B$4:$C$3028,MATCH($A850,'Snakeden MR'!$C$4:$C$3028,0),1),"-"),"@")))</f>
        <v>-</v>
      </c>
      <c r="D850" s="147" t="str">
        <f>TRIM(CLEAN(TEXT(IFERROR(INDEX('Snakeden MR'!$I$4:$J$3028,MATCH($A850,'Snakeden MR'!$J$4:$J$3028,0),1),"-"),"@")))</f>
        <v>-</v>
      </c>
      <c r="E850" s="147" t="str">
        <f>TRIM(CLEAN(TEXT(IFERROR(INDEX('Snakeden MR'!$P$4:$Q$3028,MATCH($A850,'Snakeden MR'!$Q$4:$Q$3028,0),1),"-"),"@")))</f>
        <v>-</v>
      </c>
      <c r="F850" s="147" t="str">
        <f>TRIM(CLEAN(TEXT(IFERROR(INDEX('Snakeden MR'!$W$4:$X$3028,MATCH($A850,'Snakeden MR'!$X$4:$X$3028,0),1),"-"),"@")))</f>
        <v>-</v>
      </c>
      <c r="G850" s="159" t="str">
        <f t="shared" si="26"/>
        <v>Not Found</v>
      </c>
      <c r="H850" t="str" cm="1">
        <f t="array" ref="H850">IF(SUMPRODUCT((TRIM(C850:F850)&lt;&gt;"-")*1)=0,
    "No Data",
    IF(COUNTIF(C850:F850,INDEX(_xlfn._xlws.FILTER(C850:F850,TRIM(C850:F850)&lt;&gt;"-"),1))=SUMPRODUCT((TRIM(C850:F850)&lt;&gt;"-")*1),
    "No Change",
    "Change"))</f>
        <v>No Data</v>
      </c>
      <c r="I850" s="159"/>
      <c r="J850"/>
      <c r="K850" s="163"/>
      <c r="L850" s="147" t="str">
        <f>TRIM(CLEAN(TEXT(IFERROR(INDEX('Glade MR'!$B$4:$C$3000,MATCH($A850,'Glade MR'!$C$4:$C$3000,0),1),"-"),"@")))</f>
        <v>-</v>
      </c>
      <c r="M850" s="147" t="str">
        <f>TRIM(CLEAN(TEXT(IFERROR(INDEX('Glade MR'!$I$4:$J$3000,MATCH($A850,'Glade MR'!$J$4:$J$3000,0),1),"-"),"@")))</f>
        <v>Pool 8</v>
      </c>
      <c r="N850" s="147" t="str">
        <f>TRIM(CLEAN(TEXT(IFERROR(INDEX('Glade MR'!$P$4:$Q$3000,MATCH($A850,'Glade MR'!$Q$4:$Q$3000,0),1),"-"),"@")))</f>
        <v>-</v>
      </c>
      <c r="O850" s="147" t="str">
        <f>TRIM(CLEAN(TEXT(IFERROR(INDEX('Glade MR'!$W$4:$X$3000,MATCH($A850,'Glade MR'!$X$4:$X$3000,0),1),"-"),"@")))</f>
        <v>Pool 8</v>
      </c>
      <c r="P850" s="159" t="str">
        <f t="shared" si="27"/>
        <v>Found</v>
      </c>
      <c r="Q850" t="str" cm="1">
        <f t="array" ref="Q850">IF(SUMPRODUCT((TRIM(L850:O850)&lt;&gt;"-")*1)=0,
    "No Data",
    IF(COUNTIF(L850:O850,INDEX(_xlfn._xlws.FILTER(L850:O850,TRIM(L850:O850)&lt;&gt;"-"),1))=SUMPRODUCT((TRIM(L850:O850)&lt;&gt;"-")*1),
    "No Change",
    "Change"))</f>
        <v>No Change</v>
      </c>
      <c r="R850" s="159"/>
      <c r="S850" s="111"/>
    </row>
    <row r="851" spans="1:19" x14ac:dyDescent="0.3">
      <c r="A851" t="s">
        <v>1770</v>
      </c>
      <c r="B851" t="s">
        <v>1145</v>
      </c>
      <c r="C851" s="160" t="str">
        <f>TRIM(CLEAN(TEXT(IFERROR(INDEX('Snakeden MR'!$B$4:$C$3028,MATCH($A851,'Snakeden MR'!$C$4:$C$3028,0),1),"-"),"@")))</f>
        <v>-</v>
      </c>
      <c r="D851" s="147" t="str">
        <f>TRIM(CLEAN(TEXT(IFERROR(INDEX('Snakeden MR'!$I$4:$J$3028,MATCH($A851,'Snakeden MR'!$J$4:$J$3028,0),1),"-"),"@")))</f>
        <v>-</v>
      </c>
      <c r="E851" s="147" t="str">
        <f>TRIM(CLEAN(TEXT(IFERROR(INDEX('Snakeden MR'!$P$4:$Q$3028,MATCH($A851,'Snakeden MR'!$Q$4:$Q$3028,0),1),"-"),"@")))</f>
        <v>-</v>
      </c>
      <c r="F851" s="147" t="str">
        <f>TRIM(CLEAN(TEXT(IFERROR(INDEX('Snakeden MR'!$W$4:$X$3028,MATCH($A851,'Snakeden MR'!$X$4:$X$3028,0),1),"-"),"@")))</f>
        <v>-</v>
      </c>
      <c r="G851" s="159" t="str">
        <f t="shared" si="26"/>
        <v>Not Found</v>
      </c>
      <c r="H851" t="str" cm="1">
        <f t="array" ref="H851">IF(SUMPRODUCT((TRIM(C851:F851)&lt;&gt;"-")*1)=0,
    "No Data",
    IF(COUNTIF(C851:F851,INDEX(_xlfn._xlws.FILTER(C851:F851,TRIM(C851:F851)&lt;&gt;"-"),1))=SUMPRODUCT((TRIM(C851:F851)&lt;&gt;"-")*1),
    "No Change",
    "Change"))</f>
        <v>No Data</v>
      </c>
      <c r="I851" s="159"/>
      <c r="J851"/>
      <c r="K851" s="163"/>
      <c r="L851" s="147" t="str">
        <f>TRIM(CLEAN(TEXT(IFERROR(INDEX('Glade MR'!$B$4:$C$3000,MATCH($A851,'Glade MR'!$C$4:$C$3000,0),1),"-"),"@")))</f>
        <v>-</v>
      </c>
      <c r="M851" s="147" t="str">
        <f>TRIM(CLEAN(TEXT(IFERROR(INDEX('Glade MR'!$I$4:$J$3000,MATCH($A851,'Glade MR'!$J$4:$J$3000,0),1),"-"),"@")))</f>
        <v>-</v>
      </c>
      <c r="N851" s="147" t="str">
        <f>TRIM(CLEAN(TEXT(IFERROR(INDEX('Glade MR'!$P$4:$Q$3000,MATCH($A851,'Glade MR'!$Q$4:$Q$3000,0),1),"-"),"@")))</f>
        <v>-</v>
      </c>
      <c r="O851" s="147" t="str">
        <f>TRIM(CLEAN(TEXT(IFERROR(INDEX('Glade MR'!$W$4:$X$3000,MATCH($A851,'Glade MR'!$X$4:$X$3000,0),1),"-"),"@")))</f>
        <v>-</v>
      </c>
      <c r="P851" s="159" t="str">
        <f t="shared" si="27"/>
        <v>Not Found</v>
      </c>
      <c r="Q851" t="str" cm="1">
        <f t="array" ref="Q851">IF(SUMPRODUCT((TRIM(L851:O851)&lt;&gt;"-")*1)=0,
    "No Data",
    IF(COUNTIF(L851:O851,INDEX(_xlfn._xlws.FILTER(L851:O851,TRIM(L851:O851)&lt;&gt;"-"),1))=SUMPRODUCT((TRIM(L851:O851)&lt;&gt;"-")*1),
    "No Change",
    "Change"))</f>
        <v>No Data</v>
      </c>
      <c r="R851" s="159"/>
      <c r="S851" s="111"/>
    </row>
    <row r="852" spans="1:19" x14ac:dyDescent="0.3">
      <c r="A852" t="s">
        <v>1771</v>
      </c>
      <c r="B852" t="s">
        <v>1137</v>
      </c>
      <c r="C852" s="160" t="str">
        <f>TRIM(CLEAN(TEXT(IFERROR(INDEX('Snakeden MR'!$B$4:$C$3028,MATCH($A852,'Snakeden MR'!$C$4:$C$3028,0),1),"-"),"@")))</f>
        <v>-</v>
      </c>
      <c r="D852" s="147" t="str">
        <f>TRIM(CLEAN(TEXT(IFERROR(INDEX('Snakeden MR'!$I$4:$J$3028,MATCH($A852,'Snakeden MR'!$J$4:$J$3028,0),1),"-"),"@")))</f>
        <v>-</v>
      </c>
      <c r="E852" s="147" t="str">
        <f>TRIM(CLEAN(TEXT(IFERROR(INDEX('Snakeden MR'!$P$4:$Q$3028,MATCH($A852,'Snakeden MR'!$Q$4:$Q$3028,0),1),"-"),"@")))</f>
        <v>-</v>
      </c>
      <c r="F852" s="147" t="str">
        <f>TRIM(CLEAN(TEXT(IFERROR(INDEX('Snakeden MR'!$W$4:$X$3028,MATCH($A852,'Snakeden MR'!$X$4:$X$3028,0),1),"-"),"@")))</f>
        <v>-</v>
      </c>
      <c r="G852" s="159" t="str">
        <f t="shared" si="26"/>
        <v>Not Found</v>
      </c>
      <c r="H852" t="str" cm="1">
        <f t="array" ref="H852">IF(SUMPRODUCT((TRIM(C852:F852)&lt;&gt;"-")*1)=0,
    "No Data",
    IF(COUNTIF(C852:F852,INDEX(_xlfn._xlws.FILTER(C852:F852,TRIM(C852:F852)&lt;&gt;"-"),1))=SUMPRODUCT((TRIM(C852:F852)&lt;&gt;"-")*1),
    "No Change",
    "Change"))</f>
        <v>No Data</v>
      </c>
      <c r="I852" s="159"/>
      <c r="J852"/>
      <c r="K852" s="163"/>
      <c r="L852" s="147" t="str">
        <f>TRIM(CLEAN(TEXT(IFERROR(INDEX('Glade MR'!$B$4:$C$3000,MATCH($A852,'Glade MR'!$C$4:$C$3000,0),1),"-"),"@")))</f>
        <v>-</v>
      </c>
      <c r="M852" s="147" t="str">
        <f>TRIM(CLEAN(TEXT(IFERROR(INDEX('Glade MR'!$I$4:$J$3000,MATCH($A852,'Glade MR'!$J$4:$J$3000,0),1),"-"),"@")))</f>
        <v>-</v>
      </c>
      <c r="N852" s="147" t="str">
        <f>TRIM(CLEAN(TEXT(IFERROR(INDEX('Glade MR'!$P$4:$Q$3000,MATCH($A852,'Glade MR'!$Q$4:$Q$3000,0),1),"-"),"@")))</f>
        <v>-</v>
      </c>
      <c r="O852" s="147" t="str">
        <f>TRIM(CLEAN(TEXT(IFERROR(INDEX('Glade MR'!$W$4:$X$3000,MATCH($A852,'Glade MR'!$X$4:$X$3000,0),1),"-"),"@")))</f>
        <v>-</v>
      </c>
      <c r="P852" s="159" t="str">
        <f t="shared" si="27"/>
        <v>Not Found</v>
      </c>
      <c r="Q852" t="str" cm="1">
        <f t="array" ref="Q852">IF(SUMPRODUCT((TRIM(L852:O852)&lt;&gt;"-")*1)=0,
    "No Data",
    IF(COUNTIF(L852:O852,INDEX(_xlfn._xlws.FILTER(L852:O852,TRIM(L852:O852)&lt;&gt;"-"),1))=SUMPRODUCT((TRIM(L852:O852)&lt;&gt;"-")*1),
    "No Change",
    "Change"))</f>
        <v>No Data</v>
      </c>
      <c r="R852" s="159"/>
      <c r="S852" s="111"/>
    </row>
    <row r="853" spans="1:19" x14ac:dyDescent="0.3">
      <c r="A853" t="s">
        <v>1772</v>
      </c>
      <c r="B853" t="s">
        <v>1145</v>
      </c>
      <c r="C853" s="160" t="str">
        <f>TRIM(CLEAN(TEXT(IFERROR(INDEX('Snakeden MR'!$B$4:$C$3028,MATCH($A853,'Snakeden MR'!$C$4:$C$3028,0),1),"-"),"@")))</f>
        <v>-</v>
      </c>
      <c r="D853" s="147" t="str">
        <f>TRIM(CLEAN(TEXT(IFERROR(INDEX('Snakeden MR'!$I$4:$J$3028,MATCH($A853,'Snakeden MR'!$J$4:$J$3028,0),1),"-"),"@")))</f>
        <v>-</v>
      </c>
      <c r="E853" s="147" t="str">
        <f>TRIM(CLEAN(TEXT(IFERROR(INDEX('Snakeden MR'!$P$4:$Q$3028,MATCH($A853,'Snakeden MR'!$Q$4:$Q$3028,0),1),"-"),"@")))</f>
        <v>-</v>
      </c>
      <c r="F853" s="147" t="str">
        <f>TRIM(CLEAN(TEXT(IFERROR(INDEX('Snakeden MR'!$W$4:$X$3028,MATCH($A853,'Snakeden MR'!$X$4:$X$3028,0),1),"-"),"@")))</f>
        <v>-</v>
      </c>
      <c r="G853" s="159" t="str">
        <f t="shared" si="26"/>
        <v>Not Found</v>
      </c>
      <c r="H853" t="str" cm="1">
        <f t="array" ref="H853">IF(SUMPRODUCT((TRIM(C853:F853)&lt;&gt;"-")*1)=0,
    "No Data",
    IF(COUNTIF(C853:F853,INDEX(_xlfn._xlws.FILTER(C853:F853,TRIM(C853:F853)&lt;&gt;"-"),1))=SUMPRODUCT((TRIM(C853:F853)&lt;&gt;"-")*1),
    "No Change",
    "Change"))</f>
        <v>No Data</v>
      </c>
      <c r="I853" s="159"/>
      <c r="J853"/>
      <c r="K853" s="163"/>
      <c r="L853" s="147" t="str">
        <f>TRIM(CLEAN(TEXT(IFERROR(INDEX('Glade MR'!$B$4:$C$3000,MATCH($A853,'Glade MR'!$C$4:$C$3000,0),1),"-"),"@")))</f>
        <v>-</v>
      </c>
      <c r="M853" s="147" t="str">
        <f>TRIM(CLEAN(TEXT(IFERROR(INDEX('Glade MR'!$I$4:$J$3000,MATCH($A853,'Glade MR'!$J$4:$J$3000,0),1),"-"),"@")))</f>
        <v>-</v>
      </c>
      <c r="N853" s="147" t="str">
        <f>TRIM(CLEAN(TEXT(IFERROR(INDEX('Glade MR'!$P$4:$Q$3000,MATCH($A853,'Glade MR'!$Q$4:$Q$3000,0),1),"-"),"@")))</f>
        <v>-</v>
      </c>
      <c r="O853" s="147" t="str">
        <f>TRIM(CLEAN(TEXT(IFERROR(INDEX('Glade MR'!$W$4:$X$3000,MATCH($A853,'Glade MR'!$X$4:$X$3000,0),1),"-"),"@")))</f>
        <v>-</v>
      </c>
      <c r="P853" s="159" t="str">
        <f t="shared" si="27"/>
        <v>Not Found</v>
      </c>
      <c r="Q853" t="str" cm="1">
        <f t="array" ref="Q853">IF(SUMPRODUCT((TRIM(L853:O853)&lt;&gt;"-")*1)=0,
    "No Data",
    IF(COUNTIF(L853:O853,INDEX(_xlfn._xlws.FILTER(L853:O853,TRIM(L853:O853)&lt;&gt;"-"),1))=SUMPRODUCT((TRIM(L853:O853)&lt;&gt;"-")*1),
    "No Change",
    "Change"))</f>
        <v>No Data</v>
      </c>
      <c r="R853" s="159"/>
      <c r="S853" s="111"/>
    </row>
    <row r="854" spans="1:19" x14ac:dyDescent="0.3">
      <c r="A854" t="s">
        <v>538</v>
      </c>
      <c r="B854" t="s">
        <v>1137</v>
      </c>
      <c r="C854" s="160" t="str">
        <f>TRIM(CLEAN(TEXT(IFERROR(INDEX('Snakeden MR'!$B$4:$C$3028,MATCH($A854,'Snakeden MR'!$C$4:$C$3028,0),1),"-"),"@")))</f>
        <v>-</v>
      </c>
      <c r="D854" s="147" t="str">
        <f>TRIM(CLEAN(TEXT(IFERROR(INDEX('Snakeden MR'!$I$4:$J$3028,MATCH($A854,'Snakeden MR'!$J$4:$J$3028,0),1),"-"),"@")))</f>
        <v>-</v>
      </c>
      <c r="E854" s="147" t="str">
        <f>TRIM(CLEAN(TEXT(IFERROR(INDEX('Snakeden MR'!$P$4:$Q$3028,MATCH($A854,'Snakeden MR'!$Q$4:$Q$3028,0),1),"-"),"@")))</f>
        <v>-</v>
      </c>
      <c r="F854" s="147" t="str">
        <f>TRIM(CLEAN(TEXT(IFERROR(INDEX('Snakeden MR'!$W$4:$X$3028,MATCH($A854,'Snakeden MR'!$X$4:$X$3028,0),1),"-"),"@")))</f>
        <v>-</v>
      </c>
      <c r="G854" s="159" t="str">
        <f t="shared" si="26"/>
        <v>Not Found</v>
      </c>
      <c r="H854" t="str" cm="1">
        <f t="array" ref="H854">IF(SUMPRODUCT((TRIM(C854:F854)&lt;&gt;"-")*1)=0,
    "No Data",
    IF(COUNTIF(C854:F854,INDEX(_xlfn._xlws.FILTER(C854:F854,TRIM(C854:F854)&lt;&gt;"-"),1))=SUMPRODUCT((TRIM(C854:F854)&lt;&gt;"-")*1),
    "No Change",
    "Change"))</f>
        <v>No Data</v>
      </c>
      <c r="I854" s="159"/>
      <c r="J854"/>
      <c r="K854" s="163"/>
      <c r="L854" s="147" t="str">
        <f>TRIM(CLEAN(TEXT(IFERROR(INDEX('Glade MR'!$B$4:$C$3000,MATCH($A854,'Glade MR'!$C$4:$C$3000,0),1),"-"),"@")))</f>
        <v>-</v>
      </c>
      <c r="M854" s="147" t="str">
        <f>TRIM(CLEAN(TEXT(IFERROR(INDEX('Glade MR'!$I$4:$J$3000,MATCH($A854,'Glade MR'!$J$4:$J$3000,0),1),"-"),"@")))</f>
        <v>-</v>
      </c>
      <c r="N854" s="147" t="str">
        <f>TRIM(CLEAN(TEXT(IFERROR(INDEX('Glade MR'!$P$4:$Q$3000,MATCH($A854,'Glade MR'!$Q$4:$Q$3000,0),1),"-"),"@")))</f>
        <v>Pool 8</v>
      </c>
      <c r="O854" s="147" t="str">
        <f>TRIM(CLEAN(TEXT(IFERROR(INDEX('Glade MR'!$W$4:$X$3000,MATCH($A854,'Glade MR'!$X$4:$X$3000,0),1),"-"),"@")))</f>
        <v>Pool 8</v>
      </c>
      <c r="P854" s="159" t="str">
        <f t="shared" si="27"/>
        <v>Found</v>
      </c>
      <c r="Q854" t="str" cm="1">
        <f t="array" ref="Q854">IF(SUMPRODUCT((TRIM(L854:O854)&lt;&gt;"-")*1)=0,
    "No Data",
    IF(COUNTIF(L854:O854,INDEX(_xlfn._xlws.FILTER(L854:O854,TRIM(L854:O854)&lt;&gt;"-"),1))=SUMPRODUCT((TRIM(L854:O854)&lt;&gt;"-")*1),
    "No Change",
    "Change"))</f>
        <v>No Change</v>
      </c>
      <c r="R854" s="159"/>
      <c r="S854" s="111"/>
    </row>
    <row r="855" spans="1:19" x14ac:dyDescent="0.3">
      <c r="A855" t="s">
        <v>1773</v>
      </c>
      <c r="B855" t="s">
        <v>1145</v>
      </c>
      <c r="C855" s="160" t="str">
        <f>TRIM(CLEAN(TEXT(IFERROR(INDEX('Snakeden MR'!$B$4:$C$3028,MATCH($A855,'Snakeden MR'!$C$4:$C$3028,0),1),"-"),"@")))</f>
        <v>-</v>
      </c>
      <c r="D855" s="147" t="str">
        <f>TRIM(CLEAN(TEXT(IFERROR(INDEX('Snakeden MR'!$I$4:$J$3028,MATCH($A855,'Snakeden MR'!$J$4:$J$3028,0),1),"-"),"@")))</f>
        <v>-</v>
      </c>
      <c r="E855" s="147" t="str">
        <f>TRIM(CLEAN(TEXT(IFERROR(INDEX('Snakeden MR'!$P$4:$Q$3028,MATCH($A855,'Snakeden MR'!$Q$4:$Q$3028,0),1),"-"),"@")))</f>
        <v>-</v>
      </c>
      <c r="F855" s="147" t="str">
        <f>TRIM(CLEAN(TEXT(IFERROR(INDEX('Snakeden MR'!$W$4:$X$3028,MATCH($A855,'Snakeden MR'!$X$4:$X$3028,0),1),"-"),"@")))</f>
        <v>-</v>
      </c>
      <c r="G855" s="159" t="str">
        <f t="shared" si="26"/>
        <v>Not Found</v>
      </c>
      <c r="H855" t="str" cm="1">
        <f t="array" ref="H855">IF(SUMPRODUCT((TRIM(C855:F855)&lt;&gt;"-")*1)=0,
    "No Data",
    IF(COUNTIF(C855:F855,INDEX(_xlfn._xlws.FILTER(C855:F855,TRIM(C855:F855)&lt;&gt;"-"),1))=SUMPRODUCT((TRIM(C855:F855)&lt;&gt;"-")*1),
    "No Change",
    "Change"))</f>
        <v>No Data</v>
      </c>
      <c r="I855" s="159"/>
      <c r="J855"/>
      <c r="K855" s="163"/>
      <c r="L855" s="147" t="str">
        <f>TRIM(CLEAN(TEXT(IFERROR(INDEX('Glade MR'!$B$4:$C$3000,MATCH($A855,'Glade MR'!$C$4:$C$3000,0),1),"-"),"@")))</f>
        <v>-</v>
      </c>
      <c r="M855" s="147" t="str">
        <f>TRIM(CLEAN(TEXT(IFERROR(INDEX('Glade MR'!$I$4:$J$3000,MATCH($A855,'Glade MR'!$J$4:$J$3000,0),1),"-"),"@")))</f>
        <v>-</v>
      </c>
      <c r="N855" s="147" t="str">
        <f>TRIM(CLEAN(TEXT(IFERROR(INDEX('Glade MR'!$P$4:$Q$3000,MATCH($A855,'Glade MR'!$Q$4:$Q$3000,0),1),"-"),"@")))</f>
        <v>-</v>
      </c>
      <c r="O855" s="147" t="str">
        <f>TRIM(CLEAN(TEXT(IFERROR(INDEX('Glade MR'!$W$4:$X$3000,MATCH($A855,'Glade MR'!$X$4:$X$3000,0),1),"-"),"@")))</f>
        <v>-</v>
      </c>
      <c r="P855" s="159" t="str">
        <f t="shared" si="27"/>
        <v>Not Found</v>
      </c>
      <c r="Q855" t="str" cm="1">
        <f t="array" ref="Q855">IF(SUMPRODUCT((TRIM(L855:O855)&lt;&gt;"-")*1)=0,
    "No Data",
    IF(COUNTIF(L855:O855,INDEX(_xlfn._xlws.FILTER(L855:O855,TRIM(L855:O855)&lt;&gt;"-"),1))=SUMPRODUCT((TRIM(L855:O855)&lt;&gt;"-")*1),
    "No Change",
    "Change"))</f>
        <v>No Data</v>
      </c>
      <c r="R855" s="159"/>
      <c r="S855" s="111"/>
    </row>
    <row r="856" spans="1:19" x14ac:dyDescent="0.3">
      <c r="A856" t="s">
        <v>840</v>
      </c>
      <c r="B856" t="s">
        <v>1137</v>
      </c>
      <c r="C856" s="160" t="str">
        <f>TRIM(CLEAN(TEXT(IFERROR(INDEX('Snakeden MR'!$B$4:$C$3028,MATCH($A856,'Snakeden MR'!$C$4:$C$3028,0),1),"-"),"@")))</f>
        <v>-</v>
      </c>
      <c r="D856" s="147" t="str">
        <f>TRIM(CLEAN(TEXT(IFERROR(INDEX('Snakeden MR'!$I$4:$J$3028,MATCH($A856,'Snakeden MR'!$J$4:$J$3028,0),1),"-"),"@")))</f>
        <v>-</v>
      </c>
      <c r="E856" s="147" t="str">
        <f>TRIM(CLEAN(TEXT(IFERROR(INDEX('Snakeden MR'!$P$4:$Q$3028,MATCH($A856,'Snakeden MR'!$Q$4:$Q$3028,0),1),"-"),"@")))</f>
        <v>-</v>
      </c>
      <c r="F856" s="147" t="str">
        <f>TRIM(CLEAN(TEXT(IFERROR(INDEX('Snakeden MR'!$W$4:$X$3028,MATCH($A856,'Snakeden MR'!$X$4:$X$3028,0),1),"-"),"@")))</f>
        <v>-</v>
      </c>
      <c r="G856" s="159" t="str">
        <f t="shared" si="26"/>
        <v>Not Found</v>
      </c>
      <c r="H856" t="str" cm="1">
        <f t="array" ref="H856">IF(SUMPRODUCT((TRIM(C856:F856)&lt;&gt;"-")*1)=0,
    "No Data",
    IF(COUNTIF(C856:F856,INDEX(_xlfn._xlws.FILTER(C856:F856,TRIM(C856:F856)&lt;&gt;"-"),1))=SUMPRODUCT((TRIM(C856:F856)&lt;&gt;"-")*1),
    "No Change",
    "Change"))</f>
        <v>No Data</v>
      </c>
      <c r="I856" s="159"/>
      <c r="J856"/>
      <c r="K856" s="163"/>
      <c r="L856" s="147" t="str">
        <f>TRIM(CLEAN(TEXT(IFERROR(INDEX('Glade MR'!$B$4:$C$3000,MATCH($A856,'Glade MR'!$C$4:$C$3000,0),1),"-"),"@")))</f>
        <v>-</v>
      </c>
      <c r="M856" s="147" t="str">
        <f>TRIM(CLEAN(TEXT(IFERROR(INDEX('Glade MR'!$I$4:$J$3000,MATCH($A856,'Glade MR'!$J$4:$J$3000,0),1),"-"),"@")))</f>
        <v>-</v>
      </c>
      <c r="N856" s="147" t="str">
        <f>TRIM(CLEAN(TEXT(IFERROR(INDEX('Glade MR'!$P$4:$Q$3000,MATCH($A856,'Glade MR'!$Q$4:$Q$3000,0),1),"-"),"@")))</f>
        <v>-</v>
      </c>
      <c r="O856" s="147" t="str">
        <f>TRIM(CLEAN(TEXT(IFERROR(INDEX('Glade MR'!$W$4:$X$3000,MATCH($A856,'Glade MR'!$X$4:$X$3000,0),1),"-"),"@")))</f>
        <v>Pool 4</v>
      </c>
      <c r="P856" s="159" t="str">
        <f t="shared" si="27"/>
        <v>Found</v>
      </c>
      <c r="Q856" t="str" cm="1">
        <f t="array" ref="Q856">IF(SUMPRODUCT((TRIM(L856:O856)&lt;&gt;"-")*1)=0,
    "No Data",
    IF(COUNTIF(L856:O856,INDEX(_xlfn._xlws.FILTER(L856:O856,TRIM(L856:O856)&lt;&gt;"-"),1))=SUMPRODUCT((TRIM(L856:O856)&lt;&gt;"-")*1),
    "No Change",
    "Change"))</f>
        <v>No Change</v>
      </c>
      <c r="R856" s="159"/>
      <c r="S856" s="111"/>
    </row>
    <row r="857" spans="1:19" x14ac:dyDescent="0.3">
      <c r="A857" t="s">
        <v>397</v>
      </c>
      <c r="B857" t="s">
        <v>1137</v>
      </c>
      <c r="C857" s="160" t="str">
        <f>TRIM(CLEAN(TEXT(IFERROR(INDEX('Snakeden MR'!$B$4:$C$3028,MATCH($A857,'Snakeden MR'!$C$4:$C$3028,0),1),"-"),"@")))</f>
        <v>-</v>
      </c>
      <c r="D857" s="147" t="str">
        <f>TRIM(CLEAN(TEXT(IFERROR(INDEX('Snakeden MR'!$I$4:$J$3028,MATCH($A857,'Snakeden MR'!$J$4:$J$3028,0),1),"-"),"@")))</f>
        <v>-</v>
      </c>
      <c r="E857" s="147" t="str">
        <f>TRIM(CLEAN(TEXT(IFERROR(INDEX('Snakeden MR'!$P$4:$Q$3028,MATCH($A857,'Snakeden MR'!$Q$4:$Q$3028,0),1),"-"),"@")))</f>
        <v>-</v>
      </c>
      <c r="F857" s="147" t="str">
        <f>TRIM(CLEAN(TEXT(IFERROR(INDEX('Snakeden MR'!$W$4:$X$3028,MATCH($A857,'Snakeden MR'!$X$4:$X$3028,0),1),"-"),"@")))</f>
        <v>-</v>
      </c>
      <c r="G857" s="159" t="str">
        <f t="shared" si="26"/>
        <v>Not Found</v>
      </c>
      <c r="H857" t="str" cm="1">
        <f t="array" ref="H857">IF(SUMPRODUCT((TRIM(C857:F857)&lt;&gt;"-")*1)=0,
    "No Data",
    IF(COUNTIF(C857:F857,INDEX(_xlfn._xlws.FILTER(C857:F857,TRIM(C857:F857)&lt;&gt;"-"),1))=SUMPRODUCT((TRIM(C857:F857)&lt;&gt;"-")*1),
    "No Change",
    "Change"))</f>
        <v>No Data</v>
      </c>
      <c r="I857" s="159"/>
      <c r="J857"/>
      <c r="K857" s="163"/>
      <c r="L857" s="147" t="str">
        <f>TRIM(CLEAN(TEXT(IFERROR(INDEX('Glade MR'!$B$4:$C$3000,MATCH($A857,'Glade MR'!$C$4:$C$3000,0),1),"-"),"@")))</f>
        <v>Pool 9</v>
      </c>
      <c r="M857" s="147" t="str">
        <f>TRIM(CLEAN(TEXT(IFERROR(INDEX('Glade MR'!$I$4:$J$3000,MATCH($A857,'Glade MR'!$J$4:$J$3000,0),1),"-"),"@")))</f>
        <v>Pool 9</v>
      </c>
      <c r="N857" s="147" t="str">
        <f>TRIM(CLEAN(TEXT(IFERROR(INDEX('Glade MR'!$P$4:$Q$3000,MATCH($A857,'Glade MR'!$Q$4:$Q$3000,0),1),"-"),"@")))</f>
        <v>-</v>
      </c>
      <c r="O857" s="147" t="str">
        <f>TRIM(CLEAN(TEXT(IFERROR(INDEX('Glade MR'!$W$4:$X$3000,MATCH($A857,'Glade MR'!$X$4:$X$3000,0),1),"-"),"@")))</f>
        <v>-</v>
      </c>
      <c r="P857" s="159" t="str">
        <f t="shared" si="27"/>
        <v>Found</v>
      </c>
      <c r="Q857" t="str" cm="1">
        <f t="array" ref="Q857">IF(SUMPRODUCT((TRIM(L857:O857)&lt;&gt;"-")*1)=0,
    "No Data",
    IF(COUNTIF(L857:O857,INDEX(_xlfn._xlws.FILTER(L857:O857,TRIM(L857:O857)&lt;&gt;"-"),1))=SUMPRODUCT((TRIM(L857:O857)&lt;&gt;"-")*1),
    "No Change",
    "Change"))</f>
        <v>No Change</v>
      </c>
      <c r="R857" s="159"/>
      <c r="S857" s="111"/>
    </row>
    <row r="858" spans="1:19" x14ac:dyDescent="0.3">
      <c r="A858" t="s">
        <v>1774</v>
      </c>
      <c r="B858" t="s">
        <v>1137</v>
      </c>
      <c r="C858" s="160" t="str">
        <f>TRIM(CLEAN(TEXT(IFERROR(INDEX('Snakeden MR'!$B$4:$C$3028,MATCH($A858,'Snakeden MR'!$C$4:$C$3028,0),1),"-"),"@")))</f>
        <v>-</v>
      </c>
      <c r="D858" s="147" t="str">
        <f>TRIM(CLEAN(TEXT(IFERROR(INDEX('Snakeden MR'!$I$4:$J$3028,MATCH($A858,'Snakeden MR'!$J$4:$J$3028,0),1),"-"),"@")))</f>
        <v>-</v>
      </c>
      <c r="E858" s="147" t="str">
        <f>TRIM(CLEAN(TEXT(IFERROR(INDEX('Snakeden MR'!$P$4:$Q$3028,MATCH($A858,'Snakeden MR'!$Q$4:$Q$3028,0),1),"-"),"@")))</f>
        <v>-</v>
      </c>
      <c r="F858" s="147" t="str">
        <f>TRIM(CLEAN(TEXT(IFERROR(INDEX('Snakeden MR'!$W$4:$X$3028,MATCH($A858,'Snakeden MR'!$X$4:$X$3028,0),1),"-"),"@")))</f>
        <v>-</v>
      </c>
      <c r="G858" s="159" t="str">
        <f t="shared" si="26"/>
        <v>Not Found</v>
      </c>
      <c r="H858" t="str" cm="1">
        <f t="array" ref="H858">IF(SUMPRODUCT((TRIM(C858:F858)&lt;&gt;"-")*1)=0,
    "No Data",
    IF(COUNTIF(C858:F858,INDEX(_xlfn._xlws.FILTER(C858:F858,TRIM(C858:F858)&lt;&gt;"-"),1))=SUMPRODUCT((TRIM(C858:F858)&lt;&gt;"-")*1),
    "No Change",
    "Change"))</f>
        <v>No Data</v>
      </c>
      <c r="I858" s="159"/>
      <c r="J858"/>
      <c r="K858" s="163"/>
      <c r="L858" s="147" t="str">
        <f>TRIM(CLEAN(TEXT(IFERROR(INDEX('Glade MR'!$B$4:$C$3000,MATCH($A858,'Glade MR'!$C$4:$C$3000,0),1),"-"),"@")))</f>
        <v>-</v>
      </c>
      <c r="M858" s="147" t="str">
        <f>TRIM(CLEAN(TEXT(IFERROR(INDEX('Glade MR'!$I$4:$J$3000,MATCH($A858,'Glade MR'!$J$4:$J$3000,0),1),"-"),"@")))</f>
        <v>-</v>
      </c>
      <c r="N858" s="147" t="str">
        <f>TRIM(CLEAN(TEXT(IFERROR(INDEX('Glade MR'!$P$4:$Q$3000,MATCH($A858,'Glade MR'!$Q$4:$Q$3000,0),1),"-"),"@")))</f>
        <v>-</v>
      </c>
      <c r="O858" s="147" t="str">
        <f>TRIM(CLEAN(TEXT(IFERROR(INDEX('Glade MR'!$W$4:$X$3000,MATCH($A858,'Glade MR'!$X$4:$X$3000,0),1),"-"),"@")))</f>
        <v>-</v>
      </c>
      <c r="P858" s="159" t="str">
        <f t="shared" si="27"/>
        <v>Not Found</v>
      </c>
      <c r="Q858" t="str" cm="1">
        <f t="array" ref="Q858">IF(SUMPRODUCT((TRIM(L858:O858)&lt;&gt;"-")*1)=0,
    "No Data",
    IF(COUNTIF(L858:O858,INDEX(_xlfn._xlws.FILTER(L858:O858,TRIM(L858:O858)&lt;&gt;"-"),1))=SUMPRODUCT((TRIM(L858:O858)&lt;&gt;"-")*1),
    "No Change",
    "Change"))</f>
        <v>No Data</v>
      </c>
      <c r="R858" s="159"/>
      <c r="S858" s="111"/>
    </row>
    <row r="859" spans="1:19" x14ac:dyDescent="0.3">
      <c r="A859" t="s">
        <v>1775</v>
      </c>
      <c r="B859" t="s">
        <v>1145</v>
      </c>
      <c r="C859" s="160" t="str">
        <f>TRIM(CLEAN(TEXT(IFERROR(INDEX('Snakeden MR'!$B$4:$C$3028,MATCH($A859,'Snakeden MR'!$C$4:$C$3028,0),1),"-"),"@")))</f>
        <v>-</v>
      </c>
      <c r="D859" s="147" t="str">
        <f>TRIM(CLEAN(TEXT(IFERROR(INDEX('Snakeden MR'!$I$4:$J$3028,MATCH($A859,'Snakeden MR'!$J$4:$J$3028,0),1),"-"),"@")))</f>
        <v>-</v>
      </c>
      <c r="E859" s="147" t="str">
        <f>TRIM(CLEAN(TEXT(IFERROR(INDEX('Snakeden MR'!$P$4:$Q$3028,MATCH($A859,'Snakeden MR'!$Q$4:$Q$3028,0),1),"-"),"@")))</f>
        <v>-</v>
      </c>
      <c r="F859" s="147" t="str">
        <f>TRIM(CLEAN(TEXT(IFERROR(INDEX('Snakeden MR'!$W$4:$X$3028,MATCH($A859,'Snakeden MR'!$X$4:$X$3028,0),1),"-"),"@")))</f>
        <v>-</v>
      </c>
      <c r="G859" s="159" t="str">
        <f t="shared" si="26"/>
        <v>Not Found</v>
      </c>
      <c r="H859" t="str" cm="1">
        <f t="array" ref="H859">IF(SUMPRODUCT((TRIM(C859:F859)&lt;&gt;"-")*1)=0,
    "No Data",
    IF(COUNTIF(C859:F859,INDEX(_xlfn._xlws.FILTER(C859:F859,TRIM(C859:F859)&lt;&gt;"-"),1))=SUMPRODUCT((TRIM(C859:F859)&lt;&gt;"-")*1),
    "No Change",
    "Change"))</f>
        <v>No Data</v>
      </c>
      <c r="I859" s="159"/>
      <c r="J859"/>
      <c r="K859" s="163"/>
      <c r="L859" s="147" t="str">
        <f>TRIM(CLEAN(TEXT(IFERROR(INDEX('Glade MR'!$B$4:$C$3000,MATCH($A859,'Glade MR'!$C$4:$C$3000,0),1),"-"),"@")))</f>
        <v>-</v>
      </c>
      <c r="M859" s="147" t="str">
        <f>TRIM(CLEAN(TEXT(IFERROR(INDEX('Glade MR'!$I$4:$J$3000,MATCH($A859,'Glade MR'!$J$4:$J$3000,0),1),"-"),"@")))</f>
        <v>-</v>
      </c>
      <c r="N859" s="147" t="str">
        <f>TRIM(CLEAN(TEXT(IFERROR(INDEX('Glade MR'!$P$4:$Q$3000,MATCH($A859,'Glade MR'!$Q$4:$Q$3000,0),1),"-"),"@")))</f>
        <v>-</v>
      </c>
      <c r="O859" s="147" t="str">
        <f>TRIM(CLEAN(TEXT(IFERROR(INDEX('Glade MR'!$W$4:$X$3000,MATCH($A859,'Glade MR'!$X$4:$X$3000,0),1),"-"),"@")))</f>
        <v>-</v>
      </c>
      <c r="P859" s="159" t="str">
        <f t="shared" si="27"/>
        <v>Not Found</v>
      </c>
      <c r="Q859" t="str" cm="1">
        <f t="array" ref="Q859">IF(SUMPRODUCT((TRIM(L859:O859)&lt;&gt;"-")*1)=0,
    "No Data",
    IF(COUNTIF(L859:O859,INDEX(_xlfn._xlws.FILTER(L859:O859,TRIM(L859:O859)&lt;&gt;"-"),1))=SUMPRODUCT((TRIM(L859:O859)&lt;&gt;"-")*1),
    "No Change",
    "Change"))</f>
        <v>No Data</v>
      </c>
      <c r="R859" s="159"/>
      <c r="S859" s="111"/>
    </row>
    <row r="860" spans="1:19" x14ac:dyDescent="0.3">
      <c r="A860" t="s">
        <v>624</v>
      </c>
      <c r="B860" t="s">
        <v>1137</v>
      </c>
      <c r="C860" s="160" t="str">
        <f>TRIM(CLEAN(TEXT(IFERROR(INDEX('Snakeden MR'!$B$4:$C$3028,MATCH($A860,'Snakeden MR'!$C$4:$C$3028,0),1),"-"),"@")))</f>
        <v>-</v>
      </c>
      <c r="D860" s="147" t="str">
        <f>TRIM(CLEAN(TEXT(IFERROR(INDEX('Snakeden MR'!$I$4:$J$3028,MATCH($A860,'Snakeden MR'!$J$4:$J$3028,0),1),"-"),"@")))</f>
        <v>-</v>
      </c>
      <c r="E860" s="147" t="str">
        <f>TRIM(CLEAN(TEXT(IFERROR(INDEX('Snakeden MR'!$P$4:$Q$3028,MATCH($A860,'Snakeden MR'!$Q$4:$Q$3028,0),1),"-"),"@")))</f>
        <v>-</v>
      </c>
      <c r="F860" s="147" t="str">
        <f>TRIM(CLEAN(TEXT(IFERROR(INDEX('Snakeden MR'!$W$4:$X$3028,MATCH($A860,'Snakeden MR'!$X$4:$X$3028,0),1),"-"),"@")))</f>
        <v>-</v>
      </c>
      <c r="G860" s="159" t="str">
        <f t="shared" si="26"/>
        <v>Not Found</v>
      </c>
      <c r="H860" t="str" cm="1">
        <f t="array" ref="H860">IF(SUMPRODUCT((TRIM(C860:F860)&lt;&gt;"-")*1)=0,
    "No Data",
    IF(COUNTIF(C860:F860,INDEX(_xlfn._xlws.FILTER(C860:F860,TRIM(C860:F860)&lt;&gt;"-"),1))=SUMPRODUCT((TRIM(C860:F860)&lt;&gt;"-")*1),
    "No Change",
    "Change"))</f>
        <v>No Data</v>
      </c>
      <c r="I860" s="159"/>
      <c r="J860"/>
      <c r="K860" s="163"/>
      <c r="L860" s="147" t="str">
        <f>TRIM(CLEAN(TEXT(IFERROR(INDEX('Glade MR'!$B$4:$C$3000,MATCH($A860,'Glade MR'!$C$4:$C$3000,0),1),"-"),"@")))</f>
        <v>-</v>
      </c>
      <c r="M860" s="147" t="str">
        <f>TRIM(CLEAN(TEXT(IFERROR(INDEX('Glade MR'!$I$4:$J$3000,MATCH($A860,'Glade MR'!$J$4:$J$3000,0),1),"-"),"@")))</f>
        <v>Pool 7</v>
      </c>
      <c r="N860" s="147" t="str">
        <f>TRIM(CLEAN(TEXT(IFERROR(INDEX('Glade MR'!$P$4:$Q$3000,MATCH($A860,'Glade MR'!$Q$4:$Q$3000,0),1),"-"),"@")))</f>
        <v>Pool 7</v>
      </c>
      <c r="O860" s="147" t="str">
        <f>TRIM(CLEAN(TEXT(IFERROR(INDEX('Glade MR'!$W$4:$X$3000,MATCH($A860,'Glade MR'!$X$4:$X$3000,0),1),"-"),"@")))</f>
        <v>Pool 7</v>
      </c>
      <c r="P860" s="159" t="str">
        <f t="shared" si="27"/>
        <v>Found</v>
      </c>
      <c r="Q860" t="str" cm="1">
        <f t="array" ref="Q860">IF(SUMPRODUCT((TRIM(L860:O860)&lt;&gt;"-")*1)=0,
    "No Data",
    IF(COUNTIF(L860:O860,INDEX(_xlfn._xlws.FILTER(L860:O860,TRIM(L860:O860)&lt;&gt;"-"),1))=SUMPRODUCT((TRIM(L860:O860)&lt;&gt;"-")*1),
    "No Change",
    "Change"))</f>
        <v>No Change</v>
      </c>
      <c r="R860" s="159"/>
      <c r="S860" s="111"/>
    </row>
    <row r="861" spans="1:19" x14ac:dyDescent="0.3">
      <c r="A861" t="s">
        <v>962</v>
      </c>
      <c r="B861" t="s">
        <v>1137</v>
      </c>
      <c r="C861" s="160" t="str">
        <f>TRIM(CLEAN(TEXT(IFERROR(INDEX('Snakeden MR'!$B$4:$C$3028,MATCH($A861,'Snakeden MR'!$C$4:$C$3028,0),1),"-"),"@")))</f>
        <v>-</v>
      </c>
      <c r="D861" s="147" t="str">
        <f>TRIM(CLEAN(TEXT(IFERROR(INDEX('Snakeden MR'!$I$4:$J$3028,MATCH($A861,'Snakeden MR'!$J$4:$J$3028,0),1),"-"),"@")))</f>
        <v>-</v>
      </c>
      <c r="E861" s="147" t="str">
        <f>TRIM(CLEAN(TEXT(IFERROR(INDEX('Snakeden MR'!$P$4:$Q$3028,MATCH($A861,'Snakeden MR'!$Q$4:$Q$3028,0),1),"-"),"@")))</f>
        <v>-</v>
      </c>
      <c r="F861" s="147" t="str">
        <f>TRIM(CLEAN(TEXT(IFERROR(INDEX('Snakeden MR'!$W$4:$X$3028,MATCH($A861,'Snakeden MR'!$X$4:$X$3028,0),1),"-"),"@")))</f>
        <v>-</v>
      </c>
      <c r="G861" s="159" t="str">
        <f t="shared" si="26"/>
        <v>Not Found</v>
      </c>
      <c r="H861" t="str" cm="1">
        <f t="array" ref="H861">IF(SUMPRODUCT((TRIM(C861:F861)&lt;&gt;"-")*1)=0,
    "No Data",
    IF(COUNTIF(C861:F861,INDEX(_xlfn._xlws.FILTER(C861:F861,TRIM(C861:F861)&lt;&gt;"-"),1))=SUMPRODUCT((TRIM(C861:F861)&lt;&gt;"-")*1),
    "No Change",
    "Change"))</f>
        <v>No Data</v>
      </c>
      <c r="I861" s="159"/>
      <c r="J861"/>
      <c r="K861" s="163"/>
      <c r="L861" s="147" t="str">
        <f>TRIM(CLEAN(TEXT(IFERROR(INDEX('Glade MR'!$B$4:$C$3000,MATCH($A861,'Glade MR'!$C$4:$C$3000,0),1),"-"),"@")))</f>
        <v>Pool 4</v>
      </c>
      <c r="M861" s="147" t="str">
        <f>TRIM(CLEAN(TEXT(IFERROR(INDEX('Glade MR'!$I$4:$J$3000,MATCH($A861,'Glade MR'!$J$4:$J$3000,0),1),"-"),"@")))</f>
        <v>-</v>
      </c>
      <c r="N861" s="147" t="str">
        <f>TRIM(CLEAN(TEXT(IFERROR(INDEX('Glade MR'!$P$4:$Q$3000,MATCH($A861,'Glade MR'!$Q$4:$Q$3000,0),1),"-"),"@")))</f>
        <v>-</v>
      </c>
      <c r="O861" s="147" t="str">
        <f>TRIM(CLEAN(TEXT(IFERROR(INDEX('Glade MR'!$W$4:$X$3000,MATCH($A861,'Glade MR'!$X$4:$X$3000,0),1),"-"),"@")))</f>
        <v>-</v>
      </c>
      <c r="P861" s="159" t="str">
        <f t="shared" si="27"/>
        <v>Found</v>
      </c>
      <c r="Q861" t="str" cm="1">
        <f t="array" ref="Q861">IF(SUMPRODUCT((TRIM(L861:O861)&lt;&gt;"-")*1)=0,
    "No Data",
    IF(COUNTIF(L861:O861,INDEX(_xlfn._xlws.FILTER(L861:O861,TRIM(L861:O861)&lt;&gt;"-"),1))=SUMPRODUCT((TRIM(L861:O861)&lt;&gt;"-")*1),
    "No Change",
    "Change"))</f>
        <v>No Change</v>
      </c>
      <c r="R861" s="159"/>
      <c r="S861" s="111"/>
    </row>
    <row r="862" spans="1:19" x14ac:dyDescent="0.3">
      <c r="A862" t="s">
        <v>1776</v>
      </c>
      <c r="B862" t="s">
        <v>1137</v>
      </c>
      <c r="C862" s="160" t="str">
        <f>TRIM(CLEAN(TEXT(IFERROR(INDEX('Snakeden MR'!$B$4:$C$3028,MATCH($A862,'Snakeden MR'!$C$4:$C$3028,0),1),"-"),"@")))</f>
        <v>-</v>
      </c>
      <c r="D862" s="147" t="str">
        <f>TRIM(CLEAN(TEXT(IFERROR(INDEX('Snakeden MR'!$I$4:$J$3028,MATCH($A862,'Snakeden MR'!$J$4:$J$3028,0),1),"-"),"@")))</f>
        <v>-</v>
      </c>
      <c r="E862" s="147" t="str">
        <f>TRIM(CLEAN(TEXT(IFERROR(INDEX('Snakeden MR'!$P$4:$Q$3028,MATCH($A862,'Snakeden MR'!$Q$4:$Q$3028,0),1),"-"),"@")))</f>
        <v>-</v>
      </c>
      <c r="F862" s="147" t="str">
        <f>TRIM(CLEAN(TEXT(IFERROR(INDEX('Snakeden MR'!$W$4:$X$3028,MATCH($A862,'Snakeden MR'!$X$4:$X$3028,0),1),"-"),"@")))</f>
        <v>-</v>
      </c>
      <c r="G862" s="159" t="str">
        <f t="shared" si="26"/>
        <v>Not Found</v>
      </c>
      <c r="H862" t="str" cm="1">
        <f t="array" ref="H862">IF(SUMPRODUCT((TRIM(C862:F862)&lt;&gt;"-")*1)=0,
    "No Data",
    IF(COUNTIF(C862:F862,INDEX(_xlfn._xlws.FILTER(C862:F862,TRIM(C862:F862)&lt;&gt;"-"),1))=SUMPRODUCT((TRIM(C862:F862)&lt;&gt;"-")*1),
    "No Change",
    "Change"))</f>
        <v>No Data</v>
      </c>
      <c r="I862" s="159"/>
      <c r="J862"/>
      <c r="K862" s="163"/>
      <c r="L862" s="147" t="str">
        <f>TRIM(CLEAN(TEXT(IFERROR(INDEX('Glade MR'!$B$4:$C$3000,MATCH($A862,'Glade MR'!$C$4:$C$3000,0),1),"-"),"@")))</f>
        <v>-</v>
      </c>
      <c r="M862" s="147" t="str">
        <f>TRIM(CLEAN(TEXT(IFERROR(INDEX('Glade MR'!$I$4:$J$3000,MATCH($A862,'Glade MR'!$J$4:$J$3000,0),1),"-"),"@")))</f>
        <v>-</v>
      </c>
      <c r="N862" s="147" t="str">
        <f>TRIM(CLEAN(TEXT(IFERROR(INDEX('Glade MR'!$P$4:$Q$3000,MATCH($A862,'Glade MR'!$Q$4:$Q$3000,0),1),"-"),"@")))</f>
        <v>-</v>
      </c>
      <c r="O862" s="147" t="str">
        <f>TRIM(CLEAN(TEXT(IFERROR(INDEX('Glade MR'!$W$4:$X$3000,MATCH($A862,'Glade MR'!$X$4:$X$3000,0),1),"-"),"@")))</f>
        <v>-</v>
      </c>
      <c r="P862" s="159" t="str">
        <f t="shared" si="27"/>
        <v>Not Found</v>
      </c>
      <c r="Q862" t="str" cm="1">
        <f t="array" ref="Q862">IF(SUMPRODUCT((TRIM(L862:O862)&lt;&gt;"-")*1)=0,
    "No Data",
    IF(COUNTIF(L862:O862,INDEX(_xlfn._xlws.FILTER(L862:O862,TRIM(L862:O862)&lt;&gt;"-"),1))=SUMPRODUCT((TRIM(L862:O862)&lt;&gt;"-")*1),
    "No Change",
    "Change"))</f>
        <v>No Data</v>
      </c>
      <c r="R862" s="159"/>
      <c r="S862" s="111"/>
    </row>
    <row r="863" spans="1:19" x14ac:dyDescent="0.3">
      <c r="A863" t="s">
        <v>1777</v>
      </c>
      <c r="B863" t="s">
        <v>1145</v>
      </c>
      <c r="C863" s="160" t="str">
        <f>TRIM(CLEAN(TEXT(IFERROR(INDEX('Snakeden MR'!$B$4:$C$3028,MATCH($A863,'Snakeden MR'!$C$4:$C$3028,0),1),"-"),"@")))</f>
        <v>-</v>
      </c>
      <c r="D863" s="147" t="str">
        <f>TRIM(CLEAN(TEXT(IFERROR(INDEX('Snakeden MR'!$I$4:$J$3028,MATCH($A863,'Snakeden MR'!$J$4:$J$3028,0),1),"-"),"@")))</f>
        <v>-</v>
      </c>
      <c r="E863" s="147" t="str">
        <f>TRIM(CLEAN(TEXT(IFERROR(INDEX('Snakeden MR'!$P$4:$Q$3028,MATCH($A863,'Snakeden MR'!$Q$4:$Q$3028,0),1),"-"),"@")))</f>
        <v>-</v>
      </c>
      <c r="F863" s="147" t="str">
        <f>TRIM(CLEAN(TEXT(IFERROR(INDEX('Snakeden MR'!$W$4:$X$3028,MATCH($A863,'Snakeden MR'!$X$4:$X$3028,0),1),"-"),"@")))</f>
        <v>-</v>
      </c>
      <c r="G863" s="159" t="str">
        <f t="shared" si="26"/>
        <v>Not Found</v>
      </c>
      <c r="H863" t="str" cm="1">
        <f t="array" ref="H863">IF(SUMPRODUCT((TRIM(C863:F863)&lt;&gt;"-")*1)=0,
    "No Data",
    IF(COUNTIF(C863:F863,INDEX(_xlfn._xlws.FILTER(C863:F863,TRIM(C863:F863)&lt;&gt;"-"),1))=SUMPRODUCT((TRIM(C863:F863)&lt;&gt;"-")*1),
    "No Change",
    "Change"))</f>
        <v>No Data</v>
      </c>
      <c r="I863" s="159"/>
      <c r="J863"/>
      <c r="K863" s="163"/>
      <c r="L863" s="147" t="str">
        <f>TRIM(CLEAN(TEXT(IFERROR(INDEX('Glade MR'!$B$4:$C$3000,MATCH($A863,'Glade MR'!$C$4:$C$3000,0),1),"-"),"@")))</f>
        <v>-</v>
      </c>
      <c r="M863" s="147" t="str">
        <f>TRIM(CLEAN(TEXT(IFERROR(INDEX('Glade MR'!$I$4:$J$3000,MATCH($A863,'Glade MR'!$J$4:$J$3000,0),1),"-"),"@")))</f>
        <v>-</v>
      </c>
      <c r="N863" s="147" t="str">
        <f>TRIM(CLEAN(TEXT(IFERROR(INDEX('Glade MR'!$P$4:$Q$3000,MATCH($A863,'Glade MR'!$Q$4:$Q$3000,0),1),"-"),"@")))</f>
        <v>-</v>
      </c>
      <c r="O863" s="147" t="str">
        <f>TRIM(CLEAN(TEXT(IFERROR(INDEX('Glade MR'!$W$4:$X$3000,MATCH($A863,'Glade MR'!$X$4:$X$3000,0),1),"-"),"@")))</f>
        <v>-</v>
      </c>
      <c r="P863" s="159" t="str">
        <f t="shared" si="27"/>
        <v>Not Found</v>
      </c>
      <c r="Q863" t="str" cm="1">
        <f t="array" ref="Q863">IF(SUMPRODUCT((TRIM(L863:O863)&lt;&gt;"-")*1)=0,
    "No Data",
    IF(COUNTIF(L863:O863,INDEX(_xlfn._xlws.FILTER(L863:O863,TRIM(L863:O863)&lt;&gt;"-"),1))=SUMPRODUCT((TRIM(L863:O863)&lt;&gt;"-")*1),
    "No Change",
    "Change"))</f>
        <v>No Data</v>
      </c>
      <c r="R863" s="159"/>
      <c r="S863" s="111"/>
    </row>
    <row r="864" spans="1:19" x14ac:dyDescent="0.3">
      <c r="A864" t="s">
        <v>1778</v>
      </c>
      <c r="B864" t="s">
        <v>1137</v>
      </c>
      <c r="C864" s="160" t="str">
        <f>TRIM(CLEAN(TEXT(IFERROR(INDEX('Snakeden MR'!$B$4:$C$3028,MATCH($A864,'Snakeden MR'!$C$4:$C$3028,0),1),"-"),"@")))</f>
        <v>-</v>
      </c>
      <c r="D864" s="147" t="str">
        <f>TRIM(CLEAN(TEXT(IFERROR(INDEX('Snakeden MR'!$I$4:$J$3028,MATCH($A864,'Snakeden MR'!$J$4:$J$3028,0),1),"-"),"@")))</f>
        <v>-</v>
      </c>
      <c r="E864" s="147" t="str">
        <f>TRIM(CLEAN(TEXT(IFERROR(INDEX('Snakeden MR'!$P$4:$Q$3028,MATCH($A864,'Snakeden MR'!$Q$4:$Q$3028,0),1),"-"),"@")))</f>
        <v>-</v>
      </c>
      <c r="F864" s="147" t="str">
        <f>TRIM(CLEAN(TEXT(IFERROR(INDEX('Snakeden MR'!$W$4:$X$3028,MATCH($A864,'Snakeden MR'!$X$4:$X$3028,0),1),"-"),"@")))</f>
        <v>-</v>
      </c>
      <c r="G864" s="159" t="str">
        <f t="shared" si="26"/>
        <v>Not Found</v>
      </c>
      <c r="H864" t="str" cm="1">
        <f t="array" ref="H864">IF(SUMPRODUCT((TRIM(C864:F864)&lt;&gt;"-")*1)=0,
    "No Data",
    IF(COUNTIF(C864:F864,INDEX(_xlfn._xlws.FILTER(C864:F864,TRIM(C864:F864)&lt;&gt;"-"),1))=SUMPRODUCT((TRIM(C864:F864)&lt;&gt;"-")*1),
    "No Change",
    "Change"))</f>
        <v>No Data</v>
      </c>
      <c r="I864" s="159"/>
      <c r="J864"/>
      <c r="K864" s="163"/>
      <c r="L864" s="147" t="str">
        <f>TRIM(CLEAN(TEXT(IFERROR(INDEX('Glade MR'!$B$4:$C$3000,MATCH($A864,'Glade MR'!$C$4:$C$3000,0),1),"-"),"@")))</f>
        <v>-</v>
      </c>
      <c r="M864" s="147" t="str">
        <f>TRIM(CLEAN(TEXT(IFERROR(INDEX('Glade MR'!$I$4:$J$3000,MATCH($A864,'Glade MR'!$J$4:$J$3000,0),1),"-"),"@")))</f>
        <v>-</v>
      </c>
      <c r="N864" s="147" t="str">
        <f>TRIM(CLEAN(TEXT(IFERROR(INDEX('Glade MR'!$P$4:$Q$3000,MATCH($A864,'Glade MR'!$Q$4:$Q$3000,0),1),"-"),"@")))</f>
        <v>-</v>
      </c>
      <c r="O864" s="147" t="str">
        <f>TRIM(CLEAN(TEXT(IFERROR(INDEX('Glade MR'!$W$4:$X$3000,MATCH($A864,'Glade MR'!$X$4:$X$3000,0),1),"-"),"@")))</f>
        <v>-</v>
      </c>
      <c r="P864" s="159" t="str">
        <f t="shared" si="27"/>
        <v>Not Found</v>
      </c>
      <c r="Q864" t="str" cm="1">
        <f t="array" ref="Q864">IF(SUMPRODUCT((TRIM(L864:O864)&lt;&gt;"-")*1)=0,
    "No Data",
    IF(COUNTIF(L864:O864,INDEX(_xlfn._xlws.FILTER(L864:O864,TRIM(L864:O864)&lt;&gt;"-"),1))=SUMPRODUCT((TRIM(L864:O864)&lt;&gt;"-")*1),
    "No Change",
    "Change"))</f>
        <v>No Data</v>
      </c>
      <c r="R864" s="159"/>
      <c r="S864" s="111"/>
    </row>
    <row r="865" spans="1:19" x14ac:dyDescent="0.3">
      <c r="A865" t="s">
        <v>1779</v>
      </c>
      <c r="B865" t="s">
        <v>1145</v>
      </c>
      <c r="C865" s="160" t="str">
        <f>TRIM(CLEAN(TEXT(IFERROR(INDEX('Snakeden MR'!$B$4:$C$3028,MATCH($A865,'Snakeden MR'!$C$4:$C$3028,0),1),"-"),"@")))</f>
        <v>-</v>
      </c>
      <c r="D865" s="147" t="str">
        <f>TRIM(CLEAN(TEXT(IFERROR(INDEX('Snakeden MR'!$I$4:$J$3028,MATCH($A865,'Snakeden MR'!$J$4:$J$3028,0),1),"-"),"@")))</f>
        <v>-</v>
      </c>
      <c r="E865" s="147" t="str">
        <f>TRIM(CLEAN(TEXT(IFERROR(INDEX('Snakeden MR'!$P$4:$Q$3028,MATCH($A865,'Snakeden MR'!$Q$4:$Q$3028,0),1),"-"),"@")))</f>
        <v>-</v>
      </c>
      <c r="F865" s="147" t="str">
        <f>TRIM(CLEAN(TEXT(IFERROR(INDEX('Snakeden MR'!$W$4:$X$3028,MATCH($A865,'Snakeden MR'!$X$4:$X$3028,0),1),"-"),"@")))</f>
        <v>-</v>
      </c>
      <c r="G865" s="159" t="str">
        <f t="shared" si="26"/>
        <v>Not Found</v>
      </c>
      <c r="H865" t="str" cm="1">
        <f t="array" ref="H865">IF(SUMPRODUCT((TRIM(C865:F865)&lt;&gt;"-")*1)=0,
    "No Data",
    IF(COUNTIF(C865:F865,INDEX(_xlfn._xlws.FILTER(C865:F865,TRIM(C865:F865)&lt;&gt;"-"),1))=SUMPRODUCT((TRIM(C865:F865)&lt;&gt;"-")*1),
    "No Change",
    "Change"))</f>
        <v>No Data</v>
      </c>
      <c r="I865" s="159"/>
      <c r="J865"/>
      <c r="K865" s="163"/>
      <c r="L865" s="147" t="str">
        <f>TRIM(CLEAN(TEXT(IFERROR(INDEX('Glade MR'!$B$4:$C$3000,MATCH($A865,'Glade MR'!$C$4:$C$3000,0),1),"-"),"@")))</f>
        <v>-</v>
      </c>
      <c r="M865" s="147" t="str">
        <f>TRIM(CLEAN(TEXT(IFERROR(INDEX('Glade MR'!$I$4:$J$3000,MATCH($A865,'Glade MR'!$J$4:$J$3000,0),1),"-"),"@")))</f>
        <v>-</v>
      </c>
      <c r="N865" s="147" t="str">
        <f>TRIM(CLEAN(TEXT(IFERROR(INDEX('Glade MR'!$P$4:$Q$3000,MATCH($A865,'Glade MR'!$Q$4:$Q$3000,0),1),"-"),"@")))</f>
        <v>-</v>
      </c>
      <c r="O865" s="147" t="str">
        <f>TRIM(CLEAN(TEXT(IFERROR(INDEX('Glade MR'!$W$4:$X$3000,MATCH($A865,'Glade MR'!$X$4:$X$3000,0),1),"-"),"@")))</f>
        <v>-</v>
      </c>
      <c r="P865" s="159" t="str">
        <f t="shared" si="27"/>
        <v>Not Found</v>
      </c>
      <c r="Q865" t="str" cm="1">
        <f t="array" ref="Q865">IF(SUMPRODUCT((TRIM(L865:O865)&lt;&gt;"-")*1)=0,
    "No Data",
    IF(COUNTIF(L865:O865,INDEX(_xlfn._xlws.FILTER(L865:O865,TRIM(L865:O865)&lt;&gt;"-"),1))=SUMPRODUCT((TRIM(L865:O865)&lt;&gt;"-")*1),
    "No Change",
    "Change"))</f>
        <v>No Data</v>
      </c>
      <c r="R865" s="159"/>
      <c r="S865" s="111"/>
    </row>
    <row r="866" spans="1:19" x14ac:dyDescent="0.3">
      <c r="A866" t="s">
        <v>264</v>
      </c>
      <c r="B866" t="s">
        <v>1145</v>
      </c>
      <c r="C866" s="160" t="str">
        <f>TRIM(CLEAN(TEXT(IFERROR(INDEX('Snakeden MR'!$B$4:$C$3028,MATCH($A866,'Snakeden MR'!$C$4:$C$3028,0),1),"-"),"@")))</f>
        <v>-</v>
      </c>
      <c r="D866" s="147" t="str">
        <f>TRIM(CLEAN(TEXT(IFERROR(INDEX('Snakeden MR'!$I$4:$J$3028,MATCH($A866,'Snakeden MR'!$J$4:$J$3028,0),1),"-"),"@")))</f>
        <v>-</v>
      </c>
      <c r="E866" s="147" t="str">
        <f>TRIM(CLEAN(TEXT(IFERROR(INDEX('Snakeden MR'!$P$4:$Q$3028,MATCH($A866,'Snakeden MR'!$Q$4:$Q$3028,0),1),"-"),"@")))</f>
        <v>-</v>
      </c>
      <c r="F866" s="147" t="str">
        <f>TRIM(CLEAN(TEXT(IFERROR(INDEX('Snakeden MR'!$W$4:$X$3028,MATCH($A866,'Snakeden MR'!$X$4:$X$3028,0),1),"-"),"@")))</f>
        <v>Pool 4</v>
      </c>
      <c r="G866" s="159" t="str">
        <f t="shared" si="26"/>
        <v>Found</v>
      </c>
      <c r="H866" t="str" cm="1">
        <f t="array" ref="H866">IF(SUMPRODUCT((TRIM(C866:F866)&lt;&gt;"-")*1)=0,
    "No Data",
    IF(COUNTIF(C866:F866,INDEX(_xlfn._xlws.FILTER(C866:F866,TRIM(C866:F866)&lt;&gt;"-"),1))=SUMPRODUCT((TRIM(C866:F866)&lt;&gt;"-")*1),
    "No Change",
    "Change"))</f>
        <v>No Change</v>
      </c>
      <c r="I866" s="159"/>
      <c r="J866"/>
      <c r="K866" s="163"/>
      <c r="L866" s="147" t="str">
        <f>TRIM(CLEAN(TEXT(IFERROR(INDEX('Glade MR'!$B$4:$C$3000,MATCH($A866,'Glade MR'!$C$4:$C$3000,0),1),"-"),"@")))</f>
        <v>-</v>
      </c>
      <c r="M866" s="147" t="str">
        <f>TRIM(CLEAN(TEXT(IFERROR(INDEX('Glade MR'!$I$4:$J$3000,MATCH($A866,'Glade MR'!$J$4:$J$3000,0),1),"-"),"@")))</f>
        <v>-</v>
      </c>
      <c r="N866" s="147" t="str">
        <f>TRIM(CLEAN(TEXT(IFERROR(INDEX('Glade MR'!$P$4:$Q$3000,MATCH($A866,'Glade MR'!$Q$4:$Q$3000,0),1),"-"),"@")))</f>
        <v>-</v>
      </c>
      <c r="O866" s="147" t="str">
        <f>TRIM(CLEAN(TEXT(IFERROR(INDEX('Glade MR'!$W$4:$X$3000,MATCH($A866,'Glade MR'!$X$4:$X$3000,0),1),"-"),"@")))</f>
        <v>-</v>
      </c>
      <c r="P866" s="159" t="str">
        <f t="shared" si="27"/>
        <v>Not Found</v>
      </c>
      <c r="Q866" t="str" cm="1">
        <f t="array" ref="Q866">IF(SUMPRODUCT((TRIM(L866:O866)&lt;&gt;"-")*1)=0,
    "No Data",
    IF(COUNTIF(L866:O866,INDEX(_xlfn._xlws.FILTER(L866:O866,TRIM(L866:O866)&lt;&gt;"-"),1))=SUMPRODUCT((TRIM(L866:O866)&lt;&gt;"-")*1),
    "No Change",
    "Change"))</f>
        <v>No Data</v>
      </c>
      <c r="R866" s="159"/>
      <c r="S866" s="111"/>
    </row>
    <row r="867" spans="1:19" x14ac:dyDescent="0.3">
      <c r="A867" t="s">
        <v>1780</v>
      </c>
      <c r="B867" t="s">
        <v>1145</v>
      </c>
      <c r="C867" s="160" t="str">
        <f>TRIM(CLEAN(TEXT(IFERROR(INDEX('Snakeden MR'!$B$4:$C$3028,MATCH($A867,'Snakeden MR'!$C$4:$C$3028,0),1),"-"),"@")))</f>
        <v>-</v>
      </c>
      <c r="D867" s="147" t="str">
        <f>TRIM(CLEAN(TEXT(IFERROR(INDEX('Snakeden MR'!$I$4:$J$3028,MATCH($A867,'Snakeden MR'!$J$4:$J$3028,0),1),"-"),"@")))</f>
        <v>-</v>
      </c>
      <c r="E867" s="147" t="str">
        <f>TRIM(CLEAN(TEXT(IFERROR(INDEX('Snakeden MR'!$P$4:$Q$3028,MATCH($A867,'Snakeden MR'!$Q$4:$Q$3028,0),1),"-"),"@")))</f>
        <v>-</v>
      </c>
      <c r="F867" s="147" t="str">
        <f>TRIM(CLEAN(TEXT(IFERROR(INDEX('Snakeden MR'!$W$4:$X$3028,MATCH($A867,'Snakeden MR'!$X$4:$X$3028,0),1),"-"),"@")))</f>
        <v>-</v>
      </c>
      <c r="G867" s="159" t="str">
        <f t="shared" si="26"/>
        <v>Not Found</v>
      </c>
      <c r="H867" t="str" cm="1">
        <f t="array" ref="H867">IF(SUMPRODUCT((TRIM(C867:F867)&lt;&gt;"-")*1)=0,
    "No Data",
    IF(COUNTIF(C867:F867,INDEX(_xlfn._xlws.FILTER(C867:F867,TRIM(C867:F867)&lt;&gt;"-"),1))=SUMPRODUCT((TRIM(C867:F867)&lt;&gt;"-")*1),
    "No Change",
    "Change"))</f>
        <v>No Data</v>
      </c>
      <c r="I867" s="159"/>
      <c r="J867"/>
      <c r="K867" s="163"/>
      <c r="L867" s="147" t="str">
        <f>TRIM(CLEAN(TEXT(IFERROR(INDEX('Glade MR'!$B$4:$C$3000,MATCH($A867,'Glade MR'!$C$4:$C$3000,0),1),"-"),"@")))</f>
        <v>-</v>
      </c>
      <c r="M867" s="147" t="str">
        <f>TRIM(CLEAN(TEXT(IFERROR(INDEX('Glade MR'!$I$4:$J$3000,MATCH($A867,'Glade MR'!$J$4:$J$3000,0),1),"-"),"@")))</f>
        <v>-</v>
      </c>
      <c r="N867" s="147" t="str">
        <f>TRIM(CLEAN(TEXT(IFERROR(INDEX('Glade MR'!$P$4:$Q$3000,MATCH($A867,'Glade MR'!$Q$4:$Q$3000,0),1),"-"),"@")))</f>
        <v>-</v>
      </c>
      <c r="O867" s="147" t="str">
        <f>TRIM(CLEAN(TEXT(IFERROR(INDEX('Glade MR'!$W$4:$X$3000,MATCH($A867,'Glade MR'!$X$4:$X$3000,0),1),"-"),"@")))</f>
        <v>-</v>
      </c>
      <c r="P867" s="159" t="str">
        <f t="shared" si="27"/>
        <v>Not Found</v>
      </c>
      <c r="Q867" t="str" cm="1">
        <f t="array" ref="Q867">IF(SUMPRODUCT((TRIM(L867:O867)&lt;&gt;"-")*1)=0,
    "No Data",
    IF(COUNTIF(L867:O867,INDEX(_xlfn._xlws.FILTER(L867:O867,TRIM(L867:O867)&lt;&gt;"-"),1))=SUMPRODUCT((TRIM(L867:O867)&lt;&gt;"-")*1),
    "No Change",
    "Change"))</f>
        <v>No Data</v>
      </c>
      <c r="R867" s="159"/>
      <c r="S867" s="111"/>
    </row>
    <row r="868" spans="1:19" x14ac:dyDescent="0.3">
      <c r="A868" t="s">
        <v>1781</v>
      </c>
      <c r="B868" t="s">
        <v>1145</v>
      </c>
      <c r="C868" s="160" t="str">
        <f>TRIM(CLEAN(TEXT(IFERROR(INDEX('Snakeden MR'!$B$4:$C$3028,MATCH($A868,'Snakeden MR'!$C$4:$C$3028,0),1),"-"),"@")))</f>
        <v>-</v>
      </c>
      <c r="D868" s="147" t="str">
        <f>TRIM(CLEAN(TEXT(IFERROR(INDEX('Snakeden MR'!$I$4:$J$3028,MATCH($A868,'Snakeden MR'!$J$4:$J$3028,0),1),"-"),"@")))</f>
        <v>-</v>
      </c>
      <c r="E868" s="147" t="str">
        <f>TRIM(CLEAN(TEXT(IFERROR(INDEX('Snakeden MR'!$P$4:$Q$3028,MATCH($A868,'Snakeden MR'!$Q$4:$Q$3028,0),1),"-"),"@")))</f>
        <v>-</v>
      </c>
      <c r="F868" s="147" t="str">
        <f>TRIM(CLEAN(TEXT(IFERROR(INDEX('Snakeden MR'!$W$4:$X$3028,MATCH($A868,'Snakeden MR'!$X$4:$X$3028,0),1),"-"),"@")))</f>
        <v>-</v>
      </c>
      <c r="G868" s="159" t="str">
        <f t="shared" si="26"/>
        <v>Not Found</v>
      </c>
      <c r="H868" t="str" cm="1">
        <f t="array" ref="H868">IF(SUMPRODUCT((TRIM(C868:F868)&lt;&gt;"-")*1)=0,
    "No Data",
    IF(COUNTIF(C868:F868,INDEX(_xlfn._xlws.FILTER(C868:F868,TRIM(C868:F868)&lt;&gt;"-"),1))=SUMPRODUCT((TRIM(C868:F868)&lt;&gt;"-")*1),
    "No Change",
    "Change"))</f>
        <v>No Data</v>
      </c>
      <c r="I868" s="159"/>
      <c r="J868"/>
      <c r="K868" s="163"/>
      <c r="L868" s="147" t="str">
        <f>TRIM(CLEAN(TEXT(IFERROR(INDEX('Glade MR'!$B$4:$C$3000,MATCH($A868,'Glade MR'!$C$4:$C$3000,0),1),"-"),"@")))</f>
        <v>-</v>
      </c>
      <c r="M868" s="147" t="str">
        <f>TRIM(CLEAN(TEXT(IFERROR(INDEX('Glade MR'!$I$4:$J$3000,MATCH($A868,'Glade MR'!$J$4:$J$3000,0),1),"-"),"@")))</f>
        <v>-</v>
      </c>
      <c r="N868" s="147" t="str">
        <f>TRIM(CLEAN(TEXT(IFERROR(INDEX('Glade MR'!$P$4:$Q$3000,MATCH($A868,'Glade MR'!$Q$4:$Q$3000,0),1),"-"),"@")))</f>
        <v>-</v>
      </c>
      <c r="O868" s="147" t="str">
        <f>TRIM(CLEAN(TEXT(IFERROR(INDEX('Glade MR'!$W$4:$X$3000,MATCH($A868,'Glade MR'!$X$4:$X$3000,0),1),"-"),"@")))</f>
        <v>-</v>
      </c>
      <c r="P868" s="159" t="str">
        <f t="shared" si="27"/>
        <v>Not Found</v>
      </c>
      <c r="Q868" t="str" cm="1">
        <f t="array" ref="Q868">IF(SUMPRODUCT((TRIM(L868:O868)&lt;&gt;"-")*1)=0,
    "No Data",
    IF(COUNTIF(L868:O868,INDEX(_xlfn._xlws.FILTER(L868:O868,TRIM(L868:O868)&lt;&gt;"-"),1))=SUMPRODUCT((TRIM(L868:O868)&lt;&gt;"-")*1),
    "No Change",
    "Change"))</f>
        <v>No Data</v>
      </c>
      <c r="R868" s="159"/>
      <c r="S868" s="111"/>
    </row>
    <row r="869" spans="1:19" x14ac:dyDescent="0.3">
      <c r="A869" t="s">
        <v>1782</v>
      </c>
      <c r="B869" t="s">
        <v>1145</v>
      </c>
      <c r="C869" s="160" t="str">
        <f>TRIM(CLEAN(TEXT(IFERROR(INDEX('Snakeden MR'!$B$4:$C$3028,MATCH($A869,'Snakeden MR'!$C$4:$C$3028,0),1),"-"),"@")))</f>
        <v>-</v>
      </c>
      <c r="D869" s="147" t="str">
        <f>TRIM(CLEAN(TEXT(IFERROR(INDEX('Snakeden MR'!$I$4:$J$3028,MATCH($A869,'Snakeden MR'!$J$4:$J$3028,0),1),"-"),"@")))</f>
        <v>-</v>
      </c>
      <c r="E869" s="147" t="str">
        <f>TRIM(CLEAN(TEXT(IFERROR(INDEX('Snakeden MR'!$P$4:$Q$3028,MATCH($A869,'Snakeden MR'!$Q$4:$Q$3028,0),1),"-"),"@")))</f>
        <v>-</v>
      </c>
      <c r="F869" s="147" t="str">
        <f>TRIM(CLEAN(TEXT(IFERROR(INDEX('Snakeden MR'!$W$4:$X$3028,MATCH($A869,'Snakeden MR'!$X$4:$X$3028,0),1),"-"),"@")))</f>
        <v>-</v>
      </c>
      <c r="G869" s="159" t="str">
        <f t="shared" si="26"/>
        <v>Not Found</v>
      </c>
      <c r="H869" t="str" cm="1">
        <f t="array" ref="H869">IF(SUMPRODUCT((TRIM(C869:F869)&lt;&gt;"-")*1)=0,
    "No Data",
    IF(COUNTIF(C869:F869,INDEX(_xlfn._xlws.FILTER(C869:F869,TRIM(C869:F869)&lt;&gt;"-"),1))=SUMPRODUCT((TRIM(C869:F869)&lt;&gt;"-")*1),
    "No Change",
    "Change"))</f>
        <v>No Data</v>
      </c>
      <c r="I869" s="159"/>
      <c r="J869"/>
      <c r="K869" s="163"/>
      <c r="L869" s="147" t="str">
        <f>TRIM(CLEAN(TEXT(IFERROR(INDEX('Glade MR'!$B$4:$C$3000,MATCH($A869,'Glade MR'!$C$4:$C$3000,0),1),"-"),"@")))</f>
        <v>-</v>
      </c>
      <c r="M869" s="147" t="str">
        <f>TRIM(CLEAN(TEXT(IFERROR(INDEX('Glade MR'!$I$4:$J$3000,MATCH($A869,'Glade MR'!$J$4:$J$3000,0),1),"-"),"@")))</f>
        <v>-</v>
      </c>
      <c r="N869" s="147" t="str">
        <f>TRIM(CLEAN(TEXT(IFERROR(INDEX('Glade MR'!$P$4:$Q$3000,MATCH($A869,'Glade MR'!$Q$4:$Q$3000,0),1),"-"),"@")))</f>
        <v>-</v>
      </c>
      <c r="O869" s="147" t="str">
        <f>TRIM(CLEAN(TEXT(IFERROR(INDEX('Glade MR'!$W$4:$X$3000,MATCH($A869,'Glade MR'!$X$4:$X$3000,0),1),"-"),"@")))</f>
        <v>-</v>
      </c>
      <c r="P869" s="159" t="str">
        <f t="shared" si="27"/>
        <v>Not Found</v>
      </c>
      <c r="Q869" t="str" cm="1">
        <f t="array" ref="Q869">IF(SUMPRODUCT((TRIM(L869:O869)&lt;&gt;"-")*1)=0,
    "No Data",
    IF(COUNTIF(L869:O869,INDEX(_xlfn._xlws.FILTER(L869:O869,TRIM(L869:O869)&lt;&gt;"-"),1))=SUMPRODUCT((TRIM(L869:O869)&lt;&gt;"-")*1),
    "No Change",
    "Change"))</f>
        <v>No Data</v>
      </c>
      <c r="R869" s="159"/>
      <c r="S869" s="111"/>
    </row>
    <row r="870" spans="1:19" x14ac:dyDescent="0.3">
      <c r="A870" t="s">
        <v>1783</v>
      </c>
      <c r="B870" t="s">
        <v>1145</v>
      </c>
      <c r="C870" s="160" t="str">
        <f>TRIM(CLEAN(TEXT(IFERROR(INDEX('Snakeden MR'!$B$4:$C$3028,MATCH($A870,'Snakeden MR'!$C$4:$C$3028,0),1),"-"),"@")))</f>
        <v>-</v>
      </c>
      <c r="D870" s="147" t="str">
        <f>TRIM(CLEAN(TEXT(IFERROR(INDEX('Snakeden MR'!$I$4:$J$3028,MATCH($A870,'Snakeden MR'!$J$4:$J$3028,0),1),"-"),"@")))</f>
        <v>-</v>
      </c>
      <c r="E870" s="147" t="str">
        <f>TRIM(CLEAN(TEXT(IFERROR(INDEX('Snakeden MR'!$P$4:$Q$3028,MATCH($A870,'Snakeden MR'!$Q$4:$Q$3028,0),1),"-"),"@")))</f>
        <v>-</v>
      </c>
      <c r="F870" s="147" t="str">
        <f>TRIM(CLEAN(TEXT(IFERROR(INDEX('Snakeden MR'!$W$4:$X$3028,MATCH($A870,'Snakeden MR'!$X$4:$X$3028,0),1),"-"),"@")))</f>
        <v>-</v>
      </c>
      <c r="G870" s="159" t="str">
        <f t="shared" si="26"/>
        <v>Not Found</v>
      </c>
      <c r="H870" t="str" cm="1">
        <f t="array" ref="H870">IF(SUMPRODUCT((TRIM(C870:F870)&lt;&gt;"-")*1)=0,
    "No Data",
    IF(COUNTIF(C870:F870,INDEX(_xlfn._xlws.FILTER(C870:F870,TRIM(C870:F870)&lt;&gt;"-"),1))=SUMPRODUCT((TRIM(C870:F870)&lt;&gt;"-")*1),
    "No Change",
    "Change"))</f>
        <v>No Data</v>
      </c>
      <c r="I870" s="159"/>
      <c r="J870"/>
      <c r="K870" s="163"/>
      <c r="L870" s="147" t="str">
        <f>TRIM(CLEAN(TEXT(IFERROR(INDEX('Glade MR'!$B$4:$C$3000,MATCH($A870,'Glade MR'!$C$4:$C$3000,0),1),"-"),"@")))</f>
        <v>-</v>
      </c>
      <c r="M870" s="147" t="str">
        <f>TRIM(CLEAN(TEXT(IFERROR(INDEX('Glade MR'!$I$4:$J$3000,MATCH($A870,'Glade MR'!$J$4:$J$3000,0),1),"-"),"@")))</f>
        <v>-</v>
      </c>
      <c r="N870" s="147" t="str">
        <f>TRIM(CLEAN(TEXT(IFERROR(INDEX('Glade MR'!$P$4:$Q$3000,MATCH($A870,'Glade MR'!$Q$4:$Q$3000,0),1),"-"),"@")))</f>
        <v>-</v>
      </c>
      <c r="O870" s="147" t="str">
        <f>TRIM(CLEAN(TEXT(IFERROR(INDEX('Glade MR'!$W$4:$X$3000,MATCH($A870,'Glade MR'!$X$4:$X$3000,0),1),"-"),"@")))</f>
        <v>-</v>
      </c>
      <c r="P870" s="159" t="str">
        <f t="shared" si="27"/>
        <v>Not Found</v>
      </c>
      <c r="Q870" t="str" cm="1">
        <f t="array" ref="Q870">IF(SUMPRODUCT((TRIM(L870:O870)&lt;&gt;"-")*1)=0,
    "No Data",
    IF(COUNTIF(L870:O870,INDEX(_xlfn._xlws.FILTER(L870:O870,TRIM(L870:O870)&lt;&gt;"-"),1))=SUMPRODUCT((TRIM(L870:O870)&lt;&gt;"-")*1),
    "No Change",
    "Change"))</f>
        <v>No Data</v>
      </c>
      <c r="R870" s="159"/>
      <c r="S870" s="111"/>
    </row>
    <row r="871" spans="1:19" x14ac:dyDescent="0.3">
      <c r="A871" t="s">
        <v>1784</v>
      </c>
      <c r="B871" t="s">
        <v>1145</v>
      </c>
      <c r="C871" s="160" t="str">
        <f>TRIM(CLEAN(TEXT(IFERROR(INDEX('Snakeden MR'!$B$4:$C$3028,MATCH($A871,'Snakeden MR'!$C$4:$C$3028,0),1),"-"),"@")))</f>
        <v>-</v>
      </c>
      <c r="D871" s="147" t="str">
        <f>TRIM(CLEAN(TEXT(IFERROR(INDEX('Snakeden MR'!$I$4:$J$3028,MATCH($A871,'Snakeden MR'!$J$4:$J$3028,0),1),"-"),"@")))</f>
        <v>-</v>
      </c>
      <c r="E871" s="147" t="str">
        <f>TRIM(CLEAN(TEXT(IFERROR(INDEX('Snakeden MR'!$P$4:$Q$3028,MATCH($A871,'Snakeden MR'!$Q$4:$Q$3028,0),1),"-"),"@")))</f>
        <v>-</v>
      </c>
      <c r="F871" s="147" t="str">
        <f>TRIM(CLEAN(TEXT(IFERROR(INDEX('Snakeden MR'!$W$4:$X$3028,MATCH($A871,'Snakeden MR'!$X$4:$X$3028,0),1),"-"),"@")))</f>
        <v>-</v>
      </c>
      <c r="G871" s="159" t="str">
        <f t="shared" si="26"/>
        <v>Not Found</v>
      </c>
      <c r="H871" t="str" cm="1">
        <f t="array" ref="H871">IF(SUMPRODUCT((TRIM(C871:F871)&lt;&gt;"-")*1)=0,
    "No Data",
    IF(COUNTIF(C871:F871,INDEX(_xlfn._xlws.FILTER(C871:F871,TRIM(C871:F871)&lt;&gt;"-"),1))=SUMPRODUCT((TRIM(C871:F871)&lt;&gt;"-")*1),
    "No Change",
    "Change"))</f>
        <v>No Data</v>
      </c>
      <c r="I871" s="159"/>
      <c r="J871"/>
      <c r="K871" s="163"/>
      <c r="L871" s="147" t="str">
        <f>TRIM(CLEAN(TEXT(IFERROR(INDEX('Glade MR'!$B$4:$C$3000,MATCH($A871,'Glade MR'!$C$4:$C$3000,0),1),"-"),"@")))</f>
        <v>-</v>
      </c>
      <c r="M871" s="147" t="str">
        <f>TRIM(CLEAN(TEXT(IFERROR(INDEX('Glade MR'!$I$4:$J$3000,MATCH($A871,'Glade MR'!$J$4:$J$3000,0),1),"-"),"@")))</f>
        <v>-</v>
      </c>
      <c r="N871" s="147" t="str">
        <f>TRIM(CLEAN(TEXT(IFERROR(INDEX('Glade MR'!$P$4:$Q$3000,MATCH($A871,'Glade MR'!$Q$4:$Q$3000,0),1),"-"),"@")))</f>
        <v>-</v>
      </c>
      <c r="O871" s="147" t="str">
        <f>TRIM(CLEAN(TEXT(IFERROR(INDEX('Glade MR'!$W$4:$X$3000,MATCH($A871,'Glade MR'!$X$4:$X$3000,0),1),"-"),"@")))</f>
        <v>-</v>
      </c>
      <c r="P871" s="159" t="str">
        <f t="shared" si="27"/>
        <v>Not Found</v>
      </c>
      <c r="Q871" t="str" cm="1">
        <f t="array" ref="Q871">IF(SUMPRODUCT((TRIM(L871:O871)&lt;&gt;"-")*1)=0,
    "No Data",
    IF(COUNTIF(L871:O871,INDEX(_xlfn._xlws.FILTER(L871:O871,TRIM(L871:O871)&lt;&gt;"-"),1))=SUMPRODUCT((TRIM(L871:O871)&lt;&gt;"-")*1),
    "No Change",
    "Change"))</f>
        <v>No Data</v>
      </c>
      <c r="R871" s="159"/>
      <c r="S871" s="111"/>
    </row>
    <row r="872" spans="1:19" x14ac:dyDescent="0.3">
      <c r="A872" t="s">
        <v>1785</v>
      </c>
      <c r="B872" t="s">
        <v>1137</v>
      </c>
      <c r="C872" s="160" t="str">
        <f>TRIM(CLEAN(TEXT(IFERROR(INDEX('Snakeden MR'!$B$4:$C$3028,MATCH($A872,'Snakeden MR'!$C$4:$C$3028,0),1),"-"),"@")))</f>
        <v>-</v>
      </c>
      <c r="D872" s="147" t="str">
        <f>TRIM(CLEAN(TEXT(IFERROR(INDEX('Snakeden MR'!$I$4:$J$3028,MATCH($A872,'Snakeden MR'!$J$4:$J$3028,0),1),"-"),"@")))</f>
        <v>-</v>
      </c>
      <c r="E872" s="147" t="str">
        <f>TRIM(CLEAN(TEXT(IFERROR(INDEX('Snakeden MR'!$P$4:$Q$3028,MATCH($A872,'Snakeden MR'!$Q$4:$Q$3028,0),1),"-"),"@")))</f>
        <v>-</v>
      </c>
      <c r="F872" s="147" t="str">
        <f>TRIM(CLEAN(TEXT(IFERROR(INDEX('Snakeden MR'!$W$4:$X$3028,MATCH($A872,'Snakeden MR'!$X$4:$X$3028,0),1),"-"),"@")))</f>
        <v>-</v>
      </c>
      <c r="G872" s="159" t="str">
        <f t="shared" si="26"/>
        <v>Not Found</v>
      </c>
      <c r="H872" t="str" cm="1">
        <f t="array" ref="H872">IF(SUMPRODUCT((TRIM(C872:F872)&lt;&gt;"-")*1)=0,
    "No Data",
    IF(COUNTIF(C872:F872,INDEX(_xlfn._xlws.FILTER(C872:F872,TRIM(C872:F872)&lt;&gt;"-"),1))=SUMPRODUCT((TRIM(C872:F872)&lt;&gt;"-")*1),
    "No Change",
    "Change"))</f>
        <v>No Data</v>
      </c>
      <c r="I872" s="159"/>
      <c r="J872"/>
      <c r="K872" s="163"/>
      <c r="L872" s="147" t="str">
        <f>TRIM(CLEAN(TEXT(IFERROR(INDEX('Glade MR'!$B$4:$C$3000,MATCH($A872,'Glade MR'!$C$4:$C$3000,0),1),"-"),"@")))</f>
        <v>-</v>
      </c>
      <c r="M872" s="147" t="str">
        <f>TRIM(CLEAN(TEXT(IFERROR(INDEX('Glade MR'!$I$4:$J$3000,MATCH($A872,'Glade MR'!$J$4:$J$3000,0),1),"-"),"@")))</f>
        <v>-</v>
      </c>
      <c r="N872" s="147" t="str">
        <f>TRIM(CLEAN(TEXT(IFERROR(INDEX('Glade MR'!$P$4:$Q$3000,MATCH($A872,'Glade MR'!$Q$4:$Q$3000,0),1),"-"),"@")))</f>
        <v>-</v>
      </c>
      <c r="O872" s="147" t="str">
        <f>TRIM(CLEAN(TEXT(IFERROR(INDEX('Glade MR'!$W$4:$X$3000,MATCH($A872,'Glade MR'!$X$4:$X$3000,0),1),"-"),"@")))</f>
        <v>-</v>
      </c>
      <c r="P872" s="159" t="str">
        <f t="shared" si="27"/>
        <v>Not Found</v>
      </c>
      <c r="Q872" t="str" cm="1">
        <f t="array" ref="Q872">IF(SUMPRODUCT((TRIM(L872:O872)&lt;&gt;"-")*1)=0,
    "No Data",
    IF(COUNTIF(L872:O872,INDEX(_xlfn._xlws.FILTER(L872:O872,TRIM(L872:O872)&lt;&gt;"-"),1))=SUMPRODUCT((TRIM(L872:O872)&lt;&gt;"-")*1),
    "No Change",
    "Change"))</f>
        <v>No Data</v>
      </c>
      <c r="R872" s="159"/>
      <c r="S872" s="111"/>
    </row>
    <row r="873" spans="1:19" x14ac:dyDescent="0.3">
      <c r="A873" t="s">
        <v>257</v>
      </c>
      <c r="B873" t="s">
        <v>1145</v>
      </c>
      <c r="C873" s="160" t="str">
        <f>TRIM(CLEAN(TEXT(IFERROR(INDEX('Snakeden MR'!$B$4:$C$3028,MATCH($A873,'Snakeden MR'!$C$4:$C$3028,0),1),"-"),"@")))</f>
        <v>-</v>
      </c>
      <c r="D873" s="147" t="str">
        <f>TRIM(CLEAN(TEXT(IFERROR(INDEX('Snakeden MR'!$I$4:$J$3028,MATCH($A873,'Snakeden MR'!$J$4:$J$3028,0),1),"-"),"@")))</f>
        <v>Pool 6</v>
      </c>
      <c r="E873" s="147" t="str">
        <f>TRIM(CLEAN(TEXT(IFERROR(INDEX('Snakeden MR'!$P$4:$Q$3028,MATCH($A873,'Snakeden MR'!$Q$4:$Q$3028,0),1),"-"),"@")))</f>
        <v>-</v>
      </c>
      <c r="F873" s="147" t="str">
        <f>TRIM(CLEAN(TEXT(IFERROR(INDEX('Snakeden MR'!$W$4:$X$3028,MATCH($A873,'Snakeden MR'!$X$4:$X$3028,0),1),"-"),"@")))</f>
        <v>-</v>
      </c>
      <c r="G873" s="159" t="str">
        <f t="shared" si="26"/>
        <v>Found</v>
      </c>
      <c r="H873" t="str" cm="1">
        <f t="array" ref="H873">IF(SUMPRODUCT((TRIM(C873:F873)&lt;&gt;"-")*1)=0,
    "No Data",
    IF(COUNTIF(C873:F873,INDEX(_xlfn._xlws.FILTER(C873:F873,TRIM(C873:F873)&lt;&gt;"-"),1))=SUMPRODUCT((TRIM(C873:F873)&lt;&gt;"-")*1),
    "No Change",
    "Change"))</f>
        <v>No Change</v>
      </c>
      <c r="I873" s="159"/>
      <c r="J873"/>
      <c r="K873" s="163"/>
      <c r="L873" s="147" t="str">
        <f>TRIM(CLEAN(TEXT(IFERROR(INDEX('Glade MR'!$B$4:$C$3000,MATCH($A873,'Glade MR'!$C$4:$C$3000,0),1),"-"),"@")))</f>
        <v>-</v>
      </c>
      <c r="M873" s="147" t="str">
        <f>TRIM(CLEAN(TEXT(IFERROR(INDEX('Glade MR'!$I$4:$J$3000,MATCH($A873,'Glade MR'!$J$4:$J$3000,0),1),"-"),"@")))</f>
        <v>-</v>
      </c>
      <c r="N873" s="147" t="str">
        <f>TRIM(CLEAN(TEXT(IFERROR(INDEX('Glade MR'!$P$4:$Q$3000,MATCH($A873,'Glade MR'!$Q$4:$Q$3000,0),1),"-"),"@")))</f>
        <v>-</v>
      </c>
      <c r="O873" s="147" t="str">
        <f>TRIM(CLEAN(TEXT(IFERROR(INDEX('Glade MR'!$W$4:$X$3000,MATCH($A873,'Glade MR'!$X$4:$X$3000,0),1),"-"),"@")))</f>
        <v>-</v>
      </c>
      <c r="P873" s="159" t="str">
        <f t="shared" si="27"/>
        <v>Not Found</v>
      </c>
      <c r="Q873" t="str" cm="1">
        <f t="array" ref="Q873">IF(SUMPRODUCT((TRIM(L873:O873)&lt;&gt;"-")*1)=0,
    "No Data",
    IF(COUNTIF(L873:O873,INDEX(_xlfn._xlws.FILTER(L873:O873,TRIM(L873:O873)&lt;&gt;"-"),1))=SUMPRODUCT((TRIM(L873:O873)&lt;&gt;"-")*1),
    "No Change",
    "Change"))</f>
        <v>No Data</v>
      </c>
      <c r="R873" s="159"/>
      <c r="S873" s="111"/>
    </row>
    <row r="874" spans="1:19" x14ac:dyDescent="0.3">
      <c r="A874" t="s">
        <v>1786</v>
      </c>
      <c r="B874" t="s">
        <v>1145</v>
      </c>
      <c r="C874" s="160" t="str">
        <f>TRIM(CLEAN(TEXT(IFERROR(INDEX('Snakeden MR'!$B$4:$C$3028,MATCH($A874,'Snakeden MR'!$C$4:$C$3028,0),1),"-"),"@")))</f>
        <v>-</v>
      </c>
      <c r="D874" s="147" t="str">
        <f>TRIM(CLEAN(TEXT(IFERROR(INDEX('Snakeden MR'!$I$4:$J$3028,MATCH($A874,'Snakeden MR'!$J$4:$J$3028,0),1),"-"),"@")))</f>
        <v>-</v>
      </c>
      <c r="E874" s="147" t="str">
        <f>TRIM(CLEAN(TEXT(IFERROR(INDEX('Snakeden MR'!$P$4:$Q$3028,MATCH($A874,'Snakeden MR'!$Q$4:$Q$3028,0),1),"-"),"@")))</f>
        <v>-</v>
      </c>
      <c r="F874" s="147" t="str">
        <f>TRIM(CLEAN(TEXT(IFERROR(INDEX('Snakeden MR'!$W$4:$X$3028,MATCH($A874,'Snakeden MR'!$X$4:$X$3028,0),1),"-"),"@")))</f>
        <v>-</v>
      </c>
      <c r="G874" s="159" t="str">
        <f t="shared" si="26"/>
        <v>Not Found</v>
      </c>
      <c r="H874" t="str" cm="1">
        <f t="array" ref="H874">IF(SUMPRODUCT((TRIM(C874:F874)&lt;&gt;"-")*1)=0,
    "No Data",
    IF(COUNTIF(C874:F874,INDEX(_xlfn._xlws.FILTER(C874:F874,TRIM(C874:F874)&lt;&gt;"-"),1))=SUMPRODUCT((TRIM(C874:F874)&lt;&gt;"-")*1),
    "No Change",
    "Change"))</f>
        <v>No Data</v>
      </c>
      <c r="I874" s="159"/>
      <c r="J874"/>
      <c r="K874" s="163"/>
      <c r="L874" s="147" t="str">
        <f>TRIM(CLEAN(TEXT(IFERROR(INDEX('Glade MR'!$B$4:$C$3000,MATCH($A874,'Glade MR'!$C$4:$C$3000,0),1),"-"),"@")))</f>
        <v>-</v>
      </c>
      <c r="M874" s="147" t="str">
        <f>TRIM(CLEAN(TEXT(IFERROR(INDEX('Glade MR'!$I$4:$J$3000,MATCH($A874,'Glade MR'!$J$4:$J$3000,0),1),"-"),"@")))</f>
        <v>-</v>
      </c>
      <c r="N874" s="147" t="str">
        <f>TRIM(CLEAN(TEXT(IFERROR(INDEX('Glade MR'!$P$4:$Q$3000,MATCH($A874,'Glade MR'!$Q$4:$Q$3000,0),1),"-"),"@")))</f>
        <v>-</v>
      </c>
      <c r="O874" s="147" t="str">
        <f>TRIM(CLEAN(TEXT(IFERROR(INDEX('Glade MR'!$W$4:$X$3000,MATCH($A874,'Glade MR'!$X$4:$X$3000,0),1),"-"),"@")))</f>
        <v>-</v>
      </c>
      <c r="P874" s="159" t="str">
        <f t="shared" si="27"/>
        <v>Not Found</v>
      </c>
      <c r="Q874" t="str" cm="1">
        <f t="array" ref="Q874">IF(SUMPRODUCT((TRIM(L874:O874)&lt;&gt;"-")*1)=0,
    "No Data",
    IF(COUNTIF(L874:O874,INDEX(_xlfn._xlws.FILTER(L874:O874,TRIM(L874:O874)&lt;&gt;"-"),1))=SUMPRODUCT((TRIM(L874:O874)&lt;&gt;"-")*1),
    "No Change",
    "Change"))</f>
        <v>No Data</v>
      </c>
      <c r="R874" s="159"/>
      <c r="S874" s="111"/>
    </row>
    <row r="875" spans="1:19" x14ac:dyDescent="0.3">
      <c r="A875" t="s">
        <v>1787</v>
      </c>
      <c r="B875" t="s">
        <v>1145</v>
      </c>
      <c r="C875" s="160" t="str">
        <f>TRIM(CLEAN(TEXT(IFERROR(INDEX('Snakeden MR'!$B$4:$C$3028,MATCH($A875,'Snakeden MR'!$C$4:$C$3028,0),1),"-"),"@")))</f>
        <v>-</v>
      </c>
      <c r="D875" s="147" t="str">
        <f>TRIM(CLEAN(TEXT(IFERROR(INDEX('Snakeden MR'!$I$4:$J$3028,MATCH($A875,'Snakeden MR'!$J$4:$J$3028,0),1),"-"),"@")))</f>
        <v>-</v>
      </c>
      <c r="E875" s="147" t="str">
        <f>TRIM(CLEAN(TEXT(IFERROR(INDEX('Snakeden MR'!$P$4:$Q$3028,MATCH($A875,'Snakeden MR'!$Q$4:$Q$3028,0),1),"-"),"@")))</f>
        <v>-</v>
      </c>
      <c r="F875" s="147" t="str">
        <f>TRIM(CLEAN(TEXT(IFERROR(INDEX('Snakeden MR'!$W$4:$X$3028,MATCH($A875,'Snakeden MR'!$X$4:$X$3028,0),1),"-"),"@")))</f>
        <v>-</v>
      </c>
      <c r="G875" s="159" t="str">
        <f t="shared" si="26"/>
        <v>Not Found</v>
      </c>
      <c r="H875" t="str" cm="1">
        <f t="array" ref="H875">IF(SUMPRODUCT((TRIM(C875:F875)&lt;&gt;"-")*1)=0,
    "No Data",
    IF(COUNTIF(C875:F875,INDEX(_xlfn._xlws.FILTER(C875:F875,TRIM(C875:F875)&lt;&gt;"-"),1))=SUMPRODUCT((TRIM(C875:F875)&lt;&gt;"-")*1),
    "No Change",
    "Change"))</f>
        <v>No Data</v>
      </c>
      <c r="I875" s="159"/>
      <c r="J875"/>
      <c r="K875" s="163"/>
      <c r="L875" s="147" t="str">
        <f>TRIM(CLEAN(TEXT(IFERROR(INDEX('Glade MR'!$B$4:$C$3000,MATCH($A875,'Glade MR'!$C$4:$C$3000,0),1),"-"),"@")))</f>
        <v>-</v>
      </c>
      <c r="M875" s="147" t="str">
        <f>TRIM(CLEAN(TEXT(IFERROR(INDEX('Glade MR'!$I$4:$J$3000,MATCH($A875,'Glade MR'!$J$4:$J$3000,0),1),"-"),"@")))</f>
        <v>-</v>
      </c>
      <c r="N875" s="147" t="str">
        <f>TRIM(CLEAN(TEXT(IFERROR(INDEX('Glade MR'!$P$4:$Q$3000,MATCH($A875,'Glade MR'!$Q$4:$Q$3000,0),1),"-"),"@")))</f>
        <v>-</v>
      </c>
      <c r="O875" s="147" t="str">
        <f>TRIM(CLEAN(TEXT(IFERROR(INDEX('Glade MR'!$W$4:$X$3000,MATCH($A875,'Glade MR'!$X$4:$X$3000,0),1),"-"),"@")))</f>
        <v>-</v>
      </c>
      <c r="P875" s="159" t="str">
        <f t="shared" si="27"/>
        <v>Not Found</v>
      </c>
      <c r="Q875" t="str" cm="1">
        <f t="array" ref="Q875">IF(SUMPRODUCT((TRIM(L875:O875)&lt;&gt;"-")*1)=0,
    "No Data",
    IF(COUNTIF(L875:O875,INDEX(_xlfn._xlws.FILTER(L875:O875,TRIM(L875:O875)&lt;&gt;"-"),1))=SUMPRODUCT((TRIM(L875:O875)&lt;&gt;"-")*1),
    "No Change",
    "Change"))</f>
        <v>No Data</v>
      </c>
      <c r="R875" s="159"/>
      <c r="S875" s="111"/>
    </row>
    <row r="876" spans="1:19" x14ac:dyDescent="0.3">
      <c r="A876" t="s">
        <v>59</v>
      </c>
      <c r="B876" t="s">
        <v>1145</v>
      </c>
      <c r="C876" s="160" t="str">
        <f>TRIM(CLEAN(TEXT(IFERROR(INDEX('Snakeden MR'!$B$4:$C$3028,MATCH($A876,'Snakeden MR'!$C$4:$C$3028,0),1),"-"),"@")))</f>
        <v>-</v>
      </c>
      <c r="D876" s="147" t="str">
        <f>TRIM(CLEAN(TEXT(IFERROR(INDEX('Snakeden MR'!$I$4:$J$3028,MATCH($A876,'Snakeden MR'!$J$4:$J$3028,0),1),"-"),"@")))</f>
        <v>Pool B</v>
      </c>
      <c r="E876" s="147" t="str">
        <f>TRIM(CLEAN(TEXT(IFERROR(INDEX('Snakeden MR'!$P$4:$Q$3028,MATCH($A876,'Snakeden MR'!$Q$4:$Q$3028,0),1),"-"),"@")))</f>
        <v>-</v>
      </c>
      <c r="F876" s="147" t="str">
        <f>TRIM(CLEAN(TEXT(IFERROR(INDEX('Snakeden MR'!$W$4:$X$3028,MATCH($A876,'Snakeden MR'!$X$4:$X$3028,0),1),"-"),"@")))</f>
        <v>-</v>
      </c>
      <c r="G876" s="159" t="str">
        <f t="shared" si="26"/>
        <v>Found</v>
      </c>
      <c r="H876" t="str" cm="1">
        <f t="array" ref="H876">IF(SUMPRODUCT((TRIM(C876:F876)&lt;&gt;"-")*1)=0,
    "No Data",
    IF(COUNTIF(C876:F876,INDEX(_xlfn._xlws.FILTER(C876:F876,TRIM(C876:F876)&lt;&gt;"-"),1))=SUMPRODUCT((TRIM(C876:F876)&lt;&gt;"-")*1),
    "No Change",
    "Change"))</f>
        <v>No Change</v>
      </c>
      <c r="I876" s="159"/>
      <c r="J876"/>
      <c r="K876" s="163"/>
      <c r="L876" s="147" t="str">
        <f>TRIM(CLEAN(TEXT(IFERROR(INDEX('Glade MR'!$B$4:$C$3000,MATCH($A876,'Glade MR'!$C$4:$C$3000,0),1),"-"),"@")))</f>
        <v>-</v>
      </c>
      <c r="M876" s="147" t="str">
        <f>TRIM(CLEAN(TEXT(IFERROR(INDEX('Glade MR'!$I$4:$J$3000,MATCH($A876,'Glade MR'!$J$4:$J$3000,0),1),"-"),"@")))</f>
        <v>-</v>
      </c>
      <c r="N876" s="147" t="str">
        <f>TRIM(CLEAN(TEXT(IFERROR(INDEX('Glade MR'!$P$4:$Q$3000,MATCH($A876,'Glade MR'!$Q$4:$Q$3000,0),1),"-"),"@")))</f>
        <v>-</v>
      </c>
      <c r="O876" s="147" t="str">
        <f>TRIM(CLEAN(TEXT(IFERROR(INDEX('Glade MR'!$W$4:$X$3000,MATCH($A876,'Glade MR'!$X$4:$X$3000,0),1),"-"),"@")))</f>
        <v>-</v>
      </c>
      <c r="P876" s="159" t="str">
        <f t="shared" si="27"/>
        <v>Not Found</v>
      </c>
      <c r="Q876" t="str" cm="1">
        <f t="array" ref="Q876">IF(SUMPRODUCT((TRIM(L876:O876)&lt;&gt;"-")*1)=0,
    "No Data",
    IF(COUNTIF(L876:O876,INDEX(_xlfn._xlws.FILTER(L876:O876,TRIM(L876:O876)&lt;&gt;"-"),1))=SUMPRODUCT((TRIM(L876:O876)&lt;&gt;"-")*1),
    "No Change",
    "Change"))</f>
        <v>No Data</v>
      </c>
      <c r="R876" s="159"/>
      <c r="S876" s="111"/>
    </row>
    <row r="877" spans="1:19" x14ac:dyDescent="0.3">
      <c r="A877" t="s">
        <v>1788</v>
      </c>
      <c r="B877" t="s">
        <v>1145</v>
      </c>
      <c r="C877" s="160" t="str">
        <f>TRIM(CLEAN(TEXT(IFERROR(INDEX('Snakeden MR'!$B$4:$C$3028,MATCH($A877,'Snakeden MR'!$C$4:$C$3028,0),1),"-"),"@")))</f>
        <v>-</v>
      </c>
      <c r="D877" s="147" t="str">
        <f>TRIM(CLEAN(TEXT(IFERROR(INDEX('Snakeden MR'!$I$4:$J$3028,MATCH($A877,'Snakeden MR'!$J$4:$J$3028,0),1),"-"),"@")))</f>
        <v>-</v>
      </c>
      <c r="E877" s="147" t="str">
        <f>TRIM(CLEAN(TEXT(IFERROR(INDEX('Snakeden MR'!$P$4:$Q$3028,MATCH($A877,'Snakeden MR'!$Q$4:$Q$3028,0),1),"-"),"@")))</f>
        <v>-</v>
      </c>
      <c r="F877" s="147" t="str">
        <f>TRIM(CLEAN(TEXT(IFERROR(INDEX('Snakeden MR'!$W$4:$X$3028,MATCH($A877,'Snakeden MR'!$X$4:$X$3028,0),1),"-"),"@")))</f>
        <v>-</v>
      </c>
      <c r="G877" s="159" t="str">
        <f t="shared" si="26"/>
        <v>Not Found</v>
      </c>
      <c r="H877" t="str" cm="1">
        <f t="array" ref="H877">IF(SUMPRODUCT((TRIM(C877:F877)&lt;&gt;"-")*1)=0,
    "No Data",
    IF(COUNTIF(C877:F877,INDEX(_xlfn._xlws.FILTER(C877:F877,TRIM(C877:F877)&lt;&gt;"-"),1))=SUMPRODUCT((TRIM(C877:F877)&lt;&gt;"-")*1),
    "No Change",
    "Change"))</f>
        <v>No Data</v>
      </c>
      <c r="I877" s="159"/>
      <c r="J877"/>
      <c r="K877" s="163"/>
      <c r="L877" s="147" t="str">
        <f>TRIM(CLEAN(TEXT(IFERROR(INDEX('Glade MR'!$B$4:$C$3000,MATCH($A877,'Glade MR'!$C$4:$C$3000,0),1),"-"),"@")))</f>
        <v>-</v>
      </c>
      <c r="M877" s="147" t="str">
        <f>TRIM(CLEAN(TEXT(IFERROR(INDEX('Glade MR'!$I$4:$J$3000,MATCH($A877,'Glade MR'!$J$4:$J$3000,0),1),"-"),"@")))</f>
        <v>-</v>
      </c>
      <c r="N877" s="147" t="str">
        <f>TRIM(CLEAN(TEXT(IFERROR(INDEX('Glade MR'!$P$4:$Q$3000,MATCH($A877,'Glade MR'!$Q$4:$Q$3000,0),1),"-"),"@")))</f>
        <v>-</v>
      </c>
      <c r="O877" s="147" t="str">
        <f>TRIM(CLEAN(TEXT(IFERROR(INDEX('Glade MR'!$W$4:$X$3000,MATCH($A877,'Glade MR'!$X$4:$X$3000,0),1),"-"),"@")))</f>
        <v>-</v>
      </c>
      <c r="P877" s="159" t="str">
        <f t="shared" si="27"/>
        <v>Not Found</v>
      </c>
      <c r="Q877" t="str" cm="1">
        <f t="array" ref="Q877">IF(SUMPRODUCT((TRIM(L877:O877)&lt;&gt;"-")*1)=0,
    "No Data",
    IF(COUNTIF(L877:O877,INDEX(_xlfn._xlws.FILTER(L877:O877,TRIM(L877:O877)&lt;&gt;"-"),1))=SUMPRODUCT((TRIM(L877:O877)&lt;&gt;"-")*1),
    "No Change",
    "Change"))</f>
        <v>No Data</v>
      </c>
      <c r="R877" s="159"/>
      <c r="S877" s="111"/>
    </row>
    <row r="878" spans="1:19" x14ac:dyDescent="0.3">
      <c r="A878" t="s">
        <v>1789</v>
      </c>
      <c r="B878" t="s">
        <v>1137</v>
      </c>
      <c r="C878" s="160" t="str">
        <f>TRIM(CLEAN(TEXT(IFERROR(INDEX('Snakeden MR'!$B$4:$C$3028,MATCH($A878,'Snakeden MR'!$C$4:$C$3028,0),1),"-"),"@")))</f>
        <v>-</v>
      </c>
      <c r="D878" s="147" t="str">
        <f>TRIM(CLEAN(TEXT(IFERROR(INDEX('Snakeden MR'!$I$4:$J$3028,MATCH($A878,'Snakeden MR'!$J$4:$J$3028,0),1),"-"),"@")))</f>
        <v>-</v>
      </c>
      <c r="E878" s="147" t="str">
        <f>TRIM(CLEAN(TEXT(IFERROR(INDEX('Snakeden MR'!$P$4:$Q$3028,MATCH($A878,'Snakeden MR'!$Q$4:$Q$3028,0),1),"-"),"@")))</f>
        <v>-</v>
      </c>
      <c r="F878" s="147" t="str">
        <f>TRIM(CLEAN(TEXT(IFERROR(INDEX('Snakeden MR'!$W$4:$X$3028,MATCH($A878,'Snakeden MR'!$X$4:$X$3028,0),1),"-"),"@")))</f>
        <v>-</v>
      </c>
      <c r="G878" s="159" t="str">
        <f t="shared" si="26"/>
        <v>Not Found</v>
      </c>
      <c r="H878" t="str" cm="1">
        <f t="array" ref="H878">IF(SUMPRODUCT((TRIM(C878:F878)&lt;&gt;"-")*1)=0,
    "No Data",
    IF(COUNTIF(C878:F878,INDEX(_xlfn._xlws.FILTER(C878:F878,TRIM(C878:F878)&lt;&gt;"-"),1))=SUMPRODUCT((TRIM(C878:F878)&lt;&gt;"-")*1),
    "No Change",
    "Change"))</f>
        <v>No Data</v>
      </c>
      <c r="I878" s="159"/>
      <c r="J878"/>
      <c r="K878" s="163"/>
      <c r="L878" s="147" t="str">
        <f>TRIM(CLEAN(TEXT(IFERROR(INDEX('Glade MR'!$B$4:$C$3000,MATCH($A878,'Glade MR'!$C$4:$C$3000,0),1),"-"),"@")))</f>
        <v>-</v>
      </c>
      <c r="M878" s="147" t="str">
        <f>TRIM(CLEAN(TEXT(IFERROR(INDEX('Glade MR'!$I$4:$J$3000,MATCH($A878,'Glade MR'!$J$4:$J$3000,0),1),"-"),"@")))</f>
        <v>-</v>
      </c>
      <c r="N878" s="147" t="str">
        <f>TRIM(CLEAN(TEXT(IFERROR(INDEX('Glade MR'!$P$4:$Q$3000,MATCH($A878,'Glade MR'!$Q$4:$Q$3000,0),1),"-"),"@")))</f>
        <v>-</v>
      </c>
      <c r="O878" s="147" t="str">
        <f>TRIM(CLEAN(TEXT(IFERROR(INDEX('Glade MR'!$W$4:$X$3000,MATCH($A878,'Glade MR'!$X$4:$X$3000,0),1),"-"),"@")))</f>
        <v>-</v>
      </c>
      <c r="P878" s="159" t="str">
        <f t="shared" si="27"/>
        <v>Not Found</v>
      </c>
      <c r="Q878" t="str" cm="1">
        <f t="array" ref="Q878">IF(SUMPRODUCT((TRIM(L878:O878)&lt;&gt;"-")*1)=0,
    "No Data",
    IF(COUNTIF(L878:O878,INDEX(_xlfn._xlws.FILTER(L878:O878,TRIM(L878:O878)&lt;&gt;"-"),1))=SUMPRODUCT((TRIM(L878:O878)&lt;&gt;"-")*1),
    "No Change",
    "Change"))</f>
        <v>No Data</v>
      </c>
      <c r="R878" s="159"/>
      <c r="S878" s="111"/>
    </row>
    <row r="879" spans="1:19" x14ac:dyDescent="0.3">
      <c r="A879" t="s">
        <v>1790</v>
      </c>
      <c r="B879" t="s">
        <v>1145</v>
      </c>
      <c r="C879" s="160" t="str">
        <f>TRIM(CLEAN(TEXT(IFERROR(INDEX('Snakeden MR'!$B$4:$C$3028,MATCH($A879,'Snakeden MR'!$C$4:$C$3028,0),1),"-"),"@")))</f>
        <v>-</v>
      </c>
      <c r="D879" s="147" t="str">
        <f>TRIM(CLEAN(TEXT(IFERROR(INDEX('Snakeden MR'!$I$4:$J$3028,MATCH($A879,'Snakeden MR'!$J$4:$J$3028,0),1),"-"),"@")))</f>
        <v>-</v>
      </c>
      <c r="E879" s="147" t="str">
        <f>TRIM(CLEAN(TEXT(IFERROR(INDEX('Snakeden MR'!$P$4:$Q$3028,MATCH($A879,'Snakeden MR'!$Q$4:$Q$3028,0),1),"-"),"@")))</f>
        <v>-</v>
      </c>
      <c r="F879" s="147" t="str">
        <f>TRIM(CLEAN(TEXT(IFERROR(INDEX('Snakeden MR'!$W$4:$X$3028,MATCH($A879,'Snakeden MR'!$X$4:$X$3028,0),1),"-"),"@")))</f>
        <v>-</v>
      </c>
      <c r="G879" s="159" t="str">
        <f t="shared" si="26"/>
        <v>Not Found</v>
      </c>
      <c r="H879" t="str" cm="1">
        <f t="array" ref="H879">IF(SUMPRODUCT((TRIM(C879:F879)&lt;&gt;"-")*1)=0,
    "No Data",
    IF(COUNTIF(C879:F879,INDEX(_xlfn._xlws.FILTER(C879:F879,TRIM(C879:F879)&lt;&gt;"-"),1))=SUMPRODUCT((TRIM(C879:F879)&lt;&gt;"-")*1),
    "No Change",
    "Change"))</f>
        <v>No Data</v>
      </c>
      <c r="I879" s="159"/>
      <c r="J879"/>
      <c r="K879" s="163"/>
      <c r="L879" s="147" t="str">
        <f>TRIM(CLEAN(TEXT(IFERROR(INDEX('Glade MR'!$B$4:$C$3000,MATCH($A879,'Glade MR'!$C$4:$C$3000,0),1),"-"),"@")))</f>
        <v>-</v>
      </c>
      <c r="M879" s="147" t="str">
        <f>TRIM(CLEAN(TEXT(IFERROR(INDEX('Glade MR'!$I$4:$J$3000,MATCH($A879,'Glade MR'!$J$4:$J$3000,0),1),"-"),"@")))</f>
        <v>-</v>
      </c>
      <c r="N879" s="147" t="str">
        <f>TRIM(CLEAN(TEXT(IFERROR(INDEX('Glade MR'!$P$4:$Q$3000,MATCH($A879,'Glade MR'!$Q$4:$Q$3000,0),1),"-"),"@")))</f>
        <v>-</v>
      </c>
      <c r="O879" s="147" t="str">
        <f>TRIM(CLEAN(TEXT(IFERROR(INDEX('Glade MR'!$W$4:$X$3000,MATCH($A879,'Glade MR'!$X$4:$X$3000,0),1),"-"),"@")))</f>
        <v>-</v>
      </c>
      <c r="P879" s="159" t="str">
        <f t="shared" si="27"/>
        <v>Not Found</v>
      </c>
      <c r="Q879" t="str" cm="1">
        <f t="array" ref="Q879">IF(SUMPRODUCT((TRIM(L879:O879)&lt;&gt;"-")*1)=0,
    "No Data",
    IF(COUNTIF(L879:O879,INDEX(_xlfn._xlws.FILTER(L879:O879,TRIM(L879:O879)&lt;&gt;"-"),1))=SUMPRODUCT((TRIM(L879:O879)&lt;&gt;"-")*1),
    "No Change",
    "Change"))</f>
        <v>No Data</v>
      </c>
      <c r="R879" s="159"/>
      <c r="S879" s="111"/>
    </row>
    <row r="880" spans="1:19" x14ac:dyDescent="0.3">
      <c r="A880" t="s">
        <v>454</v>
      </c>
      <c r="B880" t="s">
        <v>1137</v>
      </c>
      <c r="C880" s="160" t="str">
        <f>TRIM(CLEAN(TEXT(IFERROR(INDEX('Snakeden MR'!$B$4:$C$3028,MATCH($A880,'Snakeden MR'!$C$4:$C$3028,0),1),"-"),"@")))</f>
        <v>-</v>
      </c>
      <c r="D880" s="147" t="str">
        <f>TRIM(CLEAN(TEXT(IFERROR(INDEX('Snakeden MR'!$I$4:$J$3028,MATCH($A880,'Snakeden MR'!$J$4:$J$3028,0),1),"-"),"@")))</f>
        <v>-</v>
      </c>
      <c r="E880" s="147" t="str">
        <f>TRIM(CLEAN(TEXT(IFERROR(INDEX('Snakeden MR'!$P$4:$Q$3028,MATCH($A880,'Snakeden MR'!$Q$4:$Q$3028,0),1),"-"),"@")))</f>
        <v>-</v>
      </c>
      <c r="F880" s="147" t="str">
        <f>TRIM(CLEAN(TEXT(IFERROR(INDEX('Snakeden MR'!$W$4:$X$3028,MATCH($A880,'Snakeden MR'!$X$4:$X$3028,0),1),"-"),"@")))</f>
        <v>-</v>
      </c>
      <c r="G880" s="159" t="str">
        <f t="shared" si="26"/>
        <v>Not Found</v>
      </c>
      <c r="H880" t="str" cm="1">
        <f t="array" ref="H880">IF(SUMPRODUCT((TRIM(C880:F880)&lt;&gt;"-")*1)=0,
    "No Data",
    IF(COUNTIF(C880:F880,INDEX(_xlfn._xlws.FILTER(C880:F880,TRIM(C880:F880)&lt;&gt;"-"),1))=SUMPRODUCT((TRIM(C880:F880)&lt;&gt;"-")*1),
    "No Change",
    "Change"))</f>
        <v>No Data</v>
      </c>
      <c r="I880" s="159"/>
      <c r="J880"/>
      <c r="K880" s="163"/>
      <c r="L880" s="147" t="str">
        <f>TRIM(CLEAN(TEXT(IFERROR(INDEX('Glade MR'!$B$4:$C$3000,MATCH($A880,'Glade MR'!$C$4:$C$3000,0),1),"-"),"@")))</f>
        <v>Pool 9</v>
      </c>
      <c r="M880" s="147" t="str">
        <f>TRIM(CLEAN(TEXT(IFERROR(INDEX('Glade MR'!$I$4:$J$3000,MATCH($A880,'Glade MR'!$J$4:$J$3000,0),1),"-"),"@")))</f>
        <v>-</v>
      </c>
      <c r="N880" s="147" t="str">
        <f>TRIM(CLEAN(TEXT(IFERROR(INDEX('Glade MR'!$P$4:$Q$3000,MATCH($A880,'Glade MR'!$Q$4:$Q$3000,0),1),"-"),"@")))</f>
        <v>-</v>
      </c>
      <c r="O880" s="147" t="str">
        <f>TRIM(CLEAN(TEXT(IFERROR(INDEX('Glade MR'!$W$4:$X$3000,MATCH($A880,'Glade MR'!$X$4:$X$3000,0),1),"-"),"@")))</f>
        <v>-</v>
      </c>
      <c r="P880" s="159" t="str">
        <f t="shared" si="27"/>
        <v>Found</v>
      </c>
      <c r="Q880" t="str" cm="1">
        <f t="array" ref="Q880">IF(SUMPRODUCT((TRIM(L880:O880)&lt;&gt;"-")*1)=0,
    "No Data",
    IF(COUNTIF(L880:O880,INDEX(_xlfn._xlws.FILTER(L880:O880,TRIM(L880:O880)&lt;&gt;"-"),1))=SUMPRODUCT((TRIM(L880:O880)&lt;&gt;"-")*1),
    "No Change",
    "Change"))</f>
        <v>No Change</v>
      </c>
      <c r="R880" s="159"/>
      <c r="S880" s="111"/>
    </row>
    <row r="881" spans="1:19" x14ac:dyDescent="0.3">
      <c r="A881" t="s">
        <v>1791</v>
      </c>
      <c r="B881" t="s">
        <v>1145</v>
      </c>
      <c r="C881" s="160" t="str">
        <f>TRIM(CLEAN(TEXT(IFERROR(INDEX('Snakeden MR'!$B$4:$C$3028,MATCH($A881,'Snakeden MR'!$C$4:$C$3028,0),1),"-"),"@")))</f>
        <v>-</v>
      </c>
      <c r="D881" s="147" t="str">
        <f>TRIM(CLEAN(TEXT(IFERROR(INDEX('Snakeden MR'!$I$4:$J$3028,MATCH($A881,'Snakeden MR'!$J$4:$J$3028,0),1),"-"),"@")))</f>
        <v>-</v>
      </c>
      <c r="E881" s="147" t="str">
        <f>TRIM(CLEAN(TEXT(IFERROR(INDEX('Snakeden MR'!$P$4:$Q$3028,MATCH($A881,'Snakeden MR'!$Q$4:$Q$3028,0),1),"-"),"@")))</f>
        <v>-</v>
      </c>
      <c r="F881" s="147" t="str">
        <f>TRIM(CLEAN(TEXT(IFERROR(INDEX('Snakeden MR'!$W$4:$X$3028,MATCH($A881,'Snakeden MR'!$X$4:$X$3028,0),1),"-"),"@")))</f>
        <v>-</v>
      </c>
      <c r="G881" s="159" t="str">
        <f t="shared" si="26"/>
        <v>Not Found</v>
      </c>
      <c r="H881" t="str" cm="1">
        <f t="array" ref="H881">IF(SUMPRODUCT((TRIM(C881:F881)&lt;&gt;"-")*1)=0,
    "No Data",
    IF(COUNTIF(C881:F881,INDEX(_xlfn._xlws.FILTER(C881:F881,TRIM(C881:F881)&lt;&gt;"-"),1))=SUMPRODUCT((TRIM(C881:F881)&lt;&gt;"-")*1),
    "No Change",
    "Change"))</f>
        <v>No Data</v>
      </c>
      <c r="I881" s="159"/>
      <c r="J881"/>
      <c r="K881" s="163"/>
      <c r="L881" s="147" t="str">
        <f>TRIM(CLEAN(TEXT(IFERROR(INDEX('Glade MR'!$B$4:$C$3000,MATCH($A881,'Glade MR'!$C$4:$C$3000,0),1),"-"),"@")))</f>
        <v>-</v>
      </c>
      <c r="M881" s="147" t="str">
        <f>TRIM(CLEAN(TEXT(IFERROR(INDEX('Glade MR'!$I$4:$J$3000,MATCH($A881,'Glade MR'!$J$4:$J$3000,0),1),"-"),"@")))</f>
        <v>-</v>
      </c>
      <c r="N881" s="147" t="str">
        <f>TRIM(CLEAN(TEXT(IFERROR(INDEX('Glade MR'!$P$4:$Q$3000,MATCH($A881,'Glade MR'!$Q$4:$Q$3000,0),1),"-"),"@")))</f>
        <v>-</v>
      </c>
      <c r="O881" s="147" t="str">
        <f>TRIM(CLEAN(TEXT(IFERROR(INDEX('Glade MR'!$W$4:$X$3000,MATCH($A881,'Glade MR'!$X$4:$X$3000,0),1),"-"),"@")))</f>
        <v>-</v>
      </c>
      <c r="P881" s="159" t="str">
        <f t="shared" si="27"/>
        <v>Not Found</v>
      </c>
      <c r="Q881" t="str" cm="1">
        <f t="array" ref="Q881">IF(SUMPRODUCT((TRIM(L881:O881)&lt;&gt;"-")*1)=0,
    "No Data",
    IF(COUNTIF(L881:O881,INDEX(_xlfn._xlws.FILTER(L881:O881,TRIM(L881:O881)&lt;&gt;"-"),1))=SUMPRODUCT((TRIM(L881:O881)&lt;&gt;"-")*1),
    "No Change",
    "Change"))</f>
        <v>No Data</v>
      </c>
      <c r="R881" s="159"/>
      <c r="S881" s="111"/>
    </row>
    <row r="882" spans="1:19" x14ac:dyDescent="0.3">
      <c r="A882" t="s">
        <v>1792</v>
      </c>
      <c r="B882" t="s">
        <v>1145</v>
      </c>
      <c r="C882" s="160" t="str">
        <f>TRIM(CLEAN(TEXT(IFERROR(INDEX('Snakeden MR'!$B$4:$C$3028,MATCH($A882,'Snakeden MR'!$C$4:$C$3028,0),1),"-"),"@")))</f>
        <v>-</v>
      </c>
      <c r="D882" s="147" t="str">
        <f>TRIM(CLEAN(TEXT(IFERROR(INDEX('Snakeden MR'!$I$4:$J$3028,MATCH($A882,'Snakeden MR'!$J$4:$J$3028,0),1),"-"),"@")))</f>
        <v>-</v>
      </c>
      <c r="E882" s="147" t="str">
        <f>TRIM(CLEAN(TEXT(IFERROR(INDEX('Snakeden MR'!$P$4:$Q$3028,MATCH($A882,'Snakeden MR'!$Q$4:$Q$3028,0),1),"-"),"@")))</f>
        <v>-</v>
      </c>
      <c r="F882" s="147" t="str">
        <f>TRIM(CLEAN(TEXT(IFERROR(INDEX('Snakeden MR'!$W$4:$X$3028,MATCH($A882,'Snakeden MR'!$X$4:$X$3028,0),1),"-"),"@")))</f>
        <v>-</v>
      </c>
      <c r="G882" s="159" t="str">
        <f t="shared" si="26"/>
        <v>Not Found</v>
      </c>
      <c r="H882" t="str" cm="1">
        <f t="array" ref="H882">IF(SUMPRODUCT((TRIM(C882:F882)&lt;&gt;"-")*1)=0,
    "No Data",
    IF(COUNTIF(C882:F882,INDEX(_xlfn._xlws.FILTER(C882:F882,TRIM(C882:F882)&lt;&gt;"-"),1))=SUMPRODUCT((TRIM(C882:F882)&lt;&gt;"-")*1),
    "No Change",
    "Change"))</f>
        <v>No Data</v>
      </c>
      <c r="I882" s="159"/>
      <c r="J882"/>
      <c r="K882" s="163"/>
      <c r="L882" s="147" t="str">
        <f>TRIM(CLEAN(TEXT(IFERROR(INDEX('Glade MR'!$B$4:$C$3000,MATCH($A882,'Glade MR'!$C$4:$C$3000,0),1),"-"),"@")))</f>
        <v>-</v>
      </c>
      <c r="M882" s="147" t="str">
        <f>TRIM(CLEAN(TEXT(IFERROR(INDEX('Glade MR'!$I$4:$J$3000,MATCH($A882,'Glade MR'!$J$4:$J$3000,0),1),"-"),"@")))</f>
        <v>-</v>
      </c>
      <c r="N882" s="147" t="str">
        <f>TRIM(CLEAN(TEXT(IFERROR(INDEX('Glade MR'!$P$4:$Q$3000,MATCH($A882,'Glade MR'!$Q$4:$Q$3000,0),1),"-"),"@")))</f>
        <v>-</v>
      </c>
      <c r="O882" s="147" t="str">
        <f>TRIM(CLEAN(TEXT(IFERROR(INDEX('Glade MR'!$W$4:$X$3000,MATCH($A882,'Glade MR'!$X$4:$X$3000,0),1),"-"),"@")))</f>
        <v>-</v>
      </c>
      <c r="P882" s="159" t="str">
        <f t="shared" si="27"/>
        <v>Not Found</v>
      </c>
      <c r="Q882" t="str" cm="1">
        <f t="array" ref="Q882">IF(SUMPRODUCT((TRIM(L882:O882)&lt;&gt;"-")*1)=0,
    "No Data",
    IF(COUNTIF(L882:O882,INDEX(_xlfn._xlws.FILTER(L882:O882,TRIM(L882:O882)&lt;&gt;"-"),1))=SUMPRODUCT((TRIM(L882:O882)&lt;&gt;"-")*1),
    "No Change",
    "Change"))</f>
        <v>No Data</v>
      </c>
      <c r="R882" s="159"/>
      <c r="S882" s="111"/>
    </row>
    <row r="883" spans="1:19" x14ac:dyDescent="0.3">
      <c r="A883" t="s">
        <v>1793</v>
      </c>
      <c r="B883" t="s">
        <v>1145</v>
      </c>
      <c r="C883" s="160" t="str">
        <f>TRIM(CLEAN(TEXT(IFERROR(INDEX('Snakeden MR'!$B$4:$C$3028,MATCH($A883,'Snakeden MR'!$C$4:$C$3028,0),1),"-"),"@")))</f>
        <v>-</v>
      </c>
      <c r="D883" s="147" t="str">
        <f>TRIM(CLEAN(TEXT(IFERROR(INDEX('Snakeden MR'!$I$4:$J$3028,MATCH($A883,'Snakeden MR'!$J$4:$J$3028,0),1),"-"),"@")))</f>
        <v>-</v>
      </c>
      <c r="E883" s="147" t="str">
        <f>TRIM(CLEAN(TEXT(IFERROR(INDEX('Snakeden MR'!$P$4:$Q$3028,MATCH($A883,'Snakeden MR'!$Q$4:$Q$3028,0),1),"-"),"@")))</f>
        <v>-</v>
      </c>
      <c r="F883" s="147" t="str">
        <f>TRIM(CLEAN(TEXT(IFERROR(INDEX('Snakeden MR'!$W$4:$X$3028,MATCH($A883,'Snakeden MR'!$X$4:$X$3028,0),1),"-"),"@")))</f>
        <v>-</v>
      </c>
      <c r="G883" s="159" t="str">
        <f t="shared" si="26"/>
        <v>Not Found</v>
      </c>
      <c r="H883" t="str" cm="1">
        <f t="array" ref="H883">IF(SUMPRODUCT((TRIM(C883:F883)&lt;&gt;"-")*1)=0,
    "No Data",
    IF(COUNTIF(C883:F883,INDEX(_xlfn._xlws.FILTER(C883:F883,TRIM(C883:F883)&lt;&gt;"-"),1))=SUMPRODUCT((TRIM(C883:F883)&lt;&gt;"-")*1),
    "No Change",
    "Change"))</f>
        <v>No Data</v>
      </c>
      <c r="I883" s="159"/>
      <c r="J883"/>
      <c r="K883" s="163"/>
      <c r="L883" s="147" t="str">
        <f>TRIM(CLEAN(TEXT(IFERROR(INDEX('Glade MR'!$B$4:$C$3000,MATCH($A883,'Glade MR'!$C$4:$C$3000,0),1),"-"),"@")))</f>
        <v>-</v>
      </c>
      <c r="M883" s="147" t="str">
        <f>TRIM(CLEAN(TEXT(IFERROR(INDEX('Glade MR'!$I$4:$J$3000,MATCH($A883,'Glade MR'!$J$4:$J$3000,0),1),"-"),"@")))</f>
        <v>-</v>
      </c>
      <c r="N883" s="147" t="str">
        <f>TRIM(CLEAN(TEXT(IFERROR(INDEX('Glade MR'!$P$4:$Q$3000,MATCH($A883,'Glade MR'!$Q$4:$Q$3000,0),1),"-"),"@")))</f>
        <v>-</v>
      </c>
      <c r="O883" s="147" t="str">
        <f>TRIM(CLEAN(TEXT(IFERROR(INDEX('Glade MR'!$W$4:$X$3000,MATCH($A883,'Glade MR'!$X$4:$X$3000,0),1),"-"),"@")))</f>
        <v>-</v>
      </c>
      <c r="P883" s="159" t="str">
        <f t="shared" si="27"/>
        <v>Not Found</v>
      </c>
      <c r="Q883" t="str" cm="1">
        <f t="array" ref="Q883">IF(SUMPRODUCT((TRIM(L883:O883)&lt;&gt;"-")*1)=0,
    "No Data",
    IF(COUNTIF(L883:O883,INDEX(_xlfn._xlws.FILTER(L883:O883,TRIM(L883:O883)&lt;&gt;"-"),1))=SUMPRODUCT((TRIM(L883:O883)&lt;&gt;"-")*1),
    "No Change",
    "Change"))</f>
        <v>No Data</v>
      </c>
      <c r="R883" s="159"/>
      <c r="S883" s="111"/>
    </row>
    <row r="884" spans="1:19" x14ac:dyDescent="0.3">
      <c r="A884" t="s">
        <v>1794</v>
      </c>
      <c r="B884" t="s">
        <v>1145</v>
      </c>
      <c r="C884" s="160" t="str">
        <f>TRIM(CLEAN(TEXT(IFERROR(INDEX('Snakeden MR'!$B$4:$C$3028,MATCH($A884,'Snakeden MR'!$C$4:$C$3028,0),1),"-"),"@")))</f>
        <v>-</v>
      </c>
      <c r="D884" s="147" t="str">
        <f>TRIM(CLEAN(TEXT(IFERROR(INDEX('Snakeden MR'!$I$4:$J$3028,MATCH($A884,'Snakeden MR'!$J$4:$J$3028,0),1),"-"),"@")))</f>
        <v>-</v>
      </c>
      <c r="E884" s="147" t="str">
        <f>TRIM(CLEAN(TEXT(IFERROR(INDEX('Snakeden MR'!$P$4:$Q$3028,MATCH($A884,'Snakeden MR'!$Q$4:$Q$3028,0),1),"-"),"@")))</f>
        <v>-</v>
      </c>
      <c r="F884" s="147" t="str">
        <f>TRIM(CLEAN(TEXT(IFERROR(INDEX('Snakeden MR'!$W$4:$X$3028,MATCH($A884,'Snakeden MR'!$X$4:$X$3028,0),1),"-"),"@")))</f>
        <v>-</v>
      </c>
      <c r="G884" s="159" t="str">
        <f t="shared" si="26"/>
        <v>Not Found</v>
      </c>
      <c r="H884" t="str" cm="1">
        <f t="array" ref="H884">IF(SUMPRODUCT((TRIM(C884:F884)&lt;&gt;"-")*1)=0,
    "No Data",
    IF(COUNTIF(C884:F884,INDEX(_xlfn._xlws.FILTER(C884:F884,TRIM(C884:F884)&lt;&gt;"-"),1))=SUMPRODUCT((TRIM(C884:F884)&lt;&gt;"-")*1),
    "No Change",
    "Change"))</f>
        <v>No Data</v>
      </c>
      <c r="I884" s="159"/>
      <c r="J884"/>
      <c r="K884" s="163"/>
      <c r="L884" s="147" t="str">
        <f>TRIM(CLEAN(TEXT(IFERROR(INDEX('Glade MR'!$B$4:$C$3000,MATCH($A884,'Glade MR'!$C$4:$C$3000,0),1),"-"),"@")))</f>
        <v>-</v>
      </c>
      <c r="M884" s="147" t="str">
        <f>TRIM(CLEAN(TEXT(IFERROR(INDEX('Glade MR'!$I$4:$J$3000,MATCH($A884,'Glade MR'!$J$4:$J$3000,0),1),"-"),"@")))</f>
        <v>-</v>
      </c>
      <c r="N884" s="147" t="str">
        <f>TRIM(CLEAN(TEXT(IFERROR(INDEX('Glade MR'!$P$4:$Q$3000,MATCH($A884,'Glade MR'!$Q$4:$Q$3000,0),1),"-"),"@")))</f>
        <v>-</v>
      </c>
      <c r="O884" s="147" t="str">
        <f>TRIM(CLEAN(TEXT(IFERROR(INDEX('Glade MR'!$W$4:$X$3000,MATCH($A884,'Glade MR'!$X$4:$X$3000,0),1),"-"),"@")))</f>
        <v>-</v>
      </c>
      <c r="P884" s="159" t="str">
        <f t="shared" si="27"/>
        <v>Not Found</v>
      </c>
      <c r="Q884" t="str" cm="1">
        <f t="array" ref="Q884">IF(SUMPRODUCT((TRIM(L884:O884)&lt;&gt;"-")*1)=0,
    "No Data",
    IF(COUNTIF(L884:O884,INDEX(_xlfn._xlws.FILTER(L884:O884,TRIM(L884:O884)&lt;&gt;"-"),1))=SUMPRODUCT((TRIM(L884:O884)&lt;&gt;"-")*1),
    "No Change",
    "Change"))</f>
        <v>No Data</v>
      </c>
      <c r="R884" s="159"/>
      <c r="S884" s="111"/>
    </row>
    <row r="885" spans="1:19" x14ac:dyDescent="0.3">
      <c r="A885" t="s">
        <v>1795</v>
      </c>
      <c r="B885" t="s">
        <v>1145</v>
      </c>
      <c r="C885" s="160" t="str">
        <f>TRIM(CLEAN(TEXT(IFERROR(INDEX('Snakeden MR'!$B$4:$C$3028,MATCH($A885,'Snakeden MR'!$C$4:$C$3028,0),1),"-"),"@")))</f>
        <v>-</v>
      </c>
      <c r="D885" s="147" t="str">
        <f>TRIM(CLEAN(TEXT(IFERROR(INDEX('Snakeden MR'!$I$4:$J$3028,MATCH($A885,'Snakeden MR'!$J$4:$J$3028,0),1),"-"),"@")))</f>
        <v>-</v>
      </c>
      <c r="E885" s="147" t="str">
        <f>TRIM(CLEAN(TEXT(IFERROR(INDEX('Snakeden MR'!$P$4:$Q$3028,MATCH($A885,'Snakeden MR'!$Q$4:$Q$3028,0),1),"-"),"@")))</f>
        <v>-</v>
      </c>
      <c r="F885" s="147" t="str">
        <f>TRIM(CLEAN(TEXT(IFERROR(INDEX('Snakeden MR'!$W$4:$X$3028,MATCH($A885,'Snakeden MR'!$X$4:$X$3028,0),1),"-"),"@")))</f>
        <v>-</v>
      </c>
      <c r="G885" s="159" t="str">
        <f t="shared" si="26"/>
        <v>Not Found</v>
      </c>
      <c r="H885" t="str" cm="1">
        <f t="array" ref="H885">IF(SUMPRODUCT((TRIM(C885:F885)&lt;&gt;"-")*1)=0,
    "No Data",
    IF(COUNTIF(C885:F885,INDEX(_xlfn._xlws.FILTER(C885:F885,TRIM(C885:F885)&lt;&gt;"-"),1))=SUMPRODUCT((TRIM(C885:F885)&lt;&gt;"-")*1),
    "No Change",
    "Change"))</f>
        <v>No Data</v>
      </c>
      <c r="I885" s="159"/>
      <c r="J885"/>
      <c r="K885" s="163"/>
      <c r="L885" s="147" t="str">
        <f>TRIM(CLEAN(TEXT(IFERROR(INDEX('Glade MR'!$B$4:$C$3000,MATCH($A885,'Glade MR'!$C$4:$C$3000,0),1),"-"),"@")))</f>
        <v>-</v>
      </c>
      <c r="M885" s="147" t="str">
        <f>TRIM(CLEAN(TEXT(IFERROR(INDEX('Glade MR'!$I$4:$J$3000,MATCH($A885,'Glade MR'!$J$4:$J$3000,0),1),"-"),"@")))</f>
        <v>-</v>
      </c>
      <c r="N885" s="147" t="str">
        <f>TRIM(CLEAN(TEXT(IFERROR(INDEX('Glade MR'!$P$4:$Q$3000,MATCH($A885,'Glade MR'!$Q$4:$Q$3000,0),1),"-"),"@")))</f>
        <v>-</v>
      </c>
      <c r="O885" s="147" t="str">
        <f>TRIM(CLEAN(TEXT(IFERROR(INDEX('Glade MR'!$W$4:$X$3000,MATCH($A885,'Glade MR'!$X$4:$X$3000,0),1),"-"),"@")))</f>
        <v>-</v>
      </c>
      <c r="P885" s="159" t="str">
        <f t="shared" si="27"/>
        <v>Not Found</v>
      </c>
      <c r="Q885" t="str" cm="1">
        <f t="array" ref="Q885">IF(SUMPRODUCT((TRIM(L885:O885)&lt;&gt;"-")*1)=0,
    "No Data",
    IF(COUNTIF(L885:O885,INDEX(_xlfn._xlws.FILTER(L885:O885,TRIM(L885:O885)&lt;&gt;"-"),1))=SUMPRODUCT((TRIM(L885:O885)&lt;&gt;"-")*1),
    "No Change",
    "Change"))</f>
        <v>No Data</v>
      </c>
      <c r="R885" s="159"/>
      <c r="S885" s="111"/>
    </row>
    <row r="886" spans="1:19" x14ac:dyDescent="0.3">
      <c r="A886" t="s">
        <v>1796</v>
      </c>
      <c r="B886" t="s">
        <v>1137</v>
      </c>
      <c r="C886" s="160" t="str">
        <f>TRIM(CLEAN(TEXT(IFERROR(INDEX('Snakeden MR'!$B$4:$C$3028,MATCH($A886,'Snakeden MR'!$C$4:$C$3028,0),1),"-"),"@")))</f>
        <v>-</v>
      </c>
      <c r="D886" s="147" t="str">
        <f>TRIM(CLEAN(TEXT(IFERROR(INDEX('Snakeden MR'!$I$4:$J$3028,MATCH($A886,'Snakeden MR'!$J$4:$J$3028,0),1),"-"),"@")))</f>
        <v>-</v>
      </c>
      <c r="E886" s="147" t="str">
        <f>TRIM(CLEAN(TEXT(IFERROR(INDEX('Snakeden MR'!$P$4:$Q$3028,MATCH($A886,'Snakeden MR'!$Q$4:$Q$3028,0),1),"-"),"@")))</f>
        <v>-</v>
      </c>
      <c r="F886" s="147" t="str">
        <f>TRIM(CLEAN(TEXT(IFERROR(INDEX('Snakeden MR'!$W$4:$X$3028,MATCH($A886,'Snakeden MR'!$X$4:$X$3028,0),1),"-"),"@")))</f>
        <v>-</v>
      </c>
      <c r="G886" s="159" t="str">
        <f t="shared" si="26"/>
        <v>Not Found</v>
      </c>
      <c r="H886" t="str" cm="1">
        <f t="array" ref="H886">IF(SUMPRODUCT((TRIM(C886:F886)&lt;&gt;"-")*1)=0,
    "No Data",
    IF(COUNTIF(C886:F886,INDEX(_xlfn._xlws.FILTER(C886:F886,TRIM(C886:F886)&lt;&gt;"-"),1))=SUMPRODUCT((TRIM(C886:F886)&lt;&gt;"-")*1),
    "No Change",
    "Change"))</f>
        <v>No Data</v>
      </c>
      <c r="I886" s="159"/>
      <c r="J886"/>
      <c r="K886" s="163"/>
      <c r="L886" s="147" t="str">
        <f>TRIM(CLEAN(TEXT(IFERROR(INDEX('Glade MR'!$B$4:$C$3000,MATCH($A886,'Glade MR'!$C$4:$C$3000,0),1),"-"),"@")))</f>
        <v>-</v>
      </c>
      <c r="M886" s="147" t="str">
        <f>TRIM(CLEAN(TEXT(IFERROR(INDEX('Glade MR'!$I$4:$J$3000,MATCH($A886,'Glade MR'!$J$4:$J$3000,0),1),"-"),"@")))</f>
        <v>-</v>
      </c>
      <c r="N886" s="147" t="str">
        <f>TRIM(CLEAN(TEXT(IFERROR(INDEX('Glade MR'!$P$4:$Q$3000,MATCH($A886,'Glade MR'!$Q$4:$Q$3000,0),1),"-"),"@")))</f>
        <v>-</v>
      </c>
      <c r="O886" s="147" t="str">
        <f>TRIM(CLEAN(TEXT(IFERROR(INDEX('Glade MR'!$W$4:$X$3000,MATCH($A886,'Glade MR'!$X$4:$X$3000,0),1),"-"),"@")))</f>
        <v>-</v>
      </c>
      <c r="P886" s="159" t="str">
        <f t="shared" si="27"/>
        <v>Not Found</v>
      </c>
      <c r="Q886" t="str" cm="1">
        <f t="array" ref="Q886">IF(SUMPRODUCT((TRIM(L886:O886)&lt;&gt;"-")*1)=0,
    "No Data",
    IF(COUNTIF(L886:O886,INDEX(_xlfn._xlws.FILTER(L886:O886,TRIM(L886:O886)&lt;&gt;"-"),1))=SUMPRODUCT((TRIM(L886:O886)&lt;&gt;"-")*1),
    "No Change",
    "Change"))</f>
        <v>No Data</v>
      </c>
      <c r="R886" s="159"/>
      <c r="S886" s="111"/>
    </row>
    <row r="887" spans="1:19" x14ac:dyDescent="0.3">
      <c r="A887" t="s">
        <v>854</v>
      </c>
      <c r="B887" t="s">
        <v>1137</v>
      </c>
      <c r="C887" s="160" t="str">
        <f>TRIM(CLEAN(TEXT(IFERROR(INDEX('Snakeden MR'!$B$4:$C$3028,MATCH($A887,'Snakeden MR'!$C$4:$C$3028,0),1),"-"),"@")))</f>
        <v>-</v>
      </c>
      <c r="D887" s="147" t="str">
        <f>TRIM(CLEAN(TEXT(IFERROR(INDEX('Snakeden MR'!$I$4:$J$3028,MATCH($A887,'Snakeden MR'!$J$4:$J$3028,0),1),"-"),"@")))</f>
        <v>-</v>
      </c>
      <c r="E887" s="147" t="str">
        <f>TRIM(CLEAN(TEXT(IFERROR(INDEX('Snakeden MR'!$P$4:$Q$3028,MATCH($A887,'Snakeden MR'!$Q$4:$Q$3028,0),1),"-"),"@")))</f>
        <v>-</v>
      </c>
      <c r="F887" s="147" t="str">
        <f>TRIM(CLEAN(TEXT(IFERROR(INDEX('Snakeden MR'!$W$4:$X$3028,MATCH($A887,'Snakeden MR'!$X$4:$X$3028,0),1),"-"),"@")))</f>
        <v>-</v>
      </c>
      <c r="G887" s="159" t="str">
        <f t="shared" si="26"/>
        <v>Not Found</v>
      </c>
      <c r="H887" t="str" cm="1">
        <f t="array" ref="H887">IF(SUMPRODUCT((TRIM(C887:F887)&lt;&gt;"-")*1)=0,
    "No Data",
    IF(COUNTIF(C887:F887,INDEX(_xlfn._xlws.FILTER(C887:F887,TRIM(C887:F887)&lt;&gt;"-"),1))=SUMPRODUCT((TRIM(C887:F887)&lt;&gt;"-")*1),
    "No Change",
    "Change"))</f>
        <v>No Data</v>
      </c>
      <c r="I887" s="159"/>
      <c r="J887"/>
      <c r="K887" s="163"/>
      <c r="L887" s="147" t="str">
        <f>TRIM(CLEAN(TEXT(IFERROR(INDEX('Glade MR'!$B$4:$C$3000,MATCH($A887,'Glade MR'!$C$4:$C$3000,0),1),"-"),"@")))</f>
        <v>Pool 4</v>
      </c>
      <c r="M887" s="147" t="str">
        <f>TRIM(CLEAN(TEXT(IFERROR(INDEX('Glade MR'!$I$4:$J$3000,MATCH($A887,'Glade MR'!$J$4:$J$3000,0),1),"-"),"@")))</f>
        <v>Pool 5</v>
      </c>
      <c r="N887" s="147" t="str">
        <f>TRIM(CLEAN(TEXT(IFERROR(INDEX('Glade MR'!$P$4:$Q$3000,MATCH($A887,'Glade MR'!$Q$4:$Q$3000,0),1),"-"),"@")))</f>
        <v>-</v>
      </c>
      <c r="O887" s="147" t="str">
        <f>TRIM(CLEAN(TEXT(IFERROR(INDEX('Glade MR'!$W$4:$X$3000,MATCH($A887,'Glade MR'!$X$4:$X$3000,0),1),"-"),"@")))</f>
        <v>-</v>
      </c>
      <c r="P887" s="159" t="str">
        <f t="shared" si="27"/>
        <v>Found</v>
      </c>
      <c r="Q887" t="str" cm="1">
        <f t="array" ref="Q887">IF(SUMPRODUCT((TRIM(L887:O887)&lt;&gt;"-")*1)=0,
    "No Data",
    IF(COUNTIF(L887:O887,INDEX(_xlfn._xlws.FILTER(L887:O887,TRIM(L887:O887)&lt;&gt;"-"),1))=SUMPRODUCT((TRIM(L887:O887)&lt;&gt;"-")*1),
    "No Change",
    "Change"))</f>
        <v>Change</v>
      </c>
      <c r="R887" s="159"/>
      <c r="S887" s="111"/>
    </row>
    <row r="888" spans="1:19" x14ac:dyDescent="0.3">
      <c r="A888" t="s">
        <v>1797</v>
      </c>
      <c r="B888" t="s">
        <v>1145</v>
      </c>
      <c r="C888" s="160" t="str">
        <f>TRIM(CLEAN(TEXT(IFERROR(INDEX('Snakeden MR'!$B$4:$C$3028,MATCH($A888,'Snakeden MR'!$C$4:$C$3028,0),1),"-"),"@")))</f>
        <v>-</v>
      </c>
      <c r="D888" s="147" t="str">
        <f>TRIM(CLEAN(TEXT(IFERROR(INDEX('Snakeden MR'!$I$4:$J$3028,MATCH($A888,'Snakeden MR'!$J$4:$J$3028,0),1),"-"),"@")))</f>
        <v>-</v>
      </c>
      <c r="E888" s="147" t="str">
        <f>TRIM(CLEAN(TEXT(IFERROR(INDEX('Snakeden MR'!$P$4:$Q$3028,MATCH($A888,'Snakeden MR'!$Q$4:$Q$3028,0),1),"-"),"@")))</f>
        <v>-</v>
      </c>
      <c r="F888" s="147" t="str">
        <f>TRIM(CLEAN(TEXT(IFERROR(INDEX('Snakeden MR'!$W$4:$X$3028,MATCH($A888,'Snakeden MR'!$X$4:$X$3028,0),1),"-"),"@")))</f>
        <v>-</v>
      </c>
      <c r="G888" s="159" t="str">
        <f t="shared" si="26"/>
        <v>Not Found</v>
      </c>
      <c r="H888" t="str" cm="1">
        <f t="array" ref="H888">IF(SUMPRODUCT((TRIM(C888:F888)&lt;&gt;"-")*1)=0,
    "No Data",
    IF(COUNTIF(C888:F888,INDEX(_xlfn._xlws.FILTER(C888:F888,TRIM(C888:F888)&lt;&gt;"-"),1))=SUMPRODUCT((TRIM(C888:F888)&lt;&gt;"-")*1),
    "No Change",
    "Change"))</f>
        <v>No Data</v>
      </c>
      <c r="I888" s="159"/>
      <c r="J888"/>
      <c r="K888" s="163"/>
      <c r="L888" s="147" t="str">
        <f>TRIM(CLEAN(TEXT(IFERROR(INDEX('Glade MR'!$B$4:$C$3000,MATCH($A888,'Glade MR'!$C$4:$C$3000,0),1),"-"),"@")))</f>
        <v>-</v>
      </c>
      <c r="M888" s="147" t="str">
        <f>TRIM(CLEAN(TEXT(IFERROR(INDEX('Glade MR'!$I$4:$J$3000,MATCH($A888,'Glade MR'!$J$4:$J$3000,0),1),"-"),"@")))</f>
        <v>-</v>
      </c>
      <c r="N888" s="147" t="str">
        <f>TRIM(CLEAN(TEXT(IFERROR(INDEX('Glade MR'!$P$4:$Q$3000,MATCH($A888,'Glade MR'!$Q$4:$Q$3000,0),1),"-"),"@")))</f>
        <v>-</v>
      </c>
      <c r="O888" s="147" t="str">
        <f>TRIM(CLEAN(TEXT(IFERROR(INDEX('Glade MR'!$W$4:$X$3000,MATCH($A888,'Glade MR'!$X$4:$X$3000,0),1),"-"),"@")))</f>
        <v>-</v>
      </c>
      <c r="P888" s="159" t="str">
        <f t="shared" si="27"/>
        <v>Not Found</v>
      </c>
      <c r="Q888" t="str" cm="1">
        <f t="array" ref="Q888">IF(SUMPRODUCT((TRIM(L888:O888)&lt;&gt;"-")*1)=0,
    "No Data",
    IF(COUNTIF(L888:O888,INDEX(_xlfn._xlws.FILTER(L888:O888,TRIM(L888:O888)&lt;&gt;"-"),1))=SUMPRODUCT((TRIM(L888:O888)&lt;&gt;"-")*1),
    "No Change",
    "Change"))</f>
        <v>No Data</v>
      </c>
      <c r="R888" s="159"/>
      <c r="S888" s="111"/>
    </row>
    <row r="889" spans="1:19" x14ac:dyDescent="0.3">
      <c r="A889" t="s">
        <v>1798</v>
      </c>
      <c r="B889" t="s">
        <v>1137</v>
      </c>
      <c r="C889" s="160" t="str">
        <f>TRIM(CLEAN(TEXT(IFERROR(INDEX('Snakeden MR'!$B$4:$C$3028,MATCH($A889,'Snakeden MR'!$C$4:$C$3028,0),1),"-"),"@")))</f>
        <v>-</v>
      </c>
      <c r="D889" s="147" t="str">
        <f>TRIM(CLEAN(TEXT(IFERROR(INDEX('Snakeden MR'!$I$4:$J$3028,MATCH($A889,'Snakeden MR'!$J$4:$J$3028,0),1),"-"),"@")))</f>
        <v>-</v>
      </c>
      <c r="E889" s="147" t="str">
        <f>TRIM(CLEAN(TEXT(IFERROR(INDEX('Snakeden MR'!$P$4:$Q$3028,MATCH($A889,'Snakeden MR'!$Q$4:$Q$3028,0),1),"-"),"@")))</f>
        <v>-</v>
      </c>
      <c r="F889" s="147" t="str">
        <f>TRIM(CLEAN(TEXT(IFERROR(INDEX('Snakeden MR'!$W$4:$X$3028,MATCH($A889,'Snakeden MR'!$X$4:$X$3028,0),1),"-"),"@")))</f>
        <v>-</v>
      </c>
      <c r="G889" s="159" t="str">
        <f t="shared" si="26"/>
        <v>Not Found</v>
      </c>
      <c r="H889" t="str" cm="1">
        <f t="array" ref="H889">IF(SUMPRODUCT((TRIM(C889:F889)&lt;&gt;"-")*1)=0,
    "No Data",
    IF(COUNTIF(C889:F889,INDEX(_xlfn._xlws.FILTER(C889:F889,TRIM(C889:F889)&lt;&gt;"-"),1))=SUMPRODUCT((TRIM(C889:F889)&lt;&gt;"-")*1),
    "No Change",
    "Change"))</f>
        <v>No Data</v>
      </c>
      <c r="I889" s="159"/>
      <c r="J889"/>
      <c r="K889" s="163"/>
      <c r="L889" s="147" t="str">
        <f>TRIM(CLEAN(TEXT(IFERROR(INDEX('Glade MR'!$B$4:$C$3000,MATCH($A889,'Glade MR'!$C$4:$C$3000,0),1),"-"),"@")))</f>
        <v>-</v>
      </c>
      <c r="M889" s="147" t="str">
        <f>TRIM(CLEAN(TEXT(IFERROR(INDEX('Glade MR'!$I$4:$J$3000,MATCH($A889,'Glade MR'!$J$4:$J$3000,0),1),"-"),"@")))</f>
        <v>-</v>
      </c>
      <c r="N889" s="147" t="str">
        <f>TRIM(CLEAN(TEXT(IFERROR(INDEX('Glade MR'!$P$4:$Q$3000,MATCH($A889,'Glade MR'!$Q$4:$Q$3000,0),1),"-"),"@")))</f>
        <v>-</v>
      </c>
      <c r="O889" s="147" t="str">
        <f>TRIM(CLEAN(TEXT(IFERROR(INDEX('Glade MR'!$W$4:$X$3000,MATCH($A889,'Glade MR'!$X$4:$X$3000,0),1),"-"),"@")))</f>
        <v>-</v>
      </c>
      <c r="P889" s="159" t="str">
        <f t="shared" si="27"/>
        <v>Not Found</v>
      </c>
      <c r="Q889" t="str" cm="1">
        <f t="array" ref="Q889">IF(SUMPRODUCT((TRIM(L889:O889)&lt;&gt;"-")*1)=0,
    "No Data",
    IF(COUNTIF(L889:O889,INDEX(_xlfn._xlws.FILTER(L889:O889,TRIM(L889:O889)&lt;&gt;"-"),1))=SUMPRODUCT((TRIM(L889:O889)&lt;&gt;"-")*1),
    "No Change",
    "Change"))</f>
        <v>No Data</v>
      </c>
      <c r="R889" s="159"/>
      <c r="S889" s="111"/>
    </row>
    <row r="890" spans="1:19" x14ac:dyDescent="0.3">
      <c r="A890" t="s">
        <v>1799</v>
      </c>
      <c r="B890" t="s">
        <v>1137</v>
      </c>
      <c r="C890" s="160" t="str">
        <f>TRIM(CLEAN(TEXT(IFERROR(INDEX('Snakeden MR'!$B$4:$C$3028,MATCH($A890,'Snakeden MR'!$C$4:$C$3028,0),1),"-"),"@")))</f>
        <v>-</v>
      </c>
      <c r="D890" s="147" t="str">
        <f>TRIM(CLEAN(TEXT(IFERROR(INDEX('Snakeden MR'!$I$4:$J$3028,MATCH($A890,'Snakeden MR'!$J$4:$J$3028,0),1),"-"),"@")))</f>
        <v>-</v>
      </c>
      <c r="E890" s="147" t="str">
        <f>TRIM(CLEAN(TEXT(IFERROR(INDEX('Snakeden MR'!$P$4:$Q$3028,MATCH($A890,'Snakeden MR'!$Q$4:$Q$3028,0),1),"-"),"@")))</f>
        <v>-</v>
      </c>
      <c r="F890" s="147" t="str">
        <f>TRIM(CLEAN(TEXT(IFERROR(INDEX('Snakeden MR'!$W$4:$X$3028,MATCH($A890,'Snakeden MR'!$X$4:$X$3028,0),1),"-"),"@")))</f>
        <v>-</v>
      </c>
      <c r="G890" s="159" t="str">
        <f t="shared" si="26"/>
        <v>Not Found</v>
      </c>
      <c r="H890" t="str" cm="1">
        <f t="array" ref="H890">IF(SUMPRODUCT((TRIM(C890:F890)&lt;&gt;"-")*1)=0,
    "No Data",
    IF(COUNTIF(C890:F890,INDEX(_xlfn._xlws.FILTER(C890:F890,TRIM(C890:F890)&lt;&gt;"-"),1))=SUMPRODUCT((TRIM(C890:F890)&lt;&gt;"-")*1),
    "No Change",
    "Change"))</f>
        <v>No Data</v>
      </c>
      <c r="I890" s="159"/>
      <c r="J890"/>
      <c r="K890" s="163"/>
      <c r="L890" s="147" t="str">
        <f>TRIM(CLEAN(TEXT(IFERROR(INDEX('Glade MR'!$B$4:$C$3000,MATCH($A890,'Glade MR'!$C$4:$C$3000,0),1),"-"),"@")))</f>
        <v>-</v>
      </c>
      <c r="M890" s="147" t="str">
        <f>TRIM(CLEAN(TEXT(IFERROR(INDEX('Glade MR'!$I$4:$J$3000,MATCH($A890,'Glade MR'!$J$4:$J$3000,0),1),"-"),"@")))</f>
        <v>-</v>
      </c>
      <c r="N890" s="147" t="str">
        <f>TRIM(CLEAN(TEXT(IFERROR(INDEX('Glade MR'!$P$4:$Q$3000,MATCH($A890,'Glade MR'!$Q$4:$Q$3000,0),1),"-"),"@")))</f>
        <v>-</v>
      </c>
      <c r="O890" s="147" t="str">
        <f>TRIM(CLEAN(TEXT(IFERROR(INDEX('Glade MR'!$W$4:$X$3000,MATCH($A890,'Glade MR'!$X$4:$X$3000,0),1),"-"),"@")))</f>
        <v>-</v>
      </c>
      <c r="P890" s="159" t="str">
        <f t="shared" si="27"/>
        <v>Not Found</v>
      </c>
      <c r="Q890" t="str" cm="1">
        <f t="array" ref="Q890">IF(SUMPRODUCT((TRIM(L890:O890)&lt;&gt;"-")*1)=0,
    "No Data",
    IF(COUNTIF(L890:O890,INDEX(_xlfn._xlws.FILTER(L890:O890,TRIM(L890:O890)&lt;&gt;"-"),1))=SUMPRODUCT((TRIM(L890:O890)&lt;&gt;"-")*1),
    "No Change",
    "Change"))</f>
        <v>No Data</v>
      </c>
      <c r="R890" s="159"/>
      <c r="S890" s="111"/>
    </row>
    <row r="891" spans="1:19" x14ac:dyDescent="0.3">
      <c r="A891" t="s">
        <v>298</v>
      </c>
      <c r="B891" t="s">
        <v>1145</v>
      </c>
      <c r="C891" s="160" t="str">
        <f>TRIM(CLEAN(TEXT(IFERROR(INDEX('Snakeden MR'!$B$4:$C$3028,MATCH($A891,'Snakeden MR'!$C$4:$C$3028,0),1),"-"),"@")))</f>
        <v>Pool 4</v>
      </c>
      <c r="D891" s="147" t="str">
        <f>TRIM(CLEAN(TEXT(IFERROR(INDEX('Snakeden MR'!$I$4:$J$3028,MATCH($A891,'Snakeden MR'!$J$4:$J$3028,0),1),"-"),"@")))</f>
        <v>-</v>
      </c>
      <c r="E891" s="147" t="str">
        <f>TRIM(CLEAN(TEXT(IFERROR(INDEX('Snakeden MR'!$P$4:$Q$3028,MATCH($A891,'Snakeden MR'!$Q$4:$Q$3028,0),1),"-"),"@")))</f>
        <v>-</v>
      </c>
      <c r="F891" s="147" t="str">
        <f>TRIM(CLEAN(TEXT(IFERROR(INDEX('Snakeden MR'!$W$4:$X$3028,MATCH($A891,'Snakeden MR'!$X$4:$X$3028,0),1),"-"),"@")))</f>
        <v>-</v>
      </c>
      <c r="G891" s="159" t="str">
        <f t="shared" si="26"/>
        <v>Found</v>
      </c>
      <c r="H891" t="str" cm="1">
        <f t="array" ref="H891">IF(SUMPRODUCT((TRIM(C891:F891)&lt;&gt;"-")*1)=0,
    "No Data",
    IF(COUNTIF(C891:F891,INDEX(_xlfn._xlws.FILTER(C891:F891,TRIM(C891:F891)&lt;&gt;"-"),1))=SUMPRODUCT((TRIM(C891:F891)&lt;&gt;"-")*1),
    "No Change",
    "Change"))</f>
        <v>No Change</v>
      </c>
      <c r="I891" s="159"/>
      <c r="J891"/>
      <c r="K891" s="163"/>
      <c r="L891" s="147" t="str">
        <f>TRIM(CLEAN(TEXT(IFERROR(INDEX('Glade MR'!$B$4:$C$3000,MATCH($A891,'Glade MR'!$C$4:$C$3000,0),1),"-"),"@")))</f>
        <v>-</v>
      </c>
      <c r="M891" s="147" t="str">
        <f>TRIM(CLEAN(TEXT(IFERROR(INDEX('Glade MR'!$I$4:$J$3000,MATCH($A891,'Glade MR'!$J$4:$J$3000,0),1),"-"),"@")))</f>
        <v>-</v>
      </c>
      <c r="N891" s="147" t="str">
        <f>TRIM(CLEAN(TEXT(IFERROR(INDEX('Glade MR'!$P$4:$Q$3000,MATCH($A891,'Glade MR'!$Q$4:$Q$3000,0),1),"-"),"@")))</f>
        <v>-</v>
      </c>
      <c r="O891" s="147" t="str">
        <f>TRIM(CLEAN(TEXT(IFERROR(INDEX('Glade MR'!$W$4:$X$3000,MATCH($A891,'Glade MR'!$X$4:$X$3000,0),1),"-"),"@")))</f>
        <v>-</v>
      </c>
      <c r="P891" s="159" t="str">
        <f t="shared" si="27"/>
        <v>Not Found</v>
      </c>
      <c r="Q891" t="str" cm="1">
        <f t="array" ref="Q891">IF(SUMPRODUCT((TRIM(L891:O891)&lt;&gt;"-")*1)=0,
    "No Data",
    IF(COUNTIF(L891:O891,INDEX(_xlfn._xlws.FILTER(L891:O891,TRIM(L891:O891)&lt;&gt;"-"),1))=SUMPRODUCT((TRIM(L891:O891)&lt;&gt;"-")*1),
    "No Change",
    "Change"))</f>
        <v>No Data</v>
      </c>
      <c r="R891" s="159"/>
      <c r="S891" s="111"/>
    </row>
    <row r="892" spans="1:19" x14ac:dyDescent="0.3">
      <c r="A892" t="s">
        <v>1800</v>
      </c>
      <c r="B892" t="s">
        <v>1145</v>
      </c>
      <c r="C892" s="160" t="str">
        <f>TRIM(CLEAN(TEXT(IFERROR(INDEX('Snakeden MR'!$B$4:$C$3028,MATCH($A892,'Snakeden MR'!$C$4:$C$3028,0),1),"-"),"@")))</f>
        <v>-</v>
      </c>
      <c r="D892" s="147" t="str">
        <f>TRIM(CLEAN(TEXT(IFERROR(INDEX('Snakeden MR'!$I$4:$J$3028,MATCH($A892,'Snakeden MR'!$J$4:$J$3028,0),1),"-"),"@")))</f>
        <v>-</v>
      </c>
      <c r="E892" s="147" t="str">
        <f>TRIM(CLEAN(TEXT(IFERROR(INDEX('Snakeden MR'!$P$4:$Q$3028,MATCH($A892,'Snakeden MR'!$Q$4:$Q$3028,0),1),"-"),"@")))</f>
        <v>-</v>
      </c>
      <c r="F892" s="147" t="str">
        <f>TRIM(CLEAN(TEXT(IFERROR(INDEX('Snakeden MR'!$W$4:$X$3028,MATCH($A892,'Snakeden MR'!$X$4:$X$3028,0),1),"-"),"@")))</f>
        <v>-</v>
      </c>
      <c r="G892" s="159" t="str">
        <f t="shared" si="26"/>
        <v>Not Found</v>
      </c>
      <c r="H892" t="str" cm="1">
        <f t="array" ref="H892">IF(SUMPRODUCT((TRIM(C892:F892)&lt;&gt;"-")*1)=0,
    "No Data",
    IF(COUNTIF(C892:F892,INDEX(_xlfn._xlws.FILTER(C892:F892,TRIM(C892:F892)&lt;&gt;"-"),1))=SUMPRODUCT((TRIM(C892:F892)&lt;&gt;"-")*1),
    "No Change",
    "Change"))</f>
        <v>No Data</v>
      </c>
      <c r="I892" s="159"/>
      <c r="J892"/>
      <c r="K892" s="163"/>
      <c r="L892" s="147" t="str">
        <f>TRIM(CLEAN(TEXT(IFERROR(INDEX('Glade MR'!$B$4:$C$3000,MATCH($A892,'Glade MR'!$C$4:$C$3000,0),1),"-"),"@")))</f>
        <v>-</v>
      </c>
      <c r="M892" s="147" t="str">
        <f>TRIM(CLEAN(TEXT(IFERROR(INDEX('Glade MR'!$I$4:$J$3000,MATCH($A892,'Glade MR'!$J$4:$J$3000,0),1),"-"),"@")))</f>
        <v>-</v>
      </c>
      <c r="N892" s="147" t="str">
        <f>TRIM(CLEAN(TEXT(IFERROR(INDEX('Glade MR'!$P$4:$Q$3000,MATCH($A892,'Glade MR'!$Q$4:$Q$3000,0),1),"-"),"@")))</f>
        <v>-</v>
      </c>
      <c r="O892" s="147" t="str">
        <f>TRIM(CLEAN(TEXT(IFERROR(INDEX('Glade MR'!$W$4:$X$3000,MATCH($A892,'Glade MR'!$X$4:$X$3000,0),1),"-"),"@")))</f>
        <v>-</v>
      </c>
      <c r="P892" s="159" t="str">
        <f t="shared" si="27"/>
        <v>Not Found</v>
      </c>
      <c r="Q892" t="str" cm="1">
        <f t="array" ref="Q892">IF(SUMPRODUCT((TRIM(L892:O892)&lt;&gt;"-")*1)=0,
    "No Data",
    IF(COUNTIF(L892:O892,INDEX(_xlfn._xlws.FILTER(L892:O892,TRIM(L892:O892)&lt;&gt;"-"),1))=SUMPRODUCT((TRIM(L892:O892)&lt;&gt;"-")*1),
    "No Change",
    "Change"))</f>
        <v>No Data</v>
      </c>
      <c r="R892" s="159"/>
      <c r="S892" s="111"/>
    </row>
    <row r="893" spans="1:19" x14ac:dyDescent="0.3">
      <c r="A893" t="s">
        <v>875</v>
      </c>
      <c r="B893" t="s">
        <v>1137</v>
      </c>
      <c r="C893" s="160" t="str">
        <f>TRIM(CLEAN(TEXT(IFERROR(INDEX('Snakeden MR'!$B$4:$C$3028,MATCH($A893,'Snakeden MR'!$C$4:$C$3028,0),1),"-"),"@")))</f>
        <v>-</v>
      </c>
      <c r="D893" s="147" t="str">
        <f>TRIM(CLEAN(TEXT(IFERROR(INDEX('Snakeden MR'!$I$4:$J$3028,MATCH($A893,'Snakeden MR'!$J$4:$J$3028,0),1),"-"),"@")))</f>
        <v>-</v>
      </c>
      <c r="E893" s="147" t="str">
        <f>TRIM(CLEAN(TEXT(IFERROR(INDEX('Snakeden MR'!$P$4:$Q$3028,MATCH($A893,'Snakeden MR'!$Q$4:$Q$3028,0),1),"-"),"@")))</f>
        <v>-</v>
      </c>
      <c r="F893" s="147" t="str">
        <f>TRIM(CLEAN(TEXT(IFERROR(INDEX('Snakeden MR'!$W$4:$X$3028,MATCH($A893,'Snakeden MR'!$X$4:$X$3028,0),1),"-"),"@")))</f>
        <v>-</v>
      </c>
      <c r="G893" s="159" t="str">
        <f t="shared" si="26"/>
        <v>Not Found</v>
      </c>
      <c r="H893" t="str" cm="1">
        <f t="array" ref="H893">IF(SUMPRODUCT((TRIM(C893:F893)&lt;&gt;"-")*1)=0,
    "No Data",
    IF(COUNTIF(C893:F893,INDEX(_xlfn._xlws.FILTER(C893:F893,TRIM(C893:F893)&lt;&gt;"-"),1))=SUMPRODUCT((TRIM(C893:F893)&lt;&gt;"-")*1),
    "No Change",
    "Change"))</f>
        <v>No Data</v>
      </c>
      <c r="I893" s="159"/>
      <c r="J893"/>
      <c r="K893" s="163"/>
      <c r="L893" s="147" t="str">
        <f>TRIM(CLEAN(TEXT(IFERROR(INDEX('Glade MR'!$B$4:$C$3000,MATCH($A893,'Glade MR'!$C$4:$C$3000,0),1),"-"),"@")))</f>
        <v>Pool 3</v>
      </c>
      <c r="M893" s="147" t="str">
        <f>TRIM(CLEAN(TEXT(IFERROR(INDEX('Glade MR'!$I$4:$J$3000,MATCH($A893,'Glade MR'!$J$4:$J$3000,0),1),"-"),"@")))</f>
        <v>-</v>
      </c>
      <c r="N893" s="147" t="str">
        <f>TRIM(CLEAN(TEXT(IFERROR(INDEX('Glade MR'!$P$4:$Q$3000,MATCH($A893,'Glade MR'!$Q$4:$Q$3000,0),1),"-"),"@")))</f>
        <v>Pool 4</v>
      </c>
      <c r="O893" s="147" t="str">
        <f>TRIM(CLEAN(TEXT(IFERROR(INDEX('Glade MR'!$W$4:$X$3000,MATCH($A893,'Glade MR'!$X$4:$X$3000,0),1),"-"),"@")))</f>
        <v>Pool 4</v>
      </c>
      <c r="P893" s="159" t="str">
        <f t="shared" si="27"/>
        <v>Found</v>
      </c>
      <c r="Q893" t="str" cm="1">
        <f t="array" ref="Q893">IF(SUMPRODUCT((TRIM(L893:O893)&lt;&gt;"-")*1)=0,
    "No Data",
    IF(COUNTIF(L893:O893,INDEX(_xlfn._xlws.FILTER(L893:O893,TRIM(L893:O893)&lt;&gt;"-"),1))=SUMPRODUCT((TRIM(L893:O893)&lt;&gt;"-")*1),
    "No Change",
    "Change"))</f>
        <v>Change</v>
      </c>
      <c r="R893" s="159"/>
      <c r="S893" s="111"/>
    </row>
    <row r="894" spans="1:19" x14ac:dyDescent="0.3">
      <c r="A894" t="s">
        <v>782</v>
      </c>
      <c r="B894" t="s">
        <v>1137</v>
      </c>
      <c r="C894" s="160" t="str">
        <f>TRIM(CLEAN(TEXT(IFERROR(INDEX('Snakeden MR'!$B$4:$C$3028,MATCH($A894,'Snakeden MR'!$C$4:$C$3028,0),1),"-"),"@")))</f>
        <v>-</v>
      </c>
      <c r="D894" s="147" t="str">
        <f>TRIM(CLEAN(TEXT(IFERROR(INDEX('Snakeden MR'!$I$4:$J$3028,MATCH($A894,'Snakeden MR'!$J$4:$J$3028,0),1),"-"),"@")))</f>
        <v>-</v>
      </c>
      <c r="E894" s="147" t="str">
        <f>TRIM(CLEAN(TEXT(IFERROR(INDEX('Snakeden MR'!$P$4:$Q$3028,MATCH($A894,'Snakeden MR'!$Q$4:$Q$3028,0),1),"-"),"@")))</f>
        <v>-</v>
      </c>
      <c r="F894" s="147" t="str">
        <f>TRIM(CLEAN(TEXT(IFERROR(INDEX('Snakeden MR'!$W$4:$X$3028,MATCH($A894,'Snakeden MR'!$X$4:$X$3028,0),1),"-"),"@")))</f>
        <v>-</v>
      </c>
      <c r="G894" s="159" t="str">
        <f t="shared" si="26"/>
        <v>Not Found</v>
      </c>
      <c r="H894" t="str" cm="1">
        <f t="array" ref="H894">IF(SUMPRODUCT((TRIM(C894:F894)&lt;&gt;"-")*1)=0,
    "No Data",
    IF(COUNTIF(C894:F894,INDEX(_xlfn._xlws.FILTER(C894:F894,TRIM(C894:F894)&lt;&gt;"-"),1))=SUMPRODUCT((TRIM(C894:F894)&lt;&gt;"-")*1),
    "No Change",
    "Change"))</f>
        <v>No Data</v>
      </c>
      <c r="I894" s="159"/>
      <c r="J894"/>
      <c r="K894" s="163"/>
      <c r="L894" s="147" t="str">
        <f>TRIM(CLEAN(TEXT(IFERROR(INDEX('Glade MR'!$B$4:$C$3000,MATCH($A894,'Glade MR'!$C$4:$C$3000,0),1),"-"),"@")))</f>
        <v>Pool 3</v>
      </c>
      <c r="M894" s="147" t="str">
        <f>TRIM(CLEAN(TEXT(IFERROR(INDEX('Glade MR'!$I$4:$J$3000,MATCH($A894,'Glade MR'!$J$4:$J$3000,0),1),"-"),"@")))</f>
        <v>-</v>
      </c>
      <c r="N894" s="147" t="str">
        <f>TRIM(CLEAN(TEXT(IFERROR(INDEX('Glade MR'!$P$4:$Q$3000,MATCH($A894,'Glade MR'!$Q$4:$Q$3000,0),1),"-"),"@")))</f>
        <v>-</v>
      </c>
      <c r="O894" s="147" t="str">
        <f>TRIM(CLEAN(TEXT(IFERROR(INDEX('Glade MR'!$W$4:$X$3000,MATCH($A894,'Glade MR'!$X$4:$X$3000,0),1),"-"),"@")))</f>
        <v>-</v>
      </c>
      <c r="P894" s="159" t="str">
        <f t="shared" si="27"/>
        <v>Found</v>
      </c>
      <c r="Q894" t="str" cm="1">
        <f t="array" ref="Q894">IF(SUMPRODUCT((TRIM(L894:O894)&lt;&gt;"-")*1)=0,
    "No Data",
    IF(COUNTIF(L894:O894,INDEX(_xlfn._xlws.FILTER(L894:O894,TRIM(L894:O894)&lt;&gt;"-"),1))=SUMPRODUCT((TRIM(L894:O894)&lt;&gt;"-")*1),
    "No Change",
    "Change"))</f>
        <v>No Change</v>
      </c>
      <c r="R894" s="159"/>
      <c r="S894" s="111"/>
    </row>
    <row r="895" spans="1:19" x14ac:dyDescent="0.3">
      <c r="A895" t="s">
        <v>1801</v>
      </c>
      <c r="B895" t="s">
        <v>1145</v>
      </c>
      <c r="C895" s="160" t="str">
        <f>TRIM(CLEAN(TEXT(IFERROR(INDEX('Snakeden MR'!$B$4:$C$3028,MATCH($A895,'Snakeden MR'!$C$4:$C$3028,0),1),"-"),"@")))</f>
        <v>-</v>
      </c>
      <c r="D895" s="147" t="str">
        <f>TRIM(CLEAN(TEXT(IFERROR(INDEX('Snakeden MR'!$I$4:$J$3028,MATCH($A895,'Snakeden MR'!$J$4:$J$3028,0),1),"-"),"@")))</f>
        <v>-</v>
      </c>
      <c r="E895" s="147" t="str">
        <f>TRIM(CLEAN(TEXT(IFERROR(INDEX('Snakeden MR'!$P$4:$Q$3028,MATCH($A895,'Snakeden MR'!$Q$4:$Q$3028,0),1),"-"),"@")))</f>
        <v>-</v>
      </c>
      <c r="F895" s="147" t="str">
        <f>TRIM(CLEAN(TEXT(IFERROR(INDEX('Snakeden MR'!$W$4:$X$3028,MATCH($A895,'Snakeden MR'!$X$4:$X$3028,0),1),"-"),"@")))</f>
        <v>-</v>
      </c>
      <c r="G895" s="159" t="str">
        <f t="shared" si="26"/>
        <v>Not Found</v>
      </c>
      <c r="H895" t="str" cm="1">
        <f t="array" ref="H895">IF(SUMPRODUCT((TRIM(C895:F895)&lt;&gt;"-")*1)=0,
    "No Data",
    IF(COUNTIF(C895:F895,INDEX(_xlfn._xlws.FILTER(C895:F895,TRIM(C895:F895)&lt;&gt;"-"),1))=SUMPRODUCT((TRIM(C895:F895)&lt;&gt;"-")*1),
    "No Change",
    "Change"))</f>
        <v>No Data</v>
      </c>
      <c r="I895" s="159"/>
      <c r="J895"/>
      <c r="K895" s="163"/>
      <c r="L895" s="147" t="str">
        <f>TRIM(CLEAN(TEXT(IFERROR(INDEX('Glade MR'!$B$4:$C$3000,MATCH($A895,'Glade MR'!$C$4:$C$3000,0),1),"-"),"@")))</f>
        <v>-</v>
      </c>
      <c r="M895" s="147" t="str">
        <f>TRIM(CLEAN(TEXT(IFERROR(INDEX('Glade MR'!$I$4:$J$3000,MATCH($A895,'Glade MR'!$J$4:$J$3000,0),1),"-"),"@")))</f>
        <v>-</v>
      </c>
      <c r="N895" s="147" t="str">
        <f>TRIM(CLEAN(TEXT(IFERROR(INDEX('Glade MR'!$P$4:$Q$3000,MATCH($A895,'Glade MR'!$Q$4:$Q$3000,0),1),"-"),"@")))</f>
        <v>-</v>
      </c>
      <c r="O895" s="147" t="str">
        <f>TRIM(CLEAN(TEXT(IFERROR(INDEX('Glade MR'!$W$4:$X$3000,MATCH($A895,'Glade MR'!$X$4:$X$3000,0),1),"-"),"@")))</f>
        <v>-</v>
      </c>
      <c r="P895" s="159" t="str">
        <f t="shared" si="27"/>
        <v>Not Found</v>
      </c>
      <c r="Q895" t="str" cm="1">
        <f t="array" ref="Q895">IF(SUMPRODUCT((TRIM(L895:O895)&lt;&gt;"-")*1)=0,
    "No Data",
    IF(COUNTIF(L895:O895,INDEX(_xlfn._xlws.FILTER(L895:O895,TRIM(L895:O895)&lt;&gt;"-"),1))=SUMPRODUCT((TRIM(L895:O895)&lt;&gt;"-")*1),
    "No Change",
    "Change"))</f>
        <v>No Data</v>
      </c>
      <c r="R895" s="159"/>
      <c r="S895" s="111"/>
    </row>
    <row r="896" spans="1:19" x14ac:dyDescent="0.3">
      <c r="A896" t="s">
        <v>650</v>
      </c>
      <c r="B896" t="s">
        <v>1137</v>
      </c>
      <c r="C896" s="160" t="str">
        <f>TRIM(CLEAN(TEXT(IFERROR(INDEX('Snakeden MR'!$B$4:$C$3028,MATCH($A896,'Snakeden MR'!$C$4:$C$3028,0),1),"-"),"@")))</f>
        <v>-</v>
      </c>
      <c r="D896" s="147" t="str">
        <f>TRIM(CLEAN(TEXT(IFERROR(INDEX('Snakeden MR'!$I$4:$J$3028,MATCH($A896,'Snakeden MR'!$J$4:$J$3028,0),1),"-"),"@")))</f>
        <v>-</v>
      </c>
      <c r="E896" s="147" t="str">
        <f>TRIM(CLEAN(TEXT(IFERROR(INDEX('Snakeden MR'!$P$4:$Q$3028,MATCH($A896,'Snakeden MR'!$Q$4:$Q$3028,0),1),"-"),"@")))</f>
        <v>-</v>
      </c>
      <c r="F896" s="147" t="str">
        <f>TRIM(CLEAN(TEXT(IFERROR(INDEX('Snakeden MR'!$W$4:$X$3028,MATCH($A896,'Snakeden MR'!$X$4:$X$3028,0),1),"-"),"@")))</f>
        <v>-</v>
      </c>
      <c r="G896" s="159" t="str">
        <f t="shared" si="26"/>
        <v>Not Found</v>
      </c>
      <c r="H896" t="str" cm="1">
        <f t="array" ref="H896">IF(SUMPRODUCT((TRIM(C896:F896)&lt;&gt;"-")*1)=0,
    "No Data",
    IF(COUNTIF(C896:F896,INDEX(_xlfn._xlws.FILTER(C896:F896,TRIM(C896:F896)&lt;&gt;"-"),1))=SUMPRODUCT((TRIM(C896:F896)&lt;&gt;"-")*1),
    "No Change",
    "Change"))</f>
        <v>No Data</v>
      </c>
      <c r="I896" s="159"/>
      <c r="J896"/>
      <c r="K896" s="163"/>
      <c r="L896" s="147" t="str">
        <f>TRIM(CLEAN(TEXT(IFERROR(INDEX('Glade MR'!$B$4:$C$3000,MATCH($A896,'Glade MR'!$C$4:$C$3000,0),1),"-"),"@")))</f>
        <v>Pool 4</v>
      </c>
      <c r="M896" s="147" t="str">
        <f>TRIM(CLEAN(TEXT(IFERROR(INDEX('Glade MR'!$I$4:$J$3000,MATCH($A896,'Glade MR'!$J$4:$J$3000,0),1),"-"),"@")))</f>
        <v>-</v>
      </c>
      <c r="N896" s="147" t="str">
        <f>TRIM(CLEAN(TEXT(IFERROR(INDEX('Glade MR'!$P$4:$Q$3000,MATCH($A896,'Glade MR'!$Q$4:$Q$3000,0),1),"-"),"@")))</f>
        <v>-</v>
      </c>
      <c r="O896" s="147" t="str">
        <f>TRIM(CLEAN(TEXT(IFERROR(INDEX('Glade MR'!$W$4:$X$3000,MATCH($A896,'Glade MR'!$X$4:$X$3000,0),1),"-"),"@")))</f>
        <v>-</v>
      </c>
      <c r="P896" s="159" t="str">
        <f t="shared" si="27"/>
        <v>Found</v>
      </c>
      <c r="Q896" t="str" cm="1">
        <f t="array" ref="Q896">IF(SUMPRODUCT((TRIM(L896:O896)&lt;&gt;"-")*1)=0,
    "No Data",
    IF(COUNTIF(L896:O896,INDEX(_xlfn._xlws.FILTER(L896:O896,TRIM(L896:O896)&lt;&gt;"-"),1))=SUMPRODUCT((TRIM(L896:O896)&lt;&gt;"-")*1),
    "No Change",
    "Change"))</f>
        <v>No Change</v>
      </c>
      <c r="R896" s="159"/>
      <c r="S896" s="111"/>
    </row>
    <row r="897" spans="1:19" x14ac:dyDescent="0.3">
      <c r="A897" t="s">
        <v>1802</v>
      </c>
      <c r="B897" t="s">
        <v>1145</v>
      </c>
      <c r="C897" s="160" t="str">
        <f>TRIM(CLEAN(TEXT(IFERROR(INDEX('Snakeden MR'!$B$4:$C$3028,MATCH($A897,'Snakeden MR'!$C$4:$C$3028,0),1),"-"),"@")))</f>
        <v>-</v>
      </c>
      <c r="D897" s="147" t="str">
        <f>TRIM(CLEAN(TEXT(IFERROR(INDEX('Snakeden MR'!$I$4:$J$3028,MATCH($A897,'Snakeden MR'!$J$4:$J$3028,0),1),"-"),"@")))</f>
        <v>-</v>
      </c>
      <c r="E897" s="147" t="str">
        <f>TRIM(CLEAN(TEXT(IFERROR(INDEX('Snakeden MR'!$P$4:$Q$3028,MATCH($A897,'Snakeden MR'!$Q$4:$Q$3028,0),1),"-"),"@")))</f>
        <v>-</v>
      </c>
      <c r="F897" s="147" t="str">
        <f>TRIM(CLEAN(TEXT(IFERROR(INDEX('Snakeden MR'!$W$4:$X$3028,MATCH($A897,'Snakeden MR'!$X$4:$X$3028,0),1),"-"),"@")))</f>
        <v>-</v>
      </c>
      <c r="G897" s="159" t="str">
        <f t="shared" si="26"/>
        <v>Not Found</v>
      </c>
      <c r="H897" t="str" cm="1">
        <f t="array" ref="H897">IF(SUMPRODUCT((TRIM(C897:F897)&lt;&gt;"-")*1)=0,
    "No Data",
    IF(COUNTIF(C897:F897,INDEX(_xlfn._xlws.FILTER(C897:F897,TRIM(C897:F897)&lt;&gt;"-"),1))=SUMPRODUCT((TRIM(C897:F897)&lt;&gt;"-")*1),
    "No Change",
    "Change"))</f>
        <v>No Data</v>
      </c>
      <c r="I897" s="159"/>
      <c r="J897"/>
      <c r="K897" s="163"/>
      <c r="L897" s="147" t="str">
        <f>TRIM(CLEAN(TEXT(IFERROR(INDEX('Glade MR'!$B$4:$C$3000,MATCH($A897,'Glade MR'!$C$4:$C$3000,0),1),"-"),"@")))</f>
        <v>-</v>
      </c>
      <c r="M897" s="147" t="str">
        <f>TRIM(CLEAN(TEXT(IFERROR(INDEX('Glade MR'!$I$4:$J$3000,MATCH($A897,'Glade MR'!$J$4:$J$3000,0),1),"-"),"@")))</f>
        <v>-</v>
      </c>
      <c r="N897" s="147" t="str">
        <f>TRIM(CLEAN(TEXT(IFERROR(INDEX('Glade MR'!$P$4:$Q$3000,MATCH($A897,'Glade MR'!$Q$4:$Q$3000,0),1),"-"),"@")))</f>
        <v>-</v>
      </c>
      <c r="O897" s="147" t="str">
        <f>TRIM(CLEAN(TEXT(IFERROR(INDEX('Glade MR'!$W$4:$X$3000,MATCH($A897,'Glade MR'!$X$4:$X$3000,0),1),"-"),"@")))</f>
        <v>-</v>
      </c>
      <c r="P897" s="159" t="str">
        <f t="shared" si="27"/>
        <v>Not Found</v>
      </c>
      <c r="Q897" t="str" cm="1">
        <f t="array" ref="Q897">IF(SUMPRODUCT((TRIM(L897:O897)&lt;&gt;"-")*1)=0,
    "No Data",
    IF(COUNTIF(L897:O897,INDEX(_xlfn._xlws.FILTER(L897:O897,TRIM(L897:O897)&lt;&gt;"-"),1))=SUMPRODUCT((TRIM(L897:O897)&lt;&gt;"-")*1),
    "No Change",
    "Change"))</f>
        <v>No Data</v>
      </c>
      <c r="R897" s="159"/>
      <c r="S897" s="111"/>
    </row>
    <row r="898" spans="1:19" x14ac:dyDescent="0.3">
      <c r="A898" t="s">
        <v>1803</v>
      </c>
      <c r="B898" t="s">
        <v>1145</v>
      </c>
      <c r="C898" s="160" t="str">
        <f>TRIM(CLEAN(TEXT(IFERROR(INDEX('Snakeden MR'!$B$4:$C$3028,MATCH($A898,'Snakeden MR'!$C$4:$C$3028,0),1),"-"),"@")))</f>
        <v>-</v>
      </c>
      <c r="D898" s="147" t="str">
        <f>TRIM(CLEAN(TEXT(IFERROR(INDEX('Snakeden MR'!$I$4:$J$3028,MATCH($A898,'Snakeden MR'!$J$4:$J$3028,0),1),"-"),"@")))</f>
        <v>-</v>
      </c>
      <c r="E898" s="147" t="str">
        <f>TRIM(CLEAN(TEXT(IFERROR(INDEX('Snakeden MR'!$P$4:$Q$3028,MATCH($A898,'Snakeden MR'!$Q$4:$Q$3028,0),1),"-"),"@")))</f>
        <v>-</v>
      </c>
      <c r="F898" s="147" t="str">
        <f>TRIM(CLEAN(TEXT(IFERROR(INDEX('Snakeden MR'!$W$4:$X$3028,MATCH($A898,'Snakeden MR'!$X$4:$X$3028,0),1),"-"),"@")))</f>
        <v>-</v>
      </c>
      <c r="G898" s="159" t="str">
        <f t="shared" ref="G898:G961" si="28">IF(SUM(COUNTIF(C898:F898,"-"))=4,"Not Found","Found")</f>
        <v>Not Found</v>
      </c>
      <c r="H898" t="str" cm="1">
        <f t="array" ref="H898">IF(SUMPRODUCT((TRIM(C898:F898)&lt;&gt;"-")*1)=0,
    "No Data",
    IF(COUNTIF(C898:F898,INDEX(_xlfn._xlws.FILTER(C898:F898,TRIM(C898:F898)&lt;&gt;"-"),1))=SUMPRODUCT((TRIM(C898:F898)&lt;&gt;"-")*1),
    "No Change",
    "Change"))</f>
        <v>No Data</v>
      </c>
      <c r="I898" s="159"/>
      <c r="J898"/>
      <c r="K898" s="163"/>
      <c r="L898" s="147" t="str">
        <f>TRIM(CLEAN(TEXT(IFERROR(INDEX('Glade MR'!$B$4:$C$3000,MATCH($A898,'Glade MR'!$C$4:$C$3000,0),1),"-"),"@")))</f>
        <v>-</v>
      </c>
      <c r="M898" s="147" t="str">
        <f>TRIM(CLEAN(TEXT(IFERROR(INDEX('Glade MR'!$I$4:$J$3000,MATCH($A898,'Glade MR'!$J$4:$J$3000,0),1),"-"),"@")))</f>
        <v>-</v>
      </c>
      <c r="N898" s="147" t="str">
        <f>TRIM(CLEAN(TEXT(IFERROR(INDEX('Glade MR'!$P$4:$Q$3000,MATCH($A898,'Glade MR'!$Q$4:$Q$3000,0),1),"-"),"@")))</f>
        <v>-</v>
      </c>
      <c r="O898" s="147" t="str">
        <f>TRIM(CLEAN(TEXT(IFERROR(INDEX('Glade MR'!$W$4:$X$3000,MATCH($A898,'Glade MR'!$X$4:$X$3000,0),1),"-"),"@")))</f>
        <v>-</v>
      </c>
      <c r="P898" s="159" t="str">
        <f t="shared" ref="P898:P961" si="29">IF(SUM(COUNTIF(L898:O898,"-"))=4,"Not Found","Found")</f>
        <v>Not Found</v>
      </c>
      <c r="Q898" t="str" cm="1">
        <f t="array" ref="Q898">IF(SUMPRODUCT((TRIM(L898:O898)&lt;&gt;"-")*1)=0,
    "No Data",
    IF(COUNTIF(L898:O898,INDEX(_xlfn._xlws.FILTER(L898:O898,TRIM(L898:O898)&lt;&gt;"-"),1))=SUMPRODUCT((TRIM(L898:O898)&lt;&gt;"-")*1),
    "No Change",
    "Change"))</f>
        <v>No Data</v>
      </c>
      <c r="R898" s="159"/>
      <c r="S898" s="111"/>
    </row>
    <row r="899" spans="1:19" x14ac:dyDescent="0.3">
      <c r="A899" t="s">
        <v>1804</v>
      </c>
      <c r="B899" t="s">
        <v>1145</v>
      </c>
      <c r="C899" s="160" t="str">
        <f>TRIM(CLEAN(TEXT(IFERROR(INDEX('Snakeden MR'!$B$4:$C$3028,MATCH($A899,'Snakeden MR'!$C$4:$C$3028,0),1),"-"),"@")))</f>
        <v>-</v>
      </c>
      <c r="D899" s="147" t="str">
        <f>TRIM(CLEAN(TEXT(IFERROR(INDEX('Snakeden MR'!$I$4:$J$3028,MATCH($A899,'Snakeden MR'!$J$4:$J$3028,0),1),"-"),"@")))</f>
        <v>-</v>
      </c>
      <c r="E899" s="147" t="str">
        <f>TRIM(CLEAN(TEXT(IFERROR(INDEX('Snakeden MR'!$P$4:$Q$3028,MATCH($A899,'Snakeden MR'!$Q$4:$Q$3028,0),1),"-"),"@")))</f>
        <v>-</v>
      </c>
      <c r="F899" s="147" t="str">
        <f>TRIM(CLEAN(TEXT(IFERROR(INDEX('Snakeden MR'!$W$4:$X$3028,MATCH($A899,'Snakeden MR'!$X$4:$X$3028,0),1),"-"),"@")))</f>
        <v>-</v>
      </c>
      <c r="G899" s="159" t="str">
        <f t="shared" si="28"/>
        <v>Not Found</v>
      </c>
      <c r="H899" t="str" cm="1">
        <f t="array" ref="H899">IF(SUMPRODUCT((TRIM(C899:F899)&lt;&gt;"-")*1)=0,
    "No Data",
    IF(COUNTIF(C899:F899,INDEX(_xlfn._xlws.FILTER(C899:F899,TRIM(C899:F899)&lt;&gt;"-"),1))=SUMPRODUCT((TRIM(C899:F899)&lt;&gt;"-")*1),
    "No Change",
    "Change"))</f>
        <v>No Data</v>
      </c>
      <c r="I899" s="159"/>
      <c r="J899"/>
      <c r="K899" s="163"/>
      <c r="L899" s="147" t="str">
        <f>TRIM(CLEAN(TEXT(IFERROR(INDEX('Glade MR'!$B$4:$C$3000,MATCH($A899,'Glade MR'!$C$4:$C$3000,0),1),"-"),"@")))</f>
        <v>-</v>
      </c>
      <c r="M899" s="147" t="str">
        <f>TRIM(CLEAN(TEXT(IFERROR(INDEX('Glade MR'!$I$4:$J$3000,MATCH($A899,'Glade MR'!$J$4:$J$3000,0),1),"-"),"@")))</f>
        <v>-</v>
      </c>
      <c r="N899" s="147" t="str">
        <f>TRIM(CLEAN(TEXT(IFERROR(INDEX('Glade MR'!$P$4:$Q$3000,MATCH($A899,'Glade MR'!$Q$4:$Q$3000,0),1),"-"),"@")))</f>
        <v>-</v>
      </c>
      <c r="O899" s="147" t="str">
        <f>TRIM(CLEAN(TEXT(IFERROR(INDEX('Glade MR'!$W$4:$X$3000,MATCH($A899,'Glade MR'!$X$4:$X$3000,0),1),"-"),"@")))</f>
        <v>-</v>
      </c>
      <c r="P899" s="159" t="str">
        <f t="shared" si="29"/>
        <v>Not Found</v>
      </c>
      <c r="Q899" t="str" cm="1">
        <f t="array" ref="Q899">IF(SUMPRODUCT((TRIM(L899:O899)&lt;&gt;"-")*1)=0,
    "No Data",
    IF(COUNTIF(L899:O899,INDEX(_xlfn._xlws.FILTER(L899:O899,TRIM(L899:O899)&lt;&gt;"-"),1))=SUMPRODUCT((TRIM(L899:O899)&lt;&gt;"-")*1),
    "No Change",
    "Change"))</f>
        <v>No Data</v>
      </c>
      <c r="R899" s="159"/>
      <c r="S899" s="111"/>
    </row>
    <row r="900" spans="1:19" x14ac:dyDescent="0.3">
      <c r="A900" t="s">
        <v>1805</v>
      </c>
      <c r="B900" t="s">
        <v>1145</v>
      </c>
      <c r="C900" s="160" t="str">
        <f>TRIM(CLEAN(TEXT(IFERROR(INDEX('Snakeden MR'!$B$4:$C$3028,MATCH($A900,'Snakeden MR'!$C$4:$C$3028,0),1),"-"),"@")))</f>
        <v>-</v>
      </c>
      <c r="D900" s="147" t="str">
        <f>TRIM(CLEAN(TEXT(IFERROR(INDEX('Snakeden MR'!$I$4:$J$3028,MATCH($A900,'Snakeden MR'!$J$4:$J$3028,0),1),"-"),"@")))</f>
        <v>-</v>
      </c>
      <c r="E900" s="147" t="str">
        <f>TRIM(CLEAN(TEXT(IFERROR(INDEX('Snakeden MR'!$P$4:$Q$3028,MATCH($A900,'Snakeden MR'!$Q$4:$Q$3028,0),1),"-"),"@")))</f>
        <v>-</v>
      </c>
      <c r="F900" s="147" t="str">
        <f>TRIM(CLEAN(TEXT(IFERROR(INDEX('Snakeden MR'!$W$4:$X$3028,MATCH($A900,'Snakeden MR'!$X$4:$X$3028,0),1),"-"),"@")))</f>
        <v>-</v>
      </c>
      <c r="G900" s="159" t="str">
        <f t="shared" si="28"/>
        <v>Not Found</v>
      </c>
      <c r="H900" t="str" cm="1">
        <f t="array" ref="H900">IF(SUMPRODUCT((TRIM(C900:F900)&lt;&gt;"-")*1)=0,
    "No Data",
    IF(COUNTIF(C900:F900,INDEX(_xlfn._xlws.FILTER(C900:F900,TRIM(C900:F900)&lt;&gt;"-"),1))=SUMPRODUCT((TRIM(C900:F900)&lt;&gt;"-")*1),
    "No Change",
    "Change"))</f>
        <v>No Data</v>
      </c>
      <c r="I900" s="159"/>
      <c r="J900"/>
      <c r="K900" s="163"/>
      <c r="L900" s="147" t="str">
        <f>TRIM(CLEAN(TEXT(IFERROR(INDEX('Glade MR'!$B$4:$C$3000,MATCH($A900,'Glade MR'!$C$4:$C$3000,0),1),"-"),"@")))</f>
        <v>-</v>
      </c>
      <c r="M900" s="147" t="str">
        <f>TRIM(CLEAN(TEXT(IFERROR(INDEX('Glade MR'!$I$4:$J$3000,MATCH($A900,'Glade MR'!$J$4:$J$3000,0),1),"-"),"@")))</f>
        <v>-</v>
      </c>
      <c r="N900" s="147" t="str">
        <f>TRIM(CLEAN(TEXT(IFERROR(INDEX('Glade MR'!$P$4:$Q$3000,MATCH($A900,'Glade MR'!$Q$4:$Q$3000,0),1),"-"),"@")))</f>
        <v>-</v>
      </c>
      <c r="O900" s="147" t="str">
        <f>TRIM(CLEAN(TEXT(IFERROR(INDEX('Glade MR'!$W$4:$X$3000,MATCH($A900,'Glade MR'!$X$4:$X$3000,0),1),"-"),"@")))</f>
        <v>-</v>
      </c>
      <c r="P900" s="159" t="str">
        <f t="shared" si="29"/>
        <v>Not Found</v>
      </c>
      <c r="Q900" t="str" cm="1">
        <f t="array" ref="Q900">IF(SUMPRODUCT((TRIM(L900:O900)&lt;&gt;"-")*1)=0,
    "No Data",
    IF(COUNTIF(L900:O900,INDEX(_xlfn._xlws.FILTER(L900:O900,TRIM(L900:O900)&lt;&gt;"-"),1))=SUMPRODUCT((TRIM(L900:O900)&lt;&gt;"-")*1),
    "No Change",
    "Change"))</f>
        <v>No Data</v>
      </c>
      <c r="R900" s="159"/>
      <c r="S900" s="111"/>
    </row>
    <row r="901" spans="1:19" x14ac:dyDescent="0.3">
      <c r="A901" t="s">
        <v>1806</v>
      </c>
      <c r="B901" t="s">
        <v>1145</v>
      </c>
      <c r="C901" s="160" t="str">
        <f>TRIM(CLEAN(TEXT(IFERROR(INDEX('Snakeden MR'!$B$4:$C$3028,MATCH($A901,'Snakeden MR'!$C$4:$C$3028,0),1),"-"),"@")))</f>
        <v>-</v>
      </c>
      <c r="D901" s="147" t="str">
        <f>TRIM(CLEAN(TEXT(IFERROR(INDEX('Snakeden MR'!$I$4:$J$3028,MATCH($A901,'Snakeden MR'!$J$4:$J$3028,0),1),"-"),"@")))</f>
        <v>-</v>
      </c>
      <c r="E901" s="147" t="str">
        <f>TRIM(CLEAN(TEXT(IFERROR(INDEX('Snakeden MR'!$P$4:$Q$3028,MATCH($A901,'Snakeden MR'!$Q$4:$Q$3028,0),1),"-"),"@")))</f>
        <v>-</v>
      </c>
      <c r="F901" s="147" t="str">
        <f>TRIM(CLEAN(TEXT(IFERROR(INDEX('Snakeden MR'!$W$4:$X$3028,MATCH($A901,'Snakeden MR'!$X$4:$X$3028,0),1),"-"),"@")))</f>
        <v>-</v>
      </c>
      <c r="G901" s="159" t="str">
        <f t="shared" si="28"/>
        <v>Not Found</v>
      </c>
      <c r="H901" t="str" cm="1">
        <f t="array" ref="H901">IF(SUMPRODUCT((TRIM(C901:F901)&lt;&gt;"-")*1)=0,
    "No Data",
    IF(COUNTIF(C901:F901,INDEX(_xlfn._xlws.FILTER(C901:F901,TRIM(C901:F901)&lt;&gt;"-"),1))=SUMPRODUCT((TRIM(C901:F901)&lt;&gt;"-")*1),
    "No Change",
    "Change"))</f>
        <v>No Data</v>
      </c>
      <c r="I901" s="159"/>
      <c r="J901"/>
      <c r="K901" s="163"/>
      <c r="L901" s="147" t="str">
        <f>TRIM(CLEAN(TEXT(IFERROR(INDEX('Glade MR'!$B$4:$C$3000,MATCH($A901,'Glade MR'!$C$4:$C$3000,0),1),"-"),"@")))</f>
        <v>-</v>
      </c>
      <c r="M901" s="147" t="str">
        <f>TRIM(CLEAN(TEXT(IFERROR(INDEX('Glade MR'!$I$4:$J$3000,MATCH($A901,'Glade MR'!$J$4:$J$3000,0),1),"-"),"@")))</f>
        <v>-</v>
      </c>
      <c r="N901" s="147" t="str">
        <f>TRIM(CLEAN(TEXT(IFERROR(INDEX('Glade MR'!$P$4:$Q$3000,MATCH($A901,'Glade MR'!$Q$4:$Q$3000,0),1),"-"),"@")))</f>
        <v>-</v>
      </c>
      <c r="O901" s="147" t="str">
        <f>TRIM(CLEAN(TEXT(IFERROR(INDEX('Glade MR'!$W$4:$X$3000,MATCH($A901,'Glade MR'!$X$4:$X$3000,0),1),"-"),"@")))</f>
        <v>-</v>
      </c>
      <c r="P901" s="159" t="str">
        <f t="shared" si="29"/>
        <v>Not Found</v>
      </c>
      <c r="Q901" t="str" cm="1">
        <f t="array" ref="Q901">IF(SUMPRODUCT((TRIM(L901:O901)&lt;&gt;"-")*1)=0,
    "No Data",
    IF(COUNTIF(L901:O901,INDEX(_xlfn._xlws.FILTER(L901:O901,TRIM(L901:O901)&lt;&gt;"-"),1))=SUMPRODUCT((TRIM(L901:O901)&lt;&gt;"-")*1),
    "No Change",
    "Change"))</f>
        <v>No Data</v>
      </c>
      <c r="R901" s="159"/>
      <c r="S901" s="111"/>
    </row>
    <row r="902" spans="1:19" x14ac:dyDescent="0.3">
      <c r="A902" t="s">
        <v>1807</v>
      </c>
      <c r="B902" t="s">
        <v>1145</v>
      </c>
      <c r="C902" s="160" t="str">
        <f>TRIM(CLEAN(TEXT(IFERROR(INDEX('Snakeden MR'!$B$4:$C$3028,MATCH($A902,'Snakeden MR'!$C$4:$C$3028,0),1),"-"),"@")))</f>
        <v>-</v>
      </c>
      <c r="D902" s="147" t="str">
        <f>TRIM(CLEAN(TEXT(IFERROR(INDEX('Snakeden MR'!$I$4:$J$3028,MATCH($A902,'Snakeden MR'!$J$4:$J$3028,0),1),"-"),"@")))</f>
        <v>-</v>
      </c>
      <c r="E902" s="147" t="str">
        <f>TRIM(CLEAN(TEXT(IFERROR(INDEX('Snakeden MR'!$P$4:$Q$3028,MATCH($A902,'Snakeden MR'!$Q$4:$Q$3028,0),1),"-"),"@")))</f>
        <v>-</v>
      </c>
      <c r="F902" s="147" t="str">
        <f>TRIM(CLEAN(TEXT(IFERROR(INDEX('Snakeden MR'!$W$4:$X$3028,MATCH($A902,'Snakeden MR'!$X$4:$X$3028,0),1),"-"),"@")))</f>
        <v>-</v>
      </c>
      <c r="G902" s="159" t="str">
        <f t="shared" si="28"/>
        <v>Not Found</v>
      </c>
      <c r="H902" t="str" cm="1">
        <f t="array" ref="H902">IF(SUMPRODUCT((TRIM(C902:F902)&lt;&gt;"-")*1)=0,
    "No Data",
    IF(COUNTIF(C902:F902,INDEX(_xlfn._xlws.FILTER(C902:F902,TRIM(C902:F902)&lt;&gt;"-"),1))=SUMPRODUCT((TRIM(C902:F902)&lt;&gt;"-")*1),
    "No Change",
    "Change"))</f>
        <v>No Data</v>
      </c>
      <c r="I902" s="159"/>
      <c r="J902"/>
      <c r="K902" s="163"/>
      <c r="L902" s="147" t="str">
        <f>TRIM(CLEAN(TEXT(IFERROR(INDEX('Glade MR'!$B$4:$C$3000,MATCH($A902,'Glade MR'!$C$4:$C$3000,0),1),"-"),"@")))</f>
        <v>-</v>
      </c>
      <c r="M902" s="147" t="str">
        <f>TRIM(CLEAN(TEXT(IFERROR(INDEX('Glade MR'!$I$4:$J$3000,MATCH($A902,'Glade MR'!$J$4:$J$3000,0),1),"-"),"@")))</f>
        <v>-</v>
      </c>
      <c r="N902" s="147" t="str">
        <f>TRIM(CLEAN(TEXT(IFERROR(INDEX('Glade MR'!$P$4:$Q$3000,MATCH($A902,'Glade MR'!$Q$4:$Q$3000,0),1),"-"),"@")))</f>
        <v>-</v>
      </c>
      <c r="O902" s="147" t="str">
        <f>TRIM(CLEAN(TEXT(IFERROR(INDEX('Glade MR'!$W$4:$X$3000,MATCH($A902,'Glade MR'!$X$4:$X$3000,0),1),"-"),"@")))</f>
        <v>-</v>
      </c>
      <c r="P902" s="159" t="str">
        <f t="shared" si="29"/>
        <v>Not Found</v>
      </c>
      <c r="Q902" t="str" cm="1">
        <f t="array" ref="Q902">IF(SUMPRODUCT((TRIM(L902:O902)&lt;&gt;"-")*1)=0,
    "No Data",
    IF(COUNTIF(L902:O902,INDEX(_xlfn._xlws.FILTER(L902:O902,TRIM(L902:O902)&lt;&gt;"-"),1))=SUMPRODUCT((TRIM(L902:O902)&lt;&gt;"-")*1),
    "No Change",
    "Change"))</f>
        <v>No Data</v>
      </c>
      <c r="R902" s="159"/>
      <c r="S902" s="111"/>
    </row>
    <row r="903" spans="1:19" x14ac:dyDescent="0.3">
      <c r="A903" t="s">
        <v>405</v>
      </c>
      <c r="B903" t="s">
        <v>1137</v>
      </c>
      <c r="C903" s="160" t="str">
        <f>TRIM(CLEAN(TEXT(IFERROR(INDEX('Snakeden MR'!$B$4:$C$3028,MATCH($A903,'Snakeden MR'!$C$4:$C$3028,0),1),"-"),"@")))</f>
        <v>-</v>
      </c>
      <c r="D903" s="147" t="str">
        <f>TRIM(CLEAN(TEXT(IFERROR(INDEX('Snakeden MR'!$I$4:$J$3028,MATCH($A903,'Snakeden MR'!$J$4:$J$3028,0),1),"-"),"@")))</f>
        <v>-</v>
      </c>
      <c r="E903" s="147" t="str">
        <f>TRIM(CLEAN(TEXT(IFERROR(INDEX('Snakeden MR'!$P$4:$Q$3028,MATCH($A903,'Snakeden MR'!$Q$4:$Q$3028,0),1),"-"),"@")))</f>
        <v>-</v>
      </c>
      <c r="F903" s="147" t="str">
        <f>TRIM(CLEAN(TEXT(IFERROR(INDEX('Snakeden MR'!$W$4:$X$3028,MATCH($A903,'Snakeden MR'!$X$4:$X$3028,0),1),"-"),"@")))</f>
        <v>-</v>
      </c>
      <c r="G903" s="159" t="str">
        <f t="shared" si="28"/>
        <v>Not Found</v>
      </c>
      <c r="H903" t="str" cm="1">
        <f t="array" ref="H903">IF(SUMPRODUCT((TRIM(C903:F903)&lt;&gt;"-")*1)=0,
    "No Data",
    IF(COUNTIF(C903:F903,INDEX(_xlfn._xlws.FILTER(C903:F903,TRIM(C903:F903)&lt;&gt;"-"),1))=SUMPRODUCT((TRIM(C903:F903)&lt;&gt;"-")*1),
    "No Change",
    "Change"))</f>
        <v>No Data</v>
      </c>
      <c r="I903" s="159"/>
      <c r="J903"/>
      <c r="K903" s="163"/>
      <c r="L903" s="147" t="str">
        <f>TRIM(CLEAN(TEXT(IFERROR(INDEX('Glade MR'!$B$4:$C$3000,MATCH($A903,'Glade MR'!$C$4:$C$3000,0),1),"-"),"@")))</f>
        <v>-</v>
      </c>
      <c r="M903" s="147" t="str">
        <f>TRIM(CLEAN(TEXT(IFERROR(INDEX('Glade MR'!$I$4:$J$3000,MATCH($A903,'Glade MR'!$J$4:$J$3000,0),1),"-"),"@")))</f>
        <v>-</v>
      </c>
      <c r="N903" s="147" t="str">
        <f>TRIM(CLEAN(TEXT(IFERROR(INDEX('Glade MR'!$P$4:$Q$3000,MATCH($A903,'Glade MR'!$Q$4:$Q$3000,0),1),"-"),"@")))</f>
        <v>-</v>
      </c>
      <c r="O903" s="147" t="str">
        <f>TRIM(CLEAN(TEXT(IFERROR(INDEX('Glade MR'!$W$4:$X$3000,MATCH($A903,'Glade MR'!$X$4:$X$3000,0),1),"-"),"@")))</f>
        <v>Pool 11</v>
      </c>
      <c r="P903" s="159" t="str">
        <f t="shared" si="29"/>
        <v>Found</v>
      </c>
      <c r="Q903" t="str" cm="1">
        <f t="array" ref="Q903">IF(SUMPRODUCT((TRIM(L903:O903)&lt;&gt;"-")*1)=0,
    "No Data",
    IF(COUNTIF(L903:O903,INDEX(_xlfn._xlws.FILTER(L903:O903,TRIM(L903:O903)&lt;&gt;"-"),1))=SUMPRODUCT((TRIM(L903:O903)&lt;&gt;"-")*1),
    "No Change",
    "Change"))</f>
        <v>No Change</v>
      </c>
      <c r="R903" s="159"/>
      <c r="S903" s="111"/>
    </row>
    <row r="904" spans="1:19" x14ac:dyDescent="0.3">
      <c r="A904" t="s">
        <v>1808</v>
      </c>
      <c r="B904" t="s">
        <v>1145</v>
      </c>
      <c r="C904" s="160" t="str">
        <f>TRIM(CLEAN(TEXT(IFERROR(INDEX('Snakeden MR'!$B$4:$C$3028,MATCH($A904,'Snakeden MR'!$C$4:$C$3028,0),1),"-"),"@")))</f>
        <v>-</v>
      </c>
      <c r="D904" s="147" t="str">
        <f>TRIM(CLEAN(TEXT(IFERROR(INDEX('Snakeden MR'!$I$4:$J$3028,MATCH($A904,'Snakeden MR'!$J$4:$J$3028,0),1),"-"),"@")))</f>
        <v>-</v>
      </c>
      <c r="E904" s="147" t="str">
        <f>TRIM(CLEAN(TEXT(IFERROR(INDEX('Snakeden MR'!$P$4:$Q$3028,MATCH($A904,'Snakeden MR'!$Q$4:$Q$3028,0),1),"-"),"@")))</f>
        <v>-</v>
      </c>
      <c r="F904" s="147" t="str">
        <f>TRIM(CLEAN(TEXT(IFERROR(INDEX('Snakeden MR'!$W$4:$X$3028,MATCH($A904,'Snakeden MR'!$X$4:$X$3028,0),1),"-"),"@")))</f>
        <v>-</v>
      </c>
      <c r="G904" s="159" t="str">
        <f t="shared" si="28"/>
        <v>Not Found</v>
      </c>
      <c r="H904" t="str" cm="1">
        <f t="array" ref="H904">IF(SUMPRODUCT((TRIM(C904:F904)&lt;&gt;"-")*1)=0,
    "No Data",
    IF(COUNTIF(C904:F904,INDEX(_xlfn._xlws.FILTER(C904:F904,TRIM(C904:F904)&lt;&gt;"-"),1))=SUMPRODUCT((TRIM(C904:F904)&lt;&gt;"-")*1),
    "No Change",
    "Change"))</f>
        <v>No Data</v>
      </c>
      <c r="I904" s="159"/>
      <c r="J904"/>
      <c r="K904" s="163"/>
      <c r="L904" s="147" t="str">
        <f>TRIM(CLEAN(TEXT(IFERROR(INDEX('Glade MR'!$B$4:$C$3000,MATCH($A904,'Glade MR'!$C$4:$C$3000,0),1),"-"),"@")))</f>
        <v>-</v>
      </c>
      <c r="M904" s="147" t="str">
        <f>TRIM(CLEAN(TEXT(IFERROR(INDEX('Glade MR'!$I$4:$J$3000,MATCH($A904,'Glade MR'!$J$4:$J$3000,0),1),"-"),"@")))</f>
        <v>-</v>
      </c>
      <c r="N904" s="147" t="str">
        <f>TRIM(CLEAN(TEXT(IFERROR(INDEX('Glade MR'!$P$4:$Q$3000,MATCH($A904,'Glade MR'!$Q$4:$Q$3000,0),1),"-"),"@")))</f>
        <v>-</v>
      </c>
      <c r="O904" s="147" t="str">
        <f>TRIM(CLEAN(TEXT(IFERROR(INDEX('Glade MR'!$W$4:$X$3000,MATCH($A904,'Glade MR'!$X$4:$X$3000,0),1),"-"),"@")))</f>
        <v>-</v>
      </c>
      <c r="P904" s="159" t="str">
        <f t="shared" si="29"/>
        <v>Not Found</v>
      </c>
      <c r="Q904" t="str" cm="1">
        <f t="array" ref="Q904">IF(SUMPRODUCT((TRIM(L904:O904)&lt;&gt;"-")*1)=0,
    "No Data",
    IF(COUNTIF(L904:O904,INDEX(_xlfn._xlws.FILTER(L904:O904,TRIM(L904:O904)&lt;&gt;"-"),1))=SUMPRODUCT((TRIM(L904:O904)&lt;&gt;"-")*1),
    "No Change",
    "Change"))</f>
        <v>No Data</v>
      </c>
      <c r="R904" s="159"/>
      <c r="S904" s="111"/>
    </row>
    <row r="905" spans="1:19" x14ac:dyDescent="0.3">
      <c r="A905" t="s">
        <v>688</v>
      </c>
      <c r="B905" t="s">
        <v>1145</v>
      </c>
      <c r="C905" s="160" t="str">
        <f>TRIM(CLEAN(TEXT(IFERROR(INDEX('Snakeden MR'!$B$4:$C$3028,MATCH($A905,'Snakeden MR'!$C$4:$C$3028,0),1),"-"),"@")))</f>
        <v>-</v>
      </c>
      <c r="D905" s="147" t="str">
        <f>TRIM(CLEAN(TEXT(IFERROR(INDEX('Snakeden MR'!$I$4:$J$3028,MATCH($A905,'Snakeden MR'!$J$4:$J$3028,0),1),"-"),"@")))</f>
        <v>-</v>
      </c>
      <c r="E905" s="147" t="str">
        <f>TRIM(CLEAN(TEXT(IFERROR(INDEX('Snakeden MR'!$P$4:$Q$3028,MATCH($A905,'Snakeden MR'!$Q$4:$Q$3028,0),1),"-"),"@")))</f>
        <v>-</v>
      </c>
      <c r="F905" s="147" t="str">
        <f>TRIM(CLEAN(TEXT(IFERROR(INDEX('Snakeden MR'!$W$4:$X$3028,MATCH($A905,'Snakeden MR'!$X$4:$X$3028,0),1),"-"),"@")))</f>
        <v>-</v>
      </c>
      <c r="G905" s="159" t="str">
        <f t="shared" si="28"/>
        <v>Not Found</v>
      </c>
      <c r="H905" t="str" cm="1">
        <f t="array" ref="H905">IF(SUMPRODUCT((TRIM(C905:F905)&lt;&gt;"-")*1)=0,
    "No Data",
    IF(COUNTIF(C905:F905,INDEX(_xlfn._xlws.FILTER(C905:F905,TRIM(C905:F905)&lt;&gt;"-"),1))=SUMPRODUCT((TRIM(C905:F905)&lt;&gt;"-")*1),
    "No Change",
    "Change"))</f>
        <v>No Data</v>
      </c>
      <c r="I905" s="159"/>
      <c r="J905"/>
      <c r="K905" s="163"/>
      <c r="L905" s="147" t="str">
        <f>TRIM(CLEAN(TEXT(IFERROR(INDEX('Glade MR'!$B$4:$C$3000,MATCH($A905,'Glade MR'!$C$4:$C$3000,0),1),"-"),"@")))</f>
        <v>Pool 2</v>
      </c>
      <c r="M905" s="147" t="str">
        <f>TRIM(CLEAN(TEXT(IFERROR(INDEX('Glade MR'!$I$4:$J$3000,MATCH($A905,'Glade MR'!$J$4:$J$3000,0),1),"-"),"@")))</f>
        <v>Pool 2</v>
      </c>
      <c r="N905" s="147" t="str">
        <f>TRIM(CLEAN(TEXT(IFERROR(INDEX('Glade MR'!$P$4:$Q$3000,MATCH($A905,'Glade MR'!$Q$4:$Q$3000,0),1),"-"),"@")))</f>
        <v>Pool 2</v>
      </c>
      <c r="O905" s="147" t="str">
        <f>TRIM(CLEAN(TEXT(IFERROR(INDEX('Glade MR'!$W$4:$X$3000,MATCH($A905,'Glade MR'!$X$4:$X$3000,0),1),"-"),"@")))</f>
        <v>Pool 2</v>
      </c>
      <c r="P905" s="159" t="str">
        <f t="shared" si="29"/>
        <v>Found</v>
      </c>
      <c r="Q905" t="str" cm="1">
        <f t="array" ref="Q905">IF(SUMPRODUCT((TRIM(L905:O905)&lt;&gt;"-")*1)=0,
    "No Data",
    IF(COUNTIF(L905:O905,INDEX(_xlfn._xlws.FILTER(L905:O905,TRIM(L905:O905)&lt;&gt;"-"),1))=SUMPRODUCT((TRIM(L905:O905)&lt;&gt;"-")*1),
    "No Change",
    "Change"))</f>
        <v>No Change</v>
      </c>
      <c r="R905" s="159"/>
      <c r="S905" s="111"/>
    </row>
    <row r="906" spans="1:19" x14ac:dyDescent="0.3">
      <c r="A906" t="s">
        <v>730</v>
      </c>
      <c r="B906" t="s">
        <v>1137</v>
      </c>
      <c r="C906" s="160" t="str">
        <f>TRIM(CLEAN(TEXT(IFERROR(INDEX('Snakeden MR'!$B$4:$C$3028,MATCH($A906,'Snakeden MR'!$C$4:$C$3028,0),1),"-"),"@")))</f>
        <v>-</v>
      </c>
      <c r="D906" s="147" t="str">
        <f>TRIM(CLEAN(TEXT(IFERROR(INDEX('Snakeden MR'!$I$4:$J$3028,MATCH($A906,'Snakeden MR'!$J$4:$J$3028,0),1),"-"),"@")))</f>
        <v>-</v>
      </c>
      <c r="E906" s="147" t="str">
        <f>TRIM(CLEAN(TEXT(IFERROR(INDEX('Snakeden MR'!$P$4:$Q$3028,MATCH($A906,'Snakeden MR'!$Q$4:$Q$3028,0),1),"-"),"@")))</f>
        <v>-</v>
      </c>
      <c r="F906" s="147" t="str">
        <f>TRIM(CLEAN(TEXT(IFERROR(INDEX('Snakeden MR'!$W$4:$X$3028,MATCH($A906,'Snakeden MR'!$X$4:$X$3028,0),1),"-"),"@")))</f>
        <v>-</v>
      </c>
      <c r="G906" s="159" t="str">
        <f t="shared" si="28"/>
        <v>Not Found</v>
      </c>
      <c r="H906" t="str" cm="1">
        <f t="array" ref="H906">IF(SUMPRODUCT((TRIM(C906:F906)&lt;&gt;"-")*1)=0,
    "No Data",
    IF(COUNTIF(C906:F906,INDEX(_xlfn._xlws.FILTER(C906:F906,TRIM(C906:F906)&lt;&gt;"-"),1))=SUMPRODUCT((TRIM(C906:F906)&lt;&gt;"-")*1),
    "No Change",
    "Change"))</f>
        <v>No Data</v>
      </c>
      <c r="I906" s="159"/>
      <c r="J906"/>
      <c r="K906" s="163"/>
      <c r="L906" s="147" t="str">
        <f>TRIM(CLEAN(TEXT(IFERROR(INDEX('Glade MR'!$B$4:$C$3000,MATCH($A906,'Glade MR'!$C$4:$C$3000,0),1),"-"),"@")))</f>
        <v>Pool 4</v>
      </c>
      <c r="M906" s="147" t="str">
        <f>TRIM(CLEAN(TEXT(IFERROR(INDEX('Glade MR'!$I$4:$J$3000,MATCH($A906,'Glade MR'!$J$4:$J$3000,0),1),"-"),"@")))</f>
        <v>-</v>
      </c>
      <c r="N906" s="147" t="str">
        <f>TRIM(CLEAN(TEXT(IFERROR(INDEX('Glade MR'!$P$4:$Q$3000,MATCH($A906,'Glade MR'!$Q$4:$Q$3000,0),1),"-"),"@")))</f>
        <v>-</v>
      </c>
      <c r="O906" s="147" t="str">
        <f>TRIM(CLEAN(TEXT(IFERROR(INDEX('Glade MR'!$W$4:$X$3000,MATCH($A906,'Glade MR'!$X$4:$X$3000,0),1),"-"),"@")))</f>
        <v>-</v>
      </c>
      <c r="P906" s="159" t="str">
        <f t="shared" si="29"/>
        <v>Found</v>
      </c>
      <c r="Q906" t="str" cm="1">
        <f t="array" ref="Q906">IF(SUMPRODUCT((TRIM(L906:O906)&lt;&gt;"-")*1)=0,
    "No Data",
    IF(COUNTIF(L906:O906,INDEX(_xlfn._xlws.FILTER(L906:O906,TRIM(L906:O906)&lt;&gt;"-"),1))=SUMPRODUCT((TRIM(L906:O906)&lt;&gt;"-")*1),
    "No Change",
    "Change"))</f>
        <v>No Change</v>
      </c>
      <c r="R906" s="159"/>
      <c r="S906" s="111"/>
    </row>
    <row r="907" spans="1:19" x14ac:dyDescent="0.3">
      <c r="A907" t="s">
        <v>1809</v>
      </c>
      <c r="B907" t="s">
        <v>1145</v>
      </c>
      <c r="C907" s="160" t="str">
        <f>TRIM(CLEAN(TEXT(IFERROR(INDEX('Snakeden MR'!$B$4:$C$3028,MATCH($A907,'Snakeden MR'!$C$4:$C$3028,0),1),"-"),"@")))</f>
        <v>-</v>
      </c>
      <c r="D907" s="147" t="str">
        <f>TRIM(CLEAN(TEXT(IFERROR(INDEX('Snakeden MR'!$I$4:$J$3028,MATCH($A907,'Snakeden MR'!$J$4:$J$3028,0),1),"-"),"@")))</f>
        <v>-</v>
      </c>
      <c r="E907" s="147" t="str">
        <f>TRIM(CLEAN(TEXT(IFERROR(INDEX('Snakeden MR'!$P$4:$Q$3028,MATCH($A907,'Snakeden MR'!$Q$4:$Q$3028,0),1),"-"),"@")))</f>
        <v>-</v>
      </c>
      <c r="F907" s="147" t="str">
        <f>TRIM(CLEAN(TEXT(IFERROR(INDEX('Snakeden MR'!$W$4:$X$3028,MATCH($A907,'Snakeden MR'!$X$4:$X$3028,0),1),"-"),"@")))</f>
        <v>-</v>
      </c>
      <c r="G907" s="159" t="str">
        <f t="shared" si="28"/>
        <v>Not Found</v>
      </c>
      <c r="H907" t="str" cm="1">
        <f t="array" ref="H907">IF(SUMPRODUCT((TRIM(C907:F907)&lt;&gt;"-")*1)=0,
    "No Data",
    IF(COUNTIF(C907:F907,INDEX(_xlfn._xlws.FILTER(C907:F907,TRIM(C907:F907)&lt;&gt;"-"),1))=SUMPRODUCT((TRIM(C907:F907)&lt;&gt;"-")*1),
    "No Change",
    "Change"))</f>
        <v>No Data</v>
      </c>
      <c r="I907" s="159"/>
      <c r="J907"/>
      <c r="K907" s="163"/>
      <c r="L907" s="147" t="str">
        <f>TRIM(CLEAN(TEXT(IFERROR(INDEX('Glade MR'!$B$4:$C$3000,MATCH($A907,'Glade MR'!$C$4:$C$3000,0),1),"-"),"@")))</f>
        <v>-</v>
      </c>
      <c r="M907" s="147" t="str">
        <f>TRIM(CLEAN(TEXT(IFERROR(INDEX('Glade MR'!$I$4:$J$3000,MATCH($A907,'Glade MR'!$J$4:$J$3000,0),1),"-"),"@")))</f>
        <v>-</v>
      </c>
      <c r="N907" s="147" t="str">
        <f>TRIM(CLEAN(TEXT(IFERROR(INDEX('Glade MR'!$P$4:$Q$3000,MATCH($A907,'Glade MR'!$Q$4:$Q$3000,0),1),"-"),"@")))</f>
        <v>-</v>
      </c>
      <c r="O907" s="147" t="str">
        <f>TRIM(CLEAN(TEXT(IFERROR(INDEX('Glade MR'!$W$4:$X$3000,MATCH($A907,'Glade MR'!$X$4:$X$3000,0),1),"-"),"@")))</f>
        <v>-</v>
      </c>
      <c r="P907" s="159" t="str">
        <f t="shared" si="29"/>
        <v>Not Found</v>
      </c>
      <c r="Q907" t="str" cm="1">
        <f t="array" ref="Q907">IF(SUMPRODUCT((TRIM(L907:O907)&lt;&gt;"-")*1)=0,
    "No Data",
    IF(COUNTIF(L907:O907,INDEX(_xlfn._xlws.FILTER(L907:O907,TRIM(L907:O907)&lt;&gt;"-"),1))=SUMPRODUCT((TRIM(L907:O907)&lt;&gt;"-")*1),
    "No Change",
    "Change"))</f>
        <v>No Data</v>
      </c>
      <c r="R907" s="159"/>
      <c r="S907" s="111"/>
    </row>
    <row r="908" spans="1:19" x14ac:dyDescent="0.3">
      <c r="A908" t="s">
        <v>1810</v>
      </c>
      <c r="B908" t="s">
        <v>1145</v>
      </c>
      <c r="C908" s="160" t="str">
        <f>TRIM(CLEAN(TEXT(IFERROR(INDEX('Snakeden MR'!$B$4:$C$3028,MATCH($A908,'Snakeden MR'!$C$4:$C$3028,0),1),"-"),"@")))</f>
        <v>-</v>
      </c>
      <c r="D908" s="147" t="str">
        <f>TRIM(CLEAN(TEXT(IFERROR(INDEX('Snakeden MR'!$I$4:$J$3028,MATCH($A908,'Snakeden MR'!$J$4:$J$3028,0),1),"-"),"@")))</f>
        <v>-</v>
      </c>
      <c r="E908" s="147" t="str">
        <f>TRIM(CLEAN(TEXT(IFERROR(INDEX('Snakeden MR'!$P$4:$Q$3028,MATCH($A908,'Snakeden MR'!$Q$4:$Q$3028,0),1),"-"),"@")))</f>
        <v>-</v>
      </c>
      <c r="F908" s="147" t="str">
        <f>TRIM(CLEAN(TEXT(IFERROR(INDEX('Snakeden MR'!$W$4:$X$3028,MATCH($A908,'Snakeden MR'!$X$4:$X$3028,0),1),"-"),"@")))</f>
        <v>-</v>
      </c>
      <c r="G908" s="159" t="str">
        <f t="shared" si="28"/>
        <v>Not Found</v>
      </c>
      <c r="H908" t="str" cm="1">
        <f t="array" ref="H908">IF(SUMPRODUCT((TRIM(C908:F908)&lt;&gt;"-")*1)=0,
    "No Data",
    IF(COUNTIF(C908:F908,INDEX(_xlfn._xlws.FILTER(C908:F908,TRIM(C908:F908)&lt;&gt;"-"),1))=SUMPRODUCT((TRIM(C908:F908)&lt;&gt;"-")*1),
    "No Change",
    "Change"))</f>
        <v>No Data</v>
      </c>
      <c r="I908" s="159"/>
      <c r="J908"/>
      <c r="K908" s="163"/>
      <c r="L908" s="147" t="str">
        <f>TRIM(CLEAN(TEXT(IFERROR(INDEX('Glade MR'!$B$4:$C$3000,MATCH($A908,'Glade MR'!$C$4:$C$3000,0),1),"-"),"@")))</f>
        <v>-</v>
      </c>
      <c r="M908" s="147" t="str">
        <f>TRIM(CLEAN(TEXT(IFERROR(INDEX('Glade MR'!$I$4:$J$3000,MATCH($A908,'Glade MR'!$J$4:$J$3000,0),1),"-"),"@")))</f>
        <v>-</v>
      </c>
      <c r="N908" s="147" t="str">
        <f>TRIM(CLEAN(TEXT(IFERROR(INDEX('Glade MR'!$P$4:$Q$3000,MATCH($A908,'Glade MR'!$Q$4:$Q$3000,0),1),"-"),"@")))</f>
        <v>-</v>
      </c>
      <c r="O908" s="147" t="str">
        <f>TRIM(CLEAN(TEXT(IFERROR(INDEX('Glade MR'!$W$4:$X$3000,MATCH($A908,'Glade MR'!$X$4:$X$3000,0),1),"-"),"@")))</f>
        <v>-</v>
      </c>
      <c r="P908" s="159" t="str">
        <f t="shared" si="29"/>
        <v>Not Found</v>
      </c>
      <c r="Q908" t="str" cm="1">
        <f t="array" ref="Q908">IF(SUMPRODUCT((TRIM(L908:O908)&lt;&gt;"-")*1)=0,
    "No Data",
    IF(COUNTIF(L908:O908,INDEX(_xlfn._xlws.FILTER(L908:O908,TRIM(L908:O908)&lt;&gt;"-"),1))=SUMPRODUCT((TRIM(L908:O908)&lt;&gt;"-")*1),
    "No Change",
    "Change"))</f>
        <v>No Data</v>
      </c>
      <c r="R908" s="159"/>
      <c r="S908" s="111"/>
    </row>
    <row r="909" spans="1:19" x14ac:dyDescent="0.3">
      <c r="A909" t="s">
        <v>564</v>
      </c>
      <c r="B909" t="s">
        <v>1137</v>
      </c>
      <c r="C909" s="160" t="str">
        <f>TRIM(CLEAN(TEXT(IFERROR(INDEX('Snakeden MR'!$B$4:$C$3028,MATCH($A909,'Snakeden MR'!$C$4:$C$3028,0),1),"-"),"@")))</f>
        <v>-</v>
      </c>
      <c r="D909" s="147" t="str">
        <f>TRIM(CLEAN(TEXT(IFERROR(INDEX('Snakeden MR'!$I$4:$J$3028,MATCH($A909,'Snakeden MR'!$J$4:$J$3028,0),1),"-"),"@")))</f>
        <v>-</v>
      </c>
      <c r="E909" s="147" t="str">
        <f>TRIM(CLEAN(TEXT(IFERROR(INDEX('Snakeden MR'!$P$4:$Q$3028,MATCH($A909,'Snakeden MR'!$Q$4:$Q$3028,0),1),"-"),"@")))</f>
        <v>-</v>
      </c>
      <c r="F909" s="147" t="str">
        <f>TRIM(CLEAN(TEXT(IFERROR(INDEX('Snakeden MR'!$W$4:$X$3028,MATCH($A909,'Snakeden MR'!$X$4:$X$3028,0),1),"-"),"@")))</f>
        <v>-</v>
      </c>
      <c r="G909" s="159" t="str">
        <f t="shared" si="28"/>
        <v>Not Found</v>
      </c>
      <c r="H909" t="str" cm="1">
        <f t="array" ref="H909">IF(SUMPRODUCT((TRIM(C909:F909)&lt;&gt;"-")*1)=0,
    "No Data",
    IF(COUNTIF(C909:F909,INDEX(_xlfn._xlws.FILTER(C909:F909,TRIM(C909:F909)&lt;&gt;"-"),1))=SUMPRODUCT((TRIM(C909:F909)&lt;&gt;"-")*1),
    "No Change",
    "Change"))</f>
        <v>No Data</v>
      </c>
      <c r="I909" s="159"/>
      <c r="J909"/>
      <c r="K909" s="163"/>
      <c r="L909" s="147" t="str">
        <f>TRIM(CLEAN(TEXT(IFERROR(INDEX('Glade MR'!$B$4:$C$3000,MATCH($A909,'Glade MR'!$C$4:$C$3000,0),1),"-"),"@")))</f>
        <v>-</v>
      </c>
      <c r="M909" s="147" t="str">
        <f>TRIM(CLEAN(TEXT(IFERROR(INDEX('Glade MR'!$I$4:$J$3000,MATCH($A909,'Glade MR'!$J$4:$J$3000,0),1),"-"),"@")))</f>
        <v>-</v>
      </c>
      <c r="N909" s="147" t="str">
        <f>TRIM(CLEAN(TEXT(IFERROR(INDEX('Glade MR'!$P$4:$Q$3000,MATCH($A909,'Glade MR'!$Q$4:$Q$3000,0),1),"-"),"@")))</f>
        <v>Pool 8</v>
      </c>
      <c r="O909" s="147" t="str">
        <f>TRIM(CLEAN(TEXT(IFERROR(INDEX('Glade MR'!$W$4:$X$3000,MATCH($A909,'Glade MR'!$X$4:$X$3000,0),1),"-"),"@")))</f>
        <v>Pool 8</v>
      </c>
      <c r="P909" s="159" t="str">
        <f t="shared" si="29"/>
        <v>Found</v>
      </c>
      <c r="Q909" t="str" cm="1">
        <f t="array" ref="Q909">IF(SUMPRODUCT((TRIM(L909:O909)&lt;&gt;"-")*1)=0,
    "No Data",
    IF(COUNTIF(L909:O909,INDEX(_xlfn._xlws.FILTER(L909:O909,TRIM(L909:O909)&lt;&gt;"-"),1))=SUMPRODUCT((TRIM(L909:O909)&lt;&gt;"-")*1),
    "No Change",
    "Change"))</f>
        <v>No Change</v>
      </c>
      <c r="R909" s="159"/>
      <c r="S909" s="111"/>
    </row>
    <row r="910" spans="1:19" x14ac:dyDescent="0.3">
      <c r="A910" t="s">
        <v>1811</v>
      </c>
      <c r="B910" t="s">
        <v>1145</v>
      </c>
      <c r="C910" s="160" t="str">
        <f>TRIM(CLEAN(TEXT(IFERROR(INDEX('Snakeden MR'!$B$4:$C$3028,MATCH($A910,'Snakeden MR'!$C$4:$C$3028,0),1),"-"),"@")))</f>
        <v>-</v>
      </c>
      <c r="D910" s="147" t="str">
        <f>TRIM(CLEAN(TEXT(IFERROR(INDEX('Snakeden MR'!$I$4:$J$3028,MATCH($A910,'Snakeden MR'!$J$4:$J$3028,0),1),"-"),"@")))</f>
        <v>-</v>
      </c>
      <c r="E910" s="147" t="str">
        <f>TRIM(CLEAN(TEXT(IFERROR(INDEX('Snakeden MR'!$P$4:$Q$3028,MATCH($A910,'Snakeden MR'!$Q$4:$Q$3028,0),1),"-"),"@")))</f>
        <v>-</v>
      </c>
      <c r="F910" s="147" t="str">
        <f>TRIM(CLEAN(TEXT(IFERROR(INDEX('Snakeden MR'!$W$4:$X$3028,MATCH($A910,'Snakeden MR'!$X$4:$X$3028,0),1),"-"),"@")))</f>
        <v>-</v>
      </c>
      <c r="G910" s="159" t="str">
        <f t="shared" si="28"/>
        <v>Not Found</v>
      </c>
      <c r="H910" t="str" cm="1">
        <f t="array" ref="H910">IF(SUMPRODUCT((TRIM(C910:F910)&lt;&gt;"-")*1)=0,
    "No Data",
    IF(COUNTIF(C910:F910,INDEX(_xlfn._xlws.FILTER(C910:F910,TRIM(C910:F910)&lt;&gt;"-"),1))=SUMPRODUCT((TRIM(C910:F910)&lt;&gt;"-")*1),
    "No Change",
    "Change"))</f>
        <v>No Data</v>
      </c>
      <c r="I910" s="159"/>
      <c r="J910"/>
      <c r="K910" s="163"/>
      <c r="L910" s="147" t="str">
        <f>TRIM(CLEAN(TEXT(IFERROR(INDEX('Glade MR'!$B$4:$C$3000,MATCH($A910,'Glade MR'!$C$4:$C$3000,0),1),"-"),"@")))</f>
        <v>-</v>
      </c>
      <c r="M910" s="147" t="str">
        <f>TRIM(CLEAN(TEXT(IFERROR(INDEX('Glade MR'!$I$4:$J$3000,MATCH($A910,'Glade MR'!$J$4:$J$3000,0),1),"-"),"@")))</f>
        <v>-</v>
      </c>
      <c r="N910" s="147" t="str">
        <f>TRIM(CLEAN(TEXT(IFERROR(INDEX('Glade MR'!$P$4:$Q$3000,MATCH($A910,'Glade MR'!$Q$4:$Q$3000,0),1),"-"),"@")))</f>
        <v>-</v>
      </c>
      <c r="O910" s="147" t="str">
        <f>TRIM(CLEAN(TEXT(IFERROR(INDEX('Glade MR'!$W$4:$X$3000,MATCH($A910,'Glade MR'!$X$4:$X$3000,0),1),"-"),"@")))</f>
        <v>-</v>
      </c>
      <c r="P910" s="159" t="str">
        <f t="shared" si="29"/>
        <v>Not Found</v>
      </c>
      <c r="Q910" t="str" cm="1">
        <f t="array" ref="Q910">IF(SUMPRODUCT((TRIM(L910:O910)&lt;&gt;"-")*1)=0,
    "No Data",
    IF(COUNTIF(L910:O910,INDEX(_xlfn._xlws.FILTER(L910:O910,TRIM(L910:O910)&lt;&gt;"-"),1))=SUMPRODUCT((TRIM(L910:O910)&lt;&gt;"-")*1),
    "No Change",
    "Change"))</f>
        <v>No Data</v>
      </c>
      <c r="R910" s="159"/>
      <c r="S910" s="111"/>
    </row>
    <row r="911" spans="1:19" x14ac:dyDescent="0.3">
      <c r="A911" t="s">
        <v>1812</v>
      </c>
      <c r="B911" t="s">
        <v>1145</v>
      </c>
      <c r="C911" s="160" t="str">
        <f>TRIM(CLEAN(TEXT(IFERROR(INDEX('Snakeden MR'!$B$4:$C$3028,MATCH($A911,'Snakeden MR'!$C$4:$C$3028,0),1),"-"),"@")))</f>
        <v>-</v>
      </c>
      <c r="D911" s="147" t="str">
        <f>TRIM(CLEAN(TEXT(IFERROR(INDEX('Snakeden MR'!$I$4:$J$3028,MATCH($A911,'Snakeden MR'!$J$4:$J$3028,0),1),"-"),"@")))</f>
        <v>-</v>
      </c>
      <c r="E911" s="147" t="str">
        <f>TRIM(CLEAN(TEXT(IFERROR(INDEX('Snakeden MR'!$P$4:$Q$3028,MATCH($A911,'Snakeden MR'!$Q$4:$Q$3028,0),1),"-"),"@")))</f>
        <v>-</v>
      </c>
      <c r="F911" s="147" t="str">
        <f>TRIM(CLEAN(TEXT(IFERROR(INDEX('Snakeden MR'!$W$4:$X$3028,MATCH($A911,'Snakeden MR'!$X$4:$X$3028,0),1),"-"),"@")))</f>
        <v>-</v>
      </c>
      <c r="G911" s="159" t="str">
        <f t="shared" si="28"/>
        <v>Not Found</v>
      </c>
      <c r="H911" t="str" cm="1">
        <f t="array" ref="H911">IF(SUMPRODUCT((TRIM(C911:F911)&lt;&gt;"-")*1)=0,
    "No Data",
    IF(COUNTIF(C911:F911,INDEX(_xlfn._xlws.FILTER(C911:F911,TRIM(C911:F911)&lt;&gt;"-"),1))=SUMPRODUCT((TRIM(C911:F911)&lt;&gt;"-")*1),
    "No Change",
    "Change"))</f>
        <v>No Data</v>
      </c>
      <c r="I911" s="159"/>
      <c r="J911"/>
      <c r="K911" s="163"/>
      <c r="L911" s="147" t="str">
        <f>TRIM(CLEAN(TEXT(IFERROR(INDEX('Glade MR'!$B$4:$C$3000,MATCH($A911,'Glade MR'!$C$4:$C$3000,0),1),"-"),"@")))</f>
        <v>-</v>
      </c>
      <c r="M911" s="147" t="str">
        <f>TRIM(CLEAN(TEXT(IFERROR(INDEX('Glade MR'!$I$4:$J$3000,MATCH($A911,'Glade MR'!$J$4:$J$3000,0),1),"-"),"@")))</f>
        <v>-</v>
      </c>
      <c r="N911" s="147" t="str">
        <f>TRIM(CLEAN(TEXT(IFERROR(INDEX('Glade MR'!$P$4:$Q$3000,MATCH($A911,'Glade MR'!$Q$4:$Q$3000,0),1),"-"),"@")))</f>
        <v>-</v>
      </c>
      <c r="O911" s="147" t="str">
        <f>TRIM(CLEAN(TEXT(IFERROR(INDEX('Glade MR'!$W$4:$X$3000,MATCH($A911,'Glade MR'!$X$4:$X$3000,0),1),"-"),"@")))</f>
        <v>-</v>
      </c>
      <c r="P911" s="159" t="str">
        <f t="shared" si="29"/>
        <v>Not Found</v>
      </c>
      <c r="Q911" t="str" cm="1">
        <f t="array" ref="Q911">IF(SUMPRODUCT((TRIM(L911:O911)&lt;&gt;"-")*1)=0,
    "No Data",
    IF(COUNTIF(L911:O911,INDEX(_xlfn._xlws.FILTER(L911:O911,TRIM(L911:O911)&lt;&gt;"-"),1))=SUMPRODUCT((TRIM(L911:O911)&lt;&gt;"-")*1),
    "No Change",
    "Change"))</f>
        <v>No Data</v>
      </c>
      <c r="R911" s="159"/>
      <c r="S911" s="111"/>
    </row>
    <row r="912" spans="1:19" x14ac:dyDescent="0.3">
      <c r="A912" t="s">
        <v>450</v>
      </c>
      <c r="B912" t="s">
        <v>1137</v>
      </c>
      <c r="C912" s="160" t="str">
        <f>TRIM(CLEAN(TEXT(IFERROR(INDEX('Snakeden MR'!$B$4:$C$3028,MATCH($A912,'Snakeden MR'!$C$4:$C$3028,0),1),"-"),"@")))</f>
        <v>-</v>
      </c>
      <c r="D912" s="147" t="str">
        <f>TRIM(CLEAN(TEXT(IFERROR(INDEX('Snakeden MR'!$I$4:$J$3028,MATCH($A912,'Snakeden MR'!$J$4:$J$3028,0),1),"-"),"@")))</f>
        <v>-</v>
      </c>
      <c r="E912" s="147" t="str">
        <f>TRIM(CLEAN(TEXT(IFERROR(INDEX('Snakeden MR'!$P$4:$Q$3028,MATCH($A912,'Snakeden MR'!$Q$4:$Q$3028,0),1),"-"),"@")))</f>
        <v>-</v>
      </c>
      <c r="F912" s="147" t="str">
        <f>TRIM(CLEAN(TEXT(IFERROR(INDEX('Snakeden MR'!$W$4:$X$3028,MATCH($A912,'Snakeden MR'!$X$4:$X$3028,0),1),"-"),"@")))</f>
        <v>-</v>
      </c>
      <c r="G912" s="159" t="str">
        <f t="shared" si="28"/>
        <v>Not Found</v>
      </c>
      <c r="H912" t="str" cm="1">
        <f t="array" ref="H912">IF(SUMPRODUCT((TRIM(C912:F912)&lt;&gt;"-")*1)=0,
    "No Data",
    IF(COUNTIF(C912:F912,INDEX(_xlfn._xlws.FILTER(C912:F912,TRIM(C912:F912)&lt;&gt;"-"),1))=SUMPRODUCT((TRIM(C912:F912)&lt;&gt;"-")*1),
    "No Change",
    "Change"))</f>
        <v>No Data</v>
      </c>
      <c r="I912" s="159"/>
      <c r="J912"/>
      <c r="K912" s="163"/>
      <c r="L912" s="147" t="str">
        <f>TRIM(CLEAN(TEXT(IFERROR(INDEX('Glade MR'!$B$4:$C$3000,MATCH($A912,'Glade MR'!$C$4:$C$3000,0),1),"-"),"@")))</f>
        <v>Pool 9</v>
      </c>
      <c r="M912" s="147" t="str">
        <f>TRIM(CLEAN(TEXT(IFERROR(INDEX('Glade MR'!$I$4:$J$3000,MATCH($A912,'Glade MR'!$J$4:$J$3000,0),1),"-"),"@")))</f>
        <v>Pool 9</v>
      </c>
      <c r="N912" s="147" t="str">
        <f>TRIM(CLEAN(TEXT(IFERROR(INDEX('Glade MR'!$P$4:$Q$3000,MATCH($A912,'Glade MR'!$Q$4:$Q$3000,0),1),"-"),"@")))</f>
        <v>Pool 9</v>
      </c>
      <c r="O912" s="147" t="str">
        <f>TRIM(CLEAN(TEXT(IFERROR(INDEX('Glade MR'!$W$4:$X$3000,MATCH($A912,'Glade MR'!$X$4:$X$3000,0),1),"-"),"@")))</f>
        <v>-</v>
      </c>
      <c r="P912" s="159" t="str">
        <f t="shared" si="29"/>
        <v>Found</v>
      </c>
      <c r="Q912" t="str" cm="1">
        <f t="array" ref="Q912">IF(SUMPRODUCT((TRIM(L912:O912)&lt;&gt;"-")*1)=0,
    "No Data",
    IF(COUNTIF(L912:O912,INDEX(_xlfn._xlws.FILTER(L912:O912,TRIM(L912:O912)&lt;&gt;"-"),1))=SUMPRODUCT((TRIM(L912:O912)&lt;&gt;"-")*1),
    "No Change",
    "Change"))</f>
        <v>No Change</v>
      </c>
      <c r="R912" s="159"/>
      <c r="S912" s="111"/>
    </row>
    <row r="913" spans="1:19" x14ac:dyDescent="0.3">
      <c r="A913" t="s">
        <v>365</v>
      </c>
      <c r="B913" t="s">
        <v>1137</v>
      </c>
      <c r="C913" s="160" t="str">
        <f>TRIM(CLEAN(TEXT(IFERROR(INDEX('Snakeden MR'!$B$4:$C$3028,MATCH($A913,'Snakeden MR'!$C$4:$C$3028,0),1),"-"),"@")))</f>
        <v>-</v>
      </c>
      <c r="D913" s="147" t="str">
        <f>TRIM(CLEAN(TEXT(IFERROR(INDEX('Snakeden MR'!$I$4:$J$3028,MATCH($A913,'Snakeden MR'!$J$4:$J$3028,0),1),"-"),"@")))</f>
        <v>-</v>
      </c>
      <c r="E913" s="147" t="str">
        <f>TRIM(CLEAN(TEXT(IFERROR(INDEX('Snakeden MR'!$P$4:$Q$3028,MATCH($A913,'Snakeden MR'!$Q$4:$Q$3028,0),1),"-"),"@")))</f>
        <v>-</v>
      </c>
      <c r="F913" s="147" t="str">
        <f>TRIM(CLEAN(TEXT(IFERROR(INDEX('Snakeden MR'!$W$4:$X$3028,MATCH($A913,'Snakeden MR'!$X$4:$X$3028,0),1),"-"),"@")))</f>
        <v>-</v>
      </c>
      <c r="G913" s="159" t="str">
        <f t="shared" si="28"/>
        <v>Not Found</v>
      </c>
      <c r="H913" t="str" cm="1">
        <f t="array" ref="H913">IF(SUMPRODUCT((TRIM(C913:F913)&lt;&gt;"-")*1)=0,
    "No Data",
    IF(COUNTIF(C913:F913,INDEX(_xlfn._xlws.FILTER(C913:F913,TRIM(C913:F913)&lt;&gt;"-"),1))=SUMPRODUCT((TRIM(C913:F913)&lt;&gt;"-")*1),
    "No Change",
    "Change"))</f>
        <v>No Data</v>
      </c>
      <c r="I913" s="159"/>
      <c r="J913"/>
      <c r="K913" s="163"/>
      <c r="L913" s="147" t="str">
        <f>TRIM(CLEAN(TEXT(IFERROR(INDEX('Glade MR'!$B$4:$C$3000,MATCH($A913,'Glade MR'!$C$4:$C$3000,0),1),"-"),"@")))</f>
        <v>Pool 11</v>
      </c>
      <c r="M913" s="147" t="str">
        <f>TRIM(CLEAN(TEXT(IFERROR(INDEX('Glade MR'!$I$4:$J$3000,MATCH($A913,'Glade MR'!$J$4:$J$3000,0),1),"-"),"@")))</f>
        <v>Pool 11</v>
      </c>
      <c r="N913" s="147" t="str">
        <f>TRIM(CLEAN(TEXT(IFERROR(INDEX('Glade MR'!$P$4:$Q$3000,MATCH($A913,'Glade MR'!$Q$4:$Q$3000,0),1),"-"),"@")))</f>
        <v>-</v>
      </c>
      <c r="O913" s="147" t="str">
        <f>TRIM(CLEAN(TEXT(IFERROR(INDEX('Glade MR'!$W$4:$X$3000,MATCH($A913,'Glade MR'!$X$4:$X$3000,0),1),"-"),"@")))</f>
        <v>Pool 11</v>
      </c>
      <c r="P913" s="159" t="str">
        <f t="shared" si="29"/>
        <v>Found</v>
      </c>
      <c r="Q913" t="str" cm="1">
        <f t="array" ref="Q913">IF(SUMPRODUCT((TRIM(L913:O913)&lt;&gt;"-")*1)=0,
    "No Data",
    IF(COUNTIF(L913:O913,INDEX(_xlfn._xlws.FILTER(L913:O913,TRIM(L913:O913)&lt;&gt;"-"),1))=SUMPRODUCT((TRIM(L913:O913)&lt;&gt;"-")*1),
    "No Change",
    "Change"))</f>
        <v>No Change</v>
      </c>
      <c r="R913" s="159"/>
      <c r="S913" s="111"/>
    </row>
    <row r="914" spans="1:19" x14ac:dyDescent="0.3">
      <c r="A914" t="s">
        <v>978</v>
      </c>
      <c r="B914" t="s">
        <v>1137</v>
      </c>
      <c r="C914" s="160" t="str">
        <f>TRIM(CLEAN(TEXT(IFERROR(INDEX('Snakeden MR'!$B$4:$C$3028,MATCH($A914,'Snakeden MR'!$C$4:$C$3028,0),1),"-"),"@")))</f>
        <v>-</v>
      </c>
      <c r="D914" s="147" t="str">
        <f>TRIM(CLEAN(TEXT(IFERROR(INDEX('Snakeden MR'!$I$4:$J$3028,MATCH($A914,'Snakeden MR'!$J$4:$J$3028,0),1),"-"),"@")))</f>
        <v>-</v>
      </c>
      <c r="E914" s="147" t="str">
        <f>TRIM(CLEAN(TEXT(IFERROR(INDEX('Snakeden MR'!$P$4:$Q$3028,MATCH($A914,'Snakeden MR'!$Q$4:$Q$3028,0),1),"-"),"@")))</f>
        <v>-</v>
      </c>
      <c r="F914" s="147" t="str">
        <f>TRIM(CLEAN(TEXT(IFERROR(INDEX('Snakeden MR'!$W$4:$X$3028,MATCH($A914,'Snakeden MR'!$X$4:$X$3028,0),1),"-"),"@")))</f>
        <v>-</v>
      </c>
      <c r="G914" s="159" t="str">
        <f t="shared" si="28"/>
        <v>Not Found</v>
      </c>
      <c r="H914" t="str" cm="1">
        <f t="array" ref="H914">IF(SUMPRODUCT((TRIM(C914:F914)&lt;&gt;"-")*1)=0,
    "No Data",
    IF(COUNTIF(C914:F914,INDEX(_xlfn._xlws.FILTER(C914:F914,TRIM(C914:F914)&lt;&gt;"-"),1))=SUMPRODUCT((TRIM(C914:F914)&lt;&gt;"-")*1),
    "No Change",
    "Change"))</f>
        <v>No Data</v>
      </c>
      <c r="I914" s="159"/>
      <c r="J914"/>
      <c r="K914" s="163"/>
      <c r="L914" s="147" t="str">
        <f>TRIM(CLEAN(TEXT(IFERROR(INDEX('Glade MR'!$B$4:$C$3000,MATCH($A914,'Glade MR'!$C$4:$C$3000,0),1),"-"),"@")))</f>
        <v>-</v>
      </c>
      <c r="M914" s="147" t="str">
        <f>TRIM(CLEAN(TEXT(IFERROR(INDEX('Glade MR'!$I$4:$J$3000,MATCH($A914,'Glade MR'!$J$4:$J$3000,0),1),"-"),"@")))</f>
        <v>Pool 10</v>
      </c>
      <c r="N914" s="147" t="str">
        <f>TRIM(CLEAN(TEXT(IFERROR(INDEX('Glade MR'!$P$4:$Q$3000,MATCH($A914,'Glade MR'!$Q$4:$Q$3000,0),1),"-"),"@")))</f>
        <v>-</v>
      </c>
      <c r="O914" s="147" t="str">
        <f>TRIM(CLEAN(TEXT(IFERROR(INDEX('Glade MR'!$W$4:$X$3000,MATCH($A914,'Glade MR'!$X$4:$X$3000,0),1),"-"),"@")))</f>
        <v>-</v>
      </c>
      <c r="P914" s="159" t="str">
        <f t="shared" si="29"/>
        <v>Found</v>
      </c>
      <c r="Q914" t="str" cm="1">
        <f t="array" ref="Q914">IF(SUMPRODUCT((TRIM(L914:O914)&lt;&gt;"-")*1)=0,
    "No Data",
    IF(COUNTIF(L914:O914,INDEX(_xlfn._xlws.FILTER(L914:O914,TRIM(L914:O914)&lt;&gt;"-"),1))=SUMPRODUCT((TRIM(L914:O914)&lt;&gt;"-")*1),
    "No Change",
    "Change"))</f>
        <v>No Change</v>
      </c>
      <c r="R914" s="159"/>
      <c r="S914" s="111"/>
    </row>
    <row r="915" spans="1:19" x14ac:dyDescent="0.3">
      <c r="A915" t="s">
        <v>1813</v>
      </c>
      <c r="B915" t="s">
        <v>1145</v>
      </c>
      <c r="C915" s="160" t="str">
        <f>TRIM(CLEAN(TEXT(IFERROR(INDEX('Snakeden MR'!$B$4:$C$3028,MATCH($A915,'Snakeden MR'!$C$4:$C$3028,0),1),"-"),"@")))</f>
        <v>-</v>
      </c>
      <c r="D915" s="147" t="str">
        <f>TRIM(CLEAN(TEXT(IFERROR(INDEX('Snakeden MR'!$I$4:$J$3028,MATCH($A915,'Snakeden MR'!$J$4:$J$3028,0),1),"-"),"@")))</f>
        <v>-</v>
      </c>
      <c r="E915" s="147" t="str">
        <f>TRIM(CLEAN(TEXT(IFERROR(INDEX('Snakeden MR'!$P$4:$Q$3028,MATCH($A915,'Snakeden MR'!$Q$4:$Q$3028,0),1),"-"),"@")))</f>
        <v>-</v>
      </c>
      <c r="F915" s="147" t="str">
        <f>TRIM(CLEAN(TEXT(IFERROR(INDEX('Snakeden MR'!$W$4:$X$3028,MATCH($A915,'Snakeden MR'!$X$4:$X$3028,0),1),"-"),"@")))</f>
        <v>-</v>
      </c>
      <c r="G915" s="159" t="str">
        <f t="shared" si="28"/>
        <v>Not Found</v>
      </c>
      <c r="H915" t="str" cm="1">
        <f t="array" ref="H915">IF(SUMPRODUCT((TRIM(C915:F915)&lt;&gt;"-")*1)=0,
    "No Data",
    IF(COUNTIF(C915:F915,INDEX(_xlfn._xlws.FILTER(C915:F915,TRIM(C915:F915)&lt;&gt;"-"),1))=SUMPRODUCT((TRIM(C915:F915)&lt;&gt;"-")*1),
    "No Change",
    "Change"))</f>
        <v>No Data</v>
      </c>
      <c r="I915" s="159"/>
      <c r="J915"/>
      <c r="K915" s="163"/>
      <c r="L915" s="147" t="str">
        <f>TRIM(CLEAN(TEXT(IFERROR(INDEX('Glade MR'!$B$4:$C$3000,MATCH($A915,'Glade MR'!$C$4:$C$3000,0),1),"-"),"@")))</f>
        <v>-</v>
      </c>
      <c r="M915" s="147" t="str">
        <f>TRIM(CLEAN(TEXT(IFERROR(INDEX('Glade MR'!$I$4:$J$3000,MATCH($A915,'Glade MR'!$J$4:$J$3000,0),1),"-"),"@")))</f>
        <v>-</v>
      </c>
      <c r="N915" s="147" t="str">
        <f>TRIM(CLEAN(TEXT(IFERROR(INDEX('Glade MR'!$P$4:$Q$3000,MATCH($A915,'Glade MR'!$Q$4:$Q$3000,0),1),"-"),"@")))</f>
        <v>-</v>
      </c>
      <c r="O915" s="147" t="str">
        <f>TRIM(CLEAN(TEXT(IFERROR(INDEX('Glade MR'!$W$4:$X$3000,MATCH($A915,'Glade MR'!$X$4:$X$3000,0),1),"-"),"@")))</f>
        <v>-</v>
      </c>
      <c r="P915" s="159" t="str">
        <f t="shared" si="29"/>
        <v>Not Found</v>
      </c>
      <c r="Q915" t="str" cm="1">
        <f t="array" ref="Q915">IF(SUMPRODUCT((TRIM(L915:O915)&lt;&gt;"-")*1)=0,
    "No Data",
    IF(COUNTIF(L915:O915,INDEX(_xlfn._xlws.FILTER(L915:O915,TRIM(L915:O915)&lt;&gt;"-"),1))=SUMPRODUCT((TRIM(L915:O915)&lt;&gt;"-")*1),
    "No Change",
    "Change"))</f>
        <v>No Data</v>
      </c>
      <c r="R915" s="159"/>
      <c r="S915" s="111"/>
    </row>
    <row r="916" spans="1:19" x14ac:dyDescent="0.3">
      <c r="A916" t="s">
        <v>1814</v>
      </c>
      <c r="B916" t="s">
        <v>1137</v>
      </c>
      <c r="C916" s="160" t="str">
        <f>TRIM(CLEAN(TEXT(IFERROR(INDEX('Snakeden MR'!$B$4:$C$3028,MATCH($A916,'Snakeden MR'!$C$4:$C$3028,0),1),"-"),"@")))</f>
        <v>-</v>
      </c>
      <c r="D916" s="147" t="str">
        <f>TRIM(CLEAN(TEXT(IFERROR(INDEX('Snakeden MR'!$I$4:$J$3028,MATCH($A916,'Snakeden MR'!$J$4:$J$3028,0),1),"-"),"@")))</f>
        <v>-</v>
      </c>
      <c r="E916" s="147" t="str">
        <f>TRIM(CLEAN(TEXT(IFERROR(INDEX('Snakeden MR'!$P$4:$Q$3028,MATCH($A916,'Snakeden MR'!$Q$4:$Q$3028,0),1),"-"),"@")))</f>
        <v>-</v>
      </c>
      <c r="F916" s="147" t="str">
        <f>TRIM(CLEAN(TEXT(IFERROR(INDEX('Snakeden MR'!$W$4:$X$3028,MATCH($A916,'Snakeden MR'!$X$4:$X$3028,0),1),"-"),"@")))</f>
        <v>-</v>
      </c>
      <c r="G916" s="159" t="str">
        <f t="shared" si="28"/>
        <v>Not Found</v>
      </c>
      <c r="H916" t="str" cm="1">
        <f t="array" ref="H916">IF(SUMPRODUCT((TRIM(C916:F916)&lt;&gt;"-")*1)=0,
    "No Data",
    IF(COUNTIF(C916:F916,INDEX(_xlfn._xlws.FILTER(C916:F916,TRIM(C916:F916)&lt;&gt;"-"),1))=SUMPRODUCT((TRIM(C916:F916)&lt;&gt;"-")*1),
    "No Change",
    "Change"))</f>
        <v>No Data</v>
      </c>
      <c r="I916" s="159"/>
      <c r="J916"/>
      <c r="K916" s="163"/>
      <c r="L916" s="147" t="str">
        <f>TRIM(CLEAN(TEXT(IFERROR(INDEX('Glade MR'!$B$4:$C$3000,MATCH($A916,'Glade MR'!$C$4:$C$3000,0),1),"-"),"@")))</f>
        <v>-</v>
      </c>
      <c r="M916" s="147" t="str">
        <f>TRIM(CLEAN(TEXT(IFERROR(INDEX('Glade MR'!$I$4:$J$3000,MATCH($A916,'Glade MR'!$J$4:$J$3000,0),1),"-"),"@")))</f>
        <v>-</v>
      </c>
      <c r="N916" s="147" t="str">
        <f>TRIM(CLEAN(TEXT(IFERROR(INDEX('Glade MR'!$P$4:$Q$3000,MATCH($A916,'Glade MR'!$Q$4:$Q$3000,0),1),"-"),"@")))</f>
        <v>-</v>
      </c>
      <c r="O916" s="147" t="str">
        <f>TRIM(CLEAN(TEXT(IFERROR(INDEX('Glade MR'!$W$4:$X$3000,MATCH($A916,'Glade MR'!$X$4:$X$3000,0),1),"-"),"@")))</f>
        <v>-</v>
      </c>
      <c r="P916" s="159" t="str">
        <f t="shared" si="29"/>
        <v>Not Found</v>
      </c>
      <c r="Q916" t="str" cm="1">
        <f t="array" ref="Q916">IF(SUMPRODUCT((TRIM(L916:O916)&lt;&gt;"-")*1)=0,
    "No Data",
    IF(COUNTIF(L916:O916,INDEX(_xlfn._xlws.FILTER(L916:O916,TRIM(L916:O916)&lt;&gt;"-"),1))=SUMPRODUCT((TRIM(L916:O916)&lt;&gt;"-")*1),
    "No Change",
    "Change"))</f>
        <v>No Data</v>
      </c>
      <c r="R916" s="159"/>
      <c r="S916" s="111"/>
    </row>
    <row r="917" spans="1:19" x14ac:dyDescent="0.3">
      <c r="A917" t="s">
        <v>990</v>
      </c>
      <c r="B917" t="s">
        <v>1137</v>
      </c>
      <c r="C917" s="160" t="str">
        <f>TRIM(CLEAN(TEXT(IFERROR(INDEX('Snakeden MR'!$B$4:$C$3028,MATCH($A917,'Snakeden MR'!$C$4:$C$3028,0),1),"-"),"@")))</f>
        <v>-</v>
      </c>
      <c r="D917" s="147" t="str">
        <f>TRIM(CLEAN(TEXT(IFERROR(INDEX('Snakeden MR'!$I$4:$J$3028,MATCH($A917,'Snakeden MR'!$J$4:$J$3028,0),1),"-"),"@")))</f>
        <v>-</v>
      </c>
      <c r="E917" s="147" t="str">
        <f>TRIM(CLEAN(TEXT(IFERROR(INDEX('Snakeden MR'!$P$4:$Q$3028,MATCH($A917,'Snakeden MR'!$Q$4:$Q$3028,0),1),"-"),"@")))</f>
        <v>-</v>
      </c>
      <c r="F917" s="147" t="str">
        <f>TRIM(CLEAN(TEXT(IFERROR(INDEX('Snakeden MR'!$W$4:$X$3028,MATCH($A917,'Snakeden MR'!$X$4:$X$3028,0),1),"-"),"@")))</f>
        <v>-</v>
      </c>
      <c r="G917" s="159" t="str">
        <f t="shared" si="28"/>
        <v>Not Found</v>
      </c>
      <c r="H917" t="str" cm="1">
        <f t="array" ref="H917">IF(SUMPRODUCT((TRIM(C917:F917)&lt;&gt;"-")*1)=0,
    "No Data",
    IF(COUNTIF(C917:F917,INDEX(_xlfn._xlws.FILTER(C917:F917,TRIM(C917:F917)&lt;&gt;"-"),1))=SUMPRODUCT((TRIM(C917:F917)&lt;&gt;"-")*1),
    "No Change",
    "Change"))</f>
        <v>No Data</v>
      </c>
      <c r="I917" s="159"/>
      <c r="J917"/>
      <c r="K917" s="163"/>
      <c r="L917" s="147" t="str">
        <f>TRIM(CLEAN(TEXT(IFERROR(INDEX('Glade MR'!$B$4:$C$3000,MATCH($A917,'Glade MR'!$C$4:$C$3000,0),1),"-"),"@")))</f>
        <v>Pool 4</v>
      </c>
      <c r="M917" s="147" t="str">
        <f>TRIM(CLEAN(TEXT(IFERROR(INDEX('Glade MR'!$I$4:$J$3000,MATCH($A917,'Glade MR'!$J$4:$J$3000,0),1),"-"),"@")))</f>
        <v>-</v>
      </c>
      <c r="N917" s="147" t="str">
        <f>TRIM(CLEAN(TEXT(IFERROR(INDEX('Glade MR'!$P$4:$Q$3000,MATCH($A917,'Glade MR'!$Q$4:$Q$3000,0),1),"-"),"@")))</f>
        <v>-</v>
      </c>
      <c r="O917" s="147" t="str">
        <f>TRIM(CLEAN(TEXT(IFERROR(INDEX('Glade MR'!$W$4:$X$3000,MATCH($A917,'Glade MR'!$X$4:$X$3000,0),1),"-"),"@")))</f>
        <v>-</v>
      </c>
      <c r="P917" s="159" t="str">
        <f t="shared" si="29"/>
        <v>Found</v>
      </c>
      <c r="Q917" t="str" cm="1">
        <f t="array" ref="Q917">IF(SUMPRODUCT((TRIM(L917:O917)&lt;&gt;"-")*1)=0,
    "No Data",
    IF(COUNTIF(L917:O917,INDEX(_xlfn._xlws.FILTER(L917:O917,TRIM(L917:O917)&lt;&gt;"-"),1))=SUMPRODUCT((TRIM(L917:O917)&lt;&gt;"-")*1),
    "No Change",
    "Change"))</f>
        <v>No Change</v>
      </c>
      <c r="R917" s="159"/>
      <c r="S917" s="111"/>
    </row>
    <row r="918" spans="1:19" x14ac:dyDescent="0.3">
      <c r="A918" t="s">
        <v>1815</v>
      </c>
      <c r="B918" t="s">
        <v>1145</v>
      </c>
      <c r="C918" s="160" t="str">
        <f>TRIM(CLEAN(TEXT(IFERROR(INDEX('Snakeden MR'!$B$4:$C$3028,MATCH($A918,'Snakeden MR'!$C$4:$C$3028,0),1),"-"),"@")))</f>
        <v>-</v>
      </c>
      <c r="D918" s="147" t="str">
        <f>TRIM(CLEAN(TEXT(IFERROR(INDEX('Snakeden MR'!$I$4:$J$3028,MATCH($A918,'Snakeden MR'!$J$4:$J$3028,0),1),"-"),"@")))</f>
        <v>-</v>
      </c>
      <c r="E918" s="147" t="str">
        <f>TRIM(CLEAN(TEXT(IFERROR(INDEX('Snakeden MR'!$P$4:$Q$3028,MATCH($A918,'Snakeden MR'!$Q$4:$Q$3028,0),1),"-"),"@")))</f>
        <v>-</v>
      </c>
      <c r="F918" s="147" t="str">
        <f>TRIM(CLEAN(TEXT(IFERROR(INDEX('Snakeden MR'!$W$4:$X$3028,MATCH($A918,'Snakeden MR'!$X$4:$X$3028,0),1),"-"),"@")))</f>
        <v>-</v>
      </c>
      <c r="G918" s="159" t="str">
        <f t="shared" si="28"/>
        <v>Not Found</v>
      </c>
      <c r="H918" t="str" cm="1">
        <f t="array" ref="H918">IF(SUMPRODUCT((TRIM(C918:F918)&lt;&gt;"-")*1)=0,
    "No Data",
    IF(COUNTIF(C918:F918,INDEX(_xlfn._xlws.FILTER(C918:F918,TRIM(C918:F918)&lt;&gt;"-"),1))=SUMPRODUCT((TRIM(C918:F918)&lt;&gt;"-")*1),
    "No Change",
    "Change"))</f>
        <v>No Data</v>
      </c>
      <c r="I918" s="159"/>
      <c r="J918"/>
      <c r="K918" s="163"/>
      <c r="L918" s="147" t="str">
        <f>TRIM(CLEAN(TEXT(IFERROR(INDEX('Glade MR'!$B$4:$C$3000,MATCH($A918,'Glade MR'!$C$4:$C$3000,0),1),"-"),"@")))</f>
        <v>-</v>
      </c>
      <c r="M918" s="147" t="str">
        <f>TRIM(CLEAN(TEXT(IFERROR(INDEX('Glade MR'!$I$4:$J$3000,MATCH($A918,'Glade MR'!$J$4:$J$3000,0),1),"-"),"@")))</f>
        <v>-</v>
      </c>
      <c r="N918" s="147" t="str">
        <f>TRIM(CLEAN(TEXT(IFERROR(INDEX('Glade MR'!$P$4:$Q$3000,MATCH($A918,'Glade MR'!$Q$4:$Q$3000,0),1),"-"),"@")))</f>
        <v>-</v>
      </c>
      <c r="O918" s="147" t="str">
        <f>TRIM(CLEAN(TEXT(IFERROR(INDEX('Glade MR'!$W$4:$X$3000,MATCH($A918,'Glade MR'!$X$4:$X$3000,0),1),"-"),"@")))</f>
        <v>-</v>
      </c>
      <c r="P918" s="159" t="str">
        <f t="shared" si="29"/>
        <v>Not Found</v>
      </c>
      <c r="Q918" t="str" cm="1">
        <f t="array" ref="Q918">IF(SUMPRODUCT((TRIM(L918:O918)&lt;&gt;"-")*1)=0,
    "No Data",
    IF(COUNTIF(L918:O918,INDEX(_xlfn._xlws.FILTER(L918:O918,TRIM(L918:O918)&lt;&gt;"-"),1))=SUMPRODUCT((TRIM(L918:O918)&lt;&gt;"-")*1),
    "No Change",
    "Change"))</f>
        <v>No Data</v>
      </c>
      <c r="R918" s="159"/>
      <c r="S918" s="111"/>
    </row>
    <row r="919" spans="1:19" x14ac:dyDescent="0.3">
      <c r="A919" t="s">
        <v>743</v>
      </c>
      <c r="B919" t="s">
        <v>1137</v>
      </c>
      <c r="C919" s="160" t="str">
        <f>TRIM(CLEAN(TEXT(IFERROR(INDEX('Snakeden MR'!$B$4:$C$3028,MATCH($A919,'Snakeden MR'!$C$4:$C$3028,0),1),"-"),"@")))</f>
        <v>-</v>
      </c>
      <c r="D919" s="147" t="str">
        <f>TRIM(CLEAN(TEXT(IFERROR(INDEX('Snakeden MR'!$I$4:$J$3028,MATCH($A919,'Snakeden MR'!$J$4:$J$3028,0),1),"-"),"@")))</f>
        <v>-</v>
      </c>
      <c r="E919" s="147" t="str">
        <f>TRIM(CLEAN(TEXT(IFERROR(INDEX('Snakeden MR'!$P$4:$Q$3028,MATCH($A919,'Snakeden MR'!$Q$4:$Q$3028,0),1),"-"),"@")))</f>
        <v>-</v>
      </c>
      <c r="F919" s="147" t="str">
        <f>TRIM(CLEAN(TEXT(IFERROR(INDEX('Snakeden MR'!$W$4:$X$3028,MATCH($A919,'Snakeden MR'!$X$4:$X$3028,0),1),"-"),"@")))</f>
        <v>-</v>
      </c>
      <c r="G919" s="159" t="str">
        <f t="shared" si="28"/>
        <v>Not Found</v>
      </c>
      <c r="H919" t="str" cm="1">
        <f t="array" ref="H919">IF(SUMPRODUCT((TRIM(C919:F919)&lt;&gt;"-")*1)=0,
    "No Data",
    IF(COUNTIF(C919:F919,INDEX(_xlfn._xlws.FILTER(C919:F919,TRIM(C919:F919)&lt;&gt;"-"),1))=SUMPRODUCT((TRIM(C919:F919)&lt;&gt;"-")*1),
    "No Change",
    "Change"))</f>
        <v>No Data</v>
      </c>
      <c r="I919" s="159"/>
      <c r="J919"/>
      <c r="K919" s="163"/>
      <c r="L919" s="147" t="str">
        <f>TRIM(CLEAN(TEXT(IFERROR(INDEX('Glade MR'!$B$4:$C$3000,MATCH($A919,'Glade MR'!$C$4:$C$3000,0),1),"-"),"@")))</f>
        <v>-</v>
      </c>
      <c r="M919" s="147" t="str">
        <f>TRIM(CLEAN(TEXT(IFERROR(INDEX('Glade MR'!$I$4:$J$3000,MATCH($A919,'Glade MR'!$J$4:$J$3000,0),1),"-"),"@")))</f>
        <v>Pool 4</v>
      </c>
      <c r="N919" s="147" t="str">
        <f>TRIM(CLEAN(TEXT(IFERROR(INDEX('Glade MR'!$P$4:$Q$3000,MATCH($A919,'Glade MR'!$Q$4:$Q$3000,0),1),"-"),"@")))</f>
        <v>Pool 4</v>
      </c>
      <c r="O919" s="147" t="str">
        <f>TRIM(CLEAN(TEXT(IFERROR(INDEX('Glade MR'!$W$4:$X$3000,MATCH($A919,'Glade MR'!$X$4:$X$3000,0),1),"-"),"@")))</f>
        <v>-</v>
      </c>
      <c r="P919" s="159" t="str">
        <f t="shared" si="29"/>
        <v>Found</v>
      </c>
      <c r="Q919" t="str" cm="1">
        <f t="array" ref="Q919">IF(SUMPRODUCT((TRIM(L919:O919)&lt;&gt;"-")*1)=0,
    "No Data",
    IF(COUNTIF(L919:O919,INDEX(_xlfn._xlws.FILTER(L919:O919,TRIM(L919:O919)&lt;&gt;"-"),1))=SUMPRODUCT((TRIM(L919:O919)&lt;&gt;"-")*1),
    "No Change",
    "Change"))</f>
        <v>No Change</v>
      </c>
      <c r="R919" s="159"/>
      <c r="S919" s="111"/>
    </row>
    <row r="920" spans="1:19" x14ac:dyDescent="0.3">
      <c r="A920" t="s">
        <v>218</v>
      </c>
      <c r="B920" t="s">
        <v>1145</v>
      </c>
      <c r="C920" s="160" t="str">
        <f>TRIM(CLEAN(TEXT(IFERROR(INDEX('Snakeden MR'!$B$4:$C$3028,MATCH($A920,'Snakeden MR'!$C$4:$C$3028,0),1),"-"),"@")))</f>
        <v>Pool 4</v>
      </c>
      <c r="D920" s="147" t="str">
        <f>TRIM(CLEAN(TEXT(IFERROR(INDEX('Snakeden MR'!$I$4:$J$3028,MATCH($A920,'Snakeden MR'!$J$4:$J$3028,0),1),"-"),"@")))</f>
        <v>-</v>
      </c>
      <c r="E920" s="147" t="str">
        <f>TRIM(CLEAN(TEXT(IFERROR(INDEX('Snakeden MR'!$P$4:$Q$3028,MATCH($A920,'Snakeden MR'!$Q$4:$Q$3028,0),1),"-"),"@")))</f>
        <v>-</v>
      </c>
      <c r="F920" s="147" t="str">
        <f>TRIM(CLEAN(TEXT(IFERROR(INDEX('Snakeden MR'!$W$4:$X$3028,MATCH($A920,'Snakeden MR'!$X$4:$X$3028,0),1),"-"),"@")))</f>
        <v>Pool 2</v>
      </c>
      <c r="G920" s="159" t="str">
        <f t="shared" si="28"/>
        <v>Found</v>
      </c>
      <c r="H920" t="str" cm="1">
        <f t="array" ref="H920">IF(SUMPRODUCT((TRIM(C920:F920)&lt;&gt;"-")*1)=0,
    "No Data",
    IF(COUNTIF(C920:F920,INDEX(_xlfn._xlws.FILTER(C920:F920,TRIM(C920:F920)&lt;&gt;"-"),1))=SUMPRODUCT((TRIM(C920:F920)&lt;&gt;"-")*1),
    "No Change",
    "Change"))</f>
        <v>Change</v>
      </c>
      <c r="I920" s="159"/>
      <c r="J920"/>
      <c r="K920" s="163"/>
      <c r="L920" s="147" t="str">
        <f>TRIM(CLEAN(TEXT(IFERROR(INDEX('Glade MR'!$B$4:$C$3000,MATCH($A920,'Glade MR'!$C$4:$C$3000,0),1),"-"),"@")))</f>
        <v>-</v>
      </c>
      <c r="M920" s="147" t="str">
        <f>TRIM(CLEAN(TEXT(IFERROR(INDEX('Glade MR'!$I$4:$J$3000,MATCH($A920,'Glade MR'!$J$4:$J$3000,0),1),"-"),"@")))</f>
        <v>-</v>
      </c>
      <c r="N920" s="147" t="str">
        <f>TRIM(CLEAN(TEXT(IFERROR(INDEX('Glade MR'!$P$4:$Q$3000,MATCH($A920,'Glade MR'!$Q$4:$Q$3000,0),1),"-"),"@")))</f>
        <v>-</v>
      </c>
      <c r="O920" s="147" t="str">
        <f>TRIM(CLEAN(TEXT(IFERROR(INDEX('Glade MR'!$W$4:$X$3000,MATCH($A920,'Glade MR'!$X$4:$X$3000,0),1),"-"),"@")))</f>
        <v>-</v>
      </c>
      <c r="P920" s="159" t="str">
        <f t="shared" si="29"/>
        <v>Not Found</v>
      </c>
      <c r="Q920" t="str" cm="1">
        <f t="array" ref="Q920">IF(SUMPRODUCT((TRIM(L920:O920)&lt;&gt;"-")*1)=0,
    "No Data",
    IF(COUNTIF(L920:O920,INDEX(_xlfn._xlws.FILTER(L920:O920,TRIM(L920:O920)&lt;&gt;"-"),1))=SUMPRODUCT((TRIM(L920:O920)&lt;&gt;"-")*1),
    "No Change",
    "Change"))</f>
        <v>No Data</v>
      </c>
      <c r="R920" s="159"/>
      <c r="S920" s="111"/>
    </row>
    <row r="921" spans="1:19" x14ac:dyDescent="0.3">
      <c r="A921" t="s">
        <v>792</v>
      </c>
      <c r="B921" t="s">
        <v>1137</v>
      </c>
      <c r="C921" s="160" t="str">
        <f>TRIM(CLEAN(TEXT(IFERROR(INDEX('Snakeden MR'!$B$4:$C$3028,MATCH($A921,'Snakeden MR'!$C$4:$C$3028,0),1),"-"),"@")))</f>
        <v>-</v>
      </c>
      <c r="D921" s="147" t="str">
        <f>TRIM(CLEAN(TEXT(IFERROR(INDEX('Snakeden MR'!$I$4:$J$3028,MATCH($A921,'Snakeden MR'!$J$4:$J$3028,0),1),"-"),"@")))</f>
        <v>-</v>
      </c>
      <c r="E921" s="147" t="str">
        <f>TRIM(CLEAN(TEXT(IFERROR(INDEX('Snakeden MR'!$P$4:$Q$3028,MATCH($A921,'Snakeden MR'!$Q$4:$Q$3028,0),1),"-"),"@")))</f>
        <v>-</v>
      </c>
      <c r="F921" s="147" t="str">
        <f>TRIM(CLEAN(TEXT(IFERROR(INDEX('Snakeden MR'!$W$4:$X$3028,MATCH($A921,'Snakeden MR'!$X$4:$X$3028,0),1),"-"),"@")))</f>
        <v>-</v>
      </c>
      <c r="G921" s="159" t="str">
        <f t="shared" si="28"/>
        <v>Not Found</v>
      </c>
      <c r="H921" t="str" cm="1">
        <f t="array" ref="H921">IF(SUMPRODUCT((TRIM(C921:F921)&lt;&gt;"-")*1)=0,
    "No Data",
    IF(COUNTIF(C921:F921,INDEX(_xlfn._xlws.FILTER(C921:F921,TRIM(C921:F921)&lt;&gt;"-"),1))=SUMPRODUCT((TRIM(C921:F921)&lt;&gt;"-")*1),
    "No Change",
    "Change"))</f>
        <v>No Data</v>
      </c>
      <c r="I921" s="159"/>
      <c r="J921"/>
      <c r="K921" s="163"/>
      <c r="L921" s="147" t="str">
        <f>TRIM(CLEAN(TEXT(IFERROR(INDEX('Glade MR'!$B$4:$C$3000,MATCH($A921,'Glade MR'!$C$4:$C$3000,0),1),"-"),"@")))</f>
        <v>Pool 3</v>
      </c>
      <c r="M921" s="147" t="str">
        <f>TRIM(CLEAN(TEXT(IFERROR(INDEX('Glade MR'!$I$4:$J$3000,MATCH($A921,'Glade MR'!$J$4:$J$3000,0),1),"-"),"@")))</f>
        <v>-</v>
      </c>
      <c r="N921" s="147" t="str">
        <f>TRIM(CLEAN(TEXT(IFERROR(INDEX('Glade MR'!$P$4:$Q$3000,MATCH($A921,'Glade MR'!$Q$4:$Q$3000,0),1),"-"),"@")))</f>
        <v>-</v>
      </c>
      <c r="O921" s="147" t="str">
        <f>TRIM(CLEAN(TEXT(IFERROR(INDEX('Glade MR'!$W$4:$X$3000,MATCH($A921,'Glade MR'!$X$4:$X$3000,0),1),"-"),"@")))</f>
        <v>-</v>
      </c>
      <c r="P921" s="159" t="str">
        <f t="shared" si="29"/>
        <v>Found</v>
      </c>
      <c r="Q921" t="str" cm="1">
        <f t="array" ref="Q921">IF(SUMPRODUCT((TRIM(L921:O921)&lt;&gt;"-")*1)=0,
    "No Data",
    IF(COUNTIF(L921:O921,INDEX(_xlfn._xlws.FILTER(L921:O921,TRIM(L921:O921)&lt;&gt;"-"),1))=SUMPRODUCT((TRIM(L921:O921)&lt;&gt;"-")*1),
    "No Change",
    "Change"))</f>
        <v>No Change</v>
      </c>
      <c r="R921" s="159"/>
      <c r="S921" s="111"/>
    </row>
    <row r="922" spans="1:19" x14ac:dyDescent="0.3">
      <c r="A922" t="s">
        <v>698</v>
      </c>
      <c r="B922" t="s">
        <v>1137</v>
      </c>
      <c r="C922" s="160" t="str">
        <f>TRIM(CLEAN(TEXT(IFERROR(INDEX('Snakeden MR'!$B$4:$C$3028,MATCH($A922,'Snakeden MR'!$C$4:$C$3028,0),1),"-"),"@")))</f>
        <v>-</v>
      </c>
      <c r="D922" s="147" t="str">
        <f>TRIM(CLEAN(TEXT(IFERROR(INDEX('Snakeden MR'!$I$4:$J$3028,MATCH($A922,'Snakeden MR'!$J$4:$J$3028,0),1),"-"),"@")))</f>
        <v>-</v>
      </c>
      <c r="E922" s="147" t="str">
        <f>TRIM(CLEAN(TEXT(IFERROR(INDEX('Snakeden MR'!$P$4:$Q$3028,MATCH($A922,'Snakeden MR'!$Q$4:$Q$3028,0),1),"-"),"@")))</f>
        <v>-</v>
      </c>
      <c r="F922" s="147" t="str">
        <f>TRIM(CLEAN(TEXT(IFERROR(INDEX('Snakeden MR'!$W$4:$X$3028,MATCH($A922,'Snakeden MR'!$X$4:$X$3028,0),1),"-"),"@")))</f>
        <v>-</v>
      </c>
      <c r="G922" s="159" t="str">
        <f t="shared" si="28"/>
        <v>Not Found</v>
      </c>
      <c r="H922" t="str" cm="1">
        <f t="array" ref="H922">IF(SUMPRODUCT((TRIM(C922:F922)&lt;&gt;"-")*1)=0,
    "No Data",
    IF(COUNTIF(C922:F922,INDEX(_xlfn._xlws.FILTER(C922:F922,TRIM(C922:F922)&lt;&gt;"-"),1))=SUMPRODUCT((TRIM(C922:F922)&lt;&gt;"-")*1),
    "No Change",
    "Change"))</f>
        <v>No Data</v>
      </c>
      <c r="I922" s="159"/>
      <c r="J922"/>
      <c r="K922" s="163"/>
      <c r="L922" s="147" t="str">
        <f>TRIM(CLEAN(TEXT(IFERROR(INDEX('Glade MR'!$B$4:$C$3000,MATCH($A922,'Glade MR'!$C$4:$C$3000,0),1),"-"),"@")))</f>
        <v>Pool 4</v>
      </c>
      <c r="M922" s="147" t="str">
        <f>TRIM(CLEAN(TEXT(IFERROR(INDEX('Glade MR'!$I$4:$J$3000,MATCH($A922,'Glade MR'!$J$4:$J$3000,0),1),"-"),"@")))</f>
        <v>Pool 5</v>
      </c>
      <c r="N922" s="147" t="str">
        <f>TRIM(CLEAN(TEXT(IFERROR(INDEX('Glade MR'!$P$4:$Q$3000,MATCH($A922,'Glade MR'!$Q$4:$Q$3000,0),1),"-"),"@")))</f>
        <v>Pool 5</v>
      </c>
      <c r="O922" s="147" t="str">
        <f>TRIM(CLEAN(TEXT(IFERROR(INDEX('Glade MR'!$W$4:$X$3000,MATCH($A922,'Glade MR'!$X$4:$X$3000,0),1),"-"),"@")))</f>
        <v>Pool 5</v>
      </c>
      <c r="P922" s="159" t="str">
        <f t="shared" si="29"/>
        <v>Found</v>
      </c>
      <c r="Q922" t="str" cm="1">
        <f t="array" ref="Q922">IF(SUMPRODUCT((TRIM(L922:O922)&lt;&gt;"-")*1)=0,
    "No Data",
    IF(COUNTIF(L922:O922,INDEX(_xlfn._xlws.FILTER(L922:O922,TRIM(L922:O922)&lt;&gt;"-"),1))=SUMPRODUCT((TRIM(L922:O922)&lt;&gt;"-")*1),
    "No Change",
    "Change"))</f>
        <v>Change</v>
      </c>
      <c r="R922" s="159"/>
      <c r="S922" s="111"/>
    </row>
    <row r="923" spans="1:19" x14ac:dyDescent="0.3">
      <c r="A923" t="s">
        <v>1816</v>
      </c>
      <c r="B923" t="s">
        <v>1145</v>
      </c>
      <c r="C923" s="160" t="str">
        <f>TRIM(CLEAN(TEXT(IFERROR(INDEX('Snakeden MR'!$B$4:$C$3028,MATCH($A923,'Snakeden MR'!$C$4:$C$3028,0),1),"-"),"@")))</f>
        <v>-</v>
      </c>
      <c r="D923" s="147" t="str">
        <f>TRIM(CLEAN(TEXT(IFERROR(INDEX('Snakeden MR'!$I$4:$J$3028,MATCH($A923,'Snakeden MR'!$J$4:$J$3028,0),1),"-"),"@")))</f>
        <v>-</v>
      </c>
      <c r="E923" s="147" t="str">
        <f>TRIM(CLEAN(TEXT(IFERROR(INDEX('Snakeden MR'!$P$4:$Q$3028,MATCH($A923,'Snakeden MR'!$Q$4:$Q$3028,0),1),"-"),"@")))</f>
        <v>-</v>
      </c>
      <c r="F923" s="147" t="str">
        <f>TRIM(CLEAN(TEXT(IFERROR(INDEX('Snakeden MR'!$W$4:$X$3028,MATCH($A923,'Snakeden MR'!$X$4:$X$3028,0),1),"-"),"@")))</f>
        <v>-</v>
      </c>
      <c r="G923" s="159" t="str">
        <f t="shared" si="28"/>
        <v>Not Found</v>
      </c>
      <c r="H923" t="str" cm="1">
        <f t="array" ref="H923">IF(SUMPRODUCT((TRIM(C923:F923)&lt;&gt;"-")*1)=0,
    "No Data",
    IF(COUNTIF(C923:F923,INDEX(_xlfn._xlws.FILTER(C923:F923,TRIM(C923:F923)&lt;&gt;"-"),1))=SUMPRODUCT((TRIM(C923:F923)&lt;&gt;"-")*1),
    "No Change",
    "Change"))</f>
        <v>No Data</v>
      </c>
      <c r="I923" s="159"/>
      <c r="J923"/>
      <c r="K923" s="163"/>
      <c r="L923" s="147" t="str">
        <f>TRIM(CLEAN(TEXT(IFERROR(INDEX('Glade MR'!$B$4:$C$3000,MATCH($A923,'Glade MR'!$C$4:$C$3000,0),1),"-"),"@")))</f>
        <v>-</v>
      </c>
      <c r="M923" s="147" t="str">
        <f>TRIM(CLEAN(TEXT(IFERROR(INDEX('Glade MR'!$I$4:$J$3000,MATCH($A923,'Glade MR'!$J$4:$J$3000,0),1),"-"),"@")))</f>
        <v>-</v>
      </c>
      <c r="N923" s="147" t="str">
        <f>TRIM(CLEAN(TEXT(IFERROR(INDEX('Glade MR'!$P$4:$Q$3000,MATCH($A923,'Glade MR'!$Q$4:$Q$3000,0),1),"-"),"@")))</f>
        <v>-</v>
      </c>
      <c r="O923" s="147" t="str">
        <f>TRIM(CLEAN(TEXT(IFERROR(INDEX('Glade MR'!$W$4:$X$3000,MATCH($A923,'Glade MR'!$X$4:$X$3000,0),1),"-"),"@")))</f>
        <v>-</v>
      </c>
      <c r="P923" s="159" t="str">
        <f t="shared" si="29"/>
        <v>Not Found</v>
      </c>
      <c r="Q923" t="str" cm="1">
        <f t="array" ref="Q923">IF(SUMPRODUCT((TRIM(L923:O923)&lt;&gt;"-")*1)=0,
    "No Data",
    IF(COUNTIF(L923:O923,INDEX(_xlfn._xlws.FILTER(L923:O923,TRIM(L923:O923)&lt;&gt;"-"),1))=SUMPRODUCT((TRIM(L923:O923)&lt;&gt;"-")*1),
    "No Change",
    "Change"))</f>
        <v>No Data</v>
      </c>
      <c r="R923" s="159"/>
      <c r="S923" s="111"/>
    </row>
    <row r="924" spans="1:19" x14ac:dyDescent="0.3">
      <c r="A924" t="s">
        <v>1817</v>
      </c>
      <c r="B924" t="s">
        <v>1145</v>
      </c>
      <c r="C924" s="160" t="str">
        <f>TRIM(CLEAN(TEXT(IFERROR(INDEX('Snakeden MR'!$B$4:$C$3028,MATCH($A924,'Snakeden MR'!$C$4:$C$3028,0),1),"-"),"@")))</f>
        <v>-</v>
      </c>
      <c r="D924" s="147" t="str">
        <f>TRIM(CLEAN(TEXT(IFERROR(INDEX('Snakeden MR'!$I$4:$J$3028,MATCH($A924,'Snakeden MR'!$J$4:$J$3028,0),1),"-"),"@")))</f>
        <v>-</v>
      </c>
      <c r="E924" s="147" t="str">
        <f>TRIM(CLEAN(TEXT(IFERROR(INDEX('Snakeden MR'!$P$4:$Q$3028,MATCH($A924,'Snakeden MR'!$Q$4:$Q$3028,0),1),"-"),"@")))</f>
        <v>-</v>
      </c>
      <c r="F924" s="147" t="str">
        <f>TRIM(CLEAN(TEXT(IFERROR(INDEX('Snakeden MR'!$W$4:$X$3028,MATCH($A924,'Snakeden MR'!$X$4:$X$3028,0),1),"-"),"@")))</f>
        <v>-</v>
      </c>
      <c r="G924" s="159" t="str">
        <f t="shared" si="28"/>
        <v>Not Found</v>
      </c>
      <c r="H924" t="str" cm="1">
        <f t="array" ref="H924">IF(SUMPRODUCT((TRIM(C924:F924)&lt;&gt;"-")*1)=0,
    "No Data",
    IF(COUNTIF(C924:F924,INDEX(_xlfn._xlws.FILTER(C924:F924,TRIM(C924:F924)&lt;&gt;"-"),1))=SUMPRODUCT((TRIM(C924:F924)&lt;&gt;"-")*1),
    "No Change",
    "Change"))</f>
        <v>No Data</v>
      </c>
      <c r="I924" s="159"/>
      <c r="J924"/>
      <c r="K924" s="163"/>
      <c r="L924" s="147" t="str">
        <f>TRIM(CLEAN(TEXT(IFERROR(INDEX('Glade MR'!$B$4:$C$3000,MATCH($A924,'Glade MR'!$C$4:$C$3000,0),1),"-"),"@")))</f>
        <v>-</v>
      </c>
      <c r="M924" s="147" t="str">
        <f>TRIM(CLEAN(TEXT(IFERROR(INDEX('Glade MR'!$I$4:$J$3000,MATCH($A924,'Glade MR'!$J$4:$J$3000,0),1),"-"),"@")))</f>
        <v>-</v>
      </c>
      <c r="N924" s="147" t="str">
        <f>TRIM(CLEAN(TEXT(IFERROR(INDEX('Glade MR'!$P$4:$Q$3000,MATCH($A924,'Glade MR'!$Q$4:$Q$3000,0),1),"-"),"@")))</f>
        <v>-</v>
      </c>
      <c r="O924" s="147" t="str">
        <f>TRIM(CLEAN(TEXT(IFERROR(INDEX('Glade MR'!$W$4:$X$3000,MATCH($A924,'Glade MR'!$X$4:$X$3000,0),1),"-"),"@")))</f>
        <v>-</v>
      </c>
      <c r="P924" s="159" t="str">
        <f t="shared" si="29"/>
        <v>Not Found</v>
      </c>
      <c r="Q924" t="str" cm="1">
        <f t="array" ref="Q924">IF(SUMPRODUCT((TRIM(L924:O924)&lt;&gt;"-")*1)=0,
    "No Data",
    IF(COUNTIF(L924:O924,INDEX(_xlfn._xlws.FILTER(L924:O924,TRIM(L924:O924)&lt;&gt;"-"),1))=SUMPRODUCT((TRIM(L924:O924)&lt;&gt;"-")*1),
    "No Change",
    "Change"))</f>
        <v>No Data</v>
      </c>
      <c r="R924" s="159"/>
      <c r="S924" s="111"/>
    </row>
    <row r="925" spans="1:19" x14ac:dyDescent="0.3">
      <c r="A925" t="s">
        <v>1818</v>
      </c>
      <c r="B925" t="s">
        <v>1145</v>
      </c>
      <c r="C925" s="160" t="str">
        <f>TRIM(CLEAN(TEXT(IFERROR(INDEX('Snakeden MR'!$B$4:$C$3028,MATCH($A925,'Snakeden MR'!$C$4:$C$3028,0),1),"-"),"@")))</f>
        <v>-</v>
      </c>
      <c r="D925" s="147" t="str">
        <f>TRIM(CLEAN(TEXT(IFERROR(INDEX('Snakeden MR'!$I$4:$J$3028,MATCH($A925,'Snakeden MR'!$J$4:$J$3028,0),1),"-"),"@")))</f>
        <v>-</v>
      </c>
      <c r="E925" s="147" t="str">
        <f>TRIM(CLEAN(TEXT(IFERROR(INDEX('Snakeden MR'!$P$4:$Q$3028,MATCH($A925,'Snakeden MR'!$Q$4:$Q$3028,0),1),"-"),"@")))</f>
        <v>-</v>
      </c>
      <c r="F925" s="147" t="str">
        <f>TRIM(CLEAN(TEXT(IFERROR(INDEX('Snakeden MR'!$W$4:$X$3028,MATCH($A925,'Snakeden MR'!$X$4:$X$3028,0),1),"-"),"@")))</f>
        <v>-</v>
      </c>
      <c r="G925" s="159" t="str">
        <f t="shared" si="28"/>
        <v>Not Found</v>
      </c>
      <c r="H925" t="str" cm="1">
        <f t="array" ref="H925">IF(SUMPRODUCT((TRIM(C925:F925)&lt;&gt;"-")*1)=0,
    "No Data",
    IF(COUNTIF(C925:F925,INDEX(_xlfn._xlws.FILTER(C925:F925,TRIM(C925:F925)&lt;&gt;"-"),1))=SUMPRODUCT((TRIM(C925:F925)&lt;&gt;"-")*1),
    "No Change",
    "Change"))</f>
        <v>No Data</v>
      </c>
      <c r="I925" s="159"/>
      <c r="J925"/>
      <c r="K925" s="163"/>
      <c r="L925" s="147" t="str">
        <f>TRIM(CLEAN(TEXT(IFERROR(INDEX('Glade MR'!$B$4:$C$3000,MATCH($A925,'Glade MR'!$C$4:$C$3000,0),1),"-"),"@")))</f>
        <v>-</v>
      </c>
      <c r="M925" s="147" t="str">
        <f>TRIM(CLEAN(TEXT(IFERROR(INDEX('Glade MR'!$I$4:$J$3000,MATCH($A925,'Glade MR'!$J$4:$J$3000,0),1),"-"),"@")))</f>
        <v>-</v>
      </c>
      <c r="N925" s="147" t="str">
        <f>TRIM(CLEAN(TEXT(IFERROR(INDEX('Glade MR'!$P$4:$Q$3000,MATCH($A925,'Glade MR'!$Q$4:$Q$3000,0),1),"-"),"@")))</f>
        <v>-</v>
      </c>
      <c r="O925" s="147" t="str">
        <f>TRIM(CLEAN(TEXT(IFERROR(INDEX('Glade MR'!$W$4:$X$3000,MATCH($A925,'Glade MR'!$X$4:$X$3000,0),1),"-"),"@")))</f>
        <v>-</v>
      </c>
      <c r="P925" s="159" t="str">
        <f t="shared" si="29"/>
        <v>Not Found</v>
      </c>
      <c r="Q925" t="str" cm="1">
        <f t="array" ref="Q925">IF(SUMPRODUCT((TRIM(L925:O925)&lt;&gt;"-")*1)=0,
    "No Data",
    IF(COUNTIF(L925:O925,INDEX(_xlfn._xlws.FILTER(L925:O925,TRIM(L925:O925)&lt;&gt;"-"),1))=SUMPRODUCT((TRIM(L925:O925)&lt;&gt;"-")*1),
    "No Change",
    "Change"))</f>
        <v>No Data</v>
      </c>
      <c r="R925" s="159"/>
      <c r="S925" s="111"/>
    </row>
    <row r="926" spans="1:19" x14ac:dyDescent="0.3">
      <c r="A926" t="s">
        <v>289</v>
      </c>
      <c r="B926" t="s">
        <v>1137</v>
      </c>
      <c r="C926" s="160" t="str">
        <f>TRIM(CLEAN(TEXT(IFERROR(INDEX('Snakeden MR'!$B$4:$C$3028,MATCH($A926,'Snakeden MR'!$C$4:$C$3028,0),1),"-"),"@")))</f>
        <v>-</v>
      </c>
      <c r="D926" s="147" t="str">
        <f>TRIM(CLEAN(TEXT(IFERROR(INDEX('Snakeden MR'!$I$4:$J$3028,MATCH($A926,'Snakeden MR'!$J$4:$J$3028,0),1),"-"),"@")))</f>
        <v>-</v>
      </c>
      <c r="E926" s="147" t="str">
        <f>TRIM(CLEAN(TEXT(IFERROR(INDEX('Snakeden MR'!$P$4:$Q$3028,MATCH($A926,'Snakeden MR'!$Q$4:$Q$3028,0),1),"-"),"@")))</f>
        <v>-</v>
      </c>
      <c r="F926" s="147" t="str">
        <f>TRIM(CLEAN(TEXT(IFERROR(INDEX('Snakeden MR'!$W$4:$X$3028,MATCH($A926,'Snakeden MR'!$X$4:$X$3028,0),1),"-"),"@")))</f>
        <v>Pool 4</v>
      </c>
      <c r="G926" s="159" t="str">
        <f t="shared" si="28"/>
        <v>Found</v>
      </c>
      <c r="H926" t="str" cm="1">
        <f t="array" ref="H926">IF(SUMPRODUCT((TRIM(C926:F926)&lt;&gt;"-")*1)=0,
    "No Data",
    IF(COUNTIF(C926:F926,INDEX(_xlfn._xlws.FILTER(C926:F926,TRIM(C926:F926)&lt;&gt;"-"),1))=SUMPRODUCT((TRIM(C926:F926)&lt;&gt;"-")*1),
    "No Change",
    "Change"))</f>
        <v>No Change</v>
      </c>
      <c r="I926" s="159"/>
      <c r="J926"/>
      <c r="K926" s="163"/>
      <c r="L926" s="147" t="str">
        <f>TRIM(CLEAN(TEXT(IFERROR(INDEX('Glade MR'!$B$4:$C$3000,MATCH($A926,'Glade MR'!$C$4:$C$3000,0),1),"-"),"@")))</f>
        <v>-</v>
      </c>
      <c r="M926" s="147" t="str">
        <f>TRIM(CLEAN(TEXT(IFERROR(INDEX('Glade MR'!$I$4:$J$3000,MATCH($A926,'Glade MR'!$J$4:$J$3000,0),1),"-"),"@")))</f>
        <v>Pool 8</v>
      </c>
      <c r="N926" s="147" t="str">
        <f>TRIM(CLEAN(TEXT(IFERROR(INDEX('Glade MR'!$P$4:$Q$3000,MATCH($A926,'Glade MR'!$Q$4:$Q$3000,0),1),"-"),"@")))</f>
        <v>Pool 8</v>
      </c>
      <c r="O926" s="147" t="str">
        <f>TRIM(CLEAN(TEXT(IFERROR(INDEX('Glade MR'!$W$4:$X$3000,MATCH($A926,'Glade MR'!$X$4:$X$3000,0),1),"-"),"@")))</f>
        <v>-</v>
      </c>
      <c r="P926" s="159" t="str">
        <f t="shared" si="29"/>
        <v>Found</v>
      </c>
      <c r="Q926" t="str" cm="1">
        <f t="array" ref="Q926">IF(SUMPRODUCT((TRIM(L926:O926)&lt;&gt;"-")*1)=0,
    "No Data",
    IF(COUNTIF(L926:O926,INDEX(_xlfn._xlws.FILTER(L926:O926,TRIM(L926:O926)&lt;&gt;"-"),1))=SUMPRODUCT((TRIM(L926:O926)&lt;&gt;"-")*1),
    "No Change",
    "Change"))</f>
        <v>No Change</v>
      </c>
      <c r="R926" s="159"/>
      <c r="S926" s="111"/>
    </row>
    <row r="927" spans="1:19" x14ac:dyDescent="0.3">
      <c r="A927" t="s">
        <v>1819</v>
      </c>
      <c r="B927" t="s">
        <v>1137</v>
      </c>
      <c r="C927" s="160" t="str">
        <f>TRIM(CLEAN(TEXT(IFERROR(INDEX('Snakeden MR'!$B$4:$C$3028,MATCH($A927,'Snakeden MR'!$C$4:$C$3028,0),1),"-"),"@")))</f>
        <v>-</v>
      </c>
      <c r="D927" s="147" t="str">
        <f>TRIM(CLEAN(TEXT(IFERROR(INDEX('Snakeden MR'!$I$4:$J$3028,MATCH($A927,'Snakeden MR'!$J$4:$J$3028,0),1),"-"),"@")))</f>
        <v>-</v>
      </c>
      <c r="E927" s="147" t="str">
        <f>TRIM(CLEAN(TEXT(IFERROR(INDEX('Snakeden MR'!$P$4:$Q$3028,MATCH($A927,'Snakeden MR'!$Q$4:$Q$3028,0),1),"-"),"@")))</f>
        <v>-</v>
      </c>
      <c r="F927" s="147" t="str">
        <f>TRIM(CLEAN(TEXT(IFERROR(INDEX('Snakeden MR'!$W$4:$X$3028,MATCH($A927,'Snakeden MR'!$X$4:$X$3028,0),1),"-"),"@")))</f>
        <v>-</v>
      </c>
      <c r="G927" s="159" t="str">
        <f t="shared" si="28"/>
        <v>Not Found</v>
      </c>
      <c r="H927" t="str" cm="1">
        <f t="array" ref="H927">IF(SUMPRODUCT((TRIM(C927:F927)&lt;&gt;"-")*1)=0,
    "No Data",
    IF(COUNTIF(C927:F927,INDEX(_xlfn._xlws.FILTER(C927:F927,TRIM(C927:F927)&lt;&gt;"-"),1))=SUMPRODUCT((TRIM(C927:F927)&lt;&gt;"-")*1),
    "No Change",
    "Change"))</f>
        <v>No Data</v>
      </c>
      <c r="I927" s="159"/>
      <c r="J927"/>
      <c r="K927" s="163"/>
      <c r="L927" s="147" t="str">
        <f>TRIM(CLEAN(TEXT(IFERROR(INDEX('Glade MR'!$B$4:$C$3000,MATCH($A927,'Glade MR'!$C$4:$C$3000,0),1),"-"),"@")))</f>
        <v>-</v>
      </c>
      <c r="M927" s="147" t="str">
        <f>TRIM(CLEAN(TEXT(IFERROR(INDEX('Glade MR'!$I$4:$J$3000,MATCH($A927,'Glade MR'!$J$4:$J$3000,0),1),"-"),"@")))</f>
        <v>-</v>
      </c>
      <c r="N927" s="147" t="str">
        <f>TRIM(CLEAN(TEXT(IFERROR(INDEX('Glade MR'!$P$4:$Q$3000,MATCH($A927,'Glade MR'!$Q$4:$Q$3000,0),1),"-"),"@")))</f>
        <v>-</v>
      </c>
      <c r="O927" s="147" t="str">
        <f>TRIM(CLEAN(TEXT(IFERROR(INDEX('Glade MR'!$W$4:$X$3000,MATCH($A927,'Glade MR'!$X$4:$X$3000,0),1),"-"),"@")))</f>
        <v>-</v>
      </c>
      <c r="P927" s="159" t="str">
        <f t="shared" si="29"/>
        <v>Not Found</v>
      </c>
      <c r="Q927" t="str" cm="1">
        <f t="array" ref="Q927">IF(SUMPRODUCT((TRIM(L927:O927)&lt;&gt;"-")*1)=0,
    "No Data",
    IF(COUNTIF(L927:O927,INDEX(_xlfn._xlws.FILTER(L927:O927,TRIM(L927:O927)&lt;&gt;"-"),1))=SUMPRODUCT((TRIM(L927:O927)&lt;&gt;"-")*1),
    "No Change",
    "Change"))</f>
        <v>No Data</v>
      </c>
      <c r="R927" s="159"/>
      <c r="S927" s="111"/>
    </row>
    <row r="928" spans="1:19" x14ac:dyDescent="0.3">
      <c r="A928" t="s">
        <v>934</v>
      </c>
      <c r="B928" t="s">
        <v>1137</v>
      </c>
      <c r="C928" s="160" t="str">
        <f>TRIM(CLEAN(TEXT(IFERROR(INDEX('Snakeden MR'!$B$4:$C$3028,MATCH($A928,'Snakeden MR'!$C$4:$C$3028,0),1),"-"),"@")))</f>
        <v>-</v>
      </c>
      <c r="D928" s="147" t="str">
        <f>TRIM(CLEAN(TEXT(IFERROR(INDEX('Snakeden MR'!$I$4:$J$3028,MATCH($A928,'Snakeden MR'!$J$4:$J$3028,0),1),"-"),"@")))</f>
        <v>-</v>
      </c>
      <c r="E928" s="147" t="str">
        <f>TRIM(CLEAN(TEXT(IFERROR(INDEX('Snakeden MR'!$P$4:$Q$3028,MATCH($A928,'Snakeden MR'!$Q$4:$Q$3028,0),1),"-"),"@")))</f>
        <v>-</v>
      </c>
      <c r="F928" s="147" t="str">
        <f>TRIM(CLEAN(TEXT(IFERROR(INDEX('Snakeden MR'!$W$4:$X$3028,MATCH($A928,'Snakeden MR'!$X$4:$X$3028,0),1),"-"),"@")))</f>
        <v>-</v>
      </c>
      <c r="G928" s="159" t="str">
        <f t="shared" si="28"/>
        <v>Not Found</v>
      </c>
      <c r="H928" t="str" cm="1">
        <f t="array" ref="H928">IF(SUMPRODUCT((TRIM(C928:F928)&lt;&gt;"-")*1)=0,
    "No Data",
    IF(COUNTIF(C928:F928,INDEX(_xlfn._xlws.FILTER(C928:F928,TRIM(C928:F928)&lt;&gt;"-"),1))=SUMPRODUCT((TRIM(C928:F928)&lt;&gt;"-")*1),
    "No Change",
    "Change"))</f>
        <v>No Data</v>
      </c>
      <c r="I928" s="159"/>
      <c r="J928"/>
      <c r="K928" s="163"/>
      <c r="L928" s="147" t="str">
        <f>TRIM(CLEAN(TEXT(IFERROR(INDEX('Glade MR'!$B$4:$C$3000,MATCH($A928,'Glade MR'!$C$4:$C$3000,0),1),"-"),"@")))</f>
        <v>Pool 3</v>
      </c>
      <c r="M928" s="147" t="str">
        <f>TRIM(CLEAN(TEXT(IFERROR(INDEX('Glade MR'!$I$4:$J$3000,MATCH($A928,'Glade MR'!$J$4:$J$3000,0),1),"-"),"@")))</f>
        <v>-</v>
      </c>
      <c r="N928" s="147" t="str">
        <f>TRIM(CLEAN(TEXT(IFERROR(INDEX('Glade MR'!$P$4:$Q$3000,MATCH($A928,'Glade MR'!$Q$4:$Q$3000,0),1),"-"),"@")))</f>
        <v>-</v>
      </c>
      <c r="O928" s="147" t="str">
        <f>TRIM(CLEAN(TEXT(IFERROR(INDEX('Glade MR'!$W$4:$X$3000,MATCH($A928,'Glade MR'!$X$4:$X$3000,0),1),"-"),"@")))</f>
        <v>-</v>
      </c>
      <c r="P928" s="159" t="str">
        <f t="shared" si="29"/>
        <v>Found</v>
      </c>
      <c r="Q928" t="str" cm="1">
        <f t="array" ref="Q928">IF(SUMPRODUCT((TRIM(L928:O928)&lt;&gt;"-")*1)=0,
    "No Data",
    IF(COUNTIF(L928:O928,INDEX(_xlfn._xlws.FILTER(L928:O928,TRIM(L928:O928)&lt;&gt;"-"),1))=SUMPRODUCT((TRIM(L928:O928)&lt;&gt;"-")*1),
    "No Change",
    "Change"))</f>
        <v>No Change</v>
      </c>
      <c r="R928" s="159"/>
      <c r="S928" s="111"/>
    </row>
    <row r="929" spans="1:19" x14ac:dyDescent="0.3">
      <c r="A929" t="s">
        <v>1820</v>
      </c>
      <c r="B929" t="s">
        <v>1137</v>
      </c>
      <c r="C929" s="160" t="str">
        <f>TRIM(CLEAN(TEXT(IFERROR(INDEX('Snakeden MR'!$B$4:$C$3028,MATCH($A929,'Snakeden MR'!$C$4:$C$3028,0),1),"-"),"@")))</f>
        <v>-</v>
      </c>
      <c r="D929" s="147" t="str">
        <f>TRIM(CLEAN(TEXT(IFERROR(INDEX('Snakeden MR'!$I$4:$J$3028,MATCH($A929,'Snakeden MR'!$J$4:$J$3028,0),1),"-"),"@")))</f>
        <v>-</v>
      </c>
      <c r="E929" s="147" t="str">
        <f>TRIM(CLEAN(TEXT(IFERROR(INDEX('Snakeden MR'!$P$4:$Q$3028,MATCH($A929,'Snakeden MR'!$Q$4:$Q$3028,0),1),"-"),"@")))</f>
        <v>-</v>
      </c>
      <c r="F929" s="147" t="str">
        <f>TRIM(CLEAN(TEXT(IFERROR(INDEX('Snakeden MR'!$W$4:$X$3028,MATCH($A929,'Snakeden MR'!$X$4:$X$3028,0),1),"-"),"@")))</f>
        <v>-</v>
      </c>
      <c r="G929" s="159" t="str">
        <f t="shared" si="28"/>
        <v>Not Found</v>
      </c>
      <c r="H929" t="str" cm="1">
        <f t="array" ref="H929">IF(SUMPRODUCT((TRIM(C929:F929)&lt;&gt;"-")*1)=0,
    "No Data",
    IF(COUNTIF(C929:F929,INDEX(_xlfn._xlws.FILTER(C929:F929,TRIM(C929:F929)&lt;&gt;"-"),1))=SUMPRODUCT((TRIM(C929:F929)&lt;&gt;"-")*1),
    "No Change",
    "Change"))</f>
        <v>No Data</v>
      </c>
      <c r="I929" s="159"/>
      <c r="J929"/>
      <c r="K929" s="163"/>
      <c r="L929" s="147" t="str">
        <f>TRIM(CLEAN(TEXT(IFERROR(INDEX('Glade MR'!$B$4:$C$3000,MATCH($A929,'Glade MR'!$C$4:$C$3000,0),1),"-"),"@")))</f>
        <v>-</v>
      </c>
      <c r="M929" s="147" t="str">
        <f>TRIM(CLEAN(TEXT(IFERROR(INDEX('Glade MR'!$I$4:$J$3000,MATCH($A929,'Glade MR'!$J$4:$J$3000,0),1),"-"),"@")))</f>
        <v>-</v>
      </c>
      <c r="N929" s="147" t="str">
        <f>TRIM(CLEAN(TEXT(IFERROR(INDEX('Glade MR'!$P$4:$Q$3000,MATCH($A929,'Glade MR'!$Q$4:$Q$3000,0),1),"-"),"@")))</f>
        <v>-</v>
      </c>
      <c r="O929" s="147" t="str">
        <f>TRIM(CLEAN(TEXT(IFERROR(INDEX('Glade MR'!$W$4:$X$3000,MATCH($A929,'Glade MR'!$X$4:$X$3000,0),1),"-"),"@")))</f>
        <v>-</v>
      </c>
      <c r="P929" s="159" t="str">
        <f t="shared" si="29"/>
        <v>Not Found</v>
      </c>
      <c r="Q929" t="str" cm="1">
        <f t="array" ref="Q929">IF(SUMPRODUCT((TRIM(L929:O929)&lt;&gt;"-")*1)=0,
    "No Data",
    IF(COUNTIF(L929:O929,INDEX(_xlfn._xlws.FILTER(L929:O929,TRIM(L929:O929)&lt;&gt;"-"),1))=SUMPRODUCT((TRIM(L929:O929)&lt;&gt;"-")*1),
    "No Change",
    "Change"))</f>
        <v>No Data</v>
      </c>
      <c r="R929" s="159"/>
      <c r="S929" s="111"/>
    </row>
    <row r="930" spans="1:19" x14ac:dyDescent="0.3">
      <c r="A930" t="s">
        <v>620</v>
      </c>
      <c r="B930" t="s">
        <v>1137</v>
      </c>
      <c r="C930" s="160" t="str">
        <f>TRIM(CLEAN(TEXT(IFERROR(INDEX('Snakeden MR'!$B$4:$C$3028,MATCH($A930,'Snakeden MR'!$C$4:$C$3028,0),1),"-"),"@")))</f>
        <v>-</v>
      </c>
      <c r="D930" s="147" t="str">
        <f>TRIM(CLEAN(TEXT(IFERROR(INDEX('Snakeden MR'!$I$4:$J$3028,MATCH($A930,'Snakeden MR'!$J$4:$J$3028,0),1),"-"),"@")))</f>
        <v>-</v>
      </c>
      <c r="E930" s="147" t="str">
        <f>TRIM(CLEAN(TEXT(IFERROR(INDEX('Snakeden MR'!$P$4:$Q$3028,MATCH($A930,'Snakeden MR'!$Q$4:$Q$3028,0),1),"-"),"@")))</f>
        <v>-</v>
      </c>
      <c r="F930" s="147" t="str">
        <f>TRIM(CLEAN(TEXT(IFERROR(INDEX('Snakeden MR'!$W$4:$X$3028,MATCH($A930,'Snakeden MR'!$X$4:$X$3028,0),1),"-"),"@")))</f>
        <v>-</v>
      </c>
      <c r="G930" s="159" t="str">
        <f t="shared" si="28"/>
        <v>Not Found</v>
      </c>
      <c r="H930" t="str" cm="1">
        <f t="array" ref="H930">IF(SUMPRODUCT((TRIM(C930:F930)&lt;&gt;"-")*1)=0,
    "No Data",
    IF(COUNTIF(C930:F930,INDEX(_xlfn._xlws.FILTER(C930:F930,TRIM(C930:F930)&lt;&gt;"-"),1))=SUMPRODUCT((TRIM(C930:F930)&lt;&gt;"-")*1),
    "No Change",
    "Change"))</f>
        <v>No Data</v>
      </c>
      <c r="I930" s="159"/>
      <c r="J930"/>
      <c r="K930" s="163"/>
      <c r="L930" s="147" t="str">
        <f>TRIM(CLEAN(TEXT(IFERROR(INDEX('Glade MR'!$B$4:$C$3000,MATCH($A930,'Glade MR'!$C$4:$C$3000,0),1),"-"),"@")))</f>
        <v>-</v>
      </c>
      <c r="M930" s="147" t="str">
        <f>TRIM(CLEAN(TEXT(IFERROR(INDEX('Glade MR'!$I$4:$J$3000,MATCH($A930,'Glade MR'!$J$4:$J$3000,0),1),"-"),"@")))</f>
        <v>-</v>
      </c>
      <c r="N930" s="147" t="str">
        <f>TRIM(CLEAN(TEXT(IFERROR(INDEX('Glade MR'!$P$4:$Q$3000,MATCH($A930,'Glade MR'!$Q$4:$Q$3000,0),1),"-"),"@")))</f>
        <v>-</v>
      </c>
      <c r="O930" s="147" t="str">
        <f>TRIM(CLEAN(TEXT(IFERROR(INDEX('Glade MR'!$W$4:$X$3000,MATCH($A930,'Glade MR'!$X$4:$X$3000,0),1),"-"),"@")))</f>
        <v>Pool 7</v>
      </c>
      <c r="P930" s="159" t="str">
        <f t="shared" si="29"/>
        <v>Found</v>
      </c>
      <c r="Q930" t="str" cm="1">
        <f t="array" ref="Q930">IF(SUMPRODUCT((TRIM(L930:O930)&lt;&gt;"-")*1)=0,
    "No Data",
    IF(COUNTIF(L930:O930,INDEX(_xlfn._xlws.FILTER(L930:O930,TRIM(L930:O930)&lt;&gt;"-"),1))=SUMPRODUCT((TRIM(L930:O930)&lt;&gt;"-")*1),
    "No Change",
    "Change"))</f>
        <v>No Change</v>
      </c>
      <c r="R930" s="159"/>
      <c r="S930" s="111"/>
    </row>
    <row r="931" spans="1:19" x14ac:dyDescent="0.3">
      <c r="A931" t="s">
        <v>1821</v>
      </c>
      <c r="B931" t="s">
        <v>1137</v>
      </c>
      <c r="C931" s="160" t="str">
        <f>TRIM(CLEAN(TEXT(IFERROR(INDEX('Snakeden MR'!$B$4:$C$3028,MATCH($A931,'Snakeden MR'!$C$4:$C$3028,0),1),"-"),"@")))</f>
        <v>-</v>
      </c>
      <c r="D931" s="147" t="str">
        <f>TRIM(CLEAN(TEXT(IFERROR(INDEX('Snakeden MR'!$I$4:$J$3028,MATCH($A931,'Snakeden MR'!$J$4:$J$3028,0),1),"-"),"@")))</f>
        <v>-</v>
      </c>
      <c r="E931" s="147" t="str">
        <f>TRIM(CLEAN(TEXT(IFERROR(INDEX('Snakeden MR'!$P$4:$Q$3028,MATCH($A931,'Snakeden MR'!$Q$4:$Q$3028,0),1),"-"),"@")))</f>
        <v>-</v>
      </c>
      <c r="F931" s="147" t="str">
        <f>TRIM(CLEAN(TEXT(IFERROR(INDEX('Snakeden MR'!$W$4:$X$3028,MATCH($A931,'Snakeden MR'!$X$4:$X$3028,0),1),"-"),"@")))</f>
        <v>-</v>
      </c>
      <c r="G931" s="159" t="str">
        <f t="shared" si="28"/>
        <v>Not Found</v>
      </c>
      <c r="H931" t="str" cm="1">
        <f t="array" ref="H931">IF(SUMPRODUCT((TRIM(C931:F931)&lt;&gt;"-")*1)=0,
    "No Data",
    IF(COUNTIF(C931:F931,INDEX(_xlfn._xlws.FILTER(C931:F931,TRIM(C931:F931)&lt;&gt;"-"),1))=SUMPRODUCT((TRIM(C931:F931)&lt;&gt;"-")*1),
    "No Change",
    "Change"))</f>
        <v>No Data</v>
      </c>
      <c r="I931" s="159"/>
      <c r="J931"/>
      <c r="K931" s="163"/>
      <c r="L931" s="147" t="str">
        <f>TRIM(CLEAN(TEXT(IFERROR(INDEX('Glade MR'!$B$4:$C$3000,MATCH($A931,'Glade MR'!$C$4:$C$3000,0),1),"-"),"@")))</f>
        <v>-</v>
      </c>
      <c r="M931" s="147" t="str">
        <f>TRIM(CLEAN(TEXT(IFERROR(INDEX('Glade MR'!$I$4:$J$3000,MATCH($A931,'Glade MR'!$J$4:$J$3000,0),1),"-"),"@")))</f>
        <v>-</v>
      </c>
      <c r="N931" s="147" t="str">
        <f>TRIM(CLEAN(TEXT(IFERROR(INDEX('Glade MR'!$P$4:$Q$3000,MATCH($A931,'Glade MR'!$Q$4:$Q$3000,0),1),"-"),"@")))</f>
        <v>-</v>
      </c>
      <c r="O931" s="147" t="str">
        <f>TRIM(CLEAN(TEXT(IFERROR(INDEX('Glade MR'!$W$4:$X$3000,MATCH($A931,'Glade MR'!$X$4:$X$3000,0),1),"-"),"@")))</f>
        <v>-</v>
      </c>
      <c r="P931" s="159" t="str">
        <f t="shared" si="29"/>
        <v>Not Found</v>
      </c>
      <c r="Q931" t="str" cm="1">
        <f t="array" ref="Q931">IF(SUMPRODUCT((TRIM(L931:O931)&lt;&gt;"-")*1)=0,
    "No Data",
    IF(COUNTIF(L931:O931,INDEX(_xlfn._xlws.FILTER(L931:O931,TRIM(L931:O931)&lt;&gt;"-"),1))=SUMPRODUCT((TRIM(L931:O931)&lt;&gt;"-")*1),
    "No Change",
    "Change"))</f>
        <v>No Data</v>
      </c>
      <c r="R931" s="159"/>
      <c r="S931" s="111"/>
    </row>
    <row r="932" spans="1:19" x14ac:dyDescent="0.3">
      <c r="A932" t="s">
        <v>1822</v>
      </c>
      <c r="B932" t="s">
        <v>1145</v>
      </c>
      <c r="C932" s="160" t="str">
        <f>TRIM(CLEAN(TEXT(IFERROR(INDEX('Snakeden MR'!$B$4:$C$3028,MATCH($A932,'Snakeden MR'!$C$4:$C$3028,0),1),"-"),"@")))</f>
        <v>-</v>
      </c>
      <c r="D932" s="147" t="str">
        <f>TRIM(CLEAN(TEXT(IFERROR(INDEX('Snakeden MR'!$I$4:$J$3028,MATCH($A932,'Snakeden MR'!$J$4:$J$3028,0),1),"-"),"@")))</f>
        <v>-</v>
      </c>
      <c r="E932" s="147" t="str">
        <f>TRIM(CLEAN(TEXT(IFERROR(INDEX('Snakeden MR'!$P$4:$Q$3028,MATCH($A932,'Snakeden MR'!$Q$4:$Q$3028,0),1),"-"),"@")))</f>
        <v>-</v>
      </c>
      <c r="F932" s="147" t="str">
        <f>TRIM(CLEAN(TEXT(IFERROR(INDEX('Snakeden MR'!$W$4:$X$3028,MATCH($A932,'Snakeden MR'!$X$4:$X$3028,0),1),"-"),"@")))</f>
        <v>-</v>
      </c>
      <c r="G932" s="159" t="str">
        <f t="shared" si="28"/>
        <v>Not Found</v>
      </c>
      <c r="H932" t="str" cm="1">
        <f t="array" ref="H932">IF(SUMPRODUCT((TRIM(C932:F932)&lt;&gt;"-")*1)=0,
    "No Data",
    IF(COUNTIF(C932:F932,INDEX(_xlfn._xlws.FILTER(C932:F932,TRIM(C932:F932)&lt;&gt;"-"),1))=SUMPRODUCT((TRIM(C932:F932)&lt;&gt;"-")*1),
    "No Change",
    "Change"))</f>
        <v>No Data</v>
      </c>
      <c r="I932" s="159"/>
      <c r="J932"/>
      <c r="K932" s="163"/>
      <c r="L932" s="147" t="str">
        <f>TRIM(CLEAN(TEXT(IFERROR(INDEX('Glade MR'!$B$4:$C$3000,MATCH($A932,'Glade MR'!$C$4:$C$3000,0),1),"-"),"@")))</f>
        <v>-</v>
      </c>
      <c r="M932" s="147" t="str">
        <f>TRIM(CLEAN(TEXT(IFERROR(INDEX('Glade MR'!$I$4:$J$3000,MATCH($A932,'Glade MR'!$J$4:$J$3000,0),1),"-"),"@")))</f>
        <v>-</v>
      </c>
      <c r="N932" s="147" t="str">
        <f>TRIM(CLEAN(TEXT(IFERROR(INDEX('Glade MR'!$P$4:$Q$3000,MATCH($A932,'Glade MR'!$Q$4:$Q$3000,0),1),"-"),"@")))</f>
        <v>-</v>
      </c>
      <c r="O932" s="147" t="str">
        <f>TRIM(CLEAN(TEXT(IFERROR(INDEX('Glade MR'!$W$4:$X$3000,MATCH($A932,'Glade MR'!$X$4:$X$3000,0),1),"-"),"@")))</f>
        <v>-</v>
      </c>
      <c r="P932" s="159" t="str">
        <f t="shared" si="29"/>
        <v>Not Found</v>
      </c>
      <c r="Q932" t="str" cm="1">
        <f t="array" ref="Q932">IF(SUMPRODUCT((TRIM(L932:O932)&lt;&gt;"-")*1)=0,
    "No Data",
    IF(COUNTIF(L932:O932,INDEX(_xlfn._xlws.FILTER(L932:O932,TRIM(L932:O932)&lt;&gt;"-"),1))=SUMPRODUCT((TRIM(L932:O932)&lt;&gt;"-")*1),
    "No Change",
    "Change"))</f>
        <v>No Data</v>
      </c>
      <c r="R932" s="159"/>
      <c r="S932" s="111"/>
    </row>
    <row r="933" spans="1:19" x14ac:dyDescent="0.3">
      <c r="A933" t="s">
        <v>1823</v>
      </c>
      <c r="B933" t="s">
        <v>1137</v>
      </c>
      <c r="C933" s="160" t="str">
        <f>TRIM(CLEAN(TEXT(IFERROR(INDEX('Snakeden MR'!$B$4:$C$3028,MATCH($A933,'Snakeden MR'!$C$4:$C$3028,0),1),"-"),"@")))</f>
        <v>-</v>
      </c>
      <c r="D933" s="147" t="str">
        <f>TRIM(CLEAN(TEXT(IFERROR(INDEX('Snakeden MR'!$I$4:$J$3028,MATCH($A933,'Snakeden MR'!$J$4:$J$3028,0),1),"-"),"@")))</f>
        <v>-</v>
      </c>
      <c r="E933" s="147" t="str">
        <f>TRIM(CLEAN(TEXT(IFERROR(INDEX('Snakeden MR'!$P$4:$Q$3028,MATCH($A933,'Snakeden MR'!$Q$4:$Q$3028,0),1),"-"),"@")))</f>
        <v>-</v>
      </c>
      <c r="F933" s="147" t="str">
        <f>TRIM(CLEAN(TEXT(IFERROR(INDEX('Snakeden MR'!$W$4:$X$3028,MATCH($A933,'Snakeden MR'!$X$4:$X$3028,0),1),"-"),"@")))</f>
        <v>-</v>
      </c>
      <c r="G933" s="159" t="str">
        <f t="shared" si="28"/>
        <v>Not Found</v>
      </c>
      <c r="H933" t="str" cm="1">
        <f t="array" ref="H933">IF(SUMPRODUCT((TRIM(C933:F933)&lt;&gt;"-")*1)=0,
    "No Data",
    IF(COUNTIF(C933:F933,INDEX(_xlfn._xlws.FILTER(C933:F933,TRIM(C933:F933)&lt;&gt;"-"),1))=SUMPRODUCT((TRIM(C933:F933)&lt;&gt;"-")*1),
    "No Change",
    "Change"))</f>
        <v>No Data</v>
      </c>
      <c r="I933" s="159"/>
      <c r="J933"/>
      <c r="K933" s="163"/>
      <c r="L933" s="147" t="str">
        <f>TRIM(CLEAN(TEXT(IFERROR(INDEX('Glade MR'!$B$4:$C$3000,MATCH($A933,'Glade MR'!$C$4:$C$3000,0),1),"-"),"@")))</f>
        <v>-</v>
      </c>
      <c r="M933" s="147" t="str">
        <f>TRIM(CLEAN(TEXT(IFERROR(INDEX('Glade MR'!$I$4:$J$3000,MATCH($A933,'Glade MR'!$J$4:$J$3000,0),1),"-"),"@")))</f>
        <v>-</v>
      </c>
      <c r="N933" s="147" t="str">
        <f>TRIM(CLEAN(TEXT(IFERROR(INDEX('Glade MR'!$P$4:$Q$3000,MATCH($A933,'Glade MR'!$Q$4:$Q$3000,0),1),"-"),"@")))</f>
        <v>-</v>
      </c>
      <c r="O933" s="147" t="str">
        <f>TRIM(CLEAN(TEXT(IFERROR(INDEX('Glade MR'!$W$4:$X$3000,MATCH($A933,'Glade MR'!$X$4:$X$3000,0),1),"-"),"@")))</f>
        <v>-</v>
      </c>
      <c r="P933" s="159" t="str">
        <f t="shared" si="29"/>
        <v>Not Found</v>
      </c>
      <c r="Q933" t="str" cm="1">
        <f t="array" ref="Q933">IF(SUMPRODUCT((TRIM(L933:O933)&lt;&gt;"-")*1)=0,
    "No Data",
    IF(COUNTIF(L933:O933,INDEX(_xlfn._xlws.FILTER(L933:O933,TRIM(L933:O933)&lt;&gt;"-"),1))=SUMPRODUCT((TRIM(L933:O933)&lt;&gt;"-")*1),
    "No Change",
    "Change"))</f>
        <v>No Data</v>
      </c>
      <c r="R933" s="159"/>
      <c r="S933" s="111"/>
    </row>
    <row r="934" spans="1:19" x14ac:dyDescent="0.3">
      <c r="A934" t="s">
        <v>516</v>
      </c>
      <c r="B934" t="s">
        <v>1137</v>
      </c>
      <c r="C934" s="160" t="str">
        <f>TRIM(CLEAN(TEXT(IFERROR(INDEX('Snakeden MR'!$B$4:$C$3028,MATCH($A934,'Snakeden MR'!$C$4:$C$3028,0),1),"-"),"@")))</f>
        <v>-</v>
      </c>
      <c r="D934" s="147" t="str">
        <f>TRIM(CLEAN(TEXT(IFERROR(INDEX('Snakeden MR'!$I$4:$J$3028,MATCH($A934,'Snakeden MR'!$J$4:$J$3028,0),1),"-"),"@")))</f>
        <v>-</v>
      </c>
      <c r="E934" s="147" t="str">
        <f>TRIM(CLEAN(TEXT(IFERROR(INDEX('Snakeden MR'!$P$4:$Q$3028,MATCH($A934,'Snakeden MR'!$Q$4:$Q$3028,0),1),"-"),"@")))</f>
        <v>-</v>
      </c>
      <c r="F934" s="147" t="str">
        <f>TRIM(CLEAN(TEXT(IFERROR(INDEX('Snakeden MR'!$W$4:$X$3028,MATCH($A934,'Snakeden MR'!$X$4:$X$3028,0),1),"-"),"@")))</f>
        <v>-</v>
      </c>
      <c r="G934" s="159" t="str">
        <f t="shared" si="28"/>
        <v>Not Found</v>
      </c>
      <c r="H934" t="str" cm="1">
        <f t="array" ref="H934">IF(SUMPRODUCT((TRIM(C934:F934)&lt;&gt;"-")*1)=0,
    "No Data",
    IF(COUNTIF(C934:F934,INDEX(_xlfn._xlws.FILTER(C934:F934,TRIM(C934:F934)&lt;&gt;"-"),1))=SUMPRODUCT((TRIM(C934:F934)&lt;&gt;"-")*1),
    "No Change",
    "Change"))</f>
        <v>No Data</v>
      </c>
      <c r="I934" s="159"/>
      <c r="J934"/>
      <c r="K934" s="163"/>
      <c r="L934" s="147" t="str">
        <f>TRIM(CLEAN(TEXT(IFERROR(INDEX('Glade MR'!$B$4:$C$3000,MATCH($A934,'Glade MR'!$C$4:$C$3000,0),1),"-"),"@")))</f>
        <v>Pool 10</v>
      </c>
      <c r="M934" s="147" t="str">
        <f>TRIM(CLEAN(TEXT(IFERROR(INDEX('Glade MR'!$I$4:$J$3000,MATCH($A934,'Glade MR'!$J$4:$J$3000,0),1),"-"),"@")))</f>
        <v>-</v>
      </c>
      <c r="N934" s="147" t="str">
        <f>TRIM(CLEAN(TEXT(IFERROR(INDEX('Glade MR'!$P$4:$Q$3000,MATCH($A934,'Glade MR'!$Q$4:$Q$3000,0),1),"-"),"@")))</f>
        <v>-</v>
      </c>
      <c r="O934" s="147" t="str">
        <f>TRIM(CLEAN(TEXT(IFERROR(INDEX('Glade MR'!$W$4:$X$3000,MATCH($A934,'Glade MR'!$X$4:$X$3000,0),1),"-"),"@")))</f>
        <v>-</v>
      </c>
      <c r="P934" s="159" t="str">
        <f t="shared" si="29"/>
        <v>Found</v>
      </c>
      <c r="Q934" t="str" cm="1">
        <f t="array" ref="Q934">IF(SUMPRODUCT((TRIM(L934:O934)&lt;&gt;"-")*1)=0,
    "No Data",
    IF(COUNTIF(L934:O934,INDEX(_xlfn._xlws.FILTER(L934:O934,TRIM(L934:O934)&lt;&gt;"-"),1))=SUMPRODUCT((TRIM(L934:O934)&lt;&gt;"-")*1),
    "No Change",
    "Change"))</f>
        <v>No Change</v>
      </c>
      <c r="R934" s="159"/>
      <c r="S934" s="111"/>
    </row>
    <row r="935" spans="1:19" x14ac:dyDescent="0.3">
      <c r="A935" t="s">
        <v>544</v>
      </c>
      <c r="B935" t="s">
        <v>1137</v>
      </c>
      <c r="C935" s="160" t="str">
        <f>TRIM(CLEAN(TEXT(IFERROR(INDEX('Snakeden MR'!$B$4:$C$3028,MATCH($A935,'Snakeden MR'!$C$4:$C$3028,0),1),"-"),"@")))</f>
        <v>-</v>
      </c>
      <c r="D935" s="147" t="str">
        <f>TRIM(CLEAN(TEXT(IFERROR(INDEX('Snakeden MR'!$I$4:$J$3028,MATCH($A935,'Snakeden MR'!$J$4:$J$3028,0),1),"-"),"@")))</f>
        <v>-</v>
      </c>
      <c r="E935" s="147" t="str">
        <f>TRIM(CLEAN(TEXT(IFERROR(INDEX('Snakeden MR'!$P$4:$Q$3028,MATCH($A935,'Snakeden MR'!$Q$4:$Q$3028,0),1),"-"),"@")))</f>
        <v>-</v>
      </c>
      <c r="F935" s="147" t="str">
        <f>TRIM(CLEAN(TEXT(IFERROR(INDEX('Snakeden MR'!$W$4:$X$3028,MATCH($A935,'Snakeden MR'!$X$4:$X$3028,0),1),"-"),"@")))</f>
        <v>-</v>
      </c>
      <c r="G935" s="159" t="str">
        <f t="shared" si="28"/>
        <v>Not Found</v>
      </c>
      <c r="H935" t="str" cm="1">
        <f t="array" ref="H935">IF(SUMPRODUCT((TRIM(C935:F935)&lt;&gt;"-")*1)=0,
    "No Data",
    IF(COUNTIF(C935:F935,INDEX(_xlfn._xlws.FILTER(C935:F935,TRIM(C935:F935)&lt;&gt;"-"),1))=SUMPRODUCT((TRIM(C935:F935)&lt;&gt;"-")*1),
    "No Change",
    "Change"))</f>
        <v>No Data</v>
      </c>
      <c r="I935" s="159"/>
      <c r="J935"/>
      <c r="K935" s="163"/>
      <c r="L935" s="147" t="str">
        <f>TRIM(CLEAN(TEXT(IFERROR(INDEX('Glade MR'!$B$4:$C$3000,MATCH($A935,'Glade MR'!$C$4:$C$3000,0),1),"-"),"@")))</f>
        <v>Pool 1</v>
      </c>
      <c r="M935" s="147" t="str">
        <f>TRIM(CLEAN(TEXT(IFERROR(INDEX('Glade MR'!$I$4:$J$3000,MATCH($A935,'Glade MR'!$J$4:$J$3000,0),1),"-"),"@")))</f>
        <v>Pool 1</v>
      </c>
      <c r="N935" s="147" t="str">
        <f>TRIM(CLEAN(TEXT(IFERROR(INDEX('Glade MR'!$P$4:$Q$3000,MATCH($A935,'Glade MR'!$Q$4:$Q$3000,0),1),"-"),"@")))</f>
        <v>-</v>
      </c>
      <c r="O935" s="147" t="str">
        <f>TRIM(CLEAN(TEXT(IFERROR(INDEX('Glade MR'!$W$4:$X$3000,MATCH($A935,'Glade MR'!$X$4:$X$3000,0),1),"-"),"@")))</f>
        <v>Pool 1</v>
      </c>
      <c r="P935" s="159" t="str">
        <f t="shared" si="29"/>
        <v>Found</v>
      </c>
      <c r="Q935" t="str" cm="1">
        <f t="array" ref="Q935">IF(SUMPRODUCT((TRIM(L935:O935)&lt;&gt;"-")*1)=0,
    "No Data",
    IF(COUNTIF(L935:O935,INDEX(_xlfn._xlws.FILTER(L935:O935,TRIM(L935:O935)&lt;&gt;"-"),1))=SUMPRODUCT((TRIM(L935:O935)&lt;&gt;"-")*1),
    "No Change",
    "Change"))</f>
        <v>No Change</v>
      </c>
      <c r="R935" s="159"/>
      <c r="S935" s="111"/>
    </row>
    <row r="936" spans="1:19" x14ac:dyDescent="0.3">
      <c r="A936" t="s">
        <v>901</v>
      </c>
      <c r="B936" t="s">
        <v>1137</v>
      </c>
      <c r="C936" s="160" t="str">
        <f>TRIM(CLEAN(TEXT(IFERROR(INDEX('Snakeden MR'!$B$4:$C$3028,MATCH($A936,'Snakeden MR'!$C$4:$C$3028,0),1),"-"),"@")))</f>
        <v>-</v>
      </c>
      <c r="D936" s="147" t="str">
        <f>TRIM(CLEAN(TEXT(IFERROR(INDEX('Snakeden MR'!$I$4:$J$3028,MATCH($A936,'Snakeden MR'!$J$4:$J$3028,0),1),"-"),"@")))</f>
        <v>-</v>
      </c>
      <c r="E936" s="147" t="str">
        <f>TRIM(CLEAN(TEXT(IFERROR(INDEX('Snakeden MR'!$P$4:$Q$3028,MATCH($A936,'Snakeden MR'!$Q$4:$Q$3028,0),1),"-"),"@")))</f>
        <v>-</v>
      </c>
      <c r="F936" s="147" t="str">
        <f>TRIM(CLEAN(TEXT(IFERROR(INDEX('Snakeden MR'!$W$4:$X$3028,MATCH($A936,'Snakeden MR'!$X$4:$X$3028,0),1),"-"),"@")))</f>
        <v>-</v>
      </c>
      <c r="G936" s="159" t="str">
        <f t="shared" si="28"/>
        <v>Not Found</v>
      </c>
      <c r="H936" t="str" cm="1">
        <f t="array" ref="H936">IF(SUMPRODUCT((TRIM(C936:F936)&lt;&gt;"-")*1)=0,
    "No Data",
    IF(COUNTIF(C936:F936,INDEX(_xlfn._xlws.FILTER(C936:F936,TRIM(C936:F936)&lt;&gt;"-"),1))=SUMPRODUCT((TRIM(C936:F936)&lt;&gt;"-")*1),
    "No Change",
    "Change"))</f>
        <v>No Data</v>
      </c>
      <c r="I936" s="159"/>
      <c r="J936"/>
      <c r="K936" s="163"/>
      <c r="L936" s="147" t="str">
        <f>TRIM(CLEAN(TEXT(IFERROR(INDEX('Glade MR'!$B$4:$C$3000,MATCH($A936,'Glade MR'!$C$4:$C$3000,0),1),"-"),"@")))</f>
        <v>-</v>
      </c>
      <c r="M936" s="147" t="str">
        <f>TRIM(CLEAN(TEXT(IFERROR(INDEX('Glade MR'!$I$4:$J$3000,MATCH($A936,'Glade MR'!$J$4:$J$3000,0),1),"-"),"@")))</f>
        <v>Pool 5</v>
      </c>
      <c r="N936" s="147" t="str">
        <f>TRIM(CLEAN(TEXT(IFERROR(INDEX('Glade MR'!$P$4:$Q$3000,MATCH($A936,'Glade MR'!$Q$4:$Q$3000,0),1),"-"),"@")))</f>
        <v>-</v>
      </c>
      <c r="O936" s="147" t="str">
        <f>TRIM(CLEAN(TEXT(IFERROR(INDEX('Glade MR'!$W$4:$X$3000,MATCH($A936,'Glade MR'!$X$4:$X$3000,0),1),"-"),"@")))</f>
        <v>-</v>
      </c>
      <c r="P936" s="159" t="str">
        <f t="shared" si="29"/>
        <v>Found</v>
      </c>
      <c r="Q936" t="str" cm="1">
        <f t="array" ref="Q936">IF(SUMPRODUCT((TRIM(L936:O936)&lt;&gt;"-")*1)=0,
    "No Data",
    IF(COUNTIF(L936:O936,INDEX(_xlfn._xlws.FILTER(L936:O936,TRIM(L936:O936)&lt;&gt;"-"),1))=SUMPRODUCT((TRIM(L936:O936)&lt;&gt;"-")*1),
    "No Change",
    "Change"))</f>
        <v>No Change</v>
      </c>
      <c r="R936" s="159"/>
      <c r="S936" s="111"/>
    </row>
    <row r="937" spans="1:19" x14ac:dyDescent="0.3">
      <c r="A937" t="s">
        <v>1824</v>
      </c>
      <c r="B937" t="s">
        <v>1145</v>
      </c>
      <c r="C937" s="160" t="str">
        <f>TRIM(CLEAN(TEXT(IFERROR(INDEX('Snakeden MR'!$B$4:$C$3028,MATCH($A937,'Snakeden MR'!$C$4:$C$3028,0),1),"-"),"@")))</f>
        <v>-</v>
      </c>
      <c r="D937" s="147" t="str">
        <f>TRIM(CLEAN(TEXT(IFERROR(INDEX('Snakeden MR'!$I$4:$J$3028,MATCH($A937,'Snakeden MR'!$J$4:$J$3028,0),1),"-"),"@")))</f>
        <v>-</v>
      </c>
      <c r="E937" s="147" t="str">
        <f>TRIM(CLEAN(TEXT(IFERROR(INDEX('Snakeden MR'!$P$4:$Q$3028,MATCH($A937,'Snakeden MR'!$Q$4:$Q$3028,0),1),"-"),"@")))</f>
        <v>-</v>
      </c>
      <c r="F937" s="147" t="str">
        <f>TRIM(CLEAN(TEXT(IFERROR(INDEX('Snakeden MR'!$W$4:$X$3028,MATCH($A937,'Snakeden MR'!$X$4:$X$3028,0),1),"-"),"@")))</f>
        <v>-</v>
      </c>
      <c r="G937" s="159" t="str">
        <f t="shared" si="28"/>
        <v>Not Found</v>
      </c>
      <c r="H937" t="str" cm="1">
        <f t="array" ref="H937">IF(SUMPRODUCT((TRIM(C937:F937)&lt;&gt;"-")*1)=0,
    "No Data",
    IF(COUNTIF(C937:F937,INDEX(_xlfn._xlws.FILTER(C937:F937,TRIM(C937:F937)&lt;&gt;"-"),1))=SUMPRODUCT((TRIM(C937:F937)&lt;&gt;"-")*1),
    "No Change",
    "Change"))</f>
        <v>No Data</v>
      </c>
      <c r="I937" s="159"/>
      <c r="J937"/>
      <c r="K937" s="163"/>
      <c r="L937" s="147" t="str">
        <f>TRIM(CLEAN(TEXT(IFERROR(INDEX('Glade MR'!$B$4:$C$3000,MATCH($A937,'Glade MR'!$C$4:$C$3000,0),1),"-"),"@")))</f>
        <v>-</v>
      </c>
      <c r="M937" s="147" t="str">
        <f>TRIM(CLEAN(TEXT(IFERROR(INDEX('Glade MR'!$I$4:$J$3000,MATCH($A937,'Glade MR'!$J$4:$J$3000,0),1),"-"),"@")))</f>
        <v>-</v>
      </c>
      <c r="N937" s="147" t="str">
        <f>TRIM(CLEAN(TEXT(IFERROR(INDEX('Glade MR'!$P$4:$Q$3000,MATCH($A937,'Glade MR'!$Q$4:$Q$3000,0),1),"-"),"@")))</f>
        <v>-</v>
      </c>
      <c r="O937" s="147" t="str">
        <f>TRIM(CLEAN(TEXT(IFERROR(INDEX('Glade MR'!$W$4:$X$3000,MATCH($A937,'Glade MR'!$X$4:$X$3000,0),1),"-"),"@")))</f>
        <v>-</v>
      </c>
      <c r="P937" s="159" t="str">
        <f t="shared" si="29"/>
        <v>Not Found</v>
      </c>
      <c r="Q937" t="str" cm="1">
        <f t="array" ref="Q937">IF(SUMPRODUCT((TRIM(L937:O937)&lt;&gt;"-")*1)=0,
    "No Data",
    IF(COUNTIF(L937:O937,INDEX(_xlfn._xlws.FILTER(L937:O937,TRIM(L937:O937)&lt;&gt;"-"),1))=SUMPRODUCT((TRIM(L937:O937)&lt;&gt;"-")*1),
    "No Change",
    "Change"))</f>
        <v>No Data</v>
      </c>
      <c r="R937" s="159"/>
      <c r="S937" s="111"/>
    </row>
    <row r="938" spans="1:19" x14ac:dyDescent="0.3">
      <c r="A938" t="s">
        <v>810</v>
      </c>
      <c r="B938" t="s">
        <v>1137</v>
      </c>
      <c r="C938" s="160" t="str">
        <f>TRIM(CLEAN(TEXT(IFERROR(INDEX('Snakeden MR'!$B$4:$C$3028,MATCH($A938,'Snakeden MR'!$C$4:$C$3028,0),1),"-"),"@")))</f>
        <v>-</v>
      </c>
      <c r="D938" s="147" t="str">
        <f>TRIM(CLEAN(TEXT(IFERROR(INDEX('Snakeden MR'!$I$4:$J$3028,MATCH($A938,'Snakeden MR'!$J$4:$J$3028,0),1),"-"),"@")))</f>
        <v>-</v>
      </c>
      <c r="E938" s="147" t="str">
        <f>TRIM(CLEAN(TEXT(IFERROR(INDEX('Snakeden MR'!$P$4:$Q$3028,MATCH($A938,'Snakeden MR'!$Q$4:$Q$3028,0),1),"-"),"@")))</f>
        <v>-</v>
      </c>
      <c r="F938" s="147" t="str">
        <f>TRIM(CLEAN(TEXT(IFERROR(INDEX('Snakeden MR'!$W$4:$X$3028,MATCH($A938,'Snakeden MR'!$X$4:$X$3028,0),1),"-"),"@")))</f>
        <v>-</v>
      </c>
      <c r="G938" s="159" t="str">
        <f t="shared" si="28"/>
        <v>Not Found</v>
      </c>
      <c r="H938" t="str" cm="1">
        <f t="array" ref="H938">IF(SUMPRODUCT((TRIM(C938:F938)&lt;&gt;"-")*1)=0,
    "No Data",
    IF(COUNTIF(C938:F938,INDEX(_xlfn._xlws.FILTER(C938:F938,TRIM(C938:F938)&lt;&gt;"-"),1))=SUMPRODUCT((TRIM(C938:F938)&lt;&gt;"-")*1),
    "No Change",
    "Change"))</f>
        <v>No Data</v>
      </c>
      <c r="I938" s="159"/>
      <c r="J938"/>
      <c r="K938" s="163"/>
      <c r="L938" s="147" t="str">
        <f>TRIM(CLEAN(TEXT(IFERROR(INDEX('Glade MR'!$B$4:$C$3000,MATCH($A938,'Glade MR'!$C$4:$C$3000,0),1),"-"),"@")))</f>
        <v>-</v>
      </c>
      <c r="M938" s="147" t="str">
        <f>TRIM(CLEAN(TEXT(IFERROR(INDEX('Glade MR'!$I$4:$J$3000,MATCH($A938,'Glade MR'!$J$4:$J$3000,0),1),"-"),"@")))</f>
        <v>-</v>
      </c>
      <c r="N938" s="147" t="str">
        <f>TRIM(CLEAN(TEXT(IFERROR(INDEX('Glade MR'!$P$4:$Q$3000,MATCH($A938,'Glade MR'!$Q$4:$Q$3000,0),1),"-"),"@")))</f>
        <v>-</v>
      </c>
      <c r="O938" s="147" t="str">
        <f>TRIM(CLEAN(TEXT(IFERROR(INDEX('Glade MR'!$W$4:$X$3000,MATCH($A938,'Glade MR'!$X$4:$X$3000,0),1),"-"),"@")))</f>
        <v>Pool 4</v>
      </c>
      <c r="P938" s="159" t="str">
        <f t="shared" si="29"/>
        <v>Found</v>
      </c>
      <c r="Q938" t="str" cm="1">
        <f t="array" ref="Q938">IF(SUMPRODUCT((TRIM(L938:O938)&lt;&gt;"-")*1)=0,
    "No Data",
    IF(COUNTIF(L938:O938,INDEX(_xlfn._xlws.FILTER(L938:O938,TRIM(L938:O938)&lt;&gt;"-"),1))=SUMPRODUCT((TRIM(L938:O938)&lt;&gt;"-")*1),
    "No Change",
    "Change"))</f>
        <v>No Change</v>
      </c>
      <c r="R938" s="159"/>
      <c r="S938" s="111"/>
    </row>
    <row r="939" spans="1:19" x14ac:dyDescent="0.3">
      <c r="A939" t="s">
        <v>99</v>
      </c>
      <c r="B939" t="s">
        <v>1145</v>
      </c>
      <c r="C939" s="160" t="str">
        <f>TRIM(CLEAN(TEXT(IFERROR(INDEX('Snakeden MR'!$B$4:$C$3028,MATCH($A939,'Snakeden MR'!$C$4:$C$3028,0),1),"-"),"@")))</f>
        <v>-</v>
      </c>
      <c r="D939" s="147" t="str">
        <f>TRIM(CLEAN(TEXT(IFERROR(INDEX('Snakeden MR'!$I$4:$J$3028,MATCH($A939,'Snakeden MR'!$J$4:$J$3028,0),1),"-"),"@")))</f>
        <v>Pool 2</v>
      </c>
      <c r="E939" s="147" t="str">
        <f>TRIM(CLEAN(TEXT(IFERROR(INDEX('Snakeden MR'!$P$4:$Q$3028,MATCH($A939,'Snakeden MR'!$Q$4:$Q$3028,0),1),"-"),"@")))</f>
        <v>-</v>
      </c>
      <c r="F939" s="147" t="str">
        <f>TRIM(CLEAN(TEXT(IFERROR(INDEX('Snakeden MR'!$W$4:$X$3028,MATCH($A939,'Snakeden MR'!$X$4:$X$3028,0),1),"-"),"@")))</f>
        <v>-</v>
      </c>
      <c r="G939" s="159" t="str">
        <f t="shared" si="28"/>
        <v>Found</v>
      </c>
      <c r="H939" t="str" cm="1">
        <f t="array" ref="H939">IF(SUMPRODUCT((TRIM(C939:F939)&lt;&gt;"-")*1)=0,
    "No Data",
    IF(COUNTIF(C939:F939,INDEX(_xlfn._xlws.FILTER(C939:F939,TRIM(C939:F939)&lt;&gt;"-"),1))=SUMPRODUCT((TRIM(C939:F939)&lt;&gt;"-")*1),
    "No Change",
    "Change"))</f>
        <v>No Change</v>
      </c>
      <c r="I939" s="159"/>
      <c r="J939"/>
      <c r="K939" s="163"/>
      <c r="L939" s="147" t="str">
        <f>TRIM(CLEAN(TEXT(IFERROR(INDEX('Glade MR'!$B$4:$C$3000,MATCH($A939,'Glade MR'!$C$4:$C$3000,0),1),"-"),"@")))</f>
        <v>-</v>
      </c>
      <c r="M939" s="147" t="str">
        <f>TRIM(CLEAN(TEXT(IFERROR(INDEX('Glade MR'!$I$4:$J$3000,MATCH($A939,'Glade MR'!$J$4:$J$3000,0),1),"-"),"@")))</f>
        <v>-</v>
      </c>
      <c r="N939" s="147" t="str">
        <f>TRIM(CLEAN(TEXT(IFERROR(INDEX('Glade MR'!$P$4:$Q$3000,MATCH($A939,'Glade MR'!$Q$4:$Q$3000,0),1),"-"),"@")))</f>
        <v>-</v>
      </c>
      <c r="O939" s="147" t="str">
        <f>TRIM(CLEAN(TEXT(IFERROR(INDEX('Glade MR'!$W$4:$X$3000,MATCH($A939,'Glade MR'!$X$4:$X$3000,0),1),"-"),"@")))</f>
        <v>-</v>
      </c>
      <c r="P939" s="159" t="str">
        <f t="shared" si="29"/>
        <v>Not Found</v>
      </c>
      <c r="Q939" t="str" cm="1">
        <f t="array" ref="Q939">IF(SUMPRODUCT((TRIM(L939:O939)&lt;&gt;"-")*1)=0,
    "No Data",
    IF(COUNTIF(L939:O939,INDEX(_xlfn._xlws.FILTER(L939:O939,TRIM(L939:O939)&lt;&gt;"-"),1))=SUMPRODUCT((TRIM(L939:O939)&lt;&gt;"-")*1),
    "No Change",
    "Change"))</f>
        <v>No Data</v>
      </c>
      <c r="R939" s="159"/>
      <c r="S939" s="111"/>
    </row>
    <row r="940" spans="1:19" x14ac:dyDescent="0.3">
      <c r="A940" t="s">
        <v>1825</v>
      </c>
      <c r="B940" t="s">
        <v>1145</v>
      </c>
      <c r="C940" s="160" t="str">
        <f>TRIM(CLEAN(TEXT(IFERROR(INDEX('Snakeden MR'!$B$4:$C$3028,MATCH($A940,'Snakeden MR'!$C$4:$C$3028,0),1),"-"),"@")))</f>
        <v>-</v>
      </c>
      <c r="D940" s="147" t="str">
        <f>TRIM(CLEAN(TEXT(IFERROR(INDEX('Snakeden MR'!$I$4:$J$3028,MATCH($A940,'Snakeden MR'!$J$4:$J$3028,0),1),"-"),"@")))</f>
        <v>-</v>
      </c>
      <c r="E940" s="147" t="str">
        <f>TRIM(CLEAN(TEXT(IFERROR(INDEX('Snakeden MR'!$P$4:$Q$3028,MATCH($A940,'Snakeden MR'!$Q$4:$Q$3028,0),1),"-"),"@")))</f>
        <v>-</v>
      </c>
      <c r="F940" s="147" t="str">
        <f>TRIM(CLEAN(TEXT(IFERROR(INDEX('Snakeden MR'!$W$4:$X$3028,MATCH($A940,'Snakeden MR'!$X$4:$X$3028,0),1),"-"),"@")))</f>
        <v>-</v>
      </c>
      <c r="G940" s="159" t="str">
        <f t="shared" si="28"/>
        <v>Not Found</v>
      </c>
      <c r="H940" t="str" cm="1">
        <f t="array" ref="H940">IF(SUMPRODUCT((TRIM(C940:F940)&lt;&gt;"-")*1)=0,
    "No Data",
    IF(COUNTIF(C940:F940,INDEX(_xlfn._xlws.FILTER(C940:F940,TRIM(C940:F940)&lt;&gt;"-"),1))=SUMPRODUCT((TRIM(C940:F940)&lt;&gt;"-")*1),
    "No Change",
    "Change"))</f>
        <v>No Data</v>
      </c>
      <c r="I940" s="159"/>
      <c r="J940"/>
      <c r="K940" s="163"/>
      <c r="L940" s="147" t="str">
        <f>TRIM(CLEAN(TEXT(IFERROR(INDEX('Glade MR'!$B$4:$C$3000,MATCH($A940,'Glade MR'!$C$4:$C$3000,0),1),"-"),"@")))</f>
        <v>-</v>
      </c>
      <c r="M940" s="147" t="str">
        <f>TRIM(CLEAN(TEXT(IFERROR(INDEX('Glade MR'!$I$4:$J$3000,MATCH($A940,'Glade MR'!$J$4:$J$3000,0),1),"-"),"@")))</f>
        <v>-</v>
      </c>
      <c r="N940" s="147" t="str">
        <f>TRIM(CLEAN(TEXT(IFERROR(INDEX('Glade MR'!$P$4:$Q$3000,MATCH($A940,'Glade MR'!$Q$4:$Q$3000,0),1),"-"),"@")))</f>
        <v>-</v>
      </c>
      <c r="O940" s="147" t="str">
        <f>TRIM(CLEAN(TEXT(IFERROR(INDEX('Glade MR'!$W$4:$X$3000,MATCH($A940,'Glade MR'!$X$4:$X$3000,0),1),"-"),"@")))</f>
        <v>-</v>
      </c>
      <c r="P940" s="159" t="str">
        <f t="shared" si="29"/>
        <v>Not Found</v>
      </c>
      <c r="Q940" t="str" cm="1">
        <f t="array" ref="Q940">IF(SUMPRODUCT((TRIM(L940:O940)&lt;&gt;"-")*1)=0,
    "No Data",
    IF(COUNTIF(L940:O940,INDEX(_xlfn._xlws.FILTER(L940:O940,TRIM(L940:O940)&lt;&gt;"-"),1))=SUMPRODUCT((TRIM(L940:O940)&lt;&gt;"-")*1),
    "No Change",
    "Change"))</f>
        <v>No Data</v>
      </c>
      <c r="R940" s="159"/>
      <c r="S940" s="111"/>
    </row>
    <row r="941" spans="1:19" x14ac:dyDescent="0.3">
      <c r="A941" t="s">
        <v>703</v>
      </c>
      <c r="B941" t="s">
        <v>1137</v>
      </c>
      <c r="C941" s="160" t="str">
        <f>TRIM(CLEAN(TEXT(IFERROR(INDEX('Snakeden MR'!$B$4:$C$3028,MATCH($A941,'Snakeden MR'!$C$4:$C$3028,0),1),"-"),"@")))</f>
        <v>-</v>
      </c>
      <c r="D941" s="147" t="str">
        <f>TRIM(CLEAN(TEXT(IFERROR(INDEX('Snakeden MR'!$I$4:$J$3028,MATCH($A941,'Snakeden MR'!$J$4:$J$3028,0),1),"-"),"@")))</f>
        <v>-</v>
      </c>
      <c r="E941" s="147" t="str">
        <f>TRIM(CLEAN(TEXT(IFERROR(INDEX('Snakeden MR'!$P$4:$Q$3028,MATCH($A941,'Snakeden MR'!$Q$4:$Q$3028,0),1),"-"),"@")))</f>
        <v>-</v>
      </c>
      <c r="F941" s="147" t="str">
        <f>TRIM(CLEAN(TEXT(IFERROR(INDEX('Snakeden MR'!$W$4:$X$3028,MATCH($A941,'Snakeden MR'!$X$4:$X$3028,0),1),"-"),"@")))</f>
        <v>-</v>
      </c>
      <c r="G941" s="159" t="str">
        <f t="shared" si="28"/>
        <v>Not Found</v>
      </c>
      <c r="H941" t="str" cm="1">
        <f t="array" ref="H941">IF(SUMPRODUCT((TRIM(C941:F941)&lt;&gt;"-")*1)=0,
    "No Data",
    IF(COUNTIF(C941:F941,INDEX(_xlfn._xlws.FILTER(C941:F941,TRIM(C941:F941)&lt;&gt;"-"),1))=SUMPRODUCT((TRIM(C941:F941)&lt;&gt;"-")*1),
    "No Change",
    "Change"))</f>
        <v>No Data</v>
      </c>
      <c r="I941" s="159"/>
      <c r="J941"/>
      <c r="K941" s="163"/>
      <c r="L941" s="147" t="str">
        <f>TRIM(CLEAN(TEXT(IFERROR(INDEX('Glade MR'!$B$4:$C$3000,MATCH($A941,'Glade MR'!$C$4:$C$3000,0),1),"-"),"@")))</f>
        <v>Pool 4</v>
      </c>
      <c r="M941" s="147" t="str">
        <f>TRIM(CLEAN(TEXT(IFERROR(INDEX('Glade MR'!$I$4:$J$3000,MATCH($A941,'Glade MR'!$J$4:$J$3000,0),1),"-"),"@")))</f>
        <v>-</v>
      </c>
      <c r="N941" s="147" t="str">
        <f>TRIM(CLEAN(TEXT(IFERROR(INDEX('Glade MR'!$P$4:$Q$3000,MATCH($A941,'Glade MR'!$Q$4:$Q$3000,0),1),"-"),"@")))</f>
        <v>-</v>
      </c>
      <c r="O941" s="147" t="str">
        <f>TRIM(CLEAN(TEXT(IFERROR(INDEX('Glade MR'!$W$4:$X$3000,MATCH($A941,'Glade MR'!$X$4:$X$3000,0),1),"-"),"@")))</f>
        <v>-</v>
      </c>
      <c r="P941" s="159" t="str">
        <f t="shared" si="29"/>
        <v>Found</v>
      </c>
      <c r="Q941" t="str" cm="1">
        <f t="array" ref="Q941">IF(SUMPRODUCT((TRIM(L941:O941)&lt;&gt;"-")*1)=0,
    "No Data",
    IF(COUNTIF(L941:O941,INDEX(_xlfn._xlws.FILTER(L941:O941,TRIM(L941:O941)&lt;&gt;"-"),1))=SUMPRODUCT((TRIM(L941:O941)&lt;&gt;"-")*1),
    "No Change",
    "Change"))</f>
        <v>No Change</v>
      </c>
      <c r="R941" s="159"/>
      <c r="S941" s="111"/>
    </row>
    <row r="942" spans="1:19" x14ac:dyDescent="0.3">
      <c r="A942" t="s">
        <v>1826</v>
      </c>
      <c r="B942" t="s">
        <v>1145</v>
      </c>
      <c r="C942" s="160" t="str">
        <f>TRIM(CLEAN(TEXT(IFERROR(INDEX('Snakeden MR'!$B$4:$C$3028,MATCH($A942,'Snakeden MR'!$C$4:$C$3028,0),1),"-"),"@")))</f>
        <v>-</v>
      </c>
      <c r="D942" s="147" t="str">
        <f>TRIM(CLEAN(TEXT(IFERROR(INDEX('Snakeden MR'!$I$4:$J$3028,MATCH($A942,'Snakeden MR'!$J$4:$J$3028,0),1),"-"),"@")))</f>
        <v>-</v>
      </c>
      <c r="E942" s="147" t="str">
        <f>TRIM(CLEAN(TEXT(IFERROR(INDEX('Snakeden MR'!$P$4:$Q$3028,MATCH($A942,'Snakeden MR'!$Q$4:$Q$3028,0),1),"-"),"@")))</f>
        <v>-</v>
      </c>
      <c r="F942" s="147" t="str">
        <f>TRIM(CLEAN(TEXT(IFERROR(INDEX('Snakeden MR'!$W$4:$X$3028,MATCH($A942,'Snakeden MR'!$X$4:$X$3028,0),1),"-"),"@")))</f>
        <v>-</v>
      </c>
      <c r="G942" s="159" t="str">
        <f t="shared" si="28"/>
        <v>Not Found</v>
      </c>
      <c r="H942" t="str" cm="1">
        <f t="array" ref="H942">IF(SUMPRODUCT((TRIM(C942:F942)&lt;&gt;"-")*1)=0,
    "No Data",
    IF(COUNTIF(C942:F942,INDEX(_xlfn._xlws.FILTER(C942:F942,TRIM(C942:F942)&lt;&gt;"-"),1))=SUMPRODUCT((TRIM(C942:F942)&lt;&gt;"-")*1),
    "No Change",
    "Change"))</f>
        <v>No Data</v>
      </c>
      <c r="I942" s="159"/>
      <c r="J942"/>
      <c r="K942" s="163"/>
      <c r="L942" s="147" t="str">
        <f>TRIM(CLEAN(TEXT(IFERROR(INDEX('Glade MR'!$B$4:$C$3000,MATCH($A942,'Glade MR'!$C$4:$C$3000,0),1),"-"),"@")))</f>
        <v>-</v>
      </c>
      <c r="M942" s="147" t="str">
        <f>TRIM(CLEAN(TEXT(IFERROR(INDEX('Glade MR'!$I$4:$J$3000,MATCH($A942,'Glade MR'!$J$4:$J$3000,0),1),"-"),"@")))</f>
        <v>-</v>
      </c>
      <c r="N942" s="147" t="str">
        <f>TRIM(CLEAN(TEXT(IFERROR(INDEX('Glade MR'!$P$4:$Q$3000,MATCH($A942,'Glade MR'!$Q$4:$Q$3000,0),1),"-"),"@")))</f>
        <v>-</v>
      </c>
      <c r="O942" s="147" t="str">
        <f>TRIM(CLEAN(TEXT(IFERROR(INDEX('Glade MR'!$W$4:$X$3000,MATCH($A942,'Glade MR'!$X$4:$X$3000,0),1),"-"),"@")))</f>
        <v>-</v>
      </c>
      <c r="P942" s="159" t="str">
        <f t="shared" si="29"/>
        <v>Not Found</v>
      </c>
      <c r="Q942" t="str" cm="1">
        <f t="array" ref="Q942">IF(SUMPRODUCT((TRIM(L942:O942)&lt;&gt;"-")*1)=0,
    "No Data",
    IF(COUNTIF(L942:O942,INDEX(_xlfn._xlws.FILTER(L942:O942,TRIM(L942:O942)&lt;&gt;"-"),1))=SUMPRODUCT((TRIM(L942:O942)&lt;&gt;"-")*1),
    "No Change",
    "Change"))</f>
        <v>No Data</v>
      </c>
      <c r="R942" s="159"/>
      <c r="S942" s="111"/>
    </row>
    <row r="943" spans="1:19" x14ac:dyDescent="0.3">
      <c r="A943" t="s">
        <v>598</v>
      </c>
      <c r="B943" t="s">
        <v>1137</v>
      </c>
      <c r="C943" s="160" t="str">
        <f>TRIM(CLEAN(TEXT(IFERROR(INDEX('Snakeden MR'!$B$4:$C$3028,MATCH($A943,'Snakeden MR'!$C$4:$C$3028,0),1),"-"),"@")))</f>
        <v>-</v>
      </c>
      <c r="D943" s="147" t="str">
        <f>TRIM(CLEAN(TEXT(IFERROR(INDEX('Snakeden MR'!$I$4:$J$3028,MATCH($A943,'Snakeden MR'!$J$4:$J$3028,0),1),"-"),"@")))</f>
        <v>-</v>
      </c>
      <c r="E943" s="147" t="str">
        <f>TRIM(CLEAN(TEXT(IFERROR(INDEX('Snakeden MR'!$P$4:$Q$3028,MATCH($A943,'Snakeden MR'!$Q$4:$Q$3028,0),1),"-"),"@")))</f>
        <v>-</v>
      </c>
      <c r="F943" s="147" t="str">
        <f>TRIM(CLEAN(TEXT(IFERROR(INDEX('Snakeden MR'!$W$4:$X$3028,MATCH($A943,'Snakeden MR'!$X$4:$X$3028,0),1),"-"),"@")))</f>
        <v>-</v>
      </c>
      <c r="G943" s="159" t="str">
        <f t="shared" si="28"/>
        <v>Not Found</v>
      </c>
      <c r="H943" t="str" cm="1">
        <f t="array" ref="H943">IF(SUMPRODUCT((TRIM(C943:F943)&lt;&gt;"-")*1)=0,
    "No Data",
    IF(COUNTIF(C943:F943,INDEX(_xlfn._xlws.FILTER(C943:F943,TRIM(C943:F943)&lt;&gt;"-"),1))=SUMPRODUCT((TRIM(C943:F943)&lt;&gt;"-")*1),
    "No Change",
    "Change"))</f>
        <v>No Data</v>
      </c>
      <c r="I943" s="159"/>
      <c r="J943"/>
      <c r="K943" s="163"/>
      <c r="L943" s="147" t="str">
        <f>TRIM(CLEAN(TEXT(IFERROR(INDEX('Glade MR'!$B$4:$C$3000,MATCH($A943,'Glade MR'!$C$4:$C$3000,0),1),"-"),"@")))</f>
        <v>-</v>
      </c>
      <c r="M943" s="147" t="str">
        <f>TRIM(CLEAN(TEXT(IFERROR(INDEX('Glade MR'!$I$4:$J$3000,MATCH($A943,'Glade MR'!$J$4:$J$3000,0),1),"-"),"@")))</f>
        <v>-</v>
      </c>
      <c r="N943" s="147" t="str">
        <f>TRIM(CLEAN(TEXT(IFERROR(INDEX('Glade MR'!$P$4:$Q$3000,MATCH($A943,'Glade MR'!$Q$4:$Q$3000,0),1),"-"),"@")))</f>
        <v>Pool 8</v>
      </c>
      <c r="O943" s="147" t="str">
        <f>TRIM(CLEAN(TEXT(IFERROR(INDEX('Glade MR'!$W$4:$X$3000,MATCH($A943,'Glade MR'!$X$4:$X$3000,0),1),"-"),"@")))</f>
        <v>-</v>
      </c>
      <c r="P943" s="159" t="str">
        <f t="shared" si="29"/>
        <v>Found</v>
      </c>
      <c r="Q943" t="str" cm="1">
        <f t="array" ref="Q943">IF(SUMPRODUCT((TRIM(L943:O943)&lt;&gt;"-")*1)=0,
    "No Data",
    IF(COUNTIF(L943:O943,INDEX(_xlfn._xlws.FILTER(L943:O943,TRIM(L943:O943)&lt;&gt;"-"),1))=SUMPRODUCT((TRIM(L943:O943)&lt;&gt;"-")*1),
    "No Change",
    "Change"))</f>
        <v>No Change</v>
      </c>
      <c r="R943" s="159"/>
      <c r="S943" s="111"/>
    </row>
    <row r="944" spans="1:19" x14ac:dyDescent="0.3">
      <c r="A944" t="s">
        <v>1827</v>
      </c>
      <c r="B944" t="s">
        <v>1137</v>
      </c>
      <c r="C944" s="160" t="str">
        <f>TRIM(CLEAN(TEXT(IFERROR(INDEX('Snakeden MR'!$B$4:$C$3028,MATCH($A944,'Snakeden MR'!$C$4:$C$3028,0),1),"-"),"@")))</f>
        <v>-</v>
      </c>
      <c r="D944" s="147" t="str">
        <f>TRIM(CLEAN(TEXT(IFERROR(INDEX('Snakeden MR'!$I$4:$J$3028,MATCH($A944,'Snakeden MR'!$J$4:$J$3028,0),1),"-"),"@")))</f>
        <v>-</v>
      </c>
      <c r="E944" s="147" t="str">
        <f>TRIM(CLEAN(TEXT(IFERROR(INDEX('Snakeden MR'!$P$4:$Q$3028,MATCH($A944,'Snakeden MR'!$Q$4:$Q$3028,0),1),"-"),"@")))</f>
        <v>-</v>
      </c>
      <c r="F944" s="147" t="str">
        <f>TRIM(CLEAN(TEXT(IFERROR(INDEX('Snakeden MR'!$W$4:$X$3028,MATCH($A944,'Snakeden MR'!$X$4:$X$3028,0),1),"-"),"@")))</f>
        <v>-</v>
      </c>
      <c r="G944" s="159" t="str">
        <f t="shared" si="28"/>
        <v>Not Found</v>
      </c>
      <c r="H944" t="str" cm="1">
        <f t="array" ref="H944">IF(SUMPRODUCT((TRIM(C944:F944)&lt;&gt;"-")*1)=0,
    "No Data",
    IF(COUNTIF(C944:F944,INDEX(_xlfn._xlws.FILTER(C944:F944,TRIM(C944:F944)&lt;&gt;"-"),1))=SUMPRODUCT((TRIM(C944:F944)&lt;&gt;"-")*1),
    "No Change",
    "Change"))</f>
        <v>No Data</v>
      </c>
      <c r="I944" s="159"/>
      <c r="J944"/>
      <c r="K944" s="163"/>
      <c r="L944" s="147" t="str">
        <f>TRIM(CLEAN(TEXT(IFERROR(INDEX('Glade MR'!$B$4:$C$3000,MATCH($A944,'Glade MR'!$C$4:$C$3000,0),1),"-"),"@")))</f>
        <v>-</v>
      </c>
      <c r="M944" s="147" t="str">
        <f>TRIM(CLEAN(TEXT(IFERROR(INDEX('Glade MR'!$I$4:$J$3000,MATCH($A944,'Glade MR'!$J$4:$J$3000,0),1),"-"),"@")))</f>
        <v>-</v>
      </c>
      <c r="N944" s="147" t="str">
        <f>TRIM(CLEAN(TEXT(IFERROR(INDEX('Glade MR'!$P$4:$Q$3000,MATCH($A944,'Glade MR'!$Q$4:$Q$3000,0),1),"-"),"@")))</f>
        <v>-</v>
      </c>
      <c r="O944" s="147" t="str">
        <f>TRIM(CLEAN(TEXT(IFERROR(INDEX('Glade MR'!$W$4:$X$3000,MATCH($A944,'Glade MR'!$X$4:$X$3000,0),1),"-"),"@")))</f>
        <v>-</v>
      </c>
      <c r="P944" s="159" t="str">
        <f t="shared" si="29"/>
        <v>Not Found</v>
      </c>
      <c r="Q944" t="str" cm="1">
        <f t="array" ref="Q944">IF(SUMPRODUCT((TRIM(L944:O944)&lt;&gt;"-")*1)=0,
    "No Data",
    IF(COUNTIF(L944:O944,INDEX(_xlfn._xlws.FILTER(L944:O944,TRIM(L944:O944)&lt;&gt;"-"),1))=SUMPRODUCT((TRIM(L944:O944)&lt;&gt;"-")*1),
    "No Change",
    "Change"))</f>
        <v>No Data</v>
      </c>
      <c r="R944" s="159"/>
      <c r="S944" s="111"/>
    </row>
    <row r="945" spans="1:19" x14ac:dyDescent="0.3">
      <c r="A945" t="s">
        <v>677</v>
      </c>
      <c r="B945" t="s">
        <v>1137</v>
      </c>
      <c r="C945" s="160" t="str">
        <f>TRIM(CLEAN(TEXT(IFERROR(INDEX('Snakeden MR'!$B$4:$C$3028,MATCH($A945,'Snakeden MR'!$C$4:$C$3028,0),1),"-"),"@")))</f>
        <v>-</v>
      </c>
      <c r="D945" s="147" t="str">
        <f>TRIM(CLEAN(TEXT(IFERROR(INDEX('Snakeden MR'!$I$4:$J$3028,MATCH($A945,'Snakeden MR'!$J$4:$J$3028,0),1),"-"),"@")))</f>
        <v>-</v>
      </c>
      <c r="E945" s="147" t="str">
        <f>TRIM(CLEAN(TEXT(IFERROR(INDEX('Snakeden MR'!$P$4:$Q$3028,MATCH($A945,'Snakeden MR'!$Q$4:$Q$3028,0),1),"-"),"@")))</f>
        <v>-</v>
      </c>
      <c r="F945" s="147" t="str">
        <f>TRIM(CLEAN(TEXT(IFERROR(INDEX('Snakeden MR'!$W$4:$X$3028,MATCH($A945,'Snakeden MR'!$X$4:$X$3028,0),1),"-"),"@")))</f>
        <v>-</v>
      </c>
      <c r="G945" s="159" t="str">
        <f t="shared" si="28"/>
        <v>Not Found</v>
      </c>
      <c r="H945" t="str" cm="1">
        <f t="array" ref="H945">IF(SUMPRODUCT((TRIM(C945:F945)&lt;&gt;"-")*1)=0,
    "No Data",
    IF(COUNTIF(C945:F945,INDEX(_xlfn._xlws.FILTER(C945:F945,TRIM(C945:F945)&lt;&gt;"-"),1))=SUMPRODUCT((TRIM(C945:F945)&lt;&gt;"-")*1),
    "No Change",
    "Change"))</f>
        <v>No Data</v>
      </c>
      <c r="I945" s="159"/>
      <c r="J945"/>
      <c r="K945" s="163"/>
      <c r="L945" s="147" t="str">
        <f>TRIM(CLEAN(TEXT(IFERROR(INDEX('Glade MR'!$B$4:$C$3000,MATCH($A945,'Glade MR'!$C$4:$C$3000,0),1),"-"),"@")))</f>
        <v>Pool 2</v>
      </c>
      <c r="M945" s="147" t="str">
        <f>TRIM(CLEAN(TEXT(IFERROR(INDEX('Glade MR'!$I$4:$J$3000,MATCH($A945,'Glade MR'!$J$4:$J$3000,0),1),"-"),"@")))</f>
        <v>Pool 2</v>
      </c>
      <c r="N945" s="147" t="str">
        <f>TRIM(CLEAN(TEXT(IFERROR(INDEX('Glade MR'!$P$4:$Q$3000,MATCH($A945,'Glade MR'!$Q$4:$Q$3000,0),1),"-"),"@")))</f>
        <v>-</v>
      </c>
      <c r="O945" s="147" t="str">
        <f>TRIM(CLEAN(TEXT(IFERROR(INDEX('Glade MR'!$W$4:$X$3000,MATCH($A945,'Glade MR'!$X$4:$X$3000,0),1),"-"),"@")))</f>
        <v>-</v>
      </c>
      <c r="P945" s="159" t="str">
        <f t="shared" si="29"/>
        <v>Found</v>
      </c>
      <c r="Q945" t="str" cm="1">
        <f t="array" ref="Q945">IF(SUMPRODUCT((TRIM(L945:O945)&lt;&gt;"-")*1)=0,
    "No Data",
    IF(COUNTIF(L945:O945,INDEX(_xlfn._xlws.FILTER(L945:O945,TRIM(L945:O945)&lt;&gt;"-"),1))=SUMPRODUCT((TRIM(L945:O945)&lt;&gt;"-")*1),
    "No Change",
    "Change"))</f>
        <v>No Change</v>
      </c>
      <c r="R945" s="159"/>
      <c r="S945" s="111"/>
    </row>
    <row r="946" spans="1:19" x14ac:dyDescent="0.3">
      <c r="A946" t="s">
        <v>1828</v>
      </c>
      <c r="B946" t="s">
        <v>1145</v>
      </c>
      <c r="C946" s="160" t="str">
        <f>TRIM(CLEAN(TEXT(IFERROR(INDEX('Snakeden MR'!$B$4:$C$3028,MATCH($A946,'Snakeden MR'!$C$4:$C$3028,0),1),"-"),"@")))</f>
        <v>-</v>
      </c>
      <c r="D946" s="147" t="str">
        <f>TRIM(CLEAN(TEXT(IFERROR(INDEX('Snakeden MR'!$I$4:$J$3028,MATCH($A946,'Snakeden MR'!$J$4:$J$3028,0),1),"-"),"@")))</f>
        <v>-</v>
      </c>
      <c r="E946" s="147" t="str">
        <f>TRIM(CLEAN(TEXT(IFERROR(INDEX('Snakeden MR'!$P$4:$Q$3028,MATCH($A946,'Snakeden MR'!$Q$4:$Q$3028,0),1),"-"),"@")))</f>
        <v>-</v>
      </c>
      <c r="F946" s="147" t="str">
        <f>TRIM(CLEAN(TEXT(IFERROR(INDEX('Snakeden MR'!$W$4:$X$3028,MATCH($A946,'Snakeden MR'!$X$4:$X$3028,0),1),"-"),"@")))</f>
        <v>-</v>
      </c>
      <c r="G946" s="159" t="str">
        <f t="shared" si="28"/>
        <v>Not Found</v>
      </c>
      <c r="H946" t="str" cm="1">
        <f t="array" ref="H946">IF(SUMPRODUCT((TRIM(C946:F946)&lt;&gt;"-")*1)=0,
    "No Data",
    IF(COUNTIF(C946:F946,INDEX(_xlfn._xlws.FILTER(C946:F946,TRIM(C946:F946)&lt;&gt;"-"),1))=SUMPRODUCT((TRIM(C946:F946)&lt;&gt;"-")*1),
    "No Change",
    "Change"))</f>
        <v>No Data</v>
      </c>
      <c r="I946" s="159"/>
      <c r="J946"/>
      <c r="K946" s="163"/>
      <c r="L946" s="147" t="str">
        <f>TRIM(CLEAN(TEXT(IFERROR(INDEX('Glade MR'!$B$4:$C$3000,MATCH($A946,'Glade MR'!$C$4:$C$3000,0),1),"-"),"@")))</f>
        <v>-</v>
      </c>
      <c r="M946" s="147" t="str">
        <f>TRIM(CLEAN(TEXT(IFERROR(INDEX('Glade MR'!$I$4:$J$3000,MATCH($A946,'Glade MR'!$J$4:$J$3000,0),1),"-"),"@")))</f>
        <v>-</v>
      </c>
      <c r="N946" s="147" t="str">
        <f>TRIM(CLEAN(TEXT(IFERROR(INDEX('Glade MR'!$P$4:$Q$3000,MATCH($A946,'Glade MR'!$Q$4:$Q$3000,0),1),"-"),"@")))</f>
        <v>-</v>
      </c>
      <c r="O946" s="147" t="str">
        <f>TRIM(CLEAN(TEXT(IFERROR(INDEX('Glade MR'!$W$4:$X$3000,MATCH($A946,'Glade MR'!$X$4:$X$3000,0),1),"-"),"@")))</f>
        <v>-</v>
      </c>
      <c r="P946" s="159" t="str">
        <f t="shared" si="29"/>
        <v>Not Found</v>
      </c>
      <c r="Q946" t="str" cm="1">
        <f t="array" ref="Q946">IF(SUMPRODUCT((TRIM(L946:O946)&lt;&gt;"-")*1)=0,
    "No Data",
    IF(COUNTIF(L946:O946,INDEX(_xlfn._xlws.FILTER(L946:O946,TRIM(L946:O946)&lt;&gt;"-"),1))=SUMPRODUCT((TRIM(L946:O946)&lt;&gt;"-")*1),
    "No Change",
    "Change"))</f>
        <v>No Data</v>
      </c>
      <c r="R946" s="159"/>
      <c r="S946" s="111"/>
    </row>
    <row r="947" spans="1:19" x14ac:dyDescent="0.3">
      <c r="A947" t="s">
        <v>1829</v>
      </c>
      <c r="B947" t="s">
        <v>1137</v>
      </c>
      <c r="C947" s="160" t="str">
        <f>TRIM(CLEAN(TEXT(IFERROR(INDEX('Snakeden MR'!$B$4:$C$3028,MATCH($A947,'Snakeden MR'!$C$4:$C$3028,0),1),"-"),"@")))</f>
        <v>-</v>
      </c>
      <c r="D947" s="147" t="str">
        <f>TRIM(CLEAN(TEXT(IFERROR(INDEX('Snakeden MR'!$I$4:$J$3028,MATCH($A947,'Snakeden MR'!$J$4:$J$3028,0),1),"-"),"@")))</f>
        <v>-</v>
      </c>
      <c r="E947" s="147" t="str">
        <f>TRIM(CLEAN(TEXT(IFERROR(INDEX('Snakeden MR'!$P$4:$Q$3028,MATCH($A947,'Snakeden MR'!$Q$4:$Q$3028,0),1),"-"),"@")))</f>
        <v>-</v>
      </c>
      <c r="F947" s="147" t="str">
        <f>TRIM(CLEAN(TEXT(IFERROR(INDEX('Snakeden MR'!$W$4:$X$3028,MATCH($A947,'Snakeden MR'!$X$4:$X$3028,0),1),"-"),"@")))</f>
        <v>-</v>
      </c>
      <c r="G947" s="159" t="str">
        <f t="shared" si="28"/>
        <v>Not Found</v>
      </c>
      <c r="H947" t="str" cm="1">
        <f t="array" ref="H947">IF(SUMPRODUCT((TRIM(C947:F947)&lt;&gt;"-")*1)=0,
    "No Data",
    IF(COUNTIF(C947:F947,INDEX(_xlfn._xlws.FILTER(C947:F947,TRIM(C947:F947)&lt;&gt;"-"),1))=SUMPRODUCT((TRIM(C947:F947)&lt;&gt;"-")*1),
    "No Change",
    "Change"))</f>
        <v>No Data</v>
      </c>
      <c r="I947" s="159"/>
      <c r="J947"/>
      <c r="K947" s="163"/>
      <c r="L947" s="147" t="str">
        <f>TRIM(CLEAN(TEXT(IFERROR(INDEX('Glade MR'!$B$4:$C$3000,MATCH($A947,'Glade MR'!$C$4:$C$3000,0),1),"-"),"@")))</f>
        <v>-</v>
      </c>
      <c r="M947" s="147" t="str">
        <f>TRIM(CLEAN(TEXT(IFERROR(INDEX('Glade MR'!$I$4:$J$3000,MATCH($A947,'Glade MR'!$J$4:$J$3000,0),1),"-"),"@")))</f>
        <v>-</v>
      </c>
      <c r="N947" s="147" t="str">
        <f>TRIM(CLEAN(TEXT(IFERROR(INDEX('Glade MR'!$P$4:$Q$3000,MATCH($A947,'Glade MR'!$Q$4:$Q$3000,0),1),"-"),"@")))</f>
        <v>-</v>
      </c>
      <c r="O947" s="147" t="str">
        <f>TRIM(CLEAN(TEXT(IFERROR(INDEX('Glade MR'!$W$4:$X$3000,MATCH($A947,'Glade MR'!$X$4:$X$3000,0),1),"-"),"@")))</f>
        <v>-</v>
      </c>
      <c r="P947" s="159" t="str">
        <f t="shared" si="29"/>
        <v>Not Found</v>
      </c>
      <c r="Q947" t="str" cm="1">
        <f t="array" ref="Q947">IF(SUMPRODUCT((TRIM(L947:O947)&lt;&gt;"-")*1)=0,
    "No Data",
    IF(COUNTIF(L947:O947,INDEX(_xlfn._xlws.FILTER(L947:O947,TRIM(L947:O947)&lt;&gt;"-"),1))=SUMPRODUCT((TRIM(L947:O947)&lt;&gt;"-")*1),
    "No Change",
    "Change"))</f>
        <v>No Data</v>
      </c>
      <c r="R947" s="159"/>
      <c r="S947" s="111"/>
    </row>
    <row r="948" spans="1:19" x14ac:dyDescent="0.3">
      <c r="A948" t="s">
        <v>1830</v>
      </c>
      <c r="B948" t="s">
        <v>1145</v>
      </c>
      <c r="C948" s="160" t="str">
        <f>TRIM(CLEAN(TEXT(IFERROR(INDEX('Snakeden MR'!$B$4:$C$3028,MATCH($A948,'Snakeden MR'!$C$4:$C$3028,0),1),"-"),"@")))</f>
        <v>-</v>
      </c>
      <c r="D948" s="147" t="str">
        <f>TRIM(CLEAN(TEXT(IFERROR(INDEX('Snakeden MR'!$I$4:$J$3028,MATCH($A948,'Snakeden MR'!$J$4:$J$3028,0),1),"-"),"@")))</f>
        <v>-</v>
      </c>
      <c r="E948" s="147" t="str">
        <f>TRIM(CLEAN(TEXT(IFERROR(INDEX('Snakeden MR'!$P$4:$Q$3028,MATCH($A948,'Snakeden MR'!$Q$4:$Q$3028,0),1),"-"),"@")))</f>
        <v>-</v>
      </c>
      <c r="F948" s="147" t="str">
        <f>TRIM(CLEAN(TEXT(IFERROR(INDEX('Snakeden MR'!$W$4:$X$3028,MATCH($A948,'Snakeden MR'!$X$4:$X$3028,0),1),"-"),"@")))</f>
        <v>-</v>
      </c>
      <c r="G948" s="159" t="str">
        <f t="shared" si="28"/>
        <v>Not Found</v>
      </c>
      <c r="H948" t="str" cm="1">
        <f t="array" ref="H948">IF(SUMPRODUCT((TRIM(C948:F948)&lt;&gt;"-")*1)=0,
    "No Data",
    IF(COUNTIF(C948:F948,INDEX(_xlfn._xlws.FILTER(C948:F948,TRIM(C948:F948)&lt;&gt;"-"),1))=SUMPRODUCT((TRIM(C948:F948)&lt;&gt;"-")*1),
    "No Change",
    "Change"))</f>
        <v>No Data</v>
      </c>
      <c r="I948" s="159"/>
      <c r="J948"/>
      <c r="K948" s="163"/>
      <c r="L948" s="147" t="str">
        <f>TRIM(CLEAN(TEXT(IFERROR(INDEX('Glade MR'!$B$4:$C$3000,MATCH($A948,'Glade MR'!$C$4:$C$3000,0),1),"-"),"@")))</f>
        <v>-</v>
      </c>
      <c r="M948" s="147" t="str">
        <f>TRIM(CLEAN(TEXT(IFERROR(INDEX('Glade MR'!$I$4:$J$3000,MATCH($A948,'Glade MR'!$J$4:$J$3000,0),1),"-"),"@")))</f>
        <v>-</v>
      </c>
      <c r="N948" s="147" t="str">
        <f>TRIM(CLEAN(TEXT(IFERROR(INDEX('Glade MR'!$P$4:$Q$3000,MATCH($A948,'Glade MR'!$Q$4:$Q$3000,0),1),"-"),"@")))</f>
        <v>-</v>
      </c>
      <c r="O948" s="147" t="str">
        <f>TRIM(CLEAN(TEXT(IFERROR(INDEX('Glade MR'!$W$4:$X$3000,MATCH($A948,'Glade MR'!$X$4:$X$3000,0),1),"-"),"@")))</f>
        <v>-</v>
      </c>
      <c r="P948" s="159" t="str">
        <f t="shared" si="29"/>
        <v>Not Found</v>
      </c>
      <c r="Q948" t="str" cm="1">
        <f t="array" ref="Q948">IF(SUMPRODUCT((TRIM(L948:O948)&lt;&gt;"-")*1)=0,
    "No Data",
    IF(COUNTIF(L948:O948,INDEX(_xlfn._xlws.FILTER(L948:O948,TRIM(L948:O948)&lt;&gt;"-"),1))=SUMPRODUCT((TRIM(L948:O948)&lt;&gt;"-")*1),
    "No Change",
    "Change"))</f>
        <v>No Data</v>
      </c>
      <c r="R948" s="159"/>
      <c r="S948" s="111"/>
    </row>
    <row r="949" spans="1:19" x14ac:dyDescent="0.3">
      <c r="A949" t="s">
        <v>72</v>
      </c>
      <c r="B949" t="s">
        <v>1145</v>
      </c>
      <c r="C949" s="160" t="str">
        <f>TRIM(CLEAN(TEXT(IFERROR(INDEX('Snakeden MR'!$B$4:$C$3028,MATCH($A949,'Snakeden MR'!$C$4:$C$3028,0),1),"-"),"@")))</f>
        <v>-</v>
      </c>
      <c r="D949" s="147" t="str">
        <f>TRIM(CLEAN(TEXT(IFERROR(INDEX('Snakeden MR'!$I$4:$J$3028,MATCH($A949,'Snakeden MR'!$J$4:$J$3028,0),1),"-"),"@")))</f>
        <v>-</v>
      </c>
      <c r="E949" s="147" t="str">
        <f>TRIM(CLEAN(TEXT(IFERROR(INDEX('Snakeden MR'!$P$4:$Q$3028,MATCH($A949,'Snakeden MR'!$Q$4:$Q$3028,0),1),"-"),"@")))</f>
        <v>Pool 2</v>
      </c>
      <c r="F949" s="147" t="str">
        <f>TRIM(CLEAN(TEXT(IFERROR(INDEX('Snakeden MR'!$W$4:$X$3028,MATCH($A949,'Snakeden MR'!$X$4:$X$3028,0),1),"-"),"@")))</f>
        <v>-</v>
      </c>
      <c r="G949" s="159" t="str">
        <f t="shared" si="28"/>
        <v>Found</v>
      </c>
      <c r="H949" t="str" cm="1">
        <f t="array" ref="H949">IF(SUMPRODUCT((TRIM(C949:F949)&lt;&gt;"-")*1)=0,
    "No Data",
    IF(COUNTIF(C949:F949,INDEX(_xlfn._xlws.FILTER(C949:F949,TRIM(C949:F949)&lt;&gt;"-"),1))=SUMPRODUCT((TRIM(C949:F949)&lt;&gt;"-")*1),
    "No Change",
    "Change"))</f>
        <v>No Change</v>
      </c>
      <c r="I949" s="159"/>
      <c r="J949"/>
      <c r="K949" s="163"/>
      <c r="L949" s="147" t="str">
        <f>TRIM(CLEAN(TEXT(IFERROR(INDEX('Glade MR'!$B$4:$C$3000,MATCH($A949,'Glade MR'!$C$4:$C$3000,0),1),"-"),"@")))</f>
        <v>-</v>
      </c>
      <c r="M949" s="147" t="str">
        <f>TRIM(CLEAN(TEXT(IFERROR(INDEX('Glade MR'!$I$4:$J$3000,MATCH($A949,'Glade MR'!$J$4:$J$3000,0),1),"-"),"@")))</f>
        <v>-</v>
      </c>
      <c r="N949" s="147" t="str">
        <f>TRIM(CLEAN(TEXT(IFERROR(INDEX('Glade MR'!$P$4:$Q$3000,MATCH($A949,'Glade MR'!$Q$4:$Q$3000,0),1),"-"),"@")))</f>
        <v>-</v>
      </c>
      <c r="O949" s="147" t="str">
        <f>TRIM(CLEAN(TEXT(IFERROR(INDEX('Glade MR'!$W$4:$X$3000,MATCH($A949,'Glade MR'!$X$4:$X$3000,0),1),"-"),"@")))</f>
        <v>-</v>
      </c>
      <c r="P949" s="159" t="str">
        <f t="shared" si="29"/>
        <v>Not Found</v>
      </c>
      <c r="Q949" t="str" cm="1">
        <f t="array" ref="Q949">IF(SUMPRODUCT((TRIM(L949:O949)&lt;&gt;"-")*1)=0,
    "No Data",
    IF(COUNTIF(L949:O949,INDEX(_xlfn._xlws.FILTER(L949:O949,TRIM(L949:O949)&lt;&gt;"-"),1))=SUMPRODUCT((TRIM(L949:O949)&lt;&gt;"-")*1),
    "No Change",
    "Change"))</f>
        <v>No Data</v>
      </c>
      <c r="R949" s="159"/>
      <c r="S949" s="111"/>
    </row>
    <row r="950" spans="1:19" x14ac:dyDescent="0.3">
      <c r="A950" t="s">
        <v>1831</v>
      </c>
      <c r="B950" t="s">
        <v>1145</v>
      </c>
      <c r="C950" s="160" t="str">
        <f>TRIM(CLEAN(TEXT(IFERROR(INDEX('Snakeden MR'!$B$4:$C$3028,MATCH($A950,'Snakeden MR'!$C$4:$C$3028,0),1),"-"),"@")))</f>
        <v>-</v>
      </c>
      <c r="D950" s="147" t="str">
        <f>TRIM(CLEAN(TEXT(IFERROR(INDEX('Snakeden MR'!$I$4:$J$3028,MATCH($A950,'Snakeden MR'!$J$4:$J$3028,0),1),"-"),"@")))</f>
        <v>-</v>
      </c>
      <c r="E950" s="147" t="str">
        <f>TRIM(CLEAN(TEXT(IFERROR(INDEX('Snakeden MR'!$P$4:$Q$3028,MATCH($A950,'Snakeden MR'!$Q$4:$Q$3028,0),1),"-"),"@")))</f>
        <v>-</v>
      </c>
      <c r="F950" s="147" t="str">
        <f>TRIM(CLEAN(TEXT(IFERROR(INDEX('Snakeden MR'!$W$4:$X$3028,MATCH($A950,'Snakeden MR'!$X$4:$X$3028,0),1),"-"),"@")))</f>
        <v>-</v>
      </c>
      <c r="G950" s="159" t="str">
        <f t="shared" si="28"/>
        <v>Not Found</v>
      </c>
      <c r="H950" t="str" cm="1">
        <f t="array" ref="H950">IF(SUMPRODUCT((TRIM(C950:F950)&lt;&gt;"-")*1)=0,
    "No Data",
    IF(COUNTIF(C950:F950,INDEX(_xlfn._xlws.FILTER(C950:F950,TRIM(C950:F950)&lt;&gt;"-"),1))=SUMPRODUCT((TRIM(C950:F950)&lt;&gt;"-")*1),
    "No Change",
    "Change"))</f>
        <v>No Data</v>
      </c>
      <c r="I950" s="159"/>
      <c r="J950"/>
      <c r="K950" s="163"/>
      <c r="L950" s="147" t="str">
        <f>TRIM(CLEAN(TEXT(IFERROR(INDEX('Glade MR'!$B$4:$C$3000,MATCH($A950,'Glade MR'!$C$4:$C$3000,0),1),"-"),"@")))</f>
        <v>-</v>
      </c>
      <c r="M950" s="147" t="str">
        <f>TRIM(CLEAN(TEXT(IFERROR(INDEX('Glade MR'!$I$4:$J$3000,MATCH($A950,'Glade MR'!$J$4:$J$3000,0),1),"-"),"@")))</f>
        <v>-</v>
      </c>
      <c r="N950" s="147" t="str">
        <f>TRIM(CLEAN(TEXT(IFERROR(INDEX('Glade MR'!$P$4:$Q$3000,MATCH($A950,'Glade MR'!$Q$4:$Q$3000,0),1),"-"),"@")))</f>
        <v>-</v>
      </c>
      <c r="O950" s="147" t="str">
        <f>TRIM(CLEAN(TEXT(IFERROR(INDEX('Glade MR'!$W$4:$X$3000,MATCH($A950,'Glade MR'!$X$4:$X$3000,0),1),"-"),"@")))</f>
        <v>-</v>
      </c>
      <c r="P950" s="159" t="str">
        <f t="shared" si="29"/>
        <v>Not Found</v>
      </c>
      <c r="Q950" t="str" cm="1">
        <f t="array" ref="Q950">IF(SUMPRODUCT((TRIM(L950:O950)&lt;&gt;"-")*1)=0,
    "No Data",
    IF(COUNTIF(L950:O950,INDEX(_xlfn._xlws.FILTER(L950:O950,TRIM(L950:O950)&lt;&gt;"-"),1))=SUMPRODUCT((TRIM(L950:O950)&lt;&gt;"-")*1),
    "No Change",
    "Change"))</f>
        <v>No Data</v>
      </c>
      <c r="R950" s="159"/>
      <c r="S950" s="111"/>
    </row>
    <row r="951" spans="1:19" x14ac:dyDescent="0.3">
      <c r="A951" t="s">
        <v>547</v>
      </c>
      <c r="B951" t="s">
        <v>1137</v>
      </c>
      <c r="C951" s="160" t="str">
        <f>TRIM(CLEAN(TEXT(IFERROR(INDEX('Snakeden MR'!$B$4:$C$3028,MATCH($A951,'Snakeden MR'!$C$4:$C$3028,0),1),"-"),"@")))</f>
        <v>-</v>
      </c>
      <c r="D951" s="147" t="str">
        <f>TRIM(CLEAN(TEXT(IFERROR(INDEX('Snakeden MR'!$I$4:$J$3028,MATCH($A951,'Snakeden MR'!$J$4:$J$3028,0),1),"-"),"@")))</f>
        <v>-</v>
      </c>
      <c r="E951" s="147" t="str">
        <f>TRIM(CLEAN(TEXT(IFERROR(INDEX('Snakeden MR'!$P$4:$Q$3028,MATCH($A951,'Snakeden MR'!$Q$4:$Q$3028,0),1),"-"),"@")))</f>
        <v>-</v>
      </c>
      <c r="F951" s="147" t="str">
        <f>TRIM(CLEAN(TEXT(IFERROR(INDEX('Snakeden MR'!$W$4:$X$3028,MATCH($A951,'Snakeden MR'!$X$4:$X$3028,0),1),"-"),"@")))</f>
        <v>-</v>
      </c>
      <c r="G951" s="159" t="str">
        <f t="shared" si="28"/>
        <v>Not Found</v>
      </c>
      <c r="H951" t="str" cm="1">
        <f t="array" ref="H951">IF(SUMPRODUCT((TRIM(C951:F951)&lt;&gt;"-")*1)=0,
    "No Data",
    IF(COUNTIF(C951:F951,INDEX(_xlfn._xlws.FILTER(C951:F951,TRIM(C951:F951)&lt;&gt;"-"),1))=SUMPRODUCT((TRIM(C951:F951)&lt;&gt;"-")*1),
    "No Change",
    "Change"))</f>
        <v>No Data</v>
      </c>
      <c r="I951" s="159"/>
      <c r="J951"/>
      <c r="K951" s="163"/>
      <c r="L951" s="147" t="str">
        <f>TRIM(CLEAN(TEXT(IFERROR(INDEX('Glade MR'!$B$4:$C$3000,MATCH($A951,'Glade MR'!$C$4:$C$3000,0),1),"-"),"@")))</f>
        <v>Pool 8</v>
      </c>
      <c r="M951" s="147" t="str">
        <f>TRIM(CLEAN(TEXT(IFERROR(INDEX('Glade MR'!$I$4:$J$3000,MATCH($A951,'Glade MR'!$J$4:$J$3000,0),1),"-"),"@")))</f>
        <v>Pool 8</v>
      </c>
      <c r="N951" s="147" t="str">
        <f>TRIM(CLEAN(TEXT(IFERROR(INDEX('Glade MR'!$P$4:$Q$3000,MATCH($A951,'Glade MR'!$Q$4:$Q$3000,0),1),"-"),"@")))</f>
        <v>-</v>
      </c>
      <c r="O951" s="147" t="str">
        <f>TRIM(CLEAN(TEXT(IFERROR(INDEX('Glade MR'!$W$4:$X$3000,MATCH($A951,'Glade MR'!$X$4:$X$3000,0),1),"-"),"@")))</f>
        <v>-</v>
      </c>
      <c r="P951" s="159" t="str">
        <f t="shared" si="29"/>
        <v>Found</v>
      </c>
      <c r="Q951" t="str" cm="1">
        <f t="array" ref="Q951">IF(SUMPRODUCT((TRIM(L951:O951)&lt;&gt;"-")*1)=0,
    "No Data",
    IF(COUNTIF(L951:O951,INDEX(_xlfn._xlws.FILTER(L951:O951,TRIM(L951:O951)&lt;&gt;"-"),1))=SUMPRODUCT((TRIM(L951:O951)&lt;&gt;"-")*1),
    "No Change",
    "Change"))</f>
        <v>No Change</v>
      </c>
      <c r="R951" s="159"/>
      <c r="S951" s="111"/>
    </row>
    <row r="952" spans="1:19" x14ac:dyDescent="0.3">
      <c r="A952" t="s">
        <v>663</v>
      </c>
      <c r="B952" t="s">
        <v>1137</v>
      </c>
      <c r="C952" s="160" t="str">
        <f>TRIM(CLEAN(TEXT(IFERROR(INDEX('Snakeden MR'!$B$4:$C$3028,MATCH($A952,'Snakeden MR'!$C$4:$C$3028,0),1),"-"),"@")))</f>
        <v>-</v>
      </c>
      <c r="D952" s="147" t="str">
        <f>TRIM(CLEAN(TEXT(IFERROR(INDEX('Snakeden MR'!$I$4:$J$3028,MATCH($A952,'Snakeden MR'!$J$4:$J$3028,0),1),"-"),"@")))</f>
        <v>-</v>
      </c>
      <c r="E952" s="147" t="str">
        <f>TRIM(CLEAN(TEXT(IFERROR(INDEX('Snakeden MR'!$P$4:$Q$3028,MATCH($A952,'Snakeden MR'!$Q$4:$Q$3028,0),1),"-"),"@")))</f>
        <v>-</v>
      </c>
      <c r="F952" s="147" t="str">
        <f>TRIM(CLEAN(TEXT(IFERROR(INDEX('Snakeden MR'!$W$4:$X$3028,MATCH($A952,'Snakeden MR'!$X$4:$X$3028,0),1),"-"),"@")))</f>
        <v>-</v>
      </c>
      <c r="G952" s="159" t="str">
        <f t="shared" si="28"/>
        <v>Not Found</v>
      </c>
      <c r="H952" t="str" cm="1">
        <f t="array" ref="H952">IF(SUMPRODUCT((TRIM(C952:F952)&lt;&gt;"-")*1)=0,
    "No Data",
    IF(COUNTIF(C952:F952,INDEX(_xlfn._xlws.FILTER(C952:F952,TRIM(C952:F952)&lt;&gt;"-"),1))=SUMPRODUCT((TRIM(C952:F952)&lt;&gt;"-")*1),
    "No Change",
    "Change"))</f>
        <v>No Data</v>
      </c>
      <c r="I952" s="159"/>
      <c r="J952"/>
      <c r="K952" s="163"/>
      <c r="L952" s="147" t="str">
        <f>TRIM(CLEAN(TEXT(IFERROR(INDEX('Glade MR'!$B$4:$C$3000,MATCH($A952,'Glade MR'!$C$4:$C$3000,0),1),"-"),"@")))</f>
        <v>Pool 4</v>
      </c>
      <c r="M952" s="147" t="str">
        <f>TRIM(CLEAN(TEXT(IFERROR(INDEX('Glade MR'!$I$4:$J$3000,MATCH($A952,'Glade MR'!$J$4:$J$3000,0),1),"-"),"@")))</f>
        <v>Pool 5</v>
      </c>
      <c r="N952" s="147" t="str">
        <f>TRIM(CLEAN(TEXT(IFERROR(INDEX('Glade MR'!$P$4:$Q$3000,MATCH($A952,'Glade MR'!$Q$4:$Q$3000,0),1),"-"),"@")))</f>
        <v>Pool 5</v>
      </c>
      <c r="O952" s="147" t="str">
        <f>TRIM(CLEAN(TEXT(IFERROR(INDEX('Glade MR'!$W$4:$X$3000,MATCH($A952,'Glade MR'!$X$4:$X$3000,0),1),"-"),"@")))</f>
        <v>-</v>
      </c>
      <c r="P952" s="159" t="str">
        <f t="shared" si="29"/>
        <v>Found</v>
      </c>
      <c r="Q952" t="str" cm="1">
        <f t="array" ref="Q952">IF(SUMPRODUCT((TRIM(L952:O952)&lt;&gt;"-")*1)=0,
    "No Data",
    IF(COUNTIF(L952:O952,INDEX(_xlfn._xlws.FILTER(L952:O952,TRIM(L952:O952)&lt;&gt;"-"),1))=SUMPRODUCT((TRIM(L952:O952)&lt;&gt;"-")*1),
    "No Change",
    "Change"))</f>
        <v>Change</v>
      </c>
      <c r="R952" s="159"/>
      <c r="S952" s="111"/>
    </row>
    <row r="953" spans="1:19" x14ac:dyDescent="0.3">
      <c r="A953" t="s">
        <v>1832</v>
      </c>
      <c r="B953" t="s">
        <v>1145</v>
      </c>
      <c r="C953" s="160" t="str">
        <f>TRIM(CLEAN(TEXT(IFERROR(INDEX('Snakeden MR'!$B$4:$C$3028,MATCH($A953,'Snakeden MR'!$C$4:$C$3028,0),1),"-"),"@")))</f>
        <v>-</v>
      </c>
      <c r="D953" s="147" t="str">
        <f>TRIM(CLEAN(TEXT(IFERROR(INDEX('Snakeden MR'!$I$4:$J$3028,MATCH($A953,'Snakeden MR'!$J$4:$J$3028,0),1),"-"),"@")))</f>
        <v>-</v>
      </c>
      <c r="E953" s="147" t="str">
        <f>TRIM(CLEAN(TEXT(IFERROR(INDEX('Snakeden MR'!$P$4:$Q$3028,MATCH($A953,'Snakeden MR'!$Q$4:$Q$3028,0),1),"-"),"@")))</f>
        <v>-</v>
      </c>
      <c r="F953" s="147" t="str">
        <f>TRIM(CLEAN(TEXT(IFERROR(INDEX('Snakeden MR'!$W$4:$X$3028,MATCH($A953,'Snakeden MR'!$X$4:$X$3028,0),1),"-"),"@")))</f>
        <v>-</v>
      </c>
      <c r="G953" s="159" t="str">
        <f t="shared" si="28"/>
        <v>Not Found</v>
      </c>
      <c r="H953" t="str" cm="1">
        <f t="array" ref="H953">IF(SUMPRODUCT((TRIM(C953:F953)&lt;&gt;"-")*1)=0,
    "No Data",
    IF(COUNTIF(C953:F953,INDEX(_xlfn._xlws.FILTER(C953:F953,TRIM(C953:F953)&lt;&gt;"-"),1))=SUMPRODUCT((TRIM(C953:F953)&lt;&gt;"-")*1),
    "No Change",
    "Change"))</f>
        <v>No Data</v>
      </c>
      <c r="I953" s="159"/>
      <c r="J953"/>
      <c r="K953" s="163"/>
      <c r="L953" s="147" t="str">
        <f>TRIM(CLEAN(TEXT(IFERROR(INDEX('Glade MR'!$B$4:$C$3000,MATCH($A953,'Glade MR'!$C$4:$C$3000,0),1),"-"),"@")))</f>
        <v>-</v>
      </c>
      <c r="M953" s="147" t="str">
        <f>TRIM(CLEAN(TEXT(IFERROR(INDEX('Glade MR'!$I$4:$J$3000,MATCH($A953,'Glade MR'!$J$4:$J$3000,0),1),"-"),"@")))</f>
        <v>-</v>
      </c>
      <c r="N953" s="147" t="str">
        <f>TRIM(CLEAN(TEXT(IFERROR(INDEX('Glade MR'!$P$4:$Q$3000,MATCH($A953,'Glade MR'!$Q$4:$Q$3000,0),1),"-"),"@")))</f>
        <v>-</v>
      </c>
      <c r="O953" s="147" t="str">
        <f>TRIM(CLEAN(TEXT(IFERROR(INDEX('Glade MR'!$W$4:$X$3000,MATCH($A953,'Glade MR'!$X$4:$X$3000,0),1),"-"),"@")))</f>
        <v>-</v>
      </c>
      <c r="P953" s="159" t="str">
        <f t="shared" si="29"/>
        <v>Not Found</v>
      </c>
      <c r="Q953" t="str" cm="1">
        <f t="array" ref="Q953">IF(SUMPRODUCT((TRIM(L953:O953)&lt;&gt;"-")*1)=0,
    "No Data",
    IF(COUNTIF(L953:O953,INDEX(_xlfn._xlws.FILTER(L953:O953,TRIM(L953:O953)&lt;&gt;"-"),1))=SUMPRODUCT((TRIM(L953:O953)&lt;&gt;"-")*1),
    "No Change",
    "Change"))</f>
        <v>No Data</v>
      </c>
      <c r="R953" s="159"/>
      <c r="S953" s="111"/>
    </row>
    <row r="954" spans="1:19" x14ac:dyDescent="0.3">
      <c r="A954" t="s">
        <v>1833</v>
      </c>
      <c r="B954" t="s">
        <v>1145</v>
      </c>
      <c r="C954" s="160" t="str">
        <f>TRIM(CLEAN(TEXT(IFERROR(INDEX('Snakeden MR'!$B$4:$C$3028,MATCH($A954,'Snakeden MR'!$C$4:$C$3028,0),1),"-"),"@")))</f>
        <v>-</v>
      </c>
      <c r="D954" s="147" t="str">
        <f>TRIM(CLEAN(TEXT(IFERROR(INDEX('Snakeden MR'!$I$4:$J$3028,MATCH($A954,'Snakeden MR'!$J$4:$J$3028,0),1),"-"),"@")))</f>
        <v>-</v>
      </c>
      <c r="E954" s="147" t="str">
        <f>TRIM(CLEAN(TEXT(IFERROR(INDEX('Snakeden MR'!$P$4:$Q$3028,MATCH($A954,'Snakeden MR'!$Q$4:$Q$3028,0),1),"-"),"@")))</f>
        <v>-</v>
      </c>
      <c r="F954" s="147" t="str">
        <f>TRIM(CLEAN(TEXT(IFERROR(INDEX('Snakeden MR'!$W$4:$X$3028,MATCH($A954,'Snakeden MR'!$X$4:$X$3028,0),1),"-"),"@")))</f>
        <v>-</v>
      </c>
      <c r="G954" s="159" t="str">
        <f t="shared" si="28"/>
        <v>Not Found</v>
      </c>
      <c r="H954" t="str" cm="1">
        <f t="array" ref="H954">IF(SUMPRODUCT((TRIM(C954:F954)&lt;&gt;"-")*1)=0,
    "No Data",
    IF(COUNTIF(C954:F954,INDEX(_xlfn._xlws.FILTER(C954:F954,TRIM(C954:F954)&lt;&gt;"-"),1))=SUMPRODUCT((TRIM(C954:F954)&lt;&gt;"-")*1),
    "No Change",
    "Change"))</f>
        <v>No Data</v>
      </c>
      <c r="I954" s="159"/>
      <c r="J954"/>
      <c r="K954" s="163"/>
      <c r="L954" s="147" t="str">
        <f>TRIM(CLEAN(TEXT(IFERROR(INDEX('Glade MR'!$B$4:$C$3000,MATCH($A954,'Glade MR'!$C$4:$C$3000,0),1),"-"),"@")))</f>
        <v>-</v>
      </c>
      <c r="M954" s="147" t="str">
        <f>TRIM(CLEAN(TEXT(IFERROR(INDEX('Glade MR'!$I$4:$J$3000,MATCH($A954,'Glade MR'!$J$4:$J$3000,0),1),"-"),"@")))</f>
        <v>-</v>
      </c>
      <c r="N954" s="147" t="str">
        <f>TRIM(CLEAN(TEXT(IFERROR(INDEX('Glade MR'!$P$4:$Q$3000,MATCH($A954,'Glade MR'!$Q$4:$Q$3000,0),1),"-"),"@")))</f>
        <v>-</v>
      </c>
      <c r="O954" s="147" t="str">
        <f>TRIM(CLEAN(TEXT(IFERROR(INDEX('Glade MR'!$W$4:$X$3000,MATCH($A954,'Glade MR'!$X$4:$X$3000,0),1),"-"),"@")))</f>
        <v>-</v>
      </c>
      <c r="P954" s="159" t="str">
        <f t="shared" si="29"/>
        <v>Not Found</v>
      </c>
      <c r="Q954" t="str" cm="1">
        <f t="array" ref="Q954">IF(SUMPRODUCT((TRIM(L954:O954)&lt;&gt;"-")*1)=0,
    "No Data",
    IF(COUNTIF(L954:O954,INDEX(_xlfn._xlws.FILTER(L954:O954,TRIM(L954:O954)&lt;&gt;"-"),1))=SUMPRODUCT((TRIM(L954:O954)&lt;&gt;"-")*1),
    "No Change",
    "Change"))</f>
        <v>No Data</v>
      </c>
      <c r="R954" s="159"/>
      <c r="S954" s="111"/>
    </row>
    <row r="955" spans="1:19" x14ac:dyDescent="0.3">
      <c r="A955" t="s">
        <v>1834</v>
      </c>
      <c r="B955" t="s">
        <v>1145</v>
      </c>
      <c r="C955" s="160" t="str">
        <f>TRIM(CLEAN(TEXT(IFERROR(INDEX('Snakeden MR'!$B$4:$C$3028,MATCH($A955,'Snakeden MR'!$C$4:$C$3028,0),1),"-"),"@")))</f>
        <v>-</v>
      </c>
      <c r="D955" s="147" t="str">
        <f>TRIM(CLEAN(TEXT(IFERROR(INDEX('Snakeden MR'!$I$4:$J$3028,MATCH($A955,'Snakeden MR'!$J$4:$J$3028,0),1),"-"),"@")))</f>
        <v>-</v>
      </c>
      <c r="E955" s="147" t="str">
        <f>TRIM(CLEAN(TEXT(IFERROR(INDEX('Snakeden MR'!$P$4:$Q$3028,MATCH($A955,'Snakeden MR'!$Q$4:$Q$3028,0),1),"-"),"@")))</f>
        <v>-</v>
      </c>
      <c r="F955" s="147" t="str">
        <f>TRIM(CLEAN(TEXT(IFERROR(INDEX('Snakeden MR'!$W$4:$X$3028,MATCH($A955,'Snakeden MR'!$X$4:$X$3028,0),1),"-"),"@")))</f>
        <v>-</v>
      </c>
      <c r="G955" s="159" t="str">
        <f t="shared" si="28"/>
        <v>Not Found</v>
      </c>
      <c r="H955" t="str" cm="1">
        <f t="array" ref="H955">IF(SUMPRODUCT((TRIM(C955:F955)&lt;&gt;"-")*1)=0,
    "No Data",
    IF(COUNTIF(C955:F955,INDEX(_xlfn._xlws.FILTER(C955:F955,TRIM(C955:F955)&lt;&gt;"-"),1))=SUMPRODUCT((TRIM(C955:F955)&lt;&gt;"-")*1),
    "No Change",
    "Change"))</f>
        <v>No Data</v>
      </c>
      <c r="I955" s="159"/>
      <c r="J955"/>
      <c r="K955" s="163"/>
      <c r="L955" s="147" t="str">
        <f>TRIM(CLEAN(TEXT(IFERROR(INDEX('Glade MR'!$B$4:$C$3000,MATCH($A955,'Glade MR'!$C$4:$C$3000,0),1),"-"),"@")))</f>
        <v>-</v>
      </c>
      <c r="M955" s="147" t="str">
        <f>TRIM(CLEAN(TEXT(IFERROR(INDEX('Glade MR'!$I$4:$J$3000,MATCH($A955,'Glade MR'!$J$4:$J$3000,0),1),"-"),"@")))</f>
        <v>-</v>
      </c>
      <c r="N955" s="147" t="str">
        <f>TRIM(CLEAN(TEXT(IFERROR(INDEX('Glade MR'!$P$4:$Q$3000,MATCH($A955,'Glade MR'!$Q$4:$Q$3000,0),1),"-"),"@")))</f>
        <v>-</v>
      </c>
      <c r="O955" s="147" t="str">
        <f>TRIM(CLEAN(TEXT(IFERROR(INDEX('Glade MR'!$W$4:$X$3000,MATCH($A955,'Glade MR'!$X$4:$X$3000,0),1),"-"),"@")))</f>
        <v>-</v>
      </c>
      <c r="P955" s="159" t="str">
        <f t="shared" si="29"/>
        <v>Not Found</v>
      </c>
      <c r="Q955" t="str" cm="1">
        <f t="array" ref="Q955">IF(SUMPRODUCT((TRIM(L955:O955)&lt;&gt;"-")*1)=0,
    "No Data",
    IF(COUNTIF(L955:O955,INDEX(_xlfn._xlws.FILTER(L955:O955,TRIM(L955:O955)&lt;&gt;"-"),1))=SUMPRODUCT((TRIM(L955:O955)&lt;&gt;"-")*1),
    "No Change",
    "Change"))</f>
        <v>No Data</v>
      </c>
      <c r="R955" s="159"/>
      <c r="S955" s="111"/>
    </row>
    <row r="956" spans="1:19" x14ac:dyDescent="0.3">
      <c r="A956" t="s">
        <v>1835</v>
      </c>
      <c r="B956" t="s">
        <v>1145</v>
      </c>
      <c r="C956" s="160" t="str">
        <f>TRIM(CLEAN(TEXT(IFERROR(INDEX('Snakeden MR'!$B$4:$C$3028,MATCH($A956,'Snakeden MR'!$C$4:$C$3028,0),1),"-"),"@")))</f>
        <v>-</v>
      </c>
      <c r="D956" s="147" t="str">
        <f>TRIM(CLEAN(TEXT(IFERROR(INDEX('Snakeden MR'!$I$4:$J$3028,MATCH($A956,'Snakeden MR'!$J$4:$J$3028,0),1),"-"),"@")))</f>
        <v>-</v>
      </c>
      <c r="E956" s="147" t="str">
        <f>TRIM(CLEAN(TEXT(IFERROR(INDEX('Snakeden MR'!$P$4:$Q$3028,MATCH($A956,'Snakeden MR'!$Q$4:$Q$3028,0),1),"-"),"@")))</f>
        <v>-</v>
      </c>
      <c r="F956" s="147" t="str">
        <f>TRIM(CLEAN(TEXT(IFERROR(INDEX('Snakeden MR'!$W$4:$X$3028,MATCH($A956,'Snakeden MR'!$X$4:$X$3028,0),1),"-"),"@")))</f>
        <v>-</v>
      </c>
      <c r="G956" s="159" t="str">
        <f t="shared" si="28"/>
        <v>Not Found</v>
      </c>
      <c r="H956" t="str" cm="1">
        <f t="array" ref="H956">IF(SUMPRODUCT((TRIM(C956:F956)&lt;&gt;"-")*1)=0,
    "No Data",
    IF(COUNTIF(C956:F956,INDEX(_xlfn._xlws.FILTER(C956:F956,TRIM(C956:F956)&lt;&gt;"-"),1))=SUMPRODUCT((TRIM(C956:F956)&lt;&gt;"-")*1),
    "No Change",
    "Change"))</f>
        <v>No Data</v>
      </c>
      <c r="I956" s="159"/>
      <c r="J956"/>
      <c r="K956" s="163"/>
      <c r="L956" s="147" t="str">
        <f>TRIM(CLEAN(TEXT(IFERROR(INDEX('Glade MR'!$B$4:$C$3000,MATCH($A956,'Glade MR'!$C$4:$C$3000,0),1),"-"),"@")))</f>
        <v>-</v>
      </c>
      <c r="M956" s="147" t="str">
        <f>TRIM(CLEAN(TEXT(IFERROR(INDEX('Glade MR'!$I$4:$J$3000,MATCH($A956,'Glade MR'!$J$4:$J$3000,0),1),"-"),"@")))</f>
        <v>-</v>
      </c>
      <c r="N956" s="147" t="str">
        <f>TRIM(CLEAN(TEXT(IFERROR(INDEX('Glade MR'!$P$4:$Q$3000,MATCH($A956,'Glade MR'!$Q$4:$Q$3000,0),1),"-"),"@")))</f>
        <v>-</v>
      </c>
      <c r="O956" s="147" t="str">
        <f>TRIM(CLEAN(TEXT(IFERROR(INDEX('Glade MR'!$W$4:$X$3000,MATCH($A956,'Glade MR'!$X$4:$X$3000,0),1),"-"),"@")))</f>
        <v>-</v>
      </c>
      <c r="P956" s="159" t="str">
        <f t="shared" si="29"/>
        <v>Not Found</v>
      </c>
      <c r="Q956" t="str" cm="1">
        <f t="array" ref="Q956">IF(SUMPRODUCT((TRIM(L956:O956)&lt;&gt;"-")*1)=0,
    "No Data",
    IF(COUNTIF(L956:O956,INDEX(_xlfn._xlws.FILTER(L956:O956,TRIM(L956:O956)&lt;&gt;"-"),1))=SUMPRODUCT((TRIM(L956:O956)&lt;&gt;"-")*1),
    "No Change",
    "Change"))</f>
        <v>No Data</v>
      </c>
      <c r="R956" s="159"/>
      <c r="S956" s="111"/>
    </row>
    <row r="957" spans="1:19" x14ac:dyDescent="0.3">
      <c r="A957" t="s">
        <v>162</v>
      </c>
      <c r="B957" t="s">
        <v>1145</v>
      </c>
      <c r="C957" s="160" t="str">
        <f>TRIM(CLEAN(TEXT(IFERROR(INDEX('Snakeden MR'!$B$4:$C$3028,MATCH($A957,'Snakeden MR'!$C$4:$C$3028,0),1),"-"),"@")))</f>
        <v>-</v>
      </c>
      <c r="D957" s="147" t="str">
        <f>TRIM(CLEAN(TEXT(IFERROR(INDEX('Snakeden MR'!$I$4:$J$3028,MATCH($A957,'Snakeden MR'!$J$4:$J$3028,0),1),"-"),"@")))</f>
        <v>-</v>
      </c>
      <c r="E957" s="147" t="str">
        <f>TRIM(CLEAN(TEXT(IFERROR(INDEX('Snakeden MR'!$P$4:$Q$3028,MATCH($A957,'Snakeden MR'!$Q$4:$Q$3028,0),1),"-"),"@")))</f>
        <v>Pool 5</v>
      </c>
      <c r="F957" s="147" t="str">
        <f>TRIM(CLEAN(TEXT(IFERROR(INDEX('Snakeden MR'!$W$4:$X$3028,MATCH($A957,'Snakeden MR'!$X$4:$X$3028,0),1),"-"),"@")))</f>
        <v>-</v>
      </c>
      <c r="G957" s="159" t="str">
        <f t="shared" si="28"/>
        <v>Found</v>
      </c>
      <c r="H957" t="str" cm="1">
        <f t="array" ref="H957">IF(SUMPRODUCT((TRIM(C957:F957)&lt;&gt;"-")*1)=0,
    "No Data",
    IF(COUNTIF(C957:F957,INDEX(_xlfn._xlws.FILTER(C957:F957,TRIM(C957:F957)&lt;&gt;"-"),1))=SUMPRODUCT((TRIM(C957:F957)&lt;&gt;"-")*1),
    "No Change",
    "Change"))</f>
        <v>No Change</v>
      </c>
      <c r="I957" s="159"/>
      <c r="J957"/>
      <c r="K957" s="163"/>
      <c r="L957" s="147" t="str">
        <f>TRIM(CLEAN(TEXT(IFERROR(INDEX('Glade MR'!$B$4:$C$3000,MATCH($A957,'Glade MR'!$C$4:$C$3000,0),1),"-"),"@")))</f>
        <v>-</v>
      </c>
      <c r="M957" s="147" t="str">
        <f>TRIM(CLEAN(TEXT(IFERROR(INDEX('Glade MR'!$I$4:$J$3000,MATCH($A957,'Glade MR'!$J$4:$J$3000,0),1),"-"),"@")))</f>
        <v>-</v>
      </c>
      <c r="N957" s="147" t="str">
        <f>TRIM(CLEAN(TEXT(IFERROR(INDEX('Glade MR'!$P$4:$Q$3000,MATCH($A957,'Glade MR'!$Q$4:$Q$3000,0),1),"-"),"@")))</f>
        <v>-</v>
      </c>
      <c r="O957" s="147" t="str">
        <f>TRIM(CLEAN(TEXT(IFERROR(INDEX('Glade MR'!$W$4:$X$3000,MATCH($A957,'Glade MR'!$X$4:$X$3000,0),1),"-"),"@")))</f>
        <v>-</v>
      </c>
      <c r="P957" s="159" t="str">
        <f t="shared" si="29"/>
        <v>Not Found</v>
      </c>
      <c r="Q957" t="str" cm="1">
        <f t="array" ref="Q957">IF(SUMPRODUCT((TRIM(L957:O957)&lt;&gt;"-")*1)=0,
    "No Data",
    IF(COUNTIF(L957:O957,INDEX(_xlfn._xlws.FILTER(L957:O957,TRIM(L957:O957)&lt;&gt;"-"),1))=SUMPRODUCT((TRIM(L957:O957)&lt;&gt;"-")*1),
    "No Change",
    "Change"))</f>
        <v>No Data</v>
      </c>
      <c r="R957" s="159"/>
      <c r="S957" s="111"/>
    </row>
    <row r="958" spans="1:19" x14ac:dyDescent="0.3">
      <c r="A958" t="s">
        <v>785</v>
      </c>
      <c r="B958" t="s">
        <v>1137</v>
      </c>
      <c r="C958" s="160" t="str">
        <f>TRIM(CLEAN(TEXT(IFERROR(INDEX('Snakeden MR'!$B$4:$C$3028,MATCH($A958,'Snakeden MR'!$C$4:$C$3028,0),1),"-"),"@")))</f>
        <v>-</v>
      </c>
      <c r="D958" s="147" t="str">
        <f>TRIM(CLEAN(TEXT(IFERROR(INDEX('Snakeden MR'!$I$4:$J$3028,MATCH($A958,'Snakeden MR'!$J$4:$J$3028,0),1),"-"),"@")))</f>
        <v>-</v>
      </c>
      <c r="E958" s="147" t="str">
        <f>TRIM(CLEAN(TEXT(IFERROR(INDEX('Snakeden MR'!$P$4:$Q$3028,MATCH($A958,'Snakeden MR'!$Q$4:$Q$3028,0),1),"-"),"@")))</f>
        <v>-</v>
      </c>
      <c r="F958" s="147" t="str">
        <f>TRIM(CLEAN(TEXT(IFERROR(INDEX('Snakeden MR'!$W$4:$X$3028,MATCH($A958,'Snakeden MR'!$X$4:$X$3028,0),1),"-"),"@")))</f>
        <v>-</v>
      </c>
      <c r="G958" s="159" t="str">
        <f t="shared" si="28"/>
        <v>Not Found</v>
      </c>
      <c r="H958" t="str" cm="1">
        <f t="array" ref="H958">IF(SUMPRODUCT((TRIM(C958:F958)&lt;&gt;"-")*1)=0,
    "No Data",
    IF(COUNTIF(C958:F958,INDEX(_xlfn._xlws.FILTER(C958:F958,TRIM(C958:F958)&lt;&gt;"-"),1))=SUMPRODUCT((TRIM(C958:F958)&lt;&gt;"-")*1),
    "No Change",
    "Change"))</f>
        <v>No Data</v>
      </c>
      <c r="I958" s="159"/>
      <c r="J958"/>
      <c r="K958" s="163"/>
      <c r="L958" s="147" t="str">
        <f>TRIM(CLEAN(TEXT(IFERROR(INDEX('Glade MR'!$B$4:$C$3000,MATCH($A958,'Glade MR'!$C$4:$C$3000,0),1),"-"),"@")))</f>
        <v>Pool 3</v>
      </c>
      <c r="M958" s="147" t="str">
        <f>TRIM(CLEAN(TEXT(IFERROR(INDEX('Glade MR'!$I$4:$J$3000,MATCH($A958,'Glade MR'!$J$4:$J$3000,0),1),"-"),"@")))</f>
        <v>-</v>
      </c>
      <c r="N958" s="147" t="str">
        <f>TRIM(CLEAN(TEXT(IFERROR(INDEX('Glade MR'!$P$4:$Q$3000,MATCH($A958,'Glade MR'!$Q$4:$Q$3000,0),1),"-"),"@")))</f>
        <v>-</v>
      </c>
      <c r="O958" s="147" t="str">
        <f>TRIM(CLEAN(TEXT(IFERROR(INDEX('Glade MR'!$W$4:$X$3000,MATCH($A958,'Glade MR'!$X$4:$X$3000,0),1),"-"),"@")))</f>
        <v>-</v>
      </c>
      <c r="P958" s="159" t="str">
        <f t="shared" si="29"/>
        <v>Found</v>
      </c>
      <c r="Q958" t="str" cm="1">
        <f t="array" ref="Q958">IF(SUMPRODUCT((TRIM(L958:O958)&lt;&gt;"-")*1)=0,
    "No Data",
    IF(COUNTIF(L958:O958,INDEX(_xlfn._xlws.FILTER(L958:O958,TRIM(L958:O958)&lt;&gt;"-"),1))=SUMPRODUCT((TRIM(L958:O958)&lt;&gt;"-")*1),
    "No Change",
    "Change"))</f>
        <v>No Change</v>
      </c>
      <c r="R958" s="159"/>
      <c r="S958" s="111"/>
    </row>
    <row r="959" spans="1:19" x14ac:dyDescent="0.3">
      <c r="A959" t="s">
        <v>1836</v>
      </c>
      <c r="B959" t="s">
        <v>1145</v>
      </c>
      <c r="C959" s="160" t="str">
        <f>TRIM(CLEAN(TEXT(IFERROR(INDEX('Snakeden MR'!$B$4:$C$3028,MATCH($A959,'Snakeden MR'!$C$4:$C$3028,0),1),"-"),"@")))</f>
        <v>-</v>
      </c>
      <c r="D959" s="147" t="str">
        <f>TRIM(CLEAN(TEXT(IFERROR(INDEX('Snakeden MR'!$I$4:$J$3028,MATCH($A959,'Snakeden MR'!$J$4:$J$3028,0),1),"-"),"@")))</f>
        <v>-</v>
      </c>
      <c r="E959" s="147" t="str">
        <f>TRIM(CLEAN(TEXT(IFERROR(INDEX('Snakeden MR'!$P$4:$Q$3028,MATCH($A959,'Snakeden MR'!$Q$4:$Q$3028,0),1),"-"),"@")))</f>
        <v>-</v>
      </c>
      <c r="F959" s="147" t="str">
        <f>TRIM(CLEAN(TEXT(IFERROR(INDEX('Snakeden MR'!$W$4:$X$3028,MATCH($A959,'Snakeden MR'!$X$4:$X$3028,0),1),"-"),"@")))</f>
        <v>-</v>
      </c>
      <c r="G959" s="159" t="str">
        <f t="shared" si="28"/>
        <v>Not Found</v>
      </c>
      <c r="H959" t="str" cm="1">
        <f t="array" ref="H959">IF(SUMPRODUCT((TRIM(C959:F959)&lt;&gt;"-")*1)=0,
    "No Data",
    IF(COUNTIF(C959:F959,INDEX(_xlfn._xlws.FILTER(C959:F959,TRIM(C959:F959)&lt;&gt;"-"),1))=SUMPRODUCT((TRIM(C959:F959)&lt;&gt;"-")*1),
    "No Change",
    "Change"))</f>
        <v>No Data</v>
      </c>
      <c r="I959" s="159"/>
      <c r="J959"/>
      <c r="K959" s="163"/>
      <c r="L959" s="147" t="str">
        <f>TRIM(CLEAN(TEXT(IFERROR(INDEX('Glade MR'!$B$4:$C$3000,MATCH($A959,'Glade MR'!$C$4:$C$3000,0),1),"-"),"@")))</f>
        <v>-</v>
      </c>
      <c r="M959" s="147" t="str">
        <f>TRIM(CLEAN(TEXT(IFERROR(INDEX('Glade MR'!$I$4:$J$3000,MATCH($A959,'Glade MR'!$J$4:$J$3000,0),1),"-"),"@")))</f>
        <v>-</v>
      </c>
      <c r="N959" s="147" t="str">
        <f>TRIM(CLEAN(TEXT(IFERROR(INDEX('Glade MR'!$P$4:$Q$3000,MATCH($A959,'Glade MR'!$Q$4:$Q$3000,0),1),"-"),"@")))</f>
        <v>-</v>
      </c>
      <c r="O959" s="147" t="str">
        <f>TRIM(CLEAN(TEXT(IFERROR(INDEX('Glade MR'!$W$4:$X$3000,MATCH($A959,'Glade MR'!$X$4:$X$3000,0),1),"-"),"@")))</f>
        <v>-</v>
      </c>
      <c r="P959" s="159" t="str">
        <f t="shared" si="29"/>
        <v>Not Found</v>
      </c>
      <c r="Q959" t="str" cm="1">
        <f t="array" ref="Q959">IF(SUMPRODUCT((TRIM(L959:O959)&lt;&gt;"-")*1)=0,
    "No Data",
    IF(COUNTIF(L959:O959,INDEX(_xlfn._xlws.FILTER(L959:O959,TRIM(L959:O959)&lt;&gt;"-"),1))=SUMPRODUCT((TRIM(L959:O959)&lt;&gt;"-")*1),
    "No Change",
    "Change"))</f>
        <v>No Data</v>
      </c>
      <c r="R959" s="159"/>
      <c r="S959" s="111"/>
    </row>
    <row r="960" spans="1:19" x14ac:dyDescent="0.3">
      <c r="A960" t="s">
        <v>1837</v>
      </c>
      <c r="B960" t="s">
        <v>1145</v>
      </c>
      <c r="C960" s="160" t="str">
        <f>TRIM(CLEAN(TEXT(IFERROR(INDEX('Snakeden MR'!$B$4:$C$3028,MATCH($A960,'Snakeden MR'!$C$4:$C$3028,0),1),"-"),"@")))</f>
        <v>-</v>
      </c>
      <c r="D960" s="147" t="str">
        <f>TRIM(CLEAN(TEXT(IFERROR(INDEX('Snakeden MR'!$I$4:$J$3028,MATCH($A960,'Snakeden MR'!$J$4:$J$3028,0),1),"-"),"@")))</f>
        <v>-</v>
      </c>
      <c r="E960" s="147" t="str">
        <f>TRIM(CLEAN(TEXT(IFERROR(INDEX('Snakeden MR'!$P$4:$Q$3028,MATCH($A960,'Snakeden MR'!$Q$4:$Q$3028,0),1),"-"),"@")))</f>
        <v>-</v>
      </c>
      <c r="F960" s="147" t="str">
        <f>TRIM(CLEAN(TEXT(IFERROR(INDEX('Snakeden MR'!$W$4:$X$3028,MATCH($A960,'Snakeden MR'!$X$4:$X$3028,0),1),"-"),"@")))</f>
        <v>-</v>
      </c>
      <c r="G960" s="159" t="str">
        <f t="shared" si="28"/>
        <v>Not Found</v>
      </c>
      <c r="H960" t="str" cm="1">
        <f t="array" ref="H960">IF(SUMPRODUCT((TRIM(C960:F960)&lt;&gt;"-")*1)=0,
    "No Data",
    IF(COUNTIF(C960:F960,INDEX(_xlfn._xlws.FILTER(C960:F960,TRIM(C960:F960)&lt;&gt;"-"),1))=SUMPRODUCT((TRIM(C960:F960)&lt;&gt;"-")*1),
    "No Change",
    "Change"))</f>
        <v>No Data</v>
      </c>
      <c r="I960" s="159"/>
      <c r="J960"/>
      <c r="K960" s="163"/>
      <c r="L960" s="147" t="str">
        <f>TRIM(CLEAN(TEXT(IFERROR(INDEX('Glade MR'!$B$4:$C$3000,MATCH($A960,'Glade MR'!$C$4:$C$3000,0),1),"-"),"@")))</f>
        <v>-</v>
      </c>
      <c r="M960" s="147" t="str">
        <f>TRIM(CLEAN(TEXT(IFERROR(INDEX('Glade MR'!$I$4:$J$3000,MATCH($A960,'Glade MR'!$J$4:$J$3000,0),1),"-"),"@")))</f>
        <v>-</v>
      </c>
      <c r="N960" s="147" t="str">
        <f>TRIM(CLEAN(TEXT(IFERROR(INDEX('Glade MR'!$P$4:$Q$3000,MATCH($A960,'Glade MR'!$Q$4:$Q$3000,0),1),"-"),"@")))</f>
        <v>-</v>
      </c>
      <c r="O960" s="147" t="str">
        <f>TRIM(CLEAN(TEXT(IFERROR(INDEX('Glade MR'!$W$4:$X$3000,MATCH($A960,'Glade MR'!$X$4:$X$3000,0),1),"-"),"@")))</f>
        <v>-</v>
      </c>
      <c r="P960" s="159" t="str">
        <f t="shared" si="29"/>
        <v>Not Found</v>
      </c>
      <c r="Q960" t="str" cm="1">
        <f t="array" ref="Q960">IF(SUMPRODUCT((TRIM(L960:O960)&lt;&gt;"-")*1)=0,
    "No Data",
    IF(COUNTIF(L960:O960,INDEX(_xlfn._xlws.FILTER(L960:O960,TRIM(L960:O960)&lt;&gt;"-"),1))=SUMPRODUCT((TRIM(L960:O960)&lt;&gt;"-")*1),
    "No Change",
    "Change"))</f>
        <v>No Data</v>
      </c>
      <c r="R960" s="159"/>
      <c r="S960" s="111"/>
    </row>
    <row r="961" spans="1:19" x14ac:dyDescent="0.3">
      <c r="A961" t="s">
        <v>1838</v>
      </c>
      <c r="B961" t="s">
        <v>1145</v>
      </c>
      <c r="C961" s="160" t="str">
        <f>TRIM(CLEAN(TEXT(IFERROR(INDEX('Snakeden MR'!$B$4:$C$3028,MATCH($A961,'Snakeden MR'!$C$4:$C$3028,0),1),"-"),"@")))</f>
        <v>-</v>
      </c>
      <c r="D961" s="147" t="str">
        <f>TRIM(CLEAN(TEXT(IFERROR(INDEX('Snakeden MR'!$I$4:$J$3028,MATCH($A961,'Snakeden MR'!$J$4:$J$3028,0),1),"-"),"@")))</f>
        <v>-</v>
      </c>
      <c r="E961" s="147" t="str">
        <f>TRIM(CLEAN(TEXT(IFERROR(INDEX('Snakeden MR'!$P$4:$Q$3028,MATCH($A961,'Snakeden MR'!$Q$4:$Q$3028,0),1),"-"),"@")))</f>
        <v>-</v>
      </c>
      <c r="F961" s="147" t="str">
        <f>TRIM(CLEAN(TEXT(IFERROR(INDEX('Snakeden MR'!$W$4:$X$3028,MATCH($A961,'Snakeden MR'!$X$4:$X$3028,0),1),"-"),"@")))</f>
        <v>-</v>
      </c>
      <c r="G961" s="159" t="str">
        <f t="shared" si="28"/>
        <v>Not Found</v>
      </c>
      <c r="H961" t="str" cm="1">
        <f t="array" ref="H961">IF(SUMPRODUCT((TRIM(C961:F961)&lt;&gt;"-")*1)=0,
    "No Data",
    IF(COUNTIF(C961:F961,INDEX(_xlfn._xlws.FILTER(C961:F961,TRIM(C961:F961)&lt;&gt;"-"),1))=SUMPRODUCT((TRIM(C961:F961)&lt;&gt;"-")*1),
    "No Change",
    "Change"))</f>
        <v>No Data</v>
      </c>
      <c r="I961" s="159"/>
      <c r="J961"/>
      <c r="K961" s="163"/>
      <c r="L961" s="147" t="str">
        <f>TRIM(CLEAN(TEXT(IFERROR(INDEX('Glade MR'!$B$4:$C$3000,MATCH($A961,'Glade MR'!$C$4:$C$3000,0),1),"-"),"@")))</f>
        <v>-</v>
      </c>
      <c r="M961" s="147" t="str">
        <f>TRIM(CLEAN(TEXT(IFERROR(INDEX('Glade MR'!$I$4:$J$3000,MATCH($A961,'Glade MR'!$J$4:$J$3000,0),1),"-"),"@")))</f>
        <v>-</v>
      </c>
      <c r="N961" s="147" t="str">
        <f>TRIM(CLEAN(TEXT(IFERROR(INDEX('Glade MR'!$P$4:$Q$3000,MATCH($A961,'Glade MR'!$Q$4:$Q$3000,0),1),"-"),"@")))</f>
        <v>-</v>
      </c>
      <c r="O961" s="147" t="str">
        <f>TRIM(CLEAN(TEXT(IFERROR(INDEX('Glade MR'!$W$4:$X$3000,MATCH($A961,'Glade MR'!$X$4:$X$3000,0),1),"-"),"@")))</f>
        <v>-</v>
      </c>
      <c r="P961" s="159" t="str">
        <f t="shared" si="29"/>
        <v>Not Found</v>
      </c>
      <c r="Q961" t="str" cm="1">
        <f t="array" ref="Q961">IF(SUMPRODUCT((TRIM(L961:O961)&lt;&gt;"-")*1)=0,
    "No Data",
    IF(COUNTIF(L961:O961,INDEX(_xlfn._xlws.FILTER(L961:O961,TRIM(L961:O961)&lt;&gt;"-"),1))=SUMPRODUCT((TRIM(L961:O961)&lt;&gt;"-")*1),
    "No Change",
    "Change"))</f>
        <v>No Data</v>
      </c>
      <c r="R961" s="159"/>
      <c r="S961" s="111"/>
    </row>
    <row r="962" spans="1:19" x14ac:dyDescent="0.3">
      <c r="A962" t="s">
        <v>1839</v>
      </c>
      <c r="B962" t="s">
        <v>1137</v>
      </c>
      <c r="C962" s="160" t="str">
        <f>TRIM(CLEAN(TEXT(IFERROR(INDEX('Snakeden MR'!$B$4:$C$3028,MATCH($A962,'Snakeden MR'!$C$4:$C$3028,0),1),"-"),"@")))</f>
        <v>-</v>
      </c>
      <c r="D962" s="147" t="str">
        <f>TRIM(CLEAN(TEXT(IFERROR(INDEX('Snakeden MR'!$I$4:$J$3028,MATCH($A962,'Snakeden MR'!$J$4:$J$3028,0),1),"-"),"@")))</f>
        <v>-</v>
      </c>
      <c r="E962" s="147" t="str">
        <f>TRIM(CLEAN(TEXT(IFERROR(INDEX('Snakeden MR'!$P$4:$Q$3028,MATCH($A962,'Snakeden MR'!$Q$4:$Q$3028,0),1),"-"),"@")))</f>
        <v>-</v>
      </c>
      <c r="F962" s="147" t="str">
        <f>TRIM(CLEAN(TEXT(IFERROR(INDEX('Snakeden MR'!$W$4:$X$3028,MATCH($A962,'Snakeden MR'!$X$4:$X$3028,0),1),"-"),"@")))</f>
        <v>-</v>
      </c>
      <c r="G962" s="159" t="str">
        <f t="shared" ref="G962:G1025" si="30">IF(SUM(COUNTIF(C962:F962,"-"))=4,"Not Found","Found")</f>
        <v>Not Found</v>
      </c>
      <c r="H962" t="str" cm="1">
        <f t="array" ref="H962">IF(SUMPRODUCT((TRIM(C962:F962)&lt;&gt;"-")*1)=0,
    "No Data",
    IF(COUNTIF(C962:F962,INDEX(_xlfn._xlws.FILTER(C962:F962,TRIM(C962:F962)&lt;&gt;"-"),1))=SUMPRODUCT((TRIM(C962:F962)&lt;&gt;"-")*1),
    "No Change",
    "Change"))</f>
        <v>No Data</v>
      </c>
      <c r="I962" s="159"/>
      <c r="J962"/>
      <c r="K962" s="163"/>
      <c r="L962" s="147" t="str">
        <f>TRIM(CLEAN(TEXT(IFERROR(INDEX('Glade MR'!$B$4:$C$3000,MATCH($A962,'Glade MR'!$C$4:$C$3000,0),1),"-"),"@")))</f>
        <v>-</v>
      </c>
      <c r="M962" s="147" t="str">
        <f>TRIM(CLEAN(TEXT(IFERROR(INDEX('Glade MR'!$I$4:$J$3000,MATCH($A962,'Glade MR'!$J$4:$J$3000,0),1),"-"),"@")))</f>
        <v>-</v>
      </c>
      <c r="N962" s="147" t="str">
        <f>TRIM(CLEAN(TEXT(IFERROR(INDEX('Glade MR'!$P$4:$Q$3000,MATCH($A962,'Glade MR'!$Q$4:$Q$3000,0),1),"-"),"@")))</f>
        <v>-</v>
      </c>
      <c r="O962" s="147" t="str">
        <f>TRIM(CLEAN(TEXT(IFERROR(INDEX('Glade MR'!$W$4:$X$3000,MATCH($A962,'Glade MR'!$X$4:$X$3000,0),1),"-"),"@")))</f>
        <v>-</v>
      </c>
      <c r="P962" s="159" t="str">
        <f t="shared" ref="P962:P1025" si="31">IF(SUM(COUNTIF(L962:O962,"-"))=4,"Not Found","Found")</f>
        <v>Not Found</v>
      </c>
      <c r="Q962" t="str" cm="1">
        <f t="array" ref="Q962">IF(SUMPRODUCT((TRIM(L962:O962)&lt;&gt;"-")*1)=0,
    "No Data",
    IF(COUNTIF(L962:O962,INDEX(_xlfn._xlws.FILTER(L962:O962,TRIM(L962:O962)&lt;&gt;"-"),1))=SUMPRODUCT((TRIM(L962:O962)&lt;&gt;"-")*1),
    "No Change",
    "Change"))</f>
        <v>No Data</v>
      </c>
      <c r="R962" s="159"/>
      <c r="S962" s="111"/>
    </row>
    <row r="963" spans="1:19" x14ac:dyDescent="0.3">
      <c r="A963" t="s">
        <v>1840</v>
      </c>
      <c r="B963" t="s">
        <v>1145</v>
      </c>
      <c r="C963" s="160" t="str">
        <f>TRIM(CLEAN(TEXT(IFERROR(INDEX('Snakeden MR'!$B$4:$C$3028,MATCH($A963,'Snakeden MR'!$C$4:$C$3028,0),1),"-"),"@")))</f>
        <v>-</v>
      </c>
      <c r="D963" s="147" t="str">
        <f>TRIM(CLEAN(TEXT(IFERROR(INDEX('Snakeden MR'!$I$4:$J$3028,MATCH($A963,'Snakeden MR'!$J$4:$J$3028,0),1),"-"),"@")))</f>
        <v>-</v>
      </c>
      <c r="E963" s="147" t="str">
        <f>TRIM(CLEAN(TEXT(IFERROR(INDEX('Snakeden MR'!$P$4:$Q$3028,MATCH($A963,'Snakeden MR'!$Q$4:$Q$3028,0),1),"-"),"@")))</f>
        <v>-</v>
      </c>
      <c r="F963" s="147" t="str">
        <f>TRIM(CLEAN(TEXT(IFERROR(INDEX('Snakeden MR'!$W$4:$X$3028,MATCH($A963,'Snakeden MR'!$X$4:$X$3028,0),1),"-"),"@")))</f>
        <v>-</v>
      </c>
      <c r="G963" s="159" t="str">
        <f t="shared" si="30"/>
        <v>Not Found</v>
      </c>
      <c r="H963" t="str" cm="1">
        <f t="array" ref="H963">IF(SUMPRODUCT((TRIM(C963:F963)&lt;&gt;"-")*1)=0,
    "No Data",
    IF(COUNTIF(C963:F963,INDEX(_xlfn._xlws.FILTER(C963:F963,TRIM(C963:F963)&lt;&gt;"-"),1))=SUMPRODUCT((TRIM(C963:F963)&lt;&gt;"-")*1),
    "No Change",
    "Change"))</f>
        <v>No Data</v>
      </c>
      <c r="I963" s="159"/>
      <c r="J963"/>
      <c r="K963" s="163"/>
      <c r="L963" s="147" t="str">
        <f>TRIM(CLEAN(TEXT(IFERROR(INDEX('Glade MR'!$B$4:$C$3000,MATCH($A963,'Glade MR'!$C$4:$C$3000,0),1),"-"),"@")))</f>
        <v>-</v>
      </c>
      <c r="M963" s="147" t="str">
        <f>TRIM(CLEAN(TEXT(IFERROR(INDEX('Glade MR'!$I$4:$J$3000,MATCH($A963,'Glade MR'!$J$4:$J$3000,0),1),"-"),"@")))</f>
        <v>-</v>
      </c>
      <c r="N963" s="147" t="str">
        <f>TRIM(CLEAN(TEXT(IFERROR(INDEX('Glade MR'!$P$4:$Q$3000,MATCH($A963,'Glade MR'!$Q$4:$Q$3000,0),1),"-"),"@")))</f>
        <v>-</v>
      </c>
      <c r="O963" s="147" t="str">
        <f>TRIM(CLEAN(TEXT(IFERROR(INDEX('Glade MR'!$W$4:$X$3000,MATCH($A963,'Glade MR'!$X$4:$X$3000,0),1),"-"),"@")))</f>
        <v>-</v>
      </c>
      <c r="P963" s="159" t="str">
        <f t="shared" si="31"/>
        <v>Not Found</v>
      </c>
      <c r="Q963" t="str" cm="1">
        <f t="array" ref="Q963">IF(SUMPRODUCT((TRIM(L963:O963)&lt;&gt;"-")*1)=0,
    "No Data",
    IF(COUNTIF(L963:O963,INDEX(_xlfn._xlws.FILTER(L963:O963,TRIM(L963:O963)&lt;&gt;"-"),1))=SUMPRODUCT((TRIM(L963:O963)&lt;&gt;"-")*1),
    "No Change",
    "Change"))</f>
        <v>No Data</v>
      </c>
      <c r="R963" s="159"/>
      <c r="S963" s="111"/>
    </row>
    <row r="964" spans="1:19" x14ac:dyDescent="0.3">
      <c r="A964" t="s">
        <v>1841</v>
      </c>
      <c r="B964" t="s">
        <v>1145</v>
      </c>
      <c r="C964" s="160" t="str">
        <f>TRIM(CLEAN(TEXT(IFERROR(INDEX('Snakeden MR'!$B$4:$C$3028,MATCH($A964,'Snakeden MR'!$C$4:$C$3028,0),1),"-"),"@")))</f>
        <v>-</v>
      </c>
      <c r="D964" s="147" t="str">
        <f>TRIM(CLEAN(TEXT(IFERROR(INDEX('Snakeden MR'!$I$4:$J$3028,MATCH($A964,'Snakeden MR'!$J$4:$J$3028,0),1),"-"),"@")))</f>
        <v>-</v>
      </c>
      <c r="E964" s="147" t="str">
        <f>TRIM(CLEAN(TEXT(IFERROR(INDEX('Snakeden MR'!$P$4:$Q$3028,MATCH($A964,'Snakeden MR'!$Q$4:$Q$3028,0),1),"-"),"@")))</f>
        <v>-</v>
      </c>
      <c r="F964" s="147" t="str">
        <f>TRIM(CLEAN(TEXT(IFERROR(INDEX('Snakeden MR'!$W$4:$X$3028,MATCH($A964,'Snakeden MR'!$X$4:$X$3028,0),1),"-"),"@")))</f>
        <v>-</v>
      </c>
      <c r="G964" s="159" t="str">
        <f t="shared" si="30"/>
        <v>Not Found</v>
      </c>
      <c r="H964" t="str" cm="1">
        <f t="array" ref="H964">IF(SUMPRODUCT((TRIM(C964:F964)&lt;&gt;"-")*1)=0,
    "No Data",
    IF(COUNTIF(C964:F964,INDEX(_xlfn._xlws.FILTER(C964:F964,TRIM(C964:F964)&lt;&gt;"-"),1))=SUMPRODUCT((TRIM(C964:F964)&lt;&gt;"-")*1),
    "No Change",
    "Change"))</f>
        <v>No Data</v>
      </c>
      <c r="I964" s="159"/>
      <c r="J964"/>
      <c r="K964" s="163"/>
      <c r="L964" s="147" t="str">
        <f>TRIM(CLEAN(TEXT(IFERROR(INDEX('Glade MR'!$B$4:$C$3000,MATCH($A964,'Glade MR'!$C$4:$C$3000,0),1),"-"),"@")))</f>
        <v>-</v>
      </c>
      <c r="M964" s="147" t="str">
        <f>TRIM(CLEAN(TEXT(IFERROR(INDEX('Glade MR'!$I$4:$J$3000,MATCH($A964,'Glade MR'!$J$4:$J$3000,0),1),"-"),"@")))</f>
        <v>-</v>
      </c>
      <c r="N964" s="147" t="str">
        <f>TRIM(CLEAN(TEXT(IFERROR(INDEX('Glade MR'!$P$4:$Q$3000,MATCH($A964,'Glade MR'!$Q$4:$Q$3000,0),1),"-"),"@")))</f>
        <v>-</v>
      </c>
      <c r="O964" s="147" t="str">
        <f>TRIM(CLEAN(TEXT(IFERROR(INDEX('Glade MR'!$W$4:$X$3000,MATCH($A964,'Glade MR'!$X$4:$X$3000,0),1),"-"),"@")))</f>
        <v>-</v>
      </c>
      <c r="P964" s="159" t="str">
        <f t="shared" si="31"/>
        <v>Not Found</v>
      </c>
      <c r="Q964" t="str" cm="1">
        <f t="array" ref="Q964">IF(SUMPRODUCT((TRIM(L964:O964)&lt;&gt;"-")*1)=0,
    "No Data",
    IF(COUNTIF(L964:O964,INDEX(_xlfn._xlws.FILTER(L964:O964,TRIM(L964:O964)&lt;&gt;"-"),1))=SUMPRODUCT((TRIM(L964:O964)&lt;&gt;"-")*1),
    "No Change",
    "Change"))</f>
        <v>No Data</v>
      </c>
      <c r="R964" s="159"/>
      <c r="S964" s="111"/>
    </row>
    <row r="965" spans="1:19" x14ac:dyDescent="0.3">
      <c r="A965" t="s">
        <v>1842</v>
      </c>
      <c r="B965" t="s">
        <v>1145</v>
      </c>
      <c r="C965" s="160" t="str">
        <f>TRIM(CLEAN(TEXT(IFERROR(INDEX('Snakeden MR'!$B$4:$C$3028,MATCH($A965,'Snakeden MR'!$C$4:$C$3028,0),1),"-"),"@")))</f>
        <v>-</v>
      </c>
      <c r="D965" s="147" t="str">
        <f>TRIM(CLEAN(TEXT(IFERROR(INDEX('Snakeden MR'!$I$4:$J$3028,MATCH($A965,'Snakeden MR'!$J$4:$J$3028,0),1),"-"),"@")))</f>
        <v>-</v>
      </c>
      <c r="E965" s="147" t="str">
        <f>TRIM(CLEAN(TEXT(IFERROR(INDEX('Snakeden MR'!$P$4:$Q$3028,MATCH($A965,'Snakeden MR'!$Q$4:$Q$3028,0),1),"-"),"@")))</f>
        <v>-</v>
      </c>
      <c r="F965" s="147" t="str">
        <f>TRIM(CLEAN(TEXT(IFERROR(INDEX('Snakeden MR'!$W$4:$X$3028,MATCH($A965,'Snakeden MR'!$X$4:$X$3028,0),1),"-"),"@")))</f>
        <v>-</v>
      </c>
      <c r="G965" s="159" t="str">
        <f t="shared" si="30"/>
        <v>Not Found</v>
      </c>
      <c r="H965" t="str" cm="1">
        <f t="array" ref="H965">IF(SUMPRODUCT((TRIM(C965:F965)&lt;&gt;"-")*1)=0,
    "No Data",
    IF(COUNTIF(C965:F965,INDEX(_xlfn._xlws.FILTER(C965:F965,TRIM(C965:F965)&lt;&gt;"-"),1))=SUMPRODUCT((TRIM(C965:F965)&lt;&gt;"-")*1),
    "No Change",
    "Change"))</f>
        <v>No Data</v>
      </c>
      <c r="I965" s="159"/>
      <c r="J965"/>
      <c r="K965" s="163"/>
      <c r="L965" s="147" t="str">
        <f>TRIM(CLEAN(TEXT(IFERROR(INDEX('Glade MR'!$B$4:$C$3000,MATCH($A965,'Glade MR'!$C$4:$C$3000,0),1),"-"),"@")))</f>
        <v>-</v>
      </c>
      <c r="M965" s="147" t="str">
        <f>TRIM(CLEAN(TEXT(IFERROR(INDEX('Glade MR'!$I$4:$J$3000,MATCH($A965,'Glade MR'!$J$4:$J$3000,0),1),"-"),"@")))</f>
        <v>-</v>
      </c>
      <c r="N965" s="147" t="str">
        <f>TRIM(CLEAN(TEXT(IFERROR(INDEX('Glade MR'!$P$4:$Q$3000,MATCH($A965,'Glade MR'!$Q$4:$Q$3000,0),1),"-"),"@")))</f>
        <v>-</v>
      </c>
      <c r="O965" s="147" t="str">
        <f>TRIM(CLEAN(TEXT(IFERROR(INDEX('Glade MR'!$W$4:$X$3000,MATCH($A965,'Glade MR'!$X$4:$X$3000,0),1),"-"),"@")))</f>
        <v>-</v>
      </c>
      <c r="P965" s="159" t="str">
        <f t="shared" si="31"/>
        <v>Not Found</v>
      </c>
      <c r="Q965" t="str" cm="1">
        <f t="array" ref="Q965">IF(SUMPRODUCT((TRIM(L965:O965)&lt;&gt;"-")*1)=0,
    "No Data",
    IF(COUNTIF(L965:O965,INDEX(_xlfn._xlws.FILTER(L965:O965,TRIM(L965:O965)&lt;&gt;"-"),1))=SUMPRODUCT((TRIM(L965:O965)&lt;&gt;"-")*1),
    "No Change",
    "Change"))</f>
        <v>No Data</v>
      </c>
      <c r="R965" s="159"/>
      <c r="S965" s="111"/>
    </row>
    <row r="966" spans="1:19" x14ac:dyDescent="0.3">
      <c r="A966" t="s">
        <v>821</v>
      </c>
      <c r="B966" t="s">
        <v>1137</v>
      </c>
      <c r="C966" s="160" t="str">
        <f>TRIM(CLEAN(TEXT(IFERROR(INDEX('Snakeden MR'!$B$4:$C$3028,MATCH($A966,'Snakeden MR'!$C$4:$C$3028,0),1),"-"),"@")))</f>
        <v>-</v>
      </c>
      <c r="D966" s="147" t="str">
        <f>TRIM(CLEAN(TEXT(IFERROR(INDEX('Snakeden MR'!$I$4:$J$3028,MATCH($A966,'Snakeden MR'!$J$4:$J$3028,0),1),"-"),"@")))</f>
        <v>-</v>
      </c>
      <c r="E966" s="147" t="str">
        <f>TRIM(CLEAN(TEXT(IFERROR(INDEX('Snakeden MR'!$P$4:$Q$3028,MATCH($A966,'Snakeden MR'!$Q$4:$Q$3028,0),1),"-"),"@")))</f>
        <v>-</v>
      </c>
      <c r="F966" s="147" t="str">
        <f>TRIM(CLEAN(TEXT(IFERROR(INDEX('Snakeden MR'!$W$4:$X$3028,MATCH($A966,'Snakeden MR'!$X$4:$X$3028,0),1),"-"),"@")))</f>
        <v>-</v>
      </c>
      <c r="G966" s="159" t="str">
        <f t="shared" si="30"/>
        <v>Not Found</v>
      </c>
      <c r="H966" t="str" cm="1">
        <f t="array" ref="H966">IF(SUMPRODUCT((TRIM(C966:F966)&lt;&gt;"-")*1)=0,
    "No Data",
    IF(COUNTIF(C966:F966,INDEX(_xlfn._xlws.FILTER(C966:F966,TRIM(C966:F966)&lt;&gt;"-"),1))=SUMPRODUCT((TRIM(C966:F966)&lt;&gt;"-")*1),
    "No Change",
    "Change"))</f>
        <v>No Data</v>
      </c>
      <c r="I966" s="159"/>
      <c r="J966"/>
      <c r="K966" s="163"/>
      <c r="L966" s="147" t="str">
        <f>TRIM(CLEAN(TEXT(IFERROR(INDEX('Glade MR'!$B$4:$C$3000,MATCH($A966,'Glade MR'!$C$4:$C$3000,0),1),"-"),"@")))</f>
        <v>Pool 2</v>
      </c>
      <c r="M966" s="147" t="str">
        <f>TRIM(CLEAN(TEXT(IFERROR(INDEX('Glade MR'!$I$4:$J$3000,MATCH($A966,'Glade MR'!$J$4:$J$3000,0),1),"-"),"@")))</f>
        <v>-</v>
      </c>
      <c r="N966" s="147" t="str">
        <f>TRIM(CLEAN(TEXT(IFERROR(INDEX('Glade MR'!$P$4:$Q$3000,MATCH($A966,'Glade MR'!$Q$4:$Q$3000,0),1),"-"),"@")))</f>
        <v>-</v>
      </c>
      <c r="O966" s="147" t="str">
        <f>TRIM(CLEAN(TEXT(IFERROR(INDEX('Glade MR'!$W$4:$X$3000,MATCH($A966,'Glade MR'!$X$4:$X$3000,0),1),"-"),"@")))</f>
        <v>Pool 2</v>
      </c>
      <c r="P966" s="159" t="str">
        <f t="shared" si="31"/>
        <v>Found</v>
      </c>
      <c r="Q966" t="str" cm="1">
        <f t="array" ref="Q966">IF(SUMPRODUCT((TRIM(L966:O966)&lt;&gt;"-")*1)=0,
    "No Data",
    IF(COUNTIF(L966:O966,INDEX(_xlfn._xlws.FILTER(L966:O966,TRIM(L966:O966)&lt;&gt;"-"),1))=SUMPRODUCT((TRIM(L966:O966)&lt;&gt;"-")*1),
    "No Change",
    "Change"))</f>
        <v>No Change</v>
      </c>
      <c r="R966" s="159"/>
      <c r="S966" s="111"/>
    </row>
    <row r="967" spans="1:19" x14ac:dyDescent="0.3">
      <c r="A967" t="s">
        <v>272</v>
      </c>
      <c r="B967" t="s">
        <v>1145</v>
      </c>
      <c r="C967" s="160" t="str">
        <f>TRIM(CLEAN(TEXT(IFERROR(INDEX('Snakeden MR'!$B$4:$C$3028,MATCH($A967,'Snakeden MR'!$C$4:$C$3028,0),1),"-"),"@")))</f>
        <v>-</v>
      </c>
      <c r="D967" s="147" t="str">
        <f>TRIM(CLEAN(TEXT(IFERROR(INDEX('Snakeden MR'!$I$4:$J$3028,MATCH($A967,'Snakeden MR'!$J$4:$J$3028,0),1),"-"),"@")))</f>
        <v>Pool 6</v>
      </c>
      <c r="E967" s="147" t="str">
        <f>TRIM(CLEAN(TEXT(IFERROR(INDEX('Snakeden MR'!$P$4:$Q$3028,MATCH($A967,'Snakeden MR'!$Q$4:$Q$3028,0),1),"-"),"@")))</f>
        <v>-</v>
      </c>
      <c r="F967" s="147" t="str">
        <f>TRIM(CLEAN(TEXT(IFERROR(INDEX('Snakeden MR'!$W$4:$X$3028,MATCH($A967,'Snakeden MR'!$X$4:$X$3028,0),1),"-"),"@")))</f>
        <v>-</v>
      </c>
      <c r="G967" s="159" t="str">
        <f t="shared" si="30"/>
        <v>Found</v>
      </c>
      <c r="H967" t="str" cm="1">
        <f t="array" ref="H967">IF(SUMPRODUCT((TRIM(C967:F967)&lt;&gt;"-")*1)=0,
    "No Data",
    IF(COUNTIF(C967:F967,INDEX(_xlfn._xlws.FILTER(C967:F967,TRIM(C967:F967)&lt;&gt;"-"),1))=SUMPRODUCT((TRIM(C967:F967)&lt;&gt;"-")*1),
    "No Change",
    "Change"))</f>
        <v>No Change</v>
      </c>
      <c r="I967" s="159"/>
      <c r="J967"/>
      <c r="K967" s="163"/>
      <c r="L967" s="147" t="str">
        <f>TRIM(CLEAN(TEXT(IFERROR(INDEX('Glade MR'!$B$4:$C$3000,MATCH($A967,'Glade MR'!$C$4:$C$3000,0),1),"-"),"@")))</f>
        <v>-</v>
      </c>
      <c r="M967" s="147" t="str">
        <f>TRIM(CLEAN(TEXT(IFERROR(INDEX('Glade MR'!$I$4:$J$3000,MATCH($A967,'Glade MR'!$J$4:$J$3000,0),1),"-"),"@")))</f>
        <v>-</v>
      </c>
      <c r="N967" s="147" t="str">
        <f>TRIM(CLEAN(TEXT(IFERROR(INDEX('Glade MR'!$P$4:$Q$3000,MATCH($A967,'Glade MR'!$Q$4:$Q$3000,0),1),"-"),"@")))</f>
        <v>-</v>
      </c>
      <c r="O967" s="147" t="str">
        <f>TRIM(CLEAN(TEXT(IFERROR(INDEX('Glade MR'!$W$4:$X$3000,MATCH($A967,'Glade MR'!$X$4:$X$3000,0),1),"-"),"@")))</f>
        <v>-</v>
      </c>
      <c r="P967" s="159" t="str">
        <f t="shared" si="31"/>
        <v>Not Found</v>
      </c>
      <c r="Q967" t="str" cm="1">
        <f t="array" ref="Q967">IF(SUMPRODUCT((TRIM(L967:O967)&lt;&gt;"-")*1)=0,
    "No Data",
    IF(COUNTIF(L967:O967,INDEX(_xlfn._xlws.FILTER(L967:O967,TRIM(L967:O967)&lt;&gt;"-"),1))=SUMPRODUCT((TRIM(L967:O967)&lt;&gt;"-")*1),
    "No Change",
    "Change"))</f>
        <v>No Data</v>
      </c>
      <c r="R967" s="159"/>
      <c r="S967" s="111"/>
    </row>
    <row r="968" spans="1:19" x14ac:dyDescent="0.3">
      <c r="A968" t="s">
        <v>121</v>
      </c>
      <c r="B968" t="s">
        <v>1145</v>
      </c>
      <c r="C968" s="160" t="str">
        <f>TRIM(CLEAN(TEXT(IFERROR(INDEX('Snakeden MR'!$B$4:$C$3028,MATCH($A968,'Snakeden MR'!$C$4:$C$3028,0),1),"-"),"@")))</f>
        <v>-</v>
      </c>
      <c r="D968" s="147" t="str">
        <f>TRIM(CLEAN(TEXT(IFERROR(INDEX('Snakeden MR'!$I$4:$J$3028,MATCH($A968,'Snakeden MR'!$J$4:$J$3028,0),1),"-"),"@")))</f>
        <v>-</v>
      </c>
      <c r="E968" s="147" t="str">
        <f>TRIM(CLEAN(TEXT(IFERROR(INDEX('Snakeden MR'!$P$4:$Q$3028,MATCH($A968,'Snakeden MR'!$Q$4:$Q$3028,0),1),"-"),"@")))</f>
        <v>-</v>
      </c>
      <c r="F968" s="147" t="str">
        <f>TRIM(CLEAN(TEXT(IFERROR(INDEX('Snakeden MR'!$W$4:$X$3028,MATCH($A968,'Snakeden MR'!$X$4:$X$3028,0),1),"-"),"@")))</f>
        <v>-</v>
      </c>
      <c r="G968" s="159" t="str">
        <f t="shared" si="30"/>
        <v>Not Found</v>
      </c>
      <c r="H968" t="str" cm="1">
        <f t="array" ref="H968">IF(SUMPRODUCT((TRIM(C968:F968)&lt;&gt;"-")*1)=0,
    "No Data",
    IF(COUNTIF(C968:F968,INDEX(_xlfn._xlws.FILTER(C968:F968,TRIM(C968:F968)&lt;&gt;"-"),1))=SUMPRODUCT((TRIM(C968:F968)&lt;&gt;"-")*1),
    "No Change",
    "Change"))</f>
        <v>No Data</v>
      </c>
      <c r="I968" s="159"/>
      <c r="J968"/>
      <c r="K968" s="163"/>
      <c r="L968" s="147" t="str">
        <f>TRIM(CLEAN(TEXT(IFERROR(INDEX('Glade MR'!$B$4:$C$3000,MATCH($A968,'Glade MR'!$C$4:$C$3000,0),1),"-"),"@")))</f>
        <v>-</v>
      </c>
      <c r="M968" s="147" t="str">
        <f>TRIM(CLEAN(TEXT(IFERROR(INDEX('Glade MR'!$I$4:$J$3000,MATCH($A968,'Glade MR'!$J$4:$J$3000,0),1),"-"),"@")))</f>
        <v>-</v>
      </c>
      <c r="N968" s="147" t="str">
        <f>TRIM(CLEAN(TEXT(IFERROR(INDEX('Glade MR'!$P$4:$Q$3000,MATCH($A968,'Glade MR'!$Q$4:$Q$3000,0),1),"-"),"@")))</f>
        <v>-</v>
      </c>
      <c r="O968" s="147" t="str">
        <f>TRIM(CLEAN(TEXT(IFERROR(INDEX('Glade MR'!$W$4:$X$3000,MATCH($A968,'Glade MR'!$X$4:$X$3000,0),1),"-"),"@")))</f>
        <v>-</v>
      </c>
      <c r="P968" s="159" t="str">
        <f t="shared" si="31"/>
        <v>Not Found</v>
      </c>
      <c r="Q968" t="str" cm="1">
        <f t="array" ref="Q968">IF(SUMPRODUCT((TRIM(L968:O968)&lt;&gt;"-")*1)=0,
    "No Data",
    IF(COUNTIF(L968:O968,INDEX(_xlfn._xlws.FILTER(L968:O968,TRIM(L968:O968)&lt;&gt;"-"),1))=SUMPRODUCT((TRIM(L968:O968)&lt;&gt;"-")*1),
    "No Change",
    "Change"))</f>
        <v>No Data</v>
      </c>
      <c r="R968" s="159"/>
      <c r="S968" s="111"/>
    </row>
    <row r="969" spans="1:19" x14ac:dyDescent="0.3">
      <c r="A969" t="s">
        <v>1843</v>
      </c>
      <c r="B969" t="s">
        <v>1145</v>
      </c>
      <c r="C969" s="160" t="str">
        <f>TRIM(CLEAN(TEXT(IFERROR(INDEX('Snakeden MR'!$B$4:$C$3028,MATCH($A969,'Snakeden MR'!$C$4:$C$3028,0),1),"-"),"@")))</f>
        <v>-</v>
      </c>
      <c r="D969" s="147" t="str">
        <f>TRIM(CLEAN(TEXT(IFERROR(INDEX('Snakeden MR'!$I$4:$J$3028,MATCH($A969,'Snakeden MR'!$J$4:$J$3028,0),1),"-"),"@")))</f>
        <v>-</v>
      </c>
      <c r="E969" s="147" t="str">
        <f>TRIM(CLEAN(TEXT(IFERROR(INDEX('Snakeden MR'!$P$4:$Q$3028,MATCH($A969,'Snakeden MR'!$Q$4:$Q$3028,0),1),"-"),"@")))</f>
        <v>-</v>
      </c>
      <c r="F969" s="147" t="str">
        <f>TRIM(CLEAN(TEXT(IFERROR(INDEX('Snakeden MR'!$W$4:$X$3028,MATCH($A969,'Snakeden MR'!$X$4:$X$3028,0),1),"-"),"@")))</f>
        <v>-</v>
      </c>
      <c r="G969" s="159" t="str">
        <f t="shared" si="30"/>
        <v>Not Found</v>
      </c>
      <c r="H969" t="str" cm="1">
        <f t="array" ref="H969">IF(SUMPRODUCT((TRIM(C969:F969)&lt;&gt;"-")*1)=0,
    "No Data",
    IF(COUNTIF(C969:F969,INDEX(_xlfn._xlws.FILTER(C969:F969,TRIM(C969:F969)&lt;&gt;"-"),1))=SUMPRODUCT((TRIM(C969:F969)&lt;&gt;"-")*1),
    "No Change",
    "Change"))</f>
        <v>No Data</v>
      </c>
      <c r="I969" s="159"/>
      <c r="J969"/>
      <c r="K969" s="163"/>
      <c r="L969" s="147" t="str">
        <f>TRIM(CLEAN(TEXT(IFERROR(INDEX('Glade MR'!$B$4:$C$3000,MATCH($A969,'Glade MR'!$C$4:$C$3000,0),1),"-"),"@")))</f>
        <v>-</v>
      </c>
      <c r="M969" s="147" t="str">
        <f>TRIM(CLEAN(TEXT(IFERROR(INDEX('Glade MR'!$I$4:$J$3000,MATCH($A969,'Glade MR'!$J$4:$J$3000,0),1),"-"),"@")))</f>
        <v>-</v>
      </c>
      <c r="N969" s="147" t="str">
        <f>TRIM(CLEAN(TEXT(IFERROR(INDEX('Glade MR'!$P$4:$Q$3000,MATCH($A969,'Glade MR'!$Q$4:$Q$3000,0),1),"-"),"@")))</f>
        <v>-</v>
      </c>
      <c r="O969" s="147" t="str">
        <f>TRIM(CLEAN(TEXT(IFERROR(INDEX('Glade MR'!$W$4:$X$3000,MATCH($A969,'Glade MR'!$X$4:$X$3000,0),1),"-"),"@")))</f>
        <v>-</v>
      </c>
      <c r="P969" s="159" t="str">
        <f t="shared" si="31"/>
        <v>Not Found</v>
      </c>
      <c r="Q969" t="str" cm="1">
        <f t="array" ref="Q969">IF(SUMPRODUCT((TRIM(L969:O969)&lt;&gt;"-")*1)=0,
    "No Data",
    IF(COUNTIF(L969:O969,INDEX(_xlfn._xlws.FILTER(L969:O969,TRIM(L969:O969)&lt;&gt;"-"),1))=SUMPRODUCT((TRIM(L969:O969)&lt;&gt;"-")*1),
    "No Change",
    "Change"))</f>
        <v>No Data</v>
      </c>
      <c r="R969" s="159"/>
      <c r="S969" s="111"/>
    </row>
    <row r="970" spans="1:19" x14ac:dyDescent="0.3">
      <c r="A970" t="s">
        <v>1844</v>
      </c>
      <c r="B970" t="s">
        <v>1137</v>
      </c>
      <c r="C970" s="160" t="str">
        <f>TRIM(CLEAN(TEXT(IFERROR(INDEX('Snakeden MR'!$B$4:$C$3028,MATCH($A970,'Snakeden MR'!$C$4:$C$3028,0),1),"-"),"@")))</f>
        <v>-</v>
      </c>
      <c r="D970" s="147" t="str">
        <f>TRIM(CLEAN(TEXT(IFERROR(INDEX('Snakeden MR'!$I$4:$J$3028,MATCH($A970,'Snakeden MR'!$J$4:$J$3028,0),1),"-"),"@")))</f>
        <v>-</v>
      </c>
      <c r="E970" s="147" t="str">
        <f>TRIM(CLEAN(TEXT(IFERROR(INDEX('Snakeden MR'!$P$4:$Q$3028,MATCH($A970,'Snakeden MR'!$Q$4:$Q$3028,0),1),"-"),"@")))</f>
        <v>-</v>
      </c>
      <c r="F970" s="147" t="str">
        <f>TRIM(CLEAN(TEXT(IFERROR(INDEX('Snakeden MR'!$W$4:$X$3028,MATCH($A970,'Snakeden MR'!$X$4:$X$3028,0),1),"-"),"@")))</f>
        <v>-</v>
      </c>
      <c r="G970" s="159" t="str">
        <f t="shared" si="30"/>
        <v>Not Found</v>
      </c>
      <c r="H970" t="str" cm="1">
        <f t="array" ref="H970">IF(SUMPRODUCT((TRIM(C970:F970)&lt;&gt;"-")*1)=0,
    "No Data",
    IF(COUNTIF(C970:F970,INDEX(_xlfn._xlws.FILTER(C970:F970,TRIM(C970:F970)&lt;&gt;"-"),1))=SUMPRODUCT((TRIM(C970:F970)&lt;&gt;"-")*1),
    "No Change",
    "Change"))</f>
        <v>No Data</v>
      </c>
      <c r="I970" s="159"/>
      <c r="J970"/>
      <c r="K970" s="163"/>
      <c r="L970" s="147" t="str">
        <f>TRIM(CLEAN(TEXT(IFERROR(INDEX('Glade MR'!$B$4:$C$3000,MATCH($A970,'Glade MR'!$C$4:$C$3000,0),1),"-"),"@")))</f>
        <v>-</v>
      </c>
      <c r="M970" s="147" t="str">
        <f>TRIM(CLEAN(TEXT(IFERROR(INDEX('Glade MR'!$I$4:$J$3000,MATCH($A970,'Glade MR'!$J$4:$J$3000,0),1),"-"),"@")))</f>
        <v>-</v>
      </c>
      <c r="N970" s="147" t="str">
        <f>TRIM(CLEAN(TEXT(IFERROR(INDEX('Glade MR'!$P$4:$Q$3000,MATCH($A970,'Glade MR'!$Q$4:$Q$3000,0),1),"-"),"@")))</f>
        <v>-</v>
      </c>
      <c r="O970" s="147" t="str">
        <f>TRIM(CLEAN(TEXT(IFERROR(INDEX('Glade MR'!$W$4:$X$3000,MATCH($A970,'Glade MR'!$X$4:$X$3000,0),1),"-"),"@")))</f>
        <v>-</v>
      </c>
      <c r="P970" s="159" t="str">
        <f t="shared" si="31"/>
        <v>Not Found</v>
      </c>
      <c r="Q970" t="str" cm="1">
        <f t="array" ref="Q970">IF(SUMPRODUCT((TRIM(L970:O970)&lt;&gt;"-")*1)=0,
    "No Data",
    IF(COUNTIF(L970:O970,INDEX(_xlfn._xlws.FILTER(L970:O970,TRIM(L970:O970)&lt;&gt;"-"),1))=SUMPRODUCT((TRIM(L970:O970)&lt;&gt;"-")*1),
    "No Change",
    "Change"))</f>
        <v>No Data</v>
      </c>
      <c r="R970" s="159"/>
      <c r="S970" s="111"/>
    </row>
    <row r="971" spans="1:19" x14ac:dyDescent="0.3">
      <c r="A971" t="s">
        <v>1845</v>
      </c>
      <c r="B971" t="s">
        <v>1145</v>
      </c>
      <c r="C971" s="160" t="str">
        <f>TRIM(CLEAN(TEXT(IFERROR(INDEX('Snakeden MR'!$B$4:$C$3028,MATCH($A971,'Snakeden MR'!$C$4:$C$3028,0),1),"-"),"@")))</f>
        <v>-</v>
      </c>
      <c r="D971" s="147" t="str">
        <f>TRIM(CLEAN(TEXT(IFERROR(INDEX('Snakeden MR'!$I$4:$J$3028,MATCH($A971,'Snakeden MR'!$J$4:$J$3028,0),1),"-"),"@")))</f>
        <v>-</v>
      </c>
      <c r="E971" s="147" t="str">
        <f>TRIM(CLEAN(TEXT(IFERROR(INDEX('Snakeden MR'!$P$4:$Q$3028,MATCH($A971,'Snakeden MR'!$Q$4:$Q$3028,0),1),"-"),"@")))</f>
        <v>-</v>
      </c>
      <c r="F971" s="147" t="str">
        <f>TRIM(CLEAN(TEXT(IFERROR(INDEX('Snakeden MR'!$W$4:$X$3028,MATCH($A971,'Snakeden MR'!$X$4:$X$3028,0),1),"-"),"@")))</f>
        <v>-</v>
      </c>
      <c r="G971" s="159" t="str">
        <f t="shared" si="30"/>
        <v>Not Found</v>
      </c>
      <c r="H971" t="str" cm="1">
        <f t="array" ref="H971">IF(SUMPRODUCT((TRIM(C971:F971)&lt;&gt;"-")*1)=0,
    "No Data",
    IF(COUNTIF(C971:F971,INDEX(_xlfn._xlws.FILTER(C971:F971,TRIM(C971:F971)&lt;&gt;"-"),1))=SUMPRODUCT((TRIM(C971:F971)&lt;&gt;"-")*1),
    "No Change",
    "Change"))</f>
        <v>No Data</v>
      </c>
      <c r="I971" s="159"/>
      <c r="J971"/>
      <c r="K971" s="163"/>
      <c r="L971" s="147" t="str">
        <f>TRIM(CLEAN(TEXT(IFERROR(INDEX('Glade MR'!$B$4:$C$3000,MATCH($A971,'Glade MR'!$C$4:$C$3000,0),1),"-"),"@")))</f>
        <v>-</v>
      </c>
      <c r="M971" s="147" t="str">
        <f>TRIM(CLEAN(TEXT(IFERROR(INDEX('Glade MR'!$I$4:$J$3000,MATCH($A971,'Glade MR'!$J$4:$J$3000,0),1),"-"),"@")))</f>
        <v>-</v>
      </c>
      <c r="N971" s="147" t="str">
        <f>TRIM(CLEAN(TEXT(IFERROR(INDEX('Glade MR'!$P$4:$Q$3000,MATCH($A971,'Glade MR'!$Q$4:$Q$3000,0),1),"-"),"@")))</f>
        <v>-</v>
      </c>
      <c r="O971" s="147" t="str">
        <f>TRIM(CLEAN(TEXT(IFERROR(INDEX('Glade MR'!$W$4:$X$3000,MATCH($A971,'Glade MR'!$X$4:$X$3000,0),1),"-"),"@")))</f>
        <v>-</v>
      </c>
      <c r="P971" s="159" t="str">
        <f t="shared" si="31"/>
        <v>Not Found</v>
      </c>
      <c r="Q971" t="str" cm="1">
        <f t="array" ref="Q971">IF(SUMPRODUCT((TRIM(L971:O971)&lt;&gt;"-")*1)=0,
    "No Data",
    IF(COUNTIF(L971:O971,INDEX(_xlfn._xlws.FILTER(L971:O971,TRIM(L971:O971)&lt;&gt;"-"),1))=SUMPRODUCT((TRIM(L971:O971)&lt;&gt;"-")*1),
    "No Change",
    "Change"))</f>
        <v>No Data</v>
      </c>
      <c r="R971" s="159"/>
      <c r="S971" s="111"/>
    </row>
    <row r="972" spans="1:19" x14ac:dyDescent="0.3">
      <c r="A972" t="s">
        <v>1846</v>
      </c>
      <c r="B972" t="s">
        <v>1145</v>
      </c>
      <c r="C972" s="160" t="str">
        <f>TRIM(CLEAN(TEXT(IFERROR(INDEX('Snakeden MR'!$B$4:$C$3028,MATCH($A972,'Snakeden MR'!$C$4:$C$3028,0),1),"-"),"@")))</f>
        <v>Pool 3</v>
      </c>
      <c r="D972" s="147" t="str">
        <f>TRIM(CLEAN(TEXT(IFERROR(INDEX('Snakeden MR'!$I$4:$J$3028,MATCH($A972,'Snakeden MR'!$J$4:$J$3028,0),1),"-"),"@")))</f>
        <v>-</v>
      </c>
      <c r="E972" s="147" t="str">
        <f>TRIM(CLEAN(TEXT(IFERROR(INDEX('Snakeden MR'!$P$4:$Q$3028,MATCH($A972,'Snakeden MR'!$Q$4:$Q$3028,0),1),"-"),"@")))</f>
        <v>-</v>
      </c>
      <c r="F972" s="147" t="str">
        <f>TRIM(CLEAN(TEXT(IFERROR(INDEX('Snakeden MR'!$W$4:$X$3028,MATCH($A972,'Snakeden MR'!$X$4:$X$3028,0),1),"-"),"@")))</f>
        <v>-</v>
      </c>
      <c r="G972" s="159" t="str">
        <f t="shared" si="30"/>
        <v>Found</v>
      </c>
      <c r="H972" t="str" cm="1">
        <f t="array" ref="H972">IF(SUMPRODUCT((TRIM(C972:F972)&lt;&gt;"-")*1)=0,
    "No Data",
    IF(COUNTIF(C972:F972,INDEX(_xlfn._xlws.FILTER(C972:F972,TRIM(C972:F972)&lt;&gt;"-"),1))=SUMPRODUCT((TRIM(C972:F972)&lt;&gt;"-")*1),
    "No Change",
    "Change"))</f>
        <v>No Change</v>
      </c>
      <c r="I972" s="159"/>
      <c r="J972"/>
      <c r="K972" s="163"/>
      <c r="L972" s="147" t="str">
        <f>TRIM(CLEAN(TEXT(IFERROR(INDEX('Glade MR'!$B$4:$C$3000,MATCH($A972,'Glade MR'!$C$4:$C$3000,0),1),"-"),"@")))</f>
        <v>-</v>
      </c>
      <c r="M972" s="147" t="str">
        <f>TRIM(CLEAN(TEXT(IFERROR(INDEX('Glade MR'!$I$4:$J$3000,MATCH($A972,'Glade MR'!$J$4:$J$3000,0),1),"-"),"@")))</f>
        <v>-</v>
      </c>
      <c r="N972" s="147" t="str">
        <f>TRIM(CLEAN(TEXT(IFERROR(INDEX('Glade MR'!$P$4:$Q$3000,MATCH($A972,'Glade MR'!$Q$4:$Q$3000,0),1),"-"),"@")))</f>
        <v>-</v>
      </c>
      <c r="O972" s="147" t="str">
        <f>TRIM(CLEAN(TEXT(IFERROR(INDEX('Glade MR'!$W$4:$X$3000,MATCH($A972,'Glade MR'!$X$4:$X$3000,0),1),"-"),"@")))</f>
        <v>-</v>
      </c>
      <c r="P972" s="159" t="str">
        <f t="shared" si="31"/>
        <v>Not Found</v>
      </c>
      <c r="Q972" t="str" cm="1">
        <f t="array" ref="Q972">IF(SUMPRODUCT((TRIM(L972:O972)&lt;&gt;"-")*1)=0,
    "No Data",
    IF(COUNTIF(L972:O972,INDEX(_xlfn._xlws.FILTER(L972:O972,TRIM(L972:O972)&lt;&gt;"-"),1))=SUMPRODUCT((TRIM(L972:O972)&lt;&gt;"-")*1),
    "No Change",
    "Change"))</f>
        <v>No Data</v>
      </c>
      <c r="R972" s="159"/>
      <c r="S972" s="111"/>
    </row>
    <row r="973" spans="1:19" x14ac:dyDescent="0.3">
      <c r="A973" t="s">
        <v>1847</v>
      </c>
      <c r="B973" t="s">
        <v>1145</v>
      </c>
      <c r="C973" s="160" t="str">
        <f>TRIM(CLEAN(TEXT(IFERROR(INDEX('Snakeden MR'!$B$4:$C$3028,MATCH($A973,'Snakeden MR'!$C$4:$C$3028,0),1),"-"),"@")))</f>
        <v>-</v>
      </c>
      <c r="D973" s="147" t="str">
        <f>TRIM(CLEAN(TEXT(IFERROR(INDEX('Snakeden MR'!$I$4:$J$3028,MATCH($A973,'Snakeden MR'!$J$4:$J$3028,0),1),"-"),"@")))</f>
        <v>-</v>
      </c>
      <c r="E973" s="147" t="str">
        <f>TRIM(CLEAN(TEXT(IFERROR(INDEX('Snakeden MR'!$P$4:$Q$3028,MATCH($A973,'Snakeden MR'!$Q$4:$Q$3028,0),1),"-"),"@")))</f>
        <v>-</v>
      </c>
      <c r="F973" s="147" t="str">
        <f>TRIM(CLEAN(TEXT(IFERROR(INDEX('Snakeden MR'!$W$4:$X$3028,MATCH($A973,'Snakeden MR'!$X$4:$X$3028,0),1),"-"),"@")))</f>
        <v>-</v>
      </c>
      <c r="G973" s="159" t="str">
        <f t="shared" si="30"/>
        <v>Not Found</v>
      </c>
      <c r="H973" t="str" cm="1">
        <f t="array" ref="H973">IF(SUMPRODUCT((TRIM(C973:F973)&lt;&gt;"-")*1)=0,
    "No Data",
    IF(COUNTIF(C973:F973,INDEX(_xlfn._xlws.FILTER(C973:F973,TRIM(C973:F973)&lt;&gt;"-"),1))=SUMPRODUCT((TRIM(C973:F973)&lt;&gt;"-")*1),
    "No Change",
    "Change"))</f>
        <v>No Data</v>
      </c>
      <c r="I973" s="159"/>
      <c r="J973"/>
      <c r="K973" s="163"/>
      <c r="L973" s="147" t="str">
        <f>TRIM(CLEAN(TEXT(IFERROR(INDEX('Glade MR'!$B$4:$C$3000,MATCH($A973,'Glade MR'!$C$4:$C$3000,0),1),"-"),"@")))</f>
        <v>-</v>
      </c>
      <c r="M973" s="147" t="str">
        <f>TRIM(CLEAN(TEXT(IFERROR(INDEX('Glade MR'!$I$4:$J$3000,MATCH($A973,'Glade MR'!$J$4:$J$3000,0),1),"-"),"@")))</f>
        <v>-</v>
      </c>
      <c r="N973" s="147" t="str">
        <f>TRIM(CLEAN(TEXT(IFERROR(INDEX('Glade MR'!$P$4:$Q$3000,MATCH($A973,'Glade MR'!$Q$4:$Q$3000,0),1),"-"),"@")))</f>
        <v>-</v>
      </c>
      <c r="O973" s="147" t="str">
        <f>TRIM(CLEAN(TEXT(IFERROR(INDEX('Glade MR'!$W$4:$X$3000,MATCH($A973,'Glade MR'!$X$4:$X$3000,0),1),"-"),"@")))</f>
        <v>-</v>
      </c>
      <c r="P973" s="159" t="str">
        <f t="shared" si="31"/>
        <v>Not Found</v>
      </c>
      <c r="Q973" t="str" cm="1">
        <f t="array" ref="Q973">IF(SUMPRODUCT((TRIM(L973:O973)&lt;&gt;"-")*1)=0,
    "No Data",
    IF(COUNTIF(L973:O973,INDEX(_xlfn._xlws.FILTER(L973:O973,TRIM(L973:O973)&lt;&gt;"-"),1))=SUMPRODUCT((TRIM(L973:O973)&lt;&gt;"-")*1),
    "No Change",
    "Change"))</f>
        <v>No Data</v>
      </c>
      <c r="R973" s="159"/>
      <c r="S973" s="111"/>
    </row>
    <row r="974" spans="1:19" x14ac:dyDescent="0.3">
      <c r="A974" t="s">
        <v>1848</v>
      </c>
      <c r="B974" t="s">
        <v>1145</v>
      </c>
      <c r="C974" s="160" t="str">
        <f>TRIM(CLEAN(TEXT(IFERROR(INDEX('Snakeden MR'!$B$4:$C$3028,MATCH($A974,'Snakeden MR'!$C$4:$C$3028,0),1),"-"),"@")))</f>
        <v>-</v>
      </c>
      <c r="D974" s="147" t="str">
        <f>TRIM(CLEAN(TEXT(IFERROR(INDEX('Snakeden MR'!$I$4:$J$3028,MATCH($A974,'Snakeden MR'!$J$4:$J$3028,0),1),"-"),"@")))</f>
        <v>-</v>
      </c>
      <c r="E974" s="147" t="str">
        <f>TRIM(CLEAN(TEXT(IFERROR(INDEX('Snakeden MR'!$P$4:$Q$3028,MATCH($A974,'Snakeden MR'!$Q$4:$Q$3028,0),1),"-"),"@")))</f>
        <v>-</v>
      </c>
      <c r="F974" s="147" t="str">
        <f>TRIM(CLEAN(TEXT(IFERROR(INDEX('Snakeden MR'!$W$4:$X$3028,MATCH($A974,'Snakeden MR'!$X$4:$X$3028,0),1),"-"),"@")))</f>
        <v>-</v>
      </c>
      <c r="G974" s="159" t="str">
        <f t="shared" si="30"/>
        <v>Not Found</v>
      </c>
      <c r="H974" t="str" cm="1">
        <f t="array" ref="H974">IF(SUMPRODUCT((TRIM(C974:F974)&lt;&gt;"-")*1)=0,
    "No Data",
    IF(COUNTIF(C974:F974,INDEX(_xlfn._xlws.FILTER(C974:F974,TRIM(C974:F974)&lt;&gt;"-"),1))=SUMPRODUCT((TRIM(C974:F974)&lt;&gt;"-")*1),
    "No Change",
    "Change"))</f>
        <v>No Data</v>
      </c>
      <c r="I974" s="159"/>
      <c r="J974"/>
      <c r="K974" s="163"/>
      <c r="L974" s="147" t="str">
        <f>TRIM(CLEAN(TEXT(IFERROR(INDEX('Glade MR'!$B$4:$C$3000,MATCH($A974,'Glade MR'!$C$4:$C$3000,0),1),"-"),"@")))</f>
        <v>-</v>
      </c>
      <c r="M974" s="147" t="str">
        <f>TRIM(CLEAN(TEXT(IFERROR(INDEX('Glade MR'!$I$4:$J$3000,MATCH($A974,'Glade MR'!$J$4:$J$3000,0),1),"-"),"@")))</f>
        <v>-</v>
      </c>
      <c r="N974" s="147" t="str">
        <f>TRIM(CLEAN(TEXT(IFERROR(INDEX('Glade MR'!$P$4:$Q$3000,MATCH($A974,'Glade MR'!$Q$4:$Q$3000,0),1),"-"),"@")))</f>
        <v>-</v>
      </c>
      <c r="O974" s="147" t="str">
        <f>TRIM(CLEAN(TEXT(IFERROR(INDEX('Glade MR'!$W$4:$X$3000,MATCH($A974,'Glade MR'!$X$4:$X$3000,0),1),"-"),"@")))</f>
        <v>-</v>
      </c>
      <c r="P974" s="159" t="str">
        <f t="shared" si="31"/>
        <v>Not Found</v>
      </c>
      <c r="Q974" t="str" cm="1">
        <f t="array" ref="Q974">IF(SUMPRODUCT((TRIM(L974:O974)&lt;&gt;"-")*1)=0,
    "No Data",
    IF(COUNTIF(L974:O974,INDEX(_xlfn._xlws.FILTER(L974:O974,TRIM(L974:O974)&lt;&gt;"-"),1))=SUMPRODUCT((TRIM(L974:O974)&lt;&gt;"-")*1),
    "No Change",
    "Change"))</f>
        <v>No Data</v>
      </c>
      <c r="R974" s="159"/>
      <c r="S974" s="111"/>
    </row>
    <row r="975" spans="1:19" x14ac:dyDescent="0.3">
      <c r="A975" t="s">
        <v>1849</v>
      </c>
      <c r="B975" t="s">
        <v>1145</v>
      </c>
      <c r="C975" s="160" t="str">
        <f>TRIM(CLEAN(TEXT(IFERROR(INDEX('Snakeden MR'!$B$4:$C$3028,MATCH($A975,'Snakeden MR'!$C$4:$C$3028,0),1),"-"),"@")))</f>
        <v>-</v>
      </c>
      <c r="D975" s="147" t="str">
        <f>TRIM(CLEAN(TEXT(IFERROR(INDEX('Snakeden MR'!$I$4:$J$3028,MATCH($A975,'Snakeden MR'!$J$4:$J$3028,0),1),"-"),"@")))</f>
        <v>-</v>
      </c>
      <c r="E975" s="147" t="str">
        <f>TRIM(CLEAN(TEXT(IFERROR(INDEX('Snakeden MR'!$P$4:$Q$3028,MATCH($A975,'Snakeden MR'!$Q$4:$Q$3028,0),1),"-"),"@")))</f>
        <v>-</v>
      </c>
      <c r="F975" s="147" t="str">
        <f>TRIM(CLEAN(TEXT(IFERROR(INDEX('Snakeden MR'!$W$4:$X$3028,MATCH($A975,'Snakeden MR'!$X$4:$X$3028,0),1),"-"),"@")))</f>
        <v>-</v>
      </c>
      <c r="G975" s="159" t="str">
        <f t="shared" si="30"/>
        <v>Not Found</v>
      </c>
      <c r="H975" t="str" cm="1">
        <f t="array" ref="H975">IF(SUMPRODUCT((TRIM(C975:F975)&lt;&gt;"-")*1)=0,
    "No Data",
    IF(COUNTIF(C975:F975,INDEX(_xlfn._xlws.FILTER(C975:F975,TRIM(C975:F975)&lt;&gt;"-"),1))=SUMPRODUCT((TRIM(C975:F975)&lt;&gt;"-")*1),
    "No Change",
    "Change"))</f>
        <v>No Data</v>
      </c>
      <c r="I975" s="159"/>
      <c r="J975"/>
      <c r="K975" s="163"/>
      <c r="L975" s="147" t="str">
        <f>TRIM(CLEAN(TEXT(IFERROR(INDEX('Glade MR'!$B$4:$C$3000,MATCH($A975,'Glade MR'!$C$4:$C$3000,0),1),"-"),"@")))</f>
        <v>-</v>
      </c>
      <c r="M975" s="147" t="str">
        <f>TRIM(CLEAN(TEXT(IFERROR(INDEX('Glade MR'!$I$4:$J$3000,MATCH($A975,'Glade MR'!$J$4:$J$3000,0),1),"-"),"@")))</f>
        <v>-</v>
      </c>
      <c r="N975" s="147" t="str">
        <f>TRIM(CLEAN(TEXT(IFERROR(INDEX('Glade MR'!$P$4:$Q$3000,MATCH($A975,'Glade MR'!$Q$4:$Q$3000,0),1),"-"),"@")))</f>
        <v>-</v>
      </c>
      <c r="O975" s="147" t="str">
        <f>TRIM(CLEAN(TEXT(IFERROR(INDEX('Glade MR'!$W$4:$X$3000,MATCH($A975,'Glade MR'!$X$4:$X$3000,0),1),"-"),"@")))</f>
        <v>-</v>
      </c>
      <c r="P975" s="159" t="str">
        <f t="shared" si="31"/>
        <v>Not Found</v>
      </c>
      <c r="Q975" t="str" cm="1">
        <f t="array" ref="Q975">IF(SUMPRODUCT((TRIM(L975:O975)&lt;&gt;"-")*1)=0,
    "No Data",
    IF(COUNTIF(L975:O975,INDEX(_xlfn._xlws.FILTER(L975:O975,TRIM(L975:O975)&lt;&gt;"-"),1))=SUMPRODUCT((TRIM(L975:O975)&lt;&gt;"-")*1),
    "No Change",
    "Change"))</f>
        <v>No Data</v>
      </c>
      <c r="R975" s="159"/>
      <c r="S975" s="111"/>
    </row>
    <row r="976" spans="1:19" x14ac:dyDescent="0.3">
      <c r="A976" t="s">
        <v>916</v>
      </c>
      <c r="B976" t="s">
        <v>1137</v>
      </c>
      <c r="C976" s="160" t="str">
        <f>TRIM(CLEAN(TEXT(IFERROR(INDEX('Snakeden MR'!$B$4:$C$3028,MATCH($A976,'Snakeden MR'!$C$4:$C$3028,0),1),"-"),"@")))</f>
        <v>-</v>
      </c>
      <c r="D976" s="147" t="str">
        <f>TRIM(CLEAN(TEXT(IFERROR(INDEX('Snakeden MR'!$I$4:$J$3028,MATCH($A976,'Snakeden MR'!$J$4:$J$3028,0),1),"-"),"@")))</f>
        <v>-</v>
      </c>
      <c r="E976" s="147" t="str">
        <f>TRIM(CLEAN(TEXT(IFERROR(INDEX('Snakeden MR'!$P$4:$Q$3028,MATCH($A976,'Snakeden MR'!$Q$4:$Q$3028,0),1),"-"),"@")))</f>
        <v>-</v>
      </c>
      <c r="F976" s="147" t="str">
        <f>TRIM(CLEAN(TEXT(IFERROR(INDEX('Snakeden MR'!$W$4:$X$3028,MATCH($A976,'Snakeden MR'!$X$4:$X$3028,0),1),"-"),"@")))</f>
        <v>-</v>
      </c>
      <c r="G976" s="159" t="str">
        <f t="shared" si="30"/>
        <v>Not Found</v>
      </c>
      <c r="H976" t="str" cm="1">
        <f t="array" ref="H976">IF(SUMPRODUCT((TRIM(C976:F976)&lt;&gt;"-")*1)=0,
    "No Data",
    IF(COUNTIF(C976:F976,INDEX(_xlfn._xlws.FILTER(C976:F976,TRIM(C976:F976)&lt;&gt;"-"),1))=SUMPRODUCT((TRIM(C976:F976)&lt;&gt;"-")*1),
    "No Change",
    "Change"))</f>
        <v>No Data</v>
      </c>
      <c r="I976" s="159"/>
      <c r="J976"/>
      <c r="K976" s="163"/>
      <c r="L976" s="147" t="str">
        <f>TRIM(CLEAN(TEXT(IFERROR(INDEX('Glade MR'!$B$4:$C$3000,MATCH($A976,'Glade MR'!$C$4:$C$3000,0),1),"-"),"@")))</f>
        <v>-</v>
      </c>
      <c r="M976" s="147" t="str">
        <f>TRIM(CLEAN(TEXT(IFERROR(INDEX('Glade MR'!$I$4:$J$3000,MATCH($A976,'Glade MR'!$J$4:$J$3000,0),1),"-"),"@")))</f>
        <v>-</v>
      </c>
      <c r="N976" s="147" t="str">
        <f>TRIM(CLEAN(TEXT(IFERROR(INDEX('Glade MR'!$P$4:$Q$3000,MATCH($A976,'Glade MR'!$Q$4:$Q$3000,0),1),"-"),"@")))</f>
        <v>-</v>
      </c>
      <c r="O976" s="147" t="str">
        <f>TRIM(CLEAN(TEXT(IFERROR(INDEX('Glade MR'!$W$4:$X$3000,MATCH($A976,'Glade MR'!$X$4:$X$3000,0),1),"-"),"@")))</f>
        <v>Pool 4</v>
      </c>
      <c r="P976" s="159" t="str">
        <f t="shared" si="31"/>
        <v>Found</v>
      </c>
      <c r="Q976" t="str" cm="1">
        <f t="array" ref="Q976">IF(SUMPRODUCT((TRIM(L976:O976)&lt;&gt;"-")*1)=0,
    "No Data",
    IF(COUNTIF(L976:O976,INDEX(_xlfn._xlws.FILTER(L976:O976,TRIM(L976:O976)&lt;&gt;"-"),1))=SUMPRODUCT((TRIM(L976:O976)&lt;&gt;"-")*1),
    "No Change",
    "Change"))</f>
        <v>No Change</v>
      </c>
      <c r="R976" s="159"/>
      <c r="S976" s="111"/>
    </row>
    <row r="977" spans="1:19" x14ac:dyDescent="0.3">
      <c r="A977" t="s">
        <v>360</v>
      </c>
      <c r="B977" t="s">
        <v>1137</v>
      </c>
      <c r="C977" s="160" t="str">
        <f>TRIM(CLEAN(TEXT(IFERROR(INDEX('Snakeden MR'!$B$4:$C$3028,MATCH($A977,'Snakeden MR'!$C$4:$C$3028,0),1),"-"),"@")))</f>
        <v>-</v>
      </c>
      <c r="D977" s="147" t="str">
        <f>TRIM(CLEAN(TEXT(IFERROR(INDEX('Snakeden MR'!$I$4:$J$3028,MATCH($A977,'Snakeden MR'!$J$4:$J$3028,0),1),"-"),"@")))</f>
        <v>-</v>
      </c>
      <c r="E977" s="147" t="str">
        <f>TRIM(CLEAN(TEXT(IFERROR(INDEX('Snakeden MR'!$P$4:$Q$3028,MATCH($A977,'Snakeden MR'!$Q$4:$Q$3028,0),1),"-"),"@")))</f>
        <v>-</v>
      </c>
      <c r="F977" s="147" t="str">
        <f>TRIM(CLEAN(TEXT(IFERROR(INDEX('Snakeden MR'!$W$4:$X$3028,MATCH($A977,'Snakeden MR'!$X$4:$X$3028,0),1),"-"),"@")))</f>
        <v>-</v>
      </c>
      <c r="G977" s="159" t="str">
        <f t="shared" si="30"/>
        <v>Not Found</v>
      </c>
      <c r="H977" t="str" cm="1">
        <f t="array" ref="H977">IF(SUMPRODUCT((TRIM(C977:F977)&lt;&gt;"-")*1)=0,
    "No Data",
    IF(COUNTIF(C977:F977,INDEX(_xlfn._xlws.FILTER(C977:F977,TRIM(C977:F977)&lt;&gt;"-"),1))=SUMPRODUCT((TRIM(C977:F977)&lt;&gt;"-")*1),
    "No Change",
    "Change"))</f>
        <v>No Data</v>
      </c>
      <c r="I977" s="159"/>
      <c r="J977"/>
      <c r="K977" s="163"/>
      <c r="L977" s="147" t="str">
        <f>TRIM(CLEAN(TEXT(IFERROR(INDEX('Glade MR'!$B$4:$C$3000,MATCH($A977,'Glade MR'!$C$4:$C$3000,0),1),"-"),"@")))</f>
        <v>Pool 11</v>
      </c>
      <c r="M977" s="147" t="str">
        <f>TRIM(CLEAN(TEXT(IFERROR(INDEX('Glade MR'!$I$4:$J$3000,MATCH($A977,'Glade MR'!$J$4:$J$3000,0),1),"-"),"@")))</f>
        <v>Pool 11</v>
      </c>
      <c r="N977" s="147" t="str">
        <f>TRIM(CLEAN(TEXT(IFERROR(INDEX('Glade MR'!$P$4:$Q$3000,MATCH($A977,'Glade MR'!$Q$4:$Q$3000,0),1),"-"),"@")))</f>
        <v>Pool 11</v>
      </c>
      <c r="O977" s="147" t="str">
        <f>TRIM(CLEAN(TEXT(IFERROR(INDEX('Glade MR'!$W$4:$X$3000,MATCH($A977,'Glade MR'!$X$4:$X$3000,0),1),"-"),"@")))</f>
        <v>Pool 11</v>
      </c>
      <c r="P977" s="159" t="str">
        <f t="shared" si="31"/>
        <v>Found</v>
      </c>
      <c r="Q977" t="str" cm="1">
        <f t="array" ref="Q977">IF(SUMPRODUCT((TRIM(L977:O977)&lt;&gt;"-")*1)=0,
    "No Data",
    IF(COUNTIF(L977:O977,INDEX(_xlfn._xlws.FILTER(L977:O977,TRIM(L977:O977)&lt;&gt;"-"),1))=SUMPRODUCT((TRIM(L977:O977)&lt;&gt;"-")*1),
    "No Change",
    "Change"))</f>
        <v>No Change</v>
      </c>
      <c r="R977" s="159"/>
      <c r="S977" s="111"/>
    </row>
    <row r="978" spans="1:19" x14ac:dyDescent="0.3">
      <c r="A978" t="s">
        <v>1850</v>
      </c>
      <c r="B978" t="s">
        <v>1137</v>
      </c>
      <c r="C978" s="160" t="str">
        <f>TRIM(CLEAN(TEXT(IFERROR(INDEX('Snakeden MR'!$B$4:$C$3028,MATCH($A978,'Snakeden MR'!$C$4:$C$3028,0),1),"-"),"@")))</f>
        <v>-</v>
      </c>
      <c r="D978" s="147" t="str">
        <f>TRIM(CLEAN(TEXT(IFERROR(INDEX('Snakeden MR'!$I$4:$J$3028,MATCH($A978,'Snakeden MR'!$J$4:$J$3028,0),1),"-"),"@")))</f>
        <v>-</v>
      </c>
      <c r="E978" s="147" t="str">
        <f>TRIM(CLEAN(TEXT(IFERROR(INDEX('Snakeden MR'!$P$4:$Q$3028,MATCH($A978,'Snakeden MR'!$Q$4:$Q$3028,0),1),"-"),"@")))</f>
        <v>-</v>
      </c>
      <c r="F978" s="147" t="str">
        <f>TRIM(CLEAN(TEXT(IFERROR(INDEX('Snakeden MR'!$W$4:$X$3028,MATCH($A978,'Snakeden MR'!$X$4:$X$3028,0),1),"-"),"@")))</f>
        <v>-</v>
      </c>
      <c r="G978" s="159" t="str">
        <f t="shared" si="30"/>
        <v>Not Found</v>
      </c>
      <c r="H978" t="str" cm="1">
        <f t="array" ref="H978">IF(SUMPRODUCT((TRIM(C978:F978)&lt;&gt;"-")*1)=0,
    "No Data",
    IF(COUNTIF(C978:F978,INDEX(_xlfn._xlws.FILTER(C978:F978,TRIM(C978:F978)&lt;&gt;"-"),1))=SUMPRODUCT((TRIM(C978:F978)&lt;&gt;"-")*1),
    "No Change",
    "Change"))</f>
        <v>No Data</v>
      </c>
      <c r="I978" s="159"/>
      <c r="J978"/>
      <c r="K978" s="163"/>
      <c r="L978" s="147" t="str">
        <f>TRIM(CLEAN(TEXT(IFERROR(INDEX('Glade MR'!$B$4:$C$3000,MATCH($A978,'Glade MR'!$C$4:$C$3000,0),1),"-"),"@")))</f>
        <v>-</v>
      </c>
      <c r="M978" s="147" t="str">
        <f>TRIM(CLEAN(TEXT(IFERROR(INDEX('Glade MR'!$I$4:$J$3000,MATCH($A978,'Glade MR'!$J$4:$J$3000,0),1),"-"),"@")))</f>
        <v>-</v>
      </c>
      <c r="N978" s="147" t="str">
        <f>TRIM(CLEAN(TEXT(IFERROR(INDEX('Glade MR'!$P$4:$Q$3000,MATCH($A978,'Glade MR'!$Q$4:$Q$3000,0),1),"-"),"@")))</f>
        <v>-</v>
      </c>
      <c r="O978" s="147" t="str">
        <f>TRIM(CLEAN(TEXT(IFERROR(INDEX('Glade MR'!$W$4:$X$3000,MATCH($A978,'Glade MR'!$X$4:$X$3000,0),1),"-"),"@")))</f>
        <v>-</v>
      </c>
      <c r="P978" s="159" t="str">
        <f t="shared" si="31"/>
        <v>Not Found</v>
      </c>
      <c r="Q978" t="str" cm="1">
        <f t="array" ref="Q978">IF(SUMPRODUCT((TRIM(L978:O978)&lt;&gt;"-")*1)=0,
    "No Data",
    IF(COUNTIF(L978:O978,INDEX(_xlfn._xlws.FILTER(L978:O978,TRIM(L978:O978)&lt;&gt;"-"),1))=SUMPRODUCT((TRIM(L978:O978)&lt;&gt;"-")*1),
    "No Change",
    "Change"))</f>
        <v>No Data</v>
      </c>
      <c r="R978" s="159"/>
      <c r="S978" s="111"/>
    </row>
    <row r="979" spans="1:19" x14ac:dyDescent="0.3">
      <c r="A979" t="s">
        <v>1851</v>
      </c>
      <c r="B979" t="s">
        <v>1145</v>
      </c>
      <c r="C979" s="160" t="str">
        <f>TRIM(CLEAN(TEXT(IFERROR(INDEX('Snakeden MR'!$B$4:$C$3028,MATCH($A979,'Snakeden MR'!$C$4:$C$3028,0),1),"-"),"@")))</f>
        <v>-</v>
      </c>
      <c r="D979" s="147" t="str">
        <f>TRIM(CLEAN(TEXT(IFERROR(INDEX('Snakeden MR'!$I$4:$J$3028,MATCH($A979,'Snakeden MR'!$J$4:$J$3028,0),1),"-"),"@")))</f>
        <v>-</v>
      </c>
      <c r="E979" s="147" t="str">
        <f>TRIM(CLEAN(TEXT(IFERROR(INDEX('Snakeden MR'!$P$4:$Q$3028,MATCH($A979,'Snakeden MR'!$Q$4:$Q$3028,0),1),"-"),"@")))</f>
        <v>-</v>
      </c>
      <c r="F979" s="147" t="str">
        <f>TRIM(CLEAN(TEXT(IFERROR(INDEX('Snakeden MR'!$W$4:$X$3028,MATCH($A979,'Snakeden MR'!$X$4:$X$3028,0),1),"-"),"@")))</f>
        <v>-</v>
      </c>
      <c r="G979" s="159" t="str">
        <f t="shared" si="30"/>
        <v>Not Found</v>
      </c>
      <c r="H979" t="str" cm="1">
        <f t="array" ref="H979">IF(SUMPRODUCT((TRIM(C979:F979)&lt;&gt;"-")*1)=0,
    "No Data",
    IF(COUNTIF(C979:F979,INDEX(_xlfn._xlws.FILTER(C979:F979,TRIM(C979:F979)&lt;&gt;"-"),1))=SUMPRODUCT((TRIM(C979:F979)&lt;&gt;"-")*1),
    "No Change",
    "Change"))</f>
        <v>No Data</v>
      </c>
      <c r="I979" s="159"/>
      <c r="J979"/>
      <c r="K979" s="163"/>
      <c r="L979" s="147" t="str">
        <f>TRIM(CLEAN(TEXT(IFERROR(INDEX('Glade MR'!$B$4:$C$3000,MATCH($A979,'Glade MR'!$C$4:$C$3000,0),1),"-"),"@")))</f>
        <v>-</v>
      </c>
      <c r="M979" s="147" t="str">
        <f>TRIM(CLEAN(TEXT(IFERROR(INDEX('Glade MR'!$I$4:$J$3000,MATCH($A979,'Glade MR'!$J$4:$J$3000,0),1),"-"),"@")))</f>
        <v>-</v>
      </c>
      <c r="N979" s="147" t="str">
        <f>TRIM(CLEAN(TEXT(IFERROR(INDEX('Glade MR'!$P$4:$Q$3000,MATCH($A979,'Glade MR'!$Q$4:$Q$3000,0),1),"-"),"@")))</f>
        <v>-</v>
      </c>
      <c r="O979" s="147" t="str">
        <f>TRIM(CLEAN(TEXT(IFERROR(INDEX('Glade MR'!$W$4:$X$3000,MATCH($A979,'Glade MR'!$X$4:$X$3000,0),1),"-"),"@")))</f>
        <v>-</v>
      </c>
      <c r="P979" s="159" t="str">
        <f t="shared" si="31"/>
        <v>Not Found</v>
      </c>
      <c r="Q979" t="str" cm="1">
        <f t="array" ref="Q979">IF(SUMPRODUCT((TRIM(L979:O979)&lt;&gt;"-")*1)=0,
    "No Data",
    IF(COUNTIF(L979:O979,INDEX(_xlfn._xlws.FILTER(L979:O979,TRIM(L979:O979)&lt;&gt;"-"),1))=SUMPRODUCT((TRIM(L979:O979)&lt;&gt;"-")*1),
    "No Change",
    "Change"))</f>
        <v>No Data</v>
      </c>
      <c r="R979" s="159"/>
      <c r="S979" s="111"/>
    </row>
    <row r="980" spans="1:19" x14ac:dyDescent="0.3">
      <c r="A980" t="s">
        <v>654</v>
      </c>
      <c r="B980" t="s">
        <v>1137</v>
      </c>
      <c r="C980" s="160" t="str">
        <f>TRIM(CLEAN(TEXT(IFERROR(INDEX('Snakeden MR'!$B$4:$C$3028,MATCH($A980,'Snakeden MR'!$C$4:$C$3028,0),1),"-"),"@")))</f>
        <v>-</v>
      </c>
      <c r="D980" s="147" t="str">
        <f>TRIM(CLEAN(TEXT(IFERROR(INDEX('Snakeden MR'!$I$4:$J$3028,MATCH($A980,'Snakeden MR'!$J$4:$J$3028,0),1),"-"),"@")))</f>
        <v>-</v>
      </c>
      <c r="E980" s="147" t="str">
        <f>TRIM(CLEAN(TEXT(IFERROR(INDEX('Snakeden MR'!$P$4:$Q$3028,MATCH($A980,'Snakeden MR'!$Q$4:$Q$3028,0),1),"-"),"@")))</f>
        <v>-</v>
      </c>
      <c r="F980" s="147" t="str">
        <f>TRIM(CLEAN(TEXT(IFERROR(INDEX('Snakeden MR'!$W$4:$X$3028,MATCH($A980,'Snakeden MR'!$X$4:$X$3028,0),1),"-"),"@")))</f>
        <v>-</v>
      </c>
      <c r="G980" s="159" t="str">
        <f t="shared" si="30"/>
        <v>Not Found</v>
      </c>
      <c r="H980" t="str" cm="1">
        <f t="array" ref="H980">IF(SUMPRODUCT((TRIM(C980:F980)&lt;&gt;"-")*1)=0,
    "No Data",
    IF(COUNTIF(C980:F980,INDEX(_xlfn._xlws.FILTER(C980:F980,TRIM(C980:F980)&lt;&gt;"-"),1))=SUMPRODUCT((TRIM(C980:F980)&lt;&gt;"-")*1),
    "No Change",
    "Change"))</f>
        <v>No Data</v>
      </c>
      <c r="I980" s="159"/>
      <c r="J980"/>
      <c r="K980" s="163"/>
      <c r="L980" s="147" t="str">
        <f>TRIM(CLEAN(TEXT(IFERROR(INDEX('Glade MR'!$B$4:$C$3000,MATCH($A980,'Glade MR'!$C$4:$C$3000,0),1),"-"),"@")))</f>
        <v>Pool 4</v>
      </c>
      <c r="M980" s="147" t="str">
        <f>TRIM(CLEAN(TEXT(IFERROR(INDEX('Glade MR'!$I$4:$J$3000,MATCH($A980,'Glade MR'!$J$4:$J$3000,0),1),"-"),"@")))</f>
        <v>Pool 4</v>
      </c>
      <c r="N980" s="147" t="str">
        <f>TRIM(CLEAN(TEXT(IFERROR(INDEX('Glade MR'!$P$4:$Q$3000,MATCH($A980,'Glade MR'!$Q$4:$Q$3000,0),1),"-"),"@")))</f>
        <v>-</v>
      </c>
      <c r="O980" s="147" t="str">
        <f>TRIM(CLEAN(TEXT(IFERROR(INDEX('Glade MR'!$W$4:$X$3000,MATCH($A980,'Glade MR'!$X$4:$X$3000,0),1),"-"),"@")))</f>
        <v>Pool 4</v>
      </c>
      <c r="P980" s="159" t="str">
        <f t="shared" si="31"/>
        <v>Found</v>
      </c>
      <c r="Q980" t="str" cm="1">
        <f t="array" ref="Q980">IF(SUMPRODUCT((TRIM(L980:O980)&lt;&gt;"-")*1)=0,
    "No Data",
    IF(COUNTIF(L980:O980,INDEX(_xlfn._xlws.FILTER(L980:O980,TRIM(L980:O980)&lt;&gt;"-"),1))=SUMPRODUCT((TRIM(L980:O980)&lt;&gt;"-")*1),
    "No Change",
    "Change"))</f>
        <v>No Change</v>
      </c>
      <c r="R980" s="159"/>
      <c r="S980" s="111"/>
    </row>
    <row r="981" spans="1:19" x14ac:dyDescent="0.3">
      <c r="A981" t="s">
        <v>913</v>
      </c>
      <c r="B981" t="s">
        <v>1137</v>
      </c>
      <c r="C981" s="160" t="str">
        <f>TRIM(CLEAN(TEXT(IFERROR(INDEX('Snakeden MR'!$B$4:$C$3028,MATCH($A981,'Snakeden MR'!$C$4:$C$3028,0),1),"-"),"@")))</f>
        <v>-</v>
      </c>
      <c r="D981" s="147" t="str">
        <f>TRIM(CLEAN(TEXT(IFERROR(INDEX('Snakeden MR'!$I$4:$J$3028,MATCH($A981,'Snakeden MR'!$J$4:$J$3028,0),1),"-"),"@")))</f>
        <v>-</v>
      </c>
      <c r="E981" s="147" t="str">
        <f>TRIM(CLEAN(TEXT(IFERROR(INDEX('Snakeden MR'!$P$4:$Q$3028,MATCH($A981,'Snakeden MR'!$Q$4:$Q$3028,0),1),"-"),"@")))</f>
        <v>-</v>
      </c>
      <c r="F981" s="147" t="str">
        <f>TRIM(CLEAN(TEXT(IFERROR(INDEX('Snakeden MR'!$W$4:$X$3028,MATCH($A981,'Snakeden MR'!$X$4:$X$3028,0),1),"-"),"@")))</f>
        <v>-</v>
      </c>
      <c r="G981" s="159" t="str">
        <f t="shared" si="30"/>
        <v>Not Found</v>
      </c>
      <c r="H981" t="str" cm="1">
        <f t="array" ref="H981">IF(SUMPRODUCT((TRIM(C981:F981)&lt;&gt;"-")*1)=0,
    "No Data",
    IF(COUNTIF(C981:F981,INDEX(_xlfn._xlws.FILTER(C981:F981,TRIM(C981:F981)&lt;&gt;"-"),1))=SUMPRODUCT((TRIM(C981:F981)&lt;&gt;"-")*1),
    "No Change",
    "Change"))</f>
        <v>No Data</v>
      </c>
      <c r="I981" s="159"/>
      <c r="J981"/>
      <c r="K981" s="163"/>
      <c r="L981" s="147" t="str">
        <f>TRIM(CLEAN(TEXT(IFERROR(INDEX('Glade MR'!$B$4:$C$3000,MATCH($A981,'Glade MR'!$C$4:$C$3000,0),1),"-"),"@")))</f>
        <v>-</v>
      </c>
      <c r="M981" s="147" t="str">
        <f>TRIM(CLEAN(TEXT(IFERROR(INDEX('Glade MR'!$I$4:$J$3000,MATCH($A981,'Glade MR'!$J$4:$J$3000,0),1),"-"),"@")))</f>
        <v>-</v>
      </c>
      <c r="N981" s="147" t="str">
        <f>TRIM(CLEAN(TEXT(IFERROR(INDEX('Glade MR'!$P$4:$Q$3000,MATCH($A981,'Glade MR'!$Q$4:$Q$3000,0),1),"-"),"@")))</f>
        <v>-</v>
      </c>
      <c r="O981" s="147" t="str">
        <f>TRIM(CLEAN(TEXT(IFERROR(INDEX('Glade MR'!$W$4:$X$3000,MATCH($A981,'Glade MR'!$X$4:$X$3000,0),1),"-"),"@")))</f>
        <v>Pool 4</v>
      </c>
      <c r="P981" s="159" t="str">
        <f t="shared" si="31"/>
        <v>Found</v>
      </c>
      <c r="Q981" t="str" cm="1">
        <f t="array" ref="Q981">IF(SUMPRODUCT((TRIM(L981:O981)&lt;&gt;"-")*1)=0,
    "No Data",
    IF(COUNTIF(L981:O981,INDEX(_xlfn._xlws.FILTER(L981:O981,TRIM(L981:O981)&lt;&gt;"-"),1))=SUMPRODUCT((TRIM(L981:O981)&lt;&gt;"-")*1),
    "No Change",
    "Change"))</f>
        <v>No Change</v>
      </c>
      <c r="R981" s="159"/>
      <c r="S981" s="111"/>
    </row>
    <row r="982" spans="1:19" x14ac:dyDescent="0.3">
      <c r="A982" t="s">
        <v>1852</v>
      </c>
      <c r="B982" t="s">
        <v>1137</v>
      </c>
      <c r="C982" s="160" t="str">
        <f>TRIM(CLEAN(TEXT(IFERROR(INDEX('Snakeden MR'!$B$4:$C$3028,MATCH($A982,'Snakeden MR'!$C$4:$C$3028,0),1),"-"),"@")))</f>
        <v>-</v>
      </c>
      <c r="D982" s="147" t="str">
        <f>TRIM(CLEAN(TEXT(IFERROR(INDEX('Snakeden MR'!$I$4:$J$3028,MATCH($A982,'Snakeden MR'!$J$4:$J$3028,0),1),"-"),"@")))</f>
        <v>-</v>
      </c>
      <c r="E982" s="147" t="str">
        <f>TRIM(CLEAN(TEXT(IFERROR(INDEX('Snakeden MR'!$P$4:$Q$3028,MATCH($A982,'Snakeden MR'!$Q$4:$Q$3028,0),1),"-"),"@")))</f>
        <v>-</v>
      </c>
      <c r="F982" s="147" t="str">
        <f>TRIM(CLEAN(TEXT(IFERROR(INDEX('Snakeden MR'!$W$4:$X$3028,MATCH($A982,'Snakeden MR'!$X$4:$X$3028,0),1),"-"),"@")))</f>
        <v>-</v>
      </c>
      <c r="G982" s="159" t="str">
        <f t="shared" si="30"/>
        <v>Not Found</v>
      </c>
      <c r="H982" t="str" cm="1">
        <f t="array" ref="H982">IF(SUMPRODUCT((TRIM(C982:F982)&lt;&gt;"-")*1)=0,
    "No Data",
    IF(COUNTIF(C982:F982,INDEX(_xlfn._xlws.FILTER(C982:F982,TRIM(C982:F982)&lt;&gt;"-"),1))=SUMPRODUCT((TRIM(C982:F982)&lt;&gt;"-")*1),
    "No Change",
    "Change"))</f>
        <v>No Data</v>
      </c>
      <c r="I982" s="159"/>
      <c r="J982"/>
      <c r="K982" s="163"/>
      <c r="L982" s="147" t="str">
        <f>TRIM(CLEAN(TEXT(IFERROR(INDEX('Glade MR'!$B$4:$C$3000,MATCH($A982,'Glade MR'!$C$4:$C$3000,0),1),"-"),"@")))</f>
        <v>-</v>
      </c>
      <c r="M982" s="147" t="str">
        <f>TRIM(CLEAN(TEXT(IFERROR(INDEX('Glade MR'!$I$4:$J$3000,MATCH($A982,'Glade MR'!$J$4:$J$3000,0),1),"-"),"@")))</f>
        <v>-</v>
      </c>
      <c r="N982" s="147" t="str">
        <f>TRIM(CLEAN(TEXT(IFERROR(INDEX('Glade MR'!$P$4:$Q$3000,MATCH($A982,'Glade MR'!$Q$4:$Q$3000,0),1),"-"),"@")))</f>
        <v>-</v>
      </c>
      <c r="O982" s="147" t="str">
        <f>TRIM(CLEAN(TEXT(IFERROR(INDEX('Glade MR'!$W$4:$X$3000,MATCH($A982,'Glade MR'!$X$4:$X$3000,0),1),"-"),"@")))</f>
        <v>-</v>
      </c>
      <c r="P982" s="159" t="str">
        <f t="shared" si="31"/>
        <v>Not Found</v>
      </c>
      <c r="Q982" t="str" cm="1">
        <f t="array" ref="Q982">IF(SUMPRODUCT((TRIM(L982:O982)&lt;&gt;"-")*1)=0,
    "No Data",
    IF(COUNTIF(L982:O982,INDEX(_xlfn._xlws.FILTER(L982:O982,TRIM(L982:O982)&lt;&gt;"-"),1))=SUMPRODUCT((TRIM(L982:O982)&lt;&gt;"-")*1),
    "No Change",
    "Change"))</f>
        <v>No Data</v>
      </c>
      <c r="R982" s="159"/>
      <c r="S982" s="111"/>
    </row>
    <row r="983" spans="1:19" x14ac:dyDescent="0.3">
      <c r="A983" t="s">
        <v>385</v>
      </c>
      <c r="B983" t="s">
        <v>1137</v>
      </c>
      <c r="C983" s="160" t="str">
        <f>TRIM(CLEAN(TEXT(IFERROR(INDEX('Snakeden MR'!$B$4:$C$3028,MATCH($A983,'Snakeden MR'!$C$4:$C$3028,0),1),"-"),"@")))</f>
        <v>-</v>
      </c>
      <c r="D983" s="147" t="str">
        <f>TRIM(CLEAN(TEXT(IFERROR(INDEX('Snakeden MR'!$I$4:$J$3028,MATCH($A983,'Snakeden MR'!$J$4:$J$3028,0),1),"-"),"@")))</f>
        <v>-</v>
      </c>
      <c r="E983" s="147" t="str">
        <f>TRIM(CLEAN(TEXT(IFERROR(INDEX('Snakeden MR'!$P$4:$Q$3028,MATCH($A983,'Snakeden MR'!$Q$4:$Q$3028,0),1),"-"),"@")))</f>
        <v>-</v>
      </c>
      <c r="F983" s="147" t="str">
        <f>TRIM(CLEAN(TEXT(IFERROR(INDEX('Snakeden MR'!$W$4:$X$3028,MATCH($A983,'Snakeden MR'!$X$4:$X$3028,0),1),"-"),"@")))</f>
        <v>-</v>
      </c>
      <c r="G983" s="159" t="str">
        <f t="shared" si="30"/>
        <v>Not Found</v>
      </c>
      <c r="H983" t="str" cm="1">
        <f t="array" ref="H983">IF(SUMPRODUCT((TRIM(C983:F983)&lt;&gt;"-")*1)=0,
    "No Data",
    IF(COUNTIF(C983:F983,INDEX(_xlfn._xlws.FILTER(C983:F983,TRIM(C983:F983)&lt;&gt;"-"),1))=SUMPRODUCT((TRIM(C983:F983)&lt;&gt;"-")*1),
    "No Change",
    "Change"))</f>
        <v>No Data</v>
      </c>
      <c r="I983" s="159"/>
      <c r="J983"/>
      <c r="K983" s="163"/>
      <c r="L983" s="147" t="str">
        <f>TRIM(CLEAN(TEXT(IFERROR(INDEX('Glade MR'!$B$4:$C$3000,MATCH($A983,'Glade MR'!$C$4:$C$3000,0),1),"-"),"@")))</f>
        <v>Pool 11</v>
      </c>
      <c r="M983" s="147" t="str">
        <f>TRIM(CLEAN(TEXT(IFERROR(INDEX('Glade MR'!$I$4:$J$3000,MATCH($A983,'Glade MR'!$J$4:$J$3000,0),1),"-"),"@")))</f>
        <v>Pool 11</v>
      </c>
      <c r="N983" s="147" t="str">
        <f>TRIM(CLEAN(TEXT(IFERROR(INDEX('Glade MR'!$P$4:$Q$3000,MATCH($A983,'Glade MR'!$Q$4:$Q$3000,0),1),"-"),"@")))</f>
        <v>-</v>
      </c>
      <c r="O983" s="147" t="str">
        <f>TRIM(CLEAN(TEXT(IFERROR(INDEX('Glade MR'!$W$4:$X$3000,MATCH($A983,'Glade MR'!$X$4:$X$3000,0),1),"-"),"@")))</f>
        <v>-</v>
      </c>
      <c r="P983" s="159" t="str">
        <f t="shared" si="31"/>
        <v>Found</v>
      </c>
      <c r="Q983" t="str" cm="1">
        <f t="array" ref="Q983">IF(SUMPRODUCT((TRIM(L983:O983)&lt;&gt;"-")*1)=0,
    "No Data",
    IF(COUNTIF(L983:O983,INDEX(_xlfn._xlws.FILTER(L983:O983,TRIM(L983:O983)&lt;&gt;"-"),1))=SUMPRODUCT((TRIM(L983:O983)&lt;&gt;"-")*1),
    "No Change",
    "Change"))</f>
        <v>No Change</v>
      </c>
      <c r="R983" s="159"/>
      <c r="S983" s="111"/>
    </row>
    <row r="984" spans="1:19" x14ac:dyDescent="0.3">
      <c r="A984" t="s">
        <v>1853</v>
      </c>
      <c r="B984" t="s">
        <v>1137</v>
      </c>
      <c r="C984" s="160" t="str">
        <f>TRIM(CLEAN(TEXT(IFERROR(INDEX('Snakeden MR'!$B$4:$C$3028,MATCH($A984,'Snakeden MR'!$C$4:$C$3028,0),1),"-"),"@")))</f>
        <v>-</v>
      </c>
      <c r="D984" s="147" t="str">
        <f>TRIM(CLEAN(TEXT(IFERROR(INDEX('Snakeden MR'!$I$4:$J$3028,MATCH($A984,'Snakeden MR'!$J$4:$J$3028,0),1),"-"),"@")))</f>
        <v>-</v>
      </c>
      <c r="E984" s="147" t="str">
        <f>TRIM(CLEAN(TEXT(IFERROR(INDEX('Snakeden MR'!$P$4:$Q$3028,MATCH($A984,'Snakeden MR'!$Q$4:$Q$3028,0),1),"-"),"@")))</f>
        <v>-</v>
      </c>
      <c r="F984" s="147" t="str">
        <f>TRIM(CLEAN(TEXT(IFERROR(INDEX('Snakeden MR'!$W$4:$X$3028,MATCH($A984,'Snakeden MR'!$X$4:$X$3028,0),1),"-"),"@")))</f>
        <v>-</v>
      </c>
      <c r="G984" s="159" t="str">
        <f t="shared" si="30"/>
        <v>Not Found</v>
      </c>
      <c r="H984" t="str" cm="1">
        <f t="array" ref="H984">IF(SUMPRODUCT((TRIM(C984:F984)&lt;&gt;"-")*1)=0,
    "No Data",
    IF(COUNTIF(C984:F984,INDEX(_xlfn._xlws.FILTER(C984:F984,TRIM(C984:F984)&lt;&gt;"-"),1))=SUMPRODUCT((TRIM(C984:F984)&lt;&gt;"-")*1),
    "No Change",
    "Change"))</f>
        <v>No Data</v>
      </c>
      <c r="I984" s="159"/>
      <c r="J984"/>
      <c r="K984" s="163"/>
      <c r="L984" s="147" t="str">
        <f>TRIM(CLEAN(TEXT(IFERROR(INDEX('Glade MR'!$B$4:$C$3000,MATCH($A984,'Glade MR'!$C$4:$C$3000,0),1),"-"),"@")))</f>
        <v>-</v>
      </c>
      <c r="M984" s="147" t="str">
        <f>TRIM(CLEAN(TEXT(IFERROR(INDEX('Glade MR'!$I$4:$J$3000,MATCH($A984,'Glade MR'!$J$4:$J$3000,0),1),"-"),"@")))</f>
        <v>-</v>
      </c>
      <c r="N984" s="147" t="str">
        <f>TRIM(CLEAN(TEXT(IFERROR(INDEX('Glade MR'!$P$4:$Q$3000,MATCH($A984,'Glade MR'!$Q$4:$Q$3000,0),1),"-"),"@")))</f>
        <v>-</v>
      </c>
      <c r="O984" s="147" t="str">
        <f>TRIM(CLEAN(TEXT(IFERROR(INDEX('Glade MR'!$W$4:$X$3000,MATCH($A984,'Glade MR'!$X$4:$X$3000,0),1),"-"),"@")))</f>
        <v>-</v>
      </c>
      <c r="P984" s="159" t="str">
        <f t="shared" si="31"/>
        <v>Not Found</v>
      </c>
      <c r="Q984" t="str" cm="1">
        <f t="array" ref="Q984">IF(SUMPRODUCT((TRIM(L984:O984)&lt;&gt;"-")*1)=0,
    "No Data",
    IF(COUNTIF(L984:O984,INDEX(_xlfn._xlws.FILTER(L984:O984,TRIM(L984:O984)&lt;&gt;"-"),1))=SUMPRODUCT((TRIM(L984:O984)&lt;&gt;"-")*1),
    "No Change",
    "Change"))</f>
        <v>No Data</v>
      </c>
      <c r="R984" s="159"/>
      <c r="S984" s="111"/>
    </row>
    <row r="985" spans="1:19" x14ac:dyDescent="0.3">
      <c r="A985" t="s">
        <v>214</v>
      </c>
      <c r="B985" t="s">
        <v>1145</v>
      </c>
      <c r="C985" s="160" t="str">
        <f>TRIM(CLEAN(TEXT(IFERROR(INDEX('Snakeden MR'!$B$4:$C$3028,MATCH($A985,'Snakeden MR'!$C$4:$C$3028,0),1),"-"),"@")))</f>
        <v>Pool 5</v>
      </c>
      <c r="D985" s="147" t="str">
        <f>TRIM(CLEAN(TEXT(IFERROR(INDEX('Snakeden MR'!$I$4:$J$3028,MATCH($A985,'Snakeden MR'!$J$4:$J$3028,0),1),"-"),"@")))</f>
        <v>-</v>
      </c>
      <c r="E985" s="147" t="str">
        <f>TRIM(CLEAN(TEXT(IFERROR(INDEX('Snakeden MR'!$P$4:$Q$3028,MATCH($A985,'Snakeden MR'!$Q$4:$Q$3028,0),1),"-"),"@")))</f>
        <v>-</v>
      </c>
      <c r="F985" s="147" t="str">
        <f>TRIM(CLEAN(TEXT(IFERROR(INDEX('Snakeden MR'!$W$4:$X$3028,MATCH($A985,'Snakeden MR'!$X$4:$X$3028,0),1),"-"),"@")))</f>
        <v>-</v>
      </c>
      <c r="G985" s="159" t="str">
        <f t="shared" si="30"/>
        <v>Found</v>
      </c>
      <c r="H985" t="str" cm="1">
        <f t="array" ref="H985">IF(SUMPRODUCT((TRIM(C985:F985)&lt;&gt;"-")*1)=0,
    "No Data",
    IF(COUNTIF(C985:F985,INDEX(_xlfn._xlws.FILTER(C985:F985,TRIM(C985:F985)&lt;&gt;"-"),1))=SUMPRODUCT((TRIM(C985:F985)&lt;&gt;"-")*1),
    "No Change",
    "Change"))</f>
        <v>No Change</v>
      </c>
      <c r="I985" s="159"/>
      <c r="J985"/>
      <c r="K985" s="163"/>
      <c r="L985" s="147" t="str">
        <f>TRIM(CLEAN(TEXT(IFERROR(INDEX('Glade MR'!$B$4:$C$3000,MATCH($A985,'Glade MR'!$C$4:$C$3000,0),1),"-"),"@")))</f>
        <v>-</v>
      </c>
      <c r="M985" s="147" t="str">
        <f>TRIM(CLEAN(TEXT(IFERROR(INDEX('Glade MR'!$I$4:$J$3000,MATCH($A985,'Glade MR'!$J$4:$J$3000,0),1),"-"),"@")))</f>
        <v>-</v>
      </c>
      <c r="N985" s="147" t="str">
        <f>TRIM(CLEAN(TEXT(IFERROR(INDEX('Glade MR'!$P$4:$Q$3000,MATCH($A985,'Glade MR'!$Q$4:$Q$3000,0),1),"-"),"@")))</f>
        <v>-</v>
      </c>
      <c r="O985" s="147" t="str">
        <f>TRIM(CLEAN(TEXT(IFERROR(INDEX('Glade MR'!$W$4:$X$3000,MATCH($A985,'Glade MR'!$X$4:$X$3000,0),1),"-"),"@")))</f>
        <v>-</v>
      </c>
      <c r="P985" s="159" t="str">
        <f t="shared" si="31"/>
        <v>Not Found</v>
      </c>
      <c r="Q985" t="str" cm="1">
        <f t="array" ref="Q985">IF(SUMPRODUCT((TRIM(L985:O985)&lt;&gt;"-")*1)=0,
    "No Data",
    IF(COUNTIF(L985:O985,INDEX(_xlfn._xlws.FILTER(L985:O985,TRIM(L985:O985)&lt;&gt;"-"),1))=SUMPRODUCT((TRIM(L985:O985)&lt;&gt;"-")*1),
    "No Change",
    "Change"))</f>
        <v>No Data</v>
      </c>
      <c r="R985" s="159"/>
      <c r="S985" s="111"/>
    </row>
    <row r="986" spans="1:19" x14ac:dyDescent="0.3">
      <c r="A986" t="s">
        <v>1854</v>
      </c>
      <c r="B986" t="s">
        <v>1145</v>
      </c>
      <c r="C986" s="160" t="str">
        <f>TRIM(CLEAN(TEXT(IFERROR(INDEX('Snakeden MR'!$B$4:$C$3028,MATCH($A986,'Snakeden MR'!$C$4:$C$3028,0),1),"-"),"@")))</f>
        <v>-</v>
      </c>
      <c r="D986" s="147" t="str">
        <f>TRIM(CLEAN(TEXT(IFERROR(INDEX('Snakeden MR'!$I$4:$J$3028,MATCH($A986,'Snakeden MR'!$J$4:$J$3028,0),1),"-"),"@")))</f>
        <v>-</v>
      </c>
      <c r="E986" s="147" t="str">
        <f>TRIM(CLEAN(TEXT(IFERROR(INDEX('Snakeden MR'!$P$4:$Q$3028,MATCH($A986,'Snakeden MR'!$Q$4:$Q$3028,0),1),"-"),"@")))</f>
        <v>-</v>
      </c>
      <c r="F986" s="147" t="str">
        <f>TRIM(CLEAN(TEXT(IFERROR(INDEX('Snakeden MR'!$W$4:$X$3028,MATCH($A986,'Snakeden MR'!$X$4:$X$3028,0),1),"-"),"@")))</f>
        <v>-</v>
      </c>
      <c r="G986" s="159" t="str">
        <f t="shared" si="30"/>
        <v>Not Found</v>
      </c>
      <c r="H986" t="str" cm="1">
        <f t="array" ref="H986">IF(SUMPRODUCT((TRIM(C986:F986)&lt;&gt;"-")*1)=0,
    "No Data",
    IF(COUNTIF(C986:F986,INDEX(_xlfn._xlws.FILTER(C986:F986,TRIM(C986:F986)&lt;&gt;"-"),1))=SUMPRODUCT((TRIM(C986:F986)&lt;&gt;"-")*1),
    "No Change",
    "Change"))</f>
        <v>No Data</v>
      </c>
      <c r="I986" s="159"/>
      <c r="J986"/>
      <c r="K986" s="163"/>
      <c r="L986" s="147" t="str">
        <f>TRIM(CLEAN(TEXT(IFERROR(INDEX('Glade MR'!$B$4:$C$3000,MATCH($A986,'Glade MR'!$C$4:$C$3000,0),1),"-"),"@")))</f>
        <v>-</v>
      </c>
      <c r="M986" s="147" t="str">
        <f>TRIM(CLEAN(TEXT(IFERROR(INDEX('Glade MR'!$I$4:$J$3000,MATCH($A986,'Glade MR'!$J$4:$J$3000,0),1),"-"),"@")))</f>
        <v>-</v>
      </c>
      <c r="N986" s="147" t="str">
        <f>TRIM(CLEAN(TEXT(IFERROR(INDEX('Glade MR'!$P$4:$Q$3000,MATCH($A986,'Glade MR'!$Q$4:$Q$3000,0),1),"-"),"@")))</f>
        <v>-</v>
      </c>
      <c r="O986" s="147" t="str">
        <f>TRIM(CLEAN(TEXT(IFERROR(INDEX('Glade MR'!$W$4:$X$3000,MATCH($A986,'Glade MR'!$X$4:$X$3000,0),1),"-"),"@")))</f>
        <v>-</v>
      </c>
      <c r="P986" s="159" t="str">
        <f t="shared" si="31"/>
        <v>Not Found</v>
      </c>
      <c r="Q986" t="str" cm="1">
        <f t="array" ref="Q986">IF(SUMPRODUCT((TRIM(L986:O986)&lt;&gt;"-")*1)=0,
    "No Data",
    IF(COUNTIF(L986:O986,INDEX(_xlfn._xlws.FILTER(L986:O986,TRIM(L986:O986)&lt;&gt;"-"),1))=SUMPRODUCT((TRIM(L986:O986)&lt;&gt;"-")*1),
    "No Change",
    "Change"))</f>
        <v>No Data</v>
      </c>
      <c r="R986" s="159"/>
      <c r="S986" s="111"/>
    </row>
    <row r="987" spans="1:19" x14ac:dyDescent="0.3">
      <c r="A987" t="s">
        <v>1855</v>
      </c>
      <c r="B987" t="s">
        <v>1145</v>
      </c>
      <c r="C987" s="160" t="str">
        <f>TRIM(CLEAN(TEXT(IFERROR(INDEX('Snakeden MR'!$B$4:$C$3028,MATCH($A987,'Snakeden MR'!$C$4:$C$3028,0),1),"-"),"@")))</f>
        <v>-</v>
      </c>
      <c r="D987" s="147" t="str">
        <f>TRIM(CLEAN(TEXT(IFERROR(INDEX('Snakeden MR'!$I$4:$J$3028,MATCH($A987,'Snakeden MR'!$J$4:$J$3028,0),1),"-"),"@")))</f>
        <v>-</v>
      </c>
      <c r="E987" s="147" t="str">
        <f>TRIM(CLEAN(TEXT(IFERROR(INDEX('Snakeden MR'!$P$4:$Q$3028,MATCH($A987,'Snakeden MR'!$Q$4:$Q$3028,0),1),"-"),"@")))</f>
        <v>-</v>
      </c>
      <c r="F987" s="147" t="str">
        <f>TRIM(CLEAN(TEXT(IFERROR(INDEX('Snakeden MR'!$W$4:$X$3028,MATCH($A987,'Snakeden MR'!$X$4:$X$3028,0),1),"-"),"@")))</f>
        <v>-</v>
      </c>
      <c r="G987" s="159" t="str">
        <f t="shared" si="30"/>
        <v>Not Found</v>
      </c>
      <c r="H987" t="str" cm="1">
        <f t="array" ref="H987">IF(SUMPRODUCT((TRIM(C987:F987)&lt;&gt;"-")*1)=0,
    "No Data",
    IF(COUNTIF(C987:F987,INDEX(_xlfn._xlws.FILTER(C987:F987,TRIM(C987:F987)&lt;&gt;"-"),1))=SUMPRODUCT((TRIM(C987:F987)&lt;&gt;"-")*1),
    "No Change",
    "Change"))</f>
        <v>No Data</v>
      </c>
      <c r="I987" s="159"/>
      <c r="J987"/>
      <c r="K987" s="163"/>
      <c r="L987" s="147" t="str">
        <f>TRIM(CLEAN(TEXT(IFERROR(INDEX('Glade MR'!$B$4:$C$3000,MATCH($A987,'Glade MR'!$C$4:$C$3000,0),1),"-"),"@")))</f>
        <v>-</v>
      </c>
      <c r="M987" s="147" t="str">
        <f>TRIM(CLEAN(TEXT(IFERROR(INDEX('Glade MR'!$I$4:$J$3000,MATCH($A987,'Glade MR'!$J$4:$J$3000,0),1),"-"),"@")))</f>
        <v>-</v>
      </c>
      <c r="N987" s="147" t="str">
        <f>TRIM(CLEAN(TEXT(IFERROR(INDEX('Glade MR'!$P$4:$Q$3000,MATCH($A987,'Glade MR'!$Q$4:$Q$3000,0),1),"-"),"@")))</f>
        <v>-</v>
      </c>
      <c r="O987" s="147" t="str">
        <f>TRIM(CLEAN(TEXT(IFERROR(INDEX('Glade MR'!$W$4:$X$3000,MATCH($A987,'Glade MR'!$X$4:$X$3000,0),1),"-"),"@")))</f>
        <v>-</v>
      </c>
      <c r="P987" s="159" t="str">
        <f t="shared" si="31"/>
        <v>Not Found</v>
      </c>
      <c r="Q987" t="str" cm="1">
        <f t="array" ref="Q987">IF(SUMPRODUCT((TRIM(L987:O987)&lt;&gt;"-")*1)=0,
    "No Data",
    IF(COUNTIF(L987:O987,INDEX(_xlfn._xlws.FILTER(L987:O987,TRIM(L987:O987)&lt;&gt;"-"),1))=SUMPRODUCT((TRIM(L987:O987)&lt;&gt;"-")*1),
    "No Change",
    "Change"))</f>
        <v>No Data</v>
      </c>
      <c r="R987" s="159"/>
      <c r="S987" s="111"/>
    </row>
    <row r="988" spans="1:19" x14ac:dyDescent="0.3">
      <c r="A988" t="s">
        <v>1856</v>
      </c>
      <c r="B988" t="s">
        <v>1145</v>
      </c>
      <c r="C988" s="160" t="str">
        <f>TRIM(CLEAN(TEXT(IFERROR(INDEX('Snakeden MR'!$B$4:$C$3028,MATCH($A988,'Snakeden MR'!$C$4:$C$3028,0),1),"-"),"@")))</f>
        <v>-</v>
      </c>
      <c r="D988" s="147" t="str">
        <f>TRIM(CLEAN(TEXT(IFERROR(INDEX('Snakeden MR'!$I$4:$J$3028,MATCH($A988,'Snakeden MR'!$J$4:$J$3028,0),1),"-"),"@")))</f>
        <v>-</v>
      </c>
      <c r="E988" s="147" t="str">
        <f>TRIM(CLEAN(TEXT(IFERROR(INDEX('Snakeden MR'!$P$4:$Q$3028,MATCH($A988,'Snakeden MR'!$Q$4:$Q$3028,0),1),"-"),"@")))</f>
        <v>-</v>
      </c>
      <c r="F988" s="147" t="str">
        <f>TRIM(CLEAN(TEXT(IFERROR(INDEX('Snakeden MR'!$W$4:$X$3028,MATCH($A988,'Snakeden MR'!$X$4:$X$3028,0),1),"-"),"@")))</f>
        <v>-</v>
      </c>
      <c r="G988" s="159" t="str">
        <f t="shared" si="30"/>
        <v>Not Found</v>
      </c>
      <c r="H988" t="str" cm="1">
        <f t="array" ref="H988">IF(SUMPRODUCT((TRIM(C988:F988)&lt;&gt;"-")*1)=0,
    "No Data",
    IF(COUNTIF(C988:F988,INDEX(_xlfn._xlws.FILTER(C988:F988,TRIM(C988:F988)&lt;&gt;"-"),1))=SUMPRODUCT((TRIM(C988:F988)&lt;&gt;"-")*1),
    "No Change",
    "Change"))</f>
        <v>No Data</v>
      </c>
      <c r="I988" s="159"/>
      <c r="J988"/>
      <c r="K988" s="163"/>
      <c r="L988" s="147" t="str">
        <f>TRIM(CLEAN(TEXT(IFERROR(INDEX('Glade MR'!$B$4:$C$3000,MATCH($A988,'Glade MR'!$C$4:$C$3000,0),1),"-"),"@")))</f>
        <v>-</v>
      </c>
      <c r="M988" s="147" t="str">
        <f>TRIM(CLEAN(TEXT(IFERROR(INDEX('Glade MR'!$I$4:$J$3000,MATCH($A988,'Glade MR'!$J$4:$J$3000,0),1),"-"),"@")))</f>
        <v>-</v>
      </c>
      <c r="N988" s="147" t="str">
        <f>TRIM(CLEAN(TEXT(IFERROR(INDEX('Glade MR'!$P$4:$Q$3000,MATCH($A988,'Glade MR'!$Q$4:$Q$3000,0),1),"-"),"@")))</f>
        <v>-</v>
      </c>
      <c r="O988" s="147" t="str">
        <f>TRIM(CLEAN(TEXT(IFERROR(INDEX('Glade MR'!$W$4:$X$3000,MATCH($A988,'Glade MR'!$X$4:$X$3000,0),1),"-"),"@")))</f>
        <v>-</v>
      </c>
      <c r="P988" s="159" t="str">
        <f t="shared" si="31"/>
        <v>Not Found</v>
      </c>
      <c r="Q988" t="str" cm="1">
        <f t="array" ref="Q988">IF(SUMPRODUCT((TRIM(L988:O988)&lt;&gt;"-")*1)=0,
    "No Data",
    IF(COUNTIF(L988:O988,INDEX(_xlfn._xlws.FILTER(L988:O988,TRIM(L988:O988)&lt;&gt;"-"),1))=SUMPRODUCT((TRIM(L988:O988)&lt;&gt;"-")*1),
    "No Change",
    "Change"))</f>
        <v>No Data</v>
      </c>
      <c r="R988" s="159"/>
      <c r="S988" s="111"/>
    </row>
    <row r="989" spans="1:19" x14ac:dyDescent="0.3">
      <c r="A989" t="s">
        <v>1857</v>
      </c>
      <c r="B989" t="s">
        <v>1137</v>
      </c>
      <c r="C989" s="160" t="str">
        <f>TRIM(CLEAN(TEXT(IFERROR(INDEX('Snakeden MR'!$B$4:$C$3028,MATCH($A989,'Snakeden MR'!$C$4:$C$3028,0),1),"-"),"@")))</f>
        <v>-</v>
      </c>
      <c r="D989" s="147" t="str">
        <f>TRIM(CLEAN(TEXT(IFERROR(INDEX('Snakeden MR'!$I$4:$J$3028,MATCH($A989,'Snakeden MR'!$J$4:$J$3028,0),1),"-"),"@")))</f>
        <v>-</v>
      </c>
      <c r="E989" s="147" t="str">
        <f>TRIM(CLEAN(TEXT(IFERROR(INDEX('Snakeden MR'!$P$4:$Q$3028,MATCH($A989,'Snakeden MR'!$Q$4:$Q$3028,0),1),"-"),"@")))</f>
        <v>-</v>
      </c>
      <c r="F989" s="147" t="str">
        <f>TRIM(CLEAN(TEXT(IFERROR(INDEX('Snakeden MR'!$W$4:$X$3028,MATCH($A989,'Snakeden MR'!$X$4:$X$3028,0),1),"-"),"@")))</f>
        <v>-</v>
      </c>
      <c r="G989" s="159" t="str">
        <f t="shared" si="30"/>
        <v>Not Found</v>
      </c>
      <c r="H989" t="str" cm="1">
        <f t="array" ref="H989">IF(SUMPRODUCT((TRIM(C989:F989)&lt;&gt;"-")*1)=0,
    "No Data",
    IF(COUNTIF(C989:F989,INDEX(_xlfn._xlws.FILTER(C989:F989,TRIM(C989:F989)&lt;&gt;"-"),1))=SUMPRODUCT((TRIM(C989:F989)&lt;&gt;"-")*1),
    "No Change",
    "Change"))</f>
        <v>No Data</v>
      </c>
      <c r="I989" s="159"/>
      <c r="J989"/>
      <c r="K989" s="163"/>
      <c r="L989" s="147" t="str">
        <f>TRIM(CLEAN(TEXT(IFERROR(INDEX('Glade MR'!$B$4:$C$3000,MATCH($A989,'Glade MR'!$C$4:$C$3000,0),1),"-"),"@")))</f>
        <v>-</v>
      </c>
      <c r="M989" s="147" t="str">
        <f>TRIM(CLEAN(TEXT(IFERROR(INDEX('Glade MR'!$I$4:$J$3000,MATCH($A989,'Glade MR'!$J$4:$J$3000,0),1),"-"),"@")))</f>
        <v>-</v>
      </c>
      <c r="N989" s="147" t="str">
        <f>TRIM(CLEAN(TEXT(IFERROR(INDEX('Glade MR'!$P$4:$Q$3000,MATCH($A989,'Glade MR'!$Q$4:$Q$3000,0),1),"-"),"@")))</f>
        <v>-</v>
      </c>
      <c r="O989" s="147" t="str">
        <f>TRIM(CLEAN(TEXT(IFERROR(INDEX('Glade MR'!$W$4:$X$3000,MATCH($A989,'Glade MR'!$X$4:$X$3000,0),1),"-"),"@")))</f>
        <v>-</v>
      </c>
      <c r="P989" s="159" t="str">
        <f t="shared" si="31"/>
        <v>Not Found</v>
      </c>
      <c r="Q989" t="str" cm="1">
        <f t="array" ref="Q989">IF(SUMPRODUCT((TRIM(L989:O989)&lt;&gt;"-")*1)=0,
    "No Data",
    IF(COUNTIF(L989:O989,INDEX(_xlfn._xlws.FILTER(L989:O989,TRIM(L989:O989)&lt;&gt;"-"),1))=SUMPRODUCT((TRIM(L989:O989)&lt;&gt;"-")*1),
    "No Change",
    "Change"))</f>
        <v>No Data</v>
      </c>
      <c r="R989" s="159"/>
      <c r="S989" s="111"/>
    </row>
    <row r="990" spans="1:19" x14ac:dyDescent="0.3">
      <c r="A990" t="s">
        <v>1858</v>
      </c>
      <c r="B990" t="s">
        <v>1145</v>
      </c>
      <c r="C990" s="160" t="str">
        <f>TRIM(CLEAN(TEXT(IFERROR(INDEX('Snakeden MR'!$B$4:$C$3028,MATCH($A990,'Snakeden MR'!$C$4:$C$3028,0),1),"-"),"@")))</f>
        <v>-</v>
      </c>
      <c r="D990" s="147" t="str">
        <f>TRIM(CLEAN(TEXT(IFERROR(INDEX('Snakeden MR'!$I$4:$J$3028,MATCH($A990,'Snakeden MR'!$J$4:$J$3028,0),1),"-"),"@")))</f>
        <v>-</v>
      </c>
      <c r="E990" s="147" t="str">
        <f>TRIM(CLEAN(TEXT(IFERROR(INDEX('Snakeden MR'!$P$4:$Q$3028,MATCH($A990,'Snakeden MR'!$Q$4:$Q$3028,0),1),"-"),"@")))</f>
        <v>-</v>
      </c>
      <c r="F990" s="147" t="str">
        <f>TRIM(CLEAN(TEXT(IFERROR(INDEX('Snakeden MR'!$W$4:$X$3028,MATCH($A990,'Snakeden MR'!$X$4:$X$3028,0),1),"-"),"@")))</f>
        <v>-</v>
      </c>
      <c r="G990" s="159" t="str">
        <f t="shared" si="30"/>
        <v>Not Found</v>
      </c>
      <c r="H990" t="str" cm="1">
        <f t="array" ref="H990">IF(SUMPRODUCT((TRIM(C990:F990)&lt;&gt;"-")*1)=0,
    "No Data",
    IF(COUNTIF(C990:F990,INDEX(_xlfn._xlws.FILTER(C990:F990,TRIM(C990:F990)&lt;&gt;"-"),1))=SUMPRODUCT((TRIM(C990:F990)&lt;&gt;"-")*1),
    "No Change",
    "Change"))</f>
        <v>No Data</v>
      </c>
      <c r="I990" s="159"/>
      <c r="J990"/>
      <c r="K990" s="163"/>
      <c r="L990" s="147" t="str">
        <f>TRIM(CLEAN(TEXT(IFERROR(INDEX('Glade MR'!$B$4:$C$3000,MATCH($A990,'Glade MR'!$C$4:$C$3000,0),1),"-"),"@")))</f>
        <v>-</v>
      </c>
      <c r="M990" s="147" t="str">
        <f>TRIM(CLEAN(TEXT(IFERROR(INDEX('Glade MR'!$I$4:$J$3000,MATCH($A990,'Glade MR'!$J$4:$J$3000,0),1),"-"),"@")))</f>
        <v>-</v>
      </c>
      <c r="N990" s="147" t="str">
        <f>TRIM(CLEAN(TEXT(IFERROR(INDEX('Glade MR'!$P$4:$Q$3000,MATCH($A990,'Glade MR'!$Q$4:$Q$3000,0),1),"-"),"@")))</f>
        <v>-</v>
      </c>
      <c r="O990" s="147" t="str">
        <f>TRIM(CLEAN(TEXT(IFERROR(INDEX('Glade MR'!$W$4:$X$3000,MATCH($A990,'Glade MR'!$X$4:$X$3000,0),1),"-"),"@")))</f>
        <v>-</v>
      </c>
      <c r="P990" s="159" t="str">
        <f t="shared" si="31"/>
        <v>Not Found</v>
      </c>
      <c r="Q990" t="str" cm="1">
        <f t="array" ref="Q990">IF(SUMPRODUCT((TRIM(L990:O990)&lt;&gt;"-")*1)=0,
    "No Data",
    IF(COUNTIF(L990:O990,INDEX(_xlfn._xlws.FILTER(L990:O990,TRIM(L990:O990)&lt;&gt;"-"),1))=SUMPRODUCT((TRIM(L990:O990)&lt;&gt;"-")*1),
    "No Change",
    "Change"))</f>
        <v>No Data</v>
      </c>
      <c r="R990" s="159"/>
      <c r="S990" s="111"/>
    </row>
    <row r="991" spans="1:19" x14ac:dyDescent="0.3">
      <c r="A991" t="s">
        <v>1859</v>
      </c>
      <c r="B991" t="s">
        <v>1145</v>
      </c>
      <c r="C991" s="160" t="str">
        <f>TRIM(CLEAN(TEXT(IFERROR(INDEX('Snakeden MR'!$B$4:$C$3028,MATCH($A991,'Snakeden MR'!$C$4:$C$3028,0),1),"-"),"@")))</f>
        <v>-</v>
      </c>
      <c r="D991" s="147" t="str">
        <f>TRIM(CLEAN(TEXT(IFERROR(INDEX('Snakeden MR'!$I$4:$J$3028,MATCH($A991,'Snakeden MR'!$J$4:$J$3028,0),1),"-"),"@")))</f>
        <v>-</v>
      </c>
      <c r="E991" s="147" t="str">
        <f>TRIM(CLEAN(TEXT(IFERROR(INDEX('Snakeden MR'!$P$4:$Q$3028,MATCH($A991,'Snakeden MR'!$Q$4:$Q$3028,0),1),"-"),"@")))</f>
        <v>-</v>
      </c>
      <c r="F991" s="147" t="str">
        <f>TRIM(CLEAN(TEXT(IFERROR(INDEX('Snakeden MR'!$W$4:$X$3028,MATCH($A991,'Snakeden MR'!$X$4:$X$3028,0),1),"-"),"@")))</f>
        <v>-</v>
      </c>
      <c r="G991" s="159" t="str">
        <f t="shared" si="30"/>
        <v>Not Found</v>
      </c>
      <c r="H991" t="str" cm="1">
        <f t="array" ref="H991">IF(SUMPRODUCT((TRIM(C991:F991)&lt;&gt;"-")*1)=0,
    "No Data",
    IF(COUNTIF(C991:F991,INDEX(_xlfn._xlws.FILTER(C991:F991,TRIM(C991:F991)&lt;&gt;"-"),1))=SUMPRODUCT((TRIM(C991:F991)&lt;&gt;"-")*1),
    "No Change",
    "Change"))</f>
        <v>No Data</v>
      </c>
      <c r="I991" s="159"/>
      <c r="J991"/>
      <c r="K991" s="163"/>
      <c r="L991" s="147" t="str">
        <f>TRIM(CLEAN(TEXT(IFERROR(INDEX('Glade MR'!$B$4:$C$3000,MATCH($A991,'Glade MR'!$C$4:$C$3000,0),1),"-"),"@")))</f>
        <v>-</v>
      </c>
      <c r="M991" s="147" t="str">
        <f>TRIM(CLEAN(TEXT(IFERROR(INDEX('Glade MR'!$I$4:$J$3000,MATCH($A991,'Glade MR'!$J$4:$J$3000,0),1),"-"),"@")))</f>
        <v>-</v>
      </c>
      <c r="N991" s="147" t="str">
        <f>TRIM(CLEAN(TEXT(IFERROR(INDEX('Glade MR'!$P$4:$Q$3000,MATCH($A991,'Glade MR'!$Q$4:$Q$3000,0),1),"-"),"@")))</f>
        <v>-</v>
      </c>
      <c r="O991" s="147" t="str">
        <f>TRIM(CLEAN(TEXT(IFERROR(INDEX('Glade MR'!$W$4:$X$3000,MATCH($A991,'Glade MR'!$X$4:$X$3000,0),1),"-"),"@")))</f>
        <v>-</v>
      </c>
      <c r="P991" s="159" t="str">
        <f t="shared" si="31"/>
        <v>Not Found</v>
      </c>
      <c r="Q991" t="str" cm="1">
        <f t="array" ref="Q991">IF(SUMPRODUCT((TRIM(L991:O991)&lt;&gt;"-")*1)=0,
    "No Data",
    IF(COUNTIF(L991:O991,INDEX(_xlfn._xlws.FILTER(L991:O991,TRIM(L991:O991)&lt;&gt;"-"),1))=SUMPRODUCT((TRIM(L991:O991)&lt;&gt;"-")*1),
    "No Change",
    "Change"))</f>
        <v>No Data</v>
      </c>
      <c r="R991" s="159"/>
      <c r="S991" s="111"/>
    </row>
    <row r="992" spans="1:19" x14ac:dyDescent="0.3">
      <c r="A992" t="s">
        <v>112</v>
      </c>
      <c r="B992" t="s">
        <v>1145</v>
      </c>
      <c r="C992" s="160" t="str">
        <f>TRIM(CLEAN(TEXT(IFERROR(INDEX('Snakeden MR'!$B$4:$C$3028,MATCH($A992,'Snakeden MR'!$C$4:$C$3028,0),1),"-"),"@")))</f>
        <v>-</v>
      </c>
      <c r="D992" s="147" t="str">
        <f>TRIM(CLEAN(TEXT(IFERROR(INDEX('Snakeden MR'!$I$4:$J$3028,MATCH($A992,'Snakeden MR'!$J$4:$J$3028,0),1),"-"),"@")))</f>
        <v>Pool 2</v>
      </c>
      <c r="E992" s="147" t="str">
        <f>TRIM(CLEAN(TEXT(IFERROR(INDEX('Snakeden MR'!$P$4:$Q$3028,MATCH($A992,'Snakeden MR'!$Q$4:$Q$3028,0),1),"-"),"@")))</f>
        <v>-</v>
      </c>
      <c r="F992" s="147" t="str">
        <f>TRIM(CLEAN(TEXT(IFERROR(INDEX('Snakeden MR'!$W$4:$X$3028,MATCH($A992,'Snakeden MR'!$X$4:$X$3028,0),1),"-"),"@")))</f>
        <v>-</v>
      </c>
      <c r="G992" s="159" t="str">
        <f t="shared" si="30"/>
        <v>Found</v>
      </c>
      <c r="H992" t="str" cm="1">
        <f t="array" ref="H992">IF(SUMPRODUCT((TRIM(C992:F992)&lt;&gt;"-")*1)=0,
    "No Data",
    IF(COUNTIF(C992:F992,INDEX(_xlfn._xlws.FILTER(C992:F992,TRIM(C992:F992)&lt;&gt;"-"),1))=SUMPRODUCT((TRIM(C992:F992)&lt;&gt;"-")*1),
    "No Change",
    "Change"))</f>
        <v>No Change</v>
      </c>
      <c r="I992" s="159"/>
      <c r="J992"/>
      <c r="K992" s="163"/>
      <c r="L992" s="147" t="str">
        <f>TRIM(CLEAN(TEXT(IFERROR(INDEX('Glade MR'!$B$4:$C$3000,MATCH($A992,'Glade MR'!$C$4:$C$3000,0),1),"-"),"@")))</f>
        <v>-</v>
      </c>
      <c r="M992" s="147" t="str">
        <f>TRIM(CLEAN(TEXT(IFERROR(INDEX('Glade MR'!$I$4:$J$3000,MATCH($A992,'Glade MR'!$J$4:$J$3000,0),1),"-"),"@")))</f>
        <v>-</v>
      </c>
      <c r="N992" s="147" t="str">
        <f>TRIM(CLEAN(TEXT(IFERROR(INDEX('Glade MR'!$P$4:$Q$3000,MATCH($A992,'Glade MR'!$Q$4:$Q$3000,0),1),"-"),"@")))</f>
        <v>-</v>
      </c>
      <c r="O992" s="147" t="str">
        <f>TRIM(CLEAN(TEXT(IFERROR(INDEX('Glade MR'!$W$4:$X$3000,MATCH($A992,'Glade MR'!$X$4:$X$3000,0),1),"-"),"@")))</f>
        <v>-</v>
      </c>
      <c r="P992" s="159" t="str">
        <f t="shared" si="31"/>
        <v>Not Found</v>
      </c>
      <c r="Q992" t="str" cm="1">
        <f t="array" ref="Q992">IF(SUMPRODUCT((TRIM(L992:O992)&lt;&gt;"-")*1)=0,
    "No Data",
    IF(COUNTIF(L992:O992,INDEX(_xlfn._xlws.FILTER(L992:O992,TRIM(L992:O992)&lt;&gt;"-"),1))=SUMPRODUCT((TRIM(L992:O992)&lt;&gt;"-")*1),
    "No Change",
    "Change"))</f>
        <v>No Data</v>
      </c>
      <c r="R992" s="159"/>
      <c r="S992" s="111"/>
    </row>
    <row r="993" spans="1:19" x14ac:dyDescent="0.3">
      <c r="A993" t="s">
        <v>1860</v>
      </c>
      <c r="B993" t="s">
        <v>1145</v>
      </c>
      <c r="C993" s="160" t="str">
        <f>TRIM(CLEAN(TEXT(IFERROR(INDEX('Snakeden MR'!$B$4:$C$3028,MATCH($A993,'Snakeden MR'!$C$4:$C$3028,0),1),"-"),"@")))</f>
        <v>-</v>
      </c>
      <c r="D993" s="147" t="str">
        <f>TRIM(CLEAN(TEXT(IFERROR(INDEX('Snakeden MR'!$I$4:$J$3028,MATCH($A993,'Snakeden MR'!$J$4:$J$3028,0),1),"-"),"@")))</f>
        <v>-</v>
      </c>
      <c r="E993" s="147" t="str">
        <f>TRIM(CLEAN(TEXT(IFERROR(INDEX('Snakeden MR'!$P$4:$Q$3028,MATCH($A993,'Snakeden MR'!$Q$4:$Q$3028,0),1),"-"),"@")))</f>
        <v>-</v>
      </c>
      <c r="F993" s="147" t="str">
        <f>TRIM(CLEAN(TEXT(IFERROR(INDEX('Snakeden MR'!$W$4:$X$3028,MATCH($A993,'Snakeden MR'!$X$4:$X$3028,0),1),"-"),"@")))</f>
        <v>-</v>
      </c>
      <c r="G993" s="159" t="str">
        <f t="shared" si="30"/>
        <v>Not Found</v>
      </c>
      <c r="H993" t="str" cm="1">
        <f t="array" ref="H993">IF(SUMPRODUCT((TRIM(C993:F993)&lt;&gt;"-")*1)=0,
    "No Data",
    IF(COUNTIF(C993:F993,INDEX(_xlfn._xlws.FILTER(C993:F993,TRIM(C993:F993)&lt;&gt;"-"),1))=SUMPRODUCT((TRIM(C993:F993)&lt;&gt;"-")*1),
    "No Change",
    "Change"))</f>
        <v>No Data</v>
      </c>
      <c r="I993" s="159"/>
      <c r="J993"/>
      <c r="K993" s="163"/>
      <c r="L993" s="147" t="str">
        <f>TRIM(CLEAN(TEXT(IFERROR(INDEX('Glade MR'!$B$4:$C$3000,MATCH($A993,'Glade MR'!$C$4:$C$3000,0),1),"-"),"@")))</f>
        <v>-</v>
      </c>
      <c r="M993" s="147" t="str">
        <f>TRIM(CLEAN(TEXT(IFERROR(INDEX('Glade MR'!$I$4:$J$3000,MATCH($A993,'Glade MR'!$J$4:$J$3000,0),1),"-"),"@")))</f>
        <v>-</v>
      </c>
      <c r="N993" s="147" t="str">
        <f>TRIM(CLEAN(TEXT(IFERROR(INDEX('Glade MR'!$P$4:$Q$3000,MATCH($A993,'Glade MR'!$Q$4:$Q$3000,0),1),"-"),"@")))</f>
        <v>-</v>
      </c>
      <c r="O993" s="147" t="str">
        <f>TRIM(CLEAN(TEXT(IFERROR(INDEX('Glade MR'!$W$4:$X$3000,MATCH($A993,'Glade MR'!$X$4:$X$3000,0),1),"-"),"@")))</f>
        <v>-</v>
      </c>
      <c r="P993" s="159" t="str">
        <f t="shared" si="31"/>
        <v>Not Found</v>
      </c>
      <c r="Q993" t="str" cm="1">
        <f t="array" ref="Q993">IF(SUMPRODUCT((TRIM(L993:O993)&lt;&gt;"-")*1)=0,
    "No Data",
    IF(COUNTIF(L993:O993,INDEX(_xlfn._xlws.FILTER(L993:O993,TRIM(L993:O993)&lt;&gt;"-"),1))=SUMPRODUCT((TRIM(L993:O993)&lt;&gt;"-")*1),
    "No Change",
    "Change"))</f>
        <v>No Data</v>
      </c>
      <c r="R993" s="159"/>
      <c r="S993" s="111"/>
    </row>
    <row r="994" spans="1:19" x14ac:dyDescent="0.3">
      <c r="A994" t="s">
        <v>1861</v>
      </c>
      <c r="B994" t="s">
        <v>1145</v>
      </c>
      <c r="C994" s="160" t="str">
        <f>TRIM(CLEAN(TEXT(IFERROR(INDEX('Snakeden MR'!$B$4:$C$3028,MATCH($A994,'Snakeden MR'!$C$4:$C$3028,0),1),"-"),"@")))</f>
        <v>-</v>
      </c>
      <c r="D994" s="147" t="str">
        <f>TRIM(CLEAN(TEXT(IFERROR(INDEX('Snakeden MR'!$I$4:$J$3028,MATCH($A994,'Snakeden MR'!$J$4:$J$3028,0),1),"-"),"@")))</f>
        <v>-</v>
      </c>
      <c r="E994" s="147" t="str">
        <f>TRIM(CLEAN(TEXT(IFERROR(INDEX('Snakeden MR'!$P$4:$Q$3028,MATCH($A994,'Snakeden MR'!$Q$4:$Q$3028,0),1),"-"),"@")))</f>
        <v>-</v>
      </c>
      <c r="F994" s="147" t="str">
        <f>TRIM(CLEAN(TEXT(IFERROR(INDEX('Snakeden MR'!$W$4:$X$3028,MATCH($A994,'Snakeden MR'!$X$4:$X$3028,0),1),"-"),"@")))</f>
        <v>-</v>
      </c>
      <c r="G994" s="159" t="str">
        <f t="shared" si="30"/>
        <v>Not Found</v>
      </c>
      <c r="H994" t="str" cm="1">
        <f t="array" ref="H994">IF(SUMPRODUCT((TRIM(C994:F994)&lt;&gt;"-")*1)=0,
    "No Data",
    IF(COUNTIF(C994:F994,INDEX(_xlfn._xlws.FILTER(C994:F994,TRIM(C994:F994)&lt;&gt;"-"),1))=SUMPRODUCT((TRIM(C994:F994)&lt;&gt;"-")*1),
    "No Change",
    "Change"))</f>
        <v>No Data</v>
      </c>
      <c r="I994" s="159"/>
      <c r="J994"/>
      <c r="K994" s="163"/>
      <c r="L994" s="147" t="str">
        <f>TRIM(CLEAN(TEXT(IFERROR(INDEX('Glade MR'!$B$4:$C$3000,MATCH($A994,'Glade MR'!$C$4:$C$3000,0),1),"-"),"@")))</f>
        <v>-</v>
      </c>
      <c r="M994" s="147" t="str">
        <f>TRIM(CLEAN(TEXT(IFERROR(INDEX('Glade MR'!$I$4:$J$3000,MATCH($A994,'Glade MR'!$J$4:$J$3000,0),1),"-"),"@")))</f>
        <v>-</v>
      </c>
      <c r="N994" s="147" t="str">
        <f>TRIM(CLEAN(TEXT(IFERROR(INDEX('Glade MR'!$P$4:$Q$3000,MATCH($A994,'Glade MR'!$Q$4:$Q$3000,0),1),"-"),"@")))</f>
        <v>-</v>
      </c>
      <c r="O994" s="147" t="str">
        <f>TRIM(CLEAN(TEXT(IFERROR(INDEX('Glade MR'!$W$4:$X$3000,MATCH($A994,'Glade MR'!$X$4:$X$3000,0),1),"-"),"@")))</f>
        <v>-</v>
      </c>
      <c r="P994" s="159" t="str">
        <f t="shared" si="31"/>
        <v>Not Found</v>
      </c>
      <c r="Q994" t="str" cm="1">
        <f t="array" ref="Q994">IF(SUMPRODUCT((TRIM(L994:O994)&lt;&gt;"-")*1)=0,
    "No Data",
    IF(COUNTIF(L994:O994,INDEX(_xlfn._xlws.FILTER(L994:O994,TRIM(L994:O994)&lt;&gt;"-"),1))=SUMPRODUCT((TRIM(L994:O994)&lt;&gt;"-")*1),
    "No Change",
    "Change"))</f>
        <v>No Data</v>
      </c>
      <c r="R994" s="159"/>
      <c r="S994" s="111"/>
    </row>
    <row r="995" spans="1:19" x14ac:dyDescent="0.3">
      <c r="A995" t="s">
        <v>1862</v>
      </c>
      <c r="B995" t="s">
        <v>1145</v>
      </c>
      <c r="C995" s="160" t="str">
        <f>TRIM(CLEAN(TEXT(IFERROR(INDEX('Snakeden MR'!$B$4:$C$3028,MATCH($A995,'Snakeden MR'!$C$4:$C$3028,0),1),"-"),"@")))</f>
        <v>-</v>
      </c>
      <c r="D995" s="147" t="str">
        <f>TRIM(CLEAN(TEXT(IFERROR(INDEX('Snakeden MR'!$I$4:$J$3028,MATCH($A995,'Snakeden MR'!$J$4:$J$3028,0),1),"-"),"@")))</f>
        <v>-</v>
      </c>
      <c r="E995" s="147" t="str">
        <f>TRIM(CLEAN(TEXT(IFERROR(INDEX('Snakeden MR'!$P$4:$Q$3028,MATCH($A995,'Snakeden MR'!$Q$4:$Q$3028,0),1),"-"),"@")))</f>
        <v>-</v>
      </c>
      <c r="F995" s="147" t="str">
        <f>TRIM(CLEAN(TEXT(IFERROR(INDEX('Snakeden MR'!$W$4:$X$3028,MATCH($A995,'Snakeden MR'!$X$4:$X$3028,0),1),"-"),"@")))</f>
        <v>-</v>
      </c>
      <c r="G995" s="159" t="str">
        <f t="shared" si="30"/>
        <v>Not Found</v>
      </c>
      <c r="H995" t="str" cm="1">
        <f t="array" ref="H995">IF(SUMPRODUCT((TRIM(C995:F995)&lt;&gt;"-")*1)=0,
    "No Data",
    IF(COUNTIF(C995:F995,INDEX(_xlfn._xlws.FILTER(C995:F995,TRIM(C995:F995)&lt;&gt;"-"),1))=SUMPRODUCT((TRIM(C995:F995)&lt;&gt;"-")*1),
    "No Change",
    "Change"))</f>
        <v>No Data</v>
      </c>
      <c r="I995" s="159"/>
      <c r="J995"/>
      <c r="K995" s="163"/>
      <c r="L995" s="147" t="str">
        <f>TRIM(CLEAN(TEXT(IFERROR(INDEX('Glade MR'!$B$4:$C$3000,MATCH($A995,'Glade MR'!$C$4:$C$3000,0),1),"-"),"@")))</f>
        <v>-</v>
      </c>
      <c r="M995" s="147" t="str">
        <f>TRIM(CLEAN(TEXT(IFERROR(INDEX('Glade MR'!$I$4:$J$3000,MATCH($A995,'Glade MR'!$J$4:$J$3000,0),1),"-"),"@")))</f>
        <v>-</v>
      </c>
      <c r="N995" s="147" t="str">
        <f>TRIM(CLEAN(TEXT(IFERROR(INDEX('Glade MR'!$P$4:$Q$3000,MATCH($A995,'Glade MR'!$Q$4:$Q$3000,0),1),"-"),"@")))</f>
        <v>-</v>
      </c>
      <c r="O995" s="147" t="str">
        <f>TRIM(CLEAN(TEXT(IFERROR(INDEX('Glade MR'!$W$4:$X$3000,MATCH($A995,'Glade MR'!$X$4:$X$3000,0),1),"-"),"@")))</f>
        <v>-</v>
      </c>
      <c r="P995" s="159" t="str">
        <f t="shared" si="31"/>
        <v>Not Found</v>
      </c>
      <c r="Q995" t="str" cm="1">
        <f t="array" ref="Q995">IF(SUMPRODUCT((TRIM(L995:O995)&lt;&gt;"-")*1)=0,
    "No Data",
    IF(COUNTIF(L995:O995,INDEX(_xlfn._xlws.FILTER(L995:O995,TRIM(L995:O995)&lt;&gt;"-"),1))=SUMPRODUCT((TRIM(L995:O995)&lt;&gt;"-")*1),
    "No Change",
    "Change"))</f>
        <v>No Data</v>
      </c>
      <c r="R995" s="159"/>
      <c r="S995" s="111"/>
    </row>
    <row r="996" spans="1:19" x14ac:dyDescent="0.3">
      <c r="A996" t="s">
        <v>1863</v>
      </c>
      <c r="B996" t="s">
        <v>1145</v>
      </c>
      <c r="C996" s="160" t="str">
        <f>TRIM(CLEAN(TEXT(IFERROR(INDEX('Snakeden MR'!$B$4:$C$3028,MATCH($A996,'Snakeden MR'!$C$4:$C$3028,0),1),"-"),"@")))</f>
        <v>-</v>
      </c>
      <c r="D996" s="147" t="str">
        <f>TRIM(CLEAN(TEXT(IFERROR(INDEX('Snakeden MR'!$I$4:$J$3028,MATCH($A996,'Snakeden MR'!$J$4:$J$3028,0),1),"-"),"@")))</f>
        <v>-</v>
      </c>
      <c r="E996" s="147" t="str">
        <f>TRIM(CLEAN(TEXT(IFERROR(INDEX('Snakeden MR'!$P$4:$Q$3028,MATCH($A996,'Snakeden MR'!$Q$4:$Q$3028,0),1),"-"),"@")))</f>
        <v>-</v>
      </c>
      <c r="F996" s="147" t="str">
        <f>TRIM(CLEAN(TEXT(IFERROR(INDEX('Snakeden MR'!$W$4:$X$3028,MATCH($A996,'Snakeden MR'!$X$4:$X$3028,0),1),"-"),"@")))</f>
        <v>-</v>
      </c>
      <c r="G996" s="159" t="str">
        <f t="shared" si="30"/>
        <v>Not Found</v>
      </c>
      <c r="H996" t="str" cm="1">
        <f t="array" ref="H996">IF(SUMPRODUCT((TRIM(C996:F996)&lt;&gt;"-")*1)=0,
    "No Data",
    IF(COUNTIF(C996:F996,INDEX(_xlfn._xlws.FILTER(C996:F996,TRIM(C996:F996)&lt;&gt;"-"),1))=SUMPRODUCT((TRIM(C996:F996)&lt;&gt;"-")*1),
    "No Change",
    "Change"))</f>
        <v>No Data</v>
      </c>
      <c r="I996" s="159"/>
      <c r="J996"/>
      <c r="K996" s="163"/>
      <c r="L996" s="147" t="str">
        <f>TRIM(CLEAN(TEXT(IFERROR(INDEX('Glade MR'!$B$4:$C$3000,MATCH($A996,'Glade MR'!$C$4:$C$3000,0),1),"-"),"@")))</f>
        <v>-</v>
      </c>
      <c r="M996" s="147" t="str">
        <f>TRIM(CLEAN(TEXT(IFERROR(INDEX('Glade MR'!$I$4:$J$3000,MATCH($A996,'Glade MR'!$J$4:$J$3000,0),1),"-"),"@")))</f>
        <v>-</v>
      </c>
      <c r="N996" s="147" t="str">
        <f>TRIM(CLEAN(TEXT(IFERROR(INDEX('Glade MR'!$P$4:$Q$3000,MATCH($A996,'Glade MR'!$Q$4:$Q$3000,0),1),"-"),"@")))</f>
        <v>-</v>
      </c>
      <c r="O996" s="147" t="str">
        <f>TRIM(CLEAN(TEXT(IFERROR(INDEX('Glade MR'!$W$4:$X$3000,MATCH($A996,'Glade MR'!$X$4:$X$3000,0),1),"-"),"@")))</f>
        <v>-</v>
      </c>
      <c r="P996" s="159" t="str">
        <f t="shared" si="31"/>
        <v>Not Found</v>
      </c>
      <c r="Q996" t="str" cm="1">
        <f t="array" ref="Q996">IF(SUMPRODUCT((TRIM(L996:O996)&lt;&gt;"-")*1)=0,
    "No Data",
    IF(COUNTIF(L996:O996,INDEX(_xlfn._xlws.FILTER(L996:O996,TRIM(L996:O996)&lt;&gt;"-"),1))=SUMPRODUCT((TRIM(L996:O996)&lt;&gt;"-")*1),
    "No Change",
    "Change"))</f>
        <v>No Data</v>
      </c>
      <c r="R996" s="159"/>
      <c r="S996" s="111"/>
    </row>
    <row r="997" spans="1:19" x14ac:dyDescent="0.3">
      <c r="A997" t="s">
        <v>1864</v>
      </c>
      <c r="B997" t="s">
        <v>1137</v>
      </c>
      <c r="C997" s="160" t="str">
        <f>TRIM(CLEAN(TEXT(IFERROR(INDEX('Snakeden MR'!$B$4:$C$3028,MATCH($A997,'Snakeden MR'!$C$4:$C$3028,0),1),"-"),"@")))</f>
        <v>-</v>
      </c>
      <c r="D997" s="147" t="str">
        <f>TRIM(CLEAN(TEXT(IFERROR(INDEX('Snakeden MR'!$I$4:$J$3028,MATCH($A997,'Snakeden MR'!$J$4:$J$3028,0),1),"-"),"@")))</f>
        <v>-</v>
      </c>
      <c r="E997" s="147" t="str">
        <f>TRIM(CLEAN(TEXT(IFERROR(INDEX('Snakeden MR'!$P$4:$Q$3028,MATCH($A997,'Snakeden MR'!$Q$4:$Q$3028,0),1),"-"),"@")))</f>
        <v>-</v>
      </c>
      <c r="F997" s="147" t="str">
        <f>TRIM(CLEAN(TEXT(IFERROR(INDEX('Snakeden MR'!$W$4:$X$3028,MATCH($A997,'Snakeden MR'!$X$4:$X$3028,0),1),"-"),"@")))</f>
        <v>-</v>
      </c>
      <c r="G997" s="159" t="str">
        <f t="shared" si="30"/>
        <v>Not Found</v>
      </c>
      <c r="H997" t="str" cm="1">
        <f t="array" ref="H997">IF(SUMPRODUCT((TRIM(C997:F997)&lt;&gt;"-")*1)=0,
    "No Data",
    IF(COUNTIF(C997:F997,INDEX(_xlfn._xlws.FILTER(C997:F997,TRIM(C997:F997)&lt;&gt;"-"),1))=SUMPRODUCT((TRIM(C997:F997)&lt;&gt;"-")*1),
    "No Change",
    "Change"))</f>
        <v>No Data</v>
      </c>
      <c r="I997" s="159"/>
      <c r="J997"/>
      <c r="K997" s="163"/>
      <c r="L997" s="147" t="str">
        <f>TRIM(CLEAN(TEXT(IFERROR(INDEX('Glade MR'!$B$4:$C$3000,MATCH($A997,'Glade MR'!$C$4:$C$3000,0),1),"-"),"@")))</f>
        <v>-</v>
      </c>
      <c r="M997" s="147" t="str">
        <f>TRIM(CLEAN(TEXT(IFERROR(INDEX('Glade MR'!$I$4:$J$3000,MATCH($A997,'Glade MR'!$J$4:$J$3000,0),1),"-"),"@")))</f>
        <v>-</v>
      </c>
      <c r="N997" s="147" t="str">
        <f>TRIM(CLEAN(TEXT(IFERROR(INDEX('Glade MR'!$P$4:$Q$3000,MATCH($A997,'Glade MR'!$Q$4:$Q$3000,0),1),"-"),"@")))</f>
        <v>-</v>
      </c>
      <c r="O997" s="147" t="str">
        <f>TRIM(CLEAN(TEXT(IFERROR(INDEX('Glade MR'!$W$4:$X$3000,MATCH($A997,'Glade MR'!$X$4:$X$3000,0),1),"-"),"@")))</f>
        <v>-</v>
      </c>
      <c r="P997" s="159" t="str">
        <f t="shared" si="31"/>
        <v>Not Found</v>
      </c>
      <c r="Q997" t="str" cm="1">
        <f t="array" ref="Q997">IF(SUMPRODUCT((TRIM(L997:O997)&lt;&gt;"-")*1)=0,
    "No Data",
    IF(COUNTIF(L997:O997,INDEX(_xlfn._xlws.FILTER(L997:O997,TRIM(L997:O997)&lt;&gt;"-"),1))=SUMPRODUCT((TRIM(L997:O997)&lt;&gt;"-")*1),
    "No Change",
    "Change"))</f>
        <v>No Data</v>
      </c>
      <c r="R997" s="159"/>
      <c r="S997" s="111"/>
    </row>
    <row r="998" spans="1:19" x14ac:dyDescent="0.3">
      <c r="A998" t="s">
        <v>1865</v>
      </c>
      <c r="B998" t="s">
        <v>1145</v>
      </c>
      <c r="C998" s="160" t="str">
        <f>TRIM(CLEAN(TEXT(IFERROR(INDEX('Snakeden MR'!$B$4:$C$3028,MATCH($A998,'Snakeden MR'!$C$4:$C$3028,0),1),"-"),"@")))</f>
        <v>-</v>
      </c>
      <c r="D998" s="147" t="str">
        <f>TRIM(CLEAN(TEXT(IFERROR(INDEX('Snakeden MR'!$I$4:$J$3028,MATCH($A998,'Snakeden MR'!$J$4:$J$3028,0),1),"-"),"@")))</f>
        <v>-</v>
      </c>
      <c r="E998" s="147" t="str">
        <f>TRIM(CLEAN(TEXT(IFERROR(INDEX('Snakeden MR'!$P$4:$Q$3028,MATCH($A998,'Snakeden MR'!$Q$4:$Q$3028,0),1),"-"),"@")))</f>
        <v>-</v>
      </c>
      <c r="F998" s="147" t="str">
        <f>TRIM(CLEAN(TEXT(IFERROR(INDEX('Snakeden MR'!$W$4:$X$3028,MATCH($A998,'Snakeden MR'!$X$4:$X$3028,0),1),"-"),"@")))</f>
        <v>-</v>
      </c>
      <c r="G998" s="159" t="str">
        <f t="shared" si="30"/>
        <v>Not Found</v>
      </c>
      <c r="H998" t="str" cm="1">
        <f t="array" ref="H998">IF(SUMPRODUCT((TRIM(C998:F998)&lt;&gt;"-")*1)=0,
    "No Data",
    IF(COUNTIF(C998:F998,INDEX(_xlfn._xlws.FILTER(C998:F998,TRIM(C998:F998)&lt;&gt;"-"),1))=SUMPRODUCT((TRIM(C998:F998)&lt;&gt;"-")*1),
    "No Change",
    "Change"))</f>
        <v>No Data</v>
      </c>
      <c r="I998" s="159"/>
      <c r="J998"/>
      <c r="K998" s="163"/>
      <c r="L998" s="147" t="str">
        <f>TRIM(CLEAN(TEXT(IFERROR(INDEX('Glade MR'!$B$4:$C$3000,MATCH($A998,'Glade MR'!$C$4:$C$3000,0),1),"-"),"@")))</f>
        <v>-</v>
      </c>
      <c r="M998" s="147" t="str">
        <f>TRIM(CLEAN(TEXT(IFERROR(INDEX('Glade MR'!$I$4:$J$3000,MATCH($A998,'Glade MR'!$J$4:$J$3000,0),1),"-"),"@")))</f>
        <v>-</v>
      </c>
      <c r="N998" s="147" t="str">
        <f>TRIM(CLEAN(TEXT(IFERROR(INDEX('Glade MR'!$P$4:$Q$3000,MATCH($A998,'Glade MR'!$Q$4:$Q$3000,0),1),"-"),"@")))</f>
        <v>-</v>
      </c>
      <c r="O998" s="147" t="str">
        <f>TRIM(CLEAN(TEXT(IFERROR(INDEX('Glade MR'!$W$4:$X$3000,MATCH($A998,'Glade MR'!$X$4:$X$3000,0),1),"-"),"@")))</f>
        <v>-</v>
      </c>
      <c r="P998" s="159" t="str">
        <f t="shared" si="31"/>
        <v>Not Found</v>
      </c>
      <c r="Q998" t="str" cm="1">
        <f t="array" ref="Q998">IF(SUMPRODUCT((TRIM(L998:O998)&lt;&gt;"-")*1)=0,
    "No Data",
    IF(COUNTIF(L998:O998,INDEX(_xlfn._xlws.FILTER(L998:O998,TRIM(L998:O998)&lt;&gt;"-"),1))=SUMPRODUCT((TRIM(L998:O998)&lt;&gt;"-")*1),
    "No Change",
    "Change"))</f>
        <v>No Data</v>
      </c>
      <c r="R998" s="159"/>
      <c r="S998" s="111"/>
    </row>
    <row r="999" spans="1:19" x14ac:dyDescent="0.3">
      <c r="A999" t="s">
        <v>1866</v>
      </c>
      <c r="B999" t="s">
        <v>1145</v>
      </c>
      <c r="C999" s="160" t="str">
        <f>TRIM(CLEAN(TEXT(IFERROR(INDEX('Snakeden MR'!$B$4:$C$3028,MATCH($A999,'Snakeden MR'!$C$4:$C$3028,0),1),"-"),"@")))</f>
        <v>-</v>
      </c>
      <c r="D999" s="147" t="str">
        <f>TRIM(CLEAN(TEXT(IFERROR(INDEX('Snakeden MR'!$I$4:$J$3028,MATCH($A999,'Snakeden MR'!$J$4:$J$3028,0),1),"-"),"@")))</f>
        <v>-</v>
      </c>
      <c r="E999" s="147" t="str">
        <f>TRIM(CLEAN(TEXT(IFERROR(INDEX('Snakeden MR'!$P$4:$Q$3028,MATCH($A999,'Snakeden MR'!$Q$4:$Q$3028,0),1),"-"),"@")))</f>
        <v>-</v>
      </c>
      <c r="F999" s="147" t="str">
        <f>TRIM(CLEAN(TEXT(IFERROR(INDEX('Snakeden MR'!$W$4:$X$3028,MATCH($A999,'Snakeden MR'!$X$4:$X$3028,0),1),"-"),"@")))</f>
        <v>-</v>
      </c>
      <c r="G999" s="159" t="str">
        <f t="shared" si="30"/>
        <v>Not Found</v>
      </c>
      <c r="H999" t="str" cm="1">
        <f t="array" ref="H999">IF(SUMPRODUCT((TRIM(C999:F999)&lt;&gt;"-")*1)=0,
    "No Data",
    IF(COUNTIF(C999:F999,INDEX(_xlfn._xlws.FILTER(C999:F999,TRIM(C999:F999)&lt;&gt;"-"),1))=SUMPRODUCT((TRIM(C999:F999)&lt;&gt;"-")*1),
    "No Change",
    "Change"))</f>
        <v>No Data</v>
      </c>
      <c r="I999" s="159"/>
      <c r="J999"/>
      <c r="K999" s="163"/>
      <c r="L999" s="147" t="str">
        <f>TRIM(CLEAN(TEXT(IFERROR(INDEX('Glade MR'!$B$4:$C$3000,MATCH($A999,'Glade MR'!$C$4:$C$3000,0),1),"-"),"@")))</f>
        <v>-</v>
      </c>
      <c r="M999" s="147" t="str">
        <f>TRIM(CLEAN(TEXT(IFERROR(INDEX('Glade MR'!$I$4:$J$3000,MATCH($A999,'Glade MR'!$J$4:$J$3000,0),1),"-"),"@")))</f>
        <v>-</v>
      </c>
      <c r="N999" s="147" t="str">
        <f>TRIM(CLEAN(TEXT(IFERROR(INDEX('Glade MR'!$P$4:$Q$3000,MATCH($A999,'Glade MR'!$Q$4:$Q$3000,0),1),"-"),"@")))</f>
        <v>-</v>
      </c>
      <c r="O999" s="147" t="str">
        <f>TRIM(CLEAN(TEXT(IFERROR(INDEX('Glade MR'!$W$4:$X$3000,MATCH($A999,'Glade MR'!$X$4:$X$3000,0),1),"-"),"@")))</f>
        <v>-</v>
      </c>
      <c r="P999" s="159" t="str">
        <f t="shared" si="31"/>
        <v>Not Found</v>
      </c>
      <c r="Q999" t="str" cm="1">
        <f t="array" ref="Q999">IF(SUMPRODUCT((TRIM(L999:O999)&lt;&gt;"-")*1)=0,
    "No Data",
    IF(COUNTIF(L999:O999,INDEX(_xlfn._xlws.FILTER(L999:O999,TRIM(L999:O999)&lt;&gt;"-"),1))=SUMPRODUCT((TRIM(L999:O999)&lt;&gt;"-")*1),
    "No Change",
    "Change"))</f>
        <v>No Data</v>
      </c>
      <c r="R999" s="159"/>
      <c r="S999" s="111"/>
    </row>
    <row r="1000" spans="1:19" x14ac:dyDescent="0.3">
      <c r="A1000" t="s">
        <v>1867</v>
      </c>
      <c r="B1000" t="s">
        <v>1145</v>
      </c>
      <c r="C1000" s="160" t="str">
        <f>TRIM(CLEAN(TEXT(IFERROR(INDEX('Snakeden MR'!$B$4:$C$3028,MATCH($A1000,'Snakeden MR'!$C$4:$C$3028,0),1),"-"),"@")))</f>
        <v>-</v>
      </c>
      <c r="D1000" s="147" t="str">
        <f>TRIM(CLEAN(TEXT(IFERROR(INDEX('Snakeden MR'!$I$4:$J$3028,MATCH($A1000,'Snakeden MR'!$J$4:$J$3028,0),1),"-"),"@")))</f>
        <v>-</v>
      </c>
      <c r="E1000" s="147" t="str">
        <f>TRIM(CLEAN(TEXT(IFERROR(INDEX('Snakeden MR'!$P$4:$Q$3028,MATCH($A1000,'Snakeden MR'!$Q$4:$Q$3028,0),1),"-"),"@")))</f>
        <v>-</v>
      </c>
      <c r="F1000" s="147" t="str">
        <f>TRIM(CLEAN(TEXT(IFERROR(INDEX('Snakeden MR'!$W$4:$X$3028,MATCH($A1000,'Snakeden MR'!$X$4:$X$3028,0),1),"-"),"@")))</f>
        <v>-</v>
      </c>
      <c r="G1000" s="159" t="str">
        <f t="shared" si="30"/>
        <v>Not Found</v>
      </c>
      <c r="H1000" t="str" cm="1">
        <f t="array" ref="H1000">IF(SUMPRODUCT((TRIM(C1000:F1000)&lt;&gt;"-")*1)=0,
    "No Data",
    IF(COUNTIF(C1000:F1000,INDEX(_xlfn._xlws.FILTER(C1000:F1000,TRIM(C1000:F1000)&lt;&gt;"-"),1))=SUMPRODUCT((TRIM(C1000:F1000)&lt;&gt;"-")*1),
    "No Change",
    "Change"))</f>
        <v>No Data</v>
      </c>
      <c r="I1000" s="159"/>
      <c r="J1000"/>
      <c r="K1000" s="163"/>
      <c r="L1000" s="147" t="str">
        <f>TRIM(CLEAN(TEXT(IFERROR(INDEX('Glade MR'!$B$4:$C$3000,MATCH($A1000,'Glade MR'!$C$4:$C$3000,0),1),"-"),"@")))</f>
        <v>-</v>
      </c>
      <c r="M1000" s="147" t="str">
        <f>TRIM(CLEAN(TEXT(IFERROR(INDEX('Glade MR'!$I$4:$J$3000,MATCH($A1000,'Glade MR'!$J$4:$J$3000,0),1),"-"),"@")))</f>
        <v>-</v>
      </c>
      <c r="N1000" s="147" t="str">
        <f>TRIM(CLEAN(TEXT(IFERROR(INDEX('Glade MR'!$P$4:$Q$3000,MATCH($A1000,'Glade MR'!$Q$4:$Q$3000,0),1),"-"),"@")))</f>
        <v>-</v>
      </c>
      <c r="O1000" s="147" t="str">
        <f>TRIM(CLEAN(TEXT(IFERROR(INDEX('Glade MR'!$W$4:$X$3000,MATCH($A1000,'Glade MR'!$X$4:$X$3000,0),1),"-"),"@")))</f>
        <v>-</v>
      </c>
      <c r="P1000" s="159" t="str">
        <f t="shared" si="31"/>
        <v>Not Found</v>
      </c>
      <c r="Q1000" t="str" cm="1">
        <f t="array" ref="Q1000">IF(SUMPRODUCT((TRIM(L1000:O1000)&lt;&gt;"-")*1)=0,
    "No Data",
    IF(COUNTIF(L1000:O1000,INDEX(_xlfn._xlws.FILTER(L1000:O1000,TRIM(L1000:O1000)&lt;&gt;"-"),1))=SUMPRODUCT((TRIM(L1000:O1000)&lt;&gt;"-")*1),
    "No Change",
    "Change"))</f>
        <v>No Data</v>
      </c>
      <c r="R1000" s="159"/>
      <c r="S1000" s="111"/>
    </row>
    <row r="1001" spans="1:19" x14ac:dyDescent="0.3">
      <c r="A1001" t="s">
        <v>124</v>
      </c>
      <c r="B1001" t="s">
        <v>1145</v>
      </c>
      <c r="C1001" s="160" t="str">
        <f>TRIM(CLEAN(TEXT(IFERROR(INDEX('Snakeden MR'!$B$4:$C$3028,MATCH($A1001,'Snakeden MR'!$C$4:$C$3028,0),1),"-"),"@")))</f>
        <v>-</v>
      </c>
      <c r="D1001" s="147" t="str">
        <f>TRIM(CLEAN(TEXT(IFERROR(INDEX('Snakeden MR'!$I$4:$J$3028,MATCH($A1001,'Snakeden MR'!$J$4:$J$3028,0),1),"-"),"@")))</f>
        <v>-</v>
      </c>
      <c r="E1001" s="147" t="str">
        <f>TRIM(CLEAN(TEXT(IFERROR(INDEX('Snakeden MR'!$P$4:$Q$3028,MATCH($A1001,'Snakeden MR'!$Q$4:$Q$3028,0),1),"-"),"@")))</f>
        <v>Riffle B</v>
      </c>
      <c r="F1001" s="147" t="str">
        <f>TRIM(CLEAN(TEXT(IFERROR(INDEX('Snakeden MR'!$W$4:$X$3028,MATCH($A1001,'Snakeden MR'!$X$4:$X$3028,0),1),"-"),"@")))</f>
        <v>-</v>
      </c>
      <c r="G1001" s="159" t="str">
        <f t="shared" si="30"/>
        <v>Found</v>
      </c>
      <c r="H1001" t="str" cm="1">
        <f t="array" ref="H1001">IF(SUMPRODUCT((TRIM(C1001:F1001)&lt;&gt;"-")*1)=0,
    "No Data",
    IF(COUNTIF(C1001:F1001,INDEX(_xlfn._xlws.FILTER(C1001:F1001,TRIM(C1001:F1001)&lt;&gt;"-"),1))=SUMPRODUCT((TRIM(C1001:F1001)&lt;&gt;"-")*1),
    "No Change",
    "Change"))</f>
        <v>No Change</v>
      </c>
      <c r="I1001" s="159"/>
      <c r="J1001"/>
      <c r="K1001" s="163"/>
      <c r="L1001" s="147" t="str">
        <f>TRIM(CLEAN(TEXT(IFERROR(INDEX('Glade MR'!$B$4:$C$3000,MATCH($A1001,'Glade MR'!$C$4:$C$3000,0),1),"-"),"@")))</f>
        <v>-</v>
      </c>
      <c r="M1001" s="147" t="str">
        <f>TRIM(CLEAN(TEXT(IFERROR(INDEX('Glade MR'!$I$4:$J$3000,MATCH($A1001,'Glade MR'!$J$4:$J$3000,0),1),"-"),"@")))</f>
        <v>-</v>
      </c>
      <c r="N1001" s="147" t="str">
        <f>TRIM(CLEAN(TEXT(IFERROR(INDEX('Glade MR'!$P$4:$Q$3000,MATCH($A1001,'Glade MR'!$Q$4:$Q$3000,0),1),"-"),"@")))</f>
        <v>-</v>
      </c>
      <c r="O1001" s="147" t="str">
        <f>TRIM(CLEAN(TEXT(IFERROR(INDEX('Glade MR'!$W$4:$X$3000,MATCH($A1001,'Glade MR'!$X$4:$X$3000,0),1),"-"),"@")))</f>
        <v>-</v>
      </c>
      <c r="P1001" s="159" t="str">
        <f t="shared" si="31"/>
        <v>Not Found</v>
      </c>
      <c r="Q1001" t="str" cm="1">
        <f t="array" ref="Q1001">IF(SUMPRODUCT((TRIM(L1001:O1001)&lt;&gt;"-")*1)=0,
    "No Data",
    IF(COUNTIF(L1001:O1001,INDEX(_xlfn._xlws.FILTER(L1001:O1001,TRIM(L1001:O1001)&lt;&gt;"-"),1))=SUMPRODUCT((TRIM(L1001:O1001)&lt;&gt;"-")*1),
    "No Change",
    "Change"))</f>
        <v>No Data</v>
      </c>
      <c r="R1001" s="159"/>
      <c r="S1001" s="111"/>
    </row>
    <row r="1002" spans="1:19" x14ac:dyDescent="0.3">
      <c r="A1002" t="s">
        <v>721</v>
      </c>
      <c r="B1002" t="s">
        <v>1137</v>
      </c>
      <c r="C1002" s="160" t="str">
        <f>TRIM(CLEAN(TEXT(IFERROR(INDEX('Snakeden MR'!$B$4:$C$3028,MATCH($A1002,'Snakeden MR'!$C$4:$C$3028,0),1),"-"),"@")))</f>
        <v>-</v>
      </c>
      <c r="D1002" s="147" t="str">
        <f>TRIM(CLEAN(TEXT(IFERROR(INDEX('Snakeden MR'!$I$4:$J$3028,MATCH($A1002,'Snakeden MR'!$J$4:$J$3028,0),1),"-"),"@")))</f>
        <v>-</v>
      </c>
      <c r="E1002" s="147" t="str">
        <f>TRIM(CLEAN(TEXT(IFERROR(INDEX('Snakeden MR'!$P$4:$Q$3028,MATCH($A1002,'Snakeden MR'!$Q$4:$Q$3028,0),1),"-"),"@")))</f>
        <v>-</v>
      </c>
      <c r="F1002" s="147" t="str">
        <f>TRIM(CLEAN(TEXT(IFERROR(INDEX('Snakeden MR'!$W$4:$X$3028,MATCH($A1002,'Snakeden MR'!$X$4:$X$3028,0),1),"-"),"@")))</f>
        <v>-</v>
      </c>
      <c r="G1002" s="159" t="str">
        <f t="shared" si="30"/>
        <v>Not Found</v>
      </c>
      <c r="H1002" t="str" cm="1">
        <f t="array" ref="H1002">IF(SUMPRODUCT((TRIM(C1002:F1002)&lt;&gt;"-")*1)=0,
    "No Data",
    IF(COUNTIF(C1002:F1002,INDEX(_xlfn._xlws.FILTER(C1002:F1002,TRIM(C1002:F1002)&lt;&gt;"-"),1))=SUMPRODUCT((TRIM(C1002:F1002)&lt;&gt;"-")*1),
    "No Change",
    "Change"))</f>
        <v>No Data</v>
      </c>
      <c r="I1002" s="159"/>
      <c r="J1002"/>
      <c r="K1002" s="163"/>
      <c r="L1002" s="147" t="str">
        <f>TRIM(CLEAN(TEXT(IFERROR(INDEX('Glade MR'!$B$4:$C$3000,MATCH($A1002,'Glade MR'!$C$4:$C$3000,0),1),"-"),"@")))</f>
        <v>Pool 4</v>
      </c>
      <c r="M1002" s="147" t="str">
        <f>TRIM(CLEAN(TEXT(IFERROR(INDEX('Glade MR'!$I$4:$J$3000,MATCH($A1002,'Glade MR'!$J$4:$J$3000,0),1),"-"),"@")))</f>
        <v>-</v>
      </c>
      <c r="N1002" s="147" t="str">
        <f>TRIM(CLEAN(TEXT(IFERROR(INDEX('Glade MR'!$P$4:$Q$3000,MATCH($A1002,'Glade MR'!$Q$4:$Q$3000,0),1),"-"),"@")))</f>
        <v>-</v>
      </c>
      <c r="O1002" s="147" t="str">
        <f>TRIM(CLEAN(TEXT(IFERROR(INDEX('Glade MR'!$W$4:$X$3000,MATCH($A1002,'Glade MR'!$X$4:$X$3000,0),1),"-"),"@")))</f>
        <v>-</v>
      </c>
      <c r="P1002" s="159" t="str">
        <f t="shared" si="31"/>
        <v>Found</v>
      </c>
      <c r="Q1002" t="str" cm="1">
        <f t="array" ref="Q1002">IF(SUMPRODUCT((TRIM(L1002:O1002)&lt;&gt;"-")*1)=0,
    "No Data",
    IF(COUNTIF(L1002:O1002,INDEX(_xlfn._xlws.FILTER(L1002:O1002,TRIM(L1002:O1002)&lt;&gt;"-"),1))=SUMPRODUCT((TRIM(L1002:O1002)&lt;&gt;"-")*1),
    "No Change",
    "Change"))</f>
        <v>No Change</v>
      </c>
      <c r="R1002" s="159"/>
      <c r="S1002" s="111"/>
    </row>
    <row r="1003" spans="1:19" x14ac:dyDescent="0.3">
      <c r="A1003" t="s">
        <v>1868</v>
      </c>
      <c r="B1003" t="s">
        <v>1145</v>
      </c>
      <c r="C1003" s="160" t="str">
        <f>TRIM(CLEAN(TEXT(IFERROR(INDEX('Snakeden MR'!$B$4:$C$3028,MATCH($A1003,'Snakeden MR'!$C$4:$C$3028,0),1),"-"),"@")))</f>
        <v>-</v>
      </c>
      <c r="D1003" s="147" t="str">
        <f>TRIM(CLEAN(TEXT(IFERROR(INDEX('Snakeden MR'!$I$4:$J$3028,MATCH($A1003,'Snakeden MR'!$J$4:$J$3028,0),1),"-"),"@")))</f>
        <v>-</v>
      </c>
      <c r="E1003" s="147" t="str">
        <f>TRIM(CLEAN(TEXT(IFERROR(INDEX('Snakeden MR'!$P$4:$Q$3028,MATCH($A1003,'Snakeden MR'!$Q$4:$Q$3028,0),1),"-"),"@")))</f>
        <v>-</v>
      </c>
      <c r="F1003" s="147" t="str">
        <f>TRIM(CLEAN(TEXT(IFERROR(INDEX('Snakeden MR'!$W$4:$X$3028,MATCH($A1003,'Snakeden MR'!$X$4:$X$3028,0),1),"-"),"@")))</f>
        <v>-</v>
      </c>
      <c r="G1003" s="159" t="str">
        <f t="shared" si="30"/>
        <v>Not Found</v>
      </c>
      <c r="H1003" t="str" cm="1">
        <f t="array" ref="H1003">IF(SUMPRODUCT((TRIM(C1003:F1003)&lt;&gt;"-")*1)=0,
    "No Data",
    IF(COUNTIF(C1003:F1003,INDEX(_xlfn._xlws.FILTER(C1003:F1003,TRIM(C1003:F1003)&lt;&gt;"-"),1))=SUMPRODUCT((TRIM(C1003:F1003)&lt;&gt;"-")*1),
    "No Change",
    "Change"))</f>
        <v>No Data</v>
      </c>
      <c r="I1003" s="159"/>
      <c r="J1003"/>
      <c r="K1003" s="163"/>
      <c r="L1003" s="147" t="str">
        <f>TRIM(CLEAN(TEXT(IFERROR(INDEX('Glade MR'!$B$4:$C$3000,MATCH($A1003,'Glade MR'!$C$4:$C$3000,0),1),"-"),"@")))</f>
        <v>-</v>
      </c>
      <c r="M1003" s="147" t="str">
        <f>TRIM(CLEAN(TEXT(IFERROR(INDEX('Glade MR'!$I$4:$J$3000,MATCH($A1003,'Glade MR'!$J$4:$J$3000,0),1),"-"),"@")))</f>
        <v>-</v>
      </c>
      <c r="N1003" s="147" t="str">
        <f>TRIM(CLEAN(TEXT(IFERROR(INDEX('Glade MR'!$P$4:$Q$3000,MATCH($A1003,'Glade MR'!$Q$4:$Q$3000,0),1),"-"),"@")))</f>
        <v>-</v>
      </c>
      <c r="O1003" s="147" t="str">
        <f>TRIM(CLEAN(TEXT(IFERROR(INDEX('Glade MR'!$W$4:$X$3000,MATCH($A1003,'Glade MR'!$X$4:$X$3000,0),1),"-"),"@")))</f>
        <v>-</v>
      </c>
      <c r="P1003" s="159" t="str">
        <f t="shared" si="31"/>
        <v>Not Found</v>
      </c>
      <c r="Q1003" t="str" cm="1">
        <f t="array" ref="Q1003">IF(SUMPRODUCT((TRIM(L1003:O1003)&lt;&gt;"-")*1)=0,
    "No Data",
    IF(COUNTIF(L1003:O1003,INDEX(_xlfn._xlws.FILTER(L1003:O1003,TRIM(L1003:O1003)&lt;&gt;"-"),1))=SUMPRODUCT((TRIM(L1003:O1003)&lt;&gt;"-")*1),
    "No Change",
    "Change"))</f>
        <v>No Data</v>
      </c>
      <c r="R1003" s="159"/>
      <c r="S1003" s="111"/>
    </row>
    <row r="1004" spans="1:19" x14ac:dyDescent="0.3">
      <c r="A1004" t="s">
        <v>1869</v>
      </c>
      <c r="B1004" t="s">
        <v>1137</v>
      </c>
      <c r="C1004" s="160" t="str">
        <f>TRIM(CLEAN(TEXT(IFERROR(INDEX('Snakeden MR'!$B$4:$C$3028,MATCH($A1004,'Snakeden MR'!$C$4:$C$3028,0),1),"-"),"@")))</f>
        <v>-</v>
      </c>
      <c r="D1004" s="147" t="str">
        <f>TRIM(CLEAN(TEXT(IFERROR(INDEX('Snakeden MR'!$I$4:$J$3028,MATCH($A1004,'Snakeden MR'!$J$4:$J$3028,0),1),"-"),"@")))</f>
        <v>-</v>
      </c>
      <c r="E1004" s="147" t="str">
        <f>TRIM(CLEAN(TEXT(IFERROR(INDEX('Snakeden MR'!$P$4:$Q$3028,MATCH($A1004,'Snakeden MR'!$Q$4:$Q$3028,0),1),"-"),"@")))</f>
        <v>-</v>
      </c>
      <c r="F1004" s="147" t="str">
        <f>TRIM(CLEAN(TEXT(IFERROR(INDEX('Snakeden MR'!$W$4:$X$3028,MATCH($A1004,'Snakeden MR'!$X$4:$X$3028,0),1),"-"),"@")))</f>
        <v>-</v>
      </c>
      <c r="G1004" s="159" t="str">
        <f t="shared" si="30"/>
        <v>Not Found</v>
      </c>
      <c r="H1004" t="str" cm="1">
        <f t="array" ref="H1004">IF(SUMPRODUCT((TRIM(C1004:F1004)&lt;&gt;"-")*1)=0,
    "No Data",
    IF(COUNTIF(C1004:F1004,INDEX(_xlfn._xlws.FILTER(C1004:F1004,TRIM(C1004:F1004)&lt;&gt;"-"),1))=SUMPRODUCT((TRIM(C1004:F1004)&lt;&gt;"-")*1),
    "No Change",
    "Change"))</f>
        <v>No Data</v>
      </c>
      <c r="I1004" s="159"/>
      <c r="J1004"/>
      <c r="K1004" s="163"/>
      <c r="L1004" s="147" t="str">
        <f>TRIM(CLEAN(TEXT(IFERROR(INDEX('Glade MR'!$B$4:$C$3000,MATCH($A1004,'Glade MR'!$C$4:$C$3000,0),1),"-"),"@")))</f>
        <v>-</v>
      </c>
      <c r="M1004" s="147" t="str">
        <f>TRIM(CLEAN(TEXT(IFERROR(INDEX('Glade MR'!$I$4:$J$3000,MATCH($A1004,'Glade MR'!$J$4:$J$3000,0),1),"-"),"@")))</f>
        <v>-</v>
      </c>
      <c r="N1004" s="147" t="str">
        <f>TRIM(CLEAN(TEXT(IFERROR(INDEX('Glade MR'!$P$4:$Q$3000,MATCH($A1004,'Glade MR'!$Q$4:$Q$3000,0),1),"-"),"@")))</f>
        <v>-</v>
      </c>
      <c r="O1004" s="147" t="str">
        <f>TRIM(CLEAN(TEXT(IFERROR(INDEX('Glade MR'!$W$4:$X$3000,MATCH($A1004,'Glade MR'!$X$4:$X$3000,0),1),"-"),"@")))</f>
        <v>-</v>
      </c>
      <c r="P1004" s="159" t="str">
        <f t="shared" si="31"/>
        <v>Not Found</v>
      </c>
      <c r="Q1004" t="str" cm="1">
        <f t="array" ref="Q1004">IF(SUMPRODUCT((TRIM(L1004:O1004)&lt;&gt;"-")*1)=0,
    "No Data",
    IF(COUNTIF(L1004:O1004,INDEX(_xlfn._xlws.FILTER(L1004:O1004,TRIM(L1004:O1004)&lt;&gt;"-"),1))=SUMPRODUCT((TRIM(L1004:O1004)&lt;&gt;"-")*1),
    "No Change",
    "Change"))</f>
        <v>No Data</v>
      </c>
      <c r="R1004" s="159"/>
      <c r="S1004" s="111"/>
    </row>
    <row r="1005" spans="1:19" x14ac:dyDescent="0.3">
      <c r="A1005" t="s">
        <v>1870</v>
      </c>
      <c r="B1005" t="s">
        <v>1145</v>
      </c>
      <c r="C1005" s="160" t="str">
        <f>TRIM(CLEAN(TEXT(IFERROR(INDEX('Snakeden MR'!$B$4:$C$3028,MATCH($A1005,'Snakeden MR'!$C$4:$C$3028,0),1),"-"),"@")))</f>
        <v>-</v>
      </c>
      <c r="D1005" s="147" t="str">
        <f>TRIM(CLEAN(TEXT(IFERROR(INDEX('Snakeden MR'!$I$4:$J$3028,MATCH($A1005,'Snakeden MR'!$J$4:$J$3028,0),1),"-"),"@")))</f>
        <v>-</v>
      </c>
      <c r="E1005" s="147" t="str">
        <f>TRIM(CLEAN(TEXT(IFERROR(INDEX('Snakeden MR'!$P$4:$Q$3028,MATCH($A1005,'Snakeden MR'!$Q$4:$Q$3028,0),1),"-"),"@")))</f>
        <v>-</v>
      </c>
      <c r="F1005" s="147" t="str">
        <f>TRIM(CLEAN(TEXT(IFERROR(INDEX('Snakeden MR'!$W$4:$X$3028,MATCH($A1005,'Snakeden MR'!$X$4:$X$3028,0),1),"-"),"@")))</f>
        <v>-</v>
      </c>
      <c r="G1005" s="159" t="str">
        <f t="shared" si="30"/>
        <v>Not Found</v>
      </c>
      <c r="H1005" t="str" cm="1">
        <f t="array" ref="H1005">IF(SUMPRODUCT((TRIM(C1005:F1005)&lt;&gt;"-")*1)=0,
    "No Data",
    IF(COUNTIF(C1005:F1005,INDEX(_xlfn._xlws.FILTER(C1005:F1005,TRIM(C1005:F1005)&lt;&gt;"-"),1))=SUMPRODUCT((TRIM(C1005:F1005)&lt;&gt;"-")*1),
    "No Change",
    "Change"))</f>
        <v>No Data</v>
      </c>
      <c r="I1005" s="159"/>
      <c r="J1005"/>
      <c r="K1005" s="163"/>
      <c r="L1005" s="147" t="str">
        <f>TRIM(CLEAN(TEXT(IFERROR(INDEX('Glade MR'!$B$4:$C$3000,MATCH($A1005,'Glade MR'!$C$4:$C$3000,0),1),"-"),"@")))</f>
        <v>-</v>
      </c>
      <c r="M1005" s="147" t="str">
        <f>TRIM(CLEAN(TEXT(IFERROR(INDEX('Glade MR'!$I$4:$J$3000,MATCH($A1005,'Glade MR'!$J$4:$J$3000,0),1),"-"),"@")))</f>
        <v>-</v>
      </c>
      <c r="N1005" s="147" t="str">
        <f>TRIM(CLEAN(TEXT(IFERROR(INDEX('Glade MR'!$P$4:$Q$3000,MATCH($A1005,'Glade MR'!$Q$4:$Q$3000,0),1),"-"),"@")))</f>
        <v>-</v>
      </c>
      <c r="O1005" s="147" t="str">
        <f>TRIM(CLEAN(TEXT(IFERROR(INDEX('Glade MR'!$W$4:$X$3000,MATCH($A1005,'Glade MR'!$X$4:$X$3000,0),1),"-"),"@")))</f>
        <v>-</v>
      </c>
      <c r="P1005" s="159" t="str">
        <f t="shared" si="31"/>
        <v>Not Found</v>
      </c>
      <c r="Q1005" t="str" cm="1">
        <f t="array" ref="Q1005">IF(SUMPRODUCT((TRIM(L1005:O1005)&lt;&gt;"-")*1)=0,
    "No Data",
    IF(COUNTIF(L1005:O1005,INDEX(_xlfn._xlws.FILTER(L1005:O1005,TRIM(L1005:O1005)&lt;&gt;"-"),1))=SUMPRODUCT((TRIM(L1005:O1005)&lt;&gt;"-")*1),
    "No Change",
    "Change"))</f>
        <v>No Data</v>
      </c>
      <c r="R1005" s="159"/>
      <c r="S1005" s="111"/>
    </row>
    <row r="1006" spans="1:19" x14ac:dyDescent="0.3">
      <c r="A1006" t="s">
        <v>1871</v>
      </c>
      <c r="B1006" t="s">
        <v>1145</v>
      </c>
      <c r="C1006" s="160" t="str">
        <f>TRIM(CLEAN(TEXT(IFERROR(INDEX('Snakeden MR'!$B$4:$C$3028,MATCH($A1006,'Snakeden MR'!$C$4:$C$3028,0),1),"-"),"@")))</f>
        <v>-</v>
      </c>
      <c r="D1006" s="147" t="str">
        <f>TRIM(CLEAN(TEXT(IFERROR(INDEX('Snakeden MR'!$I$4:$J$3028,MATCH($A1006,'Snakeden MR'!$J$4:$J$3028,0),1),"-"),"@")))</f>
        <v>-</v>
      </c>
      <c r="E1006" s="147" t="str">
        <f>TRIM(CLEAN(TEXT(IFERROR(INDEX('Snakeden MR'!$P$4:$Q$3028,MATCH($A1006,'Snakeden MR'!$Q$4:$Q$3028,0),1),"-"),"@")))</f>
        <v>-</v>
      </c>
      <c r="F1006" s="147" t="str">
        <f>TRIM(CLEAN(TEXT(IFERROR(INDEX('Snakeden MR'!$W$4:$X$3028,MATCH($A1006,'Snakeden MR'!$X$4:$X$3028,0),1),"-"),"@")))</f>
        <v>-</v>
      </c>
      <c r="G1006" s="159" t="str">
        <f t="shared" si="30"/>
        <v>Not Found</v>
      </c>
      <c r="H1006" t="str" cm="1">
        <f t="array" ref="H1006">IF(SUMPRODUCT((TRIM(C1006:F1006)&lt;&gt;"-")*1)=0,
    "No Data",
    IF(COUNTIF(C1006:F1006,INDEX(_xlfn._xlws.FILTER(C1006:F1006,TRIM(C1006:F1006)&lt;&gt;"-"),1))=SUMPRODUCT((TRIM(C1006:F1006)&lt;&gt;"-")*1),
    "No Change",
    "Change"))</f>
        <v>No Data</v>
      </c>
      <c r="I1006" s="159"/>
      <c r="J1006"/>
      <c r="K1006" s="163"/>
      <c r="L1006" s="147" t="str">
        <f>TRIM(CLEAN(TEXT(IFERROR(INDEX('Glade MR'!$B$4:$C$3000,MATCH($A1006,'Glade MR'!$C$4:$C$3000,0),1),"-"),"@")))</f>
        <v>-</v>
      </c>
      <c r="M1006" s="147" t="str">
        <f>TRIM(CLEAN(TEXT(IFERROR(INDEX('Glade MR'!$I$4:$J$3000,MATCH($A1006,'Glade MR'!$J$4:$J$3000,0),1),"-"),"@")))</f>
        <v>-</v>
      </c>
      <c r="N1006" s="147" t="str">
        <f>TRIM(CLEAN(TEXT(IFERROR(INDEX('Glade MR'!$P$4:$Q$3000,MATCH($A1006,'Glade MR'!$Q$4:$Q$3000,0),1),"-"),"@")))</f>
        <v>-</v>
      </c>
      <c r="O1006" s="147" t="str">
        <f>TRIM(CLEAN(TEXT(IFERROR(INDEX('Glade MR'!$W$4:$X$3000,MATCH($A1006,'Glade MR'!$X$4:$X$3000,0),1),"-"),"@")))</f>
        <v>-</v>
      </c>
      <c r="P1006" s="159" t="str">
        <f t="shared" si="31"/>
        <v>Not Found</v>
      </c>
      <c r="Q1006" t="str" cm="1">
        <f t="array" ref="Q1006">IF(SUMPRODUCT((TRIM(L1006:O1006)&lt;&gt;"-")*1)=0,
    "No Data",
    IF(COUNTIF(L1006:O1006,INDEX(_xlfn._xlws.FILTER(L1006:O1006,TRIM(L1006:O1006)&lt;&gt;"-"),1))=SUMPRODUCT((TRIM(L1006:O1006)&lt;&gt;"-")*1),
    "No Change",
    "Change"))</f>
        <v>No Data</v>
      </c>
      <c r="R1006" s="159"/>
      <c r="S1006" s="111"/>
    </row>
    <row r="1007" spans="1:19" x14ac:dyDescent="0.3">
      <c r="A1007" t="s">
        <v>1872</v>
      </c>
      <c r="B1007" t="s">
        <v>1145</v>
      </c>
      <c r="C1007" s="160" t="str">
        <f>TRIM(CLEAN(TEXT(IFERROR(INDEX('Snakeden MR'!$B$4:$C$3028,MATCH($A1007,'Snakeden MR'!$C$4:$C$3028,0),1),"-"),"@")))</f>
        <v>-</v>
      </c>
      <c r="D1007" s="147" t="str">
        <f>TRIM(CLEAN(TEXT(IFERROR(INDEX('Snakeden MR'!$I$4:$J$3028,MATCH($A1007,'Snakeden MR'!$J$4:$J$3028,0),1),"-"),"@")))</f>
        <v>-</v>
      </c>
      <c r="E1007" s="147" t="str">
        <f>TRIM(CLEAN(TEXT(IFERROR(INDEX('Snakeden MR'!$P$4:$Q$3028,MATCH($A1007,'Snakeden MR'!$Q$4:$Q$3028,0),1),"-"),"@")))</f>
        <v>-</v>
      </c>
      <c r="F1007" s="147" t="str">
        <f>TRIM(CLEAN(TEXT(IFERROR(INDEX('Snakeden MR'!$W$4:$X$3028,MATCH($A1007,'Snakeden MR'!$X$4:$X$3028,0),1),"-"),"@")))</f>
        <v>-</v>
      </c>
      <c r="G1007" s="159" t="str">
        <f t="shared" si="30"/>
        <v>Not Found</v>
      </c>
      <c r="H1007" t="str" cm="1">
        <f t="array" ref="H1007">IF(SUMPRODUCT((TRIM(C1007:F1007)&lt;&gt;"-")*1)=0,
    "No Data",
    IF(COUNTIF(C1007:F1007,INDEX(_xlfn._xlws.FILTER(C1007:F1007,TRIM(C1007:F1007)&lt;&gt;"-"),1))=SUMPRODUCT((TRIM(C1007:F1007)&lt;&gt;"-")*1),
    "No Change",
    "Change"))</f>
        <v>No Data</v>
      </c>
      <c r="I1007" s="159"/>
      <c r="J1007"/>
      <c r="K1007" s="163"/>
      <c r="L1007" s="147" t="str">
        <f>TRIM(CLEAN(TEXT(IFERROR(INDEX('Glade MR'!$B$4:$C$3000,MATCH($A1007,'Glade MR'!$C$4:$C$3000,0),1),"-"),"@")))</f>
        <v>-</v>
      </c>
      <c r="M1007" s="147" t="str">
        <f>TRIM(CLEAN(TEXT(IFERROR(INDEX('Glade MR'!$I$4:$J$3000,MATCH($A1007,'Glade MR'!$J$4:$J$3000,0),1),"-"),"@")))</f>
        <v>-</v>
      </c>
      <c r="N1007" s="147" t="str">
        <f>TRIM(CLEAN(TEXT(IFERROR(INDEX('Glade MR'!$P$4:$Q$3000,MATCH($A1007,'Glade MR'!$Q$4:$Q$3000,0),1),"-"),"@")))</f>
        <v>-</v>
      </c>
      <c r="O1007" s="147" t="str">
        <f>TRIM(CLEAN(TEXT(IFERROR(INDEX('Glade MR'!$W$4:$X$3000,MATCH($A1007,'Glade MR'!$X$4:$X$3000,0),1),"-"),"@")))</f>
        <v>-</v>
      </c>
      <c r="P1007" s="159" t="str">
        <f t="shared" si="31"/>
        <v>Not Found</v>
      </c>
      <c r="Q1007" t="str" cm="1">
        <f t="array" ref="Q1007">IF(SUMPRODUCT((TRIM(L1007:O1007)&lt;&gt;"-")*1)=0,
    "No Data",
    IF(COUNTIF(L1007:O1007,INDEX(_xlfn._xlws.FILTER(L1007:O1007,TRIM(L1007:O1007)&lt;&gt;"-"),1))=SUMPRODUCT((TRIM(L1007:O1007)&lt;&gt;"-")*1),
    "No Change",
    "Change"))</f>
        <v>No Data</v>
      </c>
      <c r="R1007" s="159"/>
      <c r="S1007" s="111"/>
    </row>
    <row r="1008" spans="1:19" x14ac:dyDescent="0.3">
      <c r="A1008" t="s">
        <v>1873</v>
      </c>
      <c r="B1008" t="s">
        <v>1145</v>
      </c>
      <c r="C1008" s="160" t="str">
        <f>TRIM(CLEAN(TEXT(IFERROR(INDEX('Snakeden MR'!$B$4:$C$3028,MATCH($A1008,'Snakeden MR'!$C$4:$C$3028,0),1),"-"),"@")))</f>
        <v>-</v>
      </c>
      <c r="D1008" s="147" t="str">
        <f>TRIM(CLEAN(TEXT(IFERROR(INDEX('Snakeden MR'!$I$4:$J$3028,MATCH($A1008,'Snakeden MR'!$J$4:$J$3028,0),1),"-"),"@")))</f>
        <v>-</v>
      </c>
      <c r="E1008" s="147" t="str">
        <f>TRIM(CLEAN(TEXT(IFERROR(INDEX('Snakeden MR'!$P$4:$Q$3028,MATCH($A1008,'Snakeden MR'!$Q$4:$Q$3028,0),1),"-"),"@")))</f>
        <v>-</v>
      </c>
      <c r="F1008" s="147" t="str">
        <f>TRIM(CLEAN(TEXT(IFERROR(INDEX('Snakeden MR'!$W$4:$X$3028,MATCH($A1008,'Snakeden MR'!$X$4:$X$3028,0),1),"-"),"@")))</f>
        <v>-</v>
      </c>
      <c r="G1008" s="159" t="str">
        <f t="shared" si="30"/>
        <v>Not Found</v>
      </c>
      <c r="H1008" t="str" cm="1">
        <f t="array" ref="H1008">IF(SUMPRODUCT((TRIM(C1008:F1008)&lt;&gt;"-")*1)=0,
    "No Data",
    IF(COUNTIF(C1008:F1008,INDEX(_xlfn._xlws.FILTER(C1008:F1008,TRIM(C1008:F1008)&lt;&gt;"-"),1))=SUMPRODUCT((TRIM(C1008:F1008)&lt;&gt;"-")*1),
    "No Change",
    "Change"))</f>
        <v>No Data</v>
      </c>
      <c r="I1008" s="159"/>
      <c r="J1008"/>
      <c r="K1008" s="163"/>
      <c r="L1008" s="147" t="str">
        <f>TRIM(CLEAN(TEXT(IFERROR(INDEX('Glade MR'!$B$4:$C$3000,MATCH($A1008,'Glade MR'!$C$4:$C$3000,0),1),"-"),"@")))</f>
        <v>-</v>
      </c>
      <c r="M1008" s="147" t="str">
        <f>TRIM(CLEAN(TEXT(IFERROR(INDEX('Glade MR'!$I$4:$J$3000,MATCH($A1008,'Glade MR'!$J$4:$J$3000,0),1),"-"),"@")))</f>
        <v>-</v>
      </c>
      <c r="N1008" s="147" t="str">
        <f>TRIM(CLEAN(TEXT(IFERROR(INDEX('Glade MR'!$P$4:$Q$3000,MATCH($A1008,'Glade MR'!$Q$4:$Q$3000,0),1),"-"),"@")))</f>
        <v>-</v>
      </c>
      <c r="O1008" s="147" t="str">
        <f>TRIM(CLEAN(TEXT(IFERROR(INDEX('Glade MR'!$W$4:$X$3000,MATCH($A1008,'Glade MR'!$X$4:$X$3000,0),1),"-"),"@")))</f>
        <v>-</v>
      </c>
      <c r="P1008" s="159" t="str">
        <f t="shared" si="31"/>
        <v>Not Found</v>
      </c>
      <c r="Q1008" t="str" cm="1">
        <f t="array" ref="Q1008">IF(SUMPRODUCT((TRIM(L1008:O1008)&lt;&gt;"-")*1)=0,
    "No Data",
    IF(COUNTIF(L1008:O1008,INDEX(_xlfn._xlws.FILTER(L1008:O1008,TRIM(L1008:O1008)&lt;&gt;"-"),1))=SUMPRODUCT((TRIM(L1008:O1008)&lt;&gt;"-")*1),
    "No Change",
    "Change"))</f>
        <v>No Data</v>
      </c>
      <c r="R1008" s="159"/>
      <c r="S1008" s="111"/>
    </row>
    <row r="1009" spans="1:19" x14ac:dyDescent="0.3">
      <c r="A1009" t="s">
        <v>1874</v>
      </c>
      <c r="B1009" t="s">
        <v>1145</v>
      </c>
      <c r="C1009" s="160" t="str">
        <f>TRIM(CLEAN(TEXT(IFERROR(INDEX('Snakeden MR'!$B$4:$C$3028,MATCH($A1009,'Snakeden MR'!$C$4:$C$3028,0),1),"-"),"@")))</f>
        <v>-</v>
      </c>
      <c r="D1009" s="147" t="str">
        <f>TRIM(CLEAN(TEXT(IFERROR(INDEX('Snakeden MR'!$I$4:$J$3028,MATCH($A1009,'Snakeden MR'!$J$4:$J$3028,0),1),"-"),"@")))</f>
        <v>-</v>
      </c>
      <c r="E1009" s="147" t="str">
        <f>TRIM(CLEAN(TEXT(IFERROR(INDEX('Snakeden MR'!$P$4:$Q$3028,MATCH($A1009,'Snakeden MR'!$Q$4:$Q$3028,0),1),"-"),"@")))</f>
        <v>-</v>
      </c>
      <c r="F1009" s="147" t="str">
        <f>TRIM(CLEAN(TEXT(IFERROR(INDEX('Snakeden MR'!$W$4:$X$3028,MATCH($A1009,'Snakeden MR'!$X$4:$X$3028,0),1),"-"),"@")))</f>
        <v>-</v>
      </c>
      <c r="G1009" s="159" t="str">
        <f t="shared" si="30"/>
        <v>Not Found</v>
      </c>
      <c r="H1009" t="str" cm="1">
        <f t="array" ref="H1009">IF(SUMPRODUCT((TRIM(C1009:F1009)&lt;&gt;"-")*1)=0,
    "No Data",
    IF(COUNTIF(C1009:F1009,INDEX(_xlfn._xlws.FILTER(C1009:F1009,TRIM(C1009:F1009)&lt;&gt;"-"),1))=SUMPRODUCT((TRIM(C1009:F1009)&lt;&gt;"-")*1),
    "No Change",
    "Change"))</f>
        <v>No Data</v>
      </c>
      <c r="I1009" s="159"/>
      <c r="J1009"/>
      <c r="K1009" s="163"/>
      <c r="L1009" s="147" t="str">
        <f>TRIM(CLEAN(TEXT(IFERROR(INDEX('Glade MR'!$B$4:$C$3000,MATCH($A1009,'Glade MR'!$C$4:$C$3000,0),1),"-"),"@")))</f>
        <v>-</v>
      </c>
      <c r="M1009" s="147" t="str">
        <f>TRIM(CLEAN(TEXT(IFERROR(INDEX('Glade MR'!$I$4:$J$3000,MATCH($A1009,'Glade MR'!$J$4:$J$3000,0),1),"-"),"@")))</f>
        <v>-</v>
      </c>
      <c r="N1009" s="147" t="str">
        <f>TRIM(CLEAN(TEXT(IFERROR(INDEX('Glade MR'!$P$4:$Q$3000,MATCH($A1009,'Glade MR'!$Q$4:$Q$3000,0),1),"-"),"@")))</f>
        <v>-</v>
      </c>
      <c r="O1009" s="147" t="str">
        <f>TRIM(CLEAN(TEXT(IFERROR(INDEX('Glade MR'!$W$4:$X$3000,MATCH($A1009,'Glade MR'!$X$4:$X$3000,0),1),"-"),"@")))</f>
        <v>-</v>
      </c>
      <c r="P1009" s="159" t="str">
        <f t="shared" si="31"/>
        <v>Not Found</v>
      </c>
      <c r="Q1009" t="str" cm="1">
        <f t="array" ref="Q1009">IF(SUMPRODUCT((TRIM(L1009:O1009)&lt;&gt;"-")*1)=0,
    "No Data",
    IF(COUNTIF(L1009:O1009,INDEX(_xlfn._xlws.FILTER(L1009:O1009,TRIM(L1009:O1009)&lt;&gt;"-"),1))=SUMPRODUCT((TRIM(L1009:O1009)&lt;&gt;"-")*1),
    "No Change",
    "Change"))</f>
        <v>No Data</v>
      </c>
      <c r="R1009" s="159"/>
      <c r="S1009" s="111"/>
    </row>
    <row r="1010" spans="1:19" x14ac:dyDescent="0.3">
      <c r="A1010" t="s">
        <v>1875</v>
      </c>
      <c r="B1010" t="s">
        <v>1145</v>
      </c>
      <c r="C1010" s="160" t="str">
        <f>TRIM(CLEAN(TEXT(IFERROR(INDEX('Snakeden MR'!$B$4:$C$3028,MATCH($A1010,'Snakeden MR'!$C$4:$C$3028,0),1),"-"),"@")))</f>
        <v>-</v>
      </c>
      <c r="D1010" s="147" t="str">
        <f>TRIM(CLEAN(TEXT(IFERROR(INDEX('Snakeden MR'!$I$4:$J$3028,MATCH($A1010,'Snakeden MR'!$J$4:$J$3028,0),1),"-"),"@")))</f>
        <v>-</v>
      </c>
      <c r="E1010" s="147" t="str">
        <f>TRIM(CLEAN(TEXT(IFERROR(INDEX('Snakeden MR'!$P$4:$Q$3028,MATCH($A1010,'Snakeden MR'!$Q$4:$Q$3028,0),1),"-"),"@")))</f>
        <v>-</v>
      </c>
      <c r="F1010" s="147" t="str">
        <f>TRIM(CLEAN(TEXT(IFERROR(INDEX('Snakeden MR'!$W$4:$X$3028,MATCH($A1010,'Snakeden MR'!$X$4:$X$3028,0),1),"-"),"@")))</f>
        <v>-</v>
      </c>
      <c r="G1010" s="159" t="str">
        <f t="shared" si="30"/>
        <v>Not Found</v>
      </c>
      <c r="H1010" t="str" cm="1">
        <f t="array" ref="H1010">IF(SUMPRODUCT((TRIM(C1010:F1010)&lt;&gt;"-")*1)=0,
    "No Data",
    IF(COUNTIF(C1010:F1010,INDEX(_xlfn._xlws.FILTER(C1010:F1010,TRIM(C1010:F1010)&lt;&gt;"-"),1))=SUMPRODUCT((TRIM(C1010:F1010)&lt;&gt;"-")*1),
    "No Change",
    "Change"))</f>
        <v>No Data</v>
      </c>
      <c r="I1010" s="159"/>
      <c r="J1010"/>
      <c r="K1010" s="163"/>
      <c r="L1010" s="147" t="str">
        <f>TRIM(CLEAN(TEXT(IFERROR(INDEX('Glade MR'!$B$4:$C$3000,MATCH($A1010,'Glade MR'!$C$4:$C$3000,0),1),"-"),"@")))</f>
        <v>-</v>
      </c>
      <c r="M1010" s="147" t="str">
        <f>TRIM(CLEAN(TEXT(IFERROR(INDEX('Glade MR'!$I$4:$J$3000,MATCH($A1010,'Glade MR'!$J$4:$J$3000,0),1),"-"),"@")))</f>
        <v>-</v>
      </c>
      <c r="N1010" s="147" t="str">
        <f>TRIM(CLEAN(TEXT(IFERROR(INDEX('Glade MR'!$P$4:$Q$3000,MATCH($A1010,'Glade MR'!$Q$4:$Q$3000,0),1),"-"),"@")))</f>
        <v>-</v>
      </c>
      <c r="O1010" s="147" t="str">
        <f>TRIM(CLEAN(TEXT(IFERROR(INDEX('Glade MR'!$W$4:$X$3000,MATCH($A1010,'Glade MR'!$X$4:$X$3000,0),1),"-"),"@")))</f>
        <v>-</v>
      </c>
      <c r="P1010" s="159" t="str">
        <f t="shared" si="31"/>
        <v>Not Found</v>
      </c>
      <c r="Q1010" t="str" cm="1">
        <f t="array" ref="Q1010">IF(SUMPRODUCT((TRIM(L1010:O1010)&lt;&gt;"-")*1)=0,
    "No Data",
    IF(COUNTIF(L1010:O1010,INDEX(_xlfn._xlws.FILTER(L1010:O1010,TRIM(L1010:O1010)&lt;&gt;"-"),1))=SUMPRODUCT((TRIM(L1010:O1010)&lt;&gt;"-")*1),
    "No Change",
    "Change"))</f>
        <v>No Data</v>
      </c>
      <c r="R1010" s="159"/>
      <c r="S1010" s="111"/>
    </row>
    <row r="1011" spans="1:19" x14ac:dyDescent="0.3">
      <c r="A1011" t="s">
        <v>1876</v>
      </c>
      <c r="B1011" t="s">
        <v>1145</v>
      </c>
      <c r="C1011" s="160" t="str">
        <f>TRIM(CLEAN(TEXT(IFERROR(INDEX('Snakeden MR'!$B$4:$C$3028,MATCH($A1011,'Snakeden MR'!$C$4:$C$3028,0),1),"-"),"@")))</f>
        <v>-</v>
      </c>
      <c r="D1011" s="147" t="str">
        <f>TRIM(CLEAN(TEXT(IFERROR(INDEX('Snakeden MR'!$I$4:$J$3028,MATCH($A1011,'Snakeden MR'!$J$4:$J$3028,0),1),"-"),"@")))</f>
        <v>-</v>
      </c>
      <c r="E1011" s="147" t="str">
        <f>TRIM(CLEAN(TEXT(IFERROR(INDEX('Snakeden MR'!$P$4:$Q$3028,MATCH($A1011,'Snakeden MR'!$Q$4:$Q$3028,0),1),"-"),"@")))</f>
        <v>-</v>
      </c>
      <c r="F1011" s="147" t="str">
        <f>TRIM(CLEAN(TEXT(IFERROR(INDEX('Snakeden MR'!$W$4:$X$3028,MATCH($A1011,'Snakeden MR'!$X$4:$X$3028,0),1),"-"),"@")))</f>
        <v>-</v>
      </c>
      <c r="G1011" s="159" t="str">
        <f t="shared" si="30"/>
        <v>Not Found</v>
      </c>
      <c r="H1011" t="str" cm="1">
        <f t="array" ref="H1011">IF(SUMPRODUCT((TRIM(C1011:F1011)&lt;&gt;"-")*1)=0,
    "No Data",
    IF(COUNTIF(C1011:F1011,INDEX(_xlfn._xlws.FILTER(C1011:F1011,TRIM(C1011:F1011)&lt;&gt;"-"),1))=SUMPRODUCT((TRIM(C1011:F1011)&lt;&gt;"-")*1),
    "No Change",
    "Change"))</f>
        <v>No Data</v>
      </c>
      <c r="I1011" s="159"/>
      <c r="J1011"/>
      <c r="K1011" s="163"/>
      <c r="L1011" s="147" t="str">
        <f>TRIM(CLEAN(TEXT(IFERROR(INDEX('Glade MR'!$B$4:$C$3000,MATCH($A1011,'Glade MR'!$C$4:$C$3000,0),1),"-"),"@")))</f>
        <v>-</v>
      </c>
      <c r="M1011" s="147" t="str">
        <f>TRIM(CLEAN(TEXT(IFERROR(INDEX('Glade MR'!$I$4:$J$3000,MATCH($A1011,'Glade MR'!$J$4:$J$3000,0),1),"-"),"@")))</f>
        <v>-</v>
      </c>
      <c r="N1011" s="147" t="str">
        <f>TRIM(CLEAN(TEXT(IFERROR(INDEX('Glade MR'!$P$4:$Q$3000,MATCH($A1011,'Glade MR'!$Q$4:$Q$3000,0),1),"-"),"@")))</f>
        <v>-</v>
      </c>
      <c r="O1011" s="147" t="str">
        <f>TRIM(CLEAN(TEXT(IFERROR(INDEX('Glade MR'!$W$4:$X$3000,MATCH($A1011,'Glade MR'!$X$4:$X$3000,0),1),"-"),"@")))</f>
        <v>-</v>
      </c>
      <c r="P1011" s="159" t="str">
        <f t="shared" si="31"/>
        <v>Not Found</v>
      </c>
      <c r="Q1011" t="str" cm="1">
        <f t="array" ref="Q1011">IF(SUMPRODUCT((TRIM(L1011:O1011)&lt;&gt;"-")*1)=0,
    "No Data",
    IF(COUNTIF(L1011:O1011,INDEX(_xlfn._xlws.FILTER(L1011:O1011,TRIM(L1011:O1011)&lt;&gt;"-"),1))=SUMPRODUCT((TRIM(L1011:O1011)&lt;&gt;"-")*1),
    "No Change",
    "Change"))</f>
        <v>No Data</v>
      </c>
      <c r="R1011" s="159"/>
      <c r="S1011" s="111"/>
    </row>
    <row r="1012" spans="1:19" x14ac:dyDescent="0.3">
      <c r="A1012" t="s">
        <v>1877</v>
      </c>
      <c r="B1012" t="s">
        <v>1137</v>
      </c>
      <c r="C1012" s="160" t="str">
        <f>TRIM(CLEAN(TEXT(IFERROR(INDEX('Snakeden MR'!$B$4:$C$3028,MATCH($A1012,'Snakeden MR'!$C$4:$C$3028,0),1),"-"),"@")))</f>
        <v>-</v>
      </c>
      <c r="D1012" s="147" t="str">
        <f>TRIM(CLEAN(TEXT(IFERROR(INDEX('Snakeden MR'!$I$4:$J$3028,MATCH($A1012,'Snakeden MR'!$J$4:$J$3028,0),1),"-"),"@")))</f>
        <v>-</v>
      </c>
      <c r="E1012" s="147" t="str">
        <f>TRIM(CLEAN(TEXT(IFERROR(INDEX('Snakeden MR'!$P$4:$Q$3028,MATCH($A1012,'Snakeden MR'!$Q$4:$Q$3028,0),1),"-"),"@")))</f>
        <v>-</v>
      </c>
      <c r="F1012" s="147" t="str">
        <f>TRIM(CLEAN(TEXT(IFERROR(INDEX('Snakeden MR'!$W$4:$X$3028,MATCH($A1012,'Snakeden MR'!$X$4:$X$3028,0),1),"-"),"@")))</f>
        <v>-</v>
      </c>
      <c r="G1012" s="159" t="str">
        <f t="shared" si="30"/>
        <v>Not Found</v>
      </c>
      <c r="H1012" t="str" cm="1">
        <f t="array" ref="H1012">IF(SUMPRODUCT((TRIM(C1012:F1012)&lt;&gt;"-")*1)=0,
    "No Data",
    IF(COUNTIF(C1012:F1012,INDEX(_xlfn._xlws.FILTER(C1012:F1012,TRIM(C1012:F1012)&lt;&gt;"-"),1))=SUMPRODUCT((TRIM(C1012:F1012)&lt;&gt;"-")*1),
    "No Change",
    "Change"))</f>
        <v>No Data</v>
      </c>
      <c r="I1012" s="159"/>
      <c r="J1012"/>
      <c r="K1012" s="163"/>
      <c r="L1012" s="147" t="str">
        <f>TRIM(CLEAN(TEXT(IFERROR(INDEX('Glade MR'!$B$4:$C$3000,MATCH($A1012,'Glade MR'!$C$4:$C$3000,0),1),"-"),"@")))</f>
        <v>-</v>
      </c>
      <c r="M1012" s="147" t="str">
        <f>TRIM(CLEAN(TEXT(IFERROR(INDEX('Glade MR'!$I$4:$J$3000,MATCH($A1012,'Glade MR'!$J$4:$J$3000,0),1),"-"),"@")))</f>
        <v>-</v>
      </c>
      <c r="N1012" s="147" t="str">
        <f>TRIM(CLEAN(TEXT(IFERROR(INDEX('Glade MR'!$P$4:$Q$3000,MATCH($A1012,'Glade MR'!$Q$4:$Q$3000,0),1),"-"),"@")))</f>
        <v>-</v>
      </c>
      <c r="O1012" s="147" t="str">
        <f>TRIM(CLEAN(TEXT(IFERROR(INDEX('Glade MR'!$W$4:$X$3000,MATCH($A1012,'Glade MR'!$X$4:$X$3000,0),1),"-"),"@")))</f>
        <v>-</v>
      </c>
      <c r="P1012" s="159" t="str">
        <f t="shared" si="31"/>
        <v>Not Found</v>
      </c>
      <c r="Q1012" t="str" cm="1">
        <f t="array" ref="Q1012">IF(SUMPRODUCT((TRIM(L1012:O1012)&lt;&gt;"-")*1)=0,
    "No Data",
    IF(COUNTIF(L1012:O1012,INDEX(_xlfn._xlws.FILTER(L1012:O1012,TRIM(L1012:O1012)&lt;&gt;"-"),1))=SUMPRODUCT((TRIM(L1012:O1012)&lt;&gt;"-")*1),
    "No Change",
    "Change"))</f>
        <v>No Data</v>
      </c>
      <c r="R1012" s="159"/>
      <c r="S1012" s="111"/>
    </row>
    <row r="1013" spans="1:19" x14ac:dyDescent="0.3">
      <c r="A1013" t="s">
        <v>1878</v>
      </c>
      <c r="B1013" t="s">
        <v>1145</v>
      </c>
      <c r="C1013" s="160" t="str">
        <f>TRIM(CLEAN(TEXT(IFERROR(INDEX('Snakeden MR'!$B$4:$C$3028,MATCH($A1013,'Snakeden MR'!$C$4:$C$3028,0),1),"-"),"@")))</f>
        <v>-</v>
      </c>
      <c r="D1013" s="147" t="str">
        <f>TRIM(CLEAN(TEXT(IFERROR(INDEX('Snakeden MR'!$I$4:$J$3028,MATCH($A1013,'Snakeden MR'!$J$4:$J$3028,0),1),"-"),"@")))</f>
        <v>-</v>
      </c>
      <c r="E1013" s="147" t="str">
        <f>TRIM(CLEAN(TEXT(IFERROR(INDEX('Snakeden MR'!$P$4:$Q$3028,MATCH($A1013,'Snakeden MR'!$Q$4:$Q$3028,0),1),"-"),"@")))</f>
        <v>-</v>
      </c>
      <c r="F1013" s="147" t="str">
        <f>TRIM(CLEAN(TEXT(IFERROR(INDEX('Snakeden MR'!$W$4:$X$3028,MATCH($A1013,'Snakeden MR'!$X$4:$X$3028,0),1),"-"),"@")))</f>
        <v>-</v>
      </c>
      <c r="G1013" s="159" t="str">
        <f t="shared" si="30"/>
        <v>Not Found</v>
      </c>
      <c r="H1013" t="str" cm="1">
        <f t="array" ref="H1013">IF(SUMPRODUCT((TRIM(C1013:F1013)&lt;&gt;"-")*1)=0,
    "No Data",
    IF(COUNTIF(C1013:F1013,INDEX(_xlfn._xlws.FILTER(C1013:F1013,TRIM(C1013:F1013)&lt;&gt;"-"),1))=SUMPRODUCT((TRIM(C1013:F1013)&lt;&gt;"-")*1),
    "No Change",
    "Change"))</f>
        <v>No Data</v>
      </c>
      <c r="I1013" s="159"/>
      <c r="J1013"/>
      <c r="K1013" s="163"/>
      <c r="L1013" s="147" t="str">
        <f>TRIM(CLEAN(TEXT(IFERROR(INDEX('Glade MR'!$B$4:$C$3000,MATCH($A1013,'Glade MR'!$C$4:$C$3000,0),1),"-"),"@")))</f>
        <v>-</v>
      </c>
      <c r="M1013" s="147" t="str">
        <f>TRIM(CLEAN(TEXT(IFERROR(INDEX('Glade MR'!$I$4:$J$3000,MATCH($A1013,'Glade MR'!$J$4:$J$3000,0),1),"-"),"@")))</f>
        <v>-</v>
      </c>
      <c r="N1013" s="147" t="str">
        <f>TRIM(CLEAN(TEXT(IFERROR(INDEX('Glade MR'!$P$4:$Q$3000,MATCH($A1013,'Glade MR'!$Q$4:$Q$3000,0),1),"-"),"@")))</f>
        <v>-</v>
      </c>
      <c r="O1013" s="147" t="str">
        <f>TRIM(CLEAN(TEXT(IFERROR(INDEX('Glade MR'!$W$4:$X$3000,MATCH($A1013,'Glade MR'!$X$4:$X$3000,0),1),"-"),"@")))</f>
        <v>-</v>
      </c>
      <c r="P1013" s="159" t="str">
        <f t="shared" si="31"/>
        <v>Not Found</v>
      </c>
      <c r="Q1013" t="str" cm="1">
        <f t="array" ref="Q1013">IF(SUMPRODUCT((TRIM(L1013:O1013)&lt;&gt;"-")*1)=0,
    "No Data",
    IF(COUNTIF(L1013:O1013,INDEX(_xlfn._xlws.FILTER(L1013:O1013,TRIM(L1013:O1013)&lt;&gt;"-"),1))=SUMPRODUCT((TRIM(L1013:O1013)&lt;&gt;"-")*1),
    "No Change",
    "Change"))</f>
        <v>No Data</v>
      </c>
      <c r="R1013" s="159"/>
      <c r="S1013" s="111"/>
    </row>
    <row r="1014" spans="1:19" x14ac:dyDescent="0.3">
      <c r="A1014" t="s">
        <v>1879</v>
      </c>
      <c r="B1014" t="s">
        <v>1137</v>
      </c>
      <c r="C1014" s="160" t="str">
        <f>TRIM(CLEAN(TEXT(IFERROR(INDEX('Snakeden MR'!$B$4:$C$3028,MATCH($A1014,'Snakeden MR'!$C$4:$C$3028,0),1),"-"),"@")))</f>
        <v>-</v>
      </c>
      <c r="D1014" s="147" t="str">
        <f>TRIM(CLEAN(TEXT(IFERROR(INDEX('Snakeden MR'!$I$4:$J$3028,MATCH($A1014,'Snakeden MR'!$J$4:$J$3028,0),1),"-"),"@")))</f>
        <v>-</v>
      </c>
      <c r="E1014" s="147" t="str">
        <f>TRIM(CLEAN(TEXT(IFERROR(INDEX('Snakeden MR'!$P$4:$Q$3028,MATCH($A1014,'Snakeden MR'!$Q$4:$Q$3028,0),1),"-"),"@")))</f>
        <v>-</v>
      </c>
      <c r="F1014" s="147" t="str">
        <f>TRIM(CLEAN(TEXT(IFERROR(INDEX('Snakeden MR'!$W$4:$X$3028,MATCH($A1014,'Snakeden MR'!$X$4:$X$3028,0),1),"-"),"@")))</f>
        <v>-</v>
      </c>
      <c r="G1014" s="159" t="str">
        <f t="shared" si="30"/>
        <v>Not Found</v>
      </c>
      <c r="H1014" t="str" cm="1">
        <f t="array" ref="H1014">IF(SUMPRODUCT((TRIM(C1014:F1014)&lt;&gt;"-")*1)=0,
    "No Data",
    IF(COUNTIF(C1014:F1014,INDEX(_xlfn._xlws.FILTER(C1014:F1014,TRIM(C1014:F1014)&lt;&gt;"-"),1))=SUMPRODUCT((TRIM(C1014:F1014)&lt;&gt;"-")*1),
    "No Change",
    "Change"))</f>
        <v>No Data</v>
      </c>
      <c r="I1014" s="159"/>
      <c r="J1014"/>
      <c r="K1014" s="163"/>
      <c r="L1014" s="147" t="str">
        <f>TRIM(CLEAN(TEXT(IFERROR(INDEX('Glade MR'!$B$4:$C$3000,MATCH($A1014,'Glade MR'!$C$4:$C$3000,0),1),"-"),"@")))</f>
        <v>-</v>
      </c>
      <c r="M1014" s="147" t="str">
        <f>TRIM(CLEAN(TEXT(IFERROR(INDEX('Glade MR'!$I$4:$J$3000,MATCH($A1014,'Glade MR'!$J$4:$J$3000,0),1),"-"),"@")))</f>
        <v>-</v>
      </c>
      <c r="N1014" s="147" t="str">
        <f>TRIM(CLEAN(TEXT(IFERROR(INDEX('Glade MR'!$P$4:$Q$3000,MATCH($A1014,'Glade MR'!$Q$4:$Q$3000,0),1),"-"),"@")))</f>
        <v>-</v>
      </c>
      <c r="O1014" s="147" t="str">
        <f>TRIM(CLEAN(TEXT(IFERROR(INDEX('Glade MR'!$W$4:$X$3000,MATCH($A1014,'Glade MR'!$X$4:$X$3000,0),1),"-"),"@")))</f>
        <v>-</v>
      </c>
      <c r="P1014" s="159" t="str">
        <f t="shared" si="31"/>
        <v>Not Found</v>
      </c>
      <c r="Q1014" t="str" cm="1">
        <f t="array" ref="Q1014">IF(SUMPRODUCT((TRIM(L1014:O1014)&lt;&gt;"-")*1)=0,
    "No Data",
    IF(COUNTIF(L1014:O1014,INDEX(_xlfn._xlws.FILTER(L1014:O1014,TRIM(L1014:O1014)&lt;&gt;"-"),1))=SUMPRODUCT((TRIM(L1014:O1014)&lt;&gt;"-")*1),
    "No Change",
    "Change"))</f>
        <v>No Data</v>
      </c>
      <c r="R1014" s="159"/>
      <c r="S1014" s="111"/>
    </row>
    <row r="1015" spans="1:19" x14ac:dyDescent="0.3">
      <c r="A1015" t="s">
        <v>1880</v>
      </c>
      <c r="B1015" t="s">
        <v>1145</v>
      </c>
      <c r="C1015" s="160" t="str">
        <f>TRIM(CLEAN(TEXT(IFERROR(INDEX('Snakeden MR'!$B$4:$C$3028,MATCH($A1015,'Snakeden MR'!$C$4:$C$3028,0),1),"-"),"@")))</f>
        <v>-</v>
      </c>
      <c r="D1015" s="147" t="str">
        <f>TRIM(CLEAN(TEXT(IFERROR(INDEX('Snakeden MR'!$I$4:$J$3028,MATCH($A1015,'Snakeden MR'!$J$4:$J$3028,0),1),"-"),"@")))</f>
        <v>-</v>
      </c>
      <c r="E1015" s="147" t="str">
        <f>TRIM(CLEAN(TEXT(IFERROR(INDEX('Snakeden MR'!$P$4:$Q$3028,MATCH($A1015,'Snakeden MR'!$Q$4:$Q$3028,0),1),"-"),"@")))</f>
        <v>-</v>
      </c>
      <c r="F1015" s="147" t="str">
        <f>TRIM(CLEAN(TEXT(IFERROR(INDEX('Snakeden MR'!$W$4:$X$3028,MATCH($A1015,'Snakeden MR'!$X$4:$X$3028,0),1),"-"),"@")))</f>
        <v>-</v>
      </c>
      <c r="G1015" s="159" t="str">
        <f t="shared" si="30"/>
        <v>Not Found</v>
      </c>
      <c r="H1015" t="str" cm="1">
        <f t="array" ref="H1015">IF(SUMPRODUCT((TRIM(C1015:F1015)&lt;&gt;"-")*1)=0,
    "No Data",
    IF(COUNTIF(C1015:F1015,INDEX(_xlfn._xlws.FILTER(C1015:F1015,TRIM(C1015:F1015)&lt;&gt;"-"),1))=SUMPRODUCT((TRIM(C1015:F1015)&lt;&gt;"-")*1),
    "No Change",
    "Change"))</f>
        <v>No Data</v>
      </c>
      <c r="I1015" s="159"/>
      <c r="J1015"/>
      <c r="K1015" s="163"/>
      <c r="L1015" s="147" t="str">
        <f>TRIM(CLEAN(TEXT(IFERROR(INDEX('Glade MR'!$B$4:$C$3000,MATCH($A1015,'Glade MR'!$C$4:$C$3000,0),1),"-"),"@")))</f>
        <v>-</v>
      </c>
      <c r="M1015" s="147" t="str">
        <f>TRIM(CLEAN(TEXT(IFERROR(INDEX('Glade MR'!$I$4:$J$3000,MATCH($A1015,'Glade MR'!$J$4:$J$3000,0),1),"-"),"@")))</f>
        <v>-</v>
      </c>
      <c r="N1015" s="147" t="str">
        <f>TRIM(CLEAN(TEXT(IFERROR(INDEX('Glade MR'!$P$4:$Q$3000,MATCH($A1015,'Glade MR'!$Q$4:$Q$3000,0),1),"-"),"@")))</f>
        <v>-</v>
      </c>
      <c r="O1015" s="147" t="str">
        <f>TRIM(CLEAN(TEXT(IFERROR(INDEX('Glade MR'!$W$4:$X$3000,MATCH($A1015,'Glade MR'!$X$4:$X$3000,0),1),"-"),"@")))</f>
        <v>-</v>
      </c>
      <c r="P1015" s="159" t="str">
        <f t="shared" si="31"/>
        <v>Not Found</v>
      </c>
      <c r="Q1015" t="str" cm="1">
        <f t="array" ref="Q1015">IF(SUMPRODUCT((TRIM(L1015:O1015)&lt;&gt;"-")*1)=0,
    "No Data",
    IF(COUNTIF(L1015:O1015,INDEX(_xlfn._xlws.FILTER(L1015:O1015,TRIM(L1015:O1015)&lt;&gt;"-"),1))=SUMPRODUCT((TRIM(L1015:O1015)&lt;&gt;"-")*1),
    "No Change",
    "Change"))</f>
        <v>No Data</v>
      </c>
      <c r="R1015" s="159"/>
      <c r="S1015" s="111"/>
    </row>
    <row r="1016" spans="1:19" x14ac:dyDescent="0.3">
      <c r="A1016" t="s">
        <v>1881</v>
      </c>
      <c r="B1016" t="s">
        <v>1145</v>
      </c>
      <c r="C1016" s="160" t="str">
        <f>TRIM(CLEAN(TEXT(IFERROR(INDEX('Snakeden MR'!$B$4:$C$3028,MATCH($A1016,'Snakeden MR'!$C$4:$C$3028,0),1),"-"),"@")))</f>
        <v>-</v>
      </c>
      <c r="D1016" s="147" t="str">
        <f>TRIM(CLEAN(TEXT(IFERROR(INDEX('Snakeden MR'!$I$4:$J$3028,MATCH($A1016,'Snakeden MR'!$J$4:$J$3028,0),1),"-"),"@")))</f>
        <v>-</v>
      </c>
      <c r="E1016" s="147" t="str">
        <f>TRIM(CLEAN(TEXT(IFERROR(INDEX('Snakeden MR'!$P$4:$Q$3028,MATCH($A1016,'Snakeden MR'!$Q$4:$Q$3028,0),1),"-"),"@")))</f>
        <v>-</v>
      </c>
      <c r="F1016" s="147" t="str">
        <f>TRIM(CLEAN(TEXT(IFERROR(INDEX('Snakeden MR'!$W$4:$X$3028,MATCH($A1016,'Snakeden MR'!$X$4:$X$3028,0),1),"-"),"@")))</f>
        <v>-</v>
      </c>
      <c r="G1016" s="159" t="str">
        <f t="shared" si="30"/>
        <v>Not Found</v>
      </c>
      <c r="H1016" t="str" cm="1">
        <f t="array" ref="H1016">IF(SUMPRODUCT((TRIM(C1016:F1016)&lt;&gt;"-")*1)=0,
    "No Data",
    IF(COUNTIF(C1016:F1016,INDEX(_xlfn._xlws.FILTER(C1016:F1016,TRIM(C1016:F1016)&lt;&gt;"-"),1))=SUMPRODUCT((TRIM(C1016:F1016)&lt;&gt;"-")*1),
    "No Change",
    "Change"))</f>
        <v>No Data</v>
      </c>
      <c r="I1016" s="159"/>
      <c r="J1016"/>
      <c r="K1016" s="163"/>
      <c r="L1016" s="147" t="str">
        <f>TRIM(CLEAN(TEXT(IFERROR(INDEX('Glade MR'!$B$4:$C$3000,MATCH($A1016,'Glade MR'!$C$4:$C$3000,0),1),"-"),"@")))</f>
        <v>-</v>
      </c>
      <c r="M1016" s="147" t="str">
        <f>TRIM(CLEAN(TEXT(IFERROR(INDEX('Glade MR'!$I$4:$J$3000,MATCH($A1016,'Glade MR'!$J$4:$J$3000,0),1),"-"),"@")))</f>
        <v>-</v>
      </c>
      <c r="N1016" s="147" t="str">
        <f>TRIM(CLEAN(TEXT(IFERROR(INDEX('Glade MR'!$P$4:$Q$3000,MATCH($A1016,'Glade MR'!$Q$4:$Q$3000,0),1),"-"),"@")))</f>
        <v>-</v>
      </c>
      <c r="O1016" s="147" t="str">
        <f>TRIM(CLEAN(TEXT(IFERROR(INDEX('Glade MR'!$W$4:$X$3000,MATCH($A1016,'Glade MR'!$X$4:$X$3000,0),1),"-"),"@")))</f>
        <v>-</v>
      </c>
      <c r="P1016" s="159" t="str">
        <f t="shared" si="31"/>
        <v>Not Found</v>
      </c>
      <c r="Q1016" t="str" cm="1">
        <f t="array" ref="Q1016">IF(SUMPRODUCT((TRIM(L1016:O1016)&lt;&gt;"-")*1)=0,
    "No Data",
    IF(COUNTIF(L1016:O1016,INDEX(_xlfn._xlws.FILTER(L1016:O1016,TRIM(L1016:O1016)&lt;&gt;"-"),1))=SUMPRODUCT((TRIM(L1016:O1016)&lt;&gt;"-")*1),
    "No Change",
    "Change"))</f>
        <v>No Data</v>
      </c>
      <c r="R1016" s="159"/>
      <c r="S1016" s="111"/>
    </row>
    <row r="1017" spans="1:19" x14ac:dyDescent="0.3">
      <c r="A1017" t="s">
        <v>1882</v>
      </c>
      <c r="B1017" t="s">
        <v>1145</v>
      </c>
      <c r="C1017" s="160" t="str">
        <f>TRIM(CLEAN(TEXT(IFERROR(INDEX('Snakeden MR'!$B$4:$C$3028,MATCH($A1017,'Snakeden MR'!$C$4:$C$3028,0),1),"-"),"@")))</f>
        <v>-</v>
      </c>
      <c r="D1017" s="147" t="str">
        <f>TRIM(CLEAN(TEXT(IFERROR(INDEX('Snakeden MR'!$I$4:$J$3028,MATCH($A1017,'Snakeden MR'!$J$4:$J$3028,0),1),"-"),"@")))</f>
        <v>-</v>
      </c>
      <c r="E1017" s="147" t="str">
        <f>TRIM(CLEAN(TEXT(IFERROR(INDEX('Snakeden MR'!$P$4:$Q$3028,MATCH($A1017,'Snakeden MR'!$Q$4:$Q$3028,0),1),"-"),"@")))</f>
        <v>-</v>
      </c>
      <c r="F1017" s="147" t="str">
        <f>TRIM(CLEAN(TEXT(IFERROR(INDEX('Snakeden MR'!$W$4:$X$3028,MATCH($A1017,'Snakeden MR'!$X$4:$X$3028,0),1),"-"),"@")))</f>
        <v>-</v>
      </c>
      <c r="G1017" s="159" t="str">
        <f t="shared" si="30"/>
        <v>Not Found</v>
      </c>
      <c r="H1017" t="str" cm="1">
        <f t="array" ref="H1017">IF(SUMPRODUCT((TRIM(C1017:F1017)&lt;&gt;"-")*1)=0,
    "No Data",
    IF(COUNTIF(C1017:F1017,INDEX(_xlfn._xlws.FILTER(C1017:F1017,TRIM(C1017:F1017)&lt;&gt;"-"),1))=SUMPRODUCT((TRIM(C1017:F1017)&lt;&gt;"-")*1),
    "No Change",
    "Change"))</f>
        <v>No Data</v>
      </c>
      <c r="I1017" s="159"/>
      <c r="J1017"/>
      <c r="K1017" s="163"/>
      <c r="L1017" s="147" t="str">
        <f>TRIM(CLEAN(TEXT(IFERROR(INDEX('Glade MR'!$B$4:$C$3000,MATCH($A1017,'Glade MR'!$C$4:$C$3000,0),1),"-"),"@")))</f>
        <v>-</v>
      </c>
      <c r="M1017" s="147" t="str">
        <f>TRIM(CLEAN(TEXT(IFERROR(INDEX('Glade MR'!$I$4:$J$3000,MATCH($A1017,'Glade MR'!$J$4:$J$3000,0),1),"-"),"@")))</f>
        <v>-</v>
      </c>
      <c r="N1017" s="147" t="str">
        <f>TRIM(CLEAN(TEXT(IFERROR(INDEX('Glade MR'!$P$4:$Q$3000,MATCH($A1017,'Glade MR'!$Q$4:$Q$3000,0),1),"-"),"@")))</f>
        <v>-</v>
      </c>
      <c r="O1017" s="147" t="str">
        <f>TRIM(CLEAN(TEXT(IFERROR(INDEX('Glade MR'!$W$4:$X$3000,MATCH($A1017,'Glade MR'!$X$4:$X$3000,0),1),"-"),"@")))</f>
        <v>-</v>
      </c>
      <c r="P1017" s="159" t="str">
        <f t="shared" si="31"/>
        <v>Not Found</v>
      </c>
      <c r="Q1017" t="str" cm="1">
        <f t="array" ref="Q1017">IF(SUMPRODUCT((TRIM(L1017:O1017)&lt;&gt;"-")*1)=0,
    "No Data",
    IF(COUNTIF(L1017:O1017,INDEX(_xlfn._xlws.FILTER(L1017:O1017,TRIM(L1017:O1017)&lt;&gt;"-"),1))=SUMPRODUCT((TRIM(L1017:O1017)&lt;&gt;"-")*1),
    "No Change",
    "Change"))</f>
        <v>No Data</v>
      </c>
      <c r="R1017" s="159"/>
      <c r="S1017" s="111"/>
    </row>
    <row r="1018" spans="1:19" x14ac:dyDescent="0.3">
      <c r="A1018" t="s">
        <v>184</v>
      </c>
      <c r="B1018" t="s">
        <v>1145</v>
      </c>
      <c r="C1018" s="160" t="str">
        <f>TRIM(CLEAN(TEXT(IFERROR(INDEX('Snakeden MR'!$B$4:$C$3028,MATCH($A1018,'Snakeden MR'!$C$4:$C$3028,0),1),"-"),"@")))</f>
        <v>-</v>
      </c>
      <c r="D1018" s="147" t="str">
        <f>TRIM(CLEAN(TEXT(IFERROR(INDEX('Snakeden MR'!$I$4:$J$3028,MATCH($A1018,'Snakeden MR'!$J$4:$J$3028,0),1),"-"),"@")))</f>
        <v>-</v>
      </c>
      <c r="E1018" s="147" t="str">
        <f>TRIM(CLEAN(TEXT(IFERROR(INDEX('Snakeden MR'!$P$4:$Q$3028,MATCH($A1018,'Snakeden MR'!$Q$4:$Q$3028,0),1),"-"),"@")))</f>
        <v>Pool 6</v>
      </c>
      <c r="F1018" s="147" t="str">
        <f>TRIM(CLEAN(TEXT(IFERROR(INDEX('Snakeden MR'!$W$4:$X$3028,MATCH($A1018,'Snakeden MR'!$X$4:$X$3028,0),1),"-"),"@")))</f>
        <v>-</v>
      </c>
      <c r="G1018" s="159" t="str">
        <f t="shared" si="30"/>
        <v>Found</v>
      </c>
      <c r="H1018" t="str" cm="1">
        <f t="array" ref="H1018">IF(SUMPRODUCT((TRIM(C1018:F1018)&lt;&gt;"-")*1)=0,
    "No Data",
    IF(COUNTIF(C1018:F1018,INDEX(_xlfn._xlws.FILTER(C1018:F1018,TRIM(C1018:F1018)&lt;&gt;"-"),1))=SUMPRODUCT((TRIM(C1018:F1018)&lt;&gt;"-")*1),
    "No Change",
    "Change"))</f>
        <v>No Change</v>
      </c>
      <c r="I1018" s="159"/>
      <c r="J1018"/>
      <c r="K1018" s="163"/>
      <c r="L1018" s="147" t="str">
        <f>TRIM(CLEAN(TEXT(IFERROR(INDEX('Glade MR'!$B$4:$C$3000,MATCH($A1018,'Glade MR'!$C$4:$C$3000,0),1),"-"),"@")))</f>
        <v>-</v>
      </c>
      <c r="M1018" s="147" t="str">
        <f>TRIM(CLEAN(TEXT(IFERROR(INDEX('Glade MR'!$I$4:$J$3000,MATCH($A1018,'Glade MR'!$J$4:$J$3000,0),1),"-"),"@")))</f>
        <v>-</v>
      </c>
      <c r="N1018" s="147" t="str">
        <f>TRIM(CLEAN(TEXT(IFERROR(INDEX('Glade MR'!$P$4:$Q$3000,MATCH($A1018,'Glade MR'!$Q$4:$Q$3000,0),1),"-"),"@")))</f>
        <v>-</v>
      </c>
      <c r="O1018" s="147" t="str">
        <f>TRIM(CLEAN(TEXT(IFERROR(INDEX('Glade MR'!$W$4:$X$3000,MATCH($A1018,'Glade MR'!$X$4:$X$3000,0),1),"-"),"@")))</f>
        <v>-</v>
      </c>
      <c r="P1018" s="159" t="str">
        <f t="shared" si="31"/>
        <v>Not Found</v>
      </c>
      <c r="Q1018" t="str" cm="1">
        <f t="array" ref="Q1018">IF(SUMPRODUCT((TRIM(L1018:O1018)&lt;&gt;"-")*1)=0,
    "No Data",
    IF(COUNTIF(L1018:O1018,INDEX(_xlfn._xlws.FILTER(L1018:O1018,TRIM(L1018:O1018)&lt;&gt;"-"),1))=SUMPRODUCT((TRIM(L1018:O1018)&lt;&gt;"-")*1),
    "No Change",
    "Change"))</f>
        <v>No Data</v>
      </c>
      <c r="R1018" s="159"/>
      <c r="S1018" s="111"/>
    </row>
    <row r="1019" spans="1:19" x14ac:dyDescent="0.3">
      <c r="A1019" t="s">
        <v>1883</v>
      </c>
      <c r="B1019" t="s">
        <v>1145</v>
      </c>
      <c r="C1019" s="160" t="str">
        <f>TRIM(CLEAN(TEXT(IFERROR(INDEX('Snakeden MR'!$B$4:$C$3028,MATCH($A1019,'Snakeden MR'!$C$4:$C$3028,0),1),"-"),"@")))</f>
        <v>-</v>
      </c>
      <c r="D1019" s="147" t="str">
        <f>TRIM(CLEAN(TEXT(IFERROR(INDEX('Snakeden MR'!$I$4:$J$3028,MATCH($A1019,'Snakeden MR'!$J$4:$J$3028,0),1),"-"),"@")))</f>
        <v>-</v>
      </c>
      <c r="E1019" s="147" t="str">
        <f>TRIM(CLEAN(TEXT(IFERROR(INDEX('Snakeden MR'!$P$4:$Q$3028,MATCH($A1019,'Snakeden MR'!$Q$4:$Q$3028,0),1),"-"),"@")))</f>
        <v>-</v>
      </c>
      <c r="F1019" s="147" t="str">
        <f>TRIM(CLEAN(TEXT(IFERROR(INDEX('Snakeden MR'!$W$4:$X$3028,MATCH($A1019,'Snakeden MR'!$X$4:$X$3028,0),1),"-"),"@")))</f>
        <v>-</v>
      </c>
      <c r="G1019" s="159" t="str">
        <f t="shared" si="30"/>
        <v>Not Found</v>
      </c>
      <c r="H1019" t="str" cm="1">
        <f t="array" ref="H1019">IF(SUMPRODUCT((TRIM(C1019:F1019)&lt;&gt;"-")*1)=0,
    "No Data",
    IF(COUNTIF(C1019:F1019,INDEX(_xlfn._xlws.FILTER(C1019:F1019,TRIM(C1019:F1019)&lt;&gt;"-"),1))=SUMPRODUCT((TRIM(C1019:F1019)&lt;&gt;"-")*1),
    "No Change",
    "Change"))</f>
        <v>No Data</v>
      </c>
      <c r="I1019" s="159"/>
      <c r="J1019"/>
      <c r="K1019" s="163"/>
      <c r="L1019" s="147" t="str">
        <f>TRIM(CLEAN(TEXT(IFERROR(INDEX('Glade MR'!$B$4:$C$3000,MATCH($A1019,'Glade MR'!$C$4:$C$3000,0),1),"-"),"@")))</f>
        <v>-</v>
      </c>
      <c r="M1019" s="147" t="str">
        <f>TRIM(CLEAN(TEXT(IFERROR(INDEX('Glade MR'!$I$4:$J$3000,MATCH($A1019,'Glade MR'!$J$4:$J$3000,0),1),"-"),"@")))</f>
        <v>-</v>
      </c>
      <c r="N1019" s="147" t="str">
        <f>TRIM(CLEAN(TEXT(IFERROR(INDEX('Glade MR'!$P$4:$Q$3000,MATCH($A1019,'Glade MR'!$Q$4:$Q$3000,0),1),"-"),"@")))</f>
        <v>-</v>
      </c>
      <c r="O1019" s="147" t="str">
        <f>TRIM(CLEAN(TEXT(IFERROR(INDEX('Glade MR'!$W$4:$X$3000,MATCH($A1019,'Glade MR'!$X$4:$X$3000,0),1),"-"),"@")))</f>
        <v>-</v>
      </c>
      <c r="P1019" s="159" t="str">
        <f t="shared" si="31"/>
        <v>Not Found</v>
      </c>
      <c r="Q1019" t="str" cm="1">
        <f t="array" ref="Q1019">IF(SUMPRODUCT((TRIM(L1019:O1019)&lt;&gt;"-")*1)=0,
    "No Data",
    IF(COUNTIF(L1019:O1019,INDEX(_xlfn._xlws.FILTER(L1019:O1019,TRIM(L1019:O1019)&lt;&gt;"-"),1))=SUMPRODUCT((TRIM(L1019:O1019)&lt;&gt;"-")*1),
    "No Change",
    "Change"))</f>
        <v>No Data</v>
      </c>
      <c r="R1019" s="159"/>
      <c r="S1019" s="111"/>
    </row>
    <row r="1020" spans="1:19" x14ac:dyDescent="0.3">
      <c r="A1020" t="s">
        <v>1884</v>
      </c>
      <c r="B1020" t="s">
        <v>1145</v>
      </c>
      <c r="C1020" s="160" t="str">
        <f>TRIM(CLEAN(TEXT(IFERROR(INDEX('Snakeden MR'!$B$4:$C$3028,MATCH($A1020,'Snakeden MR'!$C$4:$C$3028,0),1),"-"),"@")))</f>
        <v>-</v>
      </c>
      <c r="D1020" s="147" t="str">
        <f>TRIM(CLEAN(TEXT(IFERROR(INDEX('Snakeden MR'!$I$4:$J$3028,MATCH($A1020,'Snakeden MR'!$J$4:$J$3028,0),1),"-"),"@")))</f>
        <v>-</v>
      </c>
      <c r="E1020" s="147" t="str">
        <f>TRIM(CLEAN(TEXT(IFERROR(INDEX('Snakeden MR'!$P$4:$Q$3028,MATCH($A1020,'Snakeden MR'!$Q$4:$Q$3028,0),1),"-"),"@")))</f>
        <v>-</v>
      </c>
      <c r="F1020" s="147" t="str">
        <f>TRIM(CLEAN(TEXT(IFERROR(INDEX('Snakeden MR'!$W$4:$X$3028,MATCH($A1020,'Snakeden MR'!$X$4:$X$3028,0),1),"-"),"@")))</f>
        <v>-</v>
      </c>
      <c r="G1020" s="159" t="str">
        <f t="shared" si="30"/>
        <v>Not Found</v>
      </c>
      <c r="H1020" t="str" cm="1">
        <f t="array" ref="H1020">IF(SUMPRODUCT((TRIM(C1020:F1020)&lt;&gt;"-")*1)=0,
    "No Data",
    IF(COUNTIF(C1020:F1020,INDEX(_xlfn._xlws.FILTER(C1020:F1020,TRIM(C1020:F1020)&lt;&gt;"-"),1))=SUMPRODUCT((TRIM(C1020:F1020)&lt;&gt;"-")*1),
    "No Change",
    "Change"))</f>
        <v>No Data</v>
      </c>
      <c r="I1020" s="159"/>
      <c r="J1020"/>
      <c r="K1020" s="163"/>
      <c r="L1020" s="147" t="str">
        <f>TRIM(CLEAN(TEXT(IFERROR(INDEX('Glade MR'!$B$4:$C$3000,MATCH($A1020,'Glade MR'!$C$4:$C$3000,0),1),"-"),"@")))</f>
        <v>-</v>
      </c>
      <c r="M1020" s="147" t="str">
        <f>TRIM(CLEAN(TEXT(IFERROR(INDEX('Glade MR'!$I$4:$J$3000,MATCH($A1020,'Glade MR'!$J$4:$J$3000,0),1),"-"),"@")))</f>
        <v>-</v>
      </c>
      <c r="N1020" s="147" t="str">
        <f>TRIM(CLEAN(TEXT(IFERROR(INDEX('Glade MR'!$P$4:$Q$3000,MATCH($A1020,'Glade MR'!$Q$4:$Q$3000,0),1),"-"),"@")))</f>
        <v>-</v>
      </c>
      <c r="O1020" s="147" t="str">
        <f>TRIM(CLEAN(TEXT(IFERROR(INDEX('Glade MR'!$W$4:$X$3000,MATCH($A1020,'Glade MR'!$X$4:$X$3000,0),1),"-"),"@")))</f>
        <v>-</v>
      </c>
      <c r="P1020" s="159" t="str">
        <f t="shared" si="31"/>
        <v>Not Found</v>
      </c>
      <c r="Q1020" t="str" cm="1">
        <f t="array" ref="Q1020">IF(SUMPRODUCT((TRIM(L1020:O1020)&lt;&gt;"-")*1)=0,
    "No Data",
    IF(COUNTIF(L1020:O1020,INDEX(_xlfn._xlws.FILTER(L1020:O1020,TRIM(L1020:O1020)&lt;&gt;"-"),1))=SUMPRODUCT((TRIM(L1020:O1020)&lt;&gt;"-")*1),
    "No Change",
    "Change"))</f>
        <v>No Data</v>
      </c>
      <c r="R1020" s="159"/>
      <c r="S1020" s="111"/>
    </row>
    <row r="1021" spans="1:19" x14ac:dyDescent="0.3">
      <c r="A1021" t="s">
        <v>1885</v>
      </c>
      <c r="B1021" t="s">
        <v>1145</v>
      </c>
      <c r="C1021" s="160" t="str">
        <f>TRIM(CLEAN(TEXT(IFERROR(INDEX('Snakeden MR'!$B$4:$C$3028,MATCH($A1021,'Snakeden MR'!$C$4:$C$3028,0),1),"-"),"@")))</f>
        <v>-</v>
      </c>
      <c r="D1021" s="147" t="str">
        <f>TRIM(CLEAN(TEXT(IFERROR(INDEX('Snakeden MR'!$I$4:$J$3028,MATCH($A1021,'Snakeden MR'!$J$4:$J$3028,0),1),"-"),"@")))</f>
        <v>-</v>
      </c>
      <c r="E1021" s="147" t="str">
        <f>TRIM(CLEAN(TEXT(IFERROR(INDEX('Snakeden MR'!$P$4:$Q$3028,MATCH($A1021,'Snakeden MR'!$Q$4:$Q$3028,0),1),"-"),"@")))</f>
        <v>-</v>
      </c>
      <c r="F1021" s="147" t="str">
        <f>TRIM(CLEAN(TEXT(IFERROR(INDEX('Snakeden MR'!$W$4:$X$3028,MATCH($A1021,'Snakeden MR'!$X$4:$X$3028,0),1),"-"),"@")))</f>
        <v>-</v>
      </c>
      <c r="G1021" s="159" t="str">
        <f t="shared" si="30"/>
        <v>Not Found</v>
      </c>
      <c r="H1021" t="str" cm="1">
        <f t="array" ref="H1021">IF(SUMPRODUCT((TRIM(C1021:F1021)&lt;&gt;"-")*1)=0,
    "No Data",
    IF(COUNTIF(C1021:F1021,INDEX(_xlfn._xlws.FILTER(C1021:F1021,TRIM(C1021:F1021)&lt;&gt;"-"),1))=SUMPRODUCT((TRIM(C1021:F1021)&lt;&gt;"-")*1),
    "No Change",
    "Change"))</f>
        <v>No Data</v>
      </c>
      <c r="I1021" s="159"/>
      <c r="J1021"/>
      <c r="K1021" s="163"/>
      <c r="L1021" s="147" t="str">
        <f>TRIM(CLEAN(TEXT(IFERROR(INDEX('Glade MR'!$B$4:$C$3000,MATCH($A1021,'Glade MR'!$C$4:$C$3000,0),1),"-"),"@")))</f>
        <v>-</v>
      </c>
      <c r="M1021" s="147" t="str">
        <f>TRIM(CLEAN(TEXT(IFERROR(INDEX('Glade MR'!$I$4:$J$3000,MATCH($A1021,'Glade MR'!$J$4:$J$3000,0),1),"-"),"@")))</f>
        <v>-</v>
      </c>
      <c r="N1021" s="147" t="str">
        <f>TRIM(CLEAN(TEXT(IFERROR(INDEX('Glade MR'!$P$4:$Q$3000,MATCH($A1021,'Glade MR'!$Q$4:$Q$3000,0),1),"-"),"@")))</f>
        <v>-</v>
      </c>
      <c r="O1021" s="147" t="str">
        <f>TRIM(CLEAN(TEXT(IFERROR(INDEX('Glade MR'!$W$4:$X$3000,MATCH($A1021,'Glade MR'!$X$4:$X$3000,0),1),"-"),"@")))</f>
        <v>-</v>
      </c>
      <c r="P1021" s="159" t="str">
        <f t="shared" si="31"/>
        <v>Not Found</v>
      </c>
      <c r="Q1021" t="str" cm="1">
        <f t="array" ref="Q1021">IF(SUMPRODUCT((TRIM(L1021:O1021)&lt;&gt;"-")*1)=0,
    "No Data",
    IF(COUNTIF(L1021:O1021,INDEX(_xlfn._xlws.FILTER(L1021:O1021,TRIM(L1021:O1021)&lt;&gt;"-"),1))=SUMPRODUCT((TRIM(L1021:O1021)&lt;&gt;"-")*1),
    "No Change",
    "Change"))</f>
        <v>No Data</v>
      </c>
      <c r="R1021" s="159"/>
      <c r="S1021" s="111"/>
    </row>
    <row r="1022" spans="1:19" x14ac:dyDescent="0.3">
      <c r="A1022" t="s">
        <v>928</v>
      </c>
      <c r="B1022" t="s">
        <v>1137</v>
      </c>
      <c r="C1022" s="160" t="str">
        <f>TRIM(CLEAN(TEXT(IFERROR(INDEX('Snakeden MR'!$B$4:$C$3028,MATCH($A1022,'Snakeden MR'!$C$4:$C$3028,0),1),"-"),"@")))</f>
        <v>-</v>
      </c>
      <c r="D1022" s="147" t="str">
        <f>TRIM(CLEAN(TEXT(IFERROR(INDEX('Snakeden MR'!$I$4:$J$3028,MATCH($A1022,'Snakeden MR'!$J$4:$J$3028,0),1),"-"),"@")))</f>
        <v>-</v>
      </c>
      <c r="E1022" s="147" t="str">
        <f>TRIM(CLEAN(TEXT(IFERROR(INDEX('Snakeden MR'!$P$4:$Q$3028,MATCH($A1022,'Snakeden MR'!$Q$4:$Q$3028,0),1),"-"),"@")))</f>
        <v>-</v>
      </c>
      <c r="F1022" s="147" t="str">
        <f>TRIM(CLEAN(TEXT(IFERROR(INDEX('Snakeden MR'!$W$4:$X$3028,MATCH($A1022,'Snakeden MR'!$X$4:$X$3028,0),1),"-"),"@")))</f>
        <v>-</v>
      </c>
      <c r="G1022" s="159" t="str">
        <f t="shared" si="30"/>
        <v>Not Found</v>
      </c>
      <c r="H1022" t="str" cm="1">
        <f t="array" ref="H1022">IF(SUMPRODUCT((TRIM(C1022:F1022)&lt;&gt;"-")*1)=0,
    "No Data",
    IF(COUNTIF(C1022:F1022,INDEX(_xlfn._xlws.FILTER(C1022:F1022,TRIM(C1022:F1022)&lt;&gt;"-"),1))=SUMPRODUCT((TRIM(C1022:F1022)&lt;&gt;"-")*1),
    "No Change",
    "Change"))</f>
        <v>No Data</v>
      </c>
      <c r="I1022" s="159"/>
      <c r="J1022"/>
      <c r="K1022" s="163"/>
      <c r="L1022" s="147" t="str">
        <f>TRIM(CLEAN(TEXT(IFERROR(INDEX('Glade MR'!$B$4:$C$3000,MATCH($A1022,'Glade MR'!$C$4:$C$3000,0),1),"-"),"@")))</f>
        <v>Pool 3</v>
      </c>
      <c r="M1022" s="147" t="str">
        <f>TRIM(CLEAN(TEXT(IFERROR(INDEX('Glade MR'!$I$4:$J$3000,MATCH($A1022,'Glade MR'!$J$4:$J$3000,0),1),"-"),"@")))</f>
        <v>-</v>
      </c>
      <c r="N1022" s="147" t="str">
        <f>TRIM(CLEAN(TEXT(IFERROR(INDEX('Glade MR'!$P$4:$Q$3000,MATCH($A1022,'Glade MR'!$Q$4:$Q$3000,0),1),"-"),"@")))</f>
        <v>-</v>
      </c>
      <c r="O1022" s="147" t="str">
        <f>TRIM(CLEAN(TEXT(IFERROR(INDEX('Glade MR'!$W$4:$X$3000,MATCH($A1022,'Glade MR'!$X$4:$X$3000,0),1),"-"),"@")))</f>
        <v>-</v>
      </c>
      <c r="P1022" s="159" t="str">
        <f t="shared" si="31"/>
        <v>Found</v>
      </c>
      <c r="Q1022" t="str" cm="1">
        <f t="array" ref="Q1022">IF(SUMPRODUCT((TRIM(L1022:O1022)&lt;&gt;"-")*1)=0,
    "No Data",
    IF(COUNTIF(L1022:O1022,INDEX(_xlfn._xlws.FILTER(L1022:O1022,TRIM(L1022:O1022)&lt;&gt;"-"),1))=SUMPRODUCT((TRIM(L1022:O1022)&lt;&gt;"-")*1),
    "No Change",
    "Change"))</f>
        <v>No Change</v>
      </c>
      <c r="R1022" s="159"/>
      <c r="S1022" s="111"/>
    </row>
    <row r="1023" spans="1:19" x14ac:dyDescent="0.3">
      <c r="A1023" t="s">
        <v>1886</v>
      </c>
      <c r="B1023" t="s">
        <v>1145</v>
      </c>
      <c r="C1023" s="160" t="str">
        <f>TRIM(CLEAN(TEXT(IFERROR(INDEX('Snakeden MR'!$B$4:$C$3028,MATCH($A1023,'Snakeden MR'!$C$4:$C$3028,0),1),"-"),"@")))</f>
        <v>-</v>
      </c>
      <c r="D1023" s="147" t="str">
        <f>TRIM(CLEAN(TEXT(IFERROR(INDEX('Snakeden MR'!$I$4:$J$3028,MATCH($A1023,'Snakeden MR'!$J$4:$J$3028,0),1),"-"),"@")))</f>
        <v>-</v>
      </c>
      <c r="E1023" s="147" t="str">
        <f>TRIM(CLEAN(TEXT(IFERROR(INDEX('Snakeden MR'!$P$4:$Q$3028,MATCH($A1023,'Snakeden MR'!$Q$4:$Q$3028,0),1),"-"),"@")))</f>
        <v>-</v>
      </c>
      <c r="F1023" s="147" t="str">
        <f>TRIM(CLEAN(TEXT(IFERROR(INDEX('Snakeden MR'!$W$4:$X$3028,MATCH($A1023,'Snakeden MR'!$X$4:$X$3028,0),1),"-"),"@")))</f>
        <v>-</v>
      </c>
      <c r="G1023" s="159" t="str">
        <f t="shared" si="30"/>
        <v>Not Found</v>
      </c>
      <c r="H1023" t="str" cm="1">
        <f t="array" ref="H1023">IF(SUMPRODUCT((TRIM(C1023:F1023)&lt;&gt;"-")*1)=0,
    "No Data",
    IF(COUNTIF(C1023:F1023,INDEX(_xlfn._xlws.FILTER(C1023:F1023,TRIM(C1023:F1023)&lt;&gt;"-"),1))=SUMPRODUCT((TRIM(C1023:F1023)&lt;&gt;"-")*1),
    "No Change",
    "Change"))</f>
        <v>No Data</v>
      </c>
      <c r="I1023" s="159"/>
      <c r="J1023"/>
      <c r="K1023" s="163"/>
      <c r="L1023" s="147" t="str">
        <f>TRIM(CLEAN(TEXT(IFERROR(INDEX('Glade MR'!$B$4:$C$3000,MATCH($A1023,'Glade MR'!$C$4:$C$3000,0),1),"-"),"@")))</f>
        <v>-</v>
      </c>
      <c r="M1023" s="147" t="str">
        <f>TRIM(CLEAN(TEXT(IFERROR(INDEX('Glade MR'!$I$4:$J$3000,MATCH($A1023,'Glade MR'!$J$4:$J$3000,0),1),"-"),"@")))</f>
        <v>-</v>
      </c>
      <c r="N1023" s="147" t="str">
        <f>TRIM(CLEAN(TEXT(IFERROR(INDEX('Glade MR'!$P$4:$Q$3000,MATCH($A1023,'Glade MR'!$Q$4:$Q$3000,0),1),"-"),"@")))</f>
        <v>-</v>
      </c>
      <c r="O1023" s="147" t="str">
        <f>TRIM(CLEAN(TEXT(IFERROR(INDEX('Glade MR'!$W$4:$X$3000,MATCH($A1023,'Glade MR'!$X$4:$X$3000,0),1),"-"),"@")))</f>
        <v>-</v>
      </c>
      <c r="P1023" s="159" t="str">
        <f t="shared" si="31"/>
        <v>Not Found</v>
      </c>
      <c r="Q1023" t="str" cm="1">
        <f t="array" ref="Q1023">IF(SUMPRODUCT((TRIM(L1023:O1023)&lt;&gt;"-")*1)=0,
    "No Data",
    IF(COUNTIF(L1023:O1023,INDEX(_xlfn._xlws.FILTER(L1023:O1023,TRIM(L1023:O1023)&lt;&gt;"-"),1))=SUMPRODUCT((TRIM(L1023:O1023)&lt;&gt;"-")*1),
    "No Change",
    "Change"))</f>
        <v>No Data</v>
      </c>
      <c r="R1023" s="159"/>
      <c r="S1023" s="111"/>
    </row>
    <row r="1024" spans="1:19" x14ac:dyDescent="0.3">
      <c r="A1024" t="s">
        <v>1887</v>
      </c>
      <c r="B1024" t="s">
        <v>1145</v>
      </c>
      <c r="C1024" s="160" t="str">
        <f>TRIM(CLEAN(TEXT(IFERROR(INDEX('Snakeden MR'!$B$4:$C$3028,MATCH($A1024,'Snakeden MR'!$C$4:$C$3028,0),1),"-"),"@")))</f>
        <v>-</v>
      </c>
      <c r="D1024" s="147" t="str">
        <f>TRIM(CLEAN(TEXT(IFERROR(INDEX('Snakeden MR'!$I$4:$J$3028,MATCH($A1024,'Snakeden MR'!$J$4:$J$3028,0),1),"-"),"@")))</f>
        <v>-</v>
      </c>
      <c r="E1024" s="147" t="str">
        <f>TRIM(CLEAN(TEXT(IFERROR(INDEX('Snakeden MR'!$P$4:$Q$3028,MATCH($A1024,'Snakeden MR'!$Q$4:$Q$3028,0),1),"-"),"@")))</f>
        <v>-</v>
      </c>
      <c r="F1024" s="147" t="str">
        <f>TRIM(CLEAN(TEXT(IFERROR(INDEX('Snakeden MR'!$W$4:$X$3028,MATCH($A1024,'Snakeden MR'!$X$4:$X$3028,0),1),"-"),"@")))</f>
        <v>-</v>
      </c>
      <c r="G1024" s="159" t="str">
        <f t="shared" si="30"/>
        <v>Not Found</v>
      </c>
      <c r="H1024" t="str" cm="1">
        <f t="array" ref="H1024">IF(SUMPRODUCT((TRIM(C1024:F1024)&lt;&gt;"-")*1)=0,
    "No Data",
    IF(COUNTIF(C1024:F1024,INDEX(_xlfn._xlws.FILTER(C1024:F1024,TRIM(C1024:F1024)&lt;&gt;"-"),1))=SUMPRODUCT((TRIM(C1024:F1024)&lt;&gt;"-")*1),
    "No Change",
    "Change"))</f>
        <v>No Data</v>
      </c>
      <c r="I1024" s="159"/>
      <c r="J1024"/>
      <c r="K1024" s="163"/>
      <c r="L1024" s="147" t="str">
        <f>TRIM(CLEAN(TEXT(IFERROR(INDEX('Glade MR'!$B$4:$C$3000,MATCH($A1024,'Glade MR'!$C$4:$C$3000,0),1),"-"),"@")))</f>
        <v>-</v>
      </c>
      <c r="M1024" s="147" t="str">
        <f>TRIM(CLEAN(TEXT(IFERROR(INDEX('Glade MR'!$I$4:$J$3000,MATCH($A1024,'Glade MR'!$J$4:$J$3000,0),1),"-"),"@")))</f>
        <v>-</v>
      </c>
      <c r="N1024" s="147" t="str">
        <f>TRIM(CLEAN(TEXT(IFERROR(INDEX('Glade MR'!$P$4:$Q$3000,MATCH($A1024,'Glade MR'!$Q$4:$Q$3000,0),1),"-"),"@")))</f>
        <v>-</v>
      </c>
      <c r="O1024" s="147" t="str">
        <f>TRIM(CLEAN(TEXT(IFERROR(INDEX('Glade MR'!$W$4:$X$3000,MATCH($A1024,'Glade MR'!$X$4:$X$3000,0),1),"-"),"@")))</f>
        <v>-</v>
      </c>
      <c r="P1024" s="159" t="str">
        <f t="shared" si="31"/>
        <v>Not Found</v>
      </c>
      <c r="Q1024" t="str" cm="1">
        <f t="array" ref="Q1024">IF(SUMPRODUCT((TRIM(L1024:O1024)&lt;&gt;"-")*1)=0,
    "No Data",
    IF(COUNTIF(L1024:O1024,INDEX(_xlfn._xlws.FILTER(L1024:O1024,TRIM(L1024:O1024)&lt;&gt;"-"),1))=SUMPRODUCT((TRIM(L1024:O1024)&lt;&gt;"-")*1),
    "No Change",
    "Change"))</f>
        <v>No Data</v>
      </c>
      <c r="R1024" s="159"/>
      <c r="S1024" s="111"/>
    </row>
    <row r="1025" spans="1:19" x14ac:dyDescent="0.3">
      <c r="A1025" t="s">
        <v>1888</v>
      </c>
      <c r="B1025" t="s">
        <v>1145</v>
      </c>
      <c r="C1025" s="160" t="str">
        <f>TRIM(CLEAN(TEXT(IFERROR(INDEX('Snakeden MR'!$B$4:$C$3028,MATCH($A1025,'Snakeden MR'!$C$4:$C$3028,0),1),"-"),"@")))</f>
        <v>-</v>
      </c>
      <c r="D1025" s="147" t="str">
        <f>TRIM(CLEAN(TEXT(IFERROR(INDEX('Snakeden MR'!$I$4:$J$3028,MATCH($A1025,'Snakeden MR'!$J$4:$J$3028,0),1),"-"),"@")))</f>
        <v>-</v>
      </c>
      <c r="E1025" s="147" t="str">
        <f>TRIM(CLEAN(TEXT(IFERROR(INDEX('Snakeden MR'!$P$4:$Q$3028,MATCH($A1025,'Snakeden MR'!$Q$4:$Q$3028,0),1),"-"),"@")))</f>
        <v>-</v>
      </c>
      <c r="F1025" s="147" t="str">
        <f>TRIM(CLEAN(TEXT(IFERROR(INDEX('Snakeden MR'!$W$4:$X$3028,MATCH($A1025,'Snakeden MR'!$X$4:$X$3028,0),1),"-"),"@")))</f>
        <v>-</v>
      </c>
      <c r="G1025" s="159" t="str">
        <f t="shared" si="30"/>
        <v>Not Found</v>
      </c>
      <c r="H1025" t="str" cm="1">
        <f t="array" ref="H1025">IF(SUMPRODUCT((TRIM(C1025:F1025)&lt;&gt;"-")*1)=0,
    "No Data",
    IF(COUNTIF(C1025:F1025,INDEX(_xlfn._xlws.FILTER(C1025:F1025,TRIM(C1025:F1025)&lt;&gt;"-"),1))=SUMPRODUCT((TRIM(C1025:F1025)&lt;&gt;"-")*1),
    "No Change",
    "Change"))</f>
        <v>No Data</v>
      </c>
      <c r="I1025" s="159"/>
      <c r="J1025"/>
      <c r="K1025" s="163"/>
      <c r="L1025" s="147" t="str">
        <f>TRIM(CLEAN(TEXT(IFERROR(INDEX('Glade MR'!$B$4:$C$3000,MATCH($A1025,'Glade MR'!$C$4:$C$3000,0),1),"-"),"@")))</f>
        <v>-</v>
      </c>
      <c r="M1025" s="147" t="str">
        <f>TRIM(CLEAN(TEXT(IFERROR(INDEX('Glade MR'!$I$4:$J$3000,MATCH($A1025,'Glade MR'!$J$4:$J$3000,0),1),"-"),"@")))</f>
        <v>-</v>
      </c>
      <c r="N1025" s="147" t="str">
        <f>TRIM(CLEAN(TEXT(IFERROR(INDEX('Glade MR'!$P$4:$Q$3000,MATCH($A1025,'Glade MR'!$Q$4:$Q$3000,0),1),"-"),"@")))</f>
        <v>-</v>
      </c>
      <c r="O1025" s="147" t="str">
        <f>TRIM(CLEAN(TEXT(IFERROR(INDEX('Glade MR'!$W$4:$X$3000,MATCH($A1025,'Glade MR'!$X$4:$X$3000,0),1),"-"),"@")))</f>
        <v>-</v>
      </c>
      <c r="P1025" s="159" t="str">
        <f t="shared" si="31"/>
        <v>Not Found</v>
      </c>
      <c r="Q1025" t="str" cm="1">
        <f t="array" ref="Q1025">IF(SUMPRODUCT((TRIM(L1025:O1025)&lt;&gt;"-")*1)=0,
    "No Data",
    IF(COUNTIF(L1025:O1025,INDEX(_xlfn._xlws.FILTER(L1025:O1025,TRIM(L1025:O1025)&lt;&gt;"-"),1))=SUMPRODUCT((TRIM(L1025:O1025)&lt;&gt;"-")*1),
    "No Change",
    "Change"))</f>
        <v>No Data</v>
      </c>
      <c r="R1025" s="159"/>
      <c r="S1025" s="111"/>
    </row>
    <row r="1026" spans="1:19" x14ac:dyDescent="0.3">
      <c r="A1026" t="s">
        <v>741</v>
      </c>
      <c r="B1026" t="s">
        <v>1137</v>
      </c>
      <c r="C1026" s="160" t="str">
        <f>TRIM(CLEAN(TEXT(IFERROR(INDEX('Snakeden MR'!$B$4:$C$3028,MATCH($A1026,'Snakeden MR'!$C$4:$C$3028,0),1),"-"),"@")))</f>
        <v>-</v>
      </c>
      <c r="D1026" s="147" t="str">
        <f>TRIM(CLEAN(TEXT(IFERROR(INDEX('Snakeden MR'!$I$4:$J$3028,MATCH($A1026,'Snakeden MR'!$J$4:$J$3028,0),1),"-"),"@")))</f>
        <v>-</v>
      </c>
      <c r="E1026" s="147" t="str">
        <f>TRIM(CLEAN(TEXT(IFERROR(INDEX('Snakeden MR'!$P$4:$Q$3028,MATCH($A1026,'Snakeden MR'!$Q$4:$Q$3028,0),1),"-"),"@")))</f>
        <v>-</v>
      </c>
      <c r="F1026" s="147" t="str">
        <f>TRIM(CLEAN(TEXT(IFERROR(INDEX('Snakeden MR'!$W$4:$X$3028,MATCH($A1026,'Snakeden MR'!$X$4:$X$3028,0),1),"-"),"@")))</f>
        <v>-</v>
      </c>
      <c r="G1026" s="159" t="str">
        <f t="shared" ref="G1026:G1089" si="32">IF(SUM(COUNTIF(C1026:F1026,"-"))=4,"Not Found","Found")</f>
        <v>Not Found</v>
      </c>
      <c r="H1026" t="str" cm="1">
        <f t="array" ref="H1026">IF(SUMPRODUCT((TRIM(C1026:F1026)&lt;&gt;"-")*1)=0,
    "No Data",
    IF(COUNTIF(C1026:F1026,INDEX(_xlfn._xlws.FILTER(C1026:F1026,TRIM(C1026:F1026)&lt;&gt;"-"),1))=SUMPRODUCT((TRIM(C1026:F1026)&lt;&gt;"-")*1),
    "No Change",
    "Change"))</f>
        <v>No Data</v>
      </c>
      <c r="I1026" s="159"/>
      <c r="J1026"/>
      <c r="K1026" s="163"/>
      <c r="L1026" s="147" t="str">
        <f>TRIM(CLEAN(TEXT(IFERROR(INDEX('Glade MR'!$B$4:$C$3000,MATCH($A1026,'Glade MR'!$C$4:$C$3000,0),1),"-"),"@")))</f>
        <v>-</v>
      </c>
      <c r="M1026" s="147" t="str">
        <f>TRIM(CLEAN(TEXT(IFERROR(INDEX('Glade MR'!$I$4:$J$3000,MATCH($A1026,'Glade MR'!$J$4:$J$3000,0),1),"-"),"@")))</f>
        <v>Pool 4</v>
      </c>
      <c r="N1026" s="147" t="str">
        <f>TRIM(CLEAN(TEXT(IFERROR(INDEX('Glade MR'!$P$4:$Q$3000,MATCH($A1026,'Glade MR'!$Q$4:$Q$3000,0),1),"-"),"@")))</f>
        <v>Pool 4</v>
      </c>
      <c r="O1026" s="147" t="str">
        <f>TRIM(CLEAN(TEXT(IFERROR(INDEX('Glade MR'!$W$4:$X$3000,MATCH($A1026,'Glade MR'!$X$4:$X$3000,0),1),"-"),"@")))</f>
        <v>-</v>
      </c>
      <c r="P1026" s="159" t="str">
        <f t="shared" ref="P1026:P1089" si="33">IF(SUM(COUNTIF(L1026:O1026,"-"))=4,"Not Found","Found")</f>
        <v>Found</v>
      </c>
      <c r="Q1026" t="str" cm="1">
        <f t="array" ref="Q1026">IF(SUMPRODUCT((TRIM(L1026:O1026)&lt;&gt;"-")*1)=0,
    "No Data",
    IF(COUNTIF(L1026:O1026,INDEX(_xlfn._xlws.FILTER(L1026:O1026,TRIM(L1026:O1026)&lt;&gt;"-"),1))=SUMPRODUCT((TRIM(L1026:O1026)&lt;&gt;"-")*1),
    "No Change",
    "Change"))</f>
        <v>No Change</v>
      </c>
      <c r="R1026" s="159"/>
      <c r="S1026" s="111"/>
    </row>
    <row r="1027" spans="1:19" x14ac:dyDescent="0.3">
      <c r="A1027" t="s">
        <v>266</v>
      </c>
      <c r="B1027" t="s">
        <v>1145</v>
      </c>
      <c r="C1027" s="160" t="str">
        <f>TRIM(CLEAN(TEXT(IFERROR(INDEX('Snakeden MR'!$B$4:$C$3028,MATCH($A1027,'Snakeden MR'!$C$4:$C$3028,0),1),"-"),"@")))</f>
        <v>-</v>
      </c>
      <c r="D1027" s="147" t="str">
        <f>TRIM(CLEAN(TEXT(IFERROR(INDEX('Snakeden MR'!$I$4:$J$3028,MATCH($A1027,'Snakeden MR'!$J$4:$J$3028,0),1),"-"),"@")))</f>
        <v>Pool 6</v>
      </c>
      <c r="E1027" s="147" t="str">
        <f>TRIM(CLEAN(TEXT(IFERROR(INDEX('Snakeden MR'!$P$4:$Q$3028,MATCH($A1027,'Snakeden MR'!$Q$4:$Q$3028,0),1),"-"),"@")))</f>
        <v>-</v>
      </c>
      <c r="F1027" s="147" t="str">
        <f>TRIM(CLEAN(TEXT(IFERROR(INDEX('Snakeden MR'!$W$4:$X$3028,MATCH($A1027,'Snakeden MR'!$X$4:$X$3028,0),1),"-"),"@")))</f>
        <v>-</v>
      </c>
      <c r="G1027" s="159" t="str">
        <f t="shared" si="32"/>
        <v>Found</v>
      </c>
      <c r="H1027" t="str" cm="1">
        <f t="array" ref="H1027">IF(SUMPRODUCT((TRIM(C1027:F1027)&lt;&gt;"-")*1)=0,
    "No Data",
    IF(COUNTIF(C1027:F1027,INDEX(_xlfn._xlws.FILTER(C1027:F1027,TRIM(C1027:F1027)&lt;&gt;"-"),1))=SUMPRODUCT((TRIM(C1027:F1027)&lt;&gt;"-")*1),
    "No Change",
    "Change"))</f>
        <v>No Change</v>
      </c>
      <c r="I1027" s="159"/>
      <c r="J1027"/>
      <c r="K1027" s="163"/>
      <c r="L1027" s="147" t="str">
        <f>TRIM(CLEAN(TEXT(IFERROR(INDEX('Glade MR'!$B$4:$C$3000,MATCH($A1027,'Glade MR'!$C$4:$C$3000,0),1),"-"),"@")))</f>
        <v>-</v>
      </c>
      <c r="M1027" s="147" t="str">
        <f>TRIM(CLEAN(TEXT(IFERROR(INDEX('Glade MR'!$I$4:$J$3000,MATCH($A1027,'Glade MR'!$J$4:$J$3000,0),1),"-"),"@")))</f>
        <v>-</v>
      </c>
      <c r="N1027" s="147" t="str">
        <f>TRIM(CLEAN(TEXT(IFERROR(INDEX('Glade MR'!$P$4:$Q$3000,MATCH($A1027,'Glade MR'!$Q$4:$Q$3000,0),1),"-"),"@")))</f>
        <v>-</v>
      </c>
      <c r="O1027" s="147" t="str">
        <f>TRIM(CLEAN(TEXT(IFERROR(INDEX('Glade MR'!$W$4:$X$3000,MATCH($A1027,'Glade MR'!$X$4:$X$3000,0),1),"-"),"@")))</f>
        <v>-</v>
      </c>
      <c r="P1027" s="159" t="str">
        <f t="shared" si="33"/>
        <v>Not Found</v>
      </c>
      <c r="Q1027" t="str" cm="1">
        <f t="array" ref="Q1027">IF(SUMPRODUCT((TRIM(L1027:O1027)&lt;&gt;"-")*1)=0,
    "No Data",
    IF(COUNTIF(L1027:O1027,INDEX(_xlfn._xlws.FILTER(L1027:O1027,TRIM(L1027:O1027)&lt;&gt;"-"),1))=SUMPRODUCT((TRIM(L1027:O1027)&lt;&gt;"-")*1),
    "No Change",
    "Change"))</f>
        <v>No Data</v>
      </c>
      <c r="R1027" s="159"/>
      <c r="S1027" s="111"/>
    </row>
    <row r="1028" spans="1:19" x14ac:dyDescent="0.3">
      <c r="A1028" t="s">
        <v>1889</v>
      </c>
      <c r="B1028" t="s">
        <v>1145</v>
      </c>
      <c r="C1028" s="160" t="str">
        <f>TRIM(CLEAN(TEXT(IFERROR(INDEX('Snakeden MR'!$B$4:$C$3028,MATCH($A1028,'Snakeden MR'!$C$4:$C$3028,0),1),"-"),"@")))</f>
        <v>-</v>
      </c>
      <c r="D1028" s="147" t="str">
        <f>TRIM(CLEAN(TEXT(IFERROR(INDEX('Snakeden MR'!$I$4:$J$3028,MATCH($A1028,'Snakeden MR'!$J$4:$J$3028,0),1),"-"),"@")))</f>
        <v>-</v>
      </c>
      <c r="E1028" s="147" t="str">
        <f>TRIM(CLEAN(TEXT(IFERROR(INDEX('Snakeden MR'!$P$4:$Q$3028,MATCH($A1028,'Snakeden MR'!$Q$4:$Q$3028,0),1),"-"),"@")))</f>
        <v>-</v>
      </c>
      <c r="F1028" s="147" t="str">
        <f>TRIM(CLEAN(TEXT(IFERROR(INDEX('Snakeden MR'!$W$4:$X$3028,MATCH($A1028,'Snakeden MR'!$X$4:$X$3028,0),1),"-"),"@")))</f>
        <v>-</v>
      </c>
      <c r="G1028" s="159" t="str">
        <f t="shared" si="32"/>
        <v>Not Found</v>
      </c>
      <c r="H1028" t="str" cm="1">
        <f t="array" ref="H1028">IF(SUMPRODUCT((TRIM(C1028:F1028)&lt;&gt;"-")*1)=0,
    "No Data",
    IF(COUNTIF(C1028:F1028,INDEX(_xlfn._xlws.FILTER(C1028:F1028,TRIM(C1028:F1028)&lt;&gt;"-"),1))=SUMPRODUCT((TRIM(C1028:F1028)&lt;&gt;"-")*1),
    "No Change",
    "Change"))</f>
        <v>No Data</v>
      </c>
      <c r="I1028" s="159"/>
      <c r="J1028"/>
      <c r="K1028" s="163"/>
      <c r="L1028" s="147" t="str">
        <f>TRIM(CLEAN(TEXT(IFERROR(INDEX('Glade MR'!$B$4:$C$3000,MATCH($A1028,'Glade MR'!$C$4:$C$3000,0),1),"-"),"@")))</f>
        <v>-</v>
      </c>
      <c r="M1028" s="147" t="str">
        <f>TRIM(CLEAN(TEXT(IFERROR(INDEX('Glade MR'!$I$4:$J$3000,MATCH($A1028,'Glade MR'!$J$4:$J$3000,0),1),"-"),"@")))</f>
        <v>-</v>
      </c>
      <c r="N1028" s="147" t="str">
        <f>TRIM(CLEAN(TEXT(IFERROR(INDEX('Glade MR'!$P$4:$Q$3000,MATCH($A1028,'Glade MR'!$Q$4:$Q$3000,0),1),"-"),"@")))</f>
        <v>-</v>
      </c>
      <c r="O1028" s="147" t="str">
        <f>TRIM(CLEAN(TEXT(IFERROR(INDEX('Glade MR'!$W$4:$X$3000,MATCH($A1028,'Glade MR'!$X$4:$X$3000,0),1),"-"),"@")))</f>
        <v>-</v>
      </c>
      <c r="P1028" s="159" t="str">
        <f t="shared" si="33"/>
        <v>Not Found</v>
      </c>
      <c r="Q1028" t="str" cm="1">
        <f t="array" ref="Q1028">IF(SUMPRODUCT((TRIM(L1028:O1028)&lt;&gt;"-")*1)=0,
    "No Data",
    IF(COUNTIF(L1028:O1028,INDEX(_xlfn._xlws.FILTER(L1028:O1028,TRIM(L1028:O1028)&lt;&gt;"-"),1))=SUMPRODUCT((TRIM(L1028:O1028)&lt;&gt;"-")*1),
    "No Change",
    "Change"))</f>
        <v>No Data</v>
      </c>
      <c r="R1028" s="159"/>
      <c r="S1028" s="111"/>
    </row>
    <row r="1029" spans="1:19" x14ac:dyDescent="0.3">
      <c r="A1029" t="s">
        <v>1890</v>
      </c>
      <c r="B1029" t="s">
        <v>1145</v>
      </c>
      <c r="C1029" s="160" t="str">
        <f>TRIM(CLEAN(TEXT(IFERROR(INDEX('Snakeden MR'!$B$4:$C$3028,MATCH($A1029,'Snakeden MR'!$C$4:$C$3028,0),1),"-"),"@")))</f>
        <v>-</v>
      </c>
      <c r="D1029" s="147" t="str">
        <f>TRIM(CLEAN(TEXT(IFERROR(INDEX('Snakeden MR'!$I$4:$J$3028,MATCH($A1029,'Snakeden MR'!$J$4:$J$3028,0),1),"-"),"@")))</f>
        <v>-</v>
      </c>
      <c r="E1029" s="147" t="str">
        <f>TRIM(CLEAN(TEXT(IFERROR(INDEX('Snakeden MR'!$P$4:$Q$3028,MATCH($A1029,'Snakeden MR'!$Q$4:$Q$3028,0),1),"-"),"@")))</f>
        <v>-</v>
      </c>
      <c r="F1029" s="147" t="str">
        <f>TRIM(CLEAN(TEXT(IFERROR(INDEX('Snakeden MR'!$W$4:$X$3028,MATCH($A1029,'Snakeden MR'!$X$4:$X$3028,0),1),"-"),"@")))</f>
        <v>-</v>
      </c>
      <c r="G1029" s="159" t="str">
        <f t="shared" si="32"/>
        <v>Not Found</v>
      </c>
      <c r="H1029" t="str" cm="1">
        <f t="array" ref="H1029">IF(SUMPRODUCT((TRIM(C1029:F1029)&lt;&gt;"-")*1)=0,
    "No Data",
    IF(COUNTIF(C1029:F1029,INDEX(_xlfn._xlws.FILTER(C1029:F1029,TRIM(C1029:F1029)&lt;&gt;"-"),1))=SUMPRODUCT((TRIM(C1029:F1029)&lt;&gt;"-")*1),
    "No Change",
    "Change"))</f>
        <v>No Data</v>
      </c>
      <c r="I1029" s="159"/>
      <c r="J1029"/>
      <c r="K1029" s="163"/>
      <c r="L1029" s="147" t="str">
        <f>TRIM(CLEAN(TEXT(IFERROR(INDEX('Glade MR'!$B$4:$C$3000,MATCH($A1029,'Glade MR'!$C$4:$C$3000,0),1),"-"),"@")))</f>
        <v>-</v>
      </c>
      <c r="M1029" s="147" t="str">
        <f>TRIM(CLEAN(TEXT(IFERROR(INDEX('Glade MR'!$I$4:$J$3000,MATCH($A1029,'Glade MR'!$J$4:$J$3000,0),1),"-"),"@")))</f>
        <v>-</v>
      </c>
      <c r="N1029" s="147" t="str">
        <f>TRIM(CLEAN(TEXT(IFERROR(INDEX('Glade MR'!$P$4:$Q$3000,MATCH($A1029,'Glade MR'!$Q$4:$Q$3000,0),1),"-"),"@")))</f>
        <v>-</v>
      </c>
      <c r="O1029" s="147" t="str">
        <f>TRIM(CLEAN(TEXT(IFERROR(INDEX('Glade MR'!$W$4:$X$3000,MATCH($A1029,'Glade MR'!$X$4:$X$3000,0),1),"-"),"@")))</f>
        <v>-</v>
      </c>
      <c r="P1029" s="159" t="str">
        <f t="shared" si="33"/>
        <v>Not Found</v>
      </c>
      <c r="Q1029" t="str" cm="1">
        <f t="array" ref="Q1029">IF(SUMPRODUCT((TRIM(L1029:O1029)&lt;&gt;"-")*1)=0,
    "No Data",
    IF(COUNTIF(L1029:O1029,INDEX(_xlfn._xlws.FILTER(L1029:O1029,TRIM(L1029:O1029)&lt;&gt;"-"),1))=SUMPRODUCT((TRIM(L1029:O1029)&lt;&gt;"-")*1),
    "No Change",
    "Change"))</f>
        <v>No Data</v>
      </c>
      <c r="R1029" s="159"/>
      <c r="S1029" s="111"/>
    </row>
    <row r="1030" spans="1:19" x14ac:dyDescent="0.3">
      <c r="A1030" t="s">
        <v>491</v>
      </c>
      <c r="B1030" t="s">
        <v>1137</v>
      </c>
      <c r="C1030" s="160" t="str">
        <f>TRIM(CLEAN(TEXT(IFERROR(INDEX('Snakeden MR'!$B$4:$C$3028,MATCH($A1030,'Snakeden MR'!$C$4:$C$3028,0),1),"-"),"@")))</f>
        <v>-</v>
      </c>
      <c r="D1030" s="147" t="str">
        <f>TRIM(CLEAN(TEXT(IFERROR(INDEX('Snakeden MR'!$I$4:$J$3028,MATCH($A1030,'Snakeden MR'!$J$4:$J$3028,0),1),"-"),"@")))</f>
        <v>-</v>
      </c>
      <c r="E1030" s="147" t="str">
        <f>TRIM(CLEAN(TEXT(IFERROR(INDEX('Snakeden MR'!$P$4:$Q$3028,MATCH($A1030,'Snakeden MR'!$Q$4:$Q$3028,0),1),"-"),"@")))</f>
        <v>-</v>
      </c>
      <c r="F1030" s="147" t="str">
        <f>TRIM(CLEAN(TEXT(IFERROR(INDEX('Snakeden MR'!$W$4:$X$3028,MATCH($A1030,'Snakeden MR'!$X$4:$X$3028,0),1),"-"),"@")))</f>
        <v>-</v>
      </c>
      <c r="G1030" s="159" t="str">
        <f t="shared" si="32"/>
        <v>Not Found</v>
      </c>
      <c r="H1030" t="str" cm="1">
        <f t="array" ref="H1030">IF(SUMPRODUCT((TRIM(C1030:F1030)&lt;&gt;"-")*1)=0,
    "No Data",
    IF(COUNTIF(C1030:F1030,INDEX(_xlfn._xlws.FILTER(C1030:F1030,TRIM(C1030:F1030)&lt;&gt;"-"),1))=SUMPRODUCT((TRIM(C1030:F1030)&lt;&gt;"-")*1),
    "No Change",
    "Change"))</f>
        <v>No Data</v>
      </c>
      <c r="I1030" s="159"/>
      <c r="J1030"/>
      <c r="K1030" s="163"/>
      <c r="L1030" s="147" t="str">
        <f>TRIM(CLEAN(TEXT(IFERROR(INDEX('Glade MR'!$B$4:$C$3000,MATCH($A1030,'Glade MR'!$C$4:$C$3000,0),1),"-"),"@")))</f>
        <v>-</v>
      </c>
      <c r="M1030" s="147" t="str">
        <f>TRIM(CLEAN(TEXT(IFERROR(INDEX('Glade MR'!$I$4:$J$3000,MATCH($A1030,'Glade MR'!$J$4:$J$3000,0),1),"-"),"@")))</f>
        <v>-</v>
      </c>
      <c r="N1030" s="147" t="str">
        <f>TRIM(CLEAN(TEXT(IFERROR(INDEX('Glade MR'!$P$4:$Q$3000,MATCH($A1030,'Glade MR'!$Q$4:$Q$3000,0),1),"-"),"@")))</f>
        <v>Pool 8</v>
      </c>
      <c r="O1030" s="147" t="str">
        <f>TRIM(CLEAN(TEXT(IFERROR(INDEX('Glade MR'!$W$4:$X$3000,MATCH($A1030,'Glade MR'!$X$4:$X$3000,0),1),"-"),"@")))</f>
        <v>-</v>
      </c>
      <c r="P1030" s="159" t="str">
        <f t="shared" si="33"/>
        <v>Found</v>
      </c>
      <c r="Q1030" t="str" cm="1">
        <f t="array" ref="Q1030">IF(SUMPRODUCT((TRIM(L1030:O1030)&lt;&gt;"-")*1)=0,
    "No Data",
    IF(COUNTIF(L1030:O1030,INDEX(_xlfn._xlws.FILTER(L1030:O1030,TRIM(L1030:O1030)&lt;&gt;"-"),1))=SUMPRODUCT((TRIM(L1030:O1030)&lt;&gt;"-")*1),
    "No Change",
    "Change"))</f>
        <v>No Change</v>
      </c>
      <c r="R1030" s="159"/>
      <c r="S1030" s="111"/>
    </row>
    <row r="1031" spans="1:19" x14ac:dyDescent="0.3">
      <c r="A1031" t="s">
        <v>1891</v>
      </c>
      <c r="B1031" t="s">
        <v>1145</v>
      </c>
      <c r="C1031" s="160" t="str">
        <f>TRIM(CLEAN(TEXT(IFERROR(INDEX('Snakeden MR'!$B$4:$C$3028,MATCH($A1031,'Snakeden MR'!$C$4:$C$3028,0),1),"-"),"@")))</f>
        <v>-</v>
      </c>
      <c r="D1031" s="147" t="str">
        <f>TRIM(CLEAN(TEXT(IFERROR(INDEX('Snakeden MR'!$I$4:$J$3028,MATCH($A1031,'Snakeden MR'!$J$4:$J$3028,0),1),"-"),"@")))</f>
        <v>-</v>
      </c>
      <c r="E1031" s="147" t="str">
        <f>TRIM(CLEAN(TEXT(IFERROR(INDEX('Snakeden MR'!$P$4:$Q$3028,MATCH($A1031,'Snakeden MR'!$Q$4:$Q$3028,0),1),"-"),"@")))</f>
        <v>-</v>
      </c>
      <c r="F1031" s="147" t="str">
        <f>TRIM(CLEAN(TEXT(IFERROR(INDEX('Snakeden MR'!$W$4:$X$3028,MATCH($A1031,'Snakeden MR'!$X$4:$X$3028,0),1),"-"),"@")))</f>
        <v>-</v>
      </c>
      <c r="G1031" s="159" t="str">
        <f t="shared" si="32"/>
        <v>Not Found</v>
      </c>
      <c r="H1031" t="str" cm="1">
        <f t="array" ref="H1031">IF(SUMPRODUCT((TRIM(C1031:F1031)&lt;&gt;"-")*1)=0,
    "No Data",
    IF(COUNTIF(C1031:F1031,INDEX(_xlfn._xlws.FILTER(C1031:F1031,TRIM(C1031:F1031)&lt;&gt;"-"),1))=SUMPRODUCT((TRIM(C1031:F1031)&lt;&gt;"-")*1),
    "No Change",
    "Change"))</f>
        <v>No Data</v>
      </c>
      <c r="I1031" s="159"/>
      <c r="J1031"/>
      <c r="K1031" s="163"/>
      <c r="L1031" s="147" t="str">
        <f>TRIM(CLEAN(TEXT(IFERROR(INDEX('Glade MR'!$B$4:$C$3000,MATCH($A1031,'Glade MR'!$C$4:$C$3000,0),1),"-"),"@")))</f>
        <v>-</v>
      </c>
      <c r="M1031" s="147" t="str">
        <f>TRIM(CLEAN(TEXT(IFERROR(INDEX('Glade MR'!$I$4:$J$3000,MATCH($A1031,'Glade MR'!$J$4:$J$3000,0),1),"-"),"@")))</f>
        <v>-</v>
      </c>
      <c r="N1031" s="147" t="str">
        <f>TRIM(CLEAN(TEXT(IFERROR(INDEX('Glade MR'!$P$4:$Q$3000,MATCH($A1031,'Glade MR'!$Q$4:$Q$3000,0),1),"-"),"@")))</f>
        <v>-</v>
      </c>
      <c r="O1031" s="147" t="str">
        <f>TRIM(CLEAN(TEXT(IFERROR(INDEX('Glade MR'!$W$4:$X$3000,MATCH($A1031,'Glade MR'!$X$4:$X$3000,0),1),"-"),"@")))</f>
        <v>-</v>
      </c>
      <c r="P1031" s="159" t="str">
        <f t="shared" si="33"/>
        <v>Not Found</v>
      </c>
      <c r="Q1031" t="str" cm="1">
        <f t="array" ref="Q1031">IF(SUMPRODUCT((TRIM(L1031:O1031)&lt;&gt;"-")*1)=0,
    "No Data",
    IF(COUNTIF(L1031:O1031,INDEX(_xlfn._xlws.FILTER(L1031:O1031,TRIM(L1031:O1031)&lt;&gt;"-"),1))=SUMPRODUCT((TRIM(L1031:O1031)&lt;&gt;"-")*1),
    "No Change",
    "Change"))</f>
        <v>No Data</v>
      </c>
      <c r="R1031" s="159"/>
      <c r="S1031" s="111"/>
    </row>
    <row r="1032" spans="1:19" x14ac:dyDescent="0.3">
      <c r="A1032" t="s">
        <v>992</v>
      </c>
      <c r="B1032" t="s">
        <v>1137</v>
      </c>
      <c r="C1032" s="160" t="str">
        <f>TRIM(CLEAN(TEXT(IFERROR(INDEX('Snakeden MR'!$B$4:$C$3028,MATCH($A1032,'Snakeden MR'!$C$4:$C$3028,0),1),"-"),"@")))</f>
        <v>-</v>
      </c>
      <c r="D1032" s="147" t="str">
        <f>TRIM(CLEAN(TEXT(IFERROR(INDEX('Snakeden MR'!$I$4:$J$3028,MATCH($A1032,'Snakeden MR'!$J$4:$J$3028,0),1),"-"),"@")))</f>
        <v>-</v>
      </c>
      <c r="E1032" s="147" t="str">
        <f>TRIM(CLEAN(TEXT(IFERROR(INDEX('Snakeden MR'!$P$4:$Q$3028,MATCH($A1032,'Snakeden MR'!$Q$4:$Q$3028,0),1),"-"),"@")))</f>
        <v>-</v>
      </c>
      <c r="F1032" s="147" t="str">
        <f>TRIM(CLEAN(TEXT(IFERROR(INDEX('Snakeden MR'!$W$4:$X$3028,MATCH($A1032,'Snakeden MR'!$X$4:$X$3028,0),1),"-"),"@")))</f>
        <v>-</v>
      </c>
      <c r="G1032" s="159" t="str">
        <f t="shared" si="32"/>
        <v>Not Found</v>
      </c>
      <c r="H1032" t="str" cm="1">
        <f t="array" ref="H1032">IF(SUMPRODUCT((TRIM(C1032:F1032)&lt;&gt;"-")*1)=0,
    "No Data",
    IF(COUNTIF(C1032:F1032,INDEX(_xlfn._xlws.FILTER(C1032:F1032,TRIM(C1032:F1032)&lt;&gt;"-"),1))=SUMPRODUCT((TRIM(C1032:F1032)&lt;&gt;"-")*1),
    "No Change",
    "Change"))</f>
        <v>No Data</v>
      </c>
      <c r="I1032" s="159"/>
      <c r="J1032"/>
      <c r="K1032" s="163"/>
      <c r="L1032" s="147" t="str">
        <f>TRIM(CLEAN(TEXT(IFERROR(INDEX('Glade MR'!$B$4:$C$3000,MATCH($A1032,'Glade MR'!$C$4:$C$3000,0),1),"-"),"@")))</f>
        <v>-</v>
      </c>
      <c r="M1032" s="147" t="str">
        <f>TRIM(CLEAN(TEXT(IFERROR(INDEX('Glade MR'!$I$4:$J$3000,MATCH($A1032,'Glade MR'!$J$4:$J$3000,0),1),"-"),"@")))</f>
        <v>Pool 11</v>
      </c>
      <c r="N1032" s="147" t="str">
        <f>TRIM(CLEAN(TEXT(IFERROR(INDEX('Glade MR'!$P$4:$Q$3000,MATCH($A1032,'Glade MR'!$Q$4:$Q$3000,0),1),"-"),"@")))</f>
        <v>-</v>
      </c>
      <c r="O1032" s="147" t="str">
        <f>TRIM(CLEAN(TEXT(IFERROR(INDEX('Glade MR'!$W$4:$X$3000,MATCH($A1032,'Glade MR'!$X$4:$X$3000,0),1),"-"),"@")))</f>
        <v>-</v>
      </c>
      <c r="P1032" s="159" t="str">
        <f t="shared" si="33"/>
        <v>Found</v>
      </c>
      <c r="Q1032" t="str" cm="1">
        <f t="array" ref="Q1032">IF(SUMPRODUCT((TRIM(L1032:O1032)&lt;&gt;"-")*1)=0,
    "No Data",
    IF(COUNTIF(L1032:O1032,INDEX(_xlfn._xlws.FILTER(L1032:O1032,TRIM(L1032:O1032)&lt;&gt;"-"),1))=SUMPRODUCT((TRIM(L1032:O1032)&lt;&gt;"-")*1),
    "No Change",
    "Change"))</f>
        <v>No Change</v>
      </c>
      <c r="R1032" s="159"/>
      <c r="S1032" s="111"/>
    </row>
    <row r="1033" spans="1:19" x14ac:dyDescent="0.3">
      <c r="A1033" t="s">
        <v>1892</v>
      </c>
      <c r="B1033" t="s">
        <v>1137</v>
      </c>
      <c r="C1033" s="160" t="str">
        <f>TRIM(CLEAN(TEXT(IFERROR(INDEX('Snakeden MR'!$B$4:$C$3028,MATCH($A1033,'Snakeden MR'!$C$4:$C$3028,0),1),"-"),"@")))</f>
        <v>-</v>
      </c>
      <c r="D1033" s="147" t="str">
        <f>TRIM(CLEAN(TEXT(IFERROR(INDEX('Snakeden MR'!$I$4:$J$3028,MATCH($A1033,'Snakeden MR'!$J$4:$J$3028,0),1),"-"),"@")))</f>
        <v>-</v>
      </c>
      <c r="E1033" s="147" t="str">
        <f>TRIM(CLEAN(TEXT(IFERROR(INDEX('Snakeden MR'!$P$4:$Q$3028,MATCH($A1033,'Snakeden MR'!$Q$4:$Q$3028,0),1),"-"),"@")))</f>
        <v>-</v>
      </c>
      <c r="F1033" s="147" t="str">
        <f>TRIM(CLEAN(TEXT(IFERROR(INDEX('Snakeden MR'!$W$4:$X$3028,MATCH($A1033,'Snakeden MR'!$X$4:$X$3028,0),1),"-"),"@")))</f>
        <v>-</v>
      </c>
      <c r="G1033" s="159" t="str">
        <f t="shared" si="32"/>
        <v>Not Found</v>
      </c>
      <c r="H1033" t="str" cm="1">
        <f t="array" ref="H1033">IF(SUMPRODUCT((TRIM(C1033:F1033)&lt;&gt;"-")*1)=0,
    "No Data",
    IF(COUNTIF(C1033:F1033,INDEX(_xlfn._xlws.FILTER(C1033:F1033,TRIM(C1033:F1033)&lt;&gt;"-"),1))=SUMPRODUCT((TRIM(C1033:F1033)&lt;&gt;"-")*1),
    "No Change",
    "Change"))</f>
        <v>No Data</v>
      </c>
      <c r="I1033" s="159"/>
      <c r="J1033"/>
      <c r="K1033" s="163"/>
      <c r="L1033" s="147" t="str">
        <f>TRIM(CLEAN(TEXT(IFERROR(INDEX('Glade MR'!$B$4:$C$3000,MATCH($A1033,'Glade MR'!$C$4:$C$3000,0),1),"-"),"@")))</f>
        <v>-</v>
      </c>
      <c r="M1033" s="147" t="str">
        <f>TRIM(CLEAN(TEXT(IFERROR(INDEX('Glade MR'!$I$4:$J$3000,MATCH($A1033,'Glade MR'!$J$4:$J$3000,0),1),"-"),"@")))</f>
        <v>-</v>
      </c>
      <c r="N1033" s="147" t="str">
        <f>TRIM(CLEAN(TEXT(IFERROR(INDEX('Glade MR'!$P$4:$Q$3000,MATCH($A1033,'Glade MR'!$Q$4:$Q$3000,0),1),"-"),"@")))</f>
        <v>-</v>
      </c>
      <c r="O1033" s="147" t="str">
        <f>TRIM(CLEAN(TEXT(IFERROR(INDEX('Glade MR'!$W$4:$X$3000,MATCH($A1033,'Glade MR'!$X$4:$X$3000,0),1),"-"),"@")))</f>
        <v>-</v>
      </c>
      <c r="P1033" s="159" t="str">
        <f t="shared" si="33"/>
        <v>Not Found</v>
      </c>
      <c r="Q1033" t="str" cm="1">
        <f t="array" ref="Q1033">IF(SUMPRODUCT((TRIM(L1033:O1033)&lt;&gt;"-")*1)=0,
    "No Data",
    IF(COUNTIF(L1033:O1033,INDEX(_xlfn._xlws.FILTER(L1033:O1033,TRIM(L1033:O1033)&lt;&gt;"-"),1))=SUMPRODUCT((TRIM(L1033:O1033)&lt;&gt;"-")*1),
    "No Change",
    "Change"))</f>
        <v>No Data</v>
      </c>
      <c r="R1033" s="159"/>
      <c r="S1033" s="111"/>
    </row>
    <row r="1034" spans="1:19" x14ac:dyDescent="0.3">
      <c r="A1034" t="s">
        <v>1893</v>
      </c>
      <c r="B1034" t="s">
        <v>1145</v>
      </c>
      <c r="C1034" s="160" t="str">
        <f>TRIM(CLEAN(TEXT(IFERROR(INDEX('Snakeden MR'!$B$4:$C$3028,MATCH($A1034,'Snakeden MR'!$C$4:$C$3028,0),1),"-"),"@")))</f>
        <v>-</v>
      </c>
      <c r="D1034" s="147" t="str">
        <f>TRIM(CLEAN(TEXT(IFERROR(INDEX('Snakeden MR'!$I$4:$J$3028,MATCH($A1034,'Snakeden MR'!$J$4:$J$3028,0),1),"-"),"@")))</f>
        <v>-</v>
      </c>
      <c r="E1034" s="147" t="str">
        <f>TRIM(CLEAN(TEXT(IFERROR(INDEX('Snakeden MR'!$P$4:$Q$3028,MATCH($A1034,'Snakeden MR'!$Q$4:$Q$3028,0),1),"-"),"@")))</f>
        <v>-</v>
      </c>
      <c r="F1034" s="147" t="str">
        <f>TRIM(CLEAN(TEXT(IFERROR(INDEX('Snakeden MR'!$W$4:$X$3028,MATCH($A1034,'Snakeden MR'!$X$4:$X$3028,0),1),"-"),"@")))</f>
        <v>-</v>
      </c>
      <c r="G1034" s="159" t="str">
        <f t="shared" si="32"/>
        <v>Not Found</v>
      </c>
      <c r="H1034" t="str" cm="1">
        <f t="array" ref="H1034">IF(SUMPRODUCT((TRIM(C1034:F1034)&lt;&gt;"-")*1)=0,
    "No Data",
    IF(COUNTIF(C1034:F1034,INDEX(_xlfn._xlws.FILTER(C1034:F1034,TRIM(C1034:F1034)&lt;&gt;"-"),1))=SUMPRODUCT((TRIM(C1034:F1034)&lt;&gt;"-")*1),
    "No Change",
    "Change"))</f>
        <v>No Data</v>
      </c>
      <c r="I1034" s="159"/>
      <c r="J1034"/>
      <c r="K1034" s="163"/>
      <c r="L1034" s="147" t="str">
        <f>TRIM(CLEAN(TEXT(IFERROR(INDEX('Glade MR'!$B$4:$C$3000,MATCH($A1034,'Glade MR'!$C$4:$C$3000,0),1),"-"),"@")))</f>
        <v>-</v>
      </c>
      <c r="M1034" s="147" t="str">
        <f>TRIM(CLEAN(TEXT(IFERROR(INDEX('Glade MR'!$I$4:$J$3000,MATCH($A1034,'Glade MR'!$J$4:$J$3000,0),1),"-"),"@")))</f>
        <v>-</v>
      </c>
      <c r="N1034" s="147" t="str">
        <f>TRIM(CLEAN(TEXT(IFERROR(INDEX('Glade MR'!$P$4:$Q$3000,MATCH($A1034,'Glade MR'!$Q$4:$Q$3000,0),1),"-"),"@")))</f>
        <v>-</v>
      </c>
      <c r="O1034" s="147" t="str">
        <f>TRIM(CLEAN(TEXT(IFERROR(INDEX('Glade MR'!$W$4:$X$3000,MATCH($A1034,'Glade MR'!$X$4:$X$3000,0),1),"-"),"@")))</f>
        <v>-</v>
      </c>
      <c r="P1034" s="159" t="str">
        <f t="shared" si="33"/>
        <v>Not Found</v>
      </c>
      <c r="Q1034" t="str" cm="1">
        <f t="array" ref="Q1034">IF(SUMPRODUCT((TRIM(L1034:O1034)&lt;&gt;"-")*1)=0,
    "No Data",
    IF(COUNTIF(L1034:O1034,INDEX(_xlfn._xlws.FILTER(L1034:O1034,TRIM(L1034:O1034)&lt;&gt;"-"),1))=SUMPRODUCT((TRIM(L1034:O1034)&lt;&gt;"-")*1),
    "No Change",
    "Change"))</f>
        <v>No Data</v>
      </c>
      <c r="R1034" s="159"/>
      <c r="S1034" s="111"/>
    </row>
    <row r="1035" spans="1:19" x14ac:dyDescent="0.3">
      <c r="A1035" t="s">
        <v>518</v>
      </c>
      <c r="B1035" t="s">
        <v>1137</v>
      </c>
      <c r="C1035" s="160" t="str">
        <f>TRIM(CLEAN(TEXT(IFERROR(INDEX('Snakeden MR'!$B$4:$C$3028,MATCH($A1035,'Snakeden MR'!$C$4:$C$3028,0),1),"-"),"@")))</f>
        <v>-</v>
      </c>
      <c r="D1035" s="147" t="str">
        <f>TRIM(CLEAN(TEXT(IFERROR(INDEX('Snakeden MR'!$I$4:$J$3028,MATCH($A1035,'Snakeden MR'!$J$4:$J$3028,0),1),"-"),"@")))</f>
        <v>-</v>
      </c>
      <c r="E1035" s="147" t="str">
        <f>TRIM(CLEAN(TEXT(IFERROR(INDEX('Snakeden MR'!$P$4:$Q$3028,MATCH($A1035,'Snakeden MR'!$Q$4:$Q$3028,0),1),"-"),"@")))</f>
        <v>-</v>
      </c>
      <c r="F1035" s="147" t="str">
        <f>TRIM(CLEAN(TEXT(IFERROR(INDEX('Snakeden MR'!$W$4:$X$3028,MATCH($A1035,'Snakeden MR'!$X$4:$X$3028,0),1),"-"),"@")))</f>
        <v>-</v>
      </c>
      <c r="G1035" s="159" t="str">
        <f t="shared" si="32"/>
        <v>Not Found</v>
      </c>
      <c r="H1035" t="str" cm="1">
        <f t="array" ref="H1035">IF(SUMPRODUCT((TRIM(C1035:F1035)&lt;&gt;"-")*1)=0,
    "No Data",
    IF(COUNTIF(C1035:F1035,INDEX(_xlfn._xlws.FILTER(C1035:F1035,TRIM(C1035:F1035)&lt;&gt;"-"),1))=SUMPRODUCT((TRIM(C1035:F1035)&lt;&gt;"-")*1),
    "No Change",
    "Change"))</f>
        <v>No Data</v>
      </c>
      <c r="I1035" s="159"/>
      <c r="J1035"/>
      <c r="K1035" s="163"/>
      <c r="L1035" s="147" t="str">
        <f>TRIM(CLEAN(TEXT(IFERROR(INDEX('Glade MR'!$B$4:$C$3000,MATCH($A1035,'Glade MR'!$C$4:$C$3000,0),1),"-"),"@")))</f>
        <v>-</v>
      </c>
      <c r="M1035" s="147" t="str">
        <f>TRIM(CLEAN(TEXT(IFERROR(INDEX('Glade MR'!$I$4:$J$3000,MATCH($A1035,'Glade MR'!$J$4:$J$3000,0),1),"-"),"@")))</f>
        <v>-</v>
      </c>
      <c r="N1035" s="147" t="str">
        <f>TRIM(CLEAN(TEXT(IFERROR(INDEX('Glade MR'!$P$4:$Q$3000,MATCH($A1035,'Glade MR'!$Q$4:$Q$3000,0),1),"-"),"@")))</f>
        <v>Pool 8</v>
      </c>
      <c r="O1035" s="147" t="str">
        <f>TRIM(CLEAN(TEXT(IFERROR(INDEX('Glade MR'!$W$4:$X$3000,MATCH($A1035,'Glade MR'!$X$4:$X$3000,0),1),"-"),"@")))</f>
        <v>-</v>
      </c>
      <c r="P1035" s="159" t="str">
        <f t="shared" si="33"/>
        <v>Found</v>
      </c>
      <c r="Q1035" t="str" cm="1">
        <f t="array" ref="Q1035">IF(SUMPRODUCT((TRIM(L1035:O1035)&lt;&gt;"-")*1)=0,
    "No Data",
    IF(COUNTIF(L1035:O1035,INDEX(_xlfn._xlws.FILTER(L1035:O1035,TRIM(L1035:O1035)&lt;&gt;"-"),1))=SUMPRODUCT((TRIM(L1035:O1035)&lt;&gt;"-")*1),
    "No Change",
    "Change"))</f>
        <v>No Change</v>
      </c>
      <c r="R1035" s="159"/>
      <c r="S1035" s="111"/>
    </row>
    <row r="1036" spans="1:19" x14ac:dyDescent="0.3">
      <c r="A1036" t="s">
        <v>1894</v>
      </c>
      <c r="B1036" t="s">
        <v>1145</v>
      </c>
      <c r="C1036" s="160" t="str">
        <f>TRIM(CLEAN(TEXT(IFERROR(INDEX('Snakeden MR'!$B$4:$C$3028,MATCH($A1036,'Snakeden MR'!$C$4:$C$3028,0),1),"-"),"@")))</f>
        <v>-</v>
      </c>
      <c r="D1036" s="147" t="str">
        <f>TRIM(CLEAN(TEXT(IFERROR(INDEX('Snakeden MR'!$I$4:$J$3028,MATCH($A1036,'Snakeden MR'!$J$4:$J$3028,0),1),"-"),"@")))</f>
        <v>-</v>
      </c>
      <c r="E1036" s="147" t="str">
        <f>TRIM(CLEAN(TEXT(IFERROR(INDEX('Snakeden MR'!$P$4:$Q$3028,MATCH($A1036,'Snakeden MR'!$Q$4:$Q$3028,0),1),"-"),"@")))</f>
        <v>-</v>
      </c>
      <c r="F1036" s="147" t="str">
        <f>TRIM(CLEAN(TEXT(IFERROR(INDEX('Snakeden MR'!$W$4:$X$3028,MATCH($A1036,'Snakeden MR'!$X$4:$X$3028,0),1),"-"),"@")))</f>
        <v>-</v>
      </c>
      <c r="G1036" s="159" t="str">
        <f t="shared" si="32"/>
        <v>Not Found</v>
      </c>
      <c r="H1036" t="str" cm="1">
        <f t="array" ref="H1036">IF(SUMPRODUCT((TRIM(C1036:F1036)&lt;&gt;"-")*1)=0,
    "No Data",
    IF(COUNTIF(C1036:F1036,INDEX(_xlfn._xlws.FILTER(C1036:F1036,TRIM(C1036:F1036)&lt;&gt;"-"),1))=SUMPRODUCT((TRIM(C1036:F1036)&lt;&gt;"-")*1),
    "No Change",
    "Change"))</f>
        <v>No Data</v>
      </c>
      <c r="I1036" s="159"/>
      <c r="J1036"/>
      <c r="K1036" s="163"/>
      <c r="L1036" s="147" t="str">
        <f>TRIM(CLEAN(TEXT(IFERROR(INDEX('Glade MR'!$B$4:$C$3000,MATCH($A1036,'Glade MR'!$C$4:$C$3000,0),1),"-"),"@")))</f>
        <v>-</v>
      </c>
      <c r="M1036" s="147" t="str">
        <f>TRIM(CLEAN(TEXT(IFERROR(INDEX('Glade MR'!$I$4:$J$3000,MATCH($A1036,'Glade MR'!$J$4:$J$3000,0),1),"-"),"@")))</f>
        <v>-</v>
      </c>
      <c r="N1036" s="147" t="str">
        <f>TRIM(CLEAN(TEXT(IFERROR(INDEX('Glade MR'!$P$4:$Q$3000,MATCH($A1036,'Glade MR'!$Q$4:$Q$3000,0),1),"-"),"@")))</f>
        <v>-</v>
      </c>
      <c r="O1036" s="147" t="str">
        <f>TRIM(CLEAN(TEXT(IFERROR(INDEX('Glade MR'!$W$4:$X$3000,MATCH($A1036,'Glade MR'!$X$4:$X$3000,0),1),"-"),"@")))</f>
        <v>-</v>
      </c>
      <c r="P1036" s="159" t="str">
        <f t="shared" si="33"/>
        <v>Not Found</v>
      </c>
      <c r="Q1036" t="str" cm="1">
        <f t="array" ref="Q1036">IF(SUMPRODUCT((TRIM(L1036:O1036)&lt;&gt;"-")*1)=0,
    "No Data",
    IF(COUNTIF(L1036:O1036,INDEX(_xlfn._xlws.FILTER(L1036:O1036,TRIM(L1036:O1036)&lt;&gt;"-"),1))=SUMPRODUCT((TRIM(L1036:O1036)&lt;&gt;"-")*1),
    "No Change",
    "Change"))</f>
        <v>No Data</v>
      </c>
      <c r="R1036" s="159"/>
      <c r="S1036" s="111"/>
    </row>
    <row r="1037" spans="1:19" x14ac:dyDescent="0.3">
      <c r="A1037" t="s">
        <v>1895</v>
      </c>
      <c r="B1037" t="s">
        <v>1145</v>
      </c>
      <c r="C1037" s="160" t="str">
        <f>TRIM(CLEAN(TEXT(IFERROR(INDEX('Snakeden MR'!$B$4:$C$3028,MATCH($A1037,'Snakeden MR'!$C$4:$C$3028,0),1),"-"),"@")))</f>
        <v>-</v>
      </c>
      <c r="D1037" s="147" t="str">
        <f>TRIM(CLEAN(TEXT(IFERROR(INDEX('Snakeden MR'!$I$4:$J$3028,MATCH($A1037,'Snakeden MR'!$J$4:$J$3028,0),1),"-"),"@")))</f>
        <v>-</v>
      </c>
      <c r="E1037" s="147" t="str">
        <f>TRIM(CLEAN(TEXT(IFERROR(INDEX('Snakeden MR'!$P$4:$Q$3028,MATCH($A1037,'Snakeden MR'!$Q$4:$Q$3028,0),1),"-"),"@")))</f>
        <v>-</v>
      </c>
      <c r="F1037" s="147" t="str">
        <f>TRIM(CLEAN(TEXT(IFERROR(INDEX('Snakeden MR'!$W$4:$X$3028,MATCH($A1037,'Snakeden MR'!$X$4:$X$3028,0),1),"-"),"@")))</f>
        <v>-</v>
      </c>
      <c r="G1037" s="159" t="str">
        <f t="shared" si="32"/>
        <v>Not Found</v>
      </c>
      <c r="H1037" t="str" cm="1">
        <f t="array" ref="H1037">IF(SUMPRODUCT((TRIM(C1037:F1037)&lt;&gt;"-")*1)=0,
    "No Data",
    IF(COUNTIF(C1037:F1037,INDEX(_xlfn._xlws.FILTER(C1037:F1037,TRIM(C1037:F1037)&lt;&gt;"-"),1))=SUMPRODUCT((TRIM(C1037:F1037)&lt;&gt;"-")*1),
    "No Change",
    "Change"))</f>
        <v>No Data</v>
      </c>
      <c r="I1037" s="159"/>
      <c r="J1037"/>
      <c r="K1037" s="163"/>
      <c r="L1037" s="147" t="str">
        <f>TRIM(CLEAN(TEXT(IFERROR(INDEX('Glade MR'!$B$4:$C$3000,MATCH($A1037,'Glade MR'!$C$4:$C$3000,0),1),"-"),"@")))</f>
        <v>-</v>
      </c>
      <c r="M1037" s="147" t="str">
        <f>TRIM(CLEAN(TEXT(IFERROR(INDEX('Glade MR'!$I$4:$J$3000,MATCH($A1037,'Glade MR'!$J$4:$J$3000,0),1),"-"),"@")))</f>
        <v>-</v>
      </c>
      <c r="N1037" s="147" t="str">
        <f>TRIM(CLEAN(TEXT(IFERROR(INDEX('Glade MR'!$P$4:$Q$3000,MATCH($A1037,'Glade MR'!$Q$4:$Q$3000,0),1),"-"),"@")))</f>
        <v>-</v>
      </c>
      <c r="O1037" s="147" t="str">
        <f>TRIM(CLEAN(TEXT(IFERROR(INDEX('Glade MR'!$W$4:$X$3000,MATCH($A1037,'Glade MR'!$X$4:$X$3000,0),1),"-"),"@")))</f>
        <v>-</v>
      </c>
      <c r="P1037" s="159" t="str">
        <f t="shared" si="33"/>
        <v>Not Found</v>
      </c>
      <c r="Q1037" t="str" cm="1">
        <f t="array" ref="Q1037">IF(SUMPRODUCT((TRIM(L1037:O1037)&lt;&gt;"-")*1)=0,
    "No Data",
    IF(COUNTIF(L1037:O1037,INDEX(_xlfn._xlws.FILTER(L1037:O1037,TRIM(L1037:O1037)&lt;&gt;"-"),1))=SUMPRODUCT((TRIM(L1037:O1037)&lt;&gt;"-")*1),
    "No Change",
    "Change"))</f>
        <v>No Data</v>
      </c>
      <c r="R1037" s="159"/>
      <c r="S1037" s="111"/>
    </row>
    <row r="1038" spans="1:19" x14ac:dyDescent="0.3">
      <c r="A1038" t="s">
        <v>1896</v>
      </c>
      <c r="B1038" t="s">
        <v>1145</v>
      </c>
      <c r="C1038" s="160" t="str">
        <f>TRIM(CLEAN(TEXT(IFERROR(INDEX('Snakeden MR'!$B$4:$C$3028,MATCH($A1038,'Snakeden MR'!$C$4:$C$3028,0),1),"-"),"@")))</f>
        <v>-</v>
      </c>
      <c r="D1038" s="147" t="str">
        <f>TRIM(CLEAN(TEXT(IFERROR(INDEX('Snakeden MR'!$I$4:$J$3028,MATCH($A1038,'Snakeden MR'!$J$4:$J$3028,0),1),"-"),"@")))</f>
        <v>-</v>
      </c>
      <c r="E1038" s="147" t="str">
        <f>TRIM(CLEAN(TEXT(IFERROR(INDEX('Snakeden MR'!$P$4:$Q$3028,MATCH($A1038,'Snakeden MR'!$Q$4:$Q$3028,0),1),"-"),"@")))</f>
        <v>-</v>
      </c>
      <c r="F1038" s="147" t="str">
        <f>TRIM(CLEAN(TEXT(IFERROR(INDEX('Snakeden MR'!$W$4:$X$3028,MATCH($A1038,'Snakeden MR'!$X$4:$X$3028,0),1),"-"),"@")))</f>
        <v>-</v>
      </c>
      <c r="G1038" s="159" t="str">
        <f t="shared" si="32"/>
        <v>Not Found</v>
      </c>
      <c r="H1038" t="str" cm="1">
        <f t="array" ref="H1038">IF(SUMPRODUCT((TRIM(C1038:F1038)&lt;&gt;"-")*1)=0,
    "No Data",
    IF(COUNTIF(C1038:F1038,INDEX(_xlfn._xlws.FILTER(C1038:F1038,TRIM(C1038:F1038)&lt;&gt;"-"),1))=SUMPRODUCT((TRIM(C1038:F1038)&lt;&gt;"-")*1),
    "No Change",
    "Change"))</f>
        <v>No Data</v>
      </c>
      <c r="I1038" s="159"/>
      <c r="J1038"/>
      <c r="K1038" s="163"/>
      <c r="L1038" s="147" t="str">
        <f>TRIM(CLEAN(TEXT(IFERROR(INDEX('Glade MR'!$B$4:$C$3000,MATCH($A1038,'Glade MR'!$C$4:$C$3000,0),1),"-"),"@")))</f>
        <v>-</v>
      </c>
      <c r="M1038" s="147" t="str">
        <f>TRIM(CLEAN(TEXT(IFERROR(INDEX('Glade MR'!$I$4:$J$3000,MATCH($A1038,'Glade MR'!$J$4:$J$3000,0),1),"-"),"@")))</f>
        <v>-</v>
      </c>
      <c r="N1038" s="147" t="str">
        <f>TRIM(CLEAN(TEXT(IFERROR(INDEX('Glade MR'!$P$4:$Q$3000,MATCH($A1038,'Glade MR'!$Q$4:$Q$3000,0),1),"-"),"@")))</f>
        <v>-</v>
      </c>
      <c r="O1038" s="147" t="str">
        <f>TRIM(CLEAN(TEXT(IFERROR(INDEX('Glade MR'!$W$4:$X$3000,MATCH($A1038,'Glade MR'!$X$4:$X$3000,0),1),"-"),"@")))</f>
        <v>-</v>
      </c>
      <c r="P1038" s="159" t="str">
        <f t="shared" si="33"/>
        <v>Not Found</v>
      </c>
      <c r="Q1038" t="str" cm="1">
        <f t="array" ref="Q1038">IF(SUMPRODUCT((TRIM(L1038:O1038)&lt;&gt;"-")*1)=0,
    "No Data",
    IF(COUNTIF(L1038:O1038,INDEX(_xlfn._xlws.FILTER(L1038:O1038,TRIM(L1038:O1038)&lt;&gt;"-"),1))=SUMPRODUCT((TRIM(L1038:O1038)&lt;&gt;"-")*1),
    "No Change",
    "Change"))</f>
        <v>No Data</v>
      </c>
      <c r="R1038" s="159"/>
      <c r="S1038" s="111"/>
    </row>
    <row r="1039" spans="1:19" x14ac:dyDescent="0.3">
      <c r="A1039" t="s">
        <v>1897</v>
      </c>
      <c r="B1039" t="s">
        <v>1137</v>
      </c>
      <c r="C1039" s="160" t="str">
        <f>TRIM(CLEAN(TEXT(IFERROR(INDEX('Snakeden MR'!$B$4:$C$3028,MATCH($A1039,'Snakeden MR'!$C$4:$C$3028,0),1),"-"),"@")))</f>
        <v>-</v>
      </c>
      <c r="D1039" s="147" t="str">
        <f>TRIM(CLEAN(TEXT(IFERROR(INDEX('Snakeden MR'!$I$4:$J$3028,MATCH($A1039,'Snakeden MR'!$J$4:$J$3028,0),1),"-"),"@")))</f>
        <v>-</v>
      </c>
      <c r="E1039" s="147" t="str">
        <f>TRIM(CLEAN(TEXT(IFERROR(INDEX('Snakeden MR'!$P$4:$Q$3028,MATCH($A1039,'Snakeden MR'!$Q$4:$Q$3028,0),1),"-"),"@")))</f>
        <v>-</v>
      </c>
      <c r="F1039" s="147" t="str">
        <f>TRIM(CLEAN(TEXT(IFERROR(INDEX('Snakeden MR'!$W$4:$X$3028,MATCH($A1039,'Snakeden MR'!$X$4:$X$3028,0),1),"-"),"@")))</f>
        <v>-</v>
      </c>
      <c r="G1039" s="159" t="str">
        <f t="shared" si="32"/>
        <v>Not Found</v>
      </c>
      <c r="H1039" t="str" cm="1">
        <f t="array" ref="H1039">IF(SUMPRODUCT((TRIM(C1039:F1039)&lt;&gt;"-")*1)=0,
    "No Data",
    IF(COUNTIF(C1039:F1039,INDEX(_xlfn._xlws.FILTER(C1039:F1039,TRIM(C1039:F1039)&lt;&gt;"-"),1))=SUMPRODUCT((TRIM(C1039:F1039)&lt;&gt;"-")*1),
    "No Change",
    "Change"))</f>
        <v>No Data</v>
      </c>
      <c r="I1039" s="159"/>
      <c r="J1039"/>
      <c r="K1039" s="163"/>
      <c r="L1039" s="147" t="str">
        <f>TRIM(CLEAN(TEXT(IFERROR(INDEX('Glade MR'!$B$4:$C$3000,MATCH($A1039,'Glade MR'!$C$4:$C$3000,0),1),"-"),"@")))</f>
        <v>-</v>
      </c>
      <c r="M1039" s="147" t="str">
        <f>TRIM(CLEAN(TEXT(IFERROR(INDEX('Glade MR'!$I$4:$J$3000,MATCH($A1039,'Glade MR'!$J$4:$J$3000,0),1),"-"),"@")))</f>
        <v>-</v>
      </c>
      <c r="N1039" s="147" t="str">
        <f>TRIM(CLEAN(TEXT(IFERROR(INDEX('Glade MR'!$P$4:$Q$3000,MATCH($A1039,'Glade MR'!$Q$4:$Q$3000,0),1),"-"),"@")))</f>
        <v>-</v>
      </c>
      <c r="O1039" s="147" t="str">
        <f>TRIM(CLEAN(TEXT(IFERROR(INDEX('Glade MR'!$W$4:$X$3000,MATCH($A1039,'Glade MR'!$X$4:$X$3000,0),1),"-"),"@")))</f>
        <v>-</v>
      </c>
      <c r="P1039" s="159" t="str">
        <f t="shared" si="33"/>
        <v>Not Found</v>
      </c>
      <c r="Q1039" t="str" cm="1">
        <f t="array" ref="Q1039">IF(SUMPRODUCT((TRIM(L1039:O1039)&lt;&gt;"-")*1)=0,
    "No Data",
    IF(COUNTIF(L1039:O1039,INDEX(_xlfn._xlws.FILTER(L1039:O1039,TRIM(L1039:O1039)&lt;&gt;"-"),1))=SUMPRODUCT((TRIM(L1039:O1039)&lt;&gt;"-")*1),
    "No Change",
    "Change"))</f>
        <v>No Data</v>
      </c>
      <c r="R1039" s="159"/>
      <c r="S1039" s="111"/>
    </row>
    <row r="1040" spans="1:19" x14ac:dyDescent="0.3">
      <c r="A1040" t="s">
        <v>1898</v>
      </c>
      <c r="B1040" t="s">
        <v>1145</v>
      </c>
      <c r="C1040" s="160" t="str">
        <f>TRIM(CLEAN(TEXT(IFERROR(INDEX('Snakeden MR'!$B$4:$C$3028,MATCH($A1040,'Snakeden MR'!$C$4:$C$3028,0),1),"-"),"@")))</f>
        <v>-</v>
      </c>
      <c r="D1040" s="147" t="str">
        <f>TRIM(CLEAN(TEXT(IFERROR(INDEX('Snakeden MR'!$I$4:$J$3028,MATCH($A1040,'Snakeden MR'!$J$4:$J$3028,0),1),"-"),"@")))</f>
        <v>-</v>
      </c>
      <c r="E1040" s="147" t="str">
        <f>TRIM(CLEAN(TEXT(IFERROR(INDEX('Snakeden MR'!$P$4:$Q$3028,MATCH($A1040,'Snakeden MR'!$Q$4:$Q$3028,0),1),"-"),"@")))</f>
        <v>-</v>
      </c>
      <c r="F1040" s="147" t="str">
        <f>TRIM(CLEAN(TEXT(IFERROR(INDEX('Snakeden MR'!$W$4:$X$3028,MATCH($A1040,'Snakeden MR'!$X$4:$X$3028,0),1),"-"),"@")))</f>
        <v>-</v>
      </c>
      <c r="G1040" s="159" t="str">
        <f t="shared" si="32"/>
        <v>Not Found</v>
      </c>
      <c r="H1040" t="str" cm="1">
        <f t="array" ref="H1040">IF(SUMPRODUCT((TRIM(C1040:F1040)&lt;&gt;"-")*1)=0,
    "No Data",
    IF(COUNTIF(C1040:F1040,INDEX(_xlfn._xlws.FILTER(C1040:F1040,TRIM(C1040:F1040)&lt;&gt;"-"),1))=SUMPRODUCT((TRIM(C1040:F1040)&lt;&gt;"-")*1),
    "No Change",
    "Change"))</f>
        <v>No Data</v>
      </c>
      <c r="I1040" s="159"/>
      <c r="J1040"/>
      <c r="K1040" s="163"/>
      <c r="L1040" s="147" t="str">
        <f>TRIM(CLEAN(TEXT(IFERROR(INDEX('Glade MR'!$B$4:$C$3000,MATCH($A1040,'Glade MR'!$C$4:$C$3000,0),1),"-"),"@")))</f>
        <v>-</v>
      </c>
      <c r="M1040" s="147" t="str">
        <f>TRIM(CLEAN(TEXT(IFERROR(INDEX('Glade MR'!$I$4:$J$3000,MATCH($A1040,'Glade MR'!$J$4:$J$3000,0),1),"-"),"@")))</f>
        <v>-</v>
      </c>
      <c r="N1040" s="147" t="str">
        <f>TRIM(CLEAN(TEXT(IFERROR(INDEX('Glade MR'!$P$4:$Q$3000,MATCH($A1040,'Glade MR'!$Q$4:$Q$3000,0),1),"-"),"@")))</f>
        <v>-</v>
      </c>
      <c r="O1040" s="147" t="str">
        <f>TRIM(CLEAN(TEXT(IFERROR(INDEX('Glade MR'!$W$4:$X$3000,MATCH($A1040,'Glade MR'!$X$4:$X$3000,0),1),"-"),"@")))</f>
        <v>-</v>
      </c>
      <c r="P1040" s="159" t="str">
        <f t="shared" si="33"/>
        <v>Not Found</v>
      </c>
      <c r="Q1040" t="str" cm="1">
        <f t="array" ref="Q1040">IF(SUMPRODUCT((TRIM(L1040:O1040)&lt;&gt;"-")*1)=0,
    "No Data",
    IF(COUNTIF(L1040:O1040,INDEX(_xlfn._xlws.FILTER(L1040:O1040,TRIM(L1040:O1040)&lt;&gt;"-"),1))=SUMPRODUCT((TRIM(L1040:O1040)&lt;&gt;"-")*1),
    "No Change",
    "Change"))</f>
        <v>No Data</v>
      </c>
      <c r="R1040" s="159"/>
      <c r="S1040" s="111"/>
    </row>
    <row r="1041" spans="1:19" x14ac:dyDescent="0.3">
      <c r="A1041" t="s">
        <v>418</v>
      </c>
      <c r="B1041" t="s">
        <v>1137</v>
      </c>
      <c r="C1041" s="160" t="str">
        <f>TRIM(CLEAN(TEXT(IFERROR(INDEX('Snakeden MR'!$B$4:$C$3028,MATCH($A1041,'Snakeden MR'!$C$4:$C$3028,0),1),"-"),"@")))</f>
        <v>-</v>
      </c>
      <c r="D1041" s="147" t="str">
        <f>TRIM(CLEAN(TEXT(IFERROR(INDEX('Snakeden MR'!$I$4:$J$3028,MATCH($A1041,'Snakeden MR'!$J$4:$J$3028,0),1),"-"),"@")))</f>
        <v>-</v>
      </c>
      <c r="E1041" s="147" t="str">
        <f>TRIM(CLEAN(TEXT(IFERROR(INDEX('Snakeden MR'!$P$4:$Q$3028,MATCH($A1041,'Snakeden MR'!$Q$4:$Q$3028,0),1),"-"),"@")))</f>
        <v>-</v>
      </c>
      <c r="F1041" s="147" t="str">
        <f>TRIM(CLEAN(TEXT(IFERROR(INDEX('Snakeden MR'!$W$4:$X$3028,MATCH($A1041,'Snakeden MR'!$X$4:$X$3028,0),1),"-"),"@")))</f>
        <v>-</v>
      </c>
      <c r="G1041" s="159" t="str">
        <f t="shared" si="32"/>
        <v>Not Found</v>
      </c>
      <c r="H1041" t="str" cm="1">
        <f t="array" ref="H1041">IF(SUMPRODUCT((TRIM(C1041:F1041)&lt;&gt;"-")*1)=0,
    "No Data",
    IF(COUNTIF(C1041:F1041,INDEX(_xlfn._xlws.FILTER(C1041:F1041,TRIM(C1041:F1041)&lt;&gt;"-"),1))=SUMPRODUCT((TRIM(C1041:F1041)&lt;&gt;"-")*1),
    "No Change",
    "Change"))</f>
        <v>No Data</v>
      </c>
      <c r="I1041" s="159"/>
      <c r="J1041"/>
      <c r="K1041" s="163"/>
      <c r="L1041" s="147" t="str">
        <f>TRIM(CLEAN(TEXT(IFERROR(INDEX('Glade MR'!$B$4:$C$3000,MATCH($A1041,'Glade MR'!$C$4:$C$3000,0),1),"-"),"@")))</f>
        <v>Pool 11</v>
      </c>
      <c r="M1041" s="147" t="str">
        <f>TRIM(CLEAN(TEXT(IFERROR(INDEX('Glade MR'!$I$4:$J$3000,MATCH($A1041,'Glade MR'!$J$4:$J$3000,0),1),"-"),"@")))</f>
        <v>-</v>
      </c>
      <c r="N1041" s="147" t="str">
        <f>TRIM(CLEAN(TEXT(IFERROR(INDEX('Glade MR'!$P$4:$Q$3000,MATCH($A1041,'Glade MR'!$Q$4:$Q$3000,0),1),"-"),"@")))</f>
        <v>-</v>
      </c>
      <c r="O1041" s="147" t="str">
        <f>TRIM(CLEAN(TEXT(IFERROR(INDEX('Glade MR'!$W$4:$X$3000,MATCH($A1041,'Glade MR'!$X$4:$X$3000,0),1),"-"),"@")))</f>
        <v>-</v>
      </c>
      <c r="P1041" s="159" t="str">
        <f t="shared" si="33"/>
        <v>Found</v>
      </c>
      <c r="Q1041" t="str" cm="1">
        <f t="array" ref="Q1041">IF(SUMPRODUCT((TRIM(L1041:O1041)&lt;&gt;"-")*1)=0,
    "No Data",
    IF(COUNTIF(L1041:O1041,INDEX(_xlfn._xlws.FILTER(L1041:O1041,TRIM(L1041:O1041)&lt;&gt;"-"),1))=SUMPRODUCT((TRIM(L1041:O1041)&lt;&gt;"-")*1),
    "No Change",
    "Change"))</f>
        <v>No Change</v>
      </c>
      <c r="R1041" s="159"/>
      <c r="S1041" s="111"/>
    </row>
    <row r="1042" spans="1:19" x14ac:dyDescent="0.3">
      <c r="A1042" t="s">
        <v>1899</v>
      </c>
      <c r="B1042" t="s">
        <v>1145</v>
      </c>
      <c r="C1042" s="160" t="str">
        <f>TRIM(CLEAN(TEXT(IFERROR(INDEX('Snakeden MR'!$B$4:$C$3028,MATCH($A1042,'Snakeden MR'!$C$4:$C$3028,0),1),"-"),"@")))</f>
        <v>-</v>
      </c>
      <c r="D1042" s="147" t="str">
        <f>TRIM(CLEAN(TEXT(IFERROR(INDEX('Snakeden MR'!$I$4:$J$3028,MATCH($A1042,'Snakeden MR'!$J$4:$J$3028,0),1),"-"),"@")))</f>
        <v>-</v>
      </c>
      <c r="E1042" s="147" t="str">
        <f>TRIM(CLEAN(TEXT(IFERROR(INDEX('Snakeden MR'!$P$4:$Q$3028,MATCH($A1042,'Snakeden MR'!$Q$4:$Q$3028,0),1),"-"),"@")))</f>
        <v>-</v>
      </c>
      <c r="F1042" s="147" t="str">
        <f>TRIM(CLEAN(TEXT(IFERROR(INDEX('Snakeden MR'!$W$4:$X$3028,MATCH($A1042,'Snakeden MR'!$X$4:$X$3028,0),1),"-"),"@")))</f>
        <v>-</v>
      </c>
      <c r="G1042" s="159" t="str">
        <f t="shared" si="32"/>
        <v>Not Found</v>
      </c>
      <c r="H1042" t="str" cm="1">
        <f t="array" ref="H1042">IF(SUMPRODUCT((TRIM(C1042:F1042)&lt;&gt;"-")*1)=0,
    "No Data",
    IF(COUNTIF(C1042:F1042,INDEX(_xlfn._xlws.FILTER(C1042:F1042,TRIM(C1042:F1042)&lt;&gt;"-"),1))=SUMPRODUCT((TRIM(C1042:F1042)&lt;&gt;"-")*1),
    "No Change",
    "Change"))</f>
        <v>No Data</v>
      </c>
      <c r="I1042" s="159"/>
      <c r="J1042"/>
      <c r="K1042" s="163"/>
      <c r="L1042" s="147" t="str">
        <f>TRIM(CLEAN(TEXT(IFERROR(INDEX('Glade MR'!$B$4:$C$3000,MATCH($A1042,'Glade MR'!$C$4:$C$3000,0),1),"-"),"@")))</f>
        <v>-</v>
      </c>
      <c r="M1042" s="147" t="str">
        <f>TRIM(CLEAN(TEXT(IFERROR(INDEX('Glade MR'!$I$4:$J$3000,MATCH($A1042,'Glade MR'!$J$4:$J$3000,0),1),"-"),"@")))</f>
        <v>-</v>
      </c>
      <c r="N1042" s="147" t="str">
        <f>TRIM(CLEAN(TEXT(IFERROR(INDEX('Glade MR'!$P$4:$Q$3000,MATCH($A1042,'Glade MR'!$Q$4:$Q$3000,0),1),"-"),"@")))</f>
        <v>-</v>
      </c>
      <c r="O1042" s="147" t="str">
        <f>TRIM(CLEAN(TEXT(IFERROR(INDEX('Glade MR'!$W$4:$X$3000,MATCH($A1042,'Glade MR'!$X$4:$X$3000,0),1),"-"),"@")))</f>
        <v>-</v>
      </c>
      <c r="P1042" s="159" t="str">
        <f t="shared" si="33"/>
        <v>Not Found</v>
      </c>
      <c r="Q1042" t="str" cm="1">
        <f t="array" ref="Q1042">IF(SUMPRODUCT((TRIM(L1042:O1042)&lt;&gt;"-")*1)=0,
    "No Data",
    IF(COUNTIF(L1042:O1042,INDEX(_xlfn._xlws.FILTER(L1042:O1042,TRIM(L1042:O1042)&lt;&gt;"-"),1))=SUMPRODUCT((TRIM(L1042:O1042)&lt;&gt;"-")*1),
    "No Change",
    "Change"))</f>
        <v>No Data</v>
      </c>
      <c r="R1042" s="159"/>
      <c r="S1042" s="111"/>
    </row>
    <row r="1043" spans="1:19" x14ac:dyDescent="0.3">
      <c r="A1043" t="s">
        <v>1900</v>
      </c>
      <c r="B1043" t="s">
        <v>1145</v>
      </c>
      <c r="C1043" s="160" t="str">
        <f>TRIM(CLEAN(TEXT(IFERROR(INDEX('Snakeden MR'!$B$4:$C$3028,MATCH($A1043,'Snakeden MR'!$C$4:$C$3028,0),1),"-"),"@")))</f>
        <v>-</v>
      </c>
      <c r="D1043" s="147" t="str">
        <f>TRIM(CLEAN(TEXT(IFERROR(INDEX('Snakeden MR'!$I$4:$J$3028,MATCH($A1043,'Snakeden MR'!$J$4:$J$3028,0),1),"-"),"@")))</f>
        <v>-</v>
      </c>
      <c r="E1043" s="147" t="str">
        <f>TRIM(CLEAN(TEXT(IFERROR(INDEX('Snakeden MR'!$P$4:$Q$3028,MATCH($A1043,'Snakeden MR'!$Q$4:$Q$3028,0),1),"-"),"@")))</f>
        <v>-</v>
      </c>
      <c r="F1043" s="147" t="str">
        <f>TRIM(CLEAN(TEXT(IFERROR(INDEX('Snakeden MR'!$W$4:$X$3028,MATCH($A1043,'Snakeden MR'!$X$4:$X$3028,0),1),"-"),"@")))</f>
        <v>-</v>
      </c>
      <c r="G1043" s="159" t="str">
        <f t="shared" si="32"/>
        <v>Not Found</v>
      </c>
      <c r="H1043" t="str" cm="1">
        <f t="array" ref="H1043">IF(SUMPRODUCT((TRIM(C1043:F1043)&lt;&gt;"-")*1)=0,
    "No Data",
    IF(COUNTIF(C1043:F1043,INDEX(_xlfn._xlws.FILTER(C1043:F1043,TRIM(C1043:F1043)&lt;&gt;"-"),1))=SUMPRODUCT((TRIM(C1043:F1043)&lt;&gt;"-")*1),
    "No Change",
    "Change"))</f>
        <v>No Data</v>
      </c>
      <c r="I1043" s="159"/>
      <c r="J1043"/>
      <c r="K1043" s="163"/>
      <c r="L1043" s="147" t="str">
        <f>TRIM(CLEAN(TEXT(IFERROR(INDEX('Glade MR'!$B$4:$C$3000,MATCH($A1043,'Glade MR'!$C$4:$C$3000,0),1),"-"),"@")))</f>
        <v>-</v>
      </c>
      <c r="M1043" s="147" t="str">
        <f>TRIM(CLEAN(TEXT(IFERROR(INDEX('Glade MR'!$I$4:$J$3000,MATCH($A1043,'Glade MR'!$J$4:$J$3000,0),1),"-"),"@")))</f>
        <v>-</v>
      </c>
      <c r="N1043" s="147" t="str">
        <f>TRIM(CLEAN(TEXT(IFERROR(INDEX('Glade MR'!$P$4:$Q$3000,MATCH($A1043,'Glade MR'!$Q$4:$Q$3000,0),1),"-"),"@")))</f>
        <v>-</v>
      </c>
      <c r="O1043" s="147" t="str">
        <f>TRIM(CLEAN(TEXT(IFERROR(INDEX('Glade MR'!$W$4:$X$3000,MATCH($A1043,'Glade MR'!$X$4:$X$3000,0),1),"-"),"@")))</f>
        <v>-</v>
      </c>
      <c r="P1043" s="159" t="str">
        <f t="shared" si="33"/>
        <v>Not Found</v>
      </c>
      <c r="Q1043" t="str" cm="1">
        <f t="array" ref="Q1043">IF(SUMPRODUCT((TRIM(L1043:O1043)&lt;&gt;"-")*1)=0,
    "No Data",
    IF(COUNTIF(L1043:O1043,INDEX(_xlfn._xlws.FILTER(L1043:O1043,TRIM(L1043:O1043)&lt;&gt;"-"),1))=SUMPRODUCT((TRIM(L1043:O1043)&lt;&gt;"-")*1),
    "No Change",
    "Change"))</f>
        <v>No Data</v>
      </c>
      <c r="R1043" s="159"/>
      <c r="S1043" s="111"/>
    </row>
    <row r="1044" spans="1:19" x14ac:dyDescent="0.3">
      <c r="A1044" t="s">
        <v>1901</v>
      </c>
      <c r="B1044" t="s">
        <v>1145</v>
      </c>
      <c r="C1044" s="160" t="str">
        <f>TRIM(CLEAN(TEXT(IFERROR(INDEX('Snakeden MR'!$B$4:$C$3028,MATCH($A1044,'Snakeden MR'!$C$4:$C$3028,0),1),"-"),"@")))</f>
        <v>-</v>
      </c>
      <c r="D1044" s="147" t="str">
        <f>TRIM(CLEAN(TEXT(IFERROR(INDEX('Snakeden MR'!$I$4:$J$3028,MATCH($A1044,'Snakeden MR'!$J$4:$J$3028,0),1),"-"),"@")))</f>
        <v>-</v>
      </c>
      <c r="E1044" s="147" t="str">
        <f>TRIM(CLEAN(TEXT(IFERROR(INDEX('Snakeden MR'!$P$4:$Q$3028,MATCH($A1044,'Snakeden MR'!$Q$4:$Q$3028,0),1),"-"),"@")))</f>
        <v>-</v>
      </c>
      <c r="F1044" s="147" t="str">
        <f>TRIM(CLEAN(TEXT(IFERROR(INDEX('Snakeden MR'!$W$4:$X$3028,MATCH($A1044,'Snakeden MR'!$X$4:$X$3028,0),1),"-"),"@")))</f>
        <v>-</v>
      </c>
      <c r="G1044" s="159" t="str">
        <f t="shared" si="32"/>
        <v>Not Found</v>
      </c>
      <c r="H1044" t="str" cm="1">
        <f t="array" ref="H1044">IF(SUMPRODUCT((TRIM(C1044:F1044)&lt;&gt;"-")*1)=0,
    "No Data",
    IF(COUNTIF(C1044:F1044,INDEX(_xlfn._xlws.FILTER(C1044:F1044,TRIM(C1044:F1044)&lt;&gt;"-"),1))=SUMPRODUCT((TRIM(C1044:F1044)&lt;&gt;"-")*1),
    "No Change",
    "Change"))</f>
        <v>No Data</v>
      </c>
      <c r="I1044" s="159"/>
      <c r="J1044"/>
      <c r="K1044" s="163"/>
      <c r="L1044" s="147" t="str">
        <f>TRIM(CLEAN(TEXT(IFERROR(INDEX('Glade MR'!$B$4:$C$3000,MATCH($A1044,'Glade MR'!$C$4:$C$3000,0),1),"-"),"@")))</f>
        <v>-</v>
      </c>
      <c r="M1044" s="147" t="str">
        <f>TRIM(CLEAN(TEXT(IFERROR(INDEX('Glade MR'!$I$4:$J$3000,MATCH($A1044,'Glade MR'!$J$4:$J$3000,0),1),"-"),"@")))</f>
        <v>-</v>
      </c>
      <c r="N1044" s="147" t="str">
        <f>TRIM(CLEAN(TEXT(IFERROR(INDEX('Glade MR'!$P$4:$Q$3000,MATCH($A1044,'Glade MR'!$Q$4:$Q$3000,0),1),"-"),"@")))</f>
        <v>-</v>
      </c>
      <c r="O1044" s="147" t="str">
        <f>TRIM(CLEAN(TEXT(IFERROR(INDEX('Glade MR'!$W$4:$X$3000,MATCH($A1044,'Glade MR'!$X$4:$X$3000,0),1),"-"),"@")))</f>
        <v>-</v>
      </c>
      <c r="P1044" s="159" t="str">
        <f t="shared" si="33"/>
        <v>Not Found</v>
      </c>
      <c r="Q1044" t="str" cm="1">
        <f t="array" ref="Q1044">IF(SUMPRODUCT((TRIM(L1044:O1044)&lt;&gt;"-")*1)=0,
    "No Data",
    IF(COUNTIF(L1044:O1044,INDEX(_xlfn._xlws.FILTER(L1044:O1044,TRIM(L1044:O1044)&lt;&gt;"-"),1))=SUMPRODUCT((TRIM(L1044:O1044)&lt;&gt;"-")*1),
    "No Change",
    "Change"))</f>
        <v>No Data</v>
      </c>
      <c r="R1044" s="159"/>
      <c r="S1044" s="111"/>
    </row>
    <row r="1045" spans="1:19" x14ac:dyDescent="0.3">
      <c r="A1045" t="s">
        <v>1902</v>
      </c>
      <c r="B1045" t="s">
        <v>1145</v>
      </c>
      <c r="C1045" s="160" t="str">
        <f>TRIM(CLEAN(TEXT(IFERROR(INDEX('Snakeden MR'!$B$4:$C$3028,MATCH($A1045,'Snakeden MR'!$C$4:$C$3028,0),1),"-"),"@")))</f>
        <v>-</v>
      </c>
      <c r="D1045" s="147" t="str">
        <f>TRIM(CLEAN(TEXT(IFERROR(INDEX('Snakeden MR'!$I$4:$J$3028,MATCH($A1045,'Snakeden MR'!$J$4:$J$3028,0),1),"-"),"@")))</f>
        <v>-</v>
      </c>
      <c r="E1045" s="147" t="str">
        <f>TRIM(CLEAN(TEXT(IFERROR(INDEX('Snakeden MR'!$P$4:$Q$3028,MATCH($A1045,'Snakeden MR'!$Q$4:$Q$3028,0),1),"-"),"@")))</f>
        <v>-</v>
      </c>
      <c r="F1045" s="147" t="str">
        <f>TRIM(CLEAN(TEXT(IFERROR(INDEX('Snakeden MR'!$W$4:$X$3028,MATCH($A1045,'Snakeden MR'!$X$4:$X$3028,0),1),"-"),"@")))</f>
        <v>-</v>
      </c>
      <c r="G1045" s="159" t="str">
        <f t="shared" si="32"/>
        <v>Not Found</v>
      </c>
      <c r="H1045" t="str" cm="1">
        <f t="array" ref="H1045">IF(SUMPRODUCT((TRIM(C1045:F1045)&lt;&gt;"-")*1)=0,
    "No Data",
    IF(COUNTIF(C1045:F1045,INDEX(_xlfn._xlws.FILTER(C1045:F1045,TRIM(C1045:F1045)&lt;&gt;"-"),1))=SUMPRODUCT((TRIM(C1045:F1045)&lt;&gt;"-")*1),
    "No Change",
    "Change"))</f>
        <v>No Data</v>
      </c>
      <c r="I1045" s="159"/>
      <c r="J1045"/>
      <c r="K1045" s="163"/>
      <c r="L1045" s="147" t="str">
        <f>TRIM(CLEAN(TEXT(IFERROR(INDEX('Glade MR'!$B$4:$C$3000,MATCH($A1045,'Glade MR'!$C$4:$C$3000,0),1),"-"),"@")))</f>
        <v>-</v>
      </c>
      <c r="M1045" s="147" t="str">
        <f>TRIM(CLEAN(TEXT(IFERROR(INDEX('Glade MR'!$I$4:$J$3000,MATCH($A1045,'Glade MR'!$J$4:$J$3000,0),1),"-"),"@")))</f>
        <v>-</v>
      </c>
      <c r="N1045" s="147" t="str">
        <f>TRIM(CLEAN(TEXT(IFERROR(INDEX('Glade MR'!$P$4:$Q$3000,MATCH($A1045,'Glade MR'!$Q$4:$Q$3000,0),1),"-"),"@")))</f>
        <v>-</v>
      </c>
      <c r="O1045" s="147" t="str">
        <f>TRIM(CLEAN(TEXT(IFERROR(INDEX('Glade MR'!$W$4:$X$3000,MATCH($A1045,'Glade MR'!$X$4:$X$3000,0),1),"-"),"@")))</f>
        <v>-</v>
      </c>
      <c r="P1045" s="159" t="str">
        <f t="shared" si="33"/>
        <v>Not Found</v>
      </c>
      <c r="Q1045" t="str" cm="1">
        <f t="array" ref="Q1045">IF(SUMPRODUCT((TRIM(L1045:O1045)&lt;&gt;"-")*1)=0,
    "No Data",
    IF(COUNTIF(L1045:O1045,INDEX(_xlfn._xlws.FILTER(L1045:O1045,TRIM(L1045:O1045)&lt;&gt;"-"),1))=SUMPRODUCT((TRIM(L1045:O1045)&lt;&gt;"-")*1),
    "No Change",
    "Change"))</f>
        <v>No Data</v>
      </c>
      <c r="R1045" s="159"/>
      <c r="S1045" s="111"/>
    </row>
    <row r="1046" spans="1:19" x14ac:dyDescent="0.3">
      <c r="A1046" t="s">
        <v>1903</v>
      </c>
      <c r="B1046" t="s">
        <v>1137</v>
      </c>
      <c r="C1046" s="160" t="str">
        <f>TRIM(CLEAN(TEXT(IFERROR(INDEX('Snakeden MR'!$B$4:$C$3028,MATCH($A1046,'Snakeden MR'!$C$4:$C$3028,0),1),"-"),"@")))</f>
        <v>-</v>
      </c>
      <c r="D1046" s="147" t="str">
        <f>TRIM(CLEAN(TEXT(IFERROR(INDEX('Snakeden MR'!$I$4:$J$3028,MATCH($A1046,'Snakeden MR'!$J$4:$J$3028,0),1),"-"),"@")))</f>
        <v>-</v>
      </c>
      <c r="E1046" s="147" t="str">
        <f>TRIM(CLEAN(TEXT(IFERROR(INDEX('Snakeden MR'!$P$4:$Q$3028,MATCH($A1046,'Snakeden MR'!$Q$4:$Q$3028,0),1),"-"),"@")))</f>
        <v>-</v>
      </c>
      <c r="F1046" s="147" t="str">
        <f>TRIM(CLEAN(TEXT(IFERROR(INDEX('Snakeden MR'!$W$4:$X$3028,MATCH($A1046,'Snakeden MR'!$X$4:$X$3028,0),1),"-"),"@")))</f>
        <v>-</v>
      </c>
      <c r="G1046" s="159" t="str">
        <f t="shared" si="32"/>
        <v>Not Found</v>
      </c>
      <c r="H1046" t="str" cm="1">
        <f t="array" ref="H1046">IF(SUMPRODUCT((TRIM(C1046:F1046)&lt;&gt;"-")*1)=0,
    "No Data",
    IF(COUNTIF(C1046:F1046,INDEX(_xlfn._xlws.FILTER(C1046:F1046,TRIM(C1046:F1046)&lt;&gt;"-"),1))=SUMPRODUCT((TRIM(C1046:F1046)&lt;&gt;"-")*1),
    "No Change",
    "Change"))</f>
        <v>No Data</v>
      </c>
      <c r="I1046" s="159"/>
      <c r="J1046"/>
      <c r="K1046" s="163"/>
      <c r="L1046" s="147" t="str">
        <f>TRIM(CLEAN(TEXT(IFERROR(INDEX('Glade MR'!$B$4:$C$3000,MATCH($A1046,'Glade MR'!$C$4:$C$3000,0),1),"-"),"@")))</f>
        <v>-</v>
      </c>
      <c r="M1046" s="147" t="str">
        <f>TRIM(CLEAN(TEXT(IFERROR(INDEX('Glade MR'!$I$4:$J$3000,MATCH($A1046,'Glade MR'!$J$4:$J$3000,0),1),"-"),"@")))</f>
        <v>-</v>
      </c>
      <c r="N1046" s="147" t="str">
        <f>TRIM(CLEAN(TEXT(IFERROR(INDEX('Glade MR'!$P$4:$Q$3000,MATCH($A1046,'Glade MR'!$Q$4:$Q$3000,0),1),"-"),"@")))</f>
        <v>-</v>
      </c>
      <c r="O1046" s="147" t="str">
        <f>TRIM(CLEAN(TEXT(IFERROR(INDEX('Glade MR'!$W$4:$X$3000,MATCH($A1046,'Glade MR'!$X$4:$X$3000,0),1),"-"),"@")))</f>
        <v>-</v>
      </c>
      <c r="P1046" s="159" t="str">
        <f t="shared" si="33"/>
        <v>Not Found</v>
      </c>
      <c r="Q1046" t="str" cm="1">
        <f t="array" ref="Q1046">IF(SUMPRODUCT((TRIM(L1046:O1046)&lt;&gt;"-")*1)=0,
    "No Data",
    IF(COUNTIF(L1046:O1046,INDEX(_xlfn._xlws.FILTER(L1046:O1046,TRIM(L1046:O1046)&lt;&gt;"-"),1))=SUMPRODUCT((TRIM(L1046:O1046)&lt;&gt;"-")*1),
    "No Change",
    "Change"))</f>
        <v>No Data</v>
      </c>
      <c r="R1046" s="159"/>
      <c r="S1046" s="111"/>
    </row>
    <row r="1047" spans="1:19" x14ac:dyDescent="0.3">
      <c r="A1047" t="s">
        <v>1904</v>
      </c>
      <c r="B1047" t="s">
        <v>1145</v>
      </c>
      <c r="C1047" s="160" t="str">
        <f>TRIM(CLEAN(TEXT(IFERROR(INDEX('Snakeden MR'!$B$4:$C$3028,MATCH($A1047,'Snakeden MR'!$C$4:$C$3028,0),1),"-"),"@")))</f>
        <v>-</v>
      </c>
      <c r="D1047" s="147" t="str">
        <f>TRIM(CLEAN(TEXT(IFERROR(INDEX('Snakeden MR'!$I$4:$J$3028,MATCH($A1047,'Snakeden MR'!$J$4:$J$3028,0),1),"-"),"@")))</f>
        <v>-</v>
      </c>
      <c r="E1047" s="147" t="str">
        <f>TRIM(CLEAN(TEXT(IFERROR(INDEX('Snakeden MR'!$P$4:$Q$3028,MATCH($A1047,'Snakeden MR'!$Q$4:$Q$3028,0),1),"-"),"@")))</f>
        <v>-</v>
      </c>
      <c r="F1047" s="147" t="str">
        <f>TRIM(CLEAN(TEXT(IFERROR(INDEX('Snakeden MR'!$W$4:$X$3028,MATCH($A1047,'Snakeden MR'!$X$4:$X$3028,0),1),"-"),"@")))</f>
        <v>-</v>
      </c>
      <c r="G1047" s="159" t="str">
        <f t="shared" si="32"/>
        <v>Not Found</v>
      </c>
      <c r="H1047" t="str" cm="1">
        <f t="array" ref="H1047">IF(SUMPRODUCT((TRIM(C1047:F1047)&lt;&gt;"-")*1)=0,
    "No Data",
    IF(COUNTIF(C1047:F1047,INDEX(_xlfn._xlws.FILTER(C1047:F1047,TRIM(C1047:F1047)&lt;&gt;"-"),1))=SUMPRODUCT((TRIM(C1047:F1047)&lt;&gt;"-")*1),
    "No Change",
    "Change"))</f>
        <v>No Data</v>
      </c>
      <c r="I1047" s="159"/>
      <c r="J1047"/>
      <c r="K1047" s="163"/>
      <c r="L1047" s="147" t="str">
        <f>TRIM(CLEAN(TEXT(IFERROR(INDEX('Glade MR'!$B$4:$C$3000,MATCH($A1047,'Glade MR'!$C$4:$C$3000,0),1),"-"),"@")))</f>
        <v>-</v>
      </c>
      <c r="M1047" s="147" t="str">
        <f>TRIM(CLEAN(TEXT(IFERROR(INDEX('Glade MR'!$I$4:$J$3000,MATCH($A1047,'Glade MR'!$J$4:$J$3000,0),1),"-"),"@")))</f>
        <v>-</v>
      </c>
      <c r="N1047" s="147" t="str">
        <f>TRIM(CLEAN(TEXT(IFERROR(INDEX('Glade MR'!$P$4:$Q$3000,MATCH($A1047,'Glade MR'!$Q$4:$Q$3000,0),1),"-"),"@")))</f>
        <v>-</v>
      </c>
      <c r="O1047" s="147" t="str">
        <f>TRIM(CLEAN(TEXT(IFERROR(INDEX('Glade MR'!$W$4:$X$3000,MATCH($A1047,'Glade MR'!$X$4:$X$3000,0),1),"-"),"@")))</f>
        <v>-</v>
      </c>
      <c r="P1047" s="159" t="str">
        <f t="shared" si="33"/>
        <v>Not Found</v>
      </c>
      <c r="Q1047" t="str" cm="1">
        <f t="array" ref="Q1047">IF(SUMPRODUCT((TRIM(L1047:O1047)&lt;&gt;"-")*1)=0,
    "No Data",
    IF(COUNTIF(L1047:O1047,INDEX(_xlfn._xlws.FILTER(L1047:O1047,TRIM(L1047:O1047)&lt;&gt;"-"),1))=SUMPRODUCT((TRIM(L1047:O1047)&lt;&gt;"-")*1),
    "No Change",
    "Change"))</f>
        <v>No Data</v>
      </c>
      <c r="R1047" s="159"/>
      <c r="S1047" s="111"/>
    </row>
    <row r="1048" spans="1:19" x14ac:dyDescent="0.3">
      <c r="A1048" t="s">
        <v>1905</v>
      </c>
      <c r="B1048" t="s">
        <v>1145</v>
      </c>
      <c r="C1048" s="160" t="str">
        <f>TRIM(CLEAN(TEXT(IFERROR(INDEX('Snakeden MR'!$B$4:$C$3028,MATCH($A1048,'Snakeden MR'!$C$4:$C$3028,0),1),"-"),"@")))</f>
        <v>-</v>
      </c>
      <c r="D1048" s="147" t="str">
        <f>TRIM(CLEAN(TEXT(IFERROR(INDEX('Snakeden MR'!$I$4:$J$3028,MATCH($A1048,'Snakeden MR'!$J$4:$J$3028,0),1),"-"),"@")))</f>
        <v>-</v>
      </c>
      <c r="E1048" s="147" t="str">
        <f>TRIM(CLEAN(TEXT(IFERROR(INDEX('Snakeden MR'!$P$4:$Q$3028,MATCH($A1048,'Snakeden MR'!$Q$4:$Q$3028,0),1),"-"),"@")))</f>
        <v>-</v>
      </c>
      <c r="F1048" s="147" t="str">
        <f>TRIM(CLEAN(TEXT(IFERROR(INDEX('Snakeden MR'!$W$4:$X$3028,MATCH($A1048,'Snakeden MR'!$X$4:$X$3028,0),1),"-"),"@")))</f>
        <v>-</v>
      </c>
      <c r="G1048" s="159" t="str">
        <f t="shared" si="32"/>
        <v>Not Found</v>
      </c>
      <c r="H1048" t="str" cm="1">
        <f t="array" ref="H1048">IF(SUMPRODUCT((TRIM(C1048:F1048)&lt;&gt;"-")*1)=0,
    "No Data",
    IF(COUNTIF(C1048:F1048,INDEX(_xlfn._xlws.FILTER(C1048:F1048,TRIM(C1048:F1048)&lt;&gt;"-"),1))=SUMPRODUCT((TRIM(C1048:F1048)&lt;&gt;"-")*1),
    "No Change",
    "Change"))</f>
        <v>No Data</v>
      </c>
      <c r="I1048" s="159"/>
      <c r="J1048"/>
      <c r="K1048" s="163"/>
      <c r="L1048" s="147" t="str">
        <f>TRIM(CLEAN(TEXT(IFERROR(INDEX('Glade MR'!$B$4:$C$3000,MATCH($A1048,'Glade MR'!$C$4:$C$3000,0),1),"-"),"@")))</f>
        <v>-</v>
      </c>
      <c r="M1048" s="147" t="str">
        <f>TRIM(CLEAN(TEXT(IFERROR(INDEX('Glade MR'!$I$4:$J$3000,MATCH($A1048,'Glade MR'!$J$4:$J$3000,0),1),"-"),"@")))</f>
        <v>-</v>
      </c>
      <c r="N1048" s="147" t="str">
        <f>TRIM(CLEAN(TEXT(IFERROR(INDEX('Glade MR'!$P$4:$Q$3000,MATCH($A1048,'Glade MR'!$Q$4:$Q$3000,0),1),"-"),"@")))</f>
        <v>-</v>
      </c>
      <c r="O1048" s="147" t="str">
        <f>TRIM(CLEAN(TEXT(IFERROR(INDEX('Glade MR'!$W$4:$X$3000,MATCH($A1048,'Glade MR'!$X$4:$X$3000,0),1),"-"),"@")))</f>
        <v>-</v>
      </c>
      <c r="P1048" s="159" t="str">
        <f t="shared" si="33"/>
        <v>Not Found</v>
      </c>
      <c r="Q1048" t="str" cm="1">
        <f t="array" ref="Q1048">IF(SUMPRODUCT((TRIM(L1048:O1048)&lt;&gt;"-")*1)=0,
    "No Data",
    IF(COUNTIF(L1048:O1048,INDEX(_xlfn._xlws.FILTER(L1048:O1048,TRIM(L1048:O1048)&lt;&gt;"-"),1))=SUMPRODUCT((TRIM(L1048:O1048)&lt;&gt;"-")*1),
    "No Change",
    "Change"))</f>
        <v>No Data</v>
      </c>
      <c r="R1048" s="159"/>
      <c r="S1048" s="111"/>
    </row>
    <row r="1049" spans="1:19" x14ac:dyDescent="0.3">
      <c r="A1049" t="s">
        <v>541</v>
      </c>
      <c r="B1049" t="s">
        <v>1137</v>
      </c>
      <c r="C1049" s="160" t="str">
        <f>TRIM(CLEAN(TEXT(IFERROR(INDEX('Snakeden MR'!$B$4:$C$3028,MATCH($A1049,'Snakeden MR'!$C$4:$C$3028,0),1),"-"),"@")))</f>
        <v>-</v>
      </c>
      <c r="D1049" s="147" t="str">
        <f>TRIM(CLEAN(TEXT(IFERROR(INDEX('Snakeden MR'!$I$4:$J$3028,MATCH($A1049,'Snakeden MR'!$J$4:$J$3028,0),1),"-"),"@")))</f>
        <v>-</v>
      </c>
      <c r="E1049" s="147" t="str">
        <f>TRIM(CLEAN(TEXT(IFERROR(INDEX('Snakeden MR'!$P$4:$Q$3028,MATCH($A1049,'Snakeden MR'!$Q$4:$Q$3028,0),1),"-"),"@")))</f>
        <v>-</v>
      </c>
      <c r="F1049" s="147" t="str">
        <f>TRIM(CLEAN(TEXT(IFERROR(INDEX('Snakeden MR'!$W$4:$X$3028,MATCH($A1049,'Snakeden MR'!$X$4:$X$3028,0),1),"-"),"@")))</f>
        <v>-</v>
      </c>
      <c r="G1049" s="159" t="str">
        <f t="shared" si="32"/>
        <v>Not Found</v>
      </c>
      <c r="H1049" t="str" cm="1">
        <f t="array" ref="H1049">IF(SUMPRODUCT((TRIM(C1049:F1049)&lt;&gt;"-")*1)=0,
    "No Data",
    IF(COUNTIF(C1049:F1049,INDEX(_xlfn._xlws.FILTER(C1049:F1049,TRIM(C1049:F1049)&lt;&gt;"-"),1))=SUMPRODUCT((TRIM(C1049:F1049)&lt;&gt;"-")*1),
    "No Change",
    "Change"))</f>
        <v>No Data</v>
      </c>
      <c r="I1049" s="159"/>
      <c r="J1049"/>
      <c r="K1049" s="163"/>
      <c r="L1049" s="147" t="str">
        <f>TRIM(CLEAN(TEXT(IFERROR(INDEX('Glade MR'!$B$4:$C$3000,MATCH($A1049,'Glade MR'!$C$4:$C$3000,0),1),"-"),"@")))</f>
        <v>-</v>
      </c>
      <c r="M1049" s="147" t="str">
        <f>TRIM(CLEAN(TEXT(IFERROR(INDEX('Glade MR'!$I$4:$J$3000,MATCH($A1049,'Glade MR'!$J$4:$J$3000,0),1),"-"),"@")))</f>
        <v>Pool 8</v>
      </c>
      <c r="N1049" s="147" t="str">
        <f>TRIM(CLEAN(TEXT(IFERROR(INDEX('Glade MR'!$P$4:$Q$3000,MATCH($A1049,'Glade MR'!$Q$4:$Q$3000,0),1),"-"),"@")))</f>
        <v>Pool 8</v>
      </c>
      <c r="O1049" s="147" t="str">
        <f>TRIM(CLEAN(TEXT(IFERROR(INDEX('Glade MR'!$W$4:$X$3000,MATCH($A1049,'Glade MR'!$X$4:$X$3000,0),1),"-"),"@")))</f>
        <v>Pool 8</v>
      </c>
      <c r="P1049" s="159" t="str">
        <f t="shared" si="33"/>
        <v>Found</v>
      </c>
      <c r="Q1049" t="str" cm="1">
        <f t="array" ref="Q1049">IF(SUMPRODUCT((TRIM(L1049:O1049)&lt;&gt;"-")*1)=0,
    "No Data",
    IF(COUNTIF(L1049:O1049,INDEX(_xlfn._xlws.FILTER(L1049:O1049,TRIM(L1049:O1049)&lt;&gt;"-"),1))=SUMPRODUCT((TRIM(L1049:O1049)&lt;&gt;"-")*1),
    "No Change",
    "Change"))</f>
        <v>No Change</v>
      </c>
      <c r="R1049" s="159"/>
      <c r="S1049" s="111"/>
    </row>
    <row r="1050" spans="1:19" x14ac:dyDescent="0.3">
      <c r="A1050" t="s">
        <v>406</v>
      </c>
      <c r="B1050" t="s">
        <v>1137</v>
      </c>
      <c r="C1050" s="160" t="str">
        <f>TRIM(CLEAN(TEXT(IFERROR(INDEX('Snakeden MR'!$B$4:$C$3028,MATCH($A1050,'Snakeden MR'!$C$4:$C$3028,0),1),"-"),"@")))</f>
        <v>-</v>
      </c>
      <c r="D1050" s="147" t="str">
        <f>TRIM(CLEAN(TEXT(IFERROR(INDEX('Snakeden MR'!$I$4:$J$3028,MATCH($A1050,'Snakeden MR'!$J$4:$J$3028,0),1),"-"),"@")))</f>
        <v>-</v>
      </c>
      <c r="E1050" s="147" t="str">
        <f>TRIM(CLEAN(TEXT(IFERROR(INDEX('Snakeden MR'!$P$4:$Q$3028,MATCH($A1050,'Snakeden MR'!$Q$4:$Q$3028,0),1),"-"),"@")))</f>
        <v>-</v>
      </c>
      <c r="F1050" s="147" t="str">
        <f>TRIM(CLEAN(TEXT(IFERROR(INDEX('Snakeden MR'!$W$4:$X$3028,MATCH($A1050,'Snakeden MR'!$X$4:$X$3028,0),1),"-"),"@")))</f>
        <v>-</v>
      </c>
      <c r="G1050" s="159" t="str">
        <f t="shared" si="32"/>
        <v>Not Found</v>
      </c>
      <c r="H1050" t="str" cm="1">
        <f t="array" ref="H1050">IF(SUMPRODUCT((TRIM(C1050:F1050)&lt;&gt;"-")*1)=0,
    "No Data",
    IF(COUNTIF(C1050:F1050,INDEX(_xlfn._xlws.FILTER(C1050:F1050,TRIM(C1050:F1050)&lt;&gt;"-"),1))=SUMPRODUCT((TRIM(C1050:F1050)&lt;&gt;"-")*1),
    "No Change",
    "Change"))</f>
        <v>No Data</v>
      </c>
      <c r="I1050" s="159"/>
      <c r="J1050"/>
      <c r="K1050" s="163"/>
      <c r="L1050" s="147" t="str">
        <f>TRIM(CLEAN(TEXT(IFERROR(INDEX('Glade MR'!$B$4:$C$3000,MATCH($A1050,'Glade MR'!$C$4:$C$3000,0),1),"-"),"@")))</f>
        <v>Pool 11</v>
      </c>
      <c r="M1050" s="147" t="str">
        <f>TRIM(CLEAN(TEXT(IFERROR(INDEX('Glade MR'!$I$4:$J$3000,MATCH($A1050,'Glade MR'!$J$4:$J$3000,0),1),"-"),"@")))</f>
        <v>-</v>
      </c>
      <c r="N1050" s="147" t="str">
        <f>TRIM(CLEAN(TEXT(IFERROR(INDEX('Glade MR'!$P$4:$Q$3000,MATCH($A1050,'Glade MR'!$Q$4:$Q$3000,0),1),"-"),"@")))</f>
        <v>-</v>
      </c>
      <c r="O1050" s="147" t="str">
        <f>TRIM(CLEAN(TEXT(IFERROR(INDEX('Glade MR'!$W$4:$X$3000,MATCH($A1050,'Glade MR'!$X$4:$X$3000,0),1),"-"),"@")))</f>
        <v>Pool 11</v>
      </c>
      <c r="P1050" s="159" t="str">
        <f t="shared" si="33"/>
        <v>Found</v>
      </c>
      <c r="Q1050" t="str" cm="1">
        <f t="array" ref="Q1050">IF(SUMPRODUCT((TRIM(L1050:O1050)&lt;&gt;"-")*1)=0,
    "No Data",
    IF(COUNTIF(L1050:O1050,INDEX(_xlfn._xlws.FILTER(L1050:O1050,TRIM(L1050:O1050)&lt;&gt;"-"),1))=SUMPRODUCT((TRIM(L1050:O1050)&lt;&gt;"-")*1),
    "No Change",
    "Change"))</f>
        <v>No Change</v>
      </c>
      <c r="R1050" s="159"/>
      <c r="S1050" s="111"/>
    </row>
    <row r="1051" spans="1:19" x14ac:dyDescent="0.3">
      <c r="A1051" t="s">
        <v>246</v>
      </c>
      <c r="B1051" t="s">
        <v>1145</v>
      </c>
      <c r="C1051" s="160" t="str">
        <f>TRIM(CLEAN(TEXT(IFERROR(INDEX('Snakeden MR'!$B$4:$C$3028,MATCH($A1051,'Snakeden MR'!$C$4:$C$3028,0),1),"-"),"@")))</f>
        <v>-</v>
      </c>
      <c r="D1051" s="147" t="str">
        <f>TRIM(CLEAN(TEXT(IFERROR(INDEX('Snakeden MR'!$I$4:$J$3028,MATCH($A1051,'Snakeden MR'!$J$4:$J$3028,0),1),"-"),"@")))</f>
        <v>-</v>
      </c>
      <c r="E1051" s="147" t="str">
        <f>TRIM(CLEAN(TEXT(IFERROR(INDEX('Snakeden MR'!$P$4:$Q$3028,MATCH($A1051,'Snakeden MR'!$Q$4:$Q$3028,0),1),"-"),"@")))</f>
        <v>Riffle 5</v>
      </c>
      <c r="F1051" s="147" t="str">
        <f>TRIM(CLEAN(TEXT(IFERROR(INDEX('Snakeden MR'!$W$4:$X$3028,MATCH($A1051,'Snakeden MR'!$X$4:$X$3028,0),1),"-"),"@")))</f>
        <v>Riffle (P3 -&gt; P4)</v>
      </c>
      <c r="G1051" s="159" t="str">
        <f t="shared" si="32"/>
        <v>Found</v>
      </c>
      <c r="H1051" t="str" cm="1">
        <f t="array" ref="H1051">IF(SUMPRODUCT((TRIM(C1051:F1051)&lt;&gt;"-")*1)=0,
    "No Data",
    IF(COUNTIF(C1051:F1051,INDEX(_xlfn._xlws.FILTER(C1051:F1051,TRIM(C1051:F1051)&lt;&gt;"-"),1))=SUMPRODUCT((TRIM(C1051:F1051)&lt;&gt;"-")*1),
    "No Change",
    "Change"))</f>
        <v>Change</v>
      </c>
      <c r="I1051" s="159"/>
      <c r="J1051"/>
      <c r="K1051" s="163"/>
      <c r="L1051" s="147" t="str">
        <f>TRIM(CLEAN(TEXT(IFERROR(INDEX('Glade MR'!$B$4:$C$3000,MATCH($A1051,'Glade MR'!$C$4:$C$3000,0),1),"-"),"@")))</f>
        <v>-</v>
      </c>
      <c r="M1051" s="147" t="str">
        <f>TRIM(CLEAN(TEXT(IFERROR(INDEX('Glade MR'!$I$4:$J$3000,MATCH($A1051,'Glade MR'!$J$4:$J$3000,0),1),"-"),"@")))</f>
        <v>-</v>
      </c>
      <c r="N1051" s="147" t="str">
        <f>TRIM(CLEAN(TEXT(IFERROR(INDEX('Glade MR'!$P$4:$Q$3000,MATCH($A1051,'Glade MR'!$Q$4:$Q$3000,0),1),"-"),"@")))</f>
        <v>Pool 5</v>
      </c>
      <c r="O1051" s="147" t="str">
        <f>TRIM(CLEAN(TEXT(IFERROR(INDEX('Glade MR'!$W$4:$X$3000,MATCH($A1051,'Glade MR'!$X$4:$X$3000,0),1),"-"),"@")))</f>
        <v>-</v>
      </c>
      <c r="P1051" s="159" t="str">
        <f t="shared" si="33"/>
        <v>Found</v>
      </c>
      <c r="Q1051" t="str" cm="1">
        <f t="array" ref="Q1051">IF(SUMPRODUCT((TRIM(L1051:O1051)&lt;&gt;"-")*1)=0,
    "No Data",
    IF(COUNTIF(L1051:O1051,INDEX(_xlfn._xlws.FILTER(L1051:O1051,TRIM(L1051:O1051)&lt;&gt;"-"),1))=SUMPRODUCT((TRIM(L1051:O1051)&lt;&gt;"-")*1),
    "No Change",
    "Change"))</f>
        <v>No Change</v>
      </c>
      <c r="R1051" s="159"/>
      <c r="S1051" s="111"/>
    </row>
    <row r="1052" spans="1:19" x14ac:dyDescent="0.3">
      <c r="A1052" t="s">
        <v>1906</v>
      </c>
      <c r="B1052" t="s">
        <v>1145</v>
      </c>
      <c r="C1052" s="160" t="str">
        <f>TRIM(CLEAN(TEXT(IFERROR(INDEX('Snakeden MR'!$B$4:$C$3028,MATCH($A1052,'Snakeden MR'!$C$4:$C$3028,0),1),"-"),"@")))</f>
        <v>-</v>
      </c>
      <c r="D1052" s="147" t="str">
        <f>TRIM(CLEAN(TEXT(IFERROR(INDEX('Snakeden MR'!$I$4:$J$3028,MATCH($A1052,'Snakeden MR'!$J$4:$J$3028,0),1),"-"),"@")))</f>
        <v>-</v>
      </c>
      <c r="E1052" s="147" t="str">
        <f>TRIM(CLEAN(TEXT(IFERROR(INDEX('Snakeden MR'!$P$4:$Q$3028,MATCH($A1052,'Snakeden MR'!$Q$4:$Q$3028,0),1),"-"),"@")))</f>
        <v>-</v>
      </c>
      <c r="F1052" s="147" t="str">
        <f>TRIM(CLEAN(TEXT(IFERROR(INDEX('Snakeden MR'!$W$4:$X$3028,MATCH($A1052,'Snakeden MR'!$X$4:$X$3028,0),1),"-"),"@")))</f>
        <v>-</v>
      </c>
      <c r="G1052" s="159" t="str">
        <f t="shared" si="32"/>
        <v>Not Found</v>
      </c>
      <c r="H1052" t="str" cm="1">
        <f t="array" ref="H1052">IF(SUMPRODUCT((TRIM(C1052:F1052)&lt;&gt;"-")*1)=0,
    "No Data",
    IF(COUNTIF(C1052:F1052,INDEX(_xlfn._xlws.FILTER(C1052:F1052,TRIM(C1052:F1052)&lt;&gt;"-"),1))=SUMPRODUCT((TRIM(C1052:F1052)&lt;&gt;"-")*1),
    "No Change",
    "Change"))</f>
        <v>No Data</v>
      </c>
      <c r="I1052" s="159"/>
      <c r="J1052"/>
      <c r="K1052" s="163"/>
      <c r="L1052" s="147" t="str">
        <f>TRIM(CLEAN(TEXT(IFERROR(INDEX('Glade MR'!$B$4:$C$3000,MATCH($A1052,'Glade MR'!$C$4:$C$3000,0),1),"-"),"@")))</f>
        <v>-</v>
      </c>
      <c r="M1052" s="147" t="str">
        <f>TRIM(CLEAN(TEXT(IFERROR(INDEX('Glade MR'!$I$4:$J$3000,MATCH($A1052,'Glade MR'!$J$4:$J$3000,0),1),"-"),"@")))</f>
        <v>-</v>
      </c>
      <c r="N1052" s="147" t="str">
        <f>TRIM(CLEAN(TEXT(IFERROR(INDEX('Glade MR'!$P$4:$Q$3000,MATCH($A1052,'Glade MR'!$Q$4:$Q$3000,0),1),"-"),"@")))</f>
        <v>-</v>
      </c>
      <c r="O1052" s="147" t="str">
        <f>TRIM(CLEAN(TEXT(IFERROR(INDEX('Glade MR'!$W$4:$X$3000,MATCH($A1052,'Glade MR'!$X$4:$X$3000,0),1),"-"),"@")))</f>
        <v>-</v>
      </c>
      <c r="P1052" s="159" t="str">
        <f t="shared" si="33"/>
        <v>Not Found</v>
      </c>
      <c r="Q1052" t="str" cm="1">
        <f t="array" ref="Q1052">IF(SUMPRODUCT((TRIM(L1052:O1052)&lt;&gt;"-")*1)=0,
    "No Data",
    IF(COUNTIF(L1052:O1052,INDEX(_xlfn._xlws.FILTER(L1052:O1052,TRIM(L1052:O1052)&lt;&gt;"-"),1))=SUMPRODUCT((TRIM(L1052:O1052)&lt;&gt;"-")*1),
    "No Change",
    "Change"))</f>
        <v>No Data</v>
      </c>
      <c r="R1052" s="159"/>
      <c r="S1052" s="111"/>
    </row>
    <row r="1053" spans="1:19" x14ac:dyDescent="0.3">
      <c r="A1053" t="s">
        <v>1907</v>
      </c>
      <c r="B1053" t="s">
        <v>1145</v>
      </c>
      <c r="C1053" s="160" t="str">
        <f>TRIM(CLEAN(TEXT(IFERROR(INDEX('Snakeden MR'!$B$4:$C$3028,MATCH($A1053,'Snakeden MR'!$C$4:$C$3028,0),1),"-"),"@")))</f>
        <v>-</v>
      </c>
      <c r="D1053" s="147" t="str">
        <f>TRIM(CLEAN(TEXT(IFERROR(INDEX('Snakeden MR'!$I$4:$J$3028,MATCH($A1053,'Snakeden MR'!$J$4:$J$3028,0),1),"-"),"@")))</f>
        <v>-</v>
      </c>
      <c r="E1053" s="147" t="str">
        <f>TRIM(CLEAN(TEXT(IFERROR(INDEX('Snakeden MR'!$P$4:$Q$3028,MATCH($A1053,'Snakeden MR'!$Q$4:$Q$3028,0),1),"-"),"@")))</f>
        <v>-</v>
      </c>
      <c r="F1053" s="147" t="str">
        <f>TRIM(CLEAN(TEXT(IFERROR(INDEX('Snakeden MR'!$W$4:$X$3028,MATCH($A1053,'Snakeden MR'!$X$4:$X$3028,0),1),"-"),"@")))</f>
        <v>-</v>
      </c>
      <c r="G1053" s="159" t="str">
        <f t="shared" si="32"/>
        <v>Not Found</v>
      </c>
      <c r="H1053" t="str" cm="1">
        <f t="array" ref="H1053">IF(SUMPRODUCT((TRIM(C1053:F1053)&lt;&gt;"-")*1)=0,
    "No Data",
    IF(COUNTIF(C1053:F1053,INDEX(_xlfn._xlws.FILTER(C1053:F1053,TRIM(C1053:F1053)&lt;&gt;"-"),1))=SUMPRODUCT((TRIM(C1053:F1053)&lt;&gt;"-")*1),
    "No Change",
    "Change"))</f>
        <v>No Data</v>
      </c>
      <c r="I1053" s="159"/>
      <c r="J1053"/>
      <c r="K1053" s="163"/>
      <c r="L1053" s="147" t="str">
        <f>TRIM(CLEAN(TEXT(IFERROR(INDEX('Glade MR'!$B$4:$C$3000,MATCH($A1053,'Glade MR'!$C$4:$C$3000,0),1),"-"),"@")))</f>
        <v>-</v>
      </c>
      <c r="M1053" s="147" t="str">
        <f>TRIM(CLEAN(TEXT(IFERROR(INDEX('Glade MR'!$I$4:$J$3000,MATCH($A1053,'Glade MR'!$J$4:$J$3000,0),1),"-"),"@")))</f>
        <v>-</v>
      </c>
      <c r="N1053" s="147" t="str">
        <f>TRIM(CLEAN(TEXT(IFERROR(INDEX('Glade MR'!$P$4:$Q$3000,MATCH($A1053,'Glade MR'!$Q$4:$Q$3000,0),1),"-"),"@")))</f>
        <v>-</v>
      </c>
      <c r="O1053" s="147" t="str">
        <f>TRIM(CLEAN(TEXT(IFERROR(INDEX('Glade MR'!$W$4:$X$3000,MATCH($A1053,'Glade MR'!$X$4:$X$3000,0),1),"-"),"@")))</f>
        <v>-</v>
      </c>
      <c r="P1053" s="159" t="str">
        <f t="shared" si="33"/>
        <v>Not Found</v>
      </c>
      <c r="Q1053" t="str" cm="1">
        <f t="array" ref="Q1053">IF(SUMPRODUCT((TRIM(L1053:O1053)&lt;&gt;"-")*1)=0,
    "No Data",
    IF(COUNTIF(L1053:O1053,INDEX(_xlfn._xlws.FILTER(L1053:O1053,TRIM(L1053:O1053)&lt;&gt;"-"),1))=SUMPRODUCT((TRIM(L1053:O1053)&lt;&gt;"-")*1),
    "No Change",
    "Change"))</f>
        <v>No Data</v>
      </c>
      <c r="R1053" s="159"/>
      <c r="S1053" s="111"/>
    </row>
    <row r="1054" spans="1:19" x14ac:dyDescent="0.3">
      <c r="A1054" t="s">
        <v>1908</v>
      </c>
      <c r="B1054" t="s">
        <v>1137</v>
      </c>
      <c r="C1054" s="160" t="str">
        <f>TRIM(CLEAN(TEXT(IFERROR(INDEX('Snakeden MR'!$B$4:$C$3028,MATCH($A1054,'Snakeden MR'!$C$4:$C$3028,0),1),"-"),"@")))</f>
        <v>-</v>
      </c>
      <c r="D1054" s="147" t="str">
        <f>TRIM(CLEAN(TEXT(IFERROR(INDEX('Snakeden MR'!$I$4:$J$3028,MATCH($A1054,'Snakeden MR'!$J$4:$J$3028,0),1),"-"),"@")))</f>
        <v>-</v>
      </c>
      <c r="E1054" s="147" t="str">
        <f>TRIM(CLEAN(TEXT(IFERROR(INDEX('Snakeden MR'!$P$4:$Q$3028,MATCH($A1054,'Snakeden MR'!$Q$4:$Q$3028,0),1),"-"),"@")))</f>
        <v>-</v>
      </c>
      <c r="F1054" s="147" t="str">
        <f>TRIM(CLEAN(TEXT(IFERROR(INDEX('Snakeden MR'!$W$4:$X$3028,MATCH($A1054,'Snakeden MR'!$X$4:$X$3028,0),1),"-"),"@")))</f>
        <v>-</v>
      </c>
      <c r="G1054" s="159" t="str">
        <f t="shared" si="32"/>
        <v>Not Found</v>
      </c>
      <c r="H1054" t="str" cm="1">
        <f t="array" ref="H1054">IF(SUMPRODUCT((TRIM(C1054:F1054)&lt;&gt;"-")*1)=0,
    "No Data",
    IF(COUNTIF(C1054:F1054,INDEX(_xlfn._xlws.FILTER(C1054:F1054,TRIM(C1054:F1054)&lt;&gt;"-"),1))=SUMPRODUCT((TRIM(C1054:F1054)&lt;&gt;"-")*1),
    "No Change",
    "Change"))</f>
        <v>No Data</v>
      </c>
      <c r="I1054" s="159"/>
      <c r="J1054"/>
      <c r="K1054" s="163"/>
      <c r="L1054" s="147" t="str">
        <f>TRIM(CLEAN(TEXT(IFERROR(INDEX('Glade MR'!$B$4:$C$3000,MATCH($A1054,'Glade MR'!$C$4:$C$3000,0),1),"-"),"@")))</f>
        <v>-</v>
      </c>
      <c r="M1054" s="147" t="str">
        <f>TRIM(CLEAN(TEXT(IFERROR(INDEX('Glade MR'!$I$4:$J$3000,MATCH($A1054,'Glade MR'!$J$4:$J$3000,0),1),"-"),"@")))</f>
        <v>-</v>
      </c>
      <c r="N1054" s="147" t="str">
        <f>TRIM(CLEAN(TEXT(IFERROR(INDEX('Glade MR'!$P$4:$Q$3000,MATCH($A1054,'Glade MR'!$Q$4:$Q$3000,0),1),"-"),"@")))</f>
        <v>-</v>
      </c>
      <c r="O1054" s="147" t="str">
        <f>TRIM(CLEAN(TEXT(IFERROR(INDEX('Glade MR'!$W$4:$X$3000,MATCH($A1054,'Glade MR'!$X$4:$X$3000,0),1),"-"),"@")))</f>
        <v>-</v>
      </c>
      <c r="P1054" s="159" t="str">
        <f t="shared" si="33"/>
        <v>Not Found</v>
      </c>
      <c r="Q1054" t="str" cm="1">
        <f t="array" ref="Q1054">IF(SUMPRODUCT((TRIM(L1054:O1054)&lt;&gt;"-")*1)=0,
    "No Data",
    IF(COUNTIF(L1054:O1054,INDEX(_xlfn._xlws.FILTER(L1054:O1054,TRIM(L1054:O1054)&lt;&gt;"-"),1))=SUMPRODUCT((TRIM(L1054:O1054)&lt;&gt;"-")*1),
    "No Change",
    "Change"))</f>
        <v>No Data</v>
      </c>
      <c r="R1054" s="159"/>
      <c r="S1054" s="111"/>
    </row>
    <row r="1055" spans="1:19" x14ac:dyDescent="0.3">
      <c r="A1055" t="s">
        <v>543</v>
      </c>
      <c r="B1055" t="s">
        <v>1137</v>
      </c>
      <c r="C1055" s="160" t="str">
        <f>TRIM(CLEAN(TEXT(IFERROR(INDEX('Snakeden MR'!$B$4:$C$3028,MATCH($A1055,'Snakeden MR'!$C$4:$C$3028,0),1),"-"),"@")))</f>
        <v>-</v>
      </c>
      <c r="D1055" s="147" t="str">
        <f>TRIM(CLEAN(TEXT(IFERROR(INDEX('Snakeden MR'!$I$4:$J$3028,MATCH($A1055,'Snakeden MR'!$J$4:$J$3028,0),1),"-"),"@")))</f>
        <v>-</v>
      </c>
      <c r="E1055" s="147" t="str">
        <f>TRIM(CLEAN(TEXT(IFERROR(INDEX('Snakeden MR'!$P$4:$Q$3028,MATCH($A1055,'Snakeden MR'!$Q$4:$Q$3028,0),1),"-"),"@")))</f>
        <v>-</v>
      </c>
      <c r="F1055" s="147" t="str">
        <f>TRIM(CLEAN(TEXT(IFERROR(INDEX('Snakeden MR'!$W$4:$X$3028,MATCH($A1055,'Snakeden MR'!$X$4:$X$3028,0),1),"-"),"@")))</f>
        <v>-</v>
      </c>
      <c r="G1055" s="159" t="str">
        <f t="shared" si="32"/>
        <v>Not Found</v>
      </c>
      <c r="H1055" t="str" cm="1">
        <f t="array" ref="H1055">IF(SUMPRODUCT((TRIM(C1055:F1055)&lt;&gt;"-")*1)=0,
    "No Data",
    IF(COUNTIF(C1055:F1055,INDEX(_xlfn._xlws.FILTER(C1055:F1055,TRIM(C1055:F1055)&lt;&gt;"-"),1))=SUMPRODUCT((TRIM(C1055:F1055)&lt;&gt;"-")*1),
    "No Change",
    "Change"))</f>
        <v>No Data</v>
      </c>
      <c r="I1055" s="159"/>
      <c r="J1055"/>
      <c r="K1055" s="163"/>
      <c r="L1055" s="147" t="str">
        <f>TRIM(CLEAN(TEXT(IFERROR(INDEX('Glade MR'!$B$4:$C$3000,MATCH($A1055,'Glade MR'!$C$4:$C$3000,0),1),"-"),"@")))</f>
        <v>Pool 8</v>
      </c>
      <c r="M1055" s="147" t="str">
        <f>TRIM(CLEAN(TEXT(IFERROR(INDEX('Glade MR'!$I$4:$J$3000,MATCH($A1055,'Glade MR'!$J$4:$J$3000,0),1),"-"),"@")))</f>
        <v>-</v>
      </c>
      <c r="N1055" s="147" t="str">
        <f>TRIM(CLEAN(TEXT(IFERROR(INDEX('Glade MR'!$P$4:$Q$3000,MATCH($A1055,'Glade MR'!$Q$4:$Q$3000,0),1),"-"),"@")))</f>
        <v>-</v>
      </c>
      <c r="O1055" s="147" t="str">
        <f>TRIM(CLEAN(TEXT(IFERROR(INDEX('Glade MR'!$W$4:$X$3000,MATCH($A1055,'Glade MR'!$X$4:$X$3000,0),1),"-"),"@")))</f>
        <v>-</v>
      </c>
      <c r="P1055" s="159" t="str">
        <f t="shared" si="33"/>
        <v>Found</v>
      </c>
      <c r="Q1055" t="str" cm="1">
        <f t="array" ref="Q1055">IF(SUMPRODUCT((TRIM(L1055:O1055)&lt;&gt;"-")*1)=0,
    "No Data",
    IF(COUNTIF(L1055:O1055,INDEX(_xlfn._xlws.FILTER(L1055:O1055,TRIM(L1055:O1055)&lt;&gt;"-"),1))=SUMPRODUCT((TRIM(L1055:O1055)&lt;&gt;"-")*1),
    "No Change",
    "Change"))</f>
        <v>No Change</v>
      </c>
      <c r="R1055" s="159"/>
      <c r="S1055" s="111"/>
    </row>
    <row r="1056" spans="1:19" x14ac:dyDescent="0.3">
      <c r="A1056" t="s">
        <v>969</v>
      </c>
      <c r="B1056" t="s">
        <v>1137</v>
      </c>
      <c r="C1056" s="160" t="str">
        <f>TRIM(CLEAN(TEXT(IFERROR(INDEX('Snakeden MR'!$B$4:$C$3028,MATCH($A1056,'Snakeden MR'!$C$4:$C$3028,0),1),"-"),"@")))</f>
        <v>-</v>
      </c>
      <c r="D1056" s="147" t="str">
        <f>TRIM(CLEAN(TEXT(IFERROR(INDEX('Snakeden MR'!$I$4:$J$3028,MATCH($A1056,'Snakeden MR'!$J$4:$J$3028,0),1),"-"),"@")))</f>
        <v>-</v>
      </c>
      <c r="E1056" s="147" t="str">
        <f>TRIM(CLEAN(TEXT(IFERROR(INDEX('Snakeden MR'!$P$4:$Q$3028,MATCH($A1056,'Snakeden MR'!$Q$4:$Q$3028,0),1),"-"),"@")))</f>
        <v>-</v>
      </c>
      <c r="F1056" s="147" t="str">
        <f>TRIM(CLEAN(TEXT(IFERROR(INDEX('Snakeden MR'!$W$4:$X$3028,MATCH($A1056,'Snakeden MR'!$X$4:$X$3028,0),1),"-"),"@")))</f>
        <v>-</v>
      </c>
      <c r="G1056" s="159" t="str">
        <f t="shared" si="32"/>
        <v>Not Found</v>
      </c>
      <c r="H1056" t="str" cm="1">
        <f t="array" ref="H1056">IF(SUMPRODUCT((TRIM(C1056:F1056)&lt;&gt;"-")*1)=0,
    "No Data",
    IF(COUNTIF(C1056:F1056,INDEX(_xlfn._xlws.FILTER(C1056:F1056,TRIM(C1056:F1056)&lt;&gt;"-"),1))=SUMPRODUCT((TRIM(C1056:F1056)&lt;&gt;"-")*1),
    "No Change",
    "Change"))</f>
        <v>No Data</v>
      </c>
      <c r="I1056" s="159"/>
      <c r="J1056"/>
      <c r="K1056" s="163"/>
      <c r="L1056" s="147" t="str">
        <f>TRIM(CLEAN(TEXT(IFERROR(INDEX('Glade MR'!$B$4:$C$3000,MATCH($A1056,'Glade MR'!$C$4:$C$3000,0),1),"-"),"@")))</f>
        <v>-</v>
      </c>
      <c r="M1056" s="147" t="str">
        <f>TRIM(CLEAN(TEXT(IFERROR(INDEX('Glade MR'!$I$4:$J$3000,MATCH($A1056,'Glade MR'!$J$4:$J$3000,0),1),"-"),"@")))</f>
        <v>Pool 8</v>
      </c>
      <c r="N1056" s="147" t="str">
        <f>TRIM(CLEAN(TEXT(IFERROR(INDEX('Glade MR'!$P$4:$Q$3000,MATCH($A1056,'Glade MR'!$Q$4:$Q$3000,0),1),"-"),"@")))</f>
        <v>-</v>
      </c>
      <c r="O1056" s="147" t="str">
        <f>TRIM(CLEAN(TEXT(IFERROR(INDEX('Glade MR'!$W$4:$X$3000,MATCH($A1056,'Glade MR'!$X$4:$X$3000,0),1),"-"),"@")))</f>
        <v>-</v>
      </c>
      <c r="P1056" s="159" t="str">
        <f t="shared" si="33"/>
        <v>Found</v>
      </c>
      <c r="Q1056" t="str" cm="1">
        <f t="array" ref="Q1056">IF(SUMPRODUCT((TRIM(L1056:O1056)&lt;&gt;"-")*1)=0,
    "No Data",
    IF(COUNTIF(L1056:O1056,INDEX(_xlfn._xlws.FILTER(L1056:O1056,TRIM(L1056:O1056)&lt;&gt;"-"),1))=SUMPRODUCT((TRIM(L1056:O1056)&lt;&gt;"-")*1),
    "No Change",
    "Change"))</f>
        <v>No Change</v>
      </c>
      <c r="R1056" s="159"/>
      <c r="S1056" s="111"/>
    </row>
    <row r="1057" spans="1:19" x14ac:dyDescent="0.3">
      <c r="A1057" t="s">
        <v>270</v>
      </c>
      <c r="B1057" t="s">
        <v>1145</v>
      </c>
      <c r="C1057" s="160" t="str">
        <f>TRIM(CLEAN(TEXT(IFERROR(INDEX('Snakeden MR'!$B$4:$C$3028,MATCH($A1057,'Snakeden MR'!$C$4:$C$3028,0),1),"-"),"@")))</f>
        <v>-</v>
      </c>
      <c r="D1057" s="147" t="str">
        <f>TRIM(CLEAN(TEXT(IFERROR(INDEX('Snakeden MR'!$I$4:$J$3028,MATCH($A1057,'Snakeden MR'!$J$4:$J$3028,0),1),"-"),"@")))</f>
        <v>-</v>
      </c>
      <c r="E1057" s="147" t="str">
        <f>TRIM(CLEAN(TEXT(IFERROR(INDEX('Snakeden MR'!$P$4:$Q$3028,MATCH($A1057,'Snakeden MR'!$Q$4:$Q$3028,0),1),"-"),"@")))</f>
        <v>Pool 4</v>
      </c>
      <c r="F1057" s="147" t="str">
        <f>TRIM(CLEAN(TEXT(IFERROR(INDEX('Snakeden MR'!$W$4:$X$3028,MATCH($A1057,'Snakeden MR'!$X$4:$X$3028,0),1),"-"),"@")))</f>
        <v>Pool 4</v>
      </c>
      <c r="G1057" s="159" t="str">
        <f t="shared" si="32"/>
        <v>Found</v>
      </c>
      <c r="H1057" t="str" cm="1">
        <f t="array" ref="H1057">IF(SUMPRODUCT((TRIM(C1057:F1057)&lt;&gt;"-")*1)=0,
    "No Data",
    IF(COUNTIF(C1057:F1057,INDEX(_xlfn._xlws.FILTER(C1057:F1057,TRIM(C1057:F1057)&lt;&gt;"-"),1))=SUMPRODUCT((TRIM(C1057:F1057)&lt;&gt;"-")*1),
    "No Change",
    "Change"))</f>
        <v>No Change</v>
      </c>
      <c r="I1057" s="159"/>
      <c r="J1057"/>
      <c r="K1057" s="163"/>
      <c r="L1057" s="147" t="str">
        <f>TRIM(CLEAN(TEXT(IFERROR(INDEX('Glade MR'!$B$4:$C$3000,MATCH($A1057,'Glade MR'!$C$4:$C$3000,0),1),"-"),"@")))</f>
        <v>-</v>
      </c>
      <c r="M1057" s="147" t="str">
        <f>TRIM(CLEAN(TEXT(IFERROR(INDEX('Glade MR'!$I$4:$J$3000,MATCH($A1057,'Glade MR'!$J$4:$J$3000,0),1),"-"),"@")))</f>
        <v>-</v>
      </c>
      <c r="N1057" s="147" t="str">
        <f>TRIM(CLEAN(TEXT(IFERROR(INDEX('Glade MR'!$P$4:$Q$3000,MATCH($A1057,'Glade MR'!$Q$4:$Q$3000,0),1),"-"),"@")))</f>
        <v>-</v>
      </c>
      <c r="O1057" s="147" t="str">
        <f>TRIM(CLEAN(TEXT(IFERROR(INDEX('Glade MR'!$W$4:$X$3000,MATCH($A1057,'Glade MR'!$X$4:$X$3000,0),1),"-"),"@")))</f>
        <v>-</v>
      </c>
      <c r="P1057" s="159" t="str">
        <f t="shared" si="33"/>
        <v>Not Found</v>
      </c>
      <c r="Q1057" t="str" cm="1">
        <f t="array" ref="Q1057">IF(SUMPRODUCT((TRIM(L1057:O1057)&lt;&gt;"-")*1)=0,
    "No Data",
    IF(COUNTIF(L1057:O1057,INDEX(_xlfn._xlws.FILTER(L1057:O1057,TRIM(L1057:O1057)&lt;&gt;"-"),1))=SUMPRODUCT((TRIM(L1057:O1057)&lt;&gt;"-")*1),
    "No Change",
    "Change"))</f>
        <v>No Data</v>
      </c>
      <c r="R1057" s="159"/>
      <c r="S1057" s="111"/>
    </row>
    <row r="1058" spans="1:19" x14ac:dyDescent="0.3">
      <c r="A1058" t="s">
        <v>1909</v>
      </c>
      <c r="B1058" t="s">
        <v>1145</v>
      </c>
      <c r="C1058" s="160" t="str">
        <f>TRIM(CLEAN(TEXT(IFERROR(INDEX('Snakeden MR'!$B$4:$C$3028,MATCH($A1058,'Snakeden MR'!$C$4:$C$3028,0),1),"-"),"@")))</f>
        <v>-</v>
      </c>
      <c r="D1058" s="147" t="str">
        <f>TRIM(CLEAN(TEXT(IFERROR(INDEX('Snakeden MR'!$I$4:$J$3028,MATCH($A1058,'Snakeden MR'!$J$4:$J$3028,0),1),"-"),"@")))</f>
        <v>-</v>
      </c>
      <c r="E1058" s="147" t="str">
        <f>TRIM(CLEAN(TEXT(IFERROR(INDEX('Snakeden MR'!$P$4:$Q$3028,MATCH($A1058,'Snakeden MR'!$Q$4:$Q$3028,0),1),"-"),"@")))</f>
        <v>-</v>
      </c>
      <c r="F1058" s="147" t="str">
        <f>TRIM(CLEAN(TEXT(IFERROR(INDEX('Snakeden MR'!$W$4:$X$3028,MATCH($A1058,'Snakeden MR'!$X$4:$X$3028,0),1),"-"),"@")))</f>
        <v>-</v>
      </c>
      <c r="G1058" s="159" t="str">
        <f t="shared" si="32"/>
        <v>Not Found</v>
      </c>
      <c r="H1058" t="str" cm="1">
        <f t="array" ref="H1058">IF(SUMPRODUCT((TRIM(C1058:F1058)&lt;&gt;"-")*1)=0,
    "No Data",
    IF(COUNTIF(C1058:F1058,INDEX(_xlfn._xlws.FILTER(C1058:F1058,TRIM(C1058:F1058)&lt;&gt;"-"),1))=SUMPRODUCT((TRIM(C1058:F1058)&lt;&gt;"-")*1),
    "No Change",
    "Change"))</f>
        <v>No Data</v>
      </c>
      <c r="I1058" s="159"/>
      <c r="J1058"/>
      <c r="K1058" s="163"/>
      <c r="L1058" s="147" t="str">
        <f>TRIM(CLEAN(TEXT(IFERROR(INDEX('Glade MR'!$B$4:$C$3000,MATCH($A1058,'Glade MR'!$C$4:$C$3000,0),1),"-"),"@")))</f>
        <v>-</v>
      </c>
      <c r="M1058" s="147" t="str">
        <f>TRIM(CLEAN(TEXT(IFERROR(INDEX('Glade MR'!$I$4:$J$3000,MATCH($A1058,'Glade MR'!$J$4:$J$3000,0),1),"-"),"@")))</f>
        <v>-</v>
      </c>
      <c r="N1058" s="147" t="str">
        <f>TRIM(CLEAN(TEXT(IFERROR(INDEX('Glade MR'!$P$4:$Q$3000,MATCH($A1058,'Glade MR'!$Q$4:$Q$3000,0),1),"-"),"@")))</f>
        <v>-</v>
      </c>
      <c r="O1058" s="147" t="str">
        <f>TRIM(CLEAN(TEXT(IFERROR(INDEX('Glade MR'!$W$4:$X$3000,MATCH($A1058,'Glade MR'!$X$4:$X$3000,0),1),"-"),"@")))</f>
        <v>-</v>
      </c>
      <c r="P1058" s="159" t="str">
        <f t="shared" si="33"/>
        <v>Not Found</v>
      </c>
      <c r="Q1058" t="str" cm="1">
        <f t="array" ref="Q1058">IF(SUMPRODUCT((TRIM(L1058:O1058)&lt;&gt;"-")*1)=0,
    "No Data",
    IF(COUNTIF(L1058:O1058,INDEX(_xlfn._xlws.FILTER(L1058:O1058,TRIM(L1058:O1058)&lt;&gt;"-"),1))=SUMPRODUCT((TRIM(L1058:O1058)&lt;&gt;"-")*1),
    "No Change",
    "Change"))</f>
        <v>No Data</v>
      </c>
      <c r="R1058" s="159"/>
      <c r="S1058" s="111"/>
    </row>
    <row r="1059" spans="1:19" x14ac:dyDescent="0.3">
      <c r="A1059" t="s">
        <v>1910</v>
      </c>
      <c r="B1059" t="s">
        <v>1145</v>
      </c>
      <c r="C1059" s="160" t="str">
        <f>TRIM(CLEAN(TEXT(IFERROR(INDEX('Snakeden MR'!$B$4:$C$3028,MATCH($A1059,'Snakeden MR'!$C$4:$C$3028,0),1),"-"),"@")))</f>
        <v>-</v>
      </c>
      <c r="D1059" s="147" t="str">
        <f>TRIM(CLEAN(TEXT(IFERROR(INDEX('Snakeden MR'!$I$4:$J$3028,MATCH($A1059,'Snakeden MR'!$J$4:$J$3028,0),1),"-"),"@")))</f>
        <v>-</v>
      </c>
      <c r="E1059" s="147" t="str">
        <f>TRIM(CLEAN(TEXT(IFERROR(INDEX('Snakeden MR'!$P$4:$Q$3028,MATCH($A1059,'Snakeden MR'!$Q$4:$Q$3028,0),1),"-"),"@")))</f>
        <v>-</v>
      </c>
      <c r="F1059" s="147" t="str">
        <f>TRIM(CLEAN(TEXT(IFERROR(INDEX('Snakeden MR'!$W$4:$X$3028,MATCH($A1059,'Snakeden MR'!$X$4:$X$3028,0),1),"-"),"@")))</f>
        <v>-</v>
      </c>
      <c r="G1059" s="159" t="str">
        <f t="shared" si="32"/>
        <v>Not Found</v>
      </c>
      <c r="H1059" t="str" cm="1">
        <f t="array" ref="H1059">IF(SUMPRODUCT((TRIM(C1059:F1059)&lt;&gt;"-")*1)=0,
    "No Data",
    IF(COUNTIF(C1059:F1059,INDEX(_xlfn._xlws.FILTER(C1059:F1059,TRIM(C1059:F1059)&lt;&gt;"-"),1))=SUMPRODUCT((TRIM(C1059:F1059)&lt;&gt;"-")*1),
    "No Change",
    "Change"))</f>
        <v>No Data</v>
      </c>
      <c r="I1059" s="159"/>
      <c r="J1059"/>
      <c r="K1059" s="163"/>
      <c r="L1059" s="147" t="str">
        <f>TRIM(CLEAN(TEXT(IFERROR(INDEX('Glade MR'!$B$4:$C$3000,MATCH($A1059,'Glade MR'!$C$4:$C$3000,0),1),"-"),"@")))</f>
        <v>-</v>
      </c>
      <c r="M1059" s="147" t="str">
        <f>TRIM(CLEAN(TEXT(IFERROR(INDEX('Glade MR'!$I$4:$J$3000,MATCH($A1059,'Glade MR'!$J$4:$J$3000,0),1),"-"),"@")))</f>
        <v>-</v>
      </c>
      <c r="N1059" s="147" t="str">
        <f>TRIM(CLEAN(TEXT(IFERROR(INDEX('Glade MR'!$P$4:$Q$3000,MATCH($A1059,'Glade MR'!$Q$4:$Q$3000,0),1),"-"),"@")))</f>
        <v>-</v>
      </c>
      <c r="O1059" s="147" t="str">
        <f>TRIM(CLEAN(TEXT(IFERROR(INDEX('Glade MR'!$W$4:$X$3000,MATCH($A1059,'Glade MR'!$X$4:$X$3000,0),1),"-"),"@")))</f>
        <v>-</v>
      </c>
      <c r="P1059" s="159" t="str">
        <f t="shared" si="33"/>
        <v>Not Found</v>
      </c>
      <c r="Q1059" t="str" cm="1">
        <f t="array" ref="Q1059">IF(SUMPRODUCT((TRIM(L1059:O1059)&lt;&gt;"-")*1)=0,
    "No Data",
    IF(COUNTIF(L1059:O1059,INDEX(_xlfn._xlws.FILTER(L1059:O1059,TRIM(L1059:O1059)&lt;&gt;"-"),1))=SUMPRODUCT((TRIM(L1059:O1059)&lt;&gt;"-")*1),
    "No Change",
    "Change"))</f>
        <v>No Data</v>
      </c>
      <c r="R1059" s="159"/>
      <c r="S1059" s="111"/>
    </row>
    <row r="1060" spans="1:19" x14ac:dyDescent="0.3">
      <c r="A1060" t="s">
        <v>322</v>
      </c>
      <c r="B1060" t="s">
        <v>1145</v>
      </c>
      <c r="C1060" s="160" t="str">
        <f>TRIM(CLEAN(TEXT(IFERROR(INDEX('Snakeden MR'!$B$4:$C$3028,MATCH($A1060,'Snakeden MR'!$C$4:$C$3028,0),1),"-"),"@")))</f>
        <v>-</v>
      </c>
      <c r="D1060" s="147" t="str">
        <f>TRIM(CLEAN(TEXT(IFERROR(INDEX('Snakeden MR'!$I$4:$J$3028,MATCH($A1060,'Snakeden MR'!$J$4:$J$3028,0),1),"-"),"@")))</f>
        <v>-</v>
      </c>
      <c r="E1060" s="147" t="str">
        <f>TRIM(CLEAN(TEXT(IFERROR(INDEX('Snakeden MR'!$P$4:$Q$3028,MATCH($A1060,'Snakeden MR'!$Q$4:$Q$3028,0),1),"-"),"@")))</f>
        <v>Pool 8</v>
      </c>
      <c r="F1060" s="147" t="str">
        <f>TRIM(CLEAN(TEXT(IFERROR(INDEX('Snakeden MR'!$W$4:$X$3028,MATCH($A1060,'Snakeden MR'!$X$4:$X$3028,0),1),"-"),"@")))</f>
        <v>-</v>
      </c>
      <c r="G1060" s="159" t="str">
        <f t="shared" si="32"/>
        <v>Found</v>
      </c>
      <c r="H1060" t="str" cm="1">
        <f t="array" ref="H1060">IF(SUMPRODUCT((TRIM(C1060:F1060)&lt;&gt;"-")*1)=0,
    "No Data",
    IF(COUNTIF(C1060:F1060,INDEX(_xlfn._xlws.FILTER(C1060:F1060,TRIM(C1060:F1060)&lt;&gt;"-"),1))=SUMPRODUCT((TRIM(C1060:F1060)&lt;&gt;"-")*1),
    "No Change",
    "Change"))</f>
        <v>No Change</v>
      </c>
      <c r="I1060" s="159"/>
      <c r="J1060"/>
      <c r="K1060" s="163"/>
      <c r="L1060" s="147" t="str">
        <f>TRIM(CLEAN(TEXT(IFERROR(INDEX('Glade MR'!$B$4:$C$3000,MATCH($A1060,'Glade MR'!$C$4:$C$3000,0),1),"-"),"@")))</f>
        <v>-</v>
      </c>
      <c r="M1060" s="147" t="str">
        <f>TRIM(CLEAN(TEXT(IFERROR(INDEX('Glade MR'!$I$4:$J$3000,MATCH($A1060,'Glade MR'!$J$4:$J$3000,0),1),"-"),"@")))</f>
        <v>-</v>
      </c>
      <c r="N1060" s="147" t="str">
        <f>TRIM(CLEAN(TEXT(IFERROR(INDEX('Glade MR'!$P$4:$Q$3000,MATCH($A1060,'Glade MR'!$Q$4:$Q$3000,0),1),"-"),"@")))</f>
        <v>-</v>
      </c>
      <c r="O1060" s="147" t="str">
        <f>TRIM(CLEAN(TEXT(IFERROR(INDEX('Glade MR'!$W$4:$X$3000,MATCH($A1060,'Glade MR'!$X$4:$X$3000,0),1),"-"),"@")))</f>
        <v>-</v>
      </c>
      <c r="P1060" s="159" t="str">
        <f t="shared" si="33"/>
        <v>Not Found</v>
      </c>
      <c r="Q1060" t="str" cm="1">
        <f t="array" ref="Q1060">IF(SUMPRODUCT((TRIM(L1060:O1060)&lt;&gt;"-")*1)=0,
    "No Data",
    IF(COUNTIF(L1060:O1060,INDEX(_xlfn._xlws.FILTER(L1060:O1060,TRIM(L1060:O1060)&lt;&gt;"-"),1))=SUMPRODUCT((TRIM(L1060:O1060)&lt;&gt;"-")*1),
    "No Change",
    "Change"))</f>
        <v>No Data</v>
      </c>
      <c r="R1060" s="159"/>
      <c r="S1060" s="111"/>
    </row>
    <row r="1061" spans="1:19" x14ac:dyDescent="0.3">
      <c r="A1061" t="s">
        <v>291</v>
      </c>
      <c r="B1061" t="s">
        <v>1145</v>
      </c>
      <c r="C1061" s="160" t="str">
        <f>TRIM(CLEAN(TEXT(IFERROR(INDEX('Snakeden MR'!$B$4:$C$3028,MATCH($A1061,'Snakeden MR'!$C$4:$C$3028,0),1),"-"),"@")))</f>
        <v>-</v>
      </c>
      <c r="D1061" s="147" t="str">
        <f>TRIM(CLEAN(TEXT(IFERROR(INDEX('Snakeden MR'!$I$4:$J$3028,MATCH($A1061,'Snakeden MR'!$J$4:$J$3028,0),1),"-"),"@")))</f>
        <v>Pool 8</v>
      </c>
      <c r="E1061" s="147" t="str">
        <f>TRIM(CLEAN(TEXT(IFERROR(INDEX('Snakeden MR'!$P$4:$Q$3028,MATCH($A1061,'Snakeden MR'!$Q$4:$Q$3028,0),1),"-"),"@")))</f>
        <v>-</v>
      </c>
      <c r="F1061" s="147" t="str">
        <f>TRIM(CLEAN(TEXT(IFERROR(INDEX('Snakeden MR'!$W$4:$X$3028,MATCH($A1061,'Snakeden MR'!$X$4:$X$3028,0),1),"-"),"@")))</f>
        <v>-</v>
      </c>
      <c r="G1061" s="159" t="str">
        <f t="shared" si="32"/>
        <v>Found</v>
      </c>
      <c r="H1061" t="str" cm="1">
        <f t="array" ref="H1061">IF(SUMPRODUCT((TRIM(C1061:F1061)&lt;&gt;"-")*1)=0,
    "No Data",
    IF(COUNTIF(C1061:F1061,INDEX(_xlfn._xlws.FILTER(C1061:F1061,TRIM(C1061:F1061)&lt;&gt;"-"),1))=SUMPRODUCT((TRIM(C1061:F1061)&lt;&gt;"-")*1),
    "No Change",
    "Change"))</f>
        <v>No Change</v>
      </c>
      <c r="I1061" s="159"/>
      <c r="J1061"/>
      <c r="K1061" s="163"/>
      <c r="L1061" s="147" t="str">
        <f>TRIM(CLEAN(TEXT(IFERROR(INDEX('Glade MR'!$B$4:$C$3000,MATCH($A1061,'Glade MR'!$C$4:$C$3000,0),1),"-"),"@")))</f>
        <v>-</v>
      </c>
      <c r="M1061" s="147" t="str">
        <f>TRIM(CLEAN(TEXT(IFERROR(INDEX('Glade MR'!$I$4:$J$3000,MATCH($A1061,'Glade MR'!$J$4:$J$3000,0),1),"-"),"@")))</f>
        <v>-</v>
      </c>
      <c r="N1061" s="147" t="str">
        <f>TRIM(CLEAN(TEXT(IFERROR(INDEX('Glade MR'!$P$4:$Q$3000,MATCH($A1061,'Glade MR'!$Q$4:$Q$3000,0),1),"-"),"@")))</f>
        <v>-</v>
      </c>
      <c r="O1061" s="147" t="str">
        <f>TRIM(CLEAN(TEXT(IFERROR(INDEX('Glade MR'!$W$4:$X$3000,MATCH($A1061,'Glade MR'!$X$4:$X$3000,0),1),"-"),"@")))</f>
        <v>-</v>
      </c>
      <c r="P1061" s="159" t="str">
        <f t="shared" si="33"/>
        <v>Not Found</v>
      </c>
      <c r="Q1061" t="str" cm="1">
        <f t="array" ref="Q1061">IF(SUMPRODUCT((TRIM(L1061:O1061)&lt;&gt;"-")*1)=0,
    "No Data",
    IF(COUNTIF(L1061:O1061,INDEX(_xlfn._xlws.FILTER(L1061:O1061,TRIM(L1061:O1061)&lt;&gt;"-"),1))=SUMPRODUCT((TRIM(L1061:O1061)&lt;&gt;"-")*1),
    "No Change",
    "Change"))</f>
        <v>No Data</v>
      </c>
      <c r="R1061" s="159"/>
      <c r="S1061" s="111"/>
    </row>
    <row r="1062" spans="1:19" x14ac:dyDescent="0.3">
      <c r="A1062" t="s">
        <v>708</v>
      </c>
      <c r="B1062" t="s">
        <v>1145</v>
      </c>
      <c r="C1062" s="160" t="str">
        <f>TRIM(CLEAN(TEXT(IFERROR(INDEX('Snakeden MR'!$B$4:$C$3028,MATCH($A1062,'Snakeden MR'!$C$4:$C$3028,0),1),"-"),"@")))</f>
        <v>-</v>
      </c>
      <c r="D1062" s="147" t="str">
        <f>TRIM(CLEAN(TEXT(IFERROR(INDEX('Snakeden MR'!$I$4:$J$3028,MATCH($A1062,'Snakeden MR'!$J$4:$J$3028,0),1),"-"),"@")))</f>
        <v>-</v>
      </c>
      <c r="E1062" s="147" t="str">
        <f>TRIM(CLEAN(TEXT(IFERROR(INDEX('Snakeden MR'!$P$4:$Q$3028,MATCH($A1062,'Snakeden MR'!$Q$4:$Q$3028,0),1),"-"),"@")))</f>
        <v>-</v>
      </c>
      <c r="F1062" s="147" t="str">
        <f>TRIM(CLEAN(TEXT(IFERROR(INDEX('Snakeden MR'!$W$4:$X$3028,MATCH($A1062,'Snakeden MR'!$X$4:$X$3028,0),1),"-"),"@")))</f>
        <v>-</v>
      </c>
      <c r="G1062" s="159" t="str">
        <f t="shared" si="32"/>
        <v>Not Found</v>
      </c>
      <c r="H1062" t="str" cm="1">
        <f t="array" ref="H1062">IF(SUMPRODUCT((TRIM(C1062:F1062)&lt;&gt;"-")*1)=0,
    "No Data",
    IF(COUNTIF(C1062:F1062,INDEX(_xlfn._xlws.FILTER(C1062:F1062,TRIM(C1062:F1062)&lt;&gt;"-"),1))=SUMPRODUCT((TRIM(C1062:F1062)&lt;&gt;"-")*1),
    "No Change",
    "Change"))</f>
        <v>No Data</v>
      </c>
      <c r="I1062" s="159"/>
      <c r="J1062"/>
      <c r="K1062" s="163"/>
      <c r="L1062" s="147" t="str">
        <f>TRIM(CLEAN(TEXT(IFERROR(INDEX('Glade MR'!$B$4:$C$3000,MATCH($A1062,'Glade MR'!$C$4:$C$3000,0),1),"-"),"@")))</f>
        <v>-</v>
      </c>
      <c r="M1062" s="147" t="str">
        <f>TRIM(CLEAN(TEXT(IFERROR(INDEX('Glade MR'!$I$4:$J$3000,MATCH($A1062,'Glade MR'!$J$4:$J$3000,0),1),"-"),"@")))</f>
        <v>Pool 4</v>
      </c>
      <c r="N1062" s="147" t="str">
        <f>TRIM(CLEAN(TEXT(IFERROR(INDEX('Glade MR'!$P$4:$Q$3000,MATCH($A1062,'Glade MR'!$Q$4:$Q$3000,0),1),"-"),"@")))</f>
        <v>-</v>
      </c>
      <c r="O1062" s="147" t="str">
        <f>TRIM(CLEAN(TEXT(IFERROR(INDEX('Glade MR'!$W$4:$X$3000,MATCH($A1062,'Glade MR'!$X$4:$X$3000,0),1),"-"),"@")))</f>
        <v>-</v>
      </c>
      <c r="P1062" s="159" t="str">
        <f t="shared" si="33"/>
        <v>Found</v>
      </c>
      <c r="Q1062" t="str" cm="1">
        <f t="array" ref="Q1062">IF(SUMPRODUCT((TRIM(L1062:O1062)&lt;&gt;"-")*1)=0,
    "No Data",
    IF(COUNTIF(L1062:O1062,INDEX(_xlfn._xlws.FILTER(L1062:O1062,TRIM(L1062:O1062)&lt;&gt;"-"),1))=SUMPRODUCT((TRIM(L1062:O1062)&lt;&gt;"-")*1),
    "No Change",
    "Change"))</f>
        <v>No Change</v>
      </c>
      <c r="R1062" s="159"/>
      <c r="S1062" s="111"/>
    </row>
    <row r="1063" spans="1:19" x14ac:dyDescent="0.3">
      <c r="A1063" t="s">
        <v>1911</v>
      </c>
      <c r="B1063" t="s">
        <v>1145</v>
      </c>
      <c r="C1063" s="160" t="str">
        <f>TRIM(CLEAN(TEXT(IFERROR(INDEX('Snakeden MR'!$B$4:$C$3028,MATCH($A1063,'Snakeden MR'!$C$4:$C$3028,0),1),"-"),"@")))</f>
        <v>-</v>
      </c>
      <c r="D1063" s="147" t="str">
        <f>TRIM(CLEAN(TEXT(IFERROR(INDEX('Snakeden MR'!$I$4:$J$3028,MATCH($A1063,'Snakeden MR'!$J$4:$J$3028,0),1),"-"),"@")))</f>
        <v>-</v>
      </c>
      <c r="E1063" s="147" t="str">
        <f>TRIM(CLEAN(TEXT(IFERROR(INDEX('Snakeden MR'!$P$4:$Q$3028,MATCH($A1063,'Snakeden MR'!$Q$4:$Q$3028,0),1),"-"),"@")))</f>
        <v>-</v>
      </c>
      <c r="F1063" s="147" t="str">
        <f>TRIM(CLEAN(TEXT(IFERROR(INDEX('Snakeden MR'!$W$4:$X$3028,MATCH($A1063,'Snakeden MR'!$X$4:$X$3028,0),1),"-"),"@")))</f>
        <v>-</v>
      </c>
      <c r="G1063" s="159" t="str">
        <f t="shared" si="32"/>
        <v>Not Found</v>
      </c>
      <c r="H1063" t="str" cm="1">
        <f t="array" ref="H1063">IF(SUMPRODUCT((TRIM(C1063:F1063)&lt;&gt;"-")*1)=0,
    "No Data",
    IF(COUNTIF(C1063:F1063,INDEX(_xlfn._xlws.FILTER(C1063:F1063,TRIM(C1063:F1063)&lt;&gt;"-"),1))=SUMPRODUCT((TRIM(C1063:F1063)&lt;&gt;"-")*1),
    "No Change",
    "Change"))</f>
        <v>No Data</v>
      </c>
      <c r="I1063" s="159"/>
      <c r="J1063"/>
      <c r="K1063" s="163"/>
      <c r="L1063" s="147" t="str">
        <f>TRIM(CLEAN(TEXT(IFERROR(INDEX('Glade MR'!$B$4:$C$3000,MATCH($A1063,'Glade MR'!$C$4:$C$3000,0),1),"-"),"@")))</f>
        <v>-</v>
      </c>
      <c r="M1063" s="147" t="str">
        <f>TRIM(CLEAN(TEXT(IFERROR(INDEX('Glade MR'!$I$4:$J$3000,MATCH($A1063,'Glade MR'!$J$4:$J$3000,0),1),"-"),"@")))</f>
        <v>-</v>
      </c>
      <c r="N1063" s="147" t="str">
        <f>TRIM(CLEAN(TEXT(IFERROR(INDEX('Glade MR'!$P$4:$Q$3000,MATCH($A1063,'Glade MR'!$Q$4:$Q$3000,0),1),"-"),"@")))</f>
        <v>-</v>
      </c>
      <c r="O1063" s="147" t="str">
        <f>TRIM(CLEAN(TEXT(IFERROR(INDEX('Glade MR'!$W$4:$X$3000,MATCH($A1063,'Glade MR'!$X$4:$X$3000,0),1),"-"),"@")))</f>
        <v>-</v>
      </c>
      <c r="P1063" s="159" t="str">
        <f t="shared" si="33"/>
        <v>Not Found</v>
      </c>
      <c r="Q1063" t="str" cm="1">
        <f t="array" ref="Q1063">IF(SUMPRODUCT((TRIM(L1063:O1063)&lt;&gt;"-")*1)=0,
    "No Data",
    IF(COUNTIF(L1063:O1063,INDEX(_xlfn._xlws.FILTER(L1063:O1063,TRIM(L1063:O1063)&lt;&gt;"-"),1))=SUMPRODUCT((TRIM(L1063:O1063)&lt;&gt;"-")*1),
    "No Change",
    "Change"))</f>
        <v>No Data</v>
      </c>
      <c r="R1063" s="159"/>
      <c r="S1063" s="111"/>
    </row>
    <row r="1064" spans="1:19" x14ac:dyDescent="0.3">
      <c r="A1064" t="s">
        <v>247</v>
      </c>
      <c r="B1064" t="s">
        <v>1145</v>
      </c>
      <c r="C1064" s="160" t="str">
        <f>TRIM(CLEAN(TEXT(IFERROR(INDEX('Snakeden MR'!$B$4:$C$3028,MATCH($A1064,'Snakeden MR'!$C$4:$C$3028,0),1),"-"),"@")))</f>
        <v>Pool 9</v>
      </c>
      <c r="D1064" s="147" t="str">
        <f>TRIM(CLEAN(TEXT(IFERROR(INDEX('Snakeden MR'!$I$4:$J$3028,MATCH($A1064,'Snakeden MR'!$J$4:$J$3028,0),1),"-"),"@")))</f>
        <v>-</v>
      </c>
      <c r="E1064" s="147" t="str">
        <f>TRIM(CLEAN(TEXT(IFERROR(INDEX('Snakeden MR'!$P$4:$Q$3028,MATCH($A1064,'Snakeden MR'!$Q$4:$Q$3028,0),1),"-"),"@")))</f>
        <v>-</v>
      </c>
      <c r="F1064" s="147" t="str">
        <f>TRIM(CLEAN(TEXT(IFERROR(INDEX('Snakeden MR'!$W$4:$X$3028,MATCH($A1064,'Snakeden MR'!$X$4:$X$3028,0),1),"-"),"@")))</f>
        <v>-</v>
      </c>
      <c r="G1064" s="159" t="str">
        <f t="shared" si="32"/>
        <v>Found</v>
      </c>
      <c r="H1064" t="str" cm="1">
        <f t="array" ref="H1064">IF(SUMPRODUCT((TRIM(C1064:F1064)&lt;&gt;"-")*1)=0,
    "No Data",
    IF(COUNTIF(C1064:F1064,INDEX(_xlfn._xlws.FILTER(C1064:F1064,TRIM(C1064:F1064)&lt;&gt;"-"),1))=SUMPRODUCT((TRIM(C1064:F1064)&lt;&gt;"-")*1),
    "No Change",
    "Change"))</f>
        <v>No Change</v>
      </c>
      <c r="I1064" s="159"/>
      <c r="J1064"/>
      <c r="K1064" s="163"/>
      <c r="L1064" s="147" t="str">
        <f>TRIM(CLEAN(TEXT(IFERROR(INDEX('Glade MR'!$B$4:$C$3000,MATCH($A1064,'Glade MR'!$C$4:$C$3000,0),1),"-"),"@")))</f>
        <v>-</v>
      </c>
      <c r="M1064" s="147" t="str">
        <f>TRIM(CLEAN(TEXT(IFERROR(INDEX('Glade MR'!$I$4:$J$3000,MATCH($A1064,'Glade MR'!$J$4:$J$3000,0),1),"-"),"@")))</f>
        <v>-</v>
      </c>
      <c r="N1064" s="147" t="str">
        <f>TRIM(CLEAN(TEXT(IFERROR(INDEX('Glade MR'!$P$4:$Q$3000,MATCH($A1064,'Glade MR'!$Q$4:$Q$3000,0),1),"-"),"@")))</f>
        <v>-</v>
      </c>
      <c r="O1064" s="147" t="str">
        <f>TRIM(CLEAN(TEXT(IFERROR(INDEX('Glade MR'!$W$4:$X$3000,MATCH($A1064,'Glade MR'!$X$4:$X$3000,0),1),"-"),"@")))</f>
        <v>-</v>
      </c>
      <c r="P1064" s="159" t="str">
        <f t="shared" si="33"/>
        <v>Not Found</v>
      </c>
      <c r="Q1064" t="str" cm="1">
        <f t="array" ref="Q1064">IF(SUMPRODUCT((TRIM(L1064:O1064)&lt;&gt;"-")*1)=0,
    "No Data",
    IF(COUNTIF(L1064:O1064,INDEX(_xlfn._xlws.FILTER(L1064:O1064,TRIM(L1064:O1064)&lt;&gt;"-"),1))=SUMPRODUCT((TRIM(L1064:O1064)&lt;&gt;"-")*1),
    "No Change",
    "Change"))</f>
        <v>No Data</v>
      </c>
      <c r="R1064" s="159"/>
      <c r="S1064" s="111"/>
    </row>
    <row r="1065" spans="1:19" x14ac:dyDescent="0.3">
      <c r="A1065" t="s">
        <v>619</v>
      </c>
      <c r="B1065" t="s">
        <v>1137</v>
      </c>
      <c r="C1065" s="160" t="str">
        <f>TRIM(CLEAN(TEXT(IFERROR(INDEX('Snakeden MR'!$B$4:$C$3028,MATCH($A1065,'Snakeden MR'!$C$4:$C$3028,0),1),"-"),"@")))</f>
        <v>-</v>
      </c>
      <c r="D1065" s="147" t="str">
        <f>TRIM(CLEAN(TEXT(IFERROR(INDEX('Snakeden MR'!$I$4:$J$3028,MATCH($A1065,'Snakeden MR'!$J$4:$J$3028,0),1),"-"),"@")))</f>
        <v>-</v>
      </c>
      <c r="E1065" s="147" t="str">
        <f>TRIM(CLEAN(TEXT(IFERROR(INDEX('Snakeden MR'!$P$4:$Q$3028,MATCH($A1065,'Snakeden MR'!$Q$4:$Q$3028,0),1),"-"),"@")))</f>
        <v>-</v>
      </c>
      <c r="F1065" s="147" t="str">
        <f>TRIM(CLEAN(TEXT(IFERROR(INDEX('Snakeden MR'!$W$4:$X$3028,MATCH($A1065,'Snakeden MR'!$X$4:$X$3028,0),1),"-"),"@")))</f>
        <v>-</v>
      </c>
      <c r="G1065" s="159" t="str">
        <f t="shared" si="32"/>
        <v>Not Found</v>
      </c>
      <c r="H1065" t="str" cm="1">
        <f t="array" ref="H1065">IF(SUMPRODUCT((TRIM(C1065:F1065)&lt;&gt;"-")*1)=0,
    "No Data",
    IF(COUNTIF(C1065:F1065,INDEX(_xlfn._xlws.FILTER(C1065:F1065,TRIM(C1065:F1065)&lt;&gt;"-"),1))=SUMPRODUCT((TRIM(C1065:F1065)&lt;&gt;"-")*1),
    "No Change",
    "Change"))</f>
        <v>No Data</v>
      </c>
      <c r="I1065" s="159"/>
      <c r="J1065"/>
      <c r="K1065" s="163"/>
      <c r="L1065" s="147" t="str">
        <f>TRIM(CLEAN(TEXT(IFERROR(INDEX('Glade MR'!$B$4:$C$3000,MATCH($A1065,'Glade MR'!$C$4:$C$3000,0),1),"-"),"@")))</f>
        <v>Pool 1</v>
      </c>
      <c r="M1065" s="147" t="str">
        <f>TRIM(CLEAN(TEXT(IFERROR(INDEX('Glade MR'!$I$4:$J$3000,MATCH($A1065,'Glade MR'!$J$4:$J$3000,0),1),"-"),"@")))</f>
        <v>Pool 1</v>
      </c>
      <c r="N1065" s="147" t="str">
        <f>TRIM(CLEAN(TEXT(IFERROR(INDEX('Glade MR'!$P$4:$Q$3000,MATCH($A1065,'Glade MR'!$Q$4:$Q$3000,0),1),"-"),"@")))</f>
        <v>-</v>
      </c>
      <c r="O1065" s="147" t="str">
        <f>TRIM(CLEAN(TEXT(IFERROR(INDEX('Glade MR'!$W$4:$X$3000,MATCH($A1065,'Glade MR'!$X$4:$X$3000,0),1),"-"),"@")))</f>
        <v>-</v>
      </c>
      <c r="P1065" s="159" t="str">
        <f t="shared" si="33"/>
        <v>Found</v>
      </c>
      <c r="Q1065" t="str" cm="1">
        <f t="array" ref="Q1065">IF(SUMPRODUCT((TRIM(L1065:O1065)&lt;&gt;"-")*1)=0,
    "No Data",
    IF(COUNTIF(L1065:O1065,INDEX(_xlfn._xlws.FILTER(L1065:O1065,TRIM(L1065:O1065)&lt;&gt;"-"),1))=SUMPRODUCT((TRIM(L1065:O1065)&lt;&gt;"-")*1),
    "No Change",
    "Change"))</f>
        <v>No Change</v>
      </c>
      <c r="R1065" s="159"/>
      <c r="S1065" s="111"/>
    </row>
    <row r="1066" spans="1:19" x14ac:dyDescent="0.3">
      <c r="A1066" t="s">
        <v>625</v>
      </c>
      <c r="B1066" t="s">
        <v>1137</v>
      </c>
      <c r="C1066" s="160" t="str">
        <f>TRIM(CLEAN(TEXT(IFERROR(INDEX('Snakeden MR'!$B$4:$C$3028,MATCH($A1066,'Snakeden MR'!$C$4:$C$3028,0),1),"-"),"@")))</f>
        <v>-</v>
      </c>
      <c r="D1066" s="147" t="str">
        <f>TRIM(CLEAN(TEXT(IFERROR(INDEX('Snakeden MR'!$I$4:$J$3028,MATCH($A1066,'Snakeden MR'!$J$4:$J$3028,0),1),"-"),"@")))</f>
        <v>-</v>
      </c>
      <c r="E1066" s="147" t="str">
        <f>TRIM(CLEAN(TEXT(IFERROR(INDEX('Snakeden MR'!$P$4:$Q$3028,MATCH($A1066,'Snakeden MR'!$Q$4:$Q$3028,0),1),"-"),"@")))</f>
        <v>-</v>
      </c>
      <c r="F1066" s="147" t="str">
        <f>TRIM(CLEAN(TEXT(IFERROR(INDEX('Snakeden MR'!$W$4:$X$3028,MATCH($A1066,'Snakeden MR'!$X$4:$X$3028,0),1),"-"),"@")))</f>
        <v>-</v>
      </c>
      <c r="G1066" s="159" t="str">
        <f t="shared" si="32"/>
        <v>Not Found</v>
      </c>
      <c r="H1066" t="str" cm="1">
        <f t="array" ref="H1066">IF(SUMPRODUCT((TRIM(C1066:F1066)&lt;&gt;"-")*1)=0,
    "No Data",
    IF(COUNTIF(C1066:F1066,INDEX(_xlfn._xlws.FILTER(C1066:F1066,TRIM(C1066:F1066)&lt;&gt;"-"),1))=SUMPRODUCT((TRIM(C1066:F1066)&lt;&gt;"-")*1),
    "No Change",
    "Change"))</f>
        <v>No Data</v>
      </c>
      <c r="I1066" s="159"/>
      <c r="J1066"/>
      <c r="K1066" s="163"/>
      <c r="L1066" s="147" t="str">
        <f>TRIM(CLEAN(TEXT(IFERROR(INDEX('Glade MR'!$B$4:$C$3000,MATCH($A1066,'Glade MR'!$C$4:$C$3000,0),1),"-"),"@")))</f>
        <v>Pool 5</v>
      </c>
      <c r="M1066" s="147" t="str">
        <f>TRIM(CLEAN(TEXT(IFERROR(INDEX('Glade MR'!$I$4:$J$3000,MATCH($A1066,'Glade MR'!$J$4:$J$3000,0),1),"-"),"@")))</f>
        <v>-</v>
      </c>
      <c r="N1066" s="147" t="str">
        <f>TRIM(CLEAN(TEXT(IFERROR(INDEX('Glade MR'!$P$4:$Q$3000,MATCH($A1066,'Glade MR'!$Q$4:$Q$3000,0),1),"-"),"@")))</f>
        <v>-</v>
      </c>
      <c r="O1066" s="147" t="str">
        <f>TRIM(CLEAN(TEXT(IFERROR(INDEX('Glade MR'!$W$4:$X$3000,MATCH($A1066,'Glade MR'!$X$4:$X$3000,0),1),"-"),"@")))</f>
        <v>-</v>
      </c>
      <c r="P1066" s="159" t="str">
        <f t="shared" si="33"/>
        <v>Found</v>
      </c>
      <c r="Q1066" t="str" cm="1">
        <f t="array" ref="Q1066">IF(SUMPRODUCT((TRIM(L1066:O1066)&lt;&gt;"-")*1)=0,
    "No Data",
    IF(COUNTIF(L1066:O1066,INDEX(_xlfn._xlws.FILTER(L1066:O1066,TRIM(L1066:O1066)&lt;&gt;"-"),1))=SUMPRODUCT((TRIM(L1066:O1066)&lt;&gt;"-")*1),
    "No Change",
    "Change"))</f>
        <v>No Change</v>
      </c>
      <c r="R1066" s="159"/>
      <c r="S1066" s="111"/>
    </row>
    <row r="1067" spans="1:19" x14ac:dyDescent="0.3">
      <c r="A1067" t="s">
        <v>1912</v>
      </c>
      <c r="B1067" t="s">
        <v>1137</v>
      </c>
      <c r="C1067" s="160" t="str">
        <f>TRIM(CLEAN(TEXT(IFERROR(INDEX('Snakeden MR'!$B$4:$C$3028,MATCH($A1067,'Snakeden MR'!$C$4:$C$3028,0),1),"-"),"@")))</f>
        <v>-</v>
      </c>
      <c r="D1067" s="147" t="str">
        <f>TRIM(CLEAN(TEXT(IFERROR(INDEX('Snakeden MR'!$I$4:$J$3028,MATCH($A1067,'Snakeden MR'!$J$4:$J$3028,0),1),"-"),"@")))</f>
        <v>-</v>
      </c>
      <c r="E1067" s="147" t="str">
        <f>TRIM(CLEAN(TEXT(IFERROR(INDEX('Snakeden MR'!$P$4:$Q$3028,MATCH($A1067,'Snakeden MR'!$Q$4:$Q$3028,0),1),"-"),"@")))</f>
        <v>-</v>
      </c>
      <c r="F1067" s="147" t="str">
        <f>TRIM(CLEAN(TEXT(IFERROR(INDEX('Snakeden MR'!$W$4:$X$3028,MATCH($A1067,'Snakeden MR'!$X$4:$X$3028,0),1),"-"),"@")))</f>
        <v>-</v>
      </c>
      <c r="G1067" s="159" t="str">
        <f t="shared" si="32"/>
        <v>Not Found</v>
      </c>
      <c r="H1067" t="str" cm="1">
        <f t="array" ref="H1067">IF(SUMPRODUCT((TRIM(C1067:F1067)&lt;&gt;"-")*1)=0,
    "No Data",
    IF(COUNTIF(C1067:F1067,INDEX(_xlfn._xlws.FILTER(C1067:F1067,TRIM(C1067:F1067)&lt;&gt;"-"),1))=SUMPRODUCT((TRIM(C1067:F1067)&lt;&gt;"-")*1),
    "No Change",
    "Change"))</f>
        <v>No Data</v>
      </c>
      <c r="I1067" s="159"/>
      <c r="J1067"/>
      <c r="K1067" s="163"/>
      <c r="L1067" s="147" t="str">
        <f>TRIM(CLEAN(TEXT(IFERROR(INDEX('Glade MR'!$B$4:$C$3000,MATCH($A1067,'Glade MR'!$C$4:$C$3000,0),1),"-"),"@")))</f>
        <v>-</v>
      </c>
      <c r="M1067" s="147" t="str">
        <f>TRIM(CLEAN(TEXT(IFERROR(INDEX('Glade MR'!$I$4:$J$3000,MATCH($A1067,'Glade MR'!$J$4:$J$3000,0),1),"-"),"@")))</f>
        <v>-</v>
      </c>
      <c r="N1067" s="147" t="str">
        <f>TRIM(CLEAN(TEXT(IFERROR(INDEX('Glade MR'!$P$4:$Q$3000,MATCH($A1067,'Glade MR'!$Q$4:$Q$3000,0),1),"-"),"@")))</f>
        <v>-</v>
      </c>
      <c r="O1067" s="147" t="str">
        <f>TRIM(CLEAN(TEXT(IFERROR(INDEX('Glade MR'!$W$4:$X$3000,MATCH($A1067,'Glade MR'!$X$4:$X$3000,0),1),"-"),"@")))</f>
        <v>-</v>
      </c>
      <c r="P1067" s="159" t="str">
        <f t="shared" si="33"/>
        <v>Not Found</v>
      </c>
      <c r="Q1067" t="str" cm="1">
        <f t="array" ref="Q1067">IF(SUMPRODUCT((TRIM(L1067:O1067)&lt;&gt;"-")*1)=0,
    "No Data",
    IF(COUNTIF(L1067:O1067,INDEX(_xlfn._xlws.FILTER(L1067:O1067,TRIM(L1067:O1067)&lt;&gt;"-"),1))=SUMPRODUCT((TRIM(L1067:O1067)&lt;&gt;"-")*1),
    "No Change",
    "Change"))</f>
        <v>No Data</v>
      </c>
      <c r="R1067" s="159"/>
      <c r="S1067" s="111"/>
    </row>
    <row r="1068" spans="1:19" x14ac:dyDescent="0.3">
      <c r="A1068" t="s">
        <v>399</v>
      </c>
      <c r="B1068" t="s">
        <v>1137</v>
      </c>
      <c r="C1068" s="160" t="str">
        <f>TRIM(CLEAN(TEXT(IFERROR(INDEX('Snakeden MR'!$B$4:$C$3028,MATCH($A1068,'Snakeden MR'!$C$4:$C$3028,0),1),"-"),"@")))</f>
        <v>-</v>
      </c>
      <c r="D1068" s="147" t="str">
        <f>TRIM(CLEAN(TEXT(IFERROR(INDEX('Snakeden MR'!$I$4:$J$3028,MATCH($A1068,'Snakeden MR'!$J$4:$J$3028,0),1),"-"),"@")))</f>
        <v>-</v>
      </c>
      <c r="E1068" s="147" t="str">
        <f>TRIM(CLEAN(TEXT(IFERROR(INDEX('Snakeden MR'!$P$4:$Q$3028,MATCH($A1068,'Snakeden MR'!$Q$4:$Q$3028,0),1),"-"),"@")))</f>
        <v>-</v>
      </c>
      <c r="F1068" s="147" t="str">
        <f>TRIM(CLEAN(TEXT(IFERROR(INDEX('Snakeden MR'!$W$4:$X$3028,MATCH($A1068,'Snakeden MR'!$X$4:$X$3028,0),1),"-"),"@")))</f>
        <v>-</v>
      </c>
      <c r="G1068" s="159" t="str">
        <f t="shared" si="32"/>
        <v>Not Found</v>
      </c>
      <c r="H1068" t="str" cm="1">
        <f t="array" ref="H1068">IF(SUMPRODUCT((TRIM(C1068:F1068)&lt;&gt;"-")*1)=0,
    "No Data",
    IF(COUNTIF(C1068:F1068,INDEX(_xlfn._xlws.FILTER(C1068:F1068,TRIM(C1068:F1068)&lt;&gt;"-"),1))=SUMPRODUCT((TRIM(C1068:F1068)&lt;&gt;"-")*1),
    "No Change",
    "Change"))</f>
        <v>No Data</v>
      </c>
      <c r="I1068" s="159"/>
      <c r="J1068"/>
      <c r="K1068" s="163"/>
      <c r="L1068" s="147" t="str">
        <f>TRIM(CLEAN(TEXT(IFERROR(INDEX('Glade MR'!$B$4:$C$3000,MATCH($A1068,'Glade MR'!$C$4:$C$3000,0),1),"-"),"@")))</f>
        <v>-</v>
      </c>
      <c r="M1068" s="147" t="str">
        <f>TRIM(CLEAN(TEXT(IFERROR(INDEX('Glade MR'!$I$4:$J$3000,MATCH($A1068,'Glade MR'!$J$4:$J$3000,0),1),"-"),"@")))</f>
        <v>-</v>
      </c>
      <c r="N1068" s="147" t="str">
        <f>TRIM(CLEAN(TEXT(IFERROR(INDEX('Glade MR'!$P$4:$Q$3000,MATCH($A1068,'Glade MR'!$Q$4:$Q$3000,0),1),"-"),"@")))</f>
        <v>-</v>
      </c>
      <c r="O1068" s="147" t="str">
        <f>TRIM(CLEAN(TEXT(IFERROR(INDEX('Glade MR'!$W$4:$X$3000,MATCH($A1068,'Glade MR'!$X$4:$X$3000,0),1),"-"),"@")))</f>
        <v>Pool 11</v>
      </c>
      <c r="P1068" s="159" t="str">
        <f t="shared" si="33"/>
        <v>Found</v>
      </c>
      <c r="Q1068" t="str" cm="1">
        <f t="array" ref="Q1068">IF(SUMPRODUCT((TRIM(L1068:O1068)&lt;&gt;"-")*1)=0,
    "No Data",
    IF(COUNTIF(L1068:O1068,INDEX(_xlfn._xlws.FILTER(L1068:O1068,TRIM(L1068:O1068)&lt;&gt;"-"),1))=SUMPRODUCT((TRIM(L1068:O1068)&lt;&gt;"-")*1),
    "No Change",
    "Change"))</f>
        <v>No Change</v>
      </c>
      <c r="R1068" s="159"/>
      <c r="S1068" s="111"/>
    </row>
    <row r="1069" spans="1:19" x14ac:dyDescent="0.3">
      <c r="A1069" t="s">
        <v>524</v>
      </c>
      <c r="B1069" t="s">
        <v>1137</v>
      </c>
      <c r="C1069" s="160" t="str">
        <f>TRIM(CLEAN(TEXT(IFERROR(INDEX('Snakeden MR'!$B$4:$C$3028,MATCH($A1069,'Snakeden MR'!$C$4:$C$3028,0),1),"-"),"@")))</f>
        <v>-</v>
      </c>
      <c r="D1069" s="147" t="str">
        <f>TRIM(CLEAN(TEXT(IFERROR(INDEX('Snakeden MR'!$I$4:$J$3028,MATCH($A1069,'Snakeden MR'!$J$4:$J$3028,0),1),"-"),"@")))</f>
        <v>-</v>
      </c>
      <c r="E1069" s="147" t="str">
        <f>TRIM(CLEAN(TEXT(IFERROR(INDEX('Snakeden MR'!$P$4:$Q$3028,MATCH($A1069,'Snakeden MR'!$Q$4:$Q$3028,0),1),"-"),"@")))</f>
        <v>-</v>
      </c>
      <c r="F1069" s="147" t="str">
        <f>TRIM(CLEAN(TEXT(IFERROR(INDEX('Snakeden MR'!$W$4:$X$3028,MATCH($A1069,'Snakeden MR'!$X$4:$X$3028,0),1),"-"),"@")))</f>
        <v>-</v>
      </c>
      <c r="G1069" s="159" t="str">
        <f t="shared" si="32"/>
        <v>Not Found</v>
      </c>
      <c r="H1069" t="str" cm="1">
        <f t="array" ref="H1069">IF(SUMPRODUCT((TRIM(C1069:F1069)&lt;&gt;"-")*1)=0,
    "No Data",
    IF(COUNTIF(C1069:F1069,INDEX(_xlfn._xlws.FILTER(C1069:F1069,TRIM(C1069:F1069)&lt;&gt;"-"),1))=SUMPRODUCT((TRIM(C1069:F1069)&lt;&gt;"-")*1),
    "No Change",
    "Change"))</f>
        <v>No Data</v>
      </c>
      <c r="I1069" s="159"/>
      <c r="J1069"/>
      <c r="K1069" s="163"/>
      <c r="L1069" s="147" t="str">
        <f>TRIM(CLEAN(TEXT(IFERROR(INDEX('Glade MR'!$B$4:$C$3000,MATCH($A1069,'Glade MR'!$C$4:$C$3000,0),1),"-"),"@")))</f>
        <v>-</v>
      </c>
      <c r="M1069" s="147" t="str">
        <f>TRIM(CLEAN(TEXT(IFERROR(INDEX('Glade MR'!$I$4:$J$3000,MATCH($A1069,'Glade MR'!$J$4:$J$3000,0),1),"-"),"@")))</f>
        <v>Pool 2</v>
      </c>
      <c r="N1069" s="147" t="str">
        <f>TRIM(CLEAN(TEXT(IFERROR(INDEX('Glade MR'!$P$4:$Q$3000,MATCH($A1069,'Glade MR'!$Q$4:$Q$3000,0),1),"-"),"@")))</f>
        <v>-</v>
      </c>
      <c r="O1069" s="147" t="str">
        <f>TRIM(CLEAN(TEXT(IFERROR(INDEX('Glade MR'!$W$4:$X$3000,MATCH($A1069,'Glade MR'!$X$4:$X$3000,0),1),"-"),"@")))</f>
        <v>Pool 2</v>
      </c>
      <c r="P1069" s="159" t="str">
        <f t="shared" si="33"/>
        <v>Found</v>
      </c>
      <c r="Q1069" t="str" cm="1">
        <f t="array" ref="Q1069">IF(SUMPRODUCT((TRIM(L1069:O1069)&lt;&gt;"-")*1)=0,
    "No Data",
    IF(COUNTIF(L1069:O1069,INDEX(_xlfn._xlws.FILTER(L1069:O1069,TRIM(L1069:O1069)&lt;&gt;"-"),1))=SUMPRODUCT((TRIM(L1069:O1069)&lt;&gt;"-")*1),
    "No Change",
    "Change"))</f>
        <v>No Change</v>
      </c>
      <c r="R1069" s="159"/>
      <c r="S1069" s="111"/>
    </row>
    <row r="1070" spans="1:19" x14ac:dyDescent="0.3">
      <c r="A1070" t="s">
        <v>1913</v>
      </c>
      <c r="B1070" t="s">
        <v>1145</v>
      </c>
      <c r="C1070" s="160" t="str">
        <f>TRIM(CLEAN(TEXT(IFERROR(INDEX('Snakeden MR'!$B$4:$C$3028,MATCH($A1070,'Snakeden MR'!$C$4:$C$3028,0),1),"-"),"@")))</f>
        <v>-</v>
      </c>
      <c r="D1070" s="147" t="str">
        <f>TRIM(CLEAN(TEXT(IFERROR(INDEX('Snakeden MR'!$I$4:$J$3028,MATCH($A1070,'Snakeden MR'!$J$4:$J$3028,0),1),"-"),"@")))</f>
        <v>-</v>
      </c>
      <c r="E1070" s="147" t="str">
        <f>TRIM(CLEAN(TEXT(IFERROR(INDEX('Snakeden MR'!$P$4:$Q$3028,MATCH($A1070,'Snakeden MR'!$Q$4:$Q$3028,0),1),"-"),"@")))</f>
        <v>-</v>
      </c>
      <c r="F1070" s="147" t="str">
        <f>TRIM(CLEAN(TEXT(IFERROR(INDEX('Snakeden MR'!$W$4:$X$3028,MATCH($A1070,'Snakeden MR'!$X$4:$X$3028,0),1),"-"),"@")))</f>
        <v>-</v>
      </c>
      <c r="G1070" s="159" t="str">
        <f t="shared" si="32"/>
        <v>Not Found</v>
      </c>
      <c r="H1070" t="str" cm="1">
        <f t="array" ref="H1070">IF(SUMPRODUCT((TRIM(C1070:F1070)&lt;&gt;"-")*1)=0,
    "No Data",
    IF(COUNTIF(C1070:F1070,INDEX(_xlfn._xlws.FILTER(C1070:F1070,TRIM(C1070:F1070)&lt;&gt;"-"),1))=SUMPRODUCT((TRIM(C1070:F1070)&lt;&gt;"-")*1),
    "No Change",
    "Change"))</f>
        <v>No Data</v>
      </c>
      <c r="I1070" s="159"/>
      <c r="J1070"/>
      <c r="K1070" s="163"/>
      <c r="L1070" s="147" t="str">
        <f>TRIM(CLEAN(TEXT(IFERROR(INDEX('Glade MR'!$B$4:$C$3000,MATCH($A1070,'Glade MR'!$C$4:$C$3000,0),1),"-"),"@")))</f>
        <v>-</v>
      </c>
      <c r="M1070" s="147" t="str">
        <f>TRIM(CLEAN(TEXT(IFERROR(INDEX('Glade MR'!$I$4:$J$3000,MATCH($A1070,'Glade MR'!$J$4:$J$3000,0),1),"-"),"@")))</f>
        <v>-</v>
      </c>
      <c r="N1070" s="147" t="str">
        <f>TRIM(CLEAN(TEXT(IFERROR(INDEX('Glade MR'!$P$4:$Q$3000,MATCH($A1070,'Glade MR'!$Q$4:$Q$3000,0),1),"-"),"@")))</f>
        <v>-</v>
      </c>
      <c r="O1070" s="147" t="str">
        <f>TRIM(CLEAN(TEXT(IFERROR(INDEX('Glade MR'!$W$4:$X$3000,MATCH($A1070,'Glade MR'!$X$4:$X$3000,0),1),"-"),"@")))</f>
        <v>-</v>
      </c>
      <c r="P1070" s="159" t="str">
        <f t="shared" si="33"/>
        <v>Not Found</v>
      </c>
      <c r="Q1070" t="str" cm="1">
        <f t="array" ref="Q1070">IF(SUMPRODUCT((TRIM(L1070:O1070)&lt;&gt;"-")*1)=0,
    "No Data",
    IF(COUNTIF(L1070:O1070,INDEX(_xlfn._xlws.FILTER(L1070:O1070,TRIM(L1070:O1070)&lt;&gt;"-"),1))=SUMPRODUCT((TRIM(L1070:O1070)&lt;&gt;"-")*1),
    "No Change",
    "Change"))</f>
        <v>No Data</v>
      </c>
      <c r="R1070" s="159"/>
      <c r="S1070" s="111"/>
    </row>
    <row r="1071" spans="1:19" x14ac:dyDescent="0.3">
      <c r="A1071" t="s">
        <v>1914</v>
      </c>
      <c r="B1071" t="s">
        <v>1145</v>
      </c>
      <c r="C1071" s="160" t="str">
        <f>TRIM(CLEAN(TEXT(IFERROR(INDEX('Snakeden MR'!$B$4:$C$3028,MATCH($A1071,'Snakeden MR'!$C$4:$C$3028,0),1),"-"),"@")))</f>
        <v>-</v>
      </c>
      <c r="D1071" s="147" t="str">
        <f>TRIM(CLEAN(TEXT(IFERROR(INDEX('Snakeden MR'!$I$4:$J$3028,MATCH($A1071,'Snakeden MR'!$J$4:$J$3028,0),1),"-"),"@")))</f>
        <v>-</v>
      </c>
      <c r="E1071" s="147" t="str">
        <f>TRIM(CLEAN(TEXT(IFERROR(INDEX('Snakeden MR'!$P$4:$Q$3028,MATCH($A1071,'Snakeden MR'!$Q$4:$Q$3028,0),1),"-"),"@")))</f>
        <v>-</v>
      </c>
      <c r="F1071" s="147" t="str">
        <f>TRIM(CLEAN(TEXT(IFERROR(INDEX('Snakeden MR'!$W$4:$X$3028,MATCH($A1071,'Snakeden MR'!$X$4:$X$3028,0),1),"-"),"@")))</f>
        <v>-</v>
      </c>
      <c r="G1071" s="159" t="str">
        <f t="shared" si="32"/>
        <v>Not Found</v>
      </c>
      <c r="H1071" t="str" cm="1">
        <f t="array" ref="H1071">IF(SUMPRODUCT((TRIM(C1071:F1071)&lt;&gt;"-")*1)=0,
    "No Data",
    IF(COUNTIF(C1071:F1071,INDEX(_xlfn._xlws.FILTER(C1071:F1071,TRIM(C1071:F1071)&lt;&gt;"-"),1))=SUMPRODUCT((TRIM(C1071:F1071)&lt;&gt;"-")*1),
    "No Change",
    "Change"))</f>
        <v>No Data</v>
      </c>
      <c r="I1071" s="159"/>
      <c r="J1071"/>
      <c r="K1071" s="163"/>
      <c r="L1071" s="147" t="str">
        <f>TRIM(CLEAN(TEXT(IFERROR(INDEX('Glade MR'!$B$4:$C$3000,MATCH($A1071,'Glade MR'!$C$4:$C$3000,0),1),"-"),"@")))</f>
        <v>-</v>
      </c>
      <c r="M1071" s="147" t="str">
        <f>TRIM(CLEAN(TEXT(IFERROR(INDEX('Glade MR'!$I$4:$J$3000,MATCH($A1071,'Glade MR'!$J$4:$J$3000,0),1),"-"),"@")))</f>
        <v>-</v>
      </c>
      <c r="N1071" s="147" t="str">
        <f>TRIM(CLEAN(TEXT(IFERROR(INDEX('Glade MR'!$P$4:$Q$3000,MATCH($A1071,'Glade MR'!$Q$4:$Q$3000,0),1),"-"),"@")))</f>
        <v>-</v>
      </c>
      <c r="O1071" s="147" t="str">
        <f>TRIM(CLEAN(TEXT(IFERROR(INDEX('Glade MR'!$W$4:$X$3000,MATCH($A1071,'Glade MR'!$X$4:$X$3000,0),1),"-"),"@")))</f>
        <v>-</v>
      </c>
      <c r="P1071" s="159" t="str">
        <f t="shared" si="33"/>
        <v>Not Found</v>
      </c>
      <c r="Q1071" t="str" cm="1">
        <f t="array" ref="Q1071">IF(SUMPRODUCT((TRIM(L1071:O1071)&lt;&gt;"-")*1)=0,
    "No Data",
    IF(COUNTIF(L1071:O1071,INDEX(_xlfn._xlws.FILTER(L1071:O1071,TRIM(L1071:O1071)&lt;&gt;"-"),1))=SUMPRODUCT((TRIM(L1071:O1071)&lt;&gt;"-")*1),
    "No Change",
    "Change"))</f>
        <v>No Data</v>
      </c>
      <c r="R1071" s="159"/>
      <c r="S1071" s="111"/>
    </row>
    <row r="1072" spans="1:19" x14ac:dyDescent="0.3">
      <c r="A1072" t="s">
        <v>959</v>
      </c>
      <c r="B1072" t="s">
        <v>1137</v>
      </c>
      <c r="C1072" s="160" t="str">
        <f>TRIM(CLEAN(TEXT(IFERROR(INDEX('Snakeden MR'!$B$4:$C$3028,MATCH($A1072,'Snakeden MR'!$C$4:$C$3028,0),1),"-"),"@")))</f>
        <v>-</v>
      </c>
      <c r="D1072" s="147" t="str">
        <f>TRIM(CLEAN(TEXT(IFERROR(INDEX('Snakeden MR'!$I$4:$J$3028,MATCH($A1072,'Snakeden MR'!$J$4:$J$3028,0),1),"-"),"@")))</f>
        <v>-</v>
      </c>
      <c r="E1072" s="147" t="str">
        <f>TRIM(CLEAN(TEXT(IFERROR(INDEX('Snakeden MR'!$P$4:$Q$3028,MATCH($A1072,'Snakeden MR'!$Q$4:$Q$3028,0),1),"-"),"@")))</f>
        <v>-</v>
      </c>
      <c r="F1072" s="147" t="str">
        <f>TRIM(CLEAN(TEXT(IFERROR(INDEX('Snakeden MR'!$W$4:$X$3028,MATCH($A1072,'Snakeden MR'!$X$4:$X$3028,0),1),"-"),"@")))</f>
        <v>-</v>
      </c>
      <c r="G1072" s="159" t="str">
        <f t="shared" si="32"/>
        <v>Not Found</v>
      </c>
      <c r="H1072" t="str" cm="1">
        <f t="array" ref="H1072">IF(SUMPRODUCT((TRIM(C1072:F1072)&lt;&gt;"-")*1)=0,
    "No Data",
    IF(COUNTIF(C1072:F1072,INDEX(_xlfn._xlws.FILTER(C1072:F1072,TRIM(C1072:F1072)&lt;&gt;"-"),1))=SUMPRODUCT((TRIM(C1072:F1072)&lt;&gt;"-")*1),
    "No Change",
    "Change"))</f>
        <v>No Data</v>
      </c>
      <c r="I1072" s="159"/>
      <c r="J1072"/>
      <c r="K1072" s="163"/>
      <c r="L1072" s="147" t="str">
        <f>TRIM(CLEAN(TEXT(IFERROR(INDEX('Glade MR'!$B$4:$C$3000,MATCH($A1072,'Glade MR'!$C$4:$C$3000,0),1),"-"),"@")))</f>
        <v>-</v>
      </c>
      <c r="M1072" s="147" t="str">
        <f>TRIM(CLEAN(TEXT(IFERROR(INDEX('Glade MR'!$I$4:$J$3000,MATCH($A1072,'Glade MR'!$J$4:$J$3000,0),1),"-"),"@")))</f>
        <v>Pool 8</v>
      </c>
      <c r="N1072" s="147" t="str">
        <f>TRIM(CLEAN(TEXT(IFERROR(INDEX('Glade MR'!$P$4:$Q$3000,MATCH($A1072,'Glade MR'!$Q$4:$Q$3000,0),1),"-"),"@")))</f>
        <v>-</v>
      </c>
      <c r="O1072" s="147" t="str">
        <f>TRIM(CLEAN(TEXT(IFERROR(INDEX('Glade MR'!$W$4:$X$3000,MATCH($A1072,'Glade MR'!$X$4:$X$3000,0),1),"-"),"@")))</f>
        <v>-</v>
      </c>
      <c r="P1072" s="159" t="str">
        <f t="shared" si="33"/>
        <v>Found</v>
      </c>
      <c r="Q1072" t="str" cm="1">
        <f t="array" ref="Q1072">IF(SUMPRODUCT((TRIM(L1072:O1072)&lt;&gt;"-")*1)=0,
    "No Data",
    IF(COUNTIF(L1072:O1072,INDEX(_xlfn._xlws.FILTER(L1072:O1072,TRIM(L1072:O1072)&lt;&gt;"-"),1))=SUMPRODUCT((TRIM(L1072:O1072)&lt;&gt;"-")*1),
    "No Change",
    "Change"))</f>
        <v>No Change</v>
      </c>
      <c r="R1072" s="159"/>
      <c r="S1072" s="111"/>
    </row>
    <row r="1073" spans="1:19" x14ac:dyDescent="0.3">
      <c r="A1073" t="s">
        <v>248</v>
      </c>
      <c r="B1073" t="s">
        <v>1145</v>
      </c>
      <c r="C1073" s="160" t="str">
        <f>TRIM(CLEAN(TEXT(IFERROR(INDEX('Snakeden MR'!$B$4:$C$3028,MATCH($A1073,'Snakeden MR'!$C$4:$C$3028,0),1),"-"),"@")))</f>
        <v>-</v>
      </c>
      <c r="D1073" s="147" t="str">
        <f>TRIM(CLEAN(TEXT(IFERROR(INDEX('Snakeden MR'!$I$4:$J$3028,MATCH($A1073,'Snakeden MR'!$J$4:$J$3028,0),1),"-"),"@")))</f>
        <v>Pool 6</v>
      </c>
      <c r="E1073" s="147" t="str">
        <f>TRIM(CLEAN(TEXT(IFERROR(INDEX('Snakeden MR'!$P$4:$Q$3028,MATCH($A1073,'Snakeden MR'!$Q$4:$Q$3028,0),1),"-"),"@")))</f>
        <v>-</v>
      </c>
      <c r="F1073" s="147" t="str">
        <f>TRIM(CLEAN(TEXT(IFERROR(INDEX('Snakeden MR'!$W$4:$X$3028,MATCH($A1073,'Snakeden MR'!$X$4:$X$3028,0),1),"-"),"@")))</f>
        <v>-</v>
      </c>
      <c r="G1073" s="159" t="str">
        <f t="shared" si="32"/>
        <v>Found</v>
      </c>
      <c r="H1073" t="str" cm="1">
        <f t="array" ref="H1073">IF(SUMPRODUCT((TRIM(C1073:F1073)&lt;&gt;"-")*1)=0,
    "No Data",
    IF(COUNTIF(C1073:F1073,INDEX(_xlfn._xlws.FILTER(C1073:F1073,TRIM(C1073:F1073)&lt;&gt;"-"),1))=SUMPRODUCT((TRIM(C1073:F1073)&lt;&gt;"-")*1),
    "No Change",
    "Change"))</f>
        <v>No Change</v>
      </c>
      <c r="I1073" s="159"/>
      <c r="J1073"/>
      <c r="K1073" s="163"/>
      <c r="L1073" s="147" t="str">
        <f>TRIM(CLEAN(TEXT(IFERROR(INDEX('Glade MR'!$B$4:$C$3000,MATCH($A1073,'Glade MR'!$C$4:$C$3000,0),1),"-"),"@")))</f>
        <v>-</v>
      </c>
      <c r="M1073" s="147" t="str">
        <f>TRIM(CLEAN(TEXT(IFERROR(INDEX('Glade MR'!$I$4:$J$3000,MATCH($A1073,'Glade MR'!$J$4:$J$3000,0),1),"-"),"@")))</f>
        <v>-</v>
      </c>
      <c r="N1073" s="147" t="str">
        <f>TRIM(CLEAN(TEXT(IFERROR(INDEX('Glade MR'!$P$4:$Q$3000,MATCH($A1073,'Glade MR'!$Q$4:$Q$3000,0),1),"-"),"@")))</f>
        <v>-</v>
      </c>
      <c r="O1073" s="147" t="str">
        <f>TRIM(CLEAN(TEXT(IFERROR(INDEX('Glade MR'!$W$4:$X$3000,MATCH($A1073,'Glade MR'!$X$4:$X$3000,0),1),"-"),"@")))</f>
        <v>-</v>
      </c>
      <c r="P1073" s="159" t="str">
        <f t="shared" si="33"/>
        <v>Not Found</v>
      </c>
      <c r="Q1073" t="str" cm="1">
        <f t="array" ref="Q1073">IF(SUMPRODUCT((TRIM(L1073:O1073)&lt;&gt;"-")*1)=0,
    "No Data",
    IF(COUNTIF(L1073:O1073,INDEX(_xlfn._xlws.FILTER(L1073:O1073,TRIM(L1073:O1073)&lt;&gt;"-"),1))=SUMPRODUCT((TRIM(L1073:O1073)&lt;&gt;"-")*1),
    "No Change",
    "Change"))</f>
        <v>No Data</v>
      </c>
      <c r="R1073" s="159"/>
      <c r="S1073" s="111"/>
    </row>
    <row r="1074" spans="1:19" x14ac:dyDescent="0.3">
      <c r="A1074" t="s">
        <v>1915</v>
      </c>
      <c r="B1074" t="s">
        <v>1145</v>
      </c>
      <c r="C1074" s="160" t="str">
        <f>TRIM(CLEAN(TEXT(IFERROR(INDEX('Snakeden MR'!$B$4:$C$3028,MATCH($A1074,'Snakeden MR'!$C$4:$C$3028,0),1),"-"),"@")))</f>
        <v>-</v>
      </c>
      <c r="D1074" s="147" t="str">
        <f>TRIM(CLEAN(TEXT(IFERROR(INDEX('Snakeden MR'!$I$4:$J$3028,MATCH($A1074,'Snakeden MR'!$J$4:$J$3028,0),1),"-"),"@")))</f>
        <v>-</v>
      </c>
      <c r="E1074" s="147" t="str">
        <f>TRIM(CLEAN(TEXT(IFERROR(INDEX('Snakeden MR'!$P$4:$Q$3028,MATCH($A1074,'Snakeden MR'!$Q$4:$Q$3028,0),1),"-"),"@")))</f>
        <v>-</v>
      </c>
      <c r="F1074" s="147" t="str">
        <f>TRIM(CLEAN(TEXT(IFERROR(INDEX('Snakeden MR'!$W$4:$X$3028,MATCH($A1074,'Snakeden MR'!$X$4:$X$3028,0),1),"-"),"@")))</f>
        <v>-</v>
      </c>
      <c r="G1074" s="159" t="str">
        <f t="shared" si="32"/>
        <v>Not Found</v>
      </c>
      <c r="H1074" t="str" cm="1">
        <f t="array" ref="H1074">IF(SUMPRODUCT((TRIM(C1074:F1074)&lt;&gt;"-")*1)=0,
    "No Data",
    IF(COUNTIF(C1074:F1074,INDEX(_xlfn._xlws.FILTER(C1074:F1074,TRIM(C1074:F1074)&lt;&gt;"-"),1))=SUMPRODUCT((TRIM(C1074:F1074)&lt;&gt;"-")*1),
    "No Change",
    "Change"))</f>
        <v>No Data</v>
      </c>
      <c r="I1074" s="159"/>
      <c r="J1074"/>
      <c r="K1074" s="163"/>
      <c r="L1074" s="147" t="str">
        <f>TRIM(CLEAN(TEXT(IFERROR(INDEX('Glade MR'!$B$4:$C$3000,MATCH($A1074,'Glade MR'!$C$4:$C$3000,0),1),"-"),"@")))</f>
        <v>-</v>
      </c>
      <c r="M1074" s="147" t="str">
        <f>TRIM(CLEAN(TEXT(IFERROR(INDEX('Glade MR'!$I$4:$J$3000,MATCH($A1074,'Glade MR'!$J$4:$J$3000,0),1),"-"),"@")))</f>
        <v>-</v>
      </c>
      <c r="N1074" s="147" t="str">
        <f>TRIM(CLEAN(TEXT(IFERROR(INDEX('Glade MR'!$P$4:$Q$3000,MATCH($A1074,'Glade MR'!$Q$4:$Q$3000,0),1),"-"),"@")))</f>
        <v>-</v>
      </c>
      <c r="O1074" s="147" t="str">
        <f>TRIM(CLEAN(TEXT(IFERROR(INDEX('Glade MR'!$W$4:$X$3000,MATCH($A1074,'Glade MR'!$X$4:$X$3000,0),1),"-"),"@")))</f>
        <v>-</v>
      </c>
      <c r="P1074" s="159" t="str">
        <f t="shared" si="33"/>
        <v>Not Found</v>
      </c>
      <c r="Q1074" t="str" cm="1">
        <f t="array" ref="Q1074">IF(SUMPRODUCT((TRIM(L1074:O1074)&lt;&gt;"-")*1)=0,
    "No Data",
    IF(COUNTIF(L1074:O1074,INDEX(_xlfn._xlws.FILTER(L1074:O1074,TRIM(L1074:O1074)&lt;&gt;"-"),1))=SUMPRODUCT((TRIM(L1074:O1074)&lt;&gt;"-")*1),
    "No Change",
    "Change"))</f>
        <v>No Data</v>
      </c>
      <c r="R1074" s="159"/>
      <c r="S1074" s="111"/>
    </row>
    <row r="1075" spans="1:19" x14ac:dyDescent="0.3">
      <c r="A1075" t="s">
        <v>1916</v>
      </c>
      <c r="B1075" t="s">
        <v>1145</v>
      </c>
      <c r="C1075" s="160" t="str">
        <f>TRIM(CLEAN(TEXT(IFERROR(INDEX('Snakeden MR'!$B$4:$C$3028,MATCH($A1075,'Snakeden MR'!$C$4:$C$3028,0),1),"-"),"@")))</f>
        <v>-</v>
      </c>
      <c r="D1075" s="147" t="str">
        <f>TRIM(CLEAN(TEXT(IFERROR(INDEX('Snakeden MR'!$I$4:$J$3028,MATCH($A1075,'Snakeden MR'!$J$4:$J$3028,0),1),"-"),"@")))</f>
        <v>-</v>
      </c>
      <c r="E1075" s="147" t="str">
        <f>TRIM(CLEAN(TEXT(IFERROR(INDEX('Snakeden MR'!$P$4:$Q$3028,MATCH($A1075,'Snakeden MR'!$Q$4:$Q$3028,0),1),"-"),"@")))</f>
        <v>-</v>
      </c>
      <c r="F1075" s="147" t="str">
        <f>TRIM(CLEAN(TEXT(IFERROR(INDEX('Snakeden MR'!$W$4:$X$3028,MATCH($A1075,'Snakeden MR'!$X$4:$X$3028,0),1),"-"),"@")))</f>
        <v>-</v>
      </c>
      <c r="G1075" s="159" t="str">
        <f t="shared" si="32"/>
        <v>Not Found</v>
      </c>
      <c r="H1075" t="str" cm="1">
        <f t="array" ref="H1075">IF(SUMPRODUCT((TRIM(C1075:F1075)&lt;&gt;"-")*1)=0,
    "No Data",
    IF(COUNTIF(C1075:F1075,INDEX(_xlfn._xlws.FILTER(C1075:F1075,TRIM(C1075:F1075)&lt;&gt;"-"),1))=SUMPRODUCT((TRIM(C1075:F1075)&lt;&gt;"-")*1),
    "No Change",
    "Change"))</f>
        <v>No Data</v>
      </c>
      <c r="I1075" s="159"/>
      <c r="J1075"/>
      <c r="K1075" s="163"/>
      <c r="L1075" s="147" t="str">
        <f>TRIM(CLEAN(TEXT(IFERROR(INDEX('Glade MR'!$B$4:$C$3000,MATCH($A1075,'Glade MR'!$C$4:$C$3000,0),1),"-"),"@")))</f>
        <v>-</v>
      </c>
      <c r="M1075" s="147" t="str">
        <f>TRIM(CLEAN(TEXT(IFERROR(INDEX('Glade MR'!$I$4:$J$3000,MATCH($A1075,'Glade MR'!$J$4:$J$3000,0),1),"-"),"@")))</f>
        <v>-</v>
      </c>
      <c r="N1075" s="147" t="str">
        <f>TRIM(CLEAN(TEXT(IFERROR(INDEX('Glade MR'!$P$4:$Q$3000,MATCH($A1075,'Glade MR'!$Q$4:$Q$3000,0),1),"-"),"@")))</f>
        <v>-</v>
      </c>
      <c r="O1075" s="147" t="str">
        <f>TRIM(CLEAN(TEXT(IFERROR(INDEX('Glade MR'!$W$4:$X$3000,MATCH($A1075,'Glade MR'!$X$4:$X$3000,0),1),"-"),"@")))</f>
        <v>-</v>
      </c>
      <c r="P1075" s="159" t="str">
        <f t="shared" si="33"/>
        <v>Not Found</v>
      </c>
      <c r="Q1075" t="str" cm="1">
        <f t="array" ref="Q1075">IF(SUMPRODUCT((TRIM(L1075:O1075)&lt;&gt;"-")*1)=0,
    "No Data",
    IF(COUNTIF(L1075:O1075,INDEX(_xlfn._xlws.FILTER(L1075:O1075,TRIM(L1075:O1075)&lt;&gt;"-"),1))=SUMPRODUCT((TRIM(L1075:O1075)&lt;&gt;"-")*1),
    "No Change",
    "Change"))</f>
        <v>No Data</v>
      </c>
      <c r="R1075" s="159"/>
      <c r="S1075" s="111"/>
    </row>
    <row r="1076" spans="1:19" x14ac:dyDescent="0.3">
      <c r="A1076" t="s">
        <v>1917</v>
      </c>
      <c r="B1076" t="s">
        <v>1145</v>
      </c>
      <c r="C1076" s="160" t="str">
        <f>TRIM(CLEAN(TEXT(IFERROR(INDEX('Snakeden MR'!$B$4:$C$3028,MATCH($A1076,'Snakeden MR'!$C$4:$C$3028,0),1),"-"),"@")))</f>
        <v>-</v>
      </c>
      <c r="D1076" s="147" t="str">
        <f>TRIM(CLEAN(TEXT(IFERROR(INDEX('Snakeden MR'!$I$4:$J$3028,MATCH($A1076,'Snakeden MR'!$J$4:$J$3028,0),1),"-"),"@")))</f>
        <v>-</v>
      </c>
      <c r="E1076" s="147" t="str">
        <f>TRIM(CLEAN(TEXT(IFERROR(INDEX('Snakeden MR'!$P$4:$Q$3028,MATCH($A1076,'Snakeden MR'!$Q$4:$Q$3028,0),1),"-"),"@")))</f>
        <v>-</v>
      </c>
      <c r="F1076" s="147" t="str">
        <f>TRIM(CLEAN(TEXT(IFERROR(INDEX('Snakeden MR'!$W$4:$X$3028,MATCH($A1076,'Snakeden MR'!$X$4:$X$3028,0),1),"-"),"@")))</f>
        <v>-</v>
      </c>
      <c r="G1076" s="159" t="str">
        <f t="shared" si="32"/>
        <v>Not Found</v>
      </c>
      <c r="H1076" t="str" cm="1">
        <f t="array" ref="H1076">IF(SUMPRODUCT((TRIM(C1076:F1076)&lt;&gt;"-")*1)=0,
    "No Data",
    IF(COUNTIF(C1076:F1076,INDEX(_xlfn._xlws.FILTER(C1076:F1076,TRIM(C1076:F1076)&lt;&gt;"-"),1))=SUMPRODUCT((TRIM(C1076:F1076)&lt;&gt;"-")*1),
    "No Change",
    "Change"))</f>
        <v>No Data</v>
      </c>
      <c r="I1076" s="159"/>
      <c r="J1076"/>
      <c r="K1076" s="163"/>
      <c r="L1076" s="147" t="str">
        <f>TRIM(CLEAN(TEXT(IFERROR(INDEX('Glade MR'!$B$4:$C$3000,MATCH($A1076,'Glade MR'!$C$4:$C$3000,0),1),"-"),"@")))</f>
        <v>-</v>
      </c>
      <c r="M1076" s="147" t="str">
        <f>TRIM(CLEAN(TEXT(IFERROR(INDEX('Glade MR'!$I$4:$J$3000,MATCH($A1076,'Glade MR'!$J$4:$J$3000,0),1),"-"),"@")))</f>
        <v>-</v>
      </c>
      <c r="N1076" s="147" t="str">
        <f>TRIM(CLEAN(TEXT(IFERROR(INDEX('Glade MR'!$P$4:$Q$3000,MATCH($A1076,'Glade MR'!$Q$4:$Q$3000,0),1),"-"),"@")))</f>
        <v>-</v>
      </c>
      <c r="O1076" s="147" t="str">
        <f>TRIM(CLEAN(TEXT(IFERROR(INDEX('Glade MR'!$W$4:$X$3000,MATCH($A1076,'Glade MR'!$X$4:$X$3000,0),1),"-"),"@")))</f>
        <v>-</v>
      </c>
      <c r="P1076" s="159" t="str">
        <f t="shared" si="33"/>
        <v>Not Found</v>
      </c>
      <c r="Q1076" t="str" cm="1">
        <f t="array" ref="Q1076">IF(SUMPRODUCT((TRIM(L1076:O1076)&lt;&gt;"-")*1)=0,
    "No Data",
    IF(COUNTIF(L1076:O1076,INDEX(_xlfn._xlws.FILTER(L1076:O1076,TRIM(L1076:O1076)&lt;&gt;"-"),1))=SUMPRODUCT((TRIM(L1076:O1076)&lt;&gt;"-")*1),
    "No Change",
    "Change"))</f>
        <v>No Data</v>
      </c>
      <c r="R1076" s="159"/>
      <c r="S1076" s="111"/>
    </row>
    <row r="1077" spans="1:19" x14ac:dyDescent="0.3">
      <c r="A1077" t="s">
        <v>1918</v>
      </c>
      <c r="B1077" t="s">
        <v>1145</v>
      </c>
      <c r="C1077" s="160" t="str">
        <f>TRIM(CLEAN(TEXT(IFERROR(INDEX('Snakeden MR'!$B$4:$C$3028,MATCH($A1077,'Snakeden MR'!$C$4:$C$3028,0),1),"-"),"@")))</f>
        <v>-</v>
      </c>
      <c r="D1077" s="147" t="str">
        <f>TRIM(CLEAN(TEXT(IFERROR(INDEX('Snakeden MR'!$I$4:$J$3028,MATCH($A1077,'Snakeden MR'!$J$4:$J$3028,0),1),"-"),"@")))</f>
        <v>-</v>
      </c>
      <c r="E1077" s="147" t="str">
        <f>TRIM(CLEAN(TEXT(IFERROR(INDEX('Snakeden MR'!$P$4:$Q$3028,MATCH($A1077,'Snakeden MR'!$Q$4:$Q$3028,0),1),"-"),"@")))</f>
        <v>-</v>
      </c>
      <c r="F1077" s="147" t="str">
        <f>TRIM(CLEAN(TEXT(IFERROR(INDEX('Snakeden MR'!$W$4:$X$3028,MATCH($A1077,'Snakeden MR'!$X$4:$X$3028,0),1),"-"),"@")))</f>
        <v>-</v>
      </c>
      <c r="G1077" s="159" t="str">
        <f t="shared" si="32"/>
        <v>Not Found</v>
      </c>
      <c r="H1077" t="str" cm="1">
        <f t="array" ref="H1077">IF(SUMPRODUCT((TRIM(C1077:F1077)&lt;&gt;"-")*1)=0,
    "No Data",
    IF(COUNTIF(C1077:F1077,INDEX(_xlfn._xlws.FILTER(C1077:F1077,TRIM(C1077:F1077)&lt;&gt;"-"),1))=SUMPRODUCT((TRIM(C1077:F1077)&lt;&gt;"-")*1),
    "No Change",
    "Change"))</f>
        <v>No Data</v>
      </c>
      <c r="I1077" s="159"/>
      <c r="J1077"/>
      <c r="K1077" s="163"/>
      <c r="L1077" s="147" t="str">
        <f>TRIM(CLEAN(TEXT(IFERROR(INDEX('Glade MR'!$B$4:$C$3000,MATCH($A1077,'Glade MR'!$C$4:$C$3000,0),1),"-"),"@")))</f>
        <v>-</v>
      </c>
      <c r="M1077" s="147" t="str">
        <f>TRIM(CLEAN(TEXT(IFERROR(INDEX('Glade MR'!$I$4:$J$3000,MATCH($A1077,'Glade MR'!$J$4:$J$3000,0),1),"-"),"@")))</f>
        <v>-</v>
      </c>
      <c r="N1077" s="147" t="str">
        <f>TRIM(CLEAN(TEXT(IFERROR(INDEX('Glade MR'!$P$4:$Q$3000,MATCH($A1077,'Glade MR'!$Q$4:$Q$3000,0),1),"-"),"@")))</f>
        <v>-</v>
      </c>
      <c r="O1077" s="147" t="str">
        <f>TRIM(CLEAN(TEXT(IFERROR(INDEX('Glade MR'!$W$4:$X$3000,MATCH($A1077,'Glade MR'!$X$4:$X$3000,0),1),"-"),"@")))</f>
        <v>-</v>
      </c>
      <c r="P1077" s="159" t="str">
        <f t="shared" si="33"/>
        <v>Not Found</v>
      </c>
      <c r="Q1077" t="str" cm="1">
        <f t="array" ref="Q1077">IF(SUMPRODUCT((TRIM(L1077:O1077)&lt;&gt;"-")*1)=0,
    "No Data",
    IF(COUNTIF(L1077:O1077,INDEX(_xlfn._xlws.FILTER(L1077:O1077,TRIM(L1077:O1077)&lt;&gt;"-"),1))=SUMPRODUCT((TRIM(L1077:O1077)&lt;&gt;"-")*1),
    "No Change",
    "Change"))</f>
        <v>No Data</v>
      </c>
      <c r="R1077" s="159"/>
      <c r="S1077" s="111"/>
    </row>
    <row r="1078" spans="1:19" x14ac:dyDescent="0.3">
      <c r="A1078" t="s">
        <v>1919</v>
      </c>
      <c r="B1078" t="s">
        <v>1145</v>
      </c>
      <c r="C1078" s="160" t="str">
        <f>TRIM(CLEAN(TEXT(IFERROR(INDEX('Snakeden MR'!$B$4:$C$3028,MATCH($A1078,'Snakeden MR'!$C$4:$C$3028,0),1),"-"),"@")))</f>
        <v>-</v>
      </c>
      <c r="D1078" s="147" t="str">
        <f>TRIM(CLEAN(TEXT(IFERROR(INDEX('Snakeden MR'!$I$4:$J$3028,MATCH($A1078,'Snakeden MR'!$J$4:$J$3028,0),1),"-"),"@")))</f>
        <v>-</v>
      </c>
      <c r="E1078" s="147" t="str">
        <f>TRIM(CLEAN(TEXT(IFERROR(INDEX('Snakeden MR'!$P$4:$Q$3028,MATCH($A1078,'Snakeden MR'!$Q$4:$Q$3028,0),1),"-"),"@")))</f>
        <v>-</v>
      </c>
      <c r="F1078" s="147" t="str">
        <f>TRIM(CLEAN(TEXT(IFERROR(INDEX('Snakeden MR'!$W$4:$X$3028,MATCH($A1078,'Snakeden MR'!$X$4:$X$3028,0),1),"-"),"@")))</f>
        <v>-</v>
      </c>
      <c r="G1078" s="159" t="str">
        <f t="shared" si="32"/>
        <v>Not Found</v>
      </c>
      <c r="H1078" t="str" cm="1">
        <f t="array" ref="H1078">IF(SUMPRODUCT((TRIM(C1078:F1078)&lt;&gt;"-")*1)=0,
    "No Data",
    IF(COUNTIF(C1078:F1078,INDEX(_xlfn._xlws.FILTER(C1078:F1078,TRIM(C1078:F1078)&lt;&gt;"-"),1))=SUMPRODUCT((TRIM(C1078:F1078)&lt;&gt;"-")*1),
    "No Change",
    "Change"))</f>
        <v>No Data</v>
      </c>
      <c r="I1078" s="159"/>
      <c r="J1078"/>
      <c r="K1078" s="163"/>
      <c r="L1078" s="147" t="str">
        <f>TRIM(CLEAN(TEXT(IFERROR(INDEX('Glade MR'!$B$4:$C$3000,MATCH($A1078,'Glade MR'!$C$4:$C$3000,0),1),"-"),"@")))</f>
        <v>-</v>
      </c>
      <c r="M1078" s="147" t="str">
        <f>TRIM(CLEAN(TEXT(IFERROR(INDEX('Glade MR'!$I$4:$J$3000,MATCH($A1078,'Glade MR'!$J$4:$J$3000,0),1),"-"),"@")))</f>
        <v>-</v>
      </c>
      <c r="N1078" s="147" t="str">
        <f>TRIM(CLEAN(TEXT(IFERROR(INDEX('Glade MR'!$P$4:$Q$3000,MATCH($A1078,'Glade MR'!$Q$4:$Q$3000,0),1),"-"),"@")))</f>
        <v>-</v>
      </c>
      <c r="O1078" s="147" t="str">
        <f>TRIM(CLEAN(TEXT(IFERROR(INDEX('Glade MR'!$W$4:$X$3000,MATCH($A1078,'Glade MR'!$X$4:$X$3000,0),1),"-"),"@")))</f>
        <v>-</v>
      </c>
      <c r="P1078" s="159" t="str">
        <f t="shared" si="33"/>
        <v>Not Found</v>
      </c>
      <c r="Q1078" t="str" cm="1">
        <f t="array" ref="Q1078">IF(SUMPRODUCT((TRIM(L1078:O1078)&lt;&gt;"-")*1)=0,
    "No Data",
    IF(COUNTIF(L1078:O1078,INDEX(_xlfn._xlws.FILTER(L1078:O1078,TRIM(L1078:O1078)&lt;&gt;"-"),1))=SUMPRODUCT((TRIM(L1078:O1078)&lt;&gt;"-")*1),
    "No Change",
    "Change"))</f>
        <v>No Data</v>
      </c>
      <c r="R1078" s="159"/>
      <c r="S1078" s="111"/>
    </row>
    <row r="1079" spans="1:19" x14ac:dyDescent="0.3">
      <c r="A1079" t="s">
        <v>1920</v>
      </c>
      <c r="B1079" t="s">
        <v>1145</v>
      </c>
      <c r="C1079" s="160" t="str">
        <f>TRIM(CLEAN(TEXT(IFERROR(INDEX('Snakeden MR'!$B$4:$C$3028,MATCH($A1079,'Snakeden MR'!$C$4:$C$3028,0),1),"-"),"@")))</f>
        <v>-</v>
      </c>
      <c r="D1079" s="147" t="str">
        <f>TRIM(CLEAN(TEXT(IFERROR(INDEX('Snakeden MR'!$I$4:$J$3028,MATCH($A1079,'Snakeden MR'!$J$4:$J$3028,0),1),"-"),"@")))</f>
        <v>-</v>
      </c>
      <c r="E1079" s="147" t="str">
        <f>TRIM(CLEAN(TEXT(IFERROR(INDEX('Snakeden MR'!$P$4:$Q$3028,MATCH($A1079,'Snakeden MR'!$Q$4:$Q$3028,0),1),"-"),"@")))</f>
        <v>-</v>
      </c>
      <c r="F1079" s="147" t="str">
        <f>TRIM(CLEAN(TEXT(IFERROR(INDEX('Snakeden MR'!$W$4:$X$3028,MATCH($A1079,'Snakeden MR'!$X$4:$X$3028,0),1),"-"),"@")))</f>
        <v>-</v>
      </c>
      <c r="G1079" s="159" t="str">
        <f t="shared" si="32"/>
        <v>Not Found</v>
      </c>
      <c r="H1079" t="str" cm="1">
        <f t="array" ref="H1079">IF(SUMPRODUCT((TRIM(C1079:F1079)&lt;&gt;"-")*1)=0,
    "No Data",
    IF(COUNTIF(C1079:F1079,INDEX(_xlfn._xlws.FILTER(C1079:F1079,TRIM(C1079:F1079)&lt;&gt;"-"),1))=SUMPRODUCT((TRIM(C1079:F1079)&lt;&gt;"-")*1),
    "No Change",
    "Change"))</f>
        <v>No Data</v>
      </c>
      <c r="I1079" s="159"/>
      <c r="J1079"/>
      <c r="K1079" s="163"/>
      <c r="L1079" s="147" t="str">
        <f>TRIM(CLEAN(TEXT(IFERROR(INDEX('Glade MR'!$B$4:$C$3000,MATCH($A1079,'Glade MR'!$C$4:$C$3000,0),1),"-"),"@")))</f>
        <v>-</v>
      </c>
      <c r="M1079" s="147" t="str">
        <f>TRIM(CLEAN(TEXT(IFERROR(INDEX('Glade MR'!$I$4:$J$3000,MATCH($A1079,'Glade MR'!$J$4:$J$3000,0),1),"-"),"@")))</f>
        <v>-</v>
      </c>
      <c r="N1079" s="147" t="str">
        <f>TRIM(CLEAN(TEXT(IFERROR(INDEX('Glade MR'!$P$4:$Q$3000,MATCH($A1079,'Glade MR'!$Q$4:$Q$3000,0),1),"-"),"@")))</f>
        <v>-</v>
      </c>
      <c r="O1079" s="147" t="str">
        <f>TRIM(CLEAN(TEXT(IFERROR(INDEX('Glade MR'!$W$4:$X$3000,MATCH($A1079,'Glade MR'!$X$4:$X$3000,0),1),"-"),"@")))</f>
        <v>-</v>
      </c>
      <c r="P1079" s="159" t="str">
        <f t="shared" si="33"/>
        <v>Not Found</v>
      </c>
      <c r="Q1079" t="str" cm="1">
        <f t="array" ref="Q1079">IF(SUMPRODUCT((TRIM(L1079:O1079)&lt;&gt;"-")*1)=0,
    "No Data",
    IF(COUNTIF(L1079:O1079,INDEX(_xlfn._xlws.FILTER(L1079:O1079,TRIM(L1079:O1079)&lt;&gt;"-"),1))=SUMPRODUCT((TRIM(L1079:O1079)&lt;&gt;"-")*1),
    "No Change",
    "Change"))</f>
        <v>No Data</v>
      </c>
      <c r="R1079" s="159"/>
      <c r="S1079" s="111"/>
    </row>
    <row r="1080" spans="1:19" x14ac:dyDescent="0.3">
      <c r="A1080" t="s">
        <v>1921</v>
      </c>
      <c r="B1080" t="s">
        <v>1145</v>
      </c>
      <c r="C1080" s="160" t="str">
        <f>TRIM(CLEAN(TEXT(IFERROR(INDEX('Snakeden MR'!$B$4:$C$3028,MATCH($A1080,'Snakeden MR'!$C$4:$C$3028,0),1),"-"),"@")))</f>
        <v>GS Pool</v>
      </c>
      <c r="D1080" s="147" t="str">
        <f>TRIM(CLEAN(TEXT(IFERROR(INDEX('Snakeden MR'!$I$4:$J$3028,MATCH($A1080,'Snakeden MR'!$J$4:$J$3028,0),1),"-"),"@")))</f>
        <v>-</v>
      </c>
      <c r="E1080" s="147" t="str">
        <f>TRIM(CLEAN(TEXT(IFERROR(INDEX('Snakeden MR'!$P$4:$Q$3028,MATCH($A1080,'Snakeden MR'!$Q$4:$Q$3028,0),1),"-"),"@")))</f>
        <v>-</v>
      </c>
      <c r="F1080" s="147" t="str">
        <f>TRIM(CLEAN(TEXT(IFERROR(INDEX('Snakeden MR'!$W$4:$X$3028,MATCH($A1080,'Snakeden MR'!$X$4:$X$3028,0),1),"-"),"@")))</f>
        <v>-</v>
      </c>
      <c r="G1080" s="159" t="str">
        <f t="shared" si="32"/>
        <v>Found</v>
      </c>
      <c r="H1080" t="str" cm="1">
        <f t="array" ref="H1080">IF(SUMPRODUCT((TRIM(C1080:F1080)&lt;&gt;"-")*1)=0,
    "No Data",
    IF(COUNTIF(C1080:F1080,INDEX(_xlfn._xlws.FILTER(C1080:F1080,TRIM(C1080:F1080)&lt;&gt;"-"),1))=SUMPRODUCT((TRIM(C1080:F1080)&lt;&gt;"-")*1),
    "No Change",
    "Change"))</f>
        <v>No Change</v>
      </c>
      <c r="I1080" s="159"/>
      <c r="J1080"/>
      <c r="K1080" s="163"/>
      <c r="L1080" s="147" t="str">
        <f>TRIM(CLEAN(TEXT(IFERROR(INDEX('Glade MR'!$B$4:$C$3000,MATCH($A1080,'Glade MR'!$C$4:$C$3000,0),1),"-"),"@")))</f>
        <v>-</v>
      </c>
      <c r="M1080" s="147" t="str">
        <f>TRIM(CLEAN(TEXT(IFERROR(INDEX('Glade MR'!$I$4:$J$3000,MATCH($A1080,'Glade MR'!$J$4:$J$3000,0),1),"-"),"@")))</f>
        <v>-</v>
      </c>
      <c r="N1080" s="147" t="str">
        <f>TRIM(CLEAN(TEXT(IFERROR(INDEX('Glade MR'!$P$4:$Q$3000,MATCH($A1080,'Glade MR'!$Q$4:$Q$3000,0),1),"-"),"@")))</f>
        <v>-</v>
      </c>
      <c r="O1080" s="147" t="str">
        <f>TRIM(CLEAN(TEXT(IFERROR(INDEX('Glade MR'!$W$4:$X$3000,MATCH($A1080,'Glade MR'!$X$4:$X$3000,0),1),"-"),"@")))</f>
        <v>-</v>
      </c>
      <c r="P1080" s="159" t="str">
        <f t="shared" si="33"/>
        <v>Not Found</v>
      </c>
      <c r="Q1080" t="str" cm="1">
        <f t="array" ref="Q1080">IF(SUMPRODUCT((TRIM(L1080:O1080)&lt;&gt;"-")*1)=0,
    "No Data",
    IF(COUNTIF(L1080:O1080,INDEX(_xlfn._xlws.FILTER(L1080:O1080,TRIM(L1080:O1080)&lt;&gt;"-"),1))=SUMPRODUCT((TRIM(L1080:O1080)&lt;&gt;"-")*1),
    "No Change",
    "Change"))</f>
        <v>No Data</v>
      </c>
      <c r="R1080" s="159"/>
      <c r="S1080" s="111"/>
    </row>
    <row r="1081" spans="1:19" x14ac:dyDescent="0.3">
      <c r="A1081" t="s">
        <v>1922</v>
      </c>
      <c r="B1081" t="s">
        <v>1137</v>
      </c>
      <c r="C1081" s="160" t="str">
        <f>TRIM(CLEAN(TEXT(IFERROR(INDEX('Snakeden MR'!$B$4:$C$3028,MATCH($A1081,'Snakeden MR'!$C$4:$C$3028,0),1),"-"),"@")))</f>
        <v>-</v>
      </c>
      <c r="D1081" s="147" t="str">
        <f>TRIM(CLEAN(TEXT(IFERROR(INDEX('Snakeden MR'!$I$4:$J$3028,MATCH($A1081,'Snakeden MR'!$J$4:$J$3028,0),1),"-"),"@")))</f>
        <v>-</v>
      </c>
      <c r="E1081" s="147" t="str">
        <f>TRIM(CLEAN(TEXT(IFERROR(INDEX('Snakeden MR'!$P$4:$Q$3028,MATCH($A1081,'Snakeden MR'!$Q$4:$Q$3028,0),1),"-"),"@")))</f>
        <v>-</v>
      </c>
      <c r="F1081" s="147" t="str">
        <f>TRIM(CLEAN(TEXT(IFERROR(INDEX('Snakeden MR'!$W$4:$X$3028,MATCH($A1081,'Snakeden MR'!$X$4:$X$3028,0),1),"-"),"@")))</f>
        <v>-</v>
      </c>
      <c r="G1081" s="159" t="str">
        <f t="shared" si="32"/>
        <v>Not Found</v>
      </c>
      <c r="H1081" t="str" cm="1">
        <f t="array" ref="H1081">IF(SUMPRODUCT((TRIM(C1081:F1081)&lt;&gt;"-")*1)=0,
    "No Data",
    IF(COUNTIF(C1081:F1081,INDEX(_xlfn._xlws.FILTER(C1081:F1081,TRIM(C1081:F1081)&lt;&gt;"-"),1))=SUMPRODUCT((TRIM(C1081:F1081)&lt;&gt;"-")*1),
    "No Change",
    "Change"))</f>
        <v>No Data</v>
      </c>
      <c r="I1081" s="159"/>
      <c r="J1081"/>
      <c r="K1081" s="163"/>
      <c r="L1081" s="147" t="str">
        <f>TRIM(CLEAN(TEXT(IFERROR(INDEX('Glade MR'!$B$4:$C$3000,MATCH($A1081,'Glade MR'!$C$4:$C$3000,0),1),"-"),"@")))</f>
        <v>-</v>
      </c>
      <c r="M1081" s="147" t="str">
        <f>TRIM(CLEAN(TEXT(IFERROR(INDEX('Glade MR'!$I$4:$J$3000,MATCH($A1081,'Glade MR'!$J$4:$J$3000,0),1),"-"),"@")))</f>
        <v>-</v>
      </c>
      <c r="N1081" s="147" t="str">
        <f>TRIM(CLEAN(TEXT(IFERROR(INDEX('Glade MR'!$P$4:$Q$3000,MATCH($A1081,'Glade MR'!$Q$4:$Q$3000,0),1),"-"),"@")))</f>
        <v>-</v>
      </c>
      <c r="O1081" s="147" t="str">
        <f>TRIM(CLEAN(TEXT(IFERROR(INDEX('Glade MR'!$W$4:$X$3000,MATCH($A1081,'Glade MR'!$X$4:$X$3000,0),1),"-"),"@")))</f>
        <v>-</v>
      </c>
      <c r="P1081" s="159" t="str">
        <f t="shared" si="33"/>
        <v>Not Found</v>
      </c>
      <c r="Q1081" t="str" cm="1">
        <f t="array" ref="Q1081">IF(SUMPRODUCT((TRIM(L1081:O1081)&lt;&gt;"-")*1)=0,
    "No Data",
    IF(COUNTIF(L1081:O1081,INDEX(_xlfn._xlws.FILTER(L1081:O1081,TRIM(L1081:O1081)&lt;&gt;"-"),1))=SUMPRODUCT((TRIM(L1081:O1081)&lt;&gt;"-")*1),
    "No Change",
    "Change"))</f>
        <v>No Data</v>
      </c>
      <c r="R1081" s="159"/>
      <c r="S1081" s="111"/>
    </row>
    <row r="1082" spans="1:19" x14ac:dyDescent="0.3">
      <c r="A1082" t="s">
        <v>1923</v>
      </c>
      <c r="B1082" t="s">
        <v>1137</v>
      </c>
      <c r="C1082" s="160" t="str">
        <f>TRIM(CLEAN(TEXT(IFERROR(INDEX('Snakeden MR'!$B$4:$C$3028,MATCH($A1082,'Snakeden MR'!$C$4:$C$3028,0),1),"-"),"@")))</f>
        <v>-</v>
      </c>
      <c r="D1082" s="147" t="str">
        <f>TRIM(CLEAN(TEXT(IFERROR(INDEX('Snakeden MR'!$I$4:$J$3028,MATCH($A1082,'Snakeden MR'!$J$4:$J$3028,0),1),"-"),"@")))</f>
        <v>-</v>
      </c>
      <c r="E1082" s="147" t="str">
        <f>TRIM(CLEAN(TEXT(IFERROR(INDEX('Snakeden MR'!$P$4:$Q$3028,MATCH($A1082,'Snakeden MR'!$Q$4:$Q$3028,0),1),"-"),"@")))</f>
        <v>-</v>
      </c>
      <c r="F1082" s="147" t="str">
        <f>TRIM(CLEAN(TEXT(IFERROR(INDEX('Snakeden MR'!$W$4:$X$3028,MATCH($A1082,'Snakeden MR'!$X$4:$X$3028,0),1),"-"),"@")))</f>
        <v>-</v>
      </c>
      <c r="G1082" s="159" t="str">
        <f t="shared" si="32"/>
        <v>Not Found</v>
      </c>
      <c r="H1082" t="str" cm="1">
        <f t="array" ref="H1082">IF(SUMPRODUCT((TRIM(C1082:F1082)&lt;&gt;"-")*1)=0,
    "No Data",
    IF(COUNTIF(C1082:F1082,INDEX(_xlfn._xlws.FILTER(C1082:F1082,TRIM(C1082:F1082)&lt;&gt;"-"),1))=SUMPRODUCT((TRIM(C1082:F1082)&lt;&gt;"-")*1),
    "No Change",
    "Change"))</f>
        <v>No Data</v>
      </c>
      <c r="I1082" s="159"/>
      <c r="J1082"/>
      <c r="K1082" s="163"/>
      <c r="L1082" s="147" t="str">
        <f>TRIM(CLEAN(TEXT(IFERROR(INDEX('Glade MR'!$B$4:$C$3000,MATCH($A1082,'Glade MR'!$C$4:$C$3000,0),1),"-"),"@")))</f>
        <v>-</v>
      </c>
      <c r="M1082" s="147" t="str">
        <f>TRIM(CLEAN(TEXT(IFERROR(INDEX('Glade MR'!$I$4:$J$3000,MATCH($A1082,'Glade MR'!$J$4:$J$3000,0),1),"-"),"@")))</f>
        <v>-</v>
      </c>
      <c r="N1082" s="147" t="str">
        <f>TRIM(CLEAN(TEXT(IFERROR(INDEX('Glade MR'!$P$4:$Q$3000,MATCH($A1082,'Glade MR'!$Q$4:$Q$3000,0),1),"-"),"@")))</f>
        <v>-</v>
      </c>
      <c r="O1082" s="147" t="str">
        <f>TRIM(CLEAN(TEXT(IFERROR(INDEX('Glade MR'!$W$4:$X$3000,MATCH($A1082,'Glade MR'!$X$4:$X$3000,0),1),"-"),"@")))</f>
        <v>-</v>
      </c>
      <c r="P1082" s="159" t="str">
        <f t="shared" si="33"/>
        <v>Not Found</v>
      </c>
      <c r="Q1082" t="str" cm="1">
        <f t="array" ref="Q1082">IF(SUMPRODUCT((TRIM(L1082:O1082)&lt;&gt;"-")*1)=0,
    "No Data",
    IF(COUNTIF(L1082:O1082,INDEX(_xlfn._xlws.FILTER(L1082:O1082,TRIM(L1082:O1082)&lt;&gt;"-"),1))=SUMPRODUCT((TRIM(L1082:O1082)&lt;&gt;"-")*1),
    "No Change",
    "Change"))</f>
        <v>No Data</v>
      </c>
      <c r="R1082" s="159"/>
      <c r="S1082" s="111"/>
    </row>
    <row r="1083" spans="1:19" x14ac:dyDescent="0.3">
      <c r="A1083" t="s">
        <v>1924</v>
      </c>
      <c r="B1083" t="s">
        <v>1137</v>
      </c>
      <c r="C1083" s="160" t="str">
        <f>TRIM(CLEAN(TEXT(IFERROR(INDEX('Snakeden MR'!$B$4:$C$3028,MATCH($A1083,'Snakeden MR'!$C$4:$C$3028,0),1),"-"),"@")))</f>
        <v>-</v>
      </c>
      <c r="D1083" s="147" t="str">
        <f>TRIM(CLEAN(TEXT(IFERROR(INDEX('Snakeden MR'!$I$4:$J$3028,MATCH($A1083,'Snakeden MR'!$J$4:$J$3028,0),1),"-"),"@")))</f>
        <v>-</v>
      </c>
      <c r="E1083" s="147" t="str">
        <f>TRIM(CLEAN(TEXT(IFERROR(INDEX('Snakeden MR'!$P$4:$Q$3028,MATCH($A1083,'Snakeden MR'!$Q$4:$Q$3028,0),1),"-"),"@")))</f>
        <v>-</v>
      </c>
      <c r="F1083" s="147" t="str">
        <f>TRIM(CLEAN(TEXT(IFERROR(INDEX('Snakeden MR'!$W$4:$X$3028,MATCH($A1083,'Snakeden MR'!$X$4:$X$3028,0),1),"-"),"@")))</f>
        <v>-</v>
      </c>
      <c r="G1083" s="159" t="str">
        <f t="shared" si="32"/>
        <v>Not Found</v>
      </c>
      <c r="H1083" t="str" cm="1">
        <f t="array" ref="H1083">IF(SUMPRODUCT((TRIM(C1083:F1083)&lt;&gt;"-")*1)=0,
    "No Data",
    IF(COUNTIF(C1083:F1083,INDEX(_xlfn._xlws.FILTER(C1083:F1083,TRIM(C1083:F1083)&lt;&gt;"-"),1))=SUMPRODUCT((TRIM(C1083:F1083)&lt;&gt;"-")*1),
    "No Change",
    "Change"))</f>
        <v>No Data</v>
      </c>
      <c r="I1083" s="159"/>
      <c r="J1083"/>
      <c r="K1083" s="163"/>
      <c r="L1083" s="147" t="str">
        <f>TRIM(CLEAN(TEXT(IFERROR(INDEX('Glade MR'!$B$4:$C$3000,MATCH($A1083,'Glade MR'!$C$4:$C$3000,0),1),"-"),"@")))</f>
        <v>-</v>
      </c>
      <c r="M1083" s="147" t="str">
        <f>TRIM(CLEAN(TEXT(IFERROR(INDEX('Glade MR'!$I$4:$J$3000,MATCH($A1083,'Glade MR'!$J$4:$J$3000,0),1),"-"),"@")))</f>
        <v>-</v>
      </c>
      <c r="N1083" s="147" t="str">
        <f>TRIM(CLEAN(TEXT(IFERROR(INDEX('Glade MR'!$P$4:$Q$3000,MATCH($A1083,'Glade MR'!$Q$4:$Q$3000,0),1),"-"),"@")))</f>
        <v>-</v>
      </c>
      <c r="O1083" s="147" t="str">
        <f>TRIM(CLEAN(TEXT(IFERROR(INDEX('Glade MR'!$W$4:$X$3000,MATCH($A1083,'Glade MR'!$X$4:$X$3000,0),1),"-"),"@")))</f>
        <v>-</v>
      </c>
      <c r="P1083" s="159" t="str">
        <f t="shared" si="33"/>
        <v>Not Found</v>
      </c>
      <c r="Q1083" t="str" cm="1">
        <f t="array" ref="Q1083">IF(SUMPRODUCT((TRIM(L1083:O1083)&lt;&gt;"-")*1)=0,
    "No Data",
    IF(COUNTIF(L1083:O1083,INDEX(_xlfn._xlws.FILTER(L1083:O1083,TRIM(L1083:O1083)&lt;&gt;"-"),1))=SUMPRODUCT((TRIM(L1083:O1083)&lt;&gt;"-")*1),
    "No Change",
    "Change"))</f>
        <v>No Data</v>
      </c>
      <c r="R1083" s="159"/>
      <c r="S1083" s="111"/>
    </row>
    <row r="1084" spans="1:19" x14ac:dyDescent="0.3">
      <c r="A1084" t="s">
        <v>1925</v>
      </c>
      <c r="B1084" t="s">
        <v>1145</v>
      </c>
      <c r="C1084" s="160" t="str">
        <f>TRIM(CLEAN(TEXT(IFERROR(INDEX('Snakeden MR'!$B$4:$C$3028,MATCH($A1084,'Snakeden MR'!$C$4:$C$3028,0),1),"-"),"@")))</f>
        <v>-</v>
      </c>
      <c r="D1084" s="147" t="str">
        <f>TRIM(CLEAN(TEXT(IFERROR(INDEX('Snakeden MR'!$I$4:$J$3028,MATCH($A1084,'Snakeden MR'!$J$4:$J$3028,0),1),"-"),"@")))</f>
        <v>-</v>
      </c>
      <c r="E1084" s="147" t="str">
        <f>TRIM(CLEAN(TEXT(IFERROR(INDEX('Snakeden MR'!$P$4:$Q$3028,MATCH($A1084,'Snakeden MR'!$Q$4:$Q$3028,0),1),"-"),"@")))</f>
        <v>-</v>
      </c>
      <c r="F1084" s="147" t="str">
        <f>TRIM(CLEAN(TEXT(IFERROR(INDEX('Snakeden MR'!$W$4:$X$3028,MATCH($A1084,'Snakeden MR'!$X$4:$X$3028,0),1),"-"),"@")))</f>
        <v>-</v>
      </c>
      <c r="G1084" s="159" t="str">
        <f t="shared" si="32"/>
        <v>Not Found</v>
      </c>
      <c r="H1084" t="str" cm="1">
        <f t="array" ref="H1084">IF(SUMPRODUCT((TRIM(C1084:F1084)&lt;&gt;"-")*1)=0,
    "No Data",
    IF(COUNTIF(C1084:F1084,INDEX(_xlfn._xlws.FILTER(C1084:F1084,TRIM(C1084:F1084)&lt;&gt;"-"),1))=SUMPRODUCT((TRIM(C1084:F1084)&lt;&gt;"-")*1),
    "No Change",
    "Change"))</f>
        <v>No Data</v>
      </c>
      <c r="I1084" s="159"/>
      <c r="J1084"/>
      <c r="K1084" s="163"/>
      <c r="L1084" s="147" t="str">
        <f>TRIM(CLEAN(TEXT(IFERROR(INDEX('Glade MR'!$B$4:$C$3000,MATCH($A1084,'Glade MR'!$C$4:$C$3000,0),1),"-"),"@")))</f>
        <v>-</v>
      </c>
      <c r="M1084" s="147" t="str">
        <f>TRIM(CLEAN(TEXT(IFERROR(INDEX('Glade MR'!$I$4:$J$3000,MATCH($A1084,'Glade MR'!$J$4:$J$3000,0),1),"-"),"@")))</f>
        <v>-</v>
      </c>
      <c r="N1084" s="147" t="str">
        <f>TRIM(CLEAN(TEXT(IFERROR(INDEX('Glade MR'!$P$4:$Q$3000,MATCH($A1084,'Glade MR'!$Q$4:$Q$3000,0),1),"-"),"@")))</f>
        <v>-</v>
      </c>
      <c r="O1084" s="147" t="str">
        <f>TRIM(CLEAN(TEXT(IFERROR(INDEX('Glade MR'!$W$4:$X$3000,MATCH($A1084,'Glade MR'!$X$4:$X$3000,0),1),"-"),"@")))</f>
        <v>-</v>
      </c>
      <c r="P1084" s="159" t="str">
        <f t="shared" si="33"/>
        <v>Not Found</v>
      </c>
      <c r="Q1084" t="str" cm="1">
        <f t="array" ref="Q1084">IF(SUMPRODUCT((TRIM(L1084:O1084)&lt;&gt;"-")*1)=0,
    "No Data",
    IF(COUNTIF(L1084:O1084,INDEX(_xlfn._xlws.FILTER(L1084:O1084,TRIM(L1084:O1084)&lt;&gt;"-"),1))=SUMPRODUCT((TRIM(L1084:O1084)&lt;&gt;"-")*1),
    "No Change",
    "Change"))</f>
        <v>No Data</v>
      </c>
      <c r="R1084" s="159"/>
      <c r="S1084" s="111"/>
    </row>
    <row r="1085" spans="1:19" x14ac:dyDescent="0.3">
      <c r="A1085" t="s">
        <v>1926</v>
      </c>
      <c r="B1085" t="s">
        <v>1145</v>
      </c>
      <c r="C1085" s="160" t="str">
        <f>TRIM(CLEAN(TEXT(IFERROR(INDEX('Snakeden MR'!$B$4:$C$3028,MATCH($A1085,'Snakeden MR'!$C$4:$C$3028,0),1),"-"),"@")))</f>
        <v>-</v>
      </c>
      <c r="D1085" s="147" t="str">
        <f>TRIM(CLEAN(TEXT(IFERROR(INDEX('Snakeden MR'!$I$4:$J$3028,MATCH($A1085,'Snakeden MR'!$J$4:$J$3028,0),1),"-"),"@")))</f>
        <v>-</v>
      </c>
      <c r="E1085" s="147" t="str">
        <f>TRIM(CLEAN(TEXT(IFERROR(INDEX('Snakeden MR'!$P$4:$Q$3028,MATCH($A1085,'Snakeden MR'!$Q$4:$Q$3028,0),1),"-"),"@")))</f>
        <v>-</v>
      </c>
      <c r="F1085" s="147" t="str">
        <f>TRIM(CLEAN(TEXT(IFERROR(INDEX('Snakeden MR'!$W$4:$X$3028,MATCH($A1085,'Snakeden MR'!$X$4:$X$3028,0),1),"-"),"@")))</f>
        <v>-</v>
      </c>
      <c r="G1085" s="159" t="str">
        <f t="shared" si="32"/>
        <v>Not Found</v>
      </c>
      <c r="H1085" t="str" cm="1">
        <f t="array" ref="H1085">IF(SUMPRODUCT((TRIM(C1085:F1085)&lt;&gt;"-")*1)=0,
    "No Data",
    IF(COUNTIF(C1085:F1085,INDEX(_xlfn._xlws.FILTER(C1085:F1085,TRIM(C1085:F1085)&lt;&gt;"-"),1))=SUMPRODUCT((TRIM(C1085:F1085)&lt;&gt;"-")*1),
    "No Change",
    "Change"))</f>
        <v>No Data</v>
      </c>
      <c r="I1085" s="159"/>
      <c r="J1085"/>
      <c r="K1085" s="163"/>
      <c r="L1085" s="147" t="str">
        <f>TRIM(CLEAN(TEXT(IFERROR(INDEX('Glade MR'!$B$4:$C$3000,MATCH($A1085,'Glade MR'!$C$4:$C$3000,0),1),"-"),"@")))</f>
        <v>-</v>
      </c>
      <c r="M1085" s="147" t="str">
        <f>TRIM(CLEAN(TEXT(IFERROR(INDEX('Glade MR'!$I$4:$J$3000,MATCH($A1085,'Glade MR'!$J$4:$J$3000,0),1),"-"),"@")))</f>
        <v>-</v>
      </c>
      <c r="N1085" s="147" t="str">
        <f>TRIM(CLEAN(TEXT(IFERROR(INDEX('Glade MR'!$P$4:$Q$3000,MATCH($A1085,'Glade MR'!$Q$4:$Q$3000,0),1),"-"),"@")))</f>
        <v>-</v>
      </c>
      <c r="O1085" s="147" t="str">
        <f>TRIM(CLEAN(TEXT(IFERROR(INDEX('Glade MR'!$W$4:$X$3000,MATCH($A1085,'Glade MR'!$X$4:$X$3000,0),1),"-"),"@")))</f>
        <v>-</v>
      </c>
      <c r="P1085" s="159" t="str">
        <f t="shared" si="33"/>
        <v>Not Found</v>
      </c>
      <c r="Q1085" t="str" cm="1">
        <f t="array" ref="Q1085">IF(SUMPRODUCT((TRIM(L1085:O1085)&lt;&gt;"-")*1)=0,
    "No Data",
    IF(COUNTIF(L1085:O1085,INDEX(_xlfn._xlws.FILTER(L1085:O1085,TRIM(L1085:O1085)&lt;&gt;"-"),1))=SUMPRODUCT((TRIM(L1085:O1085)&lt;&gt;"-")*1),
    "No Change",
    "Change"))</f>
        <v>No Data</v>
      </c>
      <c r="R1085" s="159"/>
      <c r="S1085" s="111"/>
    </row>
    <row r="1086" spans="1:19" x14ac:dyDescent="0.3">
      <c r="A1086" t="s">
        <v>1927</v>
      </c>
      <c r="B1086" t="s">
        <v>1145</v>
      </c>
      <c r="C1086" s="160" t="str">
        <f>TRIM(CLEAN(TEXT(IFERROR(INDEX('Snakeden MR'!$B$4:$C$3028,MATCH($A1086,'Snakeden MR'!$C$4:$C$3028,0),1),"-"),"@")))</f>
        <v>-</v>
      </c>
      <c r="D1086" s="147" t="str">
        <f>TRIM(CLEAN(TEXT(IFERROR(INDEX('Snakeden MR'!$I$4:$J$3028,MATCH($A1086,'Snakeden MR'!$J$4:$J$3028,0),1),"-"),"@")))</f>
        <v>-</v>
      </c>
      <c r="E1086" s="147" t="str">
        <f>TRIM(CLEAN(TEXT(IFERROR(INDEX('Snakeden MR'!$P$4:$Q$3028,MATCH($A1086,'Snakeden MR'!$Q$4:$Q$3028,0),1),"-"),"@")))</f>
        <v>-</v>
      </c>
      <c r="F1086" s="147" t="str">
        <f>TRIM(CLEAN(TEXT(IFERROR(INDEX('Snakeden MR'!$W$4:$X$3028,MATCH($A1086,'Snakeden MR'!$X$4:$X$3028,0),1),"-"),"@")))</f>
        <v>-</v>
      </c>
      <c r="G1086" s="159" t="str">
        <f t="shared" si="32"/>
        <v>Not Found</v>
      </c>
      <c r="H1086" t="str" cm="1">
        <f t="array" ref="H1086">IF(SUMPRODUCT((TRIM(C1086:F1086)&lt;&gt;"-")*1)=0,
    "No Data",
    IF(COUNTIF(C1086:F1086,INDEX(_xlfn._xlws.FILTER(C1086:F1086,TRIM(C1086:F1086)&lt;&gt;"-"),1))=SUMPRODUCT((TRIM(C1086:F1086)&lt;&gt;"-")*1),
    "No Change",
    "Change"))</f>
        <v>No Data</v>
      </c>
      <c r="I1086" s="159"/>
      <c r="J1086"/>
      <c r="K1086" s="163"/>
      <c r="L1086" s="147" t="str">
        <f>TRIM(CLEAN(TEXT(IFERROR(INDEX('Glade MR'!$B$4:$C$3000,MATCH($A1086,'Glade MR'!$C$4:$C$3000,0),1),"-"),"@")))</f>
        <v>-</v>
      </c>
      <c r="M1086" s="147" t="str">
        <f>TRIM(CLEAN(TEXT(IFERROR(INDEX('Glade MR'!$I$4:$J$3000,MATCH($A1086,'Glade MR'!$J$4:$J$3000,0),1),"-"),"@")))</f>
        <v>-</v>
      </c>
      <c r="N1086" s="147" t="str">
        <f>TRIM(CLEAN(TEXT(IFERROR(INDEX('Glade MR'!$P$4:$Q$3000,MATCH($A1086,'Glade MR'!$Q$4:$Q$3000,0),1),"-"),"@")))</f>
        <v>-</v>
      </c>
      <c r="O1086" s="147" t="str">
        <f>TRIM(CLEAN(TEXT(IFERROR(INDEX('Glade MR'!$W$4:$X$3000,MATCH($A1086,'Glade MR'!$X$4:$X$3000,0),1),"-"),"@")))</f>
        <v>-</v>
      </c>
      <c r="P1086" s="159" t="str">
        <f t="shared" si="33"/>
        <v>Not Found</v>
      </c>
      <c r="Q1086" t="str" cm="1">
        <f t="array" ref="Q1086">IF(SUMPRODUCT((TRIM(L1086:O1086)&lt;&gt;"-")*1)=0,
    "No Data",
    IF(COUNTIF(L1086:O1086,INDEX(_xlfn._xlws.FILTER(L1086:O1086,TRIM(L1086:O1086)&lt;&gt;"-"),1))=SUMPRODUCT((TRIM(L1086:O1086)&lt;&gt;"-")*1),
    "No Change",
    "Change"))</f>
        <v>No Data</v>
      </c>
      <c r="R1086" s="159"/>
      <c r="S1086" s="111"/>
    </row>
    <row r="1087" spans="1:19" x14ac:dyDescent="0.3">
      <c r="A1087" t="s">
        <v>1928</v>
      </c>
      <c r="B1087" t="s">
        <v>1137</v>
      </c>
      <c r="C1087" s="160" t="str">
        <f>TRIM(CLEAN(TEXT(IFERROR(INDEX('Snakeden MR'!$B$4:$C$3028,MATCH($A1087,'Snakeden MR'!$C$4:$C$3028,0),1),"-"),"@")))</f>
        <v>-</v>
      </c>
      <c r="D1087" s="147" t="str">
        <f>TRIM(CLEAN(TEXT(IFERROR(INDEX('Snakeden MR'!$I$4:$J$3028,MATCH($A1087,'Snakeden MR'!$J$4:$J$3028,0),1),"-"),"@")))</f>
        <v>-</v>
      </c>
      <c r="E1087" s="147" t="str">
        <f>TRIM(CLEAN(TEXT(IFERROR(INDEX('Snakeden MR'!$P$4:$Q$3028,MATCH($A1087,'Snakeden MR'!$Q$4:$Q$3028,0),1),"-"),"@")))</f>
        <v>-</v>
      </c>
      <c r="F1087" s="147" t="str">
        <f>TRIM(CLEAN(TEXT(IFERROR(INDEX('Snakeden MR'!$W$4:$X$3028,MATCH($A1087,'Snakeden MR'!$X$4:$X$3028,0),1),"-"),"@")))</f>
        <v>-</v>
      </c>
      <c r="G1087" s="159" t="str">
        <f t="shared" si="32"/>
        <v>Not Found</v>
      </c>
      <c r="H1087" t="str" cm="1">
        <f t="array" ref="H1087">IF(SUMPRODUCT((TRIM(C1087:F1087)&lt;&gt;"-")*1)=0,
    "No Data",
    IF(COUNTIF(C1087:F1087,INDEX(_xlfn._xlws.FILTER(C1087:F1087,TRIM(C1087:F1087)&lt;&gt;"-"),1))=SUMPRODUCT((TRIM(C1087:F1087)&lt;&gt;"-")*1),
    "No Change",
    "Change"))</f>
        <v>No Data</v>
      </c>
      <c r="I1087" s="159"/>
      <c r="J1087"/>
      <c r="K1087" s="163"/>
      <c r="L1087" s="147" t="str">
        <f>TRIM(CLEAN(TEXT(IFERROR(INDEX('Glade MR'!$B$4:$C$3000,MATCH($A1087,'Glade MR'!$C$4:$C$3000,0),1),"-"),"@")))</f>
        <v>-</v>
      </c>
      <c r="M1087" s="147" t="str">
        <f>TRIM(CLEAN(TEXT(IFERROR(INDEX('Glade MR'!$I$4:$J$3000,MATCH($A1087,'Glade MR'!$J$4:$J$3000,0),1),"-"),"@")))</f>
        <v>-</v>
      </c>
      <c r="N1087" s="147" t="str">
        <f>TRIM(CLEAN(TEXT(IFERROR(INDEX('Glade MR'!$P$4:$Q$3000,MATCH($A1087,'Glade MR'!$Q$4:$Q$3000,0),1),"-"),"@")))</f>
        <v>-</v>
      </c>
      <c r="O1087" s="147" t="str">
        <f>TRIM(CLEAN(TEXT(IFERROR(INDEX('Glade MR'!$W$4:$X$3000,MATCH($A1087,'Glade MR'!$X$4:$X$3000,0),1),"-"),"@")))</f>
        <v>-</v>
      </c>
      <c r="P1087" s="159" t="str">
        <f t="shared" si="33"/>
        <v>Not Found</v>
      </c>
      <c r="Q1087" t="str" cm="1">
        <f t="array" ref="Q1087">IF(SUMPRODUCT((TRIM(L1087:O1087)&lt;&gt;"-")*1)=0,
    "No Data",
    IF(COUNTIF(L1087:O1087,INDEX(_xlfn._xlws.FILTER(L1087:O1087,TRIM(L1087:O1087)&lt;&gt;"-"),1))=SUMPRODUCT((TRIM(L1087:O1087)&lt;&gt;"-")*1),
    "No Change",
    "Change"))</f>
        <v>No Data</v>
      </c>
      <c r="R1087" s="159"/>
      <c r="S1087" s="111"/>
    </row>
    <row r="1088" spans="1:19" x14ac:dyDescent="0.3">
      <c r="A1088" t="s">
        <v>1929</v>
      </c>
      <c r="B1088" t="s">
        <v>1145</v>
      </c>
      <c r="C1088" s="160" t="str">
        <f>TRIM(CLEAN(TEXT(IFERROR(INDEX('Snakeden MR'!$B$4:$C$3028,MATCH($A1088,'Snakeden MR'!$C$4:$C$3028,0),1),"-"),"@")))</f>
        <v>-</v>
      </c>
      <c r="D1088" s="147" t="str">
        <f>TRIM(CLEAN(TEXT(IFERROR(INDEX('Snakeden MR'!$I$4:$J$3028,MATCH($A1088,'Snakeden MR'!$J$4:$J$3028,0),1),"-"),"@")))</f>
        <v>-</v>
      </c>
      <c r="E1088" s="147" t="str">
        <f>TRIM(CLEAN(TEXT(IFERROR(INDEX('Snakeden MR'!$P$4:$Q$3028,MATCH($A1088,'Snakeden MR'!$Q$4:$Q$3028,0),1),"-"),"@")))</f>
        <v>-</v>
      </c>
      <c r="F1088" s="147" t="str">
        <f>TRIM(CLEAN(TEXT(IFERROR(INDEX('Snakeden MR'!$W$4:$X$3028,MATCH($A1088,'Snakeden MR'!$X$4:$X$3028,0),1),"-"),"@")))</f>
        <v>-</v>
      </c>
      <c r="G1088" s="159" t="str">
        <f t="shared" si="32"/>
        <v>Not Found</v>
      </c>
      <c r="H1088" t="str" cm="1">
        <f t="array" ref="H1088">IF(SUMPRODUCT((TRIM(C1088:F1088)&lt;&gt;"-")*1)=0,
    "No Data",
    IF(COUNTIF(C1088:F1088,INDEX(_xlfn._xlws.FILTER(C1088:F1088,TRIM(C1088:F1088)&lt;&gt;"-"),1))=SUMPRODUCT((TRIM(C1088:F1088)&lt;&gt;"-")*1),
    "No Change",
    "Change"))</f>
        <v>No Data</v>
      </c>
      <c r="I1088" s="159"/>
      <c r="J1088"/>
      <c r="K1088" s="163"/>
      <c r="L1088" s="147" t="str">
        <f>TRIM(CLEAN(TEXT(IFERROR(INDEX('Glade MR'!$B$4:$C$3000,MATCH($A1088,'Glade MR'!$C$4:$C$3000,0),1),"-"),"@")))</f>
        <v>-</v>
      </c>
      <c r="M1088" s="147" t="str">
        <f>TRIM(CLEAN(TEXT(IFERROR(INDEX('Glade MR'!$I$4:$J$3000,MATCH($A1088,'Glade MR'!$J$4:$J$3000,0),1),"-"),"@")))</f>
        <v>-</v>
      </c>
      <c r="N1088" s="147" t="str">
        <f>TRIM(CLEAN(TEXT(IFERROR(INDEX('Glade MR'!$P$4:$Q$3000,MATCH($A1088,'Glade MR'!$Q$4:$Q$3000,0),1),"-"),"@")))</f>
        <v>-</v>
      </c>
      <c r="O1088" s="147" t="str">
        <f>TRIM(CLEAN(TEXT(IFERROR(INDEX('Glade MR'!$W$4:$X$3000,MATCH($A1088,'Glade MR'!$X$4:$X$3000,0),1),"-"),"@")))</f>
        <v>-</v>
      </c>
      <c r="P1088" s="159" t="str">
        <f t="shared" si="33"/>
        <v>Not Found</v>
      </c>
      <c r="Q1088" t="str" cm="1">
        <f t="array" ref="Q1088">IF(SUMPRODUCT((TRIM(L1088:O1088)&lt;&gt;"-")*1)=0,
    "No Data",
    IF(COUNTIF(L1088:O1088,INDEX(_xlfn._xlws.FILTER(L1088:O1088,TRIM(L1088:O1088)&lt;&gt;"-"),1))=SUMPRODUCT((TRIM(L1088:O1088)&lt;&gt;"-")*1),
    "No Change",
    "Change"))</f>
        <v>No Data</v>
      </c>
      <c r="R1088" s="159"/>
      <c r="S1088" s="111"/>
    </row>
    <row r="1089" spans="1:19" x14ac:dyDescent="0.3">
      <c r="A1089" t="s">
        <v>1930</v>
      </c>
      <c r="B1089" t="s">
        <v>1137</v>
      </c>
      <c r="C1089" s="160" t="str">
        <f>TRIM(CLEAN(TEXT(IFERROR(INDEX('Snakeden MR'!$B$4:$C$3028,MATCH($A1089,'Snakeden MR'!$C$4:$C$3028,0),1),"-"),"@")))</f>
        <v>-</v>
      </c>
      <c r="D1089" s="147" t="str">
        <f>TRIM(CLEAN(TEXT(IFERROR(INDEX('Snakeden MR'!$I$4:$J$3028,MATCH($A1089,'Snakeden MR'!$J$4:$J$3028,0),1),"-"),"@")))</f>
        <v>-</v>
      </c>
      <c r="E1089" s="147" t="str">
        <f>TRIM(CLEAN(TEXT(IFERROR(INDEX('Snakeden MR'!$P$4:$Q$3028,MATCH($A1089,'Snakeden MR'!$Q$4:$Q$3028,0),1),"-"),"@")))</f>
        <v>-</v>
      </c>
      <c r="F1089" s="147" t="str">
        <f>TRIM(CLEAN(TEXT(IFERROR(INDEX('Snakeden MR'!$W$4:$X$3028,MATCH($A1089,'Snakeden MR'!$X$4:$X$3028,0),1),"-"),"@")))</f>
        <v>-</v>
      </c>
      <c r="G1089" s="159" t="str">
        <f t="shared" si="32"/>
        <v>Not Found</v>
      </c>
      <c r="H1089" t="str" cm="1">
        <f t="array" ref="H1089">IF(SUMPRODUCT((TRIM(C1089:F1089)&lt;&gt;"-")*1)=0,
    "No Data",
    IF(COUNTIF(C1089:F1089,INDEX(_xlfn._xlws.FILTER(C1089:F1089,TRIM(C1089:F1089)&lt;&gt;"-"),1))=SUMPRODUCT((TRIM(C1089:F1089)&lt;&gt;"-")*1),
    "No Change",
    "Change"))</f>
        <v>No Data</v>
      </c>
      <c r="I1089" s="159"/>
      <c r="J1089"/>
      <c r="K1089" s="163"/>
      <c r="L1089" s="147" t="str">
        <f>TRIM(CLEAN(TEXT(IFERROR(INDEX('Glade MR'!$B$4:$C$3000,MATCH($A1089,'Glade MR'!$C$4:$C$3000,0),1),"-"),"@")))</f>
        <v>-</v>
      </c>
      <c r="M1089" s="147" t="str">
        <f>TRIM(CLEAN(TEXT(IFERROR(INDEX('Glade MR'!$I$4:$J$3000,MATCH($A1089,'Glade MR'!$J$4:$J$3000,0),1),"-"),"@")))</f>
        <v>-</v>
      </c>
      <c r="N1089" s="147" t="str">
        <f>TRIM(CLEAN(TEXT(IFERROR(INDEX('Glade MR'!$P$4:$Q$3000,MATCH($A1089,'Glade MR'!$Q$4:$Q$3000,0),1),"-"),"@")))</f>
        <v>-</v>
      </c>
      <c r="O1089" s="147" t="str">
        <f>TRIM(CLEAN(TEXT(IFERROR(INDEX('Glade MR'!$W$4:$X$3000,MATCH($A1089,'Glade MR'!$X$4:$X$3000,0),1),"-"),"@")))</f>
        <v>-</v>
      </c>
      <c r="P1089" s="159" t="str">
        <f t="shared" si="33"/>
        <v>Not Found</v>
      </c>
      <c r="Q1089" t="str" cm="1">
        <f t="array" ref="Q1089">IF(SUMPRODUCT((TRIM(L1089:O1089)&lt;&gt;"-")*1)=0,
    "No Data",
    IF(COUNTIF(L1089:O1089,INDEX(_xlfn._xlws.FILTER(L1089:O1089,TRIM(L1089:O1089)&lt;&gt;"-"),1))=SUMPRODUCT((TRIM(L1089:O1089)&lt;&gt;"-")*1),
    "No Change",
    "Change"))</f>
        <v>No Data</v>
      </c>
      <c r="R1089" s="159"/>
      <c r="S1089" s="111"/>
    </row>
    <row r="1090" spans="1:19" x14ac:dyDescent="0.3">
      <c r="A1090" t="s">
        <v>198</v>
      </c>
      <c r="B1090" t="s">
        <v>1145</v>
      </c>
      <c r="C1090" s="160" t="str">
        <f>TRIM(CLEAN(TEXT(IFERROR(INDEX('Snakeden MR'!$B$4:$C$3028,MATCH($A1090,'Snakeden MR'!$C$4:$C$3028,0),1),"-"),"@")))</f>
        <v>Pool 4</v>
      </c>
      <c r="D1090" s="147" t="str">
        <f>TRIM(CLEAN(TEXT(IFERROR(INDEX('Snakeden MR'!$I$4:$J$3028,MATCH($A1090,'Snakeden MR'!$J$4:$J$3028,0),1),"-"),"@")))</f>
        <v>-</v>
      </c>
      <c r="E1090" s="147" t="str">
        <f>TRIM(CLEAN(TEXT(IFERROR(INDEX('Snakeden MR'!$P$4:$Q$3028,MATCH($A1090,'Snakeden MR'!$Q$4:$Q$3028,0),1),"-"),"@")))</f>
        <v>-</v>
      </c>
      <c r="F1090" s="147" t="str">
        <f>TRIM(CLEAN(TEXT(IFERROR(INDEX('Snakeden MR'!$W$4:$X$3028,MATCH($A1090,'Snakeden MR'!$X$4:$X$3028,0),1),"-"),"@")))</f>
        <v>-</v>
      </c>
      <c r="G1090" s="159" t="str">
        <f t="shared" ref="G1090:G1153" si="34">IF(SUM(COUNTIF(C1090:F1090,"-"))=4,"Not Found","Found")</f>
        <v>Found</v>
      </c>
      <c r="H1090" t="str" cm="1">
        <f t="array" ref="H1090">IF(SUMPRODUCT((TRIM(C1090:F1090)&lt;&gt;"-")*1)=0,
    "No Data",
    IF(COUNTIF(C1090:F1090,INDEX(_xlfn._xlws.FILTER(C1090:F1090,TRIM(C1090:F1090)&lt;&gt;"-"),1))=SUMPRODUCT((TRIM(C1090:F1090)&lt;&gt;"-")*1),
    "No Change",
    "Change"))</f>
        <v>No Change</v>
      </c>
      <c r="I1090" s="159"/>
      <c r="J1090"/>
      <c r="K1090" s="163"/>
      <c r="L1090" s="147" t="str">
        <f>TRIM(CLEAN(TEXT(IFERROR(INDEX('Glade MR'!$B$4:$C$3000,MATCH($A1090,'Glade MR'!$C$4:$C$3000,0),1),"-"),"@")))</f>
        <v>-</v>
      </c>
      <c r="M1090" s="147" t="str">
        <f>TRIM(CLEAN(TEXT(IFERROR(INDEX('Glade MR'!$I$4:$J$3000,MATCH($A1090,'Glade MR'!$J$4:$J$3000,0),1),"-"),"@")))</f>
        <v>-</v>
      </c>
      <c r="N1090" s="147" t="str">
        <f>TRIM(CLEAN(TEXT(IFERROR(INDEX('Glade MR'!$P$4:$Q$3000,MATCH($A1090,'Glade MR'!$Q$4:$Q$3000,0),1),"-"),"@")))</f>
        <v>-</v>
      </c>
      <c r="O1090" s="147" t="str">
        <f>TRIM(CLEAN(TEXT(IFERROR(INDEX('Glade MR'!$W$4:$X$3000,MATCH($A1090,'Glade MR'!$X$4:$X$3000,0),1),"-"),"@")))</f>
        <v>-</v>
      </c>
      <c r="P1090" s="159" t="str">
        <f t="shared" ref="P1090:P1153" si="35">IF(SUM(COUNTIF(L1090:O1090,"-"))=4,"Not Found","Found")</f>
        <v>Not Found</v>
      </c>
      <c r="Q1090" t="str" cm="1">
        <f t="array" ref="Q1090">IF(SUMPRODUCT((TRIM(L1090:O1090)&lt;&gt;"-")*1)=0,
    "No Data",
    IF(COUNTIF(L1090:O1090,INDEX(_xlfn._xlws.FILTER(L1090:O1090,TRIM(L1090:O1090)&lt;&gt;"-"),1))=SUMPRODUCT((TRIM(L1090:O1090)&lt;&gt;"-")*1),
    "No Change",
    "Change"))</f>
        <v>No Data</v>
      </c>
      <c r="R1090" s="159"/>
      <c r="S1090" s="111"/>
    </row>
    <row r="1091" spans="1:19" x14ac:dyDescent="0.3">
      <c r="A1091" t="s">
        <v>1931</v>
      </c>
      <c r="B1091" t="s">
        <v>1137</v>
      </c>
      <c r="C1091" s="160" t="str">
        <f>TRIM(CLEAN(TEXT(IFERROR(INDEX('Snakeden MR'!$B$4:$C$3028,MATCH($A1091,'Snakeden MR'!$C$4:$C$3028,0),1),"-"),"@")))</f>
        <v>-</v>
      </c>
      <c r="D1091" s="147" t="str">
        <f>TRIM(CLEAN(TEXT(IFERROR(INDEX('Snakeden MR'!$I$4:$J$3028,MATCH($A1091,'Snakeden MR'!$J$4:$J$3028,0),1),"-"),"@")))</f>
        <v>-</v>
      </c>
      <c r="E1091" s="147" t="str">
        <f>TRIM(CLEAN(TEXT(IFERROR(INDEX('Snakeden MR'!$P$4:$Q$3028,MATCH($A1091,'Snakeden MR'!$Q$4:$Q$3028,0),1),"-"),"@")))</f>
        <v>-</v>
      </c>
      <c r="F1091" s="147" t="str">
        <f>TRIM(CLEAN(TEXT(IFERROR(INDEX('Snakeden MR'!$W$4:$X$3028,MATCH($A1091,'Snakeden MR'!$X$4:$X$3028,0),1),"-"),"@")))</f>
        <v>-</v>
      </c>
      <c r="G1091" s="159" t="str">
        <f t="shared" si="34"/>
        <v>Not Found</v>
      </c>
      <c r="H1091" t="str" cm="1">
        <f t="array" ref="H1091">IF(SUMPRODUCT((TRIM(C1091:F1091)&lt;&gt;"-")*1)=0,
    "No Data",
    IF(COUNTIF(C1091:F1091,INDEX(_xlfn._xlws.FILTER(C1091:F1091,TRIM(C1091:F1091)&lt;&gt;"-"),1))=SUMPRODUCT((TRIM(C1091:F1091)&lt;&gt;"-")*1),
    "No Change",
    "Change"))</f>
        <v>No Data</v>
      </c>
      <c r="I1091" s="159"/>
      <c r="J1091"/>
      <c r="K1091" s="163"/>
      <c r="L1091" s="147" t="str">
        <f>TRIM(CLEAN(TEXT(IFERROR(INDEX('Glade MR'!$B$4:$C$3000,MATCH($A1091,'Glade MR'!$C$4:$C$3000,0),1),"-"),"@")))</f>
        <v>-</v>
      </c>
      <c r="M1091" s="147" t="str">
        <f>TRIM(CLEAN(TEXT(IFERROR(INDEX('Glade MR'!$I$4:$J$3000,MATCH($A1091,'Glade MR'!$J$4:$J$3000,0),1),"-"),"@")))</f>
        <v>-</v>
      </c>
      <c r="N1091" s="147" t="str">
        <f>TRIM(CLEAN(TEXT(IFERROR(INDEX('Glade MR'!$P$4:$Q$3000,MATCH($A1091,'Glade MR'!$Q$4:$Q$3000,0),1),"-"),"@")))</f>
        <v>-</v>
      </c>
      <c r="O1091" s="147" t="str">
        <f>TRIM(CLEAN(TEXT(IFERROR(INDEX('Glade MR'!$W$4:$X$3000,MATCH($A1091,'Glade MR'!$X$4:$X$3000,0),1),"-"),"@")))</f>
        <v>-</v>
      </c>
      <c r="P1091" s="159" t="str">
        <f t="shared" si="35"/>
        <v>Not Found</v>
      </c>
      <c r="Q1091" t="str" cm="1">
        <f t="array" ref="Q1091">IF(SUMPRODUCT((TRIM(L1091:O1091)&lt;&gt;"-")*1)=0,
    "No Data",
    IF(COUNTIF(L1091:O1091,INDEX(_xlfn._xlws.FILTER(L1091:O1091,TRIM(L1091:O1091)&lt;&gt;"-"),1))=SUMPRODUCT((TRIM(L1091:O1091)&lt;&gt;"-")*1),
    "No Change",
    "Change"))</f>
        <v>No Data</v>
      </c>
      <c r="R1091" s="159"/>
      <c r="S1091" s="111"/>
    </row>
    <row r="1092" spans="1:19" x14ac:dyDescent="0.3">
      <c r="A1092" t="s">
        <v>1932</v>
      </c>
      <c r="B1092" t="s">
        <v>1145</v>
      </c>
      <c r="C1092" s="160" t="str">
        <f>TRIM(CLEAN(TEXT(IFERROR(INDEX('Snakeden MR'!$B$4:$C$3028,MATCH($A1092,'Snakeden MR'!$C$4:$C$3028,0),1),"-"),"@")))</f>
        <v>-</v>
      </c>
      <c r="D1092" s="147" t="str">
        <f>TRIM(CLEAN(TEXT(IFERROR(INDEX('Snakeden MR'!$I$4:$J$3028,MATCH($A1092,'Snakeden MR'!$J$4:$J$3028,0),1),"-"),"@")))</f>
        <v>-</v>
      </c>
      <c r="E1092" s="147" t="str">
        <f>TRIM(CLEAN(TEXT(IFERROR(INDEX('Snakeden MR'!$P$4:$Q$3028,MATCH($A1092,'Snakeden MR'!$Q$4:$Q$3028,0),1),"-"),"@")))</f>
        <v>-</v>
      </c>
      <c r="F1092" s="147" t="str">
        <f>TRIM(CLEAN(TEXT(IFERROR(INDEX('Snakeden MR'!$W$4:$X$3028,MATCH($A1092,'Snakeden MR'!$X$4:$X$3028,0),1),"-"),"@")))</f>
        <v>-</v>
      </c>
      <c r="G1092" s="159" t="str">
        <f t="shared" si="34"/>
        <v>Not Found</v>
      </c>
      <c r="H1092" t="str" cm="1">
        <f t="array" ref="H1092">IF(SUMPRODUCT((TRIM(C1092:F1092)&lt;&gt;"-")*1)=0,
    "No Data",
    IF(COUNTIF(C1092:F1092,INDEX(_xlfn._xlws.FILTER(C1092:F1092,TRIM(C1092:F1092)&lt;&gt;"-"),1))=SUMPRODUCT((TRIM(C1092:F1092)&lt;&gt;"-")*1),
    "No Change",
    "Change"))</f>
        <v>No Data</v>
      </c>
      <c r="I1092" s="159"/>
      <c r="J1092"/>
      <c r="K1092" s="163"/>
      <c r="L1092" s="147" t="str">
        <f>TRIM(CLEAN(TEXT(IFERROR(INDEX('Glade MR'!$B$4:$C$3000,MATCH($A1092,'Glade MR'!$C$4:$C$3000,0),1),"-"),"@")))</f>
        <v>-</v>
      </c>
      <c r="M1092" s="147" t="str">
        <f>TRIM(CLEAN(TEXT(IFERROR(INDEX('Glade MR'!$I$4:$J$3000,MATCH($A1092,'Glade MR'!$J$4:$J$3000,0),1),"-"),"@")))</f>
        <v>-</v>
      </c>
      <c r="N1092" s="147" t="str">
        <f>TRIM(CLEAN(TEXT(IFERROR(INDEX('Glade MR'!$P$4:$Q$3000,MATCH($A1092,'Glade MR'!$Q$4:$Q$3000,0),1),"-"),"@")))</f>
        <v>-</v>
      </c>
      <c r="O1092" s="147" t="str">
        <f>TRIM(CLEAN(TEXT(IFERROR(INDEX('Glade MR'!$W$4:$X$3000,MATCH($A1092,'Glade MR'!$X$4:$X$3000,0),1),"-"),"@")))</f>
        <v>-</v>
      </c>
      <c r="P1092" s="159" t="str">
        <f t="shared" si="35"/>
        <v>Not Found</v>
      </c>
      <c r="Q1092" t="str" cm="1">
        <f t="array" ref="Q1092">IF(SUMPRODUCT((TRIM(L1092:O1092)&lt;&gt;"-")*1)=0,
    "No Data",
    IF(COUNTIF(L1092:O1092,INDEX(_xlfn._xlws.FILTER(L1092:O1092,TRIM(L1092:O1092)&lt;&gt;"-"),1))=SUMPRODUCT((TRIM(L1092:O1092)&lt;&gt;"-")*1),
    "No Change",
    "Change"))</f>
        <v>No Data</v>
      </c>
      <c r="R1092" s="159"/>
      <c r="S1092" s="111"/>
    </row>
    <row r="1093" spans="1:19" x14ac:dyDescent="0.3">
      <c r="A1093" t="s">
        <v>1933</v>
      </c>
      <c r="B1093" t="s">
        <v>1145</v>
      </c>
      <c r="C1093" s="160" t="str">
        <f>TRIM(CLEAN(TEXT(IFERROR(INDEX('Snakeden MR'!$B$4:$C$3028,MATCH($A1093,'Snakeden MR'!$C$4:$C$3028,0),1),"-"),"@")))</f>
        <v>-</v>
      </c>
      <c r="D1093" s="147" t="str">
        <f>TRIM(CLEAN(TEXT(IFERROR(INDEX('Snakeden MR'!$I$4:$J$3028,MATCH($A1093,'Snakeden MR'!$J$4:$J$3028,0),1),"-"),"@")))</f>
        <v>-</v>
      </c>
      <c r="E1093" s="147" t="str">
        <f>TRIM(CLEAN(TEXT(IFERROR(INDEX('Snakeden MR'!$P$4:$Q$3028,MATCH($A1093,'Snakeden MR'!$Q$4:$Q$3028,0),1),"-"),"@")))</f>
        <v>-</v>
      </c>
      <c r="F1093" s="147" t="str">
        <f>TRIM(CLEAN(TEXT(IFERROR(INDEX('Snakeden MR'!$W$4:$X$3028,MATCH($A1093,'Snakeden MR'!$X$4:$X$3028,0),1),"-"),"@")))</f>
        <v>-</v>
      </c>
      <c r="G1093" s="159" t="str">
        <f t="shared" si="34"/>
        <v>Not Found</v>
      </c>
      <c r="H1093" t="str" cm="1">
        <f t="array" ref="H1093">IF(SUMPRODUCT((TRIM(C1093:F1093)&lt;&gt;"-")*1)=0,
    "No Data",
    IF(COUNTIF(C1093:F1093,INDEX(_xlfn._xlws.FILTER(C1093:F1093,TRIM(C1093:F1093)&lt;&gt;"-"),1))=SUMPRODUCT((TRIM(C1093:F1093)&lt;&gt;"-")*1),
    "No Change",
    "Change"))</f>
        <v>No Data</v>
      </c>
      <c r="I1093" s="159"/>
      <c r="J1093"/>
      <c r="K1093" s="163"/>
      <c r="L1093" s="147" t="str">
        <f>TRIM(CLEAN(TEXT(IFERROR(INDEX('Glade MR'!$B$4:$C$3000,MATCH($A1093,'Glade MR'!$C$4:$C$3000,0),1),"-"),"@")))</f>
        <v>-</v>
      </c>
      <c r="M1093" s="147" t="str">
        <f>TRIM(CLEAN(TEXT(IFERROR(INDEX('Glade MR'!$I$4:$J$3000,MATCH($A1093,'Glade MR'!$J$4:$J$3000,0),1),"-"),"@")))</f>
        <v>-</v>
      </c>
      <c r="N1093" s="147" t="str">
        <f>TRIM(CLEAN(TEXT(IFERROR(INDEX('Glade MR'!$P$4:$Q$3000,MATCH($A1093,'Glade MR'!$Q$4:$Q$3000,0),1),"-"),"@")))</f>
        <v>-</v>
      </c>
      <c r="O1093" s="147" t="str">
        <f>TRIM(CLEAN(TEXT(IFERROR(INDEX('Glade MR'!$W$4:$X$3000,MATCH($A1093,'Glade MR'!$X$4:$X$3000,0),1),"-"),"@")))</f>
        <v>-</v>
      </c>
      <c r="P1093" s="159" t="str">
        <f t="shared" si="35"/>
        <v>Not Found</v>
      </c>
      <c r="Q1093" t="str" cm="1">
        <f t="array" ref="Q1093">IF(SUMPRODUCT((TRIM(L1093:O1093)&lt;&gt;"-")*1)=0,
    "No Data",
    IF(COUNTIF(L1093:O1093,INDEX(_xlfn._xlws.FILTER(L1093:O1093,TRIM(L1093:O1093)&lt;&gt;"-"),1))=SUMPRODUCT((TRIM(L1093:O1093)&lt;&gt;"-")*1),
    "No Change",
    "Change"))</f>
        <v>No Data</v>
      </c>
      <c r="R1093" s="159"/>
      <c r="S1093" s="111"/>
    </row>
    <row r="1094" spans="1:19" x14ac:dyDescent="0.3">
      <c r="A1094" t="s">
        <v>1934</v>
      </c>
      <c r="B1094" t="s">
        <v>1137</v>
      </c>
      <c r="C1094" s="160" t="str">
        <f>TRIM(CLEAN(TEXT(IFERROR(INDEX('Snakeden MR'!$B$4:$C$3028,MATCH($A1094,'Snakeden MR'!$C$4:$C$3028,0),1),"-"),"@")))</f>
        <v>-</v>
      </c>
      <c r="D1094" s="147" t="str">
        <f>TRIM(CLEAN(TEXT(IFERROR(INDEX('Snakeden MR'!$I$4:$J$3028,MATCH($A1094,'Snakeden MR'!$J$4:$J$3028,0),1),"-"),"@")))</f>
        <v>-</v>
      </c>
      <c r="E1094" s="147" t="str">
        <f>TRIM(CLEAN(TEXT(IFERROR(INDEX('Snakeden MR'!$P$4:$Q$3028,MATCH($A1094,'Snakeden MR'!$Q$4:$Q$3028,0),1),"-"),"@")))</f>
        <v>-</v>
      </c>
      <c r="F1094" s="147" t="str">
        <f>TRIM(CLEAN(TEXT(IFERROR(INDEX('Snakeden MR'!$W$4:$X$3028,MATCH($A1094,'Snakeden MR'!$X$4:$X$3028,0),1),"-"),"@")))</f>
        <v>-</v>
      </c>
      <c r="G1094" s="159" t="str">
        <f t="shared" si="34"/>
        <v>Not Found</v>
      </c>
      <c r="H1094" t="str" cm="1">
        <f t="array" ref="H1094">IF(SUMPRODUCT((TRIM(C1094:F1094)&lt;&gt;"-")*1)=0,
    "No Data",
    IF(COUNTIF(C1094:F1094,INDEX(_xlfn._xlws.FILTER(C1094:F1094,TRIM(C1094:F1094)&lt;&gt;"-"),1))=SUMPRODUCT((TRIM(C1094:F1094)&lt;&gt;"-")*1),
    "No Change",
    "Change"))</f>
        <v>No Data</v>
      </c>
      <c r="I1094" s="159"/>
      <c r="J1094"/>
      <c r="K1094" s="163"/>
      <c r="L1094" s="147" t="str">
        <f>TRIM(CLEAN(TEXT(IFERROR(INDEX('Glade MR'!$B$4:$C$3000,MATCH($A1094,'Glade MR'!$C$4:$C$3000,0),1),"-"),"@")))</f>
        <v>-</v>
      </c>
      <c r="M1094" s="147" t="str">
        <f>TRIM(CLEAN(TEXT(IFERROR(INDEX('Glade MR'!$I$4:$J$3000,MATCH($A1094,'Glade MR'!$J$4:$J$3000,0),1),"-"),"@")))</f>
        <v>-</v>
      </c>
      <c r="N1094" s="147" t="str">
        <f>TRIM(CLEAN(TEXT(IFERROR(INDEX('Glade MR'!$P$4:$Q$3000,MATCH($A1094,'Glade MR'!$Q$4:$Q$3000,0),1),"-"),"@")))</f>
        <v>-</v>
      </c>
      <c r="O1094" s="147" t="str">
        <f>TRIM(CLEAN(TEXT(IFERROR(INDEX('Glade MR'!$W$4:$X$3000,MATCH($A1094,'Glade MR'!$X$4:$X$3000,0),1),"-"),"@")))</f>
        <v>-</v>
      </c>
      <c r="P1094" s="159" t="str">
        <f t="shared" si="35"/>
        <v>Not Found</v>
      </c>
      <c r="Q1094" t="str" cm="1">
        <f t="array" ref="Q1094">IF(SUMPRODUCT((TRIM(L1094:O1094)&lt;&gt;"-")*1)=0,
    "No Data",
    IF(COUNTIF(L1094:O1094,INDEX(_xlfn._xlws.FILTER(L1094:O1094,TRIM(L1094:O1094)&lt;&gt;"-"),1))=SUMPRODUCT((TRIM(L1094:O1094)&lt;&gt;"-")*1),
    "No Change",
    "Change"))</f>
        <v>No Data</v>
      </c>
      <c r="R1094" s="159"/>
      <c r="S1094" s="111"/>
    </row>
    <row r="1095" spans="1:19" x14ac:dyDescent="0.3">
      <c r="A1095" t="s">
        <v>1935</v>
      </c>
      <c r="B1095" t="s">
        <v>1145</v>
      </c>
      <c r="C1095" s="160" t="str">
        <f>TRIM(CLEAN(TEXT(IFERROR(INDEX('Snakeden MR'!$B$4:$C$3028,MATCH($A1095,'Snakeden MR'!$C$4:$C$3028,0),1),"-"),"@")))</f>
        <v>-</v>
      </c>
      <c r="D1095" s="147" t="str">
        <f>TRIM(CLEAN(TEXT(IFERROR(INDEX('Snakeden MR'!$I$4:$J$3028,MATCH($A1095,'Snakeden MR'!$J$4:$J$3028,0),1),"-"),"@")))</f>
        <v>-</v>
      </c>
      <c r="E1095" s="147" t="str">
        <f>TRIM(CLEAN(TEXT(IFERROR(INDEX('Snakeden MR'!$P$4:$Q$3028,MATCH($A1095,'Snakeden MR'!$Q$4:$Q$3028,0),1),"-"),"@")))</f>
        <v>-</v>
      </c>
      <c r="F1095" s="147" t="str">
        <f>TRIM(CLEAN(TEXT(IFERROR(INDEX('Snakeden MR'!$W$4:$X$3028,MATCH($A1095,'Snakeden MR'!$X$4:$X$3028,0),1),"-"),"@")))</f>
        <v>-</v>
      </c>
      <c r="G1095" s="159" t="str">
        <f t="shared" si="34"/>
        <v>Not Found</v>
      </c>
      <c r="H1095" t="str" cm="1">
        <f t="array" ref="H1095">IF(SUMPRODUCT((TRIM(C1095:F1095)&lt;&gt;"-")*1)=0,
    "No Data",
    IF(COUNTIF(C1095:F1095,INDEX(_xlfn._xlws.FILTER(C1095:F1095,TRIM(C1095:F1095)&lt;&gt;"-"),1))=SUMPRODUCT((TRIM(C1095:F1095)&lt;&gt;"-")*1),
    "No Change",
    "Change"))</f>
        <v>No Data</v>
      </c>
      <c r="I1095" s="159"/>
      <c r="J1095"/>
      <c r="K1095" s="163"/>
      <c r="L1095" s="147" t="str">
        <f>TRIM(CLEAN(TEXT(IFERROR(INDEX('Glade MR'!$B$4:$C$3000,MATCH($A1095,'Glade MR'!$C$4:$C$3000,0),1),"-"),"@")))</f>
        <v>-</v>
      </c>
      <c r="M1095" s="147" t="str">
        <f>TRIM(CLEAN(TEXT(IFERROR(INDEX('Glade MR'!$I$4:$J$3000,MATCH($A1095,'Glade MR'!$J$4:$J$3000,0),1),"-"),"@")))</f>
        <v>-</v>
      </c>
      <c r="N1095" s="147" t="str">
        <f>TRIM(CLEAN(TEXT(IFERROR(INDEX('Glade MR'!$P$4:$Q$3000,MATCH($A1095,'Glade MR'!$Q$4:$Q$3000,0),1),"-"),"@")))</f>
        <v>-</v>
      </c>
      <c r="O1095" s="147" t="str">
        <f>TRIM(CLEAN(TEXT(IFERROR(INDEX('Glade MR'!$W$4:$X$3000,MATCH($A1095,'Glade MR'!$X$4:$X$3000,0),1),"-"),"@")))</f>
        <v>-</v>
      </c>
      <c r="P1095" s="159" t="str">
        <f t="shared" si="35"/>
        <v>Not Found</v>
      </c>
      <c r="Q1095" t="str" cm="1">
        <f t="array" ref="Q1095">IF(SUMPRODUCT((TRIM(L1095:O1095)&lt;&gt;"-")*1)=0,
    "No Data",
    IF(COUNTIF(L1095:O1095,INDEX(_xlfn._xlws.FILTER(L1095:O1095,TRIM(L1095:O1095)&lt;&gt;"-"),1))=SUMPRODUCT((TRIM(L1095:O1095)&lt;&gt;"-")*1),
    "No Change",
    "Change"))</f>
        <v>No Data</v>
      </c>
      <c r="R1095" s="159"/>
      <c r="S1095" s="111"/>
    </row>
    <row r="1096" spans="1:19" x14ac:dyDescent="0.3">
      <c r="A1096" t="s">
        <v>1936</v>
      </c>
      <c r="B1096" t="s">
        <v>1137</v>
      </c>
      <c r="C1096" s="160" t="str">
        <f>TRIM(CLEAN(TEXT(IFERROR(INDEX('Snakeden MR'!$B$4:$C$3028,MATCH($A1096,'Snakeden MR'!$C$4:$C$3028,0),1),"-"),"@")))</f>
        <v>-</v>
      </c>
      <c r="D1096" s="147" t="str">
        <f>TRIM(CLEAN(TEXT(IFERROR(INDEX('Snakeden MR'!$I$4:$J$3028,MATCH($A1096,'Snakeden MR'!$J$4:$J$3028,0),1),"-"),"@")))</f>
        <v>-</v>
      </c>
      <c r="E1096" s="147" t="str">
        <f>TRIM(CLEAN(TEXT(IFERROR(INDEX('Snakeden MR'!$P$4:$Q$3028,MATCH($A1096,'Snakeden MR'!$Q$4:$Q$3028,0),1),"-"),"@")))</f>
        <v>-</v>
      </c>
      <c r="F1096" s="147" t="str">
        <f>TRIM(CLEAN(TEXT(IFERROR(INDEX('Snakeden MR'!$W$4:$X$3028,MATCH($A1096,'Snakeden MR'!$X$4:$X$3028,0),1),"-"),"@")))</f>
        <v>-</v>
      </c>
      <c r="G1096" s="159" t="str">
        <f t="shared" si="34"/>
        <v>Not Found</v>
      </c>
      <c r="H1096" t="str" cm="1">
        <f t="array" ref="H1096">IF(SUMPRODUCT((TRIM(C1096:F1096)&lt;&gt;"-")*1)=0,
    "No Data",
    IF(COUNTIF(C1096:F1096,INDEX(_xlfn._xlws.FILTER(C1096:F1096,TRIM(C1096:F1096)&lt;&gt;"-"),1))=SUMPRODUCT((TRIM(C1096:F1096)&lt;&gt;"-")*1),
    "No Change",
    "Change"))</f>
        <v>No Data</v>
      </c>
      <c r="I1096" s="159"/>
      <c r="J1096"/>
      <c r="K1096" s="163"/>
      <c r="L1096" s="147" t="str">
        <f>TRIM(CLEAN(TEXT(IFERROR(INDEX('Glade MR'!$B$4:$C$3000,MATCH($A1096,'Glade MR'!$C$4:$C$3000,0),1),"-"),"@")))</f>
        <v>-</v>
      </c>
      <c r="M1096" s="147" t="str">
        <f>TRIM(CLEAN(TEXT(IFERROR(INDEX('Glade MR'!$I$4:$J$3000,MATCH($A1096,'Glade MR'!$J$4:$J$3000,0),1),"-"),"@")))</f>
        <v>-</v>
      </c>
      <c r="N1096" s="147" t="str">
        <f>TRIM(CLEAN(TEXT(IFERROR(INDEX('Glade MR'!$P$4:$Q$3000,MATCH($A1096,'Glade MR'!$Q$4:$Q$3000,0),1),"-"),"@")))</f>
        <v>-</v>
      </c>
      <c r="O1096" s="147" t="str">
        <f>TRIM(CLEAN(TEXT(IFERROR(INDEX('Glade MR'!$W$4:$X$3000,MATCH($A1096,'Glade MR'!$X$4:$X$3000,0),1),"-"),"@")))</f>
        <v>-</v>
      </c>
      <c r="P1096" s="159" t="str">
        <f t="shared" si="35"/>
        <v>Not Found</v>
      </c>
      <c r="Q1096" t="str" cm="1">
        <f t="array" ref="Q1096">IF(SUMPRODUCT((TRIM(L1096:O1096)&lt;&gt;"-")*1)=0,
    "No Data",
    IF(COUNTIF(L1096:O1096,INDEX(_xlfn._xlws.FILTER(L1096:O1096,TRIM(L1096:O1096)&lt;&gt;"-"),1))=SUMPRODUCT((TRIM(L1096:O1096)&lt;&gt;"-")*1),
    "No Change",
    "Change"))</f>
        <v>No Data</v>
      </c>
      <c r="R1096" s="159"/>
      <c r="S1096" s="111"/>
    </row>
    <row r="1097" spans="1:19" x14ac:dyDescent="0.3">
      <c r="A1097" t="s">
        <v>370</v>
      </c>
      <c r="B1097" t="s">
        <v>1145</v>
      </c>
      <c r="C1097" s="160" t="str">
        <f>TRIM(CLEAN(TEXT(IFERROR(INDEX('Snakeden MR'!$B$4:$C$3028,MATCH($A1097,'Snakeden MR'!$C$4:$C$3028,0),1),"-"),"@")))</f>
        <v>-</v>
      </c>
      <c r="D1097" s="147" t="str">
        <f>TRIM(CLEAN(TEXT(IFERROR(INDEX('Snakeden MR'!$I$4:$J$3028,MATCH($A1097,'Snakeden MR'!$J$4:$J$3028,0),1),"-"),"@")))</f>
        <v>-</v>
      </c>
      <c r="E1097" s="147" t="str">
        <f>TRIM(CLEAN(TEXT(IFERROR(INDEX('Snakeden MR'!$P$4:$Q$3028,MATCH($A1097,'Snakeden MR'!$Q$4:$Q$3028,0),1),"-"),"@")))</f>
        <v>-</v>
      </c>
      <c r="F1097" s="147" t="str">
        <f>TRIM(CLEAN(TEXT(IFERROR(INDEX('Snakeden MR'!$W$4:$X$3028,MATCH($A1097,'Snakeden MR'!$X$4:$X$3028,0),1),"-"),"@")))</f>
        <v>-</v>
      </c>
      <c r="G1097" s="159" t="str">
        <f t="shared" si="34"/>
        <v>Not Found</v>
      </c>
      <c r="H1097" t="str" cm="1">
        <f t="array" ref="H1097">IF(SUMPRODUCT((TRIM(C1097:F1097)&lt;&gt;"-")*1)=0,
    "No Data",
    IF(COUNTIF(C1097:F1097,INDEX(_xlfn._xlws.FILTER(C1097:F1097,TRIM(C1097:F1097)&lt;&gt;"-"),1))=SUMPRODUCT((TRIM(C1097:F1097)&lt;&gt;"-")*1),
    "No Change",
    "Change"))</f>
        <v>No Data</v>
      </c>
      <c r="I1097" s="159"/>
      <c r="J1097"/>
      <c r="K1097" s="163"/>
      <c r="L1097" s="147" t="str">
        <f>TRIM(CLEAN(TEXT(IFERROR(INDEX('Glade MR'!$B$4:$C$3000,MATCH($A1097,'Glade MR'!$C$4:$C$3000,0),1),"-"),"@")))</f>
        <v>Pool 11</v>
      </c>
      <c r="M1097" s="147" t="str">
        <f>TRIM(CLEAN(TEXT(IFERROR(INDEX('Glade MR'!$I$4:$J$3000,MATCH($A1097,'Glade MR'!$J$4:$J$3000,0),1),"-"),"@")))</f>
        <v>-</v>
      </c>
      <c r="N1097" s="147" t="str">
        <f>TRIM(CLEAN(TEXT(IFERROR(INDEX('Glade MR'!$P$4:$Q$3000,MATCH($A1097,'Glade MR'!$Q$4:$Q$3000,0),1),"-"),"@")))</f>
        <v>-</v>
      </c>
      <c r="O1097" s="147" t="str">
        <f>TRIM(CLEAN(TEXT(IFERROR(INDEX('Glade MR'!$W$4:$X$3000,MATCH($A1097,'Glade MR'!$X$4:$X$3000,0),1),"-"),"@")))</f>
        <v>-</v>
      </c>
      <c r="P1097" s="159" t="str">
        <f t="shared" si="35"/>
        <v>Found</v>
      </c>
      <c r="Q1097" t="str" cm="1">
        <f t="array" ref="Q1097">IF(SUMPRODUCT((TRIM(L1097:O1097)&lt;&gt;"-")*1)=0,
    "No Data",
    IF(COUNTIF(L1097:O1097,INDEX(_xlfn._xlws.FILTER(L1097:O1097,TRIM(L1097:O1097)&lt;&gt;"-"),1))=SUMPRODUCT((TRIM(L1097:O1097)&lt;&gt;"-")*1),
    "No Change",
    "Change"))</f>
        <v>No Change</v>
      </c>
      <c r="R1097" s="159"/>
      <c r="S1097" s="111"/>
    </row>
    <row r="1098" spans="1:19" x14ac:dyDescent="0.3">
      <c r="A1098" t="s">
        <v>1937</v>
      </c>
      <c r="B1098" t="s">
        <v>1145</v>
      </c>
      <c r="C1098" s="160" t="str">
        <f>TRIM(CLEAN(TEXT(IFERROR(INDEX('Snakeden MR'!$B$4:$C$3028,MATCH($A1098,'Snakeden MR'!$C$4:$C$3028,0),1),"-"),"@")))</f>
        <v>-</v>
      </c>
      <c r="D1098" s="147" t="str">
        <f>TRIM(CLEAN(TEXT(IFERROR(INDEX('Snakeden MR'!$I$4:$J$3028,MATCH($A1098,'Snakeden MR'!$J$4:$J$3028,0),1),"-"),"@")))</f>
        <v>-</v>
      </c>
      <c r="E1098" s="147" t="str">
        <f>TRIM(CLEAN(TEXT(IFERROR(INDEX('Snakeden MR'!$P$4:$Q$3028,MATCH($A1098,'Snakeden MR'!$Q$4:$Q$3028,0),1),"-"),"@")))</f>
        <v>-</v>
      </c>
      <c r="F1098" s="147" t="str">
        <f>TRIM(CLEAN(TEXT(IFERROR(INDEX('Snakeden MR'!$W$4:$X$3028,MATCH($A1098,'Snakeden MR'!$X$4:$X$3028,0),1),"-"),"@")))</f>
        <v>-</v>
      </c>
      <c r="G1098" s="159" t="str">
        <f t="shared" si="34"/>
        <v>Not Found</v>
      </c>
      <c r="H1098" t="str" cm="1">
        <f t="array" ref="H1098">IF(SUMPRODUCT((TRIM(C1098:F1098)&lt;&gt;"-")*1)=0,
    "No Data",
    IF(COUNTIF(C1098:F1098,INDEX(_xlfn._xlws.FILTER(C1098:F1098,TRIM(C1098:F1098)&lt;&gt;"-"),1))=SUMPRODUCT((TRIM(C1098:F1098)&lt;&gt;"-")*1),
    "No Change",
    "Change"))</f>
        <v>No Data</v>
      </c>
      <c r="I1098" s="159"/>
      <c r="J1098"/>
      <c r="K1098" s="163"/>
      <c r="L1098" s="147" t="str">
        <f>TRIM(CLEAN(TEXT(IFERROR(INDEX('Glade MR'!$B$4:$C$3000,MATCH($A1098,'Glade MR'!$C$4:$C$3000,0),1),"-"),"@")))</f>
        <v>-</v>
      </c>
      <c r="M1098" s="147" t="str">
        <f>TRIM(CLEAN(TEXT(IFERROR(INDEX('Glade MR'!$I$4:$J$3000,MATCH($A1098,'Glade MR'!$J$4:$J$3000,0),1),"-"),"@")))</f>
        <v>-</v>
      </c>
      <c r="N1098" s="147" t="str">
        <f>TRIM(CLEAN(TEXT(IFERROR(INDEX('Glade MR'!$P$4:$Q$3000,MATCH($A1098,'Glade MR'!$Q$4:$Q$3000,0),1),"-"),"@")))</f>
        <v>-</v>
      </c>
      <c r="O1098" s="147" t="str">
        <f>TRIM(CLEAN(TEXT(IFERROR(INDEX('Glade MR'!$W$4:$X$3000,MATCH($A1098,'Glade MR'!$X$4:$X$3000,0),1),"-"),"@")))</f>
        <v>-</v>
      </c>
      <c r="P1098" s="159" t="str">
        <f t="shared" si="35"/>
        <v>Not Found</v>
      </c>
      <c r="Q1098" t="str" cm="1">
        <f t="array" ref="Q1098">IF(SUMPRODUCT((TRIM(L1098:O1098)&lt;&gt;"-")*1)=0,
    "No Data",
    IF(COUNTIF(L1098:O1098,INDEX(_xlfn._xlws.FILTER(L1098:O1098,TRIM(L1098:O1098)&lt;&gt;"-"),1))=SUMPRODUCT((TRIM(L1098:O1098)&lt;&gt;"-")*1),
    "No Change",
    "Change"))</f>
        <v>No Data</v>
      </c>
      <c r="R1098" s="159"/>
      <c r="S1098" s="111"/>
    </row>
    <row r="1099" spans="1:19" x14ac:dyDescent="0.3">
      <c r="A1099" t="s">
        <v>89</v>
      </c>
      <c r="B1099" t="s">
        <v>1145</v>
      </c>
      <c r="C1099" s="160" t="str">
        <f>TRIM(CLEAN(TEXT(IFERROR(INDEX('Snakeden MR'!$B$4:$C$3028,MATCH($A1099,'Snakeden MR'!$C$4:$C$3028,0),1),"-"),"@")))</f>
        <v>-</v>
      </c>
      <c r="D1099" s="147" t="str">
        <f>TRIM(CLEAN(TEXT(IFERROR(INDEX('Snakeden MR'!$I$4:$J$3028,MATCH($A1099,'Snakeden MR'!$J$4:$J$3028,0),1),"-"),"@")))</f>
        <v>Pool 1</v>
      </c>
      <c r="E1099" s="147" t="str">
        <f>TRIM(CLEAN(TEXT(IFERROR(INDEX('Snakeden MR'!$P$4:$Q$3028,MATCH($A1099,'Snakeden MR'!$Q$4:$Q$3028,0),1),"-"),"@")))</f>
        <v>-</v>
      </c>
      <c r="F1099" s="147" t="str">
        <f>TRIM(CLEAN(TEXT(IFERROR(INDEX('Snakeden MR'!$W$4:$X$3028,MATCH($A1099,'Snakeden MR'!$X$4:$X$3028,0),1),"-"),"@")))</f>
        <v>-</v>
      </c>
      <c r="G1099" s="159" t="str">
        <f t="shared" si="34"/>
        <v>Found</v>
      </c>
      <c r="H1099" t="str" cm="1">
        <f t="array" ref="H1099">IF(SUMPRODUCT((TRIM(C1099:F1099)&lt;&gt;"-")*1)=0,
    "No Data",
    IF(COUNTIF(C1099:F1099,INDEX(_xlfn._xlws.FILTER(C1099:F1099,TRIM(C1099:F1099)&lt;&gt;"-"),1))=SUMPRODUCT((TRIM(C1099:F1099)&lt;&gt;"-")*1),
    "No Change",
    "Change"))</f>
        <v>No Change</v>
      </c>
      <c r="I1099" s="159"/>
      <c r="J1099"/>
      <c r="K1099" s="163"/>
      <c r="L1099" s="147" t="str">
        <f>TRIM(CLEAN(TEXT(IFERROR(INDEX('Glade MR'!$B$4:$C$3000,MATCH($A1099,'Glade MR'!$C$4:$C$3000,0),1),"-"),"@")))</f>
        <v>-</v>
      </c>
      <c r="M1099" s="147" t="str">
        <f>TRIM(CLEAN(TEXT(IFERROR(INDEX('Glade MR'!$I$4:$J$3000,MATCH($A1099,'Glade MR'!$J$4:$J$3000,0),1),"-"),"@")))</f>
        <v>-</v>
      </c>
      <c r="N1099" s="147" t="str">
        <f>TRIM(CLEAN(TEXT(IFERROR(INDEX('Glade MR'!$P$4:$Q$3000,MATCH($A1099,'Glade MR'!$Q$4:$Q$3000,0),1),"-"),"@")))</f>
        <v>-</v>
      </c>
      <c r="O1099" s="147" t="str">
        <f>TRIM(CLEAN(TEXT(IFERROR(INDEX('Glade MR'!$W$4:$X$3000,MATCH($A1099,'Glade MR'!$X$4:$X$3000,0),1),"-"),"@")))</f>
        <v>-</v>
      </c>
      <c r="P1099" s="159" t="str">
        <f t="shared" si="35"/>
        <v>Not Found</v>
      </c>
      <c r="Q1099" t="str" cm="1">
        <f t="array" ref="Q1099">IF(SUMPRODUCT((TRIM(L1099:O1099)&lt;&gt;"-")*1)=0,
    "No Data",
    IF(COUNTIF(L1099:O1099,INDEX(_xlfn._xlws.FILTER(L1099:O1099,TRIM(L1099:O1099)&lt;&gt;"-"),1))=SUMPRODUCT((TRIM(L1099:O1099)&lt;&gt;"-")*1),
    "No Change",
    "Change"))</f>
        <v>No Data</v>
      </c>
      <c r="R1099" s="159"/>
      <c r="S1099" s="111"/>
    </row>
    <row r="1100" spans="1:19" x14ac:dyDescent="0.3">
      <c r="A1100" t="s">
        <v>1938</v>
      </c>
      <c r="B1100" t="s">
        <v>1145</v>
      </c>
      <c r="C1100" s="160" t="str">
        <f>TRIM(CLEAN(TEXT(IFERROR(INDEX('Snakeden MR'!$B$4:$C$3028,MATCH($A1100,'Snakeden MR'!$C$4:$C$3028,0),1),"-"),"@")))</f>
        <v>-</v>
      </c>
      <c r="D1100" s="147" t="str">
        <f>TRIM(CLEAN(TEXT(IFERROR(INDEX('Snakeden MR'!$I$4:$J$3028,MATCH($A1100,'Snakeden MR'!$J$4:$J$3028,0),1),"-"),"@")))</f>
        <v>-</v>
      </c>
      <c r="E1100" s="147" t="str">
        <f>TRIM(CLEAN(TEXT(IFERROR(INDEX('Snakeden MR'!$P$4:$Q$3028,MATCH($A1100,'Snakeden MR'!$Q$4:$Q$3028,0),1),"-"),"@")))</f>
        <v>-</v>
      </c>
      <c r="F1100" s="147" t="str">
        <f>TRIM(CLEAN(TEXT(IFERROR(INDEX('Snakeden MR'!$W$4:$X$3028,MATCH($A1100,'Snakeden MR'!$X$4:$X$3028,0),1),"-"),"@")))</f>
        <v>-</v>
      </c>
      <c r="G1100" s="159" t="str">
        <f t="shared" si="34"/>
        <v>Not Found</v>
      </c>
      <c r="H1100" t="str" cm="1">
        <f t="array" ref="H1100">IF(SUMPRODUCT((TRIM(C1100:F1100)&lt;&gt;"-")*1)=0,
    "No Data",
    IF(COUNTIF(C1100:F1100,INDEX(_xlfn._xlws.FILTER(C1100:F1100,TRIM(C1100:F1100)&lt;&gt;"-"),1))=SUMPRODUCT((TRIM(C1100:F1100)&lt;&gt;"-")*1),
    "No Change",
    "Change"))</f>
        <v>No Data</v>
      </c>
      <c r="I1100" s="159"/>
      <c r="J1100"/>
      <c r="K1100" s="163"/>
      <c r="L1100" s="147" t="str">
        <f>TRIM(CLEAN(TEXT(IFERROR(INDEX('Glade MR'!$B$4:$C$3000,MATCH($A1100,'Glade MR'!$C$4:$C$3000,0),1),"-"),"@")))</f>
        <v>-</v>
      </c>
      <c r="M1100" s="147" t="str">
        <f>TRIM(CLEAN(TEXT(IFERROR(INDEX('Glade MR'!$I$4:$J$3000,MATCH($A1100,'Glade MR'!$J$4:$J$3000,0),1),"-"),"@")))</f>
        <v>-</v>
      </c>
      <c r="N1100" s="147" t="str">
        <f>TRIM(CLEAN(TEXT(IFERROR(INDEX('Glade MR'!$P$4:$Q$3000,MATCH($A1100,'Glade MR'!$Q$4:$Q$3000,0),1),"-"),"@")))</f>
        <v>-</v>
      </c>
      <c r="O1100" s="147" t="str">
        <f>TRIM(CLEAN(TEXT(IFERROR(INDEX('Glade MR'!$W$4:$X$3000,MATCH($A1100,'Glade MR'!$X$4:$X$3000,0),1),"-"),"@")))</f>
        <v>-</v>
      </c>
      <c r="P1100" s="159" t="str">
        <f t="shared" si="35"/>
        <v>Not Found</v>
      </c>
      <c r="Q1100" t="str" cm="1">
        <f t="array" ref="Q1100">IF(SUMPRODUCT((TRIM(L1100:O1100)&lt;&gt;"-")*1)=0,
    "No Data",
    IF(COUNTIF(L1100:O1100,INDEX(_xlfn._xlws.FILTER(L1100:O1100,TRIM(L1100:O1100)&lt;&gt;"-"),1))=SUMPRODUCT((TRIM(L1100:O1100)&lt;&gt;"-")*1),
    "No Change",
    "Change"))</f>
        <v>No Data</v>
      </c>
      <c r="R1100" s="159"/>
      <c r="S1100" s="111"/>
    </row>
    <row r="1101" spans="1:19" x14ac:dyDescent="0.3">
      <c r="A1101" t="s">
        <v>1939</v>
      </c>
      <c r="B1101" t="s">
        <v>1137</v>
      </c>
      <c r="C1101" s="160" t="str">
        <f>TRIM(CLEAN(TEXT(IFERROR(INDEX('Snakeden MR'!$B$4:$C$3028,MATCH($A1101,'Snakeden MR'!$C$4:$C$3028,0),1),"-"),"@")))</f>
        <v>-</v>
      </c>
      <c r="D1101" s="147" t="str">
        <f>TRIM(CLEAN(TEXT(IFERROR(INDEX('Snakeden MR'!$I$4:$J$3028,MATCH($A1101,'Snakeden MR'!$J$4:$J$3028,0),1),"-"),"@")))</f>
        <v>-</v>
      </c>
      <c r="E1101" s="147" t="str">
        <f>TRIM(CLEAN(TEXT(IFERROR(INDEX('Snakeden MR'!$P$4:$Q$3028,MATCH($A1101,'Snakeden MR'!$Q$4:$Q$3028,0),1),"-"),"@")))</f>
        <v>-</v>
      </c>
      <c r="F1101" s="147" t="str">
        <f>TRIM(CLEAN(TEXT(IFERROR(INDEX('Snakeden MR'!$W$4:$X$3028,MATCH($A1101,'Snakeden MR'!$X$4:$X$3028,0),1),"-"),"@")))</f>
        <v>-</v>
      </c>
      <c r="G1101" s="159" t="str">
        <f t="shared" si="34"/>
        <v>Not Found</v>
      </c>
      <c r="H1101" t="str" cm="1">
        <f t="array" ref="H1101">IF(SUMPRODUCT((TRIM(C1101:F1101)&lt;&gt;"-")*1)=0,
    "No Data",
    IF(COUNTIF(C1101:F1101,INDEX(_xlfn._xlws.FILTER(C1101:F1101,TRIM(C1101:F1101)&lt;&gt;"-"),1))=SUMPRODUCT((TRIM(C1101:F1101)&lt;&gt;"-")*1),
    "No Change",
    "Change"))</f>
        <v>No Data</v>
      </c>
      <c r="I1101" s="159"/>
      <c r="J1101"/>
      <c r="K1101" s="163"/>
      <c r="L1101" s="147" t="str">
        <f>TRIM(CLEAN(TEXT(IFERROR(INDEX('Glade MR'!$B$4:$C$3000,MATCH($A1101,'Glade MR'!$C$4:$C$3000,0),1),"-"),"@")))</f>
        <v>-</v>
      </c>
      <c r="M1101" s="147" t="str">
        <f>TRIM(CLEAN(TEXT(IFERROR(INDEX('Glade MR'!$I$4:$J$3000,MATCH($A1101,'Glade MR'!$J$4:$J$3000,0),1),"-"),"@")))</f>
        <v>-</v>
      </c>
      <c r="N1101" s="147" t="str">
        <f>TRIM(CLEAN(TEXT(IFERROR(INDEX('Glade MR'!$P$4:$Q$3000,MATCH($A1101,'Glade MR'!$Q$4:$Q$3000,0),1),"-"),"@")))</f>
        <v>-</v>
      </c>
      <c r="O1101" s="147" t="str">
        <f>TRIM(CLEAN(TEXT(IFERROR(INDEX('Glade MR'!$W$4:$X$3000,MATCH($A1101,'Glade MR'!$X$4:$X$3000,0),1),"-"),"@")))</f>
        <v>-</v>
      </c>
      <c r="P1101" s="159" t="str">
        <f t="shared" si="35"/>
        <v>Not Found</v>
      </c>
      <c r="Q1101" t="str" cm="1">
        <f t="array" ref="Q1101">IF(SUMPRODUCT((TRIM(L1101:O1101)&lt;&gt;"-")*1)=0,
    "No Data",
    IF(COUNTIF(L1101:O1101,INDEX(_xlfn._xlws.FILTER(L1101:O1101,TRIM(L1101:O1101)&lt;&gt;"-"),1))=SUMPRODUCT((TRIM(L1101:O1101)&lt;&gt;"-")*1),
    "No Change",
    "Change"))</f>
        <v>No Data</v>
      </c>
      <c r="R1101" s="159"/>
      <c r="S1101" s="111"/>
    </row>
    <row r="1102" spans="1:19" x14ac:dyDescent="0.3">
      <c r="A1102" t="s">
        <v>1940</v>
      </c>
      <c r="B1102" t="s">
        <v>1145</v>
      </c>
      <c r="C1102" s="160" t="str">
        <f>TRIM(CLEAN(TEXT(IFERROR(INDEX('Snakeden MR'!$B$4:$C$3028,MATCH($A1102,'Snakeden MR'!$C$4:$C$3028,0),1),"-"),"@")))</f>
        <v>-</v>
      </c>
      <c r="D1102" s="147" t="str">
        <f>TRIM(CLEAN(TEXT(IFERROR(INDEX('Snakeden MR'!$I$4:$J$3028,MATCH($A1102,'Snakeden MR'!$J$4:$J$3028,0),1),"-"),"@")))</f>
        <v>-</v>
      </c>
      <c r="E1102" s="147" t="str">
        <f>TRIM(CLEAN(TEXT(IFERROR(INDEX('Snakeden MR'!$P$4:$Q$3028,MATCH($A1102,'Snakeden MR'!$Q$4:$Q$3028,0),1),"-"),"@")))</f>
        <v>-</v>
      </c>
      <c r="F1102" s="147" t="str">
        <f>TRIM(CLEAN(TEXT(IFERROR(INDEX('Snakeden MR'!$W$4:$X$3028,MATCH($A1102,'Snakeden MR'!$X$4:$X$3028,0),1),"-"),"@")))</f>
        <v>-</v>
      </c>
      <c r="G1102" s="159" t="str">
        <f t="shared" si="34"/>
        <v>Not Found</v>
      </c>
      <c r="H1102" t="str" cm="1">
        <f t="array" ref="H1102">IF(SUMPRODUCT((TRIM(C1102:F1102)&lt;&gt;"-")*1)=0,
    "No Data",
    IF(COUNTIF(C1102:F1102,INDEX(_xlfn._xlws.FILTER(C1102:F1102,TRIM(C1102:F1102)&lt;&gt;"-"),1))=SUMPRODUCT((TRIM(C1102:F1102)&lt;&gt;"-")*1),
    "No Change",
    "Change"))</f>
        <v>No Data</v>
      </c>
      <c r="I1102" s="159"/>
      <c r="J1102"/>
      <c r="K1102" s="163"/>
      <c r="L1102" s="147" t="str">
        <f>TRIM(CLEAN(TEXT(IFERROR(INDEX('Glade MR'!$B$4:$C$3000,MATCH($A1102,'Glade MR'!$C$4:$C$3000,0),1),"-"),"@")))</f>
        <v>-</v>
      </c>
      <c r="M1102" s="147" t="str">
        <f>TRIM(CLEAN(TEXT(IFERROR(INDEX('Glade MR'!$I$4:$J$3000,MATCH($A1102,'Glade MR'!$J$4:$J$3000,0),1),"-"),"@")))</f>
        <v>-</v>
      </c>
      <c r="N1102" s="147" t="str">
        <f>TRIM(CLEAN(TEXT(IFERROR(INDEX('Glade MR'!$P$4:$Q$3000,MATCH($A1102,'Glade MR'!$Q$4:$Q$3000,0),1),"-"),"@")))</f>
        <v>-</v>
      </c>
      <c r="O1102" s="147" t="str">
        <f>TRIM(CLEAN(TEXT(IFERROR(INDEX('Glade MR'!$W$4:$X$3000,MATCH($A1102,'Glade MR'!$X$4:$X$3000,0),1),"-"),"@")))</f>
        <v>-</v>
      </c>
      <c r="P1102" s="159" t="str">
        <f t="shared" si="35"/>
        <v>Not Found</v>
      </c>
      <c r="Q1102" t="str" cm="1">
        <f t="array" ref="Q1102">IF(SUMPRODUCT((TRIM(L1102:O1102)&lt;&gt;"-")*1)=0,
    "No Data",
    IF(COUNTIF(L1102:O1102,INDEX(_xlfn._xlws.FILTER(L1102:O1102,TRIM(L1102:O1102)&lt;&gt;"-"),1))=SUMPRODUCT((TRIM(L1102:O1102)&lt;&gt;"-")*1),
    "No Change",
    "Change"))</f>
        <v>No Data</v>
      </c>
      <c r="R1102" s="159"/>
      <c r="S1102" s="111"/>
    </row>
    <row r="1103" spans="1:19" x14ac:dyDescent="0.3">
      <c r="A1103" t="s">
        <v>1941</v>
      </c>
      <c r="B1103" t="s">
        <v>1137</v>
      </c>
      <c r="C1103" s="160" t="str">
        <f>TRIM(CLEAN(TEXT(IFERROR(INDEX('Snakeden MR'!$B$4:$C$3028,MATCH($A1103,'Snakeden MR'!$C$4:$C$3028,0),1),"-"),"@")))</f>
        <v>-</v>
      </c>
      <c r="D1103" s="147" t="str">
        <f>TRIM(CLEAN(TEXT(IFERROR(INDEX('Snakeden MR'!$I$4:$J$3028,MATCH($A1103,'Snakeden MR'!$J$4:$J$3028,0),1),"-"),"@")))</f>
        <v>-</v>
      </c>
      <c r="E1103" s="147" t="str">
        <f>TRIM(CLEAN(TEXT(IFERROR(INDEX('Snakeden MR'!$P$4:$Q$3028,MATCH($A1103,'Snakeden MR'!$Q$4:$Q$3028,0),1),"-"),"@")))</f>
        <v>-</v>
      </c>
      <c r="F1103" s="147" t="str">
        <f>TRIM(CLEAN(TEXT(IFERROR(INDEX('Snakeden MR'!$W$4:$X$3028,MATCH($A1103,'Snakeden MR'!$X$4:$X$3028,0),1),"-"),"@")))</f>
        <v>-</v>
      </c>
      <c r="G1103" s="159" t="str">
        <f t="shared" si="34"/>
        <v>Not Found</v>
      </c>
      <c r="H1103" t="str" cm="1">
        <f t="array" ref="H1103">IF(SUMPRODUCT((TRIM(C1103:F1103)&lt;&gt;"-")*1)=0,
    "No Data",
    IF(COUNTIF(C1103:F1103,INDEX(_xlfn._xlws.FILTER(C1103:F1103,TRIM(C1103:F1103)&lt;&gt;"-"),1))=SUMPRODUCT((TRIM(C1103:F1103)&lt;&gt;"-")*1),
    "No Change",
    "Change"))</f>
        <v>No Data</v>
      </c>
      <c r="I1103" s="159"/>
      <c r="J1103"/>
      <c r="K1103" s="163"/>
      <c r="L1103" s="147" t="str">
        <f>TRIM(CLEAN(TEXT(IFERROR(INDEX('Glade MR'!$B$4:$C$3000,MATCH($A1103,'Glade MR'!$C$4:$C$3000,0),1),"-"),"@")))</f>
        <v>-</v>
      </c>
      <c r="M1103" s="147" t="str">
        <f>TRIM(CLEAN(TEXT(IFERROR(INDEX('Glade MR'!$I$4:$J$3000,MATCH($A1103,'Glade MR'!$J$4:$J$3000,0),1),"-"),"@")))</f>
        <v>-</v>
      </c>
      <c r="N1103" s="147" t="str">
        <f>TRIM(CLEAN(TEXT(IFERROR(INDEX('Glade MR'!$P$4:$Q$3000,MATCH($A1103,'Glade MR'!$Q$4:$Q$3000,0),1),"-"),"@")))</f>
        <v>-</v>
      </c>
      <c r="O1103" s="147" t="str">
        <f>TRIM(CLEAN(TEXT(IFERROR(INDEX('Glade MR'!$W$4:$X$3000,MATCH($A1103,'Glade MR'!$X$4:$X$3000,0),1),"-"),"@")))</f>
        <v>-</v>
      </c>
      <c r="P1103" s="159" t="str">
        <f t="shared" si="35"/>
        <v>Not Found</v>
      </c>
      <c r="Q1103" t="str" cm="1">
        <f t="array" ref="Q1103">IF(SUMPRODUCT((TRIM(L1103:O1103)&lt;&gt;"-")*1)=0,
    "No Data",
    IF(COUNTIF(L1103:O1103,INDEX(_xlfn._xlws.FILTER(L1103:O1103,TRIM(L1103:O1103)&lt;&gt;"-"),1))=SUMPRODUCT((TRIM(L1103:O1103)&lt;&gt;"-")*1),
    "No Change",
    "Change"))</f>
        <v>No Data</v>
      </c>
      <c r="R1103" s="159"/>
      <c r="S1103" s="111"/>
    </row>
    <row r="1104" spans="1:19" x14ac:dyDescent="0.3">
      <c r="A1104" t="s">
        <v>261</v>
      </c>
      <c r="B1104" t="s">
        <v>1145</v>
      </c>
      <c r="C1104" s="160" t="str">
        <f>TRIM(CLEAN(TEXT(IFERROR(INDEX('Snakeden MR'!$B$4:$C$3028,MATCH($A1104,'Snakeden MR'!$C$4:$C$3028,0),1),"-"),"@")))</f>
        <v>-</v>
      </c>
      <c r="D1104" s="147" t="str">
        <f>TRIM(CLEAN(TEXT(IFERROR(INDEX('Snakeden MR'!$I$4:$J$3028,MATCH($A1104,'Snakeden MR'!$J$4:$J$3028,0),1),"-"),"@")))</f>
        <v>-</v>
      </c>
      <c r="E1104" s="147" t="str">
        <f>TRIM(CLEAN(TEXT(IFERROR(INDEX('Snakeden MR'!$P$4:$Q$3028,MATCH($A1104,'Snakeden MR'!$Q$4:$Q$3028,0),1),"-"),"@")))</f>
        <v>Pool 1</v>
      </c>
      <c r="F1104" s="147" t="str">
        <f>TRIM(CLEAN(TEXT(IFERROR(INDEX('Snakeden MR'!$W$4:$X$3028,MATCH($A1104,'Snakeden MR'!$X$4:$X$3028,0),1),"-"),"@")))</f>
        <v>-</v>
      </c>
      <c r="G1104" s="159" t="str">
        <f t="shared" si="34"/>
        <v>Found</v>
      </c>
      <c r="H1104" t="str" cm="1">
        <f t="array" ref="H1104">IF(SUMPRODUCT((TRIM(C1104:F1104)&lt;&gt;"-")*1)=0,
    "No Data",
    IF(COUNTIF(C1104:F1104,INDEX(_xlfn._xlws.FILTER(C1104:F1104,TRIM(C1104:F1104)&lt;&gt;"-"),1))=SUMPRODUCT((TRIM(C1104:F1104)&lt;&gt;"-")*1),
    "No Change",
    "Change"))</f>
        <v>No Change</v>
      </c>
      <c r="I1104" s="159"/>
      <c r="J1104"/>
      <c r="K1104" s="163"/>
      <c r="L1104" s="147" t="str">
        <f>TRIM(CLEAN(TEXT(IFERROR(INDEX('Glade MR'!$B$4:$C$3000,MATCH($A1104,'Glade MR'!$C$4:$C$3000,0),1),"-"),"@")))</f>
        <v>-</v>
      </c>
      <c r="M1104" s="147" t="str">
        <f>TRIM(CLEAN(TEXT(IFERROR(INDEX('Glade MR'!$I$4:$J$3000,MATCH($A1104,'Glade MR'!$J$4:$J$3000,0),1),"-"),"@")))</f>
        <v>-</v>
      </c>
      <c r="N1104" s="147" t="str">
        <f>TRIM(CLEAN(TEXT(IFERROR(INDEX('Glade MR'!$P$4:$Q$3000,MATCH($A1104,'Glade MR'!$Q$4:$Q$3000,0),1),"-"),"@")))</f>
        <v>-</v>
      </c>
      <c r="O1104" s="147" t="str">
        <f>TRIM(CLEAN(TEXT(IFERROR(INDEX('Glade MR'!$W$4:$X$3000,MATCH($A1104,'Glade MR'!$X$4:$X$3000,0),1),"-"),"@")))</f>
        <v>-</v>
      </c>
      <c r="P1104" s="159" t="str">
        <f t="shared" si="35"/>
        <v>Not Found</v>
      </c>
      <c r="Q1104" t="str" cm="1">
        <f t="array" ref="Q1104">IF(SUMPRODUCT((TRIM(L1104:O1104)&lt;&gt;"-")*1)=0,
    "No Data",
    IF(COUNTIF(L1104:O1104,INDEX(_xlfn._xlws.FILTER(L1104:O1104,TRIM(L1104:O1104)&lt;&gt;"-"),1))=SUMPRODUCT((TRIM(L1104:O1104)&lt;&gt;"-")*1),
    "No Change",
    "Change"))</f>
        <v>No Data</v>
      </c>
      <c r="R1104" s="159"/>
      <c r="S1104" s="111"/>
    </row>
    <row r="1105" spans="1:19" x14ac:dyDescent="0.3">
      <c r="A1105" t="s">
        <v>182</v>
      </c>
      <c r="B1105" t="s">
        <v>1145</v>
      </c>
      <c r="C1105" s="160" t="str">
        <f>TRIM(CLEAN(TEXT(IFERROR(INDEX('Snakeden MR'!$B$4:$C$3028,MATCH($A1105,'Snakeden MR'!$C$4:$C$3028,0),1),"-"),"@")))</f>
        <v>-</v>
      </c>
      <c r="D1105" s="147" t="str">
        <f>TRIM(CLEAN(TEXT(IFERROR(INDEX('Snakeden MR'!$I$4:$J$3028,MATCH($A1105,'Snakeden MR'!$J$4:$J$3028,0),1),"-"),"@")))</f>
        <v>-</v>
      </c>
      <c r="E1105" s="147" t="str">
        <f>TRIM(CLEAN(TEXT(IFERROR(INDEX('Snakeden MR'!$P$4:$Q$3028,MATCH($A1105,'Snakeden MR'!$Q$4:$Q$3028,0),1),"-"),"@")))</f>
        <v>Pool 6</v>
      </c>
      <c r="F1105" s="147" t="str">
        <f>TRIM(CLEAN(TEXT(IFERROR(INDEX('Snakeden MR'!$W$4:$X$3028,MATCH($A1105,'Snakeden MR'!$X$4:$X$3028,0),1),"-"),"@")))</f>
        <v>-</v>
      </c>
      <c r="G1105" s="159" t="str">
        <f t="shared" si="34"/>
        <v>Found</v>
      </c>
      <c r="H1105" t="str" cm="1">
        <f t="array" ref="H1105">IF(SUMPRODUCT((TRIM(C1105:F1105)&lt;&gt;"-")*1)=0,
    "No Data",
    IF(COUNTIF(C1105:F1105,INDEX(_xlfn._xlws.FILTER(C1105:F1105,TRIM(C1105:F1105)&lt;&gt;"-"),1))=SUMPRODUCT((TRIM(C1105:F1105)&lt;&gt;"-")*1),
    "No Change",
    "Change"))</f>
        <v>No Change</v>
      </c>
      <c r="I1105" s="159"/>
      <c r="J1105"/>
      <c r="K1105" s="163"/>
      <c r="L1105" s="147" t="str">
        <f>TRIM(CLEAN(TEXT(IFERROR(INDEX('Glade MR'!$B$4:$C$3000,MATCH($A1105,'Glade MR'!$C$4:$C$3000,0),1),"-"),"@")))</f>
        <v>-</v>
      </c>
      <c r="M1105" s="147" t="str">
        <f>TRIM(CLEAN(TEXT(IFERROR(INDEX('Glade MR'!$I$4:$J$3000,MATCH($A1105,'Glade MR'!$J$4:$J$3000,0),1),"-"),"@")))</f>
        <v>-</v>
      </c>
      <c r="N1105" s="147" t="str">
        <f>TRIM(CLEAN(TEXT(IFERROR(INDEX('Glade MR'!$P$4:$Q$3000,MATCH($A1105,'Glade MR'!$Q$4:$Q$3000,0),1),"-"),"@")))</f>
        <v>-</v>
      </c>
      <c r="O1105" s="147" t="str">
        <f>TRIM(CLEAN(TEXT(IFERROR(INDEX('Glade MR'!$W$4:$X$3000,MATCH($A1105,'Glade MR'!$X$4:$X$3000,0),1),"-"),"@")))</f>
        <v>-</v>
      </c>
      <c r="P1105" s="159" t="str">
        <f t="shared" si="35"/>
        <v>Not Found</v>
      </c>
      <c r="Q1105" t="str" cm="1">
        <f t="array" ref="Q1105">IF(SUMPRODUCT((TRIM(L1105:O1105)&lt;&gt;"-")*1)=0,
    "No Data",
    IF(COUNTIF(L1105:O1105,INDEX(_xlfn._xlws.FILTER(L1105:O1105,TRIM(L1105:O1105)&lt;&gt;"-"),1))=SUMPRODUCT((TRIM(L1105:O1105)&lt;&gt;"-")*1),
    "No Change",
    "Change"))</f>
        <v>No Data</v>
      </c>
      <c r="R1105" s="159"/>
      <c r="S1105" s="111"/>
    </row>
    <row r="1106" spans="1:19" x14ac:dyDescent="0.3">
      <c r="A1106" t="s">
        <v>553</v>
      </c>
      <c r="B1106" t="s">
        <v>1137</v>
      </c>
      <c r="C1106" s="160" t="str">
        <f>TRIM(CLEAN(TEXT(IFERROR(INDEX('Snakeden MR'!$B$4:$C$3028,MATCH($A1106,'Snakeden MR'!$C$4:$C$3028,0),1),"-"),"@")))</f>
        <v>-</v>
      </c>
      <c r="D1106" s="147" t="str">
        <f>TRIM(CLEAN(TEXT(IFERROR(INDEX('Snakeden MR'!$I$4:$J$3028,MATCH($A1106,'Snakeden MR'!$J$4:$J$3028,0),1),"-"),"@")))</f>
        <v>-</v>
      </c>
      <c r="E1106" s="147" t="str">
        <f>TRIM(CLEAN(TEXT(IFERROR(INDEX('Snakeden MR'!$P$4:$Q$3028,MATCH($A1106,'Snakeden MR'!$Q$4:$Q$3028,0),1),"-"),"@")))</f>
        <v>-</v>
      </c>
      <c r="F1106" s="147" t="str">
        <f>TRIM(CLEAN(TEXT(IFERROR(INDEX('Snakeden MR'!$W$4:$X$3028,MATCH($A1106,'Snakeden MR'!$X$4:$X$3028,0),1),"-"),"@")))</f>
        <v>-</v>
      </c>
      <c r="G1106" s="159" t="str">
        <f t="shared" si="34"/>
        <v>Not Found</v>
      </c>
      <c r="H1106" t="str" cm="1">
        <f t="array" ref="H1106">IF(SUMPRODUCT((TRIM(C1106:F1106)&lt;&gt;"-")*1)=0,
    "No Data",
    IF(COUNTIF(C1106:F1106,INDEX(_xlfn._xlws.FILTER(C1106:F1106,TRIM(C1106:F1106)&lt;&gt;"-"),1))=SUMPRODUCT((TRIM(C1106:F1106)&lt;&gt;"-")*1),
    "No Change",
    "Change"))</f>
        <v>No Data</v>
      </c>
      <c r="I1106" s="159"/>
      <c r="J1106"/>
      <c r="K1106" s="163"/>
      <c r="L1106" s="147" t="str">
        <f>TRIM(CLEAN(TEXT(IFERROR(INDEX('Glade MR'!$B$4:$C$3000,MATCH($A1106,'Glade MR'!$C$4:$C$3000,0),1),"-"),"@")))</f>
        <v>Pool 8</v>
      </c>
      <c r="M1106" s="147" t="str">
        <f>TRIM(CLEAN(TEXT(IFERROR(INDEX('Glade MR'!$I$4:$J$3000,MATCH($A1106,'Glade MR'!$J$4:$J$3000,0),1),"-"),"@")))</f>
        <v>-</v>
      </c>
      <c r="N1106" s="147" t="str">
        <f>TRIM(CLEAN(TEXT(IFERROR(INDEX('Glade MR'!$P$4:$Q$3000,MATCH($A1106,'Glade MR'!$Q$4:$Q$3000,0),1),"-"),"@")))</f>
        <v>-</v>
      </c>
      <c r="O1106" s="147" t="str">
        <f>TRIM(CLEAN(TEXT(IFERROR(INDEX('Glade MR'!$W$4:$X$3000,MATCH($A1106,'Glade MR'!$X$4:$X$3000,0),1),"-"),"@")))</f>
        <v>-</v>
      </c>
      <c r="P1106" s="159" t="str">
        <f t="shared" si="35"/>
        <v>Found</v>
      </c>
      <c r="Q1106" t="str" cm="1">
        <f t="array" ref="Q1106">IF(SUMPRODUCT((TRIM(L1106:O1106)&lt;&gt;"-")*1)=0,
    "No Data",
    IF(COUNTIF(L1106:O1106,INDEX(_xlfn._xlws.FILTER(L1106:O1106,TRIM(L1106:O1106)&lt;&gt;"-"),1))=SUMPRODUCT((TRIM(L1106:O1106)&lt;&gt;"-")*1),
    "No Change",
    "Change"))</f>
        <v>No Change</v>
      </c>
      <c r="R1106" s="159"/>
      <c r="S1106" s="111"/>
    </row>
    <row r="1107" spans="1:19" x14ac:dyDescent="0.3">
      <c r="A1107" t="s">
        <v>527</v>
      </c>
      <c r="B1107" t="s">
        <v>1137</v>
      </c>
      <c r="C1107" s="160" t="str">
        <f>TRIM(CLEAN(TEXT(IFERROR(INDEX('Snakeden MR'!$B$4:$C$3028,MATCH($A1107,'Snakeden MR'!$C$4:$C$3028,0),1),"-"),"@")))</f>
        <v>-</v>
      </c>
      <c r="D1107" s="147" t="str">
        <f>TRIM(CLEAN(TEXT(IFERROR(INDEX('Snakeden MR'!$I$4:$J$3028,MATCH($A1107,'Snakeden MR'!$J$4:$J$3028,0),1),"-"),"@")))</f>
        <v>-</v>
      </c>
      <c r="E1107" s="147" t="str">
        <f>TRIM(CLEAN(TEXT(IFERROR(INDEX('Snakeden MR'!$P$4:$Q$3028,MATCH($A1107,'Snakeden MR'!$Q$4:$Q$3028,0),1),"-"),"@")))</f>
        <v>-</v>
      </c>
      <c r="F1107" s="147" t="str">
        <f>TRIM(CLEAN(TEXT(IFERROR(INDEX('Snakeden MR'!$W$4:$X$3028,MATCH($A1107,'Snakeden MR'!$X$4:$X$3028,0),1),"-"),"@")))</f>
        <v>-</v>
      </c>
      <c r="G1107" s="159" t="str">
        <f t="shared" si="34"/>
        <v>Not Found</v>
      </c>
      <c r="H1107" t="str" cm="1">
        <f t="array" ref="H1107">IF(SUMPRODUCT((TRIM(C1107:F1107)&lt;&gt;"-")*1)=0,
    "No Data",
    IF(COUNTIF(C1107:F1107,INDEX(_xlfn._xlws.FILTER(C1107:F1107,TRIM(C1107:F1107)&lt;&gt;"-"),1))=SUMPRODUCT((TRIM(C1107:F1107)&lt;&gt;"-")*1),
    "No Change",
    "Change"))</f>
        <v>No Data</v>
      </c>
      <c r="I1107" s="159"/>
      <c r="J1107"/>
      <c r="K1107" s="163"/>
      <c r="L1107" s="147" t="str">
        <f>TRIM(CLEAN(TEXT(IFERROR(INDEX('Glade MR'!$B$4:$C$3000,MATCH($A1107,'Glade MR'!$C$4:$C$3000,0),1),"-"),"@")))</f>
        <v>Pool 10</v>
      </c>
      <c r="M1107" s="147" t="str">
        <f>TRIM(CLEAN(TEXT(IFERROR(INDEX('Glade MR'!$I$4:$J$3000,MATCH($A1107,'Glade MR'!$J$4:$J$3000,0),1),"-"),"@")))</f>
        <v>-</v>
      </c>
      <c r="N1107" s="147" t="str">
        <f>TRIM(CLEAN(TEXT(IFERROR(INDEX('Glade MR'!$P$4:$Q$3000,MATCH($A1107,'Glade MR'!$Q$4:$Q$3000,0),1),"-"),"@")))</f>
        <v>-</v>
      </c>
      <c r="O1107" s="147" t="str">
        <f>TRIM(CLEAN(TEXT(IFERROR(INDEX('Glade MR'!$W$4:$X$3000,MATCH($A1107,'Glade MR'!$X$4:$X$3000,0),1),"-"),"@")))</f>
        <v>-</v>
      </c>
      <c r="P1107" s="159" t="str">
        <f t="shared" si="35"/>
        <v>Found</v>
      </c>
      <c r="Q1107" t="str" cm="1">
        <f t="array" ref="Q1107">IF(SUMPRODUCT((TRIM(L1107:O1107)&lt;&gt;"-")*1)=0,
    "No Data",
    IF(COUNTIF(L1107:O1107,INDEX(_xlfn._xlws.FILTER(L1107:O1107,TRIM(L1107:O1107)&lt;&gt;"-"),1))=SUMPRODUCT((TRIM(L1107:O1107)&lt;&gt;"-")*1),
    "No Change",
    "Change"))</f>
        <v>No Change</v>
      </c>
      <c r="R1107" s="159"/>
      <c r="S1107" s="111"/>
    </row>
    <row r="1108" spans="1:19" x14ac:dyDescent="0.3">
      <c r="A1108" t="s">
        <v>1942</v>
      </c>
      <c r="B1108" t="s">
        <v>1145</v>
      </c>
      <c r="C1108" s="160" t="str">
        <f>TRIM(CLEAN(TEXT(IFERROR(INDEX('Snakeden MR'!$B$4:$C$3028,MATCH($A1108,'Snakeden MR'!$C$4:$C$3028,0),1),"-"),"@")))</f>
        <v>-</v>
      </c>
      <c r="D1108" s="147" t="str">
        <f>TRIM(CLEAN(TEXT(IFERROR(INDEX('Snakeden MR'!$I$4:$J$3028,MATCH($A1108,'Snakeden MR'!$J$4:$J$3028,0),1),"-"),"@")))</f>
        <v>-</v>
      </c>
      <c r="E1108" s="147" t="str">
        <f>TRIM(CLEAN(TEXT(IFERROR(INDEX('Snakeden MR'!$P$4:$Q$3028,MATCH($A1108,'Snakeden MR'!$Q$4:$Q$3028,0),1),"-"),"@")))</f>
        <v>-</v>
      </c>
      <c r="F1108" s="147" t="str">
        <f>TRIM(CLEAN(TEXT(IFERROR(INDEX('Snakeden MR'!$W$4:$X$3028,MATCH($A1108,'Snakeden MR'!$X$4:$X$3028,0),1),"-"),"@")))</f>
        <v>-</v>
      </c>
      <c r="G1108" s="159" t="str">
        <f t="shared" si="34"/>
        <v>Not Found</v>
      </c>
      <c r="H1108" t="str" cm="1">
        <f t="array" ref="H1108">IF(SUMPRODUCT((TRIM(C1108:F1108)&lt;&gt;"-")*1)=0,
    "No Data",
    IF(COUNTIF(C1108:F1108,INDEX(_xlfn._xlws.FILTER(C1108:F1108,TRIM(C1108:F1108)&lt;&gt;"-"),1))=SUMPRODUCT((TRIM(C1108:F1108)&lt;&gt;"-")*1),
    "No Change",
    "Change"))</f>
        <v>No Data</v>
      </c>
      <c r="I1108" s="159"/>
      <c r="J1108"/>
      <c r="K1108" s="163"/>
      <c r="L1108" s="147" t="str">
        <f>TRIM(CLEAN(TEXT(IFERROR(INDEX('Glade MR'!$B$4:$C$3000,MATCH($A1108,'Glade MR'!$C$4:$C$3000,0),1),"-"),"@")))</f>
        <v>-</v>
      </c>
      <c r="M1108" s="147" t="str">
        <f>TRIM(CLEAN(TEXT(IFERROR(INDEX('Glade MR'!$I$4:$J$3000,MATCH($A1108,'Glade MR'!$J$4:$J$3000,0),1),"-"),"@")))</f>
        <v>-</v>
      </c>
      <c r="N1108" s="147" t="str">
        <f>TRIM(CLEAN(TEXT(IFERROR(INDEX('Glade MR'!$P$4:$Q$3000,MATCH($A1108,'Glade MR'!$Q$4:$Q$3000,0),1),"-"),"@")))</f>
        <v>-</v>
      </c>
      <c r="O1108" s="147" t="str">
        <f>TRIM(CLEAN(TEXT(IFERROR(INDEX('Glade MR'!$W$4:$X$3000,MATCH($A1108,'Glade MR'!$X$4:$X$3000,0),1),"-"),"@")))</f>
        <v>-</v>
      </c>
      <c r="P1108" s="159" t="str">
        <f t="shared" si="35"/>
        <v>Not Found</v>
      </c>
      <c r="Q1108" t="str" cm="1">
        <f t="array" ref="Q1108">IF(SUMPRODUCT((TRIM(L1108:O1108)&lt;&gt;"-")*1)=0,
    "No Data",
    IF(COUNTIF(L1108:O1108,INDEX(_xlfn._xlws.FILTER(L1108:O1108,TRIM(L1108:O1108)&lt;&gt;"-"),1))=SUMPRODUCT((TRIM(L1108:O1108)&lt;&gt;"-")*1),
    "No Change",
    "Change"))</f>
        <v>No Data</v>
      </c>
      <c r="R1108" s="159"/>
      <c r="S1108" s="111"/>
    </row>
    <row r="1109" spans="1:19" x14ac:dyDescent="0.3">
      <c r="A1109" t="s">
        <v>1943</v>
      </c>
      <c r="B1109" t="s">
        <v>1145</v>
      </c>
      <c r="C1109" s="160" t="str">
        <f>TRIM(CLEAN(TEXT(IFERROR(INDEX('Snakeden MR'!$B$4:$C$3028,MATCH($A1109,'Snakeden MR'!$C$4:$C$3028,0),1),"-"),"@")))</f>
        <v>-</v>
      </c>
      <c r="D1109" s="147" t="str">
        <f>TRIM(CLEAN(TEXT(IFERROR(INDEX('Snakeden MR'!$I$4:$J$3028,MATCH($A1109,'Snakeden MR'!$J$4:$J$3028,0),1),"-"),"@")))</f>
        <v>-</v>
      </c>
      <c r="E1109" s="147" t="str">
        <f>TRIM(CLEAN(TEXT(IFERROR(INDEX('Snakeden MR'!$P$4:$Q$3028,MATCH($A1109,'Snakeden MR'!$Q$4:$Q$3028,0),1),"-"),"@")))</f>
        <v>-</v>
      </c>
      <c r="F1109" s="147" t="str">
        <f>TRIM(CLEAN(TEXT(IFERROR(INDEX('Snakeden MR'!$W$4:$X$3028,MATCH($A1109,'Snakeden MR'!$X$4:$X$3028,0),1),"-"),"@")))</f>
        <v>-</v>
      </c>
      <c r="G1109" s="159" t="str">
        <f t="shared" si="34"/>
        <v>Not Found</v>
      </c>
      <c r="H1109" t="str" cm="1">
        <f t="array" ref="H1109">IF(SUMPRODUCT((TRIM(C1109:F1109)&lt;&gt;"-")*1)=0,
    "No Data",
    IF(COUNTIF(C1109:F1109,INDEX(_xlfn._xlws.FILTER(C1109:F1109,TRIM(C1109:F1109)&lt;&gt;"-"),1))=SUMPRODUCT((TRIM(C1109:F1109)&lt;&gt;"-")*1),
    "No Change",
    "Change"))</f>
        <v>No Data</v>
      </c>
      <c r="I1109" s="159"/>
      <c r="J1109"/>
      <c r="K1109" s="163"/>
      <c r="L1109" s="147" t="str">
        <f>TRIM(CLEAN(TEXT(IFERROR(INDEX('Glade MR'!$B$4:$C$3000,MATCH($A1109,'Glade MR'!$C$4:$C$3000,0),1),"-"),"@")))</f>
        <v>-</v>
      </c>
      <c r="M1109" s="147" t="str">
        <f>TRIM(CLEAN(TEXT(IFERROR(INDEX('Glade MR'!$I$4:$J$3000,MATCH($A1109,'Glade MR'!$J$4:$J$3000,0),1),"-"),"@")))</f>
        <v>-</v>
      </c>
      <c r="N1109" s="147" t="str">
        <f>TRIM(CLEAN(TEXT(IFERROR(INDEX('Glade MR'!$P$4:$Q$3000,MATCH($A1109,'Glade MR'!$Q$4:$Q$3000,0),1),"-"),"@")))</f>
        <v>-</v>
      </c>
      <c r="O1109" s="147" t="str">
        <f>TRIM(CLEAN(TEXT(IFERROR(INDEX('Glade MR'!$W$4:$X$3000,MATCH($A1109,'Glade MR'!$X$4:$X$3000,0),1),"-"),"@")))</f>
        <v>-</v>
      </c>
      <c r="P1109" s="159" t="str">
        <f t="shared" si="35"/>
        <v>Not Found</v>
      </c>
      <c r="Q1109" t="str" cm="1">
        <f t="array" ref="Q1109">IF(SUMPRODUCT((TRIM(L1109:O1109)&lt;&gt;"-")*1)=0,
    "No Data",
    IF(COUNTIF(L1109:O1109,INDEX(_xlfn._xlws.FILTER(L1109:O1109,TRIM(L1109:O1109)&lt;&gt;"-"),1))=SUMPRODUCT((TRIM(L1109:O1109)&lt;&gt;"-")*1),
    "No Change",
    "Change"))</f>
        <v>No Data</v>
      </c>
      <c r="R1109" s="159"/>
      <c r="S1109" s="111"/>
    </row>
    <row r="1110" spans="1:19" x14ac:dyDescent="0.3">
      <c r="A1110" t="s">
        <v>1944</v>
      </c>
      <c r="B1110" t="s">
        <v>1137</v>
      </c>
      <c r="C1110" s="160" t="str">
        <f>TRIM(CLEAN(TEXT(IFERROR(INDEX('Snakeden MR'!$B$4:$C$3028,MATCH($A1110,'Snakeden MR'!$C$4:$C$3028,0),1),"-"),"@")))</f>
        <v>GS Pool</v>
      </c>
      <c r="D1110" s="147" t="str">
        <f>TRIM(CLEAN(TEXT(IFERROR(INDEX('Snakeden MR'!$I$4:$J$3028,MATCH($A1110,'Snakeden MR'!$J$4:$J$3028,0),1),"-"),"@")))</f>
        <v>-</v>
      </c>
      <c r="E1110" s="147" t="str">
        <f>TRIM(CLEAN(TEXT(IFERROR(INDEX('Snakeden MR'!$P$4:$Q$3028,MATCH($A1110,'Snakeden MR'!$Q$4:$Q$3028,0),1),"-"),"@")))</f>
        <v>-</v>
      </c>
      <c r="F1110" s="147" t="str">
        <f>TRIM(CLEAN(TEXT(IFERROR(INDEX('Snakeden MR'!$W$4:$X$3028,MATCH($A1110,'Snakeden MR'!$X$4:$X$3028,0),1),"-"),"@")))</f>
        <v>-</v>
      </c>
      <c r="G1110" s="159" t="str">
        <f t="shared" si="34"/>
        <v>Found</v>
      </c>
      <c r="H1110" t="str" cm="1">
        <f t="array" ref="H1110">IF(SUMPRODUCT((TRIM(C1110:F1110)&lt;&gt;"-")*1)=0,
    "No Data",
    IF(COUNTIF(C1110:F1110,INDEX(_xlfn._xlws.FILTER(C1110:F1110,TRIM(C1110:F1110)&lt;&gt;"-"),1))=SUMPRODUCT((TRIM(C1110:F1110)&lt;&gt;"-")*1),
    "No Change",
    "Change"))</f>
        <v>No Change</v>
      </c>
      <c r="I1110" s="159"/>
      <c r="J1110"/>
      <c r="K1110" s="163"/>
      <c r="L1110" s="147" t="str">
        <f>TRIM(CLEAN(TEXT(IFERROR(INDEX('Glade MR'!$B$4:$C$3000,MATCH($A1110,'Glade MR'!$C$4:$C$3000,0),1),"-"),"@")))</f>
        <v>-</v>
      </c>
      <c r="M1110" s="147" t="str">
        <f>TRIM(CLEAN(TEXT(IFERROR(INDEX('Glade MR'!$I$4:$J$3000,MATCH($A1110,'Glade MR'!$J$4:$J$3000,0),1),"-"),"@")))</f>
        <v>-</v>
      </c>
      <c r="N1110" s="147" t="str">
        <f>TRIM(CLEAN(TEXT(IFERROR(INDEX('Glade MR'!$P$4:$Q$3000,MATCH($A1110,'Glade MR'!$Q$4:$Q$3000,0),1),"-"),"@")))</f>
        <v>-</v>
      </c>
      <c r="O1110" s="147" t="str">
        <f>TRIM(CLEAN(TEXT(IFERROR(INDEX('Glade MR'!$W$4:$X$3000,MATCH($A1110,'Glade MR'!$X$4:$X$3000,0),1),"-"),"@")))</f>
        <v>-</v>
      </c>
      <c r="P1110" s="159" t="str">
        <f t="shared" si="35"/>
        <v>Not Found</v>
      </c>
      <c r="Q1110" t="str" cm="1">
        <f t="array" ref="Q1110">IF(SUMPRODUCT((TRIM(L1110:O1110)&lt;&gt;"-")*1)=0,
    "No Data",
    IF(COUNTIF(L1110:O1110,INDEX(_xlfn._xlws.FILTER(L1110:O1110,TRIM(L1110:O1110)&lt;&gt;"-"),1))=SUMPRODUCT((TRIM(L1110:O1110)&lt;&gt;"-")*1),
    "No Change",
    "Change"))</f>
        <v>No Data</v>
      </c>
      <c r="R1110" s="159"/>
      <c r="S1110" s="111"/>
    </row>
    <row r="1111" spans="1:19" x14ac:dyDescent="0.3">
      <c r="A1111" t="s">
        <v>1945</v>
      </c>
      <c r="B1111" t="s">
        <v>1145</v>
      </c>
      <c r="C1111" s="160" t="str">
        <f>TRIM(CLEAN(TEXT(IFERROR(INDEX('Snakeden MR'!$B$4:$C$3028,MATCH($A1111,'Snakeden MR'!$C$4:$C$3028,0),1),"-"),"@")))</f>
        <v>-</v>
      </c>
      <c r="D1111" s="147" t="str">
        <f>TRIM(CLEAN(TEXT(IFERROR(INDEX('Snakeden MR'!$I$4:$J$3028,MATCH($A1111,'Snakeden MR'!$J$4:$J$3028,0),1),"-"),"@")))</f>
        <v>-</v>
      </c>
      <c r="E1111" s="147" t="str">
        <f>TRIM(CLEAN(TEXT(IFERROR(INDEX('Snakeden MR'!$P$4:$Q$3028,MATCH($A1111,'Snakeden MR'!$Q$4:$Q$3028,0),1),"-"),"@")))</f>
        <v>-</v>
      </c>
      <c r="F1111" s="147" t="str">
        <f>TRIM(CLEAN(TEXT(IFERROR(INDEX('Snakeden MR'!$W$4:$X$3028,MATCH($A1111,'Snakeden MR'!$X$4:$X$3028,0),1),"-"),"@")))</f>
        <v>-</v>
      </c>
      <c r="G1111" s="159" t="str">
        <f t="shared" si="34"/>
        <v>Not Found</v>
      </c>
      <c r="H1111" t="str" cm="1">
        <f t="array" ref="H1111">IF(SUMPRODUCT((TRIM(C1111:F1111)&lt;&gt;"-")*1)=0,
    "No Data",
    IF(COUNTIF(C1111:F1111,INDEX(_xlfn._xlws.FILTER(C1111:F1111,TRIM(C1111:F1111)&lt;&gt;"-"),1))=SUMPRODUCT((TRIM(C1111:F1111)&lt;&gt;"-")*1),
    "No Change",
    "Change"))</f>
        <v>No Data</v>
      </c>
      <c r="I1111" s="159"/>
      <c r="J1111"/>
      <c r="K1111" s="163"/>
      <c r="L1111" s="147" t="str">
        <f>TRIM(CLEAN(TEXT(IFERROR(INDEX('Glade MR'!$B$4:$C$3000,MATCH($A1111,'Glade MR'!$C$4:$C$3000,0),1),"-"),"@")))</f>
        <v>-</v>
      </c>
      <c r="M1111" s="147" t="str">
        <f>TRIM(CLEAN(TEXT(IFERROR(INDEX('Glade MR'!$I$4:$J$3000,MATCH($A1111,'Glade MR'!$J$4:$J$3000,0),1),"-"),"@")))</f>
        <v>-</v>
      </c>
      <c r="N1111" s="147" t="str">
        <f>TRIM(CLEAN(TEXT(IFERROR(INDEX('Glade MR'!$P$4:$Q$3000,MATCH($A1111,'Glade MR'!$Q$4:$Q$3000,0),1),"-"),"@")))</f>
        <v>-</v>
      </c>
      <c r="O1111" s="147" t="str">
        <f>TRIM(CLEAN(TEXT(IFERROR(INDEX('Glade MR'!$W$4:$X$3000,MATCH($A1111,'Glade MR'!$X$4:$X$3000,0),1),"-"),"@")))</f>
        <v>-</v>
      </c>
      <c r="P1111" s="159" t="str">
        <f t="shared" si="35"/>
        <v>Not Found</v>
      </c>
      <c r="Q1111" t="str" cm="1">
        <f t="array" ref="Q1111">IF(SUMPRODUCT((TRIM(L1111:O1111)&lt;&gt;"-")*1)=0,
    "No Data",
    IF(COUNTIF(L1111:O1111,INDEX(_xlfn._xlws.FILTER(L1111:O1111,TRIM(L1111:O1111)&lt;&gt;"-"),1))=SUMPRODUCT((TRIM(L1111:O1111)&lt;&gt;"-")*1),
    "No Change",
    "Change"))</f>
        <v>No Data</v>
      </c>
      <c r="R1111" s="159"/>
      <c r="S1111" s="111"/>
    </row>
    <row r="1112" spans="1:19" x14ac:dyDescent="0.3">
      <c r="A1112" t="s">
        <v>1946</v>
      </c>
      <c r="B1112" t="s">
        <v>1145</v>
      </c>
      <c r="C1112" s="160" t="str">
        <f>TRIM(CLEAN(TEXT(IFERROR(INDEX('Snakeden MR'!$B$4:$C$3028,MATCH($A1112,'Snakeden MR'!$C$4:$C$3028,0),1),"-"),"@")))</f>
        <v>-</v>
      </c>
      <c r="D1112" s="147" t="str">
        <f>TRIM(CLEAN(TEXT(IFERROR(INDEX('Snakeden MR'!$I$4:$J$3028,MATCH($A1112,'Snakeden MR'!$J$4:$J$3028,0),1),"-"),"@")))</f>
        <v>-</v>
      </c>
      <c r="E1112" s="147" t="str">
        <f>TRIM(CLEAN(TEXT(IFERROR(INDEX('Snakeden MR'!$P$4:$Q$3028,MATCH($A1112,'Snakeden MR'!$Q$4:$Q$3028,0),1),"-"),"@")))</f>
        <v>-</v>
      </c>
      <c r="F1112" s="147" t="str">
        <f>TRIM(CLEAN(TEXT(IFERROR(INDEX('Snakeden MR'!$W$4:$X$3028,MATCH($A1112,'Snakeden MR'!$X$4:$X$3028,0),1),"-"),"@")))</f>
        <v>-</v>
      </c>
      <c r="G1112" s="159" t="str">
        <f t="shared" si="34"/>
        <v>Not Found</v>
      </c>
      <c r="H1112" t="str" cm="1">
        <f t="array" ref="H1112">IF(SUMPRODUCT((TRIM(C1112:F1112)&lt;&gt;"-")*1)=0,
    "No Data",
    IF(COUNTIF(C1112:F1112,INDEX(_xlfn._xlws.FILTER(C1112:F1112,TRIM(C1112:F1112)&lt;&gt;"-"),1))=SUMPRODUCT((TRIM(C1112:F1112)&lt;&gt;"-")*1),
    "No Change",
    "Change"))</f>
        <v>No Data</v>
      </c>
      <c r="I1112" s="159"/>
      <c r="J1112"/>
      <c r="K1112" s="163"/>
      <c r="L1112" s="147" t="str">
        <f>TRIM(CLEAN(TEXT(IFERROR(INDEX('Glade MR'!$B$4:$C$3000,MATCH($A1112,'Glade MR'!$C$4:$C$3000,0),1),"-"),"@")))</f>
        <v>-</v>
      </c>
      <c r="M1112" s="147" t="str">
        <f>TRIM(CLEAN(TEXT(IFERROR(INDEX('Glade MR'!$I$4:$J$3000,MATCH($A1112,'Glade MR'!$J$4:$J$3000,0),1),"-"),"@")))</f>
        <v>-</v>
      </c>
      <c r="N1112" s="147" t="str">
        <f>TRIM(CLEAN(TEXT(IFERROR(INDEX('Glade MR'!$P$4:$Q$3000,MATCH($A1112,'Glade MR'!$Q$4:$Q$3000,0),1),"-"),"@")))</f>
        <v>-</v>
      </c>
      <c r="O1112" s="147" t="str">
        <f>TRIM(CLEAN(TEXT(IFERROR(INDEX('Glade MR'!$W$4:$X$3000,MATCH($A1112,'Glade MR'!$X$4:$X$3000,0),1),"-"),"@")))</f>
        <v>-</v>
      </c>
      <c r="P1112" s="159" t="str">
        <f t="shared" si="35"/>
        <v>Not Found</v>
      </c>
      <c r="Q1112" t="str" cm="1">
        <f t="array" ref="Q1112">IF(SUMPRODUCT((TRIM(L1112:O1112)&lt;&gt;"-")*1)=0,
    "No Data",
    IF(COUNTIF(L1112:O1112,INDEX(_xlfn._xlws.FILTER(L1112:O1112,TRIM(L1112:O1112)&lt;&gt;"-"),1))=SUMPRODUCT((TRIM(L1112:O1112)&lt;&gt;"-")*1),
    "No Change",
    "Change"))</f>
        <v>No Data</v>
      </c>
      <c r="R1112" s="159"/>
      <c r="S1112" s="111"/>
    </row>
    <row r="1113" spans="1:19" x14ac:dyDescent="0.3">
      <c r="A1113" t="s">
        <v>1947</v>
      </c>
      <c r="B1113" t="s">
        <v>1145</v>
      </c>
      <c r="C1113" s="160" t="str">
        <f>TRIM(CLEAN(TEXT(IFERROR(INDEX('Snakeden MR'!$B$4:$C$3028,MATCH($A1113,'Snakeden MR'!$C$4:$C$3028,0),1),"-"),"@")))</f>
        <v>-</v>
      </c>
      <c r="D1113" s="147" t="str">
        <f>TRIM(CLEAN(TEXT(IFERROR(INDEX('Snakeden MR'!$I$4:$J$3028,MATCH($A1113,'Snakeden MR'!$J$4:$J$3028,0),1),"-"),"@")))</f>
        <v>-</v>
      </c>
      <c r="E1113" s="147" t="str">
        <f>TRIM(CLEAN(TEXT(IFERROR(INDEX('Snakeden MR'!$P$4:$Q$3028,MATCH($A1113,'Snakeden MR'!$Q$4:$Q$3028,0),1),"-"),"@")))</f>
        <v>-</v>
      </c>
      <c r="F1113" s="147" t="str">
        <f>TRIM(CLEAN(TEXT(IFERROR(INDEX('Snakeden MR'!$W$4:$X$3028,MATCH($A1113,'Snakeden MR'!$X$4:$X$3028,0),1),"-"),"@")))</f>
        <v>-</v>
      </c>
      <c r="G1113" s="159" t="str">
        <f t="shared" si="34"/>
        <v>Not Found</v>
      </c>
      <c r="H1113" t="str" cm="1">
        <f t="array" ref="H1113">IF(SUMPRODUCT((TRIM(C1113:F1113)&lt;&gt;"-")*1)=0,
    "No Data",
    IF(COUNTIF(C1113:F1113,INDEX(_xlfn._xlws.FILTER(C1113:F1113,TRIM(C1113:F1113)&lt;&gt;"-"),1))=SUMPRODUCT((TRIM(C1113:F1113)&lt;&gt;"-")*1),
    "No Change",
    "Change"))</f>
        <v>No Data</v>
      </c>
      <c r="I1113" s="159"/>
      <c r="J1113"/>
      <c r="K1113" s="163"/>
      <c r="L1113" s="147" t="str">
        <f>TRIM(CLEAN(TEXT(IFERROR(INDEX('Glade MR'!$B$4:$C$3000,MATCH($A1113,'Glade MR'!$C$4:$C$3000,0),1),"-"),"@")))</f>
        <v>-</v>
      </c>
      <c r="M1113" s="147" t="str">
        <f>TRIM(CLEAN(TEXT(IFERROR(INDEX('Glade MR'!$I$4:$J$3000,MATCH($A1113,'Glade MR'!$J$4:$J$3000,0),1),"-"),"@")))</f>
        <v>-</v>
      </c>
      <c r="N1113" s="147" t="str">
        <f>TRIM(CLEAN(TEXT(IFERROR(INDEX('Glade MR'!$P$4:$Q$3000,MATCH($A1113,'Glade MR'!$Q$4:$Q$3000,0),1),"-"),"@")))</f>
        <v>-</v>
      </c>
      <c r="O1113" s="147" t="str">
        <f>TRIM(CLEAN(TEXT(IFERROR(INDEX('Glade MR'!$W$4:$X$3000,MATCH($A1113,'Glade MR'!$X$4:$X$3000,0),1),"-"),"@")))</f>
        <v>-</v>
      </c>
      <c r="P1113" s="159" t="str">
        <f t="shared" si="35"/>
        <v>Not Found</v>
      </c>
      <c r="Q1113" t="str" cm="1">
        <f t="array" ref="Q1113">IF(SUMPRODUCT((TRIM(L1113:O1113)&lt;&gt;"-")*1)=0,
    "No Data",
    IF(COUNTIF(L1113:O1113,INDEX(_xlfn._xlws.FILTER(L1113:O1113,TRIM(L1113:O1113)&lt;&gt;"-"),1))=SUMPRODUCT((TRIM(L1113:O1113)&lt;&gt;"-")*1),
    "No Change",
    "Change"))</f>
        <v>No Data</v>
      </c>
      <c r="R1113" s="159"/>
      <c r="S1113" s="111"/>
    </row>
    <row r="1114" spans="1:19" x14ac:dyDescent="0.3">
      <c r="A1114" t="s">
        <v>431</v>
      </c>
      <c r="B1114" t="s">
        <v>1137</v>
      </c>
      <c r="C1114" s="160" t="str">
        <f>TRIM(CLEAN(TEXT(IFERROR(INDEX('Snakeden MR'!$B$4:$C$3028,MATCH($A1114,'Snakeden MR'!$C$4:$C$3028,0),1),"-"),"@")))</f>
        <v>-</v>
      </c>
      <c r="D1114" s="147" t="str">
        <f>TRIM(CLEAN(TEXT(IFERROR(INDEX('Snakeden MR'!$I$4:$J$3028,MATCH($A1114,'Snakeden MR'!$J$4:$J$3028,0),1),"-"),"@")))</f>
        <v>-</v>
      </c>
      <c r="E1114" s="147" t="str">
        <f>TRIM(CLEAN(TEXT(IFERROR(INDEX('Snakeden MR'!$P$4:$Q$3028,MATCH($A1114,'Snakeden MR'!$Q$4:$Q$3028,0),1),"-"),"@")))</f>
        <v>-</v>
      </c>
      <c r="F1114" s="147" t="str">
        <f>TRIM(CLEAN(TEXT(IFERROR(INDEX('Snakeden MR'!$W$4:$X$3028,MATCH($A1114,'Snakeden MR'!$X$4:$X$3028,0),1),"-"),"@")))</f>
        <v>-</v>
      </c>
      <c r="G1114" s="159" t="str">
        <f t="shared" si="34"/>
        <v>Not Found</v>
      </c>
      <c r="H1114" t="str" cm="1">
        <f t="array" ref="H1114">IF(SUMPRODUCT((TRIM(C1114:F1114)&lt;&gt;"-")*1)=0,
    "No Data",
    IF(COUNTIF(C1114:F1114,INDEX(_xlfn._xlws.FILTER(C1114:F1114,TRIM(C1114:F1114)&lt;&gt;"-"),1))=SUMPRODUCT((TRIM(C1114:F1114)&lt;&gt;"-")*1),
    "No Change",
    "Change"))</f>
        <v>No Data</v>
      </c>
      <c r="I1114" s="159"/>
      <c r="J1114"/>
      <c r="K1114" s="163"/>
      <c r="L1114" s="147" t="str">
        <f>TRIM(CLEAN(TEXT(IFERROR(INDEX('Glade MR'!$B$4:$C$3000,MATCH($A1114,'Glade MR'!$C$4:$C$3000,0),1),"-"),"@")))</f>
        <v>-</v>
      </c>
      <c r="M1114" s="147" t="str">
        <f>TRIM(CLEAN(TEXT(IFERROR(INDEX('Glade MR'!$I$4:$J$3000,MATCH($A1114,'Glade MR'!$J$4:$J$3000,0),1),"-"),"@")))</f>
        <v>Pool 11</v>
      </c>
      <c r="N1114" s="147" t="str">
        <f>TRIM(CLEAN(TEXT(IFERROR(INDEX('Glade MR'!$P$4:$Q$3000,MATCH($A1114,'Glade MR'!$Q$4:$Q$3000,0),1),"-"),"@")))</f>
        <v>-</v>
      </c>
      <c r="O1114" s="147" t="str">
        <f>TRIM(CLEAN(TEXT(IFERROR(INDEX('Glade MR'!$W$4:$X$3000,MATCH($A1114,'Glade MR'!$X$4:$X$3000,0),1),"-"),"@")))</f>
        <v>Pool 11</v>
      </c>
      <c r="P1114" s="159" t="str">
        <f t="shared" si="35"/>
        <v>Found</v>
      </c>
      <c r="Q1114" t="str" cm="1">
        <f t="array" ref="Q1114">IF(SUMPRODUCT((TRIM(L1114:O1114)&lt;&gt;"-")*1)=0,
    "No Data",
    IF(COUNTIF(L1114:O1114,INDEX(_xlfn._xlws.FILTER(L1114:O1114,TRIM(L1114:O1114)&lt;&gt;"-"),1))=SUMPRODUCT((TRIM(L1114:O1114)&lt;&gt;"-")*1),
    "No Change",
    "Change"))</f>
        <v>No Change</v>
      </c>
      <c r="R1114" s="159"/>
      <c r="S1114" s="111"/>
    </row>
    <row r="1115" spans="1:19" x14ac:dyDescent="0.3">
      <c r="A1115" t="s">
        <v>1948</v>
      </c>
      <c r="B1115" t="s">
        <v>1145</v>
      </c>
      <c r="C1115" s="160" t="str">
        <f>TRIM(CLEAN(TEXT(IFERROR(INDEX('Snakeden MR'!$B$4:$C$3028,MATCH($A1115,'Snakeden MR'!$C$4:$C$3028,0),1),"-"),"@")))</f>
        <v>-</v>
      </c>
      <c r="D1115" s="147" t="str">
        <f>TRIM(CLEAN(TEXT(IFERROR(INDEX('Snakeden MR'!$I$4:$J$3028,MATCH($A1115,'Snakeden MR'!$J$4:$J$3028,0),1),"-"),"@")))</f>
        <v>-</v>
      </c>
      <c r="E1115" s="147" t="str">
        <f>TRIM(CLEAN(TEXT(IFERROR(INDEX('Snakeden MR'!$P$4:$Q$3028,MATCH($A1115,'Snakeden MR'!$Q$4:$Q$3028,0),1),"-"),"@")))</f>
        <v>-</v>
      </c>
      <c r="F1115" s="147" t="str">
        <f>TRIM(CLEAN(TEXT(IFERROR(INDEX('Snakeden MR'!$W$4:$X$3028,MATCH($A1115,'Snakeden MR'!$X$4:$X$3028,0),1),"-"),"@")))</f>
        <v>-</v>
      </c>
      <c r="G1115" s="159" t="str">
        <f t="shared" si="34"/>
        <v>Not Found</v>
      </c>
      <c r="H1115" t="str" cm="1">
        <f t="array" ref="H1115">IF(SUMPRODUCT((TRIM(C1115:F1115)&lt;&gt;"-")*1)=0,
    "No Data",
    IF(COUNTIF(C1115:F1115,INDEX(_xlfn._xlws.FILTER(C1115:F1115,TRIM(C1115:F1115)&lt;&gt;"-"),1))=SUMPRODUCT((TRIM(C1115:F1115)&lt;&gt;"-")*1),
    "No Change",
    "Change"))</f>
        <v>No Data</v>
      </c>
      <c r="I1115" s="159"/>
      <c r="J1115"/>
      <c r="K1115" s="163"/>
      <c r="L1115" s="147" t="str">
        <f>TRIM(CLEAN(TEXT(IFERROR(INDEX('Glade MR'!$B$4:$C$3000,MATCH($A1115,'Glade MR'!$C$4:$C$3000,0),1),"-"),"@")))</f>
        <v>-</v>
      </c>
      <c r="M1115" s="147" t="str">
        <f>TRIM(CLEAN(TEXT(IFERROR(INDEX('Glade MR'!$I$4:$J$3000,MATCH($A1115,'Glade MR'!$J$4:$J$3000,0),1),"-"),"@")))</f>
        <v>-</v>
      </c>
      <c r="N1115" s="147" t="str">
        <f>TRIM(CLEAN(TEXT(IFERROR(INDEX('Glade MR'!$P$4:$Q$3000,MATCH($A1115,'Glade MR'!$Q$4:$Q$3000,0),1),"-"),"@")))</f>
        <v>-</v>
      </c>
      <c r="O1115" s="147" t="str">
        <f>TRIM(CLEAN(TEXT(IFERROR(INDEX('Glade MR'!$W$4:$X$3000,MATCH($A1115,'Glade MR'!$X$4:$X$3000,0),1),"-"),"@")))</f>
        <v>-</v>
      </c>
      <c r="P1115" s="159" t="str">
        <f t="shared" si="35"/>
        <v>Not Found</v>
      </c>
      <c r="Q1115" t="str" cm="1">
        <f t="array" ref="Q1115">IF(SUMPRODUCT((TRIM(L1115:O1115)&lt;&gt;"-")*1)=0,
    "No Data",
    IF(COUNTIF(L1115:O1115,INDEX(_xlfn._xlws.FILTER(L1115:O1115,TRIM(L1115:O1115)&lt;&gt;"-"),1))=SUMPRODUCT((TRIM(L1115:O1115)&lt;&gt;"-")*1),
    "No Change",
    "Change"))</f>
        <v>No Data</v>
      </c>
      <c r="R1115" s="159"/>
      <c r="S1115" s="111"/>
    </row>
    <row r="1116" spans="1:19" x14ac:dyDescent="0.3">
      <c r="A1116" t="s">
        <v>1949</v>
      </c>
      <c r="B1116" t="s">
        <v>1145</v>
      </c>
      <c r="C1116" s="160" t="str">
        <f>TRIM(CLEAN(TEXT(IFERROR(INDEX('Snakeden MR'!$B$4:$C$3028,MATCH($A1116,'Snakeden MR'!$C$4:$C$3028,0),1),"-"),"@")))</f>
        <v>Pool 4</v>
      </c>
      <c r="D1116" s="147" t="str">
        <f>TRIM(CLEAN(TEXT(IFERROR(INDEX('Snakeden MR'!$I$4:$J$3028,MATCH($A1116,'Snakeden MR'!$J$4:$J$3028,0),1),"-"),"@")))</f>
        <v>-</v>
      </c>
      <c r="E1116" s="147" t="str">
        <f>TRIM(CLEAN(TEXT(IFERROR(INDEX('Snakeden MR'!$P$4:$Q$3028,MATCH($A1116,'Snakeden MR'!$Q$4:$Q$3028,0),1),"-"),"@")))</f>
        <v>-</v>
      </c>
      <c r="F1116" s="147" t="str">
        <f>TRIM(CLEAN(TEXT(IFERROR(INDEX('Snakeden MR'!$W$4:$X$3028,MATCH($A1116,'Snakeden MR'!$X$4:$X$3028,0),1),"-"),"@")))</f>
        <v>-</v>
      </c>
      <c r="G1116" s="159" t="str">
        <f t="shared" si="34"/>
        <v>Found</v>
      </c>
      <c r="H1116" t="str" cm="1">
        <f t="array" ref="H1116">IF(SUMPRODUCT((TRIM(C1116:F1116)&lt;&gt;"-")*1)=0,
    "No Data",
    IF(COUNTIF(C1116:F1116,INDEX(_xlfn._xlws.FILTER(C1116:F1116,TRIM(C1116:F1116)&lt;&gt;"-"),1))=SUMPRODUCT((TRIM(C1116:F1116)&lt;&gt;"-")*1),
    "No Change",
    "Change"))</f>
        <v>No Change</v>
      </c>
      <c r="I1116" s="159"/>
      <c r="J1116"/>
      <c r="K1116" s="163"/>
      <c r="L1116" s="147" t="str">
        <f>TRIM(CLEAN(TEXT(IFERROR(INDEX('Glade MR'!$B$4:$C$3000,MATCH($A1116,'Glade MR'!$C$4:$C$3000,0),1),"-"),"@")))</f>
        <v>-</v>
      </c>
      <c r="M1116" s="147" t="str">
        <f>TRIM(CLEAN(TEXT(IFERROR(INDEX('Glade MR'!$I$4:$J$3000,MATCH($A1116,'Glade MR'!$J$4:$J$3000,0),1),"-"),"@")))</f>
        <v>-</v>
      </c>
      <c r="N1116" s="147" t="str">
        <f>TRIM(CLEAN(TEXT(IFERROR(INDEX('Glade MR'!$P$4:$Q$3000,MATCH($A1116,'Glade MR'!$Q$4:$Q$3000,0),1),"-"),"@")))</f>
        <v>-</v>
      </c>
      <c r="O1116" s="147" t="str">
        <f>TRIM(CLEAN(TEXT(IFERROR(INDEX('Glade MR'!$W$4:$X$3000,MATCH($A1116,'Glade MR'!$X$4:$X$3000,0),1),"-"),"@")))</f>
        <v>-</v>
      </c>
      <c r="P1116" s="159" t="str">
        <f t="shared" si="35"/>
        <v>Not Found</v>
      </c>
      <c r="Q1116" t="str" cm="1">
        <f t="array" ref="Q1116">IF(SUMPRODUCT((TRIM(L1116:O1116)&lt;&gt;"-")*1)=0,
    "No Data",
    IF(COUNTIF(L1116:O1116,INDEX(_xlfn._xlws.FILTER(L1116:O1116,TRIM(L1116:O1116)&lt;&gt;"-"),1))=SUMPRODUCT((TRIM(L1116:O1116)&lt;&gt;"-")*1),
    "No Change",
    "Change"))</f>
        <v>No Data</v>
      </c>
      <c r="R1116" s="159"/>
      <c r="S1116" s="111"/>
    </row>
    <row r="1117" spans="1:19" x14ac:dyDescent="0.3">
      <c r="A1117" t="s">
        <v>561</v>
      </c>
      <c r="B1117" t="s">
        <v>1145</v>
      </c>
      <c r="C1117" s="160" t="str">
        <f>TRIM(CLEAN(TEXT(IFERROR(INDEX('Snakeden MR'!$B$4:$C$3028,MATCH($A1117,'Snakeden MR'!$C$4:$C$3028,0),1),"-"),"@")))</f>
        <v>-</v>
      </c>
      <c r="D1117" s="147" t="str">
        <f>TRIM(CLEAN(TEXT(IFERROR(INDEX('Snakeden MR'!$I$4:$J$3028,MATCH($A1117,'Snakeden MR'!$J$4:$J$3028,0),1),"-"),"@")))</f>
        <v>-</v>
      </c>
      <c r="E1117" s="147" t="str">
        <f>TRIM(CLEAN(TEXT(IFERROR(INDEX('Snakeden MR'!$P$4:$Q$3028,MATCH($A1117,'Snakeden MR'!$Q$4:$Q$3028,0),1),"-"),"@")))</f>
        <v>-</v>
      </c>
      <c r="F1117" s="147" t="str">
        <f>TRIM(CLEAN(TEXT(IFERROR(INDEX('Snakeden MR'!$W$4:$X$3028,MATCH($A1117,'Snakeden MR'!$X$4:$X$3028,0),1),"-"),"@")))</f>
        <v>-</v>
      </c>
      <c r="G1117" s="159" t="str">
        <f t="shared" si="34"/>
        <v>Not Found</v>
      </c>
      <c r="H1117" t="str" cm="1">
        <f t="array" ref="H1117">IF(SUMPRODUCT((TRIM(C1117:F1117)&lt;&gt;"-")*1)=0,
    "No Data",
    IF(COUNTIF(C1117:F1117,INDEX(_xlfn._xlws.FILTER(C1117:F1117,TRIM(C1117:F1117)&lt;&gt;"-"),1))=SUMPRODUCT((TRIM(C1117:F1117)&lt;&gt;"-")*1),
    "No Change",
    "Change"))</f>
        <v>No Data</v>
      </c>
      <c r="I1117" s="159"/>
      <c r="J1117"/>
      <c r="K1117" s="163"/>
      <c r="L1117" s="147" t="str">
        <f>TRIM(CLEAN(TEXT(IFERROR(INDEX('Glade MR'!$B$4:$C$3000,MATCH($A1117,'Glade MR'!$C$4:$C$3000,0),1),"-"),"@")))</f>
        <v>-</v>
      </c>
      <c r="M1117" s="147" t="str">
        <f>TRIM(CLEAN(TEXT(IFERROR(INDEX('Glade MR'!$I$4:$J$3000,MATCH($A1117,'Glade MR'!$J$4:$J$3000,0),1),"-"),"@")))</f>
        <v>-</v>
      </c>
      <c r="N1117" s="147" t="str">
        <f>TRIM(CLEAN(TEXT(IFERROR(INDEX('Glade MR'!$P$4:$Q$3000,MATCH($A1117,'Glade MR'!$Q$4:$Q$3000,0),1),"-"),"@")))</f>
        <v>Pool 8</v>
      </c>
      <c r="O1117" s="147" t="str">
        <f>TRIM(CLEAN(TEXT(IFERROR(INDEX('Glade MR'!$W$4:$X$3000,MATCH($A1117,'Glade MR'!$X$4:$X$3000,0),1),"-"),"@")))</f>
        <v>Pool 8</v>
      </c>
      <c r="P1117" s="159" t="str">
        <f t="shared" si="35"/>
        <v>Found</v>
      </c>
      <c r="Q1117" t="str" cm="1">
        <f t="array" ref="Q1117">IF(SUMPRODUCT((TRIM(L1117:O1117)&lt;&gt;"-")*1)=0,
    "No Data",
    IF(COUNTIF(L1117:O1117,INDEX(_xlfn._xlws.FILTER(L1117:O1117,TRIM(L1117:O1117)&lt;&gt;"-"),1))=SUMPRODUCT((TRIM(L1117:O1117)&lt;&gt;"-")*1),
    "No Change",
    "Change"))</f>
        <v>No Change</v>
      </c>
      <c r="R1117" s="159"/>
      <c r="S1117" s="111"/>
    </row>
    <row r="1118" spans="1:19" x14ac:dyDescent="0.3">
      <c r="A1118" t="s">
        <v>815</v>
      </c>
      <c r="B1118" t="s">
        <v>1137</v>
      </c>
      <c r="C1118" s="160" t="str">
        <f>TRIM(CLEAN(TEXT(IFERROR(INDEX('Snakeden MR'!$B$4:$C$3028,MATCH($A1118,'Snakeden MR'!$C$4:$C$3028,0),1),"-"),"@")))</f>
        <v>-</v>
      </c>
      <c r="D1118" s="147" t="str">
        <f>TRIM(CLEAN(TEXT(IFERROR(INDEX('Snakeden MR'!$I$4:$J$3028,MATCH($A1118,'Snakeden MR'!$J$4:$J$3028,0),1),"-"),"@")))</f>
        <v>-</v>
      </c>
      <c r="E1118" s="147" t="str">
        <f>TRIM(CLEAN(TEXT(IFERROR(INDEX('Snakeden MR'!$P$4:$Q$3028,MATCH($A1118,'Snakeden MR'!$Q$4:$Q$3028,0),1),"-"),"@")))</f>
        <v>-</v>
      </c>
      <c r="F1118" s="147" t="str">
        <f>TRIM(CLEAN(TEXT(IFERROR(INDEX('Snakeden MR'!$W$4:$X$3028,MATCH($A1118,'Snakeden MR'!$X$4:$X$3028,0),1),"-"),"@")))</f>
        <v>-</v>
      </c>
      <c r="G1118" s="159" t="str">
        <f t="shared" si="34"/>
        <v>Not Found</v>
      </c>
      <c r="H1118" t="str" cm="1">
        <f t="array" ref="H1118">IF(SUMPRODUCT((TRIM(C1118:F1118)&lt;&gt;"-")*1)=0,
    "No Data",
    IF(COUNTIF(C1118:F1118,INDEX(_xlfn._xlws.FILTER(C1118:F1118,TRIM(C1118:F1118)&lt;&gt;"-"),1))=SUMPRODUCT((TRIM(C1118:F1118)&lt;&gt;"-")*1),
    "No Change",
    "Change"))</f>
        <v>No Data</v>
      </c>
      <c r="I1118" s="159"/>
      <c r="J1118"/>
      <c r="K1118" s="163"/>
      <c r="L1118" s="147" t="str">
        <f>TRIM(CLEAN(TEXT(IFERROR(INDEX('Glade MR'!$B$4:$C$3000,MATCH($A1118,'Glade MR'!$C$4:$C$3000,0),1),"-"),"@")))</f>
        <v>-</v>
      </c>
      <c r="M1118" s="147" t="str">
        <f>TRIM(CLEAN(TEXT(IFERROR(INDEX('Glade MR'!$I$4:$J$3000,MATCH($A1118,'Glade MR'!$J$4:$J$3000,0),1),"-"),"@")))</f>
        <v>-</v>
      </c>
      <c r="N1118" s="147" t="str">
        <f>TRIM(CLEAN(TEXT(IFERROR(INDEX('Glade MR'!$P$4:$Q$3000,MATCH($A1118,'Glade MR'!$Q$4:$Q$3000,0),1),"-"),"@")))</f>
        <v>-</v>
      </c>
      <c r="O1118" s="147" t="str">
        <f>TRIM(CLEAN(TEXT(IFERROR(INDEX('Glade MR'!$W$4:$X$3000,MATCH($A1118,'Glade MR'!$X$4:$X$3000,0),1),"-"),"@")))</f>
        <v>Pool 4</v>
      </c>
      <c r="P1118" s="159" t="str">
        <f t="shared" si="35"/>
        <v>Found</v>
      </c>
      <c r="Q1118" t="str" cm="1">
        <f t="array" ref="Q1118">IF(SUMPRODUCT((TRIM(L1118:O1118)&lt;&gt;"-")*1)=0,
    "No Data",
    IF(COUNTIF(L1118:O1118,INDEX(_xlfn._xlws.FILTER(L1118:O1118,TRIM(L1118:O1118)&lt;&gt;"-"),1))=SUMPRODUCT((TRIM(L1118:O1118)&lt;&gt;"-")*1),
    "No Change",
    "Change"))</f>
        <v>No Change</v>
      </c>
      <c r="R1118" s="159"/>
      <c r="S1118" s="111"/>
    </row>
    <row r="1119" spans="1:19" x14ac:dyDescent="0.3">
      <c r="A1119" t="s">
        <v>685</v>
      </c>
      <c r="B1119" t="s">
        <v>1137</v>
      </c>
      <c r="C1119" s="160" t="str">
        <f>TRIM(CLEAN(TEXT(IFERROR(INDEX('Snakeden MR'!$B$4:$C$3028,MATCH($A1119,'Snakeden MR'!$C$4:$C$3028,0),1),"-"),"@")))</f>
        <v>-</v>
      </c>
      <c r="D1119" s="147" t="str">
        <f>TRIM(CLEAN(TEXT(IFERROR(INDEX('Snakeden MR'!$I$4:$J$3028,MATCH($A1119,'Snakeden MR'!$J$4:$J$3028,0),1),"-"),"@")))</f>
        <v>-</v>
      </c>
      <c r="E1119" s="147" t="str">
        <f>TRIM(CLEAN(TEXT(IFERROR(INDEX('Snakeden MR'!$P$4:$Q$3028,MATCH($A1119,'Snakeden MR'!$Q$4:$Q$3028,0),1),"-"),"@")))</f>
        <v>-</v>
      </c>
      <c r="F1119" s="147" t="str">
        <f>TRIM(CLEAN(TEXT(IFERROR(INDEX('Snakeden MR'!$W$4:$X$3028,MATCH($A1119,'Snakeden MR'!$X$4:$X$3028,0),1),"-"),"@")))</f>
        <v>-</v>
      </c>
      <c r="G1119" s="159" t="str">
        <f t="shared" si="34"/>
        <v>Not Found</v>
      </c>
      <c r="H1119" t="str" cm="1">
        <f t="array" ref="H1119">IF(SUMPRODUCT((TRIM(C1119:F1119)&lt;&gt;"-")*1)=0,
    "No Data",
    IF(COUNTIF(C1119:F1119,INDEX(_xlfn._xlws.FILTER(C1119:F1119,TRIM(C1119:F1119)&lt;&gt;"-"),1))=SUMPRODUCT((TRIM(C1119:F1119)&lt;&gt;"-")*1),
    "No Change",
    "Change"))</f>
        <v>No Data</v>
      </c>
      <c r="I1119" s="159"/>
      <c r="J1119"/>
      <c r="K1119" s="163"/>
      <c r="L1119" s="147" t="str">
        <f>TRIM(CLEAN(TEXT(IFERROR(INDEX('Glade MR'!$B$4:$C$3000,MATCH($A1119,'Glade MR'!$C$4:$C$3000,0),1),"-"),"@")))</f>
        <v>-</v>
      </c>
      <c r="M1119" s="147" t="str">
        <f>TRIM(CLEAN(TEXT(IFERROR(INDEX('Glade MR'!$I$4:$J$3000,MATCH($A1119,'Glade MR'!$J$4:$J$3000,0),1),"-"),"@")))</f>
        <v>-</v>
      </c>
      <c r="N1119" s="147" t="str">
        <f>TRIM(CLEAN(TEXT(IFERROR(INDEX('Glade MR'!$P$4:$Q$3000,MATCH($A1119,'Glade MR'!$Q$4:$Q$3000,0),1),"-"),"@")))</f>
        <v>Pool 5</v>
      </c>
      <c r="O1119" s="147" t="str">
        <f>TRIM(CLEAN(TEXT(IFERROR(INDEX('Glade MR'!$W$4:$X$3000,MATCH($A1119,'Glade MR'!$X$4:$X$3000,0),1),"-"),"@")))</f>
        <v>-</v>
      </c>
      <c r="P1119" s="159" t="str">
        <f t="shared" si="35"/>
        <v>Found</v>
      </c>
      <c r="Q1119" t="str" cm="1">
        <f t="array" ref="Q1119">IF(SUMPRODUCT((TRIM(L1119:O1119)&lt;&gt;"-")*1)=0,
    "No Data",
    IF(COUNTIF(L1119:O1119,INDEX(_xlfn._xlws.FILTER(L1119:O1119,TRIM(L1119:O1119)&lt;&gt;"-"),1))=SUMPRODUCT((TRIM(L1119:O1119)&lt;&gt;"-")*1),
    "No Change",
    "Change"))</f>
        <v>No Change</v>
      </c>
      <c r="R1119" s="159"/>
      <c r="S1119" s="111"/>
    </row>
    <row r="1120" spans="1:19" x14ac:dyDescent="0.3">
      <c r="A1120" t="s">
        <v>772</v>
      </c>
      <c r="B1120" t="s">
        <v>1137</v>
      </c>
      <c r="C1120" s="160" t="str">
        <f>TRIM(CLEAN(TEXT(IFERROR(INDEX('Snakeden MR'!$B$4:$C$3028,MATCH($A1120,'Snakeden MR'!$C$4:$C$3028,0),1),"-"),"@")))</f>
        <v>-</v>
      </c>
      <c r="D1120" s="147" t="str">
        <f>TRIM(CLEAN(TEXT(IFERROR(INDEX('Snakeden MR'!$I$4:$J$3028,MATCH($A1120,'Snakeden MR'!$J$4:$J$3028,0),1),"-"),"@")))</f>
        <v>-</v>
      </c>
      <c r="E1120" s="147" t="str">
        <f>TRIM(CLEAN(TEXT(IFERROR(INDEX('Snakeden MR'!$P$4:$Q$3028,MATCH($A1120,'Snakeden MR'!$Q$4:$Q$3028,0),1),"-"),"@")))</f>
        <v>-</v>
      </c>
      <c r="F1120" s="147" t="str">
        <f>TRIM(CLEAN(TEXT(IFERROR(INDEX('Snakeden MR'!$W$4:$X$3028,MATCH($A1120,'Snakeden MR'!$X$4:$X$3028,0),1),"-"),"@")))</f>
        <v>-</v>
      </c>
      <c r="G1120" s="159" t="str">
        <f t="shared" si="34"/>
        <v>Not Found</v>
      </c>
      <c r="H1120" t="str" cm="1">
        <f t="array" ref="H1120">IF(SUMPRODUCT((TRIM(C1120:F1120)&lt;&gt;"-")*1)=0,
    "No Data",
    IF(COUNTIF(C1120:F1120,INDEX(_xlfn._xlws.FILTER(C1120:F1120,TRIM(C1120:F1120)&lt;&gt;"-"),1))=SUMPRODUCT((TRIM(C1120:F1120)&lt;&gt;"-")*1),
    "No Change",
    "Change"))</f>
        <v>No Data</v>
      </c>
      <c r="I1120" s="159"/>
      <c r="J1120"/>
      <c r="K1120" s="163"/>
      <c r="L1120" s="147" t="str">
        <f>TRIM(CLEAN(TEXT(IFERROR(INDEX('Glade MR'!$B$4:$C$3000,MATCH($A1120,'Glade MR'!$C$4:$C$3000,0),1),"-"),"@")))</f>
        <v>-</v>
      </c>
      <c r="M1120" s="147" t="str">
        <f>TRIM(CLEAN(TEXT(IFERROR(INDEX('Glade MR'!$I$4:$J$3000,MATCH($A1120,'Glade MR'!$J$4:$J$3000,0),1),"-"),"@")))</f>
        <v>Pool 4</v>
      </c>
      <c r="N1120" s="147" t="str">
        <f>TRIM(CLEAN(TEXT(IFERROR(INDEX('Glade MR'!$P$4:$Q$3000,MATCH($A1120,'Glade MR'!$Q$4:$Q$3000,0),1),"-"),"@")))</f>
        <v>Pool 4</v>
      </c>
      <c r="O1120" s="147" t="str">
        <f>TRIM(CLEAN(TEXT(IFERROR(INDEX('Glade MR'!$W$4:$X$3000,MATCH($A1120,'Glade MR'!$X$4:$X$3000,0),1),"-"),"@")))</f>
        <v>Pool 4</v>
      </c>
      <c r="P1120" s="159" t="str">
        <f t="shared" si="35"/>
        <v>Found</v>
      </c>
      <c r="Q1120" t="str" cm="1">
        <f t="array" ref="Q1120">IF(SUMPRODUCT((TRIM(L1120:O1120)&lt;&gt;"-")*1)=0,
    "No Data",
    IF(COUNTIF(L1120:O1120,INDEX(_xlfn._xlws.FILTER(L1120:O1120,TRIM(L1120:O1120)&lt;&gt;"-"),1))=SUMPRODUCT((TRIM(L1120:O1120)&lt;&gt;"-")*1),
    "No Change",
    "Change"))</f>
        <v>No Change</v>
      </c>
      <c r="R1120" s="159"/>
      <c r="S1120" s="111"/>
    </row>
    <row r="1121" spans="1:19" x14ac:dyDescent="0.3">
      <c r="A1121" t="s">
        <v>885</v>
      </c>
      <c r="B1121" t="s">
        <v>1145</v>
      </c>
      <c r="C1121" s="160" t="str">
        <f>TRIM(CLEAN(TEXT(IFERROR(INDEX('Snakeden MR'!$B$4:$C$3028,MATCH($A1121,'Snakeden MR'!$C$4:$C$3028,0),1),"-"),"@")))</f>
        <v>-</v>
      </c>
      <c r="D1121" s="147" t="str">
        <f>TRIM(CLEAN(TEXT(IFERROR(INDEX('Snakeden MR'!$I$4:$J$3028,MATCH($A1121,'Snakeden MR'!$J$4:$J$3028,0),1),"-"),"@")))</f>
        <v>-</v>
      </c>
      <c r="E1121" s="147" t="str">
        <f>TRIM(CLEAN(TEXT(IFERROR(INDEX('Snakeden MR'!$P$4:$Q$3028,MATCH($A1121,'Snakeden MR'!$Q$4:$Q$3028,0),1),"-"),"@")))</f>
        <v>-</v>
      </c>
      <c r="F1121" s="147" t="str">
        <f>TRIM(CLEAN(TEXT(IFERROR(INDEX('Snakeden MR'!$W$4:$X$3028,MATCH($A1121,'Snakeden MR'!$X$4:$X$3028,0),1),"-"),"@")))</f>
        <v>-</v>
      </c>
      <c r="G1121" s="159" t="str">
        <f t="shared" si="34"/>
        <v>Not Found</v>
      </c>
      <c r="H1121" t="str" cm="1">
        <f t="array" ref="H1121">IF(SUMPRODUCT((TRIM(C1121:F1121)&lt;&gt;"-")*1)=0,
    "No Data",
    IF(COUNTIF(C1121:F1121,INDEX(_xlfn._xlws.FILTER(C1121:F1121,TRIM(C1121:F1121)&lt;&gt;"-"),1))=SUMPRODUCT((TRIM(C1121:F1121)&lt;&gt;"-")*1),
    "No Change",
    "Change"))</f>
        <v>No Data</v>
      </c>
      <c r="I1121" s="159"/>
      <c r="J1121"/>
      <c r="K1121" s="163"/>
      <c r="L1121" s="147" t="str">
        <f>TRIM(CLEAN(TEXT(IFERROR(INDEX('Glade MR'!$B$4:$C$3000,MATCH($A1121,'Glade MR'!$C$4:$C$3000,0),1),"-"),"@")))</f>
        <v>-</v>
      </c>
      <c r="M1121" s="147" t="str">
        <f>TRIM(CLEAN(TEXT(IFERROR(INDEX('Glade MR'!$I$4:$J$3000,MATCH($A1121,'Glade MR'!$J$4:$J$3000,0),1),"-"),"@")))</f>
        <v>-</v>
      </c>
      <c r="N1121" s="147" t="str">
        <f>TRIM(CLEAN(TEXT(IFERROR(INDEX('Glade MR'!$P$4:$Q$3000,MATCH($A1121,'Glade MR'!$Q$4:$Q$3000,0),1),"-"),"@")))</f>
        <v>-</v>
      </c>
      <c r="O1121" s="147" t="str">
        <f>TRIM(CLEAN(TEXT(IFERROR(INDEX('Glade MR'!$W$4:$X$3000,MATCH($A1121,'Glade MR'!$X$4:$X$3000,0),1),"-"),"@")))</f>
        <v>Pool 4</v>
      </c>
      <c r="P1121" s="159" t="str">
        <f t="shared" si="35"/>
        <v>Found</v>
      </c>
      <c r="Q1121" t="str" cm="1">
        <f t="array" ref="Q1121">IF(SUMPRODUCT((TRIM(L1121:O1121)&lt;&gt;"-")*1)=0,
    "No Data",
    IF(COUNTIF(L1121:O1121,INDEX(_xlfn._xlws.FILTER(L1121:O1121,TRIM(L1121:O1121)&lt;&gt;"-"),1))=SUMPRODUCT((TRIM(L1121:O1121)&lt;&gt;"-")*1),
    "No Change",
    "Change"))</f>
        <v>No Change</v>
      </c>
      <c r="R1121" s="159"/>
      <c r="S1121" s="111"/>
    </row>
    <row r="1122" spans="1:19" x14ac:dyDescent="0.3">
      <c r="A1122" t="s">
        <v>1950</v>
      </c>
      <c r="B1122" t="s">
        <v>1145</v>
      </c>
      <c r="C1122" s="160" t="str">
        <f>TRIM(CLEAN(TEXT(IFERROR(INDEX('Snakeden MR'!$B$4:$C$3028,MATCH($A1122,'Snakeden MR'!$C$4:$C$3028,0),1),"-"),"@")))</f>
        <v>-</v>
      </c>
      <c r="D1122" s="147" t="str">
        <f>TRIM(CLEAN(TEXT(IFERROR(INDEX('Snakeden MR'!$I$4:$J$3028,MATCH($A1122,'Snakeden MR'!$J$4:$J$3028,0),1),"-"),"@")))</f>
        <v>-</v>
      </c>
      <c r="E1122" s="147" t="str">
        <f>TRIM(CLEAN(TEXT(IFERROR(INDEX('Snakeden MR'!$P$4:$Q$3028,MATCH($A1122,'Snakeden MR'!$Q$4:$Q$3028,0),1),"-"),"@")))</f>
        <v>-</v>
      </c>
      <c r="F1122" s="147" t="str">
        <f>TRIM(CLEAN(TEXT(IFERROR(INDEX('Snakeden MR'!$W$4:$X$3028,MATCH($A1122,'Snakeden MR'!$X$4:$X$3028,0),1),"-"),"@")))</f>
        <v>-</v>
      </c>
      <c r="G1122" s="159" t="str">
        <f t="shared" si="34"/>
        <v>Not Found</v>
      </c>
      <c r="H1122" t="str" cm="1">
        <f t="array" ref="H1122">IF(SUMPRODUCT((TRIM(C1122:F1122)&lt;&gt;"-")*1)=0,
    "No Data",
    IF(COUNTIF(C1122:F1122,INDEX(_xlfn._xlws.FILTER(C1122:F1122,TRIM(C1122:F1122)&lt;&gt;"-"),1))=SUMPRODUCT((TRIM(C1122:F1122)&lt;&gt;"-")*1),
    "No Change",
    "Change"))</f>
        <v>No Data</v>
      </c>
      <c r="I1122" s="159"/>
      <c r="J1122"/>
      <c r="K1122" s="163"/>
      <c r="L1122" s="147" t="str">
        <f>TRIM(CLEAN(TEXT(IFERROR(INDEX('Glade MR'!$B$4:$C$3000,MATCH($A1122,'Glade MR'!$C$4:$C$3000,0),1),"-"),"@")))</f>
        <v>-</v>
      </c>
      <c r="M1122" s="147" t="str">
        <f>TRIM(CLEAN(TEXT(IFERROR(INDEX('Glade MR'!$I$4:$J$3000,MATCH($A1122,'Glade MR'!$J$4:$J$3000,0),1),"-"),"@")))</f>
        <v>-</v>
      </c>
      <c r="N1122" s="147" t="str">
        <f>TRIM(CLEAN(TEXT(IFERROR(INDEX('Glade MR'!$P$4:$Q$3000,MATCH($A1122,'Glade MR'!$Q$4:$Q$3000,0),1),"-"),"@")))</f>
        <v>-</v>
      </c>
      <c r="O1122" s="147" t="str">
        <f>TRIM(CLEAN(TEXT(IFERROR(INDEX('Glade MR'!$W$4:$X$3000,MATCH($A1122,'Glade MR'!$X$4:$X$3000,0),1),"-"),"@")))</f>
        <v>-</v>
      </c>
      <c r="P1122" s="159" t="str">
        <f t="shared" si="35"/>
        <v>Not Found</v>
      </c>
      <c r="Q1122" t="str" cm="1">
        <f t="array" ref="Q1122">IF(SUMPRODUCT((TRIM(L1122:O1122)&lt;&gt;"-")*1)=0,
    "No Data",
    IF(COUNTIF(L1122:O1122,INDEX(_xlfn._xlws.FILTER(L1122:O1122,TRIM(L1122:O1122)&lt;&gt;"-"),1))=SUMPRODUCT((TRIM(L1122:O1122)&lt;&gt;"-")*1),
    "No Change",
    "Change"))</f>
        <v>No Data</v>
      </c>
      <c r="R1122" s="159"/>
      <c r="S1122" s="111"/>
    </row>
    <row r="1123" spans="1:19" x14ac:dyDescent="0.3">
      <c r="A1123" t="s">
        <v>1951</v>
      </c>
      <c r="B1123" t="s">
        <v>1145</v>
      </c>
      <c r="C1123" s="160" t="str">
        <f>TRIM(CLEAN(TEXT(IFERROR(INDEX('Snakeden MR'!$B$4:$C$3028,MATCH($A1123,'Snakeden MR'!$C$4:$C$3028,0),1),"-"),"@")))</f>
        <v>-</v>
      </c>
      <c r="D1123" s="147" t="str">
        <f>TRIM(CLEAN(TEXT(IFERROR(INDEX('Snakeden MR'!$I$4:$J$3028,MATCH($A1123,'Snakeden MR'!$J$4:$J$3028,0),1),"-"),"@")))</f>
        <v>-</v>
      </c>
      <c r="E1123" s="147" t="str">
        <f>TRIM(CLEAN(TEXT(IFERROR(INDEX('Snakeden MR'!$P$4:$Q$3028,MATCH($A1123,'Snakeden MR'!$Q$4:$Q$3028,0),1),"-"),"@")))</f>
        <v>-</v>
      </c>
      <c r="F1123" s="147" t="str">
        <f>TRIM(CLEAN(TEXT(IFERROR(INDEX('Snakeden MR'!$W$4:$X$3028,MATCH($A1123,'Snakeden MR'!$X$4:$X$3028,0),1),"-"),"@")))</f>
        <v>-</v>
      </c>
      <c r="G1123" s="159" t="str">
        <f t="shared" si="34"/>
        <v>Not Found</v>
      </c>
      <c r="H1123" t="str" cm="1">
        <f t="array" ref="H1123">IF(SUMPRODUCT((TRIM(C1123:F1123)&lt;&gt;"-")*1)=0,
    "No Data",
    IF(COUNTIF(C1123:F1123,INDEX(_xlfn._xlws.FILTER(C1123:F1123,TRIM(C1123:F1123)&lt;&gt;"-"),1))=SUMPRODUCT((TRIM(C1123:F1123)&lt;&gt;"-")*1),
    "No Change",
    "Change"))</f>
        <v>No Data</v>
      </c>
      <c r="I1123" s="159"/>
      <c r="J1123"/>
      <c r="K1123" s="163"/>
      <c r="L1123" s="147" t="str">
        <f>TRIM(CLEAN(TEXT(IFERROR(INDEX('Glade MR'!$B$4:$C$3000,MATCH($A1123,'Glade MR'!$C$4:$C$3000,0),1),"-"),"@")))</f>
        <v>-</v>
      </c>
      <c r="M1123" s="147" t="str">
        <f>TRIM(CLEAN(TEXT(IFERROR(INDEX('Glade MR'!$I$4:$J$3000,MATCH($A1123,'Glade MR'!$J$4:$J$3000,0),1),"-"),"@")))</f>
        <v>-</v>
      </c>
      <c r="N1123" s="147" t="str">
        <f>TRIM(CLEAN(TEXT(IFERROR(INDEX('Glade MR'!$P$4:$Q$3000,MATCH($A1123,'Glade MR'!$Q$4:$Q$3000,0),1),"-"),"@")))</f>
        <v>-</v>
      </c>
      <c r="O1123" s="147" t="str">
        <f>TRIM(CLEAN(TEXT(IFERROR(INDEX('Glade MR'!$W$4:$X$3000,MATCH($A1123,'Glade MR'!$X$4:$X$3000,0),1),"-"),"@")))</f>
        <v>-</v>
      </c>
      <c r="P1123" s="159" t="str">
        <f t="shared" si="35"/>
        <v>Not Found</v>
      </c>
      <c r="Q1123" t="str" cm="1">
        <f t="array" ref="Q1123">IF(SUMPRODUCT((TRIM(L1123:O1123)&lt;&gt;"-")*1)=0,
    "No Data",
    IF(COUNTIF(L1123:O1123,INDEX(_xlfn._xlws.FILTER(L1123:O1123,TRIM(L1123:O1123)&lt;&gt;"-"),1))=SUMPRODUCT((TRIM(L1123:O1123)&lt;&gt;"-")*1),
    "No Change",
    "Change"))</f>
        <v>No Data</v>
      </c>
      <c r="R1123" s="159"/>
      <c r="S1123" s="111"/>
    </row>
    <row r="1124" spans="1:19" x14ac:dyDescent="0.3">
      <c r="A1124" t="s">
        <v>1952</v>
      </c>
      <c r="B1124" t="s">
        <v>1145</v>
      </c>
      <c r="C1124" s="160" t="str">
        <f>TRIM(CLEAN(TEXT(IFERROR(INDEX('Snakeden MR'!$B$4:$C$3028,MATCH($A1124,'Snakeden MR'!$C$4:$C$3028,0),1),"-"),"@")))</f>
        <v>-</v>
      </c>
      <c r="D1124" s="147" t="str">
        <f>TRIM(CLEAN(TEXT(IFERROR(INDEX('Snakeden MR'!$I$4:$J$3028,MATCH($A1124,'Snakeden MR'!$J$4:$J$3028,0),1),"-"),"@")))</f>
        <v>-</v>
      </c>
      <c r="E1124" s="147" t="str">
        <f>TRIM(CLEAN(TEXT(IFERROR(INDEX('Snakeden MR'!$P$4:$Q$3028,MATCH($A1124,'Snakeden MR'!$Q$4:$Q$3028,0),1),"-"),"@")))</f>
        <v>-</v>
      </c>
      <c r="F1124" s="147" t="str">
        <f>TRIM(CLEAN(TEXT(IFERROR(INDEX('Snakeden MR'!$W$4:$X$3028,MATCH($A1124,'Snakeden MR'!$X$4:$X$3028,0),1),"-"),"@")))</f>
        <v>-</v>
      </c>
      <c r="G1124" s="159" t="str">
        <f t="shared" si="34"/>
        <v>Not Found</v>
      </c>
      <c r="H1124" t="str" cm="1">
        <f t="array" ref="H1124">IF(SUMPRODUCT((TRIM(C1124:F1124)&lt;&gt;"-")*1)=0,
    "No Data",
    IF(COUNTIF(C1124:F1124,INDEX(_xlfn._xlws.FILTER(C1124:F1124,TRIM(C1124:F1124)&lt;&gt;"-"),1))=SUMPRODUCT((TRIM(C1124:F1124)&lt;&gt;"-")*1),
    "No Change",
    "Change"))</f>
        <v>No Data</v>
      </c>
      <c r="I1124" s="159"/>
      <c r="J1124"/>
      <c r="K1124" s="163"/>
      <c r="L1124" s="147" t="str">
        <f>TRIM(CLEAN(TEXT(IFERROR(INDEX('Glade MR'!$B$4:$C$3000,MATCH($A1124,'Glade MR'!$C$4:$C$3000,0),1),"-"),"@")))</f>
        <v>-</v>
      </c>
      <c r="M1124" s="147" t="str">
        <f>TRIM(CLEAN(TEXT(IFERROR(INDEX('Glade MR'!$I$4:$J$3000,MATCH($A1124,'Glade MR'!$J$4:$J$3000,0),1),"-"),"@")))</f>
        <v>-</v>
      </c>
      <c r="N1124" s="147" t="str">
        <f>TRIM(CLEAN(TEXT(IFERROR(INDEX('Glade MR'!$P$4:$Q$3000,MATCH($A1124,'Glade MR'!$Q$4:$Q$3000,0),1),"-"),"@")))</f>
        <v>-</v>
      </c>
      <c r="O1124" s="147" t="str">
        <f>TRIM(CLEAN(TEXT(IFERROR(INDEX('Glade MR'!$W$4:$X$3000,MATCH($A1124,'Glade MR'!$X$4:$X$3000,0),1),"-"),"@")))</f>
        <v>-</v>
      </c>
      <c r="P1124" s="159" t="str">
        <f t="shared" si="35"/>
        <v>Not Found</v>
      </c>
      <c r="Q1124" t="str" cm="1">
        <f t="array" ref="Q1124">IF(SUMPRODUCT((TRIM(L1124:O1124)&lt;&gt;"-")*1)=0,
    "No Data",
    IF(COUNTIF(L1124:O1124,INDEX(_xlfn._xlws.FILTER(L1124:O1124,TRIM(L1124:O1124)&lt;&gt;"-"),1))=SUMPRODUCT((TRIM(L1124:O1124)&lt;&gt;"-")*1),
    "No Change",
    "Change"))</f>
        <v>No Data</v>
      </c>
      <c r="R1124" s="159"/>
      <c r="S1124" s="111"/>
    </row>
    <row r="1125" spans="1:19" x14ac:dyDescent="0.3">
      <c r="A1125" t="s">
        <v>574</v>
      </c>
      <c r="B1125" t="s">
        <v>1137</v>
      </c>
      <c r="C1125" s="160" t="str">
        <f>TRIM(CLEAN(TEXT(IFERROR(INDEX('Snakeden MR'!$B$4:$C$3028,MATCH($A1125,'Snakeden MR'!$C$4:$C$3028,0),1),"-"),"@")))</f>
        <v>-</v>
      </c>
      <c r="D1125" s="147" t="str">
        <f>TRIM(CLEAN(TEXT(IFERROR(INDEX('Snakeden MR'!$I$4:$J$3028,MATCH($A1125,'Snakeden MR'!$J$4:$J$3028,0),1),"-"),"@")))</f>
        <v>-</v>
      </c>
      <c r="E1125" s="147" t="str">
        <f>TRIM(CLEAN(TEXT(IFERROR(INDEX('Snakeden MR'!$P$4:$Q$3028,MATCH($A1125,'Snakeden MR'!$Q$4:$Q$3028,0),1),"-"),"@")))</f>
        <v>-</v>
      </c>
      <c r="F1125" s="147" t="str">
        <f>TRIM(CLEAN(TEXT(IFERROR(INDEX('Snakeden MR'!$W$4:$X$3028,MATCH($A1125,'Snakeden MR'!$X$4:$X$3028,0),1),"-"),"@")))</f>
        <v>-</v>
      </c>
      <c r="G1125" s="159" t="str">
        <f t="shared" si="34"/>
        <v>Not Found</v>
      </c>
      <c r="H1125" t="str" cm="1">
        <f t="array" ref="H1125">IF(SUMPRODUCT((TRIM(C1125:F1125)&lt;&gt;"-")*1)=0,
    "No Data",
    IF(COUNTIF(C1125:F1125,INDEX(_xlfn._xlws.FILTER(C1125:F1125,TRIM(C1125:F1125)&lt;&gt;"-"),1))=SUMPRODUCT((TRIM(C1125:F1125)&lt;&gt;"-")*1),
    "No Change",
    "Change"))</f>
        <v>No Data</v>
      </c>
      <c r="I1125" s="159"/>
      <c r="J1125"/>
      <c r="K1125" s="163"/>
      <c r="L1125" s="147" t="str">
        <f>TRIM(CLEAN(TEXT(IFERROR(INDEX('Glade MR'!$B$4:$C$3000,MATCH($A1125,'Glade MR'!$C$4:$C$3000,0),1),"-"),"@")))</f>
        <v>-</v>
      </c>
      <c r="M1125" s="147" t="str">
        <f>TRIM(CLEAN(TEXT(IFERROR(INDEX('Glade MR'!$I$4:$J$3000,MATCH($A1125,'Glade MR'!$J$4:$J$3000,0),1),"-"),"@")))</f>
        <v>Pool 8</v>
      </c>
      <c r="N1125" s="147" t="str">
        <f>TRIM(CLEAN(TEXT(IFERROR(INDEX('Glade MR'!$P$4:$Q$3000,MATCH($A1125,'Glade MR'!$Q$4:$Q$3000,0),1),"-"),"@")))</f>
        <v>-</v>
      </c>
      <c r="O1125" s="147" t="str">
        <f>TRIM(CLEAN(TEXT(IFERROR(INDEX('Glade MR'!$W$4:$X$3000,MATCH($A1125,'Glade MR'!$X$4:$X$3000,0),1),"-"),"@")))</f>
        <v>Pool 8</v>
      </c>
      <c r="P1125" s="159" t="str">
        <f t="shared" si="35"/>
        <v>Found</v>
      </c>
      <c r="Q1125" t="str" cm="1">
        <f t="array" ref="Q1125">IF(SUMPRODUCT((TRIM(L1125:O1125)&lt;&gt;"-")*1)=0,
    "No Data",
    IF(COUNTIF(L1125:O1125,INDEX(_xlfn._xlws.FILTER(L1125:O1125,TRIM(L1125:O1125)&lt;&gt;"-"),1))=SUMPRODUCT((TRIM(L1125:O1125)&lt;&gt;"-")*1),
    "No Change",
    "Change"))</f>
        <v>No Change</v>
      </c>
      <c r="R1125" s="159"/>
      <c r="S1125" s="111"/>
    </row>
    <row r="1126" spans="1:19" x14ac:dyDescent="0.3">
      <c r="A1126" t="s">
        <v>1953</v>
      </c>
      <c r="B1126" t="s">
        <v>1145</v>
      </c>
      <c r="C1126" s="160" t="str">
        <f>TRIM(CLEAN(TEXT(IFERROR(INDEX('Snakeden MR'!$B$4:$C$3028,MATCH($A1126,'Snakeden MR'!$C$4:$C$3028,0),1),"-"),"@")))</f>
        <v>-</v>
      </c>
      <c r="D1126" s="147" t="str">
        <f>TRIM(CLEAN(TEXT(IFERROR(INDEX('Snakeden MR'!$I$4:$J$3028,MATCH($A1126,'Snakeden MR'!$J$4:$J$3028,0),1),"-"),"@")))</f>
        <v>-</v>
      </c>
      <c r="E1126" s="147" t="str">
        <f>TRIM(CLEAN(TEXT(IFERROR(INDEX('Snakeden MR'!$P$4:$Q$3028,MATCH($A1126,'Snakeden MR'!$Q$4:$Q$3028,0),1),"-"),"@")))</f>
        <v>-</v>
      </c>
      <c r="F1126" s="147" t="str">
        <f>TRIM(CLEAN(TEXT(IFERROR(INDEX('Snakeden MR'!$W$4:$X$3028,MATCH($A1126,'Snakeden MR'!$X$4:$X$3028,0),1),"-"),"@")))</f>
        <v>-</v>
      </c>
      <c r="G1126" s="159" t="str">
        <f t="shared" si="34"/>
        <v>Not Found</v>
      </c>
      <c r="H1126" t="str" cm="1">
        <f t="array" ref="H1126">IF(SUMPRODUCT((TRIM(C1126:F1126)&lt;&gt;"-")*1)=0,
    "No Data",
    IF(COUNTIF(C1126:F1126,INDEX(_xlfn._xlws.FILTER(C1126:F1126,TRIM(C1126:F1126)&lt;&gt;"-"),1))=SUMPRODUCT((TRIM(C1126:F1126)&lt;&gt;"-")*1),
    "No Change",
    "Change"))</f>
        <v>No Data</v>
      </c>
      <c r="I1126" s="159"/>
      <c r="J1126"/>
      <c r="K1126" s="163"/>
      <c r="L1126" s="147" t="str">
        <f>TRIM(CLEAN(TEXT(IFERROR(INDEX('Glade MR'!$B$4:$C$3000,MATCH($A1126,'Glade MR'!$C$4:$C$3000,0),1),"-"),"@")))</f>
        <v>-</v>
      </c>
      <c r="M1126" s="147" t="str">
        <f>TRIM(CLEAN(TEXT(IFERROR(INDEX('Glade MR'!$I$4:$J$3000,MATCH($A1126,'Glade MR'!$J$4:$J$3000,0),1),"-"),"@")))</f>
        <v>-</v>
      </c>
      <c r="N1126" s="147" t="str">
        <f>TRIM(CLEAN(TEXT(IFERROR(INDEX('Glade MR'!$P$4:$Q$3000,MATCH($A1126,'Glade MR'!$Q$4:$Q$3000,0),1),"-"),"@")))</f>
        <v>-</v>
      </c>
      <c r="O1126" s="147" t="str">
        <f>TRIM(CLEAN(TEXT(IFERROR(INDEX('Glade MR'!$W$4:$X$3000,MATCH($A1126,'Glade MR'!$X$4:$X$3000,0),1),"-"),"@")))</f>
        <v>-</v>
      </c>
      <c r="P1126" s="159" t="str">
        <f t="shared" si="35"/>
        <v>Not Found</v>
      </c>
      <c r="Q1126" t="str" cm="1">
        <f t="array" ref="Q1126">IF(SUMPRODUCT((TRIM(L1126:O1126)&lt;&gt;"-")*1)=0,
    "No Data",
    IF(COUNTIF(L1126:O1126,INDEX(_xlfn._xlws.FILTER(L1126:O1126,TRIM(L1126:O1126)&lt;&gt;"-"),1))=SUMPRODUCT((TRIM(L1126:O1126)&lt;&gt;"-")*1),
    "No Change",
    "Change"))</f>
        <v>No Data</v>
      </c>
      <c r="R1126" s="159"/>
      <c r="S1126" s="111"/>
    </row>
    <row r="1127" spans="1:19" x14ac:dyDescent="0.3">
      <c r="A1127" t="s">
        <v>1954</v>
      </c>
      <c r="B1127" t="s">
        <v>1137</v>
      </c>
      <c r="C1127" s="160" t="str">
        <f>TRIM(CLEAN(TEXT(IFERROR(INDEX('Snakeden MR'!$B$4:$C$3028,MATCH($A1127,'Snakeden MR'!$C$4:$C$3028,0),1),"-"),"@")))</f>
        <v>-</v>
      </c>
      <c r="D1127" s="147" t="str">
        <f>TRIM(CLEAN(TEXT(IFERROR(INDEX('Snakeden MR'!$I$4:$J$3028,MATCH($A1127,'Snakeden MR'!$J$4:$J$3028,0),1),"-"),"@")))</f>
        <v>-</v>
      </c>
      <c r="E1127" s="147" t="str">
        <f>TRIM(CLEAN(TEXT(IFERROR(INDEX('Snakeden MR'!$P$4:$Q$3028,MATCH($A1127,'Snakeden MR'!$Q$4:$Q$3028,0),1),"-"),"@")))</f>
        <v>-</v>
      </c>
      <c r="F1127" s="147" t="str">
        <f>TRIM(CLEAN(TEXT(IFERROR(INDEX('Snakeden MR'!$W$4:$X$3028,MATCH($A1127,'Snakeden MR'!$X$4:$X$3028,0),1),"-"),"@")))</f>
        <v>-</v>
      </c>
      <c r="G1127" s="159" t="str">
        <f t="shared" si="34"/>
        <v>Not Found</v>
      </c>
      <c r="H1127" t="str" cm="1">
        <f t="array" ref="H1127">IF(SUMPRODUCT((TRIM(C1127:F1127)&lt;&gt;"-")*1)=0,
    "No Data",
    IF(COUNTIF(C1127:F1127,INDEX(_xlfn._xlws.FILTER(C1127:F1127,TRIM(C1127:F1127)&lt;&gt;"-"),1))=SUMPRODUCT((TRIM(C1127:F1127)&lt;&gt;"-")*1),
    "No Change",
    "Change"))</f>
        <v>No Data</v>
      </c>
      <c r="I1127" s="159"/>
      <c r="J1127"/>
      <c r="K1127" s="163"/>
      <c r="L1127" s="147" t="str">
        <f>TRIM(CLEAN(TEXT(IFERROR(INDEX('Glade MR'!$B$4:$C$3000,MATCH($A1127,'Glade MR'!$C$4:$C$3000,0),1),"-"),"@")))</f>
        <v>-</v>
      </c>
      <c r="M1127" s="147" t="str">
        <f>TRIM(CLEAN(TEXT(IFERROR(INDEX('Glade MR'!$I$4:$J$3000,MATCH($A1127,'Glade MR'!$J$4:$J$3000,0),1),"-"),"@")))</f>
        <v>-</v>
      </c>
      <c r="N1127" s="147" t="str">
        <f>TRIM(CLEAN(TEXT(IFERROR(INDEX('Glade MR'!$P$4:$Q$3000,MATCH($A1127,'Glade MR'!$Q$4:$Q$3000,0),1),"-"),"@")))</f>
        <v>-</v>
      </c>
      <c r="O1127" s="147" t="str">
        <f>TRIM(CLEAN(TEXT(IFERROR(INDEX('Glade MR'!$W$4:$X$3000,MATCH($A1127,'Glade MR'!$X$4:$X$3000,0),1),"-"),"@")))</f>
        <v>-</v>
      </c>
      <c r="P1127" s="159" t="str">
        <f t="shared" si="35"/>
        <v>Not Found</v>
      </c>
      <c r="Q1127" t="str" cm="1">
        <f t="array" ref="Q1127">IF(SUMPRODUCT((TRIM(L1127:O1127)&lt;&gt;"-")*1)=0,
    "No Data",
    IF(COUNTIF(L1127:O1127,INDEX(_xlfn._xlws.FILTER(L1127:O1127,TRIM(L1127:O1127)&lt;&gt;"-"),1))=SUMPRODUCT((TRIM(L1127:O1127)&lt;&gt;"-")*1),
    "No Change",
    "Change"))</f>
        <v>No Data</v>
      </c>
      <c r="R1127" s="159"/>
      <c r="S1127" s="111"/>
    </row>
    <row r="1128" spans="1:19" x14ac:dyDescent="0.3">
      <c r="A1128" t="s">
        <v>1955</v>
      </c>
      <c r="B1128" t="s">
        <v>1145</v>
      </c>
      <c r="C1128" s="160" t="str">
        <f>TRIM(CLEAN(TEXT(IFERROR(INDEX('Snakeden MR'!$B$4:$C$3028,MATCH($A1128,'Snakeden MR'!$C$4:$C$3028,0),1),"-"),"@")))</f>
        <v>-</v>
      </c>
      <c r="D1128" s="147" t="str">
        <f>TRIM(CLEAN(TEXT(IFERROR(INDEX('Snakeden MR'!$I$4:$J$3028,MATCH($A1128,'Snakeden MR'!$J$4:$J$3028,0),1),"-"),"@")))</f>
        <v>-</v>
      </c>
      <c r="E1128" s="147" t="str">
        <f>TRIM(CLEAN(TEXT(IFERROR(INDEX('Snakeden MR'!$P$4:$Q$3028,MATCH($A1128,'Snakeden MR'!$Q$4:$Q$3028,0),1),"-"),"@")))</f>
        <v>-</v>
      </c>
      <c r="F1128" s="147" t="str">
        <f>TRIM(CLEAN(TEXT(IFERROR(INDEX('Snakeden MR'!$W$4:$X$3028,MATCH($A1128,'Snakeden MR'!$X$4:$X$3028,0),1),"-"),"@")))</f>
        <v>-</v>
      </c>
      <c r="G1128" s="159" t="str">
        <f t="shared" si="34"/>
        <v>Not Found</v>
      </c>
      <c r="H1128" t="str" cm="1">
        <f t="array" ref="H1128">IF(SUMPRODUCT((TRIM(C1128:F1128)&lt;&gt;"-")*1)=0,
    "No Data",
    IF(COUNTIF(C1128:F1128,INDEX(_xlfn._xlws.FILTER(C1128:F1128,TRIM(C1128:F1128)&lt;&gt;"-"),1))=SUMPRODUCT((TRIM(C1128:F1128)&lt;&gt;"-")*1),
    "No Change",
    "Change"))</f>
        <v>No Data</v>
      </c>
      <c r="I1128" s="159"/>
      <c r="J1128"/>
      <c r="K1128" s="163"/>
      <c r="L1128" s="147" t="str">
        <f>TRIM(CLEAN(TEXT(IFERROR(INDEX('Glade MR'!$B$4:$C$3000,MATCH($A1128,'Glade MR'!$C$4:$C$3000,0),1),"-"),"@")))</f>
        <v>-</v>
      </c>
      <c r="M1128" s="147" t="str">
        <f>TRIM(CLEAN(TEXT(IFERROR(INDEX('Glade MR'!$I$4:$J$3000,MATCH($A1128,'Glade MR'!$J$4:$J$3000,0),1),"-"),"@")))</f>
        <v>-</v>
      </c>
      <c r="N1128" s="147" t="str">
        <f>TRIM(CLEAN(TEXT(IFERROR(INDEX('Glade MR'!$P$4:$Q$3000,MATCH($A1128,'Glade MR'!$Q$4:$Q$3000,0),1),"-"),"@")))</f>
        <v>-</v>
      </c>
      <c r="O1128" s="147" t="str">
        <f>TRIM(CLEAN(TEXT(IFERROR(INDEX('Glade MR'!$W$4:$X$3000,MATCH($A1128,'Glade MR'!$X$4:$X$3000,0),1),"-"),"@")))</f>
        <v>-</v>
      </c>
      <c r="P1128" s="159" t="str">
        <f t="shared" si="35"/>
        <v>Not Found</v>
      </c>
      <c r="Q1128" t="str" cm="1">
        <f t="array" ref="Q1128">IF(SUMPRODUCT((TRIM(L1128:O1128)&lt;&gt;"-")*1)=0,
    "No Data",
    IF(COUNTIF(L1128:O1128,INDEX(_xlfn._xlws.FILTER(L1128:O1128,TRIM(L1128:O1128)&lt;&gt;"-"),1))=SUMPRODUCT((TRIM(L1128:O1128)&lt;&gt;"-")*1),
    "No Change",
    "Change"))</f>
        <v>No Data</v>
      </c>
      <c r="R1128" s="159"/>
      <c r="S1128" s="111"/>
    </row>
    <row r="1129" spans="1:19" x14ac:dyDescent="0.3">
      <c r="A1129" t="s">
        <v>1956</v>
      </c>
      <c r="B1129" t="s">
        <v>1145</v>
      </c>
      <c r="C1129" s="160" t="str">
        <f>TRIM(CLEAN(TEXT(IFERROR(INDEX('Snakeden MR'!$B$4:$C$3028,MATCH($A1129,'Snakeden MR'!$C$4:$C$3028,0),1),"-"),"@")))</f>
        <v>-</v>
      </c>
      <c r="D1129" s="147" t="str">
        <f>TRIM(CLEAN(TEXT(IFERROR(INDEX('Snakeden MR'!$I$4:$J$3028,MATCH($A1129,'Snakeden MR'!$J$4:$J$3028,0),1),"-"),"@")))</f>
        <v>-</v>
      </c>
      <c r="E1129" s="147" t="str">
        <f>TRIM(CLEAN(TEXT(IFERROR(INDEX('Snakeden MR'!$P$4:$Q$3028,MATCH($A1129,'Snakeden MR'!$Q$4:$Q$3028,0),1),"-"),"@")))</f>
        <v>-</v>
      </c>
      <c r="F1129" s="147" t="str">
        <f>TRIM(CLEAN(TEXT(IFERROR(INDEX('Snakeden MR'!$W$4:$X$3028,MATCH($A1129,'Snakeden MR'!$X$4:$X$3028,0),1),"-"),"@")))</f>
        <v>-</v>
      </c>
      <c r="G1129" s="159" t="str">
        <f t="shared" si="34"/>
        <v>Not Found</v>
      </c>
      <c r="H1129" t="str" cm="1">
        <f t="array" ref="H1129">IF(SUMPRODUCT((TRIM(C1129:F1129)&lt;&gt;"-")*1)=0,
    "No Data",
    IF(COUNTIF(C1129:F1129,INDEX(_xlfn._xlws.FILTER(C1129:F1129,TRIM(C1129:F1129)&lt;&gt;"-"),1))=SUMPRODUCT((TRIM(C1129:F1129)&lt;&gt;"-")*1),
    "No Change",
    "Change"))</f>
        <v>No Data</v>
      </c>
      <c r="I1129" s="159"/>
      <c r="J1129"/>
      <c r="K1129" s="163"/>
      <c r="L1129" s="147" t="str">
        <f>TRIM(CLEAN(TEXT(IFERROR(INDEX('Glade MR'!$B$4:$C$3000,MATCH($A1129,'Glade MR'!$C$4:$C$3000,0),1),"-"),"@")))</f>
        <v>-</v>
      </c>
      <c r="M1129" s="147" t="str">
        <f>TRIM(CLEAN(TEXT(IFERROR(INDEX('Glade MR'!$I$4:$J$3000,MATCH($A1129,'Glade MR'!$J$4:$J$3000,0),1),"-"),"@")))</f>
        <v>-</v>
      </c>
      <c r="N1129" s="147" t="str">
        <f>TRIM(CLEAN(TEXT(IFERROR(INDEX('Glade MR'!$P$4:$Q$3000,MATCH($A1129,'Glade MR'!$Q$4:$Q$3000,0),1),"-"),"@")))</f>
        <v>-</v>
      </c>
      <c r="O1129" s="147" t="str">
        <f>TRIM(CLEAN(TEXT(IFERROR(INDEX('Glade MR'!$W$4:$X$3000,MATCH($A1129,'Glade MR'!$X$4:$X$3000,0),1),"-"),"@")))</f>
        <v>-</v>
      </c>
      <c r="P1129" s="159" t="str">
        <f t="shared" si="35"/>
        <v>Not Found</v>
      </c>
      <c r="Q1129" t="str" cm="1">
        <f t="array" ref="Q1129">IF(SUMPRODUCT((TRIM(L1129:O1129)&lt;&gt;"-")*1)=0,
    "No Data",
    IF(COUNTIF(L1129:O1129,INDEX(_xlfn._xlws.FILTER(L1129:O1129,TRIM(L1129:O1129)&lt;&gt;"-"),1))=SUMPRODUCT((TRIM(L1129:O1129)&lt;&gt;"-")*1),
    "No Change",
    "Change"))</f>
        <v>No Data</v>
      </c>
      <c r="R1129" s="159"/>
      <c r="S1129" s="111"/>
    </row>
    <row r="1130" spans="1:19" x14ac:dyDescent="0.3">
      <c r="A1130" t="s">
        <v>1957</v>
      </c>
      <c r="B1130" t="s">
        <v>1145</v>
      </c>
      <c r="C1130" s="160" t="str">
        <f>TRIM(CLEAN(TEXT(IFERROR(INDEX('Snakeden MR'!$B$4:$C$3028,MATCH($A1130,'Snakeden MR'!$C$4:$C$3028,0),1),"-"),"@")))</f>
        <v>-</v>
      </c>
      <c r="D1130" s="147" t="str">
        <f>TRIM(CLEAN(TEXT(IFERROR(INDEX('Snakeden MR'!$I$4:$J$3028,MATCH($A1130,'Snakeden MR'!$J$4:$J$3028,0),1),"-"),"@")))</f>
        <v>-</v>
      </c>
      <c r="E1130" s="147" t="str">
        <f>TRIM(CLEAN(TEXT(IFERROR(INDEX('Snakeden MR'!$P$4:$Q$3028,MATCH($A1130,'Snakeden MR'!$Q$4:$Q$3028,0),1),"-"),"@")))</f>
        <v>-</v>
      </c>
      <c r="F1130" s="147" t="str">
        <f>TRIM(CLEAN(TEXT(IFERROR(INDEX('Snakeden MR'!$W$4:$X$3028,MATCH($A1130,'Snakeden MR'!$X$4:$X$3028,0),1),"-"),"@")))</f>
        <v>-</v>
      </c>
      <c r="G1130" s="159" t="str">
        <f t="shared" si="34"/>
        <v>Not Found</v>
      </c>
      <c r="H1130" t="str" cm="1">
        <f t="array" ref="H1130">IF(SUMPRODUCT((TRIM(C1130:F1130)&lt;&gt;"-")*1)=0,
    "No Data",
    IF(COUNTIF(C1130:F1130,INDEX(_xlfn._xlws.FILTER(C1130:F1130,TRIM(C1130:F1130)&lt;&gt;"-"),1))=SUMPRODUCT((TRIM(C1130:F1130)&lt;&gt;"-")*1),
    "No Change",
    "Change"))</f>
        <v>No Data</v>
      </c>
      <c r="I1130" s="159"/>
      <c r="J1130"/>
      <c r="K1130" s="163"/>
      <c r="L1130" s="147" t="str">
        <f>TRIM(CLEAN(TEXT(IFERROR(INDEX('Glade MR'!$B$4:$C$3000,MATCH($A1130,'Glade MR'!$C$4:$C$3000,0),1),"-"),"@")))</f>
        <v>-</v>
      </c>
      <c r="M1130" s="147" t="str">
        <f>TRIM(CLEAN(TEXT(IFERROR(INDEX('Glade MR'!$I$4:$J$3000,MATCH($A1130,'Glade MR'!$J$4:$J$3000,0),1),"-"),"@")))</f>
        <v>-</v>
      </c>
      <c r="N1130" s="147" t="str">
        <f>TRIM(CLEAN(TEXT(IFERROR(INDEX('Glade MR'!$P$4:$Q$3000,MATCH($A1130,'Glade MR'!$Q$4:$Q$3000,0),1),"-"),"@")))</f>
        <v>-</v>
      </c>
      <c r="O1130" s="147" t="str">
        <f>TRIM(CLEAN(TEXT(IFERROR(INDEX('Glade MR'!$W$4:$X$3000,MATCH($A1130,'Glade MR'!$X$4:$X$3000,0),1),"-"),"@")))</f>
        <v>-</v>
      </c>
      <c r="P1130" s="159" t="str">
        <f t="shared" si="35"/>
        <v>Not Found</v>
      </c>
      <c r="Q1130" t="str" cm="1">
        <f t="array" ref="Q1130">IF(SUMPRODUCT((TRIM(L1130:O1130)&lt;&gt;"-")*1)=0,
    "No Data",
    IF(COUNTIF(L1130:O1130,INDEX(_xlfn._xlws.FILTER(L1130:O1130,TRIM(L1130:O1130)&lt;&gt;"-"),1))=SUMPRODUCT((TRIM(L1130:O1130)&lt;&gt;"-")*1),
    "No Change",
    "Change"))</f>
        <v>No Data</v>
      </c>
      <c r="R1130" s="159"/>
      <c r="S1130" s="111"/>
    </row>
    <row r="1131" spans="1:19" x14ac:dyDescent="0.3">
      <c r="A1131" t="s">
        <v>1958</v>
      </c>
      <c r="B1131" t="s">
        <v>1137</v>
      </c>
      <c r="C1131" s="160" t="str">
        <f>TRIM(CLEAN(TEXT(IFERROR(INDEX('Snakeden MR'!$B$4:$C$3028,MATCH($A1131,'Snakeden MR'!$C$4:$C$3028,0),1),"-"),"@")))</f>
        <v>-</v>
      </c>
      <c r="D1131" s="147" t="str">
        <f>TRIM(CLEAN(TEXT(IFERROR(INDEX('Snakeden MR'!$I$4:$J$3028,MATCH($A1131,'Snakeden MR'!$J$4:$J$3028,0),1),"-"),"@")))</f>
        <v>-</v>
      </c>
      <c r="E1131" s="147" t="str">
        <f>TRIM(CLEAN(TEXT(IFERROR(INDEX('Snakeden MR'!$P$4:$Q$3028,MATCH($A1131,'Snakeden MR'!$Q$4:$Q$3028,0),1),"-"),"@")))</f>
        <v>-</v>
      </c>
      <c r="F1131" s="147" t="str">
        <f>TRIM(CLEAN(TEXT(IFERROR(INDEX('Snakeden MR'!$W$4:$X$3028,MATCH($A1131,'Snakeden MR'!$X$4:$X$3028,0),1),"-"),"@")))</f>
        <v>-</v>
      </c>
      <c r="G1131" s="159" t="str">
        <f t="shared" si="34"/>
        <v>Not Found</v>
      </c>
      <c r="H1131" t="str" cm="1">
        <f t="array" ref="H1131">IF(SUMPRODUCT((TRIM(C1131:F1131)&lt;&gt;"-")*1)=0,
    "No Data",
    IF(COUNTIF(C1131:F1131,INDEX(_xlfn._xlws.FILTER(C1131:F1131,TRIM(C1131:F1131)&lt;&gt;"-"),1))=SUMPRODUCT((TRIM(C1131:F1131)&lt;&gt;"-")*1),
    "No Change",
    "Change"))</f>
        <v>No Data</v>
      </c>
      <c r="I1131" s="159"/>
      <c r="J1131"/>
      <c r="K1131" s="163"/>
      <c r="L1131" s="147" t="str">
        <f>TRIM(CLEAN(TEXT(IFERROR(INDEX('Glade MR'!$B$4:$C$3000,MATCH($A1131,'Glade MR'!$C$4:$C$3000,0),1),"-"),"@")))</f>
        <v>-</v>
      </c>
      <c r="M1131" s="147" t="str">
        <f>TRIM(CLEAN(TEXT(IFERROR(INDEX('Glade MR'!$I$4:$J$3000,MATCH($A1131,'Glade MR'!$J$4:$J$3000,0),1),"-"),"@")))</f>
        <v>-</v>
      </c>
      <c r="N1131" s="147" t="str">
        <f>TRIM(CLEAN(TEXT(IFERROR(INDEX('Glade MR'!$P$4:$Q$3000,MATCH($A1131,'Glade MR'!$Q$4:$Q$3000,0),1),"-"),"@")))</f>
        <v>-</v>
      </c>
      <c r="O1131" s="147" t="str">
        <f>TRIM(CLEAN(TEXT(IFERROR(INDEX('Glade MR'!$W$4:$X$3000,MATCH($A1131,'Glade MR'!$X$4:$X$3000,0),1),"-"),"@")))</f>
        <v>-</v>
      </c>
      <c r="P1131" s="159" t="str">
        <f t="shared" si="35"/>
        <v>Not Found</v>
      </c>
      <c r="Q1131" t="str" cm="1">
        <f t="array" ref="Q1131">IF(SUMPRODUCT((TRIM(L1131:O1131)&lt;&gt;"-")*1)=0,
    "No Data",
    IF(COUNTIF(L1131:O1131,INDEX(_xlfn._xlws.FILTER(L1131:O1131,TRIM(L1131:O1131)&lt;&gt;"-"),1))=SUMPRODUCT((TRIM(L1131:O1131)&lt;&gt;"-")*1),
    "No Change",
    "Change"))</f>
        <v>No Data</v>
      </c>
      <c r="R1131" s="159"/>
      <c r="S1131" s="111"/>
    </row>
    <row r="1132" spans="1:19" x14ac:dyDescent="0.3">
      <c r="A1132" t="s">
        <v>100</v>
      </c>
      <c r="B1132" t="s">
        <v>1145</v>
      </c>
      <c r="C1132" s="160" t="str">
        <f>TRIM(CLEAN(TEXT(IFERROR(INDEX('Snakeden MR'!$B$4:$C$3028,MATCH($A1132,'Snakeden MR'!$C$4:$C$3028,0),1),"-"),"@")))</f>
        <v>-</v>
      </c>
      <c r="D1132" s="147" t="str">
        <f>TRIM(CLEAN(TEXT(IFERROR(INDEX('Snakeden MR'!$I$4:$J$3028,MATCH($A1132,'Snakeden MR'!$J$4:$J$3028,0),1),"-"),"@")))</f>
        <v>-</v>
      </c>
      <c r="E1132" s="147" t="str">
        <f>TRIM(CLEAN(TEXT(IFERROR(INDEX('Snakeden MR'!$P$4:$Q$3028,MATCH($A1132,'Snakeden MR'!$Q$4:$Q$3028,0),1),"-"),"@")))</f>
        <v>Riffle B</v>
      </c>
      <c r="F1132" s="147" t="str">
        <f>TRIM(CLEAN(TEXT(IFERROR(INDEX('Snakeden MR'!$W$4:$X$3028,MATCH($A1132,'Snakeden MR'!$X$4:$X$3028,0),1),"-"),"@")))</f>
        <v>-</v>
      </c>
      <c r="G1132" s="159" t="str">
        <f t="shared" si="34"/>
        <v>Found</v>
      </c>
      <c r="H1132" t="str" cm="1">
        <f t="array" ref="H1132">IF(SUMPRODUCT((TRIM(C1132:F1132)&lt;&gt;"-")*1)=0,
    "No Data",
    IF(COUNTIF(C1132:F1132,INDEX(_xlfn._xlws.FILTER(C1132:F1132,TRIM(C1132:F1132)&lt;&gt;"-"),1))=SUMPRODUCT((TRIM(C1132:F1132)&lt;&gt;"-")*1),
    "No Change",
    "Change"))</f>
        <v>No Change</v>
      </c>
      <c r="I1132" s="159"/>
      <c r="J1132"/>
      <c r="K1132" s="163"/>
      <c r="L1132" s="147" t="str">
        <f>TRIM(CLEAN(TEXT(IFERROR(INDEX('Glade MR'!$B$4:$C$3000,MATCH($A1132,'Glade MR'!$C$4:$C$3000,0),1),"-"),"@")))</f>
        <v>Pool 3</v>
      </c>
      <c r="M1132" s="147" t="str">
        <f>TRIM(CLEAN(TEXT(IFERROR(INDEX('Glade MR'!$I$4:$J$3000,MATCH($A1132,'Glade MR'!$J$4:$J$3000,0),1),"-"),"@")))</f>
        <v>-</v>
      </c>
      <c r="N1132" s="147" t="str">
        <f>TRIM(CLEAN(TEXT(IFERROR(INDEX('Glade MR'!$P$4:$Q$3000,MATCH($A1132,'Glade MR'!$Q$4:$Q$3000,0),1),"-"),"@")))</f>
        <v>-</v>
      </c>
      <c r="O1132" s="147" t="str">
        <f>TRIM(CLEAN(TEXT(IFERROR(INDEX('Glade MR'!$W$4:$X$3000,MATCH($A1132,'Glade MR'!$X$4:$X$3000,0),1),"-"),"@")))</f>
        <v>-</v>
      </c>
      <c r="P1132" s="159" t="str">
        <f t="shared" si="35"/>
        <v>Found</v>
      </c>
      <c r="Q1132" t="str" cm="1">
        <f t="array" ref="Q1132">IF(SUMPRODUCT((TRIM(L1132:O1132)&lt;&gt;"-")*1)=0,
    "No Data",
    IF(COUNTIF(L1132:O1132,INDEX(_xlfn._xlws.FILTER(L1132:O1132,TRIM(L1132:O1132)&lt;&gt;"-"),1))=SUMPRODUCT((TRIM(L1132:O1132)&lt;&gt;"-")*1),
    "No Change",
    "Change"))</f>
        <v>No Change</v>
      </c>
      <c r="R1132" s="159"/>
      <c r="S1132" s="111"/>
    </row>
    <row r="1133" spans="1:19" x14ac:dyDescent="0.3">
      <c r="A1133" t="s">
        <v>1959</v>
      </c>
      <c r="B1133" t="s">
        <v>1145</v>
      </c>
      <c r="C1133" s="160" t="str">
        <f>TRIM(CLEAN(TEXT(IFERROR(INDEX('Snakeden MR'!$B$4:$C$3028,MATCH($A1133,'Snakeden MR'!$C$4:$C$3028,0),1),"-"),"@")))</f>
        <v>-</v>
      </c>
      <c r="D1133" s="147" t="str">
        <f>TRIM(CLEAN(TEXT(IFERROR(INDEX('Snakeden MR'!$I$4:$J$3028,MATCH($A1133,'Snakeden MR'!$J$4:$J$3028,0),1),"-"),"@")))</f>
        <v>-</v>
      </c>
      <c r="E1133" s="147" t="str">
        <f>TRIM(CLEAN(TEXT(IFERROR(INDEX('Snakeden MR'!$P$4:$Q$3028,MATCH($A1133,'Snakeden MR'!$Q$4:$Q$3028,0),1),"-"),"@")))</f>
        <v>-</v>
      </c>
      <c r="F1133" s="147" t="str">
        <f>TRIM(CLEAN(TEXT(IFERROR(INDEX('Snakeden MR'!$W$4:$X$3028,MATCH($A1133,'Snakeden MR'!$X$4:$X$3028,0),1),"-"),"@")))</f>
        <v>-</v>
      </c>
      <c r="G1133" s="159" t="str">
        <f t="shared" si="34"/>
        <v>Not Found</v>
      </c>
      <c r="H1133" t="str" cm="1">
        <f t="array" ref="H1133">IF(SUMPRODUCT((TRIM(C1133:F1133)&lt;&gt;"-")*1)=0,
    "No Data",
    IF(COUNTIF(C1133:F1133,INDEX(_xlfn._xlws.FILTER(C1133:F1133,TRIM(C1133:F1133)&lt;&gt;"-"),1))=SUMPRODUCT((TRIM(C1133:F1133)&lt;&gt;"-")*1),
    "No Change",
    "Change"))</f>
        <v>No Data</v>
      </c>
      <c r="I1133" s="159"/>
      <c r="J1133"/>
      <c r="K1133" s="163"/>
      <c r="L1133" s="147" t="str">
        <f>TRIM(CLEAN(TEXT(IFERROR(INDEX('Glade MR'!$B$4:$C$3000,MATCH($A1133,'Glade MR'!$C$4:$C$3000,0),1),"-"),"@")))</f>
        <v>-</v>
      </c>
      <c r="M1133" s="147" t="str">
        <f>TRIM(CLEAN(TEXT(IFERROR(INDEX('Glade MR'!$I$4:$J$3000,MATCH($A1133,'Glade MR'!$J$4:$J$3000,0),1),"-"),"@")))</f>
        <v>-</v>
      </c>
      <c r="N1133" s="147" t="str">
        <f>TRIM(CLEAN(TEXT(IFERROR(INDEX('Glade MR'!$P$4:$Q$3000,MATCH($A1133,'Glade MR'!$Q$4:$Q$3000,0),1),"-"),"@")))</f>
        <v>-</v>
      </c>
      <c r="O1133" s="147" t="str">
        <f>TRIM(CLEAN(TEXT(IFERROR(INDEX('Glade MR'!$W$4:$X$3000,MATCH($A1133,'Glade MR'!$X$4:$X$3000,0),1),"-"),"@")))</f>
        <v>-</v>
      </c>
      <c r="P1133" s="159" t="str">
        <f t="shared" si="35"/>
        <v>Not Found</v>
      </c>
      <c r="Q1133" t="str" cm="1">
        <f t="array" ref="Q1133">IF(SUMPRODUCT((TRIM(L1133:O1133)&lt;&gt;"-")*1)=0,
    "No Data",
    IF(COUNTIF(L1133:O1133,INDEX(_xlfn._xlws.FILTER(L1133:O1133,TRIM(L1133:O1133)&lt;&gt;"-"),1))=SUMPRODUCT((TRIM(L1133:O1133)&lt;&gt;"-")*1),
    "No Change",
    "Change"))</f>
        <v>No Data</v>
      </c>
      <c r="R1133" s="159"/>
      <c r="S1133" s="111"/>
    </row>
    <row r="1134" spans="1:19" x14ac:dyDescent="0.3">
      <c r="A1134" t="s">
        <v>1960</v>
      </c>
      <c r="B1134" t="s">
        <v>1137</v>
      </c>
      <c r="C1134" s="160" t="str">
        <f>TRIM(CLEAN(TEXT(IFERROR(INDEX('Snakeden MR'!$B$4:$C$3028,MATCH($A1134,'Snakeden MR'!$C$4:$C$3028,0),1),"-"),"@")))</f>
        <v>-</v>
      </c>
      <c r="D1134" s="147" t="str">
        <f>TRIM(CLEAN(TEXT(IFERROR(INDEX('Snakeden MR'!$I$4:$J$3028,MATCH($A1134,'Snakeden MR'!$J$4:$J$3028,0),1),"-"),"@")))</f>
        <v>-</v>
      </c>
      <c r="E1134" s="147" t="str">
        <f>TRIM(CLEAN(TEXT(IFERROR(INDEX('Snakeden MR'!$P$4:$Q$3028,MATCH($A1134,'Snakeden MR'!$Q$4:$Q$3028,0),1),"-"),"@")))</f>
        <v>-</v>
      </c>
      <c r="F1134" s="147" t="str">
        <f>TRIM(CLEAN(TEXT(IFERROR(INDEX('Snakeden MR'!$W$4:$X$3028,MATCH($A1134,'Snakeden MR'!$X$4:$X$3028,0),1),"-"),"@")))</f>
        <v>-</v>
      </c>
      <c r="G1134" s="159" t="str">
        <f t="shared" si="34"/>
        <v>Not Found</v>
      </c>
      <c r="H1134" t="str" cm="1">
        <f t="array" ref="H1134">IF(SUMPRODUCT((TRIM(C1134:F1134)&lt;&gt;"-")*1)=0,
    "No Data",
    IF(COUNTIF(C1134:F1134,INDEX(_xlfn._xlws.FILTER(C1134:F1134,TRIM(C1134:F1134)&lt;&gt;"-"),1))=SUMPRODUCT((TRIM(C1134:F1134)&lt;&gt;"-")*1),
    "No Change",
    "Change"))</f>
        <v>No Data</v>
      </c>
      <c r="I1134" s="159"/>
      <c r="J1134"/>
      <c r="K1134" s="163"/>
      <c r="L1134" s="147" t="str">
        <f>TRIM(CLEAN(TEXT(IFERROR(INDEX('Glade MR'!$B$4:$C$3000,MATCH($A1134,'Glade MR'!$C$4:$C$3000,0),1),"-"),"@")))</f>
        <v>-</v>
      </c>
      <c r="M1134" s="147" t="str">
        <f>TRIM(CLEAN(TEXT(IFERROR(INDEX('Glade MR'!$I$4:$J$3000,MATCH($A1134,'Glade MR'!$J$4:$J$3000,0),1),"-"),"@")))</f>
        <v>-</v>
      </c>
      <c r="N1134" s="147" t="str">
        <f>TRIM(CLEAN(TEXT(IFERROR(INDEX('Glade MR'!$P$4:$Q$3000,MATCH($A1134,'Glade MR'!$Q$4:$Q$3000,0),1),"-"),"@")))</f>
        <v>-</v>
      </c>
      <c r="O1134" s="147" t="str">
        <f>TRIM(CLEAN(TEXT(IFERROR(INDEX('Glade MR'!$W$4:$X$3000,MATCH($A1134,'Glade MR'!$X$4:$X$3000,0),1),"-"),"@")))</f>
        <v>-</v>
      </c>
      <c r="P1134" s="159" t="str">
        <f t="shared" si="35"/>
        <v>Not Found</v>
      </c>
      <c r="Q1134" t="str" cm="1">
        <f t="array" ref="Q1134">IF(SUMPRODUCT((TRIM(L1134:O1134)&lt;&gt;"-")*1)=0,
    "No Data",
    IF(COUNTIF(L1134:O1134,INDEX(_xlfn._xlws.FILTER(L1134:O1134,TRIM(L1134:O1134)&lt;&gt;"-"),1))=SUMPRODUCT((TRIM(L1134:O1134)&lt;&gt;"-")*1),
    "No Change",
    "Change"))</f>
        <v>No Data</v>
      </c>
      <c r="R1134" s="159"/>
      <c r="S1134" s="111"/>
    </row>
    <row r="1135" spans="1:19" x14ac:dyDescent="0.3">
      <c r="A1135" t="s">
        <v>1961</v>
      </c>
      <c r="B1135" t="s">
        <v>1145</v>
      </c>
      <c r="C1135" s="160" t="str">
        <f>TRIM(CLEAN(TEXT(IFERROR(INDEX('Snakeden MR'!$B$4:$C$3028,MATCH($A1135,'Snakeden MR'!$C$4:$C$3028,0),1),"-"),"@")))</f>
        <v>-</v>
      </c>
      <c r="D1135" s="147" t="str">
        <f>TRIM(CLEAN(TEXT(IFERROR(INDEX('Snakeden MR'!$I$4:$J$3028,MATCH($A1135,'Snakeden MR'!$J$4:$J$3028,0),1),"-"),"@")))</f>
        <v>-</v>
      </c>
      <c r="E1135" s="147" t="str">
        <f>TRIM(CLEAN(TEXT(IFERROR(INDEX('Snakeden MR'!$P$4:$Q$3028,MATCH($A1135,'Snakeden MR'!$Q$4:$Q$3028,0),1),"-"),"@")))</f>
        <v>-</v>
      </c>
      <c r="F1135" s="147" t="str">
        <f>TRIM(CLEAN(TEXT(IFERROR(INDEX('Snakeden MR'!$W$4:$X$3028,MATCH($A1135,'Snakeden MR'!$X$4:$X$3028,0),1),"-"),"@")))</f>
        <v>-</v>
      </c>
      <c r="G1135" s="159" t="str">
        <f t="shared" si="34"/>
        <v>Not Found</v>
      </c>
      <c r="H1135" t="str" cm="1">
        <f t="array" ref="H1135">IF(SUMPRODUCT((TRIM(C1135:F1135)&lt;&gt;"-")*1)=0,
    "No Data",
    IF(COUNTIF(C1135:F1135,INDEX(_xlfn._xlws.FILTER(C1135:F1135,TRIM(C1135:F1135)&lt;&gt;"-"),1))=SUMPRODUCT((TRIM(C1135:F1135)&lt;&gt;"-")*1),
    "No Change",
    "Change"))</f>
        <v>No Data</v>
      </c>
      <c r="I1135" s="159"/>
      <c r="J1135"/>
      <c r="K1135" s="163"/>
      <c r="L1135" s="147" t="str">
        <f>TRIM(CLEAN(TEXT(IFERROR(INDEX('Glade MR'!$B$4:$C$3000,MATCH($A1135,'Glade MR'!$C$4:$C$3000,0),1),"-"),"@")))</f>
        <v>-</v>
      </c>
      <c r="M1135" s="147" t="str">
        <f>TRIM(CLEAN(TEXT(IFERROR(INDEX('Glade MR'!$I$4:$J$3000,MATCH($A1135,'Glade MR'!$J$4:$J$3000,0),1),"-"),"@")))</f>
        <v>-</v>
      </c>
      <c r="N1135" s="147" t="str">
        <f>TRIM(CLEAN(TEXT(IFERROR(INDEX('Glade MR'!$P$4:$Q$3000,MATCH($A1135,'Glade MR'!$Q$4:$Q$3000,0),1),"-"),"@")))</f>
        <v>-</v>
      </c>
      <c r="O1135" s="147" t="str">
        <f>TRIM(CLEAN(TEXT(IFERROR(INDEX('Glade MR'!$W$4:$X$3000,MATCH($A1135,'Glade MR'!$X$4:$X$3000,0),1),"-"),"@")))</f>
        <v>-</v>
      </c>
      <c r="P1135" s="159" t="str">
        <f t="shared" si="35"/>
        <v>Not Found</v>
      </c>
      <c r="Q1135" t="str" cm="1">
        <f t="array" ref="Q1135">IF(SUMPRODUCT((TRIM(L1135:O1135)&lt;&gt;"-")*1)=0,
    "No Data",
    IF(COUNTIF(L1135:O1135,INDEX(_xlfn._xlws.FILTER(L1135:O1135,TRIM(L1135:O1135)&lt;&gt;"-"),1))=SUMPRODUCT((TRIM(L1135:O1135)&lt;&gt;"-")*1),
    "No Change",
    "Change"))</f>
        <v>No Data</v>
      </c>
      <c r="R1135" s="159"/>
      <c r="S1135" s="111"/>
    </row>
    <row r="1136" spans="1:19" x14ac:dyDescent="0.3">
      <c r="A1136" t="s">
        <v>75</v>
      </c>
      <c r="B1136" t="s">
        <v>1145</v>
      </c>
      <c r="C1136" s="160" t="str">
        <f>TRIM(CLEAN(TEXT(IFERROR(INDEX('Snakeden MR'!$B$4:$C$3028,MATCH($A1136,'Snakeden MR'!$C$4:$C$3028,0),1),"-"),"@")))</f>
        <v>-</v>
      </c>
      <c r="D1136" s="147" t="str">
        <f>TRIM(CLEAN(TEXT(IFERROR(INDEX('Snakeden MR'!$I$4:$J$3028,MATCH($A1136,'Snakeden MR'!$J$4:$J$3028,0),1),"-"),"@")))</f>
        <v>-</v>
      </c>
      <c r="E1136" s="147" t="str">
        <f>TRIM(CLEAN(TEXT(IFERROR(INDEX('Snakeden MR'!$P$4:$Q$3028,MATCH($A1136,'Snakeden MR'!$Q$4:$Q$3028,0),1),"-"),"@")))</f>
        <v>-</v>
      </c>
      <c r="F1136" s="147" t="str">
        <f>TRIM(CLEAN(TEXT(IFERROR(INDEX('Snakeden MR'!$W$4:$X$3028,MATCH($A1136,'Snakeden MR'!$X$4:$X$3028,0),1),"-"),"@")))</f>
        <v>-</v>
      </c>
      <c r="G1136" s="159" t="str">
        <f t="shared" si="34"/>
        <v>Not Found</v>
      </c>
      <c r="H1136" t="str" cm="1">
        <f t="array" ref="H1136">IF(SUMPRODUCT((TRIM(C1136:F1136)&lt;&gt;"-")*1)=0,
    "No Data",
    IF(COUNTIF(C1136:F1136,INDEX(_xlfn._xlws.FILTER(C1136:F1136,TRIM(C1136:F1136)&lt;&gt;"-"),1))=SUMPRODUCT((TRIM(C1136:F1136)&lt;&gt;"-")*1),
    "No Change",
    "Change"))</f>
        <v>No Data</v>
      </c>
      <c r="I1136" s="159"/>
      <c r="J1136"/>
      <c r="K1136" s="163"/>
      <c r="L1136" s="147" t="str">
        <f>TRIM(CLEAN(TEXT(IFERROR(INDEX('Glade MR'!$B$4:$C$3000,MATCH($A1136,'Glade MR'!$C$4:$C$3000,0),1),"-"),"@")))</f>
        <v>-</v>
      </c>
      <c r="M1136" s="147" t="str">
        <f>TRIM(CLEAN(TEXT(IFERROR(INDEX('Glade MR'!$I$4:$J$3000,MATCH($A1136,'Glade MR'!$J$4:$J$3000,0),1),"-"),"@")))</f>
        <v>-</v>
      </c>
      <c r="N1136" s="147" t="str">
        <f>TRIM(CLEAN(TEXT(IFERROR(INDEX('Glade MR'!$P$4:$Q$3000,MATCH($A1136,'Glade MR'!$Q$4:$Q$3000,0),1),"-"),"@")))</f>
        <v>-</v>
      </c>
      <c r="O1136" s="147" t="str">
        <f>TRIM(CLEAN(TEXT(IFERROR(INDEX('Glade MR'!$W$4:$X$3000,MATCH($A1136,'Glade MR'!$X$4:$X$3000,0),1),"-"),"@")))</f>
        <v>-</v>
      </c>
      <c r="P1136" s="159" t="str">
        <f t="shared" si="35"/>
        <v>Not Found</v>
      </c>
      <c r="Q1136" t="str" cm="1">
        <f t="array" ref="Q1136">IF(SUMPRODUCT((TRIM(L1136:O1136)&lt;&gt;"-")*1)=0,
    "No Data",
    IF(COUNTIF(L1136:O1136,INDEX(_xlfn._xlws.FILTER(L1136:O1136,TRIM(L1136:O1136)&lt;&gt;"-"),1))=SUMPRODUCT((TRIM(L1136:O1136)&lt;&gt;"-")*1),
    "No Change",
    "Change"))</f>
        <v>No Data</v>
      </c>
      <c r="R1136" s="159"/>
      <c r="S1136" s="111"/>
    </row>
    <row r="1137" spans="1:19" x14ac:dyDescent="0.3">
      <c r="A1137" t="s">
        <v>1962</v>
      </c>
      <c r="B1137" t="s">
        <v>1145</v>
      </c>
      <c r="C1137" s="160" t="str">
        <f>TRIM(CLEAN(TEXT(IFERROR(INDEX('Snakeden MR'!$B$4:$C$3028,MATCH($A1137,'Snakeden MR'!$C$4:$C$3028,0),1),"-"),"@")))</f>
        <v>-</v>
      </c>
      <c r="D1137" s="147" t="str">
        <f>TRIM(CLEAN(TEXT(IFERROR(INDEX('Snakeden MR'!$I$4:$J$3028,MATCH($A1137,'Snakeden MR'!$J$4:$J$3028,0),1),"-"),"@")))</f>
        <v>-</v>
      </c>
      <c r="E1137" s="147" t="str">
        <f>TRIM(CLEAN(TEXT(IFERROR(INDEX('Snakeden MR'!$P$4:$Q$3028,MATCH($A1137,'Snakeden MR'!$Q$4:$Q$3028,0),1),"-"),"@")))</f>
        <v>-</v>
      </c>
      <c r="F1137" s="147" t="str">
        <f>TRIM(CLEAN(TEXT(IFERROR(INDEX('Snakeden MR'!$W$4:$X$3028,MATCH($A1137,'Snakeden MR'!$X$4:$X$3028,0),1),"-"),"@")))</f>
        <v>-</v>
      </c>
      <c r="G1137" s="159" t="str">
        <f t="shared" si="34"/>
        <v>Not Found</v>
      </c>
      <c r="H1137" t="str" cm="1">
        <f t="array" ref="H1137">IF(SUMPRODUCT((TRIM(C1137:F1137)&lt;&gt;"-")*1)=0,
    "No Data",
    IF(COUNTIF(C1137:F1137,INDEX(_xlfn._xlws.FILTER(C1137:F1137,TRIM(C1137:F1137)&lt;&gt;"-"),1))=SUMPRODUCT((TRIM(C1137:F1137)&lt;&gt;"-")*1),
    "No Change",
    "Change"))</f>
        <v>No Data</v>
      </c>
      <c r="I1137" s="159"/>
      <c r="J1137"/>
      <c r="K1137" s="163"/>
      <c r="L1137" s="147" t="str">
        <f>TRIM(CLEAN(TEXT(IFERROR(INDEX('Glade MR'!$B$4:$C$3000,MATCH($A1137,'Glade MR'!$C$4:$C$3000,0),1),"-"),"@")))</f>
        <v>-</v>
      </c>
      <c r="M1137" s="147" t="str">
        <f>TRIM(CLEAN(TEXT(IFERROR(INDEX('Glade MR'!$I$4:$J$3000,MATCH($A1137,'Glade MR'!$J$4:$J$3000,0),1),"-"),"@")))</f>
        <v>-</v>
      </c>
      <c r="N1137" s="147" t="str">
        <f>TRIM(CLEAN(TEXT(IFERROR(INDEX('Glade MR'!$P$4:$Q$3000,MATCH($A1137,'Glade MR'!$Q$4:$Q$3000,0),1),"-"),"@")))</f>
        <v>-</v>
      </c>
      <c r="O1137" s="147" t="str">
        <f>TRIM(CLEAN(TEXT(IFERROR(INDEX('Glade MR'!$W$4:$X$3000,MATCH($A1137,'Glade MR'!$X$4:$X$3000,0),1),"-"),"@")))</f>
        <v>-</v>
      </c>
      <c r="P1137" s="159" t="str">
        <f t="shared" si="35"/>
        <v>Not Found</v>
      </c>
      <c r="Q1137" t="str" cm="1">
        <f t="array" ref="Q1137">IF(SUMPRODUCT((TRIM(L1137:O1137)&lt;&gt;"-")*1)=0,
    "No Data",
    IF(COUNTIF(L1137:O1137,INDEX(_xlfn._xlws.FILTER(L1137:O1137,TRIM(L1137:O1137)&lt;&gt;"-"),1))=SUMPRODUCT((TRIM(L1137:O1137)&lt;&gt;"-")*1),
    "No Change",
    "Change"))</f>
        <v>No Data</v>
      </c>
      <c r="R1137" s="159"/>
      <c r="S1137" s="111"/>
    </row>
    <row r="1138" spans="1:19" x14ac:dyDescent="0.3">
      <c r="A1138" t="s">
        <v>1963</v>
      </c>
      <c r="B1138" t="s">
        <v>1145</v>
      </c>
      <c r="C1138" s="160" t="str">
        <f>TRIM(CLEAN(TEXT(IFERROR(INDEX('Snakeden MR'!$B$4:$C$3028,MATCH($A1138,'Snakeden MR'!$C$4:$C$3028,0),1),"-"),"@")))</f>
        <v>-</v>
      </c>
      <c r="D1138" s="147" t="str">
        <f>TRIM(CLEAN(TEXT(IFERROR(INDEX('Snakeden MR'!$I$4:$J$3028,MATCH($A1138,'Snakeden MR'!$J$4:$J$3028,0),1),"-"),"@")))</f>
        <v>-</v>
      </c>
      <c r="E1138" s="147" t="str">
        <f>TRIM(CLEAN(TEXT(IFERROR(INDEX('Snakeden MR'!$P$4:$Q$3028,MATCH($A1138,'Snakeden MR'!$Q$4:$Q$3028,0),1),"-"),"@")))</f>
        <v>-</v>
      </c>
      <c r="F1138" s="147" t="str">
        <f>TRIM(CLEAN(TEXT(IFERROR(INDEX('Snakeden MR'!$W$4:$X$3028,MATCH($A1138,'Snakeden MR'!$X$4:$X$3028,0),1),"-"),"@")))</f>
        <v>-</v>
      </c>
      <c r="G1138" s="159" t="str">
        <f t="shared" si="34"/>
        <v>Not Found</v>
      </c>
      <c r="H1138" t="str" cm="1">
        <f t="array" ref="H1138">IF(SUMPRODUCT((TRIM(C1138:F1138)&lt;&gt;"-")*1)=0,
    "No Data",
    IF(COUNTIF(C1138:F1138,INDEX(_xlfn._xlws.FILTER(C1138:F1138,TRIM(C1138:F1138)&lt;&gt;"-"),1))=SUMPRODUCT((TRIM(C1138:F1138)&lt;&gt;"-")*1),
    "No Change",
    "Change"))</f>
        <v>No Data</v>
      </c>
      <c r="I1138" s="159"/>
      <c r="J1138"/>
      <c r="K1138" s="163"/>
      <c r="L1138" s="147" t="str">
        <f>TRIM(CLEAN(TEXT(IFERROR(INDEX('Glade MR'!$B$4:$C$3000,MATCH($A1138,'Glade MR'!$C$4:$C$3000,0),1),"-"),"@")))</f>
        <v>-</v>
      </c>
      <c r="M1138" s="147" t="str">
        <f>TRIM(CLEAN(TEXT(IFERROR(INDEX('Glade MR'!$I$4:$J$3000,MATCH($A1138,'Glade MR'!$J$4:$J$3000,0),1),"-"),"@")))</f>
        <v>-</v>
      </c>
      <c r="N1138" s="147" t="str">
        <f>TRIM(CLEAN(TEXT(IFERROR(INDEX('Glade MR'!$P$4:$Q$3000,MATCH($A1138,'Glade MR'!$Q$4:$Q$3000,0),1),"-"),"@")))</f>
        <v>-</v>
      </c>
      <c r="O1138" s="147" t="str">
        <f>TRIM(CLEAN(TEXT(IFERROR(INDEX('Glade MR'!$W$4:$X$3000,MATCH($A1138,'Glade MR'!$X$4:$X$3000,0),1),"-"),"@")))</f>
        <v>-</v>
      </c>
      <c r="P1138" s="159" t="str">
        <f t="shared" si="35"/>
        <v>Not Found</v>
      </c>
      <c r="Q1138" t="str" cm="1">
        <f t="array" ref="Q1138">IF(SUMPRODUCT((TRIM(L1138:O1138)&lt;&gt;"-")*1)=0,
    "No Data",
    IF(COUNTIF(L1138:O1138,INDEX(_xlfn._xlws.FILTER(L1138:O1138,TRIM(L1138:O1138)&lt;&gt;"-"),1))=SUMPRODUCT((TRIM(L1138:O1138)&lt;&gt;"-")*1),
    "No Change",
    "Change"))</f>
        <v>No Data</v>
      </c>
      <c r="R1138" s="159"/>
      <c r="S1138" s="111"/>
    </row>
    <row r="1139" spans="1:19" x14ac:dyDescent="0.3">
      <c r="A1139" t="s">
        <v>873</v>
      </c>
      <c r="B1139" t="s">
        <v>1137</v>
      </c>
      <c r="C1139" s="160" t="str">
        <f>TRIM(CLEAN(TEXT(IFERROR(INDEX('Snakeden MR'!$B$4:$C$3028,MATCH($A1139,'Snakeden MR'!$C$4:$C$3028,0),1),"-"),"@")))</f>
        <v>-</v>
      </c>
      <c r="D1139" s="147" t="str">
        <f>TRIM(CLEAN(TEXT(IFERROR(INDEX('Snakeden MR'!$I$4:$J$3028,MATCH($A1139,'Snakeden MR'!$J$4:$J$3028,0),1),"-"),"@")))</f>
        <v>-</v>
      </c>
      <c r="E1139" s="147" t="str">
        <f>TRIM(CLEAN(TEXT(IFERROR(INDEX('Snakeden MR'!$P$4:$Q$3028,MATCH($A1139,'Snakeden MR'!$Q$4:$Q$3028,0),1),"-"),"@")))</f>
        <v>-</v>
      </c>
      <c r="F1139" s="147" t="str">
        <f>TRIM(CLEAN(TEXT(IFERROR(INDEX('Snakeden MR'!$W$4:$X$3028,MATCH($A1139,'Snakeden MR'!$X$4:$X$3028,0),1),"-"),"@")))</f>
        <v>-</v>
      </c>
      <c r="G1139" s="159" t="str">
        <f t="shared" si="34"/>
        <v>Not Found</v>
      </c>
      <c r="H1139" t="str" cm="1">
        <f t="array" ref="H1139">IF(SUMPRODUCT((TRIM(C1139:F1139)&lt;&gt;"-")*1)=0,
    "No Data",
    IF(COUNTIF(C1139:F1139,INDEX(_xlfn._xlws.FILTER(C1139:F1139,TRIM(C1139:F1139)&lt;&gt;"-"),1))=SUMPRODUCT((TRIM(C1139:F1139)&lt;&gt;"-")*1),
    "No Change",
    "Change"))</f>
        <v>No Data</v>
      </c>
      <c r="I1139" s="159"/>
      <c r="J1139"/>
      <c r="K1139" s="163"/>
      <c r="L1139" s="147" t="str">
        <f>TRIM(CLEAN(TEXT(IFERROR(INDEX('Glade MR'!$B$4:$C$3000,MATCH($A1139,'Glade MR'!$C$4:$C$3000,0),1),"-"),"@")))</f>
        <v>-</v>
      </c>
      <c r="M1139" s="147" t="str">
        <f>TRIM(CLEAN(TEXT(IFERROR(INDEX('Glade MR'!$I$4:$J$3000,MATCH($A1139,'Glade MR'!$J$4:$J$3000,0),1),"-"),"@")))</f>
        <v>-</v>
      </c>
      <c r="N1139" s="147" t="str">
        <f>TRIM(CLEAN(TEXT(IFERROR(INDEX('Glade MR'!$P$4:$Q$3000,MATCH($A1139,'Glade MR'!$Q$4:$Q$3000,0),1),"-"),"@")))</f>
        <v>Pool 4</v>
      </c>
      <c r="O1139" s="147" t="str">
        <f>TRIM(CLEAN(TEXT(IFERROR(INDEX('Glade MR'!$W$4:$X$3000,MATCH($A1139,'Glade MR'!$X$4:$X$3000,0),1),"-"),"@")))</f>
        <v>-</v>
      </c>
      <c r="P1139" s="159" t="str">
        <f t="shared" si="35"/>
        <v>Found</v>
      </c>
      <c r="Q1139" t="str" cm="1">
        <f t="array" ref="Q1139">IF(SUMPRODUCT((TRIM(L1139:O1139)&lt;&gt;"-")*1)=0,
    "No Data",
    IF(COUNTIF(L1139:O1139,INDEX(_xlfn._xlws.FILTER(L1139:O1139,TRIM(L1139:O1139)&lt;&gt;"-"),1))=SUMPRODUCT((TRIM(L1139:O1139)&lt;&gt;"-")*1),
    "No Change",
    "Change"))</f>
        <v>No Change</v>
      </c>
      <c r="R1139" s="159"/>
      <c r="S1139" s="111"/>
    </row>
    <row r="1140" spans="1:19" x14ac:dyDescent="0.3">
      <c r="A1140" t="s">
        <v>1964</v>
      </c>
      <c r="B1140" t="s">
        <v>1145</v>
      </c>
      <c r="C1140" s="160" t="str">
        <f>TRIM(CLEAN(TEXT(IFERROR(INDEX('Snakeden MR'!$B$4:$C$3028,MATCH($A1140,'Snakeden MR'!$C$4:$C$3028,0),1),"-"),"@")))</f>
        <v>-</v>
      </c>
      <c r="D1140" s="147" t="str">
        <f>TRIM(CLEAN(TEXT(IFERROR(INDEX('Snakeden MR'!$I$4:$J$3028,MATCH($A1140,'Snakeden MR'!$J$4:$J$3028,0),1),"-"),"@")))</f>
        <v>-</v>
      </c>
      <c r="E1140" s="147" t="str">
        <f>TRIM(CLEAN(TEXT(IFERROR(INDEX('Snakeden MR'!$P$4:$Q$3028,MATCH($A1140,'Snakeden MR'!$Q$4:$Q$3028,0),1),"-"),"@")))</f>
        <v>-</v>
      </c>
      <c r="F1140" s="147" t="str">
        <f>TRIM(CLEAN(TEXT(IFERROR(INDEX('Snakeden MR'!$W$4:$X$3028,MATCH($A1140,'Snakeden MR'!$X$4:$X$3028,0),1),"-"),"@")))</f>
        <v>-</v>
      </c>
      <c r="G1140" s="159" t="str">
        <f t="shared" si="34"/>
        <v>Not Found</v>
      </c>
      <c r="H1140" t="str" cm="1">
        <f t="array" ref="H1140">IF(SUMPRODUCT((TRIM(C1140:F1140)&lt;&gt;"-")*1)=0,
    "No Data",
    IF(COUNTIF(C1140:F1140,INDEX(_xlfn._xlws.FILTER(C1140:F1140,TRIM(C1140:F1140)&lt;&gt;"-"),1))=SUMPRODUCT((TRIM(C1140:F1140)&lt;&gt;"-")*1),
    "No Change",
    "Change"))</f>
        <v>No Data</v>
      </c>
      <c r="I1140" s="159"/>
      <c r="J1140"/>
      <c r="K1140" s="163"/>
      <c r="L1140" s="147" t="str">
        <f>TRIM(CLEAN(TEXT(IFERROR(INDEX('Glade MR'!$B$4:$C$3000,MATCH($A1140,'Glade MR'!$C$4:$C$3000,0),1),"-"),"@")))</f>
        <v>-</v>
      </c>
      <c r="M1140" s="147" t="str">
        <f>TRIM(CLEAN(TEXT(IFERROR(INDEX('Glade MR'!$I$4:$J$3000,MATCH($A1140,'Glade MR'!$J$4:$J$3000,0),1),"-"),"@")))</f>
        <v>-</v>
      </c>
      <c r="N1140" s="147" t="str">
        <f>TRIM(CLEAN(TEXT(IFERROR(INDEX('Glade MR'!$P$4:$Q$3000,MATCH($A1140,'Glade MR'!$Q$4:$Q$3000,0),1),"-"),"@")))</f>
        <v>-</v>
      </c>
      <c r="O1140" s="147" t="str">
        <f>TRIM(CLEAN(TEXT(IFERROR(INDEX('Glade MR'!$W$4:$X$3000,MATCH($A1140,'Glade MR'!$X$4:$X$3000,0),1),"-"),"@")))</f>
        <v>-</v>
      </c>
      <c r="P1140" s="159" t="str">
        <f t="shared" si="35"/>
        <v>Not Found</v>
      </c>
      <c r="Q1140" t="str" cm="1">
        <f t="array" ref="Q1140">IF(SUMPRODUCT((TRIM(L1140:O1140)&lt;&gt;"-")*1)=0,
    "No Data",
    IF(COUNTIF(L1140:O1140,INDEX(_xlfn._xlws.FILTER(L1140:O1140,TRIM(L1140:O1140)&lt;&gt;"-"),1))=SUMPRODUCT((TRIM(L1140:O1140)&lt;&gt;"-")*1),
    "No Change",
    "Change"))</f>
        <v>No Data</v>
      </c>
      <c r="R1140" s="159"/>
      <c r="S1140" s="111"/>
    </row>
    <row r="1141" spans="1:19" x14ac:dyDescent="0.3">
      <c r="A1141" t="s">
        <v>886</v>
      </c>
      <c r="B1141" t="s">
        <v>1137</v>
      </c>
      <c r="C1141" s="160" t="str">
        <f>TRIM(CLEAN(TEXT(IFERROR(INDEX('Snakeden MR'!$B$4:$C$3028,MATCH($A1141,'Snakeden MR'!$C$4:$C$3028,0),1),"-"),"@")))</f>
        <v>-</v>
      </c>
      <c r="D1141" s="147" t="str">
        <f>TRIM(CLEAN(TEXT(IFERROR(INDEX('Snakeden MR'!$I$4:$J$3028,MATCH($A1141,'Snakeden MR'!$J$4:$J$3028,0),1),"-"),"@")))</f>
        <v>-</v>
      </c>
      <c r="E1141" s="147" t="str">
        <f>TRIM(CLEAN(TEXT(IFERROR(INDEX('Snakeden MR'!$P$4:$Q$3028,MATCH($A1141,'Snakeden MR'!$Q$4:$Q$3028,0),1),"-"),"@")))</f>
        <v>-</v>
      </c>
      <c r="F1141" s="147" t="str">
        <f>TRIM(CLEAN(TEXT(IFERROR(INDEX('Snakeden MR'!$W$4:$X$3028,MATCH($A1141,'Snakeden MR'!$X$4:$X$3028,0),1),"-"),"@")))</f>
        <v>-</v>
      </c>
      <c r="G1141" s="159" t="str">
        <f t="shared" si="34"/>
        <v>Not Found</v>
      </c>
      <c r="H1141" t="str" cm="1">
        <f t="array" ref="H1141">IF(SUMPRODUCT((TRIM(C1141:F1141)&lt;&gt;"-")*1)=0,
    "No Data",
    IF(COUNTIF(C1141:F1141,INDEX(_xlfn._xlws.FILTER(C1141:F1141,TRIM(C1141:F1141)&lt;&gt;"-"),1))=SUMPRODUCT((TRIM(C1141:F1141)&lt;&gt;"-")*1),
    "No Change",
    "Change"))</f>
        <v>No Data</v>
      </c>
      <c r="I1141" s="159"/>
      <c r="J1141"/>
      <c r="K1141" s="163"/>
      <c r="L1141" s="147" t="str">
        <f>TRIM(CLEAN(TEXT(IFERROR(INDEX('Glade MR'!$B$4:$C$3000,MATCH($A1141,'Glade MR'!$C$4:$C$3000,0),1),"-"),"@")))</f>
        <v>-</v>
      </c>
      <c r="M1141" s="147" t="str">
        <f>TRIM(CLEAN(TEXT(IFERROR(INDEX('Glade MR'!$I$4:$J$3000,MATCH($A1141,'Glade MR'!$J$4:$J$3000,0),1),"-"),"@")))</f>
        <v>-</v>
      </c>
      <c r="N1141" s="147" t="str">
        <f>TRIM(CLEAN(TEXT(IFERROR(INDEX('Glade MR'!$P$4:$Q$3000,MATCH($A1141,'Glade MR'!$Q$4:$Q$3000,0),1),"-"),"@")))</f>
        <v>-</v>
      </c>
      <c r="O1141" s="147" t="str">
        <f>TRIM(CLEAN(TEXT(IFERROR(INDEX('Glade MR'!$W$4:$X$3000,MATCH($A1141,'Glade MR'!$X$4:$X$3000,0),1),"-"),"@")))</f>
        <v>Pool 4</v>
      </c>
      <c r="P1141" s="159" t="str">
        <f t="shared" si="35"/>
        <v>Found</v>
      </c>
      <c r="Q1141" t="str" cm="1">
        <f t="array" ref="Q1141">IF(SUMPRODUCT((TRIM(L1141:O1141)&lt;&gt;"-")*1)=0,
    "No Data",
    IF(COUNTIF(L1141:O1141,INDEX(_xlfn._xlws.FILTER(L1141:O1141,TRIM(L1141:O1141)&lt;&gt;"-"),1))=SUMPRODUCT((TRIM(L1141:O1141)&lt;&gt;"-")*1),
    "No Change",
    "Change"))</f>
        <v>No Change</v>
      </c>
      <c r="R1141" s="159"/>
      <c r="S1141" s="111"/>
    </row>
    <row r="1142" spans="1:19" x14ac:dyDescent="0.3">
      <c r="A1142" t="s">
        <v>856</v>
      </c>
      <c r="B1142" t="s">
        <v>1137</v>
      </c>
      <c r="C1142" s="160" t="str">
        <f>TRIM(CLEAN(TEXT(IFERROR(INDEX('Snakeden MR'!$B$4:$C$3028,MATCH($A1142,'Snakeden MR'!$C$4:$C$3028,0),1),"-"),"@")))</f>
        <v>-</v>
      </c>
      <c r="D1142" s="147" t="str">
        <f>TRIM(CLEAN(TEXT(IFERROR(INDEX('Snakeden MR'!$I$4:$J$3028,MATCH($A1142,'Snakeden MR'!$J$4:$J$3028,0),1),"-"),"@")))</f>
        <v>-</v>
      </c>
      <c r="E1142" s="147" t="str">
        <f>TRIM(CLEAN(TEXT(IFERROR(INDEX('Snakeden MR'!$P$4:$Q$3028,MATCH($A1142,'Snakeden MR'!$Q$4:$Q$3028,0),1),"-"),"@")))</f>
        <v>-</v>
      </c>
      <c r="F1142" s="147" t="str">
        <f>TRIM(CLEAN(TEXT(IFERROR(INDEX('Snakeden MR'!$W$4:$X$3028,MATCH($A1142,'Snakeden MR'!$X$4:$X$3028,0),1),"-"),"@")))</f>
        <v>-</v>
      </c>
      <c r="G1142" s="159" t="str">
        <f t="shared" si="34"/>
        <v>Not Found</v>
      </c>
      <c r="H1142" t="str" cm="1">
        <f t="array" ref="H1142">IF(SUMPRODUCT((TRIM(C1142:F1142)&lt;&gt;"-")*1)=0,
    "No Data",
    IF(COUNTIF(C1142:F1142,INDEX(_xlfn._xlws.FILTER(C1142:F1142,TRIM(C1142:F1142)&lt;&gt;"-"),1))=SUMPRODUCT((TRIM(C1142:F1142)&lt;&gt;"-")*1),
    "No Change",
    "Change"))</f>
        <v>No Data</v>
      </c>
      <c r="I1142" s="159"/>
      <c r="J1142"/>
      <c r="K1142" s="163"/>
      <c r="L1142" s="147" t="str">
        <f>TRIM(CLEAN(TEXT(IFERROR(INDEX('Glade MR'!$B$4:$C$3000,MATCH($A1142,'Glade MR'!$C$4:$C$3000,0),1),"-"),"@")))</f>
        <v>-</v>
      </c>
      <c r="M1142" s="147" t="str">
        <f>TRIM(CLEAN(TEXT(IFERROR(INDEX('Glade MR'!$I$4:$J$3000,MATCH($A1142,'Glade MR'!$J$4:$J$3000,0),1),"-"),"@")))</f>
        <v>-</v>
      </c>
      <c r="N1142" s="147" t="str">
        <f>TRIM(CLEAN(TEXT(IFERROR(INDEX('Glade MR'!$P$4:$Q$3000,MATCH($A1142,'Glade MR'!$Q$4:$Q$3000,0),1),"-"),"@")))</f>
        <v>-</v>
      </c>
      <c r="O1142" s="147" t="str">
        <f>TRIM(CLEAN(TEXT(IFERROR(INDEX('Glade MR'!$W$4:$X$3000,MATCH($A1142,'Glade MR'!$X$4:$X$3000,0),1),"-"),"@")))</f>
        <v>Pool 4</v>
      </c>
      <c r="P1142" s="159" t="str">
        <f t="shared" si="35"/>
        <v>Found</v>
      </c>
      <c r="Q1142" t="str" cm="1">
        <f t="array" ref="Q1142">IF(SUMPRODUCT((TRIM(L1142:O1142)&lt;&gt;"-")*1)=0,
    "No Data",
    IF(COUNTIF(L1142:O1142,INDEX(_xlfn._xlws.FILTER(L1142:O1142,TRIM(L1142:O1142)&lt;&gt;"-"),1))=SUMPRODUCT((TRIM(L1142:O1142)&lt;&gt;"-")*1),
    "No Change",
    "Change"))</f>
        <v>No Change</v>
      </c>
      <c r="R1142" s="159"/>
      <c r="S1142" s="111"/>
    </row>
    <row r="1143" spans="1:19" x14ac:dyDescent="0.3">
      <c r="A1143" t="s">
        <v>355</v>
      </c>
      <c r="B1143" t="s">
        <v>1137</v>
      </c>
      <c r="C1143" s="160" t="str">
        <f>TRIM(CLEAN(TEXT(IFERROR(INDEX('Snakeden MR'!$B$4:$C$3028,MATCH($A1143,'Snakeden MR'!$C$4:$C$3028,0),1),"-"),"@")))</f>
        <v>-</v>
      </c>
      <c r="D1143" s="147" t="str">
        <f>TRIM(CLEAN(TEXT(IFERROR(INDEX('Snakeden MR'!$I$4:$J$3028,MATCH($A1143,'Snakeden MR'!$J$4:$J$3028,0),1),"-"),"@")))</f>
        <v>-</v>
      </c>
      <c r="E1143" s="147" t="str">
        <f>TRIM(CLEAN(TEXT(IFERROR(INDEX('Snakeden MR'!$P$4:$Q$3028,MATCH($A1143,'Snakeden MR'!$Q$4:$Q$3028,0),1),"-"),"@")))</f>
        <v>-</v>
      </c>
      <c r="F1143" s="147" t="str">
        <f>TRIM(CLEAN(TEXT(IFERROR(INDEX('Snakeden MR'!$W$4:$X$3028,MATCH($A1143,'Snakeden MR'!$X$4:$X$3028,0),1),"-"),"@")))</f>
        <v>-</v>
      </c>
      <c r="G1143" s="159" t="str">
        <f t="shared" si="34"/>
        <v>Not Found</v>
      </c>
      <c r="H1143" t="str" cm="1">
        <f t="array" ref="H1143">IF(SUMPRODUCT((TRIM(C1143:F1143)&lt;&gt;"-")*1)=0,
    "No Data",
    IF(COUNTIF(C1143:F1143,INDEX(_xlfn._xlws.FILTER(C1143:F1143,TRIM(C1143:F1143)&lt;&gt;"-"),1))=SUMPRODUCT((TRIM(C1143:F1143)&lt;&gt;"-")*1),
    "No Change",
    "Change"))</f>
        <v>No Data</v>
      </c>
      <c r="I1143" s="159"/>
      <c r="J1143"/>
      <c r="K1143" s="163"/>
      <c r="L1143" s="147" t="str">
        <f>TRIM(CLEAN(TEXT(IFERROR(INDEX('Glade MR'!$B$4:$C$3000,MATCH($A1143,'Glade MR'!$C$4:$C$3000,0),1),"-"),"@")))</f>
        <v>Pool 11</v>
      </c>
      <c r="M1143" s="147" t="str">
        <f>TRIM(CLEAN(TEXT(IFERROR(INDEX('Glade MR'!$I$4:$J$3000,MATCH($A1143,'Glade MR'!$J$4:$J$3000,0),1),"-"),"@")))</f>
        <v>-</v>
      </c>
      <c r="N1143" s="147" t="str">
        <f>TRIM(CLEAN(TEXT(IFERROR(INDEX('Glade MR'!$P$4:$Q$3000,MATCH($A1143,'Glade MR'!$Q$4:$Q$3000,0),1),"-"),"@")))</f>
        <v>-</v>
      </c>
      <c r="O1143" s="147" t="str">
        <f>TRIM(CLEAN(TEXT(IFERROR(INDEX('Glade MR'!$W$4:$X$3000,MATCH($A1143,'Glade MR'!$X$4:$X$3000,0),1),"-"),"@")))</f>
        <v>-</v>
      </c>
      <c r="P1143" s="159" t="str">
        <f t="shared" si="35"/>
        <v>Found</v>
      </c>
      <c r="Q1143" t="str" cm="1">
        <f t="array" ref="Q1143">IF(SUMPRODUCT((TRIM(L1143:O1143)&lt;&gt;"-")*1)=0,
    "No Data",
    IF(COUNTIF(L1143:O1143,INDEX(_xlfn._xlws.FILTER(L1143:O1143,TRIM(L1143:O1143)&lt;&gt;"-"),1))=SUMPRODUCT((TRIM(L1143:O1143)&lt;&gt;"-")*1),
    "No Change",
    "Change"))</f>
        <v>No Change</v>
      </c>
      <c r="R1143" s="159"/>
      <c r="S1143" s="111"/>
    </row>
    <row r="1144" spans="1:19" x14ac:dyDescent="0.3">
      <c r="A1144" t="s">
        <v>951</v>
      </c>
      <c r="B1144" t="s">
        <v>1137</v>
      </c>
      <c r="C1144" s="160" t="str">
        <f>TRIM(CLEAN(TEXT(IFERROR(INDEX('Snakeden MR'!$B$4:$C$3028,MATCH($A1144,'Snakeden MR'!$C$4:$C$3028,0),1),"-"),"@")))</f>
        <v>-</v>
      </c>
      <c r="D1144" s="147" t="str">
        <f>TRIM(CLEAN(TEXT(IFERROR(INDEX('Snakeden MR'!$I$4:$J$3028,MATCH($A1144,'Snakeden MR'!$J$4:$J$3028,0),1),"-"),"@")))</f>
        <v>-</v>
      </c>
      <c r="E1144" s="147" t="str">
        <f>TRIM(CLEAN(TEXT(IFERROR(INDEX('Snakeden MR'!$P$4:$Q$3028,MATCH($A1144,'Snakeden MR'!$Q$4:$Q$3028,0),1),"-"),"@")))</f>
        <v>-</v>
      </c>
      <c r="F1144" s="147" t="str">
        <f>TRIM(CLEAN(TEXT(IFERROR(INDEX('Snakeden MR'!$W$4:$X$3028,MATCH($A1144,'Snakeden MR'!$X$4:$X$3028,0),1),"-"),"@")))</f>
        <v>-</v>
      </c>
      <c r="G1144" s="159" t="str">
        <f t="shared" si="34"/>
        <v>Not Found</v>
      </c>
      <c r="H1144" t="str" cm="1">
        <f t="array" ref="H1144">IF(SUMPRODUCT((TRIM(C1144:F1144)&lt;&gt;"-")*1)=0,
    "No Data",
    IF(COUNTIF(C1144:F1144,INDEX(_xlfn._xlws.FILTER(C1144:F1144,TRIM(C1144:F1144)&lt;&gt;"-"),1))=SUMPRODUCT((TRIM(C1144:F1144)&lt;&gt;"-")*1),
    "No Change",
    "Change"))</f>
        <v>No Data</v>
      </c>
      <c r="I1144" s="159"/>
      <c r="J1144"/>
      <c r="K1144" s="163"/>
      <c r="L1144" s="147" t="str">
        <f>TRIM(CLEAN(TEXT(IFERROR(INDEX('Glade MR'!$B$4:$C$3000,MATCH($A1144,'Glade MR'!$C$4:$C$3000,0),1),"-"),"@")))</f>
        <v>-</v>
      </c>
      <c r="M1144" s="147" t="str">
        <f>TRIM(CLEAN(TEXT(IFERROR(INDEX('Glade MR'!$I$4:$J$3000,MATCH($A1144,'Glade MR'!$J$4:$J$3000,0),1),"-"),"@")))</f>
        <v>-</v>
      </c>
      <c r="N1144" s="147" t="str">
        <f>TRIM(CLEAN(TEXT(IFERROR(INDEX('Glade MR'!$P$4:$Q$3000,MATCH($A1144,'Glade MR'!$Q$4:$Q$3000,0),1),"-"),"@")))</f>
        <v>-</v>
      </c>
      <c r="O1144" s="147" t="str">
        <f>TRIM(CLEAN(TEXT(IFERROR(INDEX('Glade MR'!$W$4:$X$3000,MATCH($A1144,'Glade MR'!$X$4:$X$3000,0),1),"-"),"@")))</f>
        <v>Pool 2</v>
      </c>
      <c r="P1144" s="159" t="str">
        <f t="shared" si="35"/>
        <v>Found</v>
      </c>
      <c r="Q1144" t="str" cm="1">
        <f t="array" ref="Q1144">IF(SUMPRODUCT((TRIM(L1144:O1144)&lt;&gt;"-")*1)=0,
    "No Data",
    IF(COUNTIF(L1144:O1144,INDEX(_xlfn._xlws.FILTER(L1144:O1144,TRIM(L1144:O1144)&lt;&gt;"-"),1))=SUMPRODUCT((TRIM(L1144:O1144)&lt;&gt;"-")*1),
    "No Change",
    "Change"))</f>
        <v>No Change</v>
      </c>
      <c r="R1144" s="159"/>
      <c r="S1144" s="111"/>
    </row>
    <row r="1145" spans="1:19" x14ac:dyDescent="0.3">
      <c r="A1145" t="s">
        <v>410</v>
      </c>
      <c r="B1145" t="s">
        <v>1137</v>
      </c>
      <c r="C1145" s="160" t="str">
        <f>TRIM(CLEAN(TEXT(IFERROR(INDEX('Snakeden MR'!$B$4:$C$3028,MATCH($A1145,'Snakeden MR'!$C$4:$C$3028,0),1),"-"),"@")))</f>
        <v>-</v>
      </c>
      <c r="D1145" s="147" t="str">
        <f>TRIM(CLEAN(TEXT(IFERROR(INDEX('Snakeden MR'!$I$4:$J$3028,MATCH($A1145,'Snakeden MR'!$J$4:$J$3028,0),1),"-"),"@")))</f>
        <v>-</v>
      </c>
      <c r="E1145" s="147" t="str">
        <f>TRIM(CLEAN(TEXT(IFERROR(INDEX('Snakeden MR'!$P$4:$Q$3028,MATCH($A1145,'Snakeden MR'!$Q$4:$Q$3028,0),1),"-"),"@")))</f>
        <v>-</v>
      </c>
      <c r="F1145" s="147" t="str">
        <f>TRIM(CLEAN(TEXT(IFERROR(INDEX('Snakeden MR'!$W$4:$X$3028,MATCH($A1145,'Snakeden MR'!$X$4:$X$3028,0),1),"-"),"@")))</f>
        <v>-</v>
      </c>
      <c r="G1145" s="159" t="str">
        <f t="shared" si="34"/>
        <v>Not Found</v>
      </c>
      <c r="H1145" t="str" cm="1">
        <f t="array" ref="H1145">IF(SUMPRODUCT((TRIM(C1145:F1145)&lt;&gt;"-")*1)=0,
    "No Data",
    IF(COUNTIF(C1145:F1145,INDEX(_xlfn._xlws.FILTER(C1145:F1145,TRIM(C1145:F1145)&lt;&gt;"-"),1))=SUMPRODUCT((TRIM(C1145:F1145)&lt;&gt;"-")*1),
    "No Change",
    "Change"))</f>
        <v>No Data</v>
      </c>
      <c r="I1145" s="159"/>
      <c r="J1145"/>
      <c r="K1145" s="163"/>
      <c r="L1145" s="147" t="str">
        <f>TRIM(CLEAN(TEXT(IFERROR(INDEX('Glade MR'!$B$4:$C$3000,MATCH($A1145,'Glade MR'!$C$4:$C$3000,0),1),"-"),"@")))</f>
        <v>-</v>
      </c>
      <c r="M1145" s="147" t="str">
        <f>TRIM(CLEAN(TEXT(IFERROR(INDEX('Glade MR'!$I$4:$J$3000,MATCH($A1145,'Glade MR'!$J$4:$J$3000,0),1),"-"),"@")))</f>
        <v>Pool 8</v>
      </c>
      <c r="N1145" s="147" t="str">
        <f>TRIM(CLEAN(TEXT(IFERROR(INDEX('Glade MR'!$P$4:$Q$3000,MATCH($A1145,'Glade MR'!$Q$4:$Q$3000,0),1),"-"),"@")))</f>
        <v>-</v>
      </c>
      <c r="O1145" s="147" t="str">
        <f>TRIM(CLEAN(TEXT(IFERROR(INDEX('Glade MR'!$W$4:$X$3000,MATCH($A1145,'Glade MR'!$X$4:$X$3000,0),1),"-"),"@")))</f>
        <v>-</v>
      </c>
      <c r="P1145" s="159" t="str">
        <f t="shared" si="35"/>
        <v>Found</v>
      </c>
      <c r="Q1145" t="str" cm="1">
        <f t="array" ref="Q1145">IF(SUMPRODUCT((TRIM(L1145:O1145)&lt;&gt;"-")*1)=0,
    "No Data",
    IF(COUNTIF(L1145:O1145,INDEX(_xlfn._xlws.FILTER(L1145:O1145,TRIM(L1145:O1145)&lt;&gt;"-"),1))=SUMPRODUCT((TRIM(L1145:O1145)&lt;&gt;"-")*1),
    "No Change",
    "Change"))</f>
        <v>No Change</v>
      </c>
      <c r="R1145" s="159"/>
      <c r="S1145" s="111"/>
    </row>
    <row r="1146" spans="1:19" x14ac:dyDescent="0.3">
      <c r="A1146" t="s">
        <v>1965</v>
      </c>
      <c r="B1146" t="s">
        <v>1145</v>
      </c>
      <c r="C1146" s="160" t="str">
        <f>TRIM(CLEAN(TEXT(IFERROR(INDEX('Snakeden MR'!$B$4:$C$3028,MATCH($A1146,'Snakeden MR'!$C$4:$C$3028,0),1),"-"),"@")))</f>
        <v>-</v>
      </c>
      <c r="D1146" s="147" t="str">
        <f>TRIM(CLEAN(TEXT(IFERROR(INDEX('Snakeden MR'!$I$4:$J$3028,MATCH($A1146,'Snakeden MR'!$J$4:$J$3028,0),1),"-"),"@")))</f>
        <v>-</v>
      </c>
      <c r="E1146" s="147" t="str">
        <f>TRIM(CLEAN(TEXT(IFERROR(INDEX('Snakeden MR'!$P$4:$Q$3028,MATCH($A1146,'Snakeden MR'!$Q$4:$Q$3028,0),1),"-"),"@")))</f>
        <v>-</v>
      </c>
      <c r="F1146" s="147" t="str">
        <f>TRIM(CLEAN(TEXT(IFERROR(INDEX('Snakeden MR'!$W$4:$X$3028,MATCH($A1146,'Snakeden MR'!$X$4:$X$3028,0),1),"-"),"@")))</f>
        <v>-</v>
      </c>
      <c r="G1146" s="159" t="str">
        <f t="shared" si="34"/>
        <v>Not Found</v>
      </c>
      <c r="H1146" t="str" cm="1">
        <f t="array" ref="H1146">IF(SUMPRODUCT((TRIM(C1146:F1146)&lt;&gt;"-")*1)=0,
    "No Data",
    IF(COUNTIF(C1146:F1146,INDEX(_xlfn._xlws.FILTER(C1146:F1146,TRIM(C1146:F1146)&lt;&gt;"-"),1))=SUMPRODUCT((TRIM(C1146:F1146)&lt;&gt;"-")*1),
    "No Change",
    "Change"))</f>
        <v>No Data</v>
      </c>
      <c r="I1146" s="159"/>
      <c r="J1146"/>
      <c r="K1146" s="163"/>
      <c r="L1146" s="147" t="str">
        <f>TRIM(CLEAN(TEXT(IFERROR(INDEX('Glade MR'!$B$4:$C$3000,MATCH($A1146,'Glade MR'!$C$4:$C$3000,0),1),"-"),"@")))</f>
        <v>-</v>
      </c>
      <c r="M1146" s="147" t="str">
        <f>TRIM(CLEAN(TEXT(IFERROR(INDEX('Glade MR'!$I$4:$J$3000,MATCH($A1146,'Glade MR'!$J$4:$J$3000,0),1),"-"),"@")))</f>
        <v>-</v>
      </c>
      <c r="N1146" s="147" t="str">
        <f>TRIM(CLEAN(TEXT(IFERROR(INDEX('Glade MR'!$P$4:$Q$3000,MATCH($A1146,'Glade MR'!$Q$4:$Q$3000,0),1),"-"),"@")))</f>
        <v>-</v>
      </c>
      <c r="O1146" s="147" t="str">
        <f>TRIM(CLEAN(TEXT(IFERROR(INDEX('Glade MR'!$W$4:$X$3000,MATCH($A1146,'Glade MR'!$X$4:$X$3000,0),1),"-"),"@")))</f>
        <v>-</v>
      </c>
      <c r="P1146" s="159" t="str">
        <f t="shared" si="35"/>
        <v>Not Found</v>
      </c>
      <c r="Q1146" t="str" cm="1">
        <f t="array" ref="Q1146">IF(SUMPRODUCT((TRIM(L1146:O1146)&lt;&gt;"-")*1)=0,
    "No Data",
    IF(COUNTIF(L1146:O1146,INDEX(_xlfn._xlws.FILTER(L1146:O1146,TRIM(L1146:O1146)&lt;&gt;"-"),1))=SUMPRODUCT((TRIM(L1146:O1146)&lt;&gt;"-")*1),
    "No Change",
    "Change"))</f>
        <v>No Data</v>
      </c>
      <c r="R1146" s="159"/>
      <c r="S1146" s="111"/>
    </row>
    <row r="1147" spans="1:19" x14ac:dyDescent="0.3">
      <c r="A1147" t="s">
        <v>1966</v>
      </c>
      <c r="B1147" t="s">
        <v>1145</v>
      </c>
      <c r="C1147" s="160" t="str">
        <f>TRIM(CLEAN(TEXT(IFERROR(INDEX('Snakeden MR'!$B$4:$C$3028,MATCH($A1147,'Snakeden MR'!$C$4:$C$3028,0),1),"-"),"@")))</f>
        <v>-</v>
      </c>
      <c r="D1147" s="147" t="str">
        <f>TRIM(CLEAN(TEXT(IFERROR(INDEX('Snakeden MR'!$I$4:$J$3028,MATCH($A1147,'Snakeden MR'!$J$4:$J$3028,0),1),"-"),"@")))</f>
        <v>-</v>
      </c>
      <c r="E1147" s="147" t="str">
        <f>TRIM(CLEAN(TEXT(IFERROR(INDEX('Snakeden MR'!$P$4:$Q$3028,MATCH($A1147,'Snakeden MR'!$Q$4:$Q$3028,0),1),"-"),"@")))</f>
        <v>-</v>
      </c>
      <c r="F1147" s="147" t="str">
        <f>TRIM(CLEAN(TEXT(IFERROR(INDEX('Snakeden MR'!$W$4:$X$3028,MATCH($A1147,'Snakeden MR'!$X$4:$X$3028,0),1),"-"),"@")))</f>
        <v>-</v>
      </c>
      <c r="G1147" s="159" t="str">
        <f t="shared" si="34"/>
        <v>Not Found</v>
      </c>
      <c r="H1147" t="str" cm="1">
        <f t="array" ref="H1147">IF(SUMPRODUCT((TRIM(C1147:F1147)&lt;&gt;"-")*1)=0,
    "No Data",
    IF(COUNTIF(C1147:F1147,INDEX(_xlfn._xlws.FILTER(C1147:F1147,TRIM(C1147:F1147)&lt;&gt;"-"),1))=SUMPRODUCT((TRIM(C1147:F1147)&lt;&gt;"-")*1),
    "No Change",
    "Change"))</f>
        <v>No Data</v>
      </c>
      <c r="I1147" s="159"/>
      <c r="J1147"/>
      <c r="K1147" s="163"/>
      <c r="L1147" s="147" t="str">
        <f>TRIM(CLEAN(TEXT(IFERROR(INDEX('Glade MR'!$B$4:$C$3000,MATCH($A1147,'Glade MR'!$C$4:$C$3000,0),1),"-"),"@")))</f>
        <v>-</v>
      </c>
      <c r="M1147" s="147" t="str">
        <f>TRIM(CLEAN(TEXT(IFERROR(INDEX('Glade MR'!$I$4:$J$3000,MATCH($A1147,'Glade MR'!$J$4:$J$3000,0),1),"-"),"@")))</f>
        <v>-</v>
      </c>
      <c r="N1147" s="147" t="str">
        <f>TRIM(CLEAN(TEXT(IFERROR(INDEX('Glade MR'!$P$4:$Q$3000,MATCH($A1147,'Glade MR'!$Q$4:$Q$3000,0),1),"-"),"@")))</f>
        <v>-</v>
      </c>
      <c r="O1147" s="147" t="str">
        <f>TRIM(CLEAN(TEXT(IFERROR(INDEX('Glade MR'!$W$4:$X$3000,MATCH($A1147,'Glade MR'!$X$4:$X$3000,0),1),"-"),"@")))</f>
        <v>-</v>
      </c>
      <c r="P1147" s="159" t="str">
        <f t="shared" si="35"/>
        <v>Not Found</v>
      </c>
      <c r="Q1147" t="str" cm="1">
        <f t="array" ref="Q1147">IF(SUMPRODUCT((TRIM(L1147:O1147)&lt;&gt;"-")*1)=0,
    "No Data",
    IF(COUNTIF(L1147:O1147,INDEX(_xlfn._xlws.FILTER(L1147:O1147,TRIM(L1147:O1147)&lt;&gt;"-"),1))=SUMPRODUCT((TRIM(L1147:O1147)&lt;&gt;"-")*1),
    "No Change",
    "Change"))</f>
        <v>No Data</v>
      </c>
      <c r="R1147" s="159"/>
      <c r="S1147" s="111"/>
    </row>
    <row r="1148" spans="1:19" x14ac:dyDescent="0.3">
      <c r="A1148" t="s">
        <v>1967</v>
      </c>
      <c r="B1148" t="s">
        <v>1145</v>
      </c>
      <c r="C1148" s="160" t="str">
        <f>TRIM(CLEAN(TEXT(IFERROR(INDEX('Snakeden MR'!$B$4:$C$3028,MATCH($A1148,'Snakeden MR'!$C$4:$C$3028,0),1),"-"),"@")))</f>
        <v>-</v>
      </c>
      <c r="D1148" s="147" t="str">
        <f>TRIM(CLEAN(TEXT(IFERROR(INDEX('Snakeden MR'!$I$4:$J$3028,MATCH($A1148,'Snakeden MR'!$J$4:$J$3028,0),1),"-"),"@")))</f>
        <v>-</v>
      </c>
      <c r="E1148" s="147" t="str">
        <f>TRIM(CLEAN(TEXT(IFERROR(INDEX('Snakeden MR'!$P$4:$Q$3028,MATCH($A1148,'Snakeden MR'!$Q$4:$Q$3028,0),1),"-"),"@")))</f>
        <v>-</v>
      </c>
      <c r="F1148" s="147" t="str">
        <f>TRIM(CLEAN(TEXT(IFERROR(INDEX('Snakeden MR'!$W$4:$X$3028,MATCH($A1148,'Snakeden MR'!$X$4:$X$3028,0),1),"-"),"@")))</f>
        <v>-</v>
      </c>
      <c r="G1148" s="159" t="str">
        <f t="shared" si="34"/>
        <v>Not Found</v>
      </c>
      <c r="H1148" t="str" cm="1">
        <f t="array" ref="H1148">IF(SUMPRODUCT((TRIM(C1148:F1148)&lt;&gt;"-")*1)=0,
    "No Data",
    IF(COUNTIF(C1148:F1148,INDEX(_xlfn._xlws.FILTER(C1148:F1148,TRIM(C1148:F1148)&lt;&gt;"-"),1))=SUMPRODUCT((TRIM(C1148:F1148)&lt;&gt;"-")*1),
    "No Change",
    "Change"))</f>
        <v>No Data</v>
      </c>
      <c r="I1148" s="159"/>
      <c r="J1148"/>
      <c r="K1148" s="163"/>
      <c r="L1148" s="147" t="str">
        <f>TRIM(CLEAN(TEXT(IFERROR(INDEX('Glade MR'!$B$4:$C$3000,MATCH($A1148,'Glade MR'!$C$4:$C$3000,0),1),"-"),"@")))</f>
        <v>-</v>
      </c>
      <c r="M1148" s="147" t="str">
        <f>TRIM(CLEAN(TEXT(IFERROR(INDEX('Glade MR'!$I$4:$J$3000,MATCH($A1148,'Glade MR'!$J$4:$J$3000,0),1),"-"),"@")))</f>
        <v>Pool 4</v>
      </c>
      <c r="N1148" s="147" t="str">
        <f>TRIM(CLEAN(TEXT(IFERROR(INDEX('Glade MR'!$P$4:$Q$3000,MATCH($A1148,'Glade MR'!$Q$4:$Q$3000,0),1),"-"),"@")))</f>
        <v>-</v>
      </c>
      <c r="O1148" s="147" t="str">
        <f>TRIM(CLEAN(TEXT(IFERROR(INDEX('Glade MR'!$W$4:$X$3000,MATCH($A1148,'Glade MR'!$X$4:$X$3000,0),1),"-"),"@")))</f>
        <v>-</v>
      </c>
      <c r="P1148" s="159" t="str">
        <f t="shared" si="35"/>
        <v>Found</v>
      </c>
      <c r="Q1148" t="str" cm="1">
        <f t="array" ref="Q1148">IF(SUMPRODUCT((TRIM(L1148:O1148)&lt;&gt;"-")*1)=0,
    "No Data",
    IF(COUNTIF(L1148:O1148,INDEX(_xlfn._xlws.FILTER(L1148:O1148,TRIM(L1148:O1148)&lt;&gt;"-"),1))=SUMPRODUCT((TRIM(L1148:O1148)&lt;&gt;"-")*1),
    "No Change",
    "Change"))</f>
        <v>No Change</v>
      </c>
      <c r="R1148" s="159"/>
      <c r="S1148" s="111"/>
    </row>
    <row r="1149" spans="1:19" x14ac:dyDescent="0.3">
      <c r="A1149" t="s">
        <v>1968</v>
      </c>
      <c r="B1149" t="s">
        <v>1145</v>
      </c>
      <c r="C1149" s="160" t="str">
        <f>TRIM(CLEAN(TEXT(IFERROR(INDEX('Snakeden MR'!$B$4:$C$3028,MATCH($A1149,'Snakeden MR'!$C$4:$C$3028,0),1),"-"),"@")))</f>
        <v>-</v>
      </c>
      <c r="D1149" s="147" t="str">
        <f>TRIM(CLEAN(TEXT(IFERROR(INDEX('Snakeden MR'!$I$4:$J$3028,MATCH($A1149,'Snakeden MR'!$J$4:$J$3028,0),1),"-"),"@")))</f>
        <v>-</v>
      </c>
      <c r="E1149" s="147" t="str">
        <f>TRIM(CLEAN(TEXT(IFERROR(INDEX('Snakeden MR'!$P$4:$Q$3028,MATCH($A1149,'Snakeden MR'!$Q$4:$Q$3028,0),1),"-"),"@")))</f>
        <v>-</v>
      </c>
      <c r="F1149" s="147" t="str">
        <f>TRIM(CLEAN(TEXT(IFERROR(INDEX('Snakeden MR'!$W$4:$X$3028,MATCH($A1149,'Snakeden MR'!$X$4:$X$3028,0),1),"-"),"@")))</f>
        <v>-</v>
      </c>
      <c r="G1149" s="159" t="str">
        <f t="shared" si="34"/>
        <v>Not Found</v>
      </c>
      <c r="H1149" t="str" cm="1">
        <f t="array" ref="H1149">IF(SUMPRODUCT((TRIM(C1149:F1149)&lt;&gt;"-")*1)=0,
    "No Data",
    IF(COUNTIF(C1149:F1149,INDEX(_xlfn._xlws.FILTER(C1149:F1149,TRIM(C1149:F1149)&lt;&gt;"-"),1))=SUMPRODUCT((TRIM(C1149:F1149)&lt;&gt;"-")*1),
    "No Change",
    "Change"))</f>
        <v>No Data</v>
      </c>
      <c r="I1149" s="159"/>
      <c r="J1149"/>
      <c r="K1149" s="163"/>
      <c r="L1149" s="147" t="str">
        <f>TRIM(CLEAN(TEXT(IFERROR(INDEX('Glade MR'!$B$4:$C$3000,MATCH($A1149,'Glade MR'!$C$4:$C$3000,0),1),"-"),"@")))</f>
        <v>-</v>
      </c>
      <c r="M1149" s="147" t="str">
        <f>TRIM(CLEAN(TEXT(IFERROR(INDEX('Glade MR'!$I$4:$J$3000,MATCH($A1149,'Glade MR'!$J$4:$J$3000,0),1),"-"),"@")))</f>
        <v>-</v>
      </c>
      <c r="N1149" s="147" t="str">
        <f>TRIM(CLEAN(TEXT(IFERROR(INDEX('Glade MR'!$P$4:$Q$3000,MATCH($A1149,'Glade MR'!$Q$4:$Q$3000,0),1),"-"),"@")))</f>
        <v>-</v>
      </c>
      <c r="O1149" s="147" t="str">
        <f>TRIM(CLEAN(TEXT(IFERROR(INDEX('Glade MR'!$W$4:$X$3000,MATCH($A1149,'Glade MR'!$X$4:$X$3000,0),1),"-"),"@")))</f>
        <v>-</v>
      </c>
      <c r="P1149" s="159" t="str">
        <f t="shared" si="35"/>
        <v>Not Found</v>
      </c>
      <c r="Q1149" t="str" cm="1">
        <f t="array" ref="Q1149">IF(SUMPRODUCT((TRIM(L1149:O1149)&lt;&gt;"-")*1)=0,
    "No Data",
    IF(COUNTIF(L1149:O1149,INDEX(_xlfn._xlws.FILTER(L1149:O1149,TRIM(L1149:O1149)&lt;&gt;"-"),1))=SUMPRODUCT((TRIM(L1149:O1149)&lt;&gt;"-")*1),
    "No Change",
    "Change"))</f>
        <v>No Data</v>
      </c>
      <c r="R1149" s="159"/>
      <c r="S1149" s="111"/>
    </row>
    <row r="1150" spans="1:19" x14ac:dyDescent="0.3">
      <c r="A1150" t="s">
        <v>460</v>
      </c>
      <c r="B1150" t="s">
        <v>1137</v>
      </c>
      <c r="C1150" s="160" t="str">
        <f>TRIM(CLEAN(TEXT(IFERROR(INDEX('Snakeden MR'!$B$4:$C$3028,MATCH($A1150,'Snakeden MR'!$C$4:$C$3028,0),1),"-"),"@")))</f>
        <v>-</v>
      </c>
      <c r="D1150" s="147" t="str">
        <f>TRIM(CLEAN(TEXT(IFERROR(INDEX('Snakeden MR'!$I$4:$J$3028,MATCH($A1150,'Snakeden MR'!$J$4:$J$3028,0),1),"-"),"@")))</f>
        <v>-</v>
      </c>
      <c r="E1150" s="147" t="str">
        <f>TRIM(CLEAN(TEXT(IFERROR(INDEX('Snakeden MR'!$P$4:$Q$3028,MATCH($A1150,'Snakeden MR'!$Q$4:$Q$3028,0),1),"-"),"@")))</f>
        <v>-</v>
      </c>
      <c r="F1150" s="147" t="str">
        <f>TRIM(CLEAN(TEXT(IFERROR(INDEX('Snakeden MR'!$W$4:$X$3028,MATCH($A1150,'Snakeden MR'!$X$4:$X$3028,0),1),"-"),"@")))</f>
        <v>-</v>
      </c>
      <c r="G1150" s="159" t="str">
        <f t="shared" si="34"/>
        <v>Not Found</v>
      </c>
      <c r="H1150" t="str" cm="1">
        <f t="array" ref="H1150">IF(SUMPRODUCT((TRIM(C1150:F1150)&lt;&gt;"-")*1)=0,
    "No Data",
    IF(COUNTIF(C1150:F1150,INDEX(_xlfn._xlws.FILTER(C1150:F1150,TRIM(C1150:F1150)&lt;&gt;"-"),1))=SUMPRODUCT((TRIM(C1150:F1150)&lt;&gt;"-")*1),
    "No Change",
    "Change"))</f>
        <v>No Data</v>
      </c>
      <c r="I1150" s="159"/>
      <c r="J1150"/>
      <c r="K1150" s="163"/>
      <c r="L1150" s="147" t="str">
        <f>TRIM(CLEAN(TEXT(IFERROR(INDEX('Glade MR'!$B$4:$C$3000,MATCH($A1150,'Glade MR'!$C$4:$C$3000,0),1),"-"),"@")))</f>
        <v>Pool 4</v>
      </c>
      <c r="M1150" s="147" t="str">
        <f>TRIM(CLEAN(TEXT(IFERROR(INDEX('Glade MR'!$I$4:$J$3000,MATCH($A1150,'Glade MR'!$J$4:$J$3000,0),1),"-"),"@")))</f>
        <v>Pool 4</v>
      </c>
      <c r="N1150" s="147" t="str">
        <f>TRIM(CLEAN(TEXT(IFERROR(INDEX('Glade MR'!$P$4:$Q$3000,MATCH($A1150,'Glade MR'!$Q$4:$Q$3000,0),1),"-"),"@")))</f>
        <v>-</v>
      </c>
      <c r="O1150" s="147" t="str">
        <f>TRIM(CLEAN(TEXT(IFERROR(INDEX('Glade MR'!$W$4:$X$3000,MATCH($A1150,'Glade MR'!$X$4:$X$3000,0),1),"-"),"@")))</f>
        <v>-</v>
      </c>
      <c r="P1150" s="159" t="str">
        <f t="shared" si="35"/>
        <v>Found</v>
      </c>
      <c r="Q1150" t="str" cm="1">
        <f t="array" ref="Q1150">IF(SUMPRODUCT((TRIM(L1150:O1150)&lt;&gt;"-")*1)=0,
    "No Data",
    IF(COUNTIF(L1150:O1150,INDEX(_xlfn._xlws.FILTER(L1150:O1150,TRIM(L1150:O1150)&lt;&gt;"-"),1))=SUMPRODUCT((TRIM(L1150:O1150)&lt;&gt;"-")*1),
    "No Change",
    "Change"))</f>
        <v>No Change</v>
      </c>
      <c r="R1150" s="159"/>
      <c r="S1150" s="111"/>
    </row>
    <row r="1151" spans="1:19" x14ac:dyDescent="0.3">
      <c r="A1151" t="s">
        <v>1969</v>
      </c>
      <c r="B1151" t="s">
        <v>1137</v>
      </c>
      <c r="C1151" s="160" t="str">
        <f>TRIM(CLEAN(TEXT(IFERROR(INDEX('Snakeden MR'!$B$4:$C$3028,MATCH($A1151,'Snakeden MR'!$C$4:$C$3028,0),1),"-"),"@")))</f>
        <v>-</v>
      </c>
      <c r="D1151" s="147" t="str">
        <f>TRIM(CLEAN(TEXT(IFERROR(INDEX('Snakeden MR'!$I$4:$J$3028,MATCH($A1151,'Snakeden MR'!$J$4:$J$3028,0),1),"-"),"@")))</f>
        <v>-</v>
      </c>
      <c r="E1151" s="147" t="str">
        <f>TRIM(CLEAN(TEXT(IFERROR(INDEX('Snakeden MR'!$P$4:$Q$3028,MATCH($A1151,'Snakeden MR'!$Q$4:$Q$3028,0),1),"-"),"@")))</f>
        <v>-</v>
      </c>
      <c r="F1151" s="147" t="str">
        <f>TRIM(CLEAN(TEXT(IFERROR(INDEX('Snakeden MR'!$W$4:$X$3028,MATCH($A1151,'Snakeden MR'!$X$4:$X$3028,0),1),"-"),"@")))</f>
        <v>-</v>
      </c>
      <c r="G1151" s="159" t="str">
        <f t="shared" si="34"/>
        <v>Not Found</v>
      </c>
      <c r="H1151" t="str" cm="1">
        <f t="array" ref="H1151">IF(SUMPRODUCT((TRIM(C1151:F1151)&lt;&gt;"-")*1)=0,
    "No Data",
    IF(COUNTIF(C1151:F1151,INDEX(_xlfn._xlws.FILTER(C1151:F1151,TRIM(C1151:F1151)&lt;&gt;"-"),1))=SUMPRODUCT((TRIM(C1151:F1151)&lt;&gt;"-")*1),
    "No Change",
    "Change"))</f>
        <v>No Data</v>
      </c>
      <c r="I1151" s="159"/>
      <c r="J1151"/>
      <c r="K1151" s="163"/>
      <c r="L1151" s="147" t="str">
        <f>TRIM(CLEAN(TEXT(IFERROR(INDEX('Glade MR'!$B$4:$C$3000,MATCH($A1151,'Glade MR'!$C$4:$C$3000,0),1),"-"),"@")))</f>
        <v>-</v>
      </c>
      <c r="M1151" s="147" t="str">
        <f>TRIM(CLEAN(TEXT(IFERROR(INDEX('Glade MR'!$I$4:$J$3000,MATCH($A1151,'Glade MR'!$J$4:$J$3000,0),1),"-"),"@")))</f>
        <v>-</v>
      </c>
      <c r="N1151" s="147" t="str">
        <f>TRIM(CLEAN(TEXT(IFERROR(INDEX('Glade MR'!$P$4:$Q$3000,MATCH($A1151,'Glade MR'!$Q$4:$Q$3000,0),1),"-"),"@")))</f>
        <v>-</v>
      </c>
      <c r="O1151" s="147" t="str">
        <f>TRIM(CLEAN(TEXT(IFERROR(INDEX('Glade MR'!$W$4:$X$3000,MATCH($A1151,'Glade MR'!$X$4:$X$3000,0),1),"-"),"@")))</f>
        <v>-</v>
      </c>
      <c r="P1151" s="159" t="str">
        <f t="shared" si="35"/>
        <v>Not Found</v>
      </c>
      <c r="Q1151" t="str" cm="1">
        <f t="array" ref="Q1151">IF(SUMPRODUCT((TRIM(L1151:O1151)&lt;&gt;"-")*1)=0,
    "No Data",
    IF(COUNTIF(L1151:O1151,INDEX(_xlfn._xlws.FILTER(L1151:O1151,TRIM(L1151:O1151)&lt;&gt;"-"),1))=SUMPRODUCT((TRIM(L1151:O1151)&lt;&gt;"-")*1),
    "No Change",
    "Change"))</f>
        <v>No Data</v>
      </c>
      <c r="R1151" s="159"/>
      <c r="S1151" s="111"/>
    </row>
    <row r="1152" spans="1:19" x14ac:dyDescent="0.3">
      <c r="A1152" t="s">
        <v>912</v>
      </c>
      <c r="B1152" t="s">
        <v>1137</v>
      </c>
      <c r="C1152" s="160" t="str">
        <f>TRIM(CLEAN(TEXT(IFERROR(INDEX('Snakeden MR'!$B$4:$C$3028,MATCH($A1152,'Snakeden MR'!$C$4:$C$3028,0),1),"-"),"@")))</f>
        <v>-</v>
      </c>
      <c r="D1152" s="147" t="str">
        <f>TRIM(CLEAN(TEXT(IFERROR(INDEX('Snakeden MR'!$I$4:$J$3028,MATCH($A1152,'Snakeden MR'!$J$4:$J$3028,0),1),"-"),"@")))</f>
        <v>-</v>
      </c>
      <c r="E1152" s="147" t="str">
        <f>TRIM(CLEAN(TEXT(IFERROR(INDEX('Snakeden MR'!$P$4:$Q$3028,MATCH($A1152,'Snakeden MR'!$Q$4:$Q$3028,0),1),"-"),"@")))</f>
        <v>-</v>
      </c>
      <c r="F1152" s="147" t="str">
        <f>TRIM(CLEAN(TEXT(IFERROR(INDEX('Snakeden MR'!$W$4:$X$3028,MATCH($A1152,'Snakeden MR'!$X$4:$X$3028,0),1),"-"),"@")))</f>
        <v>-</v>
      </c>
      <c r="G1152" s="159" t="str">
        <f t="shared" si="34"/>
        <v>Not Found</v>
      </c>
      <c r="H1152" t="str" cm="1">
        <f t="array" ref="H1152">IF(SUMPRODUCT((TRIM(C1152:F1152)&lt;&gt;"-")*1)=0,
    "No Data",
    IF(COUNTIF(C1152:F1152,INDEX(_xlfn._xlws.FILTER(C1152:F1152,TRIM(C1152:F1152)&lt;&gt;"-"),1))=SUMPRODUCT((TRIM(C1152:F1152)&lt;&gt;"-")*1),
    "No Change",
    "Change"))</f>
        <v>No Data</v>
      </c>
      <c r="I1152" s="159"/>
      <c r="J1152"/>
      <c r="K1152" s="163"/>
      <c r="L1152" s="147" t="str">
        <f>TRIM(CLEAN(TEXT(IFERROR(INDEX('Glade MR'!$B$4:$C$3000,MATCH($A1152,'Glade MR'!$C$4:$C$3000,0),1),"-"),"@")))</f>
        <v>Pool 4</v>
      </c>
      <c r="M1152" s="147" t="str">
        <f>TRIM(CLEAN(TEXT(IFERROR(INDEX('Glade MR'!$I$4:$J$3000,MATCH($A1152,'Glade MR'!$J$4:$J$3000,0),1),"-"),"@")))</f>
        <v>Pool 5</v>
      </c>
      <c r="N1152" s="147" t="str">
        <f>TRIM(CLEAN(TEXT(IFERROR(INDEX('Glade MR'!$P$4:$Q$3000,MATCH($A1152,'Glade MR'!$Q$4:$Q$3000,0),1),"-"),"@")))</f>
        <v>-</v>
      </c>
      <c r="O1152" s="147" t="str">
        <f>TRIM(CLEAN(TEXT(IFERROR(INDEX('Glade MR'!$W$4:$X$3000,MATCH($A1152,'Glade MR'!$X$4:$X$3000,0),1),"-"),"@")))</f>
        <v>-</v>
      </c>
      <c r="P1152" s="159" t="str">
        <f t="shared" si="35"/>
        <v>Found</v>
      </c>
      <c r="Q1152" t="str" cm="1">
        <f t="array" ref="Q1152">IF(SUMPRODUCT((TRIM(L1152:O1152)&lt;&gt;"-")*1)=0,
    "No Data",
    IF(COUNTIF(L1152:O1152,INDEX(_xlfn._xlws.FILTER(L1152:O1152,TRIM(L1152:O1152)&lt;&gt;"-"),1))=SUMPRODUCT((TRIM(L1152:O1152)&lt;&gt;"-")*1),
    "No Change",
    "Change"))</f>
        <v>Change</v>
      </c>
      <c r="R1152" s="159"/>
      <c r="S1152" s="111"/>
    </row>
    <row r="1153" spans="1:19" x14ac:dyDescent="0.3">
      <c r="A1153" t="s">
        <v>838</v>
      </c>
      <c r="B1153" t="s">
        <v>1137</v>
      </c>
      <c r="C1153" s="160" t="str">
        <f>TRIM(CLEAN(TEXT(IFERROR(INDEX('Snakeden MR'!$B$4:$C$3028,MATCH($A1153,'Snakeden MR'!$C$4:$C$3028,0),1),"-"),"@")))</f>
        <v>-</v>
      </c>
      <c r="D1153" s="147" t="str">
        <f>TRIM(CLEAN(TEXT(IFERROR(INDEX('Snakeden MR'!$I$4:$J$3028,MATCH($A1153,'Snakeden MR'!$J$4:$J$3028,0),1),"-"),"@")))</f>
        <v>-</v>
      </c>
      <c r="E1153" s="147" t="str">
        <f>TRIM(CLEAN(TEXT(IFERROR(INDEX('Snakeden MR'!$P$4:$Q$3028,MATCH($A1153,'Snakeden MR'!$Q$4:$Q$3028,0),1),"-"),"@")))</f>
        <v>-</v>
      </c>
      <c r="F1153" s="147" t="str">
        <f>TRIM(CLEAN(TEXT(IFERROR(INDEX('Snakeden MR'!$W$4:$X$3028,MATCH($A1153,'Snakeden MR'!$X$4:$X$3028,0),1),"-"),"@")))</f>
        <v>-</v>
      </c>
      <c r="G1153" s="159" t="str">
        <f t="shared" si="34"/>
        <v>Not Found</v>
      </c>
      <c r="H1153" t="str" cm="1">
        <f t="array" ref="H1153">IF(SUMPRODUCT((TRIM(C1153:F1153)&lt;&gt;"-")*1)=0,
    "No Data",
    IF(COUNTIF(C1153:F1153,INDEX(_xlfn._xlws.FILTER(C1153:F1153,TRIM(C1153:F1153)&lt;&gt;"-"),1))=SUMPRODUCT((TRIM(C1153:F1153)&lt;&gt;"-")*1),
    "No Change",
    "Change"))</f>
        <v>No Data</v>
      </c>
      <c r="I1153" s="159"/>
      <c r="J1153"/>
      <c r="K1153" s="163"/>
      <c r="L1153" s="147" t="str">
        <f>TRIM(CLEAN(TEXT(IFERROR(INDEX('Glade MR'!$B$4:$C$3000,MATCH($A1153,'Glade MR'!$C$4:$C$3000,0),1),"-"),"@")))</f>
        <v>-</v>
      </c>
      <c r="M1153" s="147" t="str">
        <f>TRIM(CLEAN(TEXT(IFERROR(INDEX('Glade MR'!$I$4:$J$3000,MATCH($A1153,'Glade MR'!$J$4:$J$3000,0),1),"-"),"@")))</f>
        <v>Pool 4</v>
      </c>
      <c r="N1153" s="147" t="str">
        <f>TRIM(CLEAN(TEXT(IFERROR(INDEX('Glade MR'!$P$4:$Q$3000,MATCH($A1153,'Glade MR'!$Q$4:$Q$3000,0),1),"-"),"@")))</f>
        <v>-</v>
      </c>
      <c r="O1153" s="147" t="str">
        <f>TRIM(CLEAN(TEXT(IFERROR(INDEX('Glade MR'!$W$4:$X$3000,MATCH($A1153,'Glade MR'!$X$4:$X$3000,0),1),"-"),"@")))</f>
        <v>-</v>
      </c>
      <c r="P1153" s="159" t="str">
        <f t="shared" si="35"/>
        <v>Found</v>
      </c>
      <c r="Q1153" t="str" cm="1">
        <f t="array" ref="Q1153">IF(SUMPRODUCT((TRIM(L1153:O1153)&lt;&gt;"-")*1)=0,
    "No Data",
    IF(COUNTIF(L1153:O1153,INDEX(_xlfn._xlws.FILTER(L1153:O1153,TRIM(L1153:O1153)&lt;&gt;"-"),1))=SUMPRODUCT((TRIM(L1153:O1153)&lt;&gt;"-")*1),
    "No Change",
    "Change"))</f>
        <v>No Change</v>
      </c>
      <c r="R1153" s="159"/>
      <c r="S1153" s="111"/>
    </row>
    <row r="1154" spans="1:19" x14ac:dyDescent="0.3">
      <c r="A1154" t="s">
        <v>1970</v>
      </c>
      <c r="B1154" t="s">
        <v>1145</v>
      </c>
      <c r="C1154" s="160" t="str">
        <f>TRIM(CLEAN(TEXT(IFERROR(INDEX('Snakeden MR'!$B$4:$C$3028,MATCH($A1154,'Snakeden MR'!$C$4:$C$3028,0),1),"-"),"@")))</f>
        <v>-</v>
      </c>
      <c r="D1154" s="147" t="str">
        <f>TRIM(CLEAN(TEXT(IFERROR(INDEX('Snakeden MR'!$I$4:$J$3028,MATCH($A1154,'Snakeden MR'!$J$4:$J$3028,0),1),"-"),"@")))</f>
        <v>-</v>
      </c>
      <c r="E1154" s="147" t="str">
        <f>TRIM(CLEAN(TEXT(IFERROR(INDEX('Snakeden MR'!$P$4:$Q$3028,MATCH($A1154,'Snakeden MR'!$Q$4:$Q$3028,0),1),"-"),"@")))</f>
        <v>-</v>
      </c>
      <c r="F1154" s="147" t="str">
        <f>TRIM(CLEAN(TEXT(IFERROR(INDEX('Snakeden MR'!$W$4:$X$3028,MATCH($A1154,'Snakeden MR'!$X$4:$X$3028,0),1),"-"),"@")))</f>
        <v>-</v>
      </c>
      <c r="G1154" s="159" t="str">
        <f t="shared" ref="G1154:G1217" si="36">IF(SUM(COUNTIF(C1154:F1154,"-"))=4,"Not Found","Found")</f>
        <v>Not Found</v>
      </c>
      <c r="H1154" t="str" cm="1">
        <f t="array" ref="H1154">IF(SUMPRODUCT((TRIM(C1154:F1154)&lt;&gt;"-")*1)=0,
    "No Data",
    IF(COUNTIF(C1154:F1154,INDEX(_xlfn._xlws.FILTER(C1154:F1154,TRIM(C1154:F1154)&lt;&gt;"-"),1))=SUMPRODUCT((TRIM(C1154:F1154)&lt;&gt;"-")*1),
    "No Change",
    "Change"))</f>
        <v>No Data</v>
      </c>
      <c r="I1154" s="159"/>
      <c r="J1154"/>
      <c r="K1154" s="163"/>
      <c r="L1154" s="147" t="str">
        <f>TRIM(CLEAN(TEXT(IFERROR(INDEX('Glade MR'!$B$4:$C$3000,MATCH($A1154,'Glade MR'!$C$4:$C$3000,0),1),"-"),"@")))</f>
        <v>-</v>
      </c>
      <c r="M1154" s="147" t="str">
        <f>TRIM(CLEAN(TEXT(IFERROR(INDEX('Glade MR'!$I$4:$J$3000,MATCH($A1154,'Glade MR'!$J$4:$J$3000,0),1),"-"),"@")))</f>
        <v>-</v>
      </c>
      <c r="N1154" s="147" t="str">
        <f>TRIM(CLEAN(TEXT(IFERROR(INDEX('Glade MR'!$P$4:$Q$3000,MATCH($A1154,'Glade MR'!$Q$4:$Q$3000,0),1),"-"),"@")))</f>
        <v>-</v>
      </c>
      <c r="O1154" s="147" t="str">
        <f>TRIM(CLEAN(TEXT(IFERROR(INDEX('Glade MR'!$W$4:$X$3000,MATCH($A1154,'Glade MR'!$X$4:$X$3000,0),1),"-"),"@")))</f>
        <v>-</v>
      </c>
      <c r="P1154" s="159" t="str">
        <f t="shared" ref="P1154:P1217" si="37">IF(SUM(COUNTIF(L1154:O1154,"-"))=4,"Not Found","Found")</f>
        <v>Not Found</v>
      </c>
      <c r="Q1154" t="str" cm="1">
        <f t="array" ref="Q1154">IF(SUMPRODUCT((TRIM(L1154:O1154)&lt;&gt;"-")*1)=0,
    "No Data",
    IF(COUNTIF(L1154:O1154,INDEX(_xlfn._xlws.FILTER(L1154:O1154,TRIM(L1154:O1154)&lt;&gt;"-"),1))=SUMPRODUCT((TRIM(L1154:O1154)&lt;&gt;"-")*1),
    "No Change",
    "Change"))</f>
        <v>No Data</v>
      </c>
      <c r="R1154" s="159"/>
      <c r="S1154" s="111"/>
    </row>
    <row r="1155" spans="1:19" x14ac:dyDescent="0.3">
      <c r="A1155" t="s">
        <v>1971</v>
      </c>
      <c r="B1155" t="s">
        <v>1145</v>
      </c>
      <c r="C1155" s="160" t="str">
        <f>TRIM(CLEAN(TEXT(IFERROR(INDEX('Snakeden MR'!$B$4:$C$3028,MATCH($A1155,'Snakeden MR'!$C$4:$C$3028,0),1),"-"),"@")))</f>
        <v>-</v>
      </c>
      <c r="D1155" s="147" t="str">
        <f>TRIM(CLEAN(TEXT(IFERROR(INDEX('Snakeden MR'!$I$4:$J$3028,MATCH($A1155,'Snakeden MR'!$J$4:$J$3028,0),1),"-"),"@")))</f>
        <v>-</v>
      </c>
      <c r="E1155" s="147" t="str">
        <f>TRIM(CLEAN(TEXT(IFERROR(INDEX('Snakeden MR'!$P$4:$Q$3028,MATCH($A1155,'Snakeden MR'!$Q$4:$Q$3028,0),1),"-"),"@")))</f>
        <v>-</v>
      </c>
      <c r="F1155" s="147" t="str">
        <f>TRIM(CLEAN(TEXT(IFERROR(INDEX('Snakeden MR'!$W$4:$X$3028,MATCH($A1155,'Snakeden MR'!$X$4:$X$3028,0),1),"-"),"@")))</f>
        <v>-</v>
      </c>
      <c r="G1155" s="159" t="str">
        <f t="shared" si="36"/>
        <v>Not Found</v>
      </c>
      <c r="H1155" t="str" cm="1">
        <f t="array" ref="H1155">IF(SUMPRODUCT((TRIM(C1155:F1155)&lt;&gt;"-")*1)=0,
    "No Data",
    IF(COUNTIF(C1155:F1155,INDEX(_xlfn._xlws.FILTER(C1155:F1155,TRIM(C1155:F1155)&lt;&gt;"-"),1))=SUMPRODUCT((TRIM(C1155:F1155)&lt;&gt;"-")*1),
    "No Change",
    "Change"))</f>
        <v>No Data</v>
      </c>
      <c r="I1155" s="159"/>
      <c r="J1155"/>
      <c r="K1155" s="163"/>
      <c r="L1155" s="147" t="str">
        <f>TRIM(CLEAN(TEXT(IFERROR(INDEX('Glade MR'!$B$4:$C$3000,MATCH($A1155,'Glade MR'!$C$4:$C$3000,0),1),"-"),"@")))</f>
        <v>-</v>
      </c>
      <c r="M1155" s="147" t="str">
        <f>TRIM(CLEAN(TEXT(IFERROR(INDEX('Glade MR'!$I$4:$J$3000,MATCH($A1155,'Glade MR'!$J$4:$J$3000,0),1),"-"),"@")))</f>
        <v>-</v>
      </c>
      <c r="N1155" s="147" t="str">
        <f>TRIM(CLEAN(TEXT(IFERROR(INDEX('Glade MR'!$P$4:$Q$3000,MATCH($A1155,'Glade MR'!$Q$4:$Q$3000,0),1),"-"),"@")))</f>
        <v>-</v>
      </c>
      <c r="O1155" s="147" t="str">
        <f>TRIM(CLEAN(TEXT(IFERROR(INDEX('Glade MR'!$W$4:$X$3000,MATCH($A1155,'Glade MR'!$X$4:$X$3000,0),1),"-"),"@")))</f>
        <v>-</v>
      </c>
      <c r="P1155" s="159" t="str">
        <f t="shared" si="37"/>
        <v>Not Found</v>
      </c>
      <c r="Q1155" t="str" cm="1">
        <f t="array" ref="Q1155">IF(SUMPRODUCT((TRIM(L1155:O1155)&lt;&gt;"-")*1)=0,
    "No Data",
    IF(COUNTIF(L1155:O1155,INDEX(_xlfn._xlws.FILTER(L1155:O1155,TRIM(L1155:O1155)&lt;&gt;"-"),1))=SUMPRODUCT((TRIM(L1155:O1155)&lt;&gt;"-")*1),
    "No Change",
    "Change"))</f>
        <v>No Data</v>
      </c>
      <c r="R1155" s="159"/>
      <c r="S1155" s="111"/>
    </row>
    <row r="1156" spans="1:19" x14ac:dyDescent="0.3">
      <c r="A1156" t="s">
        <v>422</v>
      </c>
      <c r="B1156" t="s">
        <v>1137</v>
      </c>
      <c r="C1156" s="160" t="str">
        <f>TRIM(CLEAN(TEXT(IFERROR(INDEX('Snakeden MR'!$B$4:$C$3028,MATCH($A1156,'Snakeden MR'!$C$4:$C$3028,0),1),"-"),"@")))</f>
        <v>-</v>
      </c>
      <c r="D1156" s="147" t="str">
        <f>TRIM(CLEAN(TEXT(IFERROR(INDEX('Snakeden MR'!$I$4:$J$3028,MATCH($A1156,'Snakeden MR'!$J$4:$J$3028,0),1),"-"),"@")))</f>
        <v>-</v>
      </c>
      <c r="E1156" s="147" t="str">
        <f>TRIM(CLEAN(TEXT(IFERROR(INDEX('Snakeden MR'!$P$4:$Q$3028,MATCH($A1156,'Snakeden MR'!$Q$4:$Q$3028,0),1),"-"),"@")))</f>
        <v>-</v>
      </c>
      <c r="F1156" s="147" t="str">
        <f>TRIM(CLEAN(TEXT(IFERROR(INDEX('Snakeden MR'!$W$4:$X$3028,MATCH($A1156,'Snakeden MR'!$X$4:$X$3028,0),1),"-"),"@")))</f>
        <v>-</v>
      </c>
      <c r="G1156" s="159" t="str">
        <f t="shared" si="36"/>
        <v>Not Found</v>
      </c>
      <c r="H1156" t="str" cm="1">
        <f t="array" ref="H1156">IF(SUMPRODUCT((TRIM(C1156:F1156)&lt;&gt;"-")*1)=0,
    "No Data",
    IF(COUNTIF(C1156:F1156,INDEX(_xlfn._xlws.FILTER(C1156:F1156,TRIM(C1156:F1156)&lt;&gt;"-"),1))=SUMPRODUCT((TRIM(C1156:F1156)&lt;&gt;"-")*1),
    "No Change",
    "Change"))</f>
        <v>No Data</v>
      </c>
      <c r="I1156" s="159"/>
      <c r="J1156"/>
      <c r="K1156" s="163"/>
      <c r="L1156" s="147" t="str">
        <f>TRIM(CLEAN(TEXT(IFERROR(INDEX('Glade MR'!$B$4:$C$3000,MATCH($A1156,'Glade MR'!$C$4:$C$3000,0),1),"-"),"@")))</f>
        <v>Pool 7</v>
      </c>
      <c r="M1156" s="147" t="str">
        <f>TRIM(CLEAN(TEXT(IFERROR(INDEX('Glade MR'!$I$4:$J$3000,MATCH($A1156,'Glade MR'!$J$4:$J$3000,0),1),"-"),"@")))</f>
        <v>Pool 7</v>
      </c>
      <c r="N1156" s="147" t="str">
        <f>TRIM(CLEAN(TEXT(IFERROR(INDEX('Glade MR'!$P$4:$Q$3000,MATCH($A1156,'Glade MR'!$Q$4:$Q$3000,0),1),"-"),"@")))</f>
        <v>Pool 7</v>
      </c>
      <c r="O1156" s="147" t="str">
        <f>TRIM(CLEAN(TEXT(IFERROR(INDEX('Glade MR'!$W$4:$X$3000,MATCH($A1156,'Glade MR'!$X$4:$X$3000,0),1),"-"),"@")))</f>
        <v>-</v>
      </c>
      <c r="P1156" s="159" t="str">
        <f t="shared" si="37"/>
        <v>Found</v>
      </c>
      <c r="Q1156" t="str" cm="1">
        <f t="array" ref="Q1156">IF(SUMPRODUCT((TRIM(L1156:O1156)&lt;&gt;"-")*1)=0,
    "No Data",
    IF(COUNTIF(L1156:O1156,INDEX(_xlfn._xlws.FILTER(L1156:O1156,TRIM(L1156:O1156)&lt;&gt;"-"),1))=SUMPRODUCT((TRIM(L1156:O1156)&lt;&gt;"-")*1),
    "No Change",
    "Change"))</f>
        <v>No Change</v>
      </c>
      <c r="R1156" s="159"/>
      <c r="S1156" s="111"/>
    </row>
    <row r="1157" spans="1:19" x14ac:dyDescent="0.3">
      <c r="A1157" t="s">
        <v>637</v>
      </c>
      <c r="B1157" t="s">
        <v>1137</v>
      </c>
      <c r="C1157" s="160" t="str">
        <f>TRIM(CLEAN(TEXT(IFERROR(INDEX('Snakeden MR'!$B$4:$C$3028,MATCH($A1157,'Snakeden MR'!$C$4:$C$3028,0),1),"-"),"@")))</f>
        <v>-</v>
      </c>
      <c r="D1157" s="147" t="str">
        <f>TRIM(CLEAN(TEXT(IFERROR(INDEX('Snakeden MR'!$I$4:$J$3028,MATCH($A1157,'Snakeden MR'!$J$4:$J$3028,0),1),"-"),"@")))</f>
        <v>-</v>
      </c>
      <c r="E1157" s="147" t="str">
        <f>TRIM(CLEAN(TEXT(IFERROR(INDEX('Snakeden MR'!$P$4:$Q$3028,MATCH($A1157,'Snakeden MR'!$Q$4:$Q$3028,0),1),"-"),"@")))</f>
        <v>-</v>
      </c>
      <c r="F1157" s="147" t="str">
        <f>TRIM(CLEAN(TEXT(IFERROR(INDEX('Snakeden MR'!$W$4:$X$3028,MATCH($A1157,'Snakeden MR'!$X$4:$X$3028,0),1),"-"),"@")))</f>
        <v>-</v>
      </c>
      <c r="G1157" s="159" t="str">
        <f t="shared" si="36"/>
        <v>Not Found</v>
      </c>
      <c r="H1157" t="str" cm="1">
        <f t="array" ref="H1157">IF(SUMPRODUCT((TRIM(C1157:F1157)&lt;&gt;"-")*1)=0,
    "No Data",
    IF(COUNTIF(C1157:F1157,INDEX(_xlfn._xlws.FILTER(C1157:F1157,TRIM(C1157:F1157)&lt;&gt;"-"),1))=SUMPRODUCT((TRIM(C1157:F1157)&lt;&gt;"-")*1),
    "No Change",
    "Change"))</f>
        <v>No Data</v>
      </c>
      <c r="I1157" s="159"/>
      <c r="J1157"/>
      <c r="K1157" s="163"/>
      <c r="L1157" s="147" t="str">
        <f>TRIM(CLEAN(TEXT(IFERROR(INDEX('Glade MR'!$B$4:$C$3000,MATCH($A1157,'Glade MR'!$C$4:$C$3000,0),1),"-"),"@")))</f>
        <v>-</v>
      </c>
      <c r="M1157" s="147" t="str">
        <f>TRIM(CLEAN(TEXT(IFERROR(INDEX('Glade MR'!$I$4:$J$3000,MATCH($A1157,'Glade MR'!$J$4:$J$3000,0),1),"-"),"@")))</f>
        <v>Pool 5</v>
      </c>
      <c r="N1157" s="147" t="str">
        <f>TRIM(CLEAN(TEXT(IFERROR(INDEX('Glade MR'!$P$4:$Q$3000,MATCH($A1157,'Glade MR'!$Q$4:$Q$3000,0),1),"-"),"@")))</f>
        <v>Pool 5</v>
      </c>
      <c r="O1157" s="147" t="str">
        <f>TRIM(CLEAN(TEXT(IFERROR(INDEX('Glade MR'!$W$4:$X$3000,MATCH($A1157,'Glade MR'!$X$4:$X$3000,0),1),"-"),"@")))</f>
        <v>Pool 5</v>
      </c>
      <c r="P1157" s="159" t="str">
        <f t="shared" si="37"/>
        <v>Found</v>
      </c>
      <c r="Q1157" t="str" cm="1">
        <f t="array" ref="Q1157">IF(SUMPRODUCT((TRIM(L1157:O1157)&lt;&gt;"-")*1)=0,
    "No Data",
    IF(COUNTIF(L1157:O1157,INDEX(_xlfn._xlws.FILTER(L1157:O1157,TRIM(L1157:O1157)&lt;&gt;"-"),1))=SUMPRODUCT((TRIM(L1157:O1157)&lt;&gt;"-")*1),
    "No Change",
    "Change"))</f>
        <v>No Change</v>
      </c>
      <c r="R1157" s="159"/>
      <c r="S1157" s="111"/>
    </row>
    <row r="1158" spans="1:19" x14ac:dyDescent="0.3">
      <c r="A1158" t="s">
        <v>1972</v>
      </c>
      <c r="B1158" t="s">
        <v>1137</v>
      </c>
      <c r="C1158" s="160" t="str">
        <f>TRIM(CLEAN(TEXT(IFERROR(INDEX('Snakeden MR'!$B$4:$C$3028,MATCH($A1158,'Snakeden MR'!$C$4:$C$3028,0),1),"-"),"@")))</f>
        <v>-</v>
      </c>
      <c r="D1158" s="147" t="str">
        <f>TRIM(CLEAN(TEXT(IFERROR(INDEX('Snakeden MR'!$I$4:$J$3028,MATCH($A1158,'Snakeden MR'!$J$4:$J$3028,0),1),"-"),"@")))</f>
        <v>-</v>
      </c>
      <c r="E1158" s="147" t="str">
        <f>TRIM(CLEAN(TEXT(IFERROR(INDEX('Snakeden MR'!$P$4:$Q$3028,MATCH($A1158,'Snakeden MR'!$Q$4:$Q$3028,0),1),"-"),"@")))</f>
        <v>-</v>
      </c>
      <c r="F1158" s="147" t="str">
        <f>TRIM(CLEAN(TEXT(IFERROR(INDEX('Snakeden MR'!$W$4:$X$3028,MATCH($A1158,'Snakeden MR'!$X$4:$X$3028,0),1),"-"),"@")))</f>
        <v>-</v>
      </c>
      <c r="G1158" s="159" t="str">
        <f t="shared" si="36"/>
        <v>Not Found</v>
      </c>
      <c r="H1158" t="str" cm="1">
        <f t="array" ref="H1158">IF(SUMPRODUCT((TRIM(C1158:F1158)&lt;&gt;"-")*1)=0,
    "No Data",
    IF(COUNTIF(C1158:F1158,INDEX(_xlfn._xlws.FILTER(C1158:F1158,TRIM(C1158:F1158)&lt;&gt;"-"),1))=SUMPRODUCT((TRIM(C1158:F1158)&lt;&gt;"-")*1),
    "No Change",
    "Change"))</f>
        <v>No Data</v>
      </c>
      <c r="I1158" s="159"/>
      <c r="J1158"/>
      <c r="K1158" s="163"/>
      <c r="L1158" s="147" t="str">
        <f>TRIM(CLEAN(TEXT(IFERROR(INDEX('Glade MR'!$B$4:$C$3000,MATCH($A1158,'Glade MR'!$C$4:$C$3000,0),1),"-"),"@")))</f>
        <v>-</v>
      </c>
      <c r="M1158" s="147" t="str">
        <f>TRIM(CLEAN(TEXT(IFERROR(INDEX('Glade MR'!$I$4:$J$3000,MATCH($A1158,'Glade MR'!$J$4:$J$3000,0),1),"-"),"@")))</f>
        <v>-</v>
      </c>
      <c r="N1158" s="147" t="str">
        <f>TRIM(CLEAN(TEXT(IFERROR(INDEX('Glade MR'!$P$4:$Q$3000,MATCH($A1158,'Glade MR'!$Q$4:$Q$3000,0),1),"-"),"@")))</f>
        <v>-</v>
      </c>
      <c r="O1158" s="147" t="str">
        <f>TRIM(CLEAN(TEXT(IFERROR(INDEX('Glade MR'!$W$4:$X$3000,MATCH($A1158,'Glade MR'!$X$4:$X$3000,0),1),"-"),"@")))</f>
        <v>-</v>
      </c>
      <c r="P1158" s="159" t="str">
        <f t="shared" si="37"/>
        <v>Not Found</v>
      </c>
      <c r="Q1158" t="str" cm="1">
        <f t="array" ref="Q1158">IF(SUMPRODUCT((TRIM(L1158:O1158)&lt;&gt;"-")*1)=0,
    "No Data",
    IF(COUNTIF(L1158:O1158,INDEX(_xlfn._xlws.FILTER(L1158:O1158,TRIM(L1158:O1158)&lt;&gt;"-"),1))=SUMPRODUCT((TRIM(L1158:O1158)&lt;&gt;"-")*1),
    "No Change",
    "Change"))</f>
        <v>No Data</v>
      </c>
      <c r="R1158" s="159"/>
      <c r="S1158" s="111"/>
    </row>
    <row r="1159" spans="1:19" x14ac:dyDescent="0.3">
      <c r="A1159" t="s">
        <v>767</v>
      </c>
      <c r="B1159" t="s">
        <v>1137</v>
      </c>
      <c r="C1159" s="160" t="str">
        <f>TRIM(CLEAN(TEXT(IFERROR(INDEX('Snakeden MR'!$B$4:$C$3028,MATCH($A1159,'Snakeden MR'!$C$4:$C$3028,0),1),"-"),"@")))</f>
        <v>-</v>
      </c>
      <c r="D1159" s="147" t="str">
        <f>TRIM(CLEAN(TEXT(IFERROR(INDEX('Snakeden MR'!$I$4:$J$3028,MATCH($A1159,'Snakeden MR'!$J$4:$J$3028,0),1),"-"),"@")))</f>
        <v>-</v>
      </c>
      <c r="E1159" s="147" t="str">
        <f>TRIM(CLEAN(TEXT(IFERROR(INDEX('Snakeden MR'!$P$4:$Q$3028,MATCH($A1159,'Snakeden MR'!$Q$4:$Q$3028,0),1),"-"),"@")))</f>
        <v>-</v>
      </c>
      <c r="F1159" s="147" t="str">
        <f>TRIM(CLEAN(TEXT(IFERROR(INDEX('Snakeden MR'!$W$4:$X$3028,MATCH($A1159,'Snakeden MR'!$X$4:$X$3028,0),1),"-"),"@")))</f>
        <v>-</v>
      </c>
      <c r="G1159" s="159" t="str">
        <f t="shared" si="36"/>
        <v>Not Found</v>
      </c>
      <c r="H1159" t="str" cm="1">
        <f t="array" ref="H1159">IF(SUMPRODUCT((TRIM(C1159:F1159)&lt;&gt;"-")*1)=0,
    "No Data",
    IF(COUNTIF(C1159:F1159,INDEX(_xlfn._xlws.FILTER(C1159:F1159,TRIM(C1159:F1159)&lt;&gt;"-"),1))=SUMPRODUCT((TRIM(C1159:F1159)&lt;&gt;"-")*1),
    "No Change",
    "Change"))</f>
        <v>No Data</v>
      </c>
      <c r="I1159" s="159"/>
      <c r="J1159"/>
      <c r="K1159" s="163"/>
      <c r="L1159" s="147" t="str">
        <f>TRIM(CLEAN(TEXT(IFERROR(INDEX('Glade MR'!$B$4:$C$3000,MATCH($A1159,'Glade MR'!$C$4:$C$3000,0),1),"-"),"@")))</f>
        <v>Pool 4</v>
      </c>
      <c r="M1159" s="147" t="str">
        <f>TRIM(CLEAN(TEXT(IFERROR(INDEX('Glade MR'!$I$4:$J$3000,MATCH($A1159,'Glade MR'!$J$4:$J$3000,0),1),"-"),"@")))</f>
        <v>Pool 5</v>
      </c>
      <c r="N1159" s="147" t="str">
        <f>TRIM(CLEAN(TEXT(IFERROR(INDEX('Glade MR'!$P$4:$Q$3000,MATCH($A1159,'Glade MR'!$Q$4:$Q$3000,0),1),"-"),"@")))</f>
        <v>-</v>
      </c>
      <c r="O1159" s="147" t="str">
        <f>TRIM(CLEAN(TEXT(IFERROR(INDEX('Glade MR'!$W$4:$X$3000,MATCH($A1159,'Glade MR'!$X$4:$X$3000,0),1),"-"),"@")))</f>
        <v>Pool 5</v>
      </c>
      <c r="P1159" s="159" t="str">
        <f t="shared" si="37"/>
        <v>Found</v>
      </c>
      <c r="Q1159" t="str" cm="1">
        <f t="array" ref="Q1159">IF(SUMPRODUCT((TRIM(L1159:O1159)&lt;&gt;"-")*1)=0,
    "No Data",
    IF(COUNTIF(L1159:O1159,INDEX(_xlfn._xlws.FILTER(L1159:O1159,TRIM(L1159:O1159)&lt;&gt;"-"),1))=SUMPRODUCT((TRIM(L1159:O1159)&lt;&gt;"-")*1),
    "No Change",
    "Change"))</f>
        <v>Change</v>
      </c>
      <c r="R1159" s="159"/>
      <c r="S1159" s="111"/>
    </row>
    <row r="1160" spans="1:19" x14ac:dyDescent="0.3">
      <c r="A1160" t="s">
        <v>388</v>
      </c>
      <c r="B1160" t="s">
        <v>1137</v>
      </c>
      <c r="C1160" s="160" t="str">
        <f>TRIM(CLEAN(TEXT(IFERROR(INDEX('Snakeden MR'!$B$4:$C$3028,MATCH($A1160,'Snakeden MR'!$C$4:$C$3028,0),1),"-"),"@")))</f>
        <v>-</v>
      </c>
      <c r="D1160" s="147" t="str">
        <f>TRIM(CLEAN(TEXT(IFERROR(INDEX('Snakeden MR'!$I$4:$J$3028,MATCH($A1160,'Snakeden MR'!$J$4:$J$3028,0),1),"-"),"@")))</f>
        <v>-</v>
      </c>
      <c r="E1160" s="147" t="str">
        <f>TRIM(CLEAN(TEXT(IFERROR(INDEX('Snakeden MR'!$P$4:$Q$3028,MATCH($A1160,'Snakeden MR'!$Q$4:$Q$3028,0),1),"-"),"@")))</f>
        <v>-</v>
      </c>
      <c r="F1160" s="147" t="str">
        <f>TRIM(CLEAN(TEXT(IFERROR(INDEX('Snakeden MR'!$W$4:$X$3028,MATCH($A1160,'Snakeden MR'!$X$4:$X$3028,0),1),"-"),"@")))</f>
        <v>-</v>
      </c>
      <c r="G1160" s="159" t="str">
        <f t="shared" si="36"/>
        <v>Not Found</v>
      </c>
      <c r="H1160" t="str" cm="1">
        <f t="array" ref="H1160">IF(SUMPRODUCT((TRIM(C1160:F1160)&lt;&gt;"-")*1)=0,
    "No Data",
    IF(COUNTIF(C1160:F1160,INDEX(_xlfn._xlws.FILTER(C1160:F1160,TRIM(C1160:F1160)&lt;&gt;"-"),1))=SUMPRODUCT((TRIM(C1160:F1160)&lt;&gt;"-")*1),
    "No Change",
    "Change"))</f>
        <v>No Data</v>
      </c>
      <c r="I1160" s="159"/>
      <c r="J1160"/>
      <c r="K1160" s="163"/>
      <c r="L1160" s="147" t="str">
        <f>TRIM(CLEAN(TEXT(IFERROR(INDEX('Glade MR'!$B$4:$C$3000,MATCH($A1160,'Glade MR'!$C$4:$C$3000,0),1),"-"),"@")))</f>
        <v>Pool 11</v>
      </c>
      <c r="M1160" s="147" t="str">
        <f>TRIM(CLEAN(TEXT(IFERROR(INDEX('Glade MR'!$I$4:$J$3000,MATCH($A1160,'Glade MR'!$J$4:$J$3000,0),1),"-"),"@")))</f>
        <v>Pool 11</v>
      </c>
      <c r="N1160" s="147" t="str">
        <f>TRIM(CLEAN(TEXT(IFERROR(INDEX('Glade MR'!$P$4:$Q$3000,MATCH($A1160,'Glade MR'!$Q$4:$Q$3000,0),1),"-"),"@")))</f>
        <v>-</v>
      </c>
      <c r="O1160" s="147" t="str">
        <f>TRIM(CLEAN(TEXT(IFERROR(INDEX('Glade MR'!$W$4:$X$3000,MATCH($A1160,'Glade MR'!$X$4:$X$3000,0),1),"-"),"@")))</f>
        <v>-</v>
      </c>
      <c r="P1160" s="159" t="str">
        <f t="shared" si="37"/>
        <v>Found</v>
      </c>
      <c r="Q1160" t="str" cm="1">
        <f t="array" ref="Q1160">IF(SUMPRODUCT((TRIM(L1160:O1160)&lt;&gt;"-")*1)=0,
    "No Data",
    IF(COUNTIF(L1160:O1160,INDEX(_xlfn._xlws.FILTER(L1160:O1160,TRIM(L1160:O1160)&lt;&gt;"-"),1))=SUMPRODUCT((TRIM(L1160:O1160)&lt;&gt;"-")*1),
    "No Change",
    "Change"))</f>
        <v>No Change</v>
      </c>
      <c r="R1160" s="159"/>
      <c r="S1160" s="111"/>
    </row>
    <row r="1161" spans="1:19" x14ac:dyDescent="0.3">
      <c r="A1161" t="s">
        <v>695</v>
      </c>
      <c r="B1161" t="s">
        <v>1137</v>
      </c>
      <c r="C1161" s="160" t="str">
        <f>TRIM(CLEAN(TEXT(IFERROR(INDEX('Snakeden MR'!$B$4:$C$3028,MATCH($A1161,'Snakeden MR'!$C$4:$C$3028,0),1),"-"),"@")))</f>
        <v>-</v>
      </c>
      <c r="D1161" s="147" t="str">
        <f>TRIM(CLEAN(TEXT(IFERROR(INDEX('Snakeden MR'!$I$4:$J$3028,MATCH($A1161,'Snakeden MR'!$J$4:$J$3028,0),1),"-"),"@")))</f>
        <v>-</v>
      </c>
      <c r="E1161" s="147" t="str">
        <f>TRIM(CLEAN(TEXT(IFERROR(INDEX('Snakeden MR'!$P$4:$Q$3028,MATCH($A1161,'Snakeden MR'!$Q$4:$Q$3028,0),1),"-"),"@")))</f>
        <v>-</v>
      </c>
      <c r="F1161" s="147" t="str">
        <f>TRIM(CLEAN(TEXT(IFERROR(INDEX('Snakeden MR'!$W$4:$X$3028,MATCH($A1161,'Snakeden MR'!$X$4:$X$3028,0),1),"-"),"@")))</f>
        <v>-</v>
      </c>
      <c r="G1161" s="159" t="str">
        <f t="shared" si="36"/>
        <v>Not Found</v>
      </c>
      <c r="H1161" t="str" cm="1">
        <f t="array" ref="H1161">IF(SUMPRODUCT((TRIM(C1161:F1161)&lt;&gt;"-")*1)=0,
    "No Data",
    IF(COUNTIF(C1161:F1161,INDEX(_xlfn._xlws.FILTER(C1161:F1161,TRIM(C1161:F1161)&lt;&gt;"-"),1))=SUMPRODUCT((TRIM(C1161:F1161)&lt;&gt;"-")*1),
    "No Change",
    "Change"))</f>
        <v>No Data</v>
      </c>
      <c r="I1161" s="159"/>
      <c r="J1161"/>
      <c r="K1161" s="163"/>
      <c r="L1161" s="147" t="str">
        <f>TRIM(CLEAN(TEXT(IFERROR(INDEX('Glade MR'!$B$4:$C$3000,MATCH($A1161,'Glade MR'!$C$4:$C$3000,0),1),"-"),"@")))</f>
        <v>Pool 4</v>
      </c>
      <c r="M1161" s="147" t="str">
        <f>TRIM(CLEAN(TEXT(IFERROR(INDEX('Glade MR'!$I$4:$J$3000,MATCH($A1161,'Glade MR'!$J$4:$J$3000,0),1),"-"),"@")))</f>
        <v>Pool 4</v>
      </c>
      <c r="N1161" s="147" t="str">
        <f>TRIM(CLEAN(TEXT(IFERROR(INDEX('Glade MR'!$P$4:$Q$3000,MATCH($A1161,'Glade MR'!$Q$4:$Q$3000,0),1),"-"),"@")))</f>
        <v>-</v>
      </c>
      <c r="O1161" s="147" t="str">
        <f>TRIM(CLEAN(TEXT(IFERROR(INDEX('Glade MR'!$W$4:$X$3000,MATCH($A1161,'Glade MR'!$X$4:$X$3000,0),1),"-"),"@")))</f>
        <v>-</v>
      </c>
      <c r="P1161" s="159" t="str">
        <f t="shared" si="37"/>
        <v>Found</v>
      </c>
      <c r="Q1161" t="str" cm="1">
        <f t="array" ref="Q1161">IF(SUMPRODUCT((TRIM(L1161:O1161)&lt;&gt;"-")*1)=0,
    "No Data",
    IF(COUNTIF(L1161:O1161,INDEX(_xlfn._xlws.FILTER(L1161:O1161,TRIM(L1161:O1161)&lt;&gt;"-"),1))=SUMPRODUCT((TRIM(L1161:O1161)&lt;&gt;"-")*1),
    "No Change",
    "Change"))</f>
        <v>No Change</v>
      </c>
      <c r="R1161" s="159"/>
      <c r="S1161" s="111"/>
    </row>
    <row r="1162" spans="1:19" x14ac:dyDescent="0.3">
      <c r="A1162" t="s">
        <v>1973</v>
      </c>
      <c r="B1162" t="s">
        <v>1145</v>
      </c>
      <c r="C1162" s="160" t="str">
        <f>TRIM(CLEAN(TEXT(IFERROR(INDEX('Snakeden MR'!$B$4:$C$3028,MATCH($A1162,'Snakeden MR'!$C$4:$C$3028,0),1),"-"),"@")))</f>
        <v>-</v>
      </c>
      <c r="D1162" s="147" t="str">
        <f>TRIM(CLEAN(TEXT(IFERROR(INDEX('Snakeden MR'!$I$4:$J$3028,MATCH($A1162,'Snakeden MR'!$J$4:$J$3028,0),1),"-"),"@")))</f>
        <v>-</v>
      </c>
      <c r="E1162" s="147" t="str">
        <f>TRIM(CLEAN(TEXT(IFERROR(INDEX('Snakeden MR'!$P$4:$Q$3028,MATCH($A1162,'Snakeden MR'!$Q$4:$Q$3028,0),1),"-"),"@")))</f>
        <v>-</v>
      </c>
      <c r="F1162" s="147" t="str">
        <f>TRIM(CLEAN(TEXT(IFERROR(INDEX('Snakeden MR'!$W$4:$X$3028,MATCH($A1162,'Snakeden MR'!$X$4:$X$3028,0),1),"-"),"@")))</f>
        <v>-</v>
      </c>
      <c r="G1162" s="159" t="str">
        <f t="shared" si="36"/>
        <v>Not Found</v>
      </c>
      <c r="H1162" t="str" cm="1">
        <f t="array" ref="H1162">IF(SUMPRODUCT((TRIM(C1162:F1162)&lt;&gt;"-")*1)=0,
    "No Data",
    IF(COUNTIF(C1162:F1162,INDEX(_xlfn._xlws.FILTER(C1162:F1162,TRIM(C1162:F1162)&lt;&gt;"-"),1))=SUMPRODUCT((TRIM(C1162:F1162)&lt;&gt;"-")*1),
    "No Change",
    "Change"))</f>
        <v>No Data</v>
      </c>
      <c r="I1162" s="159"/>
      <c r="J1162"/>
      <c r="K1162" s="163"/>
      <c r="L1162" s="147" t="str">
        <f>TRIM(CLEAN(TEXT(IFERROR(INDEX('Glade MR'!$B$4:$C$3000,MATCH($A1162,'Glade MR'!$C$4:$C$3000,0),1),"-"),"@")))</f>
        <v>-</v>
      </c>
      <c r="M1162" s="147" t="str">
        <f>TRIM(CLEAN(TEXT(IFERROR(INDEX('Glade MR'!$I$4:$J$3000,MATCH($A1162,'Glade MR'!$J$4:$J$3000,0),1),"-"),"@")))</f>
        <v>-</v>
      </c>
      <c r="N1162" s="147" t="str">
        <f>TRIM(CLEAN(TEXT(IFERROR(INDEX('Glade MR'!$P$4:$Q$3000,MATCH($A1162,'Glade MR'!$Q$4:$Q$3000,0),1),"-"),"@")))</f>
        <v>-</v>
      </c>
      <c r="O1162" s="147" t="str">
        <f>TRIM(CLEAN(TEXT(IFERROR(INDEX('Glade MR'!$W$4:$X$3000,MATCH($A1162,'Glade MR'!$X$4:$X$3000,0),1),"-"),"@")))</f>
        <v>-</v>
      </c>
      <c r="P1162" s="159" t="str">
        <f t="shared" si="37"/>
        <v>Not Found</v>
      </c>
      <c r="Q1162" t="str" cm="1">
        <f t="array" ref="Q1162">IF(SUMPRODUCT((TRIM(L1162:O1162)&lt;&gt;"-")*1)=0,
    "No Data",
    IF(COUNTIF(L1162:O1162,INDEX(_xlfn._xlws.FILTER(L1162:O1162,TRIM(L1162:O1162)&lt;&gt;"-"),1))=SUMPRODUCT((TRIM(L1162:O1162)&lt;&gt;"-")*1),
    "No Change",
    "Change"))</f>
        <v>No Data</v>
      </c>
      <c r="R1162" s="159"/>
      <c r="S1162" s="111"/>
    </row>
    <row r="1163" spans="1:19" x14ac:dyDescent="0.3">
      <c r="A1163" t="s">
        <v>203</v>
      </c>
      <c r="B1163" t="s">
        <v>1145</v>
      </c>
      <c r="C1163" s="160" t="str">
        <f>TRIM(CLEAN(TEXT(IFERROR(INDEX('Snakeden MR'!$B$4:$C$3028,MATCH($A1163,'Snakeden MR'!$C$4:$C$3028,0),1),"-"),"@")))</f>
        <v>Pool 4</v>
      </c>
      <c r="D1163" s="147" t="str">
        <f>TRIM(CLEAN(TEXT(IFERROR(INDEX('Snakeden MR'!$I$4:$J$3028,MATCH($A1163,'Snakeden MR'!$J$4:$J$3028,0),1),"-"),"@")))</f>
        <v>-</v>
      </c>
      <c r="E1163" s="147" t="str">
        <f>TRIM(CLEAN(TEXT(IFERROR(INDEX('Snakeden MR'!$P$4:$Q$3028,MATCH($A1163,'Snakeden MR'!$Q$4:$Q$3028,0),1),"-"),"@")))</f>
        <v>Pool 1</v>
      </c>
      <c r="F1163" s="147" t="str">
        <f>TRIM(CLEAN(TEXT(IFERROR(INDEX('Snakeden MR'!$W$4:$X$3028,MATCH($A1163,'Snakeden MR'!$X$4:$X$3028,0),1),"-"),"@")))</f>
        <v>-</v>
      </c>
      <c r="G1163" s="159" t="str">
        <f t="shared" si="36"/>
        <v>Found</v>
      </c>
      <c r="H1163" t="str" cm="1">
        <f t="array" ref="H1163">IF(SUMPRODUCT((TRIM(C1163:F1163)&lt;&gt;"-")*1)=0,
    "No Data",
    IF(COUNTIF(C1163:F1163,INDEX(_xlfn._xlws.FILTER(C1163:F1163,TRIM(C1163:F1163)&lt;&gt;"-"),1))=SUMPRODUCT((TRIM(C1163:F1163)&lt;&gt;"-")*1),
    "No Change",
    "Change"))</f>
        <v>Change</v>
      </c>
      <c r="I1163" s="159"/>
      <c r="J1163"/>
      <c r="K1163" s="163"/>
      <c r="L1163" s="147" t="str">
        <f>TRIM(CLEAN(TEXT(IFERROR(INDEX('Glade MR'!$B$4:$C$3000,MATCH($A1163,'Glade MR'!$C$4:$C$3000,0),1),"-"),"@")))</f>
        <v>-</v>
      </c>
      <c r="M1163" s="147" t="str">
        <f>TRIM(CLEAN(TEXT(IFERROR(INDEX('Glade MR'!$I$4:$J$3000,MATCH($A1163,'Glade MR'!$J$4:$J$3000,0),1),"-"),"@")))</f>
        <v>-</v>
      </c>
      <c r="N1163" s="147" t="str">
        <f>TRIM(CLEAN(TEXT(IFERROR(INDEX('Glade MR'!$P$4:$Q$3000,MATCH($A1163,'Glade MR'!$Q$4:$Q$3000,0),1),"-"),"@")))</f>
        <v>-</v>
      </c>
      <c r="O1163" s="147" t="str">
        <f>TRIM(CLEAN(TEXT(IFERROR(INDEX('Glade MR'!$W$4:$X$3000,MATCH($A1163,'Glade MR'!$X$4:$X$3000,0),1),"-"),"@")))</f>
        <v>-</v>
      </c>
      <c r="P1163" s="159" t="str">
        <f t="shared" si="37"/>
        <v>Not Found</v>
      </c>
      <c r="Q1163" t="str" cm="1">
        <f t="array" ref="Q1163">IF(SUMPRODUCT((TRIM(L1163:O1163)&lt;&gt;"-")*1)=0,
    "No Data",
    IF(COUNTIF(L1163:O1163,INDEX(_xlfn._xlws.FILTER(L1163:O1163,TRIM(L1163:O1163)&lt;&gt;"-"),1))=SUMPRODUCT((TRIM(L1163:O1163)&lt;&gt;"-")*1),
    "No Change",
    "Change"))</f>
        <v>No Data</v>
      </c>
      <c r="R1163" s="159"/>
      <c r="S1163" s="111"/>
    </row>
    <row r="1164" spans="1:19" x14ac:dyDescent="0.3">
      <c r="A1164" t="s">
        <v>932</v>
      </c>
      <c r="B1164" t="s">
        <v>1137</v>
      </c>
      <c r="C1164" s="160" t="str">
        <f>TRIM(CLEAN(TEXT(IFERROR(INDEX('Snakeden MR'!$B$4:$C$3028,MATCH($A1164,'Snakeden MR'!$C$4:$C$3028,0),1),"-"),"@")))</f>
        <v>-</v>
      </c>
      <c r="D1164" s="147" t="str">
        <f>TRIM(CLEAN(TEXT(IFERROR(INDEX('Snakeden MR'!$I$4:$J$3028,MATCH($A1164,'Snakeden MR'!$J$4:$J$3028,0),1),"-"),"@")))</f>
        <v>-</v>
      </c>
      <c r="E1164" s="147" t="str">
        <f>TRIM(CLEAN(TEXT(IFERROR(INDEX('Snakeden MR'!$P$4:$Q$3028,MATCH($A1164,'Snakeden MR'!$Q$4:$Q$3028,0),1),"-"),"@")))</f>
        <v>-</v>
      </c>
      <c r="F1164" s="147" t="str">
        <f>TRIM(CLEAN(TEXT(IFERROR(INDEX('Snakeden MR'!$W$4:$X$3028,MATCH($A1164,'Snakeden MR'!$X$4:$X$3028,0),1),"-"),"@")))</f>
        <v>-</v>
      </c>
      <c r="G1164" s="159" t="str">
        <f t="shared" si="36"/>
        <v>Not Found</v>
      </c>
      <c r="H1164" t="str" cm="1">
        <f t="array" ref="H1164">IF(SUMPRODUCT((TRIM(C1164:F1164)&lt;&gt;"-")*1)=0,
    "No Data",
    IF(COUNTIF(C1164:F1164,INDEX(_xlfn._xlws.FILTER(C1164:F1164,TRIM(C1164:F1164)&lt;&gt;"-"),1))=SUMPRODUCT((TRIM(C1164:F1164)&lt;&gt;"-")*1),
    "No Change",
    "Change"))</f>
        <v>No Data</v>
      </c>
      <c r="I1164" s="159"/>
      <c r="J1164"/>
      <c r="K1164" s="163"/>
      <c r="L1164" s="147" t="str">
        <f>TRIM(CLEAN(TEXT(IFERROR(INDEX('Glade MR'!$B$4:$C$3000,MATCH($A1164,'Glade MR'!$C$4:$C$3000,0),1),"-"),"@")))</f>
        <v>-</v>
      </c>
      <c r="M1164" s="147" t="str">
        <f>TRIM(CLEAN(TEXT(IFERROR(INDEX('Glade MR'!$I$4:$J$3000,MATCH($A1164,'Glade MR'!$J$4:$J$3000,0),1),"-"),"@")))</f>
        <v>-</v>
      </c>
      <c r="N1164" s="147" t="str">
        <f>TRIM(CLEAN(TEXT(IFERROR(INDEX('Glade MR'!$P$4:$Q$3000,MATCH($A1164,'Glade MR'!$Q$4:$Q$3000,0),1),"-"),"@")))</f>
        <v>-</v>
      </c>
      <c r="O1164" s="147" t="str">
        <f>TRIM(CLEAN(TEXT(IFERROR(INDEX('Glade MR'!$W$4:$X$3000,MATCH($A1164,'Glade MR'!$X$4:$X$3000,0),1),"-"),"@")))</f>
        <v>Pool 3</v>
      </c>
      <c r="P1164" s="159" t="str">
        <f t="shared" si="37"/>
        <v>Found</v>
      </c>
      <c r="Q1164" t="str" cm="1">
        <f t="array" ref="Q1164">IF(SUMPRODUCT((TRIM(L1164:O1164)&lt;&gt;"-")*1)=0,
    "No Data",
    IF(COUNTIF(L1164:O1164,INDEX(_xlfn._xlws.FILTER(L1164:O1164,TRIM(L1164:O1164)&lt;&gt;"-"),1))=SUMPRODUCT((TRIM(L1164:O1164)&lt;&gt;"-")*1),
    "No Change",
    "Change"))</f>
        <v>No Change</v>
      </c>
      <c r="R1164" s="159"/>
      <c r="S1164" s="111"/>
    </row>
    <row r="1165" spans="1:19" x14ac:dyDescent="0.3">
      <c r="A1165" t="s">
        <v>1974</v>
      </c>
      <c r="B1165" t="s">
        <v>1145</v>
      </c>
      <c r="C1165" s="160" t="str">
        <f>TRIM(CLEAN(TEXT(IFERROR(INDEX('Snakeden MR'!$B$4:$C$3028,MATCH($A1165,'Snakeden MR'!$C$4:$C$3028,0),1),"-"),"@")))</f>
        <v>-</v>
      </c>
      <c r="D1165" s="147" t="str">
        <f>TRIM(CLEAN(TEXT(IFERROR(INDEX('Snakeden MR'!$I$4:$J$3028,MATCH($A1165,'Snakeden MR'!$J$4:$J$3028,0),1),"-"),"@")))</f>
        <v>-</v>
      </c>
      <c r="E1165" s="147" t="str">
        <f>TRIM(CLEAN(TEXT(IFERROR(INDEX('Snakeden MR'!$P$4:$Q$3028,MATCH($A1165,'Snakeden MR'!$Q$4:$Q$3028,0),1),"-"),"@")))</f>
        <v>-</v>
      </c>
      <c r="F1165" s="147" t="str">
        <f>TRIM(CLEAN(TEXT(IFERROR(INDEX('Snakeden MR'!$W$4:$X$3028,MATCH($A1165,'Snakeden MR'!$X$4:$X$3028,0),1),"-"),"@")))</f>
        <v>-</v>
      </c>
      <c r="G1165" s="159" t="str">
        <f t="shared" si="36"/>
        <v>Not Found</v>
      </c>
      <c r="H1165" t="str" cm="1">
        <f t="array" ref="H1165">IF(SUMPRODUCT((TRIM(C1165:F1165)&lt;&gt;"-")*1)=0,
    "No Data",
    IF(COUNTIF(C1165:F1165,INDEX(_xlfn._xlws.FILTER(C1165:F1165,TRIM(C1165:F1165)&lt;&gt;"-"),1))=SUMPRODUCT((TRIM(C1165:F1165)&lt;&gt;"-")*1),
    "No Change",
    "Change"))</f>
        <v>No Data</v>
      </c>
      <c r="I1165" s="159"/>
      <c r="J1165"/>
      <c r="K1165" s="163"/>
      <c r="L1165" s="147" t="str">
        <f>TRIM(CLEAN(TEXT(IFERROR(INDEX('Glade MR'!$B$4:$C$3000,MATCH($A1165,'Glade MR'!$C$4:$C$3000,0),1),"-"),"@")))</f>
        <v>-</v>
      </c>
      <c r="M1165" s="147" t="str">
        <f>TRIM(CLEAN(TEXT(IFERROR(INDEX('Glade MR'!$I$4:$J$3000,MATCH($A1165,'Glade MR'!$J$4:$J$3000,0),1),"-"),"@")))</f>
        <v>-</v>
      </c>
      <c r="N1165" s="147" t="str">
        <f>TRIM(CLEAN(TEXT(IFERROR(INDEX('Glade MR'!$P$4:$Q$3000,MATCH($A1165,'Glade MR'!$Q$4:$Q$3000,0),1),"-"),"@")))</f>
        <v>-</v>
      </c>
      <c r="O1165" s="147" t="str">
        <f>TRIM(CLEAN(TEXT(IFERROR(INDEX('Glade MR'!$W$4:$X$3000,MATCH($A1165,'Glade MR'!$X$4:$X$3000,0),1),"-"),"@")))</f>
        <v>-</v>
      </c>
      <c r="P1165" s="159" t="str">
        <f t="shared" si="37"/>
        <v>Not Found</v>
      </c>
      <c r="Q1165" t="str" cm="1">
        <f t="array" ref="Q1165">IF(SUMPRODUCT((TRIM(L1165:O1165)&lt;&gt;"-")*1)=0,
    "No Data",
    IF(COUNTIF(L1165:O1165,INDEX(_xlfn._xlws.FILTER(L1165:O1165,TRIM(L1165:O1165)&lt;&gt;"-"),1))=SUMPRODUCT((TRIM(L1165:O1165)&lt;&gt;"-")*1),
    "No Change",
    "Change"))</f>
        <v>No Data</v>
      </c>
      <c r="R1165" s="159"/>
      <c r="S1165" s="111"/>
    </row>
    <row r="1166" spans="1:19" x14ac:dyDescent="0.3">
      <c r="A1166" t="s">
        <v>1975</v>
      </c>
      <c r="B1166" t="s">
        <v>1145</v>
      </c>
      <c r="C1166" s="160" t="str">
        <f>TRIM(CLEAN(TEXT(IFERROR(INDEX('Snakeden MR'!$B$4:$C$3028,MATCH($A1166,'Snakeden MR'!$C$4:$C$3028,0),1),"-"),"@")))</f>
        <v>-</v>
      </c>
      <c r="D1166" s="147" t="str">
        <f>TRIM(CLEAN(TEXT(IFERROR(INDEX('Snakeden MR'!$I$4:$J$3028,MATCH($A1166,'Snakeden MR'!$J$4:$J$3028,0),1),"-"),"@")))</f>
        <v>-</v>
      </c>
      <c r="E1166" s="147" t="str">
        <f>TRIM(CLEAN(TEXT(IFERROR(INDEX('Snakeden MR'!$P$4:$Q$3028,MATCH($A1166,'Snakeden MR'!$Q$4:$Q$3028,0),1),"-"),"@")))</f>
        <v>-</v>
      </c>
      <c r="F1166" s="147" t="str">
        <f>TRIM(CLEAN(TEXT(IFERROR(INDEX('Snakeden MR'!$W$4:$X$3028,MATCH($A1166,'Snakeden MR'!$X$4:$X$3028,0),1),"-"),"@")))</f>
        <v>-</v>
      </c>
      <c r="G1166" s="159" t="str">
        <f t="shared" si="36"/>
        <v>Not Found</v>
      </c>
      <c r="H1166" t="str" cm="1">
        <f t="array" ref="H1166">IF(SUMPRODUCT((TRIM(C1166:F1166)&lt;&gt;"-")*1)=0,
    "No Data",
    IF(COUNTIF(C1166:F1166,INDEX(_xlfn._xlws.FILTER(C1166:F1166,TRIM(C1166:F1166)&lt;&gt;"-"),1))=SUMPRODUCT((TRIM(C1166:F1166)&lt;&gt;"-")*1),
    "No Change",
    "Change"))</f>
        <v>No Data</v>
      </c>
      <c r="I1166" s="159"/>
      <c r="J1166"/>
      <c r="K1166" s="163"/>
      <c r="L1166" s="147" t="str">
        <f>TRIM(CLEAN(TEXT(IFERROR(INDEX('Glade MR'!$B$4:$C$3000,MATCH($A1166,'Glade MR'!$C$4:$C$3000,0),1),"-"),"@")))</f>
        <v>-</v>
      </c>
      <c r="M1166" s="147" t="str">
        <f>TRIM(CLEAN(TEXT(IFERROR(INDEX('Glade MR'!$I$4:$J$3000,MATCH($A1166,'Glade MR'!$J$4:$J$3000,0),1),"-"),"@")))</f>
        <v>-</v>
      </c>
      <c r="N1166" s="147" t="str">
        <f>TRIM(CLEAN(TEXT(IFERROR(INDEX('Glade MR'!$P$4:$Q$3000,MATCH($A1166,'Glade MR'!$Q$4:$Q$3000,0),1),"-"),"@")))</f>
        <v>-</v>
      </c>
      <c r="O1166" s="147" t="str">
        <f>TRIM(CLEAN(TEXT(IFERROR(INDEX('Glade MR'!$W$4:$X$3000,MATCH($A1166,'Glade MR'!$X$4:$X$3000,0),1),"-"),"@")))</f>
        <v>-</v>
      </c>
      <c r="P1166" s="159" t="str">
        <f t="shared" si="37"/>
        <v>Not Found</v>
      </c>
      <c r="Q1166" t="str" cm="1">
        <f t="array" ref="Q1166">IF(SUMPRODUCT((TRIM(L1166:O1166)&lt;&gt;"-")*1)=0,
    "No Data",
    IF(COUNTIF(L1166:O1166,INDEX(_xlfn._xlws.FILTER(L1166:O1166,TRIM(L1166:O1166)&lt;&gt;"-"),1))=SUMPRODUCT((TRIM(L1166:O1166)&lt;&gt;"-")*1),
    "No Change",
    "Change"))</f>
        <v>No Data</v>
      </c>
      <c r="R1166" s="159"/>
      <c r="S1166" s="111"/>
    </row>
    <row r="1167" spans="1:19" x14ac:dyDescent="0.3">
      <c r="A1167" t="s">
        <v>149</v>
      </c>
      <c r="B1167" t="s">
        <v>1145</v>
      </c>
      <c r="C1167" s="160" t="str">
        <f>TRIM(CLEAN(TEXT(IFERROR(INDEX('Snakeden MR'!$B$4:$C$3028,MATCH($A1167,'Snakeden MR'!$C$4:$C$3028,0),1),"-"),"@")))</f>
        <v>-</v>
      </c>
      <c r="D1167" s="147" t="str">
        <f>TRIM(CLEAN(TEXT(IFERROR(INDEX('Snakeden MR'!$I$4:$J$3028,MATCH($A1167,'Snakeden MR'!$J$4:$J$3028,0),1),"-"),"@")))</f>
        <v>-</v>
      </c>
      <c r="E1167" s="147" t="str">
        <f>TRIM(CLEAN(TEXT(IFERROR(INDEX('Snakeden MR'!$P$4:$Q$3028,MATCH($A1167,'Snakeden MR'!$Q$4:$Q$3028,0),1),"-"),"@")))</f>
        <v>Pool 4</v>
      </c>
      <c r="F1167" s="147" t="str">
        <f>TRIM(CLEAN(TEXT(IFERROR(INDEX('Snakeden MR'!$W$4:$X$3028,MATCH($A1167,'Snakeden MR'!$X$4:$X$3028,0),1),"-"),"@")))</f>
        <v>-</v>
      </c>
      <c r="G1167" s="159" t="str">
        <f t="shared" si="36"/>
        <v>Found</v>
      </c>
      <c r="H1167" t="str" cm="1">
        <f t="array" ref="H1167">IF(SUMPRODUCT((TRIM(C1167:F1167)&lt;&gt;"-")*1)=0,
    "No Data",
    IF(COUNTIF(C1167:F1167,INDEX(_xlfn._xlws.FILTER(C1167:F1167,TRIM(C1167:F1167)&lt;&gt;"-"),1))=SUMPRODUCT((TRIM(C1167:F1167)&lt;&gt;"-")*1),
    "No Change",
    "Change"))</f>
        <v>No Change</v>
      </c>
      <c r="I1167" s="159"/>
      <c r="J1167"/>
      <c r="K1167" s="163"/>
      <c r="L1167" s="147" t="str">
        <f>TRIM(CLEAN(TEXT(IFERROR(INDEX('Glade MR'!$B$4:$C$3000,MATCH($A1167,'Glade MR'!$C$4:$C$3000,0),1),"-"),"@")))</f>
        <v>-</v>
      </c>
      <c r="M1167" s="147" t="str">
        <f>TRIM(CLEAN(TEXT(IFERROR(INDEX('Glade MR'!$I$4:$J$3000,MATCH($A1167,'Glade MR'!$J$4:$J$3000,0),1),"-"),"@")))</f>
        <v>-</v>
      </c>
      <c r="N1167" s="147" t="str">
        <f>TRIM(CLEAN(TEXT(IFERROR(INDEX('Glade MR'!$P$4:$Q$3000,MATCH($A1167,'Glade MR'!$Q$4:$Q$3000,0),1),"-"),"@")))</f>
        <v>-</v>
      </c>
      <c r="O1167" s="147" t="str">
        <f>TRIM(CLEAN(TEXT(IFERROR(INDEX('Glade MR'!$W$4:$X$3000,MATCH($A1167,'Glade MR'!$X$4:$X$3000,0),1),"-"),"@")))</f>
        <v>-</v>
      </c>
      <c r="P1167" s="159" t="str">
        <f t="shared" si="37"/>
        <v>Not Found</v>
      </c>
      <c r="Q1167" t="str" cm="1">
        <f t="array" ref="Q1167">IF(SUMPRODUCT((TRIM(L1167:O1167)&lt;&gt;"-")*1)=0,
    "No Data",
    IF(COUNTIF(L1167:O1167,INDEX(_xlfn._xlws.FILTER(L1167:O1167,TRIM(L1167:O1167)&lt;&gt;"-"),1))=SUMPRODUCT((TRIM(L1167:O1167)&lt;&gt;"-")*1),
    "No Change",
    "Change"))</f>
        <v>No Data</v>
      </c>
      <c r="R1167" s="159"/>
      <c r="S1167" s="111"/>
    </row>
    <row r="1168" spans="1:19" x14ac:dyDescent="0.3">
      <c r="A1168" t="s">
        <v>1976</v>
      </c>
      <c r="B1168" t="s">
        <v>1145</v>
      </c>
      <c r="C1168" s="160" t="str">
        <f>TRIM(CLEAN(TEXT(IFERROR(INDEX('Snakeden MR'!$B$4:$C$3028,MATCH($A1168,'Snakeden MR'!$C$4:$C$3028,0),1),"-"),"@")))</f>
        <v>-</v>
      </c>
      <c r="D1168" s="147" t="str">
        <f>TRIM(CLEAN(TEXT(IFERROR(INDEX('Snakeden MR'!$I$4:$J$3028,MATCH($A1168,'Snakeden MR'!$J$4:$J$3028,0),1),"-"),"@")))</f>
        <v>-</v>
      </c>
      <c r="E1168" s="147" t="str">
        <f>TRIM(CLEAN(TEXT(IFERROR(INDEX('Snakeden MR'!$P$4:$Q$3028,MATCH($A1168,'Snakeden MR'!$Q$4:$Q$3028,0),1),"-"),"@")))</f>
        <v>-</v>
      </c>
      <c r="F1168" s="147" t="str">
        <f>TRIM(CLEAN(TEXT(IFERROR(INDEX('Snakeden MR'!$W$4:$X$3028,MATCH($A1168,'Snakeden MR'!$X$4:$X$3028,0),1),"-"),"@")))</f>
        <v>-</v>
      </c>
      <c r="G1168" s="159" t="str">
        <f t="shared" si="36"/>
        <v>Not Found</v>
      </c>
      <c r="H1168" t="str" cm="1">
        <f t="array" ref="H1168">IF(SUMPRODUCT((TRIM(C1168:F1168)&lt;&gt;"-")*1)=0,
    "No Data",
    IF(COUNTIF(C1168:F1168,INDEX(_xlfn._xlws.FILTER(C1168:F1168,TRIM(C1168:F1168)&lt;&gt;"-"),1))=SUMPRODUCT((TRIM(C1168:F1168)&lt;&gt;"-")*1),
    "No Change",
    "Change"))</f>
        <v>No Data</v>
      </c>
      <c r="I1168" s="159"/>
      <c r="J1168"/>
      <c r="K1168" s="163"/>
      <c r="L1168" s="147" t="str">
        <f>TRIM(CLEAN(TEXT(IFERROR(INDEX('Glade MR'!$B$4:$C$3000,MATCH($A1168,'Glade MR'!$C$4:$C$3000,0),1),"-"),"@")))</f>
        <v>-</v>
      </c>
      <c r="M1168" s="147" t="str">
        <f>TRIM(CLEAN(TEXT(IFERROR(INDEX('Glade MR'!$I$4:$J$3000,MATCH($A1168,'Glade MR'!$J$4:$J$3000,0),1),"-"),"@")))</f>
        <v>-</v>
      </c>
      <c r="N1168" s="147" t="str">
        <f>TRIM(CLEAN(TEXT(IFERROR(INDEX('Glade MR'!$P$4:$Q$3000,MATCH($A1168,'Glade MR'!$Q$4:$Q$3000,0),1),"-"),"@")))</f>
        <v>-</v>
      </c>
      <c r="O1168" s="147" t="str">
        <f>TRIM(CLEAN(TEXT(IFERROR(INDEX('Glade MR'!$W$4:$X$3000,MATCH($A1168,'Glade MR'!$X$4:$X$3000,0),1),"-"),"@")))</f>
        <v>-</v>
      </c>
      <c r="P1168" s="159" t="str">
        <f t="shared" si="37"/>
        <v>Not Found</v>
      </c>
      <c r="Q1168" t="str" cm="1">
        <f t="array" ref="Q1168">IF(SUMPRODUCT((TRIM(L1168:O1168)&lt;&gt;"-")*1)=0,
    "No Data",
    IF(COUNTIF(L1168:O1168,INDEX(_xlfn._xlws.FILTER(L1168:O1168,TRIM(L1168:O1168)&lt;&gt;"-"),1))=SUMPRODUCT((TRIM(L1168:O1168)&lt;&gt;"-")*1),
    "No Change",
    "Change"))</f>
        <v>No Data</v>
      </c>
      <c r="R1168" s="159"/>
      <c r="S1168" s="111"/>
    </row>
    <row r="1169" spans="1:19" x14ac:dyDescent="0.3">
      <c r="A1169" t="s">
        <v>602</v>
      </c>
      <c r="B1169" t="s">
        <v>1137</v>
      </c>
      <c r="C1169" s="160" t="str">
        <f>TRIM(CLEAN(TEXT(IFERROR(INDEX('Snakeden MR'!$B$4:$C$3028,MATCH($A1169,'Snakeden MR'!$C$4:$C$3028,0),1),"-"),"@")))</f>
        <v>-</v>
      </c>
      <c r="D1169" s="147" t="str">
        <f>TRIM(CLEAN(TEXT(IFERROR(INDEX('Snakeden MR'!$I$4:$J$3028,MATCH($A1169,'Snakeden MR'!$J$4:$J$3028,0),1),"-"),"@")))</f>
        <v>-</v>
      </c>
      <c r="E1169" s="147" t="str">
        <f>TRIM(CLEAN(TEXT(IFERROR(INDEX('Snakeden MR'!$P$4:$Q$3028,MATCH($A1169,'Snakeden MR'!$Q$4:$Q$3028,0),1),"-"),"@")))</f>
        <v>-</v>
      </c>
      <c r="F1169" s="147" t="str">
        <f>TRIM(CLEAN(TEXT(IFERROR(INDEX('Snakeden MR'!$W$4:$X$3028,MATCH($A1169,'Snakeden MR'!$X$4:$X$3028,0),1),"-"),"@")))</f>
        <v>-</v>
      </c>
      <c r="G1169" s="159" t="str">
        <f t="shared" si="36"/>
        <v>Not Found</v>
      </c>
      <c r="H1169" t="str" cm="1">
        <f t="array" ref="H1169">IF(SUMPRODUCT((TRIM(C1169:F1169)&lt;&gt;"-")*1)=0,
    "No Data",
    IF(COUNTIF(C1169:F1169,INDEX(_xlfn._xlws.FILTER(C1169:F1169,TRIM(C1169:F1169)&lt;&gt;"-"),1))=SUMPRODUCT((TRIM(C1169:F1169)&lt;&gt;"-")*1),
    "No Change",
    "Change"))</f>
        <v>No Data</v>
      </c>
      <c r="I1169" s="159"/>
      <c r="J1169"/>
      <c r="K1169" s="163"/>
      <c r="L1169" s="147" t="str">
        <f>TRIM(CLEAN(TEXT(IFERROR(INDEX('Glade MR'!$B$4:$C$3000,MATCH($A1169,'Glade MR'!$C$4:$C$3000,0),1),"-"),"@")))</f>
        <v>Pool 5</v>
      </c>
      <c r="M1169" s="147" t="str">
        <f>TRIM(CLEAN(TEXT(IFERROR(INDEX('Glade MR'!$I$4:$J$3000,MATCH($A1169,'Glade MR'!$J$4:$J$3000,0),1),"-"),"@")))</f>
        <v>Pool 5</v>
      </c>
      <c r="N1169" s="147" t="str">
        <f>TRIM(CLEAN(TEXT(IFERROR(INDEX('Glade MR'!$P$4:$Q$3000,MATCH($A1169,'Glade MR'!$Q$4:$Q$3000,0),1),"-"),"@")))</f>
        <v>Pool 5</v>
      </c>
      <c r="O1169" s="147" t="str">
        <f>TRIM(CLEAN(TEXT(IFERROR(INDEX('Glade MR'!$W$4:$X$3000,MATCH($A1169,'Glade MR'!$X$4:$X$3000,0),1),"-"),"@")))</f>
        <v>Pool 5</v>
      </c>
      <c r="P1169" s="159" t="str">
        <f t="shared" si="37"/>
        <v>Found</v>
      </c>
      <c r="Q1169" t="str" cm="1">
        <f t="array" ref="Q1169">IF(SUMPRODUCT((TRIM(L1169:O1169)&lt;&gt;"-")*1)=0,
    "No Data",
    IF(COUNTIF(L1169:O1169,INDEX(_xlfn._xlws.FILTER(L1169:O1169,TRIM(L1169:O1169)&lt;&gt;"-"),1))=SUMPRODUCT((TRIM(L1169:O1169)&lt;&gt;"-")*1),
    "No Change",
    "Change"))</f>
        <v>No Change</v>
      </c>
      <c r="R1169" s="159"/>
      <c r="S1169" s="111"/>
    </row>
    <row r="1170" spans="1:19" x14ac:dyDescent="0.3">
      <c r="A1170" t="s">
        <v>1977</v>
      </c>
      <c r="B1170" t="s">
        <v>1145</v>
      </c>
      <c r="C1170" s="160" t="str">
        <f>TRIM(CLEAN(TEXT(IFERROR(INDEX('Snakeden MR'!$B$4:$C$3028,MATCH($A1170,'Snakeden MR'!$C$4:$C$3028,0),1),"-"),"@")))</f>
        <v>-</v>
      </c>
      <c r="D1170" s="147" t="str">
        <f>TRIM(CLEAN(TEXT(IFERROR(INDEX('Snakeden MR'!$I$4:$J$3028,MATCH($A1170,'Snakeden MR'!$J$4:$J$3028,0),1),"-"),"@")))</f>
        <v>-</v>
      </c>
      <c r="E1170" s="147" t="str">
        <f>TRIM(CLEAN(TEXT(IFERROR(INDEX('Snakeden MR'!$P$4:$Q$3028,MATCH($A1170,'Snakeden MR'!$Q$4:$Q$3028,0),1),"-"),"@")))</f>
        <v>-</v>
      </c>
      <c r="F1170" s="147" t="str">
        <f>TRIM(CLEAN(TEXT(IFERROR(INDEX('Snakeden MR'!$W$4:$X$3028,MATCH($A1170,'Snakeden MR'!$X$4:$X$3028,0),1),"-"),"@")))</f>
        <v>-</v>
      </c>
      <c r="G1170" s="159" t="str">
        <f t="shared" si="36"/>
        <v>Not Found</v>
      </c>
      <c r="H1170" t="str" cm="1">
        <f t="array" ref="H1170">IF(SUMPRODUCT((TRIM(C1170:F1170)&lt;&gt;"-")*1)=0,
    "No Data",
    IF(COUNTIF(C1170:F1170,INDEX(_xlfn._xlws.FILTER(C1170:F1170,TRIM(C1170:F1170)&lt;&gt;"-"),1))=SUMPRODUCT((TRIM(C1170:F1170)&lt;&gt;"-")*1),
    "No Change",
    "Change"))</f>
        <v>No Data</v>
      </c>
      <c r="I1170" s="159"/>
      <c r="J1170"/>
      <c r="K1170" s="163"/>
      <c r="L1170" s="147" t="str">
        <f>TRIM(CLEAN(TEXT(IFERROR(INDEX('Glade MR'!$B$4:$C$3000,MATCH($A1170,'Glade MR'!$C$4:$C$3000,0),1),"-"),"@")))</f>
        <v>-</v>
      </c>
      <c r="M1170" s="147" t="str">
        <f>TRIM(CLEAN(TEXT(IFERROR(INDEX('Glade MR'!$I$4:$J$3000,MATCH($A1170,'Glade MR'!$J$4:$J$3000,0),1),"-"),"@")))</f>
        <v>-</v>
      </c>
      <c r="N1170" s="147" t="str">
        <f>TRIM(CLEAN(TEXT(IFERROR(INDEX('Glade MR'!$P$4:$Q$3000,MATCH($A1170,'Glade MR'!$Q$4:$Q$3000,0),1),"-"),"@")))</f>
        <v>-</v>
      </c>
      <c r="O1170" s="147" t="str">
        <f>TRIM(CLEAN(TEXT(IFERROR(INDEX('Glade MR'!$W$4:$X$3000,MATCH($A1170,'Glade MR'!$X$4:$X$3000,0),1),"-"),"@")))</f>
        <v>-</v>
      </c>
      <c r="P1170" s="159" t="str">
        <f t="shared" si="37"/>
        <v>Not Found</v>
      </c>
      <c r="Q1170" t="str" cm="1">
        <f t="array" ref="Q1170">IF(SUMPRODUCT((TRIM(L1170:O1170)&lt;&gt;"-")*1)=0,
    "No Data",
    IF(COUNTIF(L1170:O1170,INDEX(_xlfn._xlws.FILTER(L1170:O1170,TRIM(L1170:O1170)&lt;&gt;"-"),1))=SUMPRODUCT((TRIM(L1170:O1170)&lt;&gt;"-")*1),
    "No Change",
    "Change"))</f>
        <v>No Data</v>
      </c>
      <c r="R1170" s="159"/>
      <c r="S1170" s="111"/>
    </row>
    <row r="1171" spans="1:19" x14ac:dyDescent="0.3">
      <c r="A1171" t="s">
        <v>1978</v>
      </c>
      <c r="B1171" t="s">
        <v>1145</v>
      </c>
      <c r="C1171" s="160" t="str">
        <f>TRIM(CLEAN(TEXT(IFERROR(INDEX('Snakeden MR'!$B$4:$C$3028,MATCH($A1171,'Snakeden MR'!$C$4:$C$3028,0),1),"-"),"@")))</f>
        <v>-</v>
      </c>
      <c r="D1171" s="147" t="str">
        <f>TRIM(CLEAN(TEXT(IFERROR(INDEX('Snakeden MR'!$I$4:$J$3028,MATCH($A1171,'Snakeden MR'!$J$4:$J$3028,0),1),"-"),"@")))</f>
        <v>-</v>
      </c>
      <c r="E1171" s="147" t="str">
        <f>TRIM(CLEAN(TEXT(IFERROR(INDEX('Snakeden MR'!$P$4:$Q$3028,MATCH($A1171,'Snakeden MR'!$Q$4:$Q$3028,0),1),"-"),"@")))</f>
        <v>-</v>
      </c>
      <c r="F1171" s="147" t="str">
        <f>TRIM(CLEAN(TEXT(IFERROR(INDEX('Snakeden MR'!$W$4:$X$3028,MATCH($A1171,'Snakeden MR'!$X$4:$X$3028,0),1),"-"),"@")))</f>
        <v>-</v>
      </c>
      <c r="G1171" s="159" t="str">
        <f t="shared" si="36"/>
        <v>Not Found</v>
      </c>
      <c r="H1171" t="str" cm="1">
        <f t="array" ref="H1171">IF(SUMPRODUCT((TRIM(C1171:F1171)&lt;&gt;"-")*1)=0,
    "No Data",
    IF(COUNTIF(C1171:F1171,INDEX(_xlfn._xlws.FILTER(C1171:F1171,TRIM(C1171:F1171)&lt;&gt;"-"),1))=SUMPRODUCT((TRIM(C1171:F1171)&lt;&gt;"-")*1),
    "No Change",
    "Change"))</f>
        <v>No Data</v>
      </c>
      <c r="I1171" s="159"/>
      <c r="J1171"/>
      <c r="K1171" s="163"/>
      <c r="L1171" s="147" t="str">
        <f>TRIM(CLEAN(TEXT(IFERROR(INDEX('Glade MR'!$B$4:$C$3000,MATCH($A1171,'Glade MR'!$C$4:$C$3000,0),1),"-"),"@")))</f>
        <v>-</v>
      </c>
      <c r="M1171" s="147" t="str">
        <f>TRIM(CLEAN(TEXT(IFERROR(INDEX('Glade MR'!$I$4:$J$3000,MATCH($A1171,'Glade MR'!$J$4:$J$3000,0),1),"-"),"@")))</f>
        <v>-</v>
      </c>
      <c r="N1171" s="147" t="str">
        <f>TRIM(CLEAN(TEXT(IFERROR(INDEX('Glade MR'!$P$4:$Q$3000,MATCH($A1171,'Glade MR'!$Q$4:$Q$3000,0),1),"-"),"@")))</f>
        <v>-</v>
      </c>
      <c r="O1171" s="147" t="str">
        <f>TRIM(CLEAN(TEXT(IFERROR(INDEX('Glade MR'!$W$4:$X$3000,MATCH($A1171,'Glade MR'!$X$4:$X$3000,0),1),"-"),"@")))</f>
        <v>-</v>
      </c>
      <c r="P1171" s="159" t="str">
        <f t="shared" si="37"/>
        <v>Not Found</v>
      </c>
      <c r="Q1171" t="str" cm="1">
        <f t="array" ref="Q1171">IF(SUMPRODUCT((TRIM(L1171:O1171)&lt;&gt;"-")*1)=0,
    "No Data",
    IF(COUNTIF(L1171:O1171,INDEX(_xlfn._xlws.FILTER(L1171:O1171,TRIM(L1171:O1171)&lt;&gt;"-"),1))=SUMPRODUCT((TRIM(L1171:O1171)&lt;&gt;"-")*1),
    "No Change",
    "Change"))</f>
        <v>No Data</v>
      </c>
      <c r="R1171" s="159"/>
      <c r="S1171" s="111"/>
    </row>
    <row r="1172" spans="1:19" x14ac:dyDescent="0.3">
      <c r="A1172" t="s">
        <v>216</v>
      </c>
      <c r="B1172" t="s">
        <v>1145</v>
      </c>
      <c r="C1172" s="160" t="str">
        <f>TRIM(CLEAN(TEXT(IFERROR(INDEX('Snakeden MR'!$B$4:$C$3028,MATCH($A1172,'Snakeden MR'!$C$4:$C$3028,0),1),"-"),"@")))</f>
        <v>-</v>
      </c>
      <c r="D1172" s="147" t="str">
        <f>TRIM(CLEAN(TEXT(IFERROR(INDEX('Snakeden MR'!$I$4:$J$3028,MATCH($A1172,'Snakeden MR'!$J$4:$J$3028,0),1),"-"),"@")))</f>
        <v>-</v>
      </c>
      <c r="E1172" s="147" t="str">
        <f>TRIM(CLEAN(TEXT(IFERROR(INDEX('Snakeden MR'!$P$4:$Q$3028,MATCH($A1172,'Snakeden MR'!$Q$4:$Q$3028,0),1),"-"),"@")))</f>
        <v>Pool 8</v>
      </c>
      <c r="F1172" s="147" t="str">
        <f>TRIM(CLEAN(TEXT(IFERROR(INDEX('Snakeden MR'!$W$4:$X$3028,MATCH($A1172,'Snakeden MR'!$X$4:$X$3028,0),1),"-"),"@")))</f>
        <v>-</v>
      </c>
      <c r="G1172" s="159" t="str">
        <f t="shared" si="36"/>
        <v>Found</v>
      </c>
      <c r="H1172" t="str" cm="1">
        <f t="array" ref="H1172">IF(SUMPRODUCT((TRIM(C1172:F1172)&lt;&gt;"-")*1)=0,
    "No Data",
    IF(COUNTIF(C1172:F1172,INDEX(_xlfn._xlws.FILTER(C1172:F1172,TRIM(C1172:F1172)&lt;&gt;"-"),1))=SUMPRODUCT((TRIM(C1172:F1172)&lt;&gt;"-")*1),
    "No Change",
    "Change"))</f>
        <v>No Change</v>
      </c>
      <c r="I1172" s="159"/>
      <c r="J1172"/>
      <c r="K1172" s="163"/>
      <c r="L1172" s="147" t="str">
        <f>TRIM(CLEAN(TEXT(IFERROR(INDEX('Glade MR'!$B$4:$C$3000,MATCH($A1172,'Glade MR'!$C$4:$C$3000,0),1),"-"),"@")))</f>
        <v>-</v>
      </c>
      <c r="M1172" s="147" t="str">
        <f>TRIM(CLEAN(TEXT(IFERROR(INDEX('Glade MR'!$I$4:$J$3000,MATCH($A1172,'Glade MR'!$J$4:$J$3000,0),1),"-"),"@")))</f>
        <v>-</v>
      </c>
      <c r="N1172" s="147" t="str">
        <f>TRIM(CLEAN(TEXT(IFERROR(INDEX('Glade MR'!$P$4:$Q$3000,MATCH($A1172,'Glade MR'!$Q$4:$Q$3000,0),1),"-"),"@")))</f>
        <v>-</v>
      </c>
      <c r="O1172" s="147" t="str">
        <f>TRIM(CLEAN(TEXT(IFERROR(INDEX('Glade MR'!$W$4:$X$3000,MATCH($A1172,'Glade MR'!$X$4:$X$3000,0),1),"-"),"@")))</f>
        <v>-</v>
      </c>
      <c r="P1172" s="159" t="str">
        <f t="shared" si="37"/>
        <v>Not Found</v>
      </c>
      <c r="Q1172" t="str" cm="1">
        <f t="array" ref="Q1172">IF(SUMPRODUCT((TRIM(L1172:O1172)&lt;&gt;"-")*1)=0,
    "No Data",
    IF(COUNTIF(L1172:O1172,INDEX(_xlfn._xlws.FILTER(L1172:O1172,TRIM(L1172:O1172)&lt;&gt;"-"),1))=SUMPRODUCT((TRIM(L1172:O1172)&lt;&gt;"-")*1),
    "No Change",
    "Change"))</f>
        <v>No Data</v>
      </c>
      <c r="R1172" s="159"/>
      <c r="S1172" s="111"/>
    </row>
    <row r="1173" spans="1:19" x14ac:dyDescent="0.3">
      <c r="A1173" t="s">
        <v>1979</v>
      </c>
      <c r="B1173" t="s">
        <v>1145</v>
      </c>
      <c r="C1173" s="160" t="str">
        <f>TRIM(CLEAN(TEXT(IFERROR(INDEX('Snakeden MR'!$B$4:$C$3028,MATCH($A1173,'Snakeden MR'!$C$4:$C$3028,0),1),"-"),"@")))</f>
        <v>-</v>
      </c>
      <c r="D1173" s="147" t="str">
        <f>TRIM(CLEAN(TEXT(IFERROR(INDEX('Snakeden MR'!$I$4:$J$3028,MATCH($A1173,'Snakeden MR'!$J$4:$J$3028,0),1),"-"),"@")))</f>
        <v>-</v>
      </c>
      <c r="E1173" s="147" t="str">
        <f>TRIM(CLEAN(TEXT(IFERROR(INDEX('Snakeden MR'!$P$4:$Q$3028,MATCH($A1173,'Snakeden MR'!$Q$4:$Q$3028,0),1),"-"),"@")))</f>
        <v>-</v>
      </c>
      <c r="F1173" s="147" t="str">
        <f>TRIM(CLEAN(TEXT(IFERROR(INDEX('Snakeden MR'!$W$4:$X$3028,MATCH($A1173,'Snakeden MR'!$X$4:$X$3028,0),1),"-"),"@")))</f>
        <v>-</v>
      </c>
      <c r="G1173" s="159" t="str">
        <f t="shared" si="36"/>
        <v>Not Found</v>
      </c>
      <c r="H1173" t="str" cm="1">
        <f t="array" ref="H1173">IF(SUMPRODUCT((TRIM(C1173:F1173)&lt;&gt;"-")*1)=0,
    "No Data",
    IF(COUNTIF(C1173:F1173,INDEX(_xlfn._xlws.FILTER(C1173:F1173,TRIM(C1173:F1173)&lt;&gt;"-"),1))=SUMPRODUCT((TRIM(C1173:F1173)&lt;&gt;"-")*1),
    "No Change",
    "Change"))</f>
        <v>No Data</v>
      </c>
      <c r="I1173" s="159"/>
      <c r="J1173"/>
      <c r="K1173" s="163"/>
      <c r="L1173" s="147" t="str">
        <f>TRIM(CLEAN(TEXT(IFERROR(INDEX('Glade MR'!$B$4:$C$3000,MATCH($A1173,'Glade MR'!$C$4:$C$3000,0),1),"-"),"@")))</f>
        <v>-</v>
      </c>
      <c r="M1173" s="147" t="str">
        <f>TRIM(CLEAN(TEXT(IFERROR(INDEX('Glade MR'!$I$4:$J$3000,MATCH($A1173,'Glade MR'!$J$4:$J$3000,0),1),"-"),"@")))</f>
        <v>-</v>
      </c>
      <c r="N1173" s="147" t="str">
        <f>TRIM(CLEAN(TEXT(IFERROR(INDEX('Glade MR'!$P$4:$Q$3000,MATCH($A1173,'Glade MR'!$Q$4:$Q$3000,0),1),"-"),"@")))</f>
        <v>-</v>
      </c>
      <c r="O1173" s="147" t="str">
        <f>TRIM(CLEAN(TEXT(IFERROR(INDEX('Glade MR'!$W$4:$X$3000,MATCH($A1173,'Glade MR'!$X$4:$X$3000,0),1),"-"),"@")))</f>
        <v>-</v>
      </c>
      <c r="P1173" s="159" t="str">
        <f t="shared" si="37"/>
        <v>Not Found</v>
      </c>
      <c r="Q1173" t="str" cm="1">
        <f t="array" ref="Q1173">IF(SUMPRODUCT((TRIM(L1173:O1173)&lt;&gt;"-")*1)=0,
    "No Data",
    IF(COUNTIF(L1173:O1173,INDEX(_xlfn._xlws.FILTER(L1173:O1173,TRIM(L1173:O1173)&lt;&gt;"-"),1))=SUMPRODUCT((TRIM(L1173:O1173)&lt;&gt;"-")*1),
    "No Change",
    "Change"))</f>
        <v>No Data</v>
      </c>
      <c r="R1173" s="159"/>
      <c r="S1173" s="111"/>
    </row>
    <row r="1174" spans="1:19" x14ac:dyDescent="0.3">
      <c r="A1174" t="s">
        <v>1980</v>
      </c>
      <c r="B1174" t="s">
        <v>1145</v>
      </c>
      <c r="C1174" s="160" t="str">
        <f>TRIM(CLEAN(TEXT(IFERROR(INDEX('Snakeden MR'!$B$4:$C$3028,MATCH($A1174,'Snakeden MR'!$C$4:$C$3028,0),1),"-"),"@")))</f>
        <v>-</v>
      </c>
      <c r="D1174" s="147" t="str">
        <f>TRIM(CLEAN(TEXT(IFERROR(INDEX('Snakeden MR'!$I$4:$J$3028,MATCH($A1174,'Snakeden MR'!$J$4:$J$3028,0),1),"-"),"@")))</f>
        <v>-</v>
      </c>
      <c r="E1174" s="147" t="str">
        <f>TRIM(CLEAN(TEXT(IFERROR(INDEX('Snakeden MR'!$P$4:$Q$3028,MATCH($A1174,'Snakeden MR'!$Q$4:$Q$3028,0),1),"-"),"@")))</f>
        <v>-</v>
      </c>
      <c r="F1174" s="147" t="str">
        <f>TRIM(CLEAN(TEXT(IFERROR(INDEX('Snakeden MR'!$W$4:$X$3028,MATCH($A1174,'Snakeden MR'!$X$4:$X$3028,0),1),"-"),"@")))</f>
        <v>-</v>
      </c>
      <c r="G1174" s="159" t="str">
        <f t="shared" si="36"/>
        <v>Not Found</v>
      </c>
      <c r="H1174" t="str" cm="1">
        <f t="array" ref="H1174">IF(SUMPRODUCT((TRIM(C1174:F1174)&lt;&gt;"-")*1)=0,
    "No Data",
    IF(COUNTIF(C1174:F1174,INDEX(_xlfn._xlws.FILTER(C1174:F1174,TRIM(C1174:F1174)&lt;&gt;"-"),1))=SUMPRODUCT((TRIM(C1174:F1174)&lt;&gt;"-")*1),
    "No Change",
    "Change"))</f>
        <v>No Data</v>
      </c>
      <c r="I1174" s="159"/>
      <c r="J1174"/>
      <c r="K1174" s="163"/>
      <c r="L1174" s="147" t="str">
        <f>TRIM(CLEAN(TEXT(IFERROR(INDEX('Glade MR'!$B$4:$C$3000,MATCH($A1174,'Glade MR'!$C$4:$C$3000,0),1),"-"),"@")))</f>
        <v>-</v>
      </c>
      <c r="M1174" s="147" t="str">
        <f>TRIM(CLEAN(TEXT(IFERROR(INDEX('Glade MR'!$I$4:$J$3000,MATCH($A1174,'Glade MR'!$J$4:$J$3000,0),1),"-"),"@")))</f>
        <v>-</v>
      </c>
      <c r="N1174" s="147" t="str">
        <f>TRIM(CLEAN(TEXT(IFERROR(INDEX('Glade MR'!$P$4:$Q$3000,MATCH($A1174,'Glade MR'!$Q$4:$Q$3000,0),1),"-"),"@")))</f>
        <v>-</v>
      </c>
      <c r="O1174" s="147" t="str">
        <f>TRIM(CLEAN(TEXT(IFERROR(INDEX('Glade MR'!$W$4:$X$3000,MATCH($A1174,'Glade MR'!$X$4:$X$3000,0),1),"-"),"@")))</f>
        <v>-</v>
      </c>
      <c r="P1174" s="159" t="str">
        <f t="shared" si="37"/>
        <v>Not Found</v>
      </c>
      <c r="Q1174" t="str" cm="1">
        <f t="array" ref="Q1174">IF(SUMPRODUCT((TRIM(L1174:O1174)&lt;&gt;"-")*1)=0,
    "No Data",
    IF(COUNTIF(L1174:O1174,INDEX(_xlfn._xlws.FILTER(L1174:O1174,TRIM(L1174:O1174)&lt;&gt;"-"),1))=SUMPRODUCT((TRIM(L1174:O1174)&lt;&gt;"-")*1),
    "No Change",
    "Change"))</f>
        <v>No Data</v>
      </c>
      <c r="R1174" s="159"/>
      <c r="S1174" s="111"/>
    </row>
    <row r="1175" spans="1:19" x14ac:dyDescent="0.3">
      <c r="A1175" t="s">
        <v>1981</v>
      </c>
      <c r="B1175" t="s">
        <v>1137</v>
      </c>
      <c r="C1175" s="160" t="str">
        <f>TRIM(CLEAN(TEXT(IFERROR(INDEX('Snakeden MR'!$B$4:$C$3028,MATCH($A1175,'Snakeden MR'!$C$4:$C$3028,0),1),"-"),"@")))</f>
        <v>-</v>
      </c>
      <c r="D1175" s="147" t="str">
        <f>TRIM(CLEAN(TEXT(IFERROR(INDEX('Snakeden MR'!$I$4:$J$3028,MATCH($A1175,'Snakeden MR'!$J$4:$J$3028,0),1),"-"),"@")))</f>
        <v>-</v>
      </c>
      <c r="E1175" s="147" t="str">
        <f>TRIM(CLEAN(TEXT(IFERROR(INDEX('Snakeden MR'!$P$4:$Q$3028,MATCH($A1175,'Snakeden MR'!$Q$4:$Q$3028,0),1),"-"),"@")))</f>
        <v>-</v>
      </c>
      <c r="F1175" s="147" t="str">
        <f>TRIM(CLEAN(TEXT(IFERROR(INDEX('Snakeden MR'!$W$4:$X$3028,MATCH($A1175,'Snakeden MR'!$X$4:$X$3028,0),1),"-"),"@")))</f>
        <v>-</v>
      </c>
      <c r="G1175" s="159" t="str">
        <f t="shared" si="36"/>
        <v>Not Found</v>
      </c>
      <c r="H1175" t="str" cm="1">
        <f t="array" ref="H1175">IF(SUMPRODUCT((TRIM(C1175:F1175)&lt;&gt;"-")*1)=0,
    "No Data",
    IF(COUNTIF(C1175:F1175,INDEX(_xlfn._xlws.FILTER(C1175:F1175,TRIM(C1175:F1175)&lt;&gt;"-"),1))=SUMPRODUCT((TRIM(C1175:F1175)&lt;&gt;"-")*1),
    "No Change",
    "Change"))</f>
        <v>No Data</v>
      </c>
      <c r="I1175" s="159"/>
      <c r="J1175"/>
      <c r="K1175" s="163"/>
      <c r="L1175" s="147" t="str">
        <f>TRIM(CLEAN(TEXT(IFERROR(INDEX('Glade MR'!$B$4:$C$3000,MATCH($A1175,'Glade MR'!$C$4:$C$3000,0),1),"-"),"@")))</f>
        <v>-</v>
      </c>
      <c r="M1175" s="147" t="str">
        <f>TRIM(CLEAN(TEXT(IFERROR(INDEX('Glade MR'!$I$4:$J$3000,MATCH($A1175,'Glade MR'!$J$4:$J$3000,0),1),"-"),"@")))</f>
        <v>-</v>
      </c>
      <c r="N1175" s="147" t="str">
        <f>TRIM(CLEAN(TEXT(IFERROR(INDEX('Glade MR'!$P$4:$Q$3000,MATCH($A1175,'Glade MR'!$Q$4:$Q$3000,0),1),"-"),"@")))</f>
        <v>-</v>
      </c>
      <c r="O1175" s="147" t="str">
        <f>TRIM(CLEAN(TEXT(IFERROR(INDEX('Glade MR'!$W$4:$X$3000,MATCH($A1175,'Glade MR'!$X$4:$X$3000,0),1),"-"),"@")))</f>
        <v>-</v>
      </c>
      <c r="P1175" s="159" t="str">
        <f t="shared" si="37"/>
        <v>Not Found</v>
      </c>
      <c r="Q1175" t="str" cm="1">
        <f t="array" ref="Q1175">IF(SUMPRODUCT((TRIM(L1175:O1175)&lt;&gt;"-")*1)=0,
    "No Data",
    IF(COUNTIF(L1175:O1175,INDEX(_xlfn._xlws.FILTER(L1175:O1175,TRIM(L1175:O1175)&lt;&gt;"-"),1))=SUMPRODUCT((TRIM(L1175:O1175)&lt;&gt;"-")*1),
    "No Change",
    "Change"))</f>
        <v>No Data</v>
      </c>
      <c r="R1175" s="159"/>
      <c r="S1175" s="111"/>
    </row>
    <row r="1176" spans="1:19" x14ac:dyDescent="0.3">
      <c r="A1176" t="s">
        <v>506</v>
      </c>
      <c r="B1176" t="s">
        <v>1137</v>
      </c>
      <c r="C1176" s="160" t="str">
        <f>TRIM(CLEAN(TEXT(IFERROR(INDEX('Snakeden MR'!$B$4:$C$3028,MATCH($A1176,'Snakeden MR'!$C$4:$C$3028,0),1),"-"),"@")))</f>
        <v>-</v>
      </c>
      <c r="D1176" s="147" t="str">
        <f>TRIM(CLEAN(TEXT(IFERROR(INDEX('Snakeden MR'!$I$4:$J$3028,MATCH($A1176,'Snakeden MR'!$J$4:$J$3028,0),1),"-"),"@")))</f>
        <v>-</v>
      </c>
      <c r="E1176" s="147" t="str">
        <f>TRIM(CLEAN(TEXT(IFERROR(INDEX('Snakeden MR'!$P$4:$Q$3028,MATCH($A1176,'Snakeden MR'!$Q$4:$Q$3028,0),1),"-"),"@")))</f>
        <v>-</v>
      </c>
      <c r="F1176" s="147" t="str">
        <f>TRIM(CLEAN(TEXT(IFERROR(INDEX('Snakeden MR'!$W$4:$X$3028,MATCH($A1176,'Snakeden MR'!$X$4:$X$3028,0),1),"-"),"@")))</f>
        <v>-</v>
      </c>
      <c r="G1176" s="159" t="str">
        <f t="shared" si="36"/>
        <v>Not Found</v>
      </c>
      <c r="H1176" t="str" cm="1">
        <f t="array" ref="H1176">IF(SUMPRODUCT((TRIM(C1176:F1176)&lt;&gt;"-")*1)=0,
    "No Data",
    IF(COUNTIF(C1176:F1176,INDEX(_xlfn._xlws.FILTER(C1176:F1176,TRIM(C1176:F1176)&lt;&gt;"-"),1))=SUMPRODUCT((TRIM(C1176:F1176)&lt;&gt;"-")*1),
    "No Change",
    "Change"))</f>
        <v>No Data</v>
      </c>
      <c r="I1176" s="159"/>
      <c r="J1176"/>
      <c r="K1176" s="163"/>
      <c r="L1176" s="147" t="str">
        <f>TRIM(CLEAN(TEXT(IFERROR(INDEX('Glade MR'!$B$4:$C$3000,MATCH($A1176,'Glade MR'!$C$4:$C$3000,0),1),"-"),"@")))</f>
        <v>-</v>
      </c>
      <c r="M1176" s="147" t="str">
        <f>TRIM(CLEAN(TEXT(IFERROR(INDEX('Glade MR'!$I$4:$J$3000,MATCH($A1176,'Glade MR'!$J$4:$J$3000,0),1),"-"),"@")))</f>
        <v>Pool 8</v>
      </c>
      <c r="N1176" s="147" t="str">
        <f>TRIM(CLEAN(TEXT(IFERROR(INDEX('Glade MR'!$P$4:$Q$3000,MATCH($A1176,'Glade MR'!$Q$4:$Q$3000,0),1),"-"),"@")))</f>
        <v>Pool 8</v>
      </c>
      <c r="O1176" s="147" t="str">
        <f>TRIM(CLEAN(TEXT(IFERROR(INDEX('Glade MR'!$W$4:$X$3000,MATCH($A1176,'Glade MR'!$X$4:$X$3000,0),1),"-"),"@")))</f>
        <v>-</v>
      </c>
      <c r="P1176" s="159" t="str">
        <f t="shared" si="37"/>
        <v>Found</v>
      </c>
      <c r="Q1176" t="str" cm="1">
        <f t="array" ref="Q1176">IF(SUMPRODUCT((TRIM(L1176:O1176)&lt;&gt;"-")*1)=0,
    "No Data",
    IF(COUNTIF(L1176:O1176,INDEX(_xlfn._xlws.FILTER(L1176:O1176,TRIM(L1176:O1176)&lt;&gt;"-"),1))=SUMPRODUCT((TRIM(L1176:O1176)&lt;&gt;"-")*1),
    "No Change",
    "Change"))</f>
        <v>No Change</v>
      </c>
      <c r="R1176" s="159"/>
      <c r="S1176" s="111"/>
    </row>
    <row r="1177" spans="1:19" x14ac:dyDescent="0.3">
      <c r="A1177" t="s">
        <v>1982</v>
      </c>
      <c r="B1177" t="s">
        <v>1145</v>
      </c>
      <c r="C1177" s="160" t="str">
        <f>TRIM(CLEAN(TEXT(IFERROR(INDEX('Snakeden MR'!$B$4:$C$3028,MATCH($A1177,'Snakeden MR'!$C$4:$C$3028,0),1),"-"),"@")))</f>
        <v>-</v>
      </c>
      <c r="D1177" s="147" t="str">
        <f>TRIM(CLEAN(TEXT(IFERROR(INDEX('Snakeden MR'!$I$4:$J$3028,MATCH($A1177,'Snakeden MR'!$J$4:$J$3028,0),1),"-"),"@")))</f>
        <v>-</v>
      </c>
      <c r="E1177" s="147" t="str">
        <f>TRIM(CLEAN(TEXT(IFERROR(INDEX('Snakeden MR'!$P$4:$Q$3028,MATCH($A1177,'Snakeden MR'!$Q$4:$Q$3028,0),1),"-"),"@")))</f>
        <v>-</v>
      </c>
      <c r="F1177" s="147" t="str">
        <f>TRIM(CLEAN(TEXT(IFERROR(INDEX('Snakeden MR'!$W$4:$X$3028,MATCH($A1177,'Snakeden MR'!$X$4:$X$3028,0),1),"-"),"@")))</f>
        <v>-</v>
      </c>
      <c r="G1177" s="159" t="str">
        <f t="shared" si="36"/>
        <v>Not Found</v>
      </c>
      <c r="H1177" t="str" cm="1">
        <f t="array" ref="H1177">IF(SUMPRODUCT((TRIM(C1177:F1177)&lt;&gt;"-")*1)=0,
    "No Data",
    IF(COUNTIF(C1177:F1177,INDEX(_xlfn._xlws.FILTER(C1177:F1177,TRIM(C1177:F1177)&lt;&gt;"-"),1))=SUMPRODUCT((TRIM(C1177:F1177)&lt;&gt;"-")*1),
    "No Change",
    "Change"))</f>
        <v>No Data</v>
      </c>
      <c r="I1177" s="159"/>
      <c r="J1177"/>
      <c r="K1177" s="163"/>
      <c r="L1177" s="147" t="str">
        <f>TRIM(CLEAN(TEXT(IFERROR(INDEX('Glade MR'!$B$4:$C$3000,MATCH($A1177,'Glade MR'!$C$4:$C$3000,0),1),"-"),"@")))</f>
        <v>-</v>
      </c>
      <c r="M1177" s="147" t="str">
        <f>TRIM(CLEAN(TEXT(IFERROR(INDEX('Glade MR'!$I$4:$J$3000,MATCH($A1177,'Glade MR'!$J$4:$J$3000,0),1),"-"),"@")))</f>
        <v>-</v>
      </c>
      <c r="N1177" s="147" t="str">
        <f>TRIM(CLEAN(TEXT(IFERROR(INDEX('Glade MR'!$P$4:$Q$3000,MATCH($A1177,'Glade MR'!$Q$4:$Q$3000,0),1),"-"),"@")))</f>
        <v>-</v>
      </c>
      <c r="O1177" s="147" t="str">
        <f>TRIM(CLEAN(TEXT(IFERROR(INDEX('Glade MR'!$W$4:$X$3000,MATCH($A1177,'Glade MR'!$X$4:$X$3000,0),1),"-"),"@")))</f>
        <v>-</v>
      </c>
      <c r="P1177" s="159" t="str">
        <f t="shared" si="37"/>
        <v>Not Found</v>
      </c>
      <c r="Q1177" t="str" cm="1">
        <f t="array" ref="Q1177">IF(SUMPRODUCT((TRIM(L1177:O1177)&lt;&gt;"-")*1)=0,
    "No Data",
    IF(COUNTIF(L1177:O1177,INDEX(_xlfn._xlws.FILTER(L1177:O1177,TRIM(L1177:O1177)&lt;&gt;"-"),1))=SUMPRODUCT((TRIM(L1177:O1177)&lt;&gt;"-")*1),
    "No Change",
    "Change"))</f>
        <v>No Data</v>
      </c>
      <c r="R1177" s="159"/>
      <c r="S1177" s="111"/>
    </row>
    <row r="1178" spans="1:19" x14ac:dyDescent="0.3">
      <c r="A1178" t="s">
        <v>1983</v>
      </c>
      <c r="B1178" t="s">
        <v>1145</v>
      </c>
      <c r="C1178" s="160" t="str">
        <f>TRIM(CLEAN(TEXT(IFERROR(INDEX('Snakeden MR'!$B$4:$C$3028,MATCH($A1178,'Snakeden MR'!$C$4:$C$3028,0),1),"-"),"@")))</f>
        <v>-</v>
      </c>
      <c r="D1178" s="147" t="str">
        <f>TRIM(CLEAN(TEXT(IFERROR(INDEX('Snakeden MR'!$I$4:$J$3028,MATCH($A1178,'Snakeden MR'!$J$4:$J$3028,0),1),"-"),"@")))</f>
        <v>-</v>
      </c>
      <c r="E1178" s="147" t="str">
        <f>TRIM(CLEAN(TEXT(IFERROR(INDEX('Snakeden MR'!$P$4:$Q$3028,MATCH($A1178,'Snakeden MR'!$Q$4:$Q$3028,0),1),"-"),"@")))</f>
        <v>-</v>
      </c>
      <c r="F1178" s="147" t="str">
        <f>TRIM(CLEAN(TEXT(IFERROR(INDEX('Snakeden MR'!$W$4:$X$3028,MATCH($A1178,'Snakeden MR'!$X$4:$X$3028,0),1),"-"),"@")))</f>
        <v>-</v>
      </c>
      <c r="G1178" s="159" t="str">
        <f t="shared" si="36"/>
        <v>Not Found</v>
      </c>
      <c r="H1178" t="str" cm="1">
        <f t="array" ref="H1178">IF(SUMPRODUCT((TRIM(C1178:F1178)&lt;&gt;"-")*1)=0,
    "No Data",
    IF(COUNTIF(C1178:F1178,INDEX(_xlfn._xlws.FILTER(C1178:F1178,TRIM(C1178:F1178)&lt;&gt;"-"),1))=SUMPRODUCT((TRIM(C1178:F1178)&lt;&gt;"-")*1),
    "No Change",
    "Change"))</f>
        <v>No Data</v>
      </c>
      <c r="I1178" s="159"/>
      <c r="J1178"/>
      <c r="K1178" s="163"/>
      <c r="L1178" s="147" t="str">
        <f>TRIM(CLEAN(TEXT(IFERROR(INDEX('Glade MR'!$B$4:$C$3000,MATCH($A1178,'Glade MR'!$C$4:$C$3000,0),1),"-"),"@")))</f>
        <v>-</v>
      </c>
      <c r="M1178" s="147" t="str">
        <f>TRIM(CLEAN(TEXT(IFERROR(INDEX('Glade MR'!$I$4:$J$3000,MATCH($A1178,'Glade MR'!$J$4:$J$3000,0),1),"-"),"@")))</f>
        <v>-</v>
      </c>
      <c r="N1178" s="147" t="str">
        <f>TRIM(CLEAN(TEXT(IFERROR(INDEX('Glade MR'!$P$4:$Q$3000,MATCH($A1178,'Glade MR'!$Q$4:$Q$3000,0),1),"-"),"@")))</f>
        <v>-</v>
      </c>
      <c r="O1178" s="147" t="str">
        <f>TRIM(CLEAN(TEXT(IFERROR(INDEX('Glade MR'!$W$4:$X$3000,MATCH($A1178,'Glade MR'!$X$4:$X$3000,0),1),"-"),"@")))</f>
        <v>-</v>
      </c>
      <c r="P1178" s="159" t="str">
        <f t="shared" si="37"/>
        <v>Not Found</v>
      </c>
      <c r="Q1178" t="str" cm="1">
        <f t="array" ref="Q1178">IF(SUMPRODUCT((TRIM(L1178:O1178)&lt;&gt;"-")*1)=0,
    "No Data",
    IF(COUNTIF(L1178:O1178,INDEX(_xlfn._xlws.FILTER(L1178:O1178,TRIM(L1178:O1178)&lt;&gt;"-"),1))=SUMPRODUCT((TRIM(L1178:O1178)&lt;&gt;"-")*1),
    "No Change",
    "Change"))</f>
        <v>No Data</v>
      </c>
      <c r="R1178" s="159"/>
      <c r="S1178" s="111"/>
    </row>
    <row r="1179" spans="1:19" x14ac:dyDescent="0.3">
      <c r="A1179" t="s">
        <v>1984</v>
      </c>
      <c r="B1179" t="s">
        <v>1137</v>
      </c>
      <c r="C1179" s="160" t="str">
        <f>TRIM(CLEAN(TEXT(IFERROR(INDEX('Snakeden MR'!$B$4:$C$3028,MATCH($A1179,'Snakeden MR'!$C$4:$C$3028,0),1),"-"),"@")))</f>
        <v>-</v>
      </c>
      <c r="D1179" s="147" t="str">
        <f>TRIM(CLEAN(TEXT(IFERROR(INDEX('Snakeden MR'!$I$4:$J$3028,MATCH($A1179,'Snakeden MR'!$J$4:$J$3028,0),1),"-"),"@")))</f>
        <v>-</v>
      </c>
      <c r="E1179" s="147" t="str">
        <f>TRIM(CLEAN(TEXT(IFERROR(INDEX('Snakeden MR'!$P$4:$Q$3028,MATCH($A1179,'Snakeden MR'!$Q$4:$Q$3028,0),1),"-"),"@")))</f>
        <v>-</v>
      </c>
      <c r="F1179" s="147" t="str">
        <f>TRIM(CLEAN(TEXT(IFERROR(INDEX('Snakeden MR'!$W$4:$X$3028,MATCH($A1179,'Snakeden MR'!$X$4:$X$3028,0),1),"-"),"@")))</f>
        <v>-</v>
      </c>
      <c r="G1179" s="159" t="str">
        <f t="shared" si="36"/>
        <v>Not Found</v>
      </c>
      <c r="H1179" t="str" cm="1">
        <f t="array" ref="H1179">IF(SUMPRODUCT((TRIM(C1179:F1179)&lt;&gt;"-")*1)=0,
    "No Data",
    IF(COUNTIF(C1179:F1179,INDEX(_xlfn._xlws.FILTER(C1179:F1179,TRIM(C1179:F1179)&lt;&gt;"-"),1))=SUMPRODUCT((TRIM(C1179:F1179)&lt;&gt;"-")*1),
    "No Change",
    "Change"))</f>
        <v>No Data</v>
      </c>
      <c r="I1179" s="159"/>
      <c r="J1179"/>
      <c r="K1179" s="163"/>
      <c r="L1179" s="147" t="str">
        <f>TRIM(CLEAN(TEXT(IFERROR(INDEX('Glade MR'!$B$4:$C$3000,MATCH($A1179,'Glade MR'!$C$4:$C$3000,0),1),"-"),"@")))</f>
        <v>-</v>
      </c>
      <c r="M1179" s="147" t="str">
        <f>TRIM(CLEAN(TEXT(IFERROR(INDEX('Glade MR'!$I$4:$J$3000,MATCH($A1179,'Glade MR'!$J$4:$J$3000,0),1),"-"),"@")))</f>
        <v>-</v>
      </c>
      <c r="N1179" s="147" t="str">
        <f>TRIM(CLEAN(TEXT(IFERROR(INDEX('Glade MR'!$P$4:$Q$3000,MATCH($A1179,'Glade MR'!$Q$4:$Q$3000,0),1),"-"),"@")))</f>
        <v>-</v>
      </c>
      <c r="O1179" s="147" t="str">
        <f>TRIM(CLEAN(TEXT(IFERROR(INDEX('Glade MR'!$W$4:$X$3000,MATCH($A1179,'Glade MR'!$X$4:$X$3000,0),1),"-"),"@")))</f>
        <v>-</v>
      </c>
      <c r="P1179" s="159" t="str">
        <f t="shared" si="37"/>
        <v>Not Found</v>
      </c>
      <c r="Q1179" t="str" cm="1">
        <f t="array" ref="Q1179">IF(SUMPRODUCT((TRIM(L1179:O1179)&lt;&gt;"-")*1)=0,
    "No Data",
    IF(COUNTIF(L1179:O1179,INDEX(_xlfn._xlws.FILTER(L1179:O1179,TRIM(L1179:O1179)&lt;&gt;"-"),1))=SUMPRODUCT((TRIM(L1179:O1179)&lt;&gt;"-")*1),
    "No Change",
    "Change"))</f>
        <v>No Data</v>
      </c>
      <c r="R1179" s="159"/>
      <c r="S1179" s="111"/>
    </row>
    <row r="1180" spans="1:19" x14ac:dyDescent="0.3">
      <c r="A1180" t="s">
        <v>525</v>
      </c>
      <c r="B1180" t="s">
        <v>1137</v>
      </c>
      <c r="C1180" s="160" t="str">
        <f>TRIM(CLEAN(TEXT(IFERROR(INDEX('Snakeden MR'!$B$4:$C$3028,MATCH($A1180,'Snakeden MR'!$C$4:$C$3028,0),1),"-"),"@")))</f>
        <v>-</v>
      </c>
      <c r="D1180" s="147" t="str">
        <f>TRIM(CLEAN(TEXT(IFERROR(INDEX('Snakeden MR'!$I$4:$J$3028,MATCH($A1180,'Snakeden MR'!$J$4:$J$3028,0),1),"-"),"@")))</f>
        <v>-</v>
      </c>
      <c r="E1180" s="147" t="str">
        <f>TRIM(CLEAN(TEXT(IFERROR(INDEX('Snakeden MR'!$P$4:$Q$3028,MATCH($A1180,'Snakeden MR'!$Q$4:$Q$3028,0),1),"-"),"@")))</f>
        <v>-</v>
      </c>
      <c r="F1180" s="147" t="str">
        <f>TRIM(CLEAN(TEXT(IFERROR(INDEX('Snakeden MR'!$W$4:$X$3028,MATCH($A1180,'Snakeden MR'!$X$4:$X$3028,0),1),"-"),"@")))</f>
        <v>-</v>
      </c>
      <c r="G1180" s="159" t="str">
        <f t="shared" si="36"/>
        <v>Not Found</v>
      </c>
      <c r="H1180" t="str" cm="1">
        <f t="array" ref="H1180">IF(SUMPRODUCT((TRIM(C1180:F1180)&lt;&gt;"-")*1)=0,
    "No Data",
    IF(COUNTIF(C1180:F1180,INDEX(_xlfn._xlws.FILTER(C1180:F1180,TRIM(C1180:F1180)&lt;&gt;"-"),1))=SUMPRODUCT((TRIM(C1180:F1180)&lt;&gt;"-")*1),
    "No Change",
    "Change"))</f>
        <v>No Data</v>
      </c>
      <c r="I1180" s="159"/>
      <c r="J1180"/>
      <c r="K1180" s="163"/>
      <c r="L1180" s="147" t="str">
        <f>TRIM(CLEAN(TEXT(IFERROR(INDEX('Glade MR'!$B$4:$C$3000,MATCH($A1180,'Glade MR'!$C$4:$C$3000,0),1),"-"),"@")))</f>
        <v>-</v>
      </c>
      <c r="M1180" s="147" t="str">
        <f>TRIM(CLEAN(TEXT(IFERROR(INDEX('Glade MR'!$I$4:$J$3000,MATCH($A1180,'Glade MR'!$J$4:$J$3000,0),1),"-"),"@")))</f>
        <v>-</v>
      </c>
      <c r="N1180" s="147" t="str">
        <f>TRIM(CLEAN(TEXT(IFERROR(INDEX('Glade MR'!$P$4:$Q$3000,MATCH($A1180,'Glade MR'!$Q$4:$Q$3000,0),1),"-"),"@")))</f>
        <v>Pool 8</v>
      </c>
      <c r="O1180" s="147" t="str">
        <f>TRIM(CLEAN(TEXT(IFERROR(INDEX('Glade MR'!$W$4:$X$3000,MATCH($A1180,'Glade MR'!$X$4:$X$3000,0),1),"-"),"@")))</f>
        <v>-</v>
      </c>
      <c r="P1180" s="159" t="str">
        <f t="shared" si="37"/>
        <v>Found</v>
      </c>
      <c r="Q1180" t="str" cm="1">
        <f t="array" ref="Q1180">IF(SUMPRODUCT((TRIM(L1180:O1180)&lt;&gt;"-")*1)=0,
    "No Data",
    IF(COUNTIF(L1180:O1180,INDEX(_xlfn._xlws.FILTER(L1180:O1180,TRIM(L1180:O1180)&lt;&gt;"-"),1))=SUMPRODUCT((TRIM(L1180:O1180)&lt;&gt;"-")*1),
    "No Change",
    "Change"))</f>
        <v>No Change</v>
      </c>
      <c r="R1180" s="159"/>
      <c r="S1180" s="111"/>
    </row>
    <row r="1181" spans="1:19" x14ac:dyDescent="0.3">
      <c r="A1181" t="s">
        <v>1985</v>
      </c>
      <c r="B1181" t="s">
        <v>1145</v>
      </c>
      <c r="C1181" s="160" t="str">
        <f>TRIM(CLEAN(TEXT(IFERROR(INDEX('Snakeden MR'!$B$4:$C$3028,MATCH($A1181,'Snakeden MR'!$C$4:$C$3028,0),1),"-"),"@")))</f>
        <v>-</v>
      </c>
      <c r="D1181" s="147" t="str">
        <f>TRIM(CLEAN(TEXT(IFERROR(INDEX('Snakeden MR'!$I$4:$J$3028,MATCH($A1181,'Snakeden MR'!$J$4:$J$3028,0),1),"-"),"@")))</f>
        <v>-</v>
      </c>
      <c r="E1181" s="147" t="str">
        <f>TRIM(CLEAN(TEXT(IFERROR(INDEX('Snakeden MR'!$P$4:$Q$3028,MATCH($A1181,'Snakeden MR'!$Q$4:$Q$3028,0),1),"-"),"@")))</f>
        <v>-</v>
      </c>
      <c r="F1181" s="147" t="str">
        <f>TRIM(CLEAN(TEXT(IFERROR(INDEX('Snakeden MR'!$W$4:$X$3028,MATCH($A1181,'Snakeden MR'!$X$4:$X$3028,0),1),"-"),"@")))</f>
        <v>-</v>
      </c>
      <c r="G1181" s="159" t="str">
        <f t="shared" si="36"/>
        <v>Not Found</v>
      </c>
      <c r="H1181" t="str" cm="1">
        <f t="array" ref="H1181">IF(SUMPRODUCT((TRIM(C1181:F1181)&lt;&gt;"-")*1)=0,
    "No Data",
    IF(COUNTIF(C1181:F1181,INDEX(_xlfn._xlws.FILTER(C1181:F1181,TRIM(C1181:F1181)&lt;&gt;"-"),1))=SUMPRODUCT((TRIM(C1181:F1181)&lt;&gt;"-")*1),
    "No Change",
    "Change"))</f>
        <v>No Data</v>
      </c>
      <c r="I1181" s="159"/>
      <c r="J1181"/>
      <c r="K1181" s="163"/>
      <c r="L1181" s="147" t="str">
        <f>TRIM(CLEAN(TEXT(IFERROR(INDEX('Glade MR'!$B$4:$C$3000,MATCH($A1181,'Glade MR'!$C$4:$C$3000,0),1),"-"),"@")))</f>
        <v>-</v>
      </c>
      <c r="M1181" s="147" t="str">
        <f>TRIM(CLEAN(TEXT(IFERROR(INDEX('Glade MR'!$I$4:$J$3000,MATCH($A1181,'Glade MR'!$J$4:$J$3000,0),1),"-"),"@")))</f>
        <v>-</v>
      </c>
      <c r="N1181" s="147" t="str">
        <f>TRIM(CLEAN(TEXT(IFERROR(INDEX('Glade MR'!$P$4:$Q$3000,MATCH($A1181,'Glade MR'!$Q$4:$Q$3000,0),1),"-"),"@")))</f>
        <v>-</v>
      </c>
      <c r="O1181" s="147" t="str">
        <f>TRIM(CLEAN(TEXT(IFERROR(INDEX('Glade MR'!$W$4:$X$3000,MATCH($A1181,'Glade MR'!$X$4:$X$3000,0),1),"-"),"@")))</f>
        <v>-</v>
      </c>
      <c r="P1181" s="159" t="str">
        <f t="shared" si="37"/>
        <v>Not Found</v>
      </c>
      <c r="Q1181" t="str" cm="1">
        <f t="array" ref="Q1181">IF(SUMPRODUCT((TRIM(L1181:O1181)&lt;&gt;"-")*1)=0,
    "No Data",
    IF(COUNTIF(L1181:O1181,INDEX(_xlfn._xlws.FILTER(L1181:O1181,TRIM(L1181:O1181)&lt;&gt;"-"),1))=SUMPRODUCT((TRIM(L1181:O1181)&lt;&gt;"-")*1),
    "No Change",
    "Change"))</f>
        <v>No Data</v>
      </c>
      <c r="R1181" s="159"/>
      <c r="S1181" s="111"/>
    </row>
    <row r="1182" spans="1:19" x14ac:dyDescent="0.3">
      <c r="A1182" t="s">
        <v>1986</v>
      </c>
      <c r="B1182" t="s">
        <v>1145</v>
      </c>
      <c r="C1182" s="160" t="str">
        <f>TRIM(CLEAN(TEXT(IFERROR(INDEX('Snakeden MR'!$B$4:$C$3028,MATCH($A1182,'Snakeden MR'!$C$4:$C$3028,0),1),"-"),"@")))</f>
        <v>-</v>
      </c>
      <c r="D1182" s="147" t="str">
        <f>TRIM(CLEAN(TEXT(IFERROR(INDEX('Snakeden MR'!$I$4:$J$3028,MATCH($A1182,'Snakeden MR'!$J$4:$J$3028,0),1),"-"),"@")))</f>
        <v>-</v>
      </c>
      <c r="E1182" s="147" t="str">
        <f>TRIM(CLEAN(TEXT(IFERROR(INDEX('Snakeden MR'!$P$4:$Q$3028,MATCH($A1182,'Snakeden MR'!$Q$4:$Q$3028,0),1),"-"),"@")))</f>
        <v>-</v>
      </c>
      <c r="F1182" s="147" t="str">
        <f>TRIM(CLEAN(TEXT(IFERROR(INDEX('Snakeden MR'!$W$4:$X$3028,MATCH($A1182,'Snakeden MR'!$X$4:$X$3028,0),1),"-"),"@")))</f>
        <v>-</v>
      </c>
      <c r="G1182" s="159" t="str">
        <f t="shared" si="36"/>
        <v>Not Found</v>
      </c>
      <c r="H1182" t="str" cm="1">
        <f t="array" ref="H1182">IF(SUMPRODUCT((TRIM(C1182:F1182)&lt;&gt;"-")*1)=0,
    "No Data",
    IF(COUNTIF(C1182:F1182,INDEX(_xlfn._xlws.FILTER(C1182:F1182,TRIM(C1182:F1182)&lt;&gt;"-"),1))=SUMPRODUCT((TRIM(C1182:F1182)&lt;&gt;"-")*1),
    "No Change",
    "Change"))</f>
        <v>No Data</v>
      </c>
      <c r="I1182" s="159"/>
      <c r="J1182"/>
      <c r="K1182" s="163"/>
      <c r="L1182" s="147" t="str">
        <f>TRIM(CLEAN(TEXT(IFERROR(INDEX('Glade MR'!$B$4:$C$3000,MATCH($A1182,'Glade MR'!$C$4:$C$3000,0),1),"-"),"@")))</f>
        <v>-</v>
      </c>
      <c r="M1182" s="147" t="str">
        <f>TRIM(CLEAN(TEXT(IFERROR(INDEX('Glade MR'!$I$4:$J$3000,MATCH($A1182,'Glade MR'!$J$4:$J$3000,0),1),"-"),"@")))</f>
        <v>-</v>
      </c>
      <c r="N1182" s="147" t="str">
        <f>TRIM(CLEAN(TEXT(IFERROR(INDEX('Glade MR'!$P$4:$Q$3000,MATCH($A1182,'Glade MR'!$Q$4:$Q$3000,0),1),"-"),"@")))</f>
        <v>-</v>
      </c>
      <c r="O1182" s="147" t="str">
        <f>TRIM(CLEAN(TEXT(IFERROR(INDEX('Glade MR'!$W$4:$X$3000,MATCH($A1182,'Glade MR'!$X$4:$X$3000,0),1),"-"),"@")))</f>
        <v>-</v>
      </c>
      <c r="P1182" s="159" t="str">
        <f t="shared" si="37"/>
        <v>Not Found</v>
      </c>
      <c r="Q1182" t="str" cm="1">
        <f t="array" ref="Q1182">IF(SUMPRODUCT((TRIM(L1182:O1182)&lt;&gt;"-")*1)=0,
    "No Data",
    IF(COUNTIF(L1182:O1182,INDEX(_xlfn._xlws.FILTER(L1182:O1182,TRIM(L1182:O1182)&lt;&gt;"-"),1))=SUMPRODUCT((TRIM(L1182:O1182)&lt;&gt;"-")*1),
    "No Change",
    "Change"))</f>
        <v>No Data</v>
      </c>
      <c r="R1182" s="159"/>
      <c r="S1182" s="111"/>
    </row>
    <row r="1183" spans="1:19" x14ac:dyDescent="0.3">
      <c r="A1183" t="s">
        <v>1987</v>
      </c>
      <c r="B1183" t="s">
        <v>1145</v>
      </c>
      <c r="C1183" s="160" t="str">
        <f>TRIM(CLEAN(TEXT(IFERROR(INDEX('Snakeden MR'!$B$4:$C$3028,MATCH($A1183,'Snakeden MR'!$C$4:$C$3028,0),1),"-"),"@")))</f>
        <v>-</v>
      </c>
      <c r="D1183" s="147" t="str">
        <f>TRIM(CLEAN(TEXT(IFERROR(INDEX('Snakeden MR'!$I$4:$J$3028,MATCH($A1183,'Snakeden MR'!$J$4:$J$3028,0),1),"-"),"@")))</f>
        <v>-</v>
      </c>
      <c r="E1183" s="147" t="str">
        <f>TRIM(CLEAN(TEXT(IFERROR(INDEX('Snakeden MR'!$P$4:$Q$3028,MATCH($A1183,'Snakeden MR'!$Q$4:$Q$3028,0),1),"-"),"@")))</f>
        <v>-</v>
      </c>
      <c r="F1183" s="147" t="str">
        <f>TRIM(CLEAN(TEXT(IFERROR(INDEX('Snakeden MR'!$W$4:$X$3028,MATCH($A1183,'Snakeden MR'!$X$4:$X$3028,0),1),"-"),"@")))</f>
        <v>-</v>
      </c>
      <c r="G1183" s="159" t="str">
        <f t="shared" si="36"/>
        <v>Not Found</v>
      </c>
      <c r="H1183" t="str" cm="1">
        <f t="array" ref="H1183">IF(SUMPRODUCT((TRIM(C1183:F1183)&lt;&gt;"-")*1)=0,
    "No Data",
    IF(COUNTIF(C1183:F1183,INDEX(_xlfn._xlws.FILTER(C1183:F1183,TRIM(C1183:F1183)&lt;&gt;"-"),1))=SUMPRODUCT((TRIM(C1183:F1183)&lt;&gt;"-")*1),
    "No Change",
    "Change"))</f>
        <v>No Data</v>
      </c>
      <c r="I1183" s="159"/>
      <c r="J1183"/>
      <c r="K1183" s="163"/>
      <c r="L1183" s="147" t="str">
        <f>TRIM(CLEAN(TEXT(IFERROR(INDEX('Glade MR'!$B$4:$C$3000,MATCH($A1183,'Glade MR'!$C$4:$C$3000,0),1),"-"),"@")))</f>
        <v>-</v>
      </c>
      <c r="M1183" s="147" t="str">
        <f>TRIM(CLEAN(TEXT(IFERROR(INDEX('Glade MR'!$I$4:$J$3000,MATCH($A1183,'Glade MR'!$J$4:$J$3000,0),1),"-"),"@")))</f>
        <v>-</v>
      </c>
      <c r="N1183" s="147" t="str">
        <f>TRIM(CLEAN(TEXT(IFERROR(INDEX('Glade MR'!$P$4:$Q$3000,MATCH($A1183,'Glade MR'!$Q$4:$Q$3000,0),1),"-"),"@")))</f>
        <v>-</v>
      </c>
      <c r="O1183" s="147" t="str">
        <f>TRIM(CLEAN(TEXT(IFERROR(INDEX('Glade MR'!$W$4:$X$3000,MATCH($A1183,'Glade MR'!$X$4:$X$3000,0),1),"-"),"@")))</f>
        <v>-</v>
      </c>
      <c r="P1183" s="159" t="str">
        <f t="shared" si="37"/>
        <v>Not Found</v>
      </c>
      <c r="Q1183" t="str" cm="1">
        <f t="array" ref="Q1183">IF(SUMPRODUCT((TRIM(L1183:O1183)&lt;&gt;"-")*1)=0,
    "No Data",
    IF(COUNTIF(L1183:O1183,INDEX(_xlfn._xlws.FILTER(L1183:O1183,TRIM(L1183:O1183)&lt;&gt;"-"),1))=SUMPRODUCT((TRIM(L1183:O1183)&lt;&gt;"-")*1),
    "No Change",
    "Change"))</f>
        <v>No Data</v>
      </c>
      <c r="R1183" s="159"/>
      <c r="S1183" s="111"/>
    </row>
    <row r="1184" spans="1:19" x14ac:dyDescent="0.3">
      <c r="A1184" t="s">
        <v>1988</v>
      </c>
      <c r="B1184" t="s">
        <v>1145</v>
      </c>
      <c r="C1184" s="160" t="str">
        <f>TRIM(CLEAN(TEXT(IFERROR(INDEX('Snakeden MR'!$B$4:$C$3028,MATCH($A1184,'Snakeden MR'!$C$4:$C$3028,0),1),"-"),"@")))</f>
        <v>GS Pool</v>
      </c>
      <c r="D1184" s="147" t="str">
        <f>TRIM(CLEAN(TEXT(IFERROR(INDEX('Snakeden MR'!$I$4:$J$3028,MATCH($A1184,'Snakeden MR'!$J$4:$J$3028,0),1),"-"),"@")))</f>
        <v>-</v>
      </c>
      <c r="E1184" s="147" t="str">
        <f>TRIM(CLEAN(TEXT(IFERROR(INDEX('Snakeden MR'!$P$4:$Q$3028,MATCH($A1184,'Snakeden MR'!$Q$4:$Q$3028,0),1),"-"),"@")))</f>
        <v>-</v>
      </c>
      <c r="F1184" s="147" t="str">
        <f>TRIM(CLEAN(TEXT(IFERROR(INDEX('Snakeden MR'!$W$4:$X$3028,MATCH($A1184,'Snakeden MR'!$X$4:$X$3028,0),1),"-"),"@")))</f>
        <v>-</v>
      </c>
      <c r="G1184" s="159" t="str">
        <f t="shared" si="36"/>
        <v>Found</v>
      </c>
      <c r="H1184" t="str" cm="1">
        <f t="array" ref="H1184">IF(SUMPRODUCT((TRIM(C1184:F1184)&lt;&gt;"-")*1)=0,
    "No Data",
    IF(COUNTIF(C1184:F1184,INDEX(_xlfn._xlws.FILTER(C1184:F1184,TRIM(C1184:F1184)&lt;&gt;"-"),1))=SUMPRODUCT((TRIM(C1184:F1184)&lt;&gt;"-")*1),
    "No Change",
    "Change"))</f>
        <v>No Change</v>
      </c>
      <c r="I1184" s="159"/>
      <c r="J1184"/>
      <c r="K1184" s="163"/>
      <c r="L1184" s="147" t="str">
        <f>TRIM(CLEAN(TEXT(IFERROR(INDEX('Glade MR'!$B$4:$C$3000,MATCH($A1184,'Glade MR'!$C$4:$C$3000,0),1),"-"),"@")))</f>
        <v>-</v>
      </c>
      <c r="M1184" s="147" t="str">
        <f>TRIM(CLEAN(TEXT(IFERROR(INDEX('Glade MR'!$I$4:$J$3000,MATCH($A1184,'Glade MR'!$J$4:$J$3000,0),1),"-"),"@")))</f>
        <v>-</v>
      </c>
      <c r="N1184" s="147" t="str">
        <f>TRIM(CLEAN(TEXT(IFERROR(INDEX('Glade MR'!$P$4:$Q$3000,MATCH($A1184,'Glade MR'!$Q$4:$Q$3000,0),1),"-"),"@")))</f>
        <v>-</v>
      </c>
      <c r="O1184" s="147" t="str">
        <f>TRIM(CLEAN(TEXT(IFERROR(INDEX('Glade MR'!$W$4:$X$3000,MATCH($A1184,'Glade MR'!$X$4:$X$3000,0),1),"-"),"@")))</f>
        <v>-</v>
      </c>
      <c r="P1184" s="159" t="str">
        <f t="shared" si="37"/>
        <v>Not Found</v>
      </c>
      <c r="Q1184" t="str" cm="1">
        <f t="array" ref="Q1184">IF(SUMPRODUCT((TRIM(L1184:O1184)&lt;&gt;"-")*1)=0,
    "No Data",
    IF(COUNTIF(L1184:O1184,INDEX(_xlfn._xlws.FILTER(L1184:O1184,TRIM(L1184:O1184)&lt;&gt;"-"),1))=SUMPRODUCT((TRIM(L1184:O1184)&lt;&gt;"-")*1),
    "No Change",
    "Change"))</f>
        <v>No Data</v>
      </c>
      <c r="R1184" s="159"/>
      <c r="S1184" s="111"/>
    </row>
    <row r="1185" spans="1:19" x14ac:dyDescent="0.3">
      <c r="A1185" t="s">
        <v>1989</v>
      </c>
      <c r="B1185" t="s">
        <v>1137</v>
      </c>
      <c r="C1185" s="160" t="str">
        <f>TRIM(CLEAN(TEXT(IFERROR(INDEX('Snakeden MR'!$B$4:$C$3028,MATCH($A1185,'Snakeden MR'!$C$4:$C$3028,0),1),"-"),"@")))</f>
        <v>-</v>
      </c>
      <c r="D1185" s="147" t="str">
        <f>TRIM(CLEAN(TEXT(IFERROR(INDEX('Snakeden MR'!$I$4:$J$3028,MATCH($A1185,'Snakeden MR'!$J$4:$J$3028,0),1),"-"),"@")))</f>
        <v>-</v>
      </c>
      <c r="E1185" s="147" t="str">
        <f>TRIM(CLEAN(TEXT(IFERROR(INDEX('Snakeden MR'!$P$4:$Q$3028,MATCH($A1185,'Snakeden MR'!$Q$4:$Q$3028,0),1),"-"),"@")))</f>
        <v>-</v>
      </c>
      <c r="F1185" s="147" t="str">
        <f>TRIM(CLEAN(TEXT(IFERROR(INDEX('Snakeden MR'!$W$4:$X$3028,MATCH($A1185,'Snakeden MR'!$X$4:$X$3028,0),1),"-"),"@")))</f>
        <v>-</v>
      </c>
      <c r="G1185" s="159" t="str">
        <f t="shared" si="36"/>
        <v>Not Found</v>
      </c>
      <c r="H1185" t="str" cm="1">
        <f t="array" ref="H1185">IF(SUMPRODUCT((TRIM(C1185:F1185)&lt;&gt;"-")*1)=0,
    "No Data",
    IF(COUNTIF(C1185:F1185,INDEX(_xlfn._xlws.FILTER(C1185:F1185,TRIM(C1185:F1185)&lt;&gt;"-"),1))=SUMPRODUCT((TRIM(C1185:F1185)&lt;&gt;"-")*1),
    "No Change",
    "Change"))</f>
        <v>No Data</v>
      </c>
      <c r="I1185" s="159"/>
      <c r="J1185"/>
      <c r="K1185" s="163"/>
      <c r="L1185" s="147" t="str">
        <f>TRIM(CLEAN(TEXT(IFERROR(INDEX('Glade MR'!$B$4:$C$3000,MATCH($A1185,'Glade MR'!$C$4:$C$3000,0),1),"-"),"@")))</f>
        <v>-</v>
      </c>
      <c r="M1185" s="147" t="str">
        <f>TRIM(CLEAN(TEXT(IFERROR(INDEX('Glade MR'!$I$4:$J$3000,MATCH($A1185,'Glade MR'!$J$4:$J$3000,0),1),"-"),"@")))</f>
        <v>-</v>
      </c>
      <c r="N1185" s="147" t="str">
        <f>TRIM(CLEAN(TEXT(IFERROR(INDEX('Glade MR'!$P$4:$Q$3000,MATCH($A1185,'Glade MR'!$Q$4:$Q$3000,0),1),"-"),"@")))</f>
        <v>-</v>
      </c>
      <c r="O1185" s="147" t="str">
        <f>TRIM(CLEAN(TEXT(IFERROR(INDEX('Glade MR'!$W$4:$X$3000,MATCH($A1185,'Glade MR'!$X$4:$X$3000,0),1),"-"),"@")))</f>
        <v>-</v>
      </c>
      <c r="P1185" s="159" t="str">
        <f t="shared" si="37"/>
        <v>Not Found</v>
      </c>
      <c r="Q1185" t="str" cm="1">
        <f t="array" ref="Q1185">IF(SUMPRODUCT((TRIM(L1185:O1185)&lt;&gt;"-")*1)=0,
    "No Data",
    IF(COUNTIF(L1185:O1185,INDEX(_xlfn._xlws.FILTER(L1185:O1185,TRIM(L1185:O1185)&lt;&gt;"-"),1))=SUMPRODUCT((TRIM(L1185:O1185)&lt;&gt;"-")*1),
    "No Change",
    "Change"))</f>
        <v>No Data</v>
      </c>
      <c r="R1185" s="159"/>
      <c r="S1185" s="111"/>
    </row>
    <row r="1186" spans="1:19" x14ac:dyDescent="0.3">
      <c r="A1186" t="s">
        <v>1990</v>
      </c>
      <c r="B1186" t="s">
        <v>1145</v>
      </c>
      <c r="C1186" s="160" t="str">
        <f>TRIM(CLEAN(TEXT(IFERROR(INDEX('Snakeden MR'!$B$4:$C$3028,MATCH($A1186,'Snakeden MR'!$C$4:$C$3028,0),1),"-"),"@")))</f>
        <v>-</v>
      </c>
      <c r="D1186" s="147" t="str">
        <f>TRIM(CLEAN(TEXT(IFERROR(INDEX('Snakeden MR'!$I$4:$J$3028,MATCH($A1186,'Snakeden MR'!$J$4:$J$3028,0),1),"-"),"@")))</f>
        <v>-</v>
      </c>
      <c r="E1186" s="147" t="str">
        <f>TRIM(CLEAN(TEXT(IFERROR(INDEX('Snakeden MR'!$P$4:$Q$3028,MATCH($A1186,'Snakeden MR'!$Q$4:$Q$3028,0),1),"-"),"@")))</f>
        <v>-</v>
      </c>
      <c r="F1186" s="147" t="str">
        <f>TRIM(CLEAN(TEXT(IFERROR(INDEX('Snakeden MR'!$W$4:$X$3028,MATCH($A1186,'Snakeden MR'!$X$4:$X$3028,0),1),"-"),"@")))</f>
        <v>-</v>
      </c>
      <c r="G1186" s="159" t="str">
        <f t="shared" si="36"/>
        <v>Not Found</v>
      </c>
      <c r="H1186" t="str" cm="1">
        <f t="array" ref="H1186">IF(SUMPRODUCT((TRIM(C1186:F1186)&lt;&gt;"-")*1)=0,
    "No Data",
    IF(COUNTIF(C1186:F1186,INDEX(_xlfn._xlws.FILTER(C1186:F1186,TRIM(C1186:F1186)&lt;&gt;"-"),1))=SUMPRODUCT((TRIM(C1186:F1186)&lt;&gt;"-")*1),
    "No Change",
    "Change"))</f>
        <v>No Data</v>
      </c>
      <c r="I1186" s="159"/>
      <c r="J1186"/>
      <c r="K1186" s="163"/>
      <c r="L1186" s="147" t="str">
        <f>TRIM(CLEAN(TEXT(IFERROR(INDEX('Glade MR'!$B$4:$C$3000,MATCH($A1186,'Glade MR'!$C$4:$C$3000,0),1),"-"),"@")))</f>
        <v>-</v>
      </c>
      <c r="M1186" s="147" t="str">
        <f>TRIM(CLEAN(TEXT(IFERROR(INDEX('Glade MR'!$I$4:$J$3000,MATCH($A1186,'Glade MR'!$J$4:$J$3000,0),1),"-"),"@")))</f>
        <v>-</v>
      </c>
      <c r="N1186" s="147" t="str">
        <f>TRIM(CLEAN(TEXT(IFERROR(INDEX('Glade MR'!$P$4:$Q$3000,MATCH($A1186,'Glade MR'!$Q$4:$Q$3000,0),1),"-"),"@")))</f>
        <v>-</v>
      </c>
      <c r="O1186" s="147" t="str">
        <f>TRIM(CLEAN(TEXT(IFERROR(INDEX('Glade MR'!$W$4:$X$3000,MATCH($A1186,'Glade MR'!$X$4:$X$3000,0),1),"-"),"@")))</f>
        <v>-</v>
      </c>
      <c r="P1186" s="159" t="str">
        <f t="shared" si="37"/>
        <v>Not Found</v>
      </c>
      <c r="Q1186" t="str" cm="1">
        <f t="array" ref="Q1186">IF(SUMPRODUCT((TRIM(L1186:O1186)&lt;&gt;"-")*1)=0,
    "No Data",
    IF(COUNTIF(L1186:O1186,INDEX(_xlfn._xlws.FILTER(L1186:O1186,TRIM(L1186:O1186)&lt;&gt;"-"),1))=SUMPRODUCT((TRIM(L1186:O1186)&lt;&gt;"-")*1),
    "No Change",
    "Change"))</f>
        <v>No Data</v>
      </c>
      <c r="R1186" s="159"/>
      <c r="S1186" s="111"/>
    </row>
    <row r="1187" spans="1:19" x14ac:dyDescent="0.3">
      <c r="A1187" t="s">
        <v>642</v>
      </c>
      <c r="B1187" t="s">
        <v>1137</v>
      </c>
      <c r="C1187" s="160" t="str">
        <f>TRIM(CLEAN(TEXT(IFERROR(INDEX('Snakeden MR'!$B$4:$C$3028,MATCH($A1187,'Snakeden MR'!$C$4:$C$3028,0),1),"-"),"@")))</f>
        <v>-</v>
      </c>
      <c r="D1187" s="147" t="str">
        <f>TRIM(CLEAN(TEXT(IFERROR(INDEX('Snakeden MR'!$I$4:$J$3028,MATCH($A1187,'Snakeden MR'!$J$4:$J$3028,0),1),"-"),"@")))</f>
        <v>-</v>
      </c>
      <c r="E1187" s="147" t="str">
        <f>TRIM(CLEAN(TEXT(IFERROR(INDEX('Snakeden MR'!$P$4:$Q$3028,MATCH($A1187,'Snakeden MR'!$Q$4:$Q$3028,0),1),"-"),"@")))</f>
        <v>-</v>
      </c>
      <c r="F1187" s="147" t="str">
        <f>TRIM(CLEAN(TEXT(IFERROR(INDEX('Snakeden MR'!$W$4:$X$3028,MATCH($A1187,'Snakeden MR'!$X$4:$X$3028,0),1),"-"),"@")))</f>
        <v>-</v>
      </c>
      <c r="G1187" s="159" t="str">
        <f t="shared" si="36"/>
        <v>Not Found</v>
      </c>
      <c r="H1187" t="str" cm="1">
        <f t="array" ref="H1187">IF(SUMPRODUCT((TRIM(C1187:F1187)&lt;&gt;"-")*1)=0,
    "No Data",
    IF(COUNTIF(C1187:F1187,INDEX(_xlfn._xlws.FILTER(C1187:F1187,TRIM(C1187:F1187)&lt;&gt;"-"),1))=SUMPRODUCT((TRIM(C1187:F1187)&lt;&gt;"-")*1),
    "No Change",
    "Change"))</f>
        <v>No Data</v>
      </c>
      <c r="I1187" s="159"/>
      <c r="J1187"/>
      <c r="K1187" s="163"/>
      <c r="L1187" s="147" t="str">
        <f>TRIM(CLEAN(TEXT(IFERROR(INDEX('Glade MR'!$B$4:$C$3000,MATCH($A1187,'Glade MR'!$C$4:$C$3000,0),1),"-"),"@")))</f>
        <v>Pool 4</v>
      </c>
      <c r="M1187" s="147" t="str">
        <f>TRIM(CLEAN(TEXT(IFERROR(INDEX('Glade MR'!$I$4:$J$3000,MATCH($A1187,'Glade MR'!$J$4:$J$3000,0),1),"-"),"@")))</f>
        <v>Pool 5</v>
      </c>
      <c r="N1187" s="147" t="str">
        <f>TRIM(CLEAN(TEXT(IFERROR(INDEX('Glade MR'!$P$4:$Q$3000,MATCH($A1187,'Glade MR'!$Q$4:$Q$3000,0),1),"-"),"@")))</f>
        <v>Pool 5</v>
      </c>
      <c r="O1187" s="147" t="str">
        <f>TRIM(CLEAN(TEXT(IFERROR(INDEX('Glade MR'!$W$4:$X$3000,MATCH($A1187,'Glade MR'!$X$4:$X$3000,0),1),"-"),"@")))</f>
        <v>Pool 5</v>
      </c>
      <c r="P1187" s="159" t="str">
        <f t="shared" si="37"/>
        <v>Found</v>
      </c>
      <c r="Q1187" t="str" cm="1">
        <f t="array" ref="Q1187">IF(SUMPRODUCT((TRIM(L1187:O1187)&lt;&gt;"-")*1)=0,
    "No Data",
    IF(COUNTIF(L1187:O1187,INDEX(_xlfn._xlws.FILTER(L1187:O1187,TRIM(L1187:O1187)&lt;&gt;"-"),1))=SUMPRODUCT((TRIM(L1187:O1187)&lt;&gt;"-")*1),
    "No Change",
    "Change"))</f>
        <v>Change</v>
      </c>
      <c r="R1187" s="159"/>
      <c r="S1187" s="111"/>
    </row>
    <row r="1188" spans="1:19" x14ac:dyDescent="0.3">
      <c r="A1188" t="s">
        <v>1991</v>
      </c>
      <c r="B1188" t="s">
        <v>1145</v>
      </c>
      <c r="C1188" s="160" t="str">
        <f>TRIM(CLEAN(TEXT(IFERROR(INDEX('Snakeden MR'!$B$4:$C$3028,MATCH($A1188,'Snakeden MR'!$C$4:$C$3028,0),1),"-"),"@")))</f>
        <v>-</v>
      </c>
      <c r="D1188" s="147" t="str">
        <f>TRIM(CLEAN(TEXT(IFERROR(INDEX('Snakeden MR'!$I$4:$J$3028,MATCH($A1188,'Snakeden MR'!$J$4:$J$3028,0),1),"-"),"@")))</f>
        <v>-</v>
      </c>
      <c r="E1188" s="147" t="str">
        <f>TRIM(CLEAN(TEXT(IFERROR(INDEX('Snakeden MR'!$P$4:$Q$3028,MATCH($A1188,'Snakeden MR'!$Q$4:$Q$3028,0),1),"-"),"@")))</f>
        <v>-</v>
      </c>
      <c r="F1188" s="147" t="str">
        <f>TRIM(CLEAN(TEXT(IFERROR(INDEX('Snakeden MR'!$W$4:$X$3028,MATCH($A1188,'Snakeden MR'!$X$4:$X$3028,0),1),"-"),"@")))</f>
        <v>-</v>
      </c>
      <c r="G1188" s="159" t="str">
        <f t="shared" si="36"/>
        <v>Not Found</v>
      </c>
      <c r="H1188" t="str" cm="1">
        <f t="array" ref="H1188">IF(SUMPRODUCT((TRIM(C1188:F1188)&lt;&gt;"-")*1)=0,
    "No Data",
    IF(COUNTIF(C1188:F1188,INDEX(_xlfn._xlws.FILTER(C1188:F1188,TRIM(C1188:F1188)&lt;&gt;"-"),1))=SUMPRODUCT((TRIM(C1188:F1188)&lt;&gt;"-")*1),
    "No Change",
    "Change"))</f>
        <v>No Data</v>
      </c>
      <c r="I1188" s="159"/>
      <c r="J1188"/>
      <c r="K1188" s="163"/>
      <c r="L1188" s="147" t="str">
        <f>TRIM(CLEAN(TEXT(IFERROR(INDEX('Glade MR'!$B$4:$C$3000,MATCH($A1188,'Glade MR'!$C$4:$C$3000,0),1),"-"),"@")))</f>
        <v>-</v>
      </c>
      <c r="M1188" s="147" t="str">
        <f>TRIM(CLEAN(TEXT(IFERROR(INDEX('Glade MR'!$I$4:$J$3000,MATCH($A1188,'Glade MR'!$J$4:$J$3000,0),1),"-"),"@")))</f>
        <v>-</v>
      </c>
      <c r="N1188" s="147" t="str">
        <f>TRIM(CLEAN(TEXT(IFERROR(INDEX('Glade MR'!$P$4:$Q$3000,MATCH($A1188,'Glade MR'!$Q$4:$Q$3000,0),1),"-"),"@")))</f>
        <v>-</v>
      </c>
      <c r="O1188" s="147" t="str">
        <f>TRIM(CLEAN(TEXT(IFERROR(INDEX('Glade MR'!$W$4:$X$3000,MATCH($A1188,'Glade MR'!$X$4:$X$3000,0),1),"-"),"@")))</f>
        <v>-</v>
      </c>
      <c r="P1188" s="159" t="str">
        <f t="shared" si="37"/>
        <v>Not Found</v>
      </c>
      <c r="Q1188" t="str" cm="1">
        <f t="array" ref="Q1188">IF(SUMPRODUCT((TRIM(L1188:O1188)&lt;&gt;"-")*1)=0,
    "No Data",
    IF(COUNTIF(L1188:O1188,INDEX(_xlfn._xlws.FILTER(L1188:O1188,TRIM(L1188:O1188)&lt;&gt;"-"),1))=SUMPRODUCT((TRIM(L1188:O1188)&lt;&gt;"-")*1),
    "No Change",
    "Change"))</f>
        <v>No Data</v>
      </c>
      <c r="R1188" s="159"/>
      <c r="S1188" s="111"/>
    </row>
    <row r="1189" spans="1:19" x14ac:dyDescent="0.3">
      <c r="A1189" t="s">
        <v>147</v>
      </c>
      <c r="B1189" t="s">
        <v>1145</v>
      </c>
      <c r="C1189" s="160" t="str">
        <f>TRIM(CLEAN(TEXT(IFERROR(INDEX('Snakeden MR'!$B$4:$C$3028,MATCH($A1189,'Snakeden MR'!$C$4:$C$3028,0),1),"-"),"@")))</f>
        <v>-</v>
      </c>
      <c r="D1189" s="147" t="str">
        <f>TRIM(CLEAN(TEXT(IFERROR(INDEX('Snakeden MR'!$I$4:$J$3028,MATCH($A1189,'Snakeden MR'!$J$4:$J$3028,0),1),"-"),"@")))</f>
        <v>-</v>
      </c>
      <c r="E1189" s="147" t="str">
        <f>TRIM(CLEAN(TEXT(IFERROR(INDEX('Snakeden MR'!$P$4:$Q$3028,MATCH($A1189,'Snakeden MR'!$Q$4:$Q$3028,0),1),"-"),"@")))</f>
        <v>-</v>
      </c>
      <c r="F1189" s="147" t="str">
        <f>TRIM(CLEAN(TEXT(IFERROR(INDEX('Snakeden MR'!$W$4:$X$3028,MATCH($A1189,'Snakeden MR'!$X$4:$X$3028,0),1),"-"),"@")))</f>
        <v>GS Pool</v>
      </c>
      <c r="G1189" s="159" t="str">
        <f t="shared" si="36"/>
        <v>Found</v>
      </c>
      <c r="H1189" t="str" cm="1">
        <f t="array" ref="H1189">IF(SUMPRODUCT((TRIM(C1189:F1189)&lt;&gt;"-")*1)=0,
    "No Data",
    IF(COUNTIF(C1189:F1189,INDEX(_xlfn._xlws.FILTER(C1189:F1189,TRIM(C1189:F1189)&lt;&gt;"-"),1))=SUMPRODUCT((TRIM(C1189:F1189)&lt;&gt;"-")*1),
    "No Change",
    "Change"))</f>
        <v>No Change</v>
      </c>
      <c r="I1189" s="159"/>
      <c r="J1189"/>
      <c r="K1189" s="163"/>
      <c r="L1189" s="147" t="str">
        <f>TRIM(CLEAN(TEXT(IFERROR(INDEX('Glade MR'!$B$4:$C$3000,MATCH($A1189,'Glade MR'!$C$4:$C$3000,0),1),"-"),"@")))</f>
        <v>-</v>
      </c>
      <c r="M1189" s="147" t="str">
        <f>TRIM(CLEAN(TEXT(IFERROR(INDEX('Glade MR'!$I$4:$J$3000,MATCH($A1189,'Glade MR'!$J$4:$J$3000,0),1),"-"),"@")))</f>
        <v>-</v>
      </c>
      <c r="N1189" s="147" t="str">
        <f>TRIM(CLEAN(TEXT(IFERROR(INDEX('Glade MR'!$P$4:$Q$3000,MATCH($A1189,'Glade MR'!$Q$4:$Q$3000,0),1),"-"),"@")))</f>
        <v>-</v>
      </c>
      <c r="O1189" s="147" t="str">
        <f>TRIM(CLEAN(TEXT(IFERROR(INDEX('Glade MR'!$W$4:$X$3000,MATCH($A1189,'Glade MR'!$X$4:$X$3000,0),1),"-"),"@")))</f>
        <v>-</v>
      </c>
      <c r="P1189" s="159" t="str">
        <f t="shared" si="37"/>
        <v>Not Found</v>
      </c>
      <c r="Q1189" t="str" cm="1">
        <f t="array" ref="Q1189">IF(SUMPRODUCT((TRIM(L1189:O1189)&lt;&gt;"-")*1)=0,
    "No Data",
    IF(COUNTIF(L1189:O1189,INDEX(_xlfn._xlws.FILTER(L1189:O1189,TRIM(L1189:O1189)&lt;&gt;"-"),1))=SUMPRODUCT((TRIM(L1189:O1189)&lt;&gt;"-")*1),
    "No Change",
    "Change"))</f>
        <v>No Data</v>
      </c>
      <c r="R1189" s="159"/>
      <c r="S1189" s="111"/>
    </row>
    <row r="1190" spans="1:19" x14ac:dyDescent="0.3">
      <c r="A1190" t="s">
        <v>946</v>
      </c>
      <c r="B1190" t="s">
        <v>1137</v>
      </c>
      <c r="C1190" s="160" t="str">
        <f>TRIM(CLEAN(TEXT(IFERROR(INDEX('Snakeden MR'!$B$4:$C$3028,MATCH($A1190,'Snakeden MR'!$C$4:$C$3028,0),1),"-"),"@")))</f>
        <v>-</v>
      </c>
      <c r="D1190" s="147" t="str">
        <f>TRIM(CLEAN(TEXT(IFERROR(INDEX('Snakeden MR'!$I$4:$J$3028,MATCH($A1190,'Snakeden MR'!$J$4:$J$3028,0),1),"-"),"@")))</f>
        <v>-</v>
      </c>
      <c r="E1190" s="147" t="str">
        <f>TRIM(CLEAN(TEXT(IFERROR(INDEX('Snakeden MR'!$P$4:$Q$3028,MATCH($A1190,'Snakeden MR'!$Q$4:$Q$3028,0),1),"-"),"@")))</f>
        <v>-</v>
      </c>
      <c r="F1190" s="147" t="str">
        <f>TRIM(CLEAN(TEXT(IFERROR(INDEX('Snakeden MR'!$W$4:$X$3028,MATCH($A1190,'Snakeden MR'!$X$4:$X$3028,0),1),"-"),"@")))</f>
        <v>-</v>
      </c>
      <c r="G1190" s="159" t="str">
        <f t="shared" si="36"/>
        <v>Not Found</v>
      </c>
      <c r="H1190" t="str" cm="1">
        <f t="array" ref="H1190">IF(SUMPRODUCT((TRIM(C1190:F1190)&lt;&gt;"-")*1)=0,
    "No Data",
    IF(COUNTIF(C1190:F1190,INDEX(_xlfn._xlws.FILTER(C1190:F1190,TRIM(C1190:F1190)&lt;&gt;"-"),1))=SUMPRODUCT((TRIM(C1190:F1190)&lt;&gt;"-")*1),
    "No Change",
    "Change"))</f>
        <v>No Data</v>
      </c>
      <c r="I1190" s="159"/>
      <c r="J1190"/>
      <c r="K1190" s="163"/>
      <c r="L1190" s="147" t="str">
        <f>TRIM(CLEAN(TEXT(IFERROR(INDEX('Glade MR'!$B$4:$C$3000,MATCH($A1190,'Glade MR'!$C$4:$C$3000,0),1),"-"),"@")))</f>
        <v>Pool 3</v>
      </c>
      <c r="M1190" s="147" t="str">
        <f>TRIM(CLEAN(TEXT(IFERROR(INDEX('Glade MR'!$I$4:$J$3000,MATCH($A1190,'Glade MR'!$J$4:$J$3000,0),1),"-"),"@")))</f>
        <v>-</v>
      </c>
      <c r="N1190" s="147" t="str">
        <f>TRIM(CLEAN(TEXT(IFERROR(INDEX('Glade MR'!$P$4:$Q$3000,MATCH($A1190,'Glade MR'!$Q$4:$Q$3000,0),1),"-"),"@")))</f>
        <v>-</v>
      </c>
      <c r="O1190" s="147" t="str">
        <f>TRIM(CLEAN(TEXT(IFERROR(INDEX('Glade MR'!$W$4:$X$3000,MATCH($A1190,'Glade MR'!$X$4:$X$3000,0),1),"-"),"@")))</f>
        <v>-</v>
      </c>
      <c r="P1190" s="159" t="str">
        <f t="shared" si="37"/>
        <v>Found</v>
      </c>
      <c r="Q1190" t="str" cm="1">
        <f t="array" ref="Q1190">IF(SUMPRODUCT((TRIM(L1190:O1190)&lt;&gt;"-")*1)=0,
    "No Data",
    IF(COUNTIF(L1190:O1190,INDEX(_xlfn._xlws.FILTER(L1190:O1190,TRIM(L1190:O1190)&lt;&gt;"-"),1))=SUMPRODUCT((TRIM(L1190:O1190)&lt;&gt;"-")*1),
    "No Change",
    "Change"))</f>
        <v>No Change</v>
      </c>
      <c r="R1190" s="159"/>
      <c r="S1190" s="111"/>
    </row>
    <row r="1191" spans="1:19" x14ac:dyDescent="0.3">
      <c r="A1191" t="s">
        <v>568</v>
      </c>
      <c r="B1191" t="s">
        <v>1137</v>
      </c>
      <c r="C1191" s="160" t="str">
        <f>TRIM(CLEAN(TEXT(IFERROR(INDEX('Snakeden MR'!$B$4:$C$3028,MATCH($A1191,'Snakeden MR'!$C$4:$C$3028,0),1),"-"),"@")))</f>
        <v>-</v>
      </c>
      <c r="D1191" s="147" t="str">
        <f>TRIM(CLEAN(TEXT(IFERROR(INDEX('Snakeden MR'!$I$4:$J$3028,MATCH($A1191,'Snakeden MR'!$J$4:$J$3028,0),1),"-"),"@")))</f>
        <v>-</v>
      </c>
      <c r="E1191" s="147" t="str">
        <f>TRIM(CLEAN(TEXT(IFERROR(INDEX('Snakeden MR'!$P$4:$Q$3028,MATCH($A1191,'Snakeden MR'!$Q$4:$Q$3028,0),1),"-"),"@")))</f>
        <v>-</v>
      </c>
      <c r="F1191" s="147" t="str">
        <f>TRIM(CLEAN(TEXT(IFERROR(INDEX('Snakeden MR'!$W$4:$X$3028,MATCH($A1191,'Snakeden MR'!$X$4:$X$3028,0),1),"-"),"@")))</f>
        <v>-</v>
      </c>
      <c r="G1191" s="159" t="str">
        <f t="shared" si="36"/>
        <v>Not Found</v>
      </c>
      <c r="H1191" t="str" cm="1">
        <f t="array" ref="H1191">IF(SUMPRODUCT((TRIM(C1191:F1191)&lt;&gt;"-")*1)=0,
    "No Data",
    IF(COUNTIF(C1191:F1191,INDEX(_xlfn._xlws.FILTER(C1191:F1191,TRIM(C1191:F1191)&lt;&gt;"-"),1))=SUMPRODUCT((TRIM(C1191:F1191)&lt;&gt;"-")*1),
    "No Change",
    "Change"))</f>
        <v>No Data</v>
      </c>
      <c r="I1191" s="159"/>
      <c r="J1191"/>
      <c r="K1191" s="163"/>
      <c r="L1191" s="147" t="str">
        <f>TRIM(CLEAN(TEXT(IFERROR(INDEX('Glade MR'!$B$4:$C$3000,MATCH($A1191,'Glade MR'!$C$4:$C$3000,0),1),"-"),"@")))</f>
        <v>-</v>
      </c>
      <c r="M1191" s="147" t="str">
        <f>TRIM(CLEAN(TEXT(IFERROR(INDEX('Glade MR'!$I$4:$J$3000,MATCH($A1191,'Glade MR'!$J$4:$J$3000,0),1),"-"),"@")))</f>
        <v>-</v>
      </c>
      <c r="N1191" s="147" t="str">
        <f>TRIM(CLEAN(TEXT(IFERROR(INDEX('Glade MR'!$P$4:$Q$3000,MATCH($A1191,'Glade MR'!$Q$4:$Q$3000,0),1),"-"),"@")))</f>
        <v>Pool 8</v>
      </c>
      <c r="O1191" s="147" t="str">
        <f>TRIM(CLEAN(TEXT(IFERROR(INDEX('Glade MR'!$W$4:$X$3000,MATCH($A1191,'Glade MR'!$X$4:$X$3000,0),1),"-"),"@")))</f>
        <v>Pool 8</v>
      </c>
      <c r="P1191" s="159" t="str">
        <f t="shared" si="37"/>
        <v>Found</v>
      </c>
      <c r="Q1191" t="str" cm="1">
        <f t="array" ref="Q1191">IF(SUMPRODUCT((TRIM(L1191:O1191)&lt;&gt;"-")*1)=0,
    "No Data",
    IF(COUNTIF(L1191:O1191,INDEX(_xlfn._xlws.FILTER(L1191:O1191,TRIM(L1191:O1191)&lt;&gt;"-"),1))=SUMPRODUCT((TRIM(L1191:O1191)&lt;&gt;"-")*1),
    "No Change",
    "Change"))</f>
        <v>No Change</v>
      </c>
      <c r="R1191" s="159"/>
      <c r="S1191" s="111"/>
    </row>
    <row r="1192" spans="1:19" x14ac:dyDescent="0.3">
      <c r="A1192" t="s">
        <v>1992</v>
      </c>
      <c r="B1192" t="s">
        <v>1145</v>
      </c>
      <c r="C1192" s="160" t="str">
        <f>TRIM(CLEAN(TEXT(IFERROR(INDEX('Snakeden MR'!$B$4:$C$3028,MATCH($A1192,'Snakeden MR'!$C$4:$C$3028,0),1),"-"),"@")))</f>
        <v>-</v>
      </c>
      <c r="D1192" s="147" t="str">
        <f>TRIM(CLEAN(TEXT(IFERROR(INDEX('Snakeden MR'!$I$4:$J$3028,MATCH($A1192,'Snakeden MR'!$J$4:$J$3028,0),1),"-"),"@")))</f>
        <v>-</v>
      </c>
      <c r="E1192" s="147" t="str">
        <f>TRIM(CLEAN(TEXT(IFERROR(INDEX('Snakeden MR'!$P$4:$Q$3028,MATCH($A1192,'Snakeden MR'!$Q$4:$Q$3028,0),1),"-"),"@")))</f>
        <v>-</v>
      </c>
      <c r="F1192" s="147" t="str">
        <f>TRIM(CLEAN(TEXT(IFERROR(INDEX('Snakeden MR'!$W$4:$X$3028,MATCH($A1192,'Snakeden MR'!$X$4:$X$3028,0),1),"-"),"@")))</f>
        <v>-</v>
      </c>
      <c r="G1192" s="159" t="str">
        <f t="shared" si="36"/>
        <v>Not Found</v>
      </c>
      <c r="H1192" t="str" cm="1">
        <f t="array" ref="H1192">IF(SUMPRODUCT((TRIM(C1192:F1192)&lt;&gt;"-")*1)=0,
    "No Data",
    IF(COUNTIF(C1192:F1192,INDEX(_xlfn._xlws.FILTER(C1192:F1192,TRIM(C1192:F1192)&lt;&gt;"-"),1))=SUMPRODUCT((TRIM(C1192:F1192)&lt;&gt;"-")*1),
    "No Change",
    "Change"))</f>
        <v>No Data</v>
      </c>
      <c r="I1192" s="159"/>
      <c r="J1192"/>
      <c r="K1192" s="163"/>
      <c r="L1192" s="147" t="str">
        <f>TRIM(CLEAN(TEXT(IFERROR(INDEX('Glade MR'!$B$4:$C$3000,MATCH($A1192,'Glade MR'!$C$4:$C$3000,0),1),"-"),"@")))</f>
        <v>-</v>
      </c>
      <c r="M1192" s="147" t="str">
        <f>TRIM(CLEAN(TEXT(IFERROR(INDEX('Glade MR'!$I$4:$J$3000,MATCH($A1192,'Glade MR'!$J$4:$J$3000,0),1),"-"),"@")))</f>
        <v>-</v>
      </c>
      <c r="N1192" s="147" t="str">
        <f>TRIM(CLEAN(TEXT(IFERROR(INDEX('Glade MR'!$P$4:$Q$3000,MATCH($A1192,'Glade MR'!$Q$4:$Q$3000,0),1),"-"),"@")))</f>
        <v>-</v>
      </c>
      <c r="O1192" s="147" t="str">
        <f>TRIM(CLEAN(TEXT(IFERROR(INDEX('Glade MR'!$W$4:$X$3000,MATCH($A1192,'Glade MR'!$X$4:$X$3000,0),1),"-"),"@")))</f>
        <v>-</v>
      </c>
      <c r="P1192" s="159" t="str">
        <f t="shared" si="37"/>
        <v>Not Found</v>
      </c>
      <c r="Q1192" t="str" cm="1">
        <f t="array" ref="Q1192">IF(SUMPRODUCT((TRIM(L1192:O1192)&lt;&gt;"-")*1)=0,
    "No Data",
    IF(COUNTIF(L1192:O1192,INDEX(_xlfn._xlws.FILTER(L1192:O1192,TRIM(L1192:O1192)&lt;&gt;"-"),1))=SUMPRODUCT((TRIM(L1192:O1192)&lt;&gt;"-")*1),
    "No Change",
    "Change"))</f>
        <v>No Data</v>
      </c>
      <c r="R1192" s="159"/>
      <c r="S1192" s="111"/>
    </row>
    <row r="1193" spans="1:19" x14ac:dyDescent="0.3">
      <c r="A1193" t="s">
        <v>1993</v>
      </c>
      <c r="B1193" t="s">
        <v>1145</v>
      </c>
      <c r="C1193" s="160" t="str">
        <f>TRIM(CLEAN(TEXT(IFERROR(INDEX('Snakeden MR'!$B$4:$C$3028,MATCH($A1193,'Snakeden MR'!$C$4:$C$3028,0),1),"-"),"@")))</f>
        <v>-</v>
      </c>
      <c r="D1193" s="147" t="str">
        <f>TRIM(CLEAN(TEXT(IFERROR(INDEX('Snakeden MR'!$I$4:$J$3028,MATCH($A1193,'Snakeden MR'!$J$4:$J$3028,0),1),"-"),"@")))</f>
        <v>-</v>
      </c>
      <c r="E1193" s="147" t="str">
        <f>TRIM(CLEAN(TEXT(IFERROR(INDEX('Snakeden MR'!$P$4:$Q$3028,MATCH($A1193,'Snakeden MR'!$Q$4:$Q$3028,0),1),"-"),"@")))</f>
        <v>-</v>
      </c>
      <c r="F1193" s="147" t="str">
        <f>TRIM(CLEAN(TEXT(IFERROR(INDEX('Snakeden MR'!$W$4:$X$3028,MATCH($A1193,'Snakeden MR'!$X$4:$X$3028,0),1),"-"),"@")))</f>
        <v>-</v>
      </c>
      <c r="G1193" s="159" t="str">
        <f t="shared" si="36"/>
        <v>Not Found</v>
      </c>
      <c r="H1193" t="str" cm="1">
        <f t="array" ref="H1193">IF(SUMPRODUCT((TRIM(C1193:F1193)&lt;&gt;"-")*1)=0,
    "No Data",
    IF(COUNTIF(C1193:F1193,INDEX(_xlfn._xlws.FILTER(C1193:F1193,TRIM(C1193:F1193)&lt;&gt;"-"),1))=SUMPRODUCT((TRIM(C1193:F1193)&lt;&gt;"-")*1),
    "No Change",
    "Change"))</f>
        <v>No Data</v>
      </c>
      <c r="I1193" s="159"/>
      <c r="J1193"/>
      <c r="K1193" s="163"/>
      <c r="L1193" s="147" t="str">
        <f>TRIM(CLEAN(TEXT(IFERROR(INDEX('Glade MR'!$B$4:$C$3000,MATCH($A1193,'Glade MR'!$C$4:$C$3000,0),1),"-"),"@")))</f>
        <v>-</v>
      </c>
      <c r="M1193" s="147" t="str">
        <f>TRIM(CLEAN(TEXT(IFERROR(INDEX('Glade MR'!$I$4:$J$3000,MATCH($A1193,'Glade MR'!$J$4:$J$3000,0),1),"-"),"@")))</f>
        <v>-</v>
      </c>
      <c r="N1193" s="147" t="str">
        <f>TRIM(CLEAN(TEXT(IFERROR(INDEX('Glade MR'!$P$4:$Q$3000,MATCH($A1193,'Glade MR'!$Q$4:$Q$3000,0),1),"-"),"@")))</f>
        <v>-</v>
      </c>
      <c r="O1193" s="147" t="str">
        <f>TRIM(CLEAN(TEXT(IFERROR(INDEX('Glade MR'!$W$4:$X$3000,MATCH($A1193,'Glade MR'!$X$4:$X$3000,0),1),"-"),"@")))</f>
        <v>-</v>
      </c>
      <c r="P1193" s="159" t="str">
        <f t="shared" si="37"/>
        <v>Not Found</v>
      </c>
      <c r="Q1193" t="str" cm="1">
        <f t="array" ref="Q1193">IF(SUMPRODUCT((TRIM(L1193:O1193)&lt;&gt;"-")*1)=0,
    "No Data",
    IF(COUNTIF(L1193:O1193,INDEX(_xlfn._xlws.FILTER(L1193:O1193,TRIM(L1193:O1193)&lt;&gt;"-"),1))=SUMPRODUCT((TRIM(L1193:O1193)&lt;&gt;"-")*1),
    "No Change",
    "Change"))</f>
        <v>No Data</v>
      </c>
      <c r="R1193" s="159"/>
      <c r="S1193" s="111"/>
    </row>
    <row r="1194" spans="1:19" x14ac:dyDescent="0.3">
      <c r="A1194" t="s">
        <v>657</v>
      </c>
      <c r="B1194" t="s">
        <v>1137</v>
      </c>
      <c r="C1194" s="160" t="str">
        <f>TRIM(CLEAN(TEXT(IFERROR(INDEX('Snakeden MR'!$B$4:$C$3028,MATCH($A1194,'Snakeden MR'!$C$4:$C$3028,0),1),"-"),"@")))</f>
        <v>-</v>
      </c>
      <c r="D1194" s="147" t="str">
        <f>TRIM(CLEAN(TEXT(IFERROR(INDEX('Snakeden MR'!$I$4:$J$3028,MATCH($A1194,'Snakeden MR'!$J$4:$J$3028,0),1),"-"),"@")))</f>
        <v>-</v>
      </c>
      <c r="E1194" s="147" t="str">
        <f>TRIM(CLEAN(TEXT(IFERROR(INDEX('Snakeden MR'!$P$4:$Q$3028,MATCH($A1194,'Snakeden MR'!$Q$4:$Q$3028,0),1),"-"),"@")))</f>
        <v>-</v>
      </c>
      <c r="F1194" s="147" t="str">
        <f>TRIM(CLEAN(TEXT(IFERROR(INDEX('Snakeden MR'!$W$4:$X$3028,MATCH($A1194,'Snakeden MR'!$X$4:$X$3028,0),1),"-"),"@")))</f>
        <v>-</v>
      </c>
      <c r="G1194" s="159" t="str">
        <f t="shared" si="36"/>
        <v>Not Found</v>
      </c>
      <c r="H1194" t="str" cm="1">
        <f t="array" ref="H1194">IF(SUMPRODUCT((TRIM(C1194:F1194)&lt;&gt;"-")*1)=0,
    "No Data",
    IF(COUNTIF(C1194:F1194,INDEX(_xlfn._xlws.FILTER(C1194:F1194,TRIM(C1194:F1194)&lt;&gt;"-"),1))=SUMPRODUCT((TRIM(C1194:F1194)&lt;&gt;"-")*1),
    "No Change",
    "Change"))</f>
        <v>No Data</v>
      </c>
      <c r="I1194" s="159"/>
      <c r="J1194"/>
      <c r="K1194" s="163"/>
      <c r="L1194" s="147" t="str">
        <f>TRIM(CLEAN(TEXT(IFERROR(INDEX('Glade MR'!$B$4:$C$3000,MATCH($A1194,'Glade MR'!$C$4:$C$3000,0),1),"-"),"@")))</f>
        <v>Pool 4</v>
      </c>
      <c r="M1194" s="147" t="str">
        <f>TRIM(CLEAN(TEXT(IFERROR(INDEX('Glade MR'!$I$4:$J$3000,MATCH($A1194,'Glade MR'!$J$4:$J$3000,0),1),"-"),"@")))</f>
        <v>-</v>
      </c>
      <c r="N1194" s="147" t="str">
        <f>TRIM(CLEAN(TEXT(IFERROR(INDEX('Glade MR'!$P$4:$Q$3000,MATCH($A1194,'Glade MR'!$Q$4:$Q$3000,0),1),"-"),"@")))</f>
        <v>Pool 4</v>
      </c>
      <c r="O1194" s="147" t="str">
        <f>TRIM(CLEAN(TEXT(IFERROR(INDEX('Glade MR'!$W$4:$X$3000,MATCH($A1194,'Glade MR'!$X$4:$X$3000,0),1),"-"),"@")))</f>
        <v>-</v>
      </c>
      <c r="P1194" s="159" t="str">
        <f t="shared" si="37"/>
        <v>Found</v>
      </c>
      <c r="Q1194" t="str" cm="1">
        <f t="array" ref="Q1194">IF(SUMPRODUCT((TRIM(L1194:O1194)&lt;&gt;"-")*1)=0,
    "No Data",
    IF(COUNTIF(L1194:O1194,INDEX(_xlfn._xlws.FILTER(L1194:O1194,TRIM(L1194:O1194)&lt;&gt;"-"),1))=SUMPRODUCT((TRIM(L1194:O1194)&lt;&gt;"-")*1),
    "No Change",
    "Change"))</f>
        <v>No Change</v>
      </c>
      <c r="R1194" s="159"/>
      <c r="S1194" s="111"/>
    </row>
    <row r="1195" spans="1:19" x14ac:dyDescent="0.3">
      <c r="A1195" t="s">
        <v>1994</v>
      </c>
      <c r="B1195" t="s">
        <v>1145</v>
      </c>
      <c r="C1195" s="160" t="str">
        <f>TRIM(CLEAN(TEXT(IFERROR(INDEX('Snakeden MR'!$B$4:$C$3028,MATCH($A1195,'Snakeden MR'!$C$4:$C$3028,0),1),"-"),"@")))</f>
        <v>-</v>
      </c>
      <c r="D1195" s="147" t="str">
        <f>TRIM(CLEAN(TEXT(IFERROR(INDEX('Snakeden MR'!$I$4:$J$3028,MATCH($A1195,'Snakeden MR'!$J$4:$J$3028,0),1),"-"),"@")))</f>
        <v>-</v>
      </c>
      <c r="E1195" s="147" t="str">
        <f>TRIM(CLEAN(TEXT(IFERROR(INDEX('Snakeden MR'!$P$4:$Q$3028,MATCH($A1195,'Snakeden MR'!$Q$4:$Q$3028,0),1),"-"),"@")))</f>
        <v>-</v>
      </c>
      <c r="F1195" s="147" t="str">
        <f>TRIM(CLEAN(TEXT(IFERROR(INDEX('Snakeden MR'!$W$4:$X$3028,MATCH($A1195,'Snakeden MR'!$X$4:$X$3028,0),1),"-"),"@")))</f>
        <v>-</v>
      </c>
      <c r="G1195" s="159" t="str">
        <f t="shared" si="36"/>
        <v>Not Found</v>
      </c>
      <c r="H1195" t="str" cm="1">
        <f t="array" ref="H1195">IF(SUMPRODUCT((TRIM(C1195:F1195)&lt;&gt;"-")*1)=0,
    "No Data",
    IF(COUNTIF(C1195:F1195,INDEX(_xlfn._xlws.FILTER(C1195:F1195,TRIM(C1195:F1195)&lt;&gt;"-"),1))=SUMPRODUCT((TRIM(C1195:F1195)&lt;&gt;"-")*1),
    "No Change",
    "Change"))</f>
        <v>No Data</v>
      </c>
      <c r="I1195" s="159"/>
      <c r="J1195"/>
      <c r="K1195" s="163"/>
      <c r="L1195" s="147" t="str">
        <f>TRIM(CLEAN(TEXT(IFERROR(INDEX('Glade MR'!$B$4:$C$3000,MATCH($A1195,'Glade MR'!$C$4:$C$3000,0),1),"-"),"@")))</f>
        <v>-</v>
      </c>
      <c r="M1195" s="147" t="str">
        <f>TRIM(CLEAN(TEXT(IFERROR(INDEX('Glade MR'!$I$4:$J$3000,MATCH($A1195,'Glade MR'!$J$4:$J$3000,0),1),"-"),"@")))</f>
        <v>-</v>
      </c>
      <c r="N1195" s="147" t="str">
        <f>TRIM(CLEAN(TEXT(IFERROR(INDEX('Glade MR'!$P$4:$Q$3000,MATCH($A1195,'Glade MR'!$Q$4:$Q$3000,0),1),"-"),"@")))</f>
        <v>-</v>
      </c>
      <c r="O1195" s="147" t="str">
        <f>TRIM(CLEAN(TEXT(IFERROR(INDEX('Glade MR'!$W$4:$X$3000,MATCH($A1195,'Glade MR'!$X$4:$X$3000,0),1),"-"),"@")))</f>
        <v>-</v>
      </c>
      <c r="P1195" s="159" t="str">
        <f t="shared" si="37"/>
        <v>Not Found</v>
      </c>
      <c r="Q1195" t="str" cm="1">
        <f t="array" ref="Q1195">IF(SUMPRODUCT((TRIM(L1195:O1195)&lt;&gt;"-")*1)=0,
    "No Data",
    IF(COUNTIF(L1195:O1195,INDEX(_xlfn._xlws.FILTER(L1195:O1195,TRIM(L1195:O1195)&lt;&gt;"-"),1))=SUMPRODUCT((TRIM(L1195:O1195)&lt;&gt;"-")*1),
    "No Change",
    "Change"))</f>
        <v>No Data</v>
      </c>
      <c r="R1195" s="159"/>
      <c r="S1195" s="111"/>
    </row>
    <row r="1196" spans="1:19" x14ac:dyDescent="0.3">
      <c r="A1196" t="s">
        <v>1995</v>
      </c>
      <c r="B1196" t="s">
        <v>1145</v>
      </c>
      <c r="C1196" s="160" t="str">
        <f>TRIM(CLEAN(TEXT(IFERROR(INDEX('Snakeden MR'!$B$4:$C$3028,MATCH($A1196,'Snakeden MR'!$C$4:$C$3028,0),1),"-"),"@")))</f>
        <v>-</v>
      </c>
      <c r="D1196" s="147" t="str">
        <f>TRIM(CLEAN(TEXT(IFERROR(INDEX('Snakeden MR'!$I$4:$J$3028,MATCH($A1196,'Snakeden MR'!$J$4:$J$3028,0),1),"-"),"@")))</f>
        <v>-</v>
      </c>
      <c r="E1196" s="147" t="str">
        <f>TRIM(CLEAN(TEXT(IFERROR(INDEX('Snakeden MR'!$P$4:$Q$3028,MATCH($A1196,'Snakeden MR'!$Q$4:$Q$3028,0),1),"-"),"@")))</f>
        <v>-</v>
      </c>
      <c r="F1196" s="147" t="str">
        <f>TRIM(CLEAN(TEXT(IFERROR(INDEX('Snakeden MR'!$W$4:$X$3028,MATCH($A1196,'Snakeden MR'!$X$4:$X$3028,0),1),"-"),"@")))</f>
        <v>-</v>
      </c>
      <c r="G1196" s="159" t="str">
        <f t="shared" si="36"/>
        <v>Not Found</v>
      </c>
      <c r="H1196" t="str" cm="1">
        <f t="array" ref="H1196">IF(SUMPRODUCT((TRIM(C1196:F1196)&lt;&gt;"-")*1)=0,
    "No Data",
    IF(COUNTIF(C1196:F1196,INDEX(_xlfn._xlws.FILTER(C1196:F1196,TRIM(C1196:F1196)&lt;&gt;"-"),1))=SUMPRODUCT((TRIM(C1196:F1196)&lt;&gt;"-")*1),
    "No Change",
    "Change"))</f>
        <v>No Data</v>
      </c>
      <c r="I1196" s="159"/>
      <c r="J1196"/>
      <c r="K1196" s="163"/>
      <c r="L1196" s="147" t="str">
        <f>TRIM(CLEAN(TEXT(IFERROR(INDEX('Glade MR'!$B$4:$C$3000,MATCH($A1196,'Glade MR'!$C$4:$C$3000,0),1),"-"),"@")))</f>
        <v>-</v>
      </c>
      <c r="M1196" s="147" t="str">
        <f>TRIM(CLEAN(TEXT(IFERROR(INDEX('Glade MR'!$I$4:$J$3000,MATCH($A1196,'Glade MR'!$J$4:$J$3000,0),1),"-"),"@")))</f>
        <v>-</v>
      </c>
      <c r="N1196" s="147" t="str">
        <f>TRIM(CLEAN(TEXT(IFERROR(INDEX('Glade MR'!$P$4:$Q$3000,MATCH($A1196,'Glade MR'!$Q$4:$Q$3000,0),1),"-"),"@")))</f>
        <v>-</v>
      </c>
      <c r="O1196" s="147" t="str">
        <f>TRIM(CLEAN(TEXT(IFERROR(INDEX('Glade MR'!$W$4:$X$3000,MATCH($A1196,'Glade MR'!$X$4:$X$3000,0),1),"-"),"@")))</f>
        <v>-</v>
      </c>
      <c r="P1196" s="159" t="str">
        <f t="shared" si="37"/>
        <v>Not Found</v>
      </c>
      <c r="Q1196" t="str" cm="1">
        <f t="array" ref="Q1196">IF(SUMPRODUCT((TRIM(L1196:O1196)&lt;&gt;"-")*1)=0,
    "No Data",
    IF(COUNTIF(L1196:O1196,INDEX(_xlfn._xlws.FILTER(L1196:O1196,TRIM(L1196:O1196)&lt;&gt;"-"),1))=SUMPRODUCT((TRIM(L1196:O1196)&lt;&gt;"-")*1),
    "No Change",
    "Change"))</f>
        <v>No Data</v>
      </c>
      <c r="R1196" s="159"/>
      <c r="S1196" s="111"/>
    </row>
    <row r="1197" spans="1:19" x14ac:dyDescent="0.3">
      <c r="A1197" t="s">
        <v>753</v>
      </c>
      <c r="B1197" t="s">
        <v>1137</v>
      </c>
      <c r="C1197" s="160" t="str">
        <f>TRIM(CLEAN(TEXT(IFERROR(INDEX('Snakeden MR'!$B$4:$C$3028,MATCH($A1197,'Snakeden MR'!$C$4:$C$3028,0),1),"-"),"@")))</f>
        <v>-</v>
      </c>
      <c r="D1197" s="147" t="str">
        <f>TRIM(CLEAN(TEXT(IFERROR(INDEX('Snakeden MR'!$I$4:$J$3028,MATCH($A1197,'Snakeden MR'!$J$4:$J$3028,0),1),"-"),"@")))</f>
        <v>-</v>
      </c>
      <c r="E1197" s="147" t="str">
        <f>TRIM(CLEAN(TEXT(IFERROR(INDEX('Snakeden MR'!$P$4:$Q$3028,MATCH($A1197,'Snakeden MR'!$Q$4:$Q$3028,0),1),"-"),"@")))</f>
        <v>-</v>
      </c>
      <c r="F1197" s="147" t="str">
        <f>TRIM(CLEAN(TEXT(IFERROR(INDEX('Snakeden MR'!$W$4:$X$3028,MATCH($A1197,'Snakeden MR'!$X$4:$X$3028,0),1),"-"),"@")))</f>
        <v>-</v>
      </c>
      <c r="G1197" s="159" t="str">
        <f t="shared" si="36"/>
        <v>Not Found</v>
      </c>
      <c r="H1197" t="str" cm="1">
        <f t="array" ref="H1197">IF(SUMPRODUCT((TRIM(C1197:F1197)&lt;&gt;"-")*1)=0,
    "No Data",
    IF(COUNTIF(C1197:F1197,INDEX(_xlfn._xlws.FILTER(C1197:F1197,TRIM(C1197:F1197)&lt;&gt;"-"),1))=SUMPRODUCT((TRIM(C1197:F1197)&lt;&gt;"-")*1),
    "No Change",
    "Change"))</f>
        <v>No Data</v>
      </c>
      <c r="I1197" s="159"/>
      <c r="J1197"/>
      <c r="K1197" s="163"/>
      <c r="L1197" s="147" t="str">
        <f>TRIM(CLEAN(TEXT(IFERROR(INDEX('Glade MR'!$B$4:$C$3000,MATCH($A1197,'Glade MR'!$C$4:$C$3000,0),1),"-"),"@")))</f>
        <v>Pool 3</v>
      </c>
      <c r="M1197" s="147" t="str">
        <f>TRIM(CLEAN(TEXT(IFERROR(INDEX('Glade MR'!$I$4:$J$3000,MATCH($A1197,'Glade MR'!$J$4:$J$3000,0),1),"-"),"@")))</f>
        <v>-</v>
      </c>
      <c r="N1197" s="147" t="str">
        <f>TRIM(CLEAN(TEXT(IFERROR(INDEX('Glade MR'!$P$4:$Q$3000,MATCH($A1197,'Glade MR'!$Q$4:$Q$3000,0),1),"-"),"@")))</f>
        <v>-</v>
      </c>
      <c r="O1197" s="147" t="str">
        <f>TRIM(CLEAN(TEXT(IFERROR(INDEX('Glade MR'!$W$4:$X$3000,MATCH($A1197,'Glade MR'!$X$4:$X$3000,0),1),"-"),"@")))</f>
        <v>-</v>
      </c>
      <c r="P1197" s="159" t="str">
        <f t="shared" si="37"/>
        <v>Found</v>
      </c>
      <c r="Q1197" t="str" cm="1">
        <f t="array" ref="Q1197">IF(SUMPRODUCT((TRIM(L1197:O1197)&lt;&gt;"-")*1)=0,
    "No Data",
    IF(COUNTIF(L1197:O1197,INDEX(_xlfn._xlws.FILTER(L1197:O1197,TRIM(L1197:O1197)&lt;&gt;"-"),1))=SUMPRODUCT((TRIM(L1197:O1197)&lt;&gt;"-")*1),
    "No Change",
    "Change"))</f>
        <v>No Change</v>
      </c>
      <c r="R1197" s="159"/>
      <c r="S1197" s="111"/>
    </row>
    <row r="1198" spans="1:19" x14ac:dyDescent="0.3">
      <c r="A1198" t="s">
        <v>735</v>
      </c>
      <c r="B1198" t="s">
        <v>1137</v>
      </c>
      <c r="C1198" s="160" t="str">
        <f>TRIM(CLEAN(TEXT(IFERROR(INDEX('Snakeden MR'!$B$4:$C$3028,MATCH($A1198,'Snakeden MR'!$C$4:$C$3028,0),1),"-"),"@")))</f>
        <v>-</v>
      </c>
      <c r="D1198" s="147" t="str">
        <f>TRIM(CLEAN(TEXT(IFERROR(INDEX('Snakeden MR'!$I$4:$J$3028,MATCH($A1198,'Snakeden MR'!$J$4:$J$3028,0),1),"-"),"@")))</f>
        <v>-</v>
      </c>
      <c r="E1198" s="147" t="str">
        <f>TRIM(CLEAN(TEXT(IFERROR(INDEX('Snakeden MR'!$P$4:$Q$3028,MATCH($A1198,'Snakeden MR'!$Q$4:$Q$3028,0),1),"-"),"@")))</f>
        <v>-</v>
      </c>
      <c r="F1198" s="147" t="str">
        <f>TRIM(CLEAN(TEXT(IFERROR(INDEX('Snakeden MR'!$W$4:$X$3028,MATCH($A1198,'Snakeden MR'!$X$4:$X$3028,0),1),"-"),"@")))</f>
        <v>-</v>
      </c>
      <c r="G1198" s="159" t="str">
        <f t="shared" si="36"/>
        <v>Not Found</v>
      </c>
      <c r="H1198" t="str" cm="1">
        <f t="array" ref="H1198">IF(SUMPRODUCT((TRIM(C1198:F1198)&lt;&gt;"-")*1)=0,
    "No Data",
    IF(COUNTIF(C1198:F1198,INDEX(_xlfn._xlws.FILTER(C1198:F1198,TRIM(C1198:F1198)&lt;&gt;"-"),1))=SUMPRODUCT((TRIM(C1198:F1198)&lt;&gt;"-")*1),
    "No Change",
    "Change"))</f>
        <v>No Data</v>
      </c>
      <c r="I1198" s="159"/>
      <c r="J1198"/>
      <c r="K1198" s="163"/>
      <c r="L1198" s="147" t="str">
        <f>TRIM(CLEAN(TEXT(IFERROR(INDEX('Glade MR'!$B$4:$C$3000,MATCH($A1198,'Glade MR'!$C$4:$C$3000,0),1),"-"),"@")))</f>
        <v>-</v>
      </c>
      <c r="M1198" s="147" t="str">
        <f>TRIM(CLEAN(TEXT(IFERROR(INDEX('Glade MR'!$I$4:$J$3000,MATCH($A1198,'Glade MR'!$J$4:$J$3000,0),1),"-"),"@")))</f>
        <v>Pool 4</v>
      </c>
      <c r="N1198" s="147" t="str">
        <f>TRIM(CLEAN(TEXT(IFERROR(INDEX('Glade MR'!$P$4:$Q$3000,MATCH($A1198,'Glade MR'!$Q$4:$Q$3000,0),1),"-"),"@")))</f>
        <v>Pool 4</v>
      </c>
      <c r="O1198" s="147" t="str">
        <f>TRIM(CLEAN(TEXT(IFERROR(INDEX('Glade MR'!$W$4:$X$3000,MATCH($A1198,'Glade MR'!$X$4:$X$3000,0),1),"-"),"@")))</f>
        <v>-</v>
      </c>
      <c r="P1198" s="159" t="str">
        <f t="shared" si="37"/>
        <v>Found</v>
      </c>
      <c r="Q1198" t="str" cm="1">
        <f t="array" ref="Q1198">IF(SUMPRODUCT((TRIM(L1198:O1198)&lt;&gt;"-")*1)=0,
    "No Data",
    IF(COUNTIF(L1198:O1198,INDEX(_xlfn._xlws.FILTER(L1198:O1198,TRIM(L1198:O1198)&lt;&gt;"-"),1))=SUMPRODUCT((TRIM(L1198:O1198)&lt;&gt;"-")*1),
    "No Change",
    "Change"))</f>
        <v>No Change</v>
      </c>
      <c r="R1198" s="159"/>
      <c r="S1198" s="111"/>
    </row>
    <row r="1199" spans="1:19" x14ac:dyDescent="0.3">
      <c r="A1199" t="s">
        <v>1996</v>
      </c>
      <c r="B1199" t="s">
        <v>1145</v>
      </c>
      <c r="C1199" s="160" t="str">
        <f>TRIM(CLEAN(TEXT(IFERROR(INDEX('Snakeden MR'!$B$4:$C$3028,MATCH($A1199,'Snakeden MR'!$C$4:$C$3028,0),1),"-"),"@")))</f>
        <v>Pool 3</v>
      </c>
      <c r="D1199" s="147" t="str">
        <f>TRIM(CLEAN(TEXT(IFERROR(INDEX('Snakeden MR'!$I$4:$J$3028,MATCH($A1199,'Snakeden MR'!$J$4:$J$3028,0),1),"-"),"@")))</f>
        <v>-</v>
      </c>
      <c r="E1199" s="147" t="str">
        <f>TRIM(CLEAN(TEXT(IFERROR(INDEX('Snakeden MR'!$P$4:$Q$3028,MATCH($A1199,'Snakeden MR'!$Q$4:$Q$3028,0),1),"-"),"@")))</f>
        <v>-</v>
      </c>
      <c r="F1199" s="147" t="str">
        <f>TRIM(CLEAN(TEXT(IFERROR(INDEX('Snakeden MR'!$W$4:$X$3028,MATCH($A1199,'Snakeden MR'!$X$4:$X$3028,0),1),"-"),"@")))</f>
        <v>-</v>
      </c>
      <c r="G1199" s="159" t="str">
        <f t="shared" si="36"/>
        <v>Found</v>
      </c>
      <c r="H1199" t="str" cm="1">
        <f t="array" ref="H1199">IF(SUMPRODUCT((TRIM(C1199:F1199)&lt;&gt;"-")*1)=0,
    "No Data",
    IF(COUNTIF(C1199:F1199,INDEX(_xlfn._xlws.FILTER(C1199:F1199,TRIM(C1199:F1199)&lt;&gt;"-"),1))=SUMPRODUCT((TRIM(C1199:F1199)&lt;&gt;"-")*1),
    "No Change",
    "Change"))</f>
        <v>No Change</v>
      </c>
      <c r="I1199" s="159"/>
      <c r="J1199"/>
      <c r="K1199" s="163"/>
      <c r="L1199" s="147" t="str">
        <f>TRIM(CLEAN(TEXT(IFERROR(INDEX('Glade MR'!$B$4:$C$3000,MATCH($A1199,'Glade MR'!$C$4:$C$3000,0),1),"-"),"@")))</f>
        <v>-</v>
      </c>
      <c r="M1199" s="147" t="str">
        <f>TRIM(CLEAN(TEXT(IFERROR(INDEX('Glade MR'!$I$4:$J$3000,MATCH($A1199,'Glade MR'!$J$4:$J$3000,0),1),"-"),"@")))</f>
        <v>-</v>
      </c>
      <c r="N1199" s="147" t="str">
        <f>TRIM(CLEAN(TEXT(IFERROR(INDEX('Glade MR'!$P$4:$Q$3000,MATCH($A1199,'Glade MR'!$Q$4:$Q$3000,0),1),"-"),"@")))</f>
        <v>-</v>
      </c>
      <c r="O1199" s="147" t="str">
        <f>TRIM(CLEAN(TEXT(IFERROR(INDEX('Glade MR'!$W$4:$X$3000,MATCH($A1199,'Glade MR'!$X$4:$X$3000,0),1),"-"),"@")))</f>
        <v>-</v>
      </c>
      <c r="P1199" s="159" t="str">
        <f t="shared" si="37"/>
        <v>Not Found</v>
      </c>
      <c r="Q1199" t="str" cm="1">
        <f t="array" ref="Q1199">IF(SUMPRODUCT((TRIM(L1199:O1199)&lt;&gt;"-")*1)=0,
    "No Data",
    IF(COUNTIF(L1199:O1199,INDEX(_xlfn._xlws.FILTER(L1199:O1199,TRIM(L1199:O1199)&lt;&gt;"-"),1))=SUMPRODUCT((TRIM(L1199:O1199)&lt;&gt;"-")*1),
    "No Change",
    "Change"))</f>
        <v>No Data</v>
      </c>
      <c r="R1199" s="159"/>
      <c r="S1199" s="111"/>
    </row>
    <row r="1200" spans="1:19" x14ac:dyDescent="0.3">
      <c r="A1200" t="s">
        <v>1997</v>
      </c>
      <c r="B1200" t="s">
        <v>1145</v>
      </c>
      <c r="C1200" s="160" t="str">
        <f>TRIM(CLEAN(TEXT(IFERROR(INDEX('Snakeden MR'!$B$4:$C$3028,MATCH($A1200,'Snakeden MR'!$C$4:$C$3028,0),1),"-"),"@")))</f>
        <v>-</v>
      </c>
      <c r="D1200" s="147" t="str">
        <f>TRIM(CLEAN(TEXT(IFERROR(INDEX('Snakeden MR'!$I$4:$J$3028,MATCH($A1200,'Snakeden MR'!$J$4:$J$3028,0),1),"-"),"@")))</f>
        <v>-</v>
      </c>
      <c r="E1200" s="147" t="str">
        <f>TRIM(CLEAN(TEXT(IFERROR(INDEX('Snakeden MR'!$P$4:$Q$3028,MATCH($A1200,'Snakeden MR'!$Q$4:$Q$3028,0),1),"-"),"@")))</f>
        <v>-</v>
      </c>
      <c r="F1200" s="147" t="str">
        <f>TRIM(CLEAN(TEXT(IFERROR(INDEX('Snakeden MR'!$W$4:$X$3028,MATCH($A1200,'Snakeden MR'!$X$4:$X$3028,0),1),"-"),"@")))</f>
        <v>-</v>
      </c>
      <c r="G1200" s="159" t="str">
        <f t="shared" si="36"/>
        <v>Not Found</v>
      </c>
      <c r="H1200" t="str" cm="1">
        <f t="array" ref="H1200">IF(SUMPRODUCT((TRIM(C1200:F1200)&lt;&gt;"-")*1)=0,
    "No Data",
    IF(COUNTIF(C1200:F1200,INDEX(_xlfn._xlws.FILTER(C1200:F1200,TRIM(C1200:F1200)&lt;&gt;"-"),1))=SUMPRODUCT((TRIM(C1200:F1200)&lt;&gt;"-")*1),
    "No Change",
    "Change"))</f>
        <v>No Data</v>
      </c>
      <c r="I1200" s="159"/>
      <c r="J1200"/>
      <c r="K1200" s="163"/>
      <c r="L1200" s="147" t="str">
        <f>TRIM(CLEAN(TEXT(IFERROR(INDEX('Glade MR'!$B$4:$C$3000,MATCH($A1200,'Glade MR'!$C$4:$C$3000,0),1),"-"),"@")))</f>
        <v>-</v>
      </c>
      <c r="M1200" s="147" t="str">
        <f>TRIM(CLEAN(TEXT(IFERROR(INDEX('Glade MR'!$I$4:$J$3000,MATCH($A1200,'Glade MR'!$J$4:$J$3000,0),1),"-"),"@")))</f>
        <v>-</v>
      </c>
      <c r="N1200" s="147" t="str">
        <f>TRIM(CLEAN(TEXT(IFERROR(INDEX('Glade MR'!$P$4:$Q$3000,MATCH($A1200,'Glade MR'!$Q$4:$Q$3000,0),1),"-"),"@")))</f>
        <v>-</v>
      </c>
      <c r="O1200" s="147" t="str">
        <f>TRIM(CLEAN(TEXT(IFERROR(INDEX('Glade MR'!$W$4:$X$3000,MATCH($A1200,'Glade MR'!$X$4:$X$3000,0),1),"-"),"@")))</f>
        <v>-</v>
      </c>
      <c r="P1200" s="159" t="str">
        <f t="shared" si="37"/>
        <v>Not Found</v>
      </c>
      <c r="Q1200" t="str" cm="1">
        <f t="array" ref="Q1200">IF(SUMPRODUCT((TRIM(L1200:O1200)&lt;&gt;"-")*1)=0,
    "No Data",
    IF(COUNTIF(L1200:O1200,INDEX(_xlfn._xlws.FILTER(L1200:O1200,TRIM(L1200:O1200)&lt;&gt;"-"),1))=SUMPRODUCT((TRIM(L1200:O1200)&lt;&gt;"-")*1),
    "No Change",
    "Change"))</f>
        <v>No Data</v>
      </c>
      <c r="R1200" s="159"/>
      <c r="S1200" s="111"/>
    </row>
    <row r="1201" spans="1:19" x14ac:dyDescent="0.3">
      <c r="A1201" t="s">
        <v>51</v>
      </c>
      <c r="B1201" t="s">
        <v>1145</v>
      </c>
      <c r="C1201" s="160" t="str">
        <f>TRIM(CLEAN(TEXT(IFERROR(INDEX('Snakeden MR'!$B$4:$C$3028,MATCH($A1201,'Snakeden MR'!$C$4:$C$3028,0),1),"-"),"@")))</f>
        <v>-</v>
      </c>
      <c r="D1201" s="147" t="str">
        <f>TRIM(CLEAN(TEXT(IFERROR(INDEX('Snakeden MR'!$I$4:$J$3028,MATCH($A1201,'Snakeden MR'!$J$4:$J$3028,0),1),"-"),"@")))</f>
        <v>-</v>
      </c>
      <c r="E1201" s="147" t="str">
        <f>TRIM(CLEAN(TEXT(IFERROR(INDEX('Snakeden MR'!$P$4:$Q$3028,MATCH($A1201,'Snakeden MR'!$Q$4:$Q$3028,0),1),"-"),"@")))</f>
        <v>-</v>
      </c>
      <c r="F1201" s="147" t="str">
        <f>TRIM(CLEAN(TEXT(IFERROR(INDEX('Snakeden MR'!$W$4:$X$3028,MATCH($A1201,'Snakeden MR'!$X$4:$X$3028,0),1),"-"),"@")))</f>
        <v>-</v>
      </c>
      <c r="G1201" s="159" t="str">
        <f t="shared" si="36"/>
        <v>Not Found</v>
      </c>
      <c r="H1201" t="str" cm="1">
        <f t="array" ref="H1201">IF(SUMPRODUCT((TRIM(C1201:F1201)&lt;&gt;"-")*1)=0,
    "No Data",
    IF(COUNTIF(C1201:F1201,INDEX(_xlfn._xlws.FILTER(C1201:F1201,TRIM(C1201:F1201)&lt;&gt;"-"),1))=SUMPRODUCT((TRIM(C1201:F1201)&lt;&gt;"-")*1),
    "No Change",
    "Change"))</f>
        <v>No Data</v>
      </c>
      <c r="I1201" s="159"/>
      <c r="J1201"/>
      <c r="K1201" s="163"/>
      <c r="L1201" s="147" t="str">
        <f>TRIM(CLEAN(TEXT(IFERROR(INDEX('Glade MR'!$B$4:$C$3000,MATCH($A1201,'Glade MR'!$C$4:$C$3000,0),1),"-"),"@")))</f>
        <v>-</v>
      </c>
      <c r="M1201" s="147" t="str">
        <f>TRIM(CLEAN(TEXT(IFERROR(INDEX('Glade MR'!$I$4:$J$3000,MATCH($A1201,'Glade MR'!$J$4:$J$3000,0),1),"-"),"@")))</f>
        <v>-</v>
      </c>
      <c r="N1201" s="147" t="str">
        <f>TRIM(CLEAN(TEXT(IFERROR(INDEX('Glade MR'!$P$4:$Q$3000,MATCH($A1201,'Glade MR'!$Q$4:$Q$3000,0),1),"-"),"@")))</f>
        <v>-</v>
      </c>
      <c r="O1201" s="147" t="str">
        <f>TRIM(CLEAN(TEXT(IFERROR(INDEX('Glade MR'!$W$4:$X$3000,MATCH($A1201,'Glade MR'!$X$4:$X$3000,0),1),"-"),"@")))</f>
        <v>-</v>
      </c>
      <c r="P1201" s="159" t="str">
        <f t="shared" si="37"/>
        <v>Not Found</v>
      </c>
      <c r="Q1201" t="str" cm="1">
        <f t="array" ref="Q1201">IF(SUMPRODUCT((TRIM(L1201:O1201)&lt;&gt;"-")*1)=0,
    "No Data",
    IF(COUNTIF(L1201:O1201,INDEX(_xlfn._xlws.FILTER(L1201:O1201,TRIM(L1201:O1201)&lt;&gt;"-"),1))=SUMPRODUCT((TRIM(L1201:O1201)&lt;&gt;"-")*1),
    "No Change",
    "Change"))</f>
        <v>No Data</v>
      </c>
      <c r="R1201" s="159"/>
      <c r="S1201" s="111"/>
    </row>
    <row r="1202" spans="1:19" x14ac:dyDescent="0.3">
      <c r="A1202" t="s">
        <v>1998</v>
      </c>
      <c r="B1202" t="s">
        <v>1145</v>
      </c>
      <c r="C1202" s="160" t="str">
        <f>TRIM(CLEAN(TEXT(IFERROR(INDEX('Snakeden MR'!$B$4:$C$3028,MATCH($A1202,'Snakeden MR'!$C$4:$C$3028,0),1),"-"),"@")))</f>
        <v>-</v>
      </c>
      <c r="D1202" s="147" t="str">
        <f>TRIM(CLEAN(TEXT(IFERROR(INDEX('Snakeden MR'!$I$4:$J$3028,MATCH($A1202,'Snakeden MR'!$J$4:$J$3028,0),1),"-"),"@")))</f>
        <v>-</v>
      </c>
      <c r="E1202" s="147" t="str">
        <f>TRIM(CLEAN(TEXT(IFERROR(INDEX('Snakeden MR'!$P$4:$Q$3028,MATCH($A1202,'Snakeden MR'!$Q$4:$Q$3028,0),1),"-"),"@")))</f>
        <v>-</v>
      </c>
      <c r="F1202" s="147" t="str">
        <f>TRIM(CLEAN(TEXT(IFERROR(INDEX('Snakeden MR'!$W$4:$X$3028,MATCH($A1202,'Snakeden MR'!$X$4:$X$3028,0),1),"-"),"@")))</f>
        <v>-</v>
      </c>
      <c r="G1202" s="159" t="str">
        <f t="shared" si="36"/>
        <v>Not Found</v>
      </c>
      <c r="H1202" t="str" cm="1">
        <f t="array" ref="H1202">IF(SUMPRODUCT((TRIM(C1202:F1202)&lt;&gt;"-")*1)=0,
    "No Data",
    IF(COUNTIF(C1202:F1202,INDEX(_xlfn._xlws.FILTER(C1202:F1202,TRIM(C1202:F1202)&lt;&gt;"-"),1))=SUMPRODUCT((TRIM(C1202:F1202)&lt;&gt;"-")*1),
    "No Change",
    "Change"))</f>
        <v>No Data</v>
      </c>
      <c r="I1202" s="159"/>
      <c r="J1202"/>
      <c r="K1202" s="163"/>
      <c r="L1202" s="147" t="str">
        <f>TRIM(CLEAN(TEXT(IFERROR(INDEX('Glade MR'!$B$4:$C$3000,MATCH($A1202,'Glade MR'!$C$4:$C$3000,0),1),"-"),"@")))</f>
        <v>-</v>
      </c>
      <c r="M1202" s="147" t="str">
        <f>TRIM(CLEAN(TEXT(IFERROR(INDEX('Glade MR'!$I$4:$J$3000,MATCH($A1202,'Glade MR'!$J$4:$J$3000,0),1),"-"),"@")))</f>
        <v>-</v>
      </c>
      <c r="N1202" s="147" t="str">
        <f>TRIM(CLEAN(TEXT(IFERROR(INDEX('Glade MR'!$P$4:$Q$3000,MATCH($A1202,'Glade MR'!$Q$4:$Q$3000,0),1),"-"),"@")))</f>
        <v>-</v>
      </c>
      <c r="O1202" s="147" t="str">
        <f>TRIM(CLEAN(TEXT(IFERROR(INDEX('Glade MR'!$W$4:$X$3000,MATCH($A1202,'Glade MR'!$X$4:$X$3000,0),1),"-"),"@")))</f>
        <v>-</v>
      </c>
      <c r="P1202" s="159" t="str">
        <f t="shared" si="37"/>
        <v>Not Found</v>
      </c>
      <c r="Q1202" t="str" cm="1">
        <f t="array" ref="Q1202">IF(SUMPRODUCT((TRIM(L1202:O1202)&lt;&gt;"-")*1)=0,
    "No Data",
    IF(COUNTIF(L1202:O1202,INDEX(_xlfn._xlws.FILTER(L1202:O1202,TRIM(L1202:O1202)&lt;&gt;"-"),1))=SUMPRODUCT((TRIM(L1202:O1202)&lt;&gt;"-")*1),
    "No Change",
    "Change"))</f>
        <v>No Data</v>
      </c>
      <c r="R1202" s="159"/>
      <c r="S1202" s="111"/>
    </row>
    <row r="1203" spans="1:19" x14ac:dyDescent="0.3">
      <c r="A1203" t="s">
        <v>746</v>
      </c>
      <c r="B1203" t="s">
        <v>1137</v>
      </c>
      <c r="C1203" s="160" t="str">
        <f>TRIM(CLEAN(TEXT(IFERROR(INDEX('Snakeden MR'!$B$4:$C$3028,MATCH($A1203,'Snakeden MR'!$C$4:$C$3028,0),1),"-"),"@")))</f>
        <v>-</v>
      </c>
      <c r="D1203" s="147" t="str">
        <f>TRIM(CLEAN(TEXT(IFERROR(INDEX('Snakeden MR'!$I$4:$J$3028,MATCH($A1203,'Snakeden MR'!$J$4:$J$3028,0),1),"-"),"@")))</f>
        <v>-</v>
      </c>
      <c r="E1203" s="147" t="str">
        <f>TRIM(CLEAN(TEXT(IFERROR(INDEX('Snakeden MR'!$P$4:$Q$3028,MATCH($A1203,'Snakeden MR'!$Q$4:$Q$3028,0),1),"-"),"@")))</f>
        <v>-</v>
      </c>
      <c r="F1203" s="147" t="str">
        <f>TRIM(CLEAN(TEXT(IFERROR(INDEX('Snakeden MR'!$W$4:$X$3028,MATCH($A1203,'Snakeden MR'!$X$4:$X$3028,0),1),"-"),"@")))</f>
        <v>-</v>
      </c>
      <c r="G1203" s="159" t="str">
        <f t="shared" si="36"/>
        <v>Not Found</v>
      </c>
      <c r="H1203" t="str" cm="1">
        <f t="array" ref="H1203">IF(SUMPRODUCT((TRIM(C1203:F1203)&lt;&gt;"-")*1)=0,
    "No Data",
    IF(COUNTIF(C1203:F1203,INDEX(_xlfn._xlws.FILTER(C1203:F1203,TRIM(C1203:F1203)&lt;&gt;"-"),1))=SUMPRODUCT((TRIM(C1203:F1203)&lt;&gt;"-")*1),
    "No Change",
    "Change"))</f>
        <v>No Data</v>
      </c>
      <c r="I1203" s="159"/>
      <c r="J1203"/>
      <c r="K1203" s="163"/>
      <c r="L1203" s="147" t="str">
        <f>TRIM(CLEAN(TEXT(IFERROR(INDEX('Glade MR'!$B$4:$C$3000,MATCH($A1203,'Glade MR'!$C$4:$C$3000,0),1),"-"),"@")))</f>
        <v>-</v>
      </c>
      <c r="M1203" s="147" t="str">
        <f>TRIM(CLEAN(TEXT(IFERROR(INDEX('Glade MR'!$I$4:$J$3000,MATCH($A1203,'Glade MR'!$J$4:$J$3000,0),1),"-"),"@")))</f>
        <v>Pool 4</v>
      </c>
      <c r="N1203" s="147" t="str">
        <f>TRIM(CLEAN(TEXT(IFERROR(INDEX('Glade MR'!$P$4:$Q$3000,MATCH($A1203,'Glade MR'!$Q$4:$Q$3000,0),1),"-"),"@")))</f>
        <v>-</v>
      </c>
      <c r="O1203" s="147" t="str">
        <f>TRIM(CLEAN(TEXT(IFERROR(INDEX('Glade MR'!$W$4:$X$3000,MATCH($A1203,'Glade MR'!$X$4:$X$3000,0),1),"-"),"@")))</f>
        <v>Pool 4</v>
      </c>
      <c r="P1203" s="159" t="str">
        <f t="shared" si="37"/>
        <v>Found</v>
      </c>
      <c r="Q1203" t="str" cm="1">
        <f t="array" ref="Q1203">IF(SUMPRODUCT((TRIM(L1203:O1203)&lt;&gt;"-")*1)=0,
    "No Data",
    IF(COUNTIF(L1203:O1203,INDEX(_xlfn._xlws.FILTER(L1203:O1203,TRIM(L1203:O1203)&lt;&gt;"-"),1))=SUMPRODUCT((TRIM(L1203:O1203)&lt;&gt;"-")*1),
    "No Change",
    "Change"))</f>
        <v>No Change</v>
      </c>
      <c r="R1203" s="159"/>
      <c r="S1203" s="111"/>
    </row>
    <row r="1204" spans="1:19" x14ac:dyDescent="0.3">
      <c r="A1204" t="s">
        <v>1999</v>
      </c>
      <c r="B1204" t="s">
        <v>1145</v>
      </c>
      <c r="C1204" s="160" t="str">
        <f>TRIM(CLEAN(TEXT(IFERROR(INDEX('Snakeden MR'!$B$4:$C$3028,MATCH($A1204,'Snakeden MR'!$C$4:$C$3028,0),1),"-"),"@")))</f>
        <v>-</v>
      </c>
      <c r="D1204" s="147" t="str">
        <f>TRIM(CLEAN(TEXT(IFERROR(INDEX('Snakeden MR'!$I$4:$J$3028,MATCH($A1204,'Snakeden MR'!$J$4:$J$3028,0),1),"-"),"@")))</f>
        <v>-</v>
      </c>
      <c r="E1204" s="147" t="str">
        <f>TRIM(CLEAN(TEXT(IFERROR(INDEX('Snakeden MR'!$P$4:$Q$3028,MATCH($A1204,'Snakeden MR'!$Q$4:$Q$3028,0),1),"-"),"@")))</f>
        <v>-</v>
      </c>
      <c r="F1204" s="147" t="str">
        <f>TRIM(CLEAN(TEXT(IFERROR(INDEX('Snakeden MR'!$W$4:$X$3028,MATCH($A1204,'Snakeden MR'!$X$4:$X$3028,0),1),"-"),"@")))</f>
        <v>-</v>
      </c>
      <c r="G1204" s="159" t="str">
        <f t="shared" si="36"/>
        <v>Not Found</v>
      </c>
      <c r="H1204" t="str" cm="1">
        <f t="array" ref="H1204">IF(SUMPRODUCT((TRIM(C1204:F1204)&lt;&gt;"-")*1)=0,
    "No Data",
    IF(COUNTIF(C1204:F1204,INDEX(_xlfn._xlws.FILTER(C1204:F1204,TRIM(C1204:F1204)&lt;&gt;"-"),1))=SUMPRODUCT((TRIM(C1204:F1204)&lt;&gt;"-")*1),
    "No Change",
    "Change"))</f>
        <v>No Data</v>
      </c>
      <c r="I1204" s="159"/>
      <c r="J1204"/>
      <c r="K1204" s="163"/>
      <c r="L1204" s="147" t="str">
        <f>TRIM(CLEAN(TEXT(IFERROR(INDEX('Glade MR'!$B$4:$C$3000,MATCH($A1204,'Glade MR'!$C$4:$C$3000,0),1),"-"),"@")))</f>
        <v>-</v>
      </c>
      <c r="M1204" s="147" t="str">
        <f>TRIM(CLEAN(TEXT(IFERROR(INDEX('Glade MR'!$I$4:$J$3000,MATCH($A1204,'Glade MR'!$J$4:$J$3000,0),1),"-"),"@")))</f>
        <v>-</v>
      </c>
      <c r="N1204" s="147" t="str">
        <f>TRIM(CLEAN(TEXT(IFERROR(INDEX('Glade MR'!$P$4:$Q$3000,MATCH($A1204,'Glade MR'!$Q$4:$Q$3000,0),1),"-"),"@")))</f>
        <v>-</v>
      </c>
      <c r="O1204" s="147" t="str">
        <f>TRIM(CLEAN(TEXT(IFERROR(INDEX('Glade MR'!$W$4:$X$3000,MATCH($A1204,'Glade MR'!$X$4:$X$3000,0),1),"-"),"@")))</f>
        <v>-</v>
      </c>
      <c r="P1204" s="159" t="str">
        <f t="shared" si="37"/>
        <v>Not Found</v>
      </c>
      <c r="Q1204" t="str" cm="1">
        <f t="array" ref="Q1204">IF(SUMPRODUCT((TRIM(L1204:O1204)&lt;&gt;"-")*1)=0,
    "No Data",
    IF(COUNTIF(L1204:O1204,INDEX(_xlfn._xlws.FILTER(L1204:O1204,TRIM(L1204:O1204)&lt;&gt;"-"),1))=SUMPRODUCT((TRIM(L1204:O1204)&lt;&gt;"-")*1),
    "No Change",
    "Change"))</f>
        <v>No Data</v>
      </c>
      <c r="R1204" s="159"/>
      <c r="S1204" s="111"/>
    </row>
    <row r="1205" spans="1:19" x14ac:dyDescent="0.3">
      <c r="A1205" t="s">
        <v>2000</v>
      </c>
      <c r="B1205" t="s">
        <v>1145</v>
      </c>
      <c r="C1205" s="160" t="str">
        <f>TRIM(CLEAN(TEXT(IFERROR(INDEX('Snakeden MR'!$B$4:$C$3028,MATCH($A1205,'Snakeden MR'!$C$4:$C$3028,0),1),"-"),"@")))</f>
        <v>-</v>
      </c>
      <c r="D1205" s="147" t="str">
        <f>TRIM(CLEAN(TEXT(IFERROR(INDEX('Snakeden MR'!$I$4:$J$3028,MATCH($A1205,'Snakeden MR'!$J$4:$J$3028,0),1),"-"),"@")))</f>
        <v>-</v>
      </c>
      <c r="E1205" s="147" t="str">
        <f>TRIM(CLEAN(TEXT(IFERROR(INDEX('Snakeden MR'!$P$4:$Q$3028,MATCH($A1205,'Snakeden MR'!$Q$4:$Q$3028,0),1),"-"),"@")))</f>
        <v>-</v>
      </c>
      <c r="F1205" s="147" t="str">
        <f>TRIM(CLEAN(TEXT(IFERROR(INDEX('Snakeden MR'!$W$4:$X$3028,MATCH($A1205,'Snakeden MR'!$X$4:$X$3028,0),1),"-"),"@")))</f>
        <v>-</v>
      </c>
      <c r="G1205" s="159" t="str">
        <f t="shared" si="36"/>
        <v>Not Found</v>
      </c>
      <c r="H1205" t="str" cm="1">
        <f t="array" ref="H1205">IF(SUMPRODUCT((TRIM(C1205:F1205)&lt;&gt;"-")*1)=0,
    "No Data",
    IF(COUNTIF(C1205:F1205,INDEX(_xlfn._xlws.FILTER(C1205:F1205,TRIM(C1205:F1205)&lt;&gt;"-"),1))=SUMPRODUCT((TRIM(C1205:F1205)&lt;&gt;"-")*1),
    "No Change",
    "Change"))</f>
        <v>No Data</v>
      </c>
      <c r="I1205" s="159"/>
      <c r="J1205"/>
      <c r="K1205" s="163"/>
      <c r="L1205" s="147" t="str">
        <f>TRIM(CLEAN(TEXT(IFERROR(INDEX('Glade MR'!$B$4:$C$3000,MATCH($A1205,'Glade MR'!$C$4:$C$3000,0),1),"-"),"@")))</f>
        <v>-</v>
      </c>
      <c r="M1205" s="147" t="str">
        <f>TRIM(CLEAN(TEXT(IFERROR(INDEX('Glade MR'!$I$4:$J$3000,MATCH($A1205,'Glade MR'!$J$4:$J$3000,0),1),"-"),"@")))</f>
        <v>-</v>
      </c>
      <c r="N1205" s="147" t="str">
        <f>TRIM(CLEAN(TEXT(IFERROR(INDEX('Glade MR'!$P$4:$Q$3000,MATCH($A1205,'Glade MR'!$Q$4:$Q$3000,0),1),"-"),"@")))</f>
        <v>-</v>
      </c>
      <c r="O1205" s="147" t="str">
        <f>TRIM(CLEAN(TEXT(IFERROR(INDEX('Glade MR'!$W$4:$X$3000,MATCH($A1205,'Glade MR'!$X$4:$X$3000,0),1),"-"),"@")))</f>
        <v>-</v>
      </c>
      <c r="P1205" s="159" t="str">
        <f t="shared" si="37"/>
        <v>Not Found</v>
      </c>
      <c r="Q1205" t="str" cm="1">
        <f t="array" ref="Q1205">IF(SUMPRODUCT((TRIM(L1205:O1205)&lt;&gt;"-")*1)=0,
    "No Data",
    IF(COUNTIF(L1205:O1205,INDEX(_xlfn._xlws.FILTER(L1205:O1205,TRIM(L1205:O1205)&lt;&gt;"-"),1))=SUMPRODUCT((TRIM(L1205:O1205)&lt;&gt;"-")*1),
    "No Change",
    "Change"))</f>
        <v>No Data</v>
      </c>
      <c r="R1205" s="159"/>
      <c r="S1205" s="111"/>
    </row>
    <row r="1206" spans="1:19" x14ac:dyDescent="0.3">
      <c r="A1206" t="s">
        <v>2001</v>
      </c>
      <c r="B1206" t="s">
        <v>1137</v>
      </c>
      <c r="C1206" s="160" t="str">
        <f>TRIM(CLEAN(TEXT(IFERROR(INDEX('Snakeden MR'!$B$4:$C$3028,MATCH($A1206,'Snakeden MR'!$C$4:$C$3028,0),1),"-"),"@")))</f>
        <v>-</v>
      </c>
      <c r="D1206" s="147" t="str">
        <f>TRIM(CLEAN(TEXT(IFERROR(INDEX('Snakeden MR'!$I$4:$J$3028,MATCH($A1206,'Snakeden MR'!$J$4:$J$3028,0),1),"-"),"@")))</f>
        <v>-</v>
      </c>
      <c r="E1206" s="147" t="str">
        <f>TRIM(CLEAN(TEXT(IFERROR(INDEX('Snakeden MR'!$P$4:$Q$3028,MATCH($A1206,'Snakeden MR'!$Q$4:$Q$3028,0),1),"-"),"@")))</f>
        <v>-</v>
      </c>
      <c r="F1206" s="147" t="str">
        <f>TRIM(CLEAN(TEXT(IFERROR(INDEX('Snakeden MR'!$W$4:$X$3028,MATCH($A1206,'Snakeden MR'!$X$4:$X$3028,0),1),"-"),"@")))</f>
        <v>-</v>
      </c>
      <c r="G1206" s="159" t="str">
        <f t="shared" si="36"/>
        <v>Not Found</v>
      </c>
      <c r="H1206" t="str" cm="1">
        <f t="array" ref="H1206">IF(SUMPRODUCT((TRIM(C1206:F1206)&lt;&gt;"-")*1)=0,
    "No Data",
    IF(COUNTIF(C1206:F1206,INDEX(_xlfn._xlws.FILTER(C1206:F1206,TRIM(C1206:F1206)&lt;&gt;"-"),1))=SUMPRODUCT((TRIM(C1206:F1206)&lt;&gt;"-")*1),
    "No Change",
    "Change"))</f>
        <v>No Data</v>
      </c>
      <c r="I1206" s="159"/>
      <c r="J1206"/>
      <c r="K1206" s="163"/>
      <c r="L1206" s="147" t="str">
        <f>TRIM(CLEAN(TEXT(IFERROR(INDEX('Glade MR'!$B$4:$C$3000,MATCH($A1206,'Glade MR'!$C$4:$C$3000,0),1),"-"),"@")))</f>
        <v>-</v>
      </c>
      <c r="M1206" s="147" t="str">
        <f>TRIM(CLEAN(TEXT(IFERROR(INDEX('Glade MR'!$I$4:$J$3000,MATCH($A1206,'Glade MR'!$J$4:$J$3000,0),1),"-"),"@")))</f>
        <v>-</v>
      </c>
      <c r="N1206" s="147" t="str">
        <f>TRIM(CLEAN(TEXT(IFERROR(INDEX('Glade MR'!$P$4:$Q$3000,MATCH($A1206,'Glade MR'!$Q$4:$Q$3000,0),1),"-"),"@")))</f>
        <v>-</v>
      </c>
      <c r="O1206" s="147" t="str">
        <f>TRIM(CLEAN(TEXT(IFERROR(INDEX('Glade MR'!$W$4:$X$3000,MATCH($A1206,'Glade MR'!$X$4:$X$3000,0),1),"-"),"@")))</f>
        <v>-</v>
      </c>
      <c r="P1206" s="159" t="str">
        <f t="shared" si="37"/>
        <v>Not Found</v>
      </c>
      <c r="Q1206" t="str" cm="1">
        <f t="array" ref="Q1206">IF(SUMPRODUCT((TRIM(L1206:O1206)&lt;&gt;"-")*1)=0,
    "No Data",
    IF(COUNTIF(L1206:O1206,INDEX(_xlfn._xlws.FILTER(L1206:O1206,TRIM(L1206:O1206)&lt;&gt;"-"),1))=SUMPRODUCT((TRIM(L1206:O1206)&lt;&gt;"-")*1),
    "No Change",
    "Change"))</f>
        <v>No Data</v>
      </c>
      <c r="R1206" s="159"/>
      <c r="S1206" s="111"/>
    </row>
    <row r="1207" spans="1:19" x14ac:dyDescent="0.3">
      <c r="A1207" t="s">
        <v>2002</v>
      </c>
      <c r="B1207" t="s">
        <v>1145</v>
      </c>
      <c r="C1207" s="160" t="str">
        <f>TRIM(CLEAN(TEXT(IFERROR(INDEX('Snakeden MR'!$B$4:$C$3028,MATCH($A1207,'Snakeden MR'!$C$4:$C$3028,0),1),"-"),"@")))</f>
        <v>-</v>
      </c>
      <c r="D1207" s="147" t="str">
        <f>TRIM(CLEAN(TEXT(IFERROR(INDEX('Snakeden MR'!$I$4:$J$3028,MATCH($A1207,'Snakeden MR'!$J$4:$J$3028,0),1),"-"),"@")))</f>
        <v>-</v>
      </c>
      <c r="E1207" s="147" t="str">
        <f>TRIM(CLEAN(TEXT(IFERROR(INDEX('Snakeden MR'!$P$4:$Q$3028,MATCH($A1207,'Snakeden MR'!$Q$4:$Q$3028,0),1),"-"),"@")))</f>
        <v>-</v>
      </c>
      <c r="F1207" s="147" t="str">
        <f>TRIM(CLEAN(TEXT(IFERROR(INDEX('Snakeden MR'!$W$4:$X$3028,MATCH($A1207,'Snakeden MR'!$X$4:$X$3028,0),1),"-"),"@")))</f>
        <v>-</v>
      </c>
      <c r="G1207" s="159" t="str">
        <f t="shared" si="36"/>
        <v>Not Found</v>
      </c>
      <c r="H1207" t="str" cm="1">
        <f t="array" ref="H1207">IF(SUMPRODUCT((TRIM(C1207:F1207)&lt;&gt;"-")*1)=0,
    "No Data",
    IF(COUNTIF(C1207:F1207,INDEX(_xlfn._xlws.FILTER(C1207:F1207,TRIM(C1207:F1207)&lt;&gt;"-"),1))=SUMPRODUCT((TRIM(C1207:F1207)&lt;&gt;"-")*1),
    "No Change",
    "Change"))</f>
        <v>No Data</v>
      </c>
      <c r="I1207" s="159"/>
      <c r="J1207"/>
      <c r="K1207" s="163"/>
      <c r="L1207" s="147" t="str">
        <f>TRIM(CLEAN(TEXT(IFERROR(INDEX('Glade MR'!$B$4:$C$3000,MATCH($A1207,'Glade MR'!$C$4:$C$3000,0),1),"-"),"@")))</f>
        <v>-</v>
      </c>
      <c r="M1207" s="147" t="str">
        <f>TRIM(CLEAN(TEXT(IFERROR(INDEX('Glade MR'!$I$4:$J$3000,MATCH($A1207,'Glade MR'!$J$4:$J$3000,0),1),"-"),"@")))</f>
        <v>-</v>
      </c>
      <c r="N1207" s="147" t="str">
        <f>TRIM(CLEAN(TEXT(IFERROR(INDEX('Glade MR'!$P$4:$Q$3000,MATCH($A1207,'Glade MR'!$Q$4:$Q$3000,0),1),"-"),"@")))</f>
        <v>-</v>
      </c>
      <c r="O1207" s="147" t="str">
        <f>TRIM(CLEAN(TEXT(IFERROR(INDEX('Glade MR'!$W$4:$X$3000,MATCH($A1207,'Glade MR'!$X$4:$X$3000,0),1),"-"),"@")))</f>
        <v>-</v>
      </c>
      <c r="P1207" s="159" t="str">
        <f t="shared" si="37"/>
        <v>Not Found</v>
      </c>
      <c r="Q1207" t="str" cm="1">
        <f t="array" ref="Q1207">IF(SUMPRODUCT((TRIM(L1207:O1207)&lt;&gt;"-")*1)=0,
    "No Data",
    IF(COUNTIF(L1207:O1207,INDEX(_xlfn._xlws.FILTER(L1207:O1207,TRIM(L1207:O1207)&lt;&gt;"-"),1))=SUMPRODUCT((TRIM(L1207:O1207)&lt;&gt;"-")*1),
    "No Change",
    "Change"))</f>
        <v>No Data</v>
      </c>
      <c r="R1207" s="159"/>
      <c r="S1207" s="111"/>
    </row>
    <row r="1208" spans="1:19" x14ac:dyDescent="0.3">
      <c r="A1208" t="s">
        <v>466</v>
      </c>
      <c r="B1208" t="s">
        <v>1137</v>
      </c>
      <c r="C1208" s="160" t="str">
        <f>TRIM(CLEAN(TEXT(IFERROR(INDEX('Snakeden MR'!$B$4:$C$3028,MATCH($A1208,'Snakeden MR'!$C$4:$C$3028,0),1),"-"),"@")))</f>
        <v>-</v>
      </c>
      <c r="D1208" s="147" t="str">
        <f>TRIM(CLEAN(TEXT(IFERROR(INDEX('Snakeden MR'!$I$4:$J$3028,MATCH($A1208,'Snakeden MR'!$J$4:$J$3028,0),1),"-"),"@")))</f>
        <v>-</v>
      </c>
      <c r="E1208" s="147" t="str">
        <f>TRIM(CLEAN(TEXT(IFERROR(INDEX('Snakeden MR'!$P$4:$Q$3028,MATCH($A1208,'Snakeden MR'!$Q$4:$Q$3028,0),1),"-"),"@")))</f>
        <v>-</v>
      </c>
      <c r="F1208" s="147" t="str">
        <f>TRIM(CLEAN(TEXT(IFERROR(INDEX('Snakeden MR'!$W$4:$X$3028,MATCH($A1208,'Snakeden MR'!$X$4:$X$3028,0),1),"-"),"@")))</f>
        <v>-</v>
      </c>
      <c r="G1208" s="159" t="str">
        <f t="shared" si="36"/>
        <v>Not Found</v>
      </c>
      <c r="H1208" t="str" cm="1">
        <f t="array" ref="H1208">IF(SUMPRODUCT((TRIM(C1208:F1208)&lt;&gt;"-")*1)=0,
    "No Data",
    IF(COUNTIF(C1208:F1208,INDEX(_xlfn._xlws.FILTER(C1208:F1208,TRIM(C1208:F1208)&lt;&gt;"-"),1))=SUMPRODUCT((TRIM(C1208:F1208)&lt;&gt;"-")*1),
    "No Change",
    "Change"))</f>
        <v>No Data</v>
      </c>
      <c r="I1208" s="159"/>
      <c r="J1208"/>
      <c r="K1208" s="163"/>
      <c r="L1208" s="147" t="str">
        <f>TRIM(CLEAN(TEXT(IFERROR(INDEX('Glade MR'!$B$4:$C$3000,MATCH($A1208,'Glade MR'!$C$4:$C$3000,0),1),"-"),"@")))</f>
        <v>-</v>
      </c>
      <c r="M1208" s="147" t="str">
        <f>TRIM(CLEAN(TEXT(IFERROR(INDEX('Glade MR'!$I$4:$J$3000,MATCH($A1208,'Glade MR'!$J$4:$J$3000,0),1),"-"),"@")))</f>
        <v>Pool 4</v>
      </c>
      <c r="N1208" s="147" t="str">
        <f>TRIM(CLEAN(TEXT(IFERROR(INDEX('Glade MR'!$P$4:$Q$3000,MATCH($A1208,'Glade MR'!$Q$4:$Q$3000,0),1),"-"),"@")))</f>
        <v>-</v>
      </c>
      <c r="O1208" s="147" t="str">
        <f>TRIM(CLEAN(TEXT(IFERROR(INDEX('Glade MR'!$W$4:$X$3000,MATCH($A1208,'Glade MR'!$X$4:$X$3000,0),1),"-"),"@")))</f>
        <v>-</v>
      </c>
      <c r="P1208" s="159" t="str">
        <f t="shared" si="37"/>
        <v>Found</v>
      </c>
      <c r="Q1208" t="str" cm="1">
        <f t="array" ref="Q1208">IF(SUMPRODUCT((TRIM(L1208:O1208)&lt;&gt;"-")*1)=0,
    "No Data",
    IF(COUNTIF(L1208:O1208,INDEX(_xlfn._xlws.FILTER(L1208:O1208,TRIM(L1208:O1208)&lt;&gt;"-"),1))=SUMPRODUCT((TRIM(L1208:O1208)&lt;&gt;"-")*1),
    "No Change",
    "Change"))</f>
        <v>No Change</v>
      </c>
      <c r="R1208" s="159"/>
      <c r="S1208" s="111"/>
    </row>
    <row r="1209" spans="1:19" x14ac:dyDescent="0.3">
      <c r="A1209" t="s">
        <v>2003</v>
      </c>
      <c r="B1209" t="s">
        <v>1145</v>
      </c>
      <c r="C1209" s="160" t="str">
        <f>TRIM(CLEAN(TEXT(IFERROR(INDEX('Snakeden MR'!$B$4:$C$3028,MATCH($A1209,'Snakeden MR'!$C$4:$C$3028,0),1),"-"),"@")))</f>
        <v>-</v>
      </c>
      <c r="D1209" s="147" t="str">
        <f>TRIM(CLEAN(TEXT(IFERROR(INDEX('Snakeden MR'!$I$4:$J$3028,MATCH($A1209,'Snakeden MR'!$J$4:$J$3028,0),1),"-"),"@")))</f>
        <v>-</v>
      </c>
      <c r="E1209" s="147" t="str">
        <f>TRIM(CLEAN(TEXT(IFERROR(INDEX('Snakeden MR'!$P$4:$Q$3028,MATCH($A1209,'Snakeden MR'!$Q$4:$Q$3028,0),1),"-"),"@")))</f>
        <v>-</v>
      </c>
      <c r="F1209" s="147" t="str">
        <f>TRIM(CLEAN(TEXT(IFERROR(INDEX('Snakeden MR'!$W$4:$X$3028,MATCH($A1209,'Snakeden MR'!$X$4:$X$3028,0),1),"-"),"@")))</f>
        <v>-</v>
      </c>
      <c r="G1209" s="159" t="str">
        <f t="shared" si="36"/>
        <v>Not Found</v>
      </c>
      <c r="H1209" t="str" cm="1">
        <f t="array" ref="H1209">IF(SUMPRODUCT((TRIM(C1209:F1209)&lt;&gt;"-")*1)=0,
    "No Data",
    IF(COUNTIF(C1209:F1209,INDEX(_xlfn._xlws.FILTER(C1209:F1209,TRIM(C1209:F1209)&lt;&gt;"-"),1))=SUMPRODUCT((TRIM(C1209:F1209)&lt;&gt;"-")*1),
    "No Change",
    "Change"))</f>
        <v>No Data</v>
      </c>
      <c r="I1209" s="159"/>
      <c r="J1209"/>
      <c r="K1209" s="163"/>
      <c r="L1209" s="147" t="str">
        <f>TRIM(CLEAN(TEXT(IFERROR(INDEX('Glade MR'!$B$4:$C$3000,MATCH($A1209,'Glade MR'!$C$4:$C$3000,0),1),"-"),"@")))</f>
        <v>-</v>
      </c>
      <c r="M1209" s="147" t="str">
        <f>TRIM(CLEAN(TEXT(IFERROR(INDEX('Glade MR'!$I$4:$J$3000,MATCH($A1209,'Glade MR'!$J$4:$J$3000,0),1),"-"),"@")))</f>
        <v>-</v>
      </c>
      <c r="N1209" s="147" t="str">
        <f>TRIM(CLEAN(TEXT(IFERROR(INDEX('Glade MR'!$P$4:$Q$3000,MATCH($A1209,'Glade MR'!$Q$4:$Q$3000,0),1),"-"),"@")))</f>
        <v>-</v>
      </c>
      <c r="O1209" s="147" t="str">
        <f>TRIM(CLEAN(TEXT(IFERROR(INDEX('Glade MR'!$W$4:$X$3000,MATCH($A1209,'Glade MR'!$X$4:$X$3000,0),1),"-"),"@")))</f>
        <v>-</v>
      </c>
      <c r="P1209" s="159" t="str">
        <f t="shared" si="37"/>
        <v>Not Found</v>
      </c>
      <c r="Q1209" t="str" cm="1">
        <f t="array" ref="Q1209">IF(SUMPRODUCT((TRIM(L1209:O1209)&lt;&gt;"-")*1)=0,
    "No Data",
    IF(COUNTIF(L1209:O1209,INDEX(_xlfn._xlws.FILTER(L1209:O1209,TRIM(L1209:O1209)&lt;&gt;"-"),1))=SUMPRODUCT((TRIM(L1209:O1209)&lt;&gt;"-")*1),
    "No Change",
    "Change"))</f>
        <v>No Data</v>
      </c>
      <c r="R1209" s="159"/>
      <c r="S1209" s="111"/>
    </row>
    <row r="1210" spans="1:19" x14ac:dyDescent="0.3">
      <c r="A1210" t="s">
        <v>2004</v>
      </c>
      <c r="B1210" t="s">
        <v>1145</v>
      </c>
      <c r="C1210" s="160" t="str">
        <f>TRIM(CLEAN(TEXT(IFERROR(INDEX('Snakeden MR'!$B$4:$C$3028,MATCH($A1210,'Snakeden MR'!$C$4:$C$3028,0),1),"-"),"@")))</f>
        <v>-</v>
      </c>
      <c r="D1210" s="147" t="str">
        <f>TRIM(CLEAN(TEXT(IFERROR(INDEX('Snakeden MR'!$I$4:$J$3028,MATCH($A1210,'Snakeden MR'!$J$4:$J$3028,0),1),"-"),"@")))</f>
        <v>-</v>
      </c>
      <c r="E1210" s="147" t="str">
        <f>TRIM(CLEAN(TEXT(IFERROR(INDEX('Snakeden MR'!$P$4:$Q$3028,MATCH($A1210,'Snakeden MR'!$Q$4:$Q$3028,0),1),"-"),"@")))</f>
        <v>-</v>
      </c>
      <c r="F1210" s="147" t="str">
        <f>TRIM(CLEAN(TEXT(IFERROR(INDEX('Snakeden MR'!$W$4:$X$3028,MATCH($A1210,'Snakeden MR'!$X$4:$X$3028,0),1),"-"),"@")))</f>
        <v>-</v>
      </c>
      <c r="G1210" s="159" t="str">
        <f t="shared" si="36"/>
        <v>Not Found</v>
      </c>
      <c r="H1210" t="str" cm="1">
        <f t="array" ref="H1210">IF(SUMPRODUCT((TRIM(C1210:F1210)&lt;&gt;"-")*1)=0,
    "No Data",
    IF(COUNTIF(C1210:F1210,INDEX(_xlfn._xlws.FILTER(C1210:F1210,TRIM(C1210:F1210)&lt;&gt;"-"),1))=SUMPRODUCT((TRIM(C1210:F1210)&lt;&gt;"-")*1),
    "No Change",
    "Change"))</f>
        <v>No Data</v>
      </c>
      <c r="I1210" s="159"/>
      <c r="J1210"/>
      <c r="K1210" s="163"/>
      <c r="L1210" s="147" t="str">
        <f>TRIM(CLEAN(TEXT(IFERROR(INDEX('Glade MR'!$B$4:$C$3000,MATCH($A1210,'Glade MR'!$C$4:$C$3000,0),1),"-"),"@")))</f>
        <v>-</v>
      </c>
      <c r="M1210" s="147" t="str">
        <f>TRIM(CLEAN(TEXT(IFERROR(INDEX('Glade MR'!$I$4:$J$3000,MATCH($A1210,'Glade MR'!$J$4:$J$3000,0),1),"-"),"@")))</f>
        <v>-</v>
      </c>
      <c r="N1210" s="147" t="str">
        <f>TRIM(CLEAN(TEXT(IFERROR(INDEX('Glade MR'!$P$4:$Q$3000,MATCH($A1210,'Glade MR'!$Q$4:$Q$3000,0),1),"-"),"@")))</f>
        <v>-</v>
      </c>
      <c r="O1210" s="147" t="str">
        <f>TRIM(CLEAN(TEXT(IFERROR(INDEX('Glade MR'!$W$4:$X$3000,MATCH($A1210,'Glade MR'!$X$4:$X$3000,0),1),"-"),"@")))</f>
        <v>-</v>
      </c>
      <c r="P1210" s="159" t="str">
        <f t="shared" si="37"/>
        <v>Not Found</v>
      </c>
      <c r="Q1210" t="str" cm="1">
        <f t="array" ref="Q1210">IF(SUMPRODUCT((TRIM(L1210:O1210)&lt;&gt;"-")*1)=0,
    "No Data",
    IF(COUNTIF(L1210:O1210,INDEX(_xlfn._xlws.FILTER(L1210:O1210,TRIM(L1210:O1210)&lt;&gt;"-"),1))=SUMPRODUCT((TRIM(L1210:O1210)&lt;&gt;"-")*1),
    "No Change",
    "Change"))</f>
        <v>No Data</v>
      </c>
      <c r="R1210" s="159"/>
      <c r="S1210" s="111"/>
    </row>
    <row r="1211" spans="1:19" x14ac:dyDescent="0.3">
      <c r="A1211" t="s">
        <v>2005</v>
      </c>
      <c r="B1211" t="s">
        <v>1137</v>
      </c>
      <c r="C1211" s="160" t="str">
        <f>TRIM(CLEAN(TEXT(IFERROR(INDEX('Snakeden MR'!$B$4:$C$3028,MATCH($A1211,'Snakeden MR'!$C$4:$C$3028,0),1),"-"),"@")))</f>
        <v>-</v>
      </c>
      <c r="D1211" s="147" t="str">
        <f>TRIM(CLEAN(TEXT(IFERROR(INDEX('Snakeden MR'!$I$4:$J$3028,MATCH($A1211,'Snakeden MR'!$J$4:$J$3028,0),1),"-"),"@")))</f>
        <v>-</v>
      </c>
      <c r="E1211" s="147" t="str">
        <f>TRIM(CLEAN(TEXT(IFERROR(INDEX('Snakeden MR'!$P$4:$Q$3028,MATCH($A1211,'Snakeden MR'!$Q$4:$Q$3028,0),1),"-"),"@")))</f>
        <v>-</v>
      </c>
      <c r="F1211" s="147" t="str">
        <f>TRIM(CLEAN(TEXT(IFERROR(INDEX('Snakeden MR'!$W$4:$X$3028,MATCH($A1211,'Snakeden MR'!$X$4:$X$3028,0),1),"-"),"@")))</f>
        <v>-</v>
      </c>
      <c r="G1211" s="159" t="str">
        <f t="shared" si="36"/>
        <v>Not Found</v>
      </c>
      <c r="H1211" t="str" cm="1">
        <f t="array" ref="H1211">IF(SUMPRODUCT((TRIM(C1211:F1211)&lt;&gt;"-")*1)=0,
    "No Data",
    IF(COUNTIF(C1211:F1211,INDEX(_xlfn._xlws.FILTER(C1211:F1211,TRIM(C1211:F1211)&lt;&gt;"-"),1))=SUMPRODUCT((TRIM(C1211:F1211)&lt;&gt;"-")*1),
    "No Change",
    "Change"))</f>
        <v>No Data</v>
      </c>
      <c r="I1211" s="159"/>
      <c r="J1211"/>
      <c r="K1211" s="163"/>
      <c r="L1211" s="147" t="str">
        <f>TRIM(CLEAN(TEXT(IFERROR(INDEX('Glade MR'!$B$4:$C$3000,MATCH($A1211,'Glade MR'!$C$4:$C$3000,0),1),"-"),"@")))</f>
        <v>-</v>
      </c>
      <c r="M1211" s="147" t="str">
        <f>TRIM(CLEAN(TEXT(IFERROR(INDEX('Glade MR'!$I$4:$J$3000,MATCH($A1211,'Glade MR'!$J$4:$J$3000,0),1),"-"),"@")))</f>
        <v>-</v>
      </c>
      <c r="N1211" s="147" t="str">
        <f>TRIM(CLEAN(TEXT(IFERROR(INDEX('Glade MR'!$P$4:$Q$3000,MATCH($A1211,'Glade MR'!$Q$4:$Q$3000,0),1),"-"),"@")))</f>
        <v>-</v>
      </c>
      <c r="O1211" s="147" t="str">
        <f>TRIM(CLEAN(TEXT(IFERROR(INDEX('Glade MR'!$W$4:$X$3000,MATCH($A1211,'Glade MR'!$X$4:$X$3000,0),1),"-"),"@")))</f>
        <v>-</v>
      </c>
      <c r="P1211" s="159" t="str">
        <f t="shared" si="37"/>
        <v>Not Found</v>
      </c>
      <c r="Q1211" t="str" cm="1">
        <f t="array" ref="Q1211">IF(SUMPRODUCT((TRIM(L1211:O1211)&lt;&gt;"-")*1)=0,
    "No Data",
    IF(COUNTIF(L1211:O1211,INDEX(_xlfn._xlws.FILTER(L1211:O1211,TRIM(L1211:O1211)&lt;&gt;"-"),1))=SUMPRODUCT((TRIM(L1211:O1211)&lt;&gt;"-")*1),
    "No Change",
    "Change"))</f>
        <v>No Data</v>
      </c>
      <c r="R1211" s="159"/>
      <c r="S1211" s="111"/>
    </row>
    <row r="1212" spans="1:19" x14ac:dyDescent="0.3">
      <c r="A1212" t="s">
        <v>2006</v>
      </c>
      <c r="B1212" t="s">
        <v>1145</v>
      </c>
      <c r="C1212" s="160" t="str">
        <f>TRIM(CLEAN(TEXT(IFERROR(INDEX('Snakeden MR'!$B$4:$C$3028,MATCH($A1212,'Snakeden MR'!$C$4:$C$3028,0),1),"-"),"@")))</f>
        <v>GS Pool</v>
      </c>
      <c r="D1212" s="147" t="str">
        <f>TRIM(CLEAN(TEXT(IFERROR(INDEX('Snakeden MR'!$I$4:$J$3028,MATCH($A1212,'Snakeden MR'!$J$4:$J$3028,0),1),"-"),"@")))</f>
        <v>-</v>
      </c>
      <c r="E1212" s="147" t="str">
        <f>TRIM(CLEAN(TEXT(IFERROR(INDEX('Snakeden MR'!$P$4:$Q$3028,MATCH($A1212,'Snakeden MR'!$Q$4:$Q$3028,0),1),"-"),"@")))</f>
        <v>-</v>
      </c>
      <c r="F1212" s="147" t="str">
        <f>TRIM(CLEAN(TEXT(IFERROR(INDEX('Snakeden MR'!$W$4:$X$3028,MATCH($A1212,'Snakeden MR'!$X$4:$X$3028,0),1),"-"),"@")))</f>
        <v>-</v>
      </c>
      <c r="G1212" s="159" t="str">
        <f t="shared" si="36"/>
        <v>Found</v>
      </c>
      <c r="H1212" t="str" cm="1">
        <f t="array" ref="H1212">IF(SUMPRODUCT((TRIM(C1212:F1212)&lt;&gt;"-")*1)=0,
    "No Data",
    IF(COUNTIF(C1212:F1212,INDEX(_xlfn._xlws.FILTER(C1212:F1212,TRIM(C1212:F1212)&lt;&gt;"-"),1))=SUMPRODUCT((TRIM(C1212:F1212)&lt;&gt;"-")*1),
    "No Change",
    "Change"))</f>
        <v>No Change</v>
      </c>
      <c r="I1212" s="159"/>
      <c r="J1212"/>
      <c r="K1212" s="163"/>
      <c r="L1212" s="147" t="str">
        <f>TRIM(CLEAN(TEXT(IFERROR(INDEX('Glade MR'!$B$4:$C$3000,MATCH($A1212,'Glade MR'!$C$4:$C$3000,0),1),"-"),"@")))</f>
        <v>-</v>
      </c>
      <c r="M1212" s="147" t="str">
        <f>TRIM(CLEAN(TEXT(IFERROR(INDEX('Glade MR'!$I$4:$J$3000,MATCH($A1212,'Glade MR'!$J$4:$J$3000,0),1),"-"),"@")))</f>
        <v>-</v>
      </c>
      <c r="N1212" s="147" t="str">
        <f>TRIM(CLEAN(TEXT(IFERROR(INDEX('Glade MR'!$P$4:$Q$3000,MATCH($A1212,'Glade MR'!$Q$4:$Q$3000,0),1),"-"),"@")))</f>
        <v>-</v>
      </c>
      <c r="O1212" s="147" t="str">
        <f>TRIM(CLEAN(TEXT(IFERROR(INDEX('Glade MR'!$W$4:$X$3000,MATCH($A1212,'Glade MR'!$X$4:$X$3000,0),1),"-"),"@")))</f>
        <v>-</v>
      </c>
      <c r="P1212" s="159" t="str">
        <f t="shared" si="37"/>
        <v>Not Found</v>
      </c>
      <c r="Q1212" t="str" cm="1">
        <f t="array" ref="Q1212">IF(SUMPRODUCT((TRIM(L1212:O1212)&lt;&gt;"-")*1)=0,
    "No Data",
    IF(COUNTIF(L1212:O1212,INDEX(_xlfn._xlws.FILTER(L1212:O1212,TRIM(L1212:O1212)&lt;&gt;"-"),1))=SUMPRODUCT((TRIM(L1212:O1212)&lt;&gt;"-")*1),
    "No Change",
    "Change"))</f>
        <v>No Data</v>
      </c>
      <c r="R1212" s="159"/>
      <c r="S1212" s="111"/>
    </row>
    <row r="1213" spans="1:19" x14ac:dyDescent="0.3">
      <c r="A1213" t="s">
        <v>2007</v>
      </c>
      <c r="B1213" t="s">
        <v>1145</v>
      </c>
      <c r="C1213" s="160" t="str">
        <f>TRIM(CLEAN(TEXT(IFERROR(INDEX('Snakeden MR'!$B$4:$C$3028,MATCH($A1213,'Snakeden MR'!$C$4:$C$3028,0),1),"-"),"@")))</f>
        <v>-</v>
      </c>
      <c r="D1213" s="147" t="str">
        <f>TRIM(CLEAN(TEXT(IFERROR(INDEX('Snakeden MR'!$I$4:$J$3028,MATCH($A1213,'Snakeden MR'!$J$4:$J$3028,0),1),"-"),"@")))</f>
        <v>-</v>
      </c>
      <c r="E1213" s="147" t="str">
        <f>TRIM(CLEAN(TEXT(IFERROR(INDEX('Snakeden MR'!$P$4:$Q$3028,MATCH($A1213,'Snakeden MR'!$Q$4:$Q$3028,0),1),"-"),"@")))</f>
        <v>-</v>
      </c>
      <c r="F1213" s="147" t="str">
        <f>TRIM(CLEAN(TEXT(IFERROR(INDEX('Snakeden MR'!$W$4:$X$3028,MATCH($A1213,'Snakeden MR'!$X$4:$X$3028,0),1),"-"),"@")))</f>
        <v>-</v>
      </c>
      <c r="G1213" s="159" t="str">
        <f t="shared" si="36"/>
        <v>Not Found</v>
      </c>
      <c r="H1213" t="str" cm="1">
        <f t="array" ref="H1213">IF(SUMPRODUCT((TRIM(C1213:F1213)&lt;&gt;"-")*1)=0,
    "No Data",
    IF(COUNTIF(C1213:F1213,INDEX(_xlfn._xlws.FILTER(C1213:F1213,TRIM(C1213:F1213)&lt;&gt;"-"),1))=SUMPRODUCT((TRIM(C1213:F1213)&lt;&gt;"-")*1),
    "No Change",
    "Change"))</f>
        <v>No Data</v>
      </c>
      <c r="I1213" s="159"/>
      <c r="J1213"/>
      <c r="K1213" s="163"/>
      <c r="L1213" s="147" t="str">
        <f>TRIM(CLEAN(TEXT(IFERROR(INDEX('Glade MR'!$B$4:$C$3000,MATCH($A1213,'Glade MR'!$C$4:$C$3000,0),1),"-"),"@")))</f>
        <v>-</v>
      </c>
      <c r="M1213" s="147" t="str">
        <f>TRIM(CLEAN(TEXT(IFERROR(INDEX('Glade MR'!$I$4:$J$3000,MATCH($A1213,'Glade MR'!$J$4:$J$3000,0),1),"-"),"@")))</f>
        <v>-</v>
      </c>
      <c r="N1213" s="147" t="str">
        <f>TRIM(CLEAN(TEXT(IFERROR(INDEX('Glade MR'!$P$4:$Q$3000,MATCH($A1213,'Glade MR'!$Q$4:$Q$3000,0),1),"-"),"@")))</f>
        <v>-</v>
      </c>
      <c r="O1213" s="147" t="str">
        <f>TRIM(CLEAN(TEXT(IFERROR(INDEX('Glade MR'!$W$4:$X$3000,MATCH($A1213,'Glade MR'!$X$4:$X$3000,0),1),"-"),"@")))</f>
        <v>-</v>
      </c>
      <c r="P1213" s="159" t="str">
        <f t="shared" si="37"/>
        <v>Not Found</v>
      </c>
      <c r="Q1213" t="str" cm="1">
        <f t="array" ref="Q1213">IF(SUMPRODUCT((TRIM(L1213:O1213)&lt;&gt;"-")*1)=0,
    "No Data",
    IF(COUNTIF(L1213:O1213,INDEX(_xlfn._xlws.FILTER(L1213:O1213,TRIM(L1213:O1213)&lt;&gt;"-"),1))=SUMPRODUCT((TRIM(L1213:O1213)&lt;&gt;"-")*1),
    "No Change",
    "Change"))</f>
        <v>No Data</v>
      </c>
      <c r="R1213" s="159"/>
      <c r="S1213" s="111"/>
    </row>
    <row r="1214" spans="1:19" x14ac:dyDescent="0.3">
      <c r="A1214" t="s">
        <v>2008</v>
      </c>
      <c r="B1214" t="s">
        <v>1145</v>
      </c>
      <c r="C1214" s="160" t="str">
        <f>TRIM(CLEAN(TEXT(IFERROR(INDEX('Snakeden MR'!$B$4:$C$3028,MATCH($A1214,'Snakeden MR'!$C$4:$C$3028,0),1),"-"),"@")))</f>
        <v>-</v>
      </c>
      <c r="D1214" s="147" t="str">
        <f>TRIM(CLEAN(TEXT(IFERROR(INDEX('Snakeden MR'!$I$4:$J$3028,MATCH($A1214,'Snakeden MR'!$J$4:$J$3028,0),1),"-"),"@")))</f>
        <v>-</v>
      </c>
      <c r="E1214" s="147" t="str">
        <f>TRIM(CLEAN(TEXT(IFERROR(INDEX('Snakeden MR'!$P$4:$Q$3028,MATCH($A1214,'Snakeden MR'!$Q$4:$Q$3028,0),1),"-"),"@")))</f>
        <v>-</v>
      </c>
      <c r="F1214" s="147" t="str">
        <f>TRIM(CLEAN(TEXT(IFERROR(INDEX('Snakeden MR'!$W$4:$X$3028,MATCH($A1214,'Snakeden MR'!$X$4:$X$3028,0),1),"-"),"@")))</f>
        <v>-</v>
      </c>
      <c r="G1214" s="159" t="str">
        <f t="shared" si="36"/>
        <v>Not Found</v>
      </c>
      <c r="H1214" t="str" cm="1">
        <f t="array" ref="H1214">IF(SUMPRODUCT((TRIM(C1214:F1214)&lt;&gt;"-")*1)=0,
    "No Data",
    IF(COUNTIF(C1214:F1214,INDEX(_xlfn._xlws.FILTER(C1214:F1214,TRIM(C1214:F1214)&lt;&gt;"-"),1))=SUMPRODUCT((TRIM(C1214:F1214)&lt;&gt;"-")*1),
    "No Change",
    "Change"))</f>
        <v>No Data</v>
      </c>
      <c r="I1214" s="159"/>
      <c r="J1214"/>
      <c r="K1214" s="163"/>
      <c r="L1214" s="147" t="str">
        <f>TRIM(CLEAN(TEXT(IFERROR(INDEX('Glade MR'!$B$4:$C$3000,MATCH($A1214,'Glade MR'!$C$4:$C$3000,0),1),"-"),"@")))</f>
        <v>-</v>
      </c>
      <c r="M1214" s="147" t="str">
        <f>TRIM(CLEAN(TEXT(IFERROR(INDEX('Glade MR'!$I$4:$J$3000,MATCH($A1214,'Glade MR'!$J$4:$J$3000,0),1),"-"),"@")))</f>
        <v>-</v>
      </c>
      <c r="N1214" s="147" t="str">
        <f>TRIM(CLEAN(TEXT(IFERROR(INDEX('Glade MR'!$P$4:$Q$3000,MATCH($A1214,'Glade MR'!$Q$4:$Q$3000,0),1),"-"),"@")))</f>
        <v>-</v>
      </c>
      <c r="O1214" s="147" t="str">
        <f>TRIM(CLEAN(TEXT(IFERROR(INDEX('Glade MR'!$W$4:$X$3000,MATCH($A1214,'Glade MR'!$X$4:$X$3000,0),1),"-"),"@")))</f>
        <v>-</v>
      </c>
      <c r="P1214" s="159" t="str">
        <f t="shared" si="37"/>
        <v>Not Found</v>
      </c>
      <c r="Q1214" t="str" cm="1">
        <f t="array" ref="Q1214">IF(SUMPRODUCT((TRIM(L1214:O1214)&lt;&gt;"-")*1)=0,
    "No Data",
    IF(COUNTIF(L1214:O1214,INDEX(_xlfn._xlws.FILTER(L1214:O1214,TRIM(L1214:O1214)&lt;&gt;"-"),1))=SUMPRODUCT((TRIM(L1214:O1214)&lt;&gt;"-")*1),
    "No Change",
    "Change"))</f>
        <v>No Data</v>
      </c>
      <c r="R1214" s="159"/>
      <c r="S1214" s="111"/>
    </row>
    <row r="1215" spans="1:19" x14ac:dyDescent="0.3">
      <c r="A1215" t="s">
        <v>2009</v>
      </c>
      <c r="B1215" t="s">
        <v>1145</v>
      </c>
      <c r="C1215" s="160" t="str">
        <f>TRIM(CLEAN(TEXT(IFERROR(INDEX('Snakeden MR'!$B$4:$C$3028,MATCH($A1215,'Snakeden MR'!$C$4:$C$3028,0),1),"-"),"@")))</f>
        <v>-</v>
      </c>
      <c r="D1215" s="147" t="str">
        <f>TRIM(CLEAN(TEXT(IFERROR(INDEX('Snakeden MR'!$I$4:$J$3028,MATCH($A1215,'Snakeden MR'!$J$4:$J$3028,0),1),"-"),"@")))</f>
        <v>-</v>
      </c>
      <c r="E1215" s="147" t="str">
        <f>TRIM(CLEAN(TEXT(IFERROR(INDEX('Snakeden MR'!$P$4:$Q$3028,MATCH($A1215,'Snakeden MR'!$Q$4:$Q$3028,0),1),"-"),"@")))</f>
        <v>-</v>
      </c>
      <c r="F1215" s="147" t="str">
        <f>TRIM(CLEAN(TEXT(IFERROR(INDEX('Snakeden MR'!$W$4:$X$3028,MATCH($A1215,'Snakeden MR'!$X$4:$X$3028,0),1),"-"),"@")))</f>
        <v>-</v>
      </c>
      <c r="G1215" s="159" t="str">
        <f t="shared" si="36"/>
        <v>Not Found</v>
      </c>
      <c r="H1215" t="str" cm="1">
        <f t="array" ref="H1215">IF(SUMPRODUCT((TRIM(C1215:F1215)&lt;&gt;"-")*1)=0,
    "No Data",
    IF(COUNTIF(C1215:F1215,INDEX(_xlfn._xlws.FILTER(C1215:F1215,TRIM(C1215:F1215)&lt;&gt;"-"),1))=SUMPRODUCT((TRIM(C1215:F1215)&lt;&gt;"-")*1),
    "No Change",
    "Change"))</f>
        <v>No Data</v>
      </c>
      <c r="I1215" s="159"/>
      <c r="J1215"/>
      <c r="K1215" s="163"/>
      <c r="L1215" s="147" t="str">
        <f>TRIM(CLEAN(TEXT(IFERROR(INDEX('Glade MR'!$B$4:$C$3000,MATCH($A1215,'Glade MR'!$C$4:$C$3000,0),1),"-"),"@")))</f>
        <v>-</v>
      </c>
      <c r="M1215" s="147" t="str">
        <f>TRIM(CLEAN(TEXT(IFERROR(INDEX('Glade MR'!$I$4:$J$3000,MATCH($A1215,'Glade MR'!$J$4:$J$3000,0),1),"-"),"@")))</f>
        <v>-</v>
      </c>
      <c r="N1215" s="147" t="str">
        <f>TRIM(CLEAN(TEXT(IFERROR(INDEX('Glade MR'!$P$4:$Q$3000,MATCH($A1215,'Glade MR'!$Q$4:$Q$3000,0),1),"-"),"@")))</f>
        <v>-</v>
      </c>
      <c r="O1215" s="147" t="str">
        <f>TRIM(CLEAN(TEXT(IFERROR(INDEX('Glade MR'!$W$4:$X$3000,MATCH($A1215,'Glade MR'!$X$4:$X$3000,0),1),"-"),"@")))</f>
        <v>-</v>
      </c>
      <c r="P1215" s="159" t="str">
        <f t="shared" si="37"/>
        <v>Not Found</v>
      </c>
      <c r="Q1215" t="str" cm="1">
        <f t="array" ref="Q1215">IF(SUMPRODUCT((TRIM(L1215:O1215)&lt;&gt;"-")*1)=0,
    "No Data",
    IF(COUNTIF(L1215:O1215,INDEX(_xlfn._xlws.FILTER(L1215:O1215,TRIM(L1215:O1215)&lt;&gt;"-"),1))=SUMPRODUCT((TRIM(L1215:O1215)&lt;&gt;"-")*1),
    "No Change",
    "Change"))</f>
        <v>No Data</v>
      </c>
      <c r="R1215" s="159"/>
      <c r="S1215" s="111"/>
    </row>
    <row r="1216" spans="1:19" x14ac:dyDescent="0.3">
      <c r="A1216" t="s">
        <v>569</v>
      </c>
      <c r="B1216" t="s">
        <v>1137</v>
      </c>
      <c r="C1216" s="160" t="str">
        <f>TRIM(CLEAN(TEXT(IFERROR(INDEX('Snakeden MR'!$B$4:$C$3028,MATCH($A1216,'Snakeden MR'!$C$4:$C$3028,0),1),"-"),"@")))</f>
        <v>-</v>
      </c>
      <c r="D1216" s="147" t="str">
        <f>TRIM(CLEAN(TEXT(IFERROR(INDEX('Snakeden MR'!$I$4:$J$3028,MATCH($A1216,'Snakeden MR'!$J$4:$J$3028,0),1),"-"),"@")))</f>
        <v>-</v>
      </c>
      <c r="E1216" s="147" t="str">
        <f>TRIM(CLEAN(TEXT(IFERROR(INDEX('Snakeden MR'!$P$4:$Q$3028,MATCH($A1216,'Snakeden MR'!$Q$4:$Q$3028,0),1),"-"),"@")))</f>
        <v>-</v>
      </c>
      <c r="F1216" s="147" t="str">
        <f>TRIM(CLEAN(TEXT(IFERROR(INDEX('Snakeden MR'!$W$4:$X$3028,MATCH($A1216,'Snakeden MR'!$X$4:$X$3028,0),1),"-"),"@")))</f>
        <v>-</v>
      </c>
      <c r="G1216" s="159" t="str">
        <f t="shared" si="36"/>
        <v>Not Found</v>
      </c>
      <c r="H1216" t="str" cm="1">
        <f t="array" ref="H1216">IF(SUMPRODUCT((TRIM(C1216:F1216)&lt;&gt;"-")*1)=0,
    "No Data",
    IF(COUNTIF(C1216:F1216,INDEX(_xlfn._xlws.FILTER(C1216:F1216,TRIM(C1216:F1216)&lt;&gt;"-"),1))=SUMPRODUCT((TRIM(C1216:F1216)&lt;&gt;"-")*1),
    "No Change",
    "Change"))</f>
        <v>No Data</v>
      </c>
      <c r="I1216" s="159"/>
      <c r="J1216"/>
      <c r="K1216" s="163"/>
      <c r="L1216" s="147" t="str">
        <f>TRIM(CLEAN(TEXT(IFERROR(INDEX('Glade MR'!$B$4:$C$3000,MATCH($A1216,'Glade MR'!$C$4:$C$3000,0),1),"-"),"@")))</f>
        <v>Pool 8</v>
      </c>
      <c r="M1216" s="147" t="str">
        <f>TRIM(CLEAN(TEXT(IFERROR(INDEX('Glade MR'!$I$4:$J$3000,MATCH($A1216,'Glade MR'!$J$4:$J$3000,0),1),"-"),"@")))</f>
        <v>-</v>
      </c>
      <c r="N1216" s="147" t="str">
        <f>TRIM(CLEAN(TEXT(IFERROR(INDEX('Glade MR'!$P$4:$Q$3000,MATCH($A1216,'Glade MR'!$Q$4:$Q$3000,0),1),"-"),"@")))</f>
        <v>-</v>
      </c>
      <c r="O1216" s="147" t="str">
        <f>TRIM(CLEAN(TEXT(IFERROR(INDEX('Glade MR'!$W$4:$X$3000,MATCH($A1216,'Glade MR'!$X$4:$X$3000,0),1),"-"),"@")))</f>
        <v>-</v>
      </c>
      <c r="P1216" s="159" t="str">
        <f t="shared" si="37"/>
        <v>Found</v>
      </c>
      <c r="Q1216" t="str" cm="1">
        <f t="array" ref="Q1216">IF(SUMPRODUCT((TRIM(L1216:O1216)&lt;&gt;"-")*1)=0,
    "No Data",
    IF(COUNTIF(L1216:O1216,INDEX(_xlfn._xlws.FILTER(L1216:O1216,TRIM(L1216:O1216)&lt;&gt;"-"),1))=SUMPRODUCT((TRIM(L1216:O1216)&lt;&gt;"-")*1),
    "No Change",
    "Change"))</f>
        <v>No Change</v>
      </c>
      <c r="R1216" s="159"/>
      <c r="S1216" s="111"/>
    </row>
    <row r="1217" spans="1:19" x14ac:dyDescent="0.3">
      <c r="A1217" t="s">
        <v>2010</v>
      </c>
      <c r="B1217" t="s">
        <v>1137</v>
      </c>
      <c r="C1217" s="160" t="str">
        <f>TRIM(CLEAN(TEXT(IFERROR(INDEX('Snakeden MR'!$B$4:$C$3028,MATCH($A1217,'Snakeden MR'!$C$4:$C$3028,0),1),"-"),"@")))</f>
        <v>-</v>
      </c>
      <c r="D1217" s="147" t="str">
        <f>TRIM(CLEAN(TEXT(IFERROR(INDEX('Snakeden MR'!$I$4:$J$3028,MATCH($A1217,'Snakeden MR'!$J$4:$J$3028,0),1),"-"),"@")))</f>
        <v>-</v>
      </c>
      <c r="E1217" s="147" t="str">
        <f>TRIM(CLEAN(TEXT(IFERROR(INDEX('Snakeden MR'!$P$4:$Q$3028,MATCH($A1217,'Snakeden MR'!$Q$4:$Q$3028,0),1),"-"),"@")))</f>
        <v>-</v>
      </c>
      <c r="F1217" s="147" t="str">
        <f>TRIM(CLEAN(TEXT(IFERROR(INDEX('Snakeden MR'!$W$4:$X$3028,MATCH($A1217,'Snakeden MR'!$X$4:$X$3028,0),1),"-"),"@")))</f>
        <v>-</v>
      </c>
      <c r="G1217" s="159" t="str">
        <f t="shared" si="36"/>
        <v>Not Found</v>
      </c>
      <c r="H1217" t="str" cm="1">
        <f t="array" ref="H1217">IF(SUMPRODUCT((TRIM(C1217:F1217)&lt;&gt;"-")*1)=0,
    "No Data",
    IF(COUNTIF(C1217:F1217,INDEX(_xlfn._xlws.FILTER(C1217:F1217,TRIM(C1217:F1217)&lt;&gt;"-"),1))=SUMPRODUCT((TRIM(C1217:F1217)&lt;&gt;"-")*1),
    "No Change",
    "Change"))</f>
        <v>No Data</v>
      </c>
      <c r="I1217" s="159"/>
      <c r="J1217"/>
      <c r="K1217" s="163"/>
      <c r="L1217" s="147" t="str">
        <f>TRIM(CLEAN(TEXT(IFERROR(INDEX('Glade MR'!$B$4:$C$3000,MATCH($A1217,'Glade MR'!$C$4:$C$3000,0),1),"-"),"@")))</f>
        <v>-</v>
      </c>
      <c r="M1217" s="147" t="str">
        <f>TRIM(CLEAN(TEXT(IFERROR(INDEX('Glade MR'!$I$4:$J$3000,MATCH($A1217,'Glade MR'!$J$4:$J$3000,0),1),"-"),"@")))</f>
        <v>-</v>
      </c>
      <c r="N1217" s="147" t="str">
        <f>TRIM(CLEAN(TEXT(IFERROR(INDEX('Glade MR'!$P$4:$Q$3000,MATCH($A1217,'Glade MR'!$Q$4:$Q$3000,0),1),"-"),"@")))</f>
        <v>-</v>
      </c>
      <c r="O1217" s="147" t="str">
        <f>TRIM(CLEAN(TEXT(IFERROR(INDEX('Glade MR'!$W$4:$X$3000,MATCH($A1217,'Glade MR'!$X$4:$X$3000,0),1),"-"),"@")))</f>
        <v>-</v>
      </c>
      <c r="P1217" s="159" t="str">
        <f t="shared" si="37"/>
        <v>Not Found</v>
      </c>
      <c r="Q1217" t="str" cm="1">
        <f t="array" ref="Q1217">IF(SUMPRODUCT((TRIM(L1217:O1217)&lt;&gt;"-")*1)=0,
    "No Data",
    IF(COUNTIF(L1217:O1217,INDEX(_xlfn._xlws.FILTER(L1217:O1217,TRIM(L1217:O1217)&lt;&gt;"-"),1))=SUMPRODUCT((TRIM(L1217:O1217)&lt;&gt;"-")*1),
    "No Change",
    "Change"))</f>
        <v>No Data</v>
      </c>
      <c r="R1217" s="159"/>
      <c r="S1217" s="111"/>
    </row>
    <row r="1218" spans="1:19" x14ac:dyDescent="0.3">
      <c r="A1218" t="s">
        <v>2011</v>
      </c>
      <c r="B1218" t="s">
        <v>1145</v>
      </c>
      <c r="C1218" s="160" t="str">
        <f>TRIM(CLEAN(TEXT(IFERROR(INDEX('Snakeden MR'!$B$4:$C$3028,MATCH($A1218,'Snakeden MR'!$C$4:$C$3028,0),1),"-"),"@")))</f>
        <v>-</v>
      </c>
      <c r="D1218" s="147" t="str">
        <f>TRIM(CLEAN(TEXT(IFERROR(INDEX('Snakeden MR'!$I$4:$J$3028,MATCH($A1218,'Snakeden MR'!$J$4:$J$3028,0),1),"-"),"@")))</f>
        <v>-</v>
      </c>
      <c r="E1218" s="147" t="str">
        <f>TRIM(CLEAN(TEXT(IFERROR(INDEX('Snakeden MR'!$P$4:$Q$3028,MATCH($A1218,'Snakeden MR'!$Q$4:$Q$3028,0),1),"-"),"@")))</f>
        <v>-</v>
      </c>
      <c r="F1218" s="147" t="str">
        <f>TRIM(CLEAN(TEXT(IFERROR(INDEX('Snakeden MR'!$W$4:$X$3028,MATCH($A1218,'Snakeden MR'!$X$4:$X$3028,0),1),"-"),"@")))</f>
        <v>-</v>
      </c>
      <c r="G1218" s="159" t="str">
        <f t="shared" ref="G1218:G1281" si="38">IF(SUM(COUNTIF(C1218:F1218,"-"))=4,"Not Found","Found")</f>
        <v>Not Found</v>
      </c>
      <c r="H1218" t="str" cm="1">
        <f t="array" ref="H1218">IF(SUMPRODUCT((TRIM(C1218:F1218)&lt;&gt;"-")*1)=0,
    "No Data",
    IF(COUNTIF(C1218:F1218,INDEX(_xlfn._xlws.FILTER(C1218:F1218,TRIM(C1218:F1218)&lt;&gt;"-"),1))=SUMPRODUCT((TRIM(C1218:F1218)&lt;&gt;"-")*1),
    "No Change",
    "Change"))</f>
        <v>No Data</v>
      </c>
      <c r="I1218" s="159"/>
      <c r="J1218"/>
      <c r="K1218" s="163"/>
      <c r="L1218" s="147" t="str">
        <f>TRIM(CLEAN(TEXT(IFERROR(INDEX('Glade MR'!$B$4:$C$3000,MATCH($A1218,'Glade MR'!$C$4:$C$3000,0),1),"-"),"@")))</f>
        <v>-</v>
      </c>
      <c r="M1218" s="147" t="str">
        <f>TRIM(CLEAN(TEXT(IFERROR(INDEX('Glade MR'!$I$4:$J$3000,MATCH($A1218,'Glade MR'!$J$4:$J$3000,0),1),"-"),"@")))</f>
        <v>-</v>
      </c>
      <c r="N1218" s="147" t="str">
        <f>TRIM(CLEAN(TEXT(IFERROR(INDEX('Glade MR'!$P$4:$Q$3000,MATCH($A1218,'Glade MR'!$Q$4:$Q$3000,0),1),"-"),"@")))</f>
        <v>-</v>
      </c>
      <c r="O1218" s="147" t="str">
        <f>TRIM(CLEAN(TEXT(IFERROR(INDEX('Glade MR'!$W$4:$X$3000,MATCH($A1218,'Glade MR'!$X$4:$X$3000,0),1),"-"),"@")))</f>
        <v>-</v>
      </c>
      <c r="P1218" s="159" t="str">
        <f t="shared" ref="P1218:P1281" si="39">IF(SUM(COUNTIF(L1218:O1218,"-"))=4,"Not Found","Found")</f>
        <v>Not Found</v>
      </c>
      <c r="Q1218" t="str" cm="1">
        <f t="array" ref="Q1218">IF(SUMPRODUCT((TRIM(L1218:O1218)&lt;&gt;"-")*1)=0,
    "No Data",
    IF(COUNTIF(L1218:O1218,INDEX(_xlfn._xlws.FILTER(L1218:O1218,TRIM(L1218:O1218)&lt;&gt;"-"),1))=SUMPRODUCT((TRIM(L1218:O1218)&lt;&gt;"-")*1),
    "No Change",
    "Change"))</f>
        <v>No Data</v>
      </c>
      <c r="R1218" s="159"/>
      <c r="S1218" s="111"/>
    </row>
    <row r="1219" spans="1:19" x14ac:dyDescent="0.3">
      <c r="A1219" t="s">
        <v>892</v>
      </c>
      <c r="B1219" t="s">
        <v>1137</v>
      </c>
      <c r="C1219" s="160" t="str">
        <f>TRIM(CLEAN(TEXT(IFERROR(INDEX('Snakeden MR'!$B$4:$C$3028,MATCH($A1219,'Snakeden MR'!$C$4:$C$3028,0),1),"-"),"@")))</f>
        <v>-</v>
      </c>
      <c r="D1219" s="147" t="str">
        <f>TRIM(CLEAN(TEXT(IFERROR(INDEX('Snakeden MR'!$I$4:$J$3028,MATCH($A1219,'Snakeden MR'!$J$4:$J$3028,0),1),"-"),"@")))</f>
        <v>-</v>
      </c>
      <c r="E1219" s="147" t="str">
        <f>TRIM(CLEAN(TEXT(IFERROR(INDEX('Snakeden MR'!$P$4:$Q$3028,MATCH($A1219,'Snakeden MR'!$Q$4:$Q$3028,0),1),"-"),"@")))</f>
        <v>-</v>
      </c>
      <c r="F1219" s="147" t="str">
        <f>TRIM(CLEAN(TEXT(IFERROR(INDEX('Snakeden MR'!$W$4:$X$3028,MATCH($A1219,'Snakeden MR'!$X$4:$X$3028,0),1),"-"),"@")))</f>
        <v>-</v>
      </c>
      <c r="G1219" s="159" t="str">
        <f t="shared" si="38"/>
        <v>Not Found</v>
      </c>
      <c r="H1219" t="str" cm="1">
        <f t="array" ref="H1219">IF(SUMPRODUCT((TRIM(C1219:F1219)&lt;&gt;"-")*1)=0,
    "No Data",
    IF(COUNTIF(C1219:F1219,INDEX(_xlfn._xlws.FILTER(C1219:F1219,TRIM(C1219:F1219)&lt;&gt;"-"),1))=SUMPRODUCT((TRIM(C1219:F1219)&lt;&gt;"-")*1),
    "No Change",
    "Change"))</f>
        <v>No Data</v>
      </c>
      <c r="I1219" s="159"/>
      <c r="J1219"/>
      <c r="K1219" s="163"/>
      <c r="L1219" s="147" t="str">
        <f>TRIM(CLEAN(TEXT(IFERROR(INDEX('Glade MR'!$B$4:$C$3000,MATCH($A1219,'Glade MR'!$C$4:$C$3000,0),1),"-"),"@")))</f>
        <v>-</v>
      </c>
      <c r="M1219" s="147" t="str">
        <f>TRIM(CLEAN(TEXT(IFERROR(INDEX('Glade MR'!$I$4:$J$3000,MATCH($A1219,'Glade MR'!$J$4:$J$3000,0),1),"-"),"@")))</f>
        <v>Pool 5</v>
      </c>
      <c r="N1219" s="147" t="str">
        <f>TRIM(CLEAN(TEXT(IFERROR(INDEX('Glade MR'!$P$4:$Q$3000,MATCH($A1219,'Glade MR'!$Q$4:$Q$3000,0),1),"-"),"@")))</f>
        <v>-</v>
      </c>
      <c r="O1219" s="147" t="str">
        <f>TRIM(CLEAN(TEXT(IFERROR(INDEX('Glade MR'!$W$4:$X$3000,MATCH($A1219,'Glade MR'!$X$4:$X$3000,0),1),"-"),"@")))</f>
        <v>-</v>
      </c>
      <c r="P1219" s="159" t="str">
        <f t="shared" si="39"/>
        <v>Found</v>
      </c>
      <c r="Q1219" t="str" cm="1">
        <f t="array" ref="Q1219">IF(SUMPRODUCT((TRIM(L1219:O1219)&lt;&gt;"-")*1)=0,
    "No Data",
    IF(COUNTIF(L1219:O1219,INDEX(_xlfn._xlws.FILTER(L1219:O1219,TRIM(L1219:O1219)&lt;&gt;"-"),1))=SUMPRODUCT((TRIM(L1219:O1219)&lt;&gt;"-")*1),
    "No Change",
    "Change"))</f>
        <v>No Change</v>
      </c>
      <c r="R1219" s="159"/>
      <c r="S1219" s="111"/>
    </row>
    <row r="1220" spans="1:19" x14ac:dyDescent="0.3">
      <c r="A1220" t="s">
        <v>2012</v>
      </c>
      <c r="B1220" t="s">
        <v>1145</v>
      </c>
      <c r="C1220" s="160" t="str">
        <f>TRIM(CLEAN(TEXT(IFERROR(INDEX('Snakeden MR'!$B$4:$C$3028,MATCH($A1220,'Snakeden MR'!$C$4:$C$3028,0),1),"-"),"@")))</f>
        <v>Pool 4</v>
      </c>
      <c r="D1220" s="147" t="str">
        <f>TRIM(CLEAN(TEXT(IFERROR(INDEX('Snakeden MR'!$I$4:$J$3028,MATCH($A1220,'Snakeden MR'!$J$4:$J$3028,0),1),"-"),"@")))</f>
        <v>-</v>
      </c>
      <c r="E1220" s="147" t="str">
        <f>TRIM(CLEAN(TEXT(IFERROR(INDEX('Snakeden MR'!$P$4:$Q$3028,MATCH($A1220,'Snakeden MR'!$Q$4:$Q$3028,0),1),"-"),"@")))</f>
        <v>-</v>
      </c>
      <c r="F1220" s="147" t="str">
        <f>TRIM(CLEAN(TEXT(IFERROR(INDEX('Snakeden MR'!$W$4:$X$3028,MATCH($A1220,'Snakeden MR'!$X$4:$X$3028,0),1),"-"),"@")))</f>
        <v>-</v>
      </c>
      <c r="G1220" s="159" t="str">
        <f t="shared" si="38"/>
        <v>Found</v>
      </c>
      <c r="H1220" t="str" cm="1">
        <f t="array" ref="H1220">IF(SUMPRODUCT((TRIM(C1220:F1220)&lt;&gt;"-")*1)=0,
    "No Data",
    IF(COUNTIF(C1220:F1220,INDEX(_xlfn._xlws.FILTER(C1220:F1220,TRIM(C1220:F1220)&lt;&gt;"-"),1))=SUMPRODUCT((TRIM(C1220:F1220)&lt;&gt;"-")*1),
    "No Change",
    "Change"))</f>
        <v>No Change</v>
      </c>
      <c r="I1220" s="159"/>
      <c r="J1220"/>
      <c r="K1220" s="163"/>
      <c r="L1220" s="147" t="str">
        <f>TRIM(CLEAN(TEXT(IFERROR(INDEX('Glade MR'!$B$4:$C$3000,MATCH($A1220,'Glade MR'!$C$4:$C$3000,0),1),"-"),"@")))</f>
        <v>-</v>
      </c>
      <c r="M1220" s="147" t="str">
        <f>TRIM(CLEAN(TEXT(IFERROR(INDEX('Glade MR'!$I$4:$J$3000,MATCH($A1220,'Glade MR'!$J$4:$J$3000,0),1),"-"),"@")))</f>
        <v>-</v>
      </c>
      <c r="N1220" s="147" t="str">
        <f>TRIM(CLEAN(TEXT(IFERROR(INDEX('Glade MR'!$P$4:$Q$3000,MATCH($A1220,'Glade MR'!$Q$4:$Q$3000,0),1),"-"),"@")))</f>
        <v>-</v>
      </c>
      <c r="O1220" s="147" t="str">
        <f>TRIM(CLEAN(TEXT(IFERROR(INDEX('Glade MR'!$W$4:$X$3000,MATCH($A1220,'Glade MR'!$X$4:$X$3000,0),1),"-"),"@")))</f>
        <v>-</v>
      </c>
      <c r="P1220" s="159" t="str">
        <f t="shared" si="39"/>
        <v>Not Found</v>
      </c>
      <c r="Q1220" t="str" cm="1">
        <f t="array" ref="Q1220">IF(SUMPRODUCT((TRIM(L1220:O1220)&lt;&gt;"-")*1)=0,
    "No Data",
    IF(COUNTIF(L1220:O1220,INDEX(_xlfn._xlws.FILTER(L1220:O1220,TRIM(L1220:O1220)&lt;&gt;"-"),1))=SUMPRODUCT((TRIM(L1220:O1220)&lt;&gt;"-")*1),
    "No Change",
    "Change"))</f>
        <v>No Data</v>
      </c>
      <c r="R1220" s="159"/>
      <c r="S1220" s="111"/>
    </row>
    <row r="1221" spans="1:19" x14ac:dyDescent="0.3">
      <c r="A1221" t="s">
        <v>2013</v>
      </c>
      <c r="B1221" t="s">
        <v>1145</v>
      </c>
      <c r="C1221" s="160" t="str">
        <f>TRIM(CLEAN(TEXT(IFERROR(INDEX('Snakeden MR'!$B$4:$C$3028,MATCH($A1221,'Snakeden MR'!$C$4:$C$3028,0),1),"-"),"@")))</f>
        <v>-</v>
      </c>
      <c r="D1221" s="147" t="str">
        <f>TRIM(CLEAN(TEXT(IFERROR(INDEX('Snakeden MR'!$I$4:$J$3028,MATCH($A1221,'Snakeden MR'!$J$4:$J$3028,0),1),"-"),"@")))</f>
        <v>-</v>
      </c>
      <c r="E1221" s="147" t="str">
        <f>TRIM(CLEAN(TEXT(IFERROR(INDEX('Snakeden MR'!$P$4:$Q$3028,MATCH($A1221,'Snakeden MR'!$Q$4:$Q$3028,0),1),"-"),"@")))</f>
        <v>-</v>
      </c>
      <c r="F1221" s="147" t="str">
        <f>TRIM(CLEAN(TEXT(IFERROR(INDEX('Snakeden MR'!$W$4:$X$3028,MATCH($A1221,'Snakeden MR'!$X$4:$X$3028,0),1),"-"),"@")))</f>
        <v>-</v>
      </c>
      <c r="G1221" s="159" t="str">
        <f t="shared" si="38"/>
        <v>Not Found</v>
      </c>
      <c r="H1221" t="str" cm="1">
        <f t="array" ref="H1221">IF(SUMPRODUCT((TRIM(C1221:F1221)&lt;&gt;"-")*1)=0,
    "No Data",
    IF(COUNTIF(C1221:F1221,INDEX(_xlfn._xlws.FILTER(C1221:F1221,TRIM(C1221:F1221)&lt;&gt;"-"),1))=SUMPRODUCT((TRIM(C1221:F1221)&lt;&gt;"-")*1),
    "No Change",
    "Change"))</f>
        <v>No Data</v>
      </c>
      <c r="I1221" s="159"/>
      <c r="J1221"/>
      <c r="K1221" s="163"/>
      <c r="L1221" s="147" t="str">
        <f>TRIM(CLEAN(TEXT(IFERROR(INDEX('Glade MR'!$B$4:$C$3000,MATCH($A1221,'Glade MR'!$C$4:$C$3000,0),1),"-"),"@")))</f>
        <v>-</v>
      </c>
      <c r="M1221" s="147" t="str">
        <f>TRIM(CLEAN(TEXT(IFERROR(INDEX('Glade MR'!$I$4:$J$3000,MATCH($A1221,'Glade MR'!$J$4:$J$3000,0),1),"-"),"@")))</f>
        <v>-</v>
      </c>
      <c r="N1221" s="147" t="str">
        <f>TRIM(CLEAN(TEXT(IFERROR(INDEX('Glade MR'!$P$4:$Q$3000,MATCH($A1221,'Glade MR'!$Q$4:$Q$3000,0),1),"-"),"@")))</f>
        <v>-</v>
      </c>
      <c r="O1221" s="147" t="str">
        <f>TRIM(CLEAN(TEXT(IFERROR(INDEX('Glade MR'!$W$4:$X$3000,MATCH($A1221,'Glade MR'!$X$4:$X$3000,0),1),"-"),"@")))</f>
        <v>-</v>
      </c>
      <c r="P1221" s="159" t="str">
        <f t="shared" si="39"/>
        <v>Not Found</v>
      </c>
      <c r="Q1221" t="str" cm="1">
        <f t="array" ref="Q1221">IF(SUMPRODUCT((TRIM(L1221:O1221)&lt;&gt;"-")*1)=0,
    "No Data",
    IF(COUNTIF(L1221:O1221,INDEX(_xlfn._xlws.FILTER(L1221:O1221,TRIM(L1221:O1221)&lt;&gt;"-"),1))=SUMPRODUCT((TRIM(L1221:O1221)&lt;&gt;"-")*1),
    "No Change",
    "Change"))</f>
        <v>No Data</v>
      </c>
      <c r="R1221" s="159"/>
      <c r="S1221" s="111"/>
    </row>
    <row r="1222" spans="1:19" x14ac:dyDescent="0.3">
      <c r="A1222" t="s">
        <v>2014</v>
      </c>
      <c r="B1222" t="s">
        <v>1145</v>
      </c>
      <c r="C1222" s="160" t="str">
        <f>TRIM(CLEAN(TEXT(IFERROR(INDEX('Snakeden MR'!$B$4:$C$3028,MATCH($A1222,'Snakeden MR'!$C$4:$C$3028,0),1),"-"),"@")))</f>
        <v>-</v>
      </c>
      <c r="D1222" s="147" t="str">
        <f>TRIM(CLEAN(TEXT(IFERROR(INDEX('Snakeden MR'!$I$4:$J$3028,MATCH($A1222,'Snakeden MR'!$J$4:$J$3028,0),1),"-"),"@")))</f>
        <v>-</v>
      </c>
      <c r="E1222" s="147" t="str">
        <f>TRIM(CLEAN(TEXT(IFERROR(INDEX('Snakeden MR'!$P$4:$Q$3028,MATCH($A1222,'Snakeden MR'!$Q$4:$Q$3028,0),1),"-"),"@")))</f>
        <v>-</v>
      </c>
      <c r="F1222" s="147" t="str">
        <f>TRIM(CLEAN(TEXT(IFERROR(INDEX('Snakeden MR'!$W$4:$X$3028,MATCH($A1222,'Snakeden MR'!$X$4:$X$3028,0),1),"-"),"@")))</f>
        <v>-</v>
      </c>
      <c r="G1222" s="159" t="str">
        <f t="shared" si="38"/>
        <v>Not Found</v>
      </c>
      <c r="H1222" t="str" cm="1">
        <f t="array" ref="H1222">IF(SUMPRODUCT((TRIM(C1222:F1222)&lt;&gt;"-")*1)=0,
    "No Data",
    IF(COUNTIF(C1222:F1222,INDEX(_xlfn._xlws.FILTER(C1222:F1222,TRIM(C1222:F1222)&lt;&gt;"-"),1))=SUMPRODUCT((TRIM(C1222:F1222)&lt;&gt;"-")*1),
    "No Change",
    "Change"))</f>
        <v>No Data</v>
      </c>
      <c r="I1222" s="159"/>
      <c r="J1222"/>
      <c r="K1222" s="163"/>
      <c r="L1222" s="147" t="str">
        <f>TRIM(CLEAN(TEXT(IFERROR(INDEX('Glade MR'!$B$4:$C$3000,MATCH($A1222,'Glade MR'!$C$4:$C$3000,0),1),"-"),"@")))</f>
        <v>-</v>
      </c>
      <c r="M1222" s="147" t="str">
        <f>TRIM(CLEAN(TEXT(IFERROR(INDEX('Glade MR'!$I$4:$J$3000,MATCH($A1222,'Glade MR'!$J$4:$J$3000,0),1),"-"),"@")))</f>
        <v>-</v>
      </c>
      <c r="N1222" s="147" t="str">
        <f>TRIM(CLEAN(TEXT(IFERROR(INDEX('Glade MR'!$P$4:$Q$3000,MATCH($A1222,'Glade MR'!$Q$4:$Q$3000,0),1),"-"),"@")))</f>
        <v>-</v>
      </c>
      <c r="O1222" s="147" t="str">
        <f>TRIM(CLEAN(TEXT(IFERROR(INDEX('Glade MR'!$W$4:$X$3000,MATCH($A1222,'Glade MR'!$X$4:$X$3000,0),1),"-"),"@")))</f>
        <v>-</v>
      </c>
      <c r="P1222" s="159" t="str">
        <f t="shared" si="39"/>
        <v>Not Found</v>
      </c>
      <c r="Q1222" t="str" cm="1">
        <f t="array" ref="Q1222">IF(SUMPRODUCT((TRIM(L1222:O1222)&lt;&gt;"-")*1)=0,
    "No Data",
    IF(COUNTIF(L1222:O1222,INDEX(_xlfn._xlws.FILTER(L1222:O1222,TRIM(L1222:O1222)&lt;&gt;"-"),1))=SUMPRODUCT((TRIM(L1222:O1222)&lt;&gt;"-")*1),
    "No Change",
    "Change"))</f>
        <v>No Data</v>
      </c>
      <c r="R1222" s="159"/>
      <c r="S1222" s="111"/>
    </row>
    <row r="1223" spans="1:19" x14ac:dyDescent="0.3">
      <c r="A1223" t="s">
        <v>2015</v>
      </c>
      <c r="B1223" t="s">
        <v>1145</v>
      </c>
      <c r="C1223" s="160" t="str">
        <f>TRIM(CLEAN(TEXT(IFERROR(INDEX('Snakeden MR'!$B$4:$C$3028,MATCH($A1223,'Snakeden MR'!$C$4:$C$3028,0),1),"-"),"@")))</f>
        <v>-</v>
      </c>
      <c r="D1223" s="147" t="str">
        <f>TRIM(CLEAN(TEXT(IFERROR(INDEX('Snakeden MR'!$I$4:$J$3028,MATCH($A1223,'Snakeden MR'!$J$4:$J$3028,0),1),"-"),"@")))</f>
        <v>-</v>
      </c>
      <c r="E1223" s="147" t="str">
        <f>TRIM(CLEAN(TEXT(IFERROR(INDEX('Snakeden MR'!$P$4:$Q$3028,MATCH($A1223,'Snakeden MR'!$Q$4:$Q$3028,0),1),"-"),"@")))</f>
        <v>-</v>
      </c>
      <c r="F1223" s="147" t="str">
        <f>TRIM(CLEAN(TEXT(IFERROR(INDEX('Snakeden MR'!$W$4:$X$3028,MATCH($A1223,'Snakeden MR'!$X$4:$X$3028,0),1),"-"),"@")))</f>
        <v>-</v>
      </c>
      <c r="G1223" s="159" t="str">
        <f t="shared" si="38"/>
        <v>Not Found</v>
      </c>
      <c r="H1223" t="str" cm="1">
        <f t="array" ref="H1223">IF(SUMPRODUCT((TRIM(C1223:F1223)&lt;&gt;"-")*1)=0,
    "No Data",
    IF(COUNTIF(C1223:F1223,INDEX(_xlfn._xlws.FILTER(C1223:F1223,TRIM(C1223:F1223)&lt;&gt;"-"),1))=SUMPRODUCT((TRIM(C1223:F1223)&lt;&gt;"-")*1),
    "No Change",
    "Change"))</f>
        <v>No Data</v>
      </c>
      <c r="I1223" s="159"/>
      <c r="J1223"/>
      <c r="K1223" s="163"/>
      <c r="L1223" s="147" t="str">
        <f>TRIM(CLEAN(TEXT(IFERROR(INDEX('Glade MR'!$B$4:$C$3000,MATCH($A1223,'Glade MR'!$C$4:$C$3000,0),1),"-"),"@")))</f>
        <v>-</v>
      </c>
      <c r="M1223" s="147" t="str">
        <f>TRIM(CLEAN(TEXT(IFERROR(INDEX('Glade MR'!$I$4:$J$3000,MATCH($A1223,'Glade MR'!$J$4:$J$3000,0),1),"-"),"@")))</f>
        <v>-</v>
      </c>
      <c r="N1223" s="147" t="str">
        <f>TRIM(CLEAN(TEXT(IFERROR(INDEX('Glade MR'!$P$4:$Q$3000,MATCH($A1223,'Glade MR'!$Q$4:$Q$3000,0),1),"-"),"@")))</f>
        <v>-</v>
      </c>
      <c r="O1223" s="147" t="str">
        <f>TRIM(CLEAN(TEXT(IFERROR(INDEX('Glade MR'!$W$4:$X$3000,MATCH($A1223,'Glade MR'!$X$4:$X$3000,0),1),"-"),"@")))</f>
        <v>-</v>
      </c>
      <c r="P1223" s="159" t="str">
        <f t="shared" si="39"/>
        <v>Not Found</v>
      </c>
      <c r="Q1223" t="str" cm="1">
        <f t="array" ref="Q1223">IF(SUMPRODUCT((TRIM(L1223:O1223)&lt;&gt;"-")*1)=0,
    "No Data",
    IF(COUNTIF(L1223:O1223,INDEX(_xlfn._xlws.FILTER(L1223:O1223,TRIM(L1223:O1223)&lt;&gt;"-"),1))=SUMPRODUCT((TRIM(L1223:O1223)&lt;&gt;"-")*1),
    "No Change",
    "Change"))</f>
        <v>No Data</v>
      </c>
      <c r="R1223" s="159"/>
      <c r="S1223" s="111"/>
    </row>
    <row r="1224" spans="1:19" x14ac:dyDescent="0.3">
      <c r="A1224" t="s">
        <v>2016</v>
      </c>
      <c r="B1224" t="s">
        <v>1145</v>
      </c>
      <c r="C1224" s="160" t="str">
        <f>TRIM(CLEAN(TEXT(IFERROR(INDEX('Snakeden MR'!$B$4:$C$3028,MATCH($A1224,'Snakeden MR'!$C$4:$C$3028,0),1),"-"),"@")))</f>
        <v>-</v>
      </c>
      <c r="D1224" s="147" t="str">
        <f>TRIM(CLEAN(TEXT(IFERROR(INDEX('Snakeden MR'!$I$4:$J$3028,MATCH($A1224,'Snakeden MR'!$J$4:$J$3028,0),1),"-"),"@")))</f>
        <v>-</v>
      </c>
      <c r="E1224" s="147" t="str">
        <f>TRIM(CLEAN(TEXT(IFERROR(INDEX('Snakeden MR'!$P$4:$Q$3028,MATCH($A1224,'Snakeden MR'!$Q$4:$Q$3028,0),1),"-"),"@")))</f>
        <v>-</v>
      </c>
      <c r="F1224" s="147" t="str">
        <f>TRIM(CLEAN(TEXT(IFERROR(INDEX('Snakeden MR'!$W$4:$X$3028,MATCH($A1224,'Snakeden MR'!$X$4:$X$3028,0),1),"-"),"@")))</f>
        <v>-</v>
      </c>
      <c r="G1224" s="159" t="str">
        <f t="shared" si="38"/>
        <v>Not Found</v>
      </c>
      <c r="H1224" t="str" cm="1">
        <f t="array" ref="H1224">IF(SUMPRODUCT((TRIM(C1224:F1224)&lt;&gt;"-")*1)=0,
    "No Data",
    IF(COUNTIF(C1224:F1224,INDEX(_xlfn._xlws.FILTER(C1224:F1224,TRIM(C1224:F1224)&lt;&gt;"-"),1))=SUMPRODUCT((TRIM(C1224:F1224)&lt;&gt;"-")*1),
    "No Change",
    "Change"))</f>
        <v>No Data</v>
      </c>
      <c r="I1224" s="159"/>
      <c r="J1224"/>
      <c r="K1224" s="163"/>
      <c r="L1224" s="147" t="str">
        <f>TRIM(CLEAN(TEXT(IFERROR(INDEX('Glade MR'!$B$4:$C$3000,MATCH($A1224,'Glade MR'!$C$4:$C$3000,0),1),"-"),"@")))</f>
        <v>-</v>
      </c>
      <c r="M1224" s="147" t="str">
        <f>TRIM(CLEAN(TEXT(IFERROR(INDEX('Glade MR'!$I$4:$J$3000,MATCH($A1224,'Glade MR'!$J$4:$J$3000,0),1),"-"),"@")))</f>
        <v>-</v>
      </c>
      <c r="N1224" s="147" t="str">
        <f>TRIM(CLEAN(TEXT(IFERROR(INDEX('Glade MR'!$P$4:$Q$3000,MATCH($A1224,'Glade MR'!$Q$4:$Q$3000,0),1),"-"),"@")))</f>
        <v>-</v>
      </c>
      <c r="O1224" s="147" t="str">
        <f>TRIM(CLEAN(TEXT(IFERROR(INDEX('Glade MR'!$W$4:$X$3000,MATCH($A1224,'Glade MR'!$X$4:$X$3000,0),1),"-"),"@")))</f>
        <v>-</v>
      </c>
      <c r="P1224" s="159" t="str">
        <f t="shared" si="39"/>
        <v>Not Found</v>
      </c>
      <c r="Q1224" t="str" cm="1">
        <f t="array" ref="Q1224">IF(SUMPRODUCT((TRIM(L1224:O1224)&lt;&gt;"-")*1)=0,
    "No Data",
    IF(COUNTIF(L1224:O1224,INDEX(_xlfn._xlws.FILTER(L1224:O1224,TRIM(L1224:O1224)&lt;&gt;"-"),1))=SUMPRODUCT((TRIM(L1224:O1224)&lt;&gt;"-")*1),
    "No Change",
    "Change"))</f>
        <v>No Data</v>
      </c>
      <c r="R1224" s="159"/>
      <c r="S1224" s="111"/>
    </row>
    <row r="1225" spans="1:19" x14ac:dyDescent="0.3">
      <c r="A1225" t="s">
        <v>2017</v>
      </c>
      <c r="B1225" t="s">
        <v>1145</v>
      </c>
      <c r="C1225" s="160" t="str">
        <f>TRIM(CLEAN(TEXT(IFERROR(INDEX('Snakeden MR'!$B$4:$C$3028,MATCH($A1225,'Snakeden MR'!$C$4:$C$3028,0),1),"-"),"@")))</f>
        <v>Pool 1</v>
      </c>
      <c r="D1225" s="147" t="str">
        <f>TRIM(CLEAN(TEXT(IFERROR(INDEX('Snakeden MR'!$I$4:$J$3028,MATCH($A1225,'Snakeden MR'!$J$4:$J$3028,0),1),"-"),"@")))</f>
        <v>-</v>
      </c>
      <c r="E1225" s="147" t="str">
        <f>TRIM(CLEAN(TEXT(IFERROR(INDEX('Snakeden MR'!$P$4:$Q$3028,MATCH($A1225,'Snakeden MR'!$Q$4:$Q$3028,0),1),"-"),"@")))</f>
        <v>-</v>
      </c>
      <c r="F1225" s="147" t="str">
        <f>TRIM(CLEAN(TEXT(IFERROR(INDEX('Snakeden MR'!$W$4:$X$3028,MATCH($A1225,'Snakeden MR'!$X$4:$X$3028,0),1),"-"),"@")))</f>
        <v>-</v>
      </c>
      <c r="G1225" s="159" t="str">
        <f t="shared" si="38"/>
        <v>Found</v>
      </c>
      <c r="H1225" t="str" cm="1">
        <f t="array" ref="H1225">IF(SUMPRODUCT((TRIM(C1225:F1225)&lt;&gt;"-")*1)=0,
    "No Data",
    IF(COUNTIF(C1225:F1225,INDEX(_xlfn._xlws.FILTER(C1225:F1225,TRIM(C1225:F1225)&lt;&gt;"-"),1))=SUMPRODUCT((TRIM(C1225:F1225)&lt;&gt;"-")*1),
    "No Change",
    "Change"))</f>
        <v>No Change</v>
      </c>
      <c r="I1225" s="159"/>
      <c r="J1225"/>
      <c r="K1225" s="163"/>
      <c r="L1225" s="147" t="str">
        <f>TRIM(CLEAN(TEXT(IFERROR(INDEX('Glade MR'!$B$4:$C$3000,MATCH($A1225,'Glade MR'!$C$4:$C$3000,0),1),"-"),"@")))</f>
        <v>-</v>
      </c>
      <c r="M1225" s="147" t="str">
        <f>TRIM(CLEAN(TEXT(IFERROR(INDEX('Glade MR'!$I$4:$J$3000,MATCH($A1225,'Glade MR'!$J$4:$J$3000,0),1),"-"),"@")))</f>
        <v>-</v>
      </c>
      <c r="N1225" s="147" t="str">
        <f>TRIM(CLEAN(TEXT(IFERROR(INDEX('Glade MR'!$P$4:$Q$3000,MATCH($A1225,'Glade MR'!$Q$4:$Q$3000,0),1),"-"),"@")))</f>
        <v>-</v>
      </c>
      <c r="O1225" s="147" t="str">
        <f>TRIM(CLEAN(TEXT(IFERROR(INDEX('Glade MR'!$W$4:$X$3000,MATCH($A1225,'Glade MR'!$X$4:$X$3000,0),1),"-"),"@")))</f>
        <v>-</v>
      </c>
      <c r="P1225" s="159" t="str">
        <f t="shared" si="39"/>
        <v>Not Found</v>
      </c>
      <c r="Q1225" t="str" cm="1">
        <f t="array" ref="Q1225">IF(SUMPRODUCT((TRIM(L1225:O1225)&lt;&gt;"-")*1)=0,
    "No Data",
    IF(COUNTIF(L1225:O1225,INDEX(_xlfn._xlws.FILTER(L1225:O1225,TRIM(L1225:O1225)&lt;&gt;"-"),1))=SUMPRODUCT((TRIM(L1225:O1225)&lt;&gt;"-")*1),
    "No Change",
    "Change"))</f>
        <v>No Data</v>
      </c>
      <c r="R1225" s="159"/>
      <c r="S1225" s="111"/>
    </row>
    <row r="1226" spans="1:19" x14ac:dyDescent="0.3">
      <c r="A1226" t="s">
        <v>2018</v>
      </c>
      <c r="B1226" t="s">
        <v>1137</v>
      </c>
      <c r="C1226" s="160" t="str">
        <f>TRIM(CLEAN(TEXT(IFERROR(INDEX('Snakeden MR'!$B$4:$C$3028,MATCH($A1226,'Snakeden MR'!$C$4:$C$3028,0),1),"-"),"@")))</f>
        <v>-</v>
      </c>
      <c r="D1226" s="147" t="str">
        <f>TRIM(CLEAN(TEXT(IFERROR(INDEX('Snakeden MR'!$I$4:$J$3028,MATCH($A1226,'Snakeden MR'!$J$4:$J$3028,0),1),"-"),"@")))</f>
        <v>-</v>
      </c>
      <c r="E1226" s="147" t="str">
        <f>TRIM(CLEAN(TEXT(IFERROR(INDEX('Snakeden MR'!$P$4:$Q$3028,MATCH($A1226,'Snakeden MR'!$Q$4:$Q$3028,0),1),"-"),"@")))</f>
        <v>-</v>
      </c>
      <c r="F1226" s="147" t="str">
        <f>TRIM(CLEAN(TEXT(IFERROR(INDEX('Snakeden MR'!$W$4:$X$3028,MATCH($A1226,'Snakeden MR'!$X$4:$X$3028,0),1),"-"),"@")))</f>
        <v>-</v>
      </c>
      <c r="G1226" s="159" t="str">
        <f t="shared" si="38"/>
        <v>Not Found</v>
      </c>
      <c r="H1226" t="str" cm="1">
        <f t="array" ref="H1226">IF(SUMPRODUCT((TRIM(C1226:F1226)&lt;&gt;"-")*1)=0,
    "No Data",
    IF(COUNTIF(C1226:F1226,INDEX(_xlfn._xlws.FILTER(C1226:F1226,TRIM(C1226:F1226)&lt;&gt;"-"),1))=SUMPRODUCT((TRIM(C1226:F1226)&lt;&gt;"-")*1),
    "No Change",
    "Change"))</f>
        <v>No Data</v>
      </c>
      <c r="I1226" s="159"/>
      <c r="J1226"/>
      <c r="K1226" s="163"/>
      <c r="L1226" s="147" t="str">
        <f>TRIM(CLEAN(TEXT(IFERROR(INDEX('Glade MR'!$B$4:$C$3000,MATCH($A1226,'Glade MR'!$C$4:$C$3000,0),1),"-"),"@")))</f>
        <v>-</v>
      </c>
      <c r="M1226" s="147" t="str">
        <f>TRIM(CLEAN(TEXT(IFERROR(INDEX('Glade MR'!$I$4:$J$3000,MATCH($A1226,'Glade MR'!$J$4:$J$3000,0),1),"-"),"@")))</f>
        <v>-</v>
      </c>
      <c r="N1226" s="147" t="str">
        <f>TRIM(CLEAN(TEXT(IFERROR(INDEX('Glade MR'!$P$4:$Q$3000,MATCH($A1226,'Glade MR'!$Q$4:$Q$3000,0),1),"-"),"@")))</f>
        <v>-</v>
      </c>
      <c r="O1226" s="147" t="str">
        <f>TRIM(CLEAN(TEXT(IFERROR(INDEX('Glade MR'!$W$4:$X$3000,MATCH($A1226,'Glade MR'!$X$4:$X$3000,0),1),"-"),"@")))</f>
        <v>-</v>
      </c>
      <c r="P1226" s="159" t="str">
        <f t="shared" si="39"/>
        <v>Not Found</v>
      </c>
      <c r="Q1226" t="str" cm="1">
        <f t="array" ref="Q1226">IF(SUMPRODUCT((TRIM(L1226:O1226)&lt;&gt;"-")*1)=0,
    "No Data",
    IF(COUNTIF(L1226:O1226,INDEX(_xlfn._xlws.FILTER(L1226:O1226,TRIM(L1226:O1226)&lt;&gt;"-"),1))=SUMPRODUCT((TRIM(L1226:O1226)&lt;&gt;"-")*1),
    "No Change",
    "Change"))</f>
        <v>No Data</v>
      </c>
      <c r="R1226" s="159"/>
      <c r="S1226" s="111"/>
    </row>
    <row r="1227" spans="1:19" x14ac:dyDescent="0.3">
      <c r="A1227" t="s">
        <v>707</v>
      </c>
      <c r="B1227" t="s">
        <v>1137</v>
      </c>
      <c r="C1227" s="160" t="str">
        <f>TRIM(CLEAN(TEXT(IFERROR(INDEX('Snakeden MR'!$B$4:$C$3028,MATCH($A1227,'Snakeden MR'!$C$4:$C$3028,0),1),"-"),"@")))</f>
        <v>-</v>
      </c>
      <c r="D1227" s="147" t="str">
        <f>TRIM(CLEAN(TEXT(IFERROR(INDEX('Snakeden MR'!$I$4:$J$3028,MATCH($A1227,'Snakeden MR'!$J$4:$J$3028,0),1),"-"),"@")))</f>
        <v>-</v>
      </c>
      <c r="E1227" s="147" t="str">
        <f>TRIM(CLEAN(TEXT(IFERROR(INDEX('Snakeden MR'!$P$4:$Q$3028,MATCH($A1227,'Snakeden MR'!$Q$4:$Q$3028,0),1),"-"),"@")))</f>
        <v>-</v>
      </c>
      <c r="F1227" s="147" t="str">
        <f>TRIM(CLEAN(TEXT(IFERROR(INDEX('Snakeden MR'!$W$4:$X$3028,MATCH($A1227,'Snakeden MR'!$X$4:$X$3028,0),1),"-"),"@")))</f>
        <v>-</v>
      </c>
      <c r="G1227" s="159" t="str">
        <f t="shared" si="38"/>
        <v>Not Found</v>
      </c>
      <c r="H1227" t="str" cm="1">
        <f t="array" ref="H1227">IF(SUMPRODUCT((TRIM(C1227:F1227)&lt;&gt;"-")*1)=0,
    "No Data",
    IF(COUNTIF(C1227:F1227,INDEX(_xlfn._xlws.FILTER(C1227:F1227,TRIM(C1227:F1227)&lt;&gt;"-"),1))=SUMPRODUCT((TRIM(C1227:F1227)&lt;&gt;"-")*1),
    "No Change",
    "Change"))</f>
        <v>No Data</v>
      </c>
      <c r="I1227" s="159"/>
      <c r="J1227"/>
      <c r="K1227" s="163"/>
      <c r="L1227" s="147" t="str">
        <f>TRIM(CLEAN(TEXT(IFERROR(INDEX('Glade MR'!$B$4:$C$3000,MATCH($A1227,'Glade MR'!$C$4:$C$3000,0),1),"-"),"@")))</f>
        <v>Pool 4</v>
      </c>
      <c r="M1227" s="147" t="str">
        <f>TRIM(CLEAN(TEXT(IFERROR(INDEX('Glade MR'!$I$4:$J$3000,MATCH($A1227,'Glade MR'!$J$4:$J$3000,0),1),"-"),"@")))</f>
        <v>-</v>
      </c>
      <c r="N1227" s="147" t="str">
        <f>TRIM(CLEAN(TEXT(IFERROR(INDEX('Glade MR'!$P$4:$Q$3000,MATCH($A1227,'Glade MR'!$Q$4:$Q$3000,0),1),"-"),"@")))</f>
        <v>-</v>
      </c>
      <c r="O1227" s="147" t="str">
        <f>TRIM(CLEAN(TEXT(IFERROR(INDEX('Glade MR'!$W$4:$X$3000,MATCH($A1227,'Glade MR'!$X$4:$X$3000,0),1),"-"),"@")))</f>
        <v>-</v>
      </c>
      <c r="P1227" s="159" t="str">
        <f t="shared" si="39"/>
        <v>Found</v>
      </c>
      <c r="Q1227" t="str" cm="1">
        <f t="array" ref="Q1227">IF(SUMPRODUCT((TRIM(L1227:O1227)&lt;&gt;"-")*1)=0,
    "No Data",
    IF(COUNTIF(L1227:O1227,INDEX(_xlfn._xlws.FILTER(L1227:O1227,TRIM(L1227:O1227)&lt;&gt;"-"),1))=SUMPRODUCT((TRIM(L1227:O1227)&lt;&gt;"-")*1),
    "No Change",
    "Change"))</f>
        <v>No Change</v>
      </c>
      <c r="R1227" s="159"/>
      <c r="S1227" s="111"/>
    </row>
    <row r="1228" spans="1:19" x14ac:dyDescent="0.3">
      <c r="A1228" t="s">
        <v>220</v>
      </c>
      <c r="B1228" t="s">
        <v>1145</v>
      </c>
      <c r="C1228" s="160" t="str">
        <f>TRIM(CLEAN(TEXT(IFERROR(INDEX('Snakeden MR'!$B$4:$C$3028,MATCH($A1228,'Snakeden MR'!$C$4:$C$3028,0),1),"-"),"@")))</f>
        <v>-</v>
      </c>
      <c r="D1228" s="147" t="str">
        <f>TRIM(CLEAN(TEXT(IFERROR(INDEX('Snakeden MR'!$I$4:$J$3028,MATCH($A1228,'Snakeden MR'!$J$4:$J$3028,0),1),"-"),"@")))</f>
        <v>-</v>
      </c>
      <c r="E1228" s="147" t="str">
        <f>TRIM(CLEAN(TEXT(IFERROR(INDEX('Snakeden MR'!$P$4:$Q$3028,MATCH($A1228,'Snakeden MR'!$Q$4:$Q$3028,0),1),"-"),"@")))</f>
        <v>Pool 8</v>
      </c>
      <c r="F1228" s="147" t="str">
        <f>TRIM(CLEAN(TEXT(IFERROR(INDEX('Snakeden MR'!$W$4:$X$3028,MATCH($A1228,'Snakeden MR'!$X$4:$X$3028,0),1),"-"),"@")))</f>
        <v>-</v>
      </c>
      <c r="G1228" s="159" t="str">
        <f t="shared" si="38"/>
        <v>Found</v>
      </c>
      <c r="H1228" t="str" cm="1">
        <f t="array" ref="H1228">IF(SUMPRODUCT((TRIM(C1228:F1228)&lt;&gt;"-")*1)=0,
    "No Data",
    IF(COUNTIF(C1228:F1228,INDEX(_xlfn._xlws.FILTER(C1228:F1228,TRIM(C1228:F1228)&lt;&gt;"-"),1))=SUMPRODUCT((TRIM(C1228:F1228)&lt;&gt;"-")*1),
    "No Change",
    "Change"))</f>
        <v>No Change</v>
      </c>
      <c r="I1228" s="159"/>
      <c r="J1228"/>
      <c r="K1228" s="163"/>
      <c r="L1228" s="147" t="str">
        <f>TRIM(CLEAN(TEXT(IFERROR(INDEX('Glade MR'!$B$4:$C$3000,MATCH($A1228,'Glade MR'!$C$4:$C$3000,0),1),"-"),"@")))</f>
        <v>-</v>
      </c>
      <c r="M1228" s="147" t="str">
        <f>TRIM(CLEAN(TEXT(IFERROR(INDEX('Glade MR'!$I$4:$J$3000,MATCH($A1228,'Glade MR'!$J$4:$J$3000,0),1),"-"),"@")))</f>
        <v>-</v>
      </c>
      <c r="N1228" s="147" t="str">
        <f>TRIM(CLEAN(TEXT(IFERROR(INDEX('Glade MR'!$P$4:$Q$3000,MATCH($A1228,'Glade MR'!$Q$4:$Q$3000,0),1),"-"),"@")))</f>
        <v>-</v>
      </c>
      <c r="O1228" s="147" t="str">
        <f>TRIM(CLEAN(TEXT(IFERROR(INDEX('Glade MR'!$W$4:$X$3000,MATCH($A1228,'Glade MR'!$X$4:$X$3000,0),1),"-"),"@")))</f>
        <v>-</v>
      </c>
      <c r="P1228" s="159" t="str">
        <f t="shared" si="39"/>
        <v>Not Found</v>
      </c>
      <c r="Q1228" t="str" cm="1">
        <f t="array" ref="Q1228">IF(SUMPRODUCT((TRIM(L1228:O1228)&lt;&gt;"-")*1)=0,
    "No Data",
    IF(COUNTIF(L1228:O1228,INDEX(_xlfn._xlws.FILTER(L1228:O1228,TRIM(L1228:O1228)&lt;&gt;"-"),1))=SUMPRODUCT((TRIM(L1228:O1228)&lt;&gt;"-")*1),
    "No Change",
    "Change"))</f>
        <v>No Data</v>
      </c>
      <c r="R1228" s="159"/>
      <c r="S1228" s="111"/>
    </row>
    <row r="1229" spans="1:19" x14ac:dyDescent="0.3">
      <c r="A1229" t="s">
        <v>636</v>
      </c>
      <c r="B1229" t="s">
        <v>1137</v>
      </c>
      <c r="C1229" s="160" t="str">
        <f>TRIM(CLEAN(TEXT(IFERROR(INDEX('Snakeden MR'!$B$4:$C$3028,MATCH($A1229,'Snakeden MR'!$C$4:$C$3028,0),1),"-"),"@")))</f>
        <v>-</v>
      </c>
      <c r="D1229" s="147" t="str">
        <f>TRIM(CLEAN(TEXT(IFERROR(INDEX('Snakeden MR'!$I$4:$J$3028,MATCH($A1229,'Snakeden MR'!$J$4:$J$3028,0),1),"-"),"@")))</f>
        <v>-</v>
      </c>
      <c r="E1229" s="147" t="str">
        <f>TRIM(CLEAN(TEXT(IFERROR(INDEX('Snakeden MR'!$P$4:$Q$3028,MATCH($A1229,'Snakeden MR'!$Q$4:$Q$3028,0),1),"-"),"@")))</f>
        <v>-</v>
      </c>
      <c r="F1229" s="147" t="str">
        <f>TRIM(CLEAN(TEXT(IFERROR(INDEX('Snakeden MR'!$W$4:$X$3028,MATCH($A1229,'Snakeden MR'!$X$4:$X$3028,0),1),"-"),"@")))</f>
        <v>-</v>
      </c>
      <c r="G1229" s="159" t="str">
        <f t="shared" si="38"/>
        <v>Not Found</v>
      </c>
      <c r="H1229" t="str" cm="1">
        <f t="array" ref="H1229">IF(SUMPRODUCT((TRIM(C1229:F1229)&lt;&gt;"-")*1)=0,
    "No Data",
    IF(COUNTIF(C1229:F1229,INDEX(_xlfn._xlws.FILTER(C1229:F1229,TRIM(C1229:F1229)&lt;&gt;"-"),1))=SUMPRODUCT((TRIM(C1229:F1229)&lt;&gt;"-")*1),
    "No Change",
    "Change"))</f>
        <v>No Data</v>
      </c>
      <c r="I1229" s="159"/>
      <c r="J1229"/>
      <c r="K1229" s="163"/>
      <c r="L1229" s="147" t="str">
        <f>TRIM(CLEAN(TEXT(IFERROR(INDEX('Glade MR'!$B$4:$C$3000,MATCH($A1229,'Glade MR'!$C$4:$C$3000,0),1),"-"),"@")))</f>
        <v>-</v>
      </c>
      <c r="M1229" s="147" t="str">
        <f>TRIM(CLEAN(TEXT(IFERROR(INDEX('Glade MR'!$I$4:$J$3000,MATCH($A1229,'Glade MR'!$J$4:$J$3000,0),1),"-"),"@")))</f>
        <v>-</v>
      </c>
      <c r="N1229" s="147" t="str">
        <f>TRIM(CLEAN(TEXT(IFERROR(INDEX('Glade MR'!$P$4:$Q$3000,MATCH($A1229,'Glade MR'!$Q$4:$Q$3000,0),1),"-"),"@")))</f>
        <v>Pool 6</v>
      </c>
      <c r="O1229" s="147" t="str">
        <f>TRIM(CLEAN(TEXT(IFERROR(INDEX('Glade MR'!$W$4:$X$3000,MATCH($A1229,'Glade MR'!$X$4:$X$3000,0),1),"-"),"@")))</f>
        <v>-</v>
      </c>
      <c r="P1229" s="159" t="str">
        <f t="shared" si="39"/>
        <v>Found</v>
      </c>
      <c r="Q1229" t="str" cm="1">
        <f t="array" ref="Q1229">IF(SUMPRODUCT((TRIM(L1229:O1229)&lt;&gt;"-")*1)=0,
    "No Data",
    IF(COUNTIF(L1229:O1229,INDEX(_xlfn._xlws.FILTER(L1229:O1229,TRIM(L1229:O1229)&lt;&gt;"-"),1))=SUMPRODUCT((TRIM(L1229:O1229)&lt;&gt;"-")*1),
    "No Change",
    "Change"))</f>
        <v>No Change</v>
      </c>
      <c r="R1229" s="159"/>
      <c r="S1229" s="111"/>
    </row>
    <row r="1230" spans="1:19" x14ac:dyDescent="0.3">
      <c r="A1230" t="s">
        <v>2019</v>
      </c>
      <c r="B1230" t="s">
        <v>1137</v>
      </c>
      <c r="C1230" s="160" t="str">
        <f>TRIM(CLEAN(TEXT(IFERROR(INDEX('Snakeden MR'!$B$4:$C$3028,MATCH($A1230,'Snakeden MR'!$C$4:$C$3028,0),1),"-"),"@")))</f>
        <v>-</v>
      </c>
      <c r="D1230" s="147" t="str">
        <f>TRIM(CLEAN(TEXT(IFERROR(INDEX('Snakeden MR'!$I$4:$J$3028,MATCH($A1230,'Snakeden MR'!$J$4:$J$3028,0),1),"-"),"@")))</f>
        <v>-</v>
      </c>
      <c r="E1230" s="147" t="str">
        <f>TRIM(CLEAN(TEXT(IFERROR(INDEX('Snakeden MR'!$P$4:$Q$3028,MATCH($A1230,'Snakeden MR'!$Q$4:$Q$3028,0),1),"-"),"@")))</f>
        <v>-</v>
      </c>
      <c r="F1230" s="147" t="str">
        <f>TRIM(CLEAN(TEXT(IFERROR(INDEX('Snakeden MR'!$W$4:$X$3028,MATCH($A1230,'Snakeden MR'!$X$4:$X$3028,0),1),"-"),"@")))</f>
        <v>-</v>
      </c>
      <c r="G1230" s="159" t="str">
        <f t="shared" si="38"/>
        <v>Not Found</v>
      </c>
      <c r="H1230" t="str" cm="1">
        <f t="array" ref="H1230">IF(SUMPRODUCT((TRIM(C1230:F1230)&lt;&gt;"-")*1)=0,
    "No Data",
    IF(COUNTIF(C1230:F1230,INDEX(_xlfn._xlws.FILTER(C1230:F1230,TRIM(C1230:F1230)&lt;&gt;"-"),1))=SUMPRODUCT((TRIM(C1230:F1230)&lt;&gt;"-")*1),
    "No Change",
    "Change"))</f>
        <v>No Data</v>
      </c>
      <c r="I1230" s="159"/>
      <c r="J1230"/>
      <c r="K1230" s="163"/>
      <c r="L1230" s="147" t="str">
        <f>TRIM(CLEAN(TEXT(IFERROR(INDEX('Glade MR'!$B$4:$C$3000,MATCH($A1230,'Glade MR'!$C$4:$C$3000,0),1),"-"),"@")))</f>
        <v>-</v>
      </c>
      <c r="M1230" s="147" t="str">
        <f>TRIM(CLEAN(TEXT(IFERROR(INDEX('Glade MR'!$I$4:$J$3000,MATCH($A1230,'Glade MR'!$J$4:$J$3000,0),1),"-"),"@")))</f>
        <v>-</v>
      </c>
      <c r="N1230" s="147" t="str">
        <f>TRIM(CLEAN(TEXT(IFERROR(INDEX('Glade MR'!$P$4:$Q$3000,MATCH($A1230,'Glade MR'!$Q$4:$Q$3000,0),1),"-"),"@")))</f>
        <v>-</v>
      </c>
      <c r="O1230" s="147" t="str">
        <f>TRIM(CLEAN(TEXT(IFERROR(INDEX('Glade MR'!$W$4:$X$3000,MATCH($A1230,'Glade MR'!$X$4:$X$3000,0),1),"-"),"@")))</f>
        <v>-</v>
      </c>
      <c r="P1230" s="159" t="str">
        <f t="shared" si="39"/>
        <v>Not Found</v>
      </c>
      <c r="Q1230" t="str" cm="1">
        <f t="array" ref="Q1230">IF(SUMPRODUCT((TRIM(L1230:O1230)&lt;&gt;"-")*1)=0,
    "No Data",
    IF(COUNTIF(L1230:O1230,INDEX(_xlfn._xlws.FILTER(L1230:O1230,TRIM(L1230:O1230)&lt;&gt;"-"),1))=SUMPRODUCT((TRIM(L1230:O1230)&lt;&gt;"-")*1),
    "No Change",
    "Change"))</f>
        <v>No Data</v>
      </c>
      <c r="R1230" s="159"/>
      <c r="S1230" s="111"/>
    </row>
    <row r="1231" spans="1:19" x14ac:dyDescent="0.3">
      <c r="A1231" t="s">
        <v>2020</v>
      </c>
      <c r="B1231" t="s">
        <v>1137</v>
      </c>
      <c r="C1231" s="160" t="str">
        <f>TRIM(CLEAN(TEXT(IFERROR(INDEX('Snakeden MR'!$B$4:$C$3028,MATCH($A1231,'Snakeden MR'!$C$4:$C$3028,0),1),"-"),"@")))</f>
        <v>-</v>
      </c>
      <c r="D1231" s="147" t="str">
        <f>TRIM(CLEAN(TEXT(IFERROR(INDEX('Snakeden MR'!$I$4:$J$3028,MATCH($A1231,'Snakeden MR'!$J$4:$J$3028,0),1),"-"),"@")))</f>
        <v>-</v>
      </c>
      <c r="E1231" s="147" t="str">
        <f>TRIM(CLEAN(TEXT(IFERROR(INDEX('Snakeden MR'!$P$4:$Q$3028,MATCH($A1231,'Snakeden MR'!$Q$4:$Q$3028,0),1),"-"),"@")))</f>
        <v>-</v>
      </c>
      <c r="F1231" s="147" t="str">
        <f>TRIM(CLEAN(TEXT(IFERROR(INDEX('Snakeden MR'!$W$4:$X$3028,MATCH($A1231,'Snakeden MR'!$X$4:$X$3028,0),1),"-"),"@")))</f>
        <v>-</v>
      </c>
      <c r="G1231" s="159" t="str">
        <f t="shared" si="38"/>
        <v>Not Found</v>
      </c>
      <c r="H1231" t="str" cm="1">
        <f t="array" ref="H1231">IF(SUMPRODUCT((TRIM(C1231:F1231)&lt;&gt;"-")*1)=0,
    "No Data",
    IF(COUNTIF(C1231:F1231,INDEX(_xlfn._xlws.FILTER(C1231:F1231,TRIM(C1231:F1231)&lt;&gt;"-"),1))=SUMPRODUCT((TRIM(C1231:F1231)&lt;&gt;"-")*1),
    "No Change",
    "Change"))</f>
        <v>No Data</v>
      </c>
      <c r="I1231" s="159"/>
      <c r="J1231"/>
      <c r="K1231" s="163"/>
      <c r="L1231" s="147" t="str">
        <f>TRIM(CLEAN(TEXT(IFERROR(INDEX('Glade MR'!$B$4:$C$3000,MATCH($A1231,'Glade MR'!$C$4:$C$3000,0),1),"-"),"@")))</f>
        <v>-</v>
      </c>
      <c r="M1231" s="147" t="str">
        <f>TRIM(CLEAN(TEXT(IFERROR(INDEX('Glade MR'!$I$4:$J$3000,MATCH($A1231,'Glade MR'!$J$4:$J$3000,0),1),"-"),"@")))</f>
        <v>-</v>
      </c>
      <c r="N1231" s="147" t="str">
        <f>TRIM(CLEAN(TEXT(IFERROR(INDEX('Glade MR'!$P$4:$Q$3000,MATCH($A1231,'Glade MR'!$Q$4:$Q$3000,0),1),"-"),"@")))</f>
        <v>-</v>
      </c>
      <c r="O1231" s="147" t="str">
        <f>TRIM(CLEAN(TEXT(IFERROR(INDEX('Glade MR'!$W$4:$X$3000,MATCH($A1231,'Glade MR'!$X$4:$X$3000,0),1),"-"),"@")))</f>
        <v>-</v>
      </c>
      <c r="P1231" s="159" t="str">
        <f t="shared" si="39"/>
        <v>Not Found</v>
      </c>
      <c r="Q1231" t="str" cm="1">
        <f t="array" ref="Q1231">IF(SUMPRODUCT((TRIM(L1231:O1231)&lt;&gt;"-")*1)=0,
    "No Data",
    IF(COUNTIF(L1231:O1231,INDEX(_xlfn._xlws.FILTER(L1231:O1231,TRIM(L1231:O1231)&lt;&gt;"-"),1))=SUMPRODUCT((TRIM(L1231:O1231)&lt;&gt;"-")*1),
    "No Change",
    "Change"))</f>
        <v>No Data</v>
      </c>
      <c r="R1231" s="159"/>
      <c r="S1231" s="111"/>
    </row>
    <row r="1232" spans="1:19" x14ac:dyDescent="0.3">
      <c r="A1232" t="s">
        <v>2021</v>
      </c>
      <c r="B1232" t="s">
        <v>1145</v>
      </c>
      <c r="C1232" s="160" t="str">
        <f>TRIM(CLEAN(TEXT(IFERROR(INDEX('Snakeden MR'!$B$4:$C$3028,MATCH($A1232,'Snakeden MR'!$C$4:$C$3028,0),1),"-"),"@")))</f>
        <v>-</v>
      </c>
      <c r="D1232" s="147" t="str">
        <f>TRIM(CLEAN(TEXT(IFERROR(INDEX('Snakeden MR'!$I$4:$J$3028,MATCH($A1232,'Snakeden MR'!$J$4:$J$3028,0),1),"-"),"@")))</f>
        <v>-</v>
      </c>
      <c r="E1232" s="147" t="str">
        <f>TRIM(CLEAN(TEXT(IFERROR(INDEX('Snakeden MR'!$P$4:$Q$3028,MATCH($A1232,'Snakeden MR'!$Q$4:$Q$3028,0),1),"-"),"@")))</f>
        <v>-</v>
      </c>
      <c r="F1232" s="147" t="str">
        <f>TRIM(CLEAN(TEXT(IFERROR(INDEX('Snakeden MR'!$W$4:$X$3028,MATCH($A1232,'Snakeden MR'!$X$4:$X$3028,0),1),"-"),"@")))</f>
        <v>-</v>
      </c>
      <c r="G1232" s="159" t="str">
        <f t="shared" si="38"/>
        <v>Not Found</v>
      </c>
      <c r="H1232" t="str" cm="1">
        <f t="array" ref="H1232">IF(SUMPRODUCT((TRIM(C1232:F1232)&lt;&gt;"-")*1)=0,
    "No Data",
    IF(COUNTIF(C1232:F1232,INDEX(_xlfn._xlws.FILTER(C1232:F1232,TRIM(C1232:F1232)&lt;&gt;"-"),1))=SUMPRODUCT((TRIM(C1232:F1232)&lt;&gt;"-")*1),
    "No Change",
    "Change"))</f>
        <v>No Data</v>
      </c>
      <c r="I1232" s="159"/>
      <c r="J1232"/>
      <c r="K1232" s="163"/>
      <c r="L1232" s="147" t="str">
        <f>TRIM(CLEAN(TEXT(IFERROR(INDEX('Glade MR'!$B$4:$C$3000,MATCH($A1232,'Glade MR'!$C$4:$C$3000,0),1),"-"),"@")))</f>
        <v>-</v>
      </c>
      <c r="M1232" s="147" t="str">
        <f>TRIM(CLEAN(TEXT(IFERROR(INDEX('Glade MR'!$I$4:$J$3000,MATCH($A1232,'Glade MR'!$J$4:$J$3000,0),1),"-"),"@")))</f>
        <v>-</v>
      </c>
      <c r="N1232" s="147" t="str">
        <f>TRIM(CLEAN(TEXT(IFERROR(INDEX('Glade MR'!$P$4:$Q$3000,MATCH($A1232,'Glade MR'!$Q$4:$Q$3000,0),1),"-"),"@")))</f>
        <v>-</v>
      </c>
      <c r="O1232" s="147" t="str">
        <f>TRIM(CLEAN(TEXT(IFERROR(INDEX('Glade MR'!$W$4:$X$3000,MATCH($A1232,'Glade MR'!$X$4:$X$3000,0),1),"-"),"@")))</f>
        <v>-</v>
      </c>
      <c r="P1232" s="159" t="str">
        <f t="shared" si="39"/>
        <v>Not Found</v>
      </c>
      <c r="Q1232" t="str" cm="1">
        <f t="array" ref="Q1232">IF(SUMPRODUCT((TRIM(L1232:O1232)&lt;&gt;"-")*1)=0,
    "No Data",
    IF(COUNTIF(L1232:O1232,INDEX(_xlfn._xlws.FILTER(L1232:O1232,TRIM(L1232:O1232)&lt;&gt;"-"),1))=SUMPRODUCT((TRIM(L1232:O1232)&lt;&gt;"-")*1),
    "No Change",
    "Change"))</f>
        <v>No Data</v>
      </c>
      <c r="R1232" s="159"/>
      <c r="S1232" s="111"/>
    </row>
    <row r="1233" spans="1:19" x14ac:dyDescent="0.3">
      <c r="A1233" t="s">
        <v>2022</v>
      </c>
      <c r="B1233" t="s">
        <v>1145</v>
      </c>
      <c r="C1233" s="160" t="str">
        <f>TRIM(CLEAN(TEXT(IFERROR(INDEX('Snakeden MR'!$B$4:$C$3028,MATCH($A1233,'Snakeden MR'!$C$4:$C$3028,0),1),"-"),"@")))</f>
        <v>-</v>
      </c>
      <c r="D1233" s="147" t="str">
        <f>TRIM(CLEAN(TEXT(IFERROR(INDEX('Snakeden MR'!$I$4:$J$3028,MATCH($A1233,'Snakeden MR'!$J$4:$J$3028,0),1),"-"),"@")))</f>
        <v>-</v>
      </c>
      <c r="E1233" s="147" t="str">
        <f>TRIM(CLEAN(TEXT(IFERROR(INDEX('Snakeden MR'!$P$4:$Q$3028,MATCH($A1233,'Snakeden MR'!$Q$4:$Q$3028,0),1),"-"),"@")))</f>
        <v>-</v>
      </c>
      <c r="F1233" s="147" t="str">
        <f>TRIM(CLEAN(TEXT(IFERROR(INDEX('Snakeden MR'!$W$4:$X$3028,MATCH($A1233,'Snakeden MR'!$X$4:$X$3028,0),1),"-"),"@")))</f>
        <v>-</v>
      </c>
      <c r="G1233" s="159" t="str">
        <f t="shared" si="38"/>
        <v>Not Found</v>
      </c>
      <c r="H1233" t="str" cm="1">
        <f t="array" ref="H1233">IF(SUMPRODUCT((TRIM(C1233:F1233)&lt;&gt;"-")*1)=0,
    "No Data",
    IF(COUNTIF(C1233:F1233,INDEX(_xlfn._xlws.FILTER(C1233:F1233,TRIM(C1233:F1233)&lt;&gt;"-"),1))=SUMPRODUCT((TRIM(C1233:F1233)&lt;&gt;"-")*1),
    "No Change",
    "Change"))</f>
        <v>No Data</v>
      </c>
      <c r="I1233" s="159"/>
      <c r="J1233"/>
      <c r="K1233" s="163"/>
      <c r="L1233" s="147" t="str">
        <f>TRIM(CLEAN(TEXT(IFERROR(INDEX('Glade MR'!$B$4:$C$3000,MATCH($A1233,'Glade MR'!$C$4:$C$3000,0),1),"-"),"@")))</f>
        <v>-</v>
      </c>
      <c r="M1233" s="147" t="str">
        <f>TRIM(CLEAN(TEXT(IFERROR(INDEX('Glade MR'!$I$4:$J$3000,MATCH($A1233,'Glade MR'!$J$4:$J$3000,0),1),"-"),"@")))</f>
        <v>-</v>
      </c>
      <c r="N1233" s="147" t="str">
        <f>TRIM(CLEAN(TEXT(IFERROR(INDEX('Glade MR'!$P$4:$Q$3000,MATCH($A1233,'Glade MR'!$Q$4:$Q$3000,0),1),"-"),"@")))</f>
        <v>-</v>
      </c>
      <c r="O1233" s="147" t="str">
        <f>TRIM(CLEAN(TEXT(IFERROR(INDEX('Glade MR'!$W$4:$X$3000,MATCH($A1233,'Glade MR'!$X$4:$X$3000,0),1),"-"),"@")))</f>
        <v>-</v>
      </c>
      <c r="P1233" s="159" t="str">
        <f t="shared" si="39"/>
        <v>Not Found</v>
      </c>
      <c r="Q1233" t="str" cm="1">
        <f t="array" ref="Q1233">IF(SUMPRODUCT((TRIM(L1233:O1233)&lt;&gt;"-")*1)=0,
    "No Data",
    IF(COUNTIF(L1233:O1233,INDEX(_xlfn._xlws.FILTER(L1233:O1233,TRIM(L1233:O1233)&lt;&gt;"-"),1))=SUMPRODUCT((TRIM(L1233:O1233)&lt;&gt;"-")*1),
    "No Change",
    "Change"))</f>
        <v>No Data</v>
      </c>
      <c r="R1233" s="159"/>
      <c r="S1233" s="111"/>
    </row>
    <row r="1234" spans="1:19" x14ac:dyDescent="0.3">
      <c r="A1234" t="s">
        <v>887</v>
      </c>
      <c r="B1234" t="s">
        <v>1137</v>
      </c>
      <c r="C1234" s="160" t="str">
        <f>TRIM(CLEAN(TEXT(IFERROR(INDEX('Snakeden MR'!$B$4:$C$3028,MATCH($A1234,'Snakeden MR'!$C$4:$C$3028,0),1),"-"),"@")))</f>
        <v>-</v>
      </c>
      <c r="D1234" s="147" t="str">
        <f>TRIM(CLEAN(TEXT(IFERROR(INDEX('Snakeden MR'!$I$4:$J$3028,MATCH($A1234,'Snakeden MR'!$J$4:$J$3028,0),1),"-"),"@")))</f>
        <v>-</v>
      </c>
      <c r="E1234" s="147" t="str">
        <f>TRIM(CLEAN(TEXT(IFERROR(INDEX('Snakeden MR'!$P$4:$Q$3028,MATCH($A1234,'Snakeden MR'!$Q$4:$Q$3028,0),1),"-"),"@")))</f>
        <v>-</v>
      </c>
      <c r="F1234" s="147" t="str">
        <f>TRIM(CLEAN(TEXT(IFERROR(INDEX('Snakeden MR'!$W$4:$X$3028,MATCH($A1234,'Snakeden MR'!$X$4:$X$3028,0),1),"-"),"@")))</f>
        <v>-</v>
      </c>
      <c r="G1234" s="159" t="str">
        <f t="shared" si="38"/>
        <v>Not Found</v>
      </c>
      <c r="H1234" t="str" cm="1">
        <f t="array" ref="H1234">IF(SUMPRODUCT((TRIM(C1234:F1234)&lt;&gt;"-")*1)=0,
    "No Data",
    IF(COUNTIF(C1234:F1234,INDEX(_xlfn._xlws.FILTER(C1234:F1234,TRIM(C1234:F1234)&lt;&gt;"-"),1))=SUMPRODUCT((TRIM(C1234:F1234)&lt;&gt;"-")*1),
    "No Change",
    "Change"))</f>
        <v>No Data</v>
      </c>
      <c r="I1234" s="159"/>
      <c r="J1234"/>
      <c r="K1234" s="163"/>
      <c r="L1234" s="147" t="str">
        <f>TRIM(CLEAN(TEXT(IFERROR(INDEX('Glade MR'!$B$4:$C$3000,MATCH($A1234,'Glade MR'!$C$4:$C$3000,0),1),"-"),"@")))</f>
        <v>Pool 1</v>
      </c>
      <c r="M1234" s="147" t="str">
        <f>TRIM(CLEAN(TEXT(IFERROR(INDEX('Glade MR'!$I$4:$J$3000,MATCH($A1234,'Glade MR'!$J$4:$J$3000,0),1),"-"),"@")))</f>
        <v>-</v>
      </c>
      <c r="N1234" s="147" t="str">
        <f>TRIM(CLEAN(TEXT(IFERROR(INDEX('Glade MR'!$P$4:$Q$3000,MATCH($A1234,'Glade MR'!$Q$4:$Q$3000,0),1),"-"),"@")))</f>
        <v>-</v>
      </c>
      <c r="O1234" s="147" t="str">
        <f>TRIM(CLEAN(TEXT(IFERROR(INDEX('Glade MR'!$W$4:$X$3000,MATCH($A1234,'Glade MR'!$X$4:$X$3000,0),1),"-"),"@")))</f>
        <v>Pool 4</v>
      </c>
      <c r="P1234" s="159" t="str">
        <f t="shared" si="39"/>
        <v>Found</v>
      </c>
      <c r="Q1234" t="str" cm="1">
        <f t="array" ref="Q1234">IF(SUMPRODUCT((TRIM(L1234:O1234)&lt;&gt;"-")*1)=0,
    "No Data",
    IF(COUNTIF(L1234:O1234,INDEX(_xlfn._xlws.FILTER(L1234:O1234,TRIM(L1234:O1234)&lt;&gt;"-"),1))=SUMPRODUCT((TRIM(L1234:O1234)&lt;&gt;"-")*1),
    "No Change",
    "Change"))</f>
        <v>Change</v>
      </c>
      <c r="R1234" s="159"/>
      <c r="S1234" s="111"/>
    </row>
    <row r="1235" spans="1:19" x14ac:dyDescent="0.3">
      <c r="A1235" t="s">
        <v>2023</v>
      </c>
      <c r="B1235" t="s">
        <v>1137</v>
      </c>
      <c r="C1235" s="160" t="str">
        <f>TRIM(CLEAN(TEXT(IFERROR(INDEX('Snakeden MR'!$B$4:$C$3028,MATCH($A1235,'Snakeden MR'!$C$4:$C$3028,0),1),"-"),"@")))</f>
        <v>-</v>
      </c>
      <c r="D1235" s="147" t="str">
        <f>TRIM(CLEAN(TEXT(IFERROR(INDEX('Snakeden MR'!$I$4:$J$3028,MATCH($A1235,'Snakeden MR'!$J$4:$J$3028,0),1),"-"),"@")))</f>
        <v>-</v>
      </c>
      <c r="E1235" s="147" t="str">
        <f>TRIM(CLEAN(TEXT(IFERROR(INDEX('Snakeden MR'!$P$4:$Q$3028,MATCH($A1235,'Snakeden MR'!$Q$4:$Q$3028,0),1),"-"),"@")))</f>
        <v>-</v>
      </c>
      <c r="F1235" s="147" t="str">
        <f>TRIM(CLEAN(TEXT(IFERROR(INDEX('Snakeden MR'!$W$4:$X$3028,MATCH($A1235,'Snakeden MR'!$X$4:$X$3028,0),1),"-"),"@")))</f>
        <v>-</v>
      </c>
      <c r="G1235" s="159" t="str">
        <f t="shared" si="38"/>
        <v>Not Found</v>
      </c>
      <c r="H1235" t="str" cm="1">
        <f t="array" ref="H1235">IF(SUMPRODUCT((TRIM(C1235:F1235)&lt;&gt;"-")*1)=0,
    "No Data",
    IF(COUNTIF(C1235:F1235,INDEX(_xlfn._xlws.FILTER(C1235:F1235,TRIM(C1235:F1235)&lt;&gt;"-"),1))=SUMPRODUCT((TRIM(C1235:F1235)&lt;&gt;"-")*1),
    "No Change",
    "Change"))</f>
        <v>No Data</v>
      </c>
      <c r="I1235" s="159"/>
      <c r="J1235"/>
      <c r="K1235" s="163"/>
      <c r="L1235" s="147" t="str">
        <f>TRIM(CLEAN(TEXT(IFERROR(INDEX('Glade MR'!$B$4:$C$3000,MATCH($A1235,'Glade MR'!$C$4:$C$3000,0),1),"-"),"@")))</f>
        <v>-</v>
      </c>
      <c r="M1235" s="147" t="str">
        <f>TRIM(CLEAN(TEXT(IFERROR(INDEX('Glade MR'!$I$4:$J$3000,MATCH($A1235,'Glade MR'!$J$4:$J$3000,0),1),"-"),"@")))</f>
        <v>-</v>
      </c>
      <c r="N1235" s="147" t="str">
        <f>TRIM(CLEAN(TEXT(IFERROR(INDEX('Glade MR'!$P$4:$Q$3000,MATCH($A1235,'Glade MR'!$Q$4:$Q$3000,0),1),"-"),"@")))</f>
        <v>-</v>
      </c>
      <c r="O1235" s="147" t="str">
        <f>TRIM(CLEAN(TEXT(IFERROR(INDEX('Glade MR'!$W$4:$X$3000,MATCH($A1235,'Glade MR'!$X$4:$X$3000,0),1),"-"),"@")))</f>
        <v>-</v>
      </c>
      <c r="P1235" s="159" t="str">
        <f t="shared" si="39"/>
        <v>Not Found</v>
      </c>
      <c r="Q1235" t="str" cm="1">
        <f t="array" ref="Q1235">IF(SUMPRODUCT((TRIM(L1235:O1235)&lt;&gt;"-")*1)=0,
    "No Data",
    IF(COUNTIF(L1235:O1235,INDEX(_xlfn._xlws.FILTER(L1235:O1235,TRIM(L1235:O1235)&lt;&gt;"-"),1))=SUMPRODUCT((TRIM(L1235:O1235)&lt;&gt;"-")*1),
    "No Change",
    "Change"))</f>
        <v>No Data</v>
      </c>
      <c r="R1235" s="159"/>
      <c r="S1235" s="111"/>
    </row>
    <row r="1236" spans="1:19" x14ac:dyDescent="0.3">
      <c r="A1236" t="s">
        <v>566</v>
      </c>
      <c r="B1236" t="s">
        <v>1137</v>
      </c>
      <c r="C1236" s="160" t="str">
        <f>TRIM(CLEAN(TEXT(IFERROR(INDEX('Snakeden MR'!$B$4:$C$3028,MATCH($A1236,'Snakeden MR'!$C$4:$C$3028,0),1),"-"),"@")))</f>
        <v>-</v>
      </c>
      <c r="D1236" s="147" t="str">
        <f>TRIM(CLEAN(TEXT(IFERROR(INDEX('Snakeden MR'!$I$4:$J$3028,MATCH($A1236,'Snakeden MR'!$J$4:$J$3028,0),1),"-"),"@")))</f>
        <v>-</v>
      </c>
      <c r="E1236" s="147" t="str">
        <f>TRIM(CLEAN(TEXT(IFERROR(INDEX('Snakeden MR'!$P$4:$Q$3028,MATCH($A1236,'Snakeden MR'!$Q$4:$Q$3028,0),1),"-"),"@")))</f>
        <v>-</v>
      </c>
      <c r="F1236" s="147" t="str">
        <f>TRIM(CLEAN(TEXT(IFERROR(INDEX('Snakeden MR'!$W$4:$X$3028,MATCH($A1236,'Snakeden MR'!$X$4:$X$3028,0),1),"-"),"@")))</f>
        <v>-</v>
      </c>
      <c r="G1236" s="159" t="str">
        <f t="shared" si="38"/>
        <v>Not Found</v>
      </c>
      <c r="H1236" t="str" cm="1">
        <f t="array" ref="H1236">IF(SUMPRODUCT((TRIM(C1236:F1236)&lt;&gt;"-")*1)=0,
    "No Data",
    IF(COUNTIF(C1236:F1236,INDEX(_xlfn._xlws.FILTER(C1236:F1236,TRIM(C1236:F1236)&lt;&gt;"-"),1))=SUMPRODUCT((TRIM(C1236:F1236)&lt;&gt;"-")*1),
    "No Change",
    "Change"))</f>
        <v>No Data</v>
      </c>
      <c r="I1236" s="159"/>
      <c r="J1236"/>
      <c r="K1236" s="163"/>
      <c r="L1236" s="147" t="str">
        <f>TRIM(CLEAN(TEXT(IFERROR(INDEX('Glade MR'!$B$4:$C$3000,MATCH($A1236,'Glade MR'!$C$4:$C$3000,0),1),"-"),"@")))</f>
        <v>-</v>
      </c>
      <c r="M1236" s="147" t="str">
        <f>TRIM(CLEAN(TEXT(IFERROR(INDEX('Glade MR'!$I$4:$J$3000,MATCH($A1236,'Glade MR'!$J$4:$J$3000,0),1),"-"),"@")))</f>
        <v>Pool 1</v>
      </c>
      <c r="N1236" s="147" t="str">
        <f>TRIM(CLEAN(TEXT(IFERROR(INDEX('Glade MR'!$P$4:$Q$3000,MATCH($A1236,'Glade MR'!$Q$4:$Q$3000,0),1),"-"),"@")))</f>
        <v>-</v>
      </c>
      <c r="O1236" s="147" t="str">
        <f>TRIM(CLEAN(TEXT(IFERROR(INDEX('Glade MR'!$W$4:$X$3000,MATCH($A1236,'Glade MR'!$X$4:$X$3000,0),1),"-"),"@")))</f>
        <v>-</v>
      </c>
      <c r="P1236" s="159" t="str">
        <f t="shared" si="39"/>
        <v>Found</v>
      </c>
      <c r="Q1236" t="str" cm="1">
        <f t="array" ref="Q1236">IF(SUMPRODUCT((TRIM(L1236:O1236)&lt;&gt;"-")*1)=0,
    "No Data",
    IF(COUNTIF(L1236:O1236,INDEX(_xlfn._xlws.FILTER(L1236:O1236,TRIM(L1236:O1236)&lt;&gt;"-"),1))=SUMPRODUCT((TRIM(L1236:O1236)&lt;&gt;"-")*1),
    "No Change",
    "Change"))</f>
        <v>No Change</v>
      </c>
      <c r="R1236" s="159"/>
      <c r="S1236" s="111"/>
    </row>
    <row r="1237" spans="1:19" x14ac:dyDescent="0.3">
      <c r="A1237" t="s">
        <v>144</v>
      </c>
      <c r="B1237" t="s">
        <v>1145</v>
      </c>
      <c r="C1237" s="160" t="str">
        <f>TRIM(CLEAN(TEXT(IFERROR(INDEX('Snakeden MR'!$B$4:$C$3028,MATCH($A1237,'Snakeden MR'!$C$4:$C$3028,0),1),"-"),"@")))</f>
        <v>-</v>
      </c>
      <c r="D1237" s="147" t="str">
        <f>TRIM(CLEAN(TEXT(IFERROR(INDEX('Snakeden MR'!$I$4:$J$3028,MATCH($A1237,'Snakeden MR'!$J$4:$J$3028,0),1),"-"),"@")))</f>
        <v>-</v>
      </c>
      <c r="E1237" s="147" t="str">
        <f>TRIM(CLEAN(TEXT(IFERROR(INDEX('Snakeden MR'!$P$4:$Q$3028,MATCH($A1237,'Snakeden MR'!$Q$4:$Q$3028,0),1),"-"),"@")))</f>
        <v>Pool 3</v>
      </c>
      <c r="F1237" s="147" t="str">
        <f>TRIM(CLEAN(TEXT(IFERROR(INDEX('Snakeden MR'!$W$4:$X$3028,MATCH($A1237,'Snakeden MR'!$X$4:$X$3028,0),1),"-"),"@")))</f>
        <v>-</v>
      </c>
      <c r="G1237" s="159" t="str">
        <f t="shared" si="38"/>
        <v>Found</v>
      </c>
      <c r="H1237" t="str" cm="1">
        <f t="array" ref="H1237">IF(SUMPRODUCT((TRIM(C1237:F1237)&lt;&gt;"-")*1)=0,
    "No Data",
    IF(COUNTIF(C1237:F1237,INDEX(_xlfn._xlws.FILTER(C1237:F1237,TRIM(C1237:F1237)&lt;&gt;"-"),1))=SUMPRODUCT((TRIM(C1237:F1237)&lt;&gt;"-")*1),
    "No Change",
    "Change"))</f>
        <v>No Change</v>
      </c>
      <c r="I1237" s="159"/>
      <c r="J1237"/>
      <c r="K1237" s="163"/>
      <c r="L1237" s="147" t="str">
        <f>TRIM(CLEAN(TEXT(IFERROR(INDEX('Glade MR'!$B$4:$C$3000,MATCH($A1237,'Glade MR'!$C$4:$C$3000,0),1),"-"),"@")))</f>
        <v>-</v>
      </c>
      <c r="M1237" s="147" t="str">
        <f>TRIM(CLEAN(TEXT(IFERROR(INDEX('Glade MR'!$I$4:$J$3000,MATCH($A1237,'Glade MR'!$J$4:$J$3000,0),1),"-"),"@")))</f>
        <v>-</v>
      </c>
      <c r="N1237" s="147" t="str">
        <f>TRIM(CLEAN(TEXT(IFERROR(INDEX('Glade MR'!$P$4:$Q$3000,MATCH($A1237,'Glade MR'!$Q$4:$Q$3000,0),1),"-"),"@")))</f>
        <v>-</v>
      </c>
      <c r="O1237" s="147" t="str">
        <f>TRIM(CLEAN(TEXT(IFERROR(INDEX('Glade MR'!$W$4:$X$3000,MATCH($A1237,'Glade MR'!$X$4:$X$3000,0),1),"-"),"@")))</f>
        <v>-</v>
      </c>
      <c r="P1237" s="159" t="str">
        <f t="shared" si="39"/>
        <v>Not Found</v>
      </c>
      <c r="Q1237" t="str" cm="1">
        <f t="array" ref="Q1237">IF(SUMPRODUCT((TRIM(L1237:O1237)&lt;&gt;"-")*1)=0,
    "No Data",
    IF(COUNTIF(L1237:O1237,INDEX(_xlfn._xlws.FILTER(L1237:O1237,TRIM(L1237:O1237)&lt;&gt;"-"),1))=SUMPRODUCT((TRIM(L1237:O1237)&lt;&gt;"-")*1),
    "No Change",
    "Change"))</f>
        <v>No Data</v>
      </c>
      <c r="R1237" s="159"/>
      <c r="S1237" s="111"/>
    </row>
    <row r="1238" spans="1:19" x14ac:dyDescent="0.3">
      <c r="A1238" t="s">
        <v>2024</v>
      </c>
      <c r="B1238" t="s">
        <v>1137</v>
      </c>
      <c r="C1238" s="160" t="str">
        <f>TRIM(CLEAN(TEXT(IFERROR(INDEX('Snakeden MR'!$B$4:$C$3028,MATCH($A1238,'Snakeden MR'!$C$4:$C$3028,0),1),"-"),"@")))</f>
        <v>-</v>
      </c>
      <c r="D1238" s="147" t="str">
        <f>TRIM(CLEAN(TEXT(IFERROR(INDEX('Snakeden MR'!$I$4:$J$3028,MATCH($A1238,'Snakeden MR'!$J$4:$J$3028,0),1),"-"),"@")))</f>
        <v>-</v>
      </c>
      <c r="E1238" s="147" t="str">
        <f>TRIM(CLEAN(TEXT(IFERROR(INDEX('Snakeden MR'!$P$4:$Q$3028,MATCH($A1238,'Snakeden MR'!$Q$4:$Q$3028,0),1),"-"),"@")))</f>
        <v>-</v>
      </c>
      <c r="F1238" s="147" t="str">
        <f>TRIM(CLEAN(TEXT(IFERROR(INDEX('Snakeden MR'!$W$4:$X$3028,MATCH($A1238,'Snakeden MR'!$X$4:$X$3028,0),1),"-"),"@")))</f>
        <v>-</v>
      </c>
      <c r="G1238" s="159" t="str">
        <f t="shared" si="38"/>
        <v>Not Found</v>
      </c>
      <c r="H1238" t="str" cm="1">
        <f t="array" ref="H1238">IF(SUMPRODUCT((TRIM(C1238:F1238)&lt;&gt;"-")*1)=0,
    "No Data",
    IF(COUNTIF(C1238:F1238,INDEX(_xlfn._xlws.FILTER(C1238:F1238,TRIM(C1238:F1238)&lt;&gt;"-"),1))=SUMPRODUCT((TRIM(C1238:F1238)&lt;&gt;"-")*1),
    "No Change",
    "Change"))</f>
        <v>No Data</v>
      </c>
      <c r="I1238" s="159"/>
      <c r="J1238"/>
      <c r="K1238" s="163"/>
      <c r="L1238" s="147" t="str">
        <f>TRIM(CLEAN(TEXT(IFERROR(INDEX('Glade MR'!$B$4:$C$3000,MATCH($A1238,'Glade MR'!$C$4:$C$3000,0),1),"-"),"@")))</f>
        <v>-</v>
      </c>
      <c r="M1238" s="147" t="str">
        <f>TRIM(CLEAN(TEXT(IFERROR(INDEX('Glade MR'!$I$4:$J$3000,MATCH($A1238,'Glade MR'!$J$4:$J$3000,0),1),"-"),"@")))</f>
        <v>-</v>
      </c>
      <c r="N1238" s="147" t="str">
        <f>TRIM(CLEAN(TEXT(IFERROR(INDEX('Glade MR'!$P$4:$Q$3000,MATCH($A1238,'Glade MR'!$Q$4:$Q$3000,0),1),"-"),"@")))</f>
        <v>-</v>
      </c>
      <c r="O1238" s="147" t="str">
        <f>TRIM(CLEAN(TEXT(IFERROR(INDEX('Glade MR'!$W$4:$X$3000,MATCH($A1238,'Glade MR'!$X$4:$X$3000,0),1),"-"),"@")))</f>
        <v>-</v>
      </c>
      <c r="P1238" s="159" t="str">
        <f t="shared" si="39"/>
        <v>Not Found</v>
      </c>
      <c r="Q1238" t="str" cm="1">
        <f t="array" ref="Q1238">IF(SUMPRODUCT((TRIM(L1238:O1238)&lt;&gt;"-")*1)=0,
    "No Data",
    IF(COUNTIF(L1238:O1238,INDEX(_xlfn._xlws.FILTER(L1238:O1238,TRIM(L1238:O1238)&lt;&gt;"-"),1))=SUMPRODUCT((TRIM(L1238:O1238)&lt;&gt;"-")*1),
    "No Change",
    "Change"))</f>
        <v>No Data</v>
      </c>
      <c r="R1238" s="159"/>
      <c r="S1238" s="111"/>
    </row>
    <row r="1239" spans="1:19" x14ac:dyDescent="0.3">
      <c r="A1239" t="s">
        <v>352</v>
      </c>
      <c r="B1239" t="s">
        <v>1137</v>
      </c>
      <c r="C1239" s="160" t="str">
        <f>TRIM(CLEAN(TEXT(IFERROR(INDEX('Snakeden MR'!$B$4:$C$3028,MATCH($A1239,'Snakeden MR'!$C$4:$C$3028,0),1),"-"),"@")))</f>
        <v>-</v>
      </c>
      <c r="D1239" s="147" t="str">
        <f>TRIM(CLEAN(TEXT(IFERROR(INDEX('Snakeden MR'!$I$4:$J$3028,MATCH($A1239,'Snakeden MR'!$J$4:$J$3028,0),1),"-"),"@")))</f>
        <v>-</v>
      </c>
      <c r="E1239" s="147" t="str">
        <f>TRIM(CLEAN(TEXT(IFERROR(INDEX('Snakeden MR'!$P$4:$Q$3028,MATCH($A1239,'Snakeden MR'!$Q$4:$Q$3028,0),1),"-"),"@")))</f>
        <v>-</v>
      </c>
      <c r="F1239" s="147" t="str">
        <f>TRIM(CLEAN(TEXT(IFERROR(INDEX('Snakeden MR'!$W$4:$X$3028,MATCH($A1239,'Snakeden MR'!$X$4:$X$3028,0),1),"-"),"@")))</f>
        <v>-</v>
      </c>
      <c r="G1239" s="159" t="str">
        <f t="shared" si="38"/>
        <v>Not Found</v>
      </c>
      <c r="H1239" t="str" cm="1">
        <f t="array" ref="H1239">IF(SUMPRODUCT((TRIM(C1239:F1239)&lt;&gt;"-")*1)=0,
    "No Data",
    IF(COUNTIF(C1239:F1239,INDEX(_xlfn._xlws.FILTER(C1239:F1239,TRIM(C1239:F1239)&lt;&gt;"-"),1))=SUMPRODUCT((TRIM(C1239:F1239)&lt;&gt;"-")*1),
    "No Change",
    "Change"))</f>
        <v>No Data</v>
      </c>
      <c r="I1239" s="159"/>
      <c r="J1239"/>
      <c r="K1239" s="163"/>
      <c r="L1239" s="147" t="str">
        <f>TRIM(CLEAN(TEXT(IFERROR(INDEX('Glade MR'!$B$4:$C$3000,MATCH($A1239,'Glade MR'!$C$4:$C$3000,0),1),"-"),"@")))</f>
        <v>Pool 11</v>
      </c>
      <c r="M1239" s="147" t="str">
        <f>TRIM(CLEAN(TEXT(IFERROR(INDEX('Glade MR'!$I$4:$J$3000,MATCH($A1239,'Glade MR'!$J$4:$J$3000,0),1),"-"),"@")))</f>
        <v>Pool 11</v>
      </c>
      <c r="N1239" s="147" t="str">
        <f>TRIM(CLEAN(TEXT(IFERROR(INDEX('Glade MR'!$P$4:$Q$3000,MATCH($A1239,'Glade MR'!$Q$4:$Q$3000,0),1),"-"),"@")))</f>
        <v>-</v>
      </c>
      <c r="O1239" s="147" t="str">
        <f>TRIM(CLEAN(TEXT(IFERROR(INDEX('Glade MR'!$W$4:$X$3000,MATCH($A1239,'Glade MR'!$X$4:$X$3000,0),1),"-"),"@")))</f>
        <v>-</v>
      </c>
      <c r="P1239" s="159" t="str">
        <f t="shared" si="39"/>
        <v>Found</v>
      </c>
      <c r="Q1239" t="str" cm="1">
        <f t="array" ref="Q1239">IF(SUMPRODUCT((TRIM(L1239:O1239)&lt;&gt;"-")*1)=0,
    "No Data",
    IF(COUNTIF(L1239:O1239,INDEX(_xlfn._xlws.FILTER(L1239:O1239,TRIM(L1239:O1239)&lt;&gt;"-"),1))=SUMPRODUCT((TRIM(L1239:O1239)&lt;&gt;"-")*1),
    "No Change",
    "Change"))</f>
        <v>No Change</v>
      </c>
      <c r="R1239" s="159"/>
      <c r="S1239" s="111"/>
    </row>
    <row r="1240" spans="1:19" x14ac:dyDescent="0.3">
      <c r="A1240" t="s">
        <v>478</v>
      </c>
      <c r="B1240" t="s">
        <v>1137</v>
      </c>
      <c r="C1240" s="160" t="str">
        <f>TRIM(CLEAN(TEXT(IFERROR(INDEX('Snakeden MR'!$B$4:$C$3028,MATCH($A1240,'Snakeden MR'!$C$4:$C$3028,0),1),"-"),"@")))</f>
        <v>-</v>
      </c>
      <c r="D1240" s="147" t="str">
        <f>TRIM(CLEAN(TEXT(IFERROR(INDEX('Snakeden MR'!$I$4:$J$3028,MATCH($A1240,'Snakeden MR'!$J$4:$J$3028,0),1),"-"),"@")))</f>
        <v>-</v>
      </c>
      <c r="E1240" s="147" t="str">
        <f>TRIM(CLEAN(TEXT(IFERROR(INDEX('Snakeden MR'!$P$4:$Q$3028,MATCH($A1240,'Snakeden MR'!$Q$4:$Q$3028,0),1),"-"),"@")))</f>
        <v>-</v>
      </c>
      <c r="F1240" s="147" t="str">
        <f>TRIM(CLEAN(TEXT(IFERROR(INDEX('Snakeden MR'!$W$4:$X$3028,MATCH($A1240,'Snakeden MR'!$X$4:$X$3028,0),1),"-"),"@")))</f>
        <v>-</v>
      </c>
      <c r="G1240" s="159" t="str">
        <f t="shared" si="38"/>
        <v>Not Found</v>
      </c>
      <c r="H1240" t="str" cm="1">
        <f t="array" ref="H1240">IF(SUMPRODUCT((TRIM(C1240:F1240)&lt;&gt;"-")*1)=0,
    "No Data",
    IF(COUNTIF(C1240:F1240,INDEX(_xlfn._xlws.FILTER(C1240:F1240,TRIM(C1240:F1240)&lt;&gt;"-"),1))=SUMPRODUCT((TRIM(C1240:F1240)&lt;&gt;"-")*1),
    "No Change",
    "Change"))</f>
        <v>No Data</v>
      </c>
      <c r="I1240" s="159"/>
      <c r="J1240"/>
      <c r="K1240" s="163"/>
      <c r="L1240" s="147" t="str">
        <f>TRIM(CLEAN(TEXT(IFERROR(INDEX('Glade MR'!$B$4:$C$3000,MATCH($A1240,'Glade MR'!$C$4:$C$3000,0),1),"-"),"@")))</f>
        <v>-</v>
      </c>
      <c r="M1240" s="147" t="str">
        <f>TRIM(CLEAN(TEXT(IFERROR(INDEX('Glade MR'!$I$4:$J$3000,MATCH($A1240,'Glade MR'!$J$4:$J$3000,0),1),"-"),"@")))</f>
        <v>Pool 4</v>
      </c>
      <c r="N1240" s="147" t="str">
        <f>TRIM(CLEAN(TEXT(IFERROR(INDEX('Glade MR'!$P$4:$Q$3000,MATCH($A1240,'Glade MR'!$Q$4:$Q$3000,0),1),"-"),"@")))</f>
        <v>-</v>
      </c>
      <c r="O1240" s="147" t="str">
        <f>TRIM(CLEAN(TEXT(IFERROR(INDEX('Glade MR'!$W$4:$X$3000,MATCH($A1240,'Glade MR'!$X$4:$X$3000,0),1),"-"),"@")))</f>
        <v>-</v>
      </c>
      <c r="P1240" s="159" t="str">
        <f t="shared" si="39"/>
        <v>Found</v>
      </c>
      <c r="Q1240" t="str" cm="1">
        <f t="array" ref="Q1240">IF(SUMPRODUCT((TRIM(L1240:O1240)&lt;&gt;"-")*1)=0,
    "No Data",
    IF(COUNTIF(L1240:O1240,INDEX(_xlfn._xlws.FILTER(L1240:O1240,TRIM(L1240:O1240)&lt;&gt;"-"),1))=SUMPRODUCT((TRIM(L1240:O1240)&lt;&gt;"-")*1),
    "No Change",
    "Change"))</f>
        <v>No Change</v>
      </c>
      <c r="R1240" s="159"/>
      <c r="S1240" s="111"/>
    </row>
    <row r="1241" spans="1:19" x14ac:dyDescent="0.3">
      <c r="A1241" t="s">
        <v>2025</v>
      </c>
      <c r="B1241" t="s">
        <v>1145</v>
      </c>
      <c r="C1241" s="160" t="str">
        <f>TRIM(CLEAN(TEXT(IFERROR(INDEX('Snakeden MR'!$B$4:$C$3028,MATCH($A1241,'Snakeden MR'!$C$4:$C$3028,0),1),"-"),"@")))</f>
        <v>-</v>
      </c>
      <c r="D1241" s="147" t="str">
        <f>TRIM(CLEAN(TEXT(IFERROR(INDEX('Snakeden MR'!$I$4:$J$3028,MATCH($A1241,'Snakeden MR'!$J$4:$J$3028,0),1),"-"),"@")))</f>
        <v>-</v>
      </c>
      <c r="E1241" s="147" t="str">
        <f>TRIM(CLEAN(TEXT(IFERROR(INDEX('Snakeden MR'!$P$4:$Q$3028,MATCH($A1241,'Snakeden MR'!$Q$4:$Q$3028,0),1),"-"),"@")))</f>
        <v>-</v>
      </c>
      <c r="F1241" s="147" t="str">
        <f>TRIM(CLEAN(TEXT(IFERROR(INDEX('Snakeden MR'!$W$4:$X$3028,MATCH($A1241,'Snakeden MR'!$X$4:$X$3028,0),1),"-"),"@")))</f>
        <v>-</v>
      </c>
      <c r="G1241" s="159" t="str">
        <f t="shared" si="38"/>
        <v>Not Found</v>
      </c>
      <c r="H1241" t="str" cm="1">
        <f t="array" ref="H1241">IF(SUMPRODUCT((TRIM(C1241:F1241)&lt;&gt;"-")*1)=0,
    "No Data",
    IF(COUNTIF(C1241:F1241,INDEX(_xlfn._xlws.FILTER(C1241:F1241,TRIM(C1241:F1241)&lt;&gt;"-"),1))=SUMPRODUCT((TRIM(C1241:F1241)&lt;&gt;"-")*1),
    "No Change",
    "Change"))</f>
        <v>No Data</v>
      </c>
      <c r="I1241" s="159"/>
      <c r="J1241"/>
      <c r="K1241" s="163"/>
      <c r="L1241" s="147" t="str">
        <f>TRIM(CLEAN(TEXT(IFERROR(INDEX('Glade MR'!$B$4:$C$3000,MATCH($A1241,'Glade MR'!$C$4:$C$3000,0),1),"-"),"@")))</f>
        <v>-</v>
      </c>
      <c r="M1241" s="147" t="str">
        <f>TRIM(CLEAN(TEXT(IFERROR(INDEX('Glade MR'!$I$4:$J$3000,MATCH($A1241,'Glade MR'!$J$4:$J$3000,0),1),"-"),"@")))</f>
        <v>-</v>
      </c>
      <c r="N1241" s="147" t="str">
        <f>TRIM(CLEAN(TEXT(IFERROR(INDEX('Glade MR'!$P$4:$Q$3000,MATCH($A1241,'Glade MR'!$Q$4:$Q$3000,0),1),"-"),"@")))</f>
        <v>-</v>
      </c>
      <c r="O1241" s="147" t="str">
        <f>TRIM(CLEAN(TEXT(IFERROR(INDEX('Glade MR'!$W$4:$X$3000,MATCH($A1241,'Glade MR'!$X$4:$X$3000,0),1),"-"),"@")))</f>
        <v>-</v>
      </c>
      <c r="P1241" s="159" t="str">
        <f t="shared" si="39"/>
        <v>Not Found</v>
      </c>
      <c r="Q1241" t="str" cm="1">
        <f t="array" ref="Q1241">IF(SUMPRODUCT((TRIM(L1241:O1241)&lt;&gt;"-")*1)=0,
    "No Data",
    IF(COUNTIF(L1241:O1241,INDEX(_xlfn._xlws.FILTER(L1241:O1241,TRIM(L1241:O1241)&lt;&gt;"-"),1))=SUMPRODUCT((TRIM(L1241:O1241)&lt;&gt;"-")*1),
    "No Change",
    "Change"))</f>
        <v>No Data</v>
      </c>
      <c r="R1241" s="159"/>
      <c r="S1241" s="111"/>
    </row>
    <row r="1242" spans="1:19" x14ac:dyDescent="0.3">
      <c r="A1242" t="s">
        <v>1000</v>
      </c>
      <c r="B1242" t="s">
        <v>1137</v>
      </c>
      <c r="C1242" s="160" t="str">
        <f>TRIM(CLEAN(TEXT(IFERROR(INDEX('Snakeden MR'!$B$4:$C$3028,MATCH($A1242,'Snakeden MR'!$C$4:$C$3028,0),1),"-"),"@")))</f>
        <v>-</v>
      </c>
      <c r="D1242" s="147" t="str">
        <f>TRIM(CLEAN(TEXT(IFERROR(INDEX('Snakeden MR'!$I$4:$J$3028,MATCH($A1242,'Snakeden MR'!$J$4:$J$3028,0),1),"-"),"@")))</f>
        <v>-</v>
      </c>
      <c r="E1242" s="147" t="str">
        <f>TRIM(CLEAN(TEXT(IFERROR(INDEX('Snakeden MR'!$P$4:$Q$3028,MATCH($A1242,'Snakeden MR'!$Q$4:$Q$3028,0),1),"-"),"@")))</f>
        <v>-</v>
      </c>
      <c r="F1242" s="147" t="str">
        <f>TRIM(CLEAN(TEXT(IFERROR(INDEX('Snakeden MR'!$W$4:$X$3028,MATCH($A1242,'Snakeden MR'!$X$4:$X$3028,0),1),"-"),"@")))</f>
        <v>-</v>
      </c>
      <c r="G1242" s="159" t="str">
        <f t="shared" si="38"/>
        <v>Not Found</v>
      </c>
      <c r="H1242" t="str" cm="1">
        <f t="array" ref="H1242">IF(SUMPRODUCT((TRIM(C1242:F1242)&lt;&gt;"-")*1)=0,
    "No Data",
    IF(COUNTIF(C1242:F1242,INDEX(_xlfn._xlws.FILTER(C1242:F1242,TRIM(C1242:F1242)&lt;&gt;"-"),1))=SUMPRODUCT((TRIM(C1242:F1242)&lt;&gt;"-")*1),
    "No Change",
    "Change"))</f>
        <v>No Data</v>
      </c>
      <c r="I1242" s="159"/>
      <c r="J1242"/>
      <c r="K1242" s="163"/>
      <c r="L1242" s="147" t="str">
        <f>TRIM(CLEAN(TEXT(IFERROR(INDEX('Glade MR'!$B$4:$C$3000,MATCH($A1242,'Glade MR'!$C$4:$C$3000,0),1),"-"),"@")))</f>
        <v>-</v>
      </c>
      <c r="M1242" s="147" t="str">
        <f>TRIM(CLEAN(TEXT(IFERROR(INDEX('Glade MR'!$I$4:$J$3000,MATCH($A1242,'Glade MR'!$J$4:$J$3000,0),1),"-"),"@")))</f>
        <v>Pool 11</v>
      </c>
      <c r="N1242" s="147" t="str">
        <f>TRIM(CLEAN(TEXT(IFERROR(INDEX('Glade MR'!$P$4:$Q$3000,MATCH($A1242,'Glade MR'!$Q$4:$Q$3000,0),1),"-"),"@")))</f>
        <v>-</v>
      </c>
      <c r="O1242" s="147" t="str">
        <f>TRIM(CLEAN(TEXT(IFERROR(INDEX('Glade MR'!$W$4:$X$3000,MATCH($A1242,'Glade MR'!$X$4:$X$3000,0),1),"-"),"@")))</f>
        <v>-</v>
      </c>
      <c r="P1242" s="159" t="str">
        <f t="shared" si="39"/>
        <v>Found</v>
      </c>
      <c r="Q1242" t="str" cm="1">
        <f t="array" ref="Q1242">IF(SUMPRODUCT((TRIM(L1242:O1242)&lt;&gt;"-")*1)=0,
    "No Data",
    IF(COUNTIF(L1242:O1242,INDEX(_xlfn._xlws.FILTER(L1242:O1242,TRIM(L1242:O1242)&lt;&gt;"-"),1))=SUMPRODUCT((TRIM(L1242:O1242)&lt;&gt;"-")*1),
    "No Change",
    "Change"))</f>
        <v>No Change</v>
      </c>
      <c r="R1242" s="159"/>
      <c r="S1242" s="111"/>
    </row>
    <row r="1243" spans="1:19" x14ac:dyDescent="0.3">
      <c r="A1243" t="s">
        <v>458</v>
      </c>
      <c r="B1243" t="s">
        <v>1137</v>
      </c>
      <c r="C1243" s="160" t="str">
        <f>TRIM(CLEAN(TEXT(IFERROR(INDEX('Snakeden MR'!$B$4:$C$3028,MATCH($A1243,'Snakeden MR'!$C$4:$C$3028,0),1),"-"),"@")))</f>
        <v>-</v>
      </c>
      <c r="D1243" s="147" t="str">
        <f>TRIM(CLEAN(TEXT(IFERROR(INDEX('Snakeden MR'!$I$4:$J$3028,MATCH($A1243,'Snakeden MR'!$J$4:$J$3028,0),1),"-"),"@")))</f>
        <v>-</v>
      </c>
      <c r="E1243" s="147" t="str">
        <f>TRIM(CLEAN(TEXT(IFERROR(INDEX('Snakeden MR'!$P$4:$Q$3028,MATCH($A1243,'Snakeden MR'!$Q$4:$Q$3028,0),1),"-"),"@")))</f>
        <v>-</v>
      </c>
      <c r="F1243" s="147" t="str">
        <f>TRIM(CLEAN(TEXT(IFERROR(INDEX('Snakeden MR'!$W$4:$X$3028,MATCH($A1243,'Snakeden MR'!$X$4:$X$3028,0),1),"-"),"@")))</f>
        <v>-</v>
      </c>
      <c r="G1243" s="159" t="str">
        <f t="shared" si="38"/>
        <v>Not Found</v>
      </c>
      <c r="H1243" t="str" cm="1">
        <f t="array" ref="H1243">IF(SUMPRODUCT((TRIM(C1243:F1243)&lt;&gt;"-")*1)=0,
    "No Data",
    IF(COUNTIF(C1243:F1243,INDEX(_xlfn._xlws.FILTER(C1243:F1243,TRIM(C1243:F1243)&lt;&gt;"-"),1))=SUMPRODUCT((TRIM(C1243:F1243)&lt;&gt;"-")*1),
    "No Change",
    "Change"))</f>
        <v>No Data</v>
      </c>
      <c r="I1243" s="159"/>
      <c r="J1243"/>
      <c r="K1243" s="163"/>
      <c r="L1243" s="147" t="str">
        <f>TRIM(CLEAN(TEXT(IFERROR(INDEX('Glade MR'!$B$4:$C$3000,MATCH($A1243,'Glade MR'!$C$4:$C$3000,0),1),"-"),"@")))</f>
        <v>-</v>
      </c>
      <c r="M1243" s="147" t="str">
        <f>TRIM(CLEAN(TEXT(IFERROR(INDEX('Glade MR'!$I$4:$J$3000,MATCH($A1243,'Glade MR'!$J$4:$J$3000,0),1),"-"),"@")))</f>
        <v>Pool 4</v>
      </c>
      <c r="N1243" s="147" t="str">
        <f>TRIM(CLEAN(TEXT(IFERROR(INDEX('Glade MR'!$P$4:$Q$3000,MATCH($A1243,'Glade MR'!$Q$4:$Q$3000,0),1),"-"),"@")))</f>
        <v>Pool 4</v>
      </c>
      <c r="O1243" s="147" t="str">
        <f>TRIM(CLEAN(TEXT(IFERROR(INDEX('Glade MR'!$W$4:$X$3000,MATCH($A1243,'Glade MR'!$X$4:$X$3000,0),1),"-"),"@")))</f>
        <v>-</v>
      </c>
      <c r="P1243" s="159" t="str">
        <f t="shared" si="39"/>
        <v>Found</v>
      </c>
      <c r="Q1243" t="str" cm="1">
        <f t="array" ref="Q1243">IF(SUMPRODUCT((TRIM(L1243:O1243)&lt;&gt;"-")*1)=0,
    "No Data",
    IF(COUNTIF(L1243:O1243,INDEX(_xlfn._xlws.FILTER(L1243:O1243,TRIM(L1243:O1243)&lt;&gt;"-"),1))=SUMPRODUCT((TRIM(L1243:O1243)&lt;&gt;"-")*1),
    "No Change",
    "Change"))</f>
        <v>No Change</v>
      </c>
      <c r="R1243" s="159"/>
      <c r="S1243" s="111"/>
    </row>
    <row r="1244" spans="1:19" x14ac:dyDescent="0.3">
      <c r="A1244" t="s">
        <v>2026</v>
      </c>
      <c r="B1244" t="s">
        <v>1145</v>
      </c>
      <c r="C1244" s="160" t="str">
        <f>TRIM(CLEAN(TEXT(IFERROR(INDEX('Snakeden MR'!$B$4:$C$3028,MATCH($A1244,'Snakeden MR'!$C$4:$C$3028,0),1),"-"),"@")))</f>
        <v>-</v>
      </c>
      <c r="D1244" s="147" t="str">
        <f>TRIM(CLEAN(TEXT(IFERROR(INDEX('Snakeden MR'!$I$4:$J$3028,MATCH($A1244,'Snakeden MR'!$J$4:$J$3028,0),1),"-"),"@")))</f>
        <v>-</v>
      </c>
      <c r="E1244" s="147" t="str">
        <f>TRIM(CLEAN(TEXT(IFERROR(INDEX('Snakeden MR'!$P$4:$Q$3028,MATCH($A1244,'Snakeden MR'!$Q$4:$Q$3028,0),1),"-"),"@")))</f>
        <v>-</v>
      </c>
      <c r="F1244" s="147" t="str">
        <f>TRIM(CLEAN(TEXT(IFERROR(INDEX('Snakeden MR'!$W$4:$X$3028,MATCH($A1244,'Snakeden MR'!$X$4:$X$3028,0),1),"-"),"@")))</f>
        <v>-</v>
      </c>
      <c r="G1244" s="159" t="str">
        <f t="shared" si="38"/>
        <v>Not Found</v>
      </c>
      <c r="H1244" t="str" cm="1">
        <f t="array" ref="H1244">IF(SUMPRODUCT((TRIM(C1244:F1244)&lt;&gt;"-")*1)=0,
    "No Data",
    IF(COUNTIF(C1244:F1244,INDEX(_xlfn._xlws.FILTER(C1244:F1244,TRIM(C1244:F1244)&lt;&gt;"-"),1))=SUMPRODUCT((TRIM(C1244:F1244)&lt;&gt;"-")*1),
    "No Change",
    "Change"))</f>
        <v>No Data</v>
      </c>
      <c r="I1244" s="159"/>
      <c r="J1244"/>
      <c r="K1244" s="163"/>
      <c r="L1244" s="147" t="str">
        <f>TRIM(CLEAN(TEXT(IFERROR(INDEX('Glade MR'!$B$4:$C$3000,MATCH($A1244,'Glade MR'!$C$4:$C$3000,0),1),"-"),"@")))</f>
        <v>-</v>
      </c>
      <c r="M1244" s="147" t="str">
        <f>TRIM(CLEAN(TEXT(IFERROR(INDEX('Glade MR'!$I$4:$J$3000,MATCH($A1244,'Glade MR'!$J$4:$J$3000,0),1),"-"),"@")))</f>
        <v>-</v>
      </c>
      <c r="N1244" s="147" t="str">
        <f>TRIM(CLEAN(TEXT(IFERROR(INDEX('Glade MR'!$P$4:$Q$3000,MATCH($A1244,'Glade MR'!$Q$4:$Q$3000,0),1),"-"),"@")))</f>
        <v>-</v>
      </c>
      <c r="O1244" s="147" t="str">
        <f>TRIM(CLEAN(TEXT(IFERROR(INDEX('Glade MR'!$W$4:$X$3000,MATCH($A1244,'Glade MR'!$X$4:$X$3000,0),1),"-"),"@")))</f>
        <v>-</v>
      </c>
      <c r="P1244" s="159" t="str">
        <f t="shared" si="39"/>
        <v>Not Found</v>
      </c>
      <c r="Q1244" t="str" cm="1">
        <f t="array" ref="Q1244">IF(SUMPRODUCT((TRIM(L1244:O1244)&lt;&gt;"-")*1)=0,
    "No Data",
    IF(COUNTIF(L1244:O1244,INDEX(_xlfn._xlws.FILTER(L1244:O1244,TRIM(L1244:O1244)&lt;&gt;"-"),1))=SUMPRODUCT((TRIM(L1244:O1244)&lt;&gt;"-")*1),
    "No Change",
    "Change"))</f>
        <v>No Data</v>
      </c>
      <c r="R1244" s="159"/>
      <c r="S1244" s="111"/>
    </row>
    <row r="1245" spans="1:19" x14ac:dyDescent="0.3">
      <c r="A1245" t="s">
        <v>515</v>
      </c>
      <c r="B1245" t="s">
        <v>1137</v>
      </c>
      <c r="C1245" s="160" t="str">
        <f>TRIM(CLEAN(TEXT(IFERROR(INDEX('Snakeden MR'!$B$4:$C$3028,MATCH($A1245,'Snakeden MR'!$C$4:$C$3028,0),1),"-"),"@")))</f>
        <v>-</v>
      </c>
      <c r="D1245" s="147" t="str">
        <f>TRIM(CLEAN(TEXT(IFERROR(INDEX('Snakeden MR'!$I$4:$J$3028,MATCH($A1245,'Snakeden MR'!$J$4:$J$3028,0),1),"-"),"@")))</f>
        <v>-</v>
      </c>
      <c r="E1245" s="147" t="str">
        <f>TRIM(CLEAN(TEXT(IFERROR(INDEX('Snakeden MR'!$P$4:$Q$3028,MATCH($A1245,'Snakeden MR'!$Q$4:$Q$3028,0),1),"-"),"@")))</f>
        <v>-</v>
      </c>
      <c r="F1245" s="147" t="str">
        <f>TRIM(CLEAN(TEXT(IFERROR(INDEX('Snakeden MR'!$W$4:$X$3028,MATCH($A1245,'Snakeden MR'!$X$4:$X$3028,0),1),"-"),"@")))</f>
        <v>-</v>
      </c>
      <c r="G1245" s="159" t="str">
        <f t="shared" si="38"/>
        <v>Not Found</v>
      </c>
      <c r="H1245" t="str" cm="1">
        <f t="array" ref="H1245">IF(SUMPRODUCT((TRIM(C1245:F1245)&lt;&gt;"-")*1)=0,
    "No Data",
    IF(COUNTIF(C1245:F1245,INDEX(_xlfn._xlws.FILTER(C1245:F1245,TRIM(C1245:F1245)&lt;&gt;"-"),1))=SUMPRODUCT((TRIM(C1245:F1245)&lt;&gt;"-")*1),
    "No Change",
    "Change"))</f>
        <v>No Data</v>
      </c>
      <c r="I1245" s="159"/>
      <c r="J1245"/>
      <c r="K1245" s="163"/>
      <c r="L1245" s="147" t="str">
        <f>TRIM(CLEAN(TEXT(IFERROR(INDEX('Glade MR'!$B$4:$C$3000,MATCH($A1245,'Glade MR'!$C$4:$C$3000,0),1),"-"),"@")))</f>
        <v>-</v>
      </c>
      <c r="M1245" s="147" t="str">
        <f>TRIM(CLEAN(TEXT(IFERROR(INDEX('Glade MR'!$I$4:$J$3000,MATCH($A1245,'Glade MR'!$J$4:$J$3000,0),1),"-"),"@")))</f>
        <v>-</v>
      </c>
      <c r="N1245" s="147" t="str">
        <f>TRIM(CLEAN(TEXT(IFERROR(INDEX('Glade MR'!$P$4:$Q$3000,MATCH($A1245,'Glade MR'!$Q$4:$Q$3000,0),1),"-"),"@")))</f>
        <v>-</v>
      </c>
      <c r="O1245" s="147" t="str">
        <f>TRIM(CLEAN(TEXT(IFERROR(INDEX('Glade MR'!$W$4:$X$3000,MATCH($A1245,'Glade MR'!$X$4:$X$3000,0),1),"-"),"@")))</f>
        <v>Pool 8</v>
      </c>
      <c r="P1245" s="159" t="str">
        <f t="shared" si="39"/>
        <v>Found</v>
      </c>
      <c r="Q1245" t="str" cm="1">
        <f t="array" ref="Q1245">IF(SUMPRODUCT((TRIM(L1245:O1245)&lt;&gt;"-")*1)=0,
    "No Data",
    IF(COUNTIF(L1245:O1245,INDEX(_xlfn._xlws.FILTER(L1245:O1245,TRIM(L1245:O1245)&lt;&gt;"-"),1))=SUMPRODUCT((TRIM(L1245:O1245)&lt;&gt;"-")*1),
    "No Change",
    "Change"))</f>
        <v>No Change</v>
      </c>
      <c r="R1245" s="159"/>
      <c r="S1245" s="111"/>
    </row>
    <row r="1246" spans="1:19" x14ac:dyDescent="0.3">
      <c r="A1246" t="s">
        <v>2027</v>
      </c>
      <c r="B1246" t="s">
        <v>1145</v>
      </c>
      <c r="C1246" s="160" t="str">
        <f>TRIM(CLEAN(TEXT(IFERROR(INDEX('Snakeden MR'!$B$4:$C$3028,MATCH($A1246,'Snakeden MR'!$C$4:$C$3028,0),1),"-"),"@")))</f>
        <v>-</v>
      </c>
      <c r="D1246" s="147" t="str">
        <f>TRIM(CLEAN(TEXT(IFERROR(INDEX('Snakeden MR'!$I$4:$J$3028,MATCH($A1246,'Snakeden MR'!$J$4:$J$3028,0),1),"-"),"@")))</f>
        <v>-</v>
      </c>
      <c r="E1246" s="147" t="str">
        <f>TRIM(CLEAN(TEXT(IFERROR(INDEX('Snakeden MR'!$P$4:$Q$3028,MATCH($A1246,'Snakeden MR'!$Q$4:$Q$3028,0),1),"-"),"@")))</f>
        <v>-</v>
      </c>
      <c r="F1246" s="147" t="str">
        <f>TRIM(CLEAN(TEXT(IFERROR(INDEX('Snakeden MR'!$W$4:$X$3028,MATCH($A1246,'Snakeden MR'!$X$4:$X$3028,0),1),"-"),"@")))</f>
        <v>-</v>
      </c>
      <c r="G1246" s="159" t="str">
        <f t="shared" si="38"/>
        <v>Not Found</v>
      </c>
      <c r="H1246" t="str" cm="1">
        <f t="array" ref="H1246">IF(SUMPRODUCT((TRIM(C1246:F1246)&lt;&gt;"-")*1)=0,
    "No Data",
    IF(COUNTIF(C1246:F1246,INDEX(_xlfn._xlws.FILTER(C1246:F1246,TRIM(C1246:F1246)&lt;&gt;"-"),1))=SUMPRODUCT((TRIM(C1246:F1246)&lt;&gt;"-")*1),
    "No Change",
    "Change"))</f>
        <v>No Data</v>
      </c>
      <c r="I1246" s="159"/>
      <c r="J1246"/>
      <c r="K1246" s="163"/>
      <c r="L1246" s="147" t="str">
        <f>TRIM(CLEAN(TEXT(IFERROR(INDEX('Glade MR'!$B$4:$C$3000,MATCH($A1246,'Glade MR'!$C$4:$C$3000,0),1),"-"),"@")))</f>
        <v>-</v>
      </c>
      <c r="M1246" s="147" t="str">
        <f>TRIM(CLEAN(TEXT(IFERROR(INDEX('Glade MR'!$I$4:$J$3000,MATCH($A1246,'Glade MR'!$J$4:$J$3000,0),1),"-"),"@")))</f>
        <v>-</v>
      </c>
      <c r="N1246" s="147" t="str">
        <f>TRIM(CLEAN(TEXT(IFERROR(INDEX('Glade MR'!$P$4:$Q$3000,MATCH($A1246,'Glade MR'!$Q$4:$Q$3000,0),1),"-"),"@")))</f>
        <v>-</v>
      </c>
      <c r="O1246" s="147" t="str">
        <f>TRIM(CLEAN(TEXT(IFERROR(INDEX('Glade MR'!$W$4:$X$3000,MATCH($A1246,'Glade MR'!$X$4:$X$3000,0),1),"-"),"@")))</f>
        <v>-</v>
      </c>
      <c r="P1246" s="159" t="str">
        <f t="shared" si="39"/>
        <v>Not Found</v>
      </c>
      <c r="Q1246" t="str" cm="1">
        <f t="array" ref="Q1246">IF(SUMPRODUCT((TRIM(L1246:O1246)&lt;&gt;"-")*1)=0,
    "No Data",
    IF(COUNTIF(L1246:O1246,INDEX(_xlfn._xlws.FILTER(L1246:O1246,TRIM(L1246:O1246)&lt;&gt;"-"),1))=SUMPRODUCT((TRIM(L1246:O1246)&lt;&gt;"-")*1),
    "No Change",
    "Change"))</f>
        <v>No Data</v>
      </c>
      <c r="R1246" s="159"/>
      <c r="S1246" s="111"/>
    </row>
    <row r="1247" spans="1:19" x14ac:dyDescent="0.3">
      <c r="A1247" t="s">
        <v>2028</v>
      </c>
      <c r="B1247" t="s">
        <v>1145</v>
      </c>
      <c r="C1247" s="160" t="str">
        <f>TRIM(CLEAN(TEXT(IFERROR(INDEX('Snakeden MR'!$B$4:$C$3028,MATCH($A1247,'Snakeden MR'!$C$4:$C$3028,0),1),"-"),"@")))</f>
        <v>-</v>
      </c>
      <c r="D1247" s="147" t="str">
        <f>TRIM(CLEAN(TEXT(IFERROR(INDEX('Snakeden MR'!$I$4:$J$3028,MATCH($A1247,'Snakeden MR'!$J$4:$J$3028,0),1),"-"),"@")))</f>
        <v>-</v>
      </c>
      <c r="E1247" s="147" t="str">
        <f>TRIM(CLEAN(TEXT(IFERROR(INDEX('Snakeden MR'!$P$4:$Q$3028,MATCH($A1247,'Snakeden MR'!$Q$4:$Q$3028,0),1),"-"),"@")))</f>
        <v>-</v>
      </c>
      <c r="F1247" s="147" t="str">
        <f>TRIM(CLEAN(TEXT(IFERROR(INDEX('Snakeden MR'!$W$4:$X$3028,MATCH($A1247,'Snakeden MR'!$X$4:$X$3028,0),1),"-"),"@")))</f>
        <v>-</v>
      </c>
      <c r="G1247" s="159" t="str">
        <f t="shared" si="38"/>
        <v>Not Found</v>
      </c>
      <c r="H1247" t="str" cm="1">
        <f t="array" ref="H1247">IF(SUMPRODUCT((TRIM(C1247:F1247)&lt;&gt;"-")*1)=0,
    "No Data",
    IF(COUNTIF(C1247:F1247,INDEX(_xlfn._xlws.FILTER(C1247:F1247,TRIM(C1247:F1247)&lt;&gt;"-"),1))=SUMPRODUCT((TRIM(C1247:F1247)&lt;&gt;"-")*1),
    "No Change",
    "Change"))</f>
        <v>No Data</v>
      </c>
      <c r="I1247" s="159"/>
      <c r="J1247"/>
      <c r="K1247" s="163"/>
      <c r="L1247" s="147" t="str">
        <f>TRIM(CLEAN(TEXT(IFERROR(INDEX('Glade MR'!$B$4:$C$3000,MATCH($A1247,'Glade MR'!$C$4:$C$3000,0),1),"-"),"@")))</f>
        <v>-</v>
      </c>
      <c r="M1247" s="147" t="str">
        <f>TRIM(CLEAN(TEXT(IFERROR(INDEX('Glade MR'!$I$4:$J$3000,MATCH($A1247,'Glade MR'!$J$4:$J$3000,0),1),"-"),"@")))</f>
        <v>-</v>
      </c>
      <c r="N1247" s="147" t="str">
        <f>TRIM(CLEAN(TEXT(IFERROR(INDEX('Glade MR'!$P$4:$Q$3000,MATCH($A1247,'Glade MR'!$Q$4:$Q$3000,0),1),"-"),"@")))</f>
        <v>-</v>
      </c>
      <c r="O1247" s="147" t="str">
        <f>TRIM(CLEAN(TEXT(IFERROR(INDEX('Glade MR'!$W$4:$X$3000,MATCH($A1247,'Glade MR'!$X$4:$X$3000,0),1),"-"),"@")))</f>
        <v>-</v>
      </c>
      <c r="P1247" s="159" t="str">
        <f t="shared" si="39"/>
        <v>Not Found</v>
      </c>
      <c r="Q1247" t="str" cm="1">
        <f t="array" ref="Q1247">IF(SUMPRODUCT((TRIM(L1247:O1247)&lt;&gt;"-")*1)=0,
    "No Data",
    IF(COUNTIF(L1247:O1247,INDEX(_xlfn._xlws.FILTER(L1247:O1247,TRIM(L1247:O1247)&lt;&gt;"-"),1))=SUMPRODUCT((TRIM(L1247:O1247)&lt;&gt;"-")*1),
    "No Change",
    "Change"))</f>
        <v>No Data</v>
      </c>
      <c r="R1247" s="159"/>
      <c r="S1247" s="111"/>
    </row>
    <row r="1248" spans="1:19" x14ac:dyDescent="0.3">
      <c r="A1248" t="s">
        <v>2029</v>
      </c>
      <c r="B1248" t="s">
        <v>1137</v>
      </c>
      <c r="C1248" s="160" t="str">
        <f>TRIM(CLEAN(TEXT(IFERROR(INDEX('Snakeden MR'!$B$4:$C$3028,MATCH($A1248,'Snakeden MR'!$C$4:$C$3028,0),1),"-"),"@")))</f>
        <v>-</v>
      </c>
      <c r="D1248" s="147" t="str">
        <f>TRIM(CLEAN(TEXT(IFERROR(INDEX('Snakeden MR'!$I$4:$J$3028,MATCH($A1248,'Snakeden MR'!$J$4:$J$3028,0),1),"-"),"@")))</f>
        <v>-</v>
      </c>
      <c r="E1248" s="147" t="str">
        <f>TRIM(CLEAN(TEXT(IFERROR(INDEX('Snakeden MR'!$P$4:$Q$3028,MATCH($A1248,'Snakeden MR'!$Q$4:$Q$3028,0),1),"-"),"@")))</f>
        <v>-</v>
      </c>
      <c r="F1248" s="147" t="str">
        <f>TRIM(CLEAN(TEXT(IFERROR(INDEX('Snakeden MR'!$W$4:$X$3028,MATCH($A1248,'Snakeden MR'!$X$4:$X$3028,0),1),"-"),"@")))</f>
        <v>-</v>
      </c>
      <c r="G1248" s="159" t="str">
        <f t="shared" si="38"/>
        <v>Not Found</v>
      </c>
      <c r="H1248" t="str" cm="1">
        <f t="array" ref="H1248">IF(SUMPRODUCT((TRIM(C1248:F1248)&lt;&gt;"-")*1)=0,
    "No Data",
    IF(COUNTIF(C1248:F1248,INDEX(_xlfn._xlws.FILTER(C1248:F1248,TRIM(C1248:F1248)&lt;&gt;"-"),1))=SUMPRODUCT((TRIM(C1248:F1248)&lt;&gt;"-")*1),
    "No Change",
    "Change"))</f>
        <v>No Data</v>
      </c>
      <c r="I1248" s="159"/>
      <c r="J1248"/>
      <c r="K1248" s="163"/>
      <c r="L1248" s="147" t="str">
        <f>TRIM(CLEAN(TEXT(IFERROR(INDEX('Glade MR'!$B$4:$C$3000,MATCH($A1248,'Glade MR'!$C$4:$C$3000,0),1),"-"),"@")))</f>
        <v>-</v>
      </c>
      <c r="M1248" s="147" t="str">
        <f>TRIM(CLEAN(TEXT(IFERROR(INDEX('Glade MR'!$I$4:$J$3000,MATCH($A1248,'Glade MR'!$J$4:$J$3000,0),1),"-"),"@")))</f>
        <v>-</v>
      </c>
      <c r="N1248" s="147" t="str">
        <f>TRIM(CLEAN(TEXT(IFERROR(INDEX('Glade MR'!$P$4:$Q$3000,MATCH($A1248,'Glade MR'!$Q$4:$Q$3000,0),1),"-"),"@")))</f>
        <v>-</v>
      </c>
      <c r="O1248" s="147" t="str">
        <f>TRIM(CLEAN(TEXT(IFERROR(INDEX('Glade MR'!$W$4:$X$3000,MATCH($A1248,'Glade MR'!$X$4:$X$3000,0),1),"-"),"@")))</f>
        <v>-</v>
      </c>
      <c r="P1248" s="159" t="str">
        <f t="shared" si="39"/>
        <v>Not Found</v>
      </c>
      <c r="Q1248" t="str" cm="1">
        <f t="array" ref="Q1248">IF(SUMPRODUCT((TRIM(L1248:O1248)&lt;&gt;"-")*1)=0,
    "No Data",
    IF(COUNTIF(L1248:O1248,INDEX(_xlfn._xlws.FILTER(L1248:O1248,TRIM(L1248:O1248)&lt;&gt;"-"),1))=SUMPRODUCT((TRIM(L1248:O1248)&lt;&gt;"-")*1),
    "No Change",
    "Change"))</f>
        <v>No Data</v>
      </c>
      <c r="R1248" s="159"/>
      <c r="S1248" s="111"/>
    </row>
    <row r="1249" spans="1:19" x14ac:dyDescent="0.3">
      <c r="A1249" t="s">
        <v>473</v>
      </c>
      <c r="B1249" t="s">
        <v>1137</v>
      </c>
      <c r="C1249" s="160" t="str">
        <f>TRIM(CLEAN(TEXT(IFERROR(INDEX('Snakeden MR'!$B$4:$C$3028,MATCH($A1249,'Snakeden MR'!$C$4:$C$3028,0),1),"-"),"@")))</f>
        <v>-</v>
      </c>
      <c r="D1249" s="147" t="str">
        <f>TRIM(CLEAN(TEXT(IFERROR(INDEX('Snakeden MR'!$I$4:$J$3028,MATCH($A1249,'Snakeden MR'!$J$4:$J$3028,0),1),"-"),"@")))</f>
        <v>-</v>
      </c>
      <c r="E1249" s="147" t="str">
        <f>TRIM(CLEAN(TEXT(IFERROR(INDEX('Snakeden MR'!$P$4:$Q$3028,MATCH($A1249,'Snakeden MR'!$Q$4:$Q$3028,0),1),"-"),"@")))</f>
        <v>-</v>
      </c>
      <c r="F1249" s="147" t="str">
        <f>TRIM(CLEAN(TEXT(IFERROR(INDEX('Snakeden MR'!$W$4:$X$3028,MATCH($A1249,'Snakeden MR'!$X$4:$X$3028,0),1),"-"),"@")))</f>
        <v>-</v>
      </c>
      <c r="G1249" s="159" t="str">
        <f t="shared" si="38"/>
        <v>Not Found</v>
      </c>
      <c r="H1249" t="str" cm="1">
        <f t="array" ref="H1249">IF(SUMPRODUCT((TRIM(C1249:F1249)&lt;&gt;"-")*1)=0,
    "No Data",
    IF(COUNTIF(C1249:F1249,INDEX(_xlfn._xlws.FILTER(C1249:F1249,TRIM(C1249:F1249)&lt;&gt;"-"),1))=SUMPRODUCT((TRIM(C1249:F1249)&lt;&gt;"-")*1),
    "No Change",
    "Change"))</f>
        <v>No Data</v>
      </c>
      <c r="I1249" s="159"/>
      <c r="J1249"/>
      <c r="K1249" s="163"/>
      <c r="L1249" s="147" t="str">
        <f>TRIM(CLEAN(TEXT(IFERROR(INDEX('Glade MR'!$B$4:$C$3000,MATCH($A1249,'Glade MR'!$C$4:$C$3000,0),1),"-"),"@")))</f>
        <v>-</v>
      </c>
      <c r="M1249" s="147" t="str">
        <f>TRIM(CLEAN(TEXT(IFERROR(INDEX('Glade MR'!$I$4:$J$3000,MATCH($A1249,'Glade MR'!$J$4:$J$3000,0),1),"-"),"@")))</f>
        <v>-</v>
      </c>
      <c r="N1249" s="147" t="str">
        <f>TRIM(CLEAN(TEXT(IFERROR(INDEX('Glade MR'!$P$4:$Q$3000,MATCH($A1249,'Glade MR'!$Q$4:$Q$3000,0),1),"-"),"@")))</f>
        <v>Pool 8</v>
      </c>
      <c r="O1249" s="147" t="str">
        <f>TRIM(CLEAN(TEXT(IFERROR(INDEX('Glade MR'!$W$4:$X$3000,MATCH($A1249,'Glade MR'!$X$4:$X$3000,0),1),"-"),"@")))</f>
        <v>Pool 8</v>
      </c>
      <c r="P1249" s="159" t="str">
        <f t="shared" si="39"/>
        <v>Found</v>
      </c>
      <c r="Q1249" t="str" cm="1">
        <f t="array" ref="Q1249">IF(SUMPRODUCT((TRIM(L1249:O1249)&lt;&gt;"-")*1)=0,
    "No Data",
    IF(COUNTIF(L1249:O1249,INDEX(_xlfn._xlws.FILTER(L1249:O1249,TRIM(L1249:O1249)&lt;&gt;"-"),1))=SUMPRODUCT((TRIM(L1249:O1249)&lt;&gt;"-")*1),
    "No Change",
    "Change"))</f>
        <v>No Change</v>
      </c>
      <c r="R1249" s="159"/>
      <c r="S1249" s="111"/>
    </row>
    <row r="1250" spans="1:19" x14ac:dyDescent="0.3">
      <c r="A1250" t="s">
        <v>881</v>
      </c>
      <c r="B1250" t="s">
        <v>1137</v>
      </c>
      <c r="C1250" s="160" t="str">
        <f>TRIM(CLEAN(TEXT(IFERROR(INDEX('Snakeden MR'!$B$4:$C$3028,MATCH($A1250,'Snakeden MR'!$C$4:$C$3028,0),1),"-"),"@")))</f>
        <v>-</v>
      </c>
      <c r="D1250" s="147" t="str">
        <f>TRIM(CLEAN(TEXT(IFERROR(INDEX('Snakeden MR'!$I$4:$J$3028,MATCH($A1250,'Snakeden MR'!$J$4:$J$3028,0),1),"-"),"@")))</f>
        <v>-</v>
      </c>
      <c r="E1250" s="147" t="str">
        <f>TRIM(CLEAN(TEXT(IFERROR(INDEX('Snakeden MR'!$P$4:$Q$3028,MATCH($A1250,'Snakeden MR'!$Q$4:$Q$3028,0),1),"-"),"@")))</f>
        <v>-</v>
      </c>
      <c r="F1250" s="147" t="str">
        <f>TRIM(CLEAN(TEXT(IFERROR(INDEX('Snakeden MR'!$W$4:$X$3028,MATCH($A1250,'Snakeden MR'!$X$4:$X$3028,0),1),"-"),"@")))</f>
        <v>-</v>
      </c>
      <c r="G1250" s="159" t="str">
        <f t="shared" si="38"/>
        <v>Not Found</v>
      </c>
      <c r="H1250" t="str" cm="1">
        <f t="array" ref="H1250">IF(SUMPRODUCT((TRIM(C1250:F1250)&lt;&gt;"-")*1)=0,
    "No Data",
    IF(COUNTIF(C1250:F1250,INDEX(_xlfn._xlws.FILTER(C1250:F1250,TRIM(C1250:F1250)&lt;&gt;"-"),1))=SUMPRODUCT((TRIM(C1250:F1250)&lt;&gt;"-")*1),
    "No Change",
    "Change"))</f>
        <v>No Data</v>
      </c>
      <c r="I1250" s="159"/>
      <c r="J1250"/>
      <c r="K1250" s="163"/>
      <c r="L1250" s="147" t="str">
        <f>TRIM(CLEAN(TEXT(IFERROR(INDEX('Glade MR'!$B$4:$C$3000,MATCH($A1250,'Glade MR'!$C$4:$C$3000,0),1),"-"),"@")))</f>
        <v>Pool 1</v>
      </c>
      <c r="M1250" s="147" t="str">
        <f>TRIM(CLEAN(TEXT(IFERROR(INDEX('Glade MR'!$I$4:$J$3000,MATCH($A1250,'Glade MR'!$J$4:$J$3000,0),1),"-"),"@")))</f>
        <v>-</v>
      </c>
      <c r="N1250" s="147" t="str">
        <f>TRIM(CLEAN(TEXT(IFERROR(INDEX('Glade MR'!$P$4:$Q$3000,MATCH($A1250,'Glade MR'!$Q$4:$Q$3000,0),1),"-"),"@")))</f>
        <v>-</v>
      </c>
      <c r="O1250" s="147" t="str">
        <f>TRIM(CLEAN(TEXT(IFERROR(INDEX('Glade MR'!$W$4:$X$3000,MATCH($A1250,'Glade MR'!$X$4:$X$3000,0),1),"-"),"@")))</f>
        <v>-</v>
      </c>
      <c r="P1250" s="159" t="str">
        <f t="shared" si="39"/>
        <v>Found</v>
      </c>
      <c r="Q1250" t="str" cm="1">
        <f t="array" ref="Q1250">IF(SUMPRODUCT((TRIM(L1250:O1250)&lt;&gt;"-")*1)=0,
    "No Data",
    IF(COUNTIF(L1250:O1250,INDEX(_xlfn._xlws.FILTER(L1250:O1250,TRIM(L1250:O1250)&lt;&gt;"-"),1))=SUMPRODUCT((TRIM(L1250:O1250)&lt;&gt;"-")*1),
    "No Change",
    "Change"))</f>
        <v>No Change</v>
      </c>
      <c r="R1250" s="159"/>
      <c r="S1250" s="111"/>
    </row>
    <row r="1251" spans="1:19" x14ac:dyDescent="0.3">
      <c r="A1251" t="s">
        <v>2030</v>
      </c>
      <c r="B1251" t="s">
        <v>1145</v>
      </c>
      <c r="C1251" s="160" t="str">
        <f>TRIM(CLEAN(TEXT(IFERROR(INDEX('Snakeden MR'!$B$4:$C$3028,MATCH($A1251,'Snakeden MR'!$C$4:$C$3028,0),1),"-"),"@")))</f>
        <v>-</v>
      </c>
      <c r="D1251" s="147" t="str">
        <f>TRIM(CLEAN(TEXT(IFERROR(INDEX('Snakeden MR'!$I$4:$J$3028,MATCH($A1251,'Snakeden MR'!$J$4:$J$3028,0),1),"-"),"@")))</f>
        <v>-</v>
      </c>
      <c r="E1251" s="147" t="str">
        <f>TRIM(CLEAN(TEXT(IFERROR(INDEX('Snakeden MR'!$P$4:$Q$3028,MATCH($A1251,'Snakeden MR'!$Q$4:$Q$3028,0),1),"-"),"@")))</f>
        <v>-</v>
      </c>
      <c r="F1251" s="147" t="str">
        <f>TRIM(CLEAN(TEXT(IFERROR(INDEX('Snakeden MR'!$W$4:$X$3028,MATCH($A1251,'Snakeden MR'!$X$4:$X$3028,0),1),"-"),"@")))</f>
        <v>-</v>
      </c>
      <c r="G1251" s="159" t="str">
        <f t="shared" si="38"/>
        <v>Not Found</v>
      </c>
      <c r="H1251" t="str" cm="1">
        <f t="array" ref="H1251">IF(SUMPRODUCT((TRIM(C1251:F1251)&lt;&gt;"-")*1)=0,
    "No Data",
    IF(COUNTIF(C1251:F1251,INDEX(_xlfn._xlws.FILTER(C1251:F1251,TRIM(C1251:F1251)&lt;&gt;"-"),1))=SUMPRODUCT((TRIM(C1251:F1251)&lt;&gt;"-")*1),
    "No Change",
    "Change"))</f>
        <v>No Data</v>
      </c>
      <c r="I1251" s="159"/>
      <c r="J1251"/>
      <c r="K1251" s="163"/>
      <c r="L1251" s="147" t="str">
        <f>TRIM(CLEAN(TEXT(IFERROR(INDEX('Glade MR'!$B$4:$C$3000,MATCH($A1251,'Glade MR'!$C$4:$C$3000,0),1),"-"),"@")))</f>
        <v>-</v>
      </c>
      <c r="M1251" s="147" t="str">
        <f>TRIM(CLEAN(TEXT(IFERROR(INDEX('Glade MR'!$I$4:$J$3000,MATCH($A1251,'Glade MR'!$J$4:$J$3000,0),1),"-"),"@")))</f>
        <v>-</v>
      </c>
      <c r="N1251" s="147" t="str">
        <f>TRIM(CLEAN(TEXT(IFERROR(INDEX('Glade MR'!$P$4:$Q$3000,MATCH($A1251,'Glade MR'!$Q$4:$Q$3000,0),1),"-"),"@")))</f>
        <v>-</v>
      </c>
      <c r="O1251" s="147" t="str">
        <f>TRIM(CLEAN(TEXT(IFERROR(INDEX('Glade MR'!$W$4:$X$3000,MATCH($A1251,'Glade MR'!$X$4:$X$3000,0),1),"-"),"@")))</f>
        <v>-</v>
      </c>
      <c r="P1251" s="159" t="str">
        <f t="shared" si="39"/>
        <v>Not Found</v>
      </c>
      <c r="Q1251" t="str" cm="1">
        <f t="array" ref="Q1251">IF(SUMPRODUCT((TRIM(L1251:O1251)&lt;&gt;"-")*1)=0,
    "No Data",
    IF(COUNTIF(L1251:O1251,INDEX(_xlfn._xlws.FILTER(L1251:O1251,TRIM(L1251:O1251)&lt;&gt;"-"),1))=SUMPRODUCT((TRIM(L1251:O1251)&lt;&gt;"-")*1),
    "No Change",
    "Change"))</f>
        <v>No Data</v>
      </c>
      <c r="R1251" s="159"/>
      <c r="S1251" s="111"/>
    </row>
    <row r="1252" spans="1:19" x14ac:dyDescent="0.3">
      <c r="A1252" t="s">
        <v>2031</v>
      </c>
      <c r="B1252" t="s">
        <v>1145</v>
      </c>
      <c r="C1252" s="160" t="str">
        <f>TRIM(CLEAN(TEXT(IFERROR(INDEX('Snakeden MR'!$B$4:$C$3028,MATCH($A1252,'Snakeden MR'!$C$4:$C$3028,0),1),"-"),"@")))</f>
        <v>-</v>
      </c>
      <c r="D1252" s="147" t="str">
        <f>TRIM(CLEAN(TEXT(IFERROR(INDEX('Snakeden MR'!$I$4:$J$3028,MATCH($A1252,'Snakeden MR'!$J$4:$J$3028,0),1),"-"),"@")))</f>
        <v>-</v>
      </c>
      <c r="E1252" s="147" t="str">
        <f>TRIM(CLEAN(TEXT(IFERROR(INDEX('Snakeden MR'!$P$4:$Q$3028,MATCH($A1252,'Snakeden MR'!$Q$4:$Q$3028,0),1),"-"),"@")))</f>
        <v>-</v>
      </c>
      <c r="F1252" s="147" t="str">
        <f>TRIM(CLEAN(TEXT(IFERROR(INDEX('Snakeden MR'!$W$4:$X$3028,MATCH($A1252,'Snakeden MR'!$X$4:$X$3028,0),1),"-"),"@")))</f>
        <v>-</v>
      </c>
      <c r="G1252" s="159" t="str">
        <f t="shared" si="38"/>
        <v>Not Found</v>
      </c>
      <c r="H1252" t="str" cm="1">
        <f t="array" ref="H1252">IF(SUMPRODUCT((TRIM(C1252:F1252)&lt;&gt;"-")*1)=0,
    "No Data",
    IF(COUNTIF(C1252:F1252,INDEX(_xlfn._xlws.FILTER(C1252:F1252,TRIM(C1252:F1252)&lt;&gt;"-"),1))=SUMPRODUCT((TRIM(C1252:F1252)&lt;&gt;"-")*1),
    "No Change",
    "Change"))</f>
        <v>No Data</v>
      </c>
      <c r="I1252" s="159"/>
      <c r="J1252"/>
      <c r="K1252" s="163"/>
      <c r="L1252" s="147" t="str">
        <f>TRIM(CLEAN(TEXT(IFERROR(INDEX('Glade MR'!$B$4:$C$3000,MATCH($A1252,'Glade MR'!$C$4:$C$3000,0),1),"-"),"@")))</f>
        <v>-</v>
      </c>
      <c r="M1252" s="147" t="str">
        <f>TRIM(CLEAN(TEXT(IFERROR(INDEX('Glade MR'!$I$4:$J$3000,MATCH($A1252,'Glade MR'!$J$4:$J$3000,0),1),"-"),"@")))</f>
        <v>-</v>
      </c>
      <c r="N1252" s="147" t="str">
        <f>TRIM(CLEAN(TEXT(IFERROR(INDEX('Glade MR'!$P$4:$Q$3000,MATCH($A1252,'Glade MR'!$Q$4:$Q$3000,0),1),"-"),"@")))</f>
        <v>-</v>
      </c>
      <c r="O1252" s="147" t="str">
        <f>TRIM(CLEAN(TEXT(IFERROR(INDEX('Glade MR'!$W$4:$X$3000,MATCH($A1252,'Glade MR'!$X$4:$X$3000,0),1),"-"),"@")))</f>
        <v>-</v>
      </c>
      <c r="P1252" s="159" t="str">
        <f t="shared" si="39"/>
        <v>Not Found</v>
      </c>
      <c r="Q1252" t="str" cm="1">
        <f t="array" ref="Q1252">IF(SUMPRODUCT((TRIM(L1252:O1252)&lt;&gt;"-")*1)=0,
    "No Data",
    IF(COUNTIF(L1252:O1252,INDEX(_xlfn._xlws.FILTER(L1252:O1252,TRIM(L1252:O1252)&lt;&gt;"-"),1))=SUMPRODUCT((TRIM(L1252:O1252)&lt;&gt;"-")*1),
    "No Change",
    "Change"))</f>
        <v>No Data</v>
      </c>
      <c r="R1252" s="159"/>
      <c r="S1252" s="111"/>
    </row>
    <row r="1253" spans="1:19" x14ac:dyDescent="0.3">
      <c r="A1253" t="s">
        <v>2032</v>
      </c>
      <c r="B1253" t="s">
        <v>1137</v>
      </c>
      <c r="C1253" s="160" t="str">
        <f>TRIM(CLEAN(TEXT(IFERROR(INDEX('Snakeden MR'!$B$4:$C$3028,MATCH($A1253,'Snakeden MR'!$C$4:$C$3028,0),1),"-"),"@")))</f>
        <v>-</v>
      </c>
      <c r="D1253" s="147" t="str">
        <f>TRIM(CLEAN(TEXT(IFERROR(INDEX('Snakeden MR'!$I$4:$J$3028,MATCH($A1253,'Snakeden MR'!$J$4:$J$3028,0),1),"-"),"@")))</f>
        <v>-</v>
      </c>
      <c r="E1253" s="147" t="str">
        <f>TRIM(CLEAN(TEXT(IFERROR(INDEX('Snakeden MR'!$P$4:$Q$3028,MATCH($A1253,'Snakeden MR'!$Q$4:$Q$3028,0),1),"-"),"@")))</f>
        <v>-</v>
      </c>
      <c r="F1253" s="147" t="str">
        <f>TRIM(CLEAN(TEXT(IFERROR(INDEX('Snakeden MR'!$W$4:$X$3028,MATCH($A1253,'Snakeden MR'!$X$4:$X$3028,0),1),"-"),"@")))</f>
        <v>-</v>
      </c>
      <c r="G1253" s="159" t="str">
        <f t="shared" si="38"/>
        <v>Not Found</v>
      </c>
      <c r="H1253" t="str" cm="1">
        <f t="array" ref="H1253">IF(SUMPRODUCT((TRIM(C1253:F1253)&lt;&gt;"-")*1)=0,
    "No Data",
    IF(COUNTIF(C1253:F1253,INDEX(_xlfn._xlws.FILTER(C1253:F1253,TRIM(C1253:F1253)&lt;&gt;"-"),1))=SUMPRODUCT((TRIM(C1253:F1253)&lt;&gt;"-")*1),
    "No Change",
    "Change"))</f>
        <v>No Data</v>
      </c>
      <c r="I1253" s="159"/>
      <c r="J1253"/>
      <c r="K1253" s="163"/>
      <c r="L1253" s="147" t="str">
        <f>TRIM(CLEAN(TEXT(IFERROR(INDEX('Glade MR'!$B$4:$C$3000,MATCH($A1253,'Glade MR'!$C$4:$C$3000,0),1),"-"),"@")))</f>
        <v>-</v>
      </c>
      <c r="M1253" s="147" t="str">
        <f>TRIM(CLEAN(TEXT(IFERROR(INDEX('Glade MR'!$I$4:$J$3000,MATCH($A1253,'Glade MR'!$J$4:$J$3000,0),1),"-"),"@")))</f>
        <v>-</v>
      </c>
      <c r="N1253" s="147" t="str">
        <f>TRIM(CLEAN(TEXT(IFERROR(INDEX('Glade MR'!$P$4:$Q$3000,MATCH($A1253,'Glade MR'!$Q$4:$Q$3000,0),1),"-"),"@")))</f>
        <v>-</v>
      </c>
      <c r="O1253" s="147" t="str">
        <f>TRIM(CLEAN(TEXT(IFERROR(INDEX('Glade MR'!$W$4:$X$3000,MATCH($A1253,'Glade MR'!$X$4:$X$3000,0),1),"-"),"@")))</f>
        <v>-</v>
      </c>
      <c r="P1253" s="159" t="str">
        <f t="shared" si="39"/>
        <v>Not Found</v>
      </c>
      <c r="Q1253" t="str" cm="1">
        <f t="array" ref="Q1253">IF(SUMPRODUCT((TRIM(L1253:O1253)&lt;&gt;"-")*1)=0,
    "No Data",
    IF(COUNTIF(L1253:O1253,INDEX(_xlfn._xlws.FILTER(L1253:O1253,TRIM(L1253:O1253)&lt;&gt;"-"),1))=SUMPRODUCT((TRIM(L1253:O1253)&lt;&gt;"-")*1),
    "No Change",
    "Change"))</f>
        <v>No Data</v>
      </c>
      <c r="R1253" s="159"/>
      <c r="S1253" s="111"/>
    </row>
    <row r="1254" spans="1:19" x14ac:dyDescent="0.3">
      <c r="A1254" t="s">
        <v>455</v>
      </c>
      <c r="B1254" t="s">
        <v>1137</v>
      </c>
      <c r="C1254" s="160" t="str">
        <f>TRIM(CLEAN(TEXT(IFERROR(INDEX('Snakeden MR'!$B$4:$C$3028,MATCH($A1254,'Snakeden MR'!$C$4:$C$3028,0),1),"-"),"@")))</f>
        <v>-</v>
      </c>
      <c r="D1254" s="147" t="str">
        <f>TRIM(CLEAN(TEXT(IFERROR(INDEX('Snakeden MR'!$I$4:$J$3028,MATCH($A1254,'Snakeden MR'!$J$4:$J$3028,0),1),"-"),"@")))</f>
        <v>-</v>
      </c>
      <c r="E1254" s="147" t="str">
        <f>TRIM(CLEAN(TEXT(IFERROR(INDEX('Snakeden MR'!$P$4:$Q$3028,MATCH($A1254,'Snakeden MR'!$Q$4:$Q$3028,0),1),"-"),"@")))</f>
        <v>-</v>
      </c>
      <c r="F1254" s="147" t="str">
        <f>TRIM(CLEAN(TEXT(IFERROR(INDEX('Snakeden MR'!$W$4:$X$3028,MATCH($A1254,'Snakeden MR'!$X$4:$X$3028,0),1),"-"),"@")))</f>
        <v>-</v>
      </c>
      <c r="G1254" s="159" t="str">
        <f t="shared" si="38"/>
        <v>Not Found</v>
      </c>
      <c r="H1254" t="str" cm="1">
        <f t="array" ref="H1254">IF(SUMPRODUCT((TRIM(C1254:F1254)&lt;&gt;"-")*1)=0,
    "No Data",
    IF(COUNTIF(C1254:F1254,INDEX(_xlfn._xlws.FILTER(C1254:F1254,TRIM(C1254:F1254)&lt;&gt;"-"),1))=SUMPRODUCT((TRIM(C1254:F1254)&lt;&gt;"-")*1),
    "No Change",
    "Change"))</f>
        <v>No Data</v>
      </c>
      <c r="I1254" s="159"/>
      <c r="J1254"/>
      <c r="K1254" s="163"/>
      <c r="L1254" s="147" t="str">
        <f>TRIM(CLEAN(TEXT(IFERROR(INDEX('Glade MR'!$B$4:$C$3000,MATCH($A1254,'Glade MR'!$C$4:$C$3000,0),1),"-"),"@")))</f>
        <v>Pool 4</v>
      </c>
      <c r="M1254" s="147" t="str">
        <f>TRIM(CLEAN(TEXT(IFERROR(INDEX('Glade MR'!$I$4:$J$3000,MATCH($A1254,'Glade MR'!$J$4:$J$3000,0),1),"-"),"@")))</f>
        <v>Pool 4</v>
      </c>
      <c r="N1254" s="147" t="str">
        <f>TRIM(CLEAN(TEXT(IFERROR(INDEX('Glade MR'!$P$4:$Q$3000,MATCH($A1254,'Glade MR'!$Q$4:$Q$3000,0),1),"-"),"@")))</f>
        <v>-</v>
      </c>
      <c r="O1254" s="147" t="str">
        <f>TRIM(CLEAN(TEXT(IFERROR(INDEX('Glade MR'!$W$4:$X$3000,MATCH($A1254,'Glade MR'!$X$4:$X$3000,0),1),"-"),"@")))</f>
        <v>Pool 4</v>
      </c>
      <c r="P1254" s="159" t="str">
        <f t="shared" si="39"/>
        <v>Found</v>
      </c>
      <c r="Q1254" t="str" cm="1">
        <f t="array" ref="Q1254">IF(SUMPRODUCT((TRIM(L1254:O1254)&lt;&gt;"-")*1)=0,
    "No Data",
    IF(COUNTIF(L1254:O1254,INDEX(_xlfn._xlws.FILTER(L1254:O1254,TRIM(L1254:O1254)&lt;&gt;"-"),1))=SUMPRODUCT((TRIM(L1254:O1254)&lt;&gt;"-")*1),
    "No Change",
    "Change"))</f>
        <v>No Change</v>
      </c>
      <c r="R1254" s="159"/>
      <c r="S1254" s="111"/>
    </row>
    <row r="1255" spans="1:19" x14ac:dyDescent="0.3">
      <c r="A1255" t="s">
        <v>503</v>
      </c>
      <c r="B1255" t="s">
        <v>1137</v>
      </c>
      <c r="C1255" s="160" t="str">
        <f>TRIM(CLEAN(TEXT(IFERROR(INDEX('Snakeden MR'!$B$4:$C$3028,MATCH($A1255,'Snakeden MR'!$C$4:$C$3028,0),1),"-"),"@")))</f>
        <v>-</v>
      </c>
      <c r="D1255" s="147" t="str">
        <f>TRIM(CLEAN(TEXT(IFERROR(INDEX('Snakeden MR'!$I$4:$J$3028,MATCH($A1255,'Snakeden MR'!$J$4:$J$3028,0),1),"-"),"@")))</f>
        <v>-</v>
      </c>
      <c r="E1255" s="147" t="str">
        <f>TRIM(CLEAN(TEXT(IFERROR(INDEX('Snakeden MR'!$P$4:$Q$3028,MATCH($A1255,'Snakeden MR'!$Q$4:$Q$3028,0),1),"-"),"@")))</f>
        <v>-</v>
      </c>
      <c r="F1255" s="147" t="str">
        <f>TRIM(CLEAN(TEXT(IFERROR(INDEX('Snakeden MR'!$W$4:$X$3028,MATCH($A1255,'Snakeden MR'!$X$4:$X$3028,0),1),"-"),"@")))</f>
        <v>-</v>
      </c>
      <c r="G1255" s="159" t="str">
        <f t="shared" si="38"/>
        <v>Not Found</v>
      </c>
      <c r="H1255" t="str" cm="1">
        <f t="array" ref="H1255">IF(SUMPRODUCT((TRIM(C1255:F1255)&lt;&gt;"-")*1)=0,
    "No Data",
    IF(COUNTIF(C1255:F1255,INDEX(_xlfn._xlws.FILTER(C1255:F1255,TRIM(C1255:F1255)&lt;&gt;"-"),1))=SUMPRODUCT((TRIM(C1255:F1255)&lt;&gt;"-")*1),
    "No Change",
    "Change"))</f>
        <v>No Data</v>
      </c>
      <c r="I1255" s="159"/>
      <c r="J1255"/>
      <c r="K1255" s="163"/>
      <c r="L1255" s="147" t="str">
        <f>TRIM(CLEAN(TEXT(IFERROR(INDEX('Glade MR'!$B$4:$C$3000,MATCH($A1255,'Glade MR'!$C$4:$C$3000,0),1),"-"),"@")))</f>
        <v>-</v>
      </c>
      <c r="M1255" s="147" t="str">
        <f>TRIM(CLEAN(TEXT(IFERROR(INDEX('Glade MR'!$I$4:$J$3000,MATCH($A1255,'Glade MR'!$J$4:$J$3000,0),1),"-"),"@")))</f>
        <v>Pool 8</v>
      </c>
      <c r="N1255" s="147" t="str">
        <f>TRIM(CLEAN(TEXT(IFERROR(INDEX('Glade MR'!$P$4:$Q$3000,MATCH($A1255,'Glade MR'!$Q$4:$Q$3000,0),1),"-"),"@")))</f>
        <v>Pool 8</v>
      </c>
      <c r="O1255" s="147" t="str">
        <f>TRIM(CLEAN(TEXT(IFERROR(INDEX('Glade MR'!$W$4:$X$3000,MATCH($A1255,'Glade MR'!$X$4:$X$3000,0),1),"-"),"@")))</f>
        <v>Pool 8</v>
      </c>
      <c r="P1255" s="159" t="str">
        <f t="shared" si="39"/>
        <v>Found</v>
      </c>
      <c r="Q1255" t="str" cm="1">
        <f t="array" ref="Q1255">IF(SUMPRODUCT((TRIM(L1255:O1255)&lt;&gt;"-")*1)=0,
    "No Data",
    IF(COUNTIF(L1255:O1255,INDEX(_xlfn._xlws.FILTER(L1255:O1255,TRIM(L1255:O1255)&lt;&gt;"-"),1))=SUMPRODUCT((TRIM(L1255:O1255)&lt;&gt;"-")*1),
    "No Change",
    "Change"))</f>
        <v>No Change</v>
      </c>
      <c r="R1255" s="159"/>
      <c r="S1255" s="111"/>
    </row>
    <row r="1256" spans="1:19" x14ac:dyDescent="0.3">
      <c r="A1256" t="s">
        <v>977</v>
      </c>
      <c r="B1256" t="s">
        <v>1137</v>
      </c>
      <c r="C1256" s="160" t="str">
        <f>TRIM(CLEAN(TEXT(IFERROR(INDEX('Snakeden MR'!$B$4:$C$3028,MATCH($A1256,'Snakeden MR'!$C$4:$C$3028,0),1),"-"),"@")))</f>
        <v>-</v>
      </c>
      <c r="D1256" s="147" t="str">
        <f>TRIM(CLEAN(TEXT(IFERROR(INDEX('Snakeden MR'!$I$4:$J$3028,MATCH($A1256,'Snakeden MR'!$J$4:$J$3028,0),1),"-"),"@")))</f>
        <v>-</v>
      </c>
      <c r="E1256" s="147" t="str">
        <f>TRIM(CLEAN(TEXT(IFERROR(INDEX('Snakeden MR'!$P$4:$Q$3028,MATCH($A1256,'Snakeden MR'!$Q$4:$Q$3028,0),1),"-"),"@")))</f>
        <v>-</v>
      </c>
      <c r="F1256" s="147" t="str">
        <f>TRIM(CLEAN(TEXT(IFERROR(INDEX('Snakeden MR'!$W$4:$X$3028,MATCH($A1256,'Snakeden MR'!$X$4:$X$3028,0),1),"-"),"@")))</f>
        <v>-</v>
      </c>
      <c r="G1256" s="159" t="str">
        <f t="shared" si="38"/>
        <v>Not Found</v>
      </c>
      <c r="H1256" t="str" cm="1">
        <f t="array" ref="H1256">IF(SUMPRODUCT((TRIM(C1256:F1256)&lt;&gt;"-")*1)=0,
    "No Data",
    IF(COUNTIF(C1256:F1256,INDEX(_xlfn._xlws.FILTER(C1256:F1256,TRIM(C1256:F1256)&lt;&gt;"-"),1))=SUMPRODUCT((TRIM(C1256:F1256)&lt;&gt;"-")*1),
    "No Change",
    "Change"))</f>
        <v>No Data</v>
      </c>
      <c r="I1256" s="159"/>
      <c r="J1256"/>
      <c r="K1256" s="163"/>
      <c r="L1256" s="147" t="str">
        <f>TRIM(CLEAN(TEXT(IFERROR(INDEX('Glade MR'!$B$4:$C$3000,MATCH($A1256,'Glade MR'!$C$4:$C$3000,0),1),"-"),"@")))</f>
        <v>-</v>
      </c>
      <c r="M1256" s="147" t="str">
        <f>TRIM(CLEAN(TEXT(IFERROR(INDEX('Glade MR'!$I$4:$J$3000,MATCH($A1256,'Glade MR'!$J$4:$J$3000,0),1),"-"),"@")))</f>
        <v>Pool 10</v>
      </c>
      <c r="N1256" s="147" t="str">
        <f>TRIM(CLEAN(TEXT(IFERROR(INDEX('Glade MR'!$P$4:$Q$3000,MATCH($A1256,'Glade MR'!$Q$4:$Q$3000,0),1),"-"),"@")))</f>
        <v>-</v>
      </c>
      <c r="O1256" s="147" t="str">
        <f>TRIM(CLEAN(TEXT(IFERROR(INDEX('Glade MR'!$W$4:$X$3000,MATCH($A1256,'Glade MR'!$X$4:$X$3000,0),1),"-"),"@")))</f>
        <v>-</v>
      </c>
      <c r="P1256" s="159" t="str">
        <f t="shared" si="39"/>
        <v>Found</v>
      </c>
      <c r="Q1256" t="str" cm="1">
        <f t="array" ref="Q1256">IF(SUMPRODUCT((TRIM(L1256:O1256)&lt;&gt;"-")*1)=0,
    "No Data",
    IF(COUNTIF(L1256:O1256,INDEX(_xlfn._xlws.FILTER(L1256:O1256,TRIM(L1256:O1256)&lt;&gt;"-"),1))=SUMPRODUCT((TRIM(L1256:O1256)&lt;&gt;"-")*1),
    "No Change",
    "Change"))</f>
        <v>No Change</v>
      </c>
      <c r="R1256" s="159"/>
      <c r="S1256" s="111"/>
    </row>
    <row r="1257" spans="1:19" x14ac:dyDescent="0.3">
      <c r="A1257" t="s">
        <v>386</v>
      </c>
      <c r="B1257" t="s">
        <v>1137</v>
      </c>
      <c r="C1257" s="160" t="str">
        <f>TRIM(CLEAN(TEXT(IFERROR(INDEX('Snakeden MR'!$B$4:$C$3028,MATCH($A1257,'Snakeden MR'!$C$4:$C$3028,0),1),"-"),"@")))</f>
        <v>-</v>
      </c>
      <c r="D1257" s="147" t="str">
        <f>TRIM(CLEAN(TEXT(IFERROR(INDEX('Snakeden MR'!$I$4:$J$3028,MATCH($A1257,'Snakeden MR'!$J$4:$J$3028,0),1),"-"),"@")))</f>
        <v>-</v>
      </c>
      <c r="E1257" s="147" t="str">
        <f>TRIM(CLEAN(TEXT(IFERROR(INDEX('Snakeden MR'!$P$4:$Q$3028,MATCH($A1257,'Snakeden MR'!$Q$4:$Q$3028,0),1),"-"),"@")))</f>
        <v>-</v>
      </c>
      <c r="F1257" s="147" t="str">
        <f>TRIM(CLEAN(TEXT(IFERROR(INDEX('Snakeden MR'!$W$4:$X$3028,MATCH($A1257,'Snakeden MR'!$X$4:$X$3028,0),1),"-"),"@")))</f>
        <v>-</v>
      </c>
      <c r="G1257" s="159" t="str">
        <f t="shared" si="38"/>
        <v>Not Found</v>
      </c>
      <c r="H1257" t="str" cm="1">
        <f t="array" ref="H1257">IF(SUMPRODUCT((TRIM(C1257:F1257)&lt;&gt;"-")*1)=0,
    "No Data",
    IF(COUNTIF(C1257:F1257,INDEX(_xlfn._xlws.FILTER(C1257:F1257,TRIM(C1257:F1257)&lt;&gt;"-"),1))=SUMPRODUCT((TRIM(C1257:F1257)&lt;&gt;"-")*1),
    "No Change",
    "Change"))</f>
        <v>No Data</v>
      </c>
      <c r="I1257" s="159"/>
      <c r="J1257"/>
      <c r="K1257" s="163"/>
      <c r="L1257" s="147" t="str">
        <f>TRIM(CLEAN(TEXT(IFERROR(INDEX('Glade MR'!$B$4:$C$3000,MATCH($A1257,'Glade MR'!$C$4:$C$3000,0),1),"-"),"@")))</f>
        <v>pool 10</v>
      </c>
      <c r="M1257" s="147" t="str">
        <f>TRIM(CLEAN(TEXT(IFERROR(INDEX('Glade MR'!$I$4:$J$3000,MATCH($A1257,'Glade MR'!$J$4:$J$3000,0),1),"-"),"@")))</f>
        <v>Pool 10</v>
      </c>
      <c r="N1257" s="147" t="str">
        <f>TRIM(CLEAN(TEXT(IFERROR(INDEX('Glade MR'!$P$4:$Q$3000,MATCH($A1257,'Glade MR'!$Q$4:$Q$3000,0),1),"-"),"@")))</f>
        <v>-</v>
      </c>
      <c r="O1257" s="147" t="str">
        <f>TRIM(CLEAN(TEXT(IFERROR(INDEX('Glade MR'!$W$4:$X$3000,MATCH($A1257,'Glade MR'!$X$4:$X$3000,0),1),"-"),"@")))</f>
        <v>-</v>
      </c>
      <c r="P1257" s="159" t="str">
        <f t="shared" si="39"/>
        <v>Found</v>
      </c>
      <c r="Q1257" t="str" cm="1">
        <f t="array" ref="Q1257">IF(SUMPRODUCT((TRIM(L1257:O1257)&lt;&gt;"-")*1)=0,
    "No Data",
    IF(COUNTIF(L1257:O1257,INDEX(_xlfn._xlws.FILTER(L1257:O1257,TRIM(L1257:O1257)&lt;&gt;"-"),1))=SUMPRODUCT((TRIM(L1257:O1257)&lt;&gt;"-")*1),
    "No Change",
    "Change"))</f>
        <v>No Change</v>
      </c>
      <c r="R1257" s="159"/>
      <c r="S1257" s="111"/>
    </row>
    <row r="1258" spans="1:19" x14ac:dyDescent="0.3">
      <c r="A1258" t="s">
        <v>2033</v>
      </c>
      <c r="B1258" t="s">
        <v>1137</v>
      </c>
      <c r="C1258" s="160" t="str">
        <f>TRIM(CLEAN(TEXT(IFERROR(INDEX('Snakeden MR'!$B$4:$C$3028,MATCH($A1258,'Snakeden MR'!$C$4:$C$3028,0),1),"-"),"@")))</f>
        <v>-</v>
      </c>
      <c r="D1258" s="147" t="str">
        <f>TRIM(CLEAN(TEXT(IFERROR(INDEX('Snakeden MR'!$I$4:$J$3028,MATCH($A1258,'Snakeden MR'!$J$4:$J$3028,0),1),"-"),"@")))</f>
        <v>-</v>
      </c>
      <c r="E1258" s="147" t="str">
        <f>TRIM(CLEAN(TEXT(IFERROR(INDEX('Snakeden MR'!$P$4:$Q$3028,MATCH($A1258,'Snakeden MR'!$Q$4:$Q$3028,0),1),"-"),"@")))</f>
        <v>-</v>
      </c>
      <c r="F1258" s="147" t="str">
        <f>TRIM(CLEAN(TEXT(IFERROR(INDEX('Snakeden MR'!$W$4:$X$3028,MATCH($A1258,'Snakeden MR'!$X$4:$X$3028,0),1),"-"),"@")))</f>
        <v>-</v>
      </c>
      <c r="G1258" s="159" t="str">
        <f t="shared" si="38"/>
        <v>Not Found</v>
      </c>
      <c r="H1258" t="str" cm="1">
        <f t="array" ref="H1258">IF(SUMPRODUCT((TRIM(C1258:F1258)&lt;&gt;"-")*1)=0,
    "No Data",
    IF(COUNTIF(C1258:F1258,INDEX(_xlfn._xlws.FILTER(C1258:F1258,TRIM(C1258:F1258)&lt;&gt;"-"),1))=SUMPRODUCT((TRIM(C1258:F1258)&lt;&gt;"-")*1),
    "No Change",
    "Change"))</f>
        <v>No Data</v>
      </c>
      <c r="I1258" s="159"/>
      <c r="J1258"/>
      <c r="K1258" s="163"/>
      <c r="L1258" s="147" t="str">
        <f>TRIM(CLEAN(TEXT(IFERROR(INDEX('Glade MR'!$B$4:$C$3000,MATCH($A1258,'Glade MR'!$C$4:$C$3000,0),1),"-"),"@")))</f>
        <v>-</v>
      </c>
      <c r="M1258" s="147" t="str">
        <f>TRIM(CLEAN(TEXT(IFERROR(INDEX('Glade MR'!$I$4:$J$3000,MATCH($A1258,'Glade MR'!$J$4:$J$3000,0),1),"-"),"@")))</f>
        <v>-</v>
      </c>
      <c r="N1258" s="147" t="str">
        <f>TRIM(CLEAN(TEXT(IFERROR(INDEX('Glade MR'!$P$4:$Q$3000,MATCH($A1258,'Glade MR'!$Q$4:$Q$3000,0),1),"-"),"@")))</f>
        <v>-</v>
      </c>
      <c r="O1258" s="147" t="str">
        <f>TRIM(CLEAN(TEXT(IFERROR(INDEX('Glade MR'!$W$4:$X$3000,MATCH($A1258,'Glade MR'!$X$4:$X$3000,0),1),"-"),"@")))</f>
        <v>-</v>
      </c>
      <c r="P1258" s="159" t="str">
        <f t="shared" si="39"/>
        <v>Not Found</v>
      </c>
      <c r="Q1258" t="str" cm="1">
        <f t="array" ref="Q1258">IF(SUMPRODUCT((TRIM(L1258:O1258)&lt;&gt;"-")*1)=0,
    "No Data",
    IF(COUNTIF(L1258:O1258,INDEX(_xlfn._xlws.FILTER(L1258:O1258,TRIM(L1258:O1258)&lt;&gt;"-"),1))=SUMPRODUCT((TRIM(L1258:O1258)&lt;&gt;"-")*1),
    "No Change",
    "Change"))</f>
        <v>No Data</v>
      </c>
      <c r="R1258" s="159"/>
      <c r="S1258" s="111"/>
    </row>
    <row r="1259" spans="1:19" x14ac:dyDescent="0.3">
      <c r="A1259" t="s">
        <v>2034</v>
      </c>
      <c r="B1259" t="s">
        <v>1145</v>
      </c>
      <c r="C1259" s="160" t="str">
        <f>TRIM(CLEAN(TEXT(IFERROR(INDEX('Snakeden MR'!$B$4:$C$3028,MATCH($A1259,'Snakeden MR'!$C$4:$C$3028,0),1),"-"),"@")))</f>
        <v>-</v>
      </c>
      <c r="D1259" s="147" t="str">
        <f>TRIM(CLEAN(TEXT(IFERROR(INDEX('Snakeden MR'!$I$4:$J$3028,MATCH($A1259,'Snakeden MR'!$J$4:$J$3028,0),1),"-"),"@")))</f>
        <v>-</v>
      </c>
      <c r="E1259" s="147" t="str">
        <f>TRIM(CLEAN(TEXT(IFERROR(INDEX('Snakeden MR'!$P$4:$Q$3028,MATCH($A1259,'Snakeden MR'!$Q$4:$Q$3028,0),1),"-"),"@")))</f>
        <v>-</v>
      </c>
      <c r="F1259" s="147" t="str">
        <f>TRIM(CLEAN(TEXT(IFERROR(INDEX('Snakeden MR'!$W$4:$X$3028,MATCH($A1259,'Snakeden MR'!$X$4:$X$3028,0),1),"-"),"@")))</f>
        <v>-</v>
      </c>
      <c r="G1259" s="159" t="str">
        <f t="shared" si="38"/>
        <v>Not Found</v>
      </c>
      <c r="H1259" t="str" cm="1">
        <f t="array" ref="H1259">IF(SUMPRODUCT((TRIM(C1259:F1259)&lt;&gt;"-")*1)=0,
    "No Data",
    IF(COUNTIF(C1259:F1259,INDEX(_xlfn._xlws.FILTER(C1259:F1259,TRIM(C1259:F1259)&lt;&gt;"-"),1))=SUMPRODUCT((TRIM(C1259:F1259)&lt;&gt;"-")*1),
    "No Change",
    "Change"))</f>
        <v>No Data</v>
      </c>
      <c r="I1259" s="159"/>
      <c r="J1259"/>
      <c r="K1259" s="163"/>
      <c r="L1259" s="147" t="str">
        <f>TRIM(CLEAN(TEXT(IFERROR(INDEX('Glade MR'!$B$4:$C$3000,MATCH($A1259,'Glade MR'!$C$4:$C$3000,0),1),"-"),"@")))</f>
        <v>-</v>
      </c>
      <c r="M1259" s="147" t="str">
        <f>TRIM(CLEAN(TEXT(IFERROR(INDEX('Glade MR'!$I$4:$J$3000,MATCH($A1259,'Glade MR'!$J$4:$J$3000,0),1),"-"),"@")))</f>
        <v>-</v>
      </c>
      <c r="N1259" s="147" t="str">
        <f>TRIM(CLEAN(TEXT(IFERROR(INDEX('Glade MR'!$P$4:$Q$3000,MATCH($A1259,'Glade MR'!$Q$4:$Q$3000,0),1),"-"),"@")))</f>
        <v>-</v>
      </c>
      <c r="O1259" s="147" t="str">
        <f>TRIM(CLEAN(TEXT(IFERROR(INDEX('Glade MR'!$W$4:$X$3000,MATCH($A1259,'Glade MR'!$X$4:$X$3000,0),1),"-"),"@")))</f>
        <v>-</v>
      </c>
      <c r="P1259" s="159" t="str">
        <f t="shared" si="39"/>
        <v>Not Found</v>
      </c>
      <c r="Q1259" t="str" cm="1">
        <f t="array" ref="Q1259">IF(SUMPRODUCT((TRIM(L1259:O1259)&lt;&gt;"-")*1)=0,
    "No Data",
    IF(COUNTIF(L1259:O1259,INDEX(_xlfn._xlws.FILTER(L1259:O1259,TRIM(L1259:O1259)&lt;&gt;"-"),1))=SUMPRODUCT((TRIM(L1259:O1259)&lt;&gt;"-")*1),
    "No Change",
    "Change"))</f>
        <v>No Data</v>
      </c>
      <c r="R1259" s="159"/>
      <c r="S1259" s="111"/>
    </row>
    <row r="1260" spans="1:19" x14ac:dyDescent="0.3">
      <c r="A1260" t="s">
        <v>903</v>
      </c>
      <c r="B1260" t="s">
        <v>1137</v>
      </c>
      <c r="C1260" s="160" t="str">
        <f>TRIM(CLEAN(TEXT(IFERROR(INDEX('Snakeden MR'!$B$4:$C$3028,MATCH($A1260,'Snakeden MR'!$C$4:$C$3028,0),1),"-"),"@")))</f>
        <v>-</v>
      </c>
      <c r="D1260" s="147" t="str">
        <f>TRIM(CLEAN(TEXT(IFERROR(INDEX('Snakeden MR'!$I$4:$J$3028,MATCH($A1260,'Snakeden MR'!$J$4:$J$3028,0),1),"-"),"@")))</f>
        <v>-</v>
      </c>
      <c r="E1260" s="147" t="str">
        <f>TRIM(CLEAN(TEXT(IFERROR(INDEX('Snakeden MR'!$P$4:$Q$3028,MATCH($A1260,'Snakeden MR'!$Q$4:$Q$3028,0),1),"-"),"@")))</f>
        <v>-</v>
      </c>
      <c r="F1260" s="147" t="str">
        <f>TRIM(CLEAN(TEXT(IFERROR(INDEX('Snakeden MR'!$W$4:$X$3028,MATCH($A1260,'Snakeden MR'!$X$4:$X$3028,0),1),"-"),"@")))</f>
        <v>-</v>
      </c>
      <c r="G1260" s="159" t="str">
        <f t="shared" si="38"/>
        <v>Not Found</v>
      </c>
      <c r="H1260" t="str" cm="1">
        <f t="array" ref="H1260">IF(SUMPRODUCT((TRIM(C1260:F1260)&lt;&gt;"-")*1)=0,
    "No Data",
    IF(COUNTIF(C1260:F1260,INDEX(_xlfn._xlws.FILTER(C1260:F1260,TRIM(C1260:F1260)&lt;&gt;"-"),1))=SUMPRODUCT((TRIM(C1260:F1260)&lt;&gt;"-")*1),
    "No Change",
    "Change"))</f>
        <v>No Data</v>
      </c>
      <c r="I1260" s="159"/>
      <c r="J1260"/>
      <c r="K1260" s="163"/>
      <c r="L1260" s="147" t="str">
        <f>TRIM(CLEAN(TEXT(IFERROR(INDEX('Glade MR'!$B$4:$C$3000,MATCH($A1260,'Glade MR'!$C$4:$C$3000,0),1),"-"),"@")))</f>
        <v>-</v>
      </c>
      <c r="M1260" s="147" t="str">
        <f>TRIM(CLEAN(TEXT(IFERROR(INDEX('Glade MR'!$I$4:$J$3000,MATCH($A1260,'Glade MR'!$J$4:$J$3000,0),1),"-"),"@")))</f>
        <v>-</v>
      </c>
      <c r="N1260" s="147" t="str">
        <f>TRIM(CLEAN(TEXT(IFERROR(INDEX('Glade MR'!$P$4:$Q$3000,MATCH($A1260,'Glade MR'!$Q$4:$Q$3000,0),1),"-"),"@")))</f>
        <v>Pool 2</v>
      </c>
      <c r="O1260" s="147" t="str">
        <f>TRIM(CLEAN(TEXT(IFERROR(INDEX('Glade MR'!$W$4:$X$3000,MATCH($A1260,'Glade MR'!$X$4:$X$3000,0),1),"-"),"@")))</f>
        <v>-</v>
      </c>
      <c r="P1260" s="159" t="str">
        <f t="shared" si="39"/>
        <v>Found</v>
      </c>
      <c r="Q1260" t="str" cm="1">
        <f t="array" ref="Q1260">IF(SUMPRODUCT((TRIM(L1260:O1260)&lt;&gt;"-")*1)=0,
    "No Data",
    IF(COUNTIF(L1260:O1260,INDEX(_xlfn._xlws.FILTER(L1260:O1260,TRIM(L1260:O1260)&lt;&gt;"-"),1))=SUMPRODUCT((TRIM(L1260:O1260)&lt;&gt;"-")*1),
    "No Change",
    "Change"))</f>
        <v>No Change</v>
      </c>
      <c r="R1260" s="159"/>
      <c r="S1260" s="111"/>
    </row>
    <row r="1261" spans="1:19" x14ac:dyDescent="0.3">
      <c r="A1261" t="s">
        <v>2035</v>
      </c>
      <c r="B1261" t="s">
        <v>1145</v>
      </c>
      <c r="C1261" s="160" t="str">
        <f>TRIM(CLEAN(TEXT(IFERROR(INDEX('Snakeden MR'!$B$4:$C$3028,MATCH($A1261,'Snakeden MR'!$C$4:$C$3028,0),1),"-"),"@")))</f>
        <v>-</v>
      </c>
      <c r="D1261" s="147" t="str">
        <f>TRIM(CLEAN(TEXT(IFERROR(INDEX('Snakeden MR'!$I$4:$J$3028,MATCH($A1261,'Snakeden MR'!$J$4:$J$3028,0),1),"-"),"@")))</f>
        <v>-</v>
      </c>
      <c r="E1261" s="147" t="str">
        <f>TRIM(CLEAN(TEXT(IFERROR(INDEX('Snakeden MR'!$P$4:$Q$3028,MATCH($A1261,'Snakeden MR'!$Q$4:$Q$3028,0),1),"-"),"@")))</f>
        <v>-</v>
      </c>
      <c r="F1261" s="147" t="str">
        <f>TRIM(CLEAN(TEXT(IFERROR(INDEX('Snakeden MR'!$W$4:$X$3028,MATCH($A1261,'Snakeden MR'!$X$4:$X$3028,0),1),"-"),"@")))</f>
        <v>-</v>
      </c>
      <c r="G1261" s="159" t="str">
        <f t="shared" si="38"/>
        <v>Not Found</v>
      </c>
      <c r="H1261" t="str" cm="1">
        <f t="array" ref="H1261">IF(SUMPRODUCT((TRIM(C1261:F1261)&lt;&gt;"-")*1)=0,
    "No Data",
    IF(COUNTIF(C1261:F1261,INDEX(_xlfn._xlws.FILTER(C1261:F1261,TRIM(C1261:F1261)&lt;&gt;"-"),1))=SUMPRODUCT((TRIM(C1261:F1261)&lt;&gt;"-")*1),
    "No Change",
    "Change"))</f>
        <v>No Data</v>
      </c>
      <c r="I1261" s="159"/>
      <c r="J1261"/>
      <c r="K1261" s="163"/>
      <c r="L1261" s="147" t="str">
        <f>TRIM(CLEAN(TEXT(IFERROR(INDEX('Glade MR'!$B$4:$C$3000,MATCH($A1261,'Glade MR'!$C$4:$C$3000,0),1),"-"),"@")))</f>
        <v>-</v>
      </c>
      <c r="M1261" s="147" t="str">
        <f>TRIM(CLEAN(TEXT(IFERROR(INDEX('Glade MR'!$I$4:$J$3000,MATCH($A1261,'Glade MR'!$J$4:$J$3000,0),1),"-"),"@")))</f>
        <v>-</v>
      </c>
      <c r="N1261" s="147" t="str">
        <f>TRIM(CLEAN(TEXT(IFERROR(INDEX('Glade MR'!$P$4:$Q$3000,MATCH($A1261,'Glade MR'!$Q$4:$Q$3000,0),1),"-"),"@")))</f>
        <v>-</v>
      </c>
      <c r="O1261" s="147" t="str">
        <f>TRIM(CLEAN(TEXT(IFERROR(INDEX('Glade MR'!$W$4:$X$3000,MATCH($A1261,'Glade MR'!$X$4:$X$3000,0),1),"-"),"@")))</f>
        <v>-</v>
      </c>
      <c r="P1261" s="159" t="str">
        <f t="shared" si="39"/>
        <v>Not Found</v>
      </c>
      <c r="Q1261" t="str" cm="1">
        <f t="array" ref="Q1261">IF(SUMPRODUCT((TRIM(L1261:O1261)&lt;&gt;"-")*1)=0,
    "No Data",
    IF(COUNTIF(L1261:O1261,INDEX(_xlfn._xlws.FILTER(L1261:O1261,TRIM(L1261:O1261)&lt;&gt;"-"),1))=SUMPRODUCT((TRIM(L1261:O1261)&lt;&gt;"-")*1),
    "No Change",
    "Change"))</f>
        <v>No Data</v>
      </c>
      <c r="R1261" s="159"/>
      <c r="S1261" s="111"/>
    </row>
    <row r="1262" spans="1:19" x14ac:dyDescent="0.3">
      <c r="A1262" t="s">
        <v>2036</v>
      </c>
      <c r="B1262" t="s">
        <v>1145</v>
      </c>
      <c r="C1262" s="160" t="str">
        <f>TRIM(CLEAN(TEXT(IFERROR(INDEX('Snakeden MR'!$B$4:$C$3028,MATCH($A1262,'Snakeden MR'!$C$4:$C$3028,0),1),"-"),"@")))</f>
        <v>-</v>
      </c>
      <c r="D1262" s="147" t="str">
        <f>TRIM(CLEAN(TEXT(IFERROR(INDEX('Snakeden MR'!$I$4:$J$3028,MATCH($A1262,'Snakeden MR'!$J$4:$J$3028,0),1),"-"),"@")))</f>
        <v>-</v>
      </c>
      <c r="E1262" s="147" t="str">
        <f>TRIM(CLEAN(TEXT(IFERROR(INDEX('Snakeden MR'!$P$4:$Q$3028,MATCH($A1262,'Snakeden MR'!$Q$4:$Q$3028,0),1),"-"),"@")))</f>
        <v>-</v>
      </c>
      <c r="F1262" s="147" t="str">
        <f>TRIM(CLEAN(TEXT(IFERROR(INDEX('Snakeden MR'!$W$4:$X$3028,MATCH($A1262,'Snakeden MR'!$X$4:$X$3028,0),1),"-"),"@")))</f>
        <v>-</v>
      </c>
      <c r="G1262" s="159" t="str">
        <f t="shared" si="38"/>
        <v>Not Found</v>
      </c>
      <c r="H1262" t="str" cm="1">
        <f t="array" ref="H1262">IF(SUMPRODUCT((TRIM(C1262:F1262)&lt;&gt;"-")*1)=0,
    "No Data",
    IF(COUNTIF(C1262:F1262,INDEX(_xlfn._xlws.FILTER(C1262:F1262,TRIM(C1262:F1262)&lt;&gt;"-"),1))=SUMPRODUCT((TRIM(C1262:F1262)&lt;&gt;"-")*1),
    "No Change",
    "Change"))</f>
        <v>No Data</v>
      </c>
      <c r="I1262" s="159"/>
      <c r="J1262"/>
      <c r="K1262" s="163"/>
      <c r="L1262" s="147" t="str">
        <f>TRIM(CLEAN(TEXT(IFERROR(INDEX('Glade MR'!$B$4:$C$3000,MATCH($A1262,'Glade MR'!$C$4:$C$3000,0),1),"-"),"@")))</f>
        <v>-</v>
      </c>
      <c r="M1262" s="147" t="str">
        <f>TRIM(CLEAN(TEXT(IFERROR(INDEX('Glade MR'!$I$4:$J$3000,MATCH($A1262,'Glade MR'!$J$4:$J$3000,0),1),"-"),"@")))</f>
        <v>-</v>
      </c>
      <c r="N1262" s="147" t="str">
        <f>TRIM(CLEAN(TEXT(IFERROR(INDEX('Glade MR'!$P$4:$Q$3000,MATCH($A1262,'Glade MR'!$Q$4:$Q$3000,0),1),"-"),"@")))</f>
        <v>-</v>
      </c>
      <c r="O1262" s="147" t="str">
        <f>TRIM(CLEAN(TEXT(IFERROR(INDEX('Glade MR'!$W$4:$X$3000,MATCH($A1262,'Glade MR'!$X$4:$X$3000,0),1),"-"),"@")))</f>
        <v>-</v>
      </c>
      <c r="P1262" s="159" t="str">
        <f t="shared" si="39"/>
        <v>Not Found</v>
      </c>
      <c r="Q1262" t="str" cm="1">
        <f t="array" ref="Q1262">IF(SUMPRODUCT((TRIM(L1262:O1262)&lt;&gt;"-")*1)=0,
    "No Data",
    IF(COUNTIF(L1262:O1262,INDEX(_xlfn._xlws.FILTER(L1262:O1262,TRIM(L1262:O1262)&lt;&gt;"-"),1))=SUMPRODUCT((TRIM(L1262:O1262)&lt;&gt;"-")*1),
    "No Change",
    "Change"))</f>
        <v>No Data</v>
      </c>
      <c r="R1262" s="159"/>
      <c r="S1262" s="111"/>
    </row>
    <row r="1263" spans="1:19" x14ac:dyDescent="0.3">
      <c r="A1263" t="s">
        <v>202</v>
      </c>
      <c r="B1263" t="s">
        <v>1145</v>
      </c>
      <c r="C1263" s="160" t="str">
        <f>TRIM(CLEAN(TEXT(IFERROR(INDEX('Snakeden MR'!$B$4:$C$3028,MATCH($A1263,'Snakeden MR'!$C$4:$C$3028,0),1),"-"),"@")))</f>
        <v>-</v>
      </c>
      <c r="D1263" s="147" t="str">
        <f>TRIM(CLEAN(TEXT(IFERROR(INDEX('Snakeden MR'!$I$4:$J$3028,MATCH($A1263,'Snakeden MR'!$J$4:$J$3028,0),1),"-"),"@")))</f>
        <v>-</v>
      </c>
      <c r="E1263" s="147" t="str">
        <f>TRIM(CLEAN(TEXT(IFERROR(INDEX('Snakeden MR'!$P$4:$Q$3028,MATCH($A1263,'Snakeden MR'!$Q$4:$Q$3028,0),1),"-"),"@")))</f>
        <v>Pool 1</v>
      </c>
      <c r="F1263" s="147" t="str">
        <f>TRIM(CLEAN(TEXT(IFERROR(INDEX('Snakeden MR'!$W$4:$X$3028,MATCH($A1263,'Snakeden MR'!$X$4:$X$3028,0),1),"-"),"@")))</f>
        <v>GS Pool</v>
      </c>
      <c r="G1263" s="159" t="str">
        <f t="shared" si="38"/>
        <v>Found</v>
      </c>
      <c r="H1263" t="str" cm="1">
        <f t="array" ref="H1263">IF(SUMPRODUCT((TRIM(C1263:F1263)&lt;&gt;"-")*1)=0,
    "No Data",
    IF(COUNTIF(C1263:F1263,INDEX(_xlfn._xlws.FILTER(C1263:F1263,TRIM(C1263:F1263)&lt;&gt;"-"),1))=SUMPRODUCT((TRIM(C1263:F1263)&lt;&gt;"-")*1),
    "No Change",
    "Change"))</f>
        <v>Change</v>
      </c>
      <c r="I1263" s="159"/>
      <c r="J1263"/>
      <c r="K1263" s="163"/>
      <c r="L1263" s="147" t="str">
        <f>TRIM(CLEAN(TEXT(IFERROR(INDEX('Glade MR'!$B$4:$C$3000,MATCH($A1263,'Glade MR'!$C$4:$C$3000,0),1),"-"),"@")))</f>
        <v>-</v>
      </c>
      <c r="M1263" s="147" t="str">
        <f>TRIM(CLEAN(TEXT(IFERROR(INDEX('Glade MR'!$I$4:$J$3000,MATCH($A1263,'Glade MR'!$J$4:$J$3000,0),1),"-"),"@")))</f>
        <v>-</v>
      </c>
      <c r="N1263" s="147" t="str">
        <f>TRIM(CLEAN(TEXT(IFERROR(INDEX('Glade MR'!$P$4:$Q$3000,MATCH($A1263,'Glade MR'!$Q$4:$Q$3000,0),1),"-"),"@")))</f>
        <v>-</v>
      </c>
      <c r="O1263" s="147" t="str">
        <f>TRIM(CLEAN(TEXT(IFERROR(INDEX('Glade MR'!$W$4:$X$3000,MATCH($A1263,'Glade MR'!$X$4:$X$3000,0),1),"-"),"@")))</f>
        <v>-</v>
      </c>
      <c r="P1263" s="159" t="str">
        <f t="shared" si="39"/>
        <v>Not Found</v>
      </c>
      <c r="Q1263" t="str" cm="1">
        <f t="array" ref="Q1263">IF(SUMPRODUCT((TRIM(L1263:O1263)&lt;&gt;"-")*1)=0,
    "No Data",
    IF(COUNTIF(L1263:O1263,INDEX(_xlfn._xlws.FILTER(L1263:O1263,TRIM(L1263:O1263)&lt;&gt;"-"),1))=SUMPRODUCT((TRIM(L1263:O1263)&lt;&gt;"-")*1),
    "No Change",
    "Change"))</f>
        <v>No Data</v>
      </c>
      <c r="R1263" s="159"/>
      <c r="S1263" s="111"/>
    </row>
    <row r="1264" spans="1:19" x14ac:dyDescent="0.3">
      <c r="A1264" t="s">
        <v>319</v>
      </c>
      <c r="B1264" t="s">
        <v>1145</v>
      </c>
      <c r="C1264" s="160" t="str">
        <f>TRIM(CLEAN(TEXT(IFERROR(INDEX('Snakeden MR'!$B$4:$C$3028,MATCH($A1264,'Snakeden MR'!$C$4:$C$3028,0),1),"-"),"@")))</f>
        <v>Pool 4</v>
      </c>
      <c r="D1264" s="147" t="str">
        <f>TRIM(CLEAN(TEXT(IFERROR(INDEX('Snakeden MR'!$I$4:$J$3028,MATCH($A1264,'Snakeden MR'!$J$4:$J$3028,0),1),"-"),"@")))</f>
        <v>-</v>
      </c>
      <c r="E1264" s="147" t="str">
        <f>TRIM(CLEAN(TEXT(IFERROR(INDEX('Snakeden MR'!$P$4:$Q$3028,MATCH($A1264,'Snakeden MR'!$Q$4:$Q$3028,0),1),"-"),"@")))</f>
        <v>-</v>
      </c>
      <c r="F1264" s="147" t="str">
        <f>TRIM(CLEAN(TEXT(IFERROR(INDEX('Snakeden MR'!$W$4:$X$3028,MATCH($A1264,'Snakeden MR'!$X$4:$X$3028,0),1),"-"),"@")))</f>
        <v>-</v>
      </c>
      <c r="G1264" s="159" t="str">
        <f t="shared" si="38"/>
        <v>Found</v>
      </c>
      <c r="H1264" t="str" cm="1">
        <f t="array" ref="H1264">IF(SUMPRODUCT((TRIM(C1264:F1264)&lt;&gt;"-")*1)=0,
    "No Data",
    IF(COUNTIF(C1264:F1264,INDEX(_xlfn._xlws.FILTER(C1264:F1264,TRIM(C1264:F1264)&lt;&gt;"-"),1))=SUMPRODUCT((TRIM(C1264:F1264)&lt;&gt;"-")*1),
    "No Change",
    "Change"))</f>
        <v>No Change</v>
      </c>
      <c r="I1264" s="159"/>
      <c r="J1264"/>
      <c r="K1264" s="163"/>
      <c r="L1264" s="147" t="str">
        <f>TRIM(CLEAN(TEXT(IFERROR(INDEX('Glade MR'!$B$4:$C$3000,MATCH($A1264,'Glade MR'!$C$4:$C$3000,0),1),"-"),"@")))</f>
        <v>-</v>
      </c>
      <c r="M1264" s="147" t="str">
        <f>TRIM(CLEAN(TEXT(IFERROR(INDEX('Glade MR'!$I$4:$J$3000,MATCH($A1264,'Glade MR'!$J$4:$J$3000,0),1),"-"),"@")))</f>
        <v>-</v>
      </c>
      <c r="N1264" s="147" t="str">
        <f>TRIM(CLEAN(TEXT(IFERROR(INDEX('Glade MR'!$P$4:$Q$3000,MATCH($A1264,'Glade MR'!$Q$4:$Q$3000,0),1),"-"),"@")))</f>
        <v>-</v>
      </c>
      <c r="O1264" s="147" t="str">
        <f>TRIM(CLEAN(TEXT(IFERROR(INDEX('Glade MR'!$W$4:$X$3000,MATCH($A1264,'Glade MR'!$X$4:$X$3000,0),1),"-"),"@")))</f>
        <v>-</v>
      </c>
      <c r="P1264" s="159" t="str">
        <f t="shared" si="39"/>
        <v>Not Found</v>
      </c>
      <c r="Q1264" t="str" cm="1">
        <f t="array" ref="Q1264">IF(SUMPRODUCT((TRIM(L1264:O1264)&lt;&gt;"-")*1)=0,
    "No Data",
    IF(COUNTIF(L1264:O1264,INDEX(_xlfn._xlws.FILTER(L1264:O1264,TRIM(L1264:O1264)&lt;&gt;"-"),1))=SUMPRODUCT((TRIM(L1264:O1264)&lt;&gt;"-")*1),
    "No Change",
    "Change"))</f>
        <v>No Data</v>
      </c>
      <c r="R1264" s="159"/>
      <c r="S1264" s="111"/>
    </row>
    <row r="1265" spans="1:19" x14ac:dyDescent="0.3">
      <c r="A1265" t="s">
        <v>911</v>
      </c>
      <c r="B1265" t="s">
        <v>1137</v>
      </c>
      <c r="C1265" s="160" t="str">
        <f>TRIM(CLEAN(TEXT(IFERROR(INDEX('Snakeden MR'!$B$4:$C$3028,MATCH($A1265,'Snakeden MR'!$C$4:$C$3028,0),1),"-"),"@")))</f>
        <v>-</v>
      </c>
      <c r="D1265" s="147" t="str">
        <f>TRIM(CLEAN(TEXT(IFERROR(INDEX('Snakeden MR'!$I$4:$J$3028,MATCH($A1265,'Snakeden MR'!$J$4:$J$3028,0),1),"-"),"@")))</f>
        <v>-</v>
      </c>
      <c r="E1265" s="147" t="str">
        <f>TRIM(CLEAN(TEXT(IFERROR(INDEX('Snakeden MR'!$P$4:$Q$3028,MATCH($A1265,'Snakeden MR'!$Q$4:$Q$3028,0),1),"-"),"@")))</f>
        <v>-</v>
      </c>
      <c r="F1265" s="147" t="str">
        <f>TRIM(CLEAN(TEXT(IFERROR(INDEX('Snakeden MR'!$W$4:$X$3028,MATCH($A1265,'Snakeden MR'!$X$4:$X$3028,0),1),"-"),"@")))</f>
        <v>-</v>
      </c>
      <c r="G1265" s="159" t="str">
        <f t="shared" si="38"/>
        <v>Not Found</v>
      </c>
      <c r="H1265" t="str" cm="1">
        <f t="array" ref="H1265">IF(SUMPRODUCT((TRIM(C1265:F1265)&lt;&gt;"-")*1)=0,
    "No Data",
    IF(COUNTIF(C1265:F1265,INDEX(_xlfn._xlws.FILTER(C1265:F1265,TRIM(C1265:F1265)&lt;&gt;"-"),1))=SUMPRODUCT((TRIM(C1265:F1265)&lt;&gt;"-")*1),
    "No Change",
    "Change"))</f>
        <v>No Data</v>
      </c>
      <c r="I1265" s="159"/>
      <c r="J1265"/>
      <c r="K1265" s="163"/>
      <c r="L1265" s="147" t="str">
        <f>TRIM(CLEAN(TEXT(IFERROR(INDEX('Glade MR'!$B$4:$C$3000,MATCH($A1265,'Glade MR'!$C$4:$C$3000,0),1),"-"),"@")))</f>
        <v>Pool 3</v>
      </c>
      <c r="M1265" s="147" t="str">
        <f>TRIM(CLEAN(TEXT(IFERROR(INDEX('Glade MR'!$I$4:$J$3000,MATCH($A1265,'Glade MR'!$J$4:$J$3000,0),1),"-"),"@")))</f>
        <v>-</v>
      </c>
      <c r="N1265" s="147" t="str">
        <f>TRIM(CLEAN(TEXT(IFERROR(INDEX('Glade MR'!$P$4:$Q$3000,MATCH($A1265,'Glade MR'!$Q$4:$Q$3000,0),1),"-"),"@")))</f>
        <v>-</v>
      </c>
      <c r="O1265" s="147" t="str">
        <f>TRIM(CLEAN(TEXT(IFERROR(INDEX('Glade MR'!$W$4:$X$3000,MATCH($A1265,'Glade MR'!$X$4:$X$3000,0),1),"-"),"@")))</f>
        <v>-</v>
      </c>
      <c r="P1265" s="159" t="str">
        <f t="shared" si="39"/>
        <v>Found</v>
      </c>
      <c r="Q1265" t="str" cm="1">
        <f t="array" ref="Q1265">IF(SUMPRODUCT((TRIM(L1265:O1265)&lt;&gt;"-")*1)=0,
    "No Data",
    IF(COUNTIF(L1265:O1265,INDEX(_xlfn._xlws.FILTER(L1265:O1265,TRIM(L1265:O1265)&lt;&gt;"-"),1))=SUMPRODUCT((TRIM(L1265:O1265)&lt;&gt;"-")*1),
    "No Change",
    "Change"))</f>
        <v>No Change</v>
      </c>
      <c r="R1265" s="159"/>
      <c r="S1265" s="111"/>
    </row>
    <row r="1266" spans="1:19" x14ac:dyDescent="0.3">
      <c r="A1266" t="s">
        <v>475</v>
      </c>
      <c r="B1266" t="s">
        <v>1137</v>
      </c>
      <c r="C1266" s="160" t="str">
        <f>TRIM(CLEAN(TEXT(IFERROR(INDEX('Snakeden MR'!$B$4:$C$3028,MATCH($A1266,'Snakeden MR'!$C$4:$C$3028,0),1),"-"),"@")))</f>
        <v>-</v>
      </c>
      <c r="D1266" s="147" t="str">
        <f>TRIM(CLEAN(TEXT(IFERROR(INDEX('Snakeden MR'!$I$4:$J$3028,MATCH($A1266,'Snakeden MR'!$J$4:$J$3028,0),1),"-"),"@")))</f>
        <v>-</v>
      </c>
      <c r="E1266" s="147" t="str">
        <f>TRIM(CLEAN(TEXT(IFERROR(INDEX('Snakeden MR'!$P$4:$Q$3028,MATCH($A1266,'Snakeden MR'!$Q$4:$Q$3028,0),1),"-"),"@")))</f>
        <v>-</v>
      </c>
      <c r="F1266" s="147" t="str">
        <f>TRIM(CLEAN(TEXT(IFERROR(INDEX('Snakeden MR'!$W$4:$X$3028,MATCH($A1266,'Snakeden MR'!$X$4:$X$3028,0),1),"-"),"@")))</f>
        <v>-</v>
      </c>
      <c r="G1266" s="159" t="str">
        <f t="shared" si="38"/>
        <v>Not Found</v>
      </c>
      <c r="H1266" t="str" cm="1">
        <f t="array" ref="H1266">IF(SUMPRODUCT((TRIM(C1266:F1266)&lt;&gt;"-")*1)=0,
    "No Data",
    IF(COUNTIF(C1266:F1266,INDEX(_xlfn._xlws.FILTER(C1266:F1266,TRIM(C1266:F1266)&lt;&gt;"-"),1))=SUMPRODUCT((TRIM(C1266:F1266)&lt;&gt;"-")*1),
    "No Change",
    "Change"))</f>
        <v>No Data</v>
      </c>
      <c r="I1266" s="159"/>
      <c r="J1266"/>
      <c r="K1266" s="163"/>
      <c r="L1266" s="147" t="str">
        <f>TRIM(CLEAN(TEXT(IFERROR(INDEX('Glade MR'!$B$4:$C$3000,MATCH($A1266,'Glade MR'!$C$4:$C$3000,0),1),"-"),"@")))</f>
        <v>Pool 4</v>
      </c>
      <c r="M1266" s="147" t="str">
        <f>TRIM(CLEAN(TEXT(IFERROR(INDEX('Glade MR'!$I$4:$J$3000,MATCH($A1266,'Glade MR'!$J$4:$J$3000,0),1),"-"),"@")))</f>
        <v>Pool 4</v>
      </c>
      <c r="N1266" s="147" t="str">
        <f>TRIM(CLEAN(TEXT(IFERROR(INDEX('Glade MR'!$P$4:$Q$3000,MATCH($A1266,'Glade MR'!$Q$4:$Q$3000,0),1),"-"),"@")))</f>
        <v>Pool 4</v>
      </c>
      <c r="O1266" s="147" t="str">
        <f>TRIM(CLEAN(TEXT(IFERROR(INDEX('Glade MR'!$W$4:$X$3000,MATCH($A1266,'Glade MR'!$X$4:$X$3000,0),1),"-"),"@")))</f>
        <v>-</v>
      </c>
      <c r="P1266" s="159" t="str">
        <f t="shared" si="39"/>
        <v>Found</v>
      </c>
      <c r="Q1266" t="str" cm="1">
        <f t="array" ref="Q1266">IF(SUMPRODUCT((TRIM(L1266:O1266)&lt;&gt;"-")*1)=0,
    "No Data",
    IF(COUNTIF(L1266:O1266,INDEX(_xlfn._xlws.FILTER(L1266:O1266,TRIM(L1266:O1266)&lt;&gt;"-"),1))=SUMPRODUCT((TRIM(L1266:O1266)&lt;&gt;"-")*1),
    "No Change",
    "Change"))</f>
        <v>No Change</v>
      </c>
      <c r="R1266" s="159"/>
      <c r="S1266" s="111"/>
    </row>
    <row r="1267" spans="1:19" x14ac:dyDescent="0.3">
      <c r="A1267" t="s">
        <v>904</v>
      </c>
      <c r="B1267" t="s">
        <v>1137</v>
      </c>
      <c r="C1267" s="160" t="str">
        <f>TRIM(CLEAN(TEXT(IFERROR(INDEX('Snakeden MR'!$B$4:$C$3028,MATCH($A1267,'Snakeden MR'!$C$4:$C$3028,0),1),"-"),"@")))</f>
        <v>-</v>
      </c>
      <c r="D1267" s="147" t="str">
        <f>TRIM(CLEAN(TEXT(IFERROR(INDEX('Snakeden MR'!$I$4:$J$3028,MATCH($A1267,'Snakeden MR'!$J$4:$J$3028,0),1),"-"),"@")))</f>
        <v>-</v>
      </c>
      <c r="E1267" s="147" t="str">
        <f>TRIM(CLEAN(TEXT(IFERROR(INDEX('Snakeden MR'!$P$4:$Q$3028,MATCH($A1267,'Snakeden MR'!$Q$4:$Q$3028,0),1),"-"),"@")))</f>
        <v>-</v>
      </c>
      <c r="F1267" s="147" t="str">
        <f>TRIM(CLEAN(TEXT(IFERROR(INDEX('Snakeden MR'!$W$4:$X$3028,MATCH($A1267,'Snakeden MR'!$X$4:$X$3028,0),1),"-"),"@")))</f>
        <v>-</v>
      </c>
      <c r="G1267" s="159" t="str">
        <f t="shared" si="38"/>
        <v>Not Found</v>
      </c>
      <c r="H1267" t="str" cm="1">
        <f t="array" ref="H1267">IF(SUMPRODUCT((TRIM(C1267:F1267)&lt;&gt;"-")*1)=0,
    "No Data",
    IF(COUNTIF(C1267:F1267,INDEX(_xlfn._xlws.FILTER(C1267:F1267,TRIM(C1267:F1267)&lt;&gt;"-"),1))=SUMPRODUCT((TRIM(C1267:F1267)&lt;&gt;"-")*1),
    "No Change",
    "Change"))</f>
        <v>No Data</v>
      </c>
      <c r="I1267" s="159"/>
      <c r="J1267"/>
      <c r="K1267" s="163"/>
      <c r="L1267" s="147" t="str">
        <f>TRIM(CLEAN(TEXT(IFERROR(INDEX('Glade MR'!$B$4:$C$3000,MATCH($A1267,'Glade MR'!$C$4:$C$3000,0),1),"-"),"@")))</f>
        <v>-</v>
      </c>
      <c r="M1267" s="147" t="str">
        <f>TRIM(CLEAN(TEXT(IFERROR(INDEX('Glade MR'!$I$4:$J$3000,MATCH($A1267,'Glade MR'!$J$4:$J$3000,0),1),"-"),"@")))</f>
        <v>-</v>
      </c>
      <c r="N1267" s="147" t="str">
        <f>TRIM(CLEAN(TEXT(IFERROR(INDEX('Glade MR'!$P$4:$Q$3000,MATCH($A1267,'Glade MR'!$Q$4:$Q$3000,0),1),"-"),"@")))</f>
        <v>-</v>
      </c>
      <c r="O1267" s="147" t="str">
        <f>TRIM(CLEAN(TEXT(IFERROR(INDEX('Glade MR'!$W$4:$X$3000,MATCH($A1267,'Glade MR'!$X$4:$X$3000,0),1),"-"),"@")))</f>
        <v>Pool 4</v>
      </c>
      <c r="P1267" s="159" t="str">
        <f t="shared" si="39"/>
        <v>Found</v>
      </c>
      <c r="Q1267" t="str" cm="1">
        <f t="array" ref="Q1267">IF(SUMPRODUCT((TRIM(L1267:O1267)&lt;&gt;"-")*1)=0,
    "No Data",
    IF(COUNTIF(L1267:O1267,INDEX(_xlfn._xlws.FILTER(L1267:O1267,TRIM(L1267:O1267)&lt;&gt;"-"),1))=SUMPRODUCT((TRIM(L1267:O1267)&lt;&gt;"-")*1),
    "No Change",
    "Change"))</f>
        <v>No Change</v>
      </c>
      <c r="R1267" s="159"/>
      <c r="S1267" s="111"/>
    </row>
    <row r="1268" spans="1:19" x14ac:dyDescent="0.3">
      <c r="A1268" t="s">
        <v>989</v>
      </c>
      <c r="B1268" t="s">
        <v>1137</v>
      </c>
      <c r="C1268" s="160" t="str">
        <f>TRIM(CLEAN(TEXT(IFERROR(INDEX('Snakeden MR'!$B$4:$C$3028,MATCH($A1268,'Snakeden MR'!$C$4:$C$3028,0),1),"-"),"@")))</f>
        <v>-</v>
      </c>
      <c r="D1268" s="147" t="str">
        <f>TRIM(CLEAN(TEXT(IFERROR(INDEX('Snakeden MR'!$I$4:$J$3028,MATCH($A1268,'Snakeden MR'!$J$4:$J$3028,0),1),"-"),"@")))</f>
        <v>-</v>
      </c>
      <c r="E1268" s="147" t="str">
        <f>TRIM(CLEAN(TEXT(IFERROR(INDEX('Snakeden MR'!$P$4:$Q$3028,MATCH($A1268,'Snakeden MR'!$Q$4:$Q$3028,0),1),"-"),"@")))</f>
        <v>-</v>
      </c>
      <c r="F1268" s="147" t="str">
        <f>TRIM(CLEAN(TEXT(IFERROR(INDEX('Snakeden MR'!$W$4:$X$3028,MATCH($A1268,'Snakeden MR'!$X$4:$X$3028,0),1),"-"),"@")))</f>
        <v>-</v>
      </c>
      <c r="G1268" s="159" t="str">
        <f t="shared" si="38"/>
        <v>Not Found</v>
      </c>
      <c r="H1268" t="str" cm="1">
        <f t="array" ref="H1268">IF(SUMPRODUCT((TRIM(C1268:F1268)&lt;&gt;"-")*1)=0,
    "No Data",
    IF(COUNTIF(C1268:F1268,INDEX(_xlfn._xlws.FILTER(C1268:F1268,TRIM(C1268:F1268)&lt;&gt;"-"),1))=SUMPRODUCT((TRIM(C1268:F1268)&lt;&gt;"-")*1),
    "No Change",
    "Change"))</f>
        <v>No Data</v>
      </c>
      <c r="I1268" s="159"/>
      <c r="J1268"/>
      <c r="K1268" s="163"/>
      <c r="L1268" s="147" t="str">
        <f>TRIM(CLEAN(TEXT(IFERROR(INDEX('Glade MR'!$B$4:$C$3000,MATCH($A1268,'Glade MR'!$C$4:$C$3000,0),1),"-"),"@")))</f>
        <v>-</v>
      </c>
      <c r="M1268" s="147" t="str">
        <f>TRIM(CLEAN(TEXT(IFERROR(INDEX('Glade MR'!$I$4:$J$3000,MATCH($A1268,'Glade MR'!$J$4:$J$3000,0),1),"-"),"@")))</f>
        <v>Pool 11</v>
      </c>
      <c r="N1268" s="147" t="str">
        <f>TRIM(CLEAN(TEXT(IFERROR(INDEX('Glade MR'!$P$4:$Q$3000,MATCH($A1268,'Glade MR'!$Q$4:$Q$3000,0),1),"-"),"@")))</f>
        <v>-</v>
      </c>
      <c r="O1268" s="147" t="str">
        <f>TRIM(CLEAN(TEXT(IFERROR(INDEX('Glade MR'!$W$4:$X$3000,MATCH($A1268,'Glade MR'!$X$4:$X$3000,0),1),"-"),"@")))</f>
        <v>-</v>
      </c>
      <c r="P1268" s="159" t="str">
        <f t="shared" si="39"/>
        <v>Found</v>
      </c>
      <c r="Q1268" t="str" cm="1">
        <f t="array" ref="Q1268">IF(SUMPRODUCT((TRIM(L1268:O1268)&lt;&gt;"-")*1)=0,
    "No Data",
    IF(COUNTIF(L1268:O1268,INDEX(_xlfn._xlws.FILTER(L1268:O1268,TRIM(L1268:O1268)&lt;&gt;"-"),1))=SUMPRODUCT((TRIM(L1268:O1268)&lt;&gt;"-")*1),
    "No Change",
    "Change"))</f>
        <v>No Change</v>
      </c>
      <c r="R1268" s="159"/>
      <c r="S1268" s="111"/>
    </row>
    <row r="1269" spans="1:19" x14ac:dyDescent="0.3">
      <c r="A1269" t="s">
        <v>939</v>
      </c>
      <c r="B1269" t="s">
        <v>1137</v>
      </c>
      <c r="C1269" s="160" t="str">
        <f>TRIM(CLEAN(TEXT(IFERROR(INDEX('Snakeden MR'!$B$4:$C$3028,MATCH($A1269,'Snakeden MR'!$C$4:$C$3028,0),1),"-"),"@")))</f>
        <v>-</v>
      </c>
      <c r="D1269" s="147" t="str">
        <f>TRIM(CLEAN(TEXT(IFERROR(INDEX('Snakeden MR'!$I$4:$J$3028,MATCH($A1269,'Snakeden MR'!$J$4:$J$3028,0),1),"-"),"@")))</f>
        <v>-</v>
      </c>
      <c r="E1269" s="147" t="str">
        <f>TRIM(CLEAN(TEXT(IFERROR(INDEX('Snakeden MR'!$P$4:$Q$3028,MATCH($A1269,'Snakeden MR'!$Q$4:$Q$3028,0),1),"-"),"@")))</f>
        <v>-</v>
      </c>
      <c r="F1269" s="147" t="str">
        <f>TRIM(CLEAN(TEXT(IFERROR(INDEX('Snakeden MR'!$W$4:$X$3028,MATCH($A1269,'Snakeden MR'!$X$4:$X$3028,0),1),"-"),"@")))</f>
        <v>-</v>
      </c>
      <c r="G1269" s="159" t="str">
        <f t="shared" si="38"/>
        <v>Not Found</v>
      </c>
      <c r="H1269" t="str" cm="1">
        <f t="array" ref="H1269">IF(SUMPRODUCT((TRIM(C1269:F1269)&lt;&gt;"-")*1)=0,
    "No Data",
    IF(COUNTIF(C1269:F1269,INDEX(_xlfn._xlws.FILTER(C1269:F1269,TRIM(C1269:F1269)&lt;&gt;"-"),1))=SUMPRODUCT((TRIM(C1269:F1269)&lt;&gt;"-")*1),
    "No Change",
    "Change"))</f>
        <v>No Data</v>
      </c>
      <c r="I1269" s="159"/>
      <c r="J1269"/>
      <c r="K1269" s="163"/>
      <c r="L1269" s="147" t="str">
        <f>TRIM(CLEAN(TEXT(IFERROR(INDEX('Glade MR'!$B$4:$C$3000,MATCH($A1269,'Glade MR'!$C$4:$C$3000,0),1),"-"),"@")))</f>
        <v>-</v>
      </c>
      <c r="M1269" s="147" t="str">
        <f>TRIM(CLEAN(TEXT(IFERROR(INDEX('Glade MR'!$I$4:$J$3000,MATCH($A1269,'Glade MR'!$J$4:$J$3000,0),1),"-"),"@")))</f>
        <v>Pool 6</v>
      </c>
      <c r="N1269" s="147" t="str">
        <f>TRIM(CLEAN(TEXT(IFERROR(INDEX('Glade MR'!$P$4:$Q$3000,MATCH($A1269,'Glade MR'!$Q$4:$Q$3000,0),1),"-"),"@")))</f>
        <v>-</v>
      </c>
      <c r="O1269" s="147" t="str">
        <f>TRIM(CLEAN(TEXT(IFERROR(INDEX('Glade MR'!$W$4:$X$3000,MATCH($A1269,'Glade MR'!$X$4:$X$3000,0),1),"-"),"@")))</f>
        <v>-</v>
      </c>
      <c r="P1269" s="159" t="str">
        <f t="shared" si="39"/>
        <v>Found</v>
      </c>
      <c r="Q1269" t="str" cm="1">
        <f t="array" ref="Q1269">IF(SUMPRODUCT((TRIM(L1269:O1269)&lt;&gt;"-")*1)=0,
    "No Data",
    IF(COUNTIF(L1269:O1269,INDEX(_xlfn._xlws.FILTER(L1269:O1269,TRIM(L1269:O1269)&lt;&gt;"-"),1))=SUMPRODUCT((TRIM(L1269:O1269)&lt;&gt;"-")*1),
    "No Change",
    "Change"))</f>
        <v>No Change</v>
      </c>
      <c r="R1269" s="159"/>
      <c r="S1269" s="111"/>
    </row>
    <row r="1270" spans="1:19" x14ac:dyDescent="0.3">
      <c r="A1270" t="s">
        <v>79</v>
      </c>
      <c r="B1270" t="s">
        <v>1145</v>
      </c>
      <c r="C1270" s="160" t="str">
        <f>TRIM(CLEAN(TEXT(IFERROR(INDEX('Snakeden MR'!$B$4:$C$3028,MATCH($A1270,'Snakeden MR'!$C$4:$C$3028,0),1),"-"),"@")))</f>
        <v>-</v>
      </c>
      <c r="D1270" s="147" t="str">
        <f>TRIM(CLEAN(TEXT(IFERROR(INDEX('Snakeden MR'!$I$4:$J$3028,MATCH($A1270,'Snakeden MR'!$J$4:$J$3028,0),1),"-"),"@")))</f>
        <v>-</v>
      </c>
      <c r="E1270" s="147" t="str">
        <f>TRIM(CLEAN(TEXT(IFERROR(INDEX('Snakeden MR'!$P$4:$Q$3028,MATCH($A1270,'Snakeden MR'!$Q$4:$Q$3028,0),1),"-"),"@")))</f>
        <v>Pool 2</v>
      </c>
      <c r="F1270" s="147" t="str">
        <f>TRIM(CLEAN(TEXT(IFERROR(INDEX('Snakeden MR'!$W$4:$X$3028,MATCH($A1270,'Snakeden MR'!$X$4:$X$3028,0),1),"-"),"@")))</f>
        <v>-</v>
      </c>
      <c r="G1270" s="159" t="str">
        <f t="shared" si="38"/>
        <v>Found</v>
      </c>
      <c r="H1270" t="str" cm="1">
        <f t="array" ref="H1270">IF(SUMPRODUCT((TRIM(C1270:F1270)&lt;&gt;"-")*1)=0,
    "No Data",
    IF(COUNTIF(C1270:F1270,INDEX(_xlfn._xlws.FILTER(C1270:F1270,TRIM(C1270:F1270)&lt;&gt;"-"),1))=SUMPRODUCT((TRIM(C1270:F1270)&lt;&gt;"-")*1),
    "No Change",
    "Change"))</f>
        <v>No Change</v>
      </c>
      <c r="I1270" s="159"/>
      <c r="J1270"/>
      <c r="K1270" s="163"/>
      <c r="L1270" s="147" t="str">
        <f>TRIM(CLEAN(TEXT(IFERROR(INDEX('Glade MR'!$B$4:$C$3000,MATCH($A1270,'Glade MR'!$C$4:$C$3000,0),1),"-"),"@")))</f>
        <v>-</v>
      </c>
      <c r="M1270" s="147" t="str">
        <f>TRIM(CLEAN(TEXT(IFERROR(INDEX('Glade MR'!$I$4:$J$3000,MATCH($A1270,'Glade MR'!$J$4:$J$3000,0),1),"-"),"@")))</f>
        <v>-</v>
      </c>
      <c r="N1270" s="147" t="str">
        <f>TRIM(CLEAN(TEXT(IFERROR(INDEX('Glade MR'!$P$4:$Q$3000,MATCH($A1270,'Glade MR'!$Q$4:$Q$3000,0),1),"-"),"@")))</f>
        <v>-</v>
      </c>
      <c r="O1270" s="147" t="str">
        <f>TRIM(CLEAN(TEXT(IFERROR(INDEX('Glade MR'!$W$4:$X$3000,MATCH($A1270,'Glade MR'!$X$4:$X$3000,0),1),"-"),"@")))</f>
        <v>-</v>
      </c>
      <c r="P1270" s="159" t="str">
        <f t="shared" si="39"/>
        <v>Not Found</v>
      </c>
      <c r="Q1270" t="str" cm="1">
        <f t="array" ref="Q1270">IF(SUMPRODUCT((TRIM(L1270:O1270)&lt;&gt;"-")*1)=0,
    "No Data",
    IF(COUNTIF(L1270:O1270,INDEX(_xlfn._xlws.FILTER(L1270:O1270,TRIM(L1270:O1270)&lt;&gt;"-"),1))=SUMPRODUCT((TRIM(L1270:O1270)&lt;&gt;"-")*1),
    "No Change",
    "Change"))</f>
        <v>No Data</v>
      </c>
      <c r="R1270" s="159"/>
      <c r="S1270" s="111"/>
    </row>
    <row r="1271" spans="1:19" x14ac:dyDescent="0.3">
      <c r="A1271" t="s">
        <v>2037</v>
      </c>
      <c r="B1271" t="s">
        <v>1137</v>
      </c>
      <c r="C1271" s="160" t="str">
        <f>TRIM(CLEAN(TEXT(IFERROR(INDEX('Snakeden MR'!$B$4:$C$3028,MATCH($A1271,'Snakeden MR'!$C$4:$C$3028,0),1),"-"),"@")))</f>
        <v>-</v>
      </c>
      <c r="D1271" s="147" t="str">
        <f>TRIM(CLEAN(TEXT(IFERROR(INDEX('Snakeden MR'!$I$4:$J$3028,MATCH($A1271,'Snakeden MR'!$J$4:$J$3028,0),1),"-"),"@")))</f>
        <v>-</v>
      </c>
      <c r="E1271" s="147" t="str">
        <f>TRIM(CLEAN(TEXT(IFERROR(INDEX('Snakeden MR'!$P$4:$Q$3028,MATCH($A1271,'Snakeden MR'!$Q$4:$Q$3028,0),1),"-"),"@")))</f>
        <v>-</v>
      </c>
      <c r="F1271" s="147" t="str">
        <f>TRIM(CLEAN(TEXT(IFERROR(INDEX('Snakeden MR'!$W$4:$X$3028,MATCH($A1271,'Snakeden MR'!$X$4:$X$3028,0),1),"-"),"@")))</f>
        <v>-</v>
      </c>
      <c r="G1271" s="159" t="str">
        <f t="shared" si="38"/>
        <v>Not Found</v>
      </c>
      <c r="H1271" t="str" cm="1">
        <f t="array" ref="H1271">IF(SUMPRODUCT((TRIM(C1271:F1271)&lt;&gt;"-")*1)=0,
    "No Data",
    IF(COUNTIF(C1271:F1271,INDEX(_xlfn._xlws.FILTER(C1271:F1271,TRIM(C1271:F1271)&lt;&gt;"-"),1))=SUMPRODUCT((TRIM(C1271:F1271)&lt;&gt;"-")*1),
    "No Change",
    "Change"))</f>
        <v>No Data</v>
      </c>
      <c r="I1271" s="159"/>
      <c r="J1271"/>
      <c r="K1271" s="163"/>
      <c r="L1271" s="147" t="str">
        <f>TRIM(CLEAN(TEXT(IFERROR(INDEX('Glade MR'!$B$4:$C$3000,MATCH($A1271,'Glade MR'!$C$4:$C$3000,0),1),"-"),"@")))</f>
        <v>-</v>
      </c>
      <c r="M1271" s="147" t="str">
        <f>TRIM(CLEAN(TEXT(IFERROR(INDEX('Glade MR'!$I$4:$J$3000,MATCH($A1271,'Glade MR'!$J$4:$J$3000,0),1),"-"),"@")))</f>
        <v>-</v>
      </c>
      <c r="N1271" s="147" t="str">
        <f>TRIM(CLEAN(TEXT(IFERROR(INDEX('Glade MR'!$P$4:$Q$3000,MATCH($A1271,'Glade MR'!$Q$4:$Q$3000,0),1),"-"),"@")))</f>
        <v>-</v>
      </c>
      <c r="O1271" s="147" t="str">
        <f>TRIM(CLEAN(TEXT(IFERROR(INDEX('Glade MR'!$W$4:$X$3000,MATCH($A1271,'Glade MR'!$X$4:$X$3000,0),1),"-"),"@")))</f>
        <v>-</v>
      </c>
      <c r="P1271" s="159" t="str">
        <f t="shared" si="39"/>
        <v>Not Found</v>
      </c>
      <c r="Q1271" t="str" cm="1">
        <f t="array" ref="Q1271">IF(SUMPRODUCT((TRIM(L1271:O1271)&lt;&gt;"-")*1)=0,
    "No Data",
    IF(COUNTIF(L1271:O1271,INDEX(_xlfn._xlws.FILTER(L1271:O1271,TRIM(L1271:O1271)&lt;&gt;"-"),1))=SUMPRODUCT((TRIM(L1271:O1271)&lt;&gt;"-")*1),
    "No Change",
    "Change"))</f>
        <v>No Data</v>
      </c>
      <c r="R1271" s="159"/>
      <c r="S1271" s="111"/>
    </row>
    <row r="1272" spans="1:19" x14ac:dyDescent="0.3">
      <c r="A1272" t="s">
        <v>380</v>
      </c>
      <c r="B1272" t="s">
        <v>1137</v>
      </c>
      <c r="C1272" s="160" t="str">
        <f>TRIM(CLEAN(TEXT(IFERROR(INDEX('Snakeden MR'!$B$4:$C$3028,MATCH($A1272,'Snakeden MR'!$C$4:$C$3028,0),1),"-"),"@")))</f>
        <v>-</v>
      </c>
      <c r="D1272" s="147" t="str">
        <f>TRIM(CLEAN(TEXT(IFERROR(INDEX('Snakeden MR'!$I$4:$J$3028,MATCH($A1272,'Snakeden MR'!$J$4:$J$3028,0),1),"-"),"@")))</f>
        <v>-</v>
      </c>
      <c r="E1272" s="147" t="str">
        <f>TRIM(CLEAN(TEXT(IFERROR(INDEX('Snakeden MR'!$P$4:$Q$3028,MATCH($A1272,'Snakeden MR'!$Q$4:$Q$3028,0),1),"-"),"@")))</f>
        <v>-</v>
      </c>
      <c r="F1272" s="147" t="str">
        <f>TRIM(CLEAN(TEXT(IFERROR(INDEX('Snakeden MR'!$W$4:$X$3028,MATCH($A1272,'Snakeden MR'!$X$4:$X$3028,0),1),"-"),"@")))</f>
        <v>-</v>
      </c>
      <c r="G1272" s="159" t="str">
        <f t="shared" si="38"/>
        <v>Not Found</v>
      </c>
      <c r="H1272" t="str" cm="1">
        <f t="array" ref="H1272">IF(SUMPRODUCT((TRIM(C1272:F1272)&lt;&gt;"-")*1)=0,
    "No Data",
    IF(COUNTIF(C1272:F1272,INDEX(_xlfn._xlws.FILTER(C1272:F1272,TRIM(C1272:F1272)&lt;&gt;"-"),1))=SUMPRODUCT((TRIM(C1272:F1272)&lt;&gt;"-")*1),
    "No Change",
    "Change"))</f>
        <v>No Data</v>
      </c>
      <c r="I1272" s="159"/>
      <c r="J1272"/>
      <c r="K1272" s="163"/>
      <c r="L1272" s="147" t="str">
        <f>TRIM(CLEAN(TEXT(IFERROR(INDEX('Glade MR'!$B$4:$C$3000,MATCH($A1272,'Glade MR'!$C$4:$C$3000,0),1),"-"),"@")))</f>
        <v>Pool 11</v>
      </c>
      <c r="M1272" s="147" t="str">
        <f>TRIM(CLEAN(TEXT(IFERROR(INDEX('Glade MR'!$I$4:$J$3000,MATCH($A1272,'Glade MR'!$J$4:$J$3000,0),1),"-"),"@")))</f>
        <v>-</v>
      </c>
      <c r="N1272" s="147" t="str">
        <f>TRIM(CLEAN(TEXT(IFERROR(INDEX('Glade MR'!$P$4:$Q$3000,MATCH($A1272,'Glade MR'!$Q$4:$Q$3000,0),1),"-"),"@")))</f>
        <v>Pool 11</v>
      </c>
      <c r="O1272" s="147" t="str">
        <f>TRIM(CLEAN(TEXT(IFERROR(INDEX('Glade MR'!$W$4:$X$3000,MATCH($A1272,'Glade MR'!$X$4:$X$3000,0),1),"-"),"@")))</f>
        <v>Pool 11</v>
      </c>
      <c r="P1272" s="159" t="str">
        <f t="shared" si="39"/>
        <v>Found</v>
      </c>
      <c r="Q1272" t="str" cm="1">
        <f t="array" ref="Q1272">IF(SUMPRODUCT((TRIM(L1272:O1272)&lt;&gt;"-")*1)=0,
    "No Data",
    IF(COUNTIF(L1272:O1272,INDEX(_xlfn._xlws.FILTER(L1272:O1272,TRIM(L1272:O1272)&lt;&gt;"-"),1))=SUMPRODUCT((TRIM(L1272:O1272)&lt;&gt;"-")*1),
    "No Change",
    "Change"))</f>
        <v>No Change</v>
      </c>
      <c r="R1272" s="159"/>
      <c r="S1272" s="111"/>
    </row>
    <row r="1273" spans="1:19" x14ac:dyDescent="0.3">
      <c r="A1273" t="s">
        <v>404</v>
      </c>
      <c r="B1273" t="s">
        <v>1137</v>
      </c>
      <c r="C1273" s="160" t="str">
        <f>TRIM(CLEAN(TEXT(IFERROR(INDEX('Snakeden MR'!$B$4:$C$3028,MATCH($A1273,'Snakeden MR'!$C$4:$C$3028,0),1),"-"),"@")))</f>
        <v>-</v>
      </c>
      <c r="D1273" s="147" t="str">
        <f>TRIM(CLEAN(TEXT(IFERROR(INDEX('Snakeden MR'!$I$4:$J$3028,MATCH($A1273,'Snakeden MR'!$J$4:$J$3028,0),1),"-"),"@")))</f>
        <v>-</v>
      </c>
      <c r="E1273" s="147" t="str">
        <f>TRIM(CLEAN(TEXT(IFERROR(INDEX('Snakeden MR'!$P$4:$Q$3028,MATCH($A1273,'Snakeden MR'!$Q$4:$Q$3028,0),1),"-"),"@")))</f>
        <v>-</v>
      </c>
      <c r="F1273" s="147" t="str">
        <f>TRIM(CLEAN(TEXT(IFERROR(INDEX('Snakeden MR'!$W$4:$X$3028,MATCH($A1273,'Snakeden MR'!$X$4:$X$3028,0),1),"-"),"@")))</f>
        <v>-</v>
      </c>
      <c r="G1273" s="159" t="str">
        <f t="shared" si="38"/>
        <v>Not Found</v>
      </c>
      <c r="H1273" t="str" cm="1">
        <f t="array" ref="H1273">IF(SUMPRODUCT((TRIM(C1273:F1273)&lt;&gt;"-")*1)=0,
    "No Data",
    IF(COUNTIF(C1273:F1273,INDEX(_xlfn._xlws.FILTER(C1273:F1273,TRIM(C1273:F1273)&lt;&gt;"-"),1))=SUMPRODUCT((TRIM(C1273:F1273)&lt;&gt;"-")*1),
    "No Change",
    "Change"))</f>
        <v>No Data</v>
      </c>
      <c r="I1273" s="159"/>
      <c r="J1273"/>
      <c r="K1273" s="163"/>
      <c r="L1273" s="147" t="str">
        <f>TRIM(CLEAN(TEXT(IFERROR(INDEX('Glade MR'!$B$4:$C$3000,MATCH($A1273,'Glade MR'!$C$4:$C$3000,0),1),"-"),"@")))</f>
        <v>-</v>
      </c>
      <c r="M1273" s="147" t="str">
        <f>TRIM(CLEAN(TEXT(IFERROR(INDEX('Glade MR'!$I$4:$J$3000,MATCH($A1273,'Glade MR'!$J$4:$J$3000,0),1),"-"),"@")))</f>
        <v>Pool 8</v>
      </c>
      <c r="N1273" s="147" t="str">
        <f>TRIM(CLEAN(TEXT(IFERROR(INDEX('Glade MR'!$P$4:$Q$3000,MATCH($A1273,'Glade MR'!$Q$4:$Q$3000,0),1),"-"),"@")))</f>
        <v>-</v>
      </c>
      <c r="O1273" s="147" t="str">
        <f>TRIM(CLEAN(TEXT(IFERROR(INDEX('Glade MR'!$W$4:$X$3000,MATCH($A1273,'Glade MR'!$X$4:$X$3000,0),1),"-"),"@")))</f>
        <v>-</v>
      </c>
      <c r="P1273" s="159" t="str">
        <f t="shared" si="39"/>
        <v>Found</v>
      </c>
      <c r="Q1273" t="str" cm="1">
        <f t="array" ref="Q1273">IF(SUMPRODUCT((TRIM(L1273:O1273)&lt;&gt;"-")*1)=0,
    "No Data",
    IF(COUNTIF(L1273:O1273,INDEX(_xlfn._xlws.FILTER(L1273:O1273,TRIM(L1273:O1273)&lt;&gt;"-"),1))=SUMPRODUCT((TRIM(L1273:O1273)&lt;&gt;"-")*1),
    "No Change",
    "Change"))</f>
        <v>No Change</v>
      </c>
      <c r="R1273" s="159"/>
      <c r="S1273" s="111"/>
    </row>
    <row r="1274" spans="1:19" x14ac:dyDescent="0.3">
      <c r="A1274" t="s">
        <v>461</v>
      </c>
      <c r="B1274" t="s">
        <v>1137</v>
      </c>
      <c r="C1274" s="160" t="str">
        <f>TRIM(CLEAN(TEXT(IFERROR(INDEX('Snakeden MR'!$B$4:$C$3028,MATCH($A1274,'Snakeden MR'!$C$4:$C$3028,0),1),"-"),"@")))</f>
        <v>-</v>
      </c>
      <c r="D1274" s="147" t="str">
        <f>TRIM(CLEAN(TEXT(IFERROR(INDEX('Snakeden MR'!$I$4:$J$3028,MATCH($A1274,'Snakeden MR'!$J$4:$J$3028,0),1),"-"),"@")))</f>
        <v>-</v>
      </c>
      <c r="E1274" s="147" t="str">
        <f>TRIM(CLEAN(TEXT(IFERROR(INDEX('Snakeden MR'!$P$4:$Q$3028,MATCH($A1274,'Snakeden MR'!$Q$4:$Q$3028,0),1),"-"),"@")))</f>
        <v>-</v>
      </c>
      <c r="F1274" s="147" t="str">
        <f>TRIM(CLEAN(TEXT(IFERROR(INDEX('Snakeden MR'!$W$4:$X$3028,MATCH($A1274,'Snakeden MR'!$X$4:$X$3028,0),1),"-"),"@")))</f>
        <v>-</v>
      </c>
      <c r="G1274" s="159" t="str">
        <f t="shared" si="38"/>
        <v>Not Found</v>
      </c>
      <c r="H1274" t="str" cm="1">
        <f t="array" ref="H1274">IF(SUMPRODUCT((TRIM(C1274:F1274)&lt;&gt;"-")*1)=0,
    "No Data",
    IF(COUNTIF(C1274:F1274,INDEX(_xlfn._xlws.FILTER(C1274:F1274,TRIM(C1274:F1274)&lt;&gt;"-"),1))=SUMPRODUCT((TRIM(C1274:F1274)&lt;&gt;"-")*1),
    "No Change",
    "Change"))</f>
        <v>No Data</v>
      </c>
      <c r="I1274" s="159"/>
      <c r="J1274"/>
      <c r="K1274" s="163"/>
      <c r="L1274" s="147" t="str">
        <f>TRIM(CLEAN(TEXT(IFERROR(INDEX('Glade MR'!$B$4:$C$3000,MATCH($A1274,'Glade MR'!$C$4:$C$3000,0),1),"-"),"@")))</f>
        <v>-</v>
      </c>
      <c r="M1274" s="147" t="str">
        <f>TRIM(CLEAN(TEXT(IFERROR(INDEX('Glade MR'!$I$4:$J$3000,MATCH($A1274,'Glade MR'!$J$4:$J$3000,0),1),"-"),"@")))</f>
        <v>-</v>
      </c>
      <c r="N1274" s="147" t="str">
        <f>TRIM(CLEAN(TEXT(IFERROR(INDEX('Glade MR'!$P$4:$Q$3000,MATCH($A1274,'Glade MR'!$Q$4:$Q$3000,0),1),"-"),"@")))</f>
        <v>Pool 9</v>
      </c>
      <c r="O1274" s="147" t="str">
        <f>TRIM(CLEAN(TEXT(IFERROR(INDEX('Glade MR'!$W$4:$X$3000,MATCH($A1274,'Glade MR'!$X$4:$X$3000,0),1),"-"),"@")))</f>
        <v>-</v>
      </c>
      <c r="P1274" s="159" t="str">
        <f t="shared" si="39"/>
        <v>Found</v>
      </c>
      <c r="Q1274" t="str" cm="1">
        <f t="array" ref="Q1274">IF(SUMPRODUCT((TRIM(L1274:O1274)&lt;&gt;"-")*1)=0,
    "No Data",
    IF(COUNTIF(L1274:O1274,INDEX(_xlfn._xlws.FILTER(L1274:O1274,TRIM(L1274:O1274)&lt;&gt;"-"),1))=SUMPRODUCT((TRIM(L1274:O1274)&lt;&gt;"-")*1),
    "No Change",
    "Change"))</f>
        <v>No Change</v>
      </c>
      <c r="R1274" s="159"/>
      <c r="S1274" s="111"/>
    </row>
    <row r="1275" spans="1:19" x14ac:dyDescent="0.3">
      <c r="A1275" t="s">
        <v>315</v>
      </c>
      <c r="B1275" t="s">
        <v>1145</v>
      </c>
      <c r="C1275" s="160" t="str">
        <f>TRIM(CLEAN(TEXT(IFERROR(INDEX('Snakeden MR'!$B$4:$C$3028,MATCH($A1275,'Snakeden MR'!$C$4:$C$3028,0),1),"-"),"@")))</f>
        <v>Pool 4</v>
      </c>
      <c r="D1275" s="147" t="str">
        <f>TRIM(CLEAN(TEXT(IFERROR(INDEX('Snakeden MR'!$I$4:$J$3028,MATCH($A1275,'Snakeden MR'!$J$4:$J$3028,0),1),"-"),"@")))</f>
        <v>-</v>
      </c>
      <c r="E1275" s="147" t="str">
        <f>TRIM(CLEAN(TEXT(IFERROR(INDEX('Snakeden MR'!$P$4:$Q$3028,MATCH($A1275,'Snakeden MR'!$Q$4:$Q$3028,0),1),"-"),"@")))</f>
        <v>-</v>
      </c>
      <c r="F1275" s="147" t="str">
        <f>TRIM(CLEAN(TEXT(IFERROR(INDEX('Snakeden MR'!$W$4:$X$3028,MATCH($A1275,'Snakeden MR'!$X$4:$X$3028,0),1),"-"),"@")))</f>
        <v>-</v>
      </c>
      <c r="G1275" s="159" t="str">
        <f t="shared" si="38"/>
        <v>Found</v>
      </c>
      <c r="H1275" t="str" cm="1">
        <f t="array" ref="H1275">IF(SUMPRODUCT((TRIM(C1275:F1275)&lt;&gt;"-")*1)=0,
    "No Data",
    IF(COUNTIF(C1275:F1275,INDEX(_xlfn._xlws.FILTER(C1275:F1275,TRIM(C1275:F1275)&lt;&gt;"-"),1))=SUMPRODUCT((TRIM(C1275:F1275)&lt;&gt;"-")*1),
    "No Change",
    "Change"))</f>
        <v>No Change</v>
      </c>
      <c r="I1275" s="159"/>
      <c r="J1275"/>
      <c r="K1275" s="163"/>
      <c r="L1275" s="147" t="str">
        <f>TRIM(CLEAN(TEXT(IFERROR(INDEX('Glade MR'!$B$4:$C$3000,MATCH($A1275,'Glade MR'!$C$4:$C$3000,0),1),"-"),"@")))</f>
        <v>-</v>
      </c>
      <c r="M1275" s="147" t="str">
        <f>TRIM(CLEAN(TEXT(IFERROR(INDEX('Glade MR'!$I$4:$J$3000,MATCH($A1275,'Glade MR'!$J$4:$J$3000,0),1),"-"),"@")))</f>
        <v>-</v>
      </c>
      <c r="N1275" s="147" t="str">
        <f>TRIM(CLEAN(TEXT(IFERROR(INDEX('Glade MR'!$P$4:$Q$3000,MATCH($A1275,'Glade MR'!$Q$4:$Q$3000,0),1),"-"),"@")))</f>
        <v>-</v>
      </c>
      <c r="O1275" s="147" t="str">
        <f>TRIM(CLEAN(TEXT(IFERROR(INDEX('Glade MR'!$W$4:$X$3000,MATCH($A1275,'Glade MR'!$X$4:$X$3000,0),1),"-"),"@")))</f>
        <v>-</v>
      </c>
      <c r="P1275" s="159" t="str">
        <f t="shared" si="39"/>
        <v>Not Found</v>
      </c>
      <c r="Q1275" t="str" cm="1">
        <f t="array" ref="Q1275">IF(SUMPRODUCT((TRIM(L1275:O1275)&lt;&gt;"-")*1)=0,
    "No Data",
    IF(COUNTIF(L1275:O1275,INDEX(_xlfn._xlws.FILTER(L1275:O1275,TRIM(L1275:O1275)&lt;&gt;"-"),1))=SUMPRODUCT((TRIM(L1275:O1275)&lt;&gt;"-")*1),
    "No Change",
    "Change"))</f>
        <v>No Data</v>
      </c>
      <c r="R1275" s="159"/>
      <c r="S1275" s="111"/>
    </row>
    <row r="1276" spans="1:19" x14ac:dyDescent="0.3">
      <c r="A1276" t="s">
        <v>997</v>
      </c>
      <c r="B1276" t="s">
        <v>1137</v>
      </c>
      <c r="C1276" s="160" t="str">
        <f>TRIM(CLEAN(TEXT(IFERROR(INDEX('Snakeden MR'!$B$4:$C$3028,MATCH($A1276,'Snakeden MR'!$C$4:$C$3028,0),1),"-"),"@")))</f>
        <v>-</v>
      </c>
      <c r="D1276" s="147" t="str">
        <f>TRIM(CLEAN(TEXT(IFERROR(INDEX('Snakeden MR'!$I$4:$J$3028,MATCH($A1276,'Snakeden MR'!$J$4:$J$3028,0),1),"-"),"@")))</f>
        <v>-</v>
      </c>
      <c r="E1276" s="147" t="str">
        <f>TRIM(CLEAN(TEXT(IFERROR(INDEX('Snakeden MR'!$P$4:$Q$3028,MATCH($A1276,'Snakeden MR'!$Q$4:$Q$3028,0),1),"-"),"@")))</f>
        <v>-</v>
      </c>
      <c r="F1276" s="147" t="str">
        <f>TRIM(CLEAN(TEXT(IFERROR(INDEX('Snakeden MR'!$W$4:$X$3028,MATCH($A1276,'Snakeden MR'!$X$4:$X$3028,0),1),"-"),"@")))</f>
        <v>-</v>
      </c>
      <c r="G1276" s="159" t="str">
        <f t="shared" si="38"/>
        <v>Not Found</v>
      </c>
      <c r="H1276" t="str" cm="1">
        <f t="array" ref="H1276">IF(SUMPRODUCT((TRIM(C1276:F1276)&lt;&gt;"-")*1)=0,
    "No Data",
    IF(COUNTIF(C1276:F1276,INDEX(_xlfn._xlws.FILTER(C1276:F1276,TRIM(C1276:F1276)&lt;&gt;"-"),1))=SUMPRODUCT((TRIM(C1276:F1276)&lt;&gt;"-")*1),
    "No Change",
    "Change"))</f>
        <v>No Data</v>
      </c>
      <c r="I1276" s="159"/>
      <c r="J1276"/>
      <c r="K1276" s="163"/>
      <c r="L1276" s="147" t="str">
        <f>TRIM(CLEAN(TEXT(IFERROR(INDEX('Glade MR'!$B$4:$C$3000,MATCH($A1276,'Glade MR'!$C$4:$C$3000,0),1),"-"),"@")))</f>
        <v>-</v>
      </c>
      <c r="M1276" s="147" t="str">
        <f>TRIM(CLEAN(TEXT(IFERROR(INDEX('Glade MR'!$I$4:$J$3000,MATCH($A1276,'Glade MR'!$J$4:$J$3000,0),1),"-"),"@")))</f>
        <v>Pool 11</v>
      </c>
      <c r="N1276" s="147" t="str">
        <f>TRIM(CLEAN(TEXT(IFERROR(INDEX('Glade MR'!$P$4:$Q$3000,MATCH($A1276,'Glade MR'!$Q$4:$Q$3000,0),1),"-"),"@")))</f>
        <v>-</v>
      </c>
      <c r="O1276" s="147" t="str">
        <f>TRIM(CLEAN(TEXT(IFERROR(INDEX('Glade MR'!$W$4:$X$3000,MATCH($A1276,'Glade MR'!$X$4:$X$3000,0),1),"-"),"@")))</f>
        <v>-</v>
      </c>
      <c r="P1276" s="159" t="str">
        <f t="shared" si="39"/>
        <v>Found</v>
      </c>
      <c r="Q1276" t="str" cm="1">
        <f t="array" ref="Q1276">IF(SUMPRODUCT((TRIM(L1276:O1276)&lt;&gt;"-")*1)=0,
    "No Data",
    IF(COUNTIF(L1276:O1276,INDEX(_xlfn._xlws.FILTER(L1276:O1276,TRIM(L1276:O1276)&lt;&gt;"-"),1))=SUMPRODUCT((TRIM(L1276:O1276)&lt;&gt;"-")*1),
    "No Change",
    "Change"))</f>
        <v>No Change</v>
      </c>
      <c r="R1276" s="159"/>
      <c r="S1276" s="111"/>
    </row>
    <row r="1277" spans="1:19" x14ac:dyDescent="0.3">
      <c r="A1277" t="s">
        <v>2038</v>
      </c>
      <c r="B1277" t="s">
        <v>1137</v>
      </c>
      <c r="C1277" s="160" t="str">
        <f>TRIM(CLEAN(TEXT(IFERROR(INDEX('Snakeden MR'!$B$4:$C$3028,MATCH($A1277,'Snakeden MR'!$C$4:$C$3028,0),1),"-"),"@")))</f>
        <v>-</v>
      </c>
      <c r="D1277" s="147" t="str">
        <f>TRIM(CLEAN(TEXT(IFERROR(INDEX('Snakeden MR'!$I$4:$J$3028,MATCH($A1277,'Snakeden MR'!$J$4:$J$3028,0),1),"-"),"@")))</f>
        <v>-</v>
      </c>
      <c r="E1277" s="147" t="str">
        <f>TRIM(CLEAN(TEXT(IFERROR(INDEX('Snakeden MR'!$P$4:$Q$3028,MATCH($A1277,'Snakeden MR'!$Q$4:$Q$3028,0),1),"-"),"@")))</f>
        <v>-</v>
      </c>
      <c r="F1277" s="147" t="str">
        <f>TRIM(CLEAN(TEXT(IFERROR(INDEX('Snakeden MR'!$W$4:$X$3028,MATCH($A1277,'Snakeden MR'!$X$4:$X$3028,0),1),"-"),"@")))</f>
        <v>-</v>
      </c>
      <c r="G1277" s="159" t="str">
        <f t="shared" si="38"/>
        <v>Not Found</v>
      </c>
      <c r="H1277" t="str" cm="1">
        <f t="array" ref="H1277">IF(SUMPRODUCT((TRIM(C1277:F1277)&lt;&gt;"-")*1)=0,
    "No Data",
    IF(COUNTIF(C1277:F1277,INDEX(_xlfn._xlws.FILTER(C1277:F1277,TRIM(C1277:F1277)&lt;&gt;"-"),1))=SUMPRODUCT((TRIM(C1277:F1277)&lt;&gt;"-")*1),
    "No Change",
    "Change"))</f>
        <v>No Data</v>
      </c>
      <c r="I1277" s="159"/>
      <c r="J1277"/>
      <c r="K1277" s="163"/>
      <c r="L1277" s="147" t="str">
        <f>TRIM(CLEAN(TEXT(IFERROR(INDEX('Glade MR'!$B$4:$C$3000,MATCH($A1277,'Glade MR'!$C$4:$C$3000,0),1),"-"),"@")))</f>
        <v>-</v>
      </c>
      <c r="M1277" s="147" t="str">
        <f>TRIM(CLEAN(TEXT(IFERROR(INDEX('Glade MR'!$I$4:$J$3000,MATCH($A1277,'Glade MR'!$J$4:$J$3000,0),1),"-"),"@")))</f>
        <v>-</v>
      </c>
      <c r="N1277" s="147" t="str">
        <f>TRIM(CLEAN(TEXT(IFERROR(INDEX('Glade MR'!$P$4:$Q$3000,MATCH($A1277,'Glade MR'!$Q$4:$Q$3000,0),1),"-"),"@")))</f>
        <v>-</v>
      </c>
      <c r="O1277" s="147" t="str">
        <f>TRIM(CLEAN(TEXT(IFERROR(INDEX('Glade MR'!$W$4:$X$3000,MATCH($A1277,'Glade MR'!$X$4:$X$3000,0),1),"-"),"@")))</f>
        <v>-</v>
      </c>
      <c r="P1277" s="159" t="str">
        <f t="shared" si="39"/>
        <v>Not Found</v>
      </c>
      <c r="Q1277" t="str" cm="1">
        <f t="array" ref="Q1277">IF(SUMPRODUCT((TRIM(L1277:O1277)&lt;&gt;"-")*1)=0,
    "No Data",
    IF(COUNTIF(L1277:O1277,INDEX(_xlfn._xlws.FILTER(L1277:O1277,TRIM(L1277:O1277)&lt;&gt;"-"),1))=SUMPRODUCT((TRIM(L1277:O1277)&lt;&gt;"-")*1),
    "No Change",
    "Change"))</f>
        <v>No Data</v>
      </c>
      <c r="R1277" s="159"/>
      <c r="S1277" s="111"/>
    </row>
    <row r="1278" spans="1:19" x14ac:dyDescent="0.3">
      <c r="A1278" t="s">
        <v>759</v>
      </c>
      <c r="B1278" t="s">
        <v>1137</v>
      </c>
      <c r="C1278" s="160" t="str">
        <f>TRIM(CLEAN(TEXT(IFERROR(INDEX('Snakeden MR'!$B$4:$C$3028,MATCH($A1278,'Snakeden MR'!$C$4:$C$3028,0),1),"-"),"@")))</f>
        <v>-</v>
      </c>
      <c r="D1278" s="147" t="str">
        <f>TRIM(CLEAN(TEXT(IFERROR(INDEX('Snakeden MR'!$I$4:$J$3028,MATCH($A1278,'Snakeden MR'!$J$4:$J$3028,0),1),"-"),"@")))</f>
        <v>-</v>
      </c>
      <c r="E1278" s="147" t="str">
        <f>TRIM(CLEAN(TEXT(IFERROR(INDEX('Snakeden MR'!$P$4:$Q$3028,MATCH($A1278,'Snakeden MR'!$Q$4:$Q$3028,0),1),"-"),"@")))</f>
        <v>-</v>
      </c>
      <c r="F1278" s="147" t="str">
        <f>TRIM(CLEAN(TEXT(IFERROR(INDEX('Snakeden MR'!$W$4:$X$3028,MATCH($A1278,'Snakeden MR'!$X$4:$X$3028,0),1),"-"),"@")))</f>
        <v>-</v>
      </c>
      <c r="G1278" s="159" t="str">
        <f t="shared" si="38"/>
        <v>Not Found</v>
      </c>
      <c r="H1278" t="str" cm="1">
        <f t="array" ref="H1278">IF(SUMPRODUCT((TRIM(C1278:F1278)&lt;&gt;"-")*1)=0,
    "No Data",
    IF(COUNTIF(C1278:F1278,INDEX(_xlfn._xlws.FILTER(C1278:F1278,TRIM(C1278:F1278)&lt;&gt;"-"),1))=SUMPRODUCT((TRIM(C1278:F1278)&lt;&gt;"-")*1),
    "No Change",
    "Change"))</f>
        <v>No Data</v>
      </c>
      <c r="I1278" s="159"/>
      <c r="J1278"/>
      <c r="K1278" s="163"/>
      <c r="L1278" s="147" t="str">
        <f>TRIM(CLEAN(TEXT(IFERROR(INDEX('Glade MR'!$B$4:$C$3000,MATCH($A1278,'Glade MR'!$C$4:$C$3000,0),1),"-"),"@")))</f>
        <v>-</v>
      </c>
      <c r="M1278" s="147" t="str">
        <f>TRIM(CLEAN(TEXT(IFERROR(INDEX('Glade MR'!$I$4:$J$3000,MATCH($A1278,'Glade MR'!$J$4:$J$3000,0),1),"-"),"@")))</f>
        <v>Pool 4</v>
      </c>
      <c r="N1278" s="147" t="str">
        <f>TRIM(CLEAN(TEXT(IFERROR(INDEX('Glade MR'!$P$4:$Q$3000,MATCH($A1278,'Glade MR'!$Q$4:$Q$3000,0),1),"-"),"@")))</f>
        <v>-</v>
      </c>
      <c r="O1278" s="147" t="str">
        <f>TRIM(CLEAN(TEXT(IFERROR(INDEX('Glade MR'!$W$4:$X$3000,MATCH($A1278,'Glade MR'!$X$4:$X$3000,0),1),"-"),"@")))</f>
        <v>-</v>
      </c>
      <c r="P1278" s="159" t="str">
        <f t="shared" si="39"/>
        <v>Found</v>
      </c>
      <c r="Q1278" t="str" cm="1">
        <f t="array" ref="Q1278">IF(SUMPRODUCT((TRIM(L1278:O1278)&lt;&gt;"-")*1)=0,
    "No Data",
    IF(COUNTIF(L1278:O1278,INDEX(_xlfn._xlws.FILTER(L1278:O1278,TRIM(L1278:O1278)&lt;&gt;"-"),1))=SUMPRODUCT((TRIM(L1278:O1278)&lt;&gt;"-")*1),
    "No Change",
    "Change"))</f>
        <v>No Change</v>
      </c>
      <c r="R1278" s="159"/>
      <c r="S1278" s="111"/>
    </row>
    <row r="1279" spans="1:19" x14ac:dyDescent="0.3">
      <c r="A1279" t="s">
        <v>509</v>
      </c>
      <c r="B1279" t="s">
        <v>1137</v>
      </c>
      <c r="C1279" s="160" t="str">
        <f>TRIM(CLEAN(TEXT(IFERROR(INDEX('Snakeden MR'!$B$4:$C$3028,MATCH($A1279,'Snakeden MR'!$C$4:$C$3028,0),1),"-"),"@")))</f>
        <v>-</v>
      </c>
      <c r="D1279" s="147" t="str">
        <f>TRIM(CLEAN(TEXT(IFERROR(INDEX('Snakeden MR'!$I$4:$J$3028,MATCH($A1279,'Snakeden MR'!$J$4:$J$3028,0),1),"-"),"@")))</f>
        <v>-</v>
      </c>
      <c r="E1279" s="147" t="str">
        <f>TRIM(CLEAN(TEXT(IFERROR(INDEX('Snakeden MR'!$P$4:$Q$3028,MATCH($A1279,'Snakeden MR'!$Q$4:$Q$3028,0),1),"-"),"@")))</f>
        <v>-</v>
      </c>
      <c r="F1279" s="147" t="str">
        <f>TRIM(CLEAN(TEXT(IFERROR(INDEX('Snakeden MR'!$W$4:$X$3028,MATCH($A1279,'Snakeden MR'!$X$4:$X$3028,0),1),"-"),"@")))</f>
        <v>-</v>
      </c>
      <c r="G1279" s="159" t="str">
        <f t="shared" si="38"/>
        <v>Not Found</v>
      </c>
      <c r="H1279" t="str" cm="1">
        <f t="array" ref="H1279">IF(SUMPRODUCT((TRIM(C1279:F1279)&lt;&gt;"-")*1)=0,
    "No Data",
    IF(COUNTIF(C1279:F1279,INDEX(_xlfn._xlws.FILTER(C1279:F1279,TRIM(C1279:F1279)&lt;&gt;"-"),1))=SUMPRODUCT((TRIM(C1279:F1279)&lt;&gt;"-")*1),
    "No Change",
    "Change"))</f>
        <v>No Data</v>
      </c>
      <c r="I1279" s="159"/>
      <c r="J1279"/>
      <c r="K1279" s="163"/>
      <c r="L1279" s="147" t="str">
        <f>TRIM(CLEAN(TEXT(IFERROR(INDEX('Glade MR'!$B$4:$C$3000,MATCH($A1279,'Glade MR'!$C$4:$C$3000,0),1),"-"),"@")))</f>
        <v>Pool 3</v>
      </c>
      <c r="M1279" s="147" t="str">
        <f>TRIM(CLEAN(TEXT(IFERROR(INDEX('Glade MR'!$I$4:$J$3000,MATCH($A1279,'Glade MR'!$J$4:$J$3000,0),1),"-"),"@")))</f>
        <v>Pool 3</v>
      </c>
      <c r="N1279" s="147" t="str">
        <f>TRIM(CLEAN(TEXT(IFERROR(INDEX('Glade MR'!$P$4:$Q$3000,MATCH($A1279,'Glade MR'!$Q$4:$Q$3000,0),1),"-"),"@")))</f>
        <v>Pool 3</v>
      </c>
      <c r="O1279" s="147" t="str">
        <f>TRIM(CLEAN(TEXT(IFERROR(INDEX('Glade MR'!$W$4:$X$3000,MATCH($A1279,'Glade MR'!$X$4:$X$3000,0),1),"-"),"@")))</f>
        <v>Pool 3</v>
      </c>
      <c r="P1279" s="159" t="str">
        <f t="shared" si="39"/>
        <v>Found</v>
      </c>
      <c r="Q1279" t="str" cm="1">
        <f t="array" ref="Q1279">IF(SUMPRODUCT((TRIM(L1279:O1279)&lt;&gt;"-")*1)=0,
    "No Data",
    IF(COUNTIF(L1279:O1279,INDEX(_xlfn._xlws.FILTER(L1279:O1279,TRIM(L1279:O1279)&lt;&gt;"-"),1))=SUMPRODUCT((TRIM(L1279:O1279)&lt;&gt;"-")*1),
    "No Change",
    "Change"))</f>
        <v>No Change</v>
      </c>
      <c r="R1279" s="159"/>
      <c r="S1279" s="111"/>
    </row>
    <row r="1280" spans="1:19" x14ac:dyDescent="0.3">
      <c r="A1280" t="s">
        <v>384</v>
      </c>
      <c r="B1280" t="s">
        <v>1137</v>
      </c>
      <c r="C1280" s="160" t="str">
        <f>TRIM(CLEAN(TEXT(IFERROR(INDEX('Snakeden MR'!$B$4:$C$3028,MATCH($A1280,'Snakeden MR'!$C$4:$C$3028,0),1),"-"),"@")))</f>
        <v>-</v>
      </c>
      <c r="D1280" s="147" t="str">
        <f>TRIM(CLEAN(TEXT(IFERROR(INDEX('Snakeden MR'!$I$4:$J$3028,MATCH($A1280,'Snakeden MR'!$J$4:$J$3028,0),1),"-"),"@")))</f>
        <v>-</v>
      </c>
      <c r="E1280" s="147" t="str">
        <f>TRIM(CLEAN(TEXT(IFERROR(INDEX('Snakeden MR'!$P$4:$Q$3028,MATCH($A1280,'Snakeden MR'!$Q$4:$Q$3028,0),1),"-"),"@")))</f>
        <v>-</v>
      </c>
      <c r="F1280" s="147" t="str">
        <f>TRIM(CLEAN(TEXT(IFERROR(INDEX('Snakeden MR'!$W$4:$X$3028,MATCH($A1280,'Snakeden MR'!$X$4:$X$3028,0),1),"-"),"@")))</f>
        <v>-</v>
      </c>
      <c r="G1280" s="159" t="str">
        <f t="shared" si="38"/>
        <v>Not Found</v>
      </c>
      <c r="H1280" t="str" cm="1">
        <f t="array" ref="H1280">IF(SUMPRODUCT((TRIM(C1280:F1280)&lt;&gt;"-")*1)=0,
    "No Data",
    IF(COUNTIF(C1280:F1280,INDEX(_xlfn._xlws.FILTER(C1280:F1280,TRIM(C1280:F1280)&lt;&gt;"-"),1))=SUMPRODUCT((TRIM(C1280:F1280)&lt;&gt;"-")*1),
    "No Change",
    "Change"))</f>
        <v>No Data</v>
      </c>
      <c r="I1280" s="159"/>
      <c r="J1280"/>
      <c r="K1280" s="163"/>
      <c r="L1280" s="147" t="str">
        <f>TRIM(CLEAN(TEXT(IFERROR(INDEX('Glade MR'!$B$4:$C$3000,MATCH($A1280,'Glade MR'!$C$4:$C$3000,0),1),"-"),"@")))</f>
        <v>Pool 11</v>
      </c>
      <c r="M1280" s="147" t="str">
        <f>TRIM(CLEAN(TEXT(IFERROR(INDEX('Glade MR'!$I$4:$J$3000,MATCH($A1280,'Glade MR'!$J$4:$J$3000,0),1),"-"),"@")))</f>
        <v>-</v>
      </c>
      <c r="N1280" s="147" t="str">
        <f>TRIM(CLEAN(TEXT(IFERROR(INDEX('Glade MR'!$P$4:$Q$3000,MATCH($A1280,'Glade MR'!$Q$4:$Q$3000,0),1),"-"),"@")))</f>
        <v>-</v>
      </c>
      <c r="O1280" s="147" t="str">
        <f>TRIM(CLEAN(TEXT(IFERROR(INDEX('Glade MR'!$W$4:$X$3000,MATCH($A1280,'Glade MR'!$X$4:$X$3000,0),1),"-"),"@")))</f>
        <v>Pool 11</v>
      </c>
      <c r="P1280" s="159" t="str">
        <f t="shared" si="39"/>
        <v>Found</v>
      </c>
      <c r="Q1280" t="str" cm="1">
        <f t="array" ref="Q1280">IF(SUMPRODUCT((TRIM(L1280:O1280)&lt;&gt;"-")*1)=0,
    "No Data",
    IF(COUNTIF(L1280:O1280,INDEX(_xlfn._xlws.FILTER(L1280:O1280,TRIM(L1280:O1280)&lt;&gt;"-"),1))=SUMPRODUCT((TRIM(L1280:O1280)&lt;&gt;"-")*1),
    "No Change",
    "Change"))</f>
        <v>No Change</v>
      </c>
      <c r="R1280" s="159"/>
      <c r="S1280" s="111"/>
    </row>
    <row r="1281" spans="1:19" x14ac:dyDescent="0.3">
      <c r="A1281" t="s">
        <v>2039</v>
      </c>
      <c r="B1281" t="s">
        <v>1137</v>
      </c>
      <c r="C1281" s="160" t="str">
        <f>TRIM(CLEAN(TEXT(IFERROR(INDEX('Snakeden MR'!$B$4:$C$3028,MATCH($A1281,'Snakeden MR'!$C$4:$C$3028,0),1),"-"),"@")))</f>
        <v>-</v>
      </c>
      <c r="D1281" s="147" t="str">
        <f>TRIM(CLEAN(TEXT(IFERROR(INDEX('Snakeden MR'!$I$4:$J$3028,MATCH($A1281,'Snakeden MR'!$J$4:$J$3028,0),1),"-"),"@")))</f>
        <v>-</v>
      </c>
      <c r="E1281" s="147" t="str">
        <f>TRIM(CLEAN(TEXT(IFERROR(INDEX('Snakeden MR'!$P$4:$Q$3028,MATCH($A1281,'Snakeden MR'!$Q$4:$Q$3028,0),1),"-"),"@")))</f>
        <v>-</v>
      </c>
      <c r="F1281" s="147" t="str">
        <f>TRIM(CLEAN(TEXT(IFERROR(INDEX('Snakeden MR'!$W$4:$X$3028,MATCH($A1281,'Snakeden MR'!$X$4:$X$3028,0),1),"-"),"@")))</f>
        <v>-</v>
      </c>
      <c r="G1281" s="159" t="str">
        <f t="shared" si="38"/>
        <v>Not Found</v>
      </c>
      <c r="H1281" t="str" cm="1">
        <f t="array" ref="H1281">IF(SUMPRODUCT((TRIM(C1281:F1281)&lt;&gt;"-")*1)=0,
    "No Data",
    IF(COUNTIF(C1281:F1281,INDEX(_xlfn._xlws.FILTER(C1281:F1281,TRIM(C1281:F1281)&lt;&gt;"-"),1))=SUMPRODUCT((TRIM(C1281:F1281)&lt;&gt;"-")*1),
    "No Change",
    "Change"))</f>
        <v>No Data</v>
      </c>
      <c r="I1281" s="159"/>
      <c r="J1281"/>
      <c r="K1281" s="163"/>
      <c r="L1281" s="147" t="str">
        <f>TRIM(CLEAN(TEXT(IFERROR(INDEX('Glade MR'!$B$4:$C$3000,MATCH($A1281,'Glade MR'!$C$4:$C$3000,0),1),"-"),"@")))</f>
        <v>-</v>
      </c>
      <c r="M1281" s="147" t="str">
        <f>TRIM(CLEAN(TEXT(IFERROR(INDEX('Glade MR'!$I$4:$J$3000,MATCH($A1281,'Glade MR'!$J$4:$J$3000,0),1),"-"),"@")))</f>
        <v>-</v>
      </c>
      <c r="N1281" s="147" t="str">
        <f>TRIM(CLEAN(TEXT(IFERROR(INDEX('Glade MR'!$P$4:$Q$3000,MATCH($A1281,'Glade MR'!$Q$4:$Q$3000,0),1),"-"),"@")))</f>
        <v>-</v>
      </c>
      <c r="O1281" s="147" t="str">
        <f>TRIM(CLEAN(TEXT(IFERROR(INDEX('Glade MR'!$W$4:$X$3000,MATCH($A1281,'Glade MR'!$X$4:$X$3000,0),1),"-"),"@")))</f>
        <v>-</v>
      </c>
      <c r="P1281" s="159" t="str">
        <f t="shared" si="39"/>
        <v>Not Found</v>
      </c>
      <c r="Q1281" t="str" cm="1">
        <f t="array" ref="Q1281">IF(SUMPRODUCT((TRIM(L1281:O1281)&lt;&gt;"-")*1)=0,
    "No Data",
    IF(COUNTIF(L1281:O1281,INDEX(_xlfn._xlws.FILTER(L1281:O1281,TRIM(L1281:O1281)&lt;&gt;"-"),1))=SUMPRODUCT((TRIM(L1281:O1281)&lt;&gt;"-")*1),
    "No Change",
    "Change"))</f>
        <v>No Data</v>
      </c>
      <c r="R1281" s="159"/>
      <c r="S1281" s="111"/>
    </row>
    <row r="1282" spans="1:19" x14ac:dyDescent="0.3">
      <c r="A1282" t="s">
        <v>392</v>
      </c>
      <c r="B1282" t="s">
        <v>1137</v>
      </c>
      <c r="C1282" s="160" t="str">
        <f>TRIM(CLEAN(TEXT(IFERROR(INDEX('Snakeden MR'!$B$4:$C$3028,MATCH($A1282,'Snakeden MR'!$C$4:$C$3028,0),1),"-"),"@")))</f>
        <v>-</v>
      </c>
      <c r="D1282" s="147" t="str">
        <f>TRIM(CLEAN(TEXT(IFERROR(INDEX('Snakeden MR'!$I$4:$J$3028,MATCH($A1282,'Snakeden MR'!$J$4:$J$3028,0),1),"-"),"@")))</f>
        <v>-</v>
      </c>
      <c r="E1282" s="147" t="str">
        <f>TRIM(CLEAN(TEXT(IFERROR(INDEX('Snakeden MR'!$P$4:$Q$3028,MATCH($A1282,'Snakeden MR'!$Q$4:$Q$3028,0),1),"-"),"@")))</f>
        <v>-</v>
      </c>
      <c r="F1282" s="147" t="str">
        <f>TRIM(CLEAN(TEXT(IFERROR(INDEX('Snakeden MR'!$W$4:$X$3028,MATCH($A1282,'Snakeden MR'!$X$4:$X$3028,0),1),"-"),"@")))</f>
        <v>-</v>
      </c>
      <c r="G1282" s="159" t="str">
        <f t="shared" ref="G1282:G1345" si="40">IF(SUM(COUNTIF(C1282:F1282,"-"))=4,"Not Found","Found")</f>
        <v>Not Found</v>
      </c>
      <c r="H1282" t="str" cm="1">
        <f t="array" ref="H1282">IF(SUMPRODUCT((TRIM(C1282:F1282)&lt;&gt;"-")*1)=0,
    "No Data",
    IF(COUNTIF(C1282:F1282,INDEX(_xlfn._xlws.FILTER(C1282:F1282,TRIM(C1282:F1282)&lt;&gt;"-"),1))=SUMPRODUCT((TRIM(C1282:F1282)&lt;&gt;"-")*1),
    "No Change",
    "Change"))</f>
        <v>No Data</v>
      </c>
      <c r="I1282" s="159"/>
      <c r="J1282"/>
      <c r="K1282" s="163"/>
      <c r="L1282" s="147" t="str">
        <f>TRIM(CLEAN(TEXT(IFERROR(INDEX('Glade MR'!$B$4:$C$3000,MATCH($A1282,'Glade MR'!$C$4:$C$3000,0),1),"-"),"@")))</f>
        <v>-</v>
      </c>
      <c r="M1282" s="147" t="str">
        <f>TRIM(CLEAN(TEXT(IFERROR(INDEX('Glade MR'!$I$4:$J$3000,MATCH($A1282,'Glade MR'!$J$4:$J$3000,0),1),"-"),"@")))</f>
        <v>Pool 10</v>
      </c>
      <c r="N1282" s="147" t="str">
        <f>TRIM(CLEAN(TEXT(IFERROR(INDEX('Glade MR'!$P$4:$Q$3000,MATCH($A1282,'Glade MR'!$Q$4:$Q$3000,0),1),"-"),"@")))</f>
        <v>-</v>
      </c>
      <c r="O1282" s="147" t="str">
        <f>TRIM(CLEAN(TEXT(IFERROR(INDEX('Glade MR'!$W$4:$X$3000,MATCH($A1282,'Glade MR'!$X$4:$X$3000,0),1),"-"),"@")))</f>
        <v>-</v>
      </c>
      <c r="P1282" s="159" t="str">
        <f t="shared" ref="P1282:P1345" si="41">IF(SUM(COUNTIF(L1282:O1282,"-"))=4,"Not Found","Found")</f>
        <v>Found</v>
      </c>
      <c r="Q1282" t="str" cm="1">
        <f t="array" ref="Q1282">IF(SUMPRODUCT((TRIM(L1282:O1282)&lt;&gt;"-")*1)=0,
    "No Data",
    IF(COUNTIF(L1282:O1282,INDEX(_xlfn._xlws.FILTER(L1282:O1282,TRIM(L1282:O1282)&lt;&gt;"-"),1))=SUMPRODUCT((TRIM(L1282:O1282)&lt;&gt;"-")*1),
    "No Change",
    "Change"))</f>
        <v>No Change</v>
      </c>
      <c r="R1282" s="159"/>
      <c r="S1282" s="111"/>
    </row>
    <row r="1283" spans="1:19" x14ac:dyDescent="0.3">
      <c r="A1283" t="s">
        <v>2040</v>
      </c>
      <c r="B1283" t="s">
        <v>1137</v>
      </c>
      <c r="C1283" s="160" t="str">
        <f>TRIM(CLEAN(TEXT(IFERROR(INDEX('Snakeden MR'!$B$4:$C$3028,MATCH($A1283,'Snakeden MR'!$C$4:$C$3028,0),1),"-"),"@")))</f>
        <v>-</v>
      </c>
      <c r="D1283" s="147" t="str">
        <f>TRIM(CLEAN(TEXT(IFERROR(INDEX('Snakeden MR'!$I$4:$J$3028,MATCH($A1283,'Snakeden MR'!$J$4:$J$3028,0),1),"-"),"@")))</f>
        <v>-</v>
      </c>
      <c r="E1283" s="147" t="str">
        <f>TRIM(CLEAN(TEXT(IFERROR(INDEX('Snakeden MR'!$P$4:$Q$3028,MATCH($A1283,'Snakeden MR'!$Q$4:$Q$3028,0),1),"-"),"@")))</f>
        <v>-</v>
      </c>
      <c r="F1283" s="147" t="str">
        <f>TRIM(CLEAN(TEXT(IFERROR(INDEX('Snakeden MR'!$W$4:$X$3028,MATCH($A1283,'Snakeden MR'!$X$4:$X$3028,0),1),"-"),"@")))</f>
        <v>-</v>
      </c>
      <c r="G1283" s="159" t="str">
        <f t="shared" si="40"/>
        <v>Not Found</v>
      </c>
      <c r="H1283" t="str" cm="1">
        <f t="array" ref="H1283">IF(SUMPRODUCT((TRIM(C1283:F1283)&lt;&gt;"-")*1)=0,
    "No Data",
    IF(COUNTIF(C1283:F1283,INDEX(_xlfn._xlws.FILTER(C1283:F1283,TRIM(C1283:F1283)&lt;&gt;"-"),1))=SUMPRODUCT((TRIM(C1283:F1283)&lt;&gt;"-")*1),
    "No Change",
    "Change"))</f>
        <v>No Data</v>
      </c>
      <c r="I1283" s="159"/>
      <c r="J1283"/>
      <c r="K1283" s="163"/>
      <c r="L1283" s="147" t="str">
        <f>TRIM(CLEAN(TEXT(IFERROR(INDEX('Glade MR'!$B$4:$C$3000,MATCH($A1283,'Glade MR'!$C$4:$C$3000,0),1),"-"),"@")))</f>
        <v>-</v>
      </c>
      <c r="M1283" s="147" t="str">
        <f>TRIM(CLEAN(TEXT(IFERROR(INDEX('Glade MR'!$I$4:$J$3000,MATCH($A1283,'Glade MR'!$J$4:$J$3000,0),1),"-"),"@")))</f>
        <v>-</v>
      </c>
      <c r="N1283" s="147" t="str">
        <f>TRIM(CLEAN(TEXT(IFERROR(INDEX('Glade MR'!$P$4:$Q$3000,MATCH($A1283,'Glade MR'!$Q$4:$Q$3000,0),1),"-"),"@")))</f>
        <v>-</v>
      </c>
      <c r="O1283" s="147" t="str">
        <f>TRIM(CLEAN(TEXT(IFERROR(INDEX('Glade MR'!$W$4:$X$3000,MATCH($A1283,'Glade MR'!$X$4:$X$3000,0),1),"-"),"@")))</f>
        <v>-</v>
      </c>
      <c r="P1283" s="159" t="str">
        <f t="shared" si="41"/>
        <v>Not Found</v>
      </c>
      <c r="Q1283" t="str" cm="1">
        <f t="array" ref="Q1283">IF(SUMPRODUCT((TRIM(L1283:O1283)&lt;&gt;"-")*1)=0,
    "No Data",
    IF(COUNTIF(L1283:O1283,INDEX(_xlfn._xlws.FILTER(L1283:O1283,TRIM(L1283:O1283)&lt;&gt;"-"),1))=SUMPRODUCT((TRIM(L1283:O1283)&lt;&gt;"-")*1),
    "No Change",
    "Change"))</f>
        <v>No Data</v>
      </c>
      <c r="R1283" s="159"/>
      <c r="S1283" s="111"/>
    </row>
    <row r="1284" spans="1:19" x14ac:dyDescent="0.3">
      <c r="A1284" t="s">
        <v>371</v>
      </c>
      <c r="B1284" t="s">
        <v>1137</v>
      </c>
      <c r="C1284" s="160" t="str">
        <f>TRIM(CLEAN(TEXT(IFERROR(INDEX('Snakeden MR'!$B$4:$C$3028,MATCH($A1284,'Snakeden MR'!$C$4:$C$3028,0),1),"-"),"@")))</f>
        <v>-</v>
      </c>
      <c r="D1284" s="147" t="str">
        <f>TRIM(CLEAN(TEXT(IFERROR(INDEX('Snakeden MR'!$I$4:$J$3028,MATCH($A1284,'Snakeden MR'!$J$4:$J$3028,0),1),"-"),"@")))</f>
        <v>-</v>
      </c>
      <c r="E1284" s="147" t="str">
        <f>TRIM(CLEAN(TEXT(IFERROR(INDEX('Snakeden MR'!$P$4:$Q$3028,MATCH($A1284,'Snakeden MR'!$Q$4:$Q$3028,0),1),"-"),"@")))</f>
        <v>-</v>
      </c>
      <c r="F1284" s="147" t="str">
        <f>TRIM(CLEAN(TEXT(IFERROR(INDEX('Snakeden MR'!$W$4:$X$3028,MATCH($A1284,'Snakeden MR'!$X$4:$X$3028,0),1),"-"),"@")))</f>
        <v>-</v>
      </c>
      <c r="G1284" s="159" t="str">
        <f t="shared" si="40"/>
        <v>Not Found</v>
      </c>
      <c r="H1284" t="str" cm="1">
        <f t="array" ref="H1284">IF(SUMPRODUCT((TRIM(C1284:F1284)&lt;&gt;"-")*1)=0,
    "No Data",
    IF(COUNTIF(C1284:F1284,INDEX(_xlfn._xlws.FILTER(C1284:F1284,TRIM(C1284:F1284)&lt;&gt;"-"),1))=SUMPRODUCT((TRIM(C1284:F1284)&lt;&gt;"-")*1),
    "No Change",
    "Change"))</f>
        <v>No Data</v>
      </c>
      <c r="I1284" s="159"/>
      <c r="J1284"/>
      <c r="K1284" s="163"/>
      <c r="L1284" s="147" t="str">
        <f>TRIM(CLEAN(TEXT(IFERROR(INDEX('Glade MR'!$B$4:$C$3000,MATCH($A1284,'Glade MR'!$C$4:$C$3000,0),1),"-"),"@")))</f>
        <v>Pool 11</v>
      </c>
      <c r="M1284" s="147" t="str">
        <f>TRIM(CLEAN(TEXT(IFERROR(INDEX('Glade MR'!$I$4:$J$3000,MATCH($A1284,'Glade MR'!$J$4:$J$3000,0),1),"-"),"@")))</f>
        <v>Pool 11</v>
      </c>
      <c r="N1284" s="147" t="str">
        <f>TRIM(CLEAN(TEXT(IFERROR(INDEX('Glade MR'!$P$4:$Q$3000,MATCH($A1284,'Glade MR'!$Q$4:$Q$3000,0),1),"-"),"@")))</f>
        <v>Pool 11</v>
      </c>
      <c r="O1284" s="147" t="str">
        <f>TRIM(CLEAN(TEXT(IFERROR(INDEX('Glade MR'!$W$4:$X$3000,MATCH($A1284,'Glade MR'!$X$4:$X$3000,0),1),"-"),"@")))</f>
        <v>-</v>
      </c>
      <c r="P1284" s="159" t="str">
        <f t="shared" si="41"/>
        <v>Found</v>
      </c>
      <c r="Q1284" t="str" cm="1">
        <f t="array" ref="Q1284">IF(SUMPRODUCT((TRIM(L1284:O1284)&lt;&gt;"-")*1)=0,
    "No Data",
    IF(COUNTIF(L1284:O1284,INDEX(_xlfn._xlws.FILTER(L1284:O1284,TRIM(L1284:O1284)&lt;&gt;"-"),1))=SUMPRODUCT((TRIM(L1284:O1284)&lt;&gt;"-")*1),
    "No Change",
    "Change"))</f>
        <v>No Change</v>
      </c>
      <c r="R1284" s="159"/>
      <c r="S1284" s="111"/>
    </row>
    <row r="1285" spans="1:19" x14ac:dyDescent="0.3">
      <c r="A1285" t="s">
        <v>2041</v>
      </c>
      <c r="B1285" t="s">
        <v>1137</v>
      </c>
      <c r="C1285" s="160" t="str">
        <f>TRIM(CLEAN(TEXT(IFERROR(INDEX('Snakeden MR'!$B$4:$C$3028,MATCH($A1285,'Snakeden MR'!$C$4:$C$3028,0),1),"-"),"@")))</f>
        <v>-</v>
      </c>
      <c r="D1285" s="147" t="str">
        <f>TRIM(CLEAN(TEXT(IFERROR(INDEX('Snakeden MR'!$I$4:$J$3028,MATCH($A1285,'Snakeden MR'!$J$4:$J$3028,0),1),"-"),"@")))</f>
        <v>-</v>
      </c>
      <c r="E1285" s="147" t="str">
        <f>TRIM(CLEAN(TEXT(IFERROR(INDEX('Snakeden MR'!$P$4:$Q$3028,MATCH($A1285,'Snakeden MR'!$Q$4:$Q$3028,0),1),"-"),"@")))</f>
        <v>-</v>
      </c>
      <c r="F1285" s="147" t="str">
        <f>TRIM(CLEAN(TEXT(IFERROR(INDEX('Snakeden MR'!$W$4:$X$3028,MATCH($A1285,'Snakeden MR'!$X$4:$X$3028,0),1),"-"),"@")))</f>
        <v>-</v>
      </c>
      <c r="G1285" s="159" t="str">
        <f t="shared" si="40"/>
        <v>Not Found</v>
      </c>
      <c r="H1285" t="str" cm="1">
        <f t="array" ref="H1285">IF(SUMPRODUCT((TRIM(C1285:F1285)&lt;&gt;"-")*1)=0,
    "No Data",
    IF(COUNTIF(C1285:F1285,INDEX(_xlfn._xlws.FILTER(C1285:F1285,TRIM(C1285:F1285)&lt;&gt;"-"),1))=SUMPRODUCT((TRIM(C1285:F1285)&lt;&gt;"-")*1),
    "No Change",
    "Change"))</f>
        <v>No Data</v>
      </c>
      <c r="I1285" s="159"/>
      <c r="J1285"/>
      <c r="K1285" s="163"/>
      <c r="L1285" s="147" t="str">
        <f>TRIM(CLEAN(TEXT(IFERROR(INDEX('Glade MR'!$B$4:$C$3000,MATCH($A1285,'Glade MR'!$C$4:$C$3000,0),1),"-"),"@")))</f>
        <v>-</v>
      </c>
      <c r="M1285" s="147" t="str">
        <f>TRIM(CLEAN(TEXT(IFERROR(INDEX('Glade MR'!$I$4:$J$3000,MATCH($A1285,'Glade MR'!$J$4:$J$3000,0),1),"-"),"@")))</f>
        <v>-</v>
      </c>
      <c r="N1285" s="147" t="str">
        <f>TRIM(CLEAN(TEXT(IFERROR(INDEX('Glade MR'!$P$4:$Q$3000,MATCH($A1285,'Glade MR'!$Q$4:$Q$3000,0),1),"-"),"@")))</f>
        <v>-</v>
      </c>
      <c r="O1285" s="147" t="str">
        <f>TRIM(CLEAN(TEXT(IFERROR(INDEX('Glade MR'!$W$4:$X$3000,MATCH($A1285,'Glade MR'!$X$4:$X$3000,0),1),"-"),"@")))</f>
        <v>-</v>
      </c>
      <c r="P1285" s="159" t="str">
        <f t="shared" si="41"/>
        <v>Not Found</v>
      </c>
      <c r="Q1285" t="str" cm="1">
        <f t="array" ref="Q1285">IF(SUMPRODUCT((TRIM(L1285:O1285)&lt;&gt;"-")*1)=0,
    "No Data",
    IF(COUNTIF(L1285:O1285,INDEX(_xlfn._xlws.FILTER(L1285:O1285,TRIM(L1285:O1285)&lt;&gt;"-"),1))=SUMPRODUCT((TRIM(L1285:O1285)&lt;&gt;"-")*1),
    "No Change",
    "Change"))</f>
        <v>No Data</v>
      </c>
      <c r="R1285" s="159"/>
      <c r="S1285" s="111"/>
    </row>
    <row r="1286" spans="1:19" x14ac:dyDescent="0.3">
      <c r="A1286" t="s">
        <v>2042</v>
      </c>
      <c r="B1286" t="s">
        <v>1145</v>
      </c>
      <c r="C1286" s="160" t="str">
        <f>TRIM(CLEAN(TEXT(IFERROR(INDEX('Snakeden MR'!$B$4:$C$3028,MATCH($A1286,'Snakeden MR'!$C$4:$C$3028,0),1),"-"),"@")))</f>
        <v>-</v>
      </c>
      <c r="D1286" s="147" t="str">
        <f>TRIM(CLEAN(TEXT(IFERROR(INDEX('Snakeden MR'!$I$4:$J$3028,MATCH($A1286,'Snakeden MR'!$J$4:$J$3028,0),1),"-"),"@")))</f>
        <v>-</v>
      </c>
      <c r="E1286" s="147" t="str">
        <f>TRIM(CLEAN(TEXT(IFERROR(INDEX('Snakeden MR'!$P$4:$Q$3028,MATCH($A1286,'Snakeden MR'!$Q$4:$Q$3028,0),1),"-"),"@")))</f>
        <v>-</v>
      </c>
      <c r="F1286" s="147" t="str">
        <f>TRIM(CLEAN(TEXT(IFERROR(INDEX('Snakeden MR'!$W$4:$X$3028,MATCH($A1286,'Snakeden MR'!$X$4:$X$3028,0),1),"-"),"@")))</f>
        <v>-</v>
      </c>
      <c r="G1286" s="159" t="str">
        <f t="shared" si="40"/>
        <v>Not Found</v>
      </c>
      <c r="H1286" t="str" cm="1">
        <f t="array" ref="H1286">IF(SUMPRODUCT((TRIM(C1286:F1286)&lt;&gt;"-")*1)=0,
    "No Data",
    IF(COUNTIF(C1286:F1286,INDEX(_xlfn._xlws.FILTER(C1286:F1286,TRIM(C1286:F1286)&lt;&gt;"-"),1))=SUMPRODUCT((TRIM(C1286:F1286)&lt;&gt;"-")*1),
    "No Change",
    "Change"))</f>
        <v>No Data</v>
      </c>
      <c r="I1286" s="159"/>
      <c r="J1286"/>
      <c r="K1286" s="163"/>
      <c r="L1286" s="147" t="str">
        <f>TRIM(CLEAN(TEXT(IFERROR(INDEX('Glade MR'!$B$4:$C$3000,MATCH($A1286,'Glade MR'!$C$4:$C$3000,0),1),"-"),"@")))</f>
        <v>-</v>
      </c>
      <c r="M1286" s="147" t="str">
        <f>TRIM(CLEAN(TEXT(IFERROR(INDEX('Glade MR'!$I$4:$J$3000,MATCH($A1286,'Glade MR'!$J$4:$J$3000,0),1),"-"),"@")))</f>
        <v>-</v>
      </c>
      <c r="N1286" s="147" t="str">
        <f>TRIM(CLEAN(TEXT(IFERROR(INDEX('Glade MR'!$P$4:$Q$3000,MATCH($A1286,'Glade MR'!$Q$4:$Q$3000,0),1),"-"),"@")))</f>
        <v>-</v>
      </c>
      <c r="O1286" s="147" t="str">
        <f>TRIM(CLEAN(TEXT(IFERROR(INDEX('Glade MR'!$W$4:$X$3000,MATCH($A1286,'Glade MR'!$X$4:$X$3000,0),1),"-"),"@")))</f>
        <v>-</v>
      </c>
      <c r="P1286" s="159" t="str">
        <f t="shared" si="41"/>
        <v>Not Found</v>
      </c>
      <c r="Q1286" t="str" cm="1">
        <f t="array" ref="Q1286">IF(SUMPRODUCT((TRIM(L1286:O1286)&lt;&gt;"-")*1)=0,
    "No Data",
    IF(COUNTIF(L1286:O1286,INDEX(_xlfn._xlws.FILTER(L1286:O1286,TRIM(L1286:O1286)&lt;&gt;"-"),1))=SUMPRODUCT((TRIM(L1286:O1286)&lt;&gt;"-")*1),
    "No Change",
    "Change"))</f>
        <v>No Data</v>
      </c>
      <c r="R1286" s="159"/>
      <c r="S1286" s="111"/>
    </row>
    <row r="1287" spans="1:19" x14ac:dyDescent="0.3">
      <c r="A1287" t="s">
        <v>302</v>
      </c>
      <c r="B1287" t="s">
        <v>1145</v>
      </c>
      <c r="C1287" s="160" t="str">
        <f>TRIM(CLEAN(TEXT(IFERROR(INDEX('Snakeden MR'!$B$4:$C$3028,MATCH($A1287,'Snakeden MR'!$C$4:$C$3028,0),1),"-"),"@")))</f>
        <v>-</v>
      </c>
      <c r="D1287" s="147" t="str">
        <f>TRIM(CLEAN(TEXT(IFERROR(INDEX('Snakeden MR'!$I$4:$J$3028,MATCH($A1287,'Snakeden MR'!$J$4:$J$3028,0),1),"-"),"@")))</f>
        <v>Pool 8</v>
      </c>
      <c r="E1287" s="147" t="str">
        <f>TRIM(CLEAN(TEXT(IFERROR(INDEX('Snakeden MR'!$P$4:$Q$3028,MATCH($A1287,'Snakeden MR'!$Q$4:$Q$3028,0),1),"-"),"@")))</f>
        <v>-</v>
      </c>
      <c r="F1287" s="147" t="str">
        <f>TRIM(CLEAN(TEXT(IFERROR(INDEX('Snakeden MR'!$W$4:$X$3028,MATCH($A1287,'Snakeden MR'!$X$4:$X$3028,0),1),"-"),"@")))</f>
        <v>-</v>
      </c>
      <c r="G1287" s="159" t="str">
        <f t="shared" si="40"/>
        <v>Found</v>
      </c>
      <c r="H1287" t="str" cm="1">
        <f t="array" ref="H1287">IF(SUMPRODUCT((TRIM(C1287:F1287)&lt;&gt;"-")*1)=0,
    "No Data",
    IF(COUNTIF(C1287:F1287,INDEX(_xlfn._xlws.FILTER(C1287:F1287,TRIM(C1287:F1287)&lt;&gt;"-"),1))=SUMPRODUCT((TRIM(C1287:F1287)&lt;&gt;"-")*1),
    "No Change",
    "Change"))</f>
        <v>No Change</v>
      </c>
      <c r="I1287" s="159"/>
      <c r="J1287"/>
      <c r="K1287" s="163"/>
      <c r="L1287" s="147" t="str">
        <f>TRIM(CLEAN(TEXT(IFERROR(INDEX('Glade MR'!$B$4:$C$3000,MATCH($A1287,'Glade MR'!$C$4:$C$3000,0),1),"-"),"@")))</f>
        <v>-</v>
      </c>
      <c r="M1287" s="147" t="str">
        <f>TRIM(CLEAN(TEXT(IFERROR(INDEX('Glade MR'!$I$4:$J$3000,MATCH($A1287,'Glade MR'!$J$4:$J$3000,0),1),"-"),"@")))</f>
        <v>-</v>
      </c>
      <c r="N1287" s="147" t="str">
        <f>TRIM(CLEAN(TEXT(IFERROR(INDEX('Glade MR'!$P$4:$Q$3000,MATCH($A1287,'Glade MR'!$Q$4:$Q$3000,0),1),"-"),"@")))</f>
        <v>-</v>
      </c>
      <c r="O1287" s="147" t="str">
        <f>TRIM(CLEAN(TEXT(IFERROR(INDEX('Glade MR'!$W$4:$X$3000,MATCH($A1287,'Glade MR'!$X$4:$X$3000,0),1),"-"),"@")))</f>
        <v>-</v>
      </c>
      <c r="P1287" s="159" t="str">
        <f t="shared" si="41"/>
        <v>Not Found</v>
      </c>
      <c r="Q1287" t="str" cm="1">
        <f t="array" ref="Q1287">IF(SUMPRODUCT((TRIM(L1287:O1287)&lt;&gt;"-")*1)=0,
    "No Data",
    IF(COUNTIF(L1287:O1287,INDEX(_xlfn._xlws.FILTER(L1287:O1287,TRIM(L1287:O1287)&lt;&gt;"-"),1))=SUMPRODUCT((TRIM(L1287:O1287)&lt;&gt;"-")*1),
    "No Change",
    "Change"))</f>
        <v>No Data</v>
      </c>
      <c r="R1287" s="159"/>
      <c r="S1287" s="111"/>
    </row>
    <row r="1288" spans="1:19" x14ac:dyDescent="0.3">
      <c r="A1288" t="s">
        <v>646</v>
      </c>
      <c r="B1288" t="s">
        <v>1137</v>
      </c>
      <c r="C1288" s="160" t="str">
        <f>TRIM(CLEAN(TEXT(IFERROR(INDEX('Snakeden MR'!$B$4:$C$3028,MATCH($A1288,'Snakeden MR'!$C$4:$C$3028,0),1),"-"),"@")))</f>
        <v>-</v>
      </c>
      <c r="D1288" s="147" t="str">
        <f>TRIM(CLEAN(TEXT(IFERROR(INDEX('Snakeden MR'!$I$4:$J$3028,MATCH($A1288,'Snakeden MR'!$J$4:$J$3028,0),1),"-"),"@")))</f>
        <v>-</v>
      </c>
      <c r="E1288" s="147" t="str">
        <f>TRIM(CLEAN(TEXT(IFERROR(INDEX('Snakeden MR'!$P$4:$Q$3028,MATCH($A1288,'Snakeden MR'!$Q$4:$Q$3028,0),1),"-"),"@")))</f>
        <v>-</v>
      </c>
      <c r="F1288" s="147" t="str">
        <f>TRIM(CLEAN(TEXT(IFERROR(INDEX('Snakeden MR'!$W$4:$X$3028,MATCH($A1288,'Snakeden MR'!$X$4:$X$3028,0),1),"-"),"@")))</f>
        <v>-</v>
      </c>
      <c r="G1288" s="159" t="str">
        <f t="shared" si="40"/>
        <v>Not Found</v>
      </c>
      <c r="H1288" t="str" cm="1">
        <f t="array" ref="H1288">IF(SUMPRODUCT((TRIM(C1288:F1288)&lt;&gt;"-")*1)=0,
    "No Data",
    IF(COUNTIF(C1288:F1288,INDEX(_xlfn._xlws.FILTER(C1288:F1288,TRIM(C1288:F1288)&lt;&gt;"-"),1))=SUMPRODUCT((TRIM(C1288:F1288)&lt;&gt;"-")*1),
    "No Change",
    "Change"))</f>
        <v>No Data</v>
      </c>
      <c r="I1288" s="159"/>
      <c r="J1288"/>
      <c r="K1288" s="163"/>
      <c r="L1288" s="147" t="str">
        <f>TRIM(CLEAN(TEXT(IFERROR(INDEX('Glade MR'!$B$4:$C$3000,MATCH($A1288,'Glade MR'!$C$4:$C$3000,0),1),"-"),"@")))</f>
        <v>Pool 4</v>
      </c>
      <c r="M1288" s="147" t="str">
        <f>TRIM(CLEAN(TEXT(IFERROR(INDEX('Glade MR'!$I$4:$J$3000,MATCH($A1288,'Glade MR'!$J$4:$J$3000,0),1),"-"),"@")))</f>
        <v>-</v>
      </c>
      <c r="N1288" s="147" t="str">
        <f>TRIM(CLEAN(TEXT(IFERROR(INDEX('Glade MR'!$P$4:$Q$3000,MATCH($A1288,'Glade MR'!$Q$4:$Q$3000,0),1),"-"),"@")))</f>
        <v>-</v>
      </c>
      <c r="O1288" s="147" t="str">
        <f>TRIM(CLEAN(TEXT(IFERROR(INDEX('Glade MR'!$W$4:$X$3000,MATCH($A1288,'Glade MR'!$X$4:$X$3000,0),1),"-"),"@")))</f>
        <v>-</v>
      </c>
      <c r="P1288" s="159" t="str">
        <f t="shared" si="41"/>
        <v>Found</v>
      </c>
      <c r="Q1288" t="str" cm="1">
        <f t="array" ref="Q1288">IF(SUMPRODUCT((TRIM(L1288:O1288)&lt;&gt;"-")*1)=0,
    "No Data",
    IF(COUNTIF(L1288:O1288,INDEX(_xlfn._xlws.FILTER(L1288:O1288,TRIM(L1288:O1288)&lt;&gt;"-"),1))=SUMPRODUCT((TRIM(L1288:O1288)&lt;&gt;"-")*1),
    "No Change",
    "Change"))</f>
        <v>No Change</v>
      </c>
      <c r="R1288" s="159"/>
      <c r="S1288" s="111"/>
    </row>
    <row r="1289" spans="1:19" x14ac:dyDescent="0.3">
      <c r="A1289" t="s">
        <v>749</v>
      </c>
      <c r="B1289" t="s">
        <v>1137</v>
      </c>
      <c r="C1289" s="160" t="str">
        <f>TRIM(CLEAN(TEXT(IFERROR(INDEX('Snakeden MR'!$B$4:$C$3028,MATCH($A1289,'Snakeden MR'!$C$4:$C$3028,0),1),"-"),"@")))</f>
        <v>-</v>
      </c>
      <c r="D1289" s="147" t="str">
        <f>TRIM(CLEAN(TEXT(IFERROR(INDEX('Snakeden MR'!$I$4:$J$3028,MATCH($A1289,'Snakeden MR'!$J$4:$J$3028,0),1),"-"),"@")))</f>
        <v>-</v>
      </c>
      <c r="E1289" s="147" t="str">
        <f>TRIM(CLEAN(TEXT(IFERROR(INDEX('Snakeden MR'!$P$4:$Q$3028,MATCH($A1289,'Snakeden MR'!$Q$4:$Q$3028,0),1),"-"),"@")))</f>
        <v>-</v>
      </c>
      <c r="F1289" s="147" t="str">
        <f>TRIM(CLEAN(TEXT(IFERROR(INDEX('Snakeden MR'!$W$4:$X$3028,MATCH($A1289,'Snakeden MR'!$X$4:$X$3028,0),1),"-"),"@")))</f>
        <v>-</v>
      </c>
      <c r="G1289" s="159" t="str">
        <f t="shared" si="40"/>
        <v>Not Found</v>
      </c>
      <c r="H1289" t="str" cm="1">
        <f t="array" ref="H1289">IF(SUMPRODUCT((TRIM(C1289:F1289)&lt;&gt;"-")*1)=0,
    "No Data",
    IF(COUNTIF(C1289:F1289,INDEX(_xlfn._xlws.FILTER(C1289:F1289,TRIM(C1289:F1289)&lt;&gt;"-"),1))=SUMPRODUCT((TRIM(C1289:F1289)&lt;&gt;"-")*1),
    "No Change",
    "Change"))</f>
        <v>No Data</v>
      </c>
      <c r="I1289" s="159"/>
      <c r="J1289"/>
      <c r="K1289" s="163"/>
      <c r="L1289" s="147" t="str">
        <f>TRIM(CLEAN(TEXT(IFERROR(INDEX('Glade MR'!$B$4:$C$3000,MATCH($A1289,'Glade MR'!$C$4:$C$3000,0),1),"-"),"@")))</f>
        <v>Pool 3</v>
      </c>
      <c r="M1289" s="147" t="str">
        <f>TRIM(CLEAN(TEXT(IFERROR(INDEX('Glade MR'!$I$4:$J$3000,MATCH($A1289,'Glade MR'!$J$4:$J$3000,0),1),"-"),"@")))</f>
        <v>Pool 4</v>
      </c>
      <c r="N1289" s="147" t="str">
        <f>TRIM(CLEAN(TEXT(IFERROR(INDEX('Glade MR'!$P$4:$Q$3000,MATCH($A1289,'Glade MR'!$Q$4:$Q$3000,0),1),"-"),"@")))</f>
        <v>-</v>
      </c>
      <c r="O1289" s="147" t="str">
        <f>TRIM(CLEAN(TEXT(IFERROR(INDEX('Glade MR'!$W$4:$X$3000,MATCH($A1289,'Glade MR'!$X$4:$X$3000,0),1),"-"),"@")))</f>
        <v>Pool 4</v>
      </c>
      <c r="P1289" s="159" t="str">
        <f t="shared" si="41"/>
        <v>Found</v>
      </c>
      <c r="Q1289" t="str" cm="1">
        <f t="array" ref="Q1289">IF(SUMPRODUCT((TRIM(L1289:O1289)&lt;&gt;"-")*1)=0,
    "No Data",
    IF(COUNTIF(L1289:O1289,INDEX(_xlfn._xlws.FILTER(L1289:O1289,TRIM(L1289:O1289)&lt;&gt;"-"),1))=SUMPRODUCT((TRIM(L1289:O1289)&lt;&gt;"-")*1),
    "No Change",
    "Change"))</f>
        <v>Change</v>
      </c>
      <c r="R1289" s="159"/>
      <c r="S1289" s="111"/>
    </row>
    <row r="1290" spans="1:19" x14ac:dyDescent="0.3">
      <c r="A1290" t="s">
        <v>2043</v>
      </c>
      <c r="B1290" t="s">
        <v>1137</v>
      </c>
      <c r="C1290" s="160" t="str">
        <f>TRIM(CLEAN(TEXT(IFERROR(INDEX('Snakeden MR'!$B$4:$C$3028,MATCH($A1290,'Snakeden MR'!$C$4:$C$3028,0),1),"-"),"@")))</f>
        <v>-</v>
      </c>
      <c r="D1290" s="147" t="str">
        <f>TRIM(CLEAN(TEXT(IFERROR(INDEX('Snakeden MR'!$I$4:$J$3028,MATCH($A1290,'Snakeden MR'!$J$4:$J$3028,0),1),"-"),"@")))</f>
        <v>-</v>
      </c>
      <c r="E1290" s="147" t="str">
        <f>TRIM(CLEAN(TEXT(IFERROR(INDEX('Snakeden MR'!$P$4:$Q$3028,MATCH($A1290,'Snakeden MR'!$Q$4:$Q$3028,0),1),"-"),"@")))</f>
        <v>-</v>
      </c>
      <c r="F1290" s="147" t="str">
        <f>TRIM(CLEAN(TEXT(IFERROR(INDEX('Snakeden MR'!$W$4:$X$3028,MATCH($A1290,'Snakeden MR'!$X$4:$X$3028,0),1),"-"),"@")))</f>
        <v>-</v>
      </c>
      <c r="G1290" s="159" t="str">
        <f t="shared" si="40"/>
        <v>Not Found</v>
      </c>
      <c r="H1290" t="str" cm="1">
        <f t="array" ref="H1290">IF(SUMPRODUCT((TRIM(C1290:F1290)&lt;&gt;"-")*1)=0,
    "No Data",
    IF(COUNTIF(C1290:F1290,INDEX(_xlfn._xlws.FILTER(C1290:F1290,TRIM(C1290:F1290)&lt;&gt;"-"),1))=SUMPRODUCT((TRIM(C1290:F1290)&lt;&gt;"-")*1),
    "No Change",
    "Change"))</f>
        <v>No Data</v>
      </c>
      <c r="I1290" s="159"/>
      <c r="J1290"/>
      <c r="K1290" s="163"/>
      <c r="L1290" s="147" t="str">
        <f>TRIM(CLEAN(TEXT(IFERROR(INDEX('Glade MR'!$B$4:$C$3000,MATCH($A1290,'Glade MR'!$C$4:$C$3000,0),1),"-"),"@")))</f>
        <v>-</v>
      </c>
      <c r="M1290" s="147" t="str">
        <f>TRIM(CLEAN(TEXT(IFERROR(INDEX('Glade MR'!$I$4:$J$3000,MATCH($A1290,'Glade MR'!$J$4:$J$3000,0),1),"-"),"@")))</f>
        <v>-</v>
      </c>
      <c r="N1290" s="147" t="str">
        <f>TRIM(CLEAN(TEXT(IFERROR(INDEX('Glade MR'!$P$4:$Q$3000,MATCH($A1290,'Glade MR'!$Q$4:$Q$3000,0),1),"-"),"@")))</f>
        <v>-</v>
      </c>
      <c r="O1290" s="147" t="str">
        <f>TRIM(CLEAN(TEXT(IFERROR(INDEX('Glade MR'!$W$4:$X$3000,MATCH($A1290,'Glade MR'!$X$4:$X$3000,0),1),"-"),"@")))</f>
        <v>-</v>
      </c>
      <c r="P1290" s="159" t="str">
        <f t="shared" si="41"/>
        <v>Not Found</v>
      </c>
      <c r="Q1290" t="str" cm="1">
        <f t="array" ref="Q1290">IF(SUMPRODUCT((TRIM(L1290:O1290)&lt;&gt;"-")*1)=0,
    "No Data",
    IF(COUNTIF(L1290:O1290,INDEX(_xlfn._xlws.FILTER(L1290:O1290,TRIM(L1290:O1290)&lt;&gt;"-"),1))=SUMPRODUCT((TRIM(L1290:O1290)&lt;&gt;"-")*1),
    "No Change",
    "Change"))</f>
        <v>No Data</v>
      </c>
      <c r="R1290" s="159"/>
      <c r="S1290" s="111"/>
    </row>
    <row r="1291" spans="1:19" x14ac:dyDescent="0.3">
      <c r="A1291" t="s">
        <v>2044</v>
      </c>
      <c r="B1291" t="s">
        <v>1145</v>
      </c>
      <c r="C1291" s="160" t="str">
        <f>TRIM(CLEAN(TEXT(IFERROR(INDEX('Snakeden MR'!$B$4:$C$3028,MATCH($A1291,'Snakeden MR'!$C$4:$C$3028,0),1),"-"),"@")))</f>
        <v>-</v>
      </c>
      <c r="D1291" s="147" t="str">
        <f>TRIM(CLEAN(TEXT(IFERROR(INDEX('Snakeden MR'!$I$4:$J$3028,MATCH($A1291,'Snakeden MR'!$J$4:$J$3028,0),1),"-"),"@")))</f>
        <v>-</v>
      </c>
      <c r="E1291" s="147" t="str">
        <f>TRIM(CLEAN(TEXT(IFERROR(INDEX('Snakeden MR'!$P$4:$Q$3028,MATCH($A1291,'Snakeden MR'!$Q$4:$Q$3028,0),1),"-"),"@")))</f>
        <v>-</v>
      </c>
      <c r="F1291" s="147" t="str">
        <f>TRIM(CLEAN(TEXT(IFERROR(INDEX('Snakeden MR'!$W$4:$X$3028,MATCH($A1291,'Snakeden MR'!$X$4:$X$3028,0),1),"-"),"@")))</f>
        <v>-</v>
      </c>
      <c r="G1291" s="159" t="str">
        <f t="shared" si="40"/>
        <v>Not Found</v>
      </c>
      <c r="H1291" t="str" cm="1">
        <f t="array" ref="H1291">IF(SUMPRODUCT((TRIM(C1291:F1291)&lt;&gt;"-")*1)=0,
    "No Data",
    IF(COUNTIF(C1291:F1291,INDEX(_xlfn._xlws.FILTER(C1291:F1291,TRIM(C1291:F1291)&lt;&gt;"-"),1))=SUMPRODUCT((TRIM(C1291:F1291)&lt;&gt;"-")*1),
    "No Change",
    "Change"))</f>
        <v>No Data</v>
      </c>
      <c r="I1291" s="159"/>
      <c r="J1291"/>
      <c r="K1291" s="163"/>
      <c r="L1291" s="147" t="str">
        <f>TRIM(CLEAN(TEXT(IFERROR(INDEX('Glade MR'!$B$4:$C$3000,MATCH($A1291,'Glade MR'!$C$4:$C$3000,0),1),"-"),"@")))</f>
        <v>-</v>
      </c>
      <c r="M1291" s="147" t="str">
        <f>TRIM(CLEAN(TEXT(IFERROR(INDEX('Glade MR'!$I$4:$J$3000,MATCH($A1291,'Glade MR'!$J$4:$J$3000,0),1),"-"),"@")))</f>
        <v>-</v>
      </c>
      <c r="N1291" s="147" t="str">
        <f>TRIM(CLEAN(TEXT(IFERROR(INDEX('Glade MR'!$P$4:$Q$3000,MATCH($A1291,'Glade MR'!$Q$4:$Q$3000,0),1),"-"),"@")))</f>
        <v>-</v>
      </c>
      <c r="O1291" s="147" t="str">
        <f>TRIM(CLEAN(TEXT(IFERROR(INDEX('Glade MR'!$W$4:$X$3000,MATCH($A1291,'Glade MR'!$X$4:$X$3000,0),1),"-"),"@")))</f>
        <v>-</v>
      </c>
      <c r="P1291" s="159" t="str">
        <f t="shared" si="41"/>
        <v>Not Found</v>
      </c>
      <c r="Q1291" t="str" cm="1">
        <f t="array" ref="Q1291">IF(SUMPRODUCT((TRIM(L1291:O1291)&lt;&gt;"-")*1)=0,
    "No Data",
    IF(COUNTIF(L1291:O1291,INDEX(_xlfn._xlws.FILTER(L1291:O1291,TRIM(L1291:O1291)&lt;&gt;"-"),1))=SUMPRODUCT((TRIM(L1291:O1291)&lt;&gt;"-")*1),
    "No Change",
    "Change"))</f>
        <v>No Data</v>
      </c>
      <c r="R1291" s="159"/>
      <c r="S1291" s="111"/>
    </row>
    <row r="1292" spans="1:19" x14ac:dyDescent="0.3">
      <c r="A1292" t="s">
        <v>2045</v>
      </c>
      <c r="B1292" t="s">
        <v>1137</v>
      </c>
      <c r="C1292" s="160" t="str">
        <f>TRIM(CLEAN(TEXT(IFERROR(INDEX('Snakeden MR'!$B$4:$C$3028,MATCH($A1292,'Snakeden MR'!$C$4:$C$3028,0),1),"-"),"@")))</f>
        <v>-</v>
      </c>
      <c r="D1292" s="147" t="str">
        <f>TRIM(CLEAN(TEXT(IFERROR(INDEX('Snakeden MR'!$I$4:$J$3028,MATCH($A1292,'Snakeden MR'!$J$4:$J$3028,0),1),"-"),"@")))</f>
        <v>-</v>
      </c>
      <c r="E1292" s="147" t="str">
        <f>TRIM(CLEAN(TEXT(IFERROR(INDEX('Snakeden MR'!$P$4:$Q$3028,MATCH($A1292,'Snakeden MR'!$Q$4:$Q$3028,0),1),"-"),"@")))</f>
        <v>-</v>
      </c>
      <c r="F1292" s="147" t="str">
        <f>TRIM(CLEAN(TEXT(IFERROR(INDEX('Snakeden MR'!$W$4:$X$3028,MATCH($A1292,'Snakeden MR'!$X$4:$X$3028,0),1),"-"),"@")))</f>
        <v>-</v>
      </c>
      <c r="G1292" s="159" t="str">
        <f t="shared" si="40"/>
        <v>Not Found</v>
      </c>
      <c r="H1292" t="str" cm="1">
        <f t="array" ref="H1292">IF(SUMPRODUCT((TRIM(C1292:F1292)&lt;&gt;"-")*1)=0,
    "No Data",
    IF(COUNTIF(C1292:F1292,INDEX(_xlfn._xlws.FILTER(C1292:F1292,TRIM(C1292:F1292)&lt;&gt;"-"),1))=SUMPRODUCT((TRIM(C1292:F1292)&lt;&gt;"-")*1),
    "No Change",
    "Change"))</f>
        <v>No Data</v>
      </c>
      <c r="I1292" s="159"/>
      <c r="J1292"/>
      <c r="K1292" s="163"/>
      <c r="L1292" s="147" t="str">
        <f>TRIM(CLEAN(TEXT(IFERROR(INDEX('Glade MR'!$B$4:$C$3000,MATCH($A1292,'Glade MR'!$C$4:$C$3000,0),1),"-"),"@")))</f>
        <v>-</v>
      </c>
      <c r="M1292" s="147" t="str">
        <f>TRIM(CLEAN(TEXT(IFERROR(INDEX('Glade MR'!$I$4:$J$3000,MATCH($A1292,'Glade MR'!$J$4:$J$3000,0),1),"-"),"@")))</f>
        <v>-</v>
      </c>
      <c r="N1292" s="147" t="str">
        <f>TRIM(CLEAN(TEXT(IFERROR(INDEX('Glade MR'!$P$4:$Q$3000,MATCH($A1292,'Glade MR'!$Q$4:$Q$3000,0),1),"-"),"@")))</f>
        <v>-</v>
      </c>
      <c r="O1292" s="147" t="str">
        <f>TRIM(CLEAN(TEXT(IFERROR(INDEX('Glade MR'!$W$4:$X$3000,MATCH($A1292,'Glade MR'!$X$4:$X$3000,0),1),"-"),"@")))</f>
        <v>-</v>
      </c>
      <c r="P1292" s="159" t="str">
        <f t="shared" si="41"/>
        <v>Not Found</v>
      </c>
      <c r="Q1292" t="str" cm="1">
        <f t="array" ref="Q1292">IF(SUMPRODUCT((TRIM(L1292:O1292)&lt;&gt;"-")*1)=0,
    "No Data",
    IF(COUNTIF(L1292:O1292,INDEX(_xlfn._xlws.FILTER(L1292:O1292,TRIM(L1292:O1292)&lt;&gt;"-"),1))=SUMPRODUCT((TRIM(L1292:O1292)&lt;&gt;"-")*1),
    "No Change",
    "Change"))</f>
        <v>No Data</v>
      </c>
      <c r="R1292" s="159"/>
      <c r="S1292" s="111"/>
    </row>
    <row r="1293" spans="1:19" x14ac:dyDescent="0.3">
      <c r="A1293" t="s">
        <v>660</v>
      </c>
      <c r="B1293" t="s">
        <v>1137</v>
      </c>
      <c r="C1293" s="160" t="str">
        <f>TRIM(CLEAN(TEXT(IFERROR(INDEX('Snakeden MR'!$B$4:$C$3028,MATCH($A1293,'Snakeden MR'!$C$4:$C$3028,0),1),"-"),"@")))</f>
        <v>-</v>
      </c>
      <c r="D1293" s="147" t="str">
        <f>TRIM(CLEAN(TEXT(IFERROR(INDEX('Snakeden MR'!$I$4:$J$3028,MATCH($A1293,'Snakeden MR'!$J$4:$J$3028,0),1),"-"),"@")))</f>
        <v>-</v>
      </c>
      <c r="E1293" s="147" t="str">
        <f>TRIM(CLEAN(TEXT(IFERROR(INDEX('Snakeden MR'!$P$4:$Q$3028,MATCH($A1293,'Snakeden MR'!$Q$4:$Q$3028,0),1),"-"),"@")))</f>
        <v>-</v>
      </c>
      <c r="F1293" s="147" t="str">
        <f>TRIM(CLEAN(TEXT(IFERROR(INDEX('Snakeden MR'!$W$4:$X$3028,MATCH($A1293,'Snakeden MR'!$X$4:$X$3028,0),1),"-"),"@")))</f>
        <v>-</v>
      </c>
      <c r="G1293" s="159" t="str">
        <f t="shared" si="40"/>
        <v>Not Found</v>
      </c>
      <c r="H1293" t="str" cm="1">
        <f t="array" ref="H1293">IF(SUMPRODUCT((TRIM(C1293:F1293)&lt;&gt;"-")*1)=0,
    "No Data",
    IF(COUNTIF(C1293:F1293,INDEX(_xlfn._xlws.FILTER(C1293:F1293,TRIM(C1293:F1293)&lt;&gt;"-"),1))=SUMPRODUCT((TRIM(C1293:F1293)&lt;&gt;"-")*1),
    "No Change",
    "Change"))</f>
        <v>No Data</v>
      </c>
      <c r="I1293" s="159"/>
      <c r="J1293"/>
      <c r="K1293" s="163"/>
      <c r="L1293" s="147" t="str">
        <f>TRIM(CLEAN(TEXT(IFERROR(INDEX('Glade MR'!$B$4:$C$3000,MATCH($A1293,'Glade MR'!$C$4:$C$3000,0),1),"-"),"@")))</f>
        <v>Pool 4</v>
      </c>
      <c r="M1293" s="147" t="str">
        <f>TRIM(CLEAN(TEXT(IFERROR(INDEX('Glade MR'!$I$4:$J$3000,MATCH($A1293,'Glade MR'!$J$4:$J$3000,0),1),"-"),"@")))</f>
        <v>-</v>
      </c>
      <c r="N1293" s="147" t="str">
        <f>TRIM(CLEAN(TEXT(IFERROR(INDEX('Glade MR'!$P$4:$Q$3000,MATCH($A1293,'Glade MR'!$Q$4:$Q$3000,0),1),"-"),"@")))</f>
        <v>-</v>
      </c>
      <c r="O1293" s="147" t="str">
        <f>TRIM(CLEAN(TEXT(IFERROR(INDEX('Glade MR'!$W$4:$X$3000,MATCH($A1293,'Glade MR'!$X$4:$X$3000,0),1),"-"),"@")))</f>
        <v>-</v>
      </c>
      <c r="P1293" s="159" t="str">
        <f t="shared" si="41"/>
        <v>Found</v>
      </c>
      <c r="Q1293" t="str" cm="1">
        <f t="array" ref="Q1293">IF(SUMPRODUCT((TRIM(L1293:O1293)&lt;&gt;"-")*1)=0,
    "No Data",
    IF(COUNTIF(L1293:O1293,INDEX(_xlfn._xlws.FILTER(L1293:O1293,TRIM(L1293:O1293)&lt;&gt;"-"),1))=SUMPRODUCT((TRIM(L1293:O1293)&lt;&gt;"-")*1),
    "No Change",
    "Change"))</f>
        <v>No Change</v>
      </c>
      <c r="R1293" s="159"/>
      <c r="S1293" s="111"/>
    </row>
    <row r="1294" spans="1:19" x14ac:dyDescent="0.3">
      <c r="A1294" t="s">
        <v>2046</v>
      </c>
      <c r="B1294" t="s">
        <v>1137</v>
      </c>
      <c r="C1294" s="160" t="str">
        <f>TRIM(CLEAN(TEXT(IFERROR(INDEX('Snakeden MR'!$B$4:$C$3028,MATCH($A1294,'Snakeden MR'!$C$4:$C$3028,0),1),"-"),"@")))</f>
        <v>-</v>
      </c>
      <c r="D1294" s="147" t="str">
        <f>TRIM(CLEAN(TEXT(IFERROR(INDEX('Snakeden MR'!$I$4:$J$3028,MATCH($A1294,'Snakeden MR'!$J$4:$J$3028,0),1),"-"),"@")))</f>
        <v>-</v>
      </c>
      <c r="E1294" s="147" t="str">
        <f>TRIM(CLEAN(TEXT(IFERROR(INDEX('Snakeden MR'!$P$4:$Q$3028,MATCH($A1294,'Snakeden MR'!$Q$4:$Q$3028,0),1),"-"),"@")))</f>
        <v>-</v>
      </c>
      <c r="F1294" s="147" t="str">
        <f>TRIM(CLEAN(TEXT(IFERROR(INDEX('Snakeden MR'!$W$4:$X$3028,MATCH($A1294,'Snakeden MR'!$X$4:$X$3028,0),1),"-"),"@")))</f>
        <v>-</v>
      </c>
      <c r="G1294" s="159" t="str">
        <f t="shared" si="40"/>
        <v>Not Found</v>
      </c>
      <c r="H1294" t="str" cm="1">
        <f t="array" ref="H1294">IF(SUMPRODUCT((TRIM(C1294:F1294)&lt;&gt;"-")*1)=0,
    "No Data",
    IF(COUNTIF(C1294:F1294,INDEX(_xlfn._xlws.FILTER(C1294:F1294,TRIM(C1294:F1294)&lt;&gt;"-"),1))=SUMPRODUCT((TRIM(C1294:F1294)&lt;&gt;"-")*1),
    "No Change",
    "Change"))</f>
        <v>No Data</v>
      </c>
      <c r="I1294" s="159"/>
      <c r="J1294"/>
      <c r="K1294" s="163"/>
      <c r="L1294" s="147" t="str">
        <f>TRIM(CLEAN(TEXT(IFERROR(INDEX('Glade MR'!$B$4:$C$3000,MATCH($A1294,'Glade MR'!$C$4:$C$3000,0),1),"-"),"@")))</f>
        <v>-</v>
      </c>
      <c r="M1294" s="147" t="str">
        <f>TRIM(CLEAN(TEXT(IFERROR(INDEX('Glade MR'!$I$4:$J$3000,MATCH($A1294,'Glade MR'!$J$4:$J$3000,0),1),"-"),"@")))</f>
        <v>-</v>
      </c>
      <c r="N1294" s="147" t="str">
        <f>TRIM(CLEAN(TEXT(IFERROR(INDEX('Glade MR'!$P$4:$Q$3000,MATCH($A1294,'Glade MR'!$Q$4:$Q$3000,0),1),"-"),"@")))</f>
        <v>-</v>
      </c>
      <c r="O1294" s="147" t="str">
        <f>TRIM(CLEAN(TEXT(IFERROR(INDEX('Glade MR'!$W$4:$X$3000,MATCH($A1294,'Glade MR'!$X$4:$X$3000,0),1),"-"),"@")))</f>
        <v>-</v>
      </c>
      <c r="P1294" s="159" t="str">
        <f t="shared" si="41"/>
        <v>Not Found</v>
      </c>
      <c r="Q1294" t="str" cm="1">
        <f t="array" ref="Q1294">IF(SUMPRODUCT((TRIM(L1294:O1294)&lt;&gt;"-")*1)=0,
    "No Data",
    IF(COUNTIF(L1294:O1294,INDEX(_xlfn._xlws.FILTER(L1294:O1294,TRIM(L1294:O1294)&lt;&gt;"-"),1))=SUMPRODUCT((TRIM(L1294:O1294)&lt;&gt;"-")*1),
    "No Change",
    "Change"))</f>
        <v>No Data</v>
      </c>
      <c r="R1294" s="159"/>
      <c r="S1294" s="111"/>
    </row>
    <row r="1295" spans="1:19" x14ac:dyDescent="0.3">
      <c r="A1295" t="s">
        <v>635</v>
      </c>
      <c r="B1295" t="s">
        <v>1137</v>
      </c>
      <c r="C1295" s="160" t="str">
        <f>TRIM(CLEAN(TEXT(IFERROR(INDEX('Snakeden MR'!$B$4:$C$3028,MATCH($A1295,'Snakeden MR'!$C$4:$C$3028,0),1),"-"),"@")))</f>
        <v>-</v>
      </c>
      <c r="D1295" s="147" t="str">
        <f>TRIM(CLEAN(TEXT(IFERROR(INDEX('Snakeden MR'!$I$4:$J$3028,MATCH($A1295,'Snakeden MR'!$J$4:$J$3028,0),1),"-"),"@")))</f>
        <v>-</v>
      </c>
      <c r="E1295" s="147" t="str">
        <f>TRIM(CLEAN(TEXT(IFERROR(INDEX('Snakeden MR'!$P$4:$Q$3028,MATCH($A1295,'Snakeden MR'!$Q$4:$Q$3028,0),1),"-"),"@")))</f>
        <v>-</v>
      </c>
      <c r="F1295" s="147" t="str">
        <f>TRIM(CLEAN(TEXT(IFERROR(INDEX('Snakeden MR'!$W$4:$X$3028,MATCH($A1295,'Snakeden MR'!$X$4:$X$3028,0),1),"-"),"@")))</f>
        <v>-</v>
      </c>
      <c r="G1295" s="159" t="str">
        <f t="shared" si="40"/>
        <v>Not Found</v>
      </c>
      <c r="H1295" t="str" cm="1">
        <f t="array" ref="H1295">IF(SUMPRODUCT((TRIM(C1295:F1295)&lt;&gt;"-")*1)=0,
    "No Data",
    IF(COUNTIF(C1295:F1295,INDEX(_xlfn._xlws.FILTER(C1295:F1295,TRIM(C1295:F1295)&lt;&gt;"-"),1))=SUMPRODUCT((TRIM(C1295:F1295)&lt;&gt;"-")*1),
    "No Change",
    "Change"))</f>
        <v>No Data</v>
      </c>
      <c r="I1295" s="159"/>
      <c r="J1295"/>
      <c r="K1295" s="163"/>
      <c r="L1295" s="147" t="str">
        <f>TRIM(CLEAN(TEXT(IFERROR(INDEX('Glade MR'!$B$4:$C$3000,MATCH($A1295,'Glade MR'!$C$4:$C$3000,0),1),"-"),"@")))</f>
        <v>-</v>
      </c>
      <c r="M1295" s="147" t="str">
        <f>TRIM(CLEAN(TEXT(IFERROR(INDEX('Glade MR'!$I$4:$J$3000,MATCH($A1295,'Glade MR'!$J$4:$J$3000,0),1),"-"),"@")))</f>
        <v>Pool 1</v>
      </c>
      <c r="N1295" s="147" t="str">
        <f>TRIM(CLEAN(TEXT(IFERROR(INDEX('Glade MR'!$P$4:$Q$3000,MATCH($A1295,'Glade MR'!$Q$4:$Q$3000,0),1),"-"),"@")))</f>
        <v>-</v>
      </c>
      <c r="O1295" s="147" t="str">
        <f>TRIM(CLEAN(TEXT(IFERROR(INDEX('Glade MR'!$W$4:$X$3000,MATCH($A1295,'Glade MR'!$X$4:$X$3000,0),1),"-"),"@")))</f>
        <v>-</v>
      </c>
      <c r="P1295" s="159" t="str">
        <f t="shared" si="41"/>
        <v>Found</v>
      </c>
      <c r="Q1295" t="str" cm="1">
        <f t="array" ref="Q1295">IF(SUMPRODUCT((TRIM(L1295:O1295)&lt;&gt;"-")*1)=0,
    "No Data",
    IF(COUNTIF(L1295:O1295,INDEX(_xlfn._xlws.FILTER(L1295:O1295,TRIM(L1295:O1295)&lt;&gt;"-"),1))=SUMPRODUCT((TRIM(L1295:O1295)&lt;&gt;"-")*1),
    "No Change",
    "Change"))</f>
        <v>No Change</v>
      </c>
      <c r="R1295" s="159"/>
      <c r="S1295" s="111"/>
    </row>
    <row r="1296" spans="1:19" x14ac:dyDescent="0.3">
      <c r="A1296" t="s">
        <v>981</v>
      </c>
      <c r="B1296" t="s">
        <v>1137</v>
      </c>
      <c r="C1296" s="160" t="str">
        <f>TRIM(CLEAN(TEXT(IFERROR(INDEX('Snakeden MR'!$B$4:$C$3028,MATCH($A1296,'Snakeden MR'!$C$4:$C$3028,0),1),"-"),"@")))</f>
        <v>-</v>
      </c>
      <c r="D1296" s="147" t="str">
        <f>TRIM(CLEAN(TEXT(IFERROR(INDEX('Snakeden MR'!$I$4:$J$3028,MATCH($A1296,'Snakeden MR'!$J$4:$J$3028,0),1),"-"),"@")))</f>
        <v>-</v>
      </c>
      <c r="E1296" s="147" t="str">
        <f>TRIM(CLEAN(TEXT(IFERROR(INDEX('Snakeden MR'!$P$4:$Q$3028,MATCH($A1296,'Snakeden MR'!$Q$4:$Q$3028,0),1),"-"),"@")))</f>
        <v>-</v>
      </c>
      <c r="F1296" s="147" t="str">
        <f>TRIM(CLEAN(TEXT(IFERROR(INDEX('Snakeden MR'!$W$4:$X$3028,MATCH($A1296,'Snakeden MR'!$X$4:$X$3028,0),1),"-"),"@")))</f>
        <v>-</v>
      </c>
      <c r="G1296" s="159" t="str">
        <f t="shared" si="40"/>
        <v>Not Found</v>
      </c>
      <c r="H1296" t="str" cm="1">
        <f t="array" ref="H1296">IF(SUMPRODUCT((TRIM(C1296:F1296)&lt;&gt;"-")*1)=0,
    "No Data",
    IF(COUNTIF(C1296:F1296,INDEX(_xlfn._xlws.FILTER(C1296:F1296,TRIM(C1296:F1296)&lt;&gt;"-"),1))=SUMPRODUCT((TRIM(C1296:F1296)&lt;&gt;"-")*1),
    "No Change",
    "Change"))</f>
        <v>No Data</v>
      </c>
      <c r="I1296" s="159"/>
      <c r="J1296"/>
      <c r="K1296" s="163"/>
      <c r="L1296" s="147" t="str">
        <f>TRIM(CLEAN(TEXT(IFERROR(INDEX('Glade MR'!$B$4:$C$3000,MATCH($A1296,'Glade MR'!$C$4:$C$3000,0),1),"-"),"@")))</f>
        <v>Pool 4</v>
      </c>
      <c r="M1296" s="147" t="str">
        <f>TRIM(CLEAN(TEXT(IFERROR(INDEX('Glade MR'!$I$4:$J$3000,MATCH($A1296,'Glade MR'!$J$4:$J$3000,0),1),"-"),"@")))</f>
        <v>-</v>
      </c>
      <c r="N1296" s="147" t="str">
        <f>TRIM(CLEAN(TEXT(IFERROR(INDEX('Glade MR'!$P$4:$Q$3000,MATCH($A1296,'Glade MR'!$Q$4:$Q$3000,0),1),"-"),"@")))</f>
        <v>-</v>
      </c>
      <c r="O1296" s="147" t="str">
        <f>TRIM(CLEAN(TEXT(IFERROR(INDEX('Glade MR'!$W$4:$X$3000,MATCH($A1296,'Glade MR'!$X$4:$X$3000,0),1),"-"),"@")))</f>
        <v>-</v>
      </c>
      <c r="P1296" s="159" t="str">
        <f t="shared" si="41"/>
        <v>Found</v>
      </c>
      <c r="Q1296" t="str" cm="1">
        <f t="array" ref="Q1296">IF(SUMPRODUCT((TRIM(L1296:O1296)&lt;&gt;"-")*1)=0,
    "No Data",
    IF(COUNTIF(L1296:O1296,INDEX(_xlfn._xlws.FILTER(L1296:O1296,TRIM(L1296:O1296)&lt;&gt;"-"),1))=SUMPRODUCT((TRIM(L1296:O1296)&lt;&gt;"-")*1),
    "No Change",
    "Change"))</f>
        <v>No Change</v>
      </c>
      <c r="R1296" s="159"/>
      <c r="S1296" s="111"/>
    </row>
    <row r="1297" spans="1:19" x14ac:dyDescent="0.3">
      <c r="A1297" t="s">
        <v>2047</v>
      </c>
      <c r="B1297" t="s">
        <v>1137</v>
      </c>
      <c r="C1297" s="160" t="str">
        <f>TRIM(CLEAN(TEXT(IFERROR(INDEX('Snakeden MR'!$B$4:$C$3028,MATCH($A1297,'Snakeden MR'!$C$4:$C$3028,0),1),"-"),"@")))</f>
        <v>-</v>
      </c>
      <c r="D1297" s="147" t="str">
        <f>TRIM(CLEAN(TEXT(IFERROR(INDEX('Snakeden MR'!$I$4:$J$3028,MATCH($A1297,'Snakeden MR'!$J$4:$J$3028,0),1),"-"),"@")))</f>
        <v>-</v>
      </c>
      <c r="E1297" s="147" t="str">
        <f>TRIM(CLEAN(TEXT(IFERROR(INDEX('Snakeden MR'!$P$4:$Q$3028,MATCH($A1297,'Snakeden MR'!$Q$4:$Q$3028,0),1),"-"),"@")))</f>
        <v>-</v>
      </c>
      <c r="F1297" s="147" t="str">
        <f>TRIM(CLEAN(TEXT(IFERROR(INDEX('Snakeden MR'!$W$4:$X$3028,MATCH($A1297,'Snakeden MR'!$X$4:$X$3028,0),1),"-"),"@")))</f>
        <v>-</v>
      </c>
      <c r="G1297" s="159" t="str">
        <f t="shared" si="40"/>
        <v>Not Found</v>
      </c>
      <c r="H1297" t="str" cm="1">
        <f t="array" ref="H1297">IF(SUMPRODUCT((TRIM(C1297:F1297)&lt;&gt;"-")*1)=0,
    "No Data",
    IF(COUNTIF(C1297:F1297,INDEX(_xlfn._xlws.FILTER(C1297:F1297,TRIM(C1297:F1297)&lt;&gt;"-"),1))=SUMPRODUCT((TRIM(C1297:F1297)&lt;&gt;"-")*1),
    "No Change",
    "Change"))</f>
        <v>No Data</v>
      </c>
      <c r="I1297" s="159"/>
      <c r="J1297"/>
      <c r="K1297" s="163"/>
      <c r="L1297" s="147" t="str">
        <f>TRIM(CLEAN(TEXT(IFERROR(INDEX('Glade MR'!$B$4:$C$3000,MATCH($A1297,'Glade MR'!$C$4:$C$3000,0),1),"-"),"@")))</f>
        <v>-</v>
      </c>
      <c r="M1297" s="147" t="str">
        <f>TRIM(CLEAN(TEXT(IFERROR(INDEX('Glade MR'!$I$4:$J$3000,MATCH($A1297,'Glade MR'!$J$4:$J$3000,0),1),"-"),"@")))</f>
        <v>-</v>
      </c>
      <c r="N1297" s="147" t="str">
        <f>TRIM(CLEAN(TEXT(IFERROR(INDEX('Glade MR'!$P$4:$Q$3000,MATCH($A1297,'Glade MR'!$Q$4:$Q$3000,0),1),"-"),"@")))</f>
        <v>-</v>
      </c>
      <c r="O1297" s="147" t="str">
        <f>TRIM(CLEAN(TEXT(IFERROR(INDEX('Glade MR'!$W$4:$X$3000,MATCH($A1297,'Glade MR'!$X$4:$X$3000,0),1),"-"),"@")))</f>
        <v>-</v>
      </c>
      <c r="P1297" s="159" t="str">
        <f t="shared" si="41"/>
        <v>Not Found</v>
      </c>
      <c r="Q1297" t="str" cm="1">
        <f t="array" ref="Q1297">IF(SUMPRODUCT((TRIM(L1297:O1297)&lt;&gt;"-")*1)=0,
    "No Data",
    IF(COUNTIF(L1297:O1297,INDEX(_xlfn._xlws.FILTER(L1297:O1297,TRIM(L1297:O1297)&lt;&gt;"-"),1))=SUMPRODUCT((TRIM(L1297:O1297)&lt;&gt;"-")*1),
    "No Change",
    "Change"))</f>
        <v>No Data</v>
      </c>
      <c r="R1297" s="159"/>
      <c r="S1297" s="111"/>
    </row>
    <row r="1298" spans="1:19" x14ac:dyDescent="0.3">
      <c r="A1298" t="s">
        <v>779</v>
      </c>
      <c r="B1298" t="s">
        <v>1137</v>
      </c>
      <c r="C1298" s="160" t="str">
        <f>TRIM(CLEAN(TEXT(IFERROR(INDEX('Snakeden MR'!$B$4:$C$3028,MATCH($A1298,'Snakeden MR'!$C$4:$C$3028,0),1),"-"),"@")))</f>
        <v>-</v>
      </c>
      <c r="D1298" s="147" t="str">
        <f>TRIM(CLEAN(TEXT(IFERROR(INDEX('Snakeden MR'!$I$4:$J$3028,MATCH($A1298,'Snakeden MR'!$J$4:$J$3028,0),1),"-"),"@")))</f>
        <v>-</v>
      </c>
      <c r="E1298" s="147" t="str">
        <f>TRIM(CLEAN(TEXT(IFERROR(INDEX('Snakeden MR'!$P$4:$Q$3028,MATCH($A1298,'Snakeden MR'!$Q$4:$Q$3028,0),1),"-"),"@")))</f>
        <v>-</v>
      </c>
      <c r="F1298" s="147" t="str">
        <f>TRIM(CLEAN(TEXT(IFERROR(INDEX('Snakeden MR'!$W$4:$X$3028,MATCH($A1298,'Snakeden MR'!$X$4:$X$3028,0),1),"-"),"@")))</f>
        <v>-</v>
      </c>
      <c r="G1298" s="159" t="str">
        <f t="shared" si="40"/>
        <v>Not Found</v>
      </c>
      <c r="H1298" t="str" cm="1">
        <f t="array" ref="H1298">IF(SUMPRODUCT((TRIM(C1298:F1298)&lt;&gt;"-")*1)=0,
    "No Data",
    IF(COUNTIF(C1298:F1298,INDEX(_xlfn._xlws.FILTER(C1298:F1298,TRIM(C1298:F1298)&lt;&gt;"-"),1))=SUMPRODUCT((TRIM(C1298:F1298)&lt;&gt;"-")*1),
    "No Change",
    "Change"))</f>
        <v>No Data</v>
      </c>
      <c r="I1298" s="159"/>
      <c r="J1298"/>
      <c r="K1298" s="163"/>
      <c r="L1298" s="147" t="str">
        <f>TRIM(CLEAN(TEXT(IFERROR(INDEX('Glade MR'!$B$4:$C$3000,MATCH($A1298,'Glade MR'!$C$4:$C$3000,0),1),"-"),"@")))</f>
        <v>Pool 3</v>
      </c>
      <c r="M1298" s="147" t="str">
        <f>TRIM(CLEAN(TEXT(IFERROR(INDEX('Glade MR'!$I$4:$J$3000,MATCH($A1298,'Glade MR'!$J$4:$J$3000,0),1),"-"),"@")))</f>
        <v>Pool 4</v>
      </c>
      <c r="N1298" s="147" t="str">
        <f>TRIM(CLEAN(TEXT(IFERROR(INDEX('Glade MR'!$P$4:$Q$3000,MATCH($A1298,'Glade MR'!$Q$4:$Q$3000,0),1),"-"),"@")))</f>
        <v>-</v>
      </c>
      <c r="O1298" s="147" t="str">
        <f>TRIM(CLEAN(TEXT(IFERROR(INDEX('Glade MR'!$W$4:$X$3000,MATCH($A1298,'Glade MR'!$X$4:$X$3000,0),1),"-"),"@")))</f>
        <v>-</v>
      </c>
      <c r="P1298" s="159" t="str">
        <f t="shared" si="41"/>
        <v>Found</v>
      </c>
      <c r="Q1298" t="str" cm="1">
        <f t="array" ref="Q1298">IF(SUMPRODUCT((TRIM(L1298:O1298)&lt;&gt;"-")*1)=0,
    "No Data",
    IF(COUNTIF(L1298:O1298,INDEX(_xlfn._xlws.FILTER(L1298:O1298,TRIM(L1298:O1298)&lt;&gt;"-"),1))=SUMPRODUCT((TRIM(L1298:O1298)&lt;&gt;"-")*1),
    "No Change",
    "Change"))</f>
        <v>Change</v>
      </c>
      <c r="R1298" s="159"/>
      <c r="S1298" s="111"/>
    </row>
    <row r="1299" spans="1:19" x14ac:dyDescent="0.3">
      <c r="A1299" t="s">
        <v>2048</v>
      </c>
      <c r="B1299" t="s">
        <v>1137</v>
      </c>
      <c r="C1299" s="160" t="str">
        <f>TRIM(CLEAN(TEXT(IFERROR(INDEX('Snakeden MR'!$B$4:$C$3028,MATCH($A1299,'Snakeden MR'!$C$4:$C$3028,0),1),"-"),"@")))</f>
        <v>-</v>
      </c>
      <c r="D1299" s="147" t="str">
        <f>TRIM(CLEAN(TEXT(IFERROR(INDEX('Snakeden MR'!$I$4:$J$3028,MATCH($A1299,'Snakeden MR'!$J$4:$J$3028,0),1),"-"),"@")))</f>
        <v>-</v>
      </c>
      <c r="E1299" s="147" t="str">
        <f>TRIM(CLEAN(TEXT(IFERROR(INDEX('Snakeden MR'!$P$4:$Q$3028,MATCH($A1299,'Snakeden MR'!$Q$4:$Q$3028,0),1),"-"),"@")))</f>
        <v>-</v>
      </c>
      <c r="F1299" s="147" t="str">
        <f>TRIM(CLEAN(TEXT(IFERROR(INDEX('Snakeden MR'!$W$4:$X$3028,MATCH($A1299,'Snakeden MR'!$X$4:$X$3028,0),1),"-"),"@")))</f>
        <v>-</v>
      </c>
      <c r="G1299" s="159" t="str">
        <f t="shared" si="40"/>
        <v>Not Found</v>
      </c>
      <c r="H1299" t="str" cm="1">
        <f t="array" ref="H1299">IF(SUMPRODUCT((TRIM(C1299:F1299)&lt;&gt;"-")*1)=0,
    "No Data",
    IF(COUNTIF(C1299:F1299,INDEX(_xlfn._xlws.FILTER(C1299:F1299,TRIM(C1299:F1299)&lt;&gt;"-"),1))=SUMPRODUCT((TRIM(C1299:F1299)&lt;&gt;"-")*1),
    "No Change",
    "Change"))</f>
        <v>No Data</v>
      </c>
      <c r="I1299" s="159"/>
      <c r="J1299"/>
      <c r="K1299" s="163"/>
      <c r="L1299" s="147" t="str">
        <f>TRIM(CLEAN(TEXT(IFERROR(INDEX('Glade MR'!$B$4:$C$3000,MATCH($A1299,'Glade MR'!$C$4:$C$3000,0),1),"-"),"@")))</f>
        <v>-</v>
      </c>
      <c r="M1299" s="147" t="str">
        <f>TRIM(CLEAN(TEXT(IFERROR(INDEX('Glade MR'!$I$4:$J$3000,MATCH($A1299,'Glade MR'!$J$4:$J$3000,0),1),"-"),"@")))</f>
        <v>-</v>
      </c>
      <c r="N1299" s="147" t="str">
        <f>TRIM(CLEAN(TEXT(IFERROR(INDEX('Glade MR'!$P$4:$Q$3000,MATCH($A1299,'Glade MR'!$Q$4:$Q$3000,0),1),"-"),"@")))</f>
        <v>-</v>
      </c>
      <c r="O1299" s="147" t="str">
        <f>TRIM(CLEAN(TEXT(IFERROR(INDEX('Glade MR'!$W$4:$X$3000,MATCH($A1299,'Glade MR'!$X$4:$X$3000,0),1),"-"),"@")))</f>
        <v>-</v>
      </c>
      <c r="P1299" s="159" t="str">
        <f t="shared" si="41"/>
        <v>Not Found</v>
      </c>
      <c r="Q1299" t="str" cm="1">
        <f t="array" ref="Q1299">IF(SUMPRODUCT((TRIM(L1299:O1299)&lt;&gt;"-")*1)=0,
    "No Data",
    IF(COUNTIF(L1299:O1299,INDEX(_xlfn._xlws.FILTER(L1299:O1299,TRIM(L1299:O1299)&lt;&gt;"-"),1))=SUMPRODUCT((TRIM(L1299:O1299)&lt;&gt;"-")*1),
    "No Change",
    "Change"))</f>
        <v>No Data</v>
      </c>
      <c r="R1299" s="159"/>
      <c r="S1299" s="111"/>
    </row>
    <row r="1300" spans="1:19" x14ac:dyDescent="0.3">
      <c r="A1300" t="s">
        <v>517</v>
      </c>
      <c r="B1300" t="s">
        <v>1137</v>
      </c>
      <c r="C1300" s="160" t="str">
        <f>TRIM(CLEAN(TEXT(IFERROR(INDEX('Snakeden MR'!$B$4:$C$3028,MATCH($A1300,'Snakeden MR'!$C$4:$C$3028,0),1),"-"),"@")))</f>
        <v>-</v>
      </c>
      <c r="D1300" s="147" t="str">
        <f>TRIM(CLEAN(TEXT(IFERROR(INDEX('Snakeden MR'!$I$4:$J$3028,MATCH($A1300,'Snakeden MR'!$J$4:$J$3028,0),1),"-"),"@")))</f>
        <v>-</v>
      </c>
      <c r="E1300" s="147" t="str">
        <f>TRIM(CLEAN(TEXT(IFERROR(INDEX('Snakeden MR'!$P$4:$Q$3028,MATCH($A1300,'Snakeden MR'!$Q$4:$Q$3028,0),1),"-"),"@")))</f>
        <v>-</v>
      </c>
      <c r="F1300" s="147" t="str">
        <f>TRIM(CLEAN(TEXT(IFERROR(INDEX('Snakeden MR'!$W$4:$X$3028,MATCH($A1300,'Snakeden MR'!$X$4:$X$3028,0),1),"-"),"@")))</f>
        <v>-</v>
      </c>
      <c r="G1300" s="159" t="str">
        <f t="shared" si="40"/>
        <v>Not Found</v>
      </c>
      <c r="H1300" t="str" cm="1">
        <f t="array" ref="H1300">IF(SUMPRODUCT((TRIM(C1300:F1300)&lt;&gt;"-")*1)=0,
    "No Data",
    IF(COUNTIF(C1300:F1300,INDEX(_xlfn._xlws.FILTER(C1300:F1300,TRIM(C1300:F1300)&lt;&gt;"-"),1))=SUMPRODUCT((TRIM(C1300:F1300)&lt;&gt;"-")*1),
    "No Change",
    "Change"))</f>
        <v>No Data</v>
      </c>
      <c r="I1300" s="159"/>
      <c r="J1300"/>
      <c r="K1300" s="163"/>
      <c r="L1300" s="147" t="str">
        <f>TRIM(CLEAN(TEXT(IFERROR(INDEX('Glade MR'!$B$4:$C$3000,MATCH($A1300,'Glade MR'!$C$4:$C$3000,0),1),"-"),"@")))</f>
        <v>-</v>
      </c>
      <c r="M1300" s="147" t="str">
        <f>TRIM(CLEAN(TEXT(IFERROR(INDEX('Glade MR'!$I$4:$J$3000,MATCH($A1300,'Glade MR'!$J$4:$J$3000,0),1),"-"),"@")))</f>
        <v>Pool 2</v>
      </c>
      <c r="N1300" s="147" t="str">
        <f>TRIM(CLEAN(TEXT(IFERROR(INDEX('Glade MR'!$P$4:$Q$3000,MATCH($A1300,'Glade MR'!$Q$4:$Q$3000,0),1),"-"),"@")))</f>
        <v>-</v>
      </c>
      <c r="O1300" s="147" t="str">
        <f>TRIM(CLEAN(TEXT(IFERROR(INDEX('Glade MR'!$W$4:$X$3000,MATCH($A1300,'Glade MR'!$X$4:$X$3000,0),1),"-"),"@")))</f>
        <v>Pool 2</v>
      </c>
      <c r="P1300" s="159" t="str">
        <f t="shared" si="41"/>
        <v>Found</v>
      </c>
      <c r="Q1300" t="str" cm="1">
        <f t="array" ref="Q1300">IF(SUMPRODUCT((TRIM(L1300:O1300)&lt;&gt;"-")*1)=0,
    "No Data",
    IF(COUNTIF(L1300:O1300,INDEX(_xlfn._xlws.FILTER(L1300:O1300,TRIM(L1300:O1300)&lt;&gt;"-"),1))=SUMPRODUCT((TRIM(L1300:O1300)&lt;&gt;"-")*1),
    "No Change",
    "Change"))</f>
        <v>No Change</v>
      </c>
      <c r="R1300" s="159"/>
      <c r="S1300" s="111"/>
    </row>
    <row r="1301" spans="1:19" x14ac:dyDescent="0.3">
      <c r="A1301" t="s">
        <v>45</v>
      </c>
      <c r="B1301" t="s">
        <v>1137</v>
      </c>
      <c r="C1301" s="160" t="str">
        <f>TRIM(CLEAN(TEXT(IFERROR(INDEX('Snakeden MR'!$B$4:$C$3028,MATCH($A1301,'Snakeden MR'!$C$4:$C$3028,0),1),"-"),"@")))</f>
        <v>Pool F</v>
      </c>
      <c r="D1301" s="147" t="str">
        <f>TRIM(CLEAN(TEXT(IFERROR(INDEX('Snakeden MR'!$I$4:$J$3028,MATCH($A1301,'Snakeden MR'!$J$4:$J$3028,0),1),"-"),"@")))</f>
        <v>-</v>
      </c>
      <c r="E1301" s="147" t="str">
        <f>TRIM(CLEAN(TEXT(IFERROR(INDEX('Snakeden MR'!$P$4:$Q$3028,MATCH($A1301,'Snakeden MR'!$Q$4:$Q$3028,0),1),"-"),"@")))</f>
        <v>-</v>
      </c>
      <c r="F1301" s="147" t="str">
        <f>TRIM(CLEAN(TEXT(IFERROR(INDEX('Snakeden MR'!$W$4:$X$3028,MATCH($A1301,'Snakeden MR'!$X$4:$X$3028,0),1),"-"),"@")))</f>
        <v>-</v>
      </c>
      <c r="G1301" s="159" t="str">
        <f t="shared" si="40"/>
        <v>Found</v>
      </c>
      <c r="H1301" t="str" cm="1">
        <f t="array" ref="H1301">IF(SUMPRODUCT((TRIM(C1301:F1301)&lt;&gt;"-")*1)=0,
    "No Data",
    IF(COUNTIF(C1301:F1301,INDEX(_xlfn._xlws.FILTER(C1301:F1301,TRIM(C1301:F1301)&lt;&gt;"-"),1))=SUMPRODUCT((TRIM(C1301:F1301)&lt;&gt;"-")*1),
    "No Change",
    "Change"))</f>
        <v>No Change</v>
      </c>
      <c r="I1301" s="159"/>
      <c r="J1301"/>
      <c r="K1301" s="163"/>
      <c r="L1301" s="147" t="str">
        <f>TRIM(CLEAN(TEXT(IFERROR(INDEX('Glade MR'!$B$4:$C$3000,MATCH($A1301,'Glade MR'!$C$4:$C$3000,0),1),"-"),"@")))</f>
        <v>-</v>
      </c>
      <c r="M1301" s="147" t="str">
        <f>TRIM(CLEAN(TEXT(IFERROR(INDEX('Glade MR'!$I$4:$J$3000,MATCH($A1301,'Glade MR'!$J$4:$J$3000,0),1),"-"),"@")))</f>
        <v>-</v>
      </c>
      <c r="N1301" s="147" t="str">
        <f>TRIM(CLEAN(TEXT(IFERROR(INDEX('Glade MR'!$P$4:$Q$3000,MATCH($A1301,'Glade MR'!$Q$4:$Q$3000,0),1),"-"),"@")))</f>
        <v>-</v>
      </c>
      <c r="O1301" s="147" t="str">
        <f>TRIM(CLEAN(TEXT(IFERROR(INDEX('Glade MR'!$W$4:$X$3000,MATCH($A1301,'Glade MR'!$X$4:$X$3000,0),1),"-"),"@")))</f>
        <v>-</v>
      </c>
      <c r="P1301" s="159" t="str">
        <f t="shared" si="41"/>
        <v>Not Found</v>
      </c>
      <c r="Q1301" t="str" cm="1">
        <f t="array" ref="Q1301">IF(SUMPRODUCT((TRIM(L1301:O1301)&lt;&gt;"-")*1)=0,
    "No Data",
    IF(COUNTIF(L1301:O1301,INDEX(_xlfn._xlws.FILTER(L1301:O1301,TRIM(L1301:O1301)&lt;&gt;"-"),1))=SUMPRODUCT((TRIM(L1301:O1301)&lt;&gt;"-")*1),
    "No Change",
    "Change"))</f>
        <v>No Data</v>
      </c>
      <c r="R1301" s="159"/>
      <c r="S1301" s="111"/>
    </row>
    <row r="1302" spans="1:19" x14ac:dyDescent="0.3">
      <c r="A1302" t="s">
        <v>2049</v>
      </c>
      <c r="B1302" t="s">
        <v>1145</v>
      </c>
      <c r="C1302" s="160" t="str">
        <f>TRIM(CLEAN(TEXT(IFERROR(INDEX('Snakeden MR'!$B$4:$C$3028,MATCH($A1302,'Snakeden MR'!$C$4:$C$3028,0),1),"-"),"@")))</f>
        <v>-</v>
      </c>
      <c r="D1302" s="147" t="str">
        <f>TRIM(CLEAN(TEXT(IFERROR(INDEX('Snakeden MR'!$I$4:$J$3028,MATCH($A1302,'Snakeden MR'!$J$4:$J$3028,0),1),"-"),"@")))</f>
        <v>-</v>
      </c>
      <c r="E1302" s="147" t="str">
        <f>TRIM(CLEAN(TEXT(IFERROR(INDEX('Snakeden MR'!$P$4:$Q$3028,MATCH($A1302,'Snakeden MR'!$Q$4:$Q$3028,0),1),"-"),"@")))</f>
        <v>-</v>
      </c>
      <c r="F1302" s="147" t="str">
        <f>TRIM(CLEAN(TEXT(IFERROR(INDEX('Snakeden MR'!$W$4:$X$3028,MATCH($A1302,'Snakeden MR'!$X$4:$X$3028,0),1),"-"),"@")))</f>
        <v>-</v>
      </c>
      <c r="G1302" s="159" t="str">
        <f t="shared" si="40"/>
        <v>Not Found</v>
      </c>
      <c r="H1302" t="str" cm="1">
        <f t="array" ref="H1302">IF(SUMPRODUCT((TRIM(C1302:F1302)&lt;&gt;"-")*1)=0,
    "No Data",
    IF(COUNTIF(C1302:F1302,INDEX(_xlfn._xlws.FILTER(C1302:F1302,TRIM(C1302:F1302)&lt;&gt;"-"),1))=SUMPRODUCT((TRIM(C1302:F1302)&lt;&gt;"-")*1),
    "No Change",
    "Change"))</f>
        <v>No Data</v>
      </c>
      <c r="I1302" s="159"/>
      <c r="J1302"/>
      <c r="K1302" s="163"/>
      <c r="L1302" s="147" t="str">
        <f>TRIM(CLEAN(TEXT(IFERROR(INDEX('Glade MR'!$B$4:$C$3000,MATCH($A1302,'Glade MR'!$C$4:$C$3000,0),1),"-"),"@")))</f>
        <v>-</v>
      </c>
      <c r="M1302" s="147" t="str">
        <f>TRIM(CLEAN(TEXT(IFERROR(INDEX('Glade MR'!$I$4:$J$3000,MATCH($A1302,'Glade MR'!$J$4:$J$3000,0),1),"-"),"@")))</f>
        <v>-</v>
      </c>
      <c r="N1302" s="147" t="str">
        <f>TRIM(CLEAN(TEXT(IFERROR(INDEX('Glade MR'!$P$4:$Q$3000,MATCH($A1302,'Glade MR'!$Q$4:$Q$3000,0),1),"-"),"@")))</f>
        <v>-</v>
      </c>
      <c r="O1302" s="147" t="str">
        <f>TRIM(CLEAN(TEXT(IFERROR(INDEX('Glade MR'!$W$4:$X$3000,MATCH($A1302,'Glade MR'!$X$4:$X$3000,0),1),"-"),"@")))</f>
        <v>-</v>
      </c>
      <c r="P1302" s="159" t="str">
        <f t="shared" si="41"/>
        <v>Not Found</v>
      </c>
      <c r="Q1302" t="str" cm="1">
        <f t="array" ref="Q1302">IF(SUMPRODUCT((TRIM(L1302:O1302)&lt;&gt;"-")*1)=0,
    "No Data",
    IF(COUNTIF(L1302:O1302,INDEX(_xlfn._xlws.FILTER(L1302:O1302,TRIM(L1302:O1302)&lt;&gt;"-"),1))=SUMPRODUCT((TRIM(L1302:O1302)&lt;&gt;"-")*1),
    "No Change",
    "Change"))</f>
        <v>No Data</v>
      </c>
      <c r="R1302" s="159"/>
      <c r="S1302" s="111"/>
    </row>
    <row r="1303" spans="1:19" x14ac:dyDescent="0.3">
      <c r="A1303" t="s">
        <v>223</v>
      </c>
      <c r="B1303" t="s">
        <v>1137</v>
      </c>
      <c r="C1303" s="160" t="str">
        <f>TRIM(CLEAN(TEXT(IFERROR(INDEX('Snakeden MR'!$B$4:$C$3028,MATCH($A1303,'Snakeden MR'!$C$4:$C$3028,0),1),"-"),"@")))</f>
        <v>Pool 9</v>
      </c>
      <c r="D1303" s="147" t="str">
        <f>TRIM(CLEAN(TEXT(IFERROR(INDEX('Snakeden MR'!$I$4:$J$3028,MATCH($A1303,'Snakeden MR'!$J$4:$J$3028,0),1),"-"),"@")))</f>
        <v>-</v>
      </c>
      <c r="E1303" s="147" t="str">
        <f>TRIM(CLEAN(TEXT(IFERROR(INDEX('Snakeden MR'!$P$4:$Q$3028,MATCH($A1303,'Snakeden MR'!$Q$4:$Q$3028,0),1),"-"),"@")))</f>
        <v>-</v>
      </c>
      <c r="F1303" s="147" t="str">
        <f>TRIM(CLEAN(TEXT(IFERROR(INDEX('Snakeden MR'!$W$4:$X$3028,MATCH($A1303,'Snakeden MR'!$X$4:$X$3028,0),1),"-"),"@")))</f>
        <v>-</v>
      </c>
      <c r="G1303" s="159" t="str">
        <f t="shared" si="40"/>
        <v>Found</v>
      </c>
      <c r="H1303" t="str" cm="1">
        <f t="array" ref="H1303">IF(SUMPRODUCT((TRIM(C1303:F1303)&lt;&gt;"-")*1)=0,
    "No Data",
    IF(COUNTIF(C1303:F1303,INDEX(_xlfn._xlws.FILTER(C1303:F1303,TRIM(C1303:F1303)&lt;&gt;"-"),1))=SUMPRODUCT((TRIM(C1303:F1303)&lt;&gt;"-")*1),
    "No Change",
    "Change"))</f>
        <v>No Change</v>
      </c>
      <c r="I1303" s="159"/>
      <c r="J1303"/>
      <c r="K1303" s="163"/>
      <c r="L1303" s="147" t="str">
        <f>TRIM(CLEAN(TEXT(IFERROR(INDEX('Glade MR'!$B$4:$C$3000,MATCH($A1303,'Glade MR'!$C$4:$C$3000,0),1),"-"),"@")))</f>
        <v>-</v>
      </c>
      <c r="M1303" s="147" t="str">
        <f>TRIM(CLEAN(TEXT(IFERROR(INDEX('Glade MR'!$I$4:$J$3000,MATCH($A1303,'Glade MR'!$J$4:$J$3000,0),1),"-"),"@")))</f>
        <v>-</v>
      </c>
      <c r="N1303" s="147" t="str">
        <f>TRIM(CLEAN(TEXT(IFERROR(INDEX('Glade MR'!$P$4:$Q$3000,MATCH($A1303,'Glade MR'!$Q$4:$Q$3000,0),1),"-"),"@")))</f>
        <v>-</v>
      </c>
      <c r="O1303" s="147" t="str">
        <f>TRIM(CLEAN(TEXT(IFERROR(INDEX('Glade MR'!$W$4:$X$3000,MATCH($A1303,'Glade MR'!$X$4:$X$3000,0),1),"-"),"@")))</f>
        <v>-</v>
      </c>
      <c r="P1303" s="159" t="str">
        <f t="shared" si="41"/>
        <v>Not Found</v>
      </c>
      <c r="Q1303" t="str" cm="1">
        <f t="array" ref="Q1303">IF(SUMPRODUCT((TRIM(L1303:O1303)&lt;&gt;"-")*1)=0,
    "No Data",
    IF(COUNTIF(L1303:O1303,INDEX(_xlfn._xlws.FILTER(L1303:O1303,TRIM(L1303:O1303)&lt;&gt;"-"),1))=SUMPRODUCT((TRIM(L1303:O1303)&lt;&gt;"-")*1),
    "No Change",
    "Change"))</f>
        <v>No Data</v>
      </c>
      <c r="R1303" s="159"/>
      <c r="S1303" s="111"/>
    </row>
    <row r="1304" spans="1:19" x14ac:dyDescent="0.3">
      <c r="A1304" t="s">
        <v>2050</v>
      </c>
      <c r="B1304" t="s">
        <v>1145</v>
      </c>
      <c r="C1304" s="160" t="str">
        <f>TRIM(CLEAN(TEXT(IFERROR(INDEX('Snakeden MR'!$B$4:$C$3028,MATCH($A1304,'Snakeden MR'!$C$4:$C$3028,0),1),"-"),"@")))</f>
        <v>-</v>
      </c>
      <c r="D1304" s="147" t="str">
        <f>TRIM(CLEAN(TEXT(IFERROR(INDEX('Snakeden MR'!$I$4:$J$3028,MATCH($A1304,'Snakeden MR'!$J$4:$J$3028,0),1),"-"),"@")))</f>
        <v>-</v>
      </c>
      <c r="E1304" s="147" t="str">
        <f>TRIM(CLEAN(TEXT(IFERROR(INDEX('Snakeden MR'!$P$4:$Q$3028,MATCH($A1304,'Snakeden MR'!$Q$4:$Q$3028,0),1),"-"),"@")))</f>
        <v>-</v>
      </c>
      <c r="F1304" s="147" t="str">
        <f>TRIM(CLEAN(TEXT(IFERROR(INDEX('Snakeden MR'!$W$4:$X$3028,MATCH($A1304,'Snakeden MR'!$X$4:$X$3028,0),1),"-"),"@")))</f>
        <v>-</v>
      </c>
      <c r="G1304" s="159" t="str">
        <f t="shared" si="40"/>
        <v>Not Found</v>
      </c>
      <c r="H1304" t="str" cm="1">
        <f t="array" ref="H1304">IF(SUMPRODUCT((TRIM(C1304:F1304)&lt;&gt;"-")*1)=0,
    "No Data",
    IF(COUNTIF(C1304:F1304,INDEX(_xlfn._xlws.FILTER(C1304:F1304,TRIM(C1304:F1304)&lt;&gt;"-"),1))=SUMPRODUCT((TRIM(C1304:F1304)&lt;&gt;"-")*1),
    "No Change",
    "Change"))</f>
        <v>No Data</v>
      </c>
      <c r="I1304" s="159"/>
      <c r="J1304"/>
      <c r="K1304" s="163"/>
      <c r="L1304" s="147" t="str">
        <f>TRIM(CLEAN(TEXT(IFERROR(INDEX('Glade MR'!$B$4:$C$3000,MATCH($A1304,'Glade MR'!$C$4:$C$3000,0),1),"-"),"@")))</f>
        <v>-</v>
      </c>
      <c r="M1304" s="147" t="str">
        <f>TRIM(CLEAN(TEXT(IFERROR(INDEX('Glade MR'!$I$4:$J$3000,MATCH($A1304,'Glade MR'!$J$4:$J$3000,0),1),"-"),"@")))</f>
        <v>-</v>
      </c>
      <c r="N1304" s="147" t="str">
        <f>TRIM(CLEAN(TEXT(IFERROR(INDEX('Glade MR'!$P$4:$Q$3000,MATCH($A1304,'Glade MR'!$Q$4:$Q$3000,0),1),"-"),"@")))</f>
        <v>-</v>
      </c>
      <c r="O1304" s="147" t="str">
        <f>TRIM(CLEAN(TEXT(IFERROR(INDEX('Glade MR'!$W$4:$X$3000,MATCH($A1304,'Glade MR'!$X$4:$X$3000,0),1),"-"),"@")))</f>
        <v>-</v>
      </c>
      <c r="P1304" s="159" t="str">
        <f t="shared" si="41"/>
        <v>Not Found</v>
      </c>
      <c r="Q1304" t="str" cm="1">
        <f t="array" ref="Q1304">IF(SUMPRODUCT((TRIM(L1304:O1304)&lt;&gt;"-")*1)=0,
    "No Data",
    IF(COUNTIF(L1304:O1304,INDEX(_xlfn._xlws.FILTER(L1304:O1304,TRIM(L1304:O1304)&lt;&gt;"-"),1))=SUMPRODUCT((TRIM(L1304:O1304)&lt;&gt;"-")*1),
    "No Change",
    "Change"))</f>
        <v>No Data</v>
      </c>
      <c r="R1304" s="159"/>
      <c r="S1304" s="111"/>
    </row>
    <row r="1305" spans="1:19" x14ac:dyDescent="0.3">
      <c r="A1305" t="s">
        <v>2051</v>
      </c>
      <c r="B1305" t="s">
        <v>1145</v>
      </c>
      <c r="C1305" s="160" t="str">
        <f>TRIM(CLEAN(TEXT(IFERROR(INDEX('Snakeden MR'!$B$4:$C$3028,MATCH($A1305,'Snakeden MR'!$C$4:$C$3028,0),1),"-"),"@")))</f>
        <v>-</v>
      </c>
      <c r="D1305" s="147" t="str">
        <f>TRIM(CLEAN(TEXT(IFERROR(INDEX('Snakeden MR'!$I$4:$J$3028,MATCH($A1305,'Snakeden MR'!$J$4:$J$3028,0),1),"-"),"@")))</f>
        <v>-</v>
      </c>
      <c r="E1305" s="147" t="str">
        <f>TRIM(CLEAN(TEXT(IFERROR(INDEX('Snakeden MR'!$P$4:$Q$3028,MATCH($A1305,'Snakeden MR'!$Q$4:$Q$3028,0),1),"-"),"@")))</f>
        <v>-</v>
      </c>
      <c r="F1305" s="147" t="str">
        <f>TRIM(CLEAN(TEXT(IFERROR(INDEX('Snakeden MR'!$W$4:$X$3028,MATCH($A1305,'Snakeden MR'!$X$4:$X$3028,0),1),"-"),"@")))</f>
        <v>-</v>
      </c>
      <c r="G1305" s="159" t="str">
        <f t="shared" si="40"/>
        <v>Not Found</v>
      </c>
      <c r="H1305" t="str" cm="1">
        <f t="array" ref="H1305">IF(SUMPRODUCT((TRIM(C1305:F1305)&lt;&gt;"-")*1)=0,
    "No Data",
    IF(COUNTIF(C1305:F1305,INDEX(_xlfn._xlws.FILTER(C1305:F1305,TRIM(C1305:F1305)&lt;&gt;"-"),1))=SUMPRODUCT((TRIM(C1305:F1305)&lt;&gt;"-")*1),
    "No Change",
    "Change"))</f>
        <v>No Data</v>
      </c>
      <c r="I1305" s="159"/>
      <c r="J1305"/>
      <c r="K1305" s="163"/>
      <c r="L1305" s="147" t="str">
        <f>TRIM(CLEAN(TEXT(IFERROR(INDEX('Glade MR'!$B$4:$C$3000,MATCH($A1305,'Glade MR'!$C$4:$C$3000,0),1),"-"),"@")))</f>
        <v>-</v>
      </c>
      <c r="M1305" s="147" t="str">
        <f>TRIM(CLEAN(TEXT(IFERROR(INDEX('Glade MR'!$I$4:$J$3000,MATCH($A1305,'Glade MR'!$J$4:$J$3000,0),1),"-"),"@")))</f>
        <v>-</v>
      </c>
      <c r="N1305" s="147" t="str">
        <f>TRIM(CLEAN(TEXT(IFERROR(INDEX('Glade MR'!$P$4:$Q$3000,MATCH($A1305,'Glade MR'!$Q$4:$Q$3000,0),1),"-"),"@")))</f>
        <v>-</v>
      </c>
      <c r="O1305" s="147" t="str">
        <f>TRIM(CLEAN(TEXT(IFERROR(INDEX('Glade MR'!$W$4:$X$3000,MATCH($A1305,'Glade MR'!$X$4:$X$3000,0),1),"-"),"@")))</f>
        <v>-</v>
      </c>
      <c r="P1305" s="159" t="str">
        <f t="shared" si="41"/>
        <v>Not Found</v>
      </c>
      <c r="Q1305" t="str" cm="1">
        <f t="array" ref="Q1305">IF(SUMPRODUCT((TRIM(L1305:O1305)&lt;&gt;"-")*1)=0,
    "No Data",
    IF(COUNTIF(L1305:O1305,INDEX(_xlfn._xlws.FILTER(L1305:O1305,TRIM(L1305:O1305)&lt;&gt;"-"),1))=SUMPRODUCT((TRIM(L1305:O1305)&lt;&gt;"-")*1),
    "No Change",
    "Change"))</f>
        <v>No Data</v>
      </c>
      <c r="R1305" s="159"/>
      <c r="S1305" s="111"/>
    </row>
    <row r="1306" spans="1:19" x14ac:dyDescent="0.3">
      <c r="A1306" t="s">
        <v>123</v>
      </c>
      <c r="B1306" t="s">
        <v>1145</v>
      </c>
      <c r="C1306" s="160" t="str">
        <f>TRIM(CLEAN(TEXT(IFERROR(INDEX('Snakeden MR'!$B$4:$C$3028,MATCH($A1306,'Snakeden MR'!$C$4:$C$3028,0),1),"-"),"@")))</f>
        <v>-</v>
      </c>
      <c r="D1306" s="147" t="str">
        <f>TRIM(CLEAN(TEXT(IFERROR(INDEX('Snakeden MR'!$I$4:$J$3028,MATCH($A1306,'Snakeden MR'!$J$4:$J$3028,0),1),"-"),"@")))</f>
        <v>Pool 2</v>
      </c>
      <c r="E1306" s="147" t="str">
        <f>TRIM(CLEAN(TEXT(IFERROR(INDEX('Snakeden MR'!$P$4:$Q$3028,MATCH($A1306,'Snakeden MR'!$Q$4:$Q$3028,0),1),"-"),"@")))</f>
        <v>Pool 1</v>
      </c>
      <c r="F1306" s="147" t="str">
        <f>TRIM(CLEAN(TEXT(IFERROR(INDEX('Snakeden MR'!$W$4:$X$3028,MATCH($A1306,'Snakeden MR'!$X$4:$X$3028,0),1),"-"),"@")))</f>
        <v>GS Pool</v>
      </c>
      <c r="G1306" s="159" t="str">
        <f t="shared" si="40"/>
        <v>Found</v>
      </c>
      <c r="H1306" t="str" cm="1">
        <f t="array" ref="H1306">IF(SUMPRODUCT((TRIM(C1306:F1306)&lt;&gt;"-")*1)=0,
    "No Data",
    IF(COUNTIF(C1306:F1306,INDEX(_xlfn._xlws.FILTER(C1306:F1306,TRIM(C1306:F1306)&lt;&gt;"-"),1))=SUMPRODUCT((TRIM(C1306:F1306)&lt;&gt;"-")*1),
    "No Change",
    "Change"))</f>
        <v>Change</v>
      </c>
      <c r="I1306" s="159"/>
      <c r="J1306"/>
      <c r="K1306" s="163"/>
      <c r="L1306" s="147" t="str">
        <f>TRIM(CLEAN(TEXT(IFERROR(INDEX('Glade MR'!$B$4:$C$3000,MATCH($A1306,'Glade MR'!$C$4:$C$3000,0),1),"-"),"@")))</f>
        <v>-</v>
      </c>
      <c r="M1306" s="147" t="str">
        <f>TRIM(CLEAN(TEXT(IFERROR(INDEX('Glade MR'!$I$4:$J$3000,MATCH($A1306,'Glade MR'!$J$4:$J$3000,0),1),"-"),"@")))</f>
        <v>-</v>
      </c>
      <c r="N1306" s="147" t="str">
        <f>TRIM(CLEAN(TEXT(IFERROR(INDEX('Glade MR'!$P$4:$Q$3000,MATCH($A1306,'Glade MR'!$Q$4:$Q$3000,0),1),"-"),"@")))</f>
        <v>-</v>
      </c>
      <c r="O1306" s="147" t="str">
        <f>TRIM(CLEAN(TEXT(IFERROR(INDEX('Glade MR'!$W$4:$X$3000,MATCH($A1306,'Glade MR'!$X$4:$X$3000,0),1),"-"),"@")))</f>
        <v>-</v>
      </c>
      <c r="P1306" s="159" t="str">
        <f t="shared" si="41"/>
        <v>Not Found</v>
      </c>
      <c r="Q1306" t="str" cm="1">
        <f t="array" ref="Q1306">IF(SUMPRODUCT((TRIM(L1306:O1306)&lt;&gt;"-")*1)=0,
    "No Data",
    IF(COUNTIF(L1306:O1306,INDEX(_xlfn._xlws.FILTER(L1306:O1306,TRIM(L1306:O1306)&lt;&gt;"-"),1))=SUMPRODUCT((TRIM(L1306:O1306)&lt;&gt;"-")*1),
    "No Change",
    "Change"))</f>
        <v>No Data</v>
      </c>
      <c r="R1306" s="159"/>
      <c r="S1306" s="111"/>
    </row>
    <row r="1307" spans="1:19" x14ac:dyDescent="0.3">
      <c r="A1307" t="s">
        <v>470</v>
      </c>
      <c r="B1307" t="s">
        <v>1137</v>
      </c>
      <c r="C1307" s="160" t="str">
        <f>TRIM(CLEAN(TEXT(IFERROR(INDEX('Snakeden MR'!$B$4:$C$3028,MATCH($A1307,'Snakeden MR'!$C$4:$C$3028,0),1),"-"),"@")))</f>
        <v>-</v>
      </c>
      <c r="D1307" s="147" t="str">
        <f>TRIM(CLEAN(TEXT(IFERROR(INDEX('Snakeden MR'!$I$4:$J$3028,MATCH($A1307,'Snakeden MR'!$J$4:$J$3028,0),1),"-"),"@")))</f>
        <v>-</v>
      </c>
      <c r="E1307" s="147" t="str">
        <f>TRIM(CLEAN(TEXT(IFERROR(INDEX('Snakeden MR'!$P$4:$Q$3028,MATCH($A1307,'Snakeden MR'!$Q$4:$Q$3028,0),1),"-"),"@")))</f>
        <v>-</v>
      </c>
      <c r="F1307" s="147" t="str">
        <f>TRIM(CLEAN(TEXT(IFERROR(INDEX('Snakeden MR'!$W$4:$X$3028,MATCH($A1307,'Snakeden MR'!$X$4:$X$3028,0),1),"-"),"@")))</f>
        <v>-</v>
      </c>
      <c r="G1307" s="159" t="str">
        <f t="shared" si="40"/>
        <v>Not Found</v>
      </c>
      <c r="H1307" t="str" cm="1">
        <f t="array" ref="H1307">IF(SUMPRODUCT((TRIM(C1307:F1307)&lt;&gt;"-")*1)=0,
    "No Data",
    IF(COUNTIF(C1307:F1307,INDEX(_xlfn._xlws.FILTER(C1307:F1307,TRIM(C1307:F1307)&lt;&gt;"-"),1))=SUMPRODUCT((TRIM(C1307:F1307)&lt;&gt;"-")*1),
    "No Change",
    "Change"))</f>
        <v>No Data</v>
      </c>
      <c r="I1307" s="159"/>
      <c r="J1307"/>
      <c r="K1307" s="163"/>
      <c r="L1307" s="147" t="str">
        <f>TRIM(CLEAN(TEXT(IFERROR(INDEX('Glade MR'!$B$4:$C$3000,MATCH($A1307,'Glade MR'!$C$4:$C$3000,0),1),"-"),"@")))</f>
        <v>-</v>
      </c>
      <c r="M1307" s="147" t="str">
        <f>TRIM(CLEAN(TEXT(IFERROR(INDEX('Glade MR'!$I$4:$J$3000,MATCH($A1307,'Glade MR'!$J$4:$J$3000,0),1),"-"),"@")))</f>
        <v>-</v>
      </c>
      <c r="N1307" s="147" t="str">
        <f>TRIM(CLEAN(TEXT(IFERROR(INDEX('Glade MR'!$P$4:$Q$3000,MATCH($A1307,'Glade MR'!$Q$4:$Q$3000,0),1),"-"),"@")))</f>
        <v>-</v>
      </c>
      <c r="O1307" s="147" t="str">
        <f>TRIM(CLEAN(TEXT(IFERROR(INDEX('Glade MR'!$W$4:$X$3000,MATCH($A1307,'Glade MR'!$X$4:$X$3000,0),1),"-"),"@")))</f>
        <v>Pool 10</v>
      </c>
      <c r="P1307" s="159" t="str">
        <f t="shared" si="41"/>
        <v>Found</v>
      </c>
      <c r="Q1307" t="str" cm="1">
        <f t="array" ref="Q1307">IF(SUMPRODUCT((TRIM(L1307:O1307)&lt;&gt;"-")*1)=0,
    "No Data",
    IF(COUNTIF(L1307:O1307,INDEX(_xlfn._xlws.FILTER(L1307:O1307,TRIM(L1307:O1307)&lt;&gt;"-"),1))=SUMPRODUCT((TRIM(L1307:O1307)&lt;&gt;"-")*1),
    "No Change",
    "Change"))</f>
        <v>No Change</v>
      </c>
      <c r="R1307" s="159"/>
      <c r="S1307" s="111"/>
    </row>
    <row r="1308" spans="1:19" x14ac:dyDescent="0.3">
      <c r="A1308" t="s">
        <v>2052</v>
      </c>
      <c r="B1308" t="s">
        <v>1145</v>
      </c>
      <c r="C1308" s="160" t="str">
        <f>TRIM(CLEAN(TEXT(IFERROR(INDEX('Snakeden MR'!$B$4:$C$3028,MATCH($A1308,'Snakeden MR'!$C$4:$C$3028,0),1),"-"),"@")))</f>
        <v>-</v>
      </c>
      <c r="D1308" s="147" t="str">
        <f>TRIM(CLEAN(TEXT(IFERROR(INDEX('Snakeden MR'!$I$4:$J$3028,MATCH($A1308,'Snakeden MR'!$J$4:$J$3028,0),1),"-"),"@")))</f>
        <v>-</v>
      </c>
      <c r="E1308" s="147" t="str">
        <f>TRIM(CLEAN(TEXT(IFERROR(INDEX('Snakeden MR'!$P$4:$Q$3028,MATCH($A1308,'Snakeden MR'!$Q$4:$Q$3028,0),1),"-"),"@")))</f>
        <v>-</v>
      </c>
      <c r="F1308" s="147" t="str">
        <f>TRIM(CLEAN(TEXT(IFERROR(INDEX('Snakeden MR'!$W$4:$X$3028,MATCH($A1308,'Snakeden MR'!$X$4:$X$3028,0),1),"-"),"@")))</f>
        <v>-</v>
      </c>
      <c r="G1308" s="159" t="str">
        <f t="shared" si="40"/>
        <v>Not Found</v>
      </c>
      <c r="H1308" t="str" cm="1">
        <f t="array" ref="H1308">IF(SUMPRODUCT((TRIM(C1308:F1308)&lt;&gt;"-")*1)=0,
    "No Data",
    IF(COUNTIF(C1308:F1308,INDEX(_xlfn._xlws.FILTER(C1308:F1308,TRIM(C1308:F1308)&lt;&gt;"-"),1))=SUMPRODUCT((TRIM(C1308:F1308)&lt;&gt;"-")*1),
    "No Change",
    "Change"))</f>
        <v>No Data</v>
      </c>
      <c r="I1308" s="159"/>
      <c r="J1308"/>
      <c r="K1308" s="163"/>
      <c r="L1308" s="147" t="str">
        <f>TRIM(CLEAN(TEXT(IFERROR(INDEX('Glade MR'!$B$4:$C$3000,MATCH($A1308,'Glade MR'!$C$4:$C$3000,0),1),"-"),"@")))</f>
        <v>-</v>
      </c>
      <c r="M1308" s="147" t="str">
        <f>TRIM(CLEAN(TEXT(IFERROR(INDEX('Glade MR'!$I$4:$J$3000,MATCH($A1308,'Glade MR'!$J$4:$J$3000,0),1),"-"),"@")))</f>
        <v>-</v>
      </c>
      <c r="N1308" s="147" t="str">
        <f>TRIM(CLEAN(TEXT(IFERROR(INDEX('Glade MR'!$P$4:$Q$3000,MATCH($A1308,'Glade MR'!$Q$4:$Q$3000,0),1),"-"),"@")))</f>
        <v>-</v>
      </c>
      <c r="O1308" s="147" t="str">
        <f>TRIM(CLEAN(TEXT(IFERROR(INDEX('Glade MR'!$W$4:$X$3000,MATCH($A1308,'Glade MR'!$X$4:$X$3000,0),1),"-"),"@")))</f>
        <v>-</v>
      </c>
      <c r="P1308" s="159" t="str">
        <f t="shared" si="41"/>
        <v>Not Found</v>
      </c>
      <c r="Q1308" t="str" cm="1">
        <f t="array" ref="Q1308">IF(SUMPRODUCT((TRIM(L1308:O1308)&lt;&gt;"-")*1)=0,
    "No Data",
    IF(COUNTIF(L1308:O1308,INDEX(_xlfn._xlws.FILTER(L1308:O1308,TRIM(L1308:O1308)&lt;&gt;"-"),1))=SUMPRODUCT((TRIM(L1308:O1308)&lt;&gt;"-")*1),
    "No Change",
    "Change"))</f>
        <v>No Data</v>
      </c>
      <c r="R1308" s="159"/>
      <c r="S1308" s="111"/>
    </row>
    <row r="1309" spans="1:19" x14ac:dyDescent="0.3">
      <c r="A1309" t="s">
        <v>2053</v>
      </c>
      <c r="B1309" t="s">
        <v>1137</v>
      </c>
      <c r="C1309" s="160" t="str">
        <f>TRIM(CLEAN(TEXT(IFERROR(INDEX('Snakeden MR'!$B$4:$C$3028,MATCH($A1309,'Snakeden MR'!$C$4:$C$3028,0),1),"-"),"@")))</f>
        <v>-</v>
      </c>
      <c r="D1309" s="147" t="str">
        <f>TRIM(CLEAN(TEXT(IFERROR(INDEX('Snakeden MR'!$I$4:$J$3028,MATCH($A1309,'Snakeden MR'!$J$4:$J$3028,0),1),"-"),"@")))</f>
        <v>-</v>
      </c>
      <c r="E1309" s="147" t="str">
        <f>TRIM(CLEAN(TEXT(IFERROR(INDEX('Snakeden MR'!$P$4:$Q$3028,MATCH($A1309,'Snakeden MR'!$Q$4:$Q$3028,0),1),"-"),"@")))</f>
        <v>-</v>
      </c>
      <c r="F1309" s="147" t="str">
        <f>TRIM(CLEAN(TEXT(IFERROR(INDEX('Snakeden MR'!$W$4:$X$3028,MATCH($A1309,'Snakeden MR'!$X$4:$X$3028,0),1),"-"),"@")))</f>
        <v>-</v>
      </c>
      <c r="G1309" s="159" t="str">
        <f t="shared" si="40"/>
        <v>Not Found</v>
      </c>
      <c r="H1309" t="str" cm="1">
        <f t="array" ref="H1309">IF(SUMPRODUCT((TRIM(C1309:F1309)&lt;&gt;"-")*1)=0,
    "No Data",
    IF(COUNTIF(C1309:F1309,INDEX(_xlfn._xlws.FILTER(C1309:F1309,TRIM(C1309:F1309)&lt;&gt;"-"),1))=SUMPRODUCT((TRIM(C1309:F1309)&lt;&gt;"-")*1),
    "No Change",
    "Change"))</f>
        <v>No Data</v>
      </c>
      <c r="I1309" s="159"/>
      <c r="J1309"/>
      <c r="K1309" s="163"/>
      <c r="L1309" s="147" t="str">
        <f>TRIM(CLEAN(TEXT(IFERROR(INDEX('Glade MR'!$B$4:$C$3000,MATCH($A1309,'Glade MR'!$C$4:$C$3000,0),1),"-"),"@")))</f>
        <v>-</v>
      </c>
      <c r="M1309" s="147" t="str">
        <f>TRIM(CLEAN(TEXT(IFERROR(INDEX('Glade MR'!$I$4:$J$3000,MATCH($A1309,'Glade MR'!$J$4:$J$3000,0),1),"-"),"@")))</f>
        <v>-</v>
      </c>
      <c r="N1309" s="147" t="str">
        <f>TRIM(CLEAN(TEXT(IFERROR(INDEX('Glade MR'!$P$4:$Q$3000,MATCH($A1309,'Glade MR'!$Q$4:$Q$3000,0),1),"-"),"@")))</f>
        <v>-</v>
      </c>
      <c r="O1309" s="147" t="str">
        <f>TRIM(CLEAN(TEXT(IFERROR(INDEX('Glade MR'!$W$4:$X$3000,MATCH($A1309,'Glade MR'!$X$4:$X$3000,0),1),"-"),"@")))</f>
        <v>-</v>
      </c>
      <c r="P1309" s="159" t="str">
        <f t="shared" si="41"/>
        <v>Not Found</v>
      </c>
      <c r="Q1309" t="str" cm="1">
        <f t="array" ref="Q1309">IF(SUMPRODUCT((TRIM(L1309:O1309)&lt;&gt;"-")*1)=0,
    "No Data",
    IF(COUNTIF(L1309:O1309,INDEX(_xlfn._xlws.FILTER(L1309:O1309,TRIM(L1309:O1309)&lt;&gt;"-"),1))=SUMPRODUCT((TRIM(L1309:O1309)&lt;&gt;"-")*1),
    "No Change",
    "Change"))</f>
        <v>No Data</v>
      </c>
      <c r="R1309" s="159"/>
      <c r="S1309" s="111"/>
    </row>
    <row r="1310" spans="1:19" x14ac:dyDescent="0.3">
      <c r="A1310" t="s">
        <v>2054</v>
      </c>
      <c r="B1310" t="s">
        <v>1137</v>
      </c>
      <c r="C1310" s="160" t="str">
        <f>TRIM(CLEAN(TEXT(IFERROR(INDEX('Snakeden MR'!$B$4:$C$3028,MATCH($A1310,'Snakeden MR'!$C$4:$C$3028,0),1),"-"),"@")))</f>
        <v>-</v>
      </c>
      <c r="D1310" s="147" t="str">
        <f>TRIM(CLEAN(TEXT(IFERROR(INDEX('Snakeden MR'!$I$4:$J$3028,MATCH($A1310,'Snakeden MR'!$J$4:$J$3028,0),1),"-"),"@")))</f>
        <v>-</v>
      </c>
      <c r="E1310" s="147" t="str">
        <f>TRIM(CLEAN(TEXT(IFERROR(INDEX('Snakeden MR'!$P$4:$Q$3028,MATCH($A1310,'Snakeden MR'!$Q$4:$Q$3028,0),1),"-"),"@")))</f>
        <v>-</v>
      </c>
      <c r="F1310" s="147" t="str">
        <f>TRIM(CLEAN(TEXT(IFERROR(INDEX('Snakeden MR'!$W$4:$X$3028,MATCH($A1310,'Snakeden MR'!$X$4:$X$3028,0),1),"-"),"@")))</f>
        <v>-</v>
      </c>
      <c r="G1310" s="159" t="str">
        <f t="shared" si="40"/>
        <v>Not Found</v>
      </c>
      <c r="H1310" t="str" cm="1">
        <f t="array" ref="H1310">IF(SUMPRODUCT((TRIM(C1310:F1310)&lt;&gt;"-")*1)=0,
    "No Data",
    IF(COUNTIF(C1310:F1310,INDEX(_xlfn._xlws.FILTER(C1310:F1310,TRIM(C1310:F1310)&lt;&gt;"-"),1))=SUMPRODUCT((TRIM(C1310:F1310)&lt;&gt;"-")*1),
    "No Change",
    "Change"))</f>
        <v>No Data</v>
      </c>
      <c r="I1310" s="159"/>
      <c r="J1310"/>
      <c r="K1310" s="163"/>
      <c r="L1310" s="147" t="str">
        <f>TRIM(CLEAN(TEXT(IFERROR(INDEX('Glade MR'!$B$4:$C$3000,MATCH($A1310,'Glade MR'!$C$4:$C$3000,0),1),"-"),"@")))</f>
        <v>-</v>
      </c>
      <c r="M1310" s="147" t="str">
        <f>TRIM(CLEAN(TEXT(IFERROR(INDEX('Glade MR'!$I$4:$J$3000,MATCH($A1310,'Glade MR'!$J$4:$J$3000,0),1),"-"),"@")))</f>
        <v>-</v>
      </c>
      <c r="N1310" s="147" t="str">
        <f>TRIM(CLEAN(TEXT(IFERROR(INDEX('Glade MR'!$P$4:$Q$3000,MATCH($A1310,'Glade MR'!$Q$4:$Q$3000,0),1),"-"),"@")))</f>
        <v>-</v>
      </c>
      <c r="O1310" s="147" t="str">
        <f>TRIM(CLEAN(TEXT(IFERROR(INDEX('Glade MR'!$W$4:$X$3000,MATCH($A1310,'Glade MR'!$X$4:$X$3000,0),1),"-"),"@")))</f>
        <v>-</v>
      </c>
      <c r="P1310" s="159" t="str">
        <f t="shared" si="41"/>
        <v>Not Found</v>
      </c>
      <c r="Q1310" t="str" cm="1">
        <f t="array" ref="Q1310">IF(SUMPRODUCT((TRIM(L1310:O1310)&lt;&gt;"-")*1)=0,
    "No Data",
    IF(COUNTIF(L1310:O1310,INDEX(_xlfn._xlws.FILTER(L1310:O1310,TRIM(L1310:O1310)&lt;&gt;"-"),1))=SUMPRODUCT((TRIM(L1310:O1310)&lt;&gt;"-")*1),
    "No Change",
    "Change"))</f>
        <v>No Data</v>
      </c>
      <c r="R1310" s="159"/>
      <c r="S1310" s="111"/>
    </row>
    <row r="1311" spans="1:19" x14ac:dyDescent="0.3">
      <c r="A1311" t="s">
        <v>987</v>
      </c>
      <c r="B1311" t="s">
        <v>1137</v>
      </c>
      <c r="C1311" s="160" t="str">
        <f>TRIM(CLEAN(TEXT(IFERROR(INDEX('Snakeden MR'!$B$4:$C$3028,MATCH($A1311,'Snakeden MR'!$C$4:$C$3028,0),1),"-"),"@")))</f>
        <v>-</v>
      </c>
      <c r="D1311" s="147" t="str">
        <f>TRIM(CLEAN(TEXT(IFERROR(INDEX('Snakeden MR'!$I$4:$J$3028,MATCH($A1311,'Snakeden MR'!$J$4:$J$3028,0),1),"-"),"@")))</f>
        <v>-</v>
      </c>
      <c r="E1311" s="147" t="str">
        <f>TRIM(CLEAN(TEXT(IFERROR(INDEX('Snakeden MR'!$P$4:$Q$3028,MATCH($A1311,'Snakeden MR'!$Q$4:$Q$3028,0),1),"-"),"@")))</f>
        <v>-</v>
      </c>
      <c r="F1311" s="147" t="str">
        <f>TRIM(CLEAN(TEXT(IFERROR(INDEX('Snakeden MR'!$W$4:$X$3028,MATCH($A1311,'Snakeden MR'!$X$4:$X$3028,0),1),"-"),"@")))</f>
        <v>-</v>
      </c>
      <c r="G1311" s="159" t="str">
        <f t="shared" si="40"/>
        <v>Not Found</v>
      </c>
      <c r="H1311" t="str" cm="1">
        <f t="array" ref="H1311">IF(SUMPRODUCT((TRIM(C1311:F1311)&lt;&gt;"-")*1)=0,
    "No Data",
    IF(COUNTIF(C1311:F1311,INDEX(_xlfn._xlws.FILTER(C1311:F1311,TRIM(C1311:F1311)&lt;&gt;"-"),1))=SUMPRODUCT((TRIM(C1311:F1311)&lt;&gt;"-")*1),
    "No Change",
    "Change"))</f>
        <v>No Data</v>
      </c>
      <c r="I1311" s="159"/>
      <c r="J1311"/>
      <c r="K1311" s="163"/>
      <c r="L1311" s="147" t="str">
        <f>TRIM(CLEAN(TEXT(IFERROR(INDEX('Glade MR'!$B$4:$C$3000,MATCH($A1311,'Glade MR'!$C$4:$C$3000,0),1),"-"),"@")))</f>
        <v>-</v>
      </c>
      <c r="M1311" s="147" t="str">
        <f>TRIM(CLEAN(TEXT(IFERROR(INDEX('Glade MR'!$I$4:$J$3000,MATCH($A1311,'Glade MR'!$J$4:$J$3000,0),1),"-"),"@")))</f>
        <v>Pool 11</v>
      </c>
      <c r="N1311" s="147" t="str">
        <f>TRIM(CLEAN(TEXT(IFERROR(INDEX('Glade MR'!$P$4:$Q$3000,MATCH($A1311,'Glade MR'!$Q$4:$Q$3000,0),1),"-"),"@")))</f>
        <v>-</v>
      </c>
      <c r="O1311" s="147" t="str">
        <f>TRIM(CLEAN(TEXT(IFERROR(INDEX('Glade MR'!$W$4:$X$3000,MATCH($A1311,'Glade MR'!$X$4:$X$3000,0),1),"-"),"@")))</f>
        <v>-</v>
      </c>
      <c r="P1311" s="159" t="str">
        <f t="shared" si="41"/>
        <v>Found</v>
      </c>
      <c r="Q1311" t="str" cm="1">
        <f t="array" ref="Q1311">IF(SUMPRODUCT((TRIM(L1311:O1311)&lt;&gt;"-")*1)=0,
    "No Data",
    IF(COUNTIF(L1311:O1311,INDEX(_xlfn._xlws.FILTER(L1311:O1311,TRIM(L1311:O1311)&lt;&gt;"-"),1))=SUMPRODUCT((TRIM(L1311:O1311)&lt;&gt;"-")*1),
    "No Change",
    "Change"))</f>
        <v>No Change</v>
      </c>
      <c r="R1311" s="159"/>
      <c r="S1311" s="111"/>
    </row>
    <row r="1312" spans="1:19" x14ac:dyDescent="0.3">
      <c r="A1312" t="s">
        <v>2055</v>
      </c>
      <c r="B1312" t="s">
        <v>1145</v>
      </c>
      <c r="C1312" s="160" t="str">
        <f>TRIM(CLEAN(TEXT(IFERROR(INDEX('Snakeden MR'!$B$4:$C$3028,MATCH($A1312,'Snakeden MR'!$C$4:$C$3028,0),1),"-"),"@")))</f>
        <v>-</v>
      </c>
      <c r="D1312" s="147" t="str">
        <f>TRIM(CLEAN(TEXT(IFERROR(INDEX('Snakeden MR'!$I$4:$J$3028,MATCH($A1312,'Snakeden MR'!$J$4:$J$3028,0),1),"-"),"@")))</f>
        <v>-</v>
      </c>
      <c r="E1312" s="147" t="str">
        <f>TRIM(CLEAN(TEXT(IFERROR(INDEX('Snakeden MR'!$P$4:$Q$3028,MATCH($A1312,'Snakeden MR'!$Q$4:$Q$3028,0),1),"-"),"@")))</f>
        <v>-</v>
      </c>
      <c r="F1312" s="147" t="str">
        <f>TRIM(CLEAN(TEXT(IFERROR(INDEX('Snakeden MR'!$W$4:$X$3028,MATCH($A1312,'Snakeden MR'!$X$4:$X$3028,0),1),"-"),"@")))</f>
        <v>-</v>
      </c>
      <c r="G1312" s="159" t="str">
        <f t="shared" si="40"/>
        <v>Not Found</v>
      </c>
      <c r="H1312" t="str" cm="1">
        <f t="array" ref="H1312">IF(SUMPRODUCT((TRIM(C1312:F1312)&lt;&gt;"-")*1)=0,
    "No Data",
    IF(COUNTIF(C1312:F1312,INDEX(_xlfn._xlws.FILTER(C1312:F1312,TRIM(C1312:F1312)&lt;&gt;"-"),1))=SUMPRODUCT((TRIM(C1312:F1312)&lt;&gt;"-")*1),
    "No Change",
    "Change"))</f>
        <v>No Data</v>
      </c>
      <c r="I1312" s="159"/>
      <c r="J1312"/>
      <c r="K1312" s="163"/>
      <c r="L1312" s="147" t="str">
        <f>TRIM(CLEAN(TEXT(IFERROR(INDEX('Glade MR'!$B$4:$C$3000,MATCH($A1312,'Glade MR'!$C$4:$C$3000,0),1),"-"),"@")))</f>
        <v>-</v>
      </c>
      <c r="M1312" s="147" t="str">
        <f>TRIM(CLEAN(TEXT(IFERROR(INDEX('Glade MR'!$I$4:$J$3000,MATCH($A1312,'Glade MR'!$J$4:$J$3000,0),1),"-"),"@")))</f>
        <v>-</v>
      </c>
      <c r="N1312" s="147" t="str">
        <f>TRIM(CLEAN(TEXT(IFERROR(INDEX('Glade MR'!$P$4:$Q$3000,MATCH($A1312,'Glade MR'!$Q$4:$Q$3000,0),1),"-"),"@")))</f>
        <v>-</v>
      </c>
      <c r="O1312" s="147" t="str">
        <f>TRIM(CLEAN(TEXT(IFERROR(INDEX('Glade MR'!$W$4:$X$3000,MATCH($A1312,'Glade MR'!$X$4:$X$3000,0),1),"-"),"@")))</f>
        <v>-</v>
      </c>
      <c r="P1312" s="159" t="str">
        <f t="shared" si="41"/>
        <v>Not Found</v>
      </c>
      <c r="Q1312" t="str" cm="1">
        <f t="array" ref="Q1312">IF(SUMPRODUCT((TRIM(L1312:O1312)&lt;&gt;"-")*1)=0,
    "No Data",
    IF(COUNTIF(L1312:O1312,INDEX(_xlfn._xlws.FILTER(L1312:O1312,TRIM(L1312:O1312)&lt;&gt;"-"),1))=SUMPRODUCT((TRIM(L1312:O1312)&lt;&gt;"-")*1),
    "No Change",
    "Change"))</f>
        <v>No Data</v>
      </c>
      <c r="R1312" s="159"/>
      <c r="S1312" s="111"/>
    </row>
    <row r="1313" spans="1:19" x14ac:dyDescent="0.3">
      <c r="A1313" t="s">
        <v>209</v>
      </c>
      <c r="B1313" t="s">
        <v>1145</v>
      </c>
      <c r="C1313" s="160" t="str">
        <f>TRIM(CLEAN(TEXT(IFERROR(INDEX('Snakeden MR'!$B$4:$C$3028,MATCH($A1313,'Snakeden MR'!$C$4:$C$3028,0),1),"-"),"@")))</f>
        <v>Pool 5</v>
      </c>
      <c r="D1313" s="147" t="str">
        <f>TRIM(CLEAN(TEXT(IFERROR(INDEX('Snakeden MR'!$I$4:$J$3028,MATCH($A1313,'Snakeden MR'!$J$4:$J$3028,0),1),"-"),"@")))</f>
        <v>Pool 4</v>
      </c>
      <c r="E1313" s="147" t="str">
        <f>TRIM(CLEAN(TEXT(IFERROR(INDEX('Snakeden MR'!$P$4:$Q$3028,MATCH($A1313,'Snakeden MR'!$Q$4:$Q$3028,0),1),"-"),"@")))</f>
        <v>-</v>
      </c>
      <c r="F1313" s="147" t="str">
        <f>TRIM(CLEAN(TEXT(IFERROR(INDEX('Snakeden MR'!$W$4:$X$3028,MATCH($A1313,'Snakeden MR'!$X$4:$X$3028,0),1),"-"),"@")))</f>
        <v>Pool 4</v>
      </c>
      <c r="G1313" s="159" t="str">
        <f t="shared" si="40"/>
        <v>Found</v>
      </c>
      <c r="H1313" t="str" cm="1">
        <f t="array" ref="H1313">IF(SUMPRODUCT((TRIM(C1313:F1313)&lt;&gt;"-")*1)=0,
    "No Data",
    IF(COUNTIF(C1313:F1313,INDEX(_xlfn._xlws.FILTER(C1313:F1313,TRIM(C1313:F1313)&lt;&gt;"-"),1))=SUMPRODUCT((TRIM(C1313:F1313)&lt;&gt;"-")*1),
    "No Change",
    "Change"))</f>
        <v>Change</v>
      </c>
      <c r="I1313" s="159"/>
      <c r="J1313"/>
      <c r="K1313" s="163"/>
      <c r="L1313" s="147" t="str">
        <f>TRIM(CLEAN(TEXT(IFERROR(INDEX('Glade MR'!$B$4:$C$3000,MATCH($A1313,'Glade MR'!$C$4:$C$3000,0),1),"-"),"@")))</f>
        <v>-</v>
      </c>
      <c r="M1313" s="147" t="str">
        <f>TRIM(CLEAN(TEXT(IFERROR(INDEX('Glade MR'!$I$4:$J$3000,MATCH($A1313,'Glade MR'!$J$4:$J$3000,0),1),"-"),"@")))</f>
        <v>-</v>
      </c>
      <c r="N1313" s="147" t="str">
        <f>TRIM(CLEAN(TEXT(IFERROR(INDEX('Glade MR'!$P$4:$Q$3000,MATCH($A1313,'Glade MR'!$Q$4:$Q$3000,0),1),"-"),"@")))</f>
        <v>-</v>
      </c>
      <c r="O1313" s="147" t="str">
        <f>TRIM(CLEAN(TEXT(IFERROR(INDEX('Glade MR'!$W$4:$X$3000,MATCH($A1313,'Glade MR'!$X$4:$X$3000,0),1),"-"),"@")))</f>
        <v>-</v>
      </c>
      <c r="P1313" s="159" t="str">
        <f t="shared" si="41"/>
        <v>Not Found</v>
      </c>
      <c r="Q1313" t="str" cm="1">
        <f t="array" ref="Q1313">IF(SUMPRODUCT((TRIM(L1313:O1313)&lt;&gt;"-")*1)=0,
    "No Data",
    IF(COUNTIF(L1313:O1313,INDEX(_xlfn._xlws.FILTER(L1313:O1313,TRIM(L1313:O1313)&lt;&gt;"-"),1))=SUMPRODUCT((TRIM(L1313:O1313)&lt;&gt;"-")*1),
    "No Change",
    "Change"))</f>
        <v>No Data</v>
      </c>
      <c r="R1313" s="159"/>
      <c r="S1313" s="111"/>
    </row>
    <row r="1314" spans="1:19" x14ac:dyDescent="0.3">
      <c r="A1314" t="s">
        <v>923</v>
      </c>
      <c r="B1314" t="s">
        <v>1137</v>
      </c>
      <c r="C1314" s="160" t="str">
        <f>TRIM(CLEAN(TEXT(IFERROR(INDEX('Snakeden MR'!$B$4:$C$3028,MATCH($A1314,'Snakeden MR'!$C$4:$C$3028,0),1),"-"),"@")))</f>
        <v>-</v>
      </c>
      <c r="D1314" s="147" t="str">
        <f>TRIM(CLEAN(TEXT(IFERROR(INDEX('Snakeden MR'!$I$4:$J$3028,MATCH($A1314,'Snakeden MR'!$J$4:$J$3028,0),1),"-"),"@")))</f>
        <v>-</v>
      </c>
      <c r="E1314" s="147" t="str">
        <f>TRIM(CLEAN(TEXT(IFERROR(INDEX('Snakeden MR'!$P$4:$Q$3028,MATCH($A1314,'Snakeden MR'!$Q$4:$Q$3028,0),1),"-"),"@")))</f>
        <v>-</v>
      </c>
      <c r="F1314" s="147" t="str">
        <f>TRIM(CLEAN(TEXT(IFERROR(INDEX('Snakeden MR'!$W$4:$X$3028,MATCH($A1314,'Snakeden MR'!$X$4:$X$3028,0),1),"-"),"@")))</f>
        <v>-</v>
      </c>
      <c r="G1314" s="159" t="str">
        <f t="shared" si="40"/>
        <v>Not Found</v>
      </c>
      <c r="H1314" t="str" cm="1">
        <f t="array" ref="H1314">IF(SUMPRODUCT((TRIM(C1314:F1314)&lt;&gt;"-")*1)=0,
    "No Data",
    IF(COUNTIF(C1314:F1314,INDEX(_xlfn._xlws.FILTER(C1314:F1314,TRIM(C1314:F1314)&lt;&gt;"-"),1))=SUMPRODUCT((TRIM(C1314:F1314)&lt;&gt;"-")*1),
    "No Change",
    "Change"))</f>
        <v>No Data</v>
      </c>
      <c r="I1314" s="159"/>
      <c r="J1314"/>
      <c r="K1314" s="163"/>
      <c r="L1314" s="147" t="str">
        <f>TRIM(CLEAN(TEXT(IFERROR(INDEX('Glade MR'!$B$4:$C$3000,MATCH($A1314,'Glade MR'!$C$4:$C$3000,0),1),"-"),"@")))</f>
        <v>Pool 3</v>
      </c>
      <c r="M1314" s="147" t="str">
        <f>TRIM(CLEAN(TEXT(IFERROR(INDEX('Glade MR'!$I$4:$J$3000,MATCH($A1314,'Glade MR'!$J$4:$J$3000,0),1),"-"),"@")))</f>
        <v>-</v>
      </c>
      <c r="N1314" s="147" t="str">
        <f>TRIM(CLEAN(TEXT(IFERROR(INDEX('Glade MR'!$P$4:$Q$3000,MATCH($A1314,'Glade MR'!$Q$4:$Q$3000,0),1),"-"),"@")))</f>
        <v>-</v>
      </c>
      <c r="O1314" s="147" t="str">
        <f>TRIM(CLEAN(TEXT(IFERROR(INDEX('Glade MR'!$W$4:$X$3000,MATCH($A1314,'Glade MR'!$X$4:$X$3000,0),1),"-"),"@")))</f>
        <v>-</v>
      </c>
      <c r="P1314" s="159" t="str">
        <f t="shared" si="41"/>
        <v>Found</v>
      </c>
      <c r="Q1314" t="str" cm="1">
        <f t="array" ref="Q1314">IF(SUMPRODUCT((TRIM(L1314:O1314)&lt;&gt;"-")*1)=0,
    "No Data",
    IF(COUNTIF(L1314:O1314,INDEX(_xlfn._xlws.FILTER(L1314:O1314,TRIM(L1314:O1314)&lt;&gt;"-"),1))=SUMPRODUCT((TRIM(L1314:O1314)&lt;&gt;"-")*1),
    "No Change",
    "Change"))</f>
        <v>No Change</v>
      </c>
      <c r="R1314" s="159"/>
      <c r="S1314" s="111"/>
    </row>
    <row r="1315" spans="1:19" x14ac:dyDescent="0.3">
      <c r="A1315" t="s">
        <v>424</v>
      </c>
      <c r="B1315" t="s">
        <v>1137</v>
      </c>
      <c r="C1315" s="160" t="str">
        <f>TRIM(CLEAN(TEXT(IFERROR(INDEX('Snakeden MR'!$B$4:$C$3028,MATCH($A1315,'Snakeden MR'!$C$4:$C$3028,0),1),"-"),"@")))</f>
        <v>-</v>
      </c>
      <c r="D1315" s="147" t="str">
        <f>TRIM(CLEAN(TEXT(IFERROR(INDEX('Snakeden MR'!$I$4:$J$3028,MATCH($A1315,'Snakeden MR'!$J$4:$J$3028,0),1),"-"),"@")))</f>
        <v>-</v>
      </c>
      <c r="E1315" s="147" t="str">
        <f>TRIM(CLEAN(TEXT(IFERROR(INDEX('Snakeden MR'!$P$4:$Q$3028,MATCH($A1315,'Snakeden MR'!$Q$4:$Q$3028,0),1),"-"),"@")))</f>
        <v>-</v>
      </c>
      <c r="F1315" s="147" t="str">
        <f>TRIM(CLEAN(TEXT(IFERROR(INDEX('Snakeden MR'!$W$4:$X$3028,MATCH($A1315,'Snakeden MR'!$X$4:$X$3028,0),1),"-"),"@")))</f>
        <v>-</v>
      </c>
      <c r="G1315" s="159" t="str">
        <f t="shared" si="40"/>
        <v>Not Found</v>
      </c>
      <c r="H1315" t="str" cm="1">
        <f t="array" ref="H1315">IF(SUMPRODUCT((TRIM(C1315:F1315)&lt;&gt;"-")*1)=0,
    "No Data",
    IF(COUNTIF(C1315:F1315,INDEX(_xlfn._xlws.FILTER(C1315:F1315,TRIM(C1315:F1315)&lt;&gt;"-"),1))=SUMPRODUCT((TRIM(C1315:F1315)&lt;&gt;"-")*1),
    "No Change",
    "Change"))</f>
        <v>No Data</v>
      </c>
      <c r="I1315" s="159"/>
      <c r="J1315"/>
      <c r="K1315" s="163"/>
      <c r="L1315" s="147" t="str">
        <f>TRIM(CLEAN(TEXT(IFERROR(INDEX('Glade MR'!$B$4:$C$3000,MATCH($A1315,'Glade MR'!$C$4:$C$3000,0),1),"-"),"@")))</f>
        <v>Pool 4</v>
      </c>
      <c r="M1315" s="147" t="str">
        <f>TRIM(CLEAN(TEXT(IFERROR(INDEX('Glade MR'!$I$4:$J$3000,MATCH($A1315,'Glade MR'!$J$4:$J$3000,0),1),"-"),"@")))</f>
        <v>Pool 5</v>
      </c>
      <c r="N1315" s="147" t="str">
        <f>TRIM(CLEAN(TEXT(IFERROR(INDEX('Glade MR'!$P$4:$Q$3000,MATCH($A1315,'Glade MR'!$Q$4:$Q$3000,0),1),"-"),"@")))</f>
        <v>-</v>
      </c>
      <c r="O1315" s="147" t="str">
        <f>TRIM(CLEAN(TEXT(IFERROR(INDEX('Glade MR'!$W$4:$X$3000,MATCH($A1315,'Glade MR'!$X$4:$X$3000,0),1),"-"),"@")))</f>
        <v>Pool 5</v>
      </c>
      <c r="P1315" s="159" t="str">
        <f t="shared" si="41"/>
        <v>Found</v>
      </c>
      <c r="Q1315" t="str" cm="1">
        <f t="array" ref="Q1315">IF(SUMPRODUCT((TRIM(L1315:O1315)&lt;&gt;"-")*1)=0,
    "No Data",
    IF(COUNTIF(L1315:O1315,INDEX(_xlfn._xlws.FILTER(L1315:O1315,TRIM(L1315:O1315)&lt;&gt;"-"),1))=SUMPRODUCT((TRIM(L1315:O1315)&lt;&gt;"-")*1),
    "No Change",
    "Change"))</f>
        <v>Change</v>
      </c>
      <c r="R1315" s="159"/>
      <c r="S1315" s="111"/>
    </row>
    <row r="1316" spans="1:19" x14ac:dyDescent="0.3">
      <c r="A1316" t="s">
        <v>2056</v>
      </c>
      <c r="B1316" t="s">
        <v>1137</v>
      </c>
      <c r="C1316" s="160" t="str">
        <f>TRIM(CLEAN(TEXT(IFERROR(INDEX('Snakeden MR'!$B$4:$C$3028,MATCH($A1316,'Snakeden MR'!$C$4:$C$3028,0),1),"-"),"@")))</f>
        <v>-</v>
      </c>
      <c r="D1316" s="147" t="str">
        <f>TRIM(CLEAN(TEXT(IFERROR(INDEX('Snakeden MR'!$I$4:$J$3028,MATCH($A1316,'Snakeden MR'!$J$4:$J$3028,0),1),"-"),"@")))</f>
        <v>-</v>
      </c>
      <c r="E1316" s="147" t="str">
        <f>TRIM(CLEAN(TEXT(IFERROR(INDEX('Snakeden MR'!$P$4:$Q$3028,MATCH($A1316,'Snakeden MR'!$Q$4:$Q$3028,0),1),"-"),"@")))</f>
        <v>-</v>
      </c>
      <c r="F1316" s="147" t="str">
        <f>TRIM(CLEAN(TEXT(IFERROR(INDEX('Snakeden MR'!$W$4:$X$3028,MATCH($A1316,'Snakeden MR'!$X$4:$X$3028,0),1),"-"),"@")))</f>
        <v>-</v>
      </c>
      <c r="G1316" s="159" t="str">
        <f t="shared" si="40"/>
        <v>Not Found</v>
      </c>
      <c r="H1316" t="str" cm="1">
        <f t="array" ref="H1316">IF(SUMPRODUCT((TRIM(C1316:F1316)&lt;&gt;"-")*1)=0,
    "No Data",
    IF(COUNTIF(C1316:F1316,INDEX(_xlfn._xlws.FILTER(C1316:F1316,TRIM(C1316:F1316)&lt;&gt;"-"),1))=SUMPRODUCT((TRIM(C1316:F1316)&lt;&gt;"-")*1),
    "No Change",
    "Change"))</f>
        <v>No Data</v>
      </c>
      <c r="I1316" s="159"/>
      <c r="J1316"/>
      <c r="K1316" s="163"/>
      <c r="L1316" s="147" t="str">
        <f>TRIM(CLEAN(TEXT(IFERROR(INDEX('Glade MR'!$B$4:$C$3000,MATCH($A1316,'Glade MR'!$C$4:$C$3000,0),1),"-"),"@")))</f>
        <v>-</v>
      </c>
      <c r="M1316" s="147" t="str">
        <f>TRIM(CLEAN(TEXT(IFERROR(INDEX('Glade MR'!$I$4:$J$3000,MATCH($A1316,'Glade MR'!$J$4:$J$3000,0),1),"-"),"@")))</f>
        <v>-</v>
      </c>
      <c r="N1316" s="147" t="str">
        <f>TRIM(CLEAN(TEXT(IFERROR(INDEX('Glade MR'!$P$4:$Q$3000,MATCH($A1316,'Glade MR'!$Q$4:$Q$3000,0),1),"-"),"@")))</f>
        <v>-</v>
      </c>
      <c r="O1316" s="147" t="str">
        <f>TRIM(CLEAN(TEXT(IFERROR(INDEX('Glade MR'!$W$4:$X$3000,MATCH($A1316,'Glade MR'!$X$4:$X$3000,0),1),"-"),"@")))</f>
        <v>-</v>
      </c>
      <c r="P1316" s="159" t="str">
        <f t="shared" si="41"/>
        <v>Not Found</v>
      </c>
      <c r="Q1316" t="str" cm="1">
        <f t="array" ref="Q1316">IF(SUMPRODUCT((TRIM(L1316:O1316)&lt;&gt;"-")*1)=0,
    "No Data",
    IF(COUNTIF(L1316:O1316,INDEX(_xlfn._xlws.FILTER(L1316:O1316,TRIM(L1316:O1316)&lt;&gt;"-"),1))=SUMPRODUCT((TRIM(L1316:O1316)&lt;&gt;"-")*1),
    "No Change",
    "Change"))</f>
        <v>No Data</v>
      </c>
      <c r="R1316" s="159"/>
      <c r="S1316" s="111"/>
    </row>
    <row r="1317" spans="1:19" x14ac:dyDescent="0.3">
      <c r="A1317" t="s">
        <v>2057</v>
      </c>
      <c r="B1317" t="s">
        <v>1137</v>
      </c>
      <c r="C1317" s="160" t="str">
        <f>TRIM(CLEAN(TEXT(IFERROR(INDEX('Snakeden MR'!$B$4:$C$3028,MATCH($A1317,'Snakeden MR'!$C$4:$C$3028,0),1),"-"),"@")))</f>
        <v>-</v>
      </c>
      <c r="D1317" s="147" t="str">
        <f>TRIM(CLEAN(TEXT(IFERROR(INDEX('Snakeden MR'!$I$4:$J$3028,MATCH($A1317,'Snakeden MR'!$J$4:$J$3028,0),1),"-"),"@")))</f>
        <v>-</v>
      </c>
      <c r="E1317" s="147" t="str">
        <f>TRIM(CLEAN(TEXT(IFERROR(INDEX('Snakeden MR'!$P$4:$Q$3028,MATCH($A1317,'Snakeden MR'!$Q$4:$Q$3028,0),1),"-"),"@")))</f>
        <v>-</v>
      </c>
      <c r="F1317" s="147" t="str">
        <f>TRIM(CLEAN(TEXT(IFERROR(INDEX('Snakeden MR'!$W$4:$X$3028,MATCH($A1317,'Snakeden MR'!$X$4:$X$3028,0),1),"-"),"@")))</f>
        <v>-</v>
      </c>
      <c r="G1317" s="159" t="str">
        <f t="shared" si="40"/>
        <v>Not Found</v>
      </c>
      <c r="H1317" t="str" cm="1">
        <f t="array" ref="H1317">IF(SUMPRODUCT((TRIM(C1317:F1317)&lt;&gt;"-")*1)=0,
    "No Data",
    IF(COUNTIF(C1317:F1317,INDEX(_xlfn._xlws.FILTER(C1317:F1317,TRIM(C1317:F1317)&lt;&gt;"-"),1))=SUMPRODUCT((TRIM(C1317:F1317)&lt;&gt;"-")*1),
    "No Change",
    "Change"))</f>
        <v>No Data</v>
      </c>
      <c r="I1317" s="159"/>
      <c r="J1317"/>
      <c r="K1317" s="163"/>
      <c r="L1317" s="147" t="str">
        <f>TRIM(CLEAN(TEXT(IFERROR(INDEX('Glade MR'!$B$4:$C$3000,MATCH($A1317,'Glade MR'!$C$4:$C$3000,0),1),"-"),"@")))</f>
        <v>-</v>
      </c>
      <c r="M1317" s="147" t="str">
        <f>TRIM(CLEAN(TEXT(IFERROR(INDEX('Glade MR'!$I$4:$J$3000,MATCH($A1317,'Glade MR'!$J$4:$J$3000,0),1),"-"),"@")))</f>
        <v>-</v>
      </c>
      <c r="N1317" s="147" t="str">
        <f>TRIM(CLEAN(TEXT(IFERROR(INDEX('Glade MR'!$P$4:$Q$3000,MATCH($A1317,'Glade MR'!$Q$4:$Q$3000,0),1),"-"),"@")))</f>
        <v>-</v>
      </c>
      <c r="O1317" s="147" t="str">
        <f>TRIM(CLEAN(TEXT(IFERROR(INDEX('Glade MR'!$W$4:$X$3000,MATCH($A1317,'Glade MR'!$X$4:$X$3000,0),1),"-"),"@")))</f>
        <v>-</v>
      </c>
      <c r="P1317" s="159" t="str">
        <f t="shared" si="41"/>
        <v>Not Found</v>
      </c>
      <c r="Q1317" t="str" cm="1">
        <f t="array" ref="Q1317">IF(SUMPRODUCT((TRIM(L1317:O1317)&lt;&gt;"-")*1)=0,
    "No Data",
    IF(COUNTIF(L1317:O1317,INDEX(_xlfn._xlws.FILTER(L1317:O1317,TRIM(L1317:O1317)&lt;&gt;"-"),1))=SUMPRODUCT((TRIM(L1317:O1317)&lt;&gt;"-")*1),
    "No Change",
    "Change"))</f>
        <v>No Data</v>
      </c>
      <c r="R1317" s="159"/>
      <c r="S1317" s="111"/>
    </row>
    <row r="1318" spans="1:19" x14ac:dyDescent="0.3">
      <c r="A1318" t="s">
        <v>2058</v>
      </c>
      <c r="B1318" t="s">
        <v>1145</v>
      </c>
      <c r="C1318" s="160" t="str">
        <f>TRIM(CLEAN(TEXT(IFERROR(INDEX('Snakeden MR'!$B$4:$C$3028,MATCH($A1318,'Snakeden MR'!$C$4:$C$3028,0),1),"-"),"@")))</f>
        <v>-</v>
      </c>
      <c r="D1318" s="147" t="str">
        <f>TRIM(CLEAN(TEXT(IFERROR(INDEX('Snakeden MR'!$I$4:$J$3028,MATCH($A1318,'Snakeden MR'!$J$4:$J$3028,0),1),"-"),"@")))</f>
        <v>-</v>
      </c>
      <c r="E1318" s="147" t="str">
        <f>TRIM(CLEAN(TEXT(IFERROR(INDEX('Snakeden MR'!$P$4:$Q$3028,MATCH($A1318,'Snakeden MR'!$Q$4:$Q$3028,0),1),"-"),"@")))</f>
        <v>-</v>
      </c>
      <c r="F1318" s="147" t="str">
        <f>TRIM(CLEAN(TEXT(IFERROR(INDEX('Snakeden MR'!$W$4:$X$3028,MATCH($A1318,'Snakeden MR'!$X$4:$X$3028,0),1),"-"),"@")))</f>
        <v>-</v>
      </c>
      <c r="G1318" s="159" t="str">
        <f t="shared" si="40"/>
        <v>Not Found</v>
      </c>
      <c r="H1318" t="str" cm="1">
        <f t="array" ref="H1318">IF(SUMPRODUCT((TRIM(C1318:F1318)&lt;&gt;"-")*1)=0,
    "No Data",
    IF(COUNTIF(C1318:F1318,INDEX(_xlfn._xlws.FILTER(C1318:F1318,TRIM(C1318:F1318)&lt;&gt;"-"),1))=SUMPRODUCT((TRIM(C1318:F1318)&lt;&gt;"-")*1),
    "No Change",
    "Change"))</f>
        <v>No Data</v>
      </c>
      <c r="I1318" s="159"/>
      <c r="J1318"/>
      <c r="K1318" s="163"/>
      <c r="L1318" s="147" t="str">
        <f>TRIM(CLEAN(TEXT(IFERROR(INDEX('Glade MR'!$B$4:$C$3000,MATCH($A1318,'Glade MR'!$C$4:$C$3000,0),1),"-"),"@")))</f>
        <v>-</v>
      </c>
      <c r="M1318" s="147" t="str">
        <f>TRIM(CLEAN(TEXT(IFERROR(INDEX('Glade MR'!$I$4:$J$3000,MATCH($A1318,'Glade MR'!$J$4:$J$3000,0),1),"-"),"@")))</f>
        <v>-</v>
      </c>
      <c r="N1318" s="147" t="str">
        <f>TRIM(CLEAN(TEXT(IFERROR(INDEX('Glade MR'!$P$4:$Q$3000,MATCH($A1318,'Glade MR'!$Q$4:$Q$3000,0),1),"-"),"@")))</f>
        <v>-</v>
      </c>
      <c r="O1318" s="147" t="str">
        <f>TRIM(CLEAN(TEXT(IFERROR(INDEX('Glade MR'!$W$4:$X$3000,MATCH($A1318,'Glade MR'!$X$4:$X$3000,0),1),"-"),"@")))</f>
        <v>-</v>
      </c>
      <c r="P1318" s="159" t="str">
        <f t="shared" si="41"/>
        <v>Not Found</v>
      </c>
      <c r="Q1318" t="str" cm="1">
        <f t="array" ref="Q1318">IF(SUMPRODUCT((TRIM(L1318:O1318)&lt;&gt;"-")*1)=0,
    "No Data",
    IF(COUNTIF(L1318:O1318,INDEX(_xlfn._xlws.FILTER(L1318:O1318,TRIM(L1318:O1318)&lt;&gt;"-"),1))=SUMPRODUCT((TRIM(L1318:O1318)&lt;&gt;"-")*1),
    "No Change",
    "Change"))</f>
        <v>No Data</v>
      </c>
      <c r="R1318" s="159"/>
      <c r="S1318" s="111"/>
    </row>
    <row r="1319" spans="1:19" x14ac:dyDescent="0.3">
      <c r="A1319" t="s">
        <v>2059</v>
      </c>
      <c r="B1319" t="s">
        <v>1145</v>
      </c>
      <c r="C1319" s="160" t="str">
        <f>TRIM(CLEAN(TEXT(IFERROR(INDEX('Snakeden MR'!$B$4:$C$3028,MATCH($A1319,'Snakeden MR'!$C$4:$C$3028,0),1),"-"),"@")))</f>
        <v>-</v>
      </c>
      <c r="D1319" s="147" t="str">
        <f>TRIM(CLEAN(TEXT(IFERROR(INDEX('Snakeden MR'!$I$4:$J$3028,MATCH($A1319,'Snakeden MR'!$J$4:$J$3028,0),1),"-"),"@")))</f>
        <v>-</v>
      </c>
      <c r="E1319" s="147" t="str">
        <f>TRIM(CLEAN(TEXT(IFERROR(INDEX('Snakeden MR'!$P$4:$Q$3028,MATCH($A1319,'Snakeden MR'!$Q$4:$Q$3028,0),1),"-"),"@")))</f>
        <v>-</v>
      </c>
      <c r="F1319" s="147" t="str">
        <f>TRIM(CLEAN(TEXT(IFERROR(INDEX('Snakeden MR'!$W$4:$X$3028,MATCH($A1319,'Snakeden MR'!$X$4:$X$3028,0),1),"-"),"@")))</f>
        <v>-</v>
      </c>
      <c r="G1319" s="159" t="str">
        <f t="shared" si="40"/>
        <v>Not Found</v>
      </c>
      <c r="H1319" t="str" cm="1">
        <f t="array" ref="H1319">IF(SUMPRODUCT((TRIM(C1319:F1319)&lt;&gt;"-")*1)=0,
    "No Data",
    IF(COUNTIF(C1319:F1319,INDEX(_xlfn._xlws.FILTER(C1319:F1319,TRIM(C1319:F1319)&lt;&gt;"-"),1))=SUMPRODUCT((TRIM(C1319:F1319)&lt;&gt;"-")*1),
    "No Change",
    "Change"))</f>
        <v>No Data</v>
      </c>
      <c r="I1319" s="159"/>
      <c r="J1319"/>
      <c r="K1319" s="163"/>
      <c r="L1319" s="147" t="str">
        <f>TRIM(CLEAN(TEXT(IFERROR(INDEX('Glade MR'!$B$4:$C$3000,MATCH($A1319,'Glade MR'!$C$4:$C$3000,0),1),"-"),"@")))</f>
        <v>-</v>
      </c>
      <c r="M1319" s="147" t="str">
        <f>TRIM(CLEAN(TEXT(IFERROR(INDEX('Glade MR'!$I$4:$J$3000,MATCH($A1319,'Glade MR'!$J$4:$J$3000,0),1),"-"),"@")))</f>
        <v>-</v>
      </c>
      <c r="N1319" s="147" t="str">
        <f>TRIM(CLEAN(TEXT(IFERROR(INDEX('Glade MR'!$P$4:$Q$3000,MATCH($A1319,'Glade MR'!$Q$4:$Q$3000,0),1),"-"),"@")))</f>
        <v>-</v>
      </c>
      <c r="O1319" s="147" t="str">
        <f>TRIM(CLEAN(TEXT(IFERROR(INDEX('Glade MR'!$W$4:$X$3000,MATCH($A1319,'Glade MR'!$X$4:$X$3000,0),1),"-"),"@")))</f>
        <v>-</v>
      </c>
      <c r="P1319" s="159" t="str">
        <f t="shared" si="41"/>
        <v>Not Found</v>
      </c>
      <c r="Q1319" t="str" cm="1">
        <f t="array" ref="Q1319">IF(SUMPRODUCT((TRIM(L1319:O1319)&lt;&gt;"-")*1)=0,
    "No Data",
    IF(COUNTIF(L1319:O1319,INDEX(_xlfn._xlws.FILTER(L1319:O1319,TRIM(L1319:O1319)&lt;&gt;"-"),1))=SUMPRODUCT((TRIM(L1319:O1319)&lt;&gt;"-")*1),
    "No Change",
    "Change"))</f>
        <v>No Data</v>
      </c>
      <c r="R1319" s="159"/>
      <c r="S1319" s="111"/>
    </row>
    <row r="1320" spans="1:19" x14ac:dyDescent="0.3">
      <c r="A1320" t="s">
        <v>823</v>
      </c>
      <c r="B1320" t="s">
        <v>1137</v>
      </c>
      <c r="C1320" s="160" t="str">
        <f>TRIM(CLEAN(TEXT(IFERROR(INDEX('Snakeden MR'!$B$4:$C$3028,MATCH($A1320,'Snakeden MR'!$C$4:$C$3028,0),1),"-"),"@")))</f>
        <v>-</v>
      </c>
      <c r="D1320" s="147" t="str">
        <f>TRIM(CLEAN(TEXT(IFERROR(INDEX('Snakeden MR'!$I$4:$J$3028,MATCH($A1320,'Snakeden MR'!$J$4:$J$3028,0),1),"-"),"@")))</f>
        <v>-</v>
      </c>
      <c r="E1320" s="147" t="str">
        <f>TRIM(CLEAN(TEXT(IFERROR(INDEX('Snakeden MR'!$P$4:$Q$3028,MATCH($A1320,'Snakeden MR'!$Q$4:$Q$3028,0),1),"-"),"@")))</f>
        <v>-</v>
      </c>
      <c r="F1320" s="147" t="str">
        <f>TRIM(CLEAN(TEXT(IFERROR(INDEX('Snakeden MR'!$W$4:$X$3028,MATCH($A1320,'Snakeden MR'!$X$4:$X$3028,0),1),"-"),"@")))</f>
        <v>-</v>
      </c>
      <c r="G1320" s="159" t="str">
        <f t="shared" si="40"/>
        <v>Not Found</v>
      </c>
      <c r="H1320" t="str" cm="1">
        <f t="array" ref="H1320">IF(SUMPRODUCT((TRIM(C1320:F1320)&lt;&gt;"-")*1)=0,
    "No Data",
    IF(COUNTIF(C1320:F1320,INDEX(_xlfn._xlws.FILTER(C1320:F1320,TRIM(C1320:F1320)&lt;&gt;"-"),1))=SUMPRODUCT((TRIM(C1320:F1320)&lt;&gt;"-")*1),
    "No Change",
    "Change"))</f>
        <v>No Data</v>
      </c>
      <c r="I1320" s="159"/>
      <c r="J1320"/>
      <c r="K1320" s="163"/>
      <c r="L1320" s="147" t="str">
        <f>TRIM(CLEAN(TEXT(IFERROR(INDEX('Glade MR'!$B$4:$C$3000,MATCH($A1320,'Glade MR'!$C$4:$C$3000,0),1),"-"),"@")))</f>
        <v>Pool 2</v>
      </c>
      <c r="M1320" s="147" t="str">
        <f>TRIM(CLEAN(TEXT(IFERROR(INDEX('Glade MR'!$I$4:$J$3000,MATCH($A1320,'Glade MR'!$J$4:$J$3000,0),1),"-"),"@")))</f>
        <v>-</v>
      </c>
      <c r="N1320" s="147" t="str">
        <f>TRIM(CLEAN(TEXT(IFERROR(INDEX('Glade MR'!$P$4:$Q$3000,MATCH($A1320,'Glade MR'!$Q$4:$Q$3000,0),1),"-"),"@")))</f>
        <v>-</v>
      </c>
      <c r="O1320" s="147" t="str">
        <f>TRIM(CLEAN(TEXT(IFERROR(INDEX('Glade MR'!$W$4:$X$3000,MATCH($A1320,'Glade MR'!$X$4:$X$3000,0),1),"-"),"@")))</f>
        <v>-</v>
      </c>
      <c r="P1320" s="159" t="str">
        <f t="shared" si="41"/>
        <v>Found</v>
      </c>
      <c r="Q1320" t="str" cm="1">
        <f t="array" ref="Q1320">IF(SUMPRODUCT((TRIM(L1320:O1320)&lt;&gt;"-")*1)=0,
    "No Data",
    IF(COUNTIF(L1320:O1320,INDEX(_xlfn._xlws.FILTER(L1320:O1320,TRIM(L1320:O1320)&lt;&gt;"-"),1))=SUMPRODUCT((TRIM(L1320:O1320)&lt;&gt;"-")*1),
    "No Change",
    "Change"))</f>
        <v>No Change</v>
      </c>
      <c r="R1320" s="159"/>
      <c r="S1320" s="111"/>
    </row>
    <row r="1321" spans="1:19" x14ac:dyDescent="0.3">
      <c r="A1321" t="s">
        <v>2060</v>
      </c>
      <c r="B1321" t="s">
        <v>1137</v>
      </c>
      <c r="C1321" s="160" t="str">
        <f>TRIM(CLEAN(TEXT(IFERROR(INDEX('Snakeden MR'!$B$4:$C$3028,MATCH($A1321,'Snakeden MR'!$C$4:$C$3028,0),1),"-"),"@")))</f>
        <v>-</v>
      </c>
      <c r="D1321" s="147" t="str">
        <f>TRIM(CLEAN(TEXT(IFERROR(INDEX('Snakeden MR'!$I$4:$J$3028,MATCH($A1321,'Snakeden MR'!$J$4:$J$3028,0),1),"-"),"@")))</f>
        <v>-</v>
      </c>
      <c r="E1321" s="147" t="str">
        <f>TRIM(CLEAN(TEXT(IFERROR(INDEX('Snakeden MR'!$P$4:$Q$3028,MATCH($A1321,'Snakeden MR'!$Q$4:$Q$3028,0),1),"-"),"@")))</f>
        <v>-</v>
      </c>
      <c r="F1321" s="147" t="str">
        <f>TRIM(CLEAN(TEXT(IFERROR(INDEX('Snakeden MR'!$W$4:$X$3028,MATCH($A1321,'Snakeden MR'!$X$4:$X$3028,0),1),"-"),"@")))</f>
        <v>-</v>
      </c>
      <c r="G1321" s="159" t="str">
        <f t="shared" si="40"/>
        <v>Not Found</v>
      </c>
      <c r="H1321" t="str" cm="1">
        <f t="array" ref="H1321">IF(SUMPRODUCT((TRIM(C1321:F1321)&lt;&gt;"-")*1)=0,
    "No Data",
    IF(COUNTIF(C1321:F1321,INDEX(_xlfn._xlws.FILTER(C1321:F1321,TRIM(C1321:F1321)&lt;&gt;"-"),1))=SUMPRODUCT((TRIM(C1321:F1321)&lt;&gt;"-")*1),
    "No Change",
    "Change"))</f>
        <v>No Data</v>
      </c>
      <c r="I1321" s="159"/>
      <c r="J1321"/>
      <c r="K1321" s="163"/>
      <c r="L1321" s="147" t="str">
        <f>TRIM(CLEAN(TEXT(IFERROR(INDEX('Glade MR'!$B$4:$C$3000,MATCH($A1321,'Glade MR'!$C$4:$C$3000,0),1),"-"),"@")))</f>
        <v>-</v>
      </c>
      <c r="M1321" s="147" t="str">
        <f>TRIM(CLEAN(TEXT(IFERROR(INDEX('Glade MR'!$I$4:$J$3000,MATCH($A1321,'Glade MR'!$J$4:$J$3000,0),1),"-"),"@")))</f>
        <v>-</v>
      </c>
      <c r="N1321" s="147" t="str">
        <f>TRIM(CLEAN(TEXT(IFERROR(INDEX('Glade MR'!$P$4:$Q$3000,MATCH($A1321,'Glade MR'!$Q$4:$Q$3000,0),1),"-"),"@")))</f>
        <v>-</v>
      </c>
      <c r="O1321" s="147" t="str">
        <f>TRIM(CLEAN(TEXT(IFERROR(INDEX('Glade MR'!$W$4:$X$3000,MATCH($A1321,'Glade MR'!$X$4:$X$3000,0),1),"-"),"@")))</f>
        <v>-</v>
      </c>
      <c r="P1321" s="159" t="str">
        <f t="shared" si="41"/>
        <v>Not Found</v>
      </c>
      <c r="Q1321" t="str" cm="1">
        <f t="array" ref="Q1321">IF(SUMPRODUCT((TRIM(L1321:O1321)&lt;&gt;"-")*1)=0,
    "No Data",
    IF(COUNTIF(L1321:O1321,INDEX(_xlfn._xlws.FILTER(L1321:O1321,TRIM(L1321:O1321)&lt;&gt;"-"),1))=SUMPRODUCT((TRIM(L1321:O1321)&lt;&gt;"-")*1),
    "No Change",
    "Change"))</f>
        <v>No Data</v>
      </c>
      <c r="R1321" s="159"/>
      <c r="S1321" s="111"/>
    </row>
    <row r="1322" spans="1:19" x14ac:dyDescent="0.3">
      <c r="A1322" t="s">
        <v>359</v>
      </c>
      <c r="B1322" t="s">
        <v>1137</v>
      </c>
      <c r="C1322" s="160" t="str">
        <f>TRIM(CLEAN(TEXT(IFERROR(INDEX('Snakeden MR'!$B$4:$C$3028,MATCH($A1322,'Snakeden MR'!$C$4:$C$3028,0),1),"-"),"@")))</f>
        <v>-</v>
      </c>
      <c r="D1322" s="147" t="str">
        <f>TRIM(CLEAN(TEXT(IFERROR(INDEX('Snakeden MR'!$I$4:$J$3028,MATCH($A1322,'Snakeden MR'!$J$4:$J$3028,0),1),"-"),"@")))</f>
        <v>-</v>
      </c>
      <c r="E1322" s="147" t="str">
        <f>TRIM(CLEAN(TEXT(IFERROR(INDEX('Snakeden MR'!$P$4:$Q$3028,MATCH($A1322,'Snakeden MR'!$Q$4:$Q$3028,0),1),"-"),"@")))</f>
        <v>-</v>
      </c>
      <c r="F1322" s="147" t="str">
        <f>TRIM(CLEAN(TEXT(IFERROR(INDEX('Snakeden MR'!$W$4:$X$3028,MATCH($A1322,'Snakeden MR'!$X$4:$X$3028,0),1),"-"),"@")))</f>
        <v>-</v>
      </c>
      <c r="G1322" s="159" t="str">
        <f t="shared" si="40"/>
        <v>Not Found</v>
      </c>
      <c r="H1322" t="str" cm="1">
        <f t="array" ref="H1322">IF(SUMPRODUCT((TRIM(C1322:F1322)&lt;&gt;"-")*1)=0,
    "No Data",
    IF(COUNTIF(C1322:F1322,INDEX(_xlfn._xlws.FILTER(C1322:F1322,TRIM(C1322:F1322)&lt;&gt;"-"),1))=SUMPRODUCT((TRIM(C1322:F1322)&lt;&gt;"-")*1),
    "No Change",
    "Change"))</f>
        <v>No Data</v>
      </c>
      <c r="I1322" s="159"/>
      <c r="J1322"/>
      <c r="K1322" s="163"/>
      <c r="L1322" s="147" t="str">
        <f>TRIM(CLEAN(TEXT(IFERROR(INDEX('Glade MR'!$B$4:$C$3000,MATCH($A1322,'Glade MR'!$C$4:$C$3000,0),1),"-"),"@")))</f>
        <v>Pool 11</v>
      </c>
      <c r="M1322" s="147" t="str">
        <f>TRIM(CLEAN(TEXT(IFERROR(INDEX('Glade MR'!$I$4:$J$3000,MATCH($A1322,'Glade MR'!$J$4:$J$3000,0),1),"-"),"@")))</f>
        <v>-</v>
      </c>
      <c r="N1322" s="147" t="str">
        <f>TRIM(CLEAN(TEXT(IFERROR(INDEX('Glade MR'!$P$4:$Q$3000,MATCH($A1322,'Glade MR'!$Q$4:$Q$3000,0),1),"-"),"@")))</f>
        <v>Pool 11</v>
      </c>
      <c r="O1322" s="147" t="str">
        <f>TRIM(CLEAN(TEXT(IFERROR(INDEX('Glade MR'!$W$4:$X$3000,MATCH($A1322,'Glade MR'!$X$4:$X$3000,0),1),"-"),"@")))</f>
        <v>-</v>
      </c>
      <c r="P1322" s="159" t="str">
        <f t="shared" si="41"/>
        <v>Found</v>
      </c>
      <c r="Q1322" t="str" cm="1">
        <f t="array" ref="Q1322">IF(SUMPRODUCT((TRIM(L1322:O1322)&lt;&gt;"-")*1)=0,
    "No Data",
    IF(COUNTIF(L1322:O1322,INDEX(_xlfn._xlws.FILTER(L1322:O1322,TRIM(L1322:O1322)&lt;&gt;"-"),1))=SUMPRODUCT((TRIM(L1322:O1322)&lt;&gt;"-")*1),
    "No Change",
    "Change"))</f>
        <v>No Change</v>
      </c>
      <c r="R1322" s="159"/>
      <c r="S1322" s="111"/>
    </row>
    <row r="1323" spans="1:19" x14ac:dyDescent="0.3">
      <c r="A1323" t="s">
        <v>2061</v>
      </c>
      <c r="B1323" t="s">
        <v>1145</v>
      </c>
      <c r="C1323" s="160" t="str">
        <f>TRIM(CLEAN(TEXT(IFERROR(INDEX('Snakeden MR'!$B$4:$C$3028,MATCH($A1323,'Snakeden MR'!$C$4:$C$3028,0),1),"-"),"@")))</f>
        <v>-</v>
      </c>
      <c r="D1323" s="147" t="str">
        <f>TRIM(CLEAN(TEXT(IFERROR(INDEX('Snakeden MR'!$I$4:$J$3028,MATCH($A1323,'Snakeden MR'!$J$4:$J$3028,0),1),"-"),"@")))</f>
        <v>-</v>
      </c>
      <c r="E1323" s="147" t="str">
        <f>TRIM(CLEAN(TEXT(IFERROR(INDEX('Snakeden MR'!$P$4:$Q$3028,MATCH($A1323,'Snakeden MR'!$Q$4:$Q$3028,0),1),"-"),"@")))</f>
        <v>-</v>
      </c>
      <c r="F1323" s="147" t="str">
        <f>TRIM(CLEAN(TEXT(IFERROR(INDEX('Snakeden MR'!$W$4:$X$3028,MATCH($A1323,'Snakeden MR'!$X$4:$X$3028,0),1),"-"),"@")))</f>
        <v>-</v>
      </c>
      <c r="G1323" s="159" t="str">
        <f t="shared" si="40"/>
        <v>Not Found</v>
      </c>
      <c r="H1323" t="str" cm="1">
        <f t="array" ref="H1323">IF(SUMPRODUCT((TRIM(C1323:F1323)&lt;&gt;"-")*1)=0,
    "No Data",
    IF(COUNTIF(C1323:F1323,INDEX(_xlfn._xlws.FILTER(C1323:F1323,TRIM(C1323:F1323)&lt;&gt;"-"),1))=SUMPRODUCT((TRIM(C1323:F1323)&lt;&gt;"-")*1),
    "No Change",
    "Change"))</f>
        <v>No Data</v>
      </c>
      <c r="I1323" s="159"/>
      <c r="J1323"/>
      <c r="K1323" s="163"/>
      <c r="L1323" s="147" t="str">
        <f>TRIM(CLEAN(TEXT(IFERROR(INDEX('Glade MR'!$B$4:$C$3000,MATCH($A1323,'Glade MR'!$C$4:$C$3000,0),1),"-"),"@")))</f>
        <v>-</v>
      </c>
      <c r="M1323" s="147" t="str">
        <f>TRIM(CLEAN(TEXT(IFERROR(INDEX('Glade MR'!$I$4:$J$3000,MATCH($A1323,'Glade MR'!$J$4:$J$3000,0),1),"-"),"@")))</f>
        <v>-</v>
      </c>
      <c r="N1323" s="147" t="str">
        <f>TRIM(CLEAN(TEXT(IFERROR(INDEX('Glade MR'!$P$4:$Q$3000,MATCH($A1323,'Glade MR'!$Q$4:$Q$3000,0),1),"-"),"@")))</f>
        <v>-</v>
      </c>
      <c r="O1323" s="147" t="str">
        <f>TRIM(CLEAN(TEXT(IFERROR(INDEX('Glade MR'!$W$4:$X$3000,MATCH($A1323,'Glade MR'!$X$4:$X$3000,0),1),"-"),"@")))</f>
        <v>-</v>
      </c>
      <c r="P1323" s="159" t="str">
        <f t="shared" si="41"/>
        <v>Not Found</v>
      </c>
      <c r="Q1323" t="str" cm="1">
        <f t="array" ref="Q1323">IF(SUMPRODUCT((TRIM(L1323:O1323)&lt;&gt;"-")*1)=0,
    "No Data",
    IF(COUNTIF(L1323:O1323,INDEX(_xlfn._xlws.FILTER(L1323:O1323,TRIM(L1323:O1323)&lt;&gt;"-"),1))=SUMPRODUCT((TRIM(L1323:O1323)&lt;&gt;"-")*1),
    "No Change",
    "Change"))</f>
        <v>No Data</v>
      </c>
      <c r="R1323" s="159"/>
      <c r="S1323" s="111"/>
    </row>
    <row r="1324" spans="1:19" x14ac:dyDescent="0.3">
      <c r="A1324" t="s">
        <v>796</v>
      </c>
      <c r="B1324" t="s">
        <v>1137</v>
      </c>
      <c r="C1324" s="160" t="str">
        <f>TRIM(CLEAN(TEXT(IFERROR(INDEX('Snakeden MR'!$B$4:$C$3028,MATCH($A1324,'Snakeden MR'!$C$4:$C$3028,0),1),"-"),"@")))</f>
        <v>-</v>
      </c>
      <c r="D1324" s="147" t="str">
        <f>TRIM(CLEAN(TEXT(IFERROR(INDEX('Snakeden MR'!$I$4:$J$3028,MATCH($A1324,'Snakeden MR'!$J$4:$J$3028,0),1),"-"),"@")))</f>
        <v>-</v>
      </c>
      <c r="E1324" s="147" t="str">
        <f>TRIM(CLEAN(TEXT(IFERROR(INDEX('Snakeden MR'!$P$4:$Q$3028,MATCH($A1324,'Snakeden MR'!$Q$4:$Q$3028,0),1),"-"),"@")))</f>
        <v>-</v>
      </c>
      <c r="F1324" s="147" t="str">
        <f>TRIM(CLEAN(TEXT(IFERROR(INDEX('Snakeden MR'!$W$4:$X$3028,MATCH($A1324,'Snakeden MR'!$X$4:$X$3028,0),1),"-"),"@")))</f>
        <v>-</v>
      </c>
      <c r="G1324" s="159" t="str">
        <f t="shared" si="40"/>
        <v>Not Found</v>
      </c>
      <c r="H1324" t="str" cm="1">
        <f t="array" ref="H1324">IF(SUMPRODUCT((TRIM(C1324:F1324)&lt;&gt;"-")*1)=0,
    "No Data",
    IF(COUNTIF(C1324:F1324,INDEX(_xlfn._xlws.FILTER(C1324:F1324,TRIM(C1324:F1324)&lt;&gt;"-"),1))=SUMPRODUCT((TRIM(C1324:F1324)&lt;&gt;"-")*1),
    "No Change",
    "Change"))</f>
        <v>No Data</v>
      </c>
      <c r="I1324" s="159"/>
      <c r="J1324"/>
      <c r="K1324" s="163"/>
      <c r="L1324" s="147" t="str">
        <f>TRIM(CLEAN(TEXT(IFERROR(INDEX('Glade MR'!$B$4:$C$3000,MATCH($A1324,'Glade MR'!$C$4:$C$3000,0),1),"-"),"@")))</f>
        <v>Pool 3</v>
      </c>
      <c r="M1324" s="147" t="str">
        <f>TRIM(CLEAN(TEXT(IFERROR(INDEX('Glade MR'!$I$4:$J$3000,MATCH($A1324,'Glade MR'!$J$4:$J$3000,0),1),"-"),"@")))</f>
        <v>-</v>
      </c>
      <c r="N1324" s="147" t="str">
        <f>TRIM(CLEAN(TEXT(IFERROR(INDEX('Glade MR'!$P$4:$Q$3000,MATCH($A1324,'Glade MR'!$Q$4:$Q$3000,0),1),"-"),"@")))</f>
        <v>Pool 4</v>
      </c>
      <c r="O1324" s="147" t="str">
        <f>TRIM(CLEAN(TEXT(IFERROR(INDEX('Glade MR'!$W$4:$X$3000,MATCH($A1324,'Glade MR'!$X$4:$X$3000,0),1),"-"),"@")))</f>
        <v>Pool 4</v>
      </c>
      <c r="P1324" s="159" t="str">
        <f t="shared" si="41"/>
        <v>Found</v>
      </c>
      <c r="Q1324" t="str" cm="1">
        <f t="array" ref="Q1324">IF(SUMPRODUCT((TRIM(L1324:O1324)&lt;&gt;"-")*1)=0,
    "No Data",
    IF(COUNTIF(L1324:O1324,INDEX(_xlfn._xlws.FILTER(L1324:O1324,TRIM(L1324:O1324)&lt;&gt;"-"),1))=SUMPRODUCT((TRIM(L1324:O1324)&lt;&gt;"-")*1),
    "No Change",
    "Change"))</f>
        <v>Change</v>
      </c>
      <c r="R1324" s="159"/>
      <c r="S1324" s="111"/>
    </row>
    <row r="1325" spans="1:19" x14ac:dyDescent="0.3">
      <c r="A1325" t="s">
        <v>2062</v>
      </c>
      <c r="B1325" t="s">
        <v>1137</v>
      </c>
      <c r="C1325" s="160" t="str">
        <f>TRIM(CLEAN(TEXT(IFERROR(INDEX('Snakeden MR'!$B$4:$C$3028,MATCH($A1325,'Snakeden MR'!$C$4:$C$3028,0),1),"-"),"@")))</f>
        <v>-</v>
      </c>
      <c r="D1325" s="147" t="str">
        <f>TRIM(CLEAN(TEXT(IFERROR(INDEX('Snakeden MR'!$I$4:$J$3028,MATCH($A1325,'Snakeden MR'!$J$4:$J$3028,0),1),"-"),"@")))</f>
        <v>-</v>
      </c>
      <c r="E1325" s="147" t="str">
        <f>TRIM(CLEAN(TEXT(IFERROR(INDEX('Snakeden MR'!$P$4:$Q$3028,MATCH($A1325,'Snakeden MR'!$Q$4:$Q$3028,0),1),"-"),"@")))</f>
        <v>-</v>
      </c>
      <c r="F1325" s="147" t="str">
        <f>TRIM(CLEAN(TEXT(IFERROR(INDEX('Snakeden MR'!$W$4:$X$3028,MATCH($A1325,'Snakeden MR'!$X$4:$X$3028,0),1),"-"),"@")))</f>
        <v>-</v>
      </c>
      <c r="G1325" s="159" t="str">
        <f t="shared" si="40"/>
        <v>Not Found</v>
      </c>
      <c r="H1325" t="str" cm="1">
        <f t="array" ref="H1325">IF(SUMPRODUCT((TRIM(C1325:F1325)&lt;&gt;"-")*1)=0,
    "No Data",
    IF(COUNTIF(C1325:F1325,INDEX(_xlfn._xlws.FILTER(C1325:F1325,TRIM(C1325:F1325)&lt;&gt;"-"),1))=SUMPRODUCT((TRIM(C1325:F1325)&lt;&gt;"-")*1),
    "No Change",
    "Change"))</f>
        <v>No Data</v>
      </c>
      <c r="I1325" s="159"/>
      <c r="J1325"/>
      <c r="K1325" s="163"/>
      <c r="L1325" s="147" t="str">
        <f>TRIM(CLEAN(TEXT(IFERROR(INDEX('Glade MR'!$B$4:$C$3000,MATCH($A1325,'Glade MR'!$C$4:$C$3000,0),1),"-"),"@")))</f>
        <v>-</v>
      </c>
      <c r="M1325" s="147" t="str">
        <f>TRIM(CLEAN(TEXT(IFERROR(INDEX('Glade MR'!$I$4:$J$3000,MATCH($A1325,'Glade MR'!$J$4:$J$3000,0),1),"-"),"@")))</f>
        <v>-</v>
      </c>
      <c r="N1325" s="147" t="str">
        <f>TRIM(CLEAN(TEXT(IFERROR(INDEX('Glade MR'!$P$4:$Q$3000,MATCH($A1325,'Glade MR'!$Q$4:$Q$3000,0),1),"-"),"@")))</f>
        <v>-</v>
      </c>
      <c r="O1325" s="147" t="str">
        <f>TRIM(CLEAN(TEXT(IFERROR(INDEX('Glade MR'!$W$4:$X$3000,MATCH($A1325,'Glade MR'!$X$4:$X$3000,0),1),"-"),"@")))</f>
        <v>-</v>
      </c>
      <c r="P1325" s="159" t="str">
        <f t="shared" si="41"/>
        <v>Not Found</v>
      </c>
      <c r="Q1325" t="str" cm="1">
        <f t="array" ref="Q1325">IF(SUMPRODUCT((TRIM(L1325:O1325)&lt;&gt;"-")*1)=0,
    "No Data",
    IF(COUNTIF(L1325:O1325,INDEX(_xlfn._xlws.FILTER(L1325:O1325,TRIM(L1325:O1325)&lt;&gt;"-"),1))=SUMPRODUCT((TRIM(L1325:O1325)&lt;&gt;"-")*1),
    "No Change",
    "Change"))</f>
        <v>No Data</v>
      </c>
      <c r="R1325" s="159"/>
      <c r="S1325" s="111"/>
    </row>
    <row r="1326" spans="1:19" x14ac:dyDescent="0.3">
      <c r="A1326" t="s">
        <v>576</v>
      </c>
      <c r="B1326" t="s">
        <v>1137</v>
      </c>
      <c r="C1326" s="160" t="str">
        <f>TRIM(CLEAN(TEXT(IFERROR(INDEX('Snakeden MR'!$B$4:$C$3028,MATCH($A1326,'Snakeden MR'!$C$4:$C$3028,0),1),"-"),"@")))</f>
        <v>-</v>
      </c>
      <c r="D1326" s="147" t="str">
        <f>TRIM(CLEAN(TEXT(IFERROR(INDEX('Snakeden MR'!$I$4:$J$3028,MATCH($A1326,'Snakeden MR'!$J$4:$J$3028,0),1),"-"),"@")))</f>
        <v>-</v>
      </c>
      <c r="E1326" s="147" t="str">
        <f>TRIM(CLEAN(TEXT(IFERROR(INDEX('Snakeden MR'!$P$4:$Q$3028,MATCH($A1326,'Snakeden MR'!$Q$4:$Q$3028,0),1),"-"),"@")))</f>
        <v>-</v>
      </c>
      <c r="F1326" s="147" t="str">
        <f>TRIM(CLEAN(TEXT(IFERROR(INDEX('Snakeden MR'!$W$4:$X$3028,MATCH($A1326,'Snakeden MR'!$X$4:$X$3028,0),1),"-"),"@")))</f>
        <v>-</v>
      </c>
      <c r="G1326" s="159" t="str">
        <f t="shared" si="40"/>
        <v>Not Found</v>
      </c>
      <c r="H1326" t="str" cm="1">
        <f t="array" ref="H1326">IF(SUMPRODUCT((TRIM(C1326:F1326)&lt;&gt;"-")*1)=0,
    "No Data",
    IF(COUNTIF(C1326:F1326,INDEX(_xlfn._xlws.FILTER(C1326:F1326,TRIM(C1326:F1326)&lt;&gt;"-"),1))=SUMPRODUCT((TRIM(C1326:F1326)&lt;&gt;"-")*1),
    "No Change",
    "Change"))</f>
        <v>No Data</v>
      </c>
      <c r="I1326" s="159"/>
      <c r="J1326"/>
      <c r="K1326" s="163"/>
      <c r="L1326" s="147" t="str">
        <f>TRIM(CLEAN(TEXT(IFERROR(INDEX('Glade MR'!$B$4:$C$3000,MATCH($A1326,'Glade MR'!$C$4:$C$3000,0),1),"-"),"@")))</f>
        <v>Pool 1</v>
      </c>
      <c r="M1326" s="147" t="str">
        <f>TRIM(CLEAN(TEXT(IFERROR(INDEX('Glade MR'!$I$4:$J$3000,MATCH($A1326,'Glade MR'!$J$4:$J$3000,0),1),"-"),"@")))</f>
        <v>Pool 1</v>
      </c>
      <c r="N1326" s="147" t="str">
        <f>TRIM(CLEAN(TEXT(IFERROR(INDEX('Glade MR'!$P$4:$Q$3000,MATCH($A1326,'Glade MR'!$Q$4:$Q$3000,0),1),"-"),"@")))</f>
        <v>-</v>
      </c>
      <c r="O1326" s="147" t="str">
        <f>TRIM(CLEAN(TEXT(IFERROR(INDEX('Glade MR'!$W$4:$X$3000,MATCH($A1326,'Glade MR'!$X$4:$X$3000,0),1),"-"),"@")))</f>
        <v>Pool 1</v>
      </c>
      <c r="P1326" s="159" t="str">
        <f t="shared" si="41"/>
        <v>Found</v>
      </c>
      <c r="Q1326" t="str" cm="1">
        <f t="array" ref="Q1326">IF(SUMPRODUCT((TRIM(L1326:O1326)&lt;&gt;"-")*1)=0,
    "No Data",
    IF(COUNTIF(L1326:O1326,INDEX(_xlfn._xlws.FILTER(L1326:O1326,TRIM(L1326:O1326)&lt;&gt;"-"),1))=SUMPRODUCT((TRIM(L1326:O1326)&lt;&gt;"-")*1),
    "No Change",
    "Change"))</f>
        <v>No Change</v>
      </c>
      <c r="R1326" s="159"/>
      <c r="S1326" s="111"/>
    </row>
    <row r="1327" spans="1:19" x14ac:dyDescent="0.3">
      <c r="A1327" t="s">
        <v>2063</v>
      </c>
      <c r="B1327" t="s">
        <v>1137</v>
      </c>
      <c r="C1327" s="160" t="str">
        <f>TRIM(CLEAN(TEXT(IFERROR(INDEX('Snakeden MR'!$B$4:$C$3028,MATCH($A1327,'Snakeden MR'!$C$4:$C$3028,0),1),"-"),"@")))</f>
        <v>-</v>
      </c>
      <c r="D1327" s="147" t="str">
        <f>TRIM(CLEAN(TEXT(IFERROR(INDEX('Snakeden MR'!$I$4:$J$3028,MATCH($A1327,'Snakeden MR'!$J$4:$J$3028,0),1),"-"),"@")))</f>
        <v>-</v>
      </c>
      <c r="E1327" s="147" t="str">
        <f>TRIM(CLEAN(TEXT(IFERROR(INDEX('Snakeden MR'!$P$4:$Q$3028,MATCH($A1327,'Snakeden MR'!$Q$4:$Q$3028,0),1),"-"),"@")))</f>
        <v>-</v>
      </c>
      <c r="F1327" s="147" t="str">
        <f>TRIM(CLEAN(TEXT(IFERROR(INDEX('Snakeden MR'!$W$4:$X$3028,MATCH($A1327,'Snakeden MR'!$X$4:$X$3028,0),1),"-"),"@")))</f>
        <v>-</v>
      </c>
      <c r="G1327" s="159" t="str">
        <f t="shared" si="40"/>
        <v>Not Found</v>
      </c>
      <c r="H1327" t="str" cm="1">
        <f t="array" ref="H1327">IF(SUMPRODUCT((TRIM(C1327:F1327)&lt;&gt;"-")*1)=0,
    "No Data",
    IF(COUNTIF(C1327:F1327,INDEX(_xlfn._xlws.FILTER(C1327:F1327,TRIM(C1327:F1327)&lt;&gt;"-"),1))=SUMPRODUCT((TRIM(C1327:F1327)&lt;&gt;"-")*1),
    "No Change",
    "Change"))</f>
        <v>No Data</v>
      </c>
      <c r="I1327" s="159"/>
      <c r="J1327"/>
      <c r="K1327" s="163"/>
      <c r="L1327" s="147" t="str">
        <f>TRIM(CLEAN(TEXT(IFERROR(INDEX('Glade MR'!$B$4:$C$3000,MATCH($A1327,'Glade MR'!$C$4:$C$3000,0),1),"-"),"@")))</f>
        <v>-</v>
      </c>
      <c r="M1327" s="147" t="str">
        <f>TRIM(CLEAN(TEXT(IFERROR(INDEX('Glade MR'!$I$4:$J$3000,MATCH($A1327,'Glade MR'!$J$4:$J$3000,0),1),"-"),"@")))</f>
        <v>-</v>
      </c>
      <c r="N1327" s="147" t="str">
        <f>TRIM(CLEAN(TEXT(IFERROR(INDEX('Glade MR'!$P$4:$Q$3000,MATCH($A1327,'Glade MR'!$Q$4:$Q$3000,0),1),"-"),"@")))</f>
        <v>-</v>
      </c>
      <c r="O1327" s="147" t="str">
        <f>TRIM(CLEAN(TEXT(IFERROR(INDEX('Glade MR'!$W$4:$X$3000,MATCH($A1327,'Glade MR'!$X$4:$X$3000,0),1),"-"),"@")))</f>
        <v>-</v>
      </c>
      <c r="P1327" s="159" t="str">
        <f t="shared" si="41"/>
        <v>Not Found</v>
      </c>
      <c r="Q1327" t="str" cm="1">
        <f t="array" ref="Q1327">IF(SUMPRODUCT((TRIM(L1327:O1327)&lt;&gt;"-")*1)=0,
    "No Data",
    IF(COUNTIF(L1327:O1327,INDEX(_xlfn._xlws.FILTER(L1327:O1327,TRIM(L1327:O1327)&lt;&gt;"-"),1))=SUMPRODUCT((TRIM(L1327:O1327)&lt;&gt;"-")*1),
    "No Change",
    "Change"))</f>
        <v>No Data</v>
      </c>
      <c r="R1327" s="159"/>
      <c r="S1327" s="111"/>
    </row>
    <row r="1328" spans="1:19" x14ac:dyDescent="0.3">
      <c r="A1328" t="s">
        <v>2064</v>
      </c>
      <c r="B1328" t="s">
        <v>1137</v>
      </c>
      <c r="C1328" s="160" t="str">
        <f>TRIM(CLEAN(TEXT(IFERROR(INDEX('Snakeden MR'!$B$4:$C$3028,MATCH($A1328,'Snakeden MR'!$C$4:$C$3028,0),1),"-"),"@")))</f>
        <v>-</v>
      </c>
      <c r="D1328" s="147" t="str">
        <f>TRIM(CLEAN(TEXT(IFERROR(INDEX('Snakeden MR'!$I$4:$J$3028,MATCH($A1328,'Snakeden MR'!$J$4:$J$3028,0),1),"-"),"@")))</f>
        <v>-</v>
      </c>
      <c r="E1328" s="147" t="str">
        <f>TRIM(CLEAN(TEXT(IFERROR(INDEX('Snakeden MR'!$P$4:$Q$3028,MATCH($A1328,'Snakeden MR'!$Q$4:$Q$3028,0),1),"-"),"@")))</f>
        <v>-</v>
      </c>
      <c r="F1328" s="147" t="str">
        <f>TRIM(CLEAN(TEXT(IFERROR(INDEX('Snakeden MR'!$W$4:$X$3028,MATCH($A1328,'Snakeden MR'!$X$4:$X$3028,0),1),"-"),"@")))</f>
        <v>-</v>
      </c>
      <c r="G1328" s="159" t="str">
        <f t="shared" si="40"/>
        <v>Not Found</v>
      </c>
      <c r="H1328" t="str" cm="1">
        <f t="array" ref="H1328">IF(SUMPRODUCT((TRIM(C1328:F1328)&lt;&gt;"-")*1)=0,
    "No Data",
    IF(COUNTIF(C1328:F1328,INDEX(_xlfn._xlws.FILTER(C1328:F1328,TRIM(C1328:F1328)&lt;&gt;"-"),1))=SUMPRODUCT((TRIM(C1328:F1328)&lt;&gt;"-")*1),
    "No Change",
    "Change"))</f>
        <v>No Data</v>
      </c>
      <c r="I1328" s="159"/>
      <c r="J1328"/>
      <c r="K1328" s="163"/>
      <c r="L1328" s="147" t="str">
        <f>TRIM(CLEAN(TEXT(IFERROR(INDEX('Glade MR'!$B$4:$C$3000,MATCH($A1328,'Glade MR'!$C$4:$C$3000,0),1),"-"),"@")))</f>
        <v>-</v>
      </c>
      <c r="M1328" s="147" t="str">
        <f>TRIM(CLEAN(TEXT(IFERROR(INDEX('Glade MR'!$I$4:$J$3000,MATCH($A1328,'Glade MR'!$J$4:$J$3000,0),1),"-"),"@")))</f>
        <v>-</v>
      </c>
      <c r="N1328" s="147" t="str">
        <f>TRIM(CLEAN(TEXT(IFERROR(INDEX('Glade MR'!$P$4:$Q$3000,MATCH($A1328,'Glade MR'!$Q$4:$Q$3000,0),1),"-"),"@")))</f>
        <v>-</v>
      </c>
      <c r="O1328" s="147" t="str">
        <f>TRIM(CLEAN(TEXT(IFERROR(INDEX('Glade MR'!$W$4:$X$3000,MATCH($A1328,'Glade MR'!$X$4:$X$3000,0),1),"-"),"@")))</f>
        <v>-</v>
      </c>
      <c r="P1328" s="159" t="str">
        <f t="shared" si="41"/>
        <v>Not Found</v>
      </c>
      <c r="Q1328" t="str" cm="1">
        <f t="array" ref="Q1328">IF(SUMPRODUCT((TRIM(L1328:O1328)&lt;&gt;"-")*1)=0,
    "No Data",
    IF(COUNTIF(L1328:O1328,INDEX(_xlfn._xlws.FILTER(L1328:O1328,TRIM(L1328:O1328)&lt;&gt;"-"),1))=SUMPRODUCT((TRIM(L1328:O1328)&lt;&gt;"-")*1),
    "No Change",
    "Change"))</f>
        <v>No Data</v>
      </c>
      <c r="R1328" s="159"/>
      <c r="S1328" s="111"/>
    </row>
    <row r="1329" spans="1:19" x14ac:dyDescent="0.3">
      <c r="A1329" t="s">
        <v>395</v>
      </c>
      <c r="B1329" t="s">
        <v>1137</v>
      </c>
      <c r="C1329" s="160" t="str">
        <f>TRIM(CLEAN(TEXT(IFERROR(INDEX('Snakeden MR'!$B$4:$C$3028,MATCH($A1329,'Snakeden MR'!$C$4:$C$3028,0),1),"-"),"@")))</f>
        <v>-</v>
      </c>
      <c r="D1329" s="147" t="str">
        <f>TRIM(CLEAN(TEXT(IFERROR(INDEX('Snakeden MR'!$I$4:$J$3028,MATCH($A1329,'Snakeden MR'!$J$4:$J$3028,0),1),"-"),"@")))</f>
        <v>-</v>
      </c>
      <c r="E1329" s="147" t="str">
        <f>TRIM(CLEAN(TEXT(IFERROR(INDEX('Snakeden MR'!$P$4:$Q$3028,MATCH($A1329,'Snakeden MR'!$Q$4:$Q$3028,0),1),"-"),"@")))</f>
        <v>-</v>
      </c>
      <c r="F1329" s="147" t="str">
        <f>TRIM(CLEAN(TEXT(IFERROR(INDEX('Snakeden MR'!$W$4:$X$3028,MATCH($A1329,'Snakeden MR'!$X$4:$X$3028,0),1),"-"),"@")))</f>
        <v>-</v>
      </c>
      <c r="G1329" s="159" t="str">
        <f t="shared" si="40"/>
        <v>Not Found</v>
      </c>
      <c r="H1329" t="str" cm="1">
        <f t="array" ref="H1329">IF(SUMPRODUCT((TRIM(C1329:F1329)&lt;&gt;"-")*1)=0,
    "No Data",
    IF(COUNTIF(C1329:F1329,INDEX(_xlfn._xlws.FILTER(C1329:F1329,TRIM(C1329:F1329)&lt;&gt;"-"),1))=SUMPRODUCT((TRIM(C1329:F1329)&lt;&gt;"-")*1),
    "No Change",
    "Change"))</f>
        <v>No Data</v>
      </c>
      <c r="I1329" s="159"/>
      <c r="J1329"/>
      <c r="K1329" s="163"/>
      <c r="L1329" s="147" t="str">
        <f>TRIM(CLEAN(TEXT(IFERROR(INDEX('Glade MR'!$B$4:$C$3000,MATCH($A1329,'Glade MR'!$C$4:$C$3000,0),1),"-"),"@")))</f>
        <v>-</v>
      </c>
      <c r="M1329" s="147" t="str">
        <f>TRIM(CLEAN(TEXT(IFERROR(INDEX('Glade MR'!$I$4:$J$3000,MATCH($A1329,'Glade MR'!$J$4:$J$3000,0),1),"-"),"@")))</f>
        <v>-</v>
      </c>
      <c r="N1329" s="147" t="str">
        <f>TRIM(CLEAN(TEXT(IFERROR(INDEX('Glade MR'!$P$4:$Q$3000,MATCH($A1329,'Glade MR'!$Q$4:$Q$3000,0),1),"-"),"@")))</f>
        <v>-</v>
      </c>
      <c r="O1329" s="147" t="str">
        <f>TRIM(CLEAN(TEXT(IFERROR(INDEX('Glade MR'!$W$4:$X$3000,MATCH($A1329,'Glade MR'!$X$4:$X$3000,0),1),"-"),"@")))</f>
        <v>Pool 11</v>
      </c>
      <c r="P1329" s="159" t="str">
        <f t="shared" si="41"/>
        <v>Found</v>
      </c>
      <c r="Q1329" t="str" cm="1">
        <f t="array" ref="Q1329">IF(SUMPRODUCT((TRIM(L1329:O1329)&lt;&gt;"-")*1)=0,
    "No Data",
    IF(COUNTIF(L1329:O1329,INDEX(_xlfn._xlws.FILTER(L1329:O1329,TRIM(L1329:O1329)&lt;&gt;"-"),1))=SUMPRODUCT((TRIM(L1329:O1329)&lt;&gt;"-")*1),
    "No Change",
    "Change"))</f>
        <v>No Change</v>
      </c>
      <c r="R1329" s="159"/>
      <c r="S1329" s="111"/>
    </row>
    <row r="1330" spans="1:19" x14ac:dyDescent="0.3">
      <c r="A1330" t="s">
        <v>2065</v>
      </c>
      <c r="B1330" t="s">
        <v>1145</v>
      </c>
      <c r="C1330" s="160" t="str">
        <f>TRIM(CLEAN(TEXT(IFERROR(INDEX('Snakeden MR'!$B$4:$C$3028,MATCH($A1330,'Snakeden MR'!$C$4:$C$3028,0),1),"-"),"@")))</f>
        <v>-</v>
      </c>
      <c r="D1330" s="147" t="str">
        <f>TRIM(CLEAN(TEXT(IFERROR(INDEX('Snakeden MR'!$I$4:$J$3028,MATCH($A1330,'Snakeden MR'!$J$4:$J$3028,0),1),"-"),"@")))</f>
        <v>-</v>
      </c>
      <c r="E1330" s="147" t="str">
        <f>TRIM(CLEAN(TEXT(IFERROR(INDEX('Snakeden MR'!$P$4:$Q$3028,MATCH($A1330,'Snakeden MR'!$Q$4:$Q$3028,0),1),"-"),"@")))</f>
        <v>-</v>
      </c>
      <c r="F1330" s="147" t="str">
        <f>TRIM(CLEAN(TEXT(IFERROR(INDEX('Snakeden MR'!$W$4:$X$3028,MATCH($A1330,'Snakeden MR'!$X$4:$X$3028,0),1),"-"),"@")))</f>
        <v>-</v>
      </c>
      <c r="G1330" s="159" t="str">
        <f t="shared" si="40"/>
        <v>Not Found</v>
      </c>
      <c r="H1330" t="str" cm="1">
        <f t="array" ref="H1330">IF(SUMPRODUCT((TRIM(C1330:F1330)&lt;&gt;"-")*1)=0,
    "No Data",
    IF(COUNTIF(C1330:F1330,INDEX(_xlfn._xlws.FILTER(C1330:F1330,TRIM(C1330:F1330)&lt;&gt;"-"),1))=SUMPRODUCT((TRIM(C1330:F1330)&lt;&gt;"-")*1),
    "No Change",
    "Change"))</f>
        <v>No Data</v>
      </c>
      <c r="I1330" s="159"/>
      <c r="J1330"/>
      <c r="K1330" s="163"/>
      <c r="L1330" s="147" t="str">
        <f>TRIM(CLEAN(TEXT(IFERROR(INDEX('Glade MR'!$B$4:$C$3000,MATCH($A1330,'Glade MR'!$C$4:$C$3000,0),1),"-"),"@")))</f>
        <v>-</v>
      </c>
      <c r="M1330" s="147" t="str">
        <f>TRIM(CLEAN(TEXT(IFERROR(INDEX('Glade MR'!$I$4:$J$3000,MATCH($A1330,'Glade MR'!$J$4:$J$3000,0),1),"-"),"@")))</f>
        <v>-</v>
      </c>
      <c r="N1330" s="147" t="str">
        <f>TRIM(CLEAN(TEXT(IFERROR(INDEX('Glade MR'!$P$4:$Q$3000,MATCH($A1330,'Glade MR'!$Q$4:$Q$3000,0),1),"-"),"@")))</f>
        <v>-</v>
      </c>
      <c r="O1330" s="147" t="str">
        <f>TRIM(CLEAN(TEXT(IFERROR(INDEX('Glade MR'!$W$4:$X$3000,MATCH($A1330,'Glade MR'!$X$4:$X$3000,0),1),"-"),"@")))</f>
        <v>-</v>
      </c>
      <c r="P1330" s="159" t="str">
        <f t="shared" si="41"/>
        <v>Not Found</v>
      </c>
      <c r="Q1330" t="str" cm="1">
        <f t="array" ref="Q1330">IF(SUMPRODUCT((TRIM(L1330:O1330)&lt;&gt;"-")*1)=0,
    "No Data",
    IF(COUNTIF(L1330:O1330,INDEX(_xlfn._xlws.FILTER(L1330:O1330,TRIM(L1330:O1330)&lt;&gt;"-"),1))=SUMPRODUCT((TRIM(L1330:O1330)&lt;&gt;"-")*1),
    "No Change",
    "Change"))</f>
        <v>No Data</v>
      </c>
      <c r="R1330" s="159"/>
      <c r="S1330" s="111"/>
    </row>
    <row r="1331" spans="1:19" x14ac:dyDescent="0.3">
      <c r="A1331" t="s">
        <v>807</v>
      </c>
      <c r="B1331" t="s">
        <v>1137</v>
      </c>
      <c r="C1331" s="160" t="str">
        <f>TRIM(CLEAN(TEXT(IFERROR(INDEX('Snakeden MR'!$B$4:$C$3028,MATCH($A1331,'Snakeden MR'!$C$4:$C$3028,0),1),"-"),"@")))</f>
        <v>-</v>
      </c>
      <c r="D1331" s="147" t="str">
        <f>TRIM(CLEAN(TEXT(IFERROR(INDEX('Snakeden MR'!$I$4:$J$3028,MATCH($A1331,'Snakeden MR'!$J$4:$J$3028,0),1),"-"),"@")))</f>
        <v>-</v>
      </c>
      <c r="E1331" s="147" t="str">
        <f>TRIM(CLEAN(TEXT(IFERROR(INDEX('Snakeden MR'!$P$4:$Q$3028,MATCH($A1331,'Snakeden MR'!$Q$4:$Q$3028,0),1),"-"),"@")))</f>
        <v>-</v>
      </c>
      <c r="F1331" s="147" t="str">
        <f>TRIM(CLEAN(TEXT(IFERROR(INDEX('Snakeden MR'!$W$4:$X$3028,MATCH($A1331,'Snakeden MR'!$X$4:$X$3028,0),1),"-"),"@")))</f>
        <v>-</v>
      </c>
      <c r="G1331" s="159" t="str">
        <f t="shared" si="40"/>
        <v>Not Found</v>
      </c>
      <c r="H1331" t="str" cm="1">
        <f t="array" ref="H1331">IF(SUMPRODUCT((TRIM(C1331:F1331)&lt;&gt;"-")*1)=0,
    "No Data",
    IF(COUNTIF(C1331:F1331,INDEX(_xlfn._xlws.FILTER(C1331:F1331,TRIM(C1331:F1331)&lt;&gt;"-"),1))=SUMPRODUCT((TRIM(C1331:F1331)&lt;&gt;"-")*1),
    "No Change",
    "Change"))</f>
        <v>No Data</v>
      </c>
      <c r="I1331" s="159"/>
      <c r="J1331"/>
      <c r="K1331" s="163"/>
      <c r="L1331" s="147" t="str">
        <f>TRIM(CLEAN(TEXT(IFERROR(INDEX('Glade MR'!$B$4:$C$3000,MATCH($A1331,'Glade MR'!$C$4:$C$3000,0),1),"-"),"@")))</f>
        <v>Pool 2</v>
      </c>
      <c r="M1331" s="147" t="str">
        <f>TRIM(CLEAN(TEXT(IFERROR(INDEX('Glade MR'!$I$4:$J$3000,MATCH($A1331,'Glade MR'!$J$4:$J$3000,0),1),"-"),"@")))</f>
        <v>-</v>
      </c>
      <c r="N1331" s="147" t="str">
        <f>TRIM(CLEAN(TEXT(IFERROR(INDEX('Glade MR'!$P$4:$Q$3000,MATCH($A1331,'Glade MR'!$Q$4:$Q$3000,0),1),"-"),"@")))</f>
        <v>Pool 2</v>
      </c>
      <c r="O1331" s="147" t="str">
        <f>TRIM(CLEAN(TEXT(IFERROR(INDEX('Glade MR'!$W$4:$X$3000,MATCH($A1331,'Glade MR'!$X$4:$X$3000,0),1),"-"),"@")))</f>
        <v>-</v>
      </c>
      <c r="P1331" s="159" t="str">
        <f t="shared" si="41"/>
        <v>Found</v>
      </c>
      <c r="Q1331" t="str" cm="1">
        <f t="array" ref="Q1331">IF(SUMPRODUCT((TRIM(L1331:O1331)&lt;&gt;"-")*1)=0,
    "No Data",
    IF(COUNTIF(L1331:O1331,INDEX(_xlfn._xlws.FILTER(L1331:O1331,TRIM(L1331:O1331)&lt;&gt;"-"),1))=SUMPRODUCT((TRIM(L1331:O1331)&lt;&gt;"-")*1),
    "No Change",
    "Change"))</f>
        <v>No Change</v>
      </c>
      <c r="R1331" s="159"/>
      <c r="S1331" s="111"/>
    </row>
    <row r="1332" spans="1:19" x14ac:dyDescent="0.3">
      <c r="A1332" t="s">
        <v>2066</v>
      </c>
      <c r="B1332" t="s">
        <v>1145</v>
      </c>
      <c r="C1332" s="160" t="str">
        <f>TRIM(CLEAN(TEXT(IFERROR(INDEX('Snakeden MR'!$B$4:$C$3028,MATCH($A1332,'Snakeden MR'!$C$4:$C$3028,0),1),"-"),"@")))</f>
        <v>-</v>
      </c>
      <c r="D1332" s="147" t="str">
        <f>TRIM(CLEAN(TEXT(IFERROR(INDEX('Snakeden MR'!$I$4:$J$3028,MATCH($A1332,'Snakeden MR'!$J$4:$J$3028,0),1),"-"),"@")))</f>
        <v>-</v>
      </c>
      <c r="E1332" s="147" t="str">
        <f>TRIM(CLEAN(TEXT(IFERROR(INDEX('Snakeden MR'!$P$4:$Q$3028,MATCH($A1332,'Snakeden MR'!$Q$4:$Q$3028,0),1),"-"),"@")))</f>
        <v>-</v>
      </c>
      <c r="F1332" s="147" t="str">
        <f>TRIM(CLEAN(TEXT(IFERROR(INDEX('Snakeden MR'!$W$4:$X$3028,MATCH($A1332,'Snakeden MR'!$X$4:$X$3028,0),1),"-"),"@")))</f>
        <v>-</v>
      </c>
      <c r="G1332" s="159" t="str">
        <f t="shared" si="40"/>
        <v>Not Found</v>
      </c>
      <c r="H1332" t="str" cm="1">
        <f t="array" ref="H1332">IF(SUMPRODUCT((TRIM(C1332:F1332)&lt;&gt;"-")*1)=0,
    "No Data",
    IF(COUNTIF(C1332:F1332,INDEX(_xlfn._xlws.FILTER(C1332:F1332,TRIM(C1332:F1332)&lt;&gt;"-"),1))=SUMPRODUCT((TRIM(C1332:F1332)&lt;&gt;"-")*1),
    "No Change",
    "Change"))</f>
        <v>No Data</v>
      </c>
      <c r="I1332" s="159"/>
      <c r="J1332"/>
      <c r="K1332" s="163"/>
      <c r="L1332" s="147" t="str">
        <f>TRIM(CLEAN(TEXT(IFERROR(INDEX('Glade MR'!$B$4:$C$3000,MATCH($A1332,'Glade MR'!$C$4:$C$3000,0),1),"-"),"@")))</f>
        <v>-</v>
      </c>
      <c r="M1332" s="147" t="str">
        <f>TRIM(CLEAN(TEXT(IFERROR(INDEX('Glade MR'!$I$4:$J$3000,MATCH($A1332,'Glade MR'!$J$4:$J$3000,0),1),"-"),"@")))</f>
        <v>-</v>
      </c>
      <c r="N1332" s="147" t="str">
        <f>TRIM(CLEAN(TEXT(IFERROR(INDEX('Glade MR'!$P$4:$Q$3000,MATCH($A1332,'Glade MR'!$Q$4:$Q$3000,0),1),"-"),"@")))</f>
        <v>-</v>
      </c>
      <c r="O1332" s="147" t="str">
        <f>TRIM(CLEAN(TEXT(IFERROR(INDEX('Glade MR'!$W$4:$X$3000,MATCH($A1332,'Glade MR'!$X$4:$X$3000,0),1),"-"),"@")))</f>
        <v>-</v>
      </c>
      <c r="P1332" s="159" t="str">
        <f t="shared" si="41"/>
        <v>Not Found</v>
      </c>
      <c r="Q1332" t="str" cm="1">
        <f t="array" ref="Q1332">IF(SUMPRODUCT((TRIM(L1332:O1332)&lt;&gt;"-")*1)=0,
    "No Data",
    IF(COUNTIF(L1332:O1332,INDEX(_xlfn._xlws.FILTER(L1332:O1332,TRIM(L1332:O1332)&lt;&gt;"-"),1))=SUMPRODUCT((TRIM(L1332:O1332)&lt;&gt;"-")*1),
    "No Change",
    "Change"))</f>
        <v>No Data</v>
      </c>
      <c r="R1332" s="159"/>
      <c r="S1332" s="111"/>
    </row>
    <row r="1333" spans="1:19" x14ac:dyDescent="0.3">
      <c r="A1333" t="s">
        <v>2067</v>
      </c>
      <c r="B1333" t="s">
        <v>1145</v>
      </c>
      <c r="C1333" s="160" t="str">
        <f>TRIM(CLEAN(TEXT(IFERROR(INDEX('Snakeden MR'!$B$4:$C$3028,MATCH($A1333,'Snakeden MR'!$C$4:$C$3028,0),1),"-"),"@")))</f>
        <v>-</v>
      </c>
      <c r="D1333" s="147" t="str">
        <f>TRIM(CLEAN(TEXT(IFERROR(INDEX('Snakeden MR'!$I$4:$J$3028,MATCH($A1333,'Snakeden MR'!$J$4:$J$3028,0),1),"-"),"@")))</f>
        <v>-</v>
      </c>
      <c r="E1333" s="147" t="str">
        <f>TRIM(CLEAN(TEXT(IFERROR(INDEX('Snakeden MR'!$P$4:$Q$3028,MATCH($A1333,'Snakeden MR'!$Q$4:$Q$3028,0),1),"-"),"@")))</f>
        <v>-</v>
      </c>
      <c r="F1333" s="147" t="str">
        <f>TRIM(CLEAN(TEXT(IFERROR(INDEX('Snakeden MR'!$W$4:$X$3028,MATCH($A1333,'Snakeden MR'!$X$4:$X$3028,0),1),"-"),"@")))</f>
        <v>-</v>
      </c>
      <c r="G1333" s="159" t="str">
        <f t="shared" si="40"/>
        <v>Not Found</v>
      </c>
      <c r="H1333" t="str" cm="1">
        <f t="array" ref="H1333">IF(SUMPRODUCT((TRIM(C1333:F1333)&lt;&gt;"-")*1)=0,
    "No Data",
    IF(COUNTIF(C1333:F1333,INDEX(_xlfn._xlws.FILTER(C1333:F1333,TRIM(C1333:F1333)&lt;&gt;"-"),1))=SUMPRODUCT((TRIM(C1333:F1333)&lt;&gt;"-")*1),
    "No Change",
    "Change"))</f>
        <v>No Data</v>
      </c>
      <c r="I1333" s="159"/>
      <c r="J1333"/>
      <c r="K1333" s="163"/>
      <c r="L1333" s="147" t="str">
        <f>TRIM(CLEAN(TEXT(IFERROR(INDEX('Glade MR'!$B$4:$C$3000,MATCH($A1333,'Glade MR'!$C$4:$C$3000,0),1),"-"),"@")))</f>
        <v>-</v>
      </c>
      <c r="M1333" s="147" t="str">
        <f>TRIM(CLEAN(TEXT(IFERROR(INDEX('Glade MR'!$I$4:$J$3000,MATCH($A1333,'Glade MR'!$J$4:$J$3000,0),1),"-"),"@")))</f>
        <v>-</v>
      </c>
      <c r="N1333" s="147" t="str">
        <f>TRIM(CLEAN(TEXT(IFERROR(INDEX('Glade MR'!$P$4:$Q$3000,MATCH($A1333,'Glade MR'!$Q$4:$Q$3000,0),1),"-"),"@")))</f>
        <v>-</v>
      </c>
      <c r="O1333" s="147" t="str">
        <f>TRIM(CLEAN(TEXT(IFERROR(INDEX('Glade MR'!$W$4:$X$3000,MATCH($A1333,'Glade MR'!$X$4:$X$3000,0),1),"-"),"@")))</f>
        <v>-</v>
      </c>
      <c r="P1333" s="159" t="str">
        <f t="shared" si="41"/>
        <v>Not Found</v>
      </c>
      <c r="Q1333" t="str" cm="1">
        <f t="array" ref="Q1333">IF(SUMPRODUCT((TRIM(L1333:O1333)&lt;&gt;"-")*1)=0,
    "No Data",
    IF(COUNTIF(L1333:O1333,INDEX(_xlfn._xlws.FILTER(L1333:O1333,TRIM(L1333:O1333)&lt;&gt;"-"),1))=SUMPRODUCT((TRIM(L1333:O1333)&lt;&gt;"-")*1),
    "No Change",
    "Change"))</f>
        <v>No Data</v>
      </c>
      <c r="R1333" s="159"/>
      <c r="S1333" s="111"/>
    </row>
    <row r="1334" spans="1:19" x14ac:dyDescent="0.3">
      <c r="A1334" t="s">
        <v>2068</v>
      </c>
      <c r="B1334" t="s">
        <v>1137</v>
      </c>
      <c r="C1334" s="160" t="str">
        <f>TRIM(CLEAN(TEXT(IFERROR(INDEX('Snakeden MR'!$B$4:$C$3028,MATCH($A1334,'Snakeden MR'!$C$4:$C$3028,0),1),"-"),"@")))</f>
        <v>-</v>
      </c>
      <c r="D1334" s="147" t="str">
        <f>TRIM(CLEAN(TEXT(IFERROR(INDEX('Snakeden MR'!$I$4:$J$3028,MATCH($A1334,'Snakeden MR'!$J$4:$J$3028,0),1),"-"),"@")))</f>
        <v>-</v>
      </c>
      <c r="E1334" s="147" t="str">
        <f>TRIM(CLEAN(TEXT(IFERROR(INDEX('Snakeden MR'!$P$4:$Q$3028,MATCH($A1334,'Snakeden MR'!$Q$4:$Q$3028,0),1),"-"),"@")))</f>
        <v>-</v>
      </c>
      <c r="F1334" s="147" t="str">
        <f>TRIM(CLEAN(TEXT(IFERROR(INDEX('Snakeden MR'!$W$4:$X$3028,MATCH($A1334,'Snakeden MR'!$X$4:$X$3028,0),1),"-"),"@")))</f>
        <v>-</v>
      </c>
      <c r="G1334" s="159" t="str">
        <f t="shared" si="40"/>
        <v>Not Found</v>
      </c>
      <c r="H1334" t="str" cm="1">
        <f t="array" ref="H1334">IF(SUMPRODUCT((TRIM(C1334:F1334)&lt;&gt;"-")*1)=0,
    "No Data",
    IF(COUNTIF(C1334:F1334,INDEX(_xlfn._xlws.FILTER(C1334:F1334,TRIM(C1334:F1334)&lt;&gt;"-"),1))=SUMPRODUCT((TRIM(C1334:F1334)&lt;&gt;"-")*1),
    "No Change",
    "Change"))</f>
        <v>No Data</v>
      </c>
      <c r="I1334" s="159"/>
      <c r="J1334"/>
      <c r="K1334" s="163"/>
      <c r="L1334" s="147" t="str">
        <f>TRIM(CLEAN(TEXT(IFERROR(INDEX('Glade MR'!$B$4:$C$3000,MATCH($A1334,'Glade MR'!$C$4:$C$3000,0),1),"-"),"@")))</f>
        <v>-</v>
      </c>
      <c r="M1334" s="147" t="str">
        <f>TRIM(CLEAN(TEXT(IFERROR(INDEX('Glade MR'!$I$4:$J$3000,MATCH($A1334,'Glade MR'!$J$4:$J$3000,0),1),"-"),"@")))</f>
        <v>-</v>
      </c>
      <c r="N1334" s="147" t="str">
        <f>TRIM(CLEAN(TEXT(IFERROR(INDEX('Glade MR'!$P$4:$Q$3000,MATCH($A1334,'Glade MR'!$Q$4:$Q$3000,0),1),"-"),"@")))</f>
        <v>-</v>
      </c>
      <c r="O1334" s="147" t="str">
        <f>TRIM(CLEAN(TEXT(IFERROR(INDEX('Glade MR'!$W$4:$X$3000,MATCH($A1334,'Glade MR'!$X$4:$X$3000,0),1),"-"),"@")))</f>
        <v>-</v>
      </c>
      <c r="P1334" s="159" t="str">
        <f t="shared" si="41"/>
        <v>Not Found</v>
      </c>
      <c r="Q1334" t="str" cm="1">
        <f t="array" ref="Q1334">IF(SUMPRODUCT((TRIM(L1334:O1334)&lt;&gt;"-")*1)=0,
    "No Data",
    IF(COUNTIF(L1334:O1334,INDEX(_xlfn._xlws.FILTER(L1334:O1334,TRIM(L1334:O1334)&lt;&gt;"-"),1))=SUMPRODUCT((TRIM(L1334:O1334)&lt;&gt;"-")*1),
    "No Change",
    "Change"))</f>
        <v>No Data</v>
      </c>
      <c r="R1334" s="159"/>
      <c r="S1334" s="111"/>
    </row>
    <row r="1335" spans="1:19" x14ac:dyDescent="0.3">
      <c r="A1335" t="s">
        <v>833</v>
      </c>
      <c r="B1335" t="s">
        <v>1137</v>
      </c>
      <c r="C1335" s="160" t="str">
        <f>TRIM(CLEAN(TEXT(IFERROR(INDEX('Snakeden MR'!$B$4:$C$3028,MATCH($A1335,'Snakeden MR'!$C$4:$C$3028,0),1),"-"),"@")))</f>
        <v>-</v>
      </c>
      <c r="D1335" s="147" t="str">
        <f>TRIM(CLEAN(TEXT(IFERROR(INDEX('Snakeden MR'!$I$4:$J$3028,MATCH($A1335,'Snakeden MR'!$J$4:$J$3028,0),1),"-"),"@")))</f>
        <v>-</v>
      </c>
      <c r="E1335" s="147" t="str">
        <f>TRIM(CLEAN(TEXT(IFERROR(INDEX('Snakeden MR'!$P$4:$Q$3028,MATCH($A1335,'Snakeden MR'!$Q$4:$Q$3028,0),1),"-"),"@")))</f>
        <v>-</v>
      </c>
      <c r="F1335" s="147" t="str">
        <f>TRIM(CLEAN(TEXT(IFERROR(INDEX('Snakeden MR'!$W$4:$X$3028,MATCH($A1335,'Snakeden MR'!$X$4:$X$3028,0),1),"-"),"@")))</f>
        <v>-</v>
      </c>
      <c r="G1335" s="159" t="str">
        <f t="shared" si="40"/>
        <v>Not Found</v>
      </c>
      <c r="H1335" t="str" cm="1">
        <f t="array" ref="H1335">IF(SUMPRODUCT((TRIM(C1335:F1335)&lt;&gt;"-")*1)=0,
    "No Data",
    IF(COUNTIF(C1335:F1335,INDEX(_xlfn._xlws.FILTER(C1335:F1335,TRIM(C1335:F1335)&lt;&gt;"-"),1))=SUMPRODUCT((TRIM(C1335:F1335)&lt;&gt;"-")*1),
    "No Change",
    "Change"))</f>
        <v>No Data</v>
      </c>
      <c r="I1335" s="159"/>
      <c r="J1335"/>
      <c r="K1335" s="163"/>
      <c r="L1335" s="147" t="str">
        <f>TRIM(CLEAN(TEXT(IFERROR(INDEX('Glade MR'!$B$4:$C$3000,MATCH($A1335,'Glade MR'!$C$4:$C$3000,0),1),"-"),"@")))</f>
        <v>-</v>
      </c>
      <c r="M1335" s="147" t="str">
        <f>TRIM(CLEAN(TEXT(IFERROR(INDEX('Glade MR'!$I$4:$J$3000,MATCH($A1335,'Glade MR'!$J$4:$J$3000,0),1),"-"),"@")))</f>
        <v>-</v>
      </c>
      <c r="N1335" s="147" t="str">
        <f>TRIM(CLEAN(TEXT(IFERROR(INDEX('Glade MR'!$P$4:$Q$3000,MATCH($A1335,'Glade MR'!$Q$4:$Q$3000,0),1),"-"),"@")))</f>
        <v>Pool 4</v>
      </c>
      <c r="O1335" s="147" t="str">
        <f>TRIM(CLEAN(TEXT(IFERROR(INDEX('Glade MR'!$W$4:$X$3000,MATCH($A1335,'Glade MR'!$X$4:$X$3000,0),1),"-"),"@")))</f>
        <v>-</v>
      </c>
      <c r="P1335" s="159" t="str">
        <f t="shared" si="41"/>
        <v>Found</v>
      </c>
      <c r="Q1335" t="str" cm="1">
        <f t="array" ref="Q1335">IF(SUMPRODUCT((TRIM(L1335:O1335)&lt;&gt;"-")*1)=0,
    "No Data",
    IF(COUNTIF(L1335:O1335,INDEX(_xlfn._xlws.FILTER(L1335:O1335,TRIM(L1335:O1335)&lt;&gt;"-"),1))=SUMPRODUCT((TRIM(L1335:O1335)&lt;&gt;"-")*1),
    "No Change",
    "Change"))</f>
        <v>No Change</v>
      </c>
      <c r="R1335" s="159"/>
      <c r="S1335" s="111"/>
    </row>
    <row r="1336" spans="1:19" x14ac:dyDescent="0.3">
      <c r="A1336" t="s">
        <v>935</v>
      </c>
      <c r="B1336" t="s">
        <v>1137</v>
      </c>
      <c r="C1336" s="160" t="str">
        <f>TRIM(CLEAN(TEXT(IFERROR(INDEX('Snakeden MR'!$B$4:$C$3028,MATCH($A1336,'Snakeden MR'!$C$4:$C$3028,0),1),"-"),"@")))</f>
        <v>-</v>
      </c>
      <c r="D1336" s="147" t="str">
        <f>TRIM(CLEAN(TEXT(IFERROR(INDEX('Snakeden MR'!$I$4:$J$3028,MATCH($A1336,'Snakeden MR'!$J$4:$J$3028,0),1),"-"),"@")))</f>
        <v>-</v>
      </c>
      <c r="E1336" s="147" t="str">
        <f>TRIM(CLEAN(TEXT(IFERROR(INDEX('Snakeden MR'!$P$4:$Q$3028,MATCH($A1336,'Snakeden MR'!$Q$4:$Q$3028,0),1),"-"),"@")))</f>
        <v>-</v>
      </c>
      <c r="F1336" s="147" t="str">
        <f>TRIM(CLEAN(TEXT(IFERROR(INDEX('Snakeden MR'!$W$4:$X$3028,MATCH($A1336,'Snakeden MR'!$X$4:$X$3028,0),1),"-"),"@")))</f>
        <v>-</v>
      </c>
      <c r="G1336" s="159" t="str">
        <f t="shared" si="40"/>
        <v>Not Found</v>
      </c>
      <c r="H1336" t="str" cm="1">
        <f t="array" ref="H1336">IF(SUMPRODUCT((TRIM(C1336:F1336)&lt;&gt;"-")*1)=0,
    "No Data",
    IF(COUNTIF(C1336:F1336,INDEX(_xlfn._xlws.FILTER(C1336:F1336,TRIM(C1336:F1336)&lt;&gt;"-"),1))=SUMPRODUCT((TRIM(C1336:F1336)&lt;&gt;"-")*1),
    "No Change",
    "Change"))</f>
        <v>No Data</v>
      </c>
      <c r="I1336" s="159"/>
      <c r="J1336"/>
      <c r="K1336" s="163"/>
      <c r="L1336" s="147" t="str">
        <f>TRIM(CLEAN(TEXT(IFERROR(INDEX('Glade MR'!$B$4:$C$3000,MATCH($A1336,'Glade MR'!$C$4:$C$3000,0),1),"-"),"@")))</f>
        <v>-</v>
      </c>
      <c r="M1336" s="147" t="str">
        <f>TRIM(CLEAN(TEXT(IFERROR(INDEX('Glade MR'!$I$4:$J$3000,MATCH($A1336,'Glade MR'!$J$4:$J$3000,0),1),"-"),"@")))</f>
        <v>Pool 6</v>
      </c>
      <c r="N1336" s="147" t="str">
        <f>TRIM(CLEAN(TEXT(IFERROR(INDEX('Glade MR'!$P$4:$Q$3000,MATCH($A1336,'Glade MR'!$Q$4:$Q$3000,0),1),"-"),"@")))</f>
        <v>-</v>
      </c>
      <c r="O1336" s="147" t="str">
        <f>TRIM(CLEAN(TEXT(IFERROR(INDEX('Glade MR'!$W$4:$X$3000,MATCH($A1336,'Glade MR'!$X$4:$X$3000,0),1),"-"),"@")))</f>
        <v>-</v>
      </c>
      <c r="P1336" s="159" t="str">
        <f t="shared" si="41"/>
        <v>Found</v>
      </c>
      <c r="Q1336" t="str" cm="1">
        <f t="array" ref="Q1336">IF(SUMPRODUCT((TRIM(L1336:O1336)&lt;&gt;"-")*1)=0,
    "No Data",
    IF(COUNTIF(L1336:O1336,INDEX(_xlfn._xlws.FILTER(L1336:O1336,TRIM(L1336:O1336)&lt;&gt;"-"),1))=SUMPRODUCT((TRIM(L1336:O1336)&lt;&gt;"-")*1),
    "No Change",
    "Change"))</f>
        <v>No Change</v>
      </c>
      <c r="R1336" s="159"/>
      <c r="S1336" s="111"/>
    </row>
    <row r="1337" spans="1:19" x14ac:dyDescent="0.3">
      <c r="A1337" t="s">
        <v>2069</v>
      </c>
      <c r="B1337" t="s">
        <v>1145</v>
      </c>
      <c r="C1337" s="160" t="str">
        <f>TRIM(CLEAN(TEXT(IFERROR(INDEX('Snakeden MR'!$B$4:$C$3028,MATCH($A1337,'Snakeden MR'!$C$4:$C$3028,0),1),"-"),"@")))</f>
        <v>-</v>
      </c>
      <c r="D1337" s="147" t="str">
        <f>TRIM(CLEAN(TEXT(IFERROR(INDEX('Snakeden MR'!$I$4:$J$3028,MATCH($A1337,'Snakeden MR'!$J$4:$J$3028,0),1),"-"),"@")))</f>
        <v>-</v>
      </c>
      <c r="E1337" s="147" t="str">
        <f>TRIM(CLEAN(TEXT(IFERROR(INDEX('Snakeden MR'!$P$4:$Q$3028,MATCH($A1337,'Snakeden MR'!$Q$4:$Q$3028,0),1),"-"),"@")))</f>
        <v>-</v>
      </c>
      <c r="F1337" s="147" t="str">
        <f>TRIM(CLEAN(TEXT(IFERROR(INDEX('Snakeden MR'!$W$4:$X$3028,MATCH($A1337,'Snakeden MR'!$X$4:$X$3028,0),1),"-"),"@")))</f>
        <v>-</v>
      </c>
      <c r="G1337" s="159" t="str">
        <f t="shared" si="40"/>
        <v>Not Found</v>
      </c>
      <c r="H1337" t="str" cm="1">
        <f t="array" ref="H1337">IF(SUMPRODUCT((TRIM(C1337:F1337)&lt;&gt;"-")*1)=0,
    "No Data",
    IF(COUNTIF(C1337:F1337,INDEX(_xlfn._xlws.FILTER(C1337:F1337,TRIM(C1337:F1337)&lt;&gt;"-"),1))=SUMPRODUCT((TRIM(C1337:F1337)&lt;&gt;"-")*1),
    "No Change",
    "Change"))</f>
        <v>No Data</v>
      </c>
      <c r="I1337" s="159"/>
      <c r="J1337"/>
      <c r="K1337" s="163"/>
      <c r="L1337" s="147" t="str">
        <f>TRIM(CLEAN(TEXT(IFERROR(INDEX('Glade MR'!$B$4:$C$3000,MATCH($A1337,'Glade MR'!$C$4:$C$3000,0),1),"-"),"@")))</f>
        <v>-</v>
      </c>
      <c r="M1337" s="147" t="str">
        <f>TRIM(CLEAN(TEXT(IFERROR(INDEX('Glade MR'!$I$4:$J$3000,MATCH($A1337,'Glade MR'!$J$4:$J$3000,0),1),"-"),"@")))</f>
        <v>-</v>
      </c>
      <c r="N1337" s="147" t="str">
        <f>TRIM(CLEAN(TEXT(IFERROR(INDEX('Glade MR'!$P$4:$Q$3000,MATCH($A1337,'Glade MR'!$Q$4:$Q$3000,0),1),"-"),"@")))</f>
        <v>-</v>
      </c>
      <c r="O1337" s="147" t="str">
        <f>TRIM(CLEAN(TEXT(IFERROR(INDEX('Glade MR'!$W$4:$X$3000,MATCH($A1337,'Glade MR'!$X$4:$X$3000,0),1),"-"),"@")))</f>
        <v>-</v>
      </c>
      <c r="P1337" s="159" t="str">
        <f t="shared" si="41"/>
        <v>Not Found</v>
      </c>
      <c r="Q1337" t="str" cm="1">
        <f t="array" ref="Q1337">IF(SUMPRODUCT((TRIM(L1337:O1337)&lt;&gt;"-")*1)=0,
    "No Data",
    IF(COUNTIF(L1337:O1337,INDEX(_xlfn._xlws.FILTER(L1337:O1337,TRIM(L1337:O1337)&lt;&gt;"-"),1))=SUMPRODUCT((TRIM(L1337:O1337)&lt;&gt;"-")*1),
    "No Change",
    "Change"))</f>
        <v>No Data</v>
      </c>
      <c r="R1337" s="159"/>
      <c r="S1337" s="111"/>
    </row>
    <row r="1338" spans="1:19" x14ac:dyDescent="0.3">
      <c r="A1338" t="s">
        <v>2070</v>
      </c>
      <c r="B1338" t="s">
        <v>1137</v>
      </c>
      <c r="C1338" s="160" t="str">
        <f>TRIM(CLEAN(TEXT(IFERROR(INDEX('Snakeden MR'!$B$4:$C$3028,MATCH($A1338,'Snakeden MR'!$C$4:$C$3028,0),1),"-"),"@")))</f>
        <v>-</v>
      </c>
      <c r="D1338" s="147" t="str">
        <f>TRIM(CLEAN(TEXT(IFERROR(INDEX('Snakeden MR'!$I$4:$J$3028,MATCH($A1338,'Snakeden MR'!$J$4:$J$3028,0),1),"-"),"@")))</f>
        <v>-</v>
      </c>
      <c r="E1338" s="147" t="str">
        <f>TRIM(CLEAN(TEXT(IFERROR(INDEX('Snakeden MR'!$P$4:$Q$3028,MATCH($A1338,'Snakeden MR'!$Q$4:$Q$3028,0),1),"-"),"@")))</f>
        <v>-</v>
      </c>
      <c r="F1338" s="147" t="str">
        <f>TRIM(CLEAN(TEXT(IFERROR(INDEX('Snakeden MR'!$W$4:$X$3028,MATCH($A1338,'Snakeden MR'!$X$4:$X$3028,0),1),"-"),"@")))</f>
        <v>-</v>
      </c>
      <c r="G1338" s="159" t="str">
        <f t="shared" si="40"/>
        <v>Not Found</v>
      </c>
      <c r="H1338" t="str" cm="1">
        <f t="array" ref="H1338">IF(SUMPRODUCT((TRIM(C1338:F1338)&lt;&gt;"-")*1)=0,
    "No Data",
    IF(COUNTIF(C1338:F1338,INDEX(_xlfn._xlws.FILTER(C1338:F1338,TRIM(C1338:F1338)&lt;&gt;"-"),1))=SUMPRODUCT((TRIM(C1338:F1338)&lt;&gt;"-")*1),
    "No Change",
    "Change"))</f>
        <v>No Data</v>
      </c>
      <c r="I1338" s="159"/>
      <c r="J1338"/>
      <c r="K1338" s="163"/>
      <c r="L1338" s="147" t="str">
        <f>TRIM(CLEAN(TEXT(IFERROR(INDEX('Glade MR'!$B$4:$C$3000,MATCH($A1338,'Glade MR'!$C$4:$C$3000,0),1),"-"),"@")))</f>
        <v>-</v>
      </c>
      <c r="M1338" s="147" t="str">
        <f>TRIM(CLEAN(TEXT(IFERROR(INDEX('Glade MR'!$I$4:$J$3000,MATCH($A1338,'Glade MR'!$J$4:$J$3000,0),1),"-"),"@")))</f>
        <v>-</v>
      </c>
      <c r="N1338" s="147" t="str">
        <f>TRIM(CLEAN(TEXT(IFERROR(INDEX('Glade MR'!$P$4:$Q$3000,MATCH($A1338,'Glade MR'!$Q$4:$Q$3000,0),1),"-"),"@")))</f>
        <v>-</v>
      </c>
      <c r="O1338" s="147" t="str">
        <f>TRIM(CLEAN(TEXT(IFERROR(INDEX('Glade MR'!$W$4:$X$3000,MATCH($A1338,'Glade MR'!$X$4:$X$3000,0),1),"-"),"@")))</f>
        <v>-</v>
      </c>
      <c r="P1338" s="159" t="str">
        <f t="shared" si="41"/>
        <v>Not Found</v>
      </c>
      <c r="Q1338" t="str" cm="1">
        <f t="array" ref="Q1338">IF(SUMPRODUCT((TRIM(L1338:O1338)&lt;&gt;"-")*1)=0,
    "No Data",
    IF(COUNTIF(L1338:O1338,INDEX(_xlfn._xlws.FILTER(L1338:O1338,TRIM(L1338:O1338)&lt;&gt;"-"),1))=SUMPRODUCT((TRIM(L1338:O1338)&lt;&gt;"-")*1),
    "No Change",
    "Change"))</f>
        <v>No Data</v>
      </c>
      <c r="R1338" s="159"/>
      <c r="S1338" s="111"/>
    </row>
    <row r="1339" spans="1:19" x14ac:dyDescent="0.3">
      <c r="A1339" t="s">
        <v>970</v>
      </c>
      <c r="B1339" t="s">
        <v>1137</v>
      </c>
      <c r="C1339" s="160" t="str">
        <f>TRIM(CLEAN(TEXT(IFERROR(INDEX('Snakeden MR'!$B$4:$C$3028,MATCH($A1339,'Snakeden MR'!$C$4:$C$3028,0),1),"-"),"@")))</f>
        <v>-</v>
      </c>
      <c r="D1339" s="147" t="str">
        <f>TRIM(CLEAN(TEXT(IFERROR(INDEX('Snakeden MR'!$I$4:$J$3028,MATCH($A1339,'Snakeden MR'!$J$4:$J$3028,0),1),"-"),"@")))</f>
        <v>-</v>
      </c>
      <c r="E1339" s="147" t="str">
        <f>TRIM(CLEAN(TEXT(IFERROR(INDEX('Snakeden MR'!$P$4:$Q$3028,MATCH($A1339,'Snakeden MR'!$Q$4:$Q$3028,0),1),"-"),"@")))</f>
        <v>-</v>
      </c>
      <c r="F1339" s="147" t="str">
        <f>TRIM(CLEAN(TEXT(IFERROR(INDEX('Snakeden MR'!$W$4:$X$3028,MATCH($A1339,'Snakeden MR'!$X$4:$X$3028,0),1),"-"),"@")))</f>
        <v>-</v>
      </c>
      <c r="G1339" s="159" t="str">
        <f t="shared" si="40"/>
        <v>Not Found</v>
      </c>
      <c r="H1339" t="str" cm="1">
        <f t="array" ref="H1339">IF(SUMPRODUCT((TRIM(C1339:F1339)&lt;&gt;"-")*1)=0,
    "No Data",
    IF(COUNTIF(C1339:F1339,INDEX(_xlfn._xlws.FILTER(C1339:F1339,TRIM(C1339:F1339)&lt;&gt;"-"),1))=SUMPRODUCT((TRIM(C1339:F1339)&lt;&gt;"-")*1),
    "No Change",
    "Change"))</f>
        <v>No Data</v>
      </c>
      <c r="I1339" s="159"/>
      <c r="J1339"/>
      <c r="K1339" s="163"/>
      <c r="L1339" s="147" t="str">
        <f>TRIM(CLEAN(TEXT(IFERROR(INDEX('Glade MR'!$B$4:$C$3000,MATCH($A1339,'Glade MR'!$C$4:$C$3000,0),1),"-"),"@")))</f>
        <v>-</v>
      </c>
      <c r="M1339" s="147" t="str">
        <f>TRIM(CLEAN(TEXT(IFERROR(INDEX('Glade MR'!$I$4:$J$3000,MATCH($A1339,'Glade MR'!$J$4:$J$3000,0),1),"-"),"@")))</f>
        <v>Pool 9</v>
      </c>
      <c r="N1339" s="147" t="str">
        <f>TRIM(CLEAN(TEXT(IFERROR(INDEX('Glade MR'!$P$4:$Q$3000,MATCH($A1339,'Glade MR'!$Q$4:$Q$3000,0),1),"-"),"@")))</f>
        <v>-</v>
      </c>
      <c r="O1339" s="147" t="str">
        <f>TRIM(CLEAN(TEXT(IFERROR(INDEX('Glade MR'!$W$4:$X$3000,MATCH($A1339,'Glade MR'!$X$4:$X$3000,0),1),"-"),"@")))</f>
        <v>-</v>
      </c>
      <c r="P1339" s="159" t="str">
        <f t="shared" si="41"/>
        <v>Found</v>
      </c>
      <c r="Q1339" t="str" cm="1">
        <f t="array" ref="Q1339">IF(SUMPRODUCT((TRIM(L1339:O1339)&lt;&gt;"-")*1)=0,
    "No Data",
    IF(COUNTIF(L1339:O1339,INDEX(_xlfn._xlws.FILTER(L1339:O1339,TRIM(L1339:O1339)&lt;&gt;"-"),1))=SUMPRODUCT((TRIM(L1339:O1339)&lt;&gt;"-")*1),
    "No Change",
    "Change"))</f>
        <v>No Change</v>
      </c>
      <c r="R1339" s="159"/>
      <c r="S1339" s="111"/>
    </row>
    <row r="1340" spans="1:19" x14ac:dyDescent="0.3">
      <c r="A1340" t="s">
        <v>2071</v>
      </c>
      <c r="B1340" t="s">
        <v>1145</v>
      </c>
      <c r="C1340" s="160" t="str">
        <f>TRIM(CLEAN(TEXT(IFERROR(INDEX('Snakeden MR'!$B$4:$C$3028,MATCH($A1340,'Snakeden MR'!$C$4:$C$3028,0),1),"-"),"@")))</f>
        <v>-</v>
      </c>
      <c r="D1340" s="147" t="str">
        <f>TRIM(CLEAN(TEXT(IFERROR(INDEX('Snakeden MR'!$I$4:$J$3028,MATCH($A1340,'Snakeden MR'!$J$4:$J$3028,0),1),"-"),"@")))</f>
        <v>-</v>
      </c>
      <c r="E1340" s="147" t="str">
        <f>TRIM(CLEAN(TEXT(IFERROR(INDEX('Snakeden MR'!$P$4:$Q$3028,MATCH($A1340,'Snakeden MR'!$Q$4:$Q$3028,0),1),"-"),"@")))</f>
        <v>-</v>
      </c>
      <c r="F1340" s="147" t="str">
        <f>TRIM(CLEAN(TEXT(IFERROR(INDEX('Snakeden MR'!$W$4:$X$3028,MATCH($A1340,'Snakeden MR'!$X$4:$X$3028,0),1),"-"),"@")))</f>
        <v>-</v>
      </c>
      <c r="G1340" s="159" t="str">
        <f t="shared" si="40"/>
        <v>Not Found</v>
      </c>
      <c r="H1340" t="str" cm="1">
        <f t="array" ref="H1340">IF(SUMPRODUCT((TRIM(C1340:F1340)&lt;&gt;"-")*1)=0,
    "No Data",
    IF(COUNTIF(C1340:F1340,INDEX(_xlfn._xlws.FILTER(C1340:F1340,TRIM(C1340:F1340)&lt;&gt;"-"),1))=SUMPRODUCT((TRIM(C1340:F1340)&lt;&gt;"-")*1),
    "No Change",
    "Change"))</f>
        <v>No Data</v>
      </c>
      <c r="I1340" s="159"/>
      <c r="J1340"/>
      <c r="K1340" s="163"/>
      <c r="L1340" s="147" t="str">
        <f>TRIM(CLEAN(TEXT(IFERROR(INDEX('Glade MR'!$B$4:$C$3000,MATCH($A1340,'Glade MR'!$C$4:$C$3000,0),1),"-"),"@")))</f>
        <v>-</v>
      </c>
      <c r="M1340" s="147" t="str">
        <f>TRIM(CLEAN(TEXT(IFERROR(INDEX('Glade MR'!$I$4:$J$3000,MATCH($A1340,'Glade MR'!$J$4:$J$3000,0),1),"-"),"@")))</f>
        <v>-</v>
      </c>
      <c r="N1340" s="147" t="str">
        <f>TRIM(CLEAN(TEXT(IFERROR(INDEX('Glade MR'!$P$4:$Q$3000,MATCH($A1340,'Glade MR'!$Q$4:$Q$3000,0),1),"-"),"@")))</f>
        <v>-</v>
      </c>
      <c r="O1340" s="147" t="str">
        <f>TRIM(CLEAN(TEXT(IFERROR(INDEX('Glade MR'!$W$4:$X$3000,MATCH($A1340,'Glade MR'!$X$4:$X$3000,0),1),"-"),"@")))</f>
        <v>-</v>
      </c>
      <c r="P1340" s="159" t="str">
        <f t="shared" si="41"/>
        <v>Not Found</v>
      </c>
      <c r="Q1340" t="str" cm="1">
        <f t="array" ref="Q1340">IF(SUMPRODUCT((TRIM(L1340:O1340)&lt;&gt;"-")*1)=0,
    "No Data",
    IF(COUNTIF(L1340:O1340,INDEX(_xlfn._xlws.FILTER(L1340:O1340,TRIM(L1340:O1340)&lt;&gt;"-"),1))=SUMPRODUCT((TRIM(L1340:O1340)&lt;&gt;"-")*1),
    "No Change",
    "Change"))</f>
        <v>No Data</v>
      </c>
      <c r="R1340" s="159"/>
      <c r="S1340" s="111"/>
    </row>
    <row r="1341" spans="1:19" x14ac:dyDescent="0.3">
      <c r="A1341" t="s">
        <v>442</v>
      </c>
      <c r="B1341" t="s">
        <v>1137</v>
      </c>
      <c r="C1341" s="160" t="str">
        <f>TRIM(CLEAN(TEXT(IFERROR(INDEX('Snakeden MR'!$B$4:$C$3028,MATCH($A1341,'Snakeden MR'!$C$4:$C$3028,0),1),"-"),"@")))</f>
        <v>-</v>
      </c>
      <c r="D1341" s="147" t="str">
        <f>TRIM(CLEAN(TEXT(IFERROR(INDEX('Snakeden MR'!$I$4:$J$3028,MATCH($A1341,'Snakeden MR'!$J$4:$J$3028,0),1),"-"),"@")))</f>
        <v>-</v>
      </c>
      <c r="E1341" s="147" t="str">
        <f>TRIM(CLEAN(TEXT(IFERROR(INDEX('Snakeden MR'!$P$4:$Q$3028,MATCH($A1341,'Snakeden MR'!$Q$4:$Q$3028,0),1),"-"),"@")))</f>
        <v>-</v>
      </c>
      <c r="F1341" s="147" t="str">
        <f>TRIM(CLEAN(TEXT(IFERROR(INDEX('Snakeden MR'!$W$4:$X$3028,MATCH($A1341,'Snakeden MR'!$X$4:$X$3028,0),1),"-"),"@")))</f>
        <v>-</v>
      </c>
      <c r="G1341" s="159" t="str">
        <f t="shared" si="40"/>
        <v>Not Found</v>
      </c>
      <c r="H1341" t="str" cm="1">
        <f t="array" ref="H1341">IF(SUMPRODUCT((TRIM(C1341:F1341)&lt;&gt;"-")*1)=0,
    "No Data",
    IF(COUNTIF(C1341:F1341,INDEX(_xlfn._xlws.FILTER(C1341:F1341,TRIM(C1341:F1341)&lt;&gt;"-"),1))=SUMPRODUCT((TRIM(C1341:F1341)&lt;&gt;"-")*1),
    "No Change",
    "Change"))</f>
        <v>No Data</v>
      </c>
      <c r="I1341" s="159"/>
      <c r="J1341"/>
      <c r="K1341" s="163"/>
      <c r="L1341" s="147" t="str">
        <f>TRIM(CLEAN(TEXT(IFERROR(INDEX('Glade MR'!$B$4:$C$3000,MATCH($A1341,'Glade MR'!$C$4:$C$3000,0),1),"-"),"@")))</f>
        <v>-</v>
      </c>
      <c r="M1341" s="147" t="str">
        <f>TRIM(CLEAN(TEXT(IFERROR(INDEX('Glade MR'!$I$4:$J$3000,MATCH($A1341,'Glade MR'!$J$4:$J$3000,0),1),"-"),"@")))</f>
        <v>Pool 5</v>
      </c>
      <c r="N1341" s="147" t="str">
        <f>TRIM(CLEAN(TEXT(IFERROR(INDEX('Glade MR'!$P$4:$Q$3000,MATCH($A1341,'Glade MR'!$Q$4:$Q$3000,0),1),"-"),"@")))</f>
        <v>-</v>
      </c>
      <c r="O1341" s="147" t="str">
        <f>TRIM(CLEAN(TEXT(IFERROR(INDEX('Glade MR'!$W$4:$X$3000,MATCH($A1341,'Glade MR'!$X$4:$X$3000,0),1),"-"),"@")))</f>
        <v>-</v>
      </c>
      <c r="P1341" s="159" t="str">
        <f t="shared" si="41"/>
        <v>Found</v>
      </c>
      <c r="Q1341" t="str" cm="1">
        <f t="array" ref="Q1341">IF(SUMPRODUCT((TRIM(L1341:O1341)&lt;&gt;"-")*1)=0,
    "No Data",
    IF(COUNTIF(L1341:O1341,INDEX(_xlfn._xlws.FILTER(L1341:O1341,TRIM(L1341:O1341)&lt;&gt;"-"),1))=SUMPRODUCT((TRIM(L1341:O1341)&lt;&gt;"-")*1),
    "No Change",
    "Change"))</f>
        <v>No Change</v>
      </c>
      <c r="R1341" s="159"/>
      <c r="S1341" s="111"/>
    </row>
    <row r="1342" spans="1:19" x14ac:dyDescent="0.3">
      <c r="A1342" t="s">
        <v>862</v>
      </c>
      <c r="B1342" t="s">
        <v>1137</v>
      </c>
      <c r="C1342" s="160" t="str">
        <f>TRIM(CLEAN(TEXT(IFERROR(INDEX('Snakeden MR'!$B$4:$C$3028,MATCH($A1342,'Snakeden MR'!$C$4:$C$3028,0),1),"-"),"@")))</f>
        <v>-</v>
      </c>
      <c r="D1342" s="147" t="str">
        <f>TRIM(CLEAN(TEXT(IFERROR(INDEX('Snakeden MR'!$I$4:$J$3028,MATCH($A1342,'Snakeden MR'!$J$4:$J$3028,0),1),"-"),"@")))</f>
        <v>-</v>
      </c>
      <c r="E1342" s="147" t="str">
        <f>TRIM(CLEAN(TEXT(IFERROR(INDEX('Snakeden MR'!$P$4:$Q$3028,MATCH($A1342,'Snakeden MR'!$Q$4:$Q$3028,0),1),"-"),"@")))</f>
        <v>-</v>
      </c>
      <c r="F1342" s="147" t="str">
        <f>TRIM(CLEAN(TEXT(IFERROR(INDEX('Snakeden MR'!$W$4:$X$3028,MATCH($A1342,'Snakeden MR'!$X$4:$X$3028,0),1),"-"),"@")))</f>
        <v>-</v>
      </c>
      <c r="G1342" s="159" t="str">
        <f t="shared" si="40"/>
        <v>Not Found</v>
      </c>
      <c r="H1342" t="str" cm="1">
        <f t="array" ref="H1342">IF(SUMPRODUCT((TRIM(C1342:F1342)&lt;&gt;"-")*1)=0,
    "No Data",
    IF(COUNTIF(C1342:F1342,INDEX(_xlfn._xlws.FILTER(C1342:F1342,TRIM(C1342:F1342)&lt;&gt;"-"),1))=SUMPRODUCT((TRIM(C1342:F1342)&lt;&gt;"-")*1),
    "No Change",
    "Change"))</f>
        <v>No Data</v>
      </c>
      <c r="I1342" s="159"/>
      <c r="J1342"/>
      <c r="K1342" s="163"/>
      <c r="L1342" s="147" t="str">
        <f>TRIM(CLEAN(TEXT(IFERROR(INDEX('Glade MR'!$B$4:$C$3000,MATCH($A1342,'Glade MR'!$C$4:$C$3000,0),1),"-"),"@")))</f>
        <v>Pool 1</v>
      </c>
      <c r="M1342" s="147" t="str">
        <f>TRIM(CLEAN(TEXT(IFERROR(INDEX('Glade MR'!$I$4:$J$3000,MATCH($A1342,'Glade MR'!$J$4:$J$3000,0),1),"-"),"@")))</f>
        <v>-</v>
      </c>
      <c r="N1342" s="147" t="str">
        <f>TRIM(CLEAN(TEXT(IFERROR(INDEX('Glade MR'!$P$4:$Q$3000,MATCH($A1342,'Glade MR'!$Q$4:$Q$3000,0),1),"-"),"@")))</f>
        <v>-</v>
      </c>
      <c r="O1342" s="147" t="str">
        <f>TRIM(CLEAN(TEXT(IFERROR(INDEX('Glade MR'!$W$4:$X$3000,MATCH($A1342,'Glade MR'!$X$4:$X$3000,0),1),"-"),"@")))</f>
        <v>-</v>
      </c>
      <c r="P1342" s="159" t="str">
        <f t="shared" si="41"/>
        <v>Found</v>
      </c>
      <c r="Q1342" t="str" cm="1">
        <f t="array" ref="Q1342">IF(SUMPRODUCT((TRIM(L1342:O1342)&lt;&gt;"-")*1)=0,
    "No Data",
    IF(COUNTIF(L1342:O1342,INDEX(_xlfn._xlws.FILTER(L1342:O1342,TRIM(L1342:O1342)&lt;&gt;"-"),1))=SUMPRODUCT((TRIM(L1342:O1342)&lt;&gt;"-")*1),
    "No Change",
    "Change"))</f>
        <v>No Change</v>
      </c>
      <c r="R1342" s="159"/>
      <c r="S1342" s="111"/>
    </row>
    <row r="1343" spans="1:19" x14ac:dyDescent="0.3">
      <c r="A1343" t="s">
        <v>2072</v>
      </c>
      <c r="B1343" t="s">
        <v>1137</v>
      </c>
      <c r="C1343" s="160" t="str">
        <f>TRIM(CLEAN(TEXT(IFERROR(INDEX('Snakeden MR'!$B$4:$C$3028,MATCH($A1343,'Snakeden MR'!$C$4:$C$3028,0),1),"-"),"@")))</f>
        <v>-</v>
      </c>
      <c r="D1343" s="147" t="str">
        <f>TRIM(CLEAN(TEXT(IFERROR(INDEX('Snakeden MR'!$I$4:$J$3028,MATCH($A1343,'Snakeden MR'!$J$4:$J$3028,0),1),"-"),"@")))</f>
        <v>-</v>
      </c>
      <c r="E1343" s="147" t="str">
        <f>TRIM(CLEAN(TEXT(IFERROR(INDEX('Snakeden MR'!$P$4:$Q$3028,MATCH($A1343,'Snakeden MR'!$Q$4:$Q$3028,0),1),"-"),"@")))</f>
        <v>-</v>
      </c>
      <c r="F1343" s="147" t="str">
        <f>TRIM(CLEAN(TEXT(IFERROR(INDEX('Snakeden MR'!$W$4:$X$3028,MATCH($A1343,'Snakeden MR'!$X$4:$X$3028,0),1),"-"),"@")))</f>
        <v>-</v>
      </c>
      <c r="G1343" s="159" t="str">
        <f t="shared" si="40"/>
        <v>Not Found</v>
      </c>
      <c r="H1343" t="str" cm="1">
        <f t="array" ref="H1343">IF(SUMPRODUCT((TRIM(C1343:F1343)&lt;&gt;"-")*1)=0,
    "No Data",
    IF(COUNTIF(C1343:F1343,INDEX(_xlfn._xlws.FILTER(C1343:F1343,TRIM(C1343:F1343)&lt;&gt;"-"),1))=SUMPRODUCT((TRIM(C1343:F1343)&lt;&gt;"-")*1),
    "No Change",
    "Change"))</f>
        <v>No Data</v>
      </c>
      <c r="I1343" s="159"/>
      <c r="J1343"/>
      <c r="K1343" s="163"/>
      <c r="L1343" s="147" t="str">
        <f>TRIM(CLEAN(TEXT(IFERROR(INDEX('Glade MR'!$B$4:$C$3000,MATCH($A1343,'Glade MR'!$C$4:$C$3000,0),1),"-"),"@")))</f>
        <v>-</v>
      </c>
      <c r="M1343" s="147" t="str">
        <f>TRIM(CLEAN(TEXT(IFERROR(INDEX('Glade MR'!$I$4:$J$3000,MATCH($A1343,'Glade MR'!$J$4:$J$3000,0),1),"-"),"@")))</f>
        <v>-</v>
      </c>
      <c r="N1343" s="147" t="str">
        <f>TRIM(CLEAN(TEXT(IFERROR(INDEX('Glade MR'!$P$4:$Q$3000,MATCH($A1343,'Glade MR'!$Q$4:$Q$3000,0),1),"-"),"@")))</f>
        <v>-</v>
      </c>
      <c r="O1343" s="147" t="str">
        <f>TRIM(CLEAN(TEXT(IFERROR(INDEX('Glade MR'!$W$4:$X$3000,MATCH($A1343,'Glade MR'!$X$4:$X$3000,0),1),"-"),"@")))</f>
        <v>-</v>
      </c>
      <c r="P1343" s="159" t="str">
        <f t="shared" si="41"/>
        <v>Not Found</v>
      </c>
      <c r="Q1343" t="str" cm="1">
        <f t="array" ref="Q1343">IF(SUMPRODUCT((TRIM(L1343:O1343)&lt;&gt;"-")*1)=0,
    "No Data",
    IF(COUNTIF(L1343:O1343,INDEX(_xlfn._xlws.FILTER(L1343:O1343,TRIM(L1343:O1343)&lt;&gt;"-"),1))=SUMPRODUCT((TRIM(L1343:O1343)&lt;&gt;"-")*1),
    "No Change",
    "Change"))</f>
        <v>No Data</v>
      </c>
      <c r="R1343" s="159"/>
      <c r="S1343" s="111"/>
    </row>
    <row r="1344" spans="1:19" x14ac:dyDescent="0.3">
      <c r="A1344" t="s">
        <v>2073</v>
      </c>
      <c r="B1344" t="s">
        <v>1137</v>
      </c>
      <c r="C1344" s="160" t="str">
        <f>TRIM(CLEAN(TEXT(IFERROR(INDEX('Snakeden MR'!$B$4:$C$3028,MATCH($A1344,'Snakeden MR'!$C$4:$C$3028,0),1),"-"),"@")))</f>
        <v>-</v>
      </c>
      <c r="D1344" s="147" t="str">
        <f>TRIM(CLEAN(TEXT(IFERROR(INDEX('Snakeden MR'!$I$4:$J$3028,MATCH($A1344,'Snakeden MR'!$J$4:$J$3028,0),1),"-"),"@")))</f>
        <v>-</v>
      </c>
      <c r="E1344" s="147" t="str">
        <f>TRIM(CLEAN(TEXT(IFERROR(INDEX('Snakeden MR'!$P$4:$Q$3028,MATCH($A1344,'Snakeden MR'!$Q$4:$Q$3028,0),1),"-"),"@")))</f>
        <v>-</v>
      </c>
      <c r="F1344" s="147" t="str">
        <f>TRIM(CLEAN(TEXT(IFERROR(INDEX('Snakeden MR'!$W$4:$X$3028,MATCH($A1344,'Snakeden MR'!$X$4:$X$3028,0),1),"-"),"@")))</f>
        <v>-</v>
      </c>
      <c r="G1344" s="159" t="str">
        <f t="shared" si="40"/>
        <v>Not Found</v>
      </c>
      <c r="H1344" t="str" cm="1">
        <f t="array" ref="H1344">IF(SUMPRODUCT((TRIM(C1344:F1344)&lt;&gt;"-")*1)=0,
    "No Data",
    IF(COUNTIF(C1344:F1344,INDEX(_xlfn._xlws.FILTER(C1344:F1344,TRIM(C1344:F1344)&lt;&gt;"-"),1))=SUMPRODUCT((TRIM(C1344:F1344)&lt;&gt;"-")*1),
    "No Change",
    "Change"))</f>
        <v>No Data</v>
      </c>
      <c r="I1344" s="159"/>
      <c r="J1344"/>
      <c r="K1344" s="163"/>
      <c r="L1344" s="147" t="str">
        <f>TRIM(CLEAN(TEXT(IFERROR(INDEX('Glade MR'!$B$4:$C$3000,MATCH($A1344,'Glade MR'!$C$4:$C$3000,0),1),"-"),"@")))</f>
        <v>-</v>
      </c>
      <c r="M1344" s="147" t="str">
        <f>TRIM(CLEAN(TEXT(IFERROR(INDEX('Glade MR'!$I$4:$J$3000,MATCH($A1344,'Glade MR'!$J$4:$J$3000,0),1),"-"),"@")))</f>
        <v>-</v>
      </c>
      <c r="N1344" s="147" t="str">
        <f>TRIM(CLEAN(TEXT(IFERROR(INDEX('Glade MR'!$P$4:$Q$3000,MATCH($A1344,'Glade MR'!$Q$4:$Q$3000,0),1),"-"),"@")))</f>
        <v>-</v>
      </c>
      <c r="O1344" s="147" t="str">
        <f>TRIM(CLEAN(TEXT(IFERROR(INDEX('Glade MR'!$W$4:$X$3000,MATCH($A1344,'Glade MR'!$X$4:$X$3000,0),1),"-"),"@")))</f>
        <v>-</v>
      </c>
      <c r="P1344" s="159" t="str">
        <f t="shared" si="41"/>
        <v>Not Found</v>
      </c>
      <c r="Q1344" t="str" cm="1">
        <f t="array" ref="Q1344">IF(SUMPRODUCT((TRIM(L1344:O1344)&lt;&gt;"-")*1)=0,
    "No Data",
    IF(COUNTIF(L1344:O1344,INDEX(_xlfn._xlws.FILTER(L1344:O1344,TRIM(L1344:O1344)&lt;&gt;"-"),1))=SUMPRODUCT((TRIM(L1344:O1344)&lt;&gt;"-")*1),
    "No Change",
    "Change"))</f>
        <v>No Data</v>
      </c>
      <c r="R1344" s="159"/>
      <c r="S1344" s="111"/>
    </row>
    <row r="1345" spans="1:19" x14ac:dyDescent="0.3">
      <c r="A1345" t="s">
        <v>2074</v>
      </c>
      <c r="B1345" t="s">
        <v>1137</v>
      </c>
      <c r="C1345" s="160" t="str">
        <f>TRIM(CLEAN(TEXT(IFERROR(INDEX('Snakeden MR'!$B$4:$C$3028,MATCH($A1345,'Snakeden MR'!$C$4:$C$3028,0),1),"-"),"@")))</f>
        <v>-</v>
      </c>
      <c r="D1345" s="147" t="str">
        <f>TRIM(CLEAN(TEXT(IFERROR(INDEX('Snakeden MR'!$I$4:$J$3028,MATCH($A1345,'Snakeden MR'!$J$4:$J$3028,0),1),"-"),"@")))</f>
        <v>-</v>
      </c>
      <c r="E1345" s="147" t="str">
        <f>TRIM(CLEAN(TEXT(IFERROR(INDEX('Snakeden MR'!$P$4:$Q$3028,MATCH($A1345,'Snakeden MR'!$Q$4:$Q$3028,0),1),"-"),"@")))</f>
        <v>-</v>
      </c>
      <c r="F1345" s="147" t="str">
        <f>TRIM(CLEAN(TEXT(IFERROR(INDEX('Snakeden MR'!$W$4:$X$3028,MATCH($A1345,'Snakeden MR'!$X$4:$X$3028,0),1),"-"),"@")))</f>
        <v>-</v>
      </c>
      <c r="G1345" s="159" t="str">
        <f t="shared" si="40"/>
        <v>Not Found</v>
      </c>
      <c r="H1345" t="str" cm="1">
        <f t="array" ref="H1345">IF(SUMPRODUCT((TRIM(C1345:F1345)&lt;&gt;"-")*1)=0,
    "No Data",
    IF(COUNTIF(C1345:F1345,INDEX(_xlfn._xlws.FILTER(C1345:F1345,TRIM(C1345:F1345)&lt;&gt;"-"),1))=SUMPRODUCT((TRIM(C1345:F1345)&lt;&gt;"-")*1),
    "No Change",
    "Change"))</f>
        <v>No Data</v>
      </c>
      <c r="I1345" s="159"/>
      <c r="J1345"/>
      <c r="K1345" s="163"/>
      <c r="L1345" s="147" t="str">
        <f>TRIM(CLEAN(TEXT(IFERROR(INDEX('Glade MR'!$B$4:$C$3000,MATCH($A1345,'Glade MR'!$C$4:$C$3000,0),1),"-"),"@")))</f>
        <v>-</v>
      </c>
      <c r="M1345" s="147" t="str">
        <f>TRIM(CLEAN(TEXT(IFERROR(INDEX('Glade MR'!$I$4:$J$3000,MATCH($A1345,'Glade MR'!$J$4:$J$3000,0),1),"-"),"@")))</f>
        <v>-</v>
      </c>
      <c r="N1345" s="147" t="str">
        <f>TRIM(CLEAN(TEXT(IFERROR(INDEX('Glade MR'!$P$4:$Q$3000,MATCH($A1345,'Glade MR'!$Q$4:$Q$3000,0),1),"-"),"@")))</f>
        <v>-</v>
      </c>
      <c r="O1345" s="147" t="str">
        <f>TRIM(CLEAN(TEXT(IFERROR(INDEX('Glade MR'!$W$4:$X$3000,MATCH($A1345,'Glade MR'!$X$4:$X$3000,0),1),"-"),"@")))</f>
        <v>-</v>
      </c>
      <c r="P1345" s="159" t="str">
        <f t="shared" si="41"/>
        <v>Not Found</v>
      </c>
      <c r="Q1345" t="str" cm="1">
        <f t="array" ref="Q1345">IF(SUMPRODUCT((TRIM(L1345:O1345)&lt;&gt;"-")*1)=0,
    "No Data",
    IF(COUNTIF(L1345:O1345,INDEX(_xlfn._xlws.FILTER(L1345:O1345,TRIM(L1345:O1345)&lt;&gt;"-"),1))=SUMPRODUCT((TRIM(L1345:O1345)&lt;&gt;"-")*1),
    "No Change",
    "Change"))</f>
        <v>No Data</v>
      </c>
      <c r="R1345" s="159"/>
      <c r="S1345" s="111"/>
    </row>
    <row r="1346" spans="1:19" x14ac:dyDescent="0.3">
      <c r="A1346" t="s">
        <v>435</v>
      </c>
      <c r="B1346" t="s">
        <v>1137</v>
      </c>
      <c r="C1346" s="160" t="str">
        <f>TRIM(CLEAN(TEXT(IFERROR(INDEX('Snakeden MR'!$B$4:$C$3028,MATCH($A1346,'Snakeden MR'!$C$4:$C$3028,0),1),"-"),"@")))</f>
        <v>-</v>
      </c>
      <c r="D1346" s="147" t="str">
        <f>TRIM(CLEAN(TEXT(IFERROR(INDEX('Snakeden MR'!$I$4:$J$3028,MATCH($A1346,'Snakeden MR'!$J$4:$J$3028,0),1),"-"),"@")))</f>
        <v>-</v>
      </c>
      <c r="E1346" s="147" t="str">
        <f>TRIM(CLEAN(TEXT(IFERROR(INDEX('Snakeden MR'!$P$4:$Q$3028,MATCH($A1346,'Snakeden MR'!$Q$4:$Q$3028,0),1),"-"),"@")))</f>
        <v>-</v>
      </c>
      <c r="F1346" s="147" t="str">
        <f>TRIM(CLEAN(TEXT(IFERROR(INDEX('Snakeden MR'!$W$4:$X$3028,MATCH($A1346,'Snakeden MR'!$X$4:$X$3028,0),1),"-"),"@")))</f>
        <v>-</v>
      </c>
      <c r="G1346" s="159" t="str">
        <f t="shared" ref="G1346:G1409" si="42">IF(SUM(COUNTIF(C1346:F1346,"-"))=4,"Not Found","Found")</f>
        <v>Not Found</v>
      </c>
      <c r="H1346" t="str" cm="1">
        <f t="array" ref="H1346">IF(SUMPRODUCT((TRIM(C1346:F1346)&lt;&gt;"-")*1)=0,
    "No Data",
    IF(COUNTIF(C1346:F1346,INDEX(_xlfn._xlws.FILTER(C1346:F1346,TRIM(C1346:F1346)&lt;&gt;"-"),1))=SUMPRODUCT((TRIM(C1346:F1346)&lt;&gt;"-")*1),
    "No Change",
    "Change"))</f>
        <v>No Data</v>
      </c>
      <c r="I1346" s="159"/>
      <c r="J1346"/>
      <c r="K1346" s="163"/>
      <c r="L1346" s="147" t="str">
        <f>TRIM(CLEAN(TEXT(IFERROR(INDEX('Glade MR'!$B$4:$C$3000,MATCH($A1346,'Glade MR'!$C$4:$C$3000,0),1),"-"),"@")))</f>
        <v>pool 10</v>
      </c>
      <c r="M1346" s="147" t="str">
        <f>TRIM(CLEAN(TEXT(IFERROR(INDEX('Glade MR'!$I$4:$J$3000,MATCH($A1346,'Glade MR'!$J$4:$J$3000,0),1),"-"),"@")))</f>
        <v>-</v>
      </c>
      <c r="N1346" s="147" t="str">
        <f>TRIM(CLEAN(TEXT(IFERROR(INDEX('Glade MR'!$P$4:$Q$3000,MATCH($A1346,'Glade MR'!$Q$4:$Q$3000,0),1),"-"),"@")))</f>
        <v>-</v>
      </c>
      <c r="O1346" s="147" t="str">
        <f>TRIM(CLEAN(TEXT(IFERROR(INDEX('Glade MR'!$W$4:$X$3000,MATCH($A1346,'Glade MR'!$X$4:$X$3000,0),1),"-"),"@")))</f>
        <v>Pool 10</v>
      </c>
      <c r="P1346" s="159" t="str">
        <f t="shared" ref="P1346:P1409" si="43">IF(SUM(COUNTIF(L1346:O1346,"-"))=4,"Not Found","Found")</f>
        <v>Found</v>
      </c>
      <c r="Q1346" t="str" cm="1">
        <f t="array" ref="Q1346">IF(SUMPRODUCT((TRIM(L1346:O1346)&lt;&gt;"-")*1)=0,
    "No Data",
    IF(COUNTIF(L1346:O1346,INDEX(_xlfn._xlws.FILTER(L1346:O1346,TRIM(L1346:O1346)&lt;&gt;"-"),1))=SUMPRODUCT((TRIM(L1346:O1346)&lt;&gt;"-")*1),
    "No Change",
    "Change"))</f>
        <v>No Change</v>
      </c>
      <c r="R1346" s="159"/>
      <c r="S1346" s="111"/>
    </row>
    <row r="1347" spans="1:19" x14ac:dyDescent="0.3">
      <c r="A1347" t="s">
        <v>666</v>
      </c>
      <c r="B1347" t="s">
        <v>1137</v>
      </c>
      <c r="C1347" s="160" t="str">
        <f>TRIM(CLEAN(TEXT(IFERROR(INDEX('Snakeden MR'!$B$4:$C$3028,MATCH($A1347,'Snakeden MR'!$C$4:$C$3028,0),1),"-"),"@")))</f>
        <v>-</v>
      </c>
      <c r="D1347" s="147" t="str">
        <f>TRIM(CLEAN(TEXT(IFERROR(INDEX('Snakeden MR'!$I$4:$J$3028,MATCH($A1347,'Snakeden MR'!$J$4:$J$3028,0),1),"-"),"@")))</f>
        <v>-</v>
      </c>
      <c r="E1347" s="147" t="str">
        <f>TRIM(CLEAN(TEXT(IFERROR(INDEX('Snakeden MR'!$P$4:$Q$3028,MATCH($A1347,'Snakeden MR'!$Q$4:$Q$3028,0),1),"-"),"@")))</f>
        <v>-</v>
      </c>
      <c r="F1347" s="147" t="str">
        <f>TRIM(CLEAN(TEXT(IFERROR(INDEX('Snakeden MR'!$W$4:$X$3028,MATCH($A1347,'Snakeden MR'!$X$4:$X$3028,0),1),"-"),"@")))</f>
        <v>-</v>
      </c>
      <c r="G1347" s="159" t="str">
        <f t="shared" si="42"/>
        <v>Not Found</v>
      </c>
      <c r="H1347" t="str" cm="1">
        <f t="array" ref="H1347">IF(SUMPRODUCT((TRIM(C1347:F1347)&lt;&gt;"-")*1)=0,
    "No Data",
    IF(COUNTIF(C1347:F1347,INDEX(_xlfn._xlws.FILTER(C1347:F1347,TRIM(C1347:F1347)&lt;&gt;"-"),1))=SUMPRODUCT((TRIM(C1347:F1347)&lt;&gt;"-")*1),
    "No Change",
    "Change"))</f>
        <v>No Data</v>
      </c>
      <c r="I1347" s="159"/>
      <c r="J1347"/>
      <c r="K1347" s="163"/>
      <c r="L1347" s="147" t="str">
        <f>TRIM(CLEAN(TEXT(IFERROR(INDEX('Glade MR'!$B$4:$C$3000,MATCH($A1347,'Glade MR'!$C$4:$C$3000,0),1),"-"),"@")))</f>
        <v>Pool 2</v>
      </c>
      <c r="M1347" s="147" t="str">
        <f>TRIM(CLEAN(TEXT(IFERROR(INDEX('Glade MR'!$I$4:$J$3000,MATCH($A1347,'Glade MR'!$J$4:$J$3000,0),1),"-"),"@")))</f>
        <v>Pool 2</v>
      </c>
      <c r="N1347" s="147" t="str">
        <f>TRIM(CLEAN(TEXT(IFERROR(INDEX('Glade MR'!$P$4:$Q$3000,MATCH($A1347,'Glade MR'!$Q$4:$Q$3000,0),1),"-"),"@")))</f>
        <v>-</v>
      </c>
      <c r="O1347" s="147" t="str">
        <f>TRIM(CLEAN(TEXT(IFERROR(INDEX('Glade MR'!$W$4:$X$3000,MATCH($A1347,'Glade MR'!$X$4:$X$3000,0),1),"-"),"@")))</f>
        <v>-</v>
      </c>
      <c r="P1347" s="159" t="str">
        <f t="shared" si="43"/>
        <v>Found</v>
      </c>
      <c r="Q1347" t="str" cm="1">
        <f t="array" ref="Q1347">IF(SUMPRODUCT((TRIM(L1347:O1347)&lt;&gt;"-")*1)=0,
    "No Data",
    IF(COUNTIF(L1347:O1347,INDEX(_xlfn._xlws.FILTER(L1347:O1347,TRIM(L1347:O1347)&lt;&gt;"-"),1))=SUMPRODUCT((TRIM(L1347:O1347)&lt;&gt;"-")*1),
    "No Change",
    "Change"))</f>
        <v>No Change</v>
      </c>
      <c r="R1347" s="159"/>
      <c r="S1347" s="111"/>
    </row>
    <row r="1348" spans="1:19" x14ac:dyDescent="0.3">
      <c r="A1348" t="s">
        <v>857</v>
      </c>
      <c r="B1348" t="s">
        <v>1137</v>
      </c>
      <c r="C1348" s="160" t="str">
        <f>TRIM(CLEAN(TEXT(IFERROR(INDEX('Snakeden MR'!$B$4:$C$3028,MATCH($A1348,'Snakeden MR'!$C$4:$C$3028,0),1),"-"),"@")))</f>
        <v>-</v>
      </c>
      <c r="D1348" s="147" t="str">
        <f>TRIM(CLEAN(TEXT(IFERROR(INDEX('Snakeden MR'!$I$4:$J$3028,MATCH($A1348,'Snakeden MR'!$J$4:$J$3028,0),1),"-"),"@")))</f>
        <v>-</v>
      </c>
      <c r="E1348" s="147" t="str">
        <f>TRIM(CLEAN(TEXT(IFERROR(INDEX('Snakeden MR'!$P$4:$Q$3028,MATCH($A1348,'Snakeden MR'!$Q$4:$Q$3028,0),1),"-"),"@")))</f>
        <v>-</v>
      </c>
      <c r="F1348" s="147" t="str">
        <f>TRIM(CLEAN(TEXT(IFERROR(INDEX('Snakeden MR'!$W$4:$X$3028,MATCH($A1348,'Snakeden MR'!$X$4:$X$3028,0),1),"-"),"@")))</f>
        <v>-</v>
      </c>
      <c r="G1348" s="159" t="str">
        <f t="shared" si="42"/>
        <v>Not Found</v>
      </c>
      <c r="H1348" t="str" cm="1">
        <f t="array" ref="H1348">IF(SUMPRODUCT((TRIM(C1348:F1348)&lt;&gt;"-")*1)=0,
    "No Data",
    IF(COUNTIF(C1348:F1348,INDEX(_xlfn._xlws.FILTER(C1348:F1348,TRIM(C1348:F1348)&lt;&gt;"-"),1))=SUMPRODUCT((TRIM(C1348:F1348)&lt;&gt;"-")*1),
    "No Change",
    "Change"))</f>
        <v>No Data</v>
      </c>
      <c r="I1348" s="159"/>
      <c r="J1348"/>
      <c r="K1348" s="163"/>
      <c r="L1348" s="147" t="str">
        <f>TRIM(CLEAN(TEXT(IFERROR(INDEX('Glade MR'!$B$4:$C$3000,MATCH($A1348,'Glade MR'!$C$4:$C$3000,0),1),"-"),"@")))</f>
        <v>-</v>
      </c>
      <c r="M1348" s="147" t="str">
        <f>TRIM(CLEAN(TEXT(IFERROR(INDEX('Glade MR'!$I$4:$J$3000,MATCH($A1348,'Glade MR'!$J$4:$J$3000,0),1),"-"),"@")))</f>
        <v>-</v>
      </c>
      <c r="N1348" s="147" t="str">
        <f>TRIM(CLEAN(TEXT(IFERROR(INDEX('Glade MR'!$P$4:$Q$3000,MATCH($A1348,'Glade MR'!$Q$4:$Q$3000,0),1),"-"),"@")))</f>
        <v>Pool 4</v>
      </c>
      <c r="O1348" s="147" t="str">
        <f>TRIM(CLEAN(TEXT(IFERROR(INDEX('Glade MR'!$W$4:$X$3000,MATCH($A1348,'Glade MR'!$X$4:$X$3000,0),1),"-"),"@")))</f>
        <v>-</v>
      </c>
      <c r="P1348" s="159" t="str">
        <f t="shared" si="43"/>
        <v>Found</v>
      </c>
      <c r="Q1348" t="str" cm="1">
        <f t="array" ref="Q1348">IF(SUMPRODUCT((TRIM(L1348:O1348)&lt;&gt;"-")*1)=0,
    "No Data",
    IF(COUNTIF(L1348:O1348,INDEX(_xlfn._xlws.FILTER(L1348:O1348,TRIM(L1348:O1348)&lt;&gt;"-"),1))=SUMPRODUCT((TRIM(L1348:O1348)&lt;&gt;"-")*1),
    "No Change",
    "Change"))</f>
        <v>No Change</v>
      </c>
      <c r="R1348" s="159"/>
      <c r="S1348" s="111"/>
    </row>
    <row r="1349" spans="1:19" x14ac:dyDescent="0.3">
      <c r="A1349" t="s">
        <v>528</v>
      </c>
      <c r="B1349" t="s">
        <v>1137</v>
      </c>
      <c r="C1349" s="160" t="str">
        <f>TRIM(CLEAN(TEXT(IFERROR(INDEX('Snakeden MR'!$B$4:$C$3028,MATCH($A1349,'Snakeden MR'!$C$4:$C$3028,0),1),"-"),"@")))</f>
        <v>-</v>
      </c>
      <c r="D1349" s="147" t="str">
        <f>TRIM(CLEAN(TEXT(IFERROR(INDEX('Snakeden MR'!$I$4:$J$3028,MATCH($A1349,'Snakeden MR'!$J$4:$J$3028,0),1),"-"),"@")))</f>
        <v>-</v>
      </c>
      <c r="E1349" s="147" t="str">
        <f>TRIM(CLEAN(TEXT(IFERROR(INDEX('Snakeden MR'!$P$4:$Q$3028,MATCH($A1349,'Snakeden MR'!$Q$4:$Q$3028,0),1),"-"),"@")))</f>
        <v>-</v>
      </c>
      <c r="F1349" s="147" t="str">
        <f>TRIM(CLEAN(TEXT(IFERROR(INDEX('Snakeden MR'!$W$4:$X$3028,MATCH($A1349,'Snakeden MR'!$X$4:$X$3028,0),1),"-"),"@")))</f>
        <v>-</v>
      </c>
      <c r="G1349" s="159" t="str">
        <f t="shared" si="42"/>
        <v>Not Found</v>
      </c>
      <c r="H1349" t="str" cm="1">
        <f t="array" ref="H1349">IF(SUMPRODUCT((TRIM(C1349:F1349)&lt;&gt;"-")*1)=0,
    "No Data",
    IF(COUNTIF(C1349:F1349,INDEX(_xlfn._xlws.FILTER(C1349:F1349,TRIM(C1349:F1349)&lt;&gt;"-"),1))=SUMPRODUCT((TRIM(C1349:F1349)&lt;&gt;"-")*1),
    "No Change",
    "Change"))</f>
        <v>No Data</v>
      </c>
      <c r="I1349" s="159"/>
      <c r="J1349"/>
      <c r="K1349" s="163"/>
      <c r="L1349" s="147" t="str">
        <f>TRIM(CLEAN(TEXT(IFERROR(INDEX('Glade MR'!$B$4:$C$3000,MATCH($A1349,'Glade MR'!$C$4:$C$3000,0),1),"-"),"@")))</f>
        <v>Pool 2</v>
      </c>
      <c r="M1349" s="147" t="str">
        <f>TRIM(CLEAN(TEXT(IFERROR(INDEX('Glade MR'!$I$4:$J$3000,MATCH($A1349,'Glade MR'!$J$4:$J$3000,0),1),"-"),"@")))</f>
        <v>Pool 2</v>
      </c>
      <c r="N1349" s="147" t="str">
        <f>TRIM(CLEAN(TEXT(IFERROR(INDEX('Glade MR'!$P$4:$Q$3000,MATCH($A1349,'Glade MR'!$Q$4:$Q$3000,0),1),"-"),"@")))</f>
        <v>-</v>
      </c>
      <c r="O1349" s="147" t="str">
        <f>TRIM(CLEAN(TEXT(IFERROR(INDEX('Glade MR'!$W$4:$X$3000,MATCH($A1349,'Glade MR'!$X$4:$X$3000,0),1),"-"),"@")))</f>
        <v>Pool 2</v>
      </c>
      <c r="P1349" s="159" t="str">
        <f t="shared" si="43"/>
        <v>Found</v>
      </c>
      <c r="Q1349" t="str" cm="1">
        <f t="array" ref="Q1349">IF(SUMPRODUCT((TRIM(L1349:O1349)&lt;&gt;"-")*1)=0,
    "No Data",
    IF(COUNTIF(L1349:O1349,INDEX(_xlfn._xlws.FILTER(L1349:O1349,TRIM(L1349:O1349)&lt;&gt;"-"),1))=SUMPRODUCT((TRIM(L1349:O1349)&lt;&gt;"-")*1),
    "No Change",
    "Change"))</f>
        <v>No Change</v>
      </c>
      <c r="R1349" s="159"/>
      <c r="S1349" s="111"/>
    </row>
    <row r="1350" spans="1:19" x14ac:dyDescent="0.3">
      <c r="A1350" t="s">
        <v>2075</v>
      </c>
      <c r="B1350" t="s">
        <v>1137</v>
      </c>
      <c r="C1350" s="160" t="str">
        <f>TRIM(CLEAN(TEXT(IFERROR(INDEX('Snakeden MR'!$B$4:$C$3028,MATCH($A1350,'Snakeden MR'!$C$4:$C$3028,0),1),"-"),"@")))</f>
        <v>-</v>
      </c>
      <c r="D1350" s="147" t="str">
        <f>TRIM(CLEAN(TEXT(IFERROR(INDEX('Snakeden MR'!$I$4:$J$3028,MATCH($A1350,'Snakeden MR'!$J$4:$J$3028,0),1),"-"),"@")))</f>
        <v>-</v>
      </c>
      <c r="E1350" s="147" t="str">
        <f>TRIM(CLEAN(TEXT(IFERROR(INDEX('Snakeden MR'!$P$4:$Q$3028,MATCH($A1350,'Snakeden MR'!$Q$4:$Q$3028,0),1),"-"),"@")))</f>
        <v>-</v>
      </c>
      <c r="F1350" s="147" t="str">
        <f>TRIM(CLEAN(TEXT(IFERROR(INDEX('Snakeden MR'!$W$4:$X$3028,MATCH($A1350,'Snakeden MR'!$X$4:$X$3028,0),1),"-"),"@")))</f>
        <v>-</v>
      </c>
      <c r="G1350" s="159" t="str">
        <f t="shared" si="42"/>
        <v>Not Found</v>
      </c>
      <c r="H1350" t="str" cm="1">
        <f t="array" ref="H1350">IF(SUMPRODUCT((TRIM(C1350:F1350)&lt;&gt;"-")*1)=0,
    "No Data",
    IF(COUNTIF(C1350:F1350,INDEX(_xlfn._xlws.FILTER(C1350:F1350,TRIM(C1350:F1350)&lt;&gt;"-"),1))=SUMPRODUCT((TRIM(C1350:F1350)&lt;&gt;"-")*1),
    "No Change",
    "Change"))</f>
        <v>No Data</v>
      </c>
      <c r="I1350" s="159"/>
      <c r="J1350"/>
      <c r="K1350" s="163"/>
      <c r="L1350" s="147" t="str">
        <f>TRIM(CLEAN(TEXT(IFERROR(INDEX('Glade MR'!$B$4:$C$3000,MATCH($A1350,'Glade MR'!$C$4:$C$3000,0),1),"-"),"@")))</f>
        <v>-</v>
      </c>
      <c r="M1350" s="147" t="str">
        <f>TRIM(CLEAN(TEXT(IFERROR(INDEX('Glade MR'!$I$4:$J$3000,MATCH($A1350,'Glade MR'!$J$4:$J$3000,0),1),"-"),"@")))</f>
        <v>-</v>
      </c>
      <c r="N1350" s="147" t="str">
        <f>TRIM(CLEAN(TEXT(IFERROR(INDEX('Glade MR'!$P$4:$Q$3000,MATCH($A1350,'Glade MR'!$Q$4:$Q$3000,0),1),"-"),"@")))</f>
        <v>-</v>
      </c>
      <c r="O1350" s="147" t="str">
        <f>TRIM(CLEAN(TEXT(IFERROR(INDEX('Glade MR'!$W$4:$X$3000,MATCH($A1350,'Glade MR'!$X$4:$X$3000,0),1),"-"),"@")))</f>
        <v>-</v>
      </c>
      <c r="P1350" s="159" t="str">
        <f t="shared" si="43"/>
        <v>Not Found</v>
      </c>
      <c r="Q1350" t="str" cm="1">
        <f t="array" ref="Q1350">IF(SUMPRODUCT((TRIM(L1350:O1350)&lt;&gt;"-")*1)=0,
    "No Data",
    IF(COUNTIF(L1350:O1350,INDEX(_xlfn._xlws.FILTER(L1350:O1350,TRIM(L1350:O1350)&lt;&gt;"-"),1))=SUMPRODUCT((TRIM(L1350:O1350)&lt;&gt;"-")*1),
    "No Change",
    "Change"))</f>
        <v>No Data</v>
      </c>
      <c r="R1350" s="159"/>
      <c r="S1350" s="111"/>
    </row>
    <row r="1351" spans="1:19" x14ac:dyDescent="0.3">
      <c r="A1351" t="s">
        <v>2076</v>
      </c>
      <c r="B1351" t="s">
        <v>1145</v>
      </c>
      <c r="C1351" s="160" t="str">
        <f>TRIM(CLEAN(TEXT(IFERROR(INDEX('Snakeden MR'!$B$4:$C$3028,MATCH($A1351,'Snakeden MR'!$C$4:$C$3028,0),1),"-"),"@")))</f>
        <v>-</v>
      </c>
      <c r="D1351" s="147" t="str">
        <f>TRIM(CLEAN(TEXT(IFERROR(INDEX('Snakeden MR'!$I$4:$J$3028,MATCH($A1351,'Snakeden MR'!$J$4:$J$3028,0),1),"-"),"@")))</f>
        <v>-</v>
      </c>
      <c r="E1351" s="147" t="str">
        <f>TRIM(CLEAN(TEXT(IFERROR(INDEX('Snakeden MR'!$P$4:$Q$3028,MATCH($A1351,'Snakeden MR'!$Q$4:$Q$3028,0),1),"-"),"@")))</f>
        <v>-</v>
      </c>
      <c r="F1351" s="147" t="str">
        <f>TRIM(CLEAN(TEXT(IFERROR(INDEX('Snakeden MR'!$W$4:$X$3028,MATCH($A1351,'Snakeden MR'!$X$4:$X$3028,0),1),"-"),"@")))</f>
        <v>-</v>
      </c>
      <c r="G1351" s="159" t="str">
        <f t="shared" si="42"/>
        <v>Not Found</v>
      </c>
      <c r="H1351" t="str" cm="1">
        <f t="array" ref="H1351">IF(SUMPRODUCT((TRIM(C1351:F1351)&lt;&gt;"-")*1)=0,
    "No Data",
    IF(COUNTIF(C1351:F1351,INDEX(_xlfn._xlws.FILTER(C1351:F1351,TRIM(C1351:F1351)&lt;&gt;"-"),1))=SUMPRODUCT((TRIM(C1351:F1351)&lt;&gt;"-")*1),
    "No Change",
    "Change"))</f>
        <v>No Data</v>
      </c>
      <c r="I1351" s="159"/>
      <c r="J1351"/>
      <c r="K1351" s="163"/>
      <c r="L1351" s="147" t="str">
        <f>TRIM(CLEAN(TEXT(IFERROR(INDEX('Glade MR'!$B$4:$C$3000,MATCH($A1351,'Glade MR'!$C$4:$C$3000,0),1),"-"),"@")))</f>
        <v>-</v>
      </c>
      <c r="M1351" s="147" t="str">
        <f>TRIM(CLEAN(TEXT(IFERROR(INDEX('Glade MR'!$I$4:$J$3000,MATCH($A1351,'Glade MR'!$J$4:$J$3000,0),1),"-"),"@")))</f>
        <v>-</v>
      </c>
      <c r="N1351" s="147" t="str">
        <f>TRIM(CLEAN(TEXT(IFERROR(INDEX('Glade MR'!$P$4:$Q$3000,MATCH($A1351,'Glade MR'!$Q$4:$Q$3000,0),1),"-"),"@")))</f>
        <v>-</v>
      </c>
      <c r="O1351" s="147" t="str">
        <f>TRIM(CLEAN(TEXT(IFERROR(INDEX('Glade MR'!$W$4:$X$3000,MATCH($A1351,'Glade MR'!$X$4:$X$3000,0),1),"-"),"@")))</f>
        <v>-</v>
      </c>
      <c r="P1351" s="159" t="str">
        <f t="shared" si="43"/>
        <v>Not Found</v>
      </c>
      <c r="Q1351" t="str" cm="1">
        <f t="array" ref="Q1351">IF(SUMPRODUCT((TRIM(L1351:O1351)&lt;&gt;"-")*1)=0,
    "No Data",
    IF(COUNTIF(L1351:O1351,INDEX(_xlfn._xlws.FILTER(L1351:O1351,TRIM(L1351:O1351)&lt;&gt;"-"),1))=SUMPRODUCT((TRIM(L1351:O1351)&lt;&gt;"-")*1),
    "No Change",
    "Change"))</f>
        <v>No Data</v>
      </c>
      <c r="R1351" s="159"/>
      <c r="S1351" s="111"/>
    </row>
    <row r="1352" spans="1:19" x14ac:dyDescent="0.3">
      <c r="A1352" t="s">
        <v>110</v>
      </c>
      <c r="B1352" t="s">
        <v>1145</v>
      </c>
      <c r="C1352" s="160" t="str">
        <f>TRIM(CLEAN(TEXT(IFERROR(INDEX('Snakeden MR'!$B$4:$C$3028,MATCH($A1352,'Snakeden MR'!$C$4:$C$3028,0),1),"-"),"@")))</f>
        <v>-</v>
      </c>
      <c r="D1352" s="147" t="str">
        <f>TRIM(CLEAN(TEXT(IFERROR(INDEX('Snakeden MR'!$I$4:$J$3028,MATCH($A1352,'Snakeden MR'!$J$4:$J$3028,0),1),"-"),"@")))</f>
        <v>-</v>
      </c>
      <c r="E1352" s="147" t="str">
        <f>TRIM(CLEAN(TEXT(IFERROR(INDEX('Snakeden MR'!$P$4:$Q$3028,MATCH($A1352,'Snakeden MR'!$Q$4:$Q$3028,0),1),"-"),"@")))</f>
        <v>-</v>
      </c>
      <c r="F1352" s="147" t="str">
        <f>TRIM(CLEAN(TEXT(IFERROR(INDEX('Snakeden MR'!$W$4:$X$3028,MATCH($A1352,'Snakeden MR'!$X$4:$X$3028,0),1),"-"),"@")))</f>
        <v>-</v>
      </c>
      <c r="G1352" s="159" t="str">
        <f t="shared" si="42"/>
        <v>Not Found</v>
      </c>
      <c r="H1352" t="str" cm="1">
        <f t="array" ref="H1352">IF(SUMPRODUCT((TRIM(C1352:F1352)&lt;&gt;"-")*1)=0,
    "No Data",
    IF(COUNTIF(C1352:F1352,INDEX(_xlfn._xlws.FILTER(C1352:F1352,TRIM(C1352:F1352)&lt;&gt;"-"),1))=SUMPRODUCT((TRIM(C1352:F1352)&lt;&gt;"-")*1),
    "No Change",
    "Change"))</f>
        <v>No Data</v>
      </c>
      <c r="I1352" s="159"/>
      <c r="J1352"/>
      <c r="K1352" s="163"/>
      <c r="L1352" s="147" t="str">
        <f>TRIM(CLEAN(TEXT(IFERROR(INDEX('Glade MR'!$B$4:$C$3000,MATCH($A1352,'Glade MR'!$C$4:$C$3000,0),1),"-"),"@")))</f>
        <v>-</v>
      </c>
      <c r="M1352" s="147" t="str">
        <f>TRIM(CLEAN(TEXT(IFERROR(INDEX('Glade MR'!$I$4:$J$3000,MATCH($A1352,'Glade MR'!$J$4:$J$3000,0),1),"-"),"@")))</f>
        <v>-</v>
      </c>
      <c r="N1352" s="147" t="str">
        <f>TRIM(CLEAN(TEXT(IFERROR(INDEX('Glade MR'!$P$4:$Q$3000,MATCH($A1352,'Glade MR'!$Q$4:$Q$3000,0),1),"-"),"@")))</f>
        <v>-</v>
      </c>
      <c r="O1352" s="147" t="str">
        <f>TRIM(CLEAN(TEXT(IFERROR(INDEX('Glade MR'!$W$4:$X$3000,MATCH($A1352,'Glade MR'!$X$4:$X$3000,0),1),"-"),"@")))</f>
        <v>-</v>
      </c>
      <c r="P1352" s="159" t="str">
        <f t="shared" si="43"/>
        <v>Not Found</v>
      </c>
      <c r="Q1352" t="str" cm="1">
        <f t="array" ref="Q1352">IF(SUMPRODUCT((TRIM(L1352:O1352)&lt;&gt;"-")*1)=0,
    "No Data",
    IF(COUNTIF(L1352:O1352,INDEX(_xlfn._xlws.FILTER(L1352:O1352,TRIM(L1352:O1352)&lt;&gt;"-"),1))=SUMPRODUCT((TRIM(L1352:O1352)&lt;&gt;"-")*1),
    "No Change",
    "Change"))</f>
        <v>No Data</v>
      </c>
      <c r="R1352" s="159"/>
      <c r="S1352" s="111"/>
    </row>
    <row r="1353" spans="1:19" x14ac:dyDescent="0.3">
      <c r="A1353" t="s">
        <v>941</v>
      </c>
      <c r="B1353" t="s">
        <v>1137</v>
      </c>
      <c r="C1353" s="160" t="str">
        <f>TRIM(CLEAN(TEXT(IFERROR(INDEX('Snakeden MR'!$B$4:$C$3028,MATCH($A1353,'Snakeden MR'!$C$4:$C$3028,0),1),"-"),"@")))</f>
        <v>-</v>
      </c>
      <c r="D1353" s="147" t="str">
        <f>TRIM(CLEAN(TEXT(IFERROR(INDEX('Snakeden MR'!$I$4:$J$3028,MATCH($A1353,'Snakeden MR'!$J$4:$J$3028,0),1),"-"),"@")))</f>
        <v>-</v>
      </c>
      <c r="E1353" s="147" t="str">
        <f>TRIM(CLEAN(TEXT(IFERROR(INDEX('Snakeden MR'!$P$4:$Q$3028,MATCH($A1353,'Snakeden MR'!$Q$4:$Q$3028,0),1),"-"),"@")))</f>
        <v>-</v>
      </c>
      <c r="F1353" s="147" t="str">
        <f>TRIM(CLEAN(TEXT(IFERROR(INDEX('Snakeden MR'!$W$4:$X$3028,MATCH($A1353,'Snakeden MR'!$X$4:$X$3028,0),1),"-"),"@")))</f>
        <v>-</v>
      </c>
      <c r="G1353" s="159" t="str">
        <f t="shared" si="42"/>
        <v>Not Found</v>
      </c>
      <c r="H1353" t="str" cm="1">
        <f t="array" ref="H1353">IF(SUMPRODUCT((TRIM(C1353:F1353)&lt;&gt;"-")*1)=0,
    "No Data",
    IF(COUNTIF(C1353:F1353,INDEX(_xlfn._xlws.FILTER(C1353:F1353,TRIM(C1353:F1353)&lt;&gt;"-"),1))=SUMPRODUCT((TRIM(C1353:F1353)&lt;&gt;"-")*1),
    "No Change",
    "Change"))</f>
        <v>No Data</v>
      </c>
      <c r="I1353" s="159"/>
      <c r="J1353"/>
      <c r="K1353" s="163"/>
      <c r="L1353" s="147" t="str">
        <f>TRIM(CLEAN(TEXT(IFERROR(INDEX('Glade MR'!$B$4:$C$3000,MATCH($A1353,'Glade MR'!$C$4:$C$3000,0),1),"-"),"@")))</f>
        <v>-</v>
      </c>
      <c r="M1353" s="147" t="str">
        <f>TRIM(CLEAN(TEXT(IFERROR(INDEX('Glade MR'!$I$4:$J$3000,MATCH($A1353,'Glade MR'!$J$4:$J$3000,0),1),"-"),"@")))</f>
        <v>-</v>
      </c>
      <c r="N1353" s="147" t="str">
        <f>TRIM(CLEAN(TEXT(IFERROR(INDEX('Glade MR'!$P$4:$Q$3000,MATCH($A1353,'Glade MR'!$Q$4:$Q$3000,0),1),"-"),"@")))</f>
        <v>-</v>
      </c>
      <c r="O1353" s="147" t="str">
        <f>TRIM(CLEAN(TEXT(IFERROR(INDEX('Glade MR'!$W$4:$X$3000,MATCH($A1353,'Glade MR'!$X$4:$X$3000,0),1),"-"),"@")))</f>
        <v>Pool 2</v>
      </c>
      <c r="P1353" s="159" t="str">
        <f t="shared" si="43"/>
        <v>Found</v>
      </c>
      <c r="Q1353" t="str" cm="1">
        <f t="array" ref="Q1353">IF(SUMPRODUCT((TRIM(L1353:O1353)&lt;&gt;"-")*1)=0,
    "No Data",
    IF(COUNTIF(L1353:O1353,INDEX(_xlfn._xlws.FILTER(L1353:O1353,TRIM(L1353:O1353)&lt;&gt;"-"),1))=SUMPRODUCT((TRIM(L1353:O1353)&lt;&gt;"-")*1),
    "No Change",
    "Change"))</f>
        <v>No Change</v>
      </c>
      <c r="R1353" s="159"/>
      <c r="S1353" s="111"/>
    </row>
    <row r="1354" spans="1:19" x14ac:dyDescent="0.3">
      <c r="A1354" t="s">
        <v>2077</v>
      </c>
      <c r="B1354" t="s">
        <v>1145</v>
      </c>
      <c r="C1354" s="160" t="str">
        <f>TRIM(CLEAN(TEXT(IFERROR(INDEX('Snakeden MR'!$B$4:$C$3028,MATCH($A1354,'Snakeden MR'!$C$4:$C$3028,0),1),"-"),"@")))</f>
        <v>-</v>
      </c>
      <c r="D1354" s="147" t="str">
        <f>TRIM(CLEAN(TEXT(IFERROR(INDEX('Snakeden MR'!$I$4:$J$3028,MATCH($A1354,'Snakeden MR'!$J$4:$J$3028,0),1),"-"),"@")))</f>
        <v>-</v>
      </c>
      <c r="E1354" s="147" t="str">
        <f>TRIM(CLEAN(TEXT(IFERROR(INDEX('Snakeden MR'!$P$4:$Q$3028,MATCH($A1354,'Snakeden MR'!$Q$4:$Q$3028,0),1),"-"),"@")))</f>
        <v>-</v>
      </c>
      <c r="F1354" s="147" t="str">
        <f>TRIM(CLEAN(TEXT(IFERROR(INDEX('Snakeden MR'!$W$4:$X$3028,MATCH($A1354,'Snakeden MR'!$X$4:$X$3028,0),1),"-"),"@")))</f>
        <v>-</v>
      </c>
      <c r="G1354" s="159" t="str">
        <f t="shared" si="42"/>
        <v>Not Found</v>
      </c>
      <c r="H1354" t="str" cm="1">
        <f t="array" ref="H1354">IF(SUMPRODUCT((TRIM(C1354:F1354)&lt;&gt;"-")*1)=0,
    "No Data",
    IF(COUNTIF(C1354:F1354,INDEX(_xlfn._xlws.FILTER(C1354:F1354,TRIM(C1354:F1354)&lt;&gt;"-"),1))=SUMPRODUCT((TRIM(C1354:F1354)&lt;&gt;"-")*1),
    "No Change",
    "Change"))</f>
        <v>No Data</v>
      </c>
      <c r="I1354" s="159"/>
      <c r="J1354"/>
      <c r="K1354" s="163"/>
      <c r="L1354" s="147" t="str">
        <f>TRIM(CLEAN(TEXT(IFERROR(INDEX('Glade MR'!$B$4:$C$3000,MATCH($A1354,'Glade MR'!$C$4:$C$3000,0),1),"-"),"@")))</f>
        <v>-</v>
      </c>
      <c r="M1354" s="147" t="str">
        <f>TRIM(CLEAN(TEXT(IFERROR(INDEX('Glade MR'!$I$4:$J$3000,MATCH($A1354,'Glade MR'!$J$4:$J$3000,0),1),"-"),"@")))</f>
        <v>-</v>
      </c>
      <c r="N1354" s="147" t="str">
        <f>TRIM(CLEAN(TEXT(IFERROR(INDEX('Glade MR'!$P$4:$Q$3000,MATCH($A1354,'Glade MR'!$Q$4:$Q$3000,0),1),"-"),"@")))</f>
        <v>-</v>
      </c>
      <c r="O1354" s="147" t="str">
        <f>TRIM(CLEAN(TEXT(IFERROR(INDEX('Glade MR'!$W$4:$X$3000,MATCH($A1354,'Glade MR'!$X$4:$X$3000,0),1),"-"),"@")))</f>
        <v>-</v>
      </c>
      <c r="P1354" s="159" t="str">
        <f t="shared" si="43"/>
        <v>Not Found</v>
      </c>
      <c r="Q1354" t="str" cm="1">
        <f t="array" ref="Q1354">IF(SUMPRODUCT((TRIM(L1354:O1354)&lt;&gt;"-")*1)=0,
    "No Data",
    IF(COUNTIF(L1354:O1354,INDEX(_xlfn._xlws.FILTER(L1354:O1354,TRIM(L1354:O1354)&lt;&gt;"-"),1))=SUMPRODUCT((TRIM(L1354:O1354)&lt;&gt;"-")*1),
    "No Change",
    "Change"))</f>
        <v>No Data</v>
      </c>
      <c r="R1354" s="159"/>
      <c r="S1354" s="111"/>
    </row>
    <row r="1355" spans="1:19" x14ac:dyDescent="0.3">
      <c r="A1355" t="s">
        <v>2078</v>
      </c>
      <c r="B1355" t="s">
        <v>1145</v>
      </c>
      <c r="C1355" s="160" t="str">
        <f>TRIM(CLEAN(TEXT(IFERROR(INDEX('Snakeden MR'!$B$4:$C$3028,MATCH($A1355,'Snakeden MR'!$C$4:$C$3028,0),1),"-"),"@")))</f>
        <v>-</v>
      </c>
      <c r="D1355" s="147" t="str">
        <f>TRIM(CLEAN(TEXT(IFERROR(INDEX('Snakeden MR'!$I$4:$J$3028,MATCH($A1355,'Snakeden MR'!$J$4:$J$3028,0),1),"-"),"@")))</f>
        <v>-</v>
      </c>
      <c r="E1355" s="147" t="str">
        <f>TRIM(CLEAN(TEXT(IFERROR(INDEX('Snakeden MR'!$P$4:$Q$3028,MATCH($A1355,'Snakeden MR'!$Q$4:$Q$3028,0),1),"-"),"@")))</f>
        <v>-</v>
      </c>
      <c r="F1355" s="147" t="str">
        <f>TRIM(CLEAN(TEXT(IFERROR(INDEX('Snakeden MR'!$W$4:$X$3028,MATCH($A1355,'Snakeden MR'!$X$4:$X$3028,0),1),"-"),"@")))</f>
        <v>-</v>
      </c>
      <c r="G1355" s="159" t="str">
        <f t="shared" si="42"/>
        <v>Not Found</v>
      </c>
      <c r="H1355" t="str" cm="1">
        <f t="array" ref="H1355">IF(SUMPRODUCT((TRIM(C1355:F1355)&lt;&gt;"-")*1)=0,
    "No Data",
    IF(COUNTIF(C1355:F1355,INDEX(_xlfn._xlws.FILTER(C1355:F1355,TRIM(C1355:F1355)&lt;&gt;"-"),1))=SUMPRODUCT((TRIM(C1355:F1355)&lt;&gt;"-")*1),
    "No Change",
    "Change"))</f>
        <v>No Data</v>
      </c>
      <c r="I1355" s="159"/>
      <c r="J1355"/>
      <c r="K1355" s="163"/>
      <c r="L1355" s="147" t="str">
        <f>TRIM(CLEAN(TEXT(IFERROR(INDEX('Glade MR'!$B$4:$C$3000,MATCH($A1355,'Glade MR'!$C$4:$C$3000,0),1),"-"),"@")))</f>
        <v>-</v>
      </c>
      <c r="M1355" s="147" t="str">
        <f>TRIM(CLEAN(TEXT(IFERROR(INDEX('Glade MR'!$I$4:$J$3000,MATCH($A1355,'Glade MR'!$J$4:$J$3000,0),1),"-"),"@")))</f>
        <v>-</v>
      </c>
      <c r="N1355" s="147" t="str">
        <f>TRIM(CLEAN(TEXT(IFERROR(INDEX('Glade MR'!$P$4:$Q$3000,MATCH($A1355,'Glade MR'!$Q$4:$Q$3000,0),1),"-"),"@")))</f>
        <v>-</v>
      </c>
      <c r="O1355" s="147" t="str">
        <f>TRIM(CLEAN(TEXT(IFERROR(INDEX('Glade MR'!$W$4:$X$3000,MATCH($A1355,'Glade MR'!$X$4:$X$3000,0),1),"-"),"@")))</f>
        <v>-</v>
      </c>
      <c r="P1355" s="159" t="str">
        <f t="shared" si="43"/>
        <v>Not Found</v>
      </c>
      <c r="Q1355" t="str" cm="1">
        <f t="array" ref="Q1355">IF(SUMPRODUCT((TRIM(L1355:O1355)&lt;&gt;"-")*1)=0,
    "No Data",
    IF(COUNTIF(L1355:O1355,INDEX(_xlfn._xlws.FILTER(L1355:O1355,TRIM(L1355:O1355)&lt;&gt;"-"),1))=SUMPRODUCT((TRIM(L1355:O1355)&lt;&gt;"-")*1),
    "No Change",
    "Change"))</f>
        <v>No Data</v>
      </c>
      <c r="R1355" s="159"/>
      <c r="S1355" s="111"/>
    </row>
    <row r="1356" spans="1:19" x14ac:dyDescent="0.3">
      <c r="A1356" t="s">
        <v>180</v>
      </c>
      <c r="B1356" t="s">
        <v>1145</v>
      </c>
      <c r="C1356" s="160" t="str">
        <f>TRIM(CLEAN(TEXT(IFERROR(INDEX('Snakeden MR'!$B$4:$C$3028,MATCH($A1356,'Snakeden MR'!$C$4:$C$3028,0),1),"-"),"@")))</f>
        <v>-</v>
      </c>
      <c r="D1356" s="147" t="str">
        <f>TRIM(CLEAN(TEXT(IFERROR(INDEX('Snakeden MR'!$I$4:$J$3028,MATCH($A1356,'Snakeden MR'!$J$4:$J$3028,0),1),"-"),"@")))</f>
        <v>-</v>
      </c>
      <c r="E1356" s="147" t="str">
        <f>TRIM(CLEAN(TEXT(IFERROR(INDEX('Snakeden MR'!$P$4:$Q$3028,MATCH($A1356,'Snakeden MR'!$Q$4:$Q$3028,0),1),"-"),"@")))</f>
        <v>-</v>
      </c>
      <c r="F1356" s="147" t="str">
        <f>TRIM(CLEAN(TEXT(IFERROR(INDEX('Snakeden MR'!$W$4:$X$3028,MATCH($A1356,'Snakeden MR'!$X$4:$X$3028,0),1),"-"),"@")))</f>
        <v>GS Pool</v>
      </c>
      <c r="G1356" s="159" t="str">
        <f t="shared" si="42"/>
        <v>Found</v>
      </c>
      <c r="H1356" t="str" cm="1">
        <f t="array" ref="H1356">IF(SUMPRODUCT((TRIM(C1356:F1356)&lt;&gt;"-")*1)=0,
    "No Data",
    IF(COUNTIF(C1356:F1356,INDEX(_xlfn._xlws.FILTER(C1356:F1356,TRIM(C1356:F1356)&lt;&gt;"-"),1))=SUMPRODUCT((TRIM(C1356:F1356)&lt;&gt;"-")*1),
    "No Change",
    "Change"))</f>
        <v>No Change</v>
      </c>
      <c r="I1356" s="159"/>
      <c r="J1356"/>
      <c r="K1356" s="163"/>
      <c r="L1356" s="147" t="str">
        <f>TRIM(CLEAN(TEXT(IFERROR(INDEX('Glade MR'!$B$4:$C$3000,MATCH($A1356,'Glade MR'!$C$4:$C$3000,0),1),"-"),"@")))</f>
        <v>-</v>
      </c>
      <c r="M1356" s="147" t="str">
        <f>TRIM(CLEAN(TEXT(IFERROR(INDEX('Glade MR'!$I$4:$J$3000,MATCH($A1356,'Glade MR'!$J$4:$J$3000,0),1),"-"),"@")))</f>
        <v>-</v>
      </c>
      <c r="N1356" s="147" t="str">
        <f>TRIM(CLEAN(TEXT(IFERROR(INDEX('Glade MR'!$P$4:$Q$3000,MATCH($A1356,'Glade MR'!$Q$4:$Q$3000,0),1),"-"),"@")))</f>
        <v>-</v>
      </c>
      <c r="O1356" s="147" t="str">
        <f>TRIM(CLEAN(TEXT(IFERROR(INDEX('Glade MR'!$W$4:$X$3000,MATCH($A1356,'Glade MR'!$X$4:$X$3000,0),1),"-"),"@")))</f>
        <v>-</v>
      </c>
      <c r="P1356" s="159" t="str">
        <f t="shared" si="43"/>
        <v>Not Found</v>
      </c>
      <c r="Q1356" t="str" cm="1">
        <f t="array" ref="Q1356">IF(SUMPRODUCT((TRIM(L1356:O1356)&lt;&gt;"-")*1)=0,
    "No Data",
    IF(COUNTIF(L1356:O1356,INDEX(_xlfn._xlws.FILTER(L1356:O1356,TRIM(L1356:O1356)&lt;&gt;"-"),1))=SUMPRODUCT((TRIM(L1356:O1356)&lt;&gt;"-")*1),
    "No Change",
    "Change"))</f>
        <v>No Data</v>
      </c>
      <c r="R1356" s="159"/>
      <c r="S1356" s="111"/>
    </row>
    <row r="1357" spans="1:19" x14ac:dyDescent="0.3">
      <c r="A1357" t="s">
        <v>2079</v>
      </c>
      <c r="B1357" t="s">
        <v>1137</v>
      </c>
      <c r="C1357" s="160" t="str">
        <f>TRIM(CLEAN(TEXT(IFERROR(INDEX('Snakeden MR'!$B$4:$C$3028,MATCH($A1357,'Snakeden MR'!$C$4:$C$3028,0),1),"-"),"@")))</f>
        <v>-</v>
      </c>
      <c r="D1357" s="147" t="str">
        <f>TRIM(CLEAN(TEXT(IFERROR(INDEX('Snakeden MR'!$I$4:$J$3028,MATCH($A1357,'Snakeden MR'!$J$4:$J$3028,0),1),"-"),"@")))</f>
        <v>-</v>
      </c>
      <c r="E1357" s="147" t="str">
        <f>TRIM(CLEAN(TEXT(IFERROR(INDEX('Snakeden MR'!$P$4:$Q$3028,MATCH($A1357,'Snakeden MR'!$Q$4:$Q$3028,0),1),"-"),"@")))</f>
        <v>-</v>
      </c>
      <c r="F1357" s="147" t="str">
        <f>TRIM(CLEAN(TEXT(IFERROR(INDEX('Snakeden MR'!$W$4:$X$3028,MATCH($A1357,'Snakeden MR'!$X$4:$X$3028,0),1),"-"),"@")))</f>
        <v>-</v>
      </c>
      <c r="G1357" s="159" t="str">
        <f t="shared" si="42"/>
        <v>Not Found</v>
      </c>
      <c r="H1357" t="str" cm="1">
        <f t="array" ref="H1357">IF(SUMPRODUCT((TRIM(C1357:F1357)&lt;&gt;"-")*1)=0,
    "No Data",
    IF(COUNTIF(C1357:F1357,INDEX(_xlfn._xlws.FILTER(C1357:F1357,TRIM(C1357:F1357)&lt;&gt;"-"),1))=SUMPRODUCT((TRIM(C1357:F1357)&lt;&gt;"-")*1),
    "No Change",
    "Change"))</f>
        <v>No Data</v>
      </c>
      <c r="I1357" s="159"/>
      <c r="J1357"/>
      <c r="K1357" s="163"/>
      <c r="L1357" s="147" t="str">
        <f>TRIM(CLEAN(TEXT(IFERROR(INDEX('Glade MR'!$B$4:$C$3000,MATCH($A1357,'Glade MR'!$C$4:$C$3000,0),1),"-"),"@")))</f>
        <v>-</v>
      </c>
      <c r="M1357" s="147" t="str">
        <f>TRIM(CLEAN(TEXT(IFERROR(INDEX('Glade MR'!$I$4:$J$3000,MATCH($A1357,'Glade MR'!$J$4:$J$3000,0),1),"-"),"@")))</f>
        <v>-</v>
      </c>
      <c r="N1357" s="147" t="str">
        <f>TRIM(CLEAN(TEXT(IFERROR(INDEX('Glade MR'!$P$4:$Q$3000,MATCH($A1357,'Glade MR'!$Q$4:$Q$3000,0),1),"-"),"@")))</f>
        <v>-</v>
      </c>
      <c r="O1357" s="147" t="str">
        <f>TRIM(CLEAN(TEXT(IFERROR(INDEX('Glade MR'!$W$4:$X$3000,MATCH($A1357,'Glade MR'!$X$4:$X$3000,0),1),"-"),"@")))</f>
        <v>-</v>
      </c>
      <c r="P1357" s="159" t="str">
        <f t="shared" si="43"/>
        <v>Not Found</v>
      </c>
      <c r="Q1357" t="str" cm="1">
        <f t="array" ref="Q1357">IF(SUMPRODUCT((TRIM(L1357:O1357)&lt;&gt;"-")*1)=0,
    "No Data",
    IF(COUNTIF(L1357:O1357,INDEX(_xlfn._xlws.FILTER(L1357:O1357,TRIM(L1357:O1357)&lt;&gt;"-"),1))=SUMPRODUCT((TRIM(L1357:O1357)&lt;&gt;"-")*1),
    "No Change",
    "Change"))</f>
        <v>No Data</v>
      </c>
      <c r="R1357" s="159"/>
      <c r="S1357" s="111"/>
    </row>
    <row r="1358" spans="1:19" x14ac:dyDescent="0.3">
      <c r="A1358" t="s">
        <v>290</v>
      </c>
      <c r="B1358" t="s">
        <v>1145</v>
      </c>
      <c r="C1358" s="160" t="str">
        <f>TRIM(CLEAN(TEXT(IFERROR(INDEX('Snakeden MR'!$B$4:$C$3028,MATCH($A1358,'Snakeden MR'!$C$4:$C$3028,0),1),"-"),"@")))</f>
        <v>Pool 4</v>
      </c>
      <c r="D1358" s="147" t="str">
        <f>TRIM(CLEAN(TEXT(IFERROR(INDEX('Snakeden MR'!$I$4:$J$3028,MATCH($A1358,'Snakeden MR'!$J$4:$J$3028,0),1),"-"),"@")))</f>
        <v>-</v>
      </c>
      <c r="E1358" s="147" t="str">
        <f>TRIM(CLEAN(TEXT(IFERROR(INDEX('Snakeden MR'!$P$4:$Q$3028,MATCH($A1358,'Snakeden MR'!$Q$4:$Q$3028,0),1),"-"),"@")))</f>
        <v>-</v>
      </c>
      <c r="F1358" s="147" t="str">
        <f>TRIM(CLEAN(TEXT(IFERROR(INDEX('Snakeden MR'!$W$4:$X$3028,MATCH($A1358,'Snakeden MR'!$X$4:$X$3028,0),1),"-"),"@")))</f>
        <v>-</v>
      </c>
      <c r="G1358" s="159" t="str">
        <f t="shared" si="42"/>
        <v>Found</v>
      </c>
      <c r="H1358" t="str" cm="1">
        <f t="array" ref="H1358">IF(SUMPRODUCT((TRIM(C1358:F1358)&lt;&gt;"-")*1)=0,
    "No Data",
    IF(COUNTIF(C1358:F1358,INDEX(_xlfn._xlws.FILTER(C1358:F1358,TRIM(C1358:F1358)&lt;&gt;"-"),1))=SUMPRODUCT((TRIM(C1358:F1358)&lt;&gt;"-")*1),
    "No Change",
    "Change"))</f>
        <v>No Change</v>
      </c>
      <c r="I1358" s="159"/>
      <c r="J1358"/>
      <c r="K1358" s="163"/>
      <c r="L1358" s="147" t="str">
        <f>TRIM(CLEAN(TEXT(IFERROR(INDEX('Glade MR'!$B$4:$C$3000,MATCH($A1358,'Glade MR'!$C$4:$C$3000,0),1),"-"),"@")))</f>
        <v>-</v>
      </c>
      <c r="M1358" s="147" t="str">
        <f>TRIM(CLEAN(TEXT(IFERROR(INDEX('Glade MR'!$I$4:$J$3000,MATCH($A1358,'Glade MR'!$J$4:$J$3000,0),1),"-"),"@")))</f>
        <v>-</v>
      </c>
      <c r="N1358" s="147" t="str">
        <f>TRIM(CLEAN(TEXT(IFERROR(INDEX('Glade MR'!$P$4:$Q$3000,MATCH($A1358,'Glade MR'!$Q$4:$Q$3000,0),1),"-"),"@")))</f>
        <v>-</v>
      </c>
      <c r="O1358" s="147" t="str">
        <f>TRIM(CLEAN(TEXT(IFERROR(INDEX('Glade MR'!$W$4:$X$3000,MATCH($A1358,'Glade MR'!$X$4:$X$3000,0),1),"-"),"@")))</f>
        <v>-</v>
      </c>
      <c r="P1358" s="159" t="str">
        <f t="shared" si="43"/>
        <v>Not Found</v>
      </c>
      <c r="Q1358" t="str" cm="1">
        <f t="array" ref="Q1358">IF(SUMPRODUCT((TRIM(L1358:O1358)&lt;&gt;"-")*1)=0,
    "No Data",
    IF(COUNTIF(L1358:O1358,INDEX(_xlfn._xlws.FILTER(L1358:O1358,TRIM(L1358:O1358)&lt;&gt;"-"),1))=SUMPRODUCT((TRIM(L1358:O1358)&lt;&gt;"-")*1),
    "No Change",
    "Change"))</f>
        <v>No Data</v>
      </c>
      <c r="R1358" s="159"/>
      <c r="S1358" s="111"/>
    </row>
    <row r="1359" spans="1:19" x14ac:dyDescent="0.3">
      <c r="A1359" t="s">
        <v>2080</v>
      </c>
      <c r="B1359" t="s">
        <v>1145</v>
      </c>
      <c r="C1359" s="160" t="str">
        <f>TRIM(CLEAN(TEXT(IFERROR(INDEX('Snakeden MR'!$B$4:$C$3028,MATCH($A1359,'Snakeden MR'!$C$4:$C$3028,0),1),"-"),"@")))</f>
        <v>-</v>
      </c>
      <c r="D1359" s="147" t="str">
        <f>TRIM(CLEAN(TEXT(IFERROR(INDEX('Snakeden MR'!$I$4:$J$3028,MATCH($A1359,'Snakeden MR'!$J$4:$J$3028,0),1),"-"),"@")))</f>
        <v>-</v>
      </c>
      <c r="E1359" s="147" t="str">
        <f>TRIM(CLEAN(TEXT(IFERROR(INDEX('Snakeden MR'!$P$4:$Q$3028,MATCH($A1359,'Snakeden MR'!$Q$4:$Q$3028,0),1),"-"),"@")))</f>
        <v>-</v>
      </c>
      <c r="F1359" s="147" t="str">
        <f>TRIM(CLEAN(TEXT(IFERROR(INDEX('Snakeden MR'!$W$4:$X$3028,MATCH($A1359,'Snakeden MR'!$X$4:$X$3028,0),1),"-"),"@")))</f>
        <v>-</v>
      </c>
      <c r="G1359" s="159" t="str">
        <f t="shared" si="42"/>
        <v>Not Found</v>
      </c>
      <c r="H1359" t="str" cm="1">
        <f t="array" ref="H1359">IF(SUMPRODUCT((TRIM(C1359:F1359)&lt;&gt;"-")*1)=0,
    "No Data",
    IF(COUNTIF(C1359:F1359,INDEX(_xlfn._xlws.FILTER(C1359:F1359,TRIM(C1359:F1359)&lt;&gt;"-"),1))=SUMPRODUCT((TRIM(C1359:F1359)&lt;&gt;"-")*1),
    "No Change",
    "Change"))</f>
        <v>No Data</v>
      </c>
      <c r="I1359" s="159"/>
      <c r="J1359"/>
      <c r="K1359" s="163"/>
      <c r="L1359" s="147" t="str">
        <f>TRIM(CLEAN(TEXT(IFERROR(INDEX('Glade MR'!$B$4:$C$3000,MATCH($A1359,'Glade MR'!$C$4:$C$3000,0),1),"-"),"@")))</f>
        <v>-</v>
      </c>
      <c r="M1359" s="147" t="str">
        <f>TRIM(CLEAN(TEXT(IFERROR(INDEX('Glade MR'!$I$4:$J$3000,MATCH($A1359,'Glade MR'!$J$4:$J$3000,0),1),"-"),"@")))</f>
        <v>-</v>
      </c>
      <c r="N1359" s="147" t="str">
        <f>TRIM(CLEAN(TEXT(IFERROR(INDEX('Glade MR'!$P$4:$Q$3000,MATCH($A1359,'Glade MR'!$Q$4:$Q$3000,0),1),"-"),"@")))</f>
        <v>-</v>
      </c>
      <c r="O1359" s="147" t="str">
        <f>TRIM(CLEAN(TEXT(IFERROR(INDEX('Glade MR'!$W$4:$X$3000,MATCH($A1359,'Glade MR'!$X$4:$X$3000,0),1),"-"),"@")))</f>
        <v>-</v>
      </c>
      <c r="P1359" s="159" t="str">
        <f t="shared" si="43"/>
        <v>Not Found</v>
      </c>
      <c r="Q1359" t="str" cm="1">
        <f t="array" ref="Q1359">IF(SUMPRODUCT((TRIM(L1359:O1359)&lt;&gt;"-")*1)=0,
    "No Data",
    IF(COUNTIF(L1359:O1359,INDEX(_xlfn._xlws.FILTER(L1359:O1359,TRIM(L1359:O1359)&lt;&gt;"-"),1))=SUMPRODUCT((TRIM(L1359:O1359)&lt;&gt;"-")*1),
    "No Change",
    "Change"))</f>
        <v>No Data</v>
      </c>
      <c r="R1359" s="159"/>
      <c r="S1359" s="111"/>
    </row>
    <row r="1360" spans="1:19" x14ac:dyDescent="0.3">
      <c r="A1360" t="s">
        <v>2081</v>
      </c>
      <c r="B1360" t="s">
        <v>1145</v>
      </c>
      <c r="C1360" s="160" t="str">
        <f>TRIM(CLEAN(TEXT(IFERROR(INDEX('Snakeden MR'!$B$4:$C$3028,MATCH($A1360,'Snakeden MR'!$C$4:$C$3028,0),1),"-"),"@")))</f>
        <v>-</v>
      </c>
      <c r="D1360" s="147" t="str">
        <f>TRIM(CLEAN(TEXT(IFERROR(INDEX('Snakeden MR'!$I$4:$J$3028,MATCH($A1360,'Snakeden MR'!$J$4:$J$3028,0),1),"-"),"@")))</f>
        <v>-</v>
      </c>
      <c r="E1360" s="147" t="str">
        <f>TRIM(CLEAN(TEXT(IFERROR(INDEX('Snakeden MR'!$P$4:$Q$3028,MATCH($A1360,'Snakeden MR'!$Q$4:$Q$3028,0),1),"-"),"@")))</f>
        <v>-</v>
      </c>
      <c r="F1360" s="147" t="str">
        <f>TRIM(CLEAN(TEXT(IFERROR(INDEX('Snakeden MR'!$W$4:$X$3028,MATCH($A1360,'Snakeden MR'!$X$4:$X$3028,0),1),"-"),"@")))</f>
        <v>-</v>
      </c>
      <c r="G1360" s="159" t="str">
        <f t="shared" si="42"/>
        <v>Not Found</v>
      </c>
      <c r="H1360" t="str" cm="1">
        <f t="array" ref="H1360">IF(SUMPRODUCT((TRIM(C1360:F1360)&lt;&gt;"-")*1)=0,
    "No Data",
    IF(COUNTIF(C1360:F1360,INDEX(_xlfn._xlws.FILTER(C1360:F1360,TRIM(C1360:F1360)&lt;&gt;"-"),1))=SUMPRODUCT((TRIM(C1360:F1360)&lt;&gt;"-")*1),
    "No Change",
    "Change"))</f>
        <v>No Data</v>
      </c>
      <c r="I1360" s="159"/>
      <c r="J1360"/>
      <c r="K1360" s="163"/>
      <c r="L1360" s="147" t="str">
        <f>TRIM(CLEAN(TEXT(IFERROR(INDEX('Glade MR'!$B$4:$C$3000,MATCH($A1360,'Glade MR'!$C$4:$C$3000,0),1),"-"),"@")))</f>
        <v>-</v>
      </c>
      <c r="M1360" s="147" t="str">
        <f>TRIM(CLEAN(TEXT(IFERROR(INDEX('Glade MR'!$I$4:$J$3000,MATCH($A1360,'Glade MR'!$J$4:$J$3000,0),1),"-"),"@")))</f>
        <v>-</v>
      </c>
      <c r="N1360" s="147" t="str">
        <f>TRIM(CLEAN(TEXT(IFERROR(INDEX('Glade MR'!$P$4:$Q$3000,MATCH($A1360,'Glade MR'!$Q$4:$Q$3000,0),1),"-"),"@")))</f>
        <v>-</v>
      </c>
      <c r="O1360" s="147" t="str">
        <f>TRIM(CLEAN(TEXT(IFERROR(INDEX('Glade MR'!$W$4:$X$3000,MATCH($A1360,'Glade MR'!$X$4:$X$3000,0),1),"-"),"@")))</f>
        <v>-</v>
      </c>
      <c r="P1360" s="159" t="str">
        <f t="shared" si="43"/>
        <v>Not Found</v>
      </c>
      <c r="Q1360" t="str" cm="1">
        <f t="array" ref="Q1360">IF(SUMPRODUCT((TRIM(L1360:O1360)&lt;&gt;"-")*1)=0,
    "No Data",
    IF(COUNTIF(L1360:O1360,INDEX(_xlfn._xlws.FILTER(L1360:O1360,TRIM(L1360:O1360)&lt;&gt;"-"),1))=SUMPRODUCT((TRIM(L1360:O1360)&lt;&gt;"-")*1),
    "No Change",
    "Change"))</f>
        <v>No Data</v>
      </c>
      <c r="R1360" s="159"/>
      <c r="S1360" s="111"/>
    </row>
    <row r="1361" spans="1:19" x14ac:dyDescent="0.3">
      <c r="A1361" t="s">
        <v>2082</v>
      </c>
      <c r="B1361" t="s">
        <v>1145</v>
      </c>
      <c r="C1361" s="160" t="str">
        <f>TRIM(CLEAN(TEXT(IFERROR(INDEX('Snakeden MR'!$B$4:$C$3028,MATCH($A1361,'Snakeden MR'!$C$4:$C$3028,0),1),"-"),"@")))</f>
        <v>-</v>
      </c>
      <c r="D1361" s="147" t="str">
        <f>TRIM(CLEAN(TEXT(IFERROR(INDEX('Snakeden MR'!$I$4:$J$3028,MATCH($A1361,'Snakeden MR'!$J$4:$J$3028,0),1),"-"),"@")))</f>
        <v>-</v>
      </c>
      <c r="E1361" s="147" t="str">
        <f>TRIM(CLEAN(TEXT(IFERROR(INDEX('Snakeden MR'!$P$4:$Q$3028,MATCH($A1361,'Snakeden MR'!$Q$4:$Q$3028,0),1),"-"),"@")))</f>
        <v>-</v>
      </c>
      <c r="F1361" s="147" t="str">
        <f>TRIM(CLEAN(TEXT(IFERROR(INDEX('Snakeden MR'!$W$4:$X$3028,MATCH($A1361,'Snakeden MR'!$X$4:$X$3028,0),1),"-"),"@")))</f>
        <v>-</v>
      </c>
      <c r="G1361" s="159" t="str">
        <f t="shared" si="42"/>
        <v>Not Found</v>
      </c>
      <c r="H1361" t="str" cm="1">
        <f t="array" ref="H1361">IF(SUMPRODUCT((TRIM(C1361:F1361)&lt;&gt;"-")*1)=0,
    "No Data",
    IF(COUNTIF(C1361:F1361,INDEX(_xlfn._xlws.FILTER(C1361:F1361,TRIM(C1361:F1361)&lt;&gt;"-"),1))=SUMPRODUCT((TRIM(C1361:F1361)&lt;&gt;"-")*1),
    "No Change",
    "Change"))</f>
        <v>No Data</v>
      </c>
      <c r="I1361" s="159"/>
      <c r="J1361"/>
      <c r="K1361" s="163"/>
      <c r="L1361" s="147" t="str">
        <f>TRIM(CLEAN(TEXT(IFERROR(INDEX('Glade MR'!$B$4:$C$3000,MATCH($A1361,'Glade MR'!$C$4:$C$3000,0),1),"-"),"@")))</f>
        <v>-</v>
      </c>
      <c r="M1361" s="147" t="str">
        <f>TRIM(CLEAN(TEXT(IFERROR(INDEX('Glade MR'!$I$4:$J$3000,MATCH($A1361,'Glade MR'!$J$4:$J$3000,0),1),"-"),"@")))</f>
        <v>-</v>
      </c>
      <c r="N1361" s="147" t="str">
        <f>TRIM(CLEAN(TEXT(IFERROR(INDEX('Glade MR'!$P$4:$Q$3000,MATCH($A1361,'Glade MR'!$Q$4:$Q$3000,0),1),"-"),"@")))</f>
        <v>-</v>
      </c>
      <c r="O1361" s="147" t="str">
        <f>TRIM(CLEAN(TEXT(IFERROR(INDEX('Glade MR'!$W$4:$X$3000,MATCH($A1361,'Glade MR'!$X$4:$X$3000,0),1),"-"),"@")))</f>
        <v>-</v>
      </c>
      <c r="P1361" s="159" t="str">
        <f t="shared" si="43"/>
        <v>Not Found</v>
      </c>
      <c r="Q1361" t="str" cm="1">
        <f t="array" ref="Q1361">IF(SUMPRODUCT((TRIM(L1361:O1361)&lt;&gt;"-")*1)=0,
    "No Data",
    IF(COUNTIF(L1361:O1361,INDEX(_xlfn._xlws.FILTER(L1361:O1361,TRIM(L1361:O1361)&lt;&gt;"-"),1))=SUMPRODUCT((TRIM(L1361:O1361)&lt;&gt;"-")*1),
    "No Change",
    "Change"))</f>
        <v>No Data</v>
      </c>
      <c r="R1361" s="159"/>
      <c r="S1361" s="111"/>
    </row>
    <row r="1362" spans="1:19" x14ac:dyDescent="0.3">
      <c r="A1362" t="s">
        <v>2083</v>
      </c>
      <c r="B1362" t="s">
        <v>1137</v>
      </c>
      <c r="C1362" s="160" t="str">
        <f>TRIM(CLEAN(TEXT(IFERROR(INDEX('Snakeden MR'!$B$4:$C$3028,MATCH($A1362,'Snakeden MR'!$C$4:$C$3028,0),1),"-"),"@")))</f>
        <v>-</v>
      </c>
      <c r="D1362" s="147" t="str">
        <f>TRIM(CLEAN(TEXT(IFERROR(INDEX('Snakeden MR'!$I$4:$J$3028,MATCH($A1362,'Snakeden MR'!$J$4:$J$3028,0),1),"-"),"@")))</f>
        <v>-</v>
      </c>
      <c r="E1362" s="147" t="str">
        <f>TRIM(CLEAN(TEXT(IFERROR(INDEX('Snakeden MR'!$P$4:$Q$3028,MATCH($A1362,'Snakeden MR'!$Q$4:$Q$3028,0),1),"-"),"@")))</f>
        <v>-</v>
      </c>
      <c r="F1362" s="147" t="str">
        <f>TRIM(CLEAN(TEXT(IFERROR(INDEX('Snakeden MR'!$W$4:$X$3028,MATCH($A1362,'Snakeden MR'!$X$4:$X$3028,0),1),"-"),"@")))</f>
        <v>-</v>
      </c>
      <c r="G1362" s="159" t="str">
        <f t="shared" si="42"/>
        <v>Not Found</v>
      </c>
      <c r="H1362" t="str" cm="1">
        <f t="array" ref="H1362">IF(SUMPRODUCT((TRIM(C1362:F1362)&lt;&gt;"-")*1)=0,
    "No Data",
    IF(COUNTIF(C1362:F1362,INDEX(_xlfn._xlws.FILTER(C1362:F1362,TRIM(C1362:F1362)&lt;&gt;"-"),1))=SUMPRODUCT((TRIM(C1362:F1362)&lt;&gt;"-")*1),
    "No Change",
    "Change"))</f>
        <v>No Data</v>
      </c>
      <c r="I1362" s="159"/>
      <c r="J1362"/>
      <c r="K1362" s="163"/>
      <c r="L1362" s="147" t="str">
        <f>TRIM(CLEAN(TEXT(IFERROR(INDEX('Glade MR'!$B$4:$C$3000,MATCH($A1362,'Glade MR'!$C$4:$C$3000,0),1),"-"),"@")))</f>
        <v>-</v>
      </c>
      <c r="M1362" s="147" t="str">
        <f>TRIM(CLEAN(TEXT(IFERROR(INDEX('Glade MR'!$I$4:$J$3000,MATCH($A1362,'Glade MR'!$J$4:$J$3000,0),1),"-"),"@")))</f>
        <v>-</v>
      </c>
      <c r="N1362" s="147" t="str">
        <f>TRIM(CLEAN(TEXT(IFERROR(INDEX('Glade MR'!$P$4:$Q$3000,MATCH($A1362,'Glade MR'!$Q$4:$Q$3000,0),1),"-"),"@")))</f>
        <v>-</v>
      </c>
      <c r="O1362" s="147" t="str">
        <f>TRIM(CLEAN(TEXT(IFERROR(INDEX('Glade MR'!$W$4:$X$3000,MATCH($A1362,'Glade MR'!$X$4:$X$3000,0),1),"-"),"@")))</f>
        <v>-</v>
      </c>
      <c r="P1362" s="159" t="str">
        <f t="shared" si="43"/>
        <v>Not Found</v>
      </c>
      <c r="Q1362" t="str" cm="1">
        <f t="array" ref="Q1362">IF(SUMPRODUCT((TRIM(L1362:O1362)&lt;&gt;"-")*1)=0,
    "No Data",
    IF(COUNTIF(L1362:O1362,INDEX(_xlfn._xlws.FILTER(L1362:O1362,TRIM(L1362:O1362)&lt;&gt;"-"),1))=SUMPRODUCT((TRIM(L1362:O1362)&lt;&gt;"-")*1),
    "No Change",
    "Change"))</f>
        <v>No Data</v>
      </c>
      <c r="R1362" s="159"/>
      <c r="S1362" s="111"/>
    </row>
    <row r="1363" spans="1:19" x14ac:dyDescent="0.3">
      <c r="A1363" t="s">
        <v>2084</v>
      </c>
      <c r="B1363" t="s">
        <v>1145</v>
      </c>
      <c r="C1363" s="160" t="str">
        <f>TRIM(CLEAN(TEXT(IFERROR(INDEX('Snakeden MR'!$B$4:$C$3028,MATCH($A1363,'Snakeden MR'!$C$4:$C$3028,0),1),"-"),"@")))</f>
        <v>-</v>
      </c>
      <c r="D1363" s="147" t="str">
        <f>TRIM(CLEAN(TEXT(IFERROR(INDEX('Snakeden MR'!$I$4:$J$3028,MATCH($A1363,'Snakeden MR'!$J$4:$J$3028,0),1),"-"),"@")))</f>
        <v>-</v>
      </c>
      <c r="E1363" s="147" t="str">
        <f>TRIM(CLEAN(TEXT(IFERROR(INDEX('Snakeden MR'!$P$4:$Q$3028,MATCH($A1363,'Snakeden MR'!$Q$4:$Q$3028,0),1),"-"),"@")))</f>
        <v>-</v>
      </c>
      <c r="F1363" s="147" t="str">
        <f>TRIM(CLEAN(TEXT(IFERROR(INDEX('Snakeden MR'!$W$4:$X$3028,MATCH($A1363,'Snakeden MR'!$X$4:$X$3028,0),1),"-"),"@")))</f>
        <v>-</v>
      </c>
      <c r="G1363" s="159" t="str">
        <f t="shared" si="42"/>
        <v>Not Found</v>
      </c>
      <c r="H1363" t="str" cm="1">
        <f t="array" ref="H1363">IF(SUMPRODUCT((TRIM(C1363:F1363)&lt;&gt;"-")*1)=0,
    "No Data",
    IF(COUNTIF(C1363:F1363,INDEX(_xlfn._xlws.FILTER(C1363:F1363,TRIM(C1363:F1363)&lt;&gt;"-"),1))=SUMPRODUCT((TRIM(C1363:F1363)&lt;&gt;"-")*1),
    "No Change",
    "Change"))</f>
        <v>No Data</v>
      </c>
      <c r="I1363" s="159"/>
      <c r="J1363"/>
      <c r="K1363" s="163"/>
      <c r="L1363" s="147" t="str">
        <f>TRIM(CLEAN(TEXT(IFERROR(INDEX('Glade MR'!$B$4:$C$3000,MATCH($A1363,'Glade MR'!$C$4:$C$3000,0),1),"-"),"@")))</f>
        <v>-</v>
      </c>
      <c r="M1363" s="147" t="str">
        <f>TRIM(CLEAN(TEXT(IFERROR(INDEX('Glade MR'!$I$4:$J$3000,MATCH($A1363,'Glade MR'!$J$4:$J$3000,0),1),"-"),"@")))</f>
        <v>-</v>
      </c>
      <c r="N1363" s="147" t="str">
        <f>TRIM(CLEAN(TEXT(IFERROR(INDEX('Glade MR'!$P$4:$Q$3000,MATCH($A1363,'Glade MR'!$Q$4:$Q$3000,0),1),"-"),"@")))</f>
        <v>-</v>
      </c>
      <c r="O1363" s="147" t="str">
        <f>TRIM(CLEAN(TEXT(IFERROR(INDEX('Glade MR'!$W$4:$X$3000,MATCH($A1363,'Glade MR'!$X$4:$X$3000,0),1),"-"),"@")))</f>
        <v>-</v>
      </c>
      <c r="P1363" s="159" t="str">
        <f t="shared" si="43"/>
        <v>Not Found</v>
      </c>
      <c r="Q1363" t="str" cm="1">
        <f t="array" ref="Q1363">IF(SUMPRODUCT((TRIM(L1363:O1363)&lt;&gt;"-")*1)=0,
    "No Data",
    IF(COUNTIF(L1363:O1363,INDEX(_xlfn._xlws.FILTER(L1363:O1363,TRIM(L1363:O1363)&lt;&gt;"-"),1))=SUMPRODUCT((TRIM(L1363:O1363)&lt;&gt;"-")*1),
    "No Change",
    "Change"))</f>
        <v>No Data</v>
      </c>
      <c r="R1363" s="159"/>
      <c r="S1363" s="111"/>
    </row>
    <row r="1364" spans="1:19" x14ac:dyDescent="0.3">
      <c r="A1364" t="s">
        <v>2085</v>
      </c>
      <c r="B1364" t="s">
        <v>1145</v>
      </c>
      <c r="C1364" s="160" t="str">
        <f>TRIM(CLEAN(TEXT(IFERROR(INDEX('Snakeden MR'!$B$4:$C$3028,MATCH($A1364,'Snakeden MR'!$C$4:$C$3028,0),1),"-"),"@")))</f>
        <v>-</v>
      </c>
      <c r="D1364" s="147" t="str">
        <f>TRIM(CLEAN(TEXT(IFERROR(INDEX('Snakeden MR'!$I$4:$J$3028,MATCH($A1364,'Snakeden MR'!$J$4:$J$3028,0),1),"-"),"@")))</f>
        <v>-</v>
      </c>
      <c r="E1364" s="147" t="str">
        <f>TRIM(CLEAN(TEXT(IFERROR(INDEX('Snakeden MR'!$P$4:$Q$3028,MATCH($A1364,'Snakeden MR'!$Q$4:$Q$3028,0),1),"-"),"@")))</f>
        <v>-</v>
      </c>
      <c r="F1364" s="147" t="str">
        <f>TRIM(CLEAN(TEXT(IFERROR(INDEX('Snakeden MR'!$W$4:$X$3028,MATCH($A1364,'Snakeden MR'!$X$4:$X$3028,0),1),"-"),"@")))</f>
        <v>-</v>
      </c>
      <c r="G1364" s="159" t="str">
        <f t="shared" si="42"/>
        <v>Not Found</v>
      </c>
      <c r="H1364" t="str" cm="1">
        <f t="array" ref="H1364">IF(SUMPRODUCT((TRIM(C1364:F1364)&lt;&gt;"-")*1)=0,
    "No Data",
    IF(COUNTIF(C1364:F1364,INDEX(_xlfn._xlws.FILTER(C1364:F1364,TRIM(C1364:F1364)&lt;&gt;"-"),1))=SUMPRODUCT((TRIM(C1364:F1364)&lt;&gt;"-")*1),
    "No Change",
    "Change"))</f>
        <v>No Data</v>
      </c>
      <c r="I1364" s="159"/>
      <c r="J1364"/>
      <c r="K1364" s="163"/>
      <c r="L1364" s="147" t="str">
        <f>TRIM(CLEAN(TEXT(IFERROR(INDEX('Glade MR'!$B$4:$C$3000,MATCH($A1364,'Glade MR'!$C$4:$C$3000,0),1),"-"),"@")))</f>
        <v>-</v>
      </c>
      <c r="M1364" s="147" t="str">
        <f>TRIM(CLEAN(TEXT(IFERROR(INDEX('Glade MR'!$I$4:$J$3000,MATCH($A1364,'Glade MR'!$J$4:$J$3000,0),1),"-"),"@")))</f>
        <v>-</v>
      </c>
      <c r="N1364" s="147" t="str">
        <f>TRIM(CLEAN(TEXT(IFERROR(INDEX('Glade MR'!$P$4:$Q$3000,MATCH($A1364,'Glade MR'!$Q$4:$Q$3000,0),1),"-"),"@")))</f>
        <v>-</v>
      </c>
      <c r="O1364" s="147" t="str">
        <f>TRIM(CLEAN(TEXT(IFERROR(INDEX('Glade MR'!$W$4:$X$3000,MATCH($A1364,'Glade MR'!$X$4:$X$3000,0),1),"-"),"@")))</f>
        <v>-</v>
      </c>
      <c r="P1364" s="159" t="str">
        <f t="shared" si="43"/>
        <v>Not Found</v>
      </c>
      <c r="Q1364" t="str" cm="1">
        <f t="array" ref="Q1364">IF(SUMPRODUCT((TRIM(L1364:O1364)&lt;&gt;"-")*1)=0,
    "No Data",
    IF(COUNTIF(L1364:O1364,INDEX(_xlfn._xlws.FILTER(L1364:O1364,TRIM(L1364:O1364)&lt;&gt;"-"),1))=SUMPRODUCT((TRIM(L1364:O1364)&lt;&gt;"-")*1),
    "No Change",
    "Change"))</f>
        <v>No Data</v>
      </c>
      <c r="R1364" s="159"/>
      <c r="S1364" s="111"/>
    </row>
    <row r="1365" spans="1:19" x14ac:dyDescent="0.3">
      <c r="A1365" t="s">
        <v>2086</v>
      </c>
      <c r="B1365" t="s">
        <v>1137</v>
      </c>
      <c r="C1365" s="160" t="str">
        <f>TRIM(CLEAN(TEXT(IFERROR(INDEX('Snakeden MR'!$B$4:$C$3028,MATCH($A1365,'Snakeden MR'!$C$4:$C$3028,0),1),"-"),"@")))</f>
        <v>-</v>
      </c>
      <c r="D1365" s="147" t="str">
        <f>TRIM(CLEAN(TEXT(IFERROR(INDEX('Snakeden MR'!$I$4:$J$3028,MATCH($A1365,'Snakeden MR'!$J$4:$J$3028,0),1),"-"),"@")))</f>
        <v>-</v>
      </c>
      <c r="E1365" s="147" t="str">
        <f>TRIM(CLEAN(TEXT(IFERROR(INDEX('Snakeden MR'!$P$4:$Q$3028,MATCH($A1365,'Snakeden MR'!$Q$4:$Q$3028,0),1),"-"),"@")))</f>
        <v>-</v>
      </c>
      <c r="F1365" s="147" t="str">
        <f>TRIM(CLEAN(TEXT(IFERROR(INDEX('Snakeden MR'!$W$4:$X$3028,MATCH($A1365,'Snakeden MR'!$X$4:$X$3028,0),1),"-"),"@")))</f>
        <v>-</v>
      </c>
      <c r="G1365" s="159" t="str">
        <f t="shared" si="42"/>
        <v>Not Found</v>
      </c>
      <c r="H1365" t="str" cm="1">
        <f t="array" ref="H1365">IF(SUMPRODUCT((TRIM(C1365:F1365)&lt;&gt;"-")*1)=0,
    "No Data",
    IF(COUNTIF(C1365:F1365,INDEX(_xlfn._xlws.FILTER(C1365:F1365,TRIM(C1365:F1365)&lt;&gt;"-"),1))=SUMPRODUCT((TRIM(C1365:F1365)&lt;&gt;"-")*1),
    "No Change",
    "Change"))</f>
        <v>No Data</v>
      </c>
      <c r="I1365" s="159"/>
      <c r="J1365"/>
      <c r="K1365" s="163"/>
      <c r="L1365" s="147" t="str">
        <f>TRIM(CLEAN(TEXT(IFERROR(INDEX('Glade MR'!$B$4:$C$3000,MATCH($A1365,'Glade MR'!$C$4:$C$3000,0),1),"-"),"@")))</f>
        <v>-</v>
      </c>
      <c r="M1365" s="147" t="str">
        <f>TRIM(CLEAN(TEXT(IFERROR(INDEX('Glade MR'!$I$4:$J$3000,MATCH($A1365,'Glade MR'!$J$4:$J$3000,0),1),"-"),"@")))</f>
        <v>-</v>
      </c>
      <c r="N1365" s="147" t="str">
        <f>TRIM(CLEAN(TEXT(IFERROR(INDEX('Glade MR'!$P$4:$Q$3000,MATCH($A1365,'Glade MR'!$Q$4:$Q$3000,0),1),"-"),"@")))</f>
        <v>-</v>
      </c>
      <c r="O1365" s="147" t="str">
        <f>TRIM(CLEAN(TEXT(IFERROR(INDEX('Glade MR'!$W$4:$X$3000,MATCH($A1365,'Glade MR'!$X$4:$X$3000,0),1),"-"),"@")))</f>
        <v>-</v>
      </c>
      <c r="P1365" s="159" t="str">
        <f t="shared" si="43"/>
        <v>Not Found</v>
      </c>
      <c r="Q1365" t="str" cm="1">
        <f t="array" ref="Q1365">IF(SUMPRODUCT((TRIM(L1365:O1365)&lt;&gt;"-")*1)=0,
    "No Data",
    IF(COUNTIF(L1365:O1365,INDEX(_xlfn._xlws.FILTER(L1365:O1365,TRIM(L1365:O1365)&lt;&gt;"-"),1))=SUMPRODUCT((TRIM(L1365:O1365)&lt;&gt;"-")*1),
    "No Change",
    "Change"))</f>
        <v>No Data</v>
      </c>
      <c r="R1365" s="159"/>
      <c r="S1365" s="111"/>
    </row>
    <row r="1366" spans="1:19" x14ac:dyDescent="0.3">
      <c r="A1366" t="s">
        <v>2087</v>
      </c>
      <c r="B1366" t="s">
        <v>1145</v>
      </c>
      <c r="C1366" s="160" t="str">
        <f>TRIM(CLEAN(TEXT(IFERROR(INDEX('Snakeden MR'!$B$4:$C$3028,MATCH($A1366,'Snakeden MR'!$C$4:$C$3028,0),1),"-"),"@")))</f>
        <v>-</v>
      </c>
      <c r="D1366" s="147" t="str">
        <f>TRIM(CLEAN(TEXT(IFERROR(INDEX('Snakeden MR'!$I$4:$J$3028,MATCH($A1366,'Snakeden MR'!$J$4:$J$3028,0),1),"-"),"@")))</f>
        <v>-</v>
      </c>
      <c r="E1366" s="147" t="str">
        <f>TRIM(CLEAN(TEXT(IFERROR(INDEX('Snakeden MR'!$P$4:$Q$3028,MATCH($A1366,'Snakeden MR'!$Q$4:$Q$3028,0),1),"-"),"@")))</f>
        <v>-</v>
      </c>
      <c r="F1366" s="147" t="str">
        <f>TRIM(CLEAN(TEXT(IFERROR(INDEX('Snakeden MR'!$W$4:$X$3028,MATCH($A1366,'Snakeden MR'!$X$4:$X$3028,0),1),"-"),"@")))</f>
        <v>-</v>
      </c>
      <c r="G1366" s="159" t="str">
        <f t="shared" si="42"/>
        <v>Not Found</v>
      </c>
      <c r="H1366" t="str" cm="1">
        <f t="array" ref="H1366">IF(SUMPRODUCT((TRIM(C1366:F1366)&lt;&gt;"-")*1)=0,
    "No Data",
    IF(COUNTIF(C1366:F1366,INDEX(_xlfn._xlws.FILTER(C1366:F1366,TRIM(C1366:F1366)&lt;&gt;"-"),1))=SUMPRODUCT((TRIM(C1366:F1366)&lt;&gt;"-")*1),
    "No Change",
    "Change"))</f>
        <v>No Data</v>
      </c>
      <c r="I1366" s="159"/>
      <c r="J1366"/>
      <c r="K1366" s="163"/>
      <c r="L1366" s="147" t="str">
        <f>TRIM(CLEAN(TEXT(IFERROR(INDEX('Glade MR'!$B$4:$C$3000,MATCH($A1366,'Glade MR'!$C$4:$C$3000,0),1),"-"),"@")))</f>
        <v>-</v>
      </c>
      <c r="M1366" s="147" t="str">
        <f>TRIM(CLEAN(TEXT(IFERROR(INDEX('Glade MR'!$I$4:$J$3000,MATCH($A1366,'Glade MR'!$J$4:$J$3000,0),1),"-"),"@")))</f>
        <v>-</v>
      </c>
      <c r="N1366" s="147" t="str">
        <f>TRIM(CLEAN(TEXT(IFERROR(INDEX('Glade MR'!$P$4:$Q$3000,MATCH($A1366,'Glade MR'!$Q$4:$Q$3000,0),1),"-"),"@")))</f>
        <v>-</v>
      </c>
      <c r="O1366" s="147" t="str">
        <f>TRIM(CLEAN(TEXT(IFERROR(INDEX('Glade MR'!$W$4:$X$3000,MATCH($A1366,'Glade MR'!$X$4:$X$3000,0),1),"-"),"@")))</f>
        <v>-</v>
      </c>
      <c r="P1366" s="159" t="str">
        <f t="shared" si="43"/>
        <v>Not Found</v>
      </c>
      <c r="Q1366" t="str" cm="1">
        <f t="array" ref="Q1366">IF(SUMPRODUCT((TRIM(L1366:O1366)&lt;&gt;"-")*1)=0,
    "No Data",
    IF(COUNTIF(L1366:O1366,INDEX(_xlfn._xlws.FILTER(L1366:O1366,TRIM(L1366:O1366)&lt;&gt;"-"),1))=SUMPRODUCT((TRIM(L1366:O1366)&lt;&gt;"-")*1),
    "No Change",
    "Change"))</f>
        <v>No Data</v>
      </c>
      <c r="R1366" s="159"/>
      <c r="S1366" s="111"/>
    </row>
    <row r="1367" spans="1:19" x14ac:dyDescent="0.3">
      <c r="A1367" t="s">
        <v>839</v>
      </c>
      <c r="B1367" t="s">
        <v>1137</v>
      </c>
      <c r="C1367" s="160" t="str">
        <f>TRIM(CLEAN(TEXT(IFERROR(INDEX('Snakeden MR'!$B$4:$C$3028,MATCH($A1367,'Snakeden MR'!$C$4:$C$3028,0),1),"-"),"@")))</f>
        <v>-</v>
      </c>
      <c r="D1367" s="147" t="str">
        <f>TRIM(CLEAN(TEXT(IFERROR(INDEX('Snakeden MR'!$I$4:$J$3028,MATCH($A1367,'Snakeden MR'!$J$4:$J$3028,0),1),"-"),"@")))</f>
        <v>-</v>
      </c>
      <c r="E1367" s="147" t="str">
        <f>TRIM(CLEAN(TEXT(IFERROR(INDEX('Snakeden MR'!$P$4:$Q$3028,MATCH($A1367,'Snakeden MR'!$Q$4:$Q$3028,0),1),"-"),"@")))</f>
        <v>-</v>
      </c>
      <c r="F1367" s="147" t="str">
        <f>TRIM(CLEAN(TEXT(IFERROR(INDEX('Snakeden MR'!$W$4:$X$3028,MATCH($A1367,'Snakeden MR'!$X$4:$X$3028,0),1),"-"),"@")))</f>
        <v>-</v>
      </c>
      <c r="G1367" s="159" t="str">
        <f t="shared" si="42"/>
        <v>Not Found</v>
      </c>
      <c r="H1367" t="str" cm="1">
        <f t="array" ref="H1367">IF(SUMPRODUCT((TRIM(C1367:F1367)&lt;&gt;"-")*1)=0,
    "No Data",
    IF(COUNTIF(C1367:F1367,INDEX(_xlfn._xlws.FILTER(C1367:F1367,TRIM(C1367:F1367)&lt;&gt;"-"),1))=SUMPRODUCT((TRIM(C1367:F1367)&lt;&gt;"-")*1),
    "No Change",
    "Change"))</f>
        <v>No Data</v>
      </c>
      <c r="I1367" s="159"/>
      <c r="J1367"/>
      <c r="K1367" s="163"/>
      <c r="L1367" s="147" t="str">
        <f>TRIM(CLEAN(TEXT(IFERROR(INDEX('Glade MR'!$B$4:$C$3000,MATCH($A1367,'Glade MR'!$C$4:$C$3000,0),1),"-"),"@")))</f>
        <v>-</v>
      </c>
      <c r="M1367" s="147" t="str">
        <f>TRIM(CLEAN(TEXT(IFERROR(INDEX('Glade MR'!$I$4:$J$3000,MATCH($A1367,'Glade MR'!$J$4:$J$3000,0),1),"-"),"@")))</f>
        <v>-</v>
      </c>
      <c r="N1367" s="147" t="str">
        <f>TRIM(CLEAN(TEXT(IFERROR(INDEX('Glade MR'!$P$4:$Q$3000,MATCH($A1367,'Glade MR'!$Q$4:$Q$3000,0),1),"-"),"@")))</f>
        <v>Pool 4</v>
      </c>
      <c r="O1367" s="147" t="str">
        <f>TRIM(CLEAN(TEXT(IFERROR(INDEX('Glade MR'!$W$4:$X$3000,MATCH($A1367,'Glade MR'!$X$4:$X$3000,0),1),"-"),"@")))</f>
        <v>-</v>
      </c>
      <c r="P1367" s="159" t="str">
        <f t="shared" si="43"/>
        <v>Found</v>
      </c>
      <c r="Q1367" t="str" cm="1">
        <f t="array" ref="Q1367">IF(SUMPRODUCT((TRIM(L1367:O1367)&lt;&gt;"-")*1)=0,
    "No Data",
    IF(COUNTIF(L1367:O1367,INDEX(_xlfn._xlws.FILTER(L1367:O1367,TRIM(L1367:O1367)&lt;&gt;"-"),1))=SUMPRODUCT((TRIM(L1367:O1367)&lt;&gt;"-")*1),
    "No Change",
    "Change"))</f>
        <v>No Change</v>
      </c>
      <c r="R1367" s="159"/>
      <c r="S1367" s="111"/>
    </row>
    <row r="1368" spans="1:19" x14ac:dyDescent="0.3">
      <c r="A1368" t="s">
        <v>2088</v>
      </c>
      <c r="B1368" t="s">
        <v>1137</v>
      </c>
      <c r="C1368" s="160" t="str">
        <f>TRIM(CLEAN(TEXT(IFERROR(INDEX('Snakeden MR'!$B$4:$C$3028,MATCH($A1368,'Snakeden MR'!$C$4:$C$3028,0),1),"-"),"@")))</f>
        <v>-</v>
      </c>
      <c r="D1368" s="147" t="str">
        <f>TRIM(CLEAN(TEXT(IFERROR(INDEX('Snakeden MR'!$I$4:$J$3028,MATCH($A1368,'Snakeden MR'!$J$4:$J$3028,0),1),"-"),"@")))</f>
        <v>-</v>
      </c>
      <c r="E1368" s="147" t="str">
        <f>TRIM(CLEAN(TEXT(IFERROR(INDEX('Snakeden MR'!$P$4:$Q$3028,MATCH($A1368,'Snakeden MR'!$Q$4:$Q$3028,0),1),"-"),"@")))</f>
        <v>-</v>
      </c>
      <c r="F1368" s="147" t="str">
        <f>TRIM(CLEAN(TEXT(IFERROR(INDEX('Snakeden MR'!$W$4:$X$3028,MATCH($A1368,'Snakeden MR'!$X$4:$X$3028,0),1),"-"),"@")))</f>
        <v>-</v>
      </c>
      <c r="G1368" s="159" t="str">
        <f t="shared" si="42"/>
        <v>Not Found</v>
      </c>
      <c r="H1368" t="str" cm="1">
        <f t="array" ref="H1368">IF(SUMPRODUCT((TRIM(C1368:F1368)&lt;&gt;"-")*1)=0,
    "No Data",
    IF(COUNTIF(C1368:F1368,INDEX(_xlfn._xlws.FILTER(C1368:F1368,TRIM(C1368:F1368)&lt;&gt;"-"),1))=SUMPRODUCT((TRIM(C1368:F1368)&lt;&gt;"-")*1),
    "No Change",
    "Change"))</f>
        <v>No Data</v>
      </c>
      <c r="I1368" s="159"/>
      <c r="J1368"/>
      <c r="K1368" s="163"/>
      <c r="L1368" s="147" t="str">
        <f>TRIM(CLEAN(TEXT(IFERROR(INDEX('Glade MR'!$B$4:$C$3000,MATCH($A1368,'Glade MR'!$C$4:$C$3000,0),1),"-"),"@")))</f>
        <v>-</v>
      </c>
      <c r="M1368" s="147" t="str">
        <f>TRIM(CLEAN(TEXT(IFERROR(INDEX('Glade MR'!$I$4:$J$3000,MATCH($A1368,'Glade MR'!$J$4:$J$3000,0),1),"-"),"@")))</f>
        <v>-</v>
      </c>
      <c r="N1368" s="147" t="str">
        <f>TRIM(CLEAN(TEXT(IFERROR(INDEX('Glade MR'!$P$4:$Q$3000,MATCH($A1368,'Glade MR'!$Q$4:$Q$3000,0),1),"-"),"@")))</f>
        <v>-</v>
      </c>
      <c r="O1368" s="147" t="str">
        <f>TRIM(CLEAN(TEXT(IFERROR(INDEX('Glade MR'!$W$4:$X$3000,MATCH($A1368,'Glade MR'!$X$4:$X$3000,0),1),"-"),"@")))</f>
        <v>-</v>
      </c>
      <c r="P1368" s="159" t="str">
        <f t="shared" si="43"/>
        <v>Not Found</v>
      </c>
      <c r="Q1368" t="str" cm="1">
        <f t="array" ref="Q1368">IF(SUMPRODUCT((TRIM(L1368:O1368)&lt;&gt;"-")*1)=0,
    "No Data",
    IF(COUNTIF(L1368:O1368,INDEX(_xlfn._xlws.FILTER(L1368:O1368,TRIM(L1368:O1368)&lt;&gt;"-"),1))=SUMPRODUCT((TRIM(L1368:O1368)&lt;&gt;"-")*1),
    "No Change",
    "Change"))</f>
        <v>No Data</v>
      </c>
      <c r="R1368" s="159"/>
      <c r="S1368" s="111"/>
    </row>
    <row r="1369" spans="1:19" x14ac:dyDescent="0.3">
      <c r="A1369" t="s">
        <v>2089</v>
      </c>
      <c r="B1369" t="s">
        <v>1145</v>
      </c>
      <c r="C1369" s="160" t="str">
        <f>TRIM(CLEAN(TEXT(IFERROR(INDEX('Snakeden MR'!$B$4:$C$3028,MATCH($A1369,'Snakeden MR'!$C$4:$C$3028,0),1),"-"),"@")))</f>
        <v>-</v>
      </c>
      <c r="D1369" s="147" t="str">
        <f>TRIM(CLEAN(TEXT(IFERROR(INDEX('Snakeden MR'!$I$4:$J$3028,MATCH($A1369,'Snakeden MR'!$J$4:$J$3028,0),1),"-"),"@")))</f>
        <v>-</v>
      </c>
      <c r="E1369" s="147" t="str">
        <f>TRIM(CLEAN(TEXT(IFERROR(INDEX('Snakeden MR'!$P$4:$Q$3028,MATCH($A1369,'Snakeden MR'!$Q$4:$Q$3028,0),1),"-"),"@")))</f>
        <v>-</v>
      </c>
      <c r="F1369" s="147" t="str">
        <f>TRIM(CLEAN(TEXT(IFERROR(INDEX('Snakeden MR'!$W$4:$X$3028,MATCH($A1369,'Snakeden MR'!$X$4:$X$3028,0),1),"-"),"@")))</f>
        <v>-</v>
      </c>
      <c r="G1369" s="159" t="str">
        <f t="shared" si="42"/>
        <v>Not Found</v>
      </c>
      <c r="H1369" t="str" cm="1">
        <f t="array" ref="H1369">IF(SUMPRODUCT((TRIM(C1369:F1369)&lt;&gt;"-")*1)=0,
    "No Data",
    IF(COUNTIF(C1369:F1369,INDEX(_xlfn._xlws.FILTER(C1369:F1369,TRIM(C1369:F1369)&lt;&gt;"-"),1))=SUMPRODUCT((TRIM(C1369:F1369)&lt;&gt;"-")*1),
    "No Change",
    "Change"))</f>
        <v>No Data</v>
      </c>
      <c r="I1369" s="159"/>
      <c r="J1369"/>
      <c r="K1369" s="163"/>
      <c r="L1369" s="147" t="str">
        <f>TRIM(CLEAN(TEXT(IFERROR(INDEX('Glade MR'!$B$4:$C$3000,MATCH($A1369,'Glade MR'!$C$4:$C$3000,0),1),"-"),"@")))</f>
        <v>-</v>
      </c>
      <c r="M1369" s="147" t="str">
        <f>TRIM(CLEAN(TEXT(IFERROR(INDEX('Glade MR'!$I$4:$J$3000,MATCH($A1369,'Glade MR'!$J$4:$J$3000,0),1),"-"),"@")))</f>
        <v>-</v>
      </c>
      <c r="N1369" s="147" t="str">
        <f>TRIM(CLEAN(TEXT(IFERROR(INDEX('Glade MR'!$P$4:$Q$3000,MATCH($A1369,'Glade MR'!$Q$4:$Q$3000,0),1),"-"),"@")))</f>
        <v>-</v>
      </c>
      <c r="O1369" s="147" t="str">
        <f>TRIM(CLEAN(TEXT(IFERROR(INDEX('Glade MR'!$W$4:$X$3000,MATCH($A1369,'Glade MR'!$X$4:$X$3000,0),1),"-"),"@")))</f>
        <v>-</v>
      </c>
      <c r="P1369" s="159" t="str">
        <f t="shared" si="43"/>
        <v>Not Found</v>
      </c>
      <c r="Q1369" t="str" cm="1">
        <f t="array" ref="Q1369">IF(SUMPRODUCT((TRIM(L1369:O1369)&lt;&gt;"-")*1)=0,
    "No Data",
    IF(COUNTIF(L1369:O1369,INDEX(_xlfn._xlws.FILTER(L1369:O1369,TRIM(L1369:O1369)&lt;&gt;"-"),1))=SUMPRODUCT((TRIM(L1369:O1369)&lt;&gt;"-")*1),
    "No Change",
    "Change"))</f>
        <v>No Data</v>
      </c>
      <c r="R1369" s="159"/>
      <c r="S1369" s="111"/>
    </row>
    <row r="1370" spans="1:19" x14ac:dyDescent="0.3">
      <c r="A1370" t="s">
        <v>2090</v>
      </c>
      <c r="B1370" t="s">
        <v>1145</v>
      </c>
      <c r="C1370" s="160" t="str">
        <f>TRIM(CLEAN(TEXT(IFERROR(INDEX('Snakeden MR'!$B$4:$C$3028,MATCH($A1370,'Snakeden MR'!$C$4:$C$3028,0),1),"-"),"@")))</f>
        <v>-</v>
      </c>
      <c r="D1370" s="147" t="str">
        <f>TRIM(CLEAN(TEXT(IFERROR(INDEX('Snakeden MR'!$I$4:$J$3028,MATCH($A1370,'Snakeden MR'!$J$4:$J$3028,0),1),"-"),"@")))</f>
        <v>-</v>
      </c>
      <c r="E1370" s="147" t="str">
        <f>TRIM(CLEAN(TEXT(IFERROR(INDEX('Snakeden MR'!$P$4:$Q$3028,MATCH($A1370,'Snakeden MR'!$Q$4:$Q$3028,0),1),"-"),"@")))</f>
        <v>-</v>
      </c>
      <c r="F1370" s="147" t="str">
        <f>TRIM(CLEAN(TEXT(IFERROR(INDEX('Snakeden MR'!$W$4:$X$3028,MATCH($A1370,'Snakeden MR'!$X$4:$X$3028,0),1),"-"),"@")))</f>
        <v>-</v>
      </c>
      <c r="G1370" s="159" t="str">
        <f t="shared" si="42"/>
        <v>Not Found</v>
      </c>
      <c r="H1370" t="str" cm="1">
        <f t="array" ref="H1370">IF(SUMPRODUCT((TRIM(C1370:F1370)&lt;&gt;"-")*1)=0,
    "No Data",
    IF(COUNTIF(C1370:F1370,INDEX(_xlfn._xlws.FILTER(C1370:F1370,TRIM(C1370:F1370)&lt;&gt;"-"),1))=SUMPRODUCT((TRIM(C1370:F1370)&lt;&gt;"-")*1),
    "No Change",
    "Change"))</f>
        <v>No Data</v>
      </c>
      <c r="I1370" s="159"/>
      <c r="J1370"/>
      <c r="K1370" s="163"/>
      <c r="L1370" s="147" t="str">
        <f>TRIM(CLEAN(TEXT(IFERROR(INDEX('Glade MR'!$B$4:$C$3000,MATCH($A1370,'Glade MR'!$C$4:$C$3000,0),1),"-"),"@")))</f>
        <v>-</v>
      </c>
      <c r="M1370" s="147" t="str">
        <f>TRIM(CLEAN(TEXT(IFERROR(INDEX('Glade MR'!$I$4:$J$3000,MATCH($A1370,'Glade MR'!$J$4:$J$3000,0),1),"-"),"@")))</f>
        <v>-</v>
      </c>
      <c r="N1370" s="147" t="str">
        <f>TRIM(CLEAN(TEXT(IFERROR(INDEX('Glade MR'!$P$4:$Q$3000,MATCH($A1370,'Glade MR'!$Q$4:$Q$3000,0),1),"-"),"@")))</f>
        <v>-</v>
      </c>
      <c r="O1370" s="147" t="str">
        <f>TRIM(CLEAN(TEXT(IFERROR(INDEX('Glade MR'!$W$4:$X$3000,MATCH($A1370,'Glade MR'!$X$4:$X$3000,0),1),"-"),"@")))</f>
        <v>-</v>
      </c>
      <c r="P1370" s="159" t="str">
        <f t="shared" si="43"/>
        <v>Not Found</v>
      </c>
      <c r="Q1370" t="str" cm="1">
        <f t="array" ref="Q1370">IF(SUMPRODUCT((TRIM(L1370:O1370)&lt;&gt;"-")*1)=0,
    "No Data",
    IF(COUNTIF(L1370:O1370,INDEX(_xlfn._xlws.FILTER(L1370:O1370,TRIM(L1370:O1370)&lt;&gt;"-"),1))=SUMPRODUCT((TRIM(L1370:O1370)&lt;&gt;"-")*1),
    "No Change",
    "Change"))</f>
        <v>No Data</v>
      </c>
      <c r="R1370" s="159"/>
      <c r="S1370" s="111"/>
    </row>
    <row r="1371" spans="1:19" x14ac:dyDescent="0.3">
      <c r="A1371" t="s">
        <v>2091</v>
      </c>
      <c r="B1371" t="s">
        <v>1145</v>
      </c>
      <c r="C1371" s="160" t="str">
        <f>TRIM(CLEAN(TEXT(IFERROR(INDEX('Snakeden MR'!$B$4:$C$3028,MATCH($A1371,'Snakeden MR'!$C$4:$C$3028,0),1),"-"),"@")))</f>
        <v>-</v>
      </c>
      <c r="D1371" s="147" t="str">
        <f>TRIM(CLEAN(TEXT(IFERROR(INDEX('Snakeden MR'!$I$4:$J$3028,MATCH($A1371,'Snakeden MR'!$J$4:$J$3028,0),1),"-"),"@")))</f>
        <v>-</v>
      </c>
      <c r="E1371" s="147" t="str">
        <f>TRIM(CLEAN(TEXT(IFERROR(INDEX('Snakeden MR'!$P$4:$Q$3028,MATCH($A1371,'Snakeden MR'!$Q$4:$Q$3028,0),1),"-"),"@")))</f>
        <v>-</v>
      </c>
      <c r="F1371" s="147" t="str">
        <f>TRIM(CLEAN(TEXT(IFERROR(INDEX('Snakeden MR'!$W$4:$X$3028,MATCH($A1371,'Snakeden MR'!$X$4:$X$3028,0),1),"-"),"@")))</f>
        <v>-</v>
      </c>
      <c r="G1371" s="159" t="str">
        <f t="shared" si="42"/>
        <v>Not Found</v>
      </c>
      <c r="H1371" t="str" cm="1">
        <f t="array" ref="H1371">IF(SUMPRODUCT((TRIM(C1371:F1371)&lt;&gt;"-")*1)=0,
    "No Data",
    IF(COUNTIF(C1371:F1371,INDEX(_xlfn._xlws.FILTER(C1371:F1371,TRIM(C1371:F1371)&lt;&gt;"-"),1))=SUMPRODUCT((TRIM(C1371:F1371)&lt;&gt;"-")*1),
    "No Change",
    "Change"))</f>
        <v>No Data</v>
      </c>
      <c r="I1371" s="159"/>
      <c r="J1371"/>
      <c r="K1371" s="163"/>
      <c r="L1371" s="147" t="str">
        <f>TRIM(CLEAN(TEXT(IFERROR(INDEX('Glade MR'!$B$4:$C$3000,MATCH($A1371,'Glade MR'!$C$4:$C$3000,0),1),"-"),"@")))</f>
        <v>-</v>
      </c>
      <c r="M1371" s="147" t="str">
        <f>TRIM(CLEAN(TEXT(IFERROR(INDEX('Glade MR'!$I$4:$J$3000,MATCH($A1371,'Glade MR'!$J$4:$J$3000,0),1),"-"),"@")))</f>
        <v>-</v>
      </c>
      <c r="N1371" s="147" t="str">
        <f>TRIM(CLEAN(TEXT(IFERROR(INDEX('Glade MR'!$P$4:$Q$3000,MATCH($A1371,'Glade MR'!$Q$4:$Q$3000,0),1),"-"),"@")))</f>
        <v>-</v>
      </c>
      <c r="O1371" s="147" t="str">
        <f>TRIM(CLEAN(TEXT(IFERROR(INDEX('Glade MR'!$W$4:$X$3000,MATCH($A1371,'Glade MR'!$X$4:$X$3000,0),1),"-"),"@")))</f>
        <v>-</v>
      </c>
      <c r="P1371" s="159" t="str">
        <f t="shared" si="43"/>
        <v>Not Found</v>
      </c>
      <c r="Q1371" t="str" cm="1">
        <f t="array" ref="Q1371">IF(SUMPRODUCT((TRIM(L1371:O1371)&lt;&gt;"-")*1)=0,
    "No Data",
    IF(COUNTIF(L1371:O1371,INDEX(_xlfn._xlws.FILTER(L1371:O1371,TRIM(L1371:O1371)&lt;&gt;"-"),1))=SUMPRODUCT((TRIM(L1371:O1371)&lt;&gt;"-")*1),
    "No Change",
    "Change"))</f>
        <v>No Data</v>
      </c>
      <c r="R1371" s="159"/>
      <c r="S1371" s="111"/>
    </row>
    <row r="1372" spans="1:19" x14ac:dyDescent="0.3">
      <c r="A1372" t="s">
        <v>2092</v>
      </c>
      <c r="B1372" t="s">
        <v>1145</v>
      </c>
      <c r="C1372" s="160" t="str">
        <f>TRIM(CLEAN(TEXT(IFERROR(INDEX('Snakeden MR'!$B$4:$C$3028,MATCH($A1372,'Snakeden MR'!$C$4:$C$3028,0),1),"-"),"@")))</f>
        <v>-</v>
      </c>
      <c r="D1372" s="147" t="str">
        <f>TRIM(CLEAN(TEXT(IFERROR(INDEX('Snakeden MR'!$I$4:$J$3028,MATCH($A1372,'Snakeden MR'!$J$4:$J$3028,0),1),"-"),"@")))</f>
        <v>-</v>
      </c>
      <c r="E1372" s="147" t="str">
        <f>TRIM(CLEAN(TEXT(IFERROR(INDEX('Snakeden MR'!$P$4:$Q$3028,MATCH($A1372,'Snakeden MR'!$Q$4:$Q$3028,0),1),"-"),"@")))</f>
        <v>-</v>
      </c>
      <c r="F1372" s="147" t="str">
        <f>TRIM(CLEAN(TEXT(IFERROR(INDEX('Snakeden MR'!$W$4:$X$3028,MATCH($A1372,'Snakeden MR'!$X$4:$X$3028,0),1),"-"),"@")))</f>
        <v>-</v>
      </c>
      <c r="G1372" s="159" t="str">
        <f t="shared" si="42"/>
        <v>Not Found</v>
      </c>
      <c r="H1372" t="str" cm="1">
        <f t="array" ref="H1372">IF(SUMPRODUCT((TRIM(C1372:F1372)&lt;&gt;"-")*1)=0,
    "No Data",
    IF(COUNTIF(C1372:F1372,INDEX(_xlfn._xlws.FILTER(C1372:F1372,TRIM(C1372:F1372)&lt;&gt;"-"),1))=SUMPRODUCT((TRIM(C1372:F1372)&lt;&gt;"-")*1),
    "No Change",
    "Change"))</f>
        <v>No Data</v>
      </c>
      <c r="I1372" s="159"/>
      <c r="J1372"/>
      <c r="K1372" s="163"/>
      <c r="L1372" s="147" t="str">
        <f>TRIM(CLEAN(TEXT(IFERROR(INDEX('Glade MR'!$B$4:$C$3000,MATCH($A1372,'Glade MR'!$C$4:$C$3000,0),1),"-"),"@")))</f>
        <v>-</v>
      </c>
      <c r="M1372" s="147" t="str">
        <f>TRIM(CLEAN(TEXT(IFERROR(INDEX('Glade MR'!$I$4:$J$3000,MATCH($A1372,'Glade MR'!$J$4:$J$3000,0),1),"-"),"@")))</f>
        <v>-</v>
      </c>
      <c r="N1372" s="147" t="str">
        <f>TRIM(CLEAN(TEXT(IFERROR(INDEX('Glade MR'!$P$4:$Q$3000,MATCH($A1372,'Glade MR'!$Q$4:$Q$3000,0),1),"-"),"@")))</f>
        <v>-</v>
      </c>
      <c r="O1372" s="147" t="str">
        <f>TRIM(CLEAN(TEXT(IFERROR(INDEX('Glade MR'!$W$4:$X$3000,MATCH($A1372,'Glade MR'!$X$4:$X$3000,0),1),"-"),"@")))</f>
        <v>-</v>
      </c>
      <c r="P1372" s="159" t="str">
        <f t="shared" si="43"/>
        <v>Not Found</v>
      </c>
      <c r="Q1372" t="str" cm="1">
        <f t="array" ref="Q1372">IF(SUMPRODUCT((TRIM(L1372:O1372)&lt;&gt;"-")*1)=0,
    "No Data",
    IF(COUNTIF(L1372:O1372,INDEX(_xlfn._xlws.FILTER(L1372:O1372,TRIM(L1372:O1372)&lt;&gt;"-"),1))=SUMPRODUCT((TRIM(L1372:O1372)&lt;&gt;"-")*1),
    "No Change",
    "Change"))</f>
        <v>No Data</v>
      </c>
      <c r="R1372" s="159"/>
      <c r="S1372" s="111"/>
    </row>
    <row r="1373" spans="1:19" x14ac:dyDescent="0.3">
      <c r="A1373" t="s">
        <v>188</v>
      </c>
      <c r="B1373" t="s">
        <v>1145</v>
      </c>
      <c r="C1373" s="160" t="str">
        <f>TRIM(CLEAN(TEXT(IFERROR(INDEX('Snakeden MR'!$B$4:$C$3028,MATCH($A1373,'Snakeden MR'!$C$4:$C$3028,0),1),"-"),"@")))</f>
        <v>-</v>
      </c>
      <c r="D1373" s="147" t="str">
        <f>TRIM(CLEAN(TEXT(IFERROR(INDEX('Snakeden MR'!$I$4:$J$3028,MATCH($A1373,'Snakeden MR'!$J$4:$J$3028,0),1),"-"),"@")))</f>
        <v>-</v>
      </c>
      <c r="E1373" s="147" t="str">
        <f>TRIM(CLEAN(TEXT(IFERROR(INDEX('Snakeden MR'!$P$4:$Q$3028,MATCH($A1373,'Snakeden MR'!$Q$4:$Q$3028,0),1),"-"),"@")))</f>
        <v>-</v>
      </c>
      <c r="F1373" s="147" t="str">
        <f>TRIM(CLEAN(TEXT(IFERROR(INDEX('Snakeden MR'!$W$4:$X$3028,MATCH($A1373,'Snakeden MR'!$X$4:$X$3028,0),1),"-"),"@")))</f>
        <v>GS Pool</v>
      </c>
      <c r="G1373" s="159" t="str">
        <f t="shared" si="42"/>
        <v>Found</v>
      </c>
      <c r="H1373" t="str" cm="1">
        <f t="array" ref="H1373">IF(SUMPRODUCT((TRIM(C1373:F1373)&lt;&gt;"-")*1)=0,
    "No Data",
    IF(COUNTIF(C1373:F1373,INDEX(_xlfn._xlws.FILTER(C1373:F1373,TRIM(C1373:F1373)&lt;&gt;"-"),1))=SUMPRODUCT((TRIM(C1373:F1373)&lt;&gt;"-")*1),
    "No Change",
    "Change"))</f>
        <v>No Change</v>
      </c>
      <c r="I1373" s="159"/>
      <c r="J1373"/>
      <c r="K1373" s="163"/>
      <c r="L1373" s="147" t="str">
        <f>TRIM(CLEAN(TEXT(IFERROR(INDEX('Glade MR'!$B$4:$C$3000,MATCH($A1373,'Glade MR'!$C$4:$C$3000,0),1),"-"),"@")))</f>
        <v>-</v>
      </c>
      <c r="M1373" s="147" t="str">
        <f>TRIM(CLEAN(TEXT(IFERROR(INDEX('Glade MR'!$I$4:$J$3000,MATCH($A1373,'Glade MR'!$J$4:$J$3000,0),1),"-"),"@")))</f>
        <v>-</v>
      </c>
      <c r="N1373" s="147" t="str">
        <f>TRIM(CLEAN(TEXT(IFERROR(INDEX('Glade MR'!$P$4:$Q$3000,MATCH($A1373,'Glade MR'!$Q$4:$Q$3000,0),1),"-"),"@")))</f>
        <v>-</v>
      </c>
      <c r="O1373" s="147" t="str">
        <f>TRIM(CLEAN(TEXT(IFERROR(INDEX('Glade MR'!$W$4:$X$3000,MATCH($A1373,'Glade MR'!$X$4:$X$3000,0),1),"-"),"@")))</f>
        <v>-</v>
      </c>
      <c r="P1373" s="159" t="str">
        <f t="shared" si="43"/>
        <v>Not Found</v>
      </c>
      <c r="Q1373" t="str" cm="1">
        <f t="array" ref="Q1373">IF(SUMPRODUCT((TRIM(L1373:O1373)&lt;&gt;"-")*1)=0,
    "No Data",
    IF(COUNTIF(L1373:O1373,INDEX(_xlfn._xlws.FILTER(L1373:O1373,TRIM(L1373:O1373)&lt;&gt;"-"),1))=SUMPRODUCT((TRIM(L1373:O1373)&lt;&gt;"-")*1),
    "No Change",
    "Change"))</f>
        <v>No Data</v>
      </c>
      <c r="R1373" s="159"/>
      <c r="S1373" s="111"/>
    </row>
    <row r="1374" spans="1:19" x14ac:dyDescent="0.3">
      <c r="A1374" t="s">
        <v>2093</v>
      </c>
      <c r="B1374" t="s">
        <v>1145</v>
      </c>
      <c r="C1374" s="160" t="str">
        <f>TRIM(CLEAN(TEXT(IFERROR(INDEX('Snakeden MR'!$B$4:$C$3028,MATCH($A1374,'Snakeden MR'!$C$4:$C$3028,0),1),"-"),"@")))</f>
        <v>-</v>
      </c>
      <c r="D1374" s="147" t="str">
        <f>TRIM(CLEAN(TEXT(IFERROR(INDEX('Snakeden MR'!$I$4:$J$3028,MATCH($A1374,'Snakeden MR'!$J$4:$J$3028,0),1),"-"),"@")))</f>
        <v>-</v>
      </c>
      <c r="E1374" s="147" t="str">
        <f>TRIM(CLEAN(TEXT(IFERROR(INDEX('Snakeden MR'!$P$4:$Q$3028,MATCH($A1374,'Snakeden MR'!$Q$4:$Q$3028,0),1),"-"),"@")))</f>
        <v>-</v>
      </c>
      <c r="F1374" s="147" t="str">
        <f>TRIM(CLEAN(TEXT(IFERROR(INDEX('Snakeden MR'!$W$4:$X$3028,MATCH($A1374,'Snakeden MR'!$X$4:$X$3028,0),1),"-"),"@")))</f>
        <v>-</v>
      </c>
      <c r="G1374" s="159" t="str">
        <f t="shared" si="42"/>
        <v>Not Found</v>
      </c>
      <c r="H1374" t="str" cm="1">
        <f t="array" ref="H1374">IF(SUMPRODUCT((TRIM(C1374:F1374)&lt;&gt;"-")*1)=0,
    "No Data",
    IF(COUNTIF(C1374:F1374,INDEX(_xlfn._xlws.FILTER(C1374:F1374,TRIM(C1374:F1374)&lt;&gt;"-"),1))=SUMPRODUCT((TRIM(C1374:F1374)&lt;&gt;"-")*1),
    "No Change",
    "Change"))</f>
        <v>No Data</v>
      </c>
      <c r="I1374" s="159"/>
      <c r="J1374"/>
      <c r="K1374" s="163"/>
      <c r="L1374" s="147" t="str">
        <f>TRIM(CLEAN(TEXT(IFERROR(INDEX('Glade MR'!$B$4:$C$3000,MATCH($A1374,'Glade MR'!$C$4:$C$3000,0),1),"-"),"@")))</f>
        <v>-</v>
      </c>
      <c r="M1374" s="147" t="str">
        <f>TRIM(CLEAN(TEXT(IFERROR(INDEX('Glade MR'!$I$4:$J$3000,MATCH($A1374,'Glade MR'!$J$4:$J$3000,0),1),"-"),"@")))</f>
        <v>-</v>
      </c>
      <c r="N1374" s="147" t="str">
        <f>TRIM(CLEAN(TEXT(IFERROR(INDEX('Glade MR'!$P$4:$Q$3000,MATCH($A1374,'Glade MR'!$Q$4:$Q$3000,0),1),"-"),"@")))</f>
        <v>-</v>
      </c>
      <c r="O1374" s="147" t="str">
        <f>TRIM(CLEAN(TEXT(IFERROR(INDEX('Glade MR'!$W$4:$X$3000,MATCH($A1374,'Glade MR'!$X$4:$X$3000,0),1),"-"),"@")))</f>
        <v>-</v>
      </c>
      <c r="P1374" s="159" t="str">
        <f t="shared" si="43"/>
        <v>Not Found</v>
      </c>
      <c r="Q1374" t="str" cm="1">
        <f t="array" ref="Q1374">IF(SUMPRODUCT((TRIM(L1374:O1374)&lt;&gt;"-")*1)=0,
    "No Data",
    IF(COUNTIF(L1374:O1374,INDEX(_xlfn._xlws.FILTER(L1374:O1374,TRIM(L1374:O1374)&lt;&gt;"-"),1))=SUMPRODUCT((TRIM(L1374:O1374)&lt;&gt;"-")*1),
    "No Change",
    "Change"))</f>
        <v>No Data</v>
      </c>
      <c r="R1374" s="159"/>
      <c r="S1374" s="111"/>
    </row>
    <row r="1375" spans="1:19" x14ac:dyDescent="0.3">
      <c r="A1375" t="s">
        <v>2094</v>
      </c>
      <c r="B1375" t="s">
        <v>1137</v>
      </c>
      <c r="C1375" s="160" t="str">
        <f>TRIM(CLEAN(TEXT(IFERROR(INDEX('Snakeden MR'!$B$4:$C$3028,MATCH($A1375,'Snakeden MR'!$C$4:$C$3028,0),1),"-"),"@")))</f>
        <v>-</v>
      </c>
      <c r="D1375" s="147" t="str">
        <f>TRIM(CLEAN(TEXT(IFERROR(INDEX('Snakeden MR'!$I$4:$J$3028,MATCH($A1375,'Snakeden MR'!$J$4:$J$3028,0),1),"-"),"@")))</f>
        <v>-</v>
      </c>
      <c r="E1375" s="147" t="str">
        <f>TRIM(CLEAN(TEXT(IFERROR(INDEX('Snakeden MR'!$P$4:$Q$3028,MATCH($A1375,'Snakeden MR'!$Q$4:$Q$3028,0),1),"-"),"@")))</f>
        <v>-</v>
      </c>
      <c r="F1375" s="147" t="str">
        <f>TRIM(CLEAN(TEXT(IFERROR(INDEX('Snakeden MR'!$W$4:$X$3028,MATCH($A1375,'Snakeden MR'!$X$4:$X$3028,0),1),"-"),"@")))</f>
        <v>-</v>
      </c>
      <c r="G1375" s="159" t="str">
        <f t="shared" si="42"/>
        <v>Not Found</v>
      </c>
      <c r="H1375" t="str" cm="1">
        <f t="array" ref="H1375">IF(SUMPRODUCT((TRIM(C1375:F1375)&lt;&gt;"-")*1)=0,
    "No Data",
    IF(COUNTIF(C1375:F1375,INDEX(_xlfn._xlws.FILTER(C1375:F1375,TRIM(C1375:F1375)&lt;&gt;"-"),1))=SUMPRODUCT((TRIM(C1375:F1375)&lt;&gt;"-")*1),
    "No Change",
    "Change"))</f>
        <v>No Data</v>
      </c>
      <c r="I1375" s="159"/>
      <c r="J1375"/>
      <c r="K1375" s="163"/>
      <c r="L1375" s="147" t="str">
        <f>TRIM(CLEAN(TEXT(IFERROR(INDEX('Glade MR'!$B$4:$C$3000,MATCH($A1375,'Glade MR'!$C$4:$C$3000,0),1),"-"),"@")))</f>
        <v>-</v>
      </c>
      <c r="M1375" s="147" t="str">
        <f>TRIM(CLEAN(TEXT(IFERROR(INDEX('Glade MR'!$I$4:$J$3000,MATCH($A1375,'Glade MR'!$J$4:$J$3000,0),1),"-"),"@")))</f>
        <v>-</v>
      </c>
      <c r="N1375" s="147" t="str">
        <f>TRIM(CLEAN(TEXT(IFERROR(INDEX('Glade MR'!$P$4:$Q$3000,MATCH($A1375,'Glade MR'!$Q$4:$Q$3000,0),1),"-"),"@")))</f>
        <v>-</v>
      </c>
      <c r="O1375" s="147" t="str">
        <f>TRIM(CLEAN(TEXT(IFERROR(INDEX('Glade MR'!$W$4:$X$3000,MATCH($A1375,'Glade MR'!$X$4:$X$3000,0),1),"-"),"@")))</f>
        <v>-</v>
      </c>
      <c r="P1375" s="159" t="str">
        <f t="shared" si="43"/>
        <v>Not Found</v>
      </c>
      <c r="Q1375" t="str" cm="1">
        <f t="array" ref="Q1375">IF(SUMPRODUCT((TRIM(L1375:O1375)&lt;&gt;"-")*1)=0,
    "No Data",
    IF(COUNTIF(L1375:O1375,INDEX(_xlfn._xlws.FILTER(L1375:O1375,TRIM(L1375:O1375)&lt;&gt;"-"),1))=SUMPRODUCT((TRIM(L1375:O1375)&lt;&gt;"-")*1),
    "No Change",
    "Change"))</f>
        <v>No Data</v>
      </c>
      <c r="R1375" s="159"/>
      <c r="S1375" s="111"/>
    </row>
    <row r="1376" spans="1:19" x14ac:dyDescent="0.3">
      <c r="A1376" t="s">
        <v>2095</v>
      </c>
      <c r="B1376" t="s">
        <v>1145</v>
      </c>
      <c r="C1376" s="160" t="str">
        <f>TRIM(CLEAN(TEXT(IFERROR(INDEX('Snakeden MR'!$B$4:$C$3028,MATCH($A1376,'Snakeden MR'!$C$4:$C$3028,0),1),"-"),"@")))</f>
        <v>-</v>
      </c>
      <c r="D1376" s="147" t="str">
        <f>TRIM(CLEAN(TEXT(IFERROR(INDEX('Snakeden MR'!$I$4:$J$3028,MATCH($A1376,'Snakeden MR'!$J$4:$J$3028,0),1),"-"),"@")))</f>
        <v>-</v>
      </c>
      <c r="E1376" s="147" t="str">
        <f>TRIM(CLEAN(TEXT(IFERROR(INDEX('Snakeden MR'!$P$4:$Q$3028,MATCH($A1376,'Snakeden MR'!$Q$4:$Q$3028,0),1),"-"),"@")))</f>
        <v>-</v>
      </c>
      <c r="F1376" s="147" t="str">
        <f>TRIM(CLEAN(TEXT(IFERROR(INDEX('Snakeden MR'!$W$4:$X$3028,MATCH($A1376,'Snakeden MR'!$X$4:$X$3028,0),1),"-"),"@")))</f>
        <v>-</v>
      </c>
      <c r="G1376" s="159" t="str">
        <f t="shared" si="42"/>
        <v>Not Found</v>
      </c>
      <c r="H1376" t="str" cm="1">
        <f t="array" ref="H1376">IF(SUMPRODUCT((TRIM(C1376:F1376)&lt;&gt;"-")*1)=0,
    "No Data",
    IF(COUNTIF(C1376:F1376,INDEX(_xlfn._xlws.FILTER(C1376:F1376,TRIM(C1376:F1376)&lt;&gt;"-"),1))=SUMPRODUCT((TRIM(C1376:F1376)&lt;&gt;"-")*1),
    "No Change",
    "Change"))</f>
        <v>No Data</v>
      </c>
      <c r="I1376" s="159"/>
      <c r="J1376"/>
      <c r="K1376" s="163"/>
      <c r="L1376" s="147" t="str">
        <f>TRIM(CLEAN(TEXT(IFERROR(INDEX('Glade MR'!$B$4:$C$3000,MATCH($A1376,'Glade MR'!$C$4:$C$3000,0),1),"-"),"@")))</f>
        <v>-</v>
      </c>
      <c r="M1376" s="147" t="str">
        <f>TRIM(CLEAN(TEXT(IFERROR(INDEX('Glade MR'!$I$4:$J$3000,MATCH($A1376,'Glade MR'!$J$4:$J$3000,0),1),"-"),"@")))</f>
        <v>-</v>
      </c>
      <c r="N1376" s="147" t="str">
        <f>TRIM(CLEAN(TEXT(IFERROR(INDEX('Glade MR'!$P$4:$Q$3000,MATCH($A1376,'Glade MR'!$Q$4:$Q$3000,0),1),"-"),"@")))</f>
        <v>-</v>
      </c>
      <c r="O1376" s="147" t="str">
        <f>TRIM(CLEAN(TEXT(IFERROR(INDEX('Glade MR'!$W$4:$X$3000,MATCH($A1376,'Glade MR'!$X$4:$X$3000,0),1),"-"),"@")))</f>
        <v>-</v>
      </c>
      <c r="P1376" s="159" t="str">
        <f t="shared" si="43"/>
        <v>Not Found</v>
      </c>
      <c r="Q1376" t="str" cm="1">
        <f t="array" ref="Q1376">IF(SUMPRODUCT((TRIM(L1376:O1376)&lt;&gt;"-")*1)=0,
    "No Data",
    IF(COUNTIF(L1376:O1376,INDEX(_xlfn._xlws.FILTER(L1376:O1376,TRIM(L1376:O1376)&lt;&gt;"-"),1))=SUMPRODUCT((TRIM(L1376:O1376)&lt;&gt;"-")*1),
    "No Change",
    "Change"))</f>
        <v>No Data</v>
      </c>
      <c r="R1376" s="159"/>
      <c r="S1376" s="111"/>
    </row>
    <row r="1377" spans="1:19" x14ac:dyDescent="0.3">
      <c r="A1377" t="s">
        <v>2096</v>
      </c>
      <c r="B1377" t="s">
        <v>1137</v>
      </c>
      <c r="C1377" s="160" t="str">
        <f>TRIM(CLEAN(TEXT(IFERROR(INDEX('Snakeden MR'!$B$4:$C$3028,MATCH($A1377,'Snakeden MR'!$C$4:$C$3028,0),1),"-"),"@")))</f>
        <v>-</v>
      </c>
      <c r="D1377" s="147" t="str">
        <f>TRIM(CLEAN(TEXT(IFERROR(INDEX('Snakeden MR'!$I$4:$J$3028,MATCH($A1377,'Snakeden MR'!$J$4:$J$3028,0),1),"-"),"@")))</f>
        <v>-</v>
      </c>
      <c r="E1377" s="147" t="str">
        <f>TRIM(CLEAN(TEXT(IFERROR(INDEX('Snakeden MR'!$P$4:$Q$3028,MATCH($A1377,'Snakeden MR'!$Q$4:$Q$3028,0),1),"-"),"@")))</f>
        <v>-</v>
      </c>
      <c r="F1377" s="147" t="str">
        <f>TRIM(CLEAN(TEXT(IFERROR(INDEX('Snakeden MR'!$W$4:$X$3028,MATCH($A1377,'Snakeden MR'!$X$4:$X$3028,0),1),"-"),"@")))</f>
        <v>-</v>
      </c>
      <c r="G1377" s="159" t="str">
        <f t="shared" si="42"/>
        <v>Not Found</v>
      </c>
      <c r="H1377" t="str" cm="1">
        <f t="array" ref="H1377">IF(SUMPRODUCT((TRIM(C1377:F1377)&lt;&gt;"-")*1)=0,
    "No Data",
    IF(COUNTIF(C1377:F1377,INDEX(_xlfn._xlws.FILTER(C1377:F1377,TRIM(C1377:F1377)&lt;&gt;"-"),1))=SUMPRODUCT((TRIM(C1377:F1377)&lt;&gt;"-")*1),
    "No Change",
    "Change"))</f>
        <v>No Data</v>
      </c>
      <c r="I1377" s="159"/>
      <c r="J1377"/>
      <c r="K1377" s="163"/>
      <c r="L1377" s="147" t="str">
        <f>TRIM(CLEAN(TEXT(IFERROR(INDEX('Glade MR'!$B$4:$C$3000,MATCH($A1377,'Glade MR'!$C$4:$C$3000,0),1),"-"),"@")))</f>
        <v>-</v>
      </c>
      <c r="M1377" s="147" t="str">
        <f>TRIM(CLEAN(TEXT(IFERROR(INDEX('Glade MR'!$I$4:$J$3000,MATCH($A1377,'Glade MR'!$J$4:$J$3000,0),1),"-"),"@")))</f>
        <v>-</v>
      </c>
      <c r="N1377" s="147" t="str">
        <f>TRIM(CLEAN(TEXT(IFERROR(INDEX('Glade MR'!$P$4:$Q$3000,MATCH($A1377,'Glade MR'!$Q$4:$Q$3000,0),1),"-"),"@")))</f>
        <v>-</v>
      </c>
      <c r="O1377" s="147" t="str">
        <f>TRIM(CLEAN(TEXT(IFERROR(INDEX('Glade MR'!$W$4:$X$3000,MATCH($A1377,'Glade MR'!$X$4:$X$3000,0),1),"-"),"@")))</f>
        <v>-</v>
      </c>
      <c r="P1377" s="159" t="str">
        <f t="shared" si="43"/>
        <v>Not Found</v>
      </c>
      <c r="Q1377" t="str" cm="1">
        <f t="array" ref="Q1377">IF(SUMPRODUCT((TRIM(L1377:O1377)&lt;&gt;"-")*1)=0,
    "No Data",
    IF(COUNTIF(L1377:O1377,INDEX(_xlfn._xlws.FILTER(L1377:O1377,TRIM(L1377:O1377)&lt;&gt;"-"),1))=SUMPRODUCT((TRIM(L1377:O1377)&lt;&gt;"-")*1),
    "No Change",
    "Change"))</f>
        <v>No Data</v>
      </c>
      <c r="R1377" s="159"/>
      <c r="S1377" s="111"/>
    </row>
    <row r="1378" spans="1:19" x14ac:dyDescent="0.3">
      <c r="A1378" t="s">
        <v>2097</v>
      </c>
      <c r="B1378" t="s">
        <v>1145</v>
      </c>
      <c r="C1378" s="160" t="str">
        <f>TRIM(CLEAN(TEXT(IFERROR(INDEX('Snakeden MR'!$B$4:$C$3028,MATCH($A1378,'Snakeden MR'!$C$4:$C$3028,0),1),"-"),"@")))</f>
        <v>-</v>
      </c>
      <c r="D1378" s="147" t="str">
        <f>TRIM(CLEAN(TEXT(IFERROR(INDEX('Snakeden MR'!$I$4:$J$3028,MATCH($A1378,'Snakeden MR'!$J$4:$J$3028,0),1),"-"),"@")))</f>
        <v>-</v>
      </c>
      <c r="E1378" s="147" t="str">
        <f>TRIM(CLEAN(TEXT(IFERROR(INDEX('Snakeden MR'!$P$4:$Q$3028,MATCH($A1378,'Snakeden MR'!$Q$4:$Q$3028,0),1),"-"),"@")))</f>
        <v>-</v>
      </c>
      <c r="F1378" s="147" t="str">
        <f>TRIM(CLEAN(TEXT(IFERROR(INDEX('Snakeden MR'!$W$4:$X$3028,MATCH($A1378,'Snakeden MR'!$X$4:$X$3028,0),1),"-"),"@")))</f>
        <v>-</v>
      </c>
      <c r="G1378" s="159" t="str">
        <f t="shared" si="42"/>
        <v>Not Found</v>
      </c>
      <c r="H1378" t="str" cm="1">
        <f t="array" ref="H1378">IF(SUMPRODUCT((TRIM(C1378:F1378)&lt;&gt;"-")*1)=0,
    "No Data",
    IF(COUNTIF(C1378:F1378,INDEX(_xlfn._xlws.FILTER(C1378:F1378,TRIM(C1378:F1378)&lt;&gt;"-"),1))=SUMPRODUCT((TRIM(C1378:F1378)&lt;&gt;"-")*1),
    "No Change",
    "Change"))</f>
        <v>No Data</v>
      </c>
      <c r="I1378" s="159"/>
      <c r="J1378"/>
      <c r="K1378" s="163"/>
      <c r="L1378" s="147" t="str">
        <f>TRIM(CLEAN(TEXT(IFERROR(INDEX('Glade MR'!$B$4:$C$3000,MATCH($A1378,'Glade MR'!$C$4:$C$3000,0),1),"-"),"@")))</f>
        <v>-</v>
      </c>
      <c r="M1378" s="147" t="str">
        <f>TRIM(CLEAN(TEXT(IFERROR(INDEX('Glade MR'!$I$4:$J$3000,MATCH($A1378,'Glade MR'!$J$4:$J$3000,0),1),"-"),"@")))</f>
        <v>-</v>
      </c>
      <c r="N1378" s="147" t="str">
        <f>TRIM(CLEAN(TEXT(IFERROR(INDEX('Glade MR'!$P$4:$Q$3000,MATCH($A1378,'Glade MR'!$Q$4:$Q$3000,0),1),"-"),"@")))</f>
        <v>-</v>
      </c>
      <c r="O1378" s="147" t="str">
        <f>TRIM(CLEAN(TEXT(IFERROR(INDEX('Glade MR'!$W$4:$X$3000,MATCH($A1378,'Glade MR'!$X$4:$X$3000,0),1),"-"),"@")))</f>
        <v>-</v>
      </c>
      <c r="P1378" s="159" t="str">
        <f t="shared" si="43"/>
        <v>Not Found</v>
      </c>
      <c r="Q1378" t="str" cm="1">
        <f t="array" ref="Q1378">IF(SUMPRODUCT((TRIM(L1378:O1378)&lt;&gt;"-")*1)=0,
    "No Data",
    IF(COUNTIF(L1378:O1378,INDEX(_xlfn._xlws.FILTER(L1378:O1378,TRIM(L1378:O1378)&lt;&gt;"-"),1))=SUMPRODUCT((TRIM(L1378:O1378)&lt;&gt;"-")*1),
    "No Change",
    "Change"))</f>
        <v>No Data</v>
      </c>
      <c r="R1378" s="159"/>
      <c r="S1378" s="111"/>
    </row>
    <row r="1379" spans="1:19" x14ac:dyDescent="0.3">
      <c r="A1379" t="s">
        <v>2098</v>
      </c>
      <c r="B1379" t="s">
        <v>1145</v>
      </c>
      <c r="C1379" s="160" t="str">
        <f>TRIM(CLEAN(TEXT(IFERROR(INDEX('Snakeden MR'!$B$4:$C$3028,MATCH($A1379,'Snakeden MR'!$C$4:$C$3028,0),1),"-"),"@")))</f>
        <v>-</v>
      </c>
      <c r="D1379" s="147" t="str">
        <f>TRIM(CLEAN(TEXT(IFERROR(INDEX('Snakeden MR'!$I$4:$J$3028,MATCH($A1379,'Snakeden MR'!$J$4:$J$3028,0),1),"-"),"@")))</f>
        <v>-</v>
      </c>
      <c r="E1379" s="147" t="str">
        <f>TRIM(CLEAN(TEXT(IFERROR(INDEX('Snakeden MR'!$P$4:$Q$3028,MATCH($A1379,'Snakeden MR'!$Q$4:$Q$3028,0),1),"-"),"@")))</f>
        <v>-</v>
      </c>
      <c r="F1379" s="147" t="str">
        <f>TRIM(CLEAN(TEXT(IFERROR(INDEX('Snakeden MR'!$W$4:$X$3028,MATCH($A1379,'Snakeden MR'!$X$4:$X$3028,0),1),"-"),"@")))</f>
        <v>-</v>
      </c>
      <c r="G1379" s="159" t="str">
        <f t="shared" si="42"/>
        <v>Not Found</v>
      </c>
      <c r="H1379" t="str" cm="1">
        <f t="array" ref="H1379">IF(SUMPRODUCT((TRIM(C1379:F1379)&lt;&gt;"-")*1)=0,
    "No Data",
    IF(COUNTIF(C1379:F1379,INDEX(_xlfn._xlws.FILTER(C1379:F1379,TRIM(C1379:F1379)&lt;&gt;"-"),1))=SUMPRODUCT((TRIM(C1379:F1379)&lt;&gt;"-")*1),
    "No Change",
    "Change"))</f>
        <v>No Data</v>
      </c>
      <c r="I1379" s="159"/>
      <c r="J1379"/>
      <c r="K1379" s="163"/>
      <c r="L1379" s="147" t="str">
        <f>TRIM(CLEAN(TEXT(IFERROR(INDEX('Glade MR'!$B$4:$C$3000,MATCH($A1379,'Glade MR'!$C$4:$C$3000,0),1),"-"),"@")))</f>
        <v>-</v>
      </c>
      <c r="M1379" s="147" t="str">
        <f>TRIM(CLEAN(TEXT(IFERROR(INDEX('Glade MR'!$I$4:$J$3000,MATCH($A1379,'Glade MR'!$J$4:$J$3000,0),1),"-"),"@")))</f>
        <v>-</v>
      </c>
      <c r="N1379" s="147" t="str">
        <f>TRIM(CLEAN(TEXT(IFERROR(INDEX('Glade MR'!$P$4:$Q$3000,MATCH($A1379,'Glade MR'!$Q$4:$Q$3000,0),1),"-"),"@")))</f>
        <v>-</v>
      </c>
      <c r="O1379" s="147" t="str">
        <f>TRIM(CLEAN(TEXT(IFERROR(INDEX('Glade MR'!$W$4:$X$3000,MATCH($A1379,'Glade MR'!$X$4:$X$3000,0),1),"-"),"@")))</f>
        <v>-</v>
      </c>
      <c r="P1379" s="159" t="str">
        <f t="shared" si="43"/>
        <v>Not Found</v>
      </c>
      <c r="Q1379" t="str" cm="1">
        <f t="array" ref="Q1379">IF(SUMPRODUCT((TRIM(L1379:O1379)&lt;&gt;"-")*1)=0,
    "No Data",
    IF(COUNTIF(L1379:O1379,INDEX(_xlfn._xlws.FILTER(L1379:O1379,TRIM(L1379:O1379)&lt;&gt;"-"),1))=SUMPRODUCT((TRIM(L1379:O1379)&lt;&gt;"-")*1),
    "No Change",
    "Change"))</f>
        <v>No Data</v>
      </c>
      <c r="R1379" s="159"/>
      <c r="S1379" s="111"/>
    </row>
    <row r="1380" spans="1:19" x14ac:dyDescent="0.3">
      <c r="A1380" t="s">
        <v>653</v>
      </c>
      <c r="B1380" t="s">
        <v>1137</v>
      </c>
      <c r="C1380" s="160" t="str">
        <f>TRIM(CLEAN(TEXT(IFERROR(INDEX('Snakeden MR'!$B$4:$C$3028,MATCH($A1380,'Snakeden MR'!$C$4:$C$3028,0),1),"-"),"@")))</f>
        <v>-</v>
      </c>
      <c r="D1380" s="147" t="str">
        <f>TRIM(CLEAN(TEXT(IFERROR(INDEX('Snakeden MR'!$I$4:$J$3028,MATCH($A1380,'Snakeden MR'!$J$4:$J$3028,0),1),"-"),"@")))</f>
        <v>-</v>
      </c>
      <c r="E1380" s="147" t="str">
        <f>TRIM(CLEAN(TEXT(IFERROR(INDEX('Snakeden MR'!$P$4:$Q$3028,MATCH($A1380,'Snakeden MR'!$Q$4:$Q$3028,0),1),"-"),"@")))</f>
        <v>-</v>
      </c>
      <c r="F1380" s="147" t="str">
        <f>TRIM(CLEAN(TEXT(IFERROR(INDEX('Snakeden MR'!$W$4:$X$3028,MATCH($A1380,'Snakeden MR'!$X$4:$X$3028,0),1),"-"),"@")))</f>
        <v>-</v>
      </c>
      <c r="G1380" s="159" t="str">
        <f t="shared" si="42"/>
        <v>Not Found</v>
      </c>
      <c r="H1380" t="str" cm="1">
        <f t="array" ref="H1380">IF(SUMPRODUCT((TRIM(C1380:F1380)&lt;&gt;"-")*1)=0,
    "No Data",
    IF(COUNTIF(C1380:F1380,INDEX(_xlfn._xlws.FILTER(C1380:F1380,TRIM(C1380:F1380)&lt;&gt;"-"),1))=SUMPRODUCT((TRIM(C1380:F1380)&lt;&gt;"-")*1),
    "No Change",
    "Change"))</f>
        <v>No Data</v>
      </c>
      <c r="I1380" s="159"/>
      <c r="J1380"/>
      <c r="K1380" s="163"/>
      <c r="L1380" s="147" t="str">
        <f>TRIM(CLEAN(TEXT(IFERROR(INDEX('Glade MR'!$B$4:$C$3000,MATCH($A1380,'Glade MR'!$C$4:$C$3000,0),1),"-"),"@")))</f>
        <v>-</v>
      </c>
      <c r="M1380" s="147" t="str">
        <f>TRIM(CLEAN(TEXT(IFERROR(INDEX('Glade MR'!$I$4:$J$3000,MATCH($A1380,'Glade MR'!$J$4:$J$3000,0),1),"-"),"@")))</f>
        <v>-</v>
      </c>
      <c r="N1380" s="147" t="str">
        <f>TRIM(CLEAN(TEXT(IFERROR(INDEX('Glade MR'!$P$4:$Q$3000,MATCH($A1380,'Glade MR'!$Q$4:$Q$3000,0),1),"-"),"@")))</f>
        <v>-</v>
      </c>
      <c r="O1380" s="147" t="str">
        <f>TRIM(CLEAN(TEXT(IFERROR(INDEX('Glade MR'!$W$4:$X$3000,MATCH($A1380,'Glade MR'!$X$4:$X$3000,0),1),"-"),"@")))</f>
        <v>Pool 5</v>
      </c>
      <c r="P1380" s="159" t="str">
        <f t="shared" si="43"/>
        <v>Found</v>
      </c>
      <c r="Q1380" t="str" cm="1">
        <f t="array" ref="Q1380">IF(SUMPRODUCT((TRIM(L1380:O1380)&lt;&gt;"-")*1)=0,
    "No Data",
    IF(COUNTIF(L1380:O1380,INDEX(_xlfn._xlws.FILTER(L1380:O1380,TRIM(L1380:O1380)&lt;&gt;"-"),1))=SUMPRODUCT((TRIM(L1380:O1380)&lt;&gt;"-")*1),
    "No Change",
    "Change"))</f>
        <v>No Change</v>
      </c>
      <c r="R1380" s="159"/>
      <c r="S1380" s="111"/>
    </row>
    <row r="1381" spans="1:19" x14ac:dyDescent="0.3">
      <c r="A1381" t="s">
        <v>552</v>
      </c>
      <c r="B1381" t="s">
        <v>1137</v>
      </c>
      <c r="C1381" s="160" t="str">
        <f>TRIM(CLEAN(TEXT(IFERROR(INDEX('Snakeden MR'!$B$4:$C$3028,MATCH($A1381,'Snakeden MR'!$C$4:$C$3028,0),1),"-"),"@")))</f>
        <v>-</v>
      </c>
      <c r="D1381" s="147" t="str">
        <f>TRIM(CLEAN(TEXT(IFERROR(INDEX('Snakeden MR'!$I$4:$J$3028,MATCH($A1381,'Snakeden MR'!$J$4:$J$3028,0),1),"-"),"@")))</f>
        <v>-</v>
      </c>
      <c r="E1381" s="147" t="str">
        <f>TRIM(CLEAN(TEXT(IFERROR(INDEX('Snakeden MR'!$P$4:$Q$3028,MATCH($A1381,'Snakeden MR'!$Q$4:$Q$3028,0),1),"-"),"@")))</f>
        <v>-</v>
      </c>
      <c r="F1381" s="147" t="str">
        <f>TRIM(CLEAN(TEXT(IFERROR(INDEX('Snakeden MR'!$W$4:$X$3028,MATCH($A1381,'Snakeden MR'!$X$4:$X$3028,0),1),"-"),"@")))</f>
        <v>-</v>
      </c>
      <c r="G1381" s="159" t="str">
        <f t="shared" si="42"/>
        <v>Not Found</v>
      </c>
      <c r="H1381" t="str" cm="1">
        <f t="array" ref="H1381">IF(SUMPRODUCT((TRIM(C1381:F1381)&lt;&gt;"-")*1)=0,
    "No Data",
    IF(COUNTIF(C1381:F1381,INDEX(_xlfn._xlws.FILTER(C1381:F1381,TRIM(C1381:F1381)&lt;&gt;"-"),1))=SUMPRODUCT((TRIM(C1381:F1381)&lt;&gt;"-")*1),
    "No Change",
    "Change"))</f>
        <v>No Data</v>
      </c>
      <c r="I1381" s="159"/>
      <c r="J1381"/>
      <c r="K1381" s="163"/>
      <c r="L1381" s="147" t="str">
        <f>TRIM(CLEAN(TEXT(IFERROR(INDEX('Glade MR'!$B$4:$C$3000,MATCH($A1381,'Glade MR'!$C$4:$C$3000,0),1),"-"),"@")))</f>
        <v>-</v>
      </c>
      <c r="M1381" s="147" t="str">
        <f>TRIM(CLEAN(TEXT(IFERROR(INDEX('Glade MR'!$I$4:$J$3000,MATCH($A1381,'Glade MR'!$J$4:$J$3000,0),1),"-"),"@")))</f>
        <v>-</v>
      </c>
      <c r="N1381" s="147" t="str">
        <f>TRIM(CLEAN(TEXT(IFERROR(INDEX('Glade MR'!$P$4:$Q$3000,MATCH($A1381,'Glade MR'!$Q$4:$Q$3000,0),1),"-"),"@")))</f>
        <v>Pool 8</v>
      </c>
      <c r="O1381" s="147" t="str">
        <f>TRIM(CLEAN(TEXT(IFERROR(INDEX('Glade MR'!$W$4:$X$3000,MATCH($A1381,'Glade MR'!$X$4:$X$3000,0),1),"-"),"@")))</f>
        <v>-</v>
      </c>
      <c r="P1381" s="159" t="str">
        <f t="shared" si="43"/>
        <v>Found</v>
      </c>
      <c r="Q1381" t="str" cm="1">
        <f t="array" ref="Q1381">IF(SUMPRODUCT((TRIM(L1381:O1381)&lt;&gt;"-")*1)=0,
    "No Data",
    IF(COUNTIF(L1381:O1381,INDEX(_xlfn._xlws.FILTER(L1381:O1381,TRIM(L1381:O1381)&lt;&gt;"-"),1))=SUMPRODUCT((TRIM(L1381:O1381)&lt;&gt;"-")*1),
    "No Change",
    "Change"))</f>
        <v>No Change</v>
      </c>
      <c r="R1381" s="159"/>
      <c r="S1381" s="111"/>
    </row>
    <row r="1382" spans="1:19" x14ac:dyDescent="0.3">
      <c r="A1382" t="s">
        <v>2099</v>
      </c>
      <c r="B1382" t="s">
        <v>1145</v>
      </c>
      <c r="C1382" s="160" t="str">
        <f>TRIM(CLEAN(TEXT(IFERROR(INDEX('Snakeden MR'!$B$4:$C$3028,MATCH($A1382,'Snakeden MR'!$C$4:$C$3028,0),1),"-"),"@")))</f>
        <v>-</v>
      </c>
      <c r="D1382" s="147" t="str">
        <f>TRIM(CLEAN(TEXT(IFERROR(INDEX('Snakeden MR'!$I$4:$J$3028,MATCH($A1382,'Snakeden MR'!$J$4:$J$3028,0),1),"-"),"@")))</f>
        <v>-</v>
      </c>
      <c r="E1382" s="147" t="str">
        <f>TRIM(CLEAN(TEXT(IFERROR(INDEX('Snakeden MR'!$P$4:$Q$3028,MATCH($A1382,'Snakeden MR'!$Q$4:$Q$3028,0),1),"-"),"@")))</f>
        <v>-</v>
      </c>
      <c r="F1382" s="147" t="str">
        <f>TRIM(CLEAN(TEXT(IFERROR(INDEX('Snakeden MR'!$W$4:$X$3028,MATCH($A1382,'Snakeden MR'!$X$4:$X$3028,0),1),"-"),"@")))</f>
        <v>-</v>
      </c>
      <c r="G1382" s="159" t="str">
        <f t="shared" si="42"/>
        <v>Not Found</v>
      </c>
      <c r="H1382" t="str" cm="1">
        <f t="array" ref="H1382">IF(SUMPRODUCT((TRIM(C1382:F1382)&lt;&gt;"-")*1)=0,
    "No Data",
    IF(COUNTIF(C1382:F1382,INDEX(_xlfn._xlws.FILTER(C1382:F1382,TRIM(C1382:F1382)&lt;&gt;"-"),1))=SUMPRODUCT((TRIM(C1382:F1382)&lt;&gt;"-")*1),
    "No Change",
    "Change"))</f>
        <v>No Data</v>
      </c>
      <c r="I1382" s="159"/>
      <c r="J1382"/>
      <c r="K1382" s="163"/>
      <c r="L1382" s="147" t="str">
        <f>TRIM(CLEAN(TEXT(IFERROR(INDEX('Glade MR'!$B$4:$C$3000,MATCH($A1382,'Glade MR'!$C$4:$C$3000,0),1),"-"),"@")))</f>
        <v>-</v>
      </c>
      <c r="M1382" s="147" t="str">
        <f>TRIM(CLEAN(TEXT(IFERROR(INDEX('Glade MR'!$I$4:$J$3000,MATCH($A1382,'Glade MR'!$J$4:$J$3000,0),1),"-"),"@")))</f>
        <v>-</v>
      </c>
      <c r="N1382" s="147" t="str">
        <f>TRIM(CLEAN(TEXT(IFERROR(INDEX('Glade MR'!$P$4:$Q$3000,MATCH($A1382,'Glade MR'!$Q$4:$Q$3000,0),1),"-"),"@")))</f>
        <v>-</v>
      </c>
      <c r="O1382" s="147" t="str">
        <f>TRIM(CLEAN(TEXT(IFERROR(INDEX('Glade MR'!$W$4:$X$3000,MATCH($A1382,'Glade MR'!$X$4:$X$3000,0),1),"-"),"@")))</f>
        <v>-</v>
      </c>
      <c r="P1382" s="159" t="str">
        <f t="shared" si="43"/>
        <v>Not Found</v>
      </c>
      <c r="Q1382" t="str" cm="1">
        <f t="array" ref="Q1382">IF(SUMPRODUCT((TRIM(L1382:O1382)&lt;&gt;"-")*1)=0,
    "No Data",
    IF(COUNTIF(L1382:O1382,INDEX(_xlfn._xlws.FILTER(L1382:O1382,TRIM(L1382:O1382)&lt;&gt;"-"),1))=SUMPRODUCT((TRIM(L1382:O1382)&lt;&gt;"-")*1),
    "No Change",
    "Change"))</f>
        <v>No Data</v>
      </c>
      <c r="R1382" s="159"/>
      <c r="S1382" s="111"/>
    </row>
    <row r="1383" spans="1:19" x14ac:dyDescent="0.3">
      <c r="A1383" t="s">
        <v>2100</v>
      </c>
      <c r="B1383" t="s">
        <v>1145</v>
      </c>
      <c r="C1383" s="160" t="str">
        <f>TRIM(CLEAN(TEXT(IFERROR(INDEX('Snakeden MR'!$B$4:$C$3028,MATCH($A1383,'Snakeden MR'!$C$4:$C$3028,0),1),"-"),"@")))</f>
        <v>-</v>
      </c>
      <c r="D1383" s="147" t="str">
        <f>TRIM(CLEAN(TEXT(IFERROR(INDEX('Snakeden MR'!$I$4:$J$3028,MATCH($A1383,'Snakeden MR'!$J$4:$J$3028,0),1),"-"),"@")))</f>
        <v>-</v>
      </c>
      <c r="E1383" s="147" t="str">
        <f>TRIM(CLEAN(TEXT(IFERROR(INDEX('Snakeden MR'!$P$4:$Q$3028,MATCH($A1383,'Snakeden MR'!$Q$4:$Q$3028,0),1),"-"),"@")))</f>
        <v>-</v>
      </c>
      <c r="F1383" s="147" t="str">
        <f>TRIM(CLEAN(TEXT(IFERROR(INDEX('Snakeden MR'!$W$4:$X$3028,MATCH($A1383,'Snakeden MR'!$X$4:$X$3028,0),1),"-"),"@")))</f>
        <v>-</v>
      </c>
      <c r="G1383" s="159" t="str">
        <f t="shared" si="42"/>
        <v>Not Found</v>
      </c>
      <c r="H1383" t="str" cm="1">
        <f t="array" ref="H1383">IF(SUMPRODUCT((TRIM(C1383:F1383)&lt;&gt;"-")*1)=0,
    "No Data",
    IF(COUNTIF(C1383:F1383,INDEX(_xlfn._xlws.FILTER(C1383:F1383,TRIM(C1383:F1383)&lt;&gt;"-"),1))=SUMPRODUCT((TRIM(C1383:F1383)&lt;&gt;"-")*1),
    "No Change",
    "Change"))</f>
        <v>No Data</v>
      </c>
      <c r="I1383" s="159"/>
      <c r="J1383"/>
      <c r="K1383" s="163"/>
      <c r="L1383" s="147" t="str">
        <f>TRIM(CLEAN(TEXT(IFERROR(INDEX('Glade MR'!$B$4:$C$3000,MATCH($A1383,'Glade MR'!$C$4:$C$3000,0),1),"-"),"@")))</f>
        <v>-</v>
      </c>
      <c r="M1383" s="147" t="str">
        <f>TRIM(CLEAN(TEXT(IFERROR(INDEX('Glade MR'!$I$4:$J$3000,MATCH($A1383,'Glade MR'!$J$4:$J$3000,0),1),"-"),"@")))</f>
        <v>-</v>
      </c>
      <c r="N1383" s="147" t="str">
        <f>TRIM(CLEAN(TEXT(IFERROR(INDEX('Glade MR'!$P$4:$Q$3000,MATCH($A1383,'Glade MR'!$Q$4:$Q$3000,0),1),"-"),"@")))</f>
        <v>-</v>
      </c>
      <c r="O1383" s="147" t="str">
        <f>TRIM(CLEAN(TEXT(IFERROR(INDEX('Glade MR'!$W$4:$X$3000,MATCH($A1383,'Glade MR'!$X$4:$X$3000,0),1),"-"),"@")))</f>
        <v>-</v>
      </c>
      <c r="P1383" s="159" t="str">
        <f t="shared" si="43"/>
        <v>Not Found</v>
      </c>
      <c r="Q1383" t="str" cm="1">
        <f t="array" ref="Q1383">IF(SUMPRODUCT((TRIM(L1383:O1383)&lt;&gt;"-")*1)=0,
    "No Data",
    IF(COUNTIF(L1383:O1383,INDEX(_xlfn._xlws.FILTER(L1383:O1383,TRIM(L1383:O1383)&lt;&gt;"-"),1))=SUMPRODUCT((TRIM(L1383:O1383)&lt;&gt;"-")*1),
    "No Change",
    "Change"))</f>
        <v>No Data</v>
      </c>
      <c r="R1383" s="159"/>
      <c r="S1383" s="111"/>
    </row>
    <row r="1384" spans="1:19" x14ac:dyDescent="0.3">
      <c r="A1384" t="s">
        <v>2101</v>
      </c>
      <c r="B1384" t="s">
        <v>1145</v>
      </c>
      <c r="C1384" s="160" t="str">
        <f>TRIM(CLEAN(TEXT(IFERROR(INDEX('Snakeden MR'!$B$4:$C$3028,MATCH($A1384,'Snakeden MR'!$C$4:$C$3028,0),1),"-"),"@")))</f>
        <v>-</v>
      </c>
      <c r="D1384" s="147" t="str">
        <f>TRIM(CLEAN(TEXT(IFERROR(INDEX('Snakeden MR'!$I$4:$J$3028,MATCH($A1384,'Snakeden MR'!$J$4:$J$3028,0),1),"-"),"@")))</f>
        <v>-</v>
      </c>
      <c r="E1384" s="147" t="str">
        <f>TRIM(CLEAN(TEXT(IFERROR(INDEX('Snakeden MR'!$P$4:$Q$3028,MATCH($A1384,'Snakeden MR'!$Q$4:$Q$3028,0),1),"-"),"@")))</f>
        <v>-</v>
      </c>
      <c r="F1384" s="147" t="str">
        <f>TRIM(CLEAN(TEXT(IFERROR(INDEX('Snakeden MR'!$W$4:$X$3028,MATCH($A1384,'Snakeden MR'!$X$4:$X$3028,0),1),"-"),"@")))</f>
        <v>-</v>
      </c>
      <c r="G1384" s="159" t="str">
        <f t="shared" si="42"/>
        <v>Not Found</v>
      </c>
      <c r="H1384" t="str" cm="1">
        <f t="array" ref="H1384">IF(SUMPRODUCT((TRIM(C1384:F1384)&lt;&gt;"-")*1)=0,
    "No Data",
    IF(COUNTIF(C1384:F1384,INDEX(_xlfn._xlws.FILTER(C1384:F1384,TRIM(C1384:F1384)&lt;&gt;"-"),1))=SUMPRODUCT((TRIM(C1384:F1384)&lt;&gt;"-")*1),
    "No Change",
    "Change"))</f>
        <v>No Data</v>
      </c>
      <c r="I1384" s="159"/>
      <c r="J1384"/>
      <c r="K1384" s="163"/>
      <c r="L1384" s="147" t="str">
        <f>TRIM(CLEAN(TEXT(IFERROR(INDEX('Glade MR'!$B$4:$C$3000,MATCH($A1384,'Glade MR'!$C$4:$C$3000,0),1),"-"),"@")))</f>
        <v>-</v>
      </c>
      <c r="M1384" s="147" t="str">
        <f>TRIM(CLEAN(TEXT(IFERROR(INDEX('Glade MR'!$I$4:$J$3000,MATCH($A1384,'Glade MR'!$J$4:$J$3000,0),1),"-"),"@")))</f>
        <v>-</v>
      </c>
      <c r="N1384" s="147" t="str">
        <f>TRIM(CLEAN(TEXT(IFERROR(INDEX('Glade MR'!$P$4:$Q$3000,MATCH($A1384,'Glade MR'!$Q$4:$Q$3000,0),1),"-"),"@")))</f>
        <v>-</v>
      </c>
      <c r="O1384" s="147" t="str">
        <f>TRIM(CLEAN(TEXT(IFERROR(INDEX('Glade MR'!$W$4:$X$3000,MATCH($A1384,'Glade MR'!$X$4:$X$3000,0),1),"-"),"@")))</f>
        <v>-</v>
      </c>
      <c r="P1384" s="159" t="str">
        <f t="shared" si="43"/>
        <v>Not Found</v>
      </c>
      <c r="Q1384" t="str" cm="1">
        <f t="array" ref="Q1384">IF(SUMPRODUCT((TRIM(L1384:O1384)&lt;&gt;"-")*1)=0,
    "No Data",
    IF(COUNTIF(L1384:O1384,INDEX(_xlfn._xlws.FILTER(L1384:O1384,TRIM(L1384:O1384)&lt;&gt;"-"),1))=SUMPRODUCT((TRIM(L1384:O1384)&lt;&gt;"-")*1),
    "No Change",
    "Change"))</f>
        <v>No Data</v>
      </c>
      <c r="R1384" s="159"/>
      <c r="S1384" s="111"/>
    </row>
    <row r="1385" spans="1:19" x14ac:dyDescent="0.3">
      <c r="A1385" t="s">
        <v>77</v>
      </c>
      <c r="B1385" t="s">
        <v>1145</v>
      </c>
      <c r="C1385" s="160" t="str">
        <f>TRIM(CLEAN(TEXT(IFERROR(INDEX('Snakeden MR'!$B$4:$C$3028,MATCH($A1385,'Snakeden MR'!$C$4:$C$3028,0),1),"-"),"@")))</f>
        <v>Pool A</v>
      </c>
      <c r="D1385" s="147" t="str">
        <f>TRIM(CLEAN(TEXT(IFERROR(INDEX('Snakeden MR'!$I$4:$J$3028,MATCH($A1385,'Snakeden MR'!$J$4:$J$3028,0),1),"-"),"@")))</f>
        <v>-</v>
      </c>
      <c r="E1385" s="147" t="str">
        <f>TRIM(CLEAN(TEXT(IFERROR(INDEX('Snakeden MR'!$P$4:$Q$3028,MATCH($A1385,'Snakeden MR'!$Q$4:$Q$3028,0),1),"-"),"@")))</f>
        <v>-</v>
      </c>
      <c r="F1385" s="147" t="str">
        <f>TRIM(CLEAN(TEXT(IFERROR(INDEX('Snakeden MR'!$W$4:$X$3028,MATCH($A1385,'Snakeden MR'!$X$4:$X$3028,0),1),"-"),"@")))</f>
        <v>-</v>
      </c>
      <c r="G1385" s="159" t="str">
        <f t="shared" si="42"/>
        <v>Found</v>
      </c>
      <c r="H1385" t="str" cm="1">
        <f t="array" ref="H1385">IF(SUMPRODUCT((TRIM(C1385:F1385)&lt;&gt;"-")*1)=0,
    "No Data",
    IF(COUNTIF(C1385:F1385,INDEX(_xlfn._xlws.FILTER(C1385:F1385,TRIM(C1385:F1385)&lt;&gt;"-"),1))=SUMPRODUCT((TRIM(C1385:F1385)&lt;&gt;"-")*1),
    "No Change",
    "Change"))</f>
        <v>No Change</v>
      </c>
      <c r="I1385" s="159"/>
      <c r="J1385"/>
      <c r="K1385" s="163"/>
      <c r="L1385" s="147" t="str">
        <f>TRIM(CLEAN(TEXT(IFERROR(INDEX('Glade MR'!$B$4:$C$3000,MATCH($A1385,'Glade MR'!$C$4:$C$3000,0),1),"-"),"@")))</f>
        <v>-</v>
      </c>
      <c r="M1385" s="147" t="str">
        <f>TRIM(CLEAN(TEXT(IFERROR(INDEX('Glade MR'!$I$4:$J$3000,MATCH($A1385,'Glade MR'!$J$4:$J$3000,0),1),"-"),"@")))</f>
        <v>-</v>
      </c>
      <c r="N1385" s="147" t="str">
        <f>TRIM(CLEAN(TEXT(IFERROR(INDEX('Glade MR'!$P$4:$Q$3000,MATCH($A1385,'Glade MR'!$Q$4:$Q$3000,0),1),"-"),"@")))</f>
        <v>-</v>
      </c>
      <c r="O1385" s="147" t="str">
        <f>TRIM(CLEAN(TEXT(IFERROR(INDEX('Glade MR'!$W$4:$X$3000,MATCH($A1385,'Glade MR'!$X$4:$X$3000,0),1),"-"),"@")))</f>
        <v>-</v>
      </c>
      <c r="P1385" s="159" t="str">
        <f t="shared" si="43"/>
        <v>Not Found</v>
      </c>
      <c r="Q1385" t="str" cm="1">
        <f t="array" ref="Q1385">IF(SUMPRODUCT((TRIM(L1385:O1385)&lt;&gt;"-")*1)=0,
    "No Data",
    IF(COUNTIF(L1385:O1385,INDEX(_xlfn._xlws.FILTER(L1385:O1385,TRIM(L1385:O1385)&lt;&gt;"-"),1))=SUMPRODUCT((TRIM(L1385:O1385)&lt;&gt;"-")*1),
    "No Change",
    "Change"))</f>
        <v>No Data</v>
      </c>
      <c r="R1385" s="159"/>
      <c r="S1385" s="111"/>
    </row>
    <row r="1386" spans="1:19" x14ac:dyDescent="0.3">
      <c r="A1386" t="s">
        <v>347</v>
      </c>
      <c r="B1386" t="s">
        <v>1137</v>
      </c>
      <c r="C1386" s="160" t="str">
        <f>TRIM(CLEAN(TEXT(IFERROR(INDEX('Snakeden MR'!$B$4:$C$3028,MATCH($A1386,'Snakeden MR'!$C$4:$C$3028,0),1),"-"),"@")))</f>
        <v>-</v>
      </c>
      <c r="D1386" s="147" t="str">
        <f>TRIM(CLEAN(TEXT(IFERROR(INDEX('Snakeden MR'!$I$4:$J$3028,MATCH($A1386,'Snakeden MR'!$J$4:$J$3028,0),1),"-"),"@")))</f>
        <v>-</v>
      </c>
      <c r="E1386" s="147" t="str">
        <f>TRIM(CLEAN(TEXT(IFERROR(INDEX('Snakeden MR'!$P$4:$Q$3028,MATCH($A1386,'Snakeden MR'!$Q$4:$Q$3028,0),1),"-"),"@")))</f>
        <v>-</v>
      </c>
      <c r="F1386" s="147" t="str">
        <f>TRIM(CLEAN(TEXT(IFERROR(INDEX('Snakeden MR'!$W$4:$X$3028,MATCH($A1386,'Snakeden MR'!$X$4:$X$3028,0),1),"-"),"@")))</f>
        <v>-</v>
      </c>
      <c r="G1386" s="159" t="str">
        <f t="shared" si="42"/>
        <v>Not Found</v>
      </c>
      <c r="H1386" t="str" cm="1">
        <f t="array" ref="H1386">IF(SUMPRODUCT((TRIM(C1386:F1386)&lt;&gt;"-")*1)=0,
    "No Data",
    IF(COUNTIF(C1386:F1386,INDEX(_xlfn._xlws.FILTER(C1386:F1386,TRIM(C1386:F1386)&lt;&gt;"-"),1))=SUMPRODUCT((TRIM(C1386:F1386)&lt;&gt;"-")*1),
    "No Change",
    "Change"))</f>
        <v>No Data</v>
      </c>
      <c r="I1386" s="159"/>
      <c r="J1386"/>
      <c r="K1386" s="163"/>
      <c r="L1386" s="147" t="str">
        <f>TRIM(CLEAN(TEXT(IFERROR(INDEX('Glade MR'!$B$4:$C$3000,MATCH($A1386,'Glade MR'!$C$4:$C$3000,0),1),"-"),"@")))</f>
        <v>Pool 11</v>
      </c>
      <c r="M1386" s="147" t="str">
        <f>TRIM(CLEAN(TEXT(IFERROR(INDEX('Glade MR'!$I$4:$J$3000,MATCH($A1386,'Glade MR'!$J$4:$J$3000,0),1),"-"),"@")))</f>
        <v>-</v>
      </c>
      <c r="N1386" s="147" t="str">
        <f>TRIM(CLEAN(TEXT(IFERROR(INDEX('Glade MR'!$P$4:$Q$3000,MATCH($A1386,'Glade MR'!$Q$4:$Q$3000,0),1),"-"),"@")))</f>
        <v>-</v>
      </c>
      <c r="O1386" s="147" t="str">
        <f>TRIM(CLEAN(TEXT(IFERROR(INDEX('Glade MR'!$W$4:$X$3000,MATCH($A1386,'Glade MR'!$X$4:$X$3000,0),1),"-"),"@")))</f>
        <v>-</v>
      </c>
      <c r="P1386" s="159" t="str">
        <f t="shared" si="43"/>
        <v>Found</v>
      </c>
      <c r="Q1386" t="str" cm="1">
        <f t="array" ref="Q1386">IF(SUMPRODUCT((TRIM(L1386:O1386)&lt;&gt;"-")*1)=0,
    "No Data",
    IF(COUNTIF(L1386:O1386,INDEX(_xlfn._xlws.FILTER(L1386:O1386,TRIM(L1386:O1386)&lt;&gt;"-"),1))=SUMPRODUCT((TRIM(L1386:O1386)&lt;&gt;"-")*1),
    "No Change",
    "Change"))</f>
        <v>No Change</v>
      </c>
      <c r="R1386" s="159"/>
      <c r="S1386" s="111"/>
    </row>
    <row r="1387" spans="1:19" x14ac:dyDescent="0.3">
      <c r="A1387" t="s">
        <v>2102</v>
      </c>
      <c r="B1387" t="s">
        <v>1145</v>
      </c>
      <c r="C1387" s="160" t="str">
        <f>TRIM(CLEAN(TEXT(IFERROR(INDEX('Snakeden MR'!$B$4:$C$3028,MATCH($A1387,'Snakeden MR'!$C$4:$C$3028,0),1),"-"),"@")))</f>
        <v>-</v>
      </c>
      <c r="D1387" s="147" t="str">
        <f>TRIM(CLEAN(TEXT(IFERROR(INDEX('Snakeden MR'!$I$4:$J$3028,MATCH($A1387,'Snakeden MR'!$J$4:$J$3028,0),1),"-"),"@")))</f>
        <v>-</v>
      </c>
      <c r="E1387" s="147" t="str">
        <f>TRIM(CLEAN(TEXT(IFERROR(INDEX('Snakeden MR'!$P$4:$Q$3028,MATCH($A1387,'Snakeden MR'!$Q$4:$Q$3028,0),1),"-"),"@")))</f>
        <v>-</v>
      </c>
      <c r="F1387" s="147" t="str">
        <f>TRIM(CLEAN(TEXT(IFERROR(INDEX('Snakeden MR'!$W$4:$X$3028,MATCH($A1387,'Snakeden MR'!$X$4:$X$3028,0),1),"-"),"@")))</f>
        <v>-</v>
      </c>
      <c r="G1387" s="159" t="str">
        <f t="shared" si="42"/>
        <v>Not Found</v>
      </c>
      <c r="H1387" t="str" cm="1">
        <f t="array" ref="H1387">IF(SUMPRODUCT((TRIM(C1387:F1387)&lt;&gt;"-")*1)=0,
    "No Data",
    IF(COUNTIF(C1387:F1387,INDEX(_xlfn._xlws.FILTER(C1387:F1387,TRIM(C1387:F1387)&lt;&gt;"-"),1))=SUMPRODUCT((TRIM(C1387:F1387)&lt;&gt;"-")*1),
    "No Change",
    "Change"))</f>
        <v>No Data</v>
      </c>
      <c r="I1387" s="159"/>
      <c r="J1387"/>
      <c r="K1387" s="163"/>
      <c r="L1387" s="147" t="str">
        <f>TRIM(CLEAN(TEXT(IFERROR(INDEX('Glade MR'!$B$4:$C$3000,MATCH($A1387,'Glade MR'!$C$4:$C$3000,0),1),"-"),"@")))</f>
        <v>-</v>
      </c>
      <c r="M1387" s="147" t="str">
        <f>TRIM(CLEAN(TEXT(IFERROR(INDEX('Glade MR'!$I$4:$J$3000,MATCH($A1387,'Glade MR'!$J$4:$J$3000,0),1),"-"),"@")))</f>
        <v>-</v>
      </c>
      <c r="N1387" s="147" t="str">
        <f>TRIM(CLEAN(TEXT(IFERROR(INDEX('Glade MR'!$P$4:$Q$3000,MATCH($A1387,'Glade MR'!$Q$4:$Q$3000,0),1),"-"),"@")))</f>
        <v>-</v>
      </c>
      <c r="O1387" s="147" t="str">
        <f>TRIM(CLEAN(TEXT(IFERROR(INDEX('Glade MR'!$W$4:$X$3000,MATCH($A1387,'Glade MR'!$X$4:$X$3000,0),1),"-"),"@")))</f>
        <v>-</v>
      </c>
      <c r="P1387" s="159" t="str">
        <f t="shared" si="43"/>
        <v>Not Found</v>
      </c>
      <c r="Q1387" t="str" cm="1">
        <f t="array" ref="Q1387">IF(SUMPRODUCT((TRIM(L1387:O1387)&lt;&gt;"-")*1)=0,
    "No Data",
    IF(COUNTIF(L1387:O1387,INDEX(_xlfn._xlws.FILTER(L1387:O1387,TRIM(L1387:O1387)&lt;&gt;"-"),1))=SUMPRODUCT((TRIM(L1387:O1387)&lt;&gt;"-")*1),
    "No Change",
    "Change"))</f>
        <v>No Data</v>
      </c>
      <c r="R1387" s="159"/>
      <c r="S1387" s="111"/>
    </row>
    <row r="1388" spans="1:19" x14ac:dyDescent="0.3">
      <c r="A1388" t="s">
        <v>539</v>
      </c>
      <c r="B1388" t="s">
        <v>1137</v>
      </c>
      <c r="C1388" s="160" t="str">
        <f>TRIM(CLEAN(TEXT(IFERROR(INDEX('Snakeden MR'!$B$4:$C$3028,MATCH($A1388,'Snakeden MR'!$C$4:$C$3028,0),1),"-"),"@")))</f>
        <v>-</v>
      </c>
      <c r="D1388" s="147" t="str">
        <f>TRIM(CLEAN(TEXT(IFERROR(INDEX('Snakeden MR'!$I$4:$J$3028,MATCH($A1388,'Snakeden MR'!$J$4:$J$3028,0),1),"-"),"@")))</f>
        <v>-</v>
      </c>
      <c r="E1388" s="147" t="str">
        <f>TRIM(CLEAN(TEXT(IFERROR(INDEX('Snakeden MR'!$P$4:$Q$3028,MATCH($A1388,'Snakeden MR'!$Q$4:$Q$3028,0),1),"-"),"@")))</f>
        <v>-</v>
      </c>
      <c r="F1388" s="147" t="str">
        <f>TRIM(CLEAN(TEXT(IFERROR(INDEX('Snakeden MR'!$W$4:$X$3028,MATCH($A1388,'Snakeden MR'!$X$4:$X$3028,0),1),"-"),"@")))</f>
        <v>-</v>
      </c>
      <c r="G1388" s="159" t="str">
        <f t="shared" si="42"/>
        <v>Not Found</v>
      </c>
      <c r="H1388" t="str" cm="1">
        <f t="array" ref="H1388">IF(SUMPRODUCT((TRIM(C1388:F1388)&lt;&gt;"-")*1)=0,
    "No Data",
    IF(COUNTIF(C1388:F1388,INDEX(_xlfn._xlws.FILTER(C1388:F1388,TRIM(C1388:F1388)&lt;&gt;"-"),1))=SUMPRODUCT((TRIM(C1388:F1388)&lt;&gt;"-")*1),
    "No Change",
    "Change"))</f>
        <v>No Data</v>
      </c>
      <c r="I1388" s="159"/>
      <c r="J1388"/>
      <c r="K1388" s="163"/>
      <c r="L1388" s="147" t="str">
        <f>TRIM(CLEAN(TEXT(IFERROR(INDEX('Glade MR'!$B$4:$C$3000,MATCH($A1388,'Glade MR'!$C$4:$C$3000,0),1),"-"),"@")))</f>
        <v>-</v>
      </c>
      <c r="M1388" s="147" t="str">
        <f>TRIM(CLEAN(TEXT(IFERROR(INDEX('Glade MR'!$I$4:$J$3000,MATCH($A1388,'Glade MR'!$J$4:$J$3000,0),1),"-"),"@")))</f>
        <v>Pool 8</v>
      </c>
      <c r="N1388" s="147" t="str">
        <f>TRIM(CLEAN(TEXT(IFERROR(INDEX('Glade MR'!$P$4:$Q$3000,MATCH($A1388,'Glade MR'!$Q$4:$Q$3000,0),1),"-"),"@")))</f>
        <v>Pool 8</v>
      </c>
      <c r="O1388" s="147" t="str">
        <f>TRIM(CLEAN(TEXT(IFERROR(INDEX('Glade MR'!$W$4:$X$3000,MATCH($A1388,'Glade MR'!$X$4:$X$3000,0),1),"-"),"@")))</f>
        <v>Pool 8</v>
      </c>
      <c r="P1388" s="159" t="str">
        <f t="shared" si="43"/>
        <v>Found</v>
      </c>
      <c r="Q1388" t="str" cm="1">
        <f t="array" ref="Q1388">IF(SUMPRODUCT((TRIM(L1388:O1388)&lt;&gt;"-")*1)=0,
    "No Data",
    IF(COUNTIF(L1388:O1388,INDEX(_xlfn._xlws.FILTER(L1388:O1388,TRIM(L1388:O1388)&lt;&gt;"-"),1))=SUMPRODUCT((TRIM(L1388:O1388)&lt;&gt;"-")*1),
    "No Change",
    "Change"))</f>
        <v>No Change</v>
      </c>
      <c r="R1388" s="159"/>
      <c r="S1388" s="111"/>
    </row>
    <row r="1389" spans="1:19" x14ac:dyDescent="0.3">
      <c r="A1389" t="s">
        <v>2103</v>
      </c>
      <c r="B1389" t="s">
        <v>1145</v>
      </c>
      <c r="C1389" s="160" t="str">
        <f>TRIM(CLEAN(TEXT(IFERROR(INDEX('Snakeden MR'!$B$4:$C$3028,MATCH($A1389,'Snakeden MR'!$C$4:$C$3028,0),1),"-"),"@")))</f>
        <v>-</v>
      </c>
      <c r="D1389" s="147" t="str">
        <f>TRIM(CLEAN(TEXT(IFERROR(INDEX('Snakeden MR'!$I$4:$J$3028,MATCH($A1389,'Snakeden MR'!$J$4:$J$3028,0),1),"-"),"@")))</f>
        <v>-</v>
      </c>
      <c r="E1389" s="147" t="str">
        <f>TRIM(CLEAN(TEXT(IFERROR(INDEX('Snakeden MR'!$P$4:$Q$3028,MATCH($A1389,'Snakeden MR'!$Q$4:$Q$3028,0),1),"-"),"@")))</f>
        <v>-</v>
      </c>
      <c r="F1389" s="147" t="str">
        <f>TRIM(CLEAN(TEXT(IFERROR(INDEX('Snakeden MR'!$W$4:$X$3028,MATCH($A1389,'Snakeden MR'!$X$4:$X$3028,0),1),"-"),"@")))</f>
        <v>-</v>
      </c>
      <c r="G1389" s="159" t="str">
        <f t="shared" si="42"/>
        <v>Not Found</v>
      </c>
      <c r="H1389" t="str" cm="1">
        <f t="array" ref="H1389">IF(SUMPRODUCT((TRIM(C1389:F1389)&lt;&gt;"-")*1)=0,
    "No Data",
    IF(COUNTIF(C1389:F1389,INDEX(_xlfn._xlws.FILTER(C1389:F1389,TRIM(C1389:F1389)&lt;&gt;"-"),1))=SUMPRODUCT((TRIM(C1389:F1389)&lt;&gt;"-")*1),
    "No Change",
    "Change"))</f>
        <v>No Data</v>
      </c>
      <c r="I1389" s="159"/>
      <c r="J1389"/>
      <c r="K1389" s="163"/>
      <c r="L1389" s="147" t="str">
        <f>TRIM(CLEAN(TEXT(IFERROR(INDEX('Glade MR'!$B$4:$C$3000,MATCH($A1389,'Glade MR'!$C$4:$C$3000,0),1),"-"),"@")))</f>
        <v>-</v>
      </c>
      <c r="M1389" s="147" t="str">
        <f>TRIM(CLEAN(TEXT(IFERROR(INDEX('Glade MR'!$I$4:$J$3000,MATCH($A1389,'Glade MR'!$J$4:$J$3000,0),1),"-"),"@")))</f>
        <v>-</v>
      </c>
      <c r="N1389" s="147" t="str">
        <f>TRIM(CLEAN(TEXT(IFERROR(INDEX('Glade MR'!$P$4:$Q$3000,MATCH($A1389,'Glade MR'!$Q$4:$Q$3000,0),1),"-"),"@")))</f>
        <v>-</v>
      </c>
      <c r="O1389" s="147" t="str">
        <f>TRIM(CLEAN(TEXT(IFERROR(INDEX('Glade MR'!$W$4:$X$3000,MATCH($A1389,'Glade MR'!$X$4:$X$3000,0),1),"-"),"@")))</f>
        <v>-</v>
      </c>
      <c r="P1389" s="159" t="str">
        <f t="shared" si="43"/>
        <v>Not Found</v>
      </c>
      <c r="Q1389" t="str" cm="1">
        <f t="array" ref="Q1389">IF(SUMPRODUCT((TRIM(L1389:O1389)&lt;&gt;"-")*1)=0,
    "No Data",
    IF(COUNTIF(L1389:O1389,INDEX(_xlfn._xlws.FILTER(L1389:O1389,TRIM(L1389:O1389)&lt;&gt;"-"),1))=SUMPRODUCT((TRIM(L1389:O1389)&lt;&gt;"-")*1),
    "No Change",
    "Change"))</f>
        <v>No Data</v>
      </c>
      <c r="R1389" s="159"/>
      <c r="S1389" s="111"/>
    </row>
    <row r="1390" spans="1:19" x14ac:dyDescent="0.3">
      <c r="A1390" t="s">
        <v>2104</v>
      </c>
      <c r="B1390" t="s">
        <v>1145</v>
      </c>
      <c r="C1390" s="160" t="str">
        <f>TRIM(CLEAN(TEXT(IFERROR(INDEX('Snakeden MR'!$B$4:$C$3028,MATCH($A1390,'Snakeden MR'!$C$4:$C$3028,0),1),"-"),"@")))</f>
        <v>-</v>
      </c>
      <c r="D1390" s="147" t="str">
        <f>TRIM(CLEAN(TEXT(IFERROR(INDEX('Snakeden MR'!$I$4:$J$3028,MATCH($A1390,'Snakeden MR'!$J$4:$J$3028,0),1),"-"),"@")))</f>
        <v>-</v>
      </c>
      <c r="E1390" s="147" t="str">
        <f>TRIM(CLEAN(TEXT(IFERROR(INDEX('Snakeden MR'!$P$4:$Q$3028,MATCH($A1390,'Snakeden MR'!$Q$4:$Q$3028,0),1),"-"),"@")))</f>
        <v>-</v>
      </c>
      <c r="F1390" s="147" t="str">
        <f>TRIM(CLEAN(TEXT(IFERROR(INDEX('Snakeden MR'!$W$4:$X$3028,MATCH($A1390,'Snakeden MR'!$X$4:$X$3028,0),1),"-"),"@")))</f>
        <v>-</v>
      </c>
      <c r="G1390" s="159" t="str">
        <f t="shared" si="42"/>
        <v>Not Found</v>
      </c>
      <c r="H1390" t="str" cm="1">
        <f t="array" ref="H1390">IF(SUMPRODUCT((TRIM(C1390:F1390)&lt;&gt;"-")*1)=0,
    "No Data",
    IF(COUNTIF(C1390:F1390,INDEX(_xlfn._xlws.FILTER(C1390:F1390,TRIM(C1390:F1390)&lt;&gt;"-"),1))=SUMPRODUCT((TRIM(C1390:F1390)&lt;&gt;"-")*1),
    "No Change",
    "Change"))</f>
        <v>No Data</v>
      </c>
      <c r="I1390" s="159"/>
      <c r="J1390"/>
      <c r="K1390" s="163"/>
      <c r="L1390" s="147" t="str">
        <f>TRIM(CLEAN(TEXT(IFERROR(INDEX('Glade MR'!$B$4:$C$3000,MATCH($A1390,'Glade MR'!$C$4:$C$3000,0),1),"-"),"@")))</f>
        <v>-</v>
      </c>
      <c r="M1390" s="147" t="str">
        <f>TRIM(CLEAN(TEXT(IFERROR(INDEX('Glade MR'!$I$4:$J$3000,MATCH($A1390,'Glade MR'!$J$4:$J$3000,0),1),"-"),"@")))</f>
        <v>-</v>
      </c>
      <c r="N1390" s="147" t="str">
        <f>TRIM(CLEAN(TEXT(IFERROR(INDEX('Glade MR'!$P$4:$Q$3000,MATCH($A1390,'Glade MR'!$Q$4:$Q$3000,0),1),"-"),"@")))</f>
        <v>-</v>
      </c>
      <c r="O1390" s="147" t="str">
        <f>TRIM(CLEAN(TEXT(IFERROR(INDEX('Glade MR'!$W$4:$X$3000,MATCH($A1390,'Glade MR'!$X$4:$X$3000,0),1),"-"),"@")))</f>
        <v>-</v>
      </c>
      <c r="P1390" s="159" t="str">
        <f t="shared" si="43"/>
        <v>Not Found</v>
      </c>
      <c r="Q1390" t="str" cm="1">
        <f t="array" ref="Q1390">IF(SUMPRODUCT((TRIM(L1390:O1390)&lt;&gt;"-")*1)=0,
    "No Data",
    IF(COUNTIF(L1390:O1390,INDEX(_xlfn._xlws.FILTER(L1390:O1390,TRIM(L1390:O1390)&lt;&gt;"-"),1))=SUMPRODUCT((TRIM(L1390:O1390)&lt;&gt;"-")*1),
    "No Change",
    "Change"))</f>
        <v>No Data</v>
      </c>
      <c r="R1390" s="159"/>
      <c r="S1390" s="111"/>
    </row>
    <row r="1391" spans="1:19" x14ac:dyDescent="0.3">
      <c r="A1391" t="s">
        <v>2105</v>
      </c>
      <c r="B1391" t="s">
        <v>1145</v>
      </c>
      <c r="C1391" s="160" t="str">
        <f>TRIM(CLEAN(TEXT(IFERROR(INDEX('Snakeden MR'!$B$4:$C$3028,MATCH($A1391,'Snakeden MR'!$C$4:$C$3028,0),1),"-"),"@")))</f>
        <v>-</v>
      </c>
      <c r="D1391" s="147" t="str">
        <f>TRIM(CLEAN(TEXT(IFERROR(INDEX('Snakeden MR'!$I$4:$J$3028,MATCH($A1391,'Snakeden MR'!$J$4:$J$3028,0),1),"-"),"@")))</f>
        <v>-</v>
      </c>
      <c r="E1391" s="147" t="str">
        <f>TRIM(CLEAN(TEXT(IFERROR(INDEX('Snakeden MR'!$P$4:$Q$3028,MATCH($A1391,'Snakeden MR'!$Q$4:$Q$3028,0),1),"-"),"@")))</f>
        <v>-</v>
      </c>
      <c r="F1391" s="147" t="str">
        <f>TRIM(CLEAN(TEXT(IFERROR(INDEX('Snakeden MR'!$W$4:$X$3028,MATCH($A1391,'Snakeden MR'!$X$4:$X$3028,0),1),"-"),"@")))</f>
        <v>-</v>
      </c>
      <c r="G1391" s="159" t="str">
        <f t="shared" si="42"/>
        <v>Not Found</v>
      </c>
      <c r="H1391" t="str" cm="1">
        <f t="array" ref="H1391">IF(SUMPRODUCT((TRIM(C1391:F1391)&lt;&gt;"-")*1)=0,
    "No Data",
    IF(COUNTIF(C1391:F1391,INDEX(_xlfn._xlws.FILTER(C1391:F1391,TRIM(C1391:F1391)&lt;&gt;"-"),1))=SUMPRODUCT((TRIM(C1391:F1391)&lt;&gt;"-")*1),
    "No Change",
    "Change"))</f>
        <v>No Data</v>
      </c>
      <c r="I1391" s="159"/>
      <c r="J1391"/>
      <c r="K1391" s="163"/>
      <c r="L1391" s="147" t="str">
        <f>TRIM(CLEAN(TEXT(IFERROR(INDEX('Glade MR'!$B$4:$C$3000,MATCH($A1391,'Glade MR'!$C$4:$C$3000,0),1),"-"),"@")))</f>
        <v>-</v>
      </c>
      <c r="M1391" s="147" t="str">
        <f>TRIM(CLEAN(TEXT(IFERROR(INDEX('Glade MR'!$I$4:$J$3000,MATCH($A1391,'Glade MR'!$J$4:$J$3000,0),1),"-"),"@")))</f>
        <v>-</v>
      </c>
      <c r="N1391" s="147" t="str">
        <f>TRIM(CLEAN(TEXT(IFERROR(INDEX('Glade MR'!$P$4:$Q$3000,MATCH($A1391,'Glade MR'!$Q$4:$Q$3000,0),1),"-"),"@")))</f>
        <v>-</v>
      </c>
      <c r="O1391" s="147" t="str">
        <f>TRIM(CLEAN(TEXT(IFERROR(INDEX('Glade MR'!$W$4:$X$3000,MATCH($A1391,'Glade MR'!$X$4:$X$3000,0),1),"-"),"@")))</f>
        <v>-</v>
      </c>
      <c r="P1391" s="159" t="str">
        <f t="shared" si="43"/>
        <v>Not Found</v>
      </c>
      <c r="Q1391" t="str" cm="1">
        <f t="array" ref="Q1391">IF(SUMPRODUCT((TRIM(L1391:O1391)&lt;&gt;"-")*1)=0,
    "No Data",
    IF(COUNTIF(L1391:O1391,INDEX(_xlfn._xlws.FILTER(L1391:O1391,TRIM(L1391:O1391)&lt;&gt;"-"),1))=SUMPRODUCT((TRIM(L1391:O1391)&lt;&gt;"-")*1),
    "No Change",
    "Change"))</f>
        <v>No Data</v>
      </c>
      <c r="R1391" s="159"/>
      <c r="S1391" s="111"/>
    </row>
    <row r="1392" spans="1:19" x14ac:dyDescent="0.3">
      <c r="A1392" t="s">
        <v>2106</v>
      </c>
      <c r="B1392" t="s">
        <v>1145</v>
      </c>
      <c r="C1392" s="160" t="str">
        <f>TRIM(CLEAN(TEXT(IFERROR(INDEX('Snakeden MR'!$B$4:$C$3028,MATCH($A1392,'Snakeden MR'!$C$4:$C$3028,0),1),"-"),"@")))</f>
        <v>-</v>
      </c>
      <c r="D1392" s="147" t="str">
        <f>TRIM(CLEAN(TEXT(IFERROR(INDEX('Snakeden MR'!$I$4:$J$3028,MATCH($A1392,'Snakeden MR'!$J$4:$J$3028,0),1),"-"),"@")))</f>
        <v>-</v>
      </c>
      <c r="E1392" s="147" t="str">
        <f>TRIM(CLEAN(TEXT(IFERROR(INDEX('Snakeden MR'!$P$4:$Q$3028,MATCH($A1392,'Snakeden MR'!$Q$4:$Q$3028,0),1),"-"),"@")))</f>
        <v>-</v>
      </c>
      <c r="F1392" s="147" t="str">
        <f>TRIM(CLEAN(TEXT(IFERROR(INDEX('Snakeden MR'!$W$4:$X$3028,MATCH($A1392,'Snakeden MR'!$X$4:$X$3028,0),1),"-"),"@")))</f>
        <v>-</v>
      </c>
      <c r="G1392" s="159" t="str">
        <f t="shared" si="42"/>
        <v>Not Found</v>
      </c>
      <c r="H1392" t="str" cm="1">
        <f t="array" ref="H1392">IF(SUMPRODUCT((TRIM(C1392:F1392)&lt;&gt;"-")*1)=0,
    "No Data",
    IF(COUNTIF(C1392:F1392,INDEX(_xlfn._xlws.FILTER(C1392:F1392,TRIM(C1392:F1392)&lt;&gt;"-"),1))=SUMPRODUCT((TRIM(C1392:F1392)&lt;&gt;"-")*1),
    "No Change",
    "Change"))</f>
        <v>No Data</v>
      </c>
      <c r="I1392" s="159"/>
      <c r="J1392"/>
      <c r="K1392" s="163"/>
      <c r="L1392" s="147" t="str">
        <f>TRIM(CLEAN(TEXT(IFERROR(INDEX('Glade MR'!$B$4:$C$3000,MATCH($A1392,'Glade MR'!$C$4:$C$3000,0),1),"-"),"@")))</f>
        <v>-</v>
      </c>
      <c r="M1392" s="147" t="str">
        <f>TRIM(CLEAN(TEXT(IFERROR(INDEX('Glade MR'!$I$4:$J$3000,MATCH($A1392,'Glade MR'!$J$4:$J$3000,0),1),"-"),"@")))</f>
        <v>-</v>
      </c>
      <c r="N1392" s="147" t="str">
        <f>TRIM(CLEAN(TEXT(IFERROR(INDEX('Glade MR'!$P$4:$Q$3000,MATCH($A1392,'Glade MR'!$Q$4:$Q$3000,0),1),"-"),"@")))</f>
        <v>-</v>
      </c>
      <c r="O1392" s="147" t="str">
        <f>TRIM(CLEAN(TEXT(IFERROR(INDEX('Glade MR'!$W$4:$X$3000,MATCH($A1392,'Glade MR'!$X$4:$X$3000,0),1),"-"),"@")))</f>
        <v>-</v>
      </c>
      <c r="P1392" s="159" t="str">
        <f t="shared" si="43"/>
        <v>Not Found</v>
      </c>
      <c r="Q1392" t="str" cm="1">
        <f t="array" ref="Q1392">IF(SUMPRODUCT((TRIM(L1392:O1392)&lt;&gt;"-")*1)=0,
    "No Data",
    IF(COUNTIF(L1392:O1392,INDEX(_xlfn._xlws.FILTER(L1392:O1392,TRIM(L1392:O1392)&lt;&gt;"-"),1))=SUMPRODUCT((TRIM(L1392:O1392)&lt;&gt;"-")*1),
    "No Change",
    "Change"))</f>
        <v>No Data</v>
      </c>
      <c r="R1392" s="159"/>
      <c r="S1392" s="111"/>
    </row>
    <row r="1393" spans="1:19" x14ac:dyDescent="0.3">
      <c r="A1393" t="s">
        <v>2107</v>
      </c>
      <c r="B1393" t="s">
        <v>1145</v>
      </c>
      <c r="C1393" s="160" t="str">
        <f>TRIM(CLEAN(TEXT(IFERROR(INDEX('Snakeden MR'!$B$4:$C$3028,MATCH($A1393,'Snakeden MR'!$C$4:$C$3028,0),1),"-"),"@")))</f>
        <v>-</v>
      </c>
      <c r="D1393" s="147" t="str">
        <f>TRIM(CLEAN(TEXT(IFERROR(INDEX('Snakeden MR'!$I$4:$J$3028,MATCH($A1393,'Snakeden MR'!$J$4:$J$3028,0),1),"-"),"@")))</f>
        <v>-</v>
      </c>
      <c r="E1393" s="147" t="str">
        <f>TRIM(CLEAN(TEXT(IFERROR(INDEX('Snakeden MR'!$P$4:$Q$3028,MATCH($A1393,'Snakeden MR'!$Q$4:$Q$3028,0),1),"-"),"@")))</f>
        <v>-</v>
      </c>
      <c r="F1393" s="147" t="str">
        <f>TRIM(CLEAN(TEXT(IFERROR(INDEX('Snakeden MR'!$W$4:$X$3028,MATCH($A1393,'Snakeden MR'!$X$4:$X$3028,0),1),"-"),"@")))</f>
        <v>-</v>
      </c>
      <c r="G1393" s="159" t="str">
        <f t="shared" si="42"/>
        <v>Not Found</v>
      </c>
      <c r="H1393" t="str" cm="1">
        <f t="array" ref="H1393">IF(SUMPRODUCT((TRIM(C1393:F1393)&lt;&gt;"-")*1)=0,
    "No Data",
    IF(COUNTIF(C1393:F1393,INDEX(_xlfn._xlws.FILTER(C1393:F1393,TRIM(C1393:F1393)&lt;&gt;"-"),1))=SUMPRODUCT((TRIM(C1393:F1393)&lt;&gt;"-")*1),
    "No Change",
    "Change"))</f>
        <v>No Data</v>
      </c>
      <c r="I1393" s="159"/>
      <c r="J1393"/>
      <c r="K1393" s="163"/>
      <c r="L1393" s="147" t="str">
        <f>TRIM(CLEAN(TEXT(IFERROR(INDEX('Glade MR'!$B$4:$C$3000,MATCH($A1393,'Glade MR'!$C$4:$C$3000,0),1),"-"),"@")))</f>
        <v>-</v>
      </c>
      <c r="M1393" s="147" t="str">
        <f>TRIM(CLEAN(TEXT(IFERROR(INDEX('Glade MR'!$I$4:$J$3000,MATCH($A1393,'Glade MR'!$J$4:$J$3000,0),1),"-"),"@")))</f>
        <v>-</v>
      </c>
      <c r="N1393" s="147" t="str">
        <f>TRIM(CLEAN(TEXT(IFERROR(INDEX('Glade MR'!$P$4:$Q$3000,MATCH($A1393,'Glade MR'!$Q$4:$Q$3000,0),1),"-"),"@")))</f>
        <v>-</v>
      </c>
      <c r="O1393" s="147" t="str">
        <f>TRIM(CLEAN(TEXT(IFERROR(INDEX('Glade MR'!$W$4:$X$3000,MATCH($A1393,'Glade MR'!$X$4:$X$3000,0),1),"-"),"@")))</f>
        <v>-</v>
      </c>
      <c r="P1393" s="159" t="str">
        <f t="shared" si="43"/>
        <v>Not Found</v>
      </c>
      <c r="Q1393" t="str" cm="1">
        <f t="array" ref="Q1393">IF(SUMPRODUCT((TRIM(L1393:O1393)&lt;&gt;"-")*1)=0,
    "No Data",
    IF(COUNTIF(L1393:O1393,INDEX(_xlfn._xlws.FILTER(L1393:O1393,TRIM(L1393:O1393)&lt;&gt;"-"),1))=SUMPRODUCT((TRIM(L1393:O1393)&lt;&gt;"-")*1),
    "No Change",
    "Change"))</f>
        <v>No Data</v>
      </c>
      <c r="R1393" s="159"/>
      <c r="S1393" s="111"/>
    </row>
    <row r="1394" spans="1:19" x14ac:dyDescent="0.3">
      <c r="A1394" t="s">
        <v>2108</v>
      </c>
      <c r="B1394" t="s">
        <v>1145</v>
      </c>
      <c r="C1394" s="160" t="str">
        <f>TRIM(CLEAN(TEXT(IFERROR(INDEX('Snakeden MR'!$B$4:$C$3028,MATCH($A1394,'Snakeden MR'!$C$4:$C$3028,0),1),"-"),"@")))</f>
        <v>-</v>
      </c>
      <c r="D1394" s="147" t="str">
        <f>TRIM(CLEAN(TEXT(IFERROR(INDEX('Snakeden MR'!$I$4:$J$3028,MATCH($A1394,'Snakeden MR'!$J$4:$J$3028,0),1),"-"),"@")))</f>
        <v>-</v>
      </c>
      <c r="E1394" s="147" t="str">
        <f>TRIM(CLEAN(TEXT(IFERROR(INDEX('Snakeden MR'!$P$4:$Q$3028,MATCH($A1394,'Snakeden MR'!$Q$4:$Q$3028,0),1),"-"),"@")))</f>
        <v>-</v>
      </c>
      <c r="F1394" s="147" t="str">
        <f>TRIM(CLEAN(TEXT(IFERROR(INDEX('Snakeden MR'!$W$4:$X$3028,MATCH($A1394,'Snakeden MR'!$X$4:$X$3028,0),1),"-"),"@")))</f>
        <v>-</v>
      </c>
      <c r="G1394" s="159" t="str">
        <f t="shared" si="42"/>
        <v>Not Found</v>
      </c>
      <c r="H1394" t="str" cm="1">
        <f t="array" ref="H1394">IF(SUMPRODUCT((TRIM(C1394:F1394)&lt;&gt;"-")*1)=0,
    "No Data",
    IF(COUNTIF(C1394:F1394,INDEX(_xlfn._xlws.FILTER(C1394:F1394,TRIM(C1394:F1394)&lt;&gt;"-"),1))=SUMPRODUCT((TRIM(C1394:F1394)&lt;&gt;"-")*1),
    "No Change",
    "Change"))</f>
        <v>No Data</v>
      </c>
      <c r="I1394" s="159"/>
      <c r="J1394"/>
      <c r="K1394" s="163"/>
      <c r="L1394" s="147" t="str">
        <f>TRIM(CLEAN(TEXT(IFERROR(INDEX('Glade MR'!$B$4:$C$3000,MATCH($A1394,'Glade MR'!$C$4:$C$3000,0),1),"-"),"@")))</f>
        <v>-</v>
      </c>
      <c r="M1394" s="147" t="str">
        <f>TRIM(CLEAN(TEXT(IFERROR(INDEX('Glade MR'!$I$4:$J$3000,MATCH($A1394,'Glade MR'!$J$4:$J$3000,0),1),"-"),"@")))</f>
        <v>-</v>
      </c>
      <c r="N1394" s="147" t="str">
        <f>TRIM(CLEAN(TEXT(IFERROR(INDEX('Glade MR'!$P$4:$Q$3000,MATCH($A1394,'Glade MR'!$Q$4:$Q$3000,0),1),"-"),"@")))</f>
        <v>-</v>
      </c>
      <c r="O1394" s="147" t="str">
        <f>TRIM(CLEAN(TEXT(IFERROR(INDEX('Glade MR'!$W$4:$X$3000,MATCH($A1394,'Glade MR'!$X$4:$X$3000,0),1),"-"),"@")))</f>
        <v>-</v>
      </c>
      <c r="P1394" s="159" t="str">
        <f t="shared" si="43"/>
        <v>Not Found</v>
      </c>
      <c r="Q1394" t="str" cm="1">
        <f t="array" ref="Q1394">IF(SUMPRODUCT((TRIM(L1394:O1394)&lt;&gt;"-")*1)=0,
    "No Data",
    IF(COUNTIF(L1394:O1394,INDEX(_xlfn._xlws.FILTER(L1394:O1394,TRIM(L1394:O1394)&lt;&gt;"-"),1))=SUMPRODUCT((TRIM(L1394:O1394)&lt;&gt;"-")*1),
    "No Change",
    "Change"))</f>
        <v>No Data</v>
      </c>
      <c r="R1394" s="159"/>
      <c r="S1394" s="111"/>
    </row>
    <row r="1395" spans="1:19" x14ac:dyDescent="0.3">
      <c r="A1395" t="s">
        <v>2109</v>
      </c>
      <c r="B1395" t="s">
        <v>1137</v>
      </c>
      <c r="C1395" s="160" t="str">
        <f>TRIM(CLEAN(TEXT(IFERROR(INDEX('Snakeden MR'!$B$4:$C$3028,MATCH($A1395,'Snakeden MR'!$C$4:$C$3028,0),1),"-"),"@")))</f>
        <v>-</v>
      </c>
      <c r="D1395" s="147" t="str">
        <f>TRIM(CLEAN(TEXT(IFERROR(INDEX('Snakeden MR'!$I$4:$J$3028,MATCH($A1395,'Snakeden MR'!$J$4:$J$3028,0),1),"-"),"@")))</f>
        <v>-</v>
      </c>
      <c r="E1395" s="147" t="str">
        <f>TRIM(CLEAN(TEXT(IFERROR(INDEX('Snakeden MR'!$P$4:$Q$3028,MATCH($A1395,'Snakeden MR'!$Q$4:$Q$3028,0),1),"-"),"@")))</f>
        <v>-</v>
      </c>
      <c r="F1395" s="147" t="str">
        <f>TRIM(CLEAN(TEXT(IFERROR(INDEX('Snakeden MR'!$W$4:$X$3028,MATCH($A1395,'Snakeden MR'!$X$4:$X$3028,0),1),"-"),"@")))</f>
        <v>-</v>
      </c>
      <c r="G1395" s="159" t="str">
        <f t="shared" si="42"/>
        <v>Not Found</v>
      </c>
      <c r="H1395" t="str" cm="1">
        <f t="array" ref="H1395">IF(SUMPRODUCT((TRIM(C1395:F1395)&lt;&gt;"-")*1)=0,
    "No Data",
    IF(COUNTIF(C1395:F1395,INDEX(_xlfn._xlws.FILTER(C1395:F1395,TRIM(C1395:F1395)&lt;&gt;"-"),1))=SUMPRODUCT((TRIM(C1395:F1395)&lt;&gt;"-")*1),
    "No Change",
    "Change"))</f>
        <v>No Data</v>
      </c>
      <c r="I1395" s="159"/>
      <c r="J1395"/>
      <c r="K1395" s="163"/>
      <c r="L1395" s="147" t="str">
        <f>TRIM(CLEAN(TEXT(IFERROR(INDEX('Glade MR'!$B$4:$C$3000,MATCH($A1395,'Glade MR'!$C$4:$C$3000,0),1),"-"),"@")))</f>
        <v>-</v>
      </c>
      <c r="M1395" s="147" t="str">
        <f>TRIM(CLEAN(TEXT(IFERROR(INDEX('Glade MR'!$I$4:$J$3000,MATCH($A1395,'Glade MR'!$J$4:$J$3000,0),1),"-"),"@")))</f>
        <v>-</v>
      </c>
      <c r="N1395" s="147" t="str">
        <f>TRIM(CLEAN(TEXT(IFERROR(INDEX('Glade MR'!$P$4:$Q$3000,MATCH($A1395,'Glade MR'!$Q$4:$Q$3000,0),1),"-"),"@")))</f>
        <v>-</v>
      </c>
      <c r="O1395" s="147" t="str">
        <f>TRIM(CLEAN(TEXT(IFERROR(INDEX('Glade MR'!$W$4:$X$3000,MATCH($A1395,'Glade MR'!$X$4:$X$3000,0),1),"-"),"@")))</f>
        <v>-</v>
      </c>
      <c r="P1395" s="159" t="str">
        <f t="shared" si="43"/>
        <v>Not Found</v>
      </c>
      <c r="Q1395" t="str" cm="1">
        <f t="array" ref="Q1395">IF(SUMPRODUCT((TRIM(L1395:O1395)&lt;&gt;"-")*1)=0,
    "No Data",
    IF(COUNTIF(L1395:O1395,INDEX(_xlfn._xlws.FILTER(L1395:O1395,TRIM(L1395:O1395)&lt;&gt;"-"),1))=SUMPRODUCT((TRIM(L1395:O1395)&lt;&gt;"-")*1),
    "No Change",
    "Change"))</f>
        <v>No Data</v>
      </c>
      <c r="R1395" s="159"/>
      <c r="S1395" s="111"/>
    </row>
    <row r="1396" spans="1:19" x14ac:dyDescent="0.3">
      <c r="A1396" t="s">
        <v>2110</v>
      </c>
      <c r="B1396" t="s">
        <v>1145</v>
      </c>
      <c r="C1396" s="160" t="str">
        <f>TRIM(CLEAN(TEXT(IFERROR(INDEX('Snakeden MR'!$B$4:$C$3028,MATCH($A1396,'Snakeden MR'!$C$4:$C$3028,0),1),"-"),"@")))</f>
        <v>-</v>
      </c>
      <c r="D1396" s="147" t="str">
        <f>TRIM(CLEAN(TEXT(IFERROR(INDEX('Snakeden MR'!$I$4:$J$3028,MATCH($A1396,'Snakeden MR'!$J$4:$J$3028,0),1),"-"),"@")))</f>
        <v>-</v>
      </c>
      <c r="E1396" s="147" t="str">
        <f>TRIM(CLEAN(TEXT(IFERROR(INDEX('Snakeden MR'!$P$4:$Q$3028,MATCH($A1396,'Snakeden MR'!$Q$4:$Q$3028,0),1),"-"),"@")))</f>
        <v>-</v>
      </c>
      <c r="F1396" s="147" t="str">
        <f>TRIM(CLEAN(TEXT(IFERROR(INDEX('Snakeden MR'!$W$4:$X$3028,MATCH($A1396,'Snakeden MR'!$X$4:$X$3028,0),1),"-"),"@")))</f>
        <v>-</v>
      </c>
      <c r="G1396" s="159" t="str">
        <f t="shared" si="42"/>
        <v>Not Found</v>
      </c>
      <c r="H1396" t="str" cm="1">
        <f t="array" ref="H1396">IF(SUMPRODUCT((TRIM(C1396:F1396)&lt;&gt;"-")*1)=0,
    "No Data",
    IF(COUNTIF(C1396:F1396,INDEX(_xlfn._xlws.FILTER(C1396:F1396,TRIM(C1396:F1396)&lt;&gt;"-"),1))=SUMPRODUCT((TRIM(C1396:F1396)&lt;&gt;"-")*1),
    "No Change",
    "Change"))</f>
        <v>No Data</v>
      </c>
      <c r="I1396" s="159"/>
      <c r="J1396"/>
      <c r="K1396" s="163"/>
      <c r="L1396" s="147" t="str">
        <f>TRIM(CLEAN(TEXT(IFERROR(INDEX('Glade MR'!$B$4:$C$3000,MATCH($A1396,'Glade MR'!$C$4:$C$3000,0),1),"-"),"@")))</f>
        <v>-</v>
      </c>
      <c r="M1396" s="147" t="str">
        <f>TRIM(CLEAN(TEXT(IFERROR(INDEX('Glade MR'!$I$4:$J$3000,MATCH($A1396,'Glade MR'!$J$4:$J$3000,0),1),"-"),"@")))</f>
        <v>-</v>
      </c>
      <c r="N1396" s="147" t="str">
        <f>TRIM(CLEAN(TEXT(IFERROR(INDEX('Glade MR'!$P$4:$Q$3000,MATCH($A1396,'Glade MR'!$Q$4:$Q$3000,0),1),"-"),"@")))</f>
        <v>-</v>
      </c>
      <c r="O1396" s="147" t="str">
        <f>TRIM(CLEAN(TEXT(IFERROR(INDEX('Glade MR'!$W$4:$X$3000,MATCH($A1396,'Glade MR'!$X$4:$X$3000,0),1),"-"),"@")))</f>
        <v>-</v>
      </c>
      <c r="P1396" s="159" t="str">
        <f t="shared" si="43"/>
        <v>Not Found</v>
      </c>
      <c r="Q1396" t="str" cm="1">
        <f t="array" ref="Q1396">IF(SUMPRODUCT((TRIM(L1396:O1396)&lt;&gt;"-")*1)=0,
    "No Data",
    IF(COUNTIF(L1396:O1396,INDEX(_xlfn._xlws.FILTER(L1396:O1396,TRIM(L1396:O1396)&lt;&gt;"-"),1))=SUMPRODUCT((TRIM(L1396:O1396)&lt;&gt;"-")*1),
    "No Change",
    "Change"))</f>
        <v>No Data</v>
      </c>
      <c r="R1396" s="159"/>
      <c r="S1396" s="111"/>
    </row>
    <row r="1397" spans="1:19" x14ac:dyDescent="0.3">
      <c r="A1397" t="s">
        <v>2111</v>
      </c>
      <c r="B1397" t="s">
        <v>1145</v>
      </c>
      <c r="C1397" s="160" t="str">
        <f>TRIM(CLEAN(TEXT(IFERROR(INDEX('Snakeden MR'!$B$4:$C$3028,MATCH($A1397,'Snakeden MR'!$C$4:$C$3028,0),1),"-"),"@")))</f>
        <v>-</v>
      </c>
      <c r="D1397" s="147" t="str">
        <f>TRIM(CLEAN(TEXT(IFERROR(INDEX('Snakeden MR'!$I$4:$J$3028,MATCH($A1397,'Snakeden MR'!$J$4:$J$3028,0),1),"-"),"@")))</f>
        <v>-</v>
      </c>
      <c r="E1397" s="147" t="str">
        <f>TRIM(CLEAN(TEXT(IFERROR(INDEX('Snakeden MR'!$P$4:$Q$3028,MATCH($A1397,'Snakeden MR'!$Q$4:$Q$3028,0),1),"-"),"@")))</f>
        <v>-</v>
      </c>
      <c r="F1397" s="147" t="str">
        <f>TRIM(CLEAN(TEXT(IFERROR(INDEX('Snakeden MR'!$W$4:$X$3028,MATCH($A1397,'Snakeden MR'!$X$4:$X$3028,0),1),"-"),"@")))</f>
        <v>-</v>
      </c>
      <c r="G1397" s="159" t="str">
        <f t="shared" si="42"/>
        <v>Not Found</v>
      </c>
      <c r="H1397" t="str" cm="1">
        <f t="array" ref="H1397">IF(SUMPRODUCT((TRIM(C1397:F1397)&lt;&gt;"-")*1)=0,
    "No Data",
    IF(COUNTIF(C1397:F1397,INDEX(_xlfn._xlws.FILTER(C1397:F1397,TRIM(C1397:F1397)&lt;&gt;"-"),1))=SUMPRODUCT((TRIM(C1397:F1397)&lt;&gt;"-")*1),
    "No Change",
    "Change"))</f>
        <v>No Data</v>
      </c>
      <c r="I1397" s="159"/>
      <c r="J1397"/>
      <c r="K1397" s="163"/>
      <c r="L1397" s="147" t="str">
        <f>TRIM(CLEAN(TEXT(IFERROR(INDEX('Glade MR'!$B$4:$C$3000,MATCH($A1397,'Glade MR'!$C$4:$C$3000,0),1),"-"),"@")))</f>
        <v>-</v>
      </c>
      <c r="M1397" s="147" t="str">
        <f>TRIM(CLEAN(TEXT(IFERROR(INDEX('Glade MR'!$I$4:$J$3000,MATCH($A1397,'Glade MR'!$J$4:$J$3000,0),1),"-"),"@")))</f>
        <v>-</v>
      </c>
      <c r="N1397" s="147" t="str">
        <f>TRIM(CLEAN(TEXT(IFERROR(INDEX('Glade MR'!$P$4:$Q$3000,MATCH($A1397,'Glade MR'!$Q$4:$Q$3000,0),1),"-"),"@")))</f>
        <v>-</v>
      </c>
      <c r="O1397" s="147" t="str">
        <f>TRIM(CLEAN(TEXT(IFERROR(INDEX('Glade MR'!$W$4:$X$3000,MATCH($A1397,'Glade MR'!$X$4:$X$3000,0),1),"-"),"@")))</f>
        <v>-</v>
      </c>
      <c r="P1397" s="159" t="str">
        <f t="shared" si="43"/>
        <v>Not Found</v>
      </c>
      <c r="Q1397" t="str" cm="1">
        <f t="array" ref="Q1397">IF(SUMPRODUCT((TRIM(L1397:O1397)&lt;&gt;"-")*1)=0,
    "No Data",
    IF(COUNTIF(L1397:O1397,INDEX(_xlfn._xlws.FILTER(L1397:O1397,TRIM(L1397:O1397)&lt;&gt;"-"),1))=SUMPRODUCT((TRIM(L1397:O1397)&lt;&gt;"-")*1),
    "No Change",
    "Change"))</f>
        <v>No Data</v>
      </c>
      <c r="R1397" s="159"/>
      <c r="S1397" s="111"/>
    </row>
    <row r="1398" spans="1:19" x14ac:dyDescent="0.3">
      <c r="A1398" t="s">
        <v>968</v>
      </c>
      <c r="B1398" t="s">
        <v>1137</v>
      </c>
      <c r="C1398" s="160" t="str">
        <f>TRIM(CLEAN(TEXT(IFERROR(INDEX('Snakeden MR'!$B$4:$C$3028,MATCH($A1398,'Snakeden MR'!$C$4:$C$3028,0),1),"-"),"@")))</f>
        <v>-</v>
      </c>
      <c r="D1398" s="147" t="str">
        <f>TRIM(CLEAN(TEXT(IFERROR(INDEX('Snakeden MR'!$I$4:$J$3028,MATCH($A1398,'Snakeden MR'!$J$4:$J$3028,0),1),"-"),"@")))</f>
        <v>-</v>
      </c>
      <c r="E1398" s="147" t="str">
        <f>TRIM(CLEAN(TEXT(IFERROR(INDEX('Snakeden MR'!$P$4:$Q$3028,MATCH($A1398,'Snakeden MR'!$Q$4:$Q$3028,0),1),"-"),"@")))</f>
        <v>-</v>
      </c>
      <c r="F1398" s="147" t="str">
        <f>TRIM(CLEAN(TEXT(IFERROR(INDEX('Snakeden MR'!$W$4:$X$3028,MATCH($A1398,'Snakeden MR'!$X$4:$X$3028,0),1),"-"),"@")))</f>
        <v>-</v>
      </c>
      <c r="G1398" s="159" t="str">
        <f t="shared" si="42"/>
        <v>Not Found</v>
      </c>
      <c r="H1398" t="str" cm="1">
        <f t="array" ref="H1398">IF(SUMPRODUCT((TRIM(C1398:F1398)&lt;&gt;"-")*1)=0,
    "No Data",
    IF(COUNTIF(C1398:F1398,INDEX(_xlfn._xlws.FILTER(C1398:F1398,TRIM(C1398:F1398)&lt;&gt;"-"),1))=SUMPRODUCT((TRIM(C1398:F1398)&lt;&gt;"-")*1),
    "No Change",
    "Change"))</f>
        <v>No Data</v>
      </c>
      <c r="I1398" s="159"/>
      <c r="J1398"/>
      <c r="K1398" s="163"/>
      <c r="L1398" s="147" t="str">
        <f>TRIM(CLEAN(TEXT(IFERROR(INDEX('Glade MR'!$B$4:$C$3000,MATCH($A1398,'Glade MR'!$C$4:$C$3000,0),1),"-"),"@")))</f>
        <v>Pool 4</v>
      </c>
      <c r="M1398" s="147" t="str">
        <f>TRIM(CLEAN(TEXT(IFERROR(INDEX('Glade MR'!$I$4:$J$3000,MATCH($A1398,'Glade MR'!$J$4:$J$3000,0),1),"-"),"@")))</f>
        <v>-</v>
      </c>
      <c r="N1398" s="147" t="str">
        <f>TRIM(CLEAN(TEXT(IFERROR(INDEX('Glade MR'!$P$4:$Q$3000,MATCH($A1398,'Glade MR'!$Q$4:$Q$3000,0),1),"-"),"@")))</f>
        <v>-</v>
      </c>
      <c r="O1398" s="147" t="str">
        <f>TRIM(CLEAN(TEXT(IFERROR(INDEX('Glade MR'!$W$4:$X$3000,MATCH($A1398,'Glade MR'!$X$4:$X$3000,0),1),"-"),"@")))</f>
        <v>-</v>
      </c>
      <c r="P1398" s="159" t="str">
        <f t="shared" si="43"/>
        <v>Found</v>
      </c>
      <c r="Q1398" t="str" cm="1">
        <f t="array" ref="Q1398">IF(SUMPRODUCT((TRIM(L1398:O1398)&lt;&gt;"-")*1)=0,
    "No Data",
    IF(COUNTIF(L1398:O1398,INDEX(_xlfn._xlws.FILTER(L1398:O1398,TRIM(L1398:O1398)&lt;&gt;"-"),1))=SUMPRODUCT((TRIM(L1398:O1398)&lt;&gt;"-")*1),
    "No Change",
    "Change"))</f>
        <v>No Change</v>
      </c>
      <c r="R1398" s="159"/>
      <c r="S1398" s="111"/>
    </row>
    <row r="1399" spans="1:19" x14ac:dyDescent="0.3">
      <c r="A1399" t="s">
        <v>2112</v>
      </c>
      <c r="B1399" t="s">
        <v>1137</v>
      </c>
      <c r="C1399" s="160" t="str">
        <f>TRIM(CLEAN(TEXT(IFERROR(INDEX('Snakeden MR'!$B$4:$C$3028,MATCH($A1399,'Snakeden MR'!$C$4:$C$3028,0),1),"-"),"@")))</f>
        <v>-</v>
      </c>
      <c r="D1399" s="147" t="str">
        <f>TRIM(CLEAN(TEXT(IFERROR(INDEX('Snakeden MR'!$I$4:$J$3028,MATCH($A1399,'Snakeden MR'!$J$4:$J$3028,0),1),"-"),"@")))</f>
        <v>-</v>
      </c>
      <c r="E1399" s="147" t="str">
        <f>TRIM(CLEAN(TEXT(IFERROR(INDEX('Snakeden MR'!$P$4:$Q$3028,MATCH($A1399,'Snakeden MR'!$Q$4:$Q$3028,0),1),"-"),"@")))</f>
        <v>-</v>
      </c>
      <c r="F1399" s="147" t="str">
        <f>TRIM(CLEAN(TEXT(IFERROR(INDEX('Snakeden MR'!$W$4:$X$3028,MATCH($A1399,'Snakeden MR'!$X$4:$X$3028,0),1),"-"),"@")))</f>
        <v>-</v>
      </c>
      <c r="G1399" s="159" t="str">
        <f t="shared" si="42"/>
        <v>Not Found</v>
      </c>
      <c r="H1399" t="str" cm="1">
        <f t="array" ref="H1399">IF(SUMPRODUCT((TRIM(C1399:F1399)&lt;&gt;"-")*1)=0,
    "No Data",
    IF(COUNTIF(C1399:F1399,INDEX(_xlfn._xlws.FILTER(C1399:F1399,TRIM(C1399:F1399)&lt;&gt;"-"),1))=SUMPRODUCT((TRIM(C1399:F1399)&lt;&gt;"-")*1),
    "No Change",
    "Change"))</f>
        <v>No Data</v>
      </c>
      <c r="I1399" s="159"/>
      <c r="J1399"/>
      <c r="K1399" s="163"/>
      <c r="L1399" s="147" t="str">
        <f>TRIM(CLEAN(TEXT(IFERROR(INDEX('Glade MR'!$B$4:$C$3000,MATCH($A1399,'Glade MR'!$C$4:$C$3000,0),1),"-"),"@")))</f>
        <v>-</v>
      </c>
      <c r="M1399" s="147" t="str">
        <f>TRIM(CLEAN(TEXT(IFERROR(INDEX('Glade MR'!$I$4:$J$3000,MATCH($A1399,'Glade MR'!$J$4:$J$3000,0),1),"-"),"@")))</f>
        <v>-</v>
      </c>
      <c r="N1399" s="147" t="str">
        <f>TRIM(CLEAN(TEXT(IFERROR(INDEX('Glade MR'!$P$4:$Q$3000,MATCH($A1399,'Glade MR'!$Q$4:$Q$3000,0),1),"-"),"@")))</f>
        <v>-</v>
      </c>
      <c r="O1399" s="147" t="str">
        <f>TRIM(CLEAN(TEXT(IFERROR(INDEX('Glade MR'!$W$4:$X$3000,MATCH($A1399,'Glade MR'!$X$4:$X$3000,0),1),"-"),"@")))</f>
        <v>-</v>
      </c>
      <c r="P1399" s="159" t="str">
        <f t="shared" si="43"/>
        <v>Not Found</v>
      </c>
      <c r="Q1399" t="str" cm="1">
        <f t="array" ref="Q1399">IF(SUMPRODUCT((TRIM(L1399:O1399)&lt;&gt;"-")*1)=0,
    "No Data",
    IF(COUNTIF(L1399:O1399,INDEX(_xlfn._xlws.FILTER(L1399:O1399,TRIM(L1399:O1399)&lt;&gt;"-"),1))=SUMPRODUCT((TRIM(L1399:O1399)&lt;&gt;"-")*1),
    "No Change",
    "Change"))</f>
        <v>No Data</v>
      </c>
      <c r="R1399" s="159"/>
      <c r="S1399" s="111"/>
    </row>
    <row r="1400" spans="1:19" x14ac:dyDescent="0.3">
      <c r="A1400" t="s">
        <v>304</v>
      </c>
      <c r="B1400" t="s">
        <v>1145</v>
      </c>
      <c r="C1400" s="160" t="str">
        <f>TRIM(CLEAN(TEXT(IFERROR(INDEX('Snakeden MR'!$B$4:$C$3028,MATCH($A1400,'Snakeden MR'!$C$4:$C$3028,0),1),"-"),"@")))</f>
        <v>GS Pool</v>
      </c>
      <c r="D1400" s="147" t="str">
        <f>TRIM(CLEAN(TEXT(IFERROR(INDEX('Snakeden MR'!$I$4:$J$3028,MATCH($A1400,'Snakeden MR'!$J$4:$J$3028,0),1),"-"),"@")))</f>
        <v>-</v>
      </c>
      <c r="E1400" s="147" t="str">
        <f>TRIM(CLEAN(TEXT(IFERROR(INDEX('Snakeden MR'!$P$4:$Q$3028,MATCH($A1400,'Snakeden MR'!$Q$4:$Q$3028,0),1),"-"),"@")))</f>
        <v>-</v>
      </c>
      <c r="F1400" s="147" t="str">
        <f>TRIM(CLEAN(TEXT(IFERROR(INDEX('Snakeden MR'!$W$4:$X$3028,MATCH($A1400,'Snakeden MR'!$X$4:$X$3028,0),1),"-"),"@")))</f>
        <v>-</v>
      </c>
      <c r="G1400" s="159" t="str">
        <f t="shared" si="42"/>
        <v>Found</v>
      </c>
      <c r="H1400" t="str" cm="1">
        <f t="array" ref="H1400">IF(SUMPRODUCT((TRIM(C1400:F1400)&lt;&gt;"-")*1)=0,
    "No Data",
    IF(COUNTIF(C1400:F1400,INDEX(_xlfn._xlws.FILTER(C1400:F1400,TRIM(C1400:F1400)&lt;&gt;"-"),1))=SUMPRODUCT((TRIM(C1400:F1400)&lt;&gt;"-")*1),
    "No Change",
    "Change"))</f>
        <v>No Change</v>
      </c>
      <c r="I1400" s="159"/>
      <c r="J1400"/>
      <c r="K1400" s="163"/>
      <c r="L1400" s="147" t="str">
        <f>TRIM(CLEAN(TEXT(IFERROR(INDEX('Glade MR'!$B$4:$C$3000,MATCH($A1400,'Glade MR'!$C$4:$C$3000,0),1),"-"),"@")))</f>
        <v>-</v>
      </c>
      <c r="M1400" s="147" t="str">
        <f>TRIM(CLEAN(TEXT(IFERROR(INDEX('Glade MR'!$I$4:$J$3000,MATCH($A1400,'Glade MR'!$J$4:$J$3000,0),1),"-"),"@")))</f>
        <v>-</v>
      </c>
      <c r="N1400" s="147" t="str">
        <f>TRIM(CLEAN(TEXT(IFERROR(INDEX('Glade MR'!$P$4:$Q$3000,MATCH($A1400,'Glade MR'!$Q$4:$Q$3000,0),1),"-"),"@")))</f>
        <v>-</v>
      </c>
      <c r="O1400" s="147" t="str">
        <f>TRIM(CLEAN(TEXT(IFERROR(INDEX('Glade MR'!$W$4:$X$3000,MATCH($A1400,'Glade MR'!$X$4:$X$3000,0),1),"-"),"@")))</f>
        <v>-</v>
      </c>
      <c r="P1400" s="159" t="str">
        <f t="shared" si="43"/>
        <v>Not Found</v>
      </c>
      <c r="Q1400" t="str" cm="1">
        <f t="array" ref="Q1400">IF(SUMPRODUCT((TRIM(L1400:O1400)&lt;&gt;"-")*1)=0,
    "No Data",
    IF(COUNTIF(L1400:O1400,INDEX(_xlfn._xlws.FILTER(L1400:O1400,TRIM(L1400:O1400)&lt;&gt;"-"),1))=SUMPRODUCT((TRIM(L1400:O1400)&lt;&gt;"-")*1),
    "No Change",
    "Change"))</f>
        <v>No Data</v>
      </c>
      <c r="R1400" s="159"/>
      <c r="S1400" s="111"/>
    </row>
    <row r="1401" spans="1:19" x14ac:dyDescent="0.3">
      <c r="A1401" t="s">
        <v>260</v>
      </c>
      <c r="B1401" t="s">
        <v>1145</v>
      </c>
      <c r="C1401" s="160" t="str">
        <f>TRIM(CLEAN(TEXT(IFERROR(INDEX('Snakeden MR'!$B$4:$C$3028,MATCH($A1401,'Snakeden MR'!$C$4:$C$3028,0),1),"-"),"@")))</f>
        <v>Riffle B</v>
      </c>
      <c r="D1401" s="147" t="str">
        <f>TRIM(CLEAN(TEXT(IFERROR(INDEX('Snakeden MR'!$I$4:$J$3028,MATCH($A1401,'Snakeden MR'!$J$4:$J$3028,0),1),"-"),"@")))</f>
        <v>-</v>
      </c>
      <c r="E1401" s="147" t="str">
        <f>TRIM(CLEAN(TEXT(IFERROR(INDEX('Snakeden MR'!$P$4:$Q$3028,MATCH($A1401,'Snakeden MR'!$Q$4:$Q$3028,0),1),"-"),"@")))</f>
        <v>-</v>
      </c>
      <c r="F1401" s="147" t="str">
        <f>TRIM(CLEAN(TEXT(IFERROR(INDEX('Snakeden MR'!$W$4:$X$3028,MATCH($A1401,'Snakeden MR'!$X$4:$X$3028,0),1),"-"),"@")))</f>
        <v>-</v>
      </c>
      <c r="G1401" s="159" t="str">
        <f t="shared" si="42"/>
        <v>Found</v>
      </c>
      <c r="H1401" t="str" cm="1">
        <f t="array" ref="H1401">IF(SUMPRODUCT((TRIM(C1401:F1401)&lt;&gt;"-")*1)=0,
    "No Data",
    IF(COUNTIF(C1401:F1401,INDEX(_xlfn._xlws.FILTER(C1401:F1401,TRIM(C1401:F1401)&lt;&gt;"-"),1))=SUMPRODUCT((TRIM(C1401:F1401)&lt;&gt;"-")*1),
    "No Change",
    "Change"))</f>
        <v>No Change</v>
      </c>
      <c r="I1401" s="159"/>
      <c r="J1401"/>
      <c r="K1401" s="163"/>
      <c r="L1401" s="147" t="str">
        <f>TRIM(CLEAN(TEXT(IFERROR(INDEX('Glade MR'!$B$4:$C$3000,MATCH($A1401,'Glade MR'!$C$4:$C$3000,0),1),"-"),"@")))</f>
        <v>-</v>
      </c>
      <c r="M1401" s="147" t="str">
        <f>TRIM(CLEAN(TEXT(IFERROR(INDEX('Glade MR'!$I$4:$J$3000,MATCH($A1401,'Glade MR'!$J$4:$J$3000,0),1),"-"),"@")))</f>
        <v>-</v>
      </c>
      <c r="N1401" s="147" t="str">
        <f>TRIM(CLEAN(TEXT(IFERROR(INDEX('Glade MR'!$P$4:$Q$3000,MATCH($A1401,'Glade MR'!$Q$4:$Q$3000,0),1),"-"),"@")))</f>
        <v>-</v>
      </c>
      <c r="O1401" s="147" t="str">
        <f>TRIM(CLEAN(TEXT(IFERROR(INDEX('Glade MR'!$W$4:$X$3000,MATCH($A1401,'Glade MR'!$X$4:$X$3000,0),1),"-"),"@")))</f>
        <v>-</v>
      </c>
      <c r="P1401" s="159" t="str">
        <f t="shared" si="43"/>
        <v>Not Found</v>
      </c>
      <c r="Q1401" t="str" cm="1">
        <f t="array" ref="Q1401">IF(SUMPRODUCT((TRIM(L1401:O1401)&lt;&gt;"-")*1)=0,
    "No Data",
    IF(COUNTIF(L1401:O1401,INDEX(_xlfn._xlws.FILTER(L1401:O1401,TRIM(L1401:O1401)&lt;&gt;"-"),1))=SUMPRODUCT((TRIM(L1401:O1401)&lt;&gt;"-")*1),
    "No Change",
    "Change"))</f>
        <v>No Data</v>
      </c>
      <c r="R1401" s="159"/>
      <c r="S1401" s="111"/>
    </row>
    <row r="1402" spans="1:19" x14ac:dyDescent="0.3">
      <c r="A1402" t="s">
        <v>2113</v>
      </c>
      <c r="B1402" t="s">
        <v>1145</v>
      </c>
      <c r="C1402" s="160" t="str">
        <f>TRIM(CLEAN(TEXT(IFERROR(INDEX('Snakeden MR'!$B$4:$C$3028,MATCH($A1402,'Snakeden MR'!$C$4:$C$3028,0),1),"-"),"@")))</f>
        <v>-</v>
      </c>
      <c r="D1402" s="147" t="str">
        <f>TRIM(CLEAN(TEXT(IFERROR(INDEX('Snakeden MR'!$I$4:$J$3028,MATCH($A1402,'Snakeden MR'!$J$4:$J$3028,0),1),"-"),"@")))</f>
        <v>-</v>
      </c>
      <c r="E1402" s="147" t="str">
        <f>TRIM(CLEAN(TEXT(IFERROR(INDEX('Snakeden MR'!$P$4:$Q$3028,MATCH($A1402,'Snakeden MR'!$Q$4:$Q$3028,0),1),"-"),"@")))</f>
        <v>-</v>
      </c>
      <c r="F1402" s="147" t="str">
        <f>TRIM(CLEAN(TEXT(IFERROR(INDEX('Snakeden MR'!$W$4:$X$3028,MATCH($A1402,'Snakeden MR'!$X$4:$X$3028,0),1),"-"),"@")))</f>
        <v>-</v>
      </c>
      <c r="G1402" s="159" t="str">
        <f t="shared" si="42"/>
        <v>Not Found</v>
      </c>
      <c r="H1402" t="str" cm="1">
        <f t="array" ref="H1402">IF(SUMPRODUCT((TRIM(C1402:F1402)&lt;&gt;"-")*1)=0,
    "No Data",
    IF(COUNTIF(C1402:F1402,INDEX(_xlfn._xlws.FILTER(C1402:F1402,TRIM(C1402:F1402)&lt;&gt;"-"),1))=SUMPRODUCT((TRIM(C1402:F1402)&lt;&gt;"-")*1),
    "No Change",
    "Change"))</f>
        <v>No Data</v>
      </c>
      <c r="I1402" s="159"/>
      <c r="J1402"/>
      <c r="K1402" s="163"/>
      <c r="L1402" s="147" t="str">
        <f>TRIM(CLEAN(TEXT(IFERROR(INDEX('Glade MR'!$B$4:$C$3000,MATCH($A1402,'Glade MR'!$C$4:$C$3000,0),1),"-"),"@")))</f>
        <v>-</v>
      </c>
      <c r="M1402" s="147" t="str">
        <f>TRIM(CLEAN(TEXT(IFERROR(INDEX('Glade MR'!$I$4:$J$3000,MATCH($A1402,'Glade MR'!$J$4:$J$3000,0),1),"-"),"@")))</f>
        <v>-</v>
      </c>
      <c r="N1402" s="147" t="str">
        <f>TRIM(CLEAN(TEXT(IFERROR(INDEX('Glade MR'!$P$4:$Q$3000,MATCH($A1402,'Glade MR'!$Q$4:$Q$3000,0),1),"-"),"@")))</f>
        <v>-</v>
      </c>
      <c r="O1402" s="147" t="str">
        <f>TRIM(CLEAN(TEXT(IFERROR(INDEX('Glade MR'!$W$4:$X$3000,MATCH($A1402,'Glade MR'!$X$4:$X$3000,0),1),"-"),"@")))</f>
        <v>-</v>
      </c>
      <c r="P1402" s="159" t="str">
        <f t="shared" si="43"/>
        <v>Not Found</v>
      </c>
      <c r="Q1402" t="str" cm="1">
        <f t="array" ref="Q1402">IF(SUMPRODUCT((TRIM(L1402:O1402)&lt;&gt;"-")*1)=0,
    "No Data",
    IF(COUNTIF(L1402:O1402,INDEX(_xlfn._xlws.FILTER(L1402:O1402,TRIM(L1402:O1402)&lt;&gt;"-"),1))=SUMPRODUCT((TRIM(L1402:O1402)&lt;&gt;"-")*1),
    "No Change",
    "Change"))</f>
        <v>No Data</v>
      </c>
      <c r="R1402" s="159"/>
      <c r="S1402" s="111"/>
    </row>
    <row r="1403" spans="1:19" x14ac:dyDescent="0.3">
      <c r="A1403" t="s">
        <v>396</v>
      </c>
      <c r="B1403" t="s">
        <v>1137</v>
      </c>
      <c r="C1403" s="160" t="str">
        <f>TRIM(CLEAN(TEXT(IFERROR(INDEX('Snakeden MR'!$B$4:$C$3028,MATCH($A1403,'Snakeden MR'!$C$4:$C$3028,0),1),"-"),"@")))</f>
        <v>-</v>
      </c>
      <c r="D1403" s="147" t="str">
        <f>TRIM(CLEAN(TEXT(IFERROR(INDEX('Snakeden MR'!$I$4:$J$3028,MATCH($A1403,'Snakeden MR'!$J$4:$J$3028,0),1),"-"),"@")))</f>
        <v>-</v>
      </c>
      <c r="E1403" s="147" t="str">
        <f>TRIM(CLEAN(TEXT(IFERROR(INDEX('Snakeden MR'!$P$4:$Q$3028,MATCH($A1403,'Snakeden MR'!$Q$4:$Q$3028,0),1),"-"),"@")))</f>
        <v>-</v>
      </c>
      <c r="F1403" s="147" t="str">
        <f>TRIM(CLEAN(TEXT(IFERROR(INDEX('Snakeden MR'!$W$4:$X$3028,MATCH($A1403,'Snakeden MR'!$X$4:$X$3028,0),1),"-"),"@")))</f>
        <v>-</v>
      </c>
      <c r="G1403" s="159" t="str">
        <f t="shared" si="42"/>
        <v>Not Found</v>
      </c>
      <c r="H1403" t="str" cm="1">
        <f t="array" ref="H1403">IF(SUMPRODUCT((TRIM(C1403:F1403)&lt;&gt;"-")*1)=0,
    "No Data",
    IF(COUNTIF(C1403:F1403,INDEX(_xlfn._xlws.FILTER(C1403:F1403,TRIM(C1403:F1403)&lt;&gt;"-"),1))=SUMPRODUCT((TRIM(C1403:F1403)&lt;&gt;"-")*1),
    "No Change",
    "Change"))</f>
        <v>No Data</v>
      </c>
      <c r="I1403" s="159"/>
      <c r="J1403"/>
      <c r="K1403" s="163"/>
      <c r="L1403" s="147" t="str">
        <f>TRIM(CLEAN(TEXT(IFERROR(INDEX('Glade MR'!$B$4:$C$3000,MATCH($A1403,'Glade MR'!$C$4:$C$3000,0),1),"-"),"@")))</f>
        <v>Pool 11</v>
      </c>
      <c r="M1403" s="147" t="str">
        <f>TRIM(CLEAN(TEXT(IFERROR(INDEX('Glade MR'!$I$4:$J$3000,MATCH($A1403,'Glade MR'!$J$4:$J$3000,0),1),"-"),"@")))</f>
        <v>-</v>
      </c>
      <c r="N1403" s="147" t="str">
        <f>TRIM(CLEAN(TEXT(IFERROR(INDEX('Glade MR'!$P$4:$Q$3000,MATCH($A1403,'Glade MR'!$Q$4:$Q$3000,0),1),"-"),"@")))</f>
        <v>Pool 11</v>
      </c>
      <c r="O1403" s="147" t="str">
        <f>TRIM(CLEAN(TEXT(IFERROR(INDEX('Glade MR'!$W$4:$X$3000,MATCH($A1403,'Glade MR'!$X$4:$X$3000,0),1),"-"),"@")))</f>
        <v>-</v>
      </c>
      <c r="P1403" s="159" t="str">
        <f t="shared" si="43"/>
        <v>Found</v>
      </c>
      <c r="Q1403" t="str" cm="1">
        <f t="array" ref="Q1403">IF(SUMPRODUCT((TRIM(L1403:O1403)&lt;&gt;"-")*1)=0,
    "No Data",
    IF(COUNTIF(L1403:O1403,INDEX(_xlfn._xlws.FILTER(L1403:O1403,TRIM(L1403:O1403)&lt;&gt;"-"),1))=SUMPRODUCT((TRIM(L1403:O1403)&lt;&gt;"-")*1),
    "No Change",
    "Change"))</f>
        <v>No Change</v>
      </c>
      <c r="R1403" s="159"/>
      <c r="S1403" s="111"/>
    </row>
    <row r="1404" spans="1:19" x14ac:dyDescent="0.3">
      <c r="A1404" t="s">
        <v>2114</v>
      </c>
      <c r="B1404" t="s">
        <v>1145</v>
      </c>
      <c r="C1404" s="160" t="str">
        <f>TRIM(CLEAN(TEXT(IFERROR(INDEX('Snakeden MR'!$B$4:$C$3028,MATCH($A1404,'Snakeden MR'!$C$4:$C$3028,0),1),"-"),"@")))</f>
        <v>-</v>
      </c>
      <c r="D1404" s="147" t="str">
        <f>TRIM(CLEAN(TEXT(IFERROR(INDEX('Snakeden MR'!$I$4:$J$3028,MATCH($A1404,'Snakeden MR'!$J$4:$J$3028,0),1),"-"),"@")))</f>
        <v>-</v>
      </c>
      <c r="E1404" s="147" t="str">
        <f>TRIM(CLEAN(TEXT(IFERROR(INDEX('Snakeden MR'!$P$4:$Q$3028,MATCH($A1404,'Snakeden MR'!$Q$4:$Q$3028,0),1),"-"),"@")))</f>
        <v>-</v>
      </c>
      <c r="F1404" s="147" t="str">
        <f>TRIM(CLEAN(TEXT(IFERROR(INDEX('Snakeden MR'!$W$4:$X$3028,MATCH($A1404,'Snakeden MR'!$X$4:$X$3028,0),1),"-"),"@")))</f>
        <v>-</v>
      </c>
      <c r="G1404" s="159" t="str">
        <f t="shared" si="42"/>
        <v>Not Found</v>
      </c>
      <c r="H1404" t="str" cm="1">
        <f t="array" ref="H1404">IF(SUMPRODUCT((TRIM(C1404:F1404)&lt;&gt;"-")*1)=0,
    "No Data",
    IF(COUNTIF(C1404:F1404,INDEX(_xlfn._xlws.FILTER(C1404:F1404,TRIM(C1404:F1404)&lt;&gt;"-"),1))=SUMPRODUCT((TRIM(C1404:F1404)&lt;&gt;"-")*1),
    "No Change",
    "Change"))</f>
        <v>No Data</v>
      </c>
      <c r="I1404" s="159"/>
      <c r="J1404"/>
      <c r="K1404" s="163"/>
      <c r="L1404" s="147" t="str">
        <f>TRIM(CLEAN(TEXT(IFERROR(INDEX('Glade MR'!$B$4:$C$3000,MATCH($A1404,'Glade MR'!$C$4:$C$3000,0),1),"-"),"@")))</f>
        <v>-</v>
      </c>
      <c r="M1404" s="147" t="str">
        <f>TRIM(CLEAN(TEXT(IFERROR(INDEX('Glade MR'!$I$4:$J$3000,MATCH($A1404,'Glade MR'!$J$4:$J$3000,0),1),"-"),"@")))</f>
        <v>-</v>
      </c>
      <c r="N1404" s="147" t="str">
        <f>TRIM(CLEAN(TEXT(IFERROR(INDEX('Glade MR'!$P$4:$Q$3000,MATCH($A1404,'Glade MR'!$Q$4:$Q$3000,0),1),"-"),"@")))</f>
        <v>-</v>
      </c>
      <c r="O1404" s="147" t="str">
        <f>TRIM(CLEAN(TEXT(IFERROR(INDEX('Glade MR'!$W$4:$X$3000,MATCH($A1404,'Glade MR'!$X$4:$X$3000,0),1),"-"),"@")))</f>
        <v>-</v>
      </c>
      <c r="P1404" s="159" t="str">
        <f t="shared" si="43"/>
        <v>Not Found</v>
      </c>
      <c r="Q1404" t="str" cm="1">
        <f t="array" ref="Q1404">IF(SUMPRODUCT((TRIM(L1404:O1404)&lt;&gt;"-")*1)=0,
    "No Data",
    IF(COUNTIF(L1404:O1404,INDEX(_xlfn._xlws.FILTER(L1404:O1404,TRIM(L1404:O1404)&lt;&gt;"-"),1))=SUMPRODUCT((TRIM(L1404:O1404)&lt;&gt;"-")*1),
    "No Change",
    "Change"))</f>
        <v>No Data</v>
      </c>
      <c r="R1404" s="159"/>
      <c r="S1404" s="111"/>
    </row>
    <row r="1405" spans="1:19" x14ac:dyDescent="0.3">
      <c r="A1405" t="s">
        <v>2115</v>
      </c>
      <c r="B1405" t="s">
        <v>1137</v>
      </c>
      <c r="C1405" s="160" t="str">
        <f>TRIM(CLEAN(TEXT(IFERROR(INDEX('Snakeden MR'!$B$4:$C$3028,MATCH($A1405,'Snakeden MR'!$C$4:$C$3028,0),1),"-"),"@")))</f>
        <v>-</v>
      </c>
      <c r="D1405" s="147" t="str">
        <f>TRIM(CLEAN(TEXT(IFERROR(INDEX('Snakeden MR'!$I$4:$J$3028,MATCH($A1405,'Snakeden MR'!$J$4:$J$3028,0),1),"-"),"@")))</f>
        <v>-</v>
      </c>
      <c r="E1405" s="147" t="str">
        <f>TRIM(CLEAN(TEXT(IFERROR(INDEX('Snakeden MR'!$P$4:$Q$3028,MATCH($A1405,'Snakeden MR'!$Q$4:$Q$3028,0),1),"-"),"@")))</f>
        <v>-</v>
      </c>
      <c r="F1405" s="147" t="str">
        <f>TRIM(CLEAN(TEXT(IFERROR(INDEX('Snakeden MR'!$W$4:$X$3028,MATCH($A1405,'Snakeden MR'!$X$4:$X$3028,0),1),"-"),"@")))</f>
        <v>-</v>
      </c>
      <c r="G1405" s="159" t="str">
        <f t="shared" si="42"/>
        <v>Not Found</v>
      </c>
      <c r="H1405" t="str" cm="1">
        <f t="array" ref="H1405">IF(SUMPRODUCT((TRIM(C1405:F1405)&lt;&gt;"-")*1)=0,
    "No Data",
    IF(COUNTIF(C1405:F1405,INDEX(_xlfn._xlws.FILTER(C1405:F1405,TRIM(C1405:F1405)&lt;&gt;"-"),1))=SUMPRODUCT((TRIM(C1405:F1405)&lt;&gt;"-")*1),
    "No Change",
    "Change"))</f>
        <v>No Data</v>
      </c>
      <c r="I1405" s="159"/>
      <c r="J1405"/>
      <c r="K1405" s="163"/>
      <c r="L1405" s="147" t="str">
        <f>TRIM(CLEAN(TEXT(IFERROR(INDEX('Glade MR'!$B$4:$C$3000,MATCH($A1405,'Glade MR'!$C$4:$C$3000,0),1),"-"),"@")))</f>
        <v>-</v>
      </c>
      <c r="M1405" s="147" t="str">
        <f>TRIM(CLEAN(TEXT(IFERROR(INDEX('Glade MR'!$I$4:$J$3000,MATCH($A1405,'Glade MR'!$J$4:$J$3000,0),1),"-"),"@")))</f>
        <v>-</v>
      </c>
      <c r="N1405" s="147" t="str">
        <f>TRIM(CLEAN(TEXT(IFERROR(INDEX('Glade MR'!$P$4:$Q$3000,MATCH($A1405,'Glade MR'!$Q$4:$Q$3000,0),1),"-"),"@")))</f>
        <v>-</v>
      </c>
      <c r="O1405" s="147" t="str">
        <f>TRIM(CLEAN(TEXT(IFERROR(INDEX('Glade MR'!$W$4:$X$3000,MATCH($A1405,'Glade MR'!$X$4:$X$3000,0),1),"-"),"@")))</f>
        <v>-</v>
      </c>
      <c r="P1405" s="159" t="str">
        <f t="shared" si="43"/>
        <v>Not Found</v>
      </c>
      <c r="Q1405" t="str" cm="1">
        <f t="array" ref="Q1405">IF(SUMPRODUCT((TRIM(L1405:O1405)&lt;&gt;"-")*1)=0,
    "No Data",
    IF(COUNTIF(L1405:O1405,INDEX(_xlfn._xlws.FILTER(L1405:O1405,TRIM(L1405:O1405)&lt;&gt;"-"),1))=SUMPRODUCT((TRIM(L1405:O1405)&lt;&gt;"-")*1),
    "No Change",
    "Change"))</f>
        <v>No Data</v>
      </c>
      <c r="R1405" s="159"/>
      <c r="S1405" s="111"/>
    </row>
    <row r="1406" spans="1:19" x14ac:dyDescent="0.3">
      <c r="A1406" t="s">
        <v>623</v>
      </c>
      <c r="B1406" t="s">
        <v>1137</v>
      </c>
      <c r="C1406" s="160" t="str">
        <f>TRIM(CLEAN(TEXT(IFERROR(INDEX('Snakeden MR'!$B$4:$C$3028,MATCH($A1406,'Snakeden MR'!$C$4:$C$3028,0),1),"-"),"@")))</f>
        <v>-</v>
      </c>
      <c r="D1406" s="147" t="str">
        <f>TRIM(CLEAN(TEXT(IFERROR(INDEX('Snakeden MR'!$I$4:$J$3028,MATCH($A1406,'Snakeden MR'!$J$4:$J$3028,0),1),"-"),"@")))</f>
        <v>-</v>
      </c>
      <c r="E1406" s="147" t="str">
        <f>TRIM(CLEAN(TEXT(IFERROR(INDEX('Snakeden MR'!$P$4:$Q$3028,MATCH($A1406,'Snakeden MR'!$Q$4:$Q$3028,0),1),"-"),"@")))</f>
        <v>-</v>
      </c>
      <c r="F1406" s="147" t="str">
        <f>TRIM(CLEAN(TEXT(IFERROR(INDEX('Snakeden MR'!$W$4:$X$3028,MATCH($A1406,'Snakeden MR'!$X$4:$X$3028,0),1),"-"),"@")))</f>
        <v>-</v>
      </c>
      <c r="G1406" s="159" t="str">
        <f t="shared" si="42"/>
        <v>Not Found</v>
      </c>
      <c r="H1406" t="str" cm="1">
        <f t="array" ref="H1406">IF(SUMPRODUCT((TRIM(C1406:F1406)&lt;&gt;"-")*1)=0,
    "No Data",
    IF(COUNTIF(C1406:F1406,INDEX(_xlfn._xlws.FILTER(C1406:F1406,TRIM(C1406:F1406)&lt;&gt;"-"),1))=SUMPRODUCT((TRIM(C1406:F1406)&lt;&gt;"-")*1),
    "No Change",
    "Change"))</f>
        <v>No Data</v>
      </c>
      <c r="I1406" s="159"/>
      <c r="J1406"/>
      <c r="K1406" s="163"/>
      <c r="L1406" s="147" t="str">
        <f>TRIM(CLEAN(TEXT(IFERROR(INDEX('Glade MR'!$B$4:$C$3000,MATCH($A1406,'Glade MR'!$C$4:$C$3000,0),1),"-"),"@")))</f>
        <v>-</v>
      </c>
      <c r="M1406" s="147" t="str">
        <f>TRIM(CLEAN(TEXT(IFERROR(INDEX('Glade MR'!$I$4:$J$3000,MATCH($A1406,'Glade MR'!$J$4:$J$3000,0),1),"-"),"@")))</f>
        <v>Pool 7</v>
      </c>
      <c r="N1406" s="147" t="str">
        <f>TRIM(CLEAN(TEXT(IFERROR(INDEX('Glade MR'!$P$4:$Q$3000,MATCH($A1406,'Glade MR'!$Q$4:$Q$3000,0),1),"-"),"@")))</f>
        <v>Pool 7</v>
      </c>
      <c r="O1406" s="147" t="str">
        <f>TRIM(CLEAN(TEXT(IFERROR(INDEX('Glade MR'!$W$4:$X$3000,MATCH($A1406,'Glade MR'!$X$4:$X$3000,0),1),"-"),"@")))</f>
        <v>-</v>
      </c>
      <c r="P1406" s="159" t="str">
        <f t="shared" si="43"/>
        <v>Found</v>
      </c>
      <c r="Q1406" t="str" cm="1">
        <f t="array" ref="Q1406">IF(SUMPRODUCT((TRIM(L1406:O1406)&lt;&gt;"-")*1)=0,
    "No Data",
    IF(COUNTIF(L1406:O1406,INDEX(_xlfn._xlws.FILTER(L1406:O1406,TRIM(L1406:O1406)&lt;&gt;"-"),1))=SUMPRODUCT((TRIM(L1406:O1406)&lt;&gt;"-")*1),
    "No Change",
    "Change"))</f>
        <v>No Change</v>
      </c>
      <c r="R1406" s="159"/>
      <c r="S1406" s="111"/>
    </row>
    <row r="1407" spans="1:19" x14ac:dyDescent="0.3">
      <c r="A1407" t="s">
        <v>2116</v>
      </c>
      <c r="B1407" t="s">
        <v>1145</v>
      </c>
      <c r="C1407" s="160" t="str">
        <f>TRIM(CLEAN(TEXT(IFERROR(INDEX('Snakeden MR'!$B$4:$C$3028,MATCH($A1407,'Snakeden MR'!$C$4:$C$3028,0),1),"-"),"@")))</f>
        <v>-</v>
      </c>
      <c r="D1407" s="147" t="str">
        <f>TRIM(CLEAN(TEXT(IFERROR(INDEX('Snakeden MR'!$I$4:$J$3028,MATCH($A1407,'Snakeden MR'!$J$4:$J$3028,0),1),"-"),"@")))</f>
        <v>-</v>
      </c>
      <c r="E1407" s="147" t="str">
        <f>TRIM(CLEAN(TEXT(IFERROR(INDEX('Snakeden MR'!$P$4:$Q$3028,MATCH($A1407,'Snakeden MR'!$Q$4:$Q$3028,0),1),"-"),"@")))</f>
        <v>-</v>
      </c>
      <c r="F1407" s="147" t="str">
        <f>TRIM(CLEAN(TEXT(IFERROR(INDEX('Snakeden MR'!$W$4:$X$3028,MATCH($A1407,'Snakeden MR'!$X$4:$X$3028,0),1),"-"),"@")))</f>
        <v>-</v>
      </c>
      <c r="G1407" s="159" t="str">
        <f t="shared" si="42"/>
        <v>Not Found</v>
      </c>
      <c r="H1407" t="str" cm="1">
        <f t="array" ref="H1407">IF(SUMPRODUCT((TRIM(C1407:F1407)&lt;&gt;"-")*1)=0,
    "No Data",
    IF(COUNTIF(C1407:F1407,INDEX(_xlfn._xlws.FILTER(C1407:F1407,TRIM(C1407:F1407)&lt;&gt;"-"),1))=SUMPRODUCT((TRIM(C1407:F1407)&lt;&gt;"-")*1),
    "No Change",
    "Change"))</f>
        <v>No Data</v>
      </c>
      <c r="I1407" s="159"/>
      <c r="J1407"/>
      <c r="K1407" s="163"/>
      <c r="L1407" s="147" t="str">
        <f>TRIM(CLEAN(TEXT(IFERROR(INDEX('Glade MR'!$B$4:$C$3000,MATCH($A1407,'Glade MR'!$C$4:$C$3000,0),1),"-"),"@")))</f>
        <v>-</v>
      </c>
      <c r="M1407" s="147" t="str">
        <f>TRIM(CLEAN(TEXT(IFERROR(INDEX('Glade MR'!$I$4:$J$3000,MATCH($A1407,'Glade MR'!$J$4:$J$3000,0),1),"-"),"@")))</f>
        <v>-</v>
      </c>
      <c r="N1407" s="147" t="str">
        <f>TRIM(CLEAN(TEXT(IFERROR(INDEX('Glade MR'!$P$4:$Q$3000,MATCH($A1407,'Glade MR'!$Q$4:$Q$3000,0),1),"-"),"@")))</f>
        <v>-</v>
      </c>
      <c r="O1407" s="147" t="str">
        <f>TRIM(CLEAN(TEXT(IFERROR(INDEX('Glade MR'!$W$4:$X$3000,MATCH($A1407,'Glade MR'!$X$4:$X$3000,0),1),"-"),"@")))</f>
        <v>-</v>
      </c>
      <c r="P1407" s="159" t="str">
        <f t="shared" si="43"/>
        <v>Not Found</v>
      </c>
      <c r="Q1407" t="str" cm="1">
        <f t="array" ref="Q1407">IF(SUMPRODUCT((TRIM(L1407:O1407)&lt;&gt;"-")*1)=0,
    "No Data",
    IF(COUNTIF(L1407:O1407,INDEX(_xlfn._xlws.FILTER(L1407:O1407,TRIM(L1407:O1407)&lt;&gt;"-"),1))=SUMPRODUCT((TRIM(L1407:O1407)&lt;&gt;"-")*1),
    "No Change",
    "Change"))</f>
        <v>No Data</v>
      </c>
      <c r="R1407" s="159"/>
      <c r="S1407" s="111"/>
    </row>
    <row r="1408" spans="1:19" x14ac:dyDescent="0.3">
      <c r="A1408" t="s">
        <v>420</v>
      </c>
      <c r="B1408" t="s">
        <v>1137</v>
      </c>
      <c r="C1408" s="160" t="str">
        <f>TRIM(CLEAN(TEXT(IFERROR(INDEX('Snakeden MR'!$B$4:$C$3028,MATCH($A1408,'Snakeden MR'!$C$4:$C$3028,0),1),"-"),"@")))</f>
        <v>-</v>
      </c>
      <c r="D1408" s="147" t="str">
        <f>TRIM(CLEAN(TEXT(IFERROR(INDEX('Snakeden MR'!$I$4:$J$3028,MATCH($A1408,'Snakeden MR'!$J$4:$J$3028,0),1),"-"),"@")))</f>
        <v>-</v>
      </c>
      <c r="E1408" s="147" t="str">
        <f>TRIM(CLEAN(TEXT(IFERROR(INDEX('Snakeden MR'!$P$4:$Q$3028,MATCH($A1408,'Snakeden MR'!$Q$4:$Q$3028,0),1),"-"),"@")))</f>
        <v>-</v>
      </c>
      <c r="F1408" s="147" t="str">
        <f>TRIM(CLEAN(TEXT(IFERROR(INDEX('Snakeden MR'!$W$4:$X$3028,MATCH($A1408,'Snakeden MR'!$X$4:$X$3028,0),1),"-"),"@")))</f>
        <v>-</v>
      </c>
      <c r="G1408" s="159" t="str">
        <f t="shared" si="42"/>
        <v>Not Found</v>
      </c>
      <c r="H1408" t="str" cm="1">
        <f t="array" ref="H1408">IF(SUMPRODUCT((TRIM(C1408:F1408)&lt;&gt;"-")*1)=0,
    "No Data",
    IF(COUNTIF(C1408:F1408,INDEX(_xlfn._xlws.FILTER(C1408:F1408,TRIM(C1408:F1408)&lt;&gt;"-"),1))=SUMPRODUCT((TRIM(C1408:F1408)&lt;&gt;"-")*1),
    "No Change",
    "Change"))</f>
        <v>No Data</v>
      </c>
      <c r="I1408" s="159"/>
      <c r="J1408"/>
      <c r="K1408" s="163"/>
      <c r="L1408" s="147" t="str">
        <f>TRIM(CLEAN(TEXT(IFERROR(INDEX('Glade MR'!$B$4:$C$3000,MATCH($A1408,'Glade MR'!$C$4:$C$3000,0),1),"-"),"@")))</f>
        <v>-</v>
      </c>
      <c r="M1408" s="147" t="str">
        <f>TRIM(CLEAN(TEXT(IFERROR(INDEX('Glade MR'!$I$4:$J$3000,MATCH($A1408,'Glade MR'!$J$4:$J$3000,0),1),"-"),"@")))</f>
        <v>-</v>
      </c>
      <c r="N1408" s="147" t="str">
        <f>TRIM(CLEAN(TEXT(IFERROR(INDEX('Glade MR'!$P$4:$Q$3000,MATCH($A1408,'Glade MR'!$Q$4:$Q$3000,0),1),"-"),"@")))</f>
        <v>Pool 10</v>
      </c>
      <c r="O1408" s="147" t="str">
        <f>TRIM(CLEAN(TEXT(IFERROR(INDEX('Glade MR'!$W$4:$X$3000,MATCH($A1408,'Glade MR'!$X$4:$X$3000,0),1),"-"),"@")))</f>
        <v>Pool 10</v>
      </c>
      <c r="P1408" s="159" t="str">
        <f t="shared" si="43"/>
        <v>Found</v>
      </c>
      <c r="Q1408" t="str" cm="1">
        <f t="array" ref="Q1408">IF(SUMPRODUCT((TRIM(L1408:O1408)&lt;&gt;"-")*1)=0,
    "No Data",
    IF(COUNTIF(L1408:O1408,INDEX(_xlfn._xlws.FILTER(L1408:O1408,TRIM(L1408:O1408)&lt;&gt;"-"),1))=SUMPRODUCT((TRIM(L1408:O1408)&lt;&gt;"-")*1),
    "No Change",
    "Change"))</f>
        <v>No Change</v>
      </c>
      <c r="R1408" s="159"/>
      <c r="S1408" s="111"/>
    </row>
    <row r="1409" spans="1:19" x14ac:dyDescent="0.3">
      <c r="A1409" t="s">
        <v>416</v>
      </c>
      <c r="B1409" t="s">
        <v>1145</v>
      </c>
      <c r="C1409" s="160" t="str">
        <f>TRIM(CLEAN(TEXT(IFERROR(INDEX('Snakeden MR'!$B$4:$C$3028,MATCH($A1409,'Snakeden MR'!$C$4:$C$3028,0),1),"-"),"@")))</f>
        <v>-</v>
      </c>
      <c r="D1409" s="147" t="str">
        <f>TRIM(CLEAN(TEXT(IFERROR(INDEX('Snakeden MR'!$I$4:$J$3028,MATCH($A1409,'Snakeden MR'!$J$4:$J$3028,0),1),"-"),"@")))</f>
        <v>-</v>
      </c>
      <c r="E1409" s="147" t="str">
        <f>TRIM(CLEAN(TEXT(IFERROR(INDEX('Snakeden MR'!$P$4:$Q$3028,MATCH($A1409,'Snakeden MR'!$Q$4:$Q$3028,0),1),"-"),"@")))</f>
        <v>-</v>
      </c>
      <c r="F1409" s="147" t="str">
        <f>TRIM(CLEAN(TEXT(IFERROR(INDEX('Snakeden MR'!$W$4:$X$3028,MATCH($A1409,'Snakeden MR'!$X$4:$X$3028,0),1),"-"),"@")))</f>
        <v>-</v>
      </c>
      <c r="G1409" s="159" t="str">
        <f t="shared" si="42"/>
        <v>Not Found</v>
      </c>
      <c r="H1409" t="str" cm="1">
        <f t="array" ref="H1409">IF(SUMPRODUCT((TRIM(C1409:F1409)&lt;&gt;"-")*1)=0,
    "No Data",
    IF(COUNTIF(C1409:F1409,INDEX(_xlfn._xlws.FILTER(C1409:F1409,TRIM(C1409:F1409)&lt;&gt;"-"),1))=SUMPRODUCT((TRIM(C1409:F1409)&lt;&gt;"-")*1),
    "No Change",
    "Change"))</f>
        <v>No Data</v>
      </c>
      <c r="I1409" s="159"/>
      <c r="J1409"/>
      <c r="K1409" s="163"/>
      <c r="L1409" s="147" t="str">
        <f>TRIM(CLEAN(TEXT(IFERROR(INDEX('Glade MR'!$B$4:$C$3000,MATCH($A1409,'Glade MR'!$C$4:$C$3000,0),1),"-"),"@")))</f>
        <v>-</v>
      </c>
      <c r="M1409" s="147" t="str">
        <f>TRIM(CLEAN(TEXT(IFERROR(INDEX('Glade MR'!$I$4:$J$3000,MATCH($A1409,'Glade MR'!$J$4:$J$3000,0),1),"-"),"@")))</f>
        <v>-</v>
      </c>
      <c r="N1409" s="147" t="str">
        <f>TRIM(CLEAN(TEXT(IFERROR(INDEX('Glade MR'!$P$4:$Q$3000,MATCH($A1409,'Glade MR'!$Q$4:$Q$3000,0),1),"-"),"@")))</f>
        <v>Pool 10</v>
      </c>
      <c r="O1409" s="147" t="str">
        <f>TRIM(CLEAN(TEXT(IFERROR(INDEX('Glade MR'!$W$4:$X$3000,MATCH($A1409,'Glade MR'!$X$4:$X$3000,0),1),"-"),"@")))</f>
        <v>-</v>
      </c>
      <c r="P1409" s="159" t="str">
        <f t="shared" si="43"/>
        <v>Found</v>
      </c>
      <c r="Q1409" t="str" cm="1">
        <f t="array" ref="Q1409">IF(SUMPRODUCT((TRIM(L1409:O1409)&lt;&gt;"-")*1)=0,
    "No Data",
    IF(COUNTIF(L1409:O1409,INDEX(_xlfn._xlws.FILTER(L1409:O1409,TRIM(L1409:O1409)&lt;&gt;"-"),1))=SUMPRODUCT((TRIM(L1409:O1409)&lt;&gt;"-")*1),
    "No Change",
    "Change"))</f>
        <v>No Change</v>
      </c>
      <c r="R1409" s="159"/>
      <c r="S1409" s="111"/>
    </row>
    <row r="1410" spans="1:19" x14ac:dyDescent="0.3">
      <c r="A1410" t="s">
        <v>2117</v>
      </c>
      <c r="B1410" t="s">
        <v>1145</v>
      </c>
      <c r="C1410" s="160" t="str">
        <f>TRIM(CLEAN(TEXT(IFERROR(INDEX('Snakeden MR'!$B$4:$C$3028,MATCH($A1410,'Snakeden MR'!$C$4:$C$3028,0),1),"-"),"@")))</f>
        <v>-</v>
      </c>
      <c r="D1410" s="147" t="str">
        <f>TRIM(CLEAN(TEXT(IFERROR(INDEX('Snakeden MR'!$I$4:$J$3028,MATCH($A1410,'Snakeden MR'!$J$4:$J$3028,0),1),"-"),"@")))</f>
        <v>-</v>
      </c>
      <c r="E1410" s="147" t="str">
        <f>TRIM(CLEAN(TEXT(IFERROR(INDEX('Snakeden MR'!$P$4:$Q$3028,MATCH($A1410,'Snakeden MR'!$Q$4:$Q$3028,0),1),"-"),"@")))</f>
        <v>-</v>
      </c>
      <c r="F1410" s="147" t="str">
        <f>TRIM(CLEAN(TEXT(IFERROR(INDEX('Snakeden MR'!$W$4:$X$3028,MATCH($A1410,'Snakeden MR'!$X$4:$X$3028,0),1),"-"),"@")))</f>
        <v>-</v>
      </c>
      <c r="G1410" s="159" t="str">
        <f t="shared" ref="G1410:G1473" si="44">IF(SUM(COUNTIF(C1410:F1410,"-"))=4,"Not Found","Found")</f>
        <v>Not Found</v>
      </c>
      <c r="H1410" t="str" cm="1">
        <f t="array" ref="H1410">IF(SUMPRODUCT((TRIM(C1410:F1410)&lt;&gt;"-")*1)=0,
    "No Data",
    IF(COUNTIF(C1410:F1410,INDEX(_xlfn._xlws.FILTER(C1410:F1410,TRIM(C1410:F1410)&lt;&gt;"-"),1))=SUMPRODUCT((TRIM(C1410:F1410)&lt;&gt;"-")*1),
    "No Change",
    "Change"))</f>
        <v>No Data</v>
      </c>
      <c r="I1410" s="159"/>
      <c r="J1410"/>
      <c r="K1410" s="163"/>
      <c r="L1410" s="147" t="str">
        <f>TRIM(CLEAN(TEXT(IFERROR(INDEX('Glade MR'!$B$4:$C$3000,MATCH($A1410,'Glade MR'!$C$4:$C$3000,0),1),"-"),"@")))</f>
        <v>-</v>
      </c>
      <c r="M1410" s="147" t="str">
        <f>TRIM(CLEAN(TEXT(IFERROR(INDEX('Glade MR'!$I$4:$J$3000,MATCH($A1410,'Glade MR'!$J$4:$J$3000,0),1),"-"),"@")))</f>
        <v>-</v>
      </c>
      <c r="N1410" s="147" t="str">
        <f>TRIM(CLEAN(TEXT(IFERROR(INDEX('Glade MR'!$P$4:$Q$3000,MATCH($A1410,'Glade MR'!$Q$4:$Q$3000,0),1),"-"),"@")))</f>
        <v>-</v>
      </c>
      <c r="O1410" s="147" t="str">
        <f>TRIM(CLEAN(TEXT(IFERROR(INDEX('Glade MR'!$W$4:$X$3000,MATCH($A1410,'Glade MR'!$X$4:$X$3000,0),1),"-"),"@")))</f>
        <v>-</v>
      </c>
      <c r="P1410" s="159" t="str">
        <f t="shared" ref="P1410:P1473" si="45">IF(SUM(COUNTIF(L1410:O1410,"-"))=4,"Not Found","Found")</f>
        <v>Not Found</v>
      </c>
      <c r="Q1410" t="str" cm="1">
        <f t="array" ref="Q1410">IF(SUMPRODUCT((TRIM(L1410:O1410)&lt;&gt;"-")*1)=0,
    "No Data",
    IF(COUNTIF(L1410:O1410,INDEX(_xlfn._xlws.FILTER(L1410:O1410,TRIM(L1410:O1410)&lt;&gt;"-"),1))=SUMPRODUCT((TRIM(L1410:O1410)&lt;&gt;"-")*1),
    "No Change",
    "Change"))</f>
        <v>No Data</v>
      </c>
      <c r="R1410" s="159"/>
      <c r="S1410" s="111"/>
    </row>
    <row r="1411" spans="1:19" x14ac:dyDescent="0.3">
      <c r="A1411" t="s">
        <v>2118</v>
      </c>
      <c r="B1411" t="s">
        <v>1145</v>
      </c>
      <c r="C1411" s="160" t="str">
        <f>TRIM(CLEAN(TEXT(IFERROR(INDEX('Snakeden MR'!$B$4:$C$3028,MATCH($A1411,'Snakeden MR'!$C$4:$C$3028,0),1),"-"),"@")))</f>
        <v>-</v>
      </c>
      <c r="D1411" s="147" t="str">
        <f>TRIM(CLEAN(TEXT(IFERROR(INDEX('Snakeden MR'!$I$4:$J$3028,MATCH($A1411,'Snakeden MR'!$J$4:$J$3028,0),1),"-"),"@")))</f>
        <v>-</v>
      </c>
      <c r="E1411" s="147" t="str">
        <f>TRIM(CLEAN(TEXT(IFERROR(INDEX('Snakeden MR'!$P$4:$Q$3028,MATCH($A1411,'Snakeden MR'!$Q$4:$Q$3028,0),1),"-"),"@")))</f>
        <v>-</v>
      </c>
      <c r="F1411" s="147" t="str">
        <f>TRIM(CLEAN(TEXT(IFERROR(INDEX('Snakeden MR'!$W$4:$X$3028,MATCH($A1411,'Snakeden MR'!$X$4:$X$3028,0),1),"-"),"@")))</f>
        <v>-</v>
      </c>
      <c r="G1411" s="159" t="str">
        <f t="shared" si="44"/>
        <v>Not Found</v>
      </c>
      <c r="H1411" t="str" cm="1">
        <f t="array" ref="H1411">IF(SUMPRODUCT((TRIM(C1411:F1411)&lt;&gt;"-")*1)=0,
    "No Data",
    IF(COUNTIF(C1411:F1411,INDEX(_xlfn._xlws.FILTER(C1411:F1411,TRIM(C1411:F1411)&lt;&gt;"-"),1))=SUMPRODUCT((TRIM(C1411:F1411)&lt;&gt;"-")*1),
    "No Change",
    "Change"))</f>
        <v>No Data</v>
      </c>
      <c r="I1411" s="159"/>
      <c r="J1411"/>
      <c r="K1411" s="163"/>
      <c r="L1411" s="147" t="str">
        <f>TRIM(CLEAN(TEXT(IFERROR(INDEX('Glade MR'!$B$4:$C$3000,MATCH($A1411,'Glade MR'!$C$4:$C$3000,0),1),"-"),"@")))</f>
        <v>-</v>
      </c>
      <c r="M1411" s="147" t="str">
        <f>TRIM(CLEAN(TEXT(IFERROR(INDEX('Glade MR'!$I$4:$J$3000,MATCH($A1411,'Glade MR'!$J$4:$J$3000,0),1),"-"),"@")))</f>
        <v>-</v>
      </c>
      <c r="N1411" s="147" t="str">
        <f>TRIM(CLEAN(TEXT(IFERROR(INDEX('Glade MR'!$P$4:$Q$3000,MATCH($A1411,'Glade MR'!$Q$4:$Q$3000,0),1),"-"),"@")))</f>
        <v>-</v>
      </c>
      <c r="O1411" s="147" t="str">
        <f>TRIM(CLEAN(TEXT(IFERROR(INDEX('Glade MR'!$W$4:$X$3000,MATCH($A1411,'Glade MR'!$X$4:$X$3000,0),1),"-"),"@")))</f>
        <v>-</v>
      </c>
      <c r="P1411" s="159" t="str">
        <f t="shared" si="45"/>
        <v>Not Found</v>
      </c>
      <c r="Q1411" t="str" cm="1">
        <f t="array" ref="Q1411">IF(SUMPRODUCT((TRIM(L1411:O1411)&lt;&gt;"-")*1)=0,
    "No Data",
    IF(COUNTIF(L1411:O1411,INDEX(_xlfn._xlws.FILTER(L1411:O1411,TRIM(L1411:O1411)&lt;&gt;"-"),1))=SUMPRODUCT((TRIM(L1411:O1411)&lt;&gt;"-")*1),
    "No Change",
    "Change"))</f>
        <v>No Data</v>
      </c>
      <c r="R1411" s="159"/>
      <c r="S1411" s="111"/>
    </row>
    <row r="1412" spans="1:19" x14ac:dyDescent="0.3">
      <c r="A1412" t="s">
        <v>441</v>
      </c>
      <c r="B1412" t="s">
        <v>1137</v>
      </c>
      <c r="C1412" s="160" t="str">
        <f>TRIM(CLEAN(TEXT(IFERROR(INDEX('Snakeden MR'!$B$4:$C$3028,MATCH($A1412,'Snakeden MR'!$C$4:$C$3028,0),1),"-"),"@")))</f>
        <v>-</v>
      </c>
      <c r="D1412" s="147" t="str">
        <f>TRIM(CLEAN(TEXT(IFERROR(INDEX('Snakeden MR'!$I$4:$J$3028,MATCH($A1412,'Snakeden MR'!$J$4:$J$3028,0),1),"-"),"@")))</f>
        <v>-</v>
      </c>
      <c r="E1412" s="147" t="str">
        <f>TRIM(CLEAN(TEXT(IFERROR(INDEX('Snakeden MR'!$P$4:$Q$3028,MATCH($A1412,'Snakeden MR'!$Q$4:$Q$3028,0),1),"-"),"@")))</f>
        <v>-</v>
      </c>
      <c r="F1412" s="147" t="str">
        <f>TRIM(CLEAN(TEXT(IFERROR(INDEX('Snakeden MR'!$W$4:$X$3028,MATCH($A1412,'Snakeden MR'!$X$4:$X$3028,0),1),"-"),"@")))</f>
        <v>-</v>
      </c>
      <c r="G1412" s="159" t="str">
        <f t="shared" si="44"/>
        <v>Not Found</v>
      </c>
      <c r="H1412" t="str" cm="1">
        <f t="array" ref="H1412">IF(SUMPRODUCT((TRIM(C1412:F1412)&lt;&gt;"-")*1)=0,
    "No Data",
    IF(COUNTIF(C1412:F1412,INDEX(_xlfn._xlws.FILTER(C1412:F1412,TRIM(C1412:F1412)&lt;&gt;"-"),1))=SUMPRODUCT((TRIM(C1412:F1412)&lt;&gt;"-")*1),
    "No Change",
    "Change"))</f>
        <v>No Data</v>
      </c>
      <c r="I1412" s="159"/>
      <c r="J1412"/>
      <c r="K1412" s="163"/>
      <c r="L1412" s="147" t="str">
        <f>TRIM(CLEAN(TEXT(IFERROR(INDEX('Glade MR'!$B$4:$C$3000,MATCH($A1412,'Glade MR'!$C$4:$C$3000,0),1),"-"),"@")))</f>
        <v>pool 10</v>
      </c>
      <c r="M1412" s="147" t="str">
        <f>TRIM(CLEAN(TEXT(IFERROR(INDEX('Glade MR'!$I$4:$J$3000,MATCH($A1412,'Glade MR'!$J$4:$J$3000,0),1),"-"),"@")))</f>
        <v>-</v>
      </c>
      <c r="N1412" s="147" t="str">
        <f>TRIM(CLEAN(TEXT(IFERROR(INDEX('Glade MR'!$P$4:$Q$3000,MATCH($A1412,'Glade MR'!$Q$4:$Q$3000,0),1),"-"),"@")))</f>
        <v>-</v>
      </c>
      <c r="O1412" s="147" t="str">
        <f>TRIM(CLEAN(TEXT(IFERROR(INDEX('Glade MR'!$W$4:$X$3000,MATCH($A1412,'Glade MR'!$X$4:$X$3000,0),1),"-"),"@")))</f>
        <v>-</v>
      </c>
      <c r="P1412" s="159" t="str">
        <f t="shared" si="45"/>
        <v>Found</v>
      </c>
      <c r="Q1412" t="str" cm="1">
        <f t="array" ref="Q1412">IF(SUMPRODUCT((TRIM(L1412:O1412)&lt;&gt;"-")*1)=0,
    "No Data",
    IF(COUNTIF(L1412:O1412,INDEX(_xlfn._xlws.FILTER(L1412:O1412,TRIM(L1412:O1412)&lt;&gt;"-"),1))=SUMPRODUCT((TRIM(L1412:O1412)&lt;&gt;"-")*1),
    "No Change",
    "Change"))</f>
        <v>No Change</v>
      </c>
      <c r="R1412" s="159"/>
      <c r="S1412" s="111"/>
    </row>
    <row r="1413" spans="1:19" x14ac:dyDescent="0.3">
      <c r="A1413" t="s">
        <v>2119</v>
      </c>
      <c r="B1413" t="s">
        <v>1137</v>
      </c>
      <c r="C1413" s="160" t="str">
        <f>TRIM(CLEAN(TEXT(IFERROR(INDEX('Snakeden MR'!$B$4:$C$3028,MATCH($A1413,'Snakeden MR'!$C$4:$C$3028,0),1),"-"),"@")))</f>
        <v>-</v>
      </c>
      <c r="D1413" s="147" t="str">
        <f>TRIM(CLEAN(TEXT(IFERROR(INDEX('Snakeden MR'!$I$4:$J$3028,MATCH($A1413,'Snakeden MR'!$J$4:$J$3028,0),1),"-"),"@")))</f>
        <v>-</v>
      </c>
      <c r="E1413" s="147" t="str">
        <f>TRIM(CLEAN(TEXT(IFERROR(INDEX('Snakeden MR'!$P$4:$Q$3028,MATCH($A1413,'Snakeden MR'!$Q$4:$Q$3028,0),1),"-"),"@")))</f>
        <v>-</v>
      </c>
      <c r="F1413" s="147" t="str">
        <f>TRIM(CLEAN(TEXT(IFERROR(INDEX('Snakeden MR'!$W$4:$X$3028,MATCH($A1413,'Snakeden MR'!$X$4:$X$3028,0),1),"-"),"@")))</f>
        <v>-</v>
      </c>
      <c r="G1413" s="159" t="str">
        <f t="shared" si="44"/>
        <v>Not Found</v>
      </c>
      <c r="H1413" t="str" cm="1">
        <f t="array" ref="H1413">IF(SUMPRODUCT((TRIM(C1413:F1413)&lt;&gt;"-")*1)=0,
    "No Data",
    IF(COUNTIF(C1413:F1413,INDEX(_xlfn._xlws.FILTER(C1413:F1413,TRIM(C1413:F1413)&lt;&gt;"-"),1))=SUMPRODUCT((TRIM(C1413:F1413)&lt;&gt;"-")*1),
    "No Change",
    "Change"))</f>
        <v>No Data</v>
      </c>
      <c r="I1413" s="159"/>
      <c r="J1413"/>
      <c r="K1413" s="163"/>
      <c r="L1413" s="147" t="str">
        <f>TRIM(CLEAN(TEXT(IFERROR(INDEX('Glade MR'!$B$4:$C$3000,MATCH($A1413,'Glade MR'!$C$4:$C$3000,0),1),"-"),"@")))</f>
        <v>-</v>
      </c>
      <c r="M1413" s="147" t="str">
        <f>TRIM(CLEAN(TEXT(IFERROR(INDEX('Glade MR'!$I$4:$J$3000,MATCH($A1413,'Glade MR'!$J$4:$J$3000,0),1),"-"),"@")))</f>
        <v>-</v>
      </c>
      <c r="N1413" s="147" t="str">
        <f>TRIM(CLEAN(TEXT(IFERROR(INDEX('Glade MR'!$P$4:$Q$3000,MATCH($A1413,'Glade MR'!$Q$4:$Q$3000,0),1),"-"),"@")))</f>
        <v>-</v>
      </c>
      <c r="O1413" s="147" t="str">
        <f>TRIM(CLEAN(TEXT(IFERROR(INDEX('Glade MR'!$W$4:$X$3000,MATCH($A1413,'Glade MR'!$X$4:$X$3000,0),1),"-"),"@")))</f>
        <v>-</v>
      </c>
      <c r="P1413" s="159" t="str">
        <f t="shared" si="45"/>
        <v>Not Found</v>
      </c>
      <c r="Q1413" t="str" cm="1">
        <f t="array" ref="Q1413">IF(SUMPRODUCT((TRIM(L1413:O1413)&lt;&gt;"-")*1)=0,
    "No Data",
    IF(COUNTIF(L1413:O1413,INDEX(_xlfn._xlws.FILTER(L1413:O1413,TRIM(L1413:O1413)&lt;&gt;"-"),1))=SUMPRODUCT((TRIM(L1413:O1413)&lt;&gt;"-")*1),
    "No Change",
    "Change"))</f>
        <v>No Data</v>
      </c>
      <c r="R1413" s="159"/>
      <c r="S1413" s="111"/>
    </row>
    <row r="1414" spans="1:19" x14ac:dyDescent="0.3">
      <c r="A1414" t="s">
        <v>2120</v>
      </c>
      <c r="B1414" t="s">
        <v>1145</v>
      </c>
      <c r="C1414" s="160" t="str">
        <f>TRIM(CLEAN(TEXT(IFERROR(INDEX('Snakeden MR'!$B$4:$C$3028,MATCH($A1414,'Snakeden MR'!$C$4:$C$3028,0),1),"-"),"@")))</f>
        <v>-</v>
      </c>
      <c r="D1414" s="147" t="str">
        <f>TRIM(CLEAN(TEXT(IFERROR(INDEX('Snakeden MR'!$I$4:$J$3028,MATCH($A1414,'Snakeden MR'!$J$4:$J$3028,0),1),"-"),"@")))</f>
        <v>-</v>
      </c>
      <c r="E1414" s="147" t="str">
        <f>TRIM(CLEAN(TEXT(IFERROR(INDEX('Snakeden MR'!$P$4:$Q$3028,MATCH($A1414,'Snakeden MR'!$Q$4:$Q$3028,0),1),"-"),"@")))</f>
        <v>-</v>
      </c>
      <c r="F1414" s="147" t="str">
        <f>TRIM(CLEAN(TEXT(IFERROR(INDEX('Snakeden MR'!$W$4:$X$3028,MATCH($A1414,'Snakeden MR'!$X$4:$X$3028,0),1),"-"),"@")))</f>
        <v>-</v>
      </c>
      <c r="G1414" s="159" t="str">
        <f t="shared" si="44"/>
        <v>Not Found</v>
      </c>
      <c r="H1414" t="str" cm="1">
        <f t="array" ref="H1414">IF(SUMPRODUCT((TRIM(C1414:F1414)&lt;&gt;"-")*1)=0,
    "No Data",
    IF(COUNTIF(C1414:F1414,INDEX(_xlfn._xlws.FILTER(C1414:F1414,TRIM(C1414:F1414)&lt;&gt;"-"),1))=SUMPRODUCT((TRIM(C1414:F1414)&lt;&gt;"-")*1),
    "No Change",
    "Change"))</f>
        <v>No Data</v>
      </c>
      <c r="I1414" s="159"/>
      <c r="J1414"/>
      <c r="K1414" s="163"/>
      <c r="L1414" s="147" t="str">
        <f>TRIM(CLEAN(TEXT(IFERROR(INDEX('Glade MR'!$B$4:$C$3000,MATCH($A1414,'Glade MR'!$C$4:$C$3000,0),1),"-"),"@")))</f>
        <v>-</v>
      </c>
      <c r="M1414" s="147" t="str">
        <f>TRIM(CLEAN(TEXT(IFERROR(INDEX('Glade MR'!$I$4:$J$3000,MATCH($A1414,'Glade MR'!$J$4:$J$3000,0),1),"-"),"@")))</f>
        <v>-</v>
      </c>
      <c r="N1414" s="147" t="str">
        <f>TRIM(CLEAN(TEXT(IFERROR(INDEX('Glade MR'!$P$4:$Q$3000,MATCH($A1414,'Glade MR'!$Q$4:$Q$3000,0),1),"-"),"@")))</f>
        <v>-</v>
      </c>
      <c r="O1414" s="147" t="str">
        <f>TRIM(CLEAN(TEXT(IFERROR(INDEX('Glade MR'!$W$4:$X$3000,MATCH($A1414,'Glade MR'!$X$4:$X$3000,0),1),"-"),"@")))</f>
        <v>-</v>
      </c>
      <c r="P1414" s="159" t="str">
        <f t="shared" si="45"/>
        <v>Not Found</v>
      </c>
      <c r="Q1414" t="str" cm="1">
        <f t="array" ref="Q1414">IF(SUMPRODUCT((TRIM(L1414:O1414)&lt;&gt;"-")*1)=0,
    "No Data",
    IF(COUNTIF(L1414:O1414,INDEX(_xlfn._xlws.FILTER(L1414:O1414,TRIM(L1414:O1414)&lt;&gt;"-"),1))=SUMPRODUCT((TRIM(L1414:O1414)&lt;&gt;"-")*1),
    "No Change",
    "Change"))</f>
        <v>No Data</v>
      </c>
      <c r="R1414" s="159"/>
      <c r="S1414" s="111"/>
    </row>
    <row r="1415" spans="1:19" x14ac:dyDescent="0.3">
      <c r="A1415" t="s">
        <v>465</v>
      </c>
      <c r="B1415" t="s">
        <v>1137</v>
      </c>
      <c r="C1415" s="160" t="str">
        <f>TRIM(CLEAN(TEXT(IFERROR(INDEX('Snakeden MR'!$B$4:$C$3028,MATCH($A1415,'Snakeden MR'!$C$4:$C$3028,0),1),"-"),"@")))</f>
        <v>-</v>
      </c>
      <c r="D1415" s="147" t="str">
        <f>TRIM(CLEAN(TEXT(IFERROR(INDEX('Snakeden MR'!$I$4:$J$3028,MATCH($A1415,'Snakeden MR'!$J$4:$J$3028,0),1),"-"),"@")))</f>
        <v>-</v>
      </c>
      <c r="E1415" s="147" t="str">
        <f>TRIM(CLEAN(TEXT(IFERROR(INDEX('Snakeden MR'!$P$4:$Q$3028,MATCH($A1415,'Snakeden MR'!$Q$4:$Q$3028,0),1),"-"),"@")))</f>
        <v>-</v>
      </c>
      <c r="F1415" s="147" t="str">
        <f>TRIM(CLEAN(TEXT(IFERROR(INDEX('Snakeden MR'!$W$4:$X$3028,MATCH($A1415,'Snakeden MR'!$X$4:$X$3028,0),1),"-"),"@")))</f>
        <v>-</v>
      </c>
      <c r="G1415" s="159" t="str">
        <f t="shared" si="44"/>
        <v>Not Found</v>
      </c>
      <c r="H1415" t="str" cm="1">
        <f t="array" ref="H1415">IF(SUMPRODUCT((TRIM(C1415:F1415)&lt;&gt;"-")*1)=0,
    "No Data",
    IF(COUNTIF(C1415:F1415,INDEX(_xlfn._xlws.FILTER(C1415:F1415,TRIM(C1415:F1415)&lt;&gt;"-"),1))=SUMPRODUCT((TRIM(C1415:F1415)&lt;&gt;"-")*1),
    "No Change",
    "Change"))</f>
        <v>No Data</v>
      </c>
      <c r="I1415" s="159"/>
      <c r="J1415"/>
      <c r="K1415" s="163"/>
      <c r="L1415" s="147" t="str">
        <f>TRIM(CLEAN(TEXT(IFERROR(INDEX('Glade MR'!$B$4:$C$3000,MATCH($A1415,'Glade MR'!$C$4:$C$3000,0),1),"-"),"@")))</f>
        <v>Pool 7</v>
      </c>
      <c r="M1415" s="147" t="str">
        <f>TRIM(CLEAN(TEXT(IFERROR(INDEX('Glade MR'!$I$4:$J$3000,MATCH($A1415,'Glade MR'!$J$4:$J$3000,0),1),"-"),"@")))</f>
        <v>-</v>
      </c>
      <c r="N1415" s="147" t="str">
        <f>TRIM(CLEAN(TEXT(IFERROR(INDEX('Glade MR'!$P$4:$Q$3000,MATCH($A1415,'Glade MR'!$Q$4:$Q$3000,0),1),"-"),"@")))</f>
        <v>-</v>
      </c>
      <c r="O1415" s="147" t="str">
        <f>TRIM(CLEAN(TEXT(IFERROR(INDEX('Glade MR'!$W$4:$X$3000,MATCH($A1415,'Glade MR'!$X$4:$X$3000,0),1),"-"),"@")))</f>
        <v>-</v>
      </c>
      <c r="P1415" s="159" t="str">
        <f t="shared" si="45"/>
        <v>Found</v>
      </c>
      <c r="Q1415" t="str" cm="1">
        <f t="array" ref="Q1415">IF(SUMPRODUCT((TRIM(L1415:O1415)&lt;&gt;"-")*1)=0,
    "No Data",
    IF(COUNTIF(L1415:O1415,INDEX(_xlfn._xlws.FILTER(L1415:O1415,TRIM(L1415:O1415)&lt;&gt;"-"),1))=SUMPRODUCT((TRIM(L1415:O1415)&lt;&gt;"-")*1),
    "No Change",
    "Change"))</f>
        <v>No Change</v>
      </c>
      <c r="R1415" s="159"/>
      <c r="S1415" s="111"/>
    </row>
    <row r="1416" spans="1:19" x14ac:dyDescent="0.3">
      <c r="A1416" t="s">
        <v>2121</v>
      </c>
      <c r="B1416" t="s">
        <v>1137</v>
      </c>
      <c r="C1416" s="160" t="str">
        <f>TRIM(CLEAN(TEXT(IFERROR(INDEX('Snakeden MR'!$B$4:$C$3028,MATCH($A1416,'Snakeden MR'!$C$4:$C$3028,0),1),"-"),"@")))</f>
        <v>-</v>
      </c>
      <c r="D1416" s="147" t="str">
        <f>TRIM(CLEAN(TEXT(IFERROR(INDEX('Snakeden MR'!$I$4:$J$3028,MATCH($A1416,'Snakeden MR'!$J$4:$J$3028,0),1),"-"),"@")))</f>
        <v>-</v>
      </c>
      <c r="E1416" s="147" t="str">
        <f>TRIM(CLEAN(TEXT(IFERROR(INDEX('Snakeden MR'!$P$4:$Q$3028,MATCH($A1416,'Snakeden MR'!$Q$4:$Q$3028,0),1),"-"),"@")))</f>
        <v>-</v>
      </c>
      <c r="F1416" s="147" t="str">
        <f>TRIM(CLEAN(TEXT(IFERROR(INDEX('Snakeden MR'!$W$4:$X$3028,MATCH($A1416,'Snakeden MR'!$X$4:$X$3028,0),1),"-"),"@")))</f>
        <v>-</v>
      </c>
      <c r="G1416" s="159" t="str">
        <f t="shared" si="44"/>
        <v>Not Found</v>
      </c>
      <c r="H1416" t="str" cm="1">
        <f t="array" ref="H1416">IF(SUMPRODUCT((TRIM(C1416:F1416)&lt;&gt;"-")*1)=0,
    "No Data",
    IF(COUNTIF(C1416:F1416,INDEX(_xlfn._xlws.FILTER(C1416:F1416,TRIM(C1416:F1416)&lt;&gt;"-"),1))=SUMPRODUCT((TRIM(C1416:F1416)&lt;&gt;"-")*1),
    "No Change",
    "Change"))</f>
        <v>No Data</v>
      </c>
      <c r="I1416" s="159"/>
      <c r="J1416"/>
      <c r="K1416" s="163"/>
      <c r="L1416" s="147" t="str">
        <f>TRIM(CLEAN(TEXT(IFERROR(INDEX('Glade MR'!$B$4:$C$3000,MATCH($A1416,'Glade MR'!$C$4:$C$3000,0),1),"-"),"@")))</f>
        <v>-</v>
      </c>
      <c r="M1416" s="147" t="str">
        <f>TRIM(CLEAN(TEXT(IFERROR(INDEX('Glade MR'!$I$4:$J$3000,MATCH($A1416,'Glade MR'!$J$4:$J$3000,0),1),"-"),"@")))</f>
        <v>-</v>
      </c>
      <c r="N1416" s="147" t="str">
        <f>TRIM(CLEAN(TEXT(IFERROR(INDEX('Glade MR'!$P$4:$Q$3000,MATCH($A1416,'Glade MR'!$Q$4:$Q$3000,0),1),"-"),"@")))</f>
        <v>-</v>
      </c>
      <c r="O1416" s="147" t="str">
        <f>TRIM(CLEAN(TEXT(IFERROR(INDEX('Glade MR'!$W$4:$X$3000,MATCH($A1416,'Glade MR'!$X$4:$X$3000,0),1),"-"),"@")))</f>
        <v>-</v>
      </c>
      <c r="P1416" s="159" t="str">
        <f t="shared" si="45"/>
        <v>Not Found</v>
      </c>
      <c r="Q1416" t="str" cm="1">
        <f t="array" ref="Q1416">IF(SUMPRODUCT((TRIM(L1416:O1416)&lt;&gt;"-")*1)=0,
    "No Data",
    IF(COUNTIF(L1416:O1416,INDEX(_xlfn._xlws.FILTER(L1416:O1416,TRIM(L1416:O1416)&lt;&gt;"-"),1))=SUMPRODUCT((TRIM(L1416:O1416)&lt;&gt;"-")*1),
    "No Change",
    "Change"))</f>
        <v>No Data</v>
      </c>
      <c r="R1416" s="159"/>
      <c r="S1416" s="111"/>
    </row>
    <row r="1417" spans="1:19" x14ac:dyDescent="0.3">
      <c r="A1417" t="s">
        <v>2122</v>
      </c>
      <c r="B1417" t="s">
        <v>1145</v>
      </c>
      <c r="C1417" s="160" t="str">
        <f>TRIM(CLEAN(TEXT(IFERROR(INDEX('Snakeden MR'!$B$4:$C$3028,MATCH($A1417,'Snakeden MR'!$C$4:$C$3028,0),1),"-"),"@")))</f>
        <v>-</v>
      </c>
      <c r="D1417" s="147" t="str">
        <f>TRIM(CLEAN(TEXT(IFERROR(INDEX('Snakeden MR'!$I$4:$J$3028,MATCH($A1417,'Snakeden MR'!$J$4:$J$3028,0),1),"-"),"@")))</f>
        <v>-</v>
      </c>
      <c r="E1417" s="147" t="str">
        <f>TRIM(CLEAN(TEXT(IFERROR(INDEX('Snakeden MR'!$P$4:$Q$3028,MATCH($A1417,'Snakeden MR'!$Q$4:$Q$3028,0),1),"-"),"@")))</f>
        <v>-</v>
      </c>
      <c r="F1417" s="147" t="str">
        <f>TRIM(CLEAN(TEXT(IFERROR(INDEX('Snakeden MR'!$W$4:$X$3028,MATCH($A1417,'Snakeden MR'!$X$4:$X$3028,0),1),"-"),"@")))</f>
        <v>-</v>
      </c>
      <c r="G1417" s="159" t="str">
        <f t="shared" si="44"/>
        <v>Not Found</v>
      </c>
      <c r="H1417" t="str" cm="1">
        <f t="array" ref="H1417">IF(SUMPRODUCT((TRIM(C1417:F1417)&lt;&gt;"-")*1)=0,
    "No Data",
    IF(COUNTIF(C1417:F1417,INDEX(_xlfn._xlws.FILTER(C1417:F1417,TRIM(C1417:F1417)&lt;&gt;"-"),1))=SUMPRODUCT((TRIM(C1417:F1417)&lt;&gt;"-")*1),
    "No Change",
    "Change"))</f>
        <v>No Data</v>
      </c>
      <c r="I1417" s="159"/>
      <c r="J1417"/>
      <c r="K1417" s="163"/>
      <c r="L1417" s="147" t="str">
        <f>TRIM(CLEAN(TEXT(IFERROR(INDEX('Glade MR'!$B$4:$C$3000,MATCH($A1417,'Glade MR'!$C$4:$C$3000,0),1),"-"),"@")))</f>
        <v>-</v>
      </c>
      <c r="M1417" s="147" t="str">
        <f>TRIM(CLEAN(TEXT(IFERROR(INDEX('Glade MR'!$I$4:$J$3000,MATCH($A1417,'Glade MR'!$J$4:$J$3000,0),1),"-"),"@")))</f>
        <v>-</v>
      </c>
      <c r="N1417" s="147" t="str">
        <f>TRIM(CLEAN(TEXT(IFERROR(INDEX('Glade MR'!$P$4:$Q$3000,MATCH($A1417,'Glade MR'!$Q$4:$Q$3000,0),1),"-"),"@")))</f>
        <v>-</v>
      </c>
      <c r="O1417" s="147" t="str">
        <f>TRIM(CLEAN(TEXT(IFERROR(INDEX('Glade MR'!$W$4:$X$3000,MATCH($A1417,'Glade MR'!$X$4:$X$3000,0),1),"-"),"@")))</f>
        <v>-</v>
      </c>
      <c r="P1417" s="159" t="str">
        <f t="shared" si="45"/>
        <v>Not Found</v>
      </c>
      <c r="Q1417" t="str" cm="1">
        <f t="array" ref="Q1417">IF(SUMPRODUCT((TRIM(L1417:O1417)&lt;&gt;"-")*1)=0,
    "No Data",
    IF(COUNTIF(L1417:O1417,INDEX(_xlfn._xlws.FILTER(L1417:O1417,TRIM(L1417:O1417)&lt;&gt;"-"),1))=SUMPRODUCT((TRIM(L1417:O1417)&lt;&gt;"-")*1),
    "No Change",
    "Change"))</f>
        <v>No Data</v>
      </c>
      <c r="R1417" s="159"/>
      <c r="S1417" s="111"/>
    </row>
    <row r="1418" spans="1:19" x14ac:dyDescent="0.3">
      <c r="A1418" t="s">
        <v>2123</v>
      </c>
      <c r="B1418" t="s">
        <v>1137</v>
      </c>
      <c r="C1418" s="160" t="str">
        <f>TRIM(CLEAN(TEXT(IFERROR(INDEX('Snakeden MR'!$B$4:$C$3028,MATCH($A1418,'Snakeden MR'!$C$4:$C$3028,0),1),"-"),"@")))</f>
        <v>-</v>
      </c>
      <c r="D1418" s="147" t="str">
        <f>TRIM(CLEAN(TEXT(IFERROR(INDEX('Snakeden MR'!$I$4:$J$3028,MATCH($A1418,'Snakeden MR'!$J$4:$J$3028,0),1),"-"),"@")))</f>
        <v>-</v>
      </c>
      <c r="E1418" s="147" t="str">
        <f>TRIM(CLEAN(TEXT(IFERROR(INDEX('Snakeden MR'!$P$4:$Q$3028,MATCH($A1418,'Snakeden MR'!$Q$4:$Q$3028,0),1),"-"),"@")))</f>
        <v>-</v>
      </c>
      <c r="F1418" s="147" t="str">
        <f>TRIM(CLEAN(TEXT(IFERROR(INDEX('Snakeden MR'!$W$4:$X$3028,MATCH($A1418,'Snakeden MR'!$X$4:$X$3028,0),1),"-"),"@")))</f>
        <v>-</v>
      </c>
      <c r="G1418" s="159" t="str">
        <f t="shared" si="44"/>
        <v>Not Found</v>
      </c>
      <c r="H1418" t="str" cm="1">
        <f t="array" ref="H1418">IF(SUMPRODUCT((TRIM(C1418:F1418)&lt;&gt;"-")*1)=0,
    "No Data",
    IF(COUNTIF(C1418:F1418,INDEX(_xlfn._xlws.FILTER(C1418:F1418,TRIM(C1418:F1418)&lt;&gt;"-"),1))=SUMPRODUCT((TRIM(C1418:F1418)&lt;&gt;"-")*1),
    "No Change",
    "Change"))</f>
        <v>No Data</v>
      </c>
      <c r="I1418" s="159"/>
      <c r="J1418"/>
      <c r="K1418" s="163"/>
      <c r="L1418" s="147" t="str">
        <f>TRIM(CLEAN(TEXT(IFERROR(INDEX('Glade MR'!$B$4:$C$3000,MATCH($A1418,'Glade MR'!$C$4:$C$3000,0),1),"-"),"@")))</f>
        <v>-</v>
      </c>
      <c r="M1418" s="147" t="str">
        <f>TRIM(CLEAN(TEXT(IFERROR(INDEX('Glade MR'!$I$4:$J$3000,MATCH($A1418,'Glade MR'!$J$4:$J$3000,0),1),"-"),"@")))</f>
        <v>-</v>
      </c>
      <c r="N1418" s="147" t="str">
        <f>TRIM(CLEAN(TEXT(IFERROR(INDEX('Glade MR'!$P$4:$Q$3000,MATCH($A1418,'Glade MR'!$Q$4:$Q$3000,0),1),"-"),"@")))</f>
        <v>-</v>
      </c>
      <c r="O1418" s="147" t="str">
        <f>TRIM(CLEAN(TEXT(IFERROR(INDEX('Glade MR'!$W$4:$X$3000,MATCH($A1418,'Glade MR'!$X$4:$X$3000,0),1),"-"),"@")))</f>
        <v>-</v>
      </c>
      <c r="P1418" s="159" t="str">
        <f t="shared" si="45"/>
        <v>Not Found</v>
      </c>
      <c r="Q1418" t="str" cm="1">
        <f t="array" ref="Q1418">IF(SUMPRODUCT((TRIM(L1418:O1418)&lt;&gt;"-")*1)=0,
    "No Data",
    IF(COUNTIF(L1418:O1418,INDEX(_xlfn._xlws.FILTER(L1418:O1418,TRIM(L1418:O1418)&lt;&gt;"-"),1))=SUMPRODUCT((TRIM(L1418:O1418)&lt;&gt;"-")*1),
    "No Change",
    "Change"))</f>
        <v>No Data</v>
      </c>
      <c r="R1418" s="159"/>
      <c r="S1418" s="111"/>
    </row>
    <row r="1419" spans="1:19" x14ac:dyDescent="0.3">
      <c r="A1419" t="s">
        <v>532</v>
      </c>
      <c r="B1419" t="s">
        <v>1137</v>
      </c>
      <c r="C1419" s="160" t="str">
        <f>TRIM(CLEAN(TEXT(IFERROR(INDEX('Snakeden MR'!$B$4:$C$3028,MATCH($A1419,'Snakeden MR'!$C$4:$C$3028,0),1),"-"),"@")))</f>
        <v>-</v>
      </c>
      <c r="D1419" s="147" t="str">
        <f>TRIM(CLEAN(TEXT(IFERROR(INDEX('Snakeden MR'!$I$4:$J$3028,MATCH($A1419,'Snakeden MR'!$J$4:$J$3028,0),1),"-"),"@")))</f>
        <v>-</v>
      </c>
      <c r="E1419" s="147" t="str">
        <f>TRIM(CLEAN(TEXT(IFERROR(INDEX('Snakeden MR'!$P$4:$Q$3028,MATCH($A1419,'Snakeden MR'!$Q$4:$Q$3028,0),1),"-"),"@")))</f>
        <v>-</v>
      </c>
      <c r="F1419" s="147" t="str">
        <f>TRIM(CLEAN(TEXT(IFERROR(INDEX('Snakeden MR'!$W$4:$X$3028,MATCH($A1419,'Snakeden MR'!$X$4:$X$3028,0),1),"-"),"@")))</f>
        <v>-</v>
      </c>
      <c r="G1419" s="159" t="str">
        <f t="shared" si="44"/>
        <v>Not Found</v>
      </c>
      <c r="H1419" t="str" cm="1">
        <f t="array" ref="H1419">IF(SUMPRODUCT((TRIM(C1419:F1419)&lt;&gt;"-")*1)=0,
    "No Data",
    IF(COUNTIF(C1419:F1419,INDEX(_xlfn._xlws.FILTER(C1419:F1419,TRIM(C1419:F1419)&lt;&gt;"-"),1))=SUMPRODUCT((TRIM(C1419:F1419)&lt;&gt;"-")*1),
    "No Change",
    "Change"))</f>
        <v>No Data</v>
      </c>
      <c r="I1419" s="159"/>
      <c r="J1419"/>
      <c r="K1419" s="163"/>
      <c r="L1419" s="147" t="str">
        <f>TRIM(CLEAN(TEXT(IFERROR(INDEX('Glade MR'!$B$4:$C$3000,MATCH($A1419,'Glade MR'!$C$4:$C$3000,0),1),"-"),"@")))</f>
        <v>-</v>
      </c>
      <c r="M1419" s="147" t="str">
        <f>TRIM(CLEAN(TEXT(IFERROR(INDEX('Glade MR'!$I$4:$J$3000,MATCH($A1419,'Glade MR'!$J$4:$J$3000,0),1),"-"),"@")))</f>
        <v>Pool 2</v>
      </c>
      <c r="N1419" s="147" t="str">
        <f>TRIM(CLEAN(TEXT(IFERROR(INDEX('Glade MR'!$P$4:$Q$3000,MATCH($A1419,'Glade MR'!$Q$4:$Q$3000,0),1),"-"),"@")))</f>
        <v>Pool 2</v>
      </c>
      <c r="O1419" s="147" t="str">
        <f>TRIM(CLEAN(TEXT(IFERROR(INDEX('Glade MR'!$W$4:$X$3000,MATCH($A1419,'Glade MR'!$X$4:$X$3000,0),1),"-"),"@")))</f>
        <v>-</v>
      </c>
      <c r="P1419" s="159" t="str">
        <f t="shared" si="45"/>
        <v>Found</v>
      </c>
      <c r="Q1419" t="str" cm="1">
        <f t="array" ref="Q1419">IF(SUMPRODUCT((TRIM(L1419:O1419)&lt;&gt;"-")*1)=0,
    "No Data",
    IF(COUNTIF(L1419:O1419,INDEX(_xlfn._xlws.FILTER(L1419:O1419,TRIM(L1419:O1419)&lt;&gt;"-"),1))=SUMPRODUCT((TRIM(L1419:O1419)&lt;&gt;"-")*1),
    "No Change",
    "Change"))</f>
        <v>No Change</v>
      </c>
      <c r="R1419" s="159"/>
      <c r="S1419" s="111"/>
    </row>
    <row r="1420" spans="1:19" x14ac:dyDescent="0.3">
      <c r="A1420" t="s">
        <v>526</v>
      </c>
      <c r="B1420" t="s">
        <v>1137</v>
      </c>
      <c r="C1420" s="160" t="str">
        <f>TRIM(CLEAN(TEXT(IFERROR(INDEX('Snakeden MR'!$B$4:$C$3028,MATCH($A1420,'Snakeden MR'!$C$4:$C$3028,0),1),"-"),"@")))</f>
        <v>-</v>
      </c>
      <c r="D1420" s="147" t="str">
        <f>TRIM(CLEAN(TEXT(IFERROR(INDEX('Snakeden MR'!$I$4:$J$3028,MATCH($A1420,'Snakeden MR'!$J$4:$J$3028,0),1),"-"),"@")))</f>
        <v>-</v>
      </c>
      <c r="E1420" s="147" t="str">
        <f>TRIM(CLEAN(TEXT(IFERROR(INDEX('Snakeden MR'!$P$4:$Q$3028,MATCH($A1420,'Snakeden MR'!$Q$4:$Q$3028,0),1),"-"),"@")))</f>
        <v>-</v>
      </c>
      <c r="F1420" s="147" t="str">
        <f>TRIM(CLEAN(TEXT(IFERROR(INDEX('Snakeden MR'!$W$4:$X$3028,MATCH($A1420,'Snakeden MR'!$X$4:$X$3028,0),1),"-"),"@")))</f>
        <v>-</v>
      </c>
      <c r="G1420" s="159" t="str">
        <f t="shared" si="44"/>
        <v>Not Found</v>
      </c>
      <c r="H1420" t="str" cm="1">
        <f t="array" ref="H1420">IF(SUMPRODUCT((TRIM(C1420:F1420)&lt;&gt;"-")*1)=0,
    "No Data",
    IF(COUNTIF(C1420:F1420,INDEX(_xlfn._xlws.FILTER(C1420:F1420,TRIM(C1420:F1420)&lt;&gt;"-"),1))=SUMPRODUCT((TRIM(C1420:F1420)&lt;&gt;"-")*1),
    "No Change",
    "Change"))</f>
        <v>No Data</v>
      </c>
      <c r="I1420" s="159"/>
      <c r="J1420"/>
      <c r="K1420" s="163"/>
      <c r="L1420" s="147" t="str">
        <f>TRIM(CLEAN(TEXT(IFERROR(INDEX('Glade MR'!$B$4:$C$3000,MATCH($A1420,'Glade MR'!$C$4:$C$3000,0),1),"-"),"@")))</f>
        <v>-</v>
      </c>
      <c r="M1420" s="147" t="str">
        <f>TRIM(CLEAN(TEXT(IFERROR(INDEX('Glade MR'!$I$4:$J$3000,MATCH($A1420,'Glade MR'!$J$4:$J$3000,0),1),"-"),"@")))</f>
        <v>Pool 8</v>
      </c>
      <c r="N1420" s="147" t="str">
        <f>TRIM(CLEAN(TEXT(IFERROR(INDEX('Glade MR'!$P$4:$Q$3000,MATCH($A1420,'Glade MR'!$Q$4:$Q$3000,0),1),"-"),"@")))</f>
        <v>-</v>
      </c>
      <c r="O1420" s="147" t="str">
        <f>TRIM(CLEAN(TEXT(IFERROR(INDEX('Glade MR'!$W$4:$X$3000,MATCH($A1420,'Glade MR'!$X$4:$X$3000,0),1),"-"),"@")))</f>
        <v>Pool 8</v>
      </c>
      <c r="P1420" s="159" t="str">
        <f t="shared" si="45"/>
        <v>Found</v>
      </c>
      <c r="Q1420" t="str" cm="1">
        <f t="array" ref="Q1420">IF(SUMPRODUCT((TRIM(L1420:O1420)&lt;&gt;"-")*1)=0,
    "No Data",
    IF(COUNTIF(L1420:O1420,INDEX(_xlfn._xlws.FILTER(L1420:O1420,TRIM(L1420:O1420)&lt;&gt;"-"),1))=SUMPRODUCT((TRIM(L1420:O1420)&lt;&gt;"-")*1),
    "No Change",
    "Change"))</f>
        <v>No Change</v>
      </c>
      <c r="R1420" s="159"/>
      <c r="S1420" s="111"/>
    </row>
    <row r="1421" spans="1:19" x14ac:dyDescent="0.3">
      <c r="A1421" t="s">
        <v>2124</v>
      </c>
      <c r="B1421" t="s">
        <v>1137</v>
      </c>
      <c r="C1421" s="160" t="str">
        <f>TRIM(CLEAN(TEXT(IFERROR(INDEX('Snakeden MR'!$B$4:$C$3028,MATCH($A1421,'Snakeden MR'!$C$4:$C$3028,0),1),"-"),"@")))</f>
        <v>-</v>
      </c>
      <c r="D1421" s="147" t="str">
        <f>TRIM(CLEAN(TEXT(IFERROR(INDEX('Snakeden MR'!$I$4:$J$3028,MATCH($A1421,'Snakeden MR'!$J$4:$J$3028,0),1),"-"),"@")))</f>
        <v>-</v>
      </c>
      <c r="E1421" s="147" t="str">
        <f>TRIM(CLEAN(TEXT(IFERROR(INDEX('Snakeden MR'!$P$4:$Q$3028,MATCH($A1421,'Snakeden MR'!$Q$4:$Q$3028,0),1),"-"),"@")))</f>
        <v>-</v>
      </c>
      <c r="F1421" s="147" t="str">
        <f>TRIM(CLEAN(TEXT(IFERROR(INDEX('Snakeden MR'!$W$4:$X$3028,MATCH($A1421,'Snakeden MR'!$X$4:$X$3028,0),1),"-"),"@")))</f>
        <v>-</v>
      </c>
      <c r="G1421" s="159" t="str">
        <f t="shared" si="44"/>
        <v>Not Found</v>
      </c>
      <c r="H1421" t="str" cm="1">
        <f t="array" ref="H1421">IF(SUMPRODUCT((TRIM(C1421:F1421)&lt;&gt;"-")*1)=0,
    "No Data",
    IF(COUNTIF(C1421:F1421,INDEX(_xlfn._xlws.FILTER(C1421:F1421,TRIM(C1421:F1421)&lt;&gt;"-"),1))=SUMPRODUCT((TRIM(C1421:F1421)&lt;&gt;"-")*1),
    "No Change",
    "Change"))</f>
        <v>No Data</v>
      </c>
      <c r="I1421" s="159"/>
      <c r="J1421"/>
      <c r="K1421" s="163"/>
      <c r="L1421" s="147" t="str">
        <f>TRIM(CLEAN(TEXT(IFERROR(INDEX('Glade MR'!$B$4:$C$3000,MATCH($A1421,'Glade MR'!$C$4:$C$3000,0),1),"-"),"@")))</f>
        <v>-</v>
      </c>
      <c r="M1421" s="147" t="str">
        <f>TRIM(CLEAN(TEXT(IFERROR(INDEX('Glade MR'!$I$4:$J$3000,MATCH($A1421,'Glade MR'!$J$4:$J$3000,0),1),"-"),"@")))</f>
        <v>-</v>
      </c>
      <c r="N1421" s="147" t="str">
        <f>TRIM(CLEAN(TEXT(IFERROR(INDEX('Glade MR'!$P$4:$Q$3000,MATCH($A1421,'Glade MR'!$Q$4:$Q$3000,0),1),"-"),"@")))</f>
        <v>-</v>
      </c>
      <c r="O1421" s="147" t="str">
        <f>TRIM(CLEAN(TEXT(IFERROR(INDEX('Glade MR'!$W$4:$X$3000,MATCH($A1421,'Glade MR'!$X$4:$X$3000,0),1),"-"),"@")))</f>
        <v>-</v>
      </c>
      <c r="P1421" s="159" t="str">
        <f t="shared" si="45"/>
        <v>Not Found</v>
      </c>
      <c r="Q1421" t="str" cm="1">
        <f t="array" ref="Q1421">IF(SUMPRODUCT((TRIM(L1421:O1421)&lt;&gt;"-")*1)=0,
    "No Data",
    IF(COUNTIF(L1421:O1421,INDEX(_xlfn._xlws.FILTER(L1421:O1421,TRIM(L1421:O1421)&lt;&gt;"-"),1))=SUMPRODUCT((TRIM(L1421:O1421)&lt;&gt;"-")*1),
    "No Change",
    "Change"))</f>
        <v>No Data</v>
      </c>
      <c r="R1421" s="159"/>
      <c r="S1421" s="111"/>
    </row>
    <row r="1422" spans="1:19" x14ac:dyDescent="0.3">
      <c r="A1422" t="s">
        <v>2125</v>
      </c>
      <c r="B1422" t="s">
        <v>1145</v>
      </c>
      <c r="C1422" s="160" t="str">
        <f>TRIM(CLEAN(TEXT(IFERROR(INDEX('Snakeden MR'!$B$4:$C$3028,MATCH($A1422,'Snakeden MR'!$C$4:$C$3028,0),1),"-"),"@")))</f>
        <v>-</v>
      </c>
      <c r="D1422" s="147" t="str">
        <f>TRIM(CLEAN(TEXT(IFERROR(INDEX('Snakeden MR'!$I$4:$J$3028,MATCH($A1422,'Snakeden MR'!$J$4:$J$3028,0),1),"-"),"@")))</f>
        <v>-</v>
      </c>
      <c r="E1422" s="147" t="str">
        <f>TRIM(CLEAN(TEXT(IFERROR(INDEX('Snakeden MR'!$P$4:$Q$3028,MATCH($A1422,'Snakeden MR'!$Q$4:$Q$3028,0),1),"-"),"@")))</f>
        <v>-</v>
      </c>
      <c r="F1422" s="147" t="str">
        <f>TRIM(CLEAN(TEXT(IFERROR(INDEX('Snakeden MR'!$W$4:$X$3028,MATCH($A1422,'Snakeden MR'!$X$4:$X$3028,0),1),"-"),"@")))</f>
        <v>-</v>
      </c>
      <c r="G1422" s="159" t="str">
        <f t="shared" si="44"/>
        <v>Not Found</v>
      </c>
      <c r="H1422" t="str" cm="1">
        <f t="array" ref="H1422">IF(SUMPRODUCT((TRIM(C1422:F1422)&lt;&gt;"-")*1)=0,
    "No Data",
    IF(COUNTIF(C1422:F1422,INDEX(_xlfn._xlws.FILTER(C1422:F1422,TRIM(C1422:F1422)&lt;&gt;"-"),1))=SUMPRODUCT((TRIM(C1422:F1422)&lt;&gt;"-")*1),
    "No Change",
    "Change"))</f>
        <v>No Data</v>
      </c>
      <c r="I1422" s="159"/>
      <c r="J1422"/>
      <c r="K1422" s="163"/>
      <c r="L1422" s="147" t="str">
        <f>TRIM(CLEAN(TEXT(IFERROR(INDEX('Glade MR'!$B$4:$C$3000,MATCH($A1422,'Glade MR'!$C$4:$C$3000,0),1),"-"),"@")))</f>
        <v>-</v>
      </c>
      <c r="M1422" s="147" t="str">
        <f>TRIM(CLEAN(TEXT(IFERROR(INDEX('Glade MR'!$I$4:$J$3000,MATCH($A1422,'Glade MR'!$J$4:$J$3000,0),1),"-"),"@")))</f>
        <v>-</v>
      </c>
      <c r="N1422" s="147" t="str">
        <f>TRIM(CLEAN(TEXT(IFERROR(INDEX('Glade MR'!$P$4:$Q$3000,MATCH($A1422,'Glade MR'!$Q$4:$Q$3000,0),1),"-"),"@")))</f>
        <v>-</v>
      </c>
      <c r="O1422" s="147" t="str">
        <f>TRIM(CLEAN(TEXT(IFERROR(INDEX('Glade MR'!$W$4:$X$3000,MATCH($A1422,'Glade MR'!$X$4:$X$3000,0),1),"-"),"@")))</f>
        <v>-</v>
      </c>
      <c r="P1422" s="159" t="str">
        <f t="shared" si="45"/>
        <v>Not Found</v>
      </c>
      <c r="Q1422" t="str" cm="1">
        <f t="array" ref="Q1422">IF(SUMPRODUCT((TRIM(L1422:O1422)&lt;&gt;"-")*1)=0,
    "No Data",
    IF(COUNTIF(L1422:O1422,INDEX(_xlfn._xlws.FILTER(L1422:O1422,TRIM(L1422:O1422)&lt;&gt;"-"),1))=SUMPRODUCT((TRIM(L1422:O1422)&lt;&gt;"-")*1),
    "No Change",
    "Change"))</f>
        <v>No Data</v>
      </c>
      <c r="R1422" s="159"/>
      <c r="S1422" s="111"/>
    </row>
    <row r="1423" spans="1:19" x14ac:dyDescent="0.3">
      <c r="A1423" t="s">
        <v>2126</v>
      </c>
      <c r="B1423" t="s">
        <v>1137</v>
      </c>
      <c r="C1423" s="160" t="str">
        <f>TRIM(CLEAN(TEXT(IFERROR(INDEX('Snakeden MR'!$B$4:$C$3028,MATCH($A1423,'Snakeden MR'!$C$4:$C$3028,0),1),"-"),"@")))</f>
        <v>-</v>
      </c>
      <c r="D1423" s="147" t="str">
        <f>TRIM(CLEAN(TEXT(IFERROR(INDEX('Snakeden MR'!$I$4:$J$3028,MATCH($A1423,'Snakeden MR'!$J$4:$J$3028,0),1),"-"),"@")))</f>
        <v>-</v>
      </c>
      <c r="E1423" s="147" t="str">
        <f>TRIM(CLEAN(TEXT(IFERROR(INDEX('Snakeden MR'!$P$4:$Q$3028,MATCH($A1423,'Snakeden MR'!$Q$4:$Q$3028,0),1),"-"),"@")))</f>
        <v>-</v>
      </c>
      <c r="F1423" s="147" t="str">
        <f>TRIM(CLEAN(TEXT(IFERROR(INDEX('Snakeden MR'!$W$4:$X$3028,MATCH($A1423,'Snakeden MR'!$X$4:$X$3028,0),1),"-"),"@")))</f>
        <v>-</v>
      </c>
      <c r="G1423" s="159" t="str">
        <f t="shared" si="44"/>
        <v>Not Found</v>
      </c>
      <c r="H1423" t="str" cm="1">
        <f t="array" ref="H1423">IF(SUMPRODUCT((TRIM(C1423:F1423)&lt;&gt;"-")*1)=0,
    "No Data",
    IF(COUNTIF(C1423:F1423,INDEX(_xlfn._xlws.FILTER(C1423:F1423,TRIM(C1423:F1423)&lt;&gt;"-"),1))=SUMPRODUCT((TRIM(C1423:F1423)&lt;&gt;"-")*1),
    "No Change",
    "Change"))</f>
        <v>No Data</v>
      </c>
      <c r="I1423" s="159"/>
      <c r="J1423"/>
      <c r="K1423" s="163"/>
      <c r="L1423" s="147" t="str">
        <f>TRIM(CLEAN(TEXT(IFERROR(INDEX('Glade MR'!$B$4:$C$3000,MATCH($A1423,'Glade MR'!$C$4:$C$3000,0),1),"-"),"@")))</f>
        <v>-</v>
      </c>
      <c r="M1423" s="147" t="str">
        <f>TRIM(CLEAN(TEXT(IFERROR(INDEX('Glade MR'!$I$4:$J$3000,MATCH($A1423,'Glade MR'!$J$4:$J$3000,0),1),"-"),"@")))</f>
        <v>-</v>
      </c>
      <c r="N1423" s="147" t="str">
        <f>TRIM(CLEAN(TEXT(IFERROR(INDEX('Glade MR'!$P$4:$Q$3000,MATCH($A1423,'Glade MR'!$Q$4:$Q$3000,0),1),"-"),"@")))</f>
        <v>-</v>
      </c>
      <c r="O1423" s="147" t="str">
        <f>TRIM(CLEAN(TEXT(IFERROR(INDEX('Glade MR'!$W$4:$X$3000,MATCH($A1423,'Glade MR'!$X$4:$X$3000,0),1),"-"),"@")))</f>
        <v>-</v>
      </c>
      <c r="P1423" s="159" t="str">
        <f t="shared" si="45"/>
        <v>Not Found</v>
      </c>
      <c r="Q1423" t="str" cm="1">
        <f t="array" ref="Q1423">IF(SUMPRODUCT((TRIM(L1423:O1423)&lt;&gt;"-")*1)=0,
    "No Data",
    IF(COUNTIF(L1423:O1423,INDEX(_xlfn._xlws.FILTER(L1423:O1423,TRIM(L1423:O1423)&lt;&gt;"-"),1))=SUMPRODUCT((TRIM(L1423:O1423)&lt;&gt;"-")*1),
    "No Change",
    "Change"))</f>
        <v>No Data</v>
      </c>
      <c r="R1423" s="159"/>
      <c r="S1423" s="111"/>
    </row>
    <row r="1424" spans="1:19" x14ac:dyDescent="0.3">
      <c r="A1424" t="s">
        <v>415</v>
      </c>
      <c r="B1424" t="s">
        <v>1137</v>
      </c>
      <c r="C1424" s="160" t="str">
        <f>TRIM(CLEAN(TEXT(IFERROR(INDEX('Snakeden MR'!$B$4:$C$3028,MATCH($A1424,'Snakeden MR'!$C$4:$C$3028,0),1),"-"),"@")))</f>
        <v>-</v>
      </c>
      <c r="D1424" s="147" t="str">
        <f>TRIM(CLEAN(TEXT(IFERROR(INDEX('Snakeden MR'!$I$4:$J$3028,MATCH($A1424,'Snakeden MR'!$J$4:$J$3028,0),1),"-"),"@")))</f>
        <v>-</v>
      </c>
      <c r="E1424" s="147" t="str">
        <f>TRIM(CLEAN(TEXT(IFERROR(INDEX('Snakeden MR'!$P$4:$Q$3028,MATCH($A1424,'Snakeden MR'!$Q$4:$Q$3028,0),1),"-"),"@")))</f>
        <v>-</v>
      </c>
      <c r="F1424" s="147" t="str">
        <f>TRIM(CLEAN(TEXT(IFERROR(INDEX('Snakeden MR'!$W$4:$X$3028,MATCH($A1424,'Snakeden MR'!$X$4:$X$3028,0),1),"-"),"@")))</f>
        <v>-</v>
      </c>
      <c r="G1424" s="159" t="str">
        <f t="shared" si="44"/>
        <v>Not Found</v>
      </c>
      <c r="H1424" t="str" cm="1">
        <f t="array" ref="H1424">IF(SUMPRODUCT((TRIM(C1424:F1424)&lt;&gt;"-")*1)=0,
    "No Data",
    IF(COUNTIF(C1424:F1424,INDEX(_xlfn._xlws.FILTER(C1424:F1424,TRIM(C1424:F1424)&lt;&gt;"-"),1))=SUMPRODUCT((TRIM(C1424:F1424)&lt;&gt;"-")*1),
    "No Change",
    "Change"))</f>
        <v>No Data</v>
      </c>
      <c r="I1424" s="159"/>
      <c r="J1424"/>
      <c r="K1424" s="163"/>
      <c r="L1424" s="147" t="str">
        <f>TRIM(CLEAN(TEXT(IFERROR(INDEX('Glade MR'!$B$4:$C$3000,MATCH($A1424,'Glade MR'!$C$4:$C$3000,0),1),"-"),"@")))</f>
        <v>-</v>
      </c>
      <c r="M1424" s="147" t="str">
        <f>TRIM(CLEAN(TEXT(IFERROR(INDEX('Glade MR'!$I$4:$J$3000,MATCH($A1424,'Glade MR'!$J$4:$J$3000,0),1),"-"),"@")))</f>
        <v>Pool 8</v>
      </c>
      <c r="N1424" s="147" t="str">
        <f>TRIM(CLEAN(TEXT(IFERROR(INDEX('Glade MR'!$P$4:$Q$3000,MATCH($A1424,'Glade MR'!$Q$4:$Q$3000,0),1),"-"),"@")))</f>
        <v>-</v>
      </c>
      <c r="O1424" s="147" t="str">
        <f>TRIM(CLEAN(TEXT(IFERROR(INDEX('Glade MR'!$W$4:$X$3000,MATCH($A1424,'Glade MR'!$X$4:$X$3000,0),1),"-"),"@")))</f>
        <v>-</v>
      </c>
      <c r="P1424" s="159" t="str">
        <f t="shared" si="45"/>
        <v>Found</v>
      </c>
      <c r="Q1424" t="str" cm="1">
        <f t="array" ref="Q1424">IF(SUMPRODUCT((TRIM(L1424:O1424)&lt;&gt;"-")*1)=0,
    "No Data",
    IF(COUNTIF(L1424:O1424,INDEX(_xlfn._xlws.FILTER(L1424:O1424,TRIM(L1424:O1424)&lt;&gt;"-"),1))=SUMPRODUCT((TRIM(L1424:O1424)&lt;&gt;"-")*1),
    "No Change",
    "Change"))</f>
        <v>No Change</v>
      </c>
      <c r="R1424" s="159"/>
      <c r="S1424" s="111"/>
    </row>
    <row r="1425" spans="1:19" x14ac:dyDescent="0.3">
      <c r="A1425" t="s">
        <v>2127</v>
      </c>
      <c r="B1425" t="s">
        <v>1145</v>
      </c>
      <c r="C1425" s="160" t="str">
        <f>TRIM(CLEAN(TEXT(IFERROR(INDEX('Snakeden MR'!$B$4:$C$3028,MATCH($A1425,'Snakeden MR'!$C$4:$C$3028,0),1),"-"),"@")))</f>
        <v>-</v>
      </c>
      <c r="D1425" s="147" t="str">
        <f>TRIM(CLEAN(TEXT(IFERROR(INDEX('Snakeden MR'!$I$4:$J$3028,MATCH($A1425,'Snakeden MR'!$J$4:$J$3028,0),1),"-"),"@")))</f>
        <v>-</v>
      </c>
      <c r="E1425" s="147" t="str">
        <f>TRIM(CLEAN(TEXT(IFERROR(INDEX('Snakeden MR'!$P$4:$Q$3028,MATCH($A1425,'Snakeden MR'!$Q$4:$Q$3028,0),1),"-"),"@")))</f>
        <v>-</v>
      </c>
      <c r="F1425" s="147" t="str">
        <f>TRIM(CLEAN(TEXT(IFERROR(INDEX('Snakeden MR'!$W$4:$X$3028,MATCH($A1425,'Snakeden MR'!$X$4:$X$3028,0),1),"-"),"@")))</f>
        <v>-</v>
      </c>
      <c r="G1425" s="159" t="str">
        <f t="shared" si="44"/>
        <v>Not Found</v>
      </c>
      <c r="H1425" t="str" cm="1">
        <f t="array" ref="H1425">IF(SUMPRODUCT((TRIM(C1425:F1425)&lt;&gt;"-")*1)=0,
    "No Data",
    IF(COUNTIF(C1425:F1425,INDEX(_xlfn._xlws.FILTER(C1425:F1425,TRIM(C1425:F1425)&lt;&gt;"-"),1))=SUMPRODUCT((TRIM(C1425:F1425)&lt;&gt;"-")*1),
    "No Change",
    "Change"))</f>
        <v>No Data</v>
      </c>
      <c r="I1425" s="159"/>
      <c r="J1425"/>
      <c r="K1425" s="163"/>
      <c r="L1425" s="147" t="str">
        <f>TRIM(CLEAN(TEXT(IFERROR(INDEX('Glade MR'!$B$4:$C$3000,MATCH($A1425,'Glade MR'!$C$4:$C$3000,0),1),"-"),"@")))</f>
        <v>-</v>
      </c>
      <c r="M1425" s="147" t="str">
        <f>TRIM(CLEAN(TEXT(IFERROR(INDEX('Glade MR'!$I$4:$J$3000,MATCH($A1425,'Glade MR'!$J$4:$J$3000,0),1),"-"),"@")))</f>
        <v>-</v>
      </c>
      <c r="N1425" s="147" t="str">
        <f>TRIM(CLEAN(TEXT(IFERROR(INDEX('Glade MR'!$P$4:$Q$3000,MATCH($A1425,'Glade MR'!$Q$4:$Q$3000,0),1),"-"),"@")))</f>
        <v>-</v>
      </c>
      <c r="O1425" s="147" t="str">
        <f>TRIM(CLEAN(TEXT(IFERROR(INDEX('Glade MR'!$W$4:$X$3000,MATCH($A1425,'Glade MR'!$X$4:$X$3000,0),1),"-"),"@")))</f>
        <v>-</v>
      </c>
      <c r="P1425" s="159" t="str">
        <f t="shared" si="45"/>
        <v>Not Found</v>
      </c>
      <c r="Q1425" t="str" cm="1">
        <f t="array" ref="Q1425">IF(SUMPRODUCT((TRIM(L1425:O1425)&lt;&gt;"-")*1)=0,
    "No Data",
    IF(COUNTIF(L1425:O1425,INDEX(_xlfn._xlws.FILTER(L1425:O1425,TRIM(L1425:O1425)&lt;&gt;"-"),1))=SUMPRODUCT((TRIM(L1425:O1425)&lt;&gt;"-")*1),
    "No Change",
    "Change"))</f>
        <v>No Data</v>
      </c>
      <c r="R1425" s="159"/>
      <c r="S1425" s="111"/>
    </row>
    <row r="1426" spans="1:19" x14ac:dyDescent="0.3">
      <c r="A1426" t="s">
        <v>2128</v>
      </c>
      <c r="B1426" t="s">
        <v>1145</v>
      </c>
      <c r="C1426" s="160" t="str">
        <f>TRIM(CLEAN(TEXT(IFERROR(INDEX('Snakeden MR'!$B$4:$C$3028,MATCH($A1426,'Snakeden MR'!$C$4:$C$3028,0),1),"-"),"@")))</f>
        <v>-</v>
      </c>
      <c r="D1426" s="147" t="str">
        <f>TRIM(CLEAN(TEXT(IFERROR(INDEX('Snakeden MR'!$I$4:$J$3028,MATCH($A1426,'Snakeden MR'!$J$4:$J$3028,0),1),"-"),"@")))</f>
        <v>-</v>
      </c>
      <c r="E1426" s="147" t="str">
        <f>TRIM(CLEAN(TEXT(IFERROR(INDEX('Snakeden MR'!$P$4:$Q$3028,MATCH($A1426,'Snakeden MR'!$Q$4:$Q$3028,0),1),"-"),"@")))</f>
        <v>-</v>
      </c>
      <c r="F1426" s="147" t="str">
        <f>TRIM(CLEAN(TEXT(IFERROR(INDEX('Snakeden MR'!$W$4:$X$3028,MATCH($A1426,'Snakeden MR'!$X$4:$X$3028,0),1),"-"),"@")))</f>
        <v>-</v>
      </c>
      <c r="G1426" s="159" t="str">
        <f t="shared" si="44"/>
        <v>Not Found</v>
      </c>
      <c r="H1426" t="str" cm="1">
        <f t="array" ref="H1426">IF(SUMPRODUCT((TRIM(C1426:F1426)&lt;&gt;"-")*1)=0,
    "No Data",
    IF(COUNTIF(C1426:F1426,INDEX(_xlfn._xlws.FILTER(C1426:F1426,TRIM(C1426:F1426)&lt;&gt;"-"),1))=SUMPRODUCT((TRIM(C1426:F1426)&lt;&gt;"-")*1),
    "No Change",
    "Change"))</f>
        <v>No Data</v>
      </c>
      <c r="I1426" s="159"/>
      <c r="J1426"/>
      <c r="K1426" s="163"/>
      <c r="L1426" s="147" t="str">
        <f>TRIM(CLEAN(TEXT(IFERROR(INDEX('Glade MR'!$B$4:$C$3000,MATCH($A1426,'Glade MR'!$C$4:$C$3000,0),1),"-"),"@")))</f>
        <v>-</v>
      </c>
      <c r="M1426" s="147" t="str">
        <f>TRIM(CLEAN(TEXT(IFERROR(INDEX('Glade MR'!$I$4:$J$3000,MATCH($A1426,'Glade MR'!$J$4:$J$3000,0),1),"-"),"@")))</f>
        <v>-</v>
      </c>
      <c r="N1426" s="147" t="str">
        <f>TRIM(CLEAN(TEXT(IFERROR(INDEX('Glade MR'!$P$4:$Q$3000,MATCH($A1426,'Glade MR'!$Q$4:$Q$3000,0),1),"-"),"@")))</f>
        <v>-</v>
      </c>
      <c r="O1426" s="147" t="str">
        <f>TRIM(CLEAN(TEXT(IFERROR(INDEX('Glade MR'!$W$4:$X$3000,MATCH($A1426,'Glade MR'!$X$4:$X$3000,0),1),"-"),"@")))</f>
        <v>-</v>
      </c>
      <c r="P1426" s="159" t="str">
        <f t="shared" si="45"/>
        <v>Not Found</v>
      </c>
      <c r="Q1426" t="str" cm="1">
        <f t="array" ref="Q1426">IF(SUMPRODUCT((TRIM(L1426:O1426)&lt;&gt;"-")*1)=0,
    "No Data",
    IF(COUNTIF(L1426:O1426,INDEX(_xlfn._xlws.FILTER(L1426:O1426,TRIM(L1426:O1426)&lt;&gt;"-"),1))=SUMPRODUCT((TRIM(L1426:O1426)&lt;&gt;"-")*1),
    "No Change",
    "Change"))</f>
        <v>No Data</v>
      </c>
      <c r="R1426" s="159"/>
      <c r="S1426" s="111"/>
    </row>
    <row r="1427" spans="1:19" x14ac:dyDescent="0.3">
      <c r="A1427" t="s">
        <v>2129</v>
      </c>
      <c r="B1427" t="s">
        <v>1145</v>
      </c>
      <c r="C1427" s="160" t="str">
        <f>TRIM(CLEAN(TEXT(IFERROR(INDEX('Snakeden MR'!$B$4:$C$3028,MATCH($A1427,'Snakeden MR'!$C$4:$C$3028,0),1),"-"),"@")))</f>
        <v>-</v>
      </c>
      <c r="D1427" s="147" t="str">
        <f>TRIM(CLEAN(TEXT(IFERROR(INDEX('Snakeden MR'!$I$4:$J$3028,MATCH($A1427,'Snakeden MR'!$J$4:$J$3028,0),1),"-"),"@")))</f>
        <v>-</v>
      </c>
      <c r="E1427" s="147" t="str">
        <f>TRIM(CLEAN(TEXT(IFERROR(INDEX('Snakeden MR'!$P$4:$Q$3028,MATCH($A1427,'Snakeden MR'!$Q$4:$Q$3028,0),1),"-"),"@")))</f>
        <v>-</v>
      </c>
      <c r="F1427" s="147" t="str">
        <f>TRIM(CLEAN(TEXT(IFERROR(INDEX('Snakeden MR'!$W$4:$X$3028,MATCH($A1427,'Snakeden MR'!$X$4:$X$3028,0),1),"-"),"@")))</f>
        <v>-</v>
      </c>
      <c r="G1427" s="159" t="str">
        <f t="shared" si="44"/>
        <v>Not Found</v>
      </c>
      <c r="H1427" t="str" cm="1">
        <f t="array" ref="H1427">IF(SUMPRODUCT((TRIM(C1427:F1427)&lt;&gt;"-")*1)=0,
    "No Data",
    IF(COUNTIF(C1427:F1427,INDEX(_xlfn._xlws.FILTER(C1427:F1427,TRIM(C1427:F1427)&lt;&gt;"-"),1))=SUMPRODUCT((TRIM(C1427:F1427)&lt;&gt;"-")*1),
    "No Change",
    "Change"))</f>
        <v>No Data</v>
      </c>
      <c r="I1427" s="159"/>
      <c r="J1427"/>
      <c r="K1427" s="163"/>
      <c r="L1427" s="147" t="str">
        <f>TRIM(CLEAN(TEXT(IFERROR(INDEX('Glade MR'!$B$4:$C$3000,MATCH($A1427,'Glade MR'!$C$4:$C$3000,0),1),"-"),"@")))</f>
        <v>-</v>
      </c>
      <c r="M1427" s="147" t="str">
        <f>TRIM(CLEAN(TEXT(IFERROR(INDEX('Glade MR'!$I$4:$J$3000,MATCH($A1427,'Glade MR'!$J$4:$J$3000,0),1),"-"),"@")))</f>
        <v>-</v>
      </c>
      <c r="N1427" s="147" t="str">
        <f>TRIM(CLEAN(TEXT(IFERROR(INDEX('Glade MR'!$P$4:$Q$3000,MATCH($A1427,'Glade MR'!$Q$4:$Q$3000,0),1),"-"),"@")))</f>
        <v>-</v>
      </c>
      <c r="O1427" s="147" t="str">
        <f>TRIM(CLEAN(TEXT(IFERROR(INDEX('Glade MR'!$W$4:$X$3000,MATCH($A1427,'Glade MR'!$X$4:$X$3000,0),1),"-"),"@")))</f>
        <v>-</v>
      </c>
      <c r="P1427" s="159" t="str">
        <f t="shared" si="45"/>
        <v>Not Found</v>
      </c>
      <c r="Q1427" t="str" cm="1">
        <f t="array" ref="Q1427">IF(SUMPRODUCT((TRIM(L1427:O1427)&lt;&gt;"-")*1)=0,
    "No Data",
    IF(COUNTIF(L1427:O1427,INDEX(_xlfn._xlws.FILTER(L1427:O1427,TRIM(L1427:O1427)&lt;&gt;"-"),1))=SUMPRODUCT((TRIM(L1427:O1427)&lt;&gt;"-")*1),
    "No Change",
    "Change"))</f>
        <v>No Data</v>
      </c>
      <c r="R1427" s="159"/>
      <c r="S1427" s="111"/>
    </row>
    <row r="1428" spans="1:19" x14ac:dyDescent="0.3">
      <c r="A1428" t="s">
        <v>2130</v>
      </c>
      <c r="B1428" t="s">
        <v>1145</v>
      </c>
      <c r="C1428" s="160" t="str">
        <f>TRIM(CLEAN(TEXT(IFERROR(INDEX('Snakeden MR'!$B$4:$C$3028,MATCH($A1428,'Snakeden MR'!$C$4:$C$3028,0),1),"-"),"@")))</f>
        <v>-</v>
      </c>
      <c r="D1428" s="147" t="str">
        <f>TRIM(CLEAN(TEXT(IFERROR(INDEX('Snakeden MR'!$I$4:$J$3028,MATCH($A1428,'Snakeden MR'!$J$4:$J$3028,0),1),"-"),"@")))</f>
        <v>-</v>
      </c>
      <c r="E1428" s="147" t="str">
        <f>TRIM(CLEAN(TEXT(IFERROR(INDEX('Snakeden MR'!$P$4:$Q$3028,MATCH($A1428,'Snakeden MR'!$Q$4:$Q$3028,0),1),"-"),"@")))</f>
        <v>-</v>
      </c>
      <c r="F1428" s="147" t="str">
        <f>TRIM(CLEAN(TEXT(IFERROR(INDEX('Snakeden MR'!$W$4:$X$3028,MATCH($A1428,'Snakeden MR'!$X$4:$X$3028,0),1),"-"),"@")))</f>
        <v>-</v>
      </c>
      <c r="G1428" s="159" t="str">
        <f t="shared" si="44"/>
        <v>Not Found</v>
      </c>
      <c r="H1428" t="str" cm="1">
        <f t="array" ref="H1428">IF(SUMPRODUCT((TRIM(C1428:F1428)&lt;&gt;"-")*1)=0,
    "No Data",
    IF(COUNTIF(C1428:F1428,INDEX(_xlfn._xlws.FILTER(C1428:F1428,TRIM(C1428:F1428)&lt;&gt;"-"),1))=SUMPRODUCT((TRIM(C1428:F1428)&lt;&gt;"-")*1),
    "No Change",
    "Change"))</f>
        <v>No Data</v>
      </c>
      <c r="I1428" s="159"/>
      <c r="J1428"/>
      <c r="K1428" s="163"/>
      <c r="L1428" s="147" t="str">
        <f>TRIM(CLEAN(TEXT(IFERROR(INDEX('Glade MR'!$B$4:$C$3000,MATCH($A1428,'Glade MR'!$C$4:$C$3000,0),1),"-"),"@")))</f>
        <v>-</v>
      </c>
      <c r="M1428" s="147" t="str">
        <f>TRIM(CLEAN(TEXT(IFERROR(INDEX('Glade MR'!$I$4:$J$3000,MATCH($A1428,'Glade MR'!$J$4:$J$3000,0),1),"-"),"@")))</f>
        <v>-</v>
      </c>
      <c r="N1428" s="147" t="str">
        <f>TRIM(CLEAN(TEXT(IFERROR(INDEX('Glade MR'!$P$4:$Q$3000,MATCH($A1428,'Glade MR'!$Q$4:$Q$3000,0),1),"-"),"@")))</f>
        <v>-</v>
      </c>
      <c r="O1428" s="147" t="str">
        <f>TRIM(CLEAN(TEXT(IFERROR(INDEX('Glade MR'!$W$4:$X$3000,MATCH($A1428,'Glade MR'!$X$4:$X$3000,0),1),"-"),"@")))</f>
        <v>-</v>
      </c>
      <c r="P1428" s="159" t="str">
        <f t="shared" si="45"/>
        <v>Not Found</v>
      </c>
      <c r="Q1428" t="str" cm="1">
        <f t="array" ref="Q1428">IF(SUMPRODUCT((TRIM(L1428:O1428)&lt;&gt;"-")*1)=0,
    "No Data",
    IF(COUNTIF(L1428:O1428,INDEX(_xlfn._xlws.FILTER(L1428:O1428,TRIM(L1428:O1428)&lt;&gt;"-"),1))=SUMPRODUCT((TRIM(L1428:O1428)&lt;&gt;"-")*1),
    "No Change",
    "Change"))</f>
        <v>No Data</v>
      </c>
      <c r="R1428" s="159"/>
      <c r="S1428" s="111"/>
    </row>
    <row r="1429" spans="1:19" x14ac:dyDescent="0.3">
      <c r="A1429" t="s">
        <v>2131</v>
      </c>
      <c r="B1429" t="s">
        <v>1145</v>
      </c>
      <c r="C1429" s="160" t="str">
        <f>TRIM(CLEAN(TEXT(IFERROR(INDEX('Snakeden MR'!$B$4:$C$3028,MATCH($A1429,'Snakeden MR'!$C$4:$C$3028,0),1),"-"),"@")))</f>
        <v>-</v>
      </c>
      <c r="D1429" s="147" t="str">
        <f>TRIM(CLEAN(TEXT(IFERROR(INDEX('Snakeden MR'!$I$4:$J$3028,MATCH($A1429,'Snakeden MR'!$J$4:$J$3028,0),1),"-"),"@")))</f>
        <v>-</v>
      </c>
      <c r="E1429" s="147" t="str">
        <f>TRIM(CLEAN(TEXT(IFERROR(INDEX('Snakeden MR'!$P$4:$Q$3028,MATCH($A1429,'Snakeden MR'!$Q$4:$Q$3028,0),1),"-"),"@")))</f>
        <v>-</v>
      </c>
      <c r="F1429" s="147" t="str">
        <f>TRIM(CLEAN(TEXT(IFERROR(INDEX('Snakeden MR'!$W$4:$X$3028,MATCH($A1429,'Snakeden MR'!$X$4:$X$3028,0),1),"-"),"@")))</f>
        <v>-</v>
      </c>
      <c r="G1429" s="159" t="str">
        <f t="shared" si="44"/>
        <v>Not Found</v>
      </c>
      <c r="H1429" t="str" cm="1">
        <f t="array" ref="H1429">IF(SUMPRODUCT((TRIM(C1429:F1429)&lt;&gt;"-")*1)=0,
    "No Data",
    IF(COUNTIF(C1429:F1429,INDEX(_xlfn._xlws.FILTER(C1429:F1429,TRIM(C1429:F1429)&lt;&gt;"-"),1))=SUMPRODUCT((TRIM(C1429:F1429)&lt;&gt;"-")*1),
    "No Change",
    "Change"))</f>
        <v>No Data</v>
      </c>
      <c r="I1429" s="159"/>
      <c r="J1429"/>
      <c r="K1429" s="163"/>
      <c r="L1429" s="147" t="str">
        <f>TRIM(CLEAN(TEXT(IFERROR(INDEX('Glade MR'!$B$4:$C$3000,MATCH($A1429,'Glade MR'!$C$4:$C$3000,0),1),"-"),"@")))</f>
        <v>-</v>
      </c>
      <c r="M1429" s="147" t="str">
        <f>TRIM(CLEAN(TEXT(IFERROR(INDEX('Glade MR'!$I$4:$J$3000,MATCH($A1429,'Glade MR'!$J$4:$J$3000,0),1),"-"),"@")))</f>
        <v>-</v>
      </c>
      <c r="N1429" s="147" t="str">
        <f>TRIM(CLEAN(TEXT(IFERROR(INDEX('Glade MR'!$P$4:$Q$3000,MATCH($A1429,'Glade MR'!$Q$4:$Q$3000,0),1),"-"),"@")))</f>
        <v>-</v>
      </c>
      <c r="O1429" s="147" t="str">
        <f>TRIM(CLEAN(TEXT(IFERROR(INDEX('Glade MR'!$W$4:$X$3000,MATCH($A1429,'Glade MR'!$X$4:$X$3000,0),1),"-"),"@")))</f>
        <v>-</v>
      </c>
      <c r="P1429" s="159" t="str">
        <f t="shared" si="45"/>
        <v>Not Found</v>
      </c>
      <c r="Q1429" t="str" cm="1">
        <f t="array" ref="Q1429">IF(SUMPRODUCT((TRIM(L1429:O1429)&lt;&gt;"-")*1)=0,
    "No Data",
    IF(COUNTIF(L1429:O1429,INDEX(_xlfn._xlws.FILTER(L1429:O1429,TRIM(L1429:O1429)&lt;&gt;"-"),1))=SUMPRODUCT((TRIM(L1429:O1429)&lt;&gt;"-")*1),
    "No Change",
    "Change"))</f>
        <v>No Data</v>
      </c>
      <c r="R1429" s="159"/>
      <c r="S1429" s="111"/>
    </row>
    <row r="1430" spans="1:19" x14ac:dyDescent="0.3">
      <c r="A1430" t="s">
        <v>2132</v>
      </c>
      <c r="B1430" t="s">
        <v>1137</v>
      </c>
      <c r="C1430" s="160" t="str">
        <f>TRIM(CLEAN(TEXT(IFERROR(INDEX('Snakeden MR'!$B$4:$C$3028,MATCH($A1430,'Snakeden MR'!$C$4:$C$3028,0),1),"-"),"@")))</f>
        <v>-</v>
      </c>
      <c r="D1430" s="147" t="str">
        <f>TRIM(CLEAN(TEXT(IFERROR(INDEX('Snakeden MR'!$I$4:$J$3028,MATCH($A1430,'Snakeden MR'!$J$4:$J$3028,0),1),"-"),"@")))</f>
        <v>-</v>
      </c>
      <c r="E1430" s="147" t="str">
        <f>TRIM(CLEAN(TEXT(IFERROR(INDEX('Snakeden MR'!$P$4:$Q$3028,MATCH($A1430,'Snakeden MR'!$Q$4:$Q$3028,0),1),"-"),"@")))</f>
        <v>-</v>
      </c>
      <c r="F1430" s="147" t="str">
        <f>TRIM(CLEAN(TEXT(IFERROR(INDEX('Snakeden MR'!$W$4:$X$3028,MATCH($A1430,'Snakeden MR'!$X$4:$X$3028,0),1),"-"),"@")))</f>
        <v>-</v>
      </c>
      <c r="G1430" s="159" t="str">
        <f t="shared" si="44"/>
        <v>Not Found</v>
      </c>
      <c r="H1430" t="str" cm="1">
        <f t="array" ref="H1430">IF(SUMPRODUCT((TRIM(C1430:F1430)&lt;&gt;"-")*1)=0,
    "No Data",
    IF(COUNTIF(C1430:F1430,INDEX(_xlfn._xlws.FILTER(C1430:F1430,TRIM(C1430:F1430)&lt;&gt;"-"),1))=SUMPRODUCT((TRIM(C1430:F1430)&lt;&gt;"-")*1),
    "No Change",
    "Change"))</f>
        <v>No Data</v>
      </c>
      <c r="I1430" s="159"/>
      <c r="J1430"/>
      <c r="K1430" s="163"/>
      <c r="L1430" s="147" t="str">
        <f>TRIM(CLEAN(TEXT(IFERROR(INDEX('Glade MR'!$B$4:$C$3000,MATCH($A1430,'Glade MR'!$C$4:$C$3000,0),1),"-"),"@")))</f>
        <v>-</v>
      </c>
      <c r="M1430" s="147" t="str">
        <f>TRIM(CLEAN(TEXT(IFERROR(INDEX('Glade MR'!$I$4:$J$3000,MATCH($A1430,'Glade MR'!$J$4:$J$3000,0),1),"-"),"@")))</f>
        <v>-</v>
      </c>
      <c r="N1430" s="147" t="str">
        <f>TRIM(CLEAN(TEXT(IFERROR(INDEX('Glade MR'!$P$4:$Q$3000,MATCH($A1430,'Glade MR'!$Q$4:$Q$3000,0),1),"-"),"@")))</f>
        <v>-</v>
      </c>
      <c r="O1430" s="147" t="str">
        <f>TRIM(CLEAN(TEXT(IFERROR(INDEX('Glade MR'!$W$4:$X$3000,MATCH($A1430,'Glade MR'!$X$4:$X$3000,0),1),"-"),"@")))</f>
        <v>-</v>
      </c>
      <c r="P1430" s="159" t="str">
        <f t="shared" si="45"/>
        <v>Not Found</v>
      </c>
      <c r="Q1430" t="str" cm="1">
        <f t="array" ref="Q1430">IF(SUMPRODUCT((TRIM(L1430:O1430)&lt;&gt;"-")*1)=0,
    "No Data",
    IF(COUNTIF(L1430:O1430,INDEX(_xlfn._xlws.FILTER(L1430:O1430,TRIM(L1430:O1430)&lt;&gt;"-"),1))=SUMPRODUCT((TRIM(L1430:O1430)&lt;&gt;"-")*1),
    "No Change",
    "Change"))</f>
        <v>No Data</v>
      </c>
      <c r="R1430" s="159"/>
      <c r="S1430" s="111"/>
    </row>
    <row r="1431" spans="1:19" x14ac:dyDescent="0.3">
      <c r="A1431" t="s">
        <v>2133</v>
      </c>
      <c r="B1431" t="s">
        <v>1145</v>
      </c>
      <c r="C1431" s="160" t="str">
        <f>TRIM(CLEAN(TEXT(IFERROR(INDEX('Snakeden MR'!$B$4:$C$3028,MATCH($A1431,'Snakeden MR'!$C$4:$C$3028,0),1),"-"),"@")))</f>
        <v>-</v>
      </c>
      <c r="D1431" s="147" t="str">
        <f>TRIM(CLEAN(TEXT(IFERROR(INDEX('Snakeden MR'!$I$4:$J$3028,MATCH($A1431,'Snakeden MR'!$J$4:$J$3028,0),1),"-"),"@")))</f>
        <v>-</v>
      </c>
      <c r="E1431" s="147" t="str">
        <f>TRIM(CLEAN(TEXT(IFERROR(INDEX('Snakeden MR'!$P$4:$Q$3028,MATCH($A1431,'Snakeden MR'!$Q$4:$Q$3028,0),1),"-"),"@")))</f>
        <v>-</v>
      </c>
      <c r="F1431" s="147" t="str">
        <f>TRIM(CLEAN(TEXT(IFERROR(INDEX('Snakeden MR'!$W$4:$X$3028,MATCH($A1431,'Snakeden MR'!$X$4:$X$3028,0),1),"-"),"@")))</f>
        <v>-</v>
      </c>
      <c r="G1431" s="159" t="str">
        <f t="shared" si="44"/>
        <v>Not Found</v>
      </c>
      <c r="H1431" t="str" cm="1">
        <f t="array" ref="H1431">IF(SUMPRODUCT((TRIM(C1431:F1431)&lt;&gt;"-")*1)=0,
    "No Data",
    IF(COUNTIF(C1431:F1431,INDEX(_xlfn._xlws.FILTER(C1431:F1431,TRIM(C1431:F1431)&lt;&gt;"-"),1))=SUMPRODUCT((TRIM(C1431:F1431)&lt;&gt;"-")*1),
    "No Change",
    "Change"))</f>
        <v>No Data</v>
      </c>
      <c r="I1431" s="159"/>
      <c r="J1431"/>
      <c r="K1431" s="163"/>
      <c r="L1431" s="147" t="str">
        <f>TRIM(CLEAN(TEXT(IFERROR(INDEX('Glade MR'!$B$4:$C$3000,MATCH($A1431,'Glade MR'!$C$4:$C$3000,0),1),"-"),"@")))</f>
        <v>-</v>
      </c>
      <c r="M1431" s="147" t="str">
        <f>TRIM(CLEAN(TEXT(IFERROR(INDEX('Glade MR'!$I$4:$J$3000,MATCH($A1431,'Glade MR'!$J$4:$J$3000,0),1),"-"),"@")))</f>
        <v>-</v>
      </c>
      <c r="N1431" s="147" t="str">
        <f>TRIM(CLEAN(TEXT(IFERROR(INDEX('Glade MR'!$P$4:$Q$3000,MATCH($A1431,'Glade MR'!$Q$4:$Q$3000,0),1),"-"),"@")))</f>
        <v>-</v>
      </c>
      <c r="O1431" s="147" t="str">
        <f>TRIM(CLEAN(TEXT(IFERROR(INDEX('Glade MR'!$W$4:$X$3000,MATCH($A1431,'Glade MR'!$X$4:$X$3000,0),1),"-"),"@")))</f>
        <v>-</v>
      </c>
      <c r="P1431" s="159" t="str">
        <f t="shared" si="45"/>
        <v>Not Found</v>
      </c>
      <c r="Q1431" t="str" cm="1">
        <f t="array" ref="Q1431">IF(SUMPRODUCT((TRIM(L1431:O1431)&lt;&gt;"-")*1)=0,
    "No Data",
    IF(COUNTIF(L1431:O1431,INDEX(_xlfn._xlws.FILTER(L1431:O1431,TRIM(L1431:O1431)&lt;&gt;"-"),1))=SUMPRODUCT((TRIM(L1431:O1431)&lt;&gt;"-")*1),
    "No Change",
    "Change"))</f>
        <v>No Data</v>
      </c>
      <c r="R1431" s="159"/>
      <c r="S1431" s="111"/>
    </row>
    <row r="1432" spans="1:19" x14ac:dyDescent="0.3">
      <c r="A1432" t="s">
        <v>2134</v>
      </c>
      <c r="B1432" t="s">
        <v>1145</v>
      </c>
      <c r="C1432" s="160" t="str">
        <f>TRIM(CLEAN(TEXT(IFERROR(INDEX('Snakeden MR'!$B$4:$C$3028,MATCH($A1432,'Snakeden MR'!$C$4:$C$3028,0),1),"-"),"@")))</f>
        <v>-</v>
      </c>
      <c r="D1432" s="147" t="str">
        <f>TRIM(CLEAN(TEXT(IFERROR(INDEX('Snakeden MR'!$I$4:$J$3028,MATCH($A1432,'Snakeden MR'!$J$4:$J$3028,0),1),"-"),"@")))</f>
        <v>-</v>
      </c>
      <c r="E1432" s="147" t="str">
        <f>TRIM(CLEAN(TEXT(IFERROR(INDEX('Snakeden MR'!$P$4:$Q$3028,MATCH($A1432,'Snakeden MR'!$Q$4:$Q$3028,0),1),"-"),"@")))</f>
        <v>-</v>
      </c>
      <c r="F1432" s="147" t="str">
        <f>TRIM(CLEAN(TEXT(IFERROR(INDEX('Snakeden MR'!$W$4:$X$3028,MATCH($A1432,'Snakeden MR'!$X$4:$X$3028,0),1),"-"),"@")))</f>
        <v>-</v>
      </c>
      <c r="G1432" s="159" t="str">
        <f t="shared" si="44"/>
        <v>Not Found</v>
      </c>
      <c r="H1432" t="str" cm="1">
        <f t="array" ref="H1432">IF(SUMPRODUCT((TRIM(C1432:F1432)&lt;&gt;"-")*1)=0,
    "No Data",
    IF(COUNTIF(C1432:F1432,INDEX(_xlfn._xlws.FILTER(C1432:F1432,TRIM(C1432:F1432)&lt;&gt;"-"),1))=SUMPRODUCT((TRIM(C1432:F1432)&lt;&gt;"-")*1),
    "No Change",
    "Change"))</f>
        <v>No Data</v>
      </c>
      <c r="I1432" s="159"/>
      <c r="J1432"/>
      <c r="K1432" s="163"/>
      <c r="L1432" s="147" t="str">
        <f>TRIM(CLEAN(TEXT(IFERROR(INDEX('Glade MR'!$B$4:$C$3000,MATCH($A1432,'Glade MR'!$C$4:$C$3000,0),1),"-"),"@")))</f>
        <v>-</v>
      </c>
      <c r="M1432" s="147" t="str">
        <f>TRIM(CLEAN(TEXT(IFERROR(INDEX('Glade MR'!$I$4:$J$3000,MATCH($A1432,'Glade MR'!$J$4:$J$3000,0),1),"-"),"@")))</f>
        <v>-</v>
      </c>
      <c r="N1432" s="147" t="str">
        <f>TRIM(CLEAN(TEXT(IFERROR(INDEX('Glade MR'!$P$4:$Q$3000,MATCH($A1432,'Glade MR'!$Q$4:$Q$3000,0),1),"-"),"@")))</f>
        <v>-</v>
      </c>
      <c r="O1432" s="147" t="str">
        <f>TRIM(CLEAN(TEXT(IFERROR(INDEX('Glade MR'!$W$4:$X$3000,MATCH($A1432,'Glade MR'!$X$4:$X$3000,0),1),"-"),"@")))</f>
        <v>-</v>
      </c>
      <c r="P1432" s="159" t="str">
        <f t="shared" si="45"/>
        <v>Not Found</v>
      </c>
      <c r="Q1432" t="str" cm="1">
        <f t="array" ref="Q1432">IF(SUMPRODUCT((TRIM(L1432:O1432)&lt;&gt;"-")*1)=0,
    "No Data",
    IF(COUNTIF(L1432:O1432,INDEX(_xlfn._xlws.FILTER(L1432:O1432,TRIM(L1432:O1432)&lt;&gt;"-"),1))=SUMPRODUCT((TRIM(L1432:O1432)&lt;&gt;"-")*1),
    "No Change",
    "Change"))</f>
        <v>No Data</v>
      </c>
      <c r="R1432" s="159"/>
      <c r="S1432" s="111"/>
    </row>
    <row r="1433" spans="1:19" x14ac:dyDescent="0.3">
      <c r="A1433" t="s">
        <v>2135</v>
      </c>
      <c r="B1433" t="s">
        <v>1145</v>
      </c>
      <c r="C1433" s="160" t="str">
        <f>TRIM(CLEAN(TEXT(IFERROR(INDEX('Snakeden MR'!$B$4:$C$3028,MATCH($A1433,'Snakeden MR'!$C$4:$C$3028,0),1),"-"),"@")))</f>
        <v>-</v>
      </c>
      <c r="D1433" s="147" t="str">
        <f>TRIM(CLEAN(TEXT(IFERROR(INDEX('Snakeden MR'!$I$4:$J$3028,MATCH($A1433,'Snakeden MR'!$J$4:$J$3028,0),1),"-"),"@")))</f>
        <v>-</v>
      </c>
      <c r="E1433" s="147" t="str">
        <f>TRIM(CLEAN(TEXT(IFERROR(INDEX('Snakeden MR'!$P$4:$Q$3028,MATCH($A1433,'Snakeden MR'!$Q$4:$Q$3028,0),1),"-"),"@")))</f>
        <v>-</v>
      </c>
      <c r="F1433" s="147" t="str">
        <f>TRIM(CLEAN(TEXT(IFERROR(INDEX('Snakeden MR'!$W$4:$X$3028,MATCH($A1433,'Snakeden MR'!$X$4:$X$3028,0),1),"-"),"@")))</f>
        <v>-</v>
      </c>
      <c r="G1433" s="159" t="str">
        <f t="shared" si="44"/>
        <v>Not Found</v>
      </c>
      <c r="H1433" t="str" cm="1">
        <f t="array" ref="H1433">IF(SUMPRODUCT((TRIM(C1433:F1433)&lt;&gt;"-")*1)=0,
    "No Data",
    IF(COUNTIF(C1433:F1433,INDEX(_xlfn._xlws.FILTER(C1433:F1433,TRIM(C1433:F1433)&lt;&gt;"-"),1))=SUMPRODUCT((TRIM(C1433:F1433)&lt;&gt;"-")*1),
    "No Change",
    "Change"))</f>
        <v>No Data</v>
      </c>
      <c r="I1433" s="159"/>
      <c r="J1433"/>
      <c r="K1433" s="163"/>
      <c r="L1433" s="147" t="str">
        <f>TRIM(CLEAN(TEXT(IFERROR(INDEX('Glade MR'!$B$4:$C$3000,MATCH($A1433,'Glade MR'!$C$4:$C$3000,0),1),"-"),"@")))</f>
        <v>-</v>
      </c>
      <c r="M1433" s="147" t="str">
        <f>TRIM(CLEAN(TEXT(IFERROR(INDEX('Glade MR'!$I$4:$J$3000,MATCH($A1433,'Glade MR'!$J$4:$J$3000,0),1),"-"),"@")))</f>
        <v>-</v>
      </c>
      <c r="N1433" s="147" t="str">
        <f>TRIM(CLEAN(TEXT(IFERROR(INDEX('Glade MR'!$P$4:$Q$3000,MATCH($A1433,'Glade MR'!$Q$4:$Q$3000,0),1),"-"),"@")))</f>
        <v>-</v>
      </c>
      <c r="O1433" s="147" t="str">
        <f>TRIM(CLEAN(TEXT(IFERROR(INDEX('Glade MR'!$W$4:$X$3000,MATCH($A1433,'Glade MR'!$X$4:$X$3000,0),1),"-"),"@")))</f>
        <v>-</v>
      </c>
      <c r="P1433" s="159" t="str">
        <f t="shared" si="45"/>
        <v>Not Found</v>
      </c>
      <c r="Q1433" t="str" cm="1">
        <f t="array" ref="Q1433">IF(SUMPRODUCT((TRIM(L1433:O1433)&lt;&gt;"-")*1)=0,
    "No Data",
    IF(COUNTIF(L1433:O1433,INDEX(_xlfn._xlws.FILTER(L1433:O1433,TRIM(L1433:O1433)&lt;&gt;"-"),1))=SUMPRODUCT((TRIM(L1433:O1433)&lt;&gt;"-")*1),
    "No Change",
    "Change"))</f>
        <v>No Data</v>
      </c>
      <c r="R1433" s="159"/>
      <c r="S1433" s="111"/>
    </row>
    <row r="1434" spans="1:19" x14ac:dyDescent="0.3">
      <c r="A1434" t="s">
        <v>2136</v>
      </c>
      <c r="B1434" t="s">
        <v>1137</v>
      </c>
      <c r="C1434" s="160" t="str">
        <f>TRIM(CLEAN(TEXT(IFERROR(INDEX('Snakeden MR'!$B$4:$C$3028,MATCH($A1434,'Snakeden MR'!$C$4:$C$3028,0),1),"-"),"@")))</f>
        <v>-</v>
      </c>
      <c r="D1434" s="147" t="str">
        <f>TRIM(CLEAN(TEXT(IFERROR(INDEX('Snakeden MR'!$I$4:$J$3028,MATCH($A1434,'Snakeden MR'!$J$4:$J$3028,0),1),"-"),"@")))</f>
        <v>-</v>
      </c>
      <c r="E1434" s="147" t="str">
        <f>TRIM(CLEAN(TEXT(IFERROR(INDEX('Snakeden MR'!$P$4:$Q$3028,MATCH($A1434,'Snakeden MR'!$Q$4:$Q$3028,0),1),"-"),"@")))</f>
        <v>-</v>
      </c>
      <c r="F1434" s="147" t="str">
        <f>TRIM(CLEAN(TEXT(IFERROR(INDEX('Snakeden MR'!$W$4:$X$3028,MATCH($A1434,'Snakeden MR'!$X$4:$X$3028,0),1),"-"),"@")))</f>
        <v>-</v>
      </c>
      <c r="G1434" s="159" t="str">
        <f t="shared" si="44"/>
        <v>Not Found</v>
      </c>
      <c r="H1434" t="str" cm="1">
        <f t="array" ref="H1434">IF(SUMPRODUCT((TRIM(C1434:F1434)&lt;&gt;"-")*1)=0,
    "No Data",
    IF(COUNTIF(C1434:F1434,INDEX(_xlfn._xlws.FILTER(C1434:F1434,TRIM(C1434:F1434)&lt;&gt;"-"),1))=SUMPRODUCT((TRIM(C1434:F1434)&lt;&gt;"-")*1),
    "No Change",
    "Change"))</f>
        <v>No Data</v>
      </c>
      <c r="I1434" s="159"/>
      <c r="J1434"/>
      <c r="K1434" s="163"/>
      <c r="L1434" s="147" t="str">
        <f>TRIM(CLEAN(TEXT(IFERROR(INDEX('Glade MR'!$B$4:$C$3000,MATCH($A1434,'Glade MR'!$C$4:$C$3000,0),1),"-"),"@")))</f>
        <v>-</v>
      </c>
      <c r="M1434" s="147" t="str">
        <f>TRIM(CLEAN(TEXT(IFERROR(INDEX('Glade MR'!$I$4:$J$3000,MATCH($A1434,'Glade MR'!$J$4:$J$3000,0),1),"-"),"@")))</f>
        <v>-</v>
      </c>
      <c r="N1434" s="147" t="str">
        <f>TRIM(CLEAN(TEXT(IFERROR(INDEX('Glade MR'!$P$4:$Q$3000,MATCH($A1434,'Glade MR'!$Q$4:$Q$3000,0),1),"-"),"@")))</f>
        <v>-</v>
      </c>
      <c r="O1434" s="147" t="str">
        <f>TRIM(CLEAN(TEXT(IFERROR(INDEX('Glade MR'!$W$4:$X$3000,MATCH($A1434,'Glade MR'!$X$4:$X$3000,0),1),"-"),"@")))</f>
        <v>-</v>
      </c>
      <c r="P1434" s="159" t="str">
        <f t="shared" si="45"/>
        <v>Not Found</v>
      </c>
      <c r="Q1434" t="str" cm="1">
        <f t="array" ref="Q1434">IF(SUMPRODUCT((TRIM(L1434:O1434)&lt;&gt;"-")*1)=0,
    "No Data",
    IF(COUNTIF(L1434:O1434,INDEX(_xlfn._xlws.FILTER(L1434:O1434,TRIM(L1434:O1434)&lt;&gt;"-"),1))=SUMPRODUCT((TRIM(L1434:O1434)&lt;&gt;"-")*1),
    "No Change",
    "Change"))</f>
        <v>No Data</v>
      </c>
      <c r="R1434" s="159"/>
      <c r="S1434" s="111"/>
    </row>
    <row r="1435" spans="1:19" x14ac:dyDescent="0.3">
      <c r="A1435" t="s">
        <v>2137</v>
      </c>
      <c r="B1435" t="s">
        <v>1145</v>
      </c>
      <c r="C1435" s="160" t="str">
        <f>TRIM(CLEAN(TEXT(IFERROR(INDEX('Snakeden MR'!$B$4:$C$3028,MATCH($A1435,'Snakeden MR'!$C$4:$C$3028,0),1),"-"),"@")))</f>
        <v>-</v>
      </c>
      <c r="D1435" s="147" t="str">
        <f>TRIM(CLEAN(TEXT(IFERROR(INDEX('Snakeden MR'!$I$4:$J$3028,MATCH($A1435,'Snakeden MR'!$J$4:$J$3028,0),1),"-"),"@")))</f>
        <v>-</v>
      </c>
      <c r="E1435" s="147" t="str">
        <f>TRIM(CLEAN(TEXT(IFERROR(INDEX('Snakeden MR'!$P$4:$Q$3028,MATCH($A1435,'Snakeden MR'!$Q$4:$Q$3028,0),1),"-"),"@")))</f>
        <v>-</v>
      </c>
      <c r="F1435" s="147" t="str">
        <f>TRIM(CLEAN(TEXT(IFERROR(INDEX('Snakeden MR'!$W$4:$X$3028,MATCH($A1435,'Snakeden MR'!$X$4:$X$3028,0),1),"-"),"@")))</f>
        <v>-</v>
      </c>
      <c r="G1435" s="159" t="str">
        <f t="shared" si="44"/>
        <v>Not Found</v>
      </c>
      <c r="H1435" t="str" cm="1">
        <f t="array" ref="H1435">IF(SUMPRODUCT((TRIM(C1435:F1435)&lt;&gt;"-")*1)=0,
    "No Data",
    IF(COUNTIF(C1435:F1435,INDEX(_xlfn._xlws.FILTER(C1435:F1435,TRIM(C1435:F1435)&lt;&gt;"-"),1))=SUMPRODUCT((TRIM(C1435:F1435)&lt;&gt;"-")*1),
    "No Change",
    "Change"))</f>
        <v>No Data</v>
      </c>
      <c r="I1435" s="159"/>
      <c r="J1435"/>
      <c r="K1435" s="163"/>
      <c r="L1435" s="147" t="str">
        <f>TRIM(CLEAN(TEXT(IFERROR(INDEX('Glade MR'!$B$4:$C$3000,MATCH($A1435,'Glade MR'!$C$4:$C$3000,0),1),"-"),"@")))</f>
        <v>-</v>
      </c>
      <c r="M1435" s="147" t="str">
        <f>TRIM(CLEAN(TEXT(IFERROR(INDEX('Glade MR'!$I$4:$J$3000,MATCH($A1435,'Glade MR'!$J$4:$J$3000,0),1),"-"),"@")))</f>
        <v>-</v>
      </c>
      <c r="N1435" s="147" t="str">
        <f>TRIM(CLEAN(TEXT(IFERROR(INDEX('Glade MR'!$P$4:$Q$3000,MATCH($A1435,'Glade MR'!$Q$4:$Q$3000,0),1),"-"),"@")))</f>
        <v>-</v>
      </c>
      <c r="O1435" s="147" t="str">
        <f>TRIM(CLEAN(TEXT(IFERROR(INDEX('Glade MR'!$W$4:$X$3000,MATCH($A1435,'Glade MR'!$X$4:$X$3000,0),1),"-"),"@")))</f>
        <v>-</v>
      </c>
      <c r="P1435" s="159" t="str">
        <f t="shared" si="45"/>
        <v>Not Found</v>
      </c>
      <c r="Q1435" t="str" cm="1">
        <f t="array" ref="Q1435">IF(SUMPRODUCT((TRIM(L1435:O1435)&lt;&gt;"-")*1)=0,
    "No Data",
    IF(COUNTIF(L1435:O1435,INDEX(_xlfn._xlws.FILTER(L1435:O1435,TRIM(L1435:O1435)&lt;&gt;"-"),1))=SUMPRODUCT((TRIM(L1435:O1435)&lt;&gt;"-")*1),
    "No Change",
    "Change"))</f>
        <v>No Data</v>
      </c>
      <c r="R1435" s="159"/>
      <c r="S1435" s="111"/>
    </row>
    <row r="1436" spans="1:19" x14ac:dyDescent="0.3">
      <c r="A1436" t="s">
        <v>2138</v>
      </c>
      <c r="B1436" t="s">
        <v>1145</v>
      </c>
      <c r="C1436" s="160" t="str">
        <f>TRIM(CLEAN(TEXT(IFERROR(INDEX('Snakeden MR'!$B$4:$C$3028,MATCH($A1436,'Snakeden MR'!$C$4:$C$3028,0),1),"-"),"@")))</f>
        <v>-</v>
      </c>
      <c r="D1436" s="147" t="str">
        <f>TRIM(CLEAN(TEXT(IFERROR(INDEX('Snakeden MR'!$I$4:$J$3028,MATCH($A1436,'Snakeden MR'!$J$4:$J$3028,0),1),"-"),"@")))</f>
        <v>-</v>
      </c>
      <c r="E1436" s="147" t="str">
        <f>TRIM(CLEAN(TEXT(IFERROR(INDEX('Snakeden MR'!$P$4:$Q$3028,MATCH($A1436,'Snakeden MR'!$Q$4:$Q$3028,0),1),"-"),"@")))</f>
        <v>-</v>
      </c>
      <c r="F1436" s="147" t="str">
        <f>TRIM(CLEAN(TEXT(IFERROR(INDEX('Snakeden MR'!$W$4:$X$3028,MATCH($A1436,'Snakeden MR'!$X$4:$X$3028,0),1),"-"),"@")))</f>
        <v>-</v>
      </c>
      <c r="G1436" s="159" t="str">
        <f t="shared" si="44"/>
        <v>Not Found</v>
      </c>
      <c r="H1436" t="str" cm="1">
        <f t="array" ref="H1436">IF(SUMPRODUCT((TRIM(C1436:F1436)&lt;&gt;"-")*1)=0,
    "No Data",
    IF(COUNTIF(C1436:F1436,INDEX(_xlfn._xlws.FILTER(C1436:F1436,TRIM(C1436:F1436)&lt;&gt;"-"),1))=SUMPRODUCT((TRIM(C1436:F1436)&lt;&gt;"-")*1),
    "No Change",
    "Change"))</f>
        <v>No Data</v>
      </c>
      <c r="I1436" s="159"/>
      <c r="J1436"/>
      <c r="K1436" s="163"/>
      <c r="L1436" s="147" t="str">
        <f>TRIM(CLEAN(TEXT(IFERROR(INDEX('Glade MR'!$B$4:$C$3000,MATCH($A1436,'Glade MR'!$C$4:$C$3000,0),1),"-"),"@")))</f>
        <v>-</v>
      </c>
      <c r="M1436" s="147" t="str">
        <f>TRIM(CLEAN(TEXT(IFERROR(INDEX('Glade MR'!$I$4:$J$3000,MATCH($A1436,'Glade MR'!$J$4:$J$3000,0),1),"-"),"@")))</f>
        <v>-</v>
      </c>
      <c r="N1436" s="147" t="str">
        <f>TRIM(CLEAN(TEXT(IFERROR(INDEX('Glade MR'!$P$4:$Q$3000,MATCH($A1436,'Glade MR'!$Q$4:$Q$3000,0),1),"-"),"@")))</f>
        <v>-</v>
      </c>
      <c r="O1436" s="147" t="str">
        <f>TRIM(CLEAN(TEXT(IFERROR(INDEX('Glade MR'!$W$4:$X$3000,MATCH($A1436,'Glade MR'!$X$4:$X$3000,0),1),"-"),"@")))</f>
        <v>-</v>
      </c>
      <c r="P1436" s="159" t="str">
        <f t="shared" si="45"/>
        <v>Not Found</v>
      </c>
      <c r="Q1436" t="str" cm="1">
        <f t="array" ref="Q1436">IF(SUMPRODUCT((TRIM(L1436:O1436)&lt;&gt;"-")*1)=0,
    "No Data",
    IF(COUNTIF(L1436:O1436,INDEX(_xlfn._xlws.FILTER(L1436:O1436,TRIM(L1436:O1436)&lt;&gt;"-"),1))=SUMPRODUCT((TRIM(L1436:O1436)&lt;&gt;"-")*1),
    "No Change",
    "Change"))</f>
        <v>No Data</v>
      </c>
      <c r="R1436" s="159"/>
      <c r="S1436" s="111"/>
    </row>
    <row r="1437" spans="1:19" x14ac:dyDescent="0.3">
      <c r="A1437" t="s">
        <v>2139</v>
      </c>
      <c r="B1437" t="s">
        <v>1137</v>
      </c>
      <c r="C1437" s="160" t="str">
        <f>TRIM(CLEAN(TEXT(IFERROR(INDEX('Snakeden MR'!$B$4:$C$3028,MATCH($A1437,'Snakeden MR'!$C$4:$C$3028,0),1),"-"),"@")))</f>
        <v>-</v>
      </c>
      <c r="D1437" s="147" t="str">
        <f>TRIM(CLEAN(TEXT(IFERROR(INDEX('Snakeden MR'!$I$4:$J$3028,MATCH($A1437,'Snakeden MR'!$J$4:$J$3028,0),1),"-"),"@")))</f>
        <v>-</v>
      </c>
      <c r="E1437" s="147" t="str">
        <f>TRIM(CLEAN(TEXT(IFERROR(INDEX('Snakeden MR'!$P$4:$Q$3028,MATCH($A1437,'Snakeden MR'!$Q$4:$Q$3028,0),1),"-"),"@")))</f>
        <v>-</v>
      </c>
      <c r="F1437" s="147" t="str">
        <f>TRIM(CLEAN(TEXT(IFERROR(INDEX('Snakeden MR'!$W$4:$X$3028,MATCH($A1437,'Snakeden MR'!$X$4:$X$3028,0),1),"-"),"@")))</f>
        <v>-</v>
      </c>
      <c r="G1437" s="159" t="str">
        <f t="shared" si="44"/>
        <v>Not Found</v>
      </c>
      <c r="H1437" t="str" cm="1">
        <f t="array" ref="H1437">IF(SUMPRODUCT((TRIM(C1437:F1437)&lt;&gt;"-")*1)=0,
    "No Data",
    IF(COUNTIF(C1437:F1437,INDEX(_xlfn._xlws.FILTER(C1437:F1437,TRIM(C1437:F1437)&lt;&gt;"-"),1))=SUMPRODUCT((TRIM(C1437:F1437)&lt;&gt;"-")*1),
    "No Change",
    "Change"))</f>
        <v>No Data</v>
      </c>
      <c r="I1437" s="159"/>
      <c r="J1437"/>
      <c r="K1437" s="163"/>
      <c r="L1437" s="147" t="str">
        <f>TRIM(CLEAN(TEXT(IFERROR(INDEX('Glade MR'!$B$4:$C$3000,MATCH($A1437,'Glade MR'!$C$4:$C$3000,0),1),"-"),"@")))</f>
        <v>-</v>
      </c>
      <c r="M1437" s="147" t="str">
        <f>TRIM(CLEAN(TEXT(IFERROR(INDEX('Glade MR'!$I$4:$J$3000,MATCH($A1437,'Glade MR'!$J$4:$J$3000,0),1),"-"),"@")))</f>
        <v>-</v>
      </c>
      <c r="N1437" s="147" t="str">
        <f>TRIM(CLEAN(TEXT(IFERROR(INDEX('Glade MR'!$P$4:$Q$3000,MATCH($A1437,'Glade MR'!$Q$4:$Q$3000,0),1),"-"),"@")))</f>
        <v>-</v>
      </c>
      <c r="O1437" s="147" t="str">
        <f>TRIM(CLEAN(TEXT(IFERROR(INDEX('Glade MR'!$W$4:$X$3000,MATCH($A1437,'Glade MR'!$X$4:$X$3000,0),1),"-"),"@")))</f>
        <v>-</v>
      </c>
      <c r="P1437" s="159" t="str">
        <f t="shared" si="45"/>
        <v>Not Found</v>
      </c>
      <c r="Q1437" t="str" cm="1">
        <f t="array" ref="Q1437">IF(SUMPRODUCT((TRIM(L1437:O1437)&lt;&gt;"-")*1)=0,
    "No Data",
    IF(COUNTIF(L1437:O1437,INDEX(_xlfn._xlws.FILTER(L1437:O1437,TRIM(L1437:O1437)&lt;&gt;"-"),1))=SUMPRODUCT((TRIM(L1437:O1437)&lt;&gt;"-")*1),
    "No Change",
    "Change"))</f>
        <v>No Data</v>
      </c>
      <c r="R1437" s="159"/>
      <c r="S1437" s="111"/>
    </row>
    <row r="1438" spans="1:19" x14ac:dyDescent="0.3">
      <c r="A1438" t="s">
        <v>2140</v>
      </c>
      <c r="B1438" t="s">
        <v>1137</v>
      </c>
      <c r="C1438" s="160" t="str">
        <f>TRIM(CLEAN(TEXT(IFERROR(INDEX('Snakeden MR'!$B$4:$C$3028,MATCH($A1438,'Snakeden MR'!$C$4:$C$3028,0),1),"-"),"@")))</f>
        <v>-</v>
      </c>
      <c r="D1438" s="147" t="str">
        <f>TRIM(CLEAN(TEXT(IFERROR(INDEX('Snakeden MR'!$I$4:$J$3028,MATCH($A1438,'Snakeden MR'!$J$4:$J$3028,0),1),"-"),"@")))</f>
        <v>-</v>
      </c>
      <c r="E1438" s="147" t="str">
        <f>TRIM(CLEAN(TEXT(IFERROR(INDEX('Snakeden MR'!$P$4:$Q$3028,MATCH($A1438,'Snakeden MR'!$Q$4:$Q$3028,0),1),"-"),"@")))</f>
        <v>-</v>
      </c>
      <c r="F1438" s="147" t="str">
        <f>TRIM(CLEAN(TEXT(IFERROR(INDEX('Snakeden MR'!$W$4:$X$3028,MATCH($A1438,'Snakeden MR'!$X$4:$X$3028,0),1),"-"),"@")))</f>
        <v>-</v>
      </c>
      <c r="G1438" s="159" t="str">
        <f t="shared" si="44"/>
        <v>Not Found</v>
      </c>
      <c r="H1438" t="str" cm="1">
        <f t="array" ref="H1438">IF(SUMPRODUCT((TRIM(C1438:F1438)&lt;&gt;"-")*1)=0,
    "No Data",
    IF(COUNTIF(C1438:F1438,INDEX(_xlfn._xlws.FILTER(C1438:F1438,TRIM(C1438:F1438)&lt;&gt;"-"),1))=SUMPRODUCT((TRIM(C1438:F1438)&lt;&gt;"-")*1),
    "No Change",
    "Change"))</f>
        <v>No Data</v>
      </c>
      <c r="I1438" s="159"/>
      <c r="J1438"/>
      <c r="K1438" s="163"/>
      <c r="L1438" s="147" t="str">
        <f>TRIM(CLEAN(TEXT(IFERROR(INDEX('Glade MR'!$B$4:$C$3000,MATCH($A1438,'Glade MR'!$C$4:$C$3000,0),1),"-"),"@")))</f>
        <v>-</v>
      </c>
      <c r="M1438" s="147" t="str">
        <f>TRIM(CLEAN(TEXT(IFERROR(INDEX('Glade MR'!$I$4:$J$3000,MATCH($A1438,'Glade MR'!$J$4:$J$3000,0),1),"-"),"@")))</f>
        <v>-</v>
      </c>
      <c r="N1438" s="147" t="str">
        <f>TRIM(CLEAN(TEXT(IFERROR(INDEX('Glade MR'!$P$4:$Q$3000,MATCH($A1438,'Glade MR'!$Q$4:$Q$3000,0),1),"-"),"@")))</f>
        <v>-</v>
      </c>
      <c r="O1438" s="147" t="str">
        <f>TRIM(CLEAN(TEXT(IFERROR(INDEX('Glade MR'!$W$4:$X$3000,MATCH($A1438,'Glade MR'!$X$4:$X$3000,0),1),"-"),"@")))</f>
        <v>-</v>
      </c>
      <c r="P1438" s="159" t="str">
        <f t="shared" si="45"/>
        <v>Not Found</v>
      </c>
      <c r="Q1438" t="str" cm="1">
        <f t="array" ref="Q1438">IF(SUMPRODUCT((TRIM(L1438:O1438)&lt;&gt;"-")*1)=0,
    "No Data",
    IF(COUNTIF(L1438:O1438,INDEX(_xlfn._xlws.FILTER(L1438:O1438,TRIM(L1438:O1438)&lt;&gt;"-"),1))=SUMPRODUCT((TRIM(L1438:O1438)&lt;&gt;"-")*1),
    "No Change",
    "Change"))</f>
        <v>No Data</v>
      </c>
      <c r="R1438" s="159"/>
      <c r="S1438" s="111"/>
    </row>
    <row r="1439" spans="1:19" x14ac:dyDescent="0.3">
      <c r="A1439" t="s">
        <v>751</v>
      </c>
      <c r="B1439" t="s">
        <v>1137</v>
      </c>
      <c r="C1439" s="160" t="str">
        <f>TRIM(CLEAN(TEXT(IFERROR(INDEX('Snakeden MR'!$B$4:$C$3028,MATCH($A1439,'Snakeden MR'!$C$4:$C$3028,0),1),"-"),"@")))</f>
        <v>-</v>
      </c>
      <c r="D1439" s="147" t="str">
        <f>TRIM(CLEAN(TEXT(IFERROR(INDEX('Snakeden MR'!$I$4:$J$3028,MATCH($A1439,'Snakeden MR'!$J$4:$J$3028,0),1),"-"),"@")))</f>
        <v>-</v>
      </c>
      <c r="E1439" s="147" t="str">
        <f>TRIM(CLEAN(TEXT(IFERROR(INDEX('Snakeden MR'!$P$4:$Q$3028,MATCH($A1439,'Snakeden MR'!$Q$4:$Q$3028,0),1),"-"),"@")))</f>
        <v>-</v>
      </c>
      <c r="F1439" s="147" t="str">
        <f>TRIM(CLEAN(TEXT(IFERROR(INDEX('Snakeden MR'!$W$4:$X$3028,MATCH($A1439,'Snakeden MR'!$X$4:$X$3028,0),1),"-"),"@")))</f>
        <v>-</v>
      </c>
      <c r="G1439" s="159" t="str">
        <f t="shared" si="44"/>
        <v>Not Found</v>
      </c>
      <c r="H1439" t="str" cm="1">
        <f t="array" ref="H1439">IF(SUMPRODUCT((TRIM(C1439:F1439)&lt;&gt;"-")*1)=0,
    "No Data",
    IF(COUNTIF(C1439:F1439,INDEX(_xlfn._xlws.FILTER(C1439:F1439,TRIM(C1439:F1439)&lt;&gt;"-"),1))=SUMPRODUCT((TRIM(C1439:F1439)&lt;&gt;"-")*1),
    "No Change",
    "Change"))</f>
        <v>No Data</v>
      </c>
      <c r="I1439" s="159"/>
      <c r="J1439"/>
      <c r="K1439" s="163"/>
      <c r="L1439" s="147" t="str">
        <f>TRIM(CLEAN(TEXT(IFERROR(INDEX('Glade MR'!$B$4:$C$3000,MATCH($A1439,'Glade MR'!$C$4:$C$3000,0),1),"-"),"@")))</f>
        <v>Pool 4</v>
      </c>
      <c r="M1439" s="147" t="str">
        <f>TRIM(CLEAN(TEXT(IFERROR(INDEX('Glade MR'!$I$4:$J$3000,MATCH($A1439,'Glade MR'!$J$4:$J$3000,0),1),"-"),"@")))</f>
        <v>Pool 5</v>
      </c>
      <c r="N1439" s="147" t="str">
        <f>TRIM(CLEAN(TEXT(IFERROR(INDEX('Glade MR'!$P$4:$Q$3000,MATCH($A1439,'Glade MR'!$Q$4:$Q$3000,0),1),"-"),"@")))</f>
        <v>Pool 5</v>
      </c>
      <c r="O1439" s="147" t="str">
        <f>TRIM(CLEAN(TEXT(IFERROR(INDEX('Glade MR'!$W$4:$X$3000,MATCH($A1439,'Glade MR'!$X$4:$X$3000,0),1),"-"),"@")))</f>
        <v>Pool 5</v>
      </c>
      <c r="P1439" s="159" t="str">
        <f t="shared" si="45"/>
        <v>Found</v>
      </c>
      <c r="Q1439" t="str" cm="1">
        <f t="array" ref="Q1439">IF(SUMPRODUCT((TRIM(L1439:O1439)&lt;&gt;"-")*1)=0,
    "No Data",
    IF(COUNTIF(L1439:O1439,INDEX(_xlfn._xlws.FILTER(L1439:O1439,TRIM(L1439:O1439)&lt;&gt;"-"),1))=SUMPRODUCT((TRIM(L1439:O1439)&lt;&gt;"-")*1),
    "No Change",
    "Change"))</f>
        <v>Change</v>
      </c>
      <c r="R1439" s="159"/>
      <c r="S1439" s="111"/>
    </row>
    <row r="1440" spans="1:19" x14ac:dyDescent="0.3">
      <c r="A1440" t="s">
        <v>2141</v>
      </c>
      <c r="B1440" t="s">
        <v>1145</v>
      </c>
      <c r="C1440" s="160" t="str">
        <f>TRIM(CLEAN(TEXT(IFERROR(INDEX('Snakeden MR'!$B$4:$C$3028,MATCH($A1440,'Snakeden MR'!$C$4:$C$3028,0),1),"-"),"@")))</f>
        <v>-</v>
      </c>
      <c r="D1440" s="147" t="str">
        <f>TRIM(CLEAN(TEXT(IFERROR(INDEX('Snakeden MR'!$I$4:$J$3028,MATCH($A1440,'Snakeden MR'!$J$4:$J$3028,0),1),"-"),"@")))</f>
        <v>-</v>
      </c>
      <c r="E1440" s="147" t="str">
        <f>TRIM(CLEAN(TEXT(IFERROR(INDEX('Snakeden MR'!$P$4:$Q$3028,MATCH($A1440,'Snakeden MR'!$Q$4:$Q$3028,0),1),"-"),"@")))</f>
        <v>-</v>
      </c>
      <c r="F1440" s="147" t="str">
        <f>TRIM(CLEAN(TEXT(IFERROR(INDEX('Snakeden MR'!$W$4:$X$3028,MATCH($A1440,'Snakeden MR'!$X$4:$X$3028,0),1),"-"),"@")))</f>
        <v>-</v>
      </c>
      <c r="G1440" s="159" t="str">
        <f t="shared" si="44"/>
        <v>Not Found</v>
      </c>
      <c r="H1440" t="str" cm="1">
        <f t="array" ref="H1440">IF(SUMPRODUCT((TRIM(C1440:F1440)&lt;&gt;"-")*1)=0,
    "No Data",
    IF(COUNTIF(C1440:F1440,INDEX(_xlfn._xlws.FILTER(C1440:F1440,TRIM(C1440:F1440)&lt;&gt;"-"),1))=SUMPRODUCT((TRIM(C1440:F1440)&lt;&gt;"-")*1),
    "No Change",
    "Change"))</f>
        <v>No Data</v>
      </c>
      <c r="I1440" s="159"/>
      <c r="J1440"/>
      <c r="K1440" s="163"/>
      <c r="L1440" s="147" t="str">
        <f>TRIM(CLEAN(TEXT(IFERROR(INDEX('Glade MR'!$B$4:$C$3000,MATCH($A1440,'Glade MR'!$C$4:$C$3000,0),1),"-"),"@")))</f>
        <v>-</v>
      </c>
      <c r="M1440" s="147" t="str">
        <f>TRIM(CLEAN(TEXT(IFERROR(INDEX('Glade MR'!$I$4:$J$3000,MATCH($A1440,'Glade MR'!$J$4:$J$3000,0),1),"-"),"@")))</f>
        <v>-</v>
      </c>
      <c r="N1440" s="147" t="str">
        <f>TRIM(CLEAN(TEXT(IFERROR(INDEX('Glade MR'!$P$4:$Q$3000,MATCH($A1440,'Glade MR'!$Q$4:$Q$3000,0),1),"-"),"@")))</f>
        <v>-</v>
      </c>
      <c r="O1440" s="147" t="str">
        <f>TRIM(CLEAN(TEXT(IFERROR(INDEX('Glade MR'!$W$4:$X$3000,MATCH($A1440,'Glade MR'!$X$4:$X$3000,0),1),"-"),"@")))</f>
        <v>-</v>
      </c>
      <c r="P1440" s="159" t="str">
        <f t="shared" si="45"/>
        <v>Not Found</v>
      </c>
      <c r="Q1440" t="str" cm="1">
        <f t="array" ref="Q1440">IF(SUMPRODUCT((TRIM(L1440:O1440)&lt;&gt;"-")*1)=0,
    "No Data",
    IF(COUNTIF(L1440:O1440,INDEX(_xlfn._xlws.FILTER(L1440:O1440,TRIM(L1440:O1440)&lt;&gt;"-"),1))=SUMPRODUCT((TRIM(L1440:O1440)&lt;&gt;"-")*1),
    "No Change",
    "Change"))</f>
        <v>No Data</v>
      </c>
      <c r="R1440" s="159"/>
      <c r="S1440" s="111"/>
    </row>
    <row r="1441" spans="1:19" x14ac:dyDescent="0.3">
      <c r="A1441" t="s">
        <v>2142</v>
      </c>
      <c r="B1441" t="s">
        <v>1137</v>
      </c>
      <c r="C1441" s="160" t="str">
        <f>TRIM(CLEAN(TEXT(IFERROR(INDEX('Snakeden MR'!$B$4:$C$3028,MATCH($A1441,'Snakeden MR'!$C$4:$C$3028,0),1),"-"),"@")))</f>
        <v>-</v>
      </c>
      <c r="D1441" s="147" t="str">
        <f>TRIM(CLEAN(TEXT(IFERROR(INDEX('Snakeden MR'!$I$4:$J$3028,MATCH($A1441,'Snakeden MR'!$J$4:$J$3028,0),1),"-"),"@")))</f>
        <v>-</v>
      </c>
      <c r="E1441" s="147" t="str">
        <f>TRIM(CLEAN(TEXT(IFERROR(INDEX('Snakeden MR'!$P$4:$Q$3028,MATCH($A1441,'Snakeden MR'!$Q$4:$Q$3028,0),1),"-"),"@")))</f>
        <v>-</v>
      </c>
      <c r="F1441" s="147" t="str">
        <f>TRIM(CLEAN(TEXT(IFERROR(INDEX('Snakeden MR'!$W$4:$X$3028,MATCH($A1441,'Snakeden MR'!$X$4:$X$3028,0),1),"-"),"@")))</f>
        <v>-</v>
      </c>
      <c r="G1441" s="159" t="str">
        <f t="shared" si="44"/>
        <v>Not Found</v>
      </c>
      <c r="H1441" t="str" cm="1">
        <f t="array" ref="H1441">IF(SUMPRODUCT((TRIM(C1441:F1441)&lt;&gt;"-")*1)=0,
    "No Data",
    IF(COUNTIF(C1441:F1441,INDEX(_xlfn._xlws.FILTER(C1441:F1441,TRIM(C1441:F1441)&lt;&gt;"-"),1))=SUMPRODUCT((TRIM(C1441:F1441)&lt;&gt;"-")*1),
    "No Change",
    "Change"))</f>
        <v>No Data</v>
      </c>
      <c r="I1441" s="159"/>
      <c r="J1441"/>
      <c r="K1441" s="163"/>
      <c r="L1441" s="147" t="str">
        <f>TRIM(CLEAN(TEXT(IFERROR(INDEX('Glade MR'!$B$4:$C$3000,MATCH($A1441,'Glade MR'!$C$4:$C$3000,0),1),"-"),"@")))</f>
        <v>-</v>
      </c>
      <c r="M1441" s="147" t="str">
        <f>TRIM(CLEAN(TEXT(IFERROR(INDEX('Glade MR'!$I$4:$J$3000,MATCH($A1441,'Glade MR'!$J$4:$J$3000,0),1),"-"),"@")))</f>
        <v>-</v>
      </c>
      <c r="N1441" s="147" t="str">
        <f>TRIM(CLEAN(TEXT(IFERROR(INDEX('Glade MR'!$P$4:$Q$3000,MATCH($A1441,'Glade MR'!$Q$4:$Q$3000,0),1),"-"),"@")))</f>
        <v>-</v>
      </c>
      <c r="O1441" s="147" t="str">
        <f>TRIM(CLEAN(TEXT(IFERROR(INDEX('Glade MR'!$W$4:$X$3000,MATCH($A1441,'Glade MR'!$X$4:$X$3000,0),1),"-"),"@")))</f>
        <v>-</v>
      </c>
      <c r="P1441" s="159" t="str">
        <f t="shared" si="45"/>
        <v>Not Found</v>
      </c>
      <c r="Q1441" t="str" cm="1">
        <f t="array" ref="Q1441">IF(SUMPRODUCT((TRIM(L1441:O1441)&lt;&gt;"-")*1)=0,
    "No Data",
    IF(COUNTIF(L1441:O1441,INDEX(_xlfn._xlws.FILTER(L1441:O1441,TRIM(L1441:O1441)&lt;&gt;"-"),1))=SUMPRODUCT((TRIM(L1441:O1441)&lt;&gt;"-")*1),
    "No Change",
    "Change"))</f>
        <v>No Data</v>
      </c>
      <c r="R1441" s="159"/>
      <c r="S1441" s="111"/>
    </row>
    <row r="1442" spans="1:19" x14ac:dyDescent="0.3">
      <c r="A1442" t="s">
        <v>936</v>
      </c>
      <c r="B1442" t="s">
        <v>1137</v>
      </c>
      <c r="C1442" s="160" t="str">
        <f>TRIM(CLEAN(TEXT(IFERROR(INDEX('Snakeden MR'!$B$4:$C$3028,MATCH($A1442,'Snakeden MR'!$C$4:$C$3028,0),1),"-"),"@")))</f>
        <v>-</v>
      </c>
      <c r="D1442" s="147" t="str">
        <f>TRIM(CLEAN(TEXT(IFERROR(INDEX('Snakeden MR'!$I$4:$J$3028,MATCH($A1442,'Snakeden MR'!$J$4:$J$3028,0),1),"-"),"@")))</f>
        <v>-</v>
      </c>
      <c r="E1442" s="147" t="str">
        <f>TRIM(CLEAN(TEXT(IFERROR(INDEX('Snakeden MR'!$P$4:$Q$3028,MATCH($A1442,'Snakeden MR'!$Q$4:$Q$3028,0),1),"-"),"@")))</f>
        <v>-</v>
      </c>
      <c r="F1442" s="147" t="str">
        <f>TRIM(CLEAN(TEXT(IFERROR(INDEX('Snakeden MR'!$W$4:$X$3028,MATCH($A1442,'Snakeden MR'!$X$4:$X$3028,0),1),"-"),"@")))</f>
        <v>-</v>
      </c>
      <c r="G1442" s="159" t="str">
        <f t="shared" si="44"/>
        <v>Not Found</v>
      </c>
      <c r="H1442" t="str" cm="1">
        <f t="array" ref="H1442">IF(SUMPRODUCT((TRIM(C1442:F1442)&lt;&gt;"-")*1)=0,
    "No Data",
    IF(COUNTIF(C1442:F1442,INDEX(_xlfn._xlws.FILTER(C1442:F1442,TRIM(C1442:F1442)&lt;&gt;"-"),1))=SUMPRODUCT((TRIM(C1442:F1442)&lt;&gt;"-")*1),
    "No Change",
    "Change"))</f>
        <v>No Data</v>
      </c>
      <c r="I1442" s="159"/>
      <c r="J1442"/>
      <c r="K1442" s="163"/>
      <c r="L1442" s="147" t="str">
        <f>TRIM(CLEAN(TEXT(IFERROR(INDEX('Glade MR'!$B$4:$C$3000,MATCH($A1442,'Glade MR'!$C$4:$C$3000,0),1),"-"),"@")))</f>
        <v>-</v>
      </c>
      <c r="M1442" s="147" t="str">
        <f>TRIM(CLEAN(TEXT(IFERROR(INDEX('Glade MR'!$I$4:$J$3000,MATCH($A1442,'Glade MR'!$J$4:$J$3000,0),1),"-"),"@")))</f>
        <v>Pool 6</v>
      </c>
      <c r="N1442" s="147" t="str">
        <f>TRIM(CLEAN(TEXT(IFERROR(INDEX('Glade MR'!$P$4:$Q$3000,MATCH($A1442,'Glade MR'!$Q$4:$Q$3000,0),1),"-"),"@")))</f>
        <v>-</v>
      </c>
      <c r="O1442" s="147" t="str">
        <f>TRIM(CLEAN(TEXT(IFERROR(INDEX('Glade MR'!$W$4:$X$3000,MATCH($A1442,'Glade MR'!$X$4:$X$3000,0),1),"-"),"@")))</f>
        <v>-</v>
      </c>
      <c r="P1442" s="159" t="str">
        <f t="shared" si="45"/>
        <v>Found</v>
      </c>
      <c r="Q1442" t="str" cm="1">
        <f t="array" ref="Q1442">IF(SUMPRODUCT((TRIM(L1442:O1442)&lt;&gt;"-")*1)=0,
    "No Data",
    IF(COUNTIF(L1442:O1442,INDEX(_xlfn._xlws.FILTER(L1442:O1442,TRIM(L1442:O1442)&lt;&gt;"-"),1))=SUMPRODUCT((TRIM(L1442:O1442)&lt;&gt;"-")*1),
    "No Change",
    "Change"))</f>
        <v>No Change</v>
      </c>
      <c r="R1442" s="159"/>
      <c r="S1442" s="111"/>
    </row>
    <row r="1443" spans="1:19" x14ac:dyDescent="0.3">
      <c r="A1443" t="s">
        <v>294</v>
      </c>
      <c r="B1443" t="s">
        <v>1145</v>
      </c>
      <c r="C1443" s="160" t="str">
        <f>TRIM(CLEAN(TEXT(IFERROR(INDEX('Snakeden MR'!$B$4:$C$3028,MATCH($A1443,'Snakeden MR'!$C$4:$C$3028,0),1),"-"),"@")))</f>
        <v>-</v>
      </c>
      <c r="D1443" s="147" t="str">
        <f>TRIM(CLEAN(TEXT(IFERROR(INDEX('Snakeden MR'!$I$4:$J$3028,MATCH($A1443,'Snakeden MR'!$J$4:$J$3028,0),1),"-"),"@")))</f>
        <v>Pool 8</v>
      </c>
      <c r="E1443" s="147" t="str">
        <f>TRIM(CLEAN(TEXT(IFERROR(INDEX('Snakeden MR'!$P$4:$Q$3028,MATCH($A1443,'Snakeden MR'!$Q$4:$Q$3028,0),1),"-"),"@")))</f>
        <v>-</v>
      </c>
      <c r="F1443" s="147" t="str">
        <f>TRIM(CLEAN(TEXT(IFERROR(INDEX('Snakeden MR'!$W$4:$X$3028,MATCH($A1443,'Snakeden MR'!$X$4:$X$3028,0),1),"-"),"@")))</f>
        <v>-</v>
      </c>
      <c r="G1443" s="159" t="str">
        <f t="shared" si="44"/>
        <v>Found</v>
      </c>
      <c r="H1443" t="str" cm="1">
        <f t="array" ref="H1443">IF(SUMPRODUCT((TRIM(C1443:F1443)&lt;&gt;"-")*1)=0,
    "No Data",
    IF(COUNTIF(C1443:F1443,INDEX(_xlfn._xlws.FILTER(C1443:F1443,TRIM(C1443:F1443)&lt;&gt;"-"),1))=SUMPRODUCT((TRIM(C1443:F1443)&lt;&gt;"-")*1),
    "No Change",
    "Change"))</f>
        <v>No Change</v>
      </c>
      <c r="I1443" s="159"/>
      <c r="J1443"/>
      <c r="K1443" s="163"/>
      <c r="L1443" s="147" t="str">
        <f>TRIM(CLEAN(TEXT(IFERROR(INDEX('Glade MR'!$B$4:$C$3000,MATCH($A1443,'Glade MR'!$C$4:$C$3000,0),1),"-"),"@")))</f>
        <v>-</v>
      </c>
      <c r="M1443" s="147" t="str">
        <f>TRIM(CLEAN(TEXT(IFERROR(INDEX('Glade MR'!$I$4:$J$3000,MATCH($A1443,'Glade MR'!$J$4:$J$3000,0),1),"-"),"@")))</f>
        <v>-</v>
      </c>
      <c r="N1443" s="147" t="str">
        <f>TRIM(CLEAN(TEXT(IFERROR(INDEX('Glade MR'!$P$4:$Q$3000,MATCH($A1443,'Glade MR'!$Q$4:$Q$3000,0),1),"-"),"@")))</f>
        <v>-</v>
      </c>
      <c r="O1443" s="147" t="str">
        <f>TRIM(CLEAN(TEXT(IFERROR(INDEX('Glade MR'!$W$4:$X$3000,MATCH($A1443,'Glade MR'!$X$4:$X$3000,0),1),"-"),"@")))</f>
        <v>-</v>
      </c>
      <c r="P1443" s="159" t="str">
        <f t="shared" si="45"/>
        <v>Not Found</v>
      </c>
      <c r="Q1443" t="str" cm="1">
        <f t="array" ref="Q1443">IF(SUMPRODUCT((TRIM(L1443:O1443)&lt;&gt;"-")*1)=0,
    "No Data",
    IF(COUNTIF(L1443:O1443,INDEX(_xlfn._xlws.FILTER(L1443:O1443,TRIM(L1443:O1443)&lt;&gt;"-"),1))=SUMPRODUCT((TRIM(L1443:O1443)&lt;&gt;"-")*1),
    "No Change",
    "Change"))</f>
        <v>No Data</v>
      </c>
      <c r="R1443" s="159"/>
      <c r="S1443" s="111"/>
    </row>
    <row r="1444" spans="1:19" x14ac:dyDescent="0.3">
      <c r="A1444" t="s">
        <v>303</v>
      </c>
      <c r="B1444" t="s">
        <v>1145</v>
      </c>
      <c r="C1444" s="160" t="str">
        <f>TRIM(CLEAN(TEXT(IFERROR(INDEX('Snakeden MR'!$B$4:$C$3028,MATCH($A1444,'Snakeden MR'!$C$4:$C$3028,0),1),"-"),"@")))</f>
        <v>-</v>
      </c>
      <c r="D1444" s="147" t="str">
        <f>TRIM(CLEAN(TEXT(IFERROR(INDEX('Snakeden MR'!$I$4:$J$3028,MATCH($A1444,'Snakeden MR'!$J$4:$J$3028,0),1),"-"),"@")))</f>
        <v>-</v>
      </c>
      <c r="E1444" s="147" t="str">
        <f>TRIM(CLEAN(TEXT(IFERROR(INDEX('Snakeden MR'!$P$4:$Q$3028,MATCH($A1444,'Snakeden MR'!$Q$4:$Q$3028,0),1),"-"),"@")))</f>
        <v>-</v>
      </c>
      <c r="F1444" s="147" t="str">
        <f>TRIM(CLEAN(TEXT(IFERROR(INDEX('Snakeden MR'!$W$4:$X$3028,MATCH($A1444,'Snakeden MR'!$X$4:$X$3028,0),1),"-"),"@")))</f>
        <v>Pool 6</v>
      </c>
      <c r="G1444" s="159" t="str">
        <f t="shared" si="44"/>
        <v>Found</v>
      </c>
      <c r="H1444" t="str" cm="1">
        <f t="array" ref="H1444">IF(SUMPRODUCT((TRIM(C1444:F1444)&lt;&gt;"-")*1)=0,
    "No Data",
    IF(COUNTIF(C1444:F1444,INDEX(_xlfn._xlws.FILTER(C1444:F1444,TRIM(C1444:F1444)&lt;&gt;"-"),1))=SUMPRODUCT((TRIM(C1444:F1444)&lt;&gt;"-")*1),
    "No Change",
    "Change"))</f>
        <v>No Change</v>
      </c>
      <c r="I1444" s="159"/>
      <c r="J1444"/>
      <c r="K1444" s="163"/>
      <c r="L1444" s="147" t="str">
        <f>TRIM(CLEAN(TEXT(IFERROR(INDEX('Glade MR'!$B$4:$C$3000,MATCH($A1444,'Glade MR'!$C$4:$C$3000,0),1),"-"),"@")))</f>
        <v>-</v>
      </c>
      <c r="M1444" s="147" t="str">
        <f>TRIM(CLEAN(TEXT(IFERROR(INDEX('Glade MR'!$I$4:$J$3000,MATCH($A1444,'Glade MR'!$J$4:$J$3000,0),1),"-"),"@")))</f>
        <v>-</v>
      </c>
      <c r="N1444" s="147" t="str">
        <f>TRIM(CLEAN(TEXT(IFERROR(INDEX('Glade MR'!$P$4:$Q$3000,MATCH($A1444,'Glade MR'!$Q$4:$Q$3000,0),1),"-"),"@")))</f>
        <v>-</v>
      </c>
      <c r="O1444" s="147" t="str">
        <f>TRIM(CLEAN(TEXT(IFERROR(INDEX('Glade MR'!$W$4:$X$3000,MATCH($A1444,'Glade MR'!$X$4:$X$3000,0),1),"-"),"@")))</f>
        <v>-</v>
      </c>
      <c r="P1444" s="159" t="str">
        <f t="shared" si="45"/>
        <v>Not Found</v>
      </c>
      <c r="Q1444" t="str" cm="1">
        <f t="array" ref="Q1444">IF(SUMPRODUCT((TRIM(L1444:O1444)&lt;&gt;"-")*1)=0,
    "No Data",
    IF(COUNTIF(L1444:O1444,INDEX(_xlfn._xlws.FILTER(L1444:O1444,TRIM(L1444:O1444)&lt;&gt;"-"),1))=SUMPRODUCT((TRIM(L1444:O1444)&lt;&gt;"-")*1),
    "No Change",
    "Change"))</f>
        <v>No Data</v>
      </c>
      <c r="R1444" s="159"/>
      <c r="S1444" s="111"/>
    </row>
    <row r="1445" spans="1:19" x14ac:dyDescent="0.3">
      <c r="A1445" t="s">
        <v>2143</v>
      </c>
      <c r="B1445" t="s">
        <v>1145</v>
      </c>
      <c r="C1445" s="160" t="str">
        <f>TRIM(CLEAN(TEXT(IFERROR(INDEX('Snakeden MR'!$B$4:$C$3028,MATCH($A1445,'Snakeden MR'!$C$4:$C$3028,0),1),"-"),"@")))</f>
        <v>-</v>
      </c>
      <c r="D1445" s="147" t="str">
        <f>TRIM(CLEAN(TEXT(IFERROR(INDEX('Snakeden MR'!$I$4:$J$3028,MATCH($A1445,'Snakeden MR'!$J$4:$J$3028,0),1),"-"),"@")))</f>
        <v>-</v>
      </c>
      <c r="E1445" s="147" t="str">
        <f>TRIM(CLEAN(TEXT(IFERROR(INDEX('Snakeden MR'!$P$4:$Q$3028,MATCH($A1445,'Snakeden MR'!$Q$4:$Q$3028,0),1),"-"),"@")))</f>
        <v>-</v>
      </c>
      <c r="F1445" s="147" t="str">
        <f>TRIM(CLEAN(TEXT(IFERROR(INDEX('Snakeden MR'!$W$4:$X$3028,MATCH($A1445,'Snakeden MR'!$X$4:$X$3028,0),1),"-"),"@")))</f>
        <v>-</v>
      </c>
      <c r="G1445" s="159" t="str">
        <f t="shared" si="44"/>
        <v>Not Found</v>
      </c>
      <c r="H1445" t="str" cm="1">
        <f t="array" ref="H1445">IF(SUMPRODUCT((TRIM(C1445:F1445)&lt;&gt;"-")*1)=0,
    "No Data",
    IF(COUNTIF(C1445:F1445,INDEX(_xlfn._xlws.FILTER(C1445:F1445,TRIM(C1445:F1445)&lt;&gt;"-"),1))=SUMPRODUCT((TRIM(C1445:F1445)&lt;&gt;"-")*1),
    "No Change",
    "Change"))</f>
        <v>No Data</v>
      </c>
      <c r="I1445" s="159"/>
      <c r="J1445"/>
      <c r="K1445" s="163"/>
      <c r="L1445" s="147" t="str">
        <f>TRIM(CLEAN(TEXT(IFERROR(INDEX('Glade MR'!$B$4:$C$3000,MATCH($A1445,'Glade MR'!$C$4:$C$3000,0),1),"-"),"@")))</f>
        <v>-</v>
      </c>
      <c r="M1445" s="147" t="str">
        <f>TRIM(CLEAN(TEXT(IFERROR(INDEX('Glade MR'!$I$4:$J$3000,MATCH($A1445,'Glade MR'!$J$4:$J$3000,0),1),"-"),"@")))</f>
        <v>-</v>
      </c>
      <c r="N1445" s="147" t="str">
        <f>TRIM(CLEAN(TEXT(IFERROR(INDEX('Glade MR'!$P$4:$Q$3000,MATCH($A1445,'Glade MR'!$Q$4:$Q$3000,0),1),"-"),"@")))</f>
        <v>-</v>
      </c>
      <c r="O1445" s="147" t="str">
        <f>TRIM(CLEAN(TEXT(IFERROR(INDEX('Glade MR'!$W$4:$X$3000,MATCH($A1445,'Glade MR'!$X$4:$X$3000,0),1),"-"),"@")))</f>
        <v>-</v>
      </c>
      <c r="P1445" s="159" t="str">
        <f t="shared" si="45"/>
        <v>Not Found</v>
      </c>
      <c r="Q1445" t="str" cm="1">
        <f t="array" ref="Q1445">IF(SUMPRODUCT((TRIM(L1445:O1445)&lt;&gt;"-")*1)=0,
    "No Data",
    IF(COUNTIF(L1445:O1445,INDEX(_xlfn._xlws.FILTER(L1445:O1445,TRIM(L1445:O1445)&lt;&gt;"-"),1))=SUMPRODUCT((TRIM(L1445:O1445)&lt;&gt;"-")*1),
    "No Change",
    "Change"))</f>
        <v>No Data</v>
      </c>
      <c r="R1445" s="159"/>
      <c r="S1445" s="111"/>
    </row>
    <row r="1446" spans="1:19" x14ac:dyDescent="0.3">
      <c r="A1446" t="s">
        <v>2144</v>
      </c>
      <c r="B1446" t="s">
        <v>1145</v>
      </c>
      <c r="C1446" s="160" t="str">
        <f>TRIM(CLEAN(TEXT(IFERROR(INDEX('Snakeden MR'!$B$4:$C$3028,MATCH($A1446,'Snakeden MR'!$C$4:$C$3028,0),1),"-"),"@")))</f>
        <v>-</v>
      </c>
      <c r="D1446" s="147" t="str">
        <f>TRIM(CLEAN(TEXT(IFERROR(INDEX('Snakeden MR'!$I$4:$J$3028,MATCH($A1446,'Snakeden MR'!$J$4:$J$3028,0),1),"-"),"@")))</f>
        <v>-</v>
      </c>
      <c r="E1446" s="147" t="str">
        <f>TRIM(CLEAN(TEXT(IFERROR(INDEX('Snakeden MR'!$P$4:$Q$3028,MATCH($A1446,'Snakeden MR'!$Q$4:$Q$3028,0),1),"-"),"@")))</f>
        <v>-</v>
      </c>
      <c r="F1446" s="147" t="str">
        <f>TRIM(CLEAN(TEXT(IFERROR(INDEX('Snakeden MR'!$W$4:$X$3028,MATCH($A1446,'Snakeden MR'!$X$4:$X$3028,0),1),"-"),"@")))</f>
        <v>-</v>
      </c>
      <c r="G1446" s="159" t="str">
        <f t="shared" si="44"/>
        <v>Not Found</v>
      </c>
      <c r="H1446" t="str" cm="1">
        <f t="array" ref="H1446">IF(SUMPRODUCT((TRIM(C1446:F1446)&lt;&gt;"-")*1)=0,
    "No Data",
    IF(COUNTIF(C1446:F1446,INDEX(_xlfn._xlws.FILTER(C1446:F1446,TRIM(C1446:F1446)&lt;&gt;"-"),1))=SUMPRODUCT((TRIM(C1446:F1446)&lt;&gt;"-")*1),
    "No Change",
    "Change"))</f>
        <v>No Data</v>
      </c>
      <c r="I1446" s="159"/>
      <c r="J1446"/>
      <c r="K1446" s="163"/>
      <c r="L1446" s="147" t="str">
        <f>TRIM(CLEAN(TEXT(IFERROR(INDEX('Glade MR'!$B$4:$C$3000,MATCH($A1446,'Glade MR'!$C$4:$C$3000,0),1),"-"),"@")))</f>
        <v>-</v>
      </c>
      <c r="M1446" s="147" t="str">
        <f>TRIM(CLEAN(TEXT(IFERROR(INDEX('Glade MR'!$I$4:$J$3000,MATCH($A1446,'Glade MR'!$J$4:$J$3000,0),1),"-"),"@")))</f>
        <v>-</v>
      </c>
      <c r="N1446" s="147" t="str">
        <f>TRIM(CLEAN(TEXT(IFERROR(INDEX('Glade MR'!$P$4:$Q$3000,MATCH($A1446,'Glade MR'!$Q$4:$Q$3000,0),1),"-"),"@")))</f>
        <v>-</v>
      </c>
      <c r="O1446" s="147" t="str">
        <f>TRIM(CLEAN(TEXT(IFERROR(INDEX('Glade MR'!$W$4:$X$3000,MATCH($A1446,'Glade MR'!$X$4:$X$3000,0),1),"-"),"@")))</f>
        <v>-</v>
      </c>
      <c r="P1446" s="159" t="str">
        <f t="shared" si="45"/>
        <v>Not Found</v>
      </c>
      <c r="Q1446" t="str" cm="1">
        <f t="array" ref="Q1446">IF(SUMPRODUCT((TRIM(L1446:O1446)&lt;&gt;"-")*1)=0,
    "No Data",
    IF(COUNTIF(L1446:O1446,INDEX(_xlfn._xlws.FILTER(L1446:O1446,TRIM(L1446:O1446)&lt;&gt;"-"),1))=SUMPRODUCT((TRIM(L1446:O1446)&lt;&gt;"-")*1),
    "No Change",
    "Change"))</f>
        <v>No Data</v>
      </c>
      <c r="R1446" s="159"/>
      <c r="S1446" s="111"/>
    </row>
    <row r="1447" spans="1:19" x14ac:dyDescent="0.3">
      <c r="A1447" t="s">
        <v>2145</v>
      </c>
      <c r="B1447" t="s">
        <v>1145</v>
      </c>
      <c r="C1447" s="160" t="str">
        <f>TRIM(CLEAN(TEXT(IFERROR(INDEX('Snakeden MR'!$B$4:$C$3028,MATCH($A1447,'Snakeden MR'!$C$4:$C$3028,0),1),"-"),"@")))</f>
        <v>-</v>
      </c>
      <c r="D1447" s="147" t="str">
        <f>TRIM(CLEAN(TEXT(IFERROR(INDEX('Snakeden MR'!$I$4:$J$3028,MATCH($A1447,'Snakeden MR'!$J$4:$J$3028,0),1),"-"),"@")))</f>
        <v>-</v>
      </c>
      <c r="E1447" s="147" t="str">
        <f>TRIM(CLEAN(TEXT(IFERROR(INDEX('Snakeden MR'!$P$4:$Q$3028,MATCH($A1447,'Snakeden MR'!$Q$4:$Q$3028,0),1),"-"),"@")))</f>
        <v>-</v>
      </c>
      <c r="F1447" s="147" t="str">
        <f>TRIM(CLEAN(TEXT(IFERROR(INDEX('Snakeden MR'!$W$4:$X$3028,MATCH($A1447,'Snakeden MR'!$X$4:$X$3028,0),1),"-"),"@")))</f>
        <v>-</v>
      </c>
      <c r="G1447" s="159" t="str">
        <f t="shared" si="44"/>
        <v>Not Found</v>
      </c>
      <c r="H1447" t="str" cm="1">
        <f t="array" ref="H1447">IF(SUMPRODUCT((TRIM(C1447:F1447)&lt;&gt;"-")*1)=0,
    "No Data",
    IF(COUNTIF(C1447:F1447,INDEX(_xlfn._xlws.FILTER(C1447:F1447,TRIM(C1447:F1447)&lt;&gt;"-"),1))=SUMPRODUCT((TRIM(C1447:F1447)&lt;&gt;"-")*1),
    "No Change",
    "Change"))</f>
        <v>No Data</v>
      </c>
      <c r="I1447" s="159"/>
      <c r="J1447"/>
      <c r="K1447" s="163"/>
      <c r="L1447" s="147" t="str">
        <f>TRIM(CLEAN(TEXT(IFERROR(INDEX('Glade MR'!$B$4:$C$3000,MATCH($A1447,'Glade MR'!$C$4:$C$3000,0),1),"-"),"@")))</f>
        <v>-</v>
      </c>
      <c r="M1447" s="147" t="str">
        <f>TRIM(CLEAN(TEXT(IFERROR(INDEX('Glade MR'!$I$4:$J$3000,MATCH($A1447,'Glade MR'!$J$4:$J$3000,0),1),"-"),"@")))</f>
        <v>-</v>
      </c>
      <c r="N1447" s="147" t="str">
        <f>TRIM(CLEAN(TEXT(IFERROR(INDEX('Glade MR'!$P$4:$Q$3000,MATCH($A1447,'Glade MR'!$Q$4:$Q$3000,0),1),"-"),"@")))</f>
        <v>-</v>
      </c>
      <c r="O1447" s="147" t="str">
        <f>TRIM(CLEAN(TEXT(IFERROR(INDEX('Glade MR'!$W$4:$X$3000,MATCH($A1447,'Glade MR'!$X$4:$X$3000,0),1),"-"),"@")))</f>
        <v>-</v>
      </c>
      <c r="P1447" s="159" t="str">
        <f t="shared" si="45"/>
        <v>Not Found</v>
      </c>
      <c r="Q1447" t="str" cm="1">
        <f t="array" ref="Q1447">IF(SUMPRODUCT((TRIM(L1447:O1447)&lt;&gt;"-")*1)=0,
    "No Data",
    IF(COUNTIF(L1447:O1447,INDEX(_xlfn._xlws.FILTER(L1447:O1447,TRIM(L1447:O1447)&lt;&gt;"-"),1))=SUMPRODUCT((TRIM(L1447:O1447)&lt;&gt;"-")*1),
    "No Change",
    "Change"))</f>
        <v>No Data</v>
      </c>
      <c r="R1447" s="159"/>
      <c r="S1447" s="111"/>
    </row>
    <row r="1448" spans="1:19" x14ac:dyDescent="0.3">
      <c r="A1448" t="s">
        <v>2146</v>
      </c>
      <c r="B1448" t="s">
        <v>1145</v>
      </c>
      <c r="C1448" s="160" t="str">
        <f>TRIM(CLEAN(TEXT(IFERROR(INDEX('Snakeden MR'!$B$4:$C$3028,MATCH($A1448,'Snakeden MR'!$C$4:$C$3028,0),1),"-"),"@")))</f>
        <v>Riffle 2</v>
      </c>
      <c r="D1448" s="147" t="str">
        <f>TRIM(CLEAN(TEXT(IFERROR(INDEX('Snakeden MR'!$I$4:$J$3028,MATCH($A1448,'Snakeden MR'!$J$4:$J$3028,0),1),"-"),"@")))</f>
        <v>-</v>
      </c>
      <c r="E1448" s="147" t="str">
        <f>TRIM(CLEAN(TEXT(IFERROR(INDEX('Snakeden MR'!$P$4:$Q$3028,MATCH($A1448,'Snakeden MR'!$Q$4:$Q$3028,0),1),"-"),"@")))</f>
        <v>-</v>
      </c>
      <c r="F1448" s="147" t="str">
        <f>TRIM(CLEAN(TEXT(IFERROR(INDEX('Snakeden MR'!$W$4:$X$3028,MATCH($A1448,'Snakeden MR'!$X$4:$X$3028,0),1),"-"),"@")))</f>
        <v>-</v>
      </c>
      <c r="G1448" s="159" t="str">
        <f t="shared" si="44"/>
        <v>Found</v>
      </c>
      <c r="H1448" t="str" cm="1">
        <f t="array" ref="H1448">IF(SUMPRODUCT((TRIM(C1448:F1448)&lt;&gt;"-")*1)=0,
    "No Data",
    IF(COUNTIF(C1448:F1448,INDEX(_xlfn._xlws.FILTER(C1448:F1448,TRIM(C1448:F1448)&lt;&gt;"-"),1))=SUMPRODUCT((TRIM(C1448:F1448)&lt;&gt;"-")*1),
    "No Change",
    "Change"))</f>
        <v>No Change</v>
      </c>
      <c r="I1448" s="159"/>
      <c r="J1448"/>
      <c r="K1448" s="163"/>
      <c r="L1448" s="147" t="str">
        <f>TRIM(CLEAN(TEXT(IFERROR(INDEX('Glade MR'!$B$4:$C$3000,MATCH($A1448,'Glade MR'!$C$4:$C$3000,0),1),"-"),"@")))</f>
        <v>-</v>
      </c>
      <c r="M1448" s="147" t="str">
        <f>TRIM(CLEAN(TEXT(IFERROR(INDEX('Glade MR'!$I$4:$J$3000,MATCH($A1448,'Glade MR'!$J$4:$J$3000,0),1),"-"),"@")))</f>
        <v>-</v>
      </c>
      <c r="N1448" s="147" t="str">
        <f>TRIM(CLEAN(TEXT(IFERROR(INDEX('Glade MR'!$P$4:$Q$3000,MATCH($A1448,'Glade MR'!$Q$4:$Q$3000,0),1),"-"),"@")))</f>
        <v>-</v>
      </c>
      <c r="O1448" s="147" t="str">
        <f>TRIM(CLEAN(TEXT(IFERROR(INDEX('Glade MR'!$W$4:$X$3000,MATCH($A1448,'Glade MR'!$X$4:$X$3000,0),1),"-"),"@")))</f>
        <v>-</v>
      </c>
      <c r="P1448" s="159" t="str">
        <f t="shared" si="45"/>
        <v>Not Found</v>
      </c>
      <c r="Q1448" t="str" cm="1">
        <f t="array" ref="Q1448">IF(SUMPRODUCT((TRIM(L1448:O1448)&lt;&gt;"-")*1)=0,
    "No Data",
    IF(COUNTIF(L1448:O1448,INDEX(_xlfn._xlws.FILTER(L1448:O1448,TRIM(L1448:O1448)&lt;&gt;"-"),1))=SUMPRODUCT((TRIM(L1448:O1448)&lt;&gt;"-")*1),
    "No Change",
    "Change"))</f>
        <v>No Data</v>
      </c>
      <c r="R1448" s="159"/>
      <c r="S1448" s="111"/>
    </row>
    <row r="1449" spans="1:19" x14ac:dyDescent="0.3">
      <c r="A1449" t="s">
        <v>2147</v>
      </c>
      <c r="B1449" t="s">
        <v>1145</v>
      </c>
      <c r="C1449" s="160" t="str">
        <f>TRIM(CLEAN(TEXT(IFERROR(INDEX('Snakeden MR'!$B$4:$C$3028,MATCH($A1449,'Snakeden MR'!$C$4:$C$3028,0),1),"-"),"@")))</f>
        <v>-</v>
      </c>
      <c r="D1449" s="147" t="str">
        <f>TRIM(CLEAN(TEXT(IFERROR(INDEX('Snakeden MR'!$I$4:$J$3028,MATCH($A1449,'Snakeden MR'!$J$4:$J$3028,0),1),"-"),"@")))</f>
        <v>-</v>
      </c>
      <c r="E1449" s="147" t="str">
        <f>TRIM(CLEAN(TEXT(IFERROR(INDEX('Snakeden MR'!$P$4:$Q$3028,MATCH($A1449,'Snakeden MR'!$Q$4:$Q$3028,0),1),"-"),"@")))</f>
        <v>-</v>
      </c>
      <c r="F1449" s="147" t="str">
        <f>TRIM(CLEAN(TEXT(IFERROR(INDEX('Snakeden MR'!$W$4:$X$3028,MATCH($A1449,'Snakeden MR'!$X$4:$X$3028,0),1),"-"),"@")))</f>
        <v>-</v>
      </c>
      <c r="G1449" s="159" t="str">
        <f t="shared" si="44"/>
        <v>Not Found</v>
      </c>
      <c r="H1449" t="str" cm="1">
        <f t="array" ref="H1449">IF(SUMPRODUCT((TRIM(C1449:F1449)&lt;&gt;"-")*1)=0,
    "No Data",
    IF(COUNTIF(C1449:F1449,INDEX(_xlfn._xlws.FILTER(C1449:F1449,TRIM(C1449:F1449)&lt;&gt;"-"),1))=SUMPRODUCT((TRIM(C1449:F1449)&lt;&gt;"-")*1),
    "No Change",
    "Change"))</f>
        <v>No Data</v>
      </c>
      <c r="I1449" s="159"/>
      <c r="J1449"/>
      <c r="K1449" s="163"/>
      <c r="L1449" s="147" t="str">
        <f>TRIM(CLEAN(TEXT(IFERROR(INDEX('Glade MR'!$B$4:$C$3000,MATCH($A1449,'Glade MR'!$C$4:$C$3000,0),1),"-"),"@")))</f>
        <v>-</v>
      </c>
      <c r="M1449" s="147" t="str">
        <f>TRIM(CLEAN(TEXT(IFERROR(INDEX('Glade MR'!$I$4:$J$3000,MATCH($A1449,'Glade MR'!$J$4:$J$3000,0),1),"-"),"@")))</f>
        <v>-</v>
      </c>
      <c r="N1449" s="147" t="str">
        <f>TRIM(CLEAN(TEXT(IFERROR(INDEX('Glade MR'!$P$4:$Q$3000,MATCH($A1449,'Glade MR'!$Q$4:$Q$3000,0),1),"-"),"@")))</f>
        <v>-</v>
      </c>
      <c r="O1449" s="147" t="str">
        <f>TRIM(CLEAN(TEXT(IFERROR(INDEX('Glade MR'!$W$4:$X$3000,MATCH($A1449,'Glade MR'!$X$4:$X$3000,0),1),"-"),"@")))</f>
        <v>-</v>
      </c>
      <c r="P1449" s="159" t="str">
        <f t="shared" si="45"/>
        <v>Not Found</v>
      </c>
      <c r="Q1449" t="str" cm="1">
        <f t="array" ref="Q1449">IF(SUMPRODUCT((TRIM(L1449:O1449)&lt;&gt;"-")*1)=0,
    "No Data",
    IF(COUNTIF(L1449:O1449,INDEX(_xlfn._xlws.FILTER(L1449:O1449,TRIM(L1449:O1449)&lt;&gt;"-"),1))=SUMPRODUCT((TRIM(L1449:O1449)&lt;&gt;"-")*1),
    "No Change",
    "Change"))</f>
        <v>No Data</v>
      </c>
      <c r="R1449" s="159"/>
      <c r="S1449" s="111"/>
    </row>
    <row r="1450" spans="1:19" x14ac:dyDescent="0.3">
      <c r="A1450" t="s">
        <v>991</v>
      </c>
      <c r="B1450" t="s">
        <v>1137</v>
      </c>
      <c r="C1450" s="160" t="str">
        <f>TRIM(CLEAN(TEXT(IFERROR(INDEX('Snakeden MR'!$B$4:$C$3028,MATCH($A1450,'Snakeden MR'!$C$4:$C$3028,0),1),"-"),"@")))</f>
        <v>-</v>
      </c>
      <c r="D1450" s="147" t="str">
        <f>TRIM(CLEAN(TEXT(IFERROR(INDEX('Snakeden MR'!$I$4:$J$3028,MATCH($A1450,'Snakeden MR'!$J$4:$J$3028,0),1),"-"),"@")))</f>
        <v>-</v>
      </c>
      <c r="E1450" s="147" t="str">
        <f>TRIM(CLEAN(TEXT(IFERROR(INDEX('Snakeden MR'!$P$4:$Q$3028,MATCH($A1450,'Snakeden MR'!$Q$4:$Q$3028,0),1),"-"),"@")))</f>
        <v>-</v>
      </c>
      <c r="F1450" s="147" t="str">
        <f>TRIM(CLEAN(TEXT(IFERROR(INDEX('Snakeden MR'!$W$4:$X$3028,MATCH($A1450,'Snakeden MR'!$X$4:$X$3028,0),1),"-"),"@")))</f>
        <v>-</v>
      </c>
      <c r="G1450" s="159" t="str">
        <f t="shared" si="44"/>
        <v>Not Found</v>
      </c>
      <c r="H1450" t="str" cm="1">
        <f t="array" ref="H1450">IF(SUMPRODUCT((TRIM(C1450:F1450)&lt;&gt;"-")*1)=0,
    "No Data",
    IF(COUNTIF(C1450:F1450,INDEX(_xlfn._xlws.FILTER(C1450:F1450,TRIM(C1450:F1450)&lt;&gt;"-"),1))=SUMPRODUCT((TRIM(C1450:F1450)&lt;&gt;"-")*1),
    "No Change",
    "Change"))</f>
        <v>No Data</v>
      </c>
      <c r="I1450" s="159"/>
      <c r="J1450"/>
      <c r="K1450" s="163"/>
      <c r="L1450" s="147" t="str">
        <f>TRIM(CLEAN(TEXT(IFERROR(INDEX('Glade MR'!$B$4:$C$3000,MATCH($A1450,'Glade MR'!$C$4:$C$3000,0),1),"-"),"@")))</f>
        <v>-</v>
      </c>
      <c r="M1450" s="147" t="str">
        <f>TRIM(CLEAN(TEXT(IFERROR(INDEX('Glade MR'!$I$4:$J$3000,MATCH($A1450,'Glade MR'!$J$4:$J$3000,0),1),"-"),"@")))</f>
        <v>Pool 11</v>
      </c>
      <c r="N1450" s="147" t="str">
        <f>TRIM(CLEAN(TEXT(IFERROR(INDEX('Glade MR'!$P$4:$Q$3000,MATCH($A1450,'Glade MR'!$Q$4:$Q$3000,0),1),"-"),"@")))</f>
        <v>-</v>
      </c>
      <c r="O1450" s="147" t="str">
        <f>TRIM(CLEAN(TEXT(IFERROR(INDEX('Glade MR'!$W$4:$X$3000,MATCH($A1450,'Glade MR'!$X$4:$X$3000,0),1),"-"),"@")))</f>
        <v>-</v>
      </c>
      <c r="P1450" s="159" t="str">
        <f t="shared" si="45"/>
        <v>Found</v>
      </c>
      <c r="Q1450" t="str" cm="1">
        <f t="array" ref="Q1450">IF(SUMPRODUCT((TRIM(L1450:O1450)&lt;&gt;"-")*1)=0,
    "No Data",
    IF(COUNTIF(L1450:O1450,INDEX(_xlfn._xlws.FILTER(L1450:O1450,TRIM(L1450:O1450)&lt;&gt;"-"),1))=SUMPRODUCT((TRIM(L1450:O1450)&lt;&gt;"-")*1),
    "No Change",
    "Change"))</f>
        <v>No Change</v>
      </c>
      <c r="R1450" s="159"/>
      <c r="S1450" s="111"/>
    </row>
    <row r="1451" spans="1:19" x14ac:dyDescent="0.3">
      <c r="A1451" t="s">
        <v>668</v>
      </c>
      <c r="B1451" t="s">
        <v>1137</v>
      </c>
      <c r="C1451" s="160" t="str">
        <f>TRIM(CLEAN(TEXT(IFERROR(INDEX('Snakeden MR'!$B$4:$C$3028,MATCH($A1451,'Snakeden MR'!$C$4:$C$3028,0),1),"-"),"@")))</f>
        <v>-</v>
      </c>
      <c r="D1451" s="147" t="str">
        <f>TRIM(CLEAN(TEXT(IFERROR(INDEX('Snakeden MR'!$I$4:$J$3028,MATCH($A1451,'Snakeden MR'!$J$4:$J$3028,0),1),"-"),"@")))</f>
        <v>-</v>
      </c>
      <c r="E1451" s="147" t="str">
        <f>TRIM(CLEAN(TEXT(IFERROR(INDEX('Snakeden MR'!$P$4:$Q$3028,MATCH($A1451,'Snakeden MR'!$Q$4:$Q$3028,0),1),"-"),"@")))</f>
        <v>-</v>
      </c>
      <c r="F1451" s="147" t="str">
        <f>TRIM(CLEAN(TEXT(IFERROR(INDEX('Snakeden MR'!$W$4:$X$3028,MATCH($A1451,'Snakeden MR'!$X$4:$X$3028,0),1),"-"),"@")))</f>
        <v>-</v>
      </c>
      <c r="G1451" s="159" t="str">
        <f t="shared" si="44"/>
        <v>Not Found</v>
      </c>
      <c r="H1451" t="str" cm="1">
        <f t="array" ref="H1451">IF(SUMPRODUCT((TRIM(C1451:F1451)&lt;&gt;"-")*1)=0,
    "No Data",
    IF(COUNTIF(C1451:F1451,INDEX(_xlfn._xlws.FILTER(C1451:F1451,TRIM(C1451:F1451)&lt;&gt;"-"),1))=SUMPRODUCT((TRIM(C1451:F1451)&lt;&gt;"-")*1),
    "No Change",
    "Change"))</f>
        <v>No Data</v>
      </c>
      <c r="I1451" s="159"/>
      <c r="J1451"/>
      <c r="K1451" s="163"/>
      <c r="L1451" s="147" t="str">
        <f>TRIM(CLEAN(TEXT(IFERROR(INDEX('Glade MR'!$B$4:$C$3000,MATCH($A1451,'Glade MR'!$C$4:$C$3000,0),1),"-"),"@")))</f>
        <v>Pool 4</v>
      </c>
      <c r="M1451" s="147" t="str">
        <f>TRIM(CLEAN(TEXT(IFERROR(INDEX('Glade MR'!$I$4:$J$3000,MATCH($A1451,'Glade MR'!$J$4:$J$3000,0),1),"-"),"@")))</f>
        <v>-</v>
      </c>
      <c r="N1451" s="147" t="str">
        <f>TRIM(CLEAN(TEXT(IFERROR(INDEX('Glade MR'!$P$4:$Q$3000,MATCH($A1451,'Glade MR'!$Q$4:$Q$3000,0),1),"-"),"@")))</f>
        <v>-</v>
      </c>
      <c r="O1451" s="147" t="str">
        <f>TRIM(CLEAN(TEXT(IFERROR(INDEX('Glade MR'!$W$4:$X$3000,MATCH($A1451,'Glade MR'!$X$4:$X$3000,0),1),"-"),"@")))</f>
        <v>-</v>
      </c>
      <c r="P1451" s="159" t="str">
        <f t="shared" si="45"/>
        <v>Found</v>
      </c>
      <c r="Q1451" t="str" cm="1">
        <f t="array" ref="Q1451">IF(SUMPRODUCT((TRIM(L1451:O1451)&lt;&gt;"-")*1)=0,
    "No Data",
    IF(COUNTIF(L1451:O1451,INDEX(_xlfn._xlws.FILTER(L1451:O1451,TRIM(L1451:O1451)&lt;&gt;"-"),1))=SUMPRODUCT((TRIM(L1451:O1451)&lt;&gt;"-")*1),
    "No Change",
    "Change"))</f>
        <v>No Change</v>
      </c>
      <c r="R1451" s="159"/>
      <c r="S1451" s="111"/>
    </row>
    <row r="1452" spans="1:19" x14ac:dyDescent="0.3">
      <c r="A1452" t="s">
        <v>2148</v>
      </c>
      <c r="B1452" t="s">
        <v>1137</v>
      </c>
      <c r="C1452" s="160" t="str">
        <f>TRIM(CLEAN(TEXT(IFERROR(INDEX('Snakeden MR'!$B$4:$C$3028,MATCH($A1452,'Snakeden MR'!$C$4:$C$3028,0),1),"-"),"@")))</f>
        <v>-</v>
      </c>
      <c r="D1452" s="147" t="str">
        <f>TRIM(CLEAN(TEXT(IFERROR(INDEX('Snakeden MR'!$I$4:$J$3028,MATCH($A1452,'Snakeden MR'!$J$4:$J$3028,0),1),"-"),"@")))</f>
        <v>-</v>
      </c>
      <c r="E1452" s="147" t="str">
        <f>TRIM(CLEAN(TEXT(IFERROR(INDEX('Snakeden MR'!$P$4:$Q$3028,MATCH($A1452,'Snakeden MR'!$Q$4:$Q$3028,0),1),"-"),"@")))</f>
        <v>-</v>
      </c>
      <c r="F1452" s="147" t="str">
        <f>TRIM(CLEAN(TEXT(IFERROR(INDEX('Snakeden MR'!$W$4:$X$3028,MATCH($A1452,'Snakeden MR'!$X$4:$X$3028,0),1),"-"),"@")))</f>
        <v>-</v>
      </c>
      <c r="G1452" s="159" t="str">
        <f t="shared" si="44"/>
        <v>Not Found</v>
      </c>
      <c r="H1452" t="str" cm="1">
        <f t="array" ref="H1452">IF(SUMPRODUCT((TRIM(C1452:F1452)&lt;&gt;"-")*1)=0,
    "No Data",
    IF(COUNTIF(C1452:F1452,INDEX(_xlfn._xlws.FILTER(C1452:F1452,TRIM(C1452:F1452)&lt;&gt;"-"),1))=SUMPRODUCT((TRIM(C1452:F1452)&lt;&gt;"-")*1),
    "No Change",
    "Change"))</f>
        <v>No Data</v>
      </c>
      <c r="I1452" s="159"/>
      <c r="J1452"/>
      <c r="K1452" s="163"/>
      <c r="L1452" s="147" t="str">
        <f>TRIM(CLEAN(TEXT(IFERROR(INDEX('Glade MR'!$B$4:$C$3000,MATCH($A1452,'Glade MR'!$C$4:$C$3000,0),1),"-"),"@")))</f>
        <v>-</v>
      </c>
      <c r="M1452" s="147" t="str">
        <f>TRIM(CLEAN(TEXT(IFERROR(INDEX('Glade MR'!$I$4:$J$3000,MATCH($A1452,'Glade MR'!$J$4:$J$3000,0),1),"-"),"@")))</f>
        <v>-</v>
      </c>
      <c r="N1452" s="147" t="str">
        <f>TRIM(CLEAN(TEXT(IFERROR(INDEX('Glade MR'!$P$4:$Q$3000,MATCH($A1452,'Glade MR'!$Q$4:$Q$3000,0),1),"-"),"@")))</f>
        <v>-</v>
      </c>
      <c r="O1452" s="147" t="str">
        <f>TRIM(CLEAN(TEXT(IFERROR(INDEX('Glade MR'!$W$4:$X$3000,MATCH($A1452,'Glade MR'!$X$4:$X$3000,0),1),"-"),"@")))</f>
        <v>-</v>
      </c>
      <c r="P1452" s="159" t="str">
        <f t="shared" si="45"/>
        <v>Not Found</v>
      </c>
      <c r="Q1452" t="str" cm="1">
        <f t="array" ref="Q1452">IF(SUMPRODUCT((TRIM(L1452:O1452)&lt;&gt;"-")*1)=0,
    "No Data",
    IF(COUNTIF(L1452:O1452,INDEX(_xlfn._xlws.FILTER(L1452:O1452,TRIM(L1452:O1452)&lt;&gt;"-"),1))=SUMPRODUCT((TRIM(L1452:O1452)&lt;&gt;"-")*1),
    "No Change",
    "Change"))</f>
        <v>No Data</v>
      </c>
      <c r="R1452" s="159"/>
      <c r="S1452" s="111"/>
    </row>
    <row r="1453" spans="1:19" x14ac:dyDescent="0.3">
      <c r="A1453" t="s">
        <v>2149</v>
      </c>
      <c r="B1453" t="s">
        <v>1145</v>
      </c>
      <c r="C1453" s="160" t="str">
        <f>TRIM(CLEAN(TEXT(IFERROR(INDEX('Snakeden MR'!$B$4:$C$3028,MATCH($A1453,'Snakeden MR'!$C$4:$C$3028,0),1),"-"),"@")))</f>
        <v>-</v>
      </c>
      <c r="D1453" s="147" t="str">
        <f>TRIM(CLEAN(TEXT(IFERROR(INDEX('Snakeden MR'!$I$4:$J$3028,MATCH($A1453,'Snakeden MR'!$J$4:$J$3028,0),1),"-"),"@")))</f>
        <v>-</v>
      </c>
      <c r="E1453" s="147" t="str">
        <f>TRIM(CLEAN(TEXT(IFERROR(INDEX('Snakeden MR'!$P$4:$Q$3028,MATCH($A1453,'Snakeden MR'!$Q$4:$Q$3028,0),1),"-"),"@")))</f>
        <v>-</v>
      </c>
      <c r="F1453" s="147" t="str">
        <f>TRIM(CLEAN(TEXT(IFERROR(INDEX('Snakeden MR'!$W$4:$X$3028,MATCH($A1453,'Snakeden MR'!$X$4:$X$3028,0),1),"-"),"@")))</f>
        <v>-</v>
      </c>
      <c r="G1453" s="159" t="str">
        <f t="shared" si="44"/>
        <v>Not Found</v>
      </c>
      <c r="H1453" t="str" cm="1">
        <f t="array" ref="H1453">IF(SUMPRODUCT((TRIM(C1453:F1453)&lt;&gt;"-")*1)=0,
    "No Data",
    IF(COUNTIF(C1453:F1453,INDEX(_xlfn._xlws.FILTER(C1453:F1453,TRIM(C1453:F1453)&lt;&gt;"-"),1))=SUMPRODUCT((TRIM(C1453:F1453)&lt;&gt;"-")*1),
    "No Change",
    "Change"))</f>
        <v>No Data</v>
      </c>
      <c r="I1453" s="159"/>
      <c r="J1453"/>
      <c r="K1453" s="163"/>
      <c r="L1453" s="147" t="str">
        <f>TRIM(CLEAN(TEXT(IFERROR(INDEX('Glade MR'!$B$4:$C$3000,MATCH($A1453,'Glade MR'!$C$4:$C$3000,0),1),"-"),"@")))</f>
        <v>-</v>
      </c>
      <c r="M1453" s="147" t="str">
        <f>TRIM(CLEAN(TEXT(IFERROR(INDEX('Glade MR'!$I$4:$J$3000,MATCH($A1453,'Glade MR'!$J$4:$J$3000,0),1),"-"),"@")))</f>
        <v>-</v>
      </c>
      <c r="N1453" s="147" t="str">
        <f>TRIM(CLEAN(TEXT(IFERROR(INDEX('Glade MR'!$P$4:$Q$3000,MATCH($A1453,'Glade MR'!$Q$4:$Q$3000,0),1),"-"),"@")))</f>
        <v>-</v>
      </c>
      <c r="O1453" s="147" t="str">
        <f>TRIM(CLEAN(TEXT(IFERROR(INDEX('Glade MR'!$W$4:$X$3000,MATCH($A1453,'Glade MR'!$X$4:$X$3000,0),1),"-"),"@")))</f>
        <v>-</v>
      </c>
      <c r="P1453" s="159" t="str">
        <f t="shared" si="45"/>
        <v>Not Found</v>
      </c>
      <c r="Q1453" t="str" cm="1">
        <f t="array" ref="Q1453">IF(SUMPRODUCT((TRIM(L1453:O1453)&lt;&gt;"-")*1)=0,
    "No Data",
    IF(COUNTIF(L1453:O1453,INDEX(_xlfn._xlws.FILTER(L1453:O1453,TRIM(L1453:O1453)&lt;&gt;"-"),1))=SUMPRODUCT((TRIM(L1453:O1453)&lt;&gt;"-")*1),
    "No Change",
    "Change"))</f>
        <v>No Data</v>
      </c>
      <c r="R1453" s="159"/>
      <c r="S1453" s="111"/>
    </row>
    <row r="1454" spans="1:19" x14ac:dyDescent="0.3">
      <c r="A1454" t="s">
        <v>2150</v>
      </c>
      <c r="B1454" t="s">
        <v>1145</v>
      </c>
      <c r="C1454" s="160" t="str">
        <f>TRIM(CLEAN(TEXT(IFERROR(INDEX('Snakeden MR'!$B$4:$C$3028,MATCH($A1454,'Snakeden MR'!$C$4:$C$3028,0),1),"-"),"@")))</f>
        <v>-</v>
      </c>
      <c r="D1454" s="147" t="str">
        <f>TRIM(CLEAN(TEXT(IFERROR(INDEX('Snakeden MR'!$I$4:$J$3028,MATCH($A1454,'Snakeden MR'!$J$4:$J$3028,0),1),"-"),"@")))</f>
        <v>-</v>
      </c>
      <c r="E1454" s="147" t="str">
        <f>TRIM(CLEAN(TEXT(IFERROR(INDEX('Snakeden MR'!$P$4:$Q$3028,MATCH($A1454,'Snakeden MR'!$Q$4:$Q$3028,0),1),"-"),"@")))</f>
        <v>-</v>
      </c>
      <c r="F1454" s="147" t="str">
        <f>TRIM(CLEAN(TEXT(IFERROR(INDEX('Snakeden MR'!$W$4:$X$3028,MATCH($A1454,'Snakeden MR'!$X$4:$X$3028,0),1),"-"),"@")))</f>
        <v>-</v>
      </c>
      <c r="G1454" s="159" t="str">
        <f t="shared" si="44"/>
        <v>Not Found</v>
      </c>
      <c r="H1454" t="str" cm="1">
        <f t="array" ref="H1454">IF(SUMPRODUCT((TRIM(C1454:F1454)&lt;&gt;"-")*1)=0,
    "No Data",
    IF(COUNTIF(C1454:F1454,INDEX(_xlfn._xlws.FILTER(C1454:F1454,TRIM(C1454:F1454)&lt;&gt;"-"),1))=SUMPRODUCT((TRIM(C1454:F1454)&lt;&gt;"-")*1),
    "No Change",
    "Change"))</f>
        <v>No Data</v>
      </c>
      <c r="I1454" s="159"/>
      <c r="J1454"/>
      <c r="K1454" s="163"/>
      <c r="L1454" s="147" t="str">
        <f>TRIM(CLEAN(TEXT(IFERROR(INDEX('Glade MR'!$B$4:$C$3000,MATCH($A1454,'Glade MR'!$C$4:$C$3000,0),1),"-"),"@")))</f>
        <v>-</v>
      </c>
      <c r="M1454" s="147" t="str">
        <f>TRIM(CLEAN(TEXT(IFERROR(INDEX('Glade MR'!$I$4:$J$3000,MATCH($A1454,'Glade MR'!$J$4:$J$3000,0),1),"-"),"@")))</f>
        <v>-</v>
      </c>
      <c r="N1454" s="147" t="str">
        <f>TRIM(CLEAN(TEXT(IFERROR(INDEX('Glade MR'!$P$4:$Q$3000,MATCH($A1454,'Glade MR'!$Q$4:$Q$3000,0),1),"-"),"@")))</f>
        <v>-</v>
      </c>
      <c r="O1454" s="147" t="str">
        <f>TRIM(CLEAN(TEXT(IFERROR(INDEX('Glade MR'!$W$4:$X$3000,MATCH($A1454,'Glade MR'!$X$4:$X$3000,0),1),"-"),"@")))</f>
        <v>-</v>
      </c>
      <c r="P1454" s="159" t="str">
        <f t="shared" si="45"/>
        <v>Not Found</v>
      </c>
      <c r="Q1454" t="str" cm="1">
        <f t="array" ref="Q1454">IF(SUMPRODUCT((TRIM(L1454:O1454)&lt;&gt;"-")*1)=0,
    "No Data",
    IF(COUNTIF(L1454:O1454,INDEX(_xlfn._xlws.FILTER(L1454:O1454,TRIM(L1454:O1454)&lt;&gt;"-"),1))=SUMPRODUCT((TRIM(L1454:O1454)&lt;&gt;"-")*1),
    "No Change",
    "Change"))</f>
        <v>No Data</v>
      </c>
      <c r="R1454" s="159"/>
      <c r="S1454" s="111"/>
    </row>
    <row r="1455" spans="1:19" x14ac:dyDescent="0.3">
      <c r="A1455" t="s">
        <v>2151</v>
      </c>
      <c r="B1455" t="s">
        <v>1145</v>
      </c>
      <c r="C1455" s="160" t="str">
        <f>TRIM(CLEAN(TEXT(IFERROR(INDEX('Snakeden MR'!$B$4:$C$3028,MATCH($A1455,'Snakeden MR'!$C$4:$C$3028,0),1),"-"),"@")))</f>
        <v>-</v>
      </c>
      <c r="D1455" s="147" t="str">
        <f>TRIM(CLEAN(TEXT(IFERROR(INDEX('Snakeden MR'!$I$4:$J$3028,MATCH($A1455,'Snakeden MR'!$J$4:$J$3028,0),1),"-"),"@")))</f>
        <v>-</v>
      </c>
      <c r="E1455" s="147" t="str">
        <f>TRIM(CLEAN(TEXT(IFERROR(INDEX('Snakeden MR'!$P$4:$Q$3028,MATCH($A1455,'Snakeden MR'!$Q$4:$Q$3028,0),1),"-"),"@")))</f>
        <v>-</v>
      </c>
      <c r="F1455" s="147" t="str">
        <f>TRIM(CLEAN(TEXT(IFERROR(INDEX('Snakeden MR'!$W$4:$X$3028,MATCH($A1455,'Snakeden MR'!$X$4:$X$3028,0),1),"-"),"@")))</f>
        <v>-</v>
      </c>
      <c r="G1455" s="159" t="str">
        <f t="shared" si="44"/>
        <v>Not Found</v>
      </c>
      <c r="H1455" t="str" cm="1">
        <f t="array" ref="H1455">IF(SUMPRODUCT((TRIM(C1455:F1455)&lt;&gt;"-")*1)=0,
    "No Data",
    IF(COUNTIF(C1455:F1455,INDEX(_xlfn._xlws.FILTER(C1455:F1455,TRIM(C1455:F1455)&lt;&gt;"-"),1))=SUMPRODUCT((TRIM(C1455:F1455)&lt;&gt;"-")*1),
    "No Change",
    "Change"))</f>
        <v>No Data</v>
      </c>
      <c r="I1455" s="159"/>
      <c r="J1455"/>
      <c r="K1455" s="163"/>
      <c r="L1455" s="147" t="str">
        <f>TRIM(CLEAN(TEXT(IFERROR(INDEX('Glade MR'!$B$4:$C$3000,MATCH($A1455,'Glade MR'!$C$4:$C$3000,0),1),"-"),"@")))</f>
        <v>-</v>
      </c>
      <c r="M1455" s="147" t="str">
        <f>TRIM(CLEAN(TEXT(IFERROR(INDEX('Glade MR'!$I$4:$J$3000,MATCH($A1455,'Glade MR'!$J$4:$J$3000,0),1),"-"),"@")))</f>
        <v>-</v>
      </c>
      <c r="N1455" s="147" t="str">
        <f>TRIM(CLEAN(TEXT(IFERROR(INDEX('Glade MR'!$P$4:$Q$3000,MATCH($A1455,'Glade MR'!$Q$4:$Q$3000,0),1),"-"),"@")))</f>
        <v>-</v>
      </c>
      <c r="O1455" s="147" t="str">
        <f>TRIM(CLEAN(TEXT(IFERROR(INDEX('Glade MR'!$W$4:$X$3000,MATCH($A1455,'Glade MR'!$X$4:$X$3000,0),1),"-"),"@")))</f>
        <v>-</v>
      </c>
      <c r="P1455" s="159" t="str">
        <f t="shared" si="45"/>
        <v>Not Found</v>
      </c>
      <c r="Q1455" t="str" cm="1">
        <f t="array" ref="Q1455">IF(SUMPRODUCT((TRIM(L1455:O1455)&lt;&gt;"-")*1)=0,
    "No Data",
    IF(COUNTIF(L1455:O1455,INDEX(_xlfn._xlws.FILTER(L1455:O1455,TRIM(L1455:O1455)&lt;&gt;"-"),1))=SUMPRODUCT((TRIM(L1455:O1455)&lt;&gt;"-")*1),
    "No Change",
    "Change"))</f>
        <v>No Data</v>
      </c>
      <c r="R1455" s="159"/>
      <c r="S1455" s="111"/>
    </row>
    <row r="1456" spans="1:19" x14ac:dyDescent="0.3">
      <c r="A1456" t="s">
        <v>2152</v>
      </c>
      <c r="B1456" t="s">
        <v>1137</v>
      </c>
      <c r="C1456" s="160" t="str">
        <f>TRIM(CLEAN(TEXT(IFERROR(INDEX('Snakeden MR'!$B$4:$C$3028,MATCH($A1456,'Snakeden MR'!$C$4:$C$3028,0),1),"-"),"@")))</f>
        <v>-</v>
      </c>
      <c r="D1456" s="147" t="str">
        <f>TRIM(CLEAN(TEXT(IFERROR(INDEX('Snakeden MR'!$I$4:$J$3028,MATCH($A1456,'Snakeden MR'!$J$4:$J$3028,0),1),"-"),"@")))</f>
        <v>-</v>
      </c>
      <c r="E1456" s="147" t="str">
        <f>TRIM(CLEAN(TEXT(IFERROR(INDEX('Snakeden MR'!$P$4:$Q$3028,MATCH($A1456,'Snakeden MR'!$Q$4:$Q$3028,0),1),"-"),"@")))</f>
        <v>-</v>
      </c>
      <c r="F1456" s="147" t="str">
        <f>TRIM(CLEAN(TEXT(IFERROR(INDEX('Snakeden MR'!$W$4:$X$3028,MATCH($A1456,'Snakeden MR'!$X$4:$X$3028,0),1),"-"),"@")))</f>
        <v>-</v>
      </c>
      <c r="G1456" s="159" t="str">
        <f t="shared" si="44"/>
        <v>Not Found</v>
      </c>
      <c r="H1456" t="str" cm="1">
        <f t="array" ref="H1456">IF(SUMPRODUCT((TRIM(C1456:F1456)&lt;&gt;"-")*1)=0,
    "No Data",
    IF(COUNTIF(C1456:F1456,INDEX(_xlfn._xlws.FILTER(C1456:F1456,TRIM(C1456:F1456)&lt;&gt;"-"),1))=SUMPRODUCT((TRIM(C1456:F1456)&lt;&gt;"-")*1),
    "No Change",
    "Change"))</f>
        <v>No Data</v>
      </c>
      <c r="I1456" s="159"/>
      <c r="J1456"/>
      <c r="K1456" s="163"/>
      <c r="L1456" s="147" t="str">
        <f>TRIM(CLEAN(TEXT(IFERROR(INDEX('Glade MR'!$B$4:$C$3000,MATCH($A1456,'Glade MR'!$C$4:$C$3000,0),1),"-"),"@")))</f>
        <v>-</v>
      </c>
      <c r="M1456" s="147" t="str">
        <f>TRIM(CLEAN(TEXT(IFERROR(INDEX('Glade MR'!$I$4:$J$3000,MATCH($A1456,'Glade MR'!$J$4:$J$3000,0),1),"-"),"@")))</f>
        <v>-</v>
      </c>
      <c r="N1456" s="147" t="str">
        <f>TRIM(CLEAN(TEXT(IFERROR(INDEX('Glade MR'!$P$4:$Q$3000,MATCH($A1456,'Glade MR'!$Q$4:$Q$3000,0),1),"-"),"@")))</f>
        <v>-</v>
      </c>
      <c r="O1456" s="147" t="str">
        <f>TRIM(CLEAN(TEXT(IFERROR(INDEX('Glade MR'!$W$4:$X$3000,MATCH($A1456,'Glade MR'!$X$4:$X$3000,0),1),"-"),"@")))</f>
        <v>-</v>
      </c>
      <c r="P1456" s="159" t="str">
        <f t="shared" si="45"/>
        <v>Not Found</v>
      </c>
      <c r="Q1456" t="str" cm="1">
        <f t="array" ref="Q1456">IF(SUMPRODUCT((TRIM(L1456:O1456)&lt;&gt;"-")*1)=0,
    "No Data",
    IF(COUNTIF(L1456:O1456,INDEX(_xlfn._xlws.FILTER(L1456:O1456,TRIM(L1456:O1456)&lt;&gt;"-"),1))=SUMPRODUCT((TRIM(L1456:O1456)&lt;&gt;"-")*1),
    "No Change",
    "Change"))</f>
        <v>No Data</v>
      </c>
      <c r="R1456" s="159"/>
      <c r="S1456" s="111"/>
    </row>
    <row r="1457" spans="1:19" x14ac:dyDescent="0.3">
      <c r="A1457" t="s">
        <v>2153</v>
      </c>
      <c r="B1457" t="s">
        <v>1145</v>
      </c>
      <c r="C1457" s="160" t="str">
        <f>TRIM(CLEAN(TEXT(IFERROR(INDEX('Snakeden MR'!$B$4:$C$3028,MATCH($A1457,'Snakeden MR'!$C$4:$C$3028,0),1),"-"),"@")))</f>
        <v>-</v>
      </c>
      <c r="D1457" s="147" t="str">
        <f>TRIM(CLEAN(TEXT(IFERROR(INDEX('Snakeden MR'!$I$4:$J$3028,MATCH($A1457,'Snakeden MR'!$J$4:$J$3028,0),1),"-"),"@")))</f>
        <v>-</v>
      </c>
      <c r="E1457" s="147" t="str">
        <f>TRIM(CLEAN(TEXT(IFERROR(INDEX('Snakeden MR'!$P$4:$Q$3028,MATCH($A1457,'Snakeden MR'!$Q$4:$Q$3028,0),1),"-"),"@")))</f>
        <v>-</v>
      </c>
      <c r="F1457" s="147" t="str">
        <f>TRIM(CLEAN(TEXT(IFERROR(INDEX('Snakeden MR'!$W$4:$X$3028,MATCH($A1457,'Snakeden MR'!$X$4:$X$3028,0),1),"-"),"@")))</f>
        <v>-</v>
      </c>
      <c r="G1457" s="159" t="str">
        <f t="shared" si="44"/>
        <v>Not Found</v>
      </c>
      <c r="H1457" t="str" cm="1">
        <f t="array" ref="H1457">IF(SUMPRODUCT((TRIM(C1457:F1457)&lt;&gt;"-")*1)=0,
    "No Data",
    IF(COUNTIF(C1457:F1457,INDEX(_xlfn._xlws.FILTER(C1457:F1457,TRIM(C1457:F1457)&lt;&gt;"-"),1))=SUMPRODUCT((TRIM(C1457:F1457)&lt;&gt;"-")*1),
    "No Change",
    "Change"))</f>
        <v>No Data</v>
      </c>
      <c r="I1457" s="159"/>
      <c r="J1457"/>
      <c r="K1457" s="163"/>
      <c r="L1457" s="147" t="str">
        <f>TRIM(CLEAN(TEXT(IFERROR(INDEX('Glade MR'!$B$4:$C$3000,MATCH($A1457,'Glade MR'!$C$4:$C$3000,0),1),"-"),"@")))</f>
        <v>-</v>
      </c>
      <c r="M1457" s="147" t="str">
        <f>TRIM(CLEAN(TEXT(IFERROR(INDEX('Glade MR'!$I$4:$J$3000,MATCH($A1457,'Glade MR'!$J$4:$J$3000,0),1),"-"),"@")))</f>
        <v>-</v>
      </c>
      <c r="N1457" s="147" t="str">
        <f>TRIM(CLEAN(TEXT(IFERROR(INDEX('Glade MR'!$P$4:$Q$3000,MATCH($A1457,'Glade MR'!$Q$4:$Q$3000,0),1),"-"),"@")))</f>
        <v>-</v>
      </c>
      <c r="O1457" s="147" t="str">
        <f>TRIM(CLEAN(TEXT(IFERROR(INDEX('Glade MR'!$W$4:$X$3000,MATCH($A1457,'Glade MR'!$X$4:$X$3000,0),1),"-"),"@")))</f>
        <v>-</v>
      </c>
      <c r="P1457" s="159" t="str">
        <f t="shared" si="45"/>
        <v>Not Found</v>
      </c>
      <c r="Q1457" t="str" cm="1">
        <f t="array" ref="Q1457">IF(SUMPRODUCT((TRIM(L1457:O1457)&lt;&gt;"-")*1)=0,
    "No Data",
    IF(COUNTIF(L1457:O1457,INDEX(_xlfn._xlws.FILTER(L1457:O1457,TRIM(L1457:O1457)&lt;&gt;"-"),1))=SUMPRODUCT((TRIM(L1457:O1457)&lt;&gt;"-")*1),
    "No Change",
    "Change"))</f>
        <v>No Data</v>
      </c>
      <c r="R1457" s="159"/>
      <c r="S1457" s="111"/>
    </row>
    <row r="1458" spans="1:19" x14ac:dyDescent="0.3">
      <c r="A1458" t="s">
        <v>390</v>
      </c>
      <c r="B1458" t="s">
        <v>1137</v>
      </c>
      <c r="C1458" s="160" t="str">
        <f>TRIM(CLEAN(TEXT(IFERROR(INDEX('Snakeden MR'!$B$4:$C$3028,MATCH($A1458,'Snakeden MR'!$C$4:$C$3028,0),1),"-"),"@")))</f>
        <v>-</v>
      </c>
      <c r="D1458" s="147" t="str">
        <f>TRIM(CLEAN(TEXT(IFERROR(INDEX('Snakeden MR'!$I$4:$J$3028,MATCH($A1458,'Snakeden MR'!$J$4:$J$3028,0),1),"-"),"@")))</f>
        <v>-</v>
      </c>
      <c r="E1458" s="147" t="str">
        <f>TRIM(CLEAN(TEXT(IFERROR(INDEX('Snakeden MR'!$P$4:$Q$3028,MATCH($A1458,'Snakeden MR'!$Q$4:$Q$3028,0),1),"-"),"@")))</f>
        <v>-</v>
      </c>
      <c r="F1458" s="147" t="str">
        <f>TRIM(CLEAN(TEXT(IFERROR(INDEX('Snakeden MR'!$W$4:$X$3028,MATCH($A1458,'Snakeden MR'!$X$4:$X$3028,0),1),"-"),"@")))</f>
        <v>-</v>
      </c>
      <c r="G1458" s="159" t="str">
        <f t="shared" si="44"/>
        <v>Not Found</v>
      </c>
      <c r="H1458" t="str" cm="1">
        <f t="array" ref="H1458">IF(SUMPRODUCT((TRIM(C1458:F1458)&lt;&gt;"-")*1)=0,
    "No Data",
    IF(COUNTIF(C1458:F1458,INDEX(_xlfn._xlws.FILTER(C1458:F1458,TRIM(C1458:F1458)&lt;&gt;"-"),1))=SUMPRODUCT((TRIM(C1458:F1458)&lt;&gt;"-")*1),
    "No Change",
    "Change"))</f>
        <v>No Data</v>
      </c>
      <c r="I1458" s="159"/>
      <c r="J1458"/>
      <c r="K1458" s="163"/>
      <c r="L1458" s="147" t="str">
        <f>TRIM(CLEAN(TEXT(IFERROR(INDEX('Glade MR'!$B$4:$C$3000,MATCH($A1458,'Glade MR'!$C$4:$C$3000,0),1),"-"),"@")))</f>
        <v>-</v>
      </c>
      <c r="M1458" s="147" t="str">
        <f>TRIM(CLEAN(TEXT(IFERROR(INDEX('Glade MR'!$I$4:$J$3000,MATCH($A1458,'Glade MR'!$J$4:$J$3000,0),1),"-"),"@")))</f>
        <v>-</v>
      </c>
      <c r="N1458" s="147" t="str">
        <f>TRIM(CLEAN(TEXT(IFERROR(INDEX('Glade MR'!$P$4:$Q$3000,MATCH($A1458,'Glade MR'!$Q$4:$Q$3000,0),1),"-"),"@")))</f>
        <v>Pool 11</v>
      </c>
      <c r="O1458" s="147" t="str">
        <f>TRIM(CLEAN(TEXT(IFERROR(INDEX('Glade MR'!$W$4:$X$3000,MATCH($A1458,'Glade MR'!$X$4:$X$3000,0),1),"-"),"@")))</f>
        <v>Pool 11</v>
      </c>
      <c r="P1458" s="159" t="str">
        <f t="shared" si="45"/>
        <v>Found</v>
      </c>
      <c r="Q1458" t="str" cm="1">
        <f t="array" ref="Q1458">IF(SUMPRODUCT((TRIM(L1458:O1458)&lt;&gt;"-")*1)=0,
    "No Data",
    IF(COUNTIF(L1458:O1458,INDEX(_xlfn._xlws.FILTER(L1458:O1458,TRIM(L1458:O1458)&lt;&gt;"-"),1))=SUMPRODUCT((TRIM(L1458:O1458)&lt;&gt;"-")*1),
    "No Change",
    "Change"))</f>
        <v>No Change</v>
      </c>
      <c r="R1458" s="159"/>
      <c r="S1458" s="111"/>
    </row>
    <row r="1459" spans="1:19" x14ac:dyDescent="0.3">
      <c r="A1459" t="s">
        <v>2154</v>
      </c>
      <c r="B1459" t="s">
        <v>1145</v>
      </c>
      <c r="C1459" s="160" t="str">
        <f>TRIM(CLEAN(TEXT(IFERROR(INDEX('Snakeden MR'!$B$4:$C$3028,MATCH($A1459,'Snakeden MR'!$C$4:$C$3028,0),1),"-"),"@")))</f>
        <v>-</v>
      </c>
      <c r="D1459" s="147" t="str">
        <f>TRIM(CLEAN(TEXT(IFERROR(INDEX('Snakeden MR'!$I$4:$J$3028,MATCH($A1459,'Snakeden MR'!$J$4:$J$3028,0),1),"-"),"@")))</f>
        <v>-</v>
      </c>
      <c r="E1459" s="147" t="str">
        <f>TRIM(CLEAN(TEXT(IFERROR(INDEX('Snakeden MR'!$P$4:$Q$3028,MATCH($A1459,'Snakeden MR'!$Q$4:$Q$3028,0),1),"-"),"@")))</f>
        <v>-</v>
      </c>
      <c r="F1459" s="147" t="str">
        <f>TRIM(CLEAN(TEXT(IFERROR(INDEX('Snakeden MR'!$W$4:$X$3028,MATCH($A1459,'Snakeden MR'!$X$4:$X$3028,0),1),"-"),"@")))</f>
        <v>-</v>
      </c>
      <c r="G1459" s="159" t="str">
        <f t="shared" si="44"/>
        <v>Not Found</v>
      </c>
      <c r="H1459" t="str" cm="1">
        <f t="array" ref="H1459">IF(SUMPRODUCT((TRIM(C1459:F1459)&lt;&gt;"-")*1)=0,
    "No Data",
    IF(COUNTIF(C1459:F1459,INDEX(_xlfn._xlws.FILTER(C1459:F1459,TRIM(C1459:F1459)&lt;&gt;"-"),1))=SUMPRODUCT((TRIM(C1459:F1459)&lt;&gt;"-")*1),
    "No Change",
    "Change"))</f>
        <v>No Data</v>
      </c>
      <c r="I1459" s="159"/>
      <c r="J1459"/>
      <c r="K1459" s="163"/>
      <c r="L1459" s="147" t="str">
        <f>TRIM(CLEAN(TEXT(IFERROR(INDEX('Glade MR'!$B$4:$C$3000,MATCH($A1459,'Glade MR'!$C$4:$C$3000,0),1),"-"),"@")))</f>
        <v>-</v>
      </c>
      <c r="M1459" s="147" t="str">
        <f>TRIM(CLEAN(TEXT(IFERROR(INDEX('Glade MR'!$I$4:$J$3000,MATCH($A1459,'Glade MR'!$J$4:$J$3000,0),1),"-"),"@")))</f>
        <v>-</v>
      </c>
      <c r="N1459" s="147" t="str">
        <f>TRIM(CLEAN(TEXT(IFERROR(INDEX('Glade MR'!$P$4:$Q$3000,MATCH($A1459,'Glade MR'!$Q$4:$Q$3000,0),1),"-"),"@")))</f>
        <v>-</v>
      </c>
      <c r="O1459" s="147" t="str">
        <f>TRIM(CLEAN(TEXT(IFERROR(INDEX('Glade MR'!$W$4:$X$3000,MATCH($A1459,'Glade MR'!$X$4:$X$3000,0),1),"-"),"@")))</f>
        <v>-</v>
      </c>
      <c r="P1459" s="159" t="str">
        <f t="shared" si="45"/>
        <v>Not Found</v>
      </c>
      <c r="Q1459" t="str" cm="1">
        <f t="array" ref="Q1459">IF(SUMPRODUCT((TRIM(L1459:O1459)&lt;&gt;"-")*1)=0,
    "No Data",
    IF(COUNTIF(L1459:O1459,INDEX(_xlfn._xlws.FILTER(L1459:O1459,TRIM(L1459:O1459)&lt;&gt;"-"),1))=SUMPRODUCT((TRIM(L1459:O1459)&lt;&gt;"-")*1),
    "No Change",
    "Change"))</f>
        <v>No Data</v>
      </c>
      <c r="R1459" s="159"/>
      <c r="S1459" s="111"/>
    </row>
    <row r="1460" spans="1:19" x14ac:dyDescent="0.3">
      <c r="A1460" t="s">
        <v>722</v>
      </c>
      <c r="B1460" t="s">
        <v>1137</v>
      </c>
      <c r="C1460" s="160" t="str">
        <f>TRIM(CLEAN(TEXT(IFERROR(INDEX('Snakeden MR'!$B$4:$C$3028,MATCH($A1460,'Snakeden MR'!$C$4:$C$3028,0),1),"-"),"@")))</f>
        <v>-</v>
      </c>
      <c r="D1460" s="147" t="str">
        <f>TRIM(CLEAN(TEXT(IFERROR(INDEX('Snakeden MR'!$I$4:$J$3028,MATCH($A1460,'Snakeden MR'!$J$4:$J$3028,0),1),"-"),"@")))</f>
        <v>-</v>
      </c>
      <c r="E1460" s="147" t="str">
        <f>TRIM(CLEAN(TEXT(IFERROR(INDEX('Snakeden MR'!$P$4:$Q$3028,MATCH($A1460,'Snakeden MR'!$Q$4:$Q$3028,0),1),"-"),"@")))</f>
        <v>-</v>
      </c>
      <c r="F1460" s="147" t="str">
        <f>TRIM(CLEAN(TEXT(IFERROR(INDEX('Snakeden MR'!$W$4:$X$3028,MATCH($A1460,'Snakeden MR'!$X$4:$X$3028,0),1),"-"),"@")))</f>
        <v>-</v>
      </c>
      <c r="G1460" s="159" t="str">
        <f t="shared" si="44"/>
        <v>Not Found</v>
      </c>
      <c r="H1460" t="str" cm="1">
        <f t="array" ref="H1460">IF(SUMPRODUCT((TRIM(C1460:F1460)&lt;&gt;"-")*1)=0,
    "No Data",
    IF(COUNTIF(C1460:F1460,INDEX(_xlfn._xlws.FILTER(C1460:F1460,TRIM(C1460:F1460)&lt;&gt;"-"),1))=SUMPRODUCT((TRIM(C1460:F1460)&lt;&gt;"-")*1),
    "No Change",
    "Change"))</f>
        <v>No Data</v>
      </c>
      <c r="I1460" s="159"/>
      <c r="J1460"/>
      <c r="K1460" s="163"/>
      <c r="L1460" s="147" t="str">
        <f>TRIM(CLEAN(TEXT(IFERROR(INDEX('Glade MR'!$B$4:$C$3000,MATCH($A1460,'Glade MR'!$C$4:$C$3000,0),1),"-"),"@")))</f>
        <v>Pool 4</v>
      </c>
      <c r="M1460" s="147" t="str">
        <f>TRIM(CLEAN(TEXT(IFERROR(INDEX('Glade MR'!$I$4:$J$3000,MATCH($A1460,'Glade MR'!$J$4:$J$3000,0),1),"-"),"@")))</f>
        <v>Pool 5</v>
      </c>
      <c r="N1460" s="147" t="str">
        <f>TRIM(CLEAN(TEXT(IFERROR(INDEX('Glade MR'!$P$4:$Q$3000,MATCH($A1460,'Glade MR'!$Q$4:$Q$3000,0),1),"-"),"@")))</f>
        <v>Pool 5</v>
      </c>
      <c r="O1460" s="147" t="str">
        <f>TRIM(CLEAN(TEXT(IFERROR(INDEX('Glade MR'!$W$4:$X$3000,MATCH($A1460,'Glade MR'!$X$4:$X$3000,0),1),"-"),"@")))</f>
        <v>Pool 5</v>
      </c>
      <c r="P1460" s="159" t="str">
        <f t="shared" si="45"/>
        <v>Found</v>
      </c>
      <c r="Q1460" t="str" cm="1">
        <f t="array" ref="Q1460">IF(SUMPRODUCT((TRIM(L1460:O1460)&lt;&gt;"-")*1)=0,
    "No Data",
    IF(COUNTIF(L1460:O1460,INDEX(_xlfn._xlws.FILTER(L1460:O1460,TRIM(L1460:O1460)&lt;&gt;"-"),1))=SUMPRODUCT((TRIM(L1460:O1460)&lt;&gt;"-")*1),
    "No Change",
    "Change"))</f>
        <v>Change</v>
      </c>
      <c r="R1460" s="159"/>
      <c r="S1460" s="111"/>
    </row>
    <row r="1461" spans="1:19" x14ac:dyDescent="0.3">
      <c r="A1461" t="s">
        <v>2155</v>
      </c>
      <c r="B1461" t="s">
        <v>1145</v>
      </c>
      <c r="C1461" s="160" t="str">
        <f>TRIM(CLEAN(TEXT(IFERROR(INDEX('Snakeden MR'!$B$4:$C$3028,MATCH($A1461,'Snakeden MR'!$C$4:$C$3028,0),1),"-"),"@")))</f>
        <v>-</v>
      </c>
      <c r="D1461" s="147" t="str">
        <f>TRIM(CLEAN(TEXT(IFERROR(INDEX('Snakeden MR'!$I$4:$J$3028,MATCH($A1461,'Snakeden MR'!$J$4:$J$3028,0),1),"-"),"@")))</f>
        <v>-</v>
      </c>
      <c r="E1461" s="147" t="str">
        <f>TRIM(CLEAN(TEXT(IFERROR(INDEX('Snakeden MR'!$P$4:$Q$3028,MATCH($A1461,'Snakeden MR'!$Q$4:$Q$3028,0),1),"-"),"@")))</f>
        <v>-</v>
      </c>
      <c r="F1461" s="147" t="str">
        <f>TRIM(CLEAN(TEXT(IFERROR(INDEX('Snakeden MR'!$W$4:$X$3028,MATCH($A1461,'Snakeden MR'!$X$4:$X$3028,0),1),"-"),"@")))</f>
        <v>-</v>
      </c>
      <c r="G1461" s="159" t="str">
        <f t="shared" si="44"/>
        <v>Not Found</v>
      </c>
      <c r="H1461" t="str" cm="1">
        <f t="array" ref="H1461">IF(SUMPRODUCT((TRIM(C1461:F1461)&lt;&gt;"-")*1)=0,
    "No Data",
    IF(COUNTIF(C1461:F1461,INDEX(_xlfn._xlws.FILTER(C1461:F1461,TRIM(C1461:F1461)&lt;&gt;"-"),1))=SUMPRODUCT((TRIM(C1461:F1461)&lt;&gt;"-")*1),
    "No Change",
    "Change"))</f>
        <v>No Data</v>
      </c>
      <c r="I1461" s="159"/>
      <c r="J1461"/>
      <c r="K1461" s="163"/>
      <c r="L1461" s="147" t="str">
        <f>TRIM(CLEAN(TEXT(IFERROR(INDEX('Glade MR'!$B$4:$C$3000,MATCH($A1461,'Glade MR'!$C$4:$C$3000,0),1),"-"),"@")))</f>
        <v>-</v>
      </c>
      <c r="M1461" s="147" t="str">
        <f>TRIM(CLEAN(TEXT(IFERROR(INDEX('Glade MR'!$I$4:$J$3000,MATCH($A1461,'Glade MR'!$J$4:$J$3000,0),1),"-"),"@")))</f>
        <v>-</v>
      </c>
      <c r="N1461" s="147" t="str">
        <f>TRIM(CLEAN(TEXT(IFERROR(INDEX('Glade MR'!$P$4:$Q$3000,MATCH($A1461,'Glade MR'!$Q$4:$Q$3000,0),1),"-"),"@")))</f>
        <v>-</v>
      </c>
      <c r="O1461" s="147" t="str">
        <f>TRIM(CLEAN(TEXT(IFERROR(INDEX('Glade MR'!$W$4:$X$3000,MATCH($A1461,'Glade MR'!$X$4:$X$3000,0),1),"-"),"@")))</f>
        <v>-</v>
      </c>
      <c r="P1461" s="159" t="str">
        <f t="shared" si="45"/>
        <v>Not Found</v>
      </c>
      <c r="Q1461" t="str" cm="1">
        <f t="array" ref="Q1461">IF(SUMPRODUCT((TRIM(L1461:O1461)&lt;&gt;"-")*1)=0,
    "No Data",
    IF(COUNTIF(L1461:O1461,INDEX(_xlfn._xlws.FILTER(L1461:O1461,TRIM(L1461:O1461)&lt;&gt;"-"),1))=SUMPRODUCT((TRIM(L1461:O1461)&lt;&gt;"-")*1),
    "No Change",
    "Change"))</f>
        <v>No Data</v>
      </c>
      <c r="R1461" s="159"/>
      <c r="S1461" s="111"/>
    </row>
    <row r="1462" spans="1:19" x14ac:dyDescent="0.3">
      <c r="A1462" t="s">
        <v>2156</v>
      </c>
      <c r="B1462" t="s">
        <v>1145</v>
      </c>
      <c r="C1462" s="160" t="str">
        <f>TRIM(CLEAN(TEXT(IFERROR(INDEX('Snakeden MR'!$B$4:$C$3028,MATCH($A1462,'Snakeden MR'!$C$4:$C$3028,0),1),"-"),"@")))</f>
        <v>-</v>
      </c>
      <c r="D1462" s="147" t="str">
        <f>TRIM(CLEAN(TEXT(IFERROR(INDEX('Snakeden MR'!$I$4:$J$3028,MATCH($A1462,'Snakeden MR'!$J$4:$J$3028,0),1),"-"),"@")))</f>
        <v>-</v>
      </c>
      <c r="E1462" s="147" t="str">
        <f>TRIM(CLEAN(TEXT(IFERROR(INDEX('Snakeden MR'!$P$4:$Q$3028,MATCH($A1462,'Snakeden MR'!$Q$4:$Q$3028,0),1),"-"),"@")))</f>
        <v>-</v>
      </c>
      <c r="F1462" s="147" t="str">
        <f>TRIM(CLEAN(TEXT(IFERROR(INDEX('Snakeden MR'!$W$4:$X$3028,MATCH($A1462,'Snakeden MR'!$X$4:$X$3028,0),1),"-"),"@")))</f>
        <v>-</v>
      </c>
      <c r="G1462" s="159" t="str">
        <f t="shared" si="44"/>
        <v>Not Found</v>
      </c>
      <c r="H1462" t="str" cm="1">
        <f t="array" ref="H1462">IF(SUMPRODUCT((TRIM(C1462:F1462)&lt;&gt;"-")*1)=0,
    "No Data",
    IF(COUNTIF(C1462:F1462,INDEX(_xlfn._xlws.FILTER(C1462:F1462,TRIM(C1462:F1462)&lt;&gt;"-"),1))=SUMPRODUCT((TRIM(C1462:F1462)&lt;&gt;"-")*1),
    "No Change",
    "Change"))</f>
        <v>No Data</v>
      </c>
      <c r="I1462" s="159"/>
      <c r="J1462"/>
      <c r="K1462" s="163"/>
      <c r="L1462" s="147" t="str">
        <f>TRIM(CLEAN(TEXT(IFERROR(INDEX('Glade MR'!$B$4:$C$3000,MATCH($A1462,'Glade MR'!$C$4:$C$3000,0),1),"-"),"@")))</f>
        <v>-</v>
      </c>
      <c r="M1462" s="147" t="str">
        <f>TRIM(CLEAN(TEXT(IFERROR(INDEX('Glade MR'!$I$4:$J$3000,MATCH($A1462,'Glade MR'!$J$4:$J$3000,0),1),"-"),"@")))</f>
        <v>-</v>
      </c>
      <c r="N1462" s="147" t="str">
        <f>TRIM(CLEAN(TEXT(IFERROR(INDEX('Glade MR'!$P$4:$Q$3000,MATCH($A1462,'Glade MR'!$Q$4:$Q$3000,0),1),"-"),"@")))</f>
        <v>-</v>
      </c>
      <c r="O1462" s="147" t="str">
        <f>TRIM(CLEAN(TEXT(IFERROR(INDEX('Glade MR'!$W$4:$X$3000,MATCH($A1462,'Glade MR'!$X$4:$X$3000,0),1),"-"),"@")))</f>
        <v>-</v>
      </c>
      <c r="P1462" s="159" t="str">
        <f t="shared" si="45"/>
        <v>Not Found</v>
      </c>
      <c r="Q1462" t="str" cm="1">
        <f t="array" ref="Q1462">IF(SUMPRODUCT((TRIM(L1462:O1462)&lt;&gt;"-")*1)=0,
    "No Data",
    IF(COUNTIF(L1462:O1462,INDEX(_xlfn._xlws.FILTER(L1462:O1462,TRIM(L1462:O1462)&lt;&gt;"-"),1))=SUMPRODUCT((TRIM(L1462:O1462)&lt;&gt;"-")*1),
    "No Change",
    "Change"))</f>
        <v>No Data</v>
      </c>
      <c r="R1462" s="159"/>
      <c r="S1462" s="111"/>
    </row>
    <row r="1463" spans="1:19" x14ac:dyDescent="0.3">
      <c r="A1463" t="s">
        <v>2157</v>
      </c>
      <c r="B1463" t="s">
        <v>1145</v>
      </c>
      <c r="C1463" s="160" t="str">
        <f>TRIM(CLEAN(TEXT(IFERROR(INDEX('Snakeden MR'!$B$4:$C$3028,MATCH($A1463,'Snakeden MR'!$C$4:$C$3028,0),1),"-"),"@")))</f>
        <v>-</v>
      </c>
      <c r="D1463" s="147" t="str">
        <f>TRIM(CLEAN(TEXT(IFERROR(INDEX('Snakeden MR'!$I$4:$J$3028,MATCH($A1463,'Snakeden MR'!$J$4:$J$3028,0),1),"-"),"@")))</f>
        <v>-</v>
      </c>
      <c r="E1463" s="147" t="str">
        <f>TRIM(CLEAN(TEXT(IFERROR(INDEX('Snakeden MR'!$P$4:$Q$3028,MATCH($A1463,'Snakeden MR'!$Q$4:$Q$3028,0),1),"-"),"@")))</f>
        <v>-</v>
      </c>
      <c r="F1463" s="147" t="str">
        <f>TRIM(CLEAN(TEXT(IFERROR(INDEX('Snakeden MR'!$W$4:$X$3028,MATCH($A1463,'Snakeden MR'!$X$4:$X$3028,0),1),"-"),"@")))</f>
        <v>-</v>
      </c>
      <c r="G1463" s="159" t="str">
        <f t="shared" si="44"/>
        <v>Not Found</v>
      </c>
      <c r="H1463" t="str" cm="1">
        <f t="array" ref="H1463">IF(SUMPRODUCT((TRIM(C1463:F1463)&lt;&gt;"-")*1)=0,
    "No Data",
    IF(COUNTIF(C1463:F1463,INDEX(_xlfn._xlws.FILTER(C1463:F1463,TRIM(C1463:F1463)&lt;&gt;"-"),1))=SUMPRODUCT((TRIM(C1463:F1463)&lt;&gt;"-")*1),
    "No Change",
    "Change"))</f>
        <v>No Data</v>
      </c>
      <c r="I1463" s="159"/>
      <c r="J1463"/>
      <c r="K1463" s="163"/>
      <c r="L1463" s="147" t="str">
        <f>TRIM(CLEAN(TEXT(IFERROR(INDEX('Glade MR'!$B$4:$C$3000,MATCH($A1463,'Glade MR'!$C$4:$C$3000,0),1),"-"),"@")))</f>
        <v>-</v>
      </c>
      <c r="M1463" s="147" t="str">
        <f>TRIM(CLEAN(TEXT(IFERROR(INDEX('Glade MR'!$I$4:$J$3000,MATCH($A1463,'Glade MR'!$J$4:$J$3000,0),1),"-"),"@")))</f>
        <v>-</v>
      </c>
      <c r="N1463" s="147" t="str">
        <f>TRIM(CLEAN(TEXT(IFERROR(INDEX('Glade MR'!$P$4:$Q$3000,MATCH($A1463,'Glade MR'!$Q$4:$Q$3000,0),1),"-"),"@")))</f>
        <v>-</v>
      </c>
      <c r="O1463" s="147" t="str">
        <f>TRIM(CLEAN(TEXT(IFERROR(INDEX('Glade MR'!$W$4:$X$3000,MATCH($A1463,'Glade MR'!$X$4:$X$3000,0),1),"-"),"@")))</f>
        <v>-</v>
      </c>
      <c r="P1463" s="159" t="str">
        <f t="shared" si="45"/>
        <v>Not Found</v>
      </c>
      <c r="Q1463" t="str" cm="1">
        <f t="array" ref="Q1463">IF(SUMPRODUCT((TRIM(L1463:O1463)&lt;&gt;"-")*1)=0,
    "No Data",
    IF(COUNTIF(L1463:O1463,INDEX(_xlfn._xlws.FILTER(L1463:O1463,TRIM(L1463:O1463)&lt;&gt;"-"),1))=SUMPRODUCT((TRIM(L1463:O1463)&lt;&gt;"-")*1),
    "No Change",
    "Change"))</f>
        <v>No Data</v>
      </c>
      <c r="R1463" s="159"/>
      <c r="S1463" s="111"/>
    </row>
    <row r="1464" spans="1:19" x14ac:dyDescent="0.3">
      <c r="A1464" t="s">
        <v>631</v>
      </c>
      <c r="B1464" t="s">
        <v>1137</v>
      </c>
      <c r="C1464" s="160" t="str">
        <f>TRIM(CLEAN(TEXT(IFERROR(INDEX('Snakeden MR'!$B$4:$C$3028,MATCH($A1464,'Snakeden MR'!$C$4:$C$3028,0),1),"-"),"@")))</f>
        <v>-</v>
      </c>
      <c r="D1464" s="147" t="str">
        <f>TRIM(CLEAN(TEXT(IFERROR(INDEX('Snakeden MR'!$I$4:$J$3028,MATCH($A1464,'Snakeden MR'!$J$4:$J$3028,0),1),"-"),"@")))</f>
        <v>-</v>
      </c>
      <c r="E1464" s="147" t="str">
        <f>TRIM(CLEAN(TEXT(IFERROR(INDEX('Snakeden MR'!$P$4:$Q$3028,MATCH($A1464,'Snakeden MR'!$Q$4:$Q$3028,0),1),"-"),"@")))</f>
        <v>-</v>
      </c>
      <c r="F1464" s="147" t="str">
        <f>TRIM(CLEAN(TEXT(IFERROR(INDEX('Snakeden MR'!$W$4:$X$3028,MATCH($A1464,'Snakeden MR'!$X$4:$X$3028,0),1),"-"),"@")))</f>
        <v>-</v>
      </c>
      <c r="G1464" s="159" t="str">
        <f t="shared" si="44"/>
        <v>Not Found</v>
      </c>
      <c r="H1464" t="str" cm="1">
        <f t="array" ref="H1464">IF(SUMPRODUCT((TRIM(C1464:F1464)&lt;&gt;"-")*1)=0,
    "No Data",
    IF(COUNTIF(C1464:F1464,INDEX(_xlfn._xlws.FILTER(C1464:F1464,TRIM(C1464:F1464)&lt;&gt;"-"),1))=SUMPRODUCT((TRIM(C1464:F1464)&lt;&gt;"-")*1),
    "No Change",
    "Change"))</f>
        <v>No Data</v>
      </c>
      <c r="I1464" s="159"/>
      <c r="J1464"/>
      <c r="K1464" s="163"/>
      <c r="L1464" s="147" t="str">
        <f>TRIM(CLEAN(TEXT(IFERROR(INDEX('Glade MR'!$B$4:$C$3000,MATCH($A1464,'Glade MR'!$C$4:$C$3000,0),1),"-"),"@")))</f>
        <v>Pool 5</v>
      </c>
      <c r="M1464" s="147" t="str">
        <f>TRIM(CLEAN(TEXT(IFERROR(INDEX('Glade MR'!$I$4:$J$3000,MATCH($A1464,'Glade MR'!$J$4:$J$3000,0),1),"-"),"@")))</f>
        <v>-</v>
      </c>
      <c r="N1464" s="147" t="str">
        <f>TRIM(CLEAN(TEXT(IFERROR(INDEX('Glade MR'!$P$4:$Q$3000,MATCH($A1464,'Glade MR'!$Q$4:$Q$3000,0),1),"-"),"@")))</f>
        <v>-</v>
      </c>
      <c r="O1464" s="147" t="str">
        <f>TRIM(CLEAN(TEXT(IFERROR(INDEX('Glade MR'!$W$4:$X$3000,MATCH($A1464,'Glade MR'!$X$4:$X$3000,0),1),"-"),"@")))</f>
        <v>-</v>
      </c>
      <c r="P1464" s="159" t="str">
        <f t="shared" si="45"/>
        <v>Found</v>
      </c>
      <c r="Q1464" t="str" cm="1">
        <f t="array" ref="Q1464">IF(SUMPRODUCT((TRIM(L1464:O1464)&lt;&gt;"-")*1)=0,
    "No Data",
    IF(COUNTIF(L1464:O1464,INDEX(_xlfn._xlws.FILTER(L1464:O1464,TRIM(L1464:O1464)&lt;&gt;"-"),1))=SUMPRODUCT((TRIM(L1464:O1464)&lt;&gt;"-")*1),
    "No Change",
    "Change"))</f>
        <v>No Change</v>
      </c>
      <c r="R1464" s="159"/>
      <c r="S1464" s="111"/>
    </row>
    <row r="1465" spans="1:19" x14ac:dyDescent="0.3">
      <c r="A1465" t="s">
        <v>2158</v>
      </c>
      <c r="B1465" t="s">
        <v>1145</v>
      </c>
      <c r="C1465" s="160" t="str">
        <f>TRIM(CLEAN(TEXT(IFERROR(INDEX('Snakeden MR'!$B$4:$C$3028,MATCH($A1465,'Snakeden MR'!$C$4:$C$3028,0),1),"-"),"@")))</f>
        <v>-</v>
      </c>
      <c r="D1465" s="147" t="str">
        <f>TRIM(CLEAN(TEXT(IFERROR(INDEX('Snakeden MR'!$I$4:$J$3028,MATCH($A1465,'Snakeden MR'!$J$4:$J$3028,0),1),"-"),"@")))</f>
        <v>-</v>
      </c>
      <c r="E1465" s="147" t="str">
        <f>TRIM(CLEAN(TEXT(IFERROR(INDEX('Snakeden MR'!$P$4:$Q$3028,MATCH($A1465,'Snakeden MR'!$Q$4:$Q$3028,0),1),"-"),"@")))</f>
        <v>-</v>
      </c>
      <c r="F1465" s="147" t="str">
        <f>TRIM(CLEAN(TEXT(IFERROR(INDEX('Snakeden MR'!$W$4:$X$3028,MATCH($A1465,'Snakeden MR'!$X$4:$X$3028,0),1),"-"),"@")))</f>
        <v>-</v>
      </c>
      <c r="G1465" s="159" t="str">
        <f t="shared" si="44"/>
        <v>Not Found</v>
      </c>
      <c r="H1465" t="str" cm="1">
        <f t="array" ref="H1465">IF(SUMPRODUCT((TRIM(C1465:F1465)&lt;&gt;"-")*1)=0,
    "No Data",
    IF(COUNTIF(C1465:F1465,INDEX(_xlfn._xlws.FILTER(C1465:F1465,TRIM(C1465:F1465)&lt;&gt;"-"),1))=SUMPRODUCT((TRIM(C1465:F1465)&lt;&gt;"-")*1),
    "No Change",
    "Change"))</f>
        <v>No Data</v>
      </c>
      <c r="I1465" s="159"/>
      <c r="J1465"/>
      <c r="K1465" s="163"/>
      <c r="L1465" s="147" t="str">
        <f>TRIM(CLEAN(TEXT(IFERROR(INDEX('Glade MR'!$B$4:$C$3000,MATCH($A1465,'Glade MR'!$C$4:$C$3000,0),1),"-"),"@")))</f>
        <v>-</v>
      </c>
      <c r="M1465" s="147" t="str">
        <f>TRIM(CLEAN(TEXT(IFERROR(INDEX('Glade MR'!$I$4:$J$3000,MATCH($A1465,'Glade MR'!$J$4:$J$3000,0),1),"-"),"@")))</f>
        <v>-</v>
      </c>
      <c r="N1465" s="147" t="str">
        <f>TRIM(CLEAN(TEXT(IFERROR(INDEX('Glade MR'!$P$4:$Q$3000,MATCH($A1465,'Glade MR'!$Q$4:$Q$3000,0),1),"-"),"@")))</f>
        <v>-</v>
      </c>
      <c r="O1465" s="147" t="str">
        <f>TRIM(CLEAN(TEXT(IFERROR(INDEX('Glade MR'!$W$4:$X$3000,MATCH($A1465,'Glade MR'!$X$4:$X$3000,0),1),"-"),"@")))</f>
        <v>-</v>
      </c>
      <c r="P1465" s="159" t="str">
        <f t="shared" si="45"/>
        <v>Not Found</v>
      </c>
      <c r="Q1465" t="str" cm="1">
        <f t="array" ref="Q1465">IF(SUMPRODUCT((TRIM(L1465:O1465)&lt;&gt;"-")*1)=0,
    "No Data",
    IF(COUNTIF(L1465:O1465,INDEX(_xlfn._xlws.FILTER(L1465:O1465,TRIM(L1465:O1465)&lt;&gt;"-"),1))=SUMPRODUCT((TRIM(L1465:O1465)&lt;&gt;"-")*1),
    "No Change",
    "Change"))</f>
        <v>No Data</v>
      </c>
      <c r="R1465" s="159"/>
      <c r="S1465" s="111"/>
    </row>
    <row r="1466" spans="1:19" x14ac:dyDescent="0.3">
      <c r="A1466" t="s">
        <v>519</v>
      </c>
      <c r="B1466" t="s">
        <v>1137</v>
      </c>
      <c r="C1466" s="160" t="str">
        <f>TRIM(CLEAN(TEXT(IFERROR(INDEX('Snakeden MR'!$B$4:$C$3028,MATCH($A1466,'Snakeden MR'!$C$4:$C$3028,0),1),"-"),"@")))</f>
        <v>-</v>
      </c>
      <c r="D1466" s="147" t="str">
        <f>TRIM(CLEAN(TEXT(IFERROR(INDEX('Snakeden MR'!$I$4:$J$3028,MATCH($A1466,'Snakeden MR'!$J$4:$J$3028,0),1),"-"),"@")))</f>
        <v>-</v>
      </c>
      <c r="E1466" s="147" t="str">
        <f>TRIM(CLEAN(TEXT(IFERROR(INDEX('Snakeden MR'!$P$4:$Q$3028,MATCH($A1466,'Snakeden MR'!$Q$4:$Q$3028,0),1),"-"),"@")))</f>
        <v>-</v>
      </c>
      <c r="F1466" s="147" t="str">
        <f>TRIM(CLEAN(TEXT(IFERROR(INDEX('Snakeden MR'!$W$4:$X$3028,MATCH($A1466,'Snakeden MR'!$X$4:$X$3028,0),1),"-"),"@")))</f>
        <v>-</v>
      </c>
      <c r="G1466" s="159" t="str">
        <f t="shared" si="44"/>
        <v>Not Found</v>
      </c>
      <c r="H1466" t="str" cm="1">
        <f t="array" ref="H1466">IF(SUMPRODUCT((TRIM(C1466:F1466)&lt;&gt;"-")*1)=0,
    "No Data",
    IF(COUNTIF(C1466:F1466,INDEX(_xlfn._xlws.FILTER(C1466:F1466,TRIM(C1466:F1466)&lt;&gt;"-"),1))=SUMPRODUCT((TRIM(C1466:F1466)&lt;&gt;"-")*1),
    "No Change",
    "Change"))</f>
        <v>No Data</v>
      </c>
      <c r="I1466" s="159"/>
      <c r="J1466"/>
      <c r="K1466" s="163"/>
      <c r="L1466" s="147" t="str">
        <f>TRIM(CLEAN(TEXT(IFERROR(INDEX('Glade MR'!$B$4:$C$3000,MATCH($A1466,'Glade MR'!$C$4:$C$3000,0),1),"-"),"@")))</f>
        <v>-</v>
      </c>
      <c r="M1466" s="147" t="str">
        <f>TRIM(CLEAN(TEXT(IFERROR(INDEX('Glade MR'!$I$4:$J$3000,MATCH($A1466,'Glade MR'!$J$4:$J$3000,0),1),"-"),"@")))</f>
        <v>-</v>
      </c>
      <c r="N1466" s="147" t="str">
        <f>TRIM(CLEAN(TEXT(IFERROR(INDEX('Glade MR'!$P$4:$Q$3000,MATCH($A1466,'Glade MR'!$Q$4:$Q$3000,0),1),"-"),"@")))</f>
        <v>-</v>
      </c>
      <c r="O1466" s="147" t="str">
        <f>TRIM(CLEAN(TEXT(IFERROR(INDEX('Glade MR'!$W$4:$X$3000,MATCH($A1466,'Glade MR'!$X$4:$X$3000,0),1),"-"),"@")))</f>
        <v>Pool 8</v>
      </c>
      <c r="P1466" s="159" t="str">
        <f t="shared" si="45"/>
        <v>Found</v>
      </c>
      <c r="Q1466" t="str" cm="1">
        <f t="array" ref="Q1466">IF(SUMPRODUCT((TRIM(L1466:O1466)&lt;&gt;"-")*1)=0,
    "No Data",
    IF(COUNTIF(L1466:O1466,INDEX(_xlfn._xlws.FILTER(L1466:O1466,TRIM(L1466:O1466)&lt;&gt;"-"),1))=SUMPRODUCT((TRIM(L1466:O1466)&lt;&gt;"-")*1),
    "No Change",
    "Change"))</f>
        <v>No Change</v>
      </c>
      <c r="R1466" s="159"/>
      <c r="S1466" s="111"/>
    </row>
    <row r="1467" spans="1:19" x14ac:dyDescent="0.3">
      <c r="A1467" t="s">
        <v>2159</v>
      </c>
      <c r="B1467" t="s">
        <v>1145</v>
      </c>
      <c r="C1467" s="160" t="str">
        <f>TRIM(CLEAN(TEXT(IFERROR(INDEX('Snakeden MR'!$B$4:$C$3028,MATCH($A1467,'Snakeden MR'!$C$4:$C$3028,0),1),"-"),"@")))</f>
        <v>-</v>
      </c>
      <c r="D1467" s="147" t="str">
        <f>TRIM(CLEAN(TEXT(IFERROR(INDEX('Snakeden MR'!$I$4:$J$3028,MATCH($A1467,'Snakeden MR'!$J$4:$J$3028,0),1),"-"),"@")))</f>
        <v>-</v>
      </c>
      <c r="E1467" s="147" t="str">
        <f>TRIM(CLEAN(TEXT(IFERROR(INDEX('Snakeden MR'!$P$4:$Q$3028,MATCH($A1467,'Snakeden MR'!$Q$4:$Q$3028,0),1),"-"),"@")))</f>
        <v>-</v>
      </c>
      <c r="F1467" s="147" t="str">
        <f>TRIM(CLEAN(TEXT(IFERROR(INDEX('Snakeden MR'!$W$4:$X$3028,MATCH($A1467,'Snakeden MR'!$X$4:$X$3028,0),1),"-"),"@")))</f>
        <v>-</v>
      </c>
      <c r="G1467" s="159" t="str">
        <f t="shared" si="44"/>
        <v>Not Found</v>
      </c>
      <c r="H1467" t="str" cm="1">
        <f t="array" ref="H1467">IF(SUMPRODUCT((TRIM(C1467:F1467)&lt;&gt;"-")*1)=0,
    "No Data",
    IF(COUNTIF(C1467:F1467,INDEX(_xlfn._xlws.FILTER(C1467:F1467,TRIM(C1467:F1467)&lt;&gt;"-"),1))=SUMPRODUCT((TRIM(C1467:F1467)&lt;&gt;"-")*1),
    "No Change",
    "Change"))</f>
        <v>No Data</v>
      </c>
      <c r="I1467" s="159"/>
      <c r="J1467"/>
      <c r="K1467" s="163"/>
      <c r="L1467" s="147" t="str">
        <f>TRIM(CLEAN(TEXT(IFERROR(INDEX('Glade MR'!$B$4:$C$3000,MATCH($A1467,'Glade MR'!$C$4:$C$3000,0),1),"-"),"@")))</f>
        <v>-</v>
      </c>
      <c r="M1467" s="147" t="str">
        <f>TRIM(CLEAN(TEXT(IFERROR(INDEX('Glade MR'!$I$4:$J$3000,MATCH($A1467,'Glade MR'!$J$4:$J$3000,0),1),"-"),"@")))</f>
        <v>-</v>
      </c>
      <c r="N1467" s="147" t="str">
        <f>TRIM(CLEAN(TEXT(IFERROR(INDEX('Glade MR'!$P$4:$Q$3000,MATCH($A1467,'Glade MR'!$Q$4:$Q$3000,0),1),"-"),"@")))</f>
        <v>-</v>
      </c>
      <c r="O1467" s="147" t="str">
        <f>TRIM(CLEAN(TEXT(IFERROR(INDEX('Glade MR'!$W$4:$X$3000,MATCH($A1467,'Glade MR'!$X$4:$X$3000,0),1),"-"),"@")))</f>
        <v>-</v>
      </c>
      <c r="P1467" s="159" t="str">
        <f t="shared" si="45"/>
        <v>Not Found</v>
      </c>
      <c r="Q1467" t="str" cm="1">
        <f t="array" ref="Q1467">IF(SUMPRODUCT((TRIM(L1467:O1467)&lt;&gt;"-")*1)=0,
    "No Data",
    IF(COUNTIF(L1467:O1467,INDEX(_xlfn._xlws.FILTER(L1467:O1467,TRIM(L1467:O1467)&lt;&gt;"-"),1))=SUMPRODUCT((TRIM(L1467:O1467)&lt;&gt;"-")*1),
    "No Change",
    "Change"))</f>
        <v>No Data</v>
      </c>
      <c r="R1467" s="159"/>
      <c r="S1467" s="111"/>
    </row>
    <row r="1468" spans="1:19" x14ac:dyDescent="0.3">
      <c r="A1468" t="s">
        <v>2160</v>
      </c>
      <c r="B1468" t="s">
        <v>1145</v>
      </c>
      <c r="C1468" s="160" t="str">
        <f>TRIM(CLEAN(TEXT(IFERROR(INDEX('Snakeden MR'!$B$4:$C$3028,MATCH($A1468,'Snakeden MR'!$C$4:$C$3028,0),1),"-"),"@")))</f>
        <v>-</v>
      </c>
      <c r="D1468" s="147" t="str">
        <f>TRIM(CLEAN(TEXT(IFERROR(INDEX('Snakeden MR'!$I$4:$J$3028,MATCH($A1468,'Snakeden MR'!$J$4:$J$3028,0),1),"-"),"@")))</f>
        <v>-</v>
      </c>
      <c r="E1468" s="147" t="str">
        <f>TRIM(CLEAN(TEXT(IFERROR(INDEX('Snakeden MR'!$P$4:$Q$3028,MATCH($A1468,'Snakeden MR'!$Q$4:$Q$3028,0),1),"-"),"@")))</f>
        <v>-</v>
      </c>
      <c r="F1468" s="147" t="str">
        <f>TRIM(CLEAN(TEXT(IFERROR(INDEX('Snakeden MR'!$W$4:$X$3028,MATCH($A1468,'Snakeden MR'!$X$4:$X$3028,0),1),"-"),"@")))</f>
        <v>-</v>
      </c>
      <c r="G1468" s="159" t="str">
        <f t="shared" si="44"/>
        <v>Not Found</v>
      </c>
      <c r="H1468" t="str" cm="1">
        <f t="array" ref="H1468">IF(SUMPRODUCT((TRIM(C1468:F1468)&lt;&gt;"-")*1)=0,
    "No Data",
    IF(COUNTIF(C1468:F1468,INDEX(_xlfn._xlws.FILTER(C1468:F1468,TRIM(C1468:F1468)&lt;&gt;"-"),1))=SUMPRODUCT((TRIM(C1468:F1468)&lt;&gt;"-")*1),
    "No Change",
    "Change"))</f>
        <v>No Data</v>
      </c>
      <c r="I1468" s="159"/>
      <c r="J1468"/>
      <c r="K1468" s="163"/>
      <c r="L1468" s="147" t="str">
        <f>TRIM(CLEAN(TEXT(IFERROR(INDEX('Glade MR'!$B$4:$C$3000,MATCH($A1468,'Glade MR'!$C$4:$C$3000,0),1),"-"),"@")))</f>
        <v>-</v>
      </c>
      <c r="M1468" s="147" t="str">
        <f>TRIM(CLEAN(TEXT(IFERROR(INDEX('Glade MR'!$I$4:$J$3000,MATCH($A1468,'Glade MR'!$J$4:$J$3000,0),1),"-"),"@")))</f>
        <v>-</v>
      </c>
      <c r="N1468" s="147" t="str">
        <f>TRIM(CLEAN(TEXT(IFERROR(INDEX('Glade MR'!$P$4:$Q$3000,MATCH($A1468,'Glade MR'!$Q$4:$Q$3000,0),1),"-"),"@")))</f>
        <v>-</v>
      </c>
      <c r="O1468" s="147" t="str">
        <f>TRIM(CLEAN(TEXT(IFERROR(INDEX('Glade MR'!$W$4:$X$3000,MATCH($A1468,'Glade MR'!$X$4:$X$3000,0),1),"-"),"@")))</f>
        <v>-</v>
      </c>
      <c r="P1468" s="159" t="str">
        <f t="shared" si="45"/>
        <v>Not Found</v>
      </c>
      <c r="Q1468" t="str" cm="1">
        <f t="array" ref="Q1468">IF(SUMPRODUCT((TRIM(L1468:O1468)&lt;&gt;"-")*1)=0,
    "No Data",
    IF(COUNTIF(L1468:O1468,INDEX(_xlfn._xlws.FILTER(L1468:O1468,TRIM(L1468:O1468)&lt;&gt;"-"),1))=SUMPRODUCT((TRIM(L1468:O1468)&lt;&gt;"-")*1),
    "No Change",
    "Change"))</f>
        <v>No Data</v>
      </c>
      <c r="R1468" s="159"/>
      <c r="S1468" s="111"/>
    </row>
    <row r="1469" spans="1:19" x14ac:dyDescent="0.3">
      <c r="A1469" t="s">
        <v>943</v>
      </c>
      <c r="B1469" t="s">
        <v>1137</v>
      </c>
      <c r="C1469" s="160" t="str">
        <f>TRIM(CLEAN(TEXT(IFERROR(INDEX('Snakeden MR'!$B$4:$C$3028,MATCH($A1469,'Snakeden MR'!$C$4:$C$3028,0),1),"-"),"@")))</f>
        <v>-</v>
      </c>
      <c r="D1469" s="147" t="str">
        <f>TRIM(CLEAN(TEXT(IFERROR(INDEX('Snakeden MR'!$I$4:$J$3028,MATCH($A1469,'Snakeden MR'!$J$4:$J$3028,0),1),"-"),"@")))</f>
        <v>-</v>
      </c>
      <c r="E1469" s="147" t="str">
        <f>TRIM(CLEAN(TEXT(IFERROR(INDEX('Snakeden MR'!$P$4:$Q$3028,MATCH($A1469,'Snakeden MR'!$Q$4:$Q$3028,0),1),"-"),"@")))</f>
        <v>-</v>
      </c>
      <c r="F1469" s="147" t="str">
        <f>TRIM(CLEAN(TEXT(IFERROR(INDEX('Snakeden MR'!$W$4:$X$3028,MATCH($A1469,'Snakeden MR'!$X$4:$X$3028,0),1),"-"),"@")))</f>
        <v>-</v>
      </c>
      <c r="G1469" s="159" t="str">
        <f t="shared" si="44"/>
        <v>Not Found</v>
      </c>
      <c r="H1469" t="str" cm="1">
        <f t="array" ref="H1469">IF(SUMPRODUCT((TRIM(C1469:F1469)&lt;&gt;"-")*1)=0,
    "No Data",
    IF(COUNTIF(C1469:F1469,INDEX(_xlfn._xlws.FILTER(C1469:F1469,TRIM(C1469:F1469)&lt;&gt;"-"),1))=SUMPRODUCT((TRIM(C1469:F1469)&lt;&gt;"-")*1),
    "No Change",
    "Change"))</f>
        <v>No Data</v>
      </c>
      <c r="I1469" s="159"/>
      <c r="J1469"/>
      <c r="K1469" s="163"/>
      <c r="L1469" s="147" t="str">
        <f>TRIM(CLEAN(TEXT(IFERROR(INDEX('Glade MR'!$B$4:$C$3000,MATCH($A1469,'Glade MR'!$C$4:$C$3000,0),1),"-"),"@")))</f>
        <v>-</v>
      </c>
      <c r="M1469" s="147" t="str">
        <f>TRIM(CLEAN(TEXT(IFERROR(INDEX('Glade MR'!$I$4:$J$3000,MATCH($A1469,'Glade MR'!$J$4:$J$3000,0),1),"-"),"@")))</f>
        <v>Pool 7</v>
      </c>
      <c r="N1469" s="147" t="str">
        <f>TRIM(CLEAN(TEXT(IFERROR(INDEX('Glade MR'!$P$4:$Q$3000,MATCH($A1469,'Glade MR'!$Q$4:$Q$3000,0),1),"-"),"@")))</f>
        <v>-</v>
      </c>
      <c r="O1469" s="147" t="str">
        <f>TRIM(CLEAN(TEXT(IFERROR(INDEX('Glade MR'!$W$4:$X$3000,MATCH($A1469,'Glade MR'!$X$4:$X$3000,0),1),"-"),"@")))</f>
        <v>-</v>
      </c>
      <c r="P1469" s="159" t="str">
        <f t="shared" si="45"/>
        <v>Found</v>
      </c>
      <c r="Q1469" t="str" cm="1">
        <f t="array" ref="Q1469">IF(SUMPRODUCT((TRIM(L1469:O1469)&lt;&gt;"-")*1)=0,
    "No Data",
    IF(COUNTIF(L1469:O1469,INDEX(_xlfn._xlws.FILTER(L1469:O1469,TRIM(L1469:O1469)&lt;&gt;"-"),1))=SUMPRODUCT((TRIM(L1469:O1469)&lt;&gt;"-")*1),
    "No Change",
    "Change"))</f>
        <v>No Change</v>
      </c>
      <c r="R1469" s="159"/>
      <c r="S1469" s="111"/>
    </row>
    <row r="1470" spans="1:19" x14ac:dyDescent="0.3">
      <c r="A1470" t="s">
        <v>2161</v>
      </c>
      <c r="B1470" t="s">
        <v>1145</v>
      </c>
      <c r="C1470" s="160" t="str">
        <f>TRIM(CLEAN(TEXT(IFERROR(INDEX('Snakeden MR'!$B$4:$C$3028,MATCH($A1470,'Snakeden MR'!$C$4:$C$3028,0),1),"-"),"@")))</f>
        <v>-</v>
      </c>
      <c r="D1470" s="147" t="str">
        <f>TRIM(CLEAN(TEXT(IFERROR(INDEX('Snakeden MR'!$I$4:$J$3028,MATCH($A1470,'Snakeden MR'!$J$4:$J$3028,0),1),"-"),"@")))</f>
        <v>-</v>
      </c>
      <c r="E1470" s="147" t="str">
        <f>TRIM(CLEAN(TEXT(IFERROR(INDEX('Snakeden MR'!$P$4:$Q$3028,MATCH($A1470,'Snakeden MR'!$Q$4:$Q$3028,0),1),"-"),"@")))</f>
        <v>-</v>
      </c>
      <c r="F1470" s="147" t="str">
        <f>TRIM(CLEAN(TEXT(IFERROR(INDEX('Snakeden MR'!$W$4:$X$3028,MATCH($A1470,'Snakeden MR'!$X$4:$X$3028,0),1),"-"),"@")))</f>
        <v>-</v>
      </c>
      <c r="G1470" s="159" t="str">
        <f t="shared" si="44"/>
        <v>Not Found</v>
      </c>
      <c r="H1470" t="str" cm="1">
        <f t="array" ref="H1470">IF(SUMPRODUCT((TRIM(C1470:F1470)&lt;&gt;"-")*1)=0,
    "No Data",
    IF(COUNTIF(C1470:F1470,INDEX(_xlfn._xlws.FILTER(C1470:F1470,TRIM(C1470:F1470)&lt;&gt;"-"),1))=SUMPRODUCT((TRIM(C1470:F1470)&lt;&gt;"-")*1),
    "No Change",
    "Change"))</f>
        <v>No Data</v>
      </c>
      <c r="I1470" s="159"/>
      <c r="J1470"/>
      <c r="K1470" s="163"/>
      <c r="L1470" s="147" t="str">
        <f>TRIM(CLEAN(TEXT(IFERROR(INDEX('Glade MR'!$B$4:$C$3000,MATCH($A1470,'Glade MR'!$C$4:$C$3000,0),1),"-"),"@")))</f>
        <v>-</v>
      </c>
      <c r="M1470" s="147" t="str">
        <f>TRIM(CLEAN(TEXT(IFERROR(INDEX('Glade MR'!$I$4:$J$3000,MATCH($A1470,'Glade MR'!$J$4:$J$3000,0),1),"-"),"@")))</f>
        <v>-</v>
      </c>
      <c r="N1470" s="147" t="str">
        <f>TRIM(CLEAN(TEXT(IFERROR(INDEX('Glade MR'!$P$4:$Q$3000,MATCH($A1470,'Glade MR'!$Q$4:$Q$3000,0),1),"-"),"@")))</f>
        <v>-</v>
      </c>
      <c r="O1470" s="147" t="str">
        <f>TRIM(CLEAN(TEXT(IFERROR(INDEX('Glade MR'!$W$4:$X$3000,MATCH($A1470,'Glade MR'!$X$4:$X$3000,0),1),"-"),"@")))</f>
        <v>-</v>
      </c>
      <c r="P1470" s="159" t="str">
        <f t="shared" si="45"/>
        <v>Not Found</v>
      </c>
      <c r="Q1470" t="str" cm="1">
        <f t="array" ref="Q1470">IF(SUMPRODUCT((TRIM(L1470:O1470)&lt;&gt;"-")*1)=0,
    "No Data",
    IF(COUNTIF(L1470:O1470,INDEX(_xlfn._xlws.FILTER(L1470:O1470,TRIM(L1470:O1470)&lt;&gt;"-"),1))=SUMPRODUCT((TRIM(L1470:O1470)&lt;&gt;"-")*1),
    "No Change",
    "Change"))</f>
        <v>No Data</v>
      </c>
      <c r="R1470" s="159"/>
      <c r="S1470" s="111"/>
    </row>
    <row r="1471" spans="1:19" x14ac:dyDescent="0.3">
      <c r="A1471" t="s">
        <v>2162</v>
      </c>
      <c r="B1471" t="s">
        <v>1137</v>
      </c>
      <c r="C1471" s="160" t="str">
        <f>TRIM(CLEAN(TEXT(IFERROR(INDEX('Snakeden MR'!$B$4:$C$3028,MATCH($A1471,'Snakeden MR'!$C$4:$C$3028,0),1),"-"),"@")))</f>
        <v>-</v>
      </c>
      <c r="D1471" s="147" t="str">
        <f>TRIM(CLEAN(TEXT(IFERROR(INDEX('Snakeden MR'!$I$4:$J$3028,MATCH($A1471,'Snakeden MR'!$J$4:$J$3028,0),1),"-"),"@")))</f>
        <v>-</v>
      </c>
      <c r="E1471" s="147" t="str">
        <f>TRIM(CLEAN(TEXT(IFERROR(INDEX('Snakeden MR'!$P$4:$Q$3028,MATCH($A1471,'Snakeden MR'!$Q$4:$Q$3028,0),1),"-"),"@")))</f>
        <v>-</v>
      </c>
      <c r="F1471" s="147" t="str">
        <f>TRIM(CLEAN(TEXT(IFERROR(INDEX('Snakeden MR'!$W$4:$X$3028,MATCH($A1471,'Snakeden MR'!$X$4:$X$3028,0),1),"-"),"@")))</f>
        <v>-</v>
      </c>
      <c r="G1471" s="159" t="str">
        <f t="shared" si="44"/>
        <v>Not Found</v>
      </c>
      <c r="H1471" t="str" cm="1">
        <f t="array" ref="H1471">IF(SUMPRODUCT((TRIM(C1471:F1471)&lt;&gt;"-")*1)=0,
    "No Data",
    IF(COUNTIF(C1471:F1471,INDEX(_xlfn._xlws.FILTER(C1471:F1471,TRIM(C1471:F1471)&lt;&gt;"-"),1))=SUMPRODUCT((TRIM(C1471:F1471)&lt;&gt;"-")*1),
    "No Change",
    "Change"))</f>
        <v>No Data</v>
      </c>
      <c r="I1471" s="159"/>
      <c r="J1471"/>
      <c r="K1471" s="163"/>
      <c r="L1471" s="147" t="str">
        <f>TRIM(CLEAN(TEXT(IFERROR(INDEX('Glade MR'!$B$4:$C$3000,MATCH($A1471,'Glade MR'!$C$4:$C$3000,0),1),"-"),"@")))</f>
        <v>-</v>
      </c>
      <c r="M1471" s="147" t="str">
        <f>TRIM(CLEAN(TEXT(IFERROR(INDEX('Glade MR'!$I$4:$J$3000,MATCH($A1471,'Glade MR'!$J$4:$J$3000,0),1),"-"),"@")))</f>
        <v>-</v>
      </c>
      <c r="N1471" s="147" t="str">
        <f>TRIM(CLEAN(TEXT(IFERROR(INDEX('Glade MR'!$P$4:$Q$3000,MATCH($A1471,'Glade MR'!$Q$4:$Q$3000,0),1),"-"),"@")))</f>
        <v>-</v>
      </c>
      <c r="O1471" s="147" t="str">
        <f>TRIM(CLEAN(TEXT(IFERROR(INDEX('Glade MR'!$W$4:$X$3000,MATCH($A1471,'Glade MR'!$X$4:$X$3000,0),1),"-"),"@")))</f>
        <v>-</v>
      </c>
      <c r="P1471" s="159" t="str">
        <f t="shared" si="45"/>
        <v>Not Found</v>
      </c>
      <c r="Q1471" t="str" cm="1">
        <f t="array" ref="Q1471">IF(SUMPRODUCT((TRIM(L1471:O1471)&lt;&gt;"-")*1)=0,
    "No Data",
    IF(COUNTIF(L1471:O1471,INDEX(_xlfn._xlws.FILTER(L1471:O1471,TRIM(L1471:O1471)&lt;&gt;"-"),1))=SUMPRODUCT((TRIM(L1471:O1471)&lt;&gt;"-")*1),
    "No Change",
    "Change"))</f>
        <v>No Data</v>
      </c>
      <c r="R1471" s="159"/>
      <c r="S1471" s="111"/>
    </row>
    <row r="1472" spans="1:19" x14ac:dyDescent="0.3">
      <c r="A1472" t="s">
        <v>2163</v>
      </c>
      <c r="B1472" t="s">
        <v>1145</v>
      </c>
      <c r="C1472" s="160" t="str">
        <f>TRIM(CLEAN(TEXT(IFERROR(INDEX('Snakeden MR'!$B$4:$C$3028,MATCH($A1472,'Snakeden MR'!$C$4:$C$3028,0),1),"-"),"@")))</f>
        <v>-</v>
      </c>
      <c r="D1472" s="147" t="str">
        <f>TRIM(CLEAN(TEXT(IFERROR(INDEX('Snakeden MR'!$I$4:$J$3028,MATCH($A1472,'Snakeden MR'!$J$4:$J$3028,0),1),"-"),"@")))</f>
        <v>-</v>
      </c>
      <c r="E1472" s="147" t="str">
        <f>TRIM(CLEAN(TEXT(IFERROR(INDEX('Snakeden MR'!$P$4:$Q$3028,MATCH($A1472,'Snakeden MR'!$Q$4:$Q$3028,0),1),"-"),"@")))</f>
        <v>-</v>
      </c>
      <c r="F1472" s="147" t="str">
        <f>TRIM(CLEAN(TEXT(IFERROR(INDEX('Snakeden MR'!$W$4:$X$3028,MATCH($A1472,'Snakeden MR'!$X$4:$X$3028,0),1),"-"),"@")))</f>
        <v>-</v>
      </c>
      <c r="G1472" s="159" t="str">
        <f t="shared" si="44"/>
        <v>Not Found</v>
      </c>
      <c r="H1472" t="str" cm="1">
        <f t="array" ref="H1472">IF(SUMPRODUCT((TRIM(C1472:F1472)&lt;&gt;"-")*1)=0,
    "No Data",
    IF(COUNTIF(C1472:F1472,INDEX(_xlfn._xlws.FILTER(C1472:F1472,TRIM(C1472:F1472)&lt;&gt;"-"),1))=SUMPRODUCT((TRIM(C1472:F1472)&lt;&gt;"-")*1),
    "No Change",
    "Change"))</f>
        <v>No Data</v>
      </c>
      <c r="I1472" s="159"/>
      <c r="J1472"/>
      <c r="K1472" s="163"/>
      <c r="L1472" s="147" t="str">
        <f>TRIM(CLEAN(TEXT(IFERROR(INDEX('Glade MR'!$B$4:$C$3000,MATCH($A1472,'Glade MR'!$C$4:$C$3000,0),1),"-"),"@")))</f>
        <v>-</v>
      </c>
      <c r="M1472" s="147" t="str">
        <f>TRIM(CLEAN(TEXT(IFERROR(INDEX('Glade MR'!$I$4:$J$3000,MATCH($A1472,'Glade MR'!$J$4:$J$3000,0),1),"-"),"@")))</f>
        <v>-</v>
      </c>
      <c r="N1472" s="147" t="str">
        <f>TRIM(CLEAN(TEXT(IFERROR(INDEX('Glade MR'!$P$4:$Q$3000,MATCH($A1472,'Glade MR'!$Q$4:$Q$3000,0),1),"-"),"@")))</f>
        <v>-</v>
      </c>
      <c r="O1472" s="147" t="str">
        <f>TRIM(CLEAN(TEXT(IFERROR(INDEX('Glade MR'!$W$4:$X$3000,MATCH($A1472,'Glade MR'!$X$4:$X$3000,0),1),"-"),"@")))</f>
        <v>-</v>
      </c>
      <c r="P1472" s="159" t="str">
        <f t="shared" si="45"/>
        <v>Not Found</v>
      </c>
      <c r="Q1472" t="str" cm="1">
        <f t="array" ref="Q1472">IF(SUMPRODUCT((TRIM(L1472:O1472)&lt;&gt;"-")*1)=0,
    "No Data",
    IF(COUNTIF(L1472:O1472,INDEX(_xlfn._xlws.FILTER(L1472:O1472,TRIM(L1472:O1472)&lt;&gt;"-"),1))=SUMPRODUCT((TRIM(L1472:O1472)&lt;&gt;"-")*1),
    "No Change",
    "Change"))</f>
        <v>No Data</v>
      </c>
      <c r="R1472" s="159"/>
      <c r="S1472" s="111"/>
    </row>
    <row r="1473" spans="1:19" x14ac:dyDescent="0.3">
      <c r="A1473" t="s">
        <v>107</v>
      </c>
      <c r="B1473" t="s">
        <v>1145</v>
      </c>
      <c r="C1473" s="160" t="str">
        <f>TRIM(CLEAN(TEXT(IFERROR(INDEX('Snakeden MR'!$B$4:$C$3028,MATCH($A1473,'Snakeden MR'!$C$4:$C$3028,0),1),"-"),"@")))</f>
        <v>-</v>
      </c>
      <c r="D1473" s="147" t="str">
        <f>TRIM(CLEAN(TEXT(IFERROR(INDEX('Snakeden MR'!$I$4:$J$3028,MATCH($A1473,'Snakeden MR'!$J$4:$J$3028,0),1),"-"),"@")))</f>
        <v>-</v>
      </c>
      <c r="E1473" s="147" t="str">
        <f>TRIM(CLEAN(TEXT(IFERROR(INDEX('Snakeden MR'!$P$4:$Q$3028,MATCH($A1473,'Snakeden MR'!$Q$4:$Q$3028,0),1),"-"),"@")))</f>
        <v>Riffle B</v>
      </c>
      <c r="F1473" s="147" t="str">
        <f>TRIM(CLEAN(TEXT(IFERROR(INDEX('Snakeden MR'!$W$4:$X$3028,MATCH($A1473,'Snakeden MR'!$X$4:$X$3028,0),1),"-"),"@")))</f>
        <v>-</v>
      </c>
      <c r="G1473" s="159" t="str">
        <f t="shared" si="44"/>
        <v>Found</v>
      </c>
      <c r="H1473" t="str" cm="1">
        <f t="array" ref="H1473">IF(SUMPRODUCT((TRIM(C1473:F1473)&lt;&gt;"-")*1)=0,
    "No Data",
    IF(COUNTIF(C1473:F1473,INDEX(_xlfn._xlws.FILTER(C1473:F1473,TRIM(C1473:F1473)&lt;&gt;"-"),1))=SUMPRODUCT((TRIM(C1473:F1473)&lt;&gt;"-")*1),
    "No Change",
    "Change"))</f>
        <v>No Change</v>
      </c>
      <c r="I1473" s="159"/>
      <c r="J1473"/>
      <c r="K1473" s="163"/>
      <c r="L1473" s="147" t="str">
        <f>TRIM(CLEAN(TEXT(IFERROR(INDEX('Glade MR'!$B$4:$C$3000,MATCH($A1473,'Glade MR'!$C$4:$C$3000,0),1),"-"),"@")))</f>
        <v>-</v>
      </c>
      <c r="M1473" s="147" t="str">
        <f>TRIM(CLEAN(TEXT(IFERROR(INDEX('Glade MR'!$I$4:$J$3000,MATCH($A1473,'Glade MR'!$J$4:$J$3000,0),1),"-"),"@")))</f>
        <v>-</v>
      </c>
      <c r="N1473" s="147" t="str">
        <f>TRIM(CLEAN(TEXT(IFERROR(INDEX('Glade MR'!$P$4:$Q$3000,MATCH($A1473,'Glade MR'!$Q$4:$Q$3000,0),1),"-"),"@")))</f>
        <v>-</v>
      </c>
      <c r="O1473" s="147" t="str">
        <f>TRIM(CLEAN(TEXT(IFERROR(INDEX('Glade MR'!$W$4:$X$3000,MATCH($A1473,'Glade MR'!$X$4:$X$3000,0),1),"-"),"@")))</f>
        <v>-</v>
      </c>
      <c r="P1473" s="159" t="str">
        <f t="shared" si="45"/>
        <v>Not Found</v>
      </c>
      <c r="Q1473" t="str" cm="1">
        <f t="array" ref="Q1473">IF(SUMPRODUCT((TRIM(L1473:O1473)&lt;&gt;"-")*1)=0,
    "No Data",
    IF(COUNTIF(L1473:O1473,INDEX(_xlfn._xlws.FILTER(L1473:O1473,TRIM(L1473:O1473)&lt;&gt;"-"),1))=SUMPRODUCT((TRIM(L1473:O1473)&lt;&gt;"-")*1),
    "No Change",
    "Change"))</f>
        <v>No Data</v>
      </c>
      <c r="R1473" s="159"/>
      <c r="S1473" s="111"/>
    </row>
    <row r="1474" spans="1:19" x14ac:dyDescent="0.3">
      <c r="A1474" t="s">
        <v>2164</v>
      </c>
      <c r="B1474" t="s">
        <v>1145</v>
      </c>
      <c r="C1474" s="160" t="str">
        <f>TRIM(CLEAN(TEXT(IFERROR(INDEX('Snakeden MR'!$B$4:$C$3028,MATCH($A1474,'Snakeden MR'!$C$4:$C$3028,0),1),"-"),"@")))</f>
        <v>-</v>
      </c>
      <c r="D1474" s="147" t="str">
        <f>TRIM(CLEAN(TEXT(IFERROR(INDEX('Snakeden MR'!$I$4:$J$3028,MATCH($A1474,'Snakeden MR'!$J$4:$J$3028,0),1),"-"),"@")))</f>
        <v>-</v>
      </c>
      <c r="E1474" s="147" t="str">
        <f>TRIM(CLEAN(TEXT(IFERROR(INDEX('Snakeden MR'!$P$4:$Q$3028,MATCH($A1474,'Snakeden MR'!$Q$4:$Q$3028,0),1),"-"),"@")))</f>
        <v>-</v>
      </c>
      <c r="F1474" s="147" t="str">
        <f>TRIM(CLEAN(TEXT(IFERROR(INDEX('Snakeden MR'!$W$4:$X$3028,MATCH($A1474,'Snakeden MR'!$X$4:$X$3028,0),1),"-"),"@")))</f>
        <v>-</v>
      </c>
      <c r="G1474" s="159" t="str">
        <f t="shared" ref="G1474:G1537" si="46">IF(SUM(COUNTIF(C1474:F1474,"-"))=4,"Not Found","Found")</f>
        <v>Not Found</v>
      </c>
      <c r="H1474" t="str" cm="1">
        <f t="array" ref="H1474">IF(SUMPRODUCT((TRIM(C1474:F1474)&lt;&gt;"-")*1)=0,
    "No Data",
    IF(COUNTIF(C1474:F1474,INDEX(_xlfn._xlws.FILTER(C1474:F1474,TRIM(C1474:F1474)&lt;&gt;"-"),1))=SUMPRODUCT((TRIM(C1474:F1474)&lt;&gt;"-")*1),
    "No Change",
    "Change"))</f>
        <v>No Data</v>
      </c>
      <c r="I1474" s="159"/>
      <c r="J1474"/>
      <c r="K1474" s="163"/>
      <c r="L1474" s="147" t="str">
        <f>TRIM(CLEAN(TEXT(IFERROR(INDEX('Glade MR'!$B$4:$C$3000,MATCH($A1474,'Glade MR'!$C$4:$C$3000,0),1),"-"),"@")))</f>
        <v>-</v>
      </c>
      <c r="M1474" s="147" t="str">
        <f>TRIM(CLEAN(TEXT(IFERROR(INDEX('Glade MR'!$I$4:$J$3000,MATCH($A1474,'Glade MR'!$J$4:$J$3000,0),1),"-"),"@")))</f>
        <v>-</v>
      </c>
      <c r="N1474" s="147" t="str">
        <f>TRIM(CLEAN(TEXT(IFERROR(INDEX('Glade MR'!$P$4:$Q$3000,MATCH($A1474,'Glade MR'!$Q$4:$Q$3000,0),1),"-"),"@")))</f>
        <v>-</v>
      </c>
      <c r="O1474" s="147" t="str">
        <f>TRIM(CLEAN(TEXT(IFERROR(INDEX('Glade MR'!$W$4:$X$3000,MATCH($A1474,'Glade MR'!$X$4:$X$3000,0),1),"-"),"@")))</f>
        <v>-</v>
      </c>
      <c r="P1474" s="159" t="str">
        <f t="shared" ref="P1474:P1537" si="47">IF(SUM(COUNTIF(L1474:O1474,"-"))=4,"Not Found","Found")</f>
        <v>Not Found</v>
      </c>
      <c r="Q1474" t="str" cm="1">
        <f t="array" ref="Q1474">IF(SUMPRODUCT((TRIM(L1474:O1474)&lt;&gt;"-")*1)=0,
    "No Data",
    IF(COUNTIF(L1474:O1474,INDEX(_xlfn._xlws.FILTER(L1474:O1474,TRIM(L1474:O1474)&lt;&gt;"-"),1))=SUMPRODUCT((TRIM(L1474:O1474)&lt;&gt;"-")*1),
    "No Change",
    "Change"))</f>
        <v>No Data</v>
      </c>
      <c r="R1474" s="159"/>
      <c r="S1474" s="111"/>
    </row>
    <row r="1475" spans="1:19" x14ac:dyDescent="0.3">
      <c r="A1475" t="s">
        <v>2165</v>
      </c>
      <c r="B1475" t="s">
        <v>1137</v>
      </c>
      <c r="C1475" s="160" t="str">
        <f>TRIM(CLEAN(TEXT(IFERROR(INDEX('Snakeden MR'!$B$4:$C$3028,MATCH($A1475,'Snakeden MR'!$C$4:$C$3028,0),1),"-"),"@")))</f>
        <v>-</v>
      </c>
      <c r="D1475" s="147" t="str">
        <f>TRIM(CLEAN(TEXT(IFERROR(INDEX('Snakeden MR'!$I$4:$J$3028,MATCH($A1475,'Snakeden MR'!$J$4:$J$3028,0),1),"-"),"@")))</f>
        <v>-</v>
      </c>
      <c r="E1475" s="147" t="str">
        <f>TRIM(CLEAN(TEXT(IFERROR(INDEX('Snakeden MR'!$P$4:$Q$3028,MATCH($A1475,'Snakeden MR'!$Q$4:$Q$3028,0),1),"-"),"@")))</f>
        <v>-</v>
      </c>
      <c r="F1475" s="147" t="str">
        <f>TRIM(CLEAN(TEXT(IFERROR(INDEX('Snakeden MR'!$W$4:$X$3028,MATCH($A1475,'Snakeden MR'!$X$4:$X$3028,0),1),"-"),"@")))</f>
        <v>-</v>
      </c>
      <c r="G1475" s="159" t="str">
        <f t="shared" si="46"/>
        <v>Not Found</v>
      </c>
      <c r="H1475" t="str" cm="1">
        <f t="array" ref="H1475">IF(SUMPRODUCT((TRIM(C1475:F1475)&lt;&gt;"-")*1)=0,
    "No Data",
    IF(COUNTIF(C1475:F1475,INDEX(_xlfn._xlws.FILTER(C1475:F1475,TRIM(C1475:F1475)&lt;&gt;"-"),1))=SUMPRODUCT((TRIM(C1475:F1475)&lt;&gt;"-")*1),
    "No Change",
    "Change"))</f>
        <v>No Data</v>
      </c>
      <c r="I1475" s="159"/>
      <c r="J1475"/>
      <c r="K1475" s="163"/>
      <c r="L1475" s="147" t="str">
        <f>TRIM(CLEAN(TEXT(IFERROR(INDEX('Glade MR'!$B$4:$C$3000,MATCH($A1475,'Glade MR'!$C$4:$C$3000,0),1),"-"),"@")))</f>
        <v>-</v>
      </c>
      <c r="M1475" s="147" t="str">
        <f>TRIM(CLEAN(TEXT(IFERROR(INDEX('Glade MR'!$I$4:$J$3000,MATCH($A1475,'Glade MR'!$J$4:$J$3000,0),1),"-"),"@")))</f>
        <v>-</v>
      </c>
      <c r="N1475" s="147" t="str">
        <f>TRIM(CLEAN(TEXT(IFERROR(INDEX('Glade MR'!$P$4:$Q$3000,MATCH($A1475,'Glade MR'!$Q$4:$Q$3000,0),1),"-"),"@")))</f>
        <v>-</v>
      </c>
      <c r="O1475" s="147" t="str">
        <f>TRIM(CLEAN(TEXT(IFERROR(INDEX('Glade MR'!$W$4:$X$3000,MATCH($A1475,'Glade MR'!$X$4:$X$3000,0),1),"-"),"@")))</f>
        <v>-</v>
      </c>
      <c r="P1475" s="159" t="str">
        <f t="shared" si="47"/>
        <v>Not Found</v>
      </c>
      <c r="Q1475" t="str" cm="1">
        <f t="array" ref="Q1475">IF(SUMPRODUCT((TRIM(L1475:O1475)&lt;&gt;"-")*1)=0,
    "No Data",
    IF(COUNTIF(L1475:O1475,INDEX(_xlfn._xlws.FILTER(L1475:O1475,TRIM(L1475:O1475)&lt;&gt;"-"),1))=SUMPRODUCT((TRIM(L1475:O1475)&lt;&gt;"-")*1),
    "No Change",
    "Change"))</f>
        <v>No Data</v>
      </c>
      <c r="R1475" s="159"/>
      <c r="S1475" s="111"/>
    </row>
    <row r="1476" spans="1:19" x14ac:dyDescent="0.3">
      <c r="A1476" t="s">
        <v>2166</v>
      </c>
      <c r="B1476" t="s">
        <v>1145</v>
      </c>
      <c r="C1476" s="160" t="str">
        <f>TRIM(CLEAN(TEXT(IFERROR(INDEX('Snakeden MR'!$B$4:$C$3028,MATCH($A1476,'Snakeden MR'!$C$4:$C$3028,0),1),"-"),"@")))</f>
        <v>-</v>
      </c>
      <c r="D1476" s="147" t="str">
        <f>TRIM(CLEAN(TEXT(IFERROR(INDEX('Snakeden MR'!$I$4:$J$3028,MATCH($A1476,'Snakeden MR'!$J$4:$J$3028,0),1),"-"),"@")))</f>
        <v>-</v>
      </c>
      <c r="E1476" s="147" t="str">
        <f>TRIM(CLEAN(TEXT(IFERROR(INDEX('Snakeden MR'!$P$4:$Q$3028,MATCH($A1476,'Snakeden MR'!$Q$4:$Q$3028,0),1),"-"),"@")))</f>
        <v>-</v>
      </c>
      <c r="F1476" s="147" t="str">
        <f>TRIM(CLEAN(TEXT(IFERROR(INDEX('Snakeden MR'!$W$4:$X$3028,MATCH($A1476,'Snakeden MR'!$X$4:$X$3028,0),1),"-"),"@")))</f>
        <v>-</v>
      </c>
      <c r="G1476" s="159" t="str">
        <f t="shared" si="46"/>
        <v>Not Found</v>
      </c>
      <c r="H1476" t="str" cm="1">
        <f t="array" ref="H1476">IF(SUMPRODUCT((TRIM(C1476:F1476)&lt;&gt;"-")*1)=0,
    "No Data",
    IF(COUNTIF(C1476:F1476,INDEX(_xlfn._xlws.FILTER(C1476:F1476,TRIM(C1476:F1476)&lt;&gt;"-"),1))=SUMPRODUCT((TRIM(C1476:F1476)&lt;&gt;"-")*1),
    "No Change",
    "Change"))</f>
        <v>No Data</v>
      </c>
      <c r="I1476" s="159"/>
      <c r="J1476"/>
      <c r="K1476" s="163"/>
      <c r="L1476" s="147" t="str">
        <f>TRIM(CLEAN(TEXT(IFERROR(INDEX('Glade MR'!$B$4:$C$3000,MATCH($A1476,'Glade MR'!$C$4:$C$3000,0),1),"-"),"@")))</f>
        <v>-</v>
      </c>
      <c r="M1476" s="147" t="str">
        <f>TRIM(CLEAN(TEXT(IFERROR(INDEX('Glade MR'!$I$4:$J$3000,MATCH($A1476,'Glade MR'!$J$4:$J$3000,0),1),"-"),"@")))</f>
        <v>-</v>
      </c>
      <c r="N1476" s="147" t="str">
        <f>TRIM(CLEAN(TEXT(IFERROR(INDEX('Glade MR'!$P$4:$Q$3000,MATCH($A1476,'Glade MR'!$Q$4:$Q$3000,0),1),"-"),"@")))</f>
        <v>-</v>
      </c>
      <c r="O1476" s="147" t="str">
        <f>TRIM(CLEAN(TEXT(IFERROR(INDEX('Glade MR'!$W$4:$X$3000,MATCH($A1476,'Glade MR'!$X$4:$X$3000,0),1),"-"),"@")))</f>
        <v>-</v>
      </c>
      <c r="P1476" s="159" t="str">
        <f t="shared" si="47"/>
        <v>Not Found</v>
      </c>
      <c r="Q1476" t="str" cm="1">
        <f t="array" ref="Q1476">IF(SUMPRODUCT((TRIM(L1476:O1476)&lt;&gt;"-")*1)=0,
    "No Data",
    IF(COUNTIF(L1476:O1476,INDEX(_xlfn._xlws.FILTER(L1476:O1476,TRIM(L1476:O1476)&lt;&gt;"-"),1))=SUMPRODUCT((TRIM(L1476:O1476)&lt;&gt;"-")*1),
    "No Change",
    "Change"))</f>
        <v>No Data</v>
      </c>
      <c r="R1476" s="159"/>
      <c r="S1476" s="111"/>
    </row>
    <row r="1477" spans="1:19" x14ac:dyDescent="0.3">
      <c r="A1477" t="s">
        <v>705</v>
      </c>
      <c r="B1477" t="s">
        <v>1137</v>
      </c>
      <c r="C1477" s="160" t="str">
        <f>TRIM(CLEAN(TEXT(IFERROR(INDEX('Snakeden MR'!$B$4:$C$3028,MATCH($A1477,'Snakeden MR'!$C$4:$C$3028,0),1),"-"),"@")))</f>
        <v>-</v>
      </c>
      <c r="D1477" s="147" t="str">
        <f>TRIM(CLEAN(TEXT(IFERROR(INDEX('Snakeden MR'!$I$4:$J$3028,MATCH($A1477,'Snakeden MR'!$J$4:$J$3028,0),1),"-"),"@")))</f>
        <v>-</v>
      </c>
      <c r="E1477" s="147" t="str">
        <f>TRIM(CLEAN(TEXT(IFERROR(INDEX('Snakeden MR'!$P$4:$Q$3028,MATCH($A1477,'Snakeden MR'!$Q$4:$Q$3028,0),1),"-"),"@")))</f>
        <v>-</v>
      </c>
      <c r="F1477" s="147" t="str">
        <f>TRIM(CLEAN(TEXT(IFERROR(INDEX('Snakeden MR'!$W$4:$X$3028,MATCH($A1477,'Snakeden MR'!$X$4:$X$3028,0),1),"-"),"@")))</f>
        <v>-</v>
      </c>
      <c r="G1477" s="159" t="str">
        <f t="shared" si="46"/>
        <v>Not Found</v>
      </c>
      <c r="H1477" t="str" cm="1">
        <f t="array" ref="H1477">IF(SUMPRODUCT((TRIM(C1477:F1477)&lt;&gt;"-")*1)=0,
    "No Data",
    IF(COUNTIF(C1477:F1477,INDEX(_xlfn._xlws.FILTER(C1477:F1477,TRIM(C1477:F1477)&lt;&gt;"-"),1))=SUMPRODUCT((TRIM(C1477:F1477)&lt;&gt;"-")*1),
    "No Change",
    "Change"))</f>
        <v>No Data</v>
      </c>
      <c r="I1477" s="159"/>
      <c r="J1477"/>
      <c r="K1477" s="163"/>
      <c r="L1477" s="147" t="str">
        <f>TRIM(CLEAN(TEXT(IFERROR(INDEX('Glade MR'!$B$4:$C$3000,MATCH($A1477,'Glade MR'!$C$4:$C$3000,0),1),"-"),"@")))</f>
        <v>-</v>
      </c>
      <c r="M1477" s="147" t="str">
        <f>TRIM(CLEAN(TEXT(IFERROR(INDEX('Glade MR'!$I$4:$J$3000,MATCH($A1477,'Glade MR'!$J$4:$J$3000,0),1),"-"),"@")))</f>
        <v>-</v>
      </c>
      <c r="N1477" s="147" t="str">
        <f>TRIM(CLEAN(TEXT(IFERROR(INDEX('Glade MR'!$P$4:$Q$3000,MATCH($A1477,'Glade MR'!$Q$4:$Q$3000,0),1),"-"),"@")))</f>
        <v>Pool 5</v>
      </c>
      <c r="O1477" s="147" t="str">
        <f>TRIM(CLEAN(TEXT(IFERROR(INDEX('Glade MR'!$W$4:$X$3000,MATCH($A1477,'Glade MR'!$X$4:$X$3000,0),1),"-"),"@")))</f>
        <v>-</v>
      </c>
      <c r="P1477" s="159" t="str">
        <f t="shared" si="47"/>
        <v>Found</v>
      </c>
      <c r="Q1477" t="str" cm="1">
        <f t="array" ref="Q1477">IF(SUMPRODUCT((TRIM(L1477:O1477)&lt;&gt;"-")*1)=0,
    "No Data",
    IF(COUNTIF(L1477:O1477,INDEX(_xlfn._xlws.FILTER(L1477:O1477,TRIM(L1477:O1477)&lt;&gt;"-"),1))=SUMPRODUCT((TRIM(L1477:O1477)&lt;&gt;"-")*1),
    "No Change",
    "Change"))</f>
        <v>No Change</v>
      </c>
      <c r="R1477" s="159"/>
      <c r="S1477" s="111"/>
    </row>
    <row r="1478" spans="1:19" x14ac:dyDescent="0.3">
      <c r="A1478" t="s">
        <v>2167</v>
      </c>
      <c r="B1478" t="s">
        <v>1137</v>
      </c>
      <c r="C1478" s="160" t="str">
        <f>TRIM(CLEAN(TEXT(IFERROR(INDEX('Snakeden MR'!$B$4:$C$3028,MATCH($A1478,'Snakeden MR'!$C$4:$C$3028,0),1),"-"),"@")))</f>
        <v>-</v>
      </c>
      <c r="D1478" s="147" t="str">
        <f>TRIM(CLEAN(TEXT(IFERROR(INDEX('Snakeden MR'!$I$4:$J$3028,MATCH($A1478,'Snakeden MR'!$J$4:$J$3028,0),1),"-"),"@")))</f>
        <v>-</v>
      </c>
      <c r="E1478" s="147" t="str">
        <f>TRIM(CLEAN(TEXT(IFERROR(INDEX('Snakeden MR'!$P$4:$Q$3028,MATCH($A1478,'Snakeden MR'!$Q$4:$Q$3028,0),1),"-"),"@")))</f>
        <v>-</v>
      </c>
      <c r="F1478" s="147" t="str">
        <f>TRIM(CLEAN(TEXT(IFERROR(INDEX('Snakeden MR'!$W$4:$X$3028,MATCH($A1478,'Snakeden MR'!$X$4:$X$3028,0),1),"-"),"@")))</f>
        <v>-</v>
      </c>
      <c r="G1478" s="159" t="str">
        <f t="shared" si="46"/>
        <v>Not Found</v>
      </c>
      <c r="H1478" t="str" cm="1">
        <f t="array" ref="H1478">IF(SUMPRODUCT((TRIM(C1478:F1478)&lt;&gt;"-")*1)=0,
    "No Data",
    IF(COUNTIF(C1478:F1478,INDEX(_xlfn._xlws.FILTER(C1478:F1478,TRIM(C1478:F1478)&lt;&gt;"-"),1))=SUMPRODUCT((TRIM(C1478:F1478)&lt;&gt;"-")*1),
    "No Change",
    "Change"))</f>
        <v>No Data</v>
      </c>
      <c r="I1478" s="159"/>
      <c r="J1478"/>
      <c r="K1478" s="163"/>
      <c r="L1478" s="147" t="str">
        <f>TRIM(CLEAN(TEXT(IFERROR(INDEX('Glade MR'!$B$4:$C$3000,MATCH($A1478,'Glade MR'!$C$4:$C$3000,0),1),"-"),"@")))</f>
        <v>-</v>
      </c>
      <c r="M1478" s="147" t="str">
        <f>TRIM(CLEAN(TEXT(IFERROR(INDEX('Glade MR'!$I$4:$J$3000,MATCH($A1478,'Glade MR'!$J$4:$J$3000,0),1),"-"),"@")))</f>
        <v>-</v>
      </c>
      <c r="N1478" s="147" t="str">
        <f>TRIM(CLEAN(TEXT(IFERROR(INDEX('Glade MR'!$P$4:$Q$3000,MATCH($A1478,'Glade MR'!$Q$4:$Q$3000,0),1),"-"),"@")))</f>
        <v>-</v>
      </c>
      <c r="O1478" s="147" t="str">
        <f>TRIM(CLEAN(TEXT(IFERROR(INDEX('Glade MR'!$W$4:$X$3000,MATCH($A1478,'Glade MR'!$X$4:$X$3000,0),1),"-"),"@")))</f>
        <v>-</v>
      </c>
      <c r="P1478" s="159" t="str">
        <f t="shared" si="47"/>
        <v>Not Found</v>
      </c>
      <c r="Q1478" t="str" cm="1">
        <f t="array" ref="Q1478">IF(SUMPRODUCT((TRIM(L1478:O1478)&lt;&gt;"-")*1)=0,
    "No Data",
    IF(COUNTIF(L1478:O1478,INDEX(_xlfn._xlws.FILTER(L1478:O1478,TRIM(L1478:O1478)&lt;&gt;"-"),1))=SUMPRODUCT((TRIM(L1478:O1478)&lt;&gt;"-")*1),
    "No Change",
    "Change"))</f>
        <v>No Data</v>
      </c>
      <c r="R1478" s="159"/>
      <c r="S1478" s="111"/>
    </row>
    <row r="1479" spans="1:19" x14ac:dyDescent="0.3">
      <c r="A1479" t="s">
        <v>2168</v>
      </c>
      <c r="B1479" t="s">
        <v>1145</v>
      </c>
      <c r="C1479" s="160" t="str">
        <f>TRIM(CLEAN(TEXT(IFERROR(INDEX('Snakeden MR'!$B$4:$C$3028,MATCH($A1479,'Snakeden MR'!$C$4:$C$3028,0),1),"-"),"@")))</f>
        <v>-</v>
      </c>
      <c r="D1479" s="147" t="str">
        <f>TRIM(CLEAN(TEXT(IFERROR(INDEX('Snakeden MR'!$I$4:$J$3028,MATCH($A1479,'Snakeden MR'!$J$4:$J$3028,0),1),"-"),"@")))</f>
        <v>-</v>
      </c>
      <c r="E1479" s="147" t="str">
        <f>TRIM(CLEAN(TEXT(IFERROR(INDEX('Snakeden MR'!$P$4:$Q$3028,MATCH($A1479,'Snakeden MR'!$Q$4:$Q$3028,0),1),"-"),"@")))</f>
        <v>-</v>
      </c>
      <c r="F1479" s="147" t="str">
        <f>TRIM(CLEAN(TEXT(IFERROR(INDEX('Snakeden MR'!$W$4:$X$3028,MATCH($A1479,'Snakeden MR'!$X$4:$X$3028,0),1),"-"),"@")))</f>
        <v>-</v>
      </c>
      <c r="G1479" s="159" t="str">
        <f t="shared" si="46"/>
        <v>Not Found</v>
      </c>
      <c r="H1479" t="str" cm="1">
        <f t="array" ref="H1479">IF(SUMPRODUCT((TRIM(C1479:F1479)&lt;&gt;"-")*1)=0,
    "No Data",
    IF(COUNTIF(C1479:F1479,INDEX(_xlfn._xlws.FILTER(C1479:F1479,TRIM(C1479:F1479)&lt;&gt;"-"),1))=SUMPRODUCT((TRIM(C1479:F1479)&lt;&gt;"-")*1),
    "No Change",
    "Change"))</f>
        <v>No Data</v>
      </c>
      <c r="I1479" s="159"/>
      <c r="J1479"/>
      <c r="K1479" s="163"/>
      <c r="L1479" s="147" t="str">
        <f>TRIM(CLEAN(TEXT(IFERROR(INDEX('Glade MR'!$B$4:$C$3000,MATCH($A1479,'Glade MR'!$C$4:$C$3000,0),1),"-"),"@")))</f>
        <v>-</v>
      </c>
      <c r="M1479" s="147" t="str">
        <f>TRIM(CLEAN(TEXT(IFERROR(INDEX('Glade MR'!$I$4:$J$3000,MATCH($A1479,'Glade MR'!$J$4:$J$3000,0),1),"-"),"@")))</f>
        <v>-</v>
      </c>
      <c r="N1479" s="147" t="str">
        <f>TRIM(CLEAN(TEXT(IFERROR(INDEX('Glade MR'!$P$4:$Q$3000,MATCH($A1479,'Glade MR'!$Q$4:$Q$3000,0),1),"-"),"@")))</f>
        <v>-</v>
      </c>
      <c r="O1479" s="147" t="str">
        <f>TRIM(CLEAN(TEXT(IFERROR(INDEX('Glade MR'!$W$4:$X$3000,MATCH($A1479,'Glade MR'!$X$4:$X$3000,0),1),"-"),"@")))</f>
        <v>-</v>
      </c>
      <c r="P1479" s="159" t="str">
        <f t="shared" si="47"/>
        <v>Not Found</v>
      </c>
      <c r="Q1479" t="str" cm="1">
        <f t="array" ref="Q1479">IF(SUMPRODUCT((TRIM(L1479:O1479)&lt;&gt;"-")*1)=0,
    "No Data",
    IF(COUNTIF(L1479:O1479,INDEX(_xlfn._xlws.FILTER(L1479:O1479,TRIM(L1479:O1479)&lt;&gt;"-"),1))=SUMPRODUCT((TRIM(L1479:O1479)&lt;&gt;"-")*1),
    "No Change",
    "Change"))</f>
        <v>No Data</v>
      </c>
      <c r="R1479" s="159"/>
      <c r="S1479" s="111"/>
    </row>
    <row r="1480" spans="1:19" x14ac:dyDescent="0.3">
      <c r="A1480" t="s">
        <v>2169</v>
      </c>
      <c r="B1480" t="s">
        <v>1137</v>
      </c>
      <c r="C1480" s="160" t="str">
        <f>TRIM(CLEAN(TEXT(IFERROR(INDEX('Snakeden MR'!$B$4:$C$3028,MATCH($A1480,'Snakeden MR'!$C$4:$C$3028,0),1),"-"),"@")))</f>
        <v>-</v>
      </c>
      <c r="D1480" s="147" t="str">
        <f>TRIM(CLEAN(TEXT(IFERROR(INDEX('Snakeden MR'!$I$4:$J$3028,MATCH($A1480,'Snakeden MR'!$J$4:$J$3028,0),1),"-"),"@")))</f>
        <v>-</v>
      </c>
      <c r="E1480" s="147" t="str">
        <f>TRIM(CLEAN(TEXT(IFERROR(INDEX('Snakeden MR'!$P$4:$Q$3028,MATCH($A1480,'Snakeden MR'!$Q$4:$Q$3028,0),1),"-"),"@")))</f>
        <v>-</v>
      </c>
      <c r="F1480" s="147" t="str">
        <f>TRIM(CLEAN(TEXT(IFERROR(INDEX('Snakeden MR'!$W$4:$X$3028,MATCH($A1480,'Snakeden MR'!$X$4:$X$3028,0),1),"-"),"@")))</f>
        <v>-</v>
      </c>
      <c r="G1480" s="159" t="str">
        <f t="shared" si="46"/>
        <v>Not Found</v>
      </c>
      <c r="H1480" t="str" cm="1">
        <f t="array" ref="H1480">IF(SUMPRODUCT((TRIM(C1480:F1480)&lt;&gt;"-")*1)=0,
    "No Data",
    IF(COUNTIF(C1480:F1480,INDEX(_xlfn._xlws.FILTER(C1480:F1480,TRIM(C1480:F1480)&lt;&gt;"-"),1))=SUMPRODUCT((TRIM(C1480:F1480)&lt;&gt;"-")*1),
    "No Change",
    "Change"))</f>
        <v>No Data</v>
      </c>
      <c r="I1480" s="159"/>
      <c r="J1480"/>
      <c r="K1480" s="163"/>
      <c r="L1480" s="147" t="str">
        <f>TRIM(CLEAN(TEXT(IFERROR(INDEX('Glade MR'!$B$4:$C$3000,MATCH($A1480,'Glade MR'!$C$4:$C$3000,0),1),"-"),"@")))</f>
        <v>-</v>
      </c>
      <c r="M1480" s="147" t="str">
        <f>TRIM(CLEAN(TEXT(IFERROR(INDEX('Glade MR'!$I$4:$J$3000,MATCH($A1480,'Glade MR'!$J$4:$J$3000,0),1),"-"),"@")))</f>
        <v>-</v>
      </c>
      <c r="N1480" s="147" t="str">
        <f>TRIM(CLEAN(TEXT(IFERROR(INDEX('Glade MR'!$P$4:$Q$3000,MATCH($A1480,'Glade MR'!$Q$4:$Q$3000,0),1),"-"),"@")))</f>
        <v>-</v>
      </c>
      <c r="O1480" s="147" t="str">
        <f>TRIM(CLEAN(TEXT(IFERROR(INDEX('Glade MR'!$W$4:$X$3000,MATCH($A1480,'Glade MR'!$X$4:$X$3000,0),1),"-"),"@")))</f>
        <v>-</v>
      </c>
      <c r="P1480" s="159" t="str">
        <f t="shared" si="47"/>
        <v>Not Found</v>
      </c>
      <c r="Q1480" t="str" cm="1">
        <f t="array" ref="Q1480">IF(SUMPRODUCT((TRIM(L1480:O1480)&lt;&gt;"-")*1)=0,
    "No Data",
    IF(COUNTIF(L1480:O1480,INDEX(_xlfn._xlws.FILTER(L1480:O1480,TRIM(L1480:O1480)&lt;&gt;"-"),1))=SUMPRODUCT((TRIM(L1480:O1480)&lt;&gt;"-")*1),
    "No Change",
    "Change"))</f>
        <v>No Data</v>
      </c>
      <c r="R1480" s="159"/>
      <c r="S1480" s="111"/>
    </row>
    <row r="1481" spans="1:19" x14ac:dyDescent="0.3">
      <c r="A1481" t="s">
        <v>2170</v>
      </c>
      <c r="B1481" t="s">
        <v>1137</v>
      </c>
      <c r="C1481" s="160" t="str">
        <f>TRIM(CLEAN(TEXT(IFERROR(INDEX('Snakeden MR'!$B$4:$C$3028,MATCH($A1481,'Snakeden MR'!$C$4:$C$3028,0),1),"-"),"@")))</f>
        <v>-</v>
      </c>
      <c r="D1481" s="147" t="str">
        <f>TRIM(CLEAN(TEXT(IFERROR(INDEX('Snakeden MR'!$I$4:$J$3028,MATCH($A1481,'Snakeden MR'!$J$4:$J$3028,0),1),"-"),"@")))</f>
        <v>-</v>
      </c>
      <c r="E1481" s="147" t="str">
        <f>TRIM(CLEAN(TEXT(IFERROR(INDEX('Snakeden MR'!$P$4:$Q$3028,MATCH($A1481,'Snakeden MR'!$Q$4:$Q$3028,0),1),"-"),"@")))</f>
        <v>-</v>
      </c>
      <c r="F1481" s="147" t="str">
        <f>TRIM(CLEAN(TEXT(IFERROR(INDEX('Snakeden MR'!$W$4:$X$3028,MATCH($A1481,'Snakeden MR'!$X$4:$X$3028,0),1),"-"),"@")))</f>
        <v>-</v>
      </c>
      <c r="G1481" s="159" t="str">
        <f t="shared" si="46"/>
        <v>Not Found</v>
      </c>
      <c r="H1481" t="str" cm="1">
        <f t="array" ref="H1481">IF(SUMPRODUCT((TRIM(C1481:F1481)&lt;&gt;"-")*1)=0,
    "No Data",
    IF(COUNTIF(C1481:F1481,INDEX(_xlfn._xlws.FILTER(C1481:F1481,TRIM(C1481:F1481)&lt;&gt;"-"),1))=SUMPRODUCT((TRIM(C1481:F1481)&lt;&gt;"-")*1),
    "No Change",
    "Change"))</f>
        <v>No Data</v>
      </c>
      <c r="I1481" s="159"/>
      <c r="J1481"/>
      <c r="K1481" s="163"/>
      <c r="L1481" s="147" t="str">
        <f>TRIM(CLEAN(TEXT(IFERROR(INDEX('Glade MR'!$B$4:$C$3000,MATCH($A1481,'Glade MR'!$C$4:$C$3000,0),1),"-"),"@")))</f>
        <v>-</v>
      </c>
      <c r="M1481" s="147" t="str">
        <f>TRIM(CLEAN(TEXT(IFERROR(INDEX('Glade MR'!$I$4:$J$3000,MATCH($A1481,'Glade MR'!$J$4:$J$3000,0),1),"-"),"@")))</f>
        <v>-</v>
      </c>
      <c r="N1481" s="147" t="str">
        <f>TRIM(CLEAN(TEXT(IFERROR(INDEX('Glade MR'!$P$4:$Q$3000,MATCH($A1481,'Glade MR'!$Q$4:$Q$3000,0),1),"-"),"@")))</f>
        <v>-</v>
      </c>
      <c r="O1481" s="147" t="str">
        <f>TRIM(CLEAN(TEXT(IFERROR(INDEX('Glade MR'!$W$4:$X$3000,MATCH($A1481,'Glade MR'!$X$4:$X$3000,0),1),"-"),"@")))</f>
        <v>-</v>
      </c>
      <c r="P1481" s="159" t="str">
        <f t="shared" si="47"/>
        <v>Not Found</v>
      </c>
      <c r="Q1481" t="str" cm="1">
        <f t="array" ref="Q1481">IF(SUMPRODUCT((TRIM(L1481:O1481)&lt;&gt;"-")*1)=0,
    "No Data",
    IF(COUNTIF(L1481:O1481,INDEX(_xlfn._xlws.FILTER(L1481:O1481,TRIM(L1481:O1481)&lt;&gt;"-"),1))=SUMPRODUCT((TRIM(L1481:O1481)&lt;&gt;"-")*1),
    "No Change",
    "Change"))</f>
        <v>No Data</v>
      </c>
      <c r="R1481" s="159"/>
      <c r="S1481" s="111"/>
    </row>
    <row r="1482" spans="1:19" x14ac:dyDescent="0.3">
      <c r="A1482" t="s">
        <v>2171</v>
      </c>
      <c r="B1482" t="s">
        <v>1137</v>
      </c>
      <c r="C1482" s="160" t="str">
        <f>TRIM(CLEAN(TEXT(IFERROR(INDEX('Snakeden MR'!$B$4:$C$3028,MATCH($A1482,'Snakeden MR'!$C$4:$C$3028,0),1),"-"),"@")))</f>
        <v>-</v>
      </c>
      <c r="D1482" s="147" t="str">
        <f>TRIM(CLEAN(TEXT(IFERROR(INDEX('Snakeden MR'!$I$4:$J$3028,MATCH($A1482,'Snakeden MR'!$J$4:$J$3028,0),1),"-"),"@")))</f>
        <v>-</v>
      </c>
      <c r="E1482" s="147" t="str">
        <f>TRIM(CLEAN(TEXT(IFERROR(INDEX('Snakeden MR'!$P$4:$Q$3028,MATCH($A1482,'Snakeden MR'!$Q$4:$Q$3028,0),1),"-"),"@")))</f>
        <v>-</v>
      </c>
      <c r="F1482" s="147" t="str">
        <f>TRIM(CLEAN(TEXT(IFERROR(INDEX('Snakeden MR'!$W$4:$X$3028,MATCH($A1482,'Snakeden MR'!$X$4:$X$3028,0),1),"-"),"@")))</f>
        <v>-</v>
      </c>
      <c r="G1482" s="159" t="str">
        <f t="shared" si="46"/>
        <v>Not Found</v>
      </c>
      <c r="H1482" t="str" cm="1">
        <f t="array" ref="H1482">IF(SUMPRODUCT((TRIM(C1482:F1482)&lt;&gt;"-")*1)=0,
    "No Data",
    IF(COUNTIF(C1482:F1482,INDEX(_xlfn._xlws.FILTER(C1482:F1482,TRIM(C1482:F1482)&lt;&gt;"-"),1))=SUMPRODUCT((TRIM(C1482:F1482)&lt;&gt;"-")*1),
    "No Change",
    "Change"))</f>
        <v>No Data</v>
      </c>
      <c r="I1482" s="159"/>
      <c r="J1482"/>
      <c r="K1482" s="163"/>
      <c r="L1482" s="147" t="str">
        <f>TRIM(CLEAN(TEXT(IFERROR(INDEX('Glade MR'!$B$4:$C$3000,MATCH($A1482,'Glade MR'!$C$4:$C$3000,0),1),"-"),"@")))</f>
        <v>-</v>
      </c>
      <c r="M1482" s="147" t="str">
        <f>TRIM(CLEAN(TEXT(IFERROR(INDEX('Glade MR'!$I$4:$J$3000,MATCH($A1482,'Glade MR'!$J$4:$J$3000,0),1),"-"),"@")))</f>
        <v>-</v>
      </c>
      <c r="N1482" s="147" t="str">
        <f>TRIM(CLEAN(TEXT(IFERROR(INDEX('Glade MR'!$P$4:$Q$3000,MATCH($A1482,'Glade MR'!$Q$4:$Q$3000,0),1),"-"),"@")))</f>
        <v>-</v>
      </c>
      <c r="O1482" s="147" t="str">
        <f>TRIM(CLEAN(TEXT(IFERROR(INDEX('Glade MR'!$W$4:$X$3000,MATCH($A1482,'Glade MR'!$X$4:$X$3000,0),1),"-"),"@")))</f>
        <v>-</v>
      </c>
      <c r="P1482" s="159" t="str">
        <f t="shared" si="47"/>
        <v>Not Found</v>
      </c>
      <c r="Q1482" t="str" cm="1">
        <f t="array" ref="Q1482">IF(SUMPRODUCT((TRIM(L1482:O1482)&lt;&gt;"-")*1)=0,
    "No Data",
    IF(COUNTIF(L1482:O1482,INDEX(_xlfn._xlws.FILTER(L1482:O1482,TRIM(L1482:O1482)&lt;&gt;"-"),1))=SUMPRODUCT((TRIM(L1482:O1482)&lt;&gt;"-")*1),
    "No Change",
    "Change"))</f>
        <v>No Data</v>
      </c>
      <c r="R1482" s="159"/>
      <c r="S1482" s="111"/>
    </row>
    <row r="1483" spans="1:19" x14ac:dyDescent="0.3">
      <c r="A1483" t="s">
        <v>2172</v>
      </c>
      <c r="B1483" t="s">
        <v>1145</v>
      </c>
      <c r="C1483" s="160" t="str">
        <f>TRIM(CLEAN(TEXT(IFERROR(INDEX('Snakeden MR'!$B$4:$C$3028,MATCH($A1483,'Snakeden MR'!$C$4:$C$3028,0),1),"-"),"@")))</f>
        <v>-</v>
      </c>
      <c r="D1483" s="147" t="str">
        <f>TRIM(CLEAN(TEXT(IFERROR(INDEX('Snakeden MR'!$I$4:$J$3028,MATCH($A1483,'Snakeden MR'!$J$4:$J$3028,0),1),"-"),"@")))</f>
        <v>-</v>
      </c>
      <c r="E1483" s="147" t="str">
        <f>TRIM(CLEAN(TEXT(IFERROR(INDEX('Snakeden MR'!$P$4:$Q$3028,MATCH($A1483,'Snakeden MR'!$Q$4:$Q$3028,0),1),"-"),"@")))</f>
        <v>-</v>
      </c>
      <c r="F1483" s="147" t="str">
        <f>TRIM(CLEAN(TEXT(IFERROR(INDEX('Snakeden MR'!$W$4:$X$3028,MATCH($A1483,'Snakeden MR'!$X$4:$X$3028,0),1),"-"),"@")))</f>
        <v>-</v>
      </c>
      <c r="G1483" s="159" t="str">
        <f t="shared" si="46"/>
        <v>Not Found</v>
      </c>
      <c r="H1483" t="str" cm="1">
        <f t="array" ref="H1483">IF(SUMPRODUCT((TRIM(C1483:F1483)&lt;&gt;"-")*1)=0,
    "No Data",
    IF(COUNTIF(C1483:F1483,INDEX(_xlfn._xlws.FILTER(C1483:F1483,TRIM(C1483:F1483)&lt;&gt;"-"),1))=SUMPRODUCT((TRIM(C1483:F1483)&lt;&gt;"-")*1),
    "No Change",
    "Change"))</f>
        <v>No Data</v>
      </c>
      <c r="I1483" s="159"/>
      <c r="J1483"/>
      <c r="K1483" s="163"/>
      <c r="L1483" s="147" t="str">
        <f>TRIM(CLEAN(TEXT(IFERROR(INDEX('Glade MR'!$B$4:$C$3000,MATCH($A1483,'Glade MR'!$C$4:$C$3000,0),1),"-"),"@")))</f>
        <v>-</v>
      </c>
      <c r="M1483" s="147" t="str">
        <f>TRIM(CLEAN(TEXT(IFERROR(INDEX('Glade MR'!$I$4:$J$3000,MATCH($A1483,'Glade MR'!$J$4:$J$3000,0),1),"-"),"@")))</f>
        <v>-</v>
      </c>
      <c r="N1483" s="147" t="str">
        <f>TRIM(CLEAN(TEXT(IFERROR(INDEX('Glade MR'!$P$4:$Q$3000,MATCH($A1483,'Glade MR'!$Q$4:$Q$3000,0),1),"-"),"@")))</f>
        <v>-</v>
      </c>
      <c r="O1483" s="147" t="str">
        <f>TRIM(CLEAN(TEXT(IFERROR(INDEX('Glade MR'!$W$4:$X$3000,MATCH($A1483,'Glade MR'!$X$4:$X$3000,0),1),"-"),"@")))</f>
        <v>-</v>
      </c>
      <c r="P1483" s="159" t="str">
        <f t="shared" si="47"/>
        <v>Not Found</v>
      </c>
      <c r="Q1483" t="str" cm="1">
        <f t="array" ref="Q1483">IF(SUMPRODUCT((TRIM(L1483:O1483)&lt;&gt;"-")*1)=0,
    "No Data",
    IF(COUNTIF(L1483:O1483,INDEX(_xlfn._xlws.FILTER(L1483:O1483,TRIM(L1483:O1483)&lt;&gt;"-"),1))=SUMPRODUCT((TRIM(L1483:O1483)&lt;&gt;"-")*1),
    "No Change",
    "Change"))</f>
        <v>No Data</v>
      </c>
      <c r="R1483" s="159"/>
      <c r="S1483" s="111"/>
    </row>
    <row r="1484" spans="1:19" x14ac:dyDescent="0.3">
      <c r="A1484" t="s">
        <v>469</v>
      </c>
      <c r="B1484" t="s">
        <v>1137</v>
      </c>
      <c r="C1484" s="160" t="str">
        <f>TRIM(CLEAN(TEXT(IFERROR(INDEX('Snakeden MR'!$B$4:$C$3028,MATCH($A1484,'Snakeden MR'!$C$4:$C$3028,0),1),"-"),"@")))</f>
        <v>-</v>
      </c>
      <c r="D1484" s="147" t="str">
        <f>TRIM(CLEAN(TEXT(IFERROR(INDEX('Snakeden MR'!$I$4:$J$3028,MATCH($A1484,'Snakeden MR'!$J$4:$J$3028,0),1),"-"),"@")))</f>
        <v>-</v>
      </c>
      <c r="E1484" s="147" t="str">
        <f>TRIM(CLEAN(TEXT(IFERROR(INDEX('Snakeden MR'!$P$4:$Q$3028,MATCH($A1484,'Snakeden MR'!$Q$4:$Q$3028,0),1),"-"),"@")))</f>
        <v>-</v>
      </c>
      <c r="F1484" s="147" t="str">
        <f>TRIM(CLEAN(TEXT(IFERROR(INDEX('Snakeden MR'!$W$4:$X$3028,MATCH($A1484,'Snakeden MR'!$X$4:$X$3028,0),1),"-"),"@")))</f>
        <v>-</v>
      </c>
      <c r="G1484" s="159" t="str">
        <f t="shared" si="46"/>
        <v>Not Found</v>
      </c>
      <c r="H1484" t="str" cm="1">
        <f t="array" ref="H1484">IF(SUMPRODUCT((TRIM(C1484:F1484)&lt;&gt;"-")*1)=0,
    "No Data",
    IF(COUNTIF(C1484:F1484,INDEX(_xlfn._xlws.FILTER(C1484:F1484,TRIM(C1484:F1484)&lt;&gt;"-"),1))=SUMPRODUCT((TRIM(C1484:F1484)&lt;&gt;"-")*1),
    "No Change",
    "Change"))</f>
        <v>No Data</v>
      </c>
      <c r="I1484" s="159"/>
      <c r="J1484"/>
      <c r="K1484" s="163"/>
      <c r="L1484" s="147" t="str">
        <f>TRIM(CLEAN(TEXT(IFERROR(INDEX('Glade MR'!$B$4:$C$3000,MATCH($A1484,'Glade MR'!$C$4:$C$3000,0),1),"-"),"@")))</f>
        <v>-</v>
      </c>
      <c r="M1484" s="147" t="str">
        <f>TRIM(CLEAN(TEXT(IFERROR(INDEX('Glade MR'!$I$4:$J$3000,MATCH($A1484,'Glade MR'!$J$4:$J$3000,0),1),"-"),"@")))</f>
        <v>Pool 4</v>
      </c>
      <c r="N1484" s="147" t="str">
        <f>TRIM(CLEAN(TEXT(IFERROR(INDEX('Glade MR'!$P$4:$Q$3000,MATCH($A1484,'Glade MR'!$Q$4:$Q$3000,0),1),"-"),"@")))</f>
        <v>-</v>
      </c>
      <c r="O1484" s="147" t="str">
        <f>TRIM(CLEAN(TEXT(IFERROR(INDEX('Glade MR'!$W$4:$X$3000,MATCH($A1484,'Glade MR'!$X$4:$X$3000,0),1),"-"),"@")))</f>
        <v>-</v>
      </c>
      <c r="P1484" s="159" t="str">
        <f t="shared" si="47"/>
        <v>Found</v>
      </c>
      <c r="Q1484" t="str" cm="1">
        <f t="array" ref="Q1484">IF(SUMPRODUCT((TRIM(L1484:O1484)&lt;&gt;"-")*1)=0,
    "No Data",
    IF(COUNTIF(L1484:O1484,INDEX(_xlfn._xlws.FILTER(L1484:O1484,TRIM(L1484:O1484)&lt;&gt;"-"),1))=SUMPRODUCT((TRIM(L1484:O1484)&lt;&gt;"-")*1),
    "No Change",
    "Change"))</f>
        <v>No Change</v>
      </c>
      <c r="R1484" s="159"/>
      <c r="S1484" s="111"/>
    </row>
    <row r="1485" spans="1:19" x14ac:dyDescent="0.3">
      <c r="A1485" t="s">
        <v>2173</v>
      </c>
      <c r="B1485" t="s">
        <v>1137</v>
      </c>
      <c r="C1485" s="160" t="str">
        <f>TRIM(CLEAN(TEXT(IFERROR(INDEX('Snakeden MR'!$B$4:$C$3028,MATCH($A1485,'Snakeden MR'!$C$4:$C$3028,0),1),"-"),"@")))</f>
        <v>-</v>
      </c>
      <c r="D1485" s="147" t="str">
        <f>TRIM(CLEAN(TEXT(IFERROR(INDEX('Snakeden MR'!$I$4:$J$3028,MATCH($A1485,'Snakeden MR'!$J$4:$J$3028,0),1),"-"),"@")))</f>
        <v>-</v>
      </c>
      <c r="E1485" s="147" t="str">
        <f>TRIM(CLEAN(TEXT(IFERROR(INDEX('Snakeden MR'!$P$4:$Q$3028,MATCH($A1485,'Snakeden MR'!$Q$4:$Q$3028,0),1),"-"),"@")))</f>
        <v>-</v>
      </c>
      <c r="F1485" s="147" t="str">
        <f>TRIM(CLEAN(TEXT(IFERROR(INDEX('Snakeden MR'!$W$4:$X$3028,MATCH($A1485,'Snakeden MR'!$X$4:$X$3028,0),1),"-"),"@")))</f>
        <v>-</v>
      </c>
      <c r="G1485" s="159" t="str">
        <f t="shared" si="46"/>
        <v>Not Found</v>
      </c>
      <c r="H1485" t="str" cm="1">
        <f t="array" ref="H1485">IF(SUMPRODUCT((TRIM(C1485:F1485)&lt;&gt;"-")*1)=0,
    "No Data",
    IF(COUNTIF(C1485:F1485,INDEX(_xlfn._xlws.FILTER(C1485:F1485,TRIM(C1485:F1485)&lt;&gt;"-"),1))=SUMPRODUCT((TRIM(C1485:F1485)&lt;&gt;"-")*1),
    "No Change",
    "Change"))</f>
        <v>No Data</v>
      </c>
      <c r="I1485" s="159"/>
      <c r="J1485"/>
      <c r="K1485" s="163"/>
      <c r="L1485" s="147" t="str">
        <f>TRIM(CLEAN(TEXT(IFERROR(INDEX('Glade MR'!$B$4:$C$3000,MATCH($A1485,'Glade MR'!$C$4:$C$3000,0),1),"-"),"@")))</f>
        <v>-</v>
      </c>
      <c r="M1485" s="147" t="str">
        <f>TRIM(CLEAN(TEXT(IFERROR(INDEX('Glade MR'!$I$4:$J$3000,MATCH($A1485,'Glade MR'!$J$4:$J$3000,0),1),"-"),"@")))</f>
        <v>-</v>
      </c>
      <c r="N1485" s="147" t="str">
        <f>TRIM(CLEAN(TEXT(IFERROR(INDEX('Glade MR'!$P$4:$Q$3000,MATCH($A1485,'Glade MR'!$Q$4:$Q$3000,0),1),"-"),"@")))</f>
        <v>-</v>
      </c>
      <c r="O1485" s="147" t="str">
        <f>TRIM(CLEAN(TEXT(IFERROR(INDEX('Glade MR'!$W$4:$X$3000,MATCH($A1485,'Glade MR'!$X$4:$X$3000,0),1),"-"),"@")))</f>
        <v>-</v>
      </c>
      <c r="P1485" s="159" t="str">
        <f t="shared" si="47"/>
        <v>Not Found</v>
      </c>
      <c r="Q1485" t="str" cm="1">
        <f t="array" ref="Q1485">IF(SUMPRODUCT((TRIM(L1485:O1485)&lt;&gt;"-")*1)=0,
    "No Data",
    IF(COUNTIF(L1485:O1485,INDEX(_xlfn._xlws.FILTER(L1485:O1485,TRIM(L1485:O1485)&lt;&gt;"-"),1))=SUMPRODUCT((TRIM(L1485:O1485)&lt;&gt;"-")*1),
    "No Change",
    "Change"))</f>
        <v>No Data</v>
      </c>
      <c r="R1485" s="159"/>
      <c r="S1485" s="111"/>
    </row>
    <row r="1486" spans="1:19" x14ac:dyDescent="0.3">
      <c r="A1486" t="s">
        <v>648</v>
      </c>
      <c r="B1486" t="s">
        <v>1137</v>
      </c>
      <c r="C1486" s="160" t="str">
        <f>TRIM(CLEAN(TEXT(IFERROR(INDEX('Snakeden MR'!$B$4:$C$3028,MATCH($A1486,'Snakeden MR'!$C$4:$C$3028,0),1),"-"),"@")))</f>
        <v>-</v>
      </c>
      <c r="D1486" s="147" t="str">
        <f>TRIM(CLEAN(TEXT(IFERROR(INDEX('Snakeden MR'!$I$4:$J$3028,MATCH($A1486,'Snakeden MR'!$J$4:$J$3028,0),1),"-"),"@")))</f>
        <v>-</v>
      </c>
      <c r="E1486" s="147" t="str">
        <f>TRIM(CLEAN(TEXT(IFERROR(INDEX('Snakeden MR'!$P$4:$Q$3028,MATCH($A1486,'Snakeden MR'!$Q$4:$Q$3028,0),1),"-"),"@")))</f>
        <v>-</v>
      </c>
      <c r="F1486" s="147" t="str">
        <f>TRIM(CLEAN(TEXT(IFERROR(INDEX('Snakeden MR'!$W$4:$X$3028,MATCH($A1486,'Snakeden MR'!$X$4:$X$3028,0),1),"-"),"@")))</f>
        <v>-</v>
      </c>
      <c r="G1486" s="159" t="str">
        <f t="shared" si="46"/>
        <v>Not Found</v>
      </c>
      <c r="H1486" t="str" cm="1">
        <f t="array" ref="H1486">IF(SUMPRODUCT((TRIM(C1486:F1486)&lt;&gt;"-")*1)=0,
    "No Data",
    IF(COUNTIF(C1486:F1486,INDEX(_xlfn._xlws.FILTER(C1486:F1486,TRIM(C1486:F1486)&lt;&gt;"-"),1))=SUMPRODUCT((TRIM(C1486:F1486)&lt;&gt;"-")*1),
    "No Change",
    "Change"))</f>
        <v>No Data</v>
      </c>
      <c r="I1486" s="159"/>
      <c r="J1486"/>
      <c r="K1486" s="163"/>
      <c r="L1486" s="147" t="str">
        <f>TRIM(CLEAN(TEXT(IFERROR(INDEX('Glade MR'!$B$4:$C$3000,MATCH($A1486,'Glade MR'!$C$4:$C$3000,0),1),"-"),"@")))</f>
        <v>Pool 4</v>
      </c>
      <c r="M1486" s="147" t="str">
        <f>TRIM(CLEAN(TEXT(IFERROR(INDEX('Glade MR'!$I$4:$J$3000,MATCH($A1486,'Glade MR'!$J$4:$J$3000,0),1),"-"),"@")))</f>
        <v>-</v>
      </c>
      <c r="N1486" s="147" t="str">
        <f>TRIM(CLEAN(TEXT(IFERROR(INDEX('Glade MR'!$P$4:$Q$3000,MATCH($A1486,'Glade MR'!$Q$4:$Q$3000,0),1),"-"),"@")))</f>
        <v>Pool 5</v>
      </c>
      <c r="O1486" s="147" t="str">
        <f>TRIM(CLEAN(TEXT(IFERROR(INDEX('Glade MR'!$W$4:$X$3000,MATCH($A1486,'Glade MR'!$X$4:$X$3000,0),1),"-"),"@")))</f>
        <v>-</v>
      </c>
      <c r="P1486" s="159" t="str">
        <f t="shared" si="47"/>
        <v>Found</v>
      </c>
      <c r="Q1486" t="str" cm="1">
        <f t="array" ref="Q1486">IF(SUMPRODUCT((TRIM(L1486:O1486)&lt;&gt;"-")*1)=0,
    "No Data",
    IF(COUNTIF(L1486:O1486,INDEX(_xlfn._xlws.FILTER(L1486:O1486,TRIM(L1486:O1486)&lt;&gt;"-"),1))=SUMPRODUCT((TRIM(L1486:O1486)&lt;&gt;"-")*1),
    "No Change",
    "Change"))</f>
        <v>Change</v>
      </c>
      <c r="R1486" s="159"/>
      <c r="S1486" s="111"/>
    </row>
    <row r="1487" spans="1:19" x14ac:dyDescent="0.3">
      <c r="A1487" t="s">
        <v>575</v>
      </c>
      <c r="B1487" t="s">
        <v>1137</v>
      </c>
      <c r="C1487" s="160" t="str">
        <f>TRIM(CLEAN(TEXT(IFERROR(INDEX('Snakeden MR'!$B$4:$C$3028,MATCH($A1487,'Snakeden MR'!$C$4:$C$3028,0),1),"-"),"@")))</f>
        <v>-</v>
      </c>
      <c r="D1487" s="147" t="str">
        <f>TRIM(CLEAN(TEXT(IFERROR(INDEX('Snakeden MR'!$I$4:$J$3028,MATCH($A1487,'Snakeden MR'!$J$4:$J$3028,0),1),"-"),"@")))</f>
        <v>-</v>
      </c>
      <c r="E1487" s="147" t="str">
        <f>TRIM(CLEAN(TEXT(IFERROR(INDEX('Snakeden MR'!$P$4:$Q$3028,MATCH($A1487,'Snakeden MR'!$Q$4:$Q$3028,0),1),"-"),"@")))</f>
        <v>-</v>
      </c>
      <c r="F1487" s="147" t="str">
        <f>TRIM(CLEAN(TEXT(IFERROR(INDEX('Snakeden MR'!$W$4:$X$3028,MATCH($A1487,'Snakeden MR'!$X$4:$X$3028,0),1),"-"),"@")))</f>
        <v>-</v>
      </c>
      <c r="G1487" s="159" t="str">
        <f t="shared" si="46"/>
        <v>Not Found</v>
      </c>
      <c r="H1487" t="str" cm="1">
        <f t="array" ref="H1487">IF(SUMPRODUCT((TRIM(C1487:F1487)&lt;&gt;"-")*1)=0,
    "No Data",
    IF(COUNTIF(C1487:F1487,INDEX(_xlfn._xlws.FILTER(C1487:F1487,TRIM(C1487:F1487)&lt;&gt;"-"),1))=SUMPRODUCT((TRIM(C1487:F1487)&lt;&gt;"-")*1),
    "No Change",
    "Change"))</f>
        <v>No Data</v>
      </c>
      <c r="I1487" s="159"/>
      <c r="J1487"/>
      <c r="K1487" s="163"/>
      <c r="L1487" s="147" t="str">
        <f>TRIM(CLEAN(TEXT(IFERROR(INDEX('Glade MR'!$B$4:$C$3000,MATCH($A1487,'Glade MR'!$C$4:$C$3000,0),1),"-"),"@")))</f>
        <v>Pool 5</v>
      </c>
      <c r="M1487" s="147" t="str">
        <f>TRIM(CLEAN(TEXT(IFERROR(INDEX('Glade MR'!$I$4:$J$3000,MATCH($A1487,'Glade MR'!$J$4:$J$3000,0),1),"-"),"@")))</f>
        <v>Pool 5</v>
      </c>
      <c r="N1487" s="147" t="str">
        <f>TRIM(CLEAN(TEXT(IFERROR(INDEX('Glade MR'!$P$4:$Q$3000,MATCH($A1487,'Glade MR'!$Q$4:$Q$3000,0),1),"-"),"@")))</f>
        <v>Pool 5</v>
      </c>
      <c r="O1487" s="147" t="str">
        <f>TRIM(CLEAN(TEXT(IFERROR(INDEX('Glade MR'!$W$4:$X$3000,MATCH($A1487,'Glade MR'!$X$4:$X$3000,0),1),"-"),"@")))</f>
        <v>Pool 5</v>
      </c>
      <c r="P1487" s="159" t="str">
        <f t="shared" si="47"/>
        <v>Found</v>
      </c>
      <c r="Q1487" t="str" cm="1">
        <f t="array" ref="Q1487">IF(SUMPRODUCT((TRIM(L1487:O1487)&lt;&gt;"-")*1)=0,
    "No Data",
    IF(COUNTIF(L1487:O1487,INDEX(_xlfn._xlws.FILTER(L1487:O1487,TRIM(L1487:O1487)&lt;&gt;"-"),1))=SUMPRODUCT((TRIM(L1487:O1487)&lt;&gt;"-")*1),
    "No Change",
    "Change"))</f>
        <v>No Change</v>
      </c>
      <c r="R1487" s="159"/>
      <c r="S1487" s="111"/>
    </row>
    <row r="1488" spans="1:19" x14ac:dyDescent="0.3">
      <c r="A1488" t="s">
        <v>2174</v>
      </c>
      <c r="B1488" t="s">
        <v>1137</v>
      </c>
      <c r="C1488" s="160" t="str">
        <f>TRIM(CLEAN(TEXT(IFERROR(INDEX('Snakeden MR'!$B$4:$C$3028,MATCH($A1488,'Snakeden MR'!$C$4:$C$3028,0),1),"-"),"@")))</f>
        <v>-</v>
      </c>
      <c r="D1488" s="147" t="str">
        <f>TRIM(CLEAN(TEXT(IFERROR(INDEX('Snakeden MR'!$I$4:$J$3028,MATCH($A1488,'Snakeden MR'!$J$4:$J$3028,0),1),"-"),"@")))</f>
        <v>-</v>
      </c>
      <c r="E1488" s="147" t="str">
        <f>TRIM(CLEAN(TEXT(IFERROR(INDEX('Snakeden MR'!$P$4:$Q$3028,MATCH($A1488,'Snakeden MR'!$Q$4:$Q$3028,0),1),"-"),"@")))</f>
        <v>-</v>
      </c>
      <c r="F1488" s="147" t="str">
        <f>TRIM(CLEAN(TEXT(IFERROR(INDEX('Snakeden MR'!$W$4:$X$3028,MATCH($A1488,'Snakeden MR'!$X$4:$X$3028,0),1),"-"),"@")))</f>
        <v>-</v>
      </c>
      <c r="G1488" s="159" t="str">
        <f t="shared" si="46"/>
        <v>Not Found</v>
      </c>
      <c r="H1488" t="str" cm="1">
        <f t="array" ref="H1488">IF(SUMPRODUCT((TRIM(C1488:F1488)&lt;&gt;"-")*1)=0,
    "No Data",
    IF(COUNTIF(C1488:F1488,INDEX(_xlfn._xlws.FILTER(C1488:F1488,TRIM(C1488:F1488)&lt;&gt;"-"),1))=SUMPRODUCT((TRIM(C1488:F1488)&lt;&gt;"-")*1),
    "No Change",
    "Change"))</f>
        <v>No Data</v>
      </c>
      <c r="I1488" s="159"/>
      <c r="J1488"/>
      <c r="K1488" s="163"/>
      <c r="L1488" s="147" t="str">
        <f>TRIM(CLEAN(TEXT(IFERROR(INDEX('Glade MR'!$B$4:$C$3000,MATCH($A1488,'Glade MR'!$C$4:$C$3000,0),1),"-"),"@")))</f>
        <v>-</v>
      </c>
      <c r="M1488" s="147" t="str">
        <f>TRIM(CLEAN(TEXT(IFERROR(INDEX('Glade MR'!$I$4:$J$3000,MATCH($A1488,'Glade MR'!$J$4:$J$3000,0),1),"-"),"@")))</f>
        <v>-</v>
      </c>
      <c r="N1488" s="147" t="str">
        <f>TRIM(CLEAN(TEXT(IFERROR(INDEX('Glade MR'!$P$4:$Q$3000,MATCH($A1488,'Glade MR'!$Q$4:$Q$3000,0),1),"-"),"@")))</f>
        <v>-</v>
      </c>
      <c r="O1488" s="147" t="str">
        <f>TRIM(CLEAN(TEXT(IFERROR(INDEX('Glade MR'!$W$4:$X$3000,MATCH($A1488,'Glade MR'!$X$4:$X$3000,0),1),"-"),"@")))</f>
        <v>-</v>
      </c>
      <c r="P1488" s="159" t="str">
        <f t="shared" si="47"/>
        <v>Not Found</v>
      </c>
      <c r="Q1488" t="str" cm="1">
        <f t="array" ref="Q1488">IF(SUMPRODUCT((TRIM(L1488:O1488)&lt;&gt;"-")*1)=0,
    "No Data",
    IF(COUNTIF(L1488:O1488,INDEX(_xlfn._xlws.FILTER(L1488:O1488,TRIM(L1488:O1488)&lt;&gt;"-"),1))=SUMPRODUCT((TRIM(L1488:O1488)&lt;&gt;"-")*1),
    "No Change",
    "Change"))</f>
        <v>No Data</v>
      </c>
      <c r="R1488" s="159"/>
      <c r="S1488" s="111"/>
    </row>
    <row r="1489" spans="1:19" x14ac:dyDescent="0.3">
      <c r="A1489" t="s">
        <v>464</v>
      </c>
      <c r="B1489" t="s">
        <v>1137</v>
      </c>
      <c r="C1489" s="160" t="str">
        <f>TRIM(CLEAN(TEXT(IFERROR(INDEX('Snakeden MR'!$B$4:$C$3028,MATCH($A1489,'Snakeden MR'!$C$4:$C$3028,0),1),"-"),"@")))</f>
        <v>-</v>
      </c>
      <c r="D1489" s="147" t="str">
        <f>TRIM(CLEAN(TEXT(IFERROR(INDEX('Snakeden MR'!$I$4:$J$3028,MATCH($A1489,'Snakeden MR'!$J$4:$J$3028,0),1),"-"),"@")))</f>
        <v>-</v>
      </c>
      <c r="E1489" s="147" t="str">
        <f>TRIM(CLEAN(TEXT(IFERROR(INDEX('Snakeden MR'!$P$4:$Q$3028,MATCH($A1489,'Snakeden MR'!$Q$4:$Q$3028,0),1),"-"),"@")))</f>
        <v>-</v>
      </c>
      <c r="F1489" s="147" t="str">
        <f>TRIM(CLEAN(TEXT(IFERROR(INDEX('Snakeden MR'!$W$4:$X$3028,MATCH($A1489,'Snakeden MR'!$X$4:$X$3028,0),1),"-"),"@")))</f>
        <v>-</v>
      </c>
      <c r="G1489" s="159" t="str">
        <f t="shared" si="46"/>
        <v>Not Found</v>
      </c>
      <c r="H1489" t="str" cm="1">
        <f t="array" ref="H1489">IF(SUMPRODUCT((TRIM(C1489:F1489)&lt;&gt;"-")*1)=0,
    "No Data",
    IF(COUNTIF(C1489:F1489,INDEX(_xlfn._xlws.FILTER(C1489:F1489,TRIM(C1489:F1489)&lt;&gt;"-"),1))=SUMPRODUCT((TRIM(C1489:F1489)&lt;&gt;"-")*1),
    "No Change",
    "Change"))</f>
        <v>No Data</v>
      </c>
      <c r="I1489" s="159"/>
      <c r="J1489"/>
      <c r="K1489" s="163"/>
      <c r="L1489" s="147" t="str">
        <f>TRIM(CLEAN(TEXT(IFERROR(INDEX('Glade MR'!$B$4:$C$3000,MATCH($A1489,'Glade MR'!$C$4:$C$3000,0),1),"-"),"@")))</f>
        <v>-</v>
      </c>
      <c r="M1489" s="147" t="str">
        <f>TRIM(CLEAN(TEXT(IFERROR(INDEX('Glade MR'!$I$4:$J$3000,MATCH($A1489,'Glade MR'!$J$4:$J$3000,0),1),"-"),"@")))</f>
        <v>-</v>
      </c>
      <c r="N1489" s="147" t="str">
        <f>TRIM(CLEAN(TEXT(IFERROR(INDEX('Glade MR'!$P$4:$Q$3000,MATCH($A1489,'Glade MR'!$Q$4:$Q$3000,0),1),"-"),"@")))</f>
        <v>Pool 8</v>
      </c>
      <c r="O1489" s="147" t="str">
        <f>TRIM(CLEAN(TEXT(IFERROR(INDEX('Glade MR'!$W$4:$X$3000,MATCH($A1489,'Glade MR'!$X$4:$X$3000,0),1),"-"),"@")))</f>
        <v>-</v>
      </c>
      <c r="P1489" s="159" t="str">
        <f t="shared" si="47"/>
        <v>Found</v>
      </c>
      <c r="Q1489" t="str" cm="1">
        <f t="array" ref="Q1489">IF(SUMPRODUCT((TRIM(L1489:O1489)&lt;&gt;"-")*1)=0,
    "No Data",
    IF(COUNTIF(L1489:O1489,INDEX(_xlfn._xlws.FILTER(L1489:O1489,TRIM(L1489:O1489)&lt;&gt;"-"),1))=SUMPRODUCT((TRIM(L1489:O1489)&lt;&gt;"-")*1),
    "No Change",
    "Change"))</f>
        <v>No Change</v>
      </c>
      <c r="R1489" s="159"/>
      <c r="S1489" s="111"/>
    </row>
    <row r="1490" spans="1:19" x14ac:dyDescent="0.3">
      <c r="A1490" t="s">
        <v>806</v>
      </c>
      <c r="B1490" t="s">
        <v>1137</v>
      </c>
      <c r="C1490" s="160" t="str">
        <f>TRIM(CLEAN(TEXT(IFERROR(INDEX('Snakeden MR'!$B$4:$C$3028,MATCH($A1490,'Snakeden MR'!$C$4:$C$3028,0),1),"-"),"@")))</f>
        <v>-</v>
      </c>
      <c r="D1490" s="147" t="str">
        <f>TRIM(CLEAN(TEXT(IFERROR(INDEX('Snakeden MR'!$I$4:$J$3028,MATCH($A1490,'Snakeden MR'!$J$4:$J$3028,0),1),"-"),"@")))</f>
        <v>-</v>
      </c>
      <c r="E1490" s="147" t="str">
        <f>TRIM(CLEAN(TEXT(IFERROR(INDEX('Snakeden MR'!$P$4:$Q$3028,MATCH($A1490,'Snakeden MR'!$Q$4:$Q$3028,0),1),"-"),"@")))</f>
        <v>-</v>
      </c>
      <c r="F1490" s="147" t="str">
        <f>TRIM(CLEAN(TEXT(IFERROR(INDEX('Snakeden MR'!$W$4:$X$3028,MATCH($A1490,'Snakeden MR'!$X$4:$X$3028,0),1),"-"),"@")))</f>
        <v>-</v>
      </c>
      <c r="G1490" s="159" t="str">
        <f t="shared" si="46"/>
        <v>Not Found</v>
      </c>
      <c r="H1490" t="str" cm="1">
        <f t="array" ref="H1490">IF(SUMPRODUCT((TRIM(C1490:F1490)&lt;&gt;"-")*1)=0,
    "No Data",
    IF(COUNTIF(C1490:F1490,INDEX(_xlfn._xlws.FILTER(C1490:F1490,TRIM(C1490:F1490)&lt;&gt;"-"),1))=SUMPRODUCT((TRIM(C1490:F1490)&lt;&gt;"-")*1),
    "No Change",
    "Change"))</f>
        <v>No Data</v>
      </c>
      <c r="I1490" s="159"/>
      <c r="J1490"/>
      <c r="K1490" s="163"/>
      <c r="L1490" s="147" t="str">
        <f>TRIM(CLEAN(TEXT(IFERROR(INDEX('Glade MR'!$B$4:$C$3000,MATCH($A1490,'Glade MR'!$C$4:$C$3000,0),1),"-"),"@")))</f>
        <v>-</v>
      </c>
      <c r="M1490" s="147" t="str">
        <f>TRIM(CLEAN(TEXT(IFERROR(INDEX('Glade MR'!$I$4:$J$3000,MATCH($A1490,'Glade MR'!$J$4:$J$3000,0),1),"-"),"@")))</f>
        <v>-</v>
      </c>
      <c r="N1490" s="147" t="str">
        <f>TRIM(CLEAN(TEXT(IFERROR(INDEX('Glade MR'!$P$4:$Q$3000,MATCH($A1490,'Glade MR'!$Q$4:$Q$3000,0),1),"-"),"@")))</f>
        <v>-</v>
      </c>
      <c r="O1490" s="147" t="str">
        <f>TRIM(CLEAN(TEXT(IFERROR(INDEX('Glade MR'!$W$4:$X$3000,MATCH($A1490,'Glade MR'!$X$4:$X$3000,0),1),"-"),"@")))</f>
        <v>Pool 4</v>
      </c>
      <c r="P1490" s="159" t="str">
        <f t="shared" si="47"/>
        <v>Found</v>
      </c>
      <c r="Q1490" t="str" cm="1">
        <f t="array" ref="Q1490">IF(SUMPRODUCT((TRIM(L1490:O1490)&lt;&gt;"-")*1)=0,
    "No Data",
    IF(COUNTIF(L1490:O1490,INDEX(_xlfn._xlws.FILTER(L1490:O1490,TRIM(L1490:O1490)&lt;&gt;"-"),1))=SUMPRODUCT((TRIM(L1490:O1490)&lt;&gt;"-")*1),
    "No Change",
    "Change"))</f>
        <v>No Change</v>
      </c>
      <c r="R1490" s="159"/>
      <c r="S1490" s="111"/>
    </row>
    <row r="1491" spans="1:19" x14ac:dyDescent="0.3">
      <c r="A1491" t="s">
        <v>644</v>
      </c>
      <c r="B1491" t="s">
        <v>1137</v>
      </c>
      <c r="C1491" s="160" t="str">
        <f>TRIM(CLEAN(TEXT(IFERROR(INDEX('Snakeden MR'!$B$4:$C$3028,MATCH($A1491,'Snakeden MR'!$C$4:$C$3028,0),1),"-"),"@")))</f>
        <v>-</v>
      </c>
      <c r="D1491" s="147" t="str">
        <f>TRIM(CLEAN(TEXT(IFERROR(INDEX('Snakeden MR'!$I$4:$J$3028,MATCH($A1491,'Snakeden MR'!$J$4:$J$3028,0),1),"-"),"@")))</f>
        <v>-</v>
      </c>
      <c r="E1491" s="147" t="str">
        <f>TRIM(CLEAN(TEXT(IFERROR(INDEX('Snakeden MR'!$P$4:$Q$3028,MATCH($A1491,'Snakeden MR'!$Q$4:$Q$3028,0),1),"-"),"@")))</f>
        <v>-</v>
      </c>
      <c r="F1491" s="147" t="str">
        <f>TRIM(CLEAN(TEXT(IFERROR(INDEX('Snakeden MR'!$W$4:$X$3028,MATCH($A1491,'Snakeden MR'!$X$4:$X$3028,0),1),"-"),"@")))</f>
        <v>-</v>
      </c>
      <c r="G1491" s="159" t="str">
        <f t="shared" si="46"/>
        <v>Not Found</v>
      </c>
      <c r="H1491" t="str" cm="1">
        <f t="array" ref="H1491">IF(SUMPRODUCT((TRIM(C1491:F1491)&lt;&gt;"-")*1)=0,
    "No Data",
    IF(COUNTIF(C1491:F1491,INDEX(_xlfn._xlws.FILTER(C1491:F1491,TRIM(C1491:F1491)&lt;&gt;"-"),1))=SUMPRODUCT((TRIM(C1491:F1491)&lt;&gt;"-")*1),
    "No Change",
    "Change"))</f>
        <v>No Data</v>
      </c>
      <c r="I1491" s="159"/>
      <c r="J1491"/>
      <c r="K1491" s="163"/>
      <c r="L1491" s="147" t="str">
        <f>TRIM(CLEAN(TEXT(IFERROR(INDEX('Glade MR'!$B$4:$C$3000,MATCH($A1491,'Glade MR'!$C$4:$C$3000,0),1),"-"),"@")))</f>
        <v>Pool 1</v>
      </c>
      <c r="M1491" s="147" t="str">
        <f>TRIM(CLEAN(TEXT(IFERROR(INDEX('Glade MR'!$I$4:$J$3000,MATCH($A1491,'Glade MR'!$J$4:$J$3000,0),1),"-"),"@")))</f>
        <v>Pool 1</v>
      </c>
      <c r="N1491" s="147" t="str">
        <f>TRIM(CLEAN(TEXT(IFERROR(INDEX('Glade MR'!$P$4:$Q$3000,MATCH($A1491,'Glade MR'!$Q$4:$Q$3000,0),1),"-"),"@")))</f>
        <v>-</v>
      </c>
      <c r="O1491" s="147" t="str">
        <f>TRIM(CLEAN(TEXT(IFERROR(INDEX('Glade MR'!$W$4:$X$3000,MATCH($A1491,'Glade MR'!$X$4:$X$3000,0),1),"-"),"@")))</f>
        <v>-</v>
      </c>
      <c r="P1491" s="159" t="str">
        <f t="shared" si="47"/>
        <v>Found</v>
      </c>
      <c r="Q1491" t="str" cm="1">
        <f t="array" ref="Q1491">IF(SUMPRODUCT((TRIM(L1491:O1491)&lt;&gt;"-")*1)=0,
    "No Data",
    IF(COUNTIF(L1491:O1491,INDEX(_xlfn._xlws.FILTER(L1491:O1491,TRIM(L1491:O1491)&lt;&gt;"-"),1))=SUMPRODUCT((TRIM(L1491:O1491)&lt;&gt;"-")*1),
    "No Change",
    "Change"))</f>
        <v>No Change</v>
      </c>
      <c r="R1491" s="159"/>
      <c r="S1491" s="111"/>
    </row>
    <row r="1492" spans="1:19" x14ac:dyDescent="0.3">
      <c r="A1492" t="s">
        <v>868</v>
      </c>
      <c r="B1492" t="s">
        <v>1137</v>
      </c>
      <c r="C1492" s="160" t="str">
        <f>TRIM(CLEAN(TEXT(IFERROR(INDEX('Snakeden MR'!$B$4:$C$3028,MATCH($A1492,'Snakeden MR'!$C$4:$C$3028,0),1),"-"),"@")))</f>
        <v>-</v>
      </c>
      <c r="D1492" s="147" t="str">
        <f>TRIM(CLEAN(TEXT(IFERROR(INDEX('Snakeden MR'!$I$4:$J$3028,MATCH($A1492,'Snakeden MR'!$J$4:$J$3028,0),1),"-"),"@")))</f>
        <v>-</v>
      </c>
      <c r="E1492" s="147" t="str">
        <f>TRIM(CLEAN(TEXT(IFERROR(INDEX('Snakeden MR'!$P$4:$Q$3028,MATCH($A1492,'Snakeden MR'!$Q$4:$Q$3028,0),1),"-"),"@")))</f>
        <v>-</v>
      </c>
      <c r="F1492" s="147" t="str">
        <f>TRIM(CLEAN(TEXT(IFERROR(INDEX('Snakeden MR'!$W$4:$X$3028,MATCH($A1492,'Snakeden MR'!$X$4:$X$3028,0),1),"-"),"@")))</f>
        <v>-</v>
      </c>
      <c r="G1492" s="159" t="str">
        <f t="shared" si="46"/>
        <v>Not Found</v>
      </c>
      <c r="H1492" t="str" cm="1">
        <f t="array" ref="H1492">IF(SUMPRODUCT((TRIM(C1492:F1492)&lt;&gt;"-")*1)=0,
    "No Data",
    IF(COUNTIF(C1492:F1492,INDEX(_xlfn._xlws.FILTER(C1492:F1492,TRIM(C1492:F1492)&lt;&gt;"-"),1))=SUMPRODUCT((TRIM(C1492:F1492)&lt;&gt;"-")*1),
    "No Change",
    "Change"))</f>
        <v>No Data</v>
      </c>
      <c r="I1492" s="159"/>
      <c r="J1492"/>
      <c r="K1492" s="163"/>
      <c r="L1492" s="147" t="str">
        <f>TRIM(CLEAN(TEXT(IFERROR(INDEX('Glade MR'!$B$4:$C$3000,MATCH($A1492,'Glade MR'!$C$4:$C$3000,0),1),"-"),"@")))</f>
        <v>-</v>
      </c>
      <c r="M1492" s="147" t="str">
        <f>TRIM(CLEAN(TEXT(IFERROR(INDEX('Glade MR'!$I$4:$J$3000,MATCH($A1492,'Glade MR'!$J$4:$J$3000,0),1),"-"),"@")))</f>
        <v>-</v>
      </c>
      <c r="N1492" s="147" t="str">
        <f>TRIM(CLEAN(TEXT(IFERROR(INDEX('Glade MR'!$P$4:$Q$3000,MATCH($A1492,'Glade MR'!$Q$4:$Q$3000,0),1),"-"),"@")))</f>
        <v>Pool 4</v>
      </c>
      <c r="O1492" s="147" t="str">
        <f>TRIM(CLEAN(TEXT(IFERROR(INDEX('Glade MR'!$W$4:$X$3000,MATCH($A1492,'Glade MR'!$X$4:$X$3000,0),1),"-"),"@")))</f>
        <v>-</v>
      </c>
      <c r="P1492" s="159" t="str">
        <f t="shared" si="47"/>
        <v>Found</v>
      </c>
      <c r="Q1492" t="str" cm="1">
        <f t="array" ref="Q1492">IF(SUMPRODUCT((TRIM(L1492:O1492)&lt;&gt;"-")*1)=0,
    "No Data",
    IF(COUNTIF(L1492:O1492,INDEX(_xlfn._xlws.FILTER(L1492:O1492,TRIM(L1492:O1492)&lt;&gt;"-"),1))=SUMPRODUCT((TRIM(L1492:O1492)&lt;&gt;"-")*1),
    "No Change",
    "Change"))</f>
        <v>No Change</v>
      </c>
      <c r="R1492" s="159"/>
      <c r="S1492" s="111"/>
    </row>
    <row r="1493" spans="1:19" x14ac:dyDescent="0.3">
      <c r="A1493" t="s">
        <v>2175</v>
      </c>
      <c r="B1493" t="s">
        <v>1137</v>
      </c>
      <c r="C1493" s="160" t="str">
        <f>TRIM(CLEAN(TEXT(IFERROR(INDEX('Snakeden MR'!$B$4:$C$3028,MATCH($A1493,'Snakeden MR'!$C$4:$C$3028,0),1),"-"),"@")))</f>
        <v>-</v>
      </c>
      <c r="D1493" s="147" t="str">
        <f>TRIM(CLEAN(TEXT(IFERROR(INDEX('Snakeden MR'!$I$4:$J$3028,MATCH($A1493,'Snakeden MR'!$J$4:$J$3028,0),1),"-"),"@")))</f>
        <v>-</v>
      </c>
      <c r="E1493" s="147" t="str">
        <f>TRIM(CLEAN(TEXT(IFERROR(INDEX('Snakeden MR'!$P$4:$Q$3028,MATCH($A1493,'Snakeden MR'!$Q$4:$Q$3028,0),1),"-"),"@")))</f>
        <v>-</v>
      </c>
      <c r="F1493" s="147" t="str">
        <f>TRIM(CLEAN(TEXT(IFERROR(INDEX('Snakeden MR'!$W$4:$X$3028,MATCH($A1493,'Snakeden MR'!$X$4:$X$3028,0),1),"-"),"@")))</f>
        <v>-</v>
      </c>
      <c r="G1493" s="159" t="str">
        <f t="shared" si="46"/>
        <v>Not Found</v>
      </c>
      <c r="H1493" t="str" cm="1">
        <f t="array" ref="H1493">IF(SUMPRODUCT((TRIM(C1493:F1493)&lt;&gt;"-")*1)=0,
    "No Data",
    IF(COUNTIF(C1493:F1493,INDEX(_xlfn._xlws.FILTER(C1493:F1493,TRIM(C1493:F1493)&lt;&gt;"-"),1))=SUMPRODUCT((TRIM(C1493:F1493)&lt;&gt;"-")*1),
    "No Change",
    "Change"))</f>
        <v>No Data</v>
      </c>
      <c r="I1493" s="159"/>
      <c r="J1493"/>
      <c r="K1493" s="163"/>
      <c r="L1493" s="147" t="str">
        <f>TRIM(CLEAN(TEXT(IFERROR(INDEX('Glade MR'!$B$4:$C$3000,MATCH($A1493,'Glade MR'!$C$4:$C$3000,0),1),"-"),"@")))</f>
        <v>-</v>
      </c>
      <c r="M1493" s="147" t="str">
        <f>TRIM(CLEAN(TEXT(IFERROR(INDEX('Glade MR'!$I$4:$J$3000,MATCH($A1493,'Glade MR'!$J$4:$J$3000,0),1),"-"),"@")))</f>
        <v>-</v>
      </c>
      <c r="N1493" s="147" t="str">
        <f>TRIM(CLEAN(TEXT(IFERROR(INDEX('Glade MR'!$P$4:$Q$3000,MATCH($A1493,'Glade MR'!$Q$4:$Q$3000,0),1),"-"),"@")))</f>
        <v>-</v>
      </c>
      <c r="O1493" s="147" t="str">
        <f>TRIM(CLEAN(TEXT(IFERROR(INDEX('Glade MR'!$W$4:$X$3000,MATCH($A1493,'Glade MR'!$X$4:$X$3000,0),1),"-"),"@")))</f>
        <v>-</v>
      </c>
      <c r="P1493" s="159" t="str">
        <f t="shared" si="47"/>
        <v>Not Found</v>
      </c>
      <c r="Q1493" t="str" cm="1">
        <f t="array" ref="Q1493">IF(SUMPRODUCT((TRIM(L1493:O1493)&lt;&gt;"-")*1)=0,
    "No Data",
    IF(COUNTIF(L1493:O1493,INDEX(_xlfn._xlws.FILTER(L1493:O1493,TRIM(L1493:O1493)&lt;&gt;"-"),1))=SUMPRODUCT((TRIM(L1493:O1493)&lt;&gt;"-")*1),
    "No Change",
    "Change"))</f>
        <v>No Data</v>
      </c>
      <c r="R1493" s="159"/>
      <c r="S1493" s="111"/>
    </row>
    <row r="1494" spans="1:19" x14ac:dyDescent="0.3">
      <c r="A1494" t="s">
        <v>607</v>
      </c>
      <c r="B1494" t="s">
        <v>1137</v>
      </c>
      <c r="C1494" s="160" t="str">
        <f>TRIM(CLEAN(TEXT(IFERROR(INDEX('Snakeden MR'!$B$4:$C$3028,MATCH($A1494,'Snakeden MR'!$C$4:$C$3028,0),1),"-"),"@")))</f>
        <v>-</v>
      </c>
      <c r="D1494" s="147" t="str">
        <f>TRIM(CLEAN(TEXT(IFERROR(INDEX('Snakeden MR'!$I$4:$J$3028,MATCH($A1494,'Snakeden MR'!$J$4:$J$3028,0),1),"-"),"@")))</f>
        <v>-</v>
      </c>
      <c r="E1494" s="147" t="str">
        <f>TRIM(CLEAN(TEXT(IFERROR(INDEX('Snakeden MR'!$P$4:$Q$3028,MATCH($A1494,'Snakeden MR'!$Q$4:$Q$3028,0),1),"-"),"@")))</f>
        <v>-</v>
      </c>
      <c r="F1494" s="147" t="str">
        <f>TRIM(CLEAN(TEXT(IFERROR(INDEX('Snakeden MR'!$W$4:$X$3028,MATCH($A1494,'Snakeden MR'!$X$4:$X$3028,0),1),"-"),"@")))</f>
        <v>-</v>
      </c>
      <c r="G1494" s="159" t="str">
        <f t="shared" si="46"/>
        <v>Not Found</v>
      </c>
      <c r="H1494" t="str" cm="1">
        <f t="array" ref="H1494">IF(SUMPRODUCT((TRIM(C1494:F1494)&lt;&gt;"-")*1)=0,
    "No Data",
    IF(COUNTIF(C1494:F1494,INDEX(_xlfn._xlws.FILTER(C1494:F1494,TRIM(C1494:F1494)&lt;&gt;"-"),1))=SUMPRODUCT((TRIM(C1494:F1494)&lt;&gt;"-")*1),
    "No Change",
    "Change"))</f>
        <v>No Data</v>
      </c>
      <c r="I1494" s="159"/>
      <c r="J1494"/>
      <c r="K1494" s="163"/>
      <c r="L1494" s="147" t="str">
        <f>TRIM(CLEAN(TEXT(IFERROR(INDEX('Glade MR'!$B$4:$C$3000,MATCH($A1494,'Glade MR'!$C$4:$C$3000,0),1),"-"),"@")))</f>
        <v>-</v>
      </c>
      <c r="M1494" s="147" t="str">
        <f>TRIM(CLEAN(TEXT(IFERROR(INDEX('Glade MR'!$I$4:$J$3000,MATCH($A1494,'Glade MR'!$J$4:$J$3000,0),1),"-"),"@")))</f>
        <v>-</v>
      </c>
      <c r="N1494" s="147" t="str">
        <f>TRIM(CLEAN(TEXT(IFERROR(INDEX('Glade MR'!$P$4:$Q$3000,MATCH($A1494,'Glade MR'!$Q$4:$Q$3000,0),1),"-"),"@")))</f>
        <v>Pool 8</v>
      </c>
      <c r="O1494" s="147" t="str">
        <f>TRIM(CLEAN(TEXT(IFERROR(INDEX('Glade MR'!$W$4:$X$3000,MATCH($A1494,'Glade MR'!$X$4:$X$3000,0),1),"-"),"@")))</f>
        <v>-</v>
      </c>
      <c r="P1494" s="159" t="str">
        <f t="shared" si="47"/>
        <v>Found</v>
      </c>
      <c r="Q1494" t="str" cm="1">
        <f t="array" ref="Q1494">IF(SUMPRODUCT((TRIM(L1494:O1494)&lt;&gt;"-")*1)=0,
    "No Data",
    IF(COUNTIF(L1494:O1494,INDEX(_xlfn._xlws.FILTER(L1494:O1494,TRIM(L1494:O1494)&lt;&gt;"-"),1))=SUMPRODUCT((TRIM(L1494:O1494)&lt;&gt;"-")*1),
    "No Change",
    "Change"))</f>
        <v>No Change</v>
      </c>
      <c r="R1494" s="159"/>
      <c r="S1494" s="111"/>
    </row>
    <row r="1495" spans="1:19" x14ac:dyDescent="0.3">
      <c r="A1495" t="s">
        <v>754</v>
      </c>
      <c r="B1495" t="s">
        <v>1137</v>
      </c>
      <c r="C1495" s="160" t="str">
        <f>TRIM(CLEAN(TEXT(IFERROR(INDEX('Snakeden MR'!$B$4:$C$3028,MATCH($A1495,'Snakeden MR'!$C$4:$C$3028,0),1),"-"),"@")))</f>
        <v>-</v>
      </c>
      <c r="D1495" s="147" t="str">
        <f>TRIM(CLEAN(TEXT(IFERROR(INDEX('Snakeden MR'!$I$4:$J$3028,MATCH($A1495,'Snakeden MR'!$J$4:$J$3028,0),1),"-"),"@")))</f>
        <v>-</v>
      </c>
      <c r="E1495" s="147" t="str">
        <f>TRIM(CLEAN(TEXT(IFERROR(INDEX('Snakeden MR'!$P$4:$Q$3028,MATCH($A1495,'Snakeden MR'!$Q$4:$Q$3028,0),1),"-"),"@")))</f>
        <v>-</v>
      </c>
      <c r="F1495" s="147" t="str">
        <f>TRIM(CLEAN(TEXT(IFERROR(INDEX('Snakeden MR'!$W$4:$X$3028,MATCH($A1495,'Snakeden MR'!$X$4:$X$3028,0),1),"-"),"@")))</f>
        <v>-</v>
      </c>
      <c r="G1495" s="159" t="str">
        <f t="shared" si="46"/>
        <v>Not Found</v>
      </c>
      <c r="H1495" t="str" cm="1">
        <f t="array" ref="H1495">IF(SUMPRODUCT((TRIM(C1495:F1495)&lt;&gt;"-")*1)=0,
    "No Data",
    IF(COUNTIF(C1495:F1495,INDEX(_xlfn._xlws.FILTER(C1495:F1495,TRIM(C1495:F1495)&lt;&gt;"-"),1))=SUMPRODUCT((TRIM(C1495:F1495)&lt;&gt;"-")*1),
    "No Change",
    "Change"))</f>
        <v>No Data</v>
      </c>
      <c r="I1495" s="159"/>
      <c r="J1495"/>
      <c r="K1495" s="163"/>
      <c r="L1495" s="147" t="str">
        <f>TRIM(CLEAN(TEXT(IFERROR(INDEX('Glade MR'!$B$4:$C$3000,MATCH($A1495,'Glade MR'!$C$4:$C$3000,0),1),"-"),"@")))</f>
        <v>-</v>
      </c>
      <c r="M1495" s="147" t="str">
        <f>TRIM(CLEAN(TEXT(IFERROR(INDEX('Glade MR'!$I$4:$J$3000,MATCH($A1495,'Glade MR'!$J$4:$J$3000,0),1),"-"),"@")))</f>
        <v>Pool 4</v>
      </c>
      <c r="N1495" s="147" t="str">
        <f>TRIM(CLEAN(TEXT(IFERROR(INDEX('Glade MR'!$P$4:$Q$3000,MATCH($A1495,'Glade MR'!$Q$4:$Q$3000,0),1),"-"),"@")))</f>
        <v>-</v>
      </c>
      <c r="O1495" s="147" t="str">
        <f>TRIM(CLEAN(TEXT(IFERROR(INDEX('Glade MR'!$W$4:$X$3000,MATCH($A1495,'Glade MR'!$X$4:$X$3000,0),1),"-"),"@")))</f>
        <v>-</v>
      </c>
      <c r="P1495" s="159" t="str">
        <f t="shared" si="47"/>
        <v>Found</v>
      </c>
      <c r="Q1495" t="str" cm="1">
        <f t="array" ref="Q1495">IF(SUMPRODUCT((TRIM(L1495:O1495)&lt;&gt;"-")*1)=0,
    "No Data",
    IF(COUNTIF(L1495:O1495,INDEX(_xlfn._xlws.FILTER(L1495:O1495,TRIM(L1495:O1495)&lt;&gt;"-"),1))=SUMPRODUCT((TRIM(L1495:O1495)&lt;&gt;"-")*1),
    "No Change",
    "Change"))</f>
        <v>No Change</v>
      </c>
      <c r="R1495" s="159"/>
      <c r="S1495" s="111"/>
    </row>
    <row r="1496" spans="1:19" x14ac:dyDescent="0.3">
      <c r="A1496" t="s">
        <v>2176</v>
      </c>
      <c r="B1496" t="s">
        <v>1137</v>
      </c>
      <c r="C1496" s="160" t="str">
        <f>TRIM(CLEAN(TEXT(IFERROR(INDEX('Snakeden MR'!$B$4:$C$3028,MATCH($A1496,'Snakeden MR'!$C$4:$C$3028,0),1),"-"),"@")))</f>
        <v>-</v>
      </c>
      <c r="D1496" s="147" t="str">
        <f>TRIM(CLEAN(TEXT(IFERROR(INDEX('Snakeden MR'!$I$4:$J$3028,MATCH($A1496,'Snakeden MR'!$J$4:$J$3028,0),1),"-"),"@")))</f>
        <v>-</v>
      </c>
      <c r="E1496" s="147" t="str">
        <f>TRIM(CLEAN(TEXT(IFERROR(INDEX('Snakeden MR'!$P$4:$Q$3028,MATCH($A1496,'Snakeden MR'!$Q$4:$Q$3028,0),1),"-"),"@")))</f>
        <v>-</v>
      </c>
      <c r="F1496" s="147" t="str">
        <f>TRIM(CLEAN(TEXT(IFERROR(INDEX('Snakeden MR'!$W$4:$X$3028,MATCH($A1496,'Snakeden MR'!$X$4:$X$3028,0),1),"-"),"@")))</f>
        <v>-</v>
      </c>
      <c r="G1496" s="159" t="str">
        <f t="shared" si="46"/>
        <v>Not Found</v>
      </c>
      <c r="H1496" t="str" cm="1">
        <f t="array" ref="H1496">IF(SUMPRODUCT((TRIM(C1496:F1496)&lt;&gt;"-")*1)=0,
    "No Data",
    IF(COUNTIF(C1496:F1496,INDEX(_xlfn._xlws.FILTER(C1496:F1496,TRIM(C1496:F1496)&lt;&gt;"-"),1))=SUMPRODUCT((TRIM(C1496:F1496)&lt;&gt;"-")*1),
    "No Change",
    "Change"))</f>
        <v>No Data</v>
      </c>
      <c r="I1496" s="159"/>
      <c r="J1496"/>
      <c r="K1496" s="163"/>
      <c r="L1496" s="147" t="str">
        <f>TRIM(CLEAN(TEXT(IFERROR(INDEX('Glade MR'!$B$4:$C$3000,MATCH($A1496,'Glade MR'!$C$4:$C$3000,0),1),"-"),"@")))</f>
        <v>-</v>
      </c>
      <c r="M1496" s="147" t="str">
        <f>TRIM(CLEAN(TEXT(IFERROR(INDEX('Glade MR'!$I$4:$J$3000,MATCH($A1496,'Glade MR'!$J$4:$J$3000,0),1),"-"),"@")))</f>
        <v>-</v>
      </c>
      <c r="N1496" s="147" t="str">
        <f>TRIM(CLEAN(TEXT(IFERROR(INDEX('Glade MR'!$P$4:$Q$3000,MATCH($A1496,'Glade MR'!$Q$4:$Q$3000,0),1),"-"),"@")))</f>
        <v>-</v>
      </c>
      <c r="O1496" s="147" t="str">
        <f>TRIM(CLEAN(TEXT(IFERROR(INDEX('Glade MR'!$W$4:$X$3000,MATCH($A1496,'Glade MR'!$X$4:$X$3000,0),1),"-"),"@")))</f>
        <v>-</v>
      </c>
      <c r="P1496" s="159" t="str">
        <f t="shared" si="47"/>
        <v>Not Found</v>
      </c>
      <c r="Q1496" t="str" cm="1">
        <f t="array" ref="Q1496">IF(SUMPRODUCT((TRIM(L1496:O1496)&lt;&gt;"-")*1)=0,
    "No Data",
    IF(COUNTIF(L1496:O1496,INDEX(_xlfn._xlws.FILTER(L1496:O1496,TRIM(L1496:O1496)&lt;&gt;"-"),1))=SUMPRODUCT((TRIM(L1496:O1496)&lt;&gt;"-")*1),
    "No Change",
    "Change"))</f>
        <v>No Data</v>
      </c>
      <c r="R1496" s="159"/>
      <c r="S1496" s="111"/>
    </row>
    <row r="1497" spans="1:19" x14ac:dyDescent="0.3">
      <c r="A1497" t="s">
        <v>726</v>
      </c>
      <c r="B1497" t="s">
        <v>1137</v>
      </c>
      <c r="C1497" s="160" t="str">
        <f>TRIM(CLEAN(TEXT(IFERROR(INDEX('Snakeden MR'!$B$4:$C$3028,MATCH($A1497,'Snakeden MR'!$C$4:$C$3028,0),1),"-"),"@")))</f>
        <v>-</v>
      </c>
      <c r="D1497" s="147" t="str">
        <f>TRIM(CLEAN(TEXT(IFERROR(INDEX('Snakeden MR'!$I$4:$J$3028,MATCH($A1497,'Snakeden MR'!$J$4:$J$3028,0),1),"-"),"@")))</f>
        <v>-</v>
      </c>
      <c r="E1497" s="147" t="str">
        <f>TRIM(CLEAN(TEXT(IFERROR(INDEX('Snakeden MR'!$P$4:$Q$3028,MATCH($A1497,'Snakeden MR'!$Q$4:$Q$3028,0),1),"-"),"@")))</f>
        <v>-</v>
      </c>
      <c r="F1497" s="147" t="str">
        <f>TRIM(CLEAN(TEXT(IFERROR(INDEX('Snakeden MR'!$W$4:$X$3028,MATCH($A1497,'Snakeden MR'!$X$4:$X$3028,0),1),"-"),"@")))</f>
        <v>-</v>
      </c>
      <c r="G1497" s="159" t="str">
        <f t="shared" si="46"/>
        <v>Not Found</v>
      </c>
      <c r="H1497" t="str" cm="1">
        <f t="array" ref="H1497">IF(SUMPRODUCT((TRIM(C1497:F1497)&lt;&gt;"-")*1)=0,
    "No Data",
    IF(COUNTIF(C1497:F1497,INDEX(_xlfn._xlws.FILTER(C1497:F1497,TRIM(C1497:F1497)&lt;&gt;"-"),1))=SUMPRODUCT((TRIM(C1497:F1497)&lt;&gt;"-")*1),
    "No Change",
    "Change"))</f>
        <v>No Data</v>
      </c>
      <c r="I1497" s="159"/>
      <c r="J1497"/>
      <c r="K1497" s="163"/>
      <c r="L1497" s="147" t="str">
        <f>TRIM(CLEAN(TEXT(IFERROR(INDEX('Glade MR'!$B$4:$C$3000,MATCH($A1497,'Glade MR'!$C$4:$C$3000,0),1),"-"),"@")))</f>
        <v>Pool 4</v>
      </c>
      <c r="M1497" s="147" t="str">
        <f>TRIM(CLEAN(TEXT(IFERROR(INDEX('Glade MR'!$I$4:$J$3000,MATCH($A1497,'Glade MR'!$J$4:$J$3000,0),1),"-"),"@")))</f>
        <v>-</v>
      </c>
      <c r="N1497" s="147" t="str">
        <f>TRIM(CLEAN(TEXT(IFERROR(INDEX('Glade MR'!$P$4:$Q$3000,MATCH($A1497,'Glade MR'!$Q$4:$Q$3000,0),1),"-"),"@")))</f>
        <v>-</v>
      </c>
      <c r="O1497" s="147" t="str">
        <f>TRIM(CLEAN(TEXT(IFERROR(INDEX('Glade MR'!$W$4:$X$3000,MATCH($A1497,'Glade MR'!$X$4:$X$3000,0),1),"-"),"@")))</f>
        <v>-</v>
      </c>
      <c r="P1497" s="159" t="str">
        <f t="shared" si="47"/>
        <v>Found</v>
      </c>
      <c r="Q1497" t="str" cm="1">
        <f t="array" ref="Q1497">IF(SUMPRODUCT((TRIM(L1497:O1497)&lt;&gt;"-")*1)=0,
    "No Data",
    IF(COUNTIF(L1497:O1497,INDEX(_xlfn._xlws.FILTER(L1497:O1497,TRIM(L1497:O1497)&lt;&gt;"-"),1))=SUMPRODUCT((TRIM(L1497:O1497)&lt;&gt;"-")*1),
    "No Change",
    "Change"))</f>
        <v>No Change</v>
      </c>
      <c r="R1497" s="159"/>
      <c r="S1497" s="111"/>
    </row>
    <row r="1498" spans="1:19" x14ac:dyDescent="0.3">
      <c r="A1498" t="s">
        <v>2177</v>
      </c>
      <c r="B1498" t="s">
        <v>1137</v>
      </c>
      <c r="C1498" s="160" t="str">
        <f>TRIM(CLEAN(TEXT(IFERROR(INDEX('Snakeden MR'!$B$4:$C$3028,MATCH($A1498,'Snakeden MR'!$C$4:$C$3028,0),1),"-"),"@")))</f>
        <v>-</v>
      </c>
      <c r="D1498" s="147" t="str">
        <f>TRIM(CLEAN(TEXT(IFERROR(INDEX('Snakeden MR'!$I$4:$J$3028,MATCH($A1498,'Snakeden MR'!$J$4:$J$3028,0),1),"-"),"@")))</f>
        <v>-</v>
      </c>
      <c r="E1498" s="147" t="str">
        <f>TRIM(CLEAN(TEXT(IFERROR(INDEX('Snakeden MR'!$P$4:$Q$3028,MATCH($A1498,'Snakeden MR'!$Q$4:$Q$3028,0),1),"-"),"@")))</f>
        <v>-</v>
      </c>
      <c r="F1498" s="147" t="str">
        <f>TRIM(CLEAN(TEXT(IFERROR(INDEX('Snakeden MR'!$W$4:$X$3028,MATCH($A1498,'Snakeden MR'!$X$4:$X$3028,0),1),"-"),"@")))</f>
        <v>-</v>
      </c>
      <c r="G1498" s="159" t="str">
        <f t="shared" si="46"/>
        <v>Not Found</v>
      </c>
      <c r="H1498" t="str" cm="1">
        <f t="array" ref="H1498">IF(SUMPRODUCT((TRIM(C1498:F1498)&lt;&gt;"-")*1)=0,
    "No Data",
    IF(COUNTIF(C1498:F1498,INDEX(_xlfn._xlws.FILTER(C1498:F1498,TRIM(C1498:F1498)&lt;&gt;"-"),1))=SUMPRODUCT((TRIM(C1498:F1498)&lt;&gt;"-")*1),
    "No Change",
    "Change"))</f>
        <v>No Data</v>
      </c>
      <c r="I1498" s="159"/>
      <c r="J1498"/>
      <c r="K1498" s="163"/>
      <c r="L1498" s="147" t="str">
        <f>TRIM(CLEAN(TEXT(IFERROR(INDEX('Glade MR'!$B$4:$C$3000,MATCH($A1498,'Glade MR'!$C$4:$C$3000,0),1),"-"),"@")))</f>
        <v>-</v>
      </c>
      <c r="M1498" s="147" t="str">
        <f>TRIM(CLEAN(TEXT(IFERROR(INDEX('Glade MR'!$I$4:$J$3000,MATCH($A1498,'Glade MR'!$J$4:$J$3000,0),1),"-"),"@")))</f>
        <v>-</v>
      </c>
      <c r="N1498" s="147" t="str">
        <f>TRIM(CLEAN(TEXT(IFERROR(INDEX('Glade MR'!$P$4:$Q$3000,MATCH($A1498,'Glade MR'!$Q$4:$Q$3000,0),1),"-"),"@")))</f>
        <v>-</v>
      </c>
      <c r="O1498" s="147" t="str">
        <f>TRIM(CLEAN(TEXT(IFERROR(INDEX('Glade MR'!$W$4:$X$3000,MATCH($A1498,'Glade MR'!$X$4:$X$3000,0),1),"-"),"@")))</f>
        <v>-</v>
      </c>
      <c r="P1498" s="159" t="str">
        <f t="shared" si="47"/>
        <v>Not Found</v>
      </c>
      <c r="Q1498" t="str" cm="1">
        <f t="array" ref="Q1498">IF(SUMPRODUCT((TRIM(L1498:O1498)&lt;&gt;"-")*1)=0,
    "No Data",
    IF(COUNTIF(L1498:O1498,INDEX(_xlfn._xlws.FILTER(L1498:O1498,TRIM(L1498:O1498)&lt;&gt;"-"),1))=SUMPRODUCT((TRIM(L1498:O1498)&lt;&gt;"-")*1),
    "No Change",
    "Change"))</f>
        <v>No Data</v>
      </c>
      <c r="R1498" s="159"/>
      <c r="S1498" s="111"/>
    </row>
    <row r="1499" spans="1:19" x14ac:dyDescent="0.3">
      <c r="A1499" t="s">
        <v>320</v>
      </c>
      <c r="B1499" t="s">
        <v>1145</v>
      </c>
      <c r="C1499" s="160" t="str">
        <f>TRIM(CLEAN(TEXT(IFERROR(INDEX('Snakeden MR'!$B$4:$C$3028,MATCH($A1499,'Snakeden MR'!$C$4:$C$3028,0),1),"-"),"@")))</f>
        <v>-</v>
      </c>
      <c r="D1499" s="147" t="str">
        <f>TRIM(CLEAN(TEXT(IFERROR(INDEX('Snakeden MR'!$I$4:$J$3028,MATCH($A1499,'Snakeden MR'!$J$4:$J$3028,0),1),"-"),"@")))</f>
        <v>-</v>
      </c>
      <c r="E1499" s="147" t="str">
        <f>TRIM(CLEAN(TEXT(IFERROR(INDEX('Snakeden MR'!$P$4:$Q$3028,MATCH($A1499,'Snakeden MR'!$Q$4:$Q$3028,0),1),"-"),"@")))</f>
        <v>Riffle 3</v>
      </c>
      <c r="F1499" s="147" t="str">
        <f>TRIM(CLEAN(TEXT(IFERROR(INDEX('Snakeden MR'!$W$4:$X$3028,MATCH($A1499,'Snakeden MR'!$X$4:$X$3028,0),1),"-"),"@")))</f>
        <v>-</v>
      </c>
      <c r="G1499" s="159" t="str">
        <f t="shared" si="46"/>
        <v>Found</v>
      </c>
      <c r="H1499" t="str" cm="1">
        <f t="array" ref="H1499">IF(SUMPRODUCT((TRIM(C1499:F1499)&lt;&gt;"-")*1)=0,
    "No Data",
    IF(COUNTIF(C1499:F1499,INDEX(_xlfn._xlws.FILTER(C1499:F1499,TRIM(C1499:F1499)&lt;&gt;"-"),1))=SUMPRODUCT((TRIM(C1499:F1499)&lt;&gt;"-")*1),
    "No Change",
    "Change"))</f>
        <v>No Change</v>
      </c>
      <c r="I1499" s="159"/>
      <c r="J1499"/>
      <c r="K1499" s="163"/>
      <c r="L1499" s="147" t="str">
        <f>TRIM(CLEAN(TEXT(IFERROR(INDEX('Glade MR'!$B$4:$C$3000,MATCH($A1499,'Glade MR'!$C$4:$C$3000,0),1),"-"),"@")))</f>
        <v>-</v>
      </c>
      <c r="M1499" s="147" t="str">
        <f>TRIM(CLEAN(TEXT(IFERROR(INDEX('Glade MR'!$I$4:$J$3000,MATCH($A1499,'Glade MR'!$J$4:$J$3000,0),1),"-"),"@")))</f>
        <v>-</v>
      </c>
      <c r="N1499" s="147" t="str">
        <f>TRIM(CLEAN(TEXT(IFERROR(INDEX('Glade MR'!$P$4:$Q$3000,MATCH($A1499,'Glade MR'!$Q$4:$Q$3000,0),1),"-"),"@")))</f>
        <v>-</v>
      </c>
      <c r="O1499" s="147" t="str">
        <f>TRIM(CLEAN(TEXT(IFERROR(INDEX('Glade MR'!$W$4:$X$3000,MATCH($A1499,'Glade MR'!$X$4:$X$3000,0),1),"-"),"@")))</f>
        <v>-</v>
      </c>
      <c r="P1499" s="159" t="str">
        <f t="shared" si="47"/>
        <v>Not Found</v>
      </c>
      <c r="Q1499" t="str" cm="1">
        <f t="array" ref="Q1499">IF(SUMPRODUCT((TRIM(L1499:O1499)&lt;&gt;"-")*1)=0,
    "No Data",
    IF(COUNTIF(L1499:O1499,INDEX(_xlfn._xlws.FILTER(L1499:O1499,TRIM(L1499:O1499)&lt;&gt;"-"),1))=SUMPRODUCT((TRIM(L1499:O1499)&lt;&gt;"-")*1),
    "No Change",
    "Change"))</f>
        <v>No Data</v>
      </c>
      <c r="R1499" s="159"/>
      <c r="S1499" s="111"/>
    </row>
    <row r="1500" spans="1:19" x14ac:dyDescent="0.3">
      <c r="A1500" t="s">
        <v>2178</v>
      </c>
      <c r="B1500" t="s">
        <v>1137</v>
      </c>
      <c r="C1500" s="160" t="str">
        <f>TRIM(CLEAN(TEXT(IFERROR(INDEX('Snakeden MR'!$B$4:$C$3028,MATCH($A1500,'Snakeden MR'!$C$4:$C$3028,0),1),"-"),"@")))</f>
        <v>-</v>
      </c>
      <c r="D1500" s="147" t="str">
        <f>TRIM(CLEAN(TEXT(IFERROR(INDEX('Snakeden MR'!$I$4:$J$3028,MATCH($A1500,'Snakeden MR'!$J$4:$J$3028,0),1),"-"),"@")))</f>
        <v>-</v>
      </c>
      <c r="E1500" s="147" t="str">
        <f>TRIM(CLEAN(TEXT(IFERROR(INDEX('Snakeden MR'!$P$4:$Q$3028,MATCH($A1500,'Snakeden MR'!$Q$4:$Q$3028,0),1),"-"),"@")))</f>
        <v>-</v>
      </c>
      <c r="F1500" s="147" t="str">
        <f>TRIM(CLEAN(TEXT(IFERROR(INDEX('Snakeden MR'!$W$4:$X$3028,MATCH($A1500,'Snakeden MR'!$X$4:$X$3028,0),1),"-"),"@")))</f>
        <v>-</v>
      </c>
      <c r="G1500" s="159" t="str">
        <f t="shared" si="46"/>
        <v>Not Found</v>
      </c>
      <c r="H1500" t="str" cm="1">
        <f t="array" ref="H1500">IF(SUMPRODUCT((TRIM(C1500:F1500)&lt;&gt;"-")*1)=0,
    "No Data",
    IF(COUNTIF(C1500:F1500,INDEX(_xlfn._xlws.FILTER(C1500:F1500,TRIM(C1500:F1500)&lt;&gt;"-"),1))=SUMPRODUCT((TRIM(C1500:F1500)&lt;&gt;"-")*1),
    "No Change",
    "Change"))</f>
        <v>No Data</v>
      </c>
      <c r="I1500" s="159"/>
      <c r="J1500"/>
      <c r="K1500" s="163"/>
      <c r="L1500" s="147" t="str">
        <f>TRIM(CLEAN(TEXT(IFERROR(INDEX('Glade MR'!$B$4:$C$3000,MATCH($A1500,'Glade MR'!$C$4:$C$3000,0),1),"-"),"@")))</f>
        <v>-</v>
      </c>
      <c r="M1500" s="147" t="str">
        <f>TRIM(CLEAN(TEXT(IFERROR(INDEX('Glade MR'!$I$4:$J$3000,MATCH($A1500,'Glade MR'!$J$4:$J$3000,0),1),"-"),"@")))</f>
        <v>-</v>
      </c>
      <c r="N1500" s="147" t="str">
        <f>TRIM(CLEAN(TEXT(IFERROR(INDEX('Glade MR'!$P$4:$Q$3000,MATCH($A1500,'Glade MR'!$Q$4:$Q$3000,0),1),"-"),"@")))</f>
        <v>-</v>
      </c>
      <c r="O1500" s="147" t="str">
        <f>TRIM(CLEAN(TEXT(IFERROR(INDEX('Glade MR'!$W$4:$X$3000,MATCH($A1500,'Glade MR'!$X$4:$X$3000,0),1),"-"),"@")))</f>
        <v>-</v>
      </c>
      <c r="P1500" s="159" t="str">
        <f t="shared" si="47"/>
        <v>Not Found</v>
      </c>
      <c r="Q1500" t="str" cm="1">
        <f t="array" ref="Q1500">IF(SUMPRODUCT((TRIM(L1500:O1500)&lt;&gt;"-")*1)=0,
    "No Data",
    IF(COUNTIF(L1500:O1500,INDEX(_xlfn._xlws.FILTER(L1500:O1500,TRIM(L1500:O1500)&lt;&gt;"-"),1))=SUMPRODUCT((TRIM(L1500:O1500)&lt;&gt;"-")*1),
    "No Change",
    "Change"))</f>
        <v>No Data</v>
      </c>
      <c r="R1500" s="159"/>
      <c r="S1500" s="111"/>
    </row>
    <row r="1501" spans="1:19" x14ac:dyDescent="0.3">
      <c r="A1501" t="s">
        <v>448</v>
      </c>
      <c r="B1501" t="s">
        <v>1137</v>
      </c>
      <c r="C1501" s="160" t="str">
        <f>TRIM(CLEAN(TEXT(IFERROR(INDEX('Snakeden MR'!$B$4:$C$3028,MATCH($A1501,'Snakeden MR'!$C$4:$C$3028,0),1),"-"),"@")))</f>
        <v>-</v>
      </c>
      <c r="D1501" s="147" t="str">
        <f>TRIM(CLEAN(TEXT(IFERROR(INDEX('Snakeden MR'!$I$4:$J$3028,MATCH($A1501,'Snakeden MR'!$J$4:$J$3028,0),1),"-"),"@")))</f>
        <v>-</v>
      </c>
      <c r="E1501" s="147" t="str">
        <f>TRIM(CLEAN(TEXT(IFERROR(INDEX('Snakeden MR'!$P$4:$Q$3028,MATCH($A1501,'Snakeden MR'!$Q$4:$Q$3028,0),1),"-"),"@")))</f>
        <v>-</v>
      </c>
      <c r="F1501" s="147" t="str">
        <f>TRIM(CLEAN(TEXT(IFERROR(INDEX('Snakeden MR'!$W$4:$X$3028,MATCH($A1501,'Snakeden MR'!$X$4:$X$3028,0),1),"-"),"@")))</f>
        <v>-</v>
      </c>
      <c r="G1501" s="159" t="str">
        <f t="shared" si="46"/>
        <v>Not Found</v>
      </c>
      <c r="H1501" t="str" cm="1">
        <f t="array" ref="H1501">IF(SUMPRODUCT((TRIM(C1501:F1501)&lt;&gt;"-")*1)=0,
    "No Data",
    IF(COUNTIF(C1501:F1501,INDEX(_xlfn._xlws.FILTER(C1501:F1501,TRIM(C1501:F1501)&lt;&gt;"-"),1))=SUMPRODUCT((TRIM(C1501:F1501)&lt;&gt;"-")*1),
    "No Change",
    "Change"))</f>
        <v>No Data</v>
      </c>
      <c r="I1501" s="159"/>
      <c r="J1501"/>
      <c r="K1501" s="163"/>
      <c r="L1501" s="147" t="str">
        <f>TRIM(CLEAN(TEXT(IFERROR(INDEX('Glade MR'!$B$4:$C$3000,MATCH($A1501,'Glade MR'!$C$4:$C$3000,0),1),"-"),"@")))</f>
        <v>-</v>
      </c>
      <c r="M1501" s="147" t="str">
        <f>TRIM(CLEAN(TEXT(IFERROR(INDEX('Glade MR'!$I$4:$J$3000,MATCH($A1501,'Glade MR'!$J$4:$J$3000,0),1),"-"),"@")))</f>
        <v>Pool 4</v>
      </c>
      <c r="N1501" s="147" t="str">
        <f>TRIM(CLEAN(TEXT(IFERROR(INDEX('Glade MR'!$P$4:$Q$3000,MATCH($A1501,'Glade MR'!$Q$4:$Q$3000,0),1),"-"),"@")))</f>
        <v>-</v>
      </c>
      <c r="O1501" s="147" t="str">
        <f>TRIM(CLEAN(TEXT(IFERROR(INDEX('Glade MR'!$W$4:$X$3000,MATCH($A1501,'Glade MR'!$X$4:$X$3000,0),1),"-"),"@")))</f>
        <v>-</v>
      </c>
      <c r="P1501" s="159" t="str">
        <f t="shared" si="47"/>
        <v>Found</v>
      </c>
      <c r="Q1501" t="str" cm="1">
        <f t="array" ref="Q1501">IF(SUMPRODUCT((TRIM(L1501:O1501)&lt;&gt;"-")*1)=0,
    "No Data",
    IF(COUNTIF(L1501:O1501,INDEX(_xlfn._xlws.FILTER(L1501:O1501,TRIM(L1501:O1501)&lt;&gt;"-"),1))=SUMPRODUCT((TRIM(L1501:O1501)&lt;&gt;"-")*1),
    "No Change",
    "Change"))</f>
        <v>No Change</v>
      </c>
      <c r="R1501" s="159"/>
      <c r="S1501" s="111"/>
    </row>
    <row r="1502" spans="1:19" x14ac:dyDescent="0.3">
      <c r="A1502" t="s">
        <v>2179</v>
      </c>
      <c r="B1502" t="s">
        <v>1137</v>
      </c>
      <c r="C1502" s="160" t="str">
        <f>TRIM(CLEAN(TEXT(IFERROR(INDEX('Snakeden MR'!$B$4:$C$3028,MATCH($A1502,'Snakeden MR'!$C$4:$C$3028,0),1),"-"),"@")))</f>
        <v>-</v>
      </c>
      <c r="D1502" s="147" t="str">
        <f>TRIM(CLEAN(TEXT(IFERROR(INDEX('Snakeden MR'!$I$4:$J$3028,MATCH($A1502,'Snakeden MR'!$J$4:$J$3028,0),1),"-"),"@")))</f>
        <v>-</v>
      </c>
      <c r="E1502" s="147" t="str">
        <f>TRIM(CLEAN(TEXT(IFERROR(INDEX('Snakeden MR'!$P$4:$Q$3028,MATCH($A1502,'Snakeden MR'!$Q$4:$Q$3028,0),1),"-"),"@")))</f>
        <v>-</v>
      </c>
      <c r="F1502" s="147" t="str">
        <f>TRIM(CLEAN(TEXT(IFERROR(INDEX('Snakeden MR'!$W$4:$X$3028,MATCH($A1502,'Snakeden MR'!$X$4:$X$3028,0),1),"-"),"@")))</f>
        <v>-</v>
      </c>
      <c r="G1502" s="159" t="str">
        <f t="shared" si="46"/>
        <v>Not Found</v>
      </c>
      <c r="H1502" t="str" cm="1">
        <f t="array" ref="H1502">IF(SUMPRODUCT((TRIM(C1502:F1502)&lt;&gt;"-")*1)=0,
    "No Data",
    IF(COUNTIF(C1502:F1502,INDEX(_xlfn._xlws.FILTER(C1502:F1502,TRIM(C1502:F1502)&lt;&gt;"-"),1))=SUMPRODUCT((TRIM(C1502:F1502)&lt;&gt;"-")*1),
    "No Change",
    "Change"))</f>
        <v>No Data</v>
      </c>
      <c r="I1502" s="159"/>
      <c r="J1502"/>
      <c r="K1502" s="163"/>
      <c r="L1502" s="147" t="str">
        <f>TRIM(CLEAN(TEXT(IFERROR(INDEX('Glade MR'!$B$4:$C$3000,MATCH($A1502,'Glade MR'!$C$4:$C$3000,0),1),"-"),"@")))</f>
        <v>-</v>
      </c>
      <c r="M1502" s="147" t="str">
        <f>TRIM(CLEAN(TEXT(IFERROR(INDEX('Glade MR'!$I$4:$J$3000,MATCH($A1502,'Glade MR'!$J$4:$J$3000,0),1),"-"),"@")))</f>
        <v>-</v>
      </c>
      <c r="N1502" s="147" t="str">
        <f>TRIM(CLEAN(TEXT(IFERROR(INDEX('Glade MR'!$P$4:$Q$3000,MATCH($A1502,'Glade MR'!$Q$4:$Q$3000,0),1),"-"),"@")))</f>
        <v>-</v>
      </c>
      <c r="O1502" s="147" t="str">
        <f>TRIM(CLEAN(TEXT(IFERROR(INDEX('Glade MR'!$W$4:$X$3000,MATCH($A1502,'Glade MR'!$X$4:$X$3000,0),1),"-"),"@")))</f>
        <v>-</v>
      </c>
      <c r="P1502" s="159" t="str">
        <f t="shared" si="47"/>
        <v>Not Found</v>
      </c>
      <c r="Q1502" t="str" cm="1">
        <f t="array" ref="Q1502">IF(SUMPRODUCT((TRIM(L1502:O1502)&lt;&gt;"-")*1)=0,
    "No Data",
    IF(COUNTIF(L1502:O1502,INDEX(_xlfn._xlws.FILTER(L1502:O1502,TRIM(L1502:O1502)&lt;&gt;"-"),1))=SUMPRODUCT((TRIM(L1502:O1502)&lt;&gt;"-")*1),
    "No Change",
    "Change"))</f>
        <v>No Data</v>
      </c>
      <c r="R1502" s="159"/>
      <c r="S1502" s="111"/>
    </row>
    <row r="1503" spans="1:19" x14ac:dyDescent="0.3">
      <c r="A1503" t="s">
        <v>401</v>
      </c>
      <c r="B1503" t="s">
        <v>1137</v>
      </c>
      <c r="C1503" s="160" t="str">
        <f>TRIM(CLEAN(TEXT(IFERROR(INDEX('Snakeden MR'!$B$4:$C$3028,MATCH($A1503,'Snakeden MR'!$C$4:$C$3028,0),1),"-"),"@")))</f>
        <v>-</v>
      </c>
      <c r="D1503" s="147" t="str">
        <f>TRIM(CLEAN(TEXT(IFERROR(INDEX('Snakeden MR'!$I$4:$J$3028,MATCH($A1503,'Snakeden MR'!$J$4:$J$3028,0),1),"-"),"@")))</f>
        <v>-</v>
      </c>
      <c r="E1503" s="147" t="str">
        <f>TRIM(CLEAN(TEXT(IFERROR(INDEX('Snakeden MR'!$P$4:$Q$3028,MATCH($A1503,'Snakeden MR'!$Q$4:$Q$3028,0),1),"-"),"@")))</f>
        <v>-</v>
      </c>
      <c r="F1503" s="147" t="str">
        <f>TRIM(CLEAN(TEXT(IFERROR(INDEX('Snakeden MR'!$W$4:$X$3028,MATCH($A1503,'Snakeden MR'!$X$4:$X$3028,0),1),"-"),"@")))</f>
        <v>-</v>
      </c>
      <c r="G1503" s="159" t="str">
        <f t="shared" si="46"/>
        <v>Not Found</v>
      </c>
      <c r="H1503" t="str" cm="1">
        <f t="array" ref="H1503">IF(SUMPRODUCT((TRIM(C1503:F1503)&lt;&gt;"-")*1)=0,
    "No Data",
    IF(COUNTIF(C1503:F1503,INDEX(_xlfn._xlws.FILTER(C1503:F1503,TRIM(C1503:F1503)&lt;&gt;"-"),1))=SUMPRODUCT((TRIM(C1503:F1503)&lt;&gt;"-")*1),
    "No Change",
    "Change"))</f>
        <v>No Data</v>
      </c>
      <c r="I1503" s="159"/>
      <c r="J1503"/>
      <c r="K1503" s="163"/>
      <c r="L1503" s="147" t="str">
        <f>TRIM(CLEAN(TEXT(IFERROR(INDEX('Glade MR'!$B$4:$C$3000,MATCH($A1503,'Glade MR'!$C$4:$C$3000,0),1),"-"),"@")))</f>
        <v>Pool 11</v>
      </c>
      <c r="M1503" s="147" t="str">
        <f>TRIM(CLEAN(TEXT(IFERROR(INDEX('Glade MR'!$I$4:$J$3000,MATCH($A1503,'Glade MR'!$J$4:$J$3000,0),1),"-"),"@")))</f>
        <v>Pool 11</v>
      </c>
      <c r="N1503" s="147" t="str">
        <f>TRIM(CLEAN(TEXT(IFERROR(INDEX('Glade MR'!$P$4:$Q$3000,MATCH($A1503,'Glade MR'!$Q$4:$Q$3000,0),1),"-"),"@")))</f>
        <v>-</v>
      </c>
      <c r="O1503" s="147" t="str">
        <f>TRIM(CLEAN(TEXT(IFERROR(INDEX('Glade MR'!$W$4:$X$3000,MATCH($A1503,'Glade MR'!$X$4:$X$3000,0),1),"-"),"@")))</f>
        <v>Pool 11</v>
      </c>
      <c r="P1503" s="159" t="str">
        <f t="shared" si="47"/>
        <v>Found</v>
      </c>
      <c r="Q1503" t="str" cm="1">
        <f t="array" ref="Q1503">IF(SUMPRODUCT((TRIM(L1503:O1503)&lt;&gt;"-")*1)=0,
    "No Data",
    IF(COUNTIF(L1503:O1503,INDEX(_xlfn._xlws.FILTER(L1503:O1503,TRIM(L1503:O1503)&lt;&gt;"-"),1))=SUMPRODUCT((TRIM(L1503:O1503)&lt;&gt;"-")*1),
    "No Change",
    "Change"))</f>
        <v>No Change</v>
      </c>
      <c r="R1503" s="159"/>
      <c r="S1503" s="111"/>
    </row>
    <row r="1504" spans="1:19" x14ac:dyDescent="0.3">
      <c r="A1504" t="s">
        <v>929</v>
      </c>
      <c r="B1504" t="s">
        <v>1137</v>
      </c>
      <c r="C1504" s="160" t="str">
        <f>TRIM(CLEAN(TEXT(IFERROR(INDEX('Snakeden MR'!$B$4:$C$3028,MATCH($A1504,'Snakeden MR'!$C$4:$C$3028,0),1),"-"),"@")))</f>
        <v>-</v>
      </c>
      <c r="D1504" s="147" t="str">
        <f>TRIM(CLEAN(TEXT(IFERROR(INDEX('Snakeden MR'!$I$4:$J$3028,MATCH($A1504,'Snakeden MR'!$J$4:$J$3028,0),1),"-"),"@")))</f>
        <v>-</v>
      </c>
      <c r="E1504" s="147" t="str">
        <f>TRIM(CLEAN(TEXT(IFERROR(INDEX('Snakeden MR'!$P$4:$Q$3028,MATCH($A1504,'Snakeden MR'!$Q$4:$Q$3028,0),1),"-"),"@")))</f>
        <v>-</v>
      </c>
      <c r="F1504" s="147" t="str">
        <f>TRIM(CLEAN(TEXT(IFERROR(INDEX('Snakeden MR'!$W$4:$X$3028,MATCH($A1504,'Snakeden MR'!$X$4:$X$3028,0),1),"-"),"@")))</f>
        <v>-</v>
      </c>
      <c r="G1504" s="159" t="str">
        <f t="shared" si="46"/>
        <v>Not Found</v>
      </c>
      <c r="H1504" t="str" cm="1">
        <f t="array" ref="H1504">IF(SUMPRODUCT((TRIM(C1504:F1504)&lt;&gt;"-")*1)=0,
    "No Data",
    IF(COUNTIF(C1504:F1504,INDEX(_xlfn._xlws.FILTER(C1504:F1504,TRIM(C1504:F1504)&lt;&gt;"-"),1))=SUMPRODUCT((TRIM(C1504:F1504)&lt;&gt;"-")*1),
    "No Change",
    "Change"))</f>
        <v>No Data</v>
      </c>
      <c r="I1504" s="159"/>
      <c r="J1504"/>
      <c r="K1504" s="163"/>
      <c r="L1504" s="147" t="str">
        <f>TRIM(CLEAN(TEXT(IFERROR(INDEX('Glade MR'!$B$4:$C$3000,MATCH($A1504,'Glade MR'!$C$4:$C$3000,0),1),"-"),"@")))</f>
        <v>Pool 3</v>
      </c>
      <c r="M1504" s="147" t="str">
        <f>TRIM(CLEAN(TEXT(IFERROR(INDEX('Glade MR'!$I$4:$J$3000,MATCH($A1504,'Glade MR'!$J$4:$J$3000,0),1),"-"),"@")))</f>
        <v>-</v>
      </c>
      <c r="N1504" s="147" t="str">
        <f>TRIM(CLEAN(TEXT(IFERROR(INDEX('Glade MR'!$P$4:$Q$3000,MATCH($A1504,'Glade MR'!$Q$4:$Q$3000,0),1),"-"),"@")))</f>
        <v>-</v>
      </c>
      <c r="O1504" s="147" t="str">
        <f>TRIM(CLEAN(TEXT(IFERROR(INDEX('Glade MR'!$W$4:$X$3000,MATCH($A1504,'Glade MR'!$X$4:$X$3000,0),1),"-"),"@")))</f>
        <v>-</v>
      </c>
      <c r="P1504" s="159" t="str">
        <f t="shared" si="47"/>
        <v>Found</v>
      </c>
      <c r="Q1504" t="str" cm="1">
        <f t="array" ref="Q1504">IF(SUMPRODUCT((TRIM(L1504:O1504)&lt;&gt;"-")*1)=0,
    "No Data",
    IF(COUNTIF(L1504:O1504,INDEX(_xlfn._xlws.FILTER(L1504:O1504,TRIM(L1504:O1504)&lt;&gt;"-"),1))=SUMPRODUCT((TRIM(L1504:O1504)&lt;&gt;"-")*1),
    "No Change",
    "Change"))</f>
        <v>No Change</v>
      </c>
      <c r="R1504" s="159"/>
      <c r="S1504" s="111"/>
    </row>
    <row r="1505" spans="1:19" x14ac:dyDescent="0.3">
      <c r="A1505" t="s">
        <v>824</v>
      </c>
      <c r="B1505" t="s">
        <v>1137</v>
      </c>
      <c r="C1505" s="160" t="str">
        <f>TRIM(CLEAN(TEXT(IFERROR(INDEX('Snakeden MR'!$B$4:$C$3028,MATCH($A1505,'Snakeden MR'!$C$4:$C$3028,0),1),"-"),"@")))</f>
        <v>-</v>
      </c>
      <c r="D1505" s="147" t="str">
        <f>TRIM(CLEAN(TEXT(IFERROR(INDEX('Snakeden MR'!$I$4:$J$3028,MATCH($A1505,'Snakeden MR'!$J$4:$J$3028,0),1),"-"),"@")))</f>
        <v>-</v>
      </c>
      <c r="E1505" s="147" t="str">
        <f>TRIM(CLEAN(TEXT(IFERROR(INDEX('Snakeden MR'!$P$4:$Q$3028,MATCH($A1505,'Snakeden MR'!$Q$4:$Q$3028,0),1),"-"),"@")))</f>
        <v>-</v>
      </c>
      <c r="F1505" s="147" t="str">
        <f>TRIM(CLEAN(TEXT(IFERROR(INDEX('Snakeden MR'!$W$4:$X$3028,MATCH($A1505,'Snakeden MR'!$X$4:$X$3028,0),1),"-"),"@")))</f>
        <v>-</v>
      </c>
      <c r="G1505" s="159" t="str">
        <f t="shared" si="46"/>
        <v>Not Found</v>
      </c>
      <c r="H1505" t="str" cm="1">
        <f t="array" ref="H1505">IF(SUMPRODUCT((TRIM(C1505:F1505)&lt;&gt;"-")*1)=0,
    "No Data",
    IF(COUNTIF(C1505:F1505,INDEX(_xlfn._xlws.FILTER(C1505:F1505,TRIM(C1505:F1505)&lt;&gt;"-"),1))=SUMPRODUCT((TRIM(C1505:F1505)&lt;&gt;"-")*1),
    "No Change",
    "Change"))</f>
        <v>No Data</v>
      </c>
      <c r="I1505" s="159"/>
      <c r="J1505"/>
      <c r="K1505" s="163"/>
      <c r="L1505" s="147" t="str">
        <f>TRIM(CLEAN(TEXT(IFERROR(INDEX('Glade MR'!$B$4:$C$3000,MATCH($A1505,'Glade MR'!$C$4:$C$3000,0),1),"-"),"@")))</f>
        <v>Pool 3</v>
      </c>
      <c r="M1505" s="147" t="str">
        <f>TRIM(CLEAN(TEXT(IFERROR(INDEX('Glade MR'!$I$4:$J$3000,MATCH($A1505,'Glade MR'!$J$4:$J$3000,0),1),"-"),"@")))</f>
        <v>Pool 4</v>
      </c>
      <c r="N1505" s="147" t="str">
        <f>TRIM(CLEAN(TEXT(IFERROR(INDEX('Glade MR'!$P$4:$Q$3000,MATCH($A1505,'Glade MR'!$Q$4:$Q$3000,0),1),"-"),"@")))</f>
        <v>-</v>
      </c>
      <c r="O1505" s="147" t="str">
        <f>TRIM(CLEAN(TEXT(IFERROR(INDEX('Glade MR'!$W$4:$X$3000,MATCH($A1505,'Glade MR'!$X$4:$X$3000,0),1),"-"),"@")))</f>
        <v>Pool 4</v>
      </c>
      <c r="P1505" s="159" t="str">
        <f t="shared" si="47"/>
        <v>Found</v>
      </c>
      <c r="Q1505" t="str" cm="1">
        <f t="array" ref="Q1505">IF(SUMPRODUCT((TRIM(L1505:O1505)&lt;&gt;"-")*1)=0,
    "No Data",
    IF(COUNTIF(L1505:O1505,INDEX(_xlfn._xlws.FILTER(L1505:O1505,TRIM(L1505:O1505)&lt;&gt;"-"),1))=SUMPRODUCT((TRIM(L1505:O1505)&lt;&gt;"-")*1),
    "No Change",
    "Change"))</f>
        <v>Change</v>
      </c>
      <c r="R1505" s="159"/>
      <c r="S1505" s="111"/>
    </row>
    <row r="1506" spans="1:19" x14ac:dyDescent="0.3">
      <c r="A1506" t="s">
        <v>2180</v>
      </c>
      <c r="B1506" t="s">
        <v>1137</v>
      </c>
      <c r="C1506" s="160" t="str">
        <f>TRIM(CLEAN(TEXT(IFERROR(INDEX('Snakeden MR'!$B$4:$C$3028,MATCH($A1506,'Snakeden MR'!$C$4:$C$3028,0),1),"-"),"@")))</f>
        <v>-</v>
      </c>
      <c r="D1506" s="147" t="str">
        <f>TRIM(CLEAN(TEXT(IFERROR(INDEX('Snakeden MR'!$I$4:$J$3028,MATCH($A1506,'Snakeden MR'!$J$4:$J$3028,0),1),"-"),"@")))</f>
        <v>-</v>
      </c>
      <c r="E1506" s="147" t="str">
        <f>TRIM(CLEAN(TEXT(IFERROR(INDEX('Snakeden MR'!$P$4:$Q$3028,MATCH($A1506,'Snakeden MR'!$Q$4:$Q$3028,0),1),"-"),"@")))</f>
        <v>-</v>
      </c>
      <c r="F1506" s="147" t="str">
        <f>TRIM(CLEAN(TEXT(IFERROR(INDEX('Snakeden MR'!$W$4:$X$3028,MATCH($A1506,'Snakeden MR'!$X$4:$X$3028,0),1),"-"),"@")))</f>
        <v>-</v>
      </c>
      <c r="G1506" s="159" t="str">
        <f t="shared" si="46"/>
        <v>Not Found</v>
      </c>
      <c r="H1506" t="str" cm="1">
        <f t="array" ref="H1506">IF(SUMPRODUCT((TRIM(C1506:F1506)&lt;&gt;"-")*1)=0,
    "No Data",
    IF(COUNTIF(C1506:F1506,INDEX(_xlfn._xlws.FILTER(C1506:F1506,TRIM(C1506:F1506)&lt;&gt;"-"),1))=SUMPRODUCT((TRIM(C1506:F1506)&lt;&gt;"-")*1),
    "No Change",
    "Change"))</f>
        <v>No Data</v>
      </c>
      <c r="I1506" s="159"/>
      <c r="J1506"/>
      <c r="K1506" s="163"/>
      <c r="L1506" s="147" t="str">
        <f>TRIM(CLEAN(TEXT(IFERROR(INDEX('Glade MR'!$B$4:$C$3000,MATCH($A1506,'Glade MR'!$C$4:$C$3000,0),1),"-"),"@")))</f>
        <v>-</v>
      </c>
      <c r="M1506" s="147" t="str">
        <f>TRIM(CLEAN(TEXT(IFERROR(INDEX('Glade MR'!$I$4:$J$3000,MATCH($A1506,'Glade MR'!$J$4:$J$3000,0),1),"-"),"@")))</f>
        <v>-</v>
      </c>
      <c r="N1506" s="147" t="str">
        <f>TRIM(CLEAN(TEXT(IFERROR(INDEX('Glade MR'!$P$4:$Q$3000,MATCH($A1506,'Glade MR'!$Q$4:$Q$3000,0),1),"-"),"@")))</f>
        <v>-</v>
      </c>
      <c r="O1506" s="147" t="str">
        <f>TRIM(CLEAN(TEXT(IFERROR(INDEX('Glade MR'!$W$4:$X$3000,MATCH($A1506,'Glade MR'!$X$4:$X$3000,0),1),"-"),"@")))</f>
        <v>-</v>
      </c>
      <c r="P1506" s="159" t="str">
        <f t="shared" si="47"/>
        <v>Not Found</v>
      </c>
      <c r="Q1506" t="str" cm="1">
        <f t="array" ref="Q1506">IF(SUMPRODUCT((TRIM(L1506:O1506)&lt;&gt;"-")*1)=0,
    "No Data",
    IF(COUNTIF(L1506:O1506,INDEX(_xlfn._xlws.FILTER(L1506:O1506,TRIM(L1506:O1506)&lt;&gt;"-"),1))=SUMPRODUCT((TRIM(L1506:O1506)&lt;&gt;"-")*1),
    "No Change",
    "Change"))</f>
        <v>No Data</v>
      </c>
      <c r="R1506" s="159"/>
      <c r="S1506" s="111"/>
    </row>
    <row r="1507" spans="1:19" x14ac:dyDescent="0.3">
      <c r="A1507" t="s">
        <v>2181</v>
      </c>
      <c r="B1507" t="s">
        <v>1137</v>
      </c>
      <c r="C1507" s="160" t="str">
        <f>TRIM(CLEAN(TEXT(IFERROR(INDEX('Snakeden MR'!$B$4:$C$3028,MATCH($A1507,'Snakeden MR'!$C$4:$C$3028,0),1),"-"),"@")))</f>
        <v>-</v>
      </c>
      <c r="D1507" s="147" t="str">
        <f>TRIM(CLEAN(TEXT(IFERROR(INDEX('Snakeden MR'!$I$4:$J$3028,MATCH($A1507,'Snakeden MR'!$J$4:$J$3028,0),1),"-"),"@")))</f>
        <v>-</v>
      </c>
      <c r="E1507" s="147" t="str">
        <f>TRIM(CLEAN(TEXT(IFERROR(INDEX('Snakeden MR'!$P$4:$Q$3028,MATCH($A1507,'Snakeden MR'!$Q$4:$Q$3028,0),1),"-"),"@")))</f>
        <v>-</v>
      </c>
      <c r="F1507" s="147" t="str">
        <f>TRIM(CLEAN(TEXT(IFERROR(INDEX('Snakeden MR'!$W$4:$X$3028,MATCH($A1507,'Snakeden MR'!$X$4:$X$3028,0),1),"-"),"@")))</f>
        <v>-</v>
      </c>
      <c r="G1507" s="159" t="str">
        <f t="shared" si="46"/>
        <v>Not Found</v>
      </c>
      <c r="H1507" t="str" cm="1">
        <f t="array" ref="H1507">IF(SUMPRODUCT((TRIM(C1507:F1507)&lt;&gt;"-")*1)=0,
    "No Data",
    IF(COUNTIF(C1507:F1507,INDEX(_xlfn._xlws.FILTER(C1507:F1507,TRIM(C1507:F1507)&lt;&gt;"-"),1))=SUMPRODUCT((TRIM(C1507:F1507)&lt;&gt;"-")*1),
    "No Change",
    "Change"))</f>
        <v>No Data</v>
      </c>
      <c r="I1507" s="159"/>
      <c r="J1507"/>
      <c r="K1507" s="163"/>
      <c r="L1507" s="147" t="str">
        <f>TRIM(CLEAN(TEXT(IFERROR(INDEX('Glade MR'!$B$4:$C$3000,MATCH($A1507,'Glade MR'!$C$4:$C$3000,0),1),"-"),"@")))</f>
        <v>-</v>
      </c>
      <c r="M1507" s="147" t="str">
        <f>TRIM(CLEAN(TEXT(IFERROR(INDEX('Glade MR'!$I$4:$J$3000,MATCH($A1507,'Glade MR'!$J$4:$J$3000,0),1),"-"),"@")))</f>
        <v>-</v>
      </c>
      <c r="N1507" s="147" t="str">
        <f>TRIM(CLEAN(TEXT(IFERROR(INDEX('Glade MR'!$P$4:$Q$3000,MATCH($A1507,'Glade MR'!$Q$4:$Q$3000,0),1),"-"),"@")))</f>
        <v>-</v>
      </c>
      <c r="O1507" s="147" t="str">
        <f>TRIM(CLEAN(TEXT(IFERROR(INDEX('Glade MR'!$W$4:$X$3000,MATCH($A1507,'Glade MR'!$X$4:$X$3000,0),1),"-"),"@")))</f>
        <v>-</v>
      </c>
      <c r="P1507" s="159" t="str">
        <f t="shared" si="47"/>
        <v>Not Found</v>
      </c>
      <c r="Q1507" t="str" cm="1">
        <f t="array" ref="Q1507">IF(SUMPRODUCT((TRIM(L1507:O1507)&lt;&gt;"-")*1)=0,
    "No Data",
    IF(COUNTIF(L1507:O1507,INDEX(_xlfn._xlws.FILTER(L1507:O1507,TRIM(L1507:O1507)&lt;&gt;"-"),1))=SUMPRODUCT((TRIM(L1507:O1507)&lt;&gt;"-")*1),
    "No Change",
    "Change"))</f>
        <v>No Data</v>
      </c>
      <c r="R1507" s="159"/>
      <c r="S1507" s="111"/>
    </row>
    <row r="1508" spans="1:19" x14ac:dyDescent="0.3">
      <c r="A1508" t="s">
        <v>942</v>
      </c>
      <c r="B1508" t="s">
        <v>1137</v>
      </c>
      <c r="C1508" s="160" t="str">
        <f>TRIM(CLEAN(TEXT(IFERROR(INDEX('Snakeden MR'!$B$4:$C$3028,MATCH($A1508,'Snakeden MR'!$C$4:$C$3028,0),1),"-"),"@")))</f>
        <v>-</v>
      </c>
      <c r="D1508" s="147" t="str">
        <f>TRIM(CLEAN(TEXT(IFERROR(INDEX('Snakeden MR'!$I$4:$J$3028,MATCH($A1508,'Snakeden MR'!$J$4:$J$3028,0),1),"-"),"@")))</f>
        <v>-</v>
      </c>
      <c r="E1508" s="147" t="str">
        <f>TRIM(CLEAN(TEXT(IFERROR(INDEX('Snakeden MR'!$P$4:$Q$3028,MATCH($A1508,'Snakeden MR'!$Q$4:$Q$3028,0),1),"-"),"@")))</f>
        <v>-</v>
      </c>
      <c r="F1508" s="147" t="str">
        <f>TRIM(CLEAN(TEXT(IFERROR(INDEX('Snakeden MR'!$W$4:$X$3028,MATCH($A1508,'Snakeden MR'!$X$4:$X$3028,0),1),"-"),"@")))</f>
        <v>-</v>
      </c>
      <c r="G1508" s="159" t="str">
        <f t="shared" si="46"/>
        <v>Not Found</v>
      </c>
      <c r="H1508" t="str" cm="1">
        <f t="array" ref="H1508">IF(SUMPRODUCT((TRIM(C1508:F1508)&lt;&gt;"-")*1)=0,
    "No Data",
    IF(COUNTIF(C1508:F1508,INDEX(_xlfn._xlws.FILTER(C1508:F1508,TRIM(C1508:F1508)&lt;&gt;"-"),1))=SUMPRODUCT((TRIM(C1508:F1508)&lt;&gt;"-")*1),
    "No Change",
    "Change"))</f>
        <v>No Data</v>
      </c>
      <c r="I1508" s="159"/>
      <c r="J1508"/>
      <c r="K1508" s="163"/>
      <c r="L1508" s="147" t="str">
        <f>TRIM(CLEAN(TEXT(IFERROR(INDEX('Glade MR'!$B$4:$C$3000,MATCH($A1508,'Glade MR'!$C$4:$C$3000,0),1),"-"),"@")))</f>
        <v>Pool 3</v>
      </c>
      <c r="M1508" s="147" t="str">
        <f>TRIM(CLEAN(TEXT(IFERROR(INDEX('Glade MR'!$I$4:$J$3000,MATCH($A1508,'Glade MR'!$J$4:$J$3000,0),1),"-"),"@")))</f>
        <v>-</v>
      </c>
      <c r="N1508" s="147" t="str">
        <f>TRIM(CLEAN(TEXT(IFERROR(INDEX('Glade MR'!$P$4:$Q$3000,MATCH($A1508,'Glade MR'!$Q$4:$Q$3000,0),1),"-"),"@")))</f>
        <v>-</v>
      </c>
      <c r="O1508" s="147" t="str">
        <f>TRIM(CLEAN(TEXT(IFERROR(INDEX('Glade MR'!$W$4:$X$3000,MATCH($A1508,'Glade MR'!$X$4:$X$3000,0),1),"-"),"@")))</f>
        <v>-</v>
      </c>
      <c r="P1508" s="159" t="str">
        <f t="shared" si="47"/>
        <v>Found</v>
      </c>
      <c r="Q1508" t="str" cm="1">
        <f t="array" ref="Q1508">IF(SUMPRODUCT((TRIM(L1508:O1508)&lt;&gt;"-")*1)=0,
    "No Data",
    IF(COUNTIF(L1508:O1508,INDEX(_xlfn._xlws.FILTER(L1508:O1508,TRIM(L1508:O1508)&lt;&gt;"-"),1))=SUMPRODUCT((TRIM(L1508:O1508)&lt;&gt;"-")*1),
    "No Change",
    "Change"))</f>
        <v>No Change</v>
      </c>
      <c r="R1508" s="159"/>
      <c r="S1508" s="111"/>
    </row>
    <row r="1509" spans="1:19" x14ac:dyDescent="0.3">
      <c r="A1509" t="s">
        <v>2182</v>
      </c>
      <c r="B1509" t="s">
        <v>1145</v>
      </c>
      <c r="C1509" s="160" t="str">
        <f>TRIM(CLEAN(TEXT(IFERROR(INDEX('Snakeden MR'!$B$4:$C$3028,MATCH($A1509,'Snakeden MR'!$C$4:$C$3028,0),1),"-"),"@")))</f>
        <v>-</v>
      </c>
      <c r="D1509" s="147" t="str">
        <f>TRIM(CLEAN(TEXT(IFERROR(INDEX('Snakeden MR'!$I$4:$J$3028,MATCH($A1509,'Snakeden MR'!$J$4:$J$3028,0),1),"-"),"@")))</f>
        <v>-</v>
      </c>
      <c r="E1509" s="147" t="str">
        <f>TRIM(CLEAN(TEXT(IFERROR(INDEX('Snakeden MR'!$P$4:$Q$3028,MATCH($A1509,'Snakeden MR'!$Q$4:$Q$3028,0),1),"-"),"@")))</f>
        <v>-</v>
      </c>
      <c r="F1509" s="147" t="str">
        <f>TRIM(CLEAN(TEXT(IFERROR(INDEX('Snakeden MR'!$W$4:$X$3028,MATCH($A1509,'Snakeden MR'!$X$4:$X$3028,0),1),"-"),"@")))</f>
        <v>-</v>
      </c>
      <c r="G1509" s="159" t="str">
        <f t="shared" si="46"/>
        <v>Not Found</v>
      </c>
      <c r="H1509" t="str" cm="1">
        <f t="array" ref="H1509">IF(SUMPRODUCT((TRIM(C1509:F1509)&lt;&gt;"-")*1)=0,
    "No Data",
    IF(COUNTIF(C1509:F1509,INDEX(_xlfn._xlws.FILTER(C1509:F1509,TRIM(C1509:F1509)&lt;&gt;"-"),1))=SUMPRODUCT((TRIM(C1509:F1509)&lt;&gt;"-")*1),
    "No Change",
    "Change"))</f>
        <v>No Data</v>
      </c>
      <c r="I1509" s="159"/>
      <c r="J1509"/>
      <c r="K1509" s="163"/>
      <c r="L1509" s="147" t="str">
        <f>TRIM(CLEAN(TEXT(IFERROR(INDEX('Glade MR'!$B$4:$C$3000,MATCH($A1509,'Glade MR'!$C$4:$C$3000,0),1),"-"),"@")))</f>
        <v>-</v>
      </c>
      <c r="M1509" s="147" t="str">
        <f>TRIM(CLEAN(TEXT(IFERROR(INDEX('Glade MR'!$I$4:$J$3000,MATCH($A1509,'Glade MR'!$J$4:$J$3000,0),1),"-"),"@")))</f>
        <v>-</v>
      </c>
      <c r="N1509" s="147" t="str">
        <f>TRIM(CLEAN(TEXT(IFERROR(INDEX('Glade MR'!$P$4:$Q$3000,MATCH($A1509,'Glade MR'!$Q$4:$Q$3000,0),1),"-"),"@")))</f>
        <v>-</v>
      </c>
      <c r="O1509" s="147" t="str">
        <f>TRIM(CLEAN(TEXT(IFERROR(INDEX('Glade MR'!$W$4:$X$3000,MATCH($A1509,'Glade MR'!$X$4:$X$3000,0),1),"-"),"@")))</f>
        <v>-</v>
      </c>
      <c r="P1509" s="159" t="str">
        <f t="shared" si="47"/>
        <v>Not Found</v>
      </c>
      <c r="Q1509" t="str" cm="1">
        <f t="array" ref="Q1509">IF(SUMPRODUCT((TRIM(L1509:O1509)&lt;&gt;"-")*1)=0,
    "No Data",
    IF(COUNTIF(L1509:O1509,INDEX(_xlfn._xlws.FILTER(L1509:O1509,TRIM(L1509:O1509)&lt;&gt;"-"),1))=SUMPRODUCT((TRIM(L1509:O1509)&lt;&gt;"-")*1),
    "No Change",
    "Change"))</f>
        <v>No Data</v>
      </c>
      <c r="R1509" s="159"/>
      <c r="S1509" s="111"/>
    </row>
    <row r="1510" spans="1:19" x14ac:dyDescent="0.3">
      <c r="A1510" t="s">
        <v>618</v>
      </c>
      <c r="B1510" t="s">
        <v>1137</v>
      </c>
      <c r="C1510" s="160" t="str">
        <f>TRIM(CLEAN(TEXT(IFERROR(INDEX('Snakeden MR'!$B$4:$C$3028,MATCH($A1510,'Snakeden MR'!$C$4:$C$3028,0),1),"-"),"@")))</f>
        <v>-</v>
      </c>
      <c r="D1510" s="147" t="str">
        <f>TRIM(CLEAN(TEXT(IFERROR(INDEX('Snakeden MR'!$I$4:$J$3028,MATCH($A1510,'Snakeden MR'!$J$4:$J$3028,0),1),"-"),"@")))</f>
        <v>-</v>
      </c>
      <c r="E1510" s="147" t="str">
        <f>TRIM(CLEAN(TEXT(IFERROR(INDEX('Snakeden MR'!$P$4:$Q$3028,MATCH($A1510,'Snakeden MR'!$Q$4:$Q$3028,0),1),"-"),"@")))</f>
        <v>-</v>
      </c>
      <c r="F1510" s="147" t="str">
        <f>TRIM(CLEAN(TEXT(IFERROR(INDEX('Snakeden MR'!$W$4:$X$3028,MATCH($A1510,'Snakeden MR'!$X$4:$X$3028,0),1),"-"),"@")))</f>
        <v>-</v>
      </c>
      <c r="G1510" s="159" t="str">
        <f t="shared" si="46"/>
        <v>Not Found</v>
      </c>
      <c r="H1510" t="str" cm="1">
        <f t="array" ref="H1510">IF(SUMPRODUCT((TRIM(C1510:F1510)&lt;&gt;"-")*1)=0,
    "No Data",
    IF(COUNTIF(C1510:F1510,INDEX(_xlfn._xlws.FILTER(C1510:F1510,TRIM(C1510:F1510)&lt;&gt;"-"),1))=SUMPRODUCT((TRIM(C1510:F1510)&lt;&gt;"-")*1),
    "No Change",
    "Change"))</f>
        <v>No Data</v>
      </c>
      <c r="I1510" s="159"/>
      <c r="J1510"/>
      <c r="K1510" s="163"/>
      <c r="L1510" s="147" t="str">
        <f>TRIM(CLEAN(TEXT(IFERROR(INDEX('Glade MR'!$B$4:$C$3000,MATCH($A1510,'Glade MR'!$C$4:$C$3000,0),1),"-"),"@")))</f>
        <v>-</v>
      </c>
      <c r="M1510" s="147" t="str">
        <f>TRIM(CLEAN(TEXT(IFERROR(INDEX('Glade MR'!$I$4:$J$3000,MATCH($A1510,'Glade MR'!$J$4:$J$3000,0),1),"-"),"@")))</f>
        <v>-</v>
      </c>
      <c r="N1510" s="147" t="str">
        <f>TRIM(CLEAN(TEXT(IFERROR(INDEX('Glade MR'!$P$4:$Q$3000,MATCH($A1510,'Glade MR'!$Q$4:$Q$3000,0),1),"-"),"@")))</f>
        <v>Pool 8</v>
      </c>
      <c r="O1510" s="147" t="str">
        <f>TRIM(CLEAN(TEXT(IFERROR(INDEX('Glade MR'!$W$4:$X$3000,MATCH($A1510,'Glade MR'!$X$4:$X$3000,0),1),"-"),"@")))</f>
        <v>-</v>
      </c>
      <c r="P1510" s="159" t="str">
        <f t="shared" si="47"/>
        <v>Found</v>
      </c>
      <c r="Q1510" t="str" cm="1">
        <f t="array" ref="Q1510">IF(SUMPRODUCT((TRIM(L1510:O1510)&lt;&gt;"-")*1)=0,
    "No Data",
    IF(COUNTIF(L1510:O1510,INDEX(_xlfn._xlws.FILTER(L1510:O1510,TRIM(L1510:O1510)&lt;&gt;"-"),1))=SUMPRODUCT((TRIM(L1510:O1510)&lt;&gt;"-")*1),
    "No Change",
    "Change"))</f>
        <v>No Change</v>
      </c>
      <c r="R1510" s="159"/>
      <c r="S1510" s="111"/>
    </row>
    <row r="1511" spans="1:19" x14ac:dyDescent="0.3">
      <c r="A1511" t="s">
        <v>2183</v>
      </c>
      <c r="B1511" t="s">
        <v>1137</v>
      </c>
      <c r="C1511" s="160" t="str">
        <f>TRIM(CLEAN(TEXT(IFERROR(INDEX('Snakeden MR'!$B$4:$C$3028,MATCH($A1511,'Snakeden MR'!$C$4:$C$3028,0),1),"-"),"@")))</f>
        <v>-</v>
      </c>
      <c r="D1511" s="147" t="str">
        <f>TRIM(CLEAN(TEXT(IFERROR(INDEX('Snakeden MR'!$I$4:$J$3028,MATCH($A1511,'Snakeden MR'!$J$4:$J$3028,0),1),"-"),"@")))</f>
        <v>-</v>
      </c>
      <c r="E1511" s="147" t="str">
        <f>TRIM(CLEAN(TEXT(IFERROR(INDEX('Snakeden MR'!$P$4:$Q$3028,MATCH($A1511,'Snakeden MR'!$Q$4:$Q$3028,0),1),"-"),"@")))</f>
        <v>-</v>
      </c>
      <c r="F1511" s="147" t="str">
        <f>TRIM(CLEAN(TEXT(IFERROR(INDEX('Snakeden MR'!$W$4:$X$3028,MATCH($A1511,'Snakeden MR'!$X$4:$X$3028,0),1),"-"),"@")))</f>
        <v>-</v>
      </c>
      <c r="G1511" s="159" t="str">
        <f t="shared" si="46"/>
        <v>Not Found</v>
      </c>
      <c r="H1511" t="str" cm="1">
        <f t="array" ref="H1511">IF(SUMPRODUCT((TRIM(C1511:F1511)&lt;&gt;"-")*1)=0,
    "No Data",
    IF(COUNTIF(C1511:F1511,INDEX(_xlfn._xlws.FILTER(C1511:F1511,TRIM(C1511:F1511)&lt;&gt;"-"),1))=SUMPRODUCT((TRIM(C1511:F1511)&lt;&gt;"-")*1),
    "No Change",
    "Change"))</f>
        <v>No Data</v>
      </c>
      <c r="I1511" s="159"/>
      <c r="J1511"/>
      <c r="K1511" s="163"/>
      <c r="L1511" s="147" t="str">
        <f>TRIM(CLEAN(TEXT(IFERROR(INDEX('Glade MR'!$B$4:$C$3000,MATCH($A1511,'Glade MR'!$C$4:$C$3000,0),1),"-"),"@")))</f>
        <v>-</v>
      </c>
      <c r="M1511" s="147" t="str">
        <f>TRIM(CLEAN(TEXT(IFERROR(INDEX('Glade MR'!$I$4:$J$3000,MATCH($A1511,'Glade MR'!$J$4:$J$3000,0),1),"-"),"@")))</f>
        <v>-</v>
      </c>
      <c r="N1511" s="147" t="str">
        <f>TRIM(CLEAN(TEXT(IFERROR(INDEX('Glade MR'!$P$4:$Q$3000,MATCH($A1511,'Glade MR'!$Q$4:$Q$3000,0),1),"-"),"@")))</f>
        <v>-</v>
      </c>
      <c r="O1511" s="147" t="str">
        <f>TRIM(CLEAN(TEXT(IFERROR(INDEX('Glade MR'!$W$4:$X$3000,MATCH($A1511,'Glade MR'!$X$4:$X$3000,0),1),"-"),"@")))</f>
        <v>-</v>
      </c>
      <c r="P1511" s="159" t="str">
        <f t="shared" si="47"/>
        <v>Not Found</v>
      </c>
      <c r="Q1511" t="str" cm="1">
        <f t="array" ref="Q1511">IF(SUMPRODUCT((TRIM(L1511:O1511)&lt;&gt;"-")*1)=0,
    "No Data",
    IF(COUNTIF(L1511:O1511,INDEX(_xlfn._xlws.FILTER(L1511:O1511,TRIM(L1511:O1511)&lt;&gt;"-"),1))=SUMPRODUCT((TRIM(L1511:O1511)&lt;&gt;"-")*1),
    "No Change",
    "Change"))</f>
        <v>No Data</v>
      </c>
      <c r="R1511" s="159"/>
      <c r="S1511" s="111"/>
    </row>
    <row r="1512" spans="1:19" x14ac:dyDescent="0.3">
      <c r="A1512" t="s">
        <v>530</v>
      </c>
      <c r="B1512" t="s">
        <v>1137</v>
      </c>
      <c r="C1512" s="160" t="str">
        <f>TRIM(CLEAN(TEXT(IFERROR(INDEX('Snakeden MR'!$B$4:$C$3028,MATCH($A1512,'Snakeden MR'!$C$4:$C$3028,0),1),"-"),"@")))</f>
        <v>-</v>
      </c>
      <c r="D1512" s="147" t="str">
        <f>TRIM(CLEAN(TEXT(IFERROR(INDEX('Snakeden MR'!$I$4:$J$3028,MATCH($A1512,'Snakeden MR'!$J$4:$J$3028,0),1),"-"),"@")))</f>
        <v>-</v>
      </c>
      <c r="E1512" s="147" t="str">
        <f>TRIM(CLEAN(TEXT(IFERROR(INDEX('Snakeden MR'!$P$4:$Q$3028,MATCH($A1512,'Snakeden MR'!$Q$4:$Q$3028,0),1),"-"),"@")))</f>
        <v>-</v>
      </c>
      <c r="F1512" s="147" t="str">
        <f>TRIM(CLEAN(TEXT(IFERROR(INDEX('Snakeden MR'!$W$4:$X$3028,MATCH($A1512,'Snakeden MR'!$X$4:$X$3028,0),1),"-"),"@")))</f>
        <v>-</v>
      </c>
      <c r="G1512" s="159" t="str">
        <f t="shared" si="46"/>
        <v>Not Found</v>
      </c>
      <c r="H1512" t="str" cm="1">
        <f t="array" ref="H1512">IF(SUMPRODUCT((TRIM(C1512:F1512)&lt;&gt;"-")*1)=0,
    "No Data",
    IF(COUNTIF(C1512:F1512,INDEX(_xlfn._xlws.FILTER(C1512:F1512,TRIM(C1512:F1512)&lt;&gt;"-"),1))=SUMPRODUCT((TRIM(C1512:F1512)&lt;&gt;"-")*1),
    "No Change",
    "Change"))</f>
        <v>No Data</v>
      </c>
      <c r="I1512" s="159"/>
      <c r="J1512"/>
      <c r="K1512" s="163"/>
      <c r="L1512" s="147" t="str">
        <f>TRIM(CLEAN(TEXT(IFERROR(INDEX('Glade MR'!$B$4:$C$3000,MATCH($A1512,'Glade MR'!$C$4:$C$3000,0),1),"-"),"@")))</f>
        <v>-</v>
      </c>
      <c r="M1512" s="147" t="str">
        <f>TRIM(CLEAN(TEXT(IFERROR(INDEX('Glade MR'!$I$4:$J$3000,MATCH($A1512,'Glade MR'!$J$4:$J$3000,0),1),"-"),"@")))</f>
        <v>-</v>
      </c>
      <c r="N1512" s="147" t="str">
        <f>TRIM(CLEAN(TEXT(IFERROR(INDEX('Glade MR'!$P$4:$Q$3000,MATCH($A1512,'Glade MR'!$Q$4:$Q$3000,0),1),"-"),"@")))</f>
        <v>-</v>
      </c>
      <c r="O1512" s="147" t="str">
        <f>TRIM(CLEAN(TEXT(IFERROR(INDEX('Glade MR'!$W$4:$X$3000,MATCH($A1512,'Glade MR'!$X$4:$X$3000,0),1),"-"),"@")))</f>
        <v>Pool 8</v>
      </c>
      <c r="P1512" s="159" t="str">
        <f t="shared" si="47"/>
        <v>Found</v>
      </c>
      <c r="Q1512" t="str" cm="1">
        <f t="array" ref="Q1512">IF(SUMPRODUCT((TRIM(L1512:O1512)&lt;&gt;"-")*1)=0,
    "No Data",
    IF(COUNTIF(L1512:O1512,INDEX(_xlfn._xlws.FILTER(L1512:O1512,TRIM(L1512:O1512)&lt;&gt;"-"),1))=SUMPRODUCT((TRIM(L1512:O1512)&lt;&gt;"-")*1),
    "No Change",
    "Change"))</f>
        <v>No Change</v>
      </c>
      <c r="R1512" s="159"/>
      <c r="S1512" s="111"/>
    </row>
    <row r="1513" spans="1:19" x14ac:dyDescent="0.3">
      <c r="A1513" t="s">
        <v>2184</v>
      </c>
      <c r="B1513" t="s">
        <v>1137</v>
      </c>
      <c r="C1513" s="160" t="str">
        <f>TRIM(CLEAN(TEXT(IFERROR(INDEX('Snakeden MR'!$B$4:$C$3028,MATCH($A1513,'Snakeden MR'!$C$4:$C$3028,0),1),"-"),"@")))</f>
        <v>-</v>
      </c>
      <c r="D1513" s="147" t="str">
        <f>TRIM(CLEAN(TEXT(IFERROR(INDEX('Snakeden MR'!$I$4:$J$3028,MATCH($A1513,'Snakeden MR'!$J$4:$J$3028,0),1),"-"),"@")))</f>
        <v>-</v>
      </c>
      <c r="E1513" s="147" t="str">
        <f>TRIM(CLEAN(TEXT(IFERROR(INDEX('Snakeden MR'!$P$4:$Q$3028,MATCH($A1513,'Snakeden MR'!$Q$4:$Q$3028,0),1),"-"),"@")))</f>
        <v>-</v>
      </c>
      <c r="F1513" s="147" t="str">
        <f>TRIM(CLEAN(TEXT(IFERROR(INDEX('Snakeden MR'!$W$4:$X$3028,MATCH($A1513,'Snakeden MR'!$X$4:$X$3028,0),1),"-"),"@")))</f>
        <v>-</v>
      </c>
      <c r="G1513" s="159" t="str">
        <f t="shared" si="46"/>
        <v>Not Found</v>
      </c>
      <c r="H1513" t="str" cm="1">
        <f t="array" ref="H1513">IF(SUMPRODUCT((TRIM(C1513:F1513)&lt;&gt;"-")*1)=0,
    "No Data",
    IF(COUNTIF(C1513:F1513,INDEX(_xlfn._xlws.FILTER(C1513:F1513,TRIM(C1513:F1513)&lt;&gt;"-"),1))=SUMPRODUCT((TRIM(C1513:F1513)&lt;&gt;"-")*1),
    "No Change",
    "Change"))</f>
        <v>No Data</v>
      </c>
      <c r="I1513" s="159"/>
      <c r="J1513"/>
      <c r="K1513" s="163"/>
      <c r="L1513" s="147" t="str">
        <f>TRIM(CLEAN(TEXT(IFERROR(INDEX('Glade MR'!$B$4:$C$3000,MATCH($A1513,'Glade MR'!$C$4:$C$3000,0),1),"-"),"@")))</f>
        <v>-</v>
      </c>
      <c r="M1513" s="147" t="str">
        <f>TRIM(CLEAN(TEXT(IFERROR(INDEX('Glade MR'!$I$4:$J$3000,MATCH($A1513,'Glade MR'!$J$4:$J$3000,0),1),"-"),"@")))</f>
        <v>-</v>
      </c>
      <c r="N1513" s="147" t="str">
        <f>TRIM(CLEAN(TEXT(IFERROR(INDEX('Glade MR'!$P$4:$Q$3000,MATCH($A1513,'Glade MR'!$Q$4:$Q$3000,0),1),"-"),"@")))</f>
        <v>-</v>
      </c>
      <c r="O1513" s="147" t="str">
        <f>TRIM(CLEAN(TEXT(IFERROR(INDEX('Glade MR'!$W$4:$X$3000,MATCH($A1513,'Glade MR'!$X$4:$X$3000,0),1),"-"),"@")))</f>
        <v>-</v>
      </c>
      <c r="P1513" s="159" t="str">
        <f t="shared" si="47"/>
        <v>Not Found</v>
      </c>
      <c r="Q1513" t="str" cm="1">
        <f t="array" ref="Q1513">IF(SUMPRODUCT((TRIM(L1513:O1513)&lt;&gt;"-")*1)=0,
    "No Data",
    IF(COUNTIF(L1513:O1513,INDEX(_xlfn._xlws.FILTER(L1513:O1513,TRIM(L1513:O1513)&lt;&gt;"-"),1))=SUMPRODUCT((TRIM(L1513:O1513)&lt;&gt;"-")*1),
    "No Change",
    "Change"))</f>
        <v>No Data</v>
      </c>
      <c r="R1513" s="159"/>
      <c r="S1513" s="111"/>
    </row>
    <row r="1514" spans="1:19" x14ac:dyDescent="0.3">
      <c r="A1514" t="s">
        <v>118</v>
      </c>
      <c r="B1514" t="s">
        <v>1145</v>
      </c>
      <c r="C1514" s="160" t="str">
        <f>TRIM(CLEAN(TEXT(IFERROR(INDEX('Snakeden MR'!$B$4:$C$3028,MATCH($A1514,'Snakeden MR'!$C$4:$C$3028,0),1),"-"),"@")))</f>
        <v>-</v>
      </c>
      <c r="D1514" s="147" t="str">
        <f>TRIM(CLEAN(TEXT(IFERROR(INDEX('Snakeden MR'!$I$4:$J$3028,MATCH($A1514,'Snakeden MR'!$J$4:$J$3028,0),1),"-"),"@")))</f>
        <v>Pool 2</v>
      </c>
      <c r="E1514" s="147" t="str">
        <f>TRIM(CLEAN(TEXT(IFERROR(INDEX('Snakeden MR'!$P$4:$Q$3028,MATCH($A1514,'Snakeden MR'!$Q$4:$Q$3028,0),1),"-"),"@")))</f>
        <v>-</v>
      </c>
      <c r="F1514" s="147" t="str">
        <f>TRIM(CLEAN(TEXT(IFERROR(INDEX('Snakeden MR'!$W$4:$X$3028,MATCH($A1514,'Snakeden MR'!$X$4:$X$3028,0),1),"-"),"@")))</f>
        <v>-</v>
      </c>
      <c r="G1514" s="159" t="str">
        <f t="shared" si="46"/>
        <v>Found</v>
      </c>
      <c r="H1514" t="str" cm="1">
        <f t="array" ref="H1514">IF(SUMPRODUCT((TRIM(C1514:F1514)&lt;&gt;"-")*1)=0,
    "No Data",
    IF(COUNTIF(C1514:F1514,INDEX(_xlfn._xlws.FILTER(C1514:F1514,TRIM(C1514:F1514)&lt;&gt;"-"),1))=SUMPRODUCT((TRIM(C1514:F1514)&lt;&gt;"-")*1),
    "No Change",
    "Change"))</f>
        <v>No Change</v>
      </c>
      <c r="I1514" s="159"/>
      <c r="J1514"/>
      <c r="K1514" s="163"/>
      <c r="L1514" s="147" t="str">
        <f>TRIM(CLEAN(TEXT(IFERROR(INDEX('Glade MR'!$B$4:$C$3000,MATCH($A1514,'Glade MR'!$C$4:$C$3000,0),1),"-"),"@")))</f>
        <v>-</v>
      </c>
      <c r="M1514" s="147" t="str">
        <f>TRIM(CLEAN(TEXT(IFERROR(INDEX('Glade MR'!$I$4:$J$3000,MATCH($A1514,'Glade MR'!$J$4:$J$3000,0),1),"-"),"@")))</f>
        <v>-</v>
      </c>
      <c r="N1514" s="147" t="str">
        <f>TRIM(CLEAN(TEXT(IFERROR(INDEX('Glade MR'!$P$4:$Q$3000,MATCH($A1514,'Glade MR'!$Q$4:$Q$3000,0),1),"-"),"@")))</f>
        <v>-</v>
      </c>
      <c r="O1514" s="147" t="str">
        <f>TRIM(CLEAN(TEXT(IFERROR(INDEX('Glade MR'!$W$4:$X$3000,MATCH($A1514,'Glade MR'!$X$4:$X$3000,0),1),"-"),"@")))</f>
        <v>-</v>
      </c>
      <c r="P1514" s="159" t="str">
        <f t="shared" si="47"/>
        <v>Not Found</v>
      </c>
      <c r="Q1514" t="str" cm="1">
        <f t="array" ref="Q1514">IF(SUMPRODUCT((TRIM(L1514:O1514)&lt;&gt;"-")*1)=0,
    "No Data",
    IF(COUNTIF(L1514:O1514,INDEX(_xlfn._xlws.FILTER(L1514:O1514,TRIM(L1514:O1514)&lt;&gt;"-"),1))=SUMPRODUCT((TRIM(L1514:O1514)&lt;&gt;"-")*1),
    "No Change",
    "Change"))</f>
        <v>No Data</v>
      </c>
      <c r="R1514" s="159"/>
      <c r="S1514" s="111"/>
    </row>
    <row r="1515" spans="1:19" x14ac:dyDescent="0.3">
      <c r="A1515" t="s">
        <v>769</v>
      </c>
      <c r="B1515" t="s">
        <v>1137</v>
      </c>
      <c r="C1515" s="160" t="str">
        <f>TRIM(CLEAN(TEXT(IFERROR(INDEX('Snakeden MR'!$B$4:$C$3028,MATCH($A1515,'Snakeden MR'!$C$4:$C$3028,0),1),"-"),"@")))</f>
        <v>-</v>
      </c>
      <c r="D1515" s="147" t="str">
        <f>TRIM(CLEAN(TEXT(IFERROR(INDEX('Snakeden MR'!$I$4:$J$3028,MATCH($A1515,'Snakeden MR'!$J$4:$J$3028,0),1),"-"),"@")))</f>
        <v>-</v>
      </c>
      <c r="E1515" s="147" t="str">
        <f>TRIM(CLEAN(TEXT(IFERROR(INDEX('Snakeden MR'!$P$4:$Q$3028,MATCH($A1515,'Snakeden MR'!$Q$4:$Q$3028,0),1),"-"),"@")))</f>
        <v>-</v>
      </c>
      <c r="F1515" s="147" t="str">
        <f>TRIM(CLEAN(TEXT(IFERROR(INDEX('Snakeden MR'!$W$4:$X$3028,MATCH($A1515,'Snakeden MR'!$X$4:$X$3028,0),1),"-"),"@")))</f>
        <v>-</v>
      </c>
      <c r="G1515" s="159" t="str">
        <f t="shared" si="46"/>
        <v>Not Found</v>
      </c>
      <c r="H1515" t="str" cm="1">
        <f t="array" ref="H1515">IF(SUMPRODUCT((TRIM(C1515:F1515)&lt;&gt;"-")*1)=0,
    "No Data",
    IF(COUNTIF(C1515:F1515,INDEX(_xlfn._xlws.FILTER(C1515:F1515,TRIM(C1515:F1515)&lt;&gt;"-"),1))=SUMPRODUCT((TRIM(C1515:F1515)&lt;&gt;"-")*1),
    "No Change",
    "Change"))</f>
        <v>No Data</v>
      </c>
      <c r="I1515" s="159"/>
      <c r="J1515"/>
      <c r="K1515" s="163"/>
      <c r="L1515" s="147" t="str">
        <f>TRIM(CLEAN(TEXT(IFERROR(INDEX('Glade MR'!$B$4:$C$3000,MATCH($A1515,'Glade MR'!$C$4:$C$3000,0),1),"-"),"@")))</f>
        <v>-</v>
      </c>
      <c r="M1515" s="147" t="str">
        <f>TRIM(CLEAN(TEXT(IFERROR(INDEX('Glade MR'!$I$4:$J$3000,MATCH($A1515,'Glade MR'!$J$4:$J$3000,0),1),"-"),"@")))</f>
        <v>Pool 5</v>
      </c>
      <c r="N1515" s="147" t="str">
        <f>TRIM(CLEAN(TEXT(IFERROR(INDEX('Glade MR'!$P$4:$Q$3000,MATCH($A1515,'Glade MR'!$Q$4:$Q$3000,0),1),"-"),"@")))</f>
        <v>Pool 5</v>
      </c>
      <c r="O1515" s="147" t="str">
        <f>TRIM(CLEAN(TEXT(IFERROR(INDEX('Glade MR'!$W$4:$X$3000,MATCH($A1515,'Glade MR'!$X$4:$X$3000,0),1),"-"),"@")))</f>
        <v>Pool 5</v>
      </c>
      <c r="P1515" s="159" t="str">
        <f t="shared" si="47"/>
        <v>Found</v>
      </c>
      <c r="Q1515" t="str" cm="1">
        <f t="array" ref="Q1515">IF(SUMPRODUCT((TRIM(L1515:O1515)&lt;&gt;"-")*1)=0,
    "No Data",
    IF(COUNTIF(L1515:O1515,INDEX(_xlfn._xlws.FILTER(L1515:O1515,TRIM(L1515:O1515)&lt;&gt;"-"),1))=SUMPRODUCT((TRIM(L1515:O1515)&lt;&gt;"-")*1),
    "No Change",
    "Change"))</f>
        <v>No Change</v>
      </c>
      <c r="R1515" s="159"/>
      <c r="S1515" s="111"/>
    </row>
    <row r="1516" spans="1:19" x14ac:dyDescent="0.3">
      <c r="A1516" t="s">
        <v>314</v>
      </c>
      <c r="B1516" t="s">
        <v>1145</v>
      </c>
      <c r="C1516" s="160" t="str">
        <f>TRIM(CLEAN(TEXT(IFERROR(INDEX('Snakeden MR'!$B$4:$C$3028,MATCH($A1516,'Snakeden MR'!$C$4:$C$3028,0),1),"-"),"@")))</f>
        <v>-</v>
      </c>
      <c r="D1516" s="147" t="str">
        <f>TRIM(CLEAN(TEXT(IFERROR(INDEX('Snakeden MR'!$I$4:$J$3028,MATCH($A1516,'Snakeden MR'!$J$4:$J$3028,0),1),"-"),"@")))</f>
        <v>-</v>
      </c>
      <c r="E1516" s="147" t="str">
        <f>TRIM(CLEAN(TEXT(IFERROR(INDEX('Snakeden MR'!$P$4:$Q$3028,MATCH($A1516,'Snakeden MR'!$Q$4:$Q$3028,0),1),"-"),"@")))</f>
        <v>Pool 4</v>
      </c>
      <c r="F1516" s="147" t="str">
        <f>TRIM(CLEAN(TEXT(IFERROR(INDEX('Snakeden MR'!$W$4:$X$3028,MATCH($A1516,'Snakeden MR'!$X$4:$X$3028,0),1),"-"),"@")))</f>
        <v>-</v>
      </c>
      <c r="G1516" s="159" t="str">
        <f t="shared" si="46"/>
        <v>Found</v>
      </c>
      <c r="H1516" t="str" cm="1">
        <f t="array" ref="H1516">IF(SUMPRODUCT((TRIM(C1516:F1516)&lt;&gt;"-")*1)=0,
    "No Data",
    IF(COUNTIF(C1516:F1516,INDEX(_xlfn._xlws.FILTER(C1516:F1516,TRIM(C1516:F1516)&lt;&gt;"-"),1))=SUMPRODUCT((TRIM(C1516:F1516)&lt;&gt;"-")*1),
    "No Change",
    "Change"))</f>
        <v>No Change</v>
      </c>
      <c r="I1516" s="159"/>
      <c r="J1516"/>
      <c r="K1516" s="163"/>
      <c r="L1516" s="147" t="str">
        <f>TRIM(CLEAN(TEXT(IFERROR(INDEX('Glade MR'!$B$4:$C$3000,MATCH($A1516,'Glade MR'!$C$4:$C$3000,0),1),"-"),"@")))</f>
        <v>-</v>
      </c>
      <c r="M1516" s="147" t="str">
        <f>TRIM(CLEAN(TEXT(IFERROR(INDEX('Glade MR'!$I$4:$J$3000,MATCH($A1516,'Glade MR'!$J$4:$J$3000,0),1),"-"),"@")))</f>
        <v>-</v>
      </c>
      <c r="N1516" s="147" t="str">
        <f>TRIM(CLEAN(TEXT(IFERROR(INDEX('Glade MR'!$P$4:$Q$3000,MATCH($A1516,'Glade MR'!$Q$4:$Q$3000,0),1),"-"),"@")))</f>
        <v>-</v>
      </c>
      <c r="O1516" s="147" t="str">
        <f>TRIM(CLEAN(TEXT(IFERROR(INDEX('Glade MR'!$W$4:$X$3000,MATCH($A1516,'Glade MR'!$X$4:$X$3000,0),1),"-"),"@")))</f>
        <v>-</v>
      </c>
      <c r="P1516" s="159" t="str">
        <f t="shared" si="47"/>
        <v>Not Found</v>
      </c>
      <c r="Q1516" t="str" cm="1">
        <f t="array" ref="Q1516">IF(SUMPRODUCT((TRIM(L1516:O1516)&lt;&gt;"-")*1)=0,
    "No Data",
    IF(COUNTIF(L1516:O1516,INDEX(_xlfn._xlws.FILTER(L1516:O1516,TRIM(L1516:O1516)&lt;&gt;"-"),1))=SUMPRODUCT((TRIM(L1516:O1516)&lt;&gt;"-")*1),
    "No Change",
    "Change"))</f>
        <v>No Data</v>
      </c>
      <c r="R1516" s="159"/>
      <c r="S1516" s="111"/>
    </row>
    <row r="1517" spans="1:19" x14ac:dyDescent="0.3">
      <c r="A1517" t="s">
        <v>2185</v>
      </c>
      <c r="B1517" t="s">
        <v>1137</v>
      </c>
      <c r="C1517" s="160" t="str">
        <f>TRIM(CLEAN(TEXT(IFERROR(INDEX('Snakeden MR'!$B$4:$C$3028,MATCH($A1517,'Snakeden MR'!$C$4:$C$3028,0),1),"-"),"@")))</f>
        <v>-</v>
      </c>
      <c r="D1517" s="147" t="str">
        <f>TRIM(CLEAN(TEXT(IFERROR(INDEX('Snakeden MR'!$I$4:$J$3028,MATCH($A1517,'Snakeden MR'!$J$4:$J$3028,0),1),"-"),"@")))</f>
        <v>-</v>
      </c>
      <c r="E1517" s="147" t="str">
        <f>TRIM(CLEAN(TEXT(IFERROR(INDEX('Snakeden MR'!$P$4:$Q$3028,MATCH($A1517,'Snakeden MR'!$Q$4:$Q$3028,0),1),"-"),"@")))</f>
        <v>-</v>
      </c>
      <c r="F1517" s="147" t="str">
        <f>TRIM(CLEAN(TEXT(IFERROR(INDEX('Snakeden MR'!$W$4:$X$3028,MATCH($A1517,'Snakeden MR'!$X$4:$X$3028,0),1),"-"),"@")))</f>
        <v>-</v>
      </c>
      <c r="G1517" s="159" t="str">
        <f t="shared" si="46"/>
        <v>Not Found</v>
      </c>
      <c r="H1517" t="str" cm="1">
        <f t="array" ref="H1517">IF(SUMPRODUCT((TRIM(C1517:F1517)&lt;&gt;"-")*1)=0,
    "No Data",
    IF(COUNTIF(C1517:F1517,INDEX(_xlfn._xlws.FILTER(C1517:F1517,TRIM(C1517:F1517)&lt;&gt;"-"),1))=SUMPRODUCT((TRIM(C1517:F1517)&lt;&gt;"-")*1),
    "No Change",
    "Change"))</f>
        <v>No Data</v>
      </c>
      <c r="I1517" s="159"/>
      <c r="J1517"/>
      <c r="K1517" s="163"/>
      <c r="L1517" s="147" t="str">
        <f>TRIM(CLEAN(TEXT(IFERROR(INDEX('Glade MR'!$B$4:$C$3000,MATCH($A1517,'Glade MR'!$C$4:$C$3000,0),1),"-"),"@")))</f>
        <v>-</v>
      </c>
      <c r="M1517" s="147" t="str">
        <f>TRIM(CLEAN(TEXT(IFERROR(INDEX('Glade MR'!$I$4:$J$3000,MATCH($A1517,'Glade MR'!$J$4:$J$3000,0),1),"-"),"@")))</f>
        <v>-</v>
      </c>
      <c r="N1517" s="147" t="str">
        <f>TRIM(CLEAN(TEXT(IFERROR(INDEX('Glade MR'!$P$4:$Q$3000,MATCH($A1517,'Glade MR'!$Q$4:$Q$3000,0),1),"-"),"@")))</f>
        <v>-</v>
      </c>
      <c r="O1517" s="147" t="str">
        <f>TRIM(CLEAN(TEXT(IFERROR(INDEX('Glade MR'!$W$4:$X$3000,MATCH($A1517,'Glade MR'!$X$4:$X$3000,0),1),"-"),"@")))</f>
        <v>-</v>
      </c>
      <c r="P1517" s="159" t="str">
        <f t="shared" si="47"/>
        <v>Not Found</v>
      </c>
      <c r="Q1517" t="str" cm="1">
        <f t="array" ref="Q1517">IF(SUMPRODUCT((TRIM(L1517:O1517)&lt;&gt;"-")*1)=0,
    "No Data",
    IF(COUNTIF(L1517:O1517,INDEX(_xlfn._xlws.FILTER(L1517:O1517,TRIM(L1517:O1517)&lt;&gt;"-"),1))=SUMPRODUCT((TRIM(L1517:O1517)&lt;&gt;"-")*1),
    "No Change",
    "Change"))</f>
        <v>No Data</v>
      </c>
      <c r="R1517" s="159"/>
      <c r="S1517" s="111"/>
    </row>
    <row r="1518" spans="1:19" x14ac:dyDescent="0.3">
      <c r="A1518" t="s">
        <v>2186</v>
      </c>
      <c r="B1518" t="s">
        <v>1137</v>
      </c>
      <c r="C1518" s="160" t="str">
        <f>TRIM(CLEAN(TEXT(IFERROR(INDEX('Snakeden MR'!$B$4:$C$3028,MATCH($A1518,'Snakeden MR'!$C$4:$C$3028,0),1),"-"),"@")))</f>
        <v>-</v>
      </c>
      <c r="D1518" s="147" t="str">
        <f>TRIM(CLEAN(TEXT(IFERROR(INDEX('Snakeden MR'!$I$4:$J$3028,MATCH($A1518,'Snakeden MR'!$J$4:$J$3028,0),1),"-"),"@")))</f>
        <v>-</v>
      </c>
      <c r="E1518" s="147" t="str">
        <f>TRIM(CLEAN(TEXT(IFERROR(INDEX('Snakeden MR'!$P$4:$Q$3028,MATCH($A1518,'Snakeden MR'!$Q$4:$Q$3028,0),1),"-"),"@")))</f>
        <v>-</v>
      </c>
      <c r="F1518" s="147" t="str">
        <f>TRIM(CLEAN(TEXT(IFERROR(INDEX('Snakeden MR'!$W$4:$X$3028,MATCH($A1518,'Snakeden MR'!$X$4:$X$3028,0),1),"-"),"@")))</f>
        <v>-</v>
      </c>
      <c r="G1518" s="159" t="str">
        <f t="shared" si="46"/>
        <v>Not Found</v>
      </c>
      <c r="H1518" t="str" cm="1">
        <f t="array" ref="H1518">IF(SUMPRODUCT((TRIM(C1518:F1518)&lt;&gt;"-")*1)=0,
    "No Data",
    IF(COUNTIF(C1518:F1518,INDEX(_xlfn._xlws.FILTER(C1518:F1518,TRIM(C1518:F1518)&lt;&gt;"-"),1))=SUMPRODUCT((TRIM(C1518:F1518)&lt;&gt;"-")*1),
    "No Change",
    "Change"))</f>
        <v>No Data</v>
      </c>
      <c r="I1518" s="159"/>
      <c r="J1518"/>
      <c r="K1518" s="163"/>
      <c r="L1518" s="147" t="str">
        <f>TRIM(CLEAN(TEXT(IFERROR(INDEX('Glade MR'!$B$4:$C$3000,MATCH($A1518,'Glade MR'!$C$4:$C$3000,0),1),"-"),"@")))</f>
        <v>-</v>
      </c>
      <c r="M1518" s="147" t="str">
        <f>TRIM(CLEAN(TEXT(IFERROR(INDEX('Glade MR'!$I$4:$J$3000,MATCH($A1518,'Glade MR'!$J$4:$J$3000,0),1),"-"),"@")))</f>
        <v>-</v>
      </c>
      <c r="N1518" s="147" t="str">
        <f>TRIM(CLEAN(TEXT(IFERROR(INDEX('Glade MR'!$P$4:$Q$3000,MATCH($A1518,'Glade MR'!$Q$4:$Q$3000,0),1),"-"),"@")))</f>
        <v>-</v>
      </c>
      <c r="O1518" s="147" t="str">
        <f>TRIM(CLEAN(TEXT(IFERROR(INDEX('Glade MR'!$W$4:$X$3000,MATCH($A1518,'Glade MR'!$X$4:$X$3000,0),1),"-"),"@")))</f>
        <v>-</v>
      </c>
      <c r="P1518" s="159" t="str">
        <f t="shared" si="47"/>
        <v>Not Found</v>
      </c>
      <c r="Q1518" t="str" cm="1">
        <f t="array" ref="Q1518">IF(SUMPRODUCT((TRIM(L1518:O1518)&lt;&gt;"-")*1)=0,
    "No Data",
    IF(COUNTIF(L1518:O1518,INDEX(_xlfn._xlws.FILTER(L1518:O1518,TRIM(L1518:O1518)&lt;&gt;"-"),1))=SUMPRODUCT((TRIM(L1518:O1518)&lt;&gt;"-")*1),
    "No Change",
    "Change"))</f>
        <v>No Data</v>
      </c>
      <c r="R1518" s="159"/>
      <c r="S1518" s="111"/>
    </row>
    <row r="1519" spans="1:19" x14ac:dyDescent="0.3">
      <c r="A1519" t="s">
        <v>2187</v>
      </c>
      <c r="B1519" t="s">
        <v>1137</v>
      </c>
      <c r="C1519" s="160" t="str">
        <f>TRIM(CLEAN(TEXT(IFERROR(INDEX('Snakeden MR'!$B$4:$C$3028,MATCH($A1519,'Snakeden MR'!$C$4:$C$3028,0),1),"-"),"@")))</f>
        <v>-</v>
      </c>
      <c r="D1519" s="147" t="str">
        <f>TRIM(CLEAN(TEXT(IFERROR(INDEX('Snakeden MR'!$I$4:$J$3028,MATCH($A1519,'Snakeden MR'!$J$4:$J$3028,0),1),"-"),"@")))</f>
        <v>-</v>
      </c>
      <c r="E1519" s="147" t="str">
        <f>TRIM(CLEAN(TEXT(IFERROR(INDEX('Snakeden MR'!$P$4:$Q$3028,MATCH($A1519,'Snakeden MR'!$Q$4:$Q$3028,0),1),"-"),"@")))</f>
        <v>-</v>
      </c>
      <c r="F1519" s="147" t="str">
        <f>TRIM(CLEAN(TEXT(IFERROR(INDEX('Snakeden MR'!$W$4:$X$3028,MATCH($A1519,'Snakeden MR'!$X$4:$X$3028,0),1),"-"),"@")))</f>
        <v>-</v>
      </c>
      <c r="G1519" s="159" t="str">
        <f t="shared" si="46"/>
        <v>Not Found</v>
      </c>
      <c r="H1519" t="str" cm="1">
        <f t="array" ref="H1519">IF(SUMPRODUCT((TRIM(C1519:F1519)&lt;&gt;"-")*1)=0,
    "No Data",
    IF(COUNTIF(C1519:F1519,INDEX(_xlfn._xlws.FILTER(C1519:F1519,TRIM(C1519:F1519)&lt;&gt;"-"),1))=SUMPRODUCT((TRIM(C1519:F1519)&lt;&gt;"-")*1),
    "No Change",
    "Change"))</f>
        <v>No Data</v>
      </c>
      <c r="I1519" s="159"/>
      <c r="J1519"/>
      <c r="K1519" s="163"/>
      <c r="L1519" s="147" t="str">
        <f>TRIM(CLEAN(TEXT(IFERROR(INDEX('Glade MR'!$B$4:$C$3000,MATCH($A1519,'Glade MR'!$C$4:$C$3000,0),1),"-"),"@")))</f>
        <v>-</v>
      </c>
      <c r="M1519" s="147" t="str">
        <f>TRIM(CLEAN(TEXT(IFERROR(INDEX('Glade MR'!$I$4:$J$3000,MATCH($A1519,'Glade MR'!$J$4:$J$3000,0),1),"-"),"@")))</f>
        <v>-</v>
      </c>
      <c r="N1519" s="147" t="str">
        <f>TRIM(CLEAN(TEXT(IFERROR(INDEX('Glade MR'!$P$4:$Q$3000,MATCH($A1519,'Glade MR'!$Q$4:$Q$3000,0),1),"-"),"@")))</f>
        <v>-</v>
      </c>
      <c r="O1519" s="147" t="str">
        <f>TRIM(CLEAN(TEXT(IFERROR(INDEX('Glade MR'!$W$4:$X$3000,MATCH($A1519,'Glade MR'!$X$4:$X$3000,0),1),"-"),"@")))</f>
        <v>-</v>
      </c>
      <c r="P1519" s="159" t="str">
        <f t="shared" si="47"/>
        <v>Not Found</v>
      </c>
      <c r="Q1519" t="str" cm="1">
        <f t="array" ref="Q1519">IF(SUMPRODUCT((TRIM(L1519:O1519)&lt;&gt;"-")*1)=0,
    "No Data",
    IF(COUNTIF(L1519:O1519,INDEX(_xlfn._xlws.FILTER(L1519:O1519,TRIM(L1519:O1519)&lt;&gt;"-"),1))=SUMPRODUCT((TRIM(L1519:O1519)&lt;&gt;"-")*1),
    "No Change",
    "Change"))</f>
        <v>No Data</v>
      </c>
      <c r="R1519" s="159"/>
      <c r="S1519" s="111"/>
    </row>
    <row r="1520" spans="1:19" x14ac:dyDescent="0.3">
      <c r="A1520" t="s">
        <v>496</v>
      </c>
      <c r="B1520" t="s">
        <v>1137</v>
      </c>
      <c r="C1520" s="160" t="str">
        <f>TRIM(CLEAN(TEXT(IFERROR(INDEX('Snakeden MR'!$B$4:$C$3028,MATCH($A1520,'Snakeden MR'!$C$4:$C$3028,0),1),"-"),"@")))</f>
        <v>-</v>
      </c>
      <c r="D1520" s="147" t="str">
        <f>TRIM(CLEAN(TEXT(IFERROR(INDEX('Snakeden MR'!$I$4:$J$3028,MATCH($A1520,'Snakeden MR'!$J$4:$J$3028,0),1),"-"),"@")))</f>
        <v>-</v>
      </c>
      <c r="E1520" s="147" t="str">
        <f>TRIM(CLEAN(TEXT(IFERROR(INDEX('Snakeden MR'!$P$4:$Q$3028,MATCH($A1520,'Snakeden MR'!$Q$4:$Q$3028,0),1),"-"),"@")))</f>
        <v>-</v>
      </c>
      <c r="F1520" s="147" t="str">
        <f>TRIM(CLEAN(TEXT(IFERROR(INDEX('Snakeden MR'!$W$4:$X$3028,MATCH($A1520,'Snakeden MR'!$X$4:$X$3028,0),1),"-"),"@")))</f>
        <v>-</v>
      </c>
      <c r="G1520" s="159" t="str">
        <f t="shared" si="46"/>
        <v>Not Found</v>
      </c>
      <c r="H1520" t="str" cm="1">
        <f t="array" ref="H1520">IF(SUMPRODUCT((TRIM(C1520:F1520)&lt;&gt;"-")*1)=0,
    "No Data",
    IF(COUNTIF(C1520:F1520,INDEX(_xlfn._xlws.FILTER(C1520:F1520,TRIM(C1520:F1520)&lt;&gt;"-"),1))=SUMPRODUCT((TRIM(C1520:F1520)&lt;&gt;"-")*1),
    "No Change",
    "Change"))</f>
        <v>No Data</v>
      </c>
      <c r="I1520" s="159"/>
      <c r="J1520"/>
      <c r="K1520" s="163"/>
      <c r="L1520" s="147" t="str">
        <f>TRIM(CLEAN(TEXT(IFERROR(INDEX('Glade MR'!$B$4:$C$3000,MATCH($A1520,'Glade MR'!$C$4:$C$3000,0),1),"-"),"@")))</f>
        <v>-</v>
      </c>
      <c r="M1520" s="147" t="str">
        <f>TRIM(CLEAN(TEXT(IFERROR(INDEX('Glade MR'!$I$4:$J$3000,MATCH($A1520,'Glade MR'!$J$4:$J$3000,0),1),"-"),"@")))</f>
        <v>-</v>
      </c>
      <c r="N1520" s="147" t="str">
        <f>TRIM(CLEAN(TEXT(IFERROR(INDEX('Glade MR'!$P$4:$Q$3000,MATCH($A1520,'Glade MR'!$Q$4:$Q$3000,0),1),"-"),"@")))</f>
        <v>-</v>
      </c>
      <c r="O1520" s="147" t="str">
        <f>TRIM(CLEAN(TEXT(IFERROR(INDEX('Glade MR'!$W$4:$X$3000,MATCH($A1520,'Glade MR'!$X$4:$X$3000,0),1),"-"),"@")))</f>
        <v>Pool 9</v>
      </c>
      <c r="P1520" s="159" t="str">
        <f t="shared" si="47"/>
        <v>Found</v>
      </c>
      <c r="Q1520" t="str" cm="1">
        <f t="array" ref="Q1520">IF(SUMPRODUCT((TRIM(L1520:O1520)&lt;&gt;"-")*1)=0,
    "No Data",
    IF(COUNTIF(L1520:O1520,INDEX(_xlfn._xlws.FILTER(L1520:O1520,TRIM(L1520:O1520)&lt;&gt;"-"),1))=SUMPRODUCT((TRIM(L1520:O1520)&lt;&gt;"-")*1),
    "No Change",
    "Change"))</f>
        <v>No Change</v>
      </c>
      <c r="R1520" s="159"/>
      <c r="S1520" s="111"/>
    </row>
    <row r="1521" spans="1:19" x14ac:dyDescent="0.3">
      <c r="A1521" t="s">
        <v>774</v>
      </c>
      <c r="B1521" t="s">
        <v>1137</v>
      </c>
      <c r="C1521" s="160" t="str">
        <f>TRIM(CLEAN(TEXT(IFERROR(INDEX('Snakeden MR'!$B$4:$C$3028,MATCH($A1521,'Snakeden MR'!$C$4:$C$3028,0),1),"-"),"@")))</f>
        <v>-</v>
      </c>
      <c r="D1521" s="147" t="str">
        <f>TRIM(CLEAN(TEXT(IFERROR(INDEX('Snakeden MR'!$I$4:$J$3028,MATCH($A1521,'Snakeden MR'!$J$4:$J$3028,0),1),"-"),"@")))</f>
        <v>-</v>
      </c>
      <c r="E1521" s="147" t="str">
        <f>TRIM(CLEAN(TEXT(IFERROR(INDEX('Snakeden MR'!$P$4:$Q$3028,MATCH($A1521,'Snakeden MR'!$Q$4:$Q$3028,0),1),"-"),"@")))</f>
        <v>-</v>
      </c>
      <c r="F1521" s="147" t="str">
        <f>TRIM(CLEAN(TEXT(IFERROR(INDEX('Snakeden MR'!$W$4:$X$3028,MATCH($A1521,'Snakeden MR'!$X$4:$X$3028,0),1),"-"),"@")))</f>
        <v>-</v>
      </c>
      <c r="G1521" s="159" t="str">
        <f t="shared" si="46"/>
        <v>Not Found</v>
      </c>
      <c r="H1521" t="str" cm="1">
        <f t="array" ref="H1521">IF(SUMPRODUCT((TRIM(C1521:F1521)&lt;&gt;"-")*1)=0,
    "No Data",
    IF(COUNTIF(C1521:F1521,INDEX(_xlfn._xlws.FILTER(C1521:F1521,TRIM(C1521:F1521)&lt;&gt;"-"),1))=SUMPRODUCT((TRIM(C1521:F1521)&lt;&gt;"-")*1),
    "No Change",
    "Change"))</f>
        <v>No Data</v>
      </c>
      <c r="I1521" s="159"/>
      <c r="J1521"/>
      <c r="K1521" s="163"/>
      <c r="L1521" s="147" t="str">
        <f>TRIM(CLEAN(TEXT(IFERROR(INDEX('Glade MR'!$B$4:$C$3000,MATCH($A1521,'Glade MR'!$C$4:$C$3000,0),1),"-"),"@")))</f>
        <v>-</v>
      </c>
      <c r="M1521" s="147" t="str">
        <f>TRIM(CLEAN(TEXT(IFERROR(INDEX('Glade MR'!$I$4:$J$3000,MATCH($A1521,'Glade MR'!$J$4:$J$3000,0),1),"-"),"@")))</f>
        <v>Pool 5</v>
      </c>
      <c r="N1521" s="147" t="str">
        <f>TRIM(CLEAN(TEXT(IFERROR(INDEX('Glade MR'!$P$4:$Q$3000,MATCH($A1521,'Glade MR'!$Q$4:$Q$3000,0),1),"-"),"@")))</f>
        <v>-</v>
      </c>
      <c r="O1521" s="147" t="str">
        <f>TRIM(CLEAN(TEXT(IFERROR(INDEX('Glade MR'!$W$4:$X$3000,MATCH($A1521,'Glade MR'!$X$4:$X$3000,0),1),"-"),"@")))</f>
        <v>Pool 5</v>
      </c>
      <c r="P1521" s="159" t="str">
        <f t="shared" si="47"/>
        <v>Found</v>
      </c>
      <c r="Q1521" t="str" cm="1">
        <f t="array" ref="Q1521">IF(SUMPRODUCT((TRIM(L1521:O1521)&lt;&gt;"-")*1)=0,
    "No Data",
    IF(COUNTIF(L1521:O1521,INDEX(_xlfn._xlws.FILTER(L1521:O1521,TRIM(L1521:O1521)&lt;&gt;"-"),1))=SUMPRODUCT((TRIM(L1521:O1521)&lt;&gt;"-")*1),
    "No Change",
    "Change"))</f>
        <v>No Change</v>
      </c>
      <c r="R1521" s="159"/>
      <c r="S1521" s="111"/>
    </row>
    <row r="1522" spans="1:19" x14ac:dyDescent="0.3">
      <c r="A1522" t="s">
        <v>2188</v>
      </c>
      <c r="B1522" t="s">
        <v>1137</v>
      </c>
      <c r="C1522" s="160" t="str">
        <f>TRIM(CLEAN(TEXT(IFERROR(INDEX('Snakeden MR'!$B$4:$C$3028,MATCH($A1522,'Snakeden MR'!$C$4:$C$3028,0),1),"-"),"@")))</f>
        <v>-</v>
      </c>
      <c r="D1522" s="147" t="str">
        <f>TRIM(CLEAN(TEXT(IFERROR(INDEX('Snakeden MR'!$I$4:$J$3028,MATCH($A1522,'Snakeden MR'!$J$4:$J$3028,0),1),"-"),"@")))</f>
        <v>-</v>
      </c>
      <c r="E1522" s="147" t="str">
        <f>TRIM(CLEAN(TEXT(IFERROR(INDEX('Snakeden MR'!$P$4:$Q$3028,MATCH($A1522,'Snakeden MR'!$Q$4:$Q$3028,0),1),"-"),"@")))</f>
        <v>-</v>
      </c>
      <c r="F1522" s="147" t="str">
        <f>TRIM(CLEAN(TEXT(IFERROR(INDEX('Snakeden MR'!$W$4:$X$3028,MATCH($A1522,'Snakeden MR'!$X$4:$X$3028,0),1),"-"),"@")))</f>
        <v>-</v>
      </c>
      <c r="G1522" s="159" t="str">
        <f t="shared" si="46"/>
        <v>Not Found</v>
      </c>
      <c r="H1522" t="str" cm="1">
        <f t="array" ref="H1522">IF(SUMPRODUCT((TRIM(C1522:F1522)&lt;&gt;"-")*1)=0,
    "No Data",
    IF(COUNTIF(C1522:F1522,INDEX(_xlfn._xlws.FILTER(C1522:F1522,TRIM(C1522:F1522)&lt;&gt;"-"),1))=SUMPRODUCT((TRIM(C1522:F1522)&lt;&gt;"-")*1),
    "No Change",
    "Change"))</f>
        <v>No Data</v>
      </c>
      <c r="I1522" s="159"/>
      <c r="J1522"/>
      <c r="K1522" s="163"/>
      <c r="L1522" s="147" t="str">
        <f>TRIM(CLEAN(TEXT(IFERROR(INDEX('Glade MR'!$B$4:$C$3000,MATCH($A1522,'Glade MR'!$C$4:$C$3000,0),1),"-"),"@")))</f>
        <v>-</v>
      </c>
      <c r="M1522" s="147" t="str">
        <f>TRIM(CLEAN(TEXT(IFERROR(INDEX('Glade MR'!$I$4:$J$3000,MATCH($A1522,'Glade MR'!$J$4:$J$3000,0),1),"-"),"@")))</f>
        <v>-</v>
      </c>
      <c r="N1522" s="147" t="str">
        <f>TRIM(CLEAN(TEXT(IFERROR(INDEX('Glade MR'!$P$4:$Q$3000,MATCH($A1522,'Glade MR'!$Q$4:$Q$3000,0),1),"-"),"@")))</f>
        <v>-</v>
      </c>
      <c r="O1522" s="147" t="str">
        <f>TRIM(CLEAN(TEXT(IFERROR(INDEX('Glade MR'!$W$4:$X$3000,MATCH($A1522,'Glade MR'!$X$4:$X$3000,0),1),"-"),"@")))</f>
        <v>-</v>
      </c>
      <c r="P1522" s="159" t="str">
        <f t="shared" si="47"/>
        <v>Not Found</v>
      </c>
      <c r="Q1522" t="str" cm="1">
        <f t="array" ref="Q1522">IF(SUMPRODUCT((TRIM(L1522:O1522)&lt;&gt;"-")*1)=0,
    "No Data",
    IF(COUNTIF(L1522:O1522,INDEX(_xlfn._xlws.FILTER(L1522:O1522,TRIM(L1522:O1522)&lt;&gt;"-"),1))=SUMPRODUCT((TRIM(L1522:O1522)&lt;&gt;"-")*1),
    "No Change",
    "Change"))</f>
        <v>No Data</v>
      </c>
      <c r="R1522" s="159"/>
      <c r="S1522" s="111"/>
    </row>
    <row r="1523" spans="1:19" x14ac:dyDescent="0.3">
      <c r="A1523" t="s">
        <v>239</v>
      </c>
      <c r="B1523" t="s">
        <v>1145</v>
      </c>
      <c r="C1523" s="160" t="str">
        <f>TRIM(CLEAN(TEXT(IFERROR(INDEX('Snakeden MR'!$B$4:$C$3028,MATCH($A1523,'Snakeden MR'!$C$4:$C$3028,0),1),"-"),"@")))</f>
        <v>Pool 5</v>
      </c>
      <c r="D1523" s="147" t="str">
        <f>TRIM(CLEAN(TEXT(IFERROR(INDEX('Snakeden MR'!$I$4:$J$3028,MATCH($A1523,'Snakeden MR'!$J$4:$J$3028,0),1),"-"),"@")))</f>
        <v>Riffle 3</v>
      </c>
      <c r="E1523" s="147" t="str">
        <f>TRIM(CLEAN(TEXT(IFERROR(INDEX('Snakeden MR'!$P$4:$Q$3028,MATCH($A1523,'Snakeden MR'!$Q$4:$Q$3028,0),1),"-"),"@")))</f>
        <v>-</v>
      </c>
      <c r="F1523" s="147" t="str">
        <f>TRIM(CLEAN(TEXT(IFERROR(INDEX('Snakeden MR'!$W$4:$X$3028,MATCH($A1523,'Snakeden MR'!$X$4:$X$3028,0),1),"-"),"@")))</f>
        <v>-</v>
      </c>
      <c r="G1523" s="159" t="str">
        <f t="shared" si="46"/>
        <v>Found</v>
      </c>
      <c r="H1523" t="str" cm="1">
        <f t="array" ref="H1523">IF(SUMPRODUCT((TRIM(C1523:F1523)&lt;&gt;"-")*1)=0,
    "No Data",
    IF(COUNTIF(C1523:F1523,INDEX(_xlfn._xlws.FILTER(C1523:F1523,TRIM(C1523:F1523)&lt;&gt;"-"),1))=SUMPRODUCT((TRIM(C1523:F1523)&lt;&gt;"-")*1),
    "No Change",
    "Change"))</f>
        <v>Change</v>
      </c>
      <c r="I1523" s="159"/>
      <c r="J1523"/>
      <c r="K1523" s="163"/>
      <c r="L1523" s="147" t="str">
        <f>TRIM(CLEAN(TEXT(IFERROR(INDEX('Glade MR'!$B$4:$C$3000,MATCH($A1523,'Glade MR'!$C$4:$C$3000,0),1),"-"),"@")))</f>
        <v>-</v>
      </c>
      <c r="M1523" s="147" t="str">
        <f>TRIM(CLEAN(TEXT(IFERROR(INDEX('Glade MR'!$I$4:$J$3000,MATCH($A1523,'Glade MR'!$J$4:$J$3000,0),1),"-"),"@")))</f>
        <v>-</v>
      </c>
      <c r="N1523" s="147" t="str">
        <f>TRIM(CLEAN(TEXT(IFERROR(INDEX('Glade MR'!$P$4:$Q$3000,MATCH($A1523,'Glade MR'!$Q$4:$Q$3000,0),1),"-"),"@")))</f>
        <v>-</v>
      </c>
      <c r="O1523" s="147" t="str">
        <f>TRIM(CLEAN(TEXT(IFERROR(INDEX('Glade MR'!$W$4:$X$3000,MATCH($A1523,'Glade MR'!$X$4:$X$3000,0),1),"-"),"@")))</f>
        <v>-</v>
      </c>
      <c r="P1523" s="159" t="str">
        <f t="shared" si="47"/>
        <v>Not Found</v>
      </c>
      <c r="Q1523" t="str" cm="1">
        <f t="array" ref="Q1523">IF(SUMPRODUCT((TRIM(L1523:O1523)&lt;&gt;"-")*1)=0,
    "No Data",
    IF(COUNTIF(L1523:O1523,INDEX(_xlfn._xlws.FILTER(L1523:O1523,TRIM(L1523:O1523)&lt;&gt;"-"),1))=SUMPRODUCT((TRIM(L1523:O1523)&lt;&gt;"-")*1),
    "No Change",
    "Change"))</f>
        <v>No Data</v>
      </c>
      <c r="R1523" s="159"/>
      <c r="S1523" s="111"/>
    </row>
    <row r="1524" spans="1:19" x14ac:dyDescent="0.3">
      <c r="A1524" t="s">
        <v>2189</v>
      </c>
      <c r="B1524" t="s">
        <v>1137</v>
      </c>
      <c r="C1524" s="160" t="str">
        <f>TRIM(CLEAN(TEXT(IFERROR(INDEX('Snakeden MR'!$B$4:$C$3028,MATCH($A1524,'Snakeden MR'!$C$4:$C$3028,0),1),"-"),"@")))</f>
        <v>-</v>
      </c>
      <c r="D1524" s="147" t="str">
        <f>TRIM(CLEAN(TEXT(IFERROR(INDEX('Snakeden MR'!$I$4:$J$3028,MATCH($A1524,'Snakeden MR'!$J$4:$J$3028,0),1),"-"),"@")))</f>
        <v>-</v>
      </c>
      <c r="E1524" s="147" t="str">
        <f>TRIM(CLEAN(TEXT(IFERROR(INDEX('Snakeden MR'!$P$4:$Q$3028,MATCH($A1524,'Snakeden MR'!$Q$4:$Q$3028,0),1),"-"),"@")))</f>
        <v>-</v>
      </c>
      <c r="F1524" s="147" t="str">
        <f>TRIM(CLEAN(TEXT(IFERROR(INDEX('Snakeden MR'!$W$4:$X$3028,MATCH($A1524,'Snakeden MR'!$X$4:$X$3028,0),1),"-"),"@")))</f>
        <v>-</v>
      </c>
      <c r="G1524" s="159" t="str">
        <f t="shared" si="46"/>
        <v>Not Found</v>
      </c>
      <c r="H1524" t="str" cm="1">
        <f t="array" ref="H1524">IF(SUMPRODUCT((TRIM(C1524:F1524)&lt;&gt;"-")*1)=0,
    "No Data",
    IF(COUNTIF(C1524:F1524,INDEX(_xlfn._xlws.FILTER(C1524:F1524,TRIM(C1524:F1524)&lt;&gt;"-"),1))=SUMPRODUCT((TRIM(C1524:F1524)&lt;&gt;"-")*1),
    "No Change",
    "Change"))</f>
        <v>No Data</v>
      </c>
      <c r="I1524" s="159"/>
      <c r="J1524"/>
      <c r="K1524" s="163"/>
      <c r="L1524" s="147" t="str">
        <f>TRIM(CLEAN(TEXT(IFERROR(INDEX('Glade MR'!$B$4:$C$3000,MATCH($A1524,'Glade MR'!$C$4:$C$3000,0),1),"-"),"@")))</f>
        <v>-</v>
      </c>
      <c r="M1524" s="147" t="str">
        <f>TRIM(CLEAN(TEXT(IFERROR(INDEX('Glade MR'!$I$4:$J$3000,MATCH($A1524,'Glade MR'!$J$4:$J$3000,0),1),"-"),"@")))</f>
        <v>-</v>
      </c>
      <c r="N1524" s="147" t="str">
        <f>TRIM(CLEAN(TEXT(IFERROR(INDEX('Glade MR'!$P$4:$Q$3000,MATCH($A1524,'Glade MR'!$Q$4:$Q$3000,0),1),"-"),"@")))</f>
        <v>-</v>
      </c>
      <c r="O1524" s="147" t="str">
        <f>TRIM(CLEAN(TEXT(IFERROR(INDEX('Glade MR'!$W$4:$X$3000,MATCH($A1524,'Glade MR'!$X$4:$X$3000,0),1),"-"),"@")))</f>
        <v>-</v>
      </c>
      <c r="P1524" s="159" t="str">
        <f t="shared" si="47"/>
        <v>Not Found</v>
      </c>
      <c r="Q1524" t="str" cm="1">
        <f t="array" ref="Q1524">IF(SUMPRODUCT((TRIM(L1524:O1524)&lt;&gt;"-")*1)=0,
    "No Data",
    IF(COUNTIF(L1524:O1524,INDEX(_xlfn._xlws.FILTER(L1524:O1524,TRIM(L1524:O1524)&lt;&gt;"-"),1))=SUMPRODUCT((TRIM(L1524:O1524)&lt;&gt;"-")*1),
    "No Change",
    "Change"))</f>
        <v>No Data</v>
      </c>
      <c r="R1524" s="159"/>
      <c r="S1524" s="111"/>
    </row>
    <row r="1525" spans="1:19" x14ac:dyDescent="0.3">
      <c r="A1525" t="s">
        <v>710</v>
      </c>
      <c r="B1525" t="s">
        <v>1137</v>
      </c>
      <c r="C1525" s="160" t="str">
        <f>TRIM(CLEAN(TEXT(IFERROR(INDEX('Snakeden MR'!$B$4:$C$3028,MATCH($A1525,'Snakeden MR'!$C$4:$C$3028,0),1),"-"),"@")))</f>
        <v>-</v>
      </c>
      <c r="D1525" s="147" t="str">
        <f>TRIM(CLEAN(TEXT(IFERROR(INDEX('Snakeden MR'!$I$4:$J$3028,MATCH($A1525,'Snakeden MR'!$J$4:$J$3028,0),1),"-"),"@")))</f>
        <v>-</v>
      </c>
      <c r="E1525" s="147" t="str">
        <f>TRIM(CLEAN(TEXT(IFERROR(INDEX('Snakeden MR'!$P$4:$Q$3028,MATCH($A1525,'Snakeden MR'!$Q$4:$Q$3028,0),1),"-"),"@")))</f>
        <v>-</v>
      </c>
      <c r="F1525" s="147" t="str">
        <f>TRIM(CLEAN(TEXT(IFERROR(INDEX('Snakeden MR'!$W$4:$X$3028,MATCH($A1525,'Snakeden MR'!$X$4:$X$3028,0),1),"-"),"@")))</f>
        <v>-</v>
      </c>
      <c r="G1525" s="159" t="str">
        <f t="shared" si="46"/>
        <v>Not Found</v>
      </c>
      <c r="H1525" t="str" cm="1">
        <f t="array" ref="H1525">IF(SUMPRODUCT((TRIM(C1525:F1525)&lt;&gt;"-")*1)=0,
    "No Data",
    IF(COUNTIF(C1525:F1525,INDEX(_xlfn._xlws.FILTER(C1525:F1525,TRIM(C1525:F1525)&lt;&gt;"-"),1))=SUMPRODUCT((TRIM(C1525:F1525)&lt;&gt;"-")*1),
    "No Change",
    "Change"))</f>
        <v>No Data</v>
      </c>
      <c r="I1525" s="159"/>
      <c r="J1525"/>
      <c r="K1525" s="163"/>
      <c r="L1525" s="147" t="str">
        <f>TRIM(CLEAN(TEXT(IFERROR(INDEX('Glade MR'!$B$4:$C$3000,MATCH($A1525,'Glade MR'!$C$4:$C$3000,0),1),"-"),"@")))</f>
        <v>Pool 4</v>
      </c>
      <c r="M1525" s="147" t="str">
        <f>TRIM(CLEAN(TEXT(IFERROR(INDEX('Glade MR'!$I$4:$J$3000,MATCH($A1525,'Glade MR'!$J$4:$J$3000,0),1),"-"),"@")))</f>
        <v>Pool 4</v>
      </c>
      <c r="N1525" s="147" t="str">
        <f>TRIM(CLEAN(TEXT(IFERROR(INDEX('Glade MR'!$P$4:$Q$3000,MATCH($A1525,'Glade MR'!$Q$4:$Q$3000,0),1),"-"),"@")))</f>
        <v>-</v>
      </c>
      <c r="O1525" s="147" t="str">
        <f>TRIM(CLEAN(TEXT(IFERROR(INDEX('Glade MR'!$W$4:$X$3000,MATCH($A1525,'Glade MR'!$X$4:$X$3000,0),1),"-"),"@")))</f>
        <v>-</v>
      </c>
      <c r="P1525" s="159" t="str">
        <f t="shared" si="47"/>
        <v>Found</v>
      </c>
      <c r="Q1525" t="str" cm="1">
        <f t="array" ref="Q1525">IF(SUMPRODUCT((TRIM(L1525:O1525)&lt;&gt;"-")*1)=0,
    "No Data",
    IF(COUNTIF(L1525:O1525,INDEX(_xlfn._xlws.FILTER(L1525:O1525,TRIM(L1525:O1525)&lt;&gt;"-"),1))=SUMPRODUCT((TRIM(L1525:O1525)&lt;&gt;"-")*1),
    "No Change",
    "Change"))</f>
        <v>No Change</v>
      </c>
      <c r="R1525" s="159"/>
      <c r="S1525" s="111"/>
    </row>
    <row r="1526" spans="1:19" x14ac:dyDescent="0.3">
      <c r="A1526" t="s">
        <v>744</v>
      </c>
      <c r="B1526" t="s">
        <v>1137</v>
      </c>
      <c r="C1526" s="160" t="str">
        <f>TRIM(CLEAN(TEXT(IFERROR(INDEX('Snakeden MR'!$B$4:$C$3028,MATCH($A1526,'Snakeden MR'!$C$4:$C$3028,0),1),"-"),"@")))</f>
        <v>-</v>
      </c>
      <c r="D1526" s="147" t="str">
        <f>TRIM(CLEAN(TEXT(IFERROR(INDEX('Snakeden MR'!$I$4:$J$3028,MATCH($A1526,'Snakeden MR'!$J$4:$J$3028,0),1),"-"),"@")))</f>
        <v>-</v>
      </c>
      <c r="E1526" s="147" t="str">
        <f>TRIM(CLEAN(TEXT(IFERROR(INDEX('Snakeden MR'!$P$4:$Q$3028,MATCH($A1526,'Snakeden MR'!$Q$4:$Q$3028,0),1),"-"),"@")))</f>
        <v>-</v>
      </c>
      <c r="F1526" s="147" t="str">
        <f>TRIM(CLEAN(TEXT(IFERROR(INDEX('Snakeden MR'!$W$4:$X$3028,MATCH($A1526,'Snakeden MR'!$X$4:$X$3028,0),1),"-"),"@")))</f>
        <v>-</v>
      </c>
      <c r="G1526" s="159" t="str">
        <f t="shared" si="46"/>
        <v>Not Found</v>
      </c>
      <c r="H1526" t="str" cm="1">
        <f t="array" ref="H1526">IF(SUMPRODUCT((TRIM(C1526:F1526)&lt;&gt;"-")*1)=0,
    "No Data",
    IF(COUNTIF(C1526:F1526,INDEX(_xlfn._xlws.FILTER(C1526:F1526,TRIM(C1526:F1526)&lt;&gt;"-"),1))=SUMPRODUCT((TRIM(C1526:F1526)&lt;&gt;"-")*1),
    "No Change",
    "Change"))</f>
        <v>No Data</v>
      </c>
      <c r="I1526" s="159"/>
      <c r="J1526"/>
      <c r="K1526" s="163"/>
      <c r="L1526" s="147" t="str">
        <f>TRIM(CLEAN(TEXT(IFERROR(INDEX('Glade MR'!$B$4:$C$3000,MATCH($A1526,'Glade MR'!$C$4:$C$3000,0),1),"-"),"@")))</f>
        <v>Pool 4</v>
      </c>
      <c r="M1526" s="147" t="str">
        <f>TRIM(CLEAN(TEXT(IFERROR(INDEX('Glade MR'!$I$4:$J$3000,MATCH($A1526,'Glade MR'!$J$4:$J$3000,0),1),"-"),"@")))</f>
        <v>-</v>
      </c>
      <c r="N1526" s="147" t="str">
        <f>TRIM(CLEAN(TEXT(IFERROR(INDEX('Glade MR'!$P$4:$Q$3000,MATCH($A1526,'Glade MR'!$Q$4:$Q$3000,0),1),"-"),"@")))</f>
        <v>Pool 5</v>
      </c>
      <c r="O1526" s="147" t="str">
        <f>TRIM(CLEAN(TEXT(IFERROR(INDEX('Glade MR'!$W$4:$X$3000,MATCH($A1526,'Glade MR'!$X$4:$X$3000,0),1),"-"),"@")))</f>
        <v>-</v>
      </c>
      <c r="P1526" s="159" t="str">
        <f t="shared" si="47"/>
        <v>Found</v>
      </c>
      <c r="Q1526" t="str" cm="1">
        <f t="array" ref="Q1526">IF(SUMPRODUCT((TRIM(L1526:O1526)&lt;&gt;"-")*1)=0,
    "No Data",
    IF(COUNTIF(L1526:O1526,INDEX(_xlfn._xlws.FILTER(L1526:O1526,TRIM(L1526:O1526)&lt;&gt;"-"),1))=SUMPRODUCT((TRIM(L1526:O1526)&lt;&gt;"-")*1),
    "No Change",
    "Change"))</f>
        <v>Change</v>
      </c>
      <c r="R1526" s="159"/>
      <c r="S1526" s="111"/>
    </row>
    <row r="1527" spans="1:19" x14ac:dyDescent="0.3">
      <c r="A1527" t="s">
        <v>2190</v>
      </c>
      <c r="B1527" t="s">
        <v>1137</v>
      </c>
      <c r="C1527" s="160" t="str">
        <f>TRIM(CLEAN(TEXT(IFERROR(INDEX('Snakeden MR'!$B$4:$C$3028,MATCH($A1527,'Snakeden MR'!$C$4:$C$3028,0),1),"-"),"@")))</f>
        <v>-</v>
      </c>
      <c r="D1527" s="147" t="str">
        <f>TRIM(CLEAN(TEXT(IFERROR(INDEX('Snakeden MR'!$I$4:$J$3028,MATCH($A1527,'Snakeden MR'!$J$4:$J$3028,0),1),"-"),"@")))</f>
        <v>-</v>
      </c>
      <c r="E1527" s="147" t="str">
        <f>TRIM(CLEAN(TEXT(IFERROR(INDEX('Snakeden MR'!$P$4:$Q$3028,MATCH($A1527,'Snakeden MR'!$Q$4:$Q$3028,0),1),"-"),"@")))</f>
        <v>-</v>
      </c>
      <c r="F1527" s="147" t="str">
        <f>TRIM(CLEAN(TEXT(IFERROR(INDEX('Snakeden MR'!$W$4:$X$3028,MATCH($A1527,'Snakeden MR'!$X$4:$X$3028,0),1),"-"),"@")))</f>
        <v>-</v>
      </c>
      <c r="G1527" s="159" t="str">
        <f t="shared" si="46"/>
        <v>Not Found</v>
      </c>
      <c r="H1527" t="str" cm="1">
        <f t="array" ref="H1527">IF(SUMPRODUCT((TRIM(C1527:F1527)&lt;&gt;"-")*1)=0,
    "No Data",
    IF(COUNTIF(C1527:F1527,INDEX(_xlfn._xlws.FILTER(C1527:F1527,TRIM(C1527:F1527)&lt;&gt;"-"),1))=SUMPRODUCT((TRIM(C1527:F1527)&lt;&gt;"-")*1),
    "No Change",
    "Change"))</f>
        <v>No Data</v>
      </c>
      <c r="I1527" s="159"/>
      <c r="J1527"/>
      <c r="K1527" s="163"/>
      <c r="L1527" s="147" t="str">
        <f>TRIM(CLEAN(TEXT(IFERROR(INDEX('Glade MR'!$B$4:$C$3000,MATCH($A1527,'Glade MR'!$C$4:$C$3000,0),1),"-"),"@")))</f>
        <v>-</v>
      </c>
      <c r="M1527" s="147" t="str">
        <f>TRIM(CLEAN(TEXT(IFERROR(INDEX('Glade MR'!$I$4:$J$3000,MATCH($A1527,'Glade MR'!$J$4:$J$3000,0),1),"-"),"@")))</f>
        <v>-</v>
      </c>
      <c r="N1527" s="147" t="str">
        <f>TRIM(CLEAN(TEXT(IFERROR(INDEX('Glade MR'!$P$4:$Q$3000,MATCH($A1527,'Glade MR'!$Q$4:$Q$3000,0),1),"-"),"@")))</f>
        <v>-</v>
      </c>
      <c r="O1527" s="147" t="str">
        <f>TRIM(CLEAN(TEXT(IFERROR(INDEX('Glade MR'!$W$4:$X$3000,MATCH($A1527,'Glade MR'!$X$4:$X$3000,0),1),"-"),"@")))</f>
        <v>-</v>
      </c>
      <c r="P1527" s="159" t="str">
        <f t="shared" si="47"/>
        <v>Not Found</v>
      </c>
      <c r="Q1527" t="str" cm="1">
        <f t="array" ref="Q1527">IF(SUMPRODUCT((TRIM(L1527:O1527)&lt;&gt;"-")*1)=0,
    "No Data",
    IF(COUNTIF(L1527:O1527,INDEX(_xlfn._xlws.FILTER(L1527:O1527,TRIM(L1527:O1527)&lt;&gt;"-"),1))=SUMPRODUCT((TRIM(L1527:O1527)&lt;&gt;"-")*1),
    "No Change",
    "Change"))</f>
        <v>No Data</v>
      </c>
      <c r="R1527" s="159"/>
      <c r="S1527" s="111"/>
    </row>
    <row r="1528" spans="1:19" x14ac:dyDescent="0.3">
      <c r="A1528" t="s">
        <v>2191</v>
      </c>
      <c r="B1528" t="s">
        <v>1145</v>
      </c>
      <c r="C1528" s="160" t="str">
        <f>TRIM(CLEAN(TEXT(IFERROR(INDEX('Snakeden MR'!$B$4:$C$3028,MATCH($A1528,'Snakeden MR'!$C$4:$C$3028,0),1),"-"),"@")))</f>
        <v>-</v>
      </c>
      <c r="D1528" s="147" t="str">
        <f>TRIM(CLEAN(TEXT(IFERROR(INDEX('Snakeden MR'!$I$4:$J$3028,MATCH($A1528,'Snakeden MR'!$J$4:$J$3028,0),1),"-"),"@")))</f>
        <v>-</v>
      </c>
      <c r="E1528" s="147" t="str">
        <f>TRIM(CLEAN(TEXT(IFERROR(INDEX('Snakeden MR'!$P$4:$Q$3028,MATCH($A1528,'Snakeden MR'!$Q$4:$Q$3028,0),1),"-"),"@")))</f>
        <v>-</v>
      </c>
      <c r="F1528" s="147" t="str">
        <f>TRIM(CLEAN(TEXT(IFERROR(INDEX('Snakeden MR'!$W$4:$X$3028,MATCH($A1528,'Snakeden MR'!$X$4:$X$3028,0),1),"-"),"@")))</f>
        <v>-</v>
      </c>
      <c r="G1528" s="159" t="str">
        <f t="shared" si="46"/>
        <v>Not Found</v>
      </c>
      <c r="H1528" t="str" cm="1">
        <f t="array" ref="H1528">IF(SUMPRODUCT((TRIM(C1528:F1528)&lt;&gt;"-")*1)=0,
    "No Data",
    IF(COUNTIF(C1528:F1528,INDEX(_xlfn._xlws.FILTER(C1528:F1528,TRIM(C1528:F1528)&lt;&gt;"-"),1))=SUMPRODUCT((TRIM(C1528:F1528)&lt;&gt;"-")*1),
    "No Change",
    "Change"))</f>
        <v>No Data</v>
      </c>
      <c r="I1528" s="159"/>
      <c r="J1528"/>
      <c r="K1528" s="163"/>
      <c r="L1528" s="147" t="str">
        <f>TRIM(CLEAN(TEXT(IFERROR(INDEX('Glade MR'!$B$4:$C$3000,MATCH($A1528,'Glade MR'!$C$4:$C$3000,0),1),"-"),"@")))</f>
        <v>-</v>
      </c>
      <c r="M1528" s="147" t="str">
        <f>TRIM(CLEAN(TEXT(IFERROR(INDEX('Glade MR'!$I$4:$J$3000,MATCH($A1528,'Glade MR'!$J$4:$J$3000,0),1),"-"),"@")))</f>
        <v>-</v>
      </c>
      <c r="N1528" s="147" t="str">
        <f>TRIM(CLEAN(TEXT(IFERROR(INDEX('Glade MR'!$P$4:$Q$3000,MATCH($A1528,'Glade MR'!$Q$4:$Q$3000,0),1),"-"),"@")))</f>
        <v>-</v>
      </c>
      <c r="O1528" s="147" t="str">
        <f>TRIM(CLEAN(TEXT(IFERROR(INDEX('Glade MR'!$W$4:$X$3000,MATCH($A1528,'Glade MR'!$X$4:$X$3000,0),1),"-"),"@")))</f>
        <v>-</v>
      </c>
      <c r="P1528" s="159" t="str">
        <f t="shared" si="47"/>
        <v>Not Found</v>
      </c>
      <c r="Q1528" t="str" cm="1">
        <f t="array" ref="Q1528">IF(SUMPRODUCT((TRIM(L1528:O1528)&lt;&gt;"-")*1)=0,
    "No Data",
    IF(COUNTIF(L1528:O1528,INDEX(_xlfn._xlws.FILTER(L1528:O1528,TRIM(L1528:O1528)&lt;&gt;"-"),1))=SUMPRODUCT((TRIM(L1528:O1528)&lt;&gt;"-")*1),
    "No Change",
    "Change"))</f>
        <v>No Data</v>
      </c>
      <c r="R1528" s="159"/>
      <c r="S1528" s="111"/>
    </row>
    <row r="1529" spans="1:19" x14ac:dyDescent="0.3">
      <c r="A1529" t="s">
        <v>451</v>
      </c>
      <c r="B1529" t="s">
        <v>1137</v>
      </c>
      <c r="C1529" s="160" t="str">
        <f>TRIM(CLEAN(TEXT(IFERROR(INDEX('Snakeden MR'!$B$4:$C$3028,MATCH($A1529,'Snakeden MR'!$C$4:$C$3028,0),1),"-"),"@")))</f>
        <v>-</v>
      </c>
      <c r="D1529" s="147" t="str">
        <f>TRIM(CLEAN(TEXT(IFERROR(INDEX('Snakeden MR'!$I$4:$J$3028,MATCH($A1529,'Snakeden MR'!$J$4:$J$3028,0),1),"-"),"@")))</f>
        <v>-</v>
      </c>
      <c r="E1529" s="147" t="str">
        <f>TRIM(CLEAN(TEXT(IFERROR(INDEX('Snakeden MR'!$P$4:$Q$3028,MATCH($A1529,'Snakeden MR'!$Q$4:$Q$3028,0),1),"-"),"@")))</f>
        <v>-</v>
      </c>
      <c r="F1529" s="147" t="str">
        <f>TRIM(CLEAN(TEXT(IFERROR(INDEX('Snakeden MR'!$W$4:$X$3028,MATCH($A1529,'Snakeden MR'!$X$4:$X$3028,0),1),"-"),"@")))</f>
        <v>-</v>
      </c>
      <c r="G1529" s="159" t="str">
        <f t="shared" si="46"/>
        <v>Not Found</v>
      </c>
      <c r="H1529" t="str" cm="1">
        <f t="array" ref="H1529">IF(SUMPRODUCT((TRIM(C1529:F1529)&lt;&gt;"-")*1)=0,
    "No Data",
    IF(COUNTIF(C1529:F1529,INDEX(_xlfn._xlws.FILTER(C1529:F1529,TRIM(C1529:F1529)&lt;&gt;"-"),1))=SUMPRODUCT((TRIM(C1529:F1529)&lt;&gt;"-")*1),
    "No Change",
    "Change"))</f>
        <v>No Data</v>
      </c>
      <c r="I1529" s="159"/>
      <c r="J1529"/>
      <c r="K1529" s="163"/>
      <c r="L1529" s="147" t="str">
        <f>TRIM(CLEAN(TEXT(IFERROR(INDEX('Glade MR'!$B$4:$C$3000,MATCH($A1529,'Glade MR'!$C$4:$C$3000,0),1),"-"),"@")))</f>
        <v>Pool 3</v>
      </c>
      <c r="M1529" s="147" t="str">
        <f>TRIM(CLEAN(TEXT(IFERROR(INDEX('Glade MR'!$I$4:$J$3000,MATCH($A1529,'Glade MR'!$J$4:$J$3000,0),1),"-"),"@")))</f>
        <v>Pool 4</v>
      </c>
      <c r="N1529" s="147" t="str">
        <f>TRIM(CLEAN(TEXT(IFERROR(INDEX('Glade MR'!$P$4:$Q$3000,MATCH($A1529,'Glade MR'!$Q$4:$Q$3000,0),1),"-"),"@")))</f>
        <v>-</v>
      </c>
      <c r="O1529" s="147" t="str">
        <f>TRIM(CLEAN(TEXT(IFERROR(INDEX('Glade MR'!$W$4:$X$3000,MATCH($A1529,'Glade MR'!$X$4:$X$3000,0),1),"-"),"@")))</f>
        <v>Pool 4</v>
      </c>
      <c r="P1529" s="159" t="str">
        <f t="shared" si="47"/>
        <v>Found</v>
      </c>
      <c r="Q1529" t="str" cm="1">
        <f t="array" ref="Q1529">IF(SUMPRODUCT((TRIM(L1529:O1529)&lt;&gt;"-")*1)=0,
    "No Data",
    IF(COUNTIF(L1529:O1529,INDEX(_xlfn._xlws.FILTER(L1529:O1529,TRIM(L1529:O1529)&lt;&gt;"-"),1))=SUMPRODUCT((TRIM(L1529:O1529)&lt;&gt;"-")*1),
    "No Change",
    "Change"))</f>
        <v>Change</v>
      </c>
      <c r="R1529" s="159"/>
      <c r="S1529" s="111"/>
    </row>
    <row r="1530" spans="1:19" x14ac:dyDescent="0.3">
      <c r="A1530" t="s">
        <v>383</v>
      </c>
      <c r="B1530" t="s">
        <v>1137</v>
      </c>
      <c r="C1530" s="160" t="str">
        <f>TRIM(CLEAN(TEXT(IFERROR(INDEX('Snakeden MR'!$B$4:$C$3028,MATCH($A1530,'Snakeden MR'!$C$4:$C$3028,0),1),"-"),"@")))</f>
        <v>-</v>
      </c>
      <c r="D1530" s="147" t="str">
        <f>TRIM(CLEAN(TEXT(IFERROR(INDEX('Snakeden MR'!$I$4:$J$3028,MATCH($A1530,'Snakeden MR'!$J$4:$J$3028,0),1),"-"),"@")))</f>
        <v>-</v>
      </c>
      <c r="E1530" s="147" t="str">
        <f>TRIM(CLEAN(TEXT(IFERROR(INDEX('Snakeden MR'!$P$4:$Q$3028,MATCH($A1530,'Snakeden MR'!$Q$4:$Q$3028,0),1),"-"),"@")))</f>
        <v>-</v>
      </c>
      <c r="F1530" s="147" t="str">
        <f>TRIM(CLEAN(TEXT(IFERROR(INDEX('Snakeden MR'!$W$4:$X$3028,MATCH($A1530,'Snakeden MR'!$X$4:$X$3028,0),1),"-"),"@")))</f>
        <v>-</v>
      </c>
      <c r="G1530" s="159" t="str">
        <f t="shared" si="46"/>
        <v>Not Found</v>
      </c>
      <c r="H1530" t="str" cm="1">
        <f t="array" ref="H1530">IF(SUMPRODUCT((TRIM(C1530:F1530)&lt;&gt;"-")*1)=0,
    "No Data",
    IF(COUNTIF(C1530:F1530,INDEX(_xlfn._xlws.FILTER(C1530:F1530,TRIM(C1530:F1530)&lt;&gt;"-"),1))=SUMPRODUCT((TRIM(C1530:F1530)&lt;&gt;"-")*1),
    "No Change",
    "Change"))</f>
        <v>No Data</v>
      </c>
      <c r="I1530" s="159"/>
      <c r="J1530"/>
      <c r="K1530" s="163"/>
      <c r="L1530" s="147" t="str">
        <f>TRIM(CLEAN(TEXT(IFERROR(INDEX('Glade MR'!$B$4:$C$3000,MATCH($A1530,'Glade MR'!$C$4:$C$3000,0),1),"-"),"@")))</f>
        <v>-</v>
      </c>
      <c r="M1530" s="147" t="str">
        <f>TRIM(CLEAN(TEXT(IFERROR(INDEX('Glade MR'!$I$4:$J$3000,MATCH($A1530,'Glade MR'!$J$4:$J$3000,0),1),"-"),"@")))</f>
        <v>Pool 11</v>
      </c>
      <c r="N1530" s="147" t="str">
        <f>TRIM(CLEAN(TEXT(IFERROR(INDEX('Glade MR'!$P$4:$Q$3000,MATCH($A1530,'Glade MR'!$Q$4:$Q$3000,0),1),"-"),"@")))</f>
        <v>Pool 11</v>
      </c>
      <c r="O1530" s="147" t="str">
        <f>TRIM(CLEAN(TEXT(IFERROR(INDEX('Glade MR'!$W$4:$X$3000,MATCH($A1530,'Glade MR'!$X$4:$X$3000,0),1),"-"),"@")))</f>
        <v>Pool 11</v>
      </c>
      <c r="P1530" s="159" t="str">
        <f t="shared" si="47"/>
        <v>Found</v>
      </c>
      <c r="Q1530" t="str" cm="1">
        <f t="array" ref="Q1530">IF(SUMPRODUCT((TRIM(L1530:O1530)&lt;&gt;"-")*1)=0,
    "No Data",
    IF(COUNTIF(L1530:O1530,INDEX(_xlfn._xlws.FILTER(L1530:O1530,TRIM(L1530:O1530)&lt;&gt;"-"),1))=SUMPRODUCT((TRIM(L1530:O1530)&lt;&gt;"-")*1),
    "No Change",
    "Change"))</f>
        <v>No Change</v>
      </c>
      <c r="R1530" s="159"/>
      <c r="S1530" s="111"/>
    </row>
    <row r="1531" spans="1:19" x14ac:dyDescent="0.3">
      <c r="A1531" t="s">
        <v>301</v>
      </c>
      <c r="B1531" t="s">
        <v>1137</v>
      </c>
      <c r="C1531" s="160" t="str">
        <f>TRIM(CLEAN(TEXT(IFERROR(INDEX('Snakeden MR'!$B$4:$C$3028,MATCH($A1531,'Snakeden MR'!$C$4:$C$3028,0),1),"-"),"@")))</f>
        <v>Unknown</v>
      </c>
      <c r="D1531" s="147" t="str">
        <f>TRIM(CLEAN(TEXT(IFERROR(INDEX('Snakeden MR'!$I$4:$J$3028,MATCH($A1531,'Snakeden MR'!$J$4:$J$3028,0),1),"-"),"@")))</f>
        <v>-</v>
      </c>
      <c r="E1531" s="147" t="str">
        <f>TRIM(CLEAN(TEXT(IFERROR(INDEX('Snakeden MR'!$P$4:$Q$3028,MATCH($A1531,'Snakeden MR'!$Q$4:$Q$3028,0),1),"-"),"@")))</f>
        <v>-</v>
      </c>
      <c r="F1531" s="147" t="str">
        <f>TRIM(CLEAN(TEXT(IFERROR(INDEX('Snakeden MR'!$W$4:$X$3028,MATCH($A1531,'Snakeden MR'!$X$4:$X$3028,0),1),"-"),"@")))</f>
        <v>-</v>
      </c>
      <c r="G1531" s="159" t="str">
        <f t="shared" si="46"/>
        <v>Found</v>
      </c>
      <c r="H1531" t="str" cm="1">
        <f t="array" ref="H1531">IF(SUMPRODUCT((TRIM(C1531:F1531)&lt;&gt;"-")*1)=0,
    "No Data",
    IF(COUNTIF(C1531:F1531,INDEX(_xlfn._xlws.FILTER(C1531:F1531,TRIM(C1531:F1531)&lt;&gt;"-"),1))=SUMPRODUCT((TRIM(C1531:F1531)&lt;&gt;"-")*1),
    "No Change",
    "Change"))</f>
        <v>No Change</v>
      </c>
      <c r="I1531" s="159"/>
      <c r="J1531"/>
      <c r="K1531" s="163"/>
      <c r="L1531" s="147" t="str">
        <f>TRIM(CLEAN(TEXT(IFERROR(INDEX('Glade MR'!$B$4:$C$3000,MATCH($A1531,'Glade MR'!$C$4:$C$3000,0),1),"-"),"@")))</f>
        <v>Pool 4</v>
      </c>
      <c r="M1531" s="147" t="str">
        <f>TRIM(CLEAN(TEXT(IFERROR(INDEX('Glade MR'!$I$4:$J$3000,MATCH($A1531,'Glade MR'!$J$4:$J$3000,0),1),"-"),"@")))</f>
        <v>-</v>
      </c>
      <c r="N1531" s="147" t="str">
        <f>TRIM(CLEAN(TEXT(IFERROR(INDEX('Glade MR'!$P$4:$Q$3000,MATCH($A1531,'Glade MR'!$Q$4:$Q$3000,0),1),"-"),"@")))</f>
        <v>-</v>
      </c>
      <c r="O1531" s="147" t="str">
        <f>TRIM(CLEAN(TEXT(IFERROR(INDEX('Glade MR'!$W$4:$X$3000,MATCH($A1531,'Glade MR'!$X$4:$X$3000,0),1),"-"),"@")))</f>
        <v>Pool 4</v>
      </c>
      <c r="P1531" s="159" t="str">
        <f t="shared" si="47"/>
        <v>Found</v>
      </c>
      <c r="Q1531" t="str" cm="1">
        <f t="array" ref="Q1531">IF(SUMPRODUCT((TRIM(L1531:O1531)&lt;&gt;"-")*1)=0,
    "No Data",
    IF(COUNTIF(L1531:O1531,INDEX(_xlfn._xlws.FILTER(L1531:O1531,TRIM(L1531:O1531)&lt;&gt;"-"),1))=SUMPRODUCT((TRIM(L1531:O1531)&lt;&gt;"-")*1),
    "No Change",
    "Change"))</f>
        <v>No Change</v>
      </c>
      <c r="R1531" s="159"/>
      <c r="S1531" s="111"/>
    </row>
    <row r="1532" spans="1:19" x14ac:dyDescent="0.3">
      <c r="A1532" t="s">
        <v>691</v>
      </c>
      <c r="B1532" t="s">
        <v>1137</v>
      </c>
      <c r="C1532" s="160" t="str">
        <f>TRIM(CLEAN(TEXT(IFERROR(INDEX('Snakeden MR'!$B$4:$C$3028,MATCH($A1532,'Snakeden MR'!$C$4:$C$3028,0),1),"-"),"@")))</f>
        <v>-</v>
      </c>
      <c r="D1532" s="147" t="str">
        <f>TRIM(CLEAN(TEXT(IFERROR(INDEX('Snakeden MR'!$I$4:$J$3028,MATCH($A1532,'Snakeden MR'!$J$4:$J$3028,0),1),"-"),"@")))</f>
        <v>-</v>
      </c>
      <c r="E1532" s="147" t="str">
        <f>TRIM(CLEAN(TEXT(IFERROR(INDEX('Snakeden MR'!$P$4:$Q$3028,MATCH($A1532,'Snakeden MR'!$Q$4:$Q$3028,0),1),"-"),"@")))</f>
        <v>-</v>
      </c>
      <c r="F1532" s="147" t="str">
        <f>TRIM(CLEAN(TEXT(IFERROR(INDEX('Snakeden MR'!$W$4:$X$3028,MATCH($A1532,'Snakeden MR'!$X$4:$X$3028,0),1),"-"),"@")))</f>
        <v>-</v>
      </c>
      <c r="G1532" s="159" t="str">
        <f t="shared" si="46"/>
        <v>Not Found</v>
      </c>
      <c r="H1532" t="str" cm="1">
        <f t="array" ref="H1532">IF(SUMPRODUCT((TRIM(C1532:F1532)&lt;&gt;"-")*1)=0,
    "No Data",
    IF(COUNTIF(C1532:F1532,INDEX(_xlfn._xlws.FILTER(C1532:F1532,TRIM(C1532:F1532)&lt;&gt;"-"),1))=SUMPRODUCT((TRIM(C1532:F1532)&lt;&gt;"-")*1),
    "No Change",
    "Change"))</f>
        <v>No Data</v>
      </c>
      <c r="I1532" s="159"/>
      <c r="J1532"/>
      <c r="K1532" s="163"/>
      <c r="L1532" s="147" t="str">
        <f>TRIM(CLEAN(TEXT(IFERROR(INDEX('Glade MR'!$B$4:$C$3000,MATCH($A1532,'Glade MR'!$C$4:$C$3000,0),1),"-"),"@")))</f>
        <v>-</v>
      </c>
      <c r="M1532" s="147" t="str">
        <f>TRIM(CLEAN(TEXT(IFERROR(INDEX('Glade MR'!$I$4:$J$3000,MATCH($A1532,'Glade MR'!$J$4:$J$3000,0),1),"-"),"@")))</f>
        <v>Pool 2</v>
      </c>
      <c r="N1532" s="147" t="str">
        <f>TRIM(CLEAN(TEXT(IFERROR(INDEX('Glade MR'!$P$4:$Q$3000,MATCH($A1532,'Glade MR'!$Q$4:$Q$3000,0),1),"-"),"@")))</f>
        <v>-</v>
      </c>
      <c r="O1532" s="147" t="str">
        <f>TRIM(CLEAN(TEXT(IFERROR(INDEX('Glade MR'!$W$4:$X$3000,MATCH($A1532,'Glade MR'!$X$4:$X$3000,0),1),"-"),"@")))</f>
        <v>-</v>
      </c>
      <c r="P1532" s="159" t="str">
        <f t="shared" si="47"/>
        <v>Found</v>
      </c>
      <c r="Q1532" t="str" cm="1">
        <f t="array" ref="Q1532">IF(SUMPRODUCT((TRIM(L1532:O1532)&lt;&gt;"-")*1)=0,
    "No Data",
    IF(COUNTIF(L1532:O1532,INDEX(_xlfn._xlws.FILTER(L1532:O1532,TRIM(L1532:O1532)&lt;&gt;"-"),1))=SUMPRODUCT((TRIM(L1532:O1532)&lt;&gt;"-")*1),
    "No Change",
    "Change"))</f>
        <v>No Change</v>
      </c>
      <c r="R1532" s="159"/>
      <c r="S1532" s="111"/>
    </row>
    <row r="1533" spans="1:19" x14ac:dyDescent="0.3">
      <c r="A1533" t="s">
        <v>672</v>
      </c>
      <c r="B1533" t="s">
        <v>1137</v>
      </c>
      <c r="C1533" s="160" t="str">
        <f>TRIM(CLEAN(TEXT(IFERROR(INDEX('Snakeden MR'!$B$4:$C$3028,MATCH($A1533,'Snakeden MR'!$C$4:$C$3028,0),1),"-"),"@")))</f>
        <v>-</v>
      </c>
      <c r="D1533" s="147" t="str">
        <f>TRIM(CLEAN(TEXT(IFERROR(INDEX('Snakeden MR'!$I$4:$J$3028,MATCH($A1533,'Snakeden MR'!$J$4:$J$3028,0),1),"-"),"@")))</f>
        <v>-</v>
      </c>
      <c r="E1533" s="147" t="str">
        <f>TRIM(CLEAN(TEXT(IFERROR(INDEX('Snakeden MR'!$P$4:$Q$3028,MATCH($A1533,'Snakeden MR'!$Q$4:$Q$3028,0),1),"-"),"@")))</f>
        <v>-</v>
      </c>
      <c r="F1533" s="147" t="str">
        <f>TRIM(CLEAN(TEXT(IFERROR(INDEX('Snakeden MR'!$W$4:$X$3028,MATCH($A1533,'Snakeden MR'!$X$4:$X$3028,0),1),"-"),"@")))</f>
        <v>-</v>
      </c>
      <c r="G1533" s="159" t="str">
        <f t="shared" si="46"/>
        <v>Not Found</v>
      </c>
      <c r="H1533" t="str" cm="1">
        <f t="array" ref="H1533">IF(SUMPRODUCT((TRIM(C1533:F1533)&lt;&gt;"-")*1)=0,
    "No Data",
    IF(COUNTIF(C1533:F1533,INDEX(_xlfn._xlws.FILTER(C1533:F1533,TRIM(C1533:F1533)&lt;&gt;"-"),1))=SUMPRODUCT((TRIM(C1533:F1533)&lt;&gt;"-")*1),
    "No Change",
    "Change"))</f>
        <v>No Data</v>
      </c>
      <c r="I1533" s="159"/>
      <c r="J1533"/>
      <c r="K1533" s="163"/>
      <c r="L1533" s="147" t="str">
        <f>TRIM(CLEAN(TEXT(IFERROR(INDEX('Glade MR'!$B$4:$C$3000,MATCH($A1533,'Glade MR'!$C$4:$C$3000,0),1),"-"),"@")))</f>
        <v>Pool 4</v>
      </c>
      <c r="M1533" s="147" t="str">
        <f>TRIM(CLEAN(TEXT(IFERROR(INDEX('Glade MR'!$I$4:$J$3000,MATCH($A1533,'Glade MR'!$J$4:$J$3000,0),1),"-"),"@")))</f>
        <v>Pool 4</v>
      </c>
      <c r="N1533" s="147" t="str">
        <f>TRIM(CLEAN(TEXT(IFERROR(INDEX('Glade MR'!$P$4:$Q$3000,MATCH($A1533,'Glade MR'!$Q$4:$Q$3000,0),1),"-"),"@")))</f>
        <v>-</v>
      </c>
      <c r="O1533" s="147" t="str">
        <f>TRIM(CLEAN(TEXT(IFERROR(INDEX('Glade MR'!$W$4:$X$3000,MATCH($A1533,'Glade MR'!$X$4:$X$3000,0),1),"-"),"@")))</f>
        <v>-</v>
      </c>
      <c r="P1533" s="159" t="str">
        <f t="shared" si="47"/>
        <v>Found</v>
      </c>
      <c r="Q1533" t="str" cm="1">
        <f t="array" ref="Q1533">IF(SUMPRODUCT((TRIM(L1533:O1533)&lt;&gt;"-")*1)=0,
    "No Data",
    IF(COUNTIF(L1533:O1533,INDEX(_xlfn._xlws.FILTER(L1533:O1533,TRIM(L1533:O1533)&lt;&gt;"-"),1))=SUMPRODUCT((TRIM(L1533:O1533)&lt;&gt;"-")*1),
    "No Change",
    "Change"))</f>
        <v>No Change</v>
      </c>
      <c r="R1533" s="159"/>
      <c r="S1533" s="111"/>
    </row>
    <row r="1534" spans="1:19" x14ac:dyDescent="0.3">
      <c r="A1534" t="s">
        <v>665</v>
      </c>
      <c r="B1534" t="s">
        <v>1137</v>
      </c>
      <c r="C1534" s="160" t="str">
        <f>TRIM(CLEAN(TEXT(IFERROR(INDEX('Snakeden MR'!$B$4:$C$3028,MATCH($A1534,'Snakeden MR'!$C$4:$C$3028,0),1),"-"),"@")))</f>
        <v>-</v>
      </c>
      <c r="D1534" s="147" t="str">
        <f>TRIM(CLEAN(TEXT(IFERROR(INDEX('Snakeden MR'!$I$4:$J$3028,MATCH($A1534,'Snakeden MR'!$J$4:$J$3028,0),1),"-"),"@")))</f>
        <v>-</v>
      </c>
      <c r="E1534" s="147" t="str">
        <f>TRIM(CLEAN(TEXT(IFERROR(INDEX('Snakeden MR'!$P$4:$Q$3028,MATCH($A1534,'Snakeden MR'!$Q$4:$Q$3028,0),1),"-"),"@")))</f>
        <v>-</v>
      </c>
      <c r="F1534" s="147" t="str">
        <f>TRIM(CLEAN(TEXT(IFERROR(INDEX('Snakeden MR'!$W$4:$X$3028,MATCH($A1534,'Snakeden MR'!$X$4:$X$3028,0),1),"-"),"@")))</f>
        <v>-</v>
      </c>
      <c r="G1534" s="159" t="str">
        <f t="shared" si="46"/>
        <v>Not Found</v>
      </c>
      <c r="H1534" t="str" cm="1">
        <f t="array" ref="H1534">IF(SUMPRODUCT((TRIM(C1534:F1534)&lt;&gt;"-")*1)=0,
    "No Data",
    IF(COUNTIF(C1534:F1534,INDEX(_xlfn._xlws.FILTER(C1534:F1534,TRIM(C1534:F1534)&lt;&gt;"-"),1))=SUMPRODUCT((TRIM(C1534:F1534)&lt;&gt;"-")*1),
    "No Change",
    "Change"))</f>
        <v>No Data</v>
      </c>
      <c r="I1534" s="159"/>
      <c r="J1534"/>
      <c r="K1534" s="163"/>
      <c r="L1534" s="147" t="str">
        <f>TRIM(CLEAN(TEXT(IFERROR(INDEX('Glade MR'!$B$4:$C$3000,MATCH($A1534,'Glade MR'!$C$4:$C$3000,0),1),"-"),"@")))</f>
        <v>Pool 4</v>
      </c>
      <c r="M1534" s="147" t="str">
        <f>TRIM(CLEAN(TEXT(IFERROR(INDEX('Glade MR'!$I$4:$J$3000,MATCH($A1534,'Glade MR'!$J$4:$J$3000,0),1),"-"),"@")))</f>
        <v>Pool 4</v>
      </c>
      <c r="N1534" s="147" t="str">
        <f>TRIM(CLEAN(TEXT(IFERROR(INDEX('Glade MR'!$P$4:$Q$3000,MATCH($A1534,'Glade MR'!$Q$4:$Q$3000,0),1),"-"),"@")))</f>
        <v>-</v>
      </c>
      <c r="O1534" s="147" t="str">
        <f>TRIM(CLEAN(TEXT(IFERROR(INDEX('Glade MR'!$W$4:$X$3000,MATCH($A1534,'Glade MR'!$X$4:$X$3000,0),1),"-"),"@")))</f>
        <v>-</v>
      </c>
      <c r="P1534" s="159" t="str">
        <f t="shared" si="47"/>
        <v>Found</v>
      </c>
      <c r="Q1534" t="str" cm="1">
        <f t="array" ref="Q1534">IF(SUMPRODUCT((TRIM(L1534:O1534)&lt;&gt;"-")*1)=0,
    "No Data",
    IF(COUNTIF(L1534:O1534,INDEX(_xlfn._xlws.FILTER(L1534:O1534,TRIM(L1534:O1534)&lt;&gt;"-"),1))=SUMPRODUCT((TRIM(L1534:O1534)&lt;&gt;"-")*1),
    "No Change",
    "Change"))</f>
        <v>No Change</v>
      </c>
      <c r="R1534" s="159"/>
      <c r="S1534" s="111"/>
    </row>
    <row r="1535" spans="1:19" x14ac:dyDescent="0.3">
      <c r="A1535" t="s">
        <v>2192</v>
      </c>
      <c r="B1535" t="s">
        <v>1137</v>
      </c>
      <c r="C1535" s="160" t="str">
        <f>TRIM(CLEAN(TEXT(IFERROR(INDEX('Snakeden MR'!$B$4:$C$3028,MATCH($A1535,'Snakeden MR'!$C$4:$C$3028,0),1),"-"),"@")))</f>
        <v>-</v>
      </c>
      <c r="D1535" s="147" t="str">
        <f>TRIM(CLEAN(TEXT(IFERROR(INDEX('Snakeden MR'!$I$4:$J$3028,MATCH($A1535,'Snakeden MR'!$J$4:$J$3028,0),1),"-"),"@")))</f>
        <v>-</v>
      </c>
      <c r="E1535" s="147" t="str">
        <f>TRIM(CLEAN(TEXT(IFERROR(INDEX('Snakeden MR'!$P$4:$Q$3028,MATCH($A1535,'Snakeden MR'!$Q$4:$Q$3028,0),1),"-"),"@")))</f>
        <v>-</v>
      </c>
      <c r="F1535" s="147" t="str">
        <f>TRIM(CLEAN(TEXT(IFERROR(INDEX('Snakeden MR'!$W$4:$X$3028,MATCH($A1535,'Snakeden MR'!$X$4:$X$3028,0),1),"-"),"@")))</f>
        <v>-</v>
      </c>
      <c r="G1535" s="159" t="str">
        <f t="shared" si="46"/>
        <v>Not Found</v>
      </c>
      <c r="H1535" t="str" cm="1">
        <f t="array" ref="H1535">IF(SUMPRODUCT((TRIM(C1535:F1535)&lt;&gt;"-")*1)=0,
    "No Data",
    IF(COUNTIF(C1535:F1535,INDEX(_xlfn._xlws.FILTER(C1535:F1535,TRIM(C1535:F1535)&lt;&gt;"-"),1))=SUMPRODUCT((TRIM(C1535:F1535)&lt;&gt;"-")*1),
    "No Change",
    "Change"))</f>
        <v>No Data</v>
      </c>
      <c r="I1535" s="159"/>
      <c r="J1535"/>
      <c r="K1535" s="163"/>
      <c r="L1535" s="147" t="str">
        <f>TRIM(CLEAN(TEXT(IFERROR(INDEX('Glade MR'!$B$4:$C$3000,MATCH($A1535,'Glade MR'!$C$4:$C$3000,0),1),"-"),"@")))</f>
        <v>-</v>
      </c>
      <c r="M1535" s="147" t="str">
        <f>TRIM(CLEAN(TEXT(IFERROR(INDEX('Glade MR'!$I$4:$J$3000,MATCH($A1535,'Glade MR'!$J$4:$J$3000,0),1),"-"),"@")))</f>
        <v>-</v>
      </c>
      <c r="N1535" s="147" t="str">
        <f>TRIM(CLEAN(TEXT(IFERROR(INDEX('Glade MR'!$P$4:$Q$3000,MATCH($A1535,'Glade MR'!$Q$4:$Q$3000,0),1),"-"),"@")))</f>
        <v>-</v>
      </c>
      <c r="O1535" s="147" t="str">
        <f>TRIM(CLEAN(TEXT(IFERROR(INDEX('Glade MR'!$W$4:$X$3000,MATCH($A1535,'Glade MR'!$X$4:$X$3000,0),1),"-"),"@")))</f>
        <v>-</v>
      </c>
      <c r="P1535" s="159" t="str">
        <f t="shared" si="47"/>
        <v>Not Found</v>
      </c>
      <c r="Q1535" t="str" cm="1">
        <f t="array" ref="Q1535">IF(SUMPRODUCT((TRIM(L1535:O1535)&lt;&gt;"-")*1)=0,
    "No Data",
    IF(COUNTIF(L1535:O1535,INDEX(_xlfn._xlws.FILTER(L1535:O1535,TRIM(L1535:O1535)&lt;&gt;"-"),1))=SUMPRODUCT((TRIM(L1535:O1535)&lt;&gt;"-")*1),
    "No Change",
    "Change"))</f>
        <v>No Data</v>
      </c>
      <c r="R1535" s="159"/>
      <c r="S1535" s="111"/>
    </row>
    <row r="1536" spans="1:19" x14ac:dyDescent="0.3">
      <c r="A1536" t="s">
        <v>2193</v>
      </c>
      <c r="B1536" t="s">
        <v>1137</v>
      </c>
      <c r="C1536" s="160" t="str">
        <f>TRIM(CLEAN(TEXT(IFERROR(INDEX('Snakeden MR'!$B$4:$C$3028,MATCH($A1536,'Snakeden MR'!$C$4:$C$3028,0),1),"-"),"@")))</f>
        <v>-</v>
      </c>
      <c r="D1536" s="147" t="str">
        <f>TRIM(CLEAN(TEXT(IFERROR(INDEX('Snakeden MR'!$I$4:$J$3028,MATCH($A1536,'Snakeden MR'!$J$4:$J$3028,0),1),"-"),"@")))</f>
        <v>-</v>
      </c>
      <c r="E1536" s="147" t="str">
        <f>TRIM(CLEAN(TEXT(IFERROR(INDEX('Snakeden MR'!$P$4:$Q$3028,MATCH($A1536,'Snakeden MR'!$Q$4:$Q$3028,0),1),"-"),"@")))</f>
        <v>-</v>
      </c>
      <c r="F1536" s="147" t="str">
        <f>TRIM(CLEAN(TEXT(IFERROR(INDEX('Snakeden MR'!$W$4:$X$3028,MATCH($A1536,'Snakeden MR'!$X$4:$X$3028,0),1),"-"),"@")))</f>
        <v>-</v>
      </c>
      <c r="G1536" s="159" t="str">
        <f t="shared" si="46"/>
        <v>Not Found</v>
      </c>
      <c r="H1536" t="str" cm="1">
        <f t="array" ref="H1536">IF(SUMPRODUCT((TRIM(C1536:F1536)&lt;&gt;"-")*1)=0,
    "No Data",
    IF(COUNTIF(C1536:F1536,INDEX(_xlfn._xlws.FILTER(C1536:F1536,TRIM(C1536:F1536)&lt;&gt;"-"),1))=SUMPRODUCT((TRIM(C1536:F1536)&lt;&gt;"-")*1),
    "No Change",
    "Change"))</f>
        <v>No Data</v>
      </c>
      <c r="I1536" s="159"/>
      <c r="J1536"/>
      <c r="K1536" s="163"/>
      <c r="L1536" s="147" t="str">
        <f>TRIM(CLEAN(TEXT(IFERROR(INDEX('Glade MR'!$B$4:$C$3000,MATCH($A1536,'Glade MR'!$C$4:$C$3000,0),1),"-"),"@")))</f>
        <v>-</v>
      </c>
      <c r="M1536" s="147" t="str">
        <f>TRIM(CLEAN(TEXT(IFERROR(INDEX('Glade MR'!$I$4:$J$3000,MATCH($A1536,'Glade MR'!$J$4:$J$3000,0),1),"-"),"@")))</f>
        <v>-</v>
      </c>
      <c r="N1536" s="147" t="str">
        <f>TRIM(CLEAN(TEXT(IFERROR(INDEX('Glade MR'!$P$4:$Q$3000,MATCH($A1536,'Glade MR'!$Q$4:$Q$3000,0),1),"-"),"@")))</f>
        <v>-</v>
      </c>
      <c r="O1536" s="147" t="str">
        <f>TRIM(CLEAN(TEXT(IFERROR(INDEX('Glade MR'!$W$4:$X$3000,MATCH($A1536,'Glade MR'!$X$4:$X$3000,0),1),"-"),"@")))</f>
        <v>-</v>
      </c>
      <c r="P1536" s="159" t="str">
        <f t="shared" si="47"/>
        <v>Not Found</v>
      </c>
      <c r="Q1536" t="str" cm="1">
        <f t="array" ref="Q1536">IF(SUMPRODUCT((TRIM(L1536:O1536)&lt;&gt;"-")*1)=0,
    "No Data",
    IF(COUNTIF(L1536:O1536,INDEX(_xlfn._xlws.FILTER(L1536:O1536,TRIM(L1536:O1536)&lt;&gt;"-"),1))=SUMPRODUCT((TRIM(L1536:O1536)&lt;&gt;"-")*1),
    "No Change",
    "Change"))</f>
        <v>No Data</v>
      </c>
      <c r="R1536" s="159"/>
      <c r="S1536" s="111"/>
    </row>
    <row r="1537" spans="1:19" x14ac:dyDescent="0.3">
      <c r="A1537" t="s">
        <v>185</v>
      </c>
      <c r="B1537" t="s">
        <v>1145</v>
      </c>
      <c r="C1537" s="160" t="str">
        <f>TRIM(CLEAN(TEXT(IFERROR(INDEX('Snakeden MR'!$B$4:$C$3028,MATCH($A1537,'Snakeden MR'!$C$4:$C$3028,0),1),"-"),"@")))</f>
        <v>-</v>
      </c>
      <c r="D1537" s="147" t="str">
        <f>TRIM(CLEAN(TEXT(IFERROR(INDEX('Snakeden MR'!$I$4:$J$3028,MATCH($A1537,'Snakeden MR'!$J$4:$J$3028,0),1),"-"),"@")))</f>
        <v>-</v>
      </c>
      <c r="E1537" s="147" t="str">
        <f>TRIM(CLEAN(TEXT(IFERROR(INDEX('Snakeden MR'!$P$4:$Q$3028,MATCH($A1537,'Snakeden MR'!$Q$4:$Q$3028,0),1),"-"),"@")))</f>
        <v>-</v>
      </c>
      <c r="F1537" s="147" t="str">
        <f>TRIM(CLEAN(TEXT(IFERROR(INDEX('Snakeden MR'!$W$4:$X$3028,MATCH($A1537,'Snakeden MR'!$X$4:$X$3028,0),1),"-"),"@")))</f>
        <v>GS Pool</v>
      </c>
      <c r="G1537" s="159" t="str">
        <f t="shared" si="46"/>
        <v>Found</v>
      </c>
      <c r="H1537" t="str" cm="1">
        <f t="array" ref="H1537">IF(SUMPRODUCT((TRIM(C1537:F1537)&lt;&gt;"-")*1)=0,
    "No Data",
    IF(COUNTIF(C1537:F1537,INDEX(_xlfn._xlws.FILTER(C1537:F1537,TRIM(C1537:F1537)&lt;&gt;"-"),1))=SUMPRODUCT((TRIM(C1537:F1537)&lt;&gt;"-")*1),
    "No Change",
    "Change"))</f>
        <v>No Change</v>
      </c>
      <c r="I1537" s="159"/>
      <c r="J1537"/>
      <c r="K1537" s="163"/>
      <c r="L1537" s="147" t="str">
        <f>TRIM(CLEAN(TEXT(IFERROR(INDEX('Glade MR'!$B$4:$C$3000,MATCH($A1537,'Glade MR'!$C$4:$C$3000,0),1),"-"),"@")))</f>
        <v>-</v>
      </c>
      <c r="M1537" s="147" t="str">
        <f>TRIM(CLEAN(TEXT(IFERROR(INDEX('Glade MR'!$I$4:$J$3000,MATCH($A1537,'Glade MR'!$J$4:$J$3000,0),1),"-"),"@")))</f>
        <v>-</v>
      </c>
      <c r="N1537" s="147" t="str">
        <f>TRIM(CLEAN(TEXT(IFERROR(INDEX('Glade MR'!$P$4:$Q$3000,MATCH($A1537,'Glade MR'!$Q$4:$Q$3000,0),1),"-"),"@")))</f>
        <v>-</v>
      </c>
      <c r="O1537" s="147" t="str">
        <f>TRIM(CLEAN(TEXT(IFERROR(INDEX('Glade MR'!$W$4:$X$3000,MATCH($A1537,'Glade MR'!$X$4:$X$3000,0),1),"-"),"@")))</f>
        <v>-</v>
      </c>
      <c r="P1537" s="159" t="str">
        <f t="shared" si="47"/>
        <v>Not Found</v>
      </c>
      <c r="Q1537" t="str" cm="1">
        <f t="array" ref="Q1537">IF(SUMPRODUCT((TRIM(L1537:O1537)&lt;&gt;"-")*1)=0,
    "No Data",
    IF(COUNTIF(L1537:O1537,INDEX(_xlfn._xlws.FILTER(L1537:O1537,TRIM(L1537:O1537)&lt;&gt;"-"),1))=SUMPRODUCT((TRIM(L1537:O1537)&lt;&gt;"-")*1),
    "No Change",
    "Change"))</f>
        <v>No Data</v>
      </c>
      <c r="R1537" s="159"/>
      <c r="S1537" s="111"/>
    </row>
    <row r="1538" spans="1:19" x14ac:dyDescent="0.3">
      <c r="A1538" t="s">
        <v>2194</v>
      </c>
      <c r="B1538" t="s">
        <v>1137</v>
      </c>
      <c r="C1538" s="160" t="str">
        <f>TRIM(CLEAN(TEXT(IFERROR(INDEX('Snakeden MR'!$B$4:$C$3028,MATCH($A1538,'Snakeden MR'!$C$4:$C$3028,0),1),"-"),"@")))</f>
        <v>-</v>
      </c>
      <c r="D1538" s="147" t="str">
        <f>TRIM(CLEAN(TEXT(IFERROR(INDEX('Snakeden MR'!$I$4:$J$3028,MATCH($A1538,'Snakeden MR'!$J$4:$J$3028,0),1),"-"),"@")))</f>
        <v>-</v>
      </c>
      <c r="E1538" s="147" t="str">
        <f>TRIM(CLEAN(TEXT(IFERROR(INDEX('Snakeden MR'!$P$4:$Q$3028,MATCH($A1538,'Snakeden MR'!$Q$4:$Q$3028,0),1),"-"),"@")))</f>
        <v>-</v>
      </c>
      <c r="F1538" s="147" t="str">
        <f>TRIM(CLEAN(TEXT(IFERROR(INDEX('Snakeden MR'!$W$4:$X$3028,MATCH($A1538,'Snakeden MR'!$X$4:$X$3028,0),1),"-"),"@")))</f>
        <v>-</v>
      </c>
      <c r="G1538" s="159" t="str">
        <f t="shared" ref="G1538:G1601" si="48">IF(SUM(COUNTIF(C1538:F1538,"-"))=4,"Not Found","Found")</f>
        <v>Not Found</v>
      </c>
      <c r="H1538" t="str" cm="1">
        <f t="array" ref="H1538">IF(SUMPRODUCT((TRIM(C1538:F1538)&lt;&gt;"-")*1)=0,
    "No Data",
    IF(COUNTIF(C1538:F1538,INDEX(_xlfn._xlws.FILTER(C1538:F1538,TRIM(C1538:F1538)&lt;&gt;"-"),1))=SUMPRODUCT((TRIM(C1538:F1538)&lt;&gt;"-")*1),
    "No Change",
    "Change"))</f>
        <v>No Data</v>
      </c>
      <c r="I1538" s="159"/>
      <c r="J1538"/>
      <c r="K1538" s="163"/>
      <c r="L1538" s="147" t="str">
        <f>TRIM(CLEAN(TEXT(IFERROR(INDEX('Glade MR'!$B$4:$C$3000,MATCH($A1538,'Glade MR'!$C$4:$C$3000,0),1),"-"),"@")))</f>
        <v>-</v>
      </c>
      <c r="M1538" s="147" t="str">
        <f>TRIM(CLEAN(TEXT(IFERROR(INDEX('Glade MR'!$I$4:$J$3000,MATCH($A1538,'Glade MR'!$J$4:$J$3000,0),1),"-"),"@")))</f>
        <v>-</v>
      </c>
      <c r="N1538" s="147" t="str">
        <f>TRIM(CLEAN(TEXT(IFERROR(INDEX('Glade MR'!$P$4:$Q$3000,MATCH($A1538,'Glade MR'!$Q$4:$Q$3000,0),1),"-"),"@")))</f>
        <v>-</v>
      </c>
      <c r="O1538" s="147" t="str">
        <f>TRIM(CLEAN(TEXT(IFERROR(INDEX('Glade MR'!$W$4:$X$3000,MATCH($A1538,'Glade MR'!$X$4:$X$3000,0),1),"-"),"@")))</f>
        <v>-</v>
      </c>
      <c r="P1538" s="159" t="str">
        <f t="shared" ref="P1538:P1601" si="49">IF(SUM(COUNTIF(L1538:O1538,"-"))=4,"Not Found","Found")</f>
        <v>Not Found</v>
      </c>
      <c r="Q1538" t="str" cm="1">
        <f t="array" ref="Q1538">IF(SUMPRODUCT((TRIM(L1538:O1538)&lt;&gt;"-")*1)=0,
    "No Data",
    IF(COUNTIF(L1538:O1538,INDEX(_xlfn._xlws.FILTER(L1538:O1538,TRIM(L1538:O1538)&lt;&gt;"-"),1))=SUMPRODUCT((TRIM(L1538:O1538)&lt;&gt;"-")*1),
    "No Change",
    "Change"))</f>
        <v>No Data</v>
      </c>
      <c r="R1538" s="159"/>
      <c r="S1538" s="111"/>
    </row>
    <row r="1539" spans="1:19" x14ac:dyDescent="0.3">
      <c r="A1539" t="s">
        <v>963</v>
      </c>
      <c r="B1539" t="s">
        <v>1137</v>
      </c>
      <c r="C1539" s="160" t="str">
        <f>TRIM(CLEAN(TEXT(IFERROR(INDEX('Snakeden MR'!$B$4:$C$3028,MATCH($A1539,'Snakeden MR'!$C$4:$C$3028,0),1),"-"),"@")))</f>
        <v>-</v>
      </c>
      <c r="D1539" s="147" t="str">
        <f>TRIM(CLEAN(TEXT(IFERROR(INDEX('Snakeden MR'!$I$4:$J$3028,MATCH($A1539,'Snakeden MR'!$J$4:$J$3028,0),1),"-"),"@")))</f>
        <v>-</v>
      </c>
      <c r="E1539" s="147" t="str">
        <f>TRIM(CLEAN(TEXT(IFERROR(INDEX('Snakeden MR'!$P$4:$Q$3028,MATCH($A1539,'Snakeden MR'!$Q$4:$Q$3028,0),1),"-"),"@")))</f>
        <v>-</v>
      </c>
      <c r="F1539" s="147" t="str">
        <f>TRIM(CLEAN(TEXT(IFERROR(INDEX('Snakeden MR'!$W$4:$X$3028,MATCH($A1539,'Snakeden MR'!$X$4:$X$3028,0),1),"-"),"@")))</f>
        <v>-</v>
      </c>
      <c r="G1539" s="159" t="str">
        <f t="shared" si="48"/>
        <v>Not Found</v>
      </c>
      <c r="H1539" t="str" cm="1">
        <f t="array" ref="H1539">IF(SUMPRODUCT((TRIM(C1539:F1539)&lt;&gt;"-")*1)=0,
    "No Data",
    IF(COUNTIF(C1539:F1539,INDEX(_xlfn._xlws.FILTER(C1539:F1539,TRIM(C1539:F1539)&lt;&gt;"-"),1))=SUMPRODUCT((TRIM(C1539:F1539)&lt;&gt;"-")*1),
    "No Change",
    "Change"))</f>
        <v>No Data</v>
      </c>
      <c r="I1539" s="159"/>
      <c r="J1539"/>
      <c r="K1539" s="163"/>
      <c r="L1539" s="147" t="str">
        <f>TRIM(CLEAN(TEXT(IFERROR(INDEX('Glade MR'!$B$4:$C$3000,MATCH($A1539,'Glade MR'!$C$4:$C$3000,0),1),"-"),"@")))</f>
        <v>-</v>
      </c>
      <c r="M1539" s="147" t="str">
        <f>TRIM(CLEAN(TEXT(IFERROR(INDEX('Glade MR'!$I$4:$J$3000,MATCH($A1539,'Glade MR'!$J$4:$J$3000,0),1),"-"),"@")))</f>
        <v>Pool 8</v>
      </c>
      <c r="N1539" s="147" t="str">
        <f>TRIM(CLEAN(TEXT(IFERROR(INDEX('Glade MR'!$P$4:$Q$3000,MATCH($A1539,'Glade MR'!$Q$4:$Q$3000,0),1),"-"),"@")))</f>
        <v>-</v>
      </c>
      <c r="O1539" s="147" t="str">
        <f>TRIM(CLEAN(TEXT(IFERROR(INDEX('Glade MR'!$W$4:$X$3000,MATCH($A1539,'Glade MR'!$X$4:$X$3000,0),1),"-"),"@")))</f>
        <v>-</v>
      </c>
      <c r="P1539" s="159" t="str">
        <f t="shared" si="49"/>
        <v>Found</v>
      </c>
      <c r="Q1539" t="str" cm="1">
        <f t="array" ref="Q1539">IF(SUMPRODUCT((TRIM(L1539:O1539)&lt;&gt;"-")*1)=0,
    "No Data",
    IF(COUNTIF(L1539:O1539,INDEX(_xlfn._xlws.FILTER(L1539:O1539,TRIM(L1539:O1539)&lt;&gt;"-"),1))=SUMPRODUCT((TRIM(L1539:O1539)&lt;&gt;"-")*1),
    "No Change",
    "Change"))</f>
        <v>No Change</v>
      </c>
      <c r="R1539" s="159"/>
      <c r="S1539" s="111"/>
    </row>
    <row r="1540" spans="1:19" x14ac:dyDescent="0.3">
      <c r="A1540" t="s">
        <v>2195</v>
      </c>
      <c r="B1540" t="s">
        <v>1137</v>
      </c>
      <c r="C1540" s="160" t="str">
        <f>TRIM(CLEAN(TEXT(IFERROR(INDEX('Snakeden MR'!$B$4:$C$3028,MATCH($A1540,'Snakeden MR'!$C$4:$C$3028,0),1),"-"),"@")))</f>
        <v>-</v>
      </c>
      <c r="D1540" s="147" t="str">
        <f>TRIM(CLEAN(TEXT(IFERROR(INDEX('Snakeden MR'!$I$4:$J$3028,MATCH($A1540,'Snakeden MR'!$J$4:$J$3028,0),1),"-"),"@")))</f>
        <v>-</v>
      </c>
      <c r="E1540" s="147" t="str">
        <f>TRIM(CLEAN(TEXT(IFERROR(INDEX('Snakeden MR'!$P$4:$Q$3028,MATCH($A1540,'Snakeden MR'!$Q$4:$Q$3028,0),1),"-"),"@")))</f>
        <v>-</v>
      </c>
      <c r="F1540" s="147" t="str">
        <f>TRIM(CLEAN(TEXT(IFERROR(INDEX('Snakeden MR'!$W$4:$X$3028,MATCH($A1540,'Snakeden MR'!$X$4:$X$3028,0),1),"-"),"@")))</f>
        <v>-</v>
      </c>
      <c r="G1540" s="159" t="str">
        <f t="shared" si="48"/>
        <v>Not Found</v>
      </c>
      <c r="H1540" t="str" cm="1">
        <f t="array" ref="H1540">IF(SUMPRODUCT((TRIM(C1540:F1540)&lt;&gt;"-")*1)=0,
    "No Data",
    IF(COUNTIF(C1540:F1540,INDEX(_xlfn._xlws.FILTER(C1540:F1540,TRIM(C1540:F1540)&lt;&gt;"-"),1))=SUMPRODUCT((TRIM(C1540:F1540)&lt;&gt;"-")*1),
    "No Change",
    "Change"))</f>
        <v>No Data</v>
      </c>
      <c r="I1540" s="159"/>
      <c r="J1540"/>
      <c r="K1540" s="163"/>
      <c r="L1540" s="147" t="str">
        <f>TRIM(CLEAN(TEXT(IFERROR(INDEX('Glade MR'!$B$4:$C$3000,MATCH($A1540,'Glade MR'!$C$4:$C$3000,0),1),"-"),"@")))</f>
        <v>-</v>
      </c>
      <c r="M1540" s="147" t="str">
        <f>TRIM(CLEAN(TEXT(IFERROR(INDEX('Glade MR'!$I$4:$J$3000,MATCH($A1540,'Glade MR'!$J$4:$J$3000,0),1),"-"),"@")))</f>
        <v>-</v>
      </c>
      <c r="N1540" s="147" t="str">
        <f>TRIM(CLEAN(TEXT(IFERROR(INDEX('Glade MR'!$P$4:$Q$3000,MATCH($A1540,'Glade MR'!$Q$4:$Q$3000,0),1),"-"),"@")))</f>
        <v>-</v>
      </c>
      <c r="O1540" s="147" t="str">
        <f>TRIM(CLEAN(TEXT(IFERROR(INDEX('Glade MR'!$W$4:$X$3000,MATCH($A1540,'Glade MR'!$X$4:$X$3000,0),1),"-"),"@")))</f>
        <v>-</v>
      </c>
      <c r="P1540" s="159" t="str">
        <f t="shared" si="49"/>
        <v>Not Found</v>
      </c>
      <c r="Q1540" t="str" cm="1">
        <f t="array" ref="Q1540">IF(SUMPRODUCT((TRIM(L1540:O1540)&lt;&gt;"-")*1)=0,
    "No Data",
    IF(COUNTIF(L1540:O1540,INDEX(_xlfn._xlws.FILTER(L1540:O1540,TRIM(L1540:O1540)&lt;&gt;"-"),1))=SUMPRODUCT((TRIM(L1540:O1540)&lt;&gt;"-")*1),
    "No Change",
    "Change"))</f>
        <v>No Data</v>
      </c>
      <c r="R1540" s="159"/>
      <c r="S1540" s="111"/>
    </row>
    <row r="1541" spans="1:19" x14ac:dyDescent="0.3">
      <c r="A1541" t="s">
        <v>748</v>
      </c>
      <c r="B1541" t="s">
        <v>1137</v>
      </c>
      <c r="C1541" s="160" t="str">
        <f>TRIM(CLEAN(TEXT(IFERROR(INDEX('Snakeden MR'!$B$4:$C$3028,MATCH($A1541,'Snakeden MR'!$C$4:$C$3028,0),1),"-"),"@")))</f>
        <v>-</v>
      </c>
      <c r="D1541" s="147" t="str">
        <f>TRIM(CLEAN(TEXT(IFERROR(INDEX('Snakeden MR'!$I$4:$J$3028,MATCH($A1541,'Snakeden MR'!$J$4:$J$3028,0),1),"-"),"@")))</f>
        <v>-</v>
      </c>
      <c r="E1541" s="147" t="str">
        <f>TRIM(CLEAN(TEXT(IFERROR(INDEX('Snakeden MR'!$P$4:$Q$3028,MATCH($A1541,'Snakeden MR'!$Q$4:$Q$3028,0),1),"-"),"@")))</f>
        <v>-</v>
      </c>
      <c r="F1541" s="147" t="str">
        <f>TRIM(CLEAN(TEXT(IFERROR(INDEX('Snakeden MR'!$W$4:$X$3028,MATCH($A1541,'Snakeden MR'!$X$4:$X$3028,0),1),"-"),"@")))</f>
        <v>-</v>
      </c>
      <c r="G1541" s="159" t="str">
        <f t="shared" si="48"/>
        <v>Not Found</v>
      </c>
      <c r="H1541" t="str" cm="1">
        <f t="array" ref="H1541">IF(SUMPRODUCT((TRIM(C1541:F1541)&lt;&gt;"-")*1)=0,
    "No Data",
    IF(COUNTIF(C1541:F1541,INDEX(_xlfn._xlws.FILTER(C1541:F1541,TRIM(C1541:F1541)&lt;&gt;"-"),1))=SUMPRODUCT((TRIM(C1541:F1541)&lt;&gt;"-")*1),
    "No Change",
    "Change"))</f>
        <v>No Data</v>
      </c>
      <c r="I1541" s="159"/>
      <c r="J1541"/>
      <c r="K1541" s="163"/>
      <c r="L1541" s="147" t="str">
        <f>TRIM(CLEAN(TEXT(IFERROR(INDEX('Glade MR'!$B$4:$C$3000,MATCH($A1541,'Glade MR'!$C$4:$C$3000,0),1),"-"),"@")))</f>
        <v>Pool 4</v>
      </c>
      <c r="M1541" s="147" t="str">
        <f>TRIM(CLEAN(TEXT(IFERROR(INDEX('Glade MR'!$I$4:$J$3000,MATCH($A1541,'Glade MR'!$J$4:$J$3000,0),1),"-"),"@")))</f>
        <v>-</v>
      </c>
      <c r="N1541" s="147" t="str">
        <f>TRIM(CLEAN(TEXT(IFERROR(INDEX('Glade MR'!$P$4:$Q$3000,MATCH($A1541,'Glade MR'!$Q$4:$Q$3000,0),1),"-"),"@")))</f>
        <v>-</v>
      </c>
      <c r="O1541" s="147" t="str">
        <f>TRIM(CLEAN(TEXT(IFERROR(INDEX('Glade MR'!$W$4:$X$3000,MATCH($A1541,'Glade MR'!$X$4:$X$3000,0),1),"-"),"@")))</f>
        <v>Pool 5</v>
      </c>
      <c r="P1541" s="159" t="str">
        <f t="shared" si="49"/>
        <v>Found</v>
      </c>
      <c r="Q1541" t="str" cm="1">
        <f t="array" ref="Q1541">IF(SUMPRODUCT((TRIM(L1541:O1541)&lt;&gt;"-")*1)=0,
    "No Data",
    IF(COUNTIF(L1541:O1541,INDEX(_xlfn._xlws.FILTER(L1541:O1541,TRIM(L1541:O1541)&lt;&gt;"-"),1))=SUMPRODUCT((TRIM(L1541:O1541)&lt;&gt;"-")*1),
    "No Change",
    "Change"))</f>
        <v>Change</v>
      </c>
      <c r="R1541" s="159"/>
      <c r="S1541" s="111"/>
    </row>
    <row r="1542" spans="1:19" x14ac:dyDescent="0.3">
      <c r="A1542" t="s">
        <v>499</v>
      </c>
      <c r="B1542" t="s">
        <v>1137</v>
      </c>
      <c r="C1542" s="160" t="str">
        <f>TRIM(CLEAN(TEXT(IFERROR(INDEX('Snakeden MR'!$B$4:$C$3028,MATCH($A1542,'Snakeden MR'!$C$4:$C$3028,0),1),"-"),"@")))</f>
        <v>-</v>
      </c>
      <c r="D1542" s="147" t="str">
        <f>TRIM(CLEAN(TEXT(IFERROR(INDEX('Snakeden MR'!$I$4:$J$3028,MATCH($A1542,'Snakeden MR'!$J$4:$J$3028,0),1),"-"),"@")))</f>
        <v>-</v>
      </c>
      <c r="E1542" s="147" t="str">
        <f>TRIM(CLEAN(TEXT(IFERROR(INDEX('Snakeden MR'!$P$4:$Q$3028,MATCH($A1542,'Snakeden MR'!$Q$4:$Q$3028,0),1),"-"),"@")))</f>
        <v>-</v>
      </c>
      <c r="F1542" s="147" t="str">
        <f>TRIM(CLEAN(TEXT(IFERROR(INDEX('Snakeden MR'!$W$4:$X$3028,MATCH($A1542,'Snakeden MR'!$X$4:$X$3028,0),1),"-"),"@")))</f>
        <v>-</v>
      </c>
      <c r="G1542" s="159" t="str">
        <f t="shared" si="48"/>
        <v>Not Found</v>
      </c>
      <c r="H1542" t="str" cm="1">
        <f t="array" ref="H1542">IF(SUMPRODUCT((TRIM(C1542:F1542)&lt;&gt;"-")*1)=0,
    "No Data",
    IF(COUNTIF(C1542:F1542,INDEX(_xlfn._xlws.FILTER(C1542:F1542,TRIM(C1542:F1542)&lt;&gt;"-"),1))=SUMPRODUCT((TRIM(C1542:F1542)&lt;&gt;"-")*1),
    "No Change",
    "Change"))</f>
        <v>No Data</v>
      </c>
      <c r="I1542" s="159"/>
      <c r="J1542"/>
      <c r="K1542" s="163"/>
      <c r="L1542" s="147" t="str">
        <f>TRIM(CLEAN(TEXT(IFERROR(INDEX('Glade MR'!$B$4:$C$3000,MATCH($A1542,'Glade MR'!$C$4:$C$3000,0),1),"-"),"@")))</f>
        <v>-</v>
      </c>
      <c r="M1542" s="147" t="str">
        <f>TRIM(CLEAN(TEXT(IFERROR(INDEX('Glade MR'!$I$4:$J$3000,MATCH($A1542,'Glade MR'!$J$4:$J$3000,0),1),"-"),"@")))</f>
        <v>Pool 8</v>
      </c>
      <c r="N1542" s="147" t="str">
        <f>TRIM(CLEAN(TEXT(IFERROR(INDEX('Glade MR'!$P$4:$Q$3000,MATCH($A1542,'Glade MR'!$Q$4:$Q$3000,0),1),"-"),"@")))</f>
        <v>Pool 8</v>
      </c>
      <c r="O1542" s="147" t="str">
        <f>TRIM(CLEAN(TEXT(IFERROR(INDEX('Glade MR'!$W$4:$X$3000,MATCH($A1542,'Glade MR'!$X$4:$X$3000,0),1),"-"),"@")))</f>
        <v>Pool 8</v>
      </c>
      <c r="P1542" s="159" t="str">
        <f t="shared" si="49"/>
        <v>Found</v>
      </c>
      <c r="Q1542" t="str" cm="1">
        <f t="array" ref="Q1542">IF(SUMPRODUCT((TRIM(L1542:O1542)&lt;&gt;"-")*1)=0,
    "No Data",
    IF(COUNTIF(L1542:O1542,INDEX(_xlfn._xlws.FILTER(L1542:O1542,TRIM(L1542:O1542)&lt;&gt;"-"),1))=SUMPRODUCT((TRIM(L1542:O1542)&lt;&gt;"-")*1),
    "No Change",
    "Change"))</f>
        <v>No Change</v>
      </c>
      <c r="R1542" s="159"/>
      <c r="S1542" s="111"/>
    </row>
    <row r="1543" spans="1:19" x14ac:dyDescent="0.3">
      <c r="A1543" t="s">
        <v>2196</v>
      </c>
      <c r="B1543" t="s">
        <v>1137</v>
      </c>
      <c r="C1543" s="160" t="str">
        <f>TRIM(CLEAN(TEXT(IFERROR(INDEX('Snakeden MR'!$B$4:$C$3028,MATCH($A1543,'Snakeden MR'!$C$4:$C$3028,0),1),"-"),"@")))</f>
        <v>-</v>
      </c>
      <c r="D1543" s="147" t="str">
        <f>TRIM(CLEAN(TEXT(IFERROR(INDEX('Snakeden MR'!$I$4:$J$3028,MATCH($A1543,'Snakeden MR'!$J$4:$J$3028,0),1),"-"),"@")))</f>
        <v>-</v>
      </c>
      <c r="E1543" s="147" t="str">
        <f>TRIM(CLEAN(TEXT(IFERROR(INDEX('Snakeden MR'!$P$4:$Q$3028,MATCH($A1543,'Snakeden MR'!$Q$4:$Q$3028,0),1),"-"),"@")))</f>
        <v>-</v>
      </c>
      <c r="F1543" s="147" t="str">
        <f>TRIM(CLEAN(TEXT(IFERROR(INDEX('Snakeden MR'!$W$4:$X$3028,MATCH($A1543,'Snakeden MR'!$X$4:$X$3028,0),1),"-"),"@")))</f>
        <v>-</v>
      </c>
      <c r="G1543" s="159" t="str">
        <f t="shared" si="48"/>
        <v>Not Found</v>
      </c>
      <c r="H1543" t="str" cm="1">
        <f t="array" ref="H1543">IF(SUMPRODUCT((TRIM(C1543:F1543)&lt;&gt;"-")*1)=0,
    "No Data",
    IF(COUNTIF(C1543:F1543,INDEX(_xlfn._xlws.FILTER(C1543:F1543,TRIM(C1543:F1543)&lt;&gt;"-"),1))=SUMPRODUCT((TRIM(C1543:F1543)&lt;&gt;"-")*1),
    "No Change",
    "Change"))</f>
        <v>No Data</v>
      </c>
      <c r="I1543" s="159"/>
      <c r="J1543"/>
      <c r="K1543" s="163"/>
      <c r="L1543" s="147" t="str">
        <f>TRIM(CLEAN(TEXT(IFERROR(INDEX('Glade MR'!$B$4:$C$3000,MATCH($A1543,'Glade MR'!$C$4:$C$3000,0),1),"-"),"@")))</f>
        <v>-</v>
      </c>
      <c r="M1543" s="147" t="str">
        <f>TRIM(CLEAN(TEXT(IFERROR(INDEX('Glade MR'!$I$4:$J$3000,MATCH($A1543,'Glade MR'!$J$4:$J$3000,0),1),"-"),"@")))</f>
        <v>-</v>
      </c>
      <c r="N1543" s="147" t="str">
        <f>TRIM(CLEAN(TEXT(IFERROR(INDEX('Glade MR'!$P$4:$Q$3000,MATCH($A1543,'Glade MR'!$Q$4:$Q$3000,0),1),"-"),"@")))</f>
        <v>-</v>
      </c>
      <c r="O1543" s="147" t="str">
        <f>TRIM(CLEAN(TEXT(IFERROR(INDEX('Glade MR'!$W$4:$X$3000,MATCH($A1543,'Glade MR'!$X$4:$X$3000,0),1),"-"),"@")))</f>
        <v>-</v>
      </c>
      <c r="P1543" s="159" t="str">
        <f t="shared" si="49"/>
        <v>Not Found</v>
      </c>
      <c r="Q1543" t="str" cm="1">
        <f t="array" ref="Q1543">IF(SUMPRODUCT((TRIM(L1543:O1543)&lt;&gt;"-")*1)=0,
    "No Data",
    IF(COUNTIF(L1543:O1543,INDEX(_xlfn._xlws.FILTER(L1543:O1543,TRIM(L1543:O1543)&lt;&gt;"-"),1))=SUMPRODUCT((TRIM(L1543:O1543)&lt;&gt;"-")*1),
    "No Change",
    "Change"))</f>
        <v>No Data</v>
      </c>
      <c r="R1543" s="159"/>
      <c r="S1543" s="111"/>
    </row>
    <row r="1544" spans="1:19" x14ac:dyDescent="0.3">
      <c r="A1544" t="s">
        <v>2197</v>
      </c>
      <c r="B1544" t="s">
        <v>1137</v>
      </c>
      <c r="C1544" s="160" t="str">
        <f>TRIM(CLEAN(TEXT(IFERROR(INDEX('Snakeden MR'!$B$4:$C$3028,MATCH($A1544,'Snakeden MR'!$C$4:$C$3028,0),1),"-"),"@")))</f>
        <v>-</v>
      </c>
      <c r="D1544" s="147" t="str">
        <f>TRIM(CLEAN(TEXT(IFERROR(INDEX('Snakeden MR'!$I$4:$J$3028,MATCH($A1544,'Snakeden MR'!$J$4:$J$3028,0),1),"-"),"@")))</f>
        <v>-</v>
      </c>
      <c r="E1544" s="147" t="str">
        <f>TRIM(CLEAN(TEXT(IFERROR(INDEX('Snakeden MR'!$P$4:$Q$3028,MATCH($A1544,'Snakeden MR'!$Q$4:$Q$3028,0),1),"-"),"@")))</f>
        <v>-</v>
      </c>
      <c r="F1544" s="147" t="str">
        <f>TRIM(CLEAN(TEXT(IFERROR(INDEX('Snakeden MR'!$W$4:$X$3028,MATCH($A1544,'Snakeden MR'!$X$4:$X$3028,0),1),"-"),"@")))</f>
        <v>-</v>
      </c>
      <c r="G1544" s="159" t="str">
        <f t="shared" si="48"/>
        <v>Not Found</v>
      </c>
      <c r="H1544" t="str" cm="1">
        <f t="array" ref="H1544">IF(SUMPRODUCT((TRIM(C1544:F1544)&lt;&gt;"-")*1)=0,
    "No Data",
    IF(COUNTIF(C1544:F1544,INDEX(_xlfn._xlws.FILTER(C1544:F1544,TRIM(C1544:F1544)&lt;&gt;"-"),1))=SUMPRODUCT((TRIM(C1544:F1544)&lt;&gt;"-")*1),
    "No Change",
    "Change"))</f>
        <v>No Data</v>
      </c>
      <c r="I1544" s="159"/>
      <c r="J1544"/>
      <c r="K1544" s="163"/>
      <c r="L1544" s="147" t="str">
        <f>TRIM(CLEAN(TEXT(IFERROR(INDEX('Glade MR'!$B$4:$C$3000,MATCH($A1544,'Glade MR'!$C$4:$C$3000,0),1),"-"),"@")))</f>
        <v>-</v>
      </c>
      <c r="M1544" s="147" t="str">
        <f>TRIM(CLEAN(TEXT(IFERROR(INDEX('Glade MR'!$I$4:$J$3000,MATCH($A1544,'Glade MR'!$J$4:$J$3000,0),1),"-"),"@")))</f>
        <v>-</v>
      </c>
      <c r="N1544" s="147" t="str">
        <f>TRIM(CLEAN(TEXT(IFERROR(INDEX('Glade MR'!$P$4:$Q$3000,MATCH($A1544,'Glade MR'!$Q$4:$Q$3000,0),1),"-"),"@")))</f>
        <v>-</v>
      </c>
      <c r="O1544" s="147" t="str">
        <f>TRIM(CLEAN(TEXT(IFERROR(INDEX('Glade MR'!$W$4:$X$3000,MATCH($A1544,'Glade MR'!$X$4:$X$3000,0),1),"-"),"@")))</f>
        <v>-</v>
      </c>
      <c r="P1544" s="159" t="str">
        <f t="shared" si="49"/>
        <v>Not Found</v>
      </c>
      <c r="Q1544" t="str" cm="1">
        <f t="array" ref="Q1544">IF(SUMPRODUCT((TRIM(L1544:O1544)&lt;&gt;"-")*1)=0,
    "No Data",
    IF(COUNTIF(L1544:O1544,INDEX(_xlfn._xlws.FILTER(L1544:O1544,TRIM(L1544:O1544)&lt;&gt;"-"),1))=SUMPRODUCT((TRIM(L1544:O1544)&lt;&gt;"-")*1),
    "No Change",
    "Change"))</f>
        <v>No Data</v>
      </c>
      <c r="R1544" s="159"/>
      <c r="S1544" s="111"/>
    </row>
    <row r="1545" spans="1:19" x14ac:dyDescent="0.3">
      <c r="A1545" t="s">
        <v>535</v>
      </c>
      <c r="B1545" t="s">
        <v>1137</v>
      </c>
      <c r="C1545" s="160" t="str">
        <f>TRIM(CLEAN(TEXT(IFERROR(INDEX('Snakeden MR'!$B$4:$C$3028,MATCH($A1545,'Snakeden MR'!$C$4:$C$3028,0),1),"-"),"@")))</f>
        <v>-</v>
      </c>
      <c r="D1545" s="147" t="str">
        <f>TRIM(CLEAN(TEXT(IFERROR(INDEX('Snakeden MR'!$I$4:$J$3028,MATCH($A1545,'Snakeden MR'!$J$4:$J$3028,0),1),"-"),"@")))</f>
        <v>-</v>
      </c>
      <c r="E1545" s="147" t="str">
        <f>TRIM(CLEAN(TEXT(IFERROR(INDEX('Snakeden MR'!$P$4:$Q$3028,MATCH($A1545,'Snakeden MR'!$Q$4:$Q$3028,0),1),"-"),"@")))</f>
        <v>-</v>
      </c>
      <c r="F1545" s="147" t="str">
        <f>TRIM(CLEAN(TEXT(IFERROR(INDEX('Snakeden MR'!$W$4:$X$3028,MATCH($A1545,'Snakeden MR'!$X$4:$X$3028,0),1),"-"),"@")))</f>
        <v>-</v>
      </c>
      <c r="G1545" s="159" t="str">
        <f t="shared" si="48"/>
        <v>Not Found</v>
      </c>
      <c r="H1545" t="str" cm="1">
        <f t="array" ref="H1545">IF(SUMPRODUCT((TRIM(C1545:F1545)&lt;&gt;"-")*1)=0,
    "No Data",
    IF(COUNTIF(C1545:F1545,INDEX(_xlfn._xlws.FILTER(C1545:F1545,TRIM(C1545:F1545)&lt;&gt;"-"),1))=SUMPRODUCT((TRIM(C1545:F1545)&lt;&gt;"-")*1),
    "No Change",
    "Change"))</f>
        <v>No Data</v>
      </c>
      <c r="I1545" s="159"/>
      <c r="J1545"/>
      <c r="K1545" s="163"/>
      <c r="L1545" s="147" t="str">
        <f>TRIM(CLEAN(TEXT(IFERROR(INDEX('Glade MR'!$B$4:$C$3000,MATCH($A1545,'Glade MR'!$C$4:$C$3000,0),1),"-"),"@")))</f>
        <v>Pool 9</v>
      </c>
      <c r="M1545" s="147" t="str">
        <f>TRIM(CLEAN(TEXT(IFERROR(INDEX('Glade MR'!$I$4:$J$3000,MATCH($A1545,'Glade MR'!$J$4:$J$3000,0),1),"-"),"@")))</f>
        <v>-</v>
      </c>
      <c r="N1545" s="147" t="str">
        <f>TRIM(CLEAN(TEXT(IFERROR(INDEX('Glade MR'!$P$4:$Q$3000,MATCH($A1545,'Glade MR'!$Q$4:$Q$3000,0),1),"-"),"@")))</f>
        <v>-</v>
      </c>
      <c r="O1545" s="147" t="str">
        <f>TRIM(CLEAN(TEXT(IFERROR(INDEX('Glade MR'!$W$4:$X$3000,MATCH($A1545,'Glade MR'!$X$4:$X$3000,0),1),"-"),"@")))</f>
        <v>-</v>
      </c>
      <c r="P1545" s="159" t="str">
        <f t="shared" si="49"/>
        <v>Found</v>
      </c>
      <c r="Q1545" t="str" cm="1">
        <f t="array" ref="Q1545">IF(SUMPRODUCT((TRIM(L1545:O1545)&lt;&gt;"-")*1)=0,
    "No Data",
    IF(COUNTIF(L1545:O1545,INDEX(_xlfn._xlws.FILTER(L1545:O1545,TRIM(L1545:O1545)&lt;&gt;"-"),1))=SUMPRODUCT((TRIM(L1545:O1545)&lt;&gt;"-")*1),
    "No Change",
    "Change"))</f>
        <v>No Change</v>
      </c>
      <c r="R1545" s="159"/>
      <c r="S1545" s="111"/>
    </row>
    <row r="1546" spans="1:19" x14ac:dyDescent="0.3">
      <c r="A1546" t="s">
        <v>500</v>
      </c>
      <c r="B1546" t="s">
        <v>1137</v>
      </c>
      <c r="C1546" s="160" t="str">
        <f>TRIM(CLEAN(TEXT(IFERROR(INDEX('Snakeden MR'!$B$4:$C$3028,MATCH($A1546,'Snakeden MR'!$C$4:$C$3028,0),1),"-"),"@")))</f>
        <v>-</v>
      </c>
      <c r="D1546" s="147" t="str">
        <f>TRIM(CLEAN(TEXT(IFERROR(INDEX('Snakeden MR'!$I$4:$J$3028,MATCH($A1546,'Snakeden MR'!$J$4:$J$3028,0),1),"-"),"@")))</f>
        <v>-</v>
      </c>
      <c r="E1546" s="147" t="str">
        <f>TRIM(CLEAN(TEXT(IFERROR(INDEX('Snakeden MR'!$P$4:$Q$3028,MATCH($A1546,'Snakeden MR'!$Q$4:$Q$3028,0),1),"-"),"@")))</f>
        <v>-</v>
      </c>
      <c r="F1546" s="147" t="str">
        <f>TRIM(CLEAN(TEXT(IFERROR(INDEX('Snakeden MR'!$W$4:$X$3028,MATCH($A1546,'Snakeden MR'!$X$4:$X$3028,0),1),"-"),"@")))</f>
        <v>-</v>
      </c>
      <c r="G1546" s="159" t="str">
        <f t="shared" si="48"/>
        <v>Not Found</v>
      </c>
      <c r="H1546" t="str" cm="1">
        <f t="array" ref="H1546">IF(SUMPRODUCT((TRIM(C1546:F1546)&lt;&gt;"-")*1)=0,
    "No Data",
    IF(COUNTIF(C1546:F1546,INDEX(_xlfn._xlws.FILTER(C1546:F1546,TRIM(C1546:F1546)&lt;&gt;"-"),1))=SUMPRODUCT((TRIM(C1546:F1546)&lt;&gt;"-")*1),
    "No Change",
    "Change"))</f>
        <v>No Data</v>
      </c>
      <c r="I1546" s="159"/>
      <c r="J1546"/>
      <c r="K1546" s="163"/>
      <c r="L1546" s="147" t="str">
        <f>TRIM(CLEAN(TEXT(IFERROR(INDEX('Glade MR'!$B$4:$C$3000,MATCH($A1546,'Glade MR'!$C$4:$C$3000,0),1),"-"),"@")))</f>
        <v>-</v>
      </c>
      <c r="M1546" s="147" t="str">
        <f>TRIM(CLEAN(TEXT(IFERROR(INDEX('Glade MR'!$I$4:$J$3000,MATCH($A1546,'Glade MR'!$J$4:$J$3000,0),1),"-"),"@")))</f>
        <v>-</v>
      </c>
      <c r="N1546" s="147" t="str">
        <f>TRIM(CLEAN(TEXT(IFERROR(INDEX('Glade MR'!$P$4:$Q$3000,MATCH($A1546,'Glade MR'!$Q$4:$Q$3000,0),1),"-"),"@")))</f>
        <v>-</v>
      </c>
      <c r="O1546" s="147" t="str">
        <f>TRIM(CLEAN(TEXT(IFERROR(INDEX('Glade MR'!$W$4:$X$3000,MATCH($A1546,'Glade MR'!$X$4:$X$3000,0),1),"-"),"@")))</f>
        <v>Pool 8</v>
      </c>
      <c r="P1546" s="159" t="str">
        <f t="shared" si="49"/>
        <v>Found</v>
      </c>
      <c r="Q1546" t="str" cm="1">
        <f t="array" ref="Q1546">IF(SUMPRODUCT((TRIM(L1546:O1546)&lt;&gt;"-")*1)=0,
    "No Data",
    IF(COUNTIF(L1546:O1546,INDEX(_xlfn._xlws.FILTER(L1546:O1546,TRIM(L1546:O1546)&lt;&gt;"-"),1))=SUMPRODUCT((TRIM(L1546:O1546)&lt;&gt;"-")*1),
    "No Change",
    "Change"))</f>
        <v>No Change</v>
      </c>
      <c r="R1546" s="159"/>
      <c r="S1546" s="111"/>
    </row>
    <row r="1547" spans="1:19" x14ac:dyDescent="0.3">
      <c r="A1547" t="s">
        <v>2198</v>
      </c>
      <c r="B1547" t="s">
        <v>1137</v>
      </c>
      <c r="C1547" s="160" t="str">
        <f>TRIM(CLEAN(TEXT(IFERROR(INDEX('Snakeden MR'!$B$4:$C$3028,MATCH($A1547,'Snakeden MR'!$C$4:$C$3028,0),1),"-"),"@")))</f>
        <v>-</v>
      </c>
      <c r="D1547" s="147" t="str">
        <f>TRIM(CLEAN(TEXT(IFERROR(INDEX('Snakeden MR'!$I$4:$J$3028,MATCH($A1547,'Snakeden MR'!$J$4:$J$3028,0),1),"-"),"@")))</f>
        <v>-</v>
      </c>
      <c r="E1547" s="147" t="str">
        <f>TRIM(CLEAN(TEXT(IFERROR(INDEX('Snakeden MR'!$P$4:$Q$3028,MATCH($A1547,'Snakeden MR'!$Q$4:$Q$3028,0),1),"-"),"@")))</f>
        <v>-</v>
      </c>
      <c r="F1547" s="147" t="str">
        <f>TRIM(CLEAN(TEXT(IFERROR(INDEX('Snakeden MR'!$W$4:$X$3028,MATCH($A1547,'Snakeden MR'!$X$4:$X$3028,0),1),"-"),"@")))</f>
        <v>-</v>
      </c>
      <c r="G1547" s="159" t="str">
        <f t="shared" si="48"/>
        <v>Not Found</v>
      </c>
      <c r="H1547" t="str" cm="1">
        <f t="array" ref="H1547">IF(SUMPRODUCT((TRIM(C1547:F1547)&lt;&gt;"-")*1)=0,
    "No Data",
    IF(COUNTIF(C1547:F1547,INDEX(_xlfn._xlws.FILTER(C1547:F1547,TRIM(C1547:F1547)&lt;&gt;"-"),1))=SUMPRODUCT((TRIM(C1547:F1547)&lt;&gt;"-")*1),
    "No Change",
    "Change"))</f>
        <v>No Data</v>
      </c>
      <c r="I1547" s="159"/>
      <c r="J1547"/>
      <c r="K1547" s="163"/>
      <c r="L1547" s="147" t="str">
        <f>TRIM(CLEAN(TEXT(IFERROR(INDEX('Glade MR'!$B$4:$C$3000,MATCH($A1547,'Glade MR'!$C$4:$C$3000,0),1),"-"),"@")))</f>
        <v>-</v>
      </c>
      <c r="M1547" s="147" t="str">
        <f>TRIM(CLEAN(TEXT(IFERROR(INDEX('Glade MR'!$I$4:$J$3000,MATCH($A1547,'Glade MR'!$J$4:$J$3000,0),1),"-"),"@")))</f>
        <v>-</v>
      </c>
      <c r="N1547" s="147" t="str">
        <f>TRIM(CLEAN(TEXT(IFERROR(INDEX('Glade MR'!$P$4:$Q$3000,MATCH($A1547,'Glade MR'!$Q$4:$Q$3000,0),1),"-"),"@")))</f>
        <v>-</v>
      </c>
      <c r="O1547" s="147" t="str">
        <f>TRIM(CLEAN(TEXT(IFERROR(INDEX('Glade MR'!$W$4:$X$3000,MATCH($A1547,'Glade MR'!$X$4:$X$3000,0),1),"-"),"@")))</f>
        <v>-</v>
      </c>
      <c r="P1547" s="159" t="str">
        <f t="shared" si="49"/>
        <v>Not Found</v>
      </c>
      <c r="Q1547" t="str" cm="1">
        <f t="array" ref="Q1547">IF(SUMPRODUCT((TRIM(L1547:O1547)&lt;&gt;"-")*1)=0,
    "No Data",
    IF(COUNTIF(L1547:O1547,INDEX(_xlfn._xlws.FILTER(L1547:O1547,TRIM(L1547:O1547)&lt;&gt;"-"),1))=SUMPRODUCT((TRIM(L1547:O1547)&lt;&gt;"-")*1),
    "No Change",
    "Change"))</f>
        <v>No Data</v>
      </c>
      <c r="R1547" s="159"/>
      <c r="S1547" s="111"/>
    </row>
    <row r="1548" spans="1:19" x14ac:dyDescent="0.3">
      <c r="A1548" t="s">
        <v>2199</v>
      </c>
      <c r="B1548" t="s">
        <v>1137</v>
      </c>
      <c r="C1548" s="160" t="str">
        <f>TRIM(CLEAN(TEXT(IFERROR(INDEX('Snakeden MR'!$B$4:$C$3028,MATCH($A1548,'Snakeden MR'!$C$4:$C$3028,0),1),"-"),"@")))</f>
        <v>-</v>
      </c>
      <c r="D1548" s="147" t="str">
        <f>TRIM(CLEAN(TEXT(IFERROR(INDEX('Snakeden MR'!$I$4:$J$3028,MATCH($A1548,'Snakeden MR'!$J$4:$J$3028,0),1),"-"),"@")))</f>
        <v>-</v>
      </c>
      <c r="E1548" s="147" t="str">
        <f>TRIM(CLEAN(TEXT(IFERROR(INDEX('Snakeden MR'!$P$4:$Q$3028,MATCH($A1548,'Snakeden MR'!$Q$4:$Q$3028,0),1),"-"),"@")))</f>
        <v>-</v>
      </c>
      <c r="F1548" s="147" t="str">
        <f>TRIM(CLEAN(TEXT(IFERROR(INDEX('Snakeden MR'!$W$4:$X$3028,MATCH($A1548,'Snakeden MR'!$X$4:$X$3028,0),1),"-"),"@")))</f>
        <v>-</v>
      </c>
      <c r="G1548" s="159" t="str">
        <f t="shared" si="48"/>
        <v>Not Found</v>
      </c>
      <c r="H1548" t="str" cm="1">
        <f t="array" ref="H1548">IF(SUMPRODUCT((TRIM(C1548:F1548)&lt;&gt;"-")*1)=0,
    "No Data",
    IF(COUNTIF(C1548:F1548,INDEX(_xlfn._xlws.FILTER(C1548:F1548,TRIM(C1548:F1548)&lt;&gt;"-"),1))=SUMPRODUCT((TRIM(C1548:F1548)&lt;&gt;"-")*1),
    "No Change",
    "Change"))</f>
        <v>No Data</v>
      </c>
      <c r="I1548" s="159"/>
      <c r="J1548"/>
      <c r="K1548" s="163"/>
      <c r="L1548" s="147" t="str">
        <f>TRIM(CLEAN(TEXT(IFERROR(INDEX('Glade MR'!$B$4:$C$3000,MATCH($A1548,'Glade MR'!$C$4:$C$3000,0),1),"-"),"@")))</f>
        <v>-</v>
      </c>
      <c r="M1548" s="147" t="str">
        <f>TRIM(CLEAN(TEXT(IFERROR(INDEX('Glade MR'!$I$4:$J$3000,MATCH($A1548,'Glade MR'!$J$4:$J$3000,0),1),"-"),"@")))</f>
        <v>-</v>
      </c>
      <c r="N1548" s="147" t="str">
        <f>TRIM(CLEAN(TEXT(IFERROR(INDEX('Glade MR'!$P$4:$Q$3000,MATCH($A1548,'Glade MR'!$Q$4:$Q$3000,0),1),"-"),"@")))</f>
        <v>-</v>
      </c>
      <c r="O1548" s="147" t="str">
        <f>TRIM(CLEAN(TEXT(IFERROR(INDEX('Glade MR'!$W$4:$X$3000,MATCH($A1548,'Glade MR'!$X$4:$X$3000,0),1),"-"),"@")))</f>
        <v>-</v>
      </c>
      <c r="P1548" s="159" t="str">
        <f t="shared" si="49"/>
        <v>Not Found</v>
      </c>
      <c r="Q1548" t="str" cm="1">
        <f t="array" ref="Q1548">IF(SUMPRODUCT((TRIM(L1548:O1548)&lt;&gt;"-")*1)=0,
    "No Data",
    IF(COUNTIF(L1548:O1548,INDEX(_xlfn._xlws.FILTER(L1548:O1548,TRIM(L1548:O1548)&lt;&gt;"-"),1))=SUMPRODUCT((TRIM(L1548:O1548)&lt;&gt;"-")*1),
    "No Change",
    "Change"))</f>
        <v>No Data</v>
      </c>
      <c r="R1548" s="159"/>
      <c r="S1548" s="111"/>
    </row>
    <row r="1549" spans="1:19" x14ac:dyDescent="0.3">
      <c r="A1549" t="s">
        <v>2200</v>
      </c>
      <c r="B1549" t="s">
        <v>1145</v>
      </c>
      <c r="C1549" s="160" t="str">
        <f>TRIM(CLEAN(TEXT(IFERROR(INDEX('Snakeden MR'!$B$4:$C$3028,MATCH($A1549,'Snakeden MR'!$C$4:$C$3028,0),1),"-"),"@")))</f>
        <v>-</v>
      </c>
      <c r="D1549" s="147" t="str">
        <f>TRIM(CLEAN(TEXT(IFERROR(INDEX('Snakeden MR'!$I$4:$J$3028,MATCH($A1549,'Snakeden MR'!$J$4:$J$3028,0),1),"-"),"@")))</f>
        <v>-</v>
      </c>
      <c r="E1549" s="147" t="str">
        <f>TRIM(CLEAN(TEXT(IFERROR(INDEX('Snakeden MR'!$P$4:$Q$3028,MATCH($A1549,'Snakeden MR'!$Q$4:$Q$3028,0),1),"-"),"@")))</f>
        <v>-</v>
      </c>
      <c r="F1549" s="147" t="str">
        <f>TRIM(CLEAN(TEXT(IFERROR(INDEX('Snakeden MR'!$W$4:$X$3028,MATCH($A1549,'Snakeden MR'!$X$4:$X$3028,0),1),"-"),"@")))</f>
        <v>-</v>
      </c>
      <c r="G1549" s="159" t="str">
        <f t="shared" si="48"/>
        <v>Not Found</v>
      </c>
      <c r="H1549" t="str" cm="1">
        <f t="array" ref="H1549">IF(SUMPRODUCT((TRIM(C1549:F1549)&lt;&gt;"-")*1)=0,
    "No Data",
    IF(COUNTIF(C1549:F1549,INDEX(_xlfn._xlws.FILTER(C1549:F1549,TRIM(C1549:F1549)&lt;&gt;"-"),1))=SUMPRODUCT((TRIM(C1549:F1549)&lt;&gt;"-")*1),
    "No Change",
    "Change"))</f>
        <v>No Data</v>
      </c>
      <c r="I1549" s="159"/>
      <c r="J1549"/>
      <c r="K1549" s="163"/>
      <c r="L1549" s="147" t="str">
        <f>TRIM(CLEAN(TEXT(IFERROR(INDEX('Glade MR'!$B$4:$C$3000,MATCH($A1549,'Glade MR'!$C$4:$C$3000,0),1),"-"),"@")))</f>
        <v>-</v>
      </c>
      <c r="M1549" s="147" t="str">
        <f>TRIM(CLEAN(TEXT(IFERROR(INDEX('Glade MR'!$I$4:$J$3000,MATCH($A1549,'Glade MR'!$J$4:$J$3000,0),1),"-"),"@")))</f>
        <v>-</v>
      </c>
      <c r="N1549" s="147" t="str">
        <f>TRIM(CLEAN(TEXT(IFERROR(INDEX('Glade MR'!$P$4:$Q$3000,MATCH($A1549,'Glade MR'!$Q$4:$Q$3000,0),1),"-"),"@")))</f>
        <v>-</v>
      </c>
      <c r="O1549" s="147" t="str">
        <f>TRIM(CLEAN(TEXT(IFERROR(INDEX('Glade MR'!$W$4:$X$3000,MATCH($A1549,'Glade MR'!$X$4:$X$3000,0),1),"-"),"@")))</f>
        <v>-</v>
      </c>
      <c r="P1549" s="159" t="str">
        <f t="shared" si="49"/>
        <v>Not Found</v>
      </c>
      <c r="Q1549" t="str" cm="1">
        <f t="array" ref="Q1549">IF(SUMPRODUCT((TRIM(L1549:O1549)&lt;&gt;"-")*1)=0,
    "No Data",
    IF(COUNTIF(L1549:O1549,INDEX(_xlfn._xlws.FILTER(L1549:O1549,TRIM(L1549:O1549)&lt;&gt;"-"),1))=SUMPRODUCT((TRIM(L1549:O1549)&lt;&gt;"-")*1),
    "No Change",
    "Change"))</f>
        <v>No Data</v>
      </c>
      <c r="R1549" s="159"/>
      <c r="S1549" s="111"/>
    </row>
    <row r="1550" spans="1:19" x14ac:dyDescent="0.3">
      <c r="A1550" t="s">
        <v>2201</v>
      </c>
      <c r="B1550" t="s">
        <v>1137</v>
      </c>
      <c r="C1550" s="160" t="str">
        <f>TRIM(CLEAN(TEXT(IFERROR(INDEX('Snakeden MR'!$B$4:$C$3028,MATCH($A1550,'Snakeden MR'!$C$4:$C$3028,0),1),"-"),"@")))</f>
        <v>-</v>
      </c>
      <c r="D1550" s="147" t="str">
        <f>TRIM(CLEAN(TEXT(IFERROR(INDEX('Snakeden MR'!$I$4:$J$3028,MATCH($A1550,'Snakeden MR'!$J$4:$J$3028,0),1),"-"),"@")))</f>
        <v>-</v>
      </c>
      <c r="E1550" s="147" t="str">
        <f>TRIM(CLEAN(TEXT(IFERROR(INDEX('Snakeden MR'!$P$4:$Q$3028,MATCH($A1550,'Snakeden MR'!$Q$4:$Q$3028,0),1),"-"),"@")))</f>
        <v>-</v>
      </c>
      <c r="F1550" s="147" t="str">
        <f>TRIM(CLEAN(TEXT(IFERROR(INDEX('Snakeden MR'!$W$4:$X$3028,MATCH($A1550,'Snakeden MR'!$X$4:$X$3028,0),1),"-"),"@")))</f>
        <v>-</v>
      </c>
      <c r="G1550" s="159" t="str">
        <f t="shared" si="48"/>
        <v>Not Found</v>
      </c>
      <c r="H1550" t="str" cm="1">
        <f t="array" ref="H1550">IF(SUMPRODUCT((TRIM(C1550:F1550)&lt;&gt;"-")*1)=0,
    "No Data",
    IF(COUNTIF(C1550:F1550,INDEX(_xlfn._xlws.FILTER(C1550:F1550,TRIM(C1550:F1550)&lt;&gt;"-"),1))=SUMPRODUCT((TRIM(C1550:F1550)&lt;&gt;"-")*1),
    "No Change",
    "Change"))</f>
        <v>No Data</v>
      </c>
      <c r="I1550" s="159"/>
      <c r="J1550"/>
      <c r="K1550" s="163"/>
      <c r="L1550" s="147" t="str">
        <f>TRIM(CLEAN(TEXT(IFERROR(INDEX('Glade MR'!$B$4:$C$3000,MATCH($A1550,'Glade MR'!$C$4:$C$3000,0),1),"-"),"@")))</f>
        <v>-</v>
      </c>
      <c r="M1550" s="147" t="str">
        <f>TRIM(CLEAN(TEXT(IFERROR(INDEX('Glade MR'!$I$4:$J$3000,MATCH($A1550,'Glade MR'!$J$4:$J$3000,0),1),"-"),"@")))</f>
        <v>-</v>
      </c>
      <c r="N1550" s="147" t="str">
        <f>TRIM(CLEAN(TEXT(IFERROR(INDEX('Glade MR'!$P$4:$Q$3000,MATCH($A1550,'Glade MR'!$Q$4:$Q$3000,0),1),"-"),"@")))</f>
        <v>-</v>
      </c>
      <c r="O1550" s="147" t="str">
        <f>TRIM(CLEAN(TEXT(IFERROR(INDEX('Glade MR'!$W$4:$X$3000,MATCH($A1550,'Glade MR'!$X$4:$X$3000,0),1),"-"),"@")))</f>
        <v>-</v>
      </c>
      <c r="P1550" s="159" t="str">
        <f t="shared" si="49"/>
        <v>Not Found</v>
      </c>
      <c r="Q1550" t="str" cm="1">
        <f t="array" ref="Q1550">IF(SUMPRODUCT((TRIM(L1550:O1550)&lt;&gt;"-")*1)=0,
    "No Data",
    IF(COUNTIF(L1550:O1550,INDEX(_xlfn._xlws.FILTER(L1550:O1550,TRIM(L1550:O1550)&lt;&gt;"-"),1))=SUMPRODUCT((TRIM(L1550:O1550)&lt;&gt;"-")*1),
    "No Change",
    "Change"))</f>
        <v>No Data</v>
      </c>
      <c r="R1550" s="159"/>
      <c r="S1550" s="111"/>
    </row>
    <row r="1551" spans="1:19" x14ac:dyDescent="0.3">
      <c r="A1551" t="s">
        <v>2202</v>
      </c>
      <c r="B1551" t="s">
        <v>1145</v>
      </c>
      <c r="C1551" s="160" t="str">
        <f>TRIM(CLEAN(TEXT(IFERROR(INDEX('Snakeden MR'!$B$4:$C$3028,MATCH($A1551,'Snakeden MR'!$C$4:$C$3028,0),1),"-"),"@")))</f>
        <v>-</v>
      </c>
      <c r="D1551" s="147" t="str">
        <f>TRIM(CLEAN(TEXT(IFERROR(INDEX('Snakeden MR'!$I$4:$J$3028,MATCH($A1551,'Snakeden MR'!$J$4:$J$3028,0),1),"-"),"@")))</f>
        <v>-</v>
      </c>
      <c r="E1551" s="147" t="str">
        <f>TRIM(CLEAN(TEXT(IFERROR(INDEX('Snakeden MR'!$P$4:$Q$3028,MATCH($A1551,'Snakeden MR'!$Q$4:$Q$3028,0),1),"-"),"@")))</f>
        <v>-</v>
      </c>
      <c r="F1551" s="147" t="str">
        <f>TRIM(CLEAN(TEXT(IFERROR(INDEX('Snakeden MR'!$W$4:$X$3028,MATCH($A1551,'Snakeden MR'!$X$4:$X$3028,0),1),"-"),"@")))</f>
        <v>-</v>
      </c>
      <c r="G1551" s="159" t="str">
        <f t="shared" si="48"/>
        <v>Not Found</v>
      </c>
      <c r="H1551" t="str" cm="1">
        <f t="array" ref="H1551">IF(SUMPRODUCT((TRIM(C1551:F1551)&lt;&gt;"-")*1)=0,
    "No Data",
    IF(COUNTIF(C1551:F1551,INDEX(_xlfn._xlws.FILTER(C1551:F1551,TRIM(C1551:F1551)&lt;&gt;"-"),1))=SUMPRODUCT((TRIM(C1551:F1551)&lt;&gt;"-")*1),
    "No Change",
    "Change"))</f>
        <v>No Data</v>
      </c>
      <c r="I1551" s="159"/>
      <c r="J1551"/>
      <c r="K1551" s="163"/>
      <c r="L1551" s="147" t="str">
        <f>TRIM(CLEAN(TEXT(IFERROR(INDEX('Glade MR'!$B$4:$C$3000,MATCH($A1551,'Glade MR'!$C$4:$C$3000,0),1),"-"),"@")))</f>
        <v>-</v>
      </c>
      <c r="M1551" s="147" t="str">
        <f>TRIM(CLEAN(TEXT(IFERROR(INDEX('Glade MR'!$I$4:$J$3000,MATCH($A1551,'Glade MR'!$J$4:$J$3000,0),1),"-"),"@")))</f>
        <v>-</v>
      </c>
      <c r="N1551" s="147" t="str">
        <f>TRIM(CLEAN(TEXT(IFERROR(INDEX('Glade MR'!$P$4:$Q$3000,MATCH($A1551,'Glade MR'!$Q$4:$Q$3000,0),1),"-"),"@")))</f>
        <v>-</v>
      </c>
      <c r="O1551" s="147" t="str">
        <f>TRIM(CLEAN(TEXT(IFERROR(INDEX('Glade MR'!$W$4:$X$3000,MATCH($A1551,'Glade MR'!$X$4:$X$3000,0),1),"-"),"@")))</f>
        <v>-</v>
      </c>
      <c r="P1551" s="159" t="str">
        <f t="shared" si="49"/>
        <v>Not Found</v>
      </c>
      <c r="Q1551" t="str" cm="1">
        <f t="array" ref="Q1551">IF(SUMPRODUCT((TRIM(L1551:O1551)&lt;&gt;"-")*1)=0,
    "No Data",
    IF(COUNTIF(L1551:O1551,INDEX(_xlfn._xlws.FILTER(L1551:O1551,TRIM(L1551:O1551)&lt;&gt;"-"),1))=SUMPRODUCT((TRIM(L1551:O1551)&lt;&gt;"-")*1),
    "No Change",
    "Change"))</f>
        <v>No Data</v>
      </c>
      <c r="R1551" s="159"/>
      <c r="S1551" s="111"/>
    </row>
    <row r="1552" spans="1:19" x14ac:dyDescent="0.3">
      <c r="A1552" t="s">
        <v>740</v>
      </c>
      <c r="B1552" t="s">
        <v>1137</v>
      </c>
      <c r="C1552" s="160" t="str">
        <f>TRIM(CLEAN(TEXT(IFERROR(INDEX('Snakeden MR'!$B$4:$C$3028,MATCH($A1552,'Snakeden MR'!$C$4:$C$3028,0),1),"-"),"@")))</f>
        <v>-</v>
      </c>
      <c r="D1552" s="147" t="str">
        <f>TRIM(CLEAN(TEXT(IFERROR(INDEX('Snakeden MR'!$I$4:$J$3028,MATCH($A1552,'Snakeden MR'!$J$4:$J$3028,0),1),"-"),"@")))</f>
        <v>-</v>
      </c>
      <c r="E1552" s="147" t="str">
        <f>TRIM(CLEAN(TEXT(IFERROR(INDEX('Snakeden MR'!$P$4:$Q$3028,MATCH($A1552,'Snakeden MR'!$Q$4:$Q$3028,0),1),"-"),"@")))</f>
        <v>-</v>
      </c>
      <c r="F1552" s="147" t="str">
        <f>TRIM(CLEAN(TEXT(IFERROR(INDEX('Snakeden MR'!$W$4:$X$3028,MATCH($A1552,'Snakeden MR'!$X$4:$X$3028,0),1),"-"),"@")))</f>
        <v>-</v>
      </c>
      <c r="G1552" s="159" t="str">
        <f t="shared" si="48"/>
        <v>Not Found</v>
      </c>
      <c r="H1552" t="str" cm="1">
        <f t="array" ref="H1552">IF(SUMPRODUCT((TRIM(C1552:F1552)&lt;&gt;"-")*1)=0,
    "No Data",
    IF(COUNTIF(C1552:F1552,INDEX(_xlfn._xlws.FILTER(C1552:F1552,TRIM(C1552:F1552)&lt;&gt;"-"),1))=SUMPRODUCT((TRIM(C1552:F1552)&lt;&gt;"-")*1),
    "No Change",
    "Change"))</f>
        <v>No Data</v>
      </c>
      <c r="I1552" s="159"/>
      <c r="J1552"/>
      <c r="K1552" s="163"/>
      <c r="L1552" s="147" t="str">
        <f>TRIM(CLEAN(TEXT(IFERROR(INDEX('Glade MR'!$B$4:$C$3000,MATCH($A1552,'Glade MR'!$C$4:$C$3000,0),1),"-"),"@")))</f>
        <v>Pool 3</v>
      </c>
      <c r="M1552" s="147" t="str">
        <f>TRIM(CLEAN(TEXT(IFERROR(INDEX('Glade MR'!$I$4:$J$3000,MATCH($A1552,'Glade MR'!$J$4:$J$3000,0),1),"-"),"@")))</f>
        <v>-</v>
      </c>
      <c r="N1552" s="147" t="str">
        <f>TRIM(CLEAN(TEXT(IFERROR(INDEX('Glade MR'!$P$4:$Q$3000,MATCH($A1552,'Glade MR'!$Q$4:$Q$3000,0),1),"-"),"@")))</f>
        <v>Pool 3</v>
      </c>
      <c r="O1552" s="147" t="str">
        <f>TRIM(CLEAN(TEXT(IFERROR(INDEX('Glade MR'!$W$4:$X$3000,MATCH($A1552,'Glade MR'!$X$4:$X$3000,0),1),"-"),"@")))</f>
        <v>Pool 3</v>
      </c>
      <c r="P1552" s="159" t="str">
        <f t="shared" si="49"/>
        <v>Found</v>
      </c>
      <c r="Q1552" t="str" cm="1">
        <f t="array" ref="Q1552">IF(SUMPRODUCT((TRIM(L1552:O1552)&lt;&gt;"-")*1)=0,
    "No Data",
    IF(COUNTIF(L1552:O1552,INDEX(_xlfn._xlws.FILTER(L1552:O1552,TRIM(L1552:O1552)&lt;&gt;"-"),1))=SUMPRODUCT((TRIM(L1552:O1552)&lt;&gt;"-")*1),
    "No Change",
    "Change"))</f>
        <v>No Change</v>
      </c>
      <c r="R1552" s="159"/>
      <c r="S1552" s="111"/>
    </row>
    <row r="1553" spans="1:19" x14ac:dyDescent="0.3">
      <c r="A1553" t="s">
        <v>2203</v>
      </c>
      <c r="B1553" t="s">
        <v>1137</v>
      </c>
      <c r="C1553" s="160" t="str">
        <f>TRIM(CLEAN(TEXT(IFERROR(INDEX('Snakeden MR'!$B$4:$C$3028,MATCH($A1553,'Snakeden MR'!$C$4:$C$3028,0),1),"-"),"@")))</f>
        <v>-</v>
      </c>
      <c r="D1553" s="147" t="str">
        <f>TRIM(CLEAN(TEXT(IFERROR(INDEX('Snakeden MR'!$I$4:$J$3028,MATCH($A1553,'Snakeden MR'!$J$4:$J$3028,0),1),"-"),"@")))</f>
        <v>-</v>
      </c>
      <c r="E1553" s="147" t="str">
        <f>TRIM(CLEAN(TEXT(IFERROR(INDEX('Snakeden MR'!$P$4:$Q$3028,MATCH($A1553,'Snakeden MR'!$Q$4:$Q$3028,0),1),"-"),"@")))</f>
        <v>-</v>
      </c>
      <c r="F1553" s="147" t="str">
        <f>TRIM(CLEAN(TEXT(IFERROR(INDEX('Snakeden MR'!$W$4:$X$3028,MATCH($A1553,'Snakeden MR'!$X$4:$X$3028,0),1),"-"),"@")))</f>
        <v>-</v>
      </c>
      <c r="G1553" s="159" t="str">
        <f t="shared" si="48"/>
        <v>Not Found</v>
      </c>
      <c r="H1553" t="str" cm="1">
        <f t="array" ref="H1553">IF(SUMPRODUCT((TRIM(C1553:F1553)&lt;&gt;"-")*1)=0,
    "No Data",
    IF(COUNTIF(C1553:F1553,INDEX(_xlfn._xlws.FILTER(C1553:F1553,TRIM(C1553:F1553)&lt;&gt;"-"),1))=SUMPRODUCT((TRIM(C1553:F1553)&lt;&gt;"-")*1),
    "No Change",
    "Change"))</f>
        <v>No Data</v>
      </c>
      <c r="I1553" s="159"/>
      <c r="J1553"/>
      <c r="K1553" s="163"/>
      <c r="L1553" s="147" t="str">
        <f>TRIM(CLEAN(TEXT(IFERROR(INDEX('Glade MR'!$B$4:$C$3000,MATCH($A1553,'Glade MR'!$C$4:$C$3000,0),1),"-"),"@")))</f>
        <v>-</v>
      </c>
      <c r="M1553" s="147" t="str">
        <f>TRIM(CLEAN(TEXT(IFERROR(INDEX('Glade MR'!$I$4:$J$3000,MATCH($A1553,'Glade MR'!$J$4:$J$3000,0),1),"-"),"@")))</f>
        <v>-</v>
      </c>
      <c r="N1553" s="147" t="str">
        <f>TRIM(CLEAN(TEXT(IFERROR(INDEX('Glade MR'!$P$4:$Q$3000,MATCH($A1553,'Glade MR'!$Q$4:$Q$3000,0),1),"-"),"@")))</f>
        <v>-</v>
      </c>
      <c r="O1553" s="147" t="str">
        <f>TRIM(CLEAN(TEXT(IFERROR(INDEX('Glade MR'!$W$4:$X$3000,MATCH($A1553,'Glade MR'!$X$4:$X$3000,0),1),"-"),"@")))</f>
        <v>-</v>
      </c>
      <c r="P1553" s="159" t="str">
        <f t="shared" si="49"/>
        <v>Not Found</v>
      </c>
      <c r="Q1553" t="str" cm="1">
        <f t="array" ref="Q1553">IF(SUMPRODUCT((TRIM(L1553:O1553)&lt;&gt;"-")*1)=0,
    "No Data",
    IF(COUNTIF(L1553:O1553,INDEX(_xlfn._xlws.FILTER(L1553:O1553,TRIM(L1553:O1553)&lt;&gt;"-"),1))=SUMPRODUCT((TRIM(L1553:O1553)&lt;&gt;"-")*1),
    "No Change",
    "Change"))</f>
        <v>No Data</v>
      </c>
      <c r="R1553" s="159"/>
      <c r="S1553" s="111"/>
    </row>
    <row r="1554" spans="1:19" x14ac:dyDescent="0.3">
      <c r="A1554" t="s">
        <v>2204</v>
      </c>
      <c r="B1554" t="s">
        <v>1137</v>
      </c>
      <c r="C1554" s="160" t="str">
        <f>TRIM(CLEAN(TEXT(IFERROR(INDEX('Snakeden MR'!$B$4:$C$3028,MATCH($A1554,'Snakeden MR'!$C$4:$C$3028,0),1),"-"),"@")))</f>
        <v>-</v>
      </c>
      <c r="D1554" s="147" t="str">
        <f>TRIM(CLEAN(TEXT(IFERROR(INDEX('Snakeden MR'!$I$4:$J$3028,MATCH($A1554,'Snakeden MR'!$J$4:$J$3028,0),1),"-"),"@")))</f>
        <v>-</v>
      </c>
      <c r="E1554" s="147" t="str">
        <f>TRIM(CLEAN(TEXT(IFERROR(INDEX('Snakeden MR'!$P$4:$Q$3028,MATCH($A1554,'Snakeden MR'!$Q$4:$Q$3028,0),1),"-"),"@")))</f>
        <v>-</v>
      </c>
      <c r="F1554" s="147" t="str">
        <f>TRIM(CLEAN(TEXT(IFERROR(INDEX('Snakeden MR'!$W$4:$X$3028,MATCH($A1554,'Snakeden MR'!$X$4:$X$3028,0),1),"-"),"@")))</f>
        <v>-</v>
      </c>
      <c r="G1554" s="159" t="str">
        <f t="shared" si="48"/>
        <v>Not Found</v>
      </c>
      <c r="H1554" t="str" cm="1">
        <f t="array" ref="H1554">IF(SUMPRODUCT((TRIM(C1554:F1554)&lt;&gt;"-")*1)=0,
    "No Data",
    IF(COUNTIF(C1554:F1554,INDEX(_xlfn._xlws.FILTER(C1554:F1554,TRIM(C1554:F1554)&lt;&gt;"-"),1))=SUMPRODUCT((TRIM(C1554:F1554)&lt;&gt;"-")*1),
    "No Change",
    "Change"))</f>
        <v>No Data</v>
      </c>
      <c r="I1554" s="159"/>
      <c r="J1554"/>
      <c r="K1554" s="163"/>
      <c r="L1554" s="147" t="str">
        <f>TRIM(CLEAN(TEXT(IFERROR(INDEX('Glade MR'!$B$4:$C$3000,MATCH($A1554,'Glade MR'!$C$4:$C$3000,0),1),"-"),"@")))</f>
        <v>-</v>
      </c>
      <c r="M1554" s="147" t="str">
        <f>TRIM(CLEAN(TEXT(IFERROR(INDEX('Glade MR'!$I$4:$J$3000,MATCH($A1554,'Glade MR'!$J$4:$J$3000,0),1),"-"),"@")))</f>
        <v>-</v>
      </c>
      <c r="N1554" s="147" t="str">
        <f>TRIM(CLEAN(TEXT(IFERROR(INDEX('Glade MR'!$P$4:$Q$3000,MATCH($A1554,'Glade MR'!$Q$4:$Q$3000,0),1),"-"),"@")))</f>
        <v>-</v>
      </c>
      <c r="O1554" s="147" t="str">
        <f>TRIM(CLEAN(TEXT(IFERROR(INDEX('Glade MR'!$W$4:$X$3000,MATCH($A1554,'Glade MR'!$X$4:$X$3000,0),1),"-"),"@")))</f>
        <v>-</v>
      </c>
      <c r="P1554" s="159" t="str">
        <f t="shared" si="49"/>
        <v>Not Found</v>
      </c>
      <c r="Q1554" t="str" cm="1">
        <f t="array" ref="Q1554">IF(SUMPRODUCT((TRIM(L1554:O1554)&lt;&gt;"-")*1)=0,
    "No Data",
    IF(COUNTIF(L1554:O1554,INDEX(_xlfn._xlws.FILTER(L1554:O1554,TRIM(L1554:O1554)&lt;&gt;"-"),1))=SUMPRODUCT((TRIM(L1554:O1554)&lt;&gt;"-")*1),
    "No Change",
    "Change"))</f>
        <v>No Data</v>
      </c>
      <c r="R1554" s="159"/>
      <c r="S1554" s="111"/>
    </row>
    <row r="1555" spans="1:19" x14ac:dyDescent="0.3">
      <c r="A1555" t="s">
        <v>2205</v>
      </c>
      <c r="B1555" t="s">
        <v>1137</v>
      </c>
      <c r="C1555" s="160" t="str">
        <f>TRIM(CLEAN(TEXT(IFERROR(INDEX('Snakeden MR'!$B$4:$C$3028,MATCH($A1555,'Snakeden MR'!$C$4:$C$3028,0),1),"-"),"@")))</f>
        <v>-</v>
      </c>
      <c r="D1555" s="147" t="str">
        <f>TRIM(CLEAN(TEXT(IFERROR(INDEX('Snakeden MR'!$I$4:$J$3028,MATCH($A1555,'Snakeden MR'!$J$4:$J$3028,0),1),"-"),"@")))</f>
        <v>-</v>
      </c>
      <c r="E1555" s="147" t="str">
        <f>TRIM(CLEAN(TEXT(IFERROR(INDEX('Snakeden MR'!$P$4:$Q$3028,MATCH($A1555,'Snakeden MR'!$Q$4:$Q$3028,0),1),"-"),"@")))</f>
        <v>-</v>
      </c>
      <c r="F1555" s="147" t="str">
        <f>TRIM(CLEAN(TEXT(IFERROR(INDEX('Snakeden MR'!$W$4:$X$3028,MATCH($A1555,'Snakeden MR'!$X$4:$X$3028,0),1),"-"),"@")))</f>
        <v>-</v>
      </c>
      <c r="G1555" s="159" t="str">
        <f t="shared" si="48"/>
        <v>Not Found</v>
      </c>
      <c r="H1555" t="str" cm="1">
        <f t="array" ref="H1555">IF(SUMPRODUCT((TRIM(C1555:F1555)&lt;&gt;"-")*1)=0,
    "No Data",
    IF(COUNTIF(C1555:F1555,INDEX(_xlfn._xlws.FILTER(C1555:F1555,TRIM(C1555:F1555)&lt;&gt;"-"),1))=SUMPRODUCT((TRIM(C1555:F1555)&lt;&gt;"-")*1),
    "No Change",
    "Change"))</f>
        <v>No Data</v>
      </c>
      <c r="I1555" s="159"/>
      <c r="J1555"/>
      <c r="K1555" s="163"/>
      <c r="L1555" s="147" t="str">
        <f>TRIM(CLEAN(TEXT(IFERROR(INDEX('Glade MR'!$B$4:$C$3000,MATCH($A1555,'Glade MR'!$C$4:$C$3000,0),1),"-"),"@")))</f>
        <v>-</v>
      </c>
      <c r="M1555" s="147" t="str">
        <f>TRIM(CLEAN(TEXT(IFERROR(INDEX('Glade MR'!$I$4:$J$3000,MATCH($A1555,'Glade MR'!$J$4:$J$3000,0),1),"-"),"@")))</f>
        <v>-</v>
      </c>
      <c r="N1555" s="147" t="str">
        <f>TRIM(CLEAN(TEXT(IFERROR(INDEX('Glade MR'!$P$4:$Q$3000,MATCH($A1555,'Glade MR'!$Q$4:$Q$3000,0),1),"-"),"@")))</f>
        <v>-</v>
      </c>
      <c r="O1555" s="147" t="str">
        <f>TRIM(CLEAN(TEXT(IFERROR(INDEX('Glade MR'!$W$4:$X$3000,MATCH($A1555,'Glade MR'!$X$4:$X$3000,0),1),"-"),"@")))</f>
        <v>-</v>
      </c>
      <c r="P1555" s="159" t="str">
        <f t="shared" si="49"/>
        <v>Not Found</v>
      </c>
      <c r="Q1555" t="str" cm="1">
        <f t="array" ref="Q1555">IF(SUMPRODUCT((TRIM(L1555:O1555)&lt;&gt;"-")*1)=0,
    "No Data",
    IF(COUNTIF(L1555:O1555,INDEX(_xlfn._xlws.FILTER(L1555:O1555,TRIM(L1555:O1555)&lt;&gt;"-"),1))=SUMPRODUCT((TRIM(L1555:O1555)&lt;&gt;"-")*1),
    "No Change",
    "Change"))</f>
        <v>No Data</v>
      </c>
      <c r="R1555" s="159"/>
      <c r="S1555" s="111"/>
    </row>
    <row r="1556" spans="1:19" x14ac:dyDescent="0.3">
      <c r="A1556" t="s">
        <v>2206</v>
      </c>
      <c r="B1556" t="s">
        <v>1137</v>
      </c>
      <c r="C1556" s="160" t="str">
        <f>TRIM(CLEAN(TEXT(IFERROR(INDEX('Snakeden MR'!$B$4:$C$3028,MATCH($A1556,'Snakeden MR'!$C$4:$C$3028,0),1),"-"),"@")))</f>
        <v>-</v>
      </c>
      <c r="D1556" s="147" t="str">
        <f>TRIM(CLEAN(TEXT(IFERROR(INDEX('Snakeden MR'!$I$4:$J$3028,MATCH($A1556,'Snakeden MR'!$J$4:$J$3028,0),1),"-"),"@")))</f>
        <v>-</v>
      </c>
      <c r="E1556" s="147" t="str">
        <f>TRIM(CLEAN(TEXT(IFERROR(INDEX('Snakeden MR'!$P$4:$Q$3028,MATCH($A1556,'Snakeden MR'!$Q$4:$Q$3028,0),1),"-"),"@")))</f>
        <v>-</v>
      </c>
      <c r="F1556" s="147" t="str">
        <f>TRIM(CLEAN(TEXT(IFERROR(INDEX('Snakeden MR'!$W$4:$X$3028,MATCH($A1556,'Snakeden MR'!$X$4:$X$3028,0),1),"-"),"@")))</f>
        <v>-</v>
      </c>
      <c r="G1556" s="159" t="str">
        <f t="shared" si="48"/>
        <v>Not Found</v>
      </c>
      <c r="H1556" t="str" cm="1">
        <f t="array" ref="H1556">IF(SUMPRODUCT((TRIM(C1556:F1556)&lt;&gt;"-")*1)=0,
    "No Data",
    IF(COUNTIF(C1556:F1556,INDEX(_xlfn._xlws.FILTER(C1556:F1556,TRIM(C1556:F1556)&lt;&gt;"-"),1))=SUMPRODUCT((TRIM(C1556:F1556)&lt;&gt;"-")*1),
    "No Change",
    "Change"))</f>
        <v>No Data</v>
      </c>
      <c r="I1556" s="159"/>
      <c r="J1556"/>
      <c r="K1556" s="163"/>
      <c r="L1556" s="147" t="str">
        <f>TRIM(CLEAN(TEXT(IFERROR(INDEX('Glade MR'!$B$4:$C$3000,MATCH($A1556,'Glade MR'!$C$4:$C$3000,0),1),"-"),"@")))</f>
        <v>-</v>
      </c>
      <c r="M1556" s="147" t="str">
        <f>TRIM(CLEAN(TEXT(IFERROR(INDEX('Glade MR'!$I$4:$J$3000,MATCH($A1556,'Glade MR'!$J$4:$J$3000,0),1),"-"),"@")))</f>
        <v>-</v>
      </c>
      <c r="N1556" s="147" t="str">
        <f>TRIM(CLEAN(TEXT(IFERROR(INDEX('Glade MR'!$P$4:$Q$3000,MATCH($A1556,'Glade MR'!$Q$4:$Q$3000,0),1),"-"),"@")))</f>
        <v>-</v>
      </c>
      <c r="O1556" s="147" t="str">
        <f>TRIM(CLEAN(TEXT(IFERROR(INDEX('Glade MR'!$W$4:$X$3000,MATCH($A1556,'Glade MR'!$X$4:$X$3000,0),1),"-"),"@")))</f>
        <v>-</v>
      </c>
      <c r="P1556" s="159" t="str">
        <f t="shared" si="49"/>
        <v>Not Found</v>
      </c>
      <c r="Q1556" t="str" cm="1">
        <f t="array" ref="Q1556">IF(SUMPRODUCT((TRIM(L1556:O1556)&lt;&gt;"-")*1)=0,
    "No Data",
    IF(COUNTIF(L1556:O1556,INDEX(_xlfn._xlws.FILTER(L1556:O1556,TRIM(L1556:O1556)&lt;&gt;"-"),1))=SUMPRODUCT((TRIM(L1556:O1556)&lt;&gt;"-")*1),
    "No Change",
    "Change"))</f>
        <v>No Data</v>
      </c>
      <c r="R1556" s="159"/>
      <c r="S1556" s="111"/>
    </row>
    <row r="1557" spans="1:19" x14ac:dyDescent="0.3">
      <c r="A1557" t="s">
        <v>2207</v>
      </c>
      <c r="B1557" t="s">
        <v>1137</v>
      </c>
      <c r="C1557" s="160" t="str">
        <f>TRIM(CLEAN(TEXT(IFERROR(INDEX('Snakeden MR'!$B$4:$C$3028,MATCH($A1557,'Snakeden MR'!$C$4:$C$3028,0),1),"-"),"@")))</f>
        <v>-</v>
      </c>
      <c r="D1557" s="147" t="str">
        <f>TRIM(CLEAN(TEXT(IFERROR(INDEX('Snakeden MR'!$I$4:$J$3028,MATCH($A1557,'Snakeden MR'!$J$4:$J$3028,0),1),"-"),"@")))</f>
        <v>-</v>
      </c>
      <c r="E1557" s="147" t="str">
        <f>TRIM(CLEAN(TEXT(IFERROR(INDEX('Snakeden MR'!$P$4:$Q$3028,MATCH($A1557,'Snakeden MR'!$Q$4:$Q$3028,0),1),"-"),"@")))</f>
        <v>-</v>
      </c>
      <c r="F1557" s="147" t="str">
        <f>TRIM(CLEAN(TEXT(IFERROR(INDEX('Snakeden MR'!$W$4:$X$3028,MATCH($A1557,'Snakeden MR'!$X$4:$X$3028,0),1),"-"),"@")))</f>
        <v>-</v>
      </c>
      <c r="G1557" s="159" t="str">
        <f t="shared" si="48"/>
        <v>Not Found</v>
      </c>
      <c r="H1557" t="str" cm="1">
        <f t="array" ref="H1557">IF(SUMPRODUCT((TRIM(C1557:F1557)&lt;&gt;"-")*1)=0,
    "No Data",
    IF(COUNTIF(C1557:F1557,INDEX(_xlfn._xlws.FILTER(C1557:F1557,TRIM(C1557:F1557)&lt;&gt;"-"),1))=SUMPRODUCT((TRIM(C1557:F1557)&lt;&gt;"-")*1),
    "No Change",
    "Change"))</f>
        <v>No Data</v>
      </c>
      <c r="I1557" s="159"/>
      <c r="J1557"/>
      <c r="K1557" s="163"/>
      <c r="L1557" s="147" t="str">
        <f>TRIM(CLEAN(TEXT(IFERROR(INDEX('Glade MR'!$B$4:$C$3000,MATCH($A1557,'Glade MR'!$C$4:$C$3000,0),1),"-"),"@")))</f>
        <v>-</v>
      </c>
      <c r="M1557" s="147" t="str">
        <f>TRIM(CLEAN(TEXT(IFERROR(INDEX('Glade MR'!$I$4:$J$3000,MATCH($A1557,'Glade MR'!$J$4:$J$3000,0),1),"-"),"@")))</f>
        <v>-</v>
      </c>
      <c r="N1557" s="147" t="str">
        <f>TRIM(CLEAN(TEXT(IFERROR(INDEX('Glade MR'!$P$4:$Q$3000,MATCH($A1557,'Glade MR'!$Q$4:$Q$3000,0),1),"-"),"@")))</f>
        <v>-</v>
      </c>
      <c r="O1557" s="147" t="str">
        <f>TRIM(CLEAN(TEXT(IFERROR(INDEX('Glade MR'!$W$4:$X$3000,MATCH($A1557,'Glade MR'!$X$4:$X$3000,0),1),"-"),"@")))</f>
        <v>-</v>
      </c>
      <c r="P1557" s="159" t="str">
        <f t="shared" si="49"/>
        <v>Not Found</v>
      </c>
      <c r="Q1557" t="str" cm="1">
        <f t="array" ref="Q1557">IF(SUMPRODUCT((TRIM(L1557:O1557)&lt;&gt;"-")*1)=0,
    "No Data",
    IF(COUNTIF(L1557:O1557,INDEX(_xlfn._xlws.FILTER(L1557:O1557,TRIM(L1557:O1557)&lt;&gt;"-"),1))=SUMPRODUCT((TRIM(L1557:O1557)&lt;&gt;"-")*1),
    "No Change",
    "Change"))</f>
        <v>No Data</v>
      </c>
      <c r="R1557" s="159"/>
      <c r="S1557" s="111"/>
    </row>
    <row r="1558" spans="1:19" x14ac:dyDescent="0.3">
      <c r="A1558" t="s">
        <v>85</v>
      </c>
      <c r="B1558" t="s">
        <v>1137</v>
      </c>
      <c r="C1558" s="160" t="str">
        <f>TRIM(CLEAN(TEXT(IFERROR(INDEX('Snakeden MR'!$B$4:$C$3028,MATCH($A1558,'Snakeden MR'!$C$4:$C$3028,0),1),"-"),"@")))</f>
        <v>-</v>
      </c>
      <c r="D1558" s="147" t="str">
        <f>TRIM(CLEAN(TEXT(IFERROR(INDEX('Snakeden MR'!$I$4:$J$3028,MATCH($A1558,'Snakeden MR'!$J$4:$J$3028,0),1),"-"),"@")))</f>
        <v>Pool 1</v>
      </c>
      <c r="E1558" s="147" t="str">
        <f>TRIM(CLEAN(TEXT(IFERROR(INDEX('Snakeden MR'!$P$4:$Q$3028,MATCH($A1558,'Snakeden MR'!$Q$4:$Q$3028,0),1),"-"),"@")))</f>
        <v>-</v>
      </c>
      <c r="F1558" s="147" t="str">
        <f>TRIM(CLEAN(TEXT(IFERROR(INDEX('Snakeden MR'!$W$4:$X$3028,MATCH($A1558,'Snakeden MR'!$X$4:$X$3028,0),1),"-"),"@")))</f>
        <v>-</v>
      </c>
      <c r="G1558" s="159" t="str">
        <f t="shared" si="48"/>
        <v>Found</v>
      </c>
      <c r="H1558" t="str" cm="1">
        <f t="array" ref="H1558">IF(SUMPRODUCT((TRIM(C1558:F1558)&lt;&gt;"-")*1)=0,
    "No Data",
    IF(COUNTIF(C1558:F1558,INDEX(_xlfn._xlws.FILTER(C1558:F1558,TRIM(C1558:F1558)&lt;&gt;"-"),1))=SUMPRODUCT((TRIM(C1558:F1558)&lt;&gt;"-")*1),
    "No Change",
    "Change"))</f>
        <v>No Change</v>
      </c>
      <c r="I1558" s="159"/>
      <c r="J1558"/>
      <c r="K1558" s="163"/>
      <c r="L1558" s="147" t="str">
        <f>TRIM(CLEAN(TEXT(IFERROR(INDEX('Glade MR'!$B$4:$C$3000,MATCH($A1558,'Glade MR'!$C$4:$C$3000,0),1),"-"),"@")))</f>
        <v>Pool 11</v>
      </c>
      <c r="M1558" s="147" t="str">
        <f>TRIM(CLEAN(TEXT(IFERROR(INDEX('Glade MR'!$I$4:$J$3000,MATCH($A1558,'Glade MR'!$J$4:$J$3000,0),1),"-"),"@")))</f>
        <v>Pool 11</v>
      </c>
      <c r="N1558" s="147" t="str">
        <f>TRIM(CLEAN(TEXT(IFERROR(INDEX('Glade MR'!$P$4:$Q$3000,MATCH($A1558,'Glade MR'!$Q$4:$Q$3000,0),1),"-"),"@")))</f>
        <v>-</v>
      </c>
      <c r="O1558" s="147" t="str">
        <f>TRIM(CLEAN(TEXT(IFERROR(INDEX('Glade MR'!$W$4:$X$3000,MATCH($A1558,'Glade MR'!$X$4:$X$3000,0),1),"-"),"@")))</f>
        <v>-</v>
      </c>
      <c r="P1558" s="159" t="str">
        <f t="shared" si="49"/>
        <v>Found</v>
      </c>
      <c r="Q1558" t="str" cm="1">
        <f t="array" ref="Q1558">IF(SUMPRODUCT((TRIM(L1558:O1558)&lt;&gt;"-")*1)=0,
    "No Data",
    IF(COUNTIF(L1558:O1558,INDEX(_xlfn._xlws.FILTER(L1558:O1558,TRIM(L1558:O1558)&lt;&gt;"-"),1))=SUMPRODUCT((TRIM(L1558:O1558)&lt;&gt;"-")*1),
    "No Change",
    "Change"))</f>
        <v>No Change</v>
      </c>
      <c r="R1558" s="159"/>
      <c r="S1558" s="111"/>
    </row>
    <row r="1559" spans="1:19" x14ac:dyDescent="0.3">
      <c r="A1559" t="s">
        <v>2208</v>
      </c>
      <c r="B1559" t="s">
        <v>1145</v>
      </c>
      <c r="C1559" s="160" t="str">
        <f>TRIM(CLEAN(TEXT(IFERROR(INDEX('Snakeden MR'!$B$4:$C$3028,MATCH($A1559,'Snakeden MR'!$C$4:$C$3028,0),1),"-"),"@")))</f>
        <v>-</v>
      </c>
      <c r="D1559" s="147" t="str">
        <f>TRIM(CLEAN(TEXT(IFERROR(INDEX('Snakeden MR'!$I$4:$J$3028,MATCH($A1559,'Snakeden MR'!$J$4:$J$3028,0),1),"-"),"@")))</f>
        <v>-</v>
      </c>
      <c r="E1559" s="147" t="str">
        <f>TRIM(CLEAN(TEXT(IFERROR(INDEX('Snakeden MR'!$P$4:$Q$3028,MATCH($A1559,'Snakeden MR'!$Q$4:$Q$3028,0),1),"-"),"@")))</f>
        <v>-</v>
      </c>
      <c r="F1559" s="147" t="str">
        <f>TRIM(CLEAN(TEXT(IFERROR(INDEX('Snakeden MR'!$W$4:$X$3028,MATCH($A1559,'Snakeden MR'!$X$4:$X$3028,0),1),"-"),"@")))</f>
        <v>-</v>
      </c>
      <c r="G1559" s="159" t="str">
        <f t="shared" si="48"/>
        <v>Not Found</v>
      </c>
      <c r="H1559" t="str" cm="1">
        <f t="array" ref="H1559">IF(SUMPRODUCT((TRIM(C1559:F1559)&lt;&gt;"-")*1)=0,
    "No Data",
    IF(COUNTIF(C1559:F1559,INDEX(_xlfn._xlws.FILTER(C1559:F1559,TRIM(C1559:F1559)&lt;&gt;"-"),1))=SUMPRODUCT((TRIM(C1559:F1559)&lt;&gt;"-")*1),
    "No Change",
    "Change"))</f>
        <v>No Data</v>
      </c>
      <c r="I1559" s="159"/>
      <c r="J1559"/>
      <c r="K1559" s="163"/>
      <c r="L1559" s="147" t="str">
        <f>TRIM(CLEAN(TEXT(IFERROR(INDEX('Glade MR'!$B$4:$C$3000,MATCH($A1559,'Glade MR'!$C$4:$C$3000,0),1),"-"),"@")))</f>
        <v>-</v>
      </c>
      <c r="M1559" s="147" t="str">
        <f>TRIM(CLEAN(TEXT(IFERROR(INDEX('Glade MR'!$I$4:$J$3000,MATCH($A1559,'Glade MR'!$J$4:$J$3000,0),1),"-"),"@")))</f>
        <v>-</v>
      </c>
      <c r="N1559" s="147" t="str">
        <f>TRIM(CLEAN(TEXT(IFERROR(INDEX('Glade MR'!$P$4:$Q$3000,MATCH($A1559,'Glade MR'!$Q$4:$Q$3000,0),1),"-"),"@")))</f>
        <v>-</v>
      </c>
      <c r="O1559" s="147" t="str">
        <f>TRIM(CLEAN(TEXT(IFERROR(INDEX('Glade MR'!$W$4:$X$3000,MATCH($A1559,'Glade MR'!$X$4:$X$3000,0),1),"-"),"@")))</f>
        <v>-</v>
      </c>
      <c r="P1559" s="159" t="str">
        <f t="shared" si="49"/>
        <v>Not Found</v>
      </c>
      <c r="Q1559" t="str" cm="1">
        <f t="array" ref="Q1559">IF(SUMPRODUCT((TRIM(L1559:O1559)&lt;&gt;"-")*1)=0,
    "No Data",
    IF(COUNTIF(L1559:O1559,INDEX(_xlfn._xlws.FILTER(L1559:O1559,TRIM(L1559:O1559)&lt;&gt;"-"),1))=SUMPRODUCT((TRIM(L1559:O1559)&lt;&gt;"-")*1),
    "No Change",
    "Change"))</f>
        <v>No Data</v>
      </c>
      <c r="R1559" s="159"/>
      <c r="S1559" s="111"/>
    </row>
    <row r="1560" spans="1:19" x14ac:dyDescent="0.3">
      <c r="A1560" t="s">
        <v>2209</v>
      </c>
      <c r="B1560" t="s">
        <v>1145</v>
      </c>
      <c r="C1560" s="160" t="str">
        <f>TRIM(CLEAN(TEXT(IFERROR(INDEX('Snakeden MR'!$B$4:$C$3028,MATCH($A1560,'Snakeden MR'!$C$4:$C$3028,0),1),"-"),"@")))</f>
        <v>-</v>
      </c>
      <c r="D1560" s="147" t="str">
        <f>TRIM(CLEAN(TEXT(IFERROR(INDEX('Snakeden MR'!$I$4:$J$3028,MATCH($A1560,'Snakeden MR'!$J$4:$J$3028,0),1),"-"),"@")))</f>
        <v>-</v>
      </c>
      <c r="E1560" s="147" t="str">
        <f>TRIM(CLEAN(TEXT(IFERROR(INDEX('Snakeden MR'!$P$4:$Q$3028,MATCH($A1560,'Snakeden MR'!$Q$4:$Q$3028,0),1),"-"),"@")))</f>
        <v>-</v>
      </c>
      <c r="F1560" s="147" t="str">
        <f>TRIM(CLEAN(TEXT(IFERROR(INDEX('Snakeden MR'!$W$4:$X$3028,MATCH($A1560,'Snakeden MR'!$X$4:$X$3028,0),1),"-"),"@")))</f>
        <v>-</v>
      </c>
      <c r="G1560" s="159" t="str">
        <f t="shared" si="48"/>
        <v>Not Found</v>
      </c>
      <c r="H1560" t="str" cm="1">
        <f t="array" ref="H1560">IF(SUMPRODUCT((TRIM(C1560:F1560)&lt;&gt;"-")*1)=0,
    "No Data",
    IF(COUNTIF(C1560:F1560,INDEX(_xlfn._xlws.FILTER(C1560:F1560,TRIM(C1560:F1560)&lt;&gt;"-"),1))=SUMPRODUCT((TRIM(C1560:F1560)&lt;&gt;"-")*1),
    "No Change",
    "Change"))</f>
        <v>No Data</v>
      </c>
      <c r="I1560" s="159"/>
      <c r="J1560"/>
      <c r="K1560" s="163"/>
      <c r="L1560" s="147" t="str">
        <f>TRIM(CLEAN(TEXT(IFERROR(INDEX('Glade MR'!$B$4:$C$3000,MATCH($A1560,'Glade MR'!$C$4:$C$3000,0),1),"-"),"@")))</f>
        <v>-</v>
      </c>
      <c r="M1560" s="147" t="str">
        <f>TRIM(CLEAN(TEXT(IFERROR(INDEX('Glade MR'!$I$4:$J$3000,MATCH($A1560,'Glade MR'!$J$4:$J$3000,0),1),"-"),"@")))</f>
        <v>-</v>
      </c>
      <c r="N1560" s="147" t="str">
        <f>TRIM(CLEAN(TEXT(IFERROR(INDEX('Glade MR'!$P$4:$Q$3000,MATCH($A1560,'Glade MR'!$Q$4:$Q$3000,0),1),"-"),"@")))</f>
        <v>-</v>
      </c>
      <c r="O1560" s="147" t="str">
        <f>TRIM(CLEAN(TEXT(IFERROR(INDEX('Glade MR'!$W$4:$X$3000,MATCH($A1560,'Glade MR'!$X$4:$X$3000,0),1),"-"),"@")))</f>
        <v>-</v>
      </c>
      <c r="P1560" s="159" t="str">
        <f t="shared" si="49"/>
        <v>Not Found</v>
      </c>
      <c r="Q1560" t="str" cm="1">
        <f t="array" ref="Q1560">IF(SUMPRODUCT((TRIM(L1560:O1560)&lt;&gt;"-")*1)=0,
    "No Data",
    IF(COUNTIF(L1560:O1560,INDEX(_xlfn._xlws.FILTER(L1560:O1560,TRIM(L1560:O1560)&lt;&gt;"-"),1))=SUMPRODUCT((TRIM(L1560:O1560)&lt;&gt;"-")*1),
    "No Change",
    "Change"))</f>
        <v>No Data</v>
      </c>
      <c r="R1560" s="159"/>
      <c r="S1560" s="111"/>
    </row>
    <row r="1561" spans="1:19" x14ac:dyDescent="0.3">
      <c r="A1561" t="s">
        <v>200</v>
      </c>
      <c r="B1561" t="s">
        <v>1145</v>
      </c>
      <c r="C1561" s="160" t="str">
        <f>TRIM(CLEAN(TEXT(IFERROR(INDEX('Snakeden MR'!$B$4:$C$3028,MATCH($A1561,'Snakeden MR'!$C$4:$C$3028,0),1),"-"),"@")))</f>
        <v>-</v>
      </c>
      <c r="D1561" s="147" t="str">
        <f>TRIM(CLEAN(TEXT(IFERROR(INDEX('Snakeden MR'!$I$4:$J$3028,MATCH($A1561,'Snakeden MR'!$J$4:$J$3028,0),1),"-"),"@")))</f>
        <v>Riffle 2</v>
      </c>
      <c r="E1561" s="147" t="str">
        <f>TRIM(CLEAN(TEXT(IFERROR(INDEX('Snakeden MR'!$P$4:$Q$3028,MATCH($A1561,'Snakeden MR'!$Q$4:$Q$3028,0),1),"-"),"@")))</f>
        <v>-</v>
      </c>
      <c r="F1561" s="147" t="str">
        <f>TRIM(CLEAN(TEXT(IFERROR(INDEX('Snakeden MR'!$W$4:$X$3028,MATCH($A1561,'Snakeden MR'!$X$4:$X$3028,0),1),"-"),"@")))</f>
        <v>-</v>
      </c>
      <c r="G1561" s="159" t="str">
        <f t="shared" si="48"/>
        <v>Found</v>
      </c>
      <c r="H1561" t="str" cm="1">
        <f t="array" ref="H1561">IF(SUMPRODUCT((TRIM(C1561:F1561)&lt;&gt;"-")*1)=0,
    "No Data",
    IF(COUNTIF(C1561:F1561,INDEX(_xlfn._xlws.FILTER(C1561:F1561,TRIM(C1561:F1561)&lt;&gt;"-"),1))=SUMPRODUCT((TRIM(C1561:F1561)&lt;&gt;"-")*1),
    "No Change",
    "Change"))</f>
        <v>No Change</v>
      </c>
      <c r="I1561" s="159"/>
      <c r="J1561"/>
      <c r="K1561" s="163"/>
      <c r="L1561" s="147" t="str">
        <f>TRIM(CLEAN(TEXT(IFERROR(INDEX('Glade MR'!$B$4:$C$3000,MATCH($A1561,'Glade MR'!$C$4:$C$3000,0),1),"-"),"@")))</f>
        <v>-</v>
      </c>
      <c r="M1561" s="147" t="str">
        <f>TRIM(CLEAN(TEXT(IFERROR(INDEX('Glade MR'!$I$4:$J$3000,MATCH($A1561,'Glade MR'!$J$4:$J$3000,0),1),"-"),"@")))</f>
        <v>-</v>
      </c>
      <c r="N1561" s="147" t="str">
        <f>TRIM(CLEAN(TEXT(IFERROR(INDEX('Glade MR'!$P$4:$Q$3000,MATCH($A1561,'Glade MR'!$Q$4:$Q$3000,0),1),"-"),"@")))</f>
        <v>-</v>
      </c>
      <c r="O1561" s="147" t="str">
        <f>TRIM(CLEAN(TEXT(IFERROR(INDEX('Glade MR'!$W$4:$X$3000,MATCH($A1561,'Glade MR'!$X$4:$X$3000,0),1),"-"),"@")))</f>
        <v>-</v>
      </c>
      <c r="P1561" s="159" t="str">
        <f t="shared" si="49"/>
        <v>Not Found</v>
      </c>
      <c r="Q1561" t="str" cm="1">
        <f t="array" ref="Q1561">IF(SUMPRODUCT((TRIM(L1561:O1561)&lt;&gt;"-")*1)=0,
    "No Data",
    IF(COUNTIF(L1561:O1561,INDEX(_xlfn._xlws.FILTER(L1561:O1561,TRIM(L1561:O1561)&lt;&gt;"-"),1))=SUMPRODUCT((TRIM(L1561:O1561)&lt;&gt;"-")*1),
    "No Change",
    "Change"))</f>
        <v>No Data</v>
      </c>
      <c r="R1561" s="159"/>
      <c r="S1561" s="111"/>
    </row>
    <row r="1562" spans="1:19" x14ac:dyDescent="0.3">
      <c r="A1562" t="s">
        <v>2210</v>
      </c>
      <c r="B1562" t="s">
        <v>1145</v>
      </c>
      <c r="C1562" s="160" t="str">
        <f>TRIM(CLEAN(TEXT(IFERROR(INDEX('Snakeden MR'!$B$4:$C$3028,MATCH($A1562,'Snakeden MR'!$C$4:$C$3028,0),1),"-"),"@")))</f>
        <v>-</v>
      </c>
      <c r="D1562" s="147" t="str">
        <f>TRIM(CLEAN(TEXT(IFERROR(INDEX('Snakeden MR'!$I$4:$J$3028,MATCH($A1562,'Snakeden MR'!$J$4:$J$3028,0),1),"-"),"@")))</f>
        <v>-</v>
      </c>
      <c r="E1562" s="147" t="str">
        <f>TRIM(CLEAN(TEXT(IFERROR(INDEX('Snakeden MR'!$P$4:$Q$3028,MATCH($A1562,'Snakeden MR'!$Q$4:$Q$3028,0),1),"-"),"@")))</f>
        <v>-</v>
      </c>
      <c r="F1562" s="147" t="str">
        <f>TRIM(CLEAN(TEXT(IFERROR(INDEX('Snakeden MR'!$W$4:$X$3028,MATCH($A1562,'Snakeden MR'!$X$4:$X$3028,0),1),"-"),"@")))</f>
        <v>-</v>
      </c>
      <c r="G1562" s="159" t="str">
        <f t="shared" si="48"/>
        <v>Not Found</v>
      </c>
      <c r="H1562" t="str" cm="1">
        <f t="array" ref="H1562">IF(SUMPRODUCT((TRIM(C1562:F1562)&lt;&gt;"-")*1)=0,
    "No Data",
    IF(COUNTIF(C1562:F1562,INDEX(_xlfn._xlws.FILTER(C1562:F1562,TRIM(C1562:F1562)&lt;&gt;"-"),1))=SUMPRODUCT((TRIM(C1562:F1562)&lt;&gt;"-")*1),
    "No Change",
    "Change"))</f>
        <v>No Data</v>
      </c>
      <c r="I1562" s="159"/>
      <c r="J1562"/>
      <c r="K1562" s="163"/>
      <c r="L1562" s="147" t="str">
        <f>TRIM(CLEAN(TEXT(IFERROR(INDEX('Glade MR'!$B$4:$C$3000,MATCH($A1562,'Glade MR'!$C$4:$C$3000,0),1),"-"),"@")))</f>
        <v>-</v>
      </c>
      <c r="M1562" s="147" t="str">
        <f>TRIM(CLEAN(TEXT(IFERROR(INDEX('Glade MR'!$I$4:$J$3000,MATCH($A1562,'Glade MR'!$J$4:$J$3000,0),1),"-"),"@")))</f>
        <v>-</v>
      </c>
      <c r="N1562" s="147" t="str">
        <f>TRIM(CLEAN(TEXT(IFERROR(INDEX('Glade MR'!$P$4:$Q$3000,MATCH($A1562,'Glade MR'!$Q$4:$Q$3000,0),1),"-"),"@")))</f>
        <v>-</v>
      </c>
      <c r="O1562" s="147" t="str">
        <f>TRIM(CLEAN(TEXT(IFERROR(INDEX('Glade MR'!$W$4:$X$3000,MATCH($A1562,'Glade MR'!$X$4:$X$3000,0),1),"-"),"@")))</f>
        <v>-</v>
      </c>
      <c r="P1562" s="159" t="str">
        <f t="shared" si="49"/>
        <v>Not Found</v>
      </c>
      <c r="Q1562" t="str" cm="1">
        <f t="array" ref="Q1562">IF(SUMPRODUCT((TRIM(L1562:O1562)&lt;&gt;"-")*1)=0,
    "No Data",
    IF(COUNTIF(L1562:O1562,INDEX(_xlfn._xlws.FILTER(L1562:O1562,TRIM(L1562:O1562)&lt;&gt;"-"),1))=SUMPRODUCT((TRIM(L1562:O1562)&lt;&gt;"-")*1),
    "No Change",
    "Change"))</f>
        <v>No Data</v>
      </c>
      <c r="R1562" s="159"/>
      <c r="S1562" s="111"/>
    </row>
    <row r="1563" spans="1:19" x14ac:dyDescent="0.3">
      <c r="A1563" t="s">
        <v>2211</v>
      </c>
      <c r="B1563" t="s">
        <v>1145</v>
      </c>
      <c r="C1563" s="160" t="str">
        <f>TRIM(CLEAN(TEXT(IFERROR(INDEX('Snakeden MR'!$B$4:$C$3028,MATCH($A1563,'Snakeden MR'!$C$4:$C$3028,0),1),"-"),"@")))</f>
        <v>-</v>
      </c>
      <c r="D1563" s="147" t="str">
        <f>TRIM(CLEAN(TEXT(IFERROR(INDEX('Snakeden MR'!$I$4:$J$3028,MATCH($A1563,'Snakeden MR'!$J$4:$J$3028,0),1),"-"),"@")))</f>
        <v>-</v>
      </c>
      <c r="E1563" s="147" t="str">
        <f>TRIM(CLEAN(TEXT(IFERROR(INDEX('Snakeden MR'!$P$4:$Q$3028,MATCH($A1563,'Snakeden MR'!$Q$4:$Q$3028,0),1),"-"),"@")))</f>
        <v>-</v>
      </c>
      <c r="F1563" s="147" t="str">
        <f>TRIM(CLEAN(TEXT(IFERROR(INDEX('Snakeden MR'!$W$4:$X$3028,MATCH($A1563,'Snakeden MR'!$X$4:$X$3028,0),1),"-"),"@")))</f>
        <v>-</v>
      </c>
      <c r="G1563" s="159" t="str">
        <f t="shared" si="48"/>
        <v>Not Found</v>
      </c>
      <c r="H1563" t="str" cm="1">
        <f t="array" ref="H1563">IF(SUMPRODUCT((TRIM(C1563:F1563)&lt;&gt;"-")*1)=0,
    "No Data",
    IF(COUNTIF(C1563:F1563,INDEX(_xlfn._xlws.FILTER(C1563:F1563,TRIM(C1563:F1563)&lt;&gt;"-"),1))=SUMPRODUCT((TRIM(C1563:F1563)&lt;&gt;"-")*1),
    "No Change",
    "Change"))</f>
        <v>No Data</v>
      </c>
      <c r="I1563" s="159"/>
      <c r="J1563"/>
      <c r="K1563" s="163"/>
      <c r="L1563" s="147" t="str">
        <f>TRIM(CLEAN(TEXT(IFERROR(INDEX('Glade MR'!$B$4:$C$3000,MATCH($A1563,'Glade MR'!$C$4:$C$3000,0),1),"-"),"@")))</f>
        <v>-</v>
      </c>
      <c r="M1563" s="147" t="str">
        <f>TRIM(CLEAN(TEXT(IFERROR(INDEX('Glade MR'!$I$4:$J$3000,MATCH($A1563,'Glade MR'!$J$4:$J$3000,0),1),"-"),"@")))</f>
        <v>-</v>
      </c>
      <c r="N1563" s="147" t="str">
        <f>TRIM(CLEAN(TEXT(IFERROR(INDEX('Glade MR'!$P$4:$Q$3000,MATCH($A1563,'Glade MR'!$Q$4:$Q$3000,0),1),"-"),"@")))</f>
        <v>-</v>
      </c>
      <c r="O1563" s="147" t="str">
        <f>TRIM(CLEAN(TEXT(IFERROR(INDEX('Glade MR'!$W$4:$X$3000,MATCH($A1563,'Glade MR'!$X$4:$X$3000,0),1),"-"),"@")))</f>
        <v>-</v>
      </c>
      <c r="P1563" s="159" t="str">
        <f t="shared" si="49"/>
        <v>Not Found</v>
      </c>
      <c r="Q1563" t="str" cm="1">
        <f t="array" ref="Q1563">IF(SUMPRODUCT((TRIM(L1563:O1563)&lt;&gt;"-")*1)=0,
    "No Data",
    IF(COUNTIF(L1563:O1563,INDEX(_xlfn._xlws.FILTER(L1563:O1563,TRIM(L1563:O1563)&lt;&gt;"-"),1))=SUMPRODUCT((TRIM(L1563:O1563)&lt;&gt;"-")*1),
    "No Change",
    "Change"))</f>
        <v>No Data</v>
      </c>
      <c r="R1563" s="159"/>
      <c r="S1563" s="111"/>
    </row>
    <row r="1564" spans="1:19" x14ac:dyDescent="0.3">
      <c r="A1564" t="s">
        <v>2212</v>
      </c>
      <c r="B1564" t="s">
        <v>1145</v>
      </c>
      <c r="C1564" s="160" t="str">
        <f>TRIM(CLEAN(TEXT(IFERROR(INDEX('Snakeden MR'!$B$4:$C$3028,MATCH($A1564,'Snakeden MR'!$C$4:$C$3028,0),1),"-"),"@")))</f>
        <v>-</v>
      </c>
      <c r="D1564" s="147" t="str">
        <f>TRIM(CLEAN(TEXT(IFERROR(INDEX('Snakeden MR'!$I$4:$J$3028,MATCH($A1564,'Snakeden MR'!$J$4:$J$3028,0),1),"-"),"@")))</f>
        <v>-</v>
      </c>
      <c r="E1564" s="147" t="str">
        <f>TRIM(CLEAN(TEXT(IFERROR(INDEX('Snakeden MR'!$P$4:$Q$3028,MATCH($A1564,'Snakeden MR'!$Q$4:$Q$3028,0),1),"-"),"@")))</f>
        <v>-</v>
      </c>
      <c r="F1564" s="147" t="str">
        <f>TRIM(CLEAN(TEXT(IFERROR(INDEX('Snakeden MR'!$W$4:$X$3028,MATCH($A1564,'Snakeden MR'!$X$4:$X$3028,0),1),"-"),"@")))</f>
        <v>-</v>
      </c>
      <c r="G1564" s="159" t="str">
        <f t="shared" si="48"/>
        <v>Not Found</v>
      </c>
      <c r="H1564" t="str" cm="1">
        <f t="array" ref="H1564">IF(SUMPRODUCT((TRIM(C1564:F1564)&lt;&gt;"-")*1)=0,
    "No Data",
    IF(COUNTIF(C1564:F1564,INDEX(_xlfn._xlws.FILTER(C1564:F1564,TRIM(C1564:F1564)&lt;&gt;"-"),1))=SUMPRODUCT((TRIM(C1564:F1564)&lt;&gt;"-")*1),
    "No Change",
    "Change"))</f>
        <v>No Data</v>
      </c>
      <c r="I1564" s="159"/>
      <c r="J1564"/>
      <c r="K1564" s="163"/>
      <c r="L1564" s="147" t="str">
        <f>TRIM(CLEAN(TEXT(IFERROR(INDEX('Glade MR'!$B$4:$C$3000,MATCH($A1564,'Glade MR'!$C$4:$C$3000,0),1),"-"),"@")))</f>
        <v>-</v>
      </c>
      <c r="M1564" s="147" t="str">
        <f>TRIM(CLEAN(TEXT(IFERROR(INDEX('Glade MR'!$I$4:$J$3000,MATCH($A1564,'Glade MR'!$J$4:$J$3000,0),1),"-"),"@")))</f>
        <v>-</v>
      </c>
      <c r="N1564" s="147" t="str">
        <f>TRIM(CLEAN(TEXT(IFERROR(INDEX('Glade MR'!$P$4:$Q$3000,MATCH($A1564,'Glade MR'!$Q$4:$Q$3000,0),1),"-"),"@")))</f>
        <v>-</v>
      </c>
      <c r="O1564" s="147" t="str">
        <f>TRIM(CLEAN(TEXT(IFERROR(INDEX('Glade MR'!$W$4:$X$3000,MATCH($A1564,'Glade MR'!$X$4:$X$3000,0),1),"-"),"@")))</f>
        <v>-</v>
      </c>
      <c r="P1564" s="159" t="str">
        <f t="shared" si="49"/>
        <v>Not Found</v>
      </c>
      <c r="Q1564" t="str" cm="1">
        <f t="array" ref="Q1564">IF(SUMPRODUCT((TRIM(L1564:O1564)&lt;&gt;"-")*1)=0,
    "No Data",
    IF(COUNTIF(L1564:O1564,INDEX(_xlfn._xlws.FILTER(L1564:O1564,TRIM(L1564:O1564)&lt;&gt;"-"),1))=SUMPRODUCT((TRIM(L1564:O1564)&lt;&gt;"-")*1),
    "No Change",
    "Change"))</f>
        <v>No Data</v>
      </c>
      <c r="R1564" s="159"/>
      <c r="S1564" s="111"/>
    </row>
    <row r="1565" spans="1:19" x14ac:dyDescent="0.3">
      <c r="A1565" t="s">
        <v>2213</v>
      </c>
      <c r="B1565" t="s">
        <v>1145</v>
      </c>
      <c r="C1565" s="160" t="str">
        <f>TRIM(CLEAN(TEXT(IFERROR(INDEX('Snakeden MR'!$B$4:$C$3028,MATCH($A1565,'Snakeden MR'!$C$4:$C$3028,0),1),"-"),"@")))</f>
        <v>-</v>
      </c>
      <c r="D1565" s="147" t="str">
        <f>TRIM(CLEAN(TEXT(IFERROR(INDEX('Snakeden MR'!$I$4:$J$3028,MATCH($A1565,'Snakeden MR'!$J$4:$J$3028,0),1),"-"),"@")))</f>
        <v>-</v>
      </c>
      <c r="E1565" s="147" t="str">
        <f>TRIM(CLEAN(TEXT(IFERROR(INDEX('Snakeden MR'!$P$4:$Q$3028,MATCH($A1565,'Snakeden MR'!$Q$4:$Q$3028,0),1),"-"),"@")))</f>
        <v>-</v>
      </c>
      <c r="F1565" s="147" t="str">
        <f>TRIM(CLEAN(TEXT(IFERROR(INDEX('Snakeden MR'!$W$4:$X$3028,MATCH($A1565,'Snakeden MR'!$X$4:$X$3028,0),1),"-"),"@")))</f>
        <v>-</v>
      </c>
      <c r="G1565" s="159" t="str">
        <f t="shared" si="48"/>
        <v>Not Found</v>
      </c>
      <c r="H1565" t="str" cm="1">
        <f t="array" ref="H1565">IF(SUMPRODUCT((TRIM(C1565:F1565)&lt;&gt;"-")*1)=0,
    "No Data",
    IF(COUNTIF(C1565:F1565,INDEX(_xlfn._xlws.FILTER(C1565:F1565,TRIM(C1565:F1565)&lt;&gt;"-"),1))=SUMPRODUCT((TRIM(C1565:F1565)&lt;&gt;"-")*1),
    "No Change",
    "Change"))</f>
        <v>No Data</v>
      </c>
      <c r="I1565" s="159"/>
      <c r="J1565"/>
      <c r="K1565" s="163"/>
      <c r="L1565" s="147" t="str">
        <f>TRIM(CLEAN(TEXT(IFERROR(INDEX('Glade MR'!$B$4:$C$3000,MATCH($A1565,'Glade MR'!$C$4:$C$3000,0),1),"-"),"@")))</f>
        <v>-</v>
      </c>
      <c r="M1565" s="147" t="str">
        <f>TRIM(CLEAN(TEXT(IFERROR(INDEX('Glade MR'!$I$4:$J$3000,MATCH($A1565,'Glade MR'!$J$4:$J$3000,0),1),"-"),"@")))</f>
        <v>-</v>
      </c>
      <c r="N1565" s="147" t="str">
        <f>TRIM(CLEAN(TEXT(IFERROR(INDEX('Glade MR'!$P$4:$Q$3000,MATCH($A1565,'Glade MR'!$Q$4:$Q$3000,0),1),"-"),"@")))</f>
        <v>-</v>
      </c>
      <c r="O1565" s="147" t="str">
        <f>TRIM(CLEAN(TEXT(IFERROR(INDEX('Glade MR'!$W$4:$X$3000,MATCH($A1565,'Glade MR'!$X$4:$X$3000,0),1),"-"),"@")))</f>
        <v>-</v>
      </c>
      <c r="P1565" s="159" t="str">
        <f t="shared" si="49"/>
        <v>Not Found</v>
      </c>
      <c r="Q1565" t="str" cm="1">
        <f t="array" ref="Q1565">IF(SUMPRODUCT((TRIM(L1565:O1565)&lt;&gt;"-")*1)=0,
    "No Data",
    IF(COUNTIF(L1565:O1565,INDEX(_xlfn._xlws.FILTER(L1565:O1565,TRIM(L1565:O1565)&lt;&gt;"-"),1))=SUMPRODUCT((TRIM(L1565:O1565)&lt;&gt;"-")*1),
    "No Change",
    "Change"))</f>
        <v>No Data</v>
      </c>
      <c r="R1565" s="159"/>
      <c r="S1565" s="111"/>
    </row>
    <row r="1566" spans="1:19" x14ac:dyDescent="0.3">
      <c r="A1566" t="s">
        <v>2214</v>
      </c>
      <c r="B1566" t="s">
        <v>1145</v>
      </c>
      <c r="C1566" s="160" t="str">
        <f>TRIM(CLEAN(TEXT(IFERROR(INDEX('Snakeden MR'!$B$4:$C$3028,MATCH($A1566,'Snakeden MR'!$C$4:$C$3028,0),1),"-"),"@")))</f>
        <v>-</v>
      </c>
      <c r="D1566" s="147" t="str">
        <f>TRIM(CLEAN(TEXT(IFERROR(INDEX('Snakeden MR'!$I$4:$J$3028,MATCH($A1566,'Snakeden MR'!$J$4:$J$3028,0),1),"-"),"@")))</f>
        <v>-</v>
      </c>
      <c r="E1566" s="147" t="str">
        <f>TRIM(CLEAN(TEXT(IFERROR(INDEX('Snakeden MR'!$P$4:$Q$3028,MATCH($A1566,'Snakeden MR'!$Q$4:$Q$3028,0),1),"-"),"@")))</f>
        <v>-</v>
      </c>
      <c r="F1566" s="147" t="str">
        <f>TRIM(CLEAN(TEXT(IFERROR(INDEX('Snakeden MR'!$W$4:$X$3028,MATCH($A1566,'Snakeden MR'!$X$4:$X$3028,0),1),"-"),"@")))</f>
        <v>-</v>
      </c>
      <c r="G1566" s="159" t="str">
        <f t="shared" si="48"/>
        <v>Not Found</v>
      </c>
      <c r="H1566" t="str" cm="1">
        <f t="array" ref="H1566">IF(SUMPRODUCT((TRIM(C1566:F1566)&lt;&gt;"-")*1)=0,
    "No Data",
    IF(COUNTIF(C1566:F1566,INDEX(_xlfn._xlws.FILTER(C1566:F1566,TRIM(C1566:F1566)&lt;&gt;"-"),1))=SUMPRODUCT((TRIM(C1566:F1566)&lt;&gt;"-")*1),
    "No Change",
    "Change"))</f>
        <v>No Data</v>
      </c>
      <c r="I1566" s="159"/>
      <c r="J1566"/>
      <c r="K1566" s="163"/>
      <c r="L1566" s="147" t="str">
        <f>TRIM(CLEAN(TEXT(IFERROR(INDEX('Glade MR'!$B$4:$C$3000,MATCH($A1566,'Glade MR'!$C$4:$C$3000,0),1),"-"),"@")))</f>
        <v>-</v>
      </c>
      <c r="M1566" s="147" t="str">
        <f>TRIM(CLEAN(TEXT(IFERROR(INDEX('Glade MR'!$I$4:$J$3000,MATCH($A1566,'Glade MR'!$J$4:$J$3000,0),1),"-"),"@")))</f>
        <v>-</v>
      </c>
      <c r="N1566" s="147" t="str">
        <f>TRIM(CLEAN(TEXT(IFERROR(INDEX('Glade MR'!$P$4:$Q$3000,MATCH($A1566,'Glade MR'!$Q$4:$Q$3000,0),1),"-"),"@")))</f>
        <v>-</v>
      </c>
      <c r="O1566" s="147" t="str">
        <f>TRIM(CLEAN(TEXT(IFERROR(INDEX('Glade MR'!$W$4:$X$3000,MATCH($A1566,'Glade MR'!$X$4:$X$3000,0),1),"-"),"@")))</f>
        <v>-</v>
      </c>
      <c r="P1566" s="159" t="str">
        <f t="shared" si="49"/>
        <v>Not Found</v>
      </c>
      <c r="Q1566" t="str" cm="1">
        <f t="array" ref="Q1566">IF(SUMPRODUCT((TRIM(L1566:O1566)&lt;&gt;"-")*1)=0,
    "No Data",
    IF(COUNTIF(L1566:O1566,INDEX(_xlfn._xlws.FILTER(L1566:O1566,TRIM(L1566:O1566)&lt;&gt;"-"),1))=SUMPRODUCT((TRIM(L1566:O1566)&lt;&gt;"-")*1),
    "No Change",
    "Change"))</f>
        <v>No Data</v>
      </c>
      <c r="R1566" s="159"/>
      <c r="S1566" s="111"/>
    </row>
    <row r="1567" spans="1:19" x14ac:dyDescent="0.3">
      <c r="A1567" t="s">
        <v>2215</v>
      </c>
      <c r="B1567" t="s">
        <v>1145</v>
      </c>
      <c r="C1567" s="160" t="str">
        <f>TRIM(CLEAN(TEXT(IFERROR(INDEX('Snakeden MR'!$B$4:$C$3028,MATCH($A1567,'Snakeden MR'!$C$4:$C$3028,0),1),"-"),"@")))</f>
        <v>-</v>
      </c>
      <c r="D1567" s="147" t="str">
        <f>TRIM(CLEAN(TEXT(IFERROR(INDEX('Snakeden MR'!$I$4:$J$3028,MATCH($A1567,'Snakeden MR'!$J$4:$J$3028,0),1),"-"),"@")))</f>
        <v>-</v>
      </c>
      <c r="E1567" s="147" t="str">
        <f>TRIM(CLEAN(TEXT(IFERROR(INDEX('Snakeden MR'!$P$4:$Q$3028,MATCH($A1567,'Snakeden MR'!$Q$4:$Q$3028,0),1),"-"),"@")))</f>
        <v>-</v>
      </c>
      <c r="F1567" s="147" t="str">
        <f>TRIM(CLEAN(TEXT(IFERROR(INDEX('Snakeden MR'!$W$4:$X$3028,MATCH($A1567,'Snakeden MR'!$X$4:$X$3028,0),1),"-"),"@")))</f>
        <v>-</v>
      </c>
      <c r="G1567" s="159" t="str">
        <f t="shared" si="48"/>
        <v>Not Found</v>
      </c>
      <c r="H1567" t="str" cm="1">
        <f t="array" ref="H1567">IF(SUMPRODUCT((TRIM(C1567:F1567)&lt;&gt;"-")*1)=0,
    "No Data",
    IF(COUNTIF(C1567:F1567,INDEX(_xlfn._xlws.FILTER(C1567:F1567,TRIM(C1567:F1567)&lt;&gt;"-"),1))=SUMPRODUCT((TRIM(C1567:F1567)&lt;&gt;"-")*1),
    "No Change",
    "Change"))</f>
        <v>No Data</v>
      </c>
      <c r="I1567" s="159"/>
      <c r="J1567"/>
      <c r="K1567" s="163"/>
      <c r="L1567" s="147" t="str">
        <f>TRIM(CLEAN(TEXT(IFERROR(INDEX('Glade MR'!$B$4:$C$3000,MATCH($A1567,'Glade MR'!$C$4:$C$3000,0),1),"-"),"@")))</f>
        <v>-</v>
      </c>
      <c r="M1567" s="147" t="str">
        <f>TRIM(CLEAN(TEXT(IFERROR(INDEX('Glade MR'!$I$4:$J$3000,MATCH($A1567,'Glade MR'!$J$4:$J$3000,0),1),"-"),"@")))</f>
        <v>-</v>
      </c>
      <c r="N1567" s="147" t="str">
        <f>TRIM(CLEAN(TEXT(IFERROR(INDEX('Glade MR'!$P$4:$Q$3000,MATCH($A1567,'Glade MR'!$Q$4:$Q$3000,0),1),"-"),"@")))</f>
        <v>-</v>
      </c>
      <c r="O1567" s="147" t="str">
        <f>TRIM(CLEAN(TEXT(IFERROR(INDEX('Glade MR'!$W$4:$X$3000,MATCH($A1567,'Glade MR'!$X$4:$X$3000,0),1),"-"),"@")))</f>
        <v>-</v>
      </c>
      <c r="P1567" s="159" t="str">
        <f t="shared" si="49"/>
        <v>Not Found</v>
      </c>
      <c r="Q1567" t="str" cm="1">
        <f t="array" ref="Q1567">IF(SUMPRODUCT((TRIM(L1567:O1567)&lt;&gt;"-")*1)=0,
    "No Data",
    IF(COUNTIF(L1567:O1567,INDEX(_xlfn._xlws.FILTER(L1567:O1567,TRIM(L1567:O1567)&lt;&gt;"-"),1))=SUMPRODUCT((TRIM(L1567:O1567)&lt;&gt;"-")*1),
    "No Change",
    "Change"))</f>
        <v>No Data</v>
      </c>
      <c r="R1567" s="159"/>
      <c r="S1567" s="111"/>
    </row>
    <row r="1568" spans="1:19" x14ac:dyDescent="0.3">
      <c r="A1568" t="s">
        <v>2216</v>
      </c>
      <c r="B1568" t="s">
        <v>1145</v>
      </c>
      <c r="C1568" s="160" t="str">
        <f>TRIM(CLEAN(TEXT(IFERROR(INDEX('Snakeden MR'!$B$4:$C$3028,MATCH($A1568,'Snakeden MR'!$C$4:$C$3028,0),1),"-"),"@")))</f>
        <v>-</v>
      </c>
      <c r="D1568" s="147" t="str">
        <f>TRIM(CLEAN(TEXT(IFERROR(INDEX('Snakeden MR'!$I$4:$J$3028,MATCH($A1568,'Snakeden MR'!$J$4:$J$3028,0),1),"-"),"@")))</f>
        <v>-</v>
      </c>
      <c r="E1568" s="147" t="str">
        <f>TRIM(CLEAN(TEXT(IFERROR(INDEX('Snakeden MR'!$P$4:$Q$3028,MATCH($A1568,'Snakeden MR'!$Q$4:$Q$3028,0),1),"-"),"@")))</f>
        <v>-</v>
      </c>
      <c r="F1568" s="147" t="str">
        <f>TRIM(CLEAN(TEXT(IFERROR(INDEX('Snakeden MR'!$W$4:$X$3028,MATCH($A1568,'Snakeden MR'!$X$4:$X$3028,0),1),"-"),"@")))</f>
        <v>-</v>
      </c>
      <c r="G1568" s="159" t="str">
        <f t="shared" si="48"/>
        <v>Not Found</v>
      </c>
      <c r="H1568" t="str" cm="1">
        <f t="array" ref="H1568">IF(SUMPRODUCT((TRIM(C1568:F1568)&lt;&gt;"-")*1)=0,
    "No Data",
    IF(COUNTIF(C1568:F1568,INDEX(_xlfn._xlws.FILTER(C1568:F1568,TRIM(C1568:F1568)&lt;&gt;"-"),1))=SUMPRODUCT((TRIM(C1568:F1568)&lt;&gt;"-")*1),
    "No Change",
    "Change"))</f>
        <v>No Data</v>
      </c>
      <c r="I1568" s="159"/>
      <c r="J1568"/>
      <c r="K1568" s="163"/>
      <c r="L1568" s="147" t="str">
        <f>TRIM(CLEAN(TEXT(IFERROR(INDEX('Glade MR'!$B$4:$C$3000,MATCH($A1568,'Glade MR'!$C$4:$C$3000,0),1),"-"),"@")))</f>
        <v>-</v>
      </c>
      <c r="M1568" s="147" t="str">
        <f>TRIM(CLEAN(TEXT(IFERROR(INDEX('Glade MR'!$I$4:$J$3000,MATCH($A1568,'Glade MR'!$J$4:$J$3000,0),1),"-"),"@")))</f>
        <v>-</v>
      </c>
      <c r="N1568" s="147" t="str">
        <f>TRIM(CLEAN(TEXT(IFERROR(INDEX('Glade MR'!$P$4:$Q$3000,MATCH($A1568,'Glade MR'!$Q$4:$Q$3000,0),1),"-"),"@")))</f>
        <v>-</v>
      </c>
      <c r="O1568" s="147" t="str">
        <f>TRIM(CLEAN(TEXT(IFERROR(INDEX('Glade MR'!$W$4:$X$3000,MATCH($A1568,'Glade MR'!$X$4:$X$3000,0),1),"-"),"@")))</f>
        <v>-</v>
      </c>
      <c r="P1568" s="159" t="str">
        <f t="shared" si="49"/>
        <v>Not Found</v>
      </c>
      <c r="Q1568" t="str" cm="1">
        <f t="array" ref="Q1568">IF(SUMPRODUCT((TRIM(L1568:O1568)&lt;&gt;"-")*1)=0,
    "No Data",
    IF(COUNTIF(L1568:O1568,INDEX(_xlfn._xlws.FILTER(L1568:O1568,TRIM(L1568:O1568)&lt;&gt;"-"),1))=SUMPRODUCT((TRIM(L1568:O1568)&lt;&gt;"-")*1),
    "No Change",
    "Change"))</f>
        <v>No Data</v>
      </c>
      <c r="R1568" s="159"/>
      <c r="S1568" s="111"/>
    </row>
    <row r="1569" spans="1:19" x14ac:dyDescent="0.3">
      <c r="A1569" t="s">
        <v>235</v>
      </c>
      <c r="B1569" t="s">
        <v>1145</v>
      </c>
      <c r="C1569" s="160" t="str">
        <f>TRIM(CLEAN(TEXT(IFERROR(INDEX('Snakeden MR'!$B$4:$C$3028,MATCH($A1569,'Snakeden MR'!$C$4:$C$3028,0),1),"-"),"@")))</f>
        <v>-</v>
      </c>
      <c r="D1569" s="147" t="str">
        <f>TRIM(CLEAN(TEXT(IFERROR(INDEX('Snakeden MR'!$I$4:$J$3028,MATCH($A1569,'Snakeden MR'!$J$4:$J$3028,0),1),"-"),"@")))</f>
        <v>-</v>
      </c>
      <c r="E1569" s="147" t="str">
        <f>TRIM(CLEAN(TEXT(IFERROR(INDEX('Snakeden MR'!$P$4:$Q$3028,MATCH($A1569,'Snakeden MR'!$Q$4:$Q$3028,0),1),"-"),"@")))</f>
        <v>-</v>
      </c>
      <c r="F1569" s="147" t="str">
        <f>TRIM(CLEAN(TEXT(IFERROR(INDEX('Snakeden MR'!$W$4:$X$3028,MATCH($A1569,'Snakeden MR'!$X$4:$X$3028,0),1),"-"),"@")))</f>
        <v>Pool 2</v>
      </c>
      <c r="G1569" s="159" t="str">
        <f t="shared" si="48"/>
        <v>Found</v>
      </c>
      <c r="H1569" t="str" cm="1">
        <f t="array" ref="H1569">IF(SUMPRODUCT((TRIM(C1569:F1569)&lt;&gt;"-")*1)=0,
    "No Data",
    IF(COUNTIF(C1569:F1569,INDEX(_xlfn._xlws.FILTER(C1569:F1569,TRIM(C1569:F1569)&lt;&gt;"-"),1))=SUMPRODUCT((TRIM(C1569:F1569)&lt;&gt;"-")*1),
    "No Change",
    "Change"))</f>
        <v>No Change</v>
      </c>
      <c r="I1569" s="159"/>
      <c r="J1569"/>
      <c r="K1569" s="163"/>
      <c r="L1569" s="147" t="str">
        <f>TRIM(CLEAN(TEXT(IFERROR(INDEX('Glade MR'!$B$4:$C$3000,MATCH($A1569,'Glade MR'!$C$4:$C$3000,0),1),"-"),"@")))</f>
        <v>-</v>
      </c>
      <c r="M1569" s="147" t="str">
        <f>TRIM(CLEAN(TEXT(IFERROR(INDEX('Glade MR'!$I$4:$J$3000,MATCH($A1569,'Glade MR'!$J$4:$J$3000,0),1),"-"),"@")))</f>
        <v>-</v>
      </c>
      <c r="N1569" s="147" t="str">
        <f>TRIM(CLEAN(TEXT(IFERROR(INDEX('Glade MR'!$P$4:$Q$3000,MATCH($A1569,'Glade MR'!$Q$4:$Q$3000,0),1),"-"),"@")))</f>
        <v>-</v>
      </c>
      <c r="O1569" s="147" t="str">
        <f>TRIM(CLEAN(TEXT(IFERROR(INDEX('Glade MR'!$W$4:$X$3000,MATCH($A1569,'Glade MR'!$X$4:$X$3000,0),1),"-"),"@")))</f>
        <v>-</v>
      </c>
      <c r="P1569" s="159" t="str">
        <f t="shared" si="49"/>
        <v>Not Found</v>
      </c>
      <c r="Q1569" t="str" cm="1">
        <f t="array" ref="Q1569">IF(SUMPRODUCT((TRIM(L1569:O1569)&lt;&gt;"-")*1)=0,
    "No Data",
    IF(COUNTIF(L1569:O1569,INDEX(_xlfn._xlws.FILTER(L1569:O1569,TRIM(L1569:O1569)&lt;&gt;"-"),1))=SUMPRODUCT((TRIM(L1569:O1569)&lt;&gt;"-")*1),
    "No Change",
    "Change"))</f>
        <v>No Data</v>
      </c>
      <c r="R1569" s="159"/>
      <c r="S1569" s="111"/>
    </row>
    <row r="1570" spans="1:19" x14ac:dyDescent="0.3">
      <c r="A1570" t="s">
        <v>2217</v>
      </c>
      <c r="B1570" t="s">
        <v>1145</v>
      </c>
      <c r="C1570" s="160" t="str">
        <f>TRIM(CLEAN(TEXT(IFERROR(INDEX('Snakeden MR'!$B$4:$C$3028,MATCH($A1570,'Snakeden MR'!$C$4:$C$3028,0),1),"-"),"@")))</f>
        <v>-</v>
      </c>
      <c r="D1570" s="147" t="str">
        <f>TRIM(CLEAN(TEXT(IFERROR(INDEX('Snakeden MR'!$I$4:$J$3028,MATCH($A1570,'Snakeden MR'!$J$4:$J$3028,0),1),"-"),"@")))</f>
        <v>-</v>
      </c>
      <c r="E1570" s="147" t="str">
        <f>TRIM(CLEAN(TEXT(IFERROR(INDEX('Snakeden MR'!$P$4:$Q$3028,MATCH($A1570,'Snakeden MR'!$Q$4:$Q$3028,0),1),"-"),"@")))</f>
        <v>-</v>
      </c>
      <c r="F1570" s="147" t="str">
        <f>TRIM(CLEAN(TEXT(IFERROR(INDEX('Snakeden MR'!$W$4:$X$3028,MATCH($A1570,'Snakeden MR'!$X$4:$X$3028,0),1),"-"),"@")))</f>
        <v>-</v>
      </c>
      <c r="G1570" s="159" t="str">
        <f t="shared" si="48"/>
        <v>Not Found</v>
      </c>
      <c r="H1570" t="str" cm="1">
        <f t="array" ref="H1570">IF(SUMPRODUCT((TRIM(C1570:F1570)&lt;&gt;"-")*1)=0,
    "No Data",
    IF(COUNTIF(C1570:F1570,INDEX(_xlfn._xlws.FILTER(C1570:F1570,TRIM(C1570:F1570)&lt;&gt;"-"),1))=SUMPRODUCT((TRIM(C1570:F1570)&lt;&gt;"-")*1),
    "No Change",
    "Change"))</f>
        <v>No Data</v>
      </c>
      <c r="I1570" s="159"/>
      <c r="J1570"/>
      <c r="K1570" s="163"/>
      <c r="L1570" s="147" t="str">
        <f>TRIM(CLEAN(TEXT(IFERROR(INDEX('Glade MR'!$B$4:$C$3000,MATCH($A1570,'Glade MR'!$C$4:$C$3000,0),1),"-"),"@")))</f>
        <v>-</v>
      </c>
      <c r="M1570" s="147" t="str">
        <f>TRIM(CLEAN(TEXT(IFERROR(INDEX('Glade MR'!$I$4:$J$3000,MATCH($A1570,'Glade MR'!$J$4:$J$3000,0),1),"-"),"@")))</f>
        <v>-</v>
      </c>
      <c r="N1570" s="147" t="str">
        <f>TRIM(CLEAN(TEXT(IFERROR(INDEX('Glade MR'!$P$4:$Q$3000,MATCH($A1570,'Glade MR'!$Q$4:$Q$3000,0),1),"-"),"@")))</f>
        <v>-</v>
      </c>
      <c r="O1570" s="147" t="str">
        <f>TRIM(CLEAN(TEXT(IFERROR(INDEX('Glade MR'!$W$4:$X$3000,MATCH($A1570,'Glade MR'!$X$4:$X$3000,0),1),"-"),"@")))</f>
        <v>-</v>
      </c>
      <c r="P1570" s="159" t="str">
        <f t="shared" si="49"/>
        <v>Not Found</v>
      </c>
      <c r="Q1570" t="str" cm="1">
        <f t="array" ref="Q1570">IF(SUMPRODUCT((TRIM(L1570:O1570)&lt;&gt;"-")*1)=0,
    "No Data",
    IF(COUNTIF(L1570:O1570,INDEX(_xlfn._xlws.FILTER(L1570:O1570,TRIM(L1570:O1570)&lt;&gt;"-"),1))=SUMPRODUCT((TRIM(L1570:O1570)&lt;&gt;"-")*1),
    "No Change",
    "Change"))</f>
        <v>No Data</v>
      </c>
      <c r="R1570" s="159"/>
      <c r="S1570" s="111"/>
    </row>
    <row r="1571" spans="1:19" x14ac:dyDescent="0.3">
      <c r="A1571" t="s">
        <v>2218</v>
      </c>
      <c r="B1571" t="s">
        <v>1145</v>
      </c>
      <c r="C1571" s="160" t="str">
        <f>TRIM(CLEAN(TEXT(IFERROR(INDEX('Snakeden MR'!$B$4:$C$3028,MATCH($A1571,'Snakeden MR'!$C$4:$C$3028,0),1),"-"),"@")))</f>
        <v>-</v>
      </c>
      <c r="D1571" s="147" t="str">
        <f>TRIM(CLEAN(TEXT(IFERROR(INDEX('Snakeden MR'!$I$4:$J$3028,MATCH($A1571,'Snakeden MR'!$J$4:$J$3028,0),1),"-"),"@")))</f>
        <v>-</v>
      </c>
      <c r="E1571" s="147" t="str">
        <f>TRIM(CLEAN(TEXT(IFERROR(INDEX('Snakeden MR'!$P$4:$Q$3028,MATCH($A1571,'Snakeden MR'!$Q$4:$Q$3028,0),1),"-"),"@")))</f>
        <v>-</v>
      </c>
      <c r="F1571" s="147" t="str">
        <f>TRIM(CLEAN(TEXT(IFERROR(INDEX('Snakeden MR'!$W$4:$X$3028,MATCH($A1571,'Snakeden MR'!$X$4:$X$3028,0),1),"-"),"@")))</f>
        <v>-</v>
      </c>
      <c r="G1571" s="159" t="str">
        <f t="shared" si="48"/>
        <v>Not Found</v>
      </c>
      <c r="H1571" t="str" cm="1">
        <f t="array" ref="H1571">IF(SUMPRODUCT((TRIM(C1571:F1571)&lt;&gt;"-")*1)=0,
    "No Data",
    IF(COUNTIF(C1571:F1571,INDEX(_xlfn._xlws.FILTER(C1571:F1571,TRIM(C1571:F1571)&lt;&gt;"-"),1))=SUMPRODUCT((TRIM(C1571:F1571)&lt;&gt;"-")*1),
    "No Change",
    "Change"))</f>
        <v>No Data</v>
      </c>
      <c r="I1571" s="159"/>
      <c r="J1571"/>
      <c r="K1571" s="163"/>
      <c r="L1571" s="147" t="str">
        <f>TRIM(CLEAN(TEXT(IFERROR(INDEX('Glade MR'!$B$4:$C$3000,MATCH($A1571,'Glade MR'!$C$4:$C$3000,0),1),"-"),"@")))</f>
        <v>-</v>
      </c>
      <c r="M1571" s="147" t="str">
        <f>TRIM(CLEAN(TEXT(IFERROR(INDEX('Glade MR'!$I$4:$J$3000,MATCH($A1571,'Glade MR'!$J$4:$J$3000,0),1),"-"),"@")))</f>
        <v>-</v>
      </c>
      <c r="N1571" s="147" t="str">
        <f>TRIM(CLEAN(TEXT(IFERROR(INDEX('Glade MR'!$P$4:$Q$3000,MATCH($A1571,'Glade MR'!$Q$4:$Q$3000,0),1),"-"),"@")))</f>
        <v>-</v>
      </c>
      <c r="O1571" s="147" t="str">
        <f>TRIM(CLEAN(TEXT(IFERROR(INDEX('Glade MR'!$W$4:$X$3000,MATCH($A1571,'Glade MR'!$X$4:$X$3000,0),1),"-"),"@")))</f>
        <v>-</v>
      </c>
      <c r="P1571" s="159" t="str">
        <f t="shared" si="49"/>
        <v>Not Found</v>
      </c>
      <c r="Q1571" t="str" cm="1">
        <f t="array" ref="Q1571">IF(SUMPRODUCT((TRIM(L1571:O1571)&lt;&gt;"-")*1)=0,
    "No Data",
    IF(COUNTIF(L1571:O1571,INDEX(_xlfn._xlws.FILTER(L1571:O1571,TRIM(L1571:O1571)&lt;&gt;"-"),1))=SUMPRODUCT((TRIM(L1571:O1571)&lt;&gt;"-")*1),
    "No Change",
    "Change"))</f>
        <v>No Data</v>
      </c>
      <c r="R1571" s="159"/>
      <c r="S1571" s="111"/>
    </row>
    <row r="1572" spans="1:19" x14ac:dyDescent="0.3">
      <c r="A1572" t="s">
        <v>2219</v>
      </c>
      <c r="B1572" t="s">
        <v>1145</v>
      </c>
      <c r="C1572" s="160" t="str">
        <f>TRIM(CLEAN(TEXT(IFERROR(INDEX('Snakeden MR'!$B$4:$C$3028,MATCH($A1572,'Snakeden MR'!$C$4:$C$3028,0),1),"-"),"@")))</f>
        <v>-</v>
      </c>
      <c r="D1572" s="147" t="str">
        <f>TRIM(CLEAN(TEXT(IFERROR(INDEX('Snakeden MR'!$I$4:$J$3028,MATCH($A1572,'Snakeden MR'!$J$4:$J$3028,0),1),"-"),"@")))</f>
        <v>-</v>
      </c>
      <c r="E1572" s="147" t="str">
        <f>TRIM(CLEAN(TEXT(IFERROR(INDEX('Snakeden MR'!$P$4:$Q$3028,MATCH($A1572,'Snakeden MR'!$Q$4:$Q$3028,0),1),"-"),"@")))</f>
        <v>-</v>
      </c>
      <c r="F1572" s="147" t="str">
        <f>TRIM(CLEAN(TEXT(IFERROR(INDEX('Snakeden MR'!$W$4:$X$3028,MATCH($A1572,'Snakeden MR'!$X$4:$X$3028,0),1),"-"),"@")))</f>
        <v>-</v>
      </c>
      <c r="G1572" s="159" t="str">
        <f t="shared" si="48"/>
        <v>Not Found</v>
      </c>
      <c r="H1572" t="str" cm="1">
        <f t="array" ref="H1572">IF(SUMPRODUCT((TRIM(C1572:F1572)&lt;&gt;"-")*1)=0,
    "No Data",
    IF(COUNTIF(C1572:F1572,INDEX(_xlfn._xlws.FILTER(C1572:F1572,TRIM(C1572:F1572)&lt;&gt;"-"),1))=SUMPRODUCT((TRIM(C1572:F1572)&lt;&gt;"-")*1),
    "No Change",
    "Change"))</f>
        <v>No Data</v>
      </c>
      <c r="I1572" s="159"/>
      <c r="J1572"/>
      <c r="K1572" s="163"/>
      <c r="L1572" s="147" t="str">
        <f>TRIM(CLEAN(TEXT(IFERROR(INDEX('Glade MR'!$B$4:$C$3000,MATCH($A1572,'Glade MR'!$C$4:$C$3000,0),1),"-"),"@")))</f>
        <v>-</v>
      </c>
      <c r="M1572" s="147" t="str">
        <f>TRIM(CLEAN(TEXT(IFERROR(INDEX('Glade MR'!$I$4:$J$3000,MATCH($A1572,'Glade MR'!$J$4:$J$3000,0),1),"-"),"@")))</f>
        <v>-</v>
      </c>
      <c r="N1572" s="147" t="str">
        <f>TRIM(CLEAN(TEXT(IFERROR(INDEX('Glade MR'!$P$4:$Q$3000,MATCH($A1572,'Glade MR'!$Q$4:$Q$3000,0),1),"-"),"@")))</f>
        <v>-</v>
      </c>
      <c r="O1572" s="147" t="str">
        <f>TRIM(CLEAN(TEXT(IFERROR(INDEX('Glade MR'!$W$4:$X$3000,MATCH($A1572,'Glade MR'!$X$4:$X$3000,0),1),"-"),"@")))</f>
        <v>-</v>
      </c>
      <c r="P1572" s="159" t="str">
        <f t="shared" si="49"/>
        <v>Not Found</v>
      </c>
      <c r="Q1572" t="str" cm="1">
        <f t="array" ref="Q1572">IF(SUMPRODUCT((TRIM(L1572:O1572)&lt;&gt;"-")*1)=0,
    "No Data",
    IF(COUNTIF(L1572:O1572,INDEX(_xlfn._xlws.FILTER(L1572:O1572,TRIM(L1572:O1572)&lt;&gt;"-"),1))=SUMPRODUCT((TRIM(L1572:O1572)&lt;&gt;"-")*1),
    "No Change",
    "Change"))</f>
        <v>No Data</v>
      </c>
      <c r="R1572" s="159"/>
      <c r="S1572" s="111"/>
    </row>
    <row r="1573" spans="1:19" x14ac:dyDescent="0.3">
      <c r="A1573" t="s">
        <v>2220</v>
      </c>
      <c r="B1573" t="s">
        <v>1145</v>
      </c>
      <c r="C1573" s="160" t="str">
        <f>TRIM(CLEAN(TEXT(IFERROR(INDEX('Snakeden MR'!$B$4:$C$3028,MATCH($A1573,'Snakeden MR'!$C$4:$C$3028,0),1),"-"),"@")))</f>
        <v>-</v>
      </c>
      <c r="D1573" s="147" t="str">
        <f>TRIM(CLEAN(TEXT(IFERROR(INDEX('Snakeden MR'!$I$4:$J$3028,MATCH($A1573,'Snakeden MR'!$J$4:$J$3028,0),1),"-"),"@")))</f>
        <v>-</v>
      </c>
      <c r="E1573" s="147" t="str">
        <f>TRIM(CLEAN(TEXT(IFERROR(INDEX('Snakeden MR'!$P$4:$Q$3028,MATCH($A1573,'Snakeden MR'!$Q$4:$Q$3028,0),1),"-"),"@")))</f>
        <v>-</v>
      </c>
      <c r="F1573" s="147" t="str">
        <f>TRIM(CLEAN(TEXT(IFERROR(INDEX('Snakeden MR'!$W$4:$X$3028,MATCH($A1573,'Snakeden MR'!$X$4:$X$3028,0),1),"-"),"@")))</f>
        <v>-</v>
      </c>
      <c r="G1573" s="159" t="str">
        <f t="shared" si="48"/>
        <v>Not Found</v>
      </c>
      <c r="H1573" t="str" cm="1">
        <f t="array" ref="H1573">IF(SUMPRODUCT((TRIM(C1573:F1573)&lt;&gt;"-")*1)=0,
    "No Data",
    IF(COUNTIF(C1573:F1573,INDEX(_xlfn._xlws.FILTER(C1573:F1573,TRIM(C1573:F1573)&lt;&gt;"-"),1))=SUMPRODUCT((TRIM(C1573:F1573)&lt;&gt;"-")*1),
    "No Change",
    "Change"))</f>
        <v>No Data</v>
      </c>
      <c r="I1573" s="159"/>
      <c r="J1573"/>
      <c r="K1573" s="163"/>
      <c r="L1573" s="147" t="str">
        <f>TRIM(CLEAN(TEXT(IFERROR(INDEX('Glade MR'!$B$4:$C$3000,MATCH($A1573,'Glade MR'!$C$4:$C$3000,0),1),"-"),"@")))</f>
        <v>-</v>
      </c>
      <c r="M1573" s="147" t="str">
        <f>TRIM(CLEAN(TEXT(IFERROR(INDEX('Glade MR'!$I$4:$J$3000,MATCH($A1573,'Glade MR'!$J$4:$J$3000,0),1),"-"),"@")))</f>
        <v>-</v>
      </c>
      <c r="N1573" s="147" t="str">
        <f>TRIM(CLEAN(TEXT(IFERROR(INDEX('Glade MR'!$P$4:$Q$3000,MATCH($A1573,'Glade MR'!$Q$4:$Q$3000,0),1),"-"),"@")))</f>
        <v>-</v>
      </c>
      <c r="O1573" s="147" t="str">
        <f>TRIM(CLEAN(TEXT(IFERROR(INDEX('Glade MR'!$W$4:$X$3000,MATCH($A1573,'Glade MR'!$X$4:$X$3000,0),1),"-"),"@")))</f>
        <v>-</v>
      </c>
      <c r="P1573" s="159" t="str">
        <f t="shared" si="49"/>
        <v>Not Found</v>
      </c>
      <c r="Q1573" t="str" cm="1">
        <f t="array" ref="Q1573">IF(SUMPRODUCT((TRIM(L1573:O1573)&lt;&gt;"-")*1)=0,
    "No Data",
    IF(COUNTIF(L1573:O1573,INDEX(_xlfn._xlws.FILTER(L1573:O1573,TRIM(L1573:O1573)&lt;&gt;"-"),1))=SUMPRODUCT((TRIM(L1573:O1573)&lt;&gt;"-")*1),
    "No Change",
    "Change"))</f>
        <v>No Data</v>
      </c>
      <c r="R1573" s="159"/>
      <c r="S1573" s="111"/>
    </row>
    <row r="1574" spans="1:19" x14ac:dyDescent="0.3">
      <c r="A1574" t="s">
        <v>996</v>
      </c>
      <c r="B1574" t="s">
        <v>1137</v>
      </c>
      <c r="C1574" s="160" t="str">
        <f>TRIM(CLEAN(TEXT(IFERROR(INDEX('Snakeden MR'!$B$4:$C$3028,MATCH($A1574,'Snakeden MR'!$C$4:$C$3028,0),1),"-"),"@")))</f>
        <v>-</v>
      </c>
      <c r="D1574" s="147" t="str">
        <f>TRIM(CLEAN(TEXT(IFERROR(INDEX('Snakeden MR'!$I$4:$J$3028,MATCH($A1574,'Snakeden MR'!$J$4:$J$3028,0),1),"-"),"@")))</f>
        <v>-</v>
      </c>
      <c r="E1574" s="147" t="str">
        <f>TRIM(CLEAN(TEXT(IFERROR(INDEX('Snakeden MR'!$P$4:$Q$3028,MATCH($A1574,'Snakeden MR'!$Q$4:$Q$3028,0),1),"-"),"@")))</f>
        <v>-</v>
      </c>
      <c r="F1574" s="147" t="str">
        <f>TRIM(CLEAN(TEXT(IFERROR(INDEX('Snakeden MR'!$W$4:$X$3028,MATCH($A1574,'Snakeden MR'!$X$4:$X$3028,0),1),"-"),"@")))</f>
        <v>-</v>
      </c>
      <c r="G1574" s="159" t="str">
        <f t="shared" si="48"/>
        <v>Not Found</v>
      </c>
      <c r="H1574" t="str" cm="1">
        <f t="array" ref="H1574">IF(SUMPRODUCT((TRIM(C1574:F1574)&lt;&gt;"-")*1)=0,
    "No Data",
    IF(COUNTIF(C1574:F1574,INDEX(_xlfn._xlws.FILTER(C1574:F1574,TRIM(C1574:F1574)&lt;&gt;"-"),1))=SUMPRODUCT((TRIM(C1574:F1574)&lt;&gt;"-")*1),
    "No Change",
    "Change"))</f>
        <v>No Data</v>
      </c>
      <c r="I1574" s="159"/>
      <c r="J1574"/>
      <c r="K1574" s="163"/>
      <c r="L1574" s="147" t="str">
        <f>TRIM(CLEAN(TEXT(IFERROR(INDEX('Glade MR'!$B$4:$C$3000,MATCH($A1574,'Glade MR'!$C$4:$C$3000,0),1),"-"),"@")))</f>
        <v>-</v>
      </c>
      <c r="M1574" s="147" t="str">
        <f>TRIM(CLEAN(TEXT(IFERROR(INDEX('Glade MR'!$I$4:$J$3000,MATCH($A1574,'Glade MR'!$J$4:$J$3000,0),1),"-"),"@")))</f>
        <v>Pool 11</v>
      </c>
      <c r="N1574" s="147" t="str">
        <f>TRIM(CLEAN(TEXT(IFERROR(INDEX('Glade MR'!$P$4:$Q$3000,MATCH($A1574,'Glade MR'!$Q$4:$Q$3000,0),1),"-"),"@")))</f>
        <v>-</v>
      </c>
      <c r="O1574" s="147" t="str">
        <f>TRIM(CLEAN(TEXT(IFERROR(INDEX('Glade MR'!$W$4:$X$3000,MATCH($A1574,'Glade MR'!$X$4:$X$3000,0),1),"-"),"@")))</f>
        <v>-</v>
      </c>
      <c r="P1574" s="159" t="str">
        <f t="shared" si="49"/>
        <v>Found</v>
      </c>
      <c r="Q1574" t="str" cm="1">
        <f t="array" ref="Q1574">IF(SUMPRODUCT((TRIM(L1574:O1574)&lt;&gt;"-")*1)=0,
    "No Data",
    IF(COUNTIF(L1574:O1574,INDEX(_xlfn._xlws.FILTER(L1574:O1574,TRIM(L1574:O1574)&lt;&gt;"-"),1))=SUMPRODUCT((TRIM(L1574:O1574)&lt;&gt;"-")*1),
    "No Change",
    "Change"))</f>
        <v>No Change</v>
      </c>
      <c r="R1574" s="159"/>
      <c r="S1574" s="111"/>
    </row>
    <row r="1575" spans="1:19" x14ac:dyDescent="0.3">
      <c r="A1575" t="s">
        <v>2221</v>
      </c>
      <c r="B1575" t="s">
        <v>1145</v>
      </c>
      <c r="C1575" s="160" t="str">
        <f>TRIM(CLEAN(TEXT(IFERROR(INDEX('Snakeden MR'!$B$4:$C$3028,MATCH($A1575,'Snakeden MR'!$C$4:$C$3028,0),1),"-"),"@")))</f>
        <v>-</v>
      </c>
      <c r="D1575" s="147" t="str">
        <f>TRIM(CLEAN(TEXT(IFERROR(INDEX('Snakeden MR'!$I$4:$J$3028,MATCH($A1575,'Snakeden MR'!$J$4:$J$3028,0),1),"-"),"@")))</f>
        <v>-</v>
      </c>
      <c r="E1575" s="147" t="str">
        <f>TRIM(CLEAN(TEXT(IFERROR(INDEX('Snakeden MR'!$P$4:$Q$3028,MATCH($A1575,'Snakeden MR'!$Q$4:$Q$3028,0),1),"-"),"@")))</f>
        <v>-</v>
      </c>
      <c r="F1575" s="147" t="str">
        <f>TRIM(CLEAN(TEXT(IFERROR(INDEX('Snakeden MR'!$W$4:$X$3028,MATCH($A1575,'Snakeden MR'!$X$4:$X$3028,0),1),"-"),"@")))</f>
        <v>-</v>
      </c>
      <c r="G1575" s="159" t="str">
        <f t="shared" si="48"/>
        <v>Not Found</v>
      </c>
      <c r="H1575" t="str" cm="1">
        <f t="array" ref="H1575">IF(SUMPRODUCT((TRIM(C1575:F1575)&lt;&gt;"-")*1)=0,
    "No Data",
    IF(COUNTIF(C1575:F1575,INDEX(_xlfn._xlws.FILTER(C1575:F1575,TRIM(C1575:F1575)&lt;&gt;"-"),1))=SUMPRODUCT((TRIM(C1575:F1575)&lt;&gt;"-")*1),
    "No Change",
    "Change"))</f>
        <v>No Data</v>
      </c>
      <c r="I1575" s="159"/>
      <c r="J1575"/>
      <c r="K1575" s="163"/>
      <c r="L1575" s="147" t="str">
        <f>TRIM(CLEAN(TEXT(IFERROR(INDEX('Glade MR'!$B$4:$C$3000,MATCH($A1575,'Glade MR'!$C$4:$C$3000,0),1),"-"),"@")))</f>
        <v>-</v>
      </c>
      <c r="M1575" s="147" t="str">
        <f>TRIM(CLEAN(TEXT(IFERROR(INDEX('Glade MR'!$I$4:$J$3000,MATCH($A1575,'Glade MR'!$J$4:$J$3000,0),1),"-"),"@")))</f>
        <v>-</v>
      </c>
      <c r="N1575" s="147" t="str">
        <f>TRIM(CLEAN(TEXT(IFERROR(INDEX('Glade MR'!$P$4:$Q$3000,MATCH($A1575,'Glade MR'!$Q$4:$Q$3000,0),1),"-"),"@")))</f>
        <v>-</v>
      </c>
      <c r="O1575" s="147" t="str">
        <f>TRIM(CLEAN(TEXT(IFERROR(INDEX('Glade MR'!$W$4:$X$3000,MATCH($A1575,'Glade MR'!$X$4:$X$3000,0),1),"-"),"@")))</f>
        <v>-</v>
      </c>
      <c r="P1575" s="159" t="str">
        <f t="shared" si="49"/>
        <v>Not Found</v>
      </c>
      <c r="Q1575" t="str" cm="1">
        <f t="array" ref="Q1575">IF(SUMPRODUCT((TRIM(L1575:O1575)&lt;&gt;"-")*1)=0,
    "No Data",
    IF(COUNTIF(L1575:O1575,INDEX(_xlfn._xlws.FILTER(L1575:O1575,TRIM(L1575:O1575)&lt;&gt;"-"),1))=SUMPRODUCT((TRIM(L1575:O1575)&lt;&gt;"-")*1),
    "No Change",
    "Change"))</f>
        <v>No Data</v>
      </c>
      <c r="R1575" s="159"/>
      <c r="S1575" s="111"/>
    </row>
    <row r="1576" spans="1:19" x14ac:dyDescent="0.3">
      <c r="A1576" t="s">
        <v>2222</v>
      </c>
      <c r="B1576" t="s">
        <v>1145</v>
      </c>
      <c r="C1576" s="160" t="str">
        <f>TRIM(CLEAN(TEXT(IFERROR(INDEX('Snakeden MR'!$B$4:$C$3028,MATCH($A1576,'Snakeden MR'!$C$4:$C$3028,0),1),"-"),"@")))</f>
        <v>-</v>
      </c>
      <c r="D1576" s="147" t="str">
        <f>TRIM(CLEAN(TEXT(IFERROR(INDEX('Snakeden MR'!$I$4:$J$3028,MATCH($A1576,'Snakeden MR'!$J$4:$J$3028,0),1),"-"),"@")))</f>
        <v>-</v>
      </c>
      <c r="E1576" s="147" t="str">
        <f>TRIM(CLEAN(TEXT(IFERROR(INDEX('Snakeden MR'!$P$4:$Q$3028,MATCH($A1576,'Snakeden MR'!$Q$4:$Q$3028,0),1),"-"),"@")))</f>
        <v>-</v>
      </c>
      <c r="F1576" s="147" t="str">
        <f>TRIM(CLEAN(TEXT(IFERROR(INDEX('Snakeden MR'!$W$4:$X$3028,MATCH($A1576,'Snakeden MR'!$X$4:$X$3028,0),1),"-"),"@")))</f>
        <v>-</v>
      </c>
      <c r="G1576" s="159" t="str">
        <f t="shared" si="48"/>
        <v>Not Found</v>
      </c>
      <c r="H1576" t="str" cm="1">
        <f t="array" ref="H1576">IF(SUMPRODUCT((TRIM(C1576:F1576)&lt;&gt;"-")*1)=0,
    "No Data",
    IF(COUNTIF(C1576:F1576,INDEX(_xlfn._xlws.FILTER(C1576:F1576,TRIM(C1576:F1576)&lt;&gt;"-"),1))=SUMPRODUCT((TRIM(C1576:F1576)&lt;&gt;"-")*1),
    "No Change",
    "Change"))</f>
        <v>No Data</v>
      </c>
      <c r="I1576" s="159"/>
      <c r="J1576"/>
      <c r="K1576" s="163"/>
      <c r="L1576" s="147" t="str">
        <f>TRIM(CLEAN(TEXT(IFERROR(INDEX('Glade MR'!$B$4:$C$3000,MATCH($A1576,'Glade MR'!$C$4:$C$3000,0),1),"-"),"@")))</f>
        <v>-</v>
      </c>
      <c r="M1576" s="147" t="str">
        <f>TRIM(CLEAN(TEXT(IFERROR(INDEX('Glade MR'!$I$4:$J$3000,MATCH($A1576,'Glade MR'!$J$4:$J$3000,0),1),"-"),"@")))</f>
        <v>-</v>
      </c>
      <c r="N1576" s="147" t="str">
        <f>TRIM(CLEAN(TEXT(IFERROR(INDEX('Glade MR'!$P$4:$Q$3000,MATCH($A1576,'Glade MR'!$Q$4:$Q$3000,0),1),"-"),"@")))</f>
        <v>-</v>
      </c>
      <c r="O1576" s="147" t="str">
        <f>TRIM(CLEAN(TEXT(IFERROR(INDEX('Glade MR'!$W$4:$X$3000,MATCH($A1576,'Glade MR'!$X$4:$X$3000,0),1),"-"),"@")))</f>
        <v>-</v>
      </c>
      <c r="P1576" s="159" t="str">
        <f t="shared" si="49"/>
        <v>Not Found</v>
      </c>
      <c r="Q1576" t="str" cm="1">
        <f t="array" ref="Q1576">IF(SUMPRODUCT((TRIM(L1576:O1576)&lt;&gt;"-")*1)=0,
    "No Data",
    IF(COUNTIF(L1576:O1576,INDEX(_xlfn._xlws.FILTER(L1576:O1576,TRIM(L1576:O1576)&lt;&gt;"-"),1))=SUMPRODUCT((TRIM(L1576:O1576)&lt;&gt;"-")*1),
    "No Change",
    "Change"))</f>
        <v>No Data</v>
      </c>
      <c r="R1576" s="159"/>
      <c r="S1576" s="111"/>
    </row>
    <row r="1577" spans="1:19" x14ac:dyDescent="0.3">
      <c r="A1577" t="s">
        <v>2223</v>
      </c>
      <c r="B1577" t="s">
        <v>1145</v>
      </c>
      <c r="C1577" s="160" t="str">
        <f>TRIM(CLEAN(TEXT(IFERROR(INDEX('Snakeden MR'!$B$4:$C$3028,MATCH($A1577,'Snakeden MR'!$C$4:$C$3028,0),1),"-"),"@")))</f>
        <v>-</v>
      </c>
      <c r="D1577" s="147" t="str">
        <f>TRIM(CLEAN(TEXT(IFERROR(INDEX('Snakeden MR'!$I$4:$J$3028,MATCH($A1577,'Snakeden MR'!$J$4:$J$3028,0),1),"-"),"@")))</f>
        <v>-</v>
      </c>
      <c r="E1577" s="147" t="str">
        <f>TRIM(CLEAN(TEXT(IFERROR(INDEX('Snakeden MR'!$P$4:$Q$3028,MATCH($A1577,'Snakeden MR'!$Q$4:$Q$3028,0),1),"-"),"@")))</f>
        <v>-</v>
      </c>
      <c r="F1577" s="147" t="str">
        <f>TRIM(CLEAN(TEXT(IFERROR(INDEX('Snakeden MR'!$W$4:$X$3028,MATCH($A1577,'Snakeden MR'!$X$4:$X$3028,0),1),"-"),"@")))</f>
        <v>-</v>
      </c>
      <c r="G1577" s="159" t="str">
        <f t="shared" si="48"/>
        <v>Not Found</v>
      </c>
      <c r="H1577" t="str" cm="1">
        <f t="array" ref="H1577">IF(SUMPRODUCT((TRIM(C1577:F1577)&lt;&gt;"-")*1)=0,
    "No Data",
    IF(COUNTIF(C1577:F1577,INDEX(_xlfn._xlws.FILTER(C1577:F1577,TRIM(C1577:F1577)&lt;&gt;"-"),1))=SUMPRODUCT((TRIM(C1577:F1577)&lt;&gt;"-")*1),
    "No Change",
    "Change"))</f>
        <v>No Data</v>
      </c>
      <c r="I1577" s="159"/>
      <c r="J1577"/>
      <c r="K1577" s="163"/>
      <c r="L1577" s="147" t="str">
        <f>TRIM(CLEAN(TEXT(IFERROR(INDEX('Glade MR'!$B$4:$C$3000,MATCH($A1577,'Glade MR'!$C$4:$C$3000,0),1),"-"),"@")))</f>
        <v>-</v>
      </c>
      <c r="M1577" s="147" t="str">
        <f>TRIM(CLEAN(TEXT(IFERROR(INDEX('Glade MR'!$I$4:$J$3000,MATCH($A1577,'Glade MR'!$J$4:$J$3000,0),1),"-"),"@")))</f>
        <v>-</v>
      </c>
      <c r="N1577" s="147" t="str">
        <f>TRIM(CLEAN(TEXT(IFERROR(INDEX('Glade MR'!$P$4:$Q$3000,MATCH($A1577,'Glade MR'!$Q$4:$Q$3000,0),1),"-"),"@")))</f>
        <v>-</v>
      </c>
      <c r="O1577" s="147" t="str">
        <f>TRIM(CLEAN(TEXT(IFERROR(INDEX('Glade MR'!$W$4:$X$3000,MATCH($A1577,'Glade MR'!$X$4:$X$3000,0),1),"-"),"@")))</f>
        <v>-</v>
      </c>
      <c r="P1577" s="159" t="str">
        <f t="shared" si="49"/>
        <v>Not Found</v>
      </c>
      <c r="Q1577" t="str" cm="1">
        <f t="array" ref="Q1577">IF(SUMPRODUCT((TRIM(L1577:O1577)&lt;&gt;"-")*1)=0,
    "No Data",
    IF(COUNTIF(L1577:O1577,INDEX(_xlfn._xlws.FILTER(L1577:O1577,TRIM(L1577:O1577)&lt;&gt;"-"),1))=SUMPRODUCT((TRIM(L1577:O1577)&lt;&gt;"-")*1),
    "No Change",
    "Change"))</f>
        <v>No Data</v>
      </c>
      <c r="R1577" s="159"/>
      <c r="S1577" s="111"/>
    </row>
    <row r="1578" spans="1:19" x14ac:dyDescent="0.3">
      <c r="A1578" t="s">
        <v>2224</v>
      </c>
      <c r="B1578" t="s">
        <v>1145</v>
      </c>
      <c r="C1578" s="160" t="str">
        <f>TRIM(CLEAN(TEXT(IFERROR(INDEX('Snakeden MR'!$B$4:$C$3028,MATCH($A1578,'Snakeden MR'!$C$4:$C$3028,0),1),"-"),"@")))</f>
        <v>-</v>
      </c>
      <c r="D1578" s="147" t="str">
        <f>TRIM(CLEAN(TEXT(IFERROR(INDEX('Snakeden MR'!$I$4:$J$3028,MATCH($A1578,'Snakeden MR'!$J$4:$J$3028,0),1),"-"),"@")))</f>
        <v>-</v>
      </c>
      <c r="E1578" s="147" t="str">
        <f>TRIM(CLEAN(TEXT(IFERROR(INDEX('Snakeden MR'!$P$4:$Q$3028,MATCH($A1578,'Snakeden MR'!$Q$4:$Q$3028,0),1),"-"),"@")))</f>
        <v>-</v>
      </c>
      <c r="F1578" s="147" t="str">
        <f>TRIM(CLEAN(TEXT(IFERROR(INDEX('Snakeden MR'!$W$4:$X$3028,MATCH($A1578,'Snakeden MR'!$X$4:$X$3028,0),1),"-"),"@")))</f>
        <v>-</v>
      </c>
      <c r="G1578" s="159" t="str">
        <f t="shared" si="48"/>
        <v>Not Found</v>
      </c>
      <c r="H1578" t="str" cm="1">
        <f t="array" ref="H1578">IF(SUMPRODUCT((TRIM(C1578:F1578)&lt;&gt;"-")*1)=0,
    "No Data",
    IF(COUNTIF(C1578:F1578,INDEX(_xlfn._xlws.FILTER(C1578:F1578,TRIM(C1578:F1578)&lt;&gt;"-"),1))=SUMPRODUCT((TRIM(C1578:F1578)&lt;&gt;"-")*1),
    "No Change",
    "Change"))</f>
        <v>No Data</v>
      </c>
      <c r="I1578" s="159"/>
      <c r="J1578"/>
      <c r="K1578" s="163"/>
      <c r="L1578" s="147" t="str">
        <f>TRIM(CLEAN(TEXT(IFERROR(INDEX('Glade MR'!$B$4:$C$3000,MATCH($A1578,'Glade MR'!$C$4:$C$3000,0),1),"-"),"@")))</f>
        <v>-</v>
      </c>
      <c r="M1578" s="147" t="str">
        <f>TRIM(CLEAN(TEXT(IFERROR(INDEX('Glade MR'!$I$4:$J$3000,MATCH($A1578,'Glade MR'!$J$4:$J$3000,0),1),"-"),"@")))</f>
        <v>-</v>
      </c>
      <c r="N1578" s="147" t="str">
        <f>TRIM(CLEAN(TEXT(IFERROR(INDEX('Glade MR'!$P$4:$Q$3000,MATCH($A1578,'Glade MR'!$Q$4:$Q$3000,0),1),"-"),"@")))</f>
        <v>-</v>
      </c>
      <c r="O1578" s="147" t="str">
        <f>TRIM(CLEAN(TEXT(IFERROR(INDEX('Glade MR'!$W$4:$X$3000,MATCH($A1578,'Glade MR'!$X$4:$X$3000,0),1),"-"),"@")))</f>
        <v>-</v>
      </c>
      <c r="P1578" s="159" t="str">
        <f t="shared" si="49"/>
        <v>Not Found</v>
      </c>
      <c r="Q1578" t="str" cm="1">
        <f t="array" ref="Q1578">IF(SUMPRODUCT((TRIM(L1578:O1578)&lt;&gt;"-")*1)=0,
    "No Data",
    IF(COUNTIF(L1578:O1578,INDEX(_xlfn._xlws.FILTER(L1578:O1578,TRIM(L1578:O1578)&lt;&gt;"-"),1))=SUMPRODUCT((TRIM(L1578:O1578)&lt;&gt;"-")*1),
    "No Change",
    "Change"))</f>
        <v>No Data</v>
      </c>
      <c r="R1578" s="159"/>
      <c r="S1578" s="111"/>
    </row>
    <row r="1579" spans="1:19" x14ac:dyDescent="0.3">
      <c r="A1579" t="s">
        <v>2225</v>
      </c>
      <c r="B1579" t="s">
        <v>1145</v>
      </c>
      <c r="C1579" s="160" t="str">
        <f>TRIM(CLEAN(TEXT(IFERROR(INDEX('Snakeden MR'!$B$4:$C$3028,MATCH($A1579,'Snakeden MR'!$C$4:$C$3028,0),1),"-"),"@")))</f>
        <v>-</v>
      </c>
      <c r="D1579" s="147" t="str">
        <f>TRIM(CLEAN(TEXT(IFERROR(INDEX('Snakeden MR'!$I$4:$J$3028,MATCH($A1579,'Snakeden MR'!$J$4:$J$3028,0),1),"-"),"@")))</f>
        <v>-</v>
      </c>
      <c r="E1579" s="147" t="str">
        <f>TRIM(CLEAN(TEXT(IFERROR(INDEX('Snakeden MR'!$P$4:$Q$3028,MATCH($A1579,'Snakeden MR'!$Q$4:$Q$3028,0),1),"-"),"@")))</f>
        <v>-</v>
      </c>
      <c r="F1579" s="147" t="str">
        <f>TRIM(CLEAN(TEXT(IFERROR(INDEX('Snakeden MR'!$W$4:$X$3028,MATCH($A1579,'Snakeden MR'!$X$4:$X$3028,0),1),"-"),"@")))</f>
        <v>-</v>
      </c>
      <c r="G1579" s="159" t="str">
        <f t="shared" si="48"/>
        <v>Not Found</v>
      </c>
      <c r="H1579" t="str" cm="1">
        <f t="array" ref="H1579">IF(SUMPRODUCT((TRIM(C1579:F1579)&lt;&gt;"-")*1)=0,
    "No Data",
    IF(COUNTIF(C1579:F1579,INDEX(_xlfn._xlws.FILTER(C1579:F1579,TRIM(C1579:F1579)&lt;&gt;"-"),1))=SUMPRODUCT((TRIM(C1579:F1579)&lt;&gt;"-")*1),
    "No Change",
    "Change"))</f>
        <v>No Data</v>
      </c>
      <c r="I1579" s="159"/>
      <c r="J1579"/>
      <c r="K1579" s="163"/>
      <c r="L1579" s="147" t="str">
        <f>TRIM(CLEAN(TEXT(IFERROR(INDEX('Glade MR'!$B$4:$C$3000,MATCH($A1579,'Glade MR'!$C$4:$C$3000,0),1),"-"),"@")))</f>
        <v>-</v>
      </c>
      <c r="M1579" s="147" t="str">
        <f>TRIM(CLEAN(TEXT(IFERROR(INDEX('Glade MR'!$I$4:$J$3000,MATCH($A1579,'Glade MR'!$J$4:$J$3000,0),1),"-"),"@")))</f>
        <v>-</v>
      </c>
      <c r="N1579" s="147" t="str">
        <f>TRIM(CLEAN(TEXT(IFERROR(INDEX('Glade MR'!$P$4:$Q$3000,MATCH($A1579,'Glade MR'!$Q$4:$Q$3000,0),1),"-"),"@")))</f>
        <v>-</v>
      </c>
      <c r="O1579" s="147" t="str">
        <f>TRIM(CLEAN(TEXT(IFERROR(INDEX('Glade MR'!$W$4:$X$3000,MATCH($A1579,'Glade MR'!$X$4:$X$3000,0),1),"-"),"@")))</f>
        <v>-</v>
      </c>
      <c r="P1579" s="159" t="str">
        <f t="shared" si="49"/>
        <v>Not Found</v>
      </c>
      <c r="Q1579" t="str" cm="1">
        <f t="array" ref="Q1579">IF(SUMPRODUCT((TRIM(L1579:O1579)&lt;&gt;"-")*1)=0,
    "No Data",
    IF(COUNTIF(L1579:O1579,INDEX(_xlfn._xlws.FILTER(L1579:O1579,TRIM(L1579:O1579)&lt;&gt;"-"),1))=SUMPRODUCT((TRIM(L1579:O1579)&lt;&gt;"-")*1),
    "No Change",
    "Change"))</f>
        <v>No Data</v>
      </c>
      <c r="R1579" s="159"/>
      <c r="S1579" s="111"/>
    </row>
    <row r="1580" spans="1:19" x14ac:dyDescent="0.3">
      <c r="A1580" t="s">
        <v>2226</v>
      </c>
      <c r="B1580" t="s">
        <v>1145</v>
      </c>
      <c r="C1580" s="160" t="str">
        <f>TRIM(CLEAN(TEXT(IFERROR(INDEX('Snakeden MR'!$B$4:$C$3028,MATCH($A1580,'Snakeden MR'!$C$4:$C$3028,0),1),"-"),"@")))</f>
        <v>-</v>
      </c>
      <c r="D1580" s="147" t="str">
        <f>TRIM(CLEAN(TEXT(IFERROR(INDEX('Snakeden MR'!$I$4:$J$3028,MATCH($A1580,'Snakeden MR'!$J$4:$J$3028,0),1),"-"),"@")))</f>
        <v>-</v>
      </c>
      <c r="E1580" s="147" t="str">
        <f>TRIM(CLEAN(TEXT(IFERROR(INDEX('Snakeden MR'!$P$4:$Q$3028,MATCH($A1580,'Snakeden MR'!$Q$4:$Q$3028,0),1),"-"),"@")))</f>
        <v>-</v>
      </c>
      <c r="F1580" s="147" t="str">
        <f>TRIM(CLEAN(TEXT(IFERROR(INDEX('Snakeden MR'!$W$4:$X$3028,MATCH($A1580,'Snakeden MR'!$X$4:$X$3028,0),1),"-"),"@")))</f>
        <v>-</v>
      </c>
      <c r="G1580" s="159" t="str">
        <f t="shared" si="48"/>
        <v>Not Found</v>
      </c>
      <c r="H1580" t="str" cm="1">
        <f t="array" ref="H1580">IF(SUMPRODUCT((TRIM(C1580:F1580)&lt;&gt;"-")*1)=0,
    "No Data",
    IF(COUNTIF(C1580:F1580,INDEX(_xlfn._xlws.FILTER(C1580:F1580,TRIM(C1580:F1580)&lt;&gt;"-"),1))=SUMPRODUCT((TRIM(C1580:F1580)&lt;&gt;"-")*1),
    "No Change",
    "Change"))</f>
        <v>No Data</v>
      </c>
      <c r="I1580" s="159"/>
      <c r="J1580"/>
      <c r="K1580" s="163"/>
      <c r="L1580" s="147" t="str">
        <f>TRIM(CLEAN(TEXT(IFERROR(INDEX('Glade MR'!$B$4:$C$3000,MATCH($A1580,'Glade MR'!$C$4:$C$3000,0),1),"-"),"@")))</f>
        <v>-</v>
      </c>
      <c r="M1580" s="147" t="str">
        <f>TRIM(CLEAN(TEXT(IFERROR(INDEX('Glade MR'!$I$4:$J$3000,MATCH($A1580,'Glade MR'!$J$4:$J$3000,0),1),"-"),"@")))</f>
        <v>-</v>
      </c>
      <c r="N1580" s="147" t="str">
        <f>TRIM(CLEAN(TEXT(IFERROR(INDEX('Glade MR'!$P$4:$Q$3000,MATCH($A1580,'Glade MR'!$Q$4:$Q$3000,0),1),"-"),"@")))</f>
        <v>-</v>
      </c>
      <c r="O1580" s="147" t="str">
        <f>TRIM(CLEAN(TEXT(IFERROR(INDEX('Glade MR'!$W$4:$X$3000,MATCH($A1580,'Glade MR'!$X$4:$X$3000,0),1),"-"),"@")))</f>
        <v>-</v>
      </c>
      <c r="P1580" s="159" t="str">
        <f t="shared" si="49"/>
        <v>Not Found</v>
      </c>
      <c r="Q1580" t="str" cm="1">
        <f t="array" ref="Q1580">IF(SUMPRODUCT((TRIM(L1580:O1580)&lt;&gt;"-")*1)=0,
    "No Data",
    IF(COUNTIF(L1580:O1580,INDEX(_xlfn._xlws.FILTER(L1580:O1580,TRIM(L1580:O1580)&lt;&gt;"-"),1))=SUMPRODUCT((TRIM(L1580:O1580)&lt;&gt;"-")*1),
    "No Change",
    "Change"))</f>
        <v>No Data</v>
      </c>
      <c r="R1580" s="159"/>
      <c r="S1580" s="111"/>
    </row>
    <row r="1581" spans="1:19" x14ac:dyDescent="0.3">
      <c r="A1581" t="s">
        <v>2227</v>
      </c>
      <c r="B1581" t="s">
        <v>1145</v>
      </c>
      <c r="C1581" s="160" t="str">
        <f>TRIM(CLEAN(TEXT(IFERROR(INDEX('Snakeden MR'!$B$4:$C$3028,MATCH($A1581,'Snakeden MR'!$C$4:$C$3028,0),1),"-"),"@")))</f>
        <v>-</v>
      </c>
      <c r="D1581" s="147" t="str">
        <f>TRIM(CLEAN(TEXT(IFERROR(INDEX('Snakeden MR'!$I$4:$J$3028,MATCH($A1581,'Snakeden MR'!$J$4:$J$3028,0),1),"-"),"@")))</f>
        <v>-</v>
      </c>
      <c r="E1581" s="147" t="str">
        <f>TRIM(CLEAN(TEXT(IFERROR(INDEX('Snakeden MR'!$P$4:$Q$3028,MATCH($A1581,'Snakeden MR'!$Q$4:$Q$3028,0),1),"-"),"@")))</f>
        <v>-</v>
      </c>
      <c r="F1581" s="147" t="str">
        <f>TRIM(CLEAN(TEXT(IFERROR(INDEX('Snakeden MR'!$W$4:$X$3028,MATCH($A1581,'Snakeden MR'!$X$4:$X$3028,0),1),"-"),"@")))</f>
        <v>-</v>
      </c>
      <c r="G1581" s="159" t="str">
        <f t="shared" si="48"/>
        <v>Not Found</v>
      </c>
      <c r="H1581" t="str" cm="1">
        <f t="array" ref="H1581">IF(SUMPRODUCT((TRIM(C1581:F1581)&lt;&gt;"-")*1)=0,
    "No Data",
    IF(COUNTIF(C1581:F1581,INDEX(_xlfn._xlws.FILTER(C1581:F1581,TRIM(C1581:F1581)&lt;&gt;"-"),1))=SUMPRODUCT((TRIM(C1581:F1581)&lt;&gt;"-")*1),
    "No Change",
    "Change"))</f>
        <v>No Data</v>
      </c>
      <c r="I1581" s="159"/>
      <c r="J1581"/>
      <c r="K1581" s="163"/>
      <c r="L1581" s="147" t="str">
        <f>TRIM(CLEAN(TEXT(IFERROR(INDEX('Glade MR'!$B$4:$C$3000,MATCH($A1581,'Glade MR'!$C$4:$C$3000,0),1),"-"),"@")))</f>
        <v>-</v>
      </c>
      <c r="M1581" s="147" t="str">
        <f>TRIM(CLEAN(TEXT(IFERROR(INDEX('Glade MR'!$I$4:$J$3000,MATCH($A1581,'Glade MR'!$J$4:$J$3000,0),1),"-"),"@")))</f>
        <v>-</v>
      </c>
      <c r="N1581" s="147" t="str">
        <f>TRIM(CLEAN(TEXT(IFERROR(INDEX('Glade MR'!$P$4:$Q$3000,MATCH($A1581,'Glade MR'!$Q$4:$Q$3000,0),1),"-"),"@")))</f>
        <v>-</v>
      </c>
      <c r="O1581" s="147" t="str">
        <f>TRIM(CLEAN(TEXT(IFERROR(INDEX('Glade MR'!$W$4:$X$3000,MATCH($A1581,'Glade MR'!$X$4:$X$3000,0),1),"-"),"@")))</f>
        <v>-</v>
      </c>
      <c r="P1581" s="159" t="str">
        <f t="shared" si="49"/>
        <v>Not Found</v>
      </c>
      <c r="Q1581" t="str" cm="1">
        <f t="array" ref="Q1581">IF(SUMPRODUCT((TRIM(L1581:O1581)&lt;&gt;"-")*1)=0,
    "No Data",
    IF(COUNTIF(L1581:O1581,INDEX(_xlfn._xlws.FILTER(L1581:O1581,TRIM(L1581:O1581)&lt;&gt;"-"),1))=SUMPRODUCT((TRIM(L1581:O1581)&lt;&gt;"-")*1),
    "No Change",
    "Change"))</f>
        <v>No Data</v>
      </c>
      <c r="R1581" s="159"/>
      <c r="S1581" s="111"/>
    </row>
    <row r="1582" spans="1:19" x14ac:dyDescent="0.3">
      <c r="A1582" t="s">
        <v>2228</v>
      </c>
      <c r="B1582" t="s">
        <v>1145</v>
      </c>
      <c r="C1582" s="160" t="str">
        <f>TRIM(CLEAN(TEXT(IFERROR(INDEX('Snakeden MR'!$B$4:$C$3028,MATCH($A1582,'Snakeden MR'!$C$4:$C$3028,0),1),"-"),"@")))</f>
        <v>-</v>
      </c>
      <c r="D1582" s="147" t="str">
        <f>TRIM(CLEAN(TEXT(IFERROR(INDEX('Snakeden MR'!$I$4:$J$3028,MATCH($A1582,'Snakeden MR'!$J$4:$J$3028,0),1),"-"),"@")))</f>
        <v>-</v>
      </c>
      <c r="E1582" s="147" t="str">
        <f>TRIM(CLEAN(TEXT(IFERROR(INDEX('Snakeden MR'!$P$4:$Q$3028,MATCH($A1582,'Snakeden MR'!$Q$4:$Q$3028,0),1),"-"),"@")))</f>
        <v>-</v>
      </c>
      <c r="F1582" s="147" t="str">
        <f>TRIM(CLEAN(TEXT(IFERROR(INDEX('Snakeden MR'!$W$4:$X$3028,MATCH($A1582,'Snakeden MR'!$X$4:$X$3028,0),1),"-"),"@")))</f>
        <v>-</v>
      </c>
      <c r="G1582" s="159" t="str">
        <f t="shared" si="48"/>
        <v>Not Found</v>
      </c>
      <c r="H1582" t="str" cm="1">
        <f t="array" ref="H1582">IF(SUMPRODUCT((TRIM(C1582:F1582)&lt;&gt;"-")*1)=0,
    "No Data",
    IF(COUNTIF(C1582:F1582,INDEX(_xlfn._xlws.FILTER(C1582:F1582,TRIM(C1582:F1582)&lt;&gt;"-"),1))=SUMPRODUCT((TRIM(C1582:F1582)&lt;&gt;"-")*1),
    "No Change",
    "Change"))</f>
        <v>No Data</v>
      </c>
      <c r="I1582" s="159"/>
      <c r="J1582"/>
      <c r="K1582" s="163"/>
      <c r="L1582" s="147" t="str">
        <f>TRIM(CLEAN(TEXT(IFERROR(INDEX('Glade MR'!$B$4:$C$3000,MATCH($A1582,'Glade MR'!$C$4:$C$3000,0),1),"-"),"@")))</f>
        <v>-</v>
      </c>
      <c r="M1582" s="147" t="str">
        <f>TRIM(CLEAN(TEXT(IFERROR(INDEX('Glade MR'!$I$4:$J$3000,MATCH($A1582,'Glade MR'!$J$4:$J$3000,0),1),"-"),"@")))</f>
        <v>-</v>
      </c>
      <c r="N1582" s="147" t="str">
        <f>TRIM(CLEAN(TEXT(IFERROR(INDEX('Glade MR'!$P$4:$Q$3000,MATCH($A1582,'Glade MR'!$Q$4:$Q$3000,0),1),"-"),"@")))</f>
        <v>-</v>
      </c>
      <c r="O1582" s="147" t="str">
        <f>TRIM(CLEAN(TEXT(IFERROR(INDEX('Glade MR'!$W$4:$X$3000,MATCH($A1582,'Glade MR'!$X$4:$X$3000,0),1),"-"),"@")))</f>
        <v>-</v>
      </c>
      <c r="P1582" s="159" t="str">
        <f t="shared" si="49"/>
        <v>Not Found</v>
      </c>
      <c r="Q1582" t="str" cm="1">
        <f t="array" ref="Q1582">IF(SUMPRODUCT((TRIM(L1582:O1582)&lt;&gt;"-")*1)=0,
    "No Data",
    IF(COUNTIF(L1582:O1582,INDEX(_xlfn._xlws.FILTER(L1582:O1582,TRIM(L1582:O1582)&lt;&gt;"-"),1))=SUMPRODUCT((TRIM(L1582:O1582)&lt;&gt;"-")*1),
    "No Change",
    "Change"))</f>
        <v>No Data</v>
      </c>
      <c r="R1582" s="159"/>
      <c r="S1582" s="111"/>
    </row>
    <row r="1583" spans="1:19" x14ac:dyDescent="0.3">
      <c r="A1583" t="s">
        <v>2229</v>
      </c>
      <c r="B1583" t="s">
        <v>1145</v>
      </c>
      <c r="C1583" s="160" t="str">
        <f>TRIM(CLEAN(TEXT(IFERROR(INDEX('Snakeden MR'!$B$4:$C$3028,MATCH($A1583,'Snakeden MR'!$C$4:$C$3028,0),1),"-"),"@")))</f>
        <v>-</v>
      </c>
      <c r="D1583" s="147" t="str">
        <f>TRIM(CLEAN(TEXT(IFERROR(INDEX('Snakeden MR'!$I$4:$J$3028,MATCH($A1583,'Snakeden MR'!$J$4:$J$3028,0),1),"-"),"@")))</f>
        <v>-</v>
      </c>
      <c r="E1583" s="147" t="str">
        <f>TRIM(CLEAN(TEXT(IFERROR(INDEX('Snakeden MR'!$P$4:$Q$3028,MATCH($A1583,'Snakeden MR'!$Q$4:$Q$3028,0),1),"-"),"@")))</f>
        <v>-</v>
      </c>
      <c r="F1583" s="147" t="str">
        <f>TRIM(CLEAN(TEXT(IFERROR(INDEX('Snakeden MR'!$W$4:$X$3028,MATCH($A1583,'Snakeden MR'!$X$4:$X$3028,0),1),"-"),"@")))</f>
        <v>-</v>
      </c>
      <c r="G1583" s="159" t="str">
        <f t="shared" si="48"/>
        <v>Not Found</v>
      </c>
      <c r="H1583" t="str" cm="1">
        <f t="array" ref="H1583">IF(SUMPRODUCT((TRIM(C1583:F1583)&lt;&gt;"-")*1)=0,
    "No Data",
    IF(COUNTIF(C1583:F1583,INDEX(_xlfn._xlws.FILTER(C1583:F1583,TRIM(C1583:F1583)&lt;&gt;"-"),1))=SUMPRODUCT((TRIM(C1583:F1583)&lt;&gt;"-")*1),
    "No Change",
    "Change"))</f>
        <v>No Data</v>
      </c>
      <c r="I1583" s="159"/>
      <c r="J1583"/>
      <c r="K1583" s="163"/>
      <c r="L1583" s="147" t="str">
        <f>TRIM(CLEAN(TEXT(IFERROR(INDEX('Glade MR'!$B$4:$C$3000,MATCH($A1583,'Glade MR'!$C$4:$C$3000,0),1),"-"),"@")))</f>
        <v>-</v>
      </c>
      <c r="M1583" s="147" t="str">
        <f>TRIM(CLEAN(TEXT(IFERROR(INDEX('Glade MR'!$I$4:$J$3000,MATCH($A1583,'Glade MR'!$J$4:$J$3000,0),1),"-"),"@")))</f>
        <v>-</v>
      </c>
      <c r="N1583" s="147" t="str">
        <f>TRIM(CLEAN(TEXT(IFERROR(INDEX('Glade MR'!$P$4:$Q$3000,MATCH($A1583,'Glade MR'!$Q$4:$Q$3000,0),1),"-"),"@")))</f>
        <v>-</v>
      </c>
      <c r="O1583" s="147" t="str">
        <f>TRIM(CLEAN(TEXT(IFERROR(INDEX('Glade MR'!$W$4:$X$3000,MATCH($A1583,'Glade MR'!$X$4:$X$3000,0),1),"-"),"@")))</f>
        <v>-</v>
      </c>
      <c r="P1583" s="159" t="str">
        <f t="shared" si="49"/>
        <v>Not Found</v>
      </c>
      <c r="Q1583" t="str" cm="1">
        <f t="array" ref="Q1583">IF(SUMPRODUCT((TRIM(L1583:O1583)&lt;&gt;"-")*1)=0,
    "No Data",
    IF(COUNTIF(L1583:O1583,INDEX(_xlfn._xlws.FILTER(L1583:O1583,TRIM(L1583:O1583)&lt;&gt;"-"),1))=SUMPRODUCT((TRIM(L1583:O1583)&lt;&gt;"-")*1),
    "No Change",
    "Change"))</f>
        <v>No Data</v>
      </c>
      <c r="R1583" s="159"/>
      <c r="S1583" s="111"/>
    </row>
    <row r="1584" spans="1:19" x14ac:dyDescent="0.3">
      <c r="A1584" t="s">
        <v>2230</v>
      </c>
      <c r="B1584" t="s">
        <v>1145</v>
      </c>
      <c r="C1584" s="160" t="str">
        <f>TRIM(CLEAN(TEXT(IFERROR(INDEX('Snakeden MR'!$B$4:$C$3028,MATCH($A1584,'Snakeden MR'!$C$4:$C$3028,0),1),"-"),"@")))</f>
        <v>-</v>
      </c>
      <c r="D1584" s="147" t="str">
        <f>TRIM(CLEAN(TEXT(IFERROR(INDEX('Snakeden MR'!$I$4:$J$3028,MATCH($A1584,'Snakeden MR'!$J$4:$J$3028,0),1),"-"),"@")))</f>
        <v>-</v>
      </c>
      <c r="E1584" s="147" t="str">
        <f>TRIM(CLEAN(TEXT(IFERROR(INDEX('Snakeden MR'!$P$4:$Q$3028,MATCH($A1584,'Snakeden MR'!$Q$4:$Q$3028,0),1),"-"),"@")))</f>
        <v>-</v>
      </c>
      <c r="F1584" s="147" t="str">
        <f>TRIM(CLEAN(TEXT(IFERROR(INDEX('Snakeden MR'!$W$4:$X$3028,MATCH($A1584,'Snakeden MR'!$X$4:$X$3028,0),1),"-"),"@")))</f>
        <v>-</v>
      </c>
      <c r="G1584" s="159" t="str">
        <f t="shared" si="48"/>
        <v>Not Found</v>
      </c>
      <c r="H1584" t="str" cm="1">
        <f t="array" ref="H1584">IF(SUMPRODUCT((TRIM(C1584:F1584)&lt;&gt;"-")*1)=0,
    "No Data",
    IF(COUNTIF(C1584:F1584,INDEX(_xlfn._xlws.FILTER(C1584:F1584,TRIM(C1584:F1584)&lt;&gt;"-"),1))=SUMPRODUCT((TRIM(C1584:F1584)&lt;&gt;"-")*1),
    "No Change",
    "Change"))</f>
        <v>No Data</v>
      </c>
      <c r="I1584" s="159"/>
      <c r="J1584"/>
      <c r="K1584" s="163"/>
      <c r="L1584" s="147" t="str">
        <f>TRIM(CLEAN(TEXT(IFERROR(INDEX('Glade MR'!$B$4:$C$3000,MATCH($A1584,'Glade MR'!$C$4:$C$3000,0),1),"-"),"@")))</f>
        <v>-</v>
      </c>
      <c r="M1584" s="147" t="str">
        <f>TRIM(CLEAN(TEXT(IFERROR(INDEX('Glade MR'!$I$4:$J$3000,MATCH($A1584,'Glade MR'!$J$4:$J$3000,0),1),"-"),"@")))</f>
        <v>-</v>
      </c>
      <c r="N1584" s="147" t="str">
        <f>TRIM(CLEAN(TEXT(IFERROR(INDEX('Glade MR'!$P$4:$Q$3000,MATCH($A1584,'Glade MR'!$Q$4:$Q$3000,0),1),"-"),"@")))</f>
        <v>-</v>
      </c>
      <c r="O1584" s="147" t="str">
        <f>TRIM(CLEAN(TEXT(IFERROR(INDEX('Glade MR'!$W$4:$X$3000,MATCH($A1584,'Glade MR'!$X$4:$X$3000,0),1),"-"),"@")))</f>
        <v>-</v>
      </c>
      <c r="P1584" s="159" t="str">
        <f t="shared" si="49"/>
        <v>Not Found</v>
      </c>
      <c r="Q1584" t="str" cm="1">
        <f t="array" ref="Q1584">IF(SUMPRODUCT((TRIM(L1584:O1584)&lt;&gt;"-")*1)=0,
    "No Data",
    IF(COUNTIF(L1584:O1584,INDEX(_xlfn._xlws.FILTER(L1584:O1584,TRIM(L1584:O1584)&lt;&gt;"-"),1))=SUMPRODUCT((TRIM(L1584:O1584)&lt;&gt;"-")*1),
    "No Change",
    "Change"))</f>
        <v>No Data</v>
      </c>
      <c r="R1584" s="159"/>
      <c r="S1584" s="111"/>
    </row>
    <row r="1585" spans="1:19" x14ac:dyDescent="0.3">
      <c r="A1585" t="s">
        <v>2231</v>
      </c>
      <c r="B1585" t="s">
        <v>1145</v>
      </c>
      <c r="C1585" s="160" t="str">
        <f>TRIM(CLEAN(TEXT(IFERROR(INDEX('Snakeden MR'!$B$4:$C$3028,MATCH($A1585,'Snakeden MR'!$C$4:$C$3028,0),1),"-"),"@")))</f>
        <v>-</v>
      </c>
      <c r="D1585" s="147" t="str">
        <f>TRIM(CLEAN(TEXT(IFERROR(INDEX('Snakeden MR'!$I$4:$J$3028,MATCH($A1585,'Snakeden MR'!$J$4:$J$3028,0),1),"-"),"@")))</f>
        <v>-</v>
      </c>
      <c r="E1585" s="147" t="str">
        <f>TRIM(CLEAN(TEXT(IFERROR(INDEX('Snakeden MR'!$P$4:$Q$3028,MATCH($A1585,'Snakeden MR'!$Q$4:$Q$3028,0),1),"-"),"@")))</f>
        <v>-</v>
      </c>
      <c r="F1585" s="147" t="str">
        <f>TRIM(CLEAN(TEXT(IFERROR(INDEX('Snakeden MR'!$W$4:$X$3028,MATCH($A1585,'Snakeden MR'!$X$4:$X$3028,0),1),"-"),"@")))</f>
        <v>-</v>
      </c>
      <c r="G1585" s="159" t="str">
        <f t="shared" si="48"/>
        <v>Not Found</v>
      </c>
      <c r="H1585" t="str" cm="1">
        <f t="array" ref="H1585">IF(SUMPRODUCT((TRIM(C1585:F1585)&lt;&gt;"-")*1)=0,
    "No Data",
    IF(COUNTIF(C1585:F1585,INDEX(_xlfn._xlws.FILTER(C1585:F1585,TRIM(C1585:F1585)&lt;&gt;"-"),1))=SUMPRODUCT((TRIM(C1585:F1585)&lt;&gt;"-")*1),
    "No Change",
    "Change"))</f>
        <v>No Data</v>
      </c>
      <c r="I1585" s="159"/>
      <c r="J1585"/>
      <c r="K1585" s="163"/>
      <c r="L1585" s="147" t="str">
        <f>TRIM(CLEAN(TEXT(IFERROR(INDEX('Glade MR'!$B$4:$C$3000,MATCH($A1585,'Glade MR'!$C$4:$C$3000,0),1),"-"),"@")))</f>
        <v>-</v>
      </c>
      <c r="M1585" s="147" t="str">
        <f>TRIM(CLEAN(TEXT(IFERROR(INDEX('Glade MR'!$I$4:$J$3000,MATCH($A1585,'Glade MR'!$J$4:$J$3000,0),1),"-"),"@")))</f>
        <v>-</v>
      </c>
      <c r="N1585" s="147" t="str">
        <f>TRIM(CLEAN(TEXT(IFERROR(INDEX('Glade MR'!$P$4:$Q$3000,MATCH($A1585,'Glade MR'!$Q$4:$Q$3000,0),1),"-"),"@")))</f>
        <v>-</v>
      </c>
      <c r="O1585" s="147" t="str">
        <f>TRIM(CLEAN(TEXT(IFERROR(INDEX('Glade MR'!$W$4:$X$3000,MATCH($A1585,'Glade MR'!$X$4:$X$3000,0),1),"-"),"@")))</f>
        <v>-</v>
      </c>
      <c r="P1585" s="159" t="str">
        <f t="shared" si="49"/>
        <v>Not Found</v>
      </c>
      <c r="Q1585" t="str" cm="1">
        <f t="array" ref="Q1585">IF(SUMPRODUCT((TRIM(L1585:O1585)&lt;&gt;"-")*1)=0,
    "No Data",
    IF(COUNTIF(L1585:O1585,INDEX(_xlfn._xlws.FILTER(L1585:O1585,TRIM(L1585:O1585)&lt;&gt;"-"),1))=SUMPRODUCT((TRIM(L1585:O1585)&lt;&gt;"-")*1),
    "No Change",
    "Change"))</f>
        <v>No Data</v>
      </c>
      <c r="R1585" s="159"/>
      <c r="S1585" s="111"/>
    </row>
    <row r="1586" spans="1:19" x14ac:dyDescent="0.3">
      <c r="A1586" t="s">
        <v>860</v>
      </c>
      <c r="B1586" t="s">
        <v>1145</v>
      </c>
      <c r="C1586" s="160" t="str">
        <f>TRIM(CLEAN(TEXT(IFERROR(INDEX('Snakeden MR'!$B$4:$C$3028,MATCH($A1586,'Snakeden MR'!$C$4:$C$3028,0),1),"-"),"@")))</f>
        <v>-</v>
      </c>
      <c r="D1586" s="147" t="str">
        <f>TRIM(CLEAN(TEXT(IFERROR(INDEX('Snakeden MR'!$I$4:$J$3028,MATCH($A1586,'Snakeden MR'!$J$4:$J$3028,0),1),"-"),"@")))</f>
        <v>-</v>
      </c>
      <c r="E1586" s="147" t="str">
        <f>TRIM(CLEAN(TEXT(IFERROR(INDEX('Snakeden MR'!$P$4:$Q$3028,MATCH($A1586,'Snakeden MR'!$Q$4:$Q$3028,0),1),"-"),"@")))</f>
        <v>-</v>
      </c>
      <c r="F1586" s="147" t="str">
        <f>TRIM(CLEAN(TEXT(IFERROR(INDEX('Snakeden MR'!$W$4:$X$3028,MATCH($A1586,'Snakeden MR'!$X$4:$X$3028,0),1),"-"),"@")))</f>
        <v>-</v>
      </c>
      <c r="G1586" s="159" t="str">
        <f t="shared" si="48"/>
        <v>Not Found</v>
      </c>
      <c r="H1586" t="str" cm="1">
        <f t="array" ref="H1586">IF(SUMPRODUCT((TRIM(C1586:F1586)&lt;&gt;"-")*1)=0,
    "No Data",
    IF(COUNTIF(C1586:F1586,INDEX(_xlfn._xlws.FILTER(C1586:F1586,TRIM(C1586:F1586)&lt;&gt;"-"),1))=SUMPRODUCT((TRIM(C1586:F1586)&lt;&gt;"-")*1),
    "No Change",
    "Change"))</f>
        <v>No Data</v>
      </c>
      <c r="I1586" s="159"/>
      <c r="J1586"/>
      <c r="K1586" s="163"/>
      <c r="L1586" s="147" t="str">
        <f>TRIM(CLEAN(TEXT(IFERROR(INDEX('Glade MR'!$B$4:$C$3000,MATCH($A1586,'Glade MR'!$C$4:$C$3000,0),1),"-"),"@")))</f>
        <v>-</v>
      </c>
      <c r="M1586" s="147" t="str">
        <f>TRIM(CLEAN(TEXT(IFERROR(INDEX('Glade MR'!$I$4:$J$3000,MATCH($A1586,'Glade MR'!$J$4:$J$3000,0),1),"-"),"@")))</f>
        <v>-</v>
      </c>
      <c r="N1586" s="147" t="str">
        <f>TRIM(CLEAN(TEXT(IFERROR(INDEX('Glade MR'!$P$4:$Q$3000,MATCH($A1586,'Glade MR'!$Q$4:$Q$3000,0),1),"-"),"@")))</f>
        <v>-</v>
      </c>
      <c r="O1586" s="147" t="str">
        <f>TRIM(CLEAN(TEXT(IFERROR(INDEX('Glade MR'!$W$4:$X$3000,MATCH($A1586,'Glade MR'!$X$4:$X$3000,0),1),"-"),"@")))</f>
        <v>Pool 4</v>
      </c>
      <c r="P1586" s="159" t="str">
        <f t="shared" si="49"/>
        <v>Found</v>
      </c>
      <c r="Q1586" t="str" cm="1">
        <f t="array" ref="Q1586">IF(SUMPRODUCT((TRIM(L1586:O1586)&lt;&gt;"-")*1)=0,
    "No Data",
    IF(COUNTIF(L1586:O1586,INDEX(_xlfn._xlws.FILTER(L1586:O1586,TRIM(L1586:O1586)&lt;&gt;"-"),1))=SUMPRODUCT((TRIM(L1586:O1586)&lt;&gt;"-")*1),
    "No Change",
    "Change"))</f>
        <v>No Change</v>
      </c>
      <c r="R1586" s="159"/>
      <c r="S1586" s="111"/>
    </row>
    <row r="1587" spans="1:19" x14ac:dyDescent="0.3">
      <c r="A1587" t="s">
        <v>259</v>
      </c>
      <c r="B1587" t="s">
        <v>1145</v>
      </c>
      <c r="C1587" s="160" t="str">
        <f>TRIM(CLEAN(TEXT(IFERROR(INDEX('Snakeden MR'!$B$4:$C$3028,MATCH($A1587,'Snakeden MR'!$C$4:$C$3028,0),1),"-"),"@")))</f>
        <v>-</v>
      </c>
      <c r="D1587" s="147" t="str">
        <f>TRIM(CLEAN(TEXT(IFERROR(INDEX('Snakeden MR'!$I$4:$J$3028,MATCH($A1587,'Snakeden MR'!$J$4:$J$3028,0),1),"-"),"@")))</f>
        <v>-</v>
      </c>
      <c r="E1587" s="147" t="str">
        <f>TRIM(CLEAN(TEXT(IFERROR(INDEX('Snakeden MR'!$P$4:$Q$3028,MATCH($A1587,'Snakeden MR'!$Q$4:$Q$3028,0),1),"-"),"@")))</f>
        <v>-</v>
      </c>
      <c r="F1587" s="147" t="str">
        <f>TRIM(CLEAN(TEXT(IFERROR(INDEX('Snakeden MR'!$W$4:$X$3028,MATCH($A1587,'Snakeden MR'!$X$4:$X$3028,0),1),"-"),"@")))</f>
        <v>Riffle (P3 -&gt; P4)</v>
      </c>
      <c r="G1587" s="159" t="str">
        <f t="shared" si="48"/>
        <v>Found</v>
      </c>
      <c r="H1587" t="str" cm="1">
        <f t="array" ref="H1587">IF(SUMPRODUCT((TRIM(C1587:F1587)&lt;&gt;"-")*1)=0,
    "No Data",
    IF(COUNTIF(C1587:F1587,INDEX(_xlfn._xlws.FILTER(C1587:F1587,TRIM(C1587:F1587)&lt;&gt;"-"),1))=SUMPRODUCT((TRIM(C1587:F1587)&lt;&gt;"-")*1),
    "No Change",
    "Change"))</f>
        <v>No Change</v>
      </c>
      <c r="I1587" s="159"/>
      <c r="J1587"/>
      <c r="K1587" s="163"/>
      <c r="L1587" s="147" t="str">
        <f>TRIM(CLEAN(TEXT(IFERROR(INDEX('Glade MR'!$B$4:$C$3000,MATCH($A1587,'Glade MR'!$C$4:$C$3000,0),1),"-"),"@")))</f>
        <v>-</v>
      </c>
      <c r="M1587" s="147" t="str">
        <f>TRIM(CLEAN(TEXT(IFERROR(INDEX('Glade MR'!$I$4:$J$3000,MATCH($A1587,'Glade MR'!$J$4:$J$3000,0),1),"-"),"@")))</f>
        <v>-</v>
      </c>
      <c r="N1587" s="147" t="str">
        <f>TRIM(CLEAN(TEXT(IFERROR(INDEX('Glade MR'!$P$4:$Q$3000,MATCH($A1587,'Glade MR'!$Q$4:$Q$3000,0),1),"-"),"@")))</f>
        <v>-</v>
      </c>
      <c r="O1587" s="147" t="str">
        <f>TRIM(CLEAN(TEXT(IFERROR(INDEX('Glade MR'!$W$4:$X$3000,MATCH($A1587,'Glade MR'!$X$4:$X$3000,0),1),"-"),"@")))</f>
        <v>-</v>
      </c>
      <c r="P1587" s="159" t="str">
        <f t="shared" si="49"/>
        <v>Not Found</v>
      </c>
      <c r="Q1587" t="str" cm="1">
        <f t="array" ref="Q1587">IF(SUMPRODUCT((TRIM(L1587:O1587)&lt;&gt;"-")*1)=0,
    "No Data",
    IF(COUNTIF(L1587:O1587,INDEX(_xlfn._xlws.FILTER(L1587:O1587,TRIM(L1587:O1587)&lt;&gt;"-"),1))=SUMPRODUCT((TRIM(L1587:O1587)&lt;&gt;"-")*1),
    "No Change",
    "Change"))</f>
        <v>No Data</v>
      </c>
      <c r="R1587" s="159"/>
      <c r="S1587" s="111"/>
    </row>
    <row r="1588" spans="1:19" x14ac:dyDescent="0.3">
      <c r="A1588" t="s">
        <v>2232</v>
      </c>
      <c r="B1588" t="s">
        <v>1145</v>
      </c>
      <c r="C1588" s="160" t="str">
        <f>TRIM(CLEAN(TEXT(IFERROR(INDEX('Snakeden MR'!$B$4:$C$3028,MATCH($A1588,'Snakeden MR'!$C$4:$C$3028,0),1),"-"),"@")))</f>
        <v>-</v>
      </c>
      <c r="D1588" s="147" t="str">
        <f>TRIM(CLEAN(TEXT(IFERROR(INDEX('Snakeden MR'!$I$4:$J$3028,MATCH($A1588,'Snakeden MR'!$J$4:$J$3028,0),1),"-"),"@")))</f>
        <v>-</v>
      </c>
      <c r="E1588" s="147" t="str">
        <f>TRIM(CLEAN(TEXT(IFERROR(INDEX('Snakeden MR'!$P$4:$Q$3028,MATCH($A1588,'Snakeden MR'!$Q$4:$Q$3028,0),1),"-"),"@")))</f>
        <v>-</v>
      </c>
      <c r="F1588" s="147" t="str">
        <f>TRIM(CLEAN(TEXT(IFERROR(INDEX('Snakeden MR'!$W$4:$X$3028,MATCH($A1588,'Snakeden MR'!$X$4:$X$3028,0),1),"-"),"@")))</f>
        <v>-</v>
      </c>
      <c r="G1588" s="159" t="str">
        <f t="shared" si="48"/>
        <v>Not Found</v>
      </c>
      <c r="H1588" t="str" cm="1">
        <f t="array" ref="H1588">IF(SUMPRODUCT((TRIM(C1588:F1588)&lt;&gt;"-")*1)=0,
    "No Data",
    IF(COUNTIF(C1588:F1588,INDEX(_xlfn._xlws.FILTER(C1588:F1588,TRIM(C1588:F1588)&lt;&gt;"-"),1))=SUMPRODUCT((TRIM(C1588:F1588)&lt;&gt;"-")*1),
    "No Change",
    "Change"))</f>
        <v>No Data</v>
      </c>
      <c r="I1588" s="159"/>
      <c r="J1588"/>
      <c r="K1588" s="163"/>
      <c r="L1588" s="147" t="str">
        <f>TRIM(CLEAN(TEXT(IFERROR(INDEX('Glade MR'!$B$4:$C$3000,MATCH($A1588,'Glade MR'!$C$4:$C$3000,0),1),"-"),"@")))</f>
        <v>-</v>
      </c>
      <c r="M1588" s="147" t="str">
        <f>TRIM(CLEAN(TEXT(IFERROR(INDEX('Glade MR'!$I$4:$J$3000,MATCH($A1588,'Glade MR'!$J$4:$J$3000,0),1),"-"),"@")))</f>
        <v>-</v>
      </c>
      <c r="N1588" s="147" t="str">
        <f>TRIM(CLEAN(TEXT(IFERROR(INDEX('Glade MR'!$P$4:$Q$3000,MATCH($A1588,'Glade MR'!$Q$4:$Q$3000,0),1),"-"),"@")))</f>
        <v>-</v>
      </c>
      <c r="O1588" s="147" t="str">
        <f>TRIM(CLEAN(TEXT(IFERROR(INDEX('Glade MR'!$W$4:$X$3000,MATCH($A1588,'Glade MR'!$X$4:$X$3000,0),1),"-"),"@")))</f>
        <v>-</v>
      </c>
      <c r="P1588" s="159" t="str">
        <f t="shared" si="49"/>
        <v>Not Found</v>
      </c>
      <c r="Q1588" t="str" cm="1">
        <f t="array" ref="Q1588">IF(SUMPRODUCT((TRIM(L1588:O1588)&lt;&gt;"-")*1)=0,
    "No Data",
    IF(COUNTIF(L1588:O1588,INDEX(_xlfn._xlws.FILTER(L1588:O1588,TRIM(L1588:O1588)&lt;&gt;"-"),1))=SUMPRODUCT((TRIM(L1588:O1588)&lt;&gt;"-")*1),
    "No Change",
    "Change"))</f>
        <v>No Data</v>
      </c>
      <c r="R1588" s="159"/>
      <c r="S1588" s="111"/>
    </row>
    <row r="1589" spans="1:19" x14ac:dyDescent="0.3">
      <c r="A1589" t="s">
        <v>2233</v>
      </c>
      <c r="B1589" t="s">
        <v>1145</v>
      </c>
      <c r="C1589" s="160" t="str">
        <f>TRIM(CLEAN(TEXT(IFERROR(INDEX('Snakeden MR'!$B$4:$C$3028,MATCH($A1589,'Snakeden MR'!$C$4:$C$3028,0),1),"-"),"@")))</f>
        <v>-</v>
      </c>
      <c r="D1589" s="147" t="str">
        <f>TRIM(CLEAN(TEXT(IFERROR(INDEX('Snakeden MR'!$I$4:$J$3028,MATCH($A1589,'Snakeden MR'!$J$4:$J$3028,0),1),"-"),"@")))</f>
        <v>-</v>
      </c>
      <c r="E1589" s="147" t="str">
        <f>TRIM(CLEAN(TEXT(IFERROR(INDEX('Snakeden MR'!$P$4:$Q$3028,MATCH($A1589,'Snakeden MR'!$Q$4:$Q$3028,0),1),"-"),"@")))</f>
        <v>-</v>
      </c>
      <c r="F1589" s="147" t="str">
        <f>TRIM(CLEAN(TEXT(IFERROR(INDEX('Snakeden MR'!$W$4:$X$3028,MATCH($A1589,'Snakeden MR'!$X$4:$X$3028,0),1),"-"),"@")))</f>
        <v>-</v>
      </c>
      <c r="G1589" s="159" t="str">
        <f t="shared" si="48"/>
        <v>Not Found</v>
      </c>
      <c r="H1589" t="str" cm="1">
        <f t="array" ref="H1589">IF(SUMPRODUCT((TRIM(C1589:F1589)&lt;&gt;"-")*1)=0,
    "No Data",
    IF(COUNTIF(C1589:F1589,INDEX(_xlfn._xlws.FILTER(C1589:F1589,TRIM(C1589:F1589)&lt;&gt;"-"),1))=SUMPRODUCT((TRIM(C1589:F1589)&lt;&gt;"-")*1),
    "No Change",
    "Change"))</f>
        <v>No Data</v>
      </c>
      <c r="I1589" s="159"/>
      <c r="J1589"/>
      <c r="K1589" s="163"/>
      <c r="L1589" s="147" t="str">
        <f>TRIM(CLEAN(TEXT(IFERROR(INDEX('Glade MR'!$B$4:$C$3000,MATCH($A1589,'Glade MR'!$C$4:$C$3000,0),1),"-"),"@")))</f>
        <v>-</v>
      </c>
      <c r="M1589" s="147" t="str">
        <f>TRIM(CLEAN(TEXT(IFERROR(INDEX('Glade MR'!$I$4:$J$3000,MATCH($A1589,'Glade MR'!$J$4:$J$3000,0),1),"-"),"@")))</f>
        <v>-</v>
      </c>
      <c r="N1589" s="147" t="str">
        <f>TRIM(CLEAN(TEXT(IFERROR(INDEX('Glade MR'!$P$4:$Q$3000,MATCH($A1589,'Glade MR'!$Q$4:$Q$3000,0),1),"-"),"@")))</f>
        <v>-</v>
      </c>
      <c r="O1589" s="147" t="str">
        <f>TRIM(CLEAN(TEXT(IFERROR(INDEX('Glade MR'!$W$4:$X$3000,MATCH($A1589,'Glade MR'!$X$4:$X$3000,0),1),"-"),"@")))</f>
        <v>-</v>
      </c>
      <c r="P1589" s="159" t="str">
        <f t="shared" si="49"/>
        <v>Not Found</v>
      </c>
      <c r="Q1589" t="str" cm="1">
        <f t="array" ref="Q1589">IF(SUMPRODUCT((TRIM(L1589:O1589)&lt;&gt;"-")*1)=0,
    "No Data",
    IF(COUNTIF(L1589:O1589,INDEX(_xlfn._xlws.FILTER(L1589:O1589,TRIM(L1589:O1589)&lt;&gt;"-"),1))=SUMPRODUCT((TRIM(L1589:O1589)&lt;&gt;"-")*1),
    "No Change",
    "Change"))</f>
        <v>No Data</v>
      </c>
      <c r="R1589" s="159"/>
      <c r="S1589" s="111"/>
    </row>
    <row r="1590" spans="1:19" x14ac:dyDescent="0.3">
      <c r="A1590" t="s">
        <v>2234</v>
      </c>
      <c r="B1590" t="s">
        <v>1145</v>
      </c>
      <c r="C1590" s="160" t="str">
        <f>TRIM(CLEAN(TEXT(IFERROR(INDEX('Snakeden MR'!$B$4:$C$3028,MATCH($A1590,'Snakeden MR'!$C$4:$C$3028,0),1),"-"),"@")))</f>
        <v>-</v>
      </c>
      <c r="D1590" s="147" t="str">
        <f>TRIM(CLEAN(TEXT(IFERROR(INDEX('Snakeden MR'!$I$4:$J$3028,MATCH($A1590,'Snakeden MR'!$J$4:$J$3028,0),1),"-"),"@")))</f>
        <v>-</v>
      </c>
      <c r="E1590" s="147" t="str">
        <f>TRIM(CLEAN(TEXT(IFERROR(INDEX('Snakeden MR'!$P$4:$Q$3028,MATCH($A1590,'Snakeden MR'!$Q$4:$Q$3028,0),1),"-"),"@")))</f>
        <v>-</v>
      </c>
      <c r="F1590" s="147" t="str">
        <f>TRIM(CLEAN(TEXT(IFERROR(INDEX('Snakeden MR'!$W$4:$X$3028,MATCH($A1590,'Snakeden MR'!$X$4:$X$3028,0),1),"-"),"@")))</f>
        <v>-</v>
      </c>
      <c r="G1590" s="159" t="str">
        <f t="shared" si="48"/>
        <v>Not Found</v>
      </c>
      <c r="H1590" t="str" cm="1">
        <f t="array" ref="H1590">IF(SUMPRODUCT((TRIM(C1590:F1590)&lt;&gt;"-")*1)=0,
    "No Data",
    IF(COUNTIF(C1590:F1590,INDEX(_xlfn._xlws.FILTER(C1590:F1590,TRIM(C1590:F1590)&lt;&gt;"-"),1))=SUMPRODUCT((TRIM(C1590:F1590)&lt;&gt;"-")*1),
    "No Change",
    "Change"))</f>
        <v>No Data</v>
      </c>
      <c r="I1590" s="159"/>
      <c r="J1590"/>
      <c r="K1590" s="163"/>
      <c r="L1590" s="147" t="str">
        <f>TRIM(CLEAN(TEXT(IFERROR(INDEX('Glade MR'!$B$4:$C$3000,MATCH($A1590,'Glade MR'!$C$4:$C$3000,0),1),"-"),"@")))</f>
        <v>-</v>
      </c>
      <c r="M1590" s="147" t="str">
        <f>TRIM(CLEAN(TEXT(IFERROR(INDEX('Glade MR'!$I$4:$J$3000,MATCH($A1590,'Glade MR'!$J$4:$J$3000,0),1),"-"),"@")))</f>
        <v>-</v>
      </c>
      <c r="N1590" s="147" t="str">
        <f>TRIM(CLEAN(TEXT(IFERROR(INDEX('Glade MR'!$P$4:$Q$3000,MATCH($A1590,'Glade MR'!$Q$4:$Q$3000,0),1),"-"),"@")))</f>
        <v>-</v>
      </c>
      <c r="O1590" s="147" t="str">
        <f>TRIM(CLEAN(TEXT(IFERROR(INDEX('Glade MR'!$W$4:$X$3000,MATCH($A1590,'Glade MR'!$X$4:$X$3000,0),1),"-"),"@")))</f>
        <v>-</v>
      </c>
      <c r="P1590" s="159" t="str">
        <f t="shared" si="49"/>
        <v>Not Found</v>
      </c>
      <c r="Q1590" t="str" cm="1">
        <f t="array" ref="Q1590">IF(SUMPRODUCT((TRIM(L1590:O1590)&lt;&gt;"-")*1)=0,
    "No Data",
    IF(COUNTIF(L1590:O1590,INDEX(_xlfn._xlws.FILTER(L1590:O1590,TRIM(L1590:O1590)&lt;&gt;"-"),1))=SUMPRODUCT((TRIM(L1590:O1590)&lt;&gt;"-")*1),
    "No Change",
    "Change"))</f>
        <v>No Data</v>
      </c>
      <c r="R1590" s="159"/>
      <c r="S1590" s="111"/>
    </row>
    <row r="1591" spans="1:19" x14ac:dyDescent="0.3">
      <c r="A1591" t="s">
        <v>2235</v>
      </c>
      <c r="B1591" t="s">
        <v>1145</v>
      </c>
      <c r="C1591" s="160" t="str">
        <f>TRIM(CLEAN(TEXT(IFERROR(INDEX('Snakeden MR'!$B$4:$C$3028,MATCH($A1591,'Snakeden MR'!$C$4:$C$3028,0),1),"-"),"@")))</f>
        <v>-</v>
      </c>
      <c r="D1591" s="147" t="str">
        <f>TRIM(CLEAN(TEXT(IFERROR(INDEX('Snakeden MR'!$I$4:$J$3028,MATCH($A1591,'Snakeden MR'!$J$4:$J$3028,0),1),"-"),"@")))</f>
        <v>-</v>
      </c>
      <c r="E1591" s="147" t="str">
        <f>TRIM(CLEAN(TEXT(IFERROR(INDEX('Snakeden MR'!$P$4:$Q$3028,MATCH($A1591,'Snakeden MR'!$Q$4:$Q$3028,0),1),"-"),"@")))</f>
        <v>-</v>
      </c>
      <c r="F1591" s="147" t="str">
        <f>TRIM(CLEAN(TEXT(IFERROR(INDEX('Snakeden MR'!$W$4:$X$3028,MATCH($A1591,'Snakeden MR'!$X$4:$X$3028,0),1),"-"),"@")))</f>
        <v>-</v>
      </c>
      <c r="G1591" s="159" t="str">
        <f t="shared" si="48"/>
        <v>Not Found</v>
      </c>
      <c r="H1591" t="str" cm="1">
        <f t="array" ref="H1591">IF(SUMPRODUCT((TRIM(C1591:F1591)&lt;&gt;"-")*1)=0,
    "No Data",
    IF(COUNTIF(C1591:F1591,INDEX(_xlfn._xlws.FILTER(C1591:F1591,TRIM(C1591:F1591)&lt;&gt;"-"),1))=SUMPRODUCT((TRIM(C1591:F1591)&lt;&gt;"-")*1),
    "No Change",
    "Change"))</f>
        <v>No Data</v>
      </c>
      <c r="I1591" s="159"/>
      <c r="J1591"/>
      <c r="K1591" s="163"/>
      <c r="L1591" s="147" t="str">
        <f>TRIM(CLEAN(TEXT(IFERROR(INDEX('Glade MR'!$B$4:$C$3000,MATCH($A1591,'Glade MR'!$C$4:$C$3000,0),1),"-"),"@")))</f>
        <v>-</v>
      </c>
      <c r="M1591" s="147" t="str">
        <f>TRIM(CLEAN(TEXT(IFERROR(INDEX('Glade MR'!$I$4:$J$3000,MATCH($A1591,'Glade MR'!$J$4:$J$3000,0),1),"-"),"@")))</f>
        <v>-</v>
      </c>
      <c r="N1591" s="147" t="str">
        <f>TRIM(CLEAN(TEXT(IFERROR(INDEX('Glade MR'!$P$4:$Q$3000,MATCH($A1591,'Glade MR'!$Q$4:$Q$3000,0),1),"-"),"@")))</f>
        <v>-</v>
      </c>
      <c r="O1591" s="147" t="str">
        <f>TRIM(CLEAN(TEXT(IFERROR(INDEX('Glade MR'!$W$4:$X$3000,MATCH($A1591,'Glade MR'!$X$4:$X$3000,0),1),"-"),"@")))</f>
        <v>-</v>
      </c>
      <c r="P1591" s="159" t="str">
        <f t="shared" si="49"/>
        <v>Not Found</v>
      </c>
      <c r="Q1591" t="str" cm="1">
        <f t="array" ref="Q1591">IF(SUMPRODUCT((TRIM(L1591:O1591)&lt;&gt;"-")*1)=0,
    "No Data",
    IF(COUNTIF(L1591:O1591,INDEX(_xlfn._xlws.FILTER(L1591:O1591,TRIM(L1591:O1591)&lt;&gt;"-"),1))=SUMPRODUCT((TRIM(L1591:O1591)&lt;&gt;"-")*1),
    "No Change",
    "Change"))</f>
        <v>No Data</v>
      </c>
      <c r="R1591" s="159"/>
      <c r="S1591" s="111"/>
    </row>
    <row r="1592" spans="1:19" x14ac:dyDescent="0.3">
      <c r="A1592" t="s">
        <v>2236</v>
      </c>
      <c r="B1592" t="s">
        <v>1145</v>
      </c>
      <c r="C1592" s="160" t="str">
        <f>TRIM(CLEAN(TEXT(IFERROR(INDEX('Snakeden MR'!$B$4:$C$3028,MATCH($A1592,'Snakeden MR'!$C$4:$C$3028,0),1),"-"),"@")))</f>
        <v>-</v>
      </c>
      <c r="D1592" s="147" t="str">
        <f>TRIM(CLEAN(TEXT(IFERROR(INDEX('Snakeden MR'!$I$4:$J$3028,MATCH($A1592,'Snakeden MR'!$J$4:$J$3028,0),1),"-"),"@")))</f>
        <v>-</v>
      </c>
      <c r="E1592" s="147" t="str">
        <f>TRIM(CLEAN(TEXT(IFERROR(INDEX('Snakeden MR'!$P$4:$Q$3028,MATCH($A1592,'Snakeden MR'!$Q$4:$Q$3028,0),1),"-"),"@")))</f>
        <v>-</v>
      </c>
      <c r="F1592" s="147" t="str">
        <f>TRIM(CLEAN(TEXT(IFERROR(INDEX('Snakeden MR'!$W$4:$X$3028,MATCH($A1592,'Snakeden MR'!$X$4:$X$3028,0),1),"-"),"@")))</f>
        <v>-</v>
      </c>
      <c r="G1592" s="159" t="str">
        <f t="shared" si="48"/>
        <v>Not Found</v>
      </c>
      <c r="H1592" t="str" cm="1">
        <f t="array" ref="H1592">IF(SUMPRODUCT((TRIM(C1592:F1592)&lt;&gt;"-")*1)=0,
    "No Data",
    IF(COUNTIF(C1592:F1592,INDEX(_xlfn._xlws.FILTER(C1592:F1592,TRIM(C1592:F1592)&lt;&gt;"-"),1))=SUMPRODUCT((TRIM(C1592:F1592)&lt;&gt;"-")*1),
    "No Change",
    "Change"))</f>
        <v>No Data</v>
      </c>
      <c r="I1592" s="159"/>
      <c r="J1592"/>
      <c r="K1592" s="163"/>
      <c r="L1592" s="147" t="str">
        <f>TRIM(CLEAN(TEXT(IFERROR(INDEX('Glade MR'!$B$4:$C$3000,MATCH($A1592,'Glade MR'!$C$4:$C$3000,0),1),"-"),"@")))</f>
        <v>-</v>
      </c>
      <c r="M1592" s="147" t="str">
        <f>TRIM(CLEAN(TEXT(IFERROR(INDEX('Glade MR'!$I$4:$J$3000,MATCH($A1592,'Glade MR'!$J$4:$J$3000,0),1),"-"),"@")))</f>
        <v>-</v>
      </c>
      <c r="N1592" s="147" t="str">
        <f>TRIM(CLEAN(TEXT(IFERROR(INDEX('Glade MR'!$P$4:$Q$3000,MATCH($A1592,'Glade MR'!$Q$4:$Q$3000,0),1),"-"),"@")))</f>
        <v>-</v>
      </c>
      <c r="O1592" s="147" t="str">
        <f>TRIM(CLEAN(TEXT(IFERROR(INDEX('Glade MR'!$W$4:$X$3000,MATCH($A1592,'Glade MR'!$X$4:$X$3000,0),1),"-"),"@")))</f>
        <v>-</v>
      </c>
      <c r="P1592" s="159" t="str">
        <f t="shared" si="49"/>
        <v>Not Found</v>
      </c>
      <c r="Q1592" t="str" cm="1">
        <f t="array" ref="Q1592">IF(SUMPRODUCT((TRIM(L1592:O1592)&lt;&gt;"-")*1)=0,
    "No Data",
    IF(COUNTIF(L1592:O1592,INDEX(_xlfn._xlws.FILTER(L1592:O1592,TRIM(L1592:O1592)&lt;&gt;"-"),1))=SUMPRODUCT((TRIM(L1592:O1592)&lt;&gt;"-")*1),
    "No Change",
    "Change"))</f>
        <v>No Data</v>
      </c>
      <c r="R1592" s="159"/>
      <c r="S1592" s="111"/>
    </row>
    <row r="1593" spans="1:19" x14ac:dyDescent="0.3">
      <c r="A1593" t="s">
        <v>2237</v>
      </c>
      <c r="B1593" t="s">
        <v>1145</v>
      </c>
      <c r="C1593" s="160" t="str">
        <f>TRIM(CLEAN(TEXT(IFERROR(INDEX('Snakeden MR'!$B$4:$C$3028,MATCH($A1593,'Snakeden MR'!$C$4:$C$3028,0),1),"-"),"@")))</f>
        <v>-</v>
      </c>
      <c r="D1593" s="147" t="str">
        <f>TRIM(CLEAN(TEXT(IFERROR(INDEX('Snakeden MR'!$I$4:$J$3028,MATCH($A1593,'Snakeden MR'!$J$4:$J$3028,0),1),"-"),"@")))</f>
        <v>-</v>
      </c>
      <c r="E1593" s="147" t="str">
        <f>TRIM(CLEAN(TEXT(IFERROR(INDEX('Snakeden MR'!$P$4:$Q$3028,MATCH($A1593,'Snakeden MR'!$Q$4:$Q$3028,0),1),"-"),"@")))</f>
        <v>-</v>
      </c>
      <c r="F1593" s="147" t="str">
        <f>TRIM(CLEAN(TEXT(IFERROR(INDEX('Snakeden MR'!$W$4:$X$3028,MATCH($A1593,'Snakeden MR'!$X$4:$X$3028,0),1),"-"),"@")))</f>
        <v>-</v>
      </c>
      <c r="G1593" s="159" t="str">
        <f t="shared" si="48"/>
        <v>Not Found</v>
      </c>
      <c r="H1593" t="str" cm="1">
        <f t="array" ref="H1593">IF(SUMPRODUCT((TRIM(C1593:F1593)&lt;&gt;"-")*1)=0,
    "No Data",
    IF(COUNTIF(C1593:F1593,INDEX(_xlfn._xlws.FILTER(C1593:F1593,TRIM(C1593:F1593)&lt;&gt;"-"),1))=SUMPRODUCT((TRIM(C1593:F1593)&lt;&gt;"-")*1),
    "No Change",
    "Change"))</f>
        <v>No Data</v>
      </c>
      <c r="I1593" s="159"/>
      <c r="J1593"/>
      <c r="K1593" s="163"/>
      <c r="L1593" s="147" t="str">
        <f>TRIM(CLEAN(TEXT(IFERROR(INDEX('Glade MR'!$B$4:$C$3000,MATCH($A1593,'Glade MR'!$C$4:$C$3000,0),1),"-"),"@")))</f>
        <v>-</v>
      </c>
      <c r="M1593" s="147" t="str">
        <f>TRIM(CLEAN(TEXT(IFERROR(INDEX('Glade MR'!$I$4:$J$3000,MATCH($A1593,'Glade MR'!$J$4:$J$3000,0),1),"-"),"@")))</f>
        <v>-</v>
      </c>
      <c r="N1593" s="147" t="str">
        <f>TRIM(CLEAN(TEXT(IFERROR(INDEX('Glade MR'!$P$4:$Q$3000,MATCH($A1593,'Glade MR'!$Q$4:$Q$3000,0),1),"-"),"@")))</f>
        <v>-</v>
      </c>
      <c r="O1593" s="147" t="str">
        <f>TRIM(CLEAN(TEXT(IFERROR(INDEX('Glade MR'!$W$4:$X$3000,MATCH($A1593,'Glade MR'!$X$4:$X$3000,0),1),"-"),"@")))</f>
        <v>-</v>
      </c>
      <c r="P1593" s="159" t="str">
        <f t="shared" si="49"/>
        <v>Not Found</v>
      </c>
      <c r="Q1593" t="str" cm="1">
        <f t="array" ref="Q1593">IF(SUMPRODUCT((TRIM(L1593:O1593)&lt;&gt;"-")*1)=0,
    "No Data",
    IF(COUNTIF(L1593:O1593,INDEX(_xlfn._xlws.FILTER(L1593:O1593,TRIM(L1593:O1593)&lt;&gt;"-"),1))=SUMPRODUCT((TRIM(L1593:O1593)&lt;&gt;"-")*1),
    "No Change",
    "Change"))</f>
        <v>No Data</v>
      </c>
      <c r="R1593" s="159"/>
      <c r="S1593" s="111"/>
    </row>
    <row r="1594" spans="1:19" x14ac:dyDescent="0.3">
      <c r="A1594" t="s">
        <v>2238</v>
      </c>
      <c r="B1594" t="s">
        <v>1145</v>
      </c>
      <c r="C1594" s="160" t="str">
        <f>TRIM(CLEAN(TEXT(IFERROR(INDEX('Snakeden MR'!$B$4:$C$3028,MATCH($A1594,'Snakeden MR'!$C$4:$C$3028,0),1),"-"),"@")))</f>
        <v>-</v>
      </c>
      <c r="D1594" s="147" t="str">
        <f>TRIM(CLEAN(TEXT(IFERROR(INDEX('Snakeden MR'!$I$4:$J$3028,MATCH($A1594,'Snakeden MR'!$J$4:$J$3028,0),1),"-"),"@")))</f>
        <v>-</v>
      </c>
      <c r="E1594" s="147" t="str">
        <f>TRIM(CLEAN(TEXT(IFERROR(INDEX('Snakeden MR'!$P$4:$Q$3028,MATCH($A1594,'Snakeden MR'!$Q$4:$Q$3028,0),1),"-"),"@")))</f>
        <v>-</v>
      </c>
      <c r="F1594" s="147" t="str">
        <f>TRIM(CLEAN(TEXT(IFERROR(INDEX('Snakeden MR'!$W$4:$X$3028,MATCH($A1594,'Snakeden MR'!$X$4:$X$3028,0),1),"-"),"@")))</f>
        <v>-</v>
      </c>
      <c r="G1594" s="159" t="str">
        <f t="shared" si="48"/>
        <v>Not Found</v>
      </c>
      <c r="H1594" t="str" cm="1">
        <f t="array" ref="H1594">IF(SUMPRODUCT((TRIM(C1594:F1594)&lt;&gt;"-")*1)=0,
    "No Data",
    IF(COUNTIF(C1594:F1594,INDEX(_xlfn._xlws.FILTER(C1594:F1594,TRIM(C1594:F1594)&lt;&gt;"-"),1))=SUMPRODUCT((TRIM(C1594:F1594)&lt;&gt;"-")*1),
    "No Change",
    "Change"))</f>
        <v>No Data</v>
      </c>
      <c r="I1594" s="159"/>
      <c r="J1594"/>
      <c r="K1594" s="163"/>
      <c r="L1594" s="147" t="str">
        <f>TRIM(CLEAN(TEXT(IFERROR(INDEX('Glade MR'!$B$4:$C$3000,MATCH($A1594,'Glade MR'!$C$4:$C$3000,0),1),"-"),"@")))</f>
        <v>-</v>
      </c>
      <c r="M1594" s="147" t="str">
        <f>TRIM(CLEAN(TEXT(IFERROR(INDEX('Glade MR'!$I$4:$J$3000,MATCH($A1594,'Glade MR'!$J$4:$J$3000,0),1),"-"),"@")))</f>
        <v>-</v>
      </c>
      <c r="N1594" s="147" t="str">
        <f>TRIM(CLEAN(TEXT(IFERROR(INDEX('Glade MR'!$P$4:$Q$3000,MATCH($A1594,'Glade MR'!$Q$4:$Q$3000,0),1),"-"),"@")))</f>
        <v>-</v>
      </c>
      <c r="O1594" s="147" t="str">
        <f>TRIM(CLEAN(TEXT(IFERROR(INDEX('Glade MR'!$W$4:$X$3000,MATCH($A1594,'Glade MR'!$X$4:$X$3000,0),1),"-"),"@")))</f>
        <v>-</v>
      </c>
      <c r="P1594" s="159" t="str">
        <f t="shared" si="49"/>
        <v>Not Found</v>
      </c>
      <c r="Q1594" t="str" cm="1">
        <f t="array" ref="Q1594">IF(SUMPRODUCT((TRIM(L1594:O1594)&lt;&gt;"-")*1)=0,
    "No Data",
    IF(COUNTIF(L1594:O1594,INDEX(_xlfn._xlws.FILTER(L1594:O1594,TRIM(L1594:O1594)&lt;&gt;"-"),1))=SUMPRODUCT((TRIM(L1594:O1594)&lt;&gt;"-")*1),
    "No Change",
    "Change"))</f>
        <v>No Data</v>
      </c>
      <c r="R1594" s="159"/>
      <c r="S1594" s="111"/>
    </row>
    <row r="1595" spans="1:19" x14ac:dyDescent="0.3">
      <c r="A1595" t="s">
        <v>2239</v>
      </c>
      <c r="B1595" t="s">
        <v>1145</v>
      </c>
      <c r="C1595" s="160" t="str">
        <f>TRIM(CLEAN(TEXT(IFERROR(INDEX('Snakeden MR'!$B$4:$C$3028,MATCH($A1595,'Snakeden MR'!$C$4:$C$3028,0),1),"-"),"@")))</f>
        <v>-</v>
      </c>
      <c r="D1595" s="147" t="str">
        <f>TRIM(CLEAN(TEXT(IFERROR(INDEX('Snakeden MR'!$I$4:$J$3028,MATCH($A1595,'Snakeden MR'!$J$4:$J$3028,0),1),"-"),"@")))</f>
        <v>-</v>
      </c>
      <c r="E1595" s="147" t="str">
        <f>TRIM(CLEAN(TEXT(IFERROR(INDEX('Snakeden MR'!$P$4:$Q$3028,MATCH($A1595,'Snakeden MR'!$Q$4:$Q$3028,0),1),"-"),"@")))</f>
        <v>-</v>
      </c>
      <c r="F1595" s="147" t="str">
        <f>TRIM(CLEAN(TEXT(IFERROR(INDEX('Snakeden MR'!$W$4:$X$3028,MATCH($A1595,'Snakeden MR'!$X$4:$X$3028,0),1),"-"),"@")))</f>
        <v>-</v>
      </c>
      <c r="G1595" s="159" t="str">
        <f t="shared" si="48"/>
        <v>Not Found</v>
      </c>
      <c r="H1595" t="str" cm="1">
        <f t="array" ref="H1595">IF(SUMPRODUCT((TRIM(C1595:F1595)&lt;&gt;"-")*1)=0,
    "No Data",
    IF(COUNTIF(C1595:F1595,INDEX(_xlfn._xlws.FILTER(C1595:F1595,TRIM(C1595:F1595)&lt;&gt;"-"),1))=SUMPRODUCT((TRIM(C1595:F1595)&lt;&gt;"-")*1),
    "No Change",
    "Change"))</f>
        <v>No Data</v>
      </c>
      <c r="I1595" s="159"/>
      <c r="J1595"/>
      <c r="K1595" s="163"/>
      <c r="L1595" s="147" t="str">
        <f>TRIM(CLEAN(TEXT(IFERROR(INDEX('Glade MR'!$B$4:$C$3000,MATCH($A1595,'Glade MR'!$C$4:$C$3000,0),1),"-"),"@")))</f>
        <v>-</v>
      </c>
      <c r="M1595" s="147" t="str">
        <f>TRIM(CLEAN(TEXT(IFERROR(INDEX('Glade MR'!$I$4:$J$3000,MATCH($A1595,'Glade MR'!$J$4:$J$3000,0),1),"-"),"@")))</f>
        <v>-</v>
      </c>
      <c r="N1595" s="147" t="str">
        <f>TRIM(CLEAN(TEXT(IFERROR(INDEX('Glade MR'!$P$4:$Q$3000,MATCH($A1595,'Glade MR'!$Q$4:$Q$3000,0),1),"-"),"@")))</f>
        <v>-</v>
      </c>
      <c r="O1595" s="147" t="str">
        <f>TRIM(CLEAN(TEXT(IFERROR(INDEX('Glade MR'!$W$4:$X$3000,MATCH($A1595,'Glade MR'!$X$4:$X$3000,0),1),"-"),"@")))</f>
        <v>-</v>
      </c>
      <c r="P1595" s="159" t="str">
        <f t="shared" si="49"/>
        <v>Not Found</v>
      </c>
      <c r="Q1595" t="str" cm="1">
        <f t="array" ref="Q1595">IF(SUMPRODUCT((TRIM(L1595:O1595)&lt;&gt;"-")*1)=0,
    "No Data",
    IF(COUNTIF(L1595:O1595,INDEX(_xlfn._xlws.FILTER(L1595:O1595,TRIM(L1595:O1595)&lt;&gt;"-"),1))=SUMPRODUCT((TRIM(L1595:O1595)&lt;&gt;"-")*1),
    "No Change",
    "Change"))</f>
        <v>No Data</v>
      </c>
      <c r="R1595" s="159"/>
      <c r="S1595" s="111"/>
    </row>
    <row r="1596" spans="1:19" x14ac:dyDescent="0.3">
      <c r="A1596" t="s">
        <v>2240</v>
      </c>
      <c r="B1596" t="s">
        <v>1145</v>
      </c>
      <c r="C1596" s="160" t="str">
        <f>TRIM(CLEAN(TEXT(IFERROR(INDEX('Snakeden MR'!$B$4:$C$3028,MATCH($A1596,'Snakeden MR'!$C$4:$C$3028,0),1),"-"),"@")))</f>
        <v>-</v>
      </c>
      <c r="D1596" s="147" t="str">
        <f>TRIM(CLEAN(TEXT(IFERROR(INDEX('Snakeden MR'!$I$4:$J$3028,MATCH($A1596,'Snakeden MR'!$J$4:$J$3028,0),1),"-"),"@")))</f>
        <v>-</v>
      </c>
      <c r="E1596" s="147" t="str">
        <f>TRIM(CLEAN(TEXT(IFERROR(INDEX('Snakeden MR'!$P$4:$Q$3028,MATCH($A1596,'Snakeden MR'!$Q$4:$Q$3028,0),1),"-"),"@")))</f>
        <v>-</v>
      </c>
      <c r="F1596" s="147" t="str">
        <f>TRIM(CLEAN(TEXT(IFERROR(INDEX('Snakeden MR'!$W$4:$X$3028,MATCH($A1596,'Snakeden MR'!$X$4:$X$3028,0),1),"-"),"@")))</f>
        <v>-</v>
      </c>
      <c r="G1596" s="159" t="str">
        <f t="shared" si="48"/>
        <v>Not Found</v>
      </c>
      <c r="H1596" t="str" cm="1">
        <f t="array" ref="H1596">IF(SUMPRODUCT((TRIM(C1596:F1596)&lt;&gt;"-")*1)=0,
    "No Data",
    IF(COUNTIF(C1596:F1596,INDEX(_xlfn._xlws.FILTER(C1596:F1596,TRIM(C1596:F1596)&lt;&gt;"-"),1))=SUMPRODUCT((TRIM(C1596:F1596)&lt;&gt;"-")*1),
    "No Change",
    "Change"))</f>
        <v>No Data</v>
      </c>
      <c r="I1596" s="159"/>
      <c r="J1596"/>
      <c r="K1596" s="163"/>
      <c r="L1596" s="147" t="str">
        <f>TRIM(CLEAN(TEXT(IFERROR(INDEX('Glade MR'!$B$4:$C$3000,MATCH($A1596,'Glade MR'!$C$4:$C$3000,0),1),"-"),"@")))</f>
        <v>-</v>
      </c>
      <c r="M1596" s="147" t="str">
        <f>TRIM(CLEAN(TEXT(IFERROR(INDEX('Glade MR'!$I$4:$J$3000,MATCH($A1596,'Glade MR'!$J$4:$J$3000,0),1),"-"),"@")))</f>
        <v>-</v>
      </c>
      <c r="N1596" s="147" t="str">
        <f>TRIM(CLEAN(TEXT(IFERROR(INDEX('Glade MR'!$P$4:$Q$3000,MATCH($A1596,'Glade MR'!$Q$4:$Q$3000,0),1),"-"),"@")))</f>
        <v>-</v>
      </c>
      <c r="O1596" s="147" t="str">
        <f>TRIM(CLEAN(TEXT(IFERROR(INDEX('Glade MR'!$W$4:$X$3000,MATCH($A1596,'Glade MR'!$X$4:$X$3000,0),1),"-"),"@")))</f>
        <v>-</v>
      </c>
      <c r="P1596" s="159" t="str">
        <f t="shared" si="49"/>
        <v>Not Found</v>
      </c>
      <c r="Q1596" t="str" cm="1">
        <f t="array" ref="Q1596">IF(SUMPRODUCT((TRIM(L1596:O1596)&lt;&gt;"-")*1)=0,
    "No Data",
    IF(COUNTIF(L1596:O1596,INDEX(_xlfn._xlws.FILTER(L1596:O1596,TRIM(L1596:O1596)&lt;&gt;"-"),1))=SUMPRODUCT((TRIM(L1596:O1596)&lt;&gt;"-")*1),
    "No Change",
    "Change"))</f>
        <v>No Data</v>
      </c>
      <c r="R1596" s="159"/>
      <c r="S1596" s="111"/>
    </row>
    <row r="1597" spans="1:19" x14ac:dyDescent="0.3">
      <c r="A1597" t="s">
        <v>2241</v>
      </c>
      <c r="B1597" t="s">
        <v>1145</v>
      </c>
      <c r="C1597" s="160" t="str">
        <f>TRIM(CLEAN(TEXT(IFERROR(INDEX('Snakeden MR'!$B$4:$C$3028,MATCH($A1597,'Snakeden MR'!$C$4:$C$3028,0),1),"-"),"@")))</f>
        <v>-</v>
      </c>
      <c r="D1597" s="147" t="str">
        <f>TRIM(CLEAN(TEXT(IFERROR(INDEX('Snakeden MR'!$I$4:$J$3028,MATCH($A1597,'Snakeden MR'!$J$4:$J$3028,0),1),"-"),"@")))</f>
        <v>-</v>
      </c>
      <c r="E1597" s="147" t="str">
        <f>TRIM(CLEAN(TEXT(IFERROR(INDEX('Snakeden MR'!$P$4:$Q$3028,MATCH($A1597,'Snakeden MR'!$Q$4:$Q$3028,0),1),"-"),"@")))</f>
        <v>-</v>
      </c>
      <c r="F1597" s="147" t="str">
        <f>TRIM(CLEAN(TEXT(IFERROR(INDEX('Snakeden MR'!$W$4:$X$3028,MATCH($A1597,'Snakeden MR'!$X$4:$X$3028,0),1),"-"),"@")))</f>
        <v>-</v>
      </c>
      <c r="G1597" s="159" t="str">
        <f t="shared" si="48"/>
        <v>Not Found</v>
      </c>
      <c r="H1597" t="str" cm="1">
        <f t="array" ref="H1597">IF(SUMPRODUCT((TRIM(C1597:F1597)&lt;&gt;"-")*1)=0,
    "No Data",
    IF(COUNTIF(C1597:F1597,INDEX(_xlfn._xlws.FILTER(C1597:F1597,TRIM(C1597:F1597)&lt;&gt;"-"),1))=SUMPRODUCT((TRIM(C1597:F1597)&lt;&gt;"-")*1),
    "No Change",
    "Change"))</f>
        <v>No Data</v>
      </c>
      <c r="I1597" s="159"/>
      <c r="J1597"/>
      <c r="K1597" s="163"/>
      <c r="L1597" s="147" t="str">
        <f>TRIM(CLEAN(TEXT(IFERROR(INDEX('Glade MR'!$B$4:$C$3000,MATCH($A1597,'Glade MR'!$C$4:$C$3000,0),1),"-"),"@")))</f>
        <v>-</v>
      </c>
      <c r="M1597" s="147" t="str">
        <f>TRIM(CLEAN(TEXT(IFERROR(INDEX('Glade MR'!$I$4:$J$3000,MATCH($A1597,'Glade MR'!$J$4:$J$3000,0),1),"-"),"@")))</f>
        <v>-</v>
      </c>
      <c r="N1597" s="147" t="str">
        <f>TRIM(CLEAN(TEXT(IFERROR(INDEX('Glade MR'!$P$4:$Q$3000,MATCH($A1597,'Glade MR'!$Q$4:$Q$3000,0),1),"-"),"@")))</f>
        <v>-</v>
      </c>
      <c r="O1597" s="147" t="str">
        <f>TRIM(CLEAN(TEXT(IFERROR(INDEX('Glade MR'!$W$4:$X$3000,MATCH($A1597,'Glade MR'!$X$4:$X$3000,0),1),"-"),"@")))</f>
        <v>-</v>
      </c>
      <c r="P1597" s="159" t="str">
        <f t="shared" si="49"/>
        <v>Not Found</v>
      </c>
      <c r="Q1597" t="str" cm="1">
        <f t="array" ref="Q1597">IF(SUMPRODUCT((TRIM(L1597:O1597)&lt;&gt;"-")*1)=0,
    "No Data",
    IF(COUNTIF(L1597:O1597,INDEX(_xlfn._xlws.FILTER(L1597:O1597,TRIM(L1597:O1597)&lt;&gt;"-"),1))=SUMPRODUCT((TRIM(L1597:O1597)&lt;&gt;"-")*1),
    "No Change",
    "Change"))</f>
        <v>No Data</v>
      </c>
      <c r="R1597" s="159"/>
      <c r="S1597" s="111"/>
    </row>
    <row r="1598" spans="1:19" x14ac:dyDescent="0.3">
      <c r="A1598" t="s">
        <v>116</v>
      </c>
      <c r="B1598" t="s">
        <v>1145</v>
      </c>
      <c r="C1598" s="160" t="str">
        <f>TRIM(CLEAN(TEXT(IFERROR(INDEX('Snakeden MR'!$B$4:$C$3028,MATCH($A1598,'Snakeden MR'!$C$4:$C$3028,0),1),"-"),"@")))</f>
        <v>-</v>
      </c>
      <c r="D1598" s="147" t="str">
        <f>TRIM(CLEAN(TEXT(IFERROR(INDEX('Snakeden MR'!$I$4:$J$3028,MATCH($A1598,'Snakeden MR'!$J$4:$J$3028,0),1),"-"),"@")))</f>
        <v>-</v>
      </c>
      <c r="E1598" s="147" t="str">
        <f>TRIM(CLEAN(TEXT(IFERROR(INDEX('Snakeden MR'!$P$4:$Q$3028,MATCH($A1598,'Snakeden MR'!$Q$4:$Q$3028,0),1),"-"),"@")))</f>
        <v>-</v>
      </c>
      <c r="F1598" s="147" t="str">
        <f>TRIM(CLEAN(TEXT(IFERROR(INDEX('Snakeden MR'!$W$4:$X$3028,MATCH($A1598,'Snakeden MR'!$X$4:$X$3028,0),1),"-"),"@")))</f>
        <v>-</v>
      </c>
      <c r="G1598" s="159" t="str">
        <f t="shared" si="48"/>
        <v>Not Found</v>
      </c>
      <c r="H1598" t="str" cm="1">
        <f t="array" ref="H1598">IF(SUMPRODUCT((TRIM(C1598:F1598)&lt;&gt;"-")*1)=0,
    "No Data",
    IF(COUNTIF(C1598:F1598,INDEX(_xlfn._xlws.FILTER(C1598:F1598,TRIM(C1598:F1598)&lt;&gt;"-"),1))=SUMPRODUCT((TRIM(C1598:F1598)&lt;&gt;"-")*1),
    "No Change",
    "Change"))</f>
        <v>No Data</v>
      </c>
      <c r="I1598" s="159"/>
      <c r="J1598"/>
      <c r="K1598" s="163"/>
      <c r="L1598" s="147" t="str">
        <f>TRIM(CLEAN(TEXT(IFERROR(INDEX('Glade MR'!$B$4:$C$3000,MATCH($A1598,'Glade MR'!$C$4:$C$3000,0),1),"-"),"@")))</f>
        <v>-</v>
      </c>
      <c r="M1598" s="147" t="str">
        <f>TRIM(CLEAN(TEXT(IFERROR(INDEX('Glade MR'!$I$4:$J$3000,MATCH($A1598,'Glade MR'!$J$4:$J$3000,0),1),"-"),"@")))</f>
        <v>-</v>
      </c>
      <c r="N1598" s="147" t="str">
        <f>TRIM(CLEAN(TEXT(IFERROR(INDEX('Glade MR'!$P$4:$Q$3000,MATCH($A1598,'Glade MR'!$Q$4:$Q$3000,0),1),"-"),"@")))</f>
        <v>-</v>
      </c>
      <c r="O1598" s="147" t="str">
        <f>TRIM(CLEAN(TEXT(IFERROR(INDEX('Glade MR'!$W$4:$X$3000,MATCH($A1598,'Glade MR'!$X$4:$X$3000,0),1),"-"),"@")))</f>
        <v>-</v>
      </c>
      <c r="P1598" s="159" t="str">
        <f t="shared" si="49"/>
        <v>Not Found</v>
      </c>
      <c r="Q1598" t="str" cm="1">
        <f t="array" ref="Q1598">IF(SUMPRODUCT((TRIM(L1598:O1598)&lt;&gt;"-")*1)=0,
    "No Data",
    IF(COUNTIF(L1598:O1598,INDEX(_xlfn._xlws.FILTER(L1598:O1598,TRIM(L1598:O1598)&lt;&gt;"-"),1))=SUMPRODUCT((TRIM(L1598:O1598)&lt;&gt;"-")*1),
    "No Change",
    "Change"))</f>
        <v>No Data</v>
      </c>
      <c r="R1598" s="159"/>
      <c r="S1598" s="111"/>
    </row>
    <row r="1599" spans="1:19" x14ac:dyDescent="0.3">
      <c r="A1599" t="s">
        <v>2242</v>
      </c>
      <c r="B1599" t="s">
        <v>1145</v>
      </c>
      <c r="C1599" s="160" t="str">
        <f>TRIM(CLEAN(TEXT(IFERROR(INDEX('Snakeden MR'!$B$4:$C$3028,MATCH($A1599,'Snakeden MR'!$C$4:$C$3028,0),1),"-"),"@")))</f>
        <v>-</v>
      </c>
      <c r="D1599" s="147" t="str">
        <f>TRIM(CLEAN(TEXT(IFERROR(INDEX('Snakeden MR'!$I$4:$J$3028,MATCH($A1599,'Snakeden MR'!$J$4:$J$3028,0),1),"-"),"@")))</f>
        <v>-</v>
      </c>
      <c r="E1599" s="147" t="str">
        <f>TRIM(CLEAN(TEXT(IFERROR(INDEX('Snakeden MR'!$P$4:$Q$3028,MATCH($A1599,'Snakeden MR'!$Q$4:$Q$3028,0),1),"-"),"@")))</f>
        <v>-</v>
      </c>
      <c r="F1599" s="147" t="str">
        <f>TRIM(CLEAN(TEXT(IFERROR(INDEX('Snakeden MR'!$W$4:$X$3028,MATCH($A1599,'Snakeden MR'!$X$4:$X$3028,0),1),"-"),"@")))</f>
        <v>-</v>
      </c>
      <c r="G1599" s="159" t="str">
        <f t="shared" si="48"/>
        <v>Not Found</v>
      </c>
      <c r="H1599" t="str" cm="1">
        <f t="array" ref="H1599">IF(SUMPRODUCT((TRIM(C1599:F1599)&lt;&gt;"-")*1)=0,
    "No Data",
    IF(COUNTIF(C1599:F1599,INDEX(_xlfn._xlws.FILTER(C1599:F1599,TRIM(C1599:F1599)&lt;&gt;"-"),1))=SUMPRODUCT((TRIM(C1599:F1599)&lt;&gt;"-")*1),
    "No Change",
    "Change"))</f>
        <v>No Data</v>
      </c>
      <c r="I1599" s="159"/>
      <c r="J1599"/>
      <c r="K1599" s="163"/>
      <c r="L1599" s="147" t="str">
        <f>TRIM(CLEAN(TEXT(IFERROR(INDEX('Glade MR'!$B$4:$C$3000,MATCH($A1599,'Glade MR'!$C$4:$C$3000,0),1),"-"),"@")))</f>
        <v>-</v>
      </c>
      <c r="M1599" s="147" t="str">
        <f>TRIM(CLEAN(TEXT(IFERROR(INDEX('Glade MR'!$I$4:$J$3000,MATCH($A1599,'Glade MR'!$J$4:$J$3000,0),1),"-"),"@")))</f>
        <v>-</v>
      </c>
      <c r="N1599" s="147" t="str">
        <f>TRIM(CLEAN(TEXT(IFERROR(INDEX('Glade MR'!$P$4:$Q$3000,MATCH($A1599,'Glade MR'!$Q$4:$Q$3000,0),1),"-"),"@")))</f>
        <v>-</v>
      </c>
      <c r="O1599" s="147" t="str">
        <f>TRIM(CLEAN(TEXT(IFERROR(INDEX('Glade MR'!$W$4:$X$3000,MATCH($A1599,'Glade MR'!$X$4:$X$3000,0),1),"-"),"@")))</f>
        <v>-</v>
      </c>
      <c r="P1599" s="159" t="str">
        <f t="shared" si="49"/>
        <v>Not Found</v>
      </c>
      <c r="Q1599" t="str" cm="1">
        <f t="array" ref="Q1599">IF(SUMPRODUCT((TRIM(L1599:O1599)&lt;&gt;"-")*1)=0,
    "No Data",
    IF(COUNTIF(L1599:O1599,INDEX(_xlfn._xlws.FILTER(L1599:O1599,TRIM(L1599:O1599)&lt;&gt;"-"),1))=SUMPRODUCT((TRIM(L1599:O1599)&lt;&gt;"-")*1),
    "No Change",
    "Change"))</f>
        <v>No Data</v>
      </c>
      <c r="R1599" s="159"/>
      <c r="S1599" s="111"/>
    </row>
    <row r="1600" spans="1:19" x14ac:dyDescent="0.3">
      <c r="A1600" t="s">
        <v>2243</v>
      </c>
      <c r="B1600" t="s">
        <v>1145</v>
      </c>
      <c r="C1600" s="160" t="str">
        <f>TRIM(CLEAN(TEXT(IFERROR(INDEX('Snakeden MR'!$B$4:$C$3028,MATCH($A1600,'Snakeden MR'!$C$4:$C$3028,0),1),"-"),"@")))</f>
        <v>-</v>
      </c>
      <c r="D1600" s="147" t="str">
        <f>TRIM(CLEAN(TEXT(IFERROR(INDEX('Snakeden MR'!$I$4:$J$3028,MATCH($A1600,'Snakeden MR'!$J$4:$J$3028,0),1),"-"),"@")))</f>
        <v>-</v>
      </c>
      <c r="E1600" s="147" t="str">
        <f>TRIM(CLEAN(TEXT(IFERROR(INDEX('Snakeden MR'!$P$4:$Q$3028,MATCH($A1600,'Snakeden MR'!$Q$4:$Q$3028,0),1),"-"),"@")))</f>
        <v>-</v>
      </c>
      <c r="F1600" s="147" t="str">
        <f>TRIM(CLEAN(TEXT(IFERROR(INDEX('Snakeden MR'!$W$4:$X$3028,MATCH($A1600,'Snakeden MR'!$X$4:$X$3028,0),1),"-"),"@")))</f>
        <v>-</v>
      </c>
      <c r="G1600" s="159" t="str">
        <f t="shared" si="48"/>
        <v>Not Found</v>
      </c>
      <c r="H1600" t="str" cm="1">
        <f t="array" ref="H1600">IF(SUMPRODUCT((TRIM(C1600:F1600)&lt;&gt;"-")*1)=0,
    "No Data",
    IF(COUNTIF(C1600:F1600,INDEX(_xlfn._xlws.FILTER(C1600:F1600,TRIM(C1600:F1600)&lt;&gt;"-"),1))=SUMPRODUCT((TRIM(C1600:F1600)&lt;&gt;"-")*1),
    "No Change",
    "Change"))</f>
        <v>No Data</v>
      </c>
      <c r="I1600" s="159"/>
      <c r="J1600"/>
      <c r="K1600" s="163"/>
      <c r="L1600" s="147" t="str">
        <f>TRIM(CLEAN(TEXT(IFERROR(INDEX('Glade MR'!$B$4:$C$3000,MATCH($A1600,'Glade MR'!$C$4:$C$3000,0),1),"-"),"@")))</f>
        <v>-</v>
      </c>
      <c r="M1600" s="147" t="str">
        <f>TRIM(CLEAN(TEXT(IFERROR(INDEX('Glade MR'!$I$4:$J$3000,MATCH($A1600,'Glade MR'!$J$4:$J$3000,0),1),"-"),"@")))</f>
        <v>-</v>
      </c>
      <c r="N1600" s="147" t="str">
        <f>TRIM(CLEAN(TEXT(IFERROR(INDEX('Glade MR'!$P$4:$Q$3000,MATCH($A1600,'Glade MR'!$Q$4:$Q$3000,0),1),"-"),"@")))</f>
        <v>-</v>
      </c>
      <c r="O1600" s="147" t="str">
        <f>TRIM(CLEAN(TEXT(IFERROR(INDEX('Glade MR'!$W$4:$X$3000,MATCH($A1600,'Glade MR'!$X$4:$X$3000,0),1),"-"),"@")))</f>
        <v>-</v>
      </c>
      <c r="P1600" s="159" t="str">
        <f t="shared" si="49"/>
        <v>Not Found</v>
      </c>
      <c r="Q1600" t="str" cm="1">
        <f t="array" ref="Q1600">IF(SUMPRODUCT((TRIM(L1600:O1600)&lt;&gt;"-")*1)=0,
    "No Data",
    IF(COUNTIF(L1600:O1600,INDEX(_xlfn._xlws.FILTER(L1600:O1600,TRIM(L1600:O1600)&lt;&gt;"-"),1))=SUMPRODUCT((TRIM(L1600:O1600)&lt;&gt;"-")*1),
    "No Change",
    "Change"))</f>
        <v>No Data</v>
      </c>
      <c r="R1600" s="159"/>
      <c r="S1600" s="111"/>
    </row>
    <row r="1601" spans="1:19" x14ac:dyDescent="0.3">
      <c r="A1601" t="s">
        <v>394</v>
      </c>
      <c r="B1601" t="s">
        <v>1145</v>
      </c>
      <c r="C1601" s="160" t="str">
        <f>TRIM(CLEAN(TEXT(IFERROR(INDEX('Snakeden MR'!$B$4:$C$3028,MATCH($A1601,'Snakeden MR'!$C$4:$C$3028,0),1),"-"),"@")))</f>
        <v>-</v>
      </c>
      <c r="D1601" s="147" t="str">
        <f>TRIM(CLEAN(TEXT(IFERROR(INDEX('Snakeden MR'!$I$4:$J$3028,MATCH($A1601,'Snakeden MR'!$J$4:$J$3028,0),1),"-"),"@")))</f>
        <v>-</v>
      </c>
      <c r="E1601" s="147" t="str">
        <f>TRIM(CLEAN(TEXT(IFERROR(INDEX('Snakeden MR'!$P$4:$Q$3028,MATCH($A1601,'Snakeden MR'!$Q$4:$Q$3028,0),1),"-"),"@")))</f>
        <v>-</v>
      </c>
      <c r="F1601" s="147" t="str">
        <f>TRIM(CLEAN(TEXT(IFERROR(INDEX('Snakeden MR'!$W$4:$X$3028,MATCH($A1601,'Snakeden MR'!$X$4:$X$3028,0),1),"-"),"@")))</f>
        <v>-</v>
      </c>
      <c r="G1601" s="159" t="str">
        <f t="shared" si="48"/>
        <v>Not Found</v>
      </c>
      <c r="H1601" t="str" cm="1">
        <f t="array" ref="H1601">IF(SUMPRODUCT((TRIM(C1601:F1601)&lt;&gt;"-")*1)=0,
    "No Data",
    IF(COUNTIF(C1601:F1601,INDEX(_xlfn._xlws.FILTER(C1601:F1601,TRIM(C1601:F1601)&lt;&gt;"-"),1))=SUMPRODUCT((TRIM(C1601:F1601)&lt;&gt;"-")*1),
    "No Change",
    "Change"))</f>
        <v>No Data</v>
      </c>
      <c r="I1601" s="159"/>
      <c r="J1601"/>
      <c r="K1601" s="163"/>
      <c r="L1601" s="147" t="str">
        <f>TRIM(CLEAN(TEXT(IFERROR(INDEX('Glade MR'!$B$4:$C$3000,MATCH($A1601,'Glade MR'!$C$4:$C$3000,0),1),"-"),"@")))</f>
        <v>-</v>
      </c>
      <c r="M1601" s="147" t="str">
        <f>TRIM(CLEAN(TEXT(IFERROR(INDEX('Glade MR'!$I$4:$J$3000,MATCH($A1601,'Glade MR'!$J$4:$J$3000,0),1),"-"),"@")))</f>
        <v>-</v>
      </c>
      <c r="N1601" s="147" t="str">
        <f>TRIM(CLEAN(TEXT(IFERROR(INDEX('Glade MR'!$P$4:$Q$3000,MATCH($A1601,'Glade MR'!$Q$4:$Q$3000,0),1),"-"),"@")))</f>
        <v>Pool 11</v>
      </c>
      <c r="O1601" s="147" t="str">
        <f>TRIM(CLEAN(TEXT(IFERROR(INDEX('Glade MR'!$W$4:$X$3000,MATCH($A1601,'Glade MR'!$X$4:$X$3000,0),1),"-"),"@")))</f>
        <v>-</v>
      </c>
      <c r="P1601" s="159" t="str">
        <f t="shared" si="49"/>
        <v>Found</v>
      </c>
      <c r="Q1601" t="str" cm="1">
        <f t="array" ref="Q1601">IF(SUMPRODUCT((TRIM(L1601:O1601)&lt;&gt;"-")*1)=0,
    "No Data",
    IF(COUNTIF(L1601:O1601,INDEX(_xlfn._xlws.FILTER(L1601:O1601,TRIM(L1601:O1601)&lt;&gt;"-"),1))=SUMPRODUCT((TRIM(L1601:O1601)&lt;&gt;"-")*1),
    "No Change",
    "Change"))</f>
        <v>No Change</v>
      </c>
      <c r="R1601" s="159"/>
      <c r="S1601" s="111"/>
    </row>
    <row r="1602" spans="1:19" x14ac:dyDescent="0.3">
      <c r="A1602" t="s">
        <v>2244</v>
      </c>
      <c r="B1602" t="s">
        <v>1145</v>
      </c>
      <c r="C1602" s="160" t="str">
        <f>TRIM(CLEAN(TEXT(IFERROR(INDEX('Snakeden MR'!$B$4:$C$3028,MATCH($A1602,'Snakeden MR'!$C$4:$C$3028,0),1),"-"),"@")))</f>
        <v>-</v>
      </c>
      <c r="D1602" s="147" t="str">
        <f>TRIM(CLEAN(TEXT(IFERROR(INDEX('Snakeden MR'!$I$4:$J$3028,MATCH($A1602,'Snakeden MR'!$J$4:$J$3028,0),1),"-"),"@")))</f>
        <v>-</v>
      </c>
      <c r="E1602" s="147" t="str">
        <f>TRIM(CLEAN(TEXT(IFERROR(INDEX('Snakeden MR'!$P$4:$Q$3028,MATCH($A1602,'Snakeden MR'!$Q$4:$Q$3028,0),1),"-"),"@")))</f>
        <v>-</v>
      </c>
      <c r="F1602" s="147" t="str">
        <f>TRIM(CLEAN(TEXT(IFERROR(INDEX('Snakeden MR'!$W$4:$X$3028,MATCH($A1602,'Snakeden MR'!$X$4:$X$3028,0),1),"-"),"@")))</f>
        <v>-</v>
      </c>
      <c r="G1602" s="159" t="str">
        <f t="shared" ref="G1602:G1665" si="50">IF(SUM(COUNTIF(C1602:F1602,"-"))=4,"Not Found","Found")</f>
        <v>Not Found</v>
      </c>
      <c r="H1602" t="str" cm="1">
        <f t="array" ref="H1602">IF(SUMPRODUCT((TRIM(C1602:F1602)&lt;&gt;"-")*1)=0,
    "No Data",
    IF(COUNTIF(C1602:F1602,INDEX(_xlfn._xlws.FILTER(C1602:F1602,TRIM(C1602:F1602)&lt;&gt;"-"),1))=SUMPRODUCT((TRIM(C1602:F1602)&lt;&gt;"-")*1),
    "No Change",
    "Change"))</f>
        <v>No Data</v>
      </c>
      <c r="I1602" s="159"/>
      <c r="J1602"/>
      <c r="K1602" s="163"/>
      <c r="L1602" s="147" t="str">
        <f>TRIM(CLEAN(TEXT(IFERROR(INDEX('Glade MR'!$B$4:$C$3000,MATCH($A1602,'Glade MR'!$C$4:$C$3000,0),1),"-"),"@")))</f>
        <v>-</v>
      </c>
      <c r="M1602" s="147" t="str">
        <f>TRIM(CLEAN(TEXT(IFERROR(INDEX('Glade MR'!$I$4:$J$3000,MATCH($A1602,'Glade MR'!$J$4:$J$3000,0),1),"-"),"@")))</f>
        <v>-</v>
      </c>
      <c r="N1602" s="147" t="str">
        <f>TRIM(CLEAN(TEXT(IFERROR(INDEX('Glade MR'!$P$4:$Q$3000,MATCH($A1602,'Glade MR'!$Q$4:$Q$3000,0),1),"-"),"@")))</f>
        <v>-</v>
      </c>
      <c r="O1602" s="147" t="str">
        <f>TRIM(CLEAN(TEXT(IFERROR(INDEX('Glade MR'!$W$4:$X$3000,MATCH($A1602,'Glade MR'!$X$4:$X$3000,0),1),"-"),"@")))</f>
        <v>-</v>
      </c>
      <c r="P1602" s="159" t="str">
        <f t="shared" ref="P1602:P1665" si="51">IF(SUM(COUNTIF(L1602:O1602,"-"))=4,"Not Found","Found")</f>
        <v>Not Found</v>
      </c>
      <c r="Q1602" t="str" cm="1">
        <f t="array" ref="Q1602">IF(SUMPRODUCT((TRIM(L1602:O1602)&lt;&gt;"-")*1)=0,
    "No Data",
    IF(COUNTIF(L1602:O1602,INDEX(_xlfn._xlws.FILTER(L1602:O1602,TRIM(L1602:O1602)&lt;&gt;"-"),1))=SUMPRODUCT((TRIM(L1602:O1602)&lt;&gt;"-")*1),
    "No Change",
    "Change"))</f>
        <v>No Data</v>
      </c>
      <c r="R1602" s="159"/>
      <c r="S1602" s="111"/>
    </row>
    <row r="1603" spans="1:19" x14ac:dyDescent="0.3">
      <c r="A1603" t="s">
        <v>2245</v>
      </c>
      <c r="B1603" t="s">
        <v>1145</v>
      </c>
      <c r="C1603" s="160" t="str">
        <f>TRIM(CLEAN(TEXT(IFERROR(INDEX('Snakeden MR'!$B$4:$C$3028,MATCH($A1603,'Snakeden MR'!$C$4:$C$3028,0),1),"-"),"@")))</f>
        <v>-</v>
      </c>
      <c r="D1603" s="147" t="str">
        <f>TRIM(CLEAN(TEXT(IFERROR(INDEX('Snakeden MR'!$I$4:$J$3028,MATCH($A1603,'Snakeden MR'!$J$4:$J$3028,0),1),"-"),"@")))</f>
        <v>-</v>
      </c>
      <c r="E1603" s="147" t="str">
        <f>TRIM(CLEAN(TEXT(IFERROR(INDEX('Snakeden MR'!$P$4:$Q$3028,MATCH($A1603,'Snakeden MR'!$Q$4:$Q$3028,0),1),"-"),"@")))</f>
        <v>-</v>
      </c>
      <c r="F1603" s="147" t="str">
        <f>TRIM(CLEAN(TEXT(IFERROR(INDEX('Snakeden MR'!$W$4:$X$3028,MATCH($A1603,'Snakeden MR'!$X$4:$X$3028,0),1),"-"),"@")))</f>
        <v>-</v>
      </c>
      <c r="G1603" s="159" t="str">
        <f t="shared" si="50"/>
        <v>Not Found</v>
      </c>
      <c r="H1603" t="str" cm="1">
        <f t="array" ref="H1603">IF(SUMPRODUCT((TRIM(C1603:F1603)&lt;&gt;"-")*1)=0,
    "No Data",
    IF(COUNTIF(C1603:F1603,INDEX(_xlfn._xlws.FILTER(C1603:F1603,TRIM(C1603:F1603)&lt;&gt;"-"),1))=SUMPRODUCT((TRIM(C1603:F1603)&lt;&gt;"-")*1),
    "No Change",
    "Change"))</f>
        <v>No Data</v>
      </c>
      <c r="I1603" s="159"/>
      <c r="J1603"/>
      <c r="K1603" s="163"/>
      <c r="L1603" s="147" t="str">
        <f>TRIM(CLEAN(TEXT(IFERROR(INDEX('Glade MR'!$B$4:$C$3000,MATCH($A1603,'Glade MR'!$C$4:$C$3000,0),1),"-"),"@")))</f>
        <v>-</v>
      </c>
      <c r="M1603" s="147" t="str">
        <f>TRIM(CLEAN(TEXT(IFERROR(INDEX('Glade MR'!$I$4:$J$3000,MATCH($A1603,'Glade MR'!$J$4:$J$3000,0),1),"-"),"@")))</f>
        <v>-</v>
      </c>
      <c r="N1603" s="147" t="str">
        <f>TRIM(CLEAN(TEXT(IFERROR(INDEX('Glade MR'!$P$4:$Q$3000,MATCH($A1603,'Glade MR'!$Q$4:$Q$3000,0),1),"-"),"@")))</f>
        <v>-</v>
      </c>
      <c r="O1603" s="147" t="str">
        <f>TRIM(CLEAN(TEXT(IFERROR(INDEX('Glade MR'!$W$4:$X$3000,MATCH($A1603,'Glade MR'!$X$4:$X$3000,0),1),"-"),"@")))</f>
        <v>-</v>
      </c>
      <c r="P1603" s="159" t="str">
        <f t="shared" si="51"/>
        <v>Not Found</v>
      </c>
      <c r="Q1603" t="str" cm="1">
        <f t="array" ref="Q1603">IF(SUMPRODUCT((TRIM(L1603:O1603)&lt;&gt;"-")*1)=0,
    "No Data",
    IF(COUNTIF(L1603:O1603,INDEX(_xlfn._xlws.FILTER(L1603:O1603,TRIM(L1603:O1603)&lt;&gt;"-"),1))=SUMPRODUCT((TRIM(L1603:O1603)&lt;&gt;"-")*1),
    "No Change",
    "Change"))</f>
        <v>No Data</v>
      </c>
      <c r="R1603" s="159"/>
      <c r="S1603" s="111"/>
    </row>
    <row r="1604" spans="1:19" x14ac:dyDescent="0.3">
      <c r="A1604" t="s">
        <v>2246</v>
      </c>
      <c r="B1604" t="s">
        <v>1145</v>
      </c>
      <c r="C1604" s="160" t="str">
        <f>TRIM(CLEAN(TEXT(IFERROR(INDEX('Snakeden MR'!$B$4:$C$3028,MATCH($A1604,'Snakeden MR'!$C$4:$C$3028,0),1),"-"),"@")))</f>
        <v>-</v>
      </c>
      <c r="D1604" s="147" t="str">
        <f>TRIM(CLEAN(TEXT(IFERROR(INDEX('Snakeden MR'!$I$4:$J$3028,MATCH($A1604,'Snakeden MR'!$J$4:$J$3028,0),1),"-"),"@")))</f>
        <v>-</v>
      </c>
      <c r="E1604" s="147" t="str">
        <f>TRIM(CLEAN(TEXT(IFERROR(INDEX('Snakeden MR'!$P$4:$Q$3028,MATCH($A1604,'Snakeden MR'!$Q$4:$Q$3028,0),1),"-"),"@")))</f>
        <v>-</v>
      </c>
      <c r="F1604" s="147" t="str">
        <f>TRIM(CLEAN(TEXT(IFERROR(INDEX('Snakeden MR'!$W$4:$X$3028,MATCH($A1604,'Snakeden MR'!$X$4:$X$3028,0),1),"-"),"@")))</f>
        <v>-</v>
      </c>
      <c r="G1604" s="159" t="str">
        <f t="shared" si="50"/>
        <v>Not Found</v>
      </c>
      <c r="H1604" t="str" cm="1">
        <f t="array" ref="H1604">IF(SUMPRODUCT((TRIM(C1604:F1604)&lt;&gt;"-")*1)=0,
    "No Data",
    IF(COUNTIF(C1604:F1604,INDEX(_xlfn._xlws.FILTER(C1604:F1604,TRIM(C1604:F1604)&lt;&gt;"-"),1))=SUMPRODUCT((TRIM(C1604:F1604)&lt;&gt;"-")*1),
    "No Change",
    "Change"))</f>
        <v>No Data</v>
      </c>
      <c r="I1604" s="159"/>
      <c r="J1604"/>
      <c r="K1604" s="163"/>
      <c r="L1604" s="147" t="str">
        <f>TRIM(CLEAN(TEXT(IFERROR(INDEX('Glade MR'!$B$4:$C$3000,MATCH($A1604,'Glade MR'!$C$4:$C$3000,0),1),"-"),"@")))</f>
        <v>-</v>
      </c>
      <c r="M1604" s="147" t="str">
        <f>TRIM(CLEAN(TEXT(IFERROR(INDEX('Glade MR'!$I$4:$J$3000,MATCH($A1604,'Glade MR'!$J$4:$J$3000,0),1),"-"),"@")))</f>
        <v>-</v>
      </c>
      <c r="N1604" s="147" t="str">
        <f>TRIM(CLEAN(TEXT(IFERROR(INDEX('Glade MR'!$P$4:$Q$3000,MATCH($A1604,'Glade MR'!$Q$4:$Q$3000,0),1),"-"),"@")))</f>
        <v>-</v>
      </c>
      <c r="O1604" s="147" t="str">
        <f>TRIM(CLEAN(TEXT(IFERROR(INDEX('Glade MR'!$W$4:$X$3000,MATCH($A1604,'Glade MR'!$X$4:$X$3000,0),1),"-"),"@")))</f>
        <v>-</v>
      </c>
      <c r="P1604" s="159" t="str">
        <f t="shared" si="51"/>
        <v>Not Found</v>
      </c>
      <c r="Q1604" t="str" cm="1">
        <f t="array" ref="Q1604">IF(SUMPRODUCT((TRIM(L1604:O1604)&lt;&gt;"-")*1)=0,
    "No Data",
    IF(COUNTIF(L1604:O1604,INDEX(_xlfn._xlws.FILTER(L1604:O1604,TRIM(L1604:O1604)&lt;&gt;"-"),1))=SUMPRODUCT((TRIM(L1604:O1604)&lt;&gt;"-")*1),
    "No Change",
    "Change"))</f>
        <v>No Data</v>
      </c>
      <c r="R1604" s="159"/>
      <c r="S1604" s="111"/>
    </row>
    <row r="1605" spans="1:19" x14ac:dyDescent="0.3">
      <c r="A1605" t="s">
        <v>2247</v>
      </c>
      <c r="B1605" t="s">
        <v>1145</v>
      </c>
      <c r="C1605" s="160" t="str">
        <f>TRIM(CLEAN(TEXT(IFERROR(INDEX('Snakeden MR'!$B$4:$C$3028,MATCH($A1605,'Snakeden MR'!$C$4:$C$3028,0),1),"-"),"@")))</f>
        <v>-</v>
      </c>
      <c r="D1605" s="147" t="str">
        <f>TRIM(CLEAN(TEXT(IFERROR(INDEX('Snakeden MR'!$I$4:$J$3028,MATCH($A1605,'Snakeden MR'!$J$4:$J$3028,0),1),"-"),"@")))</f>
        <v>-</v>
      </c>
      <c r="E1605" s="147" t="str">
        <f>TRIM(CLEAN(TEXT(IFERROR(INDEX('Snakeden MR'!$P$4:$Q$3028,MATCH($A1605,'Snakeden MR'!$Q$4:$Q$3028,0),1),"-"),"@")))</f>
        <v>-</v>
      </c>
      <c r="F1605" s="147" t="str">
        <f>TRIM(CLEAN(TEXT(IFERROR(INDEX('Snakeden MR'!$W$4:$X$3028,MATCH($A1605,'Snakeden MR'!$X$4:$X$3028,0),1),"-"),"@")))</f>
        <v>-</v>
      </c>
      <c r="G1605" s="159" t="str">
        <f t="shared" si="50"/>
        <v>Not Found</v>
      </c>
      <c r="H1605" t="str" cm="1">
        <f t="array" ref="H1605">IF(SUMPRODUCT((TRIM(C1605:F1605)&lt;&gt;"-")*1)=0,
    "No Data",
    IF(COUNTIF(C1605:F1605,INDEX(_xlfn._xlws.FILTER(C1605:F1605,TRIM(C1605:F1605)&lt;&gt;"-"),1))=SUMPRODUCT((TRIM(C1605:F1605)&lt;&gt;"-")*1),
    "No Change",
    "Change"))</f>
        <v>No Data</v>
      </c>
      <c r="I1605" s="159"/>
      <c r="J1605"/>
      <c r="K1605" s="163"/>
      <c r="L1605" s="147" t="str">
        <f>TRIM(CLEAN(TEXT(IFERROR(INDEX('Glade MR'!$B$4:$C$3000,MATCH($A1605,'Glade MR'!$C$4:$C$3000,0),1),"-"),"@")))</f>
        <v>-</v>
      </c>
      <c r="M1605" s="147" t="str">
        <f>TRIM(CLEAN(TEXT(IFERROR(INDEX('Glade MR'!$I$4:$J$3000,MATCH($A1605,'Glade MR'!$J$4:$J$3000,0),1),"-"),"@")))</f>
        <v>-</v>
      </c>
      <c r="N1605" s="147" t="str">
        <f>TRIM(CLEAN(TEXT(IFERROR(INDEX('Glade MR'!$P$4:$Q$3000,MATCH($A1605,'Glade MR'!$Q$4:$Q$3000,0),1),"-"),"@")))</f>
        <v>-</v>
      </c>
      <c r="O1605" s="147" t="str">
        <f>TRIM(CLEAN(TEXT(IFERROR(INDEX('Glade MR'!$W$4:$X$3000,MATCH($A1605,'Glade MR'!$X$4:$X$3000,0),1),"-"),"@")))</f>
        <v>-</v>
      </c>
      <c r="P1605" s="159" t="str">
        <f t="shared" si="51"/>
        <v>Not Found</v>
      </c>
      <c r="Q1605" t="str" cm="1">
        <f t="array" ref="Q1605">IF(SUMPRODUCT((TRIM(L1605:O1605)&lt;&gt;"-")*1)=0,
    "No Data",
    IF(COUNTIF(L1605:O1605,INDEX(_xlfn._xlws.FILTER(L1605:O1605,TRIM(L1605:O1605)&lt;&gt;"-"),1))=SUMPRODUCT((TRIM(L1605:O1605)&lt;&gt;"-")*1),
    "No Change",
    "Change"))</f>
        <v>No Data</v>
      </c>
      <c r="R1605" s="159"/>
      <c r="S1605" s="111"/>
    </row>
    <row r="1606" spans="1:19" x14ac:dyDescent="0.3">
      <c r="A1606" t="s">
        <v>2248</v>
      </c>
      <c r="B1606" t="s">
        <v>1145</v>
      </c>
      <c r="C1606" s="160" t="str">
        <f>TRIM(CLEAN(TEXT(IFERROR(INDEX('Snakeden MR'!$B$4:$C$3028,MATCH($A1606,'Snakeden MR'!$C$4:$C$3028,0),1),"-"),"@")))</f>
        <v>-</v>
      </c>
      <c r="D1606" s="147" t="str">
        <f>TRIM(CLEAN(TEXT(IFERROR(INDEX('Snakeden MR'!$I$4:$J$3028,MATCH($A1606,'Snakeden MR'!$J$4:$J$3028,0),1),"-"),"@")))</f>
        <v>-</v>
      </c>
      <c r="E1606" s="147" t="str">
        <f>TRIM(CLEAN(TEXT(IFERROR(INDEX('Snakeden MR'!$P$4:$Q$3028,MATCH($A1606,'Snakeden MR'!$Q$4:$Q$3028,0),1),"-"),"@")))</f>
        <v>-</v>
      </c>
      <c r="F1606" s="147" t="str">
        <f>TRIM(CLEAN(TEXT(IFERROR(INDEX('Snakeden MR'!$W$4:$X$3028,MATCH($A1606,'Snakeden MR'!$X$4:$X$3028,0),1),"-"),"@")))</f>
        <v>-</v>
      </c>
      <c r="G1606" s="159" t="str">
        <f t="shared" si="50"/>
        <v>Not Found</v>
      </c>
      <c r="H1606" t="str" cm="1">
        <f t="array" ref="H1606">IF(SUMPRODUCT((TRIM(C1606:F1606)&lt;&gt;"-")*1)=0,
    "No Data",
    IF(COUNTIF(C1606:F1606,INDEX(_xlfn._xlws.FILTER(C1606:F1606,TRIM(C1606:F1606)&lt;&gt;"-"),1))=SUMPRODUCT((TRIM(C1606:F1606)&lt;&gt;"-")*1),
    "No Change",
    "Change"))</f>
        <v>No Data</v>
      </c>
      <c r="I1606" s="159"/>
      <c r="J1606"/>
      <c r="K1606" s="163"/>
      <c r="L1606" s="147" t="str">
        <f>TRIM(CLEAN(TEXT(IFERROR(INDEX('Glade MR'!$B$4:$C$3000,MATCH($A1606,'Glade MR'!$C$4:$C$3000,0),1),"-"),"@")))</f>
        <v>-</v>
      </c>
      <c r="M1606" s="147" t="str">
        <f>TRIM(CLEAN(TEXT(IFERROR(INDEX('Glade MR'!$I$4:$J$3000,MATCH($A1606,'Glade MR'!$J$4:$J$3000,0),1),"-"),"@")))</f>
        <v>-</v>
      </c>
      <c r="N1606" s="147" t="str">
        <f>TRIM(CLEAN(TEXT(IFERROR(INDEX('Glade MR'!$P$4:$Q$3000,MATCH($A1606,'Glade MR'!$Q$4:$Q$3000,0),1),"-"),"@")))</f>
        <v>-</v>
      </c>
      <c r="O1606" s="147" t="str">
        <f>TRIM(CLEAN(TEXT(IFERROR(INDEX('Glade MR'!$W$4:$X$3000,MATCH($A1606,'Glade MR'!$X$4:$X$3000,0),1),"-"),"@")))</f>
        <v>-</v>
      </c>
      <c r="P1606" s="159" t="str">
        <f t="shared" si="51"/>
        <v>Not Found</v>
      </c>
      <c r="Q1606" t="str" cm="1">
        <f t="array" ref="Q1606">IF(SUMPRODUCT((TRIM(L1606:O1606)&lt;&gt;"-")*1)=0,
    "No Data",
    IF(COUNTIF(L1606:O1606,INDEX(_xlfn._xlws.FILTER(L1606:O1606,TRIM(L1606:O1606)&lt;&gt;"-"),1))=SUMPRODUCT((TRIM(L1606:O1606)&lt;&gt;"-")*1),
    "No Change",
    "Change"))</f>
        <v>No Data</v>
      </c>
      <c r="R1606" s="159"/>
      <c r="S1606" s="111"/>
    </row>
    <row r="1607" spans="1:19" x14ac:dyDescent="0.3">
      <c r="A1607" t="s">
        <v>2249</v>
      </c>
      <c r="B1607" t="s">
        <v>1145</v>
      </c>
      <c r="C1607" s="160" t="str">
        <f>TRIM(CLEAN(TEXT(IFERROR(INDEX('Snakeden MR'!$B$4:$C$3028,MATCH($A1607,'Snakeden MR'!$C$4:$C$3028,0),1),"-"),"@")))</f>
        <v>-</v>
      </c>
      <c r="D1607" s="147" t="str">
        <f>TRIM(CLEAN(TEXT(IFERROR(INDEX('Snakeden MR'!$I$4:$J$3028,MATCH($A1607,'Snakeden MR'!$J$4:$J$3028,0),1),"-"),"@")))</f>
        <v>-</v>
      </c>
      <c r="E1607" s="147" t="str">
        <f>TRIM(CLEAN(TEXT(IFERROR(INDEX('Snakeden MR'!$P$4:$Q$3028,MATCH($A1607,'Snakeden MR'!$Q$4:$Q$3028,0),1),"-"),"@")))</f>
        <v>-</v>
      </c>
      <c r="F1607" s="147" t="str">
        <f>TRIM(CLEAN(TEXT(IFERROR(INDEX('Snakeden MR'!$W$4:$X$3028,MATCH($A1607,'Snakeden MR'!$X$4:$X$3028,0),1),"-"),"@")))</f>
        <v>-</v>
      </c>
      <c r="G1607" s="159" t="str">
        <f t="shared" si="50"/>
        <v>Not Found</v>
      </c>
      <c r="H1607" t="str" cm="1">
        <f t="array" ref="H1607">IF(SUMPRODUCT((TRIM(C1607:F1607)&lt;&gt;"-")*1)=0,
    "No Data",
    IF(COUNTIF(C1607:F1607,INDEX(_xlfn._xlws.FILTER(C1607:F1607,TRIM(C1607:F1607)&lt;&gt;"-"),1))=SUMPRODUCT((TRIM(C1607:F1607)&lt;&gt;"-")*1),
    "No Change",
    "Change"))</f>
        <v>No Data</v>
      </c>
      <c r="I1607" s="159"/>
      <c r="J1607"/>
      <c r="K1607" s="163"/>
      <c r="L1607" s="147" t="str">
        <f>TRIM(CLEAN(TEXT(IFERROR(INDEX('Glade MR'!$B$4:$C$3000,MATCH($A1607,'Glade MR'!$C$4:$C$3000,0),1),"-"),"@")))</f>
        <v>-</v>
      </c>
      <c r="M1607" s="147" t="str">
        <f>TRIM(CLEAN(TEXT(IFERROR(INDEX('Glade MR'!$I$4:$J$3000,MATCH($A1607,'Glade MR'!$J$4:$J$3000,0),1),"-"),"@")))</f>
        <v>-</v>
      </c>
      <c r="N1607" s="147" t="str">
        <f>TRIM(CLEAN(TEXT(IFERROR(INDEX('Glade MR'!$P$4:$Q$3000,MATCH($A1607,'Glade MR'!$Q$4:$Q$3000,0),1),"-"),"@")))</f>
        <v>-</v>
      </c>
      <c r="O1607" s="147" t="str">
        <f>TRIM(CLEAN(TEXT(IFERROR(INDEX('Glade MR'!$W$4:$X$3000,MATCH($A1607,'Glade MR'!$X$4:$X$3000,0),1),"-"),"@")))</f>
        <v>-</v>
      </c>
      <c r="P1607" s="159" t="str">
        <f t="shared" si="51"/>
        <v>Not Found</v>
      </c>
      <c r="Q1607" t="str" cm="1">
        <f t="array" ref="Q1607">IF(SUMPRODUCT((TRIM(L1607:O1607)&lt;&gt;"-")*1)=0,
    "No Data",
    IF(COUNTIF(L1607:O1607,INDEX(_xlfn._xlws.FILTER(L1607:O1607,TRIM(L1607:O1607)&lt;&gt;"-"),1))=SUMPRODUCT((TRIM(L1607:O1607)&lt;&gt;"-")*1),
    "No Change",
    "Change"))</f>
        <v>No Data</v>
      </c>
      <c r="R1607" s="159"/>
      <c r="S1607" s="111"/>
    </row>
    <row r="1608" spans="1:19" x14ac:dyDescent="0.3">
      <c r="A1608" t="s">
        <v>2250</v>
      </c>
      <c r="B1608" t="s">
        <v>1145</v>
      </c>
      <c r="C1608" s="160" t="str">
        <f>TRIM(CLEAN(TEXT(IFERROR(INDEX('Snakeden MR'!$B$4:$C$3028,MATCH($A1608,'Snakeden MR'!$C$4:$C$3028,0),1),"-"),"@")))</f>
        <v>-</v>
      </c>
      <c r="D1608" s="147" t="str">
        <f>TRIM(CLEAN(TEXT(IFERROR(INDEX('Snakeden MR'!$I$4:$J$3028,MATCH($A1608,'Snakeden MR'!$J$4:$J$3028,0),1),"-"),"@")))</f>
        <v>-</v>
      </c>
      <c r="E1608" s="147" t="str">
        <f>TRIM(CLEAN(TEXT(IFERROR(INDEX('Snakeden MR'!$P$4:$Q$3028,MATCH($A1608,'Snakeden MR'!$Q$4:$Q$3028,0),1),"-"),"@")))</f>
        <v>-</v>
      </c>
      <c r="F1608" s="147" t="str">
        <f>TRIM(CLEAN(TEXT(IFERROR(INDEX('Snakeden MR'!$W$4:$X$3028,MATCH($A1608,'Snakeden MR'!$X$4:$X$3028,0),1),"-"),"@")))</f>
        <v>-</v>
      </c>
      <c r="G1608" s="159" t="str">
        <f t="shared" si="50"/>
        <v>Not Found</v>
      </c>
      <c r="H1608" t="str" cm="1">
        <f t="array" ref="H1608">IF(SUMPRODUCT((TRIM(C1608:F1608)&lt;&gt;"-")*1)=0,
    "No Data",
    IF(COUNTIF(C1608:F1608,INDEX(_xlfn._xlws.FILTER(C1608:F1608,TRIM(C1608:F1608)&lt;&gt;"-"),1))=SUMPRODUCT((TRIM(C1608:F1608)&lt;&gt;"-")*1),
    "No Change",
    "Change"))</f>
        <v>No Data</v>
      </c>
      <c r="I1608" s="159"/>
      <c r="J1608"/>
      <c r="K1608" s="163"/>
      <c r="L1608" s="147" t="str">
        <f>TRIM(CLEAN(TEXT(IFERROR(INDEX('Glade MR'!$B$4:$C$3000,MATCH($A1608,'Glade MR'!$C$4:$C$3000,0),1),"-"),"@")))</f>
        <v>-</v>
      </c>
      <c r="M1608" s="147" t="str">
        <f>TRIM(CLEAN(TEXT(IFERROR(INDEX('Glade MR'!$I$4:$J$3000,MATCH($A1608,'Glade MR'!$J$4:$J$3000,0),1),"-"),"@")))</f>
        <v>-</v>
      </c>
      <c r="N1608" s="147" t="str">
        <f>TRIM(CLEAN(TEXT(IFERROR(INDEX('Glade MR'!$P$4:$Q$3000,MATCH($A1608,'Glade MR'!$Q$4:$Q$3000,0),1),"-"),"@")))</f>
        <v>-</v>
      </c>
      <c r="O1608" s="147" t="str">
        <f>TRIM(CLEAN(TEXT(IFERROR(INDEX('Glade MR'!$W$4:$X$3000,MATCH($A1608,'Glade MR'!$X$4:$X$3000,0),1),"-"),"@")))</f>
        <v>-</v>
      </c>
      <c r="P1608" s="159" t="str">
        <f t="shared" si="51"/>
        <v>Not Found</v>
      </c>
      <c r="Q1608" t="str" cm="1">
        <f t="array" ref="Q1608">IF(SUMPRODUCT((TRIM(L1608:O1608)&lt;&gt;"-")*1)=0,
    "No Data",
    IF(COUNTIF(L1608:O1608,INDEX(_xlfn._xlws.FILTER(L1608:O1608,TRIM(L1608:O1608)&lt;&gt;"-"),1))=SUMPRODUCT((TRIM(L1608:O1608)&lt;&gt;"-")*1),
    "No Change",
    "Change"))</f>
        <v>No Data</v>
      </c>
      <c r="R1608" s="159"/>
      <c r="S1608" s="111"/>
    </row>
    <row r="1609" spans="1:19" x14ac:dyDescent="0.3">
      <c r="A1609" t="s">
        <v>2251</v>
      </c>
      <c r="B1609" t="s">
        <v>1145</v>
      </c>
      <c r="C1609" s="160" t="str">
        <f>TRIM(CLEAN(TEXT(IFERROR(INDEX('Snakeden MR'!$B$4:$C$3028,MATCH($A1609,'Snakeden MR'!$C$4:$C$3028,0),1),"-"),"@")))</f>
        <v>-</v>
      </c>
      <c r="D1609" s="147" t="str">
        <f>TRIM(CLEAN(TEXT(IFERROR(INDEX('Snakeden MR'!$I$4:$J$3028,MATCH($A1609,'Snakeden MR'!$J$4:$J$3028,0),1),"-"),"@")))</f>
        <v>-</v>
      </c>
      <c r="E1609" s="147" t="str">
        <f>TRIM(CLEAN(TEXT(IFERROR(INDEX('Snakeden MR'!$P$4:$Q$3028,MATCH($A1609,'Snakeden MR'!$Q$4:$Q$3028,0),1),"-"),"@")))</f>
        <v>-</v>
      </c>
      <c r="F1609" s="147" t="str">
        <f>TRIM(CLEAN(TEXT(IFERROR(INDEX('Snakeden MR'!$W$4:$X$3028,MATCH($A1609,'Snakeden MR'!$X$4:$X$3028,0),1),"-"),"@")))</f>
        <v>-</v>
      </c>
      <c r="G1609" s="159" t="str">
        <f t="shared" si="50"/>
        <v>Not Found</v>
      </c>
      <c r="H1609" t="str" cm="1">
        <f t="array" ref="H1609">IF(SUMPRODUCT((TRIM(C1609:F1609)&lt;&gt;"-")*1)=0,
    "No Data",
    IF(COUNTIF(C1609:F1609,INDEX(_xlfn._xlws.FILTER(C1609:F1609,TRIM(C1609:F1609)&lt;&gt;"-"),1))=SUMPRODUCT((TRIM(C1609:F1609)&lt;&gt;"-")*1),
    "No Change",
    "Change"))</f>
        <v>No Data</v>
      </c>
      <c r="I1609" s="159"/>
      <c r="J1609"/>
      <c r="K1609" s="163"/>
      <c r="L1609" s="147" t="str">
        <f>TRIM(CLEAN(TEXT(IFERROR(INDEX('Glade MR'!$B$4:$C$3000,MATCH($A1609,'Glade MR'!$C$4:$C$3000,0),1),"-"),"@")))</f>
        <v>-</v>
      </c>
      <c r="M1609" s="147" t="str">
        <f>TRIM(CLEAN(TEXT(IFERROR(INDEX('Glade MR'!$I$4:$J$3000,MATCH($A1609,'Glade MR'!$J$4:$J$3000,0),1),"-"),"@")))</f>
        <v>-</v>
      </c>
      <c r="N1609" s="147" t="str">
        <f>TRIM(CLEAN(TEXT(IFERROR(INDEX('Glade MR'!$P$4:$Q$3000,MATCH($A1609,'Glade MR'!$Q$4:$Q$3000,0),1),"-"),"@")))</f>
        <v>-</v>
      </c>
      <c r="O1609" s="147" t="str">
        <f>TRIM(CLEAN(TEXT(IFERROR(INDEX('Glade MR'!$W$4:$X$3000,MATCH($A1609,'Glade MR'!$X$4:$X$3000,0),1),"-"),"@")))</f>
        <v>-</v>
      </c>
      <c r="P1609" s="159" t="str">
        <f t="shared" si="51"/>
        <v>Not Found</v>
      </c>
      <c r="Q1609" t="str" cm="1">
        <f t="array" ref="Q1609">IF(SUMPRODUCT((TRIM(L1609:O1609)&lt;&gt;"-")*1)=0,
    "No Data",
    IF(COUNTIF(L1609:O1609,INDEX(_xlfn._xlws.FILTER(L1609:O1609,TRIM(L1609:O1609)&lt;&gt;"-"),1))=SUMPRODUCT((TRIM(L1609:O1609)&lt;&gt;"-")*1),
    "No Change",
    "Change"))</f>
        <v>No Data</v>
      </c>
      <c r="R1609" s="159"/>
      <c r="S1609" s="111"/>
    </row>
    <row r="1610" spans="1:19" x14ac:dyDescent="0.3">
      <c r="A1610" t="s">
        <v>2252</v>
      </c>
      <c r="B1610" t="s">
        <v>1145</v>
      </c>
      <c r="C1610" s="160" t="str">
        <f>TRIM(CLEAN(TEXT(IFERROR(INDEX('Snakeden MR'!$B$4:$C$3028,MATCH($A1610,'Snakeden MR'!$C$4:$C$3028,0),1),"-"),"@")))</f>
        <v>-</v>
      </c>
      <c r="D1610" s="147" t="str">
        <f>TRIM(CLEAN(TEXT(IFERROR(INDEX('Snakeden MR'!$I$4:$J$3028,MATCH($A1610,'Snakeden MR'!$J$4:$J$3028,0),1),"-"),"@")))</f>
        <v>-</v>
      </c>
      <c r="E1610" s="147" t="str">
        <f>TRIM(CLEAN(TEXT(IFERROR(INDEX('Snakeden MR'!$P$4:$Q$3028,MATCH($A1610,'Snakeden MR'!$Q$4:$Q$3028,0),1),"-"),"@")))</f>
        <v>-</v>
      </c>
      <c r="F1610" s="147" t="str">
        <f>TRIM(CLEAN(TEXT(IFERROR(INDEX('Snakeden MR'!$W$4:$X$3028,MATCH($A1610,'Snakeden MR'!$X$4:$X$3028,0),1),"-"),"@")))</f>
        <v>-</v>
      </c>
      <c r="G1610" s="159" t="str">
        <f t="shared" si="50"/>
        <v>Not Found</v>
      </c>
      <c r="H1610" t="str" cm="1">
        <f t="array" ref="H1610">IF(SUMPRODUCT((TRIM(C1610:F1610)&lt;&gt;"-")*1)=0,
    "No Data",
    IF(COUNTIF(C1610:F1610,INDEX(_xlfn._xlws.FILTER(C1610:F1610,TRIM(C1610:F1610)&lt;&gt;"-"),1))=SUMPRODUCT((TRIM(C1610:F1610)&lt;&gt;"-")*1),
    "No Change",
    "Change"))</f>
        <v>No Data</v>
      </c>
      <c r="I1610" s="159"/>
      <c r="J1610"/>
      <c r="K1610" s="163"/>
      <c r="L1610" s="147" t="str">
        <f>TRIM(CLEAN(TEXT(IFERROR(INDEX('Glade MR'!$B$4:$C$3000,MATCH($A1610,'Glade MR'!$C$4:$C$3000,0),1),"-"),"@")))</f>
        <v>-</v>
      </c>
      <c r="M1610" s="147" t="str">
        <f>TRIM(CLEAN(TEXT(IFERROR(INDEX('Glade MR'!$I$4:$J$3000,MATCH($A1610,'Glade MR'!$J$4:$J$3000,0),1),"-"),"@")))</f>
        <v>-</v>
      </c>
      <c r="N1610" s="147" t="str">
        <f>TRIM(CLEAN(TEXT(IFERROR(INDEX('Glade MR'!$P$4:$Q$3000,MATCH($A1610,'Glade MR'!$Q$4:$Q$3000,0),1),"-"),"@")))</f>
        <v>-</v>
      </c>
      <c r="O1610" s="147" t="str">
        <f>TRIM(CLEAN(TEXT(IFERROR(INDEX('Glade MR'!$W$4:$X$3000,MATCH($A1610,'Glade MR'!$X$4:$X$3000,0),1),"-"),"@")))</f>
        <v>-</v>
      </c>
      <c r="P1610" s="159" t="str">
        <f t="shared" si="51"/>
        <v>Not Found</v>
      </c>
      <c r="Q1610" t="str" cm="1">
        <f t="array" ref="Q1610">IF(SUMPRODUCT((TRIM(L1610:O1610)&lt;&gt;"-")*1)=0,
    "No Data",
    IF(COUNTIF(L1610:O1610,INDEX(_xlfn._xlws.FILTER(L1610:O1610,TRIM(L1610:O1610)&lt;&gt;"-"),1))=SUMPRODUCT((TRIM(L1610:O1610)&lt;&gt;"-")*1),
    "No Change",
    "Change"))</f>
        <v>No Data</v>
      </c>
      <c r="R1610" s="159"/>
      <c r="S1610" s="111"/>
    </row>
    <row r="1611" spans="1:19" x14ac:dyDescent="0.3">
      <c r="A1611" t="s">
        <v>150</v>
      </c>
      <c r="B1611" t="s">
        <v>1145</v>
      </c>
      <c r="C1611" s="160" t="str">
        <f>TRIM(CLEAN(TEXT(IFERROR(INDEX('Snakeden MR'!$B$4:$C$3028,MATCH($A1611,'Snakeden MR'!$C$4:$C$3028,0),1),"-"),"@")))</f>
        <v>-</v>
      </c>
      <c r="D1611" s="147" t="str">
        <f>TRIM(CLEAN(TEXT(IFERROR(INDEX('Snakeden MR'!$I$4:$J$3028,MATCH($A1611,'Snakeden MR'!$J$4:$J$3028,0),1),"-"),"@")))</f>
        <v>-</v>
      </c>
      <c r="E1611" s="147" t="str">
        <f>TRIM(CLEAN(TEXT(IFERROR(INDEX('Snakeden MR'!$P$4:$Q$3028,MATCH($A1611,'Snakeden MR'!$Q$4:$Q$3028,0),1),"-"),"@")))</f>
        <v>Pool 1</v>
      </c>
      <c r="F1611" s="147" t="str">
        <f>TRIM(CLEAN(TEXT(IFERROR(INDEX('Snakeden MR'!$W$4:$X$3028,MATCH($A1611,'Snakeden MR'!$X$4:$X$3028,0),1),"-"),"@")))</f>
        <v>GS Pool</v>
      </c>
      <c r="G1611" s="159" t="str">
        <f t="shared" si="50"/>
        <v>Found</v>
      </c>
      <c r="H1611" t="str" cm="1">
        <f t="array" ref="H1611">IF(SUMPRODUCT((TRIM(C1611:F1611)&lt;&gt;"-")*1)=0,
    "No Data",
    IF(COUNTIF(C1611:F1611,INDEX(_xlfn._xlws.FILTER(C1611:F1611,TRIM(C1611:F1611)&lt;&gt;"-"),1))=SUMPRODUCT((TRIM(C1611:F1611)&lt;&gt;"-")*1),
    "No Change",
    "Change"))</f>
        <v>Change</v>
      </c>
      <c r="I1611" s="159"/>
      <c r="J1611"/>
      <c r="K1611" s="163"/>
      <c r="L1611" s="147" t="str">
        <f>TRIM(CLEAN(TEXT(IFERROR(INDEX('Glade MR'!$B$4:$C$3000,MATCH($A1611,'Glade MR'!$C$4:$C$3000,0),1),"-"),"@")))</f>
        <v>-</v>
      </c>
      <c r="M1611" s="147" t="str">
        <f>TRIM(CLEAN(TEXT(IFERROR(INDEX('Glade MR'!$I$4:$J$3000,MATCH($A1611,'Glade MR'!$J$4:$J$3000,0),1),"-"),"@")))</f>
        <v>-</v>
      </c>
      <c r="N1611" s="147" t="str">
        <f>TRIM(CLEAN(TEXT(IFERROR(INDEX('Glade MR'!$P$4:$Q$3000,MATCH($A1611,'Glade MR'!$Q$4:$Q$3000,0),1),"-"),"@")))</f>
        <v>-</v>
      </c>
      <c r="O1611" s="147" t="str">
        <f>TRIM(CLEAN(TEXT(IFERROR(INDEX('Glade MR'!$W$4:$X$3000,MATCH($A1611,'Glade MR'!$X$4:$X$3000,0),1),"-"),"@")))</f>
        <v>-</v>
      </c>
      <c r="P1611" s="159" t="str">
        <f t="shared" si="51"/>
        <v>Not Found</v>
      </c>
      <c r="Q1611" t="str" cm="1">
        <f t="array" ref="Q1611">IF(SUMPRODUCT((TRIM(L1611:O1611)&lt;&gt;"-")*1)=0,
    "No Data",
    IF(COUNTIF(L1611:O1611,INDEX(_xlfn._xlws.FILTER(L1611:O1611,TRIM(L1611:O1611)&lt;&gt;"-"),1))=SUMPRODUCT((TRIM(L1611:O1611)&lt;&gt;"-")*1),
    "No Change",
    "Change"))</f>
        <v>No Data</v>
      </c>
      <c r="R1611" s="159"/>
      <c r="S1611" s="111"/>
    </row>
    <row r="1612" spans="1:19" x14ac:dyDescent="0.3">
      <c r="A1612" t="s">
        <v>84</v>
      </c>
      <c r="B1612" t="s">
        <v>1145</v>
      </c>
      <c r="C1612" s="160" t="str">
        <f>TRIM(CLEAN(TEXT(IFERROR(INDEX('Snakeden MR'!$B$4:$C$3028,MATCH($A1612,'Snakeden MR'!$C$4:$C$3028,0),1),"-"),"@")))</f>
        <v>Pool A</v>
      </c>
      <c r="D1612" s="147" t="str">
        <f>TRIM(CLEAN(TEXT(IFERROR(INDEX('Snakeden MR'!$I$4:$J$3028,MATCH($A1612,'Snakeden MR'!$J$4:$J$3028,0),1),"-"),"@")))</f>
        <v>-</v>
      </c>
      <c r="E1612" s="147" t="str">
        <f>TRIM(CLEAN(TEXT(IFERROR(INDEX('Snakeden MR'!$P$4:$Q$3028,MATCH($A1612,'Snakeden MR'!$Q$4:$Q$3028,0),1),"-"),"@")))</f>
        <v>-</v>
      </c>
      <c r="F1612" s="147" t="str">
        <f>TRIM(CLEAN(TEXT(IFERROR(INDEX('Snakeden MR'!$W$4:$X$3028,MATCH($A1612,'Snakeden MR'!$X$4:$X$3028,0),1),"-"),"@")))</f>
        <v>-</v>
      </c>
      <c r="G1612" s="159" t="str">
        <f t="shared" si="50"/>
        <v>Found</v>
      </c>
      <c r="H1612" t="str" cm="1">
        <f t="array" ref="H1612">IF(SUMPRODUCT((TRIM(C1612:F1612)&lt;&gt;"-")*1)=0,
    "No Data",
    IF(COUNTIF(C1612:F1612,INDEX(_xlfn._xlws.FILTER(C1612:F1612,TRIM(C1612:F1612)&lt;&gt;"-"),1))=SUMPRODUCT((TRIM(C1612:F1612)&lt;&gt;"-")*1),
    "No Change",
    "Change"))</f>
        <v>No Change</v>
      </c>
      <c r="I1612" s="159"/>
      <c r="J1612"/>
      <c r="K1612" s="163"/>
      <c r="L1612" s="147" t="str">
        <f>TRIM(CLEAN(TEXT(IFERROR(INDEX('Glade MR'!$B$4:$C$3000,MATCH($A1612,'Glade MR'!$C$4:$C$3000,0),1),"-"),"@")))</f>
        <v>-</v>
      </c>
      <c r="M1612" s="147" t="str">
        <f>TRIM(CLEAN(TEXT(IFERROR(INDEX('Glade MR'!$I$4:$J$3000,MATCH($A1612,'Glade MR'!$J$4:$J$3000,0),1),"-"),"@")))</f>
        <v>-</v>
      </c>
      <c r="N1612" s="147" t="str">
        <f>TRIM(CLEAN(TEXT(IFERROR(INDEX('Glade MR'!$P$4:$Q$3000,MATCH($A1612,'Glade MR'!$Q$4:$Q$3000,0),1),"-"),"@")))</f>
        <v>-</v>
      </c>
      <c r="O1612" s="147" t="str">
        <f>TRIM(CLEAN(TEXT(IFERROR(INDEX('Glade MR'!$W$4:$X$3000,MATCH($A1612,'Glade MR'!$X$4:$X$3000,0),1),"-"),"@")))</f>
        <v>-</v>
      </c>
      <c r="P1612" s="159" t="str">
        <f t="shared" si="51"/>
        <v>Not Found</v>
      </c>
      <c r="Q1612" t="str" cm="1">
        <f t="array" ref="Q1612">IF(SUMPRODUCT((TRIM(L1612:O1612)&lt;&gt;"-")*1)=0,
    "No Data",
    IF(COUNTIF(L1612:O1612,INDEX(_xlfn._xlws.FILTER(L1612:O1612,TRIM(L1612:O1612)&lt;&gt;"-"),1))=SUMPRODUCT((TRIM(L1612:O1612)&lt;&gt;"-")*1),
    "No Change",
    "Change"))</f>
        <v>No Data</v>
      </c>
      <c r="R1612" s="159"/>
      <c r="S1612" s="111"/>
    </row>
    <row r="1613" spans="1:19" x14ac:dyDescent="0.3">
      <c r="A1613" t="s">
        <v>2253</v>
      </c>
      <c r="B1613" t="s">
        <v>1145</v>
      </c>
      <c r="C1613" s="160" t="str">
        <f>TRIM(CLEAN(TEXT(IFERROR(INDEX('Snakeden MR'!$B$4:$C$3028,MATCH($A1613,'Snakeden MR'!$C$4:$C$3028,0),1),"-"),"@")))</f>
        <v>-</v>
      </c>
      <c r="D1613" s="147" t="str">
        <f>TRIM(CLEAN(TEXT(IFERROR(INDEX('Snakeden MR'!$I$4:$J$3028,MATCH($A1613,'Snakeden MR'!$J$4:$J$3028,0),1),"-"),"@")))</f>
        <v>-</v>
      </c>
      <c r="E1613" s="147" t="str">
        <f>TRIM(CLEAN(TEXT(IFERROR(INDEX('Snakeden MR'!$P$4:$Q$3028,MATCH($A1613,'Snakeden MR'!$Q$4:$Q$3028,0),1),"-"),"@")))</f>
        <v>-</v>
      </c>
      <c r="F1613" s="147" t="str">
        <f>TRIM(CLEAN(TEXT(IFERROR(INDEX('Snakeden MR'!$W$4:$X$3028,MATCH($A1613,'Snakeden MR'!$X$4:$X$3028,0),1),"-"),"@")))</f>
        <v>-</v>
      </c>
      <c r="G1613" s="159" t="str">
        <f t="shared" si="50"/>
        <v>Not Found</v>
      </c>
      <c r="H1613" t="str" cm="1">
        <f t="array" ref="H1613">IF(SUMPRODUCT((TRIM(C1613:F1613)&lt;&gt;"-")*1)=0,
    "No Data",
    IF(COUNTIF(C1613:F1613,INDEX(_xlfn._xlws.FILTER(C1613:F1613,TRIM(C1613:F1613)&lt;&gt;"-"),1))=SUMPRODUCT((TRIM(C1613:F1613)&lt;&gt;"-")*1),
    "No Change",
    "Change"))</f>
        <v>No Data</v>
      </c>
      <c r="I1613" s="159"/>
      <c r="J1613"/>
      <c r="K1613" s="163"/>
      <c r="L1613" s="147" t="str">
        <f>TRIM(CLEAN(TEXT(IFERROR(INDEX('Glade MR'!$B$4:$C$3000,MATCH($A1613,'Glade MR'!$C$4:$C$3000,0),1),"-"),"@")))</f>
        <v>-</v>
      </c>
      <c r="M1613" s="147" t="str">
        <f>TRIM(CLEAN(TEXT(IFERROR(INDEX('Glade MR'!$I$4:$J$3000,MATCH($A1613,'Glade MR'!$J$4:$J$3000,0),1),"-"),"@")))</f>
        <v>-</v>
      </c>
      <c r="N1613" s="147" t="str">
        <f>TRIM(CLEAN(TEXT(IFERROR(INDEX('Glade MR'!$P$4:$Q$3000,MATCH($A1613,'Glade MR'!$Q$4:$Q$3000,0),1),"-"),"@")))</f>
        <v>-</v>
      </c>
      <c r="O1613" s="147" t="str">
        <f>TRIM(CLEAN(TEXT(IFERROR(INDEX('Glade MR'!$W$4:$X$3000,MATCH($A1613,'Glade MR'!$X$4:$X$3000,0),1),"-"),"@")))</f>
        <v>-</v>
      </c>
      <c r="P1613" s="159" t="str">
        <f t="shared" si="51"/>
        <v>Not Found</v>
      </c>
      <c r="Q1613" t="str" cm="1">
        <f t="array" ref="Q1613">IF(SUMPRODUCT((TRIM(L1613:O1613)&lt;&gt;"-")*1)=0,
    "No Data",
    IF(COUNTIF(L1613:O1613,INDEX(_xlfn._xlws.FILTER(L1613:O1613,TRIM(L1613:O1613)&lt;&gt;"-"),1))=SUMPRODUCT((TRIM(L1613:O1613)&lt;&gt;"-")*1),
    "No Change",
    "Change"))</f>
        <v>No Data</v>
      </c>
      <c r="R1613" s="159"/>
      <c r="S1613" s="111"/>
    </row>
    <row r="1614" spans="1:19" x14ac:dyDescent="0.3">
      <c r="A1614" t="s">
        <v>2254</v>
      </c>
      <c r="B1614" t="s">
        <v>1145</v>
      </c>
      <c r="C1614" s="160" t="str">
        <f>TRIM(CLEAN(TEXT(IFERROR(INDEX('Snakeden MR'!$B$4:$C$3028,MATCH($A1614,'Snakeden MR'!$C$4:$C$3028,0),1),"-"),"@")))</f>
        <v>-</v>
      </c>
      <c r="D1614" s="147" t="str">
        <f>TRIM(CLEAN(TEXT(IFERROR(INDEX('Snakeden MR'!$I$4:$J$3028,MATCH($A1614,'Snakeden MR'!$J$4:$J$3028,0),1),"-"),"@")))</f>
        <v>-</v>
      </c>
      <c r="E1614" s="147" t="str">
        <f>TRIM(CLEAN(TEXT(IFERROR(INDEX('Snakeden MR'!$P$4:$Q$3028,MATCH($A1614,'Snakeden MR'!$Q$4:$Q$3028,0),1),"-"),"@")))</f>
        <v>-</v>
      </c>
      <c r="F1614" s="147" t="str">
        <f>TRIM(CLEAN(TEXT(IFERROR(INDEX('Snakeden MR'!$W$4:$X$3028,MATCH($A1614,'Snakeden MR'!$X$4:$X$3028,0),1),"-"),"@")))</f>
        <v>-</v>
      </c>
      <c r="G1614" s="159" t="str">
        <f t="shared" si="50"/>
        <v>Not Found</v>
      </c>
      <c r="H1614" t="str" cm="1">
        <f t="array" ref="H1614">IF(SUMPRODUCT((TRIM(C1614:F1614)&lt;&gt;"-")*1)=0,
    "No Data",
    IF(COUNTIF(C1614:F1614,INDEX(_xlfn._xlws.FILTER(C1614:F1614,TRIM(C1614:F1614)&lt;&gt;"-"),1))=SUMPRODUCT((TRIM(C1614:F1614)&lt;&gt;"-")*1),
    "No Change",
    "Change"))</f>
        <v>No Data</v>
      </c>
      <c r="I1614" s="159"/>
      <c r="J1614"/>
      <c r="K1614" s="163"/>
      <c r="L1614" s="147" t="str">
        <f>TRIM(CLEAN(TEXT(IFERROR(INDEX('Glade MR'!$B$4:$C$3000,MATCH($A1614,'Glade MR'!$C$4:$C$3000,0),1),"-"),"@")))</f>
        <v>-</v>
      </c>
      <c r="M1614" s="147" t="str">
        <f>TRIM(CLEAN(TEXT(IFERROR(INDEX('Glade MR'!$I$4:$J$3000,MATCH($A1614,'Glade MR'!$J$4:$J$3000,0),1),"-"),"@")))</f>
        <v>-</v>
      </c>
      <c r="N1614" s="147" t="str">
        <f>TRIM(CLEAN(TEXT(IFERROR(INDEX('Glade MR'!$P$4:$Q$3000,MATCH($A1614,'Glade MR'!$Q$4:$Q$3000,0),1),"-"),"@")))</f>
        <v>-</v>
      </c>
      <c r="O1614" s="147" t="str">
        <f>TRIM(CLEAN(TEXT(IFERROR(INDEX('Glade MR'!$W$4:$X$3000,MATCH($A1614,'Glade MR'!$X$4:$X$3000,0),1),"-"),"@")))</f>
        <v>-</v>
      </c>
      <c r="P1614" s="159" t="str">
        <f t="shared" si="51"/>
        <v>Not Found</v>
      </c>
      <c r="Q1614" t="str" cm="1">
        <f t="array" ref="Q1614">IF(SUMPRODUCT((TRIM(L1614:O1614)&lt;&gt;"-")*1)=0,
    "No Data",
    IF(COUNTIF(L1614:O1614,INDEX(_xlfn._xlws.FILTER(L1614:O1614,TRIM(L1614:O1614)&lt;&gt;"-"),1))=SUMPRODUCT((TRIM(L1614:O1614)&lt;&gt;"-")*1),
    "No Change",
    "Change"))</f>
        <v>No Data</v>
      </c>
      <c r="R1614" s="159"/>
      <c r="S1614" s="111"/>
    </row>
    <row r="1615" spans="1:19" x14ac:dyDescent="0.3">
      <c r="A1615" t="s">
        <v>25</v>
      </c>
      <c r="B1615" t="s">
        <v>1145</v>
      </c>
      <c r="C1615" s="160" t="str">
        <f>TRIM(CLEAN(TEXT(IFERROR(INDEX('Snakeden MR'!$B$4:$C$3028,MATCH($A1615,'Snakeden MR'!$C$4:$C$3028,0),1),"-"),"@")))</f>
        <v>-</v>
      </c>
      <c r="D1615" s="147" t="str">
        <f>TRIM(CLEAN(TEXT(IFERROR(INDEX('Snakeden MR'!$I$4:$J$3028,MATCH($A1615,'Snakeden MR'!$J$4:$J$3028,0),1),"-"),"@")))</f>
        <v>-</v>
      </c>
      <c r="E1615" s="147" t="str">
        <f>TRIM(CLEAN(TEXT(IFERROR(INDEX('Snakeden MR'!$P$4:$Q$3028,MATCH($A1615,'Snakeden MR'!$Q$4:$Q$3028,0),1),"-"),"@")))</f>
        <v>-</v>
      </c>
      <c r="F1615" s="147" t="str">
        <f>TRIM(CLEAN(TEXT(IFERROR(INDEX('Snakeden MR'!$W$4:$X$3028,MATCH($A1615,'Snakeden MR'!$X$4:$X$3028,0),1),"-"),"@")))</f>
        <v>-</v>
      </c>
      <c r="G1615" s="159" t="str">
        <f t="shared" si="50"/>
        <v>Not Found</v>
      </c>
      <c r="H1615" t="str" cm="1">
        <f t="array" ref="H1615">IF(SUMPRODUCT((TRIM(C1615:F1615)&lt;&gt;"-")*1)=0,
    "No Data",
    IF(COUNTIF(C1615:F1615,INDEX(_xlfn._xlws.FILTER(C1615:F1615,TRIM(C1615:F1615)&lt;&gt;"-"),1))=SUMPRODUCT((TRIM(C1615:F1615)&lt;&gt;"-")*1),
    "No Change",
    "Change"))</f>
        <v>No Data</v>
      </c>
      <c r="I1615" s="159"/>
      <c r="J1615"/>
      <c r="K1615" s="163"/>
      <c r="L1615" s="147" t="str">
        <f>TRIM(CLEAN(TEXT(IFERROR(INDEX('Glade MR'!$B$4:$C$3000,MATCH($A1615,'Glade MR'!$C$4:$C$3000,0),1),"-"),"@")))</f>
        <v>-</v>
      </c>
      <c r="M1615" s="147" t="str">
        <f>TRIM(CLEAN(TEXT(IFERROR(INDEX('Glade MR'!$I$4:$J$3000,MATCH($A1615,'Glade MR'!$J$4:$J$3000,0),1),"-"),"@")))</f>
        <v>-</v>
      </c>
      <c r="N1615" s="147" t="str">
        <f>TRIM(CLEAN(TEXT(IFERROR(INDEX('Glade MR'!$P$4:$Q$3000,MATCH($A1615,'Glade MR'!$Q$4:$Q$3000,0),1),"-"),"@")))</f>
        <v>-</v>
      </c>
      <c r="O1615" s="147" t="str">
        <f>TRIM(CLEAN(TEXT(IFERROR(INDEX('Glade MR'!$W$4:$X$3000,MATCH($A1615,'Glade MR'!$X$4:$X$3000,0),1),"-"),"@")))</f>
        <v>-</v>
      </c>
      <c r="P1615" s="159" t="str">
        <f t="shared" si="51"/>
        <v>Not Found</v>
      </c>
      <c r="Q1615" t="str" cm="1">
        <f t="array" ref="Q1615">IF(SUMPRODUCT((TRIM(L1615:O1615)&lt;&gt;"-")*1)=0,
    "No Data",
    IF(COUNTIF(L1615:O1615,INDEX(_xlfn._xlws.FILTER(L1615:O1615,TRIM(L1615:O1615)&lt;&gt;"-"),1))=SUMPRODUCT((TRIM(L1615:O1615)&lt;&gt;"-")*1),
    "No Change",
    "Change"))</f>
        <v>No Data</v>
      </c>
      <c r="R1615" s="159"/>
      <c r="S1615" s="111"/>
    </row>
    <row r="1616" spans="1:19" x14ac:dyDescent="0.3">
      <c r="A1616" t="s">
        <v>2255</v>
      </c>
      <c r="B1616" t="s">
        <v>1145</v>
      </c>
      <c r="C1616" s="160" t="str">
        <f>TRIM(CLEAN(TEXT(IFERROR(INDEX('Snakeden MR'!$B$4:$C$3028,MATCH($A1616,'Snakeden MR'!$C$4:$C$3028,0),1),"-"),"@")))</f>
        <v>-</v>
      </c>
      <c r="D1616" s="147" t="str">
        <f>TRIM(CLEAN(TEXT(IFERROR(INDEX('Snakeden MR'!$I$4:$J$3028,MATCH($A1616,'Snakeden MR'!$J$4:$J$3028,0),1),"-"),"@")))</f>
        <v>-</v>
      </c>
      <c r="E1616" s="147" t="str">
        <f>TRIM(CLEAN(TEXT(IFERROR(INDEX('Snakeden MR'!$P$4:$Q$3028,MATCH($A1616,'Snakeden MR'!$Q$4:$Q$3028,0),1),"-"),"@")))</f>
        <v>-</v>
      </c>
      <c r="F1616" s="147" t="str">
        <f>TRIM(CLEAN(TEXT(IFERROR(INDEX('Snakeden MR'!$W$4:$X$3028,MATCH($A1616,'Snakeden MR'!$X$4:$X$3028,0),1),"-"),"@")))</f>
        <v>-</v>
      </c>
      <c r="G1616" s="159" t="str">
        <f t="shared" si="50"/>
        <v>Not Found</v>
      </c>
      <c r="H1616" t="str" cm="1">
        <f t="array" ref="H1616">IF(SUMPRODUCT((TRIM(C1616:F1616)&lt;&gt;"-")*1)=0,
    "No Data",
    IF(COUNTIF(C1616:F1616,INDEX(_xlfn._xlws.FILTER(C1616:F1616,TRIM(C1616:F1616)&lt;&gt;"-"),1))=SUMPRODUCT((TRIM(C1616:F1616)&lt;&gt;"-")*1),
    "No Change",
    "Change"))</f>
        <v>No Data</v>
      </c>
      <c r="I1616" s="159"/>
      <c r="J1616"/>
      <c r="K1616" s="163"/>
      <c r="L1616" s="147" t="str">
        <f>TRIM(CLEAN(TEXT(IFERROR(INDEX('Glade MR'!$B$4:$C$3000,MATCH($A1616,'Glade MR'!$C$4:$C$3000,0),1),"-"),"@")))</f>
        <v>-</v>
      </c>
      <c r="M1616" s="147" t="str">
        <f>TRIM(CLEAN(TEXT(IFERROR(INDEX('Glade MR'!$I$4:$J$3000,MATCH($A1616,'Glade MR'!$J$4:$J$3000,0),1),"-"),"@")))</f>
        <v>-</v>
      </c>
      <c r="N1616" s="147" t="str">
        <f>TRIM(CLEAN(TEXT(IFERROR(INDEX('Glade MR'!$P$4:$Q$3000,MATCH($A1616,'Glade MR'!$Q$4:$Q$3000,0),1),"-"),"@")))</f>
        <v>-</v>
      </c>
      <c r="O1616" s="147" t="str">
        <f>TRIM(CLEAN(TEXT(IFERROR(INDEX('Glade MR'!$W$4:$X$3000,MATCH($A1616,'Glade MR'!$X$4:$X$3000,0),1),"-"),"@")))</f>
        <v>-</v>
      </c>
      <c r="P1616" s="159" t="str">
        <f t="shared" si="51"/>
        <v>Not Found</v>
      </c>
      <c r="Q1616" t="str" cm="1">
        <f t="array" ref="Q1616">IF(SUMPRODUCT((TRIM(L1616:O1616)&lt;&gt;"-")*1)=0,
    "No Data",
    IF(COUNTIF(L1616:O1616,INDEX(_xlfn._xlws.FILTER(L1616:O1616,TRIM(L1616:O1616)&lt;&gt;"-"),1))=SUMPRODUCT((TRIM(L1616:O1616)&lt;&gt;"-")*1),
    "No Change",
    "Change"))</f>
        <v>No Data</v>
      </c>
      <c r="R1616" s="159"/>
      <c r="S1616" s="111"/>
    </row>
    <row r="1617" spans="1:19" x14ac:dyDescent="0.3">
      <c r="A1617" t="s">
        <v>2256</v>
      </c>
      <c r="B1617" t="s">
        <v>1145</v>
      </c>
      <c r="C1617" s="160" t="str">
        <f>TRIM(CLEAN(TEXT(IFERROR(INDEX('Snakeden MR'!$B$4:$C$3028,MATCH($A1617,'Snakeden MR'!$C$4:$C$3028,0),1),"-"),"@")))</f>
        <v>-</v>
      </c>
      <c r="D1617" s="147" t="str">
        <f>TRIM(CLEAN(TEXT(IFERROR(INDEX('Snakeden MR'!$I$4:$J$3028,MATCH($A1617,'Snakeden MR'!$J$4:$J$3028,0),1),"-"),"@")))</f>
        <v>-</v>
      </c>
      <c r="E1617" s="147" t="str">
        <f>TRIM(CLEAN(TEXT(IFERROR(INDEX('Snakeden MR'!$P$4:$Q$3028,MATCH($A1617,'Snakeden MR'!$Q$4:$Q$3028,0),1),"-"),"@")))</f>
        <v>-</v>
      </c>
      <c r="F1617" s="147" t="str">
        <f>TRIM(CLEAN(TEXT(IFERROR(INDEX('Snakeden MR'!$W$4:$X$3028,MATCH($A1617,'Snakeden MR'!$X$4:$X$3028,0),1),"-"),"@")))</f>
        <v>-</v>
      </c>
      <c r="G1617" s="159" t="str">
        <f t="shared" si="50"/>
        <v>Not Found</v>
      </c>
      <c r="H1617" t="str" cm="1">
        <f t="array" ref="H1617">IF(SUMPRODUCT((TRIM(C1617:F1617)&lt;&gt;"-")*1)=0,
    "No Data",
    IF(COUNTIF(C1617:F1617,INDEX(_xlfn._xlws.FILTER(C1617:F1617,TRIM(C1617:F1617)&lt;&gt;"-"),1))=SUMPRODUCT((TRIM(C1617:F1617)&lt;&gt;"-")*1),
    "No Change",
    "Change"))</f>
        <v>No Data</v>
      </c>
      <c r="I1617" s="159"/>
      <c r="J1617"/>
      <c r="K1617" s="163"/>
      <c r="L1617" s="147" t="str">
        <f>TRIM(CLEAN(TEXT(IFERROR(INDEX('Glade MR'!$B$4:$C$3000,MATCH($A1617,'Glade MR'!$C$4:$C$3000,0),1),"-"),"@")))</f>
        <v>-</v>
      </c>
      <c r="M1617" s="147" t="str">
        <f>TRIM(CLEAN(TEXT(IFERROR(INDEX('Glade MR'!$I$4:$J$3000,MATCH($A1617,'Glade MR'!$J$4:$J$3000,0),1),"-"),"@")))</f>
        <v>-</v>
      </c>
      <c r="N1617" s="147" t="str">
        <f>TRIM(CLEAN(TEXT(IFERROR(INDEX('Glade MR'!$P$4:$Q$3000,MATCH($A1617,'Glade MR'!$Q$4:$Q$3000,0),1),"-"),"@")))</f>
        <v>-</v>
      </c>
      <c r="O1617" s="147" t="str">
        <f>TRIM(CLEAN(TEXT(IFERROR(INDEX('Glade MR'!$W$4:$X$3000,MATCH($A1617,'Glade MR'!$X$4:$X$3000,0),1),"-"),"@")))</f>
        <v>-</v>
      </c>
      <c r="P1617" s="159" t="str">
        <f t="shared" si="51"/>
        <v>Not Found</v>
      </c>
      <c r="Q1617" t="str" cm="1">
        <f t="array" ref="Q1617">IF(SUMPRODUCT((TRIM(L1617:O1617)&lt;&gt;"-")*1)=0,
    "No Data",
    IF(COUNTIF(L1617:O1617,INDEX(_xlfn._xlws.FILTER(L1617:O1617,TRIM(L1617:O1617)&lt;&gt;"-"),1))=SUMPRODUCT((TRIM(L1617:O1617)&lt;&gt;"-")*1),
    "No Change",
    "Change"))</f>
        <v>No Data</v>
      </c>
      <c r="R1617" s="159"/>
      <c r="S1617" s="111"/>
    </row>
    <row r="1618" spans="1:19" x14ac:dyDescent="0.3">
      <c r="A1618" t="s">
        <v>2257</v>
      </c>
      <c r="B1618" t="s">
        <v>1145</v>
      </c>
      <c r="C1618" s="160" t="str">
        <f>TRIM(CLEAN(TEXT(IFERROR(INDEX('Snakeden MR'!$B$4:$C$3028,MATCH($A1618,'Snakeden MR'!$C$4:$C$3028,0),1),"-"),"@")))</f>
        <v>-</v>
      </c>
      <c r="D1618" s="147" t="str">
        <f>TRIM(CLEAN(TEXT(IFERROR(INDEX('Snakeden MR'!$I$4:$J$3028,MATCH($A1618,'Snakeden MR'!$J$4:$J$3028,0),1),"-"),"@")))</f>
        <v>-</v>
      </c>
      <c r="E1618" s="147" t="str">
        <f>TRIM(CLEAN(TEXT(IFERROR(INDEX('Snakeden MR'!$P$4:$Q$3028,MATCH($A1618,'Snakeden MR'!$Q$4:$Q$3028,0),1),"-"),"@")))</f>
        <v>-</v>
      </c>
      <c r="F1618" s="147" t="str">
        <f>TRIM(CLEAN(TEXT(IFERROR(INDEX('Snakeden MR'!$W$4:$X$3028,MATCH($A1618,'Snakeden MR'!$X$4:$X$3028,0),1),"-"),"@")))</f>
        <v>-</v>
      </c>
      <c r="G1618" s="159" t="str">
        <f t="shared" si="50"/>
        <v>Not Found</v>
      </c>
      <c r="H1618" t="str" cm="1">
        <f t="array" ref="H1618">IF(SUMPRODUCT((TRIM(C1618:F1618)&lt;&gt;"-")*1)=0,
    "No Data",
    IF(COUNTIF(C1618:F1618,INDEX(_xlfn._xlws.FILTER(C1618:F1618,TRIM(C1618:F1618)&lt;&gt;"-"),1))=SUMPRODUCT((TRIM(C1618:F1618)&lt;&gt;"-")*1),
    "No Change",
    "Change"))</f>
        <v>No Data</v>
      </c>
      <c r="I1618" s="159"/>
      <c r="J1618"/>
      <c r="K1618" s="163"/>
      <c r="L1618" s="147" t="str">
        <f>TRIM(CLEAN(TEXT(IFERROR(INDEX('Glade MR'!$B$4:$C$3000,MATCH($A1618,'Glade MR'!$C$4:$C$3000,0),1),"-"),"@")))</f>
        <v>-</v>
      </c>
      <c r="M1618" s="147" t="str">
        <f>TRIM(CLEAN(TEXT(IFERROR(INDEX('Glade MR'!$I$4:$J$3000,MATCH($A1618,'Glade MR'!$J$4:$J$3000,0),1),"-"),"@")))</f>
        <v>-</v>
      </c>
      <c r="N1618" s="147" t="str">
        <f>TRIM(CLEAN(TEXT(IFERROR(INDEX('Glade MR'!$P$4:$Q$3000,MATCH($A1618,'Glade MR'!$Q$4:$Q$3000,0),1),"-"),"@")))</f>
        <v>-</v>
      </c>
      <c r="O1618" s="147" t="str">
        <f>TRIM(CLEAN(TEXT(IFERROR(INDEX('Glade MR'!$W$4:$X$3000,MATCH($A1618,'Glade MR'!$X$4:$X$3000,0),1),"-"),"@")))</f>
        <v>-</v>
      </c>
      <c r="P1618" s="159" t="str">
        <f t="shared" si="51"/>
        <v>Not Found</v>
      </c>
      <c r="Q1618" t="str" cm="1">
        <f t="array" ref="Q1618">IF(SUMPRODUCT((TRIM(L1618:O1618)&lt;&gt;"-")*1)=0,
    "No Data",
    IF(COUNTIF(L1618:O1618,INDEX(_xlfn._xlws.FILTER(L1618:O1618,TRIM(L1618:O1618)&lt;&gt;"-"),1))=SUMPRODUCT((TRIM(L1618:O1618)&lt;&gt;"-")*1),
    "No Change",
    "Change"))</f>
        <v>No Data</v>
      </c>
      <c r="R1618" s="159"/>
      <c r="S1618" s="111"/>
    </row>
    <row r="1619" spans="1:19" x14ac:dyDescent="0.3">
      <c r="A1619" t="s">
        <v>2258</v>
      </c>
      <c r="B1619" t="s">
        <v>1145</v>
      </c>
      <c r="C1619" s="160" t="str">
        <f>TRIM(CLEAN(TEXT(IFERROR(INDEX('Snakeden MR'!$B$4:$C$3028,MATCH($A1619,'Snakeden MR'!$C$4:$C$3028,0),1),"-"),"@")))</f>
        <v>-</v>
      </c>
      <c r="D1619" s="147" t="str">
        <f>TRIM(CLEAN(TEXT(IFERROR(INDEX('Snakeden MR'!$I$4:$J$3028,MATCH($A1619,'Snakeden MR'!$J$4:$J$3028,0),1),"-"),"@")))</f>
        <v>-</v>
      </c>
      <c r="E1619" s="147" t="str">
        <f>TRIM(CLEAN(TEXT(IFERROR(INDEX('Snakeden MR'!$P$4:$Q$3028,MATCH($A1619,'Snakeden MR'!$Q$4:$Q$3028,0),1),"-"),"@")))</f>
        <v>-</v>
      </c>
      <c r="F1619" s="147" t="str">
        <f>TRIM(CLEAN(TEXT(IFERROR(INDEX('Snakeden MR'!$W$4:$X$3028,MATCH($A1619,'Snakeden MR'!$X$4:$X$3028,0),1),"-"),"@")))</f>
        <v>-</v>
      </c>
      <c r="G1619" s="159" t="str">
        <f t="shared" si="50"/>
        <v>Not Found</v>
      </c>
      <c r="H1619" t="str" cm="1">
        <f t="array" ref="H1619">IF(SUMPRODUCT((TRIM(C1619:F1619)&lt;&gt;"-")*1)=0,
    "No Data",
    IF(COUNTIF(C1619:F1619,INDEX(_xlfn._xlws.FILTER(C1619:F1619,TRIM(C1619:F1619)&lt;&gt;"-"),1))=SUMPRODUCT((TRIM(C1619:F1619)&lt;&gt;"-")*1),
    "No Change",
    "Change"))</f>
        <v>No Data</v>
      </c>
      <c r="I1619" s="159"/>
      <c r="J1619"/>
      <c r="K1619" s="163"/>
      <c r="L1619" s="147" t="str">
        <f>TRIM(CLEAN(TEXT(IFERROR(INDEX('Glade MR'!$B$4:$C$3000,MATCH($A1619,'Glade MR'!$C$4:$C$3000,0),1),"-"),"@")))</f>
        <v>-</v>
      </c>
      <c r="M1619" s="147" t="str">
        <f>TRIM(CLEAN(TEXT(IFERROR(INDEX('Glade MR'!$I$4:$J$3000,MATCH($A1619,'Glade MR'!$J$4:$J$3000,0),1),"-"),"@")))</f>
        <v>-</v>
      </c>
      <c r="N1619" s="147" t="str">
        <f>TRIM(CLEAN(TEXT(IFERROR(INDEX('Glade MR'!$P$4:$Q$3000,MATCH($A1619,'Glade MR'!$Q$4:$Q$3000,0),1),"-"),"@")))</f>
        <v>-</v>
      </c>
      <c r="O1619" s="147" t="str">
        <f>TRIM(CLEAN(TEXT(IFERROR(INDEX('Glade MR'!$W$4:$X$3000,MATCH($A1619,'Glade MR'!$X$4:$X$3000,0),1),"-"),"@")))</f>
        <v>-</v>
      </c>
      <c r="P1619" s="159" t="str">
        <f t="shared" si="51"/>
        <v>Not Found</v>
      </c>
      <c r="Q1619" t="str" cm="1">
        <f t="array" ref="Q1619">IF(SUMPRODUCT((TRIM(L1619:O1619)&lt;&gt;"-")*1)=0,
    "No Data",
    IF(COUNTIF(L1619:O1619,INDEX(_xlfn._xlws.FILTER(L1619:O1619,TRIM(L1619:O1619)&lt;&gt;"-"),1))=SUMPRODUCT((TRIM(L1619:O1619)&lt;&gt;"-")*1),
    "No Change",
    "Change"))</f>
        <v>No Data</v>
      </c>
      <c r="R1619" s="159"/>
      <c r="S1619" s="111"/>
    </row>
    <row r="1620" spans="1:19" x14ac:dyDescent="0.3">
      <c r="A1620" t="s">
        <v>103</v>
      </c>
      <c r="B1620" t="s">
        <v>1145</v>
      </c>
      <c r="C1620" s="160" t="str">
        <f>TRIM(CLEAN(TEXT(IFERROR(INDEX('Snakeden MR'!$B$4:$C$3028,MATCH($A1620,'Snakeden MR'!$C$4:$C$3028,0),1),"-"),"@")))</f>
        <v>-</v>
      </c>
      <c r="D1620" s="147" t="str">
        <f>TRIM(CLEAN(TEXT(IFERROR(INDEX('Snakeden MR'!$I$4:$J$3028,MATCH($A1620,'Snakeden MR'!$J$4:$J$3028,0),1),"-"),"@")))</f>
        <v>-</v>
      </c>
      <c r="E1620" s="147" t="str">
        <f>TRIM(CLEAN(TEXT(IFERROR(INDEX('Snakeden MR'!$P$4:$Q$3028,MATCH($A1620,'Snakeden MR'!$Q$4:$Q$3028,0),1),"-"),"@")))</f>
        <v>-</v>
      </c>
      <c r="F1620" s="147" t="str">
        <f>TRIM(CLEAN(TEXT(IFERROR(INDEX('Snakeden MR'!$W$4:$X$3028,MATCH($A1620,'Snakeden MR'!$X$4:$X$3028,0),1),"-"),"@")))</f>
        <v>-</v>
      </c>
      <c r="G1620" s="159" t="str">
        <f t="shared" si="50"/>
        <v>Not Found</v>
      </c>
      <c r="H1620" t="str" cm="1">
        <f t="array" ref="H1620">IF(SUMPRODUCT((TRIM(C1620:F1620)&lt;&gt;"-")*1)=0,
    "No Data",
    IF(COUNTIF(C1620:F1620,INDEX(_xlfn._xlws.FILTER(C1620:F1620,TRIM(C1620:F1620)&lt;&gt;"-"),1))=SUMPRODUCT((TRIM(C1620:F1620)&lt;&gt;"-")*1),
    "No Change",
    "Change"))</f>
        <v>No Data</v>
      </c>
      <c r="I1620" s="159"/>
      <c r="J1620"/>
      <c r="K1620" s="163"/>
      <c r="L1620" s="147" t="str">
        <f>TRIM(CLEAN(TEXT(IFERROR(INDEX('Glade MR'!$B$4:$C$3000,MATCH($A1620,'Glade MR'!$C$4:$C$3000,0),1),"-"),"@")))</f>
        <v>-</v>
      </c>
      <c r="M1620" s="147" t="str">
        <f>TRIM(CLEAN(TEXT(IFERROR(INDEX('Glade MR'!$I$4:$J$3000,MATCH($A1620,'Glade MR'!$J$4:$J$3000,0),1),"-"),"@")))</f>
        <v>-</v>
      </c>
      <c r="N1620" s="147" t="str">
        <f>TRIM(CLEAN(TEXT(IFERROR(INDEX('Glade MR'!$P$4:$Q$3000,MATCH($A1620,'Glade MR'!$Q$4:$Q$3000,0),1),"-"),"@")))</f>
        <v>-</v>
      </c>
      <c r="O1620" s="147" t="str">
        <f>TRIM(CLEAN(TEXT(IFERROR(INDEX('Glade MR'!$W$4:$X$3000,MATCH($A1620,'Glade MR'!$X$4:$X$3000,0),1),"-"),"@")))</f>
        <v>-</v>
      </c>
      <c r="P1620" s="159" t="str">
        <f t="shared" si="51"/>
        <v>Not Found</v>
      </c>
      <c r="Q1620" t="str" cm="1">
        <f t="array" ref="Q1620">IF(SUMPRODUCT((TRIM(L1620:O1620)&lt;&gt;"-")*1)=0,
    "No Data",
    IF(COUNTIF(L1620:O1620,INDEX(_xlfn._xlws.FILTER(L1620:O1620,TRIM(L1620:O1620)&lt;&gt;"-"),1))=SUMPRODUCT((TRIM(L1620:O1620)&lt;&gt;"-")*1),
    "No Change",
    "Change"))</f>
        <v>No Data</v>
      </c>
      <c r="R1620" s="159"/>
      <c r="S1620" s="111"/>
    </row>
    <row r="1621" spans="1:19" x14ac:dyDescent="0.3">
      <c r="A1621" t="s">
        <v>2259</v>
      </c>
      <c r="B1621" t="s">
        <v>1145</v>
      </c>
      <c r="C1621" s="160" t="str">
        <f>TRIM(CLEAN(TEXT(IFERROR(INDEX('Snakeden MR'!$B$4:$C$3028,MATCH($A1621,'Snakeden MR'!$C$4:$C$3028,0),1),"-"),"@")))</f>
        <v>-</v>
      </c>
      <c r="D1621" s="147" t="str">
        <f>TRIM(CLEAN(TEXT(IFERROR(INDEX('Snakeden MR'!$I$4:$J$3028,MATCH($A1621,'Snakeden MR'!$J$4:$J$3028,0),1),"-"),"@")))</f>
        <v>-</v>
      </c>
      <c r="E1621" s="147" t="str">
        <f>TRIM(CLEAN(TEXT(IFERROR(INDEX('Snakeden MR'!$P$4:$Q$3028,MATCH($A1621,'Snakeden MR'!$Q$4:$Q$3028,0),1),"-"),"@")))</f>
        <v>-</v>
      </c>
      <c r="F1621" s="147" t="str">
        <f>TRIM(CLEAN(TEXT(IFERROR(INDEX('Snakeden MR'!$W$4:$X$3028,MATCH($A1621,'Snakeden MR'!$X$4:$X$3028,0),1),"-"),"@")))</f>
        <v>-</v>
      </c>
      <c r="G1621" s="159" t="str">
        <f t="shared" si="50"/>
        <v>Not Found</v>
      </c>
      <c r="H1621" t="str" cm="1">
        <f t="array" ref="H1621">IF(SUMPRODUCT((TRIM(C1621:F1621)&lt;&gt;"-")*1)=0,
    "No Data",
    IF(COUNTIF(C1621:F1621,INDEX(_xlfn._xlws.FILTER(C1621:F1621,TRIM(C1621:F1621)&lt;&gt;"-"),1))=SUMPRODUCT((TRIM(C1621:F1621)&lt;&gt;"-")*1),
    "No Change",
    "Change"))</f>
        <v>No Data</v>
      </c>
      <c r="I1621" s="159"/>
      <c r="J1621"/>
      <c r="K1621" s="163"/>
      <c r="L1621" s="147" t="str">
        <f>TRIM(CLEAN(TEXT(IFERROR(INDEX('Glade MR'!$B$4:$C$3000,MATCH($A1621,'Glade MR'!$C$4:$C$3000,0),1),"-"),"@")))</f>
        <v>-</v>
      </c>
      <c r="M1621" s="147" t="str">
        <f>TRIM(CLEAN(TEXT(IFERROR(INDEX('Glade MR'!$I$4:$J$3000,MATCH($A1621,'Glade MR'!$J$4:$J$3000,0),1),"-"),"@")))</f>
        <v>-</v>
      </c>
      <c r="N1621" s="147" t="str">
        <f>TRIM(CLEAN(TEXT(IFERROR(INDEX('Glade MR'!$P$4:$Q$3000,MATCH($A1621,'Glade MR'!$Q$4:$Q$3000,0),1),"-"),"@")))</f>
        <v>-</v>
      </c>
      <c r="O1621" s="147" t="str">
        <f>TRIM(CLEAN(TEXT(IFERROR(INDEX('Glade MR'!$W$4:$X$3000,MATCH($A1621,'Glade MR'!$X$4:$X$3000,0),1),"-"),"@")))</f>
        <v>-</v>
      </c>
      <c r="P1621" s="159" t="str">
        <f t="shared" si="51"/>
        <v>Not Found</v>
      </c>
      <c r="Q1621" t="str" cm="1">
        <f t="array" ref="Q1621">IF(SUMPRODUCT((TRIM(L1621:O1621)&lt;&gt;"-")*1)=0,
    "No Data",
    IF(COUNTIF(L1621:O1621,INDEX(_xlfn._xlws.FILTER(L1621:O1621,TRIM(L1621:O1621)&lt;&gt;"-"),1))=SUMPRODUCT((TRIM(L1621:O1621)&lt;&gt;"-")*1),
    "No Change",
    "Change"))</f>
        <v>No Data</v>
      </c>
      <c r="R1621" s="159"/>
      <c r="S1621" s="111"/>
    </row>
    <row r="1622" spans="1:19" x14ac:dyDescent="0.3">
      <c r="A1622" t="s">
        <v>2260</v>
      </c>
      <c r="B1622" t="s">
        <v>1145</v>
      </c>
      <c r="C1622" s="160" t="str">
        <f>TRIM(CLEAN(TEXT(IFERROR(INDEX('Snakeden MR'!$B$4:$C$3028,MATCH($A1622,'Snakeden MR'!$C$4:$C$3028,0),1),"-"),"@")))</f>
        <v>-</v>
      </c>
      <c r="D1622" s="147" t="str">
        <f>TRIM(CLEAN(TEXT(IFERROR(INDEX('Snakeden MR'!$I$4:$J$3028,MATCH($A1622,'Snakeden MR'!$J$4:$J$3028,0),1),"-"),"@")))</f>
        <v>-</v>
      </c>
      <c r="E1622" s="147" t="str">
        <f>TRIM(CLEAN(TEXT(IFERROR(INDEX('Snakeden MR'!$P$4:$Q$3028,MATCH($A1622,'Snakeden MR'!$Q$4:$Q$3028,0),1),"-"),"@")))</f>
        <v>-</v>
      </c>
      <c r="F1622" s="147" t="str">
        <f>TRIM(CLEAN(TEXT(IFERROR(INDEX('Snakeden MR'!$W$4:$X$3028,MATCH($A1622,'Snakeden MR'!$X$4:$X$3028,0),1),"-"),"@")))</f>
        <v>-</v>
      </c>
      <c r="G1622" s="159" t="str">
        <f t="shared" si="50"/>
        <v>Not Found</v>
      </c>
      <c r="H1622" t="str" cm="1">
        <f t="array" ref="H1622">IF(SUMPRODUCT((TRIM(C1622:F1622)&lt;&gt;"-")*1)=0,
    "No Data",
    IF(COUNTIF(C1622:F1622,INDEX(_xlfn._xlws.FILTER(C1622:F1622,TRIM(C1622:F1622)&lt;&gt;"-"),1))=SUMPRODUCT((TRIM(C1622:F1622)&lt;&gt;"-")*1),
    "No Change",
    "Change"))</f>
        <v>No Data</v>
      </c>
      <c r="I1622" s="159"/>
      <c r="J1622"/>
      <c r="K1622" s="163"/>
      <c r="L1622" s="147" t="str">
        <f>TRIM(CLEAN(TEXT(IFERROR(INDEX('Glade MR'!$B$4:$C$3000,MATCH($A1622,'Glade MR'!$C$4:$C$3000,0),1),"-"),"@")))</f>
        <v>-</v>
      </c>
      <c r="M1622" s="147" t="str">
        <f>TRIM(CLEAN(TEXT(IFERROR(INDEX('Glade MR'!$I$4:$J$3000,MATCH($A1622,'Glade MR'!$J$4:$J$3000,0),1),"-"),"@")))</f>
        <v>-</v>
      </c>
      <c r="N1622" s="147" t="str">
        <f>TRIM(CLEAN(TEXT(IFERROR(INDEX('Glade MR'!$P$4:$Q$3000,MATCH($A1622,'Glade MR'!$Q$4:$Q$3000,0),1),"-"),"@")))</f>
        <v>-</v>
      </c>
      <c r="O1622" s="147" t="str">
        <f>TRIM(CLEAN(TEXT(IFERROR(INDEX('Glade MR'!$W$4:$X$3000,MATCH($A1622,'Glade MR'!$X$4:$X$3000,0),1),"-"),"@")))</f>
        <v>-</v>
      </c>
      <c r="P1622" s="159" t="str">
        <f t="shared" si="51"/>
        <v>Not Found</v>
      </c>
      <c r="Q1622" t="str" cm="1">
        <f t="array" ref="Q1622">IF(SUMPRODUCT((TRIM(L1622:O1622)&lt;&gt;"-")*1)=0,
    "No Data",
    IF(COUNTIF(L1622:O1622,INDEX(_xlfn._xlws.FILTER(L1622:O1622,TRIM(L1622:O1622)&lt;&gt;"-"),1))=SUMPRODUCT((TRIM(L1622:O1622)&lt;&gt;"-")*1),
    "No Change",
    "Change"))</f>
        <v>No Data</v>
      </c>
      <c r="R1622" s="159"/>
      <c r="S1622" s="111"/>
    </row>
    <row r="1623" spans="1:19" x14ac:dyDescent="0.3">
      <c r="A1623" t="s">
        <v>2261</v>
      </c>
      <c r="B1623" t="s">
        <v>1145</v>
      </c>
      <c r="C1623" s="160" t="str">
        <f>TRIM(CLEAN(TEXT(IFERROR(INDEX('Snakeden MR'!$B$4:$C$3028,MATCH($A1623,'Snakeden MR'!$C$4:$C$3028,0),1),"-"),"@")))</f>
        <v>-</v>
      </c>
      <c r="D1623" s="147" t="str">
        <f>TRIM(CLEAN(TEXT(IFERROR(INDEX('Snakeden MR'!$I$4:$J$3028,MATCH($A1623,'Snakeden MR'!$J$4:$J$3028,0),1),"-"),"@")))</f>
        <v>-</v>
      </c>
      <c r="E1623" s="147" t="str">
        <f>TRIM(CLEAN(TEXT(IFERROR(INDEX('Snakeden MR'!$P$4:$Q$3028,MATCH($A1623,'Snakeden MR'!$Q$4:$Q$3028,0),1),"-"),"@")))</f>
        <v>-</v>
      </c>
      <c r="F1623" s="147" t="str">
        <f>TRIM(CLEAN(TEXT(IFERROR(INDEX('Snakeden MR'!$W$4:$X$3028,MATCH($A1623,'Snakeden MR'!$X$4:$X$3028,0),1),"-"),"@")))</f>
        <v>-</v>
      </c>
      <c r="G1623" s="159" t="str">
        <f t="shared" si="50"/>
        <v>Not Found</v>
      </c>
      <c r="H1623" t="str" cm="1">
        <f t="array" ref="H1623">IF(SUMPRODUCT((TRIM(C1623:F1623)&lt;&gt;"-")*1)=0,
    "No Data",
    IF(COUNTIF(C1623:F1623,INDEX(_xlfn._xlws.FILTER(C1623:F1623,TRIM(C1623:F1623)&lt;&gt;"-"),1))=SUMPRODUCT((TRIM(C1623:F1623)&lt;&gt;"-")*1),
    "No Change",
    "Change"))</f>
        <v>No Data</v>
      </c>
      <c r="I1623" s="159"/>
      <c r="J1623"/>
      <c r="K1623" s="163"/>
      <c r="L1623" s="147" t="str">
        <f>TRIM(CLEAN(TEXT(IFERROR(INDEX('Glade MR'!$B$4:$C$3000,MATCH($A1623,'Glade MR'!$C$4:$C$3000,0),1),"-"),"@")))</f>
        <v>-</v>
      </c>
      <c r="M1623" s="147" t="str">
        <f>TRIM(CLEAN(TEXT(IFERROR(INDEX('Glade MR'!$I$4:$J$3000,MATCH($A1623,'Glade MR'!$J$4:$J$3000,0),1),"-"),"@")))</f>
        <v>-</v>
      </c>
      <c r="N1623" s="147" t="str">
        <f>TRIM(CLEAN(TEXT(IFERROR(INDEX('Glade MR'!$P$4:$Q$3000,MATCH($A1623,'Glade MR'!$Q$4:$Q$3000,0),1),"-"),"@")))</f>
        <v>-</v>
      </c>
      <c r="O1623" s="147" t="str">
        <f>TRIM(CLEAN(TEXT(IFERROR(INDEX('Glade MR'!$W$4:$X$3000,MATCH($A1623,'Glade MR'!$X$4:$X$3000,0),1),"-"),"@")))</f>
        <v>-</v>
      </c>
      <c r="P1623" s="159" t="str">
        <f t="shared" si="51"/>
        <v>Not Found</v>
      </c>
      <c r="Q1623" t="str" cm="1">
        <f t="array" ref="Q1623">IF(SUMPRODUCT((TRIM(L1623:O1623)&lt;&gt;"-")*1)=0,
    "No Data",
    IF(COUNTIF(L1623:O1623,INDEX(_xlfn._xlws.FILTER(L1623:O1623,TRIM(L1623:O1623)&lt;&gt;"-"),1))=SUMPRODUCT((TRIM(L1623:O1623)&lt;&gt;"-")*1),
    "No Change",
    "Change"))</f>
        <v>No Data</v>
      </c>
      <c r="R1623" s="159"/>
      <c r="S1623" s="111"/>
    </row>
    <row r="1624" spans="1:19" x14ac:dyDescent="0.3">
      <c r="A1624" t="s">
        <v>2262</v>
      </c>
      <c r="B1624" t="s">
        <v>1145</v>
      </c>
      <c r="C1624" s="160" t="str">
        <f>TRIM(CLEAN(TEXT(IFERROR(INDEX('Snakeden MR'!$B$4:$C$3028,MATCH($A1624,'Snakeden MR'!$C$4:$C$3028,0),1),"-"),"@")))</f>
        <v>-</v>
      </c>
      <c r="D1624" s="147" t="str">
        <f>TRIM(CLEAN(TEXT(IFERROR(INDEX('Snakeden MR'!$I$4:$J$3028,MATCH($A1624,'Snakeden MR'!$J$4:$J$3028,0),1),"-"),"@")))</f>
        <v>-</v>
      </c>
      <c r="E1624" s="147" t="str">
        <f>TRIM(CLEAN(TEXT(IFERROR(INDEX('Snakeden MR'!$P$4:$Q$3028,MATCH($A1624,'Snakeden MR'!$Q$4:$Q$3028,0),1),"-"),"@")))</f>
        <v>-</v>
      </c>
      <c r="F1624" s="147" t="str">
        <f>TRIM(CLEAN(TEXT(IFERROR(INDEX('Snakeden MR'!$W$4:$X$3028,MATCH($A1624,'Snakeden MR'!$X$4:$X$3028,0),1),"-"),"@")))</f>
        <v>-</v>
      </c>
      <c r="G1624" s="159" t="str">
        <f t="shared" si="50"/>
        <v>Not Found</v>
      </c>
      <c r="H1624" t="str" cm="1">
        <f t="array" ref="H1624">IF(SUMPRODUCT((TRIM(C1624:F1624)&lt;&gt;"-")*1)=0,
    "No Data",
    IF(COUNTIF(C1624:F1624,INDEX(_xlfn._xlws.FILTER(C1624:F1624,TRIM(C1624:F1624)&lt;&gt;"-"),1))=SUMPRODUCT((TRIM(C1624:F1624)&lt;&gt;"-")*1),
    "No Change",
    "Change"))</f>
        <v>No Data</v>
      </c>
      <c r="I1624" s="159"/>
      <c r="J1624"/>
      <c r="K1624" s="163"/>
      <c r="L1624" s="147" t="str">
        <f>TRIM(CLEAN(TEXT(IFERROR(INDEX('Glade MR'!$B$4:$C$3000,MATCH($A1624,'Glade MR'!$C$4:$C$3000,0),1),"-"),"@")))</f>
        <v>-</v>
      </c>
      <c r="M1624" s="147" t="str">
        <f>TRIM(CLEAN(TEXT(IFERROR(INDEX('Glade MR'!$I$4:$J$3000,MATCH($A1624,'Glade MR'!$J$4:$J$3000,0),1),"-"),"@")))</f>
        <v>-</v>
      </c>
      <c r="N1624" s="147" t="str">
        <f>TRIM(CLEAN(TEXT(IFERROR(INDEX('Glade MR'!$P$4:$Q$3000,MATCH($A1624,'Glade MR'!$Q$4:$Q$3000,0),1),"-"),"@")))</f>
        <v>-</v>
      </c>
      <c r="O1624" s="147" t="str">
        <f>TRIM(CLEAN(TEXT(IFERROR(INDEX('Glade MR'!$W$4:$X$3000,MATCH($A1624,'Glade MR'!$X$4:$X$3000,0),1),"-"),"@")))</f>
        <v>-</v>
      </c>
      <c r="P1624" s="159" t="str">
        <f t="shared" si="51"/>
        <v>Not Found</v>
      </c>
      <c r="Q1624" t="str" cm="1">
        <f t="array" ref="Q1624">IF(SUMPRODUCT((TRIM(L1624:O1624)&lt;&gt;"-")*1)=0,
    "No Data",
    IF(COUNTIF(L1624:O1624,INDEX(_xlfn._xlws.FILTER(L1624:O1624,TRIM(L1624:O1624)&lt;&gt;"-"),1))=SUMPRODUCT((TRIM(L1624:O1624)&lt;&gt;"-")*1),
    "No Change",
    "Change"))</f>
        <v>No Data</v>
      </c>
      <c r="R1624" s="159"/>
      <c r="S1624" s="111"/>
    </row>
    <row r="1625" spans="1:19" x14ac:dyDescent="0.3">
      <c r="A1625" t="s">
        <v>2263</v>
      </c>
      <c r="B1625" t="s">
        <v>1145</v>
      </c>
      <c r="C1625" s="160" t="str">
        <f>TRIM(CLEAN(TEXT(IFERROR(INDEX('Snakeden MR'!$B$4:$C$3028,MATCH($A1625,'Snakeden MR'!$C$4:$C$3028,0),1),"-"),"@")))</f>
        <v>-</v>
      </c>
      <c r="D1625" s="147" t="str">
        <f>TRIM(CLEAN(TEXT(IFERROR(INDEX('Snakeden MR'!$I$4:$J$3028,MATCH($A1625,'Snakeden MR'!$J$4:$J$3028,0),1),"-"),"@")))</f>
        <v>-</v>
      </c>
      <c r="E1625" s="147" t="str">
        <f>TRIM(CLEAN(TEXT(IFERROR(INDEX('Snakeden MR'!$P$4:$Q$3028,MATCH($A1625,'Snakeden MR'!$Q$4:$Q$3028,0),1),"-"),"@")))</f>
        <v>-</v>
      </c>
      <c r="F1625" s="147" t="str">
        <f>TRIM(CLEAN(TEXT(IFERROR(INDEX('Snakeden MR'!$W$4:$X$3028,MATCH($A1625,'Snakeden MR'!$X$4:$X$3028,0),1),"-"),"@")))</f>
        <v>-</v>
      </c>
      <c r="G1625" s="159" t="str">
        <f t="shared" si="50"/>
        <v>Not Found</v>
      </c>
      <c r="H1625" t="str" cm="1">
        <f t="array" ref="H1625">IF(SUMPRODUCT((TRIM(C1625:F1625)&lt;&gt;"-")*1)=0,
    "No Data",
    IF(COUNTIF(C1625:F1625,INDEX(_xlfn._xlws.FILTER(C1625:F1625,TRIM(C1625:F1625)&lt;&gt;"-"),1))=SUMPRODUCT((TRIM(C1625:F1625)&lt;&gt;"-")*1),
    "No Change",
    "Change"))</f>
        <v>No Data</v>
      </c>
      <c r="I1625" s="159"/>
      <c r="J1625"/>
      <c r="K1625" s="163"/>
      <c r="L1625" s="147" t="str">
        <f>TRIM(CLEAN(TEXT(IFERROR(INDEX('Glade MR'!$B$4:$C$3000,MATCH($A1625,'Glade MR'!$C$4:$C$3000,0),1),"-"),"@")))</f>
        <v>-</v>
      </c>
      <c r="M1625" s="147" t="str">
        <f>TRIM(CLEAN(TEXT(IFERROR(INDEX('Glade MR'!$I$4:$J$3000,MATCH($A1625,'Glade MR'!$J$4:$J$3000,0),1),"-"),"@")))</f>
        <v>-</v>
      </c>
      <c r="N1625" s="147" t="str">
        <f>TRIM(CLEAN(TEXT(IFERROR(INDEX('Glade MR'!$P$4:$Q$3000,MATCH($A1625,'Glade MR'!$Q$4:$Q$3000,0),1),"-"),"@")))</f>
        <v>-</v>
      </c>
      <c r="O1625" s="147" t="str">
        <f>TRIM(CLEAN(TEXT(IFERROR(INDEX('Glade MR'!$W$4:$X$3000,MATCH($A1625,'Glade MR'!$X$4:$X$3000,0),1),"-"),"@")))</f>
        <v>-</v>
      </c>
      <c r="P1625" s="159" t="str">
        <f t="shared" si="51"/>
        <v>Not Found</v>
      </c>
      <c r="Q1625" t="str" cm="1">
        <f t="array" ref="Q1625">IF(SUMPRODUCT((TRIM(L1625:O1625)&lt;&gt;"-")*1)=0,
    "No Data",
    IF(COUNTIF(L1625:O1625,INDEX(_xlfn._xlws.FILTER(L1625:O1625,TRIM(L1625:O1625)&lt;&gt;"-"),1))=SUMPRODUCT((TRIM(L1625:O1625)&lt;&gt;"-")*1),
    "No Change",
    "Change"))</f>
        <v>No Data</v>
      </c>
      <c r="R1625" s="159"/>
      <c r="S1625" s="111"/>
    </row>
    <row r="1626" spans="1:19" x14ac:dyDescent="0.3">
      <c r="A1626" t="s">
        <v>899</v>
      </c>
      <c r="B1626" t="s">
        <v>1145</v>
      </c>
      <c r="C1626" s="160" t="str">
        <f>TRIM(CLEAN(TEXT(IFERROR(INDEX('Snakeden MR'!$B$4:$C$3028,MATCH($A1626,'Snakeden MR'!$C$4:$C$3028,0),1),"-"),"@")))</f>
        <v>-</v>
      </c>
      <c r="D1626" s="147" t="str">
        <f>TRIM(CLEAN(TEXT(IFERROR(INDEX('Snakeden MR'!$I$4:$J$3028,MATCH($A1626,'Snakeden MR'!$J$4:$J$3028,0),1),"-"),"@")))</f>
        <v>-</v>
      </c>
      <c r="E1626" s="147" t="str">
        <f>TRIM(CLEAN(TEXT(IFERROR(INDEX('Snakeden MR'!$P$4:$Q$3028,MATCH($A1626,'Snakeden MR'!$Q$4:$Q$3028,0),1),"-"),"@")))</f>
        <v>-</v>
      </c>
      <c r="F1626" s="147" t="str">
        <f>TRIM(CLEAN(TEXT(IFERROR(INDEX('Snakeden MR'!$W$4:$X$3028,MATCH($A1626,'Snakeden MR'!$X$4:$X$3028,0),1),"-"),"@")))</f>
        <v>-</v>
      </c>
      <c r="G1626" s="159" t="str">
        <f t="shared" si="50"/>
        <v>Not Found</v>
      </c>
      <c r="H1626" t="str" cm="1">
        <f t="array" ref="H1626">IF(SUMPRODUCT((TRIM(C1626:F1626)&lt;&gt;"-")*1)=0,
    "No Data",
    IF(COUNTIF(C1626:F1626,INDEX(_xlfn._xlws.FILTER(C1626:F1626,TRIM(C1626:F1626)&lt;&gt;"-"),1))=SUMPRODUCT((TRIM(C1626:F1626)&lt;&gt;"-")*1),
    "No Change",
    "Change"))</f>
        <v>No Data</v>
      </c>
      <c r="I1626" s="159"/>
      <c r="J1626"/>
      <c r="K1626" s="163"/>
      <c r="L1626" s="147" t="str">
        <f>TRIM(CLEAN(TEXT(IFERROR(INDEX('Glade MR'!$B$4:$C$3000,MATCH($A1626,'Glade MR'!$C$4:$C$3000,0),1),"-"),"@")))</f>
        <v>-</v>
      </c>
      <c r="M1626" s="147" t="str">
        <f>TRIM(CLEAN(TEXT(IFERROR(INDEX('Glade MR'!$I$4:$J$3000,MATCH($A1626,'Glade MR'!$J$4:$J$3000,0),1),"-"),"@")))</f>
        <v>Pool 5</v>
      </c>
      <c r="N1626" s="147" t="str">
        <f>TRIM(CLEAN(TEXT(IFERROR(INDEX('Glade MR'!$P$4:$Q$3000,MATCH($A1626,'Glade MR'!$Q$4:$Q$3000,0),1),"-"),"@")))</f>
        <v>-</v>
      </c>
      <c r="O1626" s="147" t="str">
        <f>TRIM(CLEAN(TEXT(IFERROR(INDEX('Glade MR'!$W$4:$X$3000,MATCH($A1626,'Glade MR'!$X$4:$X$3000,0),1),"-"),"@")))</f>
        <v>-</v>
      </c>
      <c r="P1626" s="159" t="str">
        <f t="shared" si="51"/>
        <v>Found</v>
      </c>
      <c r="Q1626" t="str" cm="1">
        <f t="array" ref="Q1626">IF(SUMPRODUCT((TRIM(L1626:O1626)&lt;&gt;"-")*1)=0,
    "No Data",
    IF(COUNTIF(L1626:O1626,INDEX(_xlfn._xlws.FILTER(L1626:O1626,TRIM(L1626:O1626)&lt;&gt;"-"),1))=SUMPRODUCT((TRIM(L1626:O1626)&lt;&gt;"-")*1),
    "No Change",
    "Change"))</f>
        <v>No Change</v>
      </c>
      <c r="R1626" s="159"/>
      <c r="S1626" s="111"/>
    </row>
    <row r="1627" spans="1:19" x14ac:dyDescent="0.3">
      <c r="A1627" t="s">
        <v>2264</v>
      </c>
      <c r="B1627" t="s">
        <v>1145</v>
      </c>
      <c r="C1627" s="160" t="str">
        <f>TRIM(CLEAN(TEXT(IFERROR(INDEX('Snakeden MR'!$B$4:$C$3028,MATCH($A1627,'Snakeden MR'!$C$4:$C$3028,0),1),"-"),"@")))</f>
        <v>-</v>
      </c>
      <c r="D1627" s="147" t="str">
        <f>TRIM(CLEAN(TEXT(IFERROR(INDEX('Snakeden MR'!$I$4:$J$3028,MATCH($A1627,'Snakeden MR'!$J$4:$J$3028,0),1),"-"),"@")))</f>
        <v>-</v>
      </c>
      <c r="E1627" s="147" t="str">
        <f>TRIM(CLEAN(TEXT(IFERROR(INDEX('Snakeden MR'!$P$4:$Q$3028,MATCH($A1627,'Snakeden MR'!$Q$4:$Q$3028,0),1),"-"),"@")))</f>
        <v>-</v>
      </c>
      <c r="F1627" s="147" t="str">
        <f>TRIM(CLEAN(TEXT(IFERROR(INDEX('Snakeden MR'!$W$4:$X$3028,MATCH($A1627,'Snakeden MR'!$X$4:$X$3028,0),1),"-"),"@")))</f>
        <v>-</v>
      </c>
      <c r="G1627" s="159" t="str">
        <f t="shared" si="50"/>
        <v>Not Found</v>
      </c>
      <c r="H1627" t="str" cm="1">
        <f t="array" ref="H1627">IF(SUMPRODUCT((TRIM(C1627:F1627)&lt;&gt;"-")*1)=0,
    "No Data",
    IF(COUNTIF(C1627:F1627,INDEX(_xlfn._xlws.FILTER(C1627:F1627,TRIM(C1627:F1627)&lt;&gt;"-"),1))=SUMPRODUCT((TRIM(C1627:F1627)&lt;&gt;"-")*1),
    "No Change",
    "Change"))</f>
        <v>No Data</v>
      </c>
      <c r="I1627" s="159"/>
      <c r="J1627"/>
      <c r="K1627" s="163"/>
      <c r="L1627" s="147" t="str">
        <f>TRIM(CLEAN(TEXT(IFERROR(INDEX('Glade MR'!$B$4:$C$3000,MATCH($A1627,'Glade MR'!$C$4:$C$3000,0),1),"-"),"@")))</f>
        <v>-</v>
      </c>
      <c r="M1627" s="147" t="str">
        <f>TRIM(CLEAN(TEXT(IFERROR(INDEX('Glade MR'!$I$4:$J$3000,MATCH($A1627,'Glade MR'!$J$4:$J$3000,0),1),"-"),"@")))</f>
        <v>-</v>
      </c>
      <c r="N1627" s="147" t="str">
        <f>TRIM(CLEAN(TEXT(IFERROR(INDEX('Glade MR'!$P$4:$Q$3000,MATCH($A1627,'Glade MR'!$Q$4:$Q$3000,0),1),"-"),"@")))</f>
        <v>-</v>
      </c>
      <c r="O1627" s="147" t="str">
        <f>TRIM(CLEAN(TEXT(IFERROR(INDEX('Glade MR'!$W$4:$X$3000,MATCH($A1627,'Glade MR'!$X$4:$X$3000,0),1),"-"),"@")))</f>
        <v>-</v>
      </c>
      <c r="P1627" s="159" t="str">
        <f t="shared" si="51"/>
        <v>Not Found</v>
      </c>
      <c r="Q1627" t="str" cm="1">
        <f t="array" ref="Q1627">IF(SUMPRODUCT((TRIM(L1627:O1627)&lt;&gt;"-")*1)=0,
    "No Data",
    IF(COUNTIF(L1627:O1627,INDEX(_xlfn._xlws.FILTER(L1627:O1627,TRIM(L1627:O1627)&lt;&gt;"-"),1))=SUMPRODUCT((TRIM(L1627:O1627)&lt;&gt;"-")*1),
    "No Change",
    "Change"))</f>
        <v>No Data</v>
      </c>
      <c r="R1627" s="159"/>
      <c r="S1627" s="111"/>
    </row>
    <row r="1628" spans="1:19" x14ac:dyDescent="0.3">
      <c r="A1628" t="s">
        <v>2265</v>
      </c>
      <c r="B1628" t="s">
        <v>1145</v>
      </c>
      <c r="C1628" s="160" t="str">
        <f>TRIM(CLEAN(TEXT(IFERROR(INDEX('Snakeden MR'!$B$4:$C$3028,MATCH($A1628,'Snakeden MR'!$C$4:$C$3028,0),1),"-"),"@")))</f>
        <v>-</v>
      </c>
      <c r="D1628" s="147" t="str">
        <f>TRIM(CLEAN(TEXT(IFERROR(INDEX('Snakeden MR'!$I$4:$J$3028,MATCH($A1628,'Snakeden MR'!$J$4:$J$3028,0),1),"-"),"@")))</f>
        <v>-</v>
      </c>
      <c r="E1628" s="147" t="str">
        <f>TRIM(CLEAN(TEXT(IFERROR(INDEX('Snakeden MR'!$P$4:$Q$3028,MATCH($A1628,'Snakeden MR'!$Q$4:$Q$3028,0),1),"-"),"@")))</f>
        <v>-</v>
      </c>
      <c r="F1628" s="147" t="str">
        <f>TRIM(CLEAN(TEXT(IFERROR(INDEX('Snakeden MR'!$W$4:$X$3028,MATCH($A1628,'Snakeden MR'!$X$4:$X$3028,0),1),"-"),"@")))</f>
        <v>-</v>
      </c>
      <c r="G1628" s="159" t="str">
        <f t="shared" si="50"/>
        <v>Not Found</v>
      </c>
      <c r="H1628" t="str" cm="1">
        <f t="array" ref="H1628">IF(SUMPRODUCT((TRIM(C1628:F1628)&lt;&gt;"-")*1)=0,
    "No Data",
    IF(COUNTIF(C1628:F1628,INDEX(_xlfn._xlws.FILTER(C1628:F1628,TRIM(C1628:F1628)&lt;&gt;"-"),1))=SUMPRODUCT((TRIM(C1628:F1628)&lt;&gt;"-")*1),
    "No Change",
    "Change"))</f>
        <v>No Data</v>
      </c>
      <c r="I1628" s="159"/>
      <c r="J1628"/>
      <c r="K1628" s="163"/>
      <c r="L1628" s="147" t="str">
        <f>TRIM(CLEAN(TEXT(IFERROR(INDEX('Glade MR'!$B$4:$C$3000,MATCH($A1628,'Glade MR'!$C$4:$C$3000,0),1),"-"),"@")))</f>
        <v>-</v>
      </c>
      <c r="M1628" s="147" t="str">
        <f>TRIM(CLEAN(TEXT(IFERROR(INDEX('Glade MR'!$I$4:$J$3000,MATCH($A1628,'Glade MR'!$J$4:$J$3000,0),1),"-"),"@")))</f>
        <v>-</v>
      </c>
      <c r="N1628" s="147" t="str">
        <f>TRIM(CLEAN(TEXT(IFERROR(INDEX('Glade MR'!$P$4:$Q$3000,MATCH($A1628,'Glade MR'!$Q$4:$Q$3000,0),1),"-"),"@")))</f>
        <v>-</v>
      </c>
      <c r="O1628" s="147" t="str">
        <f>TRIM(CLEAN(TEXT(IFERROR(INDEX('Glade MR'!$W$4:$X$3000,MATCH($A1628,'Glade MR'!$X$4:$X$3000,0),1),"-"),"@")))</f>
        <v>-</v>
      </c>
      <c r="P1628" s="159" t="str">
        <f t="shared" si="51"/>
        <v>Not Found</v>
      </c>
      <c r="Q1628" t="str" cm="1">
        <f t="array" ref="Q1628">IF(SUMPRODUCT((TRIM(L1628:O1628)&lt;&gt;"-")*1)=0,
    "No Data",
    IF(COUNTIF(L1628:O1628,INDEX(_xlfn._xlws.FILTER(L1628:O1628,TRIM(L1628:O1628)&lt;&gt;"-"),1))=SUMPRODUCT((TRIM(L1628:O1628)&lt;&gt;"-")*1),
    "No Change",
    "Change"))</f>
        <v>No Data</v>
      </c>
      <c r="R1628" s="159"/>
      <c r="S1628" s="111"/>
    </row>
    <row r="1629" spans="1:19" x14ac:dyDescent="0.3">
      <c r="A1629" t="s">
        <v>2266</v>
      </c>
      <c r="B1629" t="s">
        <v>1145</v>
      </c>
      <c r="C1629" s="160" t="str">
        <f>TRIM(CLEAN(TEXT(IFERROR(INDEX('Snakeden MR'!$B$4:$C$3028,MATCH($A1629,'Snakeden MR'!$C$4:$C$3028,0),1),"-"),"@")))</f>
        <v>-</v>
      </c>
      <c r="D1629" s="147" t="str">
        <f>TRIM(CLEAN(TEXT(IFERROR(INDEX('Snakeden MR'!$I$4:$J$3028,MATCH($A1629,'Snakeden MR'!$J$4:$J$3028,0),1),"-"),"@")))</f>
        <v>-</v>
      </c>
      <c r="E1629" s="147" t="str">
        <f>TRIM(CLEAN(TEXT(IFERROR(INDEX('Snakeden MR'!$P$4:$Q$3028,MATCH($A1629,'Snakeden MR'!$Q$4:$Q$3028,0),1),"-"),"@")))</f>
        <v>-</v>
      </c>
      <c r="F1629" s="147" t="str">
        <f>TRIM(CLEAN(TEXT(IFERROR(INDEX('Snakeden MR'!$W$4:$X$3028,MATCH($A1629,'Snakeden MR'!$X$4:$X$3028,0),1),"-"),"@")))</f>
        <v>-</v>
      </c>
      <c r="G1629" s="159" t="str">
        <f t="shared" si="50"/>
        <v>Not Found</v>
      </c>
      <c r="H1629" t="str" cm="1">
        <f t="array" ref="H1629">IF(SUMPRODUCT((TRIM(C1629:F1629)&lt;&gt;"-")*1)=0,
    "No Data",
    IF(COUNTIF(C1629:F1629,INDEX(_xlfn._xlws.FILTER(C1629:F1629,TRIM(C1629:F1629)&lt;&gt;"-"),1))=SUMPRODUCT((TRIM(C1629:F1629)&lt;&gt;"-")*1),
    "No Change",
    "Change"))</f>
        <v>No Data</v>
      </c>
      <c r="I1629" s="159"/>
      <c r="J1629"/>
      <c r="K1629" s="163"/>
      <c r="L1629" s="147" t="str">
        <f>TRIM(CLEAN(TEXT(IFERROR(INDEX('Glade MR'!$B$4:$C$3000,MATCH($A1629,'Glade MR'!$C$4:$C$3000,0),1),"-"),"@")))</f>
        <v>-</v>
      </c>
      <c r="M1629" s="147" t="str">
        <f>TRIM(CLEAN(TEXT(IFERROR(INDEX('Glade MR'!$I$4:$J$3000,MATCH($A1629,'Glade MR'!$J$4:$J$3000,0),1),"-"),"@")))</f>
        <v>-</v>
      </c>
      <c r="N1629" s="147" t="str">
        <f>TRIM(CLEAN(TEXT(IFERROR(INDEX('Glade MR'!$P$4:$Q$3000,MATCH($A1629,'Glade MR'!$Q$4:$Q$3000,0),1),"-"),"@")))</f>
        <v>-</v>
      </c>
      <c r="O1629" s="147" t="str">
        <f>TRIM(CLEAN(TEXT(IFERROR(INDEX('Glade MR'!$W$4:$X$3000,MATCH($A1629,'Glade MR'!$X$4:$X$3000,0),1),"-"),"@")))</f>
        <v>-</v>
      </c>
      <c r="P1629" s="159" t="str">
        <f t="shared" si="51"/>
        <v>Not Found</v>
      </c>
      <c r="Q1629" t="str" cm="1">
        <f t="array" ref="Q1629">IF(SUMPRODUCT((TRIM(L1629:O1629)&lt;&gt;"-")*1)=0,
    "No Data",
    IF(COUNTIF(L1629:O1629,INDEX(_xlfn._xlws.FILTER(L1629:O1629,TRIM(L1629:O1629)&lt;&gt;"-"),1))=SUMPRODUCT((TRIM(L1629:O1629)&lt;&gt;"-")*1),
    "No Change",
    "Change"))</f>
        <v>No Data</v>
      </c>
      <c r="R1629" s="159"/>
      <c r="S1629" s="111"/>
    </row>
    <row r="1630" spans="1:19" x14ac:dyDescent="0.3">
      <c r="A1630" t="s">
        <v>2267</v>
      </c>
      <c r="B1630" t="s">
        <v>1145</v>
      </c>
      <c r="C1630" s="160" t="str">
        <f>TRIM(CLEAN(TEXT(IFERROR(INDEX('Snakeden MR'!$B$4:$C$3028,MATCH($A1630,'Snakeden MR'!$C$4:$C$3028,0),1),"-"),"@")))</f>
        <v>-</v>
      </c>
      <c r="D1630" s="147" t="str">
        <f>TRIM(CLEAN(TEXT(IFERROR(INDEX('Snakeden MR'!$I$4:$J$3028,MATCH($A1630,'Snakeden MR'!$J$4:$J$3028,0),1),"-"),"@")))</f>
        <v>-</v>
      </c>
      <c r="E1630" s="147" t="str">
        <f>TRIM(CLEAN(TEXT(IFERROR(INDEX('Snakeden MR'!$P$4:$Q$3028,MATCH($A1630,'Snakeden MR'!$Q$4:$Q$3028,0),1),"-"),"@")))</f>
        <v>-</v>
      </c>
      <c r="F1630" s="147" t="str">
        <f>TRIM(CLEAN(TEXT(IFERROR(INDEX('Snakeden MR'!$W$4:$X$3028,MATCH($A1630,'Snakeden MR'!$X$4:$X$3028,0),1),"-"),"@")))</f>
        <v>-</v>
      </c>
      <c r="G1630" s="159" t="str">
        <f t="shared" si="50"/>
        <v>Not Found</v>
      </c>
      <c r="H1630" t="str" cm="1">
        <f t="array" ref="H1630">IF(SUMPRODUCT((TRIM(C1630:F1630)&lt;&gt;"-")*1)=0,
    "No Data",
    IF(COUNTIF(C1630:F1630,INDEX(_xlfn._xlws.FILTER(C1630:F1630,TRIM(C1630:F1630)&lt;&gt;"-"),1))=SUMPRODUCT((TRIM(C1630:F1630)&lt;&gt;"-")*1),
    "No Change",
    "Change"))</f>
        <v>No Data</v>
      </c>
      <c r="I1630" s="159"/>
      <c r="J1630"/>
      <c r="K1630" s="163"/>
      <c r="L1630" s="147" t="str">
        <f>TRIM(CLEAN(TEXT(IFERROR(INDEX('Glade MR'!$B$4:$C$3000,MATCH($A1630,'Glade MR'!$C$4:$C$3000,0),1),"-"),"@")))</f>
        <v>-</v>
      </c>
      <c r="M1630" s="147" t="str">
        <f>TRIM(CLEAN(TEXT(IFERROR(INDEX('Glade MR'!$I$4:$J$3000,MATCH($A1630,'Glade MR'!$J$4:$J$3000,0),1),"-"),"@")))</f>
        <v>-</v>
      </c>
      <c r="N1630" s="147" t="str">
        <f>TRIM(CLEAN(TEXT(IFERROR(INDEX('Glade MR'!$P$4:$Q$3000,MATCH($A1630,'Glade MR'!$Q$4:$Q$3000,0),1),"-"),"@")))</f>
        <v>-</v>
      </c>
      <c r="O1630" s="147" t="str">
        <f>TRIM(CLEAN(TEXT(IFERROR(INDEX('Glade MR'!$W$4:$X$3000,MATCH($A1630,'Glade MR'!$X$4:$X$3000,0),1),"-"),"@")))</f>
        <v>-</v>
      </c>
      <c r="P1630" s="159" t="str">
        <f t="shared" si="51"/>
        <v>Not Found</v>
      </c>
      <c r="Q1630" t="str" cm="1">
        <f t="array" ref="Q1630">IF(SUMPRODUCT((TRIM(L1630:O1630)&lt;&gt;"-")*1)=0,
    "No Data",
    IF(COUNTIF(L1630:O1630,INDEX(_xlfn._xlws.FILTER(L1630:O1630,TRIM(L1630:O1630)&lt;&gt;"-"),1))=SUMPRODUCT((TRIM(L1630:O1630)&lt;&gt;"-")*1),
    "No Change",
    "Change"))</f>
        <v>No Data</v>
      </c>
      <c r="R1630" s="159"/>
      <c r="S1630" s="111"/>
    </row>
    <row r="1631" spans="1:19" x14ac:dyDescent="0.3">
      <c r="A1631" t="s">
        <v>2268</v>
      </c>
      <c r="B1631" t="s">
        <v>1145</v>
      </c>
      <c r="C1631" s="160" t="str">
        <f>TRIM(CLEAN(TEXT(IFERROR(INDEX('Snakeden MR'!$B$4:$C$3028,MATCH($A1631,'Snakeden MR'!$C$4:$C$3028,0),1),"-"),"@")))</f>
        <v>-</v>
      </c>
      <c r="D1631" s="147" t="str">
        <f>TRIM(CLEAN(TEXT(IFERROR(INDEX('Snakeden MR'!$I$4:$J$3028,MATCH($A1631,'Snakeden MR'!$J$4:$J$3028,0),1),"-"),"@")))</f>
        <v>-</v>
      </c>
      <c r="E1631" s="147" t="str">
        <f>TRIM(CLEAN(TEXT(IFERROR(INDEX('Snakeden MR'!$P$4:$Q$3028,MATCH($A1631,'Snakeden MR'!$Q$4:$Q$3028,0),1),"-"),"@")))</f>
        <v>-</v>
      </c>
      <c r="F1631" s="147" t="str">
        <f>TRIM(CLEAN(TEXT(IFERROR(INDEX('Snakeden MR'!$W$4:$X$3028,MATCH($A1631,'Snakeden MR'!$X$4:$X$3028,0),1),"-"),"@")))</f>
        <v>-</v>
      </c>
      <c r="G1631" s="159" t="str">
        <f t="shared" si="50"/>
        <v>Not Found</v>
      </c>
      <c r="H1631" t="str" cm="1">
        <f t="array" ref="H1631">IF(SUMPRODUCT((TRIM(C1631:F1631)&lt;&gt;"-")*1)=0,
    "No Data",
    IF(COUNTIF(C1631:F1631,INDEX(_xlfn._xlws.FILTER(C1631:F1631,TRIM(C1631:F1631)&lt;&gt;"-"),1))=SUMPRODUCT((TRIM(C1631:F1631)&lt;&gt;"-")*1),
    "No Change",
    "Change"))</f>
        <v>No Data</v>
      </c>
      <c r="I1631" s="159"/>
      <c r="J1631"/>
      <c r="K1631" s="163"/>
      <c r="L1631" s="147" t="str">
        <f>TRIM(CLEAN(TEXT(IFERROR(INDEX('Glade MR'!$B$4:$C$3000,MATCH($A1631,'Glade MR'!$C$4:$C$3000,0),1),"-"),"@")))</f>
        <v>-</v>
      </c>
      <c r="M1631" s="147" t="str">
        <f>TRIM(CLEAN(TEXT(IFERROR(INDEX('Glade MR'!$I$4:$J$3000,MATCH($A1631,'Glade MR'!$J$4:$J$3000,0),1),"-"),"@")))</f>
        <v>-</v>
      </c>
      <c r="N1631" s="147" t="str">
        <f>TRIM(CLEAN(TEXT(IFERROR(INDEX('Glade MR'!$P$4:$Q$3000,MATCH($A1631,'Glade MR'!$Q$4:$Q$3000,0),1),"-"),"@")))</f>
        <v>-</v>
      </c>
      <c r="O1631" s="147" t="str">
        <f>TRIM(CLEAN(TEXT(IFERROR(INDEX('Glade MR'!$W$4:$X$3000,MATCH($A1631,'Glade MR'!$X$4:$X$3000,0),1),"-"),"@")))</f>
        <v>-</v>
      </c>
      <c r="P1631" s="159" t="str">
        <f t="shared" si="51"/>
        <v>Not Found</v>
      </c>
      <c r="Q1631" t="str" cm="1">
        <f t="array" ref="Q1631">IF(SUMPRODUCT((TRIM(L1631:O1631)&lt;&gt;"-")*1)=0,
    "No Data",
    IF(COUNTIF(L1631:O1631,INDEX(_xlfn._xlws.FILTER(L1631:O1631,TRIM(L1631:O1631)&lt;&gt;"-"),1))=SUMPRODUCT((TRIM(L1631:O1631)&lt;&gt;"-")*1),
    "No Change",
    "Change"))</f>
        <v>No Data</v>
      </c>
      <c r="R1631" s="159"/>
      <c r="S1631" s="111"/>
    </row>
    <row r="1632" spans="1:19" x14ac:dyDescent="0.3">
      <c r="A1632" t="s">
        <v>2269</v>
      </c>
      <c r="B1632" t="s">
        <v>1137</v>
      </c>
      <c r="C1632" s="160" t="str">
        <f>TRIM(CLEAN(TEXT(IFERROR(INDEX('Snakeden MR'!$B$4:$C$3028,MATCH($A1632,'Snakeden MR'!$C$4:$C$3028,0),1),"-"),"@")))</f>
        <v>-</v>
      </c>
      <c r="D1632" s="147" t="str">
        <f>TRIM(CLEAN(TEXT(IFERROR(INDEX('Snakeden MR'!$I$4:$J$3028,MATCH($A1632,'Snakeden MR'!$J$4:$J$3028,0),1),"-"),"@")))</f>
        <v>-</v>
      </c>
      <c r="E1632" s="147" t="str">
        <f>TRIM(CLEAN(TEXT(IFERROR(INDEX('Snakeden MR'!$P$4:$Q$3028,MATCH($A1632,'Snakeden MR'!$Q$4:$Q$3028,0),1),"-"),"@")))</f>
        <v>-</v>
      </c>
      <c r="F1632" s="147" t="str">
        <f>TRIM(CLEAN(TEXT(IFERROR(INDEX('Snakeden MR'!$W$4:$X$3028,MATCH($A1632,'Snakeden MR'!$X$4:$X$3028,0),1),"-"),"@")))</f>
        <v>-</v>
      </c>
      <c r="G1632" s="159" t="str">
        <f t="shared" si="50"/>
        <v>Not Found</v>
      </c>
      <c r="H1632" t="str" cm="1">
        <f t="array" ref="H1632">IF(SUMPRODUCT((TRIM(C1632:F1632)&lt;&gt;"-")*1)=0,
    "No Data",
    IF(COUNTIF(C1632:F1632,INDEX(_xlfn._xlws.FILTER(C1632:F1632,TRIM(C1632:F1632)&lt;&gt;"-"),1))=SUMPRODUCT((TRIM(C1632:F1632)&lt;&gt;"-")*1),
    "No Change",
    "Change"))</f>
        <v>No Data</v>
      </c>
      <c r="I1632" s="159"/>
      <c r="J1632"/>
      <c r="K1632" s="163"/>
      <c r="L1632" s="147" t="str">
        <f>TRIM(CLEAN(TEXT(IFERROR(INDEX('Glade MR'!$B$4:$C$3000,MATCH($A1632,'Glade MR'!$C$4:$C$3000,0),1),"-"),"@")))</f>
        <v>-</v>
      </c>
      <c r="M1632" s="147" t="str">
        <f>TRIM(CLEAN(TEXT(IFERROR(INDEX('Glade MR'!$I$4:$J$3000,MATCH($A1632,'Glade MR'!$J$4:$J$3000,0),1),"-"),"@")))</f>
        <v>-</v>
      </c>
      <c r="N1632" s="147" t="str">
        <f>TRIM(CLEAN(TEXT(IFERROR(INDEX('Glade MR'!$P$4:$Q$3000,MATCH($A1632,'Glade MR'!$Q$4:$Q$3000,0),1),"-"),"@")))</f>
        <v>-</v>
      </c>
      <c r="O1632" s="147" t="str">
        <f>TRIM(CLEAN(TEXT(IFERROR(INDEX('Glade MR'!$W$4:$X$3000,MATCH($A1632,'Glade MR'!$X$4:$X$3000,0),1),"-"),"@")))</f>
        <v>-</v>
      </c>
      <c r="P1632" s="159" t="str">
        <f t="shared" si="51"/>
        <v>Not Found</v>
      </c>
      <c r="Q1632" t="str" cm="1">
        <f t="array" ref="Q1632">IF(SUMPRODUCT((TRIM(L1632:O1632)&lt;&gt;"-")*1)=0,
    "No Data",
    IF(COUNTIF(L1632:O1632,INDEX(_xlfn._xlws.FILTER(L1632:O1632,TRIM(L1632:O1632)&lt;&gt;"-"),1))=SUMPRODUCT((TRIM(L1632:O1632)&lt;&gt;"-")*1),
    "No Change",
    "Change"))</f>
        <v>No Data</v>
      </c>
      <c r="R1632" s="159"/>
      <c r="S1632" s="111"/>
    </row>
    <row r="1633" spans="1:19" x14ac:dyDescent="0.3">
      <c r="A1633" t="s">
        <v>243</v>
      </c>
      <c r="B1633" t="s">
        <v>1145</v>
      </c>
      <c r="C1633" s="160" t="str">
        <f>TRIM(CLEAN(TEXT(IFERROR(INDEX('Snakeden MR'!$B$4:$C$3028,MATCH($A1633,'Snakeden MR'!$C$4:$C$3028,0),1),"-"),"@")))</f>
        <v>-</v>
      </c>
      <c r="D1633" s="147" t="str">
        <f>TRIM(CLEAN(TEXT(IFERROR(INDEX('Snakeden MR'!$I$4:$J$3028,MATCH($A1633,'Snakeden MR'!$J$4:$J$3028,0),1),"-"),"@")))</f>
        <v>Pool 6</v>
      </c>
      <c r="E1633" s="147" t="str">
        <f>TRIM(CLEAN(TEXT(IFERROR(INDEX('Snakeden MR'!$P$4:$Q$3028,MATCH($A1633,'Snakeden MR'!$Q$4:$Q$3028,0),1),"-"),"@")))</f>
        <v>-</v>
      </c>
      <c r="F1633" s="147" t="str">
        <f>TRIM(CLEAN(TEXT(IFERROR(INDEX('Snakeden MR'!$W$4:$X$3028,MATCH($A1633,'Snakeden MR'!$X$4:$X$3028,0),1),"-"),"@")))</f>
        <v>-</v>
      </c>
      <c r="G1633" s="159" t="str">
        <f t="shared" si="50"/>
        <v>Found</v>
      </c>
      <c r="H1633" t="str" cm="1">
        <f t="array" ref="H1633">IF(SUMPRODUCT((TRIM(C1633:F1633)&lt;&gt;"-")*1)=0,
    "No Data",
    IF(COUNTIF(C1633:F1633,INDEX(_xlfn._xlws.FILTER(C1633:F1633,TRIM(C1633:F1633)&lt;&gt;"-"),1))=SUMPRODUCT((TRIM(C1633:F1633)&lt;&gt;"-")*1),
    "No Change",
    "Change"))</f>
        <v>No Change</v>
      </c>
      <c r="I1633" s="159"/>
      <c r="J1633"/>
      <c r="K1633" s="163"/>
      <c r="L1633" s="147" t="str">
        <f>TRIM(CLEAN(TEXT(IFERROR(INDEX('Glade MR'!$B$4:$C$3000,MATCH($A1633,'Glade MR'!$C$4:$C$3000,0),1),"-"),"@")))</f>
        <v>-</v>
      </c>
      <c r="M1633" s="147" t="str">
        <f>TRIM(CLEAN(TEXT(IFERROR(INDEX('Glade MR'!$I$4:$J$3000,MATCH($A1633,'Glade MR'!$J$4:$J$3000,0),1),"-"),"@")))</f>
        <v>-</v>
      </c>
      <c r="N1633" s="147" t="str">
        <f>TRIM(CLEAN(TEXT(IFERROR(INDEX('Glade MR'!$P$4:$Q$3000,MATCH($A1633,'Glade MR'!$Q$4:$Q$3000,0),1),"-"),"@")))</f>
        <v>-</v>
      </c>
      <c r="O1633" s="147" t="str">
        <f>TRIM(CLEAN(TEXT(IFERROR(INDEX('Glade MR'!$W$4:$X$3000,MATCH($A1633,'Glade MR'!$X$4:$X$3000,0),1),"-"),"@")))</f>
        <v>-</v>
      </c>
      <c r="P1633" s="159" t="str">
        <f t="shared" si="51"/>
        <v>Not Found</v>
      </c>
      <c r="Q1633" t="str" cm="1">
        <f t="array" ref="Q1633">IF(SUMPRODUCT((TRIM(L1633:O1633)&lt;&gt;"-")*1)=0,
    "No Data",
    IF(COUNTIF(L1633:O1633,INDEX(_xlfn._xlws.FILTER(L1633:O1633,TRIM(L1633:O1633)&lt;&gt;"-"),1))=SUMPRODUCT((TRIM(L1633:O1633)&lt;&gt;"-")*1),
    "No Change",
    "Change"))</f>
        <v>No Data</v>
      </c>
      <c r="R1633" s="159"/>
      <c r="S1633" s="111"/>
    </row>
    <row r="1634" spans="1:19" x14ac:dyDescent="0.3">
      <c r="A1634" t="s">
        <v>2270</v>
      </c>
      <c r="B1634" t="s">
        <v>1145</v>
      </c>
      <c r="C1634" s="160" t="str">
        <f>TRIM(CLEAN(TEXT(IFERROR(INDEX('Snakeden MR'!$B$4:$C$3028,MATCH($A1634,'Snakeden MR'!$C$4:$C$3028,0),1),"-"),"@")))</f>
        <v>-</v>
      </c>
      <c r="D1634" s="147" t="str">
        <f>TRIM(CLEAN(TEXT(IFERROR(INDEX('Snakeden MR'!$I$4:$J$3028,MATCH($A1634,'Snakeden MR'!$J$4:$J$3028,0),1),"-"),"@")))</f>
        <v>-</v>
      </c>
      <c r="E1634" s="147" t="str">
        <f>TRIM(CLEAN(TEXT(IFERROR(INDEX('Snakeden MR'!$P$4:$Q$3028,MATCH($A1634,'Snakeden MR'!$Q$4:$Q$3028,0),1),"-"),"@")))</f>
        <v>-</v>
      </c>
      <c r="F1634" s="147" t="str">
        <f>TRIM(CLEAN(TEXT(IFERROR(INDEX('Snakeden MR'!$W$4:$X$3028,MATCH($A1634,'Snakeden MR'!$X$4:$X$3028,0),1),"-"),"@")))</f>
        <v>-</v>
      </c>
      <c r="G1634" s="159" t="str">
        <f t="shared" si="50"/>
        <v>Not Found</v>
      </c>
      <c r="H1634" t="str" cm="1">
        <f t="array" ref="H1634">IF(SUMPRODUCT((TRIM(C1634:F1634)&lt;&gt;"-")*1)=0,
    "No Data",
    IF(COUNTIF(C1634:F1634,INDEX(_xlfn._xlws.FILTER(C1634:F1634,TRIM(C1634:F1634)&lt;&gt;"-"),1))=SUMPRODUCT((TRIM(C1634:F1634)&lt;&gt;"-")*1),
    "No Change",
    "Change"))</f>
        <v>No Data</v>
      </c>
      <c r="I1634" s="159"/>
      <c r="J1634"/>
      <c r="K1634" s="163"/>
      <c r="L1634" s="147" t="str">
        <f>TRIM(CLEAN(TEXT(IFERROR(INDEX('Glade MR'!$B$4:$C$3000,MATCH($A1634,'Glade MR'!$C$4:$C$3000,0),1),"-"),"@")))</f>
        <v>-</v>
      </c>
      <c r="M1634" s="147" t="str">
        <f>TRIM(CLEAN(TEXT(IFERROR(INDEX('Glade MR'!$I$4:$J$3000,MATCH($A1634,'Glade MR'!$J$4:$J$3000,0),1),"-"),"@")))</f>
        <v>-</v>
      </c>
      <c r="N1634" s="147" t="str">
        <f>TRIM(CLEAN(TEXT(IFERROR(INDEX('Glade MR'!$P$4:$Q$3000,MATCH($A1634,'Glade MR'!$Q$4:$Q$3000,0),1),"-"),"@")))</f>
        <v>-</v>
      </c>
      <c r="O1634" s="147" t="str">
        <f>TRIM(CLEAN(TEXT(IFERROR(INDEX('Glade MR'!$W$4:$X$3000,MATCH($A1634,'Glade MR'!$X$4:$X$3000,0),1),"-"),"@")))</f>
        <v>-</v>
      </c>
      <c r="P1634" s="159" t="str">
        <f t="shared" si="51"/>
        <v>Not Found</v>
      </c>
      <c r="Q1634" t="str" cm="1">
        <f t="array" ref="Q1634">IF(SUMPRODUCT((TRIM(L1634:O1634)&lt;&gt;"-")*1)=0,
    "No Data",
    IF(COUNTIF(L1634:O1634,INDEX(_xlfn._xlws.FILTER(L1634:O1634,TRIM(L1634:O1634)&lt;&gt;"-"),1))=SUMPRODUCT((TRIM(L1634:O1634)&lt;&gt;"-")*1),
    "No Change",
    "Change"))</f>
        <v>No Data</v>
      </c>
      <c r="R1634" s="159"/>
      <c r="S1634" s="111"/>
    </row>
    <row r="1635" spans="1:19" x14ac:dyDescent="0.3">
      <c r="A1635" t="s">
        <v>2271</v>
      </c>
      <c r="B1635" t="s">
        <v>1145</v>
      </c>
      <c r="C1635" s="160" t="str">
        <f>TRIM(CLEAN(TEXT(IFERROR(INDEX('Snakeden MR'!$B$4:$C$3028,MATCH($A1635,'Snakeden MR'!$C$4:$C$3028,0),1),"-"),"@")))</f>
        <v>-</v>
      </c>
      <c r="D1635" s="147" t="str">
        <f>TRIM(CLEAN(TEXT(IFERROR(INDEX('Snakeden MR'!$I$4:$J$3028,MATCH($A1635,'Snakeden MR'!$J$4:$J$3028,0),1),"-"),"@")))</f>
        <v>-</v>
      </c>
      <c r="E1635" s="147" t="str">
        <f>TRIM(CLEAN(TEXT(IFERROR(INDEX('Snakeden MR'!$P$4:$Q$3028,MATCH($A1635,'Snakeden MR'!$Q$4:$Q$3028,0),1),"-"),"@")))</f>
        <v>-</v>
      </c>
      <c r="F1635" s="147" t="str">
        <f>TRIM(CLEAN(TEXT(IFERROR(INDEX('Snakeden MR'!$W$4:$X$3028,MATCH($A1635,'Snakeden MR'!$X$4:$X$3028,0),1),"-"),"@")))</f>
        <v>-</v>
      </c>
      <c r="G1635" s="159" t="str">
        <f t="shared" si="50"/>
        <v>Not Found</v>
      </c>
      <c r="H1635" t="str" cm="1">
        <f t="array" ref="H1635">IF(SUMPRODUCT((TRIM(C1635:F1635)&lt;&gt;"-")*1)=0,
    "No Data",
    IF(COUNTIF(C1635:F1635,INDEX(_xlfn._xlws.FILTER(C1635:F1635,TRIM(C1635:F1635)&lt;&gt;"-"),1))=SUMPRODUCT((TRIM(C1635:F1635)&lt;&gt;"-")*1),
    "No Change",
    "Change"))</f>
        <v>No Data</v>
      </c>
      <c r="I1635" s="159"/>
      <c r="J1635"/>
      <c r="K1635" s="163"/>
      <c r="L1635" s="147" t="str">
        <f>TRIM(CLEAN(TEXT(IFERROR(INDEX('Glade MR'!$B$4:$C$3000,MATCH($A1635,'Glade MR'!$C$4:$C$3000,0),1),"-"),"@")))</f>
        <v>-</v>
      </c>
      <c r="M1635" s="147" t="str">
        <f>TRIM(CLEAN(TEXT(IFERROR(INDEX('Glade MR'!$I$4:$J$3000,MATCH($A1635,'Glade MR'!$J$4:$J$3000,0),1),"-"),"@")))</f>
        <v>-</v>
      </c>
      <c r="N1635" s="147" t="str">
        <f>TRIM(CLEAN(TEXT(IFERROR(INDEX('Glade MR'!$P$4:$Q$3000,MATCH($A1635,'Glade MR'!$Q$4:$Q$3000,0),1),"-"),"@")))</f>
        <v>-</v>
      </c>
      <c r="O1635" s="147" t="str">
        <f>TRIM(CLEAN(TEXT(IFERROR(INDEX('Glade MR'!$W$4:$X$3000,MATCH($A1635,'Glade MR'!$X$4:$X$3000,0),1),"-"),"@")))</f>
        <v>-</v>
      </c>
      <c r="P1635" s="159" t="str">
        <f t="shared" si="51"/>
        <v>Not Found</v>
      </c>
      <c r="Q1635" t="str" cm="1">
        <f t="array" ref="Q1635">IF(SUMPRODUCT((TRIM(L1635:O1635)&lt;&gt;"-")*1)=0,
    "No Data",
    IF(COUNTIF(L1635:O1635,INDEX(_xlfn._xlws.FILTER(L1635:O1635,TRIM(L1635:O1635)&lt;&gt;"-"),1))=SUMPRODUCT((TRIM(L1635:O1635)&lt;&gt;"-")*1),
    "No Change",
    "Change"))</f>
        <v>No Data</v>
      </c>
      <c r="R1635" s="159"/>
      <c r="S1635" s="111"/>
    </row>
    <row r="1636" spans="1:19" x14ac:dyDescent="0.3">
      <c r="A1636" t="s">
        <v>2272</v>
      </c>
      <c r="B1636" t="s">
        <v>1145</v>
      </c>
      <c r="C1636" s="160" t="str">
        <f>TRIM(CLEAN(TEXT(IFERROR(INDEX('Snakeden MR'!$B$4:$C$3028,MATCH($A1636,'Snakeden MR'!$C$4:$C$3028,0),1),"-"),"@")))</f>
        <v>-</v>
      </c>
      <c r="D1636" s="147" t="str">
        <f>TRIM(CLEAN(TEXT(IFERROR(INDEX('Snakeden MR'!$I$4:$J$3028,MATCH($A1636,'Snakeden MR'!$J$4:$J$3028,0),1),"-"),"@")))</f>
        <v>-</v>
      </c>
      <c r="E1636" s="147" t="str">
        <f>TRIM(CLEAN(TEXT(IFERROR(INDEX('Snakeden MR'!$P$4:$Q$3028,MATCH($A1636,'Snakeden MR'!$Q$4:$Q$3028,0),1),"-"),"@")))</f>
        <v>-</v>
      </c>
      <c r="F1636" s="147" t="str">
        <f>TRIM(CLEAN(TEXT(IFERROR(INDEX('Snakeden MR'!$W$4:$X$3028,MATCH($A1636,'Snakeden MR'!$X$4:$X$3028,0),1),"-"),"@")))</f>
        <v>-</v>
      </c>
      <c r="G1636" s="159" t="str">
        <f t="shared" si="50"/>
        <v>Not Found</v>
      </c>
      <c r="H1636" t="str" cm="1">
        <f t="array" ref="H1636">IF(SUMPRODUCT((TRIM(C1636:F1636)&lt;&gt;"-")*1)=0,
    "No Data",
    IF(COUNTIF(C1636:F1636,INDEX(_xlfn._xlws.FILTER(C1636:F1636,TRIM(C1636:F1636)&lt;&gt;"-"),1))=SUMPRODUCT((TRIM(C1636:F1636)&lt;&gt;"-")*1),
    "No Change",
    "Change"))</f>
        <v>No Data</v>
      </c>
      <c r="I1636" s="159"/>
      <c r="J1636"/>
      <c r="K1636" s="163"/>
      <c r="L1636" s="147" t="str">
        <f>TRIM(CLEAN(TEXT(IFERROR(INDEX('Glade MR'!$B$4:$C$3000,MATCH($A1636,'Glade MR'!$C$4:$C$3000,0),1),"-"),"@")))</f>
        <v>-</v>
      </c>
      <c r="M1636" s="147" t="str">
        <f>TRIM(CLEAN(TEXT(IFERROR(INDEX('Glade MR'!$I$4:$J$3000,MATCH($A1636,'Glade MR'!$J$4:$J$3000,0),1),"-"),"@")))</f>
        <v>-</v>
      </c>
      <c r="N1636" s="147" t="str">
        <f>TRIM(CLEAN(TEXT(IFERROR(INDEX('Glade MR'!$P$4:$Q$3000,MATCH($A1636,'Glade MR'!$Q$4:$Q$3000,0),1),"-"),"@")))</f>
        <v>-</v>
      </c>
      <c r="O1636" s="147" t="str">
        <f>TRIM(CLEAN(TEXT(IFERROR(INDEX('Glade MR'!$W$4:$X$3000,MATCH($A1636,'Glade MR'!$X$4:$X$3000,0),1),"-"),"@")))</f>
        <v>-</v>
      </c>
      <c r="P1636" s="159" t="str">
        <f t="shared" si="51"/>
        <v>Not Found</v>
      </c>
      <c r="Q1636" t="str" cm="1">
        <f t="array" ref="Q1636">IF(SUMPRODUCT((TRIM(L1636:O1636)&lt;&gt;"-")*1)=0,
    "No Data",
    IF(COUNTIF(L1636:O1636,INDEX(_xlfn._xlws.FILTER(L1636:O1636,TRIM(L1636:O1636)&lt;&gt;"-"),1))=SUMPRODUCT((TRIM(L1636:O1636)&lt;&gt;"-")*1),
    "No Change",
    "Change"))</f>
        <v>No Data</v>
      </c>
      <c r="R1636" s="159"/>
      <c r="S1636" s="111"/>
    </row>
    <row r="1637" spans="1:19" x14ac:dyDescent="0.3">
      <c r="A1637" t="s">
        <v>2273</v>
      </c>
      <c r="B1637" t="s">
        <v>1145</v>
      </c>
      <c r="C1637" s="160" t="str">
        <f>TRIM(CLEAN(TEXT(IFERROR(INDEX('Snakeden MR'!$B$4:$C$3028,MATCH($A1637,'Snakeden MR'!$C$4:$C$3028,0),1),"-"),"@")))</f>
        <v>-</v>
      </c>
      <c r="D1637" s="147" t="str">
        <f>TRIM(CLEAN(TEXT(IFERROR(INDEX('Snakeden MR'!$I$4:$J$3028,MATCH($A1637,'Snakeden MR'!$J$4:$J$3028,0),1),"-"),"@")))</f>
        <v>-</v>
      </c>
      <c r="E1637" s="147" t="str">
        <f>TRIM(CLEAN(TEXT(IFERROR(INDEX('Snakeden MR'!$P$4:$Q$3028,MATCH($A1637,'Snakeden MR'!$Q$4:$Q$3028,0),1),"-"),"@")))</f>
        <v>-</v>
      </c>
      <c r="F1637" s="147" t="str">
        <f>TRIM(CLEAN(TEXT(IFERROR(INDEX('Snakeden MR'!$W$4:$X$3028,MATCH($A1637,'Snakeden MR'!$X$4:$X$3028,0),1),"-"),"@")))</f>
        <v>-</v>
      </c>
      <c r="G1637" s="159" t="str">
        <f t="shared" si="50"/>
        <v>Not Found</v>
      </c>
      <c r="H1637" t="str" cm="1">
        <f t="array" ref="H1637">IF(SUMPRODUCT((TRIM(C1637:F1637)&lt;&gt;"-")*1)=0,
    "No Data",
    IF(COUNTIF(C1637:F1637,INDEX(_xlfn._xlws.FILTER(C1637:F1637,TRIM(C1637:F1637)&lt;&gt;"-"),1))=SUMPRODUCT((TRIM(C1637:F1637)&lt;&gt;"-")*1),
    "No Change",
    "Change"))</f>
        <v>No Data</v>
      </c>
      <c r="I1637" s="159"/>
      <c r="J1637"/>
      <c r="K1637" s="163"/>
      <c r="L1637" s="147" t="str">
        <f>TRIM(CLEAN(TEXT(IFERROR(INDEX('Glade MR'!$B$4:$C$3000,MATCH($A1637,'Glade MR'!$C$4:$C$3000,0),1),"-"),"@")))</f>
        <v>-</v>
      </c>
      <c r="M1637" s="147" t="str">
        <f>TRIM(CLEAN(TEXT(IFERROR(INDEX('Glade MR'!$I$4:$J$3000,MATCH($A1637,'Glade MR'!$J$4:$J$3000,0),1),"-"),"@")))</f>
        <v>-</v>
      </c>
      <c r="N1637" s="147" t="str">
        <f>TRIM(CLEAN(TEXT(IFERROR(INDEX('Glade MR'!$P$4:$Q$3000,MATCH($A1637,'Glade MR'!$Q$4:$Q$3000,0),1),"-"),"@")))</f>
        <v>-</v>
      </c>
      <c r="O1637" s="147" t="str">
        <f>TRIM(CLEAN(TEXT(IFERROR(INDEX('Glade MR'!$W$4:$X$3000,MATCH($A1637,'Glade MR'!$X$4:$X$3000,0),1),"-"),"@")))</f>
        <v>-</v>
      </c>
      <c r="P1637" s="159" t="str">
        <f t="shared" si="51"/>
        <v>Not Found</v>
      </c>
      <c r="Q1637" t="str" cm="1">
        <f t="array" ref="Q1637">IF(SUMPRODUCT((TRIM(L1637:O1637)&lt;&gt;"-")*1)=0,
    "No Data",
    IF(COUNTIF(L1637:O1637,INDEX(_xlfn._xlws.FILTER(L1637:O1637,TRIM(L1637:O1637)&lt;&gt;"-"),1))=SUMPRODUCT((TRIM(L1637:O1637)&lt;&gt;"-")*1),
    "No Change",
    "Change"))</f>
        <v>No Data</v>
      </c>
      <c r="R1637" s="159"/>
      <c r="S1637" s="111"/>
    </row>
    <row r="1638" spans="1:19" x14ac:dyDescent="0.3">
      <c r="A1638" t="s">
        <v>1104</v>
      </c>
      <c r="B1638" t="s">
        <v>1145</v>
      </c>
      <c r="C1638" s="160" t="str">
        <f>TRIM(CLEAN(TEXT(IFERROR(INDEX('Snakeden MR'!$B$4:$C$3028,MATCH($A1638,'Snakeden MR'!$C$4:$C$3028,0),1),"-"),"@")))</f>
        <v>Riffle A</v>
      </c>
      <c r="D1638" s="147" t="str">
        <f>TRIM(CLEAN(TEXT(IFERROR(INDEX('Snakeden MR'!$I$4:$J$3028,MATCH($A1638,'Snakeden MR'!$J$4:$J$3028,0),1),"-"),"@")))</f>
        <v>-</v>
      </c>
      <c r="E1638" s="147" t="str">
        <f>TRIM(CLEAN(TEXT(IFERROR(INDEX('Snakeden MR'!$P$4:$Q$3028,MATCH($A1638,'Snakeden MR'!$Q$4:$Q$3028,0),1),"-"),"@")))</f>
        <v>-</v>
      </c>
      <c r="F1638" s="147" t="str">
        <f>TRIM(CLEAN(TEXT(IFERROR(INDEX('Snakeden MR'!$W$4:$X$3028,MATCH($A1638,'Snakeden MR'!$X$4:$X$3028,0),1),"-"),"@")))</f>
        <v>-</v>
      </c>
      <c r="G1638" s="159" t="str">
        <f t="shared" si="50"/>
        <v>Found</v>
      </c>
      <c r="H1638" t="str" cm="1">
        <f t="array" ref="H1638">IF(SUMPRODUCT((TRIM(C1638:F1638)&lt;&gt;"-")*1)=0,
    "No Data",
    IF(COUNTIF(C1638:F1638,INDEX(_xlfn._xlws.FILTER(C1638:F1638,TRIM(C1638:F1638)&lt;&gt;"-"),1))=SUMPRODUCT((TRIM(C1638:F1638)&lt;&gt;"-")*1),
    "No Change",
    "Change"))</f>
        <v>No Change</v>
      </c>
      <c r="I1638" s="159"/>
      <c r="J1638"/>
      <c r="K1638" s="163"/>
      <c r="L1638" s="147" t="str">
        <f>TRIM(CLEAN(TEXT(IFERROR(INDEX('Glade MR'!$B$4:$C$3000,MATCH($A1638,'Glade MR'!$C$4:$C$3000,0),1),"-"),"@")))</f>
        <v>-</v>
      </c>
      <c r="M1638" s="147" t="str">
        <f>TRIM(CLEAN(TEXT(IFERROR(INDEX('Glade MR'!$I$4:$J$3000,MATCH($A1638,'Glade MR'!$J$4:$J$3000,0),1),"-"),"@")))</f>
        <v>-</v>
      </c>
      <c r="N1638" s="147" t="str">
        <f>TRIM(CLEAN(TEXT(IFERROR(INDEX('Glade MR'!$P$4:$Q$3000,MATCH($A1638,'Glade MR'!$Q$4:$Q$3000,0),1),"-"),"@")))</f>
        <v>-</v>
      </c>
      <c r="O1638" s="147" t="str">
        <f>TRIM(CLEAN(TEXT(IFERROR(INDEX('Glade MR'!$W$4:$X$3000,MATCH($A1638,'Glade MR'!$X$4:$X$3000,0),1),"-"),"@")))</f>
        <v>-</v>
      </c>
      <c r="P1638" s="159" t="str">
        <f t="shared" si="51"/>
        <v>Not Found</v>
      </c>
      <c r="Q1638" t="str" cm="1">
        <f t="array" ref="Q1638">IF(SUMPRODUCT((TRIM(L1638:O1638)&lt;&gt;"-")*1)=0,
    "No Data",
    IF(COUNTIF(L1638:O1638,INDEX(_xlfn._xlws.FILTER(L1638:O1638,TRIM(L1638:O1638)&lt;&gt;"-"),1))=SUMPRODUCT((TRIM(L1638:O1638)&lt;&gt;"-")*1),
    "No Change",
    "Change"))</f>
        <v>No Data</v>
      </c>
      <c r="R1638" s="159"/>
      <c r="S1638" s="111"/>
    </row>
    <row r="1639" spans="1:19" x14ac:dyDescent="0.3">
      <c r="A1639" t="s">
        <v>2274</v>
      </c>
      <c r="B1639" t="s">
        <v>1145</v>
      </c>
      <c r="C1639" s="160" t="str">
        <f>TRIM(CLEAN(TEXT(IFERROR(INDEX('Snakeden MR'!$B$4:$C$3028,MATCH($A1639,'Snakeden MR'!$C$4:$C$3028,0),1),"-"),"@")))</f>
        <v>-</v>
      </c>
      <c r="D1639" s="147" t="str">
        <f>TRIM(CLEAN(TEXT(IFERROR(INDEX('Snakeden MR'!$I$4:$J$3028,MATCH($A1639,'Snakeden MR'!$J$4:$J$3028,0),1),"-"),"@")))</f>
        <v>-</v>
      </c>
      <c r="E1639" s="147" t="str">
        <f>TRIM(CLEAN(TEXT(IFERROR(INDEX('Snakeden MR'!$P$4:$Q$3028,MATCH($A1639,'Snakeden MR'!$Q$4:$Q$3028,0),1),"-"),"@")))</f>
        <v>-</v>
      </c>
      <c r="F1639" s="147" t="str">
        <f>TRIM(CLEAN(TEXT(IFERROR(INDEX('Snakeden MR'!$W$4:$X$3028,MATCH($A1639,'Snakeden MR'!$X$4:$X$3028,0),1),"-"),"@")))</f>
        <v>-</v>
      </c>
      <c r="G1639" s="159" t="str">
        <f t="shared" si="50"/>
        <v>Not Found</v>
      </c>
      <c r="H1639" t="str" cm="1">
        <f t="array" ref="H1639">IF(SUMPRODUCT((TRIM(C1639:F1639)&lt;&gt;"-")*1)=0,
    "No Data",
    IF(COUNTIF(C1639:F1639,INDEX(_xlfn._xlws.FILTER(C1639:F1639,TRIM(C1639:F1639)&lt;&gt;"-"),1))=SUMPRODUCT((TRIM(C1639:F1639)&lt;&gt;"-")*1),
    "No Change",
    "Change"))</f>
        <v>No Data</v>
      </c>
      <c r="I1639" s="159"/>
      <c r="J1639"/>
      <c r="K1639" s="163"/>
      <c r="L1639" s="147" t="str">
        <f>TRIM(CLEAN(TEXT(IFERROR(INDEX('Glade MR'!$B$4:$C$3000,MATCH($A1639,'Glade MR'!$C$4:$C$3000,0),1),"-"),"@")))</f>
        <v>-</v>
      </c>
      <c r="M1639" s="147" t="str">
        <f>TRIM(CLEAN(TEXT(IFERROR(INDEX('Glade MR'!$I$4:$J$3000,MATCH($A1639,'Glade MR'!$J$4:$J$3000,0),1),"-"),"@")))</f>
        <v>-</v>
      </c>
      <c r="N1639" s="147" t="str">
        <f>TRIM(CLEAN(TEXT(IFERROR(INDEX('Glade MR'!$P$4:$Q$3000,MATCH($A1639,'Glade MR'!$Q$4:$Q$3000,0),1),"-"),"@")))</f>
        <v>-</v>
      </c>
      <c r="O1639" s="147" t="str">
        <f>TRIM(CLEAN(TEXT(IFERROR(INDEX('Glade MR'!$W$4:$X$3000,MATCH($A1639,'Glade MR'!$X$4:$X$3000,0),1),"-"),"@")))</f>
        <v>-</v>
      </c>
      <c r="P1639" s="159" t="str">
        <f t="shared" si="51"/>
        <v>Not Found</v>
      </c>
      <c r="Q1639" t="str" cm="1">
        <f t="array" ref="Q1639">IF(SUMPRODUCT((TRIM(L1639:O1639)&lt;&gt;"-")*1)=0,
    "No Data",
    IF(COUNTIF(L1639:O1639,INDEX(_xlfn._xlws.FILTER(L1639:O1639,TRIM(L1639:O1639)&lt;&gt;"-"),1))=SUMPRODUCT((TRIM(L1639:O1639)&lt;&gt;"-")*1),
    "No Change",
    "Change"))</f>
        <v>No Data</v>
      </c>
      <c r="R1639" s="159"/>
      <c r="S1639" s="111"/>
    </row>
    <row r="1640" spans="1:19" x14ac:dyDescent="0.3">
      <c r="A1640" t="s">
        <v>2275</v>
      </c>
      <c r="B1640" t="s">
        <v>1145</v>
      </c>
      <c r="C1640" s="160" t="str">
        <f>TRIM(CLEAN(TEXT(IFERROR(INDEX('Snakeden MR'!$B$4:$C$3028,MATCH($A1640,'Snakeden MR'!$C$4:$C$3028,0),1),"-"),"@")))</f>
        <v>-</v>
      </c>
      <c r="D1640" s="147" t="str">
        <f>TRIM(CLEAN(TEXT(IFERROR(INDEX('Snakeden MR'!$I$4:$J$3028,MATCH($A1640,'Snakeden MR'!$J$4:$J$3028,0),1),"-"),"@")))</f>
        <v>-</v>
      </c>
      <c r="E1640" s="147" t="str">
        <f>TRIM(CLEAN(TEXT(IFERROR(INDEX('Snakeden MR'!$P$4:$Q$3028,MATCH($A1640,'Snakeden MR'!$Q$4:$Q$3028,0),1),"-"),"@")))</f>
        <v>-</v>
      </c>
      <c r="F1640" s="147" t="str">
        <f>TRIM(CLEAN(TEXT(IFERROR(INDEX('Snakeden MR'!$W$4:$X$3028,MATCH($A1640,'Snakeden MR'!$X$4:$X$3028,0),1),"-"),"@")))</f>
        <v>-</v>
      </c>
      <c r="G1640" s="159" t="str">
        <f t="shared" si="50"/>
        <v>Not Found</v>
      </c>
      <c r="H1640" t="str" cm="1">
        <f t="array" ref="H1640">IF(SUMPRODUCT((TRIM(C1640:F1640)&lt;&gt;"-")*1)=0,
    "No Data",
    IF(COUNTIF(C1640:F1640,INDEX(_xlfn._xlws.FILTER(C1640:F1640,TRIM(C1640:F1640)&lt;&gt;"-"),1))=SUMPRODUCT((TRIM(C1640:F1640)&lt;&gt;"-")*1),
    "No Change",
    "Change"))</f>
        <v>No Data</v>
      </c>
      <c r="I1640" s="159"/>
      <c r="J1640"/>
      <c r="K1640" s="163"/>
      <c r="L1640" s="147" t="str">
        <f>TRIM(CLEAN(TEXT(IFERROR(INDEX('Glade MR'!$B$4:$C$3000,MATCH($A1640,'Glade MR'!$C$4:$C$3000,0),1),"-"),"@")))</f>
        <v>-</v>
      </c>
      <c r="M1640" s="147" t="str">
        <f>TRIM(CLEAN(TEXT(IFERROR(INDEX('Glade MR'!$I$4:$J$3000,MATCH($A1640,'Glade MR'!$J$4:$J$3000,0),1),"-"),"@")))</f>
        <v>-</v>
      </c>
      <c r="N1640" s="147" t="str">
        <f>TRIM(CLEAN(TEXT(IFERROR(INDEX('Glade MR'!$P$4:$Q$3000,MATCH($A1640,'Glade MR'!$Q$4:$Q$3000,0),1),"-"),"@")))</f>
        <v>-</v>
      </c>
      <c r="O1640" s="147" t="str">
        <f>TRIM(CLEAN(TEXT(IFERROR(INDEX('Glade MR'!$W$4:$X$3000,MATCH($A1640,'Glade MR'!$X$4:$X$3000,0),1),"-"),"@")))</f>
        <v>-</v>
      </c>
      <c r="P1640" s="159" t="str">
        <f t="shared" si="51"/>
        <v>Not Found</v>
      </c>
      <c r="Q1640" t="str" cm="1">
        <f t="array" ref="Q1640">IF(SUMPRODUCT((TRIM(L1640:O1640)&lt;&gt;"-")*1)=0,
    "No Data",
    IF(COUNTIF(L1640:O1640,INDEX(_xlfn._xlws.FILTER(L1640:O1640,TRIM(L1640:O1640)&lt;&gt;"-"),1))=SUMPRODUCT((TRIM(L1640:O1640)&lt;&gt;"-")*1),
    "No Change",
    "Change"))</f>
        <v>No Data</v>
      </c>
      <c r="R1640" s="159"/>
      <c r="S1640" s="111"/>
    </row>
    <row r="1641" spans="1:19" x14ac:dyDescent="0.3">
      <c r="A1641" t="s">
        <v>2276</v>
      </c>
      <c r="B1641" t="s">
        <v>1145</v>
      </c>
      <c r="C1641" s="160" t="str">
        <f>TRIM(CLEAN(TEXT(IFERROR(INDEX('Snakeden MR'!$B$4:$C$3028,MATCH($A1641,'Snakeden MR'!$C$4:$C$3028,0),1),"-"),"@")))</f>
        <v>-</v>
      </c>
      <c r="D1641" s="147" t="str">
        <f>TRIM(CLEAN(TEXT(IFERROR(INDEX('Snakeden MR'!$I$4:$J$3028,MATCH($A1641,'Snakeden MR'!$J$4:$J$3028,0),1),"-"),"@")))</f>
        <v>-</v>
      </c>
      <c r="E1641" s="147" t="str">
        <f>TRIM(CLEAN(TEXT(IFERROR(INDEX('Snakeden MR'!$P$4:$Q$3028,MATCH($A1641,'Snakeden MR'!$Q$4:$Q$3028,0),1),"-"),"@")))</f>
        <v>-</v>
      </c>
      <c r="F1641" s="147" t="str">
        <f>TRIM(CLEAN(TEXT(IFERROR(INDEX('Snakeden MR'!$W$4:$X$3028,MATCH($A1641,'Snakeden MR'!$X$4:$X$3028,0),1),"-"),"@")))</f>
        <v>-</v>
      </c>
      <c r="G1641" s="159" t="str">
        <f t="shared" si="50"/>
        <v>Not Found</v>
      </c>
      <c r="H1641" t="str" cm="1">
        <f t="array" ref="H1641">IF(SUMPRODUCT((TRIM(C1641:F1641)&lt;&gt;"-")*1)=0,
    "No Data",
    IF(COUNTIF(C1641:F1641,INDEX(_xlfn._xlws.FILTER(C1641:F1641,TRIM(C1641:F1641)&lt;&gt;"-"),1))=SUMPRODUCT((TRIM(C1641:F1641)&lt;&gt;"-")*1),
    "No Change",
    "Change"))</f>
        <v>No Data</v>
      </c>
      <c r="I1641" s="159"/>
      <c r="J1641"/>
      <c r="K1641" s="163"/>
      <c r="L1641" s="147" t="str">
        <f>TRIM(CLEAN(TEXT(IFERROR(INDEX('Glade MR'!$B$4:$C$3000,MATCH($A1641,'Glade MR'!$C$4:$C$3000,0),1),"-"),"@")))</f>
        <v>-</v>
      </c>
      <c r="M1641" s="147" t="str">
        <f>TRIM(CLEAN(TEXT(IFERROR(INDEX('Glade MR'!$I$4:$J$3000,MATCH($A1641,'Glade MR'!$J$4:$J$3000,0),1),"-"),"@")))</f>
        <v>-</v>
      </c>
      <c r="N1641" s="147" t="str">
        <f>TRIM(CLEAN(TEXT(IFERROR(INDEX('Glade MR'!$P$4:$Q$3000,MATCH($A1641,'Glade MR'!$Q$4:$Q$3000,0),1),"-"),"@")))</f>
        <v>-</v>
      </c>
      <c r="O1641" s="147" t="str">
        <f>TRIM(CLEAN(TEXT(IFERROR(INDEX('Glade MR'!$W$4:$X$3000,MATCH($A1641,'Glade MR'!$X$4:$X$3000,0),1),"-"),"@")))</f>
        <v>-</v>
      </c>
      <c r="P1641" s="159" t="str">
        <f t="shared" si="51"/>
        <v>Not Found</v>
      </c>
      <c r="Q1641" t="str" cm="1">
        <f t="array" ref="Q1641">IF(SUMPRODUCT((TRIM(L1641:O1641)&lt;&gt;"-")*1)=0,
    "No Data",
    IF(COUNTIF(L1641:O1641,INDEX(_xlfn._xlws.FILTER(L1641:O1641,TRIM(L1641:O1641)&lt;&gt;"-"),1))=SUMPRODUCT((TRIM(L1641:O1641)&lt;&gt;"-")*1),
    "No Change",
    "Change"))</f>
        <v>No Data</v>
      </c>
      <c r="R1641" s="159"/>
      <c r="S1641" s="111"/>
    </row>
    <row r="1642" spans="1:19" x14ac:dyDescent="0.3">
      <c r="A1642" t="s">
        <v>2277</v>
      </c>
      <c r="B1642" t="s">
        <v>1145</v>
      </c>
      <c r="C1642" s="160" t="str">
        <f>TRIM(CLEAN(TEXT(IFERROR(INDEX('Snakeden MR'!$B$4:$C$3028,MATCH($A1642,'Snakeden MR'!$C$4:$C$3028,0),1),"-"),"@")))</f>
        <v>-</v>
      </c>
      <c r="D1642" s="147" t="str">
        <f>TRIM(CLEAN(TEXT(IFERROR(INDEX('Snakeden MR'!$I$4:$J$3028,MATCH($A1642,'Snakeden MR'!$J$4:$J$3028,0),1),"-"),"@")))</f>
        <v>-</v>
      </c>
      <c r="E1642" s="147" t="str">
        <f>TRIM(CLEAN(TEXT(IFERROR(INDEX('Snakeden MR'!$P$4:$Q$3028,MATCH($A1642,'Snakeden MR'!$Q$4:$Q$3028,0),1),"-"),"@")))</f>
        <v>-</v>
      </c>
      <c r="F1642" s="147" t="str">
        <f>TRIM(CLEAN(TEXT(IFERROR(INDEX('Snakeden MR'!$W$4:$X$3028,MATCH($A1642,'Snakeden MR'!$X$4:$X$3028,0),1),"-"),"@")))</f>
        <v>-</v>
      </c>
      <c r="G1642" s="159" t="str">
        <f t="shared" si="50"/>
        <v>Not Found</v>
      </c>
      <c r="H1642" t="str" cm="1">
        <f t="array" ref="H1642">IF(SUMPRODUCT((TRIM(C1642:F1642)&lt;&gt;"-")*1)=0,
    "No Data",
    IF(COUNTIF(C1642:F1642,INDEX(_xlfn._xlws.FILTER(C1642:F1642,TRIM(C1642:F1642)&lt;&gt;"-"),1))=SUMPRODUCT((TRIM(C1642:F1642)&lt;&gt;"-")*1),
    "No Change",
    "Change"))</f>
        <v>No Data</v>
      </c>
      <c r="I1642" s="159"/>
      <c r="J1642"/>
      <c r="K1642" s="163"/>
      <c r="L1642" s="147" t="str">
        <f>TRIM(CLEAN(TEXT(IFERROR(INDEX('Glade MR'!$B$4:$C$3000,MATCH($A1642,'Glade MR'!$C$4:$C$3000,0),1),"-"),"@")))</f>
        <v>-</v>
      </c>
      <c r="M1642" s="147" t="str">
        <f>TRIM(CLEAN(TEXT(IFERROR(INDEX('Glade MR'!$I$4:$J$3000,MATCH($A1642,'Glade MR'!$J$4:$J$3000,0),1),"-"),"@")))</f>
        <v>-</v>
      </c>
      <c r="N1642" s="147" t="str">
        <f>TRIM(CLEAN(TEXT(IFERROR(INDEX('Glade MR'!$P$4:$Q$3000,MATCH($A1642,'Glade MR'!$Q$4:$Q$3000,0),1),"-"),"@")))</f>
        <v>-</v>
      </c>
      <c r="O1642" s="147" t="str">
        <f>TRIM(CLEAN(TEXT(IFERROR(INDEX('Glade MR'!$W$4:$X$3000,MATCH($A1642,'Glade MR'!$X$4:$X$3000,0),1),"-"),"@")))</f>
        <v>-</v>
      </c>
      <c r="P1642" s="159" t="str">
        <f t="shared" si="51"/>
        <v>Not Found</v>
      </c>
      <c r="Q1642" t="str" cm="1">
        <f t="array" ref="Q1642">IF(SUMPRODUCT((TRIM(L1642:O1642)&lt;&gt;"-")*1)=0,
    "No Data",
    IF(COUNTIF(L1642:O1642,INDEX(_xlfn._xlws.FILTER(L1642:O1642,TRIM(L1642:O1642)&lt;&gt;"-"),1))=SUMPRODUCT((TRIM(L1642:O1642)&lt;&gt;"-")*1),
    "No Change",
    "Change"))</f>
        <v>No Data</v>
      </c>
      <c r="R1642" s="159"/>
      <c r="S1642" s="111"/>
    </row>
    <row r="1643" spans="1:19" x14ac:dyDescent="0.3">
      <c r="A1643" t="s">
        <v>2278</v>
      </c>
      <c r="B1643" t="s">
        <v>1145</v>
      </c>
      <c r="C1643" s="160" t="str">
        <f>TRIM(CLEAN(TEXT(IFERROR(INDEX('Snakeden MR'!$B$4:$C$3028,MATCH($A1643,'Snakeden MR'!$C$4:$C$3028,0),1),"-"),"@")))</f>
        <v>-</v>
      </c>
      <c r="D1643" s="147" t="str">
        <f>TRIM(CLEAN(TEXT(IFERROR(INDEX('Snakeden MR'!$I$4:$J$3028,MATCH($A1643,'Snakeden MR'!$J$4:$J$3028,0),1),"-"),"@")))</f>
        <v>-</v>
      </c>
      <c r="E1643" s="147" t="str">
        <f>TRIM(CLEAN(TEXT(IFERROR(INDEX('Snakeden MR'!$P$4:$Q$3028,MATCH($A1643,'Snakeden MR'!$Q$4:$Q$3028,0),1),"-"),"@")))</f>
        <v>-</v>
      </c>
      <c r="F1643" s="147" t="str">
        <f>TRIM(CLEAN(TEXT(IFERROR(INDEX('Snakeden MR'!$W$4:$X$3028,MATCH($A1643,'Snakeden MR'!$X$4:$X$3028,0),1),"-"),"@")))</f>
        <v>-</v>
      </c>
      <c r="G1643" s="159" t="str">
        <f t="shared" si="50"/>
        <v>Not Found</v>
      </c>
      <c r="H1643" t="str" cm="1">
        <f t="array" ref="H1643">IF(SUMPRODUCT((TRIM(C1643:F1643)&lt;&gt;"-")*1)=0,
    "No Data",
    IF(COUNTIF(C1643:F1643,INDEX(_xlfn._xlws.FILTER(C1643:F1643,TRIM(C1643:F1643)&lt;&gt;"-"),1))=SUMPRODUCT((TRIM(C1643:F1643)&lt;&gt;"-")*1),
    "No Change",
    "Change"))</f>
        <v>No Data</v>
      </c>
      <c r="I1643" s="159"/>
      <c r="J1643"/>
      <c r="K1643" s="163"/>
      <c r="L1643" s="147" t="str">
        <f>TRIM(CLEAN(TEXT(IFERROR(INDEX('Glade MR'!$B$4:$C$3000,MATCH($A1643,'Glade MR'!$C$4:$C$3000,0),1),"-"),"@")))</f>
        <v>-</v>
      </c>
      <c r="M1643" s="147" t="str">
        <f>TRIM(CLEAN(TEXT(IFERROR(INDEX('Glade MR'!$I$4:$J$3000,MATCH($A1643,'Glade MR'!$J$4:$J$3000,0),1),"-"),"@")))</f>
        <v>-</v>
      </c>
      <c r="N1643" s="147" t="str">
        <f>TRIM(CLEAN(TEXT(IFERROR(INDEX('Glade MR'!$P$4:$Q$3000,MATCH($A1643,'Glade MR'!$Q$4:$Q$3000,0),1),"-"),"@")))</f>
        <v>-</v>
      </c>
      <c r="O1643" s="147" t="str">
        <f>TRIM(CLEAN(TEXT(IFERROR(INDEX('Glade MR'!$W$4:$X$3000,MATCH($A1643,'Glade MR'!$X$4:$X$3000,0),1),"-"),"@")))</f>
        <v>-</v>
      </c>
      <c r="P1643" s="159" t="str">
        <f t="shared" si="51"/>
        <v>Not Found</v>
      </c>
      <c r="Q1643" t="str" cm="1">
        <f t="array" ref="Q1643">IF(SUMPRODUCT((TRIM(L1643:O1643)&lt;&gt;"-")*1)=0,
    "No Data",
    IF(COUNTIF(L1643:O1643,INDEX(_xlfn._xlws.FILTER(L1643:O1643,TRIM(L1643:O1643)&lt;&gt;"-"),1))=SUMPRODUCT((TRIM(L1643:O1643)&lt;&gt;"-")*1),
    "No Change",
    "Change"))</f>
        <v>No Data</v>
      </c>
      <c r="R1643" s="159"/>
      <c r="S1643" s="111"/>
    </row>
    <row r="1644" spans="1:19" x14ac:dyDescent="0.3">
      <c r="A1644" t="s">
        <v>2279</v>
      </c>
      <c r="B1644" t="s">
        <v>1145</v>
      </c>
      <c r="C1644" s="160" t="str">
        <f>TRIM(CLEAN(TEXT(IFERROR(INDEX('Snakeden MR'!$B$4:$C$3028,MATCH($A1644,'Snakeden MR'!$C$4:$C$3028,0),1),"-"),"@")))</f>
        <v>-</v>
      </c>
      <c r="D1644" s="147" t="str">
        <f>TRIM(CLEAN(TEXT(IFERROR(INDEX('Snakeden MR'!$I$4:$J$3028,MATCH($A1644,'Snakeden MR'!$J$4:$J$3028,0),1),"-"),"@")))</f>
        <v>-</v>
      </c>
      <c r="E1644" s="147" t="str">
        <f>TRIM(CLEAN(TEXT(IFERROR(INDEX('Snakeden MR'!$P$4:$Q$3028,MATCH($A1644,'Snakeden MR'!$Q$4:$Q$3028,0),1),"-"),"@")))</f>
        <v>-</v>
      </c>
      <c r="F1644" s="147" t="str">
        <f>TRIM(CLEAN(TEXT(IFERROR(INDEX('Snakeden MR'!$W$4:$X$3028,MATCH($A1644,'Snakeden MR'!$X$4:$X$3028,0),1),"-"),"@")))</f>
        <v>-</v>
      </c>
      <c r="G1644" s="159" t="str">
        <f t="shared" si="50"/>
        <v>Not Found</v>
      </c>
      <c r="H1644" t="str" cm="1">
        <f t="array" ref="H1644">IF(SUMPRODUCT((TRIM(C1644:F1644)&lt;&gt;"-")*1)=0,
    "No Data",
    IF(COUNTIF(C1644:F1644,INDEX(_xlfn._xlws.FILTER(C1644:F1644,TRIM(C1644:F1644)&lt;&gt;"-"),1))=SUMPRODUCT((TRIM(C1644:F1644)&lt;&gt;"-")*1),
    "No Change",
    "Change"))</f>
        <v>No Data</v>
      </c>
      <c r="I1644" s="159"/>
      <c r="J1644"/>
      <c r="K1644" s="163"/>
      <c r="L1644" s="147" t="str">
        <f>TRIM(CLEAN(TEXT(IFERROR(INDEX('Glade MR'!$B$4:$C$3000,MATCH($A1644,'Glade MR'!$C$4:$C$3000,0),1),"-"),"@")))</f>
        <v>-</v>
      </c>
      <c r="M1644" s="147" t="str">
        <f>TRIM(CLEAN(TEXT(IFERROR(INDEX('Glade MR'!$I$4:$J$3000,MATCH($A1644,'Glade MR'!$J$4:$J$3000,0),1),"-"),"@")))</f>
        <v>-</v>
      </c>
      <c r="N1644" s="147" t="str">
        <f>TRIM(CLEAN(TEXT(IFERROR(INDEX('Glade MR'!$P$4:$Q$3000,MATCH($A1644,'Glade MR'!$Q$4:$Q$3000,0),1),"-"),"@")))</f>
        <v>-</v>
      </c>
      <c r="O1644" s="147" t="str">
        <f>TRIM(CLEAN(TEXT(IFERROR(INDEX('Glade MR'!$W$4:$X$3000,MATCH($A1644,'Glade MR'!$X$4:$X$3000,0),1),"-"),"@")))</f>
        <v>-</v>
      </c>
      <c r="P1644" s="159" t="str">
        <f t="shared" si="51"/>
        <v>Not Found</v>
      </c>
      <c r="Q1644" t="str" cm="1">
        <f t="array" ref="Q1644">IF(SUMPRODUCT((TRIM(L1644:O1644)&lt;&gt;"-")*1)=0,
    "No Data",
    IF(COUNTIF(L1644:O1644,INDEX(_xlfn._xlws.FILTER(L1644:O1644,TRIM(L1644:O1644)&lt;&gt;"-"),1))=SUMPRODUCT((TRIM(L1644:O1644)&lt;&gt;"-")*1),
    "No Change",
    "Change"))</f>
        <v>No Data</v>
      </c>
      <c r="R1644" s="159"/>
      <c r="S1644" s="111"/>
    </row>
    <row r="1645" spans="1:19" x14ac:dyDescent="0.3">
      <c r="A1645" t="s">
        <v>2280</v>
      </c>
      <c r="B1645" t="s">
        <v>1145</v>
      </c>
      <c r="C1645" s="160" t="str">
        <f>TRIM(CLEAN(TEXT(IFERROR(INDEX('Snakeden MR'!$B$4:$C$3028,MATCH($A1645,'Snakeden MR'!$C$4:$C$3028,0),1),"-"),"@")))</f>
        <v>-</v>
      </c>
      <c r="D1645" s="147" t="str">
        <f>TRIM(CLEAN(TEXT(IFERROR(INDEX('Snakeden MR'!$I$4:$J$3028,MATCH($A1645,'Snakeden MR'!$J$4:$J$3028,0),1),"-"),"@")))</f>
        <v>-</v>
      </c>
      <c r="E1645" s="147" t="str">
        <f>TRIM(CLEAN(TEXT(IFERROR(INDEX('Snakeden MR'!$P$4:$Q$3028,MATCH($A1645,'Snakeden MR'!$Q$4:$Q$3028,0),1),"-"),"@")))</f>
        <v>-</v>
      </c>
      <c r="F1645" s="147" t="str">
        <f>TRIM(CLEAN(TEXT(IFERROR(INDEX('Snakeden MR'!$W$4:$X$3028,MATCH($A1645,'Snakeden MR'!$X$4:$X$3028,0),1),"-"),"@")))</f>
        <v>-</v>
      </c>
      <c r="G1645" s="159" t="str">
        <f t="shared" si="50"/>
        <v>Not Found</v>
      </c>
      <c r="H1645" t="str" cm="1">
        <f t="array" ref="H1645">IF(SUMPRODUCT((TRIM(C1645:F1645)&lt;&gt;"-")*1)=0,
    "No Data",
    IF(COUNTIF(C1645:F1645,INDEX(_xlfn._xlws.FILTER(C1645:F1645,TRIM(C1645:F1645)&lt;&gt;"-"),1))=SUMPRODUCT((TRIM(C1645:F1645)&lt;&gt;"-")*1),
    "No Change",
    "Change"))</f>
        <v>No Data</v>
      </c>
      <c r="I1645" s="159"/>
      <c r="J1645"/>
      <c r="K1645" s="163"/>
      <c r="L1645" s="147" t="str">
        <f>TRIM(CLEAN(TEXT(IFERROR(INDEX('Glade MR'!$B$4:$C$3000,MATCH($A1645,'Glade MR'!$C$4:$C$3000,0),1),"-"),"@")))</f>
        <v>-</v>
      </c>
      <c r="M1645" s="147" t="str">
        <f>TRIM(CLEAN(TEXT(IFERROR(INDEX('Glade MR'!$I$4:$J$3000,MATCH($A1645,'Glade MR'!$J$4:$J$3000,0),1),"-"),"@")))</f>
        <v>-</v>
      </c>
      <c r="N1645" s="147" t="str">
        <f>TRIM(CLEAN(TEXT(IFERROR(INDEX('Glade MR'!$P$4:$Q$3000,MATCH($A1645,'Glade MR'!$Q$4:$Q$3000,0),1),"-"),"@")))</f>
        <v>-</v>
      </c>
      <c r="O1645" s="147" t="str">
        <f>TRIM(CLEAN(TEXT(IFERROR(INDEX('Glade MR'!$W$4:$X$3000,MATCH($A1645,'Glade MR'!$X$4:$X$3000,0),1),"-"),"@")))</f>
        <v>-</v>
      </c>
      <c r="P1645" s="159" t="str">
        <f t="shared" si="51"/>
        <v>Not Found</v>
      </c>
      <c r="Q1645" t="str" cm="1">
        <f t="array" ref="Q1645">IF(SUMPRODUCT((TRIM(L1645:O1645)&lt;&gt;"-")*1)=0,
    "No Data",
    IF(COUNTIF(L1645:O1645,INDEX(_xlfn._xlws.FILTER(L1645:O1645,TRIM(L1645:O1645)&lt;&gt;"-"),1))=SUMPRODUCT((TRIM(L1645:O1645)&lt;&gt;"-")*1),
    "No Change",
    "Change"))</f>
        <v>No Data</v>
      </c>
      <c r="R1645" s="159"/>
      <c r="S1645" s="111"/>
    </row>
    <row r="1646" spans="1:19" x14ac:dyDescent="0.3">
      <c r="A1646" t="s">
        <v>2281</v>
      </c>
      <c r="B1646" t="s">
        <v>1145</v>
      </c>
      <c r="C1646" s="160" t="str">
        <f>TRIM(CLEAN(TEXT(IFERROR(INDEX('Snakeden MR'!$B$4:$C$3028,MATCH($A1646,'Snakeden MR'!$C$4:$C$3028,0),1),"-"),"@")))</f>
        <v>-</v>
      </c>
      <c r="D1646" s="147" t="str">
        <f>TRIM(CLEAN(TEXT(IFERROR(INDEX('Snakeden MR'!$I$4:$J$3028,MATCH($A1646,'Snakeden MR'!$J$4:$J$3028,0),1),"-"),"@")))</f>
        <v>-</v>
      </c>
      <c r="E1646" s="147" t="str">
        <f>TRIM(CLEAN(TEXT(IFERROR(INDEX('Snakeden MR'!$P$4:$Q$3028,MATCH($A1646,'Snakeden MR'!$Q$4:$Q$3028,0),1),"-"),"@")))</f>
        <v>-</v>
      </c>
      <c r="F1646" s="147" t="str">
        <f>TRIM(CLEAN(TEXT(IFERROR(INDEX('Snakeden MR'!$W$4:$X$3028,MATCH($A1646,'Snakeden MR'!$X$4:$X$3028,0),1),"-"),"@")))</f>
        <v>-</v>
      </c>
      <c r="G1646" s="159" t="str">
        <f t="shared" si="50"/>
        <v>Not Found</v>
      </c>
      <c r="H1646" t="str" cm="1">
        <f t="array" ref="H1646">IF(SUMPRODUCT((TRIM(C1646:F1646)&lt;&gt;"-")*1)=0,
    "No Data",
    IF(COUNTIF(C1646:F1646,INDEX(_xlfn._xlws.FILTER(C1646:F1646,TRIM(C1646:F1646)&lt;&gt;"-"),1))=SUMPRODUCT((TRIM(C1646:F1646)&lt;&gt;"-")*1),
    "No Change",
    "Change"))</f>
        <v>No Data</v>
      </c>
      <c r="I1646" s="159"/>
      <c r="J1646"/>
      <c r="K1646" s="163"/>
      <c r="L1646" s="147" t="str">
        <f>TRIM(CLEAN(TEXT(IFERROR(INDEX('Glade MR'!$B$4:$C$3000,MATCH($A1646,'Glade MR'!$C$4:$C$3000,0),1),"-"),"@")))</f>
        <v>-</v>
      </c>
      <c r="M1646" s="147" t="str">
        <f>TRIM(CLEAN(TEXT(IFERROR(INDEX('Glade MR'!$I$4:$J$3000,MATCH($A1646,'Glade MR'!$J$4:$J$3000,0),1),"-"),"@")))</f>
        <v>-</v>
      </c>
      <c r="N1646" s="147" t="str">
        <f>TRIM(CLEAN(TEXT(IFERROR(INDEX('Glade MR'!$P$4:$Q$3000,MATCH($A1646,'Glade MR'!$Q$4:$Q$3000,0),1),"-"),"@")))</f>
        <v>-</v>
      </c>
      <c r="O1646" s="147" t="str">
        <f>TRIM(CLEAN(TEXT(IFERROR(INDEX('Glade MR'!$W$4:$X$3000,MATCH($A1646,'Glade MR'!$X$4:$X$3000,0),1),"-"),"@")))</f>
        <v>-</v>
      </c>
      <c r="P1646" s="159" t="str">
        <f t="shared" si="51"/>
        <v>Not Found</v>
      </c>
      <c r="Q1646" t="str" cm="1">
        <f t="array" ref="Q1646">IF(SUMPRODUCT((TRIM(L1646:O1646)&lt;&gt;"-")*1)=0,
    "No Data",
    IF(COUNTIF(L1646:O1646,INDEX(_xlfn._xlws.FILTER(L1646:O1646,TRIM(L1646:O1646)&lt;&gt;"-"),1))=SUMPRODUCT((TRIM(L1646:O1646)&lt;&gt;"-")*1),
    "No Change",
    "Change"))</f>
        <v>No Data</v>
      </c>
      <c r="R1646" s="159"/>
      <c r="S1646" s="111"/>
    </row>
    <row r="1647" spans="1:19" x14ac:dyDescent="0.3">
      <c r="A1647" t="s">
        <v>2282</v>
      </c>
      <c r="B1647" t="s">
        <v>1145</v>
      </c>
      <c r="C1647" s="160" t="str">
        <f>TRIM(CLEAN(TEXT(IFERROR(INDEX('Snakeden MR'!$B$4:$C$3028,MATCH($A1647,'Snakeden MR'!$C$4:$C$3028,0),1),"-"),"@")))</f>
        <v>-</v>
      </c>
      <c r="D1647" s="147" t="str">
        <f>TRIM(CLEAN(TEXT(IFERROR(INDEX('Snakeden MR'!$I$4:$J$3028,MATCH($A1647,'Snakeden MR'!$J$4:$J$3028,0),1),"-"),"@")))</f>
        <v>-</v>
      </c>
      <c r="E1647" s="147" t="str">
        <f>TRIM(CLEAN(TEXT(IFERROR(INDEX('Snakeden MR'!$P$4:$Q$3028,MATCH($A1647,'Snakeden MR'!$Q$4:$Q$3028,0),1),"-"),"@")))</f>
        <v>-</v>
      </c>
      <c r="F1647" s="147" t="str">
        <f>TRIM(CLEAN(TEXT(IFERROR(INDEX('Snakeden MR'!$W$4:$X$3028,MATCH($A1647,'Snakeden MR'!$X$4:$X$3028,0),1),"-"),"@")))</f>
        <v>-</v>
      </c>
      <c r="G1647" s="159" t="str">
        <f t="shared" si="50"/>
        <v>Not Found</v>
      </c>
      <c r="H1647" t="str" cm="1">
        <f t="array" ref="H1647">IF(SUMPRODUCT((TRIM(C1647:F1647)&lt;&gt;"-")*1)=0,
    "No Data",
    IF(COUNTIF(C1647:F1647,INDEX(_xlfn._xlws.FILTER(C1647:F1647,TRIM(C1647:F1647)&lt;&gt;"-"),1))=SUMPRODUCT((TRIM(C1647:F1647)&lt;&gt;"-")*1),
    "No Change",
    "Change"))</f>
        <v>No Data</v>
      </c>
      <c r="I1647" s="159"/>
      <c r="J1647"/>
      <c r="K1647" s="163"/>
      <c r="L1647" s="147" t="str">
        <f>TRIM(CLEAN(TEXT(IFERROR(INDEX('Glade MR'!$B$4:$C$3000,MATCH($A1647,'Glade MR'!$C$4:$C$3000,0),1),"-"),"@")))</f>
        <v>-</v>
      </c>
      <c r="M1647" s="147" t="str">
        <f>TRIM(CLEAN(TEXT(IFERROR(INDEX('Glade MR'!$I$4:$J$3000,MATCH($A1647,'Glade MR'!$J$4:$J$3000,0),1),"-"),"@")))</f>
        <v>-</v>
      </c>
      <c r="N1647" s="147" t="str">
        <f>TRIM(CLEAN(TEXT(IFERROR(INDEX('Glade MR'!$P$4:$Q$3000,MATCH($A1647,'Glade MR'!$Q$4:$Q$3000,0),1),"-"),"@")))</f>
        <v>-</v>
      </c>
      <c r="O1647" s="147" t="str">
        <f>TRIM(CLEAN(TEXT(IFERROR(INDEX('Glade MR'!$W$4:$X$3000,MATCH($A1647,'Glade MR'!$X$4:$X$3000,0),1),"-"),"@")))</f>
        <v>-</v>
      </c>
      <c r="P1647" s="159" t="str">
        <f t="shared" si="51"/>
        <v>Not Found</v>
      </c>
      <c r="Q1647" t="str" cm="1">
        <f t="array" ref="Q1647">IF(SUMPRODUCT((TRIM(L1647:O1647)&lt;&gt;"-")*1)=0,
    "No Data",
    IF(COUNTIF(L1647:O1647,INDEX(_xlfn._xlws.FILTER(L1647:O1647,TRIM(L1647:O1647)&lt;&gt;"-"),1))=SUMPRODUCT((TRIM(L1647:O1647)&lt;&gt;"-")*1),
    "No Change",
    "Change"))</f>
        <v>No Data</v>
      </c>
      <c r="R1647" s="159"/>
      <c r="S1647" s="111"/>
    </row>
    <row r="1648" spans="1:19" x14ac:dyDescent="0.3">
      <c r="A1648" t="s">
        <v>2283</v>
      </c>
      <c r="B1648" t="s">
        <v>1145</v>
      </c>
      <c r="C1648" s="160" t="str">
        <f>TRIM(CLEAN(TEXT(IFERROR(INDEX('Snakeden MR'!$B$4:$C$3028,MATCH($A1648,'Snakeden MR'!$C$4:$C$3028,0),1),"-"),"@")))</f>
        <v>Pool 3</v>
      </c>
      <c r="D1648" s="147" t="str">
        <f>TRIM(CLEAN(TEXT(IFERROR(INDEX('Snakeden MR'!$I$4:$J$3028,MATCH($A1648,'Snakeden MR'!$J$4:$J$3028,0),1),"-"),"@")))</f>
        <v>-</v>
      </c>
      <c r="E1648" s="147" t="str">
        <f>TRIM(CLEAN(TEXT(IFERROR(INDEX('Snakeden MR'!$P$4:$Q$3028,MATCH($A1648,'Snakeden MR'!$Q$4:$Q$3028,0),1),"-"),"@")))</f>
        <v>-</v>
      </c>
      <c r="F1648" s="147" t="str">
        <f>TRIM(CLEAN(TEXT(IFERROR(INDEX('Snakeden MR'!$W$4:$X$3028,MATCH($A1648,'Snakeden MR'!$X$4:$X$3028,0),1),"-"),"@")))</f>
        <v>-</v>
      </c>
      <c r="G1648" s="159" t="str">
        <f t="shared" si="50"/>
        <v>Found</v>
      </c>
      <c r="H1648" t="str" cm="1">
        <f t="array" ref="H1648">IF(SUMPRODUCT((TRIM(C1648:F1648)&lt;&gt;"-")*1)=0,
    "No Data",
    IF(COUNTIF(C1648:F1648,INDEX(_xlfn._xlws.FILTER(C1648:F1648,TRIM(C1648:F1648)&lt;&gt;"-"),1))=SUMPRODUCT((TRIM(C1648:F1648)&lt;&gt;"-")*1),
    "No Change",
    "Change"))</f>
        <v>No Change</v>
      </c>
      <c r="I1648" s="159"/>
      <c r="J1648"/>
      <c r="K1648" s="163"/>
      <c r="L1648" s="147" t="str">
        <f>TRIM(CLEAN(TEXT(IFERROR(INDEX('Glade MR'!$B$4:$C$3000,MATCH($A1648,'Glade MR'!$C$4:$C$3000,0),1),"-"),"@")))</f>
        <v>-</v>
      </c>
      <c r="M1648" s="147" t="str">
        <f>TRIM(CLEAN(TEXT(IFERROR(INDEX('Glade MR'!$I$4:$J$3000,MATCH($A1648,'Glade MR'!$J$4:$J$3000,0),1),"-"),"@")))</f>
        <v>-</v>
      </c>
      <c r="N1648" s="147" t="str">
        <f>TRIM(CLEAN(TEXT(IFERROR(INDEX('Glade MR'!$P$4:$Q$3000,MATCH($A1648,'Glade MR'!$Q$4:$Q$3000,0),1),"-"),"@")))</f>
        <v>-</v>
      </c>
      <c r="O1648" s="147" t="str">
        <f>TRIM(CLEAN(TEXT(IFERROR(INDEX('Glade MR'!$W$4:$X$3000,MATCH($A1648,'Glade MR'!$X$4:$X$3000,0),1),"-"),"@")))</f>
        <v>-</v>
      </c>
      <c r="P1648" s="159" t="str">
        <f t="shared" si="51"/>
        <v>Not Found</v>
      </c>
      <c r="Q1648" t="str" cm="1">
        <f t="array" ref="Q1648">IF(SUMPRODUCT((TRIM(L1648:O1648)&lt;&gt;"-")*1)=0,
    "No Data",
    IF(COUNTIF(L1648:O1648,INDEX(_xlfn._xlws.FILTER(L1648:O1648,TRIM(L1648:O1648)&lt;&gt;"-"),1))=SUMPRODUCT((TRIM(L1648:O1648)&lt;&gt;"-")*1),
    "No Change",
    "Change"))</f>
        <v>No Data</v>
      </c>
      <c r="R1648" s="159"/>
      <c r="S1648" s="111"/>
    </row>
    <row r="1649" spans="1:19" x14ac:dyDescent="0.3">
      <c r="A1649" t="s">
        <v>2284</v>
      </c>
      <c r="B1649" t="s">
        <v>1145</v>
      </c>
      <c r="C1649" s="160" t="str">
        <f>TRIM(CLEAN(TEXT(IFERROR(INDEX('Snakeden MR'!$B$4:$C$3028,MATCH($A1649,'Snakeden MR'!$C$4:$C$3028,0),1),"-"),"@")))</f>
        <v>-</v>
      </c>
      <c r="D1649" s="147" t="str">
        <f>TRIM(CLEAN(TEXT(IFERROR(INDEX('Snakeden MR'!$I$4:$J$3028,MATCH($A1649,'Snakeden MR'!$J$4:$J$3028,0),1),"-"),"@")))</f>
        <v>-</v>
      </c>
      <c r="E1649" s="147" t="str">
        <f>TRIM(CLEAN(TEXT(IFERROR(INDEX('Snakeden MR'!$P$4:$Q$3028,MATCH($A1649,'Snakeden MR'!$Q$4:$Q$3028,0),1),"-"),"@")))</f>
        <v>-</v>
      </c>
      <c r="F1649" s="147" t="str">
        <f>TRIM(CLEAN(TEXT(IFERROR(INDEX('Snakeden MR'!$W$4:$X$3028,MATCH($A1649,'Snakeden MR'!$X$4:$X$3028,0),1),"-"),"@")))</f>
        <v>-</v>
      </c>
      <c r="G1649" s="159" t="str">
        <f t="shared" si="50"/>
        <v>Not Found</v>
      </c>
      <c r="H1649" t="str" cm="1">
        <f t="array" ref="H1649">IF(SUMPRODUCT((TRIM(C1649:F1649)&lt;&gt;"-")*1)=0,
    "No Data",
    IF(COUNTIF(C1649:F1649,INDEX(_xlfn._xlws.FILTER(C1649:F1649,TRIM(C1649:F1649)&lt;&gt;"-"),1))=SUMPRODUCT((TRIM(C1649:F1649)&lt;&gt;"-")*1),
    "No Change",
    "Change"))</f>
        <v>No Data</v>
      </c>
      <c r="I1649" s="159"/>
      <c r="J1649"/>
      <c r="K1649" s="163"/>
      <c r="L1649" s="147" t="str">
        <f>TRIM(CLEAN(TEXT(IFERROR(INDEX('Glade MR'!$B$4:$C$3000,MATCH($A1649,'Glade MR'!$C$4:$C$3000,0),1),"-"),"@")))</f>
        <v>-</v>
      </c>
      <c r="M1649" s="147" t="str">
        <f>TRIM(CLEAN(TEXT(IFERROR(INDEX('Glade MR'!$I$4:$J$3000,MATCH($A1649,'Glade MR'!$J$4:$J$3000,0),1),"-"),"@")))</f>
        <v>-</v>
      </c>
      <c r="N1649" s="147" t="str">
        <f>TRIM(CLEAN(TEXT(IFERROR(INDEX('Glade MR'!$P$4:$Q$3000,MATCH($A1649,'Glade MR'!$Q$4:$Q$3000,0),1),"-"),"@")))</f>
        <v>-</v>
      </c>
      <c r="O1649" s="147" t="str">
        <f>TRIM(CLEAN(TEXT(IFERROR(INDEX('Glade MR'!$W$4:$X$3000,MATCH($A1649,'Glade MR'!$X$4:$X$3000,0),1),"-"),"@")))</f>
        <v>-</v>
      </c>
      <c r="P1649" s="159" t="str">
        <f t="shared" si="51"/>
        <v>Not Found</v>
      </c>
      <c r="Q1649" t="str" cm="1">
        <f t="array" ref="Q1649">IF(SUMPRODUCT((TRIM(L1649:O1649)&lt;&gt;"-")*1)=0,
    "No Data",
    IF(COUNTIF(L1649:O1649,INDEX(_xlfn._xlws.FILTER(L1649:O1649,TRIM(L1649:O1649)&lt;&gt;"-"),1))=SUMPRODUCT((TRIM(L1649:O1649)&lt;&gt;"-")*1),
    "No Change",
    "Change"))</f>
        <v>No Data</v>
      </c>
      <c r="R1649" s="159"/>
      <c r="S1649" s="111"/>
    </row>
    <row r="1650" spans="1:19" x14ac:dyDescent="0.3">
      <c r="A1650" t="s">
        <v>2285</v>
      </c>
      <c r="B1650" t="s">
        <v>1145</v>
      </c>
      <c r="C1650" s="160" t="str">
        <f>TRIM(CLEAN(TEXT(IFERROR(INDEX('Snakeden MR'!$B$4:$C$3028,MATCH($A1650,'Snakeden MR'!$C$4:$C$3028,0),1),"-"),"@")))</f>
        <v>-</v>
      </c>
      <c r="D1650" s="147" t="str">
        <f>TRIM(CLEAN(TEXT(IFERROR(INDEX('Snakeden MR'!$I$4:$J$3028,MATCH($A1650,'Snakeden MR'!$J$4:$J$3028,0),1),"-"),"@")))</f>
        <v>-</v>
      </c>
      <c r="E1650" s="147" t="str">
        <f>TRIM(CLEAN(TEXT(IFERROR(INDEX('Snakeden MR'!$P$4:$Q$3028,MATCH($A1650,'Snakeden MR'!$Q$4:$Q$3028,0),1),"-"),"@")))</f>
        <v>-</v>
      </c>
      <c r="F1650" s="147" t="str">
        <f>TRIM(CLEAN(TEXT(IFERROR(INDEX('Snakeden MR'!$W$4:$X$3028,MATCH($A1650,'Snakeden MR'!$X$4:$X$3028,0),1),"-"),"@")))</f>
        <v>-</v>
      </c>
      <c r="G1650" s="159" t="str">
        <f t="shared" si="50"/>
        <v>Not Found</v>
      </c>
      <c r="H1650" t="str" cm="1">
        <f t="array" ref="H1650">IF(SUMPRODUCT((TRIM(C1650:F1650)&lt;&gt;"-")*1)=0,
    "No Data",
    IF(COUNTIF(C1650:F1650,INDEX(_xlfn._xlws.FILTER(C1650:F1650,TRIM(C1650:F1650)&lt;&gt;"-"),1))=SUMPRODUCT((TRIM(C1650:F1650)&lt;&gt;"-")*1),
    "No Change",
    "Change"))</f>
        <v>No Data</v>
      </c>
      <c r="I1650" s="159"/>
      <c r="J1650"/>
      <c r="K1650" s="163"/>
      <c r="L1650" s="147" t="str">
        <f>TRIM(CLEAN(TEXT(IFERROR(INDEX('Glade MR'!$B$4:$C$3000,MATCH($A1650,'Glade MR'!$C$4:$C$3000,0),1),"-"),"@")))</f>
        <v>-</v>
      </c>
      <c r="M1650" s="147" t="str">
        <f>TRIM(CLEAN(TEXT(IFERROR(INDEX('Glade MR'!$I$4:$J$3000,MATCH($A1650,'Glade MR'!$J$4:$J$3000,0),1),"-"),"@")))</f>
        <v>-</v>
      </c>
      <c r="N1650" s="147" t="str">
        <f>TRIM(CLEAN(TEXT(IFERROR(INDEX('Glade MR'!$P$4:$Q$3000,MATCH($A1650,'Glade MR'!$Q$4:$Q$3000,0),1),"-"),"@")))</f>
        <v>-</v>
      </c>
      <c r="O1650" s="147" t="str">
        <f>TRIM(CLEAN(TEXT(IFERROR(INDEX('Glade MR'!$W$4:$X$3000,MATCH($A1650,'Glade MR'!$X$4:$X$3000,0),1),"-"),"@")))</f>
        <v>-</v>
      </c>
      <c r="P1650" s="159" t="str">
        <f t="shared" si="51"/>
        <v>Not Found</v>
      </c>
      <c r="Q1650" t="str" cm="1">
        <f t="array" ref="Q1650">IF(SUMPRODUCT((TRIM(L1650:O1650)&lt;&gt;"-")*1)=0,
    "No Data",
    IF(COUNTIF(L1650:O1650,INDEX(_xlfn._xlws.FILTER(L1650:O1650,TRIM(L1650:O1650)&lt;&gt;"-"),1))=SUMPRODUCT((TRIM(L1650:O1650)&lt;&gt;"-")*1),
    "No Change",
    "Change"))</f>
        <v>No Data</v>
      </c>
      <c r="R1650" s="159"/>
      <c r="S1650" s="111"/>
    </row>
    <row r="1651" spans="1:19" x14ac:dyDescent="0.3">
      <c r="A1651" t="s">
        <v>52</v>
      </c>
      <c r="B1651" t="s">
        <v>1145</v>
      </c>
      <c r="C1651" s="160" t="str">
        <f>TRIM(CLEAN(TEXT(IFERROR(INDEX('Snakeden MR'!$B$4:$C$3028,MATCH($A1651,'Snakeden MR'!$C$4:$C$3028,0),1),"-"),"@")))</f>
        <v>Pool F</v>
      </c>
      <c r="D1651" s="147" t="str">
        <f>TRIM(CLEAN(TEXT(IFERROR(INDEX('Snakeden MR'!$I$4:$J$3028,MATCH($A1651,'Snakeden MR'!$J$4:$J$3028,0),1),"-"),"@")))</f>
        <v>-</v>
      </c>
      <c r="E1651" s="147" t="str">
        <f>TRIM(CLEAN(TEXT(IFERROR(INDEX('Snakeden MR'!$P$4:$Q$3028,MATCH($A1651,'Snakeden MR'!$Q$4:$Q$3028,0),1),"-"),"@")))</f>
        <v>-</v>
      </c>
      <c r="F1651" s="147" t="str">
        <f>TRIM(CLEAN(TEXT(IFERROR(INDEX('Snakeden MR'!$W$4:$X$3028,MATCH($A1651,'Snakeden MR'!$X$4:$X$3028,0),1),"-"),"@")))</f>
        <v>-</v>
      </c>
      <c r="G1651" s="159" t="str">
        <f t="shared" si="50"/>
        <v>Found</v>
      </c>
      <c r="H1651" t="str" cm="1">
        <f t="array" ref="H1651">IF(SUMPRODUCT((TRIM(C1651:F1651)&lt;&gt;"-")*1)=0,
    "No Data",
    IF(COUNTIF(C1651:F1651,INDEX(_xlfn._xlws.FILTER(C1651:F1651,TRIM(C1651:F1651)&lt;&gt;"-"),1))=SUMPRODUCT((TRIM(C1651:F1651)&lt;&gt;"-")*1),
    "No Change",
    "Change"))</f>
        <v>No Change</v>
      </c>
      <c r="I1651" s="159"/>
      <c r="J1651"/>
      <c r="K1651" s="163"/>
      <c r="L1651" s="147" t="str">
        <f>TRIM(CLEAN(TEXT(IFERROR(INDEX('Glade MR'!$B$4:$C$3000,MATCH($A1651,'Glade MR'!$C$4:$C$3000,0),1),"-"),"@")))</f>
        <v>-</v>
      </c>
      <c r="M1651" s="147" t="str">
        <f>TRIM(CLEAN(TEXT(IFERROR(INDEX('Glade MR'!$I$4:$J$3000,MATCH($A1651,'Glade MR'!$J$4:$J$3000,0),1),"-"),"@")))</f>
        <v>-</v>
      </c>
      <c r="N1651" s="147" t="str">
        <f>TRIM(CLEAN(TEXT(IFERROR(INDEX('Glade MR'!$P$4:$Q$3000,MATCH($A1651,'Glade MR'!$Q$4:$Q$3000,0),1),"-"),"@")))</f>
        <v>-</v>
      </c>
      <c r="O1651" s="147" t="str">
        <f>TRIM(CLEAN(TEXT(IFERROR(INDEX('Glade MR'!$W$4:$X$3000,MATCH($A1651,'Glade MR'!$X$4:$X$3000,0),1),"-"),"@")))</f>
        <v>-</v>
      </c>
      <c r="P1651" s="159" t="str">
        <f t="shared" si="51"/>
        <v>Not Found</v>
      </c>
      <c r="Q1651" t="str" cm="1">
        <f t="array" ref="Q1651">IF(SUMPRODUCT((TRIM(L1651:O1651)&lt;&gt;"-")*1)=0,
    "No Data",
    IF(COUNTIF(L1651:O1651,INDEX(_xlfn._xlws.FILTER(L1651:O1651,TRIM(L1651:O1651)&lt;&gt;"-"),1))=SUMPRODUCT((TRIM(L1651:O1651)&lt;&gt;"-")*1),
    "No Change",
    "Change"))</f>
        <v>No Data</v>
      </c>
      <c r="R1651" s="159"/>
      <c r="S1651" s="111"/>
    </row>
    <row r="1652" spans="1:19" x14ac:dyDescent="0.3">
      <c r="A1652" t="s">
        <v>2286</v>
      </c>
      <c r="B1652" t="s">
        <v>1145</v>
      </c>
      <c r="C1652" s="160" t="str">
        <f>TRIM(CLEAN(TEXT(IFERROR(INDEX('Snakeden MR'!$B$4:$C$3028,MATCH($A1652,'Snakeden MR'!$C$4:$C$3028,0),1),"-"),"@")))</f>
        <v>-</v>
      </c>
      <c r="D1652" s="147" t="str">
        <f>TRIM(CLEAN(TEXT(IFERROR(INDEX('Snakeden MR'!$I$4:$J$3028,MATCH($A1652,'Snakeden MR'!$J$4:$J$3028,0),1),"-"),"@")))</f>
        <v>-</v>
      </c>
      <c r="E1652" s="147" t="str">
        <f>TRIM(CLEAN(TEXT(IFERROR(INDEX('Snakeden MR'!$P$4:$Q$3028,MATCH($A1652,'Snakeden MR'!$Q$4:$Q$3028,0),1),"-"),"@")))</f>
        <v>-</v>
      </c>
      <c r="F1652" s="147" t="str">
        <f>TRIM(CLEAN(TEXT(IFERROR(INDEX('Snakeden MR'!$W$4:$X$3028,MATCH($A1652,'Snakeden MR'!$X$4:$X$3028,0),1),"-"),"@")))</f>
        <v>-</v>
      </c>
      <c r="G1652" s="159" t="str">
        <f t="shared" si="50"/>
        <v>Not Found</v>
      </c>
      <c r="H1652" t="str" cm="1">
        <f t="array" ref="H1652">IF(SUMPRODUCT((TRIM(C1652:F1652)&lt;&gt;"-")*1)=0,
    "No Data",
    IF(COUNTIF(C1652:F1652,INDEX(_xlfn._xlws.FILTER(C1652:F1652,TRIM(C1652:F1652)&lt;&gt;"-"),1))=SUMPRODUCT((TRIM(C1652:F1652)&lt;&gt;"-")*1),
    "No Change",
    "Change"))</f>
        <v>No Data</v>
      </c>
      <c r="I1652" s="159"/>
      <c r="J1652"/>
      <c r="K1652" s="163"/>
      <c r="L1652" s="147" t="str">
        <f>TRIM(CLEAN(TEXT(IFERROR(INDEX('Glade MR'!$B$4:$C$3000,MATCH($A1652,'Glade MR'!$C$4:$C$3000,0),1),"-"),"@")))</f>
        <v>-</v>
      </c>
      <c r="M1652" s="147" t="str">
        <f>TRIM(CLEAN(TEXT(IFERROR(INDEX('Glade MR'!$I$4:$J$3000,MATCH($A1652,'Glade MR'!$J$4:$J$3000,0),1),"-"),"@")))</f>
        <v>-</v>
      </c>
      <c r="N1652" s="147" t="str">
        <f>TRIM(CLEAN(TEXT(IFERROR(INDEX('Glade MR'!$P$4:$Q$3000,MATCH($A1652,'Glade MR'!$Q$4:$Q$3000,0),1),"-"),"@")))</f>
        <v>-</v>
      </c>
      <c r="O1652" s="147" t="str">
        <f>TRIM(CLEAN(TEXT(IFERROR(INDEX('Glade MR'!$W$4:$X$3000,MATCH($A1652,'Glade MR'!$X$4:$X$3000,0),1),"-"),"@")))</f>
        <v>-</v>
      </c>
      <c r="P1652" s="159" t="str">
        <f t="shared" si="51"/>
        <v>Not Found</v>
      </c>
      <c r="Q1652" t="str" cm="1">
        <f t="array" ref="Q1652">IF(SUMPRODUCT((TRIM(L1652:O1652)&lt;&gt;"-")*1)=0,
    "No Data",
    IF(COUNTIF(L1652:O1652,INDEX(_xlfn._xlws.FILTER(L1652:O1652,TRIM(L1652:O1652)&lt;&gt;"-"),1))=SUMPRODUCT((TRIM(L1652:O1652)&lt;&gt;"-")*1),
    "No Change",
    "Change"))</f>
        <v>No Data</v>
      </c>
      <c r="R1652" s="159"/>
      <c r="S1652" s="111"/>
    </row>
    <row r="1653" spans="1:19" x14ac:dyDescent="0.3">
      <c r="A1653" t="s">
        <v>2287</v>
      </c>
      <c r="B1653" t="s">
        <v>1145</v>
      </c>
      <c r="C1653" s="160" t="str">
        <f>TRIM(CLEAN(TEXT(IFERROR(INDEX('Snakeden MR'!$B$4:$C$3028,MATCH($A1653,'Snakeden MR'!$C$4:$C$3028,0),1),"-"),"@")))</f>
        <v>-</v>
      </c>
      <c r="D1653" s="147" t="str">
        <f>TRIM(CLEAN(TEXT(IFERROR(INDEX('Snakeden MR'!$I$4:$J$3028,MATCH($A1653,'Snakeden MR'!$J$4:$J$3028,0),1),"-"),"@")))</f>
        <v>-</v>
      </c>
      <c r="E1653" s="147" t="str">
        <f>TRIM(CLEAN(TEXT(IFERROR(INDEX('Snakeden MR'!$P$4:$Q$3028,MATCH($A1653,'Snakeden MR'!$Q$4:$Q$3028,0),1),"-"),"@")))</f>
        <v>-</v>
      </c>
      <c r="F1653" s="147" t="str">
        <f>TRIM(CLEAN(TEXT(IFERROR(INDEX('Snakeden MR'!$W$4:$X$3028,MATCH($A1653,'Snakeden MR'!$X$4:$X$3028,0),1),"-"),"@")))</f>
        <v>-</v>
      </c>
      <c r="G1653" s="159" t="str">
        <f t="shared" si="50"/>
        <v>Not Found</v>
      </c>
      <c r="H1653" t="str" cm="1">
        <f t="array" ref="H1653">IF(SUMPRODUCT((TRIM(C1653:F1653)&lt;&gt;"-")*1)=0,
    "No Data",
    IF(COUNTIF(C1653:F1653,INDEX(_xlfn._xlws.FILTER(C1653:F1653,TRIM(C1653:F1653)&lt;&gt;"-"),1))=SUMPRODUCT((TRIM(C1653:F1653)&lt;&gt;"-")*1),
    "No Change",
    "Change"))</f>
        <v>No Data</v>
      </c>
      <c r="I1653" s="159"/>
      <c r="J1653"/>
      <c r="K1653" s="163"/>
      <c r="L1653" s="147" t="str">
        <f>TRIM(CLEAN(TEXT(IFERROR(INDEX('Glade MR'!$B$4:$C$3000,MATCH($A1653,'Glade MR'!$C$4:$C$3000,0),1),"-"),"@")))</f>
        <v>-</v>
      </c>
      <c r="M1653" s="147" t="str">
        <f>TRIM(CLEAN(TEXT(IFERROR(INDEX('Glade MR'!$I$4:$J$3000,MATCH($A1653,'Glade MR'!$J$4:$J$3000,0),1),"-"),"@")))</f>
        <v>-</v>
      </c>
      <c r="N1653" s="147" t="str">
        <f>TRIM(CLEAN(TEXT(IFERROR(INDEX('Glade MR'!$P$4:$Q$3000,MATCH($A1653,'Glade MR'!$Q$4:$Q$3000,0),1),"-"),"@")))</f>
        <v>-</v>
      </c>
      <c r="O1653" s="147" t="str">
        <f>TRIM(CLEAN(TEXT(IFERROR(INDEX('Glade MR'!$W$4:$X$3000,MATCH($A1653,'Glade MR'!$X$4:$X$3000,0),1),"-"),"@")))</f>
        <v>-</v>
      </c>
      <c r="P1653" s="159" t="str">
        <f t="shared" si="51"/>
        <v>Not Found</v>
      </c>
      <c r="Q1653" t="str" cm="1">
        <f t="array" ref="Q1653">IF(SUMPRODUCT((TRIM(L1653:O1653)&lt;&gt;"-")*1)=0,
    "No Data",
    IF(COUNTIF(L1653:O1653,INDEX(_xlfn._xlws.FILTER(L1653:O1653,TRIM(L1653:O1653)&lt;&gt;"-"),1))=SUMPRODUCT((TRIM(L1653:O1653)&lt;&gt;"-")*1),
    "No Change",
    "Change"))</f>
        <v>No Data</v>
      </c>
      <c r="R1653" s="159"/>
      <c r="S1653" s="111"/>
    </row>
    <row r="1654" spans="1:19" x14ac:dyDescent="0.3">
      <c r="A1654" t="s">
        <v>157</v>
      </c>
      <c r="B1654" t="s">
        <v>1145</v>
      </c>
      <c r="C1654" s="160" t="str">
        <f>TRIM(CLEAN(TEXT(IFERROR(INDEX('Snakeden MR'!$B$4:$C$3028,MATCH($A1654,'Snakeden MR'!$C$4:$C$3028,0),1),"-"),"@")))</f>
        <v>-</v>
      </c>
      <c r="D1654" s="147" t="str">
        <f>TRIM(CLEAN(TEXT(IFERROR(INDEX('Snakeden MR'!$I$4:$J$3028,MATCH($A1654,'Snakeden MR'!$J$4:$J$3028,0),1),"-"),"@")))</f>
        <v>-</v>
      </c>
      <c r="E1654" s="147" t="str">
        <f>TRIM(CLEAN(TEXT(IFERROR(INDEX('Snakeden MR'!$P$4:$Q$3028,MATCH($A1654,'Snakeden MR'!$Q$4:$Q$3028,0),1),"-"),"@")))</f>
        <v>-</v>
      </c>
      <c r="F1654" s="147" t="str">
        <f>TRIM(CLEAN(TEXT(IFERROR(INDEX('Snakeden MR'!$W$4:$X$3028,MATCH($A1654,'Snakeden MR'!$X$4:$X$3028,0),1),"-"),"@")))</f>
        <v>GS Pool</v>
      </c>
      <c r="G1654" s="159" t="str">
        <f t="shared" si="50"/>
        <v>Found</v>
      </c>
      <c r="H1654" t="str" cm="1">
        <f t="array" ref="H1654">IF(SUMPRODUCT((TRIM(C1654:F1654)&lt;&gt;"-")*1)=0,
    "No Data",
    IF(COUNTIF(C1654:F1654,INDEX(_xlfn._xlws.FILTER(C1654:F1654,TRIM(C1654:F1654)&lt;&gt;"-"),1))=SUMPRODUCT((TRIM(C1654:F1654)&lt;&gt;"-")*1),
    "No Change",
    "Change"))</f>
        <v>No Change</v>
      </c>
      <c r="I1654" s="159"/>
      <c r="J1654"/>
      <c r="K1654" s="163"/>
      <c r="L1654" s="147" t="str">
        <f>TRIM(CLEAN(TEXT(IFERROR(INDEX('Glade MR'!$B$4:$C$3000,MATCH($A1654,'Glade MR'!$C$4:$C$3000,0),1),"-"),"@")))</f>
        <v>-</v>
      </c>
      <c r="M1654" s="147" t="str">
        <f>TRIM(CLEAN(TEXT(IFERROR(INDEX('Glade MR'!$I$4:$J$3000,MATCH($A1654,'Glade MR'!$J$4:$J$3000,0),1),"-"),"@")))</f>
        <v>-</v>
      </c>
      <c r="N1654" s="147" t="str">
        <f>TRIM(CLEAN(TEXT(IFERROR(INDEX('Glade MR'!$P$4:$Q$3000,MATCH($A1654,'Glade MR'!$Q$4:$Q$3000,0),1),"-"),"@")))</f>
        <v>-</v>
      </c>
      <c r="O1654" s="147" t="str">
        <f>TRIM(CLEAN(TEXT(IFERROR(INDEX('Glade MR'!$W$4:$X$3000,MATCH($A1654,'Glade MR'!$X$4:$X$3000,0),1),"-"),"@")))</f>
        <v>-</v>
      </c>
      <c r="P1654" s="159" t="str">
        <f t="shared" si="51"/>
        <v>Not Found</v>
      </c>
      <c r="Q1654" t="str" cm="1">
        <f t="array" ref="Q1654">IF(SUMPRODUCT((TRIM(L1654:O1654)&lt;&gt;"-")*1)=0,
    "No Data",
    IF(COUNTIF(L1654:O1654,INDEX(_xlfn._xlws.FILTER(L1654:O1654,TRIM(L1654:O1654)&lt;&gt;"-"),1))=SUMPRODUCT((TRIM(L1654:O1654)&lt;&gt;"-")*1),
    "No Change",
    "Change"))</f>
        <v>No Data</v>
      </c>
      <c r="R1654" s="159"/>
      <c r="S1654" s="111"/>
    </row>
    <row r="1655" spans="1:19" x14ac:dyDescent="0.3">
      <c r="A1655" t="s">
        <v>2288</v>
      </c>
      <c r="B1655" t="s">
        <v>1137</v>
      </c>
      <c r="C1655" s="160" t="str">
        <f>TRIM(CLEAN(TEXT(IFERROR(INDEX('Snakeden MR'!$B$4:$C$3028,MATCH($A1655,'Snakeden MR'!$C$4:$C$3028,0),1),"-"),"@")))</f>
        <v>-</v>
      </c>
      <c r="D1655" s="147" t="str">
        <f>TRIM(CLEAN(TEXT(IFERROR(INDEX('Snakeden MR'!$I$4:$J$3028,MATCH($A1655,'Snakeden MR'!$J$4:$J$3028,0),1),"-"),"@")))</f>
        <v>-</v>
      </c>
      <c r="E1655" s="147" t="str">
        <f>TRIM(CLEAN(TEXT(IFERROR(INDEX('Snakeden MR'!$P$4:$Q$3028,MATCH($A1655,'Snakeden MR'!$Q$4:$Q$3028,0),1),"-"),"@")))</f>
        <v>-</v>
      </c>
      <c r="F1655" s="147" t="str">
        <f>TRIM(CLEAN(TEXT(IFERROR(INDEX('Snakeden MR'!$W$4:$X$3028,MATCH($A1655,'Snakeden MR'!$X$4:$X$3028,0),1),"-"),"@")))</f>
        <v>-</v>
      </c>
      <c r="G1655" s="159" t="str">
        <f t="shared" si="50"/>
        <v>Not Found</v>
      </c>
      <c r="H1655" t="str" cm="1">
        <f t="array" ref="H1655">IF(SUMPRODUCT((TRIM(C1655:F1655)&lt;&gt;"-")*1)=0,
    "No Data",
    IF(COUNTIF(C1655:F1655,INDEX(_xlfn._xlws.FILTER(C1655:F1655,TRIM(C1655:F1655)&lt;&gt;"-"),1))=SUMPRODUCT((TRIM(C1655:F1655)&lt;&gt;"-")*1),
    "No Change",
    "Change"))</f>
        <v>No Data</v>
      </c>
      <c r="I1655" s="159"/>
      <c r="J1655"/>
      <c r="K1655" s="163"/>
      <c r="L1655" s="147" t="str">
        <f>TRIM(CLEAN(TEXT(IFERROR(INDEX('Glade MR'!$B$4:$C$3000,MATCH($A1655,'Glade MR'!$C$4:$C$3000,0),1),"-"),"@")))</f>
        <v>-</v>
      </c>
      <c r="M1655" s="147" t="str">
        <f>TRIM(CLEAN(TEXT(IFERROR(INDEX('Glade MR'!$I$4:$J$3000,MATCH($A1655,'Glade MR'!$J$4:$J$3000,0),1),"-"),"@")))</f>
        <v>-</v>
      </c>
      <c r="N1655" s="147" t="str">
        <f>TRIM(CLEAN(TEXT(IFERROR(INDEX('Glade MR'!$P$4:$Q$3000,MATCH($A1655,'Glade MR'!$Q$4:$Q$3000,0),1),"-"),"@")))</f>
        <v>-</v>
      </c>
      <c r="O1655" s="147" t="str">
        <f>TRIM(CLEAN(TEXT(IFERROR(INDEX('Glade MR'!$W$4:$X$3000,MATCH($A1655,'Glade MR'!$X$4:$X$3000,0),1),"-"),"@")))</f>
        <v>-</v>
      </c>
      <c r="P1655" s="159" t="str">
        <f t="shared" si="51"/>
        <v>Not Found</v>
      </c>
      <c r="Q1655" t="str" cm="1">
        <f t="array" ref="Q1655">IF(SUMPRODUCT((TRIM(L1655:O1655)&lt;&gt;"-")*1)=0,
    "No Data",
    IF(COUNTIF(L1655:O1655,INDEX(_xlfn._xlws.FILTER(L1655:O1655,TRIM(L1655:O1655)&lt;&gt;"-"),1))=SUMPRODUCT((TRIM(L1655:O1655)&lt;&gt;"-")*1),
    "No Change",
    "Change"))</f>
        <v>No Data</v>
      </c>
      <c r="R1655" s="159"/>
      <c r="S1655" s="111"/>
    </row>
    <row r="1656" spans="1:19" x14ac:dyDescent="0.3">
      <c r="A1656" t="s">
        <v>411</v>
      </c>
      <c r="B1656" t="s">
        <v>1145</v>
      </c>
      <c r="C1656" s="160" t="str">
        <f>TRIM(CLEAN(TEXT(IFERROR(INDEX('Snakeden MR'!$B$4:$C$3028,MATCH($A1656,'Snakeden MR'!$C$4:$C$3028,0),1),"-"),"@")))</f>
        <v>-</v>
      </c>
      <c r="D1656" s="147" t="str">
        <f>TRIM(CLEAN(TEXT(IFERROR(INDEX('Snakeden MR'!$I$4:$J$3028,MATCH($A1656,'Snakeden MR'!$J$4:$J$3028,0),1),"-"),"@")))</f>
        <v>-</v>
      </c>
      <c r="E1656" s="147" t="str">
        <f>TRIM(CLEAN(TEXT(IFERROR(INDEX('Snakeden MR'!$P$4:$Q$3028,MATCH($A1656,'Snakeden MR'!$Q$4:$Q$3028,0),1),"-"),"@")))</f>
        <v>-</v>
      </c>
      <c r="F1656" s="147" t="str">
        <f>TRIM(CLEAN(TEXT(IFERROR(INDEX('Snakeden MR'!$W$4:$X$3028,MATCH($A1656,'Snakeden MR'!$X$4:$X$3028,0),1),"-"),"@")))</f>
        <v>-</v>
      </c>
      <c r="G1656" s="159" t="str">
        <f t="shared" si="50"/>
        <v>Not Found</v>
      </c>
      <c r="H1656" t="str" cm="1">
        <f t="array" ref="H1656">IF(SUMPRODUCT((TRIM(C1656:F1656)&lt;&gt;"-")*1)=0,
    "No Data",
    IF(COUNTIF(C1656:F1656,INDEX(_xlfn._xlws.FILTER(C1656:F1656,TRIM(C1656:F1656)&lt;&gt;"-"),1))=SUMPRODUCT((TRIM(C1656:F1656)&lt;&gt;"-")*1),
    "No Change",
    "Change"))</f>
        <v>No Data</v>
      </c>
      <c r="I1656" s="159"/>
      <c r="J1656"/>
      <c r="K1656" s="163"/>
      <c r="L1656" s="147" t="str">
        <f>TRIM(CLEAN(TEXT(IFERROR(INDEX('Glade MR'!$B$4:$C$3000,MATCH($A1656,'Glade MR'!$C$4:$C$3000,0),1),"-"),"@")))</f>
        <v>-</v>
      </c>
      <c r="M1656" s="147" t="str">
        <f>TRIM(CLEAN(TEXT(IFERROR(INDEX('Glade MR'!$I$4:$J$3000,MATCH($A1656,'Glade MR'!$J$4:$J$3000,0),1),"-"),"@")))</f>
        <v>-</v>
      </c>
      <c r="N1656" s="147" t="str">
        <f>TRIM(CLEAN(TEXT(IFERROR(INDEX('Glade MR'!$P$4:$Q$3000,MATCH($A1656,'Glade MR'!$Q$4:$Q$3000,0),1),"-"),"@")))</f>
        <v>Pool 11</v>
      </c>
      <c r="O1656" s="147" t="str">
        <f>TRIM(CLEAN(TEXT(IFERROR(INDEX('Glade MR'!$W$4:$X$3000,MATCH($A1656,'Glade MR'!$X$4:$X$3000,0),1),"-"),"@")))</f>
        <v>-</v>
      </c>
      <c r="P1656" s="159" t="str">
        <f t="shared" si="51"/>
        <v>Found</v>
      </c>
      <c r="Q1656" t="str" cm="1">
        <f t="array" ref="Q1656">IF(SUMPRODUCT((TRIM(L1656:O1656)&lt;&gt;"-")*1)=0,
    "No Data",
    IF(COUNTIF(L1656:O1656,INDEX(_xlfn._xlws.FILTER(L1656:O1656,TRIM(L1656:O1656)&lt;&gt;"-"),1))=SUMPRODUCT((TRIM(L1656:O1656)&lt;&gt;"-")*1),
    "No Change",
    "Change"))</f>
        <v>No Change</v>
      </c>
      <c r="R1656" s="159"/>
      <c r="S1656" s="111"/>
    </row>
    <row r="1657" spans="1:19" x14ac:dyDescent="0.3">
      <c r="A1657" t="s">
        <v>2289</v>
      </c>
      <c r="B1657" t="s">
        <v>1145</v>
      </c>
      <c r="C1657" s="160" t="str">
        <f>TRIM(CLEAN(TEXT(IFERROR(INDEX('Snakeden MR'!$B$4:$C$3028,MATCH($A1657,'Snakeden MR'!$C$4:$C$3028,0),1),"-"),"@")))</f>
        <v>-</v>
      </c>
      <c r="D1657" s="147" t="str">
        <f>TRIM(CLEAN(TEXT(IFERROR(INDEX('Snakeden MR'!$I$4:$J$3028,MATCH($A1657,'Snakeden MR'!$J$4:$J$3028,0),1),"-"),"@")))</f>
        <v>-</v>
      </c>
      <c r="E1657" s="147" t="str">
        <f>TRIM(CLEAN(TEXT(IFERROR(INDEX('Snakeden MR'!$P$4:$Q$3028,MATCH($A1657,'Snakeden MR'!$Q$4:$Q$3028,0),1),"-"),"@")))</f>
        <v>-</v>
      </c>
      <c r="F1657" s="147" t="str">
        <f>TRIM(CLEAN(TEXT(IFERROR(INDEX('Snakeden MR'!$W$4:$X$3028,MATCH($A1657,'Snakeden MR'!$X$4:$X$3028,0),1),"-"),"@")))</f>
        <v>-</v>
      </c>
      <c r="G1657" s="159" t="str">
        <f t="shared" si="50"/>
        <v>Not Found</v>
      </c>
      <c r="H1657" t="str" cm="1">
        <f t="array" ref="H1657">IF(SUMPRODUCT((TRIM(C1657:F1657)&lt;&gt;"-")*1)=0,
    "No Data",
    IF(COUNTIF(C1657:F1657,INDEX(_xlfn._xlws.FILTER(C1657:F1657,TRIM(C1657:F1657)&lt;&gt;"-"),1))=SUMPRODUCT((TRIM(C1657:F1657)&lt;&gt;"-")*1),
    "No Change",
    "Change"))</f>
        <v>No Data</v>
      </c>
      <c r="I1657" s="159"/>
      <c r="J1657"/>
      <c r="K1657" s="163"/>
      <c r="L1657" s="147" t="str">
        <f>TRIM(CLEAN(TEXT(IFERROR(INDEX('Glade MR'!$B$4:$C$3000,MATCH($A1657,'Glade MR'!$C$4:$C$3000,0),1),"-"),"@")))</f>
        <v>-</v>
      </c>
      <c r="M1657" s="147" t="str">
        <f>TRIM(CLEAN(TEXT(IFERROR(INDEX('Glade MR'!$I$4:$J$3000,MATCH($A1657,'Glade MR'!$J$4:$J$3000,0),1),"-"),"@")))</f>
        <v>-</v>
      </c>
      <c r="N1657" s="147" t="str">
        <f>TRIM(CLEAN(TEXT(IFERROR(INDEX('Glade MR'!$P$4:$Q$3000,MATCH($A1657,'Glade MR'!$Q$4:$Q$3000,0),1),"-"),"@")))</f>
        <v>-</v>
      </c>
      <c r="O1657" s="147" t="str">
        <f>TRIM(CLEAN(TEXT(IFERROR(INDEX('Glade MR'!$W$4:$X$3000,MATCH($A1657,'Glade MR'!$X$4:$X$3000,0),1),"-"),"@")))</f>
        <v>-</v>
      </c>
      <c r="P1657" s="159" t="str">
        <f t="shared" si="51"/>
        <v>Not Found</v>
      </c>
      <c r="Q1657" t="str" cm="1">
        <f t="array" ref="Q1657">IF(SUMPRODUCT((TRIM(L1657:O1657)&lt;&gt;"-")*1)=0,
    "No Data",
    IF(COUNTIF(L1657:O1657,INDEX(_xlfn._xlws.FILTER(L1657:O1657,TRIM(L1657:O1657)&lt;&gt;"-"),1))=SUMPRODUCT((TRIM(L1657:O1657)&lt;&gt;"-")*1),
    "No Change",
    "Change"))</f>
        <v>No Data</v>
      </c>
      <c r="R1657" s="159"/>
      <c r="S1657" s="111"/>
    </row>
    <row r="1658" spans="1:19" x14ac:dyDescent="0.3">
      <c r="A1658" t="s">
        <v>53</v>
      </c>
      <c r="B1658" t="s">
        <v>1145</v>
      </c>
      <c r="C1658" s="160" t="str">
        <f>TRIM(CLEAN(TEXT(IFERROR(INDEX('Snakeden MR'!$B$4:$C$3028,MATCH($A1658,'Snakeden MR'!$C$4:$C$3028,0),1),"-"),"@")))</f>
        <v>Pool B</v>
      </c>
      <c r="D1658" s="147" t="str">
        <f>TRIM(CLEAN(TEXT(IFERROR(INDEX('Snakeden MR'!$I$4:$J$3028,MATCH($A1658,'Snakeden MR'!$J$4:$J$3028,0),1),"-"),"@")))</f>
        <v>Pool B</v>
      </c>
      <c r="E1658" s="147" t="str">
        <f>TRIM(CLEAN(TEXT(IFERROR(INDEX('Snakeden MR'!$P$4:$Q$3028,MATCH($A1658,'Snakeden MR'!$Q$4:$Q$3028,0),1),"-"),"@")))</f>
        <v>-</v>
      </c>
      <c r="F1658" s="147" t="str">
        <f>TRIM(CLEAN(TEXT(IFERROR(INDEX('Snakeden MR'!$W$4:$X$3028,MATCH($A1658,'Snakeden MR'!$X$4:$X$3028,0),1),"-"),"@")))</f>
        <v>-</v>
      </c>
      <c r="G1658" s="159" t="str">
        <f t="shared" si="50"/>
        <v>Found</v>
      </c>
      <c r="H1658" t="str" cm="1">
        <f t="array" ref="H1658">IF(SUMPRODUCT((TRIM(C1658:F1658)&lt;&gt;"-")*1)=0,
    "No Data",
    IF(COUNTIF(C1658:F1658,INDEX(_xlfn._xlws.FILTER(C1658:F1658,TRIM(C1658:F1658)&lt;&gt;"-"),1))=SUMPRODUCT((TRIM(C1658:F1658)&lt;&gt;"-")*1),
    "No Change",
    "Change"))</f>
        <v>No Change</v>
      </c>
      <c r="I1658" s="159"/>
      <c r="J1658"/>
      <c r="K1658" s="163"/>
      <c r="L1658" s="147" t="str">
        <f>TRIM(CLEAN(TEXT(IFERROR(INDEX('Glade MR'!$B$4:$C$3000,MATCH($A1658,'Glade MR'!$C$4:$C$3000,0),1),"-"),"@")))</f>
        <v>-</v>
      </c>
      <c r="M1658" s="147" t="str">
        <f>TRIM(CLEAN(TEXT(IFERROR(INDEX('Glade MR'!$I$4:$J$3000,MATCH($A1658,'Glade MR'!$J$4:$J$3000,0),1),"-"),"@")))</f>
        <v>-</v>
      </c>
      <c r="N1658" s="147" t="str">
        <f>TRIM(CLEAN(TEXT(IFERROR(INDEX('Glade MR'!$P$4:$Q$3000,MATCH($A1658,'Glade MR'!$Q$4:$Q$3000,0),1),"-"),"@")))</f>
        <v>-</v>
      </c>
      <c r="O1658" s="147" t="str">
        <f>TRIM(CLEAN(TEXT(IFERROR(INDEX('Glade MR'!$W$4:$X$3000,MATCH($A1658,'Glade MR'!$X$4:$X$3000,0),1),"-"),"@")))</f>
        <v>-</v>
      </c>
      <c r="P1658" s="159" t="str">
        <f t="shared" si="51"/>
        <v>Not Found</v>
      </c>
      <c r="Q1658" t="str" cm="1">
        <f t="array" ref="Q1658">IF(SUMPRODUCT((TRIM(L1658:O1658)&lt;&gt;"-")*1)=0,
    "No Data",
    IF(COUNTIF(L1658:O1658,INDEX(_xlfn._xlws.FILTER(L1658:O1658,TRIM(L1658:O1658)&lt;&gt;"-"),1))=SUMPRODUCT((TRIM(L1658:O1658)&lt;&gt;"-")*1),
    "No Change",
    "Change"))</f>
        <v>No Data</v>
      </c>
      <c r="R1658" s="159"/>
      <c r="S1658" s="111"/>
    </row>
    <row r="1659" spans="1:19" x14ac:dyDescent="0.3">
      <c r="A1659" t="s">
        <v>2290</v>
      </c>
      <c r="B1659" t="s">
        <v>1145</v>
      </c>
      <c r="C1659" s="160" t="str">
        <f>TRIM(CLEAN(TEXT(IFERROR(INDEX('Snakeden MR'!$B$4:$C$3028,MATCH($A1659,'Snakeden MR'!$C$4:$C$3028,0),1),"-"),"@")))</f>
        <v>-</v>
      </c>
      <c r="D1659" s="147" t="str">
        <f>TRIM(CLEAN(TEXT(IFERROR(INDEX('Snakeden MR'!$I$4:$J$3028,MATCH($A1659,'Snakeden MR'!$J$4:$J$3028,0),1),"-"),"@")))</f>
        <v>-</v>
      </c>
      <c r="E1659" s="147" t="str">
        <f>TRIM(CLEAN(TEXT(IFERROR(INDEX('Snakeden MR'!$P$4:$Q$3028,MATCH($A1659,'Snakeden MR'!$Q$4:$Q$3028,0),1),"-"),"@")))</f>
        <v>-</v>
      </c>
      <c r="F1659" s="147" t="str">
        <f>TRIM(CLEAN(TEXT(IFERROR(INDEX('Snakeden MR'!$W$4:$X$3028,MATCH($A1659,'Snakeden MR'!$X$4:$X$3028,0),1),"-"),"@")))</f>
        <v>-</v>
      </c>
      <c r="G1659" s="159" t="str">
        <f t="shared" si="50"/>
        <v>Not Found</v>
      </c>
      <c r="H1659" t="str" cm="1">
        <f t="array" ref="H1659">IF(SUMPRODUCT((TRIM(C1659:F1659)&lt;&gt;"-")*1)=0,
    "No Data",
    IF(COUNTIF(C1659:F1659,INDEX(_xlfn._xlws.FILTER(C1659:F1659,TRIM(C1659:F1659)&lt;&gt;"-"),1))=SUMPRODUCT((TRIM(C1659:F1659)&lt;&gt;"-")*1),
    "No Change",
    "Change"))</f>
        <v>No Data</v>
      </c>
      <c r="I1659" s="159"/>
      <c r="J1659"/>
      <c r="K1659" s="163"/>
      <c r="L1659" s="147" t="str">
        <f>TRIM(CLEAN(TEXT(IFERROR(INDEX('Glade MR'!$B$4:$C$3000,MATCH($A1659,'Glade MR'!$C$4:$C$3000,0),1),"-"),"@")))</f>
        <v>-</v>
      </c>
      <c r="M1659" s="147" t="str">
        <f>TRIM(CLEAN(TEXT(IFERROR(INDEX('Glade MR'!$I$4:$J$3000,MATCH($A1659,'Glade MR'!$J$4:$J$3000,0),1),"-"),"@")))</f>
        <v>-</v>
      </c>
      <c r="N1659" s="147" t="str">
        <f>TRIM(CLEAN(TEXT(IFERROR(INDEX('Glade MR'!$P$4:$Q$3000,MATCH($A1659,'Glade MR'!$Q$4:$Q$3000,0),1),"-"),"@")))</f>
        <v>-</v>
      </c>
      <c r="O1659" s="147" t="str">
        <f>TRIM(CLEAN(TEXT(IFERROR(INDEX('Glade MR'!$W$4:$X$3000,MATCH($A1659,'Glade MR'!$X$4:$X$3000,0),1),"-"),"@")))</f>
        <v>-</v>
      </c>
      <c r="P1659" s="159" t="str">
        <f t="shared" si="51"/>
        <v>Not Found</v>
      </c>
      <c r="Q1659" t="str" cm="1">
        <f t="array" ref="Q1659">IF(SUMPRODUCT((TRIM(L1659:O1659)&lt;&gt;"-")*1)=0,
    "No Data",
    IF(COUNTIF(L1659:O1659,INDEX(_xlfn._xlws.FILTER(L1659:O1659,TRIM(L1659:O1659)&lt;&gt;"-"),1))=SUMPRODUCT((TRIM(L1659:O1659)&lt;&gt;"-")*1),
    "No Change",
    "Change"))</f>
        <v>No Data</v>
      </c>
      <c r="R1659" s="159"/>
      <c r="S1659" s="111"/>
    </row>
    <row r="1660" spans="1:19" x14ac:dyDescent="0.3">
      <c r="A1660" t="s">
        <v>2291</v>
      </c>
      <c r="B1660" t="s">
        <v>1145</v>
      </c>
      <c r="C1660" s="160" t="str">
        <f>TRIM(CLEAN(TEXT(IFERROR(INDEX('Snakeden MR'!$B$4:$C$3028,MATCH($A1660,'Snakeden MR'!$C$4:$C$3028,0),1),"-"),"@")))</f>
        <v>-</v>
      </c>
      <c r="D1660" s="147" t="str">
        <f>TRIM(CLEAN(TEXT(IFERROR(INDEX('Snakeden MR'!$I$4:$J$3028,MATCH($A1660,'Snakeden MR'!$J$4:$J$3028,0),1),"-"),"@")))</f>
        <v>-</v>
      </c>
      <c r="E1660" s="147" t="str">
        <f>TRIM(CLEAN(TEXT(IFERROR(INDEX('Snakeden MR'!$P$4:$Q$3028,MATCH($A1660,'Snakeden MR'!$Q$4:$Q$3028,0),1),"-"),"@")))</f>
        <v>-</v>
      </c>
      <c r="F1660" s="147" t="str">
        <f>TRIM(CLEAN(TEXT(IFERROR(INDEX('Snakeden MR'!$W$4:$X$3028,MATCH($A1660,'Snakeden MR'!$X$4:$X$3028,0),1),"-"),"@")))</f>
        <v>-</v>
      </c>
      <c r="G1660" s="159" t="str">
        <f t="shared" si="50"/>
        <v>Not Found</v>
      </c>
      <c r="H1660" t="str" cm="1">
        <f t="array" ref="H1660">IF(SUMPRODUCT((TRIM(C1660:F1660)&lt;&gt;"-")*1)=0,
    "No Data",
    IF(COUNTIF(C1660:F1660,INDEX(_xlfn._xlws.FILTER(C1660:F1660,TRIM(C1660:F1660)&lt;&gt;"-"),1))=SUMPRODUCT((TRIM(C1660:F1660)&lt;&gt;"-")*1),
    "No Change",
    "Change"))</f>
        <v>No Data</v>
      </c>
      <c r="I1660" s="159"/>
      <c r="J1660"/>
      <c r="K1660" s="163"/>
      <c r="L1660" s="147" t="str">
        <f>TRIM(CLEAN(TEXT(IFERROR(INDEX('Glade MR'!$B$4:$C$3000,MATCH($A1660,'Glade MR'!$C$4:$C$3000,0),1),"-"),"@")))</f>
        <v>-</v>
      </c>
      <c r="M1660" s="147" t="str">
        <f>TRIM(CLEAN(TEXT(IFERROR(INDEX('Glade MR'!$I$4:$J$3000,MATCH($A1660,'Glade MR'!$J$4:$J$3000,0),1),"-"),"@")))</f>
        <v>-</v>
      </c>
      <c r="N1660" s="147" t="str">
        <f>TRIM(CLEAN(TEXT(IFERROR(INDEX('Glade MR'!$P$4:$Q$3000,MATCH($A1660,'Glade MR'!$Q$4:$Q$3000,0),1),"-"),"@")))</f>
        <v>-</v>
      </c>
      <c r="O1660" s="147" t="str">
        <f>TRIM(CLEAN(TEXT(IFERROR(INDEX('Glade MR'!$W$4:$X$3000,MATCH($A1660,'Glade MR'!$X$4:$X$3000,0),1),"-"),"@")))</f>
        <v>-</v>
      </c>
      <c r="P1660" s="159" t="str">
        <f t="shared" si="51"/>
        <v>Not Found</v>
      </c>
      <c r="Q1660" t="str" cm="1">
        <f t="array" ref="Q1660">IF(SUMPRODUCT((TRIM(L1660:O1660)&lt;&gt;"-")*1)=0,
    "No Data",
    IF(COUNTIF(L1660:O1660,INDEX(_xlfn._xlws.FILTER(L1660:O1660,TRIM(L1660:O1660)&lt;&gt;"-"),1))=SUMPRODUCT((TRIM(L1660:O1660)&lt;&gt;"-")*1),
    "No Change",
    "Change"))</f>
        <v>No Data</v>
      </c>
      <c r="R1660" s="159"/>
      <c r="S1660" s="111"/>
    </row>
    <row r="1661" spans="1:19" x14ac:dyDescent="0.3">
      <c r="A1661" t="s">
        <v>2292</v>
      </c>
      <c r="B1661" t="s">
        <v>1145</v>
      </c>
      <c r="C1661" s="160" t="str">
        <f>TRIM(CLEAN(TEXT(IFERROR(INDEX('Snakeden MR'!$B$4:$C$3028,MATCH($A1661,'Snakeden MR'!$C$4:$C$3028,0),1),"-"),"@")))</f>
        <v>-</v>
      </c>
      <c r="D1661" s="147" t="str">
        <f>TRIM(CLEAN(TEXT(IFERROR(INDEX('Snakeden MR'!$I$4:$J$3028,MATCH($A1661,'Snakeden MR'!$J$4:$J$3028,0),1),"-"),"@")))</f>
        <v>-</v>
      </c>
      <c r="E1661" s="147" t="str">
        <f>TRIM(CLEAN(TEXT(IFERROR(INDEX('Snakeden MR'!$P$4:$Q$3028,MATCH($A1661,'Snakeden MR'!$Q$4:$Q$3028,0),1),"-"),"@")))</f>
        <v>-</v>
      </c>
      <c r="F1661" s="147" t="str">
        <f>TRIM(CLEAN(TEXT(IFERROR(INDEX('Snakeden MR'!$W$4:$X$3028,MATCH($A1661,'Snakeden MR'!$X$4:$X$3028,0),1),"-"),"@")))</f>
        <v>-</v>
      </c>
      <c r="G1661" s="159" t="str">
        <f t="shared" si="50"/>
        <v>Not Found</v>
      </c>
      <c r="H1661" t="str" cm="1">
        <f t="array" ref="H1661">IF(SUMPRODUCT((TRIM(C1661:F1661)&lt;&gt;"-")*1)=0,
    "No Data",
    IF(COUNTIF(C1661:F1661,INDEX(_xlfn._xlws.FILTER(C1661:F1661,TRIM(C1661:F1661)&lt;&gt;"-"),1))=SUMPRODUCT((TRIM(C1661:F1661)&lt;&gt;"-")*1),
    "No Change",
    "Change"))</f>
        <v>No Data</v>
      </c>
      <c r="I1661" s="159"/>
      <c r="J1661"/>
      <c r="K1661" s="163"/>
      <c r="L1661" s="147" t="str">
        <f>TRIM(CLEAN(TEXT(IFERROR(INDEX('Glade MR'!$B$4:$C$3000,MATCH($A1661,'Glade MR'!$C$4:$C$3000,0),1),"-"),"@")))</f>
        <v>-</v>
      </c>
      <c r="M1661" s="147" t="str">
        <f>TRIM(CLEAN(TEXT(IFERROR(INDEX('Glade MR'!$I$4:$J$3000,MATCH($A1661,'Glade MR'!$J$4:$J$3000,0),1),"-"),"@")))</f>
        <v>-</v>
      </c>
      <c r="N1661" s="147" t="str">
        <f>TRIM(CLEAN(TEXT(IFERROR(INDEX('Glade MR'!$P$4:$Q$3000,MATCH($A1661,'Glade MR'!$Q$4:$Q$3000,0),1),"-"),"@")))</f>
        <v>-</v>
      </c>
      <c r="O1661" s="147" t="str">
        <f>TRIM(CLEAN(TEXT(IFERROR(INDEX('Glade MR'!$W$4:$X$3000,MATCH($A1661,'Glade MR'!$X$4:$X$3000,0),1),"-"),"@")))</f>
        <v>-</v>
      </c>
      <c r="P1661" s="159" t="str">
        <f t="shared" si="51"/>
        <v>Not Found</v>
      </c>
      <c r="Q1661" t="str" cm="1">
        <f t="array" ref="Q1661">IF(SUMPRODUCT((TRIM(L1661:O1661)&lt;&gt;"-")*1)=0,
    "No Data",
    IF(COUNTIF(L1661:O1661,INDEX(_xlfn._xlws.FILTER(L1661:O1661,TRIM(L1661:O1661)&lt;&gt;"-"),1))=SUMPRODUCT((TRIM(L1661:O1661)&lt;&gt;"-")*1),
    "No Change",
    "Change"))</f>
        <v>No Data</v>
      </c>
      <c r="R1661" s="159"/>
      <c r="S1661" s="111"/>
    </row>
    <row r="1662" spans="1:19" x14ac:dyDescent="0.3">
      <c r="A1662" t="s">
        <v>2293</v>
      </c>
      <c r="B1662" t="s">
        <v>1137</v>
      </c>
      <c r="C1662" s="160" t="str">
        <f>TRIM(CLEAN(TEXT(IFERROR(INDEX('Snakeden MR'!$B$4:$C$3028,MATCH($A1662,'Snakeden MR'!$C$4:$C$3028,0),1),"-"),"@")))</f>
        <v>-</v>
      </c>
      <c r="D1662" s="147" t="str">
        <f>TRIM(CLEAN(TEXT(IFERROR(INDEX('Snakeden MR'!$I$4:$J$3028,MATCH($A1662,'Snakeden MR'!$J$4:$J$3028,0),1),"-"),"@")))</f>
        <v>-</v>
      </c>
      <c r="E1662" s="147" t="str">
        <f>TRIM(CLEAN(TEXT(IFERROR(INDEX('Snakeden MR'!$P$4:$Q$3028,MATCH($A1662,'Snakeden MR'!$Q$4:$Q$3028,0),1),"-"),"@")))</f>
        <v>-</v>
      </c>
      <c r="F1662" s="147" t="str">
        <f>TRIM(CLEAN(TEXT(IFERROR(INDEX('Snakeden MR'!$W$4:$X$3028,MATCH($A1662,'Snakeden MR'!$X$4:$X$3028,0),1),"-"),"@")))</f>
        <v>-</v>
      </c>
      <c r="G1662" s="159" t="str">
        <f t="shared" si="50"/>
        <v>Not Found</v>
      </c>
      <c r="H1662" t="str" cm="1">
        <f t="array" ref="H1662">IF(SUMPRODUCT((TRIM(C1662:F1662)&lt;&gt;"-")*1)=0,
    "No Data",
    IF(COUNTIF(C1662:F1662,INDEX(_xlfn._xlws.FILTER(C1662:F1662,TRIM(C1662:F1662)&lt;&gt;"-"),1))=SUMPRODUCT((TRIM(C1662:F1662)&lt;&gt;"-")*1),
    "No Change",
    "Change"))</f>
        <v>No Data</v>
      </c>
      <c r="I1662" s="159"/>
      <c r="J1662"/>
      <c r="K1662" s="163"/>
      <c r="L1662" s="147" t="str">
        <f>TRIM(CLEAN(TEXT(IFERROR(INDEX('Glade MR'!$B$4:$C$3000,MATCH($A1662,'Glade MR'!$C$4:$C$3000,0),1),"-"),"@")))</f>
        <v>-</v>
      </c>
      <c r="M1662" s="147" t="str">
        <f>TRIM(CLEAN(TEXT(IFERROR(INDEX('Glade MR'!$I$4:$J$3000,MATCH($A1662,'Glade MR'!$J$4:$J$3000,0),1),"-"),"@")))</f>
        <v>-</v>
      </c>
      <c r="N1662" s="147" t="str">
        <f>TRIM(CLEAN(TEXT(IFERROR(INDEX('Glade MR'!$P$4:$Q$3000,MATCH($A1662,'Glade MR'!$Q$4:$Q$3000,0),1),"-"),"@")))</f>
        <v>-</v>
      </c>
      <c r="O1662" s="147" t="str">
        <f>TRIM(CLEAN(TEXT(IFERROR(INDEX('Glade MR'!$W$4:$X$3000,MATCH($A1662,'Glade MR'!$X$4:$X$3000,0),1),"-"),"@")))</f>
        <v>-</v>
      </c>
      <c r="P1662" s="159" t="str">
        <f t="shared" si="51"/>
        <v>Not Found</v>
      </c>
      <c r="Q1662" t="str" cm="1">
        <f t="array" ref="Q1662">IF(SUMPRODUCT((TRIM(L1662:O1662)&lt;&gt;"-")*1)=0,
    "No Data",
    IF(COUNTIF(L1662:O1662,INDEX(_xlfn._xlws.FILTER(L1662:O1662,TRIM(L1662:O1662)&lt;&gt;"-"),1))=SUMPRODUCT((TRIM(L1662:O1662)&lt;&gt;"-")*1),
    "No Change",
    "Change"))</f>
        <v>No Data</v>
      </c>
      <c r="R1662" s="159"/>
      <c r="S1662" s="111"/>
    </row>
    <row r="1663" spans="1:19" x14ac:dyDescent="0.3">
      <c r="A1663" t="s">
        <v>2294</v>
      </c>
      <c r="B1663" t="s">
        <v>1137</v>
      </c>
      <c r="C1663" s="160" t="str">
        <f>TRIM(CLEAN(TEXT(IFERROR(INDEX('Snakeden MR'!$B$4:$C$3028,MATCH($A1663,'Snakeden MR'!$C$4:$C$3028,0),1),"-"),"@")))</f>
        <v>-</v>
      </c>
      <c r="D1663" s="147" t="str">
        <f>TRIM(CLEAN(TEXT(IFERROR(INDEX('Snakeden MR'!$I$4:$J$3028,MATCH($A1663,'Snakeden MR'!$J$4:$J$3028,0),1),"-"),"@")))</f>
        <v>-</v>
      </c>
      <c r="E1663" s="147" t="str">
        <f>TRIM(CLEAN(TEXT(IFERROR(INDEX('Snakeden MR'!$P$4:$Q$3028,MATCH($A1663,'Snakeden MR'!$Q$4:$Q$3028,0),1),"-"),"@")))</f>
        <v>-</v>
      </c>
      <c r="F1663" s="147" t="str">
        <f>TRIM(CLEAN(TEXT(IFERROR(INDEX('Snakeden MR'!$W$4:$X$3028,MATCH($A1663,'Snakeden MR'!$X$4:$X$3028,0),1),"-"),"@")))</f>
        <v>-</v>
      </c>
      <c r="G1663" s="159" t="str">
        <f t="shared" si="50"/>
        <v>Not Found</v>
      </c>
      <c r="H1663" t="str" cm="1">
        <f t="array" ref="H1663">IF(SUMPRODUCT((TRIM(C1663:F1663)&lt;&gt;"-")*1)=0,
    "No Data",
    IF(COUNTIF(C1663:F1663,INDEX(_xlfn._xlws.FILTER(C1663:F1663,TRIM(C1663:F1663)&lt;&gt;"-"),1))=SUMPRODUCT((TRIM(C1663:F1663)&lt;&gt;"-")*1),
    "No Change",
    "Change"))</f>
        <v>No Data</v>
      </c>
      <c r="I1663" s="159"/>
      <c r="J1663"/>
      <c r="K1663" s="163"/>
      <c r="L1663" s="147" t="str">
        <f>TRIM(CLEAN(TEXT(IFERROR(INDEX('Glade MR'!$B$4:$C$3000,MATCH($A1663,'Glade MR'!$C$4:$C$3000,0),1),"-"),"@")))</f>
        <v>-</v>
      </c>
      <c r="M1663" s="147" t="str">
        <f>TRIM(CLEAN(TEXT(IFERROR(INDEX('Glade MR'!$I$4:$J$3000,MATCH($A1663,'Glade MR'!$J$4:$J$3000,0),1),"-"),"@")))</f>
        <v>-</v>
      </c>
      <c r="N1663" s="147" t="str">
        <f>TRIM(CLEAN(TEXT(IFERROR(INDEX('Glade MR'!$P$4:$Q$3000,MATCH($A1663,'Glade MR'!$Q$4:$Q$3000,0),1),"-"),"@")))</f>
        <v>-</v>
      </c>
      <c r="O1663" s="147" t="str">
        <f>TRIM(CLEAN(TEXT(IFERROR(INDEX('Glade MR'!$W$4:$X$3000,MATCH($A1663,'Glade MR'!$X$4:$X$3000,0),1),"-"),"@")))</f>
        <v>-</v>
      </c>
      <c r="P1663" s="159" t="str">
        <f t="shared" si="51"/>
        <v>Not Found</v>
      </c>
      <c r="Q1663" t="str" cm="1">
        <f t="array" ref="Q1663">IF(SUMPRODUCT((TRIM(L1663:O1663)&lt;&gt;"-")*1)=0,
    "No Data",
    IF(COUNTIF(L1663:O1663,INDEX(_xlfn._xlws.FILTER(L1663:O1663,TRIM(L1663:O1663)&lt;&gt;"-"),1))=SUMPRODUCT((TRIM(L1663:O1663)&lt;&gt;"-")*1),
    "No Change",
    "Change"))</f>
        <v>No Data</v>
      </c>
      <c r="R1663" s="159"/>
      <c r="S1663" s="111"/>
    </row>
    <row r="1664" spans="1:19" x14ac:dyDescent="0.3">
      <c r="A1664" t="s">
        <v>358</v>
      </c>
      <c r="B1664" t="s">
        <v>1137</v>
      </c>
      <c r="C1664" s="160" t="str">
        <f>TRIM(CLEAN(TEXT(IFERROR(INDEX('Snakeden MR'!$B$4:$C$3028,MATCH($A1664,'Snakeden MR'!$C$4:$C$3028,0),1),"-"),"@")))</f>
        <v>-</v>
      </c>
      <c r="D1664" s="147" t="str">
        <f>TRIM(CLEAN(TEXT(IFERROR(INDEX('Snakeden MR'!$I$4:$J$3028,MATCH($A1664,'Snakeden MR'!$J$4:$J$3028,0),1),"-"),"@")))</f>
        <v>-</v>
      </c>
      <c r="E1664" s="147" t="str">
        <f>TRIM(CLEAN(TEXT(IFERROR(INDEX('Snakeden MR'!$P$4:$Q$3028,MATCH($A1664,'Snakeden MR'!$Q$4:$Q$3028,0),1),"-"),"@")))</f>
        <v>-</v>
      </c>
      <c r="F1664" s="147" t="str">
        <f>TRIM(CLEAN(TEXT(IFERROR(INDEX('Snakeden MR'!$W$4:$X$3028,MATCH($A1664,'Snakeden MR'!$X$4:$X$3028,0),1),"-"),"@")))</f>
        <v>-</v>
      </c>
      <c r="G1664" s="159" t="str">
        <f t="shared" si="50"/>
        <v>Not Found</v>
      </c>
      <c r="H1664" t="str" cm="1">
        <f t="array" ref="H1664">IF(SUMPRODUCT((TRIM(C1664:F1664)&lt;&gt;"-")*1)=0,
    "No Data",
    IF(COUNTIF(C1664:F1664,INDEX(_xlfn._xlws.FILTER(C1664:F1664,TRIM(C1664:F1664)&lt;&gt;"-"),1))=SUMPRODUCT((TRIM(C1664:F1664)&lt;&gt;"-")*1),
    "No Change",
    "Change"))</f>
        <v>No Data</v>
      </c>
      <c r="I1664" s="159"/>
      <c r="J1664"/>
      <c r="K1664" s="163"/>
      <c r="L1664" s="147" t="str">
        <f>TRIM(CLEAN(TEXT(IFERROR(INDEX('Glade MR'!$B$4:$C$3000,MATCH($A1664,'Glade MR'!$C$4:$C$3000,0),1),"-"),"@")))</f>
        <v>-</v>
      </c>
      <c r="M1664" s="147" t="str">
        <f>TRIM(CLEAN(TEXT(IFERROR(INDEX('Glade MR'!$I$4:$J$3000,MATCH($A1664,'Glade MR'!$J$4:$J$3000,0),1),"-"),"@")))</f>
        <v>-</v>
      </c>
      <c r="N1664" s="147" t="str">
        <f>TRIM(CLEAN(TEXT(IFERROR(INDEX('Glade MR'!$P$4:$Q$3000,MATCH($A1664,'Glade MR'!$Q$4:$Q$3000,0),1),"-"),"@")))</f>
        <v>-</v>
      </c>
      <c r="O1664" s="147" t="str">
        <f>TRIM(CLEAN(TEXT(IFERROR(INDEX('Glade MR'!$W$4:$X$3000,MATCH($A1664,'Glade MR'!$X$4:$X$3000,0),1),"-"),"@")))</f>
        <v>Pool 11</v>
      </c>
      <c r="P1664" s="159" t="str">
        <f t="shared" si="51"/>
        <v>Found</v>
      </c>
      <c r="Q1664" t="str" cm="1">
        <f t="array" ref="Q1664">IF(SUMPRODUCT((TRIM(L1664:O1664)&lt;&gt;"-")*1)=0,
    "No Data",
    IF(COUNTIF(L1664:O1664,INDEX(_xlfn._xlws.FILTER(L1664:O1664,TRIM(L1664:O1664)&lt;&gt;"-"),1))=SUMPRODUCT((TRIM(L1664:O1664)&lt;&gt;"-")*1),
    "No Change",
    "Change"))</f>
        <v>No Change</v>
      </c>
      <c r="R1664" s="159"/>
      <c r="S1664" s="111"/>
    </row>
    <row r="1665" spans="1:19" x14ac:dyDescent="0.3">
      <c r="A1665" t="s">
        <v>391</v>
      </c>
      <c r="B1665" t="s">
        <v>1137</v>
      </c>
      <c r="C1665" s="160" t="str">
        <f>TRIM(CLEAN(TEXT(IFERROR(INDEX('Snakeden MR'!$B$4:$C$3028,MATCH($A1665,'Snakeden MR'!$C$4:$C$3028,0),1),"-"),"@")))</f>
        <v>-</v>
      </c>
      <c r="D1665" s="147" t="str">
        <f>TRIM(CLEAN(TEXT(IFERROR(INDEX('Snakeden MR'!$I$4:$J$3028,MATCH($A1665,'Snakeden MR'!$J$4:$J$3028,0),1),"-"),"@")))</f>
        <v>-</v>
      </c>
      <c r="E1665" s="147" t="str">
        <f>TRIM(CLEAN(TEXT(IFERROR(INDEX('Snakeden MR'!$P$4:$Q$3028,MATCH($A1665,'Snakeden MR'!$Q$4:$Q$3028,0),1),"-"),"@")))</f>
        <v>-</v>
      </c>
      <c r="F1665" s="147" t="str">
        <f>TRIM(CLEAN(TEXT(IFERROR(INDEX('Snakeden MR'!$W$4:$X$3028,MATCH($A1665,'Snakeden MR'!$X$4:$X$3028,0),1),"-"),"@")))</f>
        <v>-</v>
      </c>
      <c r="G1665" s="159" t="str">
        <f t="shared" si="50"/>
        <v>Not Found</v>
      </c>
      <c r="H1665" t="str" cm="1">
        <f t="array" ref="H1665">IF(SUMPRODUCT((TRIM(C1665:F1665)&lt;&gt;"-")*1)=0,
    "No Data",
    IF(COUNTIF(C1665:F1665,INDEX(_xlfn._xlws.FILTER(C1665:F1665,TRIM(C1665:F1665)&lt;&gt;"-"),1))=SUMPRODUCT((TRIM(C1665:F1665)&lt;&gt;"-")*1),
    "No Change",
    "Change"))</f>
        <v>No Data</v>
      </c>
      <c r="I1665" s="159"/>
      <c r="J1665"/>
      <c r="K1665" s="163"/>
      <c r="L1665" s="147" t="str">
        <f>TRIM(CLEAN(TEXT(IFERROR(INDEX('Glade MR'!$B$4:$C$3000,MATCH($A1665,'Glade MR'!$C$4:$C$3000,0),1),"-"),"@")))</f>
        <v>-</v>
      </c>
      <c r="M1665" s="147" t="str">
        <f>TRIM(CLEAN(TEXT(IFERROR(INDEX('Glade MR'!$I$4:$J$3000,MATCH($A1665,'Glade MR'!$J$4:$J$3000,0),1),"-"),"@")))</f>
        <v>-</v>
      </c>
      <c r="N1665" s="147" t="str">
        <f>TRIM(CLEAN(TEXT(IFERROR(INDEX('Glade MR'!$P$4:$Q$3000,MATCH($A1665,'Glade MR'!$Q$4:$Q$3000,0),1),"-"),"@")))</f>
        <v>-</v>
      </c>
      <c r="O1665" s="147" t="str">
        <f>TRIM(CLEAN(TEXT(IFERROR(INDEX('Glade MR'!$W$4:$X$3000,MATCH($A1665,'Glade MR'!$X$4:$X$3000,0),1),"-"),"@")))</f>
        <v>Pool 11</v>
      </c>
      <c r="P1665" s="159" t="str">
        <f t="shared" si="51"/>
        <v>Found</v>
      </c>
      <c r="Q1665" t="str" cm="1">
        <f t="array" ref="Q1665">IF(SUMPRODUCT((TRIM(L1665:O1665)&lt;&gt;"-")*1)=0,
    "No Data",
    IF(COUNTIF(L1665:O1665,INDEX(_xlfn._xlws.FILTER(L1665:O1665,TRIM(L1665:O1665)&lt;&gt;"-"),1))=SUMPRODUCT((TRIM(L1665:O1665)&lt;&gt;"-")*1),
    "No Change",
    "Change"))</f>
        <v>No Change</v>
      </c>
      <c r="R1665" s="159"/>
      <c r="S1665" s="111"/>
    </row>
    <row r="1666" spans="1:19" x14ac:dyDescent="0.3">
      <c r="A1666" t="s">
        <v>363</v>
      </c>
      <c r="B1666" t="s">
        <v>1137</v>
      </c>
      <c r="C1666" s="160" t="str">
        <f>TRIM(CLEAN(TEXT(IFERROR(INDEX('Snakeden MR'!$B$4:$C$3028,MATCH($A1666,'Snakeden MR'!$C$4:$C$3028,0),1),"-"),"@")))</f>
        <v>-</v>
      </c>
      <c r="D1666" s="147" t="str">
        <f>TRIM(CLEAN(TEXT(IFERROR(INDEX('Snakeden MR'!$I$4:$J$3028,MATCH($A1666,'Snakeden MR'!$J$4:$J$3028,0),1),"-"),"@")))</f>
        <v>-</v>
      </c>
      <c r="E1666" s="147" t="str">
        <f>TRIM(CLEAN(TEXT(IFERROR(INDEX('Snakeden MR'!$P$4:$Q$3028,MATCH($A1666,'Snakeden MR'!$Q$4:$Q$3028,0),1),"-"),"@")))</f>
        <v>-</v>
      </c>
      <c r="F1666" s="147" t="str">
        <f>TRIM(CLEAN(TEXT(IFERROR(INDEX('Snakeden MR'!$W$4:$X$3028,MATCH($A1666,'Snakeden MR'!$X$4:$X$3028,0),1),"-"),"@")))</f>
        <v>-</v>
      </c>
      <c r="G1666" s="159" t="str">
        <f t="shared" ref="G1666:G1729" si="52">IF(SUM(COUNTIF(C1666:F1666,"-"))=4,"Not Found","Found")</f>
        <v>Not Found</v>
      </c>
      <c r="H1666" t="str" cm="1">
        <f t="array" ref="H1666">IF(SUMPRODUCT((TRIM(C1666:F1666)&lt;&gt;"-")*1)=0,
    "No Data",
    IF(COUNTIF(C1666:F1666,INDEX(_xlfn._xlws.FILTER(C1666:F1666,TRIM(C1666:F1666)&lt;&gt;"-"),1))=SUMPRODUCT((TRIM(C1666:F1666)&lt;&gt;"-")*1),
    "No Change",
    "Change"))</f>
        <v>No Data</v>
      </c>
      <c r="I1666" s="159"/>
      <c r="J1666"/>
      <c r="K1666" s="163"/>
      <c r="L1666" s="147" t="str">
        <f>TRIM(CLEAN(TEXT(IFERROR(INDEX('Glade MR'!$B$4:$C$3000,MATCH($A1666,'Glade MR'!$C$4:$C$3000,0),1),"-"),"@")))</f>
        <v>Pool 11</v>
      </c>
      <c r="M1666" s="147" t="str">
        <f>TRIM(CLEAN(TEXT(IFERROR(INDEX('Glade MR'!$I$4:$J$3000,MATCH($A1666,'Glade MR'!$J$4:$J$3000,0),1),"-"),"@")))</f>
        <v>-</v>
      </c>
      <c r="N1666" s="147" t="str">
        <f>TRIM(CLEAN(TEXT(IFERROR(INDEX('Glade MR'!$P$4:$Q$3000,MATCH($A1666,'Glade MR'!$Q$4:$Q$3000,0),1),"-"),"@")))</f>
        <v>Pool 11</v>
      </c>
      <c r="O1666" s="147" t="str">
        <f>TRIM(CLEAN(TEXT(IFERROR(INDEX('Glade MR'!$W$4:$X$3000,MATCH($A1666,'Glade MR'!$X$4:$X$3000,0),1),"-"),"@")))</f>
        <v>Pool 11</v>
      </c>
      <c r="P1666" s="159" t="str">
        <f t="shared" ref="P1666:P1729" si="53">IF(SUM(COUNTIF(L1666:O1666,"-"))=4,"Not Found","Found")</f>
        <v>Found</v>
      </c>
      <c r="Q1666" t="str" cm="1">
        <f t="array" ref="Q1666">IF(SUMPRODUCT((TRIM(L1666:O1666)&lt;&gt;"-")*1)=0,
    "No Data",
    IF(COUNTIF(L1666:O1666,INDEX(_xlfn._xlws.FILTER(L1666:O1666,TRIM(L1666:O1666)&lt;&gt;"-"),1))=SUMPRODUCT((TRIM(L1666:O1666)&lt;&gt;"-")*1),
    "No Change",
    "Change"))</f>
        <v>No Change</v>
      </c>
      <c r="R1666" s="159"/>
      <c r="S1666" s="111"/>
    </row>
    <row r="1667" spans="1:19" x14ac:dyDescent="0.3">
      <c r="A1667" t="s">
        <v>2295</v>
      </c>
      <c r="B1667" t="s">
        <v>1137</v>
      </c>
      <c r="C1667" s="160" t="str">
        <f>TRIM(CLEAN(TEXT(IFERROR(INDEX('Snakeden MR'!$B$4:$C$3028,MATCH($A1667,'Snakeden MR'!$C$4:$C$3028,0),1),"-"),"@")))</f>
        <v>-</v>
      </c>
      <c r="D1667" s="147" t="str">
        <f>TRIM(CLEAN(TEXT(IFERROR(INDEX('Snakeden MR'!$I$4:$J$3028,MATCH($A1667,'Snakeden MR'!$J$4:$J$3028,0),1),"-"),"@")))</f>
        <v>-</v>
      </c>
      <c r="E1667" s="147" t="str">
        <f>TRIM(CLEAN(TEXT(IFERROR(INDEX('Snakeden MR'!$P$4:$Q$3028,MATCH($A1667,'Snakeden MR'!$Q$4:$Q$3028,0),1),"-"),"@")))</f>
        <v>-</v>
      </c>
      <c r="F1667" s="147" t="str">
        <f>TRIM(CLEAN(TEXT(IFERROR(INDEX('Snakeden MR'!$W$4:$X$3028,MATCH($A1667,'Snakeden MR'!$X$4:$X$3028,0),1),"-"),"@")))</f>
        <v>-</v>
      </c>
      <c r="G1667" s="159" t="str">
        <f t="shared" si="52"/>
        <v>Not Found</v>
      </c>
      <c r="H1667" t="str" cm="1">
        <f t="array" ref="H1667">IF(SUMPRODUCT((TRIM(C1667:F1667)&lt;&gt;"-")*1)=0,
    "No Data",
    IF(COUNTIF(C1667:F1667,INDEX(_xlfn._xlws.FILTER(C1667:F1667,TRIM(C1667:F1667)&lt;&gt;"-"),1))=SUMPRODUCT((TRIM(C1667:F1667)&lt;&gt;"-")*1),
    "No Change",
    "Change"))</f>
        <v>No Data</v>
      </c>
      <c r="I1667" s="159"/>
      <c r="J1667"/>
      <c r="K1667" s="163"/>
      <c r="L1667" s="147" t="str">
        <f>TRIM(CLEAN(TEXT(IFERROR(INDEX('Glade MR'!$B$4:$C$3000,MATCH($A1667,'Glade MR'!$C$4:$C$3000,0),1),"-"),"@")))</f>
        <v>-</v>
      </c>
      <c r="M1667" s="147" t="str">
        <f>TRIM(CLEAN(TEXT(IFERROR(INDEX('Glade MR'!$I$4:$J$3000,MATCH($A1667,'Glade MR'!$J$4:$J$3000,0),1),"-"),"@")))</f>
        <v>-</v>
      </c>
      <c r="N1667" s="147" t="str">
        <f>TRIM(CLEAN(TEXT(IFERROR(INDEX('Glade MR'!$P$4:$Q$3000,MATCH($A1667,'Glade MR'!$Q$4:$Q$3000,0),1),"-"),"@")))</f>
        <v>-</v>
      </c>
      <c r="O1667" s="147" t="str">
        <f>TRIM(CLEAN(TEXT(IFERROR(INDEX('Glade MR'!$W$4:$X$3000,MATCH($A1667,'Glade MR'!$X$4:$X$3000,0),1),"-"),"@")))</f>
        <v>-</v>
      </c>
      <c r="P1667" s="159" t="str">
        <f t="shared" si="53"/>
        <v>Not Found</v>
      </c>
      <c r="Q1667" t="str" cm="1">
        <f t="array" ref="Q1667">IF(SUMPRODUCT((TRIM(L1667:O1667)&lt;&gt;"-")*1)=0,
    "No Data",
    IF(COUNTIF(L1667:O1667,INDEX(_xlfn._xlws.FILTER(L1667:O1667,TRIM(L1667:O1667)&lt;&gt;"-"),1))=SUMPRODUCT((TRIM(L1667:O1667)&lt;&gt;"-")*1),
    "No Change",
    "Change"))</f>
        <v>No Data</v>
      </c>
      <c r="R1667" s="159"/>
      <c r="S1667" s="111"/>
    </row>
    <row r="1668" spans="1:19" x14ac:dyDescent="0.3">
      <c r="A1668" t="s">
        <v>2296</v>
      </c>
      <c r="B1668" t="s">
        <v>1137</v>
      </c>
      <c r="C1668" s="160" t="str">
        <f>TRIM(CLEAN(TEXT(IFERROR(INDEX('Snakeden MR'!$B$4:$C$3028,MATCH($A1668,'Snakeden MR'!$C$4:$C$3028,0),1),"-"),"@")))</f>
        <v>-</v>
      </c>
      <c r="D1668" s="147" t="str">
        <f>TRIM(CLEAN(TEXT(IFERROR(INDEX('Snakeden MR'!$I$4:$J$3028,MATCH($A1668,'Snakeden MR'!$J$4:$J$3028,0),1),"-"),"@")))</f>
        <v>-</v>
      </c>
      <c r="E1668" s="147" t="str">
        <f>TRIM(CLEAN(TEXT(IFERROR(INDEX('Snakeden MR'!$P$4:$Q$3028,MATCH($A1668,'Snakeden MR'!$Q$4:$Q$3028,0),1),"-"),"@")))</f>
        <v>-</v>
      </c>
      <c r="F1668" s="147" t="str">
        <f>TRIM(CLEAN(TEXT(IFERROR(INDEX('Snakeden MR'!$W$4:$X$3028,MATCH($A1668,'Snakeden MR'!$X$4:$X$3028,0),1),"-"),"@")))</f>
        <v>-</v>
      </c>
      <c r="G1668" s="159" t="str">
        <f t="shared" si="52"/>
        <v>Not Found</v>
      </c>
      <c r="H1668" t="str" cm="1">
        <f t="array" ref="H1668">IF(SUMPRODUCT((TRIM(C1668:F1668)&lt;&gt;"-")*1)=0,
    "No Data",
    IF(COUNTIF(C1668:F1668,INDEX(_xlfn._xlws.FILTER(C1668:F1668,TRIM(C1668:F1668)&lt;&gt;"-"),1))=SUMPRODUCT((TRIM(C1668:F1668)&lt;&gt;"-")*1),
    "No Change",
    "Change"))</f>
        <v>No Data</v>
      </c>
      <c r="I1668" s="159"/>
      <c r="J1668"/>
      <c r="K1668" s="163"/>
      <c r="L1668" s="147" t="str">
        <f>TRIM(CLEAN(TEXT(IFERROR(INDEX('Glade MR'!$B$4:$C$3000,MATCH($A1668,'Glade MR'!$C$4:$C$3000,0),1),"-"),"@")))</f>
        <v>-</v>
      </c>
      <c r="M1668" s="147" t="str">
        <f>TRIM(CLEAN(TEXT(IFERROR(INDEX('Glade MR'!$I$4:$J$3000,MATCH($A1668,'Glade MR'!$J$4:$J$3000,0),1),"-"),"@")))</f>
        <v>-</v>
      </c>
      <c r="N1668" s="147" t="str">
        <f>TRIM(CLEAN(TEXT(IFERROR(INDEX('Glade MR'!$P$4:$Q$3000,MATCH($A1668,'Glade MR'!$Q$4:$Q$3000,0),1),"-"),"@")))</f>
        <v>-</v>
      </c>
      <c r="O1668" s="147" t="str">
        <f>TRIM(CLEAN(TEXT(IFERROR(INDEX('Glade MR'!$W$4:$X$3000,MATCH($A1668,'Glade MR'!$X$4:$X$3000,0),1),"-"),"@")))</f>
        <v>-</v>
      </c>
      <c r="P1668" s="159" t="str">
        <f t="shared" si="53"/>
        <v>Not Found</v>
      </c>
      <c r="Q1668" t="str" cm="1">
        <f t="array" ref="Q1668">IF(SUMPRODUCT((TRIM(L1668:O1668)&lt;&gt;"-")*1)=0,
    "No Data",
    IF(COUNTIF(L1668:O1668,INDEX(_xlfn._xlws.FILTER(L1668:O1668,TRIM(L1668:O1668)&lt;&gt;"-"),1))=SUMPRODUCT((TRIM(L1668:O1668)&lt;&gt;"-")*1),
    "No Change",
    "Change"))</f>
        <v>No Data</v>
      </c>
      <c r="R1668" s="159"/>
      <c r="S1668" s="111"/>
    </row>
    <row r="1669" spans="1:19" x14ac:dyDescent="0.3">
      <c r="A1669" t="s">
        <v>513</v>
      </c>
      <c r="B1669" t="s">
        <v>1137</v>
      </c>
      <c r="C1669" s="160" t="str">
        <f>TRIM(CLEAN(TEXT(IFERROR(INDEX('Snakeden MR'!$B$4:$C$3028,MATCH($A1669,'Snakeden MR'!$C$4:$C$3028,0),1),"-"),"@")))</f>
        <v>-</v>
      </c>
      <c r="D1669" s="147" t="str">
        <f>TRIM(CLEAN(TEXT(IFERROR(INDEX('Snakeden MR'!$I$4:$J$3028,MATCH($A1669,'Snakeden MR'!$J$4:$J$3028,0),1),"-"),"@")))</f>
        <v>-</v>
      </c>
      <c r="E1669" s="147" t="str">
        <f>TRIM(CLEAN(TEXT(IFERROR(INDEX('Snakeden MR'!$P$4:$Q$3028,MATCH($A1669,'Snakeden MR'!$Q$4:$Q$3028,0),1),"-"),"@")))</f>
        <v>-</v>
      </c>
      <c r="F1669" s="147" t="str">
        <f>TRIM(CLEAN(TEXT(IFERROR(INDEX('Snakeden MR'!$W$4:$X$3028,MATCH($A1669,'Snakeden MR'!$X$4:$X$3028,0),1),"-"),"@")))</f>
        <v>-</v>
      </c>
      <c r="G1669" s="159" t="str">
        <f t="shared" si="52"/>
        <v>Not Found</v>
      </c>
      <c r="H1669" t="str" cm="1">
        <f t="array" ref="H1669">IF(SUMPRODUCT((TRIM(C1669:F1669)&lt;&gt;"-")*1)=0,
    "No Data",
    IF(COUNTIF(C1669:F1669,INDEX(_xlfn._xlws.FILTER(C1669:F1669,TRIM(C1669:F1669)&lt;&gt;"-"),1))=SUMPRODUCT((TRIM(C1669:F1669)&lt;&gt;"-")*1),
    "No Change",
    "Change"))</f>
        <v>No Data</v>
      </c>
      <c r="I1669" s="159"/>
      <c r="J1669"/>
      <c r="K1669" s="163"/>
      <c r="L1669" s="147" t="str">
        <f>TRIM(CLEAN(TEXT(IFERROR(INDEX('Glade MR'!$B$4:$C$3000,MATCH($A1669,'Glade MR'!$C$4:$C$3000,0),1),"-"),"@")))</f>
        <v>-</v>
      </c>
      <c r="M1669" s="147" t="str">
        <f>TRIM(CLEAN(TEXT(IFERROR(INDEX('Glade MR'!$I$4:$J$3000,MATCH($A1669,'Glade MR'!$J$4:$J$3000,0),1),"-"),"@")))</f>
        <v>Riffle (P3 -&gt; P2)</v>
      </c>
      <c r="N1669" s="147" t="str">
        <f>TRIM(CLEAN(TEXT(IFERROR(INDEX('Glade MR'!$P$4:$Q$3000,MATCH($A1669,'Glade MR'!$Q$4:$Q$3000,0),1),"-"),"@")))</f>
        <v>-</v>
      </c>
      <c r="O1669" s="147" t="str">
        <f>TRIM(CLEAN(TEXT(IFERROR(INDEX('Glade MR'!$W$4:$X$3000,MATCH($A1669,'Glade MR'!$X$4:$X$3000,0),1),"-"),"@")))</f>
        <v>-</v>
      </c>
      <c r="P1669" s="159" t="str">
        <f t="shared" si="53"/>
        <v>Found</v>
      </c>
      <c r="Q1669" t="str" cm="1">
        <f t="array" ref="Q1669">IF(SUMPRODUCT((TRIM(L1669:O1669)&lt;&gt;"-")*1)=0,
    "No Data",
    IF(COUNTIF(L1669:O1669,INDEX(_xlfn._xlws.FILTER(L1669:O1669,TRIM(L1669:O1669)&lt;&gt;"-"),1))=SUMPRODUCT((TRIM(L1669:O1669)&lt;&gt;"-")*1),
    "No Change",
    "Change"))</f>
        <v>No Change</v>
      </c>
      <c r="R1669" s="159"/>
      <c r="S1669" s="111"/>
    </row>
    <row r="1670" spans="1:19" x14ac:dyDescent="0.3">
      <c r="A1670" t="s">
        <v>2297</v>
      </c>
      <c r="B1670" t="s">
        <v>1137</v>
      </c>
      <c r="C1670" s="160" t="str">
        <f>TRIM(CLEAN(TEXT(IFERROR(INDEX('Snakeden MR'!$B$4:$C$3028,MATCH($A1670,'Snakeden MR'!$C$4:$C$3028,0),1),"-"),"@")))</f>
        <v>-</v>
      </c>
      <c r="D1670" s="147" t="str">
        <f>TRIM(CLEAN(TEXT(IFERROR(INDEX('Snakeden MR'!$I$4:$J$3028,MATCH($A1670,'Snakeden MR'!$J$4:$J$3028,0),1),"-"),"@")))</f>
        <v>-</v>
      </c>
      <c r="E1670" s="147" t="str">
        <f>TRIM(CLEAN(TEXT(IFERROR(INDEX('Snakeden MR'!$P$4:$Q$3028,MATCH($A1670,'Snakeden MR'!$Q$4:$Q$3028,0),1),"-"),"@")))</f>
        <v>-</v>
      </c>
      <c r="F1670" s="147" t="str">
        <f>TRIM(CLEAN(TEXT(IFERROR(INDEX('Snakeden MR'!$W$4:$X$3028,MATCH($A1670,'Snakeden MR'!$X$4:$X$3028,0),1),"-"),"@")))</f>
        <v>-</v>
      </c>
      <c r="G1670" s="159" t="str">
        <f t="shared" si="52"/>
        <v>Not Found</v>
      </c>
      <c r="H1670" t="str" cm="1">
        <f t="array" ref="H1670">IF(SUMPRODUCT((TRIM(C1670:F1670)&lt;&gt;"-")*1)=0,
    "No Data",
    IF(COUNTIF(C1670:F1670,INDEX(_xlfn._xlws.FILTER(C1670:F1670,TRIM(C1670:F1670)&lt;&gt;"-"),1))=SUMPRODUCT((TRIM(C1670:F1670)&lt;&gt;"-")*1),
    "No Change",
    "Change"))</f>
        <v>No Data</v>
      </c>
      <c r="I1670" s="159"/>
      <c r="J1670"/>
      <c r="K1670" s="163"/>
      <c r="L1670" s="147" t="str">
        <f>TRIM(CLEAN(TEXT(IFERROR(INDEX('Glade MR'!$B$4:$C$3000,MATCH($A1670,'Glade MR'!$C$4:$C$3000,0),1),"-"),"@")))</f>
        <v>-</v>
      </c>
      <c r="M1670" s="147" t="str">
        <f>TRIM(CLEAN(TEXT(IFERROR(INDEX('Glade MR'!$I$4:$J$3000,MATCH($A1670,'Glade MR'!$J$4:$J$3000,0),1),"-"),"@")))</f>
        <v>-</v>
      </c>
      <c r="N1670" s="147" t="str">
        <f>TRIM(CLEAN(TEXT(IFERROR(INDEX('Glade MR'!$P$4:$Q$3000,MATCH($A1670,'Glade MR'!$Q$4:$Q$3000,0),1),"-"),"@")))</f>
        <v>-</v>
      </c>
      <c r="O1670" s="147" t="str">
        <f>TRIM(CLEAN(TEXT(IFERROR(INDEX('Glade MR'!$W$4:$X$3000,MATCH($A1670,'Glade MR'!$X$4:$X$3000,0),1),"-"),"@")))</f>
        <v>-</v>
      </c>
      <c r="P1670" s="159" t="str">
        <f t="shared" si="53"/>
        <v>Not Found</v>
      </c>
      <c r="Q1670" t="str" cm="1">
        <f t="array" ref="Q1670">IF(SUMPRODUCT((TRIM(L1670:O1670)&lt;&gt;"-")*1)=0,
    "No Data",
    IF(COUNTIF(L1670:O1670,INDEX(_xlfn._xlws.FILTER(L1670:O1670,TRIM(L1670:O1670)&lt;&gt;"-"),1))=SUMPRODUCT((TRIM(L1670:O1670)&lt;&gt;"-")*1),
    "No Change",
    "Change"))</f>
        <v>No Data</v>
      </c>
      <c r="R1670" s="159"/>
      <c r="S1670" s="111"/>
    </row>
    <row r="1671" spans="1:19" x14ac:dyDescent="0.3">
      <c r="A1671" t="s">
        <v>681</v>
      </c>
      <c r="B1671" t="s">
        <v>1137</v>
      </c>
      <c r="C1671" s="160" t="str">
        <f>TRIM(CLEAN(TEXT(IFERROR(INDEX('Snakeden MR'!$B$4:$C$3028,MATCH($A1671,'Snakeden MR'!$C$4:$C$3028,0),1),"-"),"@")))</f>
        <v>-</v>
      </c>
      <c r="D1671" s="147" t="str">
        <f>TRIM(CLEAN(TEXT(IFERROR(INDEX('Snakeden MR'!$I$4:$J$3028,MATCH($A1671,'Snakeden MR'!$J$4:$J$3028,0),1),"-"),"@")))</f>
        <v>-</v>
      </c>
      <c r="E1671" s="147" t="str">
        <f>TRIM(CLEAN(TEXT(IFERROR(INDEX('Snakeden MR'!$P$4:$Q$3028,MATCH($A1671,'Snakeden MR'!$Q$4:$Q$3028,0),1),"-"),"@")))</f>
        <v>-</v>
      </c>
      <c r="F1671" s="147" t="str">
        <f>TRIM(CLEAN(TEXT(IFERROR(INDEX('Snakeden MR'!$W$4:$X$3028,MATCH($A1671,'Snakeden MR'!$X$4:$X$3028,0),1),"-"),"@")))</f>
        <v>-</v>
      </c>
      <c r="G1671" s="159" t="str">
        <f t="shared" si="52"/>
        <v>Not Found</v>
      </c>
      <c r="H1671" t="str" cm="1">
        <f t="array" ref="H1671">IF(SUMPRODUCT((TRIM(C1671:F1671)&lt;&gt;"-")*1)=0,
    "No Data",
    IF(COUNTIF(C1671:F1671,INDEX(_xlfn._xlws.FILTER(C1671:F1671,TRIM(C1671:F1671)&lt;&gt;"-"),1))=SUMPRODUCT((TRIM(C1671:F1671)&lt;&gt;"-")*1),
    "No Change",
    "Change"))</f>
        <v>No Data</v>
      </c>
      <c r="I1671" s="159"/>
      <c r="J1671"/>
      <c r="K1671" s="163"/>
      <c r="L1671" s="147" t="str">
        <f>TRIM(CLEAN(TEXT(IFERROR(INDEX('Glade MR'!$B$4:$C$3000,MATCH($A1671,'Glade MR'!$C$4:$C$3000,0),1),"-"),"@")))</f>
        <v>-</v>
      </c>
      <c r="M1671" s="147" t="str">
        <f>TRIM(CLEAN(TEXT(IFERROR(INDEX('Glade MR'!$I$4:$J$3000,MATCH($A1671,'Glade MR'!$J$4:$J$3000,0),1),"-"),"@")))</f>
        <v>-</v>
      </c>
      <c r="N1671" s="147" t="str">
        <f>TRIM(CLEAN(TEXT(IFERROR(INDEX('Glade MR'!$P$4:$Q$3000,MATCH($A1671,'Glade MR'!$Q$4:$Q$3000,0),1),"-"),"@")))</f>
        <v>Pool 5</v>
      </c>
      <c r="O1671" s="147" t="str">
        <f>TRIM(CLEAN(TEXT(IFERROR(INDEX('Glade MR'!$W$4:$X$3000,MATCH($A1671,'Glade MR'!$X$4:$X$3000,0),1),"-"),"@")))</f>
        <v>-</v>
      </c>
      <c r="P1671" s="159" t="str">
        <f t="shared" si="53"/>
        <v>Found</v>
      </c>
      <c r="Q1671" t="str" cm="1">
        <f t="array" ref="Q1671">IF(SUMPRODUCT((TRIM(L1671:O1671)&lt;&gt;"-")*1)=0,
    "No Data",
    IF(COUNTIF(L1671:O1671,INDEX(_xlfn._xlws.FILTER(L1671:O1671,TRIM(L1671:O1671)&lt;&gt;"-"),1))=SUMPRODUCT((TRIM(L1671:O1671)&lt;&gt;"-")*1),
    "No Change",
    "Change"))</f>
        <v>No Change</v>
      </c>
      <c r="R1671" s="159"/>
      <c r="S1671" s="111"/>
    </row>
    <row r="1672" spans="1:19" x14ac:dyDescent="0.3">
      <c r="A1672" t="s">
        <v>440</v>
      </c>
      <c r="B1672" t="s">
        <v>1137</v>
      </c>
      <c r="C1672" s="160" t="str">
        <f>TRIM(CLEAN(TEXT(IFERROR(INDEX('Snakeden MR'!$B$4:$C$3028,MATCH($A1672,'Snakeden MR'!$C$4:$C$3028,0),1),"-"),"@")))</f>
        <v>-</v>
      </c>
      <c r="D1672" s="147" t="str">
        <f>TRIM(CLEAN(TEXT(IFERROR(INDEX('Snakeden MR'!$I$4:$J$3028,MATCH($A1672,'Snakeden MR'!$J$4:$J$3028,0),1),"-"),"@")))</f>
        <v>-</v>
      </c>
      <c r="E1672" s="147" t="str">
        <f>TRIM(CLEAN(TEXT(IFERROR(INDEX('Snakeden MR'!$P$4:$Q$3028,MATCH($A1672,'Snakeden MR'!$Q$4:$Q$3028,0),1),"-"),"@")))</f>
        <v>-</v>
      </c>
      <c r="F1672" s="147" t="str">
        <f>TRIM(CLEAN(TEXT(IFERROR(INDEX('Snakeden MR'!$W$4:$X$3028,MATCH($A1672,'Snakeden MR'!$X$4:$X$3028,0),1),"-"),"@")))</f>
        <v>-</v>
      </c>
      <c r="G1672" s="159" t="str">
        <f t="shared" si="52"/>
        <v>Not Found</v>
      </c>
      <c r="H1672" t="str" cm="1">
        <f t="array" ref="H1672">IF(SUMPRODUCT((TRIM(C1672:F1672)&lt;&gt;"-")*1)=0,
    "No Data",
    IF(COUNTIF(C1672:F1672,INDEX(_xlfn._xlws.FILTER(C1672:F1672,TRIM(C1672:F1672)&lt;&gt;"-"),1))=SUMPRODUCT((TRIM(C1672:F1672)&lt;&gt;"-")*1),
    "No Change",
    "Change"))</f>
        <v>No Data</v>
      </c>
      <c r="I1672" s="159"/>
      <c r="J1672"/>
      <c r="K1672" s="163"/>
      <c r="L1672" s="147" t="str">
        <f>TRIM(CLEAN(TEXT(IFERROR(INDEX('Glade MR'!$B$4:$C$3000,MATCH($A1672,'Glade MR'!$C$4:$C$3000,0),1),"-"),"@")))</f>
        <v>-</v>
      </c>
      <c r="M1672" s="147" t="str">
        <f>TRIM(CLEAN(TEXT(IFERROR(INDEX('Glade MR'!$I$4:$J$3000,MATCH($A1672,'Glade MR'!$J$4:$J$3000,0),1),"-"),"@")))</f>
        <v>-</v>
      </c>
      <c r="N1672" s="147" t="str">
        <f>TRIM(CLEAN(TEXT(IFERROR(INDEX('Glade MR'!$P$4:$Q$3000,MATCH($A1672,'Glade MR'!$Q$4:$Q$3000,0),1),"-"),"@")))</f>
        <v>Pool 10</v>
      </c>
      <c r="O1672" s="147" t="str">
        <f>TRIM(CLEAN(TEXT(IFERROR(INDEX('Glade MR'!$W$4:$X$3000,MATCH($A1672,'Glade MR'!$X$4:$X$3000,0),1),"-"),"@")))</f>
        <v>Pool 10</v>
      </c>
      <c r="P1672" s="159" t="str">
        <f t="shared" si="53"/>
        <v>Found</v>
      </c>
      <c r="Q1672" t="str" cm="1">
        <f t="array" ref="Q1672">IF(SUMPRODUCT((TRIM(L1672:O1672)&lt;&gt;"-")*1)=0,
    "No Data",
    IF(COUNTIF(L1672:O1672,INDEX(_xlfn._xlws.FILTER(L1672:O1672,TRIM(L1672:O1672)&lt;&gt;"-"),1))=SUMPRODUCT((TRIM(L1672:O1672)&lt;&gt;"-")*1),
    "No Change",
    "Change"))</f>
        <v>No Change</v>
      </c>
      <c r="R1672" s="159"/>
      <c r="S1672" s="111"/>
    </row>
    <row r="1673" spans="1:19" x14ac:dyDescent="0.3">
      <c r="A1673" t="s">
        <v>988</v>
      </c>
      <c r="B1673" t="s">
        <v>1137</v>
      </c>
      <c r="C1673" s="160" t="str">
        <f>TRIM(CLEAN(TEXT(IFERROR(INDEX('Snakeden MR'!$B$4:$C$3028,MATCH($A1673,'Snakeden MR'!$C$4:$C$3028,0),1),"-"),"@")))</f>
        <v>-</v>
      </c>
      <c r="D1673" s="147" t="str">
        <f>TRIM(CLEAN(TEXT(IFERROR(INDEX('Snakeden MR'!$I$4:$J$3028,MATCH($A1673,'Snakeden MR'!$J$4:$J$3028,0),1),"-"),"@")))</f>
        <v>-</v>
      </c>
      <c r="E1673" s="147" t="str">
        <f>TRIM(CLEAN(TEXT(IFERROR(INDEX('Snakeden MR'!$P$4:$Q$3028,MATCH($A1673,'Snakeden MR'!$Q$4:$Q$3028,0),1),"-"),"@")))</f>
        <v>-</v>
      </c>
      <c r="F1673" s="147" t="str">
        <f>TRIM(CLEAN(TEXT(IFERROR(INDEX('Snakeden MR'!$W$4:$X$3028,MATCH($A1673,'Snakeden MR'!$X$4:$X$3028,0),1),"-"),"@")))</f>
        <v>-</v>
      </c>
      <c r="G1673" s="159" t="str">
        <f t="shared" si="52"/>
        <v>Not Found</v>
      </c>
      <c r="H1673" t="str" cm="1">
        <f t="array" ref="H1673">IF(SUMPRODUCT((TRIM(C1673:F1673)&lt;&gt;"-")*1)=0,
    "No Data",
    IF(COUNTIF(C1673:F1673,INDEX(_xlfn._xlws.FILTER(C1673:F1673,TRIM(C1673:F1673)&lt;&gt;"-"),1))=SUMPRODUCT((TRIM(C1673:F1673)&lt;&gt;"-")*1),
    "No Change",
    "Change"))</f>
        <v>No Data</v>
      </c>
      <c r="I1673" s="159"/>
      <c r="J1673"/>
      <c r="K1673" s="163"/>
      <c r="L1673" s="147" t="str">
        <f>TRIM(CLEAN(TEXT(IFERROR(INDEX('Glade MR'!$B$4:$C$3000,MATCH($A1673,'Glade MR'!$C$4:$C$3000,0),1),"-"),"@")))</f>
        <v>Pool 4</v>
      </c>
      <c r="M1673" s="147" t="str">
        <f>TRIM(CLEAN(TEXT(IFERROR(INDEX('Glade MR'!$I$4:$J$3000,MATCH($A1673,'Glade MR'!$J$4:$J$3000,0),1),"-"),"@")))</f>
        <v>-</v>
      </c>
      <c r="N1673" s="147" t="str">
        <f>TRIM(CLEAN(TEXT(IFERROR(INDEX('Glade MR'!$P$4:$Q$3000,MATCH($A1673,'Glade MR'!$Q$4:$Q$3000,0),1),"-"),"@")))</f>
        <v>-</v>
      </c>
      <c r="O1673" s="147" t="str">
        <f>TRIM(CLEAN(TEXT(IFERROR(INDEX('Glade MR'!$W$4:$X$3000,MATCH($A1673,'Glade MR'!$X$4:$X$3000,0),1),"-"),"@")))</f>
        <v>-</v>
      </c>
      <c r="P1673" s="159" t="str">
        <f t="shared" si="53"/>
        <v>Found</v>
      </c>
      <c r="Q1673" t="str" cm="1">
        <f t="array" ref="Q1673">IF(SUMPRODUCT((TRIM(L1673:O1673)&lt;&gt;"-")*1)=0,
    "No Data",
    IF(COUNTIF(L1673:O1673,INDEX(_xlfn._xlws.FILTER(L1673:O1673,TRIM(L1673:O1673)&lt;&gt;"-"),1))=SUMPRODUCT((TRIM(L1673:O1673)&lt;&gt;"-")*1),
    "No Change",
    "Change"))</f>
        <v>No Change</v>
      </c>
      <c r="R1673" s="159"/>
      <c r="S1673" s="111"/>
    </row>
    <row r="1674" spans="1:19" x14ac:dyDescent="0.3">
      <c r="A1674" t="s">
        <v>2298</v>
      </c>
      <c r="B1674" t="s">
        <v>1145</v>
      </c>
      <c r="C1674" s="160" t="str">
        <f>TRIM(CLEAN(TEXT(IFERROR(INDEX('Snakeden MR'!$B$4:$C$3028,MATCH($A1674,'Snakeden MR'!$C$4:$C$3028,0),1),"-"),"@")))</f>
        <v>-</v>
      </c>
      <c r="D1674" s="147" t="str">
        <f>TRIM(CLEAN(TEXT(IFERROR(INDEX('Snakeden MR'!$I$4:$J$3028,MATCH($A1674,'Snakeden MR'!$J$4:$J$3028,0),1),"-"),"@")))</f>
        <v>-</v>
      </c>
      <c r="E1674" s="147" t="str">
        <f>TRIM(CLEAN(TEXT(IFERROR(INDEX('Snakeden MR'!$P$4:$Q$3028,MATCH($A1674,'Snakeden MR'!$Q$4:$Q$3028,0),1),"-"),"@")))</f>
        <v>-</v>
      </c>
      <c r="F1674" s="147" t="str">
        <f>TRIM(CLEAN(TEXT(IFERROR(INDEX('Snakeden MR'!$W$4:$X$3028,MATCH($A1674,'Snakeden MR'!$X$4:$X$3028,0),1),"-"),"@")))</f>
        <v>-</v>
      </c>
      <c r="G1674" s="159" t="str">
        <f t="shared" si="52"/>
        <v>Not Found</v>
      </c>
      <c r="H1674" t="str" cm="1">
        <f t="array" ref="H1674">IF(SUMPRODUCT((TRIM(C1674:F1674)&lt;&gt;"-")*1)=0,
    "No Data",
    IF(COUNTIF(C1674:F1674,INDEX(_xlfn._xlws.FILTER(C1674:F1674,TRIM(C1674:F1674)&lt;&gt;"-"),1))=SUMPRODUCT((TRIM(C1674:F1674)&lt;&gt;"-")*1),
    "No Change",
    "Change"))</f>
        <v>No Data</v>
      </c>
      <c r="I1674" s="159"/>
      <c r="J1674"/>
      <c r="K1674" s="163"/>
      <c r="L1674" s="147" t="str">
        <f>TRIM(CLEAN(TEXT(IFERROR(INDEX('Glade MR'!$B$4:$C$3000,MATCH($A1674,'Glade MR'!$C$4:$C$3000,0),1),"-"),"@")))</f>
        <v>-</v>
      </c>
      <c r="M1674" s="147" t="str">
        <f>TRIM(CLEAN(TEXT(IFERROR(INDEX('Glade MR'!$I$4:$J$3000,MATCH($A1674,'Glade MR'!$J$4:$J$3000,0),1),"-"),"@")))</f>
        <v>-</v>
      </c>
      <c r="N1674" s="147" t="str">
        <f>TRIM(CLEAN(TEXT(IFERROR(INDEX('Glade MR'!$P$4:$Q$3000,MATCH($A1674,'Glade MR'!$Q$4:$Q$3000,0),1),"-"),"@")))</f>
        <v>-</v>
      </c>
      <c r="O1674" s="147" t="str">
        <f>TRIM(CLEAN(TEXT(IFERROR(INDEX('Glade MR'!$W$4:$X$3000,MATCH($A1674,'Glade MR'!$X$4:$X$3000,0),1),"-"),"@")))</f>
        <v>-</v>
      </c>
      <c r="P1674" s="159" t="str">
        <f t="shared" si="53"/>
        <v>Not Found</v>
      </c>
      <c r="Q1674" t="str" cm="1">
        <f t="array" ref="Q1674">IF(SUMPRODUCT((TRIM(L1674:O1674)&lt;&gt;"-")*1)=0,
    "No Data",
    IF(COUNTIF(L1674:O1674,INDEX(_xlfn._xlws.FILTER(L1674:O1674,TRIM(L1674:O1674)&lt;&gt;"-"),1))=SUMPRODUCT((TRIM(L1674:O1674)&lt;&gt;"-")*1),
    "No Change",
    "Change"))</f>
        <v>No Data</v>
      </c>
      <c r="R1674" s="159"/>
      <c r="S1674" s="111"/>
    </row>
    <row r="1675" spans="1:19" x14ac:dyDescent="0.3">
      <c r="A1675" t="s">
        <v>2299</v>
      </c>
      <c r="B1675" t="s">
        <v>1137</v>
      </c>
      <c r="C1675" s="160" t="str">
        <f>TRIM(CLEAN(TEXT(IFERROR(INDEX('Snakeden MR'!$B$4:$C$3028,MATCH($A1675,'Snakeden MR'!$C$4:$C$3028,0),1),"-"),"@")))</f>
        <v>-</v>
      </c>
      <c r="D1675" s="147" t="str">
        <f>TRIM(CLEAN(TEXT(IFERROR(INDEX('Snakeden MR'!$I$4:$J$3028,MATCH($A1675,'Snakeden MR'!$J$4:$J$3028,0),1),"-"),"@")))</f>
        <v>-</v>
      </c>
      <c r="E1675" s="147" t="str">
        <f>TRIM(CLEAN(TEXT(IFERROR(INDEX('Snakeden MR'!$P$4:$Q$3028,MATCH($A1675,'Snakeden MR'!$Q$4:$Q$3028,0),1),"-"),"@")))</f>
        <v>-</v>
      </c>
      <c r="F1675" s="147" t="str">
        <f>TRIM(CLEAN(TEXT(IFERROR(INDEX('Snakeden MR'!$W$4:$X$3028,MATCH($A1675,'Snakeden MR'!$X$4:$X$3028,0),1),"-"),"@")))</f>
        <v>-</v>
      </c>
      <c r="G1675" s="159" t="str">
        <f t="shared" si="52"/>
        <v>Not Found</v>
      </c>
      <c r="H1675" t="str" cm="1">
        <f t="array" ref="H1675">IF(SUMPRODUCT((TRIM(C1675:F1675)&lt;&gt;"-")*1)=0,
    "No Data",
    IF(COUNTIF(C1675:F1675,INDEX(_xlfn._xlws.FILTER(C1675:F1675,TRIM(C1675:F1675)&lt;&gt;"-"),1))=SUMPRODUCT((TRIM(C1675:F1675)&lt;&gt;"-")*1),
    "No Change",
    "Change"))</f>
        <v>No Data</v>
      </c>
      <c r="I1675" s="159"/>
      <c r="J1675"/>
      <c r="K1675" s="163"/>
      <c r="L1675" s="147" t="str">
        <f>TRIM(CLEAN(TEXT(IFERROR(INDEX('Glade MR'!$B$4:$C$3000,MATCH($A1675,'Glade MR'!$C$4:$C$3000,0),1),"-"),"@")))</f>
        <v>-</v>
      </c>
      <c r="M1675" s="147" t="str">
        <f>TRIM(CLEAN(TEXT(IFERROR(INDEX('Glade MR'!$I$4:$J$3000,MATCH($A1675,'Glade MR'!$J$4:$J$3000,0),1),"-"),"@")))</f>
        <v>-</v>
      </c>
      <c r="N1675" s="147" t="str">
        <f>TRIM(CLEAN(TEXT(IFERROR(INDEX('Glade MR'!$P$4:$Q$3000,MATCH($A1675,'Glade MR'!$Q$4:$Q$3000,0),1),"-"),"@")))</f>
        <v>-</v>
      </c>
      <c r="O1675" s="147" t="str">
        <f>TRIM(CLEAN(TEXT(IFERROR(INDEX('Glade MR'!$W$4:$X$3000,MATCH($A1675,'Glade MR'!$X$4:$X$3000,0),1),"-"),"@")))</f>
        <v>-</v>
      </c>
      <c r="P1675" s="159" t="str">
        <f t="shared" si="53"/>
        <v>Not Found</v>
      </c>
      <c r="Q1675" t="str" cm="1">
        <f t="array" ref="Q1675">IF(SUMPRODUCT((TRIM(L1675:O1675)&lt;&gt;"-")*1)=0,
    "No Data",
    IF(COUNTIF(L1675:O1675,INDEX(_xlfn._xlws.FILTER(L1675:O1675,TRIM(L1675:O1675)&lt;&gt;"-"),1))=SUMPRODUCT((TRIM(L1675:O1675)&lt;&gt;"-")*1),
    "No Change",
    "Change"))</f>
        <v>No Data</v>
      </c>
      <c r="R1675" s="159"/>
      <c r="S1675" s="111"/>
    </row>
    <row r="1676" spans="1:19" x14ac:dyDescent="0.3">
      <c r="A1676" t="s">
        <v>687</v>
      </c>
      <c r="B1676" t="s">
        <v>1137</v>
      </c>
      <c r="C1676" s="160" t="str">
        <f>TRIM(CLEAN(TEXT(IFERROR(INDEX('Snakeden MR'!$B$4:$C$3028,MATCH($A1676,'Snakeden MR'!$C$4:$C$3028,0),1),"-"),"@")))</f>
        <v>-</v>
      </c>
      <c r="D1676" s="147" t="str">
        <f>TRIM(CLEAN(TEXT(IFERROR(INDEX('Snakeden MR'!$I$4:$J$3028,MATCH($A1676,'Snakeden MR'!$J$4:$J$3028,0),1),"-"),"@")))</f>
        <v>-</v>
      </c>
      <c r="E1676" s="147" t="str">
        <f>TRIM(CLEAN(TEXT(IFERROR(INDEX('Snakeden MR'!$P$4:$Q$3028,MATCH($A1676,'Snakeden MR'!$Q$4:$Q$3028,0),1),"-"),"@")))</f>
        <v>-</v>
      </c>
      <c r="F1676" s="147" t="str">
        <f>TRIM(CLEAN(TEXT(IFERROR(INDEX('Snakeden MR'!$W$4:$X$3028,MATCH($A1676,'Snakeden MR'!$X$4:$X$3028,0),1),"-"),"@")))</f>
        <v>-</v>
      </c>
      <c r="G1676" s="159" t="str">
        <f t="shared" si="52"/>
        <v>Not Found</v>
      </c>
      <c r="H1676" t="str" cm="1">
        <f t="array" ref="H1676">IF(SUMPRODUCT((TRIM(C1676:F1676)&lt;&gt;"-")*1)=0,
    "No Data",
    IF(COUNTIF(C1676:F1676,INDEX(_xlfn._xlws.FILTER(C1676:F1676,TRIM(C1676:F1676)&lt;&gt;"-"),1))=SUMPRODUCT((TRIM(C1676:F1676)&lt;&gt;"-")*1),
    "No Change",
    "Change"))</f>
        <v>No Data</v>
      </c>
      <c r="I1676" s="159"/>
      <c r="J1676"/>
      <c r="K1676" s="163"/>
      <c r="L1676" s="147" t="str">
        <f>TRIM(CLEAN(TEXT(IFERROR(INDEX('Glade MR'!$B$4:$C$3000,MATCH($A1676,'Glade MR'!$C$4:$C$3000,0),1),"-"),"@")))</f>
        <v>Pool 4</v>
      </c>
      <c r="M1676" s="147" t="str">
        <f>TRIM(CLEAN(TEXT(IFERROR(INDEX('Glade MR'!$I$4:$J$3000,MATCH($A1676,'Glade MR'!$J$4:$J$3000,0),1),"-"),"@")))</f>
        <v>-</v>
      </c>
      <c r="N1676" s="147" t="str">
        <f>TRIM(CLEAN(TEXT(IFERROR(INDEX('Glade MR'!$P$4:$Q$3000,MATCH($A1676,'Glade MR'!$Q$4:$Q$3000,0),1),"-"),"@")))</f>
        <v>-</v>
      </c>
      <c r="O1676" s="147" t="str">
        <f>TRIM(CLEAN(TEXT(IFERROR(INDEX('Glade MR'!$W$4:$X$3000,MATCH($A1676,'Glade MR'!$X$4:$X$3000,0),1),"-"),"@")))</f>
        <v>-</v>
      </c>
      <c r="P1676" s="159" t="str">
        <f t="shared" si="53"/>
        <v>Found</v>
      </c>
      <c r="Q1676" t="str" cm="1">
        <f t="array" ref="Q1676">IF(SUMPRODUCT((TRIM(L1676:O1676)&lt;&gt;"-")*1)=0,
    "No Data",
    IF(COUNTIF(L1676:O1676,INDEX(_xlfn._xlws.FILTER(L1676:O1676,TRIM(L1676:O1676)&lt;&gt;"-"),1))=SUMPRODUCT((TRIM(L1676:O1676)&lt;&gt;"-")*1),
    "No Change",
    "Change"))</f>
        <v>No Change</v>
      </c>
      <c r="R1676" s="159"/>
      <c r="S1676" s="111"/>
    </row>
    <row r="1677" spans="1:19" x14ac:dyDescent="0.3">
      <c r="A1677" t="s">
        <v>507</v>
      </c>
      <c r="B1677" t="s">
        <v>1137</v>
      </c>
      <c r="C1677" s="160" t="str">
        <f>TRIM(CLEAN(TEXT(IFERROR(INDEX('Snakeden MR'!$B$4:$C$3028,MATCH($A1677,'Snakeden MR'!$C$4:$C$3028,0),1),"-"),"@")))</f>
        <v>-</v>
      </c>
      <c r="D1677" s="147" t="str">
        <f>TRIM(CLEAN(TEXT(IFERROR(INDEX('Snakeden MR'!$I$4:$J$3028,MATCH($A1677,'Snakeden MR'!$J$4:$J$3028,0),1),"-"),"@")))</f>
        <v>-</v>
      </c>
      <c r="E1677" s="147" t="str">
        <f>TRIM(CLEAN(TEXT(IFERROR(INDEX('Snakeden MR'!$P$4:$Q$3028,MATCH($A1677,'Snakeden MR'!$Q$4:$Q$3028,0),1),"-"),"@")))</f>
        <v>-</v>
      </c>
      <c r="F1677" s="147" t="str">
        <f>TRIM(CLEAN(TEXT(IFERROR(INDEX('Snakeden MR'!$W$4:$X$3028,MATCH($A1677,'Snakeden MR'!$X$4:$X$3028,0),1),"-"),"@")))</f>
        <v>-</v>
      </c>
      <c r="G1677" s="159" t="str">
        <f t="shared" si="52"/>
        <v>Not Found</v>
      </c>
      <c r="H1677" t="str" cm="1">
        <f t="array" ref="H1677">IF(SUMPRODUCT((TRIM(C1677:F1677)&lt;&gt;"-")*1)=0,
    "No Data",
    IF(COUNTIF(C1677:F1677,INDEX(_xlfn._xlws.FILTER(C1677:F1677,TRIM(C1677:F1677)&lt;&gt;"-"),1))=SUMPRODUCT((TRIM(C1677:F1677)&lt;&gt;"-")*1),
    "No Change",
    "Change"))</f>
        <v>No Data</v>
      </c>
      <c r="I1677" s="159"/>
      <c r="J1677"/>
      <c r="K1677" s="163"/>
      <c r="L1677" s="147" t="str">
        <f>TRIM(CLEAN(TEXT(IFERROR(INDEX('Glade MR'!$B$4:$C$3000,MATCH($A1677,'Glade MR'!$C$4:$C$3000,0),1),"-"),"@")))</f>
        <v>-</v>
      </c>
      <c r="M1677" s="147" t="str">
        <f>TRIM(CLEAN(TEXT(IFERROR(INDEX('Glade MR'!$I$4:$J$3000,MATCH($A1677,'Glade MR'!$J$4:$J$3000,0),1),"-"),"@")))</f>
        <v>-</v>
      </c>
      <c r="N1677" s="147" t="str">
        <f>TRIM(CLEAN(TEXT(IFERROR(INDEX('Glade MR'!$P$4:$Q$3000,MATCH($A1677,'Glade MR'!$Q$4:$Q$3000,0),1),"-"),"@")))</f>
        <v>Pool 8</v>
      </c>
      <c r="O1677" s="147" t="str">
        <f>TRIM(CLEAN(TEXT(IFERROR(INDEX('Glade MR'!$W$4:$X$3000,MATCH($A1677,'Glade MR'!$X$4:$X$3000,0),1),"-"),"@")))</f>
        <v>Pool 8</v>
      </c>
      <c r="P1677" s="159" t="str">
        <f t="shared" si="53"/>
        <v>Found</v>
      </c>
      <c r="Q1677" t="str" cm="1">
        <f t="array" ref="Q1677">IF(SUMPRODUCT((TRIM(L1677:O1677)&lt;&gt;"-")*1)=0,
    "No Data",
    IF(COUNTIF(L1677:O1677,INDEX(_xlfn._xlws.FILTER(L1677:O1677,TRIM(L1677:O1677)&lt;&gt;"-"),1))=SUMPRODUCT((TRIM(L1677:O1677)&lt;&gt;"-")*1),
    "No Change",
    "Change"))</f>
        <v>No Change</v>
      </c>
      <c r="R1677" s="159"/>
      <c r="S1677" s="111"/>
    </row>
    <row r="1678" spans="1:19" x14ac:dyDescent="0.3">
      <c r="A1678" t="s">
        <v>2300</v>
      </c>
      <c r="B1678" t="s">
        <v>1137</v>
      </c>
      <c r="C1678" s="160" t="str">
        <f>TRIM(CLEAN(TEXT(IFERROR(INDEX('Snakeden MR'!$B$4:$C$3028,MATCH($A1678,'Snakeden MR'!$C$4:$C$3028,0),1),"-"),"@")))</f>
        <v>-</v>
      </c>
      <c r="D1678" s="147" t="str">
        <f>TRIM(CLEAN(TEXT(IFERROR(INDEX('Snakeden MR'!$I$4:$J$3028,MATCH($A1678,'Snakeden MR'!$J$4:$J$3028,0),1),"-"),"@")))</f>
        <v>-</v>
      </c>
      <c r="E1678" s="147" t="str">
        <f>TRIM(CLEAN(TEXT(IFERROR(INDEX('Snakeden MR'!$P$4:$Q$3028,MATCH($A1678,'Snakeden MR'!$Q$4:$Q$3028,0),1),"-"),"@")))</f>
        <v>-</v>
      </c>
      <c r="F1678" s="147" t="str">
        <f>TRIM(CLEAN(TEXT(IFERROR(INDEX('Snakeden MR'!$W$4:$X$3028,MATCH($A1678,'Snakeden MR'!$X$4:$X$3028,0),1),"-"),"@")))</f>
        <v>-</v>
      </c>
      <c r="G1678" s="159" t="str">
        <f t="shared" si="52"/>
        <v>Not Found</v>
      </c>
      <c r="H1678" t="str" cm="1">
        <f t="array" ref="H1678">IF(SUMPRODUCT((TRIM(C1678:F1678)&lt;&gt;"-")*1)=0,
    "No Data",
    IF(COUNTIF(C1678:F1678,INDEX(_xlfn._xlws.FILTER(C1678:F1678,TRIM(C1678:F1678)&lt;&gt;"-"),1))=SUMPRODUCT((TRIM(C1678:F1678)&lt;&gt;"-")*1),
    "No Change",
    "Change"))</f>
        <v>No Data</v>
      </c>
      <c r="I1678" s="159"/>
      <c r="J1678"/>
      <c r="K1678" s="163"/>
      <c r="L1678" s="147" t="str">
        <f>TRIM(CLEAN(TEXT(IFERROR(INDEX('Glade MR'!$B$4:$C$3000,MATCH($A1678,'Glade MR'!$C$4:$C$3000,0),1),"-"),"@")))</f>
        <v>-</v>
      </c>
      <c r="M1678" s="147" t="str">
        <f>TRIM(CLEAN(TEXT(IFERROR(INDEX('Glade MR'!$I$4:$J$3000,MATCH($A1678,'Glade MR'!$J$4:$J$3000,0),1),"-"),"@")))</f>
        <v>-</v>
      </c>
      <c r="N1678" s="147" t="str">
        <f>TRIM(CLEAN(TEXT(IFERROR(INDEX('Glade MR'!$P$4:$Q$3000,MATCH($A1678,'Glade MR'!$Q$4:$Q$3000,0),1),"-"),"@")))</f>
        <v>-</v>
      </c>
      <c r="O1678" s="147" t="str">
        <f>TRIM(CLEAN(TEXT(IFERROR(INDEX('Glade MR'!$W$4:$X$3000,MATCH($A1678,'Glade MR'!$X$4:$X$3000,0),1),"-"),"@")))</f>
        <v>-</v>
      </c>
      <c r="P1678" s="159" t="str">
        <f t="shared" si="53"/>
        <v>Not Found</v>
      </c>
      <c r="Q1678" t="str" cm="1">
        <f t="array" ref="Q1678">IF(SUMPRODUCT((TRIM(L1678:O1678)&lt;&gt;"-")*1)=0,
    "No Data",
    IF(COUNTIF(L1678:O1678,INDEX(_xlfn._xlws.FILTER(L1678:O1678,TRIM(L1678:O1678)&lt;&gt;"-"),1))=SUMPRODUCT((TRIM(L1678:O1678)&lt;&gt;"-")*1),
    "No Change",
    "Change"))</f>
        <v>No Data</v>
      </c>
      <c r="R1678" s="159"/>
      <c r="S1678" s="111"/>
    </row>
    <row r="1679" spans="1:19" x14ac:dyDescent="0.3">
      <c r="A1679" t="s">
        <v>764</v>
      </c>
      <c r="B1679" t="s">
        <v>1137</v>
      </c>
      <c r="C1679" s="160" t="str">
        <f>TRIM(CLEAN(TEXT(IFERROR(INDEX('Snakeden MR'!$B$4:$C$3028,MATCH($A1679,'Snakeden MR'!$C$4:$C$3028,0),1),"-"),"@")))</f>
        <v>-</v>
      </c>
      <c r="D1679" s="147" t="str">
        <f>TRIM(CLEAN(TEXT(IFERROR(INDEX('Snakeden MR'!$I$4:$J$3028,MATCH($A1679,'Snakeden MR'!$J$4:$J$3028,0),1),"-"),"@")))</f>
        <v>-</v>
      </c>
      <c r="E1679" s="147" t="str">
        <f>TRIM(CLEAN(TEXT(IFERROR(INDEX('Snakeden MR'!$P$4:$Q$3028,MATCH($A1679,'Snakeden MR'!$Q$4:$Q$3028,0),1),"-"),"@")))</f>
        <v>-</v>
      </c>
      <c r="F1679" s="147" t="str">
        <f>TRIM(CLEAN(TEXT(IFERROR(INDEX('Snakeden MR'!$W$4:$X$3028,MATCH($A1679,'Snakeden MR'!$X$4:$X$3028,0),1),"-"),"@")))</f>
        <v>-</v>
      </c>
      <c r="G1679" s="159" t="str">
        <f t="shared" si="52"/>
        <v>Not Found</v>
      </c>
      <c r="H1679" t="str" cm="1">
        <f t="array" ref="H1679">IF(SUMPRODUCT((TRIM(C1679:F1679)&lt;&gt;"-")*1)=0,
    "No Data",
    IF(COUNTIF(C1679:F1679,INDEX(_xlfn._xlws.FILTER(C1679:F1679,TRIM(C1679:F1679)&lt;&gt;"-"),1))=SUMPRODUCT((TRIM(C1679:F1679)&lt;&gt;"-")*1),
    "No Change",
    "Change"))</f>
        <v>No Data</v>
      </c>
      <c r="I1679" s="159"/>
      <c r="J1679"/>
      <c r="K1679" s="163"/>
      <c r="L1679" s="147" t="str">
        <f>TRIM(CLEAN(TEXT(IFERROR(INDEX('Glade MR'!$B$4:$C$3000,MATCH($A1679,'Glade MR'!$C$4:$C$3000,0),1),"-"),"@")))</f>
        <v>Pool 3</v>
      </c>
      <c r="M1679" s="147" t="str">
        <f>TRIM(CLEAN(TEXT(IFERROR(INDEX('Glade MR'!$I$4:$J$3000,MATCH($A1679,'Glade MR'!$J$4:$J$3000,0),1),"-"),"@")))</f>
        <v>-</v>
      </c>
      <c r="N1679" s="147" t="str">
        <f>TRIM(CLEAN(TEXT(IFERROR(INDEX('Glade MR'!$P$4:$Q$3000,MATCH($A1679,'Glade MR'!$Q$4:$Q$3000,0),1),"-"),"@")))</f>
        <v>-</v>
      </c>
      <c r="O1679" s="147" t="str">
        <f>TRIM(CLEAN(TEXT(IFERROR(INDEX('Glade MR'!$W$4:$X$3000,MATCH($A1679,'Glade MR'!$X$4:$X$3000,0),1),"-"),"@")))</f>
        <v>-</v>
      </c>
      <c r="P1679" s="159" t="str">
        <f t="shared" si="53"/>
        <v>Found</v>
      </c>
      <c r="Q1679" t="str" cm="1">
        <f t="array" ref="Q1679">IF(SUMPRODUCT((TRIM(L1679:O1679)&lt;&gt;"-")*1)=0,
    "No Data",
    IF(COUNTIF(L1679:O1679,INDEX(_xlfn._xlws.FILTER(L1679:O1679,TRIM(L1679:O1679)&lt;&gt;"-"),1))=SUMPRODUCT((TRIM(L1679:O1679)&lt;&gt;"-")*1),
    "No Change",
    "Change"))</f>
        <v>No Change</v>
      </c>
      <c r="R1679" s="159"/>
      <c r="S1679" s="111"/>
    </row>
    <row r="1680" spans="1:19" x14ac:dyDescent="0.3">
      <c r="A1680" t="s">
        <v>957</v>
      </c>
      <c r="B1680" t="s">
        <v>1137</v>
      </c>
      <c r="C1680" s="160" t="str">
        <f>TRIM(CLEAN(TEXT(IFERROR(INDEX('Snakeden MR'!$B$4:$C$3028,MATCH($A1680,'Snakeden MR'!$C$4:$C$3028,0),1),"-"),"@")))</f>
        <v>-</v>
      </c>
      <c r="D1680" s="147" t="str">
        <f>TRIM(CLEAN(TEXT(IFERROR(INDEX('Snakeden MR'!$I$4:$J$3028,MATCH($A1680,'Snakeden MR'!$J$4:$J$3028,0),1),"-"),"@")))</f>
        <v>-</v>
      </c>
      <c r="E1680" s="147" t="str">
        <f>TRIM(CLEAN(TEXT(IFERROR(INDEX('Snakeden MR'!$P$4:$Q$3028,MATCH($A1680,'Snakeden MR'!$Q$4:$Q$3028,0),1),"-"),"@")))</f>
        <v>-</v>
      </c>
      <c r="F1680" s="147" t="str">
        <f>TRIM(CLEAN(TEXT(IFERROR(INDEX('Snakeden MR'!$W$4:$X$3028,MATCH($A1680,'Snakeden MR'!$X$4:$X$3028,0),1),"-"),"@")))</f>
        <v>-</v>
      </c>
      <c r="G1680" s="159" t="str">
        <f t="shared" si="52"/>
        <v>Not Found</v>
      </c>
      <c r="H1680" t="str" cm="1">
        <f t="array" ref="H1680">IF(SUMPRODUCT((TRIM(C1680:F1680)&lt;&gt;"-")*1)=0,
    "No Data",
    IF(COUNTIF(C1680:F1680,INDEX(_xlfn._xlws.FILTER(C1680:F1680,TRIM(C1680:F1680)&lt;&gt;"-"),1))=SUMPRODUCT((TRIM(C1680:F1680)&lt;&gt;"-")*1),
    "No Change",
    "Change"))</f>
        <v>No Data</v>
      </c>
      <c r="I1680" s="159"/>
      <c r="J1680"/>
      <c r="K1680" s="163"/>
      <c r="L1680" s="147" t="str">
        <f>TRIM(CLEAN(TEXT(IFERROR(INDEX('Glade MR'!$B$4:$C$3000,MATCH($A1680,'Glade MR'!$C$4:$C$3000,0),1),"-"),"@")))</f>
        <v>-</v>
      </c>
      <c r="M1680" s="147" t="str">
        <f>TRIM(CLEAN(TEXT(IFERROR(INDEX('Glade MR'!$I$4:$J$3000,MATCH($A1680,'Glade MR'!$J$4:$J$3000,0),1),"-"),"@")))</f>
        <v>-</v>
      </c>
      <c r="N1680" s="147" t="str">
        <f>TRIM(CLEAN(TEXT(IFERROR(INDEX('Glade MR'!$P$4:$Q$3000,MATCH($A1680,'Glade MR'!$Q$4:$Q$3000,0),1),"-"),"@")))</f>
        <v>-</v>
      </c>
      <c r="O1680" s="147" t="str">
        <f>TRIM(CLEAN(TEXT(IFERROR(INDEX('Glade MR'!$W$4:$X$3000,MATCH($A1680,'Glade MR'!$X$4:$X$3000,0),1),"-"),"@")))</f>
        <v>Pool 2</v>
      </c>
      <c r="P1680" s="159" t="str">
        <f t="shared" si="53"/>
        <v>Found</v>
      </c>
      <c r="Q1680" t="str" cm="1">
        <f t="array" ref="Q1680">IF(SUMPRODUCT((TRIM(L1680:O1680)&lt;&gt;"-")*1)=0,
    "No Data",
    IF(COUNTIF(L1680:O1680,INDEX(_xlfn._xlws.FILTER(L1680:O1680,TRIM(L1680:O1680)&lt;&gt;"-"),1))=SUMPRODUCT((TRIM(L1680:O1680)&lt;&gt;"-")*1),
    "No Change",
    "Change"))</f>
        <v>No Change</v>
      </c>
      <c r="R1680" s="159"/>
      <c r="S1680" s="111"/>
    </row>
    <row r="1681" spans="1:19" x14ac:dyDescent="0.3">
      <c r="A1681" t="s">
        <v>362</v>
      </c>
      <c r="B1681" t="s">
        <v>1137</v>
      </c>
      <c r="C1681" s="160" t="str">
        <f>TRIM(CLEAN(TEXT(IFERROR(INDEX('Snakeden MR'!$B$4:$C$3028,MATCH($A1681,'Snakeden MR'!$C$4:$C$3028,0),1),"-"),"@")))</f>
        <v>-</v>
      </c>
      <c r="D1681" s="147" t="str">
        <f>TRIM(CLEAN(TEXT(IFERROR(INDEX('Snakeden MR'!$I$4:$J$3028,MATCH($A1681,'Snakeden MR'!$J$4:$J$3028,0),1),"-"),"@")))</f>
        <v>-</v>
      </c>
      <c r="E1681" s="147" t="str">
        <f>TRIM(CLEAN(TEXT(IFERROR(INDEX('Snakeden MR'!$P$4:$Q$3028,MATCH($A1681,'Snakeden MR'!$Q$4:$Q$3028,0),1),"-"),"@")))</f>
        <v>-</v>
      </c>
      <c r="F1681" s="147" t="str">
        <f>TRIM(CLEAN(TEXT(IFERROR(INDEX('Snakeden MR'!$W$4:$X$3028,MATCH($A1681,'Snakeden MR'!$X$4:$X$3028,0),1),"-"),"@")))</f>
        <v>-</v>
      </c>
      <c r="G1681" s="159" t="str">
        <f t="shared" si="52"/>
        <v>Not Found</v>
      </c>
      <c r="H1681" t="str" cm="1">
        <f t="array" ref="H1681">IF(SUMPRODUCT((TRIM(C1681:F1681)&lt;&gt;"-")*1)=0,
    "No Data",
    IF(COUNTIF(C1681:F1681,INDEX(_xlfn._xlws.FILTER(C1681:F1681,TRIM(C1681:F1681)&lt;&gt;"-"),1))=SUMPRODUCT((TRIM(C1681:F1681)&lt;&gt;"-")*1),
    "No Change",
    "Change"))</f>
        <v>No Data</v>
      </c>
      <c r="I1681" s="159"/>
      <c r="J1681"/>
      <c r="K1681" s="163"/>
      <c r="L1681" s="147" t="str">
        <f>TRIM(CLEAN(TEXT(IFERROR(INDEX('Glade MR'!$B$4:$C$3000,MATCH($A1681,'Glade MR'!$C$4:$C$3000,0),1),"-"),"@")))</f>
        <v>-</v>
      </c>
      <c r="M1681" s="147" t="str">
        <f>TRIM(CLEAN(TEXT(IFERROR(INDEX('Glade MR'!$I$4:$J$3000,MATCH($A1681,'Glade MR'!$J$4:$J$3000,0),1),"-"),"@")))</f>
        <v>-</v>
      </c>
      <c r="N1681" s="147" t="str">
        <f>TRIM(CLEAN(TEXT(IFERROR(INDEX('Glade MR'!$P$4:$Q$3000,MATCH($A1681,'Glade MR'!$Q$4:$Q$3000,0),1),"-"),"@")))</f>
        <v>-</v>
      </c>
      <c r="O1681" s="147" t="str">
        <f>TRIM(CLEAN(TEXT(IFERROR(INDEX('Glade MR'!$W$4:$X$3000,MATCH($A1681,'Glade MR'!$X$4:$X$3000,0),1),"-"),"@")))</f>
        <v>Pool 11</v>
      </c>
      <c r="P1681" s="159" t="str">
        <f t="shared" si="53"/>
        <v>Found</v>
      </c>
      <c r="Q1681" t="str" cm="1">
        <f t="array" ref="Q1681">IF(SUMPRODUCT((TRIM(L1681:O1681)&lt;&gt;"-")*1)=0,
    "No Data",
    IF(COUNTIF(L1681:O1681,INDEX(_xlfn._xlws.FILTER(L1681:O1681,TRIM(L1681:O1681)&lt;&gt;"-"),1))=SUMPRODUCT((TRIM(L1681:O1681)&lt;&gt;"-")*1),
    "No Change",
    "Change"))</f>
        <v>No Change</v>
      </c>
      <c r="R1681" s="159"/>
      <c r="S1681" s="111"/>
    </row>
    <row r="1682" spans="1:19" x14ac:dyDescent="0.3">
      <c r="A1682" t="s">
        <v>565</v>
      </c>
      <c r="B1682" t="s">
        <v>1137</v>
      </c>
      <c r="C1682" s="160" t="str">
        <f>TRIM(CLEAN(TEXT(IFERROR(INDEX('Snakeden MR'!$B$4:$C$3028,MATCH($A1682,'Snakeden MR'!$C$4:$C$3028,0),1),"-"),"@")))</f>
        <v>-</v>
      </c>
      <c r="D1682" s="147" t="str">
        <f>TRIM(CLEAN(TEXT(IFERROR(INDEX('Snakeden MR'!$I$4:$J$3028,MATCH($A1682,'Snakeden MR'!$J$4:$J$3028,0),1),"-"),"@")))</f>
        <v>-</v>
      </c>
      <c r="E1682" s="147" t="str">
        <f>TRIM(CLEAN(TEXT(IFERROR(INDEX('Snakeden MR'!$P$4:$Q$3028,MATCH($A1682,'Snakeden MR'!$Q$4:$Q$3028,0),1),"-"),"@")))</f>
        <v>-</v>
      </c>
      <c r="F1682" s="147" t="str">
        <f>TRIM(CLEAN(TEXT(IFERROR(INDEX('Snakeden MR'!$W$4:$X$3028,MATCH($A1682,'Snakeden MR'!$X$4:$X$3028,0),1),"-"),"@")))</f>
        <v>-</v>
      </c>
      <c r="G1682" s="159" t="str">
        <f t="shared" si="52"/>
        <v>Not Found</v>
      </c>
      <c r="H1682" t="str" cm="1">
        <f t="array" ref="H1682">IF(SUMPRODUCT((TRIM(C1682:F1682)&lt;&gt;"-")*1)=0,
    "No Data",
    IF(COUNTIF(C1682:F1682,INDEX(_xlfn._xlws.FILTER(C1682:F1682,TRIM(C1682:F1682)&lt;&gt;"-"),1))=SUMPRODUCT((TRIM(C1682:F1682)&lt;&gt;"-")*1),
    "No Change",
    "Change"))</f>
        <v>No Data</v>
      </c>
      <c r="I1682" s="159"/>
      <c r="J1682"/>
      <c r="K1682" s="163"/>
      <c r="L1682" s="147" t="str">
        <f>TRIM(CLEAN(TEXT(IFERROR(INDEX('Glade MR'!$B$4:$C$3000,MATCH($A1682,'Glade MR'!$C$4:$C$3000,0),1),"-"),"@")))</f>
        <v>Pool 8</v>
      </c>
      <c r="M1682" s="147" t="str">
        <f>TRIM(CLEAN(TEXT(IFERROR(INDEX('Glade MR'!$I$4:$J$3000,MATCH($A1682,'Glade MR'!$J$4:$J$3000,0),1),"-"),"@")))</f>
        <v>-</v>
      </c>
      <c r="N1682" s="147" t="str">
        <f>TRIM(CLEAN(TEXT(IFERROR(INDEX('Glade MR'!$P$4:$Q$3000,MATCH($A1682,'Glade MR'!$Q$4:$Q$3000,0),1),"-"),"@")))</f>
        <v>-</v>
      </c>
      <c r="O1682" s="147" t="str">
        <f>TRIM(CLEAN(TEXT(IFERROR(INDEX('Glade MR'!$W$4:$X$3000,MATCH($A1682,'Glade MR'!$X$4:$X$3000,0),1),"-"),"@")))</f>
        <v>-</v>
      </c>
      <c r="P1682" s="159" t="str">
        <f t="shared" si="53"/>
        <v>Found</v>
      </c>
      <c r="Q1682" t="str" cm="1">
        <f t="array" ref="Q1682">IF(SUMPRODUCT((TRIM(L1682:O1682)&lt;&gt;"-")*1)=0,
    "No Data",
    IF(COUNTIF(L1682:O1682,INDEX(_xlfn._xlws.FILTER(L1682:O1682,TRIM(L1682:O1682)&lt;&gt;"-"),1))=SUMPRODUCT((TRIM(L1682:O1682)&lt;&gt;"-")*1),
    "No Change",
    "Change"))</f>
        <v>No Change</v>
      </c>
      <c r="R1682" s="159"/>
      <c r="S1682" s="111"/>
    </row>
    <row r="1683" spans="1:19" x14ac:dyDescent="0.3">
      <c r="A1683" t="s">
        <v>378</v>
      </c>
      <c r="B1683" t="s">
        <v>1137</v>
      </c>
      <c r="C1683" s="160" t="str">
        <f>TRIM(CLEAN(TEXT(IFERROR(INDEX('Snakeden MR'!$B$4:$C$3028,MATCH($A1683,'Snakeden MR'!$C$4:$C$3028,0),1),"-"),"@")))</f>
        <v>-</v>
      </c>
      <c r="D1683" s="147" t="str">
        <f>TRIM(CLEAN(TEXT(IFERROR(INDEX('Snakeden MR'!$I$4:$J$3028,MATCH($A1683,'Snakeden MR'!$J$4:$J$3028,0),1),"-"),"@")))</f>
        <v>-</v>
      </c>
      <c r="E1683" s="147" t="str">
        <f>TRIM(CLEAN(TEXT(IFERROR(INDEX('Snakeden MR'!$P$4:$Q$3028,MATCH($A1683,'Snakeden MR'!$Q$4:$Q$3028,0),1),"-"),"@")))</f>
        <v>-</v>
      </c>
      <c r="F1683" s="147" t="str">
        <f>TRIM(CLEAN(TEXT(IFERROR(INDEX('Snakeden MR'!$W$4:$X$3028,MATCH($A1683,'Snakeden MR'!$X$4:$X$3028,0),1),"-"),"@")))</f>
        <v>-</v>
      </c>
      <c r="G1683" s="159" t="str">
        <f t="shared" si="52"/>
        <v>Not Found</v>
      </c>
      <c r="H1683" t="str" cm="1">
        <f t="array" ref="H1683">IF(SUMPRODUCT((TRIM(C1683:F1683)&lt;&gt;"-")*1)=0,
    "No Data",
    IF(COUNTIF(C1683:F1683,INDEX(_xlfn._xlws.FILTER(C1683:F1683,TRIM(C1683:F1683)&lt;&gt;"-"),1))=SUMPRODUCT((TRIM(C1683:F1683)&lt;&gt;"-")*1),
    "No Change",
    "Change"))</f>
        <v>No Data</v>
      </c>
      <c r="I1683" s="159"/>
      <c r="J1683"/>
      <c r="K1683" s="163"/>
      <c r="L1683" s="147" t="str">
        <f>TRIM(CLEAN(TEXT(IFERROR(INDEX('Glade MR'!$B$4:$C$3000,MATCH($A1683,'Glade MR'!$C$4:$C$3000,0),1),"-"),"@")))</f>
        <v>Pool 11</v>
      </c>
      <c r="M1683" s="147" t="str">
        <f>TRIM(CLEAN(TEXT(IFERROR(INDEX('Glade MR'!$I$4:$J$3000,MATCH($A1683,'Glade MR'!$J$4:$J$3000,0),1),"-"),"@")))</f>
        <v>-</v>
      </c>
      <c r="N1683" s="147" t="str">
        <f>TRIM(CLEAN(TEXT(IFERROR(INDEX('Glade MR'!$P$4:$Q$3000,MATCH($A1683,'Glade MR'!$Q$4:$Q$3000,0),1),"-"),"@")))</f>
        <v>-</v>
      </c>
      <c r="O1683" s="147" t="str">
        <f>TRIM(CLEAN(TEXT(IFERROR(INDEX('Glade MR'!$W$4:$X$3000,MATCH($A1683,'Glade MR'!$X$4:$X$3000,0),1),"-"),"@")))</f>
        <v>-</v>
      </c>
      <c r="P1683" s="159" t="str">
        <f t="shared" si="53"/>
        <v>Found</v>
      </c>
      <c r="Q1683" t="str" cm="1">
        <f t="array" ref="Q1683">IF(SUMPRODUCT((TRIM(L1683:O1683)&lt;&gt;"-")*1)=0,
    "No Data",
    IF(COUNTIF(L1683:O1683,INDEX(_xlfn._xlws.FILTER(L1683:O1683,TRIM(L1683:O1683)&lt;&gt;"-"),1))=SUMPRODUCT((TRIM(L1683:O1683)&lt;&gt;"-")*1),
    "No Change",
    "Change"))</f>
        <v>No Change</v>
      </c>
      <c r="R1683" s="159"/>
      <c r="S1683" s="111"/>
    </row>
    <row r="1684" spans="1:19" x14ac:dyDescent="0.3">
      <c r="A1684" t="s">
        <v>645</v>
      </c>
      <c r="B1684" t="s">
        <v>1137</v>
      </c>
      <c r="C1684" s="160" t="str">
        <f>TRIM(CLEAN(TEXT(IFERROR(INDEX('Snakeden MR'!$B$4:$C$3028,MATCH($A1684,'Snakeden MR'!$C$4:$C$3028,0),1),"-"),"@")))</f>
        <v>-</v>
      </c>
      <c r="D1684" s="147" t="str">
        <f>TRIM(CLEAN(TEXT(IFERROR(INDEX('Snakeden MR'!$I$4:$J$3028,MATCH($A1684,'Snakeden MR'!$J$4:$J$3028,0),1),"-"),"@")))</f>
        <v>-</v>
      </c>
      <c r="E1684" s="147" t="str">
        <f>TRIM(CLEAN(TEXT(IFERROR(INDEX('Snakeden MR'!$P$4:$Q$3028,MATCH($A1684,'Snakeden MR'!$Q$4:$Q$3028,0),1),"-"),"@")))</f>
        <v>-</v>
      </c>
      <c r="F1684" s="147" t="str">
        <f>TRIM(CLEAN(TEXT(IFERROR(INDEX('Snakeden MR'!$W$4:$X$3028,MATCH($A1684,'Snakeden MR'!$X$4:$X$3028,0),1),"-"),"@")))</f>
        <v>-</v>
      </c>
      <c r="G1684" s="159" t="str">
        <f t="shared" si="52"/>
        <v>Not Found</v>
      </c>
      <c r="H1684" t="str" cm="1">
        <f t="array" ref="H1684">IF(SUMPRODUCT((TRIM(C1684:F1684)&lt;&gt;"-")*1)=0,
    "No Data",
    IF(COUNTIF(C1684:F1684,INDEX(_xlfn._xlws.FILTER(C1684:F1684,TRIM(C1684:F1684)&lt;&gt;"-"),1))=SUMPRODUCT((TRIM(C1684:F1684)&lt;&gt;"-")*1),
    "No Change",
    "Change"))</f>
        <v>No Data</v>
      </c>
      <c r="I1684" s="159"/>
      <c r="J1684"/>
      <c r="K1684" s="163"/>
      <c r="L1684" s="147" t="str">
        <f>TRIM(CLEAN(TEXT(IFERROR(INDEX('Glade MR'!$B$4:$C$3000,MATCH($A1684,'Glade MR'!$C$4:$C$3000,0),1),"-"),"@")))</f>
        <v>-</v>
      </c>
      <c r="M1684" s="147" t="str">
        <f>TRIM(CLEAN(TEXT(IFERROR(INDEX('Glade MR'!$I$4:$J$3000,MATCH($A1684,'Glade MR'!$J$4:$J$3000,0),1),"-"),"@")))</f>
        <v>-</v>
      </c>
      <c r="N1684" s="147" t="str">
        <f>TRIM(CLEAN(TEXT(IFERROR(INDEX('Glade MR'!$P$4:$Q$3000,MATCH($A1684,'Glade MR'!$Q$4:$Q$3000,0),1),"-"),"@")))</f>
        <v>Pool 5</v>
      </c>
      <c r="O1684" s="147" t="str">
        <f>TRIM(CLEAN(TEXT(IFERROR(INDEX('Glade MR'!$W$4:$X$3000,MATCH($A1684,'Glade MR'!$X$4:$X$3000,0),1),"-"),"@")))</f>
        <v>-</v>
      </c>
      <c r="P1684" s="159" t="str">
        <f t="shared" si="53"/>
        <v>Found</v>
      </c>
      <c r="Q1684" t="str" cm="1">
        <f t="array" ref="Q1684">IF(SUMPRODUCT((TRIM(L1684:O1684)&lt;&gt;"-")*1)=0,
    "No Data",
    IF(COUNTIF(L1684:O1684,INDEX(_xlfn._xlws.FILTER(L1684:O1684,TRIM(L1684:O1684)&lt;&gt;"-"),1))=SUMPRODUCT((TRIM(L1684:O1684)&lt;&gt;"-")*1),
    "No Change",
    "Change"))</f>
        <v>No Change</v>
      </c>
      <c r="R1684" s="159"/>
      <c r="S1684" s="111"/>
    </row>
    <row r="1685" spans="1:19" x14ac:dyDescent="0.3">
      <c r="A1685" t="s">
        <v>2301</v>
      </c>
      <c r="B1685" t="s">
        <v>1137</v>
      </c>
      <c r="C1685" s="160" t="str">
        <f>TRIM(CLEAN(TEXT(IFERROR(INDEX('Snakeden MR'!$B$4:$C$3028,MATCH($A1685,'Snakeden MR'!$C$4:$C$3028,0),1),"-"),"@")))</f>
        <v>-</v>
      </c>
      <c r="D1685" s="147" t="str">
        <f>TRIM(CLEAN(TEXT(IFERROR(INDEX('Snakeden MR'!$I$4:$J$3028,MATCH($A1685,'Snakeden MR'!$J$4:$J$3028,0),1),"-"),"@")))</f>
        <v>-</v>
      </c>
      <c r="E1685" s="147" t="str">
        <f>TRIM(CLEAN(TEXT(IFERROR(INDEX('Snakeden MR'!$P$4:$Q$3028,MATCH($A1685,'Snakeden MR'!$Q$4:$Q$3028,0),1),"-"),"@")))</f>
        <v>-</v>
      </c>
      <c r="F1685" s="147" t="str">
        <f>TRIM(CLEAN(TEXT(IFERROR(INDEX('Snakeden MR'!$W$4:$X$3028,MATCH($A1685,'Snakeden MR'!$X$4:$X$3028,0),1),"-"),"@")))</f>
        <v>-</v>
      </c>
      <c r="G1685" s="159" t="str">
        <f t="shared" si="52"/>
        <v>Not Found</v>
      </c>
      <c r="H1685" t="str" cm="1">
        <f t="array" ref="H1685">IF(SUMPRODUCT((TRIM(C1685:F1685)&lt;&gt;"-")*1)=0,
    "No Data",
    IF(COUNTIF(C1685:F1685,INDEX(_xlfn._xlws.FILTER(C1685:F1685,TRIM(C1685:F1685)&lt;&gt;"-"),1))=SUMPRODUCT((TRIM(C1685:F1685)&lt;&gt;"-")*1),
    "No Change",
    "Change"))</f>
        <v>No Data</v>
      </c>
      <c r="I1685" s="159"/>
      <c r="J1685"/>
      <c r="K1685" s="163"/>
      <c r="L1685" s="147" t="str">
        <f>TRIM(CLEAN(TEXT(IFERROR(INDEX('Glade MR'!$B$4:$C$3000,MATCH($A1685,'Glade MR'!$C$4:$C$3000,0),1),"-"),"@")))</f>
        <v>-</v>
      </c>
      <c r="M1685" s="147" t="str">
        <f>TRIM(CLEAN(TEXT(IFERROR(INDEX('Glade MR'!$I$4:$J$3000,MATCH($A1685,'Glade MR'!$J$4:$J$3000,0),1),"-"),"@")))</f>
        <v>-</v>
      </c>
      <c r="N1685" s="147" t="str">
        <f>TRIM(CLEAN(TEXT(IFERROR(INDEX('Glade MR'!$P$4:$Q$3000,MATCH($A1685,'Glade MR'!$Q$4:$Q$3000,0),1),"-"),"@")))</f>
        <v>-</v>
      </c>
      <c r="O1685" s="147" t="str">
        <f>TRIM(CLEAN(TEXT(IFERROR(INDEX('Glade MR'!$W$4:$X$3000,MATCH($A1685,'Glade MR'!$X$4:$X$3000,0),1),"-"),"@")))</f>
        <v>-</v>
      </c>
      <c r="P1685" s="159" t="str">
        <f t="shared" si="53"/>
        <v>Not Found</v>
      </c>
      <c r="Q1685" t="str" cm="1">
        <f t="array" ref="Q1685">IF(SUMPRODUCT((TRIM(L1685:O1685)&lt;&gt;"-")*1)=0,
    "No Data",
    IF(COUNTIF(L1685:O1685,INDEX(_xlfn._xlws.FILTER(L1685:O1685,TRIM(L1685:O1685)&lt;&gt;"-"),1))=SUMPRODUCT((TRIM(L1685:O1685)&lt;&gt;"-")*1),
    "No Change",
    "Change"))</f>
        <v>No Data</v>
      </c>
      <c r="R1685" s="159"/>
      <c r="S1685" s="111"/>
    </row>
    <row r="1686" spans="1:19" x14ac:dyDescent="0.3">
      <c r="A1686" t="s">
        <v>804</v>
      </c>
      <c r="B1686" t="s">
        <v>1137</v>
      </c>
      <c r="C1686" s="160" t="str">
        <f>TRIM(CLEAN(TEXT(IFERROR(INDEX('Snakeden MR'!$B$4:$C$3028,MATCH($A1686,'Snakeden MR'!$C$4:$C$3028,0),1),"-"),"@")))</f>
        <v>-</v>
      </c>
      <c r="D1686" s="147" t="str">
        <f>TRIM(CLEAN(TEXT(IFERROR(INDEX('Snakeden MR'!$I$4:$J$3028,MATCH($A1686,'Snakeden MR'!$J$4:$J$3028,0),1),"-"),"@")))</f>
        <v>-</v>
      </c>
      <c r="E1686" s="147" t="str">
        <f>TRIM(CLEAN(TEXT(IFERROR(INDEX('Snakeden MR'!$P$4:$Q$3028,MATCH($A1686,'Snakeden MR'!$Q$4:$Q$3028,0),1),"-"),"@")))</f>
        <v>-</v>
      </c>
      <c r="F1686" s="147" t="str">
        <f>TRIM(CLEAN(TEXT(IFERROR(INDEX('Snakeden MR'!$W$4:$X$3028,MATCH($A1686,'Snakeden MR'!$X$4:$X$3028,0),1),"-"),"@")))</f>
        <v>-</v>
      </c>
      <c r="G1686" s="159" t="str">
        <f t="shared" si="52"/>
        <v>Not Found</v>
      </c>
      <c r="H1686" t="str" cm="1">
        <f t="array" ref="H1686">IF(SUMPRODUCT((TRIM(C1686:F1686)&lt;&gt;"-")*1)=0,
    "No Data",
    IF(COUNTIF(C1686:F1686,INDEX(_xlfn._xlws.FILTER(C1686:F1686,TRIM(C1686:F1686)&lt;&gt;"-"),1))=SUMPRODUCT((TRIM(C1686:F1686)&lt;&gt;"-")*1),
    "No Change",
    "Change"))</f>
        <v>No Data</v>
      </c>
      <c r="I1686" s="159"/>
      <c r="J1686"/>
      <c r="K1686" s="163"/>
      <c r="L1686" s="147" t="str">
        <f>TRIM(CLEAN(TEXT(IFERROR(INDEX('Glade MR'!$B$4:$C$3000,MATCH($A1686,'Glade MR'!$C$4:$C$3000,0),1),"-"),"@")))</f>
        <v>-</v>
      </c>
      <c r="M1686" s="147" t="str">
        <f>TRIM(CLEAN(TEXT(IFERROR(INDEX('Glade MR'!$I$4:$J$3000,MATCH($A1686,'Glade MR'!$J$4:$J$3000,0),1),"-"),"@")))</f>
        <v>-</v>
      </c>
      <c r="N1686" s="147" t="str">
        <f>TRIM(CLEAN(TEXT(IFERROR(INDEX('Glade MR'!$P$4:$Q$3000,MATCH($A1686,'Glade MR'!$Q$4:$Q$3000,0),1),"-"),"@")))</f>
        <v>Pool 4</v>
      </c>
      <c r="O1686" s="147" t="str">
        <f>TRIM(CLEAN(TEXT(IFERROR(INDEX('Glade MR'!$W$4:$X$3000,MATCH($A1686,'Glade MR'!$X$4:$X$3000,0),1),"-"),"@")))</f>
        <v>Pool 4</v>
      </c>
      <c r="P1686" s="159" t="str">
        <f t="shared" si="53"/>
        <v>Found</v>
      </c>
      <c r="Q1686" t="str" cm="1">
        <f t="array" ref="Q1686">IF(SUMPRODUCT((TRIM(L1686:O1686)&lt;&gt;"-")*1)=0,
    "No Data",
    IF(COUNTIF(L1686:O1686,INDEX(_xlfn._xlws.FILTER(L1686:O1686,TRIM(L1686:O1686)&lt;&gt;"-"),1))=SUMPRODUCT((TRIM(L1686:O1686)&lt;&gt;"-")*1),
    "No Change",
    "Change"))</f>
        <v>No Change</v>
      </c>
      <c r="R1686" s="159"/>
      <c r="S1686" s="111"/>
    </row>
    <row r="1687" spans="1:19" x14ac:dyDescent="0.3">
      <c r="A1687" t="s">
        <v>2302</v>
      </c>
      <c r="B1687" t="s">
        <v>1137</v>
      </c>
      <c r="C1687" s="160" t="str">
        <f>TRIM(CLEAN(TEXT(IFERROR(INDEX('Snakeden MR'!$B$4:$C$3028,MATCH($A1687,'Snakeden MR'!$C$4:$C$3028,0),1),"-"),"@")))</f>
        <v>-</v>
      </c>
      <c r="D1687" s="147" t="str">
        <f>TRIM(CLEAN(TEXT(IFERROR(INDEX('Snakeden MR'!$I$4:$J$3028,MATCH($A1687,'Snakeden MR'!$J$4:$J$3028,0),1),"-"),"@")))</f>
        <v>-</v>
      </c>
      <c r="E1687" s="147" t="str">
        <f>TRIM(CLEAN(TEXT(IFERROR(INDEX('Snakeden MR'!$P$4:$Q$3028,MATCH($A1687,'Snakeden MR'!$Q$4:$Q$3028,0),1),"-"),"@")))</f>
        <v>-</v>
      </c>
      <c r="F1687" s="147" t="str">
        <f>TRIM(CLEAN(TEXT(IFERROR(INDEX('Snakeden MR'!$W$4:$X$3028,MATCH($A1687,'Snakeden MR'!$X$4:$X$3028,0),1),"-"),"@")))</f>
        <v>-</v>
      </c>
      <c r="G1687" s="159" t="str">
        <f t="shared" si="52"/>
        <v>Not Found</v>
      </c>
      <c r="H1687" t="str" cm="1">
        <f t="array" ref="H1687">IF(SUMPRODUCT((TRIM(C1687:F1687)&lt;&gt;"-")*1)=0,
    "No Data",
    IF(COUNTIF(C1687:F1687,INDEX(_xlfn._xlws.FILTER(C1687:F1687,TRIM(C1687:F1687)&lt;&gt;"-"),1))=SUMPRODUCT((TRIM(C1687:F1687)&lt;&gt;"-")*1),
    "No Change",
    "Change"))</f>
        <v>No Data</v>
      </c>
      <c r="I1687" s="159"/>
      <c r="J1687"/>
      <c r="K1687" s="163"/>
      <c r="L1687" s="147" t="str">
        <f>TRIM(CLEAN(TEXT(IFERROR(INDEX('Glade MR'!$B$4:$C$3000,MATCH($A1687,'Glade MR'!$C$4:$C$3000,0),1),"-"),"@")))</f>
        <v>-</v>
      </c>
      <c r="M1687" s="147" t="str">
        <f>TRIM(CLEAN(TEXT(IFERROR(INDEX('Glade MR'!$I$4:$J$3000,MATCH($A1687,'Glade MR'!$J$4:$J$3000,0),1),"-"),"@")))</f>
        <v>-</v>
      </c>
      <c r="N1687" s="147" t="str">
        <f>TRIM(CLEAN(TEXT(IFERROR(INDEX('Glade MR'!$P$4:$Q$3000,MATCH($A1687,'Glade MR'!$Q$4:$Q$3000,0),1),"-"),"@")))</f>
        <v>-</v>
      </c>
      <c r="O1687" s="147" t="str">
        <f>TRIM(CLEAN(TEXT(IFERROR(INDEX('Glade MR'!$W$4:$X$3000,MATCH($A1687,'Glade MR'!$X$4:$X$3000,0),1),"-"),"@")))</f>
        <v>-</v>
      </c>
      <c r="P1687" s="159" t="str">
        <f t="shared" si="53"/>
        <v>Not Found</v>
      </c>
      <c r="Q1687" t="str" cm="1">
        <f t="array" ref="Q1687">IF(SUMPRODUCT((TRIM(L1687:O1687)&lt;&gt;"-")*1)=0,
    "No Data",
    IF(COUNTIF(L1687:O1687,INDEX(_xlfn._xlws.FILTER(L1687:O1687,TRIM(L1687:O1687)&lt;&gt;"-"),1))=SUMPRODUCT((TRIM(L1687:O1687)&lt;&gt;"-")*1),
    "No Change",
    "Change"))</f>
        <v>No Data</v>
      </c>
      <c r="R1687" s="159"/>
      <c r="S1687" s="111"/>
    </row>
    <row r="1688" spans="1:19" x14ac:dyDescent="0.3">
      <c r="A1688" t="s">
        <v>2303</v>
      </c>
      <c r="B1688" t="s">
        <v>1137</v>
      </c>
      <c r="C1688" s="160" t="str">
        <f>TRIM(CLEAN(TEXT(IFERROR(INDEX('Snakeden MR'!$B$4:$C$3028,MATCH($A1688,'Snakeden MR'!$C$4:$C$3028,0),1),"-"),"@")))</f>
        <v>-</v>
      </c>
      <c r="D1688" s="147" t="str">
        <f>TRIM(CLEAN(TEXT(IFERROR(INDEX('Snakeden MR'!$I$4:$J$3028,MATCH($A1688,'Snakeden MR'!$J$4:$J$3028,0),1),"-"),"@")))</f>
        <v>-</v>
      </c>
      <c r="E1688" s="147" t="str">
        <f>TRIM(CLEAN(TEXT(IFERROR(INDEX('Snakeden MR'!$P$4:$Q$3028,MATCH($A1688,'Snakeden MR'!$Q$4:$Q$3028,0),1),"-"),"@")))</f>
        <v>-</v>
      </c>
      <c r="F1688" s="147" t="str">
        <f>TRIM(CLEAN(TEXT(IFERROR(INDEX('Snakeden MR'!$W$4:$X$3028,MATCH($A1688,'Snakeden MR'!$X$4:$X$3028,0),1),"-"),"@")))</f>
        <v>-</v>
      </c>
      <c r="G1688" s="159" t="str">
        <f t="shared" si="52"/>
        <v>Not Found</v>
      </c>
      <c r="H1688" t="str" cm="1">
        <f t="array" ref="H1688">IF(SUMPRODUCT((TRIM(C1688:F1688)&lt;&gt;"-")*1)=0,
    "No Data",
    IF(COUNTIF(C1688:F1688,INDEX(_xlfn._xlws.FILTER(C1688:F1688,TRIM(C1688:F1688)&lt;&gt;"-"),1))=SUMPRODUCT((TRIM(C1688:F1688)&lt;&gt;"-")*1),
    "No Change",
    "Change"))</f>
        <v>No Data</v>
      </c>
      <c r="I1688" s="159"/>
      <c r="J1688"/>
      <c r="K1688" s="163"/>
      <c r="L1688" s="147" t="str">
        <f>TRIM(CLEAN(TEXT(IFERROR(INDEX('Glade MR'!$B$4:$C$3000,MATCH($A1688,'Glade MR'!$C$4:$C$3000,0),1),"-"),"@")))</f>
        <v>-</v>
      </c>
      <c r="M1688" s="147" t="str">
        <f>TRIM(CLEAN(TEXT(IFERROR(INDEX('Glade MR'!$I$4:$J$3000,MATCH($A1688,'Glade MR'!$J$4:$J$3000,0),1),"-"),"@")))</f>
        <v>-</v>
      </c>
      <c r="N1688" s="147" t="str">
        <f>TRIM(CLEAN(TEXT(IFERROR(INDEX('Glade MR'!$P$4:$Q$3000,MATCH($A1688,'Glade MR'!$Q$4:$Q$3000,0),1),"-"),"@")))</f>
        <v>-</v>
      </c>
      <c r="O1688" s="147" t="str">
        <f>TRIM(CLEAN(TEXT(IFERROR(INDEX('Glade MR'!$W$4:$X$3000,MATCH($A1688,'Glade MR'!$X$4:$X$3000,0),1),"-"),"@")))</f>
        <v>-</v>
      </c>
      <c r="P1688" s="159" t="str">
        <f t="shared" si="53"/>
        <v>Not Found</v>
      </c>
      <c r="Q1688" t="str" cm="1">
        <f t="array" ref="Q1688">IF(SUMPRODUCT((TRIM(L1688:O1688)&lt;&gt;"-")*1)=0,
    "No Data",
    IF(COUNTIF(L1688:O1688,INDEX(_xlfn._xlws.FILTER(L1688:O1688,TRIM(L1688:O1688)&lt;&gt;"-"),1))=SUMPRODUCT((TRIM(L1688:O1688)&lt;&gt;"-")*1),
    "No Change",
    "Change"))</f>
        <v>No Data</v>
      </c>
      <c r="R1688" s="159"/>
      <c r="S1688" s="111"/>
    </row>
    <row r="1689" spans="1:19" x14ac:dyDescent="0.3">
      <c r="A1689" t="s">
        <v>2304</v>
      </c>
      <c r="B1689" t="s">
        <v>1137</v>
      </c>
      <c r="C1689" s="160" t="str">
        <f>TRIM(CLEAN(TEXT(IFERROR(INDEX('Snakeden MR'!$B$4:$C$3028,MATCH($A1689,'Snakeden MR'!$C$4:$C$3028,0),1),"-"),"@")))</f>
        <v>-</v>
      </c>
      <c r="D1689" s="147" t="str">
        <f>TRIM(CLEAN(TEXT(IFERROR(INDEX('Snakeden MR'!$I$4:$J$3028,MATCH($A1689,'Snakeden MR'!$J$4:$J$3028,0),1),"-"),"@")))</f>
        <v>-</v>
      </c>
      <c r="E1689" s="147" t="str">
        <f>TRIM(CLEAN(TEXT(IFERROR(INDEX('Snakeden MR'!$P$4:$Q$3028,MATCH($A1689,'Snakeden MR'!$Q$4:$Q$3028,0),1),"-"),"@")))</f>
        <v>-</v>
      </c>
      <c r="F1689" s="147" t="str">
        <f>TRIM(CLEAN(TEXT(IFERROR(INDEX('Snakeden MR'!$W$4:$X$3028,MATCH($A1689,'Snakeden MR'!$X$4:$X$3028,0),1),"-"),"@")))</f>
        <v>-</v>
      </c>
      <c r="G1689" s="159" t="str">
        <f t="shared" si="52"/>
        <v>Not Found</v>
      </c>
      <c r="H1689" t="str" cm="1">
        <f t="array" ref="H1689">IF(SUMPRODUCT((TRIM(C1689:F1689)&lt;&gt;"-")*1)=0,
    "No Data",
    IF(COUNTIF(C1689:F1689,INDEX(_xlfn._xlws.FILTER(C1689:F1689,TRIM(C1689:F1689)&lt;&gt;"-"),1))=SUMPRODUCT((TRIM(C1689:F1689)&lt;&gt;"-")*1),
    "No Change",
    "Change"))</f>
        <v>No Data</v>
      </c>
      <c r="I1689" s="159"/>
      <c r="J1689"/>
      <c r="K1689" s="163"/>
      <c r="L1689" s="147" t="str">
        <f>TRIM(CLEAN(TEXT(IFERROR(INDEX('Glade MR'!$B$4:$C$3000,MATCH($A1689,'Glade MR'!$C$4:$C$3000,0),1),"-"),"@")))</f>
        <v>-</v>
      </c>
      <c r="M1689" s="147" t="str">
        <f>TRIM(CLEAN(TEXT(IFERROR(INDEX('Glade MR'!$I$4:$J$3000,MATCH($A1689,'Glade MR'!$J$4:$J$3000,0),1),"-"),"@")))</f>
        <v>Pool 10</v>
      </c>
      <c r="N1689" s="147" t="str">
        <f>TRIM(CLEAN(TEXT(IFERROR(INDEX('Glade MR'!$P$4:$Q$3000,MATCH($A1689,'Glade MR'!$Q$4:$Q$3000,0),1),"-"),"@")))</f>
        <v>-</v>
      </c>
      <c r="O1689" s="147" t="str">
        <f>TRIM(CLEAN(TEXT(IFERROR(INDEX('Glade MR'!$W$4:$X$3000,MATCH($A1689,'Glade MR'!$X$4:$X$3000,0),1),"-"),"@")))</f>
        <v>-</v>
      </c>
      <c r="P1689" s="159" t="str">
        <f t="shared" si="53"/>
        <v>Found</v>
      </c>
      <c r="Q1689" t="str" cm="1">
        <f t="array" ref="Q1689">IF(SUMPRODUCT((TRIM(L1689:O1689)&lt;&gt;"-")*1)=0,
    "No Data",
    IF(COUNTIF(L1689:O1689,INDEX(_xlfn._xlws.FILTER(L1689:O1689,TRIM(L1689:O1689)&lt;&gt;"-"),1))=SUMPRODUCT((TRIM(L1689:O1689)&lt;&gt;"-")*1),
    "No Change",
    "Change"))</f>
        <v>No Change</v>
      </c>
      <c r="R1689" s="159"/>
      <c r="S1689" s="111"/>
    </row>
    <row r="1690" spans="1:19" x14ac:dyDescent="0.3">
      <c r="A1690" t="s">
        <v>2305</v>
      </c>
      <c r="B1690" t="s">
        <v>1137</v>
      </c>
      <c r="C1690" s="160" t="str">
        <f>TRIM(CLEAN(TEXT(IFERROR(INDEX('Snakeden MR'!$B$4:$C$3028,MATCH($A1690,'Snakeden MR'!$C$4:$C$3028,0),1),"-"),"@")))</f>
        <v>-</v>
      </c>
      <c r="D1690" s="147" t="str">
        <f>TRIM(CLEAN(TEXT(IFERROR(INDEX('Snakeden MR'!$I$4:$J$3028,MATCH($A1690,'Snakeden MR'!$J$4:$J$3028,0),1),"-"),"@")))</f>
        <v>-</v>
      </c>
      <c r="E1690" s="147" t="str">
        <f>TRIM(CLEAN(TEXT(IFERROR(INDEX('Snakeden MR'!$P$4:$Q$3028,MATCH($A1690,'Snakeden MR'!$Q$4:$Q$3028,0),1),"-"),"@")))</f>
        <v>-</v>
      </c>
      <c r="F1690" s="147" t="str">
        <f>TRIM(CLEAN(TEXT(IFERROR(INDEX('Snakeden MR'!$W$4:$X$3028,MATCH($A1690,'Snakeden MR'!$X$4:$X$3028,0),1),"-"),"@")))</f>
        <v>-</v>
      </c>
      <c r="G1690" s="159" t="str">
        <f t="shared" si="52"/>
        <v>Not Found</v>
      </c>
      <c r="H1690" t="str" cm="1">
        <f t="array" ref="H1690">IF(SUMPRODUCT((TRIM(C1690:F1690)&lt;&gt;"-")*1)=0,
    "No Data",
    IF(COUNTIF(C1690:F1690,INDEX(_xlfn._xlws.FILTER(C1690:F1690,TRIM(C1690:F1690)&lt;&gt;"-"),1))=SUMPRODUCT((TRIM(C1690:F1690)&lt;&gt;"-")*1),
    "No Change",
    "Change"))</f>
        <v>No Data</v>
      </c>
      <c r="I1690" s="159"/>
      <c r="J1690"/>
      <c r="K1690" s="163"/>
      <c r="L1690" s="147" t="str">
        <f>TRIM(CLEAN(TEXT(IFERROR(INDEX('Glade MR'!$B$4:$C$3000,MATCH($A1690,'Glade MR'!$C$4:$C$3000,0),1),"-"),"@")))</f>
        <v>-</v>
      </c>
      <c r="M1690" s="147" t="str">
        <f>TRIM(CLEAN(TEXT(IFERROR(INDEX('Glade MR'!$I$4:$J$3000,MATCH($A1690,'Glade MR'!$J$4:$J$3000,0),1),"-"),"@")))</f>
        <v>-</v>
      </c>
      <c r="N1690" s="147" t="str">
        <f>TRIM(CLEAN(TEXT(IFERROR(INDEX('Glade MR'!$P$4:$Q$3000,MATCH($A1690,'Glade MR'!$Q$4:$Q$3000,0),1),"-"),"@")))</f>
        <v>-</v>
      </c>
      <c r="O1690" s="147" t="str">
        <f>TRIM(CLEAN(TEXT(IFERROR(INDEX('Glade MR'!$W$4:$X$3000,MATCH($A1690,'Glade MR'!$X$4:$X$3000,0),1),"-"),"@")))</f>
        <v>-</v>
      </c>
      <c r="P1690" s="159" t="str">
        <f t="shared" si="53"/>
        <v>Not Found</v>
      </c>
      <c r="Q1690" t="str" cm="1">
        <f t="array" ref="Q1690">IF(SUMPRODUCT((TRIM(L1690:O1690)&lt;&gt;"-")*1)=0,
    "No Data",
    IF(COUNTIF(L1690:O1690,INDEX(_xlfn._xlws.FILTER(L1690:O1690,TRIM(L1690:O1690)&lt;&gt;"-"),1))=SUMPRODUCT((TRIM(L1690:O1690)&lt;&gt;"-")*1),
    "No Change",
    "Change"))</f>
        <v>No Data</v>
      </c>
      <c r="R1690" s="159"/>
      <c r="S1690" s="111"/>
    </row>
    <row r="1691" spans="1:19" x14ac:dyDescent="0.3">
      <c r="A1691" t="s">
        <v>2306</v>
      </c>
      <c r="B1691" t="s">
        <v>1137</v>
      </c>
      <c r="C1691" s="160" t="str">
        <f>TRIM(CLEAN(TEXT(IFERROR(INDEX('Snakeden MR'!$B$4:$C$3028,MATCH($A1691,'Snakeden MR'!$C$4:$C$3028,0),1),"-"),"@")))</f>
        <v>-</v>
      </c>
      <c r="D1691" s="147" t="str">
        <f>TRIM(CLEAN(TEXT(IFERROR(INDEX('Snakeden MR'!$I$4:$J$3028,MATCH($A1691,'Snakeden MR'!$J$4:$J$3028,0),1),"-"),"@")))</f>
        <v>-</v>
      </c>
      <c r="E1691" s="147" t="str">
        <f>TRIM(CLEAN(TEXT(IFERROR(INDEX('Snakeden MR'!$P$4:$Q$3028,MATCH($A1691,'Snakeden MR'!$Q$4:$Q$3028,0),1),"-"),"@")))</f>
        <v>-</v>
      </c>
      <c r="F1691" s="147" t="str">
        <f>TRIM(CLEAN(TEXT(IFERROR(INDEX('Snakeden MR'!$W$4:$X$3028,MATCH($A1691,'Snakeden MR'!$X$4:$X$3028,0),1),"-"),"@")))</f>
        <v>-</v>
      </c>
      <c r="G1691" s="159" t="str">
        <f t="shared" si="52"/>
        <v>Not Found</v>
      </c>
      <c r="H1691" t="str" cm="1">
        <f t="array" ref="H1691">IF(SUMPRODUCT((TRIM(C1691:F1691)&lt;&gt;"-")*1)=0,
    "No Data",
    IF(COUNTIF(C1691:F1691,INDEX(_xlfn._xlws.FILTER(C1691:F1691,TRIM(C1691:F1691)&lt;&gt;"-"),1))=SUMPRODUCT((TRIM(C1691:F1691)&lt;&gt;"-")*1),
    "No Change",
    "Change"))</f>
        <v>No Data</v>
      </c>
      <c r="I1691" s="159"/>
      <c r="J1691"/>
      <c r="K1691" s="163"/>
      <c r="L1691" s="147" t="str">
        <f>TRIM(CLEAN(TEXT(IFERROR(INDEX('Glade MR'!$B$4:$C$3000,MATCH($A1691,'Glade MR'!$C$4:$C$3000,0),1),"-"),"@")))</f>
        <v>-</v>
      </c>
      <c r="M1691" s="147" t="str">
        <f>TRIM(CLEAN(TEXT(IFERROR(INDEX('Glade MR'!$I$4:$J$3000,MATCH($A1691,'Glade MR'!$J$4:$J$3000,0),1),"-"),"@")))</f>
        <v>-</v>
      </c>
      <c r="N1691" s="147" t="str">
        <f>TRIM(CLEAN(TEXT(IFERROR(INDEX('Glade MR'!$P$4:$Q$3000,MATCH($A1691,'Glade MR'!$Q$4:$Q$3000,0),1),"-"),"@")))</f>
        <v>-</v>
      </c>
      <c r="O1691" s="147" t="str">
        <f>TRIM(CLEAN(TEXT(IFERROR(INDEX('Glade MR'!$W$4:$X$3000,MATCH($A1691,'Glade MR'!$X$4:$X$3000,0),1),"-"),"@")))</f>
        <v>-</v>
      </c>
      <c r="P1691" s="159" t="str">
        <f t="shared" si="53"/>
        <v>Not Found</v>
      </c>
      <c r="Q1691" t="str" cm="1">
        <f t="array" ref="Q1691">IF(SUMPRODUCT((TRIM(L1691:O1691)&lt;&gt;"-")*1)=0,
    "No Data",
    IF(COUNTIF(L1691:O1691,INDEX(_xlfn._xlws.FILTER(L1691:O1691,TRIM(L1691:O1691)&lt;&gt;"-"),1))=SUMPRODUCT((TRIM(L1691:O1691)&lt;&gt;"-")*1),
    "No Change",
    "Change"))</f>
        <v>No Data</v>
      </c>
      <c r="R1691" s="159"/>
      <c r="S1691" s="111"/>
    </row>
    <row r="1692" spans="1:19" x14ac:dyDescent="0.3">
      <c r="A1692" t="s">
        <v>398</v>
      </c>
      <c r="B1692" t="s">
        <v>1137</v>
      </c>
      <c r="C1692" s="160" t="str">
        <f>TRIM(CLEAN(TEXT(IFERROR(INDEX('Snakeden MR'!$B$4:$C$3028,MATCH($A1692,'Snakeden MR'!$C$4:$C$3028,0),1),"-"),"@")))</f>
        <v>-</v>
      </c>
      <c r="D1692" s="147" t="str">
        <f>TRIM(CLEAN(TEXT(IFERROR(INDEX('Snakeden MR'!$I$4:$J$3028,MATCH($A1692,'Snakeden MR'!$J$4:$J$3028,0),1),"-"),"@")))</f>
        <v>-</v>
      </c>
      <c r="E1692" s="147" t="str">
        <f>TRIM(CLEAN(TEXT(IFERROR(INDEX('Snakeden MR'!$P$4:$Q$3028,MATCH($A1692,'Snakeden MR'!$Q$4:$Q$3028,0),1),"-"),"@")))</f>
        <v>-</v>
      </c>
      <c r="F1692" s="147" t="str">
        <f>TRIM(CLEAN(TEXT(IFERROR(INDEX('Snakeden MR'!$W$4:$X$3028,MATCH($A1692,'Snakeden MR'!$X$4:$X$3028,0),1),"-"),"@")))</f>
        <v>-</v>
      </c>
      <c r="G1692" s="159" t="str">
        <f t="shared" si="52"/>
        <v>Not Found</v>
      </c>
      <c r="H1692" t="str" cm="1">
        <f t="array" ref="H1692">IF(SUMPRODUCT((TRIM(C1692:F1692)&lt;&gt;"-")*1)=0,
    "No Data",
    IF(COUNTIF(C1692:F1692,INDEX(_xlfn._xlws.FILTER(C1692:F1692,TRIM(C1692:F1692)&lt;&gt;"-"),1))=SUMPRODUCT((TRIM(C1692:F1692)&lt;&gt;"-")*1),
    "No Change",
    "Change"))</f>
        <v>No Data</v>
      </c>
      <c r="I1692" s="159"/>
      <c r="J1692"/>
      <c r="K1692" s="163"/>
      <c r="L1692" s="147" t="str">
        <f>TRIM(CLEAN(TEXT(IFERROR(INDEX('Glade MR'!$B$4:$C$3000,MATCH($A1692,'Glade MR'!$C$4:$C$3000,0),1),"-"),"@")))</f>
        <v>-</v>
      </c>
      <c r="M1692" s="147" t="str">
        <f>TRIM(CLEAN(TEXT(IFERROR(INDEX('Glade MR'!$I$4:$J$3000,MATCH($A1692,'Glade MR'!$J$4:$J$3000,0),1),"-"),"@")))</f>
        <v>-</v>
      </c>
      <c r="N1692" s="147" t="str">
        <f>TRIM(CLEAN(TEXT(IFERROR(INDEX('Glade MR'!$P$4:$Q$3000,MATCH($A1692,'Glade MR'!$Q$4:$Q$3000,0),1),"-"),"@")))</f>
        <v>Pool 11</v>
      </c>
      <c r="O1692" s="147" t="str">
        <f>TRIM(CLEAN(TEXT(IFERROR(INDEX('Glade MR'!$W$4:$X$3000,MATCH($A1692,'Glade MR'!$X$4:$X$3000,0),1),"-"),"@")))</f>
        <v>Pool 11</v>
      </c>
      <c r="P1692" s="159" t="str">
        <f t="shared" si="53"/>
        <v>Found</v>
      </c>
      <c r="Q1692" t="str" cm="1">
        <f t="array" ref="Q1692">IF(SUMPRODUCT((TRIM(L1692:O1692)&lt;&gt;"-")*1)=0,
    "No Data",
    IF(COUNTIF(L1692:O1692,INDEX(_xlfn._xlws.FILTER(L1692:O1692,TRIM(L1692:O1692)&lt;&gt;"-"),1))=SUMPRODUCT((TRIM(L1692:O1692)&lt;&gt;"-")*1),
    "No Change",
    "Change"))</f>
        <v>No Change</v>
      </c>
      <c r="R1692" s="159"/>
      <c r="S1692" s="111"/>
    </row>
    <row r="1693" spans="1:19" x14ac:dyDescent="0.3">
      <c r="A1693" t="s">
        <v>678</v>
      </c>
      <c r="B1693" t="s">
        <v>1137</v>
      </c>
      <c r="C1693" s="160" t="str">
        <f>TRIM(CLEAN(TEXT(IFERROR(INDEX('Snakeden MR'!$B$4:$C$3028,MATCH($A1693,'Snakeden MR'!$C$4:$C$3028,0),1),"-"),"@")))</f>
        <v>-</v>
      </c>
      <c r="D1693" s="147" t="str">
        <f>TRIM(CLEAN(TEXT(IFERROR(INDEX('Snakeden MR'!$I$4:$J$3028,MATCH($A1693,'Snakeden MR'!$J$4:$J$3028,0),1),"-"),"@")))</f>
        <v>-</v>
      </c>
      <c r="E1693" s="147" t="str">
        <f>TRIM(CLEAN(TEXT(IFERROR(INDEX('Snakeden MR'!$P$4:$Q$3028,MATCH($A1693,'Snakeden MR'!$Q$4:$Q$3028,0),1),"-"),"@")))</f>
        <v>-</v>
      </c>
      <c r="F1693" s="147" t="str">
        <f>TRIM(CLEAN(TEXT(IFERROR(INDEX('Snakeden MR'!$W$4:$X$3028,MATCH($A1693,'Snakeden MR'!$X$4:$X$3028,0),1),"-"),"@")))</f>
        <v>-</v>
      </c>
      <c r="G1693" s="159" t="str">
        <f t="shared" si="52"/>
        <v>Not Found</v>
      </c>
      <c r="H1693" t="str" cm="1">
        <f t="array" ref="H1693">IF(SUMPRODUCT((TRIM(C1693:F1693)&lt;&gt;"-")*1)=0,
    "No Data",
    IF(COUNTIF(C1693:F1693,INDEX(_xlfn._xlws.FILTER(C1693:F1693,TRIM(C1693:F1693)&lt;&gt;"-"),1))=SUMPRODUCT((TRIM(C1693:F1693)&lt;&gt;"-")*1),
    "No Change",
    "Change"))</f>
        <v>No Data</v>
      </c>
      <c r="I1693" s="159"/>
      <c r="J1693"/>
      <c r="K1693" s="163"/>
      <c r="L1693" s="147" t="str">
        <f>TRIM(CLEAN(TEXT(IFERROR(INDEX('Glade MR'!$B$4:$C$3000,MATCH($A1693,'Glade MR'!$C$4:$C$3000,0),1),"-"),"@")))</f>
        <v>Pool 4</v>
      </c>
      <c r="M1693" s="147" t="str">
        <f>TRIM(CLEAN(TEXT(IFERROR(INDEX('Glade MR'!$I$4:$J$3000,MATCH($A1693,'Glade MR'!$J$4:$J$3000,0),1),"-"),"@")))</f>
        <v>-</v>
      </c>
      <c r="N1693" s="147" t="str">
        <f>TRIM(CLEAN(TEXT(IFERROR(INDEX('Glade MR'!$P$4:$Q$3000,MATCH($A1693,'Glade MR'!$Q$4:$Q$3000,0),1),"-"),"@")))</f>
        <v>Pool 5</v>
      </c>
      <c r="O1693" s="147" t="str">
        <f>TRIM(CLEAN(TEXT(IFERROR(INDEX('Glade MR'!$W$4:$X$3000,MATCH($A1693,'Glade MR'!$X$4:$X$3000,0),1),"-"),"@")))</f>
        <v>Pool 5</v>
      </c>
      <c r="P1693" s="159" t="str">
        <f t="shared" si="53"/>
        <v>Found</v>
      </c>
      <c r="Q1693" t="str" cm="1">
        <f t="array" ref="Q1693">IF(SUMPRODUCT((TRIM(L1693:O1693)&lt;&gt;"-")*1)=0,
    "No Data",
    IF(COUNTIF(L1693:O1693,INDEX(_xlfn._xlws.FILTER(L1693:O1693,TRIM(L1693:O1693)&lt;&gt;"-"),1))=SUMPRODUCT((TRIM(L1693:O1693)&lt;&gt;"-")*1),
    "No Change",
    "Change"))</f>
        <v>Change</v>
      </c>
      <c r="R1693" s="159"/>
      <c r="S1693" s="111"/>
    </row>
    <row r="1694" spans="1:19" x14ac:dyDescent="0.3">
      <c r="A1694" t="s">
        <v>2307</v>
      </c>
      <c r="B1694" t="s">
        <v>1137</v>
      </c>
      <c r="C1694" s="160" t="str">
        <f>TRIM(CLEAN(TEXT(IFERROR(INDEX('Snakeden MR'!$B$4:$C$3028,MATCH($A1694,'Snakeden MR'!$C$4:$C$3028,0),1),"-"),"@")))</f>
        <v>-</v>
      </c>
      <c r="D1694" s="147" t="str">
        <f>TRIM(CLEAN(TEXT(IFERROR(INDEX('Snakeden MR'!$I$4:$J$3028,MATCH($A1694,'Snakeden MR'!$J$4:$J$3028,0),1),"-"),"@")))</f>
        <v>-</v>
      </c>
      <c r="E1694" s="147" t="str">
        <f>TRIM(CLEAN(TEXT(IFERROR(INDEX('Snakeden MR'!$P$4:$Q$3028,MATCH($A1694,'Snakeden MR'!$Q$4:$Q$3028,0),1),"-"),"@")))</f>
        <v>-</v>
      </c>
      <c r="F1694" s="147" t="str">
        <f>TRIM(CLEAN(TEXT(IFERROR(INDEX('Snakeden MR'!$W$4:$X$3028,MATCH($A1694,'Snakeden MR'!$X$4:$X$3028,0),1),"-"),"@")))</f>
        <v>-</v>
      </c>
      <c r="G1694" s="159" t="str">
        <f t="shared" si="52"/>
        <v>Not Found</v>
      </c>
      <c r="H1694" t="str" cm="1">
        <f t="array" ref="H1694">IF(SUMPRODUCT((TRIM(C1694:F1694)&lt;&gt;"-")*1)=0,
    "No Data",
    IF(COUNTIF(C1694:F1694,INDEX(_xlfn._xlws.FILTER(C1694:F1694,TRIM(C1694:F1694)&lt;&gt;"-"),1))=SUMPRODUCT((TRIM(C1694:F1694)&lt;&gt;"-")*1),
    "No Change",
    "Change"))</f>
        <v>No Data</v>
      </c>
      <c r="I1694" s="159"/>
      <c r="J1694"/>
      <c r="K1694" s="163"/>
      <c r="L1694" s="147" t="str">
        <f>TRIM(CLEAN(TEXT(IFERROR(INDEX('Glade MR'!$B$4:$C$3000,MATCH($A1694,'Glade MR'!$C$4:$C$3000,0),1),"-"),"@")))</f>
        <v>-</v>
      </c>
      <c r="M1694" s="147" t="str">
        <f>TRIM(CLEAN(TEXT(IFERROR(INDEX('Glade MR'!$I$4:$J$3000,MATCH($A1694,'Glade MR'!$J$4:$J$3000,0),1),"-"),"@")))</f>
        <v>-</v>
      </c>
      <c r="N1694" s="147" t="str">
        <f>TRIM(CLEAN(TEXT(IFERROR(INDEX('Glade MR'!$P$4:$Q$3000,MATCH($A1694,'Glade MR'!$Q$4:$Q$3000,0),1),"-"),"@")))</f>
        <v>-</v>
      </c>
      <c r="O1694" s="147" t="str">
        <f>TRIM(CLEAN(TEXT(IFERROR(INDEX('Glade MR'!$W$4:$X$3000,MATCH($A1694,'Glade MR'!$X$4:$X$3000,0),1),"-"),"@")))</f>
        <v>-</v>
      </c>
      <c r="P1694" s="159" t="str">
        <f t="shared" si="53"/>
        <v>Not Found</v>
      </c>
      <c r="Q1694" t="str" cm="1">
        <f t="array" ref="Q1694">IF(SUMPRODUCT((TRIM(L1694:O1694)&lt;&gt;"-")*1)=0,
    "No Data",
    IF(COUNTIF(L1694:O1694,INDEX(_xlfn._xlws.FILTER(L1694:O1694,TRIM(L1694:O1694)&lt;&gt;"-"),1))=SUMPRODUCT((TRIM(L1694:O1694)&lt;&gt;"-")*1),
    "No Change",
    "Change"))</f>
        <v>No Data</v>
      </c>
      <c r="R1694" s="159"/>
      <c r="S1694" s="111"/>
    </row>
    <row r="1695" spans="1:19" x14ac:dyDescent="0.3">
      <c r="A1695" t="s">
        <v>2308</v>
      </c>
      <c r="B1695" t="s">
        <v>1137</v>
      </c>
      <c r="C1695" s="160" t="str">
        <f>TRIM(CLEAN(TEXT(IFERROR(INDEX('Snakeden MR'!$B$4:$C$3028,MATCH($A1695,'Snakeden MR'!$C$4:$C$3028,0),1),"-"),"@")))</f>
        <v>-</v>
      </c>
      <c r="D1695" s="147" t="str">
        <f>TRIM(CLEAN(TEXT(IFERROR(INDEX('Snakeden MR'!$I$4:$J$3028,MATCH($A1695,'Snakeden MR'!$J$4:$J$3028,0),1),"-"),"@")))</f>
        <v>-</v>
      </c>
      <c r="E1695" s="147" t="str">
        <f>TRIM(CLEAN(TEXT(IFERROR(INDEX('Snakeden MR'!$P$4:$Q$3028,MATCH($A1695,'Snakeden MR'!$Q$4:$Q$3028,0),1),"-"),"@")))</f>
        <v>-</v>
      </c>
      <c r="F1695" s="147" t="str">
        <f>TRIM(CLEAN(TEXT(IFERROR(INDEX('Snakeden MR'!$W$4:$X$3028,MATCH($A1695,'Snakeden MR'!$X$4:$X$3028,0),1),"-"),"@")))</f>
        <v>-</v>
      </c>
      <c r="G1695" s="159" t="str">
        <f t="shared" si="52"/>
        <v>Not Found</v>
      </c>
      <c r="H1695" t="str" cm="1">
        <f t="array" ref="H1695">IF(SUMPRODUCT((TRIM(C1695:F1695)&lt;&gt;"-")*1)=0,
    "No Data",
    IF(COUNTIF(C1695:F1695,INDEX(_xlfn._xlws.FILTER(C1695:F1695,TRIM(C1695:F1695)&lt;&gt;"-"),1))=SUMPRODUCT((TRIM(C1695:F1695)&lt;&gt;"-")*1),
    "No Change",
    "Change"))</f>
        <v>No Data</v>
      </c>
      <c r="I1695" s="159"/>
      <c r="J1695"/>
      <c r="K1695" s="163"/>
      <c r="L1695" s="147" t="str">
        <f>TRIM(CLEAN(TEXT(IFERROR(INDEX('Glade MR'!$B$4:$C$3000,MATCH($A1695,'Glade MR'!$C$4:$C$3000,0),1),"-"),"@")))</f>
        <v>-</v>
      </c>
      <c r="M1695" s="147" t="str">
        <f>TRIM(CLEAN(TEXT(IFERROR(INDEX('Glade MR'!$I$4:$J$3000,MATCH($A1695,'Glade MR'!$J$4:$J$3000,0),1),"-"),"@")))</f>
        <v>-</v>
      </c>
      <c r="N1695" s="147" t="str">
        <f>TRIM(CLEAN(TEXT(IFERROR(INDEX('Glade MR'!$P$4:$Q$3000,MATCH($A1695,'Glade MR'!$Q$4:$Q$3000,0),1),"-"),"@")))</f>
        <v>-</v>
      </c>
      <c r="O1695" s="147" t="str">
        <f>TRIM(CLEAN(TEXT(IFERROR(INDEX('Glade MR'!$W$4:$X$3000,MATCH($A1695,'Glade MR'!$X$4:$X$3000,0),1),"-"),"@")))</f>
        <v>-</v>
      </c>
      <c r="P1695" s="159" t="str">
        <f t="shared" si="53"/>
        <v>Not Found</v>
      </c>
      <c r="Q1695" t="str" cm="1">
        <f t="array" ref="Q1695">IF(SUMPRODUCT((TRIM(L1695:O1695)&lt;&gt;"-")*1)=0,
    "No Data",
    IF(COUNTIF(L1695:O1695,INDEX(_xlfn._xlws.FILTER(L1695:O1695,TRIM(L1695:O1695)&lt;&gt;"-"),1))=SUMPRODUCT((TRIM(L1695:O1695)&lt;&gt;"-")*1),
    "No Change",
    "Change"))</f>
        <v>No Data</v>
      </c>
      <c r="R1695" s="159"/>
      <c r="S1695" s="111"/>
    </row>
    <row r="1696" spans="1:19" x14ac:dyDescent="0.3">
      <c r="A1696" t="s">
        <v>2309</v>
      </c>
      <c r="B1696" t="s">
        <v>1137</v>
      </c>
      <c r="C1696" s="160" t="str">
        <f>TRIM(CLEAN(TEXT(IFERROR(INDEX('Snakeden MR'!$B$4:$C$3028,MATCH($A1696,'Snakeden MR'!$C$4:$C$3028,0),1),"-"),"@")))</f>
        <v>-</v>
      </c>
      <c r="D1696" s="147" t="str">
        <f>TRIM(CLEAN(TEXT(IFERROR(INDEX('Snakeden MR'!$I$4:$J$3028,MATCH($A1696,'Snakeden MR'!$J$4:$J$3028,0),1),"-"),"@")))</f>
        <v>-</v>
      </c>
      <c r="E1696" s="147" t="str">
        <f>TRIM(CLEAN(TEXT(IFERROR(INDEX('Snakeden MR'!$P$4:$Q$3028,MATCH($A1696,'Snakeden MR'!$Q$4:$Q$3028,0),1),"-"),"@")))</f>
        <v>-</v>
      </c>
      <c r="F1696" s="147" t="str">
        <f>TRIM(CLEAN(TEXT(IFERROR(INDEX('Snakeden MR'!$W$4:$X$3028,MATCH($A1696,'Snakeden MR'!$X$4:$X$3028,0),1),"-"),"@")))</f>
        <v>-</v>
      </c>
      <c r="G1696" s="159" t="str">
        <f t="shared" si="52"/>
        <v>Not Found</v>
      </c>
      <c r="H1696" t="str" cm="1">
        <f t="array" ref="H1696">IF(SUMPRODUCT((TRIM(C1696:F1696)&lt;&gt;"-")*1)=0,
    "No Data",
    IF(COUNTIF(C1696:F1696,INDEX(_xlfn._xlws.FILTER(C1696:F1696,TRIM(C1696:F1696)&lt;&gt;"-"),1))=SUMPRODUCT((TRIM(C1696:F1696)&lt;&gt;"-")*1),
    "No Change",
    "Change"))</f>
        <v>No Data</v>
      </c>
      <c r="I1696" s="159"/>
      <c r="J1696"/>
      <c r="K1696" s="163"/>
      <c r="L1696" s="147" t="str">
        <f>TRIM(CLEAN(TEXT(IFERROR(INDEX('Glade MR'!$B$4:$C$3000,MATCH($A1696,'Glade MR'!$C$4:$C$3000,0),1),"-"),"@")))</f>
        <v>-</v>
      </c>
      <c r="M1696" s="147" t="str">
        <f>TRIM(CLEAN(TEXT(IFERROR(INDEX('Glade MR'!$I$4:$J$3000,MATCH($A1696,'Glade MR'!$J$4:$J$3000,0),1),"-"),"@")))</f>
        <v>-</v>
      </c>
      <c r="N1696" s="147" t="str">
        <f>TRIM(CLEAN(TEXT(IFERROR(INDEX('Glade MR'!$P$4:$Q$3000,MATCH($A1696,'Glade MR'!$Q$4:$Q$3000,0),1),"-"),"@")))</f>
        <v>-</v>
      </c>
      <c r="O1696" s="147" t="str">
        <f>TRIM(CLEAN(TEXT(IFERROR(INDEX('Glade MR'!$W$4:$X$3000,MATCH($A1696,'Glade MR'!$X$4:$X$3000,0),1),"-"),"@")))</f>
        <v>-</v>
      </c>
      <c r="P1696" s="159" t="str">
        <f t="shared" si="53"/>
        <v>Not Found</v>
      </c>
      <c r="Q1696" t="str" cm="1">
        <f t="array" ref="Q1696">IF(SUMPRODUCT((TRIM(L1696:O1696)&lt;&gt;"-")*1)=0,
    "No Data",
    IF(COUNTIF(L1696:O1696,INDEX(_xlfn._xlws.FILTER(L1696:O1696,TRIM(L1696:O1696)&lt;&gt;"-"),1))=SUMPRODUCT((TRIM(L1696:O1696)&lt;&gt;"-")*1),
    "No Change",
    "Change"))</f>
        <v>No Data</v>
      </c>
      <c r="R1696" s="159"/>
      <c r="S1696" s="111"/>
    </row>
    <row r="1697" spans="1:19" x14ac:dyDescent="0.3">
      <c r="A1697" t="s">
        <v>820</v>
      </c>
      <c r="B1697" t="s">
        <v>1137</v>
      </c>
      <c r="C1697" s="160" t="str">
        <f>TRIM(CLEAN(TEXT(IFERROR(INDEX('Snakeden MR'!$B$4:$C$3028,MATCH($A1697,'Snakeden MR'!$C$4:$C$3028,0),1),"-"),"@")))</f>
        <v>-</v>
      </c>
      <c r="D1697" s="147" t="str">
        <f>TRIM(CLEAN(TEXT(IFERROR(INDEX('Snakeden MR'!$I$4:$J$3028,MATCH($A1697,'Snakeden MR'!$J$4:$J$3028,0),1),"-"),"@")))</f>
        <v>-</v>
      </c>
      <c r="E1697" s="147" t="str">
        <f>TRIM(CLEAN(TEXT(IFERROR(INDEX('Snakeden MR'!$P$4:$Q$3028,MATCH($A1697,'Snakeden MR'!$Q$4:$Q$3028,0),1),"-"),"@")))</f>
        <v>-</v>
      </c>
      <c r="F1697" s="147" t="str">
        <f>TRIM(CLEAN(TEXT(IFERROR(INDEX('Snakeden MR'!$W$4:$X$3028,MATCH($A1697,'Snakeden MR'!$X$4:$X$3028,0),1),"-"),"@")))</f>
        <v>-</v>
      </c>
      <c r="G1697" s="159" t="str">
        <f t="shared" si="52"/>
        <v>Not Found</v>
      </c>
      <c r="H1697" t="str" cm="1">
        <f t="array" ref="H1697">IF(SUMPRODUCT((TRIM(C1697:F1697)&lt;&gt;"-")*1)=0,
    "No Data",
    IF(COUNTIF(C1697:F1697,INDEX(_xlfn._xlws.FILTER(C1697:F1697,TRIM(C1697:F1697)&lt;&gt;"-"),1))=SUMPRODUCT((TRIM(C1697:F1697)&lt;&gt;"-")*1),
    "No Change",
    "Change"))</f>
        <v>No Data</v>
      </c>
      <c r="I1697" s="159"/>
      <c r="J1697"/>
      <c r="K1697" s="163"/>
      <c r="L1697" s="147" t="str">
        <f>TRIM(CLEAN(TEXT(IFERROR(INDEX('Glade MR'!$B$4:$C$3000,MATCH($A1697,'Glade MR'!$C$4:$C$3000,0),1),"-"),"@")))</f>
        <v>-</v>
      </c>
      <c r="M1697" s="147" t="str">
        <f>TRIM(CLEAN(TEXT(IFERROR(INDEX('Glade MR'!$I$4:$J$3000,MATCH($A1697,'Glade MR'!$J$4:$J$3000,0),1),"-"),"@")))</f>
        <v>-</v>
      </c>
      <c r="N1697" s="147" t="str">
        <f>TRIM(CLEAN(TEXT(IFERROR(INDEX('Glade MR'!$P$4:$Q$3000,MATCH($A1697,'Glade MR'!$Q$4:$Q$3000,0),1),"-"),"@")))</f>
        <v>-</v>
      </c>
      <c r="O1697" s="147" t="str">
        <f>TRIM(CLEAN(TEXT(IFERROR(INDEX('Glade MR'!$W$4:$X$3000,MATCH($A1697,'Glade MR'!$X$4:$X$3000,0),1),"-"),"@")))</f>
        <v>Pool 4</v>
      </c>
      <c r="P1697" s="159" t="str">
        <f t="shared" si="53"/>
        <v>Found</v>
      </c>
      <c r="Q1697" t="str" cm="1">
        <f t="array" ref="Q1697">IF(SUMPRODUCT((TRIM(L1697:O1697)&lt;&gt;"-")*1)=0,
    "No Data",
    IF(COUNTIF(L1697:O1697,INDEX(_xlfn._xlws.FILTER(L1697:O1697,TRIM(L1697:O1697)&lt;&gt;"-"),1))=SUMPRODUCT((TRIM(L1697:O1697)&lt;&gt;"-")*1),
    "No Change",
    "Change"))</f>
        <v>No Change</v>
      </c>
      <c r="R1697" s="159"/>
      <c r="S1697" s="111"/>
    </row>
    <row r="1698" spans="1:19" x14ac:dyDescent="0.3">
      <c r="A1698" t="s">
        <v>2310</v>
      </c>
      <c r="B1698" t="s">
        <v>1137</v>
      </c>
      <c r="C1698" s="160" t="str">
        <f>TRIM(CLEAN(TEXT(IFERROR(INDEX('Snakeden MR'!$B$4:$C$3028,MATCH($A1698,'Snakeden MR'!$C$4:$C$3028,0),1),"-"),"@")))</f>
        <v>-</v>
      </c>
      <c r="D1698" s="147" t="str">
        <f>TRIM(CLEAN(TEXT(IFERROR(INDEX('Snakeden MR'!$I$4:$J$3028,MATCH($A1698,'Snakeden MR'!$J$4:$J$3028,0),1),"-"),"@")))</f>
        <v>-</v>
      </c>
      <c r="E1698" s="147" t="str">
        <f>TRIM(CLEAN(TEXT(IFERROR(INDEX('Snakeden MR'!$P$4:$Q$3028,MATCH($A1698,'Snakeden MR'!$Q$4:$Q$3028,0),1),"-"),"@")))</f>
        <v>-</v>
      </c>
      <c r="F1698" s="147" t="str">
        <f>TRIM(CLEAN(TEXT(IFERROR(INDEX('Snakeden MR'!$W$4:$X$3028,MATCH($A1698,'Snakeden MR'!$X$4:$X$3028,0),1),"-"),"@")))</f>
        <v>-</v>
      </c>
      <c r="G1698" s="159" t="str">
        <f t="shared" si="52"/>
        <v>Not Found</v>
      </c>
      <c r="H1698" t="str" cm="1">
        <f t="array" ref="H1698">IF(SUMPRODUCT((TRIM(C1698:F1698)&lt;&gt;"-")*1)=0,
    "No Data",
    IF(COUNTIF(C1698:F1698,INDEX(_xlfn._xlws.FILTER(C1698:F1698,TRIM(C1698:F1698)&lt;&gt;"-"),1))=SUMPRODUCT((TRIM(C1698:F1698)&lt;&gt;"-")*1),
    "No Change",
    "Change"))</f>
        <v>No Data</v>
      </c>
      <c r="I1698" s="159"/>
      <c r="J1698"/>
      <c r="K1698" s="163"/>
      <c r="L1698" s="147" t="str">
        <f>TRIM(CLEAN(TEXT(IFERROR(INDEX('Glade MR'!$B$4:$C$3000,MATCH($A1698,'Glade MR'!$C$4:$C$3000,0),1),"-"),"@")))</f>
        <v>-</v>
      </c>
      <c r="M1698" s="147" t="str">
        <f>TRIM(CLEAN(TEXT(IFERROR(INDEX('Glade MR'!$I$4:$J$3000,MATCH($A1698,'Glade MR'!$J$4:$J$3000,0),1),"-"),"@")))</f>
        <v>-</v>
      </c>
      <c r="N1698" s="147" t="str">
        <f>TRIM(CLEAN(TEXT(IFERROR(INDEX('Glade MR'!$P$4:$Q$3000,MATCH($A1698,'Glade MR'!$Q$4:$Q$3000,0),1),"-"),"@")))</f>
        <v>-</v>
      </c>
      <c r="O1698" s="147" t="str">
        <f>TRIM(CLEAN(TEXT(IFERROR(INDEX('Glade MR'!$W$4:$X$3000,MATCH($A1698,'Glade MR'!$X$4:$X$3000,0),1),"-"),"@")))</f>
        <v>-</v>
      </c>
      <c r="P1698" s="159" t="str">
        <f t="shared" si="53"/>
        <v>Not Found</v>
      </c>
      <c r="Q1698" t="str" cm="1">
        <f t="array" ref="Q1698">IF(SUMPRODUCT((TRIM(L1698:O1698)&lt;&gt;"-")*1)=0,
    "No Data",
    IF(COUNTIF(L1698:O1698,INDEX(_xlfn._xlws.FILTER(L1698:O1698,TRIM(L1698:O1698)&lt;&gt;"-"),1))=SUMPRODUCT((TRIM(L1698:O1698)&lt;&gt;"-")*1),
    "No Change",
    "Change"))</f>
        <v>No Data</v>
      </c>
      <c r="R1698" s="159"/>
      <c r="S1698" s="111"/>
    </row>
    <row r="1699" spans="1:19" x14ac:dyDescent="0.3">
      <c r="A1699" t="s">
        <v>2311</v>
      </c>
      <c r="B1699" t="s">
        <v>1137</v>
      </c>
      <c r="C1699" s="160" t="str">
        <f>TRIM(CLEAN(TEXT(IFERROR(INDEX('Snakeden MR'!$B$4:$C$3028,MATCH($A1699,'Snakeden MR'!$C$4:$C$3028,0),1),"-"),"@")))</f>
        <v>-</v>
      </c>
      <c r="D1699" s="147" t="str">
        <f>TRIM(CLEAN(TEXT(IFERROR(INDEX('Snakeden MR'!$I$4:$J$3028,MATCH($A1699,'Snakeden MR'!$J$4:$J$3028,0),1),"-"),"@")))</f>
        <v>-</v>
      </c>
      <c r="E1699" s="147" t="str">
        <f>TRIM(CLEAN(TEXT(IFERROR(INDEX('Snakeden MR'!$P$4:$Q$3028,MATCH($A1699,'Snakeden MR'!$Q$4:$Q$3028,0),1),"-"),"@")))</f>
        <v>-</v>
      </c>
      <c r="F1699" s="147" t="str">
        <f>TRIM(CLEAN(TEXT(IFERROR(INDEX('Snakeden MR'!$W$4:$X$3028,MATCH($A1699,'Snakeden MR'!$X$4:$X$3028,0),1),"-"),"@")))</f>
        <v>-</v>
      </c>
      <c r="G1699" s="159" t="str">
        <f t="shared" si="52"/>
        <v>Not Found</v>
      </c>
      <c r="H1699" t="str" cm="1">
        <f t="array" ref="H1699">IF(SUMPRODUCT((TRIM(C1699:F1699)&lt;&gt;"-")*1)=0,
    "No Data",
    IF(COUNTIF(C1699:F1699,INDEX(_xlfn._xlws.FILTER(C1699:F1699,TRIM(C1699:F1699)&lt;&gt;"-"),1))=SUMPRODUCT((TRIM(C1699:F1699)&lt;&gt;"-")*1),
    "No Change",
    "Change"))</f>
        <v>No Data</v>
      </c>
      <c r="I1699" s="159"/>
      <c r="J1699"/>
      <c r="K1699" s="163"/>
      <c r="L1699" s="147" t="str">
        <f>TRIM(CLEAN(TEXT(IFERROR(INDEX('Glade MR'!$B$4:$C$3000,MATCH($A1699,'Glade MR'!$C$4:$C$3000,0),1),"-"),"@")))</f>
        <v>-</v>
      </c>
      <c r="M1699" s="147" t="str">
        <f>TRIM(CLEAN(TEXT(IFERROR(INDEX('Glade MR'!$I$4:$J$3000,MATCH($A1699,'Glade MR'!$J$4:$J$3000,0),1),"-"),"@")))</f>
        <v>-</v>
      </c>
      <c r="N1699" s="147" t="str">
        <f>TRIM(CLEAN(TEXT(IFERROR(INDEX('Glade MR'!$P$4:$Q$3000,MATCH($A1699,'Glade MR'!$Q$4:$Q$3000,0),1),"-"),"@")))</f>
        <v>-</v>
      </c>
      <c r="O1699" s="147" t="str">
        <f>TRIM(CLEAN(TEXT(IFERROR(INDEX('Glade MR'!$W$4:$X$3000,MATCH($A1699,'Glade MR'!$X$4:$X$3000,0),1),"-"),"@")))</f>
        <v>-</v>
      </c>
      <c r="P1699" s="159" t="str">
        <f t="shared" si="53"/>
        <v>Not Found</v>
      </c>
      <c r="Q1699" t="str" cm="1">
        <f t="array" ref="Q1699">IF(SUMPRODUCT((TRIM(L1699:O1699)&lt;&gt;"-")*1)=0,
    "No Data",
    IF(COUNTIF(L1699:O1699,INDEX(_xlfn._xlws.FILTER(L1699:O1699,TRIM(L1699:O1699)&lt;&gt;"-"),1))=SUMPRODUCT((TRIM(L1699:O1699)&lt;&gt;"-")*1),
    "No Change",
    "Change"))</f>
        <v>No Data</v>
      </c>
      <c r="R1699" s="159"/>
      <c r="S1699" s="111"/>
    </row>
    <row r="1700" spans="1:19" x14ac:dyDescent="0.3">
      <c r="A1700" t="s">
        <v>2312</v>
      </c>
      <c r="B1700" t="s">
        <v>1137</v>
      </c>
      <c r="C1700" s="160" t="str">
        <f>TRIM(CLEAN(TEXT(IFERROR(INDEX('Snakeden MR'!$B$4:$C$3028,MATCH($A1700,'Snakeden MR'!$C$4:$C$3028,0),1),"-"),"@")))</f>
        <v>-</v>
      </c>
      <c r="D1700" s="147" t="str">
        <f>TRIM(CLEAN(TEXT(IFERROR(INDEX('Snakeden MR'!$I$4:$J$3028,MATCH($A1700,'Snakeden MR'!$J$4:$J$3028,0),1),"-"),"@")))</f>
        <v>-</v>
      </c>
      <c r="E1700" s="147" t="str">
        <f>TRIM(CLEAN(TEXT(IFERROR(INDEX('Snakeden MR'!$P$4:$Q$3028,MATCH($A1700,'Snakeden MR'!$Q$4:$Q$3028,0),1),"-"),"@")))</f>
        <v>-</v>
      </c>
      <c r="F1700" s="147" t="str">
        <f>TRIM(CLEAN(TEXT(IFERROR(INDEX('Snakeden MR'!$W$4:$X$3028,MATCH($A1700,'Snakeden MR'!$X$4:$X$3028,0),1),"-"),"@")))</f>
        <v>-</v>
      </c>
      <c r="G1700" s="159" t="str">
        <f t="shared" si="52"/>
        <v>Not Found</v>
      </c>
      <c r="H1700" t="str" cm="1">
        <f t="array" ref="H1700">IF(SUMPRODUCT((TRIM(C1700:F1700)&lt;&gt;"-")*1)=0,
    "No Data",
    IF(COUNTIF(C1700:F1700,INDEX(_xlfn._xlws.FILTER(C1700:F1700,TRIM(C1700:F1700)&lt;&gt;"-"),1))=SUMPRODUCT((TRIM(C1700:F1700)&lt;&gt;"-")*1),
    "No Change",
    "Change"))</f>
        <v>No Data</v>
      </c>
      <c r="I1700" s="159"/>
      <c r="J1700"/>
      <c r="K1700" s="163"/>
      <c r="L1700" s="147" t="str">
        <f>TRIM(CLEAN(TEXT(IFERROR(INDEX('Glade MR'!$B$4:$C$3000,MATCH($A1700,'Glade MR'!$C$4:$C$3000,0),1),"-"),"@")))</f>
        <v>-</v>
      </c>
      <c r="M1700" s="147" t="str">
        <f>TRIM(CLEAN(TEXT(IFERROR(INDEX('Glade MR'!$I$4:$J$3000,MATCH($A1700,'Glade MR'!$J$4:$J$3000,0),1),"-"),"@")))</f>
        <v>-</v>
      </c>
      <c r="N1700" s="147" t="str">
        <f>TRIM(CLEAN(TEXT(IFERROR(INDEX('Glade MR'!$P$4:$Q$3000,MATCH($A1700,'Glade MR'!$Q$4:$Q$3000,0),1),"-"),"@")))</f>
        <v>-</v>
      </c>
      <c r="O1700" s="147" t="str">
        <f>TRIM(CLEAN(TEXT(IFERROR(INDEX('Glade MR'!$W$4:$X$3000,MATCH($A1700,'Glade MR'!$X$4:$X$3000,0),1),"-"),"@")))</f>
        <v>-</v>
      </c>
      <c r="P1700" s="159" t="str">
        <f t="shared" si="53"/>
        <v>Not Found</v>
      </c>
      <c r="Q1700" t="str" cm="1">
        <f t="array" ref="Q1700">IF(SUMPRODUCT((TRIM(L1700:O1700)&lt;&gt;"-")*1)=0,
    "No Data",
    IF(COUNTIF(L1700:O1700,INDEX(_xlfn._xlws.FILTER(L1700:O1700,TRIM(L1700:O1700)&lt;&gt;"-"),1))=SUMPRODUCT((TRIM(L1700:O1700)&lt;&gt;"-")*1),
    "No Change",
    "Change"))</f>
        <v>No Data</v>
      </c>
      <c r="R1700" s="159"/>
      <c r="S1700" s="111"/>
    </row>
    <row r="1701" spans="1:19" x14ac:dyDescent="0.3">
      <c r="A1701" t="s">
        <v>2313</v>
      </c>
      <c r="B1701" t="s">
        <v>1137</v>
      </c>
      <c r="C1701" s="160" t="str">
        <f>TRIM(CLEAN(TEXT(IFERROR(INDEX('Snakeden MR'!$B$4:$C$3028,MATCH($A1701,'Snakeden MR'!$C$4:$C$3028,0),1),"-"),"@")))</f>
        <v>-</v>
      </c>
      <c r="D1701" s="147" t="str">
        <f>TRIM(CLEAN(TEXT(IFERROR(INDEX('Snakeden MR'!$I$4:$J$3028,MATCH($A1701,'Snakeden MR'!$J$4:$J$3028,0),1),"-"),"@")))</f>
        <v>-</v>
      </c>
      <c r="E1701" s="147" t="str">
        <f>TRIM(CLEAN(TEXT(IFERROR(INDEX('Snakeden MR'!$P$4:$Q$3028,MATCH($A1701,'Snakeden MR'!$Q$4:$Q$3028,0),1),"-"),"@")))</f>
        <v>-</v>
      </c>
      <c r="F1701" s="147" t="str">
        <f>TRIM(CLEAN(TEXT(IFERROR(INDEX('Snakeden MR'!$W$4:$X$3028,MATCH($A1701,'Snakeden MR'!$X$4:$X$3028,0),1),"-"),"@")))</f>
        <v>-</v>
      </c>
      <c r="G1701" s="159" t="str">
        <f t="shared" si="52"/>
        <v>Not Found</v>
      </c>
      <c r="H1701" t="str" cm="1">
        <f t="array" ref="H1701">IF(SUMPRODUCT((TRIM(C1701:F1701)&lt;&gt;"-")*1)=0,
    "No Data",
    IF(COUNTIF(C1701:F1701,INDEX(_xlfn._xlws.FILTER(C1701:F1701,TRIM(C1701:F1701)&lt;&gt;"-"),1))=SUMPRODUCT((TRIM(C1701:F1701)&lt;&gt;"-")*1),
    "No Change",
    "Change"))</f>
        <v>No Data</v>
      </c>
      <c r="I1701" s="159"/>
      <c r="J1701"/>
      <c r="K1701" s="163"/>
      <c r="L1701" s="147" t="str">
        <f>TRIM(CLEAN(TEXT(IFERROR(INDEX('Glade MR'!$B$4:$C$3000,MATCH($A1701,'Glade MR'!$C$4:$C$3000,0),1),"-"),"@")))</f>
        <v>-</v>
      </c>
      <c r="M1701" s="147" t="str">
        <f>TRIM(CLEAN(TEXT(IFERROR(INDEX('Glade MR'!$I$4:$J$3000,MATCH($A1701,'Glade MR'!$J$4:$J$3000,0),1),"-"),"@")))</f>
        <v>-</v>
      </c>
      <c r="N1701" s="147" t="str">
        <f>TRIM(CLEAN(TEXT(IFERROR(INDEX('Glade MR'!$P$4:$Q$3000,MATCH($A1701,'Glade MR'!$Q$4:$Q$3000,0),1),"-"),"@")))</f>
        <v>-</v>
      </c>
      <c r="O1701" s="147" t="str">
        <f>TRIM(CLEAN(TEXT(IFERROR(INDEX('Glade MR'!$W$4:$X$3000,MATCH($A1701,'Glade MR'!$X$4:$X$3000,0),1),"-"),"@")))</f>
        <v>-</v>
      </c>
      <c r="P1701" s="159" t="str">
        <f t="shared" si="53"/>
        <v>Not Found</v>
      </c>
      <c r="Q1701" t="str" cm="1">
        <f t="array" ref="Q1701">IF(SUMPRODUCT((TRIM(L1701:O1701)&lt;&gt;"-")*1)=0,
    "No Data",
    IF(COUNTIF(L1701:O1701,INDEX(_xlfn._xlws.FILTER(L1701:O1701,TRIM(L1701:O1701)&lt;&gt;"-"),1))=SUMPRODUCT((TRIM(L1701:O1701)&lt;&gt;"-")*1),
    "No Change",
    "Change"))</f>
        <v>No Data</v>
      </c>
      <c r="R1701" s="159"/>
      <c r="S1701" s="111"/>
    </row>
    <row r="1702" spans="1:19" x14ac:dyDescent="0.3">
      <c r="A1702" t="s">
        <v>438</v>
      </c>
      <c r="B1702" t="s">
        <v>1137</v>
      </c>
      <c r="C1702" s="160" t="str">
        <f>TRIM(CLEAN(TEXT(IFERROR(INDEX('Snakeden MR'!$B$4:$C$3028,MATCH($A1702,'Snakeden MR'!$C$4:$C$3028,0),1),"-"),"@")))</f>
        <v>-</v>
      </c>
      <c r="D1702" s="147" t="str">
        <f>TRIM(CLEAN(TEXT(IFERROR(INDEX('Snakeden MR'!$I$4:$J$3028,MATCH($A1702,'Snakeden MR'!$J$4:$J$3028,0),1),"-"),"@")))</f>
        <v>-</v>
      </c>
      <c r="E1702" s="147" t="str">
        <f>TRIM(CLEAN(TEXT(IFERROR(INDEX('Snakeden MR'!$P$4:$Q$3028,MATCH($A1702,'Snakeden MR'!$Q$4:$Q$3028,0),1),"-"),"@")))</f>
        <v>-</v>
      </c>
      <c r="F1702" s="147" t="str">
        <f>TRIM(CLEAN(TEXT(IFERROR(INDEX('Snakeden MR'!$W$4:$X$3028,MATCH($A1702,'Snakeden MR'!$X$4:$X$3028,0),1),"-"),"@")))</f>
        <v>-</v>
      </c>
      <c r="G1702" s="159" t="str">
        <f t="shared" si="52"/>
        <v>Not Found</v>
      </c>
      <c r="H1702" t="str" cm="1">
        <f t="array" ref="H1702">IF(SUMPRODUCT((TRIM(C1702:F1702)&lt;&gt;"-")*1)=0,
    "No Data",
    IF(COUNTIF(C1702:F1702,INDEX(_xlfn._xlws.FILTER(C1702:F1702,TRIM(C1702:F1702)&lt;&gt;"-"),1))=SUMPRODUCT((TRIM(C1702:F1702)&lt;&gt;"-")*1),
    "No Change",
    "Change"))</f>
        <v>No Data</v>
      </c>
      <c r="I1702" s="159"/>
      <c r="J1702"/>
      <c r="K1702" s="163"/>
      <c r="L1702" s="147" t="str">
        <f>TRIM(CLEAN(TEXT(IFERROR(INDEX('Glade MR'!$B$4:$C$3000,MATCH($A1702,'Glade MR'!$C$4:$C$3000,0),1),"-"),"@")))</f>
        <v>-</v>
      </c>
      <c r="M1702" s="147" t="str">
        <f>TRIM(CLEAN(TEXT(IFERROR(INDEX('Glade MR'!$I$4:$J$3000,MATCH($A1702,'Glade MR'!$J$4:$J$3000,0),1),"-"),"@")))</f>
        <v>-</v>
      </c>
      <c r="N1702" s="147" t="str">
        <f>TRIM(CLEAN(TEXT(IFERROR(INDEX('Glade MR'!$P$4:$Q$3000,MATCH($A1702,'Glade MR'!$Q$4:$Q$3000,0),1),"-"),"@")))</f>
        <v>-</v>
      </c>
      <c r="O1702" s="147" t="str">
        <f>TRIM(CLEAN(TEXT(IFERROR(INDEX('Glade MR'!$W$4:$X$3000,MATCH($A1702,'Glade MR'!$X$4:$X$3000,0),1),"-"),"@")))</f>
        <v>Pool 11</v>
      </c>
      <c r="P1702" s="159" t="str">
        <f t="shared" si="53"/>
        <v>Found</v>
      </c>
      <c r="Q1702" t="str" cm="1">
        <f t="array" ref="Q1702">IF(SUMPRODUCT((TRIM(L1702:O1702)&lt;&gt;"-")*1)=0,
    "No Data",
    IF(COUNTIF(L1702:O1702,INDEX(_xlfn._xlws.FILTER(L1702:O1702,TRIM(L1702:O1702)&lt;&gt;"-"),1))=SUMPRODUCT((TRIM(L1702:O1702)&lt;&gt;"-")*1),
    "No Change",
    "Change"))</f>
        <v>No Change</v>
      </c>
      <c r="R1702" s="159"/>
      <c r="S1702" s="111"/>
    </row>
    <row r="1703" spans="1:19" x14ac:dyDescent="0.3">
      <c r="A1703" t="s">
        <v>2314</v>
      </c>
      <c r="B1703" t="s">
        <v>1137</v>
      </c>
      <c r="C1703" s="160" t="str">
        <f>TRIM(CLEAN(TEXT(IFERROR(INDEX('Snakeden MR'!$B$4:$C$3028,MATCH($A1703,'Snakeden MR'!$C$4:$C$3028,0),1),"-"),"@")))</f>
        <v>-</v>
      </c>
      <c r="D1703" s="147" t="str">
        <f>TRIM(CLEAN(TEXT(IFERROR(INDEX('Snakeden MR'!$I$4:$J$3028,MATCH($A1703,'Snakeden MR'!$J$4:$J$3028,0),1),"-"),"@")))</f>
        <v>-</v>
      </c>
      <c r="E1703" s="147" t="str">
        <f>TRIM(CLEAN(TEXT(IFERROR(INDEX('Snakeden MR'!$P$4:$Q$3028,MATCH($A1703,'Snakeden MR'!$Q$4:$Q$3028,0),1),"-"),"@")))</f>
        <v>-</v>
      </c>
      <c r="F1703" s="147" t="str">
        <f>TRIM(CLEAN(TEXT(IFERROR(INDEX('Snakeden MR'!$W$4:$X$3028,MATCH($A1703,'Snakeden MR'!$X$4:$X$3028,0),1),"-"),"@")))</f>
        <v>-</v>
      </c>
      <c r="G1703" s="159" t="str">
        <f t="shared" si="52"/>
        <v>Not Found</v>
      </c>
      <c r="H1703" t="str" cm="1">
        <f t="array" ref="H1703">IF(SUMPRODUCT((TRIM(C1703:F1703)&lt;&gt;"-")*1)=0,
    "No Data",
    IF(COUNTIF(C1703:F1703,INDEX(_xlfn._xlws.FILTER(C1703:F1703,TRIM(C1703:F1703)&lt;&gt;"-"),1))=SUMPRODUCT((TRIM(C1703:F1703)&lt;&gt;"-")*1),
    "No Change",
    "Change"))</f>
        <v>No Data</v>
      </c>
      <c r="I1703" s="159"/>
      <c r="J1703"/>
      <c r="K1703" s="163"/>
      <c r="L1703" s="147" t="str">
        <f>TRIM(CLEAN(TEXT(IFERROR(INDEX('Glade MR'!$B$4:$C$3000,MATCH($A1703,'Glade MR'!$C$4:$C$3000,0),1),"-"),"@")))</f>
        <v>-</v>
      </c>
      <c r="M1703" s="147" t="str">
        <f>TRIM(CLEAN(TEXT(IFERROR(INDEX('Glade MR'!$I$4:$J$3000,MATCH($A1703,'Glade MR'!$J$4:$J$3000,0),1),"-"),"@")))</f>
        <v>-</v>
      </c>
      <c r="N1703" s="147" t="str">
        <f>TRIM(CLEAN(TEXT(IFERROR(INDEX('Glade MR'!$P$4:$Q$3000,MATCH($A1703,'Glade MR'!$Q$4:$Q$3000,0),1),"-"),"@")))</f>
        <v>-</v>
      </c>
      <c r="O1703" s="147" t="str">
        <f>TRIM(CLEAN(TEXT(IFERROR(INDEX('Glade MR'!$W$4:$X$3000,MATCH($A1703,'Glade MR'!$X$4:$X$3000,0),1),"-"),"@")))</f>
        <v>-</v>
      </c>
      <c r="P1703" s="159" t="str">
        <f t="shared" si="53"/>
        <v>Not Found</v>
      </c>
      <c r="Q1703" t="str" cm="1">
        <f t="array" ref="Q1703">IF(SUMPRODUCT((TRIM(L1703:O1703)&lt;&gt;"-")*1)=0,
    "No Data",
    IF(COUNTIF(L1703:O1703,INDEX(_xlfn._xlws.FILTER(L1703:O1703,TRIM(L1703:O1703)&lt;&gt;"-"),1))=SUMPRODUCT((TRIM(L1703:O1703)&lt;&gt;"-")*1),
    "No Change",
    "Change"))</f>
        <v>No Data</v>
      </c>
      <c r="R1703" s="159"/>
      <c r="S1703" s="111"/>
    </row>
    <row r="1704" spans="1:19" x14ac:dyDescent="0.3">
      <c r="A1704" t="s">
        <v>361</v>
      </c>
      <c r="B1704" t="s">
        <v>1137</v>
      </c>
      <c r="C1704" s="160" t="str">
        <f>TRIM(CLEAN(TEXT(IFERROR(INDEX('Snakeden MR'!$B$4:$C$3028,MATCH($A1704,'Snakeden MR'!$C$4:$C$3028,0),1),"-"),"@")))</f>
        <v>-</v>
      </c>
      <c r="D1704" s="147" t="str">
        <f>TRIM(CLEAN(TEXT(IFERROR(INDEX('Snakeden MR'!$I$4:$J$3028,MATCH($A1704,'Snakeden MR'!$J$4:$J$3028,0),1),"-"),"@")))</f>
        <v>-</v>
      </c>
      <c r="E1704" s="147" t="str">
        <f>TRIM(CLEAN(TEXT(IFERROR(INDEX('Snakeden MR'!$P$4:$Q$3028,MATCH($A1704,'Snakeden MR'!$Q$4:$Q$3028,0),1),"-"),"@")))</f>
        <v>-</v>
      </c>
      <c r="F1704" s="147" t="str">
        <f>TRIM(CLEAN(TEXT(IFERROR(INDEX('Snakeden MR'!$W$4:$X$3028,MATCH($A1704,'Snakeden MR'!$X$4:$X$3028,0),1),"-"),"@")))</f>
        <v>-</v>
      </c>
      <c r="G1704" s="159" t="str">
        <f t="shared" si="52"/>
        <v>Not Found</v>
      </c>
      <c r="H1704" t="str" cm="1">
        <f t="array" ref="H1704">IF(SUMPRODUCT((TRIM(C1704:F1704)&lt;&gt;"-")*1)=0,
    "No Data",
    IF(COUNTIF(C1704:F1704,INDEX(_xlfn._xlws.FILTER(C1704:F1704,TRIM(C1704:F1704)&lt;&gt;"-"),1))=SUMPRODUCT((TRIM(C1704:F1704)&lt;&gt;"-")*1),
    "No Change",
    "Change"))</f>
        <v>No Data</v>
      </c>
      <c r="I1704" s="159"/>
      <c r="J1704"/>
      <c r="K1704" s="163"/>
      <c r="L1704" s="147" t="str">
        <f>TRIM(CLEAN(TEXT(IFERROR(INDEX('Glade MR'!$B$4:$C$3000,MATCH($A1704,'Glade MR'!$C$4:$C$3000,0),1),"-"),"@")))</f>
        <v>Pool 11</v>
      </c>
      <c r="M1704" s="147" t="str">
        <f>TRIM(CLEAN(TEXT(IFERROR(INDEX('Glade MR'!$I$4:$J$3000,MATCH($A1704,'Glade MR'!$J$4:$J$3000,0),1),"-"),"@")))</f>
        <v>Pool 11</v>
      </c>
      <c r="N1704" s="147" t="str">
        <f>TRIM(CLEAN(TEXT(IFERROR(INDEX('Glade MR'!$P$4:$Q$3000,MATCH($A1704,'Glade MR'!$Q$4:$Q$3000,0),1),"-"),"@")))</f>
        <v>Pool 11</v>
      </c>
      <c r="O1704" s="147" t="str">
        <f>TRIM(CLEAN(TEXT(IFERROR(INDEX('Glade MR'!$W$4:$X$3000,MATCH($A1704,'Glade MR'!$X$4:$X$3000,0),1),"-"),"@")))</f>
        <v>Pool 11</v>
      </c>
      <c r="P1704" s="159" t="str">
        <f t="shared" si="53"/>
        <v>Found</v>
      </c>
      <c r="Q1704" t="str" cm="1">
        <f t="array" ref="Q1704">IF(SUMPRODUCT((TRIM(L1704:O1704)&lt;&gt;"-")*1)=0,
    "No Data",
    IF(COUNTIF(L1704:O1704,INDEX(_xlfn._xlws.FILTER(L1704:O1704,TRIM(L1704:O1704)&lt;&gt;"-"),1))=SUMPRODUCT((TRIM(L1704:O1704)&lt;&gt;"-")*1),
    "No Change",
    "Change"))</f>
        <v>No Change</v>
      </c>
      <c r="R1704" s="159"/>
      <c r="S1704" s="111"/>
    </row>
    <row r="1705" spans="1:19" x14ac:dyDescent="0.3">
      <c r="A1705" t="s">
        <v>745</v>
      </c>
      <c r="B1705" t="s">
        <v>1137</v>
      </c>
      <c r="C1705" s="160" t="str">
        <f>TRIM(CLEAN(TEXT(IFERROR(INDEX('Snakeden MR'!$B$4:$C$3028,MATCH($A1705,'Snakeden MR'!$C$4:$C$3028,0),1),"-"),"@")))</f>
        <v>-</v>
      </c>
      <c r="D1705" s="147" t="str">
        <f>TRIM(CLEAN(TEXT(IFERROR(INDEX('Snakeden MR'!$I$4:$J$3028,MATCH($A1705,'Snakeden MR'!$J$4:$J$3028,0),1),"-"),"@")))</f>
        <v>-</v>
      </c>
      <c r="E1705" s="147" t="str">
        <f>TRIM(CLEAN(TEXT(IFERROR(INDEX('Snakeden MR'!$P$4:$Q$3028,MATCH($A1705,'Snakeden MR'!$Q$4:$Q$3028,0),1),"-"),"@")))</f>
        <v>-</v>
      </c>
      <c r="F1705" s="147" t="str">
        <f>TRIM(CLEAN(TEXT(IFERROR(INDEX('Snakeden MR'!$W$4:$X$3028,MATCH($A1705,'Snakeden MR'!$X$4:$X$3028,0),1),"-"),"@")))</f>
        <v>-</v>
      </c>
      <c r="G1705" s="159" t="str">
        <f t="shared" si="52"/>
        <v>Not Found</v>
      </c>
      <c r="H1705" t="str" cm="1">
        <f t="array" ref="H1705">IF(SUMPRODUCT((TRIM(C1705:F1705)&lt;&gt;"-")*1)=0,
    "No Data",
    IF(COUNTIF(C1705:F1705,INDEX(_xlfn._xlws.FILTER(C1705:F1705,TRIM(C1705:F1705)&lt;&gt;"-"),1))=SUMPRODUCT((TRIM(C1705:F1705)&lt;&gt;"-")*1),
    "No Change",
    "Change"))</f>
        <v>No Data</v>
      </c>
      <c r="I1705" s="159"/>
      <c r="J1705"/>
      <c r="K1705" s="163"/>
      <c r="L1705" s="147" t="str">
        <f>TRIM(CLEAN(TEXT(IFERROR(INDEX('Glade MR'!$B$4:$C$3000,MATCH($A1705,'Glade MR'!$C$4:$C$3000,0),1),"-"),"@")))</f>
        <v>Pool 4</v>
      </c>
      <c r="M1705" s="147" t="str">
        <f>TRIM(CLEAN(TEXT(IFERROR(INDEX('Glade MR'!$I$4:$J$3000,MATCH($A1705,'Glade MR'!$J$4:$J$3000,0),1),"-"),"@")))</f>
        <v>Pool 5</v>
      </c>
      <c r="N1705" s="147" t="str">
        <f>TRIM(CLEAN(TEXT(IFERROR(INDEX('Glade MR'!$P$4:$Q$3000,MATCH($A1705,'Glade MR'!$Q$4:$Q$3000,0),1),"-"),"@")))</f>
        <v>Pool 5</v>
      </c>
      <c r="O1705" s="147" t="str">
        <f>TRIM(CLEAN(TEXT(IFERROR(INDEX('Glade MR'!$W$4:$X$3000,MATCH($A1705,'Glade MR'!$X$4:$X$3000,0),1),"-"),"@")))</f>
        <v>Pool 5</v>
      </c>
      <c r="P1705" s="159" t="str">
        <f t="shared" si="53"/>
        <v>Found</v>
      </c>
      <c r="Q1705" t="str" cm="1">
        <f t="array" ref="Q1705">IF(SUMPRODUCT((TRIM(L1705:O1705)&lt;&gt;"-")*1)=0,
    "No Data",
    IF(COUNTIF(L1705:O1705,INDEX(_xlfn._xlws.FILTER(L1705:O1705,TRIM(L1705:O1705)&lt;&gt;"-"),1))=SUMPRODUCT((TRIM(L1705:O1705)&lt;&gt;"-")*1),
    "No Change",
    "Change"))</f>
        <v>Change</v>
      </c>
      <c r="R1705" s="159"/>
      <c r="S1705" s="111"/>
    </row>
    <row r="1706" spans="1:19" x14ac:dyDescent="0.3">
      <c r="A1706" t="s">
        <v>357</v>
      </c>
      <c r="B1706" t="s">
        <v>1137</v>
      </c>
      <c r="C1706" s="160" t="str">
        <f>TRIM(CLEAN(TEXT(IFERROR(INDEX('Snakeden MR'!$B$4:$C$3028,MATCH($A1706,'Snakeden MR'!$C$4:$C$3028,0),1),"-"),"@")))</f>
        <v>-</v>
      </c>
      <c r="D1706" s="147" t="str">
        <f>TRIM(CLEAN(TEXT(IFERROR(INDEX('Snakeden MR'!$I$4:$J$3028,MATCH($A1706,'Snakeden MR'!$J$4:$J$3028,0),1),"-"),"@")))</f>
        <v>-</v>
      </c>
      <c r="E1706" s="147" t="str">
        <f>TRIM(CLEAN(TEXT(IFERROR(INDEX('Snakeden MR'!$P$4:$Q$3028,MATCH($A1706,'Snakeden MR'!$Q$4:$Q$3028,0),1),"-"),"@")))</f>
        <v>-</v>
      </c>
      <c r="F1706" s="147" t="str">
        <f>TRIM(CLEAN(TEXT(IFERROR(INDEX('Snakeden MR'!$W$4:$X$3028,MATCH($A1706,'Snakeden MR'!$X$4:$X$3028,0),1),"-"),"@")))</f>
        <v>-</v>
      </c>
      <c r="G1706" s="159" t="str">
        <f t="shared" si="52"/>
        <v>Not Found</v>
      </c>
      <c r="H1706" t="str" cm="1">
        <f t="array" ref="H1706">IF(SUMPRODUCT((TRIM(C1706:F1706)&lt;&gt;"-")*1)=0,
    "No Data",
    IF(COUNTIF(C1706:F1706,INDEX(_xlfn._xlws.FILTER(C1706:F1706,TRIM(C1706:F1706)&lt;&gt;"-"),1))=SUMPRODUCT((TRIM(C1706:F1706)&lt;&gt;"-")*1),
    "No Change",
    "Change"))</f>
        <v>No Data</v>
      </c>
      <c r="I1706" s="159"/>
      <c r="J1706"/>
      <c r="K1706" s="163"/>
      <c r="L1706" s="147" t="str">
        <f>TRIM(CLEAN(TEXT(IFERROR(INDEX('Glade MR'!$B$4:$C$3000,MATCH($A1706,'Glade MR'!$C$4:$C$3000,0),1),"-"),"@")))</f>
        <v>-</v>
      </c>
      <c r="M1706" s="147" t="str">
        <f>TRIM(CLEAN(TEXT(IFERROR(INDEX('Glade MR'!$I$4:$J$3000,MATCH($A1706,'Glade MR'!$J$4:$J$3000,0),1),"-"),"@")))</f>
        <v>Pool 11</v>
      </c>
      <c r="N1706" s="147" t="str">
        <f>TRIM(CLEAN(TEXT(IFERROR(INDEX('Glade MR'!$P$4:$Q$3000,MATCH($A1706,'Glade MR'!$Q$4:$Q$3000,0),1),"-"),"@")))</f>
        <v>Pool 11</v>
      </c>
      <c r="O1706" s="147" t="str">
        <f>TRIM(CLEAN(TEXT(IFERROR(INDEX('Glade MR'!$W$4:$X$3000,MATCH($A1706,'Glade MR'!$X$4:$X$3000,0),1),"-"),"@")))</f>
        <v>Pool 11</v>
      </c>
      <c r="P1706" s="159" t="str">
        <f t="shared" si="53"/>
        <v>Found</v>
      </c>
      <c r="Q1706" t="str" cm="1">
        <f t="array" ref="Q1706">IF(SUMPRODUCT((TRIM(L1706:O1706)&lt;&gt;"-")*1)=0,
    "No Data",
    IF(COUNTIF(L1706:O1706,INDEX(_xlfn._xlws.FILTER(L1706:O1706,TRIM(L1706:O1706)&lt;&gt;"-"),1))=SUMPRODUCT((TRIM(L1706:O1706)&lt;&gt;"-")*1),
    "No Change",
    "Change"))</f>
        <v>No Change</v>
      </c>
      <c r="R1706" s="159"/>
      <c r="S1706" s="111"/>
    </row>
    <row r="1707" spans="1:19" x14ac:dyDescent="0.3">
      <c r="A1707" t="s">
        <v>798</v>
      </c>
      <c r="B1707" t="s">
        <v>1137</v>
      </c>
      <c r="C1707" s="160" t="str">
        <f>TRIM(CLEAN(TEXT(IFERROR(INDEX('Snakeden MR'!$B$4:$C$3028,MATCH($A1707,'Snakeden MR'!$C$4:$C$3028,0),1),"-"),"@")))</f>
        <v>-</v>
      </c>
      <c r="D1707" s="147" t="str">
        <f>TRIM(CLEAN(TEXT(IFERROR(INDEX('Snakeden MR'!$I$4:$J$3028,MATCH($A1707,'Snakeden MR'!$J$4:$J$3028,0),1),"-"),"@")))</f>
        <v>-</v>
      </c>
      <c r="E1707" s="147" t="str">
        <f>TRIM(CLEAN(TEXT(IFERROR(INDEX('Snakeden MR'!$P$4:$Q$3028,MATCH($A1707,'Snakeden MR'!$Q$4:$Q$3028,0),1),"-"),"@")))</f>
        <v>-</v>
      </c>
      <c r="F1707" s="147" t="str">
        <f>TRIM(CLEAN(TEXT(IFERROR(INDEX('Snakeden MR'!$W$4:$X$3028,MATCH($A1707,'Snakeden MR'!$X$4:$X$3028,0),1),"-"),"@")))</f>
        <v>-</v>
      </c>
      <c r="G1707" s="159" t="str">
        <f t="shared" si="52"/>
        <v>Not Found</v>
      </c>
      <c r="H1707" t="str" cm="1">
        <f t="array" ref="H1707">IF(SUMPRODUCT((TRIM(C1707:F1707)&lt;&gt;"-")*1)=0,
    "No Data",
    IF(COUNTIF(C1707:F1707,INDEX(_xlfn._xlws.FILTER(C1707:F1707,TRIM(C1707:F1707)&lt;&gt;"-"),1))=SUMPRODUCT((TRIM(C1707:F1707)&lt;&gt;"-")*1),
    "No Change",
    "Change"))</f>
        <v>No Data</v>
      </c>
      <c r="I1707" s="159"/>
      <c r="J1707"/>
      <c r="K1707" s="163"/>
      <c r="L1707" s="147" t="str">
        <f>TRIM(CLEAN(TEXT(IFERROR(INDEX('Glade MR'!$B$4:$C$3000,MATCH($A1707,'Glade MR'!$C$4:$C$3000,0),1),"-"),"@")))</f>
        <v>Pool 4</v>
      </c>
      <c r="M1707" s="147" t="str">
        <f>TRIM(CLEAN(TEXT(IFERROR(INDEX('Glade MR'!$I$4:$J$3000,MATCH($A1707,'Glade MR'!$J$4:$J$3000,0),1),"-"),"@")))</f>
        <v>Pool 5</v>
      </c>
      <c r="N1707" s="147" t="str">
        <f>TRIM(CLEAN(TEXT(IFERROR(INDEX('Glade MR'!$P$4:$Q$3000,MATCH($A1707,'Glade MR'!$Q$4:$Q$3000,0),1),"-"),"@")))</f>
        <v>-</v>
      </c>
      <c r="O1707" s="147" t="str">
        <f>TRIM(CLEAN(TEXT(IFERROR(INDEX('Glade MR'!$W$4:$X$3000,MATCH($A1707,'Glade MR'!$X$4:$X$3000,0),1),"-"),"@")))</f>
        <v>Pool 5</v>
      </c>
      <c r="P1707" s="159" t="str">
        <f t="shared" si="53"/>
        <v>Found</v>
      </c>
      <c r="Q1707" t="str" cm="1">
        <f t="array" ref="Q1707">IF(SUMPRODUCT((TRIM(L1707:O1707)&lt;&gt;"-")*1)=0,
    "No Data",
    IF(COUNTIF(L1707:O1707,INDEX(_xlfn._xlws.FILTER(L1707:O1707,TRIM(L1707:O1707)&lt;&gt;"-"),1))=SUMPRODUCT((TRIM(L1707:O1707)&lt;&gt;"-")*1),
    "No Change",
    "Change"))</f>
        <v>Change</v>
      </c>
      <c r="R1707" s="159"/>
      <c r="S1707" s="111"/>
    </row>
    <row r="1708" spans="1:19" x14ac:dyDescent="0.3">
      <c r="A1708" t="s">
        <v>915</v>
      </c>
      <c r="B1708" t="s">
        <v>1137</v>
      </c>
      <c r="C1708" s="160" t="str">
        <f>TRIM(CLEAN(TEXT(IFERROR(INDEX('Snakeden MR'!$B$4:$C$3028,MATCH($A1708,'Snakeden MR'!$C$4:$C$3028,0),1),"-"),"@")))</f>
        <v>-</v>
      </c>
      <c r="D1708" s="147" t="str">
        <f>TRIM(CLEAN(TEXT(IFERROR(INDEX('Snakeden MR'!$I$4:$J$3028,MATCH($A1708,'Snakeden MR'!$J$4:$J$3028,0),1),"-"),"@")))</f>
        <v>-</v>
      </c>
      <c r="E1708" s="147" t="str">
        <f>TRIM(CLEAN(TEXT(IFERROR(INDEX('Snakeden MR'!$P$4:$Q$3028,MATCH($A1708,'Snakeden MR'!$Q$4:$Q$3028,0),1),"-"),"@")))</f>
        <v>-</v>
      </c>
      <c r="F1708" s="147" t="str">
        <f>TRIM(CLEAN(TEXT(IFERROR(INDEX('Snakeden MR'!$W$4:$X$3028,MATCH($A1708,'Snakeden MR'!$X$4:$X$3028,0),1),"-"),"@")))</f>
        <v>-</v>
      </c>
      <c r="G1708" s="159" t="str">
        <f t="shared" si="52"/>
        <v>Not Found</v>
      </c>
      <c r="H1708" t="str" cm="1">
        <f t="array" ref="H1708">IF(SUMPRODUCT((TRIM(C1708:F1708)&lt;&gt;"-")*1)=0,
    "No Data",
    IF(COUNTIF(C1708:F1708,INDEX(_xlfn._xlws.FILTER(C1708:F1708,TRIM(C1708:F1708)&lt;&gt;"-"),1))=SUMPRODUCT((TRIM(C1708:F1708)&lt;&gt;"-")*1),
    "No Change",
    "Change"))</f>
        <v>No Data</v>
      </c>
      <c r="I1708" s="159"/>
      <c r="J1708"/>
      <c r="K1708" s="163"/>
      <c r="L1708" s="147" t="str">
        <f>TRIM(CLEAN(TEXT(IFERROR(INDEX('Glade MR'!$B$4:$C$3000,MATCH($A1708,'Glade MR'!$C$4:$C$3000,0),1),"-"),"@")))</f>
        <v>-</v>
      </c>
      <c r="M1708" s="147" t="str">
        <f>TRIM(CLEAN(TEXT(IFERROR(INDEX('Glade MR'!$I$4:$J$3000,MATCH($A1708,'Glade MR'!$J$4:$J$3000,0),1),"-"),"@")))</f>
        <v>Pool 5</v>
      </c>
      <c r="N1708" s="147" t="str">
        <f>TRIM(CLEAN(TEXT(IFERROR(INDEX('Glade MR'!$P$4:$Q$3000,MATCH($A1708,'Glade MR'!$Q$4:$Q$3000,0),1),"-"),"@")))</f>
        <v>-</v>
      </c>
      <c r="O1708" s="147" t="str">
        <f>TRIM(CLEAN(TEXT(IFERROR(INDEX('Glade MR'!$W$4:$X$3000,MATCH($A1708,'Glade MR'!$X$4:$X$3000,0),1),"-"),"@")))</f>
        <v>-</v>
      </c>
      <c r="P1708" s="159" t="str">
        <f t="shared" si="53"/>
        <v>Found</v>
      </c>
      <c r="Q1708" t="str" cm="1">
        <f t="array" ref="Q1708">IF(SUMPRODUCT((TRIM(L1708:O1708)&lt;&gt;"-")*1)=0,
    "No Data",
    IF(COUNTIF(L1708:O1708,INDEX(_xlfn._xlws.FILTER(L1708:O1708,TRIM(L1708:O1708)&lt;&gt;"-"),1))=SUMPRODUCT((TRIM(L1708:O1708)&lt;&gt;"-")*1),
    "No Change",
    "Change"))</f>
        <v>No Change</v>
      </c>
      <c r="R1708" s="159"/>
      <c r="S1708" s="111"/>
    </row>
    <row r="1709" spans="1:19" x14ac:dyDescent="0.3">
      <c r="A1709" t="s">
        <v>2315</v>
      </c>
      <c r="B1709" t="s">
        <v>1137</v>
      </c>
      <c r="C1709" s="160" t="str">
        <f>TRIM(CLEAN(TEXT(IFERROR(INDEX('Snakeden MR'!$B$4:$C$3028,MATCH($A1709,'Snakeden MR'!$C$4:$C$3028,0),1),"-"),"@")))</f>
        <v>-</v>
      </c>
      <c r="D1709" s="147" t="str">
        <f>TRIM(CLEAN(TEXT(IFERROR(INDEX('Snakeden MR'!$I$4:$J$3028,MATCH($A1709,'Snakeden MR'!$J$4:$J$3028,0),1),"-"),"@")))</f>
        <v>-</v>
      </c>
      <c r="E1709" s="147" t="str">
        <f>TRIM(CLEAN(TEXT(IFERROR(INDEX('Snakeden MR'!$P$4:$Q$3028,MATCH($A1709,'Snakeden MR'!$Q$4:$Q$3028,0),1),"-"),"@")))</f>
        <v>-</v>
      </c>
      <c r="F1709" s="147" t="str">
        <f>TRIM(CLEAN(TEXT(IFERROR(INDEX('Snakeden MR'!$W$4:$X$3028,MATCH($A1709,'Snakeden MR'!$X$4:$X$3028,0),1),"-"),"@")))</f>
        <v>-</v>
      </c>
      <c r="G1709" s="159" t="str">
        <f t="shared" si="52"/>
        <v>Not Found</v>
      </c>
      <c r="H1709" t="str" cm="1">
        <f t="array" ref="H1709">IF(SUMPRODUCT((TRIM(C1709:F1709)&lt;&gt;"-")*1)=0,
    "No Data",
    IF(COUNTIF(C1709:F1709,INDEX(_xlfn._xlws.FILTER(C1709:F1709,TRIM(C1709:F1709)&lt;&gt;"-"),1))=SUMPRODUCT((TRIM(C1709:F1709)&lt;&gt;"-")*1),
    "No Change",
    "Change"))</f>
        <v>No Data</v>
      </c>
      <c r="I1709" s="159"/>
      <c r="J1709"/>
      <c r="K1709" s="163"/>
      <c r="L1709" s="147" t="str">
        <f>TRIM(CLEAN(TEXT(IFERROR(INDEX('Glade MR'!$B$4:$C$3000,MATCH($A1709,'Glade MR'!$C$4:$C$3000,0),1),"-"),"@")))</f>
        <v>-</v>
      </c>
      <c r="M1709" s="147" t="str">
        <f>TRIM(CLEAN(TEXT(IFERROR(INDEX('Glade MR'!$I$4:$J$3000,MATCH($A1709,'Glade MR'!$J$4:$J$3000,0),1),"-"),"@")))</f>
        <v>-</v>
      </c>
      <c r="N1709" s="147" t="str">
        <f>TRIM(CLEAN(TEXT(IFERROR(INDEX('Glade MR'!$P$4:$Q$3000,MATCH($A1709,'Glade MR'!$Q$4:$Q$3000,0),1),"-"),"@")))</f>
        <v>-</v>
      </c>
      <c r="O1709" s="147" t="str">
        <f>TRIM(CLEAN(TEXT(IFERROR(INDEX('Glade MR'!$W$4:$X$3000,MATCH($A1709,'Glade MR'!$X$4:$X$3000,0),1),"-"),"@")))</f>
        <v>-</v>
      </c>
      <c r="P1709" s="159" t="str">
        <f t="shared" si="53"/>
        <v>Not Found</v>
      </c>
      <c r="Q1709" t="str" cm="1">
        <f t="array" ref="Q1709">IF(SUMPRODUCT((TRIM(L1709:O1709)&lt;&gt;"-")*1)=0,
    "No Data",
    IF(COUNTIF(L1709:O1709,INDEX(_xlfn._xlws.FILTER(L1709:O1709,TRIM(L1709:O1709)&lt;&gt;"-"),1))=SUMPRODUCT((TRIM(L1709:O1709)&lt;&gt;"-")*1),
    "No Change",
    "Change"))</f>
        <v>No Data</v>
      </c>
      <c r="R1709" s="159"/>
      <c r="S1709" s="111"/>
    </row>
    <row r="1710" spans="1:19" x14ac:dyDescent="0.3">
      <c r="A1710" t="s">
        <v>831</v>
      </c>
      <c r="B1710" t="s">
        <v>1137</v>
      </c>
      <c r="C1710" s="160" t="str">
        <f>TRIM(CLEAN(TEXT(IFERROR(INDEX('Snakeden MR'!$B$4:$C$3028,MATCH($A1710,'Snakeden MR'!$C$4:$C$3028,0),1),"-"),"@")))</f>
        <v>-</v>
      </c>
      <c r="D1710" s="147" t="str">
        <f>TRIM(CLEAN(TEXT(IFERROR(INDEX('Snakeden MR'!$I$4:$J$3028,MATCH($A1710,'Snakeden MR'!$J$4:$J$3028,0),1),"-"),"@")))</f>
        <v>-</v>
      </c>
      <c r="E1710" s="147" t="str">
        <f>TRIM(CLEAN(TEXT(IFERROR(INDEX('Snakeden MR'!$P$4:$Q$3028,MATCH($A1710,'Snakeden MR'!$Q$4:$Q$3028,0),1),"-"),"@")))</f>
        <v>-</v>
      </c>
      <c r="F1710" s="147" t="str">
        <f>TRIM(CLEAN(TEXT(IFERROR(INDEX('Snakeden MR'!$W$4:$X$3028,MATCH($A1710,'Snakeden MR'!$X$4:$X$3028,0),1),"-"),"@")))</f>
        <v>-</v>
      </c>
      <c r="G1710" s="159" t="str">
        <f t="shared" si="52"/>
        <v>Not Found</v>
      </c>
      <c r="H1710" t="str" cm="1">
        <f t="array" ref="H1710">IF(SUMPRODUCT((TRIM(C1710:F1710)&lt;&gt;"-")*1)=0,
    "No Data",
    IF(COUNTIF(C1710:F1710,INDEX(_xlfn._xlws.FILTER(C1710:F1710,TRIM(C1710:F1710)&lt;&gt;"-"),1))=SUMPRODUCT((TRIM(C1710:F1710)&lt;&gt;"-")*1),
    "No Change",
    "Change"))</f>
        <v>No Data</v>
      </c>
      <c r="I1710" s="159"/>
      <c r="J1710"/>
      <c r="K1710" s="163"/>
      <c r="L1710" s="147" t="str">
        <f>TRIM(CLEAN(TEXT(IFERROR(INDEX('Glade MR'!$B$4:$C$3000,MATCH($A1710,'Glade MR'!$C$4:$C$3000,0),1),"-"),"@")))</f>
        <v>Pool 1</v>
      </c>
      <c r="M1710" s="147" t="str">
        <f>TRIM(CLEAN(TEXT(IFERROR(INDEX('Glade MR'!$I$4:$J$3000,MATCH($A1710,'Glade MR'!$J$4:$J$3000,0),1),"-"),"@")))</f>
        <v>-</v>
      </c>
      <c r="N1710" s="147" t="str">
        <f>TRIM(CLEAN(TEXT(IFERROR(INDEX('Glade MR'!$P$4:$Q$3000,MATCH($A1710,'Glade MR'!$Q$4:$Q$3000,0),1),"-"),"@")))</f>
        <v>-</v>
      </c>
      <c r="O1710" s="147" t="str">
        <f>TRIM(CLEAN(TEXT(IFERROR(INDEX('Glade MR'!$W$4:$X$3000,MATCH($A1710,'Glade MR'!$X$4:$X$3000,0),1),"-"),"@")))</f>
        <v>-</v>
      </c>
      <c r="P1710" s="159" t="str">
        <f t="shared" si="53"/>
        <v>Found</v>
      </c>
      <c r="Q1710" t="str" cm="1">
        <f t="array" ref="Q1710">IF(SUMPRODUCT((TRIM(L1710:O1710)&lt;&gt;"-")*1)=0,
    "No Data",
    IF(COUNTIF(L1710:O1710,INDEX(_xlfn._xlws.FILTER(L1710:O1710,TRIM(L1710:O1710)&lt;&gt;"-"),1))=SUMPRODUCT((TRIM(L1710:O1710)&lt;&gt;"-")*1),
    "No Change",
    "Change"))</f>
        <v>No Change</v>
      </c>
      <c r="R1710" s="159"/>
      <c r="S1710" s="111"/>
    </row>
    <row r="1711" spans="1:19" x14ac:dyDescent="0.3">
      <c r="A1711" t="s">
        <v>2316</v>
      </c>
      <c r="B1711" t="s">
        <v>1137</v>
      </c>
      <c r="C1711" s="160" t="str">
        <f>TRIM(CLEAN(TEXT(IFERROR(INDEX('Snakeden MR'!$B$4:$C$3028,MATCH($A1711,'Snakeden MR'!$C$4:$C$3028,0),1),"-"),"@")))</f>
        <v>-</v>
      </c>
      <c r="D1711" s="147" t="str">
        <f>TRIM(CLEAN(TEXT(IFERROR(INDEX('Snakeden MR'!$I$4:$J$3028,MATCH($A1711,'Snakeden MR'!$J$4:$J$3028,0),1),"-"),"@")))</f>
        <v>-</v>
      </c>
      <c r="E1711" s="147" t="str">
        <f>TRIM(CLEAN(TEXT(IFERROR(INDEX('Snakeden MR'!$P$4:$Q$3028,MATCH($A1711,'Snakeden MR'!$Q$4:$Q$3028,0),1),"-"),"@")))</f>
        <v>-</v>
      </c>
      <c r="F1711" s="147" t="str">
        <f>TRIM(CLEAN(TEXT(IFERROR(INDEX('Snakeden MR'!$W$4:$X$3028,MATCH($A1711,'Snakeden MR'!$X$4:$X$3028,0),1),"-"),"@")))</f>
        <v>-</v>
      </c>
      <c r="G1711" s="159" t="str">
        <f t="shared" si="52"/>
        <v>Not Found</v>
      </c>
      <c r="H1711" t="str" cm="1">
        <f t="array" ref="H1711">IF(SUMPRODUCT((TRIM(C1711:F1711)&lt;&gt;"-")*1)=0,
    "No Data",
    IF(COUNTIF(C1711:F1711,INDEX(_xlfn._xlws.FILTER(C1711:F1711,TRIM(C1711:F1711)&lt;&gt;"-"),1))=SUMPRODUCT((TRIM(C1711:F1711)&lt;&gt;"-")*1),
    "No Change",
    "Change"))</f>
        <v>No Data</v>
      </c>
      <c r="I1711" s="159"/>
      <c r="J1711"/>
      <c r="K1711" s="163"/>
      <c r="L1711" s="147" t="str">
        <f>TRIM(CLEAN(TEXT(IFERROR(INDEX('Glade MR'!$B$4:$C$3000,MATCH($A1711,'Glade MR'!$C$4:$C$3000,0),1),"-"),"@")))</f>
        <v>-</v>
      </c>
      <c r="M1711" s="147" t="str">
        <f>TRIM(CLEAN(TEXT(IFERROR(INDEX('Glade MR'!$I$4:$J$3000,MATCH($A1711,'Glade MR'!$J$4:$J$3000,0),1),"-"),"@")))</f>
        <v>-</v>
      </c>
      <c r="N1711" s="147" t="str">
        <f>TRIM(CLEAN(TEXT(IFERROR(INDEX('Glade MR'!$P$4:$Q$3000,MATCH($A1711,'Glade MR'!$Q$4:$Q$3000,0),1),"-"),"@")))</f>
        <v>-</v>
      </c>
      <c r="O1711" s="147" t="str">
        <f>TRIM(CLEAN(TEXT(IFERROR(INDEX('Glade MR'!$W$4:$X$3000,MATCH($A1711,'Glade MR'!$X$4:$X$3000,0),1),"-"),"@")))</f>
        <v>-</v>
      </c>
      <c r="P1711" s="159" t="str">
        <f t="shared" si="53"/>
        <v>Not Found</v>
      </c>
      <c r="Q1711" t="str" cm="1">
        <f t="array" ref="Q1711">IF(SUMPRODUCT((TRIM(L1711:O1711)&lt;&gt;"-")*1)=0,
    "No Data",
    IF(COUNTIF(L1711:O1711,INDEX(_xlfn._xlws.FILTER(L1711:O1711,TRIM(L1711:O1711)&lt;&gt;"-"),1))=SUMPRODUCT((TRIM(L1711:O1711)&lt;&gt;"-")*1),
    "No Change",
    "Change"))</f>
        <v>No Data</v>
      </c>
      <c r="R1711" s="159"/>
      <c r="S1711" s="111"/>
    </row>
    <row r="1712" spans="1:19" x14ac:dyDescent="0.3">
      <c r="A1712" t="s">
        <v>2317</v>
      </c>
      <c r="B1712" t="s">
        <v>1137</v>
      </c>
      <c r="C1712" s="160" t="str">
        <f>TRIM(CLEAN(TEXT(IFERROR(INDEX('Snakeden MR'!$B$4:$C$3028,MATCH($A1712,'Snakeden MR'!$C$4:$C$3028,0),1),"-"),"@")))</f>
        <v>-</v>
      </c>
      <c r="D1712" s="147" t="str">
        <f>TRIM(CLEAN(TEXT(IFERROR(INDEX('Snakeden MR'!$I$4:$J$3028,MATCH($A1712,'Snakeden MR'!$J$4:$J$3028,0),1),"-"),"@")))</f>
        <v>-</v>
      </c>
      <c r="E1712" s="147" t="str">
        <f>TRIM(CLEAN(TEXT(IFERROR(INDEX('Snakeden MR'!$P$4:$Q$3028,MATCH($A1712,'Snakeden MR'!$Q$4:$Q$3028,0),1),"-"),"@")))</f>
        <v>-</v>
      </c>
      <c r="F1712" s="147" t="str">
        <f>TRIM(CLEAN(TEXT(IFERROR(INDEX('Snakeden MR'!$W$4:$X$3028,MATCH($A1712,'Snakeden MR'!$X$4:$X$3028,0),1),"-"),"@")))</f>
        <v>-</v>
      </c>
      <c r="G1712" s="159" t="str">
        <f t="shared" si="52"/>
        <v>Not Found</v>
      </c>
      <c r="H1712" t="str" cm="1">
        <f t="array" ref="H1712">IF(SUMPRODUCT((TRIM(C1712:F1712)&lt;&gt;"-")*1)=0,
    "No Data",
    IF(COUNTIF(C1712:F1712,INDEX(_xlfn._xlws.FILTER(C1712:F1712,TRIM(C1712:F1712)&lt;&gt;"-"),1))=SUMPRODUCT((TRIM(C1712:F1712)&lt;&gt;"-")*1),
    "No Change",
    "Change"))</f>
        <v>No Data</v>
      </c>
      <c r="I1712" s="159"/>
      <c r="J1712"/>
      <c r="K1712" s="163"/>
      <c r="L1712" s="147" t="str">
        <f>TRIM(CLEAN(TEXT(IFERROR(INDEX('Glade MR'!$B$4:$C$3000,MATCH($A1712,'Glade MR'!$C$4:$C$3000,0),1),"-"),"@")))</f>
        <v>-</v>
      </c>
      <c r="M1712" s="147" t="str">
        <f>TRIM(CLEAN(TEXT(IFERROR(INDEX('Glade MR'!$I$4:$J$3000,MATCH($A1712,'Glade MR'!$J$4:$J$3000,0),1),"-"),"@")))</f>
        <v>-</v>
      </c>
      <c r="N1712" s="147" t="str">
        <f>TRIM(CLEAN(TEXT(IFERROR(INDEX('Glade MR'!$P$4:$Q$3000,MATCH($A1712,'Glade MR'!$Q$4:$Q$3000,0),1),"-"),"@")))</f>
        <v>-</v>
      </c>
      <c r="O1712" s="147" t="str">
        <f>TRIM(CLEAN(TEXT(IFERROR(INDEX('Glade MR'!$W$4:$X$3000,MATCH($A1712,'Glade MR'!$X$4:$X$3000,0),1),"-"),"@")))</f>
        <v>-</v>
      </c>
      <c r="P1712" s="159" t="str">
        <f t="shared" si="53"/>
        <v>Not Found</v>
      </c>
      <c r="Q1712" t="str" cm="1">
        <f t="array" ref="Q1712">IF(SUMPRODUCT((TRIM(L1712:O1712)&lt;&gt;"-")*1)=0,
    "No Data",
    IF(COUNTIF(L1712:O1712,INDEX(_xlfn._xlws.FILTER(L1712:O1712,TRIM(L1712:O1712)&lt;&gt;"-"),1))=SUMPRODUCT((TRIM(L1712:O1712)&lt;&gt;"-")*1),
    "No Change",
    "Change"))</f>
        <v>No Data</v>
      </c>
      <c r="R1712" s="159"/>
      <c r="S1712" s="111"/>
    </row>
    <row r="1713" spans="1:19" x14ac:dyDescent="0.3">
      <c r="A1713" t="s">
        <v>2318</v>
      </c>
      <c r="B1713" t="s">
        <v>1137</v>
      </c>
      <c r="C1713" s="160" t="str">
        <f>TRIM(CLEAN(TEXT(IFERROR(INDEX('Snakeden MR'!$B$4:$C$3028,MATCH($A1713,'Snakeden MR'!$C$4:$C$3028,0),1),"-"),"@")))</f>
        <v>-</v>
      </c>
      <c r="D1713" s="147" t="str">
        <f>TRIM(CLEAN(TEXT(IFERROR(INDEX('Snakeden MR'!$I$4:$J$3028,MATCH($A1713,'Snakeden MR'!$J$4:$J$3028,0),1),"-"),"@")))</f>
        <v>-</v>
      </c>
      <c r="E1713" s="147" t="str">
        <f>TRIM(CLEAN(TEXT(IFERROR(INDEX('Snakeden MR'!$P$4:$Q$3028,MATCH($A1713,'Snakeden MR'!$Q$4:$Q$3028,0),1),"-"),"@")))</f>
        <v>-</v>
      </c>
      <c r="F1713" s="147" t="str">
        <f>TRIM(CLEAN(TEXT(IFERROR(INDEX('Snakeden MR'!$W$4:$X$3028,MATCH($A1713,'Snakeden MR'!$X$4:$X$3028,0),1),"-"),"@")))</f>
        <v>-</v>
      </c>
      <c r="G1713" s="159" t="str">
        <f t="shared" si="52"/>
        <v>Not Found</v>
      </c>
      <c r="H1713" t="str" cm="1">
        <f t="array" ref="H1713">IF(SUMPRODUCT((TRIM(C1713:F1713)&lt;&gt;"-")*1)=0,
    "No Data",
    IF(COUNTIF(C1713:F1713,INDEX(_xlfn._xlws.FILTER(C1713:F1713,TRIM(C1713:F1713)&lt;&gt;"-"),1))=SUMPRODUCT((TRIM(C1713:F1713)&lt;&gt;"-")*1),
    "No Change",
    "Change"))</f>
        <v>No Data</v>
      </c>
      <c r="I1713" s="159"/>
      <c r="J1713"/>
      <c r="K1713" s="163"/>
      <c r="L1713" s="147" t="str">
        <f>TRIM(CLEAN(TEXT(IFERROR(INDEX('Glade MR'!$B$4:$C$3000,MATCH($A1713,'Glade MR'!$C$4:$C$3000,0),1),"-"),"@")))</f>
        <v>-</v>
      </c>
      <c r="M1713" s="147" t="str">
        <f>TRIM(CLEAN(TEXT(IFERROR(INDEX('Glade MR'!$I$4:$J$3000,MATCH($A1713,'Glade MR'!$J$4:$J$3000,0),1),"-"),"@")))</f>
        <v>-</v>
      </c>
      <c r="N1713" s="147" t="str">
        <f>TRIM(CLEAN(TEXT(IFERROR(INDEX('Glade MR'!$P$4:$Q$3000,MATCH($A1713,'Glade MR'!$Q$4:$Q$3000,0),1),"-"),"@")))</f>
        <v>-</v>
      </c>
      <c r="O1713" s="147" t="str">
        <f>TRIM(CLEAN(TEXT(IFERROR(INDEX('Glade MR'!$W$4:$X$3000,MATCH($A1713,'Glade MR'!$X$4:$X$3000,0),1),"-"),"@")))</f>
        <v>-</v>
      </c>
      <c r="P1713" s="159" t="str">
        <f t="shared" si="53"/>
        <v>Not Found</v>
      </c>
      <c r="Q1713" t="str" cm="1">
        <f t="array" ref="Q1713">IF(SUMPRODUCT((TRIM(L1713:O1713)&lt;&gt;"-")*1)=0,
    "No Data",
    IF(COUNTIF(L1713:O1713,INDEX(_xlfn._xlws.FILTER(L1713:O1713,TRIM(L1713:O1713)&lt;&gt;"-"),1))=SUMPRODUCT((TRIM(L1713:O1713)&lt;&gt;"-")*1),
    "No Change",
    "Change"))</f>
        <v>No Data</v>
      </c>
      <c r="R1713" s="159"/>
      <c r="S1713" s="111"/>
    </row>
    <row r="1714" spans="1:19" x14ac:dyDescent="0.3">
      <c r="A1714" t="s">
        <v>2319</v>
      </c>
      <c r="B1714" t="s">
        <v>1137</v>
      </c>
      <c r="C1714" s="160" t="str">
        <f>TRIM(CLEAN(TEXT(IFERROR(INDEX('Snakeden MR'!$B$4:$C$3028,MATCH($A1714,'Snakeden MR'!$C$4:$C$3028,0),1),"-"),"@")))</f>
        <v>-</v>
      </c>
      <c r="D1714" s="147" t="str">
        <f>TRIM(CLEAN(TEXT(IFERROR(INDEX('Snakeden MR'!$I$4:$J$3028,MATCH($A1714,'Snakeden MR'!$J$4:$J$3028,0),1),"-"),"@")))</f>
        <v>-</v>
      </c>
      <c r="E1714" s="147" t="str">
        <f>TRIM(CLEAN(TEXT(IFERROR(INDEX('Snakeden MR'!$P$4:$Q$3028,MATCH($A1714,'Snakeden MR'!$Q$4:$Q$3028,0),1),"-"),"@")))</f>
        <v>-</v>
      </c>
      <c r="F1714" s="147" t="str">
        <f>TRIM(CLEAN(TEXT(IFERROR(INDEX('Snakeden MR'!$W$4:$X$3028,MATCH($A1714,'Snakeden MR'!$X$4:$X$3028,0),1),"-"),"@")))</f>
        <v>-</v>
      </c>
      <c r="G1714" s="159" t="str">
        <f t="shared" si="52"/>
        <v>Not Found</v>
      </c>
      <c r="H1714" t="str" cm="1">
        <f t="array" ref="H1714">IF(SUMPRODUCT((TRIM(C1714:F1714)&lt;&gt;"-")*1)=0,
    "No Data",
    IF(COUNTIF(C1714:F1714,INDEX(_xlfn._xlws.FILTER(C1714:F1714,TRIM(C1714:F1714)&lt;&gt;"-"),1))=SUMPRODUCT((TRIM(C1714:F1714)&lt;&gt;"-")*1),
    "No Change",
    "Change"))</f>
        <v>No Data</v>
      </c>
      <c r="I1714" s="159"/>
      <c r="J1714"/>
      <c r="K1714" s="163"/>
      <c r="L1714" s="147" t="str">
        <f>TRIM(CLEAN(TEXT(IFERROR(INDEX('Glade MR'!$B$4:$C$3000,MATCH($A1714,'Glade MR'!$C$4:$C$3000,0),1),"-"),"@")))</f>
        <v>-</v>
      </c>
      <c r="M1714" s="147" t="str">
        <f>TRIM(CLEAN(TEXT(IFERROR(INDEX('Glade MR'!$I$4:$J$3000,MATCH($A1714,'Glade MR'!$J$4:$J$3000,0),1),"-"),"@")))</f>
        <v>-</v>
      </c>
      <c r="N1714" s="147" t="str">
        <f>TRIM(CLEAN(TEXT(IFERROR(INDEX('Glade MR'!$P$4:$Q$3000,MATCH($A1714,'Glade MR'!$Q$4:$Q$3000,0),1),"-"),"@")))</f>
        <v>-</v>
      </c>
      <c r="O1714" s="147" t="str">
        <f>TRIM(CLEAN(TEXT(IFERROR(INDEX('Glade MR'!$W$4:$X$3000,MATCH($A1714,'Glade MR'!$X$4:$X$3000,0),1),"-"),"@")))</f>
        <v>-</v>
      </c>
      <c r="P1714" s="159" t="str">
        <f t="shared" si="53"/>
        <v>Not Found</v>
      </c>
      <c r="Q1714" t="str" cm="1">
        <f t="array" ref="Q1714">IF(SUMPRODUCT((TRIM(L1714:O1714)&lt;&gt;"-")*1)=0,
    "No Data",
    IF(COUNTIF(L1714:O1714,INDEX(_xlfn._xlws.FILTER(L1714:O1714,TRIM(L1714:O1714)&lt;&gt;"-"),1))=SUMPRODUCT((TRIM(L1714:O1714)&lt;&gt;"-")*1),
    "No Change",
    "Change"))</f>
        <v>No Data</v>
      </c>
      <c r="R1714" s="159"/>
      <c r="S1714" s="111"/>
    </row>
    <row r="1715" spans="1:19" x14ac:dyDescent="0.3">
      <c r="A1715" t="s">
        <v>600</v>
      </c>
      <c r="B1715" t="s">
        <v>1137</v>
      </c>
      <c r="C1715" s="160" t="str">
        <f>TRIM(CLEAN(TEXT(IFERROR(INDEX('Snakeden MR'!$B$4:$C$3028,MATCH($A1715,'Snakeden MR'!$C$4:$C$3028,0),1),"-"),"@")))</f>
        <v>-</v>
      </c>
      <c r="D1715" s="147" t="str">
        <f>TRIM(CLEAN(TEXT(IFERROR(INDEX('Snakeden MR'!$I$4:$J$3028,MATCH($A1715,'Snakeden MR'!$J$4:$J$3028,0),1),"-"),"@")))</f>
        <v>-</v>
      </c>
      <c r="E1715" s="147" t="str">
        <f>TRIM(CLEAN(TEXT(IFERROR(INDEX('Snakeden MR'!$P$4:$Q$3028,MATCH($A1715,'Snakeden MR'!$Q$4:$Q$3028,0),1),"-"),"@")))</f>
        <v>-</v>
      </c>
      <c r="F1715" s="147" t="str">
        <f>TRIM(CLEAN(TEXT(IFERROR(INDEX('Snakeden MR'!$W$4:$X$3028,MATCH($A1715,'Snakeden MR'!$X$4:$X$3028,0),1),"-"),"@")))</f>
        <v>-</v>
      </c>
      <c r="G1715" s="159" t="str">
        <f t="shared" si="52"/>
        <v>Not Found</v>
      </c>
      <c r="H1715" t="str" cm="1">
        <f t="array" ref="H1715">IF(SUMPRODUCT((TRIM(C1715:F1715)&lt;&gt;"-")*1)=0,
    "No Data",
    IF(COUNTIF(C1715:F1715,INDEX(_xlfn._xlws.FILTER(C1715:F1715,TRIM(C1715:F1715)&lt;&gt;"-"),1))=SUMPRODUCT((TRIM(C1715:F1715)&lt;&gt;"-")*1),
    "No Change",
    "Change"))</f>
        <v>No Data</v>
      </c>
      <c r="I1715" s="159"/>
      <c r="J1715"/>
      <c r="K1715" s="163"/>
      <c r="L1715" s="147" t="str">
        <f>TRIM(CLEAN(TEXT(IFERROR(INDEX('Glade MR'!$B$4:$C$3000,MATCH($A1715,'Glade MR'!$C$4:$C$3000,0),1),"-"),"@")))</f>
        <v>-</v>
      </c>
      <c r="M1715" s="147" t="str">
        <f>TRIM(CLEAN(TEXT(IFERROR(INDEX('Glade MR'!$I$4:$J$3000,MATCH($A1715,'Glade MR'!$J$4:$J$3000,0),1),"-"),"@")))</f>
        <v>Pool 1</v>
      </c>
      <c r="N1715" s="147" t="str">
        <f>TRIM(CLEAN(TEXT(IFERROR(INDEX('Glade MR'!$P$4:$Q$3000,MATCH($A1715,'Glade MR'!$Q$4:$Q$3000,0),1),"-"),"@")))</f>
        <v>-</v>
      </c>
      <c r="O1715" s="147" t="str">
        <f>TRIM(CLEAN(TEXT(IFERROR(INDEX('Glade MR'!$W$4:$X$3000,MATCH($A1715,'Glade MR'!$X$4:$X$3000,0),1),"-"),"@")))</f>
        <v>-</v>
      </c>
      <c r="P1715" s="159" t="str">
        <f t="shared" si="53"/>
        <v>Found</v>
      </c>
      <c r="Q1715" t="str" cm="1">
        <f t="array" ref="Q1715">IF(SUMPRODUCT((TRIM(L1715:O1715)&lt;&gt;"-")*1)=0,
    "No Data",
    IF(COUNTIF(L1715:O1715,INDEX(_xlfn._xlws.FILTER(L1715:O1715,TRIM(L1715:O1715)&lt;&gt;"-"),1))=SUMPRODUCT((TRIM(L1715:O1715)&lt;&gt;"-")*1),
    "No Change",
    "Change"))</f>
        <v>No Change</v>
      </c>
      <c r="R1715" s="159"/>
      <c r="S1715" s="111"/>
    </row>
    <row r="1716" spans="1:19" x14ac:dyDescent="0.3">
      <c r="A1716" t="s">
        <v>2320</v>
      </c>
      <c r="B1716" t="s">
        <v>1137</v>
      </c>
      <c r="C1716" s="160" t="str">
        <f>TRIM(CLEAN(TEXT(IFERROR(INDEX('Snakeden MR'!$B$4:$C$3028,MATCH($A1716,'Snakeden MR'!$C$4:$C$3028,0),1),"-"),"@")))</f>
        <v>-</v>
      </c>
      <c r="D1716" s="147" t="str">
        <f>TRIM(CLEAN(TEXT(IFERROR(INDEX('Snakeden MR'!$I$4:$J$3028,MATCH($A1716,'Snakeden MR'!$J$4:$J$3028,0),1),"-"),"@")))</f>
        <v>-</v>
      </c>
      <c r="E1716" s="147" t="str">
        <f>TRIM(CLEAN(TEXT(IFERROR(INDEX('Snakeden MR'!$P$4:$Q$3028,MATCH($A1716,'Snakeden MR'!$Q$4:$Q$3028,0),1),"-"),"@")))</f>
        <v>-</v>
      </c>
      <c r="F1716" s="147" t="str">
        <f>TRIM(CLEAN(TEXT(IFERROR(INDEX('Snakeden MR'!$W$4:$X$3028,MATCH($A1716,'Snakeden MR'!$X$4:$X$3028,0),1),"-"),"@")))</f>
        <v>-</v>
      </c>
      <c r="G1716" s="159" t="str">
        <f t="shared" si="52"/>
        <v>Not Found</v>
      </c>
      <c r="H1716" t="str" cm="1">
        <f t="array" ref="H1716">IF(SUMPRODUCT((TRIM(C1716:F1716)&lt;&gt;"-")*1)=0,
    "No Data",
    IF(COUNTIF(C1716:F1716,INDEX(_xlfn._xlws.FILTER(C1716:F1716,TRIM(C1716:F1716)&lt;&gt;"-"),1))=SUMPRODUCT((TRIM(C1716:F1716)&lt;&gt;"-")*1),
    "No Change",
    "Change"))</f>
        <v>No Data</v>
      </c>
      <c r="I1716" s="159"/>
      <c r="J1716"/>
      <c r="K1716" s="163"/>
      <c r="L1716" s="147" t="str">
        <f>TRIM(CLEAN(TEXT(IFERROR(INDEX('Glade MR'!$B$4:$C$3000,MATCH($A1716,'Glade MR'!$C$4:$C$3000,0),1),"-"),"@")))</f>
        <v>-</v>
      </c>
      <c r="M1716" s="147" t="str">
        <f>TRIM(CLEAN(TEXT(IFERROR(INDEX('Glade MR'!$I$4:$J$3000,MATCH($A1716,'Glade MR'!$J$4:$J$3000,0),1),"-"),"@")))</f>
        <v>-</v>
      </c>
      <c r="N1716" s="147" t="str">
        <f>TRIM(CLEAN(TEXT(IFERROR(INDEX('Glade MR'!$P$4:$Q$3000,MATCH($A1716,'Glade MR'!$Q$4:$Q$3000,0),1),"-"),"@")))</f>
        <v>-</v>
      </c>
      <c r="O1716" s="147" t="str">
        <f>TRIM(CLEAN(TEXT(IFERROR(INDEX('Glade MR'!$W$4:$X$3000,MATCH($A1716,'Glade MR'!$X$4:$X$3000,0),1),"-"),"@")))</f>
        <v>-</v>
      </c>
      <c r="P1716" s="159" t="str">
        <f t="shared" si="53"/>
        <v>Not Found</v>
      </c>
      <c r="Q1716" t="str" cm="1">
        <f t="array" ref="Q1716">IF(SUMPRODUCT((TRIM(L1716:O1716)&lt;&gt;"-")*1)=0,
    "No Data",
    IF(COUNTIF(L1716:O1716,INDEX(_xlfn._xlws.FILTER(L1716:O1716,TRIM(L1716:O1716)&lt;&gt;"-"),1))=SUMPRODUCT((TRIM(L1716:O1716)&lt;&gt;"-")*1),
    "No Change",
    "Change"))</f>
        <v>No Data</v>
      </c>
      <c r="R1716" s="159"/>
      <c r="S1716" s="111"/>
    </row>
    <row r="1717" spans="1:19" x14ac:dyDescent="0.3">
      <c r="A1717" t="s">
        <v>910</v>
      </c>
      <c r="B1717" t="s">
        <v>1137</v>
      </c>
      <c r="C1717" s="160" t="str">
        <f>TRIM(CLEAN(TEXT(IFERROR(INDEX('Snakeden MR'!$B$4:$C$3028,MATCH($A1717,'Snakeden MR'!$C$4:$C$3028,0),1),"-"),"@")))</f>
        <v>-</v>
      </c>
      <c r="D1717" s="147" t="str">
        <f>TRIM(CLEAN(TEXT(IFERROR(INDEX('Snakeden MR'!$I$4:$J$3028,MATCH($A1717,'Snakeden MR'!$J$4:$J$3028,0),1),"-"),"@")))</f>
        <v>-</v>
      </c>
      <c r="E1717" s="147" t="str">
        <f>TRIM(CLEAN(TEXT(IFERROR(INDEX('Snakeden MR'!$P$4:$Q$3028,MATCH($A1717,'Snakeden MR'!$Q$4:$Q$3028,0),1),"-"),"@")))</f>
        <v>-</v>
      </c>
      <c r="F1717" s="147" t="str">
        <f>TRIM(CLEAN(TEXT(IFERROR(INDEX('Snakeden MR'!$W$4:$X$3028,MATCH($A1717,'Snakeden MR'!$X$4:$X$3028,0),1),"-"),"@")))</f>
        <v>-</v>
      </c>
      <c r="G1717" s="159" t="str">
        <f t="shared" si="52"/>
        <v>Not Found</v>
      </c>
      <c r="H1717" t="str" cm="1">
        <f t="array" ref="H1717">IF(SUMPRODUCT((TRIM(C1717:F1717)&lt;&gt;"-")*1)=0,
    "No Data",
    IF(COUNTIF(C1717:F1717,INDEX(_xlfn._xlws.FILTER(C1717:F1717,TRIM(C1717:F1717)&lt;&gt;"-"),1))=SUMPRODUCT((TRIM(C1717:F1717)&lt;&gt;"-")*1),
    "No Change",
    "Change"))</f>
        <v>No Data</v>
      </c>
      <c r="I1717" s="159"/>
      <c r="J1717"/>
      <c r="K1717" s="163"/>
      <c r="L1717" s="147" t="str">
        <f>TRIM(CLEAN(TEXT(IFERROR(INDEX('Glade MR'!$B$4:$C$3000,MATCH($A1717,'Glade MR'!$C$4:$C$3000,0),1),"-"),"@")))</f>
        <v>-</v>
      </c>
      <c r="M1717" s="147" t="str">
        <f>TRIM(CLEAN(TEXT(IFERROR(INDEX('Glade MR'!$I$4:$J$3000,MATCH($A1717,'Glade MR'!$J$4:$J$3000,0),1),"-"),"@")))</f>
        <v>-</v>
      </c>
      <c r="N1717" s="147" t="str">
        <f>TRIM(CLEAN(TEXT(IFERROR(INDEX('Glade MR'!$P$4:$Q$3000,MATCH($A1717,'Glade MR'!$Q$4:$Q$3000,0),1),"-"),"@")))</f>
        <v>Pool 1</v>
      </c>
      <c r="O1717" s="147" t="str">
        <f>TRIM(CLEAN(TEXT(IFERROR(INDEX('Glade MR'!$W$4:$X$3000,MATCH($A1717,'Glade MR'!$X$4:$X$3000,0),1),"-"),"@")))</f>
        <v>-</v>
      </c>
      <c r="P1717" s="159" t="str">
        <f t="shared" si="53"/>
        <v>Found</v>
      </c>
      <c r="Q1717" t="str" cm="1">
        <f t="array" ref="Q1717">IF(SUMPRODUCT((TRIM(L1717:O1717)&lt;&gt;"-")*1)=0,
    "No Data",
    IF(COUNTIF(L1717:O1717,INDEX(_xlfn._xlws.FILTER(L1717:O1717,TRIM(L1717:O1717)&lt;&gt;"-"),1))=SUMPRODUCT((TRIM(L1717:O1717)&lt;&gt;"-")*1),
    "No Change",
    "Change"))</f>
        <v>No Change</v>
      </c>
      <c r="R1717" s="159"/>
      <c r="S1717" s="111"/>
    </row>
    <row r="1718" spans="1:19" x14ac:dyDescent="0.3">
      <c r="A1718" t="s">
        <v>2321</v>
      </c>
      <c r="B1718" t="s">
        <v>1137</v>
      </c>
      <c r="C1718" s="160" t="str">
        <f>TRIM(CLEAN(TEXT(IFERROR(INDEX('Snakeden MR'!$B$4:$C$3028,MATCH($A1718,'Snakeden MR'!$C$4:$C$3028,0),1),"-"),"@")))</f>
        <v>-</v>
      </c>
      <c r="D1718" s="147" t="str">
        <f>TRIM(CLEAN(TEXT(IFERROR(INDEX('Snakeden MR'!$I$4:$J$3028,MATCH($A1718,'Snakeden MR'!$J$4:$J$3028,0),1),"-"),"@")))</f>
        <v>-</v>
      </c>
      <c r="E1718" s="147" t="str">
        <f>TRIM(CLEAN(TEXT(IFERROR(INDEX('Snakeden MR'!$P$4:$Q$3028,MATCH($A1718,'Snakeden MR'!$Q$4:$Q$3028,0),1),"-"),"@")))</f>
        <v>-</v>
      </c>
      <c r="F1718" s="147" t="str">
        <f>TRIM(CLEAN(TEXT(IFERROR(INDEX('Snakeden MR'!$W$4:$X$3028,MATCH($A1718,'Snakeden MR'!$X$4:$X$3028,0),1),"-"),"@")))</f>
        <v>-</v>
      </c>
      <c r="G1718" s="159" t="str">
        <f t="shared" si="52"/>
        <v>Not Found</v>
      </c>
      <c r="H1718" t="str" cm="1">
        <f t="array" ref="H1718">IF(SUMPRODUCT((TRIM(C1718:F1718)&lt;&gt;"-")*1)=0,
    "No Data",
    IF(COUNTIF(C1718:F1718,INDEX(_xlfn._xlws.FILTER(C1718:F1718,TRIM(C1718:F1718)&lt;&gt;"-"),1))=SUMPRODUCT((TRIM(C1718:F1718)&lt;&gt;"-")*1),
    "No Change",
    "Change"))</f>
        <v>No Data</v>
      </c>
      <c r="I1718" s="159"/>
      <c r="J1718"/>
      <c r="K1718" s="163"/>
      <c r="L1718" s="147" t="str">
        <f>TRIM(CLEAN(TEXT(IFERROR(INDEX('Glade MR'!$B$4:$C$3000,MATCH($A1718,'Glade MR'!$C$4:$C$3000,0),1),"-"),"@")))</f>
        <v>-</v>
      </c>
      <c r="M1718" s="147" t="str">
        <f>TRIM(CLEAN(TEXT(IFERROR(INDEX('Glade MR'!$I$4:$J$3000,MATCH($A1718,'Glade MR'!$J$4:$J$3000,0),1),"-"),"@")))</f>
        <v>-</v>
      </c>
      <c r="N1718" s="147" t="str">
        <f>TRIM(CLEAN(TEXT(IFERROR(INDEX('Glade MR'!$P$4:$Q$3000,MATCH($A1718,'Glade MR'!$Q$4:$Q$3000,0),1),"-"),"@")))</f>
        <v>-</v>
      </c>
      <c r="O1718" s="147" t="str">
        <f>TRIM(CLEAN(TEXT(IFERROR(INDEX('Glade MR'!$W$4:$X$3000,MATCH($A1718,'Glade MR'!$X$4:$X$3000,0),1),"-"),"@")))</f>
        <v>-</v>
      </c>
      <c r="P1718" s="159" t="str">
        <f t="shared" si="53"/>
        <v>Not Found</v>
      </c>
      <c r="Q1718" t="str" cm="1">
        <f t="array" ref="Q1718">IF(SUMPRODUCT((TRIM(L1718:O1718)&lt;&gt;"-")*1)=0,
    "No Data",
    IF(COUNTIF(L1718:O1718,INDEX(_xlfn._xlws.FILTER(L1718:O1718,TRIM(L1718:O1718)&lt;&gt;"-"),1))=SUMPRODUCT((TRIM(L1718:O1718)&lt;&gt;"-")*1),
    "No Change",
    "Change"))</f>
        <v>No Data</v>
      </c>
      <c r="R1718" s="159"/>
      <c r="S1718" s="111"/>
    </row>
    <row r="1719" spans="1:19" x14ac:dyDescent="0.3">
      <c r="A1719" t="s">
        <v>580</v>
      </c>
      <c r="B1719" t="s">
        <v>1137</v>
      </c>
      <c r="C1719" s="160" t="str">
        <f>TRIM(CLEAN(TEXT(IFERROR(INDEX('Snakeden MR'!$B$4:$C$3028,MATCH($A1719,'Snakeden MR'!$C$4:$C$3028,0),1),"-"),"@")))</f>
        <v>-</v>
      </c>
      <c r="D1719" s="147" t="str">
        <f>TRIM(CLEAN(TEXT(IFERROR(INDEX('Snakeden MR'!$I$4:$J$3028,MATCH($A1719,'Snakeden MR'!$J$4:$J$3028,0),1),"-"),"@")))</f>
        <v>-</v>
      </c>
      <c r="E1719" s="147" t="str">
        <f>TRIM(CLEAN(TEXT(IFERROR(INDEX('Snakeden MR'!$P$4:$Q$3028,MATCH($A1719,'Snakeden MR'!$Q$4:$Q$3028,0),1),"-"),"@")))</f>
        <v>-</v>
      </c>
      <c r="F1719" s="147" t="str">
        <f>TRIM(CLEAN(TEXT(IFERROR(INDEX('Snakeden MR'!$W$4:$X$3028,MATCH($A1719,'Snakeden MR'!$X$4:$X$3028,0),1),"-"),"@")))</f>
        <v>-</v>
      </c>
      <c r="G1719" s="159" t="str">
        <f t="shared" si="52"/>
        <v>Not Found</v>
      </c>
      <c r="H1719" t="str" cm="1">
        <f t="array" ref="H1719">IF(SUMPRODUCT((TRIM(C1719:F1719)&lt;&gt;"-")*1)=0,
    "No Data",
    IF(COUNTIF(C1719:F1719,INDEX(_xlfn._xlws.FILTER(C1719:F1719,TRIM(C1719:F1719)&lt;&gt;"-"),1))=SUMPRODUCT((TRIM(C1719:F1719)&lt;&gt;"-")*1),
    "No Change",
    "Change"))</f>
        <v>No Data</v>
      </c>
      <c r="I1719" s="159"/>
      <c r="J1719"/>
      <c r="K1719" s="163"/>
      <c r="L1719" s="147" t="str">
        <f>TRIM(CLEAN(TEXT(IFERROR(INDEX('Glade MR'!$B$4:$C$3000,MATCH($A1719,'Glade MR'!$C$4:$C$3000,0),1),"-"),"@")))</f>
        <v>-</v>
      </c>
      <c r="M1719" s="147" t="str">
        <f>TRIM(CLEAN(TEXT(IFERROR(INDEX('Glade MR'!$I$4:$J$3000,MATCH($A1719,'Glade MR'!$J$4:$J$3000,0),1),"-"),"@")))</f>
        <v>Pool 1</v>
      </c>
      <c r="N1719" s="147" t="str">
        <f>TRIM(CLEAN(TEXT(IFERROR(INDEX('Glade MR'!$P$4:$Q$3000,MATCH($A1719,'Glade MR'!$Q$4:$Q$3000,0),1),"-"),"@")))</f>
        <v>-</v>
      </c>
      <c r="O1719" s="147" t="str">
        <f>TRIM(CLEAN(TEXT(IFERROR(INDEX('Glade MR'!$W$4:$X$3000,MATCH($A1719,'Glade MR'!$X$4:$X$3000,0),1),"-"),"@")))</f>
        <v>-</v>
      </c>
      <c r="P1719" s="159" t="str">
        <f t="shared" si="53"/>
        <v>Found</v>
      </c>
      <c r="Q1719" t="str" cm="1">
        <f t="array" ref="Q1719">IF(SUMPRODUCT((TRIM(L1719:O1719)&lt;&gt;"-")*1)=0,
    "No Data",
    IF(COUNTIF(L1719:O1719,INDEX(_xlfn._xlws.FILTER(L1719:O1719,TRIM(L1719:O1719)&lt;&gt;"-"),1))=SUMPRODUCT((TRIM(L1719:O1719)&lt;&gt;"-")*1),
    "No Change",
    "Change"))</f>
        <v>No Change</v>
      </c>
      <c r="R1719" s="159"/>
      <c r="S1719" s="111"/>
    </row>
    <row r="1720" spans="1:19" x14ac:dyDescent="0.3">
      <c r="A1720" t="s">
        <v>813</v>
      </c>
      <c r="B1720" t="s">
        <v>1137</v>
      </c>
      <c r="C1720" s="160" t="str">
        <f>TRIM(CLEAN(TEXT(IFERROR(INDEX('Snakeden MR'!$B$4:$C$3028,MATCH($A1720,'Snakeden MR'!$C$4:$C$3028,0),1),"-"),"@")))</f>
        <v>-</v>
      </c>
      <c r="D1720" s="147" t="str">
        <f>TRIM(CLEAN(TEXT(IFERROR(INDEX('Snakeden MR'!$I$4:$J$3028,MATCH($A1720,'Snakeden MR'!$J$4:$J$3028,0),1),"-"),"@")))</f>
        <v>-</v>
      </c>
      <c r="E1720" s="147" t="str">
        <f>TRIM(CLEAN(TEXT(IFERROR(INDEX('Snakeden MR'!$P$4:$Q$3028,MATCH($A1720,'Snakeden MR'!$Q$4:$Q$3028,0),1),"-"),"@")))</f>
        <v>-</v>
      </c>
      <c r="F1720" s="147" t="str">
        <f>TRIM(CLEAN(TEXT(IFERROR(INDEX('Snakeden MR'!$W$4:$X$3028,MATCH($A1720,'Snakeden MR'!$X$4:$X$3028,0),1),"-"),"@")))</f>
        <v>-</v>
      </c>
      <c r="G1720" s="159" t="str">
        <f t="shared" si="52"/>
        <v>Not Found</v>
      </c>
      <c r="H1720" t="str" cm="1">
        <f t="array" ref="H1720">IF(SUMPRODUCT((TRIM(C1720:F1720)&lt;&gt;"-")*1)=0,
    "No Data",
    IF(COUNTIF(C1720:F1720,INDEX(_xlfn._xlws.FILTER(C1720:F1720,TRIM(C1720:F1720)&lt;&gt;"-"),1))=SUMPRODUCT((TRIM(C1720:F1720)&lt;&gt;"-")*1),
    "No Change",
    "Change"))</f>
        <v>No Data</v>
      </c>
      <c r="I1720" s="159"/>
      <c r="J1720"/>
      <c r="K1720" s="163"/>
      <c r="L1720" s="147" t="str">
        <f>TRIM(CLEAN(TEXT(IFERROR(INDEX('Glade MR'!$B$4:$C$3000,MATCH($A1720,'Glade MR'!$C$4:$C$3000,0),1),"-"),"@")))</f>
        <v>-</v>
      </c>
      <c r="M1720" s="147" t="str">
        <f>TRIM(CLEAN(TEXT(IFERROR(INDEX('Glade MR'!$I$4:$J$3000,MATCH($A1720,'Glade MR'!$J$4:$J$3000,0),1),"-"),"@")))</f>
        <v>-</v>
      </c>
      <c r="N1720" s="147" t="str">
        <f>TRIM(CLEAN(TEXT(IFERROR(INDEX('Glade MR'!$P$4:$Q$3000,MATCH($A1720,'Glade MR'!$Q$4:$Q$3000,0),1),"-"),"@")))</f>
        <v>-</v>
      </c>
      <c r="O1720" s="147" t="str">
        <f>TRIM(CLEAN(TEXT(IFERROR(INDEX('Glade MR'!$W$4:$X$3000,MATCH($A1720,'Glade MR'!$X$4:$X$3000,0),1),"-"),"@")))</f>
        <v>Pool 4</v>
      </c>
      <c r="P1720" s="159" t="str">
        <f t="shared" si="53"/>
        <v>Found</v>
      </c>
      <c r="Q1720" t="str" cm="1">
        <f t="array" ref="Q1720">IF(SUMPRODUCT((TRIM(L1720:O1720)&lt;&gt;"-")*1)=0,
    "No Data",
    IF(COUNTIF(L1720:O1720,INDEX(_xlfn._xlws.FILTER(L1720:O1720,TRIM(L1720:O1720)&lt;&gt;"-"),1))=SUMPRODUCT((TRIM(L1720:O1720)&lt;&gt;"-")*1),
    "No Change",
    "Change"))</f>
        <v>No Change</v>
      </c>
      <c r="R1720" s="159"/>
      <c r="S1720" s="111"/>
    </row>
    <row r="1721" spans="1:19" x14ac:dyDescent="0.3">
      <c r="A1721" t="s">
        <v>684</v>
      </c>
      <c r="B1721" t="s">
        <v>1145</v>
      </c>
      <c r="C1721" s="160" t="str">
        <f>TRIM(CLEAN(TEXT(IFERROR(INDEX('Snakeden MR'!$B$4:$C$3028,MATCH($A1721,'Snakeden MR'!$C$4:$C$3028,0),1),"-"),"@")))</f>
        <v>-</v>
      </c>
      <c r="D1721" s="147" t="str">
        <f>TRIM(CLEAN(TEXT(IFERROR(INDEX('Snakeden MR'!$I$4:$J$3028,MATCH($A1721,'Snakeden MR'!$J$4:$J$3028,0),1),"-"),"@")))</f>
        <v>-</v>
      </c>
      <c r="E1721" s="147" t="str">
        <f>TRIM(CLEAN(TEXT(IFERROR(INDEX('Snakeden MR'!$P$4:$Q$3028,MATCH($A1721,'Snakeden MR'!$Q$4:$Q$3028,0),1),"-"),"@")))</f>
        <v>-</v>
      </c>
      <c r="F1721" s="147" t="str">
        <f>TRIM(CLEAN(TEXT(IFERROR(INDEX('Snakeden MR'!$W$4:$X$3028,MATCH($A1721,'Snakeden MR'!$X$4:$X$3028,0),1),"-"),"@")))</f>
        <v>-</v>
      </c>
      <c r="G1721" s="159" t="str">
        <f t="shared" si="52"/>
        <v>Not Found</v>
      </c>
      <c r="H1721" t="str" cm="1">
        <f t="array" ref="H1721">IF(SUMPRODUCT((TRIM(C1721:F1721)&lt;&gt;"-")*1)=0,
    "No Data",
    IF(COUNTIF(C1721:F1721,INDEX(_xlfn._xlws.FILTER(C1721:F1721,TRIM(C1721:F1721)&lt;&gt;"-"),1))=SUMPRODUCT((TRIM(C1721:F1721)&lt;&gt;"-")*1),
    "No Change",
    "Change"))</f>
        <v>No Data</v>
      </c>
      <c r="I1721" s="159"/>
      <c r="J1721"/>
      <c r="K1721" s="163"/>
      <c r="L1721" s="147" t="str">
        <f>TRIM(CLEAN(TEXT(IFERROR(INDEX('Glade MR'!$B$4:$C$3000,MATCH($A1721,'Glade MR'!$C$4:$C$3000,0),1),"-"),"@")))</f>
        <v>-</v>
      </c>
      <c r="M1721" s="147" t="str">
        <f>TRIM(CLEAN(TEXT(IFERROR(INDEX('Glade MR'!$I$4:$J$3000,MATCH($A1721,'Glade MR'!$J$4:$J$3000,0),1),"-"),"@")))</f>
        <v>Pool 2</v>
      </c>
      <c r="N1721" s="147" t="str">
        <f>TRIM(CLEAN(TEXT(IFERROR(INDEX('Glade MR'!$P$4:$Q$3000,MATCH($A1721,'Glade MR'!$Q$4:$Q$3000,0),1),"-"),"@")))</f>
        <v>-</v>
      </c>
      <c r="O1721" s="147" t="str">
        <f>TRIM(CLEAN(TEXT(IFERROR(INDEX('Glade MR'!$W$4:$X$3000,MATCH($A1721,'Glade MR'!$X$4:$X$3000,0),1),"-"),"@")))</f>
        <v>-</v>
      </c>
      <c r="P1721" s="159" t="str">
        <f t="shared" si="53"/>
        <v>Found</v>
      </c>
      <c r="Q1721" t="str" cm="1">
        <f t="array" ref="Q1721">IF(SUMPRODUCT((TRIM(L1721:O1721)&lt;&gt;"-")*1)=0,
    "No Data",
    IF(COUNTIF(L1721:O1721,INDEX(_xlfn._xlws.FILTER(L1721:O1721,TRIM(L1721:O1721)&lt;&gt;"-"),1))=SUMPRODUCT((TRIM(L1721:O1721)&lt;&gt;"-")*1),
    "No Change",
    "Change"))</f>
        <v>No Change</v>
      </c>
      <c r="R1721" s="159"/>
      <c r="S1721" s="111"/>
    </row>
    <row r="1722" spans="1:19" x14ac:dyDescent="0.3">
      <c r="A1722" t="s">
        <v>2322</v>
      </c>
      <c r="B1722" t="s">
        <v>1137</v>
      </c>
      <c r="C1722" s="160" t="str">
        <f>TRIM(CLEAN(TEXT(IFERROR(INDEX('Snakeden MR'!$B$4:$C$3028,MATCH($A1722,'Snakeden MR'!$C$4:$C$3028,0),1),"-"),"@")))</f>
        <v>-</v>
      </c>
      <c r="D1722" s="147" t="str">
        <f>TRIM(CLEAN(TEXT(IFERROR(INDEX('Snakeden MR'!$I$4:$J$3028,MATCH($A1722,'Snakeden MR'!$J$4:$J$3028,0),1),"-"),"@")))</f>
        <v>-</v>
      </c>
      <c r="E1722" s="147" t="str">
        <f>TRIM(CLEAN(TEXT(IFERROR(INDEX('Snakeden MR'!$P$4:$Q$3028,MATCH($A1722,'Snakeden MR'!$Q$4:$Q$3028,0),1),"-"),"@")))</f>
        <v>-</v>
      </c>
      <c r="F1722" s="147" t="str">
        <f>TRIM(CLEAN(TEXT(IFERROR(INDEX('Snakeden MR'!$W$4:$X$3028,MATCH($A1722,'Snakeden MR'!$X$4:$X$3028,0),1),"-"),"@")))</f>
        <v>-</v>
      </c>
      <c r="G1722" s="159" t="str">
        <f t="shared" si="52"/>
        <v>Not Found</v>
      </c>
      <c r="H1722" t="str" cm="1">
        <f t="array" ref="H1722">IF(SUMPRODUCT((TRIM(C1722:F1722)&lt;&gt;"-")*1)=0,
    "No Data",
    IF(COUNTIF(C1722:F1722,INDEX(_xlfn._xlws.FILTER(C1722:F1722,TRIM(C1722:F1722)&lt;&gt;"-"),1))=SUMPRODUCT((TRIM(C1722:F1722)&lt;&gt;"-")*1),
    "No Change",
    "Change"))</f>
        <v>No Data</v>
      </c>
      <c r="I1722" s="159"/>
      <c r="J1722"/>
      <c r="K1722" s="163"/>
      <c r="L1722" s="147" t="str">
        <f>TRIM(CLEAN(TEXT(IFERROR(INDEX('Glade MR'!$B$4:$C$3000,MATCH($A1722,'Glade MR'!$C$4:$C$3000,0),1),"-"),"@")))</f>
        <v>-</v>
      </c>
      <c r="M1722" s="147" t="str">
        <f>TRIM(CLEAN(TEXT(IFERROR(INDEX('Glade MR'!$I$4:$J$3000,MATCH($A1722,'Glade MR'!$J$4:$J$3000,0),1),"-"),"@")))</f>
        <v>-</v>
      </c>
      <c r="N1722" s="147" t="str">
        <f>TRIM(CLEAN(TEXT(IFERROR(INDEX('Glade MR'!$P$4:$Q$3000,MATCH($A1722,'Glade MR'!$Q$4:$Q$3000,0),1),"-"),"@")))</f>
        <v>-</v>
      </c>
      <c r="O1722" s="147" t="str">
        <f>TRIM(CLEAN(TEXT(IFERROR(INDEX('Glade MR'!$W$4:$X$3000,MATCH($A1722,'Glade MR'!$X$4:$X$3000,0),1),"-"),"@")))</f>
        <v>-</v>
      </c>
      <c r="P1722" s="159" t="str">
        <f t="shared" si="53"/>
        <v>Not Found</v>
      </c>
      <c r="Q1722" t="str" cm="1">
        <f t="array" ref="Q1722">IF(SUMPRODUCT((TRIM(L1722:O1722)&lt;&gt;"-")*1)=0,
    "No Data",
    IF(COUNTIF(L1722:O1722,INDEX(_xlfn._xlws.FILTER(L1722:O1722,TRIM(L1722:O1722)&lt;&gt;"-"),1))=SUMPRODUCT((TRIM(L1722:O1722)&lt;&gt;"-")*1),
    "No Change",
    "Change"))</f>
        <v>No Data</v>
      </c>
      <c r="R1722" s="159"/>
      <c r="S1722" s="111"/>
    </row>
    <row r="1723" spans="1:19" x14ac:dyDescent="0.3">
      <c r="A1723" t="s">
        <v>2323</v>
      </c>
      <c r="B1723" t="s">
        <v>1137</v>
      </c>
      <c r="C1723" s="160" t="str">
        <f>TRIM(CLEAN(TEXT(IFERROR(INDEX('Snakeden MR'!$B$4:$C$3028,MATCH($A1723,'Snakeden MR'!$C$4:$C$3028,0),1),"-"),"@")))</f>
        <v>-</v>
      </c>
      <c r="D1723" s="147" t="str">
        <f>TRIM(CLEAN(TEXT(IFERROR(INDEX('Snakeden MR'!$I$4:$J$3028,MATCH($A1723,'Snakeden MR'!$J$4:$J$3028,0),1),"-"),"@")))</f>
        <v>-</v>
      </c>
      <c r="E1723" s="147" t="str">
        <f>TRIM(CLEAN(TEXT(IFERROR(INDEX('Snakeden MR'!$P$4:$Q$3028,MATCH($A1723,'Snakeden MR'!$Q$4:$Q$3028,0),1),"-"),"@")))</f>
        <v>-</v>
      </c>
      <c r="F1723" s="147" t="str">
        <f>TRIM(CLEAN(TEXT(IFERROR(INDEX('Snakeden MR'!$W$4:$X$3028,MATCH($A1723,'Snakeden MR'!$X$4:$X$3028,0),1),"-"),"@")))</f>
        <v>-</v>
      </c>
      <c r="G1723" s="159" t="str">
        <f t="shared" si="52"/>
        <v>Not Found</v>
      </c>
      <c r="H1723" t="str" cm="1">
        <f t="array" ref="H1723">IF(SUMPRODUCT((TRIM(C1723:F1723)&lt;&gt;"-")*1)=0,
    "No Data",
    IF(COUNTIF(C1723:F1723,INDEX(_xlfn._xlws.FILTER(C1723:F1723,TRIM(C1723:F1723)&lt;&gt;"-"),1))=SUMPRODUCT((TRIM(C1723:F1723)&lt;&gt;"-")*1),
    "No Change",
    "Change"))</f>
        <v>No Data</v>
      </c>
      <c r="I1723" s="159"/>
      <c r="J1723"/>
      <c r="K1723" s="163"/>
      <c r="L1723" s="147" t="str">
        <f>TRIM(CLEAN(TEXT(IFERROR(INDEX('Glade MR'!$B$4:$C$3000,MATCH($A1723,'Glade MR'!$C$4:$C$3000,0),1),"-"),"@")))</f>
        <v>-</v>
      </c>
      <c r="M1723" s="147" t="str">
        <f>TRIM(CLEAN(TEXT(IFERROR(INDEX('Glade MR'!$I$4:$J$3000,MATCH($A1723,'Glade MR'!$J$4:$J$3000,0),1),"-"),"@")))</f>
        <v>-</v>
      </c>
      <c r="N1723" s="147" t="str">
        <f>TRIM(CLEAN(TEXT(IFERROR(INDEX('Glade MR'!$P$4:$Q$3000,MATCH($A1723,'Glade MR'!$Q$4:$Q$3000,0),1),"-"),"@")))</f>
        <v>-</v>
      </c>
      <c r="O1723" s="147" t="str">
        <f>TRIM(CLEAN(TEXT(IFERROR(INDEX('Glade MR'!$W$4:$X$3000,MATCH($A1723,'Glade MR'!$X$4:$X$3000,0),1),"-"),"@")))</f>
        <v>-</v>
      </c>
      <c r="P1723" s="159" t="str">
        <f t="shared" si="53"/>
        <v>Not Found</v>
      </c>
      <c r="Q1723" t="str" cm="1">
        <f t="array" ref="Q1723">IF(SUMPRODUCT((TRIM(L1723:O1723)&lt;&gt;"-")*1)=0,
    "No Data",
    IF(COUNTIF(L1723:O1723,INDEX(_xlfn._xlws.FILTER(L1723:O1723,TRIM(L1723:O1723)&lt;&gt;"-"),1))=SUMPRODUCT((TRIM(L1723:O1723)&lt;&gt;"-")*1),
    "No Change",
    "Change"))</f>
        <v>No Data</v>
      </c>
      <c r="R1723" s="159"/>
      <c r="S1723" s="111"/>
    </row>
    <row r="1724" spans="1:19" x14ac:dyDescent="0.3">
      <c r="A1724" t="s">
        <v>2324</v>
      </c>
      <c r="B1724" t="s">
        <v>1137</v>
      </c>
      <c r="C1724" s="160" t="str">
        <f>TRIM(CLEAN(TEXT(IFERROR(INDEX('Snakeden MR'!$B$4:$C$3028,MATCH($A1724,'Snakeden MR'!$C$4:$C$3028,0),1),"-"),"@")))</f>
        <v>-</v>
      </c>
      <c r="D1724" s="147" t="str">
        <f>TRIM(CLEAN(TEXT(IFERROR(INDEX('Snakeden MR'!$I$4:$J$3028,MATCH($A1724,'Snakeden MR'!$J$4:$J$3028,0),1),"-"),"@")))</f>
        <v>-</v>
      </c>
      <c r="E1724" s="147" t="str">
        <f>TRIM(CLEAN(TEXT(IFERROR(INDEX('Snakeden MR'!$P$4:$Q$3028,MATCH($A1724,'Snakeden MR'!$Q$4:$Q$3028,0),1),"-"),"@")))</f>
        <v>-</v>
      </c>
      <c r="F1724" s="147" t="str">
        <f>TRIM(CLEAN(TEXT(IFERROR(INDEX('Snakeden MR'!$W$4:$X$3028,MATCH($A1724,'Snakeden MR'!$X$4:$X$3028,0),1),"-"),"@")))</f>
        <v>-</v>
      </c>
      <c r="G1724" s="159" t="str">
        <f t="shared" si="52"/>
        <v>Not Found</v>
      </c>
      <c r="H1724" t="str" cm="1">
        <f t="array" ref="H1724">IF(SUMPRODUCT((TRIM(C1724:F1724)&lt;&gt;"-")*1)=0,
    "No Data",
    IF(COUNTIF(C1724:F1724,INDEX(_xlfn._xlws.FILTER(C1724:F1724,TRIM(C1724:F1724)&lt;&gt;"-"),1))=SUMPRODUCT((TRIM(C1724:F1724)&lt;&gt;"-")*1),
    "No Change",
    "Change"))</f>
        <v>No Data</v>
      </c>
      <c r="I1724" s="159"/>
      <c r="J1724"/>
      <c r="K1724" s="163"/>
      <c r="L1724" s="147" t="str">
        <f>TRIM(CLEAN(TEXT(IFERROR(INDEX('Glade MR'!$B$4:$C$3000,MATCH($A1724,'Glade MR'!$C$4:$C$3000,0),1),"-"),"@")))</f>
        <v>-</v>
      </c>
      <c r="M1724" s="147" t="str">
        <f>TRIM(CLEAN(TEXT(IFERROR(INDEX('Glade MR'!$I$4:$J$3000,MATCH($A1724,'Glade MR'!$J$4:$J$3000,0),1),"-"),"@")))</f>
        <v>-</v>
      </c>
      <c r="N1724" s="147" t="str">
        <f>TRIM(CLEAN(TEXT(IFERROR(INDEX('Glade MR'!$P$4:$Q$3000,MATCH($A1724,'Glade MR'!$Q$4:$Q$3000,0),1),"-"),"@")))</f>
        <v>-</v>
      </c>
      <c r="O1724" s="147" t="str">
        <f>TRIM(CLEAN(TEXT(IFERROR(INDEX('Glade MR'!$W$4:$X$3000,MATCH($A1724,'Glade MR'!$X$4:$X$3000,0),1),"-"),"@")))</f>
        <v>-</v>
      </c>
      <c r="P1724" s="159" t="str">
        <f t="shared" si="53"/>
        <v>Not Found</v>
      </c>
      <c r="Q1724" t="str" cm="1">
        <f t="array" ref="Q1724">IF(SUMPRODUCT((TRIM(L1724:O1724)&lt;&gt;"-")*1)=0,
    "No Data",
    IF(COUNTIF(L1724:O1724,INDEX(_xlfn._xlws.FILTER(L1724:O1724,TRIM(L1724:O1724)&lt;&gt;"-"),1))=SUMPRODUCT((TRIM(L1724:O1724)&lt;&gt;"-")*1),
    "No Change",
    "Change"))</f>
        <v>No Data</v>
      </c>
      <c r="R1724" s="159"/>
      <c r="S1724" s="111"/>
    </row>
    <row r="1725" spans="1:19" x14ac:dyDescent="0.3">
      <c r="A1725" t="s">
        <v>2325</v>
      </c>
      <c r="B1725" t="s">
        <v>1137</v>
      </c>
      <c r="C1725" s="160" t="str">
        <f>TRIM(CLEAN(TEXT(IFERROR(INDEX('Snakeden MR'!$B$4:$C$3028,MATCH($A1725,'Snakeden MR'!$C$4:$C$3028,0),1),"-"),"@")))</f>
        <v>-</v>
      </c>
      <c r="D1725" s="147" t="str">
        <f>TRIM(CLEAN(TEXT(IFERROR(INDEX('Snakeden MR'!$I$4:$J$3028,MATCH($A1725,'Snakeden MR'!$J$4:$J$3028,0),1),"-"),"@")))</f>
        <v>-</v>
      </c>
      <c r="E1725" s="147" t="str">
        <f>TRIM(CLEAN(TEXT(IFERROR(INDEX('Snakeden MR'!$P$4:$Q$3028,MATCH($A1725,'Snakeden MR'!$Q$4:$Q$3028,0),1),"-"),"@")))</f>
        <v>-</v>
      </c>
      <c r="F1725" s="147" t="str">
        <f>TRIM(CLEAN(TEXT(IFERROR(INDEX('Snakeden MR'!$W$4:$X$3028,MATCH($A1725,'Snakeden MR'!$X$4:$X$3028,0),1),"-"),"@")))</f>
        <v>-</v>
      </c>
      <c r="G1725" s="159" t="str">
        <f t="shared" si="52"/>
        <v>Not Found</v>
      </c>
      <c r="H1725" t="str" cm="1">
        <f t="array" ref="H1725">IF(SUMPRODUCT((TRIM(C1725:F1725)&lt;&gt;"-")*1)=0,
    "No Data",
    IF(COUNTIF(C1725:F1725,INDEX(_xlfn._xlws.FILTER(C1725:F1725,TRIM(C1725:F1725)&lt;&gt;"-"),1))=SUMPRODUCT((TRIM(C1725:F1725)&lt;&gt;"-")*1),
    "No Change",
    "Change"))</f>
        <v>No Data</v>
      </c>
      <c r="I1725" s="159"/>
      <c r="J1725"/>
      <c r="K1725" s="163"/>
      <c r="L1725" s="147" t="str">
        <f>TRIM(CLEAN(TEXT(IFERROR(INDEX('Glade MR'!$B$4:$C$3000,MATCH($A1725,'Glade MR'!$C$4:$C$3000,0),1),"-"),"@")))</f>
        <v>-</v>
      </c>
      <c r="M1725" s="147" t="str">
        <f>TRIM(CLEAN(TEXT(IFERROR(INDEX('Glade MR'!$I$4:$J$3000,MATCH($A1725,'Glade MR'!$J$4:$J$3000,0),1),"-"),"@")))</f>
        <v>-</v>
      </c>
      <c r="N1725" s="147" t="str">
        <f>TRIM(CLEAN(TEXT(IFERROR(INDEX('Glade MR'!$P$4:$Q$3000,MATCH($A1725,'Glade MR'!$Q$4:$Q$3000,0),1),"-"),"@")))</f>
        <v>-</v>
      </c>
      <c r="O1725" s="147" t="str">
        <f>TRIM(CLEAN(TEXT(IFERROR(INDEX('Glade MR'!$W$4:$X$3000,MATCH($A1725,'Glade MR'!$X$4:$X$3000,0),1),"-"),"@")))</f>
        <v>-</v>
      </c>
      <c r="P1725" s="159" t="str">
        <f t="shared" si="53"/>
        <v>Not Found</v>
      </c>
      <c r="Q1725" t="str" cm="1">
        <f t="array" ref="Q1725">IF(SUMPRODUCT((TRIM(L1725:O1725)&lt;&gt;"-")*1)=0,
    "No Data",
    IF(COUNTIF(L1725:O1725,INDEX(_xlfn._xlws.FILTER(L1725:O1725,TRIM(L1725:O1725)&lt;&gt;"-"),1))=SUMPRODUCT((TRIM(L1725:O1725)&lt;&gt;"-")*1),
    "No Change",
    "Change"))</f>
        <v>No Data</v>
      </c>
      <c r="R1725" s="159"/>
      <c r="S1725" s="111"/>
    </row>
    <row r="1726" spans="1:19" x14ac:dyDescent="0.3">
      <c r="A1726" t="s">
        <v>2326</v>
      </c>
      <c r="B1726" t="s">
        <v>1137</v>
      </c>
      <c r="C1726" s="160" t="str">
        <f>TRIM(CLEAN(TEXT(IFERROR(INDEX('Snakeden MR'!$B$4:$C$3028,MATCH($A1726,'Snakeden MR'!$C$4:$C$3028,0),1),"-"),"@")))</f>
        <v>-</v>
      </c>
      <c r="D1726" s="147" t="str">
        <f>TRIM(CLEAN(TEXT(IFERROR(INDEX('Snakeden MR'!$I$4:$J$3028,MATCH($A1726,'Snakeden MR'!$J$4:$J$3028,0),1),"-"),"@")))</f>
        <v>-</v>
      </c>
      <c r="E1726" s="147" t="str">
        <f>TRIM(CLEAN(TEXT(IFERROR(INDEX('Snakeden MR'!$P$4:$Q$3028,MATCH($A1726,'Snakeden MR'!$Q$4:$Q$3028,0),1),"-"),"@")))</f>
        <v>-</v>
      </c>
      <c r="F1726" s="147" t="str">
        <f>TRIM(CLEAN(TEXT(IFERROR(INDEX('Snakeden MR'!$W$4:$X$3028,MATCH($A1726,'Snakeden MR'!$X$4:$X$3028,0),1),"-"),"@")))</f>
        <v>-</v>
      </c>
      <c r="G1726" s="159" t="str">
        <f t="shared" si="52"/>
        <v>Not Found</v>
      </c>
      <c r="H1726" t="str" cm="1">
        <f t="array" ref="H1726">IF(SUMPRODUCT((TRIM(C1726:F1726)&lt;&gt;"-")*1)=0,
    "No Data",
    IF(COUNTIF(C1726:F1726,INDEX(_xlfn._xlws.FILTER(C1726:F1726,TRIM(C1726:F1726)&lt;&gt;"-"),1))=SUMPRODUCT((TRIM(C1726:F1726)&lt;&gt;"-")*1),
    "No Change",
    "Change"))</f>
        <v>No Data</v>
      </c>
      <c r="I1726" s="159"/>
      <c r="J1726"/>
      <c r="K1726" s="163"/>
      <c r="L1726" s="147" t="str">
        <f>TRIM(CLEAN(TEXT(IFERROR(INDEX('Glade MR'!$B$4:$C$3000,MATCH($A1726,'Glade MR'!$C$4:$C$3000,0),1),"-"),"@")))</f>
        <v>-</v>
      </c>
      <c r="M1726" s="147" t="str">
        <f>TRIM(CLEAN(TEXT(IFERROR(INDEX('Glade MR'!$I$4:$J$3000,MATCH($A1726,'Glade MR'!$J$4:$J$3000,0),1),"-"),"@")))</f>
        <v>-</v>
      </c>
      <c r="N1726" s="147" t="str">
        <f>TRIM(CLEAN(TEXT(IFERROR(INDEX('Glade MR'!$P$4:$Q$3000,MATCH($A1726,'Glade MR'!$Q$4:$Q$3000,0),1),"-"),"@")))</f>
        <v>-</v>
      </c>
      <c r="O1726" s="147" t="str">
        <f>TRIM(CLEAN(TEXT(IFERROR(INDEX('Glade MR'!$W$4:$X$3000,MATCH($A1726,'Glade MR'!$X$4:$X$3000,0),1),"-"),"@")))</f>
        <v>-</v>
      </c>
      <c r="P1726" s="159" t="str">
        <f t="shared" si="53"/>
        <v>Not Found</v>
      </c>
      <c r="Q1726" t="str" cm="1">
        <f t="array" ref="Q1726">IF(SUMPRODUCT((TRIM(L1726:O1726)&lt;&gt;"-")*1)=0,
    "No Data",
    IF(COUNTIF(L1726:O1726,INDEX(_xlfn._xlws.FILTER(L1726:O1726,TRIM(L1726:O1726)&lt;&gt;"-"),1))=SUMPRODUCT((TRIM(L1726:O1726)&lt;&gt;"-")*1),
    "No Change",
    "Change"))</f>
        <v>No Data</v>
      </c>
      <c r="R1726" s="159"/>
      <c r="S1726" s="111"/>
    </row>
    <row r="1727" spans="1:19" x14ac:dyDescent="0.3">
      <c r="A1727" t="s">
        <v>555</v>
      </c>
      <c r="B1727" t="s">
        <v>1137</v>
      </c>
      <c r="C1727" s="160" t="str">
        <f>TRIM(CLEAN(TEXT(IFERROR(INDEX('Snakeden MR'!$B$4:$C$3028,MATCH($A1727,'Snakeden MR'!$C$4:$C$3028,0),1),"-"),"@")))</f>
        <v>-</v>
      </c>
      <c r="D1727" s="147" t="str">
        <f>TRIM(CLEAN(TEXT(IFERROR(INDEX('Snakeden MR'!$I$4:$J$3028,MATCH($A1727,'Snakeden MR'!$J$4:$J$3028,0),1),"-"),"@")))</f>
        <v>-</v>
      </c>
      <c r="E1727" s="147" t="str">
        <f>TRIM(CLEAN(TEXT(IFERROR(INDEX('Snakeden MR'!$P$4:$Q$3028,MATCH($A1727,'Snakeden MR'!$Q$4:$Q$3028,0),1),"-"),"@")))</f>
        <v>-</v>
      </c>
      <c r="F1727" s="147" t="str">
        <f>TRIM(CLEAN(TEXT(IFERROR(INDEX('Snakeden MR'!$W$4:$X$3028,MATCH($A1727,'Snakeden MR'!$X$4:$X$3028,0),1),"-"),"@")))</f>
        <v>-</v>
      </c>
      <c r="G1727" s="159" t="str">
        <f t="shared" si="52"/>
        <v>Not Found</v>
      </c>
      <c r="H1727" t="str" cm="1">
        <f t="array" ref="H1727">IF(SUMPRODUCT((TRIM(C1727:F1727)&lt;&gt;"-")*1)=0,
    "No Data",
    IF(COUNTIF(C1727:F1727,INDEX(_xlfn._xlws.FILTER(C1727:F1727,TRIM(C1727:F1727)&lt;&gt;"-"),1))=SUMPRODUCT((TRIM(C1727:F1727)&lt;&gt;"-")*1),
    "No Change",
    "Change"))</f>
        <v>No Data</v>
      </c>
      <c r="I1727" s="159"/>
      <c r="J1727"/>
      <c r="K1727" s="163"/>
      <c r="L1727" s="147" t="str">
        <f>TRIM(CLEAN(TEXT(IFERROR(INDEX('Glade MR'!$B$4:$C$3000,MATCH($A1727,'Glade MR'!$C$4:$C$3000,0),1),"-"),"@")))</f>
        <v>-</v>
      </c>
      <c r="M1727" s="147" t="str">
        <f>TRIM(CLEAN(TEXT(IFERROR(INDEX('Glade MR'!$I$4:$J$3000,MATCH($A1727,'Glade MR'!$J$4:$J$3000,0),1),"-"),"@")))</f>
        <v>-</v>
      </c>
      <c r="N1727" s="147" t="str">
        <f>TRIM(CLEAN(TEXT(IFERROR(INDEX('Glade MR'!$P$4:$Q$3000,MATCH($A1727,'Glade MR'!$Q$4:$Q$3000,0),1),"-"),"@")))</f>
        <v>Pool 8</v>
      </c>
      <c r="O1727" s="147" t="str">
        <f>TRIM(CLEAN(TEXT(IFERROR(INDEX('Glade MR'!$W$4:$X$3000,MATCH($A1727,'Glade MR'!$X$4:$X$3000,0),1),"-"),"@")))</f>
        <v>Pool 8</v>
      </c>
      <c r="P1727" s="159" t="str">
        <f t="shared" si="53"/>
        <v>Found</v>
      </c>
      <c r="Q1727" t="str" cm="1">
        <f t="array" ref="Q1727">IF(SUMPRODUCT((TRIM(L1727:O1727)&lt;&gt;"-")*1)=0,
    "No Data",
    IF(COUNTIF(L1727:O1727,INDEX(_xlfn._xlws.FILTER(L1727:O1727,TRIM(L1727:O1727)&lt;&gt;"-"),1))=SUMPRODUCT((TRIM(L1727:O1727)&lt;&gt;"-")*1),
    "No Change",
    "Change"))</f>
        <v>No Change</v>
      </c>
      <c r="R1727" s="159"/>
      <c r="S1727" s="111"/>
    </row>
    <row r="1728" spans="1:19" x14ac:dyDescent="0.3">
      <c r="A1728" t="s">
        <v>2327</v>
      </c>
      <c r="B1728" t="s">
        <v>1137</v>
      </c>
      <c r="C1728" s="160" t="str">
        <f>TRIM(CLEAN(TEXT(IFERROR(INDEX('Snakeden MR'!$B$4:$C$3028,MATCH($A1728,'Snakeden MR'!$C$4:$C$3028,0),1),"-"),"@")))</f>
        <v>-</v>
      </c>
      <c r="D1728" s="147" t="str">
        <f>TRIM(CLEAN(TEXT(IFERROR(INDEX('Snakeden MR'!$I$4:$J$3028,MATCH($A1728,'Snakeden MR'!$J$4:$J$3028,0),1),"-"),"@")))</f>
        <v>-</v>
      </c>
      <c r="E1728" s="147" t="str">
        <f>TRIM(CLEAN(TEXT(IFERROR(INDEX('Snakeden MR'!$P$4:$Q$3028,MATCH($A1728,'Snakeden MR'!$Q$4:$Q$3028,0),1),"-"),"@")))</f>
        <v>-</v>
      </c>
      <c r="F1728" s="147" t="str">
        <f>TRIM(CLEAN(TEXT(IFERROR(INDEX('Snakeden MR'!$W$4:$X$3028,MATCH($A1728,'Snakeden MR'!$X$4:$X$3028,0),1),"-"),"@")))</f>
        <v>-</v>
      </c>
      <c r="G1728" s="159" t="str">
        <f t="shared" si="52"/>
        <v>Not Found</v>
      </c>
      <c r="H1728" t="str" cm="1">
        <f t="array" ref="H1728">IF(SUMPRODUCT((TRIM(C1728:F1728)&lt;&gt;"-")*1)=0,
    "No Data",
    IF(COUNTIF(C1728:F1728,INDEX(_xlfn._xlws.FILTER(C1728:F1728,TRIM(C1728:F1728)&lt;&gt;"-"),1))=SUMPRODUCT((TRIM(C1728:F1728)&lt;&gt;"-")*1),
    "No Change",
    "Change"))</f>
        <v>No Data</v>
      </c>
      <c r="I1728" s="159"/>
      <c r="J1728"/>
      <c r="K1728" s="163"/>
      <c r="L1728" s="147" t="str">
        <f>TRIM(CLEAN(TEXT(IFERROR(INDEX('Glade MR'!$B$4:$C$3000,MATCH($A1728,'Glade MR'!$C$4:$C$3000,0),1),"-"),"@")))</f>
        <v>-</v>
      </c>
      <c r="M1728" s="147" t="str">
        <f>TRIM(CLEAN(TEXT(IFERROR(INDEX('Glade MR'!$I$4:$J$3000,MATCH($A1728,'Glade MR'!$J$4:$J$3000,0),1),"-"),"@")))</f>
        <v>-</v>
      </c>
      <c r="N1728" s="147" t="str">
        <f>TRIM(CLEAN(TEXT(IFERROR(INDEX('Glade MR'!$P$4:$Q$3000,MATCH($A1728,'Glade MR'!$Q$4:$Q$3000,0),1),"-"),"@")))</f>
        <v>-</v>
      </c>
      <c r="O1728" s="147" t="str">
        <f>TRIM(CLEAN(TEXT(IFERROR(INDEX('Glade MR'!$W$4:$X$3000,MATCH($A1728,'Glade MR'!$X$4:$X$3000,0),1),"-"),"@")))</f>
        <v>-</v>
      </c>
      <c r="P1728" s="159" t="str">
        <f t="shared" si="53"/>
        <v>Not Found</v>
      </c>
      <c r="Q1728" t="str" cm="1">
        <f t="array" ref="Q1728">IF(SUMPRODUCT((TRIM(L1728:O1728)&lt;&gt;"-")*1)=0,
    "No Data",
    IF(COUNTIF(L1728:O1728,INDEX(_xlfn._xlws.FILTER(L1728:O1728,TRIM(L1728:O1728)&lt;&gt;"-"),1))=SUMPRODUCT((TRIM(L1728:O1728)&lt;&gt;"-")*1),
    "No Change",
    "Change"))</f>
        <v>No Data</v>
      </c>
      <c r="R1728" s="159"/>
      <c r="S1728" s="111"/>
    </row>
    <row r="1729" spans="1:19" x14ac:dyDescent="0.3">
      <c r="A1729" t="s">
        <v>414</v>
      </c>
      <c r="B1729" t="s">
        <v>1137</v>
      </c>
      <c r="C1729" s="160" t="str">
        <f>TRIM(CLEAN(TEXT(IFERROR(INDEX('Snakeden MR'!$B$4:$C$3028,MATCH($A1729,'Snakeden MR'!$C$4:$C$3028,0),1),"-"),"@")))</f>
        <v>-</v>
      </c>
      <c r="D1729" s="147" t="str">
        <f>TRIM(CLEAN(TEXT(IFERROR(INDEX('Snakeden MR'!$I$4:$J$3028,MATCH($A1729,'Snakeden MR'!$J$4:$J$3028,0),1),"-"),"@")))</f>
        <v>-</v>
      </c>
      <c r="E1729" s="147" t="str">
        <f>TRIM(CLEAN(TEXT(IFERROR(INDEX('Snakeden MR'!$P$4:$Q$3028,MATCH($A1729,'Snakeden MR'!$Q$4:$Q$3028,0),1),"-"),"@")))</f>
        <v>-</v>
      </c>
      <c r="F1729" s="147" t="str">
        <f>TRIM(CLEAN(TEXT(IFERROR(INDEX('Snakeden MR'!$W$4:$X$3028,MATCH($A1729,'Snakeden MR'!$X$4:$X$3028,0),1),"-"),"@")))</f>
        <v>-</v>
      </c>
      <c r="G1729" s="159" t="str">
        <f t="shared" si="52"/>
        <v>Not Found</v>
      </c>
      <c r="H1729" t="str" cm="1">
        <f t="array" ref="H1729">IF(SUMPRODUCT((TRIM(C1729:F1729)&lt;&gt;"-")*1)=0,
    "No Data",
    IF(COUNTIF(C1729:F1729,INDEX(_xlfn._xlws.FILTER(C1729:F1729,TRIM(C1729:F1729)&lt;&gt;"-"),1))=SUMPRODUCT((TRIM(C1729:F1729)&lt;&gt;"-")*1),
    "No Change",
    "Change"))</f>
        <v>No Data</v>
      </c>
      <c r="I1729" s="159"/>
      <c r="J1729"/>
      <c r="K1729" s="163"/>
      <c r="L1729" s="147" t="str">
        <f>TRIM(CLEAN(TEXT(IFERROR(INDEX('Glade MR'!$B$4:$C$3000,MATCH($A1729,'Glade MR'!$C$4:$C$3000,0),1),"-"),"@")))</f>
        <v>Pool 11</v>
      </c>
      <c r="M1729" s="147" t="str">
        <f>TRIM(CLEAN(TEXT(IFERROR(INDEX('Glade MR'!$I$4:$J$3000,MATCH($A1729,'Glade MR'!$J$4:$J$3000,0),1),"-"),"@")))</f>
        <v>-</v>
      </c>
      <c r="N1729" s="147" t="str">
        <f>TRIM(CLEAN(TEXT(IFERROR(INDEX('Glade MR'!$P$4:$Q$3000,MATCH($A1729,'Glade MR'!$Q$4:$Q$3000,0),1),"-"),"@")))</f>
        <v>-</v>
      </c>
      <c r="O1729" s="147" t="str">
        <f>TRIM(CLEAN(TEXT(IFERROR(INDEX('Glade MR'!$W$4:$X$3000,MATCH($A1729,'Glade MR'!$X$4:$X$3000,0),1),"-"),"@")))</f>
        <v>-</v>
      </c>
      <c r="P1729" s="159" t="str">
        <f t="shared" si="53"/>
        <v>Found</v>
      </c>
      <c r="Q1729" t="str" cm="1">
        <f t="array" ref="Q1729">IF(SUMPRODUCT((TRIM(L1729:O1729)&lt;&gt;"-")*1)=0,
    "No Data",
    IF(COUNTIF(L1729:O1729,INDEX(_xlfn._xlws.FILTER(L1729:O1729,TRIM(L1729:O1729)&lt;&gt;"-"),1))=SUMPRODUCT((TRIM(L1729:O1729)&lt;&gt;"-")*1),
    "No Change",
    "Change"))</f>
        <v>No Change</v>
      </c>
      <c r="R1729" s="159"/>
      <c r="S1729" s="111"/>
    </row>
    <row r="1730" spans="1:19" x14ac:dyDescent="0.3">
      <c r="A1730" t="s">
        <v>233</v>
      </c>
      <c r="B1730" t="s">
        <v>1137</v>
      </c>
      <c r="C1730" s="160" t="str">
        <f>TRIM(CLEAN(TEXT(IFERROR(INDEX('Snakeden MR'!$B$4:$C$3028,MATCH($A1730,'Snakeden MR'!$C$4:$C$3028,0),1),"-"),"@")))</f>
        <v>-</v>
      </c>
      <c r="D1730" s="147" t="str">
        <f>TRIM(CLEAN(TEXT(IFERROR(INDEX('Snakeden MR'!$I$4:$J$3028,MATCH($A1730,'Snakeden MR'!$J$4:$J$3028,0),1),"-"),"@")))</f>
        <v>Riffle 3</v>
      </c>
      <c r="E1730" s="147" t="str">
        <f>TRIM(CLEAN(TEXT(IFERROR(INDEX('Snakeden MR'!$P$4:$Q$3028,MATCH($A1730,'Snakeden MR'!$Q$4:$Q$3028,0),1),"-"),"@")))</f>
        <v>-</v>
      </c>
      <c r="F1730" s="147" t="str">
        <f>TRIM(CLEAN(TEXT(IFERROR(INDEX('Snakeden MR'!$W$4:$X$3028,MATCH($A1730,'Snakeden MR'!$X$4:$X$3028,0),1),"-"),"@")))</f>
        <v>-</v>
      </c>
      <c r="G1730" s="159" t="str">
        <f t="shared" ref="G1730:G1793" si="54">IF(SUM(COUNTIF(C1730:F1730,"-"))=4,"Not Found","Found")</f>
        <v>Found</v>
      </c>
      <c r="H1730" t="str" cm="1">
        <f t="array" ref="H1730">IF(SUMPRODUCT((TRIM(C1730:F1730)&lt;&gt;"-")*1)=0,
    "No Data",
    IF(COUNTIF(C1730:F1730,INDEX(_xlfn._xlws.FILTER(C1730:F1730,TRIM(C1730:F1730)&lt;&gt;"-"),1))=SUMPRODUCT((TRIM(C1730:F1730)&lt;&gt;"-")*1),
    "No Change",
    "Change"))</f>
        <v>No Change</v>
      </c>
      <c r="I1730" s="159"/>
      <c r="J1730"/>
      <c r="K1730" s="163"/>
      <c r="L1730" s="147" t="str">
        <f>TRIM(CLEAN(TEXT(IFERROR(INDEX('Glade MR'!$B$4:$C$3000,MATCH($A1730,'Glade MR'!$C$4:$C$3000,0),1),"-"),"@")))</f>
        <v>Pool 3</v>
      </c>
      <c r="M1730" s="147" t="str">
        <f>TRIM(CLEAN(TEXT(IFERROR(INDEX('Glade MR'!$I$4:$J$3000,MATCH($A1730,'Glade MR'!$J$4:$J$3000,0),1),"-"),"@")))</f>
        <v>-</v>
      </c>
      <c r="N1730" s="147" t="str">
        <f>TRIM(CLEAN(TEXT(IFERROR(INDEX('Glade MR'!$P$4:$Q$3000,MATCH($A1730,'Glade MR'!$Q$4:$Q$3000,0),1),"-"),"@")))</f>
        <v>-</v>
      </c>
      <c r="O1730" s="147" t="str">
        <f>TRIM(CLEAN(TEXT(IFERROR(INDEX('Glade MR'!$W$4:$X$3000,MATCH($A1730,'Glade MR'!$X$4:$X$3000,0),1),"-"),"@")))</f>
        <v>-</v>
      </c>
      <c r="P1730" s="159" t="str">
        <f t="shared" ref="P1730:P1793" si="55">IF(SUM(COUNTIF(L1730:O1730,"-"))=4,"Not Found","Found")</f>
        <v>Found</v>
      </c>
      <c r="Q1730" t="str" cm="1">
        <f t="array" ref="Q1730">IF(SUMPRODUCT((TRIM(L1730:O1730)&lt;&gt;"-")*1)=0,
    "No Data",
    IF(COUNTIF(L1730:O1730,INDEX(_xlfn._xlws.FILTER(L1730:O1730,TRIM(L1730:O1730)&lt;&gt;"-"),1))=SUMPRODUCT((TRIM(L1730:O1730)&lt;&gt;"-")*1),
    "No Change",
    "Change"))</f>
        <v>No Change</v>
      </c>
      <c r="R1730" s="159"/>
      <c r="S1730" s="111"/>
    </row>
    <row r="1731" spans="1:19" x14ac:dyDescent="0.3">
      <c r="A1731" t="s">
        <v>655</v>
      </c>
      <c r="B1731" t="s">
        <v>1137</v>
      </c>
      <c r="C1731" s="160" t="str">
        <f>TRIM(CLEAN(TEXT(IFERROR(INDEX('Snakeden MR'!$B$4:$C$3028,MATCH($A1731,'Snakeden MR'!$C$4:$C$3028,0),1),"-"),"@")))</f>
        <v>-</v>
      </c>
      <c r="D1731" s="147" t="str">
        <f>TRIM(CLEAN(TEXT(IFERROR(INDEX('Snakeden MR'!$I$4:$J$3028,MATCH($A1731,'Snakeden MR'!$J$4:$J$3028,0),1),"-"),"@")))</f>
        <v>-</v>
      </c>
      <c r="E1731" s="147" t="str">
        <f>TRIM(CLEAN(TEXT(IFERROR(INDEX('Snakeden MR'!$P$4:$Q$3028,MATCH($A1731,'Snakeden MR'!$Q$4:$Q$3028,0),1),"-"),"@")))</f>
        <v>-</v>
      </c>
      <c r="F1731" s="147" t="str">
        <f>TRIM(CLEAN(TEXT(IFERROR(INDEX('Snakeden MR'!$W$4:$X$3028,MATCH($A1731,'Snakeden MR'!$X$4:$X$3028,0),1),"-"),"@")))</f>
        <v>-</v>
      </c>
      <c r="G1731" s="159" t="str">
        <f t="shared" si="54"/>
        <v>Not Found</v>
      </c>
      <c r="H1731" t="str" cm="1">
        <f t="array" ref="H1731">IF(SUMPRODUCT((TRIM(C1731:F1731)&lt;&gt;"-")*1)=0,
    "No Data",
    IF(COUNTIF(C1731:F1731,INDEX(_xlfn._xlws.FILTER(C1731:F1731,TRIM(C1731:F1731)&lt;&gt;"-"),1))=SUMPRODUCT((TRIM(C1731:F1731)&lt;&gt;"-")*1),
    "No Change",
    "Change"))</f>
        <v>No Data</v>
      </c>
      <c r="I1731" s="159"/>
      <c r="J1731"/>
      <c r="K1731" s="163"/>
      <c r="L1731" s="147" t="str">
        <f>TRIM(CLEAN(TEXT(IFERROR(INDEX('Glade MR'!$B$4:$C$3000,MATCH($A1731,'Glade MR'!$C$4:$C$3000,0),1),"-"),"@")))</f>
        <v>-</v>
      </c>
      <c r="M1731" s="147" t="str">
        <f>TRIM(CLEAN(TEXT(IFERROR(INDEX('Glade MR'!$I$4:$J$3000,MATCH($A1731,'Glade MR'!$J$4:$J$3000,0),1),"-"),"@")))</f>
        <v>Pool 1</v>
      </c>
      <c r="N1731" s="147" t="str">
        <f>TRIM(CLEAN(TEXT(IFERROR(INDEX('Glade MR'!$P$4:$Q$3000,MATCH($A1731,'Glade MR'!$Q$4:$Q$3000,0),1),"-"),"@")))</f>
        <v>Pool 1</v>
      </c>
      <c r="O1731" s="147" t="str">
        <f>TRIM(CLEAN(TEXT(IFERROR(INDEX('Glade MR'!$W$4:$X$3000,MATCH($A1731,'Glade MR'!$X$4:$X$3000,0),1),"-"),"@")))</f>
        <v>Pool 1</v>
      </c>
      <c r="P1731" s="159" t="str">
        <f t="shared" si="55"/>
        <v>Found</v>
      </c>
      <c r="Q1731" t="str" cm="1">
        <f t="array" ref="Q1731">IF(SUMPRODUCT((TRIM(L1731:O1731)&lt;&gt;"-")*1)=0,
    "No Data",
    IF(COUNTIF(L1731:O1731,INDEX(_xlfn._xlws.FILTER(L1731:O1731,TRIM(L1731:O1731)&lt;&gt;"-"),1))=SUMPRODUCT((TRIM(L1731:O1731)&lt;&gt;"-")*1),
    "No Change",
    "Change"))</f>
        <v>No Change</v>
      </c>
      <c r="R1731" s="159"/>
      <c r="S1731" s="111"/>
    </row>
    <row r="1732" spans="1:19" x14ac:dyDescent="0.3">
      <c r="A1732" t="s">
        <v>2328</v>
      </c>
      <c r="B1732" t="s">
        <v>1145</v>
      </c>
      <c r="C1732" s="160" t="str">
        <f>TRIM(CLEAN(TEXT(IFERROR(INDEX('Snakeden MR'!$B$4:$C$3028,MATCH($A1732,'Snakeden MR'!$C$4:$C$3028,0),1),"-"),"@")))</f>
        <v>-</v>
      </c>
      <c r="D1732" s="147" t="str">
        <f>TRIM(CLEAN(TEXT(IFERROR(INDEX('Snakeden MR'!$I$4:$J$3028,MATCH($A1732,'Snakeden MR'!$J$4:$J$3028,0),1),"-"),"@")))</f>
        <v>-</v>
      </c>
      <c r="E1732" s="147" t="str">
        <f>TRIM(CLEAN(TEXT(IFERROR(INDEX('Snakeden MR'!$P$4:$Q$3028,MATCH($A1732,'Snakeden MR'!$Q$4:$Q$3028,0),1),"-"),"@")))</f>
        <v>-</v>
      </c>
      <c r="F1732" s="147" t="str">
        <f>TRIM(CLEAN(TEXT(IFERROR(INDEX('Snakeden MR'!$W$4:$X$3028,MATCH($A1732,'Snakeden MR'!$X$4:$X$3028,0),1),"-"),"@")))</f>
        <v>-</v>
      </c>
      <c r="G1732" s="159" t="str">
        <f t="shared" si="54"/>
        <v>Not Found</v>
      </c>
      <c r="H1732" t="str" cm="1">
        <f t="array" ref="H1732">IF(SUMPRODUCT((TRIM(C1732:F1732)&lt;&gt;"-")*1)=0,
    "No Data",
    IF(COUNTIF(C1732:F1732,INDEX(_xlfn._xlws.FILTER(C1732:F1732,TRIM(C1732:F1732)&lt;&gt;"-"),1))=SUMPRODUCT((TRIM(C1732:F1732)&lt;&gt;"-")*1),
    "No Change",
    "Change"))</f>
        <v>No Data</v>
      </c>
      <c r="I1732" s="159"/>
      <c r="J1732"/>
      <c r="K1732" s="163"/>
      <c r="L1732" s="147" t="str">
        <f>TRIM(CLEAN(TEXT(IFERROR(INDEX('Glade MR'!$B$4:$C$3000,MATCH($A1732,'Glade MR'!$C$4:$C$3000,0),1),"-"),"@")))</f>
        <v>-</v>
      </c>
      <c r="M1732" s="147" t="str">
        <f>TRIM(CLEAN(TEXT(IFERROR(INDEX('Glade MR'!$I$4:$J$3000,MATCH($A1732,'Glade MR'!$J$4:$J$3000,0),1),"-"),"@")))</f>
        <v>-</v>
      </c>
      <c r="N1732" s="147" t="str">
        <f>TRIM(CLEAN(TEXT(IFERROR(INDEX('Glade MR'!$P$4:$Q$3000,MATCH($A1732,'Glade MR'!$Q$4:$Q$3000,0),1),"-"),"@")))</f>
        <v>-</v>
      </c>
      <c r="O1732" s="147" t="str">
        <f>TRIM(CLEAN(TEXT(IFERROR(INDEX('Glade MR'!$W$4:$X$3000,MATCH($A1732,'Glade MR'!$X$4:$X$3000,0),1),"-"),"@")))</f>
        <v>-</v>
      </c>
      <c r="P1732" s="159" t="str">
        <f t="shared" si="55"/>
        <v>Not Found</v>
      </c>
      <c r="Q1732" t="str" cm="1">
        <f t="array" ref="Q1732">IF(SUMPRODUCT((TRIM(L1732:O1732)&lt;&gt;"-")*1)=0,
    "No Data",
    IF(COUNTIF(L1732:O1732,INDEX(_xlfn._xlws.FILTER(L1732:O1732,TRIM(L1732:O1732)&lt;&gt;"-"),1))=SUMPRODUCT((TRIM(L1732:O1732)&lt;&gt;"-")*1),
    "No Change",
    "Change"))</f>
        <v>No Data</v>
      </c>
      <c r="R1732" s="159"/>
      <c r="S1732" s="111"/>
    </row>
    <row r="1733" spans="1:19" x14ac:dyDescent="0.3">
      <c r="A1733" t="s">
        <v>2329</v>
      </c>
      <c r="B1733" t="s">
        <v>1145</v>
      </c>
      <c r="C1733" s="160" t="str">
        <f>TRIM(CLEAN(TEXT(IFERROR(INDEX('Snakeden MR'!$B$4:$C$3028,MATCH($A1733,'Snakeden MR'!$C$4:$C$3028,0),1),"-"),"@")))</f>
        <v>-</v>
      </c>
      <c r="D1733" s="147" t="str">
        <f>TRIM(CLEAN(TEXT(IFERROR(INDEX('Snakeden MR'!$I$4:$J$3028,MATCH($A1733,'Snakeden MR'!$J$4:$J$3028,0),1),"-"),"@")))</f>
        <v>-</v>
      </c>
      <c r="E1733" s="147" t="str">
        <f>TRIM(CLEAN(TEXT(IFERROR(INDEX('Snakeden MR'!$P$4:$Q$3028,MATCH($A1733,'Snakeden MR'!$Q$4:$Q$3028,0),1),"-"),"@")))</f>
        <v>-</v>
      </c>
      <c r="F1733" s="147" t="str">
        <f>TRIM(CLEAN(TEXT(IFERROR(INDEX('Snakeden MR'!$W$4:$X$3028,MATCH($A1733,'Snakeden MR'!$X$4:$X$3028,0),1),"-"),"@")))</f>
        <v>-</v>
      </c>
      <c r="G1733" s="159" t="str">
        <f t="shared" si="54"/>
        <v>Not Found</v>
      </c>
      <c r="H1733" t="str" cm="1">
        <f t="array" ref="H1733">IF(SUMPRODUCT((TRIM(C1733:F1733)&lt;&gt;"-")*1)=0,
    "No Data",
    IF(COUNTIF(C1733:F1733,INDEX(_xlfn._xlws.FILTER(C1733:F1733,TRIM(C1733:F1733)&lt;&gt;"-"),1))=SUMPRODUCT((TRIM(C1733:F1733)&lt;&gt;"-")*1),
    "No Change",
    "Change"))</f>
        <v>No Data</v>
      </c>
      <c r="I1733" s="159"/>
      <c r="J1733"/>
      <c r="K1733" s="163"/>
      <c r="L1733" s="147" t="str">
        <f>TRIM(CLEAN(TEXT(IFERROR(INDEX('Glade MR'!$B$4:$C$3000,MATCH($A1733,'Glade MR'!$C$4:$C$3000,0),1),"-"),"@")))</f>
        <v>-</v>
      </c>
      <c r="M1733" s="147" t="str">
        <f>TRIM(CLEAN(TEXT(IFERROR(INDEX('Glade MR'!$I$4:$J$3000,MATCH($A1733,'Glade MR'!$J$4:$J$3000,0),1),"-"),"@")))</f>
        <v>-</v>
      </c>
      <c r="N1733" s="147" t="str">
        <f>TRIM(CLEAN(TEXT(IFERROR(INDEX('Glade MR'!$P$4:$Q$3000,MATCH($A1733,'Glade MR'!$Q$4:$Q$3000,0),1),"-"),"@")))</f>
        <v>-</v>
      </c>
      <c r="O1733" s="147" t="str">
        <f>TRIM(CLEAN(TEXT(IFERROR(INDEX('Glade MR'!$W$4:$X$3000,MATCH($A1733,'Glade MR'!$X$4:$X$3000,0),1),"-"),"@")))</f>
        <v>-</v>
      </c>
      <c r="P1733" s="159" t="str">
        <f t="shared" si="55"/>
        <v>Not Found</v>
      </c>
      <c r="Q1733" t="str" cm="1">
        <f t="array" ref="Q1733">IF(SUMPRODUCT((TRIM(L1733:O1733)&lt;&gt;"-")*1)=0,
    "No Data",
    IF(COUNTIF(L1733:O1733,INDEX(_xlfn._xlws.FILTER(L1733:O1733,TRIM(L1733:O1733)&lt;&gt;"-"),1))=SUMPRODUCT((TRIM(L1733:O1733)&lt;&gt;"-")*1),
    "No Change",
    "Change"))</f>
        <v>No Data</v>
      </c>
      <c r="R1733" s="159"/>
      <c r="S1733" s="111"/>
    </row>
    <row r="1734" spans="1:19" x14ac:dyDescent="0.3">
      <c r="A1734" t="s">
        <v>849</v>
      </c>
      <c r="B1734" t="s">
        <v>1137</v>
      </c>
      <c r="C1734" s="160" t="str">
        <f>TRIM(CLEAN(TEXT(IFERROR(INDEX('Snakeden MR'!$B$4:$C$3028,MATCH($A1734,'Snakeden MR'!$C$4:$C$3028,0),1),"-"),"@")))</f>
        <v>-</v>
      </c>
      <c r="D1734" s="147" t="str">
        <f>TRIM(CLEAN(TEXT(IFERROR(INDEX('Snakeden MR'!$I$4:$J$3028,MATCH($A1734,'Snakeden MR'!$J$4:$J$3028,0),1),"-"),"@")))</f>
        <v>-</v>
      </c>
      <c r="E1734" s="147" t="str">
        <f>TRIM(CLEAN(TEXT(IFERROR(INDEX('Snakeden MR'!$P$4:$Q$3028,MATCH($A1734,'Snakeden MR'!$Q$4:$Q$3028,0),1),"-"),"@")))</f>
        <v>-</v>
      </c>
      <c r="F1734" s="147" t="str">
        <f>TRIM(CLEAN(TEXT(IFERROR(INDEX('Snakeden MR'!$W$4:$X$3028,MATCH($A1734,'Snakeden MR'!$X$4:$X$3028,0),1),"-"),"@")))</f>
        <v>-</v>
      </c>
      <c r="G1734" s="159" t="str">
        <f t="shared" si="54"/>
        <v>Not Found</v>
      </c>
      <c r="H1734" t="str" cm="1">
        <f t="array" ref="H1734">IF(SUMPRODUCT((TRIM(C1734:F1734)&lt;&gt;"-")*1)=0,
    "No Data",
    IF(COUNTIF(C1734:F1734,INDEX(_xlfn._xlws.FILTER(C1734:F1734,TRIM(C1734:F1734)&lt;&gt;"-"),1))=SUMPRODUCT((TRIM(C1734:F1734)&lt;&gt;"-")*1),
    "No Change",
    "Change"))</f>
        <v>No Data</v>
      </c>
      <c r="I1734" s="159"/>
      <c r="J1734"/>
      <c r="K1734" s="163"/>
      <c r="L1734" s="147" t="str">
        <f>TRIM(CLEAN(TEXT(IFERROR(INDEX('Glade MR'!$B$4:$C$3000,MATCH($A1734,'Glade MR'!$C$4:$C$3000,0),1),"-"),"@")))</f>
        <v>Pool 1</v>
      </c>
      <c r="M1734" s="147" t="str">
        <f>TRIM(CLEAN(TEXT(IFERROR(INDEX('Glade MR'!$I$4:$J$3000,MATCH($A1734,'Glade MR'!$J$4:$J$3000,0),1),"-"),"@")))</f>
        <v>-</v>
      </c>
      <c r="N1734" s="147" t="str">
        <f>TRIM(CLEAN(TEXT(IFERROR(INDEX('Glade MR'!$P$4:$Q$3000,MATCH($A1734,'Glade MR'!$Q$4:$Q$3000,0),1),"-"),"@")))</f>
        <v>Pool 1</v>
      </c>
      <c r="O1734" s="147" t="str">
        <f>TRIM(CLEAN(TEXT(IFERROR(INDEX('Glade MR'!$W$4:$X$3000,MATCH($A1734,'Glade MR'!$X$4:$X$3000,0),1),"-"),"@")))</f>
        <v>-</v>
      </c>
      <c r="P1734" s="159" t="str">
        <f t="shared" si="55"/>
        <v>Found</v>
      </c>
      <c r="Q1734" t="str" cm="1">
        <f t="array" ref="Q1734">IF(SUMPRODUCT((TRIM(L1734:O1734)&lt;&gt;"-")*1)=0,
    "No Data",
    IF(COUNTIF(L1734:O1734,INDEX(_xlfn._xlws.FILTER(L1734:O1734,TRIM(L1734:O1734)&lt;&gt;"-"),1))=SUMPRODUCT((TRIM(L1734:O1734)&lt;&gt;"-")*1),
    "No Change",
    "Change"))</f>
        <v>No Change</v>
      </c>
      <c r="R1734" s="159"/>
      <c r="S1734" s="111"/>
    </row>
    <row r="1735" spans="1:19" x14ac:dyDescent="0.3">
      <c r="A1735" t="s">
        <v>373</v>
      </c>
      <c r="B1735" t="s">
        <v>1137</v>
      </c>
      <c r="C1735" s="160" t="str">
        <f>TRIM(CLEAN(TEXT(IFERROR(INDEX('Snakeden MR'!$B$4:$C$3028,MATCH($A1735,'Snakeden MR'!$C$4:$C$3028,0),1),"-"),"@")))</f>
        <v>-</v>
      </c>
      <c r="D1735" s="147" t="str">
        <f>TRIM(CLEAN(TEXT(IFERROR(INDEX('Snakeden MR'!$I$4:$J$3028,MATCH($A1735,'Snakeden MR'!$J$4:$J$3028,0),1),"-"),"@")))</f>
        <v>-</v>
      </c>
      <c r="E1735" s="147" t="str">
        <f>TRIM(CLEAN(TEXT(IFERROR(INDEX('Snakeden MR'!$P$4:$Q$3028,MATCH($A1735,'Snakeden MR'!$Q$4:$Q$3028,0),1),"-"),"@")))</f>
        <v>-</v>
      </c>
      <c r="F1735" s="147" t="str">
        <f>TRIM(CLEAN(TEXT(IFERROR(INDEX('Snakeden MR'!$W$4:$X$3028,MATCH($A1735,'Snakeden MR'!$X$4:$X$3028,0),1),"-"),"@")))</f>
        <v>-</v>
      </c>
      <c r="G1735" s="159" t="str">
        <f t="shared" si="54"/>
        <v>Not Found</v>
      </c>
      <c r="H1735" t="str" cm="1">
        <f t="array" ref="H1735">IF(SUMPRODUCT((TRIM(C1735:F1735)&lt;&gt;"-")*1)=0,
    "No Data",
    IF(COUNTIF(C1735:F1735,INDEX(_xlfn._xlws.FILTER(C1735:F1735,TRIM(C1735:F1735)&lt;&gt;"-"),1))=SUMPRODUCT((TRIM(C1735:F1735)&lt;&gt;"-")*1),
    "No Change",
    "Change"))</f>
        <v>No Data</v>
      </c>
      <c r="I1735" s="159"/>
      <c r="J1735"/>
      <c r="K1735" s="163"/>
      <c r="L1735" s="147" t="str">
        <f>TRIM(CLEAN(TEXT(IFERROR(INDEX('Glade MR'!$B$4:$C$3000,MATCH($A1735,'Glade MR'!$C$4:$C$3000,0),1),"-"),"@")))</f>
        <v>-</v>
      </c>
      <c r="M1735" s="147" t="str">
        <f>TRIM(CLEAN(TEXT(IFERROR(INDEX('Glade MR'!$I$4:$J$3000,MATCH($A1735,'Glade MR'!$J$4:$J$3000,0),1),"-"),"@")))</f>
        <v>-</v>
      </c>
      <c r="N1735" s="147" t="str">
        <f>TRIM(CLEAN(TEXT(IFERROR(INDEX('Glade MR'!$P$4:$Q$3000,MATCH($A1735,'Glade MR'!$Q$4:$Q$3000,0),1),"-"),"@")))</f>
        <v>-</v>
      </c>
      <c r="O1735" s="147" t="str">
        <f>TRIM(CLEAN(TEXT(IFERROR(INDEX('Glade MR'!$W$4:$X$3000,MATCH($A1735,'Glade MR'!$X$4:$X$3000,0),1),"-"),"@")))</f>
        <v>Pool 11</v>
      </c>
      <c r="P1735" s="159" t="str">
        <f t="shared" si="55"/>
        <v>Found</v>
      </c>
      <c r="Q1735" t="str" cm="1">
        <f t="array" ref="Q1735">IF(SUMPRODUCT((TRIM(L1735:O1735)&lt;&gt;"-")*1)=0,
    "No Data",
    IF(COUNTIF(L1735:O1735,INDEX(_xlfn._xlws.FILTER(L1735:O1735,TRIM(L1735:O1735)&lt;&gt;"-"),1))=SUMPRODUCT((TRIM(L1735:O1735)&lt;&gt;"-")*1),
    "No Change",
    "Change"))</f>
        <v>No Change</v>
      </c>
      <c r="R1735" s="159"/>
      <c r="S1735" s="111"/>
    </row>
    <row r="1736" spans="1:19" x14ac:dyDescent="0.3">
      <c r="A1736" t="s">
        <v>2330</v>
      </c>
      <c r="B1736" t="s">
        <v>1137</v>
      </c>
      <c r="C1736" s="160" t="str">
        <f>TRIM(CLEAN(TEXT(IFERROR(INDEX('Snakeden MR'!$B$4:$C$3028,MATCH($A1736,'Snakeden MR'!$C$4:$C$3028,0),1),"-"),"@")))</f>
        <v>-</v>
      </c>
      <c r="D1736" s="147" t="str">
        <f>TRIM(CLEAN(TEXT(IFERROR(INDEX('Snakeden MR'!$I$4:$J$3028,MATCH($A1736,'Snakeden MR'!$J$4:$J$3028,0),1),"-"),"@")))</f>
        <v>-</v>
      </c>
      <c r="E1736" s="147" t="str">
        <f>TRIM(CLEAN(TEXT(IFERROR(INDEX('Snakeden MR'!$P$4:$Q$3028,MATCH($A1736,'Snakeden MR'!$Q$4:$Q$3028,0),1),"-"),"@")))</f>
        <v>-</v>
      </c>
      <c r="F1736" s="147" t="str">
        <f>TRIM(CLEAN(TEXT(IFERROR(INDEX('Snakeden MR'!$W$4:$X$3028,MATCH($A1736,'Snakeden MR'!$X$4:$X$3028,0),1),"-"),"@")))</f>
        <v>-</v>
      </c>
      <c r="G1736" s="159" t="str">
        <f t="shared" si="54"/>
        <v>Not Found</v>
      </c>
      <c r="H1736" t="str" cm="1">
        <f t="array" ref="H1736">IF(SUMPRODUCT((TRIM(C1736:F1736)&lt;&gt;"-")*1)=0,
    "No Data",
    IF(COUNTIF(C1736:F1736,INDEX(_xlfn._xlws.FILTER(C1736:F1736,TRIM(C1736:F1736)&lt;&gt;"-"),1))=SUMPRODUCT((TRIM(C1736:F1736)&lt;&gt;"-")*1),
    "No Change",
    "Change"))</f>
        <v>No Data</v>
      </c>
      <c r="I1736" s="159"/>
      <c r="J1736"/>
      <c r="K1736" s="163"/>
      <c r="L1736" s="147" t="str">
        <f>TRIM(CLEAN(TEXT(IFERROR(INDEX('Glade MR'!$B$4:$C$3000,MATCH($A1736,'Glade MR'!$C$4:$C$3000,0),1),"-"),"@")))</f>
        <v>-</v>
      </c>
      <c r="M1736" s="147" t="str">
        <f>TRIM(CLEAN(TEXT(IFERROR(INDEX('Glade MR'!$I$4:$J$3000,MATCH($A1736,'Glade MR'!$J$4:$J$3000,0),1),"-"),"@")))</f>
        <v>-</v>
      </c>
      <c r="N1736" s="147" t="str">
        <f>TRIM(CLEAN(TEXT(IFERROR(INDEX('Glade MR'!$P$4:$Q$3000,MATCH($A1736,'Glade MR'!$Q$4:$Q$3000,0),1),"-"),"@")))</f>
        <v>-</v>
      </c>
      <c r="O1736" s="147" t="str">
        <f>TRIM(CLEAN(TEXT(IFERROR(INDEX('Glade MR'!$W$4:$X$3000,MATCH($A1736,'Glade MR'!$X$4:$X$3000,0),1),"-"),"@")))</f>
        <v>-</v>
      </c>
      <c r="P1736" s="159" t="str">
        <f t="shared" si="55"/>
        <v>Not Found</v>
      </c>
      <c r="Q1736" t="str" cm="1">
        <f t="array" ref="Q1736">IF(SUMPRODUCT((TRIM(L1736:O1736)&lt;&gt;"-")*1)=0,
    "No Data",
    IF(COUNTIF(L1736:O1736,INDEX(_xlfn._xlws.FILTER(L1736:O1736,TRIM(L1736:O1736)&lt;&gt;"-"),1))=SUMPRODUCT((TRIM(L1736:O1736)&lt;&gt;"-")*1),
    "No Change",
    "Change"))</f>
        <v>No Data</v>
      </c>
      <c r="R1736" s="159"/>
      <c r="S1736" s="111"/>
    </row>
    <row r="1737" spans="1:19" x14ac:dyDescent="0.3">
      <c r="A1737" t="s">
        <v>2331</v>
      </c>
      <c r="B1737" t="s">
        <v>1137</v>
      </c>
      <c r="C1737" s="160" t="str">
        <f>TRIM(CLEAN(TEXT(IFERROR(INDEX('Snakeden MR'!$B$4:$C$3028,MATCH($A1737,'Snakeden MR'!$C$4:$C$3028,0),1),"-"),"@")))</f>
        <v>-</v>
      </c>
      <c r="D1737" s="147" t="str">
        <f>TRIM(CLEAN(TEXT(IFERROR(INDEX('Snakeden MR'!$I$4:$J$3028,MATCH($A1737,'Snakeden MR'!$J$4:$J$3028,0),1),"-"),"@")))</f>
        <v>-</v>
      </c>
      <c r="E1737" s="147" t="str">
        <f>TRIM(CLEAN(TEXT(IFERROR(INDEX('Snakeden MR'!$P$4:$Q$3028,MATCH($A1737,'Snakeden MR'!$Q$4:$Q$3028,0),1),"-"),"@")))</f>
        <v>-</v>
      </c>
      <c r="F1737" s="147" t="str">
        <f>TRIM(CLEAN(TEXT(IFERROR(INDEX('Snakeden MR'!$W$4:$X$3028,MATCH($A1737,'Snakeden MR'!$X$4:$X$3028,0),1),"-"),"@")))</f>
        <v>-</v>
      </c>
      <c r="G1737" s="159" t="str">
        <f t="shared" si="54"/>
        <v>Not Found</v>
      </c>
      <c r="H1737" t="str" cm="1">
        <f t="array" ref="H1737">IF(SUMPRODUCT((TRIM(C1737:F1737)&lt;&gt;"-")*1)=0,
    "No Data",
    IF(COUNTIF(C1737:F1737,INDEX(_xlfn._xlws.FILTER(C1737:F1737,TRIM(C1737:F1737)&lt;&gt;"-"),1))=SUMPRODUCT((TRIM(C1737:F1737)&lt;&gt;"-")*1),
    "No Change",
    "Change"))</f>
        <v>No Data</v>
      </c>
      <c r="I1737" s="159"/>
      <c r="J1737"/>
      <c r="K1737" s="163"/>
      <c r="L1737" s="147" t="str">
        <f>TRIM(CLEAN(TEXT(IFERROR(INDEX('Glade MR'!$B$4:$C$3000,MATCH($A1737,'Glade MR'!$C$4:$C$3000,0),1),"-"),"@")))</f>
        <v>-</v>
      </c>
      <c r="M1737" s="147" t="str">
        <f>TRIM(CLEAN(TEXT(IFERROR(INDEX('Glade MR'!$I$4:$J$3000,MATCH($A1737,'Glade MR'!$J$4:$J$3000,0),1),"-"),"@")))</f>
        <v>-</v>
      </c>
      <c r="N1737" s="147" t="str">
        <f>TRIM(CLEAN(TEXT(IFERROR(INDEX('Glade MR'!$P$4:$Q$3000,MATCH($A1737,'Glade MR'!$Q$4:$Q$3000,0),1),"-"),"@")))</f>
        <v>-</v>
      </c>
      <c r="O1737" s="147" t="str">
        <f>TRIM(CLEAN(TEXT(IFERROR(INDEX('Glade MR'!$W$4:$X$3000,MATCH($A1737,'Glade MR'!$X$4:$X$3000,0),1),"-"),"@")))</f>
        <v>-</v>
      </c>
      <c r="P1737" s="159" t="str">
        <f t="shared" si="55"/>
        <v>Not Found</v>
      </c>
      <c r="Q1737" t="str" cm="1">
        <f t="array" ref="Q1737">IF(SUMPRODUCT((TRIM(L1737:O1737)&lt;&gt;"-")*1)=0,
    "No Data",
    IF(COUNTIF(L1737:O1737,INDEX(_xlfn._xlws.FILTER(L1737:O1737,TRIM(L1737:O1737)&lt;&gt;"-"),1))=SUMPRODUCT((TRIM(L1737:O1737)&lt;&gt;"-")*1),
    "No Change",
    "Change"))</f>
        <v>No Data</v>
      </c>
      <c r="R1737" s="159"/>
      <c r="S1737" s="111"/>
    </row>
    <row r="1738" spans="1:19" x14ac:dyDescent="0.3">
      <c r="A1738" t="s">
        <v>2332</v>
      </c>
      <c r="B1738" t="s">
        <v>1137</v>
      </c>
      <c r="C1738" s="160" t="str">
        <f>TRIM(CLEAN(TEXT(IFERROR(INDEX('Snakeden MR'!$B$4:$C$3028,MATCH($A1738,'Snakeden MR'!$C$4:$C$3028,0),1),"-"),"@")))</f>
        <v>-</v>
      </c>
      <c r="D1738" s="147" t="str">
        <f>TRIM(CLEAN(TEXT(IFERROR(INDEX('Snakeden MR'!$I$4:$J$3028,MATCH($A1738,'Snakeden MR'!$J$4:$J$3028,0),1),"-"),"@")))</f>
        <v>-</v>
      </c>
      <c r="E1738" s="147" t="str">
        <f>TRIM(CLEAN(TEXT(IFERROR(INDEX('Snakeden MR'!$P$4:$Q$3028,MATCH($A1738,'Snakeden MR'!$Q$4:$Q$3028,0),1),"-"),"@")))</f>
        <v>-</v>
      </c>
      <c r="F1738" s="147" t="str">
        <f>TRIM(CLEAN(TEXT(IFERROR(INDEX('Snakeden MR'!$W$4:$X$3028,MATCH($A1738,'Snakeden MR'!$X$4:$X$3028,0),1),"-"),"@")))</f>
        <v>-</v>
      </c>
      <c r="G1738" s="159" t="str">
        <f t="shared" si="54"/>
        <v>Not Found</v>
      </c>
      <c r="H1738" t="str" cm="1">
        <f t="array" ref="H1738">IF(SUMPRODUCT((TRIM(C1738:F1738)&lt;&gt;"-")*1)=0,
    "No Data",
    IF(COUNTIF(C1738:F1738,INDEX(_xlfn._xlws.FILTER(C1738:F1738,TRIM(C1738:F1738)&lt;&gt;"-"),1))=SUMPRODUCT((TRIM(C1738:F1738)&lt;&gt;"-")*1),
    "No Change",
    "Change"))</f>
        <v>No Data</v>
      </c>
      <c r="I1738" s="159"/>
      <c r="J1738"/>
      <c r="K1738" s="163"/>
      <c r="L1738" s="147" t="str">
        <f>TRIM(CLEAN(TEXT(IFERROR(INDEX('Glade MR'!$B$4:$C$3000,MATCH($A1738,'Glade MR'!$C$4:$C$3000,0),1),"-"),"@")))</f>
        <v>-</v>
      </c>
      <c r="M1738" s="147" t="str">
        <f>TRIM(CLEAN(TEXT(IFERROR(INDEX('Glade MR'!$I$4:$J$3000,MATCH($A1738,'Glade MR'!$J$4:$J$3000,0),1),"-"),"@")))</f>
        <v>-</v>
      </c>
      <c r="N1738" s="147" t="str">
        <f>TRIM(CLEAN(TEXT(IFERROR(INDEX('Glade MR'!$P$4:$Q$3000,MATCH($A1738,'Glade MR'!$Q$4:$Q$3000,0),1),"-"),"@")))</f>
        <v>-</v>
      </c>
      <c r="O1738" s="147" t="str">
        <f>TRIM(CLEAN(TEXT(IFERROR(INDEX('Glade MR'!$W$4:$X$3000,MATCH($A1738,'Glade MR'!$X$4:$X$3000,0),1),"-"),"@")))</f>
        <v>-</v>
      </c>
      <c r="P1738" s="159" t="str">
        <f t="shared" si="55"/>
        <v>Not Found</v>
      </c>
      <c r="Q1738" t="str" cm="1">
        <f t="array" ref="Q1738">IF(SUMPRODUCT((TRIM(L1738:O1738)&lt;&gt;"-")*1)=0,
    "No Data",
    IF(COUNTIF(L1738:O1738,INDEX(_xlfn._xlws.FILTER(L1738:O1738,TRIM(L1738:O1738)&lt;&gt;"-"),1))=SUMPRODUCT((TRIM(L1738:O1738)&lt;&gt;"-")*1),
    "No Change",
    "Change"))</f>
        <v>No Data</v>
      </c>
      <c r="R1738" s="159"/>
      <c r="S1738" s="111"/>
    </row>
    <row r="1739" spans="1:19" x14ac:dyDescent="0.3">
      <c r="A1739" t="s">
        <v>2333</v>
      </c>
      <c r="B1739" t="s">
        <v>1137</v>
      </c>
      <c r="C1739" s="160" t="str">
        <f>TRIM(CLEAN(TEXT(IFERROR(INDEX('Snakeden MR'!$B$4:$C$3028,MATCH($A1739,'Snakeden MR'!$C$4:$C$3028,0),1),"-"),"@")))</f>
        <v>-</v>
      </c>
      <c r="D1739" s="147" t="str">
        <f>TRIM(CLEAN(TEXT(IFERROR(INDEX('Snakeden MR'!$I$4:$J$3028,MATCH($A1739,'Snakeden MR'!$J$4:$J$3028,0),1),"-"),"@")))</f>
        <v>-</v>
      </c>
      <c r="E1739" s="147" t="str">
        <f>TRIM(CLEAN(TEXT(IFERROR(INDEX('Snakeden MR'!$P$4:$Q$3028,MATCH($A1739,'Snakeden MR'!$Q$4:$Q$3028,0),1),"-"),"@")))</f>
        <v>-</v>
      </c>
      <c r="F1739" s="147" t="str">
        <f>TRIM(CLEAN(TEXT(IFERROR(INDEX('Snakeden MR'!$W$4:$X$3028,MATCH($A1739,'Snakeden MR'!$X$4:$X$3028,0),1),"-"),"@")))</f>
        <v>-</v>
      </c>
      <c r="G1739" s="159" t="str">
        <f t="shared" si="54"/>
        <v>Not Found</v>
      </c>
      <c r="H1739" t="str" cm="1">
        <f t="array" ref="H1739">IF(SUMPRODUCT((TRIM(C1739:F1739)&lt;&gt;"-")*1)=0,
    "No Data",
    IF(COUNTIF(C1739:F1739,INDEX(_xlfn._xlws.FILTER(C1739:F1739,TRIM(C1739:F1739)&lt;&gt;"-"),1))=SUMPRODUCT((TRIM(C1739:F1739)&lt;&gt;"-")*1),
    "No Change",
    "Change"))</f>
        <v>No Data</v>
      </c>
      <c r="I1739" s="159"/>
      <c r="J1739"/>
      <c r="K1739" s="163"/>
      <c r="L1739" s="147" t="str">
        <f>TRIM(CLEAN(TEXT(IFERROR(INDEX('Glade MR'!$B$4:$C$3000,MATCH($A1739,'Glade MR'!$C$4:$C$3000,0),1),"-"),"@")))</f>
        <v>-</v>
      </c>
      <c r="M1739" s="147" t="str">
        <f>TRIM(CLEAN(TEXT(IFERROR(INDEX('Glade MR'!$I$4:$J$3000,MATCH($A1739,'Glade MR'!$J$4:$J$3000,0),1),"-"),"@")))</f>
        <v>-</v>
      </c>
      <c r="N1739" s="147" t="str">
        <f>TRIM(CLEAN(TEXT(IFERROR(INDEX('Glade MR'!$P$4:$Q$3000,MATCH($A1739,'Glade MR'!$Q$4:$Q$3000,0),1),"-"),"@")))</f>
        <v>-</v>
      </c>
      <c r="O1739" s="147" t="str">
        <f>TRIM(CLEAN(TEXT(IFERROR(INDEX('Glade MR'!$W$4:$X$3000,MATCH($A1739,'Glade MR'!$X$4:$X$3000,0),1),"-"),"@")))</f>
        <v>-</v>
      </c>
      <c r="P1739" s="159" t="str">
        <f t="shared" si="55"/>
        <v>Not Found</v>
      </c>
      <c r="Q1739" t="str" cm="1">
        <f t="array" ref="Q1739">IF(SUMPRODUCT((TRIM(L1739:O1739)&lt;&gt;"-")*1)=0,
    "No Data",
    IF(COUNTIF(L1739:O1739,INDEX(_xlfn._xlws.FILTER(L1739:O1739,TRIM(L1739:O1739)&lt;&gt;"-"),1))=SUMPRODUCT((TRIM(L1739:O1739)&lt;&gt;"-")*1),
    "No Change",
    "Change"))</f>
        <v>No Data</v>
      </c>
      <c r="R1739" s="159"/>
      <c r="S1739" s="111"/>
    </row>
    <row r="1740" spans="1:19" x14ac:dyDescent="0.3">
      <c r="A1740" t="s">
        <v>960</v>
      </c>
      <c r="B1740" t="s">
        <v>1137</v>
      </c>
      <c r="C1740" s="160" t="str">
        <f>TRIM(CLEAN(TEXT(IFERROR(INDEX('Snakeden MR'!$B$4:$C$3028,MATCH($A1740,'Snakeden MR'!$C$4:$C$3028,0),1),"-"),"@")))</f>
        <v>-</v>
      </c>
      <c r="D1740" s="147" t="str">
        <f>TRIM(CLEAN(TEXT(IFERROR(INDEX('Snakeden MR'!$I$4:$J$3028,MATCH($A1740,'Snakeden MR'!$J$4:$J$3028,0),1),"-"),"@")))</f>
        <v>-</v>
      </c>
      <c r="E1740" s="147" t="str">
        <f>TRIM(CLEAN(TEXT(IFERROR(INDEX('Snakeden MR'!$P$4:$Q$3028,MATCH($A1740,'Snakeden MR'!$Q$4:$Q$3028,0),1),"-"),"@")))</f>
        <v>-</v>
      </c>
      <c r="F1740" s="147" t="str">
        <f>TRIM(CLEAN(TEXT(IFERROR(INDEX('Snakeden MR'!$W$4:$X$3028,MATCH($A1740,'Snakeden MR'!$X$4:$X$3028,0),1),"-"),"@")))</f>
        <v>-</v>
      </c>
      <c r="G1740" s="159" t="str">
        <f t="shared" si="54"/>
        <v>Not Found</v>
      </c>
      <c r="H1740" t="str" cm="1">
        <f t="array" ref="H1740">IF(SUMPRODUCT((TRIM(C1740:F1740)&lt;&gt;"-")*1)=0,
    "No Data",
    IF(COUNTIF(C1740:F1740,INDEX(_xlfn._xlws.FILTER(C1740:F1740,TRIM(C1740:F1740)&lt;&gt;"-"),1))=SUMPRODUCT((TRIM(C1740:F1740)&lt;&gt;"-")*1),
    "No Change",
    "Change"))</f>
        <v>No Data</v>
      </c>
      <c r="I1740" s="159"/>
      <c r="J1740"/>
      <c r="K1740" s="163"/>
      <c r="L1740" s="147" t="str">
        <f>TRIM(CLEAN(TEXT(IFERROR(INDEX('Glade MR'!$B$4:$C$3000,MATCH($A1740,'Glade MR'!$C$4:$C$3000,0),1),"-"),"@")))</f>
        <v>Pool 4</v>
      </c>
      <c r="M1740" s="147" t="str">
        <f>TRIM(CLEAN(TEXT(IFERROR(INDEX('Glade MR'!$I$4:$J$3000,MATCH($A1740,'Glade MR'!$J$4:$J$3000,0),1),"-"),"@")))</f>
        <v>-</v>
      </c>
      <c r="N1740" s="147" t="str">
        <f>TRIM(CLEAN(TEXT(IFERROR(INDEX('Glade MR'!$P$4:$Q$3000,MATCH($A1740,'Glade MR'!$Q$4:$Q$3000,0),1),"-"),"@")))</f>
        <v>-</v>
      </c>
      <c r="O1740" s="147" t="str">
        <f>TRIM(CLEAN(TEXT(IFERROR(INDEX('Glade MR'!$W$4:$X$3000,MATCH($A1740,'Glade MR'!$X$4:$X$3000,0),1),"-"),"@")))</f>
        <v>-</v>
      </c>
      <c r="P1740" s="159" t="str">
        <f t="shared" si="55"/>
        <v>Found</v>
      </c>
      <c r="Q1740" t="str" cm="1">
        <f t="array" ref="Q1740">IF(SUMPRODUCT((TRIM(L1740:O1740)&lt;&gt;"-")*1)=0,
    "No Data",
    IF(COUNTIF(L1740:O1740,INDEX(_xlfn._xlws.FILTER(L1740:O1740,TRIM(L1740:O1740)&lt;&gt;"-"),1))=SUMPRODUCT((TRIM(L1740:O1740)&lt;&gt;"-")*1),
    "No Change",
    "Change"))</f>
        <v>No Change</v>
      </c>
      <c r="R1740" s="159"/>
      <c r="S1740" s="111"/>
    </row>
    <row r="1741" spans="1:19" x14ac:dyDescent="0.3">
      <c r="A1741" t="s">
        <v>551</v>
      </c>
      <c r="B1741" t="s">
        <v>1137</v>
      </c>
      <c r="C1741" s="160" t="str">
        <f>TRIM(CLEAN(TEXT(IFERROR(INDEX('Snakeden MR'!$B$4:$C$3028,MATCH($A1741,'Snakeden MR'!$C$4:$C$3028,0),1),"-"),"@")))</f>
        <v>-</v>
      </c>
      <c r="D1741" s="147" t="str">
        <f>TRIM(CLEAN(TEXT(IFERROR(INDEX('Snakeden MR'!$I$4:$J$3028,MATCH($A1741,'Snakeden MR'!$J$4:$J$3028,0),1),"-"),"@")))</f>
        <v>-</v>
      </c>
      <c r="E1741" s="147" t="str">
        <f>TRIM(CLEAN(TEXT(IFERROR(INDEX('Snakeden MR'!$P$4:$Q$3028,MATCH($A1741,'Snakeden MR'!$Q$4:$Q$3028,0),1),"-"),"@")))</f>
        <v>-</v>
      </c>
      <c r="F1741" s="147" t="str">
        <f>TRIM(CLEAN(TEXT(IFERROR(INDEX('Snakeden MR'!$W$4:$X$3028,MATCH($A1741,'Snakeden MR'!$X$4:$X$3028,0),1),"-"),"@")))</f>
        <v>-</v>
      </c>
      <c r="G1741" s="159" t="str">
        <f t="shared" si="54"/>
        <v>Not Found</v>
      </c>
      <c r="H1741" t="str" cm="1">
        <f t="array" ref="H1741">IF(SUMPRODUCT((TRIM(C1741:F1741)&lt;&gt;"-")*1)=0,
    "No Data",
    IF(COUNTIF(C1741:F1741,INDEX(_xlfn._xlws.FILTER(C1741:F1741,TRIM(C1741:F1741)&lt;&gt;"-"),1))=SUMPRODUCT((TRIM(C1741:F1741)&lt;&gt;"-")*1),
    "No Change",
    "Change"))</f>
        <v>No Data</v>
      </c>
      <c r="I1741" s="159"/>
      <c r="J1741"/>
      <c r="K1741" s="163"/>
      <c r="L1741" s="147" t="str">
        <f>TRIM(CLEAN(TEXT(IFERROR(INDEX('Glade MR'!$B$4:$C$3000,MATCH($A1741,'Glade MR'!$C$4:$C$3000,0),1),"-"),"@")))</f>
        <v>-</v>
      </c>
      <c r="M1741" s="147" t="str">
        <f>TRIM(CLEAN(TEXT(IFERROR(INDEX('Glade MR'!$I$4:$J$3000,MATCH($A1741,'Glade MR'!$J$4:$J$3000,0),1),"-"),"@")))</f>
        <v>Pool 1</v>
      </c>
      <c r="N1741" s="147" t="str">
        <f>TRIM(CLEAN(TEXT(IFERROR(INDEX('Glade MR'!$P$4:$Q$3000,MATCH($A1741,'Glade MR'!$Q$4:$Q$3000,0),1),"-"),"@")))</f>
        <v>-</v>
      </c>
      <c r="O1741" s="147" t="str">
        <f>TRIM(CLEAN(TEXT(IFERROR(INDEX('Glade MR'!$W$4:$X$3000,MATCH($A1741,'Glade MR'!$X$4:$X$3000,0),1),"-"),"@")))</f>
        <v>-</v>
      </c>
      <c r="P1741" s="159" t="str">
        <f t="shared" si="55"/>
        <v>Found</v>
      </c>
      <c r="Q1741" t="str" cm="1">
        <f t="array" ref="Q1741">IF(SUMPRODUCT((TRIM(L1741:O1741)&lt;&gt;"-")*1)=0,
    "No Data",
    IF(COUNTIF(L1741:O1741,INDEX(_xlfn._xlws.FILTER(L1741:O1741,TRIM(L1741:O1741)&lt;&gt;"-"),1))=SUMPRODUCT((TRIM(L1741:O1741)&lt;&gt;"-")*1),
    "No Change",
    "Change"))</f>
        <v>No Change</v>
      </c>
      <c r="R1741" s="159"/>
      <c r="S1741" s="111"/>
    </row>
    <row r="1742" spans="1:19" x14ac:dyDescent="0.3">
      <c r="A1742" t="s">
        <v>2334</v>
      </c>
      <c r="B1742" t="s">
        <v>1137</v>
      </c>
      <c r="C1742" s="160" t="str">
        <f>TRIM(CLEAN(TEXT(IFERROR(INDEX('Snakeden MR'!$B$4:$C$3028,MATCH($A1742,'Snakeden MR'!$C$4:$C$3028,0),1),"-"),"@")))</f>
        <v>-</v>
      </c>
      <c r="D1742" s="147" t="str">
        <f>TRIM(CLEAN(TEXT(IFERROR(INDEX('Snakeden MR'!$I$4:$J$3028,MATCH($A1742,'Snakeden MR'!$J$4:$J$3028,0),1),"-"),"@")))</f>
        <v>-</v>
      </c>
      <c r="E1742" s="147" t="str">
        <f>TRIM(CLEAN(TEXT(IFERROR(INDEX('Snakeden MR'!$P$4:$Q$3028,MATCH($A1742,'Snakeden MR'!$Q$4:$Q$3028,0),1),"-"),"@")))</f>
        <v>-</v>
      </c>
      <c r="F1742" s="147" t="str">
        <f>TRIM(CLEAN(TEXT(IFERROR(INDEX('Snakeden MR'!$W$4:$X$3028,MATCH($A1742,'Snakeden MR'!$X$4:$X$3028,0),1),"-"),"@")))</f>
        <v>-</v>
      </c>
      <c r="G1742" s="159" t="str">
        <f t="shared" si="54"/>
        <v>Not Found</v>
      </c>
      <c r="H1742" t="str" cm="1">
        <f t="array" ref="H1742">IF(SUMPRODUCT((TRIM(C1742:F1742)&lt;&gt;"-")*1)=0,
    "No Data",
    IF(COUNTIF(C1742:F1742,INDEX(_xlfn._xlws.FILTER(C1742:F1742,TRIM(C1742:F1742)&lt;&gt;"-"),1))=SUMPRODUCT((TRIM(C1742:F1742)&lt;&gt;"-")*1),
    "No Change",
    "Change"))</f>
        <v>No Data</v>
      </c>
      <c r="I1742" s="159"/>
      <c r="J1742"/>
      <c r="K1742" s="163"/>
      <c r="L1742" s="147" t="str">
        <f>TRIM(CLEAN(TEXT(IFERROR(INDEX('Glade MR'!$B$4:$C$3000,MATCH($A1742,'Glade MR'!$C$4:$C$3000,0),1),"-"),"@")))</f>
        <v>-</v>
      </c>
      <c r="M1742" s="147" t="str">
        <f>TRIM(CLEAN(TEXT(IFERROR(INDEX('Glade MR'!$I$4:$J$3000,MATCH($A1742,'Glade MR'!$J$4:$J$3000,0),1),"-"),"@")))</f>
        <v>-</v>
      </c>
      <c r="N1742" s="147" t="str">
        <f>TRIM(CLEAN(TEXT(IFERROR(INDEX('Glade MR'!$P$4:$Q$3000,MATCH($A1742,'Glade MR'!$Q$4:$Q$3000,0),1),"-"),"@")))</f>
        <v>-</v>
      </c>
      <c r="O1742" s="147" t="str">
        <f>TRIM(CLEAN(TEXT(IFERROR(INDEX('Glade MR'!$W$4:$X$3000,MATCH($A1742,'Glade MR'!$X$4:$X$3000,0),1),"-"),"@")))</f>
        <v>-</v>
      </c>
      <c r="P1742" s="159" t="str">
        <f t="shared" si="55"/>
        <v>Not Found</v>
      </c>
      <c r="Q1742" t="str" cm="1">
        <f t="array" ref="Q1742">IF(SUMPRODUCT((TRIM(L1742:O1742)&lt;&gt;"-")*1)=0,
    "No Data",
    IF(COUNTIF(L1742:O1742,INDEX(_xlfn._xlws.FILTER(L1742:O1742,TRIM(L1742:O1742)&lt;&gt;"-"),1))=SUMPRODUCT((TRIM(L1742:O1742)&lt;&gt;"-")*1),
    "No Change",
    "Change"))</f>
        <v>No Data</v>
      </c>
      <c r="R1742" s="159"/>
      <c r="S1742" s="111"/>
    </row>
    <row r="1743" spans="1:19" x14ac:dyDescent="0.3">
      <c r="A1743" t="s">
        <v>2335</v>
      </c>
      <c r="B1743" t="s">
        <v>1137</v>
      </c>
      <c r="C1743" s="160" t="str">
        <f>TRIM(CLEAN(TEXT(IFERROR(INDEX('Snakeden MR'!$B$4:$C$3028,MATCH($A1743,'Snakeden MR'!$C$4:$C$3028,0),1),"-"),"@")))</f>
        <v>-</v>
      </c>
      <c r="D1743" s="147" t="str">
        <f>TRIM(CLEAN(TEXT(IFERROR(INDEX('Snakeden MR'!$I$4:$J$3028,MATCH($A1743,'Snakeden MR'!$J$4:$J$3028,0),1),"-"),"@")))</f>
        <v>-</v>
      </c>
      <c r="E1743" s="147" t="str">
        <f>TRIM(CLEAN(TEXT(IFERROR(INDEX('Snakeden MR'!$P$4:$Q$3028,MATCH($A1743,'Snakeden MR'!$Q$4:$Q$3028,0),1),"-"),"@")))</f>
        <v>-</v>
      </c>
      <c r="F1743" s="147" t="str">
        <f>TRIM(CLEAN(TEXT(IFERROR(INDEX('Snakeden MR'!$W$4:$X$3028,MATCH($A1743,'Snakeden MR'!$X$4:$X$3028,0),1),"-"),"@")))</f>
        <v>-</v>
      </c>
      <c r="G1743" s="159" t="str">
        <f t="shared" si="54"/>
        <v>Not Found</v>
      </c>
      <c r="H1743" t="str" cm="1">
        <f t="array" ref="H1743">IF(SUMPRODUCT((TRIM(C1743:F1743)&lt;&gt;"-")*1)=0,
    "No Data",
    IF(COUNTIF(C1743:F1743,INDEX(_xlfn._xlws.FILTER(C1743:F1743,TRIM(C1743:F1743)&lt;&gt;"-"),1))=SUMPRODUCT((TRIM(C1743:F1743)&lt;&gt;"-")*1),
    "No Change",
    "Change"))</f>
        <v>No Data</v>
      </c>
      <c r="I1743" s="159"/>
      <c r="J1743"/>
      <c r="K1743" s="163"/>
      <c r="L1743" s="147" t="str">
        <f>TRIM(CLEAN(TEXT(IFERROR(INDEX('Glade MR'!$B$4:$C$3000,MATCH($A1743,'Glade MR'!$C$4:$C$3000,0),1),"-"),"@")))</f>
        <v>-</v>
      </c>
      <c r="M1743" s="147" t="str">
        <f>TRIM(CLEAN(TEXT(IFERROR(INDEX('Glade MR'!$I$4:$J$3000,MATCH($A1743,'Glade MR'!$J$4:$J$3000,0),1),"-"),"@")))</f>
        <v>-</v>
      </c>
      <c r="N1743" s="147" t="str">
        <f>TRIM(CLEAN(TEXT(IFERROR(INDEX('Glade MR'!$P$4:$Q$3000,MATCH($A1743,'Glade MR'!$Q$4:$Q$3000,0),1),"-"),"@")))</f>
        <v>-</v>
      </c>
      <c r="O1743" s="147" t="str">
        <f>TRIM(CLEAN(TEXT(IFERROR(INDEX('Glade MR'!$W$4:$X$3000,MATCH($A1743,'Glade MR'!$X$4:$X$3000,0),1),"-"),"@")))</f>
        <v>-</v>
      </c>
      <c r="P1743" s="159" t="str">
        <f t="shared" si="55"/>
        <v>Not Found</v>
      </c>
      <c r="Q1743" t="str" cm="1">
        <f t="array" ref="Q1743">IF(SUMPRODUCT((TRIM(L1743:O1743)&lt;&gt;"-")*1)=0,
    "No Data",
    IF(COUNTIF(L1743:O1743,INDEX(_xlfn._xlws.FILTER(L1743:O1743,TRIM(L1743:O1743)&lt;&gt;"-"),1))=SUMPRODUCT((TRIM(L1743:O1743)&lt;&gt;"-")*1),
    "No Change",
    "Change"))</f>
        <v>No Data</v>
      </c>
      <c r="R1743" s="159"/>
      <c r="S1743" s="111"/>
    </row>
    <row r="1744" spans="1:19" x14ac:dyDescent="0.3">
      <c r="A1744" t="s">
        <v>2336</v>
      </c>
      <c r="B1744" t="s">
        <v>1137</v>
      </c>
      <c r="C1744" s="160" t="str">
        <f>TRIM(CLEAN(TEXT(IFERROR(INDEX('Snakeden MR'!$B$4:$C$3028,MATCH($A1744,'Snakeden MR'!$C$4:$C$3028,0),1),"-"),"@")))</f>
        <v>-</v>
      </c>
      <c r="D1744" s="147" t="str">
        <f>TRIM(CLEAN(TEXT(IFERROR(INDEX('Snakeden MR'!$I$4:$J$3028,MATCH($A1744,'Snakeden MR'!$J$4:$J$3028,0),1),"-"),"@")))</f>
        <v>-</v>
      </c>
      <c r="E1744" s="147" t="str">
        <f>TRIM(CLEAN(TEXT(IFERROR(INDEX('Snakeden MR'!$P$4:$Q$3028,MATCH($A1744,'Snakeden MR'!$Q$4:$Q$3028,0),1),"-"),"@")))</f>
        <v>-</v>
      </c>
      <c r="F1744" s="147" t="str">
        <f>TRIM(CLEAN(TEXT(IFERROR(INDEX('Snakeden MR'!$W$4:$X$3028,MATCH($A1744,'Snakeden MR'!$X$4:$X$3028,0),1),"-"),"@")))</f>
        <v>-</v>
      </c>
      <c r="G1744" s="159" t="str">
        <f t="shared" si="54"/>
        <v>Not Found</v>
      </c>
      <c r="H1744" t="str" cm="1">
        <f t="array" ref="H1744">IF(SUMPRODUCT((TRIM(C1744:F1744)&lt;&gt;"-")*1)=0,
    "No Data",
    IF(COUNTIF(C1744:F1744,INDEX(_xlfn._xlws.FILTER(C1744:F1744,TRIM(C1744:F1744)&lt;&gt;"-"),1))=SUMPRODUCT((TRIM(C1744:F1744)&lt;&gt;"-")*1),
    "No Change",
    "Change"))</f>
        <v>No Data</v>
      </c>
      <c r="I1744" s="159"/>
      <c r="J1744"/>
      <c r="K1744" s="163"/>
      <c r="L1744" s="147" t="str">
        <f>TRIM(CLEAN(TEXT(IFERROR(INDEX('Glade MR'!$B$4:$C$3000,MATCH($A1744,'Glade MR'!$C$4:$C$3000,0),1),"-"),"@")))</f>
        <v>-</v>
      </c>
      <c r="M1744" s="147" t="str">
        <f>TRIM(CLEAN(TEXT(IFERROR(INDEX('Glade MR'!$I$4:$J$3000,MATCH($A1744,'Glade MR'!$J$4:$J$3000,0),1),"-"),"@")))</f>
        <v>-</v>
      </c>
      <c r="N1744" s="147" t="str">
        <f>TRIM(CLEAN(TEXT(IFERROR(INDEX('Glade MR'!$P$4:$Q$3000,MATCH($A1744,'Glade MR'!$Q$4:$Q$3000,0),1),"-"),"@")))</f>
        <v>-</v>
      </c>
      <c r="O1744" s="147" t="str">
        <f>TRIM(CLEAN(TEXT(IFERROR(INDEX('Glade MR'!$W$4:$X$3000,MATCH($A1744,'Glade MR'!$X$4:$X$3000,0),1),"-"),"@")))</f>
        <v>-</v>
      </c>
      <c r="P1744" s="159" t="str">
        <f t="shared" si="55"/>
        <v>Not Found</v>
      </c>
      <c r="Q1744" t="str" cm="1">
        <f t="array" ref="Q1744">IF(SUMPRODUCT((TRIM(L1744:O1744)&lt;&gt;"-")*1)=0,
    "No Data",
    IF(COUNTIF(L1744:O1744,INDEX(_xlfn._xlws.FILTER(L1744:O1744,TRIM(L1744:O1744)&lt;&gt;"-"),1))=SUMPRODUCT((TRIM(L1744:O1744)&lt;&gt;"-")*1),
    "No Change",
    "Change"))</f>
        <v>No Data</v>
      </c>
      <c r="R1744" s="159"/>
      <c r="S1744" s="111"/>
    </row>
    <row r="1745" spans="1:19" x14ac:dyDescent="0.3">
      <c r="A1745" t="s">
        <v>400</v>
      </c>
      <c r="B1745" t="s">
        <v>1137</v>
      </c>
      <c r="C1745" s="160" t="str">
        <f>TRIM(CLEAN(TEXT(IFERROR(INDEX('Snakeden MR'!$B$4:$C$3028,MATCH($A1745,'Snakeden MR'!$C$4:$C$3028,0),1),"-"),"@")))</f>
        <v>-</v>
      </c>
      <c r="D1745" s="147" t="str">
        <f>TRIM(CLEAN(TEXT(IFERROR(INDEX('Snakeden MR'!$I$4:$J$3028,MATCH($A1745,'Snakeden MR'!$J$4:$J$3028,0),1),"-"),"@")))</f>
        <v>-</v>
      </c>
      <c r="E1745" s="147" t="str">
        <f>TRIM(CLEAN(TEXT(IFERROR(INDEX('Snakeden MR'!$P$4:$Q$3028,MATCH($A1745,'Snakeden MR'!$Q$4:$Q$3028,0),1),"-"),"@")))</f>
        <v>-</v>
      </c>
      <c r="F1745" s="147" t="str">
        <f>TRIM(CLEAN(TEXT(IFERROR(INDEX('Snakeden MR'!$W$4:$X$3028,MATCH($A1745,'Snakeden MR'!$X$4:$X$3028,0),1),"-"),"@")))</f>
        <v>-</v>
      </c>
      <c r="G1745" s="159" t="str">
        <f t="shared" si="54"/>
        <v>Not Found</v>
      </c>
      <c r="H1745" t="str" cm="1">
        <f t="array" ref="H1745">IF(SUMPRODUCT((TRIM(C1745:F1745)&lt;&gt;"-")*1)=0,
    "No Data",
    IF(COUNTIF(C1745:F1745,INDEX(_xlfn._xlws.FILTER(C1745:F1745,TRIM(C1745:F1745)&lt;&gt;"-"),1))=SUMPRODUCT((TRIM(C1745:F1745)&lt;&gt;"-")*1),
    "No Change",
    "Change"))</f>
        <v>No Data</v>
      </c>
      <c r="I1745" s="159"/>
      <c r="J1745"/>
      <c r="K1745" s="163"/>
      <c r="L1745" s="147" t="str">
        <f>TRIM(CLEAN(TEXT(IFERROR(INDEX('Glade MR'!$B$4:$C$3000,MATCH($A1745,'Glade MR'!$C$4:$C$3000,0),1),"-"),"@")))</f>
        <v>-</v>
      </c>
      <c r="M1745" s="147" t="str">
        <f>TRIM(CLEAN(TEXT(IFERROR(INDEX('Glade MR'!$I$4:$J$3000,MATCH($A1745,'Glade MR'!$J$4:$J$3000,0),1),"-"),"@")))</f>
        <v>Pool 8</v>
      </c>
      <c r="N1745" s="147" t="str">
        <f>TRIM(CLEAN(TEXT(IFERROR(INDEX('Glade MR'!$P$4:$Q$3000,MATCH($A1745,'Glade MR'!$Q$4:$Q$3000,0),1),"-"),"@")))</f>
        <v>-</v>
      </c>
      <c r="O1745" s="147" t="str">
        <f>TRIM(CLEAN(TEXT(IFERROR(INDEX('Glade MR'!$W$4:$X$3000,MATCH($A1745,'Glade MR'!$X$4:$X$3000,0),1),"-"),"@")))</f>
        <v>-</v>
      </c>
      <c r="P1745" s="159" t="str">
        <f t="shared" si="55"/>
        <v>Found</v>
      </c>
      <c r="Q1745" t="str" cm="1">
        <f t="array" ref="Q1745">IF(SUMPRODUCT((TRIM(L1745:O1745)&lt;&gt;"-")*1)=0,
    "No Data",
    IF(COUNTIF(L1745:O1745,INDEX(_xlfn._xlws.FILTER(L1745:O1745,TRIM(L1745:O1745)&lt;&gt;"-"),1))=SUMPRODUCT((TRIM(L1745:O1745)&lt;&gt;"-")*1),
    "No Change",
    "Change"))</f>
        <v>No Change</v>
      </c>
      <c r="R1745" s="159"/>
      <c r="S1745" s="111"/>
    </row>
    <row r="1746" spans="1:19" x14ac:dyDescent="0.3">
      <c r="A1746" t="s">
        <v>974</v>
      </c>
      <c r="B1746" t="s">
        <v>1137</v>
      </c>
      <c r="C1746" s="160" t="str">
        <f>TRIM(CLEAN(TEXT(IFERROR(INDEX('Snakeden MR'!$B$4:$C$3028,MATCH($A1746,'Snakeden MR'!$C$4:$C$3028,0),1),"-"),"@")))</f>
        <v>-</v>
      </c>
      <c r="D1746" s="147" t="str">
        <f>TRIM(CLEAN(TEXT(IFERROR(INDEX('Snakeden MR'!$I$4:$J$3028,MATCH($A1746,'Snakeden MR'!$J$4:$J$3028,0),1),"-"),"@")))</f>
        <v>-</v>
      </c>
      <c r="E1746" s="147" t="str">
        <f>TRIM(CLEAN(TEXT(IFERROR(INDEX('Snakeden MR'!$P$4:$Q$3028,MATCH($A1746,'Snakeden MR'!$Q$4:$Q$3028,0),1),"-"),"@")))</f>
        <v>-</v>
      </c>
      <c r="F1746" s="147" t="str">
        <f>TRIM(CLEAN(TEXT(IFERROR(INDEX('Snakeden MR'!$W$4:$X$3028,MATCH($A1746,'Snakeden MR'!$X$4:$X$3028,0),1),"-"),"@")))</f>
        <v>-</v>
      </c>
      <c r="G1746" s="159" t="str">
        <f t="shared" si="54"/>
        <v>Not Found</v>
      </c>
      <c r="H1746" t="str" cm="1">
        <f t="array" ref="H1746">IF(SUMPRODUCT((TRIM(C1746:F1746)&lt;&gt;"-")*1)=0,
    "No Data",
    IF(COUNTIF(C1746:F1746,INDEX(_xlfn._xlws.FILTER(C1746:F1746,TRIM(C1746:F1746)&lt;&gt;"-"),1))=SUMPRODUCT((TRIM(C1746:F1746)&lt;&gt;"-")*1),
    "No Change",
    "Change"))</f>
        <v>No Data</v>
      </c>
      <c r="I1746" s="159"/>
      <c r="J1746"/>
      <c r="K1746" s="163"/>
      <c r="L1746" s="147" t="str">
        <f>TRIM(CLEAN(TEXT(IFERROR(INDEX('Glade MR'!$B$4:$C$3000,MATCH($A1746,'Glade MR'!$C$4:$C$3000,0),1),"-"),"@")))</f>
        <v>-</v>
      </c>
      <c r="M1746" s="147" t="str">
        <f>TRIM(CLEAN(TEXT(IFERROR(INDEX('Glade MR'!$I$4:$J$3000,MATCH($A1746,'Glade MR'!$J$4:$J$3000,0),1),"-"),"@")))</f>
        <v>Pool 10</v>
      </c>
      <c r="N1746" s="147" t="str">
        <f>TRIM(CLEAN(TEXT(IFERROR(INDEX('Glade MR'!$P$4:$Q$3000,MATCH($A1746,'Glade MR'!$Q$4:$Q$3000,0),1),"-"),"@")))</f>
        <v>-</v>
      </c>
      <c r="O1746" s="147" t="str">
        <f>TRIM(CLEAN(TEXT(IFERROR(INDEX('Glade MR'!$W$4:$X$3000,MATCH($A1746,'Glade MR'!$X$4:$X$3000,0),1),"-"),"@")))</f>
        <v>-</v>
      </c>
      <c r="P1746" s="159" t="str">
        <f t="shared" si="55"/>
        <v>Found</v>
      </c>
      <c r="Q1746" t="str" cm="1">
        <f t="array" ref="Q1746">IF(SUMPRODUCT((TRIM(L1746:O1746)&lt;&gt;"-")*1)=0,
    "No Data",
    IF(COUNTIF(L1746:O1746,INDEX(_xlfn._xlws.FILTER(L1746:O1746,TRIM(L1746:O1746)&lt;&gt;"-"),1))=SUMPRODUCT((TRIM(L1746:O1746)&lt;&gt;"-")*1),
    "No Change",
    "Change"))</f>
        <v>No Change</v>
      </c>
      <c r="R1746" s="159"/>
      <c r="S1746" s="111"/>
    </row>
    <row r="1747" spans="1:19" x14ac:dyDescent="0.3">
      <c r="A1747" t="s">
        <v>652</v>
      </c>
      <c r="B1747" t="s">
        <v>1137</v>
      </c>
      <c r="C1747" s="160" t="str">
        <f>TRIM(CLEAN(TEXT(IFERROR(INDEX('Snakeden MR'!$B$4:$C$3028,MATCH($A1747,'Snakeden MR'!$C$4:$C$3028,0),1),"-"),"@")))</f>
        <v>-</v>
      </c>
      <c r="D1747" s="147" t="str">
        <f>TRIM(CLEAN(TEXT(IFERROR(INDEX('Snakeden MR'!$I$4:$J$3028,MATCH($A1747,'Snakeden MR'!$J$4:$J$3028,0),1),"-"),"@")))</f>
        <v>-</v>
      </c>
      <c r="E1747" s="147" t="str">
        <f>TRIM(CLEAN(TEXT(IFERROR(INDEX('Snakeden MR'!$P$4:$Q$3028,MATCH($A1747,'Snakeden MR'!$Q$4:$Q$3028,0),1),"-"),"@")))</f>
        <v>-</v>
      </c>
      <c r="F1747" s="147" t="str">
        <f>TRIM(CLEAN(TEXT(IFERROR(INDEX('Snakeden MR'!$W$4:$X$3028,MATCH($A1747,'Snakeden MR'!$X$4:$X$3028,0),1),"-"),"@")))</f>
        <v>-</v>
      </c>
      <c r="G1747" s="159" t="str">
        <f t="shared" si="54"/>
        <v>Not Found</v>
      </c>
      <c r="H1747" t="str" cm="1">
        <f t="array" ref="H1747">IF(SUMPRODUCT((TRIM(C1747:F1747)&lt;&gt;"-")*1)=0,
    "No Data",
    IF(COUNTIF(C1747:F1747,INDEX(_xlfn._xlws.FILTER(C1747:F1747,TRIM(C1747:F1747)&lt;&gt;"-"),1))=SUMPRODUCT((TRIM(C1747:F1747)&lt;&gt;"-")*1),
    "No Change",
    "Change"))</f>
        <v>No Data</v>
      </c>
      <c r="I1747" s="159"/>
      <c r="J1747"/>
      <c r="K1747" s="163"/>
      <c r="L1747" s="147" t="str">
        <f>TRIM(CLEAN(TEXT(IFERROR(INDEX('Glade MR'!$B$4:$C$3000,MATCH($A1747,'Glade MR'!$C$4:$C$3000,0),1),"-"),"@")))</f>
        <v>-</v>
      </c>
      <c r="M1747" s="147" t="str">
        <f>TRIM(CLEAN(TEXT(IFERROR(INDEX('Glade MR'!$I$4:$J$3000,MATCH($A1747,'Glade MR'!$J$4:$J$3000,0),1),"-"),"@")))</f>
        <v>-</v>
      </c>
      <c r="N1747" s="147" t="str">
        <f>TRIM(CLEAN(TEXT(IFERROR(INDEX('Glade MR'!$P$4:$Q$3000,MATCH($A1747,'Glade MR'!$Q$4:$Q$3000,0),1),"-"),"@")))</f>
        <v>Pool 5</v>
      </c>
      <c r="O1747" s="147" t="str">
        <f>TRIM(CLEAN(TEXT(IFERROR(INDEX('Glade MR'!$W$4:$X$3000,MATCH($A1747,'Glade MR'!$X$4:$X$3000,0),1),"-"),"@")))</f>
        <v>-</v>
      </c>
      <c r="P1747" s="159" t="str">
        <f t="shared" si="55"/>
        <v>Found</v>
      </c>
      <c r="Q1747" t="str" cm="1">
        <f t="array" ref="Q1747">IF(SUMPRODUCT((TRIM(L1747:O1747)&lt;&gt;"-")*1)=0,
    "No Data",
    IF(COUNTIF(L1747:O1747,INDEX(_xlfn._xlws.FILTER(L1747:O1747,TRIM(L1747:O1747)&lt;&gt;"-"),1))=SUMPRODUCT((TRIM(L1747:O1747)&lt;&gt;"-")*1),
    "No Change",
    "Change"))</f>
        <v>No Change</v>
      </c>
      <c r="R1747" s="159"/>
      <c r="S1747" s="111"/>
    </row>
    <row r="1748" spans="1:19" x14ac:dyDescent="0.3">
      <c r="A1748" t="s">
        <v>356</v>
      </c>
      <c r="B1748" t="s">
        <v>1137</v>
      </c>
      <c r="C1748" s="160" t="str">
        <f>TRIM(CLEAN(TEXT(IFERROR(INDEX('Snakeden MR'!$B$4:$C$3028,MATCH($A1748,'Snakeden MR'!$C$4:$C$3028,0),1),"-"),"@")))</f>
        <v>-</v>
      </c>
      <c r="D1748" s="147" t="str">
        <f>TRIM(CLEAN(TEXT(IFERROR(INDEX('Snakeden MR'!$I$4:$J$3028,MATCH($A1748,'Snakeden MR'!$J$4:$J$3028,0),1),"-"),"@")))</f>
        <v>-</v>
      </c>
      <c r="E1748" s="147" t="str">
        <f>TRIM(CLEAN(TEXT(IFERROR(INDEX('Snakeden MR'!$P$4:$Q$3028,MATCH($A1748,'Snakeden MR'!$Q$4:$Q$3028,0),1),"-"),"@")))</f>
        <v>-</v>
      </c>
      <c r="F1748" s="147" t="str">
        <f>TRIM(CLEAN(TEXT(IFERROR(INDEX('Snakeden MR'!$W$4:$X$3028,MATCH($A1748,'Snakeden MR'!$X$4:$X$3028,0),1),"-"),"@")))</f>
        <v>-</v>
      </c>
      <c r="G1748" s="159" t="str">
        <f t="shared" si="54"/>
        <v>Not Found</v>
      </c>
      <c r="H1748" t="str" cm="1">
        <f t="array" ref="H1748">IF(SUMPRODUCT((TRIM(C1748:F1748)&lt;&gt;"-")*1)=0,
    "No Data",
    IF(COUNTIF(C1748:F1748,INDEX(_xlfn._xlws.FILTER(C1748:F1748,TRIM(C1748:F1748)&lt;&gt;"-"),1))=SUMPRODUCT((TRIM(C1748:F1748)&lt;&gt;"-")*1),
    "No Change",
    "Change"))</f>
        <v>No Data</v>
      </c>
      <c r="I1748" s="159"/>
      <c r="J1748"/>
      <c r="K1748" s="163"/>
      <c r="L1748" s="147" t="str">
        <f>TRIM(CLEAN(TEXT(IFERROR(INDEX('Glade MR'!$B$4:$C$3000,MATCH($A1748,'Glade MR'!$C$4:$C$3000,0),1),"-"),"@")))</f>
        <v>Pool 11</v>
      </c>
      <c r="M1748" s="147" t="str">
        <f>TRIM(CLEAN(TEXT(IFERROR(INDEX('Glade MR'!$I$4:$J$3000,MATCH($A1748,'Glade MR'!$J$4:$J$3000,0),1),"-"),"@")))</f>
        <v>Pool 11</v>
      </c>
      <c r="N1748" s="147" t="str">
        <f>TRIM(CLEAN(TEXT(IFERROR(INDEX('Glade MR'!$P$4:$Q$3000,MATCH($A1748,'Glade MR'!$Q$4:$Q$3000,0),1),"-"),"@")))</f>
        <v>-</v>
      </c>
      <c r="O1748" s="147" t="str">
        <f>TRIM(CLEAN(TEXT(IFERROR(INDEX('Glade MR'!$W$4:$X$3000,MATCH($A1748,'Glade MR'!$X$4:$X$3000,0),1),"-"),"@")))</f>
        <v>-</v>
      </c>
      <c r="P1748" s="159" t="str">
        <f t="shared" si="55"/>
        <v>Found</v>
      </c>
      <c r="Q1748" t="str" cm="1">
        <f t="array" ref="Q1748">IF(SUMPRODUCT((TRIM(L1748:O1748)&lt;&gt;"-")*1)=0,
    "No Data",
    IF(COUNTIF(L1748:O1748,INDEX(_xlfn._xlws.FILTER(L1748:O1748,TRIM(L1748:O1748)&lt;&gt;"-"),1))=SUMPRODUCT((TRIM(L1748:O1748)&lt;&gt;"-")*1),
    "No Change",
    "Change"))</f>
        <v>No Change</v>
      </c>
      <c r="R1748" s="159"/>
      <c r="S1748" s="111"/>
    </row>
    <row r="1749" spans="1:19" x14ac:dyDescent="0.3">
      <c r="A1749" t="s">
        <v>2337</v>
      </c>
      <c r="B1749" t="s">
        <v>1137</v>
      </c>
      <c r="C1749" s="160" t="str">
        <f>TRIM(CLEAN(TEXT(IFERROR(INDEX('Snakeden MR'!$B$4:$C$3028,MATCH($A1749,'Snakeden MR'!$C$4:$C$3028,0),1),"-"),"@")))</f>
        <v>-</v>
      </c>
      <c r="D1749" s="147" t="str">
        <f>TRIM(CLEAN(TEXT(IFERROR(INDEX('Snakeden MR'!$I$4:$J$3028,MATCH($A1749,'Snakeden MR'!$J$4:$J$3028,0),1),"-"),"@")))</f>
        <v>-</v>
      </c>
      <c r="E1749" s="147" t="str">
        <f>TRIM(CLEAN(TEXT(IFERROR(INDEX('Snakeden MR'!$P$4:$Q$3028,MATCH($A1749,'Snakeden MR'!$Q$4:$Q$3028,0),1),"-"),"@")))</f>
        <v>-</v>
      </c>
      <c r="F1749" s="147" t="str">
        <f>TRIM(CLEAN(TEXT(IFERROR(INDEX('Snakeden MR'!$W$4:$X$3028,MATCH($A1749,'Snakeden MR'!$X$4:$X$3028,0),1),"-"),"@")))</f>
        <v>-</v>
      </c>
      <c r="G1749" s="159" t="str">
        <f t="shared" si="54"/>
        <v>Not Found</v>
      </c>
      <c r="H1749" t="str" cm="1">
        <f t="array" ref="H1749">IF(SUMPRODUCT((TRIM(C1749:F1749)&lt;&gt;"-")*1)=0,
    "No Data",
    IF(COUNTIF(C1749:F1749,INDEX(_xlfn._xlws.FILTER(C1749:F1749,TRIM(C1749:F1749)&lt;&gt;"-"),1))=SUMPRODUCT((TRIM(C1749:F1749)&lt;&gt;"-")*1),
    "No Change",
    "Change"))</f>
        <v>No Data</v>
      </c>
      <c r="I1749" s="159"/>
      <c r="J1749"/>
      <c r="K1749" s="163"/>
      <c r="L1749" s="147" t="str">
        <f>TRIM(CLEAN(TEXT(IFERROR(INDEX('Glade MR'!$B$4:$C$3000,MATCH($A1749,'Glade MR'!$C$4:$C$3000,0),1),"-"),"@")))</f>
        <v>-</v>
      </c>
      <c r="M1749" s="147" t="str">
        <f>TRIM(CLEAN(TEXT(IFERROR(INDEX('Glade MR'!$I$4:$J$3000,MATCH($A1749,'Glade MR'!$J$4:$J$3000,0),1),"-"),"@")))</f>
        <v>-</v>
      </c>
      <c r="N1749" s="147" t="str">
        <f>TRIM(CLEAN(TEXT(IFERROR(INDEX('Glade MR'!$P$4:$Q$3000,MATCH($A1749,'Glade MR'!$Q$4:$Q$3000,0),1),"-"),"@")))</f>
        <v>-</v>
      </c>
      <c r="O1749" s="147" t="str">
        <f>TRIM(CLEAN(TEXT(IFERROR(INDEX('Glade MR'!$W$4:$X$3000,MATCH($A1749,'Glade MR'!$X$4:$X$3000,0),1),"-"),"@")))</f>
        <v>-</v>
      </c>
      <c r="P1749" s="159" t="str">
        <f t="shared" si="55"/>
        <v>Not Found</v>
      </c>
      <c r="Q1749" t="str" cm="1">
        <f t="array" ref="Q1749">IF(SUMPRODUCT((TRIM(L1749:O1749)&lt;&gt;"-")*1)=0,
    "No Data",
    IF(COUNTIF(L1749:O1749,INDEX(_xlfn._xlws.FILTER(L1749:O1749,TRIM(L1749:O1749)&lt;&gt;"-"),1))=SUMPRODUCT((TRIM(L1749:O1749)&lt;&gt;"-")*1),
    "No Change",
    "Change"))</f>
        <v>No Data</v>
      </c>
      <c r="R1749" s="159"/>
      <c r="S1749" s="111"/>
    </row>
    <row r="1750" spans="1:19" x14ac:dyDescent="0.3">
      <c r="A1750" t="s">
        <v>2338</v>
      </c>
      <c r="B1750" t="s">
        <v>1137</v>
      </c>
      <c r="C1750" s="160" t="str">
        <f>TRIM(CLEAN(TEXT(IFERROR(INDEX('Snakeden MR'!$B$4:$C$3028,MATCH($A1750,'Snakeden MR'!$C$4:$C$3028,0),1),"-"),"@")))</f>
        <v>-</v>
      </c>
      <c r="D1750" s="147" t="str">
        <f>TRIM(CLEAN(TEXT(IFERROR(INDEX('Snakeden MR'!$I$4:$J$3028,MATCH($A1750,'Snakeden MR'!$J$4:$J$3028,0),1),"-"),"@")))</f>
        <v>-</v>
      </c>
      <c r="E1750" s="147" t="str">
        <f>TRIM(CLEAN(TEXT(IFERROR(INDEX('Snakeden MR'!$P$4:$Q$3028,MATCH($A1750,'Snakeden MR'!$Q$4:$Q$3028,0),1),"-"),"@")))</f>
        <v>-</v>
      </c>
      <c r="F1750" s="147" t="str">
        <f>TRIM(CLEAN(TEXT(IFERROR(INDEX('Snakeden MR'!$W$4:$X$3028,MATCH($A1750,'Snakeden MR'!$X$4:$X$3028,0),1),"-"),"@")))</f>
        <v>-</v>
      </c>
      <c r="G1750" s="159" t="str">
        <f t="shared" si="54"/>
        <v>Not Found</v>
      </c>
      <c r="H1750" t="str" cm="1">
        <f t="array" ref="H1750">IF(SUMPRODUCT((TRIM(C1750:F1750)&lt;&gt;"-")*1)=0,
    "No Data",
    IF(COUNTIF(C1750:F1750,INDEX(_xlfn._xlws.FILTER(C1750:F1750,TRIM(C1750:F1750)&lt;&gt;"-"),1))=SUMPRODUCT((TRIM(C1750:F1750)&lt;&gt;"-")*1),
    "No Change",
    "Change"))</f>
        <v>No Data</v>
      </c>
      <c r="I1750" s="159"/>
      <c r="J1750"/>
      <c r="K1750" s="163"/>
      <c r="L1750" s="147" t="str">
        <f>TRIM(CLEAN(TEXT(IFERROR(INDEX('Glade MR'!$B$4:$C$3000,MATCH($A1750,'Glade MR'!$C$4:$C$3000,0),1),"-"),"@")))</f>
        <v>-</v>
      </c>
      <c r="M1750" s="147" t="str">
        <f>TRIM(CLEAN(TEXT(IFERROR(INDEX('Glade MR'!$I$4:$J$3000,MATCH($A1750,'Glade MR'!$J$4:$J$3000,0),1),"-"),"@")))</f>
        <v>-</v>
      </c>
      <c r="N1750" s="147" t="str">
        <f>TRIM(CLEAN(TEXT(IFERROR(INDEX('Glade MR'!$P$4:$Q$3000,MATCH($A1750,'Glade MR'!$Q$4:$Q$3000,0),1),"-"),"@")))</f>
        <v>-</v>
      </c>
      <c r="O1750" s="147" t="str">
        <f>TRIM(CLEAN(TEXT(IFERROR(INDEX('Glade MR'!$W$4:$X$3000,MATCH($A1750,'Glade MR'!$X$4:$X$3000,0),1),"-"),"@")))</f>
        <v>-</v>
      </c>
      <c r="P1750" s="159" t="str">
        <f t="shared" si="55"/>
        <v>Not Found</v>
      </c>
      <c r="Q1750" t="str" cm="1">
        <f t="array" ref="Q1750">IF(SUMPRODUCT((TRIM(L1750:O1750)&lt;&gt;"-")*1)=0,
    "No Data",
    IF(COUNTIF(L1750:O1750,INDEX(_xlfn._xlws.FILTER(L1750:O1750,TRIM(L1750:O1750)&lt;&gt;"-"),1))=SUMPRODUCT((TRIM(L1750:O1750)&lt;&gt;"-")*1),
    "No Change",
    "Change"))</f>
        <v>No Data</v>
      </c>
      <c r="R1750" s="159"/>
      <c r="S1750" s="111"/>
    </row>
    <row r="1751" spans="1:19" x14ac:dyDescent="0.3">
      <c r="A1751" t="s">
        <v>2339</v>
      </c>
      <c r="B1751" t="s">
        <v>1137</v>
      </c>
      <c r="C1751" s="160" t="str">
        <f>TRIM(CLEAN(TEXT(IFERROR(INDEX('Snakeden MR'!$B$4:$C$3028,MATCH($A1751,'Snakeden MR'!$C$4:$C$3028,0),1),"-"),"@")))</f>
        <v>-</v>
      </c>
      <c r="D1751" s="147" t="str">
        <f>TRIM(CLEAN(TEXT(IFERROR(INDEX('Snakeden MR'!$I$4:$J$3028,MATCH($A1751,'Snakeden MR'!$J$4:$J$3028,0),1),"-"),"@")))</f>
        <v>-</v>
      </c>
      <c r="E1751" s="147" t="str">
        <f>TRIM(CLEAN(TEXT(IFERROR(INDEX('Snakeden MR'!$P$4:$Q$3028,MATCH($A1751,'Snakeden MR'!$Q$4:$Q$3028,0),1),"-"),"@")))</f>
        <v>-</v>
      </c>
      <c r="F1751" s="147" t="str">
        <f>TRIM(CLEAN(TEXT(IFERROR(INDEX('Snakeden MR'!$W$4:$X$3028,MATCH($A1751,'Snakeden MR'!$X$4:$X$3028,0),1),"-"),"@")))</f>
        <v>-</v>
      </c>
      <c r="G1751" s="159" t="str">
        <f t="shared" si="54"/>
        <v>Not Found</v>
      </c>
      <c r="H1751" t="str" cm="1">
        <f t="array" ref="H1751">IF(SUMPRODUCT((TRIM(C1751:F1751)&lt;&gt;"-")*1)=0,
    "No Data",
    IF(COUNTIF(C1751:F1751,INDEX(_xlfn._xlws.FILTER(C1751:F1751,TRIM(C1751:F1751)&lt;&gt;"-"),1))=SUMPRODUCT((TRIM(C1751:F1751)&lt;&gt;"-")*1),
    "No Change",
    "Change"))</f>
        <v>No Data</v>
      </c>
      <c r="I1751" s="159"/>
      <c r="J1751"/>
      <c r="K1751" s="163"/>
      <c r="L1751" s="147" t="str">
        <f>TRIM(CLEAN(TEXT(IFERROR(INDEX('Glade MR'!$B$4:$C$3000,MATCH($A1751,'Glade MR'!$C$4:$C$3000,0),1),"-"),"@")))</f>
        <v>-</v>
      </c>
      <c r="M1751" s="147" t="str">
        <f>TRIM(CLEAN(TEXT(IFERROR(INDEX('Glade MR'!$I$4:$J$3000,MATCH($A1751,'Glade MR'!$J$4:$J$3000,0),1),"-"),"@")))</f>
        <v>-</v>
      </c>
      <c r="N1751" s="147" t="str">
        <f>TRIM(CLEAN(TEXT(IFERROR(INDEX('Glade MR'!$P$4:$Q$3000,MATCH($A1751,'Glade MR'!$Q$4:$Q$3000,0),1),"-"),"@")))</f>
        <v>-</v>
      </c>
      <c r="O1751" s="147" t="str">
        <f>TRIM(CLEAN(TEXT(IFERROR(INDEX('Glade MR'!$W$4:$X$3000,MATCH($A1751,'Glade MR'!$X$4:$X$3000,0),1),"-"),"@")))</f>
        <v>-</v>
      </c>
      <c r="P1751" s="159" t="str">
        <f t="shared" si="55"/>
        <v>Not Found</v>
      </c>
      <c r="Q1751" t="str" cm="1">
        <f t="array" ref="Q1751">IF(SUMPRODUCT((TRIM(L1751:O1751)&lt;&gt;"-")*1)=0,
    "No Data",
    IF(COUNTIF(L1751:O1751,INDEX(_xlfn._xlws.FILTER(L1751:O1751,TRIM(L1751:O1751)&lt;&gt;"-"),1))=SUMPRODUCT((TRIM(L1751:O1751)&lt;&gt;"-")*1),
    "No Change",
    "Change"))</f>
        <v>No Data</v>
      </c>
      <c r="R1751" s="159"/>
      <c r="S1751" s="111"/>
    </row>
    <row r="1752" spans="1:19" x14ac:dyDescent="0.3">
      <c r="A1752" t="s">
        <v>2340</v>
      </c>
      <c r="B1752" t="s">
        <v>1137</v>
      </c>
      <c r="C1752" s="160" t="str">
        <f>TRIM(CLEAN(TEXT(IFERROR(INDEX('Snakeden MR'!$B$4:$C$3028,MATCH($A1752,'Snakeden MR'!$C$4:$C$3028,0),1),"-"),"@")))</f>
        <v>-</v>
      </c>
      <c r="D1752" s="147" t="str">
        <f>TRIM(CLEAN(TEXT(IFERROR(INDEX('Snakeden MR'!$I$4:$J$3028,MATCH($A1752,'Snakeden MR'!$J$4:$J$3028,0),1),"-"),"@")))</f>
        <v>-</v>
      </c>
      <c r="E1752" s="147" t="str">
        <f>TRIM(CLEAN(TEXT(IFERROR(INDEX('Snakeden MR'!$P$4:$Q$3028,MATCH($A1752,'Snakeden MR'!$Q$4:$Q$3028,0),1),"-"),"@")))</f>
        <v>-</v>
      </c>
      <c r="F1752" s="147" t="str">
        <f>TRIM(CLEAN(TEXT(IFERROR(INDEX('Snakeden MR'!$W$4:$X$3028,MATCH($A1752,'Snakeden MR'!$X$4:$X$3028,0),1),"-"),"@")))</f>
        <v>-</v>
      </c>
      <c r="G1752" s="159" t="str">
        <f t="shared" si="54"/>
        <v>Not Found</v>
      </c>
      <c r="H1752" t="str" cm="1">
        <f t="array" ref="H1752">IF(SUMPRODUCT((TRIM(C1752:F1752)&lt;&gt;"-")*1)=0,
    "No Data",
    IF(COUNTIF(C1752:F1752,INDEX(_xlfn._xlws.FILTER(C1752:F1752,TRIM(C1752:F1752)&lt;&gt;"-"),1))=SUMPRODUCT((TRIM(C1752:F1752)&lt;&gt;"-")*1),
    "No Change",
    "Change"))</f>
        <v>No Data</v>
      </c>
      <c r="I1752" s="159"/>
      <c r="J1752"/>
      <c r="K1752" s="163"/>
      <c r="L1752" s="147" t="str">
        <f>TRIM(CLEAN(TEXT(IFERROR(INDEX('Glade MR'!$B$4:$C$3000,MATCH($A1752,'Glade MR'!$C$4:$C$3000,0),1),"-"),"@")))</f>
        <v>-</v>
      </c>
      <c r="M1752" s="147" t="str">
        <f>TRIM(CLEAN(TEXT(IFERROR(INDEX('Glade MR'!$I$4:$J$3000,MATCH($A1752,'Glade MR'!$J$4:$J$3000,0),1),"-"),"@")))</f>
        <v>-</v>
      </c>
      <c r="N1752" s="147" t="str">
        <f>TRIM(CLEAN(TEXT(IFERROR(INDEX('Glade MR'!$P$4:$Q$3000,MATCH($A1752,'Glade MR'!$Q$4:$Q$3000,0),1),"-"),"@")))</f>
        <v>-</v>
      </c>
      <c r="O1752" s="147" t="str">
        <f>TRIM(CLEAN(TEXT(IFERROR(INDEX('Glade MR'!$W$4:$X$3000,MATCH($A1752,'Glade MR'!$X$4:$X$3000,0),1),"-"),"@")))</f>
        <v>-</v>
      </c>
      <c r="P1752" s="159" t="str">
        <f t="shared" si="55"/>
        <v>Not Found</v>
      </c>
      <c r="Q1752" t="str" cm="1">
        <f t="array" ref="Q1752">IF(SUMPRODUCT((TRIM(L1752:O1752)&lt;&gt;"-")*1)=0,
    "No Data",
    IF(COUNTIF(L1752:O1752,INDEX(_xlfn._xlws.FILTER(L1752:O1752,TRIM(L1752:O1752)&lt;&gt;"-"),1))=SUMPRODUCT((TRIM(L1752:O1752)&lt;&gt;"-")*1),
    "No Change",
    "Change"))</f>
        <v>No Data</v>
      </c>
      <c r="R1752" s="159"/>
      <c r="S1752" s="111"/>
    </row>
    <row r="1753" spans="1:19" x14ac:dyDescent="0.3">
      <c r="A1753" t="s">
        <v>2341</v>
      </c>
      <c r="B1753" t="s">
        <v>1137</v>
      </c>
      <c r="C1753" s="160" t="str">
        <f>TRIM(CLEAN(TEXT(IFERROR(INDEX('Snakeden MR'!$B$4:$C$3028,MATCH($A1753,'Snakeden MR'!$C$4:$C$3028,0),1),"-"),"@")))</f>
        <v>-</v>
      </c>
      <c r="D1753" s="147" t="str">
        <f>TRIM(CLEAN(TEXT(IFERROR(INDEX('Snakeden MR'!$I$4:$J$3028,MATCH($A1753,'Snakeden MR'!$J$4:$J$3028,0),1),"-"),"@")))</f>
        <v>-</v>
      </c>
      <c r="E1753" s="147" t="str">
        <f>TRIM(CLEAN(TEXT(IFERROR(INDEX('Snakeden MR'!$P$4:$Q$3028,MATCH($A1753,'Snakeden MR'!$Q$4:$Q$3028,0),1),"-"),"@")))</f>
        <v>-</v>
      </c>
      <c r="F1753" s="147" t="str">
        <f>TRIM(CLEAN(TEXT(IFERROR(INDEX('Snakeden MR'!$W$4:$X$3028,MATCH($A1753,'Snakeden MR'!$X$4:$X$3028,0),1),"-"),"@")))</f>
        <v>-</v>
      </c>
      <c r="G1753" s="159" t="str">
        <f t="shared" si="54"/>
        <v>Not Found</v>
      </c>
      <c r="H1753" t="str" cm="1">
        <f t="array" ref="H1753">IF(SUMPRODUCT((TRIM(C1753:F1753)&lt;&gt;"-")*1)=0,
    "No Data",
    IF(COUNTIF(C1753:F1753,INDEX(_xlfn._xlws.FILTER(C1753:F1753,TRIM(C1753:F1753)&lt;&gt;"-"),1))=SUMPRODUCT((TRIM(C1753:F1753)&lt;&gt;"-")*1),
    "No Change",
    "Change"))</f>
        <v>No Data</v>
      </c>
      <c r="I1753" s="159"/>
      <c r="J1753"/>
      <c r="K1753" s="163"/>
      <c r="L1753" s="147" t="str">
        <f>TRIM(CLEAN(TEXT(IFERROR(INDEX('Glade MR'!$B$4:$C$3000,MATCH($A1753,'Glade MR'!$C$4:$C$3000,0),1),"-"),"@")))</f>
        <v>-</v>
      </c>
      <c r="M1753" s="147" t="str">
        <f>TRIM(CLEAN(TEXT(IFERROR(INDEX('Glade MR'!$I$4:$J$3000,MATCH($A1753,'Glade MR'!$J$4:$J$3000,0),1),"-"),"@")))</f>
        <v>-</v>
      </c>
      <c r="N1753" s="147" t="str">
        <f>TRIM(CLEAN(TEXT(IFERROR(INDEX('Glade MR'!$P$4:$Q$3000,MATCH($A1753,'Glade MR'!$Q$4:$Q$3000,0),1),"-"),"@")))</f>
        <v>-</v>
      </c>
      <c r="O1753" s="147" t="str">
        <f>TRIM(CLEAN(TEXT(IFERROR(INDEX('Glade MR'!$W$4:$X$3000,MATCH($A1753,'Glade MR'!$X$4:$X$3000,0),1),"-"),"@")))</f>
        <v>-</v>
      </c>
      <c r="P1753" s="159" t="str">
        <f t="shared" si="55"/>
        <v>Not Found</v>
      </c>
      <c r="Q1753" t="str" cm="1">
        <f t="array" ref="Q1753">IF(SUMPRODUCT((TRIM(L1753:O1753)&lt;&gt;"-")*1)=0,
    "No Data",
    IF(COUNTIF(L1753:O1753,INDEX(_xlfn._xlws.FILTER(L1753:O1753,TRIM(L1753:O1753)&lt;&gt;"-"),1))=SUMPRODUCT((TRIM(L1753:O1753)&lt;&gt;"-")*1),
    "No Change",
    "Change"))</f>
        <v>No Data</v>
      </c>
      <c r="R1753" s="159"/>
      <c r="S1753" s="111"/>
    </row>
    <row r="1754" spans="1:19" x14ac:dyDescent="0.3">
      <c r="A1754" t="s">
        <v>2342</v>
      </c>
      <c r="B1754" t="s">
        <v>1137</v>
      </c>
      <c r="C1754" s="160" t="str">
        <f>TRIM(CLEAN(TEXT(IFERROR(INDEX('Snakeden MR'!$B$4:$C$3028,MATCH($A1754,'Snakeden MR'!$C$4:$C$3028,0),1),"-"),"@")))</f>
        <v>-</v>
      </c>
      <c r="D1754" s="147" t="str">
        <f>TRIM(CLEAN(TEXT(IFERROR(INDEX('Snakeden MR'!$I$4:$J$3028,MATCH($A1754,'Snakeden MR'!$J$4:$J$3028,0),1),"-"),"@")))</f>
        <v>-</v>
      </c>
      <c r="E1754" s="147" t="str">
        <f>TRIM(CLEAN(TEXT(IFERROR(INDEX('Snakeden MR'!$P$4:$Q$3028,MATCH($A1754,'Snakeden MR'!$Q$4:$Q$3028,0),1),"-"),"@")))</f>
        <v>-</v>
      </c>
      <c r="F1754" s="147" t="str">
        <f>TRIM(CLEAN(TEXT(IFERROR(INDEX('Snakeden MR'!$W$4:$X$3028,MATCH($A1754,'Snakeden MR'!$X$4:$X$3028,0),1),"-"),"@")))</f>
        <v>-</v>
      </c>
      <c r="G1754" s="159" t="str">
        <f t="shared" si="54"/>
        <v>Not Found</v>
      </c>
      <c r="H1754" t="str" cm="1">
        <f t="array" ref="H1754">IF(SUMPRODUCT((TRIM(C1754:F1754)&lt;&gt;"-")*1)=0,
    "No Data",
    IF(COUNTIF(C1754:F1754,INDEX(_xlfn._xlws.FILTER(C1754:F1754,TRIM(C1754:F1754)&lt;&gt;"-"),1))=SUMPRODUCT((TRIM(C1754:F1754)&lt;&gt;"-")*1),
    "No Change",
    "Change"))</f>
        <v>No Data</v>
      </c>
      <c r="I1754" s="159"/>
      <c r="J1754"/>
      <c r="K1754" s="163"/>
      <c r="L1754" s="147" t="str">
        <f>TRIM(CLEAN(TEXT(IFERROR(INDEX('Glade MR'!$B$4:$C$3000,MATCH($A1754,'Glade MR'!$C$4:$C$3000,0),1),"-"),"@")))</f>
        <v>-</v>
      </c>
      <c r="M1754" s="147" t="str">
        <f>TRIM(CLEAN(TEXT(IFERROR(INDEX('Glade MR'!$I$4:$J$3000,MATCH($A1754,'Glade MR'!$J$4:$J$3000,0),1),"-"),"@")))</f>
        <v>-</v>
      </c>
      <c r="N1754" s="147" t="str">
        <f>TRIM(CLEAN(TEXT(IFERROR(INDEX('Glade MR'!$P$4:$Q$3000,MATCH($A1754,'Glade MR'!$Q$4:$Q$3000,0),1),"-"),"@")))</f>
        <v>-</v>
      </c>
      <c r="O1754" s="147" t="str">
        <f>TRIM(CLEAN(TEXT(IFERROR(INDEX('Glade MR'!$W$4:$X$3000,MATCH($A1754,'Glade MR'!$X$4:$X$3000,0),1),"-"),"@")))</f>
        <v>-</v>
      </c>
      <c r="P1754" s="159" t="str">
        <f t="shared" si="55"/>
        <v>Not Found</v>
      </c>
      <c r="Q1754" t="str" cm="1">
        <f t="array" ref="Q1754">IF(SUMPRODUCT((TRIM(L1754:O1754)&lt;&gt;"-")*1)=0,
    "No Data",
    IF(COUNTIF(L1754:O1754,INDEX(_xlfn._xlws.FILTER(L1754:O1754,TRIM(L1754:O1754)&lt;&gt;"-"),1))=SUMPRODUCT((TRIM(L1754:O1754)&lt;&gt;"-")*1),
    "No Change",
    "Change"))</f>
        <v>No Data</v>
      </c>
      <c r="R1754" s="159"/>
      <c r="S1754" s="111"/>
    </row>
    <row r="1755" spans="1:19" x14ac:dyDescent="0.3">
      <c r="A1755" t="s">
        <v>2343</v>
      </c>
      <c r="B1755" t="s">
        <v>1137</v>
      </c>
      <c r="C1755" s="160" t="str">
        <f>TRIM(CLEAN(TEXT(IFERROR(INDEX('Snakeden MR'!$B$4:$C$3028,MATCH($A1755,'Snakeden MR'!$C$4:$C$3028,0),1),"-"),"@")))</f>
        <v>-</v>
      </c>
      <c r="D1755" s="147" t="str">
        <f>TRIM(CLEAN(TEXT(IFERROR(INDEX('Snakeden MR'!$I$4:$J$3028,MATCH($A1755,'Snakeden MR'!$J$4:$J$3028,0),1),"-"),"@")))</f>
        <v>-</v>
      </c>
      <c r="E1755" s="147" t="str">
        <f>TRIM(CLEAN(TEXT(IFERROR(INDEX('Snakeden MR'!$P$4:$Q$3028,MATCH($A1755,'Snakeden MR'!$Q$4:$Q$3028,0),1),"-"),"@")))</f>
        <v>-</v>
      </c>
      <c r="F1755" s="147" t="str">
        <f>TRIM(CLEAN(TEXT(IFERROR(INDEX('Snakeden MR'!$W$4:$X$3028,MATCH($A1755,'Snakeden MR'!$X$4:$X$3028,0),1),"-"),"@")))</f>
        <v>-</v>
      </c>
      <c r="G1755" s="159" t="str">
        <f t="shared" si="54"/>
        <v>Not Found</v>
      </c>
      <c r="H1755" t="str" cm="1">
        <f t="array" ref="H1755">IF(SUMPRODUCT((TRIM(C1755:F1755)&lt;&gt;"-")*1)=0,
    "No Data",
    IF(COUNTIF(C1755:F1755,INDEX(_xlfn._xlws.FILTER(C1755:F1755,TRIM(C1755:F1755)&lt;&gt;"-"),1))=SUMPRODUCT((TRIM(C1755:F1755)&lt;&gt;"-")*1),
    "No Change",
    "Change"))</f>
        <v>No Data</v>
      </c>
      <c r="I1755" s="159"/>
      <c r="J1755"/>
      <c r="K1755" s="163"/>
      <c r="L1755" s="147" t="str">
        <f>TRIM(CLEAN(TEXT(IFERROR(INDEX('Glade MR'!$B$4:$C$3000,MATCH($A1755,'Glade MR'!$C$4:$C$3000,0),1),"-"),"@")))</f>
        <v>-</v>
      </c>
      <c r="M1755" s="147" t="str">
        <f>TRIM(CLEAN(TEXT(IFERROR(INDEX('Glade MR'!$I$4:$J$3000,MATCH($A1755,'Glade MR'!$J$4:$J$3000,0),1),"-"),"@")))</f>
        <v>-</v>
      </c>
      <c r="N1755" s="147" t="str">
        <f>TRIM(CLEAN(TEXT(IFERROR(INDEX('Glade MR'!$P$4:$Q$3000,MATCH($A1755,'Glade MR'!$Q$4:$Q$3000,0),1),"-"),"@")))</f>
        <v>-</v>
      </c>
      <c r="O1755" s="147" t="str">
        <f>TRIM(CLEAN(TEXT(IFERROR(INDEX('Glade MR'!$W$4:$X$3000,MATCH($A1755,'Glade MR'!$X$4:$X$3000,0),1),"-"),"@")))</f>
        <v>-</v>
      </c>
      <c r="P1755" s="159" t="str">
        <f t="shared" si="55"/>
        <v>Not Found</v>
      </c>
      <c r="Q1755" t="str" cm="1">
        <f t="array" ref="Q1755">IF(SUMPRODUCT((TRIM(L1755:O1755)&lt;&gt;"-")*1)=0,
    "No Data",
    IF(COUNTIF(L1755:O1755,INDEX(_xlfn._xlws.FILTER(L1755:O1755,TRIM(L1755:O1755)&lt;&gt;"-"),1))=SUMPRODUCT((TRIM(L1755:O1755)&lt;&gt;"-")*1),
    "No Change",
    "Change"))</f>
        <v>No Data</v>
      </c>
      <c r="R1755" s="159"/>
      <c r="S1755" s="111"/>
    </row>
    <row r="1756" spans="1:19" x14ac:dyDescent="0.3">
      <c r="A1756" t="s">
        <v>712</v>
      </c>
      <c r="B1756" t="s">
        <v>1137</v>
      </c>
      <c r="C1756" s="160" t="str">
        <f>TRIM(CLEAN(TEXT(IFERROR(INDEX('Snakeden MR'!$B$4:$C$3028,MATCH($A1756,'Snakeden MR'!$C$4:$C$3028,0),1),"-"),"@")))</f>
        <v>-</v>
      </c>
      <c r="D1756" s="147" t="str">
        <f>TRIM(CLEAN(TEXT(IFERROR(INDEX('Snakeden MR'!$I$4:$J$3028,MATCH($A1756,'Snakeden MR'!$J$4:$J$3028,0),1),"-"),"@")))</f>
        <v>-</v>
      </c>
      <c r="E1756" s="147" t="str">
        <f>TRIM(CLEAN(TEXT(IFERROR(INDEX('Snakeden MR'!$P$4:$Q$3028,MATCH($A1756,'Snakeden MR'!$Q$4:$Q$3028,0),1),"-"),"@")))</f>
        <v>-</v>
      </c>
      <c r="F1756" s="147" t="str">
        <f>TRIM(CLEAN(TEXT(IFERROR(INDEX('Snakeden MR'!$W$4:$X$3028,MATCH($A1756,'Snakeden MR'!$X$4:$X$3028,0),1),"-"),"@")))</f>
        <v>-</v>
      </c>
      <c r="G1756" s="159" t="str">
        <f t="shared" si="54"/>
        <v>Not Found</v>
      </c>
      <c r="H1756" t="str" cm="1">
        <f t="array" ref="H1756">IF(SUMPRODUCT((TRIM(C1756:F1756)&lt;&gt;"-")*1)=0,
    "No Data",
    IF(COUNTIF(C1756:F1756,INDEX(_xlfn._xlws.FILTER(C1756:F1756,TRIM(C1756:F1756)&lt;&gt;"-"),1))=SUMPRODUCT((TRIM(C1756:F1756)&lt;&gt;"-")*1),
    "No Change",
    "Change"))</f>
        <v>No Data</v>
      </c>
      <c r="I1756" s="159"/>
      <c r="J1756"/>
      <c r="K1756" s="163"/>
      <c r="L1756" s="147" t="str">
        <f>TRIM(CLEAN(TEXT(IFERROR(INDEX('Glade MR'!$B$4:$C$3000,MATCH($A1756,'Glade MR'!$C$4:$C$3000,0),1),"-"),"@")))</f>
        <v>Pool 4</v>
      </c>
      <c r="M1756" s="147" t="str">
        <f>TRIM(CLEAN(TEXT(IFERROR(INDEX('Glade MR'!$I$4:$J$3000,MATCH($A1756,'Glade MR'!$J$4:$J$3000,0),1),"-"),"@")))</f>
        <v>Pool 5</v>
      </c>
      <c r="N1756" s="147" t="str">
        <f>TRIM(CLEAN(TEXT(IFERROR(INDEX('Glade MR'!$P$4:$Q$3000,MATCH($A1756,'Glade MR'!$Q$4:$Q$3000,0),1),"-"),"@")))</f>
        <v>-</v>
      </c>
      <c r="O1756" s="147" t="str">
        <f>TRIM(CLEAN(TEXT(IFERROR(INDEX('Glade MR'!$W$4:$X$3000,MATCH($A1756,'Glade MR'!$X$4:$X$3000,0),1),"-"),"@")))</f>
        <v>Pool 5</v>
      </c>
      <c r="P1756" s="159" t="str">
        <f t="shared" si="55"/>
        <v>Found</v>
      </c>
      <c r="Q1756" t="str" cm="1">
        <f t="array" ref="Q1756">IF(SUMPRODUCT((TRIM(L1756:O1756)&lt;&gt;"-")*1)=0,
    "No Data",
    IF(COUNTIF(L1756:O1756,INDEX(_xlfn._xlws.FILTER(L1756:O1756,TRIM(L1756:O1756)&lt;&gt;"-"),1))=SUMPRODUCT((TRIM(L1756:O1756)&lt;&gt;"-")*1),
    "No Change",
    "Change"))</f>
        <v>Change</v>
      </c>
      <c r="R1756" s="159"/>
      <c r="S1756" s="111"/>
    </row>
    <row r="1757" spans="1:19" x14ac:dyDescent="0.3">
      <c r="A1757" t="s">
        <v>488</v>
      </c>
      <c r="B1757" t="s">
        <v>1137</v>
      </c>
      <c r="C1757" s="160" t="str">
        <f>TRIM(CLEAN(TEXT(IFERROR(INDEX('Snakeden MR'!$B$4:$C$3028,MATCH($A1757,'Snakeden MR'!$C$4:$C$3028,0),1),"-"),"@")))</f>
        <v>-</v>
      </c>
      <c r="D1757" s="147" t="str">
        <f>TRIM(CLEAN(TEXT(IFERROR(INDEX('Snakeden MR'!$I$4:$J$3028,MATCH($A1757,'Snakeden MR'!$J$4:$J$3028,0),1),"-"),"@")))</f>
        <v>-</v>
      </c>
      <c r="E1757" s="147" t="str">
        <f>TRIM(CLEAN(TEXT(IFERROR(INDEX('Snakeden MR'!$P$4:$Q$3028,MATCH($A1757,'Snakeden MR'!$Q$4:$Q$3028,0),1),"-"),"@")))</f>
        <v>-</v>
      </c>
      <c r="F1757" s="147" t="str">
        <f>TRIM(CLEAN(TEXT(IFERROR(INDEX('Snakeden MR'!$W$4:$X$3028,MATCH($A1757,'Snakeden MR'!$X$4:$X$3028,0),1),"-"),"@")))</f>
        <v>-</v>
      </c>
      <c r="G1757" s="159" t="str">
        <f t="shared" si="54"/>
        <v>Not Found</v>
      </c>
      <c r="H1757" t="str" cm="1">
        <f t="array" ref="H1757">IF(SUMPRODUCT((TRIM(C1757:F1757)&lt;&gt;"-")*1)=0,
    "No Data",
    IF(COUNTIF(C1757:F1757,INDEX(_xlfn._xlws.FILTER(C1757:F1757,TRIM(C1757:F1757)&lt;&gt;"-"),1))=SUMPRODUCT((TRIM(C1757:F1757)&lt;&gt;"-")*1),
    "No Change",
    "Change"))</f>
        <v>No Data</v>
      </c>
      <c r="I1757" s="159"/>
      <c r="J1757"/>
      <c r="K1757" s="163"/>
      <c r="L1757" s="147" t="str">
        <f>TRIM(CLEAN(TEXT(IFERROR(INDEX('Glade MR'!$B$4:$C$3000,MATCH($A1757,'Glade MR'!$C$4:$C$3000,0),1),"-"),"@")))</f>
        <v>-</v>
      </c>
      <c r="M1757" s="147" t="str">
        <f>TRIM(CLEAN(TEXT(IFERROR(INDEX('Glade MR'!$I$4:$J$3000,MATCH($A1757,'Glade MR'!$J$4:$J$3000,0),1),"-"),"@")))</f>
        <v>-</v>
      </c>
      <c r="N1757" s="147" t="str">
        <f>TRIM(CLEAN(TEXT(IFERROR(INDEX('Glade MR'!$P$4:$Q$3000,MATCH($A1757,'Glade MR'!$Q$4:$Q$3000,0),1),"-"),"@")))</f>
        <v>Pool 8</v>
      </c>
      <c r="O1757" s="147" t="str">
        <f>TRIM(CLEAN(TEXT(IFERROR(INDEX('Glade MR'!$W$4:$X$3000,MATCH($A1757,'Glade MR'!$X$4:$X$3000,0),1),"-"),"@")))</f>
        <v>-</v>
      </c>
      <c r="P1757" s="159" t="str">
        <f t="shared" si="55"/>
        <v>Found</v>
      </c>
      <c r="Q1757" t="str" cm="1">
        <f t="array" ref="Q1757">IF(SUMPRODUCT((TRIM(L1757:O1757)&lt;&gt;"-")*1)=0,
    "No Data",
    IF(COUNTIF(L1757:O1757,INDEX(_xlfn._xlws.FILTER(L1757:O1757,TRIM(L1757:O1757)&lt;&gt;"-"),1))=SUMPRODUCT((TRIM(L1757:O1757)&lt;&gt;"-")*1),
    "No Change",
    "Change"))</f>
        <v>No Change</v>
      </c>
      <c r="R1757" s="159"/>
      <c r="S1757" s="111"/>
    </row>
    <row r="1758" spans="1:19" x14ac:dyDescent="0.3">
      <c r="A1758" t="s">
        <v>2344</v>
      </c>
      <c r="B1758" t="s">
        <v>1137</v>
      </c>
      <c r="C1758" s="160" t="str">
        <f>TRIM(CLEAN(TEXT(IFERROR(INDEX('Snakeden MR'!$B$4:$C$3028,MATCH($A1758,'Snakeden MR'!$C$4:$C$3028,0),1),"-"),"@")))</f>
        <v>-</v>
      </c>
      <c r="D1758" s="147" t="str">
        <f>TRIM(CLEAN(TEXT(IFERROR(INDEX('Snakeden MR'!$I$4:$J$3028,MATCH($A1758,'Snakeden MR'!$J$4:$J$3028,0),1),"-"),"@")))</f>
        <v>-</v>
      </c>
      <c r="E1758" s="147" t="str">
        <f>TRIM(CLEAN(TEXT(IFERROR(INDEX('Snakeden MR'!$P$4:$Q$3028,MATCH($A1758,'Snakeden MR'!$Q$4:$Q$3028,0),1),"-"),"@")))</f>
        <v>-</v>
      </c>
      <c r="F1758" s="147" t="str">
        <f>TRIM(CLEAN(TEXT(IFERROR(INDEX('Snakeden MR'!$W$4:$X$3028,MATCH($A1758,'Snakeden MR'!$X$4:$X$3028,0),1),"-"),"@")))</f>
        <v>-</v>
      </c>
      <c r="G1758" s="159" t="str">
        <f t="shared" si="54"/>
        <v>Not Found</v>
      </c>
      <c r="H1758" t="str" cm="1">
        <f t="array" ref="H1758">IF(SUMPRODUCT((TRIM(C1758:F1758)&lt;&gt;"-")*1)=0,
    "No Data",
    IF(COUNTIF(C1758:F1758,INDEX(_xlfn._xlws.FILTER(C1758:F1758,TRIM(C1758:F1758)&lt;&gt;"-"),1))=SUMPRODUCT((TRIM(C1758:F1758)&lt;&gt;"-")*1),
    "No Change",
    "Change"))</f>
        <v>No Data</v>
      </c>
      <c r="I1758" s="159"/>
      <c r="J1758"/>
      <c r="K1758" s="163"/>
      <c r="L1758" s="147" t="str">
        <f>TRIM(CLEAN(TEXT(IFERROR(INDEX('Glade MR'!$B$4:$C$3000,MATCH($A1758,'Glade MR'!$C$4:$C$3000,0),1),"-"),"@")))</f>
        <v>-</v>
      </c>
      <c r="M1758" s="147" t="str">
        <f>TRIM(CLEAN(TEXT(IFERROR(INDEX('Glade MR'!$I$4:$J$3000,MATCH($A1758,'Glade MR'!$J$4:$J$3000,0),1),"-"),"@")))</f>
        <v>-</v>
      </c>
      <c r="N1758" s="147" t="str">
        <f>TRIM(CLEAN(TEXT(IFERROR(INDEX('Glade MR'!$P$4:$Q$3000,MATCH($A1758,'Glade MR'!$Q$4:$Q$3000,0),1),"-"),"@")))</f>
        <v>-</v>
      </c>
      <c r="O1758" s="147" t="str">
        <f>TRIM(CLEAN(TEXT(IFERROR(INDEX('Glade MR'!$W$4:$X$3000,MATCH($A1758,'Glade MR'!$X$4:$X$3000,0),1),"-"),"@")))</f>
        <v>-</v>
      </c>
      <c r="P1758" s="159" t="str">
        <f t="shared" si="55"/>
        <v>Not Found</v>
      </c>
      <c r="Q1758" t="str" cm="1">
        <f t="array" ref="Q1758">IF(SUMPRODUCT((TRIM(L1758:O1758)&lt;&gt;"-")*1)=0,
    "No Data",
    IF(COUNTIF(L1758:O1758,INDEX(_xlfn._xlws.FILTER(L1758:O1758,TRIM(L1758:O1758)&lt;&gt;"-"),1))=SUMPRODUCT((TRIM(L1758:O1758)&lt;&gt;"-")*1),
    "No Change",
    "Change"))</f>
        <v>No Data</v>
      </c>
      <c r="R1758" s="159"/>
      <c r="S1758" s="111"/>
    </row>
    <row r="1759" spans="1:19" x14ac:dyDescent="0.3">
      <c r="A1759" t="s">
        <v>976</v>
      </c>
      <c r="B1759" t="s">
        <v>1137</v>
      </c>
      <c r="C1759" s="160" t="str">
        <f>TRIM(CLEAN(TEXT(IFERROR(INDEX('Snakeden MR'!$B$4:$C$3028,MATCH($A1759,'Snakeden MR'!$C$4:$C$3028,0),1),"-"),"@")))</f>
        <v>-</v>
      </c>
      <c r="D1759" s="147" t="str">
        <f>TRIM(CLEAN(TEXT(IFERROR(INDEX('Snakeden MR'!$I$4:$J$3028,MATCH($A1759,'Snakeden MR'!$J$4:$J$3028,0),1),"-"),"@")))</f>
        <v>-</v>
      </c>
      <c r="E1759" s="147" t="str">
        <f>TRIM(CLEAN(TEXT(IFERROR(INDEX('Snakeden MR'!$P$4:$Q$3028,MATCH($A1759,'Snakeden MR'!$Q$4:$Q$3028,0),1),"-"),"@")))</f>
        <v>-</v>
      </c>
      <c r="F1759" s="147" t="str">
        <f>TRIM(CLEAN(TEXT(IFERROR(INDEX('Snakeden MR'!$W$4:$X$3028,MATCH($A1759,'Snakeden MR'!$X$4:$X$3028,0),1),"-"),"@")))</f>
        <v>-</v>
      </c>
      <c r="G1759" s="159" t="str">
        <f t="shared" si="54"/>
        <v>Not Found</v>
      </c>
      <c r="H1759" t="str" cm="1">
        <f t="array" ref="H1759">IF(SUMPRODUCT((TRIM(C1759:F1759)&lt;&gt;"-")*1)=0,
    "No Data",
    IF(COUNTIF(C1759:F1759,INDEX(_xlfn._xlws.FILTER(C1759:F1759,TRIM(C1759:F1759)&lt;&gt;"-"),1))=SUMPRODUCT((TRIM(C1759:F1759)&lt;&gt;"-")*1),
    "No Change",
    "Change"))</f>
        <v>No Data</v>
      </c>
      <c r="I1759" s="159"/>
      <c r="J1759"/>
      <c r="K1759" s="163"/>
      <c r="L1759" s="147" t="str">
        <f>TRIM(CLEAN(TEXT(IFERROR(INDEX('Glade MR'!$B$4:$C$3000,MATCH($A1759,'Glade MR'!$C$4:$C$3000,0),1),"-"),"@")))</f>
        <v>Pool 4</v>
      </c>
      <c r="M1759" s="147" t="str">
        <f>TRIM(CLEAN(TEXT(IFERROR(INDEX('Glade MR'!$I$4:$J$3000,MATCH($A1759,'Glade MR'!$J$4:$J$3000,0),1),"-"),"@")))</f>
        <v>-</v>
      </c>
      <c r="N1759" s="147" t="str">
        <f>TRIM(CLEAN(TEXT(IFERROR(INDEX('Glade MR'!$P$4:$Q$3000,MATCH($A1759,'Glade MR'!$Q$4:$Q$3000,0),1),"-"),"@")))</f>
        <v>-</v>
      </c>
      <c r="O1759" s="147" t="str">
        <f>TRIM(CLEAN(TEXT(IFERROR(INDEX('Glade MR'!$W$4:$X$3000,MATCH($A1759,'Glade MR'!$X$4:$X$3000,0),1),"-"),"@")))</f>
        <v>-</v>
      </c>
      <c r="P1759" s="159" t="str">
        <f t="shared" si="55"/>
        <v>Found</v>
      </c>
      <c r="Q1759" t="str" cm="1">
        <f t="array" ref="Q1759">IF(SUMPRODUCT((TRIM(L1759:O1759)&lt;&gt;"-")*1)=0,
    "No Data",
    IF(COUNTIF(L1759:O1759,INDEX(_xlfn._xlws.FILTER(L1759:O1759,TRIM(L1759:O1759)&lt;&gt;"-"),1))=SUMPRODUCT((TRIM(L1759:O1759)&lt;&gt;"-")*1),
    "No Change",
    "Change"))</f>
        <v>No Change</v>
      </c>
      <c r="R1759" s="159"/>
      <c r="S1759" s="111"/>
    </row>
    <row r="1760" spans="1:19" x14ac:dyDescent="0.3">
      <c r="A1760" t="s">
        <v>439</v>
      </c>
      <c r="B1760" t="s">
        <v>1137</v>
      </c>
      <c r="C1760" s="160" t="str">
        <f>TRIM(CLEAN(TEXT(IFERROR(INDEX('Snakeden MR'!$B$4:$C$3028,MATCH($A1760,'Snakeden MR'!$C$4:$C$3028,0),1),"-"),"@")))</f>
        <v>-</v>
      </c>
      <c r="D1760" s="147" t="str">
        <f>TRIM(CLEAN(TEXT(IFERROR(INDEX('Snakeden MR'!$I$4:$J$3028,MATCH($A1760,'Snakeden MR'!$J$4:$J$3028,0),1),"-"),"@")))</f>
        <v>-</v>
      </c>
      <c r="E1760" s="147" t="str">
        <f>TRIM(CLEAN(TEXT(IFERROR(INDEX('Snakeden MR'!$P$4:$Q$3028,MATCH($A1760,'Snakeden MR'!$Q$4:$Q$3028,0),1),"-"),"@")))</f>
        <v>-</v>
      </c>
      <c r="F1760" s="147" t="str">
        <f>TRIM(CLEAN(TEXT(IFERROR(INDEX('Snakeden MR'!$W$4:$X$3028,MATCH($A1760,'Snakeden MR'!$X$4:$X$3028,0),1),"-"),"@")))</f>
        <v>-</v>
      </c>
      <c r="G1760" s="159" t="str">
        <f t="shared" si="54"/>
        <v>Not Found</v>
      </c>
      <c r="H1760" t="str" cm="1">
        <f t="array" ref="H1760">IF(SUMPRODUCT((TRIM(C1760:F1760)&lt;&gt;"-")*1)=0,
    "No Data",
    IF(COUNTIF(C1760:F1760,INDEX(_xlfn._xlws.FILTER(C1760:F1760,TRIM(C1760:F1760)&lt;&gt;"-"),1))=SUMPRODUCT((TRIM(C1760:F1760)&lt;&gt;"-")*1),
    "No Change",
    "Change"))</f>
        <v>No Data</v>
      </c>
      <c r="I1760" s="159"/>
      <c r="J1760"/>
      <c r="K1760" s="163"/>
      <c r="L1760" s="147" t="str">
        <f>TRIM(CLEAN(TEXT(IFERROR(INDEX('Glade MR'!$B$4:$C$3000,MATCH($A1760,'Glade MR'!$C$4:$C$3000,0),1),"-"),"@")))</f>
        <v>-</v>
      </c>
      <c r="M1760" s="147" t="str">
        <f>TRIM(CLEAN(TEXT(IFERROR(INDEX('Glade MR'!$I$4:$J$3000,MATCH($A1760,'Glade MR'!$J$4:$J$3000,0),1),"-"),"@")))</f>
        <v>Pool 5</v>
      </c>
      <c r="N1760" s="147" t="str">
        <f>TRIM(CLEAN(TEXT(IFERROR(INDEX('Glade MR'!$P$4:$Q$3000,MATCH($A1760,'Glade MR'!$Q$4:$Q$3000,0),1),"-"),"@")))</f>
        <v>-</v>
      </c>
      <c r="O1760" s="147" t="str">
        <f>TRIM(CLEAN(TEXT(IFERROR(INDEX('Glade MR'!$W$4:$X$3000,MATCH($A1760,'Glade MR'!$X$4:$X$3000,0),1),"-"),"@")))</f>
        <v>-</v>
      </c>
      <c r="P1760" s="159" t="str">
        <f t="shared" si="55"/>
        <v>Found</v>
      </c>
      <c r="Q1760" t="str" cm="1">
        <f t="array" ref="Q1760">IF(SUMPRODUCT((TRIM(L1760:O1760)&lt;&gt;"-")*1)=0,
    "No Data",
    IF(COUNTIF(L1760:O1760,INDEX(_xlfn._xlws.FILTER(L1760:O1760,TRIM(L1760:O1760)&lt;&gt;"-"),1))=SUMPRODUCT((TRIM(L1760:O1760)&lt;&gt;"-")*1),
    "No Change",
    "Change"))</f>
        <v>No Change</v>
      </c>
      <c r="R1760" s="159"/>
      <c r="S1760" s="111"/>
    </row>
    <row r="1761" spans="1:19" x14ac:dyDescent="0.3">
      <c r="A1761" t="s">
        <v>2345</v>
      </c>
      <c r="B1761" t="s">
        <v>1145</v>
      </c>
      <c r="C1761" s="160" t="str">
        <f>TRIM(CLEAN(TEXT(IFERROR(INDEX('Snakeden MR'!$B$4:$C$3028,MATCH($A1761,'Snakeden MR'!$C$4:$C$3028,0),1),"-"),"@")))</f>
        <v>-</v>
      </c>
      <c r="D1761" s="147" t="str">
        <f>TRIM(CLEAN(TEXT(IFERROR(INDEX('Snakeden MR'!$I$4:$J$3028,MATCH($A1761,'Snakeden MR'!$J$4:$J$3028,0),1),"-"),"@")))</f>
        <v>-</v>
      </c>
      <c r="E1761" s="147" t="str">
        <f>TRIM(CLEAN(TEXT(IFERROR(INDEX('Snakeden MR'!$P$4:$Q$3028,MATCH($A1761,'Snakeden MR'!$Q$4:$Q$3028,0),1),"-"),"@")))</f>
        <v>-</v>
      </c>
      <c r="F1761" s="147" t="str">
        <f>TRIM(CLEAN(TEXT(IFERROR(INDEX('Snakeden MR'!$W$4:$X$3028,MATCH($A1761,'Snakeden MR'!$X$4:$X$3028,0),1),"-"),"@")))</f>
        <v>-</v>
      </c>
      <c r="G1761" s="159" t="str">
        <f t="shared" si="54"/>
        <v>Not Found</v>
      </c>
      <c r="H1761" t="str" cm="1">
        <f t="array" ref="H1761">IF(SUMPRODUCT((TRIM(C1761:F1761)&lt;&gt;"-")*1)=0,
    "No Data",
    IF(COUNTIF(C1761:F1761,INDEX(_xlfn._xlws.FILTER(C1761:F1761,TRIM(C1761:F1761)&lt;&gt;"-"),1))=SUMPRODUCT((TRIM(C1761:F1761)&lt;&gt;"-")*1),
    "No Change",
    "Change"))</f>
        <v>No Data</v>
      </c>
      <c r="I1761" s="159"/>
      <c r="J1761"/>
      <c r="K1761" s="163"/>
      <c r="L1761" s="147" t="str">
        <f>TRIM(CLEAN(TEXT(IFERROR(INDEX('Glade MR'!$B$4:$C$3000,MATCH($A1761,'Glade MR'!$C$4:$C$3000,0),1),"-"),"@")))</f>
        <v>-</v>
      </c>
      <c r="M1761" s="147" t="str">
        <f>TRIM(CLEAN(TEXT(IFERROR(INDEX('Glade MR'!$I$4:$J$3000,MATCH($A1761,'Glade MR'!$J$4:$J$3000,0),1),"-"),"@")))</f>
        <v>-</v>
      </c>
      <c r="N1761" s="147" t="str">
        <f>TRIM(CLEAN(TEXT(IFERROR(INDEX('Glade MR'!$P$4:$Q$3000,MATCH($A1761,'Glade MR'!$Q$4:$Q$3000,0),1),"-"),"@")))</f>
        <v>-</v>
      </c>
      <c r="O1761" s="147" t="str">
        <f>TRIM(CLEAN(TEXT(IFERROR(INDEX('Glade MR'!$W$4:$X$3000,MATCH($A1761,'Glade MR'!$X$4:$X$3000,0),1),"-"),"@")))</f>
        <v>-</v>
      </c>
      <c r="P1761" s="159" t="str">
        <f t="shared" si="55"/>
        <v>Not Found</v>
      </c>
      <c r="Q1761" t="str" cm="1">
        <f t="array" ref="Q1761">IF(SUMPRODUCT((TRIM(L1761:O1761)&lt;&gt;"-")*1)=0,
    "No Data",
    IF(COUNTIF(L1761:O1761,INDEX(_xlfn._xlws.FILTER(L1761:O1761,TRIM(L1761:O1761)&lt;&gt;"-"),1))=SUMPRODUCT((TRIM(L1761:O1761)&lt;&gt;"-")*1),
    "No Change",
    "Change"))</f>
        <v>No Data</v>
      </c>
      <c r="R1761" s="159"/>
      <c r="S1761" s="111"/>
    </row>
    <row r="1762" spans="1:19" x14ac:dyDescent="0.3">
      <c r="A1762" t="s">
        <v>2346</v>
      </c>
      <c r="B1762" t="s">
        <v>1145</v>
      </c>
      <c r="C1762" s="160" t="str">
        <f>TRIM(CLEAN(TEXT(IFERROR(INDEX('Snakeden MR'!$B$4:$C$3028,MATCH($A1762,'Snakeden MR'!$C$4:$C$3028,0),1),"-"),"@")))</f>
        <v>-</v>
      </c>
      <c r="D1762" s="147" t="str">
        <f>TRIM(CLEAN(TEXT(IFERROR(INDEX('Snakeden MR'!$I$4:$J$3028,MATCH($A1762,'Snakeden MR'!$J$4:$J$3028,0),1),"-"),"@")))</f>
        <v>-</v>
      </c>
      <c r="E1762" s="147" t="str">
        <f>TRIM(CLEAN(TEXT(IFERROR(INDEX('Snakeden MR'!$P$4:$Q$3028,MATCH($A1762,'Snakeden MR'!$Q$4:$Q$3028,0),1),"-"),"@")))</f>
        <v>-</v>
      </c>
      <c r="F1762" s="147" t="str">
        <f>TRIM(CLEAN(TEXT(IFERROR(INDEX('Snakeden MR'!$W$4:$X$3028,MATCH($A1762,'Snakeden MR'!$X$4:$X$3028,0),1),"-"),"@")))</f>
        <v>-</v>
      </c>
      <c r="G1762" s="159" t="str">
        <f t="shared" si="54"/>
        <v>Not Found</v>
      </c>
      <c r="H1762" t="str" cm="1">
        <f t="array" ref="H1762">IF(SUMPRODUCT((TRIM(C1762:F1762)&lt;&gt;"-")*1)=0,
    "No Data",
    IF(COUNTIF(C1762:F1762,INDEX(_xlfn._xlws.FILTER(C1762:F1762,TRIM(C1762:F1762)&lt;&gt;"-"),1))=SUMPRODUCT((TRIM(C1762:F1762)&lt;&gt;"-")*1),
    "No Change",
    "Change"))</f>
        <v>No Data</v>
      </c>
      <c r="I1762" s="159"/>
      <c r="J1762"/>
      <c r="K1762" s="163"/>
      <c r="L1762" s="147" t="str">
        <f>TRIM(CLEAN(TEXT(IFERROR(INDEX('Glade MR'!$B$4:$C$3000,MATCH($A1762,'Glade MR'!$C$4:$C$3000,0),1),"-"),"@")))</f>
        <v>-</v>
      </c>
      <c r="M1762" s="147" t="str">
        <f>TRIM(CLEAN(TEXT(IFERROR(INDEX('Glade MR'!$I$4:$J$3000,MATCH($A1762,'Glade MR'!$J$4:$J$3000,0),1),"-"),"@")))</f>
        <v>-</v>
      </c>
      <c r="N1762" s="147" t="str">
        <f>TRIM(CLEAN(TEXT(IFERROR(INDEX('Glade MR'!$P$4:$Q$3000,MATCH($A1762,'Glade MR'!$Q$4:$Q$3000,0),1),"-"),"@")))</f>
        <v>-</v>
      </c>
      <c r="O1762" s="147" t="str">
        <f>TRIM(CLEAN(TEXT(IFERROR(INDEX('Glade MR'!$W$4:$X$3000,MATCH($A1762,'Glade MR'!$X$4:$X$3000,0),1),"-"),"@")))</f>
        <v>-</v>
      </c>
      <c r="P1762" s="159" t="str">
        <f t="shared" si="55"/>
        <v>Not Found</v>
      </c>
      <c r="Q1762" t="str" cm="1">
        <f t="array" ref="Q1762">IF(SUMPRODUCT((TRIM(L1762:O1762)&lt;&gt;"-")*1)=0,
    "No Data",
    IF(COUNTIF(L1762:O1762,INDEX(_xlfn._xlws.FILTER(L1762:O1762,TRIM(L1762:O1762)&lt;&gt;"-"),1))=SUMPRODUCT((TRIM(L1762:O1762)&lt;&gt;"-")*1),
    "No Change",
    "Change"))</f>
        <v>No Data</v>
      </c>
      <c r="R1762" s="159"/>
      <c r="S1762" s="111"/>
    </row>
    <row r="1763" spans="1:19" x14ac:dyDescent="0.3">
      <c r="A1763" t="s">
        <v>2347</v>
      </c>
      <c r="B1763" t="s">
        <v>1137</v>
      </c>
      <c r="C1763" s="160" t="str">
        <f>TRIM(CLEAN(TEXT(IFERROR(INDEX('Snakeden MR'!$B$4:$C$3028,MATCH($A1763,'Snakeden MR'!$C$4:$C$3028,0),1),"-"),"@")))</f>
        <v>-</v>
      </c>
      <c r="D1763" s="147" t="str">
        <f>TRIM(CLEAN(TEXT(IFERROR(INDEX('Snakeden MR'!$I$4:$J$3028,MATCH($A1763,'Snakeden MR'!$J$4:$J$3028,0),1),"-"),"@")))</f>
        <v>-</v>
      </c>
      <c r="E1763" s="147" t="str">
        <f>TRIM(CLEAN(TEXT(IFERROR(INDEX('Snakeden MR'!$P$4:$Q$3028,MATCH($A1763,'Snakeden MR'!$Q$4:$Q$3028,0),1),"-"),"@")))</f>
        <v>-</v>
      </c>
      <c r="F1763" s="147" t="str">
        <f>TRIM(CLEAN(TEXT(IFERROR(INDEX('Snakeden MR'!$W$4:$X$3028,MATCH($A1763,'Snakeden MR'!$X$4:$X$3028,0),1),"-"),"@")))</f>
        <v>-</v>
      </c>
      <c r="G1763" s="159" t="str">
        <f t="shared" si="54"/>
        <v>Not Found</v>
      </c>
      <c r="H1763" t="str" cm="1">
        <f t="array" ref="H1763">IF(SUMPRODUCT((TRIM(C1763:F1763)&lt;&gt;"-")*1)=0,
    "No Data",
    IF(COUNTIF(C1763:F1763,INDEX(_xlfn._xlws.FILTER(C1763:F1763,TRIM(C1763:F1763)&lt;&gt;"-"),1))=SUMPRODUCT((TRIM(C1763:F1763)&lt;&gt;"-")*1),
    "No Change",
    "Change"))</f>
        <v>No Data</v>
      </c>
      <c r="I1763" s="159"/>
      <c r="J1763"/>
      <c r="K1763" s="163"/>
      <c r="L1763" s="147" t="str">
        <f>TRIM(CLEAN(TEXT(IFERROR(INDEX('Glade MR'!$B$4:$C$3000,MATCH($A1763,'Glade MR'!$C$4:$C$3000,0),1),"-"),"@")))</f>
        <v>-</v>
      </c>
      <c r="M1763" s="147" t="str">
        <f>TRIM(CLEAN(TEXT(IFERROR(INDEX('Glade MR'!$I$4:$J$3000,MATCH($A1763,'Glade MR'!$J$4:$J$3000,0),1),"-"),"@")))</f>
        <v>-</v>
      </c>
      <c r="N1763" s="147" t="str">
        <f>TRIM(CLEAN(TEXT(IFERROR(INDEX('Glade MR'!$P$4:$Q$3000,MATCH($A1763,'Glade MR'!$Q$4:$Q$3000,0),1),"-"),"@")))</f>
        <v>-</v>
      </c>
      <c r="O1763" s="147" t="str">
        <f>TRIM(CLEAN(TEXT(IFERROR(INDEX('Glade MR'!$W$4:$X$3000,MATCH($A1763,'Glade MR'!$X$4:$X$3000,0),1),"-"),"@")))</f>
        <v>-</v>
      </c>
      <c r="P1763" s="159" t="str">
        <f t="shared" si="55"/>
        <v>Not Found</v>
      </c>
      <c r="Q1763" t="str" cm="1">
        <f t="array" ref="Q1763">IF(SUMPRODUCT((TRIM(L1763:O1763)&lt;&gt;"-")*1)=0,
    "No Data",
    IF(COUNTIF(L1763:O1763,INDEX(_xlfn._xlws.FILTER(L1763:O1763,TRIM(L1763:O1763)&lt;&gt;"-"),1))=SUMPRODUCT((TRIM(L1763:O1763)&lt;&gt;"-")*1),
    "No Change",
    "Change"))</f>
        <v>No Data</v>
      </c>
      <c r="R1763" s="159"/>
      <c r="S1763" s="111"/>
    </row>
    <row r="1764" spans="1:19" x14ac:dyDescent="0.3">
      <c r="A1764" t="s">
        <v>504</v>
      </c>
      <c r="B1764" t="s">
        <v>1137</v>
      </c>
      <c r="C1764" s="160" t="str">
        <f>TRIM(CLEAN(TEXT(IFERROR(INDEX('Snakeden MR'!$B$4:$C$3028,MATCH($A1764,'Snakeden MR'!$C$4:$C$3028,0),1),"-"),"@")))</f>
        <v>-</v>
      </c>
      <c r="D1764" s="147" t="str">
        <f>TRIM(CLEAN(TEXT(IFERROR(INDEX('Snakeden MR'!$I$4:$J$3028,MATCH($A1764,'Snakeden MR'!$J$4:$J$3028,0),1),"-"),"@")))</f>
        <v>-</v>
      </c>
      <c r="E1764" s="147" t="str">
        <f>TRIM(CLEAN(TEXT(IFERROR(INDEX('Snakeden MR'!$P$4:$Q$3028,MATCH($A1764,'Snakeden MR'!$Q$4:$Q$3028,0),1),"-"),"@")))</f>
        <v>-</v>
      </c>
      <c r="F1764" s="147" t="str">
        <f>TRIM(CLEAN(TEXT(IFERROR(INDEX('Snakeden MR'!$W$4:$X$3028,MATCH($A1764,'Snakeden MR'!$X$4:$X$3028,0),1),"-"),"@")))</f>
        <v>-</v>
      </c>
      <c r="G1764" s="159" t="str">
        <f t="shared" si="54"/>
        <v>Not Found</v>
      </c>
      <c r="H1764" t="str" cm="1">
        <f t="array" ref="H1764">IF(SUMPRODUCT((TRIM(C1764:F1764)&lt;&gt;"-")*1)=0,
    "No Data",
    IF(COUNTIF(C1764:F1764,INDEX(_xlfn._xlws.FILTER(C1764:F1764,TRIM(C1764:F1764)&lt;&gt;"-"),1))=SUMPRODUCT((TRIM(C1764:F1764)&lt;&gt;"-")*1),
    "No Change",
    "Change"))</f>
        <v>No Data</v>
      </c>
      <c r="I1764" s="159"/>
      <c r="J1764"/>
      <c r="K1764" s="163"/>
      <c r="L1764" s="147" t="str">
        <f>TRIM(CLEAN(TEXT(IFERROR(INDEX('Glade MR'!$B$4:$C$3000,MATCH($A1764,'Glade MR'!$C$4:$C$3000,0),1),"-"),"@")))</f>
        <v>Pool 11</v>
      </c>
      <c r="M1764" s="147" t="str">
        <f>TRIM(CLEAN(TEXT(IFERROR(INDEX('Glade MR'!$I$4:$J$3000,MATCH($A1764,'Glade MR'!$J$4:$J$3000,0),1),"-"),"@")))</f>
        <v>-</v>
      </c>
      <c r="N1764" s="147" t="str">
        <f>TRIM(CLEAN(TEXT(IFERROR(INDEX('Glade MR'!$P$4:$Q$3000,MATCH($A1764,'Glade MR'!$Q$4:$Q$3000,0),1),"-"),"@")))</f>
        <v>-</v>
      </c>
      <c r="O1764" s="147" t="str">
        <f>TRIM(CLEAN(TEXT(IFERROR(INDEX('Glade MR'!$W$4:$X$3000,MATCH($A1764,'Glade MR'!$X$4:$X$3000,0),1),"-"),"@")))</f>
        <v>-</v>
      </c>
      <c r="P1764" s="159" t="str">
        <f t="shared" si="55"/>
        <v>Found</v>
      </c>
      <c r="Q1764" t="str" cm="1">
        <f t="array" ref="Q1764">IF(SUMPRODUCT((TRIM(L1764:O1764)&lt;&gt;"-")*1)=0,
    "No Data",
    IF(COUNTIF(L1764:O1764,INDEX(_xlfn._xlws.FILTER(L1764:O1764,TRIM(L1764:O1764)&lt;&gt;"-"),1))=SUMPRODUCT((TRIM(L1764:O1764)&lt;&gt;"-")*1),
    "No Change",
    "Change"))</f>
        <v>No Change</v>
      </c>
      <c r="R1764" s="159"/>
      <c r="S1764" s="111"/>
    </row>
    <row r="1765" spans="1:19" x14ac:dyDescent="0.3">
      <c r="A1765" t="s">
        <v>2348</v>
      </c>
      <c r="B1765" t="s">
        <v>1145</v>
      </c>
      <c r="C1765" s="160" t="str">
        <f>TRIM(CLEAN(TEXT(IFERROR(INDEX('Snakeden MR'!$B$4:$C$3028,MATCH($A1765,'Snakeden MR'!$C$4:$C$3028,0),1),"-"),"@")))</f>
        <v>-</v>
      </c>
      <c r="D1765" s="147" t="str">
        <f>TRIM(CLEAN(TEXT(IFERROR(INDEX('Snakeden MR'!$I$4:$J$3028,MATCH($A1765,'Snakeden MR'!$J$4:$J$3028,0),1),"-"),"@")))</f>
        <v>-</v>
      </c>
      <c r="E1765" s="147" t="str">
        <f>TRIM(CLEAN(TEXT(IFERROR(INDEX('Snakeden MR'!$P$4:$Q$3028,MATCH($A1765,'Snakeden MR'!$Q$4:$Q$3028,0),1),"-"),"@")))</f>
        <v>-</v>
      </c>
      <c r="F1765" s="147" t="str">
        <f>TRIM(CLEAN(TEXT(IFERROR(INDEX('Snakeden MR'!$W$4:$X$3028,MATCH($A1765,'Snakeden MR'!$X$4:$X$3028,0),1),"-"),"@")))</f>
        <v>-</v>
      </c>
      <c r="G1765" s="159" t="str">
        <f t="shared" si="54"/>
        <v>Not Found</v>
      </c>
      <c r="H1765" t="str" cm="1">
        <f t="array" ref="H1765">IF(SUMPRODUCT((TRIM(C1765:F1765)&lt;&gt;"-")*1)=0,
    "No Data",
    IF(COUNTIF(C1765:F1765,INDEX(_xlfn._xlws.FILTER(C1765:F1765,TRIM(C1765:F1765)&lt;&gt;"-"),1))=SUMPRODUCT((TRIM(C1765:F1765)&lt;&gt;"-")*1),
    "No Change",
    "Change"))</f>
        <v>No Data</v>
      </c>
      <c r="I1765" s="159"/>
      <c r="J1765"/>
      <c r="K1765" s="163"/>
      <c r="L1765" s="147" t="str">
        <f>TRIM(CLEAN(TEXT(IFERROR(INDEX('Glade MR'!$B$4:$C$3000,MATCH($A1765,'Glade MR'!$C$4:$C$3000,0),1),"-"),"@")))</f>
        <v>-</v>
      </c>
      <c r="M1765" s="147" t="str">
        <f>TRIM(CLEAN(TEXT(IFERROR(INDEX('Glade MR'!$I$4:$J$3000,MATCH($A1765,'Glade MR'!$J$4:$J$3000,0),1),"-"),"@")))</f>
        <v>-</v>
      </c>
      <c r="N1765" s="147" t="str">
        <f>TRIM(CLEAN(TEXT(IFERROR(INDEX('Glade MR'!$P$4:$Q$3000,MATCH($A1765,'Glade MR'!$Q$4:$Q$3000,0),1),"-"),"@")))</f>
        <v>-</v>
      </c>
      <c r="O1765" s="147" t="str">
        <f>TRIM(CLEAN(TEXT(IFERROR(INDEX('Glade MR'!$W$4:$X$3000,MATCH($A1765,'Glade MR'!$X$4:$X$3000,0),1),"-"),"@")))</f>
        <v>-</v>
      </c>
      <c r="P1765" s="159" t="str">
        <f t="shared" si="55"/>
        <v>Not Found</v>
      </c>
      <c r="Q1765" t="str" cm="1">
        <f t="array" ref="Q1765">IF(SUMPRODUCT((TRIM(L1765:O1765)&lt;&gt;"-")*1)=0,
    "No Data",
    IF(COUNTIF(L1765:O1765,INDEX(_xlfn._xlws.FILTER(L1765:O1765,TRIM(L1765:O1765)&lt;&gt;"-"),1))=SUMPRODUCT((TRIM(L1765:O1765)&lt;&gt;"-")*1),
    "No Change",
    "Change"))</f>
        <v>No Data</v>
      </c>
      <c r="R1765" s="159"/>
      <c r="S1765" s="111"/>
    </row>
    <row r="1766" spans="1:19" x14ac:dyDescent="0.3">
      <c r="A1766" t="s">
        <v>2349</v>
      </c>
      <c r="B1766" t="s">
        <v>1145</v>
      </c>
      <c r="C1766" s="160" t="str">
        <f>TRIM(CLEAN(TEXT(IFERROR(INDEX('Snakeden MR'!$B$4:$C$3028,MATCH($A1766,'Snakeden MR'!$C$4:$C$3028,0),1),"-"),"@")))</f>
        <v>-</v>
      </c>
      <c r="D1766" s="147" t="str">
        <f>TRIM(CLEAN(TEXT(IFERROR(INDEX('Snakeden MR'!$I$4:$J$3028,MATCH($A1766,'Snakeden MR'!$J$4:$J$3028,0),1),"-"),"@")))</f>
        <v>-</v>
      </c>
      <c r="E1766" s="147" t="str">
        <f>TRIM(CLEAN(TEXT(IFERROR(INDEX('Snakeden MR'!$P$4:$Q$3028,MATCH($A1766,'Snakeden MR'!$Q$4:$Q$3028,0),1),"-"),"@")))</f>
        <v>-</v>
      </c>
      <c r="F1766" s="147" t="str">
        <f>TRIM(CLEAN(TEXT(IFERROR(INDEX('Snakeden MR'!$W$4:$X$3028,MATCH($A1766,'Snakeden MR'!$X$4:$X$3028,0),1),"-"),"@")))</f>
        <v>-</v>
      </c>
      <c r="G1766" s="159" t="str">
        <f t="shared" si="54"/>
        <v>Not Found</v>
      </c>
      <c r="H1766" t="str" cm="1">
        <f t="array" ref="H1766">IF(SUMPRODUCT((TRIM(C1766:F1766)&lt;&gt;"-")*1)=0,
    "No Data",
    IF(COUNTIF(C1766:F1766,INDEX(_xlfn._xlws.FILTER(C1766:F1766,TRIM(C1766:F1766)&lt;&gt;"-"),1))=SUMPRODUCT((TRIM(C1766:F1766)&lt;&gt;"-")*1),
    "No Change",
    "Change"))</f>
        <v>No Data</v>
      </c>
      <c r="I1766" s="159"/>
      <c r="J1766"/>
      <c r="K1766" s="163"/>
      <c r="L1766" s="147" t="str">
        <f>TRIM(CLEAN(TEXT(IFERROR(INDEX('Glade MR'!$B$4:$C$3000,MATCH($A1766,'Glade MR'!$C$4:$C$3000,0),1),"-"),"@")))</f>
        <v>-</v>
      </c>
      <c r="M1766" s="147" t="str">
        <f>TRIM(CLEAN(TEXT(IFERROR(INDEX('Glade MR'!$I$4:$J$3000,MATCH($A1766,'Glade MR'!$J$4:$J$3000,0),1),"-"),"@")))</f>
        <v>-</v>
      </c>
      <c r="N1766" s="147" t="str">
        <f>TRIM(CLEAN(TEXT(IFERROR(INDEX('Glade MR'!$P$4:$Q$3000,MATCH($A1766,'Glade MR'!$Q$4:$Q$3000,0),1),"-"),"@")))</f>
        <v>-</v>
      </c>
      <c r="O1766" s="147" t="str">
        <f>TRIM(CLEAN(TEXT(IFERROR(INDEX('Glade MR'!$W$4:$X$3000,MATCH($A1766,'Glade MR'!$X$4:$X$3000,0),1),"-"),"@")))</f>
        <v>-</v>
      </c>
      <c r="P1766" s="159" t="str">
        <f t="shared" si="55"/>
        <v>Not Found</v>
      </c>
      <c r="Q1766" t="str" cm="1">
        <f t="array" ref="Q1766">IF(SUMPRODUCT((TRIM(L1766:O1766)&lt;&gt;"-")*1)=0,
    "No Data",
    IF(COUNTIF(L1766:O1766,INDEX(_xlfn._xlws.FILTER(L1766:O1766,TRIM(L1766:O1766)&lt;&gt;"-"),1))=SUMPRODUCT((TRIM(L1766:O1766)&lt;&gt;"-")*1),
    "No Change",
    "Change"))</f>
        <v>No Data</v>
      </c>
      <c r="R1766" s="159"/>
      <c r="S1766" s="111"/>
    </row>
    <row r="1767" spans="1:19" x14ac:dyDescent="0.3">
      <c r="A1767" t="s">
        <v>2350</v>
      </c>
      <c r="B1767" t="s">
        <v>1145</v>
      </c>
      <c r="C1767" s="160" t="str">
        <f>TRIM(CLEAN(TEXT(IFERROR(INDEX('Snakeden MR'!$B$4:$C$3028,MATCH($A1767,'Snakeden MR'!$C$4:$C$3028,0),1),"-"),"@")))</f>
        <v>-</v>
      </c>
      <c r="D1767" s="147" t="str">
        <f>TRIM(CLEAN(TEXT(IFERROR(INDEX('Snakeden MR'!$I$4:$J$3028,MATCH($A1767,'Snakeden MR'!$J$4:$J$3028,0),1),"-"),"@")))</f>
        <v>-</v>
      </c>
      <c r="E1767" s="147" t="str">
        <f>TRIM(CLEAN(TEXT(IFERROR(INDEX('Snakeden MR'!$P$4:$Q$3028,MATCH($A1767,'Snakeden MR'!$Q$4:$Q$3028,0),1),"-"),"@")))</f>
        <v>-</v>
      </c>
      <c r="F1767" s="147" t="str">
        <f>TRIM(CLEAN(TEXT(IFERROR(INDEX('Snakeden MR'!$W$4:$X$3028,MATCH($A1767,'Snakeden MR'!$X$4:$X$3028,0),1),"-"),"@")))</f>
        <v>-</v>
      </c>
      <c r="G1767" s="159" t="str">
        <f t="shared" si="54"/>
        <v>Not Found</v>
      </c>
      <c r="H1767" t="str" cm="1">
        <f t="array" ref="H1767">IF(SUMPRODUCT((TRIM(C1767:F1767)&lt;&gt;"-")*1)=0,
    "No Data",
    IF(COUNTIF(C1767:F1767,INDEX(_xlfn._xlws.FILTER(C1767:F1767,TRIM(C1767:F1767)&lt;&gt;"-"),1))=SUMPRODUCT((TRIM(C1767:F1767)&lt;&gt;"-")*1),
    "No Change",
    "Change"))</f>
        <v>No Data</v>
      </c>
      <c r="I1767" s="159"/>
      <c r="J1767"/>
      <c r="K1767" s="163"/>
      <c r="L1767" s="147" t="str">
        <f>TRIM(CLEAN(TEXT(IFERROR(INDEX('Glade MR'!$B$4:$C$3000,MATCH($A1767,'Glade MR'!$C$4:$C$3000,0),1),"-"),"@")))</f>
        <v>-</v>
      </c>
      <c r="M1767" s="147" t="str">
        <f>TRIM(CLEAN(TEXT(IFERROR(INDEX('Glade MR'!$I$4:$J$3000,MATCH($A1767,'Glade MR'!$J$4:$J$3000,0),1),"-"),"@")))</f>
        <v>-</v>
      </c>
      <c r="N1767" s="147" t="str">
        <f>TRIM(CLEAN(TEXT(IFERROR(INDEX('Glade MR'!$P$4:$Q$3000,MATCH($A1767,'Glade MR'!$Q$4:$Q$3000,0),1),"-"),"@")))</f>
        <v>-</v>
      </c>
      <c r="O1767" s="147" t="str">
        <f>TRIM(CLEAN(TEXT(IFERROR(INDEX('Glade MR'!$W$4:$X$3000,MATCH($A1767,'Glade MR'!$X$4:$X$3000,0),1),"-"),"@")))</f>
        <v>-</v>
      </c>
      <c r="P1767" s="159" t="str">
        <f t="shared" si="55"/>
        <v>Not Found</v>
      </c>
      <c r="Q1767" t="str" cm="1">
        <f t="array" ref="Q1767">IF(SUMPRODUCT((TRIM(L1767:O1767)&lt;&gt;"-")*1)=0,
    "No Data",
    IF(COUNTIF(L1767:O1767,INDEX(_xlfn._xlws.FILTER(L1767:O1767,TRIM(L1767:O1767)&lt;&gt;"-"),1))=SUMPRODUCT((TRIM(L1767:O1767)&lt;&gt;"-")*1),
    "No Change",
    "Change"))</f>
        <v>No Data</v>
      </c>
      <c r="R1767" s="159"/>
      <c r="S1767" s="111"/>
    </row>
    <row r="1768" spans="1:19" x14ac:dyDescent="0.3">
      <c r="A1768" t="s">
        <v>2351</v>
      </c>
      <c r="B1768" t="s">
        <v>1145</v>
      </c>
      <c r="C1768" s="160" t="str">
        <f>TRIM(CLEAN(TEXT(IFERROR(INDEX('Snakeden MR'!$B$4:$C$3028,MATCH($A1768,'Snakeden MR'!$C$4:$C$3028,0),1),"-"),"@")))</f>
        <v>-</v>
      </c>
      <c r="D1768" s="147" t="str">
        <f>TRIM(CLEAN(TEXT(IFERROR(INDEX('Snakeden MR'!$I$4:$J$3028,MATCH($A1768,'Snakeden MR'!$J$4:$J$3028,0),1),"-"),"@")))</f>
        <v>-</v>
      </c>
      <c r="E1768" s="147" t="str">
        <f>TRIM(CLEAN(TEXT(IFERROR(INDEX('Snakeden MR'!$P$4:$Q$3028,MATCH($A1768,'Snakeden MR'!$Q$4:$Q$3028,0),1),"-"),"@")))</f>
        <v>-</v>
      </c>
      <c r="F1768" s="147" t="str">
        <f>TRIM(CLEAN(TEXT(IFERROR(INDEX('Snakeden MR'!$W$4:$X$3028,MATCH($A1768,'Snakeden MR'!$X$4:$X$3028,0),1),"-"),"@")))</f>
        <v>-</v>
      </c>
      <c r="G1768" s="159" t="str">
        <f t="shared" si="54"/>
        <v>Not Found</v>
      </c>
      <c r="H1768" t="str" cm="1">
        <f t="array" ref="H1768">IF(SUMPRODUCT((TRIM(C1768:F1768)&lt;&gt;"-")*1)=0,
    "No Data",
    IF(COUNTIF(C1768:F1768,INDEX(_xlfn._xlws.FILTER(C1768:F1768,TRIM(C1768:F1768)&lt;&gt;"-"),1))=SUMPRODUCT((TRIM(C1768:F1768)&lt;&gt;"-")*1),
    "No Change",
    "Change"))</f>
        <v>No Data</v>
      </c>
      <c r="I1768" s="159"/>
      <c r="J1768"/>
      <c r="K1768" s="163"/>
      <c r="L1768" s="147" t="str">
        <f>TRIM(CLEAN(TEXT(IFERROR(INDEX('Glade MR'!$B$4:$C$3000,MATCH($A1768,'Glade MR'!$C$4:$C$3000,0),1),"-"),"@")))</f>
        <v>-</v>
      </c>
      <c r="M1768" s="147" t="str">
        <f>TRIM(CLEAN(TEXT(IFERROR(INDEX('Glade MR'!$I$4:$J$3000,MATCH($A1768,'Glade MR'!$J$4:$J$3000,0),1),"-"),"@")))</f>
        <v>-</v>
      </c>
      <c r="N1768" s="147" t="str">
        <f>TRIM(CLEAN(TEXT(IFERROR(INDEX('Glade MR'!$P$4:$Q$3000,MATCH($A1768,'Glade MR'!$Q$4:$Q$3000,0),1),"-"),"@")))</f>
        <v>-</v>
      </c>
      <c r="O1768" s="147" t="str">
        <f>TRIM(CLEAN(TEXT(IFERROR(INDEX('Glade MR'!$W$4:$X$3000,MATCH($A1768,'Glade MR'!$X$4:$X$3000,0),1),"-"),"@")))</f>
        <v>-</v>
      </c>
      <c r="P1768" s="159" t="str">
        <f t="shared" si="55"/>
        <v>Not Found</v>
      </c>
      <c r="Q1768" t="str" cm="1">
        <f t="array" ref="Q1768">IF(SUMPRODUCT((TRIM(L1768:O1768)&lt;&gt;"-")*1)=0,
    "No Data",
    IF(COUNTIF(L1768:O1768,INDEX(_xlfn._xlws.FILTER(L1768:O1768,TRIM(L1768:O1768)&lt;&gt;"-"),1))=SUMPRODUCT((TRIM(L1768:O1768)&lt;&gt;"-")*1),
    "No Change",
    "Change"))</f>
        <v>No Data</v>
      </c>
      <c r="R1768" s="159"/>
      <c r="S1768" s="111"/>
    </row>
    <row r="1769" spans="1:19" x14ac:dyDescent="0.3">
      <c r="A1769" t="s">
        <v>2352</v>
      </c>
      <c r="B1769" t="s">
        <v>1137</v>
      </c>
      <c r="C1769" s="160" t="str">
        <f>TRIM(CLEAN(TEXT(IFERROR(INDEX('Snakeden MR'!$B$4:$C$3028,MATCH($A1769,'Snakeden MR'!$C$4:$C$3028,0),1),"-"),"@")))</f>
        <v>-</v>
      </c>
      <c r="D1769" s="147" t="str">
        <f>TRIM(CLEAN(TEXT(IFERROR(INDEX('Snakeden MR'!$I$4:$J$3028,MATCH($A1769,'Snakeden MR'!$J$4:$J$3028,0),1),"-"),"@")))</f>
        <v>-</v>
      </c>
      <c r="E1769" s="147" t="str">
        <f>TRIM(CLEAN(TEXT(IFERROR(INDEX('Snakeden MR'!$P$4:$Q$3028,MATCH($A1769,'Snakeden MR'!$Q$4:$Q$3028,0),1),"-"),"@")))</f>
        <v>-</v>
      </c>
      <c r="F1769" s="147" t="str">
        <f>TRIM(CLEAN(TEXT(IFERROR(INDEX('Snakeden MR'!$W$4:$X$3028,MATCH($A1769,'Snakeden MR'!$X$4:$X$3028,0),1),"-"),"@")))</f>
        <v>-</v>
      </c>
      <c r="G1769" s="159" t="str">
        <f t="shared" si="54"/>
        <v>Not Found</v>
      </c>
      <c r="H1769" t="str" cm="1">
        <f t="array" ref="H1769">IF(SUMPRODUCT((TRIM(C1769:F1769)&lt;&gt;"-")*1)=0,
    "No Data",
    IF(COUNTIF(C1769:F1769,INDEX(_xlfn._xlws.FILTER(C1769:F1769,TRIM(C1769:F1769)&lt;&gt;"-"),1))=SUMPRODUCT((TRIM(C1769:F1769)&lt;&gt;"-")*1),
    "No Change",
    "Change"))</f>
        <v>No Data</v>
      </c>
      <c r="I1769" s="159"/>
      <c r="J1769"/>
      <c r="K1769" s="163"/>
      <c r="L1769" s="147" t="str">
        <f>TRIM(CLEAN(TEXT(IFERROR(INDEX('Glade MR'!$B$4:$C$3000,MATCH($A1769,'Glade MR'!$C$4:$C$3000,0),1),"-"),"@")))</f>
        <v>-</v>
      </c>
      <c r="M1769" s="147" t="str">
        <f>TRIM(CLEAN(TEXT(IFERROR(INDEX('Glade MR'!$I$4:$J$3000,MATCH($A1769,'Glade MR'!$J$4:$J$3000,0),1),"-"),"@")))</f>
        <v>-</v>
      </c>
      <c r="N1769" s="147" t="str">
        <f>TRIM(CLEAN(TEXT(IFERROR(INDEX('Glade MR'!$P$4:$Q$3000,MATCH($A1769,'Glade MR'!$Q$4:$Q$3000,0),1),"-"),"@")))</f>
        <v>-</v>
      </c>
      <c r="O1769" s="147" t="str">
        <f>TRIM(CLEAN(TEXT(IFERROR(INDEX('Glade MR'!$W$4:$X$3000,MATCH($A1769,'Glade MR'!$X$4:$X$3000,0),1),"-"),"@")))</f>
        <v>-</v>
      </c>
      <c r="P1769" s="159" t="str">
        <f t="shared" si="55"/>
        <v>Not Found</v>
      </c>
      <c r="Q1769" t="str" cm="1">
        <f t="array" ref="Q1769">IF(SUMPRODUCT((TRIM(L1769:O1769)&lt;&gt;"-")*1)=0,
    "No Data",
    IF(COUNTIF(L1769:O1769,INDEX(_xlfn._xlws.FILTER(L1769:O1769,TRIM(L1769:O1769)&lt;&gt;"-"),1))=SUMPRODUCT((TRIM(L1769:O1769)&lt;&gt;"-")*1),
    "No Change",
    "Change"))</f>
        <v>No Data</v>
      </c>
      <c r="R1769" s="159"/>
      <c r="S1769" s="111"/>
    </row>
    <row r="1770" spans="1:19" x14ac:dyDescent="0.3">
      <c r="A1770" t="s">
        <v>2353</v>
      </c>
      <c r="B1770" t="s">
        <v>1145</v>
      </c>
      <c r="C1770" s="160" t="str">
        <f>TRIM(CLEAN(TEXT(IFERROR(INDEX('Snakeden MR'!$B$4:$C$3028,MATCH($A1770,'Snakeden MR'!$C$4:$C$3028,0),1),"-"),"@")))</f>
        <v>-</v>
      </c>
      <c r="D1770" s="147" t="str">
        <f>TRIM(CLEAN(TEXT(IFERROR(INDEX('Snakeden MR'!$I$4:$J$3028,MATCH($A1770,'Snakeden MR'!$J$4:$J$3028,0),1),"-"),"@")))</f>
        <v>-</v>
      </c>
      <c r="E1770" s="147" t="str">
        <f>TRIM(CLEAN(TEXT(IFERROR(INDEX('Snakeden MR'!$P$4:$Q$3028,MATCH($A1770,'Snakeden MR'!$Q$4:$Q$3028,0),1),"-"),"@")))</f>
        <v>-</v>
      </c>
      <c r="F1770" s="147" t="str">
        <f>TRIM(CLEAN(TEXT(IFERROR(INDEX('Snakeden MR'!$W$4:$X$3028,MATCH($A1770,'Snakeden MR'!$X$4:$X$3028,0),1),"-"),"@")))</f>
        <v>-</v>
      </c>
      <c r="G1770" s="159" t="str">
        <f t="shared" si="54"/>
        <v>Not Found</v>
      </c>
      <c r="H1770" t="str" cm="1">
        <f t="array" ref="H1770">IF(SUMPRODUCT((TRIM(C1770:F1770)&lt;&gt;"-")*1)=0,
    "No Data",
    IF(COUNTIF(C1770:F1770,INDEX(_xlfn._xlws.FILTER(C1770:F1770,TRIM(C1770:F1770)&lt;&gt;"-"),1))=SUMPRODUCT((TRIM(C1770:F1770)&lt;&gt;"-")*1),
    "No Change",
    "Change"))</f>
        <v>No Data</v>
      </c>
      <c r="I1770" s="159"/>
      <c r="J1770"/>
      <c r="K1770" s="163"/>
      <c r="L1770" s="147" t="str">
        <f>TRIM(CLEAN(TEXT(IFERROR(INDEX('Glade MR'!$B$4:$C$3000,MATCH($A1770,'Glade MR'!$C$4:$C$3000,0),1),"-"),"@")))</f>
        <v>-</v>
      </c>
      <c r="M1770" s="147" t="str">
        <f>TRIM(CLEAN(TEXT(IFERROR(INDEX('Glade MR'!$I$4:$J$3000,MATCH($A1770,'Glade MR'!$J$4:$J$3000,0),1),"-"),"@")))</f>
        <v>-</v>
      </c>
      <c r="N1770" s="147" t="str">
        <f>TRIM(CLEAN(TEXT(IFERROR(INDEX('Glade MR'!$P$4:$Q$3000,MATCH($A1770,'Glade MR'!$Q$4:$Q$3000,0),1),"-"),"@")))</f>
        <v>-</v>
      </c>
      <c r="O1770" s="147" t="str">
        <f>TRIM(CLEAN(TEXT(IFERROR(INDEX('Glade MR'!$W$4:$X$3000,MATCH($A1770,'Glade MR'!$X$4:$X$3000,0),1),"-"),"@")))</f>
        <v>-</v>
      </c>
      <c r="P1770" s="159" t="str">
        <f t="shared" si="55"/>
        <v>Not Found</v>
      </c>
      <c r="Q1770" t="str" cm="1">
        <f t="array" ref="Q1770">IF(SUMPRODUCT((TRIM(L1770:O1770)&lt;&gt;"-")*1)=0,
    "No Data",
    IF(COUNTIF(L1770:O1770,INDEX(_xlfn._xlws.FILTER(L1770:O1770,TRIM(L1770:O1770)&lt;&gt;"-"),1))=SUMPRODUCT((TRIM(L1770:O1770)&lt;&gt;"-")*1),
    "No Change",
    "Change"))</f>
        <v>No Data</v>
      </c>
      <c r="R1770" s="159"/>
      <c r="S1770" s="111"/>
    </row>
    <row r="1771" spans="1:19" x14ac:dyDescent="0.3">
      <c r="A1771" t="s">
        <v>548</v>
      </c>
      <c r="B1771" t="s">
        <v>1137</v>
      </c>
      <c r="C1771" s="160" t="str">
        <f>TRIM(CLEAN(TEXT(IFERROR(INDEX('Snakeden MR'!$B$4:$C$3028,MATCH($A1771,'Snakeden MR'!$C$4:$C$3028,0),1),"-"),"@")))</f>
        <v>-</v>
      </c>
      <c r="D1771" s="147" t="str">
        <f>TRIM(CLEAN(TEXT(IFERROR(INDEX('Snakeden MR'!$I$4:$J$3028,MATCH($A1771,'Snakeden MR'!$J$4:$J$3028,0),1),"-"),"@")))</f>
        <v>-</v>
      </c>
      <c r="E1771" s="147" t="str">
        <f>TRIM(CLEAN(TEXT(IFERROR(INDEX('Snakeden MR'!$P$4:$Q$3028,MATCH($A1771,'Snakeden MR'!$Q$4:$Q$3028,0),1),"-"),"@")))</f>
        <v>-</v>
      </c>
      <c r="F1771" s="147" t="str">
        <f>TRIM(CLEAN(TEXT(IFERROR(INDEX('Snakeden MR'!$W$4:$X$3028,MATCH($A1771,'Snakeden MR'!$X$4:$X$3028,0),1),"-"),"@")))</f>
        <v>-</v>
      </c>
      <c r="G1771" s="159" t="str">
        <f t="shared" si="54"/>
        <v>Not Found</v>
      </c>
      <c r="H1771" t="str" cm="1">
        <f t="array" ref="H1771">IF(SUMPRODUCT((TRIM(C1771:F1771)&lt;&gt;"-")*1)=0,
    "No Data",
    IF(COUNTIF(C1771:F1771,INDEX(_xlfn._xlws.FILTER(C1771:F1771,TRIM(C1771:F1771)&lt;&gt;"-"),1))=SUMPRODUCT((TRIM(C1771:F1771)&lt;&gt;"-")*1),
    "No Change",
    "Change"))</f>
        <v>No Data</v>
      </c>
      <c r="I1771" s="159"/>
      <c r="J1771"/>
      <c r="K1771" s="163"/>
      <c r="L1771" s="147" t="str">
        <f>TRIM(CLEAN(TEXT(IFERROR(INDEX('Glade MR'!$B$4:$C$3000,MATCH($A1771,'Glade MR'!$C$4:$C$3000,0),1),"-"),"@")))</f>
        <v>Pool 1</v>
      </c>
      <c r="M1771" s="147" t="str">
        <f>TRIM(CLEAN(TEXT(IFERROR(INDEX('Glade MR'!$I$4:$J$3000,MATCH($A1771,'Glade MR'!$J$4:$J$3000,0),1),"-"),"@")))</f>
        <v>Pool 1</v>
      </c>
      <c r="N1771" s="147" t="str">
        <f>TRIM(CLEAN(TEXT(IFERROR(INDEX('Glade MR'!$P$4:$Q$3000,MATCH($A1771,'Glade MR'!$Q$4:$Q$3000,0),1),"-"),"@")))</f>
        <v>-</v>
      </c>
      <c r="O1771" s="147" t="str">
        <f>TRIM(CLEAN(TEXT(IFERROR(INDEX('Glade MR'!$W$4:$X$3000,MATCH($A1771,'Glade MR'!$X$4:$X$3000,0),1),"-"),"@")))</f>
        <v>-</v>
      </c>
      <c r="P1771" s="159" t="str">
        <f t="shared" si="55"/>
        <v>Found</v>
      </c>
      <c r="Q1771" t="str" cm="1">
        <f t="array" ref="Q1771">IF(SUMPRODUCT((TRIM(L1771:O1771)&lt;&gt;"-")*1)=0,
    "No Data",
    IF(COUNTIF(L1771:O1771,INDEX(_xlfn._xlws.FILTER(L1771:O1771,TRIM(L1771:O1771)&lt;&gt;"-"),1))=SUMPRODUCT((TRIM(L1771:O1771)&lt;&gt;"-")*1),
    "No Change",
    "Change"))</f>
        <v>No Change</v>
      </c>
      <c r="R1771" s="159"/>
      <c r="S1771" s="111"/>
    </row>
    <row r="1772" spans="1:19" x14ac:dyDescent="0.3">
      <c r="A1772" t="s">
        <v>2354</v>
      </c>
      <c r="B1772" t="s">
        <v>1145</v>
      </c>
      <c r="C1772" s="160" t="str">
        <f>TRIM(CLEAN(TEXT(IFERROR(INDEX('Snakeden MR'!$B$4:$C$3028,MATCH($A1772,'Snakeden MR'!$C$4:$C$3028,0),1),"-"),"@")))</f>
        <v>-</v>
      </c>
      <c r="D1772" s="147" t="str">
        <f>TRIM(CLEAN(TEXT(IFERROR(INDEX('Snakeden MR'!$I$4:$J$3028,MATCH($A1772,'Snakeden MR'!$J$4:$J$3028,0),1),"-"),"@")))</f>
        <v>-</v>
      </c>
      <c r="E1772" s="147" t="str">
        <f>TRIM(CLEAN(TEXT(IFERROR(INDEX('Snakeden MR'!$P$4:$Q$3028,MATCH($A1772,'Snakeden MR'!$Q$4:$Q$3028,0),1),"-"),"@")))</f>
        <v>-</v>
      </c>
      <c r="F1772" s="147" t="str">
        <f>TRIM(CLEAN(TEXT(IFERROR(INDEX('Snakeden MR'!$W$4:$X$3028,MATCH($A1772,'Snakeden MR'!$X$4:$X$3028,0),1),"-"),"@")))</f>
        <v>-</v>
      </c>
      <c r="G1772" s="159" t="str">
        <f t="shared" si="54"/>
        <v>Not Found</v>
      </c>
      <c r="H1772" t="str" cm="1">
        <f t="array" ref="H1772">IF(SUMPRODUCT((TRIM(C1772:F1772)&lt;&gt;"-")*1)=0,
    "No Data",
    IF(COUNTIF(C1772:F1772,INDEX(_xlfn._xlws.FILTER(C1772:F1772,TRIM(C1772:F1772)&lt;&gt;"-"),1))=SUMPRODUCT((TRIM(C1772:F1772)&lt;&gt;"-")*1),
    "No Change",
    "Change"))</f>
        <v>No Data</v>
      </c>
      <c r="I1772" s="159"/>
      <c r="J1772"/>
      <c r="K1772" s="163"/>
      <c r="L1772" s="147" t="str">
        <f>TRIM(CLEAN(TEXT(IFERROR(INDEX('Glade MR'!$B$4:$C$3000,MATCH($A1772,'Glade MR'!$C$4:$C$3000,0),1),"-"),"@")))</f>
        <v>-</v>
      </c>
      <c r="M1772" s="147" t="str">
        <f>TRIM(CLEAN(TEXT(IFERROR(INDEX('Glade MR'!$I$4:$J$3000,MATCH($A1772,'Glade MR'!$J$4:$J$3000,0),1),"-"),"@")))</f>
        <v>-</v>
      </c>
      <c r="N1772" s="147" t="str">
        <f>TRIM(CLEAN(TEXT(IFERROR(INDEX('Glade MR'!$P$4:$Q$3000,MATCH($A1772,'Glade MR'!$Q$4:$Q$3000,0),1),"-"),"@")))</f>
        <v>-</v>
      </c>
      <c r="O1772" s="147" t="str">
        <f>TRIM(CLEAN(TEXT(IFERROR(INDEX('Glade MR'!$W$4:$X$3000,MATCH($A1772,'Glade MR'!$X$4:$X$3000,0),1),"-"),"@")))</f>
        <v>-</v>
      </c>
      <c r="P1772" s="159" t="str">
        <f t="shared" si="55"/>
        <v>Not Found</v>
      </c>
      <c r="Q1772" t="str" cm="1">
        <f t="array" ref="Q1772">IF(SUMPRODUCT((TRIM(L1772:O1772)&lt;&gt;"-")*1)=0,
    "No Data",
    IF(COUNTIF(L1772:O1772,INDEX(_xlfn._xlws.FILTER(L1772:O1772,TRIM(L1772:O1772)&lt;&gt;"-"),1))=SUMPRODUCT((TRIM(L1772:O1772)&lt;&gt;"-")*1),
    "No Change",
    "Change"))</f>
        <v>No Data</v>
      </c>
      <c r="R1772" s="159"/>
      <c r="S1772" s="111"/>
    </row>
    <row r="1773" spans="1:19" x14ac:dyDescent="0.3">
      <c r="A1773" t="s">
        <v>95</v>
      </c>
      <c r="B1773" t="s">
        <v>1145</v>
      </c>
      <c r="C1773" s="160" t="str">
        <f>TRIM(CLEAN(TEXT(IFERROR(INDEX('Snakeden MR'!$B$4:$C$3028,MATCH($A1773,'Snakeden MR'!$C$4:$C$3028,0),1),"-"),"@")))</f>
        <v>-</v>
      </c>
      <c r="D1773" s="147" t="str">
        <f>TRIM(CLEAN(TEXT(IFERROR(INDEX('Snakeden MR'!$I$4:$J$3028,MATCH($A1773,'Snakeden MR'!$J$4:$J$3028,0),1),"-"),"@")))</f>
        <v>-</v>
      </c>
      <c r="E1773" s="147" t="str">
        <f>TRIM(CLEAN(TEXT(IFERROR(INDEX('Snakeden MR'!$P$4:$Q$3028,MATCH($A1773,'Snakeden MR'!$Q$4:$Q$3028,0),1),"-"),"@")))</f>
        <v>Riffle B</v>
      </c>
      <c r="F1773" s="147" t="str">
        <f>TRIM(CLEAN(TEXT(IFERROR(INDEX('Snakeden MR'!$W$4:$X$3028,MATCH($A1773,'Snakeden MR'!$X$4:$X$3028,0),1),"-"),"@")))</f>
        <v>-</v>
      </c>
      <c r="G1773" s="159" t="str">
        <f t="shared" si="54"/>
        <v>Found</v>
      </c>
      <c r="H1773" t="str" cm="1">
        <f t="array" ref="H1773">IF(SUMPRODUCT((TRIM(C1773:F1773)&lt;&gt;"-")*1)=0,
    "No Data",
    IF(COUNTIF(C1773:F1773,INDEX(_xlfn._xlws.FILTER(C1773:F1773,TRIM(C1773:F1773)&lt;&gt;"-"),1))=SUMPRODUCT((TRIM(C1773:F1773)&lt;&gt;"-")*1),
    "No Change",
    "Change"))</f>
        <v>No Change</v>
      </c>
      <c r="I1773" s="159"/>
      <c r="J1773"/>
      <c r="K1773" s="163"/>
      <c r="L1773" s="147" t="str">
        <f>TRIM(CLEAN(TEXT(IFERROR(INDEX('Glade MR'!$B$4:$C$3000,MATCH($A1773,'Glade MR'!$C$4:$C$3000,0),1),"-"),"@")))</f>
        <v>-</v>
      </c>
      <c r="M1773" s="147" t="str">
        <f>TRIM(CLEAN(TEXT(IFERROR(INDEX('Glade MR'!$I$4:$J$3000,MATCH($A1773,'Glade MR'!$J$4:$J$3000,0),1),"-"),"@")))</f>
        <v>-</v>
      </c>
      <c r="N1773" s="147" t="str">
        <f>TRIM(CLEAN(TEXT(IFERROR(INDEX('Glade MR'!$P$4:$Q$3000,MATCH($A1773,'Glade MR'!$Q$4:$Q$3000,0),1),"-"),"@")))</f>
        <v>-</v>
      </c>
      <c r="O1773" s="147" t="str">
        <f>TRIM(CLEAN(TEXT(IFERROR(INDEX('Glade MR'!$W$4:$X$3000,MATCH($A1773,'Glade MR'!$X$4:$X$3000,0),1),"-"),"@")))</f>
        <v>-</v>
      </c>
      <c r="P1773" s="159" t="str">
        <f t="shared" si="55"/>
        <v>Not Found</v>
      </c>
      <c r="Q1773" t="str" cm="1">
        <f t="array" ref="Q1773">IF(SUMPRODUCT((TRIM(L1773:O1773)&lt;&gt;"-")*1)=0,
    "No Data",
    IF(COUNTIF(L1773:O1773,INDEX(_xlfn._xlws.FILTER(L1773:O1773,TRIM(L1773:O1773)&lt;&gt;"-"),1))=SUMPRODUCT((TRIM(L1773:O1773)&lt;&gt;"-")*1),
    "No Change",
    "Change"))</f>
        <v>No Data</v>
      </c>
      <c r="R1773" s="159"/>
      <c r="S1773" s="111"/>
    </row>
    <row r="1774" spans="1:19" x14ac:dyDescent="0.3">
      <c r="A1774" t="s">
        <v>316</v>
      </c>
      <c r="B1774" t="s">
        <v>1145</v>
      </c>
      <c r="C1774" s="160" t="str">
        <f>TRIM(CLEAN(TEXT(IFERROR(INDEX('Snakeden MR'!$B$4:$C$3028,MATCH($A1774,'Snakeden MR'!$C$4:$C$3028,0),1),"-"),"@")))</f>
        <v>-</v>
      </c>
      <c r="D1774" s="147" t="str">
        <f>TRIM(CLEAN(TEXT(IFERROR(INDEX('Snakeden MR'!$I$4:$J$3028,MATCH($A1774,'Snakeden MR'!$J$4:$J$3028,0),1),"-"),"@")))</f>
        <v>-</v>
      </c>
      <c r="E1774" s="147" t="str">
        <f>TRIM(CLEAN(TEXT(IFERROR(INDEX('Snakeden MR'!$P$4:$Q$3028,MATCH($A1774,'Snakeden MR'!$Q$4:$Q$3028,0),1),"-"),"@")))</f>
        <v>Pool 4</v>
      </c>
      <c r="F1774" s="147" t="str">
        <f>TRIM(CLEAN(TEXT(IFERROR(INDEX('Snakeden MR'!$W$4:$X$3028,MATCH($A1774,'Snakeden MR'!$X$4:$X$3028,0),1),"-"),"@")))</f>
        <v>-</v>
      </c>
      <c r="G1774" s="159" t="str">
        <f t="shared" si="54"/>
        <v>Found</v>
      </c>
      <c r="H1774" t="str" cm="1">
        <f t="array" ref="H1774">IF(SUMPRODUCT((TRIM(C1774:F1774)&lt;&gt;"-")*1)=0,
    "No Data",
    IF(COUNTIF(C1774:F1774,INDEX(_xlfn._xlws.FILTER(C1774:F1774,TRIM(C1774:F1774)&lt;&gt;"-"),1))=SUMPRODUCT((TRIM(C1774:F1774)&lt;&gt;"-")*1),
    "No Change",
    "Change"))</f>
        <v>No Change</v>
      </c>
      <c r="I1774" s="159"/>
      <c r="J1774"/>
      <c r="K1774" s="163"/>
      <c r="L1774" s="147" t="str">
        <f>TRIM(CLEAN(TEXT(IFERROR(INDEX('Glade MR'!$B$4:$C$3000,MATCH($A1774,'Glade MR'!$C$4:$C$3000,0),1),"-"),"@")))</f>
        <v>-</v>
      </c>
      <c r="M1774" s="147" t="str">
        <f>TRIM(CLEAN(TEXT(IFERROR(INDEX('Glade MR'!$I$4:$J$3000,MATCH($A1774,'Glade MR'!$J$4:$J$3000,0),1),"-"),"@")))</f>
        <v>-</v>
      </c>
      <c r="N1774" s="147" t="str">
        <f>TRIM(CLEAN(TEXT(IFERROR(INDEX('Glade MR'!$P$4:$Q$3000,MATCH($A1774,'Glade MR'!$Q$4:$Q$3000,0),1),"-"),"@")))</f>
        <v>-</v>
      </c>
      <c r="O1774" s="147" t="str">
        <f>TRIM(CLEAN(TEXT(IFERROR(INDEX('Glade MR'!$W$4:$X$3000,MATCH($A1774,'Glade MR'!$X$4:$X$3000,0),1),"-"),"@")))</f>
        <v>-</v>
      </c>
      <c r="P1774" s="159" t="str">
        <f t="shared" si="55"/>
        <v>Not Found</v>
      </c>
      <c r="Q1774" t="str" cm="1">
        <f t="array" ref="Q1774">IF(SUMPRODUCT((TRIM(L1774:O1774)&lt;&gt;"-")*1)=0,
    "No Data",
    IF(COUNTIF(L1774:O1774,INDEX(_xlfn._xlws.FILTER(L1774:O1774,TRIM(L1774:O1774)&lt;&gt;"-"),1))=SUMPRODUCT((TRIM(L1774:O1774)&lt;&gt;"-")*1),
    "No Change",
    "Change"))</f>
        <v>No Data</v>
      </c>
      <c r="R1774" s="159"/>
      <c r="S1774" s="111"/>
    </row>
    <row r="1775" spans="1:19" x14ac:dyDescent="0.3">
      <c r="A1775" t="s">
        <v>2355</v>
      </c>
      <c r="B1775" t="s">
        <v>1145</v>
      </c>
      <c r="C1775" s="160" t="str">
        <f>TRIM(CLEAN(TEXT(IFERROR(INDEX('Snakeden MR'!$B$4:$C$3028,MATCH($A1775,'Snakeden MR'!$C$4:$C$3028,0),1),"-"),"@")))</f>
        <v>-</v>
      </c>
      <c r="D1775" s="147" t="str">
        <f>TRIM(CLEAN(TEXT(IFERROR(INDEX('Snakeden MR'!$I$4:$J$3028,MATCH($A1775,'Snakeden MR'!$J$4:$J$3028,0),1),"-"),"@")))</f>
        <v>-</v>
      </c>
      <c r="E1775" s="147" t="str">
        <f>TRIM(CLEAN(TEXT(IFERROR(INDEX('Snakeden MR'!$P$4:$Q$3028,MATCH($A1775,'Snakeden MR'!$Q$4:$Q$3028,0),1),"-"),"@")))</f>
        <v>-</v>
      </c>
      <c r="F1775" s="147" t="str">
        <f>TRIM(CLEAN(TEXT(IFERROR(INDEX('Snakeden MR'!$W$4:$X$3028,MATCH($A1775,'Snakeden MR'!$X$4:$X$3028,0),1),"-"),"@")))</f>
        <v>-</v>
      </c>
      <c r="G1775" s="159" t="str">
        <f t="shared" si="54"/>
        <v>Not Found</v>
      </c>
      <c r="H1775" t="str" cm="1">
        <f t="array" ref="H1775">IF(SUMPRODUCT((TRIM(C1775:F1775)&lt;&gt;"-")*1)=0,
    "No Data",
    IF(COUNTIF(C1775:F1775,INDEX(_xlfn._xlws.FILTER(C1775:F1775,TRIM(C1775:F1775)&lt;&gt;"-"),1))=SUMPRODUCT((TRIM(C1775:F1775)&lt;&gt;"-")*1),
    "No Change",
    "Change"))</f>
        <v>No Data</v>
      </c>
      <c r="I1775" s="159"/>
      <c r="J1775"/>
      <c r="K1775" s="163"/>
      <c r="L1775" s="147" t="str">
        <f>TRIM(CLEAN(TEXT(IFERROR(INDEX('Glade MR'!$B$4:$C$3000,MATCH($A1775,'Glade MR'!$C$4:$C$3000,0),1),"-"),"@")))</f>
        <v>-</v>
      </c>
      <c r="M1775" s="147" t="str">
        <f>TRIM(CLEAN(TEXT(IFERROR(INDEX('Glade MR'!$I$4:$J$3000,MATCH($A1775,'Glade MR'!$J$4:$J$3000,0),1),"-"),"@")))</f>
        <v>-</v>
      </c>
      <c r="N1775" s="147" t="str">
        <f>TRIM(CLEAN(TEXT(IFERROR(INDEX('Glade MR'!$P$4:$Q$3000,MATCH($A1775,'Glade MR'!$Q$4:$Q$3000,0),1),"-"),"@")))</f>
        <v>-</v>
      </c>
      <c r="O1775" s="147" t="str">
        <f>TRIM(CLEAN(TEXT(IFERROR(INDEX('Glade MR'!$W$4:$X$3000,MATCH($A1775,'Glade MR'!$X$4:$X$3000,0),1),"-"),"@")))</f>
        <v>-</v>
      </c>
      <c r="P1775" s="159" t="str">
        <f t="shared" si="55"/>
        <v>Not Found</v>
      </c>
      <c r="Q1775" t="str" cm="1">
        <f t="array" ref="Q1775">IF(SUMPRODUCT((TRIM(L1775:O1775)&lt;&gt;"-")*1)=0,
    "No Data",
    IF(COUNTIF(L1775:O1775,INDEX(_xlfn._xlws.FILTER(L1775:O1775,TRIM(L1775:O1775)&lt;&gt;"-"),1))=SUMPRODUCT((TRIM(L1775:O1775)&lt;&gt;"-")*1),
    "No Change",
    "Change"))</f>
        <v>No Data</v>
      </c>
      <c r="R1775" s="159"/>
      <c r="S1775" s="111"/>
    </row>
    <row r="1776" spans="1:19" x14ac:dyDescent="0.3">
      <c r="A1776" t="s">
        <v>2356</v>
      </c>
      <c r="B1776" t="s">
        <v>1145</v>
      </c>
      <c r="C1776" s="160" t="str">
        <f>TRIM(CLEAN(TEXT(IFERROR(INDEX('Snakeden MR'!$B$4:$C$3028,MATCH($A1776,'Snakeden MR'!$C$4:$C$3028,0),1),"-"),"@")))</f>
        <v>-</v>
      </c>
      <c r="D1776" s="147" t="str">
        <f>TRIM(CLEAN(TEXT(IFERROR(INDEX('Snakeden MR'!$I$4:$J$3028,MATCH($A1776,'Snakeden MR'!$J$4:$J$3028,0),1),"-"),"@")))</f>
        <v>-</v>
      </c>
      <c r="E1776" s="147" t="str">
        <f>TRIM(CLEAN(TEXT(IFERROR(INDEX('Snakeden MR'!$P$4:$Q$3028,MATCH($A1776,'Snakeden MR'!$Q$4:$Q$3028,0),1),"-"),"@")))</f>
        <v>-</v>
      </c>
      <c r="F1776" s="147" t="str">
        <f>TRIM(CLEAN(TEXT(IFERROR(INDEX('Snakeden MR'!$W$4:$X$3028,MATCH($A1776,'Snakeden MR'!$X$4:$X$3028,0),1),"-"),"@")))</f>
        <v>-</v>
      </c>
      <c r="G1776" s="159" t="str">
        <f t="shared" si="54"/>
        <v>Not Found</v>
      </c>
      <c r="H1776" t="str" cm="1">
        <f t="array" ref="H1776">IF(SUMPRODUCT((TRIM(C1776:F1776)&lt;&gt;"-")*1)=0,
    "No Data",
    IF(COUNTIF(C1776:F1776,INDEX(_xlfn._xlws.FILTER(C1776:F1776,TRIM(C1776:F1776)&lt;&gt;"-"),1))=SUMPRODUCT((TRIM(C1776:F1776)&lt;&gt;"-")*1),
    "No Change",
    "Change"))</f>
        <v>No Data</v>
      </c>
      <c r="I1776" s="159"/>
      <c r="J1776"/>
      <c r="K1776" s="163"/>
      <c r="L1776" s="147" t="str">
        <f>TRIM(CLEAN(TEXT(IFERROR(INDEX('Glade MR'!$B$4:$C$3000,MATCH($A1776,'Glade MR'!$C$4:$C$3000,0),1),"-"),"@")))</f>
        <v>-</v>
      </c>
      <c r="M1776" s="147" t="str">
        <f>TRIM(CLEAN(TEXT(IFERROR(INDEX('Glade MR'!$I$4:$J$3000,MATCH($A1776,'Glade MR'!$J$4:$J$3000,0),1),"-"),"@")))</f>
        <v>-</v>
      </c>
      <c r="N1776" s="147" t="str">
        <f>TRIM(CLEAN(TEXT(IFERROR(INDEX('Glade MR'!$P$4:$Q$3000,MATCH($A1776,'Glade MR'!$Q$4:$Q$3000,0),1),"-"),"@")))</f>
        <v>-</v>
      </c>
      <c r="O1776" s="147" t="str">
        <f>TRIM(CLEAN(TEXT(IFERROR(INDEX('Glade MR'!$W$4:$X$3000,MATCH($A1776,'Glade MR'!$X$4:$X$3000,0),1),"-"),"@")))</f>
        <v>-</v>
      </c>
      <c r="P1776" s="159" t="str">
        <f t="shared" si="55"/>
        <v>Not Found</v>
      </c>
      <c r="Q1776" t="str" cm="1">
        <f t="array" ref="Q1776">IF(SUMPRODUCT((TRIM(L1776:O1776)&lt;&gt;"-")*1)=0,
    "No Data",
    IF(COUNTIF(L1776:O1776,INDEX(_xlfn._xlws.FILTER(L1776:O1776,TRIM(L1776:O1776)&lt;&gt;"-"),1))=SUMPRODUCT((TRIM(L1776:O1776)&lt;&gt;"-")*1),
    "No Change",
    "Change"))</f>
        <v>No Data</v>
      </c>
      <c r="R1776" s="159"/>
      <c r="S1776" s="111"/>
    </row>
    <row r="1777" spans="1:19" x14ac:dyDescent="0.3">
      <c r="A1777" t="s">
        <v>2357</v>
      </c>
      <c r="B1777" t="s">
        <v>1137</v>
      </c>
      <c r="C1777" s="160" t="str">
        <f>TRIM(CLEAN(TEXT(IFERROR(INDEX('Snakeden MR'!$B$4:$C$3028,MATCH($A1777,'Snakeden MR'!$C$4:$C$3028,0),1),"-"),"@")))</f>
        <v>-</v>
      </c>
      <c r="D1777" s="147" t="str">
        <f>TRIM(CLEAN(TEXT(IFERROR(INDEX('Snakeden MR'!$I$4:$J$3028,MATCH($A1777,'Snakeden MR'!$J$4:$J$3028,0),1),"-"),"@")))</f>
        <v>-</v>
      </c>
      <c r="E1777" s="147" t="str">
        <f>TRIM(CLEAN(TEXT(IFERROR(INDEX('Snakeden MR'!$P$4:$Q$3028,MATCH($A1777,'Snakeden MR'!$Q$4:$Q$3028,0),1),"-"),"@")))</f>
        <v>-</v>
      </c>
      <c r="F1777" s="147" t="str">
        <f>TRIM(CLEAN(TEXT(IFERROR(INDEX('Snakeden MR'!$W$4:$X$3028,MATCH($A1777,'Snakeden MR'!$X$4:$X$3028,0),1),"-"),"@")))</f>
        <v>-</v>
      </c>
      <c r="G1777" s="159" t="str">
        <f t="shared" si="54"/>
        <v>Not Found</v>
      </c>
      <c r="H1777" t="str" cm="1">
        <f t="array" ref="H1777">IF(SUMPRODUCT((TRIM(C1777:F1777)&lt;&gt;"-")*1)=0,
    "No Data",
    IF(COUNTIF(C1777:F1777,INDEX(_xlfn._xlws.FILTER(C1777:F1777,TRIM(C1777:F1777)&lt;&gt;"-"),1))=SUMPRODUCT((TRIM(C1777:F1777)&lt;&gt;"-")*1),
    "No Change",
    "Change"))</f>
        <v>No Data</v>
      </c>
      <c r="I1777" s="159"/>
      <c r="J1777"/>
      <c r="K1777" s="163"/>
      <c r="L1777" s="147" t="str">
        <f>TRIM(CLEAN(TEXT(IFERROR(INDEX('Glade MR'!$B$4:$C$3000,MATCH($A1777,'Glade MR'!$C$4:$C$3000,0),1),"-"),"@")))</f>
        <v>-</v>
      </c>
      <c r="M1777" s="147" t="str">
        <f>TRIM(CLEAN(TEXT(IFERROR(INDEX('Glade MR'!$I$4:$J$3000,MATCH($A1777,'Glade MR'!$J$4:$J$3000,0),1),"-"),"@")))</f>
        <v>-</v>
      </c>
      <c r="N1777" s="147" t="str">
        <f>TRIM(CLEAN(TEXT(IFERROR(INDEX('Glade MR'!$P$4:$Q$3000,MATCH($A1777,'Glade MR'!$Q$4:$Q$3000,0),1),"-"),"@")))</f>
        <v>-</v>
      </c>
      <c r="O1777" s="147" t="str">
        <f>TRIM(CLEAN(TEXT(IFERROR(INDEX('Glade MR'!$W$4:$X$3000,MATCH($A1777,'Glade MR'!$X$4:$X$3000,0),1),"-"),"@")))</f>
        <v>-</v>
      </c>
      <c r="P1777" s="159" t="str">
        <f t="shared" si="55"/>
        <v>Not Found</v>
      </c>
      <c r="Q1777" t="str" cm="1">
        <f t="array" ref="Q1777">IF(SUMPRODUCT((TRIM(L1777:O1777)&lt;&gt;"-")*1)=0,
    "No Data",
    IF(COUNTIF(L1777:O1777,INDEX(_xlfn._xlws.FILTER(L1777:O1777,TRIM(L1777:O1777)&lt;&gt;"-"),1))=SUMPRODUCT((TRIM(L1777:O1777)&lt;&gt;"-")*1),
    "No Change",
    "Change"))</f>
        <v>No Data</v>
      </c>
      <c r="R1777" s="159"/>
      <c r="S1777" s="111"/>
    </row>
    <row r="1778" spans="1:19" x14ac:dyDescent="0.3">
      <c r="A1778" t="s">
        <v>2358</v>
      </c>
      <c r="B1778" t="s">
        <v>1145</v>
      </c>
      <c r="C1778" s="160" t="str">
        <f>TRIM(CLEAN(TEXT(IFERROR(INDEX('Snakeden MR'!$B$4:$C$3028,MATCH($A1778,'Snakeden MR'!$C$4:$C$3028,0),1),"-"),"@")))</f>
        <v>-</v>
      </c>
      <c r="D1778" s="147" t="str">
        <f>TRIM(CLEAN(TEXT(IFERROR(INDEX('Snakeden MR'!$I$4:$J$3028,MATCH($A1778,'Snakeden MR'!$J$4:$J$3028,0),1),"-"),"@")))</f>
        <v>-</v>
      </c>
      <c r="E1778" s="147" t="str">
        <f>TRIM(CLEAN(TEXT(IFERROR(INDEX('Snakeden MR'!$P$4:$Q$3028,MATCH($A1778,'Snakeden MR'!$Q$4:$Q$3028,0),1),"-"),"@")))</f>
        <v>-</v>
      </c>
      <c r="F1778" s="147" t="str">
        <f>TRIM(CLEAN(TEXT(IFERROR(INDEX('Snakeden MR'!$W$4:$X$3028,MATCH($A1778,'Snakeden MR'!$X$4:$X$3028,0),1),"-"),"@")))</f>
        <v>-</v>
      </c>
      <c r="G1778" s="159" t="str">
        <f t="shared" si="54"/>
        <v>Not Found</v>
      </c>
      <c r="H1778" t="str" cm="1">
        <f t="array" ref="H1778">IF(SUMPRODUCT((TRIM(C1778:F1778)&lt;&gt;"-")*1)=0,
    "No Data",
    IF(COUNTIF(C1778:F1778,INDEX(_xlfn._xlws.FILTER(C1778:F1778,TRIM(C1778:F1778)&lt;&gt;"-"),1))=SUMPRODUCT((TRIM(C1778:F1778)&lt;&gt;"-")*1),
    "No Change",
    "Change"))</f>
        <v>No Data</v>
      </c>
      <c r="I1778" s="159"/>
      <c r="J1778"/>
      <c r="K1778" s="163"/>
      <c r="L1778" s="147" t="str">
        <f>TRIM(CLEAN(TEXT(IFERROR(INDEX('Glade MR'!$B$4:$C$3000,MATCH($A1778,'Glade MR'!$C$4:$C$3000,0),1),"-"),"@")))</f>
        <v>-</v>
      </c>
      <c r="M1778" s="147" t="str">
        <f>TRIM(CLEAN(TEXT(IFERROR(INDEX('Glade MR'!$I$4:$J$3000,MATCH($A1778,'Glade MR'!$J$4:$J$3000,0),1),"-"),"@")))</f>
        <v>-</v>
      </c>
      <c r="N1778" s="147" t="str">
        <f>TRIM(CLEAN(TEXT(IFERROR(INDEX('Glade MR'!$P$4:$Q$3000,MATCH($A1778,'Glade MR'!$Q$4:$Q$3000,0),1),"-"),"@")))</f>
        <v>-</v>
      </c>
      <c r="O1778" s="147" t="str">
        <f>TRIM(CLEAN(TEXT(IFERROR(INDEX('Glade MR'!$W$4:$X$3000,MATCH($A1778,'Glade MR'!$X$4:$X$3000,0),1),"-"),"@")))</f>
        <v>-</v>
      </c>
      <c r="P1778" s="159" t="str">
        <f t="shared" si="55"/>
        <v>Not Found</v>
      </c>
      <c r="Q1778" t="str" cm="1">
        <f t="array" ref="Q1778">IF(SUMPRODUCT((TRIM(L1778:O1778)&lt;&gt;"-")*1)=0,
    "No Data",
    IF(COUNTIF(L1778:O1778,INDEX(_xlfn._xlws.FILTER(L1778:O1778,TRIM(L1778:O1778)&lt;&gt;"-"),1))=SUMPRODUCT((TRIM(L1778:O1778)&lt;&gt;"-")*1),
    "No Change",
    "Change"))</f>
        <v>No Data</v>
      </c>
      <c r="R1778" s="159"/>
      <c r="S1778" s="111"/>
    </row>
    <row r="1779" spans="1:19" x14ac:dyDescent="0.3">
      <c r="A1779" t="s">
        <v>48</v>
      </c>
      <c r="B1779" t="s">
        <v>1145</v>
      </c>
      <c r="C1779" s="160" t="str">
        <f>TRIM(CLEAN(TEXT(IFERROR(INDEX('Snakeden MR'!$B$4:$C$3028,MATCH($A1779,'Snakeden MR'!$C$4:$C$3028,0),1),"-"),"@")))</f>
        <v>-</v>
      </c>
      <c r="D1779" s="147" t="str">
        <f>TRIM(CLEAN(TEXT(IFERROR(INDEX('Snakeden MR'!$I$4:$J$3028,MATCH($A1779,'Snakeden MR'!$J$4:$J$3028,0),1),"-"),"@")))</f>
        <v>-</v>
      </c>
      <c r="E1779" s="147" t="str">
        <f>TRIM(CLEAN(TEXT(IFERROR(INDEX('Snakeden MR'!$P$4:$Q$3028,MATCH($A1779,'Snakeden MR'!$Q$4:$Q$3028,0),1),"-"),"@")))</f>
        <v>Pool B</v>
      </c>
      <c r="F1779" s="147" t="str">
        <f>TRIM(CLEAN(TEXT(IFERROR(INDEX('Snakeden MR'!$W$4:$X$3028,MATCH($A1779,'Snakeden MR'!$X$4:$X$3028,0),1),"-"),"@")))</f>
        <v>-</v>
      </c>
      <c r="G1779" s="159" t="str">
        <f t="shared" si="54"/>
        <v>Found</v>
      </c>
      <c r="H1779" t="str" cm="1">
        <f t="array" ref="H1779">IF(SUMPRODUCT((TRIM(C1779:F1779)&lt;&gt;"-")*1)=0,
    "No Data",
    IF(COUNTIF(C1779:F1779,INDEX(_xlfn._xlws.FILTER(C1779:F1779,TRIM(C1779:F1779)&lt;&gt;"-"),1))=SUMPRODUCT((TRIM(C1779:F1779)&lt;&gt;"-")*1),
    "No Change",
    "Change"))</f>
        <v>No Change</v>
      </c>
      <c r="I1779" s="159"/>
      <c r="J1779"/>
      <c r="K1779" s="163"/>
      <c r="L1779" s="147" t="str">
        <f>TRIM(CLEAN(TEXT(IFERROR(INDEX('Glade MR'!$B$4:$C$3000,MATCH($A1779,'Glade MR'!$C$4:$C$3000,0),1),"-"),"@")))</f>
        <v>-</v>
      </c>
      <c r="M1779" s="147" t="str">
        <f>TRIM(CLEAN(TEXT(IFERROR(INDEX('Glade MR'!$I$4:$J$3000,MATCH($A1779,'Glade MR'!$J$4:$J$3000,0),1),"-"),"@")))</f>
        <v>-</v>
      </c>
      <c r="N1779" s="147" t="str">
        <f>TRIM(CLEAN(TEXT(IFERROR(INDEX('Glade MR'!$P$4:$Q$3000,MATCH($A1779,'Glade MR'!$Q$4:$Q$3000,0),1),"-"),"@")))</f>
        <v>-</v>
      </c>
      <c r="O1779" s="147" t="str">
        <f>TRIM(CLEAN(TEXT(IFERROR(INDEX('Glade MR'!$W$4:$X$3000,MATCH($A1779,'Glade MR'!$X$4:$X$3000,0),1),"-"),"@")))</f>
        <v>-</v>
      </c>
      <c r="P1779" s="159" t="str">
        <f t="shared" si="55"/>
        <v>Not Found</v>
      </c>
      <c r="Q1779" t="str" cm="1">
        <f t="array" ref="Q1779">IF(SUMPRODUCT((TRIM(L1779:O1779)&lt;&gt;"-")*1)=0,
    "No Data",
    IF(COUNTIF(L1779:O1779,INDEX(_xlfn._xlws.FILTER(L1779:O1779,TRIM(L1779:O1779)&lt;&gt;"-"),1))=SUMPRODUCT((TRIM(L1779:O1779)&lt;&gt;"-")*1),
    "No Change",
    "Change"))</f>
        <v>No Data</v>
      </c>
      <c r="R1779" s="159"/>
      <c r="S1779" s="111"/>
    </row>
    <row r="1780" spans="1:19" x14ac:dyDescent="0.3">
      <c r="A1780" t="s">
        <v>2359</v>
      </c>
      <c r="B1780" t="s">
        <v>1145</v>
      </c>
      <c r="C1780" s="160" t="str">
        <f>TRIM(CLEAN(TEXT(IFERROR(INDEX('Snakeden MR'!$B$4:$C$3028,MATCH($A1780,'Snakeden MR'!$C$4:$C$3028,0),1),"-"),"@")))</f>
        <v>-</v>
      </c>
      <c r="D1780" s="147" t="str">
        <f>TRIM(CLEAN(TEXT(IFERROR(INDEX('Snakeden MR'!$I$4:$J$3028,MATCH($A1780,'Snakeden MR'!$J$4:$J$3028,0),1),"-"),"@")))</f>
        <v>-</v>
      </c>
      <c r="E1780" s="147" t="str">
        <f>TRIM(CLEAN(TEXT(IFERROR(INDEX('Snakeden MR'!$P$4:$Q$3028,MATCH($A1780,'Snakeden MR'!$Q$4:$Q$3028,0),1),"-"),"@")))</f>
        <v>-</v>
      </c>
      <c r="F1780" s="147" t="str">
        <f>TRIM(CLEAN(TEXT(IFERROR(INDEX('Snakeden MR'!$W$4:$X$3028,MATCH($A1780,'Snakeden MR'!$X$4:$X$3028,0),1),"-"),"@")))</f>
        <v>-</v>
      </c>
      <c r="G1780" s="159" t="str">
        <f t="shared" si="54"/>
        <v>Not Found</v>
      </c>
      <c r="H1780" t="str" cm="1">
        <f t="array" ref="H1780">IF(SUMPRODUCT((TRIM(C1780:F1780)&lt;&gt;"-")*1)=0,
    "No Data",
    IF(COUNTIF(C1780:F1780,INDEX(_xlfn._xlws.FILTER(C1780:F1780,TRIM(C1780:F1780)&lt;&gt;"-"),1))=SUMPRODUCT((TRIM(C1780:F1780)&lt;&gt;"-")*1),
    "No Change",
    "Change"))</f>
        <v>No Data</v>
      </c>
      <c r="I1780" s="159"/>
      <c r="J1780"/>
      <c r="K1780" s="163"/>
      <c r="L1780" s="147" t="str">
        <f>TRIM(CLEAN(TEXT(IFERROR(INDEX('Glade MR'!$B$4:$C$3000,MATCH($A1780,'Glade MR'!$C$4:$C$3000,0),1),"-"),"@")))</f>
        <v>-</v>
      </c>
      <c r="M1780" s="147" t="str">
        <f>TRIM(CLEAN(TEXT(IFERROR(INDEX('Glade MR'!$I$4:$J$3000,MATCH($A1780,'Glade MR'!$J$4:$J$3000,0),1),"-"),"@")))</f>
        <v>-</v>
      </c>
      <c r="N1780" s="147" t="str">
        <f>TRIM(CLEAN(TEXT(IFERROR(INDEX('Glade MR'!$P$4:$Q$3000,MATCH($A1780,'Glade MR'!$Q$4:$Q$3000,0),1),"-"),"@")))</f>
        <v>-</v>
      </c>
      <c r="O1780" s="147" t="str">
        <f>TRIM(CLEAN(TEXT(IFERROR(INDEX('Glade MR'!$W$4:$X$3000,MATCH($A1780,'Glade MR'!$X$4:$X$3000,0),1),"-"),"@")))</f>
        <v>-</v>
      </c>
      <c r="P1780" s="159" t="str">
        <f t="shared" si="55"/>
        <v>Not Found</v>
      </c>
      <c r="Q1780" t="str" cm="1">
        <f t="array" ref="Q1780">IF(SUMPRODUCT((TRIM(L1780:O1780)&lt;&gt;"-")*1)=0,
    "No Data",
    IF(COUNTIF(L1780:O1780,INDEX(_xlfn._xlws.FILTER(L1780:O1780,TRIM(L1780:O1780)&lt;&gt;"-"),1))=SUMPRODUCT((TRIM(L1780:O1780)&lt;&gt;"-")*1),
    "No Change",
    "Change"))</f>
        <v>No Data</v>
      </c>
      <c r="R1780" s="159"/>
      <c r="S1780" s="111"/>
    </row>
    <row r="1781" spans="1:19" x14ac:dyDescent="0.3">
      <c r="A1781" t="s">
        <v>2360</v>
      </c>
      <c r="B1781" t="s">
        <v>1145</v>
      </c>
      <c r="C1781" s="160" t="str">
        <f>TRIM(CLEAN(TEXT(IFERROR(INDEX('Snakeden MR'!$B$4:$C$3028,MATCH($A1781,'Snakeden MR'!$C$4:$C$3028,0),1),"-"),"@")))</f>
        <v>-</v>
      </c>
      <c r="D1781" s="147" t="str">
        <f>TRIM(CLEAN(TEXT(IFERROR(INDEX('Snakeden MR'!$I$4:$J$3028,MATCH($A1781,'Snakeden MR'!$J$4:$J$3028,0),1),"-"),"@")))</f>
        <v>-</v>
      </c>
      <c r="E1781" s="147" t="str">
        <f>TRIM(CLEAN(TEXT(IFERROR(INDEX('Snakeden MR'!$P$4:$Q$3028,MATCH($A1781,'Snakeden MR'!$Q$4:$Q$3028,0),1),"-"),"@")))</f>
        <v>-</v>
      </c>
      <c r="F1781" s="147" t="str">
        <f>TRIM(CLEAN(TEXT(IFERROR(INDEX('Snakeden MR'!$W$4:$X$3028,MATCH($A1781,'Snakeden MR'!$X$4:$X$3028,0),1),"-"),"@")))</f>
        <v>-</v>
      </c>
      <c r="G1781" s="159" t="str">
        <f t="shared" si="54"/>
        <v>Not Found</v>
      </c>
      <c r="H1781" t="str" cm="1">
        <f t="array" ref="H1781">IF(SUMPRODUCT((TRIM(C1781:F1781)&lt;&gt;"-")*1)=0,
    "No Data",
    IF(COUNTIF(C1781:F1781,INDEX(_xlfn._xlws.FILTER(C1781:F1781,TRIM(C1781:F1781)&lt;&gt;"-"),1))=SUMPRODUCT((TRIM(C1781:F1781)&lt;&gt;"-")*1),
    "No Change",
    "Change"))</f>
        <v>No Data</v>
      </c>
      <c r="I1781" s="159"/>
      <c r="J1781"/>
      <c r="K1781" s="163"/>
      <c r="L1781" s="147" t="str">
        <f>TRIM(CLEAN(TEXT(IFERROR(INDEX('Glade MR'!$B$4:$C$3000,MATCH($A1781,'Glade MR'!$C$4:$C$3000,0),1),"-"),"@")))</f>
        <v>-</v>
      </c>
      <c r="M1781" s="147" t="str">
        <f>TRIM(CLEAN(TEXT(IFERROR(INDEX('Glade MR'!$I$4:$J$3000,MATCH($A1781,'Glade MR'!$J$4:$J$3000,0),1),"-"),"@")))</f>
        <v>-</v>
      </c>
      <c r="N1781" s="147" t="str">
        <f>TRIM(CLEAN(TEXT(IFERROR(INDEX('Glade MR'!$P$4:$Q$3000,MATCH($A1781,'Glade MR'!$Q$4:$Q$3000,0),1),"-"),"@")))</f>
        <v>-</v>
      </c>
      <c r="O1781" s="147" t="str">
        <f>TRIM(CLEAN(TEXT(IFERROR(INDEX('Glade MR'!$W$4:$X$3000,MATCH($A1781,'Glade MR'!$X$4:$X$3000,0),1),"-"),"@")))</f>
        <v>-</v>
      </c>
      <c r="P1781" s="159" t="str">
        <f t="shared" si="55"/>
        <v>Not Found</v>
      </c>
      <c r="Q1781" t="str" cm="1">
        <f t="array" ref="Q1781">IF(SUMPRODUCT((TRIM(L1781:O1781)&lt;&gt;"-")*1)=0,
    "No Data",
    IF(COUNTIF(L1781:O1781,INDEX(_xlfn._xlws.FILTER(L1781:O1781,TRIM(L1781:O1781)&lt;&gt;"-"),1))=SUMPRODUCT((TRIM(L1781:O1781)&lt;&gt;"-")*1),
    "No Change",
    "Change"))</f>
        <v>No Data</v>
      </c>
      <c r="R1781" s="159"/>
      <c r="S1781" s="111"/>
    </row>
    <row r="1782" spans="1:19" x14ac:dyDescent="0.3">
      <c r="A1782" t="s">
        <v>639</v>
      </c>
      <c r="B1782" t="s">
        <v>1137</v>
      </c>
      <c r="C1782" s="160" t="str">
        <f>TRIM(CLEAN(TEXT(IFERROR(INDEX('Snakeden MR'!$B$4:$C$3028,MATCH($A1782,'Snakeden MR'!$C$4:$C$3028,0),1),"-"),"@")))</f>
        <v>-</v>
      </c>
      <c r="D1782" s="147" t="str">
        <f>TRIM(CLEAN(TEXT(IFERROR(INDEX('Snakeden MR'!$I$4:$J$3028,MATCH($A1782,'Snakeden MR'!$J$4:$J$3028,0),1),"-"),"@")))</f>
        <v>-</v>
      </c>
      <c r="E1782" s="147" t="str">
        <f>TRIM(CLEAN(TEXT(IFERROR(INDEX('Snakeden MR'!$P$4:$Q$3028,MATCH($A1782,'Snakeden MR'!$Q$4:$Q$3028,0),1),"-"),"@")))</f>
        <v>-</v>
      </c>
      <c r="F1782" s="147" t="str">
        <f>TRIM(CLEAN(TEXT(IFERROR(INDEX('Snakeden MR'!$W$4:$X$3028,MATCH($A1782,'Snakeden MR'!$X$4:$X$3028,0),1),"-"),"@")))</f>
        <v>-</v>
      </c>
      <c r="G1782" s="159" t="str">
        <f t="shared" si="54"/>
        <v>Not Found</v>
      </c>
      <c r="H1782" t="str" cm="1">
        <f t="array" ref="H1782">IF(SUMPRODUCT((TRIM(C1782:F1782)&lt;&gt;"-")*1)=0,
    "No Data",
    IF(COUNTIF(C1782:F1782,INDEX(_xlfn._xlws.FILTER(C1782:F1782,TRIM(C1782:F1782)&lt;&gt;"-"),1))=SUMPRODUCT((TRIM(C1782:F1782)&lt;&gt;"-")*1),
    "No Change",
    "Change"))</f>
        <v>No Data</v>
      </c>
      <c r="I1782" s="159"/>
      <c r="J1782"/>
      <c r="K1782" s="163"/>
      <c r="L1782" s="147" t="str">
        <f>TRIM(CLEAN(TEXT(IFERROR(INDEX('Glade MR'!$B$4:$C$3000,MATCH($A1782,'Glade MR'!$C$4:$C$3000,0),1),"-"),"@")))</f>
        <v>Pool 1</v>
      </c>
      <c r="M1782" s="147" t="str">
        <f>TRIM(CLEAN(TEXT(IFERROR(INDEX('Glade MR'!$I$4:$J$3000,MATCH($A1782,'Glade MR'!$J$4:$J$3000,0),1),"-"),"@")))</f>
        <v>Pool 1</v>
      </c>
      <c r="N1782" s="147" t="str">
        <f>TRIM(CLEAN(TEXT(IFERROR(INDEX('Glade MR'!$P$4:$Q$3000,MATCH($A1782,'Glade MR'!$Q$4:$Q$3000,0),1),"-"),"@")))</f>
        <v>Pool 1</v>
      </c>
      <c r="O1782" s="147" t="str">
        <f>TRIM(CLEAN(TEXT(IFERROR(INDEX('Glade MR'!$W$4:$X$3000,MATCH($A1782,'Glade MR'!$X$4:$X$3000,0),1),"-"),"@")))</f>
        <v>Pool 1</v>
      </c>
      <c r="P1782" s="159" t="str">
        <f t="shared" si="55"/>
        <v>Found</v>
      </c>
      <c r="Q1782" t="str" cm="1">
        <f t="array" ref="Q1782">IF(SUMPRODUCT((TRIM(L1782:O1782)&lt;&gt;"-")*1)=0,
    "No Data",
    IF(COUNTIF(L1782:O1782,INDEX(_xlfn._xlws.FILTER(L1782:O1782,TRIM(L1782:O1782)&lt;&gt;"-"),1))=SUMPRODUCT((TRIM(L1782:O1782)&lt;&gt;"-")*1),
    "No Change",
    "Change"))</f>
        <v>No Change</v>
      </c>
      <c r="R1782" s="159"/>
      <c r="S1782" s="111"/>
    </row>
    <row r="1783" spans="1:19" x14ac:dyDescent="0.3">
      <c r="A1783" t="s">
        <v>2361</v>
      </c>
      <c r="B1783" t="s">
        <v>1145</v>
      </c>
      <c r="C1783" s="160" t="str">
        <f>TRIM(CLEAN(TEXT(IFERROR(INDEX('Snakeden MR'!$B$4:$C$3028,MATCH($A1783,'Snakeden MR'!$C$4:$C$3028,0),1),"-"),"@")))</f>
        <v>-</v>
      </c>
      <c r="D1783" s="147" t="str">
        <f>TRIM(CLEAN(TEXT(IFERROR(INDEX('Snakeden MR'!$I$4:$J$3028,MATCH($A1783,'Snakeden MR'!$J$4:$J$3028,0),1),"-"),"@")))</f>
        <v>-</v>
      </c>
      <c r="E1783" s="147" t="str">
        <f>TRIM(CLEAN(TEXT(IFERROR(INDEX('Snakeden MR'!$P$4:$Q$3028,MATCH($A1783,'Snakeden MR'!$Q$4:$Q$3028,0),1),"-"),"@")))</f>
        <v>-</v>
      </c>
      <c r="F1783" s="147" t="str">
        <f>TRIM(CLEAN(TEXT(IFERROR(INDEX('Snakeden MR'!$W$4:$X$3028,MATCH($A1783,'Snakeden MR'!$X$4:$X$3028,0),1),"-"),"@")))</f>
        <v>-</v>
      </c>
      <c r="G1783" s="159" t="str">
        <f t="shared" si="54"/>
        <v>Not Found</v>
      </c>
      <c r="H1783" t="str" cm="1">
        <f t="array" ref="H1783">IF(SUMPRODUCT((TRIM(C1783:F1783)&lt;&gt;"-")*1)=0,
    "No Data",
    IF(COUNTIF(C1783:F1783,INDEX(_xlfn._xlws.FILTER(C1783:F1783,TRIM(C1783:F1783)&lt;&gt;"-"),1))=SUMPRODUCT((TRIM(C1783:F1783)&lt;&gt;"-")*1),
    "No Change",
    "Change"))</f>
        <v>No Data</v>
      </c>
      <c r="I1783" s="159"/>
      <c r="J1783"/>
      <c r="K1783" s="163"/>
      <c r="L1783" s="147" t="str">
        <f>TRIM(CLEAN(TEXT(IFERROR(INDEX('Glade MR'!$B$4:$C$3000,MATCH($A1783,'Glade MR'!$C$4:$C$3000,0),1),"-"),"@")))</f>
        <v>-</v>
      </c>
      <c r="M1783" s="147" t="str">
        <f>TRIM(CLEAN(TEXT(IFERROR(INDEX('Glade MR'!$I$4:$J$3000,MATCH($A1783,'Glade MR'!$J$4:$J$3000,0),1),"-"),"@")))</f>
        <v>-</v>
      </c>
      <c r="N1783" s="147" t="str">
        <f>TRIM(CLEAN(TEXT(IFERROR(INDEX('Glade MR'!$P$4:$Q$3000,MATCH($A1783,'Glade MR'!$Q$4:$Q$3000,0),1),"-"),"@")))</f>
        <v>-</v>
      </c>
      <c r="O1783" s="147" t="str">
        <f>TRIM(CLEAN(TEXT(IFERROR(INDEX('Glade MR'!$W$4:$X$3000,MATCH($A1783,'Glade MR'!$X$4:$X$3000,0),1),"-"),"@")))</f>
        <v>-</v>
      </c>
      <c r="P1783" s="159" t="str">
        <f t="shared" si="55"/>
        <v>Not Found</v>
      </c>
      <c r="Q1783" t="str" cm="1">
        <f t="array" ref="Q1783">IF(SUMPRODUCT((TRIM(L1783:O1783)&lt;&gt;"-")*1)=0,
    "No Data",
    IF(COUNTIF(L1783:O1783,INDEX(_xlfn._xlws.FILTER(L1783:O1783,TRIM(L1783:O1783)&lt;&gt;"-"),1))=SUMPRODUCT((TRIM(L1783:O1783)&lt;&gt;"-")*1),
    "No Change",
    "Change"))</f>
        <v>No Data</v>
      </c>
      <c r="R1783" s="159"/>
      <c r="S1783" s="111"/>
    </row>
    <row r="1784" spans="1:19" x14ac:dyDescent="0.3">
      <c r="A1784" t="s">
        <v>292</v>
      </c>
      <c r="B1784" t="s">
        <v>1145</v>
      </c>
      <c r="C1784" s="160" t="str">
        <f>TRIM(CLEAN(TEXT(IFERROR(INDEX('Snakeden MR'!$B$4:$C$3028,MATCH($A1784,'Snakeden MR'!$C$4:$C$3028,0),1),"-"),"@")))</f>
        <v>-</v>
      </c>
      <c r="D1784" s="147" t="str">
        <f>TRIM(CLEAN(TEXT(IFERROR(INDEX('Snakeden MR'!$I$4:$J$3028,MATCH($A1784,'Snakeden MR'!$J$4:$J$3028,0),1),"-"),"@")))</f>
        <v>-</v>
      </c>
      <c r="E1784" s="147" t="str">
        <f>TRIM(CLEAN(TEXT(IFERROR(INDEX('Snakeden MR'!$P$4:$Q$3028,MATCH($A1784,'Snakeden MR'!$Q$4:$Q$3028,0),1),"-"),"@")))</f>
        <v>Pool 2</v>
      </c>
      <c r="F1784" s="147" t="str">
        <f>TRIM(CLEAN(TEXT(IFERROR(INDEX('Snakeden MR'!$W$4:$X$3028,MATCH($A1784,'Snakeden MR'!$X$4:$X$3028,0),1),"-"),"@")))</f>
        <v>-</v>
      </c>
      <c r="G1784" s="159" t="str">
        <f t="shared" si="54"/>
        <v>Found</v>
      </c>
      <c r="H1784" t="str" cm="1">
        <f t="array" ref="H1784">IF(SUMPRODUCT((TRIM(C1784:F1784)&lt;&gt;"-")*1)=0,
    "No Data",
    IF(COUNTIF(C1784:F1784,INDEX(_xlfn._xlws.FILTER(C1784:F1784,TRIM(C1784:F1784)&lt;&gt;"-"),1))=SUMPRODUCT((TRIM(C1784:F1784)&lt;&gt;"-")*1),
    "No Change",
    "Change"))</f>
        <v>No Change</v>
      </c>
      <c r="I1784" s="159"/>
      <c r="J1784"/>
      <c r="K1784" s="163"/>
      <c r="L1784" s="147" t="str">
        <f>TRIM(CLEAN(TEXT(IFERROR(INDEX('Glade MR'!$B$4:$C$3000,MATCH($A1784,'Glade MR'!$C$4:$C$3000,0),1),"-"),"@")))</f>
        <v>-</v>
      </c>
      <c r="M1784" s="147" t="str">
        <f>TRIM(CLEAN(TEXT(IFERROR(INDEX('Glade MR'!$I$4:$J$3000,MATCH($A1784,'Glade MR'!$J$4:$J$3000,0),1),"-"),"@")))</f>
        <v>-</v>
      </c>
      <c r="N1784" s="147" t="str">
        <f>TRIM(CLEAN(TEXT(IFERROR(INDEX('Glade MR'!$P$4:$Q$3000,MATCH($A1784,'Glade MR'!$Q$4:$Q$3000,0),1),"-"),"@")))</f>
        <v>-</v>
      </c>
      <c r="O1784" s="147" t="str">
        <f>TRIM(CLEAN(TEXT(IFERROR(INDEX('Glade MR'!$W$4:$X$3000,MATCH($A1784,'Glade MR'!$X$4:$X$3000,0),1),"-"),"@")))</f>
        <v>-</v>
      </c>
      <c r="P1784" s="159" t="str">
        <f t="shared" si="55"/>
        <v>Not Found</v>
      </c>
      <c r="Q1784" t="str" cm="1">
        <f t="array" ref="Q1784">IF(SUMPRODUCT((TRIM(L1784:O1784)&lt;&gt;"-")*1)=0,
    "No Data",
    IF(COUNTIF(L1784:O1784,INDEX(_xlfn._xlws.FILTER(L1784:O1784,TRIM(L1784:O1784)&lt;&gt;"-"),1))=SUMPRODUCT((TRIM(L1784:O1784)&lt;&gt;"-")*1),
    "No Change",
    "Change"))</f>
        <v>No Data</v>
      </c>
      <c r="R1784" s="159"/>
      <c r="S1784" s="111"/>
    </row>
    <row r="1785" spans="1:19" x14ac:dyDescent="0.3">
      <c r="A1785" t="s">
        <v>2362</v>
      </c>
      <c r="B1785" t="s">
        <v>1145</v>
      </c>
      <c r="C1785" s="160" t="str">
        <f>TRIM(CLEAN(TEXT(IFERROR(INDEX('Snakeden MR'!$B$4:$C$3028,MATCH($A1785,'Snakeden MR'!$C$4:$C$3028,0),1),"-"),"@")))</f>
        <v>-</v>
      </c>
      <c r="D1785" s="147" t="str">
        <f>TRIM(CLEAN(TEXT(IFERROR(INDEX('Snakeden MR'!$I$4:$J$3028,MATCH($A1785,'Snakeden MR'!$J$4:$J$3028,0),1),"-"),"@")))</f>
        <v>-</v>
      </c>
      <c r="E1785" s="147" t="str">
        <f>TRIM(CLEAN(TEXT(IFERROR(INDEX('Snakeden MR'!$P$4:$Q$3028,MATCH($A1785,'Snakeden MR'!$Q$4:$Q$3028,0),1),"-"),"@")))</f>
        <v>-</v>
      </c>
      <c r="F1785" s="147" t="str">
        <f>TRIM(CLEAN(TEXT(IFERROR(INDEX('Snakeden MR'!$W$4:$X$3028,MATCH($A1785,'Snakeden MR'!$X$4:$X$3028,0),1),"-"),"@")))</f>
        <v>-</v>
      </c>
      <c r="G1785" s="159" t="str">
        <f t="shared" si="54"/>
        <v>Not Found</v>
      </c>
      <c r="H1785" t="str" cm="1">
        <f t="array" ref="H1785">IF(SUMPRODUCT((TRIM(C1785:F1785)&lt;&gt;"-")*1)=0,
    "No Data",
    IF(COUNTIF(C1785:F1785,INDEX(_xlfn._xlws.FILTER(C1785:F1785,TRIM(C1785:F1785)&lt;&gt;"-"),1))=SUMPRODUCT((TRIM(C1785:F1785)&lt;&gt;"-")*1),
    "No Change",
    "Change"))</f>
        <v>No Data</v>
      </c>
      <c r="I1785" s="159"/>
      <c r="J1785"/>
      <c r="K1785" s="163"/>
      <c r="L1785" s="147" t="str">
        <f>TRIM(CLEAN(TEXT(IFERROR(INDEX('Glade MR'!$B$4:$C$3000,MATCH($A1785,'Glade MR'!$C$4:$C$3000,0),1),"-"),"@")))</f>
        <v>-</v>
      </c>
      <c r="M1785" s="147" t="str">
        <f>TRIM(CLEAN(TEXT(IFERROR(INDEX('Glade MR'!$I$4:$J$3000,MATCH($A1785,'Glade MR'!$J$4:$J$3000,0),1),"-"),"@")))</f>
        <v>-</v>
      </c>
      <c r="N1785" s="147" t="str">
        <f>TRIM(CLEAN(TEXT(IFERROR(INDEX('Glade MR'!$P$4:$Q$3000,MATCH($A1785,'Glade MR'!$Q$4:$Q$3000,0),1),"-"),"@")))</f>
        <v>-</v>
      </c>
      <c r="O1785" s="147" t="str">
        <f>TRIM(CLEAN(TEXT(IFERROR(INDEX('Glade MR'!$W$4:$X$3000,MATCH($A1785,'Glade MR'!$X$4:$X$3000,0),1),"-"),"@")))</f>
        <v>-</v>
      </c>
      <c r="P1785" s="159" t="str">
        <f t="shared" si="55"/>
        <v>Not Found</v>
      </c>
      <c r="Q1785" t="str" cm="1">
        <f t="array" ref="Q1785">IF(SUMPRODUCT((TRIM(L1785:O1785)&lt;&gt;"-")*1)=0,
    "No Data",
    IF(COUNTIF(L1785:O1785,INDEX(_xlfn._xlws.FILTER(L1785:O1785,TRIM(L1785:O1785)&lt;&gt;"-"),1))=SUMPRODUCT((TRIM(L1785:O1785)&lt;&gt;"-")*1),
    "No Change",
    "Change"))</f>
        <v>No Data</v>
      </c>
      <c r="R1785" s="159"/>
      <c r="S1785" s="111"/>
    </row>
    <row r="1786" spans="1:19" x14ac:dyDescent="0.3">
      <c r="A1786" t="s">
        <v>2363</v>
      </c>
      <c r="B1786" t="s">
        <v>1145</v>
      </c>
      <c r="C1786" s="160" t="str">
        <f>TRIM(CLEAN(TEXT(IFERROR(INDEX('Snakeden MR'!$B$4:$C$3028,MATCH($A1786,'Snakeden MR'!$C$4:$C$3028,0),1),"-"),"@")))</f>
        <v>-</v>
      </c>
      <c r="D1786" s="147" t="str">
        <f>TRIM(CLEAN(TEXT(IFERROR(INDEX('Snakeden MR'!$I$4:$J$3028,MATCH($A1786,'Snakeden MR'!$J$4:$J$3028,0),1),"-"),"@")))</f>
        <v>-</v>
      </c>
      <c r="E1786" s="147" t="str">
        <f>TRIM(CLEAN(TEXT(IFERROR(INDEX('Snakeden MR'!$P$4:$Q$3028,MATCH($A1786,'Snakeden MR'!$Q$4:$Q$3028,0),1),"-"),"@")))</f>
        <v>-</v>
      </c>
      <c r="F1786" s="147" t="str">
        <f>TRIM(CLEAN(TEXT(IFERROR(INDEX('Snakeden MR'!$W$4:$X$3028,MATCH($A1786,'Snakeden MR'!$X$4:$X$3028,0),1),"-"),"@")))</f>
        <v>-</v>
      </c>
      <c r="G1786" s="159" t="str">
        <f t="shared" si="54"/>
        <v>Not Found</v>
      </c>
      <c r="H1786" t="str" cm="1">
        <f t="array" ref="H1786">IF(SUMPRODUCT((TRIM(C1786:F1786)&lt;&gt;"-")*1)=0,
    "No Data",
    IF(COUNTIF(C1786:F1786,INDEX(_xlfn._xlws.FILTER(C1786:F1786,TRIM(C1786:F1786)&lt;&gt;"-"),1))=SUMPRODUCT((TRIM(C1786:F1786)&lt;&gt;"-")*1),
    "No Change",
    "Change"))</f>
        <v>No Data</v>
      </c>
      <c r="I1786" s="159"/>
      <c r="J1786"/>
      <c r="K1786" s="163"/>
      <c r="L1786" s="147" t="str">
        <f>TRIM(CLEAN(TEXT(IFERROR(INDEX('Glade MR'!$B$4:$C$3000,MATCH($A1786,'Glade MR'!$C$4:$C$3000,0),1),"-"),"@")))</f>
        <v>-</v>
      </c>
      <c r="M1786" s="147" t="str">
        <f>TRIM(CLEAN(TEXT(IFERROR(INDEX('Glade MR'!$I$4:$J$3000,MATCH($A1786,'Glade MR'!$J$4:$J$3000,0),1),"-"),"@")))</f>
        <v>-</v>
      </c>
      <c r="N1786" s="147" t="str">
        <f>TRIM(CLEAN(TEXT(IFERROR(INDEX('Glade MR'!$P$4:$Q$3000,MATCH($A1786,'Glade MR'!$Q$4:$Q$3000,0),1),"-"),"@")))</f>
        <v>-</v>
      </c>
      <c r="O1786" s="147" t="str">
        <f>TRIM(CLEAN(TEXT(IFERROR(INDEX('Glade MR'!$W$4:$X$3000,MATCH($A1786,'Glade MR'!$X$4:$X$3000,0),1),"-"),"@")))</f>
        <v>-</v>
      </c>
      <c r="P1786" s="159" t="str">
        <f t="shared" si="55"/>
        <v>Not Found</v>
      </c>
      <c r="Q1786" t="str" cm="1">
        <f t="array" ref="Q1786">IF(SUMPRODUCT((TRIM(L1786:O1786)&lt;&gt;"-")*1)=0,
    "No Data",
    IF(COUNTIF(L1786:O1786,INDEX(_xlfn._xlws.FILTER(L1786:O1786,TRIM(L1786:O1786)&lt;&gt;"-"),1))=SUMPRODUCT((TRIM(L1786:O1786)&lt;&gt;"-")*1),
    "No Change",
    "Change"))</f>
        <v>No Data</v>
      </c>
      <c r="R1786" s="159"/>
      <c r="S1786" s="111"/>
    </row>
    <row r="1787" spans="1:19" x14ac:dyDescent="0.3">
      <c r="A1787" t="s">
        <v>2364</v>
      </c>
      <c r="B1787" t="s">
        <v>1137</v>
      </c>
      <c r="C1787" s="160" t="str">
        <f>TRIM(CLEAN(TEXT(IFERROR(INDEX('Snakeden MR'!$B$4:$C$3028,MATCH($A1787,'Snakeden MR'!$C$4:$C$3028,0),1),"-"),"@")))</f>
        <v>-</v>
      </c>
      <c r="D1787" s="147" t="str">
        <f>TRIM(CLEAN(TEXT(IFERROR(INDEX('Snakeden MR'!$I$4:$J$3028,MATCH($A1787,'Snakeden MR'!$J$4:$J$3028,0),1),"-"),"@")))</f>
        <v>-</v>
      </c>
      <c r="E1787" s="147" t="str">
        <f>TRIM(CLEAN(TEXT(IFERROR(INDEX('Snakeden MR'!$P$4:$Q$3028,MATCH($A1787,'Snakeden MR'!$Q$4:$Q$3028,0),1),"-"),"@")))</f>
        <v>-</v>
      </c>
      <c r="F1787" s="147" t="str">
        <f>TRIM(CLEAN(TEXT(IFERROR(INDEX('Snakeden MR'!$W$4:$X$3028,MATCH($A1787,'Snakeden MR'!$X$4:$X$3028,0),1),"-"),"@")))</f>
        <v>-</v>
      </c>
      <c r="G1787" s="159" t="str">
        <f t="shared" si="54"/>
        <v>Not Found</v>
      </c>
      <c r="H1787" t="str" cm="1">
        <f t="array" ref="H1787">IF(SUMPRODUCT((TRIM(C1787:F1787)&lt;&gt;"-")*1)=0,
    "No Data",
    IF(COUNTIF(C1787:F1787,INDEX(_xlfn._xlws.FILTER(C1787:F1787,TRIM(C1787:F1787)&lt;&gt;"-"),1))=SUMPRODUCT((TRIM(C1787:F1787)&lt;&gt;"-")*1),
    "No Change",
    "Change"))</f>
        <v>No Data</v>
      </c>
      <c r="I1787" s="159"/>
      <c r="J1787"/>
      <c r="K1787" s="163"/>
      <c r="L1787" s="147" t="str">
        <f>TRIM(CLEAN(TEXT(IFERROR(INDEX('Glade MR'!$B$4:$C$3000,MATCH($A1787,'Glade MR'!$C$4:$C$3000,0),1),"-"),"@")))</f>
        <v>-</v>
      </c>
      <c r="M1787" s="147" t="str">
        <f>TRIM(CLEAN(TEXT(IFERROR(INDEX('Glade MR'!$I$4:$J$3000,MATCH($A1787,'Glade MR'!$J$4:$J$3000,0),1),"-"),"@")))</f>
        <v>-</v>
      </c>
      <c r="N1787" s="147" t="str">
        <f>TRIM(CLEAN(TEXT(IFERROR(INDEX('Glade MR'!$P$4:$Q$3000,MATCH($A1787,'Glade MR'!$Q$4:$Q$3000,0),1),"-"),"@")))</f>
        <v>-</v>
      </c>
      <c r="O1787" s="147" t="str">
        <f>TRIM(CLEAN(TEXT(IFERROR(INDEX('Glade MR'!$W$4:$X$3000,MATCH($A1787,'Glade MR'!$X$4:$X$3000,0),1),"-"),"@")))</f>
        <v>-</v>
      </c>
      <c r="P1787" s="159" t="str">
        <f t="shared" si="55"/>
        <v>Not Found</v>
      </c>
      <c r="Q1787" t="str" cm="1">
        <f t="array" ref="Q1787">IF(SUMPRODUCT((TRIM(L1787:O1787)&lt;&gt;"-")*1)=0,
    "No Data",
    IF(COUNTIF(L1787:O1787,INDEX(_xlfn._xlws.FILTER(L1787:O1787,TRIM(L1787:O1787)&lt;&gt;"-"),1))=SUMPRODUCT((TRIM(L1787:O1787)&lt;&gt;"-")*1),
    "No Change",
    "Change"))</f>
        <v>No Data</v>
      </c>
      <c r="R1787" s="159"/>
      <c r="S1787" s="111"/>
    </row>
    <row r="1788" spans="1:19" x14ac:dyDescent="0.3">
      <c r="A1788" t="s">
        <v>704</v>
      </c>
      <c r="B1788" t="s">
        <v>1137</v>
      </c>
      <c r="C1788" s="160" t="str">
        <f>TRIM(CLEAN(TEXT(IFERROR(INDEX('Snakeden MR'!$B$4:$C$3028,MATCH($A1788,'Snakeden MR'!$C$4:$C$3028,0),1),"-"),"@")))</f>
        <v>-</v>
      </c>
      <c r="D1788" s="147" t="str">
        <f>TRIM(CLEAN(TEXT(IFERROR(INDEX('Snakeden MR'!$I$4:$J$3028,MATCH($A1788,'Snakeden MR'!$J$4:$J$3028,0),1),"-"),"@")))</f>
        <v>-</v>
      </c>
      <c r="E1788" s="147" t="str">
        <f>TRIM(CLEAN(TEXT(IFERROR(INDEX('Snakeden MR'!$P$4:$Q$3028,MATCH($A1788,'Snakeden MR'!$Q$4:$Q$3028,0),1),"-"),"@")))</f>
        <v>-</v>
      </c>
      <c r="F1788" s="147" t="str">
        <f>TRIM(CLEAN(TEXT(IFERROR(INDEX('Snakeden MR'!$W$4:$X$3028,MATCH($A1788,'Snakeden MR'!$X$4:$X$3028,0),1),"-"),"@")))</f>
        <v>-</v>
      </c>
      <c r="G1788" s="159" t="str">
        <f t="shared" si="54"/>
        <v>Not Found</v>
      </c>
      <c r="H1788" t="str" cm="1">
        <f t="array" ref="H1788">IF(SUMPRODUCT((TRIM(C1788:F1788)&lt;&gt;"-")*1)=0,
    "No Data",
    IF(COUNTIF(C1788:F1788,INDEX(_xlfn._xlws.FILTER(C1788:F1788,TRIM(C1788:F1788)&lt;&gt;"-"),1))=SUMPRODUCT((TRIM(C1788:F1788)&lt;&gt;"-")*1),
    "No Change",
    "Change"))</f>
        <v>No Data</v>
      </c>
      <c r="I1788" s="159"/>
      <c r="J1788"/>
      <c r="K1788" s="163"/>
      <c r="L1788" s="147" t="str">
        <f>TRIM(CLEAN(TEXT(IFERROR(INDEX('Glade MR'!$B$4:$C$3000,MATCH($A1788,'Glade MR'!$C$4:$C$3000,0),1),"-"),"@")))</f>
        <v>-</v>
      </c>
      <c r="M1788" s="147" t="str">
        <f>TRIM(CLEAN(TEXT(IFERROR(INDEX('Glade MR'!$I$4:$J$3000,MATCH($A1788,'Glade MR'!$J$4:$J$3000,0),1),"-"),"@")))</f>
        <v>Pool 3</v>
      </c>
      <c r="N1788" s="147" t="str">
        <f>TRIM(CLEAN(TEXT(IFERROR(INDEX('Glade MR'!$P$4:$Q$3000,MATCH($A1788,'Glade MR'!$Q$4:$Q$3000,0),1),"-"),"@")))</f>
        <v>-</v>
      </c>
      <c r="O1788" s="147" t="str">
        <f>TRIM(CLEAN(TEXT(IFERROR(INDEX('Glade MR'!$W$4:$X$3000,MATCH($A1788,'Glade MR'!$X$4:$X$3000,0),1),"-"),"@")))</f>
        <v>-</v>
      </c>
      <c r="P1788" s="159" t="str">
        <f t="shared" si="55"/>
        <v>Found</v>
      </c>
      <c r="Q1788" t="str" cm="1">
        <f t="array" ref="Q1788">IF(SUMPRODUCT((TRIM(L1788:O1788)&lt;&gt;"-")*1)=0,
    "No Data",
    IF(COUNTIF(L1788:O1788,INDEX(_xlfn._xlws.FILTER(L1788:O1788,TRIM(L1788:O1788)&lt;&gt;"-"),1))=SUMPRODUCT((TRIM(L1788:O1788)&lt;&gt;"-")*1),
    "No Change",
    "Change"))</f>
        <v>No Change</v>
      </c>
      <c r="R1788" s="159"/>
      <c r="S1788" s="111"/>
    </row>
    <row r="1789" spans="1:19" x14ac:dyDescent="0.3">
      <c r="A1789" t="s">
        <v>2365</v>
      </c>
      <c r="B1789" t="s">
        <v>1145</v>
      </c>
      <c r="C1789" s="160" t="str">
        <f>TRIM(CLEAN(TEXT(IFERROR(INDEX('Snakeden MR'!$B$4:$C$3028,MATCH($A1789,'Snakeden MR'!$C$4:$C$3028,0),1),"-"),"@")))</f>
        <v>-</v>
      </c>
      <c r="D1789" s="147" t="str">
        <f>TRIM(CLEAN(TEXT(IFERROR(INDEX('Snakeden MR'!$I$4:$J$3028,MATCH($A1789,'Snakeden MR'!$J$4:$J$3028,0),1),"-"),"@")))</f>
        <v>-</v>
      </c>
      <c r="E1789" s="147" t="str">
        <f>TRIM(CLEAN(TEXT(IFERROR(INDEX('Snakeden MR'!$P$4:$Q$3028,MATCH($A1789,'Snakeden MR'!$Q$4:$Q$3028,0),1),"-"),"@")))</f>
        <v>-</v>
      </c>
      <c r="F1789" s="147" t="str">
        <f>TRIM(CLEAN(TEXT(IFERROR(INDEX('Snakeden MR'!$W$4:$X$3028,MATCH($A1789,'Snakeden MR'!$X$4:$X$3028,0),1),"-"),"@")))</f>
        <v>-</v>
      </c>
      <c r="G1789" s="159" t="str">
        <f t="shared" si="54"/>
        <v>Not Found</v>
      </c>
      <c r="H1789" t="str" cm="1">
        <f t="array" ref="H1789">IF(SUMPRODUCT((TRIM(C1789:F1789)&lt;&gt;"-")*1)=0,
    "No Data",
    IF(COUNTIF(C1789:F1789,INDEX(_xlfn._xlws.FILTER(C1789:F1789,TRIM(C1789:F1789)&lt;&gt;"-"),1))=SUMPRODUCT((TRIM(C1789:F1789)&lt;&gt;"-")*1),
    "No Change",
    "Change"))</f>
        <v>No Data</v>
      </c>
      <c r="I1789" s="159"/>
      <c r="J1789"/>
      <c r="K1789" s="163"/>
      <c r="L1789" s="147" t="str">
        <f>TRIM(CLEAN(TEXT(IFERROR(INDEX('Glade MR'!$B$4:$C$3000,MATCH($A1789,'Glade MR'!$C$4:$C$3000,0),1),"-"),"@")))</f>
        <v>-</v>
      </c>
      <c r="M1789" s="147" t="str">
        <f>TRIM(CLEAN(TEXT(IFERROR(INDEX('Glade MR'!$I$4:$J$3000,MATCH($A1789,'Glade MR'!$J$4:$J$3000,0),1),"-"),"@")))</f>
        <v>-</v>
      </c>
      <c r="N1789" s="147" t="str">
        <f>TRIM(CLEAN(TEXT(IFERROR(INDEX('Glade MR'!$P$4:$Q$3000,MATCH($A1789,'Glade MR'!$Q$4:$Q$3000,0),1),"-"),"@")))</f>
        <v>-</v>
      </c>
      <c r="O1789" s="147" t="str">
        <f>TRIM(CLEAN(TEXT(IFERROR(INDEX('Glade MR'!$W$4:$X$3000,MATCH($A1789,'Glade MR'!$X$4:$X$3000,0),1),"-"),"@")))</f>
        <v>-</v>
      </c>
      <c r="P1789" s="159" t="str">
        <f t="shared" si="55"/>
        <v>Not Found</v>
      </c>
      <c r="Q1789" t="str" cm="1">
        <f t="array" ref="Q1789">IF(SUMPRODUCT((TRIM(L1789:O1789)&lt;&gt;"-")*1)=0,
    "No Data",
    IF(COUNTIF(L1789:O1789,INDEX(_xlfn._xlws.FILTER(L1789:O1789,TRIM(L1789:O1789)&lt;&gt;"-"),1))=SUMPRODUCT((TRIM(L1789:O1789)&lt;&gt;"-")*1),
    "No Change",
    "Change"))</f>
        <v>No Data</v>
      </c>
      <c r="R1789" s="159"/>
      <c r="S1789" s="111"/>
    </row>
    <row r="1790" spans="1:19" x14ac:dyDescent="0.3">
      <c r="A1790" t="s">
        <v>2366</v>
      </c>
      <c r="B1790" t="s">
        <v>1145</v>
      </c>
      <c r="C1790" s="160" t="str">
        <f>TRIM(CLEAN(TEXT(IFERROR(INDEX('Snakeden MR'!$B$4:$C$3028,MATCH($A1790,'Snakeden MR'!$C$4:$C$3028,0),1),"-"),"@")))</f>
        <v>-</v>
      </c>
      <c r="D1790" s="147" t="str">
        <f>TRIM(CLEAN(TEXT(IFERROR(INDEX('Snakeden MR'!$I$4:$J$3028,MATCH($A1790,'Snakeden MR'!$J$4:$J$3028,0),1),"-"),"@")))</f>
        <v>-</v>
      </c>
      <c r="E1790" s="147" t="str">
        <f>TRIM(CLEAN(TEXT(IFERROR(INDEX('Snakeden MR'!$P$4:$Q$3028,MATCH($A1790,'Snakeden MR'!$Q$4:$Q$3028,0),1),"-"),"@")))</f>
        <v>-</v>
      </c>
      <c r="F1790" s="147" t="str">
        <f>TRIM(CLEAN(TEXT(IFERROR(INDEX('Snakeden MR'!$W$4:$X$3028,MATCH($A1790,'Snakeden MR'!$X$4:$X$3028,0),1),"-"),"@")))</f>
        <v>-</v>
      </c>
      <c r="G1790" s="159" t="str">
        <f t="shared" si="54"/>
        <v>Not Found</v>
      </c>
      <c r="H1790" t="str" cm="1">
        <f t="array" ref="H1790">IF(SUMPRODUCT((TRIM(C1790:F1790)&lt;&gt;"-")*1)=0,
    "No Data",
    IF(COUNTIF(C1790:F1790,INDEX(_xlfn._xlws.FILTER(C1790:F1790,TRIM(C1790:F1790)&lt;&gt;"-"),1))=SUMPRODUCT((TRIM(C1790:F1790)&lt;&gt;"-")*1),
    "No Change",
    "Change"))</f>
        <v>No Data</v>
      </c>
      <c r="I1790" s="159"/>
      <c r="J1790"/>
      <c r="K1790" s="163"/>
      <c r="L1790" s="147" t="str">
        <f>TRIM(CLEAN(TEXT(IFERROR(INDEX('Glade MR'!$B$4:$C$3000,MATCH($A1790,'Glade MR'!$C$4:$C$3000,0),1),"-"),"@")))</f>
        <v>-</v>
      </c>
      <c r="M1790" s="147" t="str">
        <f>TRIM(CLEAN(TEXT(IFERROR(INDEX('Glade MR'!$I$4:$J$3000,MATCH($A1790,'Glade MR'!$J$4:$J$3000,0),1),"-"),"@")))</f>
        <v>-</v>
      </c>
      <c r="N1790" s="147" t="str">
        <f>TRIM(CLEAN(TEXT(IFERROR(INDEX('Glade MR'!$P$4:$Q$3000,MATCH($A1790,'Glade MR'!$Q$4:$Q$3000,0),1),"-"),"@")))</f>
        <v>-</v>
      </c>
      <c r="O1790" s="147" t="str">
        <f>TRIM(CLEAN(TEXT(IFERROR(INDEX('Glade MR'!$W$4:$X$3000,MATCH($A1790,'Glade MR'!$X$4:$X$3000,0),1),"-"),"@")))</f>
        <v>-</v>
      </c>
      <c r="P1790" s="159" t="str">
        <f t="shared" si="55"/>
        <v>Not Found</v>
      </c>
      <c r="Q1790" t="str" cm="1">
        <f t="array" ref="Q1790">IF(SUMPRODUCT((TRIM(L1790:O1790)&lt;&gt;"-")*1)=0,
    "No Data",
    IF(COUNTIF(L1790:O1790,INDEX(_xlfn._xlws.FILTER(L1790:O1790,TRIM(L1790:O1790)&lt;&gt;"-"),1))=SUMPRODUCT((TRIM(L1790:O1790)&lt;&gt;"-")*1),
    "No Change",
    "Change"))</f>
        <v>No Data</v>
      </c>
      <c r="R1790" s="159"/>
      <c r="S1790" s="111"/>
    </row>
    <row r="1791" spans="1:19" x14ac:dyDescent="0.3">
      <c r="A1791" t="s">
        <v>2367</v>
      </c>
      <c r="B1791" t="s">
        <v>1145</v>
      </c>
      <c r="C1791" s="160" t="str">
        <f>TRIM(CLEAN(TEXT(IFERROR(INDEX('Snakeden MR'!$B$4:$C$3028,MATCH($A1791,'Snakeden MR'!$C$4:$C$3028,0),1),"-"),"@")))</f>
        <v>-</v>
      </c>
      <c r="D1791" s="147" t="str">
        <f>TRIM(CLEAN(TEXT(IFERROR(INDEX('Snakeden MR'!$I$4:$J$3028,MATCH($A1791,'Snakeden MR'!$J$4:$J$3028,0),1),"-"),"@")))</f>
        <v>-</v>
      </c>
      <c r="E1791" s="147" t="str">
        <f>TRIM(CLEAN(TEXT(IFERROR(INDEX('Snakeden MR'!$P$4:$Q$3028,MATCH($A1791,'Snakeden MR'!$Q$4:$Q$3028,0),1),"-"),"@")))</f>
        <v>-</v>
      </c>
      <c r="F1791" s="147" t="str">
        <f>TRIM(CLEAN(TEXT(IFERROR(INDEX('Snakeden MR'!$W$4:$X$3028,MATCH($A1791,'Snakeden MR'!$X$4:$X$3028,0),1),"-"),"@")))</f>
        <v>-</v>
      </c>
      <c r="G1791" s="159" t="str">
        <f t="shared" si="54"/>
        <v>Not Found</v>
      </c>
      <c r="H1791" t="str" cm="1">
        <f t="array" ref="H1791">IF(SUMPRODUCT((TRIM(C1791:F1791)&lt;&gt;"-")*1)=0,
    "No Data",
    IF(COUNTIF(C1791:F1791,INDEX(_xlfn._xlws.FILTER(C1791:F1791,TRIM(C1791:F1791)&lt;&gt;"-"),1))=SUMPRODUCT((TRIM(C1791:F1791)&lt;&gt;"-")*1),
    "No Change",
    "Change"))</f>
        <v>No Data</v>
      </c>
      <c r="I1791" s="159"/>
      <c r="J1791"/>
      <c r="K1791" s="163"/>
      <c r="L1791" s="147" t="str">
        <f>TRIM(CLEAN(TEXT(IFERROR(INDEX('Glade MR'!$B$4:$C$3000,MATCH($A1791,'Glade MR'!$C$4:$C$3000,0),1),"-"),"@")))</f>
        <v>-</v>
      </c>
      <c r="M1791" s="147" t="str">
        <f>TRIM(CLEAN(TEXT(IFERROR(INDEX('Glade MR'!$I$4:$J$3000,MATCH($A1791,'Glade MR'!$J$4:$J$3000,0),1),"-"),"@")))</f>
        <v>-</v>
      </c>
      <c r="N1791" s="147" t="str">
        <f>TRIM(CLEAN(TEXT(IFERROR(INDEX('Glade MR'!$P$4:$Q$3000,MATCH($A1791,'Glade MR'!$Q$4:$Q$3000,0),1),"-"),"@")))</f>
        <v>-</v>
      </c>
      <c r="O1791" s="147" t="str">
        <f>TRIM(CLEAN(TEXT(IFERROR(INDEX('Glade MR'!$W$4:$X$3000,MATCH($A1791,'Glade MR'!$X$4:$X$3000,0),1),"-"),"@")))</f>
        <v>-</v>
      </c>
      <c r="P1791" s="159" t="str">
        <f t="shared" si="55"/>
        <v>Not Found</v>
      </c>
      <c r="Q1791" t="str" cm="1">
        <f t="array" ref="Q1791">IF(SUMPRODUCT((TRIM(L1791:O1791)&lt;&gt;"-")*1)=0,
    "No Data",
    IF(COUNTIF(L1791:O1791,INDEX(_xlfn._xlws.FILTER(L1791:O1791,TRIM(L1791:O1791)&lt;&gt;"-"),1))=SUMPRODUCT((TRIM(L1791:O1791)&lt;&gt;"-")*1),
    "No Change",
    "Change"))</f>
        <v>No Data</v>
      </c>
      <c r="R1791" s="159"/>
      <c r="S1791" s="111"/>
    </row>
    <row r="1792" spans="1:19" x14ac:dyDescent="0.3">
      <c r="A1792" t="s">
        <v>2368</v>
      </c>
      <c r="B1792" t="s">
        <v>1145</v>
      </c>
      <c r="C1792" s="160" t="str">
        <f>TRIM(CLEAN(TEXT(IFERROR(INDEX('Snakeden MR'!$B$4:$C$3028,MATCH($A1792,'Snakeden MR'!$C$4:$C$3028,0),1),"-"),"@")))</f>
        <v>-</v>
      </c>
      <c r="D1792" s="147" t="str">
        <f>TRIM(CLEAN(TEXT(IFERROR(INDEX('Snakeden MR'!$I$4:$J$3028,MATCH($A1792,'Snakeden MR'!$J$4:$J$3028,0),1),"-"),"@")))</f>
        <v>-</v>
      </c>
      <c r="E1792" s="147" t="str">
        <f>TRIM(CLEAN(TEXT(IFERROR(INDEX('Snakeden MR'!$P$4:$Q$3028,MATCH($A1792,'Snakeden MR'!$Q$4:$Q$3028,0),1),"-"),"@")))</f>
        <v>-</v>
      </c>
      <c r="F1792" s="147" t="str">
        <f>TRIM(CLEAN(TEXT(IFERROR(INDEX('Snakeden MR'!$W$4:$X$3028,MATCH($A1792,'Snakeden MR'!$X$4:$X$3028,0),1),"-"),"@")))</f>
        <v>-</v>
      </c>
      <c r="G1792" s="159" t="str">
        <f t="shared" si="54"/>
        <v>Not Found</v>
      </c>
      <c r="H1792" t="str" cm="1">
        <f t="array" ref="H1792">IF(SUMPRODUCT((TRIM(C1792:F1792)&lt;&gt;"-")*1)=0,
    "No Data",
    IF(COUNTIF(C1792:F1792,INDEX(_xlfn._xlws.FILTER(C1792:F1792,TRIM(C1792:F1792)&lt;&gt;"-"),1))=SUMPRODUCT((TRIM(C1792:F1792)&lt;&gt;"-")*1),
    "No Change",
    "Change"))</f>
        <v>No Data</v>
      </c>
      <c r="I1792" s="159"/>
      <c r="J1792"/>
      <c r="K1792" s="163"/>
      <c r="L1792" s="147" t="str">
        <f>TRIM(CLEAN(TEXT(IFERROR(INDEX('Glade MR'!$B$4:$C$3000,MATCH($A1792,'Glade MR'!$C$4:$C$3000,0),1),"-"),"@")))</f>
        <v>-</v>
      </c>
      <c r="M1792" s="147" t="str">
        <f>TRIM(CLEAN(TEXT(IFERROR(INDEX('Glade MR'!$I$4:$J$3000,MATCH($A1792,'Glade MR'!$J$4:$J$3000,0),1),"-"),"@")))</f>
        <v>-</v>
      </c>
      <c r="N1792" s="147" t="str">
        <f>TRIM(CLEAN(TEXT(IFERROR(INDEX('Glade MR'!$P$4:$Q$3000,MATCH($A1792,'Glade MR'!$Q$4:$Q$3000,0),1),"-"),"@")))</f>
        <v>-</v>
      </c>
      <c r="O1792" s="147" t="str">
        <f>TRIM(CLEAN(TEXT(IFERROR(INDEX('Glade MR'!$W$4:$X$3000,MATCH($A1792,'Glade MR'!$X$4:$X$3000,0),1),"-"),"@")))</f>
        <v>-</v>
      </c>
      <c r="P1792" s="159" t="str">
        <f t="shared" si="55"/>
        <v>Not Found</v>
      </c>
      <c r="Q1792" t="str" cm="1">
        <f t="array" ref="Q1792">IF(SUMPRODUCT((TRIM(L1792:O1792)&lt;&gt;"-")*1)=0,
    "No Data",
    IF(COUNTIF(L1792:O1792,INDEX(_xlfn._xlws.FILTER(L1792:O1792,TRIM(L1792:O1792)&lt;&gt;"-"),1))=SUMPRODUCT((TRIM(L1792:O1792)&lt;&gt;"-")*1),
    "No Change",
    "Change"))</f>
        <v>No Data</v>
      </c>
      <c r="R1792" s="159"/>
      <c r="S1792" s="111"/>
    </row>
    <row r="1793" spans="1:19" x14ac:dyDescent="0.3">
      <c r="A1793" t="s">
        <v>2369</v>
      </c>
      <c r="B1793" t="s">
        <v>1145</v>
      </c>
      <c r="C1793" s="160" t="str">
        <f>TRIM(CLEAN(TEXT(IFERROR(INDEX('Snakeden MR'!$B$4:$C$3028,MATCH($A1793,'Snakeden MR'!$C$4:$C$3028,0),1),"-"),"@")))</f>
        <v>-</v>
      </c>
      <c r="D1793" s="147" t="str">
        <f>TRIM(CLEAN(TEXT(IFERROR(INDEX('Snakeden MR'!$I$4:$J$3028,MATCH($A1793,'Snakeden MR'!$J$4:$J$3028,0),1),"-"),"@")))</f>
        <v>-</v>
      </c>
      <c r="E1793" s="147" t="str">
        <f>TRIM(CLEAN(TEXT(IFERROR(INDEX('Snakeden MR'!$P$4:$Q$3028,MATCH($A1793,'Snakeden MR'!$Q$4:$Q$3028,0),1),"-"),"@")))</f>
        <v>-</v>
      </c>
      <c r="F1793" s="147" t="str">
        <f>TRIM(CLEAN(TEXT(IFERROR(INDEX('Snakeden MR'!$W$4:$X$3028,MATCH($A1793,'Snakeden MR'!$X$4:$X$3028,0),1),"-"),"@")))</f>
        <v>-</v>
      </c>
      <c r="G1793" s="159" t="str">
        <f t="shared" si="54"/>
        <v>Not Found</v>
      </c>
      <c r="H1793" t="str" cm="1">
        <f t="array" ref="H1793">IF(SUMPRODUCT((TRIM(C1793:F1793)&lt;&gt;"-")*1)=0,
    "No Data",
    IF(COUNTIF(C1793:F1793,INDEX(_xlfn._xlws.FILTER(C1793:F1793,TRIM(C1793:F1793)&lt;&gt;"-"),1))=SUMPRODUCT((TRIM(C1793:F1793)&lt;&gt;"-")*1),
    "No Change",
    "Change"))</f>
        <v>No Data</v>
      </c>
      <c r="I1793" s="159"/>
      <c r="J1793"/>
      <c r="K1793" s="163"/>
      <c r="L1793" s="147" t="str">
        <f>TRIM(CLEAN(TEXT(IFERROR(INDEX('Glade MR'!$B$4:$C$3000,MATCH($A1793,'Glade MR'!$C$4:$C$3000,0),1),"-"),"@")))</f>
        <v>-</v>
      </c>
      <c r="M1793" s="147" t="str">
        <f>TRIM(CLEAN(TEXT(IFERROR(INDEX('Glade MR'!$I$4:$J$3000,MATCH($A1793,'Glade MR'!$J$4:$J$3000,0),1),"-"),"@")))</f>
        <v>-</v>
      </c>
      <c r="N1793" s="147" t="str">
        <f>TRIM(CLEAN(TEXT(IFERROR(INDEX('Glade MR'!$P$4:$Q$3000,MATCH($A1793,'Glade MR'!$Q$4:$Q$3000,0),1),"-"),"@")))</f>
        <v>-</v>
      </c>
      <c r="O1793" s="147" t="str">
        <f>TRIM(CLEAN(TEXT(IFERROR(INDEX('Glade MR'!$W$4:$X$3000,MATCH($A1793,'Glade MR'!$X$4:$X$3000,0),1),"-"),"@")))</f>
        <v>-</v>
      </c>
      <c r="P1793" s="159" t="str">
        <f t="shared" si="55"/>
        <v>Not Found</v>
      </c>
      <c r="Q1793" t="str" cm="1">
        <f t="array" ref="Q1793">IF(SUMPRODUCT((TRIM(L1793:O1793)&lt;&gt;"-")*1)=0,
    "No Data",
    IF(COUNTIF(L1793:O1793,INDEX(_xlfn._xlws.FILTER(L1793:O1793,TRIM(L1793:O1793)&lt;&gt;"-"),1))=SUMPRODUCT((TRIM(L1793:O1793)&lt;&gt;"-")*1),
    "No Change",
    "Change"))</f>
        <v>No Data</v>
      </c>
      <c r="R1793" s="159"/>
      <c r="S1793" s="111"/>
    </row>
    <row r="1794" spans="1:19" x14ac:dyDescent="0.3">
      <c r="A1794" t="s">
        <v>2370</v>
      </c>
      <c r="B1794" t="s">
        <v>1145</v>
      </c>
      <c r="C1794" s="160" t="str">
        <f>TRIM(CLEAN(TEXT(IFERROR(INDEX('Snakeden MR'!$B$4:$C$3028,MATCH($A1794,'Snakeden MR'!$C$4:$C$3028,0),1),"-"),"@")))</f>
        <v>-</v>
      </c>
      <c r="D1794" s="147" t="str">
        <f>TRIM(CLEAN(TEXT(IFERROR(INDEX('Snakeden MR'!$I$4:$J$3028,MATCH($A1794,'Snakeden MR'!$J$4:$J$3028,0),1),"-"),"@")))</f>
        <v>-</v>
      </c>
      <c r="E1794" s="147" t="str">
        <f>TRIM(CLEAN(TEXT(IFERROR(INDEX('Snakeden MR'!$P$4:$Q$3028,MATCH($A1794,'Snakeden MR'!$Q$4:$Q$3028,0),1),"-"),"@")))</f>
        <v>-</v>
      </c>
      <c r="F1794" s="147" t="str">
        <f>TRIM(CLEAN(TEXT(IFERROR(INDEX('Snakeden MR'!$W$4:$X$3028,MATCH($A1794,'Snakeden MR'!$X$4:$X$3028,0),1),"-"),"@")))</f>
        <v>-</v>
      </c>
      <c r="G1794" s="159" t="str">
        <f t="shared" ref="G1794:G1857" si="56">IF(SUM(COUNTIF(C1794:F1794,"-"))=4,"Not Found","Found")</f>
        <v>Not Found</v>
      </c>
      <c r="H1794" t="str" cm="1">
        <f t="array" ref="H1794">IF(SUMPRODUCT((TRIM(C1794:F1794)&lt;&gt;"-")*1)=0,
    "No Data",
    IF(COUNTIF(C1794:F1794,INDEX(_xlfn._xlws.FILTER(C1794:F1794,TRIM(C1794:F1794)&lt;&gt;"-"),1))=SUMPRODUCT((TRIM(C1794:F1794)&lt;&gt;"-")*1),
    "No Change",
    "Change"))</f>
        <v>No Data</v>
      </c>
      <c r="I1794" s="159"/>
      <c r="J1794"/>
      <c r="K1794" s="163"/>
      <c r="L1794" s="147" t="str">
        <f>TRIM(CLEAN(TEXT(IFERROR(INDEX('Glade MR'!$B$4:$C$3000,MATCH($A1794,'Glade MR'!$C$4:$C$3000,0),1),"-"),"@")))</f>
        <v>-</v>
      </c>
      <c r="M1794" s="147" t="str">
        <f>TRIM(CLEAN(TEXT(IFERROR(INDEX('Glade MR'!$I$4:$J$3000,MATCH($A1794,'Glade MR'!$J$4:$J$3000,0),1),"-"),"@")))</f>
        <v>-</v>
      </c>
      <c r="N1794" s="147" t="str">
        <f>TRIM(CLEAN(TEXT(IFERROR(INDEX('Glade MR'!$P$4:$Q$3000,MATCH($A1794,'Glade MR'!$Q$4:$Q$3000,0),1),"-"),"@")))</f>
        <v>-</v>
      </c>
      <c r="O1794" s="147" t="str">
        <f>TRIM(CLEAN(TEXT(IFERROR(INDEX('Glade MR'!$W$4:$X$3000,MATCH($A1794,'Glade MR'!$X$4:$X$3000,0),1),"-"),"@")))</f>
        <v>-</v>
      </c>
      <c r="P1794" s="159" t="str">
        <f t="shared" ref="P1794:P1857" si="57">IF(SUM(COUNTIF(L1794:O1794,"-"))=4,"Not Found","Found")</f>
        <v>Not Found</v>
      </c>
      <c r="Q1794" t="str" cm="1">
        <f t="array" ref="Q1794">IF(SUMPRODUCT((TRIM(L1794:O1794)&lt;&gt;"-")*1)=0,
    "No Data",
    IF(COUNTIF(L1794:O1794,INDEX(_xlfn._xlws.FILTER(L1794:O1794,TRIM(L1794:O1794)&lt;&gt;"-"),1))=SUMPRODUCT((TRIM(L1794:O1794)&lt;&gt;"-")*1),
    "No Change",
    "Change"))</f>
        <v>No Data</v>
      </c>
      <c r="R1794" s="159"/>
      <c r="S1794" s="111"/>
    </row>
    <row r="1795" spans="1:19" x14ac:dyDescent="0.3">
      <c r="A1795" t="s">
        <v>2371</v>
      </c>
      <c r="B1795" t="s">
        <v>1145</v>
      </c>
      <c r="C1795" s="160" t="str">
        <f>TRIM(CLEAN(TEXT(IFERROR(INDEX('Snakeden MR'!$B$4:$C$3028,MATCH($A1795,'Snakeden MR'!$C$4:$C$3028,0),1),"-"),"@")))</f>
        <v>-</v>
      </c>
      <c r="D1795" s="147" t="str">
        <f>TRIM(CLEAN(TEXT(IFERROR(INDEX('Snakeden MR'!$I$4:$J$3028,MATCH($A1795,'Snakeden MR'!$J$4:$J$3028,0),1),"-"),"@")))</f>
        <v>-</v>
      </c>
      <c r="E1795" s="147" t="str">
        <f>TRIM(CLEAN(TEXT(IFERROR(INDEX('Snakeden MR'!$P$4:$Q$3028,MATCH($A1795,'Snakeden MR'!$Q$4:$Q$3028,0),1),"-"),"@")))</f>
        <v>-</v>
      </c>
      <c r="F1795" s="147" t="str">
        <f>TRIM(CLEAN(TEXT(IFERROR(INDEX('Snakeden MR'!$W$4:$X$3028,MATCH($A1795,'Snakeden MR'!$X$4:$X$3028,0),1),"-"),"@")))</f>
        <v>-</v>
      </c>
      <c r="G1795" s="159" t="str">
        <f t="shared" si="56"/>
        <v>Not Found</v>
      </c>
      <c r="H1795" t="str" cm="1">
        <f t="array" ref="H1795">IF(SUMPRODUCT((TRIM(C1795:F1795)&lt;&gt;"-")*1)=0,
    "No Data",
    IF(COUNTIF(C1795:F1795,INDEX(_xlfn._xlws.FILTER(C1795:F1795,TRIM(C1795:F1795)&lt;&gt;"-"),1))=SUMPRODUCT((TRIM(C1795:F1795)&lt;&gt;"-")*1),
    "No Change",
    "Change"))</f>
        <v>No Data</v>
      </c>
      <c r="I1795" s="159"/>
      <c r="J1795"/>
      <c r="K1795" s="163"/>
      <c r="L1795" s="147" t="str">
        <f>TRIM(CLEAN(TEXT(IFERROR(INDEX('Glade MR'!$B$4:$C$3000,MATCH($A1795,'Glade MR'!$C$4:$C$3000,0),1),"-"),"@")))</f>
        <v>-</v>
      </c>
      <c r="M1795" s="147" t="str">
        <f>TRIM(CLEAN(TEXT(IFERROR(INDEX('Glade MR'!$I$4:$J$3000,MATCH($A1795,'Glade MR'!$J$4:$J$3000,0),1),"-"),"@")))</f>
        <v>-</v>
      </c>
      <c r="N1795" s="147" t="str">
        <f>TRIM(CLEAN(TEXT(IFERROR(INDEX('Glade MR'!$P$4:$Q$3000,MATCH($A1795,'Glade MR'!$Q$4:$Q$3000,0),1),"-"),"@")))</f>
        <v>-</v>
      </c>
      <c r="O1795" s="147" t="str">
        <f>TRIM(CLEAN(TEXT(IFERROR(INDEX('Glade MR'!$W$4:$X$3000,MATCH($A1795,'Glade MR'!$X$4:$X$3000,0),1),"-"),"@")))</f>
        <v>-</v>
      </c>
      <c r="P1795" s="159" t="str">
        <f t="shared" si="57"/>
        <v>Not Found</v>
      </c>
      <c r="Q1795" t="str" cm="1">
        <f t="array" ref="Q1795">IF(SUMPRODUCT((TRIM(L1795:O1795)&lt;&gt;"-")*1)=0,
    "No Data",
    IF(COUNTIF(L1795:O1795,INDEX(_xlfn._xlws.FILTER(L1795:O1795,TRIM(L1795:O1795)&lt;&gt;"-"),1))=SUMPRODUCT((TRIM(L1795:O1795)&lt;&gt;"-")*1),
    "No Change",
    "Change"))</f>
        <v>No Data</v>
      </c>
      <c r="R1795" s="159"/>
      <c r="S1795" s="111"/>
    </row>
    <row r="1796" spans="1:19" x14ac:dyDescent="0.3">
      <c r="A1796" t="s">
        <v>2372</v>
      </c>
      <c r="B1796" t="s">
        <v>1145</v>
      </c>
      <c r="C1796" s="160" t="str">
        <f>TRIM(CLEAN(TEXT(IFERROR(INDEX('Snakeden MR'!$B$4:$C$3028,MATCH($A1796,'Snakeden MR'!$C$4:$C$3028,0),1),"-"),"@")))</f>
        <v>-</v>
      </c>
      <c r="D1796" s="147" t="str">
        <f>TRIM(CLEAN(TEXT(IFERROR(INDEX('Snakeden MR'!$I$4:$J$3028,MATCH($A1796,'Snakeden MR'!$J$4:$J$3028,0),1),"-"),"@")))</f>
        <v>-</v>
      </c>
      <c r="E1796" s="147" t="str">
        <f>TRIM(CLEAN(TEXT(IFERROR(INDEX('Snakeden MR'!$P$4:$Q$3028,MATCH($A1796,'Snakeden MR'!$Q$4:$Q$3028,0),1),"-"),"@")))</f>
        <v>-</v>
      </c>
      <c r="F1796" s="147" t="str">
        <f>TRIM(CLEAN(TEXT(IFERROR(INDEX('Snakeden MR'!$W$4:$X$3028,MATCH($A1796,'Snakeden MR'!$X$4:$X$3028,0),1),"-"),"@")))</f>
        <v>-</v>
      </c>
      <c r="G1796" s="159" t="str">
        <f t="shared" si="56"/>
        <v>Not Found</v>
      </c>
      <c r="H1796" t="str" cm="1">
        <f t="array" ref="H1796">IF(SUMPRODUCT((TRIM(C1796:F1796)&lt;&gt;"-")*1)=0,
    "No Data",
    IF(COUNTIF(C1796:F1796,INDEX(_xlfn._xlws.FILTER(C1796:F1796,TRIM(C1796:F1796)&lt;&gt;"-"),1))=SUMPRODUCT((TRIM(C1796:F1796)&lt;&gt;"-")*1),
    "No Change",
    "Change"))</f>
        <v>No Data</v>
      </c>
      <c r="I1796" s="159"/>
      <c r="J1796"/>
      <c r="K1796" s="163"/>
      <c r="L1796" s="147" t="str">
        <f>TRIM(CLEAN(TEXT(IFERROR(INDEX('Glade MR'!$B$4:$C$3000,MATCH($A1796,'Glade MR'!$C$4:$C$3000,0),1),"-"),"@")))</f>
        <v>-</v>
      </c>
      <c r="M1796" s="147" t="str">
        <f>TRIM(CLEAN(TEXT(IFERROR(INDEX('Glade MR'!$I$4:$J$3000,MATCH($A1796,'Glade MR'!$J$4:$J$3000,0),1),"-"),"@")))</f>
        <v>-</v>
      </c>
      <c r="N1796" s="147" t="str">
        <f>TRIM(CLEAN(TEXT(IFERROR(INDEX('Glade MR'!$P$4:$Q$3000,MATCH($A1796,'Glade MR'!$Q$4:$Q$3000,0),1),"-"),"@")))</f>
        <v>-</v>
      </c>
      <c r="O1796" s="147" t="str">
        <f>TRIM(CLEAN(TEXT(IFERROR(INDEX('Glade MR'!$W$4:$X$3000,MATCH($A1796,'Glade MR'!$X$4:$X$3000,0),1),"-"),"@")))</f>
        <v>-</v>
      </c>
      <c r="P1796" s="159" t="str">
        <f t="shared" si="57"/>
        <v>Not Found</v>
      </c>
      <c r="Q1796" t="str" cm="1">
        <f t="array" ref="Q1796">IF(SUMPRODUCT((TRIM(L1796:O1796)&lt;&gt;"-")*1)=0,
    "No Data",
    IF(COUNTIF(L1796:O1796,INDEX(_xlfn._xlws.FILTER(L1796:O1796,TRIM(L1796:O1796)&lt;&gt;"-"),1))=SUMPRODUCT((TRIM(L1796:O1796)&lt;&gt;"-")*1),
    "No Change",
    "Change"))</f>
        <v>No Data</v>
      </c>
      <c r="R1796" s="159"/>
      <c r="S1796" s="111"/>
    </row>
    <row r="1797" spans="1:19" x14ac:dyDescent="0.3">
      <c r="A1797" t="s">
        <v>2373</v>
      </c>
      <c r="B1797" t="s">
        <v>1145</v>
      </c>
      <c r="C1797" s="160" t="str">
        <f>TRIM(CLEAN(TEXT(IFERROR(INDEX('Snakeden MR'!$B$4:$C$3028,MATCH($A1797,'Snakeden MR'!$C$4:$C$3028,0),1),"-"),"@")))</f>
        <v>-</v>
      </c>
      <c r="D1797" s="147" t="str">
        <f>TRIM(CLEAN(TEXT(IFERROR(INDEX('Snakeden MR'!$I$4:$J$3028,MATCH($A1797,'Snakeden MR'!$J$4:$J$3028,0),1),"-"),"@")))</f>
        <v>-</v>
      </c>
      <c r="E1797" s="147" t="str">
        <f>TRIM(CLEAN(TEXT(IFERROR(INDEX('Snakeden MR'!$P$4:$Q$3028,MATCH($A1797,'Snakeden MR'!$Q$4:$Q$3028,0),1),"-"),"@")))</f>
        <v>-</v>
      </c>
      <c r="F1797" s="147" t="str">
        <f>TRIM(CLEAN(TEXT(IFERROR(INDEX('Snakeden MR'!$W$4:$X$3028,MATCH($A1797,'Snakeden MR'!$X$4:$X$3028,0),1),"-"),"@")))</f>
        <v>-</v>
      </c>
      <c r="G1797" s="159" t="str">
        <f t="shared" si="56"/>
        <v>Not Found</v>
      </c>
      <c r="H1797" t="str" cm="1">
        <f t="array" ref="H1797">IF(SUMPRODUCT((TRIM(C1797:F1797)&lt;&gt;"-")*1)=0,
    "No Data",
    IF(COUNTIF(C1797:F1797,INDEX(_xlfn._xlws.FILTER(C1797:F1797,TRIM(C1797:F1797)&lt;&gt;"-"),1))=SUMPRODUCT((TRIM(C1797:F1797)&lt;&gt;"-")*1),
    "No Change",
    "Change"))</f>
        <v>No Data</v>
      </c>
      <c r="I1797" s="159"/>
      <c r="J1797"/>
      <c r="K1797" s="163"/>
      <c r="L1797" s="147" t="str">
        <f>TRIM(CLEAN(TEXT(IFERROR(INDEX('Glade MR'!$B$4:$C$3000,MATCH($A1797,'Glade MR'!$C$4:$C$3000,0),1),"-"),"@")))</f>
        <v>-</v>
      </c>
      <c r="M1797" s="147" t="str">
        <f>TRIM(CLEAN(TEXT(IFERROR(INDEX('Glade MR'!$I$4:$J$3000,MATCH($A1797,'Glade MR'!$J$4:$J$3000,0),1),"-"),"@")))</f>
        <v>-</v>
      </c>
      <c r="N1797" s="147" t="str">
        <f>TRIM(CLEAN(TEXT(IFERROR(INDEX('Glade MR'!$P$4:$Q$3000,MATCH($A1797,'Glade MR'!$Q$4:$Q$3000,0),1),"-"),"@")))</f>
        <v>-</v>
      </c>
      <c r="O1797" s="147" t="str">
        <f>TRIM(CLEAN(TEXT(IFERROR(INDEX('Glade MR'!$W$4:$X$3000,MATCH($A1797,'Glade MR'!$X$4:$X$3000,0),1),"-"),"@")))</f>
        <v>-</v>
      </c>
      <c r="P1797" s="159" t="str">
        <f t="shared" si="57"/>
        <v>Not Found</v>
      </c>
      <c r="Q1797" t="str" cm="1">
        <f t="array" ref="Q1797">IF(SUMPRODUCT((TRIM(L1797:O1797)&lt;&gt;"-")*1)=0,
    "No Data",
    IF(COUNTIF(L1797:O1797,INDEX(_xlfn._xlws.FILTER(L1797:O1797,TRIM(L1797:O1797)&lt;&gt;"-"),1))=SUMPRODUCT((TRIM(L1797:O1797)&lt;&gt;"-")*1),
    "No Change",
    "Change"))</f>
        <v>No Data</v>
      </c>
      <c r="R1797" s="159"/>
      <c r="S1797" s="111"/>
    </row>
    <row r="1798" spans="1:19" x14ac:dyDescent="0.3">
      <c r="A1798" t="s">
        <v>2374</v>
      </c>
      <c r="B1798" t="s">
        <v>1145</v>
      </c>
      <c r="C1798" s="160" t="str">
        <f>TRIM(CLEAN(TEXT(IFERROR(INDEX('Snakeden MR'!$B$4:$C$3028,MATCH($A1798,'Snakeden MR'!$C$4:$C$3028,0),1),"-"),"@")))</f>
        <v>-</v>
      </c>
      <c r="D1798" s="147" t="str">
        <f>TRIM(CLEAN(TEXT(IFERROR(INDEX('Snakeden MR'!$I$4:$J$3028,MATCH($A1798,'Snakeden MR'!$J$4:$J$3028,0),1),"-"),"@")))</f>
        <v>-</v>
      </c>
      <c r="E1798" s="147" t="str">
        <f>TRIM(CLEAN(TEXT(IFERROR(INDEX('Snakeden MR'!$P$4:$Q$3028,MATCH($A1798,'Snakeden MR'!$Q$4:$Q$3028,0),1),"-"),"@")))</f>
        <v>-</v>
      </c>
      <c r="F1798" s="147" t="str">
        <f>TRIM(CLEAN(TEXT(IFERROR(INDEX('Snakeden MR'!$W$4:$X$3028,MATCH($A1798,'Snakeden MR'!$X$4:$X$3028,0),1),"-"),"@")))</f>
        <v>-</v>
      </c>
      <c r="G1798" s="159" t="str">
        <f t="shared" si="56"/>
        <v>Not Found</v>
      </c>
      <c r="H1798" t="str" cm="1">
        <f t="array" ref="H1798">IF(SUMPRODUCT((TRIM(C1798:F1798)&lt;&gt;"-")*1)=0,
    "No Data",
    IF(COUNTIF(C1798:F1798,INDEX(_xlfn._xlws.FILTER(C1798:F1798,TRIM(C1798:F1798)&lt;&gt;"-"),1))=SUMPRODUCT((TRIM(C1798:F1798)&lt;&gt;"-")*1),
    "No Change",
    "Change"))</f>
        <v>No Data</v>
      </c>
      <c r="I1798" s="159"/>
      <c r="J1798"/>
      <c r="K1798" s="163"/>
      <c r="L1798" s="147" t="str">
        <f>TRIM(CLEAN(TEXT(IFERROR(INDEX('Glade MR'!$B$4:$C$3000,MATCH($A1798,'Glade MR'!$C$4:$C$3000,0),1),"-"),"@")))</f>
        <v>-</v>
      </c>
      <c r="M1798" s="147" t="str">
        <f>TRIM(CLEAN(TEXT(IFERROR(INDEX('Glade MR'!$I$4:$J$3000,MATCH($A1798,'Glade MR'!$J$4:$J$3000,0),1),"-"),"@")))</f>
        <v>-</v>
      </c>
      <c r="N1798" s="147" t="str">
        <f>TRIM(CLEAN(TEXT(IFERROR(INDEX('Glade MR'!$P$4:$Q$3000,MATCH($A1798,'Glade MR'!$Q$4:$Q$3000,0),1),"-"),"@")))</f>
        <v>-</v>
      </c>
      <c r="O1798" s="147" t="str">
        <f>TRIM(CLEAN(TEXT(IFERROR(INDEX('Glade MR'!$W$4:$X$3000,MATCH($A1798,'Glade MR'!$X$4:$X$3000,0),1),"-"),"@")))</f>
        <v>-</v>
      </c>
      <c r="P1798" s="159" t="str">
        <f t="shared" si="57"/>
        <v>Not Found</v>
      </c>
      <c r="Q1798" t="str" cm="1">
        <f t="array" ref="Q1798">IF(SUMPRODUCT((TRIM(L1798:O1798)&lt;&gt;"-")*1)=0,
    "No Data",
    IF(COUNTIF(L1798:O1798,INDEX(_xlfn._xlws.FILTER(L1798:O1798,TRIM(L1798:O1798)&lt;&gt;"-"),1))=SUMPRODUCT((TRIM(L1798:O1798)&lt;&gt;"-")*1),
    "No Change",
    "Change"))</f>
        <v>No Data</v>
      </c>
      <c r="R1798" s="159"/>
      <c r="S1798" s="111"/>
    </row>
    <row r="1799" spans="1:19" x14ac:dyDescent="0.3">
      <c r="A1799" t="s">
        <v>2375</v>
      </c>
      <c r="B1799" t="s">
        <v>1145</v>
      </c>
      <c r="C1799" s="160" t="str">
        <f>TRIM(CLEAN(TEXT(IFERROR(INDEX('Snakeden MR'!$B$4:$C$3028,MATCH($A1799,'Snakeden MR'!$C$4:$C$3028,0),1),"-"),"@")))</f>
        <v>-</v>
      </c>
      <c r="D1799" s="147" t="str">
        <f>TRIM(CLEAN(TEXT(IFERROR(INDEX('Snakeden MR'!$I$4:$J$3028,MATCH($A1799,'Snakeden MR'!$J$4:$J$3028,0),1),"-"),"@")))</f>
        <v>-</v>
      </c>
      <c r="E1799" s="147" t="str">
        <f>TRIM(CLEAN(TEXT(IFERROR(INDEX('Snakeden MR'!$P$4:$Q$3028,MATCH($A1799,'Snakeden MR'!$Q$4:$Q$3028,0),1),"-"),"@")))</f>
        <v>-</v>
      </c>
      <c r="F1799" s="147" t="str">
        <f>TRIM(CLEAN(TEXT(IFERROR(INDEX('Snakeden MR'!$W$4:$X$3028,MATCH($A1799,'Snakeden MR'!$X$4:$X$3028,0),1),"-"),"@")))</f>
        <v>-</v>
      </c>
      <c r="G1799" s="159" t="str">
        <f t="shared" si="56"/>
        <v>Not Found</v>
      </c>
      <c r="H1799" t="str" cm="1">
        <f t="array" ref="H1799">IF(SUMPRODUCT((TRIM(C1799:F1799)&lt;&gt;"-")*1)=0,
    "No Data",
    IF(COUNTIF(C1799:F1799,INDEX(_xlfn._xlws.FILTER(C1799:F1799,TRIM(C1799:F1799)&lt;&gt;"-"),1))=SUMPRODUCT((TRIM(C1799:F1799)&lt;&gt;"-")*1),
    "No Change",
    "Change"))</f>
        <v>No Data</v>
      </c>
      <c r="I1799" s="159"/>
      <c r="J1799"/>
      <c r="K1799" s="163"/>
      <c r="L1799" s="147" t="str">
        <f>TRIM(CLEAN(TEXT(IFERROR(INDEX('Glade MR'!$B$4:$C$3000,MATCH($A1799,'Glade MR'!$C$4:$C$3000,0),1),"-"),"@")))</f>
        <v>-</v>
      </c>
      <c r="M1799" s="147" t="str">
        <f>TRIM(CLEAN(TEXT(IFERROR(INDEX('Glade MR'!$I$4:$J$3000,MATCH($A1799,'Glade MR'!$J$4:$J$3000,0),1),"-"),"@")))</f>
        <v>-</v>
      </c>
      <c r="N1799" s="147" t="str">
        <f>TRIM(CLEAN(TEXT(IFERROR(INDEX('Glade MR'!$P$4:$Q$3000,MATCH($A1799,'Glade MR'!$Q$4:$Q$3000,0),1),"-"),"@")))</f>
        <v>-</v>
      </c>
      <c r="O1799" s="147" t="str">
        <f>TRIM(CLEAN(TEXT(IFERROR(INDEX('Glade MR'!$W$4:$X$3000,MATCH($A1799,'Glade MR'!$X$4:$X$3000,0),1),"-"),"@")))</f>
        <v>-</v>
      </c>
      <c r="P1799" s="159" t="str">
        <f t="shared" si="57"/>
        <v>Not Found</v>
      </c>
      <c r="Q1799" t="str" cm="1">
        <f t="array" ref="Q1799">IF(SUMPRODUCT((TRIM(L1799:O1799)&lt;&gt;"-")*1)=0,
    "No Data",
    IF(COUNTIF(L1799:O1799,INDEX(_xlfn._xlws.FILTER(L1799:O1799,TRIM(L1799:O1799)&lt;&gt;"-"),1))=SUMPRODUCT((TRIM(L1799:O1799)&lt;&gt;"-")*1),
    "No Change",
    "Change"))</f>
        <v>No Data</v>
      </c>
      <c r="R1799" s="159"/>
      <c r="S1799" s="111"/>
    </row>
    <row r="1800" spans="1:19" x14ac:dyDescent="0.3">
      <c r="A1800" t="s">
        <v>2376</v>
      </c>
      <c r="B1800" t="s">
        <v>1145</v>
      </c>
      <c r="C1800" s="160" t="str">
        <f>TRIM(CLEAN(TEXT(IFERROR(INDEX('Snakeden MR'!$B$4:$C$3028,MATCH($A1800,'Snakeden MR'!$C$4:$C$3028,0),1),"-"),"@")))</f>
        <v>-</v>
      </c>
      <c r="D1800" s="147" t="str">
        <f>TRIM(CLEAN(TEXT(IFERROR(INDEX('Snakeden MR'!$I$4:$J$3028,MATCH($A1800,'Snakeden MR'!$J$4:$J$3028,0),1),"-"),"@")))</f>
        <v>-</v>
      </c>
      <c r="E1800" s="147" t="str">
        <f>TRIM(CLEAN(TEXT(IFERROR(INDEX('Snakeden MR'!$P$4:$Q$3028,MATCH($A1800,'Snakeden MR'!$Q$4:$Q$3028,0),1),"-"),"@")))</f>
        <v>-</v>
      </c>
      <c r="F1800" s="147" t="str">
        <f>TRIM(CLEAN(TEXT(IFERROR(INDEX('Snakeden MR'!$W$4:$X$3028,MATCH($A1800,'Snakeden MR'!$X$4:$X$3028,0),1),"-"),"@")))</f>
        <v>-</v>
      </c>
      <c r="G1800" s="159" t="str">
        <f t="shared" si="56"/>
        <v>Not Found</v>
      </c>
      <c r="H1800" t="str" cm="1">
        <f t="array" ref="H1800">IF(SUMPRODUCT((TRIM(C1800:F1800)&lt;&gt;"-")*1)=0,
    "No Data",
    IF(COUNTIF(C1800:F1800,INDEX(_xlfn._xlws.FILTER(C1800:F1800,TRIM(C1800:F1800)&lt;&gt;"-"),1))=SUMPRODUCT((TRIM(C1800:F1800)&lt;&gt;"-")*1),
    "No Change",
    "Change"))</f>
        <v>No Data</v>
      </c>
      <c r="I1800" s="159"/>
      <c r="J1800"/>
      <c r="K1800" s="163"/>
      <c r="L1800" s="147" t="str">
        <f>TRIM(CLEAN(TEXT(IFERROR(INDEX('Glade MR'!$B$4:$C$3000,MATCH($A1800,'Glade MR'!$C$4:$C$3000,0),1),"-"),"@")))</f>
        <v>-</v>
      </c>
      <c r="M1800" s="147" t="str">
        <f>TRIM(CLEAN(TEXT(IFERROR(INDEX('Glade MR'!$I$4:$J$3000,MATCH($A1800,'Glade MR'!$J$4:$J$3000,0),1),"-"),"@")))</f>
        <v>-</v>
      </c>
      <c r="N1800" s="147" t="str">
        <f>TRIM(CLEAN(TEXT(IFERROR(INDEX('Glade MR'!$P$4:$Q$3000,MATCH($A1800,'Glade MR'!$Q$4:$Q$3000,0),1),"-"),"@")))</f>
        <v>-</v>
      </c>
      <c r="O1800" s="147" t="str">
        <f>TRIM(CLEAN(TEXT(IFERROR(INDEX('Glade MR'!$W$4:$X$3000,MATCH($A1800,'Glade MR'!$X$4:$X$3000,0),1),"-"),"@")))</f>
        <v>-</v>
      </c>
      <c r="P1800" s="159" t="str">
        <f t="shared" si="57"/>
        <v>Not Found</v>
      </c>
      <c r="Q1800" t="str" cm="1">
        <f t="array" ref="Q1800">IF(SUMPRODUCT((TRIM(L1800:O1800)&lt;&gt;"-")*1)=0,
    "No Data",
    IF(COUNTIF(L1800:O1800,INDEX(_xlfn._xlws.FILTER(L1800:O1800,TRIM(L1800:O1800)&lt;&gt;"-"),1))=SUMPRODUCT((TRIM(L1800:O1800)&lt;&gt;"-")*1),
    "No Change",
    "Change"))</f>
        <v>No Data</v>
      </c>
      <c r="R1800" s="159"/>
      <c r="S1800" s="111"/>
    </row>
    <row r="1801" spans="1:19" x14ac:dyDescent="0.3">
      <c r="A1801" t="s">
        <v>2377</v>
      </c>
      <c r="B1801" t="s">
        <v>1145</v>
      </c>
      <c r="C1801" s="160" t="str">
        <f>TRIM(CLEAN(TEXT(IFERROR(INDEX('Snakeden MR'!$B$4:$C$3028,MATCH($A1801,'Snakeden MR'!$C$4:$C$3028,0),1),"-"),"@")))</f>
        <v>-</v>
      </c>
      <c r="D1801" s="147" t="str">
        <f>TRIM(CLEAN(TEXT(IFERROR(INDEX('Snakeden MR'!$I$4:$J$3028,MATCH($A1801,'Snakeden MR'!$J$4:$J$3028,0),1),"-"),"@")))</f>
        <v>-</v>
      </c>
      <c r="E1801" s="147" t="str">
        <f>TRIM(CLEAN(TEXT(IFERROR(INDEX('Snakeden MR'!$P$4:$Q$3028,MATCH($A1801,'Snakeden MR'!$Q$4:$Q$3028,0),1),"-"),"@")))</f>
        <v>-</v>
      </c>
      <c r="F1801" s="147" t="str">
        <f>TRIM(CLEAN(TEXT(IFERROR(INDEX('Snakeden MR'!$W$4:$X$3028,MATCH($A1801,'Snakeden MR'!$X$4:$X$3028,0),1),"-"),"@")))</f>
        <v>-</v>
      </c>
      <c r="G1801" s="159" t="str">
        <f t="shared" si="56"/>
        <v>Not Found</v>
      </c>
      <c r="H1801" t="str" cm="1">
        <f t="array" ref="H1801">IF(SUMPRODUCT((TRIM(C1801:F1801)&lt;&gt;"-")*1)=0,
    "No Data",
    IF(COUNTIF(C1801:F1801,INDEX(_xlfn._xlws.FILTER(C1801:F1801,TRIM(C1801:F1801)&lt;&gt;"-"),1))=SUMPRODUCT((TRIM(C1801:F1801)&lt;&gt;"-")*1),
    "No Change",
    "Change"))</f>
        <v>No Data</v>
      </c>
      <c r="I1801" s="159"/>
      <c r="J1801"/>
      <c r="K1801" s="163"/>
      <c r="L1801" s="147" t="str">
        <f>TRIM(CLEAN(TEXT(IFERROR(INDEX('Glade MR'!$B$4:$C$3000,MATCH($A1801,'Glade MR'!$C$4:$C$3000,0),1),"-"),"@")))</f>
        <v>-</v>
      </c>
      <c r="M1801" s="147" t="str">
        <f>TRIM(CLEAN(TEXT(IFERROR(INDEX('Glade MR'!$I$4:$J$3000,MATCH($A1801,'Glade MR'!$J$4:$J$3000,0),1),"-"),"@")))</f>
        <v>-</v>
      </c>
      <c r="N1801" s="147" t="str">
        <f>TRIM(CLEAN(TEXT(IFERROR(INDEX('Glade MR'!$P$4:$Q$3000,MATCH($A1801,'Glade MR'!$Q$4:$Q$3000,0),1),"-"),"@")))</f>
        <v>-</v>
      </c>
      <c r="O1801" s="147" t="str">
        <f>TRIM(CLEAN(TEXT(IFERROR(INDEX('Glade MR'!$W$4:$X$3000,MATCH($A1801,'Glade MR'!$X$4:$X$3000,0),1),"-"),"@")))</f>
        <v>-</v>
      </c>
      <c r="P1801" s="159" t="str">
        <f t="shared" si="57"/>
        <v>Not Found</v>
      </c>
      <c r="Q1801" t="str" cm="1">
        <f t="array" ref="Q1801">IF(SUMPRODUCT((TRIM(L1801:O1801)&lt;&gt;"-")*1)=0,
    "No Data",
    IF(COUNTIF(L1801:O1801,INDEX(_xlfn._xlws.FILTER(L1801:O1801,TRIM(L1801:O1801)&lt;&gt;"-"),1))=SUMPRODUCT((TRIM(L1801:O1801)&lt;&gt;"-")*1),
    "No Change",
    "Change"))</f>
        <v>No Data</v>
      </c>
      <c r="R1801" s="159"/>
      <c r="S1801" s="111"/>
    </row>
    <row r="1802" spans="1:19" x14ac:dyDescent="0.3">
      <c r="A1802" t="s">
        <v>2378</v>
      </c>
      <c r="B1802" t="s">
        <v>1145</v>
      </c>
      <c r="C1802" s="160" t="str">
        <f>TRIM(CLEAN(TEXT(IFERROR(INDEX('Snakeden MR'!$B$4:$C$3028,MATCH($A1802,'Snakeden MR'!$C$4:$C$3028,0),1),"-"),"@")))</f>
        <v>-</v>
      </c>
      <c r="D1802" s="147" t="str">
        <f>TRIM(CLEAN(TEXT(IFERROR(INDEX('Snakeden MR'!$I$4:$J$3028,MATCH($A1802,'Snakeden MR'!$J$4:$J$3028,0),1),"-"),"@")))</f>
        <v>-</v>
      </c>
      <c r="E1802" s="147" t="str">
        <f>TRIM(CLEAN(TEXT(IFERROR(INDEX('Snakeden MR'!$P$4:$Q$3028,MATCH($A1802,'Snakeden MR'!$Q$4:$Q$3028,0),1),"-"),"@")))</f>
        <v>-</v>
      </c>
      <c r="F1802" s="147" t="str">
        <f>TRIM(CLEAN(TEXT(IFERROR(INDEX('Snakeden MR'!$W$4:$X$3028,MATCH($A1802,'Snakeden MR'!$X$4:$X$3028,0),1),"-"),"@")))</f>
        <v>-</v>
      </c>
      <c r="G1802" s="159" t="str">
        <f t="shared" si="56"/>
        <v>Not Found</v>
      </c>
      <c r="H1802" t="str" cm="1">
        <f t="array" ref="H1802">IF(SUMPRODUCT((TRIM(C1802:F1802)&lt;&gt;"-")*1)=0,
    "No Data",
    IF(COUNTIF(C1802:F1802,INDEX(_xlfn._xlws.FILTER(C1802:F1802,TRIM(C1802:F1802)&lt;&gt;"-"),1))=SUMPRODUCT((TRIM(C1802:F1802)&lt;&gt;"-")*1),
    "No Change",
    "Change"))</f>
        <v>No Data</v>
      </c>
      <c r="I1802" s="159"/>
      <c r="J1802"/>
      <c r="K1802" s="163"/>
      <c r="L1802" s="147" t="str">
        <f>TRIM(CLEAN(TEXT(IFERROR(INDEX('Glade MR'!$B$4:$C$3000,MATCH($A1802,'Glade MR'!$C$4:$C$3000,0),1),"-"),"@")))</f>
        <v>-</v>
      </c>
      <c r="M1802" s="147" t="str">
        <f>TRIM(CLEAN(TEXT(IFERROR(INDEX('Glade MR'!$I$4:$J$3000,MATCH($A1802,'Glade MR'!$J$4:$J$3000,0),1),"-"),"@")))</f>
        <v>-</v>
      </c>
      <c r="N1802" s="147" t="str">
        <f>TRIM(CLEAN(TEXT(IFERROR(INDEX('Glade MR'!$P$4:$Q$3000,MATCH($A1802,'Glade MR'!$Q$4:$Q$3000,0),1),"-"),"@")))</f>
        <v>-</v>
      </c>
      <c r="O1802" s="147" t="str">
        <f>TRIM(CLEAN(TEXT(IFERROR(INDEX('Glade MR'!$W$4:$X$3000,MATCH($A1802,'Glade MR'!$X$4:$X$3000,0),1),"-"),"@")))</f>
        <v>-</v>
      </c>
      <c r="P1802" s="159" t="str">
        <f t="shared" si="57"/>
        <v>Not Found</v>
      </c>
      <c r="Q1802" t="str" cm="1">
        <f t="array" ref="Q1802">IF(SUMPRODUCT((TRIM(L1802:O1802)&lt;&gt;"-")*1)=0,
    "No Data",
    IF(COUNTIF(L1802:O1802,INDEX(_xlfn._xlws.FILTER(L1802:O1802,TRIM(L1802:O1802)&lt;&gt;"-"),1))=SUMPRODUCT((TRIM(L1802:O1802)&lt;&gt;"-")*1),
    "No Change",
    "Change"))</f>
        <v>No Data</v>
      </c>
      <c r="R1802" s="159"/>
      <c r="S1802" s="111"/>
    </row>
    <row r="1803" spans="1:19" x14ac:dyDescent="0.3">
      <c r="A1803" t="s">
        <v>2379</v>
      </c>
      <c r="B1803" t="s">
        <v>1145</v>
      </c>
      <c r="C1803" s="160" t="str">
        <f>TRIM(CLEAN(TEXT(IFERROR(INDEX('Snakeden MR'!$B$4:$C$3028,MATCH($A1803,'Snakeden MR'!$C$4:$C$3028,0),1),"-"),"@")))</f>
        <v>-</v>
      </c>
      <c r="D1803" s="147" t="str">
        <f>TRIM(CLEAN(TEXT(IFERROR(INDEX('Snakeden MR'!$I$4:$J$3028,MATCH($A1803,'Snakeden MR'!$J$4:$J$3028,0),1),"-"),"@")))</f>
        <v>-</v>
      </c>
      <c r="E1803" s="147" t="str">
        <f>TRIM(CLEAN(TEXT(IFERROR(INDEX('Snakeden MR'!$P$4:$Q$3028,MATCH($A1803,'Snakeden MR'!$Q$4:$Q$3028,0),1),"-"),"@")))</f>
        <v>-</v>
      </c>
      <c r="F1803" s="147" t="str">
        <f>TRIM(CLEAN(TEXT(IFERROR(INDEX('Snakeden MR'!$W$4:$X$3028,MATCH($A1803,'Snakeden MR'!$X$4:$X$3028,0),1),"-"),"@")))</f>
        <v>-</v>
      </c>
      <c r="G1803" s="159" t="str">
        <f t="shared" si="56"/>
        <v>Not Found</v>
      </c>
      <c r="H1803" t="str" cm="1">
        <f t="array" ref="H1803">IF(SUMPRODUCT((TRIM(C1803:F1803)&lt;&gt;"-")*1)=0,
    "No Data",
    IF(COUNTIF(C1803:F1803,INDEX(_xlfn._xlws.FILTER(C1803:F1803,TRIM(C1803:F1803)&lt;&gt;"-"),1))=SUMPRODUCT((TRIM(C1803:F1803)&lt;&gt;"-")*1),
    "No Change",
    "Change"))</f>
        <v>No Data</v>
      </c>
      <c r="I1803" s="159"/>
      <c r="J1803"/>
      <c r="K1803" s="163"/>
      <c r="L1803" s="147" t="str">
        <f>TRIM(CLEAN(TEXT(IFERROR(INDEX('Glade MR'!$B$4:$C$3000,MATCH($A1803,'Glade MR'!$C$4:$C$3000,0),1),"-"),"@")))</f>
        <v>-</v>
      </c>
      <c r="M1803" s="147" t="str">
        <f>TRIM(CLEAN(TEXT(IFERROR(INDEX('Glade MR'!$I$4:$J$3000,MATCH($A1803,'Glade MR'!$J$4:$J$3000,0),1),"-"),"@")))</f>
        <v>-</v>
      </c>
      <c r="N1803" s="147" t="str">
        <f>TRIM(CLEAN(TEXT(IFERROR(INDEX('Glade MR'!$P$4:$Q$3000,MATCH($A1803,'Glade MR'!$Q$4:$Q$3000,0),1),"-"),"@")))</f>
        <v>-</v>
      </c>
      <c r="O1803" s="147" t="str">
        <f>TRIM(CLEAN(TEXT(IFERROR(INDEX('Glade MR'!$W$4:$X$3000,MATCH($A1803,'Glade MR'!$X$4:$X$3000,0),1),"-"),"@")))</f>
        <v>-</v>
      </c>
      <c r="P1803" s="159" t="str">
        <f t="shared" si="57"/>
        <v>Not Found</v>
      </c>
      <c r="Q1803" t="str" cm="1">
        <f t="array" ref="Q1803">IF(SUMPRODUCT((TRIM(L1803:O1803)&lt;&gt;"-")*1)=0,
    "No Data",
    IF(COUNTIF(L1803:O1803,INDEX(_xlfn._xlws.FILTER(L1803:O1803,TRIM(L1803:O1803)&lt;&gt;"-"),1))=SUMPRODUCT((TRIM(L1803:O1803)&lt;&gt;"-")*1),
    "No Change",
    "Change"))</f>
        <v>No Data</v>
      </c>
      <c r="R1803" s="159"/>
      <c r="S1803" s="111"/>
    </row>
    <row r="1804" spans="1:19" x14ac:dyDescent="0.3">
      <c r="A1804" t="s">
        <v>2380</v>
      </c>
      <c r="B1804" t="s">
        <v>1145</v>
      </c>
      <c r="C1804" s="160" t="str">
        <f>TRIM(CLEAN(TEXT(IFERROR(INDEX('Snakeden MR'!$B$4:$C$3028,MATCH($A1804,'Snakeden MR'!$C$4:$C$3028,0),1),"-"),"@")))</f>
        <v>-</v>
      </c>
      <c r="D1804" s="147" t="str">
        <f>TRIM(CLEAN(TEXT(IFERROR(INDEX('Snakeden MR'!$I$4:$J$3028,MATCH($A1804,'Snakeden MR'!$J$4:$J$3028,0),1),"-"),"@")))</f>
        <v>-</v>
      </c>
      <c r="E1804" s="147" t="str">
        <f>TRIM(CLEAN(TEXT(IFERROR(INDEX('Snakeden MR'!$P$4:$Q$3028,MATCH($A1804,'Snakeden MR'!$Q$4:$Q$3028,0),1),"-"),"@")))</f>
        <v>-</v>
      </c>
      <c r="F1804" s="147" t="str">
        <f>TRIM(CLEAN(TEXT(IFERROR(INDEX('Snakeden MR'!$W$4:$X$3028,MATCH($A1804,'Snakeden MR'!$X$4:$X$3028,0),1),"-"),"@")))</f>
        <v>-</v>
      </c>
      <c r="G1804" s="159" t="str">
        <f t="shared" si="56"/>
        <v>Not Found</v>
      </c>
      <c r="H1804" t="str" cm="1">
        <f t="array" ref="H1804">IF(SUMPRODUCT((TRIM(C1804:F1804)&lt;&gt;"-")*1)=0,
    "No Data",
    IF(COUNTIF(C1804:F1804,INDEX(_xlfn._xlws.FILTER(C1804:F1804,TRIM(C1804:F1804)&lt;&gt;"-"),1))=SUMPRODUCT((TRIM(C1804:F1804)&lt;&gt;"-")*1),
    "No Change",
    "Change"))</f>
        <v>No Data</v>
      </c>
      <c r="I1804" s="159"/>
      <c r="J1804"/>
      <c r="K1804" s="163"/>
      <c r="L1804" s="147" t="str">
        <f>TRIM(CLEAN(TEXT(IFERROR(INDEX('Glade MR'!$B$4:$C$3000,MATCH($A1804,'Glade MR'!$C$4:$C$3000,0),1),"-"),"@")))</f>
        <v>-</v>
      </c>
      <c r="M1804" s="147" t="str">
        <f>TRIM(CLEAN(TEXT(IFERROR(INDEX('Glade MR'!$I$4:$J$3000,MATCH($A1804,'Glade MR'!$J$4:$J$3000,0),1),"-"),"@")))</f>
        <v>-</v>
      </c>
      <c r="N1804" s="147" t="str">
        <f>TRIM(CLEAN(TEXT(IFERROR(INDEX('Glade MR'!$P$4:$Q$3000,MATCH($A1804,'Glade MR'!$Q$4:$Q$3000,0),1),"-"),"@")))</f>
        <v>-</v>
      </c>
      <c r="O1804" s="147" t="str">
        <f>TRIM(CLEAN(TEXT(IFERROR(INDEX('Glade MR'!$W$4:$X$3000,MATCH($A1804,'Glade MR'!$X$4:$X$3000,0),1),"-"),"@")))</f>
        <v>-</v>
      </c>
      <c r="P1804" s="159" t="str">
        <f t="shared" si="57"/>
        <v>Not Found</v>
      </c>
      <c r="Q1804" t="str" cm="1">
        <f t="array" ref="Q1804">IF(SUMPRODUCT((TRIM(L1804:O1804)&lt;&gt;"-")*1)=0,
    "No Data",
    IF(COUNTIF(L1804:O1804,INDEX(_xlfn._xlws.FILTER(L1804:O1804,TRIM(L1804:O1804)&lt;&gt;"-"),1))=SUMPRODUCT((TRIM(L1804:O1804)&lt;&gt;"-")*1),
    "No Change",
    "Change"))</f>
        <v>No Data</v>
      </c>
      <c r="R1804" s="159"/>
      <c r="S1804" s="111"/>
    </row>
    <row r="1805" spans="1:19" x14ac:dyDescent="0.3">
      <c r="A1805" t="s">
        <v>336</v>
      </c>
      <c r="B1805" t="s">
        <v>1137</v>
      </c>
      <c r="C1805" s="160" t="str">
        <f>TRIM(CLEAN(TEXT(IFERROR(INDEX('Snakeden MR'!$B$4:$C$3028,MATCH($A1805,'Snakeden MR'!$C$4:$C$3028,0),1),"-"),"@")))</f>
        <v>-</v>
      </c>
      <c r="D1805" s="147" t="str">
        <f>TRIM(CLEAN(TEXT(IFERROR(INDEX('Snakeden MR'!$I$4:$J$3028,MATCH($A1805,'Snakeden MR'!$J$4:$J$3028,0),1),"-"),"@")))</f>
        <v>-</v>
      </c>
      <c r="E1805" s="147" t="str">
        <f>TRIM(CLEAN(TEXT(IFERROR(INDEX('Snakeden MR'!$P$4:$Q$3028,MATCH($A1805,'Snakeden MR'!$Q$4:$Q$3028,0),1),"-"),"@")))</f>
        <v>-</v>
      </c>
      <c r="F1805" s="147" t="str">
        <f>TRIM(CLEAN(TEXT(IFERROR(INDEX('Snakeden MR'!$W$4:$X$3028,MATCH($A1805,'Snakeden MR'!$X$4:$X$3028,0),1),"-"),"@")))</f>
        <v>-</v>
      </c>
      <c r="G1805" s="159" t="str">
        <f t="shared" si="56"/>
        <v>Not Found</v>
      </c>
      <c r="H1805" t="str" cm="1">
        <f t="array" ref="H1805">IF(SUMPRODUCT((TRIM(C1805:F1805)&lt;&gt;"-")*1)=0,
    "No Data",
    IF(COUNTIF(C1805:F1805,INDEX(_xlfn._xlws.FILTER(C1805:F1805,TRIM(C1805:F1805)&lt;&gt;"-"),1))=SUMPRODUCT((TRIM(C1805:F1805)&lt;&gt;"-")*1),
    "No Change",
    "Change"))</f>
        <v>No Data</v>
      </c>
      <c r="I1805" s="159"/>
      <c r="J1805"/>
      <c r="K1805" s="163"/>
      <c r="L1805" s="147" t="str">
        <f>TRIM(CLEAN(TEXT(IFERROR(INDEX('Glade MR'!$B$4:$C$3000,MATCH($A1805,'Glade MR'!$C$4:$C$3000,0),1),"-"),"@")))</f>
        <v>Pool 11</v>
      </c>
      <c r="M1805" s="147" t="str">
        <f>TRIM(CLEAN(TEXT(IFERROR(INDEX('Glade MR'!$I$4:$J$3000,MATCH($A1805,'Glade MR'!$J$4:$J$3000,0),1),"-"),"@")))</f>
        <v>Pool 8</v>
      </c>
      <c r="N1805" s="147" t="str">
        <f>TRIM(CLEAN(TEXT(IFERROR(INDEX('Glade MR'!$P$4:$Q$3000,MATCH($A1805,'Glade MR'!$Q$4:$Q$3000,0),1),"-"),"@")))</f>
        <v>-</v>
      </c>
      <c r="O1805" s="147" t="str">
        <f>TRIM(CLEAN(TEXT(IFERROR(INDEX('Glade MR'!$W$4:$X$3000,MATCH($A1805,'Glade MR'!$X$4:$X$3000,0),1),"-"),"@")))</f>
        <v>-</v>
      </c>
      <c r="P1805" s="159" t="str">
        <f t="shared" si="57"/>
        <v>Found</v>
      </c>
      <c r="Q1805" t="str" cm="1">
        <f t="array" ref="Q1805">IF(SUMPRODUCT((TRIM(L1805:O1805)&lt;&gt;"-")*1)=0,
    "No Data",
    IF(COUNTIF(L1805:O1805,INDEX(_xlfn._xlws.FILTER(L1805:O1805,TRIM(L1805:O1805)&lt;&gt;"-"),1))=SUMPRODUCT((TRIM(L1805:O1805)&lt;&gt;"-")*1),
    "No Change",
    "Change"))</f>
        <v>Change</v>
      </c>
      <c r="R1805" s="159"/>
      <c r="S1805" s="111"/>
    </row>
    <row r="1806" spans="1:19" x14ac:dyDescent="0.3">
      <c r="A1806" t="s">
        <v>2381</v>
      </c>
      <c r="B1806" t="s">
        <v>1145</v>
      </c>
      <c r="C1806" s="160" t="str">
        <f>TRIM(CLEAN(TEXT(IFERROR(INDEX('Snakeden MR'!$B$4:$C$3028,MATCH($A1806,'Snakeden MR'!$C$4:$C$3028,0),1),"-"),"@")))</f>
        <v>-</v>
      </c>
      <c r="D1806" s="147" t="str">
        <f>TRIM(CLEAN(TEXT(IFERROR(INDEX('Snakeden MR'!$I$4:$J$3028,MATCH($A1806,'Snakeden MR'!$J$4:$J$3028,0),1),"-"),"@")))</f>
        <v>-</v>
      </c>
      <c r="E1806" s="147" t="str">
        <f>TRIM(CLEAN(TEXT(IFERROR(INDEX('Snakeden MR'!$P$4:$Q$3028,MATCH($A1806,'Snakeden MR'!$Q$4:$Q$3028,0),1),"-"),"@")))</f>
        <v>-</v>
      </c>
      <c r="F1806" s="147" t="str">
        <f>TRIM(CLEAN(TEXT(IFERROR(INDEX('Snakeden MR'!$W$4:$X$3028,MATCH($A1806,'Snakeden MR'!$X$4:$X$3028,0),1),"-"),"@")))</f>
        <v>-</v>
      </c>
      <c r="G1806" s="159" t="str">
        <f t="shared" si="56"/>
        <v>Not Found</v>
      </c>
      <c r="H1806" t="str" cm="1">
        <f t="array" ref="H1806">IF(SUMPRODUCT((TRIM(C1806:F1806)&lt;&gt;"-")*1)=0,
    "No Data",
    IF(COUNTIF(C1806:F1806,INDEX(_xlfn._xlws.FILTER(C1806:F1806,TRIM(C1806:F1806)&lt;&gt;"-"),1))=SUMPRODUCT((TRIM(C1806:F1806)&lt;&gt;"-")*1),
    "No Change",
    "Change"))</f>
        <v>No Data</v>
      </c>
      <c r="I1806" s="159"/>
      <c r="J1806"/>
      <c r="K1806" s="163"/>
      <c r="L1806" s="147" t="str">
        <f>TRIM(CLEAN(TEXT(IFERROR(INDEX('Glade MR'!$B$4:$C$3000,MATCH($A1806,'Glade MR'!$C$4:$C$3000,0),1),"-"),"@")))</f>
        <v>-</v>
      </c>
      <c r="M1806" s="147" t="str">
        <f>TRIM(CLEAN(TEXT(IFERROR(INDEX('Glade MR'!$I$4:$J$3000,MATCH($A1806,'Glade MR'!$J$4:$J$3000,0),1),"-"),"@")))</f>
        <v>-</v>
      </c>
      <c r="N1806" s="147" t="str">
        <f>TRIM(CLEAN(TEXT(IFERROR(INDEX('Glade MR'!$P$4:$Q$3000,MATCH($A1806,'Glade MR'!$Q$4:$Q$3000,0),1),"-"),"@")))</f>
        <v>-</v>
      </c>
      <c r="O1806" s="147" t="str">
        <f>TRIM(CLEAN(TEXT(IFERROR(INDEX('Glade MR'!$W$4:$X$3000,MATCH($A1806,'Glade MR'!$X$4:$X$3000,0),1),"-"),"@")))</f>
        <v>-</v>
      </c>
      <c r="P1806" s="159" t="str">
        <f t="shared" si="57"/>
        <v>Not Found</v>
      </c>
      <c r="Q1806" t="str" cm="1">
        <f t="array" ref="Q1806">IF(SUMPRODUCT((TRIM(L1806:O1806)&lt;&gt;"-")*1)=0,
    "No Data",
    IF(COUNTIF(L1806:O1806,INDEX(_xlfn._xlws.FILTER(L1806:O1806,TRIM(L1806:O1806)&lt;&gt;"-"),1))=SUMPRODUCT((TRIM(L1806:O1806)&lt;&gt;"-")*1),
    "No Change",
    "Change"))</f>
        <v>No Data</v>
      </c>
      <c r="R1806" s="159"/>
      <c r="S1806" s="111"/>
    </row>
    <row r="1807" spans="1:19" x14ac:dyDescent="0.3">
      <c r="A1807" t="s">
        <v>2382</v>
      </c>
      <c r="B1807" t="s">
        <v>1145</v>
      </c>
      <c r="C1807" s="160" t="str">
        <f>TRIM(CLEAN(TEXT(IFERROR(INDEX('Snakeden MR'!$B$4:$C$3028,MATCH($A1807,'Snakeden MR'!$C$4:$C$3028,0),1),"-"),"@")))</f>
        <v>-</v>
      </c>
      <c r="D1807" s="147" t="str">
        <f>TRIM(CLEAN(TEXT(IFERROR(INDEX('Snakeden MR'!$I$4:$J$3028,MATCH($A1807,'Snakeden MR'!$J$4:$J$3028,0),1),"-"),"@")))</f>
        <v>-</v>
      </c>
      <c r="E1807" s="147" t="str">
        <f>TRIM(CLEAN(TEXT(IFERROR(INDEX('Snakeden MR'!$P$4:$Q$3028,MATCH($A1807,'Snakeden MR'!$Q$4:$Q$3028,0),1),"-"),"@")))</f>
        <v>-</v>
      </c>
      <c r="F1807" s="147" t="str">
        <f>TRIM(CLEAN(TEXT(IFERROR(INDEX('Snakeden MR'!$W$4:$X$3028,MATCH($A1807,'Snakeden MR'!$X$4:$X$3028,0),1),"-"),"@")))</f>
        <v>-</v>
      </c>
      <c r="G1807" s="159" t="str">
        <f t="shared" si="56"/>
        <v>Not Found</v>
      </c>
      <c r="H1807" t="str" cm="1">
        <f t="array" ref="H1807">IF(SUMPRODUCT((TRIM(C1807:F1807)&lt;&gt;"-")*1)=0,
    "No Data",
    IF(COUNTIF(C1807:F1807,INDEX(_xlfn._xlws.FILTER(C1807:F1807,TRIM(C1807:F1807)&lt;&gt;"-"),1))=SUMPRODUCT((TRIM(C1807:F1807)&lt;&gt;"-")*1),
    "No Change",
    "Change"))</f>
        <v>No Data</v>
      </c>
      <c r="I1807" s="159"/>
      <c r="J1807"/>
      <c r="K1807" s="163"/>
      <c r="L1807" s="147" t="str">
        <f>TRIM(CLEAN(TEXT(IFERROR(INDEX('Glade MR'!$B$4:$C$3000,MATCH($A1807,'Glade MR'!$C$4:$C$3000,0),1),"-"),"@")))</f>
        <v>-</v>
      </c>
      <c r="M1807" s="147" t="str">
        <f>TRIM(CLEAN(TEXT(IFERROR(INDEX('Glade MR'!$I$4:$J$3000,MATCH($A1807,'Glade MR'!$J$4:$J$3000,0),1),"-"),"@")))</f>
        <v>-</v>
      </c>
      <c r="N1807" s="147" t="str">
        <f>TRIM(CLEAN(TEXT(IFERROR(INDEX('Glade MR'!$P$4:$Q$3000,MATCH($A1807,'Glade MR'!$Q$4:$Q$3000,0),1),"-"),"@")))</f>
        <v>-</v>
      </c>
      <c r="O1807" s="147" t="str">
        <f>TRIM(CLEAN(TEXT(IFERROR(INDEX('Glade MR'!$W$4:$X$3000,MATCH($A1807,'Glade MR'!$X$4:$X$3000,0),1),"-"),"@")))</f>
        <v>-</v>
      </c>
      <c r="P1807" s="159" t="str">
        <f t="shared" si="57"/>
        <v>Not Found</v>
      </c>
      <c r="Q1807" t="str" cm="1">
        <f t="array" ref="Q1807">IF(SUMPRODUCT((TRIM(L1807:O1807)&lt;&gt;"-")*1)=0,
    "No Data",
    IF(COUNTIF(L1807:O1807,INDEX(_xlfn._xlws.FILTER(L1807:O1807,TRIM(L1807:O1807)&lt;&gt;"-"),1))=SUMPRODUCT((TRIM(L1807:O1807)&lt;&gt;"-")*1),
    "No Change",
    "Change"))</f>
        <v>No Data</v>
      </c>
      <c r="R1807" s="159"/>
      <c r="S1807" s="111"/>
    </row>
    <row r="1808" spans="1:19" x14ac:dyDescent="0.3">
      <c r="A1808" t="s">
        <v>2383</v>
      </c>
      <c r="B1808" t="s">
        <v>1145</v>
      </c>
      <c r="C1808" s="160" t="str">
        <f>TRIM(CLEAN(TEXT(IFERROR(INDEX('Snakeden MR'!$B$4:$C$3028,MATCH($A1808,'Snakeden MR'!$C$4:$C$3028,0),1),"-"),"@")))</f>
        <v>-</v>
      </c>
      <c r="D1808" s="147" t="str">
        <f>TRIM(CLEAN(TEXT(IFERROR(INDEX('Snakeden MR'!$I$4:$J$3028,MATCH($A1808,'Snakeden MR'!$J$4:$J$3028,0),1),"-"),"@")))</f>
        <v>-</v>
      </c>
      <c r="E1808" s="147" t="str">
        <f>TRIM(CLEAN(TEXT(IFERROR(INDEX('Snakeden MR'!$P$4:$Q$3028,MATCH($A1808,'Snakeden MR'!$Q$4:$Q$3028,0),1),"-"),"@")))</f>
        <v>-</v>
      </c>
      <c r="F1808" s="147" t="str">
        <f>TRIM(CLEAN(TEXT(IFERROR(INDEX('Snakeden MR'!$W$4:$X$3028,MATCH($A1808,'Snakeden MR'!$X$4:$X$3028,0),1),"-"),"@")))</f>
        <v>-</v>
      </c>
      <c r="G1808" s="159" t="str">
        <f t="shared" si="56"/>
        <v>Not Found</v>
      </c>
      <c r="H1808" t="str" cm="1">
        <f t="array" ref="H1808">IF(SUMPRODUCT((TRIM(C1808:F1808)&lt;&gt;"-")*1)=0,
    "No Data",
    IF(COUNTIF(C1808:F1808,INDEX(_xlfn._xlws.FILTER(C1808:F1808,TRIM(C1808:F1808)&lt;&gt;"-"),1))=SUMPRODUCT((TRIM(C1808:F1808)&lt;&gt;"-")*1),
    "No Change",
    "Change"))</f>
        <v>No Data</v>
      </c>
      <c r="I1808" s="159"/>
      <c r="J1808"/>
      <c r="K1808" s="163"/>
      <c r="L1808" s="147" t="str">
        <f>TRIM(CLEAN(TEXT(IFERROR(INDEX('Glade MR'!$B$4:$C$3000,MATCH($A1808,'Glade MR'!$C$4:$C$3000,0),1),"-"),"@")))</f>
        <v>-</v>
      </c>
      <c r="M1808" s="147" t="str">
        <f>TRIM(CLEAN(TEXT(IFERROR(INDEX('Glade MR'!$I$4:$J$3000,MATCH($A1808,'Glade MR'!$J$4:$J$3000,0),1),"-"),"@")))</f>
        <v>-</v>
      </c>
      <c r="N1808" s="147" t="str">
        <f>TRIM(CLEAN(TEXT(IFERROR(INDEX('Glade MR'!$P$4:$Q$3000,MATCH($A1808,'Glade MR'!$Q$4:$Q$3000,0),1),"-"),"@")))</f>
        <v>-</v>
      </c>
      <c r="O1808" s="147" t="str">
        <f>TRIM(CLEAN(TEXT(IFERROR(INDEX('Glade MR'!$W$4:$X$3000,MATCH($A1808,'Glade MR'!$X$4:$X$3000,0),1),"-"),"@")))</f>
        <v>-</v>
      </c>
      <c r="P1808" s="159" t="str">
        <f t="shared" si="57"/>
        <v>Not Found</v>
      </c>
      <c r="Q1808" t="str" cm="1">
        <f t="array" ref="Q1808">IF(SUMPRODUCT((TRIM(L1808:O1808)&lt;&gt;"-")*1)=0,
    "No Data",
    IF(COUNTIF(L1808:O1808,INDEX(_xlfn._xlws.FILTER(L1808:O1808,TRIM(L1808:O1808)&lt;&gt;"-"),1))=SUMPRODUCT((TRIM(L1808:O1808)&lt;&gt;"-")*1),
    "No Change",
    "Change"))</f>
        <v>No Data</v>
      </c>
      <c r="R1808" s="159"/>
      <c r="S1808" s="111"/>
    </row>
    <row r="1809" spans="1:19" x14ac:dyDescent="0.3">
      <c r="A1809" t="s">
        <v>2384</v>
      </c>
      <c r="B1809" t="s">
        <v>1145</v>
      </c>
      <c r="C1809" s="160" t="str">
        <f>TRIM(CLEAN(TEXT(IFERROR(INDEX('Snakeden MR'!$B$4:$C$3028,MATCH($A1809,'Snakeden MR'!$C$4:$C$3028,0),1),"-"),"@")))</f>
        <v>-</v>
      </c>
      <c r="D1809" s="147" t="str">
        <f>TRIM(CLEAN(TEXT(IFERROR(INDEX('Snakeden MR'!$I$4:$J$3028,MATCH($A1809,'Snakeden MR'!$J$4:$J$3028,0),1),"-"),"@")))</f>
        <v>-</v>
      </c>
      <c r="E1809" s="147" t="str">
        <f>TRIM(CLEAN(TEXT(IFERROR(INDEX('Snakeden MR'!$P$4:$Q$3028,MATCH($A1809,'Snakeden MR'!$Q$4:$Q$3028,0),1),"-"),"@")))</f>
        <v>-</v>
      </c>
      <c r="F1809" s="147" t="str">
        <f>TRIM(CLEAN(TEXT(IFERROR(INDEX('Snakeden MR'!$W$4:$X$3028,MATCH($A1809,'Snakeden MR'!$X$4:$X$3028,0),1),"-"),"@")))</f>
        <v>-</v>
      </c>
      <c r="G1809" s="159" t="str">
        <f t="shared" si="56"/>
        <v>Not Found</v>
      </c>
      <c r="H1809" t="str" cm="1">
        <f t="array" ref="H1809">IF(SUMPRODUCT((TRIM(C1809:F1809)&lt;&gt;"-")*1)=0,
    "No Data",
    IF(COUNTIF(C1809:F1809,INDEX(_xlfn._xlws.FILTER(C1809:F1809,TRIM(C1809:F1809)&lt;&gt;"-"),1))=SUMPRODUCT((TRIM(C1809:F1809)&lt;&gt;"-")*1),
    "No Change",
    "Change"))</f>
        <v>No Data</v>
      </c>
      <c r="I1809" s="159"/>
      <c r="J1809"/>
      <c r="K1809" s="163"/>
      <c r="L1809" s="147" t="str">
        <f>TRIM(CLEAN(TEXT(IFERROR(INDEX('Glade MR'!$B$4:$C$3000,MATCH($A1809,'Glade MR'!$C$4:$C$3000,0),1),"-"),"@")))</f>
        <v>-</v>
      </c>
      <c r="M1809" s="147" t="str">
        <f>TRIM(CLEAN(TEXT(IFERROR(INDEX('Glade MR'!$I$4:$J$3000,MATCH($A1809,'Glade MR'!$J$4:$J$3000,0),1),"-"),"@")))</f>
        <v>-</v>
      </c>
      <c r="N1809" s="147" t="str">
        <f>TRIM(CLEAN(TEXT(IFERROR(INDEX('Glade MR'!$P$4:$Q$3000,MATCH($A1809,'Glade MR'!$Q$4:$Q$3000,0),1),"-"),"@")))</f>
        <v>-</v>
      </c>
      <c r="O1809" s="147" t="str">
        <f>TRIM(CLEAN(TEXT(IFERROR(INDEX('Glade MR'!$W$4:$X$3000,MATCH($A1809,'Glade MR'!$X$4:$X$3000,0),1),"-"),"@")))</f>
        <v>-</v>
      </c>
      <c r="P1809" s="159" t="str">
        <f t="shared" si="57"/>
        <v>Not Found</v>
      </c>
      <c r="Q1809" t="str" cm="1">
        <f t="array" ref="Q1809">IF(SUMPRODUCT((TRIM(L1809:O1809)&lt;&gt;"-")*1)=0,
    "No Data",
    IF(COUNTIF(L1809:O1809,INDEX(_xlfn._xlws.FILTER(L1809:O1809,TRIM(L1809:O1809)&lt;&gt;"-"),1))=SUMPRODUCT((TRIM(L1809:O1809)&lt;&gt;"-")*1),
    "No Change",
    "Change"))</f>
        <v>No Data</v>
      </c>
      <c r="R1809" s="159"/>
      <c r="S1809" s="111"/>
    </row>
    <row r="1810" spans="1:19" x14ac:dyDescent="0.3">
      <c r="A1810" t="s">
        <v>2385</v>
      </c>
      <c r="B1810" t="s">
        <v>1145</v>
      </c>
      <c r="C1810" s="160" t="str">
        <f>TRIM(CLEAN(TEXT(IFERROR(INDEX('Snakeden MR'!$B$4:$C$3028,MATCH($A1810,'Snakeden MR'!$C$4:$C$3028,0),1),"-"),"@")))</f>
        <v>-</v>
      </c>
      <c r="D1810" s="147" t="str">
        <f>TRIM(CLEAN(TEXT(IFERROR(INDEX('Snakeden MR'!$I$4:$J$3028,MATCH($A1810,'Snakeden MR'!$J$4:$J$3028,0),1),"-"),"@")))</f>
        <v>-</v>
      </c>
      <c r="E1810" s="147" t="str">
        <f>TRIM(CLEAN(TEXT(IFERROR(INDEX('Snakeden MR'!$P$4:$Q$3028,MATCH($A1810,'Snakeden MR'!$Q$4:$Q$3028,0),1),"-"),"@")))</f>
        <v>-</v>
      </c>
      <c r="F1810" s="147" t="str">
        <f>TRIM(CLEAN(TEXT(IFERROR(INDEX('Snakeden MR'!$W$4:$X$3028,MATCH($A1810,'Snakeden MR'!$X$4:$X$3028,0),1),"-"),"@")))</f>
        <v>-</v>
      </c>
      <c r="G1810" s="159" t="str">
        <f t="shared" si="56"/>
        <v>Not Found</v>
      </c>
      <c r="H1810" t="str" cm="1">
        <f t="array" ref="H1810">IF(SUMPRODUCT((TRIM(C1810:F1810)&lt;&gt;"-")*1)=0,
    "No Data",
    IF(COUNTIF(C1810:F1810,INDEX(_xlfn._xlws.FILTER(C1810:F1810,TRIM(C1810:F1810)&lt;&gt;"-"),1))=SUMPRODUCT((TRIM(C1810:F1810)&lt;&gt;"-")*1),
    "No Change",
    "Change"))</f>
        <v>No Data</v>
      </c>
      <c r="I1810" s="159"/>
      <c r="J1810"/>
      <c r="K1810" s="163"/>
      <c r="L1810" s="147" t="str">
        <f>TRIM(CLEAN(TEXT(IFERROR(INDEX('Glade MR'!$B$4:$C$3000,MATCH($A1810,'Glade MR'!$C$4:$C$3000,0),1),"-"),"@")))</f>
        <v>-</v>
      </c>
      <c r="M1810" s="147" t="str">
        <f>TRIM(CLEAN(TEXT(IFERROR(INDEX('Glade MR'!$I$4:$J$3000,MATCH($A1810,'Glade MR'!$J$4:$J$3000,0),1),"-"),"@")))</f>
        <v>-</v>
      </c>
      <c r="N1810" s="147" t="str">
        <f>TRIM(CLEAN(TEXT(IFERROR(INDEX('Glade MR'!$P$4:$Q$3000,MATCH($A1810,'Glade MR'!$Q$4:$Q$3000,0),1),"-"),"@")))</f>
        <v>-</v>
      </c>
      <c r="O1810" s="147" t="str">
        <f>TRIM(CLEAN(TEXT(IFERROR(INDEX('Glade MR'!$W$4:$X$3000,MATCH($A1810,'Glade MR'!$X$4:$X$3000,0),1),"-"),"@")))</f>
        <v>-</v>
      </c>
      <c r="P1810" s="159" t="str">
        <f t="shared" si="57"/>
        <v>Not Found</v>
      </c>
      <c r="Q1810" t="str" cm="1">
        <f t="array" ref="Q1810">IF(SUMPRODUCT((TRIM(L1810:O1810)&lt;&gt;"-")*1)=0,
    "No Data",
    IF(COUNTIF(L1810:O1810,INDEX(_xlfn._xlws.FILTER(L1810:O1810,TRIM(L1810:O1810)&lt;&gt;"-"),1))=SUMPRODUCT((TRIM(L1810:O1810)&lt;&gt;"-")*1),
    "No Change",
    "Change"))</f>
        <v>No Data</v>
      </c>
      <c r="R1810" s="159"/>
      <c r="S1810" s="111"/>
    </row>
    <row r="1811" spans="1:19" x14ac:dyDescent="0.3">
      <c r="A1811" t="s">
        <v>2386</v>
      </c>
      <c r="B1811" t="s">
        <v>1145</v>
      </c>
      <c r="C1811" s="160" t="str">
        <f>TRIM(CLEAN(TEXT(IFERROR(INDEX('Snakeden MR'!$B$4:$C$3028,MATCH($A1811,'Snakeden MR'!$C$4:$C$3028,0),1),"-"),"@")))</f>
        <v>-</v>
      </c>
      <c r="D1811" s="147" t="str">
        <f>TRIM(CLEAN(TEXT(IFERROR(INDEX('Snakeden MR'!$I$4:$J$3028,MATCH($A1811,'Snakeden MR'!$J$4:$J$3028,0),1),"-"),"@")))</f>
        <v>-</v>
      </c>
      <c r="E1811" s="147" t="str">
        <f>TRIM(CLEAN(TEXT(IFERROR(INDEX('Snakeden MR'!$P$4:$Q$3028,MATCH($A1811,'Snakeden MR'!$Q$4:$Q$3028,0),1),"-"),"@")))</f>
        <v>-</v>
      </c>
      <c r="F1811" s="147" t="str">
        <f>TRIM(CLEAN(TEXT(IFERROR(INDEX('Snakeden MR'!$W$4:$X$3028,MATCH($A1811,'Snakeden MR'!$X$4:$X$3028,0),1),"-"),"@")))</f>
        <v>-</v>
      </c>
      <c r="G1811" s="159" t="str">
        <f t="shared" si="56"/>
        <v>Not Found</v>
      </c>
      <c r="H1811" t="str" cm="1">
        <f t="array" ref="H1811">IF(SUMPRODUCT((TRIM(C1811:F1811)&lt;&gt;"-")*1)=0,
    "No Data",
    IF(COUNTIF(C1811:F1811,INDEX(_xlfn._xlws.FILTER(C1811:F1811,TRIM(C1811:F1811)&lt;&gt;"-"),1))=SUMPRODUCT((TRIM(C1811:F1811)&lt;&gt;"-")*1),
    "No Change",
    "Change"))</f>
        <v>No Data</v>
      </c>
      <c r="I1811" s="159"/>
      <c r="J1811"/>
      <c r="K1811" s="163"/>
      <c r="L1811" s="147" t="str">
        <f>TRIM(CLEAN(TEXT(IFERROR(INDEX('Glade MR'!$B$4:$C$3000,MATCH($A1811,'Glade MR'!$C$4:$C$3000,0),1),"-"),"@")))</f>
        <v>-</v>
      </c>
      <c r="M1811" s="147" t="str">
        <f>TRIM(CLEAN(TEXT(IFERROR(INDEX('Glade MR'!$I$4:$J$3000,MATCH($A1811,'Glade MR'!$J$4:$J$3000,0),1),"-"),"@")))</f>
        <v>-</v>
      </c>
      <c r="N1811" s="147" t="str">
        <f>TRIM(CLEAN(TEXT(IFERROR(INDEX('Glade MR'!$P$4:$Q$3000,MATCH($A1811,'Glade MR'!$Q$4:$Q$3000,0),1),"-"),"@")))</f>
        <v>-</v>
      </c>
      <c r="O1811" s="147" t="str">
        <f>TRIM(CLEAN(TEXT(IFERROR(INDEX('Glade MR'!$W$4:$X$3000,MATCH($A1811,'Glade MR'!$X$4:$X$3000,0),1),"-"),"@")))</f>
        <v>-</v>
      </c>
      <c r="P1811" s="159" t="str">
        <f t="shared" si="57"/>
        <v>Not Found</v>
      </c>
      <c r="Q1811" t="str" cm="1">
        <f t="array" ref="Q1811">IF(SUMPRODUCT((TRIM(L1811:O1811)&lt;&gt;"-")*1)=0,
    "No Data",
    IF(COUNTIF(L1811:O1811,INDEX(_xlfn._xlws.FILTER(L1811:O1811,TRIM(L1811:O1811)&lt;&gt;"-"),1))=SUMPRODUCT((TRIM(L1811:O1811)&lt;&gt;"-")*1),
    "No Change",
    "Change"))</f>
        <v>No Data</v>
      </c>
      <c r="R1811" s="159"/>
      <c r="S1811" s="111"/>
    </row>
    <row r="1812" spans="1:19" x14ac:dyDescent="0.3">
      <c r="A1812" t="s">
        <v>2387</v>
      </c>
      <c r="B1812" t="s">
        <v>1145</v>
      </c>
      <c r="C1812" s="160" t="str">
        <f>TRIM(CLEAN(TEXT(IFERROR(INDEX('Snakeden MR'!$B$4:$C$3028,MATCH($A1812,'Snakeden MR'!$C$4:$C$3028,0),1),"-"),"@")))</f>
        <v>-</v>
      </c>
      <c r="D1812" s="147" t="str">
        <f>TRIM(CLEAN(TEXT(IFERROR(INDEX('Snakeden MR'!$I$4:$J$3028,MATCH($A1812,'Snakeden MR'!$J$4:$J$3028,0),1),"-"),"@")))</f>
        <v>-</v>
      </c>
      <c r="E1812" s="147" t="str">
        <f>TRIM(CLEAN(TEXT(IFERROR(INDEX('Snakeden MR'!$P$4:$Q$3028,MATCH($A1812,'Snakeden MR'!$Q$4:$Q$3028,0),1),"-"),"@")))</f>
        <v>-</v>
      </c>
      <c r="F1812" s="147" t="str">
        <f>TRIM(CLEAN(TEXT(IFERROR(INDEX('Snakeden MR'!$W$4:$X$3028,MATCH($A1812,'Snakeden MR'!$X$4:$X$3028,0),1),"-"),"@")))</f>
        <v>-</v>
      </c>
      <c r="G1812" s="159" t="str">
        <f t="shared" si="56"/>
        <v>Not Found</v>
      </c>
      <c r="H1812" t="str" cm="1">
        <f t="array" ref="H1812">IF(SUMPRODUCT((TRIM(C1812:F1812)&lt;&gt;"-")*1)=0,
    "No Data",
    IF(COUNTIF(C1812:F1812,INDEX(_xlfn._xlws.FILTER(C1812:F1812,TRIM(C1812:F1812)&lt;&gt;"-"),1))=SUMPRODUCT((TRIM(C1812:F1812)&lt;&gt;"-")*1),
    "No Change",
    "Change"))</f>
        <v>No Data</v>
      </c>
      <c r="I1812" s="159"/>
      <c r="J1812"/>
      <c r="K1812" s="163"/>
      <c r="L1812" s="147" t="str">
        <f>TRIM(CLEAN(TEXT(IFERROR(INDEX('Glade MR'!$B$4:$C$3000,MATCH($A1812,'Glade MR'!$C$4:$C$3000,0),1),"-"),"@")))</f>
        <v>-</v>
      </c>
      <c r="M1812" s="147" t="str">
        <f>TRIM(CLEAN(TEXT(IFERROR(INDEX('Glade MR'!$I$4:$J$3000,MATCH($A1812,'Glade MR'!$J$4:$J$3000,0),1),"-"),"@")))</f>
        <v>-</v>
      </c>
      <c r="N1812" s="147" t="str">
        <f>TRIM(CLEAN(TEXT(IFERROR(INDEX('Glade MR'!$P$4:$Q$3000,MATCH($A1812,'Glade MR'!$Q$4:$Q$3000,0),1),"-"),"@")))</f>
        <v>-</v>
      </c>
      <c r="O1812" s="147" t="str">
        <f>TRIM(CLEAN(TEXT(IFERROR(INDEX('Glade MR'!$W$4:$X$3000,MATCH($A1812,'Glade MR'!$X$4:$X$3000,0),1),"-"),"@")))</f>
        <v>-</v>
      </c>
      <c r="P1812" s="159" t="str">
        <f t="shared" si="57"/>
        <v>Not Found</v>
      </c>
      <c r="Q1812" t="str" cm="1">
        <f t="array" ref="Q1812">IF(SUMPRODUCT((TRIM(L1812:O1812)&lt;&gt;"-")*1)=0,
    "No Data",
    IF(COUNTIF(L1812:O1812,INDEX(_xlfn._xlws.FILTER(L1812:O1812,TRIM(L1812:O1812)&lt;&gt;"-"),1))=SUMPRODUCT((TRIM(L1812:O1812)&lt;&gt;"-")*1),
    "No Change",
    "Change"))</f>
        <v>No Data</v>
      </c>
      <c r="R1812" s="159"/>
      <c r="S1812" s="111"/>
    </row>
    <row r="1813" spans="1:19" x14ac:dyDescent="0.3">
      <c r="A1813" t="s">
        <v>2388</v>
      </c>
      <c r="B1813" t="s">
        <v>1145</v>
      </c>
      <c r="C1813" s="160" t="str">
        <f>TRIM(CLEAN(TEXT(IFERROR(INDEX('Snakeden MR'!$B$4:$C$3028,MATCH($A1813,'Snakeden MR'!$C$4:$C$3028,0),1),"-"),"@")))</f>
        <v>-</v>
      </c>
      <c r="D1813" s="147" t="str">
        <f>TRIM(CLEAN(TEXT(IFERROR(INDEX('Snakeden MR'!$I$4:$J$3028,MATCH($A1813,'Snakeden MR'!$J$4:$J$3028,0),1),"-"),"@")))</f>
        <v>-</v>
      </c>
      <c r="E1813" s="147" t="str">
        <f>TRIM(CLEAN(TEXT(IFERROR(INDEX('Snakeden MR'!$P$4:$Q$3028,MATCH($A1813,'Snakeden MR'!$Q$4:$Q$3028,0),1),"-"),"@")))</f>
        <v>-</v>
      </c>
      <c r="F1813" s="147" t="str">
        <f>TRIM(CLEAN(TEXT(IFERROR(INDEX('Snakeden MR'!$W$4:$X$3028,MATCH($A1813,'Snakeden MR'!$X$4:$X$3028,0),1),"-"),"@")))</f>
        <v>-</v>
      </c>
      <c r="G1813" s="159" t="str">
        <f t="shared" si="56"/>
        <v>Not Found</v>
      </c>
      <c r="H1813" t="str" cm="1">
        <f t="array" ref="H1813">IF(SUMPRODUCT((TRIM(C1813:F1813)&lt;&gt;"-")*1)=0,
    "No Data",
    IF(COUNTIF(C1813:F1813,INDEX(_xlfn._xlws.FILTER(C1813:F1813,TRIM(C1813:F1813)&lt;&gt;"-"),1))=SUMPRODUCT((TRIM(C1813:F1813)&lt;&gt;"-")*1),
    "No Change",
    "Change"))</f>
        <v>No Data</v>
      </c>
      <c r="I1813" s="159"/>
      <c r="J1813"/>
      <c r="K1813" s="163"/>
      <c r="L1813" s="147" t="str">
        <f>TRIM(CLEAN(TEXT(IFERROR(INDEX('Glade MR'!$B$4:$C$3000,MATCH($A1813,'Glade MR'!$C$4:$C$3000,0),1),"-"),"@")))</f>
        <v>-</v>
      </c>
      <c r="M1813" s="147" t="str">
        <f>TRIM(CLEAN(TEXT(IFERROR(INDEX('Glade MR'!$I$4:$J$3000,MATCH($A1813,'Glade MR'!$J$4:$J$3000,0),1),"-"),"@")))</f>
        <v>-</v>
      </c>
      <c r="N1813" s="147" t="str">
        <f>TRIM(CLEAN(TEXT(IFERROR(INDEX('Glade MR'!$P$4:$Q$3000,MATCH($A1813,'Glade MR'!$Q$4:$Q$3000,0),1),"-"),"@")))</f>
        <v>-</v>
      </c>
      <c r="O1813" s="147" t="str">
        <f>TRIM(CLEAN(TEXT(IFERROR(INDEX('Glade MR'!$W$4:$X$3000,MATCH($A1813,'Glade MR'!$X$4:$X$3000,0),1),"-"),"@")))</f>
        <v>-</v>
      </c>
      <c r="P1813" s="159" t="str">
        <f t="shared" si="57"/>
        <v>Not Found</v>
      </c>
      <c r="Q1813" t="str" cm="1">
        <f t="array" ref="Q1813">IF(SUMPRODUCT((TRIM(L1813:O1813)&lt;&gt;"-")*1)=0,
    "No Data",
    IF(COUNTIF(L1813:O1813,INDEX(_xlfn._xlws.FILTER(L1813:O1813,TRIM(L1813:O1813)&lt;&gt;"-"),1))=SUMPRODUCT((TRIM(L1813:O1813)&lt;&gt;"-")*1),
    "No Change",
    "Change"))</f>
        <v>No Data</v>
      </c>
      <c r="R1813" s="159"/>
      <c r="S1813" s="111"/>
    </row>
    <row r="1814" spans="1:19" x14ac:dyDescent="0.3">
      <c r="A1814" t="s">
        <v>2389</v>
      </c>
      <c r="B1814" t="s">
        <v>1145</v>
      </c>
      <c r="C1814" s="160" t="str">
        <f>TRIM(CLEAN(TEXT(IFERROR(INDEX('Snakeden MR'!$B$4:$C$3028,MATCH($A1814,'Snakeden MR'!$C$4:$C$3028,0),1),"-"),"@")))</f>
        <v>-</v>
      </c>
      <c r="D1814" s="147" t="str">
        <f>TRIM(CLEAN(TEXT(IFERROR(INDEX('Snakeden MR'!$I$4:$J$3028,MATCH($A1814,'Snakeden MR'!$J$4:$J$3028,0),1),"-"),"@")))</f>
        <v>-</v>
      </c>
      <c r="E1814" s="147" t="str">
        <f>TRIM(CLEAN(TEXT(IFERROR(INDEX('Snakeden MR'!$P$4:$Q$3028,MATCH($A1814,'Snakeden MR'!$Q$4:$Q$3028,0),1),"-"),"@")))</f>
        <v>-</v>
      </c>
      <c r="F1814" s="147" t="str">
        <f>TRIM(CLEAN(TEXT(IFERROR(INDEX('Snakeden MR'!$W$4:$X$3028,MATCH($A1814,'Snakeden MR'!$X$4:$X$3028,0),1),"-"),"@")))</f>
        <v>-</v>
      </c>
      <c r="G1814" s="159" t="str">
        <f t="shared" si="56"/>
        <v>Not Found</v>
      </c>
      <c r="H1814" t="str" cm="1">
        <f t="array" ref="H1814">IF(SUMPRODUCT((TRIM(C1814:F1814)&lt;&gt;"-")*1)=0,
    "No Data",
    IF(COUNTIF(C1814:F1814,INDEX(_xlfn._xlws.FILTER(C1814:F1814,TRIM(C1814:F1814)&lt;&gt;"-"),1))=SUMPRODUCT((TRIM(C1814:F1814)&lt;&gt;"-")*1),
    "No Change",
    "Change"))</f>
        <v>No Data</v>
      </c>
      <c r="I1814" s="159"/>
      <c r="J1814"/>
      <c r="K1814" s="163"/>
      <c r="L1814" s="147" t="str">
        <f>TRIM(CLEAN(TEXT(IFERROR(INDEX('Glade MR'!$B$4:$C$3000,MATCH($A1814,'Glade MR'!$C$4:$C$3000,0),1),"-"),"@")))</f>
        <v>-</v>
      </c>
      <c r="M1814" s="147" t="str">
        <f>TRIM(CLEAN(TEXT(IFERROR(INDEX('Glade MR'!$I$4:$J$3000,MATCH($A1814,'Glade MR'!$J$4:$J$3000,0),1),"-"),"@")))</f>
        <v>-</v>
      </c>
      <c r="N1814" s="147" t="str">
        <f>TRIM(CLEAN(TEXT(IFERROR(INDEX('Glade MR'!$P$4:$Q$3000,MATCH($A1814,'Glade MR'!$Q$4:$Q$3000,0),1),"-"),"@")))</f>
        <v>-</v>
      </c>
      <c r="O1814" s="147" t="str">
        <f>TRIM(CLEAN(TEXT(IFERROR(INDEX('Glade MR'!$W$4:$X$3000,MATCH($A1814,'Glade MR'!$X$4:$X$3000,0),1),"-"),"@")))</f>
        <v>-</v>
      </c>
      <c r="P1814" s="159" t="str">
        <f t="shared" si="57"/>
        <v>Not Found</v>
      </c>
      <c r="Q1814" t="str" cm="1">
        <f t="array" ref="Q1814">IF(SUMPRODUCT((TRIM(L1814:O1814)&lt;&gt;"-")*1)=0,
    "No Data",
    IF(COUNTIF(L1814:O1814,INDEX(_xlfn._xlws.FILTER(L1814:O1814,TRIM(L1814:O1814)&lt;&gt;"-"),1))=SUMPRODUCT((TRIM(L1814:O1814)&lt;&gt;"-")*1),
    "No Change",
    "Change"))</f>
        <v>No Data</v>
      </c>
      <c r="R1814" s="159"/>
      <c r="S1814" s="111"/>
    </row>
    <row r="1815" spans="1:19" x14ac:dyDescent="0.3">
      <c r="A1815" t="s">
        <v>2390</v>
      </c>
      <c r="B1815" t="s">
        <v>1145</v>
      </c>
      <c r="C1815" s="160" t="str">
        <f>TRIM(CLEAN(TEXT(IFERROR(INDEX('Snakeden MR'!$B$4:$C$3028,MATCH($A1815,'Snakeden MR'!$C$4:$C$3028,0),1),"-"),"@")))</f>
        <v>-</v>
      </c>
      <c r="D1815" s="147" t="str">
        <f>TRIM(CLEAN(TEXT(IFERROR(INDEX('Snakeden MR'!$I$4:$J$3028,MATCH($A1815,'Snakeden MR'!$J$4:$J$3028,0),1),"-"),"@")))</f>
        <v>-</v>
      </c>
      <c r="E1815" s="147" t="str">
        <f>TRIM(CLEAN(TEXT(IFERROR(INDEX('Snakeden MR'!$P$4:$Q$3028,MATCH($A1815,'Snakeden MR'!$Q$4:$Q$3028,0),1),"-"),"@")))</f>
        <v>-</v>
      </c>
      <c r="F1815" s="147" t="str">
        <f>TRIM(CLEAN(TEXT(IFERROR(INDEX('Snakeden MR'!$W$4:$X$3028,MATCH($A1815,'Snakeden MR'!$X$4:$X$3028,0),1),"-"),"@")))</f>
        <v>-</v>
      </c>
      <c r="G1815" s="159" t="str">
        <f t="shared" si="56"/>
        <v>Not Found</v>
      </c>
      <c r="H1815" t="str" cm="1">
        <f t="array" ref="H1815">IF(SUMPRODUCT((TRIM(C1815:F1815)&lt;&gt;"-")*1)=0,
    "No Data",
    IF(COUNTIF(C1815:F1815,INDEX(_xlfn._xlws.FILTER(C1815:F1815,TRIM(C1815:F1815)&lt;&gt;"-"),1))=SUMPRODUCT((TRIM(C1815:F1815)&lt;&gt;"-")*1),
    "No Change",
    "Change"))</f>
        <v>No Data</v>
      </c>
      <c r="I1815" s="159"/>
      <c r="J1815"/>
      <c r="K1815" s="163"/>
      <c r="L1815" s="147" t="str">
        <f>TRIM(CLEAN(TEXT(IFERROR(INDEX('Glade MR'!$B$4:$C$3000,MATCH($A1815,'Glade MR'!$C$4:$C$3000,0),1),"-"),"@")))</f>
        <v>-</v>
      </c>
      <c r="M1815" s="147" t="str">
        <f>TRIM(CLEAN(TEXT(IFERROR(INDEX('Glade MR'!$I$4:$J$3000,MATCH($A1815,'Glade MR'!$J$4:$J$3000,0),1),"-"),"@")))</f>
        <v>-</v>
      </c>
      <c r="N1815" s="147" t="str">
        <f>TRIM(CLEAN(TEXT(IFERROR(INDEX('Glade MR'!$P$4:$Q$3000,MATCH($A1815,'Glade MR'!$Q$4:$Q$3000,0),1),"-"),"@")))</f>
        <v>-</v>
      </c>
      <c r="O1815" s="147" t="str">
        <f>TRIM(CLEAN(TEXT(IFERROR(INDEX('Glade MR'!$W$4:$X$3000,MATCH($A1815,'Glade MR'!$X$4:$X$3000,0),1),"-"),"@")))</f>
        <v>-</v>
      </c>
      <c r="P1815" s="159" t="str">
        <f t="shared" si="57"/>
        <v>Not Found</v>
      </c>
      <c r="Q1815" t="str" cm="1">
        <f t="array" ref="Q1815">IF(SUMPRODUCT((TRIM(L1815:O1815)&lt;&gt;"-")*1)=0,
    "No Data",
    IF(COUNTIF(L1815:O1815,INDEX(_xlfn._xlws.FILTER(L1815:O1815,TRIM(L1815:O1815)&lt;&gt;"-"),1))=SUMPRODUCT((TRIM(L1815:O1815)&lt;&gt;"-")*1),
    "No Change",
    "Change"))</f>
        <v>No Data</v>
      </c>
      <c r="R1815" s="159"/>
      <c r="S1815" s="111"/>
    </row>
    <row r="1816" spans="1:19" x14ac:dyDescent="0.3">
      <c r="A1816" t="s">
        <v>2391</v>
      </c>
      <c r="B1816" t="s">
        <v>1145</v>
      </c>
      <c r="C1816" s="160" t="str">
        <f>TRIM(CLEAN(TEXT(IFERROR(INDEX('Snakeden MR'!$B$4:$C$3028,MATCH($A1816,'Snakeden MR'!$C$4:$C$3028,0),1),"-"),"@")))</f>
        <v>-</v>
      </c>
      <c r="D1816" s="147" t="str">
        <f>TRIM(CLEAN(TEXT(IFERROR(INDEX('Snakeden MR'!$I$4:$J$3028,MATCH($A1816,'Snakeden MR'!$J$4:$J$3028,0),1),"-"),"@")))</f>
        <v>-</v>
      </c>
      <c r="E1816" s="147" t="str">
        <f>TRIM(CLEAN(TEXT(IFERROR(INDEX('Snakeden MR'!$P$4:$Q$3028,MATCH($A1816,'Snakeden MR'!$Q$4:$Q$3028,0),1),"-"),"@")))</f>
        <v>-</v>
      </c>
      <c r="F1816" s="147" t="str">
        <f>TRIM(CLEAN(TEXT(IFERROR(INDEX('Snakeden MR'!$W$4:$X$3028,MATCH($A1816,'Snakeden MR'!$X$4:$X$3028,0),1),"-"),"@")))</f>
        <v>-</v>
      </c>
      <c r="G1816" s="159" t="str">
        <f t="shared" si="56"/>
        <v>Not Found</v>
      </c>
      <c r="H1816" t="str" cm="1">
        <f t="array" ref="H1816">IF(SUMPRODUCT((TRIM(C1816:F1816)&lt;&gt;"-")*1)=0,
    "No Data",
    IF(COUNTIF(C1816:F1816,INDEX(_xlfn._xlws.FILTER(C1816:F1816,TRIM(C1816:F1816)&lt;&gt;"-"),1))=SUMPRODUCT((TRIM(C1816:F1816)&lt;&gt;"-")*1),
    "No Change",
    "Change"))</f>
        <v>No Data</v>
      </c>
      <c r="I1816" s="159"/>
      <c r="J1816"/>
      <c r="K1816" s="163"/>
      <c r="L1816" s="147" t="str">
        <f>TRIM(CLEAN(TEXT(IFERROR(INDEX('Glade MR'!$B$4:$C$3000,MATCH($A1816,'Glade MR'!$C$4:$C$3000,0),1),"-"),"@")))</f>
        <v>-</v>
      </c>
      <c r="M1816" s="147" t="str">
        <f>TRIM(CLEAN(TEXT(IFERROR(INDEX('Glade MR'!$I$4:$J$3000,MATCH($A1816,'Glade MR'!$J$4:$J$3000,0),1),"-"),"@")))</f>
        <v>-</v>
      </c>
      <c r="N1816" s="147" t="str">
        <f>TRIM(CLEAN(TEXT(IFERROR(INDEX('Glade MR'!$P$4:$Q$3000,MATCH($A1816,'Glade MR'!$Q$4:$Q$3000,0),1),"-"),"@")))</f>
        <v>-</v>
      </c>
      <c r="O1816" s="147" t="str">
        <f>TRIM(CLEAN(TEXT(IFERROR(INDEX('Glade MR'!$W$4:$X$3000,MATCH($A1816,'Glade MR'!$X$4:$X$3000,0),1),"-"),"@")))</f>
        <v>-</v>
      </c>
      <c r="P1816" s="159" t="str">
        <f t="shared" si="57"/>
        <v>Not Found</v>
      </c>
      <c r="Q1816" t="str" cm="1">
        <f t="array" ref="Q1816">IF(SUMPRODUCT((TRIM(L1816:O1816)&lt;&gt;"-")*1)=0,
    "No Data",
    IF(COUNTIF(L1816:O1816,INDEX(_xlfn._xlws.FILTER(L1816:O1816,TRIM(L1816:O1816)&lt;&gt;"-"),1))=SUMPRODUCT((TRIM(L1816:O1816)&lt;&gt;"-")*1),
    "No Change",
    "Change"))</f>
        <v>No Data</v>
      </c>
      <c r="R1816" s="159"/>
      <c r="S1816" s="111"/>
    </row>
    <row r="1817" spans="1:19" x14ac:dyDescent="0.3">
      <c r="A1817" t="s">
        <v>2392</v>
      </c>
      <c r="B1817" t="s">
        <v>1145</v>
      </c>
      <c r="C1817" s="160" t="str">
        <f>TRIM(CLEAN(TEXT(IFERROR(INDEX('Snakeden MR'!$B$4:$C$3028,MATCH($A1817,'Snakeden MR'!$C$4:$C$3028,0),1),"-"),"@")))</f>
        <v>-</v>
      </c>
      <c r="D1817" s="147" t="str">
        <f>TRIM(CLEAN(TEXT(IFERROR(INDEX('Snakeden MR'!$I$4:$J$3028,MATCH($A1817,'Snakeden MR'!$J$4:$J$3028,0),1),"-"),"@")))</f>
        <v>-</v>
      </c>
      <c r="E1817" s="147" t="str">
        <f>TRIM(CLEAN(TEXT(IFERROR(INDEX('Snakeden MR'!$P$4:$Q$3028,MATCH($A1817,'Snakeden MR'!$Q$4:$Q$3028,0),1),"-"),"@")))</f>
        <v>-</v>
      </c>
      <c r="F1817" s="147" t="str">
        <f>TRIM(CLEAN(TEXT(IFERROR(INDEX('Snakeden MR'!$W$4:$X$3028,MATCH($A1817,'Snakeden MR'!$X$4:$X$3028,0),1),"-"),"@")))</f>
        <v>-</v>
      </c>
      <c r="G1817" s="159" t="str">
        <f t="shared" si="56"/>
        <v>Not Found</v>
      </c>
      <c r="H1817" t="str" cm="1">
        <f t="array" ref="H1817">IF(SUMPRODUCT((TRIM(C1817:F1817)&lt;&gt;"-")*1)=0,
    "No Data",
    IF(COUNTIF(C1817:F1817,INDEX(_xlfn._xlws.FILTER(C1817:F1817,TRIM(C1817:F1817)&lt;&gt;"-"),1))=SUMPRODUCT((TRIM(C1817:F1817)&lt;&gt;"-")*1),
    "No Change",
    "Change"))</f>
        <v>No Data</v>
      </c>
      <c r="I1817" s="159"/>
      <c r="J1817"/>
      <c r="K1817" s="163"/>
      <c r="L1817" s="147" t="str">
        <f>TRIM(CLEAN(TEXT(IFERROR(INDEX('Glade MR'!$B$4:$C$3000,MATCH($A1817,'Glade MR'!$C$4:$C$3000,0),1),"-"),"@")))</f>
        <v>-</v>
      </c>
      <c r="M1817" s="147" t="str">
        <f>TRIM(CLEAN(TEXT(IFERROR(INDEX('Glade MR'!$I$4:$J$3000,MATCH($A1817,'Glade MR'!$J$4:$J$3000,0),1),"-"),"@")))</f>
        <v>-</v>
      </c>
      <c r="N1817" s="147" t="str">
        <f>TRIM(CLEAN(TEXT(IFERROR(INDEX('Glade MR'!$P$4:$Q$3000,MATCH($A1817,'Glade MR'!$Q$4:$Q$3000,0),1),"-"),"@")))</f>
        <v>-</v>
      </c>
      <c r="O1817" s="147" t="str">
        <f>TRIM(CLEAN(TEXT(IFERROR(INDEX('Glade MR'!$W$4:$X$3000,MATCH($A1817,'Glade MR'!$X$4:$X$3000,0),1),"-"),"@")))</f>
        <v>-</v>
      </c>
      <c r="P1817" s="159" t="str">
        <f t="shared" si="57"/>
        <v>Not Found</v>
      </c>
      <c r="Q1817" t="str" cm="1">
        <f t="array" ref="Q1817">IF(SUMPRODUCT((TRIM(L1817:O1817)&lt;&gt;"-")*1)=0,
    "No Data",
    IF(COUNTIF(L1817:O1817,INDEX(_xlfn._xlws.FILTER(L1817:O1817,TRIM(L1817:O1817)&lt;&gt;"-"),1))=SUMPRODUCT((TRIM(L1817:O1817)&lt;&gt;"-")*1),
    "No Change",
    "Change"))</f>
        <v>No Data</v>
      </c>
      <c r="R1817" s="159"/>
      <c r="S1817" s="111"/>
    </row>
    <row r="1818" spans="1:19" x14ac:dyDescent="0.3">
      <c r="A1818" t="s">
        <v>2393</v>
      </c>
      <c r="B1818" t="s">
        <v>1137</v>
      </c>
      <c r="C1818" s="160" t="str">
        <f>TRIM(CLEAN(TEXT(IFERROR(INDEX('Snakeden MR'!$B$4:$C$3028,MATCH($A1818,'Snakeden MR'!$C$4:$C$3028,0),1),"-"),"@")))</f>
        <v>-</v>
      </c>
      <c r="D1818" s="147" t="str">
        <f>TRIM(CLEAN(TEXT(IFERROR(INDEX('Snakeden MR'!$I$4:$J$3028,MATCH($A1818,'Snakeden MR'!$J$4:$J$3028,0),1),"-"),"@")))</f>
        <v>-</v>
      </c>
      <c r="E1818" s="147" t="str">
        <f>TRIM(CLEAN(TEXT(IFERROR(INDEX('Snakeden MR'!$P$4:$Q$3028,MATCH($A1818,'Snakeden MR'!$Q$4:$Q$3028,0),1),"-"),"@")))</f>
        <v>-</v>
      </c>
      <c r="F1818" s="147" t="str">
        <f>TRIM(CLEAN(TEXT(IFERROR(INDEX('Snakeden MR'!$W$4:$X$3028,MATCH($A1818,'Snakeden MR'!$X$4:$X$3028,0),1),"-"),"@")))</f>
        <v>-</v>
      </c>
      <c r="G1818" s="159" t="str">
        <f t="shared" si="56"/>
        <v>Not Found</v>
      </c>
      <c r="H1818" t="str" cm="1">
        <f t="array" ref="H1818">IF(SUMPRODUCT((TRIM(C1818:F1818)&lt;&gt;"-")*1)=0,
    "No Data",
    IF(COUNTIF(C1818:F1818,INDEX(_xlfn._xlws.FILTER(C1818:F1818,TRIM(C1818:F1818)&lt;&gt;"-"),1))=SUMPRODUCT((TRIM(C1818:F1818)&lt;&gt;"-")*1),
    "No Change",
    "Change"))</f>
        <v>No Data</v>
      </c>
      <c r="I1818" s="159"/>
      <c r="J1818"/>
      <c r="K1818" s="163"/>
      <c r="L1818" s="147" t="str">
        <f>TRIM(CLEAN(TEXT(IFERROR(INDEX('Glade MR'!$B$4:$C$3000,MATCH($A1818,'Glade MR'!$C$4:$C$3000,0),1),"-"),"@")))</f>
        <v>-</v>
      </c>
      <c r="M1818" s="147" t="str">
        <f>TRIM(CLEAN(TEXT(IFERROR(INDEX('Glade MR'!$I$4:$J$3000,MATCH($A1818,'Glade MR'!$J$4:$J$3000,0),1),"-"),"@")))</f>
        <v>-</v>
      </c>
      <c r="N1818" s="147" t="str">
        <f>TRIM(CLEAN(TEXT(IFERROR(INDEX('Glade MR'!$P$4:$Q$3000,MATCH($A1818,'Glade MR'!$Q$4:$Q$3000,0),1),"-"),"@")))</f>
        <v>-</v>
      </c>
      <c r="O1818" s="147" t="str">
        <f>TRIM(CLEAN(TEXT(IFERROR(INDEX('Glade MR'!$W$4:$X$3000,MATCH($A1818,'Glade MR'!$X$4:$X$3000,0),1),"-"),"@")))</f>
        <v>-</v>
      </c>
      <c r="P1818" s="159" t="str">
        <f t="shared" si="57"/>
        <v>Not Found</v>
      </c>
      <c r="Q1818" t="str" cm="1">
        <f t="array" ref="Q1818">IF(SUMPRODUCT((TRIM(L1818:O1818)&lt;&gt;"-")*1)=0,
    "No Data",
    IF(COUNTIF(L1818:O1818,INDEX(_xlfn._xlws.FILTER(L1818:O1818,TRIM(L1818:O1818)&lt;&gt;"-"),1))=SUMPRODUCT((TRIM(L1818:O1818)&lt;&gt;"-")*1),
    "No Change",
    "Change"))</f>
        <v>No Data</v>
      </c>
      <c r="R1818" s="159"/>
      <c r="S1818" s="111"/>
    </row>
    <row r="1819" spans="1:19" x14ac:dyDescent="0.3">
      <c r="A1819" t="s">
        <v>2394</v>
      </c>
      <c r="B1819" t="s">
        <v>1145</v>
      </c>
      <c r="C1819" s="160" t="str">
        <f>TRIM(CLEAN(TEXT(IFERROR(INDEX('Snakeden MR'!$B$4:$C$3028,MATCH($A1819,'Snakeden MR'!$C$4:$C$3028,0),1),"-"),"@")))</f>
        <v>-</v>
      </c>
      <c r="D1819" s="147" t="str">
        <f>TRIM(CLEAN(TEXT(IFERROR(INDEX('Snakeden MR'!$I$4:$J$3028,MATCH($A1819,'Snakeden MR'!$J$4:$J$3028,0),1),"-"),"@")))</f>
        <v>-</v>
      </c>
      <c r="E1819" s="147" t="str">
        <f>TRIM(CLEAN(TEXT(IFERROR(INDEX('Snakeden MR'!$P$4:$Q$3028,MATCH($A1819,'Snakeden MR'!$Q$4:$Q$3028,0),1),"-"),"@")))</f>
        <v>-</v>
      </c>
      <c r="F1819" s="147" t="str">
        <f>TRIM(CLEAN(TEXT(IFERROR(INDEX('Snakeden MR'!$W$4:$X$3028,MATCH($A1819,'Snakeden MR'!$X$4:$X$3028,0),1),"-"),"@")))</f>
        <v>-</v>
      </c>
      <c r="G1819" s="159" t="str">
        <f t="shared" si="56"/>
        <v>Not Found</v>
      </c>
      <c r="H1819" t="str" cm="1">
        <f t="array" ref="H1819">IF(SUMPRODUCT((TRIM(C1819:F1819)&lt;&gt;"-")*1)=0,
    "No Data",
    IF(COUNTIF(C1819:F1819,INDEX(_xlfn._xlws.FILTER(C1819:F1819,TRIM(C1819:F1819)&lt;&gt;"-"),1))=SUMPRODUCT((TRIM(C1819:F1819)&lt;&gt;"-")*1),
    "No Change",
    "Change"))</f>
        <v>No Data</v>
      </c>
      <c r="I1819" s="159"/>
      <c r="J1819"/>
      <c r="K1819" s="163"/>
      <c r="L1819" s="147" t="str">
        <f>TRIM(CLEAN(TEXT(IFERROR(INDEX('Glade MR'!$B$4:$C$3000,MATCH($A1819,'Glade MR'!$C$4:$C$3000,0),1),"-"),"@")))</f>
        <v>-</v>
      </c>
      <c r="M1819" s="147" t="str">
        <f>TRIM(CLEAN(TEXT(IFERROR(INDEX('Glade MR'!$I$4:$J$3000,MATCH($A1819,'Glade MR'!$J$4:$J$3000,0),1),"-"),"@")))</f>
        <v>-</v>
      </c>
      <c r="N1819" s="147" t="str">
        <f>TRIM(CLEAN(TEXT(IFERROR(INDEX('Glade MR'!$P$4:$Q$3000,MATCH($A1819,'Glade MR'!$Q$4:$Q$3000,0),1),"-"),"@")))</f>
        <v>-</v>
      </c>
      <c r="O1819" s="147" t="str">
        <f>TRIM(CLEAN(TEXT(IFERROR(INDEX('Glade MR'!$W$4:$X$3000,MATCH($A1819,'Glade MR'!$X$4:$X$3000,0),1),"-"),"@")))</f>
        <v>-</v>
      </c>
      <c r="P1819" s="159" t="str">
        <f t="shared" si="57"/>
        <v>Not Found</v>
      </c>
      <c r="Q1819" t="str" cm="1">
        <f t="array" ref="Q1819">IF(SUMPRODUCT((TRIM(L1819:O1819)&lt;&gt;"-")*1)=0,
    "No Data",
    IF(COUNTIF(L1819:O1819,INDEX(_xlfn._xlws.FILTER(L1819:O1819,TRIM(L1819:O1819)&lt;&gt;"-"),1))=SUMPRODUCT((TRIM(L1819:O1819)&lt;&gt;"-")*1),
    "No Change",
    "Change"))</f>
        <v>No Data</v>
      </c>
      <c r="R1819" s="159"/>
      <c r="S1819" s="111"/>
    </row>
    <row r="1820" spans="1:19" x14ac:dyDescent="0.3">
      <c r="A1820" t="s">
        <v>2395</v>
      </c>
      <c r="B1820" t="s">
        <v>1145</v>
      </c>
      <c r="C1820" s="160" t="str">
        <f>TRIM(CLEAN(TEXT(IFERROR(INDEX('Snakeden MR'!$B$4:$C$3028,MATCH($A1820,'Snakeden MR'!$C$4:$C$3028,0),1),"-"),"@")))</f>
        <v>-</v>
      </c>
      <c r="D1820" s="147" t="str">
        <f>TRIM(CLEAN(TEXT(IFERROR(INDEX('Snakeden MR'!$I$4:$J$3028,MATCH($A1820,'Snakeden MR'!$J$4:$J$3028,0),1),"-"),"@")))</f>
        <v>-</v>
      </c>
      <c r="E1820" s="147" t="str">
        <f>TRIM(CLEAN(TEXT(IFERROR(INDEX('Snakeden MR'!$P$4:$Q$3028,MATCH($A1820,'Snakeden MR'!$Q$4:$Q$3028,0),1),"-"),"@")))</f>
        <v>-</v>
      </c>
      <c r="F1820" s="147" t="str">
        <f>TRIM(CLEAN(TEXT(IFERROR(INDEX('Snakeden MR'!$W$4:$X$3028,MATCH($A1820,'Snakeden MR'!$X$4:$X$3028,0),1),"-"),"@")))</f>
        <v>-</v>
      </c>
      <c r="G1820" s="159" t="str">
        <f t="shared" si="56"/>
        <v>Not Found</v>
      </c>
      <c r="H1820" t="str" cm="1">
        <f t="array" ref="H1820">IF(SUMPRODUCT((TRIM(C1820:F1820)&lt;&gt;"-")*1)=0,
    "No Data",
    IF(COUNTIF(C1820:F1820,INDEX(_xlfn._xlws.FILTER(C1820:F1820,TRIM(C1820:F1820)&lt;&gt;"-"),1))=SUMPRODUCT((TRIM(C1820:F1820)&lt;&gt;"-")*1),
    "No Change",
    "Change"))</f>
        <v>No Data</v>
      </c>
      <c r="I1820" s="159"/>
      <c r="J1820"/>
      <c r="K1820" s="163"/>
      <c r="L1820" s="147" t="str">
        <f>TRIM(CLEAN(TEXT(IFERROR(INDEX('Glade MR'!$B$4:$C$3000,MATCH($A1820,'Glade MR'!$C$4:$C$3000,0),1),"-"),"@")))</f>
        <v>-</v>
      </c>
      <c r="M1820" s="147" t="str">
        <f>TRIM(CLEAN(TEXT(IFERROR(INDEX('Glade MR'!$I$4:$J$3000,MATCH($A1820,'Glade MR'!$J$4:$J$3000,0),1),"-"),"@")))</f>
        <v>-</v>
      </c>
      <c r="N1820" s="147" t="str">
        <f>TRIM(CLEAN(TEXT(IFERROR(INDEX('Glade MR'!$P$4:$Q$3000,MATCH($A1820,'Glade MR'!$Q$4:$Q$3000,0),1),"-"),"@")))</f>
        <v>-</v>
      </c>
      <c r="O1820" s="147" t="str">
        <f>TRIM(CLEAN(TEXT(IFERROR(INDEX('Glade MR'!$W$4:$X$3000,MATCH($A1820,'Glade MR'!$X$4:$X$3000,0),1),"-"),"@")))</f>
        <v>-</v>
      </c>
      <c r="P1820" s="159" t="str">
        <f t="shared" si="57"/>
        <v>Not Found</v>
      </c>
      <c r="Q1820" t="str" cm="1">
        <f t="array" ref="Q1820">IF(SUMPRODUCT((TRIM(L1820:O1820)&lt;&gt;"-")*1)=0,
    "No Data",
    IF(COUNTIF(L1820:O1820,INDEX(_xlfn._xlws.FILTER(L1820:O1820,TRIM(L1820:O1820)&lt;&gt;"-"),1))=SUMPRODUCT((TRIM(L1820:O1820)&lt;&gt;"-")*1),
    "No Change",
    "Change"))</f>
        <v>No Data</v>
      </c>
      <c r="R1820" s="159"/>
      <c r="S1820" s="111"/>
    </row>
    <row r="1821" spans="1:19" x14ac:dyDescent="0.3">
      <c r="A1821" t="s">
        <v>2396</v>
      </c>
      <c r="B1821" t="s">
        <v>1145</v>
      </c>
      <c r="C1821" s="160" t="str">
        <f>TRIM(CLEAN(TEXT(IFERROR(INDEX('Snakeden MR'!$B$4:$C$3028,MATCH($A1821,'Snakeden MR'!$C$4:$C$3028,0),1),"-"),"@")))</f>
        <v>-</v>
      </c>
      <c r="D1821" s="147" t="str">
        <f>TRIM(CLEAN(TEXT(IFERROR(INDEX('Snakeden MR'!$I$4:$J$3028,MATCH($A1821,'Snakeden MR'!$J$4:$J$3028,0),1),"-"),"@")))</f>
        <v>-</v>
      </c>
      <c r="E1821" s="147" t="str">
        <f>TRIM(CLEAN(TEXT(IFERROR(INDEX('Snakeden MR'!$P$4:$Q$3028,MATCH($A1821,'Snakeden MR'!$Q$4:$Q$3028,0),1),"-"),"@")))</f>
        <v>-</v>
      </c>
      <c r="F1821" s="147" t="str">
        <f>TRIM(CLEAN(TEXT(IFERROR(INDEX('Snakeden MR'!$W$4:$X$3028,MATCH($A1821,'Snakeden MR'!$X$4:$X$3028,0),1),"-"),"@")))</f>
        <v>-</v>
      </c>
      <c r="G1821" s="159" t="str">
        <f t="shared" si="56"/>
        <v>Not Found</v>
      </c>
      <c r="H1821" t="str" cm="1">
        <f t="array" ref="H1821">IF(SUMPRODUCT((TRIM(C1821:F1821)&lt;&gt;"-")*1)=0,
    "No Data",
    IF(COUNTIF(C1821:F1821,INDEX(_xlfn._xlws.FILTER(C1821:F1821,TRIM(C1821:F1821)&lt;&gt;"-"),1))=SUMPRODUCT((TRIM(C1821:F1821)&lt;&gt;"-")*1),
    "No Change",
    "Change"))</f>
        <v>No Data</v>
      </c>
      <c r="I1821" s="159"/>
      <c r="J1821"/>
      <c r="K1821" s="163"/>
      <c r="L1821" s="147" t="str">
        <f>TRIM(CLEAN(TEXT(IFERROR(INDEX('Glade MR'!$B$4:$C$3000,MATCH($A1821,'Glade MR'!$C$4:$C$3000,0),1),"-"),"@")))</f>
        <v>-</v>
      </c>
      <c r="M1821" s="147" t="str">
        <f>TRIM(CLEAN(TEXT(IFERROR(INDEX('Glade MR'!$I$4:$J$3000,MATCH($A1821,'Glade MR'!$J$4:$J$3000,0),1),"-"),"@")))</f>
        <v>-</v>
      </c>
      <c r="N1821" s="147" t="str">
        <f>TRIM(CLEAN(TEXT(IFERROR(INDEX('Glade MR'!$P$4:$Q$3000,MATCH($A1821,'Glade MR'!$Q$4:$Q$3000,0),1),"-"),"@")))</f>
        <v>-</v>
      </c>
      <c r="O1821" s="147" t="str">
        <f>TRIM(CLEAN(TEXT(IFERROR(INDEX('Glade MR'!$W$4:$X$3000,MATCH($A1821,'Glade MR'!$X$4:$X$3000,0),1),"-"),"@")))</f>
        <v>-</v>
      </c>
      <c r="P1821" s="159" t="str">
        <f t="shared" si="57"/>
        <v>Not Found</v>
      </c>
      <c r="Q1821" t="str" cm="1">
        <f t="array" ref="Q1821">IF(SUMPRODUCT((TRIM(L1821:O1821)&lt;&gt;"-")*1)=0,
    "No Data",
    IF(COUNTIF(L1821:O1821,INDEX(_xlfn._xlws.FILTER(L1821:O1821,TRIM(L1821:O1821)&lt;&gt;"-"),1))=SUMPRODUCT((TRIM(L1821:O1821)&lt;&gt;"-")*1),
    "No Change",
    "Change"))</f>
        <v>No Data</v>
      </c>
      <c r="R1821" s="159"/>
      <c r="S1821" s="111"/>
    </row>
    <row r="1822" spans="1:19" x14ac:dyDescent="0.3">
      <c r="A1822" t="s">
        <v>2397</v>
      </c>
      <c r="B1822" t="s">
        <v>1137</v>
      </c>
      <c r="C1822" s="160" t="str">
        <f>TRIM(CLEAN(TEXT(IFERROR(INDEX('Snakeden MR'!$B$4:$C$3028,MATCH($A1822,'Snakeden MR'!$C$4:$C$3028,0),1),"-"),"@")))</f>
        <v>-</v>
      </c>
      <c r="D1822" s="147" t="str">
        <f>TRIM(CLEAN(TEXT(IFERROR(INDEX('Snakeden MR'!$I$4:$J$3028,MATCH($A1822,'Snakeden MR'!$J$4:$J$3028,0),1),"-"),"@")))</f>
        <v>-</v>
      </c>
      <c r="E1822" s="147" t="str">
        <f>TRIM(CLEAN(TEXT(IFERROR(INDEX('Snakeden MR'!$P$4:$Q$3028,MATCH($A1822,'Snakeden MR'!$Q$4:$Q$3028,0),1),"-"),"@")))</f>
        <v>-</v>
      </c>
      <c r="F1822" s="147" t="str">
        <f>TRIM(CLEAN(TEXT(IFERROR(INDEX('Snakeden MR'!$W$4:$X$3028,MATCH($A1822,'Snakeden MR'!$X$4:$X$3028,0),1),"-"),"@")))</f>
        <v>-</v>
      </c>
      <c r="G1822" s="159" t="str">
        <f t="shared" si="56"/>
        <v>Not Found</v>
      </c>
      <c r="H1822" t="str" cm="1">
        <f t="array" ref="H1822">IF(SUMPRODUCT((TRIM(C1822:F1822)&lt;&gt;"-")*1)=0,
    "No Data",
    IF(COUNTIF(C1822:F1822,INDEX(_xlfn._xlws.FILTER(C1822:F1822,TRIM(C1822:F1822)&lt;&gt;"-"),1))=SUMPRODUCT((TRIM(C1822:F1822)&lt;&gt;"-")*1),
    "No Change",
    "Change"))</f>
        <v>No Data</v>
      </c>
      <c r="I1822" s="159"/>
      <c r="J1822"/>
      <c r="K1822" s="163"/>
      <c r="L1822" s="147" t="str">
        <f>TRIM(CLEAN(TEXT(IFERROR(INDEX('Glade MR'!$B$4:$C$3000,MATCH($A1822,'Glade MR'!$C$4:$C$3000,0),1),"-"),"@")))</f>
        <v>-</v>
      </c>
      <c r="M1822" s="147" t="str">
        <f>TRIM(CLEAN(TEXT(IFERROR(INDEX('Glade MR'!$I$4:$J$3000,MATCH($A1822,'Glade MR'!$J$4:$J$3000,0),1),"-"),"@")))</f>
        <v>-</v>
      </c>
      <c r="N1822" s="147" t="str">
        <f>TRIM(CLEAN(TEXT(IFERROR(INDEX('Glade MR'!$P$4:$Q$3000,MATCH($A1822,'Glade MR'!$Q$4:$Q$3000,0),1),"-"),"@")))</f>
        <v>-</v>
      </c>
      <c r="O1822" s="147" t="str">
        <f>TRIM(CLEAN(TEXT(IFERROR(INDEX('Glade MR'!$W$4:$X$3000,MATCH($A1822,'Glade MR'!$X$4:$X$3000,0),1),"-"),"@")))</f>
        <v>-</v>
      </c>
      <c r="P1822" s="159" t="str">
        <f t="shared" si="57"/>
        <v>Not Found</v>
      </c>
      <c r="Q1822" t="str" cm="1">
        <f t="array" ref="Q1822">IF(SUMPRODUCT((TRIM(L1822:O1822)&lt;&gt;"-")*1)=0,
    "No Data",
    IF(COUNTIF(L1822:O1822,INDEX(_xlfn._xlws.FILTER(L1822:O1822,TRIM(L1822:O1822)&lt;&gt;"-"),1))=SUMPRODUCT((TRIM(L1822:O1822)&lt;&gt;"-")*1),
    "No Change",
    "Change"))</f>
        <v>No Data</v>
      </c>
      <c r="R1822" s="159"/>
      <c r="S1822" s="111"/>
    </row>
    <row r="1823" spans="1:19" x14ac:dyDescent="0.3">
      <c r="A1823" t="s">
        <v>2398</v>
      </c>
      <c r="B1823" t="s">
        <v>1145</v>
      </c>
      <c r="C1823" s="160" t="str">
        <f>TRIM(CLEAN(TEXT(IFERROR(INDEX('Snakeden MR'!$B$4:$C$3028,MATCH($A1823,'Snakeden MR'!$C$4:$C$3028,0),1),"-"),"@")))</f>
        <v>-</v>
      </c>
      <c r="D1823" s="147" t="str">
        <f>TRIM(CLEAN(TEXT(IFERROR(INDEX('Snakeden MR'!$I$4:$J$3028,MATCH($A1823,'Snakeden MR'!$J$4:$J$3028,0),1),"-"),"@")))</f>
        <v>-</v>
      </c>
      <c r="E1823" s="147" t="str">
        <f>TRIM(CLEAN(TEXT(IFERROR(INDEX('Snakeden MR'!$P$4:$Q$3028,MATCH($A1823,'Snakeden MR'!$Q$4:$Q$3028,0),1),"-"),"@")))</f>
        <v>-</v>
      </c>
      <c r="F1823" s="147" t="str">
        <f>TRIM(CLEAN(TEXT(IFERROR(INDEX('Snakeden MR'!$W$4:$X$3028,MATCH($A1823,'Snakeden MR'!$X$4:$X$3028,0),1),"-"),"@")))</f>
        <v>-</v>
      </c>
      <c r="G1823" s="159" t="str">
        <f t="shared" si="56"/>
        <v>Not Found</v>
      </c>
      <c r="H1823" t="str" cm="1">
        <f t="array" ref="H1823">IF(SUMPRODUCT((TRIM(C1823:F1823)&lt;&gt;"-")*1)=0,
    "No Data",
    IF(COUNTIF(C1823:F1823,INDEX(_xlfn._xlws.FILTER(C1823:F1823,TRIM(C1823:F1823)&lt;&gt;"-"),1))=SUMPRODUCT((TRIM(C1823:F1823)&lt;&gt;"-")*1),
    "No Change",
    "Change"))</f>
        <v>No Data</v>
      </c>
      <c r="I1823" s="159"/>
      <c r="J1823"/>
      <c r="K1823" s="163"/>
      <c r="L1823" s="147" t="str">
        <f>TRIM(CLEAN(TEXT(IFERROR(INDEX('Glade MR'!$B$4:$C$3000,MATCH($A1823,'Glade MR'!$C$4:$C$3000,0),1),"-"),"@")))</f>
        <v>-</v>
      </c>
      <c r="M1823" s="147" t="str">
        <f>TRIM(CLEAN(TEXT(IFERROR(INDEX('Glade MR'!$I$4:$J$3000,MATCH($A1823,'Glade MR'!$J$4:$J$3000,0),1),"-"),"@")))</f>
        <v>-</v>
      </c>
      <c r="N1823" s="147" t="str">
        <f>TRIM(CLEAN(TEXT(IFERROR(INDEX('Glade MR'!$P$4:$Q$3000,MATCH($A1823,'Glade MR'!$Q$4:$Q$3000,0),1),"-"),"@")))</f>
        <v>-</v>
      </c>
      <c r="O1823" s="147" t="str">
        <f>TRIM(CLEAN(TEXT(IFERROR(INDEX('Glade MR'!$W$4:$X$3000,MATCH($A1823,'Glade MR'!$X$4:$X$3000,0),1),"-"),"@")))</f>
        <v>-</v>
      </c>
      <c r="P1823" s="159" t="str">
        <f t="shared" si="57"/>
        <v>Not Found</v>
      </c>
      <c r="Q1823" t="str" cm="1">
        <f t="array" ref="Q1823">IF(SUMPRODUCT((TRIM(L1823:O1823)&lt;&gt;"-")*1)=0,
    "No Data",
    IF(COUNTIF(L1823:O1823,INDEX(_xlfn._xlws.FILTER(L1823:O1823,TRIM(L1823:O1823)&lt;&gt;"-"),1))=SUMPRODUCT((TRIM(L1823:O1823)&lt;&gt;"-")*1),
    "No Change",
    "Change"))</f>
        <v>No Data</v>
      </c>
      <c r="R1823" s="159"/>
      <c r="S1823" s="111"/>
    </row>
    <row r="1824" spans="1:19" x14ac:dyDescent="0.3">
      <c r="A1824" t="s">
        <v>2399</v>
      </c>
      <c r="B1824" t="s">
        <v>1145</v>
      </c>
      <c r="C1824" s="160" t="str">
        <f>TRIM(CLEAN(TEXT(IFERROR(INDEX('Snakeden MR'!$B$4:$C$3028,MATCH($A1824,'Snakeden MR'!$C$4:$C$3028,0),1),"-"),"@")))</f>
        <v>-</v>
      </c>
      <c r="D1824" s="147" t="str">
        <f>TRIM(CLEAN(TEXT(IFERROR(INDEX('Snakeden MR'!$I$4:$J$3028,MATCH($A1824,'Snakeden MR'!$J$4:$J$3028,0),1),"-"),"@")))</f>
        <v>-</v>
      </c>
      <c r="E1824" s="147" t="str">
        <f>TRIM(CLEAN(TEXT(IFERROR(INDEX('Snakeden MR'!$P$4:$Q$3028,MATCH($A1824,'Snakeden MR'!$Q$4:$Q$3028,0),1),"-"),"@")))</f>
        <v>-</v>
      </c>
      <c r="F1824" s="147" t="str">
        <f>TRIM(CLEAN(TEXT(IFERROR(INDEX('Snakeden MR'!$W$4:$X$3028,MATCH($A1824,'Snakeden MR'!$X$4:$X$3028,0),1),"-"),"@")))</f>
        <v>-</v>
      </c>
      <c r="G1824" s="159" t="str">
        <f t="shared" si="56"/>
        <v>Not Found</v>
      </c>
      <c r="H1824" t="str" cm="1">
        <f t="array" ref="H1824">IF(SUMPRODUCT((TRIM(C1824:F1824)&lt;&gt;"-")*1)=0,
    "No Data",
    IF(COUNTIF(C1824:F1824,INDEX(_xlfn._xlws.FILTER(C1824:F1824,TRIM(C1824:F1824)&lt;&gt;"-"),1))=SUMPRODUCT((TRIM(C1824:F1824)&lt;&gt;"-")*1),
    "No Change",
    "Change"))</f>
        <v>No Data</v>
      </c>
      <c r="I1824" s="159"/>
      <c r="J1824"/>
      <c r="K1824" s="163"/>
      <c r="L1824" s="147" t="str">
        <f>TRIM(CLEAN(TEXT(IFERROR(INDEX('Glade MR'!$B$4:$C$3000,MATCH($A1824,'Glade MR'!$C$4:$C$3000,0),1),"-"),"@")))</f>
        <v>-</v>
      </c>
      <c r="M1824" s="147" t="str">
        <f>TRIM(CLEAN(TEXT(IFERROR(INDEX('Glade MR'!$I$4:$J$3000,MATCH($A1824,'Glade MR'!$J$4:$J$3000,0),1),"-"),"@")))</f>
        <v>-</v>
      </c>
      <c r="N1824" s="147" t="str">
        <f>TRIM(CLEAN(TEXT(IFERROR(INDEX('Glade MR'!$P$4:$Q$3000,MATCH($A1824,'Glade MR'!$Q$4:$Q$3000,0),1),"-"),"@")))</f>
        <v>-</v>
      </c>
      <c r="O1824" s="147" t="str">
        <f>TRIM(CLEAN(TEXT(IFERROR(INDEX('Glade MR'!$W$4:$X$3000,MATCH($A1824,'Glade MR'!$X$4:$X$3000,0),1),"-"),"@")))</f>
        <v>-</v>
      </c>
      <c r="P1824" s="159" t="str">
        <f t="shared" si="57"/>
        <v>Not Found</v>
      </c>
      <c r="Q1824" t="str" cm="1">
        <f t="array" ref="Q1824">IF(SUMPRODUCT((TRIM(L1824:O1824)&lt;&gt;"-")*1)=0,
    "No Data",
    IF(COUNTIF(L1824:O1824,INDEX(_xlfn._xlws.FILTER(L1824:O1824,TRIM(L1824:O1824)&lt;&gt;"-"),1))=SUMPRODUCT((TRIM(L1824:O1824)&lt;&gt;"-")*1),
    "No Change",
    "Change"))</f>
        <v>No Data</v>
      </c>
      <c r="R1824" s="159"/>
      <c r="S1824" s="111"/>
    </row>
    <row r="1825" spans="1:19" x14ac:dyDescent="0.3">
      <c r="A1825" t="s">
        <v>2400</v>
      </c>
      <c r="B1825" t="s">
        <v>1145</v>
      </c>
      <c r="C1825" s="160" t="str">
        <f>TRIM(CLEAN(TEXT(IFERROR(INDEX('Snakeden MR'!$B$4:$C$3028,MATCH($A1825,'Snakeden MR'!$C$4:$C$3028,0),1),"-"),"@")))</f>
        <v>-</v>
      </c>
      <c r="D1825" s="147" t="str">
        <f>TRIM(CLEAN(TEXT(IFERROR(INDEX('Snakeden MR'!$I$4:$J$3028,MATCH($A1825,'Snakeden MR'!$J$4:$J$3028,0),1),"-"),"@")))</f>
        <v>-</v>
      </c>
      <c r="E1825" s="147" t="str">
        <f>TRIM(CLEAN(TEXT(IFERROR(INDEX('Snakeden MR'!$P$4:$Q$3028,MATCH($A1825,'Snakeden MR'!$Q$4:$Q$3028,0),1),"-"),"@")))</f>
        <v>-</v>
      </c>
      <c r="F1825" s="147" t="str">
        <f>TRIM(CLEAN(TEXT(IFERROR(INDEX('Snakeden MR'!$W$4:$X$3028,MATCH($A1825,'Snakeden MR'!$X$4:$X$3028,0),1),"-"),"@")))</f>
        <v>-</v>
      </c>
      <c r="G1825" s="159" t="str">
        <f t="shared" si="56"/>
        <v>Not Found</v>
      </c>
      <c r="H1825" t="str" cm="1">
        <f t="array" ref="H1825">IF(SUMPRODUCT((TRIM(C1825:F1825)&lt;&gt;"-")*1)=0,
    "No Data",
    IF(COUNTIF(C1825:F1825,INDEX(_xlfn._xlws.FILTER(C1825:F1825,TRIM(C1825:F1825)&lt;&gt;"-"),1))=SUMPRODUCT((TRIM(C1825:F1825)&lt;&gt;"-")*1),
    "No Change",
    "Change"))</f>
        <v>No Data</v>
      </c>
      <c r="I1825" s="159"/>
      <c r="J1825"/>
      <c r="K1825" s="163"/>
      <c r="L1825" s="147" t="str">
        <f>TRIM(CLEAN(TEXT(IFERROR(INDEX('Glade MR'!$B$4:$C$3000,MATCH($A1825,'Glade MR'!$C$4:$C$3000,0),1),"-"),"@")))</f>
        <v>-</v>
      </c>
      <c r="M1825" s="147" t="str">
        <f>TRIM(CLEAN(TEXT(IFERROR(INDEX('Glade MR'!$I$4:$J$3000,MATCH($A1825,'Glade MR'!$J$4:$J$3000,0),1),"-"),"@")))</f>
        <v>-</v>
      </c>
      <c r="N1825" s="147" t="str">
        <f>TRIM(CLEAN(TEXT(IFERROR(INDEX('Glade MR'!$P$4:$Q$3000,MATCH($A1825,'Glade MR'!$Q$4:$Q$3000,0),1),"-"),"@")))</f>
        <v>-</v>
      </c>
      <c r="O1825" s="147" t="str">
        <f>TRIM(CLEAN(TEXT(IFERROR(INDEX('Glade MR'!$W$4:$X$3000,MATCH($A1825,'Glade MR'!$X$4:$X$3000,0),1),"-"),"@")))</f>
        <v>-</v>
      </c>
      <c r="P1825" s="159" t="str">
        <f t="shared" si="57"/>
        <v>Not Found</v>
      </c>
      <c r="Q1825" t="str" cm="1">
        <f t="array" ref="Q1825">IF(SUMPRODUCT((TRIM(L1825:O1825)&lt;&gt;"-")*1)=0,
    "No Data",
    IF(COUNTIF(L1825:O1825,INDEX(_xlfn._xlws.FILTER(L1825:O1825,TRIM(L1825:O1825)&lt;&gt;"-"),1))=SUMPRODUCT((TRIM(L1825:O1825)&lt;&gt;"-")*1),
    "No Change",
    "Change"))</f>
        <v>No Data</v>
      </c>
      <c r="R1825" s="159"/>
      <c r="S1825" s="111"/>
    </row>
    <row r="1826" spans="1:19" x14ac:dyDescent="0.3">
      <c r="A1826" t="s">
        <v>329</v>
      </c>
      <c r="B1826" t="s">
        <v>1137</v>
      </c>
      <c r="C1826" s="160" t="str">
        <f>TRIM(CLEAN(TEXT(IFERROR(INDEX('Snakeden MR'!$B$4:$C$3028,MATCH($A1826,'Snakeden MR'!$C$4:$C$3028,0),1),"-"),"@")))</f>
        <v>-</v>
      </c>
      <c r="D1826" s="147" t="str">
        <f>TRIM(CLEAN(TEXT(IFERROR(INDEX('Snakeden MR'!$I$4:$J$3028,MATCH($A1826,'Snakeden MR'!$J$4:$J$3028,0),1),"-"),"@")))</f>
        <v>-</v>
      </c>
      <c r="E1826" s="147" t="str">
        <f>TRIM(CLEAN(TEXT(IFERROR(INDEX('Snakeden MR'!$P$4:$Q$3028,MATCH($A1826,'Snakeden MR'!$Q$4:$Q$3028,0),1),"-"),"@")))</f>
        <v>-</v>
      </c>
      <c r="F1826" s="147" t="str">
        <f>TRIM(CLEAN(TEXT(IFERROR(INDEX('Snakeden MR'!$W$4:$X$3028,MATCH($A1826,'Snakeden MR'!$X$4:$X$3028,0),1),"-"),"@")))</f>
        <v>-</v>
      </c>
      <c r="G1826" s="159" t="str">
        <f t="shared" si="56"/>
        <v>Not Found</v>
      </c>
      <c r="H1826" t="str" cm="1">
        <f t="array" ref="H1826">IF(SUMPRODUCT((TRIM(C1826:F1826)&lt;&gt;"-")*1)=0,
    "No Data",
    IF(COUNTIF(C1826:F1826,INDEX(_xlfn._xlws.FILTER(C1826:F1826,TRIM(C1826:F1826)&lt;&gt;"-"),1))=SUMPRODUCT((TRIM(C1826:F1826)&lt;&gt;"-")*1),
    "No Change",
    "Change"))</f>
        <v>No Data</v>
      </c>
      <c r="I1826" s="159"/>
      <c r="J1826"/>
      <c r="K1826" s="163"/>
      <c r="L1826" s="147" t="str">
        <f>TRIM(CLEAN(TEXT(IFERROR(INDEX('Glade MR'!$B$4:$C$3000,MATCH($A1826,'Glade MR'!$C$4:$C$3000,0),1),"-"),"@")))</f>
        <v>Pool 11</v>
      </c>
      <c r="M1826" s="147" t="str">
        <f>TRIM(CLEAN(TEXT(IFERROR(INDEX('Glade MR'!$I$4:$J$3000,MATCH($A1826,'Glade MR'!$J$4:$J$3000,0),1),"-"),"@")))</f>
        <v>-</v>
      </c>
      <c r="N1826" s="147" t="str">
        <f>TRIM(CLEAN(TEXT(IFERROR(INDEX('Glade MR'!$P$4:$Q$3000,MATCH($A1826,'Glade MR'!$Q$4:$Q$3000,0),1),"-"),"@")))</f>
        <v>-</v>
      </c>
      <c r="O1826" s="147" t="str">
        <f>TRIM(CLEAN(TEXT(IFERROR(INDEX('Glade MR'!$W$4:$X$3000,MATCH($A1826,'Glade MR'!$X$4:$X$3000,0),1),"-"),"@")))</f>
        <v>-</v>
      </c>
      <c r="P1826" s="159" t="str">
        <f t="shared" si="57"/>
        <v>Found</v>
      </c>
      <c r="Q1826" t="str" cm="1">
        <f t="array" ref="Q1826">IF(SUMPRODUCT((TRIM(L1826:O1826)&lt;&gt;"-")*1)=0,
    "No Data",
    IF(COUNTIF(L1826:O1826,INDEX(_xlfn._xlws.FILTER(L1826:O1826,TRIM(L1826:O1826)&lt;&gt;"-"),1))=SUMPRODUCT((TRIM(L1826:O1826)&lt;&gt;"-")*1),
    "No Change",
    "Change"))</f>
        <v>No Change</v>
      </c>
      <c r="R1826" s="159"/>
      <c r="S1826" s="111"/>
    </row>
    <row r="1827" spans="1:19" x14ac:dyDescent="0.3">
      <c r="A1827" t="s">
        <v>265</v>
      </c>
      <c r="B1827" t="s">
        <v>1145</v>
      </c>
      <c r="C1827" s="160" t="str">
        <f>TRIM(CLEAN(TEXT(IFERROR(INDEX('Snakeden MR'!$B$4:$C$3028,MATCH($A1827,'Snakeden MR'!$C$4:$C$3028,0),1),"-"),"@")))</f>
        <v>Pool A</v>
      </c>
      <c r="D1827" s="147" t="str">
        <f>TRIM(CLEAN(TEXT(IFERROR(INDEX('Snakeden MR'!$I$4:$J$3028,MATCH($A1827,'Snakeden MR'!$J$4:$J$3028,0),1),"-"),"@")))</f>
        <v>-</v>
      </c>
      <c r="E1827" s="147" t="str">
        <f>TRIM(CLEAN(TEXT(IFERROR(INDEX('Snakeden MR'!$P$4:$Q$3028,MATCH($A1827,'Snakeden MR'!$Q$4:$Q$3028,0),1),"-"),"@")))</f>
        <v>-</v>
      </c>
      <c r="F1827" s="147" t="str">
        <f>TRIM(CLEAN(TEXT(IFERROR(INDEX('Snakeden MR'!$W$4:$X$3028,MATCH($A1827,'Snakeden MR'!$X$4:$X$3028,0),1),"-"),"@")))</f>
        <v>-</v>
      </c>
      <c r="G1827" s="159" t="str">
        <f t="shared" si="56"/>
        <v>Found</v>
      </c>
      <c r="H1827" t="str" cm="1">
        <f t="array" ref="H1827">IF(SUMPRODUCT((TRIM(C1827:F1827)&lt;&gt;"-")*1)=0,
    "No Data",
    IF(COUNTIF(C1827:F1827,INDEX(_xlfn._xlws.FILTER(C1827:F1827,TRIM(C1827:F1827)&lt;&gt;"-"),1))=SUMPRODUCT((TRIM(C1827:F1827)&lt;&gt;"-")*1),
    "No Change",
    "Change"))</f>
        <v>No Change</v>
      </c>
      <c r="I1827" s="159"/>
      <c r="J1827"/>
      <c r="K1827" s="163"/>
      <c r="L1827" s="147" t="str">
        <f>TRIM(CLEAN(TEXT(IFERROR(INDEX('Glade MR'!$B$4:$C$3000,MATCH($A1827,'Glade MR'!$C$4:$C$3000,0),1),"-"),"@")))</f>
        <v>-</v>
      </c>
      <c r="M1827" s="147" t="str">
        <f>TRIM(CLEAN(TEXT(IFERROR(INDEX('Glade MR'!$I$4:$J$3000,MATCH($A1827,'Glade MR'!$J$4:$J$3000,0),1),"-"),"@")))</f>
        <v>-</v>
      </c>
      <c r="N1827" s="147" t="str">
        <f>TRIM(CLEAN(TEXT(IFERROR(INDEX('Glade MR'!$P$4:$Q$3000,MATCH($A1827,'Glade MR'!$Q$4:$Q$3000,0),1),"-"),"@")))</f>
        <v>-</v>
      </c>
      <c r="O1827" s="147" t="str">
        <f>TRIM(CLEAN(TEXT(IFERROR(INDEX('Glade MR'!$W$4:$X$3000,MATCH($A1827,'Glade MR'!$X$4:$X$3000,0),1),"-"),"@")))</f>
        <v>-</v>
      </c>
      <c r="P1827" s="159" t="str">
        <f t="shared" si="57"/>
        <v>Not Found</v>
      </c>
      <c r="Q1827" t="str" cm="1">
        <f t="array" ref="Q1827">IF(SUMPRODUCT((TRIM(L1827:O1827)&lt;&gt;"-")*1)=0,
    "No Data",
    IF(COUNTIF(L1827:O1827,INDEX(_xlfn._xlws.FILTER(L1827:O1827,TRIM(L1827:O1827)&lt;&gt;"-"),1))=SUMPRODUCT((TRIM(L1827:O1827)&lt;&gt;"-")*1),
    "No Change",
    "Change"))</f>
        <v>No Data</v>
      </c>
      <c r="R1827" s="159"/>
      <c r="S1827" s="111"/>
    </row>
    <row r="1828" spans="1:19" x14ac:dyDescent="0.3">
      <c r="A1828" t="s">
        <v>2401</v>
      </c>
      <c r="B1828" t="s">
        <v>1145</v>
      </c>
      <c r="C1828" s="160" t="str">
        <f>TRIM(CLEAN(TEXT(IFERROR(INDEX('Snakeden MR'!$B$4:$C$3028,MATCH($A1828,'Snakeden MR'!$C$4:$C$3028,0),1),"-"),"@")))</f>
        <v>-</v>
      </c>
      <c r="D1828" s="147" t="str">
        <f>TRIM(CLEAN(TEXT(IFERROR(INDEX('Snakeden MR'!$I$4:$J$3028,MATCH($A1828,'Snakeden MR'!$J$4:$J$3028,0),1),"-"),"@")))</f>
        <v>-</v>
      </c>
      <c r="E1828" s="147" t="str">
        <f>TRIM(CLEAN(TEXT(IFERROR(INDEX('Snakeden MR'!$P$4:$Q$3028,MATCH($A1828,'Snakeden MR'!$Q$4:$Q$3028,0),1),"-"),"@")))</f>
        <v>-</v>
      </c>
      <c r="F1828" s="147" t="str">
        <f>TRIM(CLEAN(TEXT(IFERROR(INDEX('Snakeden MR'!$W$4:$X$3028,MATCH($A1828,'Snakeden MR'!$X$4:$X$3028,0),1),"-"),"@")))</f>
        <v>-</v>
      </c>
      <c r="G1828" s="159" t="str">
        <f t="shared" si="56"/>
        <v>Not Found</v>
      </c>
      <c r="H1828" t="str" cm="1">
        <f t="array" ref="H1828">IF(SUMPRODUCT((TRIM(C1828:F1828)&lt;&gt;"-")*1)=0,
    "No Data",
    IF(COUNTIF(C1828:F1828,INDEX(_xlfn._xlws.FILTER(C1828:F1828,TRIM(C1828:F1828)&lt;&gt;"-"),1))=SUMPRODUCT((TRIM(C1828:F1828)&lt;&gt;"-")*1),
    "No Change",
    "Change"))</f>
        <v>No Data</v>
      </c>
      <c r="I1828" s="159"/>
      <c r="J1828"/>
      <c r="K1828" s="163"/>
      <c r="L1828" s="147" t="str">
        <f>TRIM(CLEAN(TEXT(IFERROR(INDEX('Glade MR'!$B$4:$C$3000,MATCH($A1828,'Glade MR'!$C$4:$C$3000,0),1),"-"),"@")))</f>
        <v>-</v>
      </c>
      <c r="M1828" s="147" t="str">
        <f>TRIM(CLEAN(TEXT(IFERROR(INDEX('Glade MR'!$I$4:$J$3000,MATCH($A1828,'Glade MR'!$J$4:$J$3000,0),1),"-"),"@")))</f>
        <v>-</v>
      </c>
      <c r="N1828" s="147" t="str">
        <f>TRIM(CLEAN(TEXT(IFERROR(INDEX('Glade MR'!$P$4:$Q$3000,MATCH($A1828,'Glade MR'!$Q$4:$Q$3000,0),1),"-"),"@")))</f>
        <v>-</v>
      </c>
      <c r="O1828" s="147" t="str">
        <f>TRIM(CLEAN(TEXT(IFERROR(INDEX('Glade MR'!$W$4:$X$3000,MATCH($A1828,'Glade MR'!$X$4:$X$3000,0),1),"-"),"@")))</f>
        <v>-</v>
      </c>
      <c r="P1828" s="159" t="str">
        <f t="shared" si="57"/>
        <v>Not Found</v>
      </c>
      <c r="Q1828" t="str" cm="1">
        <f t="array" ref="Q1828">IF(SUMPRODUCT((TRIM(L1828:O1828)&lt;&gt;"-")*1)=0,
    "No Data",
    IF(COUNTIF(L1828:O1828,INDEX(_xlfn._xlws.FILTER(L1828:O1828,TRIM(L1828:O1828)&lt;&gt;"-"),1))=SUMPRODUCT((TRIM(L1828:O1828)&lt;&gt;"-")*1),
    "No Change",
    "Change"))</f>
        <v>No Data</v>
      </c>
      <c r="R1828" s="159"/>
      <c r="S1828" s="111"/>
    </row>
    <row r="1829" spans="1:19" x14ac:dyDescent="0.3">
      <c r="A1829" t="s">
        <v>2402</v>
      </c>
      <c r="B1829" t="s">
        <v>1137</v>
      </c>
      <c r="C1829" s="160" t="str">
        <f>TRIM(CLEAN(TEXT(IFERROR(INDEX('Snakeden MR'!$B$4:$C$3028,MATCH($A1829,'Snakeden MR'!$C$4:$C$3028,0),1),"-"),"@")))</f>
        <v>-</v>
      </c>
      <c r="D1829" s="147" t="str">
        <f>TRIM(CLEAN(TEXT(IFERROR(INDEX('Snakeden MR'!$I$4:$J$3028,MATCH($A1829,'Snakeden MR'!$J$4:$J$3028,0),1),"-"),"@")))</f>
        <v>-</v>
      </c>
      <c r="E1829" s="147" t="str">
        <f>TRIM(CLEAN(TEXT(IFERROR(INDEX('Snakeden MR'!$P$4:$Q$3028,MATCH($A1829,'Snakeden MR'!$Q$4:$Q$3028,0),1),"-"),"@")))</f>
        <v>-</v>
      </c>
      <c r="F1829" s="147" t="str">
        <f>TRIM(CLEAN(TEXT(IFERROR(INDEX('Snakeden MR'!$W$4:$X$3028,MATCH($A1829,'Snakeden MR'!$X$4:$X$3028,0),1),"-"),"@")))</f>
        <v>-</v>
      </c>
      <c r="G1829" s="159" t="str">
        <f t="shared" si="56"/>
        <v>Not Found</v>
      </c>
      <c r="H1829" t="str" cm="1">
        <f t="array" ref="H1829">IF(SUMPRODUCT((TRIM(C1829:F1829)&lt;&gt;"-")*1)=0,
    "No Data",
    IF(COUNTIF(C1829:F1829,INDEX(_xlfn._xlws.FILTER(C1829:F1829,TRIM(C1829:F1829)&lt;&gt;"-"),1))=SUMPRODUCT((TRIM(C1829:F1829)&lt;&gt;"-")*1),
    "No Change",
    "Change"))</f>
        <v>No Data</v>
      </c>
      <c r="I1829" s="159"/>
      <c r="J1829"/>
      <c r="K1829" s="163"/>
      <c r="L1829" s="147" t="str">
        <f>TRIM(CLEAN(TEXT(IFERROR(INDEX('Glade MR'!$B$4:$C$3000,MATCH($A1829,'Glade MR'!$C$4:$C$3000,0),1),"-"),"@")))</f>
        <v>-</v>
      </c>
      <c r="M1829" s="147" t="str">
        <f>TRIM(CLEAN(TEXT(IFERROR(INDEX('Glade MR'!$I$4:$J$3000,MATCH($A1829,'Glade MR'!$J$4:$J$3000,0),1),"-"),"@")))</f>
        <v>-</v>
      </c>
      <c r="N1829" s="147" t="str">
        <f>TRIM(CLEAN(TEXT(IFERROR(INDEX('Glade MR'!$P$4:$Q$3000,MATCH($A1829,'Glade MR'!$Q$4:$Q$3000,0),1),"-"),"@")))</f>
        <v>-</v>
      </c>
      <c r="O1829" s="147" t="str">
        <f>TRIM(CLEAN(TEXT(IFERROR(INDEX('Glade MR'!$W$4:$X$3000,MATCH($A1829,'Glade MR'!$X$4:$X$3000,0),1),"-"),"@")))</f>
        <v>-</v>
      </c>
      <c r="P1829" s="159" t="str">
        <f t="shared" si="57"/>
        <v>Not Found</v>
      </c>
      <c r="Q1829" t="str" cm="1">
        <f t="array" ref="Q1829">IF(SUMPRODUCT((TRIM(L1829:O1829)&lt;&gt;"-")*1)=0,
    "No Data",
    IF(COUNTIF(L1829:O1829,INDEX(_xlfn._xlws.FILTER(L1829:O1829,TRIM(L1829:O1829)&lt;&gt;"-"),1))=SUMPRODUCT((TRIM(L1829:O1829)&lt;&gt;"-")*1),
    "No Change",
    "Change"))</f>
        <v>No Data</v>
      </c>
      <c r="R1829" s="159"/>
      <c r="S1829" s="111"/>
    </row>
    <row r="1830" spans="1:19" x14ac:dyDescent="0.3">
      <c r="A1830" t="s">
        <v>2403</v>
      </c>
      <c r="B1830" t="s">
        <v>1145</v>
      </c>
      <c r="C1830" s="160" t="str">
        <f>TRIM(CLEAN(TEXT(IFERROR(INDEX('Snakeden MR'!$B$4:$C$3028,MATCH($A1830,'Snakeden MR'!$C$4:$C$3028,0),1),"-"),"@")))</f>
        <v>-</v>
      </c>
      <c r="D1830" s="147" t="str">
        <f>TRIM(CLEAN(TEXT(IFERROR(INDEX('Snakeden MR'!$I$4:$J$3028,MATCH($A1830,'Snakeden MR'!$J$4:$J$3028,0),1),"-"),"@")))</f>
        <v>-</v>
      </c>
      <c r="E1830" s="147" t="str">
        <f>TRIM(CLEAN(TEXT(IFERROR(INDEX('Snakeden MR'!$P$4:$Q$3028,MATCH($A1830,'Snakeden MR'!$Q$4:$Q$3028,0),1),"-"),"@")))</f>
        <v>-</v>
      </c>
      <c r="F1830" s="147" t="str">
        <f>TRIM(CLEAN(TEXT(IFERROR(INDEX('Snakeden MR'!$W$4:$X$3028,MATCH($A1830,'Snakeden MR'!$X$4:$X$3028,0),1),"-"),"@")))</f>
        <v>-</v>
      </c>
      <c r="G1830" s="159" t="str">
        <f t="shared" si="56"/>
        <v>Not Found</v>
      </c>
      <c r="H1830" t="str" cm="1">
        <f t="array" ref="H1830">IF(SUMPRODUCT((TRIM(C1830:F1830)&lt;&gt;"-")*1)=0,
    "No Data",
    IF(COUNTIF(C1830:F1830,INDEX(_xlfn._xlws.FILTER(C1830:F1830,TRIM(C1830:F1830)&lt;&gt;"-"),1))=SUMPRODUCT((TRIM(C1830:F1830)&lt;&gt;"-")*1),
    "No Change",
    "Change"))</f>
        <v>No Data</v>
      </c>
      <c r="I1830" s="159"/>
      <c r="J1830"/>
      <c r="K1830" s="163"/>
      <c r="L1830" s="147" t="str">
        <f>TRIM(CLEAN(TEXT(IFERROR(INDEX('Glade MR'!$B$4:$C$3000,MATCH($A1830,'Glade MR'!$C$4:$C$3000,0),1),"-"),"@")))</f>
        <v>-</v>
      </c>
      <c r="M1830" s="147" t="str">
        <f>TRIM(CLEAN(TEXT(IFERROR(INDEX('Glade MR'!$I$4:$J$3000,MATCH($A1830,'Glade MR'!$J$4:$J$3000,0),1),"-"),"@")))</f>
        <v>-</v>
      </c>
      <c r="N1830" s="147" t="str">
        <f>TRIM(CLEAN(TEXT(IFERROR(INDEX('Glade MR'!$P$4:$Q$3000,MATCH($A1830,'Glade MR'!$Q$4:$Q$3000,0),1),"-"),"@")))</f>
        <v>-</v>
      </c>
      <c r="O1830" s="147" t="str">
        <f>TRIM(CLEAN(TEXT(IFERROR(INDEX('Glade MR'!$W$4:$X$3000,MATCH($A1830,'Glade MR'!$X$4:$X$3000,0),1),"-"),"@")))</f>
        <v>-</v>
      </c>
      <c r="P1830" s="159" t="str">
        <f t="shared" si="57"/>
        <v>Not Found</v>
      </c>
      <c r="Q1830" t="str" cm="1">
        <f t="array" ref="Q1830">IF(SUMPRODUCT((TRIM(L1830:O1830)&lt;&gt;"-")*1)=0,
    "No Data",
    IF(COUNTIF(L1830:O1830,INDEX(_xlfn._xlws.FILTER(L1830:O1830,TRIM(L1830:O1830)&lt;&gt;"-"),1))=SUMPRODUCT((TRIM(L1830:O1830)&lt;&gt;"-")*1),
    "No Change",
    "Change"))</f>
        <v>No Data</v>
      </c>
      <c r="R1830" s="159"/>
      <c r="S1830" s="111"/>
    </row>
    <row r="1831" spans="1:19" x14ac:dyDescent="0.3">
      <c r="A1831" t="s">
        <v>2404</v>
      </c>
      <c r="B1831" t="s">
        <v>1145</v>
      </c>
      <c r="C1831" s="160" t="str">
        <f>TRIM(CLEAN(TEXT(IFERROR(INDEX('Snakeden MR'!$B$4:$C$3028,MATCH($A1831,'Snakeden MR'!$C$4:$C$3028,0),1),"-"),"@")))</f>
        <v>-</v>
      </c>
      <c r="D1831" s="147" t="str">
        <f>TRIM(CLEAN(TEXT(IFERROR(INDEX('Snakeden MR'!$I$4:$J$3028,MATCH($A1831,'Snakeden MR'!$J$4:$J$3028,0),1),"-"),"@")))</f>
        <v>-</v>
      </c>
      <c r="E1831" s="147" t="str">
        <f>TRIM(CLEAN(TEXT(IFERROR(INDEX('Snakeden MR'!$P$4:$Q$3028,MATCH($A1831,'Snakeden MR'!$Q$4:$Q$3028,0),1),"-"),"@")))</f>
        <v>-</v>
      </c>
      <c r="F1831" s="147" t="str">
        <f>TRIM(CLEAN(TEXT(IFERROR(INDEX('Snakeden MR'!$W$4:$X$3028,MATCH($A1831,'Snakeden MR'!$X$4:$X$3028,0),1),"-"),"@")))</f>
        <v>-</v>
      </c>
      <c r="G1831" s="159" t="str">
        <f t="shared" si="56"/>
        <v>Not Found</v>
      </c>
      <c r="H1831" t="str" cm="1">
        <f t="array" ref="H1831">IF(SUMPRODUCT((TRIM(C1831:F1831)&lt;&gt;"-")*1)=0,
    "No Data",
    IF(COUNTIF(C1831:F1831,INDEX(_xlfn._xlws.FILTER(C1831:F1831,TRIM(C1831:F1831)&lt;&gt;"-"),1))=SUMPRODUCT((TRIM(C1831:F1831)&lt;&gt;"-")*1),
    "No Change",
    "Change"))</f>
        <v>No Data</v>
      </c>
      <c r="I1831" s="159"/>
      <c r="J1831"/>
      <c r="K1831" s="163"/>
      <c r="L1831" s="147" t="str">
        <f>TRIM(CLEAN(TEXT(IFERROR(INDEX('Glade MR'!$B$4:$C$3000,MATCH($A1831,'Glade MR'!$C$4:$C$3000,0),1),"-"),"@")))</f>
        <v>-</v>
      </c>
      <c r="M1831" s="147" t="str">
        <f>TRIM(CLEAN(TEXT(IFERROR(INDEX('Glade MR'!$I$4:$J$3000,MATCH($A1831,'Glade MR'!$J$4:$J$3000,0),1),"-"),"@")))</f>
        <v>-</v>
      </c>
      <c r="N1831" s="147" t="str">
        <f>TRIM(CLEAN(TEXT(IFERROR(INDEX('Glade MR'!$P$4:$Q$3000,MATCH($A1831,'Glade MR'!$Q$4:$Q$3000,0),1),"-"),"@")))</f>
        <v>-</v>
      </c>
      <c r="O1831" s="147" t="str">
        <f>TRIM(CLEAN(TEXT(IFERROR(INDEX('Glade MR'!$W$4:$X$3000,MATCH($A1831,'Glade MR'!$X$4:$X$3000,0),1),"-"),"@")))</f>
        <v>-</v>
      </c>
      <c r="P1831" s="159" t="str">
        <f t="shared" si="57"/>
        <v>Not Found</v>
      </c>
      <c r="Q1831" t="str" cm="1">
        <f t="array" ref="Q1831">IF(SUMPRODUCT((TRIM(L1831:O1831)&lt;&gt;"-")*1)=0,
    "No Data",
    IF(COUNTIF(L1831:O1831,INDEX(_xlfn._xlws.FILTER(L1831:O1831,TRIM(L1831:O1831)&lt;&gt;"-"),1))=SUMPRODUCT((TRIM(L1831:O1831)&lt;&gt;"-")*1),
    "No Change",
    "Change"))</f>
        <v>No Data</v>
      </c>
      <c r="R1831" s="159"/>
      <c r="S1831" s="111"/>
    </row>
    <row r="1832" spans="1:19" x14ac:dyDescent="0.3">
      <c r="A1832" t="s">
        <v>2405</v>
      </c>
      <c r="B1832" t="s">
        <v>1137</v>
      </c>
      <c r="C1832" s="160" t="str">
        <f>TRIM(CLEAN(TEXT(IFERROR(INDEX('Snakeden MR'!$B$4:$C$3028,MATCH($A1832,'Snakeden MR'!$C$4:$C$3028,0),1),"-"),"@")))</f>
        <v>-</v>
      </c>
      <c r="D1832" s="147" t="str">
        <f>TRIM(CLEAN(TEXT(IFERROR(INDEX('Snakeden MR'!$I$4:$J$3028,MATCH($A1832,'Snakeden MR'!$J$4:$J$3028,0),1),"-"),"@")))</f>
        <v>-</v>
      </c>
      <c r="E1832" s="147" t="str">
        <f>TRIM(CLEAN(TEXT(IFERROR(INDEX('Snakeden MR'!$P$4:$Q$3028,MATCH($A1832,'Snakeden MR'!$Q$4:$Q$3028,0),1),"-"),"@")))</f>
        <v>-</v>
      </c>
      <c r="F1832" s="147" t="str">
        <f>TRIM(CLEAN(TEXT(IFERROR(INDEX('Snakeden MR'!$W$4:$X$3028,MATCH($A1832,'Snakeden MR'!$X$4:$X$3028,0),1),"-"),"@")))</f>
        <v>-</v>
      </c>
      <c r="G1832" s="159" t="str">
        <f t="shared" si="56"/>
        <v>Not Found</v>
      </c>
      <c r="H1832" t="str" cm="1">
        <f t="array" ref="H1832">IF(SUMPRODUCT((TRIM(C1832:F1832)&lt;&gt;"-")*1)=0,
    "No Data",
    IF(COUNTIF(C1832:F1832,INDEX(_xlfn._xlws.FILTER(C1832:F1832,TRIM(C1832:F1832)&lt;&gt;"-"),1))=SUMPRODUCT((TRIM(C1832:F1832)&lt;&gt;"-")*1),
    "No Change",
    "Change"))</f>
        <v>No Data</v>
      </c>
      <c r="I1832" s="159"/>
      <c r="J1832"/>
      <c r="K1832" s="163"/>
      <c r="L1832" s="147" t="str">
        <f>TRIM(CLEAN(TEXT(IFERROR(INDEX('Glade MR'!$B$4:$C$3000,MATCH($A1832,'Glade MR'!$C$4:$C$3000,0),1),"-"),"@")))</f>
        <v>-</v>
      </c>
      <c r="M1832" s="147" t="str">
        <f>TRIM(CLEAN(TEXT(IFERROR(INDEX('Glade MR'!$I$4:$J$3000,MATCH($A1832,'Glade MR'!$J$4:$J$3000,0),1),"-"),"@")))</f>
        <v>-</v>
      </c>
      <c r="N1832" s="147" t="str">
        <f>TRIM(CLEAN(TEXT(IFERROR(INDEX('Glade MR'!$P$4:$Q$3000,MATCH($A1832,'Glade MR'!$Q$4:$Q$3000,0),1),"-"),"@")))</f>
        <v>-</v>
      </c>
      <c r="O1832" s="147" t="str">
        <f>TRIM(CLEAN(TEXT(IFERROR(INDEX('Glade MR'!$W$4:$X$3000,MATCH($A1832,'Glade MR'!$X$4:$X$3000,0),1),"-"),"@")))</f>
        <v>-</v>
      </c>
      <c r="P1832" s="159" t="str">
        <f t="shared" si="57"/>
        <v>Not Found</v>
      </c>
      <c r="Q1832" t="str" cm="1">
        <f t="array" ref="Q1832">IF(SUMPRODUCT((TRIM(L1832:O1832)&lt;&gt;"-")*1)=0,
    "No Data",
    IF(COUNTIF(L1832:O1832,INDEX(_xlfn._xlws.FILTER(L1832:O1832,TRIM(L1832:O1832)&lt;&gt;"-"),1))=SUMPRODUCT((TRIM(L1832:O1832)&lt;&gt;"-")*1),
    "No Change",
    "Change"))</f>
        <v>No Data</v>
      </c>
      <c r="R1832" s="159"/>
      <c r="S1832" s="111"/>
    </row>
    <row r="1833" spans="1:19" x14ac:dyDescent="0.3">
      <c r="A1833" t="s">
        <v>2406</v>
      </c>
      <c r="B1833" t="s">
        <v>1145</v>
      </c>
      <c r="C1833" s="160" t="str">
        <f>TRIM(CLEAN(TEXT(IFERROR(INDEX('Snakeden MR'!$B$4:$C$3028,MATCH($A1833,'Snakeden MR'!$C$4:$C$3028,0),1),"-"),"@")))</f>
        <v>-</v>
      </c>
      <c r="D1833" s="147" t="str">
        <f>TRIM(CLEAN(TEXT(IFERROR(INDEX('Snakeden MR'!$I$4:$J$3028,MATCH($A1833,'Snakeden MR'!$J$4:$J$3028,0),1),"-"),"@")))</f>
        <v>-</v>
      </c>
      <c r="E1833" s="147" t="str">
        <f>TRIM(CLEAN(TEXT(IFERROR(INDEX('Snakeden MR'!$P$4:$Q$3028,MATCH($A1833,'Snakeden MR'!$Q$4:$Q$3028,0),1),"-"),"@")))</f>
        <v>-</v>
      </c>
      <c r="F1833" s="147" t="str">
        <f>TRIM(CLEAN(TEXT(IFERROR(INDEX('Snakeden MR'!$W$4:$X$3028,MATCH($A1833,'Snakeden MR'!$X$4:$X$3028,0),1),"-"),"@")))</f>
        <v>-</v>
      </c>
      <c r="G1833" s="159" t="str">
        <f t="shared" si="56"/>
        <v>Not Found</v>
      </c>
      <c r="H1833" t="str" cm="1">
        <f t="array" ref="H1833">IF(SUMPRODUCT((TRIM(C1833:F1833)&lt;&gt;"-")*1)=0,
    "No Data",
    IF(COUNTIF(C1833:F1833,INDEX(_xlfn._xlws.FILTER(C1833:F1833,TRIM(C1833:F1833)&lt;&gt;"-"),1))=SUMPRODUCT((TRIM(C1833:F1833)&lt;&gt;"-")*1),
    "No Change",
    "Change"))</f>
        <v>No Data</v>
      </c>
      <c r="I1833" s="159"/>
      <c r="J1833"/>
      <c r="K1833" s="163"/>
      <c r="L1833" s="147" t="str">
        <f>TRIM(CLEAN(TEXT(IFERROR(INDEX('Glade MR'!$B$4:$C$3000,MATCH($A1833,'Glade MR'!$C$4:$C$3000,0),1),"-"),"@")))</f>
        <v>-</v>
      </c>
      <c r="M1833" s="147" t="str">
        <f>TRIM(CLEAN(TEXT(IFERROR(INDEX('Glade MR'!$I$4:$J$3000,MATCH($A1833,'Glade MR'!$J$4:$J$3000,0),1),"-"),"@")))</f>
        <v>-</v>
      </c>
      <c r="N1833" s="147" t="str">
        <f>TRIM(CLEAN(TEXT(IFERROR(INDEX('Glade MR'!$P$4:$Q$3000,MATCH($A1833,'Glade MR'!$Q$4:$Q$3000,0),1),"-"),"@")))</f>
        <v>-</v>
      </c>
      <c r="O1833" s="147" t="str">
        <f>TRIM(CLEAN(TEXT(IFERROR(INDEX('Glade MR'!$W$4:$X$3000,MATCH($A1833,'Glade MR'!$X$4:$X$3000,0),1),"-"),"@")))</f>
        <v>-</v>
      </c>
      <c r="P1833" s="159" t="str">
        <f t="shared" si="57"/>
        <v>Not Found</v>
      </c>
      <c r="Q1833" t="str" cm="1">
        <f t="array" ref="Q1833">IF(SUMPRODUCT((TRIM(L1833:O1833)&lt;&gt;"-")*1)=0,
    "No Data",
    IF(COUNTIF(L1833:O1833,INDEX(_xlfn._xlws.FILTER(L1833:O1833,TRIM(L1833:O1833)&lt;&gt;"-"),1))=SUMPRODUCT((TRIM(L1833:O1833)&lt;&gt;"-")*1),
    "No Change",
    "Change"))</f>
        <v>No Data</v>
      </c>
      <c r="R1833" s="159"/>
      <c r="S1833" s="111"/>
    </row>
    <row r="1834" spans="1:19" x14ac:dyDescent="0.3">
      <c r="A1834" t="s">
        <v>2407</v>
      </c>
      <c r="B1834" t="s">
        <v>1145</v>
      </c>
      <c r="C1834" s="160" t="str">
        <f>TRIM(CLEAN(TEXT(IFERROR(INDEX('Snakeden MR'!$B$4:$C$3028,MATCH($A1834,'Snakeden MR'!$C$4:$C$3028,0),1),"-"),"@")))</f>
        <v>-</v>
      </c>
      <c r="D1834" s="147" t="str">
        <f>TRIM(CLEAN(TEXT(IFERROR(INDEX('Snakeden MR'!$I$4:$J$3028,MATCH($A1834,'Snakeden MR'!$J$4:$J$3028,0),1),"-"),"@")))</f>
        <v>-</v>
      </c>
      <c r="E1834" s="147" t="str">
        <f>TRIM(CLEAN(TEXT(IFERROR(INDEX('Snakeden MR'!$P$4:$Q$3028,MATCH($A1834,'Snakeden MR'!$Q$4:$Q$3028,0),1),"-"),"@")))</f>
        <v>-</v>
      </c>
      <c r="F1834" s="147" t="str">
        <f>TRIM(CLEAN(TEXT(IFERROR(INDEX('Snakeden MR'!$W$4:$X$3028,MATCH($A1834,'Snakeden MR'!$X$4:$X$3028,0),1),"-"),"@")))</f>
        <v>-</v>
      </c>
      <c r="G1834" s="159" t="str">
        <f t="shared" si="56"/>
        <v>Not Found</v>
      </c>
      <c r="H1834" t="str" cm="1">
        <f t="array" ref="H1834">IF(SUMPRODUCT((TRIM(C1834:F1834)&lt;&gt;"-")*1)=0,
    "No Data",
    IF(COUNTIF(C1834:F1834,INDEX(_xlfn._xlws.FILTER(C1834:F1834,TRIM(C1834:F1834)&lt;&gt;"-"),1))=SUMPRODUCT((TRIM(C1834:F1834)&lt;&gt;"-")*1),
    "No Change",
    "Change"))</f>
        <v>No Data</v>
      </c>
      <c r="I1834" s="159"/>
      <c r="J1834"/>
      <c r="K1834" s="163"/>
      <c r="L1834" s="147" t="str">
        <f>TRIM(CLEAN(TEXT(IFERROR(INDEX('Glade MR'!$B$4:$C$3000,MATCH($A1834,'Glade MR'!$C$4:$C$3000,0),1),"-"),"@")))</f>
        <v>-</v>
      </c>
      <c r="M1834" s="147" t="str">
        <f>TRIM(CLEAN(TEXT(IFERROR(INDEX('Glade MR'!$I$4:$J$3000,MATCH($A1834,'Glade MR'!$J$4:$J$3000,0),1),"-"),"@")))</f>
        <v>-</v>
      </c>
      <c r="N1834" s="147" t="str">
        <f>TRIM(CLEAN(TEXT(IFERROR(INDEX('Glade MR'!$P$4:$Q$3000,MATCH($A1834,'Glade MR'!$Q$4:$Q$3000,0),1),"-"),"@")))</f>
        <v>-</v>
      </c>
      <c r="O1834" s="147" t="str">
        <f>TRIM(CLEAN(TEXT(IFERROR(INDEX('Glade MR'!$W$4:$X$3000,MATCH($A1834,'Glade MR'!$X$4:$X$3000,0),1),"-"),"@")))</f>
        <v>-</v>
      </c>
      <c r="P1834" s="159" t="str">
        <f t="shared" si="57"/>
        <v>Not Found</v>
      </c>
      <c r="Q1834" t="str" cm="1">
        <f t="array" ref="Q1834">IF(SUMPRODUCT((TRIM(L1834:O1834)&lt;&gt;"-")*1)=0,
    "No Data",
    IF(COUNTIF(L1834:O1834,INDEX(_xlfn._xlws.FILTER(L1834:O1834,TRIM(L1834:O1834)&lt;&gt;"-"),1))=SUMPRODUCT((TRIM(L1834:O1834)&lt;&gt;"-")*1),
    "No Change",
    "Change"))</f>
        <v>No Data</v>
      </c>
      <c r="R1834" s="159"/>
      <c r="S1834" s="111"/>
    </row>
    <row r="1835" spans="1:19" x14ac:dyDescent="0.3">
      <c r="A1835" t="s">
        <v>2408</v>
      </c>
      <c r="B1835" t="s">
        <v>1145</v>
      </c>
      <c r="C1835" s="160" t="str">
        <f>TRIM(CLEAN(TEXT(IFERROR(INDEX('Snakeden MR'!$B$4:$C$3028,MATCH($A1835,'Snakeden MR'!$C$4:$C$3028,0),1),"-"),"@")))</f>
        <v>-</v>
      </c>
      <c r="D1835" s="147" t="str">
        <f>TRIM(CLEAN(TEXT(IFERROR(INDEX('Snakeden MR'!$I$4:$J$3028,MATCH($A1835,'Snakeden MR'!$J$4:$J$3028,0),1),"-"),"@")))</f>
        <v>-</v>
      </c>
      <c r="E1835" s="147" t="str">
        <f>TRIM(CLEAN(TEXT(IFERROR(INDEX('Snakeden MR'!$P$4:$Q$3028,MATCH($A1835,'Snakeden MR'!$Q$4:$Q$3028,0),1),"-"),"@")))</f>
        <v>-</v>
      </c>
      <c r="F1835" s="147" t="str">
        <f>TRIM(CLEAN(TEXT(IFERROR(INDEX('Snakeden MR'!$W$4:$X$3028,MATCH($A1835,'Snakeden MR'!$X$4:$X$3028,0),1),"-"),"@")))</f>
        <v>-</v>
      </c>
      <c r="G1835" s="159" t="str">
        <f t="shared" si="56"/>
        <v>Not Found</v>
      </c>
      <c r="H1835" t="str" cm="1">
        <f t="array" ref="H1835">IF(SUMPRODUCT((TRIM(C1835:F1835)&lt;&gt;"-")*1)=0,
    "No Data",
    IF(COUNTIF(C1835:F1835,INDEX(_xlfn._xlws.FILTER(C1835:F1835,TRIM(C1835:F1835)&lt;&gt;"-"),1))=SUMPRODUCT((TRIM(C1835:F1835)&lt;&gt;"-")*1),
    "No Change",
    "Change"))</f>
        <v>No Data</v>
      </c>
      <c r="I1835" s="159"/>
      <c r="J1835"/>
      <c r="K1835" s="163"/>
      <c r="L1835" s="147" t="str">
        <f>TRIM(CLEAN(TEXT(IFERROR(INDEX('Glade MR'!$B$4:$C$3000,MATCH($A1835,'Glade MR'!$C$4:$C$3000,0),1),"-"),"@")))</f>
        <v>-</v>
      </c>
      <c r="M1835" s="147" t="str">
        <f>TRIM(CLEAN(TEXT(IFERROR(INDEX('Glade MR'!$I$4:$J$3000,MATCH($A1835,'Glade MR'!$J$4:$J$3000,0),1),"-"),"@")))</f>
        <v>-</v>
      </c>
      <c r="N1835" s="147" t="str">
        <f>TRIM(CLEAN(TEXT(IFERROR(INDEX('Glade MR'!$P$4:$Q$3000,MATCH($A1835,'Glade MR'!$Q$4:$Q$3000,0),1),"-"),"@")))</f>
        <v>-</v>
      </c>
      <c r="O1835" s="147" t="str">
        <f>TRIM(CLEAN(TEXT(IFERROR(INDEX('Glade MR'!$W$4:$X$3000,MATCH($A1835,'Glade MR'!$X$4:$X$3000,0),1),"-"),"@")))</f>
        <v>-</v>
      </c>
      <c r="P1835" s="159" t="str">
        <f t="shared" si="57"/>
        <v>Not Found</v>
      </c>
      <c r="Q1835" t="str" cm="1">
        <f t="array" ref="Q1835">IF(SUMPRODUCT((TRIM(L1835:O1835)&lt;&gt;"-")*1)=0,
    "No Data",
    IF(COUNTIF(L1835:O1835,INDEX(_xlfn._xlws.FILTER(L1835:O1835,TRIM(L1835:O1835)&lt;&gt;"-"),1))=SUMPRODUCT((TRIM(L1835:O1835)&lt;&gt;"-")*1),
    "No Change",
    "Change"))</f>
        <v>No Data</v>
      </c>
      <c r="R1835" s="159"/>
      <c r="S1835" s="111"/>
    </row>
    <row r="1836" spans="1:19" x14ac:dyDescent="0.3">
      <c r="A1836" t="s">
        <v>2409</v>
      </c>
      <c r="B1836" t="s">
        <v>1145</v>
      </c>
      <c r="C1836" s="160" t="str">
        <f>TRIM(CLEAN(TEXT(IFERROR(INDEX('Snakeden MR'!$B$4:$C$3028,MATCH($A1836,'Snakeden MR'!$C$4:$C$3028,0),1),"-"),"@")))</f>
        <v>-</v>
      </c>
      <c r="D1836" s="147" t="str">
        <f>TRIM(CLEAN(TEXT(IFERROR(INDEX('Snakeden MR'!$I$4:$J$3028,MATCH($A1836,'Snakeden MR'!$J$4:$J$3028,0),1),"-"),"@")))</f>
        <v>-</v>
      </c>
      <c r="E1836" s="147" t="str">
        <f>TRIM(CLEAN(TEXT(IFERROR(INDEX('Snakeden MR'!$P$4:$Q$3028,MATCH($A1836,'Snakeden MR'!$Q$4:$Q$3028,0),1),"-"),"@")))</f>
        <v>-</v>
      </c>
      <c r="F1836" s="147" t="str">
        <f>TRIM(CLEAN(TEXT(IFERROR(INDEX('Snakeden MR'!$W$4:$X$3028,MATCH($A1836,'Snakeden MR'!$X$4:$X$3028,0),1),"-"),"@")))</f>
        <v>-</v>
      </c>
      <c r="G1836" s="159" t="str">
        <f t="shared" si="56"/>
        <v>Not Found</v>
      </c>
      <c r="H1836" t="str" cm="1">
        <f t="array" ref="H1836">IF(SUMPRODUCT((TRIM(C1836:F1836)&lt;&gt;"-")*1)=0,
    "No Data",
    IF(COUNTIF(C1836:F1836,INDEX(_xlfn._xlws.FILTER(C1836:F1836,TRIM(C1836:F1836)&lt;&gt;"-"),1))=SUMPRODUCT((TRIM(C1836:F1836)&lt;&gt;"-")*1),
    "No Change",
    "Change"))</f>
        <v>No Data</v>
      </c>
      <c r="I1836" s="159"/>
      <c r="J1836"/>
      <c r="K1836" s="163"/>
      <c r="L1836" s="147" t="str">
        <f>TRIM(CLEAN(TEXT(IFERROR(INDEX('Glade MR'!$B$4:$C$3000,MATCH($A1836,'Glade MR'!$C$4:$C$3000,0),1),"-"),"@")))</f>
        <v>-</v>
      </c>
      <c r="M1836" s="147" t="str">
        <f>TRIM(CLEAN(TEXT(IFERROR(INDEX('Glade MR'!$I$4:$J$3000,MATCH($A1836,'Glade MR'!$J$4:$J$3000,0),1),"-"),"@")))</f>
        <v>-</v>
      </c>
      <c r="N1836" s="147" t="str">
        <f>TRIM(CLEAN(TEXT(IFERROR(INDEX('Glade MR'!$P$4:$Q$3000,MATCH($A1836,'Glade MR'!$Q$4:$Q$3000,0),1),"-"),"@")))</f>
        <v>-</v>
      </c>
      <c r="O1836" s="147" t="str">
        <f>TRIM(CLEAN(TEXT(IFERROR(INDEX('Glade MR'!$W$4:$X$3000,MATCH($A1836,'Glade MR'!$X$4:$X$3000,0),1),"-"),"@")))</f>
        <v>-</v>
      </c>
      <c r="P1836" s="159" t="str">
        <f t="shared" si="57"/>
        <v>Not Found</v>
      </c>
      <c r="Q1836" t="str" cm="1">
        <f t="array" ref="Q1836">IF(SUMPRODUCT((TRIM(L1836:O1836)&lt;&gt;"-")*1)=0,
    "No Data",
    IF(COUNTIF(L1836:O1836,INDEX(_xlfn._xlws.FILTER(L1836:O1836,TRIM(L1836:O1836)&lt;&gt;"-"),1))=SUMPRODUCT((TRIM(L1836:O1836)&lt;&gt;"-")*1),
    "No Change",
    "Change"))</f>
        <v>No Data</v>
      </c>
      <c r="R1836" s="159"/>
      <c r="S1836" s="111"/>
    </row>
    <row r="1837" spans="1:19" x14ac:dyDescent="0.3">
      <c r="A1837" t="s">
        <v>2410</v>
      </c>
      <c r="B1837" t="s">
        <v>1145</v>
      </c>
      <c r="C1837" s="160" t="str">
        <f>TRIM(CLEAN(TEXT(IFERROR(INDEX('Snakeden MR'!$B$4:$C$3028,MATCH($A1837,'Snakeden MR'!$C$4:$C$3028,0),1),"-"),"@")))</f>
        <v>-</v>
      </c>
      <c r="D1837" s="147" t="str">
        <f>TRIM(CLEAN(TEXT(IFERROR(INDEX('Snakeden MR'!$I$4:$J$3028,MATCH($A1837,'Snakeden MR'!$J$4:$J$3028,0),1),"-"),"@")))</f>
        <v>-</v>
      </c>
      <c r="E1837" s="147" t="str">
        <f>TRIM(CLEAN(TEXT(IFERROR(INDEX('Snakeden MR'!$P$4:$Q$3028,MATCH($A1837,'Snakeden MR'!$Q$4:$Q$3028,0),1),"-"),"@")))</f>
        <v>-</v>
      </c>
      <c r="F1837" s="147" t="str">
        <f>TRIM(CLEAN(TEXT(IFERROR(INDEX('Snakeden MR'!$W$4:$X$3028,MATCH($A1837,'Snakeden MR'!$X$4:$X$3028,0),1),"-"),"@")))</f>
        <v>-</v>
      </c>
      <c r="G1837" s="159" t="str">
        <f t="shared" si="56"/>
        <v>Not Found</v>
      </c>
      <c r="H1837" t="str" cm="1">
        <f t="array" ref="H1837">IF(SUMPRODUCT((TRIM(C1837:F1837)&lt;&gt;"-")*1)=0,
    "No Data",
    IF(COUNTIF(C1837:F1837,INDEX(_xlfn._xlws.FILTER(C1837:F1837,TRIM(C1837:F1837)&lt;&gt;"-"),1))=SUMPRODUCT((TRIM(C1837:F1837)&lt;&gt;"-")*1),
    "No Change",
    "Change"))</f>
        <v>No Data</v>
      </c>
      <c r="I1837" s="159"/>
      <c r="J1837"/>
      <c r="K1837" s="163"/>
      <c r="L1837" s="147" t="str">
        <f>TRIM(CLEAN(TEXT(IFERROR(INDEX('Glade MR'!$B$4:$C$3000,MATCH($A1837,'Glade MR'!$C$4:$C$3000,0),1),"-"),"@")))</f>
        <v>-</v>
      </c>
      <c r="M1837" s="147" t="str">
        <f>TRIM(CLEAN(TEXT(IFERROR(INDEX('Glade MR'!$I$4:$J$3000,MATCH($A1837,'Glade MR'!$J$4:$J$3000,0),1),"-"),"@")))</f>
        <v>-</v>
      </c>
      <c r="N1837" s="147" t="str">
        <f>TRIM(CLEAN(TEXT(IFERROR(INDEX('Glade MR'!$P$4:$Q$3000,MATCH($A1837,'Glade MR'!$Q$4:$Q$3000,0),1),"-"),"@")))</f>
        <v>-</v>
      </c>
      <c r="O1837" s="147" t="str">
        <f>TRIM(CLEAN(TEXT(IFERROR(INDEX('Glade MR'!$W$4:$X$3000,MATCH($A1837,'Glade MR'!$X$4:$X$3000,0),1),"-"),"@")))</f>
        <v>-</v>
      </c>
      <c r="P1837" s="159" t="str">
        <f t="shared" si="57"/>
        <v>Not Found</v>
      </c>
      <c r="Q1837" t="str" cm="1">
        <f t="array" ref="Q1837">IF(SUMPRODUCT((TRIM(L1837:O1837)&lt;&gt;"-")*1)=0,
    "No Data",
    IF(COUNTIF(L1837:O1837,INDEX(_xlfn._xlws.FILTER(L1837:O1837,TRIM(L1837:O1837)&lt;&gt;"-"),1))=SUMPRODUCT((TRIM(L1837:O1837)&lt;&gt;"-")*1),
    "No Change",
    "Change"))</f>
        <v>No Data</v>
      </c>
      <c r="R1837" s="159"/>
      <c r="S1837" s="111"/>
    </row>
    <row r="1838" spans="1:19" x14ac:dyDescent="0.3">
      <c r="A1838" t="s">
        <v>956</v>
      </c>
      <c r="B1838" t="s">
        <v>1137</v>
      </c>
      <c r="C1838" s="160" t="str">
        <f>TRIM(CLEAN(TEXT(IFERROR(INDEX('Snakeden MR'!$B$4:$C$3028,MATCH($A1838,'Snakeden MR'!$C$4:$C$3028,0),1),"-"),"@")))</f>
        <v>-</v>
      </c>
      <c r="D1838" s="147" t="str">
        <f>TRIM(CLEAN(TEXT(IFERROR(INDEX('Snakeden MR'!$I$4:$J$3028,MATCH($A1838,'Snakeden MR'!$J$4:$J$3028,0),1),"-"),"@")))</f>
        <v>-</v>
      </c>
      <c r="E1838" s="147" t="str">
        <f>TRIM(CLEAN(TEXT(IFERROR(INDEX('Snakeden MR'!$P$4:$Q$3028,MATCH($A1838,'Snakeden MR'!$Q$4:$Q$3028,0),1),"-"),"@")))</f>
        <v>-</v>
      </c>
      <c r="F1838" s="147" t="str">
        <f>TRIM(CLEAN(TEXT(IFERROR(INDEX('Snakeden MR'!$W$4:$X$3028,MATCH($A1838,'Snakeden MR'!$X$4:$X$3028,0),1),"-"),"@")))</f>
        <v>-</v>
      </c>
      <c r="G1838" s="159" t="str">
        <f t="shared" si="56"/>
        <v>Not Found</v>
      </c>
      <c r="H1838" t="str" cm="1">
        <f t="array" ref="H1838">IF(SUMPRODUCT((TRIM(C1838:F1838)&lt;&gt;"-")*1)=0,
    "No Data",
    IF(COUNTIF(C1838:F1838,INDEX(_xlfn._xlws.FILTER(C1838:F1838,TRIM(C1838:F1838)&lt;&gt;"-"),1))=SUMPRODUCT((TRIM(C1838:F1838)&lt;&gt;"-")*1),
    "No Change",
    "Change"))</f>
        <v>No Data</v>
      </c>
      <c r="I1838" s="159"/>
      <c r="J1838"/>
      <c r="K1838" s="163"/>
      <c r="L1838" s="147" t="str">
        <f>TRIM(CLEAN(TEXT(IFERROR(INDEX('Glade MR'!$B$4:$C$3000,MATCH($A1838,'Glade MR'!$C$4:$C$3000,0),1),"-"),"@")))</f>
        <v>-</v>
      </c>
      <c r="M1838" s="147" t="str">
        <f>TRIM(CLEAN(TEXT(IFERROR(INDEX('Glade MR'!$I$4:$J$3000,MATCH($A1838,'Glade MR'!$J$4:$J$3000,0),1),"-"),"@")))</f>
        <v>-</v>
      </c>
      <c r="N1838" s="147" t="str">
        <f>TRIM(CLEAN(TEXT(IFERROR(INDEX('Glade MR'!$P$4:$Q$3000,MATCH($A1838,'Glade MR'!$Q$4:$Q$3000,0),1),"-"),"@")))</f>
        <v>-</v>
      </c>
      <c r="O1838" s="147" t="str">
        <f>TRIM(CLEAN(TEXT(IFERROR(INDEX('Glade MR'!$W$4:$X$3000,MATCH($A1838,'Glade MR'!$X$4:$X$3000,0),1),"-"),"@")))</f>
        <v>Pool 2</v>
      </c>
      <c r="P1838" s="159" t="str">
        <f t="shared" si="57"/>
        <v>Found</v>
      </c>
      <c r="Q1838" t="str" cm="1">
        <f t="array" ref="Q1838">IF(SUMPRODUCT((TRIM(L1838:O1838)&lt;&gt;"-")*1)=0,
    "No Data",
    IF(COUNTIF(L1838:O1838,INDEX(_xlfn._xlws.FILTER(L1838:O1838,TRIM(L1838:O1838)&lt;&gt;"-"),1))=SUMPRODUCT((TRIM(L1838:O1838)&lt;&gt;"-")*1),
    "No Change",
    "Change"))</f>
        <v>No Change</v>
      </c>
      <c r="R1838" s="159"/>
      <c r="S1838" s="111"/>
    </row>
    <row r="1839" spans="1:19" x14ac:dyDescent="0.3">
      <c r="A1839" t="s">
        <v>2411</v>
      </c>
      <c r="B1839" t="s">
        <v>1145</v>
      </c>
      <c r="C1839" s="160" t="str">
        <f>TRIM(CLEAN(TEXT(IFERROR(INDEX('Snakeden MR'!$B$4:$C$3028,MATCH($A1839,'Snakeden MR'!$C$4:$C$3028,0),1),"-"),"@")))</f>
        <v>-</v>
      </c>
      <c r="D1839" s="147" t="str">
        <f>TRIM(CLEAN(TEXT(IFERROR(INDEX('Snakeden MR'!$I$4:$J$3028,MATCH($A1839,'Snakeden MR'!$J$4:$J$3028,0),1),"-"),"@")))</f>
        <v>-</v>
      </c>
      <c r="E1839" s="147" t="str">
        <f>TRIM(CLEAN(TEXT(IFERROR(INDEX('Snakeden MR'!$P$4:$Q$3028,MATCH($A1839,'Snakeden MR'!$Q$4:$Q$3028,0),1),"-"),"@")))</f>
        <v>-</v>
      </c>
      <c r="F1839" s="147" t="str">
        <f>TRIM(CLEAN(TEXT(IFERROR(INDEX('Snakeden MR'!$W$4:$X$3028,MATCH($A1839,'Snakeden MR'!$X$4:$X$3028,0),1),"-"),"@")))</f>
        <v>-</v>
      </c>
      <c r="G1839" s="159" t="str">
        <f t="shared" si="56"/>
        <v>Not Found</v>
      </c>
      <c r="H1839" t="str" cm="1">
        <f t="array" ref="H1839">IF(SUMPRODUCT((TRIM(C1839:F1839)&lt;&gt;"-")*1)=0,
    "No Data",
    IF(COUNTIF(C1839:F1839,INDEX(_xlfn._xlws.FILTER(C1839:F1839,TRIM(C1839:F1839)&lt;&gt;"-"),1))=SUMPRODUCT((TRIM(C1839:F1839)&lt;&gt;"-")*1),
    "No Change",
    "Change"))</f>
        <v>No Data</v>
      </c>
      <c r="I1839" s="159"/>
      <c r="J1839"/>
      <c r="K1839" s="163"/>
      <c r="L1839" s="147" t="str">
        <f>TRIM(CLEAN(TEXT(IFERROR(INDEX('Glade MR'!$B$4:$C$3000,MATCH($A1839,'Glade MR'!$C$4:$C$3000,0),1),"-"),"@")))</f>
        <v>-</v>
      </c>
      <c r="M1839" s="147" t="str">
        <f>TRIM(CLEAN(TEXT(IFERROR(INDEX('Glade MR'!$I$4:$J$3000,MATCH($A1839,'Glade MR'!$J$4:$J$3000,0),1),"-"),"@")))</f>
        <v>-</v>
      </c>
      <c r="N1839" s="147" t="str">
        <f>TRIM(CLEAN(TEXT(IFERROR(INDEX('Glade MR'!$P$4:$Q$3000,MATCH($A1839,'Glade MR'!$Q$4:$Q$3000,0),1),"-"),"@")))</f>
        <v>-</v>
      </c>
      <c r="O1839" s="147" t="str">
        <f>TRIM(CLEAN(TEXT(IFERROR(INDEX('Glade MR'!$W$4:$X$3000,MATCH($A1839,'Glade MR'!$X$4:$X$3000,0),1),"-"),"@")))</f>
        <v>-</v>
      </c>
      <c r="P1839" s="159" t="str">
        <f t="shared" si="57"/>
        <v>Not Found</v>
      </c>
      <c r="Q1839" t="str" cm="1">
        <f t="array" ref="Q1839">IF(SUMPRODUCT((TRIM(L1839:O1839)&lt;&gt;"-")*1)=0,
    "No Data",
    IF(COUNTIF(L1839:O1839,INDEX(_xlfn._xlws.FILTER(L1839:O1839,TRIM(L1839:O1839)&lt;&gt;"-"),1))=SUMPRODUCT((TRIM(L1839:O1839)&lt;&gt;"-")*1),
    "No Change",
    "Change"))</f>
        <v>No Data</v>
      </c>
      <c r="R1839" s="159"/>
      <c r="S1839" s="111"/>
    </row>
    <row r="1840" spans="1:19" x14ac:dyDescent="0.3">
      <c r="A1840" t="s">
        <v>2412</v>
      </c>
      <c r="B1840" t="s">
        <v>1145</v>
      </c>
      <c r="C1840" s="160" t="str">
        <f>TRIM(CLEAN(TEXT(IFERROR(INDEX('Snakeden MR'!$B$4:$C$3028,MATCH($A1840,'Snakeden MR'!$C$4:$C$3028,0),1),"-"),"@")))</f>
        <v>-</v>
      </c>
      <c r="D1840" s="147" t="str">
        <f>TRIM(CLEAN(TEXT(IFERROR(INDEX('Snakeden MR'!$I$4:$J$3028,MATCH($A1840,'Snakeden MR'!$J$4:$J$3028,0),1),"-"),"@")))</f>
        <v>-</v>
      </c>
      <c r="E1840" s="147" t="str">
        <f>TRIM(CLEAN(TEXT(IFERROR(INDEX('Snakeden MR'!$P$4:$Q$3028,MATCH($A1840,'Snakeden MR'!$Q$4:$Q$3028,0),1),"-"),"@")))</f>
        <v>-</v>
      </c>
      <c r="F1840" s="147" t="str">
        <f>TRIM(CLEAN(TEXT(IFERROR(INDEX('Snakeden MR'!$W$4:$X$3028,MATCH($A1840,'Snakeden MR'!$X$4:$X$3028,0),1),"-"),"@")))</f>
        <v>-</v>
      </c>
      <c r="G1840" s="159" t="str">
        <f t="shared" si="56"/>
        <v>Not Found</v>
      </c>
      <c r="H1840" t="str" cm="1">
        <f t="array" ref="H1840">IF(SUMPRODUCT((TRIM(C1840:F1840)&lt;&gt;"-")*1)=0,
    "No Data",
    IF(COUNTIF(C1840:F1840,INDEX(_xlfn._xlws.FILTER(C1840:F1840,TRIM(C1840:F1840)&lt;&gt;"-"),1))=SUMPRODUCT((TRIM(C1840:F1840)&lt;&gt;"-")*1),
    "No Change",
    "Change"))</f>
        <v>No Data</v>
      </c>
      <c r="I1840" s="159"/>
      <c r="J1840"/>
      <c r="K1840" s="163"/>
      <c r="L1840" s="147" t="str">
        <f>TRIM(CLEAN(TEXT(IFERROR(INDEX('Glade MR'!$B$4:$C$3000,MATCH($A1840,'Glade MR'!$C$4:$C$3000,0),1),"-"),"@")))</f>
        <v>-</v>
      </c>
      <c r="M1840" s="147" t="str">
        <f>TRIM(CLEAN(TEXT(IFERROR(INDEX('Glade MR'!$I$4:$J$3000,MATCH($A1840,'Glade MR'!$J$4:$J$3000,0),1),"-"),"@")))</f>
        <v>-</v>
      </c>
      <c r="N1840" s="147" t="str">
        <f>TRIM(CLEAN(TEXT(IFERROR(INDEX('Glade MR'!$P$4:$Q$3000,MATCH($A1840,'Glade MR'!$Q$4:$Q$3000,0),1),"-"),"@")))</f>
        <v>-</v>
      </c>
      <c r="O1840" s="147" t="str">
        <f>TRIM(CLEAN(TEXT(IFERROR(INDEX('Glade MR'!$W$4:$X$3000,MATCH($A1840,'Glade MR'!$X$4:$X$3000,0),1),"-"),"@")))</f>
        <v>-</v>
      </c>
      <c r="P1840" s="159" t="str">
        <f t="shared" si="57"/>
        <v>Not Found</v>
      </c>
      <c r="Q1840" t="str" cm="1">
        <f t="array" ref="Q1840">IF(SUMPRODUCT((TRIM(L1840:O1840)&lt;&gt;"-")*1)=0,
    "No Data",
    IF(COUNTIF(L1840:O1840,INDEX(_xlfn._xlws.FILTER(L1840:O1840,TRIM(L1840:O1840)&lt;&gt;"-"),1))=SUMPRODUCT((TRIM(L1840:O1840)&lt;&gt;"-")*1),
    "No Change",
    "Change"))</f>
        <v>No Data</v>
      </c>
      <c r="R1840" s="159"/>
      <c r="S1840" s="111"/>
    </row>
    <row r="1841" spans="1:19" x14ac:dyDescent="0.3">
      <c r="A1841" t="s">
        <v>2413</v>
      </c>
      <c r="B1841" t="s">
        <v>1145</v>
      </c>
      <c r="C1841" s="160" t="str">
        <f>TRIM(CLEAN(TEXT(IFERROR(INDEX('Snakeden MR'!$B$4:$C$3028,MATCH($A1841,'Snakeden MR'!$C$4:$C$3028,0),1),"-"),"@")))</f>
        <v>-</v>
      </c>
      <c r="D1841" s="147" t="str">
        <f>TRIM(CLEAN(TEXT(IFERROR(INDEX('Snakeden MR'!$I$4:$J$3028,MATCH($A1841,'Snakeden MR'!$J$4:$J$3028,0),1),"-"),"@")))</f>
        <v>-</v>
      </c>
      <c r="E1841" s="147" t="str">
        <f>TRIM(CLEAN(TEXT(IFERROR(INDEX('Snakeden MR'!$P$4:$Q$3028,MATCH($A1841,'Snakeden MR'!$Q$4:$Q$3028,0),1),"-"),"@")))</f>
        <v>-</v>
      </c>
      <c r="F1841" s="147" t="str">
        <f>TRIM(CLEAN(TEXT(IFERROR(INDEX('Snakeden MR'!$W$4:$X$3028,MATCH($A1841,'Snakeden MR'!$X$4:$X$3028,0),1),"-"),"@")))</f>
        <v>-</v>
      </c>
      <c r="G1841" s="159" t="str">
        <f t="shared" si="56"/>
        <v>Not Found</v>
      </c>
      <c r="H1841" t="str" cm="1">
        <f t="array" ref="H1841">IF(SUMPRODUCT((TRIM(C1841:F1841)&lt;&gt;"-")*1)=0,
    "No Data",
    IF(COUNTIF(C1841:F1841,INDEX(_xlfn._xlws.FILTER(C1841:F1841,TRIM(C1841:F1841)&lt;&gt;"-"),1))=SUMPRODUCT((TRIM(C1841:F1841)&lt;&gt;"-")*1),
    "No Change",
    "Change"))</f>
        <v>No Data</v>
      </c>
      <c r="I1841" s="159"/>
      <c r="J1841"/>
      <c r="K1841" s="163"/>
      <c r="L1841" s="147" t="str">
        <f>TRIM(CLEAN(TEXT(IFERROR(INDEX('Glade MR'!$B$4:$C$3000,MATCH($A1841,'Glade MR'!$C$4:$C$3000,0),1),"-"),"@")))</f>
        <v>-</v>
      </c>
      <c r="M1841" s="147" t="str">
        <f>TRIM(CLEAN(TEXT(IFERROR(INDEX('Glade MR'!$I$4:$J$3000,MATCH($A1841,'Glade MR'!$J$4:$J$3000,0),1),"-"),"@")))</f>
        <v>-</v>
      </c>
      <c r="N1841" s="147" t="str">
        <f>TRIM(CLEAN(TEXT(IFERROR(INDEX('Glade MR'!$P$4:$Q$3000,MATCH($A1841,'Glade MR'!$Q$4:$Q$3000,0),1),"-"),"@")))</f>
        <v>-</v>
      </c>
      <c r="O1841" s="147" t="str">
        <f>TRIM(CLEAN(TEXT(IFERROR(INDEX('Glade MR'!$W$4:$X$3000,MATCH($A1841,'Glade MR'!$X$4:$X$3000,0),1),"-"),"@")))</f>
        <v>-</v>
      </c>
      <c r="P1841" s="159" t="str">
        <f t="shared" si="57"/>
        <v>Not Found</v>
      </c>
      <c r="Q1841" t="str" cm="1">
        <f t="array" ref="Q1841">IF(SUMPRODUCT((TRIM(L1841:O1841)&lt;&gt;"-")*1)=0,
    "No Data",
    IF(COUNTIF(L1841:O1841,INDEX(_xlfn._xlws.FILTER(L1841:O1841,TRIM(L1841:O1841)&lt;&gt;"-"),1))=SUMPRODUCT((TRIM(L1841:O1841)&lt;&gt;"-")*1),
    "No Change",
    "Change"))</f>
        <v>No Data</v>
      </c>
      <c r="R1841" s="159"/>
      <c r="S1841" s="111"/>
    </row>
    <row r="1842" spans="1:19" x14ac:dyDescent="0.3">
      <c r="A1842" t="s">
        <v>2414</v>
      </c>
      <c r="B1842" t="s">
        <v>1145</v>
      </c>
      <c r="C1842" s="160" t="str">
        <f>TRIM(CLEAN(TEXT(IFERROR(INDEX('Snakeden MR'!$B$4:$C$3028,MATCH($A1842,'Snakeden MR'!$C$4:$C$3028,0),1),"-"),"@")))</f>
        <v>-</v>
      </c>
      <c r="D1842" s="147" t="str">
        <f>TRIM(CLEAN(TEXT(IFERROR(INDEX('Snakeden MR'!$I$4:$J$3028,MATCH($A1842,'Snakeden MR'!$J$4:$J$3028,0),1),"-"),"@")))</f>
        <v>-</v>
      </c>
      <c r="E1842" s="147" t="str">
        <f>TRIM(CLEAN(TEXT(IFERROR(INDEX('Snakeden MR'!$P$4:$Q$3028,MATCH($A1842,'Snakeden MR'!$Q$4:$Q$3028,0),1),"-"),"@")))</f>
        <v>-</v>
      </c>
      <c r="F1842" s="147" t="str">
        <f>TRIM(CLEAN(TEXT(IFERROR(INDEX('Snakeden MR'!$W$4:$X$3028,MATCH($A1842,'Snakeden MR'!$X$4:$X$3028,0),1),"-"),"@")))</f>
        <v>-</v>
      </c>
      <c r="G1842" s="159" t="str">
        <f t="shared" si="56"/>
        <v>Not Found</v>
      </c>
      <c r="H1842" t="str" cm="1">
        <f t="array" ref="H1842">IF(SUMPRODUCT((TRIM(C1842:F1842)&lt;&gt;"-")*1)=0,
    "No Data",
    IF(COUNTIF(C1842:F1842,INDEX(_xlfn._xlws.FILTER(C1842:F1842,TRIM(C1842:F1842)&lt;&gt;"-"),1))=SUMPRODUCT((TRIM(C1842:F1842)&lt;&gt;"-")*1),
    "No Change",
    "Change"))</f>
        <v>No Data</v>
      </c>
      <c r="I1842" s="159"/>
      <c r="J1842"/>
      <c r="K1842" s="163"/>
      <c r="L1842" s="147" t="str">
        <f>TRIM(CLEAN(TEXT(IFERROR(INDEX('Glade MR'!$B$4:$C$3000,MATCH($A1842,'Glade MR'!$C$4:$C$3000,0),1),"-"),"@")))</f>
        <v>-</v>
      </c>
      <c r="M1842" s="147" t="str">
        <f>TRIM(CLEAN(TEXT(IFERROR(INDEX('Glade MR'!$I$4:$J$3000,MATCH($A1842,'Glade MR'!$J$4:$J$3000,0),1),"-"),"@")))</f>
        <v>-</v>
      </c>
      <c r="N1842" s="147" t="str">
        <f>TRIM(CLEAN(TEXT(IFERROR(INDEX('Glade MR'!$P$4:$Q$3000,MATCH($A1842,'Glade MR'!$Q$4:$Q$3000,0),1),"-"),"@")))</f>
        <v>-</v>
      </c>
      <c r="O1842" s="147" t="str">
        <f>TRIM(CLEAN(TEXT(IFERROR(INDEX('Glade MR'!$W$4:$X$3000,MATCH($A1842,'Glade MR'!$X$4:$X$3000,0),1),"-"),"@")))</f>
        <v>-</v>
      </c>
      <c r="P1842" s="159" t="str">
        <f t="shared" si="57"/>
        <v>Not Found</v>
      </c>
      <c r="Q1842" t="str" cm="1">
        <f t="array" ref="Q1842">IF(SUMPRODUCT((TRIM(L1842:O1842)&lt;&gt;"-")*1)=0,
    "No Data",
    IF(COUNTIF(L1842:O1842,INDEX(_xlfn._xlws.FILTER(L1842:O1842,TRIM(L1842:O1842)&lt;&gt;"-"),1))=SUMPRODUCT((TRIM(L1842:O1842)&lt;&gt;"-")*1),
    "No Change",
    "Change"))</f>
        <v>No Data</v>
      </c>
      <c r="R1842" s="159"/>
      <c r="S1842" s="111"/>
    </row>
    <row r="1843" spans="1:19" x14ac:dyDescent="0.3">
      <c r="A1843" t="s">
        <v>2415</v>
      </c>
      <c r="B1843" t="s">
        <v>1145</v>
      </c>
      <c r="C1843" s="160" t="str">
        <f>TRIM(CLEAN(TEXT(IFERROR(INDEX('Snakeden MR'!$B$4:$C$3028,MATCH($A1843,'Snakeden MR'!$C$4:$C$3028,0),1),"-"),"@")))</f>
        <v>-</v>
      </c>
      <c r="D1843" s="147" t="str">
        <f>TRIM(CLEAN(TEXT(IFERROR(INDEX('Snakeden MR'!$I$4:$J$3028,MATCH($A1843,'Snakeden MR'!$J$4:$J$3028,0),1),"-"),"@")))</f>
        <v>-</v>
      </c>
      <c r="E1843" s="147" t="str">
        <f>TRIM(CLEAN(TEXT(IFERROR(INDEX('Snakeden MR'!$P$4:$Q$3028,MATCH($A1843,'Snakeden MR'!$Q$4:$Q$3028,0),1),"-"),"@")))</f>
        <v>-</v>
      </c>
      <c r="F1843" s="147" t="str">
        <f>TRIM(CLEAN(TEXT(IFERROR(INDEX('Snakeden MR'!$W$4:$X$3028,MATCH($A1843,'Snakeden MR'!$X$4:$X$3028,0),1),"-"),"@")))</f>
        <v>-</v>
      </c>
      <c r="G1843" s="159" t="str">
        <f t="shared" si="56"/>
        <v>Not Found</v>
      </c>
      <c r="H1843" t="str" cm="1">
        <f t="array" ref="H1843">IF(SUMPRODUCT((TRIM(C1843:F1843)&lt;&gt;"-")*1)=0,
    "No Data",
    IF(COUNTIF(C1843:F1843,INDEX(_xlfn._xlws.FILTER(C1843:F1843,TRIM(C1843:F1843)&lt;&gt;"-"),1))=SUMPRODUCT((TRIM(C1843:F1843)&lt;&gt;"-")*1),
    "No Change",
    "Change"))</f>
        <v>No Data</v>
      </c>
      <c r="I1843" s="159"/>
      <c r="J1843"/>
      <c r="K1843" s="163"/>
      <c r="L1843" s="147" t="str">
        <f>TRIM(CLEAN(TEXT(IFERROR(INDEX('Glade MR'!$B$4:$C$3000,MATCH($A1843,'Glade MR'!$C$4:$C$3000,0),1),"-"),"@")))</f>
        <v>-</v>
      </c>
      <c r="M1843" s="147" t="str">
        <f>TRIM(CLEAN(TEXT(IFERROR(INDEX('Glade MR'!$I$4:$J$3000,MATCH($A1843,'Glade MR'!$J$4:$J$3000,0),1),"-"),"@")))</f>
        <v>-</v>
      </c>
      <c r="N1843" s="147" t="str">
        <f>TRIM(CLEAN(TEXT(IFERROR(INDEX('Glade MR'!$P$4:$Q$3000,MATCH($A1843,'Glade MR'!$Q$4:$Q$3000,0),1),"-"),"@")))</f>
        <v>-</v>
      </c>
      <c r="O1843" s="147" t="str">
        <f>TRIM(CLEAN(TEXT(IFERROR(INDEX('Glade MR'!$W$4:$X$3000,MATCH($A1843,'Glade MR'!$X$4:$X$3000,0),1),"-"),"@")))</f>
        <v>-</v>
      </c>
      <c r="P1843" s="159" t="str">
        <f t="shared" si="57"/>
        <v>Not Found</v>
      </c>
      <c r="Q1843" t="str" cm="1">
        <f t="array" ref="Q1843">IF(SUMPRODUCT((TRIM(L1843:O1843)&lt;&gt;"-")*1)=0,
    "No Data",
    IF(COUNTIF(L1843:O1843,INDEX(_xlfn._xlws.FILTER(L1843:O1843,TRIM(L1843:O1843)&lt;&gt;"-"),1))=SUMPRODUCT((TRIM(L1843:O1843)&lt;&gt;"-")*1),
    "No Change",
    "Change"))</f>
        <v>No Data</v>
      </c>
      <c r="R1843" s="159"/>
      <c r="S1843" s="111"/>
    </row>
    <row r="1844" spans="1:19" x14ac:dyDescent="0.3">
      <c r="A1844" t="s">
        <v>2416</v>
      </c>
      <c r="B1844" t="s">
        <v>1145</v>
      </c>
      <c r="C1844" s="160" t="str">
        <f>TRIM(CLEAN(TEXT(IFERROR(INDEX('Snakeden MR'!$B$4:$C$3028,MATCH($A1844,'Snakeden MR'!$C$4:$C$3028,0),1),"-"),"@")))</f>
        <v>-</v>
      </c>
      <c r="D1844" s="147" t="str">
        <f>TRIM(CLEAN(TEXT(IFERROR(INDEX('Snakeden MR'!$I$4:$J$3028,MATCH($A1844,'Snakeden MR'!$J$4:$J$3028,0),1),"-"),"@")))</f>
        <v>-</v>
      </c>
      <c r="E1844" s="147" t="str">
        <f>TRIM(CLEAN(TEXT(IFERROR(INDEX('Snakeden MR'!$P$4:$Q$3028,MATCH($A1844,'Snakeden MR'!$Q$4:$Q$3028,0),1),"-"),"@")))</f>
        <v>-</v>
      </c>
      <c r="F1844" s="147" t="str">
        <f>TRIM(CLEAN(TEXT(IFERROR(INDEX('Snakeden MR'!$W$4:$X$3028,MATCH($A1844,'Snakeden MR'!$X$4:$X$3028,0),1),"-"),"@")))</f>
        <v>-</v>
      </c>
      <c r="G1844" s="159" t="str">
        <f t="shared" si="56"/>
        <v>Not Found</v>
      </c>
      <c r="H1844" t="str" cm="1">
        <f t="array" ref="H1844">IF(SUMPRODUCT((TRIM(C1844:F1844)&lt;&gt;"-")*1)=0,
    "No Data",
    IF(COUNTIF(C1844:F1844,INDEX(_xlfn._xlws.FILTER(C1844:F1844,TRIM(C1844:F1844)&lt;&gt;"-"),1))=SUMPRODUCT((TRIM(C1844:F1844)&lt;&gt;"-")*1),
    "No Change",
    "Change"))</f>
        <v>No Data</v>
      </c>
      <c r="I1844" s="159"/>
      <c r="J1844"/>
      <c r="K1844" s="163"/>
      <c r="L1844" s="147" t="str">
        <f>TRIM(CLEAN(TEXT(IFERROR(INDEX('Glade MR'!$B$4:$C$3000,MATCH($A1844,'Glade MR'!$C$4:$C$3000,0),1),"-"),"@")))</f>
        <v>-</v>
      </c>
      <c r="M1844" s="147" t="str">
        <f>TRIM(CLEAN(TEXT(IFERROR(INDEX('Glade MR'!$I$4:$J$3000,MATCH($A1844,'Glade MR'!$J$4:$J$3000,0),1),"-"),"@")))</f>
        <v>-</v>
      </c>
      <c r="N1844" s="147" t="str">
        <f>TRIM(CLEAN(TEXT(IFERROR(INDEX('Glade MR'!$P$4:$Q$3000,MATCH($A1844,'Glade MR'!$Q$4:$Q$3000,0),1),"-"),"@")))</f>
        <v>-</v>
      </c>
      <c r="O1844" s="147" t="str">
        <f>TRIM(CLEAN(TEXT(IFERROR(INDEX('Glade MR'!$W$4:$X$3000,MATCH($A1844,'Glade MR'!$X$4:$X$3000,0),1),"-"),"@")))</f>
        <v>-</v>
      </c>
      <c r="P1844" s="159" t="str">
        <f t="shared" si="57"/>
        <v>Not Found</v>
      </c>
      <c r="Q1844" t="str" cm="1">
        <f t="array" ref="Q1844">IF(SUMPRODUCT((TRIM(L1844:O1844)&lt;&gt;"-")*1)=0,
    "No Data",
    IF(COUNTIF(L1844:O1844,INDEX(_xlfn._xlws.FILTER(L1844:O1844,TRIM(L1844:O1844)&lt;&gt;"-"),1))=SUMPRODUCT((TRIM(L1844:O1844)&lt;&gt;"-")*1),
    "No Change",
    "Change"))</f>
        <v>No Data</v>
      </c>
      <c r="R1844" s="159"/>
      <c r="S1844" s="111"/>
    </row>
    <row r="1845" spans="1:19" x14ac:dyDescent="0.3">
      <c r="A1845" t="s">
        <v>2417</v>
      </c>
      <c r="B1845" t="s">
        <v>1145</v>
      </c>
      <c r="C1845" s="160" t="str">
        <f>TRIM(CLEAN(TEXT(IFERROR(INDEX('Snakeden MR'!$B$4:$C$3028,MATCH($A1845,'Snakeden MR'!$C$4:$C$3028,0),1),"-"),"@")))</f>
        <v>-</v>
      </c>
      <c r="D1845" s="147" t="str">
        <f>TRIM(CLEAN(TEXT(IFERROR(INDEX('Snakeden MR'!$I$4:$J$3028,MATCH($A1845,'Snakeden MR'!$J$4:$J$3028,0),1),"-"),"@")))</f>
        <v>-</v>
      </c>
      <c r="E1845" s="147" t="str">
        <f>TRIM(CLEAN(TEXT(IFERROR(INDEX('Snakeden MR'!$P$4:$Q$3028,MATCH($A1845,'Snakeden MR'!$Q$4:$Q$3028,0),1),"-"),"@")))</f>
        <v>-</v>
      </c>
      <c r="F1845" s="147" t="str">
        <f>TRIM(CLEAN(TEXT(IFERROR(INDEX('Snakeden MR'!$W$4:$X$3028,MATCH($A1845,'Snakeden MR'!$X$4:$X$3028,0),1),"-"),"@")))</f>
        <v>-</v>
      </c>
      <c r="G1845" s="159" t="str">
        <f t="shared" si="56"/>
        <v>Not Found</v>
      </c>
      <c r="H1845" t="str" cm="1">
        <f t="array" ref="H1845">IF(SUMPRODUCT((TRIM(C1845:F1845)&lt;&gt;"-")*1)=0,
    "No Data",
    IF(COUNTIF(C1845:F1845,INDEX(_xlfn._xlws.FILTER(C1845:F1845,TRIM(C1845:F1845)&lt;&gt;"-"),1))=SUMPRODUCT((TRIM(C1845:F1845)&lt;&gt;"-")*1),
    "No Change",
    "Change"))</f>
        <v>No Data</v>
      </c>
      <c r="I1845" s="159"/>
      <c r="J1845"/>
      <c r="K1845" s="163"/>
      <c r="L1845" s="147" t="str">
        <f>TRIM(CLEAN(TEXT(IFERROR(INDEX('Glade MR'!$B$4:$C$3000,MATCH($A1845,'Glade MR'!$C$4:$C$3000,0),1),"-"),"@")))</f>
        <v>-</v>
      </c>
      <c r="M1845" s="147" t="str">
        <f>TRIM(CLEAN(TEXT(IFERROR(INDEX('Glade MR'!$I$4:$J$3000,MATCH($A1845,'Glade MR'!$J$4:$J$3000,0),1),"-"),"@")))</f>
        <v>-</v>
      </c>
      <c r="N1845" s="147" t="str">
        <f>TRIM(CLEAN(TEXT(IFERROR(INDEX('Glade MR'!$P$4:$Q$3000,MATCH($A1845,'Glade MR'!$Q$4:$Q$3000,0),1),"-"),"@")))</f>
        <v>-</v>
      </c>
      <c r="O1845" s="147" t="str">
        <f>TRIM(CLEAN(TEXT(IFERROR(INDEX('Glade MR'!$W$4:$X$3000,MATCH($A1845,'Glade MR'!$X$4:$X$3000,0),1),"-"),"@")))</f>
        <v>-</v>
      </c>
      <c r="P1845" s="159" t="str">
        <f t="shared" si="57"/>
        <v>Not Found</v>
      </c>
      <c r="Q1845" t="str" cm="1">
        <f t="array" ref="Q1845">IF(SUMPRODUCT((TRIM(L1845:O1845)&lt;&gt;"-")*1)=0,
    "No Data",
    IF(COUNTIF(L1845:O1845,INDEX(_xlfn._xlws.FILTER(L1845:O1845,TRIM(L1845:O1845)&lt;&gt;"-"),1))=SUMPRODUCT((TRIM(L1845:O1845)&lt;&gt;"-")*1),
    "No Change",
    "Change"))</f>
        <v>No Data</v>
      </c>
      <c r="R1845" s="159"/>
      <c r="S1845" s="111"/>
    </row>
    <row r="1846" spans="1:19" x14ac:dyDescent="0.3">
      <c r="A1846" t="s">
        <v>2418</v>
      </c>
      <c r="B1846" t="s">
        <v>1145</v>
      </c>
      <c r="C1846" s="160" t="str">
        <f>TRIM(CLEAN(TEXT(IFERROR(INDEX('Snakeden MR'!$B$4:$C$3028,MATCH($A1846,'Snakeden MR'!$C$4:$C$3028,0),1),"-"),"@")))</f>
        <v>-</v>
      </c>
      <c r="D1846" s="147" t="str">
        <f>TRIM(CLEAN(TEXT(IFERROR(INDEX('Snakeden MR'!$I$4:$J$3028,MATCH($A1846,'Snakeden MR'!$J$4:$J$3028,0),1),"-"),"@")))</f>
        <v>-</v>
      </c>
      <c r="E1846" s="147" t="str">
        <f>TRIM(CLEAN(TEXT(IFERROR(INDEX('Snakeden MR'!$P$4:$Q$3028,MATCH($A1846,'Snakeden MR'!$Q$4:$Q$3028,0),1),"-"),"@")))</f>
        <v>-</v>
      </c>
      <c r="F1846" s="147" t="str">
        <f>TRIM(CLEAN(TEXT(IFERROR(INDEX('Snakeden MR'!$W$4:$X$3028,MATCH($A1846,'Snakeden MR'!$X$4:$X$3028,0),1),"-"),"@")))</f>
        <v>-</v>
      </c>
      <c r="G1846" s="159" t="str">
        <f t="shared" si="56"/>
        <v>Not Found</v>
      </c>
      <c r="H1846" t="str" cm="1">
        <f t="array" ref="H1846">IF(SUMPRODUCT((TRIM(C1846:F1846)&lt;&gt;"-")*1)=0,
    "No Data",
    IF(COUNTIF(C1846:F1846,INDEX(_xlfn._xlws.FILTER(C1846:F1846,TRIM(C1846:F1846)&lt;&gt;"-"),1))=SUMPRODUCT((TRIM(C1846:F1846)&lt;&gt;"-")*1),
    "No Change",
    "Change"))</f>
        <v>No Data</v>
      </c>
      <c r="I1846" s="159"/>
      <c r="J1846"/>
      <c r="K1846" s="163"/>
      <c r="L1846" s="147" t="str">
        <f>TRIM(CLEAN(TEXT(IFERROR(INDEX('Glade MR'!$B$4:$C$3000,MATCH($A1846,'Glade MR'!$C$4:$C$3000,0),1),"-"),"@")))</f>
        <v>-</v>
      </c>
      <c r="M1846" s="147" t="str">
        <f>TRIM(CLEAN(TEXT(IFERROR(INDEX('Glade MR'!$I$4:$J$3000,MATCH($A1846,'Glade MR'!$J$4:$J$3000,0),1),"-"),"@")))</f>
        <v>-</v>
      </c>
      <c r="N1846" s="147" t="str">
        <f>TRIM(CLEAN(TEXT(IFERROR(INDEX('Glade MR'!$P$4:$Q$3000,MATCH($A1846,'Glade MR'!$Q$4:$Q$3000,0),1),"-"),"@")))</f>
        <v>-</v>
      </c>
      <c r="O1846" s="147" t="str">
        <f>TRIM(CLEAN(TEXT(IFERROR(INDEX('Glade MR'!$W$4:$X$3000,MATCH($A1846,'Glade MR'!$X$4:$X$3000,0),1),"-"),"@")))</f>
        <v>-</v>
      </c>
      <c r="P1846" s="159" t="str">
        <f t="shared" si="57"/>
        <v>Not Found</v>
      </c>
      <c r="Q1846" t="str" cm="1">
        <f t="array" ref="Q1846">IF(SUMPRODUCT((TRIM(L1846:O1846)&lt;&gt;"-")*1)=0,
    "No Data",
    IF(COUNTIF(L1846:O1846,INDEX(_xlfn._xlws.FILTER(L1846:O1846,TRIM(L1846:O1846)&lt;&gt;"-"),1))=SUMPRODUCT((TRIM(L1846:O1846)&lt;&gt;"-")*1),
    "No Change",
    "Change"))</f>
        <v>No Data</v>
      </c>
      <c r="R1846" s="159"/>
      <c r="S1846" s="111"/>
    </row>
    <row r="1847" spans="1:19" x14ac:dyDescent="0.3">
      <c r="A1847" t="s">
        <v>2419</v>
      </c>
      <c r="B1847" t="s">
        <v>1145</v>
      </c>
      <c r="C1847" s="160" t="str">
        <f>TRIM(CLEAN(TEXT(IFERROR(INDEX('Snakeden MR'!$B$4:$C$3028,MATCH($A1847,'Snakeden MR'!$C$4:$C$3028,0),1),"-"),"@")))</f>
        <v>-</v>
      </c>
      <c r="D1847" s="147" t="str">
        <f>TRIM(CLEAN(TEXT(IFERROR(INDEX('Snakeden MR'!$I$4:$J$3028,MATCH($A1847,'Snakeden MR'!$J$4:$J$3028,0),1),"-"),"@")))</f>
        <v>-</v>
      </c>
      <c r="E1847" s="147" t="str">
        <f>TRIM(CLEAN(TEXT(IFERROR(INDEX('Snakeden MR'!$P$4:$Q$3028,MATCH($A1847,'Snakeden MR'!$Q$4:$Q$3028,0),1),"-"),"@")))</f>
        <v>-</v>
      </c>
      <c r="F1847" s="147" t="str">
        <f>TRIM(CLEAN(TEXT(IFERROR(INDEX('Snakeden MR'!$W$4:$X$3028,MATCH($A1847,'Snakeden MR'!$X$4:$X$3028,0),1),"-"),"@")))</f>
        <v>-</v>
      </c>
      <c r="G1847" s="159" t="str">
        <f t="shared" si="56"/>
        <v>Not Found</v>
      </c>
      <c r="H1847" t="str" cm="1">
        <f t="array" ref="H1847">IF(SUMPRODUCT((TRIM(C1847:F1847)&lt;&gt;"-")*1)=0,
    "No Data",
    IF(COUNTIF(C1847:F1847,INDEX(_xlfn._xlws.FILTER(C1847:F1847,TRIM(C1847:F1847)&lt;&gt;"-"),1))=SUMPRODUCT((TRIM(C1847:F1847)&lt;&gt;"-")*1),
    "No Change",
    "Change"))</f>
        <v>No Data</v>
      </c>
      <c r="I1847" s="159"/>
      <c r="J1847"/>
      <c r="K1847" s="163"/>
      <c r="L1847" s="147" t="str">
        <f>TRIM(CLEAN(TEXT(IFERROR(INDEX('Glade MR'!$B$4:$C$3000,MATCH($A1847,'Glade MR'!$C$4:$C$3000,0),1),"-"),"@")))</f>
        <v>-</v>
      </c>
      <c r="M1847" s="147" t="str">
        <f>TRIM(CLEAN(TEXT(IFERROR(INDEX('Glade MR'!$I$4:$J$3000,MATCH($A1847,'Glade MR'!$J$4:$J$3000,0),1),"-"),"@")))</f>
        <v>-</v>
      </c>
      <c r="N1847" s="147" t="str">
        <f>TRIM(CLEAN(TEXT(IFERROR(INDEX('Glade MR'!$P$4:$Q$3000,MATCH($A1847,'Glade MR'!$Q$4:$Q$3000,0),1),"-"),"@")))</f>
        <v>-</v>
      </c>
      <c r="O1847" s="147" t="str">
        <f>TRIM(CLEAN(TEXT(IFERROR(INDEX('Glade MR'!$W$4:$X$3000,MATCH($A1847,'Glade MR'!$X$4:$X$3000,0),1),"-"),"@")))</f>
        <v>-</v>
      </c>
      <c r="P1847" s="159" t="str">
        <f t="shared" si="57"/>
        <v>Not Found</v>
      </c>
      <c r="Q1847" t="str" cm="1">
        <f t="array" ref="Q1847">IF(SUMPRODUCT((TRIM(L1847:O1847)&lt;&gt;"-")*1)=0,
    "No Data",
    IF(COUNTIF(L1847:O1847,INDEX(_xlfn._xlws.FILTER(L1847:O1847,TRIM(L1847:O1847)&lt;&gt;"-"),1))=SUMPRODUCT((TRIM(L1847:O1847)&lt;&gt;"-")*1),
    "No Change",
    "Change"))</f>
        <v>No Data</v>
      </c>
      <c r="R1847" s="159"/>
      <c r="S1847" s="111"/>
    </row>
    <row r="1848" spans="1:19" x14ac:dyDescent="0.3">
      <c r="A1848" t="s">
        <v>2420</v>
      </c>
      <c r="B1848" t="s">
        <v>1145</v>
      </c>
      <c r="C1848" s="160" t="str">
        <f>TRIM(CLEAN(TEXT(IFERROR(INDEX('Snakeden MR'!$B$4:$C$3028,MATCH($A1848,'Snakeden MR'!$C$4:$C$3028,0),1),"-"),"@")))</f>
        <v>-</v>
      </c>
      <c r="D1848" s="147" t="str">
        <f>TRIM(CLEAN(TEXT(IFERROR(INDEX('Snakeden MR'!$I$4:$J$3028,MATCH($A1848,'Snakeden MR'!$J$4:$J$3028,0),1),"-"),"@")))</f>
        <v>-</v>
      </c>
      <c r="E1848" s="147" t="str">
        <f>TRIM(CLEAN(TEXT(IFERROR(INDEX('Snakeden MR'!$P$4:$Q$3028,MATCH($A1848,'Snakeden MR'!$Q$4:$Q$3028,0),1),"-"),"@")))</f>
        <v>-</v>
      </c>
      <c r="F1848" s="147" t="str">
        <f>TRIM(CLEAN(TEXT(IFERROR(INDEX('Snakeden MR'!$W$4:$X$3028,MATCH($A1848,'Snakeden MR'!$X$4:$X$3028,0),1),"-"),"@")))</f>
        <v>-</v>
      </c>
      <c r="G1848" s="159" t="str">
        <f t="shared" si="56"/>
        <v>Not Found</v>
      </c>
      <c r="H1848" t="str" cm="1">
        <f t="array" ref="H1848">IF(SUMPRODUCT((TRIM(C1848:F1848)&lt;&gt;"-")*1)=0,
    "No Data",
    IF(COUNTIF(C1848:F1848,INDEX(_xlfn._xlws.FILTER(C1848:F1848,TRIM(C1848:F1848)&lt;&gt;"-"),1))=SUMPRODUCT((TRIM(C1848:F1848)&lt;&gt;"-")*1),
    "No Change",
    "Change"))</f>
        <v>No Data</v>
      </c>
      <c r="I1848" s="159"/>
      <c r="J1848"/>
      <c r="K1848" s="163"/>
      <c r="L1848" s="147" t="str">
        <f>TRIM(CLEAN(TEXT(IFERROR(INDEX('Glade MR'!$B$4:$C$3000,MATCH($A1848,'Glade MR'!$C$4:$C$3000,0),1),"-"),"@")))</f>
        <v>-</v>
      </c>
      <c r="M1848" s="147" t="str">
        <f>TRIM(CLEAN(TEXT(IFERROR(INDEX('Glade MR'!$I$4:$J$3000,MATCH($A1848,'Glade MR'!$J$4:$J$3000,0),1),"-"),"@")))</f>
        <v>-</v>
      </c>
      <c r="N1848" s="147" t="str">
        <f>TRIM(CLEAN(TEXT(IFERROR(INDEX('Glade MR'!$P$4:$Q$3000,MATCH($A1848,'Glade MR'!$Q$4:$Q$3000,0),1),"-"),"@")))</f>
        <v>-</v>
      </c>
      <c r="O1848" s="147" t="str">
        <f>TRIM(CLEAN(TEXT(IFERROR(INDEX('Glade MR'!$W$4:$X$3000,MATCH($A1848,'Glade MR'!$X$4:$X$3000,0),1),"-"),"@")))</f>
        <v>-</v>
      </c>
      <c r="P1848" s="159" t="str">
        <f t="shared" si="57"/>
        <v>Not Found</v>
      </c>
      <c r="Q1848" t="str" cm="1">
        <f t="array" ref="Q1848">IF(SUMPRODUCT((TRIM(L1848:O1848)&lt;&gt;"-")*1)=0,
    "No Data",
    IF(COUNTIF(L1848:O1848,INDEX(_xlfn._xlws.FILTER(L1848:O1848,TRIM(L1848:O1848)&lt;&gt;"-"),1))=SUMPRODUCT((TRIM(L1848:O1848)&lt;&gt;"-")*1),
    "No Change",
    "Change"))</f>
        <v>No Data</v>
      </c>
      <c r="R1848" s="159"/>
      <c r="S1848" s="111"/>
    </row>
    <row r="1849" spans="1:19" x14ac:dyDescent="0.3">
      <c r="A1849" t="s">
        <v>2421</v>
      </c>
      <c r="B1849" t="s">
        <v>1137</v>
      </c>
      <c r="C1849" s="160" t="str">
        <f>TRIM(CLEAN(TEXT(IFERROR(INDEX('Snakeden MR'!$B$4:$C$3028,MATCH($A1849,'Snakeden MR'!$C$4:$C$3028,0),1),"-"),"@")))</f>
        <v>-</v>
      </c>
      <c r="D1849" s="147" t="str">
        <f>TRIM(CLEAN(TEXT(IFERROR(INDEX('Snakeden MR'!$I$4:$J$3028,MATCH($A1849,'Snakeden MR'!$J$4:$J$3028,0),1),"-"),"@")))</f>
        <v>-</v>
      </c>
      <c r="E1849" s="147" t="str">
        <f>TRIM(CLEAN(TEXT(IFERROR(INDEX('Snakeden MR'!$P$4:$Q$3028,MATCH($A1849,'Snakeden MR'!$Q$4:$Q$3028,0),1),"-"),"@")))</f>
        <v>-</v>
      </c>
      <c r="F1849" s="147" t="str">
        <f>TRIM(CLEAN(TEXT(IFERROR(INDEX('Snakeden MR'!$W$4:$X$3028,MATCH($A1849,'Snakeden MR'!$X$4:$X$3028,0),1),"-"),"@")))</f>
        <v>-</v>
      </c>
      <c r="G1849" s="159" t="str">
        <f t="shared" si="56"/>
        <v>Not Found</v>
      </c>
      <c r="H1849" t="str" cm="1">
        <f t="array" ref="H1849">IF(SUMPRODUCT((TRIM(C1849:F1849)&lt;&gt;"-")*1)=0,
    "No Data",
    IF(COUNTIF(C1849:F1849,INDEX(_xlfn._xlws.FILTER(C1849:F1849,TRIM(C1849:F1849)&lt;&gt;"-"),1))=SUMPRODUCT((TRIM(C1849:F1849)&lt;&gt;"-")*1),
    "No Change",
    "Change"))</f>
        <v>No Data</v>
      </c>
      <c r="I1849" s="159"/>
      <c r="J1849"/>
      <c r="K1849" s="163"/>
      <c r="L1849" s="147" t="str">
        <f>TRIM(CLEAN(TEXT(IFERROR(INDEX('Glade MR'!$B$4:$C$3000,MATCH($A1849,'Glade MR'!$C$4:$C$3000,0),1),"-"),"@")))</f>
        <v>-</v>
      </c>
      <c r="M1849" s="147" t="str">
        <f>TRIM(CLEAN(TEXT(IFERROR(INDEX('Glade MR'!$I$4:$J$3000,MATCH($A1849,'Glade MR'!$J$4:$J$3000,0),1),"-"),"@")))</f>
        <v>-</v>
      </c>
      <c r="N1849" s="147" t="str">
        <f>TRIM(CLEAN(TEXT(IFERROR(INDEX('Glade MR'!$P$4:$Q$3000,MATCH($A1849,'Glade MR'!$Q$4:$Q$3000,0),1),"-"),"@")))</f>
        <v>-</v>
      </c>
      <c r="O1849" s="147" t="str">
        <f>TRIM(CLEAN(TEXT(IFERROR(INDEX('Glade MR'!$W$4:$X$3000,MATCH($A1849,'Glade MR'!$X$4:$X$3000,0),1),"-"),"@")))</f>
        <v>-</v>
      </c>
      <c r="P1849" s="159" t="str">
        <f t="shared" si="57"/>
        <v>Not Found</v>
      </c>
      <c r="Q1849" t="str" cm="1">
        <f t="array" ref="Q1849">IF(SUMPRODUCT((TRIM(L1849:O1849)&lt;&gt;"-")*1)=0,
    "No Data",
    IF(COUNTIF(L1849:O1849,INDEX(_xlfn._xlws.FILTER(L1849:O1849,TRIM(L1849:O1849)&lt;&gt;"-"),1))=SUMPRODUCT((TRIM(L1849:O1849)&lt;&gt;"-")*1),
    "No Change",
    "Change"))</f>
        <v>No Data</v>
      </c>
      <c r="R1849" s="159"/>
      <c r="S1849" s="111"/>
    </row>
    <row r="1850" spans="1:19" x14ac:dyDescent="0.3">
      <c r="A1850" t="s">
        <v>2422</v>
      </c>
      <c r="B1850" t="s">
        <v>1145</v>
      </c>
      <c r="C1850" s="160" t="str">
        <f>TRIM(CLEAN(TEXT(IFERROR(INDEX('Snakeden MR'!$B$4:$C$3028,MATCH($A1850,'Snakeden MR'!$C$4:$C$3028,0),1),"-"),"@")))</f>
        <v>-</v>
      </c>
      <c r="D1850" s="147" t="str">
        <f>TRIM(CLEAN(TEXT(IFERROR(INDEX('Snakeden MR'!$I$4:$J$3028,MATCH($A1850,'Snakeden MR'!$J$4:$J$3028,0),1),"-"),"@")))</f>
        <v>-</v>
      </c>
      <c r="E1850" s="147" t="str">
        <f>TRIM(CLEAN(TEXT(IFERROR(INDEX('Snakeden MR'!$P$4:$Q$3028,MATCH($A1850,'Snakeden MR'!$Q$4:$Q$3028,0),1),"-"),"@")))</f>
        <v>-</v>
      </c>
      <c r="F1850" s="147" t="str">
        <f>TRIM(CLEAN(TEXT(IFERROR(INDEX('Snakeden MR'!$W$4:$X$3028,MATCH($A1850,'Snakeden MR'!$X$4:$X$3028,0),1),"-"),"@")))</f>
        <v>-</v>
      </c>
      <c r="G1850" s="159" t="str">
        <f t="shared" si="56"/>
        <v>Not Found</v>
      </c>
      <c r="H1850" t="str" cm="1">
        <f t="array" ref="H1850">IF(SUMPRODUCT((TRIM(C1850:F1850)&lt;&gt;"-")*1)=0,
    "No Data",
    IF(COUNTIF(C1850:F1850,INDEX(_xlfn._xlws.FILTER(C1850:F1850,TRIM(C1850:F1850)&lt;&gt;"-"),1))=SUMPRODUCT((TRIM(C1850:F1850)&lt;&gt;"-")*1),
    "No Change",
    "Change"))</f>
        <v>No Data</v>
      </c>
      <c r="I1850" s="159"/>
      <c r="J1850"/>
      <c r="K1850" s="163"/>
      <c r="L1850" s="147" t="str">
        <f>TRIM(CLEAN(TEXT(IFERROR(INDEX('Glade MR'!$B$4:$C$3000,MATCH($A1850,'Glade MR'!$C$4:$C$3000,0),1),"-"),"@")))</f>
        <v>-</v>
      </c>
      <c r="M1850" s="147" t="str">
        <f>TRIM(CLEAN(TEXT(IFERROR(INDEX('Glade MR'!$I$4:$J$3000,MATCH($A1850,'Glade MR'!$J$4:$J$3000,0),1),"-"),"@")))</f>
        <v>-</v>
      </c>
      <c r="N1850" s="147" t="str">
        <f>TRIM(CLEAN(TEXT(IFERROR(INDEX('Glade MR'!$P$4:$Q$3000,MATCH($A1850,'Glade MR'!$Q$4:$Q$3000,0),1),"-"),"@")))</f>
        <v>-</v>
      </c>
      <c r="O1850" s="147" t="str">
        <f>TRIM(CLEAN(TEXT(IFERROR(INDEX('Glade MR'!$W$4:$X$3000,MATCH($A1850,'Glade MR'!$X$4:$X$3000,0),1),"-"),"@")))</f>
        <v>-</v>
      </c>
      <c r="P1850" s="159" t="str">
        <f t="shared" si="57"/>
        <v>Not Found</v>
      </c>
      <c r="Q1850" t="str" cm="1">
        <f t="array" ref="Q1850">IF(SUMPRODUCT((TRIM(L1850:O1850)&lt;&gt;"-")*1)=0,
    "No Data",
    IF(COUNTIF(L1850:O1850,INDEX(_xlfn._xlws.FILTER(L1850:O1850,TRIM(L1850:O1850)&lt;&gt;"-"),1))=SUMPRODUCT((TRIM(L1850:O1850)&lt;&gt;"-")*1),
    "No Change",
    "Change"))</f>
        <v>No Data</v>
      </c>
      <c r="R1850" s="159"/>
      <c r="S1850" s="111"/>
    </row>
    <row r="1851" spans="1:19" x14ac:dyDescent="0.3">
      <c r="A1851" t="s">
        <v>2423</v>
      </c>
      <c r="B1851" t="s">
        <v>1145</v>
      </c>
      <c r="C1851" s="160" t="str">
        <f>TRIM(CLEAN(TEXT(IFERROR(INDEX('Snakeden MR'!$B$4:$C$3028,MATCH($A1851,'Snakeden MR'!$C$4:$C$3028,0),1),"-"),"@")))</f>
        <v>-</v>
      </c>
      <c r="D1851" s="147" t="str">
        <f>TRIM(CLEAN(TEXT(IFERROR(INDEX('Snakeden MR'!$I$4:$J$3028,MATCH($A1851,'Snakeden MR'!$J$4:$J$3028,0),1),"-"),"@")))</f>
        <v>-</v>
      </c>
      <c r="E1851" s="147" t="str">
        <f>TRIM(CLEAN(TEXT(IFERROR(INDEX('Snakeden MR'!$P$4:$Q$3028,MATCH($A1851,'Snakeden MR'!$Q$4:$Q$3028,0),1),"-"),"@")))</f>
        <v>-</v>
      </c>
      <c r="F1851" s="147" t="str">
        <f>TRIM(CLEAN(TEXT(IFERROR(INDEX('Snakeden MR'!$W$4:$X$3028,MATCH($A1851,'Snakeden MR'!$X$4:$X$3028,0),1),"-"),"@")))</f>
        <v>-</v>
      </c>
      <c r="G1851" s="159" t="str">
        <f t="shared" si="56"/>
        <v>Not Found</v>
      </c>
      <c r="H1851" t="str" cm="1">
        <f t="array" ref="H1851">IF(SUMPRODUCT((TRIM(C1851:F1851)&lt;&gt;"-")*1)=0,
    "No Data",
    IF(COUNTIF(C1851:F1851,INDEX(_xlfn._xlws.FILTER(C1851:F1851,TRIM(C1851:F1851)&lt;&gt;"-"),1))=SUMPRODUCT((TRIM(C1851:F1851)&lt;&gt;"-")*1),
    "No Change",
    "Change"))</f>
        <v>No Data</v>
      </c>
      <c r="I1851" s="159"/>
      <c r="J1851"/>
      <c r="K1851" s="163"/>
      <c r="L1851" s="147" t="str">
        <f>TRIM(CLEAN(TEXT(IFERROR(INDEX('Glade MR'!$B$4:$C$3000,MATCH($A1851,'Glade MR'!$C$4:$C$3000,0),1),"-"),"@")))</f>
        <v>-</v>
      </c>
      <c r="M1851" s="147" t="str">
        <f>TRIM(CLEAN(TEXT(IFERROR(INDEX('Glade MR'!$I$4:$J$3000,MATCH($A1851,'Glade MR'!$J$4:$J$3000,0),1),"-"),"@")))</f>
        <v>-</v>
      </c>
      <c r="N1851" s="147" t="str">
        <f>TRIM(CLEAN(TEXT(IFERROR(INDEX('Glade MR'!$P$4:$Q$3000,MATCH($A1851,'Glade MR'!$Q$4:$Q$3000,0),1),"-"),"@")))</f>
        <v>-</v>
      </c>
      <c r="O1851" s="147" t="str">
        <f>TRIM(CLEAN(TEXT(IFERROR(INDEX('Glade MR'!$W$4:$X$3000,MATCH($A1851,'Glade MR'!$X$4:$X$3000,0),1),"-"),"@")))</f>
        <v>-</v>
      </c>
      <c r="P1851" s="159" t="str">
        <f t="shared" si="57"/>
        <v>Not Found</v>
      </c>
      <c r="Q1851" t="str" cm="1">
        <f t="array" ref="Q1851">IF(SUMPRODUCT((TRIM(L1851:O1851)&lt;&gt;"-")*1)=0,
    "No Data",
    IF(COUNTIF(L1851:O1851,INDEX(_xlfn._xlws.FILTER(L1851:O1851,TRIM(L1851:O1851)&lt;&gt;"-"),1))=SUMPRODUCT((TRIM(L1851:O1851)&lt;&gt;"-")*1),
    "No Change",
    "Change"))</f>
        <v>No Data</v>
      </c>
      <c r="R1851" s="159"/>
      <c r="S1851" s="111"/>
    </row>
    <row r="1852" spans="1:19" x14ac:dyDescent="0.3">
      <c r="A1852" t="s">
        <v>2424</v>
      </c>
      <c r="B1852" t="s">
        <v>1145</v>
      </c>
      <c r="C1852" s="160" t="str">
        <f>TRIM(CLEAN(TEXT(IFERROR(INDEX('Snakeden MR'!$B$4:$C$3028,MATCH($A1852,'Snakeden MR'!$C$4:$C$3028,0),1),"-"),"@")))</f>
        <v>-</v>
      </c>
      <c r="D1852" s="147" t="str">
        <f>TRIM(CLEAN(TEXT(IFERROR(INDEX('Snakeden MR'!$I$4:$J$3028,MATCH($A1852,'Snakeden MR'!$J$4:$J$3028,0),1),"-"),"@")))</f>
        <v>-</v>
      </c>
      <c r="E1852" s="147" t="str">
        <f>TRIM(CLEAN(TEXT(IFERROR(INDEX('Snakeden MR'!$P$4:$Q$3028,MATCH($A1852,'Snakeden MR'!$Q$4:$Q$3028,0),1),"-"),"@")))</f>
        <v>-</v>
      </c>
      <c r="F1852" s="147" t="str">
        <f>TRIM(CLEAN(TEXT(IFERROR(INDEX('Snakeden MR'!$W$4:$X$3028,MATCH($A1852,'Snakeden MR'!$X$4:$X$3028,0),1),"-"),"@")))</f>
        <v>-</v>
      </c>
      <c r="G1852" s="159" t="str">
        <f t="shared" si="56"/>
        <v>Not Found</v>
      </c>
      <c r="H1852" t="str" cm="1">
        <f t="array" ref="H1852">IF(SUMPRODUCT((TRIM(C1852:F1852)&lt;&gt;"-")*1)=0,
    "No Data",
    IF(COUNTIF(C1852:F1852,INDEX(_xlfn._xlws.FILTER(C1852:F1852,TRIM(C1852:F1852)&lt;&gt;"-"),1))=SUMPRODUCT((TRIM(C1852:F1852)&lt;&gt;"-")*1),
    "No Change",
    "Change"))</f>
        <v>No Data</v>
      </c>
      <c r="I1852" s="159"/>
      <c r="J1852"/>
      <c r="K1852" s="163"/>
      <c r="L1852" s="147" t="str">
        <f>TRIM(CLEAN(TEXT(IFERROR(INDEX('Glade MR'!$B$4:$C$3000,MATCH($A1852,'Glade MR'!$C$4:$C$3000,0),1),"-"),"@")))</f>
        <v>-</v>
      </c>
      <c r="M1852" s="147" t="str">
        <f>TRIM(CLEAN(TEXT(IFERROR(INDEX('Glade MR'!$I$4:$J$3000,MATCH($A1852,'Glade MR'!$J$4:$J$3000,0),1),"-"),"@")))</f>
        <v>-</v>
      </c>
      <c r="N1852" s="147" t="str">
        <f>TRIM(CLEAN(TEXT(IFERROR(INDEX('Glade MR'!$P$4:$Q$3000,MATCH($A1852,'Glade MR'!$Q$4:$Q$3000,0),1),"-"),"@")))</f>
        <v>-</v>
      </c>
      <c r="O1852" s="147" t="str">
        <f>TRIM(CLEAN(TEXT(IFERROR(INDEX('Glade MR'!$W$4:$X$3000,MATCH($A1852,'Glade MR'!$X$4:$X$3000,0),1),"-"),"@")))</f>
        <v>-</v>
      </c>
      <c r="P1852" s="159" t="str">
        <f t="shared" si="57"/>
        <v>Not Found</v>
      </c>
      <c r="Q1852" t="str" cm="1">
        <f t="array" ref="Q1852">IF(SUMPRODUCT((TRIM(L1852:O1852)&lt;&gt;"-")*1)=0,
    "No Data",
    IF(COUNTIF(L1852:O1852,INDEX(_xlfn._xlws.FILTER(L1852:O1852,TRIM(L1852:O1852)&lt;&gt;"-"),1))=SUMPRODUCT((TRIM(L1852:O1852)&lt;&gt;"-")*1),
    "No Change",
    "Change"))</f>
        <v>No Data</v>
      </c>
      <c r="R1852" s="159"/>
      <c r="S1852" s="111"/>
    </row>
    <row r="1853" spans="1:19" x14ac:dyDescent="0.3">
      <c r="A1853" t="s">
        <v>2425</v>
      </c>
      <c r="B1853" t="s">
        <v>1145</v>
      </c>
      <c r="C1853" s="160" t="str">
        <f>TRIM(CLEAN(TEXT(IFERROR(INDEX('Snakeden MR'!$B$4:$C$3028,MATCH($A1853,'Snakeden MR'!$C$4:$C$3028,0),1),"-"),"@")))</f>
        <v>-</v>
      </c>
      <c r="D1853" s="147" t="str">
        <f>TRIM(CLEAN(TEXT(IFERROR(INDEX('Snakeden MR'!$I$4:$J$3028,MATCH($A1853,'Snakeden MR'!$J$4:$J$3028,0),1),"-"),"@")))</f>
        <v>-</v>
      </c>
      <c r="E1853" s="147" t="str">
        <f>TRIM(CLEAN(TEXT(IFERROR(INDEX('Snakeden MR'!$P$4:$Q$3028,MATCH($A1853,'Snakeden MR'!$Q$4:$Q$3028,0),1),"-"),"@")))</f>
        <v>-</v>
      </c>
      <c r="F1853" s="147" t="str">
        <f>TRIM(CLEAN(TEXT(IFERROR(INDEX('Snakeden MR'!$W$4:$X$3028,MATCH($A1853,'Snakeden MR'!$X$4:$X$3028,0),1),"-"),"@")))</f>
        <v>-</v>
      </c>
      <c r="G1853" s="159" t="str">
        <f t="shared" si="56"/>
        <v>Not Found</v>
      </c>
      <c r="H1853" t="str" cm="1">
        <f t="array" ref="H1853">IF(SUMPRODUCT((TRIM(C1853:F1853)&lt;&gt;"-")*1)=0,
    "No Data",
    IF(COUNTIF(C1853:F1853,INDEX(_xlfn._xlws.FILTER(C1853:F1853,TRIM(C1853:F1853)&lt;&gt;"-"),1))=SUMPRODUCT((TRIM(C1853:F1853)&lt;&gt;"-")*1),
    "No Change",
    "Change"))</f>
        <v>No Data</v>
      </c>
      <c r="I1853" s="159"/>
      <c r="J1853"/>
      <c r="K1853" s="163"/>
      <c r="L1853" s="147" t="str">
        <f>TRIM(CLEAN(TEXT(IFERROR(INDEX('Glade MR'!$B$4:$C$3000,MATCH($A1853,'Glade MR'!$C$4:$C$3000,0),1),"-"),"@")))</f>
        <v>-</v>
      </c>
      <c r="M1853" s="147" t="str">
        <f>TRIM(CLEAN(TEXT(IFERROR(INDEX('Glade MR'!$I$4:$J$3000,MATCH($A1853,'Glade MR'!$J$4:$J$3000,0),1),"-"),"@")))</f>
        <v>-</v>
      </c>
      <c r="N1853" s="147" t="str">
        <f>TRIM(CLEAN(TEXT(IFERROR(INDEX('Glade MR'!$P$4:$Q$3000,MATCH($A1853,'Glade MR'!$Q$4:$Q$3000,0),1),"-"),"@")))</f>
        <v>-</v>
      </c>
      <c r="O1853" s="147" t="str">
        <f>TRIM(CLEAN(TEXT(IFERROR(INDEX('Glade MR'!$W$4:$X$3000,MATCH($A1853,'Glade MR'!$X$4:$X$3000,0),1),"-"),"@")))</f>
        <v>-</v>
      </c>
      <c r="P1853" s="159" t="str">
        <f t="shared" si="57"/>
        <v>Not Found</v>
      </c>
      <c r="Q1853" t="str" cm="1">
        <f t="array" ref="Q1853">IF(SUMPRODUCT((TRIM(L1853:O1853)&lt;&gt;"-")*1)=0,
    "No Data",
    IF(COUNTIF(L1853:O1853,INDEX(_xlfn._xlws.FILTER(L1853:O1853,TRIM(L1853:O1853)&lt;&gt;"-"),1))=SUMPRODUCT((TRIM(L1853:O1853)&lt;&gt;"-")*1),
    "No Change",
    "Change"))</f>
        <v>No Data</v>
      </c>
      <c r="R1853" s="159"/>
      <c r="S1853" s="111"/>
    </row>
    <row r="1854" spans="1:19" x14ac:dyDescent="0.3">
      <c r="A1854" t="s">
        <v>2426</v>
      </c>
      <c r="B1854" t="s">
        <v>1145</v>
      </c>
      <c r="C1854" s="160" t="str">
        <f>TRIM(CLEAN(TEXT(IFERROR(INDEX('Snakeden MR'!$B$4:$C$3028,MATCH($A1854,'Snakeden MR'!$C$4:$C$3028,0),1),"-"),"@")))</f>
        <v>-</v>
      </c>
      <c r="D1854" s="147" t="str">
        <f>TRIM(CLEAN(TEXT(IFERROR(INDEX('Snakeden MR'!$I$4:$J$3028,MATCH($A1854,'Snakeden MR'!$J$4:$J$3028,0),1),"-"),"@")))</f>
        <v>-</v>
      </c>
      <c r="E1854" s="147" t="str">
        <f>TRIM(CLEAN(TEXT(IFERROR(INDEX('Snakeden MR'!$P$4:$Q$3028,MATCH($A1854,'Snakeden MR'!$Q$4:$Q$3028,0),1),"-"),"@")))</f>
        <v>-</v>
      </c>
      <c r="F1854" s="147" t="str">
        <f>TRIM(CLEAN(TEXT(IFERROR(INDEX('Snakeden MR'!$W$4:$X$3028,MATCH($A1854,'Snakeden MR'!$X$4:$X$3028,0),1),"-"),"@")))</f>
        <v>-</v>
      </c>
      <c r="G1854" s="159" t="str">
        <f t="shared" si="56"/>
        <v>Not Found</v>
      </c>
      <c r="H1854" t="str" cm="1">
        <f t="array" ref="H1854">IF(SUMPRODUCT((TRIM(C1854:F1854)&lt;&gt;"-")*1)=0,
    "No Data",
    IF(COUNTIF(C1854:F1854,INDEX(_xlfn._xlws.FILTER(C1854:F1854,TRIM(C1854:F1854)&lt;&gt;"-"),1))=SUMPRODUCT((TRIM(C1854:F1854)&lt;&gt;"-")*1),
    "No Change",
    "Change"))</f>
        <v>No Data</v>
      </c>
      <c r="I1854" s="159"/>
      <c r="J1854"/>
      <c r="K1854" s="163"/>
      <c r="L1854" s="147" t="str">
        <f>TRIM(CLEAN(TEXT(IFERROR(INDEX('Glade MR'!$B$4:$C$3000,MATCH($A1854,'Glade MR'!$C$4:$C$3000,0),1),"-"),"@")))</f>
        <v>-</v>
      </c>
      <c r="M1854" s="147" t="str">
        <f>TRIM(CLEAN(TEXT(IFERROR(INDEX('Glade MR'!$I$4:$J$3000,MATCH($A1854,'Glade MR'!$J$4:$J$3000,0),1),"-"),"@")))</f>
        <v>-</v>
      </c>
      <c r="N1854" s="147" t="str">
        <f>TRIM(CLEAN(TEXT(IFERROR(INDEX('Glade MR'!$P$4:$Q$3000,MATCH($A1854,'Glade MR'!$Q$4:$Q$3000,0),1),"-"),"@")))</f>
        <v>-</v>
      </c>
      <c r="O1854" s="147" t="str">
        <f>TRIM(CLEAN(TEXT(IFERROR(INDEX('Glade MR'!$W$4:$X$3000,MATCH($A1854,'Glade MR'!$X$4:$X$3000,0),1),"-"),"@")))</f>
        <v>-</v>
      </c>
      <c r="P1854" s="159" t="str">
        <f t="shared" si="57"/>
        <v>Not Found</v>
      </c>
      <c r="Q1854" t="str" cm="1">
        <f t="array" ref="Q1854">IF(SUMPRODUCT((TRIM(L1854:O1854)&lt;&gt;"-")*1)=0,
    "No Data",
    IF(COUNTIF(L1854:O1854,INDEX(_xlfn._xlws.FILTER(L1854:O1854,TRIM(L1854:O1854)&lt;&gt;"-"),1))=SUMPRODUCT((TRIM(L1854:O1854)&lt;&gt;"-")*1),
    "No Change",
    "Change"))</f>
        <v>No Data</v>
      </c>
      <c r="R1854" s="159"/>
      <c r="S1854" s="111"/>
    </row>
    <row r="1855" spans="1:19" x14ac:dyDescent="0.3">
      <c r="A1855" t="s">
        <v>402</v>
      </c>
      <c r="B1855" t="s">
        <v>1137</v>
      </c>
      <c r="C1855" s="160" t="str">
        <f>TRIM(CLEAN(TEXT(IFERROR(INDEX('Snakeden MR'!$B$4:$C$3028,MATCH($A1855,'Snakeden MR'!$C$4:$C$3028,0),1),"-"),"@")))</f>
        <v>-</v>
      </c>
      <c r="D1855" s="147" t="str">
        <f>TRIM(CLEAN(TEXT(IFERROR(INDEX('Snakeden MR'!$I$4:$J$3028,MATCH($A1855,'Snakeden MR'!$J$4:$J$3028,0),1),"-"),"@")))</f>
        <v>-</v>
      </c>
      <c r="E1855" s="147" t="str">
        <f>TRIM(CLEAN(TEXT(IFERROR(INDEX('Snakeden MR'!$P$4:$Q$3028,MATCH($A1855,'Snakeden MR'!$Q$4:$Q$3028,0),1),"-"),"@")))</f>
        <v>-</v>
      </c>
      <c r="F1855" s="147" t="str">
        <f>TRIM(CLEAN(TEXT(IFERROR(INDEX('Snakeden MR'!$W$4:$X$3028,MATCH($A1855,'Snakeden MR'!$X$4:$X$3028,0),1),"-"),"@")))</f>
        <v>-</v>
      </c>
      <c r="G1855" s="159" t="str">
        <f t="shared" si="56"/>
        <v>Not Found</v>
      </c>
      <c r="H1855" t="str" cm="1">
        <f t="array" ref="H1855">IF(SUMPRODUCT((TRIM(C1855:F1855)&lt;&gt;"-")*1)=0,
    "No Data",
    IF(COUNTIF(C1855:F1855,INDEX(_xlfn._xlws.FILTER(C1855:F1855,TRIM(C1855:F1855)&lt;&gt;"-"),1))=SUMPRODUCT((TRIM(C1855:F1855)&lt;&gt;"-")*1),
    "No Change",
    "Change"))</f>
        <v>No Data</v>
      </c>
      <c r="I1855" s="159"/>
      <c r="J1855"/>
      <c r="K1855" s="163"/>
      <c r="L1855" s="147" t="str">
        <f>TRIM(CLEAN(TEXT(IFERROR(INDEX('Glade MR'!$B$4:$C$3000,MATCH($A1855,'Glade MR'!$C$4:$C$3000,0),1),"-"),"@")))</f>
        <v>-</v>
      </c>
      <c r="M1855" s="147" t="str">
        <f>TRIM(CLEAN(TEXT(IFERROR(INDEX('Glade MR'!$I$4:$J$3000,MATCH($A1855,'Glade MR'!$J$4:$J$3000,0),1),"-"),"@")))</f>
        <v>Pool 8</v>
      </c>
      <c r="N1855" s="147" t="str">
        <f>TRIM(CLEAN(TEXT(IFERROR(INDEX('Glade MR'!$P$4:$Q$3000,MATCH($A1855,'Glade MR'!$Q$4:$Q$3000,0),1),"-"),"@")))</f>
        <v>-</v>
      </c>
      <c r="O1855" s="147" t="str">
        <f>TRIM(CLEAN(TEXT(IFERROR(INDEX('Glade MR'!$W$4:$X$3000,MATCH($A1855,'Glade MR'!$X$4:$X$3000,0),1),"-"),"@")))</f>
        <v>-</v>
      </c>
      <c r="P1855" s="159" t="str">
        <f t="shared" si="57"/>
        <v>Found</v>
      </c>
      <c r="Q1855" t="str" cm="1">
        <f t="array" ref="Q1855">IF(SUMPRODUCT((TRIM(L1855:O1855)&lt;&gt;"-")*1)=0,
    "No Data",
    IF(COUNTIF(L1855:O1855,INDEX(_xlfn._xlws.FILTER(L1855:O1855,TRIM(L1855:O1855)&lt;&gt;"-"),1))=SUMPRODUCT((TRIM(L1855:O1855)&lt;&gt;"-")*1),
    "No Change",
    "Change"))</f>
        <v>No Change</v>
      </c>
      <c r="R1855" s="159"/>
      <c r="S1855" s="111"/>
    </row>
    <row r="1856" spans="1:19" x14ac:dyDescent="0.3">
      <c r="A1856" t="s">
        <v>2427</v>
      </c>
      <c r="B1856" t="s">
        <v>1137</v>
      </c>
      <c r="C1856" s="160" t="str">
        <f>TRIM(CLEAN(TEXT(IFERROR(INDEX('Snakeden MR'!$B$4:$C$3028,MATCH($A1856,'Snakeden MR'!$C$4:$C$3028,0),1),"-"),"@")))</f>
        <v>-</v>
      </c>
      <c r="D1856" s="147" t="str">
        <f>TRIM(CLEAN(TEXT(IFERROR(INDEX('Snakeden MR'!$I$4:$J$3028,MATCH($A1856,'Snakeden MR'!$J$4:$J$3028,0),1),"-"),"@")))</f>
        <v>-</v>
      </c>
      <c r="E1856" s="147" t="str">
        <f>TRIM(CLEAN(TEXT(IFERROR(INDEX('Snakeden MR'!$P$4:$Q$3028,MATCH($A1856,'Snakeden MR'!$Q$4:$Q$3028,0),1),"-"),"@")))</f>
        <v>-</v>
      </c>
      <c r="F1856" s="147" t="str">
        <f>TRIM(CLEAN(TEXT(IFERROR(INDEX('Snakeden MR'!$W$4:$X$3028,MATCH($A1856,'Snakeden MR'!$X$4:$X$3028,0),1),"-"),"@")))</f>
        <v>-</v>
      </c>
      <c r="G1856" s="159" t="str">
        <f t="shared" si="56"/>
        <v>Not Found</v>
      </c>
      <c r="H1856" t="str" cm="1">
        <f t="array" ref="H1856">IF(SUMPRODUCT((TRIM(C1856:F1856)&lt;&gt;"-")*1)=0,
    "No Data",
    IF(COUNTIF(C1856:F1856,INDEX(_xlfn._xlws.FILTER(C1856:F1856,TRIM(C1856:F1856)&lt;&gt;"-"),1))=SUMPRODUCT((TRIM(C1856:F1856)&lt;&gt;"-")*1),
    "No Change",
    "Change"))</f>
        <v>No Data</v>
      </c>
      <c r="I1856" s="159"/>
      <c r="J1856"/>
      <c r="K1856" s="163"/>
      <c r="L1856" s="147" t="str">
        <f>TRIM(CLEAN(TEXT(IFERROR(INDEX('Glade MR'!$B$4:$C$3000,MATCH($A1856,'Glade MR'!$C$4:$C$3000,0),1),"-"),"@")))</f>
        <v>-</v>
      </c>
      <c r="M1856" s="147" t="str">
        <f>TRIM(CLEAN(TEXT(IFERROR(INDEX('Glade MR'!$I$4:$J$3000,MATCH($A1856,'Glade MR'!$J$4:$J$3000,0),1),"-"),"@")))</f>
        <v>-</v>
      </c>
      <c r="N1856" s="147" t="str">
        <f>TRIM(CLEAN(TEXT(IFERROR(INDEX('Glade MR'!$P$4:$Q$3000,MATCH($A1856,'Glade MR'!$Q$4:$Q$3000,0),1),"-"),"@")))</f>
        <v>-</v>
      </c>
      <c r="O1856" s="147" t="str">
        <f>TRIM(CLEAN(TEXT(IFERROR(INDEX('Glade MR'!$W$4:$X$3000,MATCH($A1856,'Glade MR'!$X$4:$X$3000,0),1),"-"),"@")))</f>
        <v>-</v>
      </c>
      <c r="P1856" s="159" t="str">
        <f t="shared" si="57"/>
        <v>Not Found</v>
      </c>
      <c r="Q1856" t="str" cm="1">
        <f t="array" ref="Q1856">IF(SUMPRODUCT((TRIM(L1856:O1856)&lt;&gt;"-")*1)=0,
    "No Data",
    IF(COUNTIF(L1856:O1856,INDEX(_xlfn._xlws.FILTER(L1856:O1856,TRIM(L1856:O1856)&lt;&gt;"-"),1))=SUMPRODUCT((TRIM(L1856:O1856)&lt;&gt;"-")*1),
    "No Change",
    "Change"))</f>
        <v>No Data</v>
      </c>
      <c r="R1856" s="159"/>
      <c r="S1856" s="111"/>
    </row>
    <row r="1857" spans="1:19" x14ac:dyDescent="0.3">
      <c r="A1857" t="s">
        <v>2428</v>
      </c>
      <c r="B1857" t="s">
        <v>1145</v>
      </c>
      <c r="C1857" s="160" t="str">
        <f>TRIM(CLEAN(TEXT(IFERROR(INDEX('Snakeden MR'!$B$4:$C$3028,MATCH($A1857,'Snakeden MR'!$C$4:$C$3028,0),1),"-"),"@")))</f>
        <v>-</v>
      </c>
      <c r="D1857" s="147" t="str">
        <f>TRIM(CLEAN(TEXT(IFERROR(INDEX('Snakeden MR'!$I$4:$J$3028,MATCH($A1857,'Snakeden MR'!$J$4:$J$3028,0),1),"-"),"@")))</f>
        <v>-</v>
      </c>
      <c r="E1857" s="147" t="str">
        <f>TRIM(CLEAN(TEXT(IFERROR(INDEX('Snakeden MR'!$P$4:$Q$3028,MATCH($A1857,'Snakeden MR'!$Q$4:$Q$3028,0),1),"-"),"@")))</f>
        <v>-</v>
      </c>
      <c r="F1857" s="147" t="str">
        <f>TRIM(CLEAN(TEXT(IFERROR(INDEX('Snakeden MR'!$W$4:$X$3028,MATCH($A1857,'Snakeden MR'!$X$4:$X$3028,0),1),"-"),"@")))</f>
        <v>-</v>
      </c>
      <c r="G1857" s="159" t="str">
        <f t="shared" si="56"/>
        <v>Not Found</v>
      </c>
      <c r="H1857" t="str" cm="1">
        <f t="array" ref="H1857">IF(SUMPRODUCT((TRIM(C1857:F1857)&lt;&gt;"-")*1)=0,
    "No Data",
    IF(COUNTIF(C1857:F1857,INDEX(_xlfn._xlws.FILTER(C1857:F1857,TRIM(C1857:F1857)&lt;&gt;"-"),1))=SUMPRODUCT((TRIM(C1857:F1857)&lt;&gt;"-")*1),
    "No Change",
    "Change"))</f>
        <v>No Data</v>
      </c>
      <c r="I1857" s="159"/>
      <c r="J1857"/>
      <c r="K1857" s="163"/>
      <c r="L1857" s="147" t="str">
        <f>TRIM(CLEAN(TEXT(IFERROR(INDEX('Glade MR'!$B$4:$C$3000,MATCH($A1857,'Glade MR'!$C$4:$C$3000,0),1),"-"),"@")))</f>
        <v>-</v>
      </c>
      <c r="M1857" s="147" t="str">
        <f>TRIM(CLEAN(TEXT(IFERROR(INDEX('Glade MR'!$I$4:$J$3000,MATCH($A1857,'Glade MR'!$J$4:$J$3000,0),1),"-"),"@")))</f>
        <v>-</v>
      </c>
      <c r="N1857" s="147" t="str">
        <f>TRIM(CLEAN(TEXT(IFERROR(INDEX('Glade MR'!$P$4:$Q$3000,MATCH($A1857,'Glade MR'!$Q$4:$Q$3000,0),1),"-"),"@")))</f>
        <v>-</v>
      </c>
      <c r="O1857" s="147" t="str">
        <f>TRIM(CLEAN(TEXT(IFERROR(INDEX('Glade MR'!$W$4:$X$3000,MATCH($A1857,'Glade MR'!$X$4:$X$3000,0),1),"-"),"@")))</f>
        <v>-</v>
      </c>
      <c r="P1857" s="159" t="str">
        <f t="shared" si="57"/>
        <v>Not Found</v>
      </c>
      <c r="Q1857" t="str" cm="1">
        <f t="array" ref="Q1857">IF(SUMPRODUCT((TRIM(L1857:O1857)&lt;&gt;"-")*1)=0,
    "No Data",
    IF(COUNTIF(L1857:O1857,INDEX(_xlfn._xlws.FILTER(L1857:O1857,TRIM(L1857:O1857)&lt;&gt;"-"),1))=SUMPRODUCT((TRIM(L1857:O1857)&lt;&gt;"-")*1),
    "No Change",
    "Change"))</f>
        <v>No Data</v>
      </c>
      <c r="R1857" s="159"/>
      <c r="S1857" s="111"/>
    </row>
    <row r="1858" spans="1:19" x14ac:dyDescent="0.3">
      <c r="A1858" t="s">
        <v>2429</v>
      </c>
      <c r="B1858" t="s">
        <v>1145</v>
      </c>
      <c r="C1858" s="160" t="str">
        <f>TRIM(CLEAN(TEXT(IFERROR(INDEX('Snakeden MR'!$B$4:$C$3028,MATCH($A1858,'Snakeden MR'!$C$4:$C$3028,0),1),"-"),"@")))</f>
        <v>-</v>
      </c>
      <c r="D1858" s="147" t="str">
        <f>TRIM(CLEAN(TEXT(IFERROR(INDEX('Snakeden MR'!$I$4:$J$3028,MATCH($A1858,'Snakeden MR'!$J$4:$J$3028,0),1),"-"),"@")))</f>
        <v>-</v>
      </c>
      <c r="E1858" s="147" t="str">
        <f>TRIM(CLEAN(TEXT(IFERROR(INDEX('Snakeden MR'!$P$4:$Q$3028,MATCH($A1858,'Snakeden MR'!$Q$4:$Q$3028,0),1),"-"),"@")))</f>
        <v>-</v>
      </c>
      <c r="F1858" s="147" t="str">
        <f>TRIM(CLEAN(TEXT(IFERROR(INDEX('Snakeden MR'!$W$4:$X$3028,MATCH($A1858,'Snakeden MR'!$X$4:$X$3028,0),1),"-"),"@")))</f>
        <v>-</v>
      </c>
      <c r="G1858" s="159" t="str">
        <f t="shared" ref="G1858:G1921" si="58">IF(SUM(COUNTIF(C1858:F1858,"-"))=4,"Not Found","Found")</f>
        <v>Not Found</v>
      </c>
      <c r="H1858" t="str" cm="1">
        <f t="array" ref="H1858">IF(SUMPRODUCT((TRIM(C1858:F1858)&lt;&gt;"-")*1)=0,
    "No Data",
    IF(COUNTIF(C1858:F1858,INDEX(_xlfn._xlws.FILTER(C1858:F1858,TRIM(C1858:F1858)&lt;&gt;"-"),1))=SUMPRODUCT((TRIM(C1858:F1858)&lt;&gt;"-")*1),
    "No Change",
    "Change"))</f>
        <v>No Data</v>
      </c>
      <c r="I1858" s="159"/>
      <c r="J1858"/>
      <c r="K1858" s="163"/>
      <c r="L1858" s="147" t="str">
        <f>TRIM(CLEAN(TEXT(IFERROR(INDEX('Glade MR'!$B$4:$C$3000,MATCH($A1858,'Glade MR'!$C$4:$C$3000,0),1),"-"),"@")))</f>
        <v>-</v>
      </c>
      <c r="M1858" s="147" t="str">
        <f>TRIM(CLEAN(TEXT(IFERROR(INDEX('Glade MR'!$I$4:$J$3000,MATCH($A1858,'Glade MR'!$J$4:$J$3000,0),1),"-"),"@")))</f>
        <v>-</v>
      </c>
      <c r="N1858" s="147" t="str">
        <f>TRIM(CLEAN(TEXT(IFERROR(INDEX('Glade MR'!$P$4:$Q$3000,MATCH($A1858,'Glade MR'!$Q$4:$Q$3000,0),1),"-"),"@")))</f>
        <v>-</v>
      </c>
      <c r="O1858" s="147" t="str">
        <f>TRIM(CLEAN(TEXT(IFERROR(INDEX('Glade MR'!$W$4:$X$3000,MATCH($A1858,'Glade MR'!$X$4:$X$3000,0),1),"-"),"@")))</f>
        <v>-</v>
      </c>
      <c r="P1858" s="159" t="str">
        <f t="shared" ref="P1858:P1921" si="59">IF(SUM(COUNTIF(L1858:O1858,"-"))=4,"Not Found","Found")</f>
        <v>Not Found</v>
      </c>
      <c r="Q1858" t="str" cm="1">
        <f t="array" ref="Q1858">IF(SUMPRODUCT((TRIM(L1858:O1858)&lt;&gt;"-")*1)=0,
    "No Data",
    IF(COUNTIF(L1858:O1858,INDEX(_xlfn._xlws.FILTER(L1858:O1858,TRIM(L1858:O1858)&lt;&gt;"-"),1))=SUMPRODUCT((TRIM(L1858:O1858)&lt;&gt;"-")*1),
    "No Change",
    "Change"))</f>
        <v>No Data</v>
      </c>
      <c r="R1858" s="159"/>
      <c r="S1858" s="111"/>
    </row>
    <row r="1859" spans="1:19" x14ac:dyDescent="0.3">
      <c r="A1859" t="s">
        <v>2430</v>
      </c>
      <c r="B1859" t="s">
        <v>1145</v>
      </c>
      <c r="C1859" s="160" t="str">
        <f>TRIM(CLEAN(TEXT(IFERROR(INDEX('Snakeden MR'!$B$4:$C$3028,MATCH($A1859,'Snakeden MR'!$C$4:$C$3028,0),1),"-"),"@")))</f>
        <v>-</v>
      </c>
      <c r="D1859" s="147" t="str">
        <f>TRIM(CLEAN(TEXT(IFERROR(INDEX('Snakeden MR'!$I$4:$J$3028,MATCH($A1859,'Snakeden MR'!$J$4:$J$3028,0),1),"-"),"@")))</f>
        <v>-</v>
      </c>
      <c r="E1859" s="147" t="str">
        <f>TRIM(CLEAN(TEXT(IFERROR(INDEX('Snakeden MR'!$P$4:$Q$3028,MATCH($A1859,'Snakeden MR'!$Q$4:$Q$3028,0),1),"-"),"@")))</f>
        <v>-</v>
      </c>
      <c r="F1859" s="147" t="str">
        <f>TRIM(CLEAN(TEXT(IFERROR(INDEX('Snakeden MR'!$W$4:$X$3028,MATCH($A1859,'Snakeden MR'!$X$4:$X$3028,0),1),"-"),"@")))</f>
        <v>-</v>
      </c>
      <c r="G1859" s="159" t="str">
        <f t="shared" si="58"/>
        <v>Not Found</v>
      </c>
      <c r="H1859" t="str" cm="1">
        <f t="array" ref="H1859">IF(SUMPRODUCT((TRIM(C1859:F1859)&lt;&gt;"-")*1)=0,
    "No Data",
    IF(COUNTIF(C1859:F1859,INDEX(_xlfn._xlws.FILTER(C1859:F1859,TRIM(C1859:F1859)&lt;&gt;"-"),1))=SUMPRODUCT((TRIM(C1859:F1859)&lt;&gt;"-")*1),
    "No Change",
    "Change"))</f>
        <v>No Data</v>
      </c>
      <c r="I1859" s="159"/>
      <c r="J1859"/>
      <c r="K1859" s="163"/>
      <c r="L1859" s="147" t="str">
        <f>TRIM(CLEAN(TEXT(IFERROR(INDEX('Glade MR'!$B$4:$C$3000,MATCH($A1859,'Glade MR'!$C$4:$C$3000,0),1),"-"),"@")))</f>
        <v>-</v>
      </c>
      <c r="M1859" s="147" t="str">
        <f>TRIM(CLEAN(TEXT(IFERROR(INDEX('Glade MR'!$I$4:$J$3000,MATCH($A1859,'Glade MR'!$J$4:$J$3000,0),1),"-"),"@")))</f>
        <v>-</v>
      </c>
      <c r="N1859" s="147" t="str">
        <f>TRIM(CLEAN(TEXT(IFERROR(INDEX('Glade MR'!$P$4:$Q$3000,MATCH($A1859,'Glade MR'!$Q$4:$Q$3000,0),1),"-"),"@")))</f>
        <v>-</v>
      </c>
      <c r="O1859" s="147" t="str">
        <f>TRIM(CLEAN(TEXT(IFERROR(INDEX('Glade MR'!$W$4:$X$3000,MATCH($A1859,'Glade MR'!$X$4:$X$3000,0),1),"-"),"@")))</f>
        <v>-</v>
      </c>
      <c r="P1859" s="159" t="str">
        <f t="shared" si="59"/>
        <v>Not Found</v>
      </c>
      <c r="Q1859" t="str" cm="1">
        <f t="array" ref="Q1859">IF(SUMPRODUCT((TRIM(L1859:O1859)&lt;&gt;"-")*1)=0,
    "No Data",
    IF(COUNTIF(L1859:O1859,INDEX(_xlfn._xlws.FILTER(L1859:O1859,TRIM(L1859:O1859)&lt;&gt;"-"),1))=SUMPRODUCT((TRIM(L1859:O1859)&lt;&gt;"-")*1),
    "No Change",
    "Change"))</f>
        <v>No Data</v>
      </c>
      <c r="R1859" s="159"/>
      <c r="S1859" s="111"/>
    </row>
    <row r="1860" spans="1:19" x14ac:dyDescent="0.3">
      <c r="A1860" t="s">
        <v>2431</v>
      </c>
      <c r="B1860" t="s">
        <v>1145</v>
      </c>
      <c r="C1860" s="160" t="str">
        <f>TRIM(CLEAN(TEXT(IFERROR(INDEX('Snakeden MR'!$B$4:$C$3028,MATCH($A1860,'Snakeden MR'!$C$4:$C$3028,0),1),"-"),"@")))</f>
        <v>-</v>
      </c>
      <c r="D1860" s="147" t="str">
        <f>TRIM(CLEAN(TEXT(IFERROR(INDEX('Snakeden MR'!$I$4:$J$3028,MATCH($A1860,'Snakeden MR'!$J$4:$J$3028,0),1),"-"),"@")))</f>
        <v>-</v>
      </c>
      <c r="E1860" s="147" t="str">
        <f>TRIM(CLEAN(TEXT(IFERROR(INDEX('Snakeden MR'!$P$4:$Q$3028,MATCH($A1860,'Snakeden MR'!$Q$4:$Q$3028,0),1),"-"),"@")))</f>
        <v>-</v>
      </c>
      <c r="F1860" s="147" t="str">
        <f>TRIM(CLEAN(TEXT(IFERROR(INDEX('Snakeden MR'!$W$4:$X$3028,MATCH($A1860,'Snakeden MR'!$X$4:$X$3028,0),1),"-"),"@")))</f>
        <v>-</v>
      </c>
      <c r="G1860" s="159" t="str">
        <f t="shared" si="58"/>
        <v>Not Found</v>
      </c>
      <c r="H1860" t="str" cm="1">
        <f t="array" ref="H1860">IF(SUMPRODUCT((TRIM(C1860:F1860)&lt;&gt;"-")*1)=0,
    "No Data",
    IF(COUNTIF(C1860:F1860,INDEX(_xlfn._xlws.FILTER(C1860:F1860,TRIM(C1860:F1860)&lt;&gt;"-"),1))=SUMPRODUCT((TRIM(C1860:F1860)&lt;&gt;"-")*1),
    "No Change",
    "Change"))</f>
        <v>No Data</v>
      </c>
      <c r="I1860" s="159"/>
      <c r="J1860"/>
      <c r="K1860" s="163"/>
      <c r="L1860" s="147" t="str">
        <f>TRIM(CLEAN(TEXT(IFERROR(INDEX('Glade MR'!$B$4:$C$3000,MATCH($A1860,'Glade MR'!$C$4:$C$3000,0),1),"-"),"@")))</f>
        <v>-</v>
      </c>
      <c r="M1860" s="147" t="str">
        <f>TRIM(CLEAN(TEXT(IFERROR(INDEX('Glade MR'!$I$4:$J$3000,MATCH($A1860,'Glade MR'!$J$4:$J$3000,0),1),"-"),"@")))</f>
        <v>-</v>
      </c>
      <c r="N1860" s="147" t="str">
        <f>TRIM(CLEAN(TEXT(IFERROR(INDEX('Glade MR'!$P$4:$Q$3000,MATCH($A1860,'Glade MR'!$Q$4:$Q$3000,0),1),"-"),"@")))</f>
        <v>-</v>
      </c>
      <c r="O1860" s="147" t="str">
        <f>TRIM(CLEAN(TEXT(IFERROR(INDEX('Glade MR'!$W$4:$X$3000,MATCH($A1860,'Glade MR'!$X$4:$X$3000,0),1),"-"),"@")))</f>
        <v>-</v>
      </c>
      <c r="P1860" s="159" t="str">
        <f t="shared" si="59"/>
        <v>Not Found</v>
      </c>
      <c r="Q1860" t="str" cm="1">
        <f t="array" ref="Q1860">IF(SUMPRODUCT((TRIM(L1860:O1860)&lt;&gt;"-")*1)=0,
    "No Data",
    IF(COUNTIF(L1860:O1860,INDEX(_xlfn._xlws.FILTER(L1860:O1860,TRIM(L1860:O1860)&lt;&gt;"-"),1))=SUMPRODUCT((TRIM(L1860:O1860)&lt;&gt;"-")*1),
    "No Change",
    "Change"))</f>
        <v>No Data</v>
      </c>
      <c r="R1860" s="159"/>
      <c r="S1860" s="111"/>
    </row>
    <row r="1861" spans="1:19" x14ac:dyDescent="0.3">
      <c r="A1861" t="s">
        <v>83</v>
      </c>
      <c r="B1861" t="s">
        <v>1145</v>
      </c>
      <c r="C1861" s="160" t="str">
        <f>TRIM(CLEAN(TEXT(IFERROR(INDEX('Snakeden MR'!$B$4:$C$3028,MATCH($A1861,'Snakeden MR'!$C$4:$C$3028,0),1),"-"),"@")))</f>
        <v>-</v>
      </c>
      <c r="D1861" s="147" t="str">
        <f>TRIM(CLEAN(TEXT(IFERROR(INDEX('Snakeden MR'!$I$4:$J$3028,MATCH($A1861,'Snakeden MR'!$J$4:$J$3028,0),1),"-"),"@")))</f>
        <v>-</v>
      </c>
      <c r="E1861" s="147" t="str">
        <f>TRIM(CLEAN(TEXT(IFERROR(INDEX('Snakeden MR'!$P$4:$Q$3028,MATCH($A1861,'Snakeden MR'!$Q$4:$Q$3028,0),1),"-"),"@")))</f>
        <v>-</v>
      </c>
      <c r="F1861" s="147" t="str">
        <f>TRIM(CLEAN(TEXT(IFERROR(INDEX('Snakeden MR'!$W$4:$X$3028,MATCH($A1861,'Snakeden MR'!$X$4:$X$3028,0),1),"-"),"@")))</f>
        <v>-</v>
      </c>
      <c r="G1861" s="159" t="str">
        <f t="shared" si="58"/>
        <v>Not Found</v>
      </c>
      <c r="H1861" t="str" cm="1">
        <f t="array" ref="H1861">IF(SUMPRODUCT((TRIM(C1861:F1861)&lt;&gt;"-")*1)=0,
    "No Data",
    IF(COUNTIF(C1861:F1861,INDEX(_xlfn._xlws.FILTER(C1861:F1861,TRIM(C1861:F1861)&lt;&gt;"-"),1))=SUMPRODUCT((TRIM(C1861:F1861)&lt;&gt;"-")*1),
    "No Change",
    "Change"))</f>
        <v>No Data</v>
      </c>
      <c r="I1861" s="159"/>
      <c r="J1861"/>
      <c r="K1861" s="163"/>
      <c r="L1861" s="147" t="str">
        <f>TRIM(CLEAN(TEXT(IFERROR(INDEX('Glade MR'!$B$4:$C$3000,MATCH($A1861,'Glade MR'!$C$4:$C$3000,0),1),"-"),"@")))</f>
        <v>-</v>
      </c>
      <c r="M1861" s="147" t="str">
        <f>TRIM(CLEAN(TEXT(IFERROR(INDEX('Glade MR'!$I$4:$J$3000,MATCH($A1861,'Glade MR'!$J$4:$J$3000,0),1),"-"),"@")))</f>
        <v>-</v>
      </c>
      <c r="N1861" s="147" t="str">
        <f>TRIM(CLEAN(TEXT(IFERROR(INDEX('Glade MR'!$P$4:$Q$3000,MATCH($A1861,'Glade MR'!$Q$4:$Q$3000,0),1),"-"),"@")))</f>
        <v>-</v>
      </c>
      <c r="O1861" s="147" t="str">
        <f>TRIM(CLEAN(TEXT(IFERROR(INDEX('Glade MR'!$W$4:$X$3000,MATCH($A1861,'Glade MR'!$X$4:$X$3000,0),1),"-"),"@")))</f>
        <v>-</v>
      </c>
      <c r="P1861" s="159" t="str">
        <f t="shared" si="59"/>
        <v>Not Found</v>
      </c>
      <c r="Q1861" t="str" cm="1">
        <f t="array" ref="Q1861">IF(SUMPRODUCT((TRIM(L1861:O1861)&lt;&gt;"-")*1)=0,
    "No Data",
    IF(COUNTIF(L1861:O1861,INDEX(_xlfn._xlws.FILTER(L1861:O1861,TRIM(L1861:O1861)&lt;&gt;"-"),1))=SUMPRODUCT((TRIM(L1861:O1861)&lt;&gt;"-")*1),
    "No Change",
    "Change"))</f>
        <v>No Data</v>
      </c>
      <c r="R1861" s="159"/>
      <c r="S1861" s="111"/>
    </row>
    <row r="1862" spans="1:19" x14ac:dyDescent="0.3">
      <c r="A1862" t="s">
        <v>2432</v>
      </c>
      <c r="B1862" t="s">
        <v>1145</v>
      </c>
      <c r="C1862" s="160" t="str">
        <f>TRIM(CLEAN(TEXT(IFERROR(INDEX('Snakeden MR'!$B$4:$C$3028,MATCH($A1862,'Snakeden MR'!$C$4:$C$3028,0),1),"-"),"@")))</f>
        <v>-</v>
      </c>
      <c r="D1862" s="147" t="str">
        <f>TRIM(CLEAN(TEXT(IFERROR(INDEX('Snakeden MR'!$I$4:$J$3028,MATCH($A1862,'Snakeden MR'!$J$4:$J$3028,0),1),"-"),"@")))</f>
        <v>-</v>
      </c>
      <c r="E1862" s="147" t="str">
        <f>TRIM(CLEAN(TEXT(IFERROR(INDEX('Snakeden MR'!$P$4:$Q$3028,MATCH($A1862,'Snakeden MR'!$Q$4:$Q$3028,0),1),"-"),"@")))</f>
        <v>-</v>
      </c>
      <c r="F1862" s="147" t="str">
        <f>TRIM(CLEAN(TEXT(IFERROR(INDEX('Snakeden MR'!$W$4:$X$3028,MATCH($A1862,'Snakeden MR'!$X$4:$X$3028,0),1),"-"),"@")))</f>
        <v>-</v>
      </c>
      <c r="G1862" s="159" t="str">
        <f t="shared" si="58"/>
        <v>Not Found</v>
      </c>
      <c r="H1862" t="str" cm="1">
        <f t="array" ref="H1862">IF(SUMPRODUCT((TRIM(C1862:F1862)&lt;&gt;"-")*1)=0,
    "No Data",
    IF(COUNTIF(C1862:F1862,INDEX(_xlfn._xlws.FILTER(C1862:F1862,TRIM(C1862:F1862)&lt;&gt;"-"),1))=SUMPRODUCT((TRIM(C1862:F1862)&lt;&gt;"-")*1),
    "No Change",
    "Change"))</f>
        <v>No Data</v>
      </c>
      <c r="I1862" s="159"/>
      <c r="J1862"/>
      <c r="K1862" s="163"/>
      <c r="L1862" s="147" t="str">
        <f>TRIM(CLEAN(TEXT(IFERROR(INDEX('Glade MR'!$B$4:$C$3000,MATCH($A1862,'Glade MR'!$C$4:$C$3000,0),1),"-"),"@")))</f>
        <v>-</v>
      </c>
      <c r="M1862" s="147" t="str">
        <f>TRIM(CLEAN(TEXT(IFERROR(INDEX('Glade MR'!$I$4:$J$3000,MATCH($A1862,'Glade MR'!$J$4:$J$3000,0),1),"-"),"@")))</f>
        <v>-</v>
      </c>
      <c r="N1862" s="147" t="str">
        <f>TRIM(CLEAN(TEXT(IFERROR(INDEX('Glade MR'!$P$4:$Q$3000,MATCH($A1862,'Glade MR'!$Q$4:$Q$3000,0),1),"-"),"@")))</f>
        <v>-</v>
      </c>
      <c r="O1862" s="147" t="str">
        <f>TRIM(CLEAN(TEXT(IFERROR(INDEX('Glade MR'!$W$4:$X$3000,MATCH($A1862,'Glade MR'!$X$4:$X$3000,0),1),"-"),"@")))</f>
        <v>-</v>
      </c>
      <c r="P1862" s="159" t="str">
        <f t="shared" si="59"/>
        <v>Not Found</v>
      </c>
      <c r="Q1862" t="str" cm="1">
        <f t="array" ref="Q1862">IF(SUMPRODUCT((TRIM(L1862:O1862)&lt;&gt;"-")*1)=0,
    "No Data",
    IF(COUNTIF(L1862:O1862,INDEX(_xlfn._xlws.FILTER(L1862:O1862,TRIM(L1862:O1862)&lt;&gt;"-"),1))=SUMPRODUCT((TRIM(L1862:O1862)&lt;&gt;"-")*1),
    "No Change",
    "Change"))</f>
        <v>No Data</v>
      </c>
      <c r="R1862" s="159"/>
      <c r="S1862" s="111"/>
    </row>
    <row r="1863" spans="1:19" x14ac:dyDescent="0.3">
      <c r="A1863" t="s">
        <v>2433</v>
      </c>
      <c r="B1863" t="s">
        <v>1145</v>
      </c>
      <c r="C1863" s="160" t="str">
        <f>TRIM(CLEAN(TEXT(IFERROR(INDEX('Snakeden MR'!$B$4:$C$3028,MATCH($A1863,'Snakeden MR'!$C$4:$C$3028,0),1),"-"),"@")))</f>
        <v>-</v>
      </c>
      <c r="D1863" s="147" t="str">
        <f>TRIM(CLEAN(TEXT(IFERROR(INDEX('Snakeden MR'!$I$4:$J$3028,MATCH($A1863,'Snakeden MR'!$J$4:$J$3028,0),1),"-"),"@")))</f>
        <v>-</v>
      </c>
      <c r="E1863" s="147" t="str">
        <f>TRIM(CLEAN(TEXT(IFERROR(INDEX('Snakeden MR'!$P$4:$Q$3028,MATCH($A1863,'Snakeden MR'!$Q$4:$Q$3028,0),1),"-"),"@")))</f>
        <v>-</v>
      </c>
      <c r="F1863" s="147" t="str">
        <f>TRIM(CLEAN(TEXT(IFERROR(INDEX('Snakeden MR'!$W$4:$X$3028,MATCH($A1863,'Snakeden MR'!$X$4:$X$3028,0),1),"-"),"@")))</f>
        <v>-</v>
      </c>
      <c r="G1863" s="159" t="str">
        <f t="shared" si="58"/>
        <v>Not Found</v>
      </c>
      <c r="H1863" t="str" cm="1">
        <f t="array" ref="H1863">IF(SUMPRODUCT((TRIM(C1863:F1863)&lt;&gt;"-")*1)=0,
    "No Data",
    IF(COUNTIF(C1863:F1863,INDEX(_xlfn._xlws.FILTER(C1863:F1863,TRIM(C1863:F1863)&lt;&gt;"-"),1))=SUMPRODUCT((TRIM(C1863:F1863)&lt;&gt;"-")*1),
    "No Change",
    "Change"))</f>
        <v>No Data</v>
      </c>
      <c r="I1863" s="159"/>
      <c r="J1863"/>
      <c r="K1863" s="163"/>
      <c r="L1863" s="147" t="str">
        <f>TRIM(CLEAN(TEXT(IFERROR(INDEX('Glade MR'!$B$4:$C$3000,MATCH($A1863,'Glade MR'!$C$4:$C$3000,0),1),"-"),"@")))</f>
        <v>-</v>
      </c>
      <c r="M1863" s="147" t="str">
        <f>TRIM(CLEAN(TEXT(IFERROR(INDEX('Glade MR'!$I$4:$J$3000,MATCH($A1863,'Glade MR'!$J$4:$J$3000,0),1),"-"),"@")))</f>
        <v>-</v>
      </c>
      <c r="N1863" s="147" t="str">
        <f>TRIM(CLEAN(TEXT(IFERROR(INDEX('Glade MR'!$P$4:$Q$3000,MATCH($A1863,'Glade MR'!$Q$4:$Q$3000,0),1),"-"),"@")))</f>
        <v>-</v>
      </c>
      <c r="O1863" s="147" t="str">
        <f>TRIM(CLEAN(TEXT(IFERROR(INDEX('Glade MR'!$W$4:$X$3000,MATCH($A1863,'Glade MR'!$X$4:$X$3000,0),1),"-"),"@")))</f>
        <v>-</v>
      </c>
      <c r="P1863" s="159" t="str">
        <f t="shared" si="59"/>
        <v>Not Found</v>
      </c>
      <c r="Q1863" t="str" cm="1">
        <f t="array" ref="Q1863">IF(SUMPRODUCT((TRIM(L1863:O1863)&lt;&gt;"-")*1)=0,
    "No Data",
    IF(COUNTIF(L1863:O1863,INDEX(_xlfn._xlws.FILTER(L1863:O1863,TRIM(L1863:O1863)&lt;&gt;"-"),1))=SUMPRODUCT((TRIM(L1863:O1863)&lt;&gt;"-")*1),
    "No Change",
    "Change"))</f>
        <v>No Data</v>
      </c>
      <c r="R1863" s="159"/>
      <c r="S1863" s="111"/>
    </row>
    <row r="1864" spans="1:19" x14ac:dyDescent="0.3">
      <c r="A1864" t="s">
        <v>351</v>
      </c>
      <c r="B1864" t="s">
        <v>1137</v>
      </c>
      <c r="C1864" s="160" t="str">
        <f>TRIM(CLEAN(TEXT(IFERROR(INDEX('Snakeden MR'!$B$4:$C$3028,MATCH($A1864,'Snakeden MR'!$C$4:$C$3028,0),1),"-"),"@")))</f>
        <v>-</v>
      </c>
      <c r="D1864" s="147" t="str">
        <f>TRIM(CLEAN(TEXT(IFERROR(INDEX('Snakeden MR'!$I$4:$J$3028,MATCH($A1864,'Snakeden MR'!$J$4:$J$3028,0),1),"-"),"@")))</f>
        <v>-</v>
      </c>
      <c r="E1864" s="147" t="str">
        <f>TRIM(CLEAN(TEXT(IFERROR(INDEX('Snakeden MR'!$P$4:$Q$3028,MATCH($A1864,'Snakeden MR'!$Q$4:$Q$3028,0),1),"-"),"@")))</f>
        <v>-</v>
      </c>
      <c r="F1864" s="147" t="str">
        <f>TRIM(CLEAN(TEXT(IFERROR(INDEX('Snakeden MR'!$W$4:$X$3028,MATCH($A1864,'Snakeden MR'!$X$4:$X$3028,0),1),"-"),"@")))</f>
        <v>-</v>
      </c>
      <c r="G1864" s="159" t="str">
        <f t="shared" si="58"/>
        <v>Not Found</v>
      </c>
      <c r="H1864" t="str" cm="1">
        <f t="array" ref="H1864">IF(SUMPRODUCT((TRIM(C1864:F1864)&lt;&gt;"-")*1)=0,
    "No Data",
    IF(COUNTIF(C1864:F1864,INDEX(_xlfn._xlws.FILTER(C1864:F1864,TRIM(C1864:F1864)&lt;&gt;"-"),1))=SUMPRODUCT((TRIM(C1864:F1864)&lt;&gt;"-")*1),
    "No Change",
    "Change"))</f>
        <v>No Data</v>
      </c>
      <c r="I1864" s="159"/>
      <c r="J1864"/>
      <c r="K1864" s="163"/>
      <c r="L1864" s="147" t="str">
        <f>TRIM(CLEAN(TEXT(IFERROR(INDEX('Glade MR'!$B$4:$C$3000,MATCH($A1864,'Glade MR'!$C$4:$C$3000,0),1),"-"),"@")))</f>
        <v>Pool 11</v>
      </c>
      <c r="M1864" s="147" t="str">
        <f>TRIM(CLEAN(TEXT(IFERROR(INDEX('Glade MR'!$I$4:$J$3000,MATCH($A1864,'Glade MR'!$J$4:$J$3000,0),1),"-"),"@")))</f>
        <v>-</v>
      </c>
      <c r="N1864" s="147" t="str">
        <f>TRIM(CLEAN(TEXT(IFERROR(INDEX('Glade MR'!$P$4:$Q$3000,MATCH($A1864,'Glade MR'!$Q$4:$Q$3000,0),1),"-"),"@")))</f>
        <v>-</v>
      </c>
      <c r="O1864" s="147" t="str">
        <f>TRIM(CLEAN(TEXT(IFERROR(INDEX('Glade MR'!$W$4:$X$3000,MATCH($A1864,'Glade MR'!$X$4:$X$3000,0),1),"-"),"@")))</f>
        <v>-</v>
      </c>
      <c r="P1864" s="159" t="str">
        <f t="shared" si="59"/>
        <v>Found</v>
      </c>
      <c r="Q1864" t="str" cm="1">
        <f t="array" ref="Q1864">IF(SUMPRODUCT((TRIM(L1864:O1864)&lt;&gt;"-")*1)=0,
    "No Data",
    IF(COUNTIF(L1864:O1864,INDEX(_xlfn._xlws.FILTER(L1864:O1864,TRIM(L1864:O1864)&lt;&gt;"-"),1))=SUMPRODUCT((TRIM(L1864:O1864)&lt;&gt;"-")*1),
    "No Change",
    "Change"))</f>
        <v>No Change</v>
      </c>
      <c r="R1864" s="159"/>
      <c r="S1864" s="111"/>
    </row>
    <row r="1865" spans="1:19" x14ac:dyDescent="0.3">
      <c r="A1865" t="s">
        <v>701</v>
      </c>
      <c r="B1865" t="s">
        <v>1137</v>
      </c>
      <c r="C1865" s="160" t="str">
        <f>TRIM(CLEAN(TEXT(IFERROR(INDEX('Snakeden MR'!$B$4:$C$3028,MATCH($A1865,'Snakeden MR'!$C$4:$C$3028,0),1),"-"),"@")))</f>
        <v>-</v>
      </c>
      <c r="D1865" s="147" t="str">
        <f>TRIM(CLEAN(TEXT(IFERROR(INDEX('Snakeden MR'!$I$4:$J$3028,MATCH($A1865,'Snakeden MR'!$J$4:$J$3028,0),1),"-"),"@")))</f>
        <v>-</v>
      </c>
      <c r="E1865" s="147" t="str">
        <f>TRIM(CLEAN(TEXT(IFERROR(INDEX('Snakeden MR'!$P$4:$Q$3028,MATCH($A1865,'Snakeden MR'!$Q$4:$Q$3028,0),1),"-"),"@")))</f>
        <v>-</v>
      </c>
      <c r="F1865" s="147" t="str">
        <f>TRIM(CLEAN(TEXT(IFERROR(INDEX('Snakeden MR'!$W$4:$X$3028,MATCH($A1865,'Snakeden MR'!$X$4:$X$3028,0),1),"-"),"@")))</f>
        <v>-</v>
      </c>
      <c r="G1865" s="159" t="str">
        <f t="shared" si="58"/>
        <v>Not Found</v>
      </c>
      <c r="H1865" t="str" cm="1">
        <f t="array" ref="H1865">IF(SUMPRODUCT((TRIM(C1865:F1865)&lt;&gt;"-")*1)=0,
    "No Data",
    IF(COUNTIF(C1865:F1865,INDEX(_xlfn._xlws.FILTER(C1865:F1865,TRIM(C1865:F1865)&lt;&gt;"-"),1))=SUMPRODUCT((TRIM(C1865:F1865)&lt;&gt;"-")*1),
    "No Change",
    "Change"))</f>
        <v>No Data</v>
      </c>
      <c r="I1865" s="159"/>
      <c r="J1865"/>
      <c r="K1865" s="163"/>
      <c r="L1865" s="147" t="str">
        <f>TRIM(CLEAN(TEXT(IFERROR(INDEX('Glade MR'!$B$4:$C$3000,MATCH($A1865,'Glade MR'!$C$4:$C$3000,0),1),"-"),"@")))</f>
        <v>-</v>
      </c>
      <c r="M1865" s="147" t="str">
        <f>TRIM(CLEAN(TEXT(IFERROR(INDEX('Glade MR'!$I$4:$J$3000,MATCH($A1865,'Glade MR'!$J$4:$J$3000,0),1),"-"),"@")))</f>
        <v>Pool 5</v>
      </c>
      <c r="N1865" s="147" t="str">
        <f>TRIM(CLEAN(TEXT(IFERROR(INDEX('Glade MR'!$P$4:$Q$3000,MATCH($A1865,'Glade MR'!$Q$4:$Q$3000,0),1),"-"),"@")))</f>
        <v>Pool 5</v>
      </c>
      <c r="O1865" s="147" t="str">
        <f>TRIM(CLEAN(TEXT(IFERROR(INDEX('Glade MR'!$W$4:$X$3000,MATCH($A1865,'Glade MR'!$X$4:$X$3000,0),1),"-"),"@")))</f>
        <v>Pool 5</v>
      </c>
      <c r="P1865" s="159" t="str">
        <f t="shared" si="59"/>
        <v>Found</v>
      </c>
      <c r="Q1865" t="str" cm="1">
        <f t="array" ref="Q1865">IF(SUMPRODUCT((TRIM(L1865:O1865)&lt;&gt;"-")*1)=0,
    "No Data",
    IF(COUNTIF(L1865:O1865,INDEX(_xlfn._xlws.FILTER(L1865:O1865,TRIM(L1865:O1865)&lt;&gt;"-"),1))=SUMPRODUCT((TRIM(L1865:O1865)&lt;&gt;"-")*1),
    "No Change",
    "Change"))</f>
        <v>No Change</v>
      </c>
      <c r="R1865" s="159"/>
      <c r="S1865" s="111"/>
    </row>
    <row r="1866" spans="1:19" x14ac:dyDescent="0.3">
      <c r="A1866" t="s">
        <v>2434</v>
      </c>
      <c r="B1866" t="s">
        <v>1145</v>
      </c>
      <c r="C1866" s="160" t="str">
        <f>TRIM(CLEAN(TEXT(IFERROR(INDEX('Snakeden MR'!$B$4:$C$3028,MATCH($A1866,'Snakeden MR'!$C$4:$C$3028,0),1),"-"),"@")))</f>
        <v>-</v>
      </c>
      <c r="D1866" s="147" t="str">
        <f>TRIM(CLEAN(TEXT(IFERROR(INDEX('Snakeden MR'!$I$4:$J$3028,MATCH($A1866,'Snakeden MR'!$J$4:$J$3028,0),1),"-"),"@")))</f>
        <v>-</v>
      </c>
      <c r="E1866" s="147" t="str">
        <f>TRIM(CLEAN(TEXT(IFERROR(INDEX('Snakeden MR'!$P$4:$Q$3028,MATCH($A1866,'Snakeden MR'!$Q$4:$Q$3028,0),1),"-"),"@")))</f>
        <v>-</v>
      </c>
      <c r="F1866" s="147" t="str">
        <f>TRIM(CLEAN(TEXT(IFERROR(INDEX('Snakeden MR'!$W$4:$X$3028,MATCH($A1866,'Snakeden MR'!$X$4:$X$3028,0),1),"-"),"@")))</f>
        <v>-</v>
      </c>
      <c r="G1866" s="159" t="str">
        <f t="shared" si="58"/>
        <v>Not Found</v>
      </c>
      <c r="H1866" t="str" cm="1">
        <f t="array" ref="H1866">IF(SUMPRODUCT((TRIM(C1866:F1866)&lt;&gt;"-")*1)=0,
    "No Data",
    IF(COUNTIF(C1866:F1866,INDEX(_xlfn._xlws.FILTER(C1866:F1866,TRIM(C1866:F1866)&lt;&gt;"-"),1))=SUMPRODUCT((TRIM(C1866:F1866)&lt;&gt;"-")*1),
    "No Change",
    "Change"))</f>
        <v>No Data</v>
      </c>
      <c r="I1866" s="159"/>
      <c r="J1866"/>
      <c r="K1866" s="163"/>
      <c r="L1866" s="147" t="str">
        <f>TRIM(CLEAN(TEXT(IFERROR(INDEX('Glade MR'!$B$4:$C$3000,MATCH($A1866,'Glade MR'!$C$4:$C$3000,0),1),"-"),"@")))</f>
        <v>-</v>
      </c>
      <c r="M1866" s="147" t="str">
        <f>TRIM(CLEAN(TEXT(IFERROR(INDEX('Glade MR'!$I$4:$J$3000,MATCH($A1866,'Glade MR'!$J$4:$J$3000,0),1),"-"),"@")))</f>
        <v>-</v>
      </c>
      <c r="N1866" s="147" t="str">
        <f>TRIM(CLEAN(TEXT(IFERROR(INDEX('Glade MR'!$P$4:$Q$3000,MATCH($A1866,'Glade MR'!$Q$4:$Q$3000,0),1),"-"),"@")))</f>
        <v>-</v>
      </c>
      <c r="O1866" s="147" t="str">
        <f>TRIM(CLEAN(TEXT(IFERROR(INDEX('Glade MR'!$W$4:$X$3000,MATCH($A1866,'Glade MR'!$X$4:$X$3000,0),1),"-"),"@")))</f>
        <v>-</v>
      </c>
      <c r="P1866" s="159" t="str">
        <f t="shared" si="59"/>
        <v>Not Found</v>
      </c>
      <c r="Q1866" t="str" cm="1">
        <f t="array" ref="Q1866">IF(SUMPRODUCT((TRIM(L1866:O1866)&lt;&gt;"-")*1)=0,
    "No Data",
    IF(COUNTIF(L1866:O1866,INDEX(_xlfn._xlws.FILTER(L1866:O1866,TRIM(L1866:O1866)&lt;&gt;"-"),1))=SUMPRODUCT((TRIM(L1866:O1866)&lt;&gt;"-")*1),
    "No Change",
    "Change"))</f>
        <v>No Data</v>
      </c>
      <c r="R1866" s="159"/>
      <c r="S1866" s="111"/>
    </row>
    <row r="1867" spans="1:19" x14ac:dyDescent="0.3">
      <c r="A1867" t="s">
        <v>2435</v>
      </c>
      <c r="B1867" t="s">
        <v>1145</v>
      </c>
      <c r="C1867" s="160" t="str">
        <f>TRIM(CLEAN(TEXT(IFERROR(INDEX('Snakeden MR'!$B$4:$C$3028,MATCH($A1867,'Snakeden MR'!$C$4:$C$3028,0),1),"-"),"@")))</f>
        <v>-</v>
      </c>
      <c r="D1867" s="147" t="str">
        <f>TRIM(CLEAN(TEXT(IFERROR(INDEX('Snakeden MR'!$I$4:$J$3028,MATCH($A1867,'Snakeden MR'!$J$4:$J$3028,0),1),"-"),"@")))</f>
        <v>-</v>
      </c>
      <c r="E1867" s="147" t="str">
        <f>TRIM(CLEAN(TEXT(IFERROR(INDEX('Snakeden MR'!$P$4:$Q$3028,MATCH($A1867,'Snakeden MR'!$Q$4:$Q$3028,0),1),"-"),"@")))</f>
        <v>-</v>
      </c>
      <c r="F1867" s="147" t="str">
        <f>TRIM(CLEAN(TEXT(IFERROR(INDEX('Snakeden MR'!$W$4:$X$3028,MATCH($A1867,'Snakeden MR'!$X$4:$X$3028,0),1),"-"),"@")))</f>
        <v>-</v>
      </c>
      <c r="G1867" s="159" t="str">
        <f t="shared" si="58"/>
        <v>Not Found</v>
      </c>
      <c r="H1867" t="str" cm="1">
        <f t="array" ref="H1867">IF(SUMPRODUCT((TRIM(C1867:F1867)&lt;&gt;"-")*1)=0,
    "No Data",
    IF(COUNTIF(C1867:F1867,INDEX(_xlfn._xlws.FILTER(C1867:F1867,TRIM(C1867:F1867)&lt;&gt;"-"),1))=SUMPRODUCT((TRIM(C1867:F1867)&lt;&gt;"-")*1),
    "No Change",
    "Change"))</f>
        <v>No Data</v>
      </c>
      <c r="I1867" s="159"/>
      <c r="J1867"/>
      <c r="K1867" s="163"/>
      <c r="L1867" s="147" t="str">
        <f>TRIM(CLEAN(TEXT(IFERROR(INDEX('Glade MR'!$B$4:$C$3000,MATCH($A1867,'Glade MR'!$C$4:$C$3000,0),1),"-"),"@")))</f>
        <v>-</v>
      </c>
      <c r="M1867" s="147" t="str">
        <f>TRIM(CLEAN(TEXT(IFERROR(INDEX('Glade MR'!$I$4:$J$3000,MATCH($A1867,'Glade MR'!$J$4:$J$3000,0),1),"-"),"@")))</f>
        <v>-</v>
      </c>
      <c r="N1867" s="147" t="str">
        <f>TRIM(CLEAN(TEXT(IFERROR(INDEX('Glade MR'!$P$4:$Q$3000,MATCH($A1867,'Glade MR'!$Q$4:$Q$3000,0),1),"-"),"@")))</f>
        <v>-</v>
      </c>
      <c r="O1867" s="147" t="str">
        <f>TRIM(CLEAN(TEXT(IFERROR(INDEX('Glade MR'!$W$4:$X$3000,MATCH($A1867,'Glade MR'!$X$4:$X$3000,0),1),"-"),"@")))</f>
        <v>-</v>
      </c>
      <c r="P1867" s="159" t="str">
        <f t="shared" si="59"/>
        <v>Not Found</v>
      </c>
      <c r="Q1867" t="str" cm="1">
        <f t="array" ref="Q1867">IF(SUMPRODUCT((TRIM(L1867:O1867)&lt;&gt;"-")*1)=0,
    "No Data",
    IF(COUNTIF(L1867:O1867,INDEX(_xlfn._xlws.FILTER(L1867:O1867,TRIM(L1867:O1867)&lt;&gt;"-"),1))=SUMPRODUCT((TRIM(L1867:O1867)&lt;&gt;"-")*1),
    "No Change",
    "Change"))</f>
        <v>No Data</v>
      </c>
      <c r="R1867" s="159"/>
      <c r="S1867" s="111"/>
    </row>
    <row r="1868" spans="1:19" x14ac:dyDescent="0.3">
      <c r="A1868" t="s">
        <v>2436</v>
      </c>
      <c r="B1868" t="s">
        <v>1137</v>
      </c>
      <c r="C1868" s="160" t="str">
        <f>TRIM(CLEAN(TEXT(IFERROR(INDEX('Snakeden MR'!$B$4:$C$3028,MATCH($A1868,'Snakeden MR'!$C$4:$C$3028,0),1),"-"),"@")))</f>
        <v>-</v>
      </c>
      <c r="D1868" s="147" t="str">
        <f>TRIM(CLEAN(TEXT(IFERROR(INDEX('Snakeden MR'!$I$4:$J$3028,MATCH($A1868,'Snakeden MR'!$J$4:$J$3028,0),1),"-"),"@")))</f>
        <v>-</v>
      </c>
      <c r="E1868" s="147" t="str">
        <f>TRIM(CLEAN(TEXT(IFERROR(INDEX('Snakeden MR'!$P$4:$Q$3028,MATCH($A1868,'Snakeden MR'!$Q$4:$Q$3028,0),1),"-"),"@")))</f>
        <v>-</v>
      </c>
      <c r="F1868" s="147" t="str">
        <f>TRIM(CLEAN(TEXT(IFERROR(INDEX('Snakeden MR'!$W$4:$X$3028,MATCH($A1868,'Snakeden MR'!$X$4:$X$3028,0),1),"-"),"@")))</f>
        <v>-</v>
      </c>
      <c r="G1868" s="159" t="str">
        <f t="shared" si="58"/>
        <v>Not Found</v>
      </c>
      <c r="H1868" t="str" cm="1">
        <f t="array" ref="H1868">IF(SUMPRODUCT((TRIM(C1868:F1868)&lt;&gt;"-")*1)=0,
    "No Data",
    IF(COUNTIF(C1868:F1868,INDEX(_xlfn._xlws.FILTER(C1868:F1868,TRIM(C1868:F1868)&lt;&gt;"-"),1))=SUMPRODUCT((TRIM(C1868:F1868)&lt;&gt;"-")*1),
    "No Change",
    "Change"))</f>
        <v>No Data</v>
      </c>
      <c r="I1868" s="159"/>
      <c r="J1868"/>
      <c r="K1868" s="163"/>
      <c r="L1868" s="147" t="str">
        <f>TRIM(CLEAN(TEXT(IFERROR(INDEX('Glade MR'!$B$4:$C$3000,MATCH($A1868,'Glade MR'!$C$4:$C$3000,0),1),"-"),"@")))</f>
        <v>-</v>
      </c>
      <c r="M1868" s="147" t="str">
        <f>TRIM(CLEAN(TEXT(IFERROR(INDEX('Glade MR'!$I$4:$J$3000,MATCH($A1868,'Glade MR'!$J$4:$J$3000,0),1),"-"),"@")))</f>
        <v>-</v>
      </c>
      <c r="N1868" s="147" t="str">
        <f>TRIM(CLEAN(TEXT(IFERROR(INDEX('Glade MR'!$P$4:$Q$3000,MATCH($A1868,'Glade MR'!$Q$4:$Q$3000,0),1),"-"),"@")))</f>
        <v>-</v>
      </c>
      <c r="O1868" s="147" t="str">
        <f>TRIM(CLEAN(TEXT(IFERROR(INDEX('Glade MR'!$W$4:$X$3000,MATCH($A1868,'Glade MR'!$X$4:$X$3000,0),1),"-"),"@")))</f>
        <v>-</v>
      </c>
      <c r="P1868" s="159" t="str">
        <f t="shared" si="59"/>
        <v>Not Found</v>
      </c>
      <c r="Q1868" t="str" cm="1">
        <f t="array" ref="Q1868">IF(SUMPRODUCT((TRIM(L1868:O1868)&lt;&gt;"-")*1)=0,
    "No Data",
    IF(COUNTIF(L1868:O1868,INDEX(_xlfn._xlws.FILTER(L1868:O1868,TRIM(L1868:O1868)&lt;&gt;"-"),1))=SUMPRODUCT((TRIM(L1868:O1868)&lt;&gt;"-")*1),
    "No Change",
    "Change"))</f>
        <v>No Data</v>
      </c>
      <c r="R1868" s="159"/>
      <c r="S1868" s="111"/>
    </row>
    <row r="1869" spans="1:19" x14ac:dyDescent="0.3">
      <c r="A1869" t="s">
        <v>2437</v>
      </c>
      <c r="B1869" t="s">
        <v>1145</v>
      </c>
      <c r="C1869" s="160" t="str">
        <f>TRIM(CLEAN(TEXT(IFERROR(INDEX('Snakeden MR'!$B$4:$C$3028,MATCH($A1869,'Snakeden MR'!$C$4:$C$3028,0),1),"-"),"@")))</f>
        <v>-</v>
      </c>
      <c r="D1869" s="147" t="str">
        <f>TRIM(CLEAN(TEXT(IFERROR(INDEX('Snakeden MR'!$I$4:$J$3028,MATCH($A1869,'Snakeden MR'!$J$4:$J$3028,0),1),"-"),"@")))</f>
        <v>-</v>
      </c>
      <c r="E1869" s="147" t="str">
        <f>TRIM(CLEAN(TEXT(IFERROR(INDEX('Snakeden MR'!$P$4:$Q$3028,MATCH($A1869,'Snakeden MR'!$Q$4:$Q$3028,0),1),"-"),"@")))</f>
        <v>-</v>
      </c>
      <c r="F1869" s="147" t="str">
        <f>TRIM(CLEAN(TEXT(IFERROR(INDEX('Snakeden MR'!$W$4:$X$3028,MATCH($A1869,'Snakeden MR'!$X$4:$X$3028,0),1),"-"),"@")))</f>
        <v>-</v>
      </c>
      <c r="G1869" s="159" t="str">
        <f t="shared" si="58"/>
        <v>Not Found</v>
      </c>
      <c r="H1869" t="str" cm="1">
        <f t="array" ref="H1869">IF(SUMPRODUCT((TRIM(C1869:F1869)&lt;&gt;"-")*1)=0,
    "No Data",
    IF(COUNTIF(C1869:F1869,INDEX(_xlfn._xlws.FILTER(C1869:F1869,TRIM(C1869:F1869)&lt;&gt;"-"),1))=SUMPRODUCT((TRIM(C1869:F1869)&lt;&gt;"-")*1),
    "No Change",
    "Change"))</f>
        <v>No Data</v>
      </c>
      <c r="I1869" s="159"/>
      <c r="J1869"/>
      <c r="K1869" s="163"/>
      <c r="L1869" s="147" t="str">
        <f>TRIM(CLEAN(TEXT(IFERROR(INDEX('Glade MR'!$B$4:$C$3000,MATCH($A1869,'Glade MR'!$C$4:$C$3000,0),1),"-"),"@")))</f>
        <v>-</v>
      </c>
      <c r="M1869" s="147" t="str">
        <f>TRIM(CLEAN(TEXT(IFERROR(INDEX('Glade MR'!$I$4:$J$3000,MATCH($A1869,'Glade MR'!$J$4:$J$3000,0),1),"-"),"@")))</f>
        <v>-</v>
      </c>
      <c r="N1869" s="147" t="str">
        <f>TRIM(CLEAN(TEXT(IFERROR(INDEX('Glade MR'!$P$4:$Q$3000,MATCH($A1869,'Glade MR'!$Q$4:$Q$3000,0),1),"-"),"@")))</f>
        <v>-</v>
      </c>
      <c r="O1869" s="147" t="str">
        <f>TRIM(CLEAN(TEXT(IFERROR(INDEX('Glade MR'!$W$4:$X$3000,MATCH($A1869,'Glade MR'!$X$4:$X$3000,0),1),"-"),"@")))</f>
        <v>-</v>
      </c>
      <c r="P1869" s="159" t="str">
        <f t="shared" si="59"/>
        <v>Not Found</v>
      </c>
      <c r="Q1869" t="str" cm="1">
        <f t="array" ref="Q1869">IF(SUMPRODUCT((TRIM(L1869:O1869)&lt;&gt;"-")*1)=0,
    "No Data",
    IF(COUNTIF(L1869:O1869,INDEX(_xlfn._xlws.FILTER(L1869:O1869,TRIM(L1869:O1869)&lt;&gt;"-"),1))=SUMPRODUCT((TRIM(L1869:O1869)&lt;&gt;"-")*1),
    "No Change",
    "Change"))</f>
        <v>No Data</v>
      </c>
      <c r="R1869" s="159"/>
      <c r="S1869" s="111"/>
    </row>
    <row r="1870" spans="1:19" x14ac:dyDescent="0.3">
      <c r="A1870" t="s">
        <v>2438</v>
      </c>
      <c r="B1870" t="s">
        <v>1137</v>
      </c>
      <c r="C1870" s="160" t="str">
        <f>TRIM(CLEAN(TEXT(IFERROR(INDEX('Snakeden MR'!$B$4:$C$3028,MATCH($A1870,'Snakeden MR'!$C$4:$C$3028,0),1),"-"),"@")))</f>
        <v>-</v>
      </c>
      <c r="D1870" s="147" t="str">
        <f>TRIM(CLEAN(TEXT(IFERROR(INDEX('Snakeden MR'!$I$4:$J$3028,MATCH($A1870,'Snakeden MR'!$J$4:$J$3028,0),1),"-"),"@")))</f>
        <v>-</v>
      </c>
      <c r="E1870" s="147" t="str">
        <f>TRIM(CLEAN(TEXT(IFERROR(INDEX('Snakeden MR'!$P$4:$Q$3028,MATCH($A1870,'Snakeden MR'!$Q$4:$Q$3028,0),1),"-"),"@")))</f>
        <v>-</v>
      </c>
      <c r="F1870" s="147" t="str">
        <f>TRIM(CLEAN(TEXT(IFERROR(INDEX('Snakeden MR'!$W$4:$X$3028,MATCH($A1870,'Snakeden MR'!$X$4:$X$3028,0),1),"-"),"@")))</f>
        <v>-</v>
      </c>
      <c r="G1870" s="159" t="str">
        <f t="shared" si="58"/>
        <v>Not Found</v>
      </c>
      <c r="H1870" t="str" cm="1">
        <f t="array" ref="H1870">IF(SUMPRODUCT((TRIM(C1870:F1870)&lt;&gt;"-")*1)=0,
    "No Data",
    IF(COUNTIF(C1870:F1870,INDEX(_xlfn._xlws.FILTER(C1870:F1870,TRIM(C1870:F1870)&lt;&gt;"-"),1))=SUMPRODUCT((TRIM(C1870:F1870)&lt;&gt;"-")*1),
    "No Change",
    "Change"))</f>
        <v>No Data</v>
      </c>
      <c r="I1870" s="159"/>
      <c r="J1870"/>
      <c r="K1870" s="163"/>
      <c r="L1870" s="147" t="str">
        <f>TRIM(CLEAN(TEXT(IFERROR(INDEX('Glade MR'!$B$4:$C$3000,MATCH($A1870,'Glade MR'!$C$4:$C$3000,0),1),"-"),"@")))</f>
        <v>-</v>
      </c>
      <c r="M1870" s="147" t="str">
        <f>TRIM(CLEAN(TEXT(IFERROR(INDEX('Glade MR'!$I$4:$J$3000,MATCH($A1870,'Glade MR'!$J$4:$J$3000,0),1),"-"),"@")))</f>
        <v>-</v>
      </c>
      <c r="N1870" s="147" t="str">
        <f>TRIM(CLEAN(TEXT(IFERROR(INDEX('Glade MR'!$P$4:$Q$3000,MATCH($A1870,'Glade MR'!$Q$4:$Q$3000,0),1),"-"),"@")))</f>
        <v>-</v>
      </c>
      <c r="O1870" s="147" t="str">
        <f>TRIM(CLEAN(TEXT(IFERROR(INDEX('Glade MR'!$W$4:$X$3000,MATCH($A1870,'Glade MR'!$X$4:$X$3000,0),1),"-"),"@")))</f>
        <v>-</v>
      </c>
      <c r="P1870" s="159" t="str">
        <f t="shared" si="59"/>
        <v>Not Found</v>
      </c>
      <c r="Q1870" t="str" cm="1">
        <f t="array" ref="Q1870">IF(SUMPRODUCT((TRIM(L1870:O1870)&lt;&gt;"-")*1)=0,
    "No Data",
    IF(COUNTIF(L1870:O1870,INDEX(_xlfn._xlws.FILTER(L1870:O1870,TRIM(L1870:O1870)&lt;&gt;"-"),1))=SUMPRODUCT((TRIM(L1870:O1870)&lt;&gt;"-")*1),
    "No Change",
    "Change"))</f>
        <v>No Data</v>
      </c>
      <c r="R1870" s="159"/>
      <c r="S1870" s="111"/>
    </row>
    <row r="1871" spans="1:19" x14ac:dyDescent="0.3">
      <c r="A1871" t="s">
        <v>2439</v>
      </c>
      <c r="B1871" t="s">
        <v>1145</v>
      </c>
      <c r="C1871" s="160" t="str">
        <f>TRIM(CLEAN(TEXT(IFERROR(INDEX('Snakeden MR'!$B$4:$C$3028,MATCH($A1871,'Snakeden MR'!$C$4:$C$3028,0),1),"-"),"@")))</f>
        <v>-</v>
      </c>
      <c r="D1871" s="147" t="str">
        <f>TRIM(CLEAN(TEXT(IFERROR(INDEX('Snakeden MR'!$I$4:$J$3028,MATCH($A1871,'Snakeden MR'!$J$4:$J$3028,0),1),"-"),"@")))</f>
        <v>-</v>
      </c>
      <c r="E1871" s="147" t="str">
        <f>TRIM(CLEAN(TEXT(IFERROR(INDEX('Snakeden MR'!$P$4:$Q$3028,MATCH($A1871,'Snakeden MR'!$Q$4:$Q$3028,0),1),"-"),"@")))</f>
        <v>-</v>
      </c>
      <c r="F1871" s="147" t="str">
        <f>TRIM(CLEAN(TEXT(IFERROR(INDEX('Snakeden MR'!$W$4:$X$3028,MATCH($A1871,'Snakeden MR'!$X$4:$X$3028,0),1),"-"),"@")))</f>
        <v>-</v>
      </c>
      <c r="G1871" s="159" t="str">
        <f t="shared" si="58"/>
        <v>Not Found</v>
      </c>
      <c r="H1871" t="str" cm="1">
        <f t="array" ref="H1871">IF(SUMPRODUCT((TRIM(C1871:F1871)&lt;&gt;"-")*1)=0,
    "No Data",
    IF(COUNTIF(C1871:F1871,INDEX(_xlfn._xlws.FILTER(C1871:F1871,TRIM(C1871:F1871)&lt;&gt;"-"),1))=SUMPRODUCT((TRIM(C1871:F1871)&lt;&gt;"-")*1),
    "No Change",
    "Change"))</f>
        <v>No Data</v>
      </c>
      <c r="I1871" s="159"/>
      <c r="J1871"/>
      <c r="K1871" s="163"/>
      <c r="L1871" s="147" t="str">
        <f>TRIM(CLEAN(TEXT(IFERROR(INDEX('Glade MR'!$B$4:$C$3000,MATCH($A1871,'Glade MR'!$C$4:$C$3000,0),1),"-"),"@")))</f>
        <v>-</v>
      </c>
      <c r="M1871" s="147" t="str">
        <f>TRIM(CLEAN(TEXT(IFERROR(INDEX('Glade MR'!$I$4:$J$3000,MATCH($A1871,'Glade MR'!$J$4:$J$3000,0),1),"-"),"@")))</f>
        <v>-</v>
      </c>
      <c r="N1871" s="147" t="str">
        <f>TRIM(CLEAN(TEXT(IFERROR(INDEX('Glade MR'!$P$4:$Q$3000,MATCH($A1871,'Glade MR'!$Q$4:$Q$3000,0),1),"-"),"@")))</f>
        <v>-</v>
      </c>
      <c r="O1871" s="147" t="str">
        <f>TRIM(CLEAN(TEXT(IFERROR(INDEX('Glade MR'!$W$4:$X$3000,MATCH($A1871,'Glade MR'!$X$4:$X$3000,0),1),"-"),"@")))</f>
        <v>-</v>
      </c>
      <c r="P1871" s="159" t="str">
        <f t="shared" si="59"/>
        <v>Not Found</v>
      </c>
      <c r="Q1871" t="str" cm="1">
        <f t="array" ref="Q1871">IF(SUMPRODUCT((TRIM(L1871:O1871)&lt;&gt;"-")*1)=0,
    "No Data",
    IF(COUNTIF(L1871:O1871,INDEX(_xlfn._xlws.FILTER(L1871:O1871,TRIM(L1871:O1871)&lt;&gt;"-"),1))=SUMPRODUCT((TRIM(L1871:O1871)&lt;&gt;"-")*1),
    "No Change",
    "Change"))</f>
        <v>No Data</v>
      </c>
      <c r="R1871" s="159"/>
      <c r="S1871" s="111"/>
    </row>
    <row r="1872" spans="1:19" x14ac:dyDescent="0.3">
      <c r="A1872" t="s">
        <v>2440</v>
      </c>
      <c r="B1872" t="s">
        <v>1145</v>
      </c>
      <c r="C1872" s="160" t="str">
        <f>TRIM(CLEAN(TEXT(IFERROR(INDEX('Snakeden MR'!$B$4:$C$3028,MATCH($A1872,'Snakeden MR'!$C$4:$C$3028,0),1),"-"),"@")))</f>
        <v>-</v>
      </c>
      <c r="D1872" s="147" t="str">
        <f>TRIM(CLEAN(TEXT(IFERROR(INDEX('Snakeden MR'!$I$4:$J$3028,MATCH($A1872,'Snakeden MR'!$J$4:$J$3028,0),1),"-"),"@")))</f>
        <v>-</v>
      </c>
      <c r="E1872" s="147" t="str">
        <f>TRIM(CLEAN(TEXT(IFERROR(INDEX('Snakeden MR'!$P$4:$Q$3028,MATCH($A1872,'Snakeden MR'!$Q$4:$Q$3028,0),1),"-"),"@")))</f>
        <v>-</v>
      </c>
      <c r="F1872" s="147" t="str">
        <f>TRIM(CLEAN(TEXT(IFERROR(INDEX('Snakeden MR'!$W$4:$X$3028,MATCH($A1872,'Snakeden MR'!$X$4:$X$3028,0),1),"-"),"@")))</f>
        <v>-</v>
      </c>
      <c r="G1872" s="159" t="str">
        <f t="shared" si="58"/>
        <v>Not Found</v>
      </c>
      <c r="H1872" t="str" cm="1">
        <f t="array" ref="H1872">IF(SUMPRODUCT((TRIM(C1872:F1872)&lt;&gt;"-")*1)=0,
    "No Data",
    IF(COUNTIF(C1872:F1872,INDEX(_xlfn._xlws.FILTER(C1872:F1872,TRIM(C1872:F1872)&lt;&gt;"-"),1))=SUMPRODUCT((TRIM(C1872:F1872)&lt;&gt;"-")*1),
    "No Change",
    "Change"))</f>
        <v>No Data</v>
      </c>
      <c r="I1872" s="159"/>
      <c r="J1872"/>
      <c r="K1872" s="163"/>
      <c r="L1872" s="147" t="str">
        <f>TRIM(CLEAN(TEXT(IFERROR(INDEX('Glade MR'!$B$4:$C$3000,MATCH($A1872,'Glade MR'!$C$4:$C$3000,0),1),"-"),"@")))</f>
        <v>-</v>
      </c>
      <c r="M1872" s="147" t="str">
        <f>TRIM(CLEAN(TEXT(IFERROR(INDEX('Glade MR'!$I$4:$J$3000,MATCH($A1872,'Glade MR'!$J$4:$J$3000,0),1),"-"),"@")))</f>
        <v>-</v>
      </c>
      <c r="N1872" s="147" t="str">
        <f>TRIM(CLEAN(TEXT(IFERROR(INDEX('Glade MR'!$P$4:$Q$3000,MATCH($A1872,'Glade MR'!$Q$4:$Q$3000,0),1),"-"),"@")))</f>
        <v>-</v>
      </c>
      <c r="O1872" s="147" t="str">
        <f>TRIM(CLEAN(TEXT(IFERROR(INDEX('Glade MR'!$W$4:$X$3000,MATCH($A1872,'Glade MR'!$X$4:$X$3000,0),1),"-"),"@")))</f>
        <v>-</v>
      </c>
      <c r="P1872" s="159" t="str">
        <f t="shared" si="59"/>
        <v>Not Found</v>
      </c>
      <c r="Q1872" t="str" cm="1">
        <f t="array" ref="Q1872">IF(SUMPRODUCT((TRIM(L1872:O1872)&lt;&gt;"-")*1)=0,
    "No Data",
    IF(COUNTIF(L1872:O1872,INDEX(_xlfn._xlws.FILTER(L1872:O1872,TRIM(L1872:O1872)&lt;&gt;"-"),1))=SUMPRODUCT((TRIM(L1872:O1872)&lt;&gt;"-")*1),
    "No Change",
    "Change"))</f>
        <v>No Data</v>
      </c>
      <c r="R1872" s="159"/>
      <c r="S1872" s="111"/>
    </row>
    <row r="1873" spans="1:19" x14ac:dyDescent="0.3">
      <c r="A1873" t="s">
        <v>2441</v>
      </c>
      <c r="B1873" t="s">
        <v>1145</v>
      </c>
      <c r="C1873" s="160" t="str">
        <f>TRIM(CLEAN(TEXT(IFERROR(INDEX('Snakeden MR'!$B$4:$C$3028,MATCH($A1873,'Snakeden MR'!$C$4:$C$3028,0),1),"-"),"@")))</f>
        <v>-</v>
      </c>
      <c r="D1873" s="147" t="str">
        <f>TRIM(CLEAN(TEXT(IFERROR(INDEX('Snakeden MR'!$I$4:$J$3028,MATCH($A1873,'Snakeden MR'!$J$4:$J$3028,0),1),"-"),"@")))</f>
        <v>-</v>
      </c>
      <c r="E1873" s="147" t="str">
        <f>TRIM(CLEAN(TEXT(IFERROR(INDEX('Snakeden MR'!$P$4:$Q$3028,MATCH($A1873,'Snakeden MR'!$Q$4:$Q$3028,0),1),"-"),"@")))</f>
        <v>-</v>
      </c>
      <c r="F1873" s="147" t="str">
        <f>TRIM(CLEAN(TEXT(IFERROR(INDEX('Snakeden MR'!$W$4:$X$3028,MATCH($A1873,'Snakeden MR'!$X$4:$X$3028,0),1),"-"),"@")))</f>
        <v>-</v>
      </c>
      <c r="G1873" s="159" t="str">
        <f t="shared" si="58"/>
        <v>Not Found</v>
      </c>
      <c r="H1873" t="str" cm="1">
        <f t="array" ref="H1873">IF(SUMPRODUCT((TRIM(C1873:F1873)&lt;&gt;"-")*1)=0,
    "No Data",
    IF(COUNTIF(C1873:F1873,INDEX(_xlfn._xlws.FILTER(C1873:F1873,TRIM(C1873:F1873)&lt;&gt;"-"),1))=SUMPRODUCT((TRIM(C1873:F1873)&lt;&gt;"-")*1),
    "No Change",
    "Change"))</f>
        <v>No Data</v>
      </c>
      <c r="I1873" s="159"/>
      <c r="J1873"/>
      <c r="K1873" s="163"/>
      <c r="L1873" s="147" t="str">
        <f>TRIM(CLEAN(TEXT(IFERROR(INDEX('Glade MR'!$B$4:$C$3000,MATCH($A1873,'Glade MR'!$C$4:$C$3000,0),1),"-"),"@")))</f>
        <v>-</v>
      </c>
      <c r="M1873" s="147" t="str">
        <f>TRIM(CLEAN(TEXT(IFERROR(INDEX('Glade MR'!$I$4:$J$3000,MATCH($A1873,'Glade MR'!$J$4:$J$3000,0),1),"-"),"@")))</f>
        <v>-</v>
      </c>
      <c r="N1873" s="147" t="str">
        <f>TRIM(CLEAN(TEXT(IFERROR(INDEX('Glade MR'!$P$4:$Q$3000,MATCH($A1873,'Glade MR'!$Q$4:$Q$3000,0),1),"-"),"@")))</f>
        <v>-</v>
      </c>
      <c r="O1873" s="147" t="str">
        <f>TRIM(CLEAN(TEXT(IFERROR(INDEX('Glade MR'!$W$4:$X$3000,MATCH($A1873,'Glade MR'!$X$4:$X$3000,0),1),"-"),"@")))</f>
        <v>-</v>
      </c>
      <c r="P1873" s="159" t="str">
        <f t="shared" si="59"/>
        <v>Not Found</v>
      </c>
      <c r="Q1873" t="str" cm="1">
        <f t="array" ref="Q1873">IF(SUMPRODUCT((TRIM(L1873:O1873)&lt;&gt;"-")*1)=0,
    "No Data",
    IF(COUNTIF(L1873:O1873,INDEX(_xlfn._xlws.FILTER(L1873:O1873,TRIM(L1873:O1873)&lt;&gt;"-"),1))=SUMPRODUCT((TRIM(L1873:O1873)&lt;&gt;"-")*1),
    "No Change",
    "Change"))</f>
        <v>No Data</v>
      </c>
      <c r="R1873" s="159"/>
      <c r="S1873" s="111"/>
    </row>
    <row r="1874" spans="1:19" x14ac:dyDescent="0.3">
      <c r="A1874" t="s">
        <v>2442</v>
      </c>
      <c r="B1874" t="s">
        <v>1137</v>
      </c>
      <c r="C1874" s="160" t="str">
        <f>TRIM(CLEAN(TEXT(IFERROR(INDEX('Snakeden MR'!$B$4:$C$3028,MATCH($A1874,'Snakeden MR'!$C$4:$C$3028,0),1),"-"),"@")))</f>
        <v>-</v>
      </c>
      <c r="D1874" s="147" t="str">
        <f>TRIM(CLEAN(TEXT(IFERROR(INDEX('Snakeden MR'!$I$4:$J$3028,MATCH($A1874,'Snakeden MR'!$J$4:$J$3028,0),1),"-"),"@")))</f>
        <v>-</v>
      </c>
      <c r="E1874" s="147" t="str">
        <f>TRIM(CLEAN(TEXT(IFERROR(INDEX('Snakeden MR'!$P$4:$Q$3028,MATCH($A1874,'Snakeden MR'!$Q$4:$Q$3028,0),1),"-"),"@")))</f>
        <v>-</v>
      </c>
      <c r="F1874" s="147" t="str">
        <f>TRIM(CLEAN(TEXT(IFERROR(INDEX('Snakeden MR'!$W$4:$X$3028,MATCH($A1874,'Snakeden MR'!$X$4:$X$3028,0),1),"-"),"@")))</f>
        <v>-</v>
      </c>
      <c r="G1874" s="159" t="str">
        <f t="shared" si="58"/>
        <v>Not Found</v>
      </c>
      <c r="H1874" t="str" cm="1">
        <f t="array" ref="H1874">IF(SUMPRODUCT((TRIM(C1874:F1874)&lt;&gt;"-")*1)=0,
    "No Data",
    IF(COUNTIF(C1874:F1874,INDEX(_xlfn._xlws.FILTER(C1874:F1874,TRIM(C1874:F1874)&lt;&gt;"-"),1))=SUMPRODUCT((TRIM(C1874:F1874)&lt;&gt;"-")*1),
    "No Change",
    "Change"))</f>
        <v>No Data</v>
      </c>
      <c r="I1874" s="159"/>
      <c r="J1874"/>
      <c r="K1874" s="163"/>
      <c r="L1874" s="147" t="str">
        <f>TRIM(CLEAN(TEXT(IFERROR(INDEX('Glade MR'!$B$4:$C$3000,MATCH($A1874,'Glade MR'!$C$4:$C$3000,0),1),"-"),"@")))</f>
        <v>-</v>
      </c>
      <c r="M1874" s="147" t="str">
        <f>TRIM(CLEAN(TEXT(IFERROR(INDEX('Glade MR'!$I$4:$J$3000,MATCH($A1874,'Glade MR'!$J$4:$J$3000,0),1),"-"),"@")))</f>
        <v>-</v>
      </c>
      <c r="N1874" s="147" t="str">
        <f>TRIM(CLEAN(TEXT(IFERROR(INDEX('Glade MR'!$P$4:$Q$3000,MATCH($A1874,'Glade MR'!$Q$4:$Q$3000,0),1),"-"),"@")))</f>
        <v>-</v>
      </c>
      <c r="O1874" s="147" t="str">
        <f>TRIM(CLEAN(TEXT(IFERROR(INDEX('Glade MR'!$W$4:$X$3000,MATCH($A1874,'Glade MR'!$X$4:$X$3000,0),1),"-"),"@")))</f>
        <v>-</v>
      </c>
      <c r="P1874" s="159" t="str">
        <f t="shared" si="59"/>
        <v>Not Found</v>
      </c>
      <c r="Q1874" t="str" cm="1">
        <f t="array" ref="Q1874">IF(SUMPRODUCT((TRIM(L1874:O1874)&lt;&gt;"-")*1)=0,
    "No Data",
    IF(COUNTIF(L1874:O1874,INDEX(_xlfn._xlws.FILTER(L1874:O1874,TRIM(L1874:O1874)&lt;&gt;"-"),1))=SUMPRODUCT((TRIM(L1874:O1874)&lt;&gt;"-")*1),
    "No Change",
    "Change"))</f>
        <v>No Data</v>
      </c>
      <c r="R1874" s="159"/>
      <c r="S1874" s="111"/>
    </row>
    <row r="1875" spans="1:19" x14ac:dyDescent="0.3">
      <c r="A1875" t="s">
        <v>2443</v>
      </c>
      <c r="B1875" t="s">
        <v>1145</v>
      </c>
      <c r="C1875" s="160" t="str">
        <f>TRIM(CLEAN(TEXT(IFERROR(INDEX('Snakeden MR'!$B$4:$C$3028,MATCH($A1875,'Snakeden MR'!$C$4:$C$3028,0),1),"-"),"@")))</f>
        <v>-</v>
      </c>
      <c r="D1875" s="147" t="str">
        <f>TRIM(CLEAN(TEXT(IFERROR(INDEX('Snakeden MR'!$I$4:$J$3028,MATCH($A1875,'Snakeden MR'!$J$4:$J$3028,0),1),"-"),"@")))</f>
        <v>-</v>
      </c>
      <c r="E1875" s="147" t="str">
        <f>TRIM(CLEAN(TEXT(IFERROR(INDEX('Snakeden MR'!$P$4:$Q$3028,MATCH($A1875,'Snakeden MR'!$Q$4:$Q$3028,0),1),"-"),"@")))</f>
        <v>-</v>
      </c>
      <c r="F1875" s="147" t="str">
        <f>TRIM(CLEAN(TEXT(IFERROR(INDEX('Snakeden MR'!$W$4:$X$3028,MATCH($A1875,'Snakeden MR'!$X$4:$X$3028,0),1),"-"),"@")))</f>
        <v>-</v>
      </c>
      <c r="G1875" s="159" t="str">
        <f t="shared" si="58"/>
        <v>Not Found</v>
      </c>
      <c r="H1875" t="str" cm="1">
        <f t="array" ref="H1875">IF(SUMPRODUCT((TRIM(C1875:F1875)&lt;&gt;"-")*1)=0,
    "No Data",
    IF(COUNTIF(C1875:F1875,INDEX(_xlfn._xlws.FILTER(C1875:F1875,TRIM(C1875:F1875)&lt;&gt;"-"),1))=SUMPRODUCT((TRIM(C1875:F1875)&lt;&gt;"-")*1),
    "No Change",
    "Change"))</f>
        <v>No Data</v>
      </c>
      <c r="I1875" s="159"/>
      <c r="J1875"/>
      <c r="K1875" s="163"/>
      <c r="L1875" s="147" t="str">
        <f>TRIM(CLEAN(TEXT(IFERROR(INDEX('Glade MR'!$B$4:$C$3000,MATCH($A1875,'Glade MR'!$C$4:$C$3000,0),1),"-"),"@")))</f>
        <v>-</v>
      </c>
      <c r="M1875" s="147" t="str">
        <f>TRIM(CLEAN(TEXT(IFERROR(INDEX('Glade MR'!$I$4:$J$3000,MATCH($A1875,'Glade MR'!$J$4:$J$3000,0),1),"-"),"@")))</f>
        <v>-</v>
      </c>
      <c r="N1875" s="147" t="str">
        <f>TRIM(CLEAN(TEXT(IFERROR(INDEX('Glade MR'!$P$4:$Q$3000,MATCH($A1875,'Glade MR'!$Q$4:$Q$3000,0),1),"-"),"@")))</f>
        <v>-</v>
      </c>
      <c r="O1875" s="147" t="str">
        <f>TRIM(CLEAN(TEXT(IFERROR(INDEX('Glade MR'!$W$4:$X$3000,MATCH($A1875,'Glade MR'!$X$4:$X$3000,0),1),"-"),"@")))</f>
        <v>-</v>
      </c>
      <c r="P1875" s="159" t="str">
        <f t="shared" si="59"/>
        <v>Not Found</v>
      </c>
      <c r="Q1875" t="str" cm="1">
        <f t="array" ref="Q1875">IF(SUMPRODUCT((TRIM(L1875:O1875)&lt;&gt;"-")*1)=0,
    "No Data",
    IF(COUNTIF(L1875:O1875,INDEX(_xlfn._xlws.FILTER(L1875:O1875,TRIM(L1875:O1875)&lt;&gt;"-"),1))=SUMPRODUCT((TRIM(L1875:O1875)&lt;&gt;"-")*1),
    "No Change",
    "Change"))</f>
        <v>No Data</v>
      </c>
      <c r="R1875" s="159"/>
      <c r="S1875" s="111"/>
    </row>
    <row r="1876" spans="1:19" x14ac:dyDescent="0.3">
      <c r="A1876" t="s">
        <v>474</v>
      </c>
      <c r="B1876" t="s">
        <v>1137</v>
      </c>
      <c r="C1876" s="160" t="str">
        <f>TRIM(CLEAN(TEXT(IFERROR(INDEX('Snakeden MR'!$B$4:$C$3028,MATCH($A1876,'Snakeden MR'!$C$4:$C$3028,0),1),"-"),"@")))</f>
        <v>-</v>
      </c>
      <c r="D1876" s="147" t="str">
        <f>TRIM(CLEAN(TEXT(IFERROR(INDEX('Snakeden MR'!$I$4:$J$3028,MATCH($A1876,'Snakeden MR'!$J$4:$J$3028,0),1),"-"),"@")))</f>
        <v>-</v>
      </c>
      <c r="E1876" s="147" t="str">
        <f>TRIM(CLEAN(TEXT(IFERROR(INDEX('Snakeden MR'!$P$4:$Q$3028,MATCH($A1876,'Snakeden MR'!$Q$4:$Q$3028,0),1),"-"),"@")))</f>
        <v>-</v>
      </c>
      <c r="F1876" s="147" t="str">
        <f>TRIM(CLEAN(TEXT(IFERROR(INDEX('Snakeden MR'!$W$4:$X$3028,MATCH($A1876,'Snakeden MR'!$X$4:$X$3028,0),1),"-"),"@")))</f>
        <v>-</v>
      </c>
      <c r="G1876" s="159" t="str">
        <f t="shared" si="58"/>
        <v>Not Found</v>
      </c>
      <c r="H1876" t="str" cm="1">
        <f t="array" ref="H1876">IF(SUMPRODUCT((TRIM(C1876:F1876)&lt;&gt;"-")*1)=0,
    "No Data",
    IF(COUNTIF(C1876:F1876,INDEX(_xlfn._xlws.FILTER(C1876:F1876,TRIM(C1876:F1876)&lt;&gt;"-"),1))=SUMPRODUCT((TRIM(C1876:F1876)&lt;&gt;"-")*1),
    "No Change",
    "Change"))</f>
        <v>No Data</v>
      </c>
      <c r="I1876" s="159"/>
      <c r="J1876"/>
      <c r="K1876" s="163"/>
      <c r="L1876" s="147" t="str">
        <f>TRIM(CLEAN(TEXT(IFERROR(INDEX('Glade MR'!$B$4:$C$3000,MATCH($A1876,'Glade MR'!$C$4:$C$3000,0),1),"-"),"@")))</f>
        <v>Riffle 3</v>
      </c>
      <c r="M1876" s="147" t="str">
        <f>TRIM(CLEAN(TEXT(IFERROR(INDEX('Glade MR'!$I$4:$J$3000,MATCH($A1876,'Glade MR'!$J$4:$J$3000,0),1),"-"),"@")))</f>
        <v>-</v>
      </c>
      <c r="N1876" s="147" t="str">
        <f>TRIM(CLEAN(TEXT(IFERROR(INDEX('Glade MR'!$P$4:$Q$3000,MATCH($A1876,'Glade MR'!$Q$4:$Q$3000,0),1),"-"),"@")))</f>
        <v>-</v>
      </c>
      <c r="O1876" s="147" t="str">
        <f>TRIM(CLEAN(TEXT(IFERROR(INDEX('Glade MR'!$W$4:$X$3000,MATCH($A1876,'Glade MR'!$X$4:$X$3000,0),1),"-"),"@")))</f>
        <v>-</v>
      </c>
      <c r="P1876" s="159" t="str">
        <f t="shared" si="59"/>
        <v>Found</v>
      </c>
      <c r="Q1876" t="str" cm="1">
        <f t="array" ref="Q1876">IF(SUMPRODUCT((TRIM(L1876:O1876)&lt;&gt;"-")*1)=0,
    "No Data",
    IF(COUNTIF(L1876:O1876,INDEX(_xlfn._xlws.FILTER(L1876:O1876,TRIM(L1876:O1876)&lt;&gt;"-"),1))=SUMPRODUCT((TRIM(L1876:O1876)&lt;&gt;"-")*1),
    "No Change",
    "Change"))</f>
        <v>No Change</v>
      </c>
      <c r="R1876" s="159"/>
      <c r="S1876" s="111"/>
    </row>
    <row r="1877" spans="1:19" x14ac:dyDescent="0.3">
      <c r="A1877" t="s">
        <v>2444</v>
      </c>
      <c r="B1877" t="s">
        <v>1145</v>
      </c>
      <c r="C1877" s="160" t="str">
        <f>TRIM(CLEAN(TEXT(IFERROR(INDEX('Snakeden MR'!$B$4:$C$3028,MATCH($A1877,'Snakeden MR'!$C$4:$C$3028,0),1),"-"),"@")))</f>
        <v>-</v>
      </c>
      <c r="D1877" s="147" t="str">
        <f>TRIM(CLEAN(TEXT(IFERROR(INDEX('Snakeden MR'!$I$4:$J$3028,MATCH($A1877,'Snakeden MR'!$J$4:$J$3028,0),1),"-"),"@")))</f>
        <v>-</v>
      </c>
      <c r="E1877" s="147" t="str">
        <f>TRIM(CLEAN(TEXT(IFERROR(INDEX('Snakeden MR'!$P$4:$Q$3028,MATCH($A1877,'Snakeden MR'!$Q$4:$Q$3028,0),1),"-"),"@")))</f>
        <v>-</v>
      </c>
      <c r="F1877" s="147" t="str">
        <f>TRIM(CLEAN(TEXT(IFERROR(INDEX('Snakeden MR'!$W$4:$X$3028,MATCH($A1877,'Snakeden MR'!$X$4:$X$3028,0),1),"-"),"@")))</f>
        <v>-</v>
      </c>
      <c r="G1877" s="159" t="str">
        <f t="shared" si="58"/>
        <v>Not Found</v>
      </c>
      <c r="H1877" t="str" cm="1">
        <f t="array" ref="H1877">IF(SUMPRODUCT((TRIM(C1877:F1877)&lt;&gt;"-")*1)=0,
    "No Data",
    IF(COUNTIF(C1877:F1877,INDEX(_xlfn._xlws.FILTER(C1877:F1877,TRIM(C1877:F1877)&lt;&gt;"-"),1))=SUMPRODUCT((TRIM(C1877:F1877)&lt;&gt;"-")*1),
    "No Change",
    "Change"))</f>
        <v>No Data</v>
      </c>
      <c r="I1877" s="159"/>
      <c r="J1877"/>
      <c r="K1877" s="163"/>
      <c r="L1877" s="147" t="str">
        <f>TRIM(CLEAN(TEXT(IFERROR(INDEX('Glade MR'!$B$4:$C$3000,MATCH($A1877,'Glade MR'!$C$4:$C$3000,0),1),"-"),"@")))</f>
        <v>-</v>
      </c>
      <c r="M1877" s="147" t="str">
        <f>TRIM(CLEAN(TEXT(IFERROR(INDEX('Glade MR'!$I$4:$J$3000,MATCH($A1877,'Glade MR'!$J$4:$J$3000,0),1),"-"),"@")))</f>
        <v>-</v>
      </c>
      <c r="N1877" s="147" t="str">
        <f>TRIM(CLEAN(TEXT(IFERROR(INDEX('Glade MR'!$P$4:$Q$3000,MATCH($A1877,'Glade MR'!$Q$4:$Q$3000,0),1),"-"),"@")))</f>
        <v>-</v>
      </c>
      <c r="O1877" s="147" t="str">
        <f>TRIM(CLEAN(TEXT(IFERROR(INDEX('Glade MR'!$W$4:$X$3000,MATCH($A1877,'Glade MR'!$X$4:$X$3000,0),1),"-"),"@")))</f>
        <v>-</v>
      </c>
      <c r="P1877" s="159" t="str">
        <f t="shared" si="59"/>
        <v>Not Found</v>
      </c>
      <c r="Q1877" t="str" cm="1">
        <f t="array" ref="Q1877">IF(SUMPRODUCT((TRIM(L1877:O1877)&lt;&gt;"-")*1)=0,
    "No Data",
    IF(COUNTIF(L1877:O1877,INDEX(_xlfn._xlws.FILTER(L1877:O1877,TRIM(L1877:O1877)&lt;&gt;"-"),1))=SUMPRODUCT((TRIM(L1877:O1877)&lt;&gt;"-")*1),
    "No Change",
    "Change"))</f>
        <v>No Data</v>
      </c>
      <c r="R1877" s="159"/>
      <c r="S1877" s="111"/>
    </row>
    <row r="1878" spans="1:19" x14ac:dyDescent="0.3">
      <c r="A1878" t="s">
        <v>2445</v>
      </c>
      <c r="B1878" t="s">
        <v>1145</v>
      </c>
      <c r="C1878" s="160" t="str">
        <f>TRIM(CLEAN(TEXT(IFERROR(INDEX('Snakeden MR'!$B$4:$C$3028,MATCH($A1878,'Snakeden MR'!$C$4:$C$3028,0),1),"-"),"@")))</f>
        <v>-</v>
      </c>
      <c r="D1878" s="147" t="str">
        <f>TRIM(CLEAN(TEXT(IFERROR(INDEX('Snakeden MR'!$I$4:$J$3028,MATCH($A1878,'Snakeden MR'!$J$4:$J$3028,0),1),"-"),"@")))</f>
        <v>-</v>
      </c>
      <c r="E1878" s="147" t="str">
        <f>TRIM(CLEAN(TEXT(IFERROR(INDEX('Snakeden MR'!$P$4:$Q$3028,MATCH($A1878,'Snakeden MR'!$Q$4:$Q$3028,0),1),"-"),"@")))</f>
        <v>-</v>
      </c>
      <c r="F1878" s="147" t="str">
        <f>TRIM(CLEAN(TEXT(IFERROR(INDEX('Snakeden MR'!$W$4:$X$3028,MATCH($A1878,'Snakeden MR'!$X$4:$X$3028,0),1),"-"),"@")))</f>
        <v>-</v>
      </c>
      <c r="G1878" s="159" t="str">
        <f t="shared" si="58"/>
        <v>Not Found</v>
      </c>
      <c r="H1878" t="str" cm="1">
        <f t="array" ref="H1878">IF(SUMPRODUCT((TRIM(C1878:F1878)&lt;&gt;"-")*1)=0,
    "No Data",
    IF(COUNTIF(C1878:F1878,INDEX(_xlfn._xlws.FILTER(C1878:F1878,TRIM(C1878:F1878)&lt;&gt;"-"),1))=SUMPRODUCT((TRIM(C1878:F1878)&lt;&gt;"-")*1),
    "No Change",
    "Change"))</f>
        <v>No Data</v>
      </c>
      <c r="I1878" s="159"/>
      <c r="J1878"/>
      <c r="K1878" s="163"/>
      <c r="L1878" s="147" t="str">
        <f>TRIM(CLEAN(TEXT(IFERROR(INDEX('Glade MR'!$B$4:$C$3000,MATCH($A1878,'Glade MR'!$C$4:$C$3000,0),1),"-"),"@")))</f>
        <v>-</v>
      </c>
      <c r="M1878" s="147" t="str">
        <f>TRIM(CLEAN(TEXT(IFERROR(INDEX('Glade MR'!$I$4:$J$3000,MATCH($A1878,'Glade MR'!$J$4:$J$3000,0),1),"-"),"@")))</f>
        <v>-</v>
      </c>
      <c r="N1878" s="147" t="str">
        <f>TRIM(CLEAN(TEXT(IFERROR(INDEX('Glade MR'!$P$4:$Q$3000,MATCH($A1878,'Glade MR'!$Q$4:$Q$3000,0),1),"-"),"@")))</f>
        <v>-</v>
      </c>
      <c r="O1878" s="147" t="str">
        <f>TRIM(CLEAN(TEXT(IFERROR(INDEX('Glade MR'!$W$4:$X$3000,MATCH($A1878,'Glade MR'!$X$4:$X$3000,0),1),"-"),"@")))</f>
        <v>-</v>
      </c>
      <c r="P1878" s="159" t="str">
        <f t="shared" si="59"/>
        <v>Not Found</v>
      </c>
      <c r="Q1878" t="str" cm="1">
        <f t="array" ref="Q1878">IF(SUMPRODUCT((TRIM(L1878:O1878)&lt;&gt;"-")*1)=0,
    "No Data",
    IF(COUNTIF(L1878:O1878,INDEX(_xlfn._xlws.FILTER(L1878:O1878,TRIM(L1878:O1878)&lt;&gt;"-"),1))=SUMPRODUCT((TRIM(L1878:O1878)&lt;&gt;"-")*1),
    "No Change",
    "Change"))</f>
        <v>No Data</v>
      </c>
      <c r="R1878" s="159"/>
      <c r="S1878" s="111"/>
    </row>
    <row r="1879" spans="1:19" x14ac:dyDescent="0.3">
      <c r="A1879" t="s">
        <v>2446</v>
      </c>
      <c r="B1879" t="s">
        <v>1145</v>
      </c>
      <c r="C1879" s="160" t="str">
        <f>TRIM(CLEAN(TEXT(IFERROR(INDEX('Snakeden MR'!$B$4:$C$3028,MATCH($A1879,'Snakeden MR'!$C$4:$C$3028,0),1),"-"),"@")))</f>
        <v>-</v>
      </c>
      <c r="D1879" s="147" t="str">
        <f>TRIM(CLEAN(TEXT(IFERROR(INDEX('Snakeden MR'!$I$4:$J$3028,MATCH($A1879,'Snakeden MR'!$J$4:$J$3028,0),1),"-"),"@")))</f>
        <v>-</v>
      </c>
      <c r="E1879" s="147" t="str">
        <f>TRIM(CLEAN(TEXT(IFERROR(INDEX('Snakeden MR'!$P$4:$Q$3028,MATCH($A1879,'Snakeden MR'!$Q$4:$Q$3028,0),1),"-"),"@")))</f>
        <v>-</v>
      </c>
      <c r="F1879" s="147" t="str">
        <f>TRIM(CLEAN(TEXT(IFERROR(INDEX('Snakeden MR'!$W$4:$X$3028,MATCH($A1879,'Snakeden MR'!$X$4:$X$3028,0),1),"-"),"@")))</f>
        <v>-</v>
      </c>
      <c r="G1879" s="159" t="str">
        <f t="shared" si="58"/>
        <v>Not Found</v>
      </c>
      <c r="H1879" t="str" cm="1">
        <f t="array" ref="H1879">IF(SUMPRODUCT((TRIM(C1879:F1879)&lt;&gt;"-")*1)=0,
    "No Data",
    IF(COUNTIF(C1879:F1879,INDEX(_xlfn._xlws.FILTER(C1879:F1879,TRIM(C1879:F1879)&lt;&gt;"-"),1))=SUMPRODUCT((TRIM(C1879:F1879)&lt;&gt;"-")*1),
    "No Change",
    "Change"))</f>
        <v>No Data</v>
      </c>
      <c r="I1879" s="159"/>
      <c r="J1879"/>
      <c r="K1879" s="163"/>
      <c r="L1879" s="147" t="str">
        <f>TRIM(CLEAN(TEXT(IFERROR(INDEX('Glade MR'!$B$4:$C$3000,MATCH($A1879,'Glade MR'!$C$4:$C$3000,0),1),"-"),"@")))</f>
        <v>-</v>
      </c>
      <c r="M1879" s="147" t="str">
        <f>TRIM(CLEAN(TEXT(IFERROR(INDEX('Glade MR'!$I$4:$J$3000,MATCH($A1879,'Glade MR'!$J$4:$J$3000,0),1),"-"),"@")))</f>
        <v>-</v>
      </c>
      <c r="N1879" s="147" t="str">
        <f>TRIM(CLEAN(TEXT(IFERROR(INDEX('Glade MR'!$P$4:$Q$3000,MATCH($A1879,'Glade MR'!$Q$4:$Q$3000,0),1),"-"),"@")))</f>
        <v>-</v>
      </c>
      <c r="O1879" s="147" t="str">
        <f>TRIM(CLEAN(TEXT(IFERROR(INDEX('Glade MR'!$W$4:$X$3000,MATCH($A1879,'Glade MR'!$X$4:$X$3000,0),1),"-"),"@")))</f>
        <v>-</v>
      </c>
      <c r="P1879" s="159" t="str">
        <f t="shared" si="59"/>
        <v>Not Found</v>
      </c>
      <c r="Q1879" t="str" cm="1">
        <f t="array" ref="Q1879">IF(SUMPRODUCT((TRIM(L1879:O1879)&lt;&gt;"-")*1)=0,
    "No Data",
    IF(COUNTIF(L1879:O1879,INDEX(_xlfn._xlws.FILTER(L1879:O1879,TRIM(L1879:O1879)&lt;&gt;"-"),1))=SUMPRODUCT((TRIM(L1879:O1879)&lt;&gt;"-")*1),
    "No Change",
    "Change"))</f>
        <v>No Data</v>
      </c>
      <c r="R1879" s="159"/>
      <c r="S1879" s="111"/>
    </row>
    <row r="1880" spans="1:19" x14ac:dyDescent="0.3">
      <c r="A1880" t="s">
        <v>2447</v>
      </c>
      <c r="B1880" t="s">
        <v>1145</v>
      </c>
      <c r="C1880" s="160" t="str">
        <f>TRIM(CLEAN(TEXT(IFERROR(INDEX('Snakeden MR'!$B$4:$C$3028,MATCH($A1880,'Snakeden MR'!$C$4:$C$3028,0),1),"-"),"@")))</f>
        <v>-</v>
      </c>
      <c r="D1880" s="147" t="str">
        <f>TRIM(CLEAN(TEXT(IFERROR(INDEX('Snakeden MR'!$I$4:$J$3028,MATCH($A1880,'Snakeden MR'!$J$4:$J$3028,0),1),"-"),"@")))</f>
        <v>-</v>
      </c>
      <c r="E1880" s="147" t="str">
        <f>TRIM(CLEAN(TEXT(IFERROR(INDEX('Snakeden MR'!$P$4:$Q$3028,MATCH($A1880,'Snakeden MR'!$Q$4:$Q$3028,0),1),"-"),"@")))</f>
        <v>-</v>
      </c>
      <c r="F1880" s="147" t="str">
        <f>TRIM(CLEAN(TEXT(IFERROR(INDEX('Snakeden MR'!$W$4:$X$3028,MATCH($A1880,'Snakeden MR'!$X$4:$X$3028,0),1),"-"),"@")))</f>
        <v>-</v>
      </c>
      <c r="G1880" s="159" t="str">
        <f t="shared" si="58"/>
        <v>Not Found</v>
      </c>
      <c r="H1880" t="str" cm="1">
        <f t="array" ref="H1880">IF(SUMPRODUCT((TRIM(C1880:F1880)&lt;&gt;"-")*1)=0,
    "No Data",
    IF(COUNTIF(C1880:F1880,INDEX(_xlfn._xlws.FILTER(C1880:F1880,TRIM(C1880:F1880)&lt;&gt;"-"),1))=SUMPRODUCT((TRIM(C1880:F1880)&lt;&gt;"-")*1),
    "No Change",
    "Change"))</f>
        <v>No Data</v>
      </c>
      <c r="I1880" s="159"/>
      <c r="J1880"/>
      <c r="K1880" s="163"/>
      <c r="L1880" s="147" t="str">
        <f>TRIM(CLEAN(TEXT(IFERROR(INDEX('Glade MR'!$B$4:$C$3000,MATCH($A1880,'Glade MR'!$C$4:$C$3000,0),1),"-"),"@")))</f>
        <v>-</v>
      </c>
      <c r="M1880" s="147" t="str">
        <f>TRIM(CLEAN(TEXT(IFERROR(INDEX('Glade MR'!$I$4:$J$3000,MATCH($A1880,'Glade MR'!$J$4:$J$3000,0),1),"-"),"@")))</f>
        <v>-</v>
      </c>
      <c r="N1880" s="147" t="str">
        <f>TRIM(CLEAN(TEXT(IFERROR(INDEX('Glade MR'!$P$4:$Q$3000,MATCH($A1880,'Glade MR'!$Q$4:$Q$3000,0),1),"-"),"@")))</f>
        <v>-</v>
      </c>
      <c r="O1880" s="147" t="str">
        <f>TRIM(CLEAN(TEXT(IFERROR(INDEX('Glade MR'!$W$4:$X$3000,MATCH($A1880,'Glade MR'!$X$4:$X$3000,0),1),"-"),"@")))</f>
        <v>-</v>
      </c>
      <c r="P1880" s="159" t="str">
        <f t="shared" si="59"/>
        <v>Not Found</v>
      </c>
      <c r="Q1880" t="str" cm="1">
        <f t="array" ref="Q1880">IF(SUMPRODUCT((TRIM(L1880:O1880)&lt;&gt;"-")*1)=0,
    "No Data",
    IF(COUNTIF(L1880:O1880,INDEX(_xlfn._xlws.FILTER(L1880:O1880,TRIM(L1880:O1880)&lt;&gt;"-"),1))=SUMPRODUCT((TRIM(L1880:O1880)&lt;&gt;"-")*1),
    "No Change",
    "Change"))</f>
        <v>No Data</v>
      </c>
      <c r="R1880" s="159"/>
      <c r="S1880" s="111"/>
    </row>
    <row r="1881" spans="1:19" x14ac:dyDescent="0.3">
      <c r="A1881" t="s">
        <v>2448</v>
      </c>
      <c r="B1881" t="s">
        <v>1145</v>
      </c>
      <c r="C1881" s="160" t="str">
        <f>TRIM(CLEAN(TEXT(IFERROR(INDEX('Snakeden MR'!$B$4:$C$3028,MATCH($A1881,'Snakeden MR'!$C$4:$C$3028,0),1),"-"),"@")))</f>
        <v>-</v>
      </c>
      <c r="D1881" s="147" t="str">
        <f>TRIM(CLEAN(TEXT(IFERROR(INDEX('Snakeden MR'!$I$4:$J$3028,MATCH($A1881,'Snakeden MR'!$J$4:$J$3028,0),1),"-"),"@")))</f>
        <v>-</v>
      </c>
      <c r="E1881" s="147" t="str">
        <f>TRIM(CLEAN(TEXT(IFERROR(INDEX('Snakeden MR'!$P$4:$Q$3028,MATCH($A1881,'Snakeden MR'!$Q$4:$Q$3028,0),1),"-"),"@")))</f>
        <v>-</v>
      </c>
      <c r="F1881" s="147" t="str">
        <f>TRIM(CLEAN(TEXT(IFERROR(INDEX('Snakeden MR'!$W$4:$X$3028,MATCH($A1881,'Snakeden MR'!$X$4:$X$3028,0),1),"-"),"@")))</f>
        <v>-</v>
      </c>
      <c r="G1881" s="159" t="str">
        <f t="shared" si="58"/>
        <v>Not Found</v>
      </c>
      <c r="H1881" t="str" cm="1">
        <f t="array" ref="H1881">IF(SUMPRODUCT((TRIM(C1881:F1881)&lt;&gt;"-")*1)=0,
    "No Data",
    IF(COUNTIF(C1881:F1881,INDEX(_xlfn._xlws.FILTER(C1881:F1881,TRIM(C1881:F1881)&lt;&gt;"-"),1))=SUMPRODUCT((TRIM(C1881:F1881)&lt;&gt;"-")*1),
    "No Change",
    "Change"))</f>
        <v>No Data</v>
      </c>
      <c r="I1881" s="159"/>
      <c r="J1881"/>
      <c r="K1881" s="163"/>
      <c r="L1881" s="147" t="str">
        <f>TRIM(CLEAN(TEXT(IFERROR(INDEX('Glade MR'!$B$4:$C$3000,MATCH($A1881,'Glade MR'!$C$4:$C$3000,0),1),"-"),"@")))</f>
        <v>-</v>
      </c>
      <c r="M1881" s="147" t="str">
        <f>TRIM(CLEAN(TEXT(IFERROR(INDEX('Glade MR'!$I$4:$J$3000,MATCH($A1881,'Glade MR'!$J$4:$J$3000,0),1),"-"),"@")))</f>
        <v>-</v>
      </c>
      <c r="N1881" s="147" t="str">
        <f>TRIM(CLEAN(TEXT(IFERROR(INDEX('Glade MR'!$P$4:$Q$3000,MATCH($A1881,'Glade MR'!$Q$4:$Q$3000,0),1),"-"),"@")))</f>
        <v>-</v>
      </c>
      <c r="O1881" s="147" t="str">
        <f>TRIM(CLEAN(TEXT(IFERROR(INDEX('Glade MR'!$W$4:$X$3000,MATCH($A1881,'Glade MR'!$X$4:$X$3000,0),1),"-"),"@")))</f>
        <v>-</v>
      </c>
      <c r="P1881" s="159" t="str">
        <f t="shared" si="59"/>
        <v>Not Found</v>
      </c>
      <c r="Q1881" t="str" cm="1">
        <f t="array" ref="Q1881">IF(SUMPRODUCT((TRIM(L1881:O1881)&lt;&gt;"-")*1)=0,
    "No Data",
    IF(COUNTIF(L1881:O1881,INDEX(_xlfn._xlws.FILTER(L1881:O1881,TRIM(L1881:O1881)&lt;&gt;"-"),1))=SUMPRODUCT((TRIM(L1881:O1881)&lt;&gt;"-")*1),
    "No Change",
    "Change"))</f>
        <v>No Data</v>
      </c>
      <c r="R1881" s="159"/>
      <c r="S1881" s="111"/>
    </row>
    <row r="1882" spans="1:19" x14ac:dyDescent="0.3">
      <c r="A1882" t="s">
        <v>2449</v>
      </c>
      <c r="B1882" t="s">
        <v>1145</v>
      </c>
      <c r="C1882" s="160" t="str">
        <f>TRIM(CLEAN(TEXT(IFERROR(INDEX('Snakeden MR'!$B$4:$C$3028,MATCH($A1882,'Snakeden MR'!$C$4:$C$3028,0),1),"-"),"@")))</f>
        <v>-</v>
      </c>
      <c r="D1882" s="147" t="str">
        <f>TRIM(CLEAN(TEXT(IFERROR(INDEX('Snakeden MR'!$I$4:$J$3028,MATCH($A1882,'Snakeden MR'!$J$4:$J$3028,0),1),"-"),"@")))</f>
        <v>-</v>
      </c>
      <c r="E1882" s="147" t="str">
        <f>TRIM(CLEAN(TEXT(IFERROR(INDEX('Snakeden MR'!$P$4:$Q$3028,MATCH($A1882,'Snakeden MR'!$Q$4:$Q$3028,0),1),"-"),"@")))</f>
        <v>-</v>
      </c>
      <c r="F1882" s="147" t="str">
        <f>TRIM(CLEAN(TEXT(IFERROR(INDEX('Snakeden MR'!$W$4:$X$3028,MATCH($A1882,'Snakeden MR'!$X$4:$X$3028,0),1),"-"),"@")))</f>
        <v>-</v>
      </c>
      <c r="G1882" s="159" t="str">
        <f t="shared" si="58"/>
        <v>Not Found</v>
      </c>
      <c r="H1882" t="str" cm="1">
        <f t="array" ref="H1882">IF(SUMPRODUCT((TRIM(C1882:F1882)&lt;&gt;"-")*1)=0,
    "No Data",
    IF(COUNTIF(C1882:F1882,INDEX(_xlfn._xlws.FILTER(C1882:F1882,TRIM(C1882:F1882)&lt;&gt;"-"),1))=SUMPRODUCT((TRIM(C1882:F1882)&lt;&gt;"-")*1),
    "No Change",
    "Change"))</f>
        <v>No Data</v>
      </c>
      <c r="I1882" s="159"/>
      <c r="J1882"/>
      <c r="K1882" s="163"/>
      <c r="L1882" s="147" t="str">
        <f>TRIM(CLEAN(TEXT(IFERROR(INDEX('Glade MR'!$B$4:$C$3000,MATCH($A1882,'Glade MR'!$C$4:$C$3000,0),1),"-"),"@")))</f>
        <v>-</v>
      </c>
      <c r="M1882" s="147" t="str">
        <f>TRIM(CLEAN(TEXT(IFERROR(INDEX('Glade MR'!$I$4:$J$3000,MATCH($A1882,'Glade MR'!$J$4:$J$3000,0),1),"-"),"@")))</f>
        <v>-</v>
      </c>
      <c r="N1882" s="147" t="str">
        <f>TRIM(CLEAN(TEXT(IFERROR(INDEX('Glade MR'!$P$4:$Q$3000,MATCH($A1882,'Glade MR'!$Q$4:$Q$3000,0),1),"-"),"@")))</f>
        <v>-</v>
      </c>
      <c r="O1882" s="147" t="str">
        <f>TRIM(CLEAN(TEXT(IFERROR(INDEX('Glade MR'!$W$4:$X$3000,MATCH($A1882,'Glade MR'!$X$4:$X$3000,0),1),"-"),"@")))</f>
        <v>-</v>
      </c>
      <c r="P1882" s="159" t="str">
        <f t="shared" si="59"/>
        <v>Not Found</v>
      </c>
      <c r="Q1882" t="str" cm="1">
        <f t="array" ref="Q1882">IF(SUMPRODUCT((TRIM(L1882:O1882)&lt;&gt;"-")*1)=0,
    "No Data",
    IF(COUNTIF(L1882:O1882,INDEX(_xlfn._xlws.FILTER(L1882:O1882,TRIM(L1882:O1882)&lt;&gt;"-"),1))=SUMPRODUCT((TRIM(L1882:O1882)&lt;&gt;"-")*1),
    "No Change",
    "Change"))</f>
        <v>No Data</v>
      </c>
      <c r="R1882" s="159"/>
      <c r="S1882" s="111"/>
    </row>
    <row r="1883" spans="1:19" x14ac:dyDescent="0.3">
      <c r="A1883" t="s">
        <v>2450</v>
      </c>
      <c r="B1883" t="s">
        <v>1145</v>
      </c>
      <c r="C1883" s="160" t="str">
        <f>TRIM(CLEAN(TEXT(IFERROR(INDEX('Snakeden MR'!$B$4:$C$3028,MATCH($A1883,'Snakeden MR'!$C$4:$C$3028,0),1),"-"),"@")))</f>
        <v>-</v>
      </c>
      <c r="D1883" s="147" t="str">
        <f>TRIM(CLEAN(TEXT(IFERROR(INDEX('Snakeden MR'!$I$4:$J$3028,MATCH($A1883,'Snakeden MR'!$J$4:$J$3028,0),1),"-"),"@")))</f>
        <v>-</v>
      </c>
      <c r="E1883" s="147" t="str">
        <f>TRIM(CLEAN(TEXT(IFERROR(INDEX('Snakeden MR'!$P$4:$Q$3028,MATCH($A1883,'Snakeden MR'!$Q$4:$Q$3028,0),1),"-"),"@")))</f>
        <v>-</v>
      </c>
      <c r="F1883" s="147" t="str">
        <f>TRIM(CLEAN(TEXT(IFERROR(INDEX('Snakeden MR'!$W$4:$X$3028,MATCH($A1883,'Snakeden MR'!$X$4:$X$3028,0),1),"-"),"@")))</f>
        <v>-</v>
      </c>
      <c r="G1883" s="159" t="str">
        <f t="shared" si="58"/>
        <v>Not Found</v>
      </c>
      <c r="H1883" t="str" cm="1">
        <f t="array" ref="H1883">IF(SUMPRODUCT((TRIM(C1883:F1883)&lt;&gt;"-")*1)=0,
    "No Data",
    IF(COUNTIF(C1883:F1883,INDEX(_xlfn._xlws.FILTER(C1883:F1883,TRIM(C1883:F1883)&lt;&gt;"-"),1))=SUMPRODUCT((TRIM(C1883:F1883)&lt;&gt;"-")*1),
    "No Change",
    "Change"))</f>
        <v>No Data</v>
      </c>
      <c r="I1883" s="159"/>
      <c r="J1883"/>
      <c r="K1883" s="163"/>
      <c r="L1883" s="147" t="str">
        <f>TRIM(CLEAN(TEXT(IFERROR(INDEX('Glade MR'!$B$4:$C$3000,MATCH($A1883,'Glade MR'!$C$4:$C$3000,0),1),"-"),"@")))</f>
        <v>-</v>
      </c>
      <c r="M1883" s="147" t="str">
        <f>TRIM(CLEAN(TEXT(IFERROR(INDEX('Glade MR'!$I$4:$J$3000,MATCH($A1883,'Glade MR'!$J$4:$J$3000,0),1),"-"),"@")))</f>
        <v>-</v>
      </c>
      <c r="N1883" s="147" t="str">
        <f>TRIM(CLEAN(TEXT(IFERROR(INDEX('Glade MR'!$P$4:$Q$3000,MATCH($A1883,'Glade MR'!$Q$4:$Q$3000,0),1),"-"),"@")))</f>
        <v>-</v>
      </c>
      <c r="O1883" s="147" t="str">
        <f>TRIM(CLEAN(TEXT(IFERROR(INDEX('Glade MR'!$W$4:$X$3000,MATCH($A1883,'Glade MR'!$X$4:$X$3000,0),1),"-"),"@")))</f>
        <v>-</v>
      </c>
      <c r="P1883" s="159" t="str">
        <f t="shared" si="59"/>
        <v>Not Found</v>
      </c>
      <c r="Q1883" t="str" cm="1">
        <f t="array" ref="Q1883">IF(SUMPRODUCT((TRIM(L1883:O1883)&lt;&gt;"-")*1)=0,
    "No Data",
    IF(COUNTIF(L1883:O1883,INDEX(_xlfn._xlws.FILTER(L1883:O1883,TRIM(L1883:O1883)&lt;&gt;"-"),1))=SUMPRODUCT((TRIM(L1883:O1883)&lt;&gt;"-")*1),
    "No Change",
    "Change"))</f>
        <v>No Data</v>
      </c>
      <c r="R1883" s="159"/>
      <c r="S1883" s="111"/>
    </row>
    <row r="1884" spans="1:19" x14ac:dyDescent="0.3">
      <c r="A1884" t="s">
        <v>313</v>
      </c>
      <c r="B1884" t="s">
        <v>1145</v>
      </c>
      <c r="C1884" s="160" t="str">
        <f>TRIM(CLEAN(TEXT(IFERROR(INDEX('Snakeden MR'!$B$4:$C$3028,MATCH($A1884,'Snakeden MR'!$C$4:$C$3028,0),1),"-"),"@")))</f>
        <v>Pool 5</v>
      </c>
      <c r="D1884" s="147" t="str">
        <f>TRIM(CLEAN(TEXT(IFERROR(INDEX('Snakeden MR'!$I$4:$J$3028,MATCH($A1884,'Snakeden MR'!$J$4:$J$3028,0),1),"-"),"@")))</f>
        <v>-</v>
      </c>
      <c r="E1884" s="147" t="str">
        <f>TRIM(CLEAN(TEXT(IFERROR(INDEX('Snakeden MR'!$P$4:$Q$3028,MATCH($A1884,'Snakeden MR'!$Q$4:$Q$3028,0),1),"-"),"@")))</f>
        <v>-</v>
      </c>
      <c r="F1884" s="147" t="str">
        <f>TRIM(CLEAN(TEXT(IFERROR(INDEX('Snakeden MR'!$W$4:$X$3028,MATCH($A1884,'Snakeden MR'!$X$4:$X$3028,0),1),"-"),"@")))</f>
        <v>-</v>
      </c>
      <c r="G1884" s="159" t="str">
        <f t="shared" si="58"/>
        <v>Found</v>
      </c>
      <c r="H1884" t="str" cm="1">
        <f t="array" ref="H1884">IF(SUMPRODUCT((TRIM(C1884:F1884)&lt;&gt;"-")*1)=0,
    "No Data",
    IF(COUNTIF(C1884:F1884,INDEX(_xlfn._xlws.FILTER(C1884:F1884,TRIM(C1884:F1884)&lt;&gt;"-"),1))=SUMPRODUCT((TRIM(C1884:F1884)&lt;&gt;"-")*1),
    "No Change",
    "Change"))</f>
        <v>No Change</v>
      </c>
      <c r="I1884" s="159"/>
      <c r="J1884"/>
      <c r="K1884" s="163"/>
      <c r="L1884" s="147" t="str">
        <f>TRIM(CLEAN(TEXT(IFERROR(INDEX('Glade MR'!$B$4:$C$3000,MATCH($A1884,'Glade MR'!$C$4:$C$3000,0),1),"-"),"@")))</f>
        <v>-</v>
      </c>
      <c r="M1884" s="147" t="str">
        <f>TRIM(CLEAN(TEXT(IFERROR(INDEX('Glade MR'!$I$4:$J$3000,MATCH($A1884,'Glade MR'!$J$4:$J$3000,0),1),"-"),"@")))</f>
        <v>-</v>
      </c>
      <c r="N1884" s="147" t="str">
        <f>TRIM(CLEAN(TEXT(IFERROR(INDEX('Glade MR'!$P$4:$Q$3000,MATCH($A1884,'Glade MR'!$Q$4:$Q$3000,0),1),"-"),"@")))</f>
        <v>-</v>
      </c>
      <c r="O1884" s="147" t="str">
        <f>TRIM(CLEAN(TEXT(IFERROR(INDEX('Glade MR'!$W$4:$X$3000,MATCH($A1884,'Glade MR'!$X$4:$X$3000,0),1),"-"),"@")))</f>
        <v>-</v>
      </c>
      <c r="P1884" s="159" t="str">
        <f t="shared" si="59"/>
        <v>Not Found</v>
      </c>
      <c r="Q1884" t="str" cm="1">
        <f t="array" ref="Q1884">IF(SUMPRODUCT((TRIM(L1884:O1884)&lt;&gt;"-")*1)=0,
    "No Data",
    IF(COUNTIF(L1884:O1884,INDEX(_xlfn._xlws.FILTER(L1884:O1884,TRIM(L1884:O1884)&lt;&gt;"-"),1))=SUMPRODUCT((TRIM(L1884:O1884)&lt;&gt;"-")*1),
    "No Change",
    "Change"))</f>
        <v>No Data</v>
      </c>
      <c r="R1884" s="159"/>
      <c r="S1884" s="111"/>
    </row>
    <row r="1885" spans="1:19" x14ac:dyDescent="0.3">
      <c r="A1885" t="s">
        <v>2451</v>
      </c>
      <c r="B1885" t="s">
        <v>1145</v>
      </c>
      <c r="C1885" s="160" t="str">
        <f>TRIM(CLEAN(TEXT(IFERROR(INDEX('Snakeden MR'!$B$4:$C$3028,MATCH($A1885,'Snakeden MR'!$C$4:$C$3028,0),1),"-"),"@")))</f>
        <v>-</v>
      </c>
      <c r="D1885" s="147" t="str">
        <f>TRIM(CLEAN(TEXT(IFERROR(INDEX('Snakeden MR'!$I$4:$J$3028,MATCH($A1885,'Snakeden MR'!$J$4:$J$3028,0),1),"-"),"@")))</f>
        <v>-</v>
      </c>
      <c r="E1885" s="147" t="str">
        <f>TRIM(CLEAN(TEXT(IFERROR(INDEX('Snakeden MR'!$P$4:$Q$3028,MATCH($A1885,'Snakeden MR'!$Q$4:$Q$3028,0),1),"-"),"@")))</f>
        <v>-</v>
      </c>
      <c r="F1885" s="147" t="str">
        <f>TRIM(CLEAN(TEXT(IFERROR(INDEX('Snakeden MR'!$W$4:$X$3028,MATCH($A1885,'Snakeden MR'!$X$4:$X$3028,0),1),"-"),"@")))</f>
        <v>-</v>
      </c>
      <c r="G1885" s="159" t="str">
        <f t="shared" si="58"/>
        <v>Not Found</v>
      </c>
      <c r="H1885" t="str" cm="1">
        <f t="array" ref="H1885">IF(SUMPRODUCT((TRIM(C1885:F1885)&lt;&gt;"-")*1)=0,
    "No Data",
    IF(COUNTIF(C1885:F1885,INDEX(_xlfn._xlws.FILTER(C1885:F1885,TRIM(C1885:F1885)&lt;&gt;"-"),1))=SUMPRODUCT((TRIM(C1885:F1885)&lt;&gt;"-")*1),
    "No Change",
    "Change"))</f>
        <v>No Data</v>
      </c>
      <c r="I1885" s="159"/>
      <c r="J1885"/>
      <c r="K1885" s="163"/>
      <c r="L1885" s="147" t="str">
        <f>TRIM(CLEAN(TEXT(IFERROR(INDEX('Glade MR'!$B$4:$C$3000,MATCH($A1885,'Glade MR'!$C$4:$C$3000,0),1),"-"),"@")))</f>
        <v>-</v>
      </c>
      <c r="M1885" s="147" t="str">
        <f>TRIM(CLEAN(TEXT(IFERROR(INDEX('Glade MR'!$I$4:$J$3000,MATCH($A1885,'Glade MR'!$J$4:$J$3000,0),1),"-"),"@")))</f>
        <v>-</v>
      </c>
      <c r="N1885" s="147" t="str">
        <f>TRIM(CLEAN(TEXT(IFERROR(INDEX('Glade MR'!$P$4:$Q$3000,MATCH($A1885,'Glade MR'!$Q$4:$Q$3000,0),1),"-"),"@")))</f>
        <v>-</v>
      </c>
      <c r="O1885" s="147" t="str">
        <f>TRIM(CLEAN(TEXT(IFERROR(INDEX('Glade MR'!$W$4:$X$3000,MATCH($A1885,'Glade MR'!$X$4:$X$3000,0),1),"-"),"@")))</f>
        <v>-</v>
      </c>
      <c r="P1885" s="159" t="str">
        <f t="shared" si="59"/>
        <v>Not Found</v>
      </c>
      <c r="Q1885" t="str" cm="1">
        <f t="array" ref="Q1885">IF(SUMPRODUCT((TRIM(L1885:O1885)&lt;&gt;"-")*1)=0,
    "No Data",
    IF(COUNTIF(L1885:O1885,INDEX(_xlfn._xlws.FILTER(L1885:O1885,TRIM(L1885:O1885)&lt;&gt;"-"),1))=SUMPRODUCT((TRIM(L1885:O1885)&lt;&gt;"-")*1),
    "No Change",
    "Change"))</f>
        <v>No Data</v>
      </c>
      <c r="R1885" s="159"/>
      <c r="S1885" s="111"/>
    </row>
    <row r="1886" spans="1:19" x14ac:dyDescent="0.3">
      <c r="A1886" t="s">
        <v>2452</v>
      </c>
      <c r="B1886" t="s">
        <v>1145</v>
      </c>
      <c r="C1886" s="160" t="str">
        <f>TRIM(CLEAN(TEXT(IFERROR(INDEX('Snakeden MR'!$B$4:$C$3028,MATCH($A1886,'Snakeden MR'!$C$4:$C$3028,0),1),"-"),"@")))</f>
        <v>-</v>
      </c>
      <c r="D1886" s="147" t="str">
        <f>TRIM(CLEAN(TEXT(IFERROR(INDEX('Snakeden MR'!$I$4:$J$3028,MATCH($A1886,'Snakeden MR'!$J$4:$J$3028,0),1),"-"),"@")))</f>
        <v>-</v>
      </c>
      <c r="E1886" s="147" t="str">
        <f>TRIM(CLEAN(TEXT(IFERROR(INDEX('Snakeden MR'!$P$4:$Q$3028,MATCH($A1886,'Snakeden MR'!$Q$4:$Q$3028,0),1),"-"),"@")))</f>
        <v>-</v>
      </c>
      <c r="F1886" s="147" t="str">
        <f>TRIM(CLEAN(TEXT(IFERROR(INDEX('Snakeden MR'!$W$4:$X$3028,MATCH($A1886,'Snakeden MR'!$X$4:$X$3028,0),1),"-"),"@")))</f>
        <v>-</v>
      </c>
      <c r="G1886" s="159" t="str">
        <f t="shared" si="58"/>
        <v>Not Found</v>
      </c>
      <c r="H1886" t="str" cm="1">
        <f t="array" ref="H1886">IF(SUMPRODUCT((TRIM(C1886:F1886)&lt;&gt;"-")*1)=0,
    "No Data",
    IF(COUNTIF(C1886:F1886,INDEX(_xlfn._xlws.FILTER(C1886:F1886,TRIM(C1886:F1886)&lt;&gt;"-"),1))=SUMPRODUCT((TRIM(C1886:F1886)&lt;&gt;"-")*1),
    "No Change",
    "Change"))</f>
        <v>No Data</v>
      </c>
      <c r="I1886" s="159"/>
      <c r="J1886"/>
      <c r="K1886" s="163"/>
      <c r="L1886" s="147" t="str">
        <f>TRIM(CLEAN(TEXT(IFERROR(INDEX('Glade MR'!$B$4:$C$3000,MATCH($A1886,'Glade MR'!$C$4:$C$3000,0),1),"-"),"@")))</f>
        <v>-</v>
      </c>
      <c r="M1886" s="147" t="str">
        <f>TRIM(CLEAN(TEXT(IFERROR(INDEX('Glade MR'!$I$4:$J$3000,MATCH($A1886,'Glade MR'!$J$4:$J$3000,0),1),"-"),"@")))</f>
        <v>-</v>
      </c>
      <c r="N1886" s="147" t="str">
        <f>TRIM(CLEAN(TEXT(IFERROR(INDEX('Glade MR'!$P$4:$Q$3000,MATCH($A1886,'Glade MR'!$Q$4:$Q$3000,0),1),"-"),"@")))</f>
        <v>-</v>
      </c>
      <c r="O1886" s="147" t="str">
        <f>TRIM(CLEAN(TEXT(IFERROR(INDEX('Glade MR'!$W$4:$X$3000,MATCH($A1886,'Glade MR'!$X$4:$X$3000,0),1),"-"),"@")))</f>
        <v>-</v>
      </c>
      <c r="P1886" s="159" t="str">
        <f t="shared" si="59"/>
        <v>Not Found</v>
      </c>
      <c r="Q1886" t="str" cm="1">
        <f t="array" ref="Q1886">IF(SUMPRODUCT((TRIM(L1886:O1886)&lt;&gt;"-")*1)=0,
    "No Data",
    IF(COUNTIF(L1886:O1886,INDEX(_xlfn._xlws.FILTER(L1886:O1886,TRIM(L1886:O1886)&lt;&gt;"-"),1))=SUMPRODUCT((TRIM(L1886:O1886)&lt;&gt;"-")*1),
    "No Change",
    "Change"))</f>
        <v>No Data</v>
      </c>
      <c r="R1886" s="159"/>
      <c r="S1886" s="111"/>
    </row>
    <row r="1887" spans="1:19" x14ac:dyDescent="0.3">
      <c r="A1887" t="s">
        <v>2453</v>
      </c>
      <c r="B1887" t="s">
        <v>1145</v>
      </c>
      <c r="C1887" s="160" t="str">
        <f>TRIM(CLEAN(TEXT(IFERROR(INDEX('Snakeden MR'!$B$4:$C$3028,MATCH($A1887,'Snakeden MR'!$C$4:$C$3028,0),1),"-"),"@")))</f>
        <v>-</v>
      </c>
      <c r="D1887" s="147" t="str">
        <f>TRIM(CLEAN(TEXT(IFERROR(INDEX('Snakeden MR'!$I$4:$J$3028,MATCH($A1887,'Snakeden MR'!$J$4:$J$3028,0),1),"-"),"@")))</f>
        <v>-</v>
      </c>
      <c r="E1887" s="147" t="str">
        <f>TRIM(CLEAN(TEXT(IFERROR(INDEX('Snakeden MR'!$P$4:$Q$3028,MATCH($A1887,'Snakeden MR'!$Q$4:$Q$3028,0),1),"-"),"@")))</f>
        <v>-</v>
      </c>
      <c r="F1887" s="147" t="str">
        <f>TRIM(CLEAN(TEXT(IFERROR(INDEX('Snakeden MR'!$W$4:$X$3028,MATCH($A1887,'Snakeden MR'!$X$4:$X$3028,0),1),"-"),"@")))</f>
        <v>-</v>
      </c>
      <c r="G1887" s="159" t="str">
        <f t="shared" si="58"/>
        <v>Not Found</v>
      </c>
      <c r="H1887" t="str" cm="1">
        <f t="array" ref="H1887">IF(SUMPRODUCT((TRIM(C1887:F1887)&lt;&gt;"-")*1)=0,
    "No Data",
    IF(COUNTIF(C1887:F1887,INDEX(_xlfn._xlws.FILTER(C1887:F1887,TRIM(C1887:F1887)&lt;&gt;"-"),1))=SUMPRODUCT((TRIM(C1887:F1887)&lt;&gt;"-")*1),
    "No Change",
    "Change"))</f>
        <v>No Data</v>
      </c>
      <c r="I1887" s="159"/>
      <c r="J1887"/>
      <c r="K1887" s="163"/>
      <c r="L1887" s="147" t="str">
        <f>TRIM(CLEAN(TEXT(IFERROR(INDEX('Glade MR'!$B$4:$C$3000,MATCH($A1887,'Glade MR'!$C$4:$C$3000,0),1),"-"),"@")))</f>
        <v>-</v>
      </c>
      <c r="M1887" s="147" t="str">
        <f>TRIM(CLEAN(TEXT(IFERROR(INDEX('Glade MR'!$I$4:$J$3000,MATCH($A1887,'Glade MR'!$J$4:$J$3000,0),1),"-"),"@")))</f>
        <v>-</v>
      </c>
      <c r="N1887" s="147" t="str">
        <f>TRIM(CLEAN(TEXT(IFERROR(INDEX('Glade MR'!$P$4:$Q$3000,MATCH($A1887,'Glade MR'!$Q$4:$Q$3000,0),1),"-"),"@")))</f>
        <v>-</v>
      </c>
      <c r="O1887" s="147" t="str">
        <f>TRIM(CLEAN(TEXT(IFERROR(INDEX('Glade MR'!$W$4:$X$3000,MATCH($A1887,'Glade MR'!$X$4:$X$3000,0),1),"-"),"@")))</f>
        <v>-</v>
      </c>
      <c r="P1887" s="159" t="str">
        <f t="shared" si="59"/>
        <v>Not Found</v>
      </c>
      <c r="Q1887" t="str" cm="1">
        <f t="array" ref="Q1887">IF(SUMPRODUCT((TRIM(L1887:O1887)&lt;&gt;"-")*1)=0,
    "No Data",
    IF(COUNTIF(L1887:O1887,INDEX(_xlfn._xlws.FILTER(L1887:O1887,TRIM(L1887:O1887)&lt;&gt;"-"),1))=SUMPRODUCT((TRIM(L1887:O1887)&lt;&gt;"-")*1),
    "No Change",
    "Change"))</f>
        <v>No Data</v>
      </c>
      <c r="R1887" s="159"/>
      <c r="S1887" s="111"/>
    </row>
    <row r="1888" spans="1:19" x14ac:dyDescent="0.3">
      <c r="A1888" t="s">
        <v>2454</v>
      </c>
      <c r="B1888" t="s">
        <v>1145</v>
      </c>
      <c r="C1888" s="160" t="str">
        <f>TRIM(CLEAN(TEXT(IFERROR(INDEX('Snakeden MR'!$B$4:$C$3028,MATCH($A1888,'Snakeden MR'!$C$4:$C$3028,0),1),"-"),"@")))</f>
        <v>-</v>
      </c>
      <c r="D1888" s="147" t="str">
        <f>TRIM(CLEAN(TEXT(IFERROR(INDEX('Snakeden MR'!$I$4:$J$3028,MATCH($A1888,'Snakeden MR'!$J$4:$J$3028,0),1),"-"),"@")))</f>
        <v>-</v>
      </c>
      <c r="E1888" s="147" t="str">
        <f>TRIM(CLEAN(TEXT(IFERROR(INDEX('Snakeden MR'!$P$4:$Q$3028,MATCH($A1888,'Snakeden MR'!$Q$4:$Q$3028,0),1),"-"),"@")))</f>
        <v>-</v>
      </c>
      <c r="F1888" s="147" t="str">
        <f>TRIM(CLEAN(TEXT(IFERROR(INDEX('Snakeden MR'!$W$4:$X$3028,MATCH($A1888,'Snakeden MR'!$X$4:$X$3028,0),1),"-"),"@")))</f>
        <v>-</v>
      </c>
      <c r="G1888" s="159" t="str">
        <f t="shared" si="58"/>
        <v>Not Found</v>
      </c>
      <c r="H1888" t="str" cm="1">
        <f t="array" ref="H1888">IF(SUMPRODUCT((TRIM(C1888:F1888)&lt;&gt;"-")*1)=0,
    "No Data",
    IF(COUNTIF(C1888:F1888,INDEX(_xlfn._xlws.FILTER(C1888:F1888,TRIM(C1888:F1888)&lt;&gt;"-"),1))=SUMPRODUCT((TRIM(C1888:F1888)&lt;&gt;"-")*1),
    "No Change",
    "Change"))</f>
        <v>No Data</v>
      </c>
      <c r="I1888" s="159"/>
      <c r="J1888"/>
      <c r="K1888" s="163"/>
      <c r="L1888" s="147" t="str">
        <f>TRIM(CLEAN(TEXT(IFERROR(INDEX('Glade MR'!$B$4:$C$3000,MATCH($A1888,'Glade MR'!$C$4:$C$3000,0),1),"-"),"@")))</f>
        <v>-</v>
      </c>
      <c r="M1888" s="147" t="str">
        <f>TRIM(CLEAN(TEXT(IFERROR(INDEX('Glade MR'!$I$4:$J$3000,MATCH($A1888,'Glade MR'!$J$4:$J$3000,0),1),"-"),"@")))</f>
        <v>-</v>
      </c>
      <c r="N1888" s="147" t="str">
        <f>TRIM(CLEAN(TEXT(IFERROR(INDEX('Glade MR'!$P$4:$Q$3000,MATCH($A1888,'Glade MR'!$Q$4:$Q$3000,0),1),"-"),"@")))</f>
        <v>-</v>
      </c>
      <c r="O1888" s="147" t="str">
        <f>TRIM(CLEAN(TEXT(IFERROR(INDEX('Glade MR'!$W$4:$X$3000,MATCH($A1888,'Glade MR'!$X$4:$X$3000,0),1),"-"),"@")))</f>
        <v>-</v>
      </c>
      <c r="P1888" s="159" t="str">
        <f t="shared" si="59"/>
        <v>Not Found</v>
      </c>
      <c r="Q1888" t="str" cm="1">
        <f t="array" ref="Q1888">IF(SUMPRODUCT((TRIM(L1888:O1888)&lt;&gt;"-")*1)=0,
    "No Data",
    IF(COUNTIF(L1888:O1888,INDEX(_xlfn._xlws.FILTER(L1888:O1888,TRIM(L1888:O1888)&lt;&gt;"-"),1))=SUMPRODUCT((TRIM(L1888:O1888)&lt;&gt;"-")*1),
    "No Change",
    "Change"))</f>
        <v>No Data</v>
      </c>
      <c r="R1888" s="159"/>
      <c r="S1888" s="111"/>
    </row>
    <row r="1889" spans="1:19" x14ac:dyDescent="0.3">
      <c r="A1889" t="s">
        <v>2455</v>
      </c>
      <c r="B1889" t="s">
        <v>1145</v>
      </c>
      <c r="C1889" s="160" t="str">
        <f>TRIM(CLEAN(TEXT(IFERROR(INDEX('Snakeden MR'!$B$4:$C$3028,MATCH($A1889,'Snakeden MR'!$C$4:$C$3028,0),1),"-"),"@")))</f>
        <v>-</v>
      </c>
      <c r="D1889" s="147" t="str">
        <f>TRIM(CLEAN(TEXT(IFERROR(INDEX('Snakeden MR'!$I$4:$J$3028,MATCH($A1889,'Snakeden MR'!$J$4:$J$3028,0),1),"-"),"@")))</f>
        <v>-</v>
      </c>
      <c r="E1889" s="147" t="str">
        <f>TRIM(CLEAN(TEXT(IFERROR(INDEX('Snakeden MR'!$P$4:$Q$3028,MATCH($A1889,'Snakeden MR'!$Q$4:$Q$3028,0),1),"-"),"@")))</f>
        <v>-</v>
      </c>
      <c r="F1889" s="147" t="str">
        <f>TRIM(CLEAN(TEXT(IFERROR(INDEX('Snakeden MR'!$W$4:$X$3028,MATCH($A1889,'Snakeden MR'!$X$4:$X$3028,0),1),"-"),"@")))</f>
        <v>-</v>
      </c>
      <c r="G1889" s="159" t="str">
        <f t="shared" si="58"/>
        <v>Not Found</v>
      </c>
      <c r="H1889" t="str" cm="1">
        <f t="array" ref="H1889">IF(SUMPRODUCT((TRIM(C1889:F1889)&lt;&gt;"-")*1)=0,
    "No Data",
    IF(COUNTIF(C1889:F1889,INDEX(_xlfn._xlws.FILTER(C1889:F1889,TRIM(C1889:F1889)&lt;&gt;"-"),1))=SUMPRODUCT((TRIM(C1889:F1889)&lt;&gt;"-")*1),
    "No Change",
    "Change"))</f>
        <v>No Data</v>
      </c>
      <c r="I1889" s="159"/>
      <c r="J1889"/>
      <c r="K1889" s="163"/>
      <c r="L1889" s="147" t="str">
        <f>TRIM(CLEAN(TEXT(IFERROR(INDEX('Glade MR'!$B$4:$C$3000,MATCH($A1889,'Glade MR'!$C$4:$C$3000,0),1),"-"),"@")))</f>
        <v>-</v>
      </c>
      <c r="M1889" s="147" t="str">
        <f>TRIM(CLEAN(TEXT(IFERROR(INDEX('Glade MR'!$I$4:$J$3000,MATCH($A1889,'Glade MR'!$J$4:$J$3000,0),1),"-"),"@")))</f>
        <v>-</v>
      </c>
      <c r="N1889" s="147" t="str">
        <f>TRIM(CLEAN(TEXT(IFERROR(INDEX('Glade MR'!$P$4:$Q$3000,MATCH($A1889,'Glade MR'!$Q$4:$Q$3000,0),1),"-"),"@")))</f>
        <v>-</v>
      </c>
      <c r="O1889" s="147" t="str">
        <f>TRIM(CLEAN(TEXT(IFERROR(INDEX('Glade MR'!$W$4:$X$3000,MATCH($A1889,'Glade MR'!$X$4:$X$3000,0),1),"-"),"@")))</f>
        <v>-</v>
      </c>
      <c r="P1889" s="159" t="str">
        <f t="shared" si="59"/>
        <v>Not Found</v>
      </c>
      <c r="Q1889" t="str" cm="1">
        <f t="array" ref="Q1889">IF(SUMPRODUCT((TRIM(L1889:O1889)&lt;&gt;"-")*1)=0,
    "No Data",
    IF(COUNTIF(L1889:O1889,INDEX(_xlfn._xlws.FILTER(L1889:O1889,TRIM(L1889:O1889)&lt;&gt;"-"),1))=SUMPRODUCT((TRIM(L1889:O1889)&lt;&gt;"-")*1),
    "No Change",
    "Change"))</f>
        <v>No Data</v>
      </c>
      <c r="R1889" s="159"/>
      <c r="S1889" s="111"/>
    </row>
    <row r="1890" spans="1:19" x14ac:dyDescent="0.3">
      <c r="A1890" t="s">
        <v>1008</v>
      </c>
      <c r="B1890" t="s">
        <v>1137</v>
      </c>
      <c r="C1890" s="160" t="str">
        <f>TRIM(CLEAN(TEXT(IFERROR(INDEX('Snakeden MR'!$B$4:$C$3028,MATCH($A1890,'Snakeden MR'!$C$4:$C$3028,0),1),"-"),"@")))</f>
        <v>-</v>
      </c>
      <c r="D1890" s="147" t="str">
        <f>TRIM(CLEAN(TEXT(IFERROR(INDEX('Snakeden MR'!$I$4:$J$3028,MATCH($A1890,'Snakeden MR'!$J$4:$J$3028,0),1),"-"),"@")))</f>
        <v>-</v>
      </c>
      <c r="E1890" s="147" t="str">
        <f>TRIM(CLEAN(TEXT(IFERROR(INDEX('Snakeden MR'!$P$4:$Q$3028,MATCH($A1890,'Snakeden MR'!$Q$4:$Q$3028,0),1),"-"),"@")))</f>
        <v>-</v>
      </c>
      <c r="F1890" s="147" t="str">
        <f>TRIM(CLEAN(TEXT(IFERROR(INDEX('Snakeden MR'!$W$4:$X$3028,MATCH($A1890,'Snakeden MR'!$X$4:$X$3028,0),1),"-"),"@")))</f>
        <v>-</v>
      </c>
      <c r="G1890" s="159" t="str">
        <f t="shared" si="58"/>
        <v>Not Found</v>
      </c>
      <c r="H1890" t="str" cm="1">
        <f t="array" ref="H1890">IF(SUMPRODUCT((TRIM(C1890:F1890)&lt;&gt;"-")*1)=0,
    "No Data",
    IF(COUNTIF(C1890:F1890,INDEX(_xlfn._xlws.FILTER(C1890:F1890,TRIM(C1890:F1890)&lt;&gt;"-"),1))=SUMPRODUCT((TRIM(C1890:F1890)&lt;&gt;"-")*1),
    "No Change",
    "Change"))</f>
        <v>No Data</v>
      </c>
      <c r="I1890" s="159"/>
      <c r="J1890"/>
      <c r="K1890" s="163"/>
      <c r="L1890" s="147" t="str">
        <f>TRIM(CLEAN(TEXT(IFERROR(INDEX('Glade MR'!$B$4:$C$3000,MATCH($A1890,'Glade MR'!$C$4:$C$3000,0),1),"-"),"@")))</f>
        <v>Pool 4</v>
      </c>
      <c r="M1890" s="147" t="str">
        <f>TRIM(CLEAN(TEXT(IFERROR(INDEX('Glade MR'!$I$4:$J$3000,MATCH($A1890,'Glade MR'!$J$4:$J$3000,0),1),"-"),"@")))</f>
        <v>-</v>
      </c>
      <c r="N1890" s="147" t="str">
        <f>TRIM(CLEAN(TEXT(IFERROR(INDEX('Glade MR'!$P$4:$Q$3000,MATCH($A1890,'Glade MR'!$Q$4:$Q$3000,0),1),"-"),"@")))</f>
        <v>-</v>
      </c>
      <c r="O1890" s="147" t="str">
        <f>TRIM(CLEAN(TEXT(IFERROR(INDEX('Glade MR'!$W$4:$X$3000,MATCH($A1890,'Glade MR'!$X$4:$X$3000,0),1),"-"),"@")))</f>
        <v>-</v>
      </c>
      <c r="P1890" s="159" t="str">
        <f t="shared" si="59"/>
        <v>Found</v>
      </c>
      <c r="Q1890" t="str" cm="1">
        <f t="array" ref="Q1890">IF(SUMPRODUCT((TRIM(L1890:O1890)&lt;&gt;"-")*1)=0,
    "No Data",
    IF(COUNTIF(L1890:O1890,INDEX(_xlfn._xlws.FILTER(L1890:O1890,TRIM(L1890:O1890)&lt;&gt;"-"),1))=SUMPRODUCT((TRIM(L1890:O1890)&lt;&gt;"-")*1),
    "No Change",
    "Change"))</f>
        <v>No Change</v>
      </c>
      <c r="R1890" s="159"/>
      <c r="S1890" s="111"/>
    </row>
    <row r="1891" spans="1:19" x14ac:dyDescent="0.3">
      <c r="A1891" t="s">
        <v>818</v>
      </c>
      <c r="B1891" t="s">
        <v>1137</v>
      </c>
      <c r="C1891" s="160" t="str">
        <f>TRIM(CLEAN(TEXT(IFERROR(INDEX('Snakeden MR'!$B$4:$C$3028,MATCH($A1891,'Snakeden MR'!$C$4:$C$3028,0),1),"-"),"@")))</f>
        <v>-</v>
      </c>
      <c r="D1891" s="147" t="str">
        <f>TRIM(CLEAN(TEXT(IFERROR(INDEX('Snakeden MR'!$I$4:$J$3028,MATCH($A1891,'Snakeden MR'!$J$4:$J$3028,0),1),"-"),"@")))</f>
        <v>-</v>
      </c>
      <c r="E1891" s="147" t="str">
        <f>TRIM(CLEAN(TEXT(IFERROR(INDEX('Snakeden MR'!$P$4:$Q$3028,MATCH($A1891,'Snakeden MR'!$Q$4:$Q$3028,0),1),"-"),"@")))</f>
        <v>-</v>
      </c>
      <c r="F1891" s="147" t="str">
        <f>TRIM(CLEAN(TEXT(IFERROR(INDEX('Snakeden MR'!$W$4:$X$3028,MATCH($A1891,'Snakeden MR'!$X$4:$X$3028,0),1),"-"),"@")))</f>
        <v>-</v>
      </c>
      <c r="G1891" s="159" t="str">
        <f t="shared" si="58"/>
        <v>Not Found</v>
      </c>
      <c r="H1891" t="str" cm="1">
        <f t="array" ref="H1891">IF(SUMPRODUCT((TRIM(C1891:F1891)&lt;&gt;"-")*1)=0,
    "No Data",
    IF(COUNTIF(C1891:F1891,INDEX(_xlfn._xlws.FILTER(C1891:F1891,TRIM(C1891:F1891)&lt;&gt;"-"),1))=SUMPRODUCT((TRIM(C1891:F1891)&lt;&gt;"-")*1),
    "No Change",
    "Change"))</f>
        <v>No Data</v>
      </c>
      <c r="I1891" s="159"/>
      <c r="J1891"/>
      <c r="K1891" s="163"/>
      <c r="L1891" s="147" t="str">
        <f>TRIM(CLEAN(TEXT(IFERROR(INDEX('Glade MR'!$B$4:$C$3000,MATCH($A1891,'Glade MR'!$C$4:$C$3000,0),1),"-"),"@")))</f>
        <v>Pool 2</v>
      </c>
      <c r="M1891" s="147" t="str">
        <f>TRIM(CLEAN(TEXT(IFERROR(INDEX('Glade MR'!$I$4:$J$3000,MATCH($A1891,'Glade MR'!$J$4:$J$3000,0),1),"-"),"@")))</f>
        <v>-</v>
      </c>
      <c r="N1891" s="147" t="str">
        <f>TRIM(CLEAN(TEXT(IFERROR(INDEX('Glade MR'!$P$4:$Q$3000,MATCH($A1891,'Glade MR'!$Q$4:$Q$3000,0),1),"-"),"@")))</f>
        <v>-</v>
      </c>
      <c r="O1891" s="147" t="str">
        <f>TRIM(CLEAN(TEXT(IFERROR(INDEX('Glade MR'!$W$4:$X$3000,MATCH($A1891,'Glade MR'!$X$4:$X$3000,0),1),"-"),"@")))</f>
        <v>-</v>
      </c>
      <c r="P1891" s="159" t="str">
        <f t="shared" si="59"/>
        <v>Found</v>
      </c>
      <c r="Q1891" t="str" cm="1">
        <f t="array" ref="Q1891">IF(SUMPRODUCT((TRIM(L1891:O1891)&lt;&gt;"-")*1)=0,
    "No Data",
    IF(COUNTIF(L1891:O1891,INDEX(_xlfn._xlws.FILTER(L1891:O1891,TRIM(L1891:O1891)&lt;&gt;"-"),1))=SUMPRODUCT((TRIM(L1891:O1891)&lt;&gt;"-")*1),
    "No Change",
    "Change"))</f>
        <v>No Change</v>
      </c>
      <c r="R1891" s="159"/>
      <c r="S1891" s="111"/>
    </row>
    <row r="1892" spans="1:19" x14ac:dyDescent="0.3">
      <c r="A1892" t="s">
        <v>339</v>
      </c>
      <c r="B1892" t="s">
        <v>1137</v>
      </c>
      <c r="C1892" s="160" t="str">
        <f>TRIM(CLEAN(TEXT(IFERROR(INDEX('Snakeden MR'!$B$4:$C$3028,MATCH($A1892,'Snakeden MR'!$C$4:$C$3028,0),1),"-"),"@")))</f>
        <v>-</v>
      </c>
      <c r="D1892" s="147" t="str">
        <f>TRIM(CLEAN(TEXT(IFERROR(INDEX('Snakeden MR'!$I$4:$J$3028,MATCH($A1892,'Snakeden MR'!$J$4:$J$3028,0),1),"-"),"@")))</f>
        <v>-</v>
      </c>
      <c r="E1892" s="147" t="str">
        <f>TRIM(CLEAN(TEXT(IFERROR(INDEX('Snakeden MR'!$P$4:$Q$3028,MATCH($A1892,'Snakeden MR'!$Q$4:$Q$3028,0),1),"-"),"@")))</f>
        <v>-</v>
      </c>
      <c r="F1892" s="147" t="str">
        <f>TRIM(CLEAN(TEXT(IFERROR(INDEX('Snakeden MR'!$W$4:$X$3028,MATCH($A1892,'Snakeden MR'!$X$4:$X$3028,0),1),"-"),"@")))</f>
        <v>-</v>
      </c>
      <c r="G1892" s="159" t="str">
        <f t="shared" si="58"/>
        <v>Not Found</v>
      </c>
      <c r="H1892" t="str" cm="1">
        <f t="array" ref="H1892">IF(SUMPRODUCT((TRIM(C1892:F1892)&lt;&gt;"-")*1)=0,
    "No Data",
    IF(COUNTIF(C1892:F1892,INDEX(_xlfn._xlws.FILTER(C1892:F1892,TRIM(C1892:F1892)&lt;&gt;"-"),1))=SUMPRODUCT((TRIM(C1892:F1892)&lt;&gt;"-")*1),
    "No Change",
    "Change"))</f>
        <v>No Data</v>
      </c>
      <c r="I1892" s="159"/>
      <c r="J1892"/>
      <c r="K1892" s="163"/>
      <c r="L1892" s="147" t="str">
        <f>TRIM(CLEAN(TEXT(IFERROR(INDEX('Glade MR'!$B$4:$C$3000,MATCH($A1892,'Glade MR'!$C$4:$C$3000,0),1),"-"),"@")))</f>
        <v>Pool 11</v>
      </c>
      <c r="M1892" s="147" t="str">
        <f>TRIM(CLEAN(TEXT(IFERROR(INDEX('Glade MR'!$I$4:$J$3000,MATCH($A1892,'Glade MR'!$J$4:$J$3000,0),1),"-"),"@")))</f>
        <v>-</v>
      </c>
      <c r="N1892" s="147" t="str">
        <f>TRIM(CLEAN(TEXT(IFERROR(INDEX('Glade MR'!$P$4:$Q$3000,MATCH($A1892,'Glade MR'!$Q$4:$Q$3000,0),1),"-"),"@")))</f>
        <v>-</v>
      </c>
      <c r="O1892" s="147" t="str">
        <f>TRIM(CLEAN(TEXT(IFERROR(INDEX('Glade MR'!$W$4:$X$3000,MATCH($A1892,'Glade MR'!$X$4:$X$3000,0),1),"-"),"@")))</f>
        <v>-</v>
      </c>
      <c r="P1892" s="159" t="str">
        <f t="shared" si="59"/>
        <v>Found</v>
      </c>
      <c r="Q1892" t="str" cm="1">
        <f t="array" ref="Q1892">IF(SUMPRODUCT((TRIM(L1892:O1892)&lt;&gt;"-")*1)=0,
    "No Data",
    IF(COUNTIF(L1892:O1892,INDEX(_xlfn._xlws.FILTER(L1892:O1892,TRIM(L1892:O1892)&lt;&gt;"-"),1))=SUMPRODUCT((TRIM(L1892:O1892)&lt;&gt;"-")*1),
    "No Change",
    "Change"))</f>
        <v>No Change</v>
      </c>
      <c r="R1892" s="159"/>
      <c r="S1892" s="111"/>
    </row>
    <row r="1893" spans="1:19" x14ac:dyDescent="0.3">
      <c r="A1893" t="s">
        <v>2456</v>
      </c>
      <c r="B1893" t="s">
        <v>1137</v>
      </c>
      <c r="C1893" s="160" t="str">
        <f>TRIM(CLEAN(TEXT(IFERROR(INDEX('Snakeden MR'!$B$4:$C$3028,MATCH($A1893,'Snakeden MR'!$C$4:$C$3028,0),1),"-"),"@")))</f>
        <v>-</v>
      </c>
      <c r="D1893" s="147" t="str">
        <f>TRIM(CLEAN(TEXT(IFERROR(INDEX('Snakeden MR'!$I$4:$J$3028,MATCH($A1893,'Snakeden MR'!$J$4:$J$3028,0),1),"-"),"@")))</f>
        <v>-</v>
      </c>
      <c r="E1893" s="147" t="str">
        <f>TRIM(CLEAN(TEXT(IFERROR(INDEX('Snakeden MR'!$P$4:$Q$3028,MATCH($A1893,'Snakeden MR'!$Q$4:$Q$3028,0),1),"-"),"@")))</f>
        <v>-</v>
      </c>
      <c r="F1893" s="147" t="str">
        <f>TRIM(CLEAN(TEXT(IFERROR(INDEX('Snakeden MR'!$W$4:$X$3028,MATCH($A1893,'Snakeden MR'!$X$4:$X$3028,0),1),"-"),"@")))</f>
        <v>-</v>
      </c>
      <c r="G1893" s="159" t="str">
        <f t="shared" si="58"/>
        <v>Not Found</v>
      </c>
      <c r="H1893" t="str" cm="1">
        <f t="array" ref="H1893">IF(SUMPRODUCT((TRIM(C1893:F1893)&lt;&gt;"-")*1)=0,
    "No Data",
    IF(COUNTIF(C1893:F1893,INDEX(_xlfn._xlws.FILTER(C1893:F1893,TRIM(C1893:F1893)&lt;&gt;"-"),1))=SUMPRODUCT((TRIM(C1893:F1893)&lt;&gt;"-")*1),
    "No Change",
    "Change"))</f>
        <v>No Data</v>
      </c>
      <c r="I1893" s="159"/>
      <c r="J1893"/>
      <c r="K1893" s="163"/>
      <c r="L1893" s="147" t="str">
        <f>TRIM(CLEAN(TEXT(IFERROR(INDEX('Glade MR'!$B$4:$C$3000,MATCH($A1893,'Glade MR'!$C$4:$C$3000,0),1),"-"),"@")))</f>
        <v>-</v>
      </c>
      <c r="M1893" s="147" t="str">
        <f>TRIM(CLEAN(TEXT(IFERROR(INDEX('Glade MR'!$I$4:$J$3000,MATCH($A1893,'Glade MR'!$J$4:$J$3000,0),1),"-"),"@")))</f>
        <v>-</v>
      </c>
      <c r="N1893" s="147" t="str">
        <f>TRIM(CLEAN(TEXT(IFERROR(INDEX('Glade MR'!$P$4:$Q$3000,MATCH($A1893,'Glade MR'!$Q$4:$Q$3000,0),1),"-"),"@")))</f>
        <v>-</v>
      </c>
      <c r="O1893" s="147" t="str">
        <f>TRIM(CLEAN(TEXT(IFERROR(INDEX('Glade MR'!$W$4:$X$3000,MATCH($A1893,'Glade MR'!$X$4:$X$3000,0),1),"-"),"@")))</f>
        <v>-</v>
      </c>
      <c r="P1893" s="159" t="str">
        <f t="shared" si="59"/>
        <v>Not Found</v>
      </c>
      <c r="Q1893" t="str" cm="1">
        <f t="array" ref="Q1893">IF(SUMPRODUCT((TRIM(L1893:O1893)&lt;&gt;"-")*1)=0,
    "No Data",
    IF(COUNTIF(L1893:O1893,INDEX(_xlfn._xlws.FILTER(L1893:O1893,TRIM(L1893:O1893)&lt;&gt;"-"),1))=SUMPRODUCT((TRIM(L1893:O1893)&lt;&gt;"-")*1),
    "No Change",
    "Change"))</f>
        <v>No Data</v>
      </c>
      <c r="R1893" s="159"/>
      <c r="S1893" s="111"/>
    </row>
    <row r="1894" spans="1:19" x14ac:dyDescent="0.3">
      <c r="A1894" t="s">
        <v>770</v>
      </c>
      <c r="B1894" t="s">
        <v>1137</v>
      </c>
      <c r="C1894" s="160" t="str">
        <f>TRIM(CLEAN(TEXT(IFERROR(INDEX('Snakeden MR'!$B$4:$C$3028,MATCH($A1894,'Snakeden MR'!$C$4:$C$3028,0),1),"-"),"@")))</f>
        <v>-</v>
      </c>
      <c r="D1894" s="147" t="str">
        <f>TRIM(CLEAN(TEXT(IFERROR(INDEX('Snakeden MR'!$I$4:$J$3028,MATCH($A1894,'Snakeden MR'!$J$4:$J$3028,0),1),"-"),"@")))</f>
        <v>-</v>
      </c>
      <c r="E1894" s="147" t="str">
        <f>TRIM(CLEAN(TEXT(IFERROR(INDEX('Snakeden MR'!$P$4:$Q$3028,MATCH($A1894,'Snakeden MR'!$Q$4:$Q$3028,0),1),"-"),"@")))</f>
        <v>-</v>
      </c>
      <c r="F1894" s="147" t="str">
        <f>TRIM(CLEAN(TEXT(IFERROR(INDEX('Snakeden MR'!$W$4:$X$3028,MATCH($A1894,'Snakeden MR'!$X$4:$X$3028,0),1),"-"),"@")))</f>
        <v>-</v>
      </c>
      <c r="G1894" s="159" t="str">
        <f t="shared" si="58"/>
        <v>Not Found</v>
      </c>
      <c r="H1894" t="str" cm="1">
        <f t="array" ref="H1894">IF(SUMPRODUCT((TRIM(C1894:F1894)&lt;&gt;"-")*1)=0,
    "No Data",
    IF(COUNTIF(C1894:F1894,INDEX(_xlfn._xlws.FILTER(C1894:F1894,TRIM(C1894:F1894)&lt;&gt;"-"),1))=SUMPRODUCT((TRIM(C1894:F1894)&lt;&gt;"-")*1),
    "No Change",
    "Change"))</f>
        <v>No Data</v>
      </c>
      <c r="I1894" s="159"/>
      <c r="J1894"/>
      <c r="K1894" s="163"/>
      <c r="L1894" s="147" t="str">
        <f>TRIM(CLEAN(TEXT(IFERROR(INDEX('Glade MR'!$B$4:$C$3000,MATCH($A1894,'Glade MR'!$C$4:$C$3000,0),1),"-"),"@")))</f>
        <v>-</v>
      </c>
      <c r="M1894" s="147" t="str">
        <f>TRIM(CLEAN(TEXT(IFERROR(INDEX('Glade MR'!$I$4:$J$3000,MATCH($A1894,'Glade MR'!$J$4:$J$3000,0),1),"-"),"@")))</f>
        <v>-</v>
      </c>
      <c r="N1894" s="147" t="str">
        <f>TRIM(CLEAN(TEXT(IFERROR(INDEX('Glade MR'!$P$4:$Q$3000,MATCH($A1894,'Glade MR'!$Q$4:$Q$3000,0),1),"-"),"@")))</f>
        <v>-</v>
      </c>
      <c r="O1894" s="147" t="str">
        <f>TRIM(CLEAN(TEXT(IFERROR(INDEX('Glade MR'!$W$4:$X$3000,MATCH($A1894,'Glade MR'!$X$4:$X$3000,0),1),"-"),"@")))</f>
        <v>Pool 5</v>
      </c>
      <c r="P1894" s="159" t="str">
        <f t="shared" si="59"/>
        <v>Found</v>
      </c>
      <c r="Q1894" t="str" cm="1">
        <f t="array" ref="Q1894">IF(SUMPRODUCT((TRIM(L1894:O1894)&lt;&gt;"-")*1)=0,
    "No Data",
    IF(COUNTIF(L1894:O1894,INDEX(_xlfn._xlws.FILTER(L1894:O1894,TRIM(L1894:O1894)&lt;&gt;"-"),1))=SUMPRODUCT((TRIM(L1894:O1894)&lt;&gt;"-")*1),
    "No Change",
    "Change"))</f>
        <v>No Change</v>
      </c>
      <c r="R1894" s="159"/>
      <c r="S1894" s="111"/>
    </row>
    <row r="1895" spans="1:19" x14ac:dyDescent="0.3">
      <c r="A1895" t="s">
        <v>2457</v>
      </c>
      <c r="B1895" t="s">
        <v>1137</v>
      </c>
      <c r="C1895" s="160" t="str">
        <f>TRIM(CLEAN(TEXT(IFERROR(INDEX('Snakeden MR'!$B$4:$C$3028,MATCH($A1895,'Snakeden MR'!$C$4:$C$3028,0),1),"-"),"@")))</f>
        <v>-</v>
      </c>
      <c r="D1895" s="147" t="str">
        <f>TRIM(CLEAN(TEXT(IFERROR(INDEX('Snakeden MR'!$I$4:$J$3028,MATCH($A1895,'Snakeden MR'!$J$4:$J$3028,0),1),"-"),"@")))</f>
        <v>-</v>
      </c>
      <c r="E1895" s="147" t="str">
        <f>TRIM(CLEAN(TEXT(IFERROR(INDEX('Snakeden MR'!$P$4:$Q$3028,MATCH($A1895,'Snakeden MR'!$Q$4:$Q$3028,0),1),"-"),"@")))</f>
        <v>-</v>
      </c>
      <c r="F1895" s="147" t="str">
        <f>TRIM(CLEAN(TEXT(IFERROR(INDEX('Snakeden MR'!$W$4:$X$3028,MATCH($A1895,'Snakeden MR'!$X$4:$X$3028,0),1),"-"),"@")))</f>
        <v>-</v>
      </c>
      <c r="G1895" s="159" t="str">
        <f t="shared" si="58"/>
        <v>Not Found</v>
      </c>
      <c r="H1895" t="str" cm="1">
        <f t="array" ref="H1895">IF(SUMPRODUCT((TRIM(C1895:F1895)&lt;&gt;"-")*1)=0,
    "No Data",
    IF(COUNTIF(C1895:F1895,INDEX(_xlfn._xlws.FILTER(C1895:F1895,TRIM(C1895:F1895)&lt;&gt;"-"),1))=SUMPRODUCT((TRIM(C1895:F1895)&lt;&gt;"-")*1),
    "No Change",
    "Change"))</f>
        <v>No Data</v>
      </c>
      <c r="I1895" s="159"/>
      <c r="J1895"/>
      <c r="K1895" s="163"/>
      <c r="L1895" s="147" t="str">
        <f>TRIM(CLEAN(TEXT(IFERROR(INDEX('Glade MR'!$B$4:$C$3000,MATCH($A1895,'Glade MR'!$C$4:$C$3000,0),1),"-"),"@")))</f>
        <v>-</v>
      </c>
      <c r="M1895" s="147" t="str">
        <f>TRIM(CLEAN(TEXT(IFERROR(INDEX('Glade MR'!$I$4:$J$3000,MATCH($A1895,'Glade MR'!$J$4:$J$3000,0),1),"-"),"@")))</f>
        <v>-</v>
      </c>
      <c r="N1895" s="147" t="str">
        <f>TRIM(CLEAN(TEXT(IFERROR(INDEX('Glade MR'!$P$4:$Q$3000,MATCH($A1895,'Glade MR'!$Q$4:$Q$3000,0),1),"-"),"@")))</f>
        <v>-</v>
      </c>
      <c r="O1895" s="147" t="str">
        <f>TRIM(CLEAN(TEXT(IFERROR(INDEX('Glade MR'!$W$4:$X$3000,MATCH($A1895,'Glade MR'!$X$4:$X$3000,0),1),"-"),"@")))</f>
        <v>-</v>
      </c>
      <c r="P1895" s="159" t="str">
        <f t="shared" si="59"/>
        <v>Not Found</v>
      </c>
      <c r="Q1895" t="str" cm="1">
        <f t="array" ref="Q1895">IF(SUMPRODUCT((TRIM(L1895:O1895)&lt;&gt;"-")*1)=0,
    "No Data",
    IF(COUNTIF(L1895:O1895,INDEX(_xlfn._xlws.FILTER(L1895:O1895,TRIM(L1895:O1895)&lt;&gt;"-"),1))=SUMPRODUCT((TRIM(L1895:O1895)&lt;&gt;"-")*1),
    "No Change",
    "Change"))</f>
        <v>No Data</v>
      </c>
      <c r="R1895" s="159"/>
      <c r="S1895" s="111"/>
    </row>
    <row r="1896" spans="1:19" x14ac:dyDescent="0.3">
      <c r="A1896" t="s">
        <v>640</v>
      </c>
      <c r="B1896" t="s">
        <v>1137</v>
      </c>
      <c r="C1896" s="160" t="str">
        <f>TRIM(CLEAN(TEXT(IFERROR(INDEX('Snakeden MR'!$B$4:$C$3028,MATCH($A1896,'Snakeden MR'!$C$4:$C$3028,0),1),"-"),"@")))</f>
        <v>-</v>
      </c>
      <c r="D1896" s="147" t="str">
        <f>TRIM(CLEAN(TEXT(IFERROR(INDEX('Snakeden MR'!$I$4:$J$3028,MATCH($A1896,'Snakeden MR'!$J$4:$J$3028,0),1),"-"),"@")))</f>
        <v>-</v>
      </c>
      <c r="E1896" s="147" t="str">
        <f>TRIM(CLEAN(TEXT(IFERROR(INDEX('Snakeden MR'!$P$4:$Q$3028,MATCH($A1896,'Snakeden MR'!$Q$4:$Q$3028,0),1),"-"),"@")))</f>
        <v>-</v>
      </c>
      <c r="F1896" s="147" t="str">
        <f>TRIM(CLEAN(TEXT(IFERROR(INDEX('Snakeden MR'!$W$4:$X$3028,MATCH($A1896,'Snakeden MR'!$X$4:$X$3028,0),1),"-"),"@")))</f>
        <v>-</v>
      </c>
      <c r="G1896" s="159" t="str">
        <f t="shared" si="58"/>
        <v>Not Found</v>
      </c>
      <c r="H1896" t="str" cm="1">
        <f t="array" ref="H1896">IF(SUMPRODUCT((TRIM(C1896:F1896)&lt;&gt;"-")*1)=0,
    "No Data",
    IF(COUNTIF(C1896:F1896,INDEX(_xlfn._xlws.FILTER(C1896:F1896,TRIM(C1896:F1896)&lt;&gt;"-"),1))=SUMPRODUCT((TRIM(C1896:F1896)&lt;&gt;"-")*1),
    "No Change",
    "Change"))</f>
        <v>No Data</v>
      </c>
      <c r="I1896" s="159"/>
      <c r="J1896"/>
      <c r="K1896" s="163"/>
      <c r="L1896" s="147" t="str">
        <f>TRIM(CLEAN(TEXT(IFERROR(INDEX('Glade MR'!$B$4:$C$3000,MATCH($A1896,'Glade MR'!$C$4:$C$3000,0),1),"-"),"@")))</f>
        <v>Pool 5</v>
      </c>
      <c r="M1896" s="147" t="str">
        <f>TRIM(CLEAN(TEXT(IFERROR(INDEX('Glade MR'!$I$4:$J$3000,MATCH($A1896,'Glade MR'!$J$4:$J$3000,0),1),"-"),"@")))</f>
        <v>-</v>
      </c>
      <c r="N1896" s="147" t="str">
        <f>TRIM(CLEAN(TEXT(IFERROR(INDEX('Glade MR'!$P$4:$Q$3000,MATCH($A1896,'Glade MR'!$Q$4:$Q$3000,0),1),"-"),"@")))</f>
        <v>-</v>
      </c>
      <c r="O1896" s="147" t="str">
        <f>TRIM(CLEAN(TEXT(IFERROR(INDEX('Glade MR'!$W$4:$X$3000,MATCH($A1896,'Glade MR'!$X$4:$X$3000,0),1),"-"),"@")))</f>
        <v>-</v>
      </c>
      <c r="P1896" s="159" t="str">
        <f t="shared" si="59"/>
        <v>Found</v>
      </c>
      <c r="Q1896" t="str" cm="1">
        <f t="array" ref="Q1896">IF(SUMPRODUCT((TRIM(L1896:O1896)&lt;&gt;"-")*1)=0,
    "No Data",
    IF(COUNTIF(L1896:O1896,INDEX(_xlfn._xlws.FILTER(L1896:O1896,TRIM(L1896:O1896)&lt;&gt;"-"),1))=SUMPRODUCT((TRIM(L1896:O1896)&lt;&gt;"-")*1),
    "No Change",
    "Change"))</f>
        <v>No Change</v>
      </c>
      <c r="R1896" s="159"/>
      <c r="S1896" s="111"/>
    </row>
    <row r="1897" spans="1:19" x14ac:dyDescent="0.3">
      <c r="A1897" t="s">
        <v>2458</v>
      </c>
      <c r="B1897" t="s">
        <v>1137</v>
      </c>
      <c r="C1897" s="160" t="str">
        <f>TRIM(CLEAN(TEXT(IFERROR(INDEX('Snakeden MR'!$B$4:$C$3028,MATCH($A1897,'Snakeden MR'!$C$4:$C$3028,0),1),"-"),"@")))</f>
        <v>-</v>
      </c>
      <c r="D1897" s="147" t="str">
        <f>TRIM(CLEAN(TEXT(IFERROR(INDEX('Snakeden MR'!$I$4:$J$3028,MATCH($A1897,'Snakeden MR'!$J$4:$J$3028,0),1),"-"),"@")))</f>
        <v>-</v>
      </c>
      <c r="E1897" s="147" t="str">
        <f>TRIM(CLEAN(TEXT(IFERROR(INDEX('Snakeden MR'!$P$4:$Q$3028,MATCH($A1897,'Snakeden MR'!$Q$4:$Q$3028,0),1),"-"),"@")))</f>
        <v>-</v>
      </c>
      <c r="F1897" s="147" t="str">
        <f>TRIM(CLEAN(TEXT(IFERROR(INDEX('Snakeden MR'!$W$4:$X$3028,MATCH($A1897,'Snakeden MR'!$X$4:$X$3028,0),1),"-"),"@")))</f>
        <v>-</v>
      </c>
      <c r="G1897" s="159" t="str">
        <f t="shared" si="58"/>
        <v>Not Found</v>
      </c>
      <c r="H1897" t="str" cm="1">
        <f t="array" ref="H1897">IF(SUMPRODUCT((TRIM(C1897:F1897)&lt;&gt;"-")*1)=0,
    "No Data",
    IF(COUNTIF(C1897:F1897,INDEX(_xlfn._xlws.FILTER(C1897:F1897,TRIM(C1897:F1897)&lt;&gt;"-"),1))=SUMPRODUCT((TRIM(C1897:F1897)&lt;&gt;"-")*1),
    "No Change",
    "Change"))</f>
        <v>No Data</v>
      </c>
      <c r="I1897" s="159"/>
      <c r="J1897"/>
      <c r="K1897" s="163"/>
      <c r="L1897" s="147" t="str">
        <f>TRIM(CLEAN(TEXT(IFERROR(INDEX('Glade MR'!$B$4:$C$3000,MATCH($A1897,'Glade MR'!$C$4:$C$3000,0),1),"-"),"@")))</f>
        <v>-</v>
      </c>
      <c r="M1897" s="147" t="str">
        <f>TRIM(CLEAN(TEXT(IFERROR(INDEX('Glade MR'!$I$4:$J$3000,MATCH($A1897,'Glade MR'!$J$4:$J$3000,0),1),"-"),"@")))</f>
        <v>-</v>
      </c>
      <c r="N1897" s="147" t="str">
        <f>TRIM(CLEAN(TEXT(IFERROR(INDEX('Glade MR'!$P$4:$Q$3000,MATCH($A1897,'Glade MR'!$Q$4:$Q$3000,0),1),"-"),"@")))</f>
        <v>-</v>
      </c>
      <c r="O1897" s="147" t="str">
        <f>TRIM(CLEAN(TEXT(IFERROR(INDEX('Glade MR'!$W$4:$X$3000,MATCH($A1897,'Glade MR'!$X$4:$X$3000,0),1),"-"),"@")))</f>
        <v>-</v>
      </c>
      <c r="P1897" s="159" t="str">
        <f t="shared" si="59"/>
        <v>Not Found</v>
      </c>
      <c r="Q1897" t="str" cm="1">
        <f t="array" ref="Q1897">IF(SUMPRODUCT((TRIM(L1897:O1897)&lt;&gt;"-")*1)=0,
    "No Data",
    IF(COUNTIF(L1897:O1897,INDEX(_xlfn._xlws.FILTER(L1897:O1897,TRIM(L1897:O1897)&lt;&gt;"-"),1))=SUMPRODUCT((TRIM(L1897:O1897)&lt;&gt;"-")*1),
    "No Change",
    "Change"))</f>
        <v>No Data</v>
      </c>
      <c r="R1897" s="159"/>
      <c r="S1897" s="111"/>
    </row>
    <row r="1898" spans="1:19" x14ac:dyDescent="0.3">
      <c r="A1898" t="s">
        <v>825</v>
      </c>
      <c r="B1898" t="s">
        <v>1137</v>
      </c>
      <c r="C1898" s="160" t="str">
        <f>TRIM(CLEAN(TEXT(IFERROR(INDEX('Snakeden MR'!$B$4:$C$3028,MATCH($A1898,'Snakeden MR'!$C$4:$C$3028,0),1),"-"),"@")))</f>
        <v>-</v>
      </c>
      <c r="D1898" s="147" t="str">
        <f>TRIM(CLEAN(TEXT(IFERROR(INDEX('Snakeden MR'!$I$4:$J$3028,MATCH($A1898,'Snakeden MR'!$J$4:$J$3028,0),1),"-"),"@")))</f>
        <v>-</v>
      </c>
      <c r="E1898" s="147" t="str">
        <f>TRIM(CLEAN(TEXT(IFERROR(INDEX('Snakeden MR'!$P$4:$Q$3028,MATCH($A1898,'Snakeden MR'!$Q$4:$Q$3028,0),1),"-"),"@")))</f>
        <v>-</v>
      </c>
      <c r="F1898" s="147" t="str">
        <f>TRIM(CLEAN(TEXT(IFERROR(INDEX('Snakeden MR'!$W$4:$X$3028,MATCH($A1898,'Snakeden MR'!$X$4:$X$3028,0),1),"-"),"@")))</f>
        <v>-</v>
      </c>
      <c r="G1898" s="159" t="str">
        <f t="shared" si="58"/>
        <v>Not Found</v>
      </c>
      <c r="H1898" t="str" cm="1">
        <f t="array" ref="H1898">IF(SUMPRODUCT((TRIM(C1898:F1898)&lt;&gt;"-")*1)=0,
    "No Data",
    IF(COUNTIF(C1898:F1898,INDEX(_xlfn._xlws.FILTER(C1898:F1898,TRIM(C1898:F1898)&lt;&gt;"-"),1))=SUMPRODUCT((TRIM(C1898:F1898)&lt;&gt;"-")*1),
    "No Change",
    "Change"))</f>
        <v>No Data</v>
      </c>
      <c r="I1898" s="159"/>
      <c r="J1898"/>
      <c r="K1898" s="163"/>
      <c r="L1898" s="147" t="str">
        <f>TRIM(CLEAN(TEXT(IFERROR(INDEX('Glade MR'!$B$4:$C$3000,MATCH($A1898,'Glade MR'!$C$4:$C$3000,0),1),"-"),"@")))</f>
        <v>-</v>
      </c>
      <c r="M1898" s="147" t="str">
        <f>TRIM(CLEAN(TEXT(IFERROR(INDEX('Glade MR'!$I$4:$J$3000,MATCH($A1898,'Glade MR'!$J$4:$J$3000,0),1),"-"),"@")))</f>
        <v>-</v>
      </c>
      <c r="N1898" s="147" t="str">
        <f>TRIM(CLEAN(TEXT(IFERROR(INDEX('Glade MR'!$P$4:$Q$3000,MATCH($A1898,'Glade MR'!$Q$4:$Q$3000,0),1),"-"),"@")))</f>
        <v>Pool 4</v>
      </c>
      <c r="O1898" s="147" t="str">
        <f>TRIM(CLEAN(TEXT(IFERROR(INDEX('Glade MR'!$W$4:$X$3000,MATCH($A1898,'Glade MR'!$X$4:$X$3000,0),1),"-"),"@")))</f>
        <v>-</v>
      </c>
      <c r="P1898" s="159" t="str">
        <f t="shared" si="59"/>
        <v>Found</v>
      </c>
      <c r="Q1898" t="str" cm="1">
        <f t="array" ref="Q1898">IF(SUMPRODUCT((TRIM(L1898:O1898)&lt;&gt;"-")*1)=0,
    "No Data",
    IF(COUNTIF(L1898:O1898,INDEX(_xlfn._xlws.FILTER(L1898:O1898,TRIM(L1898:O1898)&lt;&gt;"-"),1))=SUMPRODUCT((TRIM(L1898:O1898)&lt;&gt;"-")*1),
    "No Change",
    "Change"))</f>
        <v>No Change</v>
      </c>
      <c r="R1898" s="159"/>
      <c r="S1898" s="111"/>
    </row>
    <row r="1899" spans="1:19" x14ac:dyDescent="0.3">
      <c r="A1899" t="s">
        <v>2459</v>
      </c>
      <c r="B1899" t="s">
        <v>1137</v>
      </c>
      <c r="C1899" s="160" t="str">
        <f>TRIM(CLEAN(TEXT(IFERROR(INDEX('Snakeden MR'!$B$4:$C$3028,MATCH($A1899,'Snakeden MR'!$C$4:$C$3028,0),1),"-"),"@")))</f>
        <v>-</v>
      </c>
      <c r="D1899" s="147" t="str">
        <f>TRIM(CLEAN(TEXT(IFERROR(INDEX('Snakeden MR'!$I$4:$J$3028,MATCH($A1899,'Snakeden MR'!$J$4:$J$3028,0),1),"-"),"@")))</f>
        <v>-</v>
      </c>
      <c r="E1899" s="147" t="str">
        <f>TRIM(CLEAN(TEXT(IFERROR(INDEX('Snakeden MR'!$P$4:$Q$3028,MATCH($A1899,'Snakeden MR'!$Q$4:$Q$3028,0),1),"-"),"@")))</f>
        <v>-</v>
      </c>
      <c r="F1899" s="147" t="str">
        <f>TRIM(CLEAN(TEXT(IFERROR(INDEX('Snakeden MR'!$W$4:$X$3028,MATCH($A1899,'Snakeden MR'!$X$4:$X$3028,0),1),"-"),"@")))</f>
        <v>-</v>
      </c>
      <c r="G1899" s="159" t="str">
        <f t="shared" si="58"/>
        <v>Not Found</v>
      </c>
      <c r="H1899" t="str" cm="1">
        <f t="array" ref="H1899">IF(SUMPRODUCT((TRIM(C1899:F1899)&lt;&gt;"-")*1)=0,
    "No Data",
    IF(COUNTIF(C1899:F1899,INDEX(_xlfn._xlws.FILTER(C1899:F1899,TRIM(C1899:F1899)&lt;&gt;"-"),1))=SUMPRODUCT((TRIM(C1899:F1899)&lt;&gt;"-")*1),
    "No Change",
    "Change"))</f>
        <v>No Data</v>
      </c>
      <c r="I1899" s="159"/>
      <c r="J1899"/>
      <c r="K1899" s="163"/>
      <c r="L1899" s="147" t="str">
        <f>TRIM(CLEAN(TEXT(IFERROR(INDEX('Glade MR'!$B$4:$C$3000,MATCH($A1899,'Glade MR'!$C$4:$C$3000,0),1),"-"),"@")))</f>
        <v>-</v>
      </c>
      <c r="M1899" s="147" t="str">
        <f>TRIM(CLEAN(TEXT(IFERROR(INDEX('Glade MR'!$I$4:$J$3000,MATCH($A1899,'Glade MR'!$J$4:$J$3000,0),1),"-"),"@")))</f>
        <v>-</v>
      </c>
      <c r="N1899" s="147" t="str">
        <f>TRIM(CLEAN(TEXT(IFERROR(INDEX('Glade MR'!$P$4:$Q$3000,MATCH($A1899,'Glade MR'!$Q$4:$Q$3000,0),1),"-"),"@")))</f>
        <v>-</v>
      </c>
      <c r="O1899" s="147" t="str">
        <f>TRIM(CLEAN(TEXT(IFERROR(INDEX('Glade MR'!$W$4:$X$3000,MATCH($A1899,'Glade MR'!$X$4:$X$3000,0),1),"-"),"@")))</f>
        <v>-</v>
      </c>
      <c r="P1899" s="159" t="str">
        <f t="shared" si="59"/>
        <v>Not Found</v>
      </c>
      <c r="Q1899" t="str" cm="1">
        <f t="array" ref="Q1899">IF(SUMPRODUCT((TRIM(L1899:O1899)&lt;&gt;"-")*1)=0,
    "No Data",
    IF(COUNTIF(L1899:O1899,INDEX(_xlfn._xlws.FILTER(L1899:O1899,TRIM(L1899:O1899)&lt;&gt;"-"),1))=SUMPRODUCT((TRIM(L1899:O1899)&lt;&gt;"-")*1),
    "No Change",
    "Change"))</f>
        <v>No Data</v>
      </c>
      <c r="R1899" s="159"/>
      <c r="S1899" s="111"/>
    </row>
    <row r="1900" spans="1:19" x14ac:dyDescent="0.3">
      <c r="A1900" t="s">
        <v>773</v>
      </c>
      <c r="B1900" t="s">
        <v>1137</v>
      </c>
      <c r="C1900" s="160" t="str">
        <f>TRIM(CLEAN(TEXT(IFERROR(INDEX('Snakeden MR'!$B$4:$C$3028,MATCH($A1900,'Snakeden MR'!$C$4:$C$3028,0),1),"-"),"@")))</f>
        <v>-</v>
      </c>
      <c r="D1900" s="147" t="str">
        <f>TRIM(CLEAN(TEXT(IFERROR(INDEX('Snakeden MR'!$I$4:$J$3028,MATCH($A1900,'Snakeden MR'!$J$4:$J$3028,0),1),"-"),"@")))</f>
        <v>-</v>
      </c>
      <c r="E1900" s="147" t="str">
        <f>TRIM(CLEAN(TEXT(IFERROR(INDEX('Snakeden MR'!$P$4:$Q$3028,MATCH($A1900,'Snakeden MR'!$Q$4:$Q$3028,0),1),"-"),"@")))</f>
        <v>-</v>
      </c>
      <c r="F1900" s="147" t="str">
        <f>TRIM(CLEAN(TEXT(IFERROR(INDEX('Snakeden MR'!$W$4:$X$3028,MATCH($A1900,'Snakeden MR'!$X$4:$X$3028,0),1),"-"),"@")))</f>
        <v>-</v>
      </c>
      <c r="G1900" s="159" t="str">
        <f t="shared" si="58"/>
        <v>Not Found</v>
      </c>
      <c r="H1900" t="str" cm="1">
        <f t="array" ref="H1900">IF(SUMPRODUCT((TRIM(C1900:F1900)&lt;&gt;"-")*1)=0,
    "No Data",
    IF(COUNTIF(C1900:F1900,INDEX(_xlfn._xlws.FILTER(C1900:F1900,TRIM(C1900:F1900)&lt;&gt;"-"),1))=SUMPRODUCT((TRIM(C1900:F1900)&lt;&gt;"-")*1),
    "No Change",
    "Change"))</f>
        <v>No Data</v>
      </c>
      <c r="I1900" s="159"/>
      <c r="J1900"/>
      <c r="K1900" s="163"/>
      <c r="L1900" s="147" t="str">
        <f>TRIM(CLEAN(TEXT(IFERROR(INDEX('Glade MR'!$B$4:$C$3000,MATCH($A1900,'Glade MR'!$C$4:$C$3000,0),1),"-"),"@")))</f>
        <v>Pool 4</v>
      </c>
      <c r="M1900" s="147" t="str">
        <f>TRIM(CLEAN(TEXT(IFERROR(INDEX('Glade MR'!$I$4:$J$3000,MATCH($A1900,'Glade MR'!$J$4:$J$3000,0),1),"-"),"@")))</f>
        <v>-</v>
      </c>
      <c r="N1900" s="147" t="str">
        <f>TRIM(CLEAN(TEXT(IFERROR(INDEX('Glade MR'!$P$4:$Q$3000,MATCH($A1900,'Glade MR'!$Q$4:$Q$3000,0),1),"-"),"@")))</f>
        <v>Pool 5</v>
      </c>
      <c r="O1900" s="147" t="str">
        <f>TRIM(CLEAN(TEXT(IFERROR(INDEX('Glade MR'!$W$4:$X$3000,MATCH($A1900,'Glade MR'!$X$4:$X$3000,0),1),"-"),"@")))</f>
        <v>-</v>
      </c>
      <c r="P1900" s="159" t="str">
        <f t="shared" si="59"/>
        <v>Found</v>
      </c>
      <c r="Q1900" t="str" cm="1">
        <f t="array" ref="Q1900">IF(SUMPRODUCT((TRIM(L1900:O1900)&lt;&gt;"-")*1)=0,
    "No Data",
    IF(COUNTIF(L1900:O1900,INDEX(_xlfn._xlws.FILTER(L1900:O1900,TRIM(L1900:O1900)&lt;&gt;"-"),1))=SUMPRODUCT((TRIM(L1900:O1900)&lt;&gt;"-")*1),
    "No Change",
    "Change"))</f>
        <v>Change</v>
      </c>
      <c r="R1900" s="159"/>
      <c r="S1900" s="111"/>
    </row>
    <row r="1901" spans="1:19" x14ac:dyDescent="0.3">
      <c r="A1901" t="s">
        <v>2460</v>
      </c>
      <c r="B1901" t="s">
        <v>1137</v>
      </c>
      <c r="C1901" s="160" t="str">
        <f>TRIM(CLEAN(TEXT(IFERROR(INDEX('Snakeden MR'!$B$4:$C$3028,MATCH($A1901,'Snakeden MR'!$C$4:$C$3028,0),1),"-"),"@")))</f>
        <v>-</v>
      </c>
      <c r="D1901" s="147" t="str">
        <f>TRIM(CLEAN(TEXT(IFERROR(INDEX('Snakeden MR'!$I$4:$J$3028,MATCH($A1901,'Snakeden MR'!$J$4:$J$3028,0),1),"-"),"@")))</f>
        <v>-</v>
      </c>
      <c r="E1901" s="147" t="str">
        <f>TRIM(CLEAN(TEXT(IFERROR(INDEX('Snakeden MR'!$P$4:$Q$3028,MATCH($A1901,'Snakeden MR'!$Q$4:$Q$3028,0),1),"-"),"@")))</f>
        <v>-</v>
      </c>
      <c r="F1901" s="147" t="str">
        <f>TRIM(CLEAN(TEXT(IFERROR(INDEX('Snakeden MR'!$W$4:$X$3028,MATCH($A1901,'Snakeden MR'!$X$4:$X$3028,0),1),"-"),"@")))</f>
        <v>-</v>
      </c>
      <c r="G1901" s="159" t="str">
        <f t="shared" si="58"/>
        <v>Not Found</v>
      </c>
      <c r="H1901" t="str" cm="1">
        <f t="array" ref="H1901">IF(SUMPRODUCT((TRIM(C1901:F1901)&lt;&gt;"-")*1)=0,
    "No Data",
    IF(COUNTIF(C1901:F1901,INDEX(_xlfn._xlws.FILTER(C1901:F1901,TRIM(C1901:F1901)&lt;&gt;"-"),1))=SUMPRODUCT((TRIM(C1901:F1901)&lt;&gt;"-")*1),
    "No Change",
    "Change"))</f>
        <v>No Data</v>
      </c>
      <c r="I1901" s="159"/>
      <c r="J1901"/>
      <c r="K1901" s="163"/>
      <c r="L1901" s="147" t="str">
        <f>TRIM(CLEAN(TEXT(IFERROR(INDEX('Glade MR'!$B$4:$C$3000,MATCH($A1901,'Glade MR'!$C$4:$C$3000,0),1),"-"),"@")))</f>
        <v>-</v>
      </c>
      <c r="M1901" s="147" t="str">
        <f>TRIM(CLEAN(TEXT(IFERROR(INDEX('Glade MR'!$I$4:$J$3000,MATCH($A1901,'Glade MR'!$J$4:$J$3000,0),1),"-"),"@")))</f>
        <v>-</v>
      </c>
      <c r="N1901" s="147" t="str">
        <f>TRIM(CLEAN(TEXT(IFERROR(INDEX('Glade MR'!$P$4:$Q$3000,MATCH($A1901,'Glade MR'!$Q$4:$Q$3000,0),1),"-"),"@")))</f>
        <v>-</v>
      </c>
      <c r="O1901" s="147" t="str">
        <f>TRIM(CLEAN(TEXT(IFERROR(INDEX('Glade MR'!$W$4:$X$3000,MATCH($A1901,'Glade MR'!$X$4:$X$3000,0),1),"-"),"@")))</f>
        <v>-</v>
      </c>
      <c r="P1901" s="159" t="str">
        <f t="shared" si="59"/>
        <v>Not Found</v>
      </c>
      <c r="Q1901" t="str" cm="1">
        <f t="array" ref="Q1901">IF(SUMPRODUCT((TRIM(L1901:O1901)&lt;&gt;"-")*1)=0,
    "No Data",
    IF(COUNTIF(L1901:O1901,INDEX(_xlfn._xlws.FILTER(L1901:O1901,TRIM(L1901:O1901)&lt;&gt;"-"),1))=SUMPRODUCT((TRIM(L1901:O1901)&lt;&gt;"-")*1),
    "No Change",
    "Change"))</f>
        <v>No Data</v>
      </c>
      <c r="R1901" s="159"/>
      <c r="S1901" s="111"/>
    </row>
    <row r="1902" spans="1:19" x14ac:dyDescent="0.3">
      <c r="A1902" t="s">
        <v>2461</v>
      </c>
      <c r="B1902" t="s">
        <v>1137</v>
      </c>
      <c r="C1902" s="160" t="str">
        <f>TRIM(CLEAN(TEXT(IFERROR(INDEX('Snakeden MR'!$B$4:$C$3028,MATCH($A1902,'Snakeden MR'!$C$4:$C$3028,0),1),"-"),"@")))</f>
        <v>-</v>
      </c>
      <c r="D1902" s="147" t="str">
        <f>TRIM(CLEAN(TEXT(IFERROR(INDEX('Snakeden MR'!$I$4:$J$3028,MATCH($A1902,'Snakeden MR'!$J$4:$J$3028,0),1),"-"),"@")))</f>
        <v>-</v>
      </c>
      <c r="E1902" s="147" t="str">
        <f>TRIM(CLEAN(TEXT(IFERROR(INDEX('Snakeden MR'!$P$4:$Q$3028,MATCH($A1902,'Snakeden MR'!$Q$4:$Q$3028,0),1),"-"),"@")))</f>
        <v>-</v>
      </c>
      <c r="F1902" s="147" t="str">
        <f>TRIM(CLEAN(TEXT(IFERROR(INDEX('Snakeden MR'!$W$4:$X$3028,MATCH($A1902,'Snakeden MR'!$X$4:$X$3028,0),1),"-"),"@")))</f>
        <v>-</v>
      </c>
      <c r="G1902" s="159" t="str">
        <f t="shared" si="58"/>
        <v>Not Found</v>
      </c>
      <c r="H1902" t="str" cm="1">
        <f t="array" ref="H1902">IF(SUMPRODUCT((TRIM(C1902:F1902)&lt;&gt;"-")*1)=0,
    "No Data",
    IF(COUNTIF(C1902:F1902,INDEX(_xlfn._xlws.FILTER(C1902:F1902,TRIM(C1902:F1902)&lt;&gt;"-"),1))=SUMPRODUCT((TRIM(C1902:F1902)&lt;&gt;"-")*1),
    "No Change",
    "Change"))</f>
        <v>No Data</v>
      </c>
      <c r="I1902" s="159"/>
      <c r="J1902"/>
      <c r="K1902" s="163"/>
      <c r="L1902" s="147" t="str">
        <f>TRIM(CLEAN(TEXT(IFERROR(INDEX('Glade MR'!$B$4:$C$3000,MATCH($A1902,'Glade MR'!$C$4:$C$3000,0),1),"-"),"@")))</f>
        <v>-</v>
      </c>
      <c r="M1902" s="147" t="str">
        <f>TRIM(CLEAN(TEXT(IFERROR(INDEX('Glade MR'!$I$4:$J$3000,MATCH($A1902,'Glade MR'!$J$4:$J$3000,0),1),"-"),"@")))</f>
        <v>-</v>
      </c>
      <c r="N1902" s="147" t="str">
        <f>TRIM(CLEAN(TEXT(IFERROR(INDEX('Glade MR'!$P$4:$Q$3000,MATCH($A1902,'Glade MR'!$Q$4:$Q$3000,0),1),"-"),"@")))</f>
        <v>-</v>
      </c>
      <c r="O1902" s="147" t="str">
        <f>TRIM(CLEAN(TEXT(IFERROR(INDEX('Glade MR'!$W$4:$X$3000,MATCH($A1902,'Glade MR'!$X$4:$X$3000,0),1),"-"),"@")))</f>
        <v>-</v>
      </c>
      <c r="P1902" s="159" t="str">
        <f t="shared" si="59"/>
        <v>Not Found</v>
      </c>
      <c r="Q1902" t="str" cm="1">
        <f t="array" ref="Q1902">IF(SUMPRODUCT((TRIM(L1902:O1902)&lt;&gt;"-")*1)=0,
    "No Data",
    IF(COUNTIF(L1902:O1902,INDEX(_xlfn._xlws.FILTER(L1902:O1902,TRIM(L1902:O1902)&lt;&gt;"-"),1))=SUMPRODUCT((TRIM(L1902:O1902)&lt;&gt;"-")*1),
    "No Change",
    "Change"))</f>
        <v>No Data</v>
      </c>
      <c r="R1902" s="159"/>
      <c r="S1902" s="111"/>
    </row>
    <row r="1903" spans="1:19" x14ac:dyDescent="0.3">
      <c r="A1903" t="s">
        <v>529</v>
      </c>
      <c r="B1903" t="s">
        <v>1137</v>
      </c>
      <c r="C1903" s="160" t="str">
        <f>TRIM(CLEAN(TEXT(IFERROR(INDEX('Snakeden MR'!$B$4:$C$3028,MATCH($A1903,'Snakeden MR'!$C$4:$C$3028,0),1),"-"),"@")))</f>
        <v>-</v>
      </c>
      <c r="D1903" s="147" t="str">
        <f>TRIM(CLEAN(TEXT(IFERROR(INDEX('Snakeden MR'!$I$4:$J$3028,MATCH($A1903,'Snakeden MR'!$J$4:$J$3028,0),1),"-"),"@")))</f>
        <v>-</v>
      </c>
      <c r="E1903" s="147" t="str">
        <f>TRIM(CLEAN(TEXT(IFERROR(INDEX('Snakeden MR'!$P$4:$Q$3028,MATCH($A1903,'Snakeden MR'!$Q$4:$Q$3028,0),1),"-"),"@")))</f>
        <v>-</v>
      </c>
      <c r="F1903" s="147" t="str">
        <f>TRIM(CLEAN(TEXT(IFERROR(INDEX('Snakeden MR'!$W$4:$X$3028,MATCH($A1903,'Snakeden MR'!$X$4:$X$3028,0),1),"-"),"@")))</f>
        <v>-</v>
      </c>
      <c r="G1903" s="159" t="str">
        <f t="shared" si="58"/>
        <v>Not Found</v>
      </c>
      <c r="H1903" t="str" cm="1">
        <f t="array" ref="H1903">IF(SUMPRODUCT((TRIM(C1903:F1903)&lt;&gt;"-")*1)=0,
    "No Data",
    IF(COUNTIF(C1903:F1903,INDEX(_xlfn._xlws.FILTER(C1903:F1903,TRIM(C1903:F1903)&lt;&gt;"-"),1))=SUMPRODUCT((TRIM(C1903:F1903)&lt;&gt;"-")*1),
    "No Change",
    "Change"))</f>
        <v>No Data</v>
      </c>
      <c r="I1903" s="159"/>
      <c r="J1903"/>
      <c r="K1903" s="163"/>
      <c r="L1903" s="147" t="str">
        <f>TRIM(CLEAN(TEXT(IFERROR(INDEX('Glade MR'!$B$4:$C$3000,MATCH($A1903,'Glade MR'!$C$4:$C$3000,0),1),"-"),"@")))</f>
        <v>-</v>
      </c>
      <c r="M1903" s="147" t="str">
        <f>TRIM(CLEAN(TEXT(IFERROR(INDEX('Glade MR'!$I$4:$J$3000,MATCH($A1903,'Glade MR'!$J$4:$J$3000,0),1),"-"),"@")))</f>
        <v>-</v>
      </c>
      <c r="N1903" s="147" t="str">
        <f>TRIM(CLEAN(TEXT(IFERROR(INDEX('Glade MR'!$P$4:$Q$3000,MATCH($A1903,'Glade MR'!$Q$4:$Q$3000,0),1),"-"),"@")))</f>
        <v>Pool 8</v>
      </c>
      <c r="O1903" s="147" t="str">
        <f>TRIM(CLEAN(TEXT(IFERROR(INDEX('Glade MR'!$W$4:$X$3000,MATCH($A1903,'Glade MR'!$X$4:$X$3000,0),1),"-"),"@")))</f>
        <v>-</v>
      </c>
      <c r="P1903" s="159" t="str">
        <f t="shared" si="59"/>
        <v>Found</v>
      </c>
      <c r="Q1903" t="str" cm="1">
        <f t="array" ref="Q1903">IF(SUMPRODUCT((TRIM(L1903:O1903)&lt;&gt;"-")*1)=0,
    "No Data",
    IF(COUNTIF(L1903:O1903,INDEX(_xlfn._xlws.FILTER(L1903:O1903,TRIM(L1903:O1903)&lt;&gt;"-"),1))=SUMPRODUCT((TRIM(L1903:O1903)&lt;&gt;"-")*1),
    "No Change",
    "Change"))</f>
        <v>No Change</v>
      </c>
      <c r="R1903" s="159"/>
      <c r="S1903" s="111"/>
    </row>
    <row r="1904" spans="1:19" x14ac:dyDescent="0.3">
      <c r="A1904" t="s">
        <v>2462</v>
      </c>
      <c r="B1904" t="s">
        <v>1137</v>
      </c>
      <c r="C1904" s="160" t="str">
        <f>TRIM(CLEAN(TEXT(IFERROR(INDEX('Snakeden MR'!$B$4:$C$3028,MATCH($A1904,'Snakeden MR'!$C$4:$C$3028,0),1),"-"),"@")))</f>
        <v>-</v>
      </c>
      <c r="D1904" s="147" t="str">
        <f>TRIM(CLEAN(TEXT(IFERROR(INDEX('Snakeden MR'!$I$4:$J$3028,MATCH($A1904,'Snakeden MR'!$J$4:$J$3028,0),1),"-"),"@")))</f>
        <v>-</v>
      </c>
      <c r="E1904" s="147" t="str">
        <f>TRIM(CLEAN(TEXT(IFERROR(INDEX('Snakeden MR'!$P$4:$Q$3028,MATCH($A1904,'Snakeden MR'!$Q$4:$Q$3028,0),1),"-"),"@")))</f>
        <v>-</v>
      </c>
      <c r="F1904" s="147" t="str">
        <f>TRIM(CLEAN(TEXT(IFERROR(INDEX('Snakeden MR'!$W$4:$X$3028,MATCH($A1904,'Snakeden MR'!$X$4:$X$3028,0),1),"-"),"@")))</f>
        <v>-</v>
      </c>
      <c r="G1904" s="159" t="str">
        <f t="shared" si="58"/>
        <v>Not Found</v>
      </c>
      <c r="H1904" t="str" cm="1">
        <f t="array" ref="H1904">IF(SUMPRODUCT((TRIM(C1904:F1904)&lt;&gt;"-")*1)=0,
    "No Data",
    IF(COUNTIF(C1904:F1904,INDEX(_xlfn._xlws.FILTER(C1904:F1904,TRIM(C1904:F1904)&lt;&gt;"-"),1))=SUMPRODUCT((TRIM(C1904:F1904)&lt;&gt;"-")*1),
    "No Change",
    "Change"))</f>
        <v>No Data</v>
      </c>
      <c r="I1904" s="159"/>
      <c r="J1904"/>
      <c r="K1904" s="163"/>
      <c r="L1904" s="147" t="str">
        <f>TRIM(CLEAN(TEXT(IFERROR(INDEX('Glade MR'!$B$4:$C$3000,MATCH($A1904,'Glade MR'!$C$4:$C$3000,0),1),"-"),"@")))</f>
        <v>-</v>
      </c>
      <c r="M1904" s="147" t="str">
        <f>TRIM(CLEAN(TEXT(IFERROR(INDEX('Glade MR'!$I$4:$J$3000,MATCH($A1904,'Glade MR'!$J$4:$J$3000,0),1),"-"),"@")))</f>
        <v>-</v>
      </c>
      <c r="N1904" s="147" t="str">
        <f>TRIM(CLEAN(TEXT(IFERROR(INDEX('Glade MR'!$P$4:$Q$3000,MATCH($A1904,'Glade MR'!$Q$4:$Q$3000,0),1),"-"),"@")))</f>
        <v>-</v>
      </c>
      <c r="O1904" s="147" t="str">
        <f>TRIM(CLEAN(TEXT(IFERROR(INDEX('Glade MR'!$W$4:$X$3000,MATCH($A1904,'Glade MR'!$X$4:$X$3000,0),1),"-"),"@")))</f>
        <v>-</v>
      </c>
      <c r="P1904" s="159" t="str">
        <f t="shared" si="59"/>
        <v>Not Found</v>
      </c>
      <c r="Q1904" t="str" cm="1">
        <f t="array" ref="Q1904">IF(SUMPRODUCT((TRIM(L1904:O1904)&lt;&gt;"-")*1)=0,
    "No Data",
    IF(COUNTIF(L1904:O1904,INDEX(_xlfn._xlws.FILTER(L1904:O1904,TRIM(L1904:O1904)&lt;&gt;"-"),1))=SUMPRODUCT((TRIM(L1904:O1904)&lt;&gt;"-")*1),
    "No Change",
    "Change"))</f>
        <v>No Data</v>
      </c>
      <c r="R1904" s="159"/>
      <c r="S1904" s="111"/>
    </row>
    <row r="1905" spans="1:19" x14ac:dyDescent="0.3">
      <c r="A1905" t="s">
        <v>2463</v>
      </c>
      <c r="B1905" t="s">
        <v>1137</v>
      </c>
      <c r="C1905" s="160" t="str">
        <f>TRIM(CLEAN(TEXT(IFERROR(INDEX('Snakeden MR'!$B$4:$C$3028,MATCH($A1905,'Snakeden MR'!$C$4:$C$3028,0),1),"-"),"@")))</f>
        <v>-</v>
      </c>
      <c r="D1905" s="147" t="str">
        <f>TRIM(CLEAN(TEXT(IFERROR(INDEX('Snakeden MR'!$I$4:$J$3028,MATCH($A1905,'Snakeden MR'!$J$4:$J$3028,0),1),"-"),"@")))</f>
        <v>-</v>
      </c>
      <c r="E1905" s="147" t="str">
        <f>TRIM(CLEAN(TEXT(IFERROR(INDEX('Snakeden MR'!$P$4:$Q$3028,MATCH($A1905,'Snakeden MR'!$Q$4:$Q$3028,0),1),"-"),"@")))</f>
        <v>-</v>
      </c>
      <c r="F1905" s="147" t="str">
        <f>TRIM(CLEAN(TEXT(IFERROR(INDEX('Snakeden MR'!$W$4:$X$3028,MATCH($A1905,'Snakeden MR'!$X$4:$X$3028,0),1),"-"),"@")))</f>
        <v>-</v>
      </c>
      <c r="G1905" s="159" t="str">
        <f t="shared" si="58"/>
        <v>Not Found</v>
      </c>
      <c r="H1905" t="str" cm="1">
        <f t="array" ref="H1905">IF(SUMPRODUCT((TRIM(C1905:F1905)&lt;&gt;"-")*1)=0,
    "No Data",
    IF(COUNTIF(C1905:F1905,INDEX(_xlfn._xlws.FILTER(C1905:F1905,TRIM(C1905:F1905)&lt;&gt;"-"),1))=SUMPRODUCT((TRIM(C1905:F1905)&lt;&gt;"-")*1),
    "No Change",
    "Change"))</f>
        <v>No Data</v>
      </c>
      <c r="I1905" s="159"/>
      <c r="J1905"/>
      <c r="K1905" s="163"/>
      <c r="L1905" s="147" t="str">
        <f>TRIM(CLEAN(TEXT(IFERROR(INDEX('Glade MR'!$B$4:$C$3000,MATCH($A1905,'Glade MR'!$C$4:$C$3000,0),1),"-"),"@")))</f>
        <v>-</v>
      </c>
      <c r="M1905" s="147" t="str">
        <f>TRIM(CLEAN(TEXT(IFERROR(INDEX('Glade MR'!$I$4:$J$3000,MATCH($A1905,'Glade MR'!$J$4:$J$3000,0),1),"-"),"@")))</f>
        <v>-</v>
      </c>
      <c r="N1905" s="147" t="str">
        <f>TRIM(CLEAN(TEXT(IFERROR(INDEX('Glade MR'!$P$4:$Q$3000,MATCH($A1905,'Glade MR'!$Q$4:$Q$3000,0),1),"-"),"@")))</f>
        <v>-</v>
      </c>
      <c r="O1905" s="147" t="str">
        <f>TRIM(CLEAN(TEXT(IFERROR(INDEX('Glade MR'!$W$4:$X$3000,MATCH($A1905,'Glade MR'!$X$4:$X$3000,0),1),"-"),"@")))</f>
        <v>-</v>
      </c>
      <c r="P1905" s="159" t="str">
        <f t="shared" si="59"/>
        <v>Not Found</v>
      </c>
      <c r="Q1905" t="str" cm="1">
        <f t="array" ref="Q1905">IF(SUMPRODUCT((TRIM(L1905:O1905)&lt;&gt;"-")*1)=0,
    "No Data",
    IF(COUNTIF(L1905:O1905,INDEX(_xlfn._xlws.FILTER(L1905:O1905,TRIM(L1905:O1905)&lt;&gt;"-"),1))=SUMPRODUCT((TRIM(L1905:O1905)&lt;&gt;"-")*1),
    "No Change",
    "Change"))</f>
        <v>No Data</v>
      </c>
      <c r="R1905" s="159"/>
      <c r="S1905" s="111"/>
    </row>
    <row r="1906" spans="1:19" x14ac:dyDescent="0.3">
      <c r="A1906" t="s">
        <v>2464</v>
      </c>
      <c r="B1906" t="s">
        <v>1137</v>
      </c>
      <c r="C1906" s="160" t="str">
        <f>TRIM(CLEAN(TEXT(IFERROR(INDEX('Snakeden MR'!$B$4:$C$3028,MATCH($A1906,'Snakeden MR'!$C$4:$C$3028,0),1),"-"),"@")))</f>
        <v>-</v>
      </c>
      <c r="D1906" s="147" t="str">
        <f>TRIM(CLEAN(TEXT(IFERROR(INDEX('Snakeden MR'!$I$4:$J$3028,MATCH($A1906,'Snakeden MR'!$J$4:$J$3028,0),1),"-"),"@")))</f>
        <v>-</v>
      </c>
      <c r="E1906" s="147" t="str">
        <f>TRIM(CLEAN(TEXT(IFERROR(INDEX('Snakeden MR'!$P$4:$Q$3028,MATCH($A1906,'Snakeden MR'!$Q$4:$Q$3028,0),1),"-"),"@")))</f>
        <v>-</v>
      </c>
      <c r="F1906" s="147" t="str">
        <f>TRIM(CLEAN(TEXT(IFERROR(INDEX('Snakeden MR'!$W$4:$X$3028,MATCH($A1906,'Snakeden MR'!$X$4:$X$3028,0),1),"-"),"@")))</f>
        <v>-</v>
      </c>
      <c r="G1906" s="159" t="str">
        <f t="shared" si="58"/>
        <v>Not Found</v>
      </c>
      <c r="H1906" t="str" cm="1">
        <f t="array" ref="H1906">IF(SUMPRODUCT((TRIM(C1906:F1906)&lt;&gt;"-")*1)=0,
    "No Data",
    IF(COUNTIF(C1906:F1906,INDEX(_xlfn._xlws.FILTER(C1906:F1906,TRIM(C1906:F1906)&lt;&gt;"-"),1))=SUMPRODUCT((TRIM(C1906:F1906)&lt;&gt;"-")*1),
    "No Change",
    "Change"))</f>
        <v>No Data</v>
      </c>
      <c r="I1906" s="159"/>
      <c r="J1906"/>
      <c r="K1906" s="163"/>
      <c r="L1906" s="147" t="str">
        <f>TRIM(CLEAN(TEXT(IFERROR(INDEX('Glade MR'!$B$4:$C$3000,MATCH($A1906,'Glade MR'!$C$4:$C$3000,0),1),"-"),"@")))</f>
        <v>-</v>
      </c>
      <c r="M1906" s="147" t="str">
        <f>TRIM(CLEAN(TEXT(IFERROR(INDEX('Glade MR'!$I$4:$J$3000,MATCH($A1906,'Glade MR'!$J$4:$J$3000,0),1),"-"),"@")))</f>
        <v>-</v>
      </c>
      <c r="N1906" s="147" t="str">
        <f>TRIM(CLEAN(TEXT(IFERROR(INDEX('Glade MR'!$P$4:$Q$3000,MATCH($A1906,'Glade MR'!$Q$4:$Q$3000,0),1),"-"),"@")))</f>
        <v>-</v>
      </c>
      <c r="O1906" s="147" t="str">
        <f>TRIM(CLEAN(TEXT(IFERROR(INDEX('Glade MR'!$W$4:$X$3000,MATCH($A1906,'Glade MR'!$X$4:$X$3000,0),1),"-"),"@")))</f>
        <v>-</v>
      </c>
      <c r="P1906" s="159" t="str">
        <f t="shared" si="59"/>
        <v>Not Found</v>
      </c>
      <c r="Q1906" t="str" cm="1">
        <f t="array" ref="Q1906">IF(SUMPRODUCT((TRIM(L1906:O1906)&lt;&gt;"-")*1)=0,
    "No Data",
    IF(COUNTIF(L1906:O1906,INDEX(_xlfn._xlws.FILTER(L1906:O1906,TRIM(L1906:O1906)&lt;&gt;"-"),1))=SUMPRODUCT((TRIM(L1906:O1906)&lt;&gt;"-")*1),
    "No Change",
    "Change"))</f>
        <v>No Data</v>
      </c>
      <c r="R1906" s="159"/>
      <c r="S1906" s="111"/>
    </row>
    <row r="1907" spans="1:19" x14ac:dyDescent="0.3">
      <c r="A1907" t="s">
        <v>2465</v>
      </c>
      <c r="B1907" t="s">
        <v>1137</v>
      </c>
      <c r="C1907" s="160" t="str">
        <f>TRIM(CLEAN(TEXT(IFERROR(INDEX('Snakeden MR'!$B$4:$C$3028,MATCH($A1907,'Snakeden MR'!$C$4:$C$3028,0),1),"-"),"@")))</f>
        <v>-</v>
      </c>
      <c r="D1907" s="147" t="str">
        <f>TRIM(CLEAN(TEXT(IFERROR(INDEX('Snakeden MR'!$I$4:$J$3028,MATCH($A1907,'Snakeden MR'!$J$4:$J$3028,0),1),"-"),"@")))</f>
        <v>-</v>
      </c>
      <c r="E1907" s="147" t="str">
        <f>TRIM(CLEAN(TEXT(IFERROR(INDEX('Snakeden MR'!$P$4:$Q$3028,MATCH($A1907,'Snakeden MR'!$Q$4:$Q$3028,0),1),"-"),"@")))</f>
        <v>-</v>
      </c>
      <c r="F1907" s="147" t="str">
        <f>TRIM(CLEAN(TEXT(IFERROR(INDEX('Snakeden MR'!$W$4:$X$3028,MATCH($A1907,'Snakeden MR'!$X$4:$X$3028,0),1),"-"),"@")))</f>
        <v>-</v>
      </c>
      <c r="G1907" s="159" t="str">
        <f t="shared" si="58"/>
        <v>Not Found</v>
      </c>
      <c r="H1907" t="str" cm="1">
        <f t="array" ref="H1907">IF(SUMPRODUCT((TRIM(C1907:F1907)&lt;&gt;"-")*1)=0,
    "No Data",
    IF(COUNTIF(C1907:F1907,INDEX(_xlfn._xlws.FILTER(C1907:F1907,TRIM(C1907:F1907)&lt;&gt;"-"),1))=SUMPRODUCT((TRIM(C1907:F1907)&lt;&gt;"-")*1),
    "No Change",
    "Change"))</f>
        <v>No Data</v>
      </c>
      <c r="I1907" s="159"/>
      <c r="J1907"/>
      <c r="K1907" s="163"/>
      <c r="L1907" s="147" t="str">
        <f>TRIM(CLEAN(TEXT(IFERROR(INDEX('Glade MR'!$B$4:$C$3000,MATCH($A1907,'Glade MR'!$C$4:$C$3000,0),1),"-"),"@")))</f>
        <v>-</v>
      </c>
      <c r="M1907" s="147" t="str">
        <f>TRIM(CLEAN(TEXT(IFERROR(INDEX('Glade MR'!$I$4:$J$3000,MATCH($A1907,'Glade MR'!$J$4:$J$3000,0),1),"-"),"@")))</f>
        <v>-</v>
      </c>
      <c r="N1907" s="147" t="str">
        <f>TRIM(CLEAN(TEXT(IFERROR(INDEX('Glade MR'!$P$4:$Q$3000,MATCH($A1907,'Glade MR'!$Q$4:$Q$3000,0),1),"-"),"@")))</f>
        <v>-</v>
      </c>
      <c r="O1907" s="147" t="str">
        <f>TRIM(CLEAN(TEXT(IFERROR(INDEX('Glade MR'!$W$4:$X$3000,MATCH($A1907,'Glade MR'!$X$4:$X$3000,0),1),"-"),"@")))</f>
        <v>-</v>
      </c>
      <c r="P1907" s="159" t="str">
        <f t="shared" si="59"/>
        <v>Not Found</v>
      </c>
      <c r="Q1907" t="str" cm="1">
        <f t="array" ref="Q1907">IF(SUMPRODUCT((TRIM(L1907:O1907)&lt;&gt;"-")*1)=0,
    "No Data",
    IF(COUNTIF(L1907:O1907,INDEX(_xlfn._xlws.FILTER(L1907:O1907,TRIM(L1907:O1907)&lt;&gt;"-"),1))=SUMPRODUCT((TRIM(L1907:O1907)&lt;&gt;"-")*1),
    "No Change",
    "Change"))</f>
        <v>No Data</v>
      </c>
      <c r="R1907" s="159"/>
      <c r="S1907" s="111"/>
    </row>
    <row r="1908" spans="1:19" x14ac:dyDescent="0.3">
      <c r="A1908" t="s">
        <v>443</v>
      </c>
      <c r="B1908" t="s">
        <v>1137</v>
      </c>
      <c r="C1908" s="160" t="str">
        <f>TRIM(CLEAN(TEXT(IFERROR(INDEX('Snakeden MR'!$B$4:$C$3028,MATCH($A1908,'Snakeden MR'!$C$4:$C$3028,0),1),"-"),"@")))</f>
        <v>-</v>
      </c>
      <c r="D1908" s="147" t="str">
        <f>TRIM(CLEAN(TEXT(IFERROR(INDEX('Snakeden MR'!$I$4:$J$3028,MATCH($A1908,'Snakeden MR'!$J$4:$J$3028,0),1),"-"),"@")))</f>
        <v>-</v>
      </c>
      <c r="E1908" s="147" t="str">
        <f>TRIM(CLEAN(TEXT(IFERROR(INDEX('Snakeden MR'!$P$4:$Q$3028,MATCH($A1908,'Snakeden MR'!$Q$4:$Q$3028,0),1),"-"),"@")))</f>
        <v>-</v>
      </c>
      <c r="F1908" s="147" t="str">
        <f>TRIM(CLEAN(TEXT(IFERROR(INDEX('Snakeden MR'!$W$4:$X$3028,MATCH($A1908,'Snakeden MR'!$X$4:$X$3028,0),1),"-"),"@")))</f>
        <v>-</v>
      </c>
      <c r="G1908" s="159" t="str">
        <f t="shared" si="58"/>
        <v>Not Found</v>
      </c>
      <c r="H1908" t="str" cm="1">
        <f t="array" ref="H1908">IF(SUMPRODUCT((TRIM(C1908:F1908)&lt;&gt;"-")*1)=0,
    "No Data",
    IF(COUNTIF(C1908:F1908,INDEX(_xlfn._xlws.FILTER(C1908:F1908,TRIM(C1908:F1908)&lt;&gt;"-"),1))=SUMPRODUCT((TRIM(C1908:F1908)&lt;&gt;"-")*1),
    "No Change",
    "Change"))</f>
        <v>No Data</v>
      </c>
      <c r="I1908" s="159"/>
      <c r="J1908"/>
      <c r="K1908" s="163"/>
      <c r="L1908" s="147" t="str">
        <f>TRIM(CLEAN(TEXT(IFERROR(INDEX('Glade MR'!$B$4:$C$3000,MATCH($A1908,'Glade MR'!$C$4:$C$3000,0),1),"-"),"@")))</f>
        <v>-</v>
      </c>
      <c r="M1908" s="147" t="str">
        <f>TRIM(CLEAN(TEXT(IFERROR(INDEX('Glade MR'!$I$4:$J$3000,MATCH($A1908,'Glade MR'!$J$4:$J$3000,0),1),"-"),"@")))</f>
        <v>-</v>
      </c>
      <c r="N1908" s="147" t="str">
        <f>TRIM(CLEAN(TEXT(IFERROR(INDEX('Glade MR'!$P$4:$Q$3000,MATCH($A1908,'Glade MR'!$Q$4:$Q$3000,0),1),"-"),"@")))</f>
        <v>-</v>
      </c>
      <c r="O1908" s="147" t="str">
        <f>TRIM(CLEAN(TEXT(IFERROR(INDEX('Glade MR'!$W$4:$X$3000,MATCH($A1908,'Glade MR'!$X$4:$X$3000,0),1),"-"),"@")))</f>
        <v>Pool 11</v>
      </c>
      <c r="P1908" s="159" t="str">
        <f t="shared" si="59"/>
        <v>Found</v>
      </c>
      <c r="Q1908" t="str" cm="1">
        <f t="array" ref="Q1908">IF(SUMPRODUCT((TRIM(L1908:O1908)&lt;&gt;"-")*1)=0,
    "No Data",
    IF(COUNTIF(L1908:O1908,INDEX(_xlfn._xlws.FILTER(L1908:O1908,TRIM(L1908:O1908)&lt;&gt;"-"),1))=SUMPRODUCT((TRIM(L1908:O1908)&lt;&gt;"-")*1),
    "No Change",
    "Change"))</f>
        <v>No Change</v>
      </c>
      <c r="R1908" s="159"/>
      <c r="S1908" s="111"/>
    </row>
    <row r="1909" spans="1:19" x14ac:dyDescent="0.3">
      <c r="A1909" t="s">
        <v>616</v>
      </c>
      <c r="B1909" t="s">
        <v>1137</v>
      </c>
      <c r="C1909" s="160" t="str">
        <f>TRIM(CLEAN(TEXT(IFERROR(INDEX('Snakeden MR'!$B$4:$C$3028,MATCH($A1909,'Snakeden MR'!$C$4:$C$3028,0),1),"-"),"@")))</f>
        <v>-</v>
      </c>
      <c r="D1909" s="147" t="str">
        <f>TRIM(CLEAN(TEXT(IFERROR(INDEX('Snakeden MR'!$I$4:$J$3028,MATCH($A1909,'Snakeden MR'!$J$4:$J$3028,0),1),"-"),"@")))</f>
        <v>-</v>
      </c>
      <c r="E1909" s="147" t="str">
        <f>TRIM(CLEAN(TEXT(IFERROR(INDEX('Snakeden MR'!$P$4:$Q$3028,MATCH($A1909,'Snakeden MR'!$Q$4:$Q$3028,0),1),"-"),"@")))</f>
        <v>-</v>
      </c>
      <c r="F1909" s="147" t="str">
        <f>TRIM(CLEAN(TEXT(IFERROR(INDEX('Snakeden MR'!$W$4:$X$3028,MATCH($A1909,'Snakeden MR'!$X$4:$X$3028,0),1),"-"),"@")))</f>
        <v>-</v>
      </c>
      <c r="G1909" s="159" t="str">
        <f t="shared" si="58"/>
        <v>Not Found</v>
      </c>
      <c r="H1909" t="str" cm="1">
        <f t="array" ref="H1909">IF(SUMPRODUCT((TRIM(C1909:F1909)&lt;&gt;"-")*1)=0,
    "No Data",
    IF(COUNTIF(C1909:F1909,INDEX(_xlfn._xlws.FILTER(C1909:F1909,TRIM(C1909:F1909)&lt;&gt;"-"),1))=SUMPRODUCT((TRIM(C1909:F1909)&lt;&gt;"-")*1),
    "No Change",
    "Change"))</f>
        <v>No Data</v>
      </c>
      <c r="I1909" s="159"/>
      <c r="J1909"/>
      <c r="K1909" s="163"/>
      <c r="L1909" s="147" t="str">
        <f>TRIM(CLEAN(TEXT(IFERROR(INDEX('Glade MR'!$B$4:$C$3000,MATCH($A1909,'Glade MR'!$C$4:$C$3000,0),1),"-"),"@")))</f>
        <v>Pool 5</v>
      </c>
      <c r="M1909" s="147" t="str">
        <f>TRIM(CLEAN(TEXT(IFERROR(INDEX('Glade MR'!$I$4:$J$3000,MATCH($A1909,'Glade MR'!$J$4:$J$3000,0),1),"-"),"@")))</f>
        <v>-</v>
      </c>
      <c r="N1909" s="147" t="str">
        <f>TRIM(CLEAN(TEXT(IFERROR(INDEX('Glade MR'!$P$4:$Q$3000,MATCH($A1909,'Glade MR'!$Q$4:$Q$3000,0),1),"-"),"@")))</f>
        <v>Pool 5</v>
      </c>
      <c r="O1909" s="147" t="str">
        <f>TRIM(CLEAN(TEXT(IFERROR(INDEX('Glade MR'!$W$4:$X$3000,MATCH($A1909,'Glade MR'!$X$4:$X$3000,0),1),"-"),"@")))</f>
        <v>-</v>
      </c>
      <c r="P1909" s="159" t="str">
        <f t="shared" si="59"/>
        <v>Found</v>
      </c>
      <c r="Q1909" t="str" cm="1">
        <f t="array" ref="Q1909">IF(SUMPRODUCT((TRIM(L1909:O1909)&lt;&gt;"-")*1)=0,
    "No Data",
    IF(COUNTIF(L1909:O1909,INDEX(_xlfn._xlws.FILTER(L1909:O1909,TRIM(L1909:O1909)&lt;&gt;"-"),1))=SUMPRODUCT((TRIM(L1909:O1909)&lt;&gt;"-")*1),
    "No Change",
    "Change"))</f>
        <v>No Change</v>
      </c>
      <c r="R1909" s="159"/>
      <c r="S1909" s="111"/>
    </row>
    <row r="1910" spans="1:19" x14ac:dyDescent="0.3">
      <c r="A1910" t="s">
        <v>2466</v>
      </c>
      <c r="B1910" t="s">
        <v>1137</v>
      </c>
      <c r="C1910" s="160" t="str">
        <f>TRIM(CLEAN(TEXT(IFERROR(INDEX('Snakeden MR'!$B$4:$C$3028,MATCH($A1910,'Snakeden MR'!$C$4:$C$3028,0),1),"-"),"@")))</f>
        <v>-</v>
      </c>
      <c r="D1910" s="147" t="str">
        <f>TRIM(CLEAN(TEXT(IFERROR(INDEX('Snakeden MR'!$I$4:$J$3028,MATCH($A1910,'Snakeden MR'!$J$4:$J$3028,0),1),"-"),"@")))</f>
        <v>-</v>
      </c>
      <c r="E1910" s="147" t="str">
        <f>TRIM(CLEAN(TEXT(IFERROR(INDEX('Snakeden MR'!$P$4:$Q$3028,MATCH($A1910,'Snakeden MR'!$Q$4:$Q$3028,0),1),"-"),"@")))</f>
        <v>-</v>
      </c>
      <c r="F1910" s="147" t="str">
        <f>TRIM(CLEAN(TEXT(IFERROR(INDEX('Snakeden MR'!$W$4:$X$3028,MATCH($A1910,'Snakeden MR'!$X$4:$X$3028,0),1),"-"),"@")))</f>
        <v>-</v>
      </c>
      <c r="G1910" s="159" t="str">
        <f t="shared" si="58"/>
        <v>Not Found</v>
      </c>
      <c r="H1910" t="str" cm="1">
        <f t="array" ref="H1910">IF(SUMPRODUCT((TRIM(C1910:F1910)&lt;&gt;"-")*1)=0,
    "No Data",
    IF(COUNTIF(C1910:F1910,INDEX(_xlfn._xlws.FILTER(C1910:F1910,TRIM(C1910:F1910)&lt;&gt;"-"),1))=SUMPRODUCT((TRIM(C1910:F1910)&lt;&gt;"-")*1),
    "No Change",
    "Change"))</f>
        <v>No Data</v>
      </c>
      <c r="I1910" s="159"/>
      <c r="J1910"/>
      <c r="K1910" s="163"/>
      <c r="L1910" s="147" t="str">
        <f>TRIM(CLEAN(TEXT(IFERROR(INDEX('Glade MR'!$B$4:$C$3000,MATCH($A1910,'Glade MR'!$C$4:$C$3000,0),1),"-"),"@")))</f>
        <v>-</v>
      </c>
      <c r="M1910" s="147" t="str">
        <f>TRIM(CLEAN(TEXT(IFERROR(INDEX('Glade MR'!$I$4:$J$3000,MATCH($A1910,'Glade MR'!$J$4:$J$3000,0),1),"-"),"@")))</f>
        <v>-</v>
      </c>
      <c r="N1910" s="147" t="str">
        <f>TRIM(CLEAN(TEXT(IFERROR(INDEX('Glade MR'!$P$4:$Q$3000,MATCH($A1910,'Glade MR'!$Q$4:$Q$3000,0),1),"-"),"@")))</f>
        <v>-</v>
      </c>
      <c r="O1910" s="147" t="str">
        <f>TRIM(CLEAN(TEXT(IFERROR(INDEX('Glade MR'!$W$4:$X$3000,MATCH($A1910,'Glade MR'!$X$4:$X$3000,0),1),"-"),"@")))</f>
        <v>-</v>
      </c>
      <c r="P1910" s="159" t="str">
        <f t="shared" si="59"/>
        <v>Not Found</v>
      </c>
      <c r="Q1910" t="str" cm="1">
        <f t="array" ref="Q1910">IF(SUMPRODUCT((TRIM(L1910:O1910)&lt;&gt;"-")*1)=0,
    "No Data",
    IF(COUNTIF(L1910:O1910,INDEX(_xlfn._xlws.FILTER(L1910:O1910,TRIM(L1910:O1910)&lt;&gt;"-"),1))=SUMPRODUCT((TRIM(L1910:O1910)&lt;&gt;"-")*1),
    "No Change",
    "Change"))</f>
        <v>No Data</v>
      </c>
      <c r="R1910" s="159"/>
      <c r="S1910" s="111"/>
    </row>
    <row r="1911" spans="1:19" x14ac:dyDescent="0.3">
      <c r="A1911" t="s">
        <v>2467</v>
      </c>
      <c r="B1911" t="s">
        <v>1137</v>
      </c>
      <c r="C1911" s="160" t="str">
        <f>TRIM(CLEAN(TEXT(IFERROR(INDEX('Snakeden MR'!$B$4:$C$3028,MATCH($A1911,'Snakeden MR'!$C$4:$C$3028,0),1),"-"),"@")))</f>
        <v>-</v>
      </c>
      <c r="D1911" s="147" t="str">
        <f>TRIM(CLEAN(TEXT(IFERROR(INDEX('Snakeden MR'!$I$4:$J$3028,MATCH($A1911,'Snakeden MR'!$J$4:$J$3028,0),1),"-"),"@")))</f>
        <v>-</v>
      </c>
      <c r="E1911" s="147" t="str">
        <f>TRIM(CLEAN(TEXT(IFERROR(INDEX('Snakeden MR'!$P$4:$Q$3028,MATCH($A1911,'Snakeden MR'!$Q$4:$Q$3028,0),1),"-"),"@")))</f>
        <v>-</v>
      </c>
      <c r="F1911" s="147" t="str">
        <f>TRIM(CLEAN(TEXT(IFERROR(INDEX('Snakeden MR'!$W$4:$X$3028,MATCH($A1911,'Snakeden MR'!$X$4:$X$3028,0),1),"-"),"@")))</f>
        <v>-</v>
      </c>
      <c r="G1911" s="159" t="str">
        <f t="shared" si="58"/>
        <v>Not Found</v>
      </c>
      <c r="H1911" t="str" cm="1">
        <f t="array" ref="H1911">IF(SUMPRODUCT((TRIM(C1911:F1911)&lt;&gt;"-")*1)=0,
    "No Data",
    IF(COUNTIF(C1911:F1911,INDEX(_xlfn._xlws.FILTER(C1911:F1911,TRIM(C1911:F1911)&lt;&gt;"-"),1))=SUMPRODUCT((TRIM(C1911:F1911)&lt;&gt;"-")*1),
    "No Change",
    "Change"))</f>
        <v>No Data</v>
      </c>
      <c r="I1911" s="159"/>
      <c r="J1911"/>
      <c r="K1911" s="163"/>
      <c r="L1911" s="147" t="str">
        <f>TRIM(CLEAN(TEXT(IFERROR(INDEX('Glade MR'!$B$4:$C$3000,MATCH($A1911,'Glade MR'!$C$4:$C$3000,0),1),"-"),"@")))</f>
        <v>-</v>
      </c>
      <c r="M1911" s="147" t="str">
        <f>TRIM(CLEAN(TEXT(IFERROR(INDEX('Glade MR'!$I$4:$J$3000,MATCH($A1911,'Glade MR'!$J$4:$J$3000,0),1),"-"),"@")))</f>
        <v>-</v>
      </c>
      <c r="N1911" s="147" t="str">
        <f>TRIM(CLEAN(TEXT(IFERROR(INDEX('Glade MR'!$P$4:$Q$3000,MATCH($A1911,'Glade MR'!$Q$4:$Q$3000,0),1),"-"),"@")))</f>
        <v>-</v>
      </c>
      <c r="O1911" s="147" t="str">
        <f>TRIM(CLEAN(TEXT(IFERROR(INDEX('Glade MR'!$W$4:$X$3000,MATCH($A1911,'Glade MR'!$X$4:$X$3000,0),1),"-"),"@")))</f>
        <v>-</v>
      </c>
      <c r="P1911" s="159" t="str">
        <f t="shared" si="59"/>
        <v>Not Found</v>
      </c>
      <c r="Q1911" t="str" cm="1">
        <f t="array" ref="Q1911">IF(SUMPRODUCT((TRIM(L1911:O1911)&lt;&gt;"-")*1)=0,
    "No Data",
    IF(COUNTIF(L1911:O1911,INDEX(_xlfn._xlws.FILTER(L1911:O1911,TRIM(L1911:O1911)&lt;&gt;"-"),1))=SUMPRODUCT((TRIM(L1911:O1911)&lt;&gt;"-")*1),
    "No Change",
    "Change"))</f>
        <v>No Data</v>
      </c>
      <c r="R1911" s="159"/>
      <c r="S1911" s="111"/>
    </row>
    <row r="1912" spans="1:19" x14ac:dyDescent="0.3">
      <c r="A1912" t="s">
        <v>2468</v>
      </c>
      <c r="B1912" t="s">
        <v>1137</v>
      </c>
      <c r="C1912" s="160" t="str">
        <f>TRIM(CLEAN(TEXT(IFERROR(INDEX('Snakeden MR'!$B$4:$C$3028,MATCH($A1912,'Snakeden MR'!$C$4:$C$3028,0),1),"-"),"@")))</f>
        <v>-</v>
      </c>
      <c r="D1912" s="147" t="str">
        <f>TRIM(CLEAN(TEXT(IFERROR(INDEX('Snakeden MR'!$I$4:$J$3028,MATCH($A1912,'Snakeden MR'!$J$4:$J$3028,0),1),"-"),"@")))</f>
        <v>-</v>
      </c>
      <c r="E1912" s="147" t="str">
        <f>TRIM(CLEAN(TEXT(IFERROR(INDEX('Snakeden MR'!$P$4:$Q$3028,MATCH($A1912,'Snakeden MR'!$Q$4:$Q$3028,0),1),"-"),"@")))</f>
        <v>-</v>
      </c>
      <c r="F1912" s="147" t="str">
        <f>TRIM(CLEAN(TEXT(IFERROR(INDEX('Snakeden MR'!$W$4:$X$3028,MATCH($A1912,'Snakeden MR'!$X$4:$X$3028,0),1),"-"),"@")))</f>
        <v>-</v>
      </c>
      <c r="G1912" s="159" t="str">
        <f t="shared" si="58"/>
        <v>Not Found</v>
      </c>
      <c r="H1912" t="str" cm="1">
        <f t="array" ref="H1912">IF(SUMPRODUCT((TRIM(C1912:F1912)&lt;&gt;"-")*1)=0,
    "No Data",
    IF(COUNTIF(C1912:F1912,INDEX(_xlfn._xlws.FILTER(C1912:F1912,TRIM(C1912:F1912)&lt;&gt;"-"),1))=SUMPRODUCT((TRIM(C1912:F1912)&lt;&gt;"-")*1),
    "No Change",
    "Change"))</f>
        <v>No Data</v>
      </c>
      <c r="I1912" s="159"/>
      <c r="J1912"/>
      <c r="K1912" s="163"/>
      <c r="L1912" s="147" t="str">
        <f>TRIM(CLEAN(TEXT(IFERROR(INDEX('Glade MR'!$B$4:$C$3000,MATCH($A1912,'Glade MR'!$C$4:$C$3000,0),1),"-"),"@")))</f>
        <v>-</v>
      </c>
      <c r="M1912" s="147" t="str">
        <f>TRIM(CLEAN(TEXT(IFERROR(INDEX('Glade MR'!$I$4:$J$3000,MATCH($A1912,'Glade MR'!$J$4:$J$3000,0),1),"-"),"@")))</f>
        <v>-</v>
      </c>
      <c r="N1912" s="147" t="str">
        <f>TRIM(CLEAN(TEXT(IFERROR(INDEX('Glade MR'!$P$4:$Q$3000,MATCH($A1912,'Glade MR'!$Q$4:$Q$3000,0),1),"-"),"@")))</f>
        <v>-</v>
      </c>
      <c r="O1912" s="147" t="str">
        <f>TRIM(CLEAN(TEXT(IFERROR(INDEX('Glade MR'!$W$4:$X$3000,MATCH($A1912,'Glade MR'!$X$4:$X$3000,0),1),"-"),"@")))</f>
        <v>-</v>
      </c>
      <c r="P1912" s="159" t="str">
        <f t="shared" si="59"/>
        <v>Not Found</v>
      </c>
      <c r="Q1912" t="str" cm="1">
        <f t="array" ref="Q1912">IF(SUMPRODUCT((TRIM(L1912:O1912)&lt;&gt;"-")*1)=0,
    "No Data",
    IF(COUNTIF(L1912:O1912,INDEX(_xlfn._xlws.FILTER(L1912:O1912,TRIM(L1912:O1912)&lt;&gt;"-"),1))=SUMPRODUCT((TRIM(L1912:O1912)&lt;&gt;"-")*1),
    "No Change",
    "Change"))</f>
        <v>No Data</v>
      </c>
      <c r="R1912" s="159"/>
      <c r="S1912" s="111"/>
    </row>
    <row r="1913" spans="1:19" x14ac:dyDescent="0.3">
      <c r="A1913" t="s">
        <v>497</v>
      </c>
      <c r="B1913" t="s">
        <v>1145</v>
      </c>
      <c r="C1913" s="160" t="str">
        <f>TRIM(CLEAN(TEXT(IFERROR(INDEX('Snakeden MR'!$B$4:$C$3028,MATCH($A1913,'Snakeden MR'!$C$4:$C$3028,0),1),"-"),"@")))</f>
        <v>-</v>
      </c>
      <c r="D1913" s="147" t="str">
        <f>TRIM(CLEAN(TEXT(IFERROR(INDEX('Snakeden MR'!$I$4:$J$3028,MATCH($A1913,'Snakeden MR'!$J$4:$J$3028,0),1),"-"),"@")))</f>
        <v>-</v>
      </c>
      <c r="E1913" s="147" t="str">
        <f>TRIM(CLEAN(TEXT(IFERROR(INDEX('Snakeden MR'!$P$4:$Q$3028,MATCH($A1913,'Snakeden MR'!$Q$4:$Q$3028,0),1),"-"),"@")))</f>
        <v>-</v>
      </c>
      <c r="F1913" s="147" t="str">
        <f>TRIM(CLEAN(TEXT(IFERROR(INDEX('Snakeden MR'!$W$4:$X$3028,MATCH($A1913,'Snakeden MR'!$X$4:$X$3028,0),1),"-"),"@")))</f>
        <v>-</v>
      </c>
      <c r="G1913" s="159" t="str">
        <f t="shared" si="58"/>
        <v>Not Found</v>
      </c>
      <c r="H1913" t="str" cm="1">
        <f t="array" ref="H1913">IF(SUMPRODUCT((TRIM(C1913:F1913)&lt;&gt;"-")*1)=0,
    "No Data",
    IF(COUNTIF(C1913:F1913,INDEX(_xlfn._xlws.FILTER(C1913:F1913,TRIM(C1913:F1913)&lt;&gt;"-"),1))=SUMPRODUCT((TRIM(C1913:F1913)&lt;&gt;"-")*1),
    "No Change",
    "Change"))</f>
        <v>No Data</v>
      </c>
      <c r="I1913" s="159"/>
      <c r="J1913"/>
      <c r="K1913" s="163"/>
      <c r="L1913" s="147" t="str">
        <f>TRIM(CLEAN(TEXT(IFERROR(INDEX('Glade MR'!$B$4:$C$3000,MATCH($A1913,'Glade MR'!$C$4:$C$3000,0),1),"-"),"@")))</f>
        <v>Pool 11</v>
      </c>
      <c r="M1913" s="147" t="str">
        <f>TRIM(CLEAN(TEXT(IFERROR(INDEX('Glade MR'!$I$4:$J$3000,MATCH($A1913,'Glade MR'!$J$4:$J$3000,0),1),"-"),"@")))</f>
        <v>-</v>
      </c>
      <c r="N1913" s="147" t="str">
        <f>TRIM(CLEAN(TEXT(IFERROR(INDEX('Glade MR'!$P$4:$Q$3000,MATCH($A1913,'Glade MR'!$Q$4:$Q$3000,0),1),"-"),"@")))</f>
        <v>-</v>
      </c>
      <c r="O1913" s="147" t="str">
        <f>TRIM(CLEAN(TEXT(IFERROR(INDEX('Glade MR'!$W$4:$X$3000,MATCH($A1913,'Glade MR'!$X$4:$X$3000,0),1),"-"),"@")))</f>
        <v>-</v>
      </c>
      <c r="P1913" s="159" t="str">
        <f t="shared" si="59"/>
        <v>Found</v>
      </c>
      <c r="Q1913" t="str" cm="1">
        <f t="array" ref="Q1913">IF(SUMPRODUCT((TRIM(L1913:O1913)&lt;&gt;"-")*1)=0,
    "No Data",
    IF(COUNTIF(L1913:O1913,INDEX(_xlfn._xlws.FILTER(L1913:O1913,TRIM(L1913:O1913)&lt;&gt;"-"),1))=SUMPRODUCT((TRIM(L1913:O1913)&lt;&gt;"-")*1),
    "No Change",
    "Change"))</f>
        <v>No Change</v>
      </c>
      <c r="R1913" s="159"/>
      <c r="S1913" s="111"/>
    </row>
    <row r="1914" spans="1:19" x14ac:dyDescent="0.3">
      <c r="A1914" t="s">
        <v>2469</v>
      </c>
      <c r="B1914" t="s">
        <v>1137</v>
      </c>
      <c r="C1914" s="160" t="str">
        <f>TRIM(CLEAN(TEXT(IFERROR(INDEX('Snakeden MR'!$B$4:$C$3028,MATCH($A1914,'Snakeden MR'!$C$4:$C$3028,0),1),"-"),"@")))</f>
        <v>-</v>
      </c>
      <c r="D1914" s="147" t="str">
        <f>TRIM(CLEAN(TEXT(IFERROR(INDEX('Snakeden MR'!$I$4:$J$3028,MATCH($A1914,'Snakeden MR'!$J$4:$J$3028,0),1),"-"),"@")))</f>
        <v>-</v>
      </c>
      <c r="E1914" s="147" t="str">
        <f>TRIM(CLEAN(TEXT(IFERROR(INDEX('Snakeden MR'!$P$4:$Q$3028,MATCH($A1914,'Snakeden MR'!$Q$4:$Q$3028,0),1),"-"),"@")))</f>
        <v>-</v>
      </c>
      <c r="F1914" s="147" t="str">
        <f>TRIM(CLEAN(TEXT(IFERROR(INDEX('Snakeden MR'!$W$4:$X$3028,MATCH($A1914,'Snakeden MR'!$X$4:$X$3028,0),1),"-"),"@")))</f>
        <v>-</v>
      </c>
      <c r="G1914" s="159" t="str">
        <f t="shared" si="58"/>
        <v>Not Found</v>
      </c>
      <c r="H1914" t="str" cm="1">
        <f t="array" ref="H1914">IF(SUMPRODUCT((TRIM(C1914:F1914)&lt;&gt;"-")*1)=0,
    "No Data",
    IF(COUNTIF(C1914:F1914,INDEX(_xlfn._xlws.FILTER(C1914:F1914,TRIM(C1914:F1914)&lt;&gt;"-"),1))=SUMPRODUCT((TRIM(C1914:F1914)&lt;&gt;"-")*1),
    "No Change",
    "Change"))</f>
        <v>No Data</v>
      </c>
      <c r="I1914" s="159"/>
      <c r="J1914"/>
      <c r="K1914" s="163"/>
      <c r="L1914" s="147" t="str">
        <f>TRIM(CLEAN(TEXT(IFERROR(INDEX('Glade MR'!$B$4:$C$3000,MATCH($A1914,'Glade MR'!$C$4:$C$3000,0),1),"-"),"@")))</f>
        <v>-</v>
      </c>
      <c r="M1914" s="147" t="str">
        <f>TRIM(CLEAN(TEXT(IFERROR(INDEX('Glade MR'!$I$4:$J$3000,MATCH($A1914,'Glade MR'!$J$4:$J$3000,0),1),"-"),"@")))</f>
        <v>-</v>
      </c>
      <c r="N1914" s="147" t="str">
        <f>TRIM(CLEAN(TEXT(IFERROR(INDEX('Glade MR'!$P$4:$Q$3000,MATCH($A1914,'Glade MR'!$Q$4:$Q$3000,0),1),"-"),"@")))</f>
        <v>-</v>
      </c>
      <c r="O1914" s="147" t="str">
        <f>TRIM(CLEAN(TEXT(IFERROR(INDEX('Glade MR'!$W$4:$X$3000,MATCH($A1914,'Glade MR'!$X$4:$X$3000,0),1),"-"),"@")))</f>
        <v>-</v>
      </c>
      <c r="P1914" s="159" t="str">
        <f t="shared" si="59"/>
        <v>Not Found</v>
      </c>
      <c r="Q1914" t="str" cm="1">
        <f t="array" ref="Q1914">IF(SUMPRODUCT((TRIM(L1914:O1914)&lt;&gt;"-")*1)=0,
    "No Data",
    IF(COUNTIF(L1914:O1914,INDEX(_xlfn._xlws.FILTER(L1914:O1914,TRIM(L1914:O1914)&lt;&gt;"-"),1))=SUMPRODUCT((TRIM(L1914:O1914)&lt;&gt;"-")*1),
    "No Change",
    "Change"))</f>
        <v>No Data</v>
      </c>
      <c r="R1914" s="159"/>
      <c r="S1914" s="111"/>
    </row>
    <row r="1915" spans="1:19" x14ac:dyDescent="0.3">
      <c r="A1915" t="s">
        <v>2470</v>
      </c>
      <c r="B1915" t="s">
        <v>1137</v>
      </c>
      <c r="C1915" s="160" t="str">
        <f>TRIM(CLEAN(TEXT(IFERROR(INDEX('Snakeden MR'!$B$4:$C$3028,MATCH($A1915,'Snakeden MR'!$C$4:$C$3028,0),1),"-"),"@")))</f>
        <v>-</v>
      </c>
      <c r="D1915" s="147" t="str">
        <f>TRIM(CLEAN(TEXT(IFERROR(INDEX('Snakeden MR'!$I$4:$J$3028,MATCH($A1915,'Snakeden MR'!$J$4:$J$3028,0),1),"-"),"@")))</f>
        <v>-</v>
      </c>
      <c r="E1915" s="147" t="str">
        <f>TRIM(CLEAN(TEXT(IFERROR(INDEX('Snakeden MR'!$P$4:$Q$3028,MATCH($A1915,'Snakeden MR'!$Q$4:$Q$3028,0),1),"-"),"@")))</f>
        <v>-</v>
      </c>
      <c r="F1915" s="147" t="str">
        <f>TRIM(CLEAN(TEXT(IFERROR(INDEX('Snakeden MR'!$W$4:$X$3028,MATCH($A1915,'Snakeden MR'!$X$4:$X$3028,0),1),"-"),"@")))</f>
        <v>-</v>
      </c>
      <c r="G1915" s="159" t="str">
        <f t="shared" si="58"/>
        <v>Not Found</v>
      </c>
      <c r="H1915" t="str" cm="1">
        <f t="array" ref="H1915">IF(SUMPRODUCT((TRIM(C1915:F1915)&lt;&gt;"-")*1)=0,
    "No Data",
    IF(COUNTIF(C1915:F1915,INDEX(_xlfn._xlws.FILTER(C1915:F1915,TRIM(C1915:F1915)&lt;&gt;"-"),1))=SUMPRODUCT((TRIM(C1915:F1915)&lt;&gt;"-")*1),
    "No Change",
    "Change"))</f>
        <v>No Data</v>
      </c>
      <c r="I1915" s="159"/>
      <c r="J1915"/>
      <c r="K1915" s="163"/>
      <c r="L1915" s="147" t="str">
        <f>TRIM(CLEAN(TEXT(IFERROR(INDEX('Glade MR'!$B$4:$C$3000,MATCH($A1915,'Glade MR'!$C$4:$C$3000,0),1),"-"),"@")))</f>
        <v>-</v>
      </c>
      <c r="M1915" s="147" t="str">
        <f>TRIM(CLEAN(TEXT(IFERROR(INDEX('Glade MR'!$I$4:$J$3000,MATCH($A1915,'Glade MR'!$J$4:$J$3000,0),1),"-"),"@")))</f>
        <v>-</v>
      </c>
      <c r="N1915" s="147" t="str">
        <f>TRIM(CLEAN(TEXT(IFERROR(INDEX('Glade MR'!$P$4:$Q$3000,MATCH($A1915,'Glade MR'!$Q$4:$Q$3000,0),1),"-"),"@")))</f>
        <v>-</v>
      </c>
      <c r="O1915" s="147" t="str">
        <f>TRIM(CLEAN(TEXT(IFERROR(INDEX('Glade MR'!$W$4:$X$3000,MATCH($A1915,'Glade MR'!$X$4:$X$3000,0),1),"-"),"@")))</f>
        <v>-</v>
      </c>
      <c r="P1915" s="159" t="str">
        <f t="shared" si="59"/>
        <v>Not Found</v>
      </c>
      <c r="Q1915" t="str" cm="1">
        <f t="array" ref="Q1915">IF(SUMPRODUCT((TRIM(L1915:O1915)&lt;&gt;"-")*1)=0,
    "No Data",
    IF(COUNTIF(L1915:O1915,INDEX(_xlfn._xlws.FILTER(L1915:O1915,TRIM(L1915:O1915)&lt;&gt;"-"),1))=SUMPRODUCT((TRIM(L1915:O1915)&lt;&gt;"-")*1),
    "No Change",
    "Change"))</f>
        <v>No Data</v>
      </c>
      <c r="R1915" s="159"/>
      <c r="S1915" s="111"/>
    </row>
    <row r="1916" spans="1:19" x14ac:dyDescent="0.3">
      <c r="A1916" t="s">
        <v>919</v>
      </c>
      <c r="B1916" t="s">
        <v>1137</v>
      </c>
      <c r="C1916" s="160" t="str">
        <f>TRIM(CLEAN(TEXT(IFERROR(INDEX('Snakeden MR'!$B$4:$C$3028,MATCH($A1916,'Snakeden MR'!$C$4:$C$3028,0),1),"-"),"@")))</f>
        <v>-</v>
      </c>
      <c r="D1916" s="147" t="str">
        <f>TRIM(CLEAN(TEXT(IFERROR(INDEX('Snakeden MR'!$I$4:$J$3028,MATCH($A1916,'Snakeden MR'!$J$4:$J$3028,0),1),"-"),"@")))</f>
        <v>-</v>
      </c>
      <c r="E1916" s="147" t="str">
        <f>TRIM(CLEAN(TEXT(IFERROR(INDEX('Snakeden MR'!$P$4:$Q$3028,MATCH($A1916,'Snakeden MR'!$Q$4:$Q$3028,0),1),"-"),"@")))</f>
        <v>-</v>
      </c>
      <c r="F1916" s="147" t="str">
        <f>TRIM(CLEAN(TEXT(IFERROR(INDEX('Snakeden MR'!$W$4:$X$3028,MATCH($A1916,'Snakeden MR'!$X$4:$X$3028,0),1),"-"),"@")))</f>
        <v>-</v>
      </c>
      <c r="G1916" s="159" t="str">
        <f t="shared" si="58"/>
        <v>Not Found</v>
      </c>
      <c r="H1916" t="str" cm="1">
        <f t="array" ref="H1916">IF(SUMPRODUCT((TRIM(C1916:F1916)&lt;&gt;"-")*1)=0,
    "No Data",
    IF(COUNTIF(C1916:F1916,INDEX(_xlfn._xlws.FILTER(C1916:F1916,TRIM(C1916:F1916)&lt;&gt;"-"),1))=SUMPRODUCT((TRIM(C1916:F1916)&lt;&gt;"-")*1),
    "No Change",
    "Change"))</f>
        <v>No Data</v>
      </c>
      <c r="I1916" s="159"/>
      <c r="J1916"/>
      <c r="K1916" s="163"/>
      <c r="L1916" s="147" t="str">
        <f>TRIM(CLEAN(TEXT(IFERROR(INDEX('Glade MR'!$B$4:$C$3000,MATCH($A1916,'Glade MR'!$C$4:$C$3000,0),1),"-"),"@")))</f>
        <v>-</v>
      </c>
      <c r="M1916" s="147" t="str">
        <f>TRIM(CLEAN(TEXT(IFERROR(INDEX('Glade MR'!$I$4:$J$3000,MATCH($A1916,'Glade MR'!$J$4:$J$3000,0),1),"-"),"@")))</f>
        <v>-</v>
      </c>
      <c r="N1916" s="147" t="str">
        <f>TRIM(CLEAN(TEXT(IFERROR(INDEX('Glade MR'!$P$4:$Q$3000,MATCH($A1916,'Glade MR'!$Q$4:$Q$3000,0),1),"-"),"@")))</f>
        <v>Pool 1</v>
      </c>
      <c r="O1916" s="147" t="str">
        <f>TRIM(CLEAN(TEXT(IFERROR(INDEX('Glade MR'!$W$4:$X$3000,MATCH($A1916,'Glade MR'!$X$4:$X$3000,0),1),"-"),"@")))</f>
        <v>Pool 1</v>
      </c>
      <c r="P1916" s="159" t="str">
        <f t="shared" si="59"/>
        <v>Found</v>
      </c>
      <c r="Q1916" t="str" cm="1">
        <f t="array" ref="Q1916">IF(SUMPRODUCT((TRIM(L1916:O1916)&lt;&gt;"-")*1)=0,
    "No Data",
    IF(COUNTIF(L1916:O1916,INDEX(_xlfn._xlws.FILTER(L1916:O1916,TRIM(L1916:O1916)&lt;&gt;"-"),1))=SUMPRODUCT((TRIM(L1916:O1916)&lt;&gt;"-")*1),
    "No Change",
    "Change"))</f>
        <v>No Change</v>
      </c>
      <c r="R1916" s="159"/>
      <c r="S1916" s="111"/>
    </row>
    <row r="1917" spans="1:19" x14ac:dyDescent="0.3">
      <c r="A1917" t="s">
        <v>522</v>
      </c>
      <c r="B1917" t="s">
        <v>1137</v>
      </c>
      <c r="C1917" s="160" t="str">
        <f>TRIM(CLEAN(TEXT(IFERROR(INDEX('Snakeden MR'!$B$4:$C$3028,MATCH($A1917,'Snakeden MR'!$C$4:$C$3028,0),1),"-"),"@")))</f>
        <v>-</v>
      </c>
      <c r="D1917" s="147" t="str">
        <f>TRIM(CLEAN(TEXT(IFERROR(INDEX('Snakeden MR'!$I$4:$J$3028,MATCH($A1917,'Snakeden MR'!$J$4:$J$3028,0),1),"-"),"@")))</f>
        <v>-</v>
      </c>
      <c r="E1917" s="147" t="str">
        <f>TRIM(CLEAN(TEXT(IFERROR(INDEX('Snakeden MR'!$P$4:$Q$3028,MATCH($A1917,'Snakeden MR'!$Q$4:$Q$3028,0),1),"-"),"@")))</f>
        <v>-</v>
      </c>
      <c r="F1917" s="147" t="str">
        <f>TRIM(CLEAN(TEXT(IFERROR(INDEX('Snakeden MR'!$W$4:$X$3028,MATCH($A1917,'Snakeden MR'!$X$4:$X$3028,0),1),"-"),"@")))</f>
        <v>-</v>
      </c>
      <c r="G1917" s="159" t="str">
        <f t="shared" si="58"/>
        <v>Not Found</v>
      </c>
      <c r="H1917" t="str" cm="1">
        <f t="array" ref="H1917">IF(SUMPRODUCT((TRIM(C1917:F1917)&lt;&gt;"-")*1)=0,
    "No Data",
    IF(COUNTIF(C1917:F1917,INDEX(_xlfn._xlws.FILTER(C1917:F1917,TRIM(C1917:F1917)&lt;&gt;"-"),1))=SUMPRODUCT((TRIM(C1917:F1917)&lt;&gt;"-")*1),
    "No Change",
    "Change"))</f>
        <v>No Data</v>
      </c>
      <c r="I1917" s="159"/>
      <c r="J1917"/>
      <c r="K1917" s="163"/>
      <c r="L1917" s="147" t="str">
        <f>TRIM(CLEAN(TEXT(IFERROR(INDEX('Glade MR'!$B$4:$C$3000,MATCH($A1917,'Glade MR'!$C$4:$C$3000,0),1),"-"),"@")))</f>
        <v>-</v>
      </c>
      <c r="M1917" s="147" t="str">
        <f>TRIM(CLEAN(TEXT(IFERROR(INDEX('Glade MR'!$I$4:$J$3000,MATCH($A1917,'Glade MR'!$J$4:$J$3000,0),1),"-"),"@")))</f>
        <v>-</v>
      </c>
      <c r="N1917" s="147" t="str">
        <f>TRIM(CLEAN(TEXT(IFERROR(INDEX('Glade MR'!$P$4:$Q$3000,MATCH($A1917,'Glade MR'!$Q$4:$Q$3000,0),1),"-"),"@")))</f>
        <v>Pool 8</v>
      </c>
      <c r="O1917" s="147" t="str">
        <f>TRIM(CLEAN(TEXT(IFERROR(INDEX('Glade MR'!$W$4:$X$3000,MATCH($A1917,'Glade MR'!$X$4:$X$3000,0),1),"-"),"@")))</f>
        <v>-</v>
      </c>
      <c r="P1917" s="159" t="str">
        <f t="shared" si="59"/>
        <v>Found</v>
      </c>
      <c r="Q1917" t="str" cm="1">
        <f t="array" ref="Q1917">IF(SUMPRODUCT((TRIM(L1917:O1917)&lt;&gt;"-")*1)=0,
    "No Data",
    IF(COUNTIF(L1917:O1917,INDEX(_xlfn._xlws.FILTER(L1917:O1917,TRIM(L1917:O1917)&lt;&gt;"-"),1))=SUMPRODUCT((TRIM(L1917:O1917)&lt;&gt;"-")*1),
    "No Change",
    "Change"))</f>
        <v>No Change</v>
      </c>
      <c r="R1917" s="159"/>
      <c r="S1917" s="111"/>
    </row>
    <row r="1918" spans="1:19" x14ac:dyDescent="0.3">
      <c r="A1918" t="s">
        <v>2471</v>
      </c>
      <c r="B1918" t="s">
        <v>1137</v>
      </c>
      <c r="C1918" s="160" t="str">
        <f>TRIM(CLEAN(TEXT(IFERROR(INDEX('Snakeden MR'!$B$4:$C$3028,MATCH($A1918,'Snakeden MR'!$C$4:$C$3028,0),1),"-"),"@")))</f>
        <v>-</v>
      </c>
      <c r="D1918" s="147" t="str">
        <f>TRIM(CLEAN(TEXT(IFERROR(INDEX('Snakeden MR'!$I$4:$J$3028,MATCH($A1918,'Snakeden MR'!$J$4:$J$3028,0),1),"-"),"@")))</f>
        <v>-</v>
      </c>
      <c r="E1918" s="147" t="str">
        <f>TRIM(CLEAN(TEXT(IFERROR(INDEX('Snakeden MR'!$P$4:$Q$3028,MATCH($A1918,'Snakeden MR'!$Q$4:$Q$3028,0),1),"-"),"@")))</f>
        <v>-</v>
      </c>
      <c r="F1918" s="147" t="str">
        <f>TRIM(CLEAN(TEXT(IFERROR(INDEX('Snakeden MR'!$W$4:$X$3028,MATCH($A1918,'Snakeden MR'!$X$4:$X$3028,0),1),"-"),"@")))</f>
        <v>-</v>
      </c>
      <c r="G1918" s="159" t="str">
        <f t="shared" si="58"/>
        <v>Not Found</v>
      </c>
      <c r="H1918" t="str" cm="1">
        <f t="array" ref="H1918">IF(SUMPRODUCT((TRIM(C1918:F1918)&lt;&gt;"-")*1)=0,
    "No Data",
    IF(COUNTIF(C1918:F1918,INDEX(_xlfn._xlws.FILTER(C1918:F1918,TRIM(C1918:F1918)&lt;&gt;"-"),1))=SUMPRODUCT((TRIM(C1918:F1918)&lt;&gt;"-")*1),
    "No Change",
    "Change"))</f>
        <v>No Data</v>
      </c>
      <c r="I1918" s="159"/>
      <c r="J1918"/>
      <c r="K1918" s="163"/>
      <c r="L1918" s="147" t="str">
        <f>TRIM(CLEAN(TEXT(IFERROR(INDEX('Glade MR'!$B$4:$C$3000,MATCH($A1918,'Glade MR'!$C$4:$C$3000,0),1),"-"),"@")))</f>
        <v>-</v>
      </c>
      <c r="M1918" s="147" t="str">
        <f>TRIM(CLEAN(TEXT(IFERROR(INDEX('Glade MR'!$I$4:$J$3000,MATCH($A1918,'Glade MR'!$J$4:$J$3000,0),1),"-"),"@")))</f>
        <v>-</v>
      </c>
      <c r="N1918" s="147" t="str">
        <f>TRIM(CLEAN(TEXT(IFERROR(INDEX('Glade MR'!$P$4:$Q$3000,MATCH($A1918,'Glade MR'!$Q$4:$Q$3000,0),1),"-"),"@")))</f>
        <v>-</v>
      </c>
      <c r="O1918" s="147" t="str">
        <f>TRIM(CLEAN(TEXT(IFERROR(INDEX('Glade MR'!$W$4:$X$3000,MATCH($A1918,'Glade MR'!$X$4:$X$3000,0),1),"-"),"@")))</f>
        <v>-</v>
      </c>
      <c r="P1918" s="159" t="str">
        <f t="shared" si="59"/>
        <v>Not Found</v>
      </c>
      <c r="Q1918" t="str" cm="1">
        <f t="array" ref="Q1918">IF(SUMPRODUCT((TRIM(L1918:O1918)&lt;&gt;"-")*1)=0,
    "No Data",
    IF(COUNTIF(L1918:O1918,INDEX(_xlfn._xlws.FILTER(L1918:O1918,TRIM(L1918:O1918)&lt;&gt;"-"),1))=SUMPRODUCT((TRIM(L1918:O1918)&lt;&gt;"-")*1),
    "No Change",
    "Change"))</f>
        <v>No Data</v>
      </c>
      <c r="R1918" s="159"/>
      <c r="S1918" s="111"/>
    </row>
    <row r="1919" spans="1:19" x14ac:dyDescent="0.3">
      <c r="A1919" t="s">
        <v>2472</v>
      </c>
      <c r="B1919" t="s">
        <v>1137</v>
      </c>
      <c r="C1919" s="160" t="str">
        <f>TRIM(CLEAN(TEXT(IFERROR(INDEX('Snakeden MR'!$B$4:$C$3028,MATCH($A1919,'Snakeden MR'!$C$4:$C$3028,0),1),"-"),"@")))</f>
        <v>-</v>
      </c>
      <c r="D1919" s="147" t="str">
        <f>TRIM(CLEAN(TEXT(IFERROR(INDEX('Snakeden MR'!$I$4:$J$3028,MATCH($A1919,'Snakeden MR'!$J$4:$J$3028,0),1),"-"),"@")))</f>
        <v>-</v>
      </c>
      <c r="E1919" s="147" t="str">
        <f>TRIM(CLEAN(TEXT(IFERROR(INDEX('Snakeden MR'!$P$4:$Q$3028,MATCH($A1919,'Snakeden MR'!$Q$4:$Q$3028,0),1),"-"),"@")))</f>
        <v>-</v>
      </c>
      <c r="F1919" s="147" t="str">
        <f>TRIM(CLEAN(TEXT(IFERROR(INDEX('Snakeden MR'!$W$4:$X$3028,MATCH($A1919,'Snakeden MR'!$X$4:$X$3028,0),1),"-"),"@")))</f>
        <v>-</v>
      </c>
      <c r="G1919" s="159" t="str">
        <f t="shared" si="58"/>
        <v>Not Found</v>
      </c>
      <c r="H1919" t="str" cm="1">
        <f t="array" ref="H1919">IF(SUMPRODUCT((TRIM(C1919:F1919)&lt;&gt;"-")*1)=0,
    "No Data",
    IF(COUNTIF(C1919:F1919,INDEX(_xlfn._xlws.FILTER(C1919:F1919,TRIM(C1919:F1919)&lt;&gt;"-"),1))=SUMPRODUCT((TRIM(C1919:F1919)&lt;&gt;"-")*1),
    "No Change",
    "Change"))</f>
        <v>No Data</v>
      </c>
      <c r="I1919" s="159"/>
      <c r="J1919"/>
      <c r="K1919" s="163"/>
      <c r="L1919" s="147" t="str">
        <f>TRIM(CLEAN(TEXT(IFERROR(INDEX('Glade MR'!$B$4:$C$3000,MATCH($A1919,'Glade MR'!$C$4:$C$3000,0),1),"-"),"@")))</f>
        <v>-</v>
      </c>
      <c r="M1919" s="147" t="str">
        <f>TRIM(CLEAN(TEXT(IFERROR(INDEX('Glade MR'!$I$4:$J$3000,MATCH($A1919,'Glade MR'!$J$4:$J$3000,0),1),"-"),"@")))</f>
        <v>-</v>
      </c>
      <c r="N1919" s="147" t="str">
        <f>TRIM(CLEAN(TEXT(IFERROR(INDEX('Glade MR'!$P$4:$Q$3000,MATCH($A1919,'Glade MR'!$Q$4:$Q$3000,0),1),"-"),"@")))</f>
        <v>-</v>
      </c>
      <c r="O1919" s="147" t="str">
        <f>TRIM(CLEAN(TEXT(IFERROR(INDEX('Glade MR'!$W$4:$X$3000,MATCH($A1919,'Glade MR'!$X$4:$X$3000,0),1),"-"),"@")))</f>
        <v>-</v>
      </c>
      <c r="P1919" s="159" t="str">
        <f t="shared" si="59"/>
        <v>Not Found</v>
      </c>
      <c r="Q1919" t="str" cm="1">
        <f t="array" ref="Q1919">IF(SUMPRODUCT((TRIM(L1919:O1919)&lt;&gt;"-")*1)=0,
    "No Data",
    IF(COUNTIF(L1919:O1919,INDEX(_xlfn._xlws.FILTER(L1919:O1919,TRIM(L1919:O1919)&lt;&gt;"-"),1))=SUMPRODUCT((TRIM(L1919:O1919)&lt;&gt;"-")*1),
    "No Change",
    "Change"))</f>
        <v>No Data</v>
      </c>
      <c r="R1919" s="159"/>
      <c r="S1919" s="111"/>
    </row>
    <row r="1920" spans="1:19" x14ac:dyDescent="0.3">
      <c r="A1920" t="s">
        <v>556</v>
      </c>
      <c r="B1920" t="s">
        <v>1137</v>
      </c>
      <c r="C1920" s="160" t="str">
        <f>TRIM(CLEAN(TEXT(IFERROR(INDEX('Snakeden MR'!$B$4:$C$3028,MATCH($A1920,'Snakeden MR'!$C$4:$C$3028,0),1),"-"),"@")))</f>
        <v>-</v>
      </c>
      <c r="D1920" s="147" t="str">
        <f>TRIM(CLEAN(TEXT(IFERROR(INDEX('Snakeden MR'!$I$4:$J$3028,MATCH($A1920,'Snakeden MR'!$J$4:$J$3028,0),1),"-"),"@")))</f>
        <v>-</v>
      </c>
      <c r="E1920" s="147" t="str">
        <f>TRIM(CLEAN(TEXT(IFERROR(INDEX('Snakeden MR'!$P$4:$Q$3028,MATCH($A1920,'Snakeden MR'!$Q$4:$Q$3028,0),1),"-"),"@")))</f>
        <v>-</v>
      </c>
      <c r="F1920" s="147" t="str">
        <f>TRIM(CLEAN(TEXT(IFERROR(INDEX('Snakeden MR'!$W$4:$X$3028,MATCH($A1920,'Snakeden MR'!$X$4:$X$3028,0),1),"-"),"@")))</f>
        <v>-</v>
      </c>
      <c r="G1920" s="159" t="str">
        <f t="shared" si="58"/>
        <v>Not Found</v>
      </c>
      <c r="H1920" t="str" cm="1">
        <f t="array" ref="H1920">IF(SUMPRODUCT((TRIM(C1920:F1920)&lt;&gt;"-")*1)=0,
    "No Data",
    IF(COUNTIF(C1920:F1920,INDEX(_xlfn._xlws.FILTER(C1920:F1920,TRIM(C1920:F1920)&lt;&gt;"-"),1))=SUMPRODUCT((TRIM(C1920:F1920)&lt;&gt;"-")*1),
    "No Change",
    "Change"))</f>
        <v>No Data</v>
      </c>
      <c r="I1920" s="159"/>
      <c r="J1920"/>
      <c r="K1920" s="163"/>
      <c r="L1920" s="147" t="str">
        <f>TRIM(CLEAN(TEXT(IFERROR(INDEX('Glade MR'!$B$4:$C$3000,MATCH($A1920,'Glade MR'!$C$4:$C$3000,0),1),"-"),"@")))</f>
        <v>Pool 8</v>
      </c>
      <c r="M1920" s="147" t="str">
        <f>TRIM(CLEAN(TEXT(IFERROR(INDEX('Glade MR'!$I$4:$J$3000,MATCH($A1920,'Glade MR'!$J$4:$J$3000,0),1),"-"),"@")))</f>
        <v>-</v>
      </c>
      <c r="N1920" s="147" t="str">
        <f>TRIM(CLEAN(TEXT(IFERROR(INDEX('Glade MR'!$P$4:$Q$3000,MATCH($A1920,'Glade MR'!$Q$4:$Q$3000,0),1),"-"),"@")))</f>
        <v>Pool 2</v>
      </c>
      <c r="O1920" s="147" t="str">
        <f>TRIM(CLEAN(TEXT(IFERROR(INDEX('Glade MR'!$W$4:$X$3000,MATCH($A1920,'Glade MR'!$X$4:$X$3000,0),1),"-"),"@")))</f>
        <v>-</v>
      </c>
      <c r="P1920" s="159" t="str">
        <f t="shared" si="59"/>
        <v>Found</v>
      </c>
      <c r="Q1920" t="str" cm="1">
        <f t="array" ref="Q1920">IF(SUMPRODUCT((TRIM(L1920:O1920)&lt;&gt;"-")*1)=0,
    "No Data",
    IF(COUNTIF(L1920:O1920,INDEX(_xlfn._xlws.FILTER(L1920:O1920,TRIM(L1920:O1920)&lt;&gt;"-"),1))=SUMPRODUCT((TRIM(L1920:O1920)&lt;&gt;"-")*1),
    "No Change",
    "Change"))</f>
        <v>Change</v>
      </c>
      <c r="R1920" s="159"/>
      <c r="S1920" s="111"/>
    </row>
    <row r="1921" spans="1:19" x14ac:dyDescent="0.3">
      <c r="A1921" t="s">
        <v>673</v>
      </c>
      <c r="B1921" t="s">
        <v>1145</v>
      </c>
      <c r="C1921" s="160" t="str">
        <f>TRIM(CLEAN(TEXT(IFERROR(INDEX('Snakeden MR'!$B$4:$C$3028,MATCH($A1921,'Snakeden MR'!$C$4:$C$3028,0),1),"-"),"@")))</f>
        <v>-</v>
      </c>
      <c r="D1921" s="147" t="str">
        <f>TRIM(CLEAN(TEXT(IFERROR(INDEX('Snakeden MR'!$I$4:$J$3028,MATCH($A1921,'Snakeden MR'!$J$4:$J$3028,0),1),"-"),"@")))</f>
        <v>-</v>
      </c>
      <c r="E1921" s="147" t="str">
        <f>TRIM(CLEAN(TEXT(IFERROR(INDEX('Snakeden MR'!$P$4:$Q$3028,MATCH($A1921,'Snakeden MR'!$Q$4:$Q$3028,0),1),"-"),"@")))</f>
        <v>-</v>
      </c>
      <c r="F1921" s="147" t="str">
        <f>TRIM(CLEAN(TEXT(IFERROR(INDEX('Snakeden MR'!$W$4:$X$3028,MATCH($A1921,'Snakeden MR'!$X$4:$X$3028,0),1),"-"),"@")))</f>
        <v>-</v>
      </c>
      <c r="G1921" s="159" t="str">
        <f t="shared" si="58"/>
        <v>Not Found</v>
      </c>
      <c r="H1921" t="str" cm="1">
        <f t="array" ref="H1921">IF(SUMPRODUCT((TRIM(C1921:F1921)&lt;&gt;"-")*1)=0,
    "No Data",
    IF(COUNTIF(C1921:F1921,INDEX(_xlfn._xlws.FILTER(C1921:F1921,TRIM(C1921:F1921)&lt;&gt;"-"),1))=SUMPRODUCT((TRIM(C1921:F1921)&lt;&gt;"-")*1),
    "No Change",
    "Change"))</f>
        <v>No Data</v>
      </c>
      <c r="I1921" s="159"/>
      <c r="J1921"/>
      <c r="K1921" s="163"/>
      <c r="L1921" s="147" t="str">
        <f>TRIM(CLEAN(TEXT(IFERROR(INDEX('Glade MR'!$B$4:$C$3000,MATCH($A1921,'Glade MR'!$C$4:$C$3000,0),1),"-"),"@")))</f>
        <v>-</v>
      </c>
      <c r="M1921" s="147" t="str">
        <f>TRIM(CLEAN(TEXT(IFERROR(INDEX('Glade MR'!$I$4:$J$3000,MATCH($A1921,'Glade MR'!$J$4:$J$3000,0),1),"-"),"@")))</f>
        <v>Pool 2</v>
      </c>
      <c r="N1921" s="147" t="str">
        <f>TRIM(CLEAN(TEXT(IFERROR(INDEX('Glade MR'!$P$4:$Q$3000,MATCH($A1921,'Glade MR'!$Q$4:$Q$3000,0),1),"-"),"@")))</f>
        <v>-</v>
      </c>
      <c r="O1921" s="147" t="str">
        <f>TRIM(CLEAN(TEXT(IFERROR(INDEX('Glade MR'!$W$4:$X$3000,MATCH($A1921,'Glade MR'!$X$4:$X$3000,0),1),"-"),"@")))</f>
        <v>Pool 2</v>
      </c>
      <c r="P1921" s="159" t="str">
        <f t="shared" si="59"/>
        <v>Found</v>
      </c>
      <c r="Q1921" t="str" cm="1">
        <f t="array" ref="Q1921">IF(SUMPRODUCT((TRIM(L1921:O1921)&lt;&gt;"-")*1)=0,
    "No Data",
    IF(COUNTIF(L1921:O1921,INDEX(_xlfn._xlws.FILTER(L1921:O1921,TRIM(L1921:O1921)&lt;&gt;"-"),1))=SUMPRODUCT((TRIM(L1921:O1921)&lt;&gt;"-")*1),
    "No Change",
    "Change"))</f>
        <v>No Change</v>
      </c>
      <c r="R1921" s="159"/>
      <c r="S1921" s="111"/>
    </row>
    <row r="1922" spans="1:19" x14ac:dyDescent="0.3">
      <c r="A1922" t="s">
        <v>736</v>
      </c>
      <c r="B1922" t="s">
        <v>1137</v>
      </c>
      <c r="C1922" s="160" t="str">
        <f>TRIM(CLEAN(TEXT(IFERROR(INDEX('Snakeden MR'!$B$4:$C$3028,MATCH($A1922,'Snakeden MR'!$C$4:$C$3028,0),1),"-"),"@")))</f>
        <v>-</v>
      </c>
      <c r="D1922" s="147" t="str">
        <f>TRIM(CLEAN(TEXT(IFERROR(INDEX('Snakeden MR'!$I$4:$J$3028,MATCH($A1922,'Snakeden MR'!$J$4:$J$3028,0),1),"-"),"@")))</f>
        <v>-</v>
      </c>
      <c r="E1922" s="147" t="str">
        <f>TRIM(CLEAN(TEXT(IFERROR(INDEX('Snakeden MR'!$P$4:$Q$3028,MATCH($A1922,'Snakeden MR'!$Q$4:$Q$3028,0),1),"-"),"@")))</f>
        <v>-</v>
      </c>
      <c r="F1922" s="147" t="str">
        <f>TRIM(CLEAN(TEXT(IFERROR(INDEX('Snakeden MR'!$W$4:$X$3028,MATCH($A1922,'Snakeden MR'!$X$4:$X$3028,0),1),"-"),"@")))</f>
        <v>-</v>
      </c>
      <c r="G1922" s="159" t="str">
        <f t="shared" ref="G1922:G1985" si="60">IF(SUM(COUNTIF(C1922:F1922,"-"))=4,"Not Found","Found")</f>
        <v>Not Found</v>
      </c>
      <c r="H1922" t="str" cm="1">
        <f t="array" ref="H1922">IF(SUMPRODUCT((TRIM(C1922:F1922)&lt;&gt;"-")*1)=0,
    "No Data",
    IF(COUNTIF(C1922:F1922,INDEX(_xlfn._xlws.FILTER(C1922:F1922,TRIM(C1922:F1922)&lt;&gt;"-"),1))=SUMPRODUCT((TRIM(C1922:F1922)&lt;&gt;"-")*1),
    "No Change",
    "Change"))</f>
        <v>No Data</v>
      </c>
      <c r="I1922" s="159"/>
      <c r="J1922"/>
      <c r="K1922" s="163"/>
      <c r="L1922" s="147" t="str">
        <f>TRIM(CLEAN(TEXT(IFERROR(INDEX('Glade MR'!$B$4:$C$3000,MATCH($A1922,'Glade MR'!$C$4:$C$3000,0),1),"-"),"@")))</f>
        <v>Pool 4</v>
      </c>
      <c r="M1922" s="147" t="str">
        <f>TRIM(CLEAN(TEXT(IFERROR(INDEX('Glade MR'!$I$4:$J$3000,MATCH($A1922,'Glade MR'!$J$4:$J$3000,0),1),"-"),"@")))</f>
        <v>-</v>
      </c>
      <c r="N1922" s="147" t="str">
        <f>TRIM(CLEAN(TEXT(IFERROR(INDEX('Glade MR'!$P$4:$Q$3000,MATCH($A1922,'Glade MR'!$Q$4:$Q$3000,0),1),"-"),"@")))</f>
        <v>-</v>
      </c>
      <c r="O1922" s="147" t="str">
        <f>TRIM(CLEAN(TEXT(IFERROR(INDEX('Glade MR'!$W$4:$X$3000,MATCH($A1922,'Glade MR'!$X$4:$X$3000,0),1),"-"),"@")))</f>
        <v>Pool 5</v>
      </c>
      <c r="P1922" s="159" t="str">
        <f t="shared" ref="P1922:P1985" si="61">IF(SUM(COUNTIF(L1922:O1922,"-"))=4,"Not Found","Found")</f>
        <v>Found</v>
      </c>
      <c r="Q1922" t="str" cm="1">
        <f t="array" ref="Q1922">IF(SUMPRODUCT((TRIM(L1922:O1922)&lt;&gt;"-")*1)=0,
    "No Data",
    IF(COUNTIF(L1922:O1922,INDEX(_xlfn._xlws.FILTER(L1922:O1922,TRIM(L1922:O1922)&lt;&gt;"-"),1))=SUMPRODUCT((TRIM(L1922:O1922)&lt;&gt;"-")*1),
    "No Change",
    "Change"))</f>
        <v>Change</v>
      </c>
      <c r="R1922" s="159"/>
      <c r="S1922" s="111"/>
    </row>
    <row r="1923" spans="1:19" x14ac:dyDescent="0.3">
      <c r="A1923" t="s">
        <v>2473</v>
      </c>
      <c r="B1923" t="s">
        <v>1137</v>
      </c>
      <c r="C1923" s="160" t="str">
        <f>TRIM(CLEAN(TEXT(IFERROR(INDEX('Snakeden MR'!$B$4:$C$3028,MATCH($A1923,'Snakeden MR'!$C$4:$C$3028,0),1),"-"),"@")))</f>
        <v>-</v>
      </c>
      <c r="D1923" s="147" t="str">
        <f>TRIM(CLEAN(TEXT(IFERROR(INDEX('Snakeden MR'!$I$4:$J$3028,MATCH($A1923,'Snakeden MR'!$J$4:$J$3028,0),1),"-"),"@")))</f>
        <v>-</v>
      </c>
      <c r="E1923" s="147" t="str">
        <f>TRIM(CLEAN(TEXT(IFERROR(INDEX('Snakeden MR'!$P$4:$Q$3028,MATCH($A1923,'Snakeden MR'!$Q$4:$Q$3028,0),1),"-"),"@")))</f>
        <v>-</v>
      </c>
      <c r="F1923" s="147" t="str">
        <f>TRIM(CLEAN(TEXT(IFERROR(INDEX('Snakeden MR'!$W$4:$X$3028,MATCH($A1923,'Snakeden MR'!$X$4:$X$3028,0),1),"-"),"@")))</f>
        <v>-</v>
      </c>
      <c r="G1923" s="159" t="str">
        <f t="shared" si="60"/>
        <v>Not Found</v>
      </c>
      <c r="H1923" t="str" cm="1">
        <f t="array" ref="H1923">IF(SUMPRODUCT((TRIM(C1923:F1923)&lt;&gt;"-")*1)=0,
    "No Data",
    IF(COUNTIF(C1923:F1923,INDEX(_xlfn._xlws.FILTER(C1923:F1923,TRIM(C1923:F1923)&lt;&gt;"-"),1))=SUMPRODUCT((TRIM(C1923:F1923)&lt;&gt;"-")*1),
    "No Change",
    "Change"))</f>
        <v>No Data</v>
      </c>
      <c r="I1923" s="159"/>
      <c r="J1923"/>
      <c r="K1923" s="163"/>
      <c r="L1923" s="147" t="str">
        <f>TRIM(CLEAN(TEXT(IFERROR(INDEX('Glade MR'!$B$4:$C$3000,MATCH($A1923,'Glade MR'!$C$4:$C$3000,0),1),"-"),"@")))</f>
        <v>-</v>
      </c>
      <c r="M1923" s="147" t="str">
        <f>TRIM(CLEAN(TEXT(IFERROR(INDEX('Glade MR'!$I$4:$J$3000,MATCH($A1923,'Glade MR'!$J$4:$J$3000,0),1),"-"),"@")))</f>
        <v>-</v>
      </c>
      <c r="N1923" s="147" t="str">
        <f>TRIM(CLEAN(TEXT(IFERROR(INDEX('Glade MR'!$P$4:$Q$3000,MATCH($A1923,'Glade MR'!$Q$4:$Q$3000,0),1),"-"),"@")))</f>
        <v>-</v>
      </c>
      <c r="O1923" s="147" t="str">
        <f>TRIM(CLEAN(TEXT(IFERROR(INDEX('Glade MR'!$W$4:$X$3000,MATCH($A1923,'Glade MR'!$X$4:$X$3000,0),1),"-"),"@")))</f>
        <v>-</v>
      </c>
      <c r="P1923" s="159" t="str">
        <f t="shared" si="61"/>
        <v>Not Found</v>
      </c>
      <c r="Q1923" t="str" cm="1">
        <f t="array" ref="Q1923">IF(SUMPRODUCT((TRIM(L1923:O1923)&lt;&gt;"-")*1)=0,
    "No Data",
    IF(COUNTIF(L1923:O1923,INDEX(_xlfn._xlws.FILTER(L1923:O1923,TRIM(L1923:O1923)&lt;&gt;"-"),1))=SUMPRODUCT((TRIM(L1923:O1923)&lt;&gt;"-")*1),
    "No Change",
    "Change"))</f>
        <v>No Data</v>
      </c>
      <c r="R1923" s="159"/>
      <c r="S1923" s="111"/>
    </row>
    <row r="1924" spans="1:19" x14ac:dyDescent="0.3">
      <c r="A1924" t="s">
        <v>2474</v>
      </c>
      <c r="B1924" t="s">
        <v>1137</v>
      </c>
      <c r="C1924" s="160" t="str">
        <f>TRIM(CLEAN(TEXT(IFERROR(INDEX('Snakeden MR'!$B$4:$C$3028,MATCH($A1924,'Snakeden MR'!$C$4:$C$3028,0),1),"-"),"@")))</f>
        <v>-</v>
      </c>
      <c r="D1924" s="147" t="str">
        <f>TRIM(CLEAN(TEXT(IFERROR(INDEX('Snakeden MR'!$I$4:$J$3028,MATCH($A1924,'Snakeden MR'!$J$4:$J$3028,0),1),"-"),"@")))</f>
        <v>-</v>
      </c>
      <c r="E1924" s="147" t="str">
        <f>TRIM(CLEAN(TEXT(IFERROR(INDEX('Snakeden MR'!$P$4:$Q$3028,MATCH($A1924,'Snakeden MR'!$Q$4:$Q$3028,0),1),"-"),"@")))</f>
        <v>-</v>
      </c>
      <c r="F1924" s="147" t="str">
        <f>TRIM(CLEAN(TEXT(IFERROR(INDEX('Snakeden MR'!$W$4:$X$3028,MATCH($A1924,'Snakeden MR'!$X$4:$X$3028,0),1),"-"),"@")))</f>
        <v>-</v>
      </c>
      <c r="G1924" s="159" t="str">
        <f t="shared" si="60"/>
        <v>Not Found</v>
      </c>
      <c r="H1924" t="str" cm="1">
        <f t="array" ref="H1924">IF(SUMPRODUCT((TRIM(C1924:F1924)&lt;&gt;"-")*1)=0,
    "No Data",
    IF(COUNTIF(C1924:F1924,INDEX(_xlfn._xlws.FILTER(C1924:F1924,TRIM(C1924:F1924)&lt;&gt;"-"),1))=SUMPRODUCT((TRIM(C1924:F1924)&lt;&gt;"-")*1),
    "No Change",
    "Change"))</f>
        <v>No Data</v>
      </c>
      <c r="I1924" s="159"/>
      <c r="J1924"/>
      <c r="K1924" s="163"/>
      <c r="L1924" s="147" t="str">
        <f>TRIM(CLEAN(TEXT(IFERROR(INDEX('Glade MR'!$B$4:$C$3000,MATCH($A1924,'Glade MR'!$C$4:$C$3000,0),1),"-"),"@")))</f>
        <v>-</v>
      </c>
      <c r="M1924" s="147" t="str">
        <f>TRIM(CLEAN(TEXT(IFERROR(INDEX('Glade MR'!$I$4:$J$3000,MATCH($A1924,'Glade MR'!$J$4:$J$3000,0),1),"-"),"@")))</f>
        <v>-</v>
      </c>
      <c r="N1924" s="147" t="str">
        <f>TRIM(CLEAN(TEXT(IFERROR(INDEX('Glade MR'!$P$4:$Q$3000,MATCH($A1924,'Glade MR'!$Q$4:$Q$3000,0),1),"-"),"@")))</f>
        <v>-</v>
      </c>
      <c r="O1924" s="147" t="str">
        <f>TRIM(CLEAN(TEXT(IFERROR(INDEX('Glade MR'!$W$4:$X$3000,MATCH($A1924,'Glade MR'!$X$4:$X$3000,0),1),"-"),"@")))</f>
        <v>-</v>
      </c>
      <c r="P1924" s="159" t="str">
        <f t="shared" si="61"/>
        <v>Not Found</v>
      </c>
      <c r="Q1924" t="str" cm="1">
        <f t="array" ref="Q1924">IF(SUMPRODUCT((TRIM(L1924:O1924)&lt;&gt;"-")*1)=0,
    "No Data",
    IF(COUNTIF(L1924:O1924,INDEX(_xlfn._xlws.FILTER(L1924:O1924,TRIM(L1924:O1924)&lt;&gt;"-"),1))=SUMPRODUCT((TRIM(L1924:O1924)&lt;&gt;"-")*1),
    "No Change",
    "Change"))</f>
        <v>No Data</v>
      </c>
      <c r="R1924" s="159"/>
      <c r="S1924" s="111"/>
    </row>
    <row r="1925" spans="1:19" x14ac:dyDescent="0.3">
      <c r="A1925" t="s">
        <v>2475</v>
      </c>
      <c r="B1925" t="s">
        <v>1137</v>
      </c>
      <c r="C1925" s="160" t="str">
        <f>TRIM(CLEAN(TEXT(IFERROR(INDEX('Snakeden MR'!$B$4:$C$3028,MATCH($A1925,'Snakeden MR'!$C$4:$C$3028,0),1),"-"),"@")))</f>
        <v>-</v>
      </c>
      <c r="D1925" s="147" t="str">
        <f>TRIM(CLEAN(TEXT(IFERROR(INDEX('Snakeden MR'!$I$4:$J$3028,MATCH($A1925,'Snakeden MR'!$J$4:$J$3028,0),1),"-"),"@")))</f>
        <v>-</v>
      </c>
      <c r="E1925" s="147" t="str">
        <f>TRIM(CLEAN(TEXT(IFERROR(INDEX('Snakeden MR'!$P$4:$Q$3028,MATCH($A1925,'Snakeden MR'!$Q$4:$Q$3028,0),1),"-"),"@")))</f>
        <v>-</v>
      </c>
      <c r="F1925" s="147" t="str">
        <f>TRIM(CLEAN(TEXT(IFERROR(INDEX('Snakeden MR'!$W$4:$X$3028,MATCH($A1925,'Snakeden MR'!$X$4:$X$3028,0),1),"-"),"@")))</f>
        <v>-</v>
      </c>
      <c r="G1925" s="159" t="str">
        <f t="shared" si="60"/>
        <v>Not Found</v>
      </c>
      <c r="H1925" t="str" cm="1">
        <f t="array" ref="H1925">IF(SUMPRODUCT((TRIM(C1925:F1925)&lt;&gt;"-")*1)=0,
    "No Data",
    IF(COUNTIF(C1925:F1925,INDEX(_xlfn._xlws.FILTER(C1925:F1925,TRIM(C1925:F1925)&lt;&gt;"-"),1))=SUMPRODUCT((TRIM(C1925:F1925)&lt;&gt;"-")*1),
    "No Change",
    "Change"))</f>
        <v>No Data</v>
      </c>
      <c r="I1925" s="159"/>
      <c r="J1925"/>
      <c r="K1925" s="163"/>
      <c r="L1925" s="147" t="str">
        <f>TRIM(CLEAN(TEXT(IFERROR(INDEX('Glade MR'!$B$4:$C$3000,MATCH($A1925,'Glade MR'!$C$4:$C$3000,0),1),"-"),"@")))</f>
        <v>-</v>
      </c>
      <c r="M1925" s="147" t="str">
        <f>TRIM(CLEAN(TEXT(IFERROR(INDEX('Glade MR'!$I$4:$J$3000,MATCH($A1925,'Glade MR'!$J$4:$J$3000,0),1),"-"),"@")))</f>
        <v>-</v>
      </c>
      <c r="N1925" s="147" t="str">
        <f>TRIM(CLEAN(TEXT(IFERROR(INDEX('Glade MR'!$P$4:$Q$3000,MATCH($A1925,'Glade MR'!$Q$4:$Q$3000,0),1),"-"),"@")))</f>
        <v>-</v>
      </c>
      <c r="O1925" s="147" t="str">
        <f>TRIM(CLEAN(TEXT(IFERROR(INDEX('Glade MR'!$W$4:$X$3000,MATCH($A1925,'Glade MR'!$X$4:$X$3000,0),1),"-"),"@")))</f>
        <v>-</v>
      </c>
      <c r="P1925" s="159" t="str">
        <f t="shared" si="61"/>
        <v>Not Found</v>
      </c>
      <c r="Q1925" t="str" cm="1">
        <f t="array" ref="Q1925">IF(SUMPRODUCT((TRIM(L1925:O1925)&lt;&gt;"-")*1)=0,
    "No Data",
    IF(COUNTIF(L1925:O1925,INDEX(_xlfn._xlws.FILTER(L1925:O1925,TRIM(L1925:O1925)&lt;&gt;"-"),1))=SUMPRODUCT((TRIM(L1925:O1925)&lt;&gt;"-")*1),
    "No Change",
    "Change"))</f>
        <v>No Data</v>
      </c>
      <c r="R1925" s="159"/>
      <c r="S1925" s="111"/>
    </row>
    <row r="1926" spans="1:19" x14ac:dyDescent="0.3">
      <c r="A1926" t="s">
        <v>728</v>
      </c>
      <c r="B1926" t="s">
        <v>1137</v>
      </c>
      <c r="C1926" s="160" t="str">
        <f>TRIM(CLEAN(TEXT(IFERROR(INDEX('Snakeden MR'!$B$4:$C$3028,MATCH($A1926,'Snakeden MR'!$C$4:$C$3028,0),1),"-"),"@")))</f>
        <v>-</v>
      </c>
      <c r="D1926" s="147" t="str">
        <f>TRIM(CLEAN(TEXT(IFERROR(INDEX('Snakeden MR'!$I$4:$J$3028,MATCH($A1926,'Snakeden MR'!$J$4:$J$3028,0),1),"-"),"@")))</f>
        <v>-</v>
      </c>
      <c r="E1926" s="147" t="str">
        <f>TRIM(CLEAN(TEXT(IFERROR(INDEX('Snakeden MR'!$P$4:$Q$3028,MATCH($A1926,'Snakeden MR'!$Q$4:$Q$3028,0),1),"-"),"@")))</f>
        <v>-</v>
      </c>
      <c r="F1926" s="147" t="str">
        <f>TRIM(CLEAN(TEXT(IFERROR(INDEX('Snakeden MR'!$W$4:$X$3028,MATCH($A1926,'Snakeden MR'!$X$4:$X$3028,0),1),"-"),"@")))</f>
        <v>-</v>
      </c>
      <c r="G1926" s="159" t="str">
        <f t="shared" si="60"/>
        <v>Not Found</v>
      </c>
      <c r="H1926" t="str" cm="1">
        <f t="array" ref="H1926">IF(SUMPRODUCT((TRIM(C1926:F1926)&lt;&gt;"-")*1)=0,
    "No Data",
    IF(COUNTIF(C1926:F1926,INDEX(_xlfn._xlws.FILTER(C1926:F1926,TRIM(C1926:F1926)&lt;&gt;"-"),1))=SUMPRODUCT((TRIM(C1926:F1926)&lt;&gt;"-")*1),
    "No Change",
    "Change"))</f>
        <v>No Data</v>
      </c>
      <c r="I1926" s="159"/>
      <c r="J1926"/>
      <c r="K1926" s="163"/>
      <c r="L1926" s="147" t="str">
        <f>TRIM(CLEAN(TEXT(IFERROR(INDEX('Glade MR'!$B$4:$C$3000,MATCH($A1926,'Glade MR'!$C$4:$C$3000,0),1),"-"),"@")))</f>
        <v>-</v>
      </c>
      <c r="M1926" s="147" t="str">
        <f>TRIM(CLEAN(TEXT(IFERROR(INDEX('Glade MR'!$I$4:$J$3000,MATCH($A1926,'Glade MR'!$J$4:$J$3000,0),1),"-"),"@")))</f>
        <v>Pool 5</v>
      </c>
      <c r="N1926" s="147" t="str">
        <f>TRIM(CLEAN(TEXT(IFERROR(INDEX('Glade MR'!$P$4:$Q$3000,MATCH($A1926,'Glade MR'!$Q$4:$Q$3000,0),1),"-"),"@")))</f>
        <v>Pool 5</v>
      </c>
      <c r="O1926" s="147" t="str">
        <f>TRIM(CLEAN(TEXT(IFERROR(INDEX('Glade MR'!$W$4:$X$3000,MATCH($A1926,'Glade MR'!$X$4:$X$3000,0),1),"-"),"@")))</f>
        <v>-</v>
      </c>
      <c r="P1926" s="159" t="str">
        <f t="shared" si="61"/>
        <v>Found</v>
      </c>
      <c r="Q1926" t="str" cm="1">
        <f t="array" ref="Q1926">IF(SUMPRODUCT((TRIM(L1926:O1926)&lt;&gt;"-")*1)=0,
    "No Data",
    IF(COUNTIF(L1926:O1926,INDEX(_xlfn._xlws.FILTER(L1926:O1926,TRIM(L1926:O1926)&lt;&gt;"-"),1))=SUMPRODUCT((TRIM(L1926:O1926)&lt;&gt;"-")*1),
    "No Change",
    "Change"))</f>
        <v>No Change</v>
      </c>
      <c r="R1926" s="159"/>
      <c r="S1926" s="111"/>
    </row>
    <row r="1927" spans="1:19" x14ac:dyDescent="0.3">
      <c r="A1927" t="s">
        <v>2476</v>
      </c>
      <c r="B1927" t="s">
        <v>1137</v>
      </c>
      <c r="C1927" s="160" t="str">
        <f>TRIM(CLEAN(TEXT(IFERROR(INDEX('Snakeden MR'!$B$4:$C$3028,MATCH($A1927,'Snakeden MR'!$C$4:$C$3028,0),1),"-"),"@")))</f>
        <v>-</v>
      </c>
      <c r="D1927" s="147" t="str">
        <f>TRIM(CLEAN(TEXT(IFERROR(INDEX('Snakeden MR'!$I$4:$J$3028,MATCH($A1927,'Snakeden MR'!$J$4:$J$3028,0),1),"-"),"@")))</f>
        <v>-</v>
      </c>
      <c r="E1927" s="147" t="str">
        <f>TRIM(CLEAN(TEXT(IFERROR(INDEX('Snakeden MR'!$P$4:$Q$3028,MATCH($A1927,'Snakeden MR'!$Q$4:$Q$3028,0),1),"-"),"@")))</f>
        <v>-</v>
      </c>
      <c r="F1927" s="147" t="str">
        <f>TRIM(CLEAN(TEXT(IFERROR(INDEX('Snakeden MR'!$W$4:$X$3028,MATCH($A1927,'Snakeden MR'!$X$4:$X$3028,0),1),"-"),"@")))</f>
        <v>-</v>
      </c>
      <c r="G1927" s="159" t="str">
        <f t="shared" si="60"/>
        <v>Not Found</v>
      </c>
      <c r="H1927" t="str" cm="1">
        <f t="array" ref="H1927">IF(SUMPRODUCT((TRIM(C1927:F1927)&lt;&gt;"-")*1)=0,
    "No Data",
    IF(COUNTIF(C1927:F1927,INDEX(_xlfn._xlws.FILTER(C1927:F1927,TRIM(C1927:F1927)&lt;&gt;"-"),1))=SUMPRODUCT((TRIM(C1927:F1927)&lt;&gt;"-")*1),
    "No Change",
    "Change"))</f>
        <v>No Data</v>
      </c>
      <c r="I1927" s="159"/>
      <c r="J1927"/>
      <c r="K1927" s="163"/>
      <c r="L1927" s="147" t="str">
        <f>TRIM(CLEAN(TEXT(IFERROR(INDEX('Glade MR'!$B$4:$C$3000,MATCH($A1927,'Glade MR'!$C$4:$C$3000,0),1),"-"),"@")))</f>
        <v>-</v>
      </c>
      <c r="M1927" s="147" t="str">
        <f>TRIM(CLEAN(TEXT(IFERROR(INDEX('Glade MR'!$I$4:$J$3000,MATCH($A1927,'Glade MR'!$J$4:$J$3000,0),1),"-"),"@")))</f>
        <v>-</v>
      </c>
      <c r="N1927" s="147" t="str">
        <f>TRIM(CLEAN(TEXT(IFERROR(INDEX('Glade MR'!$P$4:$Q$3000,MATCH($A1927,'Glade MR'!$Q$4:$Q$3000,0),1),"-"),"@")))</f>
        <v>-</v>
      </c>
      <c r="O1927" s="147" t="str">
        <f>TRIM(CLEAN(TEXT(IFERROR(INDEX('Glade MR'!$W$4:$X$3000,MATCH($A1927,'Glade MR'!$X$4:$X$3000,0),1),"-"),"@")))</f>
        <v>-</v>
      </c>
      <c r="P1927" s="159" t="str">
        <f t="shared" si="61"/>
        <v>Not Found</v>
      </c>
      <c r="Q1927" t="str" cm="1">
        <f t="array" ref="Q1927">IF(SUMPRODUCT((TRIM(L1927:O1927)&lt;&gt;"-")*1)=0,
    "No Data",
    IF(COUNTIF(L1927:O1927,INDEX(_xlfn._xlws.FILTER(L1927:O1927,TRIM(L1927:O1927)&lt;&gt;"-"),1))=SUMPRODUCT((TRIM(L1927:O1927)&lt;&gt;"-")*1),
    "No Change",
    "Change"))</f>
        <v>No Data</v>
      </c>
      <c r="R1927" s="159"/>
      <c r="S1927" s="111"/>
    </row>
    <row r="1928" spans="1:19" x14ac:dyDescent="0.3">
      <c r="A1928" t="s">
        <v>423</v>
      </c>
      <c r="B1928" t="s">
        <v>1137</v>
      </c>
      <c r="C1928" s="160" t="str">
        <f>TRIM(CLEAN(TEXT(IFERROR(INDEX('Snakeden MR'!$B$4:$C$3028,MATCH($A1928,'Snakeden MR'!$C$4:$C$3028,0),1),"-"),"@")))</f>
        <v>-</v>
      </c>
      <c r="D1928" s="147" t="str">
        <f>TRIM(CLEAN(TEXT(IFERROR(INDEX('Snakeden MR'!$I$4:$J$3028,MATCH($A1928,'Snakeden MR'!$J$4:$J$3028,0),1),"-"),"@")))</f>
        <v>-</v>
      </c>
      <c r="E1928" s="147" t="str">
        <f>TRIM(CLEAN(TEXT(IFERROR(INDEX('Snakeden MR'!$P$4:$Q$3028,MATCH($A1928,'Snakeden MR'!$Q$4:$Q$3028,0),1),"-"),"@")))</f>
        <v>-</v>
      </c>
      <c r="F1928" s="147" t="str">
        <f>TRIM(CLEAN(TEXT(IFERROR(INDEX('Snakeden MR'!$W$4:$X$3028,MATCH($A1928,'Snakeden MR'!$X$4:$X$3028,0),1),"-"),"@")))</f>
        <v>-</v>
      </c>
      <c r="G1928" s="159" t="str">
        <f t="shared" si="60"/>
        <v>Not Found</v>
      </c>
      <c r="H1928" t="str" cm="1">
        <f t="array" ref="H1928">IF(SUMPRODUCT((TRIM(C1928:F1928)&lt;&gt;"-")*1)=0,
    "No Data",
    IF(COUNTIF(C1928:F1928,INDEX(_xlfn._xlws.FILTER(C1928:F1928,TRIM(C1928:F1928)&lt;&gt;"-"),1))=SUMPRODUCT((TRIM(C1928:F1928)&lt;&gt;"-")*1),
    "No Change",
    "Change"))</f>
        <v>No Data</v>
      </c>
      <c r="I1928" s="159"/>
      <c r="J1928"/>
      <c r="K1928" s="163"/>
      <c r="L1928" s="147" t="str">
        <f>TRIM(CLEAN(TEXT(IFERROR(INDEX('Glade MR'!$B$4:$C$3000,MATCH($A1928,'Glade MR'!$C$4:$C$3000,0),1),"-"),"@")))</f>
        <v>-</v>
      </c>
      <c r="M1928" s="147" t="str">
        <f>TRIM(CLEAN(TEXT(IFERROR(INDEX('Glade MR'!$I$4:$J$3000,MATCH($A1928,'Glade MR'!$J$4:$J$3000,0),1),"-"),"@")))</f>
        <v>-</v>
      </c>
      <c r="N1928" s="147" t="str">
        <f>TRIM(CLEAN(TEXT(IFERROR(INDEX('Glade MR'!$P$4:$Q$3000,MATCH($A1928,'Glade MR'!$Q$4:$Q$3000,0),1),"-"),"@")))</f>
        <v>Pool 10</v>
      </c>
      <c r="O1928" s="147" t="str">
        <f>TRIM(CLEAN(TEXT(IFERROR(INDEX('Glade MR'!$W$4:$X$3000,MATCH($A1928,'Glade MR'!$X$4:$X$3000,0),1),"-"),"@")))</f>
        <v>Pool 10</v>
      </c>
      <c r="P1928" s="159" t="str">
        <f t="shared" si="61"/>
        <v>Found</v>
      </c>
      <c r="Q1928" t="str" cm="1">
        <f t="array" ref="Q1928">IF(SUMPRODUCT((TRIM(L1928:O1928)&lt;&gt;"-")*1)=0,
    "No Data",
    IF(COUNTIF(L1928:O1928,INDEX(_xlfn._xlws.FILTER(L1928:O1928,TRIM(L1928:O1928)&lt;&gt;"-"),1))=SUMPRODUCT((TRIM(L1928:O1928)&lt;&gt;"-")*1),
    "No Change",
    "Change"))</f>
        <v>No Change</v>
      </c>
      <c r="R1928" s="159"/>
      <c r="S1928" s="111"/>
    </row>
    <row r="1929" spans="1:19" x14ac:dyDescent="0.3">
      <c r="A1929" t="s">
        <v>2477</v>
      </c>
      <c r="B1929" t="s">
        <v>1137</v>
      </c>
      <c r="C1929" s="160" t="str">
        <f>TRIM(CLEAN(TEXT(IFERROR(INDEX('Snakeden MR'!$B$4:$C$3028,MATCH($A1929,'Snakeden MR'!$C$4:$C$3028,0),1),"-"),"@")))</f>
        <v>-</v>
      </c>
      <c r="D1929" s="147" t="str">
        <f>TRIM(CLEAN(TEXT(IFERROR(INDEX('Snakeden MR'!$I$4:$J$3028,MATCH($A1929,'Snakeden MR'!$J$4:$J$3028,0),1),"-"),"@")))</f>
        <v>-</v>
      </c>
      <c r="E1929" s="147" t="str">
        <f>TRIM(CLEAN(TEXT(IFERROR(INDEX('Snakeden MR'!$P$4:$Q$3028,MATCH($A1929,'Snakeden MR'!$Q$4:$Q$3028,0),1),"-"),"@")))</f>
        <v>-</v>
      </c>
      <c r="F1929" s="147" t="str">
        <f>TRIM(CLEAN(TEXT(IFERROR(INDEX('Snakeden MR'!$W$4:$X$3028,MATCH($A1929,'Snakeden MR'!$X$4:$X$3028,0),1),"-"),"@")))</f>
        <v>-</v>
      </c>
      <c r="G1929" s="159" t="str">
        <f t="shared" si="60"/>
        <v>Not Found</v>
      </c>
      <c r="H1929" t="str" cm="1">
        <f t="array" ref="H1929">IF(SUMPRODUCT((TRIM(C1929:F1929)&lt;&gt;"-")*1)=0,
    "No Data",
    IF(COUNTIF(C1929:F1929,INDEX(_xlfn._xlws.FILTER(C1929:F1929,TRIM(C1929:F1929)&lt;&gt;"-"),1))=SUMPRODUCT((TRIM(C1929:F1929)&lt;&gt;"-")*1),
    "No Change",
    "Change"))</f>
        <v>No Data</v>
      </c>
      <c r="I1929" s="159"/>
      <c r="J1929"/>
      <c r="K1929" s="163"/>
      <c r="L1929" s="147" t="str">
        <f>TRIM(CLEAN(TEXT(IFERROR(INDEX('Glade MR'!$B$4:$C$3000,MATCH($A1929,'Glade MR'!$C$4:$C$3000,0),1),"-"),"@")))</f>
        <v>-</v>
      </c>
      <c r="M1929" s="147" t="str">
        <f>TRIM(CLEAN(TEXT(IFERROR(INDEX('Glade MR'!$I$4:$J$3000,MATCH($A1929,'Glade MR'!$J$4:$J$3000,0),1),"-"),"@")))</f>
        <v>-</v>
      </c>
      <c r="N1929" s="147" t="str">
        <f>TRIM(CLEAN(TEXT(IFERROR(INDEX('Glade MR'!$P$4:$Q$3000,MATCH($A1929,'Glade MR'!$Q$4:$Q$3000,0),1),"-"),"@")))</f>
        <v>-</v>
      </c>
      <c r="O1929" s="147" t="str">
        <f>TRIM(CLEAN(TEXT(IFERROR(INDEX('Glade MR'!$W$4:$X$3000,MATCH($A1929,'Glade MR'!$X$4:$X$3000,0),1),"-"),"@")))</f>
        <v>-</v>
      </c>
      <c r="P1929" s="159" t="str">
        <f t="shared" si="61"/>
        <v>Not Found</v>
      </c>
      <c r="Q1929" t="str" cm="1">
        <f t="array" ref="Q1929">IF(SUMPRODUCT((TRIM(L1929:O1929)&lt;&gt;"-")*1)=0,
    "No Data",
    IF(COUNTIF(L1929:O1929,INDEX(_xlfn._xlws.FILTER(L1929:O1929,TRIM(L1929:O1929)&lt;&gt;"-"),1))=SUMPRODUCT((TRIM(L1929:O1929)&lt;&gt;"-")*1),
    "No Change",
    "Change"))</f>
        <v>No Data</v>
      </c>
      <c r="R1929" s="159"/>
      <c r="S1929" s="111"/>
    </row>
    <row r="1930" spans="1:19" x14ac:dyDescent="0.3">
      <c r="A1930" t="s">
        <v>2478</v>
      </c>
      <c r="B1930" t="s">
        <v>1137</v>
      </c>
      <c r="C1930" s="160" t="str">
        <f>TRIM(CLEAN(TEXT(IFERROR(INDEX('Snakeden MR'!$B$4:$C$3028,MATCH($A1930,'Snakeden MR'!$C$4:$C$3028,0),1),"-"),"@")))</f>
        <v>-</v>
      </c>
      <c r="D1930" s="147" t="str">
        <f>TRIM(CLEAN(TEXT(IFERROR(INDEX('Snakeden MR'!$I$4:$J$3028,MATCH($A1930,'Snakeden MR'!$J$4:$J$3028,0),1),"-"),"@")))</f>
        <v>-</v>
      </c>
      <c r="E1930" s="147" t="str">
        <f>TRIM(CLEAN(TEXT(IFERROR(INDEX('Snakeden MR'!$P$4:$Q$3028,MATCH($A1930,'Snakeden MR'!$Q$4:$Q$3028,0),1),"-"),"@")))</f>
        <v>-</v>
      </c>
      <c r="F1930" s="147" t="str">
        <f>TRIM(CLEAN(TEXT(IFERROR(INDEX('Snakeden MR'!$W$4:$X$3028,MATCH($A1930,'Snakeden MR'!$X$4:$X$3028,0),1),"-"),"@")))</f>
        <v>-</v>
      </c>
      <c r="G1930" s="159" t="str">
        <f t="shared" si="60"/>
        <v>Not Found</v>
      </c>
      <c r="H1930" t="str" cm="1">
        <f t="array" ref="H1930">IF(SUMPRODUCT((TRIM(C1930:F1930)&lt;&gt;"-")*1)=0,
    "No Data",
    IF(COUNTIF(C1930:F1930,INDEX(_xlfn._xlws.FILTER(C1930:F1930,TRIM(C1930:F1930)&lt;&gt;"-"),1))=SUMPRODUCT((TRIM(C1930:F1930)&lt;&gt;"-")*1),
    "No Change",
    "Change"))</f>
        <v>No Data</v>
      </c>
      <c r="I1930" s="159"/>
      <c r="J1930"/>
      <c r="K1930" s="163"/>
      <c r="L1930" s="147" t="str">
        <f>TRIM(CLEAN(TEXT(IFERROR(INDEX('Glade MR'!$B$4:$C$3000,MATCH($A1930,'Glade MR'!$C$4:$C$3000,0),1),"-"),"@")))</f>
        <v>-</v>
      </c>
      <c r="M1930" s="147" t="str">
        <f>TRIM(CLEAN(TEXT(IFERROR(INDEX('Glade MR'!$I$4:$J$3000,MATCH($A1930,'Glade MR'!$J$4:$J$3000,0),1),"-"),"@")))</f>
        <v>-</v>
      </c>
      <c r="N1930" s="147" t="str">
        <f>TRIM(CLEAN(TEXT(IFERROR(INDEX('Glade MR'!$P$4:$Q$3000,MATCH($A1930,'Glade MR'!$Q$4:$Q$3000,0),1),"-"),"@")))</f>
        <v>-</v>
      </c>
      <c r="O1930" s="147" t="str">
        <f>TRIM(CLEAN(TEXT(IFERROR(INDEX('Glade MR'!$W$4:$X$3000,MATCH($A1930,'Glade MR'!$X$4:$X$3000,0),1),"-"),"@")))</f>
        <v>-</v>
      </c>
      <c r="P1930" s="159" t="str">
        <f t="shared" si="61"/>
        <v>Not Found</v>
      </c>
      <c r="Q1930" t="str" cm="1">
        <f t="array" ref="Q1930">IF(SUMPRODUCT((TRIM(L1930:O1930)&lt;&gt;"-")*1)=0,
    "No Data",
    IF(COUNTIF(L1930:O1930,INDEX(_xlfn._xlws.FILTER(L1930:O1930,TRIM(L1930:O1930)&lt;&gt;"-"),1))=SUMPRODUCT((TRIM(L1930:O1930)&lt;&gt;"-")*1),
    "No Change",
    "Change"))</f>
        <v>No Data</v>
      </c>
      <c r="R1930" s="159"/>
      <c r="S1930" s="111"/>
    </row>
    <row r="1931" spans="1:19" x14ac:dyDescent="0.3">
      <c r="A1931" t="s">
        <v>376</v>
      </c>
      <c r="B1931" t="s">
        <v>1137</v>
      </c>
      <c r="C1931" s="160" t="str">
        <f>TRIM(CLEAN(TEXT(IFERROR(INDEX('Snakeden MR'!$B$4:$C$3028,MATCH($A1931,'Snakeden MR'!$C$4:$C$3028,0),1),"-"),"@")))</f>
        <v>-</v>
      </c>
      <c r="D1931" s="147" t="str">
        <f>TRIM(CLEAN(TEXT(IFERROR(INDEX('Snakeden MR'!$I$4:$J$3028,MATCH($A1931,'Snakeden MR'!$J$4:$J$3028,0),1),"-"),"@")))</f>
        <v>-</v>
      </c>
      <c r="E1931" s="147" t="str">
        <f>TRIM(CLEAN(TEXT(IFERROR(INDEX('Snakeden MR'!$P$4:$Q$3028,MATCH($A1931,'Snakeden MR'!$Q$4:$Q$3028,0),1),"-"),"@")))</f>
        <v>-</v>
      </c>
      <c r="F1931" s="147" t="str">
        <f>TRIM(CLEAN(TEXT(IFERROR(INDEX('Snakeden MR'!$W$4:$X$3028,MATCH($A1931,'Snakeden MR'!$X$4:$X$3028,0),1),"-"),"@")))</f>
        <v>-</v>
      </c>
      <c r="G1931" s="159" t="str">
        <f t="shared" si="60"/>
        <v>Not Found</v>
      </c>
      <c r="H1931" t="str" cm="1">
        <f t="array" ref="H1931">IF(SUMPRODUCT((TRIM(C1931:F1931)&lt;&gt;"-")*1)=0,
    "No Data",
    IF(COUNTIF(C1931:F1931,INDEX(_xlfn._xlws.FILTER(C1931:F1931,TRIM(C1931:F1931)&lt;&gt;"-"),1))=SUMPRODUCT((TRIM(C1931:F1931)&lt;&gt;"-")*1),
    "No Change",
    "Change"))</f>
        <v>No Data</v>
      </c>
      <c r="I1931" s="159"/>
      <c r="J1931"/>
      <c r="K1931" s="163"/>
      <c r="L1931" s="147" t="str">
        <f>TRIM(CLEAN(TEXT(IFERROR(INDEX('Glade MR'!$B$4:$C$3000,MATCH($A1931,'Glade MR'!$C$4:$C$3000,0),1),"-"),"@")))</f>
        <v>Pool 11</v>
      </c>
      <c r="M1931" s="147" t="str">
        <f>TRIM(CLEAN(TEXT(IFERROR(INDEX('Glade MR'!$I$4:$J$3000,MATCH($A1931,'Glade MR'!$J$4:$J$3000,0),1),"-"),"@")))</f>
        <v>-</v>
      </c>
      <c r="N1931" s="147" t="str">
        <f>TRIM(CLEAN(TEXT(IFERROR(INDEX('Glade MR'!$P$4:$Q$3000,MATCH($A1931,'Glade MR'!$Q$4:$Q$3000,0),1),"-"),"@")))</f>
        <v>Pool 11</v>
      </c>
      <c r="O1931" s="147" t="str">
        <f>TRIM(CLEAN(TEXT(IFERROR(INDEX('Glade MR'!$W$4:$X$3000,MATCH($A1931,'Glade MR'!$X$4:$X$3000,0),1),"-"),"@")))</f>
        <v>Pool 11</v>
      </c>
      <c r="P1931" s="159" t="str">
        <f t="shared" si="61"/>
        <v>Found</v>
      </c>
      <c r="Q1931" t="str" cm="1">
        <f t="array" ref="Q1931">IF(SUMPRODUCT((TRIM(L1931:O1931)&lt;&gt;"-")*1)=0,
    "No Data",
    IF(COUNTIF(L1931:O1931,INDEX(_xlfn._xlws.FILTER(L1931:O1931,TRIM(L1931:O1931)&lt;&gt;"-"),1))=SUMPRODUCT((TRIM(L1931:O1931)&lt;&gt;"-")*1),
    "No Change",
    "Change"))</f>
        <v>No Change</v>
      </c>
      <c r="R1931" s="159"/>
      <c r="S1931" s="111"/>
    </row>
    <row r="1932" spans="1:19" x14ac:dyDescent="0.3">
      <c r="A1932" t="s">
        <v>2479</v>
      </c>
      <c r="B1932" t="s">
        <v>1137</v>
      </c>
      <c r="C1932" s="160" t="str">
        <f>TRIM(CLEAN(TEXT(IFERROR(INDEX('Snakeden MR'!$B$4:$C$3028,MATCH($A1932,'Snakeden MR'!$C$4:$C$3028,0),1),"-"),"@")))</f>
        <v>-</v>
      </c>
      <c r="D1932" s="147" t="str">
        <f>TRIM(CLEAN(TEXT(IFERROR(INDEX('Snakeden MR'!$I$4:$J$3028,MATCH($A1932,'Snakeden MR'!$J$4:$J$3028,0),1),"-"),"@")))</f>
        <v>-</v>
      </c>
      <c r="E1932" s="147" t="str">
        <f>TRIM(CLEAN(TEXT(IFERROR(INDEX('Snakeden MR'!$P$4:$Q$3028,MATCH($A1932,'Snakeden MR'!$Q$4:$Q$3028,0),1),"-"),"@")))</f>
        <v>-</v>
      </c>
      <c r="F1932" s="147" t="str">
        <f>TRIM(CLEAN(TEXT(IFERROR(INDEX('Snakeden MR'!$W$4:$X$3028,MATCH($A1932,'Snakeden MR'!$X$4:$X$3028,0),1),"-"),"@")))</f>
        <v>-</v>
      </c>
      <c r="G1932" s="159" t="str">
        <f t="shared" si="60"/>
        <v>Not Found</v>
      </c>
      <c r="H1932" t="str" cm="1">
        <f t="array" ref="H1932">IF(SUMPRODUCT((TRIM(C1932:F1932)&lt;&gt;"-")*1)=0,
    "No Data",
    IF(COUNTIF(C1932:F1932,INDEX(_xlfn._xlws.FILTER(C1932:F1932,TRIM(C1932:F1932)&lt;&gt;"-"),1))=SUMPRODUCT((TRIM(C1932:F1932)&lt;&gt;"-")*1),
    "No Change",
    "Change"))</f>
        <v>No Data</v>
      </c>
      <c r="I1932" s="159"/>
      <c r="J1932"/>
      <c r="K1932" s="163"/>
      <c r="L1932" s="147" t="str">
        <f>TRIM(CLEAN(TEXT(IFERROR(INDEX('Glade MR'!$B$4:$C$3000,MATCH($A1932,'Glade MR'!$C$4:$C$3000,0),1),"-"),"@")))</f>
        <v>-</v>
      </c>
      <c r="M1932" s="147" t="str">
        <f>TRIM(CLEAN(TEXT(IFERROR(INDEX('Glade MR'!$I$4:$J$3000,MATCH($A1932,'Glade MR'!$J$4:$J$3000,0),1),"-"),"@")))</f>
        <v>-</v>
      </c>
      <c r="N1932" s="147" t="str">
        <f>TRIM(CLEAN(TEXT(IFERROR(INDEX('Glade MR'!$P$4:$Q$3000,MATCH($A1932,'Glade MR'!$Q$4:$Q$3000,0),1),"-"),"@")))</f>
        <v>-</v>
      </c>
      <c r="O1932" s="147" t="str">
        <f>TRIM(CLEAN(TEXT(IFERROR(INDEX('Glade MR'!$W$4:$X$3000,MATCH($A1932,'Glade MR'!$X$4:$X$3000,0),1),"-"),"@")))</f>
        <v>-</v>
      </c>
      <c r="P1932" s="159" t="str">
        <f t="shared" si="61"/>
        <v>Not Found</v>
      </c>
      <c r="Q1932" t="str" cm="1">
        <f t="array" ref="Q1932">IF(SUMPRODUCT((TRIM(L1932:O1932)&lt;&gt;"-")*1)=0,
    "No Data",
    IF(COUNTIF(L1932:O1932,INDEX(_xlfn._xlws.FILTER(L1932:O1932,TRIM(L1932:O1932)&lt;&gt;"-"),1))=SUMPRODUCT((TRIM(L1932:O1932)&lt;&gt;"-")*1),
    "No Change",
    "Change"))</f>
        <v>No Data</v>
      </c>
      <c r="R1932" s="159"/>
      <c r="S1932" s="111"/>
    </row>
    <row r="1933" spans="1:19" x14ac:dyDescent="0.3">
      <c r="A1933" t="s">
        <v>634</v>
      </c>
      <c r="B1933" t="s">
        <v>1137</v>
      </c>
      <c r="C1933" s="160" t="str">
        <f>TRIM(CLEAN(TEXT(IFERROR(INDEX('Snakeden MR'!$B$4:$C$3028,MATCH($A1933,'Snakeden MR'!$C$4:$C$3028,0),1),"-"),"@")))</f>
        <v>-</v>
      </c>
      <c r="D1933" s="147" t="str">
        <f>TRIM(CLEAN(TEXT(IFERROR(INDEX('Snakeden MR'!$I$4:$J$3028,MATCH($A1933,'Snakeden MR'!$J$4:$J$3028,0),1),"-"),"@")))</f>
        <v>-</v>
      </c>
      <c r="E1933" s="147" t="str">
        <f>TRIM(CLEAN(TEXT(IFERROR(INDEX('Snakeden MR'!$P$4:$Q$3028,MATCH($A1933,'Snakeden MR'!$Q$4:$Q$3028,0),1),"-"),"@")))</f>
        <v>-</v>
      </c>
      <c r="F1933" s="147" t="str">
        <f>TRIM(CLEAN(TEXT(IFERROR(INDEX('Snakeden MR'!$W$4:$X$3028,MATCH($A1933,'Snakeden MR'!$X$4:$X$3028,0),1),"-"),"@")))</f>
        <v>-</v>
      </c>
      <c r="G1933" s="159" t="str">
        <f t="shared" si="60"/>
        <v>Not Found</v>
      </c>
      <c r="H1933" t="str" cm="1">
        <f t="array" ref="H1933">IF(SUMPRODUCT((TRIM(C1933:F1933)&lt;&gt;"-")*1)=0,
    "No Data",
    IF(COUNTIF(C1933:F1933,INDEX(_xlfn._xlws.FILTER(C1933:F1933,TRIM(C1933:F1933)&lt;&gt;"-"),1))=SUMPRODUCT((TRIM(C1933:F1933)&lt;&gt;"-")*1),
    "No Change",
    "Change"))</f>
        <v>No Data</v>
      </c>
      <c r="I1933" s="159"/>
      <c r="J1933"/>
      <c r="K1933" s="163"/>
      <c r="L1933" s="147" t="str">
        <f>TRIM(CLEAN(TEXT(IFERROR(INDEX('Glade MR'!$B$4:$C$3000,MATCH($A1933,'Glade MR'!$C$4:$C$3000,0),1),"-"),"@")))</f>
        <v>Pool 5</v>
      </c>
      <c r="M1933" s="147" t="str">
        <f>TRIM(CLEAN(TEXT(IFERROR(INDEX('Glade MR'!$I$4:$J$3000,MATCH($A1933,'Glade MR'!$J$4:$J$3000,0),1),"-"),"@")))</f>
        <v>-</v>
      </c>
      <c r="N1933" s="147" t="str">
        <f>TRIM(CLEAN(TEXT(IFERROR(INDEX('Glade MR'!$P$4:$Q$3000,MATCH($A1933,'Glade MR'!$Q$4:$Q$3000,0),1),"-"),"@")))</f>
        <v>-</v>
      </c>
      <c r="O1933" s="147" t="str">
        <f>TRIM(CLEAN(TEXT(IFERROR(INDEX('Glade MR'!$W$4:$X$3000,MATCH($A1933,'Glade MR'!$X$4:$X$3000,0),1),"-"),"@")))</f>
        <v>-</v>
      </c>
      <c r="P1933" s="159" t="str">
        <f t="shared" si="61"/>
        <v>Found</v>
      </c>
      <c r="Q1933" t="str" cm="1">
        <f t="array" ref="Q1933">IF(SUMPRODUCT((TRIM(L1933:O1933)&lt;&gt;"-")*1)=0,
    "No Data",
    IF(COUNTIF(L1933:O1933,INDEX(_xlfn._xlws.FILTER(L1933:O1933,TRIM(L1933:O1933)&lt;&gt;"-"),1))=SUMPRODUCT((TRIM(L1933:O1933)&lt;&gt;"-")*1),
    "No Change",
    "Change"))</f>
        <v>No Change</v>
      </c>
      <c r="R1933" s="159"/>
      <c r="S1933" s="111"/>
    </row>
    <row r="1934" spans="1:19" x14ac:dyDescent="0.3">
      <c r="A1934" t="s">
        <v>2480</v>
      </c>
      <c r="B1934" t="s">
        <v>1137</v>
      </c>
      <c r="C1934" s="160" t="str">
        <f>TRIM(CLEAN(TEXT(IFERROR(INDEX('Snakeden MR'!$B$4:$C$3028,MATCH($A1934,'Snakeden MR'!$C$4:$C$3028,0),1),"-"),"@")))</f>
        <v>-</v>
      </c>
      <c r="D1934" s="147" t="str">
        <f>TRIM(CLEAN(TEXT(IFERROR(INDEX('Snakeden MR'!$I$4:$J$3028,MATCH($A1934,'Snakeden MR'!$J$4:$J$3028,0),1),"-"),"@")))</f>
        <v>-</v>
      </c>
      <c r="E1934" s="147" t="str">
        <f>TRIM(CLEAN(TEXT(IFERROR(INDEX('Snakeden MR'!$P$4:$Q$3028,MATCH($A1934,'Snakeden MR'!$Q$4:$Q$3028,0),1),"-"),"@")))</f>
        <v>-</v>
      </c>
      <c r="F1934" s="147" t="str">
        <f>TRIM(CLEAN(TEXT(IFERROR(INDEX('Snakeden MR'!$W$4:$X$3028,MATCH($A1934,'Snakeden MR'!$X$4:$X$3028,0),1),"-"),"@")))</f>
        <v>-</v>
      </c>
      <c r="G1934" s="159" t="str">
        <f t="shared" si="60"/>
        <v>Not Found</v>
      </c>
      <c r="H1934" t="str" cm="1">
        <f t="array" ref="H1934">IF(SUMPRODUCT((TRIM(C1934:F1934)&lt;&gt;"-")*1)=0,
    "No Data",
    IF(COUNTIF(C1934:F1934,INDEX(_xlfn._xlws.FILTER(C1934:F1934,TRIM(C1934:F1934)&lt;&gt;"-"),1))=SUMPRODUCT((TRIM(C1934:F1934)&lt;&gt;"-")*1),
    "No Change",
    "Change"))</f>
        <v>No Data</v>
      </c>
      <c r="I1934" s="159"/>
      <c r="J1934"/>
      <c r="K1934" s="163"/>
      <c r="L1934" s="147" t="str">
        <f>TRIM(CLEAN(TEXT(IFERROR(INDEX('Glade MR'!$B$4:$C$3000,MATCH($A1934,'Glade MR'!$C$4:$C$3000,0),1),"-"),"@")))</f>
        <v>-</v>
      </c>
      <c r="M1934" s="147" t="str">
        <f>TRIM(CLEAN(TEXT(IFERROR(INDEX('Glade MR'!$I$4:$J$3000,MATCH($A1934,'Glade MR'!$J$4:$J$3000,0),1),"-"),"@")))</f>
        <v>-</v>
      </c>
      <c r="N1934" s="147" t="str">
        <f>TRIM(CLEAN(TEXT(IFERROR(INDEX('Glade MR'!$P$4:$Q$3000,MATCH($A1934,'Glade MR'!$Q$4:$Q$3000,0),1),"-"),"@")))</f>
        <v>-</v>
      </c>
      <c r="O1934" s="147" t="str">
        <f>TRIM(CLEAN(TEXT(IFERROR(INDEX('Glade MR'!$W$4:$X$3000,MATCH($A1934,'Glade MR'!$X$4:$X$3000,0),1),"-"),"@")))</f>
        <v>-</v>
      </c>
      <c r="P1934" s="159" t="str">
        <f t="shared" si="61"/>
        <v>Not Found</v>
      </c>
      <c r="Q1934" t="str" cm="1">
        <f t="array" ref="Q1934">IF(SUMPRODUCT((TRIM(L1934:O1934)&lt;&gt;"-")*1)=0,
    "No Data",
    IF(COUNTIF(L1934:O1934,INDEX(_xlfn._xlws.FILTER(L1934:O1934,TRIM(L1934:O1934)&lt;&gt;"-"),1))=SUMPRODUCT((TRIM(L1934:O1934)&lt;&gt;"-")*1),
    "No Change",
    "Change"))</f>
        <v>No Data</v>
      </c>
      <c r="R1934" s="159"/>
      <c r="S1934" s="111"/>
    </row>
    <row r="1935" spans="1:19" x14ac:dyDescent="0.3">
      <c r="A1935" t="s">
        <v>863</v>
      </c>
      <c r="B1935" t="s">
        <v>1137</v>
      </c>
      <c r="C1935" s="160" t="str">
        <f>TRIM(CLEAN(TEXT(IFERROR(INDEX('Snakeden MR'!$B$4:$C$3028,MATCH($A1935,'Snakeden MR'!$C$4:$C$3028,0),1),"-"),"@")))</f>
        <v>-</v>
      </c>
      <c r="D1935" s="147" t="str">
        <f>TRIM(CLEAN(TEXT(IFERROR(INDEX('Snakeden MR'!$I$4:$J$3028,MATCH($A1935,'Snakeden MR'!$J$4:$J$3028,0),1),"-"),"@")))</f>
        <v>-</v>
      </c>
      <c r="E1935" s="147" t="str">
        <f>TRIM(CLEAN(TEXT(IFERROR(INDEX('Snakeden MR'!$P$4:$Q$3028,MATCH($A1935,'Snakeden MR'!$Q$4:$Q$3028,0),1),"-"),"@")))</f>
        <v>-</v>
      </c>
      <c r="F1935" s="147" t="str">
        <f>TRIM(CLEAN(TEXT(IFERROR(INDEX('Snakeden MR'!$W$4:$X$3028,MATCH($A1935,'Snakeden MR'!$X$4:$X$3028,0),1),"-"),"@")))</f>
        <v>-</v>
      </c>
      <c r="G1935" s="159" t="str">
        <f t="shared" si="60"/>
        <v>Not Found</v>
      </c>
      <c r="H1935" t="str" cm="1">
        <f t="array" ref="H1935">IF(SUMPRODUCT((TRIM(C1935:F1935)&lt;&gt;"-")*1)=0,
    "No Data",
    IF(COUNTIF(C1935:F1935,INDEX(_xlfn._xlws.FILTER(C1935:F1935,TRIM(C1935:F1935)&lt;&gt;"-"),1))=SUMPRODUCT((TRIM(C1935:F1935)&lt;&gt;"-")*1),
    "No Change",
    "Change"))</f>
        <v>No Data</v>
      </c>
      <c r="I1935" s="159"/>
      <c r="J1935"/>
      <c r="K1935" s="163"/>
      <c r="L1935" s="147" t="str">
        <f>TRIM(CLEAN(TEXT(IFERROR(INDEX('Glade MR'!$B$4:$C$3000,MATCH($A1935,'Glade MR'!$C$4:$C$3000,0),1),"-"),"@")))</f>
        <v>Pool 1</v>
      </c>
      <c r="M1935" s="147" t="str">
        <f>TRIM(CLEAN(TEXT(IFERROR(INDEX('Glade MR'!$I$4:$J$3000,MATCH($A1935,'Glade MR'!$J$4:$J$3000,0),1),"-"),"@")))</f>
        <v>-</v>
      </c>
      <c r="N1935" s="147" t="str">
        <f>TRIM(CLEAN(TEXT(IFERROR(INDEX('Glade MR'!$P$4:$Q$3000,MATCH($A1935,'Glade MR'!$Q$4:$Q$3000,0),1),"-"),"@")))</f>
        <v>Pool 1</v>
      </c>
      <c r="O1935" s="147" t="str">
        <f>TRIM(CLEAN(TEXT(IFERROR(INDEX('Glade MR'!$W$4:$X$3000,MATCH($A1935,'Glade MR'!$X$4:$X$3000,0),1),"-"),"@")))</f>
        <v>-</v>
      </c>
      <c r="P1935" s="159" t="str">
        <f t="shared" si="61"/>
        <v>Found</v>
      </c>
      <c r="Q1935" t="str" cm="1">
        <f t="array" ref="Q1935">IF(SUMPRODUCT((TRIM(L1935:O1935)&lt;&gt;"-")*1)=0,
    "No Data",
    IF(COUNTIF(L1935:O1935,INDEX(_xlfn._xlws.FILTER(L1935:O1935,TRIM(L1935:O1935)&lt;&gt;"-"),1))=SUMPRODUCT((TRIM(L1935:O1935)&lt;&gt;"-")*1),
    "No Change",
    "Change"))</f>
        <v>No Change</v>
      </c>
      <c r="R1935" s="159"/>
      <c r="S1935" s="111"/>
    </row>
    <row r="1936" spans="1:19" x14ac:dyDescent="0.3">
      <c r="A1936" t="s">
        <v>2481</v>
      </c>
      <c r="B1936" t="s">
        <v>1137</v>
      </c>
      <c r="C1936" s="160" t="str">
        <f>TRIM(CLEAN(TEXT(IFERROR(INDEX('Snakeden MR'!$B$4:$C$3028,MATCH($A1936,'Snakeden MR'!$C$4:$C$3028,0),1),"-"),"@")))</f>
        <v>-</v>
      </c>
      <c r="D1936" s="147" t="str">
        <f>TRIM(CLEAN(TEXT(IFERROR(INDEX('Snakeden MR'!$I$4:$J$3028,MATCH($A1936,'Snakeden MR'!$J$4:$J$3028,0),1),"-"),"@")))</f>
        <v>-</v>
      </c>
      <c r="E1936" s="147" t="str">
        <f>TRIM(CLEAN(TEXT(IFERROR(INDEX('Snakeden MR'!$P$4:$Q$3028,MATCH($A1936,'Snakeden MR'!$Q$4:$Q$3028,0),1),"-"),"@")))</f>
        <v>-</v>
      </c>
      <c r="F1936" s="147" t="str">
        <f>TRIM(CLEAN(TEXT(IFERROR(INDEX('Snakeden MR'!$W$4:$X$3028,MATCH($A1936,'Snakeden MR'!$X$4:$X$3028,0),1),"-"),"@")))</f>
        <v>-</v>
      </c>
      <c r="G1936" s="159" t="str">
        <f t="shared" si="60"/>
        <v>Not Found</v>
      </c>
      <c r="H1936" t="str" cm="1">
        <f t="array" ref="H1936">IF(SUMPRODUCT((TRIM(C1936:F1936)&lt;&gt;"-")*1)=0,
    "No Data",
    IF(COUNTIF(C1936:F1936,INDEX(_xlfn._xlws.FILTER(C1936:F1936,TRIM(C1936:F1936)&lt;&gt;"-"),1))=SUMPRODUCT((TRIM(C1936:F1936)&lt;&gt;"-")*1),
    "No Change",
    "Change"))</f>
        <v>No Data</v>
      </c>
      <c r="I1936" s="159"/>
      <c r="J1936"/>
      <c r="K1936" s="163"/>
      <c r="L1936" s="147" t="str">
        <f>TRIM(CLEAN(TEXT(IFERROR(INDEX('Glade MR'!$B$4:$C$3000,MATCH($A1936,'Glade MR'!$C$4:$C$3000,0),1),"-"),"@")))</f>
        <v>-</v>
      </c>
      <c r="M1936" s="147" t="str">
        <f>TRIM(CLEAN(TEXT(IFERROR(INDEX('Glade MR'!$I$4:$J$3000,MATCH($A1936,'Glade MR'!$J$4:$J$3000,0),1),"-"),"@")))</f>
        <v>-</v>
      </c>
      <c r="N1936" s="147" t="str">
        <f>TRIM(CLEAN(TEXT(IFERROR(INDEX('Glade MR'!$P$4:$Q$3000,MATCH($A1936,'Glade MR'!$Q$4:$Q$3000,0),1),"-"),"@")))</f>
        <v>-</v>
      </c>
      <c r="O1936" s="147" t="str">
        <f>TRIM(CLEAN(TEXT(IFERROR(INDEX('Glade MR'!$W$4:$X$3000,MATCH($A1936,'Glade MR'!$X$4:$X$3000,0),1),"-"),"@")))</f>
        <v>-</v>
      </c>
      <c r="P1936" s="159" t="str">
        <f t="shared" si="61"/>
        <v>Not Found</v>
      </c>
      <c r="Q1936" t="str" cm="1">
        <f t="array" ref="Q1936">IF(SUMPRODUCT((TRIM(L1936:O1936)&lt;&gt;"-")*1)=0,
    "No Data",
    IF(COUNTIF(L1936:O1936,INDEX(_xlfn._xlws.FILTER(L1936:O1936,TRIM(L1936:O1936)&lt;&gt;"-"),1))=SUMPRODUCT((TRIM(L1936:O1936)&lt;&gt;"-")*1),
    "No Change",
    "Change"))</f>
        <v>No Data</v>
      </c>
      <c r="R1936" s="159"/>
      <c r="S1936" s="111"/>
    </row>
    <row r="1937" spans="1:19" x14ac:dyDescent="0.3">
      <c r="A1937" t="s">
        <v>843</v>
      </c>
      <c r="B1937" t="s">
        <v>1137</v>
      </c>
      <c r="C1937" s="160" t="str">
        <f>TRIM(CLEAN(TEXT(IFERROR(INDEX('Snakeden MR'!$B$4:$C$3028,MATCH($A1937,'Snakeden MR'!$C$4:$C$3028,0),1),"-"),"@")))</f>
        <v>-</v>
      </c>
      <c r="D1937" s="147" t="str">
        <f>TRIM(CLEAN(TEXT(IFERROR(INDEX('Snakeden MR'!$I$4:$J$3028,MATCH($A1937,'Snakeden MR'!$J$4:$J$3028,0),1),"-"),"@")))</f>
        <v>-</v>
      </c>
      <c r="E1937" s="147" t="str">
        <f>TRIM(CLEAN(TEXT(IFERROR(INDEX('Snakeden MR'!$P$4:$Q$3028,MATCH($A1937,'Snakeden MR'!$Q$4:$Q$3028,0),1),"-"),"@")))</f>
        <v>-</v>
      </c>
      <c r="F1937" s="147" t="str">
        <f>TRIM(CLEAN(TEXT(IFERROR(INDEX('Snakeden MR'!$W$4:$X$3028,MATCH($A1937,'Snakeden MR'!$X$4:$X$3028,0),1),"-"),"@")))</f>
        <v>-</v>
      </c>
      <c r="G1937" s="159" t="str">
        <f t="shared" si="60"/>
        <v>Not Found</v>
      </c>
      <c r="H1937" t="str" cm="1">
        <f t="array" ref="H1937">IF(SUMPRODUCT((TRIM(C1937:F1937)&lt;&gt;"-")*1)=0,
    "No Data",
    IF(COUNTIF(C1937:F1937,INDEX(_xlfn._xlws.FILTER(C1937:F1937,TRIM(C1937:F1937)&lt;&gt;"-"),1))=SUMPRODUCT((TRIM(C1937:F1937)&lt;&gt;"-")*1),
    "No Change",
    "Change"))</f>
        <v>No Data</v>
      </c>
      <c r="I1937" s="159"/>
      <c r="J1937"/>
      <c r="K1937" s="163"/>
      <c r="L1937" s="147" t="str">
        <f>TRIM(CLEAN(TEXT(IFERROR(INDEX('Glade MR'!$B$4:$C$3000,MATCH($A1937,'Glade MR'!$C$4:$C$3000,0),1),"-"),"@")))</f>
        <v>-</v>
      </c>
      <c r="M1937" s="147" t="str">
        <f>TRIM(CLEAN(TEXT(IFERROR(INDEX('Glade MR'!$I$4:$J$3000,MATCH($A1937,'Glade MR'!$J$4:$J$3000,0),1),"-"),"@")))</f>
        <v>-</v>
      </c>
      <c r="N1937" s="147" t="str">
        <f>TRIM(CLEAN(TEXT(IFERROR(INDEX('Glade MR'!$P$4:$Q$3000,MATCH($A1937,'Glade MR'!$Q$4:$Q$3000,0),1),"-"),"@")))</f>
        <v>Pool 4</v>
      </c>
      <c r="O1937" s="147" t="str">
        <f>TRIM(CLEAN(TEXT(IFERROR(INDEX('Glade MR'!$W$4:$X$3000,MATCH($A1937,'Glade MR'!$X$4:$X$3000,0),1),"-"),"@")))</f>
        <v>-</v>
      </c>
      <c r="P1937" s="159" t="str">
        <f t="shared" si="61"/>
        <v>Found</v>
      </c>
      <c r="Q1937" t="str" cm="1">
        <f t="array" ref="Q1937">IF(SUMPRODUCT((TRIM(L1937:O1937)&lt;&gt;"-")*1)=0,
    "No Data",
    IF(COUNTIF(L1937:O1937,INDEX(_xlfn._xlws.FILTER(L1937:O1937,TRIM(L1937:O1937)&lt;&gt;"-"),1))=SUMPRODUCT((TRIM(L1937:O1937)&lt;&gt;"-")*1),
    "No Change",
    "Change"))</f>
        <v>No Change</v>
      </c>
      <c r="R1937" s="159"/>
      <c r="S1937" s="111"/>
    </row>
    <row r="1938" spans="1:19" x14ac:dyDescent="0.3">
      <c r="A1938" t="s">
        <v>2482</v>
      </c>
      <c r="B1938" t="s">
        <v>1137</v>
      </c>
      <c r="C1938" s="160" t="str">
        <f>TRIM(CLEAN(TEXT(IFERROR(INDEX('Snakeden MR'!$B$4:$C$3028,MATCH($A1938,'Snakeden MR'!$C$4:$C$3028,0),1),"-"),"@")))</f>
        <v>-</v>
      </c>
      <c r="D1938" s="147" t="str">
        <f>TRIM(CLEAN(TEXT(IFERROR(INDEX('Snakeden MR'!$I$4:$J$3028,MATCH($A1938,'Snakeden MR'!$J$4:$J$3028,0),1),"-"),"@")))</f>
        <v>-</v>
      </c>
      <c r="E1938" s="147" t="str">
        <f>TRIM(CLEAN(TEXT(IFERROR(INDEX('Snakeden MR'!$P$4:$Q$3028,MATCH($A1938,'Snakeden MR'!$Q$4:$Q$3028,0),1),"-"),"@")))</f>
        <v>-</v>
      </c>
      <c r="F1938" s="147" t="str">
        <f>TRIM(CLEAN(TEXT(IFERROR(INDEX('Snakeden MR'!$W$4:$X$3028,MATCH($A1938,'Snakeden MR'!$X$4:$X$3028,0),1),"-"),"@")))</f>
        <v>-</v>
      </c>
      <c r="G1938" s="159" t="str">
        <f t="shared" si="60"/>
        <v>Not Found</v>
      </c>
      <c r="H1938" t="str" cm="1">
        <f t="array" ref="H1938">IF(SUMPRODUCT((TRIM(C1938:F1938)&lt;&gt;"-")*1)=0,
    "No Data",
    IF(COUNTIF(C1938:F1938,INDEX(_xlfn._xlws.FILTER(C1938:F1938,TRIM(C1938:F1938)&lt;&gt;"-"),1))=SUMPRODUCT((TRIM(C1938:F1938)&lt;&gt;"-")*1),
    "No Change",
    "Change"))</f>
        <v>No Data</v>
      </c>
      <c r="I1938" s="159"/>
      <c r="J1938"/>
      <c r="K1938" s="163"/>
      <c r="L1938" s="147" t="str">
        <f>TRIM(CLEAN(TEXT(IFERROR(INDEX('Glade MR'!$B$4:$C$3000,MATCH($A1938,'Glade MR'!$C$4:$C$3000,0),1),"-"),"@")))</f>
        <v>-</v>
      </c>
      <c r="M1938" s="147" t="str">
        <f>TRIM(CLEAN(TEXT(IFERROR(INDEX('Glade MR'!$I$4:$J$3000,MATCH($A1938,'Glade MR'!$J$4:$J$3000,0),1),"-"),"@")))</f>
        <v>-</v>
      </c>
      <c r="N1938" s="147" t="str">
        <f>TRIM(CLEAN(TEXT(IFERROR(INDEX('Glade MR'!$P$4:$Q$3000,MATCH($A1938,'Glade MR'!$Q$4:$Q$3000,0),1),"-"),"@")))</f>
        <v>-</v>
      </c>
      <c r="O1938" s="147" t="str">
        <f>TRIM(CLEAN(TEXT(IFERROR(INDEX('Glade MR'!$W$4:$X$3000,MATCH($A1938,'Glade MR'!$X$4:$X$3000,0),1),"-"),"@")))</f>
        <v>-</v>
      </c>
      <c r="P1938" s="159" t="str">
        <f t="shared" si="61"/>
        <v>Not Found</v>
      </c>
      <c r="Q1938" t="str" cm="1">
        <f t="array" ref="Q1938">IF(SUMPRODUCT((TRIM(L1938:O1938)&lt;&gt;"-")*1)=0,
    "No Data",
    IF(COUNTIF(L1938:O1938,INDEX(_xlfn._xlws.FILTER(L1938:O1938,TRIM(L1938:O1938)&lt;&gt;"-"),1))=SUMPRODUCT((TRIM(L1938:O1938)&lt;&gt;"-")*1),
    "No Change",
    "Change"))</f>
        <v>No Data</v>
      </c>
      <c r="R1938" s="159"/>
      <c r="S1938" s="111"/>
    </row>
    <row r="1939" spans="1:19" x14ac:dyDescent="0.3">
      <c r="A1939" t="s">
        <v>2483</v>
      </c>
      <c r="B1939" t="s">
        <v>1137</v>
      </c>
      <c r="C1939" s="160" t="str">
        <f>TRIM(CLEAN(TEXT(IFERROR(INDEX('Snakeden MR'!$B$4:$C$3028,MATCH($A1939,'Snakeden MR'!$C$4:$C$3028,0),1),"-"),"@")))</f>
        <v>-</v>
      </c>
      <c r="D1939" s="147" t="str">
        <f>TRIM(CLEAN(TEXT(IFERROR(INDEX('Snakeden MR'!$I$4:$J$3028,MATCH($A1939,'Snakeden MR'!$J$4:$J$3028,0),1),"-"),"@")))</f>
        <v>-</v>
      </c>
      <c r="E1939" s="147" t="str">
        <f>TRIM(CLEAN(TEXT(IFERROR(INDEX('Snakeden MR'!$P$4:$Q$3028,MATCH($A1939,'Snakeden MR'!$Q$4:$Q$3028,0),1),"-"),"@")))</f>
        <v>-</v>
      </c>
      <c r="F1939" s="147" t="str">
        <f>TRIM(CLEAN(TEXT(IFERROR(INDEX('Snakeden MR'!$W$4:$X$3028,MATCH($A1939,'Snakeden MR'!$X$4:$X$3028,0),1),"-"),"@")))</f>
        <v>-</v>
      </c>
      <c r="G1939" s="159" t="str">
        <f t="shared" si="60"/>
        <v>Not Found</v>
      </c>
      <c r="H1939" t="str" cm="1">
        <f t="array" ref="H1939">IF(SUMPRODUCT((TRIM(C1939:F1939)&lt;&gt;"-")*1)=0,
    "No Data",
    IF(COUNTIF(C1939:F1939,INDEX(_xlfn._xlws.FILTER(C1939:F1939,TRIM(C1939:F1939)&lt;&gt;"-"),1))=SUMPRODUCT((TRIM(C1939:F1939)&lt;&gt;"-")*1),
    "No Change",
    "Change"))</f>
        <v>No Data</v>
      </c>
      <c r="I1939" s="159"/>
      <c r="J1939"/>
      <c r="K1939" s="163"/>
      <c r="L1939" s="147" t="str">
        <f>TRIM(CLEAN(TEXT(IFERROR(INDEX('Glade MR'!$B$4:$C$3000,MATCH($A1939,'Glade MR'!$C$4:$C$3000,0),1),"-"),"@")))</f>
        <v>-</v>
      </c>
      <c r="M1939" s="147" t="str">
        <f>TRIM(CLEAN(TEXT(IFERROR(INDEX('Glade MR'!$I$4:$J$3000,MATCH($A1939,'Glade MR'!$J$4:$J$3000,0),1),"-"),"@")))</f>
        <v>-</v>
      </c>
      <c r="N1939" s="147" t="str">
        <f>TRIM(CLEAN(TEXT(IFERROR(INDEX('Glade MR'!$P$4:$Q$3000,MATCH($A1939,'Glade MR'!$Q$4:$Q$3000,0),1),"-"),"@")))</f>
        <v>-</v>
      </c>
      <c r="O1939" s="147" t="str">
        <f>TRIM(CLEAN(TEXT(IFERROR(INDEX('Glade MR'!$W$4:$X$3000,MATCH($A1939,'Glade MR'!$X$4:$X$3000,0),1),"-"),"@")))</f>
        <v>-</v>
      </c>
      <c r="P1939" s="159" t="str">
        <f t="shared" si="61"/>
        <v>Not Found</v>
      </c>
      <c r="Q1939" t="str" cm="1">
        <f t="array" ref="Q1939">IF(SUMPRODUCT((TRIM(L1939:O1939)&lt;&gt;"-")*1)=0,
    "No Data",
    IF(COUNTIF(L1939:O1939,INDEX(_xlfn._xlws.FILTER(L1939:O1939,TRIM(L1939:O1939)&lt;&gt;"-"),1))=SUMPRODUCT((TRIM(L1939:O1939)&lt;&gt;"-")*1),
    "No Change",
    "Change"))</f>
        <v>No Data</v>
      </c>
      <c r="R1939" s="159"/>
      <c r="S1939" s="111"/>
    </row>
    <row r="1940" spans="1:19" x14ac:dyDescent="0.3">
      <c r="A1940" t="s">
        <v>382</v>
      </c>
      <c r="B1940" t="s">
        <v>1137</v>
      </c>
      <c r="C1940" s="160" t="str">
        <f>TRIM(CLEAN(TEXT(IFERROR(INDEX('Snakeden MR'!$B$4:$C$3028,MATCH($A1940,'Snakeden MR'!$C$4:$C$3028,0),1),"-"),"@")))</f>
        <v>-</v>
      </c>
      <c r="D1940" s="147" t="str">
        <f>TRIM(CLEAN(TEXT(IFERROR(INDEX('Snakeden MR'!$I$4:$J$3028,MATCH($A1940,'Snakeden MR'!$J$4:$J$3028,0),1),"-"),"@")))</f>
        <v>-</v>
      </c>
      <c r="E1940" s="147" t="str">
        <f>TRIM(CLEAN(TEXT(IFERROR(INDEX('Snakeden MR'!$P$4:$Q$3028,MATCH($A1940,'Snakeden MR'!$Q$4:$Q$3028,0),1),"-"),"@")))</f>
        <v>-</v>
      </c>
      <c r="F1940" s="147" t="str">
        <f>TRIM(CLEAN(TEXT(IFERROR(INDEX('Snakeden MR'!$W$4:$X$3028,MATCH($A1940,'Snakeden MR'!$X$4:$X$3028,0),1),"-"),"@")))</f>
        <v>-</v>
      </c>
      <c r="G1940" s="159" t="str">
        <f t="shared" si="60"/>
        <v>Not Found</v>
      </c>
      <c r="H1940" t="str" cm="1">
        <f t="array" ref="H1940">IF(SUMPRODUCT((TRIM(C1940:F1940)&lt;&gt;"-")*1)=0,
    "No Data",
    IF(COUNTIF(C1940:F1940,INDEX(_xlfn._xlws.FILTER(C1940:F1940,TRIM(C1940:F1940)&lt;&gt;"-"),1))=SUMPRODUCT((TRIM(C1940:F1940)&lt;&gt;"-")*1),
    "No Change",
    "Change"))</f>
        <v>No Data</v>
      </c>
      <c r="I1940" s="159"/>
      <c r="J1940"/>
      <c r="K1940" s="163"/>
      <c r="L1940" s="147" t="str">
        <f>TRIM(CLEAN(TEXT(IFERROR(INDEX('Glade MR'!$B$4:$C$3000,MATCH($A1940,'Glade MR'!$C$4:$C$3000,0),1),"-"),"@")))</f>
        <v>pool 10</v>
      </c>
      <c r="M1940" s="147" t="str">
        <f>TRIM(CLEAN(TEXT(IFERROR(INDEX('Glade MR'!$I$4:$J$3000,MATCH($A1940,'Glade MR'!$J$4:$J$3000,0),1),"-"),"@")))</f>
        <v>Pool 10</v>
      </c>
      <c r="N1940" s="147" t="str">
        <f>TRIM(CLEAN(TEXT(IFERROR(INDEX('Glade MR'!$P$4:$Q$3000,MATCH($A1940,'Glade MR'!$Q$4:$Q$3000,0),1),"-"),"@")))</f>
        <v>-</v>
      </c>
      <c r="O1940" s="147" t="str">
        <f>TRIM(CLEAN(TEXT(IFERROR(INDEX('Glade MR'!$W$4:$X$3000,MATCH($A1940,'Glade MR'!$X$4:$X$3000,0),1),"-"),"@")))</f>
        <v>Pool 10</v>
      </c>
      <c r="P1940" s="159" t="str">
        <f t="shared" si="61"/>
        <v>Found</v>
      </c>
      <c r="Q1940" t="str" cm="1">
        <f t="array" ref="Q1940">IF(SUMPRODUCT((TRIM(L1940:O1940)&lt;&gt;"-")*1)=0,
    "No Data",
    IF(COUNTIF(L1940:O1940,INDEX(_xlfn._xlws.FILTER(L1940:O1940,TRIM(L1940:O1940)&lt;&gt;"-"),1))=SUMPRODUCT((TRIM(L1940:O1940)&lt;&gt;"-")*1),
    "No Change",
    "Change"))</f>
        <v>No Change</v>
      </c>
      <c r="R1940" s="159"/>
      <c r="S1940" s="111"/>
    </row>
    <row r="1941" spans="1:19" x14ac:dyDescent="0.3">
      <c r="A1941" t="s">
        <v>656</v>
      </c>
      <c r="B1941" t="s">
        <v>1137</v>
      </c>
      <c r="C1941" s="160" t="str">
        <f>TRIM(CLEAN(TEXT(IFERROR(INDEX('Snakeden MR'!$B$4:$C$3028,MATCH($A1941,'Snakeden MR'!$C$4:$C$3028,0),1),"-"),"@")))</f>
        <v>-</v>
      </c>
      <c r="D1941" s="147" t="str">
        <f>TRIM(CLEAN(TEXT(IFERROR(INDEX('Snakeden MR'!$I$4:$J$3028,MATCH($A1941,'Snakeden MR'!$J$4:$J$3028,0),1),"-"),"@")))</f>
        <v>-</v>
      </c>
      <c r="E1941" s="147" t="str">
        <f>TRIM(CLEAN(TEXT(IFERROR(INDEX('Snakeden MR'!$P$4:$Q$3028,MATCH($A1941,'Snakeden MR'!$Q$4:$Q$3028,0),1),"-"),"@")))</f>
        <v>-</v>
      </c>
      <c r="F1941" s="147" t="str">
        <f>TRIM(CLEAN(TEXT(IFERROR(INDEX('Snakeden MR'!$W$4:$X$3028,MATCH($A1941,'Snakeden MR'!$X$4:$X$3028,0),1),"-"),"@")))</f>
        <v>-</v>
      </c>
      <c r="G1941" s="159" t="str">
        <f t="shared" si="60"/>
        <v>Not Found</v>
      </c>
      <c r="H1941" t="str" cm="1">
        <f t="array" ref="H1941">IF(SUMPRODUCT((TRIM(C1941:F1941)&lt;&gt;"-")*1)=0,
    "No Data",
    IF(COUNTIF(C1941:F1941,INDEX(_xlfn._xlws.FILTER(C1941:F1941,TRIM(C1941:F1941)&lt;&gt;"-"),1))=SUMPRODUCT((TRIM(C1941:F1941)&lt;&gt;"-")*1),
    "No Change",
    "Change"))</f>
        <v>No Data</v>
      </c>
      <c r="I1941" s="159"/>
      <c r="J1941"/>
      <c r="K1941" s="163"/>
      <c r="L1941" s="147" t="str">
        <f>TRIM(CLEAN(TEXT(IFERROR(INDEX('Glade MR'!$B$4:$C$3000,MATCH($A1941,'Glade MR'!$C$4:$C$3000,0),1),"-"),"@")))</f>
        <v>-</v>
      </c>
      <c r="M1941" s="147" t="str">
        <f>TRIM(CLEAN(TEXT(IFERROR(INDEX('Glade MR'!$I$4:$J$3000,MATCH($A1941,'Glade MR'!$J$4:$J$3000,0),1),"-"),"@")))</f>
        <v>Pool 5</v>
      </c>
      <c r="N1941" s="147" t="str">
        <f>TRIM(CLEAN(TEXT(IFERROR(INDEX('Glade MR'!$P$4:$Q$3000,MATCH($A1941,'Glade MR'!$Q$4:$Q$3000,0),1),"-"),"@")))</f>
        <v>Pool 5</v>
      </c>
      <c r="O1941" s="147" t="str">
        <f>TRIM(CLEAN(TEXT(IFERROR(INDEX('Glade MR'!$W$4:$X$3000,MATCH($A1941,'Glade MR'!$X$4:$X$3000,0),1),"-"),"@")))</f>
        <v>-</v>
      </c>
      <c r="P1941" s="159" t="str">
        <f t="shared" si="61"/>
        <v>Found</v>
      </c>
      <c r="Q1941" t="str" cm="1">
        <f t="array" ref="Q1941">IF(SUMPRODUCT((TRIM(L1941:O1941)&lt;&gt;"-")*1)=0,
    "No Data",
    IF(COUNTIF(L1941:O1941,INDEX(_xlfn._xlws.FILTER(L1941:O1941,TRIM(L1941:O1941)&lt;&gt;"-"),1))=SUMPRODUCT((TRIM(L1941:O1941)&lt;&gt;"-")*1),
    "No Change",
    "Change"))</f>
        <v>No Change</v>
      </c>
      <c r="R1941" s="159"/>
      <c r="S1941" s="111"/>
    </row>
    <row r="1942" spans="1:19" x14ac:dyDescent="0.3">
      <c r="A1942" t="s">
        <v>2484</v>
      </c>
      <c r="B1942" t="s">
        <v>1137</v>
      </c>
      <c r="C1942" s="160" t="str">
        <f>TRIM(CLEAN(TEXT(IFERROR(INDEX('Snakeden MR'!$B$4:$C$3028,MATCH($A1942,'Snakeden MR'!$C$4:$C$3028,0),1),"-"),"@")))</f>
        <v>-</v>
      </c>
      <c r="D1942" s="147" t="str">
        <f>TRIM(CLEAN(TEXT(IFERROR(INDEX('Snakeden MR'!$I$4:$J$3028,MATCH($A1942,'Snakeden MR'!$J$4:$J$3028,0),1),"-"),"@")))</f>
        <v>-</v>
      </c>
      <c r="E1942" s="147" t="str">
        <f>TRIM(CLEAN(TEXT(IFERROR(INDEX('Snakeden MR'!$P$4:$Q$3028,MATCH($A1942,'Snakeden MR'!$Q$4:$Q$3028,0),1),"-"),"@")))</f>
        <v>-</v>
      </c>
      <c r="F1942" s="147" t="str">
        <f>TRIM(CLEAN(TEXT(IFERROR(INDEX('Snakeden MR'!$W$4:$X$3028,MATCH($A1942,'Snakeden MR'!$X$4:$X$3028,0),1),"-"),"@")))</f>
        <v>-</v>
      </c>
      <c r="G1942" s="159" t="str">
        <f t="shared" si="60"/>
        <v>Not Found</v>
      </c>
      <c r="H1942" t="str" cm="1">
        <f t="array" ref="H1942">IF(SUMPRODUCT((TRIM(C1942:F1942)&lt;&gt;"-")*1)=0,
    "No Data",
    IF(COUNTIF(C1942:F1942,INDEX(_xlfn._xlws.FILTER(C1942:F1942,TRIM(C1942:F1942)&lt;&gt;"-"),1))=SUMPRODUCT((TRIM(C1942:F1942)&lt;&gt;"-")*1),
    "No Change",
    "Change"))</f>
        <v>No Data</v>
      </c>
      <c r="I1942" s="159"/>
      <c r="J1942"/>
      <c r="K1942" s="163"/>
      <c r="L1942" s="147" t="str">
        <f>TRIM(CLEAN(TEXT(IFERROR(INDEX('Glade MR'!$B$4:$C$3000,MATCH($A1942,'Glade MR'!$C$4:$C$3000,0),1),"-"),"@")))</f>
        <v>-</v>
      </c>
      <c r="M1942" s="147" t="str">
        <f>TRIM(CLEAN(TEXT(IFERROR(INDEX('Glade MR'!$I$4:$J$3000,MATCH($A1942,'Glade MR'!$J$4:$J$3000,0),1),"-"),"@")))</f>
        <v>-</v>
      </c>
      <c r="N1942" s="147" t="str">
        <f>TRIM(CLEAN(TEXT(IFERROR(INDEX('Glade MR'!$P$4:$Q$3000,MATCH($A1942,'Glade MR'!$Q$4:$Q$3000,0),1),"-"),"@")))</f>
        <v>-</v>
      </c>
      <c r="O1942" s="147" t="str">
        <f>TRIM(CLEAN(TEXT(IFERROR(INDEX('Glade MR'!$W$4:$X$3000,MATCH($A1942,'Glade MR'!$X$4:$X$3000,0),1),"-"),"@")))</f>
        <v>-</v>
      </c>
      <c r="P1942" s="159" t="str">
        <f t="shared" si="61"/>
        <v>Not Found</v>
      </c>
      <c r="Q1942" t="str" cm="1">
        <f t="array" ref="Q1942">IF(SUMPRODUCT((TRIM(L1942:O1942)&lt;&gt;"-")*1)=0,
    "No Data",
    IF(COUNTIF(L1942:O1942,INDEX(_xlfn._xlws.FILTER(L1942:O1942,TRIM(L1942:O1942)&lt;&gt;"-"),1))=SUMPRODUCT((TRIM(L1942:O1942)&lt;&gt;"-")*1),
    "No Change",
    "Change"))</f>
        <v>No Data</v>
      </c>
      <c r="R1942" s="159"/>
      <c r="S1942" s="111"/>
    </row>
    <row r="1943" spans="1:19" x14ac:dyDescent="0.3">
      <c r="A1943" t="s">
        <v>947</v>
      </c>
      <c r="B1943" t="s">
        <v>1137</v>
      </c>
      <c r="C1943" s="160" t="str">
        <f>TRIM(CLEAN(TEXT(IFERROR(INDEX('Snakeden MR'!$B$4:$C$3028,MATCH($A1943,'Snakeden MR'!$C$4:$C$3028,0),1),"-"),"@")))</f>
        <v>-</v>
      </c>
      <c r="D1943" s="147" t="str">
        <f>TRIM(CLEAN(TEXT(IFERROR(INDEX('Snakeden MR'!$I$4:$J$3028,MATCH($A1943,'Snakeden MR'!$J$4:$J$3028,0),1),"-"),"@")))</f>
        <v>-</v>
      </c>
      <c r="E1943" s="147" t="str">
        <f>TRIM(CLEAN(TEXT(IFERROR(INDEX('Snakeden MR'!$P$4:$Q$3028,MATCH($A1943,'Snakeden MR'!$Q$4:$Q$3028,0),1),"-"),"@")))</f>
        <v>-</v>
      </c>
      <c r="F1943" s="147" t="str">
        <f>TRIM(CLEAN(TEXT(IFERROR(INDEX('Snakeden MR'!$W$4:$X$3028,MATCH($A1943,'Snakeden MR'!$X$4:$X$3028,0),1),"-"),"@")))</f>
        <v>-</v>
      </c>
      <c r="G1943" s="159" t="str">
        <f t="shared" si="60"/>
        <v>Not Found</v>
      </c>
      <c r="H1943" t="str" cm="1">
        <f t="array" ref="H1943">IF(SUMPRODUCT((TRIM(C1943:F1943)&lt;&gt;"-")*1)=0,
    "No Data",
    IF(COUNTIF(C1943:F1943,INDEX(_xlfn._xlws.FILTER(C1943:F1943,TRIM(C1943:F1943)&lt;&gt;"-"),1))=SUMPRODUCT((TRIM(C1943:F1943)&lt;&gt;"-")*1),
    "No Change",
    "Change"))</f>
        <v>No Data</v>
      </c>
      <c r="I1943" s="159"/>
      <c r="J1943"/>
      <c r="K1943" s="163"/>
      <c r="L1943" s="147" t="str">
        <f>TRIM(CLEAN(TEXT(IFERROR(INDEX('Glade MR'!$B$4:$C$3000,MATCH($A1943,'Glade MR'!$C$4:$C$3000,0),1),"-"),"@")))</f>
        <v>-</v>
      </c>
      <c r="M1943" s="147" t="str">
        <f>TRIM(CLEAN(TEXT(IFERROR(INDEX('Glade MR'!$I$4:$J$3000,MATCH($A1943,'Glade MR'!$J$4:$J$3000,0),1),"-"),"@")))</f>
        <v>Pool 8</v>
      </c>
      <c r="N1943" s="147" t="str">
        <f>TRIM(CLEAN(TEXT(IFERROR(INDEX('Glade MR'!$P$4:$Q$3000,MATCH($A1943,'Glade MR'!$Q$4:$Q$3000,0),1),"-"),"@")))</f>
        <v>-</v>
      </c>
      <c r="O1943" s="147" t="str">
        <f>TRIM(CLEAN(TEXT(IFERROR(INDEX('Glade MR'!$W$4:$X$3000,MATCH($A1943,'Glade MR'!$X$4:$X$3000,0),1),"-"),"@")))</f>
        <v>-</v>
      </c>
      <c r="P1943" s="159" t="str">
        <f t="shared" si="61"/>
        <v>Found</v>
      </c>
      <c r="Q1943" t="str" cm="1">
        <f t="array" ref="Q1943">IF(SUMPRODUCT((TRIM(L1943:O1943)&lt;&gt;"-")*1)=0,
    "No Data",
    IF(COUNTIF(L1943:O1943,INDEX(_xlfn._xlws.FILTER(L1943:O1943,TRIM(L1943:O1943)&lt;&gt;"-"),1))=SUMPRODUCT((TRIM(L1943:O1943)&lt;&gt;"-")*1),
    "No Change",
    "Change"))</f>
        <v>No Change</v>
      </c>
      <c r="R1943" s="159"/>
      <c r="S1943" s="111"/>
    </row>
    <row r="1944" spans="1:19" x14ac:dyDescent="0.3">
      <c r="A1944" t="s">
        <v>812</v>
      </c>
      <c r="B1944" t="s">
        <v>1137</v>
      </c>
      <c r="C1944" s="160" t="str">
        <f>TRIM(CLEAN(TEXT(IFERROR(INDEX('Snakeden MR'!$B$4:$C$3028,MATCH($A1944,'Snakeden MR'!$C$4:$C$3028,0),1),"-"),"@")))</f>
        <v>-</v>
      </c>
      <c r="D1944" s="147" t="str">
        <f>TRIM(CLEAN(TEXT(IFERROR(INDEX('Snakeden MR'!$I$4:$J$3028,MATCH($A1944,'Snakeden MR'!$J$4:$J$3028,0),1),"-"),"@")))</f>
        <v>-</v>
      </c>
      <c r="E1944" s="147" t="str">
        <f>TRIM(CLEAN(TEXT(IFERROR(INDEX('Snakeden MR'!$P$4:$Q$3028,MATCH($A1944,'Snakeden MR'!$Q$4:$Q$3028,0),1),"-"),"@")))</f>
        <v>-</v>
      </c>
      <c r="F1944" s="147" t="str">
        <f>TRIM(CLEAN(TEXT(IFERROR(INDEX('Snakeden MR'!$W$4:$X$3028,MATCH($A1944,'Snakeden MR'!$X$4:$X$3028,0),1),"-"),"@")))</f>
        <v>-</v>
      </c>
      <c r="G1944" s="159" t="str">
        <f t="shared" si="60"/>
        <v>Not Found</v>
      </c>
      <c r="H1944" t="str" cm="1">
        <f t="array" ref="H1944">IF(SUMPRODUCT((TRIM(C1944:F1944)&lt;&gt;"-")*1)=0,
    "No Data",
    IF(COUNTIF(C1944:F1944,INDEX(_xlfn._xlws.FILTER(C1944:F1944,TRIM(C1944:F1944)&lt;&gt;"-"),1))=SUMPRODUCT((TRIM(C1944:F1944)&lt;&gt;"-")*1),
    "No Change",
    "Change"))</f>
        <v>No Data</v>
      </c>
      <c r="I1944" s="159"/>
      <c r="J1944"/>
      <c r="K1944" s="163"/>
      <c r="L1944" s="147" t="str">
        <f>TRIM(CLEAN(TEXT(IFERROR(INDEX('Glade MR'!$B$4:$C$3000,MATCH($A1944,'Glade MR'!$C$4:$C$3000,0),1),"-"),"@")))</f>
        <v>-</v>
      </c>
      <c r="M1944" s="147" t="str">
        <f>TRIM(CLEAN(TEXT(IFERROR(INDEX('Glade MR'!$I$4:$J$3000,MATCH($A1944,'Glade MR'!$J$4:$J$3000,0),1),"-"),"@")))</f>
        <v>Pool 4</v>
      </c>
      <c r="N1944" s="147" t="str">
        <f>TRIM(CLEAN(TEXT(IFERROR(INDEX('Glade MR'!$P$4:$Q$3000,MATCH($A1944,'Glade MR'!$Q$4:$Q$3000,0),1),"-"),"@")))</f>
        <v>Pool 4</v>
      </c>
      <c r="O1944" s="147" t="str">
        <f>TRIM(CLEAN(TEXT(IFERROR(INDEX('Glade MR'!$W$4:$X$3000,MATCH($A1944,'Glade MR'!$X$4:$X$3000,0),1),"-"),"@")))</f>
        <v>Pool 4</v>
      </c>
      <c r="P1944" s="159" t="str">
        <f t="shared" si="61"/>
        <v>Found</v>
      </c>
      <c r="Q1944" t="str" cm="1">
        <f t="array" ref="Q1944">IF(SUMPRODUCT((TRIM(L1944:O1944)&lt;&gt;"-")*1)=0,
    "No Data",
    IF(COUNTIF(L1944:O1944,INDEX(_xlfn._xlws.FILTER(L1944:O1944,TRIM(L1944:O1944)&lt;&gt;"-"),1))=SUMPRODUCT((TRIM(L1944:O1944)&lt;&gt;"-")*1),
    "No Change",
    "Change"))</f>
        <v>No Change</v>
      </c>
      <c r="R1944" s="159"/>
      <c r="S1944" s="111"/>
    </row>
    <row r="1945" spans="1:19" x14ac:dyDescent="0.3">
      <c r="A1945" t="s">
        <v>595</v>
      </c>
      <c r="B1945" t="s">
        <v>1137</v>
      </c>
      <c r="C1945" s="160" t="str">
        <f>TRIM(CLEAN(TEXT(IFERROR(INDEX('Snakeden MR'!$B$4:$C$3028,MATCH($A1945,'Snakeden MR'!$C$4:$C$3028,0),1),"-"),"@")))</f>
        <v>-</v>
      </c>
      <c r="D1945" s="147" t="str">
        <f>TRIM(CLEAN(TEXT(IFERROR(INDEX('Snakeden MR'!$I$4:$J$3028,MATCH($A1945,'Snakeden MR'!$J$4:$J$3028,0),1),"-"),"@")))</f>
        <v>-</v>
      </c>
      <c r="E1945" s="147" t="str">
        <f>TRIM(CLEAN(TEXT(IFERROR(INDEX('Snakeden MR'!$P$4:$Q$3028,MATCH($A1945,'Snakeden MR'!$Q$4:$Q$3028,0),1),"-"),"@")))</f>
        <v>-</v>
      </c>
      <c r="F1945" s="147" t="str">
        <f>TRIM(CLEAN(TEXT(IFERROR(INDEX('Snakeden MR'!$W$4:$X$3028,MATCH($A1945,'Snakeden MR'!$X$4:$X$3028,0),1),"-"),"@")))</f>
        <v>-</v>
      </c>
      <c r="G1945" s="159" t="str">
        <f t="shared" si="60"/>
        <v>Not Found</v>
      </c>
      <c r="H1945" t="str" cm="1">
        <f t="array" ref="H1945">IF(SUMPRODUCT((TRIM(C1945:F1945)&lt;&gt;"-")*1)=0,
    "No Data",
    IF(COUNTIF(C1945:F1945,INDEX(_xlfn._xlws.FILTER(C1945:F1945,TRIM(C1945:F1945)&lt;&gt;"-"),1))=SUMPRODUCT((TRIM(C1945:F1945)&lt;&gt;"-")*1),
    "No Change",
    "Change"))</f>
        <v>No Data</v>
      </c>
      <c r="I1945" s="159"/>
      <c r="J1945"/>
      <c r="K1945" s="163"/>
      <c r="L1945" s="147" t="str">
        <f>TRIM(CLEAN(TEXT(IFERROR(INDEX('Glade MR'!$B$4:$C$3000,MATCH($A1945,'Glade MR'!$C$4:$C$3000,0),1),"-"),"@")))</f>
        <v>Pool 1</v>
      </c>
      <c r="M1945" s="147" t="str">
        <f>TRIM(CLEAN(TEXT(IFERROR(INDEX('Glade MR'!$I$4:$J$3000,MATCH($A1945,'Glade MR'!$J$4:$J$3000,0),1),"-"),"@")))</f>
        <v>Pool 1</v>
      </c>
      <c r="N1945" s="147" t="str">
        <f>TRIM(CLEAN(TEXT(IFERROR(INDEX('Glade MR'!$P$4:$Q$3000,MATCH($A1945,'Glade MR'!$Q$4:$Q$3000,0),1),"-"),"@")))</f>
        <v>-</v>
      </c>
      <c r="O1945" s="147" t="str">
        <f>TRIM(CLEAN(TEXT(IFERROR(INDEX('Glade MR'!$W$4:$X$3000,MATCH($A1945,'Glade MR'!$X$4:$X$3000,0),1),"-"),"@")))</f>
        <v>Pool 1</v>
      </c>
      <c r="P1945" s="159" t="str">
        <f t="shared" si="61"/>
        <v>Found</v>
      </c>
      <c r="Q1945" t="str" cm="1">
        <f t="array" ref="Q1945">IF(SUMPRODUCT((TRIM(L1945:O1945)&lt;&gt;"-")*1)=0,
    "No Data",
    IF(COUNTIF(L1945:O1945,INDEX(_xlfn._xlws.FILTER(L1945:O1945,TRIM(L1945:O1945)&lt;&gt;"-"),1))=SUMPRODUCT((TRIM(L1945:O1945)&lt;&gt;"-")*1),
    "No Change",
    "Change"))</f>
        <v>No Change</v>
      </c>
      <c r="R1945" s="159"/>
      <c r="S1945" s="111"/>
    </row>
    <row r="1946" spans="1:19" x14ac:dyDescent="0.3">
      <c r="A1946" t="s">
        <v>2485</v>
      </c>
      <c r="B1946" t="s">
        <v>1137</v>
      </c>
      <c r="C1946" s="160" t="str">
        <f>TRIM(CLEAN(TEXT(IFERROR(INDEX('Snakeden MR'!$B$4:$C$3028,MATCH($A1946,'Snakeden MR'!$C$4:$C$3028,0),1),"-"),"@")))</f>
        <v>-</v>
      </c>
      <c r="D1946" s="147" t="str">
        <f>TRIM(CLEAN(TEXT(IFERROR(INDEX('Snakeden MR'!$I$4:$J$3028,MATCH($A1946,'Snakeden MR'!$J$4:$J$3028,0),1),"-"),"@")))</f>
        <v>-</v>
      </c>
      <c r="E1946" s="147" t="str">
        <f>TRIM(CLEAN(TEXT(IFERROR(INDEX('Snakeden MR'!$P$4:$Q$3028,MATCH($A1946,'Snakeden MR'!$Q$4:$Q$3028,0),1),"-"),"@")))</f>
        <v>-</v>
      </c>
      <c r="F1946" s="147" t="str">
        <f>TRIM(CLEAN(TEXT(IFERROR(INDEX('Snakeden MR'!$W$4:$X$3028,MATCH($A1946,'Snakeden MR'!$X$4:$X$3028,0),1),"-"),"@")))</f>
        <v>-</v>
      </c>
      <c r="G1946" s="159" t="str">
        <f t="shared" si="60"/>
        <v>Not Found</v>
      </c>
      <c r="H1946" t="str" cm="1">
        <f t="array" ref="H1946">IF(SUMPRODUCT((TRIM(C1946:F1946)&lt;&gt;"-")*1)=0,
    "No Data",
    IF(COUNTIF(C1946:F1946,INDEX(_xlfn._xlws.FILTER(C1946:F1946,TRIM(C1946:F1946)&lt;&gt;"-"),1))=SUMPRODUCT((TRIM(C1946:F1946)&lt;&gt;"-")*1),
    "No Change",
    "Change"))</f>
        <v>No Data</v>
      </c>
      <c r="I1946" s="159"/>
      <c r="J1946"/>
      <c r="K1946" s="163"/>
      <c r="L1946" s="147" t="str">
        <f>TRIM(CLEAN(TEXT(IFERROR(INDEX('Glade MR'!$B$4:$C$3000,MATCH($A1946,'Glade MR'!$C$4:$C$3000,0),1),"-"),"@")))</f>
        <v>-</v>
      </c>
      <c r="M1946" s="147" t="str">
        <f>TRIM(CLEAN(TEXT(IFERROR(INDEX('Glade MR'!$I$4:$J$3000,MATCH($A1946,'Glade MR'!$J$4:$J$3000,0),1),"-"),"@")))</f>
        <v>-</v>
      </c>
      <c r="N1946" s="147" t="str">
        <f>TRIM(CLEAN(TEXT(IFERROR(INDEX('Glade MR'!$P$4:$Q$3000,MATCH($A1946,'Glade MR'!$Q$4:$Q$3000,0),1),"-"),"@")))</f>
        <v>-</v>
      </c>
      <c r="O1946" s="147" t="str">
        <f>TRIM(CLEAN(TEXT(IFERROR(INDEX('Glade MR'!$W$4:$X$3000,MATCH($A1946,'Glade MR'!$X$4:$X$3000,0),1),"-"),"@")))</f>
        <v>-</v>
      </c>
      <c r="P1946" s="159" t="str">
        <f t="shared" si="61"/>
        <v>Not Found</v>
      </c>
      <c r="Q1946" t="str" cm="1">
        <f t="array" ref="Q1946">IF(SUMPRODUCT((TRIM(L1946:O1946)&lt;&gt;"-")*1)=0,
    "No Data",
    IF(COUNTIF(L1946:O1946,INDEX(_xlfn._xlws.FILTER(L1946:O1946,TRIM(L1946:O1946)&lt;&gt;"-"),1))=SUMPRODUCT((TRIM(L1946:O1946)&lt;&gt;"-")*1),
    "No Change",
    "Change"))</f>
        <v>No Data</v>
      </c>
      <c r="R1946" s="159"/>
      <c r="S1946" s="111"/>
    </row>
    <row r="1947" spans="1:19" x14ac:dyDescent="0.3">
      <c r="A1947" t="s">
        <v>2486</v>
      </c>
      <c r="B1947" t="s">
        <v>1137</v>
      </c>
      <c r="C1947" s="160" t="str">
        <f>TRIM(CLEAN(TEXT(IFERROR(INDEX('Snakeden MR'!$B$4:$C$3028,MATCH($A1947,'Snakeden MR'!$C$4:$C$3028,0),1),"-"),"@")))</f>
        <v>-</v>
      </c>
      <c r="D1947" s="147" t="str">
        <f>TRIM(CLEAN(TEXT(IFERROR(INDEX('Snakeden MR'!$I$4:$J$3028,MATCH($A1947,'Snakeden MR'!$J$4:$J$3028,0),1),"-"),"@")))</f>
        <v>-</v>
      </c>
      <c r="E1947" s="147" t="str">
        <f>TRIM(CLEAN(TEXT(IFERROR(INDEX('Snakeden MR'!$P$4:$Q$3028,MATCH($A1947,'Snakeden MR'!$Q$4:$Q$3028,0),1),"-"),"@")))</f>
        <v>-</v>
      </c>
      <c r="F1947" s="147" t="str">
        <f>TRIM(CLEAN(TEXT(IFERROR(INDEX('Snakeden MR'!$W$4:$X$3028,MATCH($A1947,'Snakeden MR'!$X$4:$X$3028,0),1),"-"),"@")))</f>
        <v>-</v>
      </c>
      <c r="G1947" s="159" t="str">
        <f t="shared" si="60"/>
        <v>Not Found</v>
      </c>
      <c r="H1947" t="str" cm="1">
        <f t="array" ref="H1947">IF(SUMPRODUCT((TRIM(C1947:F1947)&lt;&gt;"-")*1)=0,
    "No Data",
    IF(COUNTIF(C1947:F1947,INDEX(_xlfn._xlws.FILTER(C1947:F1947,TRIM(C1947:F1947)&lt;&gt;"-"),1))=SUMPRODUCT((TRIM(C1947:F1947)&lt;&gt;"-")*1),
    "No Change",
    "Change"))</f>
        <v>No Data</v>
      </c>
      <c r="I1947" s="159"/>
      <c r="J1947"/>
      <c r="K1947" s="163"/>
      <c r="L1947" s="147" t="str">
        <f>TRIM(CLEAN(TEXT(IFERROR(INDEX('Glade MR'!$B$4:$C$3000,MATCH($A1947,'Glade MR'!$C$4:$C$3000,0),1),"-"),"@")))</f>
        <v>-</v>
      </c>
      <c r="M1947" s="147" t="str">
        <f>TRIM(CLEAN(TEXT(IFERROR(INDEX('Glade MR'!$I$4:$J$3000,MATCH($A1947,'Glade MR'!$J$4:$J$3000,0),1),"-"),"@")))</f>
        <v>-</v>
      </c>
      <c r="N1947" s="147" t="str">
        <f>TRIM(CLEAN(TEXT(IFERROR(INDEX('Glade MR'!$P$4:$Q$3000,MATCH($A1947,'Glade MR'!$Q$4:$Q$3000,0),1),"-"),"@")))</f>
        <v>-</v>
      </c>
      <c r="O1947" s="147" t="str">
        <f>TRIM(CLEAN(TEXT(IFERROR(INDEX('Glade MR'!$W$4:$X$3000,MATCH($A1947,'Glade MR'!$X$4:$X$3000,0),1),"-"),"@")))</f>
        <v>-</v>
      </c>
      <c r="P1947" s="159" t="str">
        <f t="shared" si="61"/>
        <v>Not Found</v>
      </c>
      <c r="Q1947" t="str" cm="1">
        <f t="array" ref="Q1947">IF(SUMPRODUCT((TRIM(L1947:O1947)&lt;&gt;"-")*1)=0,
    "No Data",
    IF(COUNTIF(L1947:O1947,INDEX(_xlfn._xlws.FILTER(L1947:O1947,TRIM(L1947:O1947)&lt;&gt;"-"),1))=SUMPRODUCT((TRIM(L1947:O1947)&lt;&gt;"-")*1),
    "No Change",
    "Change"))</f>
        <v>No Data</v>
      </c>
      <c r="R1947" s="159"/>
      <c r="S1947" s="111"/>
    </row>
    <row r="1948" spans="1:19" x14ac:dyDescent="0.3">
      <c r="A1948" t="s">
        <v>2487</v>
      </c>
      <c r="B1948" t="s">
        <v>1137</v>
      </c>
      <c r="C1948" s="160" t="str">
        <f>TRIM(CLEAN(TEXT(IFERROR(INDEX('Snakeden MR'!$B$4:$C$3028,MATCH($A1948,'Snakeden MR'!$C$4:$C$3028,0),1),"-"),"@")))</f>
        <v>-</v>
      </c>
      <c r="D1948" s="147" t="str">
        <f>TRIM(CLEAN(TEXT(IFERROR(INDEX('Snakeden MR'!$I$4:$J$3028,MATCH($A1948,'Snakeden MR'!$J$4:$J$3028,0),1),"-"),"@")))</f>
        <v>-</v>
      </c>
      <c r="E1948" s="147" t="str">
        <f>TRIM(CLEAN(TEXT(IFERROR(INDEX('Snakeden MR'!$P$4:$Q$3028,MATCH($A1948,'Snakeden MR'!$Q$4:$Q$3028,0),1),"-"),"@")))</f>
        <v>-</v>
      </c>
      <c r="F1948" s="147" t="str">
        <f>TRIM(CLEAN(TEXT(IFERROR(INDEX('Snakeden MR'!$W$4:$X$3028,MATCH($A1948,'Snakeden MR'!$X$4:$X$3028,0),1),"-"),"@")))</f>
        <v>-</v>
      </c>
      <c r="G1948" s="159" t="str">
        <f t="shared" si="60"/>
        <v>Not Found</v>
      </c>
      <c r="H1948" t="str" cm="1">
        <f t="array" ref="H1948">IF(SUMPRODUCT((TRIM(C1948:F1948)&lt;&gt;"-")*1)=0,
    "No Data",
    IF(COUNTIF(C1948:F1948,INDEX(_xlfn._xlws.FILTER(C1948:F1948,TRIM(C1948:F1948)&lt;&gt;"-"),1))=SUMPRODUCT((TRIM(C1948:F1948)&lt;&gt;"-")*1),
    "No Change",
    "Change"))</f>
        <v>No Data</v>
      </c>
      <c r="I1948" s="159"/>
      <c r="J1948"/>
      <c r="K1948" s="163"/>
      <c r="L1948" s="147" t="str">
        <f>TRIM(CLEAN(TEXT(IFERROR(INDEX('Glade MR'!$B$4:$C$3000,MATCH($A1948,'Glade MR'!$C$4:$C$3000,0),1),"-"),"@")))</f>
        <v>-</v>
      </c>
      <c r="M1948" s="147" t="str">
        <f>TRIM(CLEAN(TEXT(IFERROR(INDEX('Glade MR'!$I$4:$J$3000,MATCH($A1948,'Glade MR'!$J$4:$J$3000,0),1),"-"),"@")))</f>
        <v>-</v>
      </c>
      <c r="N1948" s="147" t="str">
        <f>TRIM(CLEAN(TEXT(IFERROR(INDEX('Glade MR'!$P$4:$Q$3000,MATCH($A1948,'Glade MR'!$Q$4:$Q$3000,0),1),"-"),"@")))</f>
        <v>-</v>
      </c>
      <c r="O1948" s="147" t="str">
        <f>TRIM(CLEAN(TEXT(IFERROR(INDEX('Glade MR'!$W$4:$X$3000,MATCH($A1948,'Glade MR'!$X$4:$X$3000,0),1),"-"),"@")))</f>
        <v>-</v>
      </c>
      <c r="P1948" s="159" t="str">
        <f t="shared" si="61"/>
        <v>Not Found</v>
      </c>
      <c r="Q1948" t="str" cm="1">
        <f t="array" ref="Q1948">IF(SUMPRODUCT((TRIM(L1948:O1948)&lt;&gt;"-")*1)=0,
    "No Data",
    IF(COUNTIF(L1948:O1948,INDEX(_xlfn._xlws.FILTER(L1948:O1948,TRIM(L1948:O1948)&lt;&gt;"-"),1))=SUMPRODUCT((TRIM(L1948:O1948)&lt;&gt;"-")*1),
    "No Change",
    "Change"))</f>
        <v>No Data</v>
      </c>
      <c r="R1948" s="159"/>
      <c r="S1948" s="111"/>
    </row>
    <row r="1949" spans="1:19" x14ac:dyDescent="0.3">
      <c r="A1949" t="s">
        <v>841</v>
      </c>
      <c r="B1949" t="s">
        <v>1137</v>
      </c>
      <c r="C1949" s="160" t="str">
        <f>TRIM(CLEAN(TEXT(IFERROR(INDEX('Snakeden MR'!$B$4:$C$3028,MATCH($A1949,'Snakeden MR'!$C$4:$C$3028,0),1),"-"),"@")))</f>
        <v>-</v>
      </c>
      <c r="D1949" s="147" t="str">
        <f>TRIM(CLEAN(TEXT(IFERROR(INDEX('Snakeden MR'!$I$4:$J$3028,MATCH($A1949,'Snakeden MR'!$J$4:$J$3028,0),1),"-"),"@")))</f>
        <v>-</v>
      </c>
      <c r="E1949" s="147" t="str">
        <f>TRIM(CLEAN(TEXT(IFERROR(INDEX('Snakeden MR'!$P$4:$Q$3028,MATCH($A1949,'Snakeden MR'!$Q$4:$Q$3028,0),1),"-"),"@")))</f>
        <v>-</v>
      </c>
      <c r="F1949" s="147" t="str">
        <f>TRIM(CLEAN(TEXT(IFERROR(INDEX('Snakeden MR'!$W$4:$X$3028,MATCH($A1949,'Snakeden MR'!$X$4:$X$3028,0),1),"-"),"@")))</f>
        <v>-</v>
      </c>
      <c r="G1949" s="159" t="str">
        <f t="shared" si="60"/>
        <v>Not Found</v>
      </c>
      <c r="H1949" t="str" cm="1">
        <f t="array" ref="H1949">IF(SUMPRODUCT((TRIM(C1949:F1949)&lt;&gt;"-")*1)=0,
    "No Data",
    IF(COUNTIF(C1949:F1949,INDEX(_xlfn._xlws.FILTER(C1949:F1949,TRIM(C1949:F1949)&lt;&gt;"-"),1))=SUMPRODUCT((TRIM(C1949:F1949)&lt;&gt;"-")*1),
    "No Change",
    "Change"))</f>
        <v>No Data</v>
      </c>
      <c r="I1949" s="159"/>
      <c r="J1949"/>
      <c r="K1949" s="163"/>
      <c r="L1949" s="147" t="str">
        <f>TRIM(CLEAN(TEXT(IFERROR(INDEX('Glade MR'!$B$4:$C$3000,MATCH($A1949,'Glade MR'!$C$4:$C$3000,0),1),"-"),"@")))</f>
        <v>Pool 1</v>
      </c>
      <c r="M1949" s="147" t="str">
        <f>TRIM(CLEAN(TEXT(IFERROR(INDEX('Glade MR'!$I$4:$J$3000,MATCH($A1949,'Glade MR'!$J$4:$J$3000,0),1),"-"),"@")))</f>
        <v>-</v>
      </c>
      <c r="N1949" s="147" t="str">
        <f>TRIM(CLEAN(TEXT(IFERROR(INDEX('Glade MR'!$P$4:$Q$3000,MATCH($A1949,'Glade MR'!$Q$4:$Q$3000,0),1),"-"),"@")))</f>
        <v>-</v>
      </c>
      <c r="O1949" s="147" t="str">
        <f>TRIM(CLEAN(TEXT(IFERROR(INDEX('Glade MR'!$W$4:$X$3000,MATCH($A1949,'Glade MR'!$X$4:$X$3000,0),1),"-"),"@")))</f>
        <v>-</v>
      </c>
      <c r="P1949" s="159" t="str">
        <f t="shared" si="61"/>
        <v>Found</v>
      </c>
      <c r="Q1949" t="str" cm="1">
        <f t="array" ref="Q1949">IF(SUMPRODUCT((TRIM(L1949:O1949)&lt;&gt;"-")*1)=0,
    "No Data",
    IF(COUNTIF(L1949:O1949,INDEX(_xlfn._xlws.FILTER(L1949:O1949,TRIM(L1949:O1949)&lt;&gt;"-"),1))=SUMPRODUCT((TRIM(L1949:O1949)&lt;&gt;"-")*1),
    "No Change",
    "Change"))</f>
        <v>No Change</v>
      </c>
      <c r="R1949" s="159"/>
      <c r="S1949" s="111"/>
    </row>
    <row r="1950" spans="1:19" x14ac:dyDescent="0.3">
      <c r="A1950" t="s">
        <v>686</v>
      </c>
      <c r="B1950" t="s">
        <v>1137</v>
      </c>
      <c r="C1950" s="160" t="str">
        <f>TRIM(CLEAN(TEXT(IFERROR(INDEX('Snakeden MR'!$B$4:$C$3028,MATCH($A1950,'Snakeden MR'!$C$4:$C$3028,0),1),"-"),"@")))</f>
        <v>-</v>
      </c>
      <c r="D1950" s="147" t="str">
        <f>TRIM(CLEAN(TEXT(IFERROR(INDEX('Snakeden MR'!$I$4:$J$3028,MATCH($A1950,'Snakeden MR'!$J$4:$J$3028,0),1),"-"),"@")))</f>
        <v>-</v>
      </c>
      <c r="E1950" s="147" t="str">
        <f>TRIM(CLEAN(TEXT(IFERROR(INDEX('Snakeden MR'!$P$4:$Q$3028,MATCH($A1950,'Snakeden MR'!$Q$4:$Q$3028,0),1),"-"),"@")))</f>
        <v>-</v>
      </c>
      <c r="F1950" s="147" t="str">
        <f>TRIM(CLEAN(TEXT(IFERROR(INDEX('Snakeden MR'!$W$4:$X$3028,MATCH($A1950,'Snakeden MR'!$X$4:$X$3028,0),1),"-"),"@")))</f>
        <v>-</v>
      </c>
      <c r="G1950" s="159" t="str">
        <f t="shared" si="60"/>
        <v>Not Found</v>
      </c>
      <c r="H1950" t="str" cm="1">
        <f t="array" ref="H1950">IF(SUMPRODUCT((TRIM(C1950:F1950)&lt;&gt;"-")*1)=0,
    "No Data",
    IF(COUNTIF(C1950:F1950,INDEX(_xlfn._xlws.FILTER(C1950:F1950,TRIM(C1950:F1950)&lt;&gt;"-"),1))=SUMPRODUCT((TRIM(C1950:F1950)&lt;&gt;"-")*1),
    "No Change",
    "Change"))</f>
        <v>No Data</v>
      </c>
      <c r="I1950" s="159"/>
      <c r="J1950"/>
      <c r="K1950" s="163"/>
      <c r="L1950" s="147" t="str">
        <f>TRIM(CLEAN(TEXT(IFERROR(INDEX('Glade MR'!$B$4:$C$3000,MATCH($A1950,'Glade MR'!$C$4:$C$3000,0),1),"-"),"@")))</f>
        <v>-</v>
      </c>
      <c r="M1950" s="147" t="str">
        <f>TRIM(CLEAN(TEXT(IFERROR(INDEX('Glade MR'!$I$4:$J$3000,MATCH($A1950,'Glade MR'!$J$4:$J$3000,0),1),"-"),"@")))</f>
        <v>Pool 5</v>
      </c>
      <c r="N1950" s="147" t="str">
        <f>TRIM(CLEAN(TEXT(IFERROR(INDEX('Glade MR'!$P$4:$Q$3000,MATCH($A1950,'Glade MR'!$Q$4:$Q$3000,0),1),"-"),"@")))</f>
        <v>-</v>
      </c>
      <c r="O1950" s="147" t="str">
        <f>TRIM(CLEAN(TEXT(IFERROR(INDEX('Glade MR'!$W$4:$X$3000,MATCH($A1950,'Glade MR'!$X$4:$X$3000,0),1),"-"),"@")))</f>
        <v>Pool 5</v>
      </c>
      <c r="P1950" s="159" t="str">
        <f t="shared" si="61"/>
        <v>Found</v>
      </c>
      <c r="Q1950" t="str" cm="1">
        <f t="array" ref="Q1950">IF(SUMPRODUCT((TRIM(L1950:O1950)&lt;&gt;"-")*1)=0,
    "No Data",
    IF(COUNTIF(L1950:O1950,INDEX(_xlfn._xlws.FILTER(L1950:O1950,TRIM(L1950:O1950)&lt;&gt;"-"),1))=SUMPRODUCT((TRIM(L1950:O1950)&lt;&gt;"-")*1),
    "No Change",
    "Change"))</f>
        <v>No Change</v>
      </c>
      <c r="R1950" s="159"/>
      <c r="S1950" s="111"/>
    </row>
    <row r="1951" spans="1:19" x14ac:dyDescent="0.3">
      <c r="A1951" t="s">
        <v>2488</v>
      </c>
      <c r="B1951" t="s">
        <v>1137</v>
      </c>
      <c r="C1951" s="160" t="str">
        <f>TRIM(CLEAN(TEXT(IFERROR(INDEX('Snakeden MR'!$B$4:$C$3028,MATCH($A1951,'Snakeden MR'!$C$4:$C$3028,0),1),"-"),"@")))</f>
        <v>-</v>
      </c>
      <c r="D1951" s="147" t="str">
        <f>TRIM(CLEAN(TEXT(IFERROR(INDEX('Snakeden MR'!$I$4:$J$3028,MATCH($A1951,'Snakeden MR'!$J$4:$J$3028,0),1),"-"),"@")))</f>
        <v>-</v>
      </c>
      <c r="E1951" s="147" t="str">
        <f>TRIM(CLEAN(TEXT(IFERROR(INDEX('Snakeden MR'!$P$4:$Q$3028,MATCH($A1951,'Snakeden MR'!$Q$4:$Q$3028,0),1),"-"),"@")))</f>
        <v>-</v>
      </c>
      <c r="F1951" s="147" t="str">
        <f>TRIM(CLEAN(TEXT(IFERROR(INDEX('Snakeden MR'!$W$4:$X$3028,MATCH($A1951,'Snakeden MR'!$X$4:$X$3028,0),1),"-"),"@")))</f>
        <v>-</v>
      </c>
      <c r="G1951" s="159" t="str">
        <f t="shared" si="60"/>
        <v>Not Found</v>
      </c>
      <c r="H1951" t="str" cm="1">
        <f t="array" ref="H1951">IF(SUMPRODUCT((TRIM(C1951:F1951)&lt;&gt;"-")*1)=0,
    "No Data",
    IF(COUNTIF(C1951:F1951,INDEX(_xlfn._xlws.FILTER(C1951:F1951,TRIM(C1951:F1951)&lt;&gt;"-"),1))=SUMPRODUCT((TRIM(C1951:F1951)&lt;&gt;"-")*1),
    "No Change",
    "Change"))</f>
        <v>No Data</v>
      </c>
      <c r="I1951" s="159"/>
      <c r="J1951"/>
      <c r="K1951" s="163"/>
      <c r="L1951" s="147" t="str">
        <f>TRIM(CLEAN(TEXT(IFERROR(INDEX('Glade MR'!$B$4:$C$3000,MATCH($A1951,'Glade MR'!$C$4:$C$3000,0),1),"-"),"@")))</f>
        <v>-</v>
      </c>
      <c r="M1951" s="147" t="str">
        <f>TRIM(CLEAN(TEXT(IFERROR(INDEX('Glade MR'!$I$4:$J$3000,MATCH($A1951,'Glade MR'!$J$4:$J$3000,0),1),"-"),"@")))</f>
        <v>-</v>
      </c>
      <c r="N1951" s="147" t="str">
        <f>TRIM(CLEAN(TEXT(IFERROR(INDEX('Glade MR'!$P$4:$Q$3000,MATCH($A1951,'Glade MR'!$Q$4:$Q$3000,0),1),"-"),"@")))</f>
        <v>-</v>
      </c>
      <c r="O1951" s="147" t="str">
        <f>TRIM(CLEAN(TEXT(IFERROR(INDEX('Glade MR'!$W$4:$X$3000,MATCH($A1951,'Glade MR'!$X$4:$X$3000,0),1),"-"),"@")))</f>
        <v>-</v>
      </c>
      <c r="P1951" s="159" t="str">
        <f t="shared" si="61"/>
        <v>Not Found</v>
      </c>
      <c r="Q1951" t="str" cm="1">
        <f t="array" ref="Q1951">IF(SUMPRODUCT((TRIM(L1951:O1951)&lt;&gt;"-")*1)=0,
    "No Data",
    IF(COUNTIF(L1951:O1951,INDEX(_xlfn._xlws.FILTER(L1951:O1951,TRIM(L1951:O1951)&lt;&gt;"-"),1))=SUMPRODUCT((TRIM(L1951:O1951)&lt;&gt;"-")*1),
    "No Change",
    "Change"))</f>
        <v>No Data</v>
      </c>
      <c r="R1951" s="159"/>
      <c r="S1951" s="111"/>
    </row>
    <row r="1952" spans="1:19" x14ac:dyDescent="0.3">
      <c r="A1952" t="s">
        <v>621</v>
      </c>
      <c r="B1952" t="s">
        <v>1137</v>
      </c>
      <c r="C1952" s="160" t="str">
        <f>TRIM(CLEAN(TEXT(IFERROR(INDEX('Snakeden MR'!$B$4:$C$3028,MATCH($A1952,'Snakeden MR'!$C$4:$C$3028,0),1),"-"),"@")))</f>
        <v>-</v>
      </c>
      <c r="D1952" s="147" t="str">
        <f>TRIM(CLEAN(TEXT(IFERROR(INDEX('Snakeden MR'!$I$4:$J$3028,MATCH($A1952,'Snakeden MR'!$J$4:$J$3028,0),1),"-"),"@")))</f>
        <v>-</v>
      </c>
      <c r="E1952" s="147" t="str">
        <f>TRIM(CLEAN(TEXT(IFERROR(INDEX('Snakeden MR'!$P$4:$Q$3028,MATCH($A1952,'Snakeden MR'!$Q$4:$Q$3028,0),1),"-"),"@")))</f>
        <v>-</v>
      </c>
      <c r="F1952" s="147" t="str">
        <f>TRIM(CLEAN(TEXT(IFERROR(INDEX('Snakeden MR'!$W$4:$X$3028,MATCH($A1952,'Snakeden MR'!$X$4:$X$3028,0),1),"-"),"@")))</f>
        <v>-</v>
      </c>
      <c r="G1952" s="159" t="str">
        <f t="shared" si="60"/>
        <v>Not Found</v>
      </c>
      <c r="H1952" t="str" cm="1">
        <f t="array" ref="H1952">IF(SUMPRODUCT((TRIM(C1952:F1952)&lt;&gt;"-")*1)=0,
    "No Data",
    IF(COUNTIF(C1952:F1952,INDEX(_xlfn._xlws.FILTER(C1952:F1952,TRIM(C1952:F1952)&lt;&gt;"-"),1))=SUMPRODUCT((TRIM(C1952:F1952)&lt;&gt;"-")*1),
    "No Change",
    "Change"))</f>
        <v>No Data</v>
      </c>
      <c r="I1952" s="159"/>
      <c r="J1952"/>
      <c r="K1952" s="163"/>
      <c r="L1952" s="147" t="str">
        <f>TRIM(CLEAN(TEXT(IFERROR(INDEX('Glade MR'!$B$4:$C$3000,MATCH($A1952,'Glade MR'!$C$4:$C$3000,0),1),"-"),"@")))</f>
        <v>Pool 5</v>
      </c>
      <c r="M1952" s="147" t="str">
        <f>TRIM(CLEAN(TEXT(IFERROR(INDEX('Glade MR'!$I$4:$J$3000,MATCH($A1952,'Glade MR'!$J$4:$J$3000,0),1),"-"),"@")))</f>
        <v>-</v>
      </c>
      <c r="N1952" s="147" t="str">
        <f>TRIM(CLEAN(TEXT(IFERROR(INDEX('Glade MR'!$P$4:$Q$3000,MATCH($A1952,'Glade MR'!$Q$4:$Q$3000,0),1),"-"),"@")))</f>
        <v>-</v>
      </c>
      <c r="O1952" s="147" t="str">
        <f>TRIM(CLEAN(TEXT(IFERROR(INDEX('Glade MR'!$W$4:$X$3000,MATCH($A1952,'Glade MR'!$X$4:$X$3000,0),1),"-"),"@")))</f>
        <v>-</v>
      </c>
      <c r="P1952" s="159" t="str">
        <f t="shared" si="61"/>
        <v>Found</v>
      </c>
      <c r="Q1952" t="str" cm="1">
        <f t="array" ref="Q1952">IF(SUMPRODUCT((TRIM(L1952:O1952)&lt;&gt;"-")*1)=0,
    "No Data",
    IF(COUNTIF(L1952:O1952,INDEX(_xlfn._xlws.FILTER(L1952:O1952,TRIM(L1952:O1952)&lt;&gt;"-"),1))=SUMPRODUCT((TRIM(L1952:O1952)&lt;&gt;"-")*1),
    "No Change",
    "Change"))</f>
        <v>No Change</v>
      </c>
      <c r="R1952" s="159"/>
      <c r="S1952" s="111"/>
    </row>
    <row r="1953" spans="1:19" x14ac:dyDescent="0.3">
      <c r="A1953" t="s">
        <v>2489</v>
      </c>
      <c r="B1953" t="s">
        <v>1137</v>
      </c>
      <c r="C1953" s="160" t="str">
        <f>TRIM(CLEAN(TEXT(IFERROR(INDEX('Snakeden MR'!$B$4:$C$3028,MATCH($A1953,'Snakeden MR'!$C$4:$C$3028,0),1),"-"),"@")))</f>
        <v>-</v>
      </c>
      <c r="D1953" s="147" t="str">
        <f>TRIM(CLEAN(TEXT(IFERROR(INDEX('Snakeden MR'!$I$4:$J$3028,MATCH($A1953,'Snakeden MR'!$J$4:$J$3028,0),1),"-"),"@")))</f>
        <v>-</v>
      </c>
      <c r="E1953" s="147" t="str">
        <f>TRIM(CLEAN(TEXT(IFERROR(INDEX('Snakeden MR'!$P$4:$Q$3028,MATCH($A1953,'Snakeden MR'!$Q$4:$Q$3028,0),1),"-"),"@")))</f>
        <v>-</v>
      </c>
      <c r="F1953" s="147" t="str">
        <f>TRIM(CLEAN(TEXT(IFERROR(INDEX('Snakeden MR'!$W$4:$X$3028,MATCH($A1953,'Snakeden MR'!$X$4:$X$3028,0),1),"-"),"@")))</f>
        <v>-</v>
      </c>
      <c r="G1953" s="159" t="str">
        <f t="shared" si="60"/>
        <v>Not Found</v>
      </c>
      <c r="H1953" t="str" cm="1">
        <f t="array" ref="H1953">IF(SUMPRODUCT((TRIM(C1953:F1953)&lt;&gt;"-")*1)=0,
    "No Data",
    IF(COUNTIF(C1953:F1953,INDEX(_xlfn._xlws.FILTER(C1953:F1953,TRIM(C1953:F1953)&lt;&gt;"-"),1))=SUMPRODUCT((TRIM(C1953:F1953)&lt;&gt;"-")*1),
    "No Change",
    "Change"))</f>
        <v>No Data</v>
      </c>
      <c r="I1953" s="159"/>
      <c r="J1953"/>
      <c r="K1953" s="163"/>
      <c r="L1953" s="147" t="str">
        <f>TRIM(CLEAN(TEXT(IFERROR(INDEX('Glade MR'!$B$4:$C$3000,MATCH($A1953,'Glade MR'!$C$4:$C$3000,0),1),"-"),"@")))</f>
        <v>-</v>
      </c>
      <c r="M1953" s="147" t="str">
        <f>TRIM(CLEAN(TEXT(IFERROR(INDEX('Glade MR'!$I$4:$J$3000,MATCH($A1953,'Glade MR'!$J$4:$J$3000,0),1),"-"),"@")))</f>
        <v>-</v>
      </c>
      <c r="N1953" s="147" t="str">
        <f>TRIM(CLEAN(TEXT(IFERROR(INDEX('Glade MR'!$P$4:$Q$3000,MATCH($A1953,'Glade MR'!$Q$4:$Q$3000,0),1),"-"),"@")))</f>
        <v>-</v>
      </c>
      <c r="O1953" s="147" t="str">
        <f>TRIM(CLEAN(TEXT(IFERROR(INDEX('Glade MR'!$W$4:$X$3000,MATCH($A1953,'Glade MR'!$X$4:$X$3000,0),1),"-"),"@")))</f>
        <v>-</v>
      </c>
      <c r="P1953" s="159" t="str">
        <f t="shared" si="61"/>
        <v>Not Found</v>
      </c>
      <c r="Q1953" t="str" cm="1">
        <f t="array" ref="Q1953">IF(SUMPRODUCT((TRIM(L1953:O1953)&lt;&gt;"-")*1)=0,
    "No Data",
    IF(COUNTIF(L1953:O1953,INDEX(_xlfn._xlws.FILTER(L1953:O1953,TRIM(L1953:O1953)&lt;&gt;"-"),1))=SUMPRODUCT((TRIM(L1953:O1953)&lt;&gt;"-")*1),
    "No Change",
    "Change"))</f>
        <v>No Data</v>
      </c>
      <c r="R1953" s="159"/>
      <c r="S1953" s="111"/>
    </row>
    <row r="1954" spans="1:19" x14ac:dyDescent="0.3">
      <c r="A1954" t="s">
        <v>2490</v>
      </c>
      <c r="B1954" t="s">
        <v>1137</v>
      </c>
      <c r="C1954" s="160" t="str">
        <f>TRIM(CLEAN(TEXT(IFERROR(INDEX('Snakeden MR'!$B$4:$C$3028,MATCH($A1954,'Snakeden MR'!$C$4:$C$3028,0),1),"-"),"@")))</f>
        <v>-</v>
      </c>
      <c r="D1954" s="147" t="str">
        <f>TRIM(CLEAN(TEXT(IFERROR(INDEX('Snakeden MR'!$I$4:$J$3028,MATCH($A1954,'Snakeden MR'!$J$4:$J$3028,0),1),"-"),"@")))</f>
        <v>-</v>
      </c>
      <c r="E1954" s="147" t="str">
        <f>TRIM(CLEAN(TEXT(IFERROR(INDEX('Snakeden MR'!$P$4:$Q$3028,MATCH($A1954,'Snakeden MR'!$Q$4:$Q$3028,0),1),"-"),"@")))</f>
        <v>-</v>
      </c>
      <c r="F1954" s="147" t="str">
        <f>TRIM(CLEAN(TEXT(IFERROR(INDEX('Snakeden MR'!$W$4:$X$3028,MATCH($A1954,'Snakeden MR'!$X$4:$X$3028,0),1),"-"),"@")))</f>
        <v>-</v>
      </c>
      <c r="G1954" s="159" t="str">
        <f t="shared" si="60"/>
        <v>Not Found</v>
      </c>
      <c r="H1954" t="str" cm="1">
        <f t="array" ref="H1954">IF(SUMPRODUCT((TRIM(C1954:F1954)&lt;&gt;"-")*1)=0,
    "No Data",
    IF(COUNTIF(C1954:F1954,INDEX(_xlfn._xlws.FILTER(C1954:F1954,TRIM(C1954:F1954)&lt;&gt;"-"),1))=SUMPRODUCT((TRIM(C1954:F1954)&lt;&gt;"-")*1),
    "No Change",
    "Change"))</f>
        <v>No Data</v>
      </c>
      <c r="I1954" s="159"/>
      <c r="J1954"/>
      <c r="K1954" s="163"/>
      <c r="L1954" s="147" t="str">
        <f>TRIM(CLEAN(TEXT(IFERROR(INDEX('Glade MR'!$B$4:$C$3000,MATCH($A1954,'Glade MR'!$C$4:$C$3000,0),1),"-"),"@")))</f>
        <v>-</v>
      </c>
      <c r="M1954" s="147" t="str">
        <f>TRIM(CLEAN(TEXT(IFERROR(INDEX('Glade MR'!$I$4:$J$3000,MATCH($A1954,'Glade MR'!$J$4:$J$3000,0),1),"-"),"@")))</f>
        <v>-</v>
      </c>
      <c r="N1954" s="147" t="str">
        <f>TRIM(CLEAN(TEXT(IFERROR(INDEX('Glade MR'!$P$4:$Q$3000,MATCH($A1954,'Glade MR'!$Q$4:$Q$3000,0),1),"-"),"@")))</f>
        <v>-</v>
      </c>
      <c r="O1954" s="147" t="str">
        <f>TRIM(CLEAN(TEXT(IFERROR(INDEX('Glade MR'!$W$4:$X$3000,MATCH($A1954,'Glade MR'!$X$4:$X$3000,0),1),"-"),"@")))</f>
        <v>Pool 5</v>
      </c>
      <c r="P1954" s="159" t="str">
        <f t="shared" si="61"/>
        <v>Found</v>
      </c>
      <c r="Q1954" t="str" cm="1">
        <f t="array" ref="Q1954">IF(SUMPRODUCT((TRIM(L1954:O1954)&lt;&gt;"-")*1)=0,
    "No Data",
    IF(COUNTIF(L1954:O1954,INDEX(_xlfn._xlws.FILTER(L1954:O1954,TRIM(L1954:O1954)&lt;&gt;"-"),1))=SUMPRODUCT((TRIM(L1954:O1954)&lt;&gt;"-")*1),
    "No Change",
    "Change"))</f>
        <v>No Change</v>
      </c>
      <c r="R1954" s="159"/>
      <c r="S1954" s="111"/>
    </row>
    <row r="1955" spans="1:19" x14ac:dyDescent="0.3">
      <c r="A1955" t="s">
        <v>638</v>
      </c>
      <c r="B1955" t="s">
        <v>1137</v>
      </c>
      <c r="C1955" s="160" t="str">
        <f>TRIM(CLEAN(TEXT(IFERROR(INDEX('Snakeden MR'!$B$4:$C$3028,MATCH($A1955,'Snakeden MR'!$C$4:$C$3028,0),1),"-"),"@")))</f>
        <v>-</v>
      </c>
      <c r="D1955" s="147" t="str">
        <f>TRIM(CLEAN(TEXT(IFERROR(INDEX('Snakeden MR'!$I$4:$J$3028,MATCH($A1955,'Snakeden MR'!$J$4:$J$3028,0),1),"-"),"@")))</f>
        <v>-</v>
      </c>
      <c r="E1955" s="147" t="str">
        <f>TRIM(CLEAN(TEXT(IFERROR(INDEX('Snakeden MR'!$P$4:$Q$3028,MATCH($A1955,'Snakeden MR'!$Q$4:$Q$3028,0),1),"-"),"@")))</f>
        <v>-</v>
      </c>
      <c r="F1955" s="147" t="str">
        <f>TRIM(CLEAN(TEXT(IFERROR(INDEX('Snakeden MR'!$W$4:$X$3028,MATCH($A1955,'Snakeden MR'!$X$4:$X$3028,0),1),"-"),"@")))</f>
        <v>-</v>
      </c>
      <c r="G1955" s="159" t="str">
        <f t="shared" si="60"/>
        <v>Not Found</v>
      </c>
      <c r="H1955" t="str" cm="1">
        <f t="array" ref="H1955">IF(SUMPRODUCT((TRIM(C1955:F1955)&lt;&gt;"-")*1)=0,
    "No Data",
    IF(COUNTIF(C1955:F1955,INDEX(_xlfn._xlws.FILTER(C1955:F1955,TRIM(C1955:F1955)&lt;&gt;"-"),1))=SUMPRODUCT((TRIM(C1955:F1955)&lt;&gt;"-")*1),
    "No Change",
    "Change"))</f>
        <v>No Data</v>
      </c>
      <c r="I1955" s="159"/>
      <c r="J1955"/>
      <c r="K1955" s="163"/>
      <c r="L1955" s="147" t="str">
        <f>TRIM(CLEAN(TEXT(IFERROR(INDEX('Glade MR'!$B$4:$C$3000,MATCH($A1955,'Glade MR'!$C$4:$C$3000,0),1),"-"),"@")))</f>
        <v>Pool 5</v>
      </c>
      <c r="M1955" s="147" t="str">
        <f>TRIM(CLEAN(TEXT(IFERROR(INDEX('Glade MR'!$I$4:$J$3000,MATCH($A1955,'Glade MR'!$J$4:$J$3000,0),1),"-"),"@")))</f>
        <v>-</v>
      </c>
      <c r="N1955" s="147" t="str">
        <f>TRIM(CLEAN(TEXT(IFERROR(INDEX('Glade MR'!$P$4:$Q$3000,MATCH($A1955,'Glade MR'!$Q$4:$Q$3000,0),1),"-"),"@")))</f>
        <v>-</v>
      </c>
      <c r="O1955" s="147" t="str">
        <f>TRIM(CLEAN(TEXT(IFERROR(INDEX('Glade MR'!$W$4:$X$3000,MATCH($A1955,'Glade MR'!$X$4:$X$3000,0),1),"-"),"@")))</f>
        <v>-</v>
      </c>
      <c r="P1955" s="159" t="str">
        <f t="shared" si="61"/>
        <v>Found</v>
      </c>
      <c r="Q1955" t="str" cm="1">
        <f t="array" ref="Q1955">IF(SUMPRODUCT((TRIM(L1955:O1955)&lt;&gt;"-")*1)=0,
    "No Data",
    IF(COUNTIF(L1955:O1955,INDEX(_xlfn._xlws.FILTER(L1955:O1955,TRIM(L1955:O1955)&lt;&gt;"-"),1))=SUMPRODUCT((TRIM(L1955:O1955)&lt;&gt;"-")*1),
    "No Change",
    "Change"))</f>
        <v>No Change</v>
      </c>
      <c r="R1955" s="159"/>
      <c r="S1955" s="111"/>
    </row>
    <row r="1956" spans="1:19" x14ac:dyDescent="0.3">
      <c r="A1956" t="s">
        <v>2491</v>
      </c>
      <c r="B1956" t="s">
        <v>1137</v>
      </c>
      <c r="C1956" s="160" t="str">
        <f>TRIM(CLEAN(TEXT(IFERROR(INDEX('Snakeden MR'!$B$4:$C$3028,MATCH($A1956,'Snakeden MR'!$C$4:$C$3028,0),1),"-"),"@")))</f>
        <v>-</v>
      </c>
      <c r="D1956" s="147" t="str">
        <f>TRIM(CLEAN(TEXT(IFERROR(INDEX('Snakeden MR'!$I$4:$J$3028,MATCH($A1956,'Snakeden MR'!$J$4:$J$3028,0),1),"-"),"@")))</f>
        <v>-</v>
      </c>
      <c r="E1956" s="147" t="str">
        <f>TRIM(CLEAN(TEXT(IFERROR(INDEX('Snakeden MR'!$P$4:$Q$3028,MATCH($A1956,'Snakeden MR'!$Q$4:$Q$3028,0),1),"-"),"@")))</f>
        <v>-</v>
      </c>
      <c r="F1956" s="147" t="str">
        <f>TRIM(CLEAN(TEXT(IFERROR(INDEX('Snakeden MR'!$W$4:$X$3028,MATCH($A1956,'Snakeden MR'!$X$4:$X$3028,0),1),"-"),"@")))</f>
        <v>-</v>
      </c>
      <c r="G1956" s="159" t="str">
        <f t="shared" si="60"/>
        <v>Not Found</v>
      </c>
      <c r="H1956" t="str" cm="1">
        <f t="array" ref="H1956">IF(SUMPRODUCT((TRIM(C1956:F1956)&lt;&gt;"-")*1)=0,
    "No Data",
    IF(COUNTIF(C1956:F1956,INDEX(_xlfn._xlws.FILTER(C1956:F1956,TRIM(C1956:F1956)&lt;&gt;"-"),1))=SUMPRODUCT((TRIM(C1956:F1956)&lt;&gt;"-")*1),
    "No Change",
    "Change"))</f>
        <v>No Data</v>
      </c>
      <c r="I1956" s="159"/>
      <c r="J1956"/>
      <c r="K1956" s="163"/>
      <c r="L1956" s="147" t="str">
        <f>TRIM(CLEAN(TEXT(IFERROR(INDEX('Glade MR'!$B$4:$C$3000,MATCH($A1956,'Glade MR'!$C$4:$C$3000,0),1),"-"),"@")))</f>
        <v>-</v>
      </c>
      <c r="M1956" s="147" t="str">
        <f>TRIM(CLEAN(TEXT(IFERROR(INDEX('Glade MR'!$I$4:$J$3000,MATCH($A1956,'Glade MR'!$J$4:$J$3000,0),1),"-"),"@")))</f>
        <v>-</v>
      </c>
      <c r="N1956" s="147" t="str">
        <f>TRIM(CLEAN(TEXT(IFERROR(INDEX('Glade MR'!$P$4:$Q$3000,MATCH($A1956,'Glade MR'!$Q$4:$Q$3000,0),1),"-"),"@")))</f>
        <v>-</v>
      </c>
      <c r="O1956" s="147" t="str">
        <f>TRIM(CLEAN(TEXT(IFERROR(INDEX('Glade MR'!$W$4:$X$3000,MATCH($A1956,'Glade MR'!$X$4:$X$3000,0),1),"-"),"@")))</f>
        <v>-</v>
      </c>
      <c r="P1956" s="159" t="str">
        <f t="shared" si="61"/>
        <v>Not Found</v>
      </c>
      <c r="Q1956" t="str" cm="1">
        <f t="array" ref="Q1956">IF(SUMPRODUCT((TRIM(L1956:O1956)&lt;&gt;"-")*1)=0,
    "No Data",
    IF(COUNTIF(L1956:O1956,INDEX(_xlfn._xlws.FILTER(L1956:O1956,TRIM(L1956:O1956)&lt;&gt;"-"),1))=SUMPRODUCT((TRIM(L1956:O1956)&lt;&gt;"-")*1),
    "No Change",
    "Change"))</f>
        <v>No Data</v>
      </c>
      <c r="R1956" s="159"/>
      <c r="S1956" s="111"/>
    </row>
    <row r="1957" spans="1:19" x14ac:dyDescent="0.3">
      <c r="A1957" t="s">
        <v>374</v>
      </c>
      <c r="B1957" t="s">
        <v>1137</v>
      </c>
      <c r="C1957" s="160" t="str">
        <f>TRIM(CLEAN(TEXT(IFERROR(INDEX('Snakeden MR'!$B$4:$C$3028,MATCH($A1957,'Snakeden MR'!$C$4:$C$3028,0),1),"-"),"@")))</f>
        <v>-</v>
      </c>
      <c r="D1957" s="147" t="str">
        <f>TRIM(CLEAN(TEXT(IFERROR(INDEX('Snakeden MR'!$I$4:$J$3028,MATCH($A1957,'Snakeden MR'!$J$4:$J$3028,0),1),"-"),"@")))</f>
        <v>-</v>
      </c>
      <c r="E1957" s="147" t="str">
        <f>TRIM(CLEAN(TEXT(IFERROR(INDEX('Snakeden MR'!$P$4:$Q$3028,MATCH($A1957,'Snakeden MR'!$Q$4:$Q$3028,0),1),"-"),"@")))</f>
        <v>-</v>
      </c>
      <c r="F1957" s="147" t="str">
        <f>TRIM(CLEAN(TEXT(IFERROR(INDEX('Snakeden MR'!$W$4:$X$3028,MATCH($A1957,'Snakeden MR'!$X$4:$X$3028,0),1),"-"),"@")))</f>
        <v>-</v>
      </c>
      <c r="G1957" s="159" t="str">
        <f t="shared" si="60"/>
        <v>Not Found</v>
      </c>
      <c r="H1957" t="str" cm="1">
        <f t="array" ref="H1957">IF(SUMPRODUCT((TRIM(C1957:F1957)&lt;&gt;"-")*1)=0,
    "No Data",
    IF(COUNTIF(C1957:F1957,INDEX(_xlfn._xlws.FILTER(C1957:F1957,TRIM(C1957:F1957)&lt;&gt;"-"),1))=SUMPRODUCT((TRIM(C1957:F1957)&lt;&gt;"-")*1),
    "No Change",
    "Change"))</f>
        <v>No Data</v>
      </c>
      <c r="I1957" s="159"/>
      <c r="J1957"/>
      <c r="K1957" s="163"/>
      <c r="L1957" s="147" t="str">
        <f>TRIM(CLEAN(TEXT(IFERROR(INDEX('Glade MR'!$B$4:$C$3000,MATCH($A1957,'Glade MR'!$C$4:$C$3000,0),1),"-"),"@")))</f>
        <v>Pool 11</v>
      </c>
      <c r="M1957" s="147" t="str">
        <f>TRIM(CLEAN(TEXT(IFERROR(INDEX('Glade MR'!$I$4:$J$3000,MATCH($A1957,'Glade MR'!$J$4:$J$3000,0),1),"-"),"@")))</f>
        <v>-</v>
      </c>
      <c r="N1957" s="147" t="str">
        <f>TRIM(CLEAN(TEXT(IFERROR(INDEX('Glade MR'!$P$4:$Q$3000,MATCH($A1957,'Glade MR'!$Q$4:$Q$3000,0),1),"-"),"@")))</f>
        <v>-</v>
      </c>
      <c r="O1957" s="147" t="str">
        <f>TRIM(CLEAN(TEXT(IFERROR(INDEX('Glade MR'!$W$4:$X$3000,MATCH($A1957,'Glade MR'!$X$4:$X$3000,0),1),"-"),"@")))</f>
        <v>Pool 11</v>
      </c>
      <c r="P1957" s="159" t="str">
        <f t="shared" si="61"/>
        <v>Found</v>
      </c>
      <c r="Q1957" t="str" cm="1">
        <f t="array" ref="Q1957">IF(SUMPRODUCT((TRIM(L1957:O1957)&lt;&gt;"-")*1)=0,
    "No Data",
    IF(COUNTIF(L1957:O1957,INDEX(_xlfn._xlws.FILTER(L1957:O1957,TRIM(L1957:O1957)&lt;&gt;"-"),1))=SUMPRODUCT((TRIM(L1957:O1957)&lt;&gt;"-")*1),
    "No Change",
    "Change"))</f>
        <v>No Change</v>
      </c>
      <c r="R1957" s="159"/>
      <c r="S1957" s="111"/>
    </row>
    <row r="1958" spans="1:19" x14ac:dyDescent="0.3">
      <c r="A1958" t="s">
        <v>2492</v>
      </c>
      <c r="B1958" t="s">
        <v>1137</v>
      </c>
      <c r="C1958" s="160" t="str">
        <f>TRIM(CLEAN(TEXT(IFERROR(INDEX('Snakeden MR'!$B$4:$C$3028,MATCH($A1958,'Snakeden MR'!$C$4:$C$3028,0),1),"-"),"@")))</f>
        <v>-</v>
      </c>
      <c r="D1958" s="147" t="str">
        <f>TRIM(CLEAN(TEXT(IFERROR(INDEX('Snakeden MR'!$I$4:$J$3028,MATCH($A1958,'Snakeden MR'!$J$4:$J$3028,0),1),"-"),"@")))</f>
        <v>-</v>
      </c>
      <c r="E1958" s="147" t="str">
        <f>TRIM(CLEAN(TEXT(IFERROR(INDEX('Snakeden MR'!$P$4:$Q$3028,MATCH($A1958,'Snakeden MR'!$Q$4:$Q$3028,0),1),"-"),"@")))</f>
        <v>-</v>
      </c>
      <c r="F1958" s="147" t="str">
        <f>TRIM(CLEAN(TEXT(IFERROR(INDEX('Snakeden MR'!$W$4:$X$3028,MATCH($A1958,'Snakeden MR'!$X$4:$X$3028,0),1),"-"),"@")))</f>
        <v>-</v>
      </c>
      <c r="G1958" s="159" t="str">
        <f t="shared" si="60"/>
        <v>Not Found</v>
      </c>
      <c r="H1958" t="str" cm="1">
        <f t="array" ref="H1958">IF(SUMPRODUCT((TRIM(C1958:F1958)&lt;&gt;"-")*1)=0,
    "No Data",
    IF(COUNTIF(C1958:F1958,INDEX(_xlfn._xlws.FILTER(C1958:F1958,TRIM(C1958:F1958)&lt;&gt;"-"),1))=SUMPRODUCT((TRIM(C1958:F1958)&lt;&gt;"-")*1),
    "No Change",
    "Change"))</f>
        <v>No Data</v>
      </c>
      <c r="I1958" s="159"/>
      <c r="J1958"/>
      <c r="K1958" s="163"/>
      <c r="L1958" s="147" t="str">
        <f>TRIM(CLEAN(TEXT(IFERROR(INDEX('Glade MR'!$B$4:$C$3000,MATCH($A1958,'Glade MR'!$C$4:$C$3000,0),1),"-"),"@")))</f>
        <v>-</v>
      </c>
      <c r="M1958" s="147" t="str">
        <f>TRIM(CLEAN(TEXT(IFERROR(INDEX('Glade MR'!$I$4:$J$3000,MATCH($A1958,'Glade MR'!$J$4:$J$3000,0),1),"-"),"@")))</f>
        <v>-</v>
      </c>
      <c r="N1958" s="147" t="str">
        <f>TRIM(CLEAN(TEXT(IFERROR(INDEX('Glade MR'!$P$4:$Q$3000,MATCH($A1958,'Glade MR'!$Q$4:$Q$3000,0),1),"-"),"@")))</f>
        <v>-</v>
      </c>
      <c r="O1958" s="147" t="str">
        <f>TRIM(CLEAN(TEXT(IFERROR(INDEX('Glade MR'!$W$4:$X$3000,MATCH($A1958,'Glade MR'!$X$4:$X$3000,0),1),"-"),"@")))</f>
        <v>-</v>
      </c>
      <c r="P1958" s="159" t="str">
        <f t="shared" si="61"/>
        <v>Not Found</v>
      </c>
      <c r="Q1958" t="str" cm="1">
        <f t="array" ref="Q1958">IF(SUMPRODUCT((TRIM(L1958:O1958)&lt;&gt;"-")*1)=0,
    "No Data",
    IF(COUNTIF(L1958:O1958,INDEX(_xlfn._xlws.FILTER(L1958:O1958,TRIM(L1958:O1958)&lt;&gt;"-"),1))=SUMPRODUCT((TRIM(L1958:O1958)&lt;&gt;"-")*1),
    "No Change",
    "Change"))</f>
        <v>No Data</v>
      </c>
      <c r="R1958" s="159"/>
      <c r="S1958" s="111"/>
    </row>
    <row r="1959" spans="1:19" x14ac:dyDescent="0.3">
      <c r="A1959" t="s">
        <v>2493</v>
      </c>
      <c r="B1959" t="s">
        <v>1137</v>
      </c>
      <c r="C1959" s="160" t="str">
        <f>TRIM(CLEAN(TEXT(IFERROR(INDEX('Snakeden MR'!$B$4:$C$3028,MATCH($A1959,'Snakeden MR'!$C$4:$C$3028,0),1),"-"),"@")))</f>
        <v>-</v>
      </c>
      <c r="D1959" s="147" t="str">
        <f>TRIM(CLEAN(TEXT(IFERROR(INDEX('Snakeden MR'!$I$4:$J$3028,MATCH($A1959,'Snakeden MR'!$J$4:$J$3028,0),1),"-"),"@")))</f>
        <v>-</v>
      </c>
      <c r="E1959" s="147" t="str">
        <f>TRIM(CLEAN(TEXT(IFERROR(INDEX('Snakeden MR'!$P$4:$Q$3028,MATCH($A1959,'Snakeden MR'!$Q$4:$Q$3028,0),1),"-"),"@")))</f>
        <v>-</v>
      </c>
      <c r="F1959" s="147" t="str">
        <f>TRIM(CLEAN(TEXT(IFERROR(INDEX('Snakeden MR'!$W$4:$X$3028,MATCH($A1959,'Snakeden MR'!$X$4:$X$3028,0),1),"-"),"@")))</f>
        <v>-</v>
      </c>
      <c r="G1959" s="159" t="str">
        <f t="shared" si="60"/>
        <v>Not Found</v>
      </c>
      <c r="H1959" t="str" cm="1">
        <f t="array" ref="H1959">IF(SUMPRODUCT((TRIM(C1959:F1959)&lt;&gt;"-")*1)=0,
    "No Data",
    IF(COUNTIF(C1959:F1959,INDEX(_xlfn._xlws.FILTER(C1959:F1959,TRIM(C1959:F1959)&lt;&gt;"-"),1))=SUMPRODUCT((TRIM(C1959:F1959)&lt;&gt;"-")*1),
    "No Change",
    "Change"))</f>
        <v>No Data</v>
      </c>
      <c r="I1959" s="159"/>
      <c r="J1959"/>
      <c r="K1959" s="163"/>
      <c r="L1959" s="147" t="str">
        <f>TRIM(CLEAN(TEXT(IFERROR(INDEX('Glade MR'!$B$4:$C$3000,MATCH($A1959,'Glade MR'!$C$4:$C$3000,0),1),"-"),"@")))</f>
        <v>-</v>
      </c>
      <c r="M1959" s="147" t="str">
        <f>TRIM(CLEAN(TEXT(IFERROR(INDEX('Glade MR'!$I$4:$J$3000,MATCH($A1959,'Glade MR'!$J$4:$J$3000,0),1),"-"),"@")))</f>
        <v>-</v>
      </c>
      <c r="N1959" s="147" t="str">
        <f>TRIM(CLEAN(TEXT(IFERROR(INDEX('Glade MR'!$P$4:$Q$3000,MATCH($A1959,'Glade MR'!$Q$4:$Q$3000,0),1),"-"),"@")))</f>
        <v>-</v>
      </c>
      <c r="O1959" s="147" t="str">
        <f>TRIM(CLEAN(TEXT(IFERROR(INDEX('Glade MR'!$W$4:$X$3000,MATCH($A1959,'Glade MR'!$X$4:$X$3000,0),1),"-"),"@")))</f>
        <v>-</v>
      </c>
      <c r="P1959" s="159" t="str">
        <f t="shared" si="61"/>
        <v>Not Found</v>
      </c>
      <c r="Q1959" t="str" cm="1">
        <f t="array" ref="Q1959">IF(SUMPRODUCT((TRIM(L1959:O1959)&lt;&gt;"-")*1)=0,
    "No Data",
    IF(COUNTIF(L1959:O1959,INDEX(_xlfn._xlws.FILTER(L1959:O1959,TRIM(L1959:O1959)&lt;&gt;"-"),1))=SUMPRODUCT((TRIM(L1959:O1959)&lt;&gt;"-")*1),
    "No Change",
    "Change"))</f>
        <v>No Data</v>
      </c>
      <c r="R1959" s="159"/>
      <c r="S1959" s="111"/>
    </row>
    <row r="1960" spans="1:19" x14ac:dyDescent="0.3">
      <c r="A1960" t="s">
        <v>364</v>
      </c>
      <c r="B1960" t="s">
        <v>1137</v>
      </c>
      <c r="C1960" s="160" t="str">
        <f>TRIM(CLEAN(TEXT(IFERROR(INDEX('Snakeden MR'!$B$4:$C$3028,MATCH($A1960,'Snakeden MR'!$C$4:$C$3028,0),1),"-"),"@")))</f>
        <v>-</v>
      </c>
      <c r="D1960" s="147" t="str">
        <f>TRIM(CLEAN(TEXT(IFERROR(INDEX('Snakeden MR'!$I$4:$J$3028,MATCH($A1960,'Snakeden MR'!$J$4:$J$3028,0),1),"-"),"@")))</f>
        <v>-</v>
      </c>
      <c r="E1960" s="147" t="str">
        <f>TRIM(CLEAN(TEXT(IFERROR(INDEX('Snakeden MR'!$P$4:$Q$3028,MATCH($A1960,'Snakeden MR'!$Q$4:$Q$3028,0),1),"-"),"@")))</f>
        <v>-</v>
      </c>
      <c r="F1960" s="147" t="str">
        <f>TRIM(CLEAN(TEXT(IFERROR(INDEX('Snakeden MR'!$W$4:$X$3028,MATCH($A1960,'Snakeden MR'!$X$4:$X$3028,0),1),"-"),"@")))</f>
        <v>-</v>
      </c>
      <c r="G1960" s="159" t="str">
        <f t="shared" si="60"/>
        <v>Not Found</v>
      </c>
      <c r="H1960" t="str" cm="1">
        <f t="array" ref="H1960">IF(SUMPRODUCT((TRIM(C1960:F1960)&lt;&gt;"-")*1)=0,
    "No Data",
    IF(COUNTIF(C1960:F1960,INDEX(_xlfn._xlws.FILTER(C1960:F1960,TRIM(C1960:F1960)&lt;&gt;"-"),1))=SUMPRODUCT((TRIM(C1960:F1960)&lt;&gt;"-")*1),
    "No Change",
    "Change"))</f>
        <v>No Data</v>
      </c>
      <c r="I1960" s="159"/>
      <c r="J1960"/>
      <c r="K1960" s="163"/>
      <c r="L1960" s="147" t="str">
        <f>TRIM(CLEAN(TEXT(IFERROR(INDEX('Glade MR'!$B$4:$C$3000,MATCH($A1960,'Glade MR'!$C$4:$C$3000,0),1),"-"),"@")))</f>
        <v>-</v>
      </c>
      <c r="M1960" s="147" t="str">
        <f>TRIM(CLEAN(TEXT(IFERROR(INDEX('Glade MR'!$I$4:$J$3000,MATCH($A1960,'Glade MR'!$J$4:$J$3000,0),1),"-"),"@")))</f>
        <v>-</v>
      </c>
      <c r="N1960" s="147" t="str">
        <f>TRIM(CLEAN(TEXT(IFERROR(INDEX('Glade MR'!$P$4:$Q$3000,MATCH($A1960,'Glade MR'!$Q$4:$Q$3000,0),1),"-"),"@")))</f>
        <v>Pool 11</v>
      </c>
      <c r="O1960" s="147" t="str">
        <f>TRIM(CLEAN(TEXT(IFERROR(INDEX('Glade MR'!$W$4:$X$3000,MATCH($A1960,'Glade MR'!$X$4:$X$3000,0),1),"-"),"@")))</f>
        <v>-</v>
      </c>
      <c r="P1960" s="159" t="str">
        <f t="shared" si="61"/>
        <v>Found</v>
      </c>
      <c r="Q1960" t="str" cm="1">
        <f t="array" ref="Q1960">IF(SUMPRODUCT((TRIM(L1960:O1960)&lt;&gt;"-")*1)=0,
    "No Data",
    IF(COUNTIF(L1960:O1960,INDEX(_xlfn._xlws.FILTER(L1960:O1960,TRIM(L1960:O1960)&lt;&gt;"-"),1))=SUMPRODUCT((TRIM(L1960:O1960)&lt;&gt;"-")*1),
    "No Change",
    "Change"))</f>
        <v>No Change</v>
      </c>
      <c r="R1960" s="159"/>
      <c r="S1960" s="111"/>
    </row>
    <row r="1961" spans="1:19" x14ac:dyDescent="0.3">
      <c r="A1961" t="s">
        <v>699</v>
      </c>
      <c r="B1961" t="s">
        <v>1137</v>
      </c>
      <c r="C1961" s="160" t="str">
        <f>TRIM(CLEAN(TEXT(IFERROR(INDEX('Snakeden MR'!$B$4:$C$3028,MATCH($A1961,'Snakeden MR'!$C$4:$C$3028,0),1),"-"),"@")))</f>
        <v>-</v>
      </c>
      <c r="D1961" s="147" t="str">
        <f>TRIM(CLEAN(TEXT(IFERROR(INDEX('Snakeden MR'!$I$4:$J$3028,MATCH($A1961,'Snakeden MR'!$J$4:$J$3028,0),1),"-"),"@")))</f>
        <v>-</v>
      </c>
      <c r="E1961" s="147" t="str">
        <f>TRIM(CLEAN(TEXT(IFERROR(INDEX('Snakeden MR'!$P$4:$Q$3028,MATCH($A1961,'Snakeden MR'!$Q$4:$Q$3028,0),1),"-"),"@")))</f>
        <v>-</v>
      </c>
      <c r="F1961" s="147" t="str">
        <f>TRIM(CLEAN(TEXT(IFERROR(INDEX('Snakeden MR'!$W$4:$X$3028,MATCH($A1961,'Snakeden MR'!$X$4:$X$3028,0),1),"-"),"@")))</f>
        <v>-</v>
      </c>
      <c r="G1961" s="159" t="str">
        <f t="shared" si="60"/>
        <v>Not Found</v>
      </c>
      <c r="H1961" t="str" cm="1">
        <f t="array" ref="H1961">IF(SUMPRODUCT((TRIM(C1961:F1961)&lt;&gt;"-")*1)=0,
    "No Data",
    IF(COUNTIF(C1961:F1961,INDEX(_xlfn._xlws.FILTER(C1961:F1961,TRIM(C1961:F1961)&lt;&gt;"-"),1))=SUMPRODUCT((TRIM(C1961:F1961)&lt;&gt;"-")*1),
    "No Change",
    "Change"))</f>
        <v>No Data</v>
      </c>
      <c r="I1961" s="159"/>
      <c r="J1961"/>
      <c r="K1961" s="163"/>
      <c r="L1961" s="147" t="str">
        <f>TRIM(CLEAN(TEXT(IFERROR(INDEX('Glade MR'!$B$4:$C$3000,MATCH($A1961,'Glade MR'!$C$4:$C$3000,0),1),"-"),"@")))</f>
        <v>Pool 3</v>
      </c>
      <c r="M1961" s="147" t="str">
        <f>TRIM(CLEAN(TEXT(IFERROR(INDEX('Glade MR'!$I$4:$J$3000,MATCH($A1961,'Glade MR'!$J$4:$J$3000,0),1),"-"),"@")))</f>
        <v>Pool 3</v>
      </c>
      <c r="N1961" s="147" t="str">
        <f>TRIM(CLEAN(TEXT(IFERROR(INDEX('Glade MR'!$P$4:$Q$3000,MATCH($A1961,'Glade MR'!$Q$4:$Q$3000,0),1),"-"),"@")))</f>
        <v>Pool 3</v>
      </c>
      <c r="O1961" s="147" t="str">
        <f>TRIM(CLEAN(TEXT(IFERROR(INDEX('Glade MR'!$W$4:$X$3000,MATCH($A1961,'Glade MR'!$X$4:$X$3000,0),1),"-"),"@")))</f>
        <v>-</v>
      </c>
      <c r="P1961" s="159" t="str">
        <f t="shared" si="61"/>
        <v>Found</v>
      </c>
      <c r="Q1961" t="str" cm="1">
        <f t="array" ref="Q1961">IF(SUMPRODUCT((TRIM(L1961:O1961)&lt;&gt;"-")*1)=0,
    "No Data",
    IF(COUNTIF(L1961:O1961,INDEX(_xlfn._xlws.FILTER(L1961:O1961,TRIM(L1961:O1961)&lt;&gt;"-"),1))=SUMPRODUCT((TRIM(L1961:O1961)&lt;&gt;"-")*1),
    "No Change",
    "Change"))</f>
        <v>No Change</v>
      </c>
      <c r="R1961" s="159"/>
      <c r="S1961" s="111"/>
    </row>
    <row r="1962" spans="1:19" x14ac:dyDescent="0.3">
      <c r="A1962" t="s">
        <v>606</v>
      </c>
      <c r="B1962" t="s">
        <v>1137</v>
      </c>
      <c r="C1962" s="160" t="str">
        <f>TRIM(CLEAN(TEXT(IFERROR(INDEX('Snakeden MR'!$B$4:$C$3028,MATCH($A1962,'Snakeden MR'!$C$4:$C$3028,0),1),"-"),"@")))</f>
        <v>-</v>
      </c>
      <c r="D1962" s="147" t="str">
        <f>TRIM(CLEAN(TEXT(IFERROR(INDEX('Snakeden MR'!$I$4:$J$3028,MATCH($A1962,'Snakeden MR'!$J$4:$J$3028,0),1),"-"),"@")))</f>
        <v>-</v>
      </c>
      <c r="E1962" s="147" t="str">
        <f>TRIM(CLEAN(TEXT(IFERROR(INDEX('Snakeden MR'!$P$4:$Q$3028,MATCH($A1962,'Snakeden MR'!$Q$4:$Q$3028,0),1),"-"),"@")))</f>
        <v>-</v>
      </c>
      <c r="F1962" s="147" t="str">
        <f>TRIM(CLEAN(TEXT(IFERROR(INDEX('Snakeden MR'!$W$4:$X$3028,MATCH($A1962,'Snakeden MR'!$X$4:$X$3028,0),1),"-"),"@")))</f>
        <v>-</v>
      </c>
      <c r="G1962" s="159" t="str">
        <f t="shared" si="60"/>
        <v>Not Found</v>
      </c>
      <c r="H1962" t="str" cm="1">
        <f t="array" ref="H1962">IF(SUMPRODUCT((TRIM(C1962:F1962)&lt;&gt;"-")*1)=0,
    "No Data",
    IF(COUNTIF(C1962:F1962,INDEX(_xlfn._xlws.FILTER(C1962:F1962,TRIM(C1962:F1962)&lt;&gt;"-"),1))=SUMPRODUCT((TRIM(C1962:F1962)&lt;&gt;"-")*1),
    "No Change",
    "Change"))</f>
        <v>No Data</v>
      </c>
      <c r="I1962" s="159"/>
      <c r="J1962"/>
      <c r="K1962" s="163"/>
      <c r="L1962" s="147" t="str">
        <f>TRIM(CLEAN(TEXT(IFERROR(INDEX('Glade MR'!$B$4:$C$3000,MATCH($A1962,'Glade MR'!$C$4:$C$3000,0),1),"-"),"@")))</f>
        <v>Pool 1</v>
      </c>
      <c r="M1962" s="147" t="str">
        <f>TRIM(CLEAN(TEXT(IFERROR(INDEX('Glade MR'!$I$4:$J$3000,MATCH($A1962,'Glade MR'!$J$4:$J$3000,0),1),"-"),"@")))</f>
        <v>Pool 1</v>
      </c>
      <c r="N1962" s="147" t="str">
        <f>TRIM(CLEAN(TEXT(IFERROR(INDEX('Glade MR'!$P$4:$Q$3000,MATCH($A1962,'Glade MR'!$Q$4:$Q$3000,0),1),"-"),"@")))</f>
        <v>-</v>
      </c>
      <c r="O1962" s="147" t="str">
        <f>TRIM(CLEAN(TEXT(IFERROR(INDEX('Glade MR'!$W$4:$X$3000,MATCH($A1962,'Glade MR'!$X$4:$X$3000,0),1),"-"),"@")))</f>
        <v>-</v>
      </c>
      <c r="P1962" s="159" t="str">
        <f t="shared" si="61"/>
        <v>Found</v>
      </c>
      <c r="Q1962" t="str" cm="1">
        <f t="array" ref="Q1962">IF(SUMPRODUCT((TRIM(L1962:O1962)&lt;&gt;"-")*1)=0,
    "No Data",
    IF(COUNTIF(L1962:O1962,INDEX(_xlfn._xlws.FILTER(L1962:O1962,TRIM(L1962:O1962)&lt;&gt;"-"),1))=SUMPRODUCT((TRIM(L1962:O1962)&lt;&gt;"-")*1),
    "No Change",
    "Change"))</f>
        <v>No Change</v>
      </c>
      <c r="R1962" s="159"/>
      <c r="S1962" s="111"/>
    </row>
    <row r="1963" spans="1:19" x14ac:dyDescent="0.3">
      <c r="A1963" t="s">
        <v>787</v>
      </c>
      <c r="B1963" t="s">
        <v>1137</v>
      </c>
      <c r="C1963" s="160" t="str">
        <f>TRIM(CLEAN(TEXT(IFERROR(INDEX('Snakeden MR'!$B$4:$C$3028,MATCH($A1963,'Snakeden MR'!$C$4:$C$3028,0),1),"-"),"@")))</f>
        <v>-</v>
      </c>
      <c r="D1963" s="147" t="str">
        <f>TRIM(CLEAN(TEXT(IFERROR(INDEX('Snakeden MR'!$I$4:$J$3028,MATCH($A1963,'Snakeden MR'!$J$4:$J$3028,0),1),"-"),"@")))</f>
        <v>-</v>
      </c>
      <c r="E1963" s="147" t="str">
        <f>TRIM(CLEAN(TEXT(IFERROR(INDEX('Snakeden MR'!$P$4:$Q$3028,MATCH($A1963,'Snakeden MR'!$Q$4:$Q$3028,0),1),"-"),"@")))</f>
        <v>-</v>
      </c>
      <c r="F1963" s="147" t="str">
        <f>TRIM(CLEAN(TEXT(IFERROR(INDEX('Snakeden MR'!$W$4:$X$3028,MATCH($A1963,'Snakeden MR'!$X$4:$X$3028,0),1),"-"),"@")))</f>
        <v>-</v>
      </c>
      <c r="G1963" s="159" t="str">
        <f t="shared" si="60"/>
        <v>Not Found</v>
      </c>
      <c r="H1963" t="str" cm="1">
        <f t="array" ref="H1963">IF(SUMPRODUCT((TRIM(C1963:F1963)&lt;&gt;"-")*1)=0,
    "No Data",
    IF(COUNTIF(C1963:F1963,INDEX(_xlfn._xlws.FILTER(C1963:F1963,TRIM(C1963:F1963)&lt;&gt;"-"),1))=SUMPRODUCT((TRIM(C1963:F1963)&lt;&gt;"-")*1),
    "No Change",
    "Change"))</f>
        <v>No Data</v>
      </c>
      <c r="I1963" s="159"/>
      <c r="J1963"/>
      <c r="K1963" s="163"/>
      <c r="L1963" s="147" t="str">
        <f>TRIM(CLEAN(TEXT(IFERROR(INDEX('Glade MR'!$B$4:$C$3000,MATCH($A1963,'Glade MR'!$C$4:$C$3000,0),1),"-"),"@")))</f>
        <v>Pool 4</v>
      </c>
      <c r="M1963" s="147" t="str">
        <f>TRIM(CLEAN(TEXT(IFERROR(INDEX('Glade MR'!$I$4:$J$3000,MATCH($A1963,'Glade MR'!$J$4:$J$3000,0),1),"-"),"@")))</f>
        <v>-</v>
      </c>
      <c r="N1963" s="147" t="str">
        <f>TRIM(CLEAN(TEXT(IFERROR(INDEX('Glade MR'!$P$4:$Q$3000,MATCH($A1963,'Glade MR'!$Q$4:$Q$3000,0),1),"-"),"@")))</f>
        <v>Pool 5</v>
      </c>
      <c r="O1963" s="147" t="str">
        <f>TRIM(CLEAN(TEXT(IFERROR(INDEX('Glade MR'!$W$4:$X$3000,MATCH($A1963,'Glade MR'!$X$4:$X$3000,0),1),"-"),"@")))</f>
        <v>-</v>
      </c>
      <c r="P1963" s="159" t="str">
        <f t="shared" si="61"/>
        <v>Found</v>
      </c>
      <c r="Q1963" t="str" cm="1">
        <f t="array" ref="Q1963">IF(SUMPRODUCT((TRIM(L1963:O1963)&lt;&gt;"-")*1)=0,
    "No Data",
    IF(COUNTIF(L1963:O1963,INDEX(_xlfn._xlws.FILTER(L1963:O1963,TRIM(L1963:O1963)&lt;&gt;"-"),1))=SUMPRODUCT((TRIM(L1963:O1963)&lt;&gt;"-")*1),
    "No Change",
    "Change"))</f>
        <v>Change</v>
      </c>
      <c r="R1963" s="159"/>
      <c r="S1963" s="111"/>
    </row>
    <row r="1964" spans="1:19" x14ac:dyDescent="0.3">
      <c r="A1964" t="s">
        <v>700</v>
      </c>
      <c r="B1964" t="s">
        <v>1137</v>
      </c>
      <c r="C1964" s="160" t="str">
        <f>TRIM(CLEAN(TEXT(IFERROR(INDEX('Snakeden MR'!$B$4:$C$3028,MATCH($A1964,'Snakeden MR'!$C$4:$C$3028,0),1),"-"),"@")))</f>
        <v>-</v>
      </c>
      <c r="D1964" s="147" t="str">
        <f>TRIM(CLEAN(TEXT(IFERROR(INDEX('Snakeden MR'!$I$4:$J$3028,MATCH($A1964,'Snakeden MR'!$J$4:$J$3028,0),1),"-"),"@")))</f>
        <v>-</v>
      </c>
      <c r="E1964" s="147" t="str">
        <f>TRIM(CLEAN(TEXT(IFERROR(INDEX('Snakeden MR'!$P$4:$Q$3028,MATCH($A1964,'Snakeden MR'!$Q$4:$Q$3028,0),1),"-"),"@")))</f>
        <v>-</v>
      </c>
      <c r="F1964" s="147" t="str">
        <f>TRIM(CLEAN(TEXT(IFERROR(INDEX('Snakeden MR'!$W$4:$X$3028,MATCH($A1964,'Snakeden MR'!$X$4:$X$3028,0),1),"-"),"@")))</f>
        <v>-</v>
      </c>
      <c r="G1964" s="159" t="str">
        <f t="shared" si="60"/>
        <v>Not Found</v>
      </c>
      <c r="H1964" t="str" cm="1">
        <f t="array" ref="H1964">IF(SUMPRODUCT((TRIM(C1964:F1964)&lt;&gt;"-")*1)=0,
    "No Data",
    IF(COUNTIF(C1964:F1964,INDEX(_xlfn._xlws.FILTER(C1964:F1964,TRIM(C1964:F1964)&lt;&gt;"-"),1))=SUMPRODUCT((TRIM(C1964:F1964)&lt;&gt;"-")*1),
    "No Change",
    "Change"))</f>
        <v>No Data</v>
      </c>
      <c r="I1964" s="159"/>
      <c r="J1964"/>
      <c r="K1964" s="163"/>
      <c r="L1964" s="147" t="str">
        <f>TRIM(CLEAN(TEXT(IFERROR(INDEX('Glade MR'!$B$4:$C$3000,MATCH($A1964,'Glade MR'!$C$4:$C$3000,0),1),"-"),"@")))</f>
        <v>-</v>
      </c>
      <c r="M1964" s="147" t="str">
        <f>TRIM(CLEAN(TEXT(IFERROR(INDEX('Glade MR'!$I$4:$J$3000,MATCH($A1964,'Glade MR'!$J$4:$J$3000,0),1),"-"),"@")))</f>
        <v>Pool 5</v>
      </c>
      <c r="N1964" s="147" t="str">
        <f>TRIM(CLEAN(TEXT(IFERROR(INDEX('Glade MR'!$P$4:$Q$3000,MATCH($A1964,'Glade MR'!$Q$4:$Q$3000,0),1),"-"),"@")))</f>
        <v>Pool 5</v>
      </c>
      <c r="O1964" s="147" t="str">
        <f>TRIM(CLEAN(TEXT(IFERROR(INDEX('Glade MR'!$W$4:$X$3000,MATCH($A1964,'Glade MR'!$X$4:$X$3000,0),1),"-"),"@")))</f>
        <v>-</v>
      </c>
      <c r="P1964" s="159" t="str">
        <f t="shared" si="61"/>
        <v>Found</v>
      </c>
      <c r="Q1964" t="str" cm="1">
        <f t="array" ref="Q1964">IF(SUMPRODUCT((TRIM(L1964:O1964)&lt;&gt;"-")*1)=0,
    "No Data",
    IF(COUNTIF(L1964:O1964,INDEX(_xlfn._xlws.FILTER(L1964:O1964,TRIM(L1964:O1964)&lt;&gt;"-"),1))=SUMPRODUCT((TRIM(L1964:O1964)&lt;&gt;"-")*1),
    "No Change",
    "Change"))</f>
        <v>No Change</v>
      </c>
      <c r="R1964" s="159"/>
      <c r="S1964" s="111"/>
    </row>
    <row r="1965" spans="1:19" x14ac:dyDescent="0.3">
      <c r="A1965" t="s">
        <v>998</v>
      </c>
      <c r="B1965" t="s">
        <v>1137</v>
      </c>
      <c r="C1965" s="160" t="str">
        <f>TRIM(CLEAN(TEXT(IFERROR(INDEX('Snakeden MR'!$B$4:$C$3028,MATCH($A1965,'Snakeden MR'!$C$4:$C$3028,0),1),"-"),"@")))</f>
        <v>-</v>
      </c>
      <c r="D1965" s="147" t="str">
        <f>TRIM(CLEAN(TEXT(IFERROR(INDEX('Snakeden MR'!$I$4:$J$3028,MATCH($A1965,'Snakeden MR'!$J$4:$J$3028,0),1),"-"),"@")))</f>
        <v>-</v>
      </c>
      <c r="E1965" s="147" t="str">
        <f>TRIM(CLEAN(TEXT(IFERROR(INDEX('Snakeden MR'!$P$4:$Q$3028,MATCH($A1965,'Snakeden MR'!$Q$4:$Q$3028,0),1),"-"),"@")))</f>
        <v>-</v>
      </c>
      <c r="F1965" s="147" t="str">
        <f>TRIM(CLEAN(TEXT(IFERROR(INDEX('Snakeden MR'!$W$4:$X$3028,MATCH($A1965,'Snakeden MR'!$X$4:$X$3028,0),1),"-"),"@")))</f>
        <v>-</v>
      </c>
      <c r="G1965" s="159" t="str">
        <f t="shared" si="60"/>
        <v>Not Found</v>
      </c>
      <c r="H1965" t="str" cm="1">
        <f t="array" ref="H1965">IF(SUMPRODUCT((TRIM(C1965:F1965)&lt;&gt;"-")*1)=0,
    "No Data",
    IF(COUNTIF(C1965:F1965,INDEX(_xlfn._xlws.FILTER(C1965:F1965,TRIM(C1965:F1965)&lt;&gt;"-"),1))=SUMPRODUCT((TRIM(C1965:F1965)&lt;&gt;"-")*1),
    "No Change",
    "Change"))</f>
        <v>No Data</v>
      </c>
      <c r="I1965" s="159"/>
      <c r="J1965"/>
      <c r="K1965" s="163"/>
      <c r="L1965" s="147" t="str">
        <f>TRIM(CLEAN(TEXT(IFERROR(INDEX('Glade MR'!$B$4:$C$3000,MATCH($A1965,'Glade MR'!$C$4:$C$3000,0),1),"-"),"@")))</f>
        <v>-</v>
      </c>
      <c r="M1965" s="147" t="str">
        <f>TRIM(CLEAN(TEXT(IFERROR(INDEX('Glade MR'!$I$4:$J$3000,MATCH($A1965,'Glade MR'!$J$4:$J$3000,0),1),"-"),"@")))</f>
        <v>Pool 11</v>
      </c>
      <c r="N1965" s="147" t="str">
        <f>TRIM(CLEAN(TEXT(IFERROR(INDEX('Glade MR'!$P$4:$Q$3000,MATCH($A1965,'Glade MR'!$Q$4:$Q$3000,0),1),"-"),"@")))</f>
        <v>-</v>
      </c>
      <c r="O1965" s="147" t="str">
        <f>TRIM(CLEAN(TEXT(IFERROR(INDEX('Glade MR'!$W$4:$X$3000,MATCH($A1965,'Glade MR'!$X$4:$X$3000,0),1),"-"),"@")))</f>
        <v>-</v>
      </c>
      <c r="P1965" s="159" t="str">
        <f t="shared" si="61"/>
        <v>Found</v>
      </c>
      <c r="Q1965" t="str" cm="1">
        <f t="array" ref="Q1965">IF(SUMPRODUCT((TRIM(L1965:O1965)&lt;&gt;"-")*1)=0,
    "No Data",
    IF(COUNTIF(L1965:O1965,INDEX(_xlfn._xlws.FILTER(L1965:O1965,TRIM(L1965:O1965)&lt;&gt;"-"),1))=SUMPRODUCT((TRIM(L1965:O1965)&lt;&gt;"-")*1),
    "No Change",
    "Change"))</f>
        <v>No Change</v>
      </c>
      <c r="R1965" s="159"/>
      <c r="S1965" s="111"/>
    </row>
    <row r="1966" spans="1:19" x14ac:dyDescent="0.3">
      <c r="A1966" t="s">
        <v>2494</v>
      </c>
      <c r="B1966" t="s">
        <v>1137</v>
      </c>
      <c r="C1966" s="160" t="str">
        <f>TRIM(CLEAN(TEXT(IFERROR(INDEX('Snakeden MR'!$B$4:$C$3028,MATCH($A1966,'Snakeden MR'!$C$4:$C$3028,0),1),"-"),"@")))</f>
        <v>-</v>
      </c>
      <c r="D1966" s="147" t="str">
        <f>TRIM(CLEAN(TEXT(IFERROR(INDEX('Snakeden MR'!$I$4:$J$3028,MATCH($A1966,'Snakeden MR'!$J$4:$J$3028,0),1),"-"),"@")))</f>
        <v>-</v>
      </c>
      <c r="E1966" s="147" t="str">
        <f>TRIM(CLEAN(TEXT(IFERROR(INDEX('Snakeden MR'!$P$4:$Q$3028,MATCH($A1966,'Snakeden MR'!$Q$4:$Q$3028,0),1),"-"),"@")))</f>
        <v>-</v>
      </c>
      <c r="F1966" s="147" t="str">
        <f>TRIM(CLEAN(TEXT(IFERROR(INDEX('Snakeden MR'!$W$4:$X$3028,MATCH($A1966,'Snakeden MR'!$X$4:$X$3028,0),1),"-"),"@")))</f>
        <v>-</v>
      </c>
      <c r="G1966" s="159" t="str">
        <f t="shared" si="60"/>
        <v>Not Found</v>
      </c>
      <c r="H1966" t="str" cm="1">
        <f t="array" ref="H1966">IF(SUMPRODUCT((TRIM(C1966:F1966)&lt;&gt;"-")*1)=0,
    "No Data",
    IF(COUNTIF(C1966:F1966,INDEX(_xlfn._xlws.FILTER(C1966:F1966,TRIM(C1966:F1966)&lt;&gt;"-"),1))=SUMPRODUCT((TRIM(C1966:F1966)&lt;&gt;"-")*1),
    "No Change",
    "Change"))</f>
        <v>No Data</v>
      </c>
      <c r="I1966" s="159"/>
      <c r="J1966"/>
      <c r="K1966" s="163"/>
      <c r="L1966" s="147" t="str">
        <f>TRIM(CLEAN(TEXT(IFERROR(INDEX('Glade MR'!$B$4:$C$3000,MATCH($A1966,'Glade MR'!$C$4:$C$3000,0),1),"-"),"@")))</f>
        <v>-</v>
      </c>
      <c r="M1966" s="147" t="str">
        <f>TRIM(CLEAN(TEXT(IFERROR(INDEX('Glade MR'!$I$4:$J$3000,MATCH($A1966,'Glade MR'!$J$4:$J$3000,0),1),"-"),"@")))</f>
        <v>-</v>
      </c>
      <c r="N1966" s="147" t="str">
        <f>TRIM(CLEAN(TEXT(IFERROR(INDEX('Glade MR'!$P$4:$Q$3000,MATCH($A1966,'Glade MR'!$Q$4:$Q$3000,0),1),"-"),"@")))</f>
        <v>-</v>
      </c>
      <c r="O1966" s="147" t="str">
        <f>TRIM(CLEAN(TEXT(IFERROR(INDEX('Glade MR'!$W$4:$X$3000,MATCH($A1966,'Glade MR'!$X$4:$X$3000,0),1),"-"),"@")))</f>
        <v>-</v>
      </c>
      <c r="P1966" s="159" t="str">
        <f t="shared" si="61"/>
        <v>Not Found</v>
      </c>
      <c r="Q1966" t="str" cm="1">
        <f t="array" ref="Q1966">IF(SUMPRODUCT((TRIM(L1966:O1966)&lt;&gt;"-")*1)=0,
    "No Data",
    IF(COUNTIF(L1966:O1966,INDEX(_xlfn._xlws.FILTER(L1966:O1966,TRIM(L1966:O1966)&lt;&gt;"-"),1))=SUMPRODUCT((TRIM(L1966:O1966)&lt;&gt;"-")*1),
    "No Change",
    "Change"))</f>
        <v>No Data</v>
      </c>
      <c r="R1966" s="159"/>
      <c r="S1966" s="111"/>
    </row>
    <row r="1967" spans="1:19" x14ac:dyDescent="0.3">
      <c r="A1967" t="s">
        <v>444</v>
      </c>
      <c r="B1967" t="s">
        <v>1137</v>
      </c>
      <c r="C1967" s="160" t="str">
        <f>TRIM(CLEAN(TEXT(IFERROR(INDEX('Snakeden MR'!$B$4:$C$3028,MATCH($A1967,'Snakeden MR'!$C$4:$C$3028,0),1),"-"),"@")))</f>
        <v>-</v>
      </c>
      <c r="D1967" s="147" t="str">
        <f>TRIM(CLEAN(TEXT(IFERROR(INDEX('Snakeden MR'!$I$4:$J$3028,MATCH($A1967,'Snakeden MR'!$J$4:$J$3028,0),1),"-"),"@")))</f>
        <v>-</v>
      </c>
      <c r="E1967" s="147" t="str">
        <f>TRIM(CLEAN(TEXT(IFERROR(INDEX('Snakeden MR'!$P$4:$Q$3028,MATCH($A1967,'Snakeden MR'!$Q$4:$Q$3028,0),1),"-"),"@")))</f>
        <v>-</v>
      </c>
      <c r="F1967" s="147" t="str">
        <f>TRIM(CLEAN(TEXT(IFERROR(INDEX('Snakeden MR'!$W$4:$X$3028,MATCH($A1967,'Snakeden MR'!$X$4:$X$3028,0),1),"-"),"@")))</f>
        <v>-</v>
      </c>
      <c r="G1967" s="159" t="str">
        <f t="shared" si="60"/>
        <v>Not Found</v>
      </c>
      <c r="H1967" t="str" cm="1">
        <f t="array" ref="H1967">IF(SUMPRODUCT((TRIM(C1967:F1967)&lt;&gt;"-")*1)=0,
    "No Data",
    IF(COUNTIF(C1967:F1967,INDEX(_xlfn._xlws.FILTER(C1967:F1967,TRIM(C1967:F1967)&lt;&gt;"-"),1))=SUMPRODUCT((TRIM(C1967:F1967)&lt;&gt;"-")*1),
    "No Change",
    "Change"))</f>
        <v>No Data</v>
      </c>
      <c r="I1967" s="159"/>
      <c r="J1967"/>
      <c r="K1967" s="163"/>
      <c r="L1967" s="147" t="str">
        <f>TRIM(CLEAN(TEXT(IFERROR(INDEX('Glade MR'!$B$4:$C$3000,MATCH($A1967,'Glade MR'!$C$4:$C$3000,0),1),"-"),"@")))</f>
        <v>pool 10</v>
      </c>
      <c r="M1967" s="147" t="str">
        <f>TRIM(CLEAN(TEXT(IFERROR(INDEX('Glade MR'!$I$4:$J$3000,MATCH($A1967,'Glade MR'!$J$4:$J$3000,0),1),"-"),"@")))</f>
        <v>-</v>
      </c>
      <c r="N1967" s="147" t="str">
        <f>TRIM(CLEAN(TEXT(IFERROR(INDEX('Glade MR'!$P$4:$Q$3000,MATCH($A1967,'Glade MR'!$Q$4:$Q$3000,0),1),"-"),"@")))</f>
        <v>-</v>
      </c>
      <c r="O1967" s="147" t="str">
        <f>TRIM(CLEAN(TEXT(IFERROR(INDEX('Glade MR'!$W$4:$X$3000,MATCH($A1967,'Glade MR'!$X$4:$X$3000,0),1),"-"),"@")))</f>
        <v>-</v>
      </c>
      <c r="P1967" s="159" t="str">
        <f t="shared" si="61"/>
        <v>Found</v>
      </c>
      <c r="Q1967" t="str" cm="1">
        <f t="array" ref="Q1967">IF(SUMPRODUCT((TRIM(L1967:O1967)&lt;&gt;"-")*1)=0,
    "No Data",
    IF(COUNTIF(L1967:O1967,INDEX(_xlfn._xlws.FILTER(L1967:O1967,TRIM(L1967:O1967)&lt;&gt;"-"),1))=SUMPRODUCT((TRIM(L1967:O1967)&lt;&gt;"-")*1),
    "No Change",
    "Change"))</f>
        <v>No Change</v>
      </c>
      <c r="R1967" s="159"/>
      <c r="S1967" s="111"/>
    </row>
    <row r="1968" spans="1:19" x14ac:dyDescent="0.3">
      <c r="A1968" t="s">
        <v>588</v>
      </c>
      <c r="B1968" t="s">
        <v>1137</v>
      </c>
      <c r="C1968" s="160" t="str">
        <f>TRIM(CLEAN(TEXT(IFERROR(INDEX('Snakeden MR'!$B$4:$C$3028,MATCH($A1968,'Snakeden MR'!$C$4:$C$3028,0),1),"-"),"@")))</f>
        <v>-</v>
      </c>
      <c r="D1968" s="147" t="str">
        <f>TRIM(CLEAN(TEXT(IFERROR(INDEX('Snakeden MR'!$I$4:$J$3028,MATCH($A1968,'Snakeden MR'!$J$4:$J$3028,0),1),"-"),"@")))</f>
        <v>-</v>
      </c>
      <c r="E1968" s="147" t="str">
        <f>TRIM(CLEAN(TEXT(IFERROR(INDEX('Snakeden MR'!$P$4:$Q$3028,MATCH($A1968,'Snakeden MR'!$Q$4:$Q$3028,0),1),"-"),"@")))</f>
        <v>-</v>
      </c>
      <c r="F1968" s="147" t="str">
        <f>TRIM(CLEAN(TEXT(IFERROR(INDEX('Snakeden MR'!$W$4:$X$3028,MATCH($A1968,'Snakeden MR'!$X$4:$X$3028,0),1),"-"),"@")))</f>
        <v>-</v>
      </c>
      <c r="G1968" s="159" t="str">
        <f t="shared" si="60"/>
        <v>Not Found</v>
      </c>
      <c r="H1968" t="str" cm="1">
        <f t="array" ref="H1968">IF(SUMPRODUCT((TRIM(C1968:F1968)&lt;&gt;"-")*1)=0,
    "No Data",
    IF(COUNTIF(C1968:F1968,INDEX(_xlfn._xlws.FILTER(C1968:F1968,TRIM(C1968:F1968)&lt;&gt;"-"),1))=SUMPRODUCT((TRIM(C1968:F1968)&lt;&gt;"-")*1),
    "No Change",
    "Change"))</f>
        <v>No Data</v>
      </c>
      <c r="I1968" s="159"/>
      <c r="J1968"/>
      <c r="K1968" s="163"/>
      <c r="L1968" s="147" t="str">
        <f>TRIM(CLEAN(TEXT(IFERROR(INDEX('Glade MR'!$B$4:$C$3000,MATCH($A1968,'Glade MR'!$C$4:$C$3000,0),1),"-"),"@")))</f>
        <v>Pool 5</v>
      </c>
      <c r="M1968" s="147" t="str">
        <f>TRIM(CLEAN(TEXT(IFERROR(INDEX('Glade MR'!$I$4:$J$3000,MATCH($A1968,'Glade MR'!$J$4:$J$3000,0),1),"-"),"@")))</f>
        <v>-</v>
      </c>
      <c r="N1968" s="147" t="str">
        <f>TRIM(CLEAN(TEXT(IFERROR(INDEX('Glade MR'!$P$4:$Q$3000,MATCH($A1968,'Glade MR'!$Q$4:$Q$3000,0),1),"-"),"@")))</f>
        <v>-</v>
      </c>
      <c r="O1968" s="147" t="str">
        <f>TRIM(CLEAN(TEXT(IFERROR(INDEX('Glade MR'!$W$4:$X$3000,MATCH($A1968,'Glade MR'!$X$4:$X$3000,0),1),"-"),"@")))</f>
        <v>-</v>
      </c>
      <c r="P1968" s="159" t="str">
        <f t="shared" si="61"/>
        <v>Found</v>
      </c>
      <c r="Q1968" t="str" cm="1">
        <f t="array" ref="Q1968">IF(SUMPRODUCT((TRIM(L1968:O1968)&lt;&gt;"-")*1)=0,
    "No Data",
    IF(COUNTIF(L1968:O1968,INDEX(_xlfn._xlws.FILTER(L1968:O1968,TRIM(L1968:O1968)&lt;&gt;"-"),1))=SUMPRODUCT((TRIM(L1968:O1968)&lt;&gt;"-")*1),
    "No Change",
    "Change"))</f>
        <v>No Change</v>
      </c>
      <c r="R1968" s="159"/>
      <c r="S1968" s="111"/>
    </row>
    <row r="1969" spans="1:19" x14ac:dyDescent="0.3">
      <c r="A1969" t="s">
        <v>369</v>
      </c>
      <c r="B1969" t="s">
        <v>1137</v>
      </c>
      <c r="C1969" s="160" t="str">
        <f>TRIM(CLEAN(TEXT(IFERROR(INDEX('Snakeden MR'!$B$4:$C$3028,MATCH($A1969,'Snakeden MR'!$C$4:$C$3028,0),1),"-"),"@")))</f>
        <v>-</v>
      </c>
      <c r="D1969" s="147" t="str">
        <f>TRIM(CLEAN(TEXT(IFERROR(INDEX('Snakeden MR'!$I$4:$J$3028,MATCH($A1969,'Snakeden MR'!$J$4:$J$3028,0),1),"-"),"@")))</f>
        <v>-</v>
      </c>
      <c r="E1969" s="147" t="str">
        <f>TRIM(CLEAN(TEXT(IFERROR(INDEX('Snakeden MR'!$P$4:$Q$3028,MATCH($A1969,'Snakeden MR'!$Q$4:$Q$3028,0),1),"-"),"@")))</f>
        <v>-</v>
      </c>
      <c r="F1969" s="147" t="str">
        <f>TRIM(CLEAN(TEXT(IFERROR(INDEX('Snakeden MR'!$W$4:$X$3028,MATCH($A1969,'Snakeden MR'!$X$4:$X$3028,0),1),"-"),"@")))</f>
        <v>-</v>
      </c>
      <c r="G1969" s="159" t="str">
        <f t="shared" si="60"/>
        <v>Not Found</v>
      </c>
      <c r="H1969" t="str" cm="1">
        <f t="array" ref="H1969">IF(SUMPRODUCT((TRIM(C1969:F1969)&lt;&gt;"-")*1)=0,
    "No Data",
    IF(COUNTIF(C1969:F1969,INDEX(_xlfn._xlws.FILTER(C1969:F1969,TRIM(C1969:F1969)&lt;&gt;"-"),1))=SUMPRODUCT((TRIM(C1969:F1969)&lt;&gt;"-")*1),
    "No Change",
    "Change"))</f>
        <v>No Data</v>
      </c>
      <c r="I1969" s="159"/>
      <c r="J1969"/>
      <c r="K1969" s="163"/>
      <c r="L1969" s="147" t="str">
        <f>TRIM(CLEAN(TEXT(IFERROR(INDEX('Glade MR'!$B$4:$C$3000,MATCH($A1969,'Glade MR'!$C$4:$C$3000,0),1),"-"),"@")))</f>
        <v>Pool 11</v>
      </c>
      <c r="M1969" s="147" t="str">
        <f>TRIM(CLEAN(TEXT(IFERROR(INDEX('Glade MR'!$I$4:$J$3000,MATCH($A1969,'Glade MR'!$J$4:$J$3000,0),1),"-"),"@")))</f>
        <v>Pool 11</v>
      </c>
      <c r="N1969" s="147" t="str">
        <f>TRIM(CLEAN(TEXT(IFERROR(INDEX('Glade MR'!$P$4:$Q$3000,MATCH($A1969,'Glade MR'!$Q$4:$Q$3000,0),1),"-"),"@")))</f>
        <v>-</v>
      </c>
      <c r="O1969" s="147" t="str">
        <f>TRIM(CLEAN(TEXT(IFERROR(INDEX('Glade MR'!$W$4:$X$3000,MATCH($A1969,'Glade MR'!$X$4:$X$3000,0),1),"-"),"@")))</f>
        <v>-</v>
      </c>
      <c r="P1969" s="159" t="str">
        <f t="shared" si="61"/>
        <v>Found</v>
      </c>
      <c r="Q1969" t="str" cm="1">
        <f t="array" ref="Q1969">IF(SUMPRODUCT((TRIM(L1969:O1969)&lt;&gt;"-")*1)=0,
    "No Data",
    IF(COUNTIF(L1969:O1969,INDEX(_xlfn._xlws.FILTER(L1969:O1969,TRIM(L1969:O1969)&lt;&gt;"-"),1))=SUMPRODUCT((TRIM(L1969:O1969)&lt;&gt;"-")*1),
    "No Change",
    "Change"))</f>
        <v>No Change</v>
      </c>
      <c r="R1969" s="159"/>
      <c r="S1969" s="111"/>
    </row>
    <row r="1970" spans="1:19" x14ac:dyDescent="0.3">
      <c r="A1970" t="s">
        <v>2495</v>
      </c>
      <c r="B1970" t="s">
        <v>1137</v>
      </c>
      <c r="C1970" s="160" t="str">
        <f>TRIM(CLEAN(TEXT(IFERROR(INDEX('Snakeden MR'!$B$4:$C$3028,MATCH($A1970,'Snakeden MR'!$C$4:$C$3028,0),1),"-"),"@")))</f>
        <v>-</v>
      </c>
      <c r="D1970" s="147" t="str">
        <f>TRIM(CLEAN(TEXT(IFERROR(INDEX('Snakeden MR'!$I$4:$J$3028,MATCH($A1970,'Snakeden MR'!$J$4:$J$3028,0),1),"-"),"@")))</f>
        <v>-</v>
      </c>
      <c r="E1970" s="147" t="str">
        <f>TRIM(CLEAN(TEXT(IFERROR(INDEX('Snakeden MR'!$P$4:$Q$3028,MATCH($A1970,'Snakeden MR'!$Q$4:$Q$3028,0),1),"-"),"@")))</f>
        <v>-</v>
      </c>
      <c r="F1970" s="147" t="str">
        <f>TRIM(CLEAN(TEXT(IFERROR(INDEX('Snakeden MR'!$W$4:$X$3028,MATCH($A1970,'Snakeden MR'!$X$4:$X$3028,0),1),"-"),"@")))</f>
        <v>-</v>
      </c>
      <c r="G1970" s="159" t="str">
        <f t="shared" si="60"/>
        <v>Not Found</v>
      </c>
      <c r="H1970" t="str" cm="1">
        <f t="array" ref="H1970">IF(SUMPRODUCT((TRIM(C1970:F1970)&lt;&gt;"-")*1)=0,
    "No Data",
    IF(COUNTIF(C1970:F1970,INDEX(_xlfn._xlws.FILTER(C1970:F1970,TRIM(C1970:F1970)&lt;&gt;"-"),1))=SUMPRODUCT((TRIM(C1970:F1970)&lt;&gt;"-")*1),
    "No Change",
    "Change"))</f>
        <v>No Data</v>
      </c>
      <c r="I1970" s="159"/>
      <c r="J1970"/>
      <c r="K1970" s="163"/>
      <c r="L1970" s="147" t="str">
        <f>TRIM(CLEAN(TEXT(IFERROR(INDEX('Glade MR'!$B$4:$C$3000,MATCH($A1970,'Glade MR'!$C$4:$C$3000,0),1),"-"),"@")))</f>
        <v>-</v>
      </c>
      <c r="M1970" s="147" t="str">
        <f>TRIM(CLEAN(TEXT(IFERROR(INDEX('Glade MR'!$I$4:$J$3000,MATCH($A1970,'Glade MR'!$J$4:$J$3000,0),1),"-"),"@")))</f>
        <v>-</v>
      </c>
      <c r="N1970" s="147" t="str">
        <f>TRIM(CLEAN(TEXT(IFERROR(INDEX('Glade MR'!$P$4:$Q$3000,MATCH($A1970,'Glade MR'!$Q$4:$Q$3000,0),1),"-"),"@")))</f>
        <v>-</v>
      </c>
      <c r="O1970" s="147" t="str">
        <f>TRIM(CLEAN(TEXT(IFERROR(INDEX('Glade MR'!$W$4:$X$3000,MATCH($A1970,'Glade MR'!$X$4:$X$3000,0),1),"-"),"@")))</f>
        <v>-</v>
      </c>
      <c r="P1970" s="159" t="str">
        <f t="shared" si="61"/>
        <v>Not Found</v>
      </c>
      <c r="Q1970" t="str" cm="1">
        <f t="array" ref="Q1970">IF(SUMPRODUCT((TRIM(L1970:O1970)&lt;&gt;"-")*1)=0,
    "No Data",
    IF(COUNTIF(L1970:O1970,INDEX(_xlfn._xlws.FILTER(L1970:O1970,TRIM(L1970:O1970)&lt;&gt;"-"),1))=SUMPRODUCT((TRIM(L1970:O1970)&lt;&gt;"-")*1),
    "No Change",
    "Change"))</f>
        <v>No Data</v>
      </c>
      <c r="R1970" s="159"/>
      <c r="S1970" s="111"/>
    </row>
    <row r="1971" spans="1:19" x14ac:dyDescent="0.3">
      <c r="A1971" t="s">
        <v>2496</v>
      </c>
      <c r="B1971" t="s">
        <v>1137</v>
      </c>
      <c r="C1971" s="160" t="str">
        <f>TRIM(CLEAN(TEXT(IFERROR(INDEX('Snakeden MR'!$B$4:$C$3028,MATCH($A1971,'Snakeden MR'!$C$4:$C$3028,0),1),"-"),"@")))</f>
        <v>-</v>
      </c>
      <c r="D1971" s="147" t="str">
        <f>TRIM(CLEAN(TEXT(IFERROR(INDEX('Snakeden MR'!$I$4:$J$3028,MATCH($A1971,'Snakeden MR'!$J$4:$J$3028,0),1),"-"),"@")))</f>
        <v>-</v>
      </c>
      <c r="E1971" s="147" t="str">
        <f>TRIM(CLEAN(TEXT(IFERROR(INDEX('Snakeden MR'!$P$4:$Q$3028,MATCH($A1971,'Snakeden MR'!$Q$4:$Q$3028,0),1),"-"),"@")))</f>
        <v>-</v>
      </c>
      <c r="F1971" s="147" t="str">
        <f>TRIM(CLEAN(TEXT(IFERROR(INDEX('Snakeden MR'!$W$4:$X$3028,MATCH($A1971,'Snakeden MR'!$X$4:$X$3028,0),1),"-"),"@")))</f>
        <v>-</v>
      </c>
      <c r="G1971" s="159" t="str">
        <f t="shared" si="60"/>
        <v>Not Found</v>
      </c>
      <c r="H1971" t="str" cm="1">
        <f t="array" ref="H1971">IF(SUMPRODUCT((TRIM(C1971:F1971)&lt;&gt;"-")*1)=0,
    "No Data",
    IF(COUNTIF(C1971:F1971,INDEX(_xlfn._xlws.FILTER(C1971:F1971,TRIM(C1971:F1971)&lt;&gt;"-"),1))=SUMPRODUCT((TRIM(C1971:F1971)&lt;&gt;"-")*1),
    "No Change",
    "Change"))</f>
        <v>No Data</v>
      </c>
      <c r="I1971" s="159"/>
      <c r="J1971"/>
      <c r="K1971" s="163"/>
      <c r="L1971" s="147" t="str">
        <f>TRIM(CLEAN(TEXT(IFERROR(INDEX('Glade MR'!$B$4:$C$3000,MATCH($A1971,'Glade MR'!$C$4:$C$3000,0),1),"-"),"@")))</f>
        <v>-</v>
      </c>
      <c r="M1971" s="147" t="str">
        <f>TRIM(CLEAN(TEXT(IFERROR(INDEX('Glade MR'!$I$4:$J$3000,MATCH($A1971,'Glade MR'!$J$4:$J$3000,0),1),"-"),"@")))</f>
        <v>-</v>
      </c>
      <c r="N1971" s="147" t="str">
        <f>TRIM(CLEAN(TEXT(IFERROR(INDEX('Glade MR'!$P$4:$Q$3000,MATCH($A1971,'Glade MR'!$Q$4:$Q$3000,0),1),"-"),"@")))</f>
        <v>-</v>
      </c>
      <c r="O1971" s="147" t="str">
        <f>TRIM(CLEAN(TEXT(IFERROR(INDEX('Glade MR'!$W$4:$X$3000,MATCH($A1971,'Glade MR'!$X$4:$X$3000,0),1),"-"),"@")))</f>
        <v>-</v>
      </c>
      <c r="P1971" s="159" t="str">
        <f t="shared" si="61"/>
        <v>Not Found</v>
      </c>
      <c r="Q1971" t="str" cm="1">
        <f t="array" ref="Q1971">IF(SUMPRODUCT((TRIM(L1971:O1971)&lt;&gt;"-")*1)=0,
    "No Data",
    IF(COUNTIF(L1971:O1971,INDEX(_xlfn._xlws.FILTER(L1971:O1971,TRIM(L1971:O1971)&lt;&gt;"-"),1))=SUMPRODUCT((TRIM(L1971:O1971)&lt;&gt;"-")*1),
    "No Change",
    "Change"))</f>
        <v>No Data</v>
      </c>
      <c r="R1971" s="159"/>
      <c r="S1971" s="111"/>
    </row>
    <row r="1972" spans="1:19" x14ac:dyDescent="0.3">
      <c r="A1972" t="s">
        <v>2497</v>
      </c>
      <c r="B1972" t="s">
        <v>1137</v>
      </c>
      <c r="C1972" s="160" t="str">
        <f>TRIM(CLEAN(TEXT(IFERROR(INDEX('Snakeden MR'!$B$4:$C$3028,MATCH($A1972,'Snakeden MR'!$C$4:$C$3028,0),1),"-"),"@")))</f>
        <v>-</v>
      </c>
      <c r="D1972" s="147" t="str">
        <f>TRIM(CLEAN(TEXT(IFERROR(INDEX('Snakeden MR'!$I$4:$J$3028,MATCH($A1972,'Snakeden MR'!$J$4:$J$3028,0),1),"-"),"@")))</f>
        <v>-</v>
      </c>
      <c r="E1972" s="147" t="str">
        <f>TRIM(CLEAN(TEXT(IFERROR(INDEX('Snakeden MR'!$P$4:$Q$3028,MATCH($A1972,'Snakeden MR'!$Q$4:$Q$3028,0),1),"-"),"@")))</f>
        <v>-</v>
      </c>
      <c r="F1972" s="147" t="str">
        <f>TRIM(CLEAN(TEXT(IFERROR(INDEX('Snakeden MR'!$W$4:$X$3028,MATCH($A1972,'Snakeden MR'!$X$4:$X$3028,0),1),"-"),"@")))</f>
        <v>-</v>
      </c>
      <c r="G1972" s="159" t="str">
        <f t="shared" si="60"/>
        <v>Not Found</v>
      </c>
      <c r="H1972" t="str" cm="1">
        <f t="array" ref="H1972">IF(SUMPRODUCT((TRIM(C1972:F1972)&lt;&gt;"-")*1)=0,
    "No Data",
    IF(COUNTIF(C1972:F1972,INDEX(_xlfn._xlws.FILTER(C1972:F1972,TRIM(C1972:F1972)&lt;&gt;"-"),1))=SUMPRODUCT((TRIM(C1972:F1972)&lt;&gt;"-")*1),
    "No Change",
    "Change"))</f>
        <v>No Data</v>
      </c>
      <c r="I1972" s="159"/>
      <c r="J1972"/>
      <c r="K1972" s="163"/>
      <c r="L1972" s="147" t="str">
        <f>TRIM(CLEAN(TEXT(IFERROR(INDEX('Glade MR'!$B$4:$C$3000,MATCH($A1972,'Glade MR'!$C$4:$C$3000,0),1),"-"),"@")))</f>
        <v>-</v>
      </c>
      <c r="M1972" s="147" t="str">
        <f>TRIM(CLEAN(TEXT(IFERROR(INDEX('Glade MR'!$I$4:$J$3000,MATCH($A1972,'Glade MR'!$J$4:$J$3000,0),1),"-"),"@")))</f>
        <v>-</v>
      </c>
      <c r="N1972" s="147" t="str">
        <f>TRIM(CLEAN(TEXT(IFERROR(INDEX('Glade MR'!$P$4:$Q$3000,MATCH($A1972,'Glade MR'!$Q$4:$Q$3000,0),1),"-"),"@")))</f>
        <v>-</v>
      </c>
      <c r="O1972" s="147" t="str">
        <f>TRIM(CLEAN(TEXT(IFERROR(INDEX('Glade MR'!$W$4:$X$3000,MATCH($A1972,'Glade MR'!$X$4:$X$3000,0),1),"-"),"@")))</f>
        <v>-</v>
      </c>
      <c r="P1972" s="159" t="str">
        <f t="shared" si="61"/>
        <v>Not Found</v>
      </c>
      <c r="Q1972" t="str" cm="1">
        <f t="array" ref="Q1972">IF(SUMPRODUCT((TRIM(L1972:O1972)&lt;&gt;"-")*1)=0,
    "No Data",
    IF(COUNTIF(L1972:O1972,INDEX(_xlfn._xlws.FILTER(L1972:O1972,TRIM(L1972:O1972)&lt;&gt;"-"),1))=SUMPRODUCT((TRIM(L1972:O1972)&lt;&gt;"-")*1),
    "No Change",
    "Change"))</f>
        <v>No Data</v>
      </c>
      <c r="R1972" s="159"/>
      <c r="S1972" s="111"/>
    </row>
    <row r="1973" spans="1:19" x14ac:dyDescent="0.3">
      <c r="A1973" t="s">
        <v>353</v>
      </c>
      <c r="B1973" t="s">
        <v>1137</v>
      </c>
      <c r="C1973" s="160" t="str">
        <f>TRIM(CLEAN(TEXT(IFERROR(INDEX('Snakeden MR'!$B$4:$C$3028,MATCH($A1973,'Snakeden MR'!$C$4:$C$3028,0),1),"-"),"@")))</f>
        <v>-</v>
      </c>
      <c r="D1973" s="147" t="str">
        <f>TRIM(CLEAN(TEXT(IFERROR(INDEX('Snakeden MR'!$I$4:$J$3028,MATCH($A1973,'Snakeden MR'!$J$4:$J$3028,0),1),"-"),"@")))</f>
        <v>-</v>
      </c>
      <c r="E1973" s="147" t="str">
        <f>TRIM(CLEAN(TEXT(IFERROR(INDEX('Snakeden MR'!$P$4:$Q$3028,MATCH($A1973,'Snakeden MR'!$Q$4:$Q$3028,0),1),"-"),"@")))</f>
        <v>-</v>
      </c>
      <c r="F1973" s="147" t="str">
        <f>TRIM(CLEAN(TEXT(IFERROR(INDEX('Snakeden MR'!$W$4:$X$3028,MATCH($A1973,'Snakeden MR'!$X$4:$X$3028,0),1),"-"),"@")))</f>
        <v>-</v>
      </c>
      <c r="G1973" s="159" t="str">
        <f t="shared" si="60"/>
        <v>Not Found</v>
      </c>
      <c r="H1973" t="str" cm="1">
        <f t="array" ref="H1973">IF(SUMPRODUCT((TRIM(C1973:F1973)&lt;&gt;"-")*1)=0,
    "No Data",
    IF(COUNTIF(C1973:F1973,INDEX(_xlfn._xlws.FILTER(C1973:F1973,TRIM(C1973:F1973)&lt;&gt;"-"),1))=SUMPRODUCT((TRIM(C1973:F1973)&lt;&gt;"-")*1),
    "No Change",
    "Change"))</f>
        <v>No Data</v>
      </c>
      <c r="I1973" s="159"/>
      <c r="J1973"/>
      <c r="K1973" s="163"/>
      <c r="L1973" s="147" t="str">
        <f>TRIM(CLEAN(TEXT(IFERROR(INDEX('Glade MR'!$B$4:$C$3000,MATCH($A1973,'Glade MR'!$C$4:$C$3000,0),1),"-"),"@")))</f>
        <v>-</v>
      </c>
      <c r="M1973" s="147" t="str">
        <f>TRIM(CLEAN(TEXT(IFERROR(INDEX('Glade MR'!$I$4:$J$3000,MATCH($A1973,'Glade MR'!$J$4:$J$3000,0),1),"-"),"@")))</f>
        <v>-</v>
      </c>
      <c r="N1973" s="147" t="str">
        <f>TRIM(CLEAN(TEXT(IFERROR(INDEX('Glade MR'!$P$4:$Q$3000,MATCH($A1973,'Glade MR'!$Q$4:$Q$3000,0),1),"-"),"@")))</f>
        <v>Pool 11</v>
      </c>
      <c r="O1973" s="147" t="str">
        <f>TRIM(CLEAN(TEXT(IFERROR(INDEX('Glade MR'!$W$4:$X$3000,MATCH($A1973,'Glade MR'!$X$4:$X$3000,0),1),"-"),"@")))</f>
        <v>-</v>
      </c>
      <c r="P1973" s="159" t="str">
        <f t="shared" si="61"/>
        <v>Found</v>
      </c>
      <c r="Q1973" t="str" cm="1">
        <f t="array" ref="Q1973">IF(SUMPRODUCT((TRIM(L1973:O1973)&lt;&gt;"-")*1)=0,
    "No Data",
    IF(COUNTIF(L1973:O1973,INDEX(_xlfn._xlws.FILTER(L1973:O1973,TRIM(L1973:O1973)&lt;&gt;"-"),1))=SUMPRODUCT((TRIM(L1973:O1973)&lt;&gt;"-")*1),
    "No Change",
    "Change"))</f>
        <v>No Change</v>
      </c>
      <c r="R1973" s="159"/>
      <c r="S1973" s="111"/>
    </row>
    <row r="1974" spans="1:19" x14ac:dyDescent="0.3">
      <c r="A1974" t="s">
        <v>697</v>
      </c>
      <c r="B1974" t="s">
        <v>1137</v>
      </c>
      <c r="C1974" s="160" t="str">
        <f>TRIM(CLEAN(TEXT(IFERROR(INDEX('Snakeden MR'!$B$4:$C$3028,MATCH($A1974,'Snakeden MR'!$C$4:$C$3028,0),1),"-"),"@")))</f>
        <v>-</v>
      </c>
      <c r="D1974" s="147" t="str">
        <f>TRIM(CLEAN(TEXT(IFERROR(INDEX('Snakeden MR'!$I$4:$J$3028,MATCH($A1974,'Snakeden MR'!$J$4:$J$3028,0),1),"-"),"@")))</f>
        <v>-</v>
      </c>
      <c r="E1974" s="147" t="str">
        <f>TRIM(CLEAN(TEXT(IFERROR(INDEX('Snakeden MR'!$P$4:$Q$3028,MATCH($A1974,'Snakeden MR'!$Q$4:$Q$3028,0),1),"-"),"@")))</f>
        <v>-</v>
      </c>
      <c r="F1974" s="147" t="str">
        <f>TRIM(CLEAN(TEXT(IFERROR(INDEX('Snakeden MR'!$W$4:$X$3028,MATCH($A1974,'Snakeden MR'!$X$4:$X$3028,0),1),"-"),"@")))</f>
        <v>-</v>
      </c>
      <c r="G1974" s="159" t="str">
        <f t="shared" si="60"/>
        <v>Not Found</v>
      </c>
      <c r="H1974" t="str" cm="1">
        <f t="array" ref="H1974">IF(SUMPRODUCT((TRIM(C1974:F1974)&lt;&gt;"-")*1)=0,
    "No Data",
    IF(COUNTIF(C1974:F1974,INDEX(_xlfn._xlws.FILTER(C1974:F1974,TRIM(C1974:F1974)&lt;&gt;"-"),1))=SUMPRODUCT((TRIM(C1974:F1974)&lt;&gt;"-")*1),
    "No Change",
    "Change"))</f>
        <v>No Data</v>
      </c>
      <c r="I1974" s="159"/>
      <c r="J1974"/>
      <c r="K1974" s="163"/>
      <c r="L1974" s="147" t="str">
        <f>TRIM(CLEAN(TEXT(IFERROR(INDEX('Glade MR'!$B$4:$C$3000,MATCH($A1974,'Glade MR'!$C$4:$C$3000,0),1),"-"),"@")))</f>
        <v>Pool 4</v>
      </c>
      <c r="M1974" s="147" t="str">
        <f>TRIM(CLEAN(TEXT(IFERROR(INDEX('Glade MR'!$I$4:$J$3000,MATCH($A1974,'Glade MR'!$J$4:$J$3000,0),1),"-"),"@")))</f>
        <v>Pool 5</v>
      </c>
      <c r="N1974" s="147" t="str">
        <f>TRIM(CLEAN(TEXT(IFERROR(INDEX('Glade MR'!$P$4:$Q$3000,MATCH($A1974,'Glade MR'!$Q$4:$Q$3000,0),1),"-"),"@")))</f>
        <v>Pool 5</v>
      </c>
      <c r="O1974" s="147" t="str">
        <f>TRIM(CLEAN(TEXT(IFERROR(INDEX('Glade MR'!$W$4:$X$3000,MATCH($A1974,'Glade MR'!$X$4:$X$3000,0),1),"-"),"@")))</f>
        <v>Pool 5</v>
      </c>
      <c r="P1974" s="159" t="str">
        <f t="shared" si="61"/>
        <v>Found</v>
      </c>
      <c r="Q1974" t="str" cm="1">
        <f t="array" ref="Q1974">IF(SUMPRODUCT((TRIM(L1974:O1974)&lt;&gt;"-")*1)=0,
    "No Data",
    IF(COUNTIF(L1974:O1974,INDEX(_xlfn._xlws.FILTER(L1974:O1974,TRIM(L1974:O1974)&lt;&gt;"-"),1))=SUMPRODUCT((TRIM(L1974:O1974)&lt;&gt;"-")*1),
    "No Change",
    "Change"))</f>
        <v>Change</v>
      </c>
      <c r="R1974" s="159"/>
      <c r="S1974" s="111"/>
    </row>
    <row r="1975" spans="1:19" x14ac:dyDescent="0.3">
      <c r="A1975" t="s">
        <v>1002</v>
      </c>
      <c r="B1975" t="s">
        <v>1137</v>
      </c>
      <c r="C1975" s="160" t="str">
        <f>TRIM(CLEAN(TEXT(IFERROR(INDEX('Snakeden MR'!$B$4:$C$3028,MATCH($A1975,'Snakeden MR'!$C$4:$C$3028,0),1),"-"),"@")))</f>
        <v>-</v>
      </c>
      <c r="D1975" s="147" t="str">
        <f>TRIM(CLEAN(TEXT(IFERROR(INDEX('Snakeden MR'!$I$4:$J$3028,MATCH($A1975,'Snakeden MR'!$J$4:$J$3028,0),1),"-"),"@")))</f>
        <v>-</v>
      </c>
      <c r="E1975" s="147" t="str">
        <f>TRIM(CLEAN(TEXT(IFERROR(INDEX('Snakeden MR'!$P$4:$Q$3028,MATCH($A1975,'Snakeden MR'!$Q$4:$Q$3028,0),1),"-"),"@")))</f>
        <v>-</v>
      </c>
      <c r="F1975" s="147" t="str">
        <f>TRIM(CLEAN(TEXT(IFERROR(INDEX('Snakeden MR'!$W$4:$X$3028,MATCH($A1975,'Snakeden MR'!$X$4:$X$3028,0),1),"-"),"@")))</f>
        <v>-</v>
      </c>
      <c r="G1975" s="159" t="str">
        <f t="shared" si="60"/>
        <v>Not Found</v>
      </c>
      <c r="H1975" t="str" cm="1">
        <f t="array" ref="H1975">IF(SUMPRODUCT((TRIM(C1975:F1975)&lt;&gt;"-")*1)=0,
    "No Data",
    IF(COUNTIF(C1975:F1975,INDEX(_xlfn._xlws.FILTER(C1975:F1975,TRIM(C1975:F1975)&lt;&gt;"-"),1))=SUMPRODUCT((TRIM(C1975:F1975)&lt;&gt;"-")*1),
    "No Change",
    "Change"))</f>
        <v>No Data</v>
      </c>
      <c r="I1975" s="159"/>
      <c r="J1975"/>
      <c r="K1975" s="163"/>
      <c r="L1975" s="147" t="str">
        <f>TRIM(CLEAN(TEXT(IFERROR(INDEX('Glade MR'!$B$4:$C$3000,MATCH($A1975,'Glade MR'!$C$4:$C$3000,0),1),"-"),"@")))</f>
        <v>Pool 4</v>
      </c>
      <c r="M1975" s="147" t="str">
        <f>TRIM(CLEAN(TEXT(IFERROR(INDEX('Glade MR'!$I$4:$J$3000,MATCH($A1975,'Glade MR'!$J$4:$J$3000,0),1),"-"),"@")))</f>
        <v>-</v>
      </c>
      <c r="N1975" s="147" t="str">
        <f>TRIM(CLEAN(TEXT(IFERROR(INDEX('Glade MR'!$P$4:$Q$3000,MATCH($A1975,'Glade MR'!$Q$4:$Q$3000,0),1),"-"),"@")))</f>
        <v>-</v>
      </c>
      <c r="O1975" s="147" t="str">
        <f>TRIM(CLEAN(TEXT(IFERROR(INDEX('Glade MR'!$W$4:$X$3000,MATCH($A1975,'Glade MR'!$X$4:$X$3000,0),1),"-"),"@")))</f>
        <v>-</v>
      </c>
      <c r="P1975" s="159" t="str">
        <f t="shared" si="61"/>
        <v>Found</v>
      </c>
      <c r="Q1975" t="str" cm="1">
        <f t="array" ref="Q1975">IF(SUMPRODUCT((TRIM(L1975:O1975)&lt;&gt;"-")*1)=0,
    "No Data",
    IF(COUNTIF(L1975:O1975,INDEX(_xlfn._xlws.FILTER(L1975:O1975,TRIM(L1975:O1975)&lt;&gt;"-"),1))=SUMPRODUCT((TRIM(L1975:O1975)&lt;&gt;"-")*1),
    "No Change",
    "Change"))</f>
        <v>No Change</v>
      </c>
      <c r="R1975" s="159"/>
      <c r="S1975" s="111"/>
    </row>
    <row r="1976" spans="1:19" x14ac:dyDescent="0.3">
      <c r="A1976" t="s">
        <v>582</v>
      </c>
      <c r="B1976" t="s">
        <v>1137</v>
      </c>
      <c r="C1976" s="160" t="str">
        <f>TRIM(CLEAN(TEXT(IFERROR(INDEX('Snakeden MR'!$B$4:$C$3028,MATCH($A1976,'Snakeden MR'!$C$4:$C$3028,0),1),"-"),"@")))</f>
        <v>-</v>
      </c>
      <c r="D1976" s="147" t="str">
        <f>TRIM(CLEAN(TEXT(IFERROR(INDEX('Snakeden MR'!$I$4:$J$3028,MATCH($A1976,'Snakeden MR'!$J$4:$J$3028,0),1),"-"),"@")))</f>
        <v>-</v>
      </c>
      <c r="E1976" s="147" t="str">
        <f>TRIM(CLEAN(TEXT(IFERROR(INDEX('Snakeden MR'!$P$4:$Q$3028,MATCH($A1976,'Snakeden MR'!$Q$4:$Q$3028,0),1),"-"),"@")))</f>
        <v>-</v>
      </c>
      <c r="F1976" s="147" t="str">
        <f>TRIM(CLEAN(TEXT(IFERROR(INDEX('Snakeden MR'!$W$4:$X$3028,MATCH($A1976,'Snakeden MR'!$X$4:$X$3028,0),1),"-"),"@")))</f>
        <v>-</v>
      </c>
      <c r="G1976" s="159" t="str">
        <f t="shared" si="60"/>
        <v>Not Found</v>
      </c>
      <c r="H1976" t="str" cm="1">
        <f t="array" ref="H1976">IF(SUMPRODUCT((TRIM(C1976:F1976)&lt;&gt;"-")*1)=0,
    "No Data",
    IF(COUNTIF(C1976:F1976,INDEX(_xlfn._xlws.FILTER(C1976:F1976,TRIM(C1976:F1976)&lt;&gt;"-"),1))=SUMPRODUCT((TRIM(C1976:F1976)&lt;&gt;"-")*1),
    "No Change",
    "Change"))</f>
        <v>No Data</v>
      </c>
      <c r="I1976" s="159"/>
      <c r="J1976"/>
      <c r="K1976" s="163"/>
      <c r="L1976" s="147" t="str">
        <f>TRIM(CLEAN(TEXT(IFERROR(INDEX('Glade MR'!$B$4:$C$3000,MATCH($A1976,'Glade MR'!$C$4:$C$3000,0),1),"-"),"@")))</f>
        <v>-</v>
      </c>
      <c r="M1976" s="147" t="str">
        <f>TRIM(CLEAN(TEXT(IFERROR(INDEX('Glade MR'!$I$4:$J$3000,MATCH($A1976,'Glade MR'!$J$4:$J$3000,0),1),"-"),"@")))</f>
        <v>-</v>
      </c>
      <c r="N1976" s="147" t="str">
        <f>TRIM(CLEAN(TEXT(IFERROR(INDEX('Glade MR'!$P$4:$Q$3000,MATCH($A1976,'Glade MR'!$Q$4:$Q$3000,0),1),"-"),"@")))</f>
        <v>Pool 8</v>
      </c>
      <c r="O1976" s="147" t="str">
        <f>TRIM(CLEAN(TEXT(IFERROR(INDEX('Glade MR'!$W$4:$X$3000,MATCH($A1976,'Glade MR'!$X$4:$X$3000,0),1),"-"),"@")))</f>
        <v>Pool 8</v>
      </c>
      <c r="P1976" s="159" t="str">
        <f t="shared" si="61"/>
        <v>Found</v>
      </c>
      <c r="Q1976" t="str" cm="1">
        <f t="array" ref="Q1976">IF(SUMPRODUCT((TRIM(L1976:O1976)&lt;&gt;"-")*1)=0,
    "No Data",
    IF(COUNTIF(L1976:O1976,INDEX(_xlfn._xlws.FILTER(L1976:O1976,TRIM(L1976:O1976)&lt;&gt;"-"),1))=SUMPRODUCT((TRIM(L1976:O1976)&lt;&gt;"-")*1),
    "No Change",
    "Change"))</f>
        <v>No Change</v>
      </c>
      <c r="R1976" s="159"/>
      <c r="S1976" s="111"/>
    </row>
    <row r="1977" spans="1:19" x14ac:dyDescent="0.3">
      <c r="A1977" t="s">
        <v>763</v>
      </c>
      <c r="B1977" t="s">
        <v>1137</v>
      </c>
      <c r="C1977" s="160" t="str">
        <f>TRIM(CLEAN(TEXT(IFERROR(INDEX('Snakeden MR'!$B$4:$C$3028,MATCH($A1977,'Snakeden MR'!$C$4:$C$3028,0),1),"-"),"@")))</f>
        <v>-</v>
      </c>
      <c r="D1977" s="147" t="str">
        <f>TRIM(CLEAN(TEXT(IFERROR(INDEX('Snakeden MR'!$I$4:$J$3028,MATCH($A1977,'Snakeden MR'!$J$4:$J$3028,0),1),"-"),"@")))</f>
        <v>-</v>
      </c>
      <c r="E1977" s="147" t="str">
        <f>TRIM(CLEAN(TEXT(IFERROR(INDEX('Snakeden MR'!$P$4:$Q$3028,MATCH($A1977,'Snakeden MR'!$Q$4:$Q$3028,0),1),"-"),"@")))</f>
        <v>-</v>
      </c>
      <c r="F1977" s="147" t="str">
        <f>TRIM(CLEAN(TEXT(IFERROR(INDEX('Snakeden MR'!$W$4:$X$3028,MATCH($A1977,'Snakeden MR'!$X$4:$X$3028,0),1),"-"),"@")))</f>
        <v>-</v>
      </c>
      <c r="G1977" s="159" t="str">
        <f t="shared" si="60"/>
        <v>Not Found</v>
      </c>
      <c r="H1977" t="str" cm="1">
        <f t="array" ref="H1977">IF(SUMPRODUCT((TRIM(C1977:F1977)&lt;&gt;"-")*1)=0,
    "No Data",
    IF(COUNTIF(C1977:F1977,INDEX(_xlfn._xlws.FILTER(C1977:F1977,TRIM(C1977:F1977)&lt;&gt;"-"),1))=SUMPRODUCT((TRIM(C1977:F1977)&lt;&gt;"-")*1),
    "No Change",
    "Change"))</f>
        <v>No Data</v>
      </c>
      <c r="I1977" s="159"/>
      <c r="J1977"/>
      <c r="K1977" s="163"/>
      <c r="L1977" s="147" t="str">
        <f>TRIM(CLEAN(TEXT(IFERROR(INDEX('Glade MR'!$B$4:$C$3000,MATCH($A1977,'Glade MR'!$C$4:$C$3000,0),1),"-"),"@")))</f>
        <v>-</v>
      </c>
      <c r="M1977" s="147" t="str">
        <f>TRIM(CLEAN(TEXT(IFERROR(INDEX('Glade MR'!$I$4:$J$3000,MATCH($A1977,'Glade MR'!$J$4:$J$3000,0),1),"-"),"@")))</f>
        <v>Pool 5</v>
      </c>
      <c r="N1977" s="147" t="str">
        <f>TRIM(CLEAN(TEXT(IFERROR(INDEX('Glade MR'!$P$4:$Q$3000,MATCH($A1977,'Glade MR'!$Q$4:$Q$3000,0),1),"-"),"@")))</f>
        <v>Pool 5</v>
      </c>
      <c r="O1977" s="147" t="str">
        <f>TRIM(CLEAN(TEXT(IFERROR(INDEX('Glade MR'!$W$4:$X$3000,MATCH($A1977,'Glade MR'!$X$4:$X$3000,0),1),"-"),"@")))</f>
        <v>-</v>
      </c>
      <c r="P1977" s="159" t="str">
        <f t="shared" si="61"/>
        <v>Found</v>
      </c>
      <c r="Q1977" t="str" cm="1">
        <f t="array" ref="Q1977">IF(SUMPRODUCT((TRIM(L1977:O1977)&lt;&gt;"-")*1)=0,
    "No Data",
    IF(COUNTIF(L1977:O1977,INDEX(_xlfn._xlws.FILTER(L1977:O1977,TRIM(L1977:O1977)&lt;&gt;"-"),1))=SUMPRODUCT((TRIM(L1977:O1977)&lt;&gt;"-")*1),
    "No Change",
    "Change"))</f>
        <v>No Change</v>
      </c>
      <c r="R1977" s="159"/>
      <c r="S1977" s="111"/>
    </row>
    <row r="1978" spans="1:19" x14ac:dyDescent="0.3">
      <c r="A1978" t="s">
        <v>2498</v>
      </c>
      <c r="B1978" t="s">
        <v>1137</v>
      </c>
      <c r="C1978" s="160" t="str">
        <f>TRIM(CLEAN(TEXT(IFERROR(INDEX('Snakeden MR'!$B$4:$C$3028,MATCH($A1978,'Snakeden MR'!$C$4:$C$3028,0),1),"-"),"@")))</f>
        <v>-</v>
      </c>
      <c r="D1978" s="147" t="str">
        <f>TRIM(CLEAN(TEXT(IFERROR(INDEX('Snakeden MR'!$I$4:$J$3028,MATCH($A1978,'Snakeden MR'!$J$4:$J$3028,0),1),"-"),"@")))</f>
        <v>-</v>
      </c>
      <c r="E1978" s="147" t="str">
        <f>TRIM(CLEAN(TEXT(IFERROR(INDEX('Snakeden MR'!$P$4:$Q$3028,MATCH($A1978,'Snakeden MR'!$Q$4:$Q$3028,0),1),"-"),"@")))</f>
        <v>-</v>
      </c>
      <c r="F1978" s="147" t="str">
        <f>TRIM(CLEAN(TEXT(IFERROR(INDEX('Snakeden MR'!$W$4:$X$3028,MATCH($A1978,'Snakeden MR'!$X$4:$X$3028,0),1),"-"),"@")))</f>
        <v>-</v>
      </c>
      <c r="G1978" s="159" t="str">
        <f t="shared" si="60"/>
        <v>Not Found</v>
      </c>
      <c r="H1978" t="str" cm="1">
        <f t="array" ref="H1978">IF(SUMPRODUCT((TRIM(C1978:F1978)&lt;&gt;"-")*1)=0,
    "No Data",
    IF(COUNTIF(C1978:F1978,INDEX(_xlfn._xlws.FILTER(C1978:F1978,TRIM(C1978:F1978)&lt;&gt;"-"),1))=SUMPRODUCT((TRIM(C1978:F1978)&lt;&gt;"-")*1),
    "No Change",
    "Change"))</f>
        <v>No Data</v>
      </c>
      <c r="I1978" s="159"/>
      <c r="J1978"/>
      <c r="K1978" s="163"/>
      <c r="L1978" s="147" t="str">
        <f>TRIM(CLEAN(TEXT(IFERROR(INDEX('Glade MR'!$B$4:$C$3000,MATCH($A1978,'Glade MR'!$C$4:$C$3000,0),1),"-"),"@")))</f>
        <v>-</v>
      </c>
      <c r="M1978" s="147" t="str">
        <f>TRIM(CLEAN(TEXT(IFERROR(INDEX('Glade MR'!$I$4:$J$3000,MATCH($A1978,'Glade MR'!$J$4:$J$3000,0),1),"-"),"@")))</f>
        <v>-</v>
      </c>
      <c r="N1978" s="147" t="str">
        <f>TRIM(CLEAN(TEXT(IFERROR(INDEX('Glade MR'!$P$4:$Q$3000,MATCH($A1978,'Glade MR'!$Q$4:$Q$3000,0),1),"-"),"@")))</f>
        <v>-</v>
      </c>
      <c r="O1978" s="147" t="str">
        <f>TRIM(CLEAN(TEXT(IFERROR(INDEX('Glade MR'!$W$4:$X$3000,MATCH($A1978,'Glade MR'!$X$4:$X$3000,0),1),"-"),"@")))</f>
        <v>-</v>
      </c>
      <c r="P1978" s="159" t="str">
        <f t="shared" si="61"/>
        <v>Not Found</v>
      </c>
      <c r="Q1978" t="str" cm="1">
        <f t="array" ref="Q1978">IF(SUMPRODUCT((TRIM(L1978:O1978)&lt;&gt;"-")*1)=0,
    "No Data",
    IF(COUNTIF(L1978:O1978,INDEX(_xlfn._xlws.FILTER(L1978:O1978,TRIM(L1978:O1978)&lt;&gt;"-"),1))=SUMPRODUCT((TRIM(L1978:O1978)&lt;&gt;"-")*1),
    "No Change",
    "Change"))</f>
        <v>No Data</v>
      </c>
      <c r="R1978" s="159"/>
      <c r="S1978" s="111"/>
    </row>
    <row r="1979" spans="1:19" x14ac:dyDescent="0.3">
      <c r="A1979" t="s">
        <v>2499</v>
      </c>
      <c r="B1979" t="s">
        <v>1137</v>
      </c>
      <c r="C1979" s="160" t="str">
        <f>TRIM(CLEAN(TEXT(IFERROR(INDEX('Snakeden MR'!$B$4:$C$3028,MATCH($A1979,'Snakeden MR'!$C$4:$C$3028,0),1),"-"),"@")))</f>
        <v>-</v>
      </c>
      <c r="D1979" s="147" t="str">
        <f>TRIM(CLEAN(TEXT(IFERROR(INDEX('Snakeden MR'!$I$4:$J$3028,MATCH($A1979,'Snakeden MR'!$J$4:$J$3028,0),1),"-"),"@")))</f>
        <v>-</v>
      </c>
      <c r="E1979" s="147" t="str">
        <f>TRIM(CLEAN(TEXT(IFERROR(INDEX('Snakeden MR'!$P$4:$Q$3028,MATCH($A1979,'Snakeden MR'!$Q$4:$Q$3028,0),1),"-"),"@")))</f>
        <v>-</v>
      </c>
      <c r="F1979" s="147" t="str">
        <f>TRIM(CLEAN(TEXT(IFERROR(INDEX('Snakeden MR'!$W$4:$X$3028,MATCH($A1979,'Snakeden MR'!$X$4:$X$3028,0),1),"-"),"@")))</f>
        <v>-</v>
      </c>
      <c r="G1979" s="159" t="str">
        <f t="shared" si="60"/>
        <v>Not Found</v>
      </c>
      <c r="H1979" t="str" cm="1">
        <f t="array" ref="H1979">IF(SUMPRODUCT((TRIM(C1979:F1979)&lt;&gt;"-")*1)=0,
    "No Data",
    IF(COUNTIF(C1979:F1979,INDEX(_xlfn._xlws.FILTER(C1979:F1979,TRIM(C1979:F1979)&lt;&gt;"-"),1))=SUMPRODUCT((TRIM(C1979:F1979)&lt;&gt;"-")*1),
    "No Change",
    "Change"))</f>
        <v>No Data</v>
      </c>
      <c r="I1979" s="159"/>
      <c r="J1979"/>
      <c r="K1979" s="163"/>
      <c r="L1979" s="147" t="str">
        <f>TRIM(CLEAN(TEXT(IFERROR(INDEX('Glade MR'!$B$4:$C$3000,MATCH($A1979,'Glade MR'!$C$4:$C$3000,0),1),"-"),"@")))</f>
        <v>-</v>
      </c>
      <c r="M1979" s="147" t="str">
        <f>TRIM(CLEAN(TEXT(IFERROR(INDEX('Glade MR'!$I$4:$J$3000,MATCH($A1979,'Glade MR'!$J$4:$J$3000,0),1),"-"),"@")))</f>
        <v>-</v>
      </c>
      <c r="N1979" s="147" t="str">
        <f>TRIM(CLEAN(TEXT(IFERROR(INDEX('Glade MR'!$P$4:$Q$3000,MATCH($A1979,'Glade MR'!$Q$4:$Q$3000,0),1),"-"),"@")))</f>
        <v>-</v>
      </c>
      <c r="O1979" s="147" t="str">
        <f>TRIM(CLEAN(TEXT(IFERROR(INDEX('Glade MR'!$W$4:$X$3000,MATCH($A1979,'Glade MR'!$X$4:$X$3000,0),1),"-"),"@")))</f>
        <v>-</v>
      </c>
      <c r="P1979" s="159" t="str">
        <f t="shared" si="61"/>
        <v>Not Found</v>
      </c>
      <c r="Q1979" t="str" cm="1">
        <f t="array" ref="Q1979">IF(SUMPRODUCT((TRIM(L1979:O1979)&lt;&gt;"-")*1)=0,
    "No Data",
    IF(COUNTIF(L1979:O1979,INDEX(_xlfn._xlws.FILTER(L1979:O1979,TRIM(L1979:O1979)&lt;&gt;"-"),1))=SUMPRODUCT((TRIM(L1979:O1979)&lt;&gt;"-")*1),
    "No Change",
    "Change"))</f>
        <v>No Data</v>
      </c>
      <c r="R1979" s="159"/>
      <c r="S1979" s="111"/>
    </row>
    <row r="1980" spans="1:19" x14ac:dyDescent="0.3">
      <c r="A1980" t="s">
        <v>343</v>
      </c>
      <c r="B1980" t="s">
        <v>1137</v>
      </c>
      <c r="C1980" s="160" t="str">
        <f>TRIM(CLEAN(TEXT(IFERROR(INDEX('Snakeden MR'!$B$4:$C$3028,MATCH($A1980,'Snakeden MR'!$C$4:$C$3028,0),1),"-"),"@")))</f>
        <v>-</v>
      </c>
      <c r="D1980" s="147" t="str">
        <f>TRIM(CLEAN(TEXT(IFERROR(INDEX('Snakeden MR'!$I$4:$J$3028,MATCH($A1980,'Snakeden MR'!$J$4:$J$3028,0),1),"-"),"@")))</f>
        <v>-</v>
      </c>
      <c r="E1980" s="147" t="str">
        <f>TRIM(CLEAN(TEXT(IFERROR(INDEX('Snakeden MR'!$P$4:$Q$3028,MATCH($A1980,'Snakeden MR'!$Q$4:$Q$3028,0),1),"-"),"@")))</f>
        <v>-</v>
      </c>
      <c r="F1980" s="147" t="str">
        <f>TRIM(CLEAN(TEXT(IFERROR(INDEX('Snakeden MR'!$W$4:$X$3028,MATCH($A1980,'Snakeden MR'!$X$4:$X$3028,0),1),"-"),"@")))</f>
        <v>-</v>
      </c>
      <c r="G1980" s="159" t="str">
        <f t="shared" si="60"/>
        <v>Not Found</v>
      </c>
      <c r="H1980" t="str" cm="1">
        <f t="array" ref="H1980">IF(SUMPRODUCT((TRIM(C1980:F1980)&lt;&gt;"-")*1)=0,
    "No Data",
    IF(COUNTIF(C1980:F1980,INDEX(_xlfn._xlws.FILTER(C1980:F1980,TRIM(C1980:F1980)&lt;&gt;"-"),1))=SUMPRODUCT((TRIM(C1980:F1980)&lt;&gt;"-")*1),
    "No Change",
    "Change"))</f>
        <v>No Data</v>
      </c>
      <c r="I1980" s="159"/>
      <c r="J1980"/>
      <c r="K1980" s="163"/>
      <c r="L1980" s="147" t="str">
        <f>TRIM(CLEAN(TEXT(IFERROR(INDEX('Glade MR'!$B$4:$C$3000,MATCH($A1980,'Glade MR'!$C$4:$C$3000,0),1),"-"),"@")))</f>
        <v>Pool 11</v>
      </c>
      <c r="M1980" s="147" t="str">
        <f>TRIM(CLEAN(TEXT(IFERROR(INDEX('Glade MR'!$I$4:$J$3000,MATCH($A1980,'Glade MR'!$J$4:$J$3000,0),1),"-"),"@")))</f>
        <v>-</v>
      </c>
      <c r="N1980" s="147" t="str">
        <f>TRIM(CLEAN(TEXT(IFERROR(INDEX('Glade MR'!$P$4:$Q$3000,MATCH($A1980,'Glade MR'!$Q$4:$Q$3000,0),1),"-"),"@")))</f>
        <v>-</v>
      </c>
      <c r="O1980" s="147" t="str">
        <f>TRIM(CLEAN(TEXT(IFERROR(INDEX('Glade MR'!$W$4:$X$3000,MATCH($A1980,'Glade MR'!$X$4:$X$3000,0),1),"-"),"@")))</f>
        <v>-</v>
      </c>
      <c r="P1980" s="159" t="str">
        <f t="shared" si="61"/>
        <v>Found</v>
      </c>
      <c r="Q1980" t="str" cm="1">
        <f t="array" ref="Q1980">IF(SUMPRODUCT((TRIM(L1980:O1980)&lt;&gt;"-")*1)=0,
    "No Data",
    IF(COUNTIF(L1980:O1980,INDEX(_xlfn._xlws.FILTER(L1980:O1980,TRIM(L1980:O1980)&lt;&gt;"-"),1))=SUMPRODUCT((TRIM(L1980:O1980)&lt;&gt;"-")*1),
    "No Change",
    "Change"))</f>
        <v>No Change</v>
      </c>
      <c r="R1980" s="159"/>
      <c r="S1980" s="111"/>
    </row>
    <row r="1981" spans="1:19" x14ac:dyDescent="0.3">
      <c r="A1981" t="s">
        <v>2500</v>
      </c>
      <c r="B1981" t="s">
        <v>1137</v>
      </c>
      <c r="C1981" s="160" t="str">
        <f>TRIM(CLEAN(TEXT(IFERROR(INDEX('Snakeden MR'!$B$4:$C$3028,MATCH($A1981,'Snakeden MR'!$C$4:$C$3028,0),1),"-"),"@")))</f>
        <v>-</v>
      </c>
      <c r="D1981" s="147" t="str">
        <f>TRIM(CLEAN(TEXT(IFERROR(INDEX('Snakeden MR'!$I$4:$J$3028,MATCH($A1981,'Snakeden MR'!$J$4:$J$3028,0),1),"-"),"@")))</f>
        <v>-</v>
      </c>
      <c r="E1981" s="147" t="str">
        <f>TRIM(CLEAN(TEXT(IFERROR(INDEX('Snakeden MR'!$P$4:$Q$3028,MATCH($A1981,'Snakeden MR'!$Q$4:$Q$3028,0),1),"-"),"@")))</f>
        <v>-</v>
      </c>
      <c r="F1981" s="147" t="str">
        <f>TRIM(CLEAN(TEXT(IFERROR(INDEX('Snakeden MR'!$W$4:$X$3028,MATCH($A1981,'Snakeden MR'!$X$4:$X$3028,0),1),"-"),"@")))</f>
        <v>-</v>
      </c>
      <c r="G1981" s="159" t="str">
        <f t="shared" si="60"/>
        <v>Not Found</v>
      </c>
      <c r="H1981" t="str" cm="1">
        <f t="array" ref="H1981">IF(SUMPRODUCT((TRIM(C1981:F1981)&lt;&gt;"-")*1)=0,
    "No Data",
    IF(COUNTIF(C1981:F1981,INDEX(_xlfn._xlws.FILTER(C1981:F1981,TRIM(C1981:F1981)&lt;&gt;"-"),1))=SUMPRODUCT((TRIM(C1981:F1981)&lt;&gt;"-")*1),
    "No Change",
    "Change"))</f>
        <v>No Data</v>
      </c>
      <c r="I1981" s="159"/>
      <c r="J1981"/>
      <c r="K1981" s="163"/>
      <c r="L1981" s="147" t="str">
        <f>TRIM(CLEAN(TEXT(IFERROR(INDEX('Glade MR'!$B$4:$C$3000,MATCH($A1981,'Glade MR'!$C$4:$C$3000,0),1),"-"),"@")))</f>
        <v>-</v>
      </c>
      <c r="M1981" s="147" t="str">
        <f>TRIM(CLEAN(TEXT(IFERROR(INDEX('Glade MR'!$I$4:$J$3000,MATCH($A1981,'Glade MR'!$J$4:$J$3000,0),1),"-"),"@")))</f>
        <v>-</v>
      </c>
      <c r="N1981" s="147" t="str">
        <f>TRIM(CLEAN(TEXT(IFERROR(INDEX('Glade MR'!$P$4:$Q$3000,MATCH($A1981,'Glade MR'!$Q$4:$Q$3000,0),1),"-"),"@")))</f>
        <v>-</v>
      </c>
      <c r="O1981" s="147" t="str">
        <f>TRIM(CLEAN(TEXT(IFERROR(INDEX('Glade MR'!$W$4:$X$3000,MATCH($A1981,'Glade MR'!$X$4:$X$3000,0),1),"-"),"@")))</f>
        <v>-</v>
      </c>
      <c r="P1981" s="159" t="str">
        <f t="shared" si="61"/>
        <v>Not Found</v>
      </c>
      <c r="Q1981" t="str" cm="1">
        <f t="array" ref="Q1981">IF(SUMPRODUCT((TRIM(L1981:O1981)&lt;&gt;"-")*1)=0,
    "No Data",
    IF(COUNTIF(L1981:O1981,INDEX(_xlfn._xlws.FILTER(L1981:O1981,TRIM(L1981:O1981)&lt;&gt;"-"),1))=SUMPRODUCT((TRIM(L1981:O1981)&lt;&gt;"-")*1),
    "No Change",
    "Change"))</f>
        <v>No Data</v>
      </c>
      <c r="R1981" s="159"/>
      <c r="S1981" s="111"/>
    </row>
    <row r="1982" spans="1:19" x14ac:dyDescent="0.3">
      <c r="A1982" t="s">
        <v>2501</v>
      </c>
      <c r="B1982" t="s">
        <v>1137</v>
      </c>
      <c r="C1982" s="160" t="str">
        <f>TRIM(CLEAN(TEXT(IFERROR(INDEX('Snakeden MR'!$B$4:$C$3028,MATCH($A1982,'Snakeden MR'!$C$4:$C$3028,0),1),"-"),"@")))</f>
        <v>-</v>
      </c>
      <c r="D1982" s="147" t="str">
        <f>TRIM(CLEAN(TEXT(IFERROR(INDEX('Snakeden MR'!$I$4:$J$3028,MATCH($A1982,'Snakeden MR'!$J$4:$J$3028,0),1),"-"),"@")))</f>
        <v>-</v>
      </c>
      <c r="E1982" s="147" t="str">
        <f>TRIM(CLEAN(TEXT(IFERROR(INDEX('Snakeden MR'!$P$4:$Q$3028,MATCH($A1982,'Snakeden MR'!$Q$4:$Q$3028,0),1),"-"),"@")))</f>
        <v>-</v>
      </c>
      <c r="F1982" s="147" t="str">
        <f>TRIM(CLEAN(TEXT(IFERROR(INDEX('Snakeden MR'!$W$4:$X$3028,MATCH($A1982,'Snakeden MR'!$X$4:$X$3028,0),1),"-"),"@")))</f>
        <v>-</v>
      </c>
      <c r="G1982" s="159" t="str">
        <f t="shared" si="60"/>
        <v>Not Found</v>
      </c>
      <c r="H1982" t="str" cm="1">
        <f t="array" ref="H1982">IF(SUMPRODUCT((TRIM(C1982:F1982)&lt;&gt;"-")*1)=0,
    "No Data",
    IF(COUNTIF(C1982:F1982,INDEX(_xlfn._xlws.FILTER(C1982:F1982,TRIM(C1982:F1982)&lt;&gt;"-"),1))=SUMPRODUCT((TRIM(C1982:F1982)&lt;&gt;"-")*1),
    "No Change",
    "Change"))</f>
        <v>No Data</v>
      </c>
      <c r="I1982" s="159"/>
      <c r="J1982"/>
      <c r="K1982" s="163"/>
      <c r="L1982" s="147" t="str">
        <f>TRIM(CLEAN(TEXT(IFERROR(INDEX('Glade MR'!$B$4:$C$3000,MATCH($A1982,'Glade MR'!$C$4:$C$3000,0),1),"-"),"@")))</f>
        <v>-</v>
      </c>
      <c r="M1982" s="147" t="str">
        <f>TRIM(CLEAN(TEXT(IFERROR(INDEX('Glade MR'!$I$4:$J$3000,MATCH($A1982,'Glade MR'!$J$4:$J$3000,0),1),"-"),"@")))</f>
        <v>-</v>
      </c>
      <c r="N1982" s="147" t="str">
        <f>TRIM(CLEAN(TEXT(IFERROR(INDEX('Glade MR'!$P$4:$Q$3000,MATCH($A1982,'Glade MR'!$Q$4:$Q$3000,0),1),"-"),"@")))</f>
        <v>-</v>
      </c>
      <c r="O1982" s="147" t="str">
        <f>TRIM(CLEAN(TEXT(IFERROR(INDEX('Glade MR'!$W$4:$X$3000,MATCH($A1982,'Glade MR'!$X$4:$X$3000,0),1),"-"),"@")))</f>
        <v>-</v>
      </c>
      <c r="P1982" s="159" t="str">
        <f t="shared" si="61"/>
        <v>Not Found</v>
      </c>
      <c r="Q1982" t="str" cm="1">
        <f t="array" ref="Q1982">IF(SUMPRODUCT((TRIM(L1982:O1982)&lt;&gt;"-")*1)=0,
    "No Data",
    IF(COUNTIF(L1982:O1982,INDEX(_xlfn._xlws.FILTER(L1982:O1982,TRIM(L1982:O1982)&lt;&gt;"-"),1))=SUMPRODUCT((TRIM(L1982:O1982)&lt;&gt;"-")*1),
    "No Change",
    "Change"))</f>
        <v>No Data</v>
      </c>
      <c r="R1982" s="159"/>
      <c r="S1982" s="111"/>
    </row>
    <row r="1983" spans="1:19" x14ac:dyDescent="0.3">
      <c r="A1983" t="s">
        <v>2502</v>
      </c>
      <c r="B1983" t="s">
        <v>1137</v>
      </c>
      <c r="C1983" s="160" t="str">
        <f>TRIM(CLEAN(TEXT(IFERROR(INDEX('Snakeden MR'!$B$4:$C$3028,MATCH($A1983,'Snakeden MR'!$C$4:$C$3028,0),1),"-"),"@")))</f>
        <v>-</v>
      </c>
      <c r="D1983" s="147" t="str">
        <f>TRIM(CLEAN(TEXT(IFERROR(INDEX('Snakeden MR'!$I$4:$J$3028,MATCH($A1983,'Snakeden MR'!$J$4:$J$3028,0),1),"-"),"@")))</f>
        <v>-</v>
      </c>
      <c r="E1983" s="147" t="str">
        <f>TRIM(CLEAN(TEXT(IFERROR(INDEX('Snakeden MR'!$P$4:$Q$3028,MATCH($A1983,'Snakeden MR'!$Q$4:$Q$3028,0),1),"-"),"@")))</f>
        <v>-</v>
      </c>
      <c r="F1983" s="147" t="str">
        <f>TRIM(CLEAN(TEXT(IFERROR(INDEX('Snakeden MR'!$W$4:$X$3028,MATCH($A1983,'Snakeden MR'!$X$4:$X$3028,0),1),"-"),"@")))</f>
        <v>-</v>
      </c>
      <c r="G1983" s="159" t="str">
        <f t="shared" si="60"/>
        <v>Not Found</v>
      </c>
      <c r="H1983" t="str" cm="1">
        <f t="array" ref="H1983">IF(SUMPRODUCT((TRIM(C1983:F1983)&lt;&gt;"-")*1)=0,
    "No Data",
    IF(COUNTIF(C1983:F1983,INDEX(_xlfn._xlws.FILTER(C1983:F1983,TRIM(C1983:F1983)&lt;&gt;"-"),1))=SUMPRODUCT((TRIM(C1983:F1983)&lt;&gt;"-")*1),
    "No Change",
    "Change"))</f>
        <v>No Data</v>
      </c>
      <c r="I1983" s="159"/>
      <c r="J1983"/>
      <c r="K1983" s="163"/>
      <c r="L1983" s="147" t="str">
        <f>TRIM(CLEAN(TEXT(IFERROR(INDEX('Glade MR'!$B$4:$C$3000,MATCH($A1983,'Glade MR'!$C$4:$C$3000,0),1),"-"),"@")))</f>
        <v>-</v>
      </c>
      <c r="M1983" s="147" t="str">
        <f>TRIM(CLEAN(TEXT(IFERROR(INDEX('Glade MR'!$I$4:$J$3000,MATCH($A1983,'Glade MR'!$J$4:$J$3000,0),1),"-"),"@")))</f>
        <v>-</v>
      </c>
      <c r="N1983" s="147" t="str">
        <f>TRIM(CLEAN(TEXT(IFERROR(INDEX('Glade MR'!$P$4:$Q$3000,MATCH($A1983,'Glade MR'!$Q$4:$Q$3000,0),1),"-"),"@")))</f>
        <v>-</v>
      </c>
      <c r="O1983" s="147" t="str">
        <f>TRIM(CLEAN(TEXT(IFERROR(INDEX('Glade MR'!$W$4:$X$3000,MATCH($A1983,'Glade MR'!$X$4:$X$3000,0),1),"-"),"@")))</f>
        <v>-</v>
      </c>
      <c r="P1983" s="159" t="str">
        <f t="shared" si="61"/>
        <v>Not Found</v>
      </c>
      <c r="Q1983" t="str" cm="1">
        <f t="array" ref="Q1983">IF(SUMPRODUCT((TRIM(L1983:O1983)&lt;&gt;"-")*1)=0,
    "No Data",
    IF(COUNTIF(L1983:O1983,INDEX(_xlfn._xlws.FILTER(L1983:O1983,TRIM(L1983:O1983)&lt;&gt;"-"),1))=SUMPRODUCT((TRIM(L1983:O1983)&lt;&gt;"-")*1),
    "No Change",
    "Change"))</f>
        <v>No Data</v>
      </c>
      <c r="R1983" s="159"/>
      <c r="S1983" s="111"/>
    </row>
    <row r="1984" spans="1:19" x14ac:dyDescent="0.3">
      <c r="A1984" t="s">
        <v>2503</v>
      </c>
      <c r="B1984" t="s">
        <v>1137</v>
      </c>
      <c r="C1984" s="160" t="str">
        <f>TRIM(CLEAN(TEXT(IFERROR(INDEX('Snakeden MR'!$B$4:$C$3028,MATCH($A1984,'Snakeden MR'!$C$4:$C$3028,0),1),"-"),"@")))</f>
        <v>-</v>
      </c>
      <c r="D1984" s="147" t="str">
        <f>TRIM(CLEAN(TEXT(IFERROR(INDEX('Snakeden MR'!$I$4:$J$3028,MATCH($A1984,'Snakeden MR'!$J$4:$J$3028,0),1),"-"),"@")))</f>
        <v>-</v>
      </c>
      <c r="E1984" s="147" t="str">
        <f>TRIM(CLEAN(TEXT(IFERROR(INDEX('Snakeden MR'!$P$4:$Q$3028,MATCH($A1984,'Snakeden MR'!$Q$4:$Q$3028,0),1),"-"),"@")))</f>
        <v>-</v>
      </c>
      <c r="F1984" s="147" t="str">
        <f>TRIM(CLEAN(TEXT(IFERROR(INDEX('Snakeden MR'!$W$4:$X$3028,MATCH($A1984,'Snakeden MR'!$X$4:$X$3028,0),1),"-"),"@")))</f>
        <v>-</v>
      </c>
      <c r="G1984" s="159" t="str">
        <f t="shared" si="60"/>
        <v>Not Found</v>
      </c>
      <c r="H1984" t="str" cm="1">
        <f t="array" ref="H1984">IF(SUMPRODUCT((TRIM(C1984:F1984)&lt;&gt;"-")*1)=0,
    "No Data",
    IF(COUNTIF(C1984:F1984,INDEX(_xlfn._xlws.FILTER(C1984:F1984,TRIM(C1984:F1984)&lt;&gt;"-"),1))=SUMPRODUCT((TRIM(C1984:F1984)&lt;&gt;"-")*1),
    "No Change",
    "Change"))</f>
        <v>No Data</v>
      </c>
      <c r="I1984" s="159"/>
      <c r="J1984"/>
      <c r="K1984" s="163"/>
      <c r="L1984" s="147" t="str">
        <f>TRIM(CLEAN(TEXT(IFERROR(INDEX('Glade MR'!$B$4:$C$3000,MATCH($A1984,'Glade MR'!$C$4:$C$3000,0),1),"-"),"@")))</f>
        <v>-</v>
      </c>
      <c r="M1984" s="147" t="str">
        <f>TRIM(CLEAN(TEXT(IFERROR(INDEX('Glade MR'!$I$4:$J$3000,MATCH($A1984,'Glade MR'!$J$4:$J$3000,0),1),"-"),"@")))</f>
        <v>-</v>
      </c>
      <c r="N1984" s="147" t="str">
        <f>TRIM(CLEAN(TEXT(IFERROR(INDEX('Glade MR'!$P$4:$Q$3000,MATCH($A1984,'Glade MR'!$Q$4:$Q$3000,0),1),"-"),"@")))</f>
        <v>-</v>
      </c>
      <c r="O1984" s="147" t="str">
        <f>TRIM(CLEAN(TEXT(IFERROR(INDEX('Glade MR'!$W$4:$X$3000,MATCH($A1984,'Glade MR'!$X$4:$X$3000,0),1),"-"),"@")))</f>
        <v>-</v>
      </c>
      <c r="P1984" s="159" t="str">
        <f t="shared" si="61"/>
        <v>Not Found</v>
      </c>
      <c r="Q1984" t="str" cm="1">
        <f t="array" ref="Q1984">IF(SUMPRODUCT((TRIM(L1984:O1984)&lt;&gt;"-")*1)=0,
    "No Data",
    IF(COUNTIF(L1984:O1984,INDEX(_xlfn._xlws.FILTER(L1984:O1984,TRIM(L1984:O1984)&lt;&gt;"-"),1))=SUMPRODUCT((TRIM(L1984:O1984)&lt;&gt;"-")*1),
    "No Change",
    "Change"))</f>
        <v>No Data</v>
      </c>
      <c r="R1984" s="159"/>
      <c r="S1984" s="111"/>
    </row>
    <row r="1985" spans="1:19" x14ac:dyDescent="0.3">
      <c r="A1985" t="s">
        <v>2504</v>
      </c>
      <c r="B1985" t="s">
        <v>1137</v>
      </c>
      <c r="C1985" s="160" t="str">
        <f>TRIM(CLEAN(TEXT(IFERROR(INDEX('Snakeden MR'!$B$4:$C$3028,MATCH($A1985,'Snakeden MR'!$C$4:$C$3028,0),1),"-"),"@")))</f>
        <v>-</v>
      </c>
      <c r="D1985" s="147" t="str">
        <f>TRIM(CLEAN(TEXT(IFERROR(INDEX('Snakeden MR'!$I$4:$J$3028,MATCH($A1985,'Snakeden MR'!$J$4:$J$3028,0),1),"-"),"@")))</f>
        <v>-</v>
      </c>
      <c r="E1985" s="147" t="str">
        <f>TRIM(CLEAN(TEXT(IFERROR(INDEX('Snakeden MR'!$P$4:$Q$3028,MATCH($A1985,'Snakeden MR'!$Q$4:$Q$3028,0),1),"-"),"@")))</f>
        <v>-</v>
      </c>
      <c r="F1985" s="147" t="str">
        <f>TRIM(CLEAN(TEXT(IFERROR(INDEX('Snakeden MR'!$W$4:$X$3028,MATCH($A1985,'Snakeden MR'!$X$4:$X$3028,0),1),"-"),"@")))</f>
        <v>-</v>
      </c>
      <c r="G1985" s="159" t="str">
        <f t="shared" si="60"/>
        <v>Not Found</v>
      </c>
      <c r="H1985" t="str" cm="1">
        <f t="array" ref="H1985">IF(SUMPRODUCT((TRIM(C1985:F1985)&lt;&gt;"-")*1)=0,
    "No Data",
    IF(COUNTIF(C1985:F1985,INDEX(_xlfn._xlws.FILTER(C1985:F1985,TRIM(C1985:F1985)&lt;&gt;"-"),1))=SUMPRODUCT((TRIM(C1985:F1985)&lt;&gt;"-")*1),
    "No Change",
    "Change"))</f>
        <v>No Data</v>
      </c>
      <c r="I1985" s="159"/>
      <c r="J1985"/>
      <c r="K1985" s="163"/>
      <c r="L1985" s="147" t="str">
        <f>TRIM(CLEAN(TEXT(IFERROR(INDEX('Glade MR'!$B$4:$C$3000,MATCH($A1985,'Glade MR'!$C$4:$C$3000,0),1),"-"),"@")))</f>
        <v>-</v>
      </c>
      <c r="M1985" s="147" t="str">
        <f>TRIM(CLEAN(TEXT(IFERROR(INDEX('Glade MR'!$I$4:$J$3000,MATCH($A1985,'Glade MR'!$J$4:$J$3000,0),1),"-"),"@")))</f>
        <v>-</v>
      </c>
      <c r="N1985" s="147" t="str">
        <f>TRIM(CLEAN(TEXT(IFERROR(INDEX('Glade MR'!$P$4:$Q$3000,MATCH($A1985,'Glade MR'!$Q$4:$Q$3000,0),1),"-"),"@")))</f>
        <v>-</v>
      </c>
      <c r="O1985" s="147" t="str">
        <f>TRIM(CLEAN(TEXT(IFERROR(INDEX('Glade MR'!$W$4:$X$3000,MATCH($A1985,'Glade MR'!$X$4:$X$3000,0),1),"-"),"@")))</f>
        <v>-</v>
      </c>
      <c r="P1985" s="159" t="str">
        <f t="shared" si="61"/>
        <v>Not Found</v>
      </c>
      <c r="Q1985" t="str" cm="1">
        <f t="array" ref="Q1985">IF(SUMPRODUCT((TRIM(L1985:O1985)&lt;&gt;"-")*1)=0,
    "No Data",
    IF(COUNTIF(L1985:O1985,INDEX(_xlfn._xlws.FILTER(L1985:O1985,TRIM(L1985:O1985)&lt;&gt;"-"),1))=SUMPRODUCT((TRIM(L1985:O1985)&lt;&gt;"-")*1),
    "No Change",
    "Change"))</f>
        <v>No Data</v>
      </c>
      <c r="R1985" s="159"/>
      <c r="S1985" s="111"/>
    </row>
    <row r="1986" spans="1:19" x14ac:dyDescent="0.3">
      <c r="A1986" t="s">
        <v>2505</v>
      </c>
      <c r="B1986" t="s">
        <v>1137</v>
      </c>
      <c r="C1986" s="160" t="str">
        <f>TRIM(CLEAN(TEXT(IFERROR(INDEX('Snakeden MR'!$B$4:$C$3028,MATCH($A1986,'Snakeden MR'!$C$4:$C$3028,0),1),"-"),"@")))</f>
        <v>-</v>
      </c>
      <c r="D1986" s="147" t="str">
        <f>TRIM(CLEAN(TEXT(IFERROR(INDEX('Snakeden MR'!$I$4:$J$3028,MATCH($A1986,'Snakeden MR'!$J$4:$J$3028,0),1),"-"),"@")))</f>
        <v>-</v>
      </c>
      <c r="E1986" s="147" t="str">
        <f>TRIM(CLEAN(TEXT(IFERROR(INDEX('Snakeden MR'!$P$4:$Q$3028,MATCH($A1986,'Snakeden MR'!$Q$4:$Q$3028,0),1),"-"),"@")))</f>
        <v>-</v>
      </c>
      <c r="F1986" s="147" t="str">
        <f>TRIM(CLEAN(TEXT(IFERROR(INDEX('Snakeden MR'!$W$4:$X$3028,MATCH($A1986,'Snakeden MR'!$X$4:$X$3028,0),1),"-"),"@")))</f>
        <v>-</v>
      </c>
      <c r="G1986" s="159" t="str">
        <f t="shared" ref="G1986:G2049" si="62">IF(SUM(COUNTIF(C1986:F1986,"-"))=4,"Not Found","Found")</f>
        <v>Not Found</v>
      </c>
      <c r="H1986" t="str" cm="1">
        <f t="array" ref="H1986">IF(SUMPRODUCT((TRIM(C1986:F1986)&lt;&gt;"-")*1)=0,
    "No Data",
    IF(COUNTIF(C1986:F1986,INDEX(_xlfn._xlws.FILTER(C1986:F1986,TRIM(C1986:F1986)&lt;&gt;"-"),1))=SUMPRODUCT((TRIM(C1986:F1986)&lt;&gt;"-")*1),
    "No Change",
    "Change"))</f>
        <v>No Data</v>
      </c>
      <c r="I1986" s="159"/>
      <c r="J1986"/>
      <c r="K1986" s="163"/>
      <c r="L1986" s="147" t="str">
        <f>TRIM(CLEAN(TEXT(IFERROR(INDEX('Glade MR'!$B$4:$C$3000,MATCH($A1986,'Glade MR'!$C$4:$C$3000,0),1),"-"),"@")))</f>
        <v>-</v>
      </c>
      <c r="M1986" s="147" t="str">
        <f>TRIM(CLEAN(TEXT(IFERROR(INDEX('Glade MR'!$I$4:$J$3000,MATCH($A1986,'Glade MR'!$J$4:$J$3000,0),1),"-"),"@")))</f>
        <v>-</v>
      </c>
      <c r="N1986" s="147" t="str">
        <f>TRIM(CLEAN(TEXT(IFERROR(INDEX('Glade MR'!$P$4:$Q$3000,MATCH($A1986,'Glade MR'!$Q$4:$Q$3000,0),1),"-"),"@")))</f>
        <v>-</v>
      </c>
      <c r="O1986" s="147" t="str">
        <f>TRIM(CLEAN(TEXT(IFERROR(INDEX('Glade MR'!$W$4:$X$3000,MATCH($A1986,'Glade MR'!$X$4:$X$3000,0),1),"-"),"@")))</f>
        <v>-</v>
      </c>
      <c r="P1986" s="159" t="str">
        <f t="shared" ref="P1986:P2049" si="63">IF(SUM(COUNTIF(L1986:O1986,"-"))=4,"Not Found","Found")</f>
        <v>Not Found</v>
      </c>
      <c r="Q1986" t="str" cm="1">
        <f t="array" ref="Q1986">IF(SUMPRODUCT((TRIM(L1986:O1986)&lt;&gt;"-")*1)=0,
    "No Data",
    IF(COUNTIF(L1986:O1986,INDEX(_xlfn._xlws.FILTER(L1986:O1986,TRIM(L1986:O1986)&lt;&gt;"-"),1))=SUMPRODUCT((TRIM(L1986:O1986)&lt;&gt;"-")*1),
    "No Change",
    "Change"))</f>
        <v>No Data</v>
      </c>
      <c r="R1986" s="159"/>
      <c r="S1986" s="111"/>
    </row>
    <row r="1987" spans="1:19" x14ac:dyDescent="0.3">
      <c r="A1987" t="s">
        <v>2506</v>
      </c>
      <c r="B1987" t="s">
        <v>1137</v>
      </c>
      <c r="C1987" s="160" t="str">
        <f>TRIM(CLEAN(TEXT(IFERROR(INDEX('Snakeden MR'!$B$4:$C$3028,MATCH($A1987,'Snakeden MR'!$C$4:$C$3028,0),1),"-"),"@")))</f>
        <v>-</v>
      </c>
      <c r="D1987" s="147" t="str">
        <f>TRIM(CLEAN(TEXT(IFERROR(INDEX('Snakeden MR'!$I$4:$J$3028,MATCH($A1987,'Snakeden MR'!$J$4:$J$3028,0),1),"-"),"@")))</f>
        <v>-</v>
      </c>
      <c r="E1987" s="147" t="str">
        <f>TRIM(CLEAN(TEXT(IFERROR(INDEX('Snakeden MR'!$P$4:$Q$3028,MATCH($A1987,'Snakeden MR'!$Q$4:$Q$3028,0),1),"-"),"@")))</f>
        <v>-</v>
      </c>
      <c r="F1987" s="147" t="str">
        <f>TRIM(CLEAN(TEXT(IFERROR(INDEX('Snakeden MR'!$W$4:$X$3028,MATCH($A1987,'Snakeden MR'!$X$4:$X$3028,0),1),"-"),"@")))</f>
        <v>-</v>
      </c>
      <c r="G1987" s="159" t="str">
        <f t="shared" si="62"/>
        <v>Not Found</v>
      </c>
      <c r="H1987" t="str" cm="1">
        <f t="array" ref="H1987">IF(SUMPRODUCT((TRIM(C1987:F1987)&lt;&gt;"-")*1)=0,
    "No Data",
    IF(COUNTIF(C1987:F1987,INDEX(_xlfn._xlws.FILTER(C1987:F1987,TRIM(C1987:F1987)&lt;&gt;"-"),1))=SUMPRODUCT((TRIM(C1987:F1987)&lt;&gt;"-")*1),
    "No Change",
    "Change"))</f>
        <v>No Data</v>
      </c>
      <c r="I1987" s="159"/>
      <c r="J1987"/>
      <c r="K1987" s="163"/>
      <c r="L1987" s="147" t="str">
        <f>TRIM(CLEAN(TEXT(IFERROR(INDEX('Glade MR'!$B$4:$C$3000,MATCH($A1987,'Glade MR'!$C$4:$C$3000,0),1),"-"),"@")))</f>
        <v>-</v>
      </c>
      <c r="M1987" s="147" t="str">
        <f>TRIM(CLEAN(TEXT(IFERROR(INDEX('Glade MR'!$I$4:$J$3000,MATCH($A1987,'Glade MR'!$J$4:$J$3000,0),1),"-"),"@")))</f>
        <v>-</v>
      </c>
      <c r="N1987" s="147" t="str">
        <f>TRIM(CLEAN(TEXT(IFERROR(INDEX('Glade MR'!$P$4:$Q$3000,MATCH($A1987,'Glade MR'!$Q$4:$Q$3000,0),1),"-"),"@")))</f>
        <v>-</v>
      </c>
      <c r="O1987" s="147" t="str">
        <f>TRIM(CLEAN(TEXT(IFERROR(INDEX('Glade MR'!$W$4:$X$3000,MATCH($A1987,'Glade MR'!$X$4:$X$3000,0),1),"-"),"@")))</f>
        <v>-</v>
      </c>
      <c r="P1987" s="159" t="str">
        <f t="shared" si="63"/>
        <v>Not Found</v>
      </c>
      <c r="Q1987" t="str" cm="1">
        <f t="array" ref="Q1987">IF(SUMPRODUCT((TRIM(L1987:O1987)&lt;&gt;"-")*1)=0,
    "No Data",
    IF(COUNTIF(L1987:O1987,INDEX(_xlfn._xlws.FILTER(L1987:O1987,TRIM(L1987:O1987)&lt;&gt;"-"),1))=SUMPRODUCT((TRIM(L1987:O1987)&lt;&gt;"-")*1),
    "No Change",
    "Change"))</f>
        <v>No Data</v>
      </c>
      <c r="R1987" s="159"/>
      <c r="S1987" s="111"/>
    </row>
    <row r="1988" spans="1:19" x14ac:dyDescent="0.3">
      <c r="A1988" t="s">
        <v>2507</v>
      </c>
      <c r="B1988" t="s">
        <v>1137</v>
      </c>
      <c r="C1988" s="160" t="str">
        <f>TRIM(CLEAN(TEXT(IFERROR(INDEX('Snakeden MR'!$B$4:$C$3028,MATCH($A1988,'Snakeden MR'!$C$4:$C$3028,0),1),"-"),"@")))</f>
        <v>-</v>
      </c>
      <c r="D1988" s="147" t="str">
        <f>TRIM(CLEAN(TEXT(IFERROR(INDEX('Snakeden MR'!$I$4:$J$3028,MATCH($A1988,'Snakeden MR'!$J$4:$J$3028,0),1),"-"),"@")))</f>
        <v>-</v>
      </c>
      <c r="E1988" s="147" t="str">
        <f>TRIM(CLEAN(TEXT(IFERROR(INDEX('Snakeden MR'!$P$4:$Q$3028,MATCH($A1988,'Snakeden MR'!$Q$4:$Q$3028,0),1),"-"),"@")))</f>
        <v>-</v>
      </c>
      <c r="F1988" s="147" t="str">
        <f>TRIM(CLEAN(TEXT(IFERROR(INDEX('Snakeden MR'!$W$4:$X$3028,MATCH($A1988,'Snakeden MR'!$X$4:$X$3028,0),1),"-"),"@")))</f>
        <v>-</v>
      </c>
      <c r="G1988" s="159" t="str">
        <f t="shared" si="62"/>
        <v>Not Found</v>
      </c>
      <c r="H1988" t="str" cm="1">
        <f t="array" ref="H1988">IF(SUMPRODUCT((TRIM(C1988:F1988)&lt;&gt;"-")*1)=0,
    "No Data",
    IF(COUNTIF(C1988:F1988,INDEX(_xlfn._xlws.FILTER(C1988:F1988,TRIM(C1988:F1988)&lt;&gt;"-"),1))=SUMPRODUCT((TRIM(C1988:F1988)&lt;&gt;"-")*1),
    "No Change",
    "Change"))</f>
        <v>No Data</v>
      </c>
      <c r="I1988" s="159"/>
      <c r="J1988"/>
      <c r="K1988" s="163"/>
      <c r="L1988" s="147" t="str">
        <f>TRIM(CLEAN(TEXT(IFERROR(INDEX('Glade MR'!$B$4:$C$3000,MATCH($A1988,'Glade MR'!$C$4:$C$3000,0),1),"-"),"@")))</f>
        <v>-</v>
      </c>
      <c r="M1988" s="147" t="str">
        <f>TRIM(CLEAN(TEXT(IFERROR(INDEX('Glade MR'!$I$4:$J$3000,MATCH($A1988,'Glade MR'!$J$4:$J$3000,0),1),"-"),"@")))</f>
        <v>-</v>
      </c>
      <c r="N1988" s="147" t="str">
        <f>TRIM(CLEAN(TEXT(IFERROR(INDEX('Glade MR'!$P$4:$Q$3000,MATCH($A1988,'Glade MR'!$Q$4:$Q$3000,0),1),"-"),"@")))</f>
        <v>-</v>
      </c>
      <c r="O1988" s="147" t="str">
        <f>TRIM(CLEAN(TEXT(IFERROR(INDEX('Glade MR'!$W$4:$X$3000,MATCH($A1988,'Glade MR'!$X$4:$X$3000,0),1),"-"),"@")))</f>
        <v>-</v>
      </c>
      <c r="P1988" s="159" t="str">
        <f t="shared" si="63"/>
        <v>Not Found</v>
      </c>
      <c r="Q1988" t="str" cm="1">
        <f t="array" ref="Q1988">IF(SUMPRODUCT((TRIM(L1988:O1988)&lt;&gt;"-")*1)=0,
    "No Data",
    IF(COUNTIF(L1988:O1988,INDEX(_xlfn._xlws.FILTER(L1988:O1988,TRIM(L1988:O1988)&lt;&gt;"-"),1))=SUMPRODUCT((TRIM(L1988:O1988)&lt;&gt;"-")*1),
    "No Change",
    "Change"))</f>
        <v>No Data</v>
      </c>
      <c r="R1988" s="159"/>
      <c r="S1988" s="111"/>
    </row>
    <row r="1989" spans="1:19" x14ac:dyDescent="0.3">
      <c r="A1989" t="s">
        <v>2508</v>
      </c>
      <c r="B1989" t="s">
        <v>1137</v>
      </c>
      <c r="C1989" s="160" t="str">
        <f>TRIM(CLEAN(TEXT(IFERROR(INDEX('Snakeden MR'!$B$4:$C$3028,MATCH($A1989,'Snakeden MR'!$C$4:$C$3028,0),1),"-"),"@")))</f>
        <v>-</v>
      </c>
      <c r="D1989" s="147" t="str">
        <f>TRIM(CLEAN(TEXT(IFERROR(INDEX('Snakeden MR'!$I$4:$J$3028,MATCH($A1989,'Snakeden MR'!$J$4:$J$3028,0),1),"-"),"@")))</f>
        <v>-</v>
      </c>
      <c r="E1989" s="147" t="str">
        <f>TRIM(CLEAN(TEXT(IFERROR(INDEX('Snakeden MR'!$P$4:$Q$3028,MATCH($A1989,'Snakeden MR'!$Q$4:$Q$3028,0),1),"-"),"@")))</f>
        <v>-</v>
      </c>
      <c r="F1989" s="147" t="str">
        <f>TRIM(CLEAN(TEXT(IFERROR(INDEX('Snakeden MR'!$W$4:$X$3028,MATCH($A1989,'Snakeden MR'!$X$4:$X$3028,0),1),"-"),"@")))</f>
        <v>-</v>
      </c>
      <c r="G1989" s="159" t="str">
        <f t="shared" si="62"/>
        <v>Not Found</v>
      </c>
      <c r="H1989" t="str" cm="1">
        <f t="array" ref="H1989">IF(SUMPRODUCT((TRIM(C1989:F1989)&lt;&gt;"-")*1)=0,
    "No Data",
    IF(COUNTIF(C1989:F1989,INDEX(_xlfn._xlws.FILTER(C1989:F1989,TRIM(C1989:F1989)&lt;&gt;"-"),1))=SUMPRODUCT((TRIM(C1989:F1989)&lt;&gt;"-")*1),
    "No Change",
    "Change"))</f>
        <v>No Data</v>
      </c>
      <c r="I1989" s="159"/>
      <c r="J1989"/>
      <c r="K1989" s="163"/>
      <c r="L1989" s="147" t="str">
        <f>TRIM(CLEAN(TEXT(IFERROR(INDEX('Glade MR'!$B$4:$C$3000,MATCH($A1989,'Glade MR'!$C$4:$C$3000,0),1),"-"),"@")))</f>
        <v>-</v>
      </c>
      <c r="M1989" s="147" t="str">
        <f>TRIM(CLEAN(TEXT(IFERROR(INDEX('Glade MR'!$I$4:$J$3000,MATCH($A1989,'Glade MR'!$J$4:$J$3000,0),1),"-"),"@")))</f>
        <v>-</v>
      </c>
      <c r="N1989" s="147" t="str">
        <f>TRIM(CLEAN(TEXT(IFERROR(INDEX('Glade MR'!$P$4:$Q$3000,MATCH($A1989,'Glade MR'!$Q$4:$Q$3000,0),1),"-"),"@")))</f>
        <v>-</v>
      </c>
      <c r="O1989" s="147" t="str">
        <f>TRIM(CLEAN(TEXT(IFERROR(INDEX('Glade MR'!$W$4:$X$3000,MATCH($A1989,'Glade MR'!$X$4:$X$3000,0),1),"-"),"@")))</f>
        <v>-</v>
      </c>
      <c r="P1989" s="159" t="str">
        <f t="shared" si="63"/>
        <v>Not Found</v>
      </c>
      <c r="Q1989" t="str" cm="1">
        <f t="array" ref="Q1989">IF(SUMPRODUCT((TRIM(L1989:O1989)&lt;&gt;"-")*1)=0,
    "No Data",
    IF(COUNTIF(L1989:O1989,INDEX(_xlfn._xlws.FILTER(L1989:O1989,TRIM(L1989:O1989)&lt;&gt;"-"),1))=SUMPRODUCT((TRIM(L1989:O1989)&lt;&gt;"-")*1),
    "No Change",
    "Change"))</f>
        <v>No Data</v>
      </c>
      <c r="R1989" s="159"/>
      <c r="S1989" s="111"/>
    </row>
    <row r="1990" spans="1:19" x14ac:dyDescent="0.3">
      <c r="A1990" t="s">
        <v>459</v>
      </c>
      <c r="B1990" t="s">
        <v>1137</v>
      </c>
      <c r="C1990" s="160" t="str">
        <f>TRIM(CLEAN(TEXT(IFERROR(INDEX('Snakeden MR'!$B$4:$C$3028,MATCH($A1990,'Snakeden MR'!$C$4:$C$3028,0),1),"-"),"@")))</f>
        <v>-</v>
      </c>
      <c r="D1990" s="147" t="str">
        <f>TRIM(CLEAN(TEXT(IFERROR(INDEX('Snakeden MR'!$I$4:$J$3028,MATCH($A1990,'Snakeden MR'!$J$4:$J$3028,0),1),"-"),"@")))</f>
        <v>-</v>
      </c>
      <c r="E1990" s="147" t="str">
        <f>TRIM(CLEAN(TEXT(IFERROR(INDEX('Snakeden MR'!$P$4:$Q$3028,MATCH($A1990,'Snakeden MR'!$Q$4:$Q$3028,0),1),"-"),"@")))</f>
        <v>-</v>
      </c>
      <c r="F1990" s="147" t="str">
        <f>TRIM(CLEAN(TEXT(IFERROR(INDEX('Snakeden MR'!$W$4:$X$3028,MATCH($A1990,'Snakeden MR'!$X$4:$X$3028,0),1),"-"),"@")))</f>
        <v>-</v>
      </c>
      <c r="G1990" s="159" t="str">
        <f t="shared" si="62"/>
        <v>Not Found</v>
      </c>
      <c r="H1990" t="str" cm="1">
        <f t="array" ref="H1990">IF(SUMPRODUCT((TRIM(C1990:F1990)&lt;&gt;"-")*1)=0,
    "No Data",
    IF(COUNTIF(C1990:F1990,INDEX(_xlfn._xlws.FILTER(C1990:F1990,TRIM(C1990:F1990)&lt;&gt;"-"),1))=SUMPRODUCT((TRIM(C1990:F1990)&lt;&gt;"-")*1),
    "No Change",
    "Change"))</f>
        <v>No Data</v>
      </c>
      <c r="I1990" s="159"/>
      <c r="J1990"/>
      <c r="K1990" s="163"/>
      <c r="L1990" s="147" t="str">
        <f>TRIM(CLEAN(TEXT(IFERROR(INDEX('Glade MR'!$B$4:$C$3000,MATCH($A1990,'Glade MR'!$C$4:$C$3000,0),1),"-"),"@")))</f>
        <v>-</v>
      </c>
      <c r="M1990" s="147" t="str">
        <f>TRIM(CLEAN(TEXT(IFERROR(INDEX('Glade MR'!$I$4:$J$3000,MATCH($A1990,'Glade MR'!$J$4:$J$3000,0),1),"-"),"@")))</f>
        <v>-</v>
      </c>
      <c r="N1990" s="147" t="str">
        <f>TRIM(CLEAN(TEXT(IFERROR(INDEX('Glade MR'!$P$4:$Q$3000,MATCH($A1990,'Glade MR'!$Q$4:$Q$3000,0),1),"-"),"@")))</f>
        <v>-</v>
      </c>
      <c r="O1990" s="147" t="str">
        <f>TRIM(CLEAN(TEXT(IFERROR(INDEX('Glade MR'!$W$4:$X$3000,MATCH($A1990,'Glade MR'!$X$4:$X$3000,0),1),"-"),"@")))</f>
        <v>Pool 10</v>
      </c>
      <c r="P1990" s="159" t="str">
        <f t="shared" si="63"/>
        <v>Found</v>
      </c>
      <c r="Q1990" t="str" cm="1">
        <f t="array" ref="Q1990">IF(SUMPRODUCT((TRIM(L1990:O1990)&lt;&gt;"-")*1)=0,
    "No Data",
    IF(COUNTIF(L1990:O1990,INDEX(_xlfn._xlws.FILTER(L1990:O1990,TRIM(L1990:O1990)&lt;&gt;"-"),1))=SUMPRODUCT((TRIM(L1990:O1990)&lt;&gt;"-")*1),
    "No Change",
    "Change"))</f>
        <v>No Change</v>
      </c>
      <c r="R1990" s="159"/>
      <c r="S1990" s="111"/>
    </row>
    <row r="1991" spans="1:19" x14ac:dyDescent="0.3">
      <c r="A1991" t="s">
        <v>975</v>
      </c>
      <c r="B1991" t="s">
        <v>1137</v>
      </c>
      <c r="C1991" s="160" t="str">
        <f>TRIM(CLEAN(TEXT(IFERROR(INDEX('Snakeden MR'!$B$4:$C$3028,MATCH($A1991,'Snakeden MR'!$C$4:$C$3028,0),1),"-"),"@")))</f>
        <v>-</v>
      </c>
      <c r="D1991" s="147" t="str">
        <f>TRIM(CLEAN(TEXT(IFERROR(INDEX('Snakeden MR'!$I$4:$J$3028,MATCH($A1991,'Snakeden MR'!$J$4:$J$3028,0),1),"-"),"@")))</f>
        <v>-</v>
      </c>
      <c r="E1991" s="147" t="str">
        <f>TRIM(CLEAN(TEXT(IFERROR(INDEX('Snakeden MR'!$P$4:$Q$3028,MATCH($A1991,'Snakeden MR'!$Q$4:$Q$3028,0),1),"-"),"@")))</f>
        <v>-</v>
      </c>
      <c r="F1991" s="147" t="str">
        <f>TRIM(CLEAN(TEXT(IFERROR(INDEX('Snakeden MR'!$W$4:$X$3028,MATCH($A1991,'Snakeden MR'!$X$4:$X$3028,0),1),"-"),"@")))</f>
        <v>-</v>
      </c>
      <c r="G1991" s="159" t="str">
        <f t="shared" si="62"/>
        <v>Not Found</v>
      </c>
      <c r="H1991" t="str" cm="1">
        <f t="array" ref="H1991">IF(SUMPRODUCT((TRIM(C1991:F1991)&lt;&gt;"-")*1)=0,
    "No Data",
    IF(COUNTIF(C1991:F1991,INDEX(_xlfn._xlws.FILTER(C1991:F1991,TRIM(C1991:F1991)&lt;&gt;"-"),1))=SUMPRODUCT((TRIM(C1991:F1991)&lt;&gt;"-")*1),
    "No Change",
    "Change"))</f>
        <v>No Data</v>
      </c>
      <c r="I1991" s="159"/>
      <c r="J1991"/>
      <c r="K1991" s="163"/>
      <c r="L1991" s="147" t="str">
        <f>TRIM(CLEAN(TEXT(IFERROR(INDEX('Glade MR'!$B$4:$C$3000,MATCH($A1991,'Glade MR'!$C$4:$C$3000,0),1),"-"),"@")))</f>
        <v>-</v>
      </c>
      <c r="M1991" s="147" t="str">
        <f>TRIM(CLEAN(TEXT(IFERROR(INDEX('Glade MR'!$I$4:$J$3000,MATCH($A1991,'Glade MR'!$J$4:$J$3000,0),1),"-"),"@")))</f>
        <v>-</v>
      </c>
      <c r="N1991" s="147" t="str">
        <f>TRIM(CLEAN(TEXT(IFERROR(INDEX('Glade MR'!$P$4:$Q$3000,MATCH($A1991,'Glade MR'!$Q$4:$Q$3000,0),1),"-"),"@")))</f>
        <v>-</v>
      </c>
      <c r="O1991" s="147" t="str">
        <f>TRIM(CLEAN(TEXT(IFERROR(INDEX('Glade MR'!$W$4:$X$3000,MATCH($A1991,'Glade MR'!$X$4:$X$3000,0),1),"-"),"@")))</f>
        <v>Pool 1</v>
      </c>
      <c r="P1991" s="159" t="str">
        <f t="shared" si="63"/>
        <v>Found</v>
      </c>
      <c r="Q1991" t="str" cm="1">
        <f t="array" ref="Q1991">IF(SUMPRODUCT((TRIM(L1991:O1991)&lt;&gt;"-")*1)=0,
    "No Data",
    IF(COUNTIF(L1991:O1991,INDEX(_xlfn._xlws.FILTER(L1991:O1991,TRIM(L1991:O1991)&lt;&gt;"-"),1))=SUMPRODUCT((TRIM(L1991:O1991)&lt;&gt;"-")*1),
    "No Change",
    "Change"))</f>
        <v>No Change</v>
      </c>
      <c r="R1991" s="159"/>
      <c r="S1991" s="111"/>
    </row>
    <row r="1992" spans="1:19" x14ac:dyDescent="0.3">
      <c r="A1992" t="s">
        <v>477</v>
      </c>
      <c r="B1992" t="s">
        <v>1137</v>
      </c>
      <c r="C1992" s="160" t="str">
        <f>TRIM(CLEAN(TEXT(IFERROR(INDEX('Snakeden MR'!$B$4:$C$3028,MATCH($A1992,'Snakeden MR'!$C$4:$C$3028,0),1),"-"),"@")))</f>
        <v>-</v>
      </c>
      <c r="D1992" s="147" t="str">
        <f>TRIM(CLEAN(TEXT(IFERROR(INDEX('Snakeden MR'!$I$4:$J$3028,MATCH($A1992,'Snakeden MR'!$J$4:$J$3028,0),1),"-"),"@")))</f>
        <v>-</v>
      </c>
      <c r="E1992" s="147" t="str">
        <f>TRIM(CLEAN(TEXT(IFERROR(INDEX('Snakeden MR'!$P$4:$Q$3028,MATCH($A1992,'Snakeden MR'!$Q$4:$Q$3028,0),1),"-"),"@")))</f>
        <v>-</v>
      </c>
      <c r="F1992" s="147" t="str">
        <f>TRIM(CLEAN(TEXT(IFERROR(INDEX('Snakeden MR'!$W$4:$X$3028,MATCH($A1992,'Snakeden MR'!$X$4:$X$3028,0),1),"-"),"@")))</f>
        <v>-</v>
      </c>
      <c r="G1992" s="159" t="str">
        <f t="shared" si="62"/>
        <v>Not Found</v>
      </c>
      <c r="H1992" t="str" cm="1">
        <f t="array" ref="H1992">IF(SUMPRODUCT((TRIM(C1992:F1992)&lt;&gt;"-")*1)=0,
    "No Data",
    IF(COUNTIF(C1992:F1992,INDEX(_xlfn._xlws.FILTER(C1992:F1992,TRIM(C1992:F1992)&lt;&gt;"-"),1))=SUMPRODUCT((TRIM(C1992:F1992)&lt;&gt;"-")*1),
    "No Change",
    "Change"))</f>
        <v>No Data</v>
      </c>
      <c r="I1992" s="159"/>
      <c r="J1992"/>
      <c r="K1992" s="163"/>
      <c r="L1992" s="147" t="str">
        <f>TRIM(CLEAN(TEXT(IFERROR(INDEX('Glade MR'!$B$4:$C$3000,MATCH($A1992,'Glade MR'!$C$4:$C$3000,0),1),"-"),"@")))</f>
        <v>Pool 11</v>
      </c>
      <c r="M1992" s="147" t="str">
        <f>TRIM(CLEAN(TEXT(IFERROR(INDEX('Glade MR'!$I$4:$J$3000,MATCH($A1992,'Glade MR'!$J$4:$J$3000,0),1),"-"),"@")))</f>
        <v>-</v>
      </c>
      <c r="N1992" s="147" t="str">
        <f>TRIM(CLEAN(TEXT(IFERROR(INDEX('Glade MR'!$P$4:$Q$3000,MATCH($A1992,'Glade MR'!$Q$4:$Q$3000,0),1),"-"),"@")))</f>
        <v>-</v>
      </c>
      <c r="O1992" s="147" t="str">
        <f>TRIM(CLEAN(TEXT(IFERROR(INDEX('Glade MR'!$W$4:$X$3000,MATCH($A1992,'Glade MR'!$X$4:$X$3000,0),1),"-"),"@")))</f>
        <v>-</v>
      </c>
      <c r="P1992" s="159" t="str">
        <f t="shared" si="63"/>
        <v>Found</v>
      </c>
      <c r="Q1992" t="str" cm="1">
        <f t="array" ref="Q1992">IF(SUMPRODUCT((TRIM(L1992:O1992)&lt;&gt;"-")*1)=0,
    "No Data",
    IF(COUNTIF(L1992:O1992,INDEX(_xlfn._xlws.FILTER(L1992:O1992,TRIM(L1992:O1992)&lt;&gt;"-"),1))=SUMPRODUCT((TRIM(L1992:O1992)&lt;&gt;"-")*1),
    "No Change",
    "Change"))</f>
        <v>No Change</v>
      </c>
      <c r="R1992" s="159"/>
      <c r="S1992" s="111"/>
    </row>
    <row r="1993" spans="1:19" x14ac:dyDescent="0.3">
      <c r="A1993" t="s">
        <v>973</v>
      </c>
      <c r="B1993" t="s">
        <v>1137</v>
      </c>
      <c r="C1993" s="160" t="str">
        <f>TRIM(CLEAN(TEXT(IFERROR(INDEX('Snakeden MR'!$B$4:$C$3028,MATCH($A1993,'Snakeden MR'!$C$4:$C$3028,0),1),"-"),"@")))</f>
        <v>-</v>
      </c>
      <c r="D1993" s="147" t="str">
        <f>TRIM(CLEAN(TEXT(IFERROR(INDEX('Snakeden MR'!$I$4:$J$3028,MATCH($A1993,'Snakeden MR'!$J$4:$J$3028,0),1),"-"),"@")))</f>
        <v>-</v>
      </c>
      <c r="E1993" s="147" t="str">
        <f>TRIM(CLEAN(TEXT(IFERROR(INDEX('Snakeden MR'!$P$4:$Q$3028,MATCH($A1993,'Snakeden MR'!$Q$4:$Q$3028,0),1),"-"),"@")))</f>
        <v>-</v>
      </c>
      <c r="F1993" s="147" t="str">
        <f>TRIM(CLEAN(TEXT(IFERROR(INDEX('Snakeden MR'!$W$4:$X$3028,MATCH($A1993,'Snakeden MR'!$X$4:$X$3028,0),1),"-"),"@")))</f>
        <v>-</v>
      </c>
      <c r="G1993" s="159" t="str">
        <f t="shared" si="62"/>
        <v>Not Found</v>
      </c>
      <c r="H1993" t="str" cm="1">
        <f t="array" ref="H1993">IF(SUMPRODUCT((TRIM(C1993:F1993)&lt;&gt;"-")*1)=0,
    "No Data",
    IF(COUNTIF(C1993:F1993,INDEX(_xlfn._xlws.FILTER(C1993:F1993,TRIM(C1993:F1993)&lt;&gt;"-"),1))=SUMPRODUCT((TRIM(C1993:F1993)&lt;&gt;"-")*1),
    "No Change",
    "Change"))</f>
        <v>No Data</v>
      </c>
      <c r="I1993" s="159"/>
      <c r="J1993"/>
      <c r="K1993" s="163"/>
      <c r="L1993" s="147" t="str">
        <f>TRIM(CLEAN(TEXT(IFERROR(INDEX('Glade MR'!$B$4:$C$3000,MATCH($A1993,'Glade MR'!$C$4:$C$3000,0),1),"-"),"@")))</f>
        <v>-</v>
      </c>
      <c r="M1993" s="147" t="str">
        <f>TRIM(CLEAN(TEXT(IFERROR(INDEX('Glade MR'!$I$4:$J$3000,MATCH($A1993,'Glade MR'!$J$4:$J$3000,0),1),"-"),"@")))</f>
        <v>-</v>
      </c>
      <c r="N1993" s="147" t="str">
        <f>TRIM(CLEAN(TEXT(IFERROR(INDEX('Glade MR'!$P$4:$Q$3000,MATCH($A1993,'Glade MR'!$Q$4:$Q$3000,0),1),"-"),"@")))</f>
        <v>-</v>
      </c>
      <c r="O1993" s="147" t="str">
        <f>TRIM(CLEAN(TEXT(IFERROR(INDEX('Glade MR'!$W$4:$X$3000,MATCH($A1993,'Glade MR'!$X$4:$X$3000,0),1),"-"),"@")))</f>
        <v>Pool 1</v>
      </c>
      <c r="P1993" s="159" t="str">
        <f t="shared" si="63"/>
        <v>Found</v>
      </c>
      <c r="Q1993" t="str" cm="1">
        <f t="array" ref="Q1993">IF(SUMPRODUCT((TRIM(L1993:O1993)&lt;&gt;"-")*1)=0,
    "No Data",
    IF(COUNTIF(L1993:O1993,INDEX(_xlfn._xlws.FILTER(L1993:O1993,TRIM(L1993:O1993)&lt;&gt;"-"),1))=SUMPRODUCT((TRIM(L1993:O1993)&lt;&gt;"-")*1),
    "No Change",
    "Change"))</f>
        <v>No Change</v>
      </c>
      <c r="R1993" s="159"/>
      <c r="S1993" s="111"/>
    </row>
    <row r="1994" spans="1:19" x14ac:dyDescent="0.3">
      <c r="A1994" t="s">
        <v>2509</v>
      </c>
      <c r="B1994" t="s">
        <v>1137</v>
      </c>
      <c r="C1994" s="160" t="str">
        <f>TRIM(CLEAN(TEXT(IFERROR(INDEX('Snakeden MR'!$B$4:$C$3028,MATCH($A1994,'Snakeden MR'!$C$4:$C$3028,0),1),"-"),"@")))</f>
        <v>-</v>
      </c>
      <c r="D1994" s="147" t="str">
        <f>TRIM(CLEAN(TEXT(IFERROR(INDEX('Snakeden MR'!$I$4:$J$3028,MATCH($A1994,'Snakeden MR'!$J$4:$J$3028,0),1),"-"),"@")))</f>
        <v>-</v>
      </c>
      <c r="E1994" s="147" t="str">
        <f>TRIM(CLEAN(TEXT(IFERROR(INDEX('Snakeden MR'!$P$4:$Q$3028,MATCH($A1994,'Snakeden MR'!$Q$4:$Q$3028,0),1),"-"),"@")))</f>
        <v>-</v>
      </c>
      <c r="F1994" s="147" t="str">
        <f>TRIM(CLEAN(TEXT(IFERROR(INDEX('Snakeden MR'!$W$4:$X$3028,MATCH($A1994,'Snakeden MR'!$X$4:$X$3028,0),1),"-"),"@")))</f>
        <v>-</v>
      </c>
      <c r="G1994" s="159" t="str">
        <f t="shared" si="62"/>
        <v>Not Found</v>
      </c>
      <c r="H1994" t="str" cm="1">
        <f t="array" ref="H1994">IF(SUMPRODUCT((TRIM(C1994:F1994)&lt;&gt;"-")*1)=0,
    "No Data",
    IF(COUNTIF(C1994:F1994,INDEX(_xlfn._xlws.FILTER(C1994:F1994,TRIM(C1994:F1994)&lt;&gt;"-"),1))=SUMPRODUCT((TRIM(C1994:F1994)&lt;&gt;"-")*1),
    "No Change",
    "Change"))</f>
        <v>No Data</v>
      </c>
      <c r="I1994" s="159"/>
      <c r="J1994"/>
      <c r="K1994" s="163"/>
      <c r="L1994" s="147" t="str">
        <f>TRIM(CLEAN(TEXT(IFERROR(INDEX('Glade MR'!$B$4:$C$3000,MATCH($A1994,'Glade MR'!$C$4:$C$3000,0),1),"-"),"@")))</f>
        <v>-</v>
      </c>
      <c r="M1994" s="147" t="str">
        <f>TRIM(CLEAN(TEXT(IFERROR(INDEX('Glade MR'!$I$4:$J$3000,MATCH($A1994,'Glade MR'!$J$4:$J$3000,0),1),"-"),"@")))</f>
        <v>-</v>
      </c>
      <c r="N1994" s="147" t="str">
        <f>TRIM(CLEAN(TEXT(IFERROR(INDEX('Glade MR'!$P$4:$Q$3000,MATCH($A1994,'Glade MR'!$Q$4:$Q$3000,0),1),"-"),"@")))</f>
        <v>-</v>
      </c>
      <c r="O1994" s="147" t="str">
        <f>TRIM(CLEAN(TEXT(IFERROR(INDEX('Glade MR'!$W$4:$X$3000,MATCH($A1994,'Glade MR'!$X$4:$X$3000,0),1),"-"),"@")))</f>
        <v>-</v>
      </c>
      <c r="P1994" s="159" t="str">
        <f t="shared" si="63"/>
        <v>Not Found</v>
      </c>
      <c r="Q1994" t="str" cm="1">
        <f t="array" ref="Q1994">IF(SUMPRODUCT((TRIM(L1994:O1994)&lt;&gt;"-")*1)=0,
    "No Data",
    IF(COUNTIF(L1994:O1994,INDEX(_xlfn._xlws.FILTER(L1994:O1994,TRIM(L1994:O1994)&lt;&gt;"-"),1))=SUMPRODUCT((TRIM(L1994:O1994)&lt;&gt;"-")*1),
    "No Change",
    "Change"))</f>
        <v>No Data</v>
      </c>
      <c r="R1994" s="159"/>
      <c r="S1994" s="111"/>
    </row>
    <row r="1995" spans="1:19" x14ac:dyDescent="0.3">
      <c r="A1995" t="s">
        <v>2510</v>
      </c>
      <c r="B1995" t="s">
        <v>1137</v>
      </c>
      <c r="C1995" s="160" t="str">
        <f>TRIM(CLEAN(TEXT(IFERROR(INDEX('Snakeden MR'!$B$4:$C$3028,MATCH($A1995,'Snakeden MR'!$C$4:$C$3028,0),1),"-"),"@")))</f>
        <v>-</v>
      </c>
      <c r="D1995" s="147" t="str">
        <f>TRIM(CLEAN(TEXT(IFERROR(INDEX('Snakeden MR'!$I$4:$J$3028,MATCH($A1995,'Snakeden MR'!$J$4:$J$3028,0),1),"-"),"@")))</f>
        <v>-</v>
      </c>
      <c r="E1995" s="147" t="str">
        <f>TRIM(CLEAN(TEXT(IFERROR(INDEX('Snakeden MR'!$P$4:$Q$3028,MATCH($A1995,'Snakeden MR'!$Q$4:$Q$3028,0),1),"-"),"@")))</f>
        <v>-</v>
      </c>
      <c r="F1995" s="147" t="str">
        <f>TRIM(CLEAN(TEXT(IFERROR(INDEX('Snakeden MR'!$W$4:$X$3028,MATCH($A1995,'Snakeden MR'!$X$4:$X$3028,0),1),"-"),"@")))</f>
        <v>-</v>
      </c>
      <c r="G1995" s="159" t="str">
        <f t="shared" si="62"/>
        <v>Not Found</v>
      </c>
      <c r="H1995" t="str" cm="1">
        <f t="array" ref="H1995">IF(SUMPRODUCT((TRIM(C1995:F1995)&lt;&gt;"-")*1)=0,
    "No Data",
    IF(COUNTIF(C1995:F1995,INDEX(_xlfn._xlws.FILTER(C1995:F1995,TRIM(C1995:F1995)&lt;&gt;"-"),1))=SUMPRODUCT((TRIM(C1995:F1995)&lt;&gt;"-")*1),
    "No Change",
    "Change"))</f>
        <v>No Data</v>
      </c>
      <c r="I1995" s="159"/>
      <c r="J1995"/>
      <c r="K1995" s="163"/>
      <c r="L1995" s="147" t="str">
        <f>TRIM(CLEAN(TEXT(IFERROR(INDEX('Glade MR'!$B$4:$C$3000,MATCH($A1995,'Glade MR'!$C$4:$C$3000,0),1),"-"),"@")))</f>
        <v>-</v>
      </c>
      <c r="M1995" s="147" t="str">
        <f>TRIM(CLEAN(TEXT(IFERROR(INDEX('Glade MR'!$I$4:$J$3000,MATCH($A1995,'Glade MR'!$J$4:$J$3000,0),1),"-"),"@")))</f>
        <v>-</v>
      </c>
      <c r="N1995" s="147" t="str">
        <f>TRIM(CLEAN(TEXT(IFERROR(INDEX('Glade MR'!$P$4:$Q$3000,MATCH($A1995,'Glade MR'!$Q$4:$Q$3000,0),1),"-"),"@")))</f>
        <v>-</v>
      </c>
      <c r="O1995" s="147" t="str">
        <f>TRIM(CLEAN(TEXT(IFERROR(INDEX('Glade MR'!$W$4:$X$3000,MATCH($A1995,'Glade MR'!$X$4:$X$3000,0),1),"-"),"@")))</f>
        <v>-</v>
      </c>
      <c r="P1995" s="159" t="str">
        <f t="shared" si="63"/>
        <v>Not Found</v>
      </c>
      <c r="Q1995" t="str" cm="1">
        <f t="array" ref="Q1995">IF(SUMPRODUCT((TRIM(L1995:O1995)&lt;&gt;"-")*1)=0,
    "No Data",
    IF(COUNTIF(L1995:O1995,INDEX(_xlfn._xlws.FILTER(L1995:O1995,TRIM(L1995:O1995)&lt;&gt;"-"),1))=SUMPRODUCT((TRIM(L1995:O1995)&lt;&gt;"-")*1),
    "No Change",
    "Change"))</f>
        <v>No Data</v>
      </c>
      <c r="R1995" s="159"/>
      <c r="S1995" s="111"/>
    </row>
    <row r="1996" spans="1:19" x14ac:dyDescent="0.3">
      <c r="A1996" t="s">
        <v>738</v>
      </c>
      <c r="B1996" t="s">
        <v>1137</v>
      </c>
      <c r="C1996" s="160" t="str">
        <f>TRIM(CLEAN(TEXT(IFERROR(INDEX('Snakeden MR'!$B$4:$C$3028,MATCH($A1996,'Snakeden MR'!$C$4:$C$3028,0),1),"-"),"@")))</f>
        <v>-</v>
      </c>
      <c r="D1996" s="147" t="str">
        <f>TRIM(CLEAN(TEXT(IFERROR(INDEX('Snakeden MR'!$I$4:$J$3028,MATCH($A1996,'Snakeden MR'!$J$4:$J$3028,0),1),"-"),"@")))</f>
        <v>-</v>
      </c>
      <c r="E1996" s="147" t="str">
        <f>TRIM(CLEAN(TEXT(IFERROR(INDEX('Snakeden MR'!$P$4:$Q$3028,MATCH($A1996,'Snakeden MR'!$Q$4:$Q$3028,0),1),"-"),"@")))</f>
        <v>-</v>
      </c>
      <c r="F1996" s="147" t="str">
        <f>TRIM(CLEAN(TEXT(IFERROR(INDEX('Snakeden MR'!$W$4:$X$3028,MATCH($A1996,'Snakeden MR'!$X$4:$X$3028,0),1),"-"),"@")))</f>
        <v>-</v>
      </c>
      <c r="G1996" s="159" t="str">
        <f t="shared" si="62"/>
        <v>Not Found</v>
      </c>
      <c r="H1996" t="str" cm="1">
        <f t="array" ref="H1996">IF(SUMPRODUCT((TRIM(C1996:F1996)&lt;&gt;"-")*1)=0,
    "No Data",
    IF(COUNTIF(C1996:F1996,INDEX(_xlfn._xlws.FILTER(C1996:F1996,TRIM(C1996:F1996)&lt;&gt;"-"),1))=SUMPRODUCT((TRIM(C1996:F1996)&lt;&gt;"-")*1),
    "No Change",
    "Change"))</f>
        <v>No Data</v>
      </c>
      <c r="I1996" s="159"/>
      <c r="J1996"/>
      <c r="K1996" s="163"/>
      <c r="L1996" s="147" t="str">
        <f>TRIM(CLEAN(TEXT(IFERROR(INDEX('Glade MR'!$B$4:$C$3000,MATCH($A1996,'Glade MR'!$C$4:$C$3000,0),1),"-"),"@")))</f>
        <v>-</v>
      </c>
      <c r="M1996" s="147" t="str">
        <f>TRIM(CLEAN(TEXT(IFERROR(INDEX('Glade MR'!$I$4:$J$3000,MATCH($A1996,'Glade MR'!$J$4:$J$3000,0),1),"-"),"@")))</f>
        <v>-</v>
      </c>
      <c r="N1996" s="147" t="str">
        <f>TRIM(CLEAN(TEXT(IFERROR(INDEX('Glade MR'!$P$4:$Q$3000,MATCH($A1996,'Glade MR'!$Q$4:$Q$3000,0),1),"-"),"@")))</f>
        <v>Pool 5</v>
      </c>
      <c r="O1996" s="147" t="str">
        <f>TRIM(CLEAN(TEXT(IFERROR(INDEX('Glade MR'!$W$4:$X$3000,MATCH($A1996,'Glade MR'!$X$4:$X$3000,0),1),"-"),"@")))</f>
        <v>-</v>
      </c>
      <c r="P1996" s="159" t="str">
        <f t="shared" si="63"/>
        <v>Found</v>
      </c>
      <c r="Q1996" t="str" cm="1">
        <f t="array" ref="Q1996">IF(SUMPRODUCT((TRIM(L1996:O1996)&lt;&gt;"-")*1)=0,
    "No Data",
    IF(COUNTIF(L1996:O1996,INDEX(_xlfn._xlws.FILTER(L1996:O1996,TRIM(L1996:O1996)&lt;&gt;"-"),1))=SUMPRODUCT((TRIM(L1996:O1996)&lt;&gt;"-")*1),
    "No Change",
    "Change"))</f>
        <v>No Change</v>
      </c>
      <c r="R1996" s="159"/>
      <c r="S1996" s="111"/>
    </row>
    <row r="1997" spans="1:19" x14ac:dyDescent="0.3">
      <c r="A1997" t="s">
        <v>2511</v>
      </c>
      <c r="B1997" t="s">
        <v>1137</v>
      </c>
      <c r="C1997" s="160" t="str">
        <f>TRIM(CLEAN(TEXT(IFERROR(INDEX('Snakeden MR'!$B$4:$C$3028,MATCH($A1997,'Snakeden MR'!$C$4:$C$3028,0),1),"-"),"@")))</f>
        <v>-</v>
      </c>
      <c r="D1997" s="147" t="str">
        <f>TRIM(CLEAN(TEXT(IFERROR(INDEX('Snakeden MR'!$I$4:$J$3028,MATCH($A1997,'Snakeden MR'!$J$4:$J$3028,0),1),"-"),"@")))</f>
        <v>-</v>
      </c>
      <c r="E1997" s="147" t="str">
        <f>TRIM(CLEAN(TEXT(IFERROR(INDEX('Snakeden MR'!$P$4:$Q$3028,MATCH($A1997,'Snakeden MR'!$Q$4:$Q$3028,0),1),"-"),"@")))</f>
        <v>-</v>
      </c>
      <c r="F1997" s="147" t="str">
        <f>TRIM(CLEAN(TEXT(IFERROR(INDEX('Snakeden MR'!$W$4:$X$3028,MATCH($A1997,'Snakeden MR'!$X$4:$X$3028,0),1),"-"),"@")))</f>
        <v>-</v>
      </c>
      <c r="G1997" s="159" t="str">
        <f t="shared" si="62"/>
        <v>Not Found</v>
      </c>
      <c r="H1997" t="str" cm="1">
        <f t="array" ref="H1997">IF(SUMPRODUCT((TRIM(C1997:F1997)&lt;&gt;"-")*1)=0,
    "No Data",
    IF(COUNTIF(C1997:F1997,INDEX(_xlfn._xlws.FILTER(C1997:F1997,TRIM(C1997:F1997)&lt;&gt;"-"),1))=SUMPRODUCT((TRIM(C1997:F1997)&lt;&gt;"-")*1),
    "No Change",
    "Change"))</f>
        <v>No Data</v>
      </c>
      <c r="I1997" s="159"/>
      <c r="J1997"/>
      <c r="K1997" s="163"/>
      <c r="L1997" s="147" t="str">
        <f>TRIM(CLEAN(TEXT(IFERROR(INDEX('Glade MR'!$B$4:$C$3000,MATCH($A1997,'Glade MR'!$C$4:$C$3000,0),1),"-"),"@")))</f>
        <v>-</v>
      </c>
      <c r="M1997" s="147" t="str">
        <f>TRIM(CLEAN(TEXT(IFERROR(INDEX('Glade MR'!$I$4:$J$3000,MATCH($A1997,'Glade MR'!$J$4:$J$3000,0),1),"-"),"@")))</f>
        <v>-</v>
      </c>
      <c r="N1997" s="147" t="str">
        <f>TRIM(CLEAN(TEXT(IFERROR(INDEX('Glade MR'!$P$4:$Q$3000,MATCH($A1997,'Glade MR'!$Q$4:$Q$3000,0),1),"-"),"@")))</f>
        <v>-</v>
      </c>
      <c r="O1997" s="147" t="str">
        <f>TRIM(CLEAN(TEXT(IFERROR(INDEX('Glade MR'!$W$4:$X$3000,MATCH($A1997,'Glade MR'!$X$4:$X$3000,0),1),"-"),"@")))</f>
        <v>-</v>
      </c>
      <c r="P1997" s="159" t="str">
        <f t="shared" si="63"/>
        <v>Not Found</v>
      </c>
      <c r="Q1997" t="str" cm="1">
        <f t="array" ref="Q1997">IF(SUMPRODUCT((TRIM(L1997:O1997)&lt;&gt;"-")*1)=0,
    "No Data",
    IF(COUNTIF(L1997:O1997,INDEX(_xlfn._xlws.FILTER(L1997:O1997,TRIM(L1997:O1997)&lt;&gt;"-"),1))=SUMPRODUCT((TRIM(L1997:O1997)&lt;&gt;"-")*1),
    "No Change",
    "Change"))</f>
        <v>No Data</v>
      </c>
      <c r="R1997" s="159"/>
      <c r="S1997" s="111"/>
    </row>
    <row r="1998" spans="1:19" x14ac:dyDescent="0.3">
      <c r="A1998" t="s">
        <v>2512</v>
      </c>
      <c r="B1998" t="s">
        <v>1137</v>
      </c>
      <c r="C1998" s="160" t="str">
        <f>TRIM(CLEAN(TEXT(IFERROR(INDEX('Snakeden MR'!$B$4:$C$3028,MATCH($A1998,'Snakeden MR'!$C$4:$C$3028,0),1),"-"),"@")))</f>
        <v>-</v>
      </c>
      <c r="D1998" s="147" t="str">
        <f>TRIM(CLEAN(TEXT(IFERROR(INDEX('Snakeden MR'!$I$4:$J$3028,MATCH($A1998,'Snakeden MR'!$J$4:$J$3028,0),1),"-"),"@")))</f>
        <v>-</v>
      </c>
      <c r="E1998" s="147" t="str">
        <f>TRIM(CLEAN(TEXT(IFERROR(INDEX('Snakeden MR'!$P$4:$Q$3028,MATCH($A1998,'Snakeden MR'!$Q$4:$Q$3028,0),1),"-"),"@")))</f>
        <v>-</v>
      </c>
      <c r="F1998" s="147" t="str">
        <f>TRIM(CLEAN(TEXT(IFERROR(INDEX('Snakeden MR'!$W$4:$X$3028,MATCH($A1998,'Snakeden MR'!$X$4:$X$3028,0),1),"-"),"@")))</f>
        <v>-</v>
      </c>
      <c r="G1998" s="159" t="str">
        <f t="shared" si="62"/>
        <v>Not Found</v>
      </c>
      <c r="H1998" t="str" cm="1">
        <f t="array" ref="H1998">IF(SUMPRODUCT((TRIM(C1998:F1998)&lt;&gt;"-")*1)=0,
    "No Data",
    IF(COUNTIF(C1998:F1998,INDEX(_xlfn._xlws.FILTER(C1998:F1998,TRIM(C1998:F1998)&lt;&gt;"-"),1))=SUMPRODUCT((TRIM(C1998:F1998)&lt;&gt;"-")*1),
    "No Change",
    "Change"))</f>
        <v>No Data</v>
      </c>
      <c r="I1998" s="159"/>
      <c r="J1998"/>
      <c r="K1998" s="163"/>
      <c r="L1998" s="147" t="str">
        <f>TRIM(CLEAN(TEXT(IFERROR(INDEX('Glade MR'!$B$4:$C$3000,MATCH($A1998,'Glade MR'!$C$4:$C$3000,0),1),"-"),"@")))</f>
        <v>-</v>
      </c>
      <c r="M1998" s="147" t="str">
        <f>TRIM(CLEAN(TEXT(IFERROR(INDEX('Glade MR'!$I$4:$J$3000,MATCH($A1998,'Glade MR'!$J$4:$J$3000,0),1),"-"),"@")))</f>
        <v>-</v>
      </c>
      <c r="N1998" s="147" t="str">
        <f>TRIM(CLEAN(TEXT(IFERROR(INDEX('Glade MR'!$P$4:$Q$3000,MATCH($A1998,'Glade MR'!$Q$4:$Q$3000,0),1),"-"),"@")))</f>
        <v>-</v>
      </c>
      <c r="O1998" s="147" t="str">
        <f>TRIM(CLEAN(TEXT(IFERROR(INDEX('Glade MR'!$W$4:$X$3000,MATCH($A1998,'Glade MR'!$X$4:$X$3000,0),1),"-"),"@")))</f>
        <v>-</v>
      </c>
      <c r="P1998" s="159" t="str">
        <f t="shared" si="63"/>
        <v>Not Found</v>
      </c>
      <c r="Q1998" t="str" cm="1">
        <f t="array" ref="Q1998">IF(SUMPRODUCT((TRIM(L1998:O1998)&lt;&gt;"-")*1)=0,
    "No Data",
    IF(COUNTIF(L1998:O1998,INDEX(_xlfn._xlws.FILTER(L1998:O1998,TRIM(L1998:O1998)&lt;&gt;"-"),1))=SUMPRODUCT((TRIM(L1998:O1998)&lt;&gt;"-")*1),
    "No Change",
    "Change"))</f>
        <v>No Data</v>
      </c>
      <c r="R1998" s="159"/>
      <c r="S1998" s="111"/>
    </row>
    <row r="1999" spans="1:19" x14ac:dyDescent="0.3">
      <c r="A1999" t="s">
        <v>994</v>
      </c>
      <c r="B1999" t="s">
        <v>1137</v>
      </c>
      <c r="C1999" s="160" t="str">
        <f>TRIM(CLEAN(TEXT(IFERROR(INDEX('Snakeden MR'!$B$4:$C$3028,MATCH($A1999,'Snakeden MR'!$C$4:$C$3028,0),1),"-"),"@")))</f>
        <v>-</v>
      </c>
      <c r="D1999" s="147" t="str">
        <f>TRIM(CLEAN(TEXT(IFERROR(INDEX('Snakeden MR'!$I$4:$J$3028,MATCH($A1999,'Snakeden MR'!$J$4:$J$3028,0),1),"-"),"@")))</f>
        <v>-</v>
      </c>
      <c r="E1999" s="147" t="str">
        <f>TRIM(CLEAN(TEXT(IFERROR(INDEX('Snakeden MR'!$P$4:$Q$3028,MATCH($A1999,'Snakeden MR'!$Q$4:$Q$3028,0),1),"-"),"@")))</f>
        <v>-</v>
      </c>
      <c r="F1999" s="147" t="str">
        <f>TRIM(CLEAN(TEXT(IFERROR(INDEX('Snakeden MR'!$W$4:$X$3028,MATCH($A1999,'Snakeden MR'!$X$4:$X$3028,0),1),"-"),"@")))</f>
        <v>-</v>
      </c>
      <c r="G1999" s="159" t="str">
        <f t="shared" si="62"/>
        <v>Not Found</v>
      </c>
      <c r="H1999" t="str" cm="1">
        <f t="array" ref="H1999">IF(SUMPRODUCT((TRIM(C1999:F1999)&lt;&gt;"-")*1)=0,
    "No Data",
    IF(COUNTIF(C1999:F1999,INDEX(_xlfn._xlws.FILTER(C1999:F1999,TRIM(C1999:F1999)&lt;&gt;"-"),1))=SUMPRODUCT((TRIM(C1999:F1999)&lt;&gt;"-")*1),
    "No Change",
    "Change"))</f>
        <v>No Data</v>
      </c>
      <c r="I1999" s="159"/>
      <c r="J1999"/>
      <c r="K1999" s="163"/>
      <c r="L1999" s="147" t="str">
        <f>TRIM(CLEAN(TEXT(IFERROR(INDEX('Glade MR'!$B$4:$C$3000,MATCH($A1999,'Glade MR'!$C$4:$C$3000,0),1),"-"),"@")))</f>
        <v>-</v>
      </c>
      <c r="M1999" s="147" t="str">
        <f>TRIM(CLEAN(TEXT(IFERROR(INDEX('Glade MR'!$I$4:$J$3000,MATCH($A1999,'Glade MR'!$J$4:$J$3000,0),1),"-"),"@")))</f>
        <v>Pool 11</v>
      </c>
      <c r="N1999" s="147" t="str">
        <f>TRIM(CLEAN(TEXT(IFERROR(INDEX('Glade MR'!$P$4:$Q$3000,MATCH($A1999,'Glade MR'!$Q$4:$Q$3000,0),1),"-"),"@")))</f>
        <v>-</v>
      </c>
      <c r="O1999" s="147" t="str">
        <f>TRIM(CLEAN(TEXT(IFERROR(INDEX('Glade MR'!$W$4:$X$3000,MATCH($A1999,'Glade MR'!$X$4:$X$3000,0),1),"-"),"@")))</f>
        <v>-</v>
      </c>
      <c r="P1999" s="159" t="str">
        <f t="shared" si="63"/>
        <v>Found</v>
      </c>
      <c r="Q1999" t="str" cm="1">
        <f t="array" ref="Q1999">IF(SUMPRODUCT((TRIM(L1999:O1999)&lt;&gt;"-")*1)=0,
    "No Data",
    IF(COUNTIF(L1999:O1999,INDEX(_xlfn._xlws.FILTER(L1999:O1999,TRIM(L1999:O1999)&lt;&gt;"-"),1))=SUMPRODUCT((TRIM(L1999:O1999)&lt;&gt;"-")*1),
    "No Change",
    "Change"))</f>
        <v>No Change</v>
      </c>
      <c r="R1999" s="159"/>
      <c r="S1999" s="111"/>
    </row>
    <row r="2000" spans="1:19" x14ac:dyDescent="0.3">
      <c r="A2000" t="s">
        <v>2513</v>
      </c>
      <c r="B2000" t="s">
        <v>1137</v>
      </c>
      <c r="C2000" s="160" t="str">
        <f>TRIM(CLEAN(TEXT(IFERROR(INDEX('Snakeden MR'!$B$4:$C$3028,MATCH($A2000,'Snakeden MR'!$C$4:$C$3028,0),1),"-"),"@")))</f>
        <v>-</v>
      </c>
      <c r="D2000" s="147" t="str">
        <f>TRIM(CLEAN(TEXT(IFERROR(INDEX('Snakeden MR'!$I$4:$J$3028,MATCH($A2000,'Snakeden MR'!$J$4:$J$3028,0),1),"-"),"@")))</f>
        <v>-</v>
      </c>
      <c r="E2000" s="147" t="str">
        <f>TRIM(CLEAN(TEXT(IFERROR(INDEX('Snakeden MR'!$P$4:$Q$3028,MATCH($A2000,'Snakeden MR'!$Q$4:$Q$3028,0),1),"-"),"@")))</f>
        <v>-</v>
      </c>
      <c r="F2000" s="147" t="str">
        <f>TRIM(CLEAN(TEXT(IFERROR(INDEX('Snakeden MR'!$W$4:$X$3028,MATCH($A2000,'Snakeden MR'!$X$4:$X$3028,0),1),"-"),"@")))</f>
        <v>-</v>
      </c>
      <c r="G2000" s="159" t="str">
        <f t="shared" si="62"/>
        <v>Not Found</v>
      </c>
      <c r="H2000" t="str" cm="1">
        <f t="array" ref="H2000">IF(SUMPRODUCT((TRIM(C2000:F2000)&lt;&gt;"-")*1)=0,
    "No Data",
    IF(COUNTIF(C2000:F2000,INDEX(_xlfn._xlws.FILTER(C2000:F2000,TRIM(C2000:F2000)&lt;&gt;"-"),1))=SUMPRODUCT((TRIM(C2000:F2000)&lt;&gt;"-")*1),
    "No Change",
    "Change"))</f>
        <v>No Data</v>
      </c>
      <c r="I2000" s="159"/>
      <c r="J2000"/>
      <c r="K2000" s="163"/>
      <c r="L2000" s="147" t="str">
        <f>TRIM(CLEAN(TEXT(IFERROR(INDEX('Glade MR'!$B$4:$C$3000,MATCH($A2000,'Glade MR'!$C$4:$C$3000,0),1),"-"),"@")))</f>
        <v>-</v>
      </c>
      <c r="M2000" s="147" t="str">
        <f>TRIM(CLEAN(TEXT(IFERROR(INDEX('Glade MR'!$I$4:$J$3000,MATCH($A2000,'Glade MR'!$J$4:$J$3000,0),1),"-"),"@")))</f>
        <v>-</v>
      </c>
      <c r="N2000" s="147" t="str">
        <f>TRIM(CLEAN(TEXT(IFERROR(INDEX('Glade MR'!$P$4:$Q$3000,MATCH($A2000,'Glade MR'!$Q$4:$Q$3000,0),1),"-"),"@")))</f>
        <v>-</v>
      </c>
      <c r="O2000" s="147" t="str">
        <f>TRIM(CLEAN(TEXT(IFERROR(INDEX('Glade MR'!$W$4:$X$3000,MATCH($A2000,'Glade MR'!$X$4:$X$3000,0),1),"-"),"@")))</f>
        <v>-</v>
      </c>
      <c r="P2000" s="159" t="str">
        <f t="shared" si="63"/>
        <v>Not Found</v>
      </c>
      <c r="Q2000" t="str" cm="1">
        <f t="array" ref="Q2000">IF(SUMPRODUCT((TRIM(L2000:O2000)&lt;&gt;"-")*1)=0,
    "No Data",
    IF(COUNTIF(L2000:O2000,INDEX(_xlfn._xlws.FILTER(L2000:O2000,TRIM(L2000:O2000)&lt;&gt;"-"),1))=SUMPRODUCT((TRIM(L2000:O2000)&lt;&gt;"-")*1),
    "No Change",
    "Change"))</f>
        <v>No Data</v>
      </c>
      <c r="R2000" s="159"/>
      <c r="S2000" s="111"/>
    </row>
    <row r="2001" spans="1:19" x14ac:dyDescent="0.3">
      <c r="A2001" t="s">
        <v>2514</v>
      </c>
      <c r="B2001" t="s">
        <v>1137</v>
      </c>
      <c r="C2001" s="160" t="str">
        <f>TRIM(CLEAN(TEXT(IFERROR(INDEX('Snakeden MR'!$B$4:$C$3028,MATCH($A2001,'Snakeden MR'!$C$4:$C$3028,0),1),"-"),"@")))</f>
        <v>-</v>
      </c>
      <c r="D2001" s="147" t="str">
        <f>TRIM(CLEAN(TEXT(IFERROR(INDEX('Snakeden MR'!$I$4:$J$3028,MATCH($A2001,'Snakeden MR'!$J$4:$J$3028,0),1),"-"),"@")))</f>
        <v>-</v>
      </c>
      <c r="E2001" s="147" t="str">
        <f>TRIM(CLEAN(TEXT(IFERROR(INDEX('Snakeden MR'!$P$4:$Q$3028,MATCH($A2001,'Snakeden MR'!$Q$4:$Q$3028,0),1),"-"),"@")))</f>
        <v>-</v>
      </c>
      <c r="F2001" s="147" t="str">
        <f>TRIM(CLEAN(TEXT(IFERROR(INDEX('Snakeden MR'!$W$4:$X$3028,MATCH($A2001,'Snakeden MR'!$X$4:$X$3028,0),1),"-"),"@")))</f>
        <v>-</v>
      </c>
      <c r="G2001" s="159" t="str">
        <f t="shared" si="62"/>
        <v>Not Found</v>
      </c>
      <c r="H2001" t="str" cm="1">
        <f t="array" ref="H2001">IF(SUMPRODUCT((TRIM(C2001:F2001)&lt;&gt;"-")*1)=0,
    "No Data",
    IF(COUNTIF(C2001:F2001,INDEX(_xlfn._xlws.FILTER(C2001:F2001,TRIM(C2001:F2001)&lt;&gt;"-"),1))=SUMPRODUCT((TRIM(C2001:F2001)&lt;&gt;"-")*1),
    "No Change",
    "Change"))</f>
        <v>No Data</v>
      </c>
      <c r="I2001" s="159"/>
      <c r="J2001"/>
      <c r="K2001" s="163"/>
      <c r="L2001" s="147" t="str">
        <f>TRIM(CLEAN(TEXT(IFERROR(INDEX('Glade MR'!$B$4:$C$3000,MATCH($A2001,'Glade MR'!$C$4:$C$3000,0),1),"-"),"@")))</f>
        <v>-</v>
      </c>
      <c r="M2001" s="147" t="str">
        <f>TRIM(CLEAN(TEXT(IFERROR(INDEX('Glade MR'!$I$4:$J$3000,MATCH($A2001,'Glade MR'!$J$4:$J$3000,0),1),"-"),"@")))</f>
        <v>-</v>
      </c>
      <c r="N2001" s="147" t="str">
        <f>TRIM(CLEAN(TEXT(IFERROR(INDEX('Glade MR'!$P$4:$Q$3000,MATCH($A2001,'Glade MR'!$Q$4:$Q$3000,0),1),"-"),"@")))</f>
        <v>-</v>
      </c>
      <c r="O2001" s="147" t="str">
        <f>TRIM(CLEAN(TEXT(IFERROR(INDEX('Glade MR'!$W$4:$X$3000,MATCH($A2001,'Glade MR'!$X$4:$X$3000,0),1),"-"),"@")))</f>
        <v>-</v>
      </c>
      <c r="P2001" s="159" t="str">
        <f t="shared" si="63"/>
        <v>Not Found</v>
      </c>
      <c r="Q2001" t="str" cm="1">
        <f t="array" ref="Q2001">IF(SUMPRODUCT((TRIM(L2001:O2001)&lt;&gt;"-")*1)=0,
    "No Data",
    IF(COUNTIF(L2001:O2001,INDEX(_xlfn._xlws.FILTER(L2001:O2001,TRIM(L2001:O2001)&lt;&gt;"-"),1))=SUMPRODUCT((TRIM(L2001:O2001)&lt;&gt;"-")*1),
    "No Change",
    "Change"))</f>
        <v>No Data</v>
      </c>
      <c r="R2001" s="159"/>
      <c r="S2001" s="111"/>
    </row>
    <row r="2002" spans="1:19" x14ac:dyDescent="0.3">
      <c r="A2002" t="s">
        <v>2515</v>
      </c>
      <c r="B2002" t="s">
        <v>1137</v>
      </c>
      <c r="C2002" s="160" t="str">
        <f>TRIM(CLEAN(TEXT(IFERROR(INDEX('Snakeden MR'!$B$4:$C$3028,MATCH($A2002,'Snakeden MR'!$C$4:$C$3028,0),1),"-"),"@")))</f>
        <v>-</v>
      </c>
      <c r="D2002" s="147" t="str">
        <f>TRIM(CLEAN(TEXT(IFERROR(INDEX('Snakeden MR'!$I$4:$J$3028,MATCH($A2002,'Snakeden MR'!$J$4:$J$3028,0),1),"-"),"@")))</f>
        <v>-</v>
      </c>
      <c r="E2002" s="147" t="str">
        <f>TRIM(CLEAN(TEXT(IFERROR(INDEX('Snakeden MR'!$P$4:$Q$3028,MATCH($A2002,'Snakeden MR'!$Q$4:$Q$3028,0),1),"-"),"@")))</f>
        <v>-</v>
      </c>
      <c r="F2002" s="147" t="str">
        <f>TRIM(CLEAN(TEXT(IFERROR(INDEX('Snakeden MR'!$W$4:$X$3028,MATCH($A2002,'Snakeden MR'!$X$4:$X$3028,0),1),"-"),"@")))</f>
        <v>-</v>
      </c>
      <c r="G2002" s="159" t="str">
        <f t="shared" si="62"/>
        <v>Not Found</v>
      </c>
      <c r="H2002" t="str" cm="1">
        <f t="array" ref="H2002">IF(SUMPRODUCT((TRIM(C2002:F2002)&lt;&gt;"-")*1)=0,
    "No Data",
    IF(COUNTIF(C2002:F2002,INDEX(_xlfn._xlws.FILTER(C2002:F2002,TRIM(C2002:F2002)&lt;&gt;"-"),1))=SUMPRODUCT((TRIM(C2002:F2002)&lt;&gt;"-")*1),
    "No Change",
    "Change"))</f>
        <v>No Data</v>
      </c>
      <c r="I2002" s="159"/>
      <c r="J2002"/>
      <c r="K2002" s="163"/>
      <c r="L2002" s="147" t="str">
        <f>TRIM(CLEAN(TEXT(IFERROR(INDEX('Glade MR'!$B$4:$C$3000,MATCH($A2002,'Glade MR'!$C$4:$C$3000,0),1),"-"),"@")))</f>
        <v>-</v>
      </c>
      <c r="M2002" s="147" t="str">
        <f>TRIM(CLEAN(TEXT(IFERROR(INDEX('Glade MR'!$I$4:$J$3000,MATCH($A2002,'Glade MR'!$J$4:$J$3000,0),1),"-"),"@")))</f>
        <v>-</v>
      </c>
      <c r="N2002" s="147" t="str">
        <f>TRIM(CLEAN(TEXT(IFERROR(INDEX('Glade MR'!$P$4:$Q$3000,MATCH($A2002,'Glade MR'!$Q$4:$Q$3000,0),1),"-"),"@")))</f>
        <v>-</v>
      </c>
      <c r="O2002" s="147" t="str">
        <f>TRIM(CLEAN(TEXT(IFERROR(INDEX('Glade MR'!$W$4:$X$3000,MATCH($A2002,'Glade MR'!$X$4:$X$3000,0),1),"-"),"@")))</f>
        <v>-</v>
      </c>
      <c r="P2002" s="159" t="str">
        <f t="shared" si="63"/>
        <v>Not Found</v>
      </c>
      <c r="Q2002" t="str" cm="1">
        <f t="array" ref="Q2002">IF(SUMPRODUCT((TRIM(L2002:O2002)&lt;&gt;"-")*1)=0,
    "No Data",
    IF(COUNTIF(L2002:O2002,INDEX(_xlfn._xlws.FILTER(L2002:O2002,TRIM(L2002:O2002)&lt;&gt;"-"),1))=SUMPRODUCT((TRIM(L2002:O2002)&lt;&gt;"-")*1),
    "No Change",
    "Change"))</f>
        <v>No Data</v>
      </c>
      <c r="R2002" s="159"/>
      <c r="S2002" s="111"/>
    </row>
    <row r="2003" spans="1:19" x14ac:dyDescent="0.3">
      <c r="A2003" t="s">
        <v>2516</v>
      </c>
      <c r="B2003" t="s">
        <v>1137</v>
      </c>
      <c r="C2003" s="160" t="str">
        <f>TRIM(CLEAN(TEXT(IFERROR(INDEX('Snakeden MR'!$B$4:$C$3028,MATCH($A2003,'Snakeden MR'!$C$4:$C$3028,0),1),"-"),"@")))</f>
        <v>-</v>
      </c>
      <c r="D2003" s="147" t="str">
        <f>TRIM(CLEAN(TEXT(IFERROR(INDEX('Snakeden MR'!$I$4:$J$3028,MATCH($A2003,'Snakeden MR'!$J$4:$J$3028,0),1),"-"),"@")))</f>
        <v>-</v>
      </c>
      <c r="E2003" s="147" t="str">
        <f>TRIM(CLEAN(TEXT(IFERROR(INDEX('Snakeden MR'!$P$4:$Q$3028,MATCH($A2003,'Snakeden MR'!$Q$4:$Q$3028,0),1),"-"),"@")))</f>
        <v>-</v>
      </c>
      <c r="F2003" s="147" t="str">
        <f>TRIM(CLEAN(TEXT(IFERROR(INDEX('Snakeden MR'!$W$4:$X$3028,MATCH($A2003,'Snakeden MR'!$X$4:$X$3028,0),1),"-"),"@")))</f>
        <v>-</v>
      </c>
      <c r="G2003" s="159" t="str">
        <f t="shared" si="62"/>
        <v>Not Found</v>
      </c>
      <c r="H2003" t="str" cm="1">
        <f t="array" ref="H2003">IF(SUMPRODUCT((TRIM(C2003:F2003)&lt;&gt;"-")*1)=0,
    "No Data",
    IF(COUNTIF(C2003:F2003,INDEX(_xlfn._xlws.FILTER(C2003:F2003,TRIM(C2003:F2003)&lt;&gt;"-"),1))=SUMPRODUCT((TRIM(C2003:F2003)&lt;&gt;"-")*1),
    "No Change",
    "Change"))</f>
        <v>No Data</v>
      </c>
      <c r="I2003" s="159"/>
      <c r="J2003"/>
      <c r="K2003" s="163"/>
      <c r="L2003" s="147" t="str">
        <f>TRIM(CLEAN(TEXT(IFERROR(INDEX('Glade MR'!$B$4:$C$3000,MATCH($A2003,'Glade MR'!$C$4:$C$3000,0),1),"-"),"@")))</f>
        <v>-</v>
      </c>
      <c r="M2003" s="147" t="str">
        <f>TRIM(CLEAN(TEXT(IFERROR(INDEX('Glade MR'!$I$4:$J$3000,MATCH($A2003,'Glade MR'!$J$4:$J$3000,0),1),"-"),"@")))</f>
        <v>-</v>
      </c>
      <c r="N2003" s="147" t="str">
        <f>TRIM(CLEAN(TEXT(IFERROR(INDEX('Glade MR'!$P$4:$Q$3000,MATCH($A2003,'Glade MR'!$Q$4:$Q$3000,0),1),"-"),"@")))</f>
        <v>-</v>
      </c>
      <c r="O2003" s="147" t="str">
        <f>TRIM(CLEAN(TEXT(IFERROR(INDEX('Glade MR'!$W$4:$X$3000,MATCH($A2003,'Glade MR'!$X$4:$X$3000,0),1),"-"),"@")))</f>
        <v>-</v>
      </c>
      <c r="P2003" s="159" t="str">
        <f t="shared" si="63"/>
        <v>Not Found</v>
      </c>
      <c r="Q2003" t="str" cm="1">
        <f t="array" ref="Q2003">IF(SUMPRODUCT((TRIM(L2003:O2003)&lt;&gt;"-")*1)=0,
    "No Data",
    IF(COUNTIF(L2003:O2003,INDEX(_xlfn._xlws.FILTER(L2003:O2003,TRIM(L2003:O2003)&lt;&gt;"-"),1))=SUMPRODUCT((TRIM(L2003:O2003)&lt;&gt;"-")*1),
    "No Change",
    "Change"))</f>
        <v>No Data</v>
      </c>
      <c r="R2003" s="159"/>
      <c r="S2003" s="111"/>
    </row>
    <row r="2004" spans="1:19" x14ac:dyDescent="0.3">
      <c r="A2004" t="s">
        <v>490</v>
      </c>
      <c r="B2004" t="s">
        <v>1137</v>
      </c>
      <c r="C2004" s="160" t="str">
        <f>TRIM(CLEAN(TEXT(IFERROR(INDEX('Snakeden MR'!$B$4:$C$3028,MATCH($A2004,'Snakeden MR'!$C$4:$C$3028,0),1),"-"),"@")))</f>
        <v>-</v>
      </c>
      <c r="D2004" s="147" t="str">
        <f>TRIM(CLEAN(TEXT(IFERROR(INDEX('Snakeden MR'!$I$4:$J$3028,MATCH($A2004,'Snakeden MR'!$J$4:$J$3028,0),1),"-"),"@")))</f>
        <v>-</v>
      </c>
      <c r="E2004" s="147" t="str">
        <f>TRIM(CLEAN(TEXT(IFERROR(INDEX('Snakeden MR'!$P$4:$Q$3028,MATCH($A2004,'Snakeden MR'!$Q$4:$Q$3028,0),1),"-"),"@")))</f>
        <v>-</v>
      </c>
      <c r="F2004" s="147" t="str">
        <f>TRIM(CLEAN(TEXT(IFERROR(INDEX('Snakeden MR'!$W$4:$X$3028,MATCH($A2004,'Snakeden MR'!$X$4:$X$3028,0),1),"-"),"@")))</f>
        <v>-</v>
      </c>
      <c r="G2004" s="159" t="str">
        <f t="shared" si="62"/>
        <v>Not Found</v>
      </c>
      <c r="H2004" t="str" cm="1">
        <f t="array" ref="H2004">IF(SUMPRODUCT((TRIM(C2004:F2004)&lt;&gt;"-")*1)=0,
    "No Data",
    IF(COUNTIF(C2004:F2004,INDEX(_xlfn._xlws.FILTER(C2004:F2004,TRIM(C2004:F2004)&lt;&gt;"-"),1))=SUMPRODUCT((TRIM(C2004:F2004)&lt;&gt;"-")*1),
    "No Change",
    "Change"))</f>
        <v>No Data</v>
      </c>
      <c r="I2004" s="159"/>
      <c r="J2004"/>
      <c r="K2004" s="163"/>
      <c r="L2004" s="147" t="str">
        <f>TRIM(CLEAN(TEXT(IFERROR(INDEX('Glade MR'!$B$4:$C$3000,MATCH($A2004,'Glade MR'!$C$4:$C$3000,0),1),"-"),"@")))</f>
        <v>-</v>
      </c>
      <c r="M2004" s="147" t="str">
        <f>TRIM(CLEAN(TEXT(IFERROR(INDEX('Glade MR'!$I$4:$J$3000,MATCH($A2004,'Glade MR'!$J$4:$J$3000,0),1),"-"),"@")))</f>
        <v>Riffle (P4 -&gt; P3)</v>
      </c>
      <c r="N2004" s="147" t="str">
        <f>TRIM(CLEAN(TEXT(IFERROR(INDEX('Glade MR'!$P$4:$Q$3000,MATCH($A2004,'Glade MR'!$Q$4:$Q$3000,0),1),"-"),"@")))</f>
        <v>-</v>
      </c>
      <c r="O2004" s="147" t="str">
        <f>TRIM(CLEAN(TEXT(IFERROR(INDEX('Glade MR'!$W$4:$X$3000,MATCH($A2004,'Glade MR'!$X$4:$X$3000,0),1),"-"),"@")))</f>
        <v>-</v>
      </c>
      <c r="P2004" s="159" t="str">
        <f t="shared" si="63"/>
        <v>Found</v>
      </c>
      <c r="Q2004" t="str" cm="1">
        <f t="array" ref="Q2004">IF(SUMPRODUCT((TRIM(L2004:O2004)&lt;&gt;"-")*1)=0,
    "No Data",
    IF(COUNTIF(L2004:O2004,INDEX(_xlfn._xlws.FILTER(L2004:O2004,TRIM(L2004:O2004)&lt;&gt;"-"),1))=SUMPRODUCT((TRIM(L2004:O2004)&lt;&gt;"-")*1),
    "No Change",
    "Change"))</f>
        <v>No Change</v>
      </c>
      <c r="R2004" s="159"/>
      <c r="S2004" s="111"/>
    </row>
    <row r="2005" spans="1:19" x14ac:dyDescent="0.3">
      <c r="A2005" t="s">
        <v>2517</v>
      </c>
      <c r="B2005" t="s">
        <v>1137</v>
      </c>
      <c r="C2005" s="160" t="str">
        <f>TRIM(CLEAN(TEXT(IFERROR(INDEX('Snakeden MR'!$B$4:$C$3028,MATCH($A2005,'Snakeden MR'!$C$4:$C$3028,0),1),"-"),"@")))</f>
        <v>-</v>
      </c>
      <c r="D2005" s="147" t="str">
        <f>TRIM(CLEAN(TEXT(IFERROR(INDEX('Snakeden MR'!$I$4:$J$3028,MATCH($A2005,'Snakeden MR'!$J$4:$J$3028,0),1),"-"),"@")))</f>
        <v>-</v>
      </c>
      <c r="E2005" s="147" t="str">
        <f>TRIM(CLEAN(TEXT(IFERROR(INDEX('Snakeden MR'!$P$4:$Q$3028,MATCH($A2005,'Snakeden MR'!$Q$4:$Q$3028,0),1),"-"),"@")))</f>
        <v>-</v>
      </c>
      <c r="F2005" s="147" t="str">
        <f>TRIM(CLEAN(TEXT(IFERROR(INDEX('Snakeden MR'!$W$4:$X$3028,MATCH($A2005,'Snakeden MR'!$X$4:$X$3028,0),1),"-"),"@")))</f>
        <v>-</v>
      </c>
      <c r="G2005" s="159" t="str">
        <f t="shared" si="62"/>
        <v>Not Found</v>
      </c>
      <c r="H2005" t="str" cm="1">
        <f t="array" ref="H2005">IF(SUMPRODUCT((TRIM(C2005:F2005)&lt;&gt;"-")*1)=0,
    "No Data",
    IF(COUNTIF(C2005:F2005,INDEX(_xlfn._xlws.FILTER(C2005:F2005,TRIM(C2005:F2005)&lt;&gt;"-"),1))=SUMPRODUCT((TRIM(C2005:F2005)&lt;&gt;"-")*1),
    "No Change",
    "Change"))</f>
        <v>No Data</v>
      </c>
      <c r="I2005" s="159"/>
      <c r="J2005"/>
      <c r="K2005" s="163"/>
      <c r="L2005" s="147" t="str">
        <f>TRIM(CLEAN(TEXT(IFERROR(INDEX('Glade MR'!$B$4:$C$3000,MATCH($A2005,'Glade MR'!$C$4:$C$3000,0),1),"-"),"@")))</f>
        <v>-</v>
      </c>
      <c r="M2005" s="147" t="str">
        <f>TRIM(CLEAN(TEXT(IFERROR(INDEX('Glade MR'!$I$4:$J$3000,MATCH($A2005,'Glade MR'!$J$4:$J$3000,0),1),"-"),"@")))</f>
        <v>-</v>
      </c>
      <c r="N2005" s="147" t="str">
        <f>TRIM(CLEAN(TEXT(IFERROR(INDEX('Glade MR'!$P$4:$Q$3000,MATCH($A2005,'Glade MR'!$Q$4:$Q$3000,0),1),"-"),"@")))</f>
        <v>-</v>
      </c>
      <c r="O2005" s="147" t="str">
        <f>TRIM(CLEAN(TEXT(IFERROR(INDEX('Glade MR'!$W$4:$X$3000,MATCH($A2005,'Glade MR'!$X$4:$X$3000,0),1),"-"),"@")))</f>
        <v>-</v>
      </c>
      <c r="P2005" s="159" t="str">
        <f t="shared" si="63"/>
        <v>Not Found</v>
      </c>
      <c r="Q2005" t="str" cm="1">
        <f t="array" ref="Q2005">IF(SUMPRODUCT((TRIM(L2005:O2005)&lt;&gt;"-")*1)=0,
    "No Data",
    IF(COUNTIF(L2005:O2005,INDEX(_xlfn._xlws.FILTER(L2005:O2005,TRIM(L2005:O2005)&lt;&gt;"-"),1))=SUMPRODUCT((TRIM(L2005:O2005)&lt;&gt;"-")*1),
    "No Change",
    "Change"))</f>
        <v>No Data</v>
      </c>
      <c r="R2005" s="159"/>
      <c r="S2005" s="111"/>
    </row>
    <row r="2006" spans="1:19" x14ac:dyDescent="0.3">
      <c r="A2006" t="s">
        <v>2518</v>
      </c>
      <c r="B2006" t="s">
        <v>1137</v>
      </c>
      <c r="C2006" s="160" t="str">
        <f>TRIM(CLEAN(TEXT(IFERROR(INDEX('Snakeden MR'!$B$4:$C$3028,MATCH($A2006,'Snakeden MR'!$C$4:$C$3028,0),1),"-"),"@")))</f>
        <v>-</v>
      </c>
      <c r="D2006" s="147" t="str">
        <f>TRIM(CLEAN(TEXT(IFERROR(INDEX('Snakeden MR'!$I$4:$J$3028,MATCH($A2006,'Snakeden MR'!$J$4:$J$3028,0),1),"-"),"@")))</f>
        <v>-</v>
      </c>
      <c r="E2006" s="147" t="str">
        <f>TRIM(CLEAN(TEXT(IFERROR(INDEX('Snakeden MR'!$P$4:$Q$3028,MATCH($A2006,'Snakeden MR'!$Q$4:$Q$3028,0),1),"-"),"@")))</f>
        <v>-</v>
      </c>
      <c r="F2006" s="147" t="str">
        <f>TRIM(CLEAN(TEXT(IFERROR(INDEX('Snakeden MR'!$W$4:$X$3028,MATCH($A2006,'Snakeden MR'!$X$4:$X$3028,0),1),"-"),"@")))</f>
        <v>-</v>
      </c>
      <c r="G2006" s="159" t="str">
        <f t="shared" si="62"/>
        <v>Not Found</v>
      </c>
      <c r="H2006" t="str" cm="1">
        <f t="array" ref="H2006">IF(SUMPRODUCT((TRIM(C2006:F2006)&lt;&gt;"-")*1)=0,
    "No Data",
    IF(COUNTIF(C2006:F2006,INDEX(_xlfn._xlws.FILTER(C2006:F2006,TRIM(C2006:F2006)&lt;&gt;"-"),1))=SUMPRODUCT((TRIM(C2006:F2006)&lt;&gt;"-")*1),
    "No Change",
    "Change"))</f>
        <v>No Data</v>
      </c>
      <c r="I2006" s="159"/>
      <c r="J2006"/>
      <c r="K2006" s="163"/>
      <c r="L2006" s="147" t="str">
        <f>TRIM(CLEAN(TEXT(IFERROR(INDEX('Glade MR'!$B$4:$C$3000,MATCH($A2006,'Glade MR'!$C$4:$C$3000,0),1),"-"),"@")))</f>
        <v>-</v>
      </c>
      <c r="M2006" s="147" t="str">
        <f>TRIM(CLEAN(TEXT(IFERROR(INDEX('Glade MR'!$I$4:$J$3000,MATCH($A2006,'Glade MR'!$J$4:$J$3000,0),1),"-"),"@")))</f>
        <v>-</v>
      </c>
      <c r="N2006" s="147" t="str">
        <f>TRIM(CLEAN(TEXT(IFERROR(INDEX('Glade MR'!$P$4:$Q$3000,MATCH($A2006,'Glade MR'!$Q$4:$Q$3000,0),1),"-"),"@")))</f>
        <v>-</v>
      </c>
      <c r="O2006" s="147" t="str">
        <f>TRIM(CLEAN(TEXT(IFERROR(INDEX('Glade MR'!$W$4:$X$3000,MATCH($A2006,'Glade MR'!$X$4:$X$3000,0),1),"-"),"@")))</f>
        <v>-</v>
      </c>
      <c r="P2006" s="159" t="str">
        <f t="shared" si="63"/>
        <v>Not Found</v>
      </c>
      <c r="Q2006" t="str" cm="1">
        <f t="array" ref="Q2006">IF(SUMPRODUCT((TRIM(L2006:O2006)&lt;&gt;"-")*1)=0,
    "No Data",
    IF(COUNTIF(L2006:O2006,INDEX(_xlfn._xlws.FILTER(L2006:O2006,TRIM(L2006:O2006)&lt;&gt;"-"),1))=SUMPRODUCT((TRIM(L2006:O2006)&lt;&gt;"-")*1),
    "No Change",
    "Change"))</f>
        <v>No Data</v>
      </c>
      <c r="R2006" s="159"/>
      <c r="S2006" s="111"/>
    </row>
    <row r="2007" spans="1:19" x14ac:dyDescent="0.3">
      <c r="A2007" t="s">
        <v>429</v>
      </c>
      <c r="B2007" t="s">
        <v>1137</v>
      </c>
      <c r="C2007" s="160" t="str">
        <f>TRIM(CLEAN(TEXT(IFERROR(INDEX('Snakeden MR'!$B$4:$C$3028,MATCH($A2007,'Snakeden MR'!$C$4:$C$3028,0),1),"-"),"@")))</f>
        <v>-</v>
      </c>
      <c r="D2007" s="147" t="str">
        <f>TRIM(CLEAN(TEXT(IFERROR(INDEX('Snakeden MR'!$I$4:$J$3028,MATCH($A2007,'Snakeden MR'!$J$4:$J$3028,0),1),"-"),"@")))</f>
        <v>-</v>
      </c>
      <c r="E2007" s="147" t="str">
        <f>TRIM(CLEAN(TEXT(IFERROR(INDEX('Snakeden MR'!$P$4:$Q$3028,MATCH($A2007,'Snakeden MR'!$Q$4:$Q$3028,0),1),"-"),"@")))</f>
        <v>-</v>
      </c>
      <c r="F2007" s="147" t="str">
        <f>TRIM(CLEAN(TEXT(IFERROR(INDEX('Snakeden MR'!$W$4:$X$3028,MATCH($A2007,'Snakeden MR'!$X$4:$X$3028,0),1),"-"),"@")))</f>
        <v>-</v>
      </c>
      <c r="G2007" s="159" t="str">
        <f t="shared" si="62"/>
        <v>Not Found</v>
      </c>
      <c r="H2007" t="str" cm="1">
        <f t="array" ref="H2007">IF(SUMPRODUCT((TRIM(C2007:F2007)&lt;&gt;"-")*1)=0,
    "No Data",
    IF(COUNTIF(C2007:F2007,INDEX(_xlfn._xlws.FILTER(C2007:F2007,TRIM(C2007:F2007)&lt;&gt;"-"),1))=SUMPRODUCT((TRIM(C2007:F2007)&lt;&gt;"-")*1),
    "No Change",
    "Change"))</f>
        <v>No Data</v>
      </c>
      <c r="I2007" s="159"/>
      <c r="J2007"/>
      <c r="K2007" s="163"/>
      <c r="L2007" s="147" t="str">
        <f>TRIM(CLEAN(TEXT(IFERROR(INDEX('Glade MR'!$B$4:$C$3000,MATCH($A2007,'Glade MR'!$C$4:$C$3000,0),1),"-"),"@")))</f>
        <v>-</v>
      </c>
      <c r="M2007" s="147" t="str">
        <f>TRIM(CLEAN(TEXT(IFERROR(INDEX('Glade MR'!$I$4:$J$3000,MATCH($A2007,'Glade MR'!$J$4:$J$3000,0),1),"-"),"@")))</f>
        <v>-</v>
      </c>
      <c r="N2007" s="147" t="str">
        <f>TRIM(CLEAN(TEXT(IFERROR(INDEX('Glade MR'!$P$4:$Q$3000,MATCH($A2007,'Glade MR'!$Q$4:$Q$3000,0),1),"-"),"@")))</f>
        <v>Pool 10</v>
      </c>
      <c r="O2007" s="147" t="str">
        <f>TRIM(CLEAN(TEXT(IFERROR(INDEX('Glade MR'!$W$4:$X$3000,MATCH($A2007,'Glade MR'!$X$4:$X$3000,0),1),"-"),"@")))</f>
        <v>-</v>
      </c>
      <c r="P2007" s="159" t="str">
        <f t="shared" si="63"/>
        <v>Found</v>
      </c>
      <c r="Q2007" t="str" cm="1">
        <f t="array" ref="Q2007">IF(SUMPRODUCT((TRIM(L2007:O2007)&lt;&gt;"-")*1)=0,
    "No Data",
    IF(COUNTIF(L2007:O2007,INDEX(_xlfn._xlws.FILTER(L2007:O2007,TRIM(L2007:O2007)&lt;&gt;"-"),1))=SUMPRODUCT((TRIM(L2007:O2007)&lt;&gt;"-")*1),
    "No Change",
    "Change"))</f>
        <v>No Change</v>
      </c>
      <c r="R2007" s="159"/>
      <c r="S2007" s="111"/>
    </row>
    <row r="2008" spans="1:19" x14ac:dyDescent="0.3">
      <c r="A2008" t="s">
        <v>2519</v>
      </c>
      <c r="B2008" t="s">
        <v>1137</v>
      </c>
      <c r="C2008" s="160" t="str">
        <f>TRIM(CLEAN(TEXT(IFERROR(INDEX('Snakeden MR'!$B$4:$C$3028,MATCH($A2008,'Snakeden MR'!$C$4:$C$3028,0),1),"-"),"@")))</f>
        <v>-</v>
      </c>
      <c r="D2008" s="147" t="str">
        <f>TRIM(CLEAN(TEXT(IFERROR(INDEX('Snakeden MR'!$I$4:$J$3028,MATCH($A2008,'Snakeden MR'!$J$4:$J$3028,0),1),"-"),"@")))</f>
        <v>-</v>
      </c>
      <c r="E2008" s="147" t="str">
        <f>TRIM(CLEAN(TEXT(IFERROR(INDEX('Snakeden MR'!$P$4:$Q$3028,MATCH($A2008,'Snakeden MR'!$Q$4:$Q$3028,0),1),"-"),"@")))</f>
        <v>-</v>
      </c>
      <c r="F2008" s="147" t="str">
        <f>TRIM(CLEAN(TEXT(IFERROR(INDEX('Snakeden MR'!$W$4:$X$3028,MATCH($A2008,'Snakeden MR'!$X$4:$X$3028,0),1),"-"),"@")))</f>
        <v>-</v>
      </c>
      <c r="G2008" s="159" t="str">
        <f t="shared" si="62"/>
        <v>Not Found</v>
      </c>
      <c r="H2008" t="str" cm="1">
        <f t="array" ref="H2008">IF(SUMPRODUCT((TRIM(C2008:F2008)&lt;&gt;"-")*1)=0,
    "No Data",
    IF(COUNTIF(C2008:F2008,INDEX(_xlfn._xlws.FILTER(C2008:F2008,TRIM(C2008:F2008)&lt;&gt;"-"),1))=SUMPRODUCT((TRIM(C2008:F2008)&lt;&gt;"-")*1),
    "No Change",
    "Change"))</f>
        <v>No Data</v>
      </c>
      <c r="I2008" s="159"/>
      <c r="J2008"/>
      <c r="K2008" s="163"/>
      <c r="L2008" s="147" t="str">
        <f>TRIM(CLEAN(TEXT(IFERROR(INDEX('Glade MR'!$B$4:$C$3000,MATCH($A2008,'Glade MR'!$C$4:$C$3000,0),1),"-"),"@")))</f>
        <v>-</v>
      </c>
      <c r="M2008" s="147" t="str">
        <f>TRIM(CLEAN(TEXT(IFERROR(INDEX('Glade MR'!$I$4:$J$3000,MATCH($A2008,'Glade MR'!$J$4:$J$3000,0),1),"-"),"@")))</f>
        <v>-</v>
      </c>
      <c r="N2008" s="147" t="str">
        <f>TRIM(CLEAN(TEXT(IFERROR(INDEX('Glade MR'!$P$4:$Q$3000,MATCH($A2008,'Glade MR'!$Q$4:$Q$3000,0),1),"-"),"@")))</f>
        <v>-</v>
      </c>
      <c r="O2008" s="147" t="str">
        <f>TRIM(CLEAN(TEXT(IFERROR(INDEX('Glade MR'!$W$4:$X$3000,MATCH($A2008,'Glade MR'!$X$4:$X$3000,0),1),"-"),"@")))</f>
        <v>-</v>
      </c>
      <c r="P2008" s="159" t="str">
        <f t="shared" si="63"/>
        <v>Not Found</v>
      </c>
      <c r="Q2008" t="str" cm="1">
        <f t="array" ref="Q2008">IF(SUMPRODUCT((TRIM(L2008:O2008)&lt;&gt;"-")*1)=0,
    "No Data",
    IF(COUNTIF(L2008:O2008,INDEX(_xlfn._xlws.FILTER(L2008:O2008,TRIM(L2008:O2008)&lt;&gt;"-"),1))=SUMPRODUCT((TRIM(L2008:O2008)&lt;&gt;"-")*1),
    "No Change",
    "Change"))</f>
        <v>No Data</v>
      </c>
      <c r="R2008" s="159"/>
      <c r="S2008" s="111"/>
    </row>
    <row r="2009" spans="1:19" x14ac:dyDescent="0.3">
      <c r="A2009" t="s">
        <v>417</v>
      </c>
      <c r="B2009" t="s">
        <v>1137</v>
      </c>
      <c r="C2009" s="160" t="str">
        <f>TRIM(CLEAN(TEXT(IFERROR(INDEX('Snakeden MR'!$B$4:$C$3028,MATCH($A2009,'Snakeden MR'!$C$4:$C$3028,0),1),"-"),"@")))</f>
        <v>-</v>
      </c>
      <c r="D2009" s="147" t="str">
        <f>TRIM(CLEAN(TEXT(IFERROR(INDEX('Snakeden MR'!$I$4:$J$3028,MATCH($A2009,'Snakeden MR'!$J$4:$J$3028,0),1),"-"),"@")))</f>
        <v>-</v>
      </c>
      <c r="E2009" s="147" t="str">
        <f>TRIM(CLEAN(TEXT(IFERROR(INDEX('Snakeden MR'!$P$4:$Q$3028,MATCH($A2009,'Snakeden MR'!$Q$4:$Q$3028,0),1),"-"),"@")))</f>
        <v>-</v>
      </c>
      <c r="F2009" s="147" t="str">
        <f>TRIM(CLEAN(TEXT(IFERROR(INDEX('Snakeden MR'!$W$4:$X$3028,MATCH($A2009,'Snakeden MR'!$X$4:$X$3028,0),1),"-"),"@")))</f>
        <v>-</v>
      </c>
      <c r="G2009" s="159" t="str">
        <f t="shared" si="62"/>
        <v>Not Found</v>
      </c>
      <c r="H2009" t="str" cm="1">
        <f t="array" ref="H2009">IF(SUMPRODUCT((TRIM(C2009:F2009)&lt;&gt;"-")*1)=0,
    "No Data",
    IF(COUNTIF(C2009:F2009,INDEX(_xlfn._xlws.FILTER(C2009:F2009,TRIM(C2009:F2009)&lt;&gt;"-"),1))=SUMPRODUCT((TRIM(C2009:F2009)&lt;&gt;"-")*1),
    "No Change",
    "Change"))</f>
        <v>No Data</v>
      </c>
      <c r="I2009" s="159"/>
      <c r="J2009"/>
      <c r="K2009" s="163"/>
      <c r="L2009" s="147" t="str">
        <f>TRIM(CLEAN(TEXT(IFERROR(INDEX('Glade MR'!$B$4:$C$3000,MATCH($A2009,'Glade MR'!$C$4:$C$3000,0),1),"-"),"@")))</f>
        <v>Pool 11</v>
      </c>
      <c r="M2009" s="147" t="str">
        <f>TRIM(CLEAN(TEXT(IFERROR(INDEX('Glade MR'!$I$4:$J$3000,MATCH($A2009,'Glade MR'!$J$4:$J$3000,0),1),"-"),"@")))</f>
        <v>-</v>
      </c>
      <c r="N2009" s="147" t="str">
        <f>TRIM(CLEAN(TEXT(IFERROR(INDEX('Glade MR'!$P$4:$Q$3000,MATCH($A2009,'Glade MR'!$Q$4:$Q$3000,0),1),"-"),"@")))</f>
        <v>-</v>
      </c>
      <c r="O2009" s="147" t="str">
        <f>TRIM(CLEAN(TEXT(IFERROR(INDEX('Glade MR'!$W$4:$X$3000,MATCH($A2009,'Glade MR'!$X$4:$X$3000,0),1),"-"),"@")))</f>
        <v>Pool 11</v>
      </c>
      <c r="P2009" s="159" t="str">
        <f t="shared" si="63"/>
        <v>Found</v>
      </c>
      <c r="Q2009" t="str" cm="1">
        <f t="array" ref="Q2009">IF(SUMPRODUCT((TRIM(L2009:O2009)&lt;&gt;"-")*1)=0,
    "No Data",
    IF(COUNTIF(L2009:O2009,INDEX(_xlfn._xlws.FILTER(L2009:O2009,TRIM(L2009:O2009)&lt;&gt;"-"),1))=SUMPRODUCT((TRIM(L2009:O2009)&lt;&gt;"-")*1),
    "No Change",
    "Change"))</f>
        <v>No Change</v>
      </c>
      <c r="R2009" s="159"/>
      <c r="S2009" s="111"/>
    </row>
    <row r="2010" spans="1:19" x14ac:dyDescent="0.3">
      <c r="A2010" t="s">
        <v>658</v>
      </c>
      <c r="B2010" t="s">
        <v>1137</v>
      </c>
      <c r="C2010" s="160" t="str">
        <f>TRIM(CLEAN(TEXT(IFERROR(INDEX('Snakeden MR'!$B$4:$C$3028,MATCH($A2010,'Snakeden MR'!$C$4:$C$3028,0),1),"-"),"@")))</f>
        <v>-</v>
      </c>
      <c r="D2010" s="147" t="str">
        <f>TRIM(CLEAN(TEXT(IFERROR(INDEX('Snakeden MR'!$I$4:$J$3028,MATCH($A2010,'Snakeden MR'!$J$4:$J$3028,0),1),"-"),"@")))</f>
        <v>-</v>
      </c>
      <c r="E2010" s="147" t="str">
        <f>TRIM(CLEAN(TEXT(IFERROR(INDEX('Snakeden MR'!$P$4:$Q$3028,MATCH($A2010,'Snakeden MR'!$Q$4:$Q$3028,0),1),"-"),"@")))</f>
        <v>-</v>
      </c>
      <c r="F2010" s="147" t="str">
        <f>TRIM(CLEAN(TEXT(IFERROR(INDEX('Snakeden MR'!$W$4:$X$3028,MATCH($A2010,'Snakeden MR'!$X$4:$X$3028,0),1),"-"),"@")))</f>
        <v>-</v>
      </c>
      <c r="G2010" s="159" t="str">
        <f t="shared" si="62"/>
        <v>Not Found</v>
      </c>
      <c r="H2010" t="str" cm="1">
        <f t="array" ref="H2010">IF(SUMPRODUCT((TRIM(C2010:F2010)&lt;&gt;"-")*1)=0,
    "No Data",
    IF(COUNTIF(C2010:F2010,INDEX(_xlfn._xlws.FILTER(C2010:F2010,TRIM(C2010:F2010)&lt;&gt;"-"),1))=SUMPRODUCT((TRIM(C2010:F2010)&lt;&gt;"-")*1),
    "No Change",
    "Change"))</f>
        <v>No Data</v>
      </c>
      <c r="I2010" s="159"/>
      <c r="J2010"/>
      <c r="K2010" s="163"/>
      <c r="L2010" s="147" t="str">
        <f>TRIM(CLEAN(TEXT(IFERROR(INDEX('Glade MR'!$B$4:$C$3000,MATCH($A2010,'Glade MR'!$C$4:$C$3000,0),1),"-"),"@")))</f>
        <v>Pool 1</v>
      </c>
      <c r="M2010" s="147" t="str">
        <f>TRIM(CLEAN(TEXT(IFERROR(INDEX('Glade MR'!$I$4:$J$3000,MATCH($A2010,'Glade MR'!$J$4:$J$3000,0),1),"-"),"@")))</f>
        <v>Pool 1</v>
      </c>
      <c r="N2010" s="147" t="str">
        <f>TRIM(CLEAN(TEXT(IFERROR(INDEX('Glade MR'!$P$4:$Q$3000,MATCH($A2010,'Glade MR'!$Q$4:$Q$3000,0),1),"-"),"@")))</f>
        <v>-</v>
      </c>
      <c r="O2010" s="147" t="str">
        <f>TRIM(CLEAN(TEXT(IFERROR(INDEX('Glade MR'!$W$4:$X$3000,MATCH($A2010,'Glade MR'!$X$4:$X$3000,0),1),"-"),"@")))</f>
        <v>-</v>
      </c>
      <c r="P2010" s="159" t="str">
        <f t="shared" si="63"/>
        <v>Found</v>
      </c>
      <c r="Q2010" t="str" cm="1">
        <f t="array" ref="Q2010">IF(SUMPRODUCT((TRIM(L2010:O2010)&lt;&gt;"-")*1)=0,
    "No Data",
    IF(COUNTIF(L2010:O2010,INDEX(_xlfn._xlws.FILTER(L2010:O2010,TRIM(L2010:O2010)&lt;&gt;"-"),1))=SUMPRODUCT((TRIM(L2010:O2010)&lt;&gt;"-")*1),
    "No Change",
    "Change"))</f>
        <v>No Change</v>
      </c>
      <c r="R2010" s="159"/>
      <c r="S2010" s="111"/>
    </row>
    <row r="2011" spans="1:19" x14ac:dyDescent="0.3">
      <c r="A2011" t="s">
        <v>2520</v>
      </c>
      <c r="B2011" t="s">
        <v>1137</v>
      </c>
      <c r="C2011" s="160" t="str">
        <f>TRIM(CLEAN(TEXT(IFERROR(INDEX('Snakeden MR'!$B$4:$C$3028,MATCH($A2011,'Snakeden MR'!$C$4:$C$3028,0),1),"-"),"@")))</f>
        <v>-</v>
      </c>
      <c r="D2011" s="147" t="str">
        <f>TRIM(CLEAN(TEXT(IFERROR(INDEX('Snakeden MR'!$I$4:$J$3028,MATCH($A2011,'Snakeden MR'!$J$4:$J$3028,0),1),"-"),"@")))</f>
        <v>-</v>
      </c>
      <c r="E2011" s="147" t="str">
        <f>TRIM(CLEAN(TEXT(IFERROR(INDEX('Snakeden MR'!$P$4:$Q$3028,MATCH($A2011,'Snakeden MR'!$Q$4:$Q$3028,0),1),"-"),"@")))</f>
        <v>-</v>
      </c>
      <c r="F2011" s="147" t="str">
        <f>TRIM(CLEAN(TEXT(IFERROR(INDEX('Snakeden MR'!$W$4:$X$3028,MATCH($A2011,'Snakeden MR'!$X$4:$X$3028,0),1),"-"),"@")))</f>
        <v>-</v>
      </c>
      <c r="G2011" s="159" t="str">
        <f t="shared" si="62"/>
        <v>Not Found</v>
      </c>
      <c r="H2011" t="str" cm="1">
        <f t="array" ref="H2011">IF(SUMPRODUCT((TRIM(C2011:F2011)&lt;&gt;"-")*1)=0,
    "No Data",
    IF(COUNTIF(C2011:F2011,INDEX(_xlfn._xlws.FILTER(C2011:F2011,TRIM(C2011:F2011)&lt;&gt;"-"),1))=SUMPRODUCT((TRIM(C2011:F2011)&lt;&gt;"-")*1),
    "No Change",
    "Change"))</f>
        <v>No Data</v>
      </c>
      <c r="I2011" s="159"/>
      <c r="J2011"/>
      <c r="K2011" s="163"/>
      <c r="L2011" s="147" t="str">
        <f>TRIM(CLEAN(TEXT(IFERROR(INDEX('Glade MR'!$B$4:$C$3000,MATCH($A2011,'Glade MR'!$C$4:$C$3000,0),1),"-"),"@")))</f>
        <v>-</v>
      </c>
      <c r="M2011" s="147" t="str">
        <f>TRIM(CLEAN(TEXT(IFERROR(INDEX('Glade MR'!$I$4:$J$3000,MATCH($A2011,'Glade MR'!$J$4:$J$3000,0),1),"-"),"@")))</f>
        <v>-</v>
      </c>
      <c r="N2011" s="147" t="str">
        <f>TRIM(CLEAN(TEXT(IFERROR(INDEX('Glade MR'!$P$4:$Q$3000,MATCH($A2011,'Glade MR'!$Q$4:$Q$3000,0),1),"-"),"@")))</f>
        <v>-</v>
      </c>
      <c r="O2011" s="147" t="str">
        <f>TRIM(CLEAN(TEXT(IFERROR(INDEX('Glade MR'!$W$4:$X$3000,MATCH($A2011,'Glade MR'!$X$4:$X$3000,0),1),"-"),"@")))</f>
        <v>-</v>
      </c>
      <c r="P2011" s="159" t="str">
        <f t="shared" si="63"/>
        <v>Not Found</v>
      </c>
      <c r="Q2011" t="str" cm="1">
        <f t="array" ref="Q2011">IF(SUMPRODUCT((TRIM(L2011:O2011)&lt;&gt;"-")*1)=0,
    "No Data",
    IF(COUNTIF(L2011:O2011,INDEX(_xlfn._xlws.FILTER(L2011:O2011,TRIM(L2011:O2011)&lt;&gt;"-"),1))=SUMPRODUCT((TRIM(L2011:O2011)&lt;&gt;"-")*1),
    "No Change",
    "Change"))</f>
        <v>No Data</v>
      </c>
      <c r="R2011" s="159"/>
      <c r="S2011" s="111"/>
    </row>
    <row r="2012" spans="1:19" x14ac:dyDescent="0.3">
      <c r="A2012" t="s">
        <v>732</v>
      </c>
      <c r="B2012" t="s">
        <v>1137</v>
      </c>
      <c r="C2012" s="160" t="str">
        <f>TRIM(CLEAN(TEXT(IFERROR(INDEX('Snakeden MR'!$B$4:$C$3028,MATCH($A2012,'Snakeden MR'!$C$4:$C$3028,0),1),"-"),"@")))</f>
        <v>-</v>
      </c>
      <c r="D2012" s="147" t="str">
        <f>TRIM(CLEAN(TEXT(IFERROR(INDEX('Snakeden MR'!$I$4:$J$3028,MATCH($A2012,'Snakeden MR'!$J$4:$J$3028,0),1),"-"),"@")))</f>
        <v>-</v>
      </c>
      <c r="E2012" s="147" t="str">
        <f>TRIM(CLEAN(TEXT(IFERROR(INDEX('Snakeden MR'!$P$4:$Q$3028,MATCH($A2012,'Snakeden MR'!$Q$4:$Q$3028,0),1),"-"),"@")))</f>
        <v>-</v>
      </c>
      <c r="F2012" s="147" t="str">
        <f>TRIM(CLEAN(TEXT(IFERROR(INDEX('Snakeden MR'!$W$4:$X$3028,MATCH($A2012,'Snakeden MR'!$X$4:$X$3028,0),1),"-"),"@")))</f>
        <v>-</v>
      </c>
      <c r="G2012" s="159" t="str">
        <f t="shared" si="62"/>
        <v>Not Found</v>
      </c>
      <c r="H2012" t="str" cm="1">
        <f t="array" ref="H2012">IF(SUMPRODUCT((TRIM(C2012:F2012)&lt;&gt;"-")*1)=0,
    "No Data",
    IF(COUNTIF(C2012:F2012,INDEX(_xlfn._xlws.FILTER(C2012:F2012,TRIM(C2012:F2012)&lt;&gt;"-"),1))=SUMPRODUCT((TRIM(C2012:F2012)&lt;&gt;"-")*1),
    "No Change",
    "Change"))</f>
        <v>No Data</v>
      </c>
      <c r="I2012" s="159"/>
      <c r="J2012"/>
      <c r="K2012" s="163"/>
      <c r="L2012" s="147" t="str">
        <f>TRIM(CLEAN(TEXT(IFERROR(INDEX('Glade MR'!$B$4:$C$3000,MATCH($A2012,'Glade MR'!$C$4:$C$3000,0),1),"-"),"@")))</f>
        <v>Pool 3</v>
      </c>
      <c r="M2012" s="147" t="str">
        <f>TRIM(CLEAN(TEXT(IFERROR(INDEX('Glade MR'!$I$4:$J$3000,MATCH($A2012,'Glade MR'!$J$4:$J$3000,0),1),"-"),"@")))</f>
        <v>-</v>
      </c>
      <c r="N2012" s="147" t="str">
        <f>TRIM(CLEAN(TEXT(IFERROR(INDEX('Glade MR'!$P$4:$Q$3000,MATCH($A2012,'Glade MR'!$Q$4:$Q$3000,0),1),"-"),"@")))</f>
        <v>-</v>
      </c>
      <c r="O2012" s="147" t="str">
        <f>TRIM(CLEAN(TEXT(IFERROR(INDEX('Glade MR'!$W$4:$X$3000,MATCH($A2012,'Glade MR'!$X$4:$X$3000,0),1),"-"),"@")))</f>
        <v>-</v>
      </c>
      <c r="P2012" s="159" t="str">
        <f t="shared" si="63"/>
        <v>Found</v>
      </c>
      <c r="Q2012" t="str" cm="1">
        <f t="array" ref="Q2012">IF(SUMPRODUCT((TRIM(L2012:O2012)&lt;&gt;"-")*1)=0,
    "No Data",
    IF(COUNTIF(L2012:O2012,INDEX(_xlfn._xlws.FILTER(L2012:O2012,TRIM(L2012:O2012)&lt;&gt;"-"),1))=SUMPRODUCT((TRIM(L2012:O2012)&lt;&gt;"-")*1),
    "No Change",
    "Change"))</f>
        <v>No Change</v>
      </c>
      <c r="R2012" s="159"/>
      <c r="S2012" s="111"/>
    </row>
    <row r="2013" spans="1:19" x14ac:dyDescent="0.3">
      <c r="A2013" t="s">
        <v>480</v>
      </c>
      <c r="B2013" t="s">
        <v>1137</v>
      </c>
      <c r="C2013" s="160" t="str">
        <f>TRIM(CLEAN(TEXT(IFERROR(INDEX('Snakeden MR'!$B$4:$C$3028,MATCH($A2013,'Snakeden MR'!$C$4:$C$3028,0),1),"-"),"@")))</f>
        <v>-</v>
      </c>
      <c r="D2013" s="147" t="str">
        <f>TRIM(CLEAN(TEXT(IFERROR(INDEX('Snakeden MR'!$I$4:$J$3028,MATCH($A2013,'Snakeden MR'!$J$4:$J$3028,0),1),"-"),"@")))</f>
        <v>-</v>
      </c>
      <c r="E2013" s="147" t="str">
        <f>TRIM(CLEAN(TEXT(IFERROR(INDEX('Snakeden MR'!$P$4:$Q$3028,MATCH($A2013,'Snakeden MR'!$Q$4:$Q$3028,0),1),"-"),"@")))</f>
        <v>-</v>
      </c>
      <c r="F2013" s="147" t="str">
        <f>TRIM(CLEAN(TEXT(IFERROR(INDEX('Snakeden MR'!$W$4:$X$3028,MATCH($A2013,'Snakeden MR'!$X$4:$X$3028,0),1),"-"),"@")))</f>
        <v>-</v>
      </c>
      <c r="G2013" s="159" t="str">
        <f t="shared" si="62"/>
        <v>Not Found</v>
      </c>
      <c r="H2013" t="str" cm="1">
        <f t="array" ref="H2013">IF(SUMPRODUCT((TRIM(C2013:F2013)&lt;&gt;"-")*1)=0,
    "No Data",
    IF(COUNTIF(C2013:F2013,INDEX(_xlfn._xlws.FILTER(C2013:F2013,TRIM(C2013:F2013)&lt;&gt;"-"),1))=SUMPRODUCT((TRIM(C2013:F2013)&lt;&gt;"-")*1),
    "No Change",
    "Change"))</f>
        <v>No Data</v>
      </c>
      <c r="I2013" s="159"/>
      <c r="J2013"/>
      <c r="K2013" s="163"/>
      <c r="L2013" s="147" t="str">
        <f>TRIM(CLEAN(TEXT(IFERROR(INDEX('Glade MR'!$B$4:$C$3000,MATCH($A2013,'Glade MR'!$C$4:$C$3000,0),1),"-"),"@")))</f>
        <v>-</v>
      </c>
      <c r="M2013" s="147" t="str">
        <f>TRIM(CLEAN(TEXT(IFERROR(INDEX('Glade MR'!$I$4:$J$3000,MATCH($A2013,'Glade MR'!$J$4:$J$3000,0),1),"-"),"@")))</f>
        <v>-</v>
      </c>
      <c r="N2013" s="147" t="str">
        <f>TRIM(CLEAN(TEXT(IFERROR(INDEX('Glade MR'!$P$4:$Q$3000,MATCH($A2013,'Glade MR'!$Q$4:$Q$3000,0),1),"-"),"@")))</f>
        <v>-</v>
      </c>
      <c r="O2013" s="147" t="str">
        <f>TRIM(CLEAN(TEXT(IFERROR(INDEX('Glade MR'!$W$4:$X$3000,MATCH($A2013,'Glade MR'!$X$4:$X$3000,0),1),"-"),"@")))</f>
        <v>Pool 10</v>
      </c>
      <c r="P2013" s="159" t="str">
        <f t="shared" si="63"/>
        <v>Found</v>
      </c>
      <c r="Q2013" t="str" cm="1">
        <f t="array" ref="Q2013">IF(SUMPRODUCT((TRIM(L2013:O2013)&lt;&gt;"-")*1)=0,
    "No Data",
    IF(COUNTIF(L2013:O2013,INDEX(_xlfn._xlws.FILTER(L2013:O2013,TRIM(L2013:O2013)&lt;&gt;"-"),1))=SUMPRODUCT((TRIM(L2013:O2013)&lt;&gt;"-")*1),
    "No Change",
    "Change"))</f>
        <v>No Change</v>
      </c>
      <c r="R2013" s="159"/>
      <c r="S2013" s="111"/>
    </row>
    <row r="2014" spans="1:19" x14ac:dyDescent="0.3">
      <c r="A2014" t="s">
        <v>2521</v>
      </c>
      <c r="B2014" t="s">
        <v>1137</v>
      </c>
      <c r="C2014" s="160" t="str">
        <f>TRIM(CLEAN(TEXT(IFERROR(INDEX('Snakeden MR'!$B$4:$C$3028,MATCH($A2014,'Snakeden MR'!$C$4:$C$3028,0),1),"-"),"@")))</f>
        <v>-</v>
      </c>
      <c r="D2014" s="147" t="str">
        <f>TRIM(CLEAN(TEXT(IFERROR(INDEX('Snakeden MR'!$I$4:$J$3028,MATCH($A2014,'Snakeden MR'!$J$4:$J$3028,0),1),"-"),"@")))</f>
        <v>-</v>
      </c>
      <c r="E2014" s="147" t="str">
        <f>TRIM(CLEAN(TEXT(IFERROR(INDEX('Snakeden MR'!$P$4:$Q$3028,MATCH($A2014,'Snakeden MR'!$Q$4:$Q$3028,0),1),"-"),"@")))</f>
        <v>-</v>
      </c>
      <c r="F2014" s="147" t="str">
        <f>TRIM(CLEAN(TEXT(IFERROR(INDEX('Snakeden MR'!$W$4:$X$3028,MATCH($A2014,'Snakeden MR'!$X$4:$X$3028,0),1),"-"),"@")))</f>
        <v>-</v>
      </c>
      <c r="G2014" s="159" t="str">
        <f t="shared" si="62"/>
        <v>Not Found</v>
      </c>
      <c r="H2014" t="str" cm="1">
        <f t="array" ref="H2014">IF(SUMPRODUCT((TRIM(C2014:F2014)&lt;&gt;"-")*1)=0,
    "No Data",
    IF(COUNTIF(C2014:F2014,INDEX(_xlfn._xlws.FILTER(C2014:F2014,TRIM(C2014:F2014)&lt;&gt;"-"),1))=SUMPRODUCT((TRIM(C2014:F2014)&lt;&gt;"-")*1),
    "No Change",
    "Change"))</f>
        <v>No Data</v>
      </c>
      <c r="I2014" s="159"/>
      <c r="J2014"/>
      <c r="K2014" s="163"/>
      <c r="L2014" s="147" t="str">
        <f>TRIM(CLEAN(TEXT(IFERROR(INDEX('Glade MR'!$B$4:$C$3000,MATCH($A2014,'Glade MR'!$C$4:$C$3000,0),1),"-"),"@")))</f>
        <v>-</v>
      </c>
      <c r="M2014" s="147" t="str">
        <f>TRIM(CLEAN(TEXT(IFERROR(INDEX('Glade MR'!$I$4:$J$3000,MATCH($A2014,'Glade MR'!$J$4:$J$3000,0),1),"-"),"@")))</f>
        <v>-</v>
      </c>
      <c r="N2014" s="147" t="str">
        <f>TRIM(CLEAN(TEXT(IFERROR(INDEX('Glade MR'!$P$4:$Q$3000,MATCH($A2014,'Glade MR'!$Q$4:$Q$3000,0),1),"-"),"@")))</f>
        <v>-</v>
      </c>
      <c r="O2014" s="147" t="str">
        <f>TRIM(CLEAN(TEXT(IFERROR(INDEX('Glade MR'!$W$4:$X$3000,MATCH($A2014,'Glade MR'!$X$4:$X$3000,0),1),"-"),"@")))</f>
        <v>-</v>
      </c>
      <c r="P2014" s="159" t="str">
        <f t="shared" si="63"/>
        <v>Not Found</v>
      </c>
      <c r="Q2014" t="str" cm="1">
        <f t="array" ref="Q2014">IF(SUMPRODUCT((TRIM(L2014:O2014)&lt;&gt;"-")*1)=0,
    "No Data",
    IF(COUNTIF(L2014:O2014,INDEX(_xlfn._xlws.FILTER(L2014:O2014,TRIM(L2014:O2014)&lt;&gt;"-"),1))=SUMPRODUCT((TRIM(L2014:O2014)&lt;&gt;"-")*1),
    "No Change",
    "Change"))</f>
        <v>No Data</v>
      </c>
      <c r="R2014" s="159"/>
      <c r="S2014" s="111"/>
    </row>
    <row r="2015" spans="1:19" x14ac:dyDescent="0.3">
      <c r="A2015" t="s">
        <v>714</v>
      </c>
      <c r="B2015" t="s">
        <v>1137</v>
      </c>
      <c r="C2015" s="160" t="str">
        <f>TRIM(CLEAN(TEXT(IFERROR(INDEX('Snakeden MR'!$B$4:$C$3028,MATCH($A2015,'Snakeden MR'!$C$4:$C$3028,0),1),"-"),"@")))</f>
        <v>-</v>
      </c>
      <c r="D2015" s="147" t="str">
        <f>TRIM(CLEAN(TEXT(IFERROR(INDEX('Snakeden MR'!$I$4:$J$3028,MATCH($A2015,'Snakeden MR'!$J$4:$J$3028,0),1),"-"),"@")))</f>
        <v>-</v>
      </c>
      <c r="E2015" s="147" t="str">
        <f>TRIM(CLEAN(TEXT(IFERROR(INDEX('Snakeden MR'!$P$4:$Q$3028,MATCH($A2015,'Snakeden MR'!$Q$4:$Q$3028,0),1),"-"),"@")))</f>
        <v>-</v>
      </c>
      <c r="F2015" s="147" t="str">
        <f>TRIM(CLEAN(TEXT(IFERROR(INDEX('Snakeden MR'!$W$4:$X$3028,MATCH($A2015,'Snakeden MR'!$X$4:$X$3028,0),1),"-"),"@")))</f>
        <v>-</v>
      </c>
      <c r="G2015" s="159" t="str">
        <f t="shared" si="62"/>
        <v>Not Found</v>
      </c>
      <c r="H2015" t="str" cm="1">
        <f t="array" ref="H2015">IF(SUMPRODUCT((TRIM(C2015:F2015)&lt;&gt;"-")*1)=0,
    "No Data",
    IF(COUNTIF(C2015:F2015,INDEX(_xlfn._xlws.FILTER(C2015:F2015,TRIM(C2015:F2015)&lt;&gt;"-"),1))=SUMPRODUCT((TRIM(C2015:F2015)&lt;&gt;"-")*1),
    "No Change",
    "Change"))</f>
        <v>No Data</v>
      </c>
      <c r="I2015" s="159"/>
      <c r="J2015"/>
      <c r="K2015" s="163"/>
      <c r="L2015" s="147" t="str">
        <f>TRIM(CLEAN(TEXT(IFERROR(INDEX('Glade MR'!$B$4:$C$3000,MATCH($A2015,'Glade MR'!$C$4:$C$3000,0),1),"-"),"@")))</f>
        <v>-</v>
      </c>
      <c r="M2015" s="147" t="str">
        <f>TRIM(CLEAN(TEXT(IFERROR(INDEX('Glade MR'!$I$4:$J$3000,MATCH($A2015,'Glade MR'!$J$4:$J$3000,0),1),"-"),"@")))</f>
        <v>-</v>
      </c>
      <c r="N2015" s="147" t="str">
        <f>TRIM(CLEAN(TEXT(IFERROR(INDEX('Glade MR'!$P$4:$Q$3000,MATCH($A2015,'Glade MR'!$Q$4:$Q$3000,0),1),"-"),"@")))</f>
        <v>Pool 5</v>
      </c>
      <c r="O2015" s="147" t="str">
        <f>TRIM(CLEAN(TEXT(IFERROR(INDEX('Glade MR'!$W$4:$X$3000,MATCH($A2015,'Glade MR'!$X$4:$X$3000,0),1),"-"),"@")))</f>
        <v>-</v>
      </c>
      <c r="P2015" s="159" t="str">
        <f t="shared" si="63"/>
        <v>Found</v>
      </c>
      <c r="Q2015" t="str" cm="1">
        <f t="array" ref="Q2015">IF(SUMPRODUCT((TRIM(L2015:O2015)&lt;&gt;"-")*1)=0,
    "No Data",
    IF(COUNTIF(L2015:O2015,INDEX(_xlfn._xlws.FILTER(L2015:O2015,TRIM(L2015:O2015)&lt;&gt;"-"),1))=SUMPRODUCT((TRIM(L2015:O2015)&lt;&gt;"-")*1),
    "No Change",
    "Change"))</f>
        <v>No Change</v>
      </c>
      <c r="R2015" s="159"/>
      <c r="S2015" s="111"/>
    </row>
    <row r="2016" spans="1:19" x14ac:dyDescent="0.3">
      <c r="A2016" t="s">
        <v>350</v>
      </c>
      <c r="B2016" t="s">
        <v>1137</v>
      </c>
      <c r="C2016" s="160" t="str">
        <f>TRIM(CLEAN(TEXT(IFERROR(INDEX('Snakeden MR'!$B$4:$C$3028,MATCH($A2016,'Snakeden MR'!$C$4:$C$3028,0),1),"-"),"@")))</f>
        <v>-</v>
      </c>
      <c r="D2016" s="147" t="str">
        <f>TRIM(CLEAN(TEXT(IFERROR(INDEX('Snakeden MR'!$I$4:$J$3028,MATCH($A2016,'Snakeden MR'!$J$4:$J$3028,0),1),"-"),"@")))</f>
        <v>-</v>
      </c>
      <c r="E2016" s="147" t="str">
        <f>TRIM(CLEAN(TEXT(IFERROR(INDEX('Snakeden MR'!$P$4:$Q$3028,MATCH($A2016,'Snakeden MR'!$Q$4:$Q$3028,0),1),"-"),"@")))</f>
        <v>-</v>
      </c>
      <c r="F2016" s="147" t="str">
        <f>TRIM(CLEAN(TEXT(IFERROR(INDEX('Snakeden MR'!$W$4:$X$3028,MATCH($A2016,'Snakeden MR'!$X$4:$X$3028,0),1),"-"),"@")))</f>
        <v>-</v>
      </c>
      <c r="G2016" s="159" t="str">
        <f t="shared" si="62"/>
        <v>Not Found</v>
      </c>
      <c r="H2016" t="str" cm="1">
        <f t="array" ref="H2016">IF(SUMPRODUCT((TRIM(C2016:F2016)&lt;&gt;"-")*1)=0,
    "No Data",
    IF(COUNTIF(C2016:F2016,INDEX(_xlfn._xlws.FILTER(C2016:F2016,TRIM(C2016:F2016)&lt;&gt;"-"),1))=SUMPRODUCT((TRIM(C2016:F2016)&lt;&gt;"-")*1),
    "No Change",
    "Change"))</f>
        <v>No Data</v>
      </c>
      <c r="I2016" s="159"/>
      <c r="J2016"/>
      <c r="K2016" s="163"/>
      <c r="L2016" s="147" t="str">
        <f>TRIM(CLEAN(TEXT(IFERROR(INDEX('Glade MR'!$B$4:$C$3000,MATCH($A2016,'Glade MR'!$C$4:$C$3000,0),1),"-"),"@")))</f>
        <v>-</v>
      </c>
      <c r="M2016" s="147" t="str">
        <f>TRIM(CLEAN(TEXT(IFERROR(INDEX('Glade MR'!$I$4:$J$3000,MATCH($A2016,'Glade MR'!$J$4:$J$3000,0),1),"-"),"@")))</f>
        <v>-</v>
      </c>
      <c r="N2016" s="147" t="str">
        <f>TRIM(CLEAN(TEXT(IFERROR(INDEX('Glade MR'!$P$4:$Q$3000,MATCH($A2016,'Glade MR'!$Q$4:$Q$3000,0),1),"-"),"@")))</f>
        <v>GS pool</v>
      </c>
      <c r="O2016" s="147" t="str">
        <f>TRIM(CLEAN(TEXT(IFERROR(INDEX('Glade MR'!$W$4:$X$3000,MATCH($A2016,'Glade MR'!$X$4:$X$3000,0),1),"-"),"@")))</f>
        <v>GS Pool</v>
      </c>
      <c r="P2016" s="159" t="str">
        <f t="shared" si="63"/>
        <v>Found</v>
      </c>
      <c r="Q2016" t="str" cm="1">
        <f t="array" ref="Q2016">IF(SUMPRODUCT((TRIM(L2016:O2016)&lt;&gt;"-")*1)=0,
    "No Data",
    IF(COUNTIF(L2016:O2016,INDEX(_xlfn._xlws.FILTER(L2016:O2016,TRIM(L2016:O2016)&lt;&gt;"-"),1))=SUMPRODUCT((TRIM(L2016:O2016)&lt;&gt;"-")*1),
    "No Change",
    "Change"))</f>
        <v>No Change</v>
      </c>
      <c r="R2016" s="159"/>
      <c r="S2016" s="111"/>
    </row>
    <row r="2017" spans="1:19" x14ac:dyDescent="0.3">
      <c r="A2017" t="s">
        <v>2522</v>
      </c>
      <c r="B2017" t="s">
        <v>1137</v>
      </c>
      <c r="C2017" s="160" t="str">
        <f>TRIM(CLEAN(TEXT(IFERROR(INDEX('Snakeden MR'!$B$4:$C$3028,MATCH($A2017,'Snakeden MR'!$C$4:$C$3028,0),1),"-"),"@")))</f>
        <v>-</v>
      </c>
      <c r="D2017" s="147" t="str">
        <f>TRIM(CLEAN(TEXT(IFERROR(INDEX('Snakeden MR'!$I$4:$J$3028,MATCH($A2017,'Snakeden MR'!$J$4:$J$3028,0),1),"-"),"@")))</f>
        <v>-</v>
      </c>
      <c r="E2017" s="147" t="str">
        <f>TRIM(CLEAN(TEXT(IFERROR(INDEX('Snakeden MR'!$P$4:$Q$3028,MATCH($A2017,'Snakeden MR'!$Q$4:$Q$3028,0),1),"-"),"@")))</f>
        <v>-</v>
      </c>
      <c r="F2017" s="147" t="str">
        <f>TRIM(CLEAN(TEXT(IFERROR(INDEX('Snakeden MR'!$W$4:$X$3028,MATCH($A2017,'Snakeden MR'!$X$4:$X$3028,0),1),"-"),"@")))</f>
        <v>-</v>
      </c>
      <c r="G2017" s="159" t="str">
        <f t="shared" si="62"/>
        <v>Not Found</v>
      </c>
      <c r="H2017" t="str" cm="1">
        <f t="array" ref="H2017">IF(SUMPRODUCT((TRIM(C2017:F2017)&lt;&gt;"-")*1)=0,
    "No Data",
    IF(COUNTIF(C2017:F2017,INDEX(_xlfn._xlws.FILTER(C2017:F2017,TRIM(C2017:F2017)&lt;&gt;"-"),1))=SUMPRODUCT((TRIM(C2017:F2017)&lt;&gt;"-")*1),
    "No Change",
    "Change"))</f>
        <v>No Data</v>
      </c>
      <c r="I2017" s="159"/>
      <c r="J2017"/>
      <c r="K2017" s="163"/>
      <c r="L2017" s="147" t="str">
        <f>TRIM(CLEAN(TEXT(IFERROR(INDEX('Glade MR'!$B$4:$C$3000,MATCH($A2017,'Glade MR'!$C$4:$C$3000,0),1),"-"),"@")))</f>
        <v>-</v>
      </c>
      <c r="M2017" s="147" t="str">
        <f>TRIM(CLEAN(TEXT(IFERROR(INDEX('Glade MR'!$I$4:$J$3000,MATCH($A2017,'Glade MR'!$J$4:$J$3000,0),1),"-"),"@")))</f>
        <v>-</v>
      </c>
      <c r="N2017" s="147" t="str">
        <f>TRIM(CLEAN(TEXT(IFERROR(INDEX('Glade MR'!$P$4:$Q$3000,MATCH($A2017,'Glade MR'!$Q$4:$Q$3000,0),1),"-"),"@")))</f>
        <v>-</v>
      </c>
      <c r="O2017" s="147" t="str">
        <f>TRIM(CLEAN(TEXT(IFERROR(INDEX('Glade MR'!$W$4:$X$3000,MATCH($A2017,'Glade MR'!$X$4:$X$3000,0),1),"-"),"@")))</f>
        <v>-</v>
      </c>
      <c r="P2017" s="159" t="str">
        <f t="shared" si="63"/>
        <v>Not Found</v>
      </c>
      <c r="Q2017" t="str" cm="1">
        <f t="array" ref="Q2017">IF(SUMPRODUCT((TRIM(L2017:O2017)&lt;&gt;"-")*1)=0,
    "No Data",
    IF(COUNTIF(L2017:O2017,INDEX(_xlfn._xlws.FILTER(L2017:O2017,TRIM(L2017:O2017)&lt;&gt;"-"),1))=SUMPRODUCT((TRIM(L2017:O2017)&lt;&gt;"-")*1),
    "No Change",
    "Change"))</f>
        <v>No Data</v>
      </c>
      <c r="R2017" s="159"/>
      <c r="S2017" s="111"/>
    </row>
    <row r="2018" spans="1:19" x14ac:dyDescent="0.3">
      <c r="A2018" t="s">
        <v>2523</v>
      </c>
      <c r="B2018" t="s">
        <v>1145</v>
      </c>
      <c r="C2018" s="160" t="str">
        <f>TRIM(CLEAN(TEXT(IFERROR(INDEX('Snakeden MR'!$B$4:$C$3028,MATCH($A2018,'Snakeden MR'!$C$4:$C$3028,0),1),"-"),"@")))</f>
        <v>-</v>
      </c>
      <c r="D2018" s="147" t="str">
        <f>TRIM(CLEAN(TEXT(IFERROR(INDEX('Snakeden MR'!$I$4:$J$3028,MATCH($A2018,'Snakeden MR'!$J$4:$J$3028,0),1),"-"),"@")))</f>
        <v>-</v>
      </c>
      <c r="E2018" s="147" t="str">
        <f>TRIM(CLEAN(TEXT(IFERROR(INDEX('Snakeden MR'!$P$4:$Q$3028,MATCH($A2018,'Snakeden MR'!$Q$4:$Q$3028,0),1),"-"),"@")))</f>
        <v>-</v>
      </c>
      <c r="F2018" s="147" t="str">
        <f>TRIM(CLEAN(TEXT(IFERROR(INDEX('Snakeden MR'!$W$4:$X$3028,MATCH($A2018,'Snakeden MR'!$X$4:$X$3028,0),1),"-"),"@")))</f>
        <v>-</v>
      </c>
      <c r="G2018" s="159" t="str">
        <f t="shared" si="62"/>
        <v>Not Found</v>
      </c>
      <c r="H2018" t="str" cm="1">
        <f t="array" ref="H2018">IF(SUMPRODUCT((TRIM(C2018:F2018)&lt;&gt;"-")*1)=0,
    "No Data",
    IF(COUNTIF(C2018:F2018,INDEX(_xlfn._xlws.FILTER(C2018:F2018,TRIM(C2018:F2018)&lt;&gt;"-"),1))=SUMPRODUCT((TRIM(C2018:F2018)&lt;&gt;"-")*1),
    "No Change",
    "Change"))</f>
        <v>No Data</v>
      </c>
      <c r="I2018" s="159"/>
      <c r="J2018"/>
      <c r="K2018" s="163"/>
      <c r="L2018" s="147" t="str">
        <f>TRIM(CLEAN(TEXT(IFERROR(INDEX('Glade MR'!$B$4:$C$3000,MATCH($A2018,'Glade MR'!$C$4:$C$3000,0),1),"-"),"@")))</f>
        <v>-</v>
      </c>
      <c r="M2018" s="147" t="str">
        <f>TRIM(CLEAN(TEXT(IFERROR(INDEX('Glade MR'!$I$4:$J$3000,MATCH($A2018,'Glade MR'!$J$4:$J$3000,0),1),"-"),"@")))</f>
        <v>-</v>
      </c>
      <c r="N2018" s="147" t="str">
        <f>TRIM(CLEAN(TEXT(IFERROR(INDEX('Glade MR'!$P$4:$Q$3000,MATCH($A2018,'Glade MR'!$Q$4:$Q$3000,0),1),"-"),"@")))</f>
        <v>-</v>
      </c>
      <c r="O2018" s="147" t="str">
        <f>TRIM(CLEAN(TEXT(IFERROR(INDEX('Glade MR'!$W$4:$X$3000,MATCH($A2018,'Glade MR'!$X$4:$X$3000,0),1),"-"),"@")))</f>
        <v>-</v>
      </c>
      <c r="P2018" s="159" t="str">
        <f t="shared" si="63"/>
        <v>Not Found</v>
      </c>
      <c r="Q2018" t="str" cm="1">
        <f t="array" ref="Q2018">IF(SUMPRODUCT((TRIM(L2018:O2018)&lt;&gt;"-")*1)=0,
    "No Data",
    IF(COUNTIF(L2018:O2018,INDEX(_xlfn._xlws.FILTER(L2018:O2018,TRIM(L2018:O2018)&lt;&gt;"-"),1))=SUMPRODUCT((TRIM(L2018:O2018)&lt;&gt;"-")*1),
    "No Change",
    "Change"))</f>
        <v>No Data</v>
      </c>
      <c r="R2018" s="159"/>
      <c r="S2018" s="111"/>
    </row>
    <row r="2019" spans="1:19" x14ac:dyDescent="0.3">
      <c r="A2019" t="s">
        <v>2524</v>
      </c>
      <c r="B2019" t="s">
        <v>1145</v>
      </c>
      <c r="C2019" s="160" t="str">
        <f>TRIM(CLEAN(TEXT(IFERROR(INDEX('Snakeden MR'!$B$4:$C$3028,MATCH($A2019,'Snakeden MR'!$C$4:$C$3028,0),1),"-"),"@")))</f>
        <v>-</v>
      </c>
      <c r="D2019" s="147" t="str">
        <f>TRIM(CLEAN(TEXT(IFERROR(INDEX('Snakeden MR'!$I$4:$J$3028,MATCH($A2019,'Snakeden MR'!$J$4:$J$3028,0),1),"-"),"@")))</f>
        <v>-</v>
      </c>
      <c r="E2019" s="147" t="str">
        <f>TRIM(CLEAN(TEXT(IFERROR(INDEX('Snakeden MR'!$P$4:$Q$3028,MATCH($A2019,'Snakeden MR'!$Q$4:$Q$3028,0),1),"-"),"@")))</f>
        <v>-</v>
      </c>
      <c r="F2019" s="147" t="str">
        <f>TRIM(CLEAN(TEXT(IFERROR(INDEX('Snakeden MR'!$W$4:$X$3028,MATCH($A2019,'Snakeden MR'!$X$4:$X$3028,0),1),"-"),"@")))</f>
        <v>-</v>
      </c>
      <c r="G2019" s="159" t="str">
        <f t="shared" si="62"/>
        <v>Not Found</v>
      </c>
      <c r="H2019" t="str" cm="1">
        <f t="array" ref="H2019">IF(SUMPRODUCT((TRIM(C2019:F2019)&lt;&gt;"-")*1)=0,
    "No Data",
    IF(COUNTIF(C2019:F2019,INDEX(_xlfn._xlws.FILTER(C2019:F2019,TRIM(C2019:F2019)&lt;&gt;"-"),1))=SUMPRODUCT((TRIM(C2019:F2019)&lt;&gt;"-")*1),
    "No Change",
    "Change"))</f>
        <v>No Data</v>
      </c>
      <c r="I2019" s="159"/>
      <c r="J2019"/>
      <c r="K2019" s="163"/>
      <c r="L2019" s="147" t="str">
        <f>TRIM(CLEAN(TEXT(IFERROR(INDEX('Glade MR'!$B$4:$C$3000,MATCH($A2019,'Glade MR'!$C$4:$C$3000,0),1),"-"),"@")))</f>
        <v>-</v>
      </c>
      <c r="M2019" s="147" t="str">
        <f>TRIM(CLEAN(TEXT(IFERROR(INDEX('Glade MR'!$I$4:$J$3000,MATCH($A2019,'Glade MR'!$J$4:$J$3000,0),1),"-"),"@")))</f>
        <v>-</v>
      </c>
      <c r="N2019" s="147" t="str">
        <f>TRIM(CLEAN(TEXT(IFERROR(INDEX('Glade MR'!$P$4:$Q$3000,MATCH($A2019,'Glade MR'!$Q$4:$Q$3000,0),1),"-"),"@")))</f>
        <v>-</v>
      </c>
      <c r="O2019" s="147" t="str">
        <f>TRIM(CLEAN(TEXT(IFERROR(INDEX('Glade MR'!$W$4:$X$3000,MATCH($A2019,'Glade MR'!$X$4:$X$3000,0),1),"-"),"@")))</f>
        <v>-</v>
      </c>
      <c r="P2019" s="159" t="str">
        <f t="shared" si="63"/>
        <v>Not Found</v>
      </c>
      <c r="Q2019" t="str" cm="1">
        <f t="array" ref="Q2019">IF(SUMPRODUCT((TRIM(L2019:O2019)&lt;&gt;"-")*1)=0,
    "No Data",
    IF(COUNTIF(L2019:O2019,INDEX(_xlfn._xlws.FILTER(L2019:O2019,TRIM(L2019:O2019)&lt;&gt;"-"),1))=SUMPRODUCT((TRIM(L2019:O2019)&lt;&gt;"-")*1),
    "No Change",
    "Change"))</f>
        <v>No Data</v>
      </c>
      <c r="R2019" s="159"/>
      <c r="S2019" s="111"/>
    </row>
    <row r="2020" spans="1:19" x14ac:dyDescent="0.3">
      <c r="A2020" t="s">
        <v>2525</v>
      </c>
      <c r="B2020" t="s">
        <v>1145</v>
      </c>
      <c r="C2020" s="160" t="str">
        <f>TRIM(CLEAN(TEXT(IFERROR(INDEX('Snakeden MR'!$B$4:$C$3028,MATCH($A2020,'Snakeden MR'!$C$4:$C$3028,0),1),"-"),"@")))</f>
        <v>-</v>
      </c>
      <c r="D2020" s="147" t="str">
        <f>TRIM(CLEAN(TEXT(IFERROR(INDEX('Snakeden MR'!$I$4:$J$3028,MATCH($A2020,'Snakeden MR'!$J$4:$J$3028,0),1),"-"),"@")))</f>
        <v>-</v>
      </c>
      <c r="E2020" s="147" t="str">
        <f>TRIM(CLEAN(TEXT(IFERROR(INDEX('Snakeden MR'!$P$4:$Q$3028,MATCH($A2020,'Snakeden MR'!$Q$4:$Q$3028,0),1),"-"),"@")))</f>
        <v>-</v>
      </c>
      <c r="F2020" s="147" t="str">
        <f>TRIM(CLEAN(TEXT(IFERROR(INDEX('Snakeden MR'!$W$4:$X$3028,MATCH($A2020,'Snakeden MR'!$X$4:$X$3028,0),1),"-"),"@")))</f>
        <v>-</v>
      </c>
      <c r="G2020" s="159" t="str">
        <f t="shared" si="62"/>
        <v>Not Found</v>
      </c>
      <c r="H2020" t="str" cm="1">
        <f t="array" ref="H2020">IF(SUMPRODUCT((TRIM(C2020:F2020)&lt;&gt;"-")*1)=0,
    "No Data",
    IF(COUNTIF(C2020:F2020,INDEX(_xlfn._xlws.FILTER(C2020:F2020,TRIM(C2020:F2020)&lt;&gt;"-"),1))=SUMPRODUCT((TRIM(C2020:F2020)&lt;&gt;"-")*1),
    "No Change",
    "Change"))</f>
        <v>No Data</v>
      </c>
      <c r="I2020" s="159"/>
      <c r="J2020"/>
      <c r="K2020" s="163"/>
      <c r="L2020" s="147" t="str">
        <f>TRIM(CLEAN(TEXT(IFERROR(INDEX('Glade MR'!$B$4:$C$3000,MATCH($A2020,'Glade MR'!$C$4:$C$3000,0),1),"-"),"@")))</f>
        <v>-</v>
      </c>
      <c r="M2020" s="147" t="str">
        <f>TRIM(CLEAN(TEXT(IFERROR(INDEX('Glade MR'!$I$4:$J$3000,MATCH($A2020,'Glade MR'!$J$4:$J$3000,0),1),"-"),"@")))</f>
        <v>-</v>
      </c>
      <c r="N2020" s="147" t="str">
        <f>TRIM(CLEAN(TEXT(IFERROR(INDEX('Glade MR'!$P$4:$Q$3000,MATCH($A2020,'Glade MR'!$Q$4:$Q$3000,0),1),"-"),"@")))</f>
        <v>-</v>
      </c>
      <c r="O2020" s="147" t="str">
        <f>TRIM(CLEAN(TEXT(IFERROR(INDEX('Glade MR'!$W$4:$X$3000,MATCH($A2020,'Glade MR'!$X$4:$X$3000,0),1),"-"),"@")))</f>
        <v>-</v>
      </c>
      <c r="P2020" s="159" t="str">
        <f t="shared" si="63"/>
        <v>Not Found</v>
      </c>
      <c r="Q2020" t="str" cm="1">
        <f t="array" ref="Q2020">IF(SUMPRODUCT((TRIM(L2020:O2020)&lt;&gt;"-")*1)=0,
    "No Data",
    IF(COUNTIF(L2020:O2020,INDEX(_xlfn._xlws.FILTER(L2020:O2020,TRIM(L2020:O2020)&lt;&gt;"-"),1))=SUMPRODUCT((TRIM(L2020:O2020)&lt;&gt;"-")*1),
    "No Change",
    "Change"))</f>
        <v>No Data</v>
      </c>
      <c r="R2020" s="159"/>
      <c r="S2020" s="111"/>
    </row>
    <row r="2021" spans="1:19" x14ac:dyDescent="0.3">
      <c r="A2021" t="s">
        <v>2526</v>
      </c>
      <c r="B2021" t="s">
        <v>1145</v>
      </c>
      <c r="C2021" s="160" t="str">
        <f>TRIM(CLEAN(TEXT(IFERROR(INDEX('Snakeden MR'!$B$4:$C$3028,MATCH($A2021,'Snakeden MR'!$C$4:$C$3028,0),1),"-"),"@")))</f>
        <v>-</v>
      </c>
      <c r="D2021" s="147" t="str">
        <f>TRIM(CLEAN(TEXT(IFERROR(INDEX('Snakeden MR'!$I$4:$J$3028,MATCH($A2021,'Snakeden MR'!$J$4:$J$3028,0),1),"-"),"@")))</f>
        <v>-</v>
      </c>
      <c r="E2021" s="147" t="str">
        <f>TRIM(CLEAN(TEXT(IFERROR(INDEX('Snakeden MR'!$P$4:$Q$3028,MATCH($A2021,'Snakeden MR'!$Q$4:$Q$3028,0),1),"-"),"@")))</f>
        <v>-</v>
      </c>
      <c r="F2021" s="147" t="str">
        <f>TRIM(CLEAN(TEXT(IFERROR(INDEX('Snakeden MR'!$W$4:$X$3028,MATCH($A2021,'Snakeden MR'!$X$4:$X$3028,0),1),"-"),"@")))</f>
        <v>-</v>
      </c>
      <c r="G2021" s="159" t="str">
        <f t="shared" si="62"/>
        <v>Not Found</v>
      </c>
      <c r="H2021" t="str" cm="1">
        <f t="array" ref="H2021">IF(SUMPRODUCT((TRIM(C2021:F2021)&lt;&gt;"-")*1)=0,
    "No Data",
    IF(COUNTIF(C2021:F2021,INDEX(_xlfn._xlws.FILTER(C2021:F2021,TRIM(C2021:F2021)&lt;&gt;"-"),1))=SUMPRODUCT((TRIM(C2021:F2021)&lt;&gt;"-")*1),
    "No Change",
    "Change"))</f>
        <v>No Data</v>
      </c>
      <c r="I2021" s="159"/>
      <c r="J2021"/>
      <c r="K2021" s="163"/>
      <c r="L2021" s="147" t="str">
        <f>TRIM(CLEAN(TEXT(IFERROR(INDEX('Glade MR'!$B$4:$C$3000,MATCH($A2021,'Glade MR'!$C$4:$C$3000,0),1),"-"),"@")))</f>
        <v>-</v>
      </c>
      <c r="M2021" s="147" t="str">
        <f>TRIM(CLEAN(TEXT(IFERROR(INDEX('Glade MR'!$I$4:$J$3000,MATCH($A2021,'Glade MR'!$J$4:$J$3000,0),1),"-"),"@")))</f>
        <v>-</v>
      </c>
      <c r="N2021" s="147" t="str">
        <f>TRIM(CLEAN(TEXT(IFERROR(INDEX('Glade MR'!$P$4:$Q$3000,MATCH($A2021,'Glade MR'!$Q$4:$Q$3000,0),1),"-"),"@")))</f>
        <v>-</v>
      </c>
      <c r="O2021" s="147" t="str">
        <f>TRIM(CLEAN(TEXT(IFERROR(INDEX('Glade MR'!$W$4:$X$3000,MATCH($A2021,'Glade MR'!$X$4:$X$3000,0),1),"-"),"@")))</f>
        <v>-</v>
      </c>
      <c r="P2021" s="159" t="str">
        <f t="shared" si="63"/>
        <v>Not Found</v>
      </c>
      <c r="Q2021" t="str" cm="1">
        <f t="array" ref="Q2021">IF(SUMPRODUCT((TRIM(L2021:O2021)&lt;&gt;"-")*1)=0,
    "No Data",
    IF(COUNTIF(L2021:O2021,INDEX(_xlfn._xlws.FILTER(L2021:O2021,TRIM(L2021:O2021)&lt;&gt;"-"),1))=SUMPRODUCT((TRIM(L2021:O2021)&lt;&gt;"-")*1),
    "No Change",
    "Change"))</f>
        <v>No Data</v>
      </c>
      <c r="R2021" s="159"/>
      <c r="S2021" s="111"/>
    </row>
    <row r="2022" spans="1:19" x14ac:dyDescent="0.3">
      <c r="A2022" t="s">
        <v>2527</v>
      </c>
      <c r="B2022" t="s">
        <v>1145</v>
      </c>
      <c r="C2022" s="160" t="str">
        <f>TRIM(CLEAN(TEXT(IFERROR(INDEX('Snakeden MR'!$B$4:$C$3028,MATCH($A2022,'Snakeden MR'!$C$4:$C$3028,0),1),"-"),"@")))</f>
        <v>-</v>
      </c>
      <c r="D2022" s="147" t="str">
        <f>TRIM(CLEAN(TEXT(IFERROR(INDEX('Snakeden MR'!$I$4:$J$3028,MATCH($A2022,'Snakeden MR'!$J$4:$J$3028,0),1),"-"),"@")))</f>
        <v>-</v>
      </c>
      <c r="E2022" s="147" t="str">
        <f>TRIM(CLEAN(TEXT(IFERROR(INDEX('Snakeden MR'!$P$4:$Q$3028,MATCH($A2022,'Snakeden MR'!$Q$4:$Q$3028,0),1),"-"),"@")))</f>
        <v>-</v>
      </c>
      <c r="F2022" s="147" t="str">
        <f>TRIM(CLEAN(TEXT(IFERROR(INDEX('Snakeden MR'!$W$4:$X$3028,MATCH($A2022,'Snakeden MR'!$X$4:$X$3028,0),1),"-"),"@")))</f>
        <v>-</v>
      </c>
      <c r="G2022" s="159" t="str">
        <f t="shared" si="62"/>
        <v>Not Found</v>
      </c>
      <c r="H2022" t="str" cm="1">
        <f t="array" ref="H2022">IF(SUMPRODUCT((TRIM(C2022:F2022)&lt;&gt;"-")*1)=0,
    "No Data",
    IF(COUNTIF(C2022:F2022,INDEX(_xlfn._xlws.FILTER(C2022:F2022,TRIM(C2022:F2022)&lt;&gt;"-"),1))=SUMPRODUCT((TRIM(C2022:F2022)&lt;&gt;"-")*1),
    "No Change",
    "Change"))</f>
        <v>No Data</v>
      </c>
      <c r="I2022" s="159"/>
      <c r="J2022"/>
      <c r="K2022" s="163"/>
      <c r="L2022" s="147" t="str">
        <f>TRIM(CLEAN(TEXT(IFERROR(INDEX('Glade MR'!$B$4:$C$3000,MATCH($A2022,'Glade MR'!$C$4:$C$3000,0),1),"-"),"@")))</f>
        <v>-</v>
      </c>
      <c r="M2022" s="147" t="str">
        <f>TRIM(CLEAN(TEXT(IFERROR(INDEX('Glade MR'!$I$4:$J$3000,MATCH($A2022,'Glade MR'!$J$4:$J$3000,0),1),"-"),"@")))</f>
        <v>-</v>
      </c>
      <c r="N2022" s="147" t="str">
        <f>TRIM(CLEAN(TEXT(IFERROR(INDEX('Glade MR'!$P$4:$Q$3000,MATCH($A2022,'Glade MR'!$Q$4:$Q$3000,0),1),"-"),"@")))</f>
        <v>-</v>
      </c>
      <c r="O2022" s="147" t="str">
        <f>TRIM(CLEAN(TEXT(IFERROR(INDEX('Glade MR'!$W$4:$X$3000,MATCH($A2022,'Glade MR'!$X$4:$X$3000,0),1),"-"),"@")))</f>
        <v>-</v>
      </c>
      <c r="P2022" s="159" t="str">
        <f t="shared" si="63"/>
        <v>Not Found</v>
      </c>
      <c r="Q2022" t="str" cm="1">
        <f t="array" ref="Q2022">IF(SUMPRODUCT((TRIM(L2022:O2022)&lt;&gt;"-")*1)=0,
    "No Data",
    IF(COUNTIF(L2022:O2022,INDEX(_xlfn._xlws.FILTER(L2022:O2022,TRIM(L2022:O2022)&lt;&gt;"-"),1))=SUMPRODUCT((TRIM(L2022:O2022)&lt;&gt;"-")*1),
    "No Change",
    "Change"))</f>
        <v>No Data</v>
      </c>
      <c r="R2022" s="159"/>
      <c r="S2022" s="111"/>
    </row>
    <row r="2023" spans="1:19" x14ac:dyDescent="0.3">
      <c r="A2023" t="s">
        <v>2528</v>
      </c>
      <c r="B2023" t="s">
        <v>1145</v>
      </c>
      <c r="C2023" s="160" t="str">
        <f>TRIM(CLEAN(TEXT(IFERROR(INDEX('Snakeden MR'!$B$4:$C$3028,MATCH($A2023,'Snakeden MR'!$C$4:$C$3028,0),1),"-"),"@")))</f>
        <v>-</v>
      </c>
      <c r="D2023" s="147" t="str">
        <f>TRIM(CLEAN(TEXT(IFERROR(INDEX('Snakeden MR'!$I$4:$J$3028,MATCH($A2023,'Snakeden MR'!$J$4:$J$3028,0),1),"-"),"@")))</f>
        <v>-</v>
      </c>
      <c r="E2023" s="147" t="str">
        <f>TRIM(CLEAN(TEXT(IFERROR(INDEX('Snakeden MR'!$P$4:$Q$3028,MATCH($A2023,'Snakeden MR'!$Q$4:$Q$3028,0),1),"-"),"@")))</f>
        <v>-</v>
      </c>
      <c r="F2023" s="147" t="str">
        <f>TRIM(CLEAN(TEXT(IFERROR(INDEX('Snakeden MR'!$W$4:$X$3028,MATCH($A2023,'Snakeden MR'!$X$4:$X$3028,0),1),"-"),"@")))</f>
        <v>-</v>
      </c>
      <c r="G2023" s="159" t="str">
        <f t="shared" si="62"/>
        <v>Not Found</v>
      </c>
      <c r="H2023" t="str" cm="1">
        <f t="array" ref="H2023">IF(SUMPRODUCT((TRIM(C2023:F2023)&lt;&gt;"-")*1)=0,
    "No Data",
    IF(COUNTIF(C2023:F2023,INDEX(_xlfn._xlws.FILTER(C2023:F2023,TRIM(C2023:F2023)&lt;&gt;"-"),1))=SUMPRODUCT((TRIM(C2023:F2023)&lt;&gt;"-")*1),
    "No Change",
    "Change"))</f>
        <v>No Data</v>
      </c>
      <c r="I2023" s="159"/>
      <c r="J2023"/>
      <c r="K2023" s="163"/>
      <c r="L2023" s="147" t="str">
        <f>TRIM(CLEAN(TEXT(IFERROR(INDEX('Glade MR'!$B$4:$C$3000,MATCH($A2023,'Glade MR'!$C$4:$C$3000,0),1),"-"),"@")))</f>
        <v>-</v>
      </c>
      <c r="M2023" s="147" t="str">
        <f>TRIM(CLEAN(TEXT(IFERROR(INDEX('Glade MR'!$I$4:$J$3000,MATCH($A2023,'Glade MR'!$J$4:$J$3000,0),1),"-"),"@")))</f>
        <v>-</v>
      </c>
      <c r="N2023" s="147" t="str">
        <f>TRIM(CLEAN(TEXT(IFERROR(INDEX('Glade MR'!$P$4:$Q$3000,MATCH($A2023,'Glade MR'!$Q$4:$Q$3000,0),1),"-"),"@")))</f>
        <v>-</v>
      </c>
      <c r="O2023" s="147" t="str">
        <f>TRIM(CLEAN(TEXT(IFERROR(INDEX('Glade MR'!$W$4:$X$3000,MATCH($A2023,'Glade MR'!$X$4:$X$3000,0),1),"-"),"@")))</f>
        <v>-</v>
      </c>
      <c r="P2023" s="159" t="str">
        <f t="shared" si="63"/>
        <v>Not Found</v>
      </c>
      <c r="Q2023" t="str" cm="1">
        <f t="array" ref="Q2023">IF(SUMPRODUCT((TRIM(L2023:O2023)&lt;&gt;"-")*1)=0,
    "No Data",
    IF(COUNTIF(L2023:O2023,INDEX(_xlfn._xlws.FILTER(L2023:O2023,TRIM(L2023:O2023)&lt;&gt;"-"),1))=SUMPRODUCT((TRIM(L2023:O2023)&lt;&gt;"-")*1),
    "No Change",
    "Change"))</f>
        <v>No Data</v>
      </c>
      <c r="R2023" s="159"/>
      <c r="S2023" s="111"/>
    </row>
    <row r="2024" spans="1:19" x14ac:dyDescent="0.3">
      <c r="A2024" t="s">
        <v>2529</v>
      </c>
      <c r="B2024" t="s">
        <v>1145</v>
      </c>
      <c r="C2024" s="160" t="str">
        <f>TRIM(CLEAN(TEXT(IFERROR(INDEX('Snakeden MR'!$B$4:$C$3028,MATCH($A2024,'Snakeden MR'!$C$4:$C$3028,0),1),"-"),"@")))</f>
        <v>-</v>
      </c>
      <c r="D2024" s="147" t="str">
        <f>TRIM(CLEAN(TEXT(IFERROR(INDEX('Snakeden MR'!$I$4:$J$3028,MATCH($A2024,'Snakeden MR'!$J$4:$J$3028,0),1),"-"),"@")))</f>
        <v>-</v>
      </c>
      <c r="E2024" s="147" t="str">
        <f>TRIM(CLEAN(TEXT(IFERROR(INDEX('Snakeden MR'!$P$4:$Q$3028,MATCH($A2024,'Snakeden MR'!$Q$4:$Q$3028,0),1),"-"),"@")))</f>
        <v>-</v>
      </c>
      <c r="F2024" s="147" t="str">
        <f>TRIM(CLEAN(TEXT(IFERROR(INDEX('Snakeden MR'!$W$4:$X$3028,MATCH($A2024,'Snakeden MR'!$X$4:$X$3028,0),1),"-"),"@")))</f>
        <v>-</v>
      </c>
      <c r="G2024" s="159" t="str">
        <f t="shared" si="62"/>
        <v>Not Found</v>
      </c>
      <c r="H2024" t="str" cm="1">
        <f t="array" ref="H2024">IF(SUMPRODUCT((TRIM(C2024:F2024)&lt;&gt;"-")*1)=0,
    "No Data",
    IF(COUNTIF(C2024:F2024,INDEX(_xlfn._xlws.FILTER(C2024:F2024,TRIM(C2024:F2024)&lt;&gt;"-"),1))=SUMPRODUCT((TRIM(C2024:F2024)&lt;&gt;"-")*1),
    "No Change",
    "Change"))</f>
        <v>No Data</v>
      </c>
      <c r="I2024" s="159"/>
      <c r="J2024"/>
      <c r="K2024" s="163"/>
      <c r="L2024" s="147" t="str">
        <f>TRIM(CLEAN(TEXT(IFERROR(INDEX('Glade MR'!$B$4:$C$3000,MATCH($A2024,'Glade MR'!$C$4:$C$3000,0),1),"-"),"@")))</f>
        <v>-</v>
      </c>
      <c r="M2024" s="147" t="str">
        <f>TRIM(CLEAN(TEXT(IFERROR(INDEX('Glade MR'!$I$4:$J$3000,MATCH($A2024,'Glade MR'!$J$4:$J$3000,0),1),"-"),"@")))</f>
        <v>-</v>
      </c>
      <c r="N2024" s="147" t="str">
        <f>TRIM(CLEAN(TEXT(IFERROR(INDEX('Glade MR'!$P$4:$Q$3000,MATCH($A2024,'Glade MR'!$Q$4:$Q$3000,0),1),"-"),"@")))</f>
        <v>-</v>
      </c>
      <c r="O2024" s="147" t="str">
        <f>TRIM(CLEAN(TEXT(IFERROR(INDEX('Glade MR'!$W$4:$X$3000,MATCH($A2024,'Glade MR'!$X$4:$X$3000,0),1),"-"),"@")))</f>
        <v>-</v>
      </c>
      <c r="P2024" s="159" t="str">
        <f t="shared" si="63"/>
        <v>Not Found</v>
      </c>
      <c r="Q2024" t="str" cm="1">
        <f t="array" ref="Q2024">IF(SUMPRODUCT((TRIM(L2024:O2024)&lt;&gt;"-")*1)=0,
    "No Data",
    IF(COUNTIF(L2024:O2024,INDEX(_xlfn._xlws.FILTER(L2024:O2024,TRIM(L2024:O2024)&lt;&gt;"-"),1))=SUMPRODUCT((TRIM(L2024:O2024)&lt;&gt;"-")*1),
    "No Change",
    "Change"))</f>
        <v>No Data</v>
      </c>
      <c r="R2024" s="159"/>
      <c r="S2024" s="111"/>
    </row>
    <row r="2025" spans="1:19" x14ac:dyDescent="0.3">
      <c r="A2025" t="s">
        <v>308</v>
      </c>
      <c r="B2025" t="s">
        <v>1145</v>
      </c>
      <c r="C2025" s="160" t="str">
        <f>TRIM(CLEAN(TEXT(IFERROR(INDEX('Snakeden MR'!$B$4:$C$3028,MATCH($A2025,'Snakeden MR'!$C$4:$C$3028,0),1),"-"),"@")))</f>
        <v>-</v>
      </c>
      <c r="D2025" s="147" t="str">
        <f>TRIM(CLEAN(TEXT(IFERROR(INDEX('Snakeden MR'!$I$4:$J$3028,MATCH($A2025,'Snakeden MR'!$J$4:$J$3028,0),1),"-"),"@")))</f>
        <v>Pool 8</v>
      </c>
      <c r="E2025" s="147" t="str">
        <f>TRIM(CLEAN(TEXT(IFERROR(INDEX('Snakeden MR'!$P$4:$Q$3028,MATCH($A2025,'Snakeden MR'!$Q$4:$Q$3028,0),1),"-"),"@")))</f>
        <v>-</v>
      </c>
      <c r="F2025" s="147" t="str">
        <f>TRIM(CLEAN(TEXT(IFERROR(INDEX('Snakeden MR'!$W$4:$X$3028,MATCH($A2025,'Snakeden MR'!$X$4:$X$3028,0),1),"-"),"@")))</f>
        <v>-</v>
      </c>
      <c r="G2025" s="159" t="str">
        <f t="shared" si="62"/>
        <v>Found</v>
      </c>
      <c r="H2025" t="str" cm="1">
        <f t="array" ref="H2025">IF(SUMPRODUCT((TRIM(C2025:F2025)&lt;&gt;"-")*1)=0,
    "No Data",
    IF(COUNTIF(C2025:F2025,INDEX(_xlfn._xlws.FILTER(C2025:F2025,TRIM(C2025:F2025)&lt;&gt;"-"),1))=SUMPRODUCT((TRIM(C2025:F2025)&lt;&gt;"-")*1),
    "No Change",
    "Change"))</f>
        <v>No Change</v>
      </c>
      <c r="I2025" s="159"/>
      <c r="J2025"/>
      <c r="K2025" s="163"/>
      <c r="L2025" s="147" t="str">
        <f>TRIM(CLEAN(TEXT(IFERROR(INDEX('Glade MR'!$B$4:$C$3000,MATCH($A2025,'Glade MR'!$C$4:$C$3000,0),1),"-"),"@")))</f>
        <v>-</v>
      </c>
      <c r="M2025" s="147" t="str">
        <f>TRIM(CLEAN(TEXT(IFERROR(INDEX('Glade MR'!$I$4:$J$3000,MATCH($A2025,'Glade MR'!$J$4:$J$3000,0),1),"-"),"@")))</f>
        <v>-</v>
      </c>
      <c r="N2025" s="147" t="str">
        <f>TRIM(CLEAN(TEXT(IFERROR(INDEX('Glade MR'!$P$4:$Q$3000,MATCH($A2025,'Glade MR'!$Q$4:$Q$3000,0),1),"-"),"@")))</f>
        <v>-</v>
      </c>
      <c r="O2025" s="147" t="str">
        <f>TRIM(CLEAN(TEXT(IFERROR(INDEX('Glade MR'!$W$4:$X$3000,MATCH($A2025,'Glade MR'!$X$4:$X$3000,0),1),"-"),"@")))</f>
        <v>-</v>
      </c>
      <c r="P2025" s="159" t="str">
        <f t="shared" si="63"/>
        <v>Not Found</v>
      </c>
      <c r="Q2025" t="str" cm="1">
        <f t="array" ref="Q2025">IF(SUMPRODUCT((TRIM(L2025:O2025)&lt;&gt;"-")*1)=0,
    "No Data",
    IF(COUNTIF(L2025:O2025,INDEX(_xlfn._xlws.FILTER(L2025:O2025,TRIM(L2025:O2025)&lt;&gt;"-"),1))=SUMPRODUCT((TRIM(L2025:O2025)&lt;&gt;"-")*1),
    "No Change",
    "Change"))</f>
        <v>No Data</v>
      </c>
      <c r="R2025" s="159"/>
      <c r="S2025" s="111"/>
    </row>
    <row r="2026" spans="1:19" x14ac:dyDescent="0.3">
      <c r="A2026" t="s">
        <v>2530</v>
      </c>
      <c r="B2026" t="s">
        <v>1145</v>
      </c>
      <c r="C2026" s="160" t="str">
        <f>TRIM(CLEAN(TEXT(IFERROR(INDEX('Snakeden MR'!$B$4:$C$3028,MATCH($A2026,'Snakeden MR'!$C$4:$C$3028,0),1),"-"),"@")))</f>
        <v>-</v>
      </c>
      <c r="D2026" s="147" t="str">
        <f>TRIM(CLEAN(TEXT(IFERROR(INDEX('Snakeden MR'!$I$4:$J$3028,MATCH($A2026,'Snakeden MR'!$J$4:$J$3028,0),1),"-"),"@")))</f>
        <v>-</v>
      </c>
      <c r="E2026" s="147" t="str">
        <f>TRIM(CLEAN(TEXT(IFERROR(INDEX('Snakeden MR'!$P$4:$Q$3028,MATCH($A2026,'Snakeden MR'!$Q$4:$Q$3028,0),1),"-"),"@")))</f>
        <v>-</v>
      </c>
      <c r="F2026" s="147" t="str">
        <f>TRIM(CLEAN(TEXT(IFERROR(INDEX('Snakeden MR'!$W$4:$X$3028,MATCH($A2026,'Snakeden MR'!$X$4:$X$3028,0),1),"-"),"@")))</f>
        <v>-</v>
      </c>
      <c r="G2026" s="159" t="str">
        <f t="shared" si="62"/>
        <v>Not Found</v>
      </c>
      <c r="H2026" t="str" cm="1">
        <f t="array" ref="H2026">IF(SUMPRODUCT((TRIM(C2026:F2026)&lt;&gt;"-")*1)=0,
    "No Data",
    IF(COUNTIF(C2026:F2026,INDEX(_xlfn._xlws.FILTER(C2026:F2026,TRIM(C2026:F2026)&lt;&gt;"-"),1))=SUMPRODUCT((TRIM(C2026:F2026)&lt;&gt;"-")*1),
    "No Change",
    "Change"))</f>
        <v>No Data</v>
      </c>
      <c r="I2026" s="159"/>
      <c r="J2026"/>
      <c r="K2026" s="163"/>
      <c r="L2026" s="147" t="str">
        <f>TRIM(CLEAN(TEXT(IFERROR(INDEX('Glade MR'!$B$4:$C$3000,MATCH($A2026,'Glade MR'!$C$4:$C$3000,0),1),"-"),"@")))</f>
        <v>-</v>
      </c>
      <c r="M2026" s="147" t="str">
        <f>TRIM(CLEAN(TEXT(IFERROR(INDEX('Glade MR'!$I$4:$J$3000,MATCH($A2026,'Glade MR'!$J$4:$J$3000,0),1),"-"),"@")))</f>
        <v>-</v>
      </c>
      <c r="N2026" s="147" t="str">
        <f>TRIM(CLEAN(TEXT(IFERROR(INDEX('Glade MR'!$P$4:$Q$3000,MATCH($A2026,'Glade MR'!$Q$4:$Q$3000,0),1),"-"),"@")))</f>
        <v>-</v>
      </c>
      <c r="O2026" s="147" t="str">
        <f>TRIM(CLEAN(TEXT(IFERROR(INDEX('Glade MR'!$W$4:$X$3000,MATCH($A2026,'Glade MR'!$X$4:$X$3000,0),1),"-"),"@")))</f>
        <v>-</v>
      </c>
      <c r="P2026" s="159" t="str">
        <f t="shared" si="63"/>
        <v>Not Found</v>
      </c>
      <c r="Q2026" t="str" cm="1">
        <f t="array" ref="Q2026">IF(SUMPRODUCT((TRIM(L2026:O2026)&lt;&gt;"-")*1)=0,
    "No Data",
    IF(COUNTIF(L2026:O2026,INDEX(_xlfn._xlws.FILTER(L2026:O2026,TRIM(L2026:O2026)&lt;&gt;"-"),1))=SUMPRODUCT((TRIM(L2026:O2026)&lt;&gt;"-")*1),
    "No Change",
    "Change"))</f>
        <v>No Data</v>
      </c>
      <c r="R2026" s="159"/>
      <c r="S2026" s="111"/>
    </row>
    <row r="2027" spans="1:19" x14ac:dyDescent="0.3">
      <c r="A2027" t="s">
        <v>2531</v>
      </c>
      <c r="B2027" t="s">
        <v>1145</v>
      </c>
      <c r="C2027" s="160" t="str">
        <f>TRIM(CLEAN(TEXT(IFERROR(INDEX('Snakeden MR'!$B$4:$C$3028,MATCH($A2027,'Snakeden MR'!$C$4:$C$3028,0),1),"-"),"@")))</f>
        <v>-</v>
      </c>
      <c r="D2027" s="147" t="str">
        <f>TRIM(CLEAN(TEXT(IFERROR(INDEX('Snakeden MR'!$I$4:$J$3028,MATCH($A2027,'Snakeden MR'!$J$4:$J$3028,0),1),"-"),"@")))</f>
        <v>-</v>
      </c>
      <c r="E2027" s="147" t="str">
        <f>TRIM(CLEAN(TEXT(IFERROR(INDEX('Snakeden MR'!$P$4:$Q$3028,MATCH($A2027,'Snakeden MR'!$Q$4:$Q$3028,0),1),"-"),"@")))</f>
        <v>-</v>
      </c>
      <c r="F2027" s="147" t="str">
        <f>TRIM(CLEAN(TEXT(IFERROR(INDEX('Snakeden MR'!$W$4:$X$3028,MATCH($A2027,'Snakeden MR'!$X$4:$X$3028,0),1),"-"),"@")))</f>
        <v>-</v>
      </c>
      <c r="G2027" s="159" t="str">
        <f t="shared" si="62"/>
        <v>Not Found</v>
      </c>
      <c r="H2027" t="str" cm="1">
        <f t="array" ref="H2027">IF(SUMPRODUCT((TRIM(C2027:F2027)&lt;&gt;"-")*1)=0,
    "No Data",
    IF(COUNTIF(C2027:F2027,INDEX(_xlfn._xlws.FILTER(C2027:F2027,TRIM(C2027:F2027)&lt;&gt;"-"),1))=SUMPRODUCT((TRIM(C2027:F2027)&lt;&gt;"-")*1),
    "No Change",
    "Change"))</f>
        <v>No Data</v>
      </c>
      <c r="I2027" s="159"/>
      <c r="J2027"/>
      <c r="K2027" s="163"/>
      <c r="L2027" s="147" t="str">
        <f>TRIM(CLEAN(TEXT(IFERROR(INDEX('Glade MR'!$B$4:$C$3000,MATCH($A2027,'Glade MR'!$C$4:$C$3000,0),1),"-"),"@")))</f>
        <v>-</v>
      </c>
      <c r="M2027" s="147" t="str">
        <f>TRIM(CLEAN(TEXT(IFERROR(INDEX('Glade MR'!$I$4:$J$3000,MATCH($A2027,'Glade MR'!$J$4:$J$3000,0),1),"-"),"@")))</f>
        <v>-</v>
      </c>
      <c r="N2027" s="147" t="str">
        <f>TRIM(CLEAN(TEXT(IFERROR(INDEX('Glade MR'!$P$4:$Q$3000,MATCH($A2027,'Glade MR'!$Q$4:$Q$3000,0),1),"-"),"@")))</f>
        <v>-</v>
      </c>
      <c r="O2027" s="147" t="str">
        <f>TRIM(CLEAN(TEXT(IFERROR(INDEX('Glade MR'!$W$4:$X$3000,MATCH($A2027,'Glade MR'!$X$4:$X$3000,0),1),"-"),"@")))</f>
        <v>-</v>
      </c>
      <c r="P2027" s="159" t="str">
        <f t="shared" si="63"/>
        <v>Not Found</v>
      </c>
      <c r="Q2027" t="str" cm="1">
        <f t="array" ref="Q2027">IF(SUMPRODUCT((TRIM(L2027:O2027)&lt;&gt;"-")*1)=0,
    "No Data",
    IF(COUNTIF(L2027:O2027,INDEX(_xlfn._xlws.FILTER(L2027:O2027,TRIM(L2027:O2027)&lt;&gt;"-"),1))=SUMPRODUCT((TRIM(L2027:O2027)&lt;&gt;"-")*1),
    "No Change",
    "Change"))</f>
        <v>No Data</v>
      </c>
      <c r="R2027" s="159"/>
      <c r="S2027" s="111"/>
    </row>
    <row r="2028" spans="1:19" x14ac:dyDescent="0.3">
      <c r="A2028" t="s">
        <v>2532</v>
      </c>
      <c r="B2028" t="s">
        <v>1145</v>
      </c>
      <c r="C2028" s="160" t="str">
        <f>TRIM(CLEAN(TEXT(IFERROR(INDEX('Snakeden MR'!$B$4:$C$3028,MATCH($A2028,'Snakeden MR'!$C$4:$C$3028,0),1),"-"),"@")))</f>
        <v>-</v>
      </c>
      <c r="D2028" s="147" t="str">
        <f>TRIM(CLEAN(TEXT(IFERROR(INDEX('Snakeden MR'!$I$4:$J$3028,MATCH($A2028,'Snakeden MR'!$J$4:$J$3028,0),1),"-"),"@")))</f>
        <v>-</v>
      </c>
      <c r="E2028" s="147" t="str">
        <f>TRIM(CLEAN(TEXT(IFERROR(INDEX('Snakeden MR'!$P$4:$Q$3028,MATCH($A2028,'Snakeden MR'!$Q$4:$Q$3028,0),1),"-"),"@")))</f>
        <v>-</v>
      </c>
      <c r="F2028" s="147" t="str">
        <f>TRIM(CLEAN(TEXT(IFERROR(INDEX('Snakeden MR'!$W$4:$X$3028,MATCH($A2028,'Snakeden MR'!$X$4:$X$3028,0),1),"-"),"@")))</f>
        <v>-</v>
      </c>
      <c r="G2028" s="159" t="str">
        <f t="shared" si="62"/>
        <v>Not Found</v>
      </c>
      <c r="H2028" t="str" cm="1">
        <f t="array" ref="H2028">IF(SUMPRODUCT((TRIM(C2028:F2028)&lt;&gt;"-")*1)=0,
    "No Data",
    IF(COUNTIF(C2028:F2028,INDEX(_xlfn._xlws.FILTER(C2028:F2028,TRIM(C2028:F2028)&lt;&gt;"-"),1))=SUMPRODUCT((TRIM(C2028:F2028)&lt;&gt;"-")*1),
    "No Change",
    "Change"))</f>
        <v>No Data</v>
      </c>
      <c r="I2028" s="159"/>
      <c r="J2028"/>
      <c r="K2028" s="163"/>
      <c r="L2028" s="147" t="str">
        <f>TRIM(CLEAN(TEXT(IFERROR(INDEX('Glade MR'!$B$4:$C$3000,MATCH($A2028,'Glade MR'!$C$4:$C$3000,0),1),"-"),"@")))</f>
        <v>-</v>
      </c>
      <c r="M2028" s="147" t="str">
        <f>TRIM(CLEAN(TEXT(IFERROR(INDEX('Glade MR'!$I$4:$J$3000,MATCH($A2028,'Glade MR'!$J$4:$J$3000,0),1),"-"),"@")))</f>
        <v>-</v>
      </c>
      <c r="N2028" s="147" t="str">
        <f>TRIM(CLEAN(TEXT(IFERROR(INDEX('Glade MR'!$P$4:$Q$3000,MATCH($A2028,'Glade MR'!$Q$4:$Q$3000,0),1),"-"),"@")))</f>
        <v>-</v>
      </c>
      <c r="O2028" s="147" t="str">
        <f>TRIM(CLEAN(TEXT(IFERROR(INDEX('Glade MR'!$W$4:$X$3000,MATCH($A2028,'Glade MR'!$X$4:$X$3000,0),1),"-"),"@")))</f>
        <v>-</v>
      </c>
      <c r="P2028" s="159" t="str">
        <f t="shared" si="63"/>
        <v>Not Found</v>
      </c>
      <c r="Q2028" t="str" cm="1">
        <f t="array" ref="Q2028">IF(SUMPRODUCT((TRIM(L2028:O2028)&lt;&gt;"-")*1)=0,
    "No Data",
    IF(COUNTIF(L2028:O2028,INDEX(_xlfn._xlws.FILTER(L2028:O2028,TRIM(L2028:O2028)&lt;&gt;"-"),1))=SUMPRODUCT((TRIM(L2028:O2028)&lt;&gt;"-")*1),
    "No Change",
    "Change"))</f>
        <v>No Data</v>
      </c>
      <c r="R2028" s="159"/>
      <c r="S2028" s="111"/>
    </row>
    <row r="2029" spans="1:19" x14ac:dyDescent="0.3">
      <c r="A2029" t="s">
        <v>2533</v>
      </c>
      <c r="B2029" t="s">
        <v>1145</v>
      </c>
      <c r="C2029" s="160" t="str">
        <f>TRIM(CLEAN(TEXT(IFERROR(INDEX('Snakeden MR'!$B$4:$C$3028,MATCH($A2029,'Snakeden MR'!$C$4:$C$3028,0),1),"-"),"@")))</f>
        <v>-</v>
      </c>
      <c r="D2029" s="147" t="str">
        <f>TRIM(CLEAN(TEXT(IFERROR(INDEX('Snakeden MR'!$I$4:$J$3028,MATCH($A2029,'Snakeden MR'!$J$4:$J$3028,0),1),"-"),"@")))</f>
        <v>-</v>
      </c>
      <c r="E2029" s="147" t="str">
        <f>TRIM(CLEAN(TEXT(IFERROR(INDEX('Snakeden MR'!$P$4:$Q$3028,MATCH($A2029,'Snakeden MR'!$Q$4:$Q$3028,0),1),"-"),"@")))</f>
        <v>-</v>
      </c>
      <c r="F2029" s="147" t="str">
        <f>TRIM(CLEAN(TEXT(IFERROR(INDEX('Snakeden MR'!$W$4:$X$3028,MATCH($A2029,'Snakeden MR'!$X$4:$X$3028,0),1),"-"),"@")))</f>
        <v>-</v>
      </c>
      <c r="G2029" s="159" t="str">
        <f t="shared" si="62"/>
        <v>Not Found</v>
      </c>
      <c r="H2029" t="str" cm="1">
        <f t="array" ref="H2029">IF(SUMPRODUCT((TRIM(C2029:F2029)&lt;&gt;"-")*1)=0,
    "No Data",
    IF(COUNTIF(C2029:F2029,INDEX(_xlfn._xlws.FILTER(C2029:F2029,TRIM(C2029:F2029)&lt;&gt;"-"),1))=SUMPRODUCT((TRIM(C2029:F2029)&lt;&gt;"-")*1),
    "No Change",
    "Change"))</f>
        <v>No Data</v>
      </c>
      <c r="I2029" s="159"/>
      <c r="J2029"/>
      <c r="K2029" s="163"/>
      <c r="L2029" s="147" t="str">
        <f>TRIM(CLEAN(TEXT(IFERROR(INDEX('Glade MR'!$B$4:$C$3000,MATCH($A2029,'Glade MR'!$C$4:$C$3000,0),1),"-"),"@")))</f>
        <v>-</v>
      </c>
      <c r="M2029" s="147" t="str">
        <f>TRIM(CLEAN(TEXT(IFERROR(INDEX('Glade MR'!$I$4:$J$3000,MATCH($A2029,'Glade MR'!$J$4:$J$3000,0),1),"-"),"@")))</f>
        <v>-</v>
      </c>
      <c r="N2029" s="147" t="str">
        <f>TRIM(CLEAN(TEXT(IFERROR(INDEX('Glade MR'!$P$4:$Q$3000,MATCH($A2029,'Glade MR'!$Q$4:$Q$3000,0),1),"-"),"@")))</f>
        <v>-</v>
      </c>
      <c r="O2029" s="147" t="str">
        <f>TRIM(CLEAN(TEXT(IFERROR(INDEX('Glade MR'!$W$4:$X$3000,MATCH($A2029,'Glade MR'!$X$4:$X$3000,0),1),"-"),"@")))</f>
        <v>-</v>
      </c>
      <c r="P2029" s="159" t="str">
        <f t="shared" si="63"/>
        <v>Not Found</v>
      </c>
      <c r="Q2029" t="str" cm="1">
        <f t="array" ref="Q2029">IF(SUMPRODUCT((TRIM(L2029:O2029)&lt;&gt;"-")*1)=0,
    "No Data",
    IF(COUNTIF(L2029:O2029,INDEX(_xlfn._xlws.FILTER(L2029:O2029,TRIM(L2029:O2029)&lt;&gt;"-"),1))=SUMPRODUCT((TRIM(L2029:O2029)&lt;&gt;"-")*1),
    "No Change",
    "Change"))</f>
        <v>No Data</v>
      </c>
      <c r="R2029" s="159"/>
      <c r="S2029" s="111"/>
    </row>
    <row r="2030" spans="1:19" x14ac:dyDescent="0.3">
      <c r="A2030" t="s">
        <v>2534</v>
      </c>
      <c r="B2030" t="s">
        <v>1145</v>
      </c>
      <c r="C2030" s="160" t="str">
        <f>TRIM(CLEAN(TEXT(IFERROR(INDEX('Snakeden MR'!$B$4:$C$3028,MATCH($A2030,'Snakeden MR'!$C$4:$C$3028,0),1),"-"),"@")))</f>
        <v>-</v>
      </c>
      <c r="D2030" s="147" t="str">
        <f>TRIM(CLEAN(TEXT(IFERROR(INDEX('Snakeden MR'!$I$4:$J$3028,MATCH($A2030,'Snakeden MR'!$J$4:$J$3028,0),1),"-"),"@")))</f>
        <v>-</v>
      </c>
      <c r="E2030" s="147" t="str">
        <f>TRIM(CLEAN(TEXT(IFERROR(INDEX('Snakeden MR'!$P$4:$Q$3028,MATCH($A2030,'Snakeden MR'!$Q$4:$Q$3028,0),1),"-"),"@")))</f>
        <v>-</v>
      </c>
      <c r="F2030" s="147" t="str">
        <f>TRIM(CLEAN(TEXT(IFERROR(INDEX('Snakeden MR'!$W$4:$X$3028,MATCH($A2030,'Snakeden MR'!$X$4:$X$3028,0),1),"-"),"@")))</f>
        <v>-</v>
      </c>
      <c r="G2030" s="159" t="str">
        <f t="shared" si="62"/>
        <v>Not Found</v>
      </c>
      <c r="H2030" t="str" cm="1">
        <f t="array" ref="H2030">IF(SUMPRODUCT((TRIM(C2030:F2030)&lt;&gt;"-")*1)=0,
    "No Data",
    IF(COUNTIF(C2030:F2030,INDEX(_xlfn._xlws.FILTER(C2030:F2030,TRIM(C2030:F2030)&lt;&gt;"-"),1))=SUMPRODUCT((TRIM(C2030:F2030)&lt;&gt;"-")*1),
    "No Change",
    "Change"))</f>
        <v>No Data</v>
      </c>
      <c r="I2030" s="159"/>
      <c r="J2030"/>
      <c r="K2030" s="163"/>
      <c r="L2030" s="147" t="str">
        <f>TRIM(CLEAN(TEXT(IFERROR(INDEX('Glade MR'!$B$4:$C$3000,MATCH($A2030,'Glade MR'!$C$4:$C$3000,0),1),"-"),"@")))</f>
        <v>-</v>
      </c>
      <c r="M2030" s="147" t="str">
        <f>TRIM(CLEAN(TEXT(IFERROR(INDEX('Glade MR'!$I$4:$J$3000,MATCH($A2030,'Glade MR'!$J$4:$J$3000,0),1),"-"),"@")))</f>
        <v>-</v>
      </c>
      <c r="N2030" s="147" t="str">
        <f>TRIM(CLEAN(TEXT(IFERROR(INDEX('Glade MR'!$P$4:$Q$3000,MATCH($A2030,'Glade MR'!$Q$4:$Q$3000,0),1),"-"),"@")))</f>
        <v>-</v>
      </c>
      <c r="O2030" s="147" t="str">
        <f>TRIM(CLEAN(TEXT(IFERROR(INDEX('Glade MR'!$W$4:$X$3000,MATCH($A2030,'Glade MR'!$X$4:$X$3000,0),1),"-"),"@")))</f>
        <v>-</v>
      </c>
      <c r="P2030" s="159" t="str">
        <f t="shared" si="63"/>
        <v>Not Found</v>
      </c>
      <c r="Q2030" t="str" cm="1">
        <f t="array" ref="Q2030">IF(SUMPRODUCT((TRIM(L2030:O2030)&lt;&gt;"-")*1)=0,
    "No Data",
    IF(COUNTIF(L2030:O2030,INDEX(_xlfn._xlws.FILTER(L2030:O2030,TRIM(L2030:O2030)&lt;&gt;"-"),1))=SUMPRODUCT((TRIM(L2030:O2030)&lt;&gt;"-")*1),
    "No Change",
    "Change"))</f>
        <v>No Data</v>
      </c>
      <c r="R2030" s="159"/>
      <c r="S2030" s="111"/>
    </row>
    <row r="2031" spans="1:19" x14ac:dyDescent="0.3">
      <c r="A2031" t="s">
        <v>275</v>
      </c>
      <c r="B2031" t="s">
        <v>1145</v>
      </c>
      <c r="C2031" s="160" t="str">
        <f>TRIM(CLEAN(TEXT(IFERROR(INDEX('Snakeden MR'!$B$4:$C$3028,MATCH($A2031,'Snakeden MR'!$C$4:$C$3028,0),1),"-"),"@")))</f>
        <v>Pool A</v>
      </c>
      <c r="D2031" s="147" t="str">
        <f>TRIM(CLEAN(TEXT(IFERROR(INDEX('Snakeden MR'!$I$4:$J$3028,MATCH($A2031,'Snakeden MR'!$J$4:$J$3028,0),1),"-"),"@")))</f>
        <v>-</v>
      </c>
      <c r="E2031" s="147" t="str">
        <f>TRIM(CLEAN(TEXT(IFERROR(INDEX('Snakeden MR'!$P$4:$Q$3028,MATCH($A2031,'Snakeden MR'!$Q$4:$Q$3028,0),1),"-"),"@")))</f>
        <v>-</v>
      </c>
      <c r="F2031" s="147" t="str">
        <f>TRIM(CLEAN(TEXT(IFERROR(INDEX('Snakeden MR'!$W$4:$X$3028,MATCH($A2031,'Snakeden MR'!$X$4:$X$3028,0),1),"-"),"@")))</f>
        <v>-</v>
      </c>
      <c r="G2031" s="159" t="str">
        <f t="shared" si="62"/>
        <v>Found</v>
      </c>
      <c r="H2031" t="str" cm="1">
        <f t="array" ref="H2031">IF(SUMPRODUCT((TRIM(C2031:F2031)&lt;&gt;"-")*1)=0,
    "No Data",
    IF(COUNTIF(C2031:F2031,INDEX(_xlfn._xlws.FILTER(C2031:F2031,TRIM(C2031:F2031)&lt;&gt;"-"),1))=SUMPRODUCT((TRIM(C2031:F2031)&lt;&gt;"-")*1),
    "No Change",
    "Change"))</f>
        <v>No Change</v>
      </c>
      <c r="I2031" s="159"/>
      <c r="J2031"/>
      <c r="K2031" s="163"/>
      <c r="L2031" s="147" t="str">
        <f>TRIM(CLEAN(TEXT(IFERROR(INDEX('Glade MR'!$B$4:$C$3000,MATCH($A2031,'Glade MR'!$C$4:$C$3000,0),1),"-"),"@")))</f>
        <v>-</v>
      </c>
      <c r="M2031" s="147" t="str">
        <f>TRIM(CLEAN(TEXT(IFERROR(INDEX('Glade MR'!$I$4:$J$3000,MATCH($A2031,'Glade MR'!$J$4:$J$3000,0),1),"-"),"@")))</f>
        <v>-</v>
      </c>
      <c r="N2031" s="147" t="str">
        <f>TRIM(CLEAN(TEXT(IFERROR(INDEX('Glade MR'!$P$4:$Q$3000,MATCH($A2031,'Glade MR'!$Q$4:$Q$3000,0),1),"-"),"@")))</f>
        <v>-</v>
      </c>
      <c r="O2031" s="147" t="str">
        <f>TRIM(CLEAN(TEXT(IFERROR(INDEX('Glade MR'!$W$4:$X$3000,MATCH($A2031,'Glade MR'!$X$4:$X$3000,0),1),"-"),"@")))</f>
        <v>-</v>
      </c>
      <c r="P2031" s="159" t="str">
        <f t="shared" si="63"/>
        <v>Not Found</v>
      </c>
      <c r="Q2031" t="str" cm="1">
        <f t="array" ref="Q2031">IF(SUMPRODUCT((TRIM(L2031:O2031)&lt;&gt;"-")*1)=0,
    "No Data",
    IF(COUNTIF(L2031:O2031,INDEX(_xlfn._xlws.FILTER(L2031:O2031,TRIM(L2031:O2031)&lt;&gt;"-"),1))=SUMPRODUCT((TRIM(L2031:O2031)&lt;&gt;"-")*1),
    "No Change",
    "Change"))</f>
        <v>No Data</v>
      </c>
      <c r="R2031" s="159"/>
      <c r="S2031" s="111"/>
    </row>
    <row r="2032" spans="1:19" x14ac:dyDescent="0.3">
      <c r="A2032" t="s">
        <v>2535</v>
      </c>
      <c r="B2032" t="s">
        <v>1145</v>
      </c>
      <c r="C2032" s="160" t="str">
        <f>TRIM(CLEAN(TEXT(IFERROR(INDEX('Snakeden MR'!$B$4:$C$3028,MATCH($A2032,'Snakeden MR'!$C$4:$C$3028,0),1),"-"),"@")))</f>
        <v>-</v>
      </c>
      <c r="D2032" s="147" t="str">
        <f>TRIM(CLEAN(TEXT(IFERROR(INDEX('Snakeden MR'!$I$4:$J$3028,MATCH($A2032,'Snakeden MR'!$J$4:$J$3028,0),1),"-"),"@")))</f>
        <v>-</v>
      </c>
      <c r="E2032" s="147" t="str">
        <f>TRIM(CLEAN(TEXT(IFERROR(INDEX('Snakeden MR'!$P$4:$Q$3028,MATCH($A2032,'Snakeden MR'!$Q$4:$Q$3028,0),1),"-"),"@")))</f>
        <v>-</v>
      </c>
      <c r="F2032" s="147" t="str">
        <f>TRIM(CLEAN(TEXT(IFERROR(INDEX('Snakeden MR'!$W$4:$X$3028,MATCH($A2032,'Snakeden MR'!$X$4:$X$3028,0),1),"-"),"@")))</f>
        <v>-</v>
      </c>
      <c r="G2032" s="159" t="str">
        <f t="shared" si="62"/>
        <v>Not Found</v>
      </c>
      <c r="H2032" t="str" cm="1">
        <f t="array" ref="H2032">IF(SUMPRODUCT((TRIM(C2032:F2032)&lt;&gt;"-")*1)=0,
    "No Data",
    IF(COUNTIF(C2032:F2032,INDEX(_xlfn._xlws.FILTER(C2032:F2032,TRIM(C2032:F2032)&lt;&gt;"-"),1))=SUMPRODUCT((TRIM(C2032:F2032)&lt;&gt;"-")*1),
    "No Change",
    "Change"))</f>
        <v>No Data</v>
      </c>
      <c r="I2032" s="159"/>
      <c r="J2032"/>
      <c r="K2032" s="163"/>
      <c r="L2032" s="147" t="str">
        <f>TRIM(CLEAN(TEXT(IFERROR(INDEX('Glade MR'!$B$4:$C$3000,MATCH($A2032,'Glade MR'!$C$4:$C$3000,0),1),"-"),"@")))</f>
        <v>-</v>
      </c>
      <c r="M2032" s="147" t="str">
        <f>TRIM(CLEAN(TEXT(IFERROR(INDEX('Glade MR'!$I$4:$J$3000,MATCH($A2032,'Glade MR'!$J$4:$J$3000,0),1),"-"),"@")))</f>
        <v>-</v>
      </c>
      <c r="N2032" s="147" t="str">
        <f>TRIM(CLEAN(TEXT(IFERROR(INDEX('Glade MR'!$P$4:$Q$3000,MATCH($A2032,'Glade MR'!$Q$4:$Q$3000,0),1),"-"),"@")))</f>
        <v>-</v>
      </c>
      <c r="O2032" s="147" t="str">
        <f>TRIM(CLEAN(TEXT(IFERROR(INDEX('Glade MR'!$W$4:$X$3000,MATCH($A2032,'Glade MR'!$X$4:$X$3000,0),1),"-"),"@")))</f>
        <v>-</v>
      </c>
      <c r="P2032" s="159" t="str">
        <f t="shared" si="63"/>
        <v>Not Found</v>
      </c>
      <c r="Q2032" t="str" cm="1">
        <f t="array" ref="Q2032">IF(SUMPRODUCT((TRIM(L2032:O2032)&lt;&gt;"-")*1)=0,
    "No Data",
    IF(COUNTIF(L2032:O2032,INDEX(_xlfn._xlws.FILTER(L2032:O2032,TRIM(L2032:O2032)&lt;&gt;"-"),1))=SUMPRODUCT((TRIM(L2032:O2032)&lt;&gt;"-")*1),
    "No Change",
    "Change"))</f>
        <v>No Data</v>
      </c>
      <c r="R2032" s="159"/>
      <c r="S2032" s="111"/>
    </row>
    <row r="2033" spans="1:19" x14ac:dyDescent="0.3">
      <c r="A2033" t="s">
        <v>2536</v>
      </c>
      <c r="B2033" t="s">
        <v>1145</v>
      </c>
      <c r="C2033" s="160" t="str">
        <f>TRIM(CLEAN(TEXT(IFERROR(INDEX('Snakeden MR'!$B$4:$C$3028,MATCH($A2033,'Snakeden MR'!$C$4:$C$3028,0),1),"-"),"@")))</f>
        <v>-</v>
      </c>
      <c r="D2033" s="147" t="str">
        <f>TRIM(CLEAN(TEXT(IFERROR(INDEX('Snakeden MR'!$I$4:$J$3028,MATCH($A2033,'Snakeden MR'!$J$4:$J$3028,0),1),"-"),"@")))</f>
        <v>-</v>
      </c>
      <c r="E2033" s="147" t="str">
        <f>TRIM(CLEAN(TEXT(IFERROR(INDEX('Snakeden MR'!$P$4:$Q$3028,MATCH($A2033,'Snakeden MR'!$Q$4:$Q$3028,0),1),"-"),"@")))</f>
        <v>-</v>
      </c>
      <c r="F2033" s="147" t="str">
        <f>TRIM(CLEAN(TEXT(IFERROR(INDEX('Snakeden MR'!$W$4:$X$3028,MATCH($A2033,'Snakeden MR'!$X$4:$X$3028,0),1),"-"),"@")))</f>
        <v>-</v>
      </c>
      <c r="G2033" s="159" t="str">
        <f t="shared" si="62"/>
        <v>Not Found</v>
      </c>
      <c r="H2033" t="str" cm="1">
        <f t="array" ref="H2033">IF(SUMPRODUCT((TRIM(C2033:F2033)&lt;&gt;"-")*1)=0,
    "No Data",
    IF(COUNTIF(C2033:F2033,INDEX(_xlfn._xlws.FILTER(C2033:F2033,TRIM(C2033:F2033)&lt;&gt;"-"),1))=SUMPRODUCT((TRIM(C2033:F2033)&lt;&gt;"-")*1),
    "No Change",
    "Change"))</f>
        <v>No Data</v>
      </c>
      <c r="I2033" s="159"/>
      <c r="J2033"/>
      <c r="K2033" s="163"/>
      <c r="L2033" s="147" t="str">
        <f>TRIM(CLEAN(TEXT(IFERROR(INDEX('Glade MR'!$B$4:$C$3000,MATCH($A2033,'Glade MR'!$C$4:$C$3000,0),1),"-"),"@")))</f>
        <v>-</v>
      </c>
      <c r="M2033" s="147" t="str">
        <f>TRIM(CLEAN(TEXT(IFERROR(INDEX('Glade MR'!$I$4:$J$3000,MATCH($A2033,'Glade MR'!$J$4:$J$3000,0),1),"-"),"@")))</f>
        <v>-</v>
      </c>
      <c r="N2033" s="147" t="str">
        <f>TRIM(CLEAN(TEXT(IFERROR(INDEX('Glade MR'!$P$4:$Q$3000,MATCH($A2033,'Glade MR'!$Q$4:$Q$3000,0),1),"-"),"@")))</f>
        <v>-</v>
      </c>
      <c r="O2033" s="147" t="str">
        <f>TRIM(CLEAN(TEXT(IFERROR(INDEX('Glade MR'!$W$4:$X$3000,MATCH($A2033,'Glade MR'!$X$4:$X$3000,0),1),"-"),"@")))</f>
        <v>-</v>
      </c>
      <c r="P2033" s="159" t="str">
        <f t="shared" si="63"/>
        <v>Not Found</v>
      </c>
      <c r="Q2033" t="str" cm="1">
        <f t="array" ref="Q2033">IF(SUMPRODUCT((TRIM(L2033:O2033)&lt;&gt;"-")*1)=0,
    "No Data",
    IF(COUNTIF(L2033:O2033,INDEX(_xlfn._xlws.FILTER(L2033:O2033,TRIM(L2033:O2033)&lt;&gt;"-"),1))=SUMPRODUCT((TRIM(L2033:O2033)&lt;&gt;"-")*1),
    "No Change",
    "Change"))</f>
        <v>No Data</v>
      </c>
      <c r="R2033" s="159"/>
      <c r="S2033" s="111"/>
    </row>
    <row r="2034" spans="1:19" x14ac:dyDescent="0.3">
      <c r="A2034" t="s">
        <v>2537</v>
      </c>
      <c r="B2034" t="s">
        <v>1145</v>
      </c>
      <c r="C2034" s="160" t="str">
        <f>TRIM(CLEAN(TEXT(IFERROR(INDEX('Snakeden MR'!$B$4:$C$3028,MATCH($A2034,'Snakeden MR'!$C$4:$C$3028,0),1),"-"),"@")))</f>
        <v>-</v>
      </c>
      <c r="D2034" s="147" t="str">
        <f>TRIM(CLEAN(TEXT(IFERROR(INDEX('Snakeden MR'!$I$4:$J$3028,MATCH($A2034,'Snakeden MR'!$J$4:$J$3028,0),1),"-"),"@")))</f>
        <v>-</v>
      </c>
      <c r="E2034" s="147" t="str">
        <f>TRIM(CLEAN(TEXT(IFERROR(INDEX('Snakeden MR'!$P$4:$Q$3028,MATCH($A2034,'Snakeden MR'!$Q$4:$Q$3028,0),1),"-"),"@")))</f>
        <v>-</v>
      </c>
      <c r="F2034" s="147" t="str">
        <f>TRIM(CLEAN(TEXT(IFERROR(INDEX('Snakeden MR'!$W$4:$X$3028,MATCH($A2034,'Snakeden MR'!$X$4:$X$3028,0),1),"-"),"@")))</f>
        <v>-</v>
      </c>
      <c r="G2034" s="159" t="str">
        <f t="shared" si="62"/>
        <v>Not Found</v>
      </c>
      <c r="H2034" t="str" cm="1">
        <f t="array" ref="H2034">IF(SUMPRODUCT((TRIM(C2034:F2034)&lt;&gt;"-")*1)=0,
    "No Data",
    IF(COUNTIF(C2034:F2034,INDEX(_xlfn._xlws.FILTER(C2034:F2034,TRIM(C2034:F2034)&lt;&gt;"-"),1))=SUMPRODUCT((TRIM(C2034:F2034)&lt;&gt;"-")*1),
    "No Change",
    "Change"))</f>
        <v>No Data</v>
      </c>
      <c r="I2034" s="159"/>
      <c r="J2034"/>
      <c r="K2034" s="163"/>
      <c r="L2034" s="147" t="str">
        <f>TRIM(CLEAN(TEXT(IFERROR(INDEX('Glade MR'!$B$4:$C$3000,MATCH($A2034,'Glade MR'!$C$4:$C$3000,0),1),"-"),"@")))</f>
        <v>-</v>
      </c>
      <c r="M2034" s="147" t="str">
        <f>TRIM(CLEAN(TEXT(IFERROR(INDEX('Glade MR'!$I$4:$J$3000,MATCH($A2034,'Glade MR'!$J$4:$J$3000,0),1),"-"),"@")))</f>
        <v>-</v>
      </c>
      <c r="N2034" s="147" t="str">
        <f>TRIM(CLEAN(TEXT(IFERROR(INDEX('Glade MR'!$P$4:$Q$3000,MATCH($A2034,'Glade MR'!$Q$4:$Q$3000,0),1),"-"),"@")))</f>
        <v>-</v>
      </c>
      <c r="O2034" s="147" t="str">
        <f>TRIM(CLEAN(TEXT(IFERROR(INDEX('Glade MR'!$W$4:$X$3000,MATCH($A2034,'Glade MR'!$X$4:$X$3000,0),1),"-"),"@")))</f>
        <v>-</v>
      </c>
      <c r="P2034" s="159" t="str">
        <f t="shared" si="63"/>
        <v>Not Found</v>
      </c>
      <c r="Q2034" t="str" cm="1">
        <f t="array" ref="Q2034">IF(SUMPRODUCT((TRIM(L2034:O2034)&lt;&gt;"-")*1)=0,
    "No Data",
    IF(COUNTIF(L2034:O2034,INDEX(_xlfn._xlws.FILTER(L2034:O2034,TRIM(L2034:O2034)&lt;&gt;"-"),1))=SUMPRODUCT((TRIM(L2034:O2034)&lt;&gt;"-")*1),
    "No Change",
    "Change"))</f>
        <v>No Data</v>
      </c>
      <c r="R2034" s="159"/>
      <c r="S2034" s="111"/>
    </row>
    <row r="2035" spans="1:19" x14ac:dyDescent="0.3">
      <c r="A2035" t="s">
        <v>2538</v>
      </c>
      <c r="B2035" t="s">
        <v>1145</v>
      </c>
      <c r="C2035" s="160" t="str">
        <f>TRIM(CLEAN(TEXT(IFERROR(INDEX('Snakeden MR'!$B$4:$C$3028,MATCH($A2035,'Snakeden MR'!$C$4:$C$3028,0),1),"-"),"@")))</f>
        <v>-</v>
      </c>
      <c r="D2035" s="147" t="str">
        <f>TRIM(CLEAN(TEXT(IFERROR(INDEX('Snakeden MR'!$I$4:$J$3028,MATCH($A2035,'Snakeden MR'!$J$4:$J$3028,0),1),"-"),"@")))</f>
        <v>-</v>
      </c>
      <c r="E2035" s="147" t="str">
        <f>TRIM(CLEAN(TEXT(IFERROR(INDEX('Snakeden MR'!$P$4:$Q$3028,MATCH($A2035,'Snakeden MR'!$Q$4:$Q$3028,0),1),"-"),"@")))</f>
        <v>-</v>
      </c>
      <c r="F2035" s="147" t="str">
        <f>TRIM(CLEAN(TEXT(IFERROR(INDEX('Snakeden MR'!$W$4:$X$3028,MATCH($A2035,'Snakeden MR'!$X$4:$X$3028,0),1),"-"),"@")))</f>
        <v>-</v>
      </c>
      <c r="G2035" s="159" t="str">
        <f t="shared" si="62"/>
        <v>Not Found</v>
      </c>
      <c r="H2035" t="str" cm="1">
        <f t="array" ref="H2035">IF(SUMPRODUCT((TRIM(C2035:F2035)&lt;&gt;"-")*1)=0,
    "No Data",
    IF(COUNTIF(C2035:F2035,INDEX(_xlfn._xlws.FILTER(C2035:F2035,TRIM(C2035:F2035)&lt;&gt;"-"),1))=SUMPRODUCT((TRIM(C2035:F2035)&lt;&gt;"-")*1),
    "No Change",
    "Change"))</f>
        <v>No Data</v>
      </c>
      <c r="I2035" s="159"/>
      <c r="J2035"/>
      <c r="K2035" s="163"/>
      <c r="L2035" s="147" t="str">
        <f>TRIM(CLEAN(TEXT(IFERROR(INDEX('Glade MR'!$B$4:$C$3000,MATCH($A2035,'Glade MR'!$C$4:$C$3000,0),1),"-"),"@")))</f>
        <v>-</v>
      </c>
      <c r="M2035" s="147" t="str">
        <f>TRIM(CLEAN(TEXT(IFERROR(INDEX('Glade MR'!$I$4:$J$3000,MATCH($A2035,'Glade MR'!$J$4:$J$3000,0),1),"-"),"@")))</f>
        <v>-</v>
      </c>
      <c r="N2035" s="147" t="str">
        <f>TRIM(CLEAN(TEXT(IFERROR(INDEX('Glade MR'!$P$4:$Q$3000,MATCH($A2035,'Glade MR'!$Q$4:$Q$3000,0),1),"-"),"@")))</f>
        <v>-</v>
      </c>
      <c r="O2035" s="147" t="str">
        <f>TRIM(CLEAN(TEXT(IFERROR(INDEX('Glade MR'!$W$4:$X$3000,MATCH($A2035,'Glade MR'!$X$4:$X$3000,0),1),"-"),"@")))</f>
        <v>-</v>
      </c>
      <c r="P2035" s="159" t="str">
        <f t="shared" si="63"/>
        <v>Not Found</v>
      </c>
      <c r="Q2035" t="str" cm="1">
        <f t="array" ref="Q2035">IF(SUMPRODUCT((TRIM(L2035:O2035)&lt;&gt;"-")*1)=0,
    "No Data",
    IF(COUNTIF(L2035:O2035,INDEX(_xlfn._xlws.FILTER(L2035:O2035,TRIM(L2035:O2035)&lt;&gt;"-"),1))=SUMPRODUCT((TRIM(L2035:O2035)&lt;&gt;"-")*1),
    "No Change",
    "Change"))</f>
        <v>No Data</v>
      </c>
      <c r="R2035" s="159"/>
      <c r="S2035" s="111"/>
    </row>
    <row r="2036" spans="1:19" x14ac:dyDescent="0.3">
      <c r="A2036" t="s">
        <v>2539</v>
      </c>
      <c r="B2036" t="s">
        <v>1145</v>
      </c>
      <c r="C2036" s="160" t="str">
        <f>TRIM(CLEAN(TEXT(IFERROR(INDEX('Snakeden MR'!$B$4:$C$3028,MATCH($A2036,'Snakeden MR'!$C$4:$C$3028,0),1),"-"),"@")))</f>
        <v>-</v>
      </c>
      <c r="D2036" s="147" t="str">
        <f>TRIM(CLEAN(TEXT(IFERROR(INDEX('Snakeden MR'!$I$4:$J$3028,MATCH($A2036,'Snakeden MR'!$J$4:$J$3028,0),1),"-"),"@")))</f>
        <v>-</v>
      </c>
      <c r="E2036" s="147" t="str">
        <f>TRIM(CLEAN(TEXT(IFERROR(INDEX('Snakeden MR'!$P$4:$Q$3028,MATCH($A2036,'Snakeden MR'!$Q$4:$Q$3028,0),1),"-"),"@")))</f>
        <v>-</v>
      </c>
      <c r="F2036" s="147" t="str">
        <f>TRIM(CLEAN(TEXT(IFERROR(INDEX('Snakeden MR'!$W$4:$X$3028,MATCH($A2036,'Snakeden MR'!$X$4:$X$3028,0),1),"-"),"@")))</f>
        <v>-</v>
      </c>
      <c r="G2036" s="159" t="str">
        <f t="shared" si="62"/>
        <v>Not Found</v>
      </c>
      <c r="H2036" t="str" cm="1">
        <f t="array" ref="H2036">IF(SUMPRODUCT((TRIM(C2036:F2036)&lt;&gt;"-")*1)=0,
    "No Data",
    IF(COUNTIF(C2036:F2036,INDEX(_xlfn._xlws.FILTER(C2036:F2036,TRIM(C2036:F2036)&lt;&gt;"-"),1))=SUMPRODUCT((TRIM(C2036:F2036)&lt;&gt;"-")*1),
    "No Change",
    "Change"))</f>
        <v>No Data</v>
      </c>
      <c r="I2036" s="159"/>
      <c r="J2036"/>
      <c r="K2036" s="163"/>
      <c r="L2036" s="147" t="str">
        <f>TRIM(CLEAN(TEXT(IFERROR(INDEX('Glade MR'!$B$4:$C$3000,MATCH($A2036,'Glade MR'!$C$4:$C$3000,0),1),"-"),"@")))</f>
        <v>-</v>
      </c>
      <c r="M2036" s="147" t="str">
        <f>TRIM(CLEAN(TEXT(IFERROR(INDEX('Glade MR'!$I$4:$J$3000,MATCH($A2036,'Glade MR'!$J$4:$J$3000,0),1),"-"),"@")))</f>
        <v>-</v>
      </c>
      <c r="N2036" s="147" t="str">
        <f>TRIM(CLEAN(TEXT(IFERROR(INDEX('Glade MR'!$P$4:$Q$3000,MATCH($A2036,'Glade MR'!$Q$4:$Q$3000,0),1),"-"),"@")))</f>
        <v>-</v>
      </c>
      <c r="O2036" s="147" t="str">
        <f>TRIM(CLEAN(TEXT(IFERROR(INDEX('Glade MR'!$W$4:$X$3000,MATCH($A2036,'Glade MR'!$X$4:$X$3000,0),1),"-"),"@")))</f>
        <v>-</v>
      </c>
      <c r="P2036" s="159" t="str">
        <f t="shared" si="63"/>
        <v>Not Found</v>
      </c>
      <c r="Q2036" t="str" cm="1">
        <f t="array" ref="Q2036">IF(SUMPRODUCT((TRIM(L2036:O2036)&lt;&gt;"-")*1)=0,
    "No Data",
    IF(COUNTIF(L2036:O2036,INDEX(_xlfn._xlws.FILTER(L2036:O2036,TRIM(L2036:O2036)&lt;&gt;"-"),1))=SUMPRODUCT((TRIM(L2036:O2036)&lt;&gt;"-")*1),
    "No Change",
    "Change"))</f>
        <v>No Data</v>
      </c>
      <c r="R2036" s="159"/>
      <c r="S2036" s="111"/>
    </row>
    <row r="2037" spans="1:19" x14ac:dyDescent="0.3">
      <c r="A2037" t="s">
        <v>2540</v>
      </c>
      <c r="B2037" t="s">
        <v>1145</v>
      </c>
      <c r="C2037" s="160" t="str">
        <f>TRIM(CLEAN(TEXT(IFERROR(INDEX('Snakeden MR'!$B$4:$C$3028,MATCH($A2037,'Snakeden MR'!$C$4:$C$3028,0),1),"-"),"@")))</f>
        <v>-</v>
      </c>
      <c r="D2037" s="147" t="str">
        <f>TRIM(CLEAN(TEXT(IFERROR(INDEX('Snakeden MR'!$I$4:$J$3028,MATCH($A2037,'Snakeden MR'!$J$4:$J$3028,0),1),"-"),"@")))</f>
        <v>-</v>
      </c>
      <c r="E2037" s="147" t="str">
        <f>TRIM(CLEAN(TEXT(IFERROR(INDEX('Snakeden MR'!$P$4:$Q$3028,MATCH($A2037,'Snakeden MR'!$Q$4:$Q$3028,0),1),"-"),"@")))</f>
        <v>-</v>
      </c>
      <c r="F2037" s="147" t="str">
        <f>TRIM(CLEAN(TEXT(IFERROR(INDEX('Snakeden MR'!$W$4:$X$3028,MATCH($A2037,'Snakeden MR'!$X$4:$X$3028,0),1),"-"),"@")))</f>
        <v>-</v>
      </c>
      <c r="G2037" s="159" t="str">
        <f t="shared" si="62"/>
        <v>Not Found</v>
      </c>
      <c r="H2037" t="str" cm="1">
        <f t="array" ref="H2037">IF(SUMPRODUCT((TRIM(C2037:F2037)&lt;&gt;"-")*1)=0,
    "No Data",
    IF(COUNTIF(C2037:F2037,INDEX(_xlfn._xlws.FILTER(C2037:F2037,TRIM(C2037:F2037)&lt;&gt;"-"),1))=SUMPRODUCT((TRIM(C2037:F2037)&lt;&gt;"-")*1),
    "No Change",
    "Change"))</f>
        <v>No Data</v>
      </c>
      <c r="I2037" s="159"/>
      <c r="J2037"/>
      <c r="K2037" s="163"/>
      <c r="L2037" s="147" t="str">
        <f>TRIM(CLEAN(TEXT(IFERROR(INDEX('Glade MR'!$B$4:$C$3000,MATCH($A2037,'Glade MR'!$C$4:$C$3000,0),1),"-"),"@")))</f>
        <v>-</v>
      </c>
      <c r="M2037" s="147" t="str">
        <f>TRIM(CLEAN(TEXT(IFERROR(INDEX('Glade MR'!$I$4:$J$3000,MATCH($A2037,'Glade MR'!$J$4:$J$3000,0),1),"-"),"@")))</f>
        <v>-</v>
      </c>
      <c r="N2037" s="147" t="str">
        <f>TRIM(CLEAN(TEXT(IFERROR(INDEX('Glade MR'!$P$4:$Q$3000,MATCH($A2037,'Glade MR'!$Q$4:$Q$3000,0),1),"-"),"@")))</f>
        <v>-</v>
      </c>
      <c r="O2037" s="147" t="str">
        <f>TRIM(CLEAN(TEXT(IFERROR(INDEX('Glade MR'!$W$4:$X$3000,MATCH($A2037,'Glade MR'!$X$4:$X$3000,0),1),"-"),"@")))</f>
        <v>-</v>
      </c>
      <c r="P2037" s="159" t="str">
        <f t="shared" si="63"/>
        <v>Not Found</v>
      </c>
      <c r="Q2037" t="str" cm="1">
        <f t="array" ref="Q2037">IF(SUMPRODUCT((TRIM(L2037:O2037)&lt;&gt;"-")*1)=0,
    "No Data",
    IF(COUNTIF(L2037:O2037,INDEX(_xlfn._xlws.FILTER(L2037:O2037,TRIM(L2037:O2037)&lt;&gt;"-"),1))=SUMPRODUCT((TRIM(L2037:O2037)&lt;&gt;"-")*1),
    "No Change",
    "Change"))</f>
        <v>No Data</v>
      </c>
      <c r="R2037" s="159"/>
      <c r="S2037" s="111"/>
    </row>
    <row r="2038" spans="1:19" x14ac:dyDescent="0.3">
      <c r="A2038" t="s">
        <v>2541</v>
      </c>
      <c r="B2038" t="s">
        <v>1145</v>
      </c>
      <c r="C2038" s="160" t="str">
        <f>TRIM(CLEAN(TEXT(IFERROR(INDEX('Snakeden MR'!$B$4:$C$3028,MATCH($A2038,'Snakeden MR'!$C$4:$C$3028,0),1),"-"),"@")))</f>
        <v>-</v>
      </c>
      <c r="D2038" s="147" t="str">
        <f>TRIM(CLEAN(TEXT(IFERROR(INDEX('Snakeden MR'!$I$4:$J$3028,MATCH($A2038,'Snakeden MR'!$J$4:$J$3028,0),1),"-"),"@")))</f>
        <v>-</v>
      </c>
      <c r="E2038" s="147" t="str">
        <f>TRIM(CLEAN(TEXT(IFERROR(INDEX('Snakeden MR'!$P$4:$Q$3028,MATCH($A2038,'Snakeden MR'!$Q$4:$Q$3028,0),1),"-"),"@")))</f>
        <v>-</v>
      </c>
      <c r="F2038" s="147" t="str">
        <f>TRIM(CLEAN(TEXT(IFERROR(INDEX('Snakeden MR'!$W$4:$X$3028,MATCH($A2038,'Snakeden MR'!$X$4:$X$3028,0),1),"-"),"@")))</f>
        <v>-</v>
      </c>
      <c r="G2038" s="159" t="str">
        <f t="shared" si="62"/>
        <v>Not Found</v>
      </c>
      <c r="H2038" t="str" cm="1">
        <f t="array" ref="H2038">IF(SUMPRODUCT((TRIM(C2038:F2038)&lt;&gt;"-")*1)=0,
    "No Data",
    IF(COUNTIF(C2038:F2038,INDEX(_xlfn._xlws.FILTER(C2038:F2038,TRIM(C2038:F2038)&lt;&gt;"-"),1))=SUMPRODUCT((TRIM(C2038:F2038)&lt;&gt;"-")*1),
    "No Change",
    "Change"))</f>
        <v>No Data</v>
      </c>
      <c r="I2038" s="159"/>
      <c r="J2038"/>
      <c r="K2038" s="163"/>
      <c r="L2038" s="147" t="str">
        <f>TRIM(CLEAN(TEXT(IFERROR(INDEX('Glade MR'!$B$4:$C$3000,MATCH($A2038,'Glade MR'!$C$4:$C$3000,0),1),"-"),"@")))</f>
        <v>-</v>
      </c>
      <c r="M2038" s="147" t="str">
        <f>TRIM(CLEAN(TEXT(IFERROR(INDEX('Glade MR'!$I$4:$J$3000,MATCH($A2038,'Glade MR'!$J$4:$J$3000,0),1),"-"),"@")))</f>
        <v>-</v>
      </c>
      <c r="N2038" s="147" t="str">
        <f>TRIM(CLEAN(TEXT(IFERROR(INDEX('Glade MR'!$P$4:$Q$3000,MATCH($A2038,'Glade MR'!$Q$4:$Q$3000,0),1),"-"),"@")))</f>
        <v>-</v>
      </c>
      <c r="O2038" s="147" t="str">
        <f>TRIM(CLEAN(TEXT(IFERROR(INDEX('Glade MR'!$W$4:$X$3000,MATCH($A2038,'Glade MR'!$X$4:$X$3000,0),1),"-"),"@")))</f>
        <v>-</v>
      </c>
      <c r="P2038" s="159" t="str">
        <f t="shared" si="63"/>
        <v>Not Found</v>
      </c>
      <c r="Q2038" t="str" cm="1">
        <f t="array" ref="Q2038">IF(SUMPRODUCT((TRIM(L2038:O2038)&lt;&gt;"-")*1)=0,
    "No Data",
    IF(COUNTIF(L2038:O2038,INDEX(_xlfn._xlws.FILTER(L2038:O2038,TRIM(L2038:O2038)&lt;&gt;"-"),1))=SUMPRODUCT((TRIM(L2038:O2038)&lt;&gt;"-")*1),
    "No Change",
    "Change"))</f>
        <v>No Data</v>
      </c>
      <c r="R2038" s="159"/>
      <c r="S2038" s="111"/>
    </row>
    <row r="2039" spans="1:19" x14ac:dyDescent="0.3">
      <c r="A2039" t="s">
        <v>2542</v>
      </c>
      <c r="B2039" t="s">
        <v>1145</v>
      </c>
      <c r="C2039" s="160" t="str">
        <f>TRIM(CLEAN(TEXT(IFERROR(INDEX('Snakeden MR'!$B$4:$C$3028,MATCH($A2039,'Snakeden MR'!$C$4:$C$3028,0),1),"-"),"@")))</f>
        <v>-</v>
      </c>
      <c r="D2039" s="147" t="str">
        <f>TRIM(CLEAN(TEXT(IFERROR(INDEX('Snakeden MR'!$I$4:$J$3028,MATCH($A2039,'Snakeden MR'!$J$4:$J$3028,0),1),"-"),"@")))</f>
        <v>-</v>
      </c>
      <c r="E2039" s="147" t="str">
        <f>TRIM(CLEAN(TEXT(IFERROR(INDEX('Snakeden MR'!$P$4:$Q$3028,MATCH($A2039,'Snakeden MR'!$Q$4:$Q$3028,0),1),"-"),"@")))</f>
        <v>-</v>
      </c>
      <c r="F2039" s="147" t="str">
        <f>TRIM(CLEAN(TEXT(IFERROR(INDEX('Snakeden MR'!$W$4:$X$3028,MATCH($A2039,'Snakeden MR'!$X$4:$X$3028,0),1),"-"),"@")))</f>
        <v>-</v>
      </c>
      <c r="G2039" s="159" t="str">
        <f t="shared" si="62"/>
        <v>Not Found</v>
      </c>
      <c r="H2039" t="str" cm="1">
        <f t="array" ref="H2039">IF(SUMPRODUCT((TRIM(C2039:F2039)&lt;&gt;"-")*1)=0,
    "No Data",
    IF(COUNTIF(C2039:F2039,INDEX(_xlfn._xlws.FILTER(C2039:F2039,TRIM(C2039:F2039)&lt;&gt;"-"),1))=SUMPRODUCT((TRIM(C2039:F2039)&lt;&gt;"-")*1),
    "No Change",
    "Change"))</f>
        <v>No Data</v>
      </c>
      <c r="I2039" s="159"/>
      <c r="J2039"/>
      <c r="K2039" s="163"/>
      <c r="L2039" s="147" t="str">
        <f>TRIM(CLEAN(TEXT(IFERROR(INDEX('Glade MR'!$B$4:$C$3000,MATCH($A2039,'Glade MR'!$C$4:$C$3000,0),1),"-"),"@")))</f>
        <v>-</v>
      </c>
      <c r="M2039" s="147" t="str">
        <f>TRIM(CLEAN(TEXT(IFERROR(INDEX('Glade MR'!$I$4:$J$3000,MATCH($A2039,'Glade MR'!$J$4:$J$3000,0),1),"-"),"@")))</f>
        <v>-</v>
      </c>
      <c r="N2039" s="147" t="str">
        <f>TRIM(CLEAN(TEXT(IFERROR(INDEX('Glade MR'!$P$4:$Q$3000,MATCH($A2039,'Glade MR'!$Q$4:$Q$3000,0),1),"-"),"@")))</f>
        <v>-</v>
      </c>
      <c r="O2039" s="147" t="str">
        <f>TRIM(CLEAN(TEXT(IFERROR(INDEX('Glade MR'!$W$4:$X$3000,MATCH($A2039,'Glade MR'!$X$4:$X$3000,0),1),"-"),"@")))</f>
        <v>-</v>
      </c>
      <c r="P2039" s="159" t="str">
        <f t="shared" si="63"/>
        <v>Not Found</v>
      </c>
      <c r="Q2039" t="str" cm="1">
        <f t="array" ref="Q2039">IF(SUMPRODUCT((TRIM(L2039:O2039)&lt;&gt;"-")*1)=0,
    "No Data",
    IF(COUNTIF(L2039:O2039,INDEX(_xlfn._xlws.FILTER(L2039:O2039,TRIM(L2039:O2039)&lt;&gt;"-"),1))=SUMPRODUCT((TRIM(L2039:O2039)&lt;&gt;"-")*1),
    "No Change",
    "Change"))</f>
        <v>No Data</v>
      </c>
      <c r="R2039" s="159"/>
      <c r="S2039" s="111"/>
    </row>
    <row r="2040" spans="1:19" x14ac:dyDescent="0.3">
      <c r="A2040" t="s">
        <v>287</v>
      </c>
      <c r="B2040" t="s">
        <v>1145</v>
      </c>
      <c r="C2040" s="160" t="str">
        <f>TRIM(CLEAN(TEXT(IFERROR(INDEX('Snakeden MR'!$B$4:$C$3028,MATCH($A2040,'Snakeden MR'!$C$4:$C$3028,0),1),"-"),"@")))</f>
        <v>-</v>
      </c>
      <c r="D2040" s="147" t="str">
        <f>TRIM(CLEAN(TEXT(IFERROR(INDEX('Snakeden MR'!$I$4:$J$3028,MATCH($A2040,'Snakeden MR'!$J$4:$J$3028,0),1),"-"),"@")))</f>
        <v>Pool 8</v>
      </c>
      <c r="E2040" s="147" t="str">
        <f>TRIM(CLEAN(TEXT(IFERROR(INDEX('Snakeden MR'!$P$4:$Q$3028,MATCH($A2040,'Snakeden MR'!$Q$4:$Q$3028,0),1),"-"),"@")))</f>
        <v>-</v>
      </c>
      <c r="F2040" s="147" t="str">
        <f>TRIM(CLEAN(TEXT(IFERROR(INDEX('Snakeden MR'!$W$4:$X$3028,MATCH($A2040,'Snakeden MR'!$X$4:$X$3028,0),1),"-"),"@")))</f>
        <v>-</v>
      </c>
      <c r="G2040" s="159" t="str">
        <f t="shared" si="62"/>
        <v>Found</v>
      </c>
      <c r="H2040" t="str" cm="1">
        <f t="array" ref="H2040">IF(SUMPRODUCT((TRIM(C2040:F2040)&lt;&gt;"-")*1)=0,
    "No Data",
    IF(COUNTIF(C2040:F2040,INDEX(_xlfn._xlws.FILTER(C2040:F2040,TRIM(C2040:F2040)&lt;&gt;"-"),1))=SUMPRODUCT((TRIM(C2040:F2040)&lt;&gt;"-")*1),
    "No Change",
    "Change"))</f>
        <v>No Change</v>
      </c>
      <c r="I2040" s="159"/>
      <c r="J2040"/>
      <c r="K2040" s="163"/>
      <c r="L2040" s="147" t="str">
        <f>TRIM(CLEAN(TEXT(IFERROR(INDEX('Glade MR'!$B$4:$C$3000,MATCH($A2040,'Glade MR'!$C$4:$C$3000,0),1),"-"),"@")))</f>
        <v>-</v>
      </c>
      <c r="M2040" s="147" t="str">
        <f>TRIM(CLEAN(TEXT(IFERROR(INDEX('Glade MR'!$I$4:$J$3000,MATCH($A2040,'Glade MR'!$J$4:$J$3000,0),1),"-"),"@")))</f>
        <v>-</v>
      </c>
      <c r="N2040" s="147" t="str">
        <f>TRIM(CLEAN(TEXT(IFERROR(INDEX('Glade MR'!$P$4:$Q$3000,MATCH($A2040,'Glade MR'!$Q$4:$Q$3000,0),1),"-"),"@")))</f>
        <v>-</v>
      </c>
      <c r="O2040" s="147" t="str">
        <f>TRIM(CLEAN(TEXT(IFERROR(INDEX('Glade MR'!$W$4:$X$3000,MATCH($A2040,'Glade MR'!$X$4:$X$3000,0),1),"-"),"@")))</f>
        <v>-</v>
      </c>
      <c r="P2040" s="159" t="str">
        <f t="shared" si="63"/>
        <v>Not Found</v>
      </c>
      <c r="Q2040" t="str" cm="1">
        <f t="array" ref="Q2040">IF(SUMPRODUCT((TRIM(L2040:O2040)&lt;&gt;"-")*1)=0,
    "No Data",
    IF(COUNTIF(L2040:O2040,INDEX(_xlfn._xlws.FILTER(L2040:O2040,TRIM(L2040:O2040)&lt;&gt;"-"),1))=SUMPRODUCT((TRIM(L2040:O2040)&lt;&gt;"-")*1),
    "No Change",
    "Change"))</f>
        <v>No Data</v>
      </c>
      <c r="R2040" s="159"/>
      <c r="S2040" s="111"/>
    </row>
    <row r="2041" spans="1:19" x14ac:dyDescent="0.3">
      <c r="A2041" t="s">
        <v>2543</v>
      </c>
      <c r="B2041" t="s">
        <v>1145</v>
      </c>
      <c r="C2041" s="160" t="str">
        <f>TRIM(CLEAN(TEXT(IFERROR(INDEX('Snakeden MR'!$B$4:$C$3028,MATCH($A2041,'Snakeden MR'!$C$4:$C$3028,0),1),"-"),"@")))</f>
        <v>-</v>
      </c>
      <c r="D2041" s="147" t="str">
        <f>TRIM(CLEAN(TEXT(IFERROR(INDEX('Snakeden MR'!$I$4:$J$3028,MATCH($A2041,'Snakeden MR'!$J$4:$J$3028,0),1),"-"),"@")))</f>
        <v>-</v>
      </c>
      <c r="E2041" s="147" t="str">
        <f>TRIM(CLEAN(TEXT(IFERROR(INDEX('Snakeden MR'!$P$4:$Q$3028,MATCH($A2041,'Snakeden MR'!$Q$4:$Q$3028,0),1),"-"),"@")))</f>
        <v>-</v>
      </c>
      <c r="F2041" s="147" t="str">
        <f>TRIM(CLEAN(TEXT(IFERROR(INDEX('Snakeden MR'!$W$4:$X$3028,MATCH($A2041,'Snakeden MR'!$X$4:$X$3028,0),1),"-"),"@")))</f>
        <v>-</v>
      </c>
      <c r="G2041" s="159" t="str">
        <f t="shared" si="62"/>
        <v>Not Found</v>
      </c>
      <c r="H2041" t="str" cm="1">
        <f t="array" ref="H2041">IF(SUMPRODUCT((TRIM(C2041:F2041)&lt;&gt;"-")*1)=0,
    "No Data",
    IF(COUNTIF(C2041:F2041,INDEX(_xlfn._xlws.FILTER(C2041:F2041,TRIM(C2041:F2041)&lt;&gt;"-"),1))=SUMPRODUCT((TRIM(C2041:F2041)&lt;&gt;"-")*1),
    "No Change",
    "Change"))</f>
        <v>No Data</v>
      </c>
      <c r="I2041" s="159"/>
      <c r="J2041"/>
      <c r="K2041" s="163"/>
      <c r="L2041" s="147" t="str">
        <f>TRIM(CLEAN(TEXT(IFERROR(INDEX('Glade MR'!$B$4:$C$3000,MATCH($A2041,'Glade MR'!$C$4:$C$3000,0),1),"-"),"@")))</f>
        <v>-</v>
      </c>
      <c r="M2041" s="147" t="str">
        <f>TRIM(CLEAN(TEXT(IFERROR(INDEX('Glade MR'!$I$4:$J$3000,MATCH($A2041,'Glade MR'!$J$4:$J$3000,0),1),"-"),"@")))</f>
        <v>-</v>
      </c>
      <c r="N2041" s="147" t="str">
        <f>TRIM(CLEAN(TEXT(IFERROR(INDEX('Glade MR'!$P$4:$Q$3000,MATCH($A2041,'Glade MR'!$Q$4:$Q$3000,0),1),"-"),"@")))</f>
        <v>-</v>
      </c>
      <c r="O2041" s="147" t="str">
        <f>TRIM(CLEAN(TEXT(IFERROR(INDEX('Glade MR'!$W$4:$X$3000,MATCH($A2041,'Glade MR'!$X$4:$X$3000,0),1),"-"),"@")))</f>
        <v>-</v>
      </c>
      <c r="P2041" s="159" t="str">
        <f t="shared" si="63"/>
        <v>Not Found</v>
      </c>
      <c r="Q2041" t="str" cm="1">
        <f t="array" ref="Q2041">IF(SUMPRODUCT((TRIM(L2041:O2041)&lt;&gt;"-")*1)=0,
    "No Data",
    IF(COUNTIF(L2041:O2041,INDEX(_xlfn._xlws.FILTER(L2041:O2041,TRIM(L2041:O2041)&lt;&gt;"-"),1))=SUMPRODUCT((TRIM(L2041:O2041)&lt;&gt;"-")*1),
    "No Change",
    "Change"))</f>
        <v>No Data</v>
      </c>
      <c r="R2041" s="159"/>
      <c r="S2041" s="111"/>
    </row>
    <row r="2042" spans="1:19" x14ac:dyDescent="0.3">
      <c r="A2042" t="s">
        <v>2544</v>
      </c>
      <c r="B2042" t="s">
        <v>1145</v>
      </c>
      <c r="C2042" s="160" t="str">
        <f>TRIM(CLEAN(TEXT(IFERROR(INDEX('Snakeden MR'!$B$4:$C$3028,MATCH($A2042,'Snakeden MR'!$C$4:$C$3028,0),1),"-"),"@")))</f>
        <v>-</v>
      </c>
      <c r="D2042" s="147" t="str">
        <f>TRIM(CLEAN(TEXT(IFERROR(INDEX('Snakeden MR'!$I$4:$J$3028,MATCH($A2042,'Snakeden MR'!$J$4:$J$3028,0),1),"-"),"@")))</f>
        <v>-</v>
      </c>
      <c r="E2042" s="147" t="str">
        <f>TRIM(CLEAN(TEXT(IFERROR(INDEX('Snakeden MR'!$P$4:$Q$3028,MATCH($A2042,'Snakeden MR'!$Q$4:$Q$3028,0),1),"-"),"@")))</f>
        <v>-</v>
      </c>
      <c r="F2042" s="147" t="str">
        <f>TRIM(CLEAN(TEXT(IFERROR(INDEX('Snakeden MR'!$W$4:$X$3028,MATCH($A2042,'Snakeden MR'!$X$4:$X$3028,0),1),"-"),"@")))</f>
        <v>-</v>
      </c>
      <c r="G2042" s="159" t="str">
        <f t="shared" si="62"/>
        <v>Not Found</v>
      </c>
      <c r="H2042" t="str" cm="1">
        <f t="array" ref="H2042">IF(SUMPRODUCT((TRIM(C2042:F2042)&lt;&gt;"-")*1)=0,
    "No Data",
    IF(COUNTIF(C2042:F2042,INDEX(_xlfn._xlws.FILTER(C2042:F2042,TRIM(C2042:F2042)&lt;&gt;"-"),1))=SUMPRODUCT((TRIM(C2042:F2042)&lt;&gt;"-")*1),
    "No Change",
    "Change"))</f>
        <v>No Data</v>
      </c>
      <c r="I2042" s="159"/>
      <c r="J2042"/>
      <c r="K2042" s="163"/>
      <c r="L2042" s="147" t="str">
        <f>TRIM(CLEAN(TEXT(IFERROR(INDEX('Glade MR'!$B$4:$C$3000,MATCH($A2042,'Glade MR'!$C$4:$C$3000,0),1),"-"),"@")))</f>
        <v>-</v>
      </c>
      <c r="M2042" s="147" t="str">
        <f>TRIM(CLEAN(TEXT(IFERROR(INDEX('Glade MR'!$I$4:$J$3000,MATCH($A2042,'Glade MR'!$J$4:$J$3000,0),1),"-"),"@")))</f>
        <v>-</v>
      </c>
      <c r="N2042" s="147" t="str">
        <f>TRIM(CLEAN(TEXT(IFERROR(INDEX('Glade MR'!$P$4:$Q$3000,MATCH($A2042,'Glade MR'!$Q$4:$Q$3000,0),1),"-"),"@")))</f>
        <v>-</v>
      </c>
      <c r="O2042" s="147" t="str">
        <f>TRIM(CLEAN(TEXT(IFERROR(INDEX('Glade MR'!$W$4:$X$3000,MATCH($A2042,'Glade MR'!$X$4:$X$3000,0),1),"-"),"@")))</f>
        <v>-</v>
      </c>
      <c r="P2042" s="159" t="str">
        <f t="shared" si="63"/>
        <v>Not Found</v>
      </c>
      <c r="Q2042" t="str" cm="1">
        <f t="array" ref="Q2042">IF(SUMPRODUCT((TRIM(L2042:O2042)&lt;&gt;"-")*1)=0,
    "No Data",
    IF(COUNTIF(L2042:O2042,INDEX(_xlfn._xlws.FILTER(L2042:O2042,TRIM(L2042:O2042)&lt;&gt;"-"),1))=SUMPRODUCT((TRIM(L2042:O2042)&lt;&gt;"-")*1),
    "No Change",
    "Change"))</f>
        <v>No Data</v>
      </c>
      <c r="R2042" s="159"/>
      <c r="S2042" s="111"/>
    </row>
    <row r="2043" spans="1:19" x14ac:dyDescent="0.3">
      <c r="A2043" t="s">
        <v>2545</v>
      </c>
      <c r="B2043" t="s">
        <v>1145</v>
      </c>
      <c r="C2043" s="160" t="str">
        <f>TRIM(CLEAN(TEXT(IFERROR(INDEX('Snakeden MR'!$B$4:$C$3028,MATCH($A2043,'Snakeden MR'!$C$4:$C$3028,0),1),"-"),"@")))</f>
        <v>-</v>
      </c>
      <c r="D2043" s="147" t="str">
        <f>TRIM(CLEAN(TEXT(IFERROR(INDEX('Snakeden MR'!$I$4:$J$3028,MATCH($A2043,'Snakeden MR'!$J$4:$J$3028,0),1),"-"),"@")))</f>
        <v>-</v>
      </c>
      <c r="E2043" s="147" t="str">
        <f>TRIM(CLEAN(TEXT(IFERROR(INDEX('Snakeden MR'!$P$4:$Q$3028,MATCH($A2043,'Snakeden MR'!$Q$4:$Q$3028,0),1),"-"),"@")))</f>
        <v>-</v>
      </c>
      <c r="F2043" s="147" t="str">
        <f>TRIM(CLEAN(TEXT(IFERROR(INDEX('Snakeden MR'!$W$4:$X$3028,MATCH($A2043,'Snakeden MR'!$X$4:$X$3028,0),1),"-"),"@")))</f>
        <v>-</v>
      </c>
      <c r="G2043" s="159" t="str">
        <f t="shared" si="62"/>
        <v>Not Found</v>
      </c>
      <c r="H2043" t="str" cm="1">
        <f t="array" ref="H2043">IF(SUMPRODUCT((TRIM(C2043:F2043)&lt;&gt;"-")*1)=0,
    "No Data",
    IF(COUNTIF(C2043:F2043,INDEX(_xlfn._xlws.FILTER(C2043:F2043,TRIM(C2043:F2043)&lt;&gt;"-"),1))=SUMPRODUCT((TRIM(C2043:F2043)&lt;&gt;"-")*1),
    "No Change",
    "Change"))</f>
        <v>No Data</v>
      </c>
      <c r="I2043" s="159"/>
      <c r="J2043"/>
      <c r="K2043" s="163"/>
      <c r="L2043" s="147" t="str">
        <f>TRIM(CLEAN(TEXT(IFERROR(INDEX('Glade MR'!$B$4:$C$3000,MATCH($A2043,'Glade MR'!$C$4:$C$3000,0),1),"-"),"@")))</f>
        <v>-</v>
      </c>
      <c r="M2043" s="147" t="str">
        <f>TRIM(CLEAN(TEXT(IFERROR(INDEX('Glade MR'!$I$4:$J$3000,MATCH($A2043,'Glade MR'!$J$4:$J$3000,0),1),"-"),"@")))</f>
        <v>-</v>
      </c>
      <c r="N2043" s="147" t="str">
        <f>TRIM(CLEAN(TEXT(IFERROR(INDEX('Glade MR'!$P$4:$Q$3000,MATCH($A2043,'Glade MR'!$Q$4:$Q$3000,0),1),"-"),"@")))</f>
        <v>-</v>
      </c>
      <c r="O2043" s="147" t="str">
        <f>TRIM(CLEAN(TEXT(IFERROR(INDEX('Glade MR'!$W$4:$X$3000,MATCH($A2043,'Glade MR'!$X$4:$X$3000,0),1),"-"),"@")))</f>
        <v>-</v>
      </c>
      <c r="P2043" s="159" t="str">
        <f t="shared" si="63"/>
        <v>Not Found</v>
      </c>
      <c r="Q2043" t="str" cm="1">
        <f t="array" ref="Q2043">IF(SUMPRODUCT((TRIM(L2043:O2043)&lt;&gt;"-")*1)=0,
    "No Data",
    IF(COUNTIF(L2043:O2043,INDEX(_xlfn._xlws.FILTER(L2043:O2043,TRIM(L2043:O2043)&lt;&gt;"-"),1))=SUMPRODUCT((TRIM(L2043:O2043)&lt;&gt;"-")*1),
    "No Change",
    "Change"))</f>
        <v>No Data</v>
      </c>
      <c r="R2043" s="159"/>
      <c r="S2043" s="111"/>
    </row>
    <row r="2044" spans="1:19" x14ac:dyDescent="0.3">
      <c r="A2044" t="s">
        <v>2546</v>
      </c>
      <c r="B2044" t="s">
        <v>1145</v>
      </c>
      <c r="C2044" s="160" t="str">
        <f>TRIM(CLEAN(TEXT(IFERROR(INDEX('Snakeden MR'!$B$4:$C$3028,MATCH($A2044,'Snakeden MR'!$C$4:$C$3028,0),1),"-"),"@")))</f>
        <v>-</v>
      </c>
      <c r="D2044" s="147" t="str">
        <f>TRIM(CLEAN(TEXT(IFERROR(INDEX('Snakeden MR'!$I$4:$J$3028,MATCH($A2044,'Snakeden MR'!$J$4:$J$3028,0),1),"-"),"@")))</f>
        <v>-</v>
      </c>
      <c r="E2044" s="147" t="str">
        <f>TRIM(CLEAN(TEXT(IFERROR(INDEX('Snakeden MR'!$P$4:$Q$3028,MATCH($A2044,'Snakeden MR'!$Q$4:$Q$3028,0),1),"-"),"@")))</f>
        <v>-</v>
      </c>
      <c r="F2044" s="147" t="str">
        <f>TRIM(CLEAN(TEXT(IFERROR(INDEX('Snakeden MR'!$W$4:$X$3028,MATCH($A2044,'Snakeden MR'!$X$4:$X$3028,0),1),"-"),"@")))</f>
        <v>-</v>
      </c>
      <c r="G2044" s="159" t="str">
        <f t="shared" si="62"/>
        <v>Not Found</v>
      </c>
      <c r="H2044" t="str" cm="1">
        <f t="array" ref="H2044">IF(SUMPRODUCT((TRIM(C2044:F2044)&lt;&gt;"-")*1)=0,
    "No Data",
    IF(COUNTIF(C2044:F2044,INDEX(_xlfn._xlws.FILTER(C2044:F2044,TRIM(C2044:F2044)&lt;&gt;"-"),1))=SUMPRODUCT((TRIM(C2044:F2044)&lt;&gt;"-")*1),
    "No Change",
    "Change"))</f>
        <v>No Data</v>
      </c>
      <c r="I2044" s="159"/>
      <c r="J2044"/>
      <c r="K2044" s="163"/>
      <c r="L2044" s="147" t="str">
        <f>TRIM(CLEAN(TEXT(IFERROR(INDEX('Glade MR'!$B$4:$C$3000,MATCH($A2044,'Glade MR'!$C$4:$C$3000,0),1),"-"),"@")))</f>
        <v>-</v>
      </c>
      <c r="M2044" s="147" t="str">
        <f>TRIM(CLEAN(TEXT(IFERROR(INDEX('Glade MR'!$I$4:$J$3000,MATCH($A2044,'Glade MR'!$J$4:$J$3000,0),1),"-"),"@")))</f>
        <v>-</v>
      </c>
      <c r="N2044" s="147" t="str">
        <f>TRIM(CLEAN(TEXT(IFERROR(INDEX('Glade MR'!$P$4:$Q$3000,MATCH($A2044,'Glade MR'!$Q$4:$Q$3000,0),1),"-"),"@")))</f>
        <v>-</v>
      </c>
      <c r="O2044" s="147" t="str">
        <f>TRIM(CLEAN(TEXT(IFERROR(INDEX('Glade MR'!$W$4:$X$3000,MATCH($A2044,'Glade MR'!$X$4:$X$3000,0),1),"-"),"@")))</f>
        <v>-</v>
      </c>
      <c r="P2044" s="159" t="str">
        <f t="shared" si="63"/>
        <v>Not Found</v>
      </c>
      <c r="Q2044" t="str" cm="1">
        <f t="array" ref="Q2044">IF(SUMPRODUCT((TRIM(L2044:O2044)&lt;&gt;"-")*1)=0,
    "No Data",
    IF(COUNTIF(L2044:O2044,INDEX(_xlfn._xlws.FILTER(L2044:O2044,TRIM(L2044:O2044)&lt;&gt;"-"),1))=SUMPRODUCT((TRIM(L2044:O2044)&lt;&gt;"-")*1),
    "No Change",
    "Change"))</f>
        <v>No Data</v>
      </c>
      <c r="R2044" s="159"/>
      <c r="S2044" s="111"/>
    </row>
    <row r="2045" spans="1:19" x14ac:dyDescent="0.3">
      <c r="A2045" t="s">
        <v>2547</v>
      </c>
      <c r="B2045" t="s">
        <v>1145</v>
      </c>
      <c r="C2045" s="160" t="str">
        <f>TRIM(CLEAN(TEXT(IFERROR(INDEX('Snakeden MR'!$B$4:$C$3028,MATCH($A2045,'Snakeden MR'!$C$4:$C$3028,0),1),"-"),"@")))</f>
        <v>-</v>
      </c>
      <c r="D2045" s="147" t="str">
        <f>TRIM(CLEAN(TEXT(IFERROR(INDEX('Snakeden MR'!$I$4:$J$3028,MATCH($A2045,'Snakeden MR'!$J$4:$J$3028,0),1),"-"),"@")))</f>
        <v>-</v>
      </c>
      <c r="E2045" s="147" t="str">
        <f>TRIM(CLEAN(TEXT(IFERROR(INDEX('Snakeden MR'!$P$4:$Q$3028,MATCH($A2045,'Snakeden MR'!$Q$4:$Q$3028,0),1),"-"),"@")))</f>
        <v>-</v>
      </c>
      <c r="F2045" s="147" t="str">
        <f>TRIM(CLEAN(TEXT(IFERROR(INDEX('Snakeden MR'!$W$4:$X$3028,MATCH($A2045,'Snakeden MR'!$X$4:$X$3028,0),1),"-"),"@")))</f>
        <v>-</v>
      </c>
      <c r="G2045" s="159" t="str">
        <f t="shared" si="62"/>
        <v>Not Found</v>
      </c>
      <c r="H2045" t="str" cm="1">
        <f t="array" ref="H2045">IF(SUMPRODUCT((TRIM(C2045:F2045)&lt;&gt;"-")*1)=0,
    "No Data",
    IF(COUNTIF(C2045:F2045,INDEX(_xlfn._xlws.FILTER(C2045:F2045,TRIM(C2045:F2045)&lt;&gt;"-"),1))=SUMPRODUCT((TRIM(C2045:F2045)&lt;&gt;"-")*1),
    "No Change",
    "Change"))</f>
        <v>No Data</v>
      </c>
      <c r="I2045" s="159"/>
      <c r="J2045"/>
      <c r="K2045" s="163"/>
      <c r="L2045" s="147" t="str">
        <f>TRIM(CLEAN(TEXT(IFERROR(INDEX('Glade MR'!$B$4:$C$3000,MATCH($A2045,'Glade MR'!$C$4:$C$3000,0),1),"-"),"@")))</f>
        <v>-</v>
      </c>
      <c r="M2045" s="147" t="str">
        <f>TRIM(CLEAN(TEXT(IFERROR(INDEX('Glade MR'!$I$4:$J$3000,MATCH($A2045,'Glade MR'!$J$4:$J$3000,0),1),"-"),"@")))</f>
        <v>-</v>
      </c>
      <c r="N2045" s="147" t="str">
        <f>TRIM(CLEAN(TEXT(IFERROR(INDEX('Glade MR'!$P$4:$Q$3000,MATCH($A2045,'Glade MR'!$Q$4:$Q$3000,0),1),"-"),"@")))</f>
        <v>-</v>
      </c>
      <c r="O2045" s="147" t="str">
        <f>TRIM(CLEAN(TEXT(IFERROR(INDEX('Glade MR'!$W$4:$X$3000,MATCH($A2045,'Glade MR'!$X$4:$X$3000,0),1),"-"),"@")))</f>
        <v>-</v>
      </c>
      <c r="P2045" s="159" t="str">
        <f t="shared" si="63"/>
        <v>Not Found</v>
      </c>
      <c r="Q2045" t="str" cm="1">
        <f t="array" ref="Q2045">IF(SUMPRODUCT((TRIM(L2045:O2045)&lt;&gt;"-")*1)=0,
    "No Data",
    IF(COUNTIF(L2045:O2045,INDEX(_xlfn._xlws.FILTER(L2045:O2045,TRIM(L2045:O2045)&lt;&gt;"-"),1))=SUMPRODUCT((TRIM(L2045:O2045)&lt;&gt;"-")*1),
    "No Change",
    "Change"))</f>
        <v>No Data</v>
      </c>
      <c r="R2045" s="159"/>
      <c r="S2045" s="111"/>
    </row>
    <row r="2046" spans="1:19" x14ac:dyDescent="0.3">
      <c r="A2046" t="s">
        <v>2548</v>
      </c>
      <c r="B2046" t="s">
        <v>1145</v>
      </c>
      <c r="C2046" s="160" t="str">
        <f>TRIM(CLEAN(TEXT(IFERROR(INDEX('Snakeden MR'!$B$4:$C$3028,MATCH($A2046,'Snakeden MR'!$C$4:$C$3028,0),1),"-"),"@")))</f>
        <v>-</v>
      </c>
      <c r="D2046" s="147" t="str">
        <f>TRIM(CLEAN(TEXT(IFERROR(INDEX('Snakeden MR'!$I$4:$J$3028,MATCH($A2046,'Snakeden MR'!$J$4:$J$3028,0),1),"-"),"@")))</f>
        <v>-</v>
      </c>
      <c r="E2046" s="147" t="str">
        <f>TRIM(CLEAN(TEXT(IFERROR(INDEX('Snakeden MR'!$P$4:$Q$3028,MATCH($A2046,'Snakeden MR'!$Q$4:$Q$3028,0),1),"-"),"@")))</f>
        <v>-</v>
      </c>
      <c r="F2046" s="147" t="str">
        <f>TRIM(CLEAN(TEXT(IFERROR(INDEX('Snakeden MR'!$W$4:$X$3028,MATCH($A2046,'Snakeden MR'!$X$4:$X$3028,0),1),"-"),"@")))</f>
        <v>-</v>
      </c>
      <c r="G2046" s="159" t="str">
        <f t="shared" si="62"/>
        <v>Not Found</v>
      </c>
      <c r="H2046" t="str" cm="1">
        <f t="array" ref="H2046">IF(SUMPRODUCT((TRIM(C2046:F2046)&lt;&gt;"-")*1)=0,
    "No Data",
    IF(COUNTIF(C2046:F2046,INDEX(_xlfn._xlws.FILTER(C2046:F2046,TRIM(C2046:F2046)&lt;&gt;"-"),1))=SUMPRODUCT((TRIM(C2046:F2046)&lt;&gt;"-")*1),
    "No Change",
    "Change"))</f>
        <v>No Data</v>
      </c>
      <c r="I2046" s="159"/>
      <c r="J2046"/>
      <c r="K2046" s="163"/>
      <c r="L2046" s="147" t="str">
        <f>TRIM(CLEAN(TEXT(IFERROR(INDEX('Glade MR'!$B$4:$C$3000,MATCH($A2046,'Glade MR'!$C$4:$C$3000,0),1),"-"),"@")))</f>
        <v>-</v>
      </c>
      <c r="M2046" s="147" t="str">
        <f>TRIM(CLEAN(TEXT(IFERROR(INDEX('Glade MR'!$I$4:$J$3000,MATCH($A2046,'Glade MR'!$J$4:$J$3000,0),1),"-"),"@")))</f>
        <v>-</v>
      </c>
      <c r="N2046" s="147" t="str">
        <f>TRIM(CLEAN(TEXT(IFERROR(INDEX('Glade MR'!$P$4:$Q$3000,MATCH($A2046,'Glade MR'!$Q$4:$Q$3000,0),1),"-"),"@")))</f>
        <v>-</v>
      </c>
      <c r="O2046" s="147" t="str">
        <f>TRIM(CLEAN(TEXT(IFERROR(INDEX('Glade MR'!$W$4:$X$3000,MATCH($A2046,'Glade MR'!$X$4:$X$3000,0),1),"-"),"@")))</f>
        <v>-</v>
      </c>
      <c r="P2046" s="159" t="str">
        <f t="shared" si="63"/>
        <v>Not Found</v>
      </c>
      <c r="Q2046" t="str" cm="1">
        <f t="array" ref="Q2046">IF(SUMPRODUCT((TRIM(L2046:O2046)&lt;&gt;"-")*1)=0,
    "No Data",
    IF(COUNTIF(L2046:O2046,INDEX(_xlfn._xlws.FILTER(L2046:O2046,TRIM(L2046:O2046)&lt;&gt;"-"),1))=SUMPRODUCT((TRIM(L2046:O2046)&lt;&gt;"-")*1),
    "No Change",
    "Change"))</f>
        <v>No Data</v>
      </c>
      <c r="R2046" s="159"/>
      <c r="S2046" s="111"/>
    </row>
    <row r="2047" spans="1:19" x14ac:dyDescent="0.3">
      <c r="A2047" t="s">
        <v>2549</v>
      </c>
      <c r="B2047" t="s">
        <v>1145</v>
      </c>
      <c r="C2047" s="160" t="str">
        <f>TRIM(CLEAN(TEXT(IFERROR(INDEX('Snakeden MR'!$B$4:$C$3028,MATCH($A2047,'Snakeden MR'!$C$4:$C$3028,0),1),"-"),"@")))</f>
        <v>-</v>
      </c>
      <c r="D2047" s="147" t="str">
        <f>TRIM(CLEAN(TEXT(IFERROR(INDEX('Snakeden MR'!$I$4:$J$3028,MATCH($A2047,'Snakeden MR'!$J$4:$J$3028,0),1),"-"),"@")))</f>
        <v>-</v>
      </c>
      <c r="E2047" s="147" t="str">
        <f>TRIM(CLEAN(TEXT(IFERROR(INDEX('Snakeden MR'!$P$4:$Q$3028,MATCH($A2047,'Snakeden MR'!$Q$4:$Q$3028,0),1),"-"),"@")))</f>
        <v>-</v>
      </c>
      <c r="F2047" s="147" t="str">
        <f>TRIM(CLEAN(TEXT(IFERROR(INDEX('Snakeden MR'!$W$4:$X$3028,MATCH($A2047,'Snakeden MR'!$X$4:$X$3028,0),1),"-"),"@")))</f>
        <v>-</v>
      </c>
      <c r="G2047" s="159" t="str">
        <f t="shared" si="62"/>
        <v>Not Found</v>
      </c>
      <c r="H2047" t="str" cm="1">
        <f t="array" ref="H2047">IF(SUMPRODUCT((TRIM(C2047:F2047)&lt;&gt;"-")*1)=0,
    "No Data",
    IF(COUNTIF(C2047:F2047,INDEX(_xlfn._xlws.FILTER(C2047:F2047,TRIM(C2047:F2047)&lt;&gt;"-"),1))=SUMPRODUCT((TRIM(C2047:F2047)&lt;&gt;"-")*1),
    "No Change",
    "Change"))</f>
        <v>No Data</v>
      </c>
      <c r="I2047" s="159"/>
      <c r="J2047"/>
      <c r="K2047" s="163"/>
      <c r="L2047" s="147" t="str">
        <f>TRIM(CLEAN(TEXT(IFERROR(INDEX('Glade MR'!$B$4:$C$3000,MATCH($A2047,'Glade MR'!$C$4:$C$3000,0),1),"-"),"@")))</f>
        <v>-</v>
      </c>
      <c r="M2047" s="147" t="str">
        <f>TRIM(CLEAN(TEXT(IFERROR(INDEX('Glade MR'!$I$4:$J$3000,MATCH($A2047,'Glade MR'!$J$4:$J$3000,0),1),"-"),"@")))</f>
        <v>-</v>
      </c>
      <c r="N2047" s="147" t="str">
        <f>TRIM(CLEAN(TEXT(IFERROR(INDEX('Glade MR'!$P$4:$Q$3000,MATCH($A2047,'Glade MR'!$Q$4:$Q$3000,0),1),"-"),"@")))</f>
        <v>-</v>
      </c>
      <c r="O2047" s="147" t="str">
        <f>TRIM(CLEAN(TEXT(IFERROR(INDEX('Glade MR'!$W$4:$X$3000,MATCH($A2047,'Glade MR'!$X$4:$X$3000,0),1),"-"),"@")))</f>
        <v>-</v>
      </c>
      <c r="P2047" s="159" t="str">
        <f t="shared" si="63"/>
        <v>Not Found</v>
      </c>
      <c r="Q2047" t="str" cm="1">
        <f t="array" ref="Q2047">IF(SUMPRODUCT((TRIM(L2047:O2047)&lt;&gt;"-")*1)=0,
    "No Data",
    IF(COUNTIF(L2047:O2047,INDEX(_xlfn._xlws.FILTER(L2047:O2047,TRIM(L2047:O2047)&lt;&gt;"-"),1))=SUMPRODUCT((TRIM(L2047:O2047)&lt;&gt;"-")*1),
    "No Change",
    "Change"))</f>
        <v>No Data</v>
      </c>
      <c r="R2047" s="159"/>
      <c r="S2047" s="111"/>
    </row>
    <row r="2048" spans="1:19" x14ac:dyDescent="0.3">
      <c r="A2048" t="s">
        <v>2550</v>
      </c>
      <c r="B2048" t="s">
        <v>1145</v>
      </c>
      <c r="C2048" s="160" t="str">
        <f>TRIM(CLEAN(TEXT(IFERROR(INDEX('Snakeden MR'!$B$4:$C$3028,MATCH($A2048,'Snakeden MR'!$C$4:$C$3028,0),1),"-"),"@")))</f>
        <v>-</v>
      </c>
      <c r="D2048" s="147" t="str">
        <f>TRIM(CLEAN(TEXT(IFERROR(INDEX('Snakeden MR'!$I$4:$J$3028,MATCH($A2048,'Snakeden MR'!$J$4:$J$3028,0),1),"-"),"@")))</f>
        <v>-</v>
      </c>
      <c r="E2048" s="147" t="str">
        <f>TRIM(CLEAN(TEXT(IFERROR(INDEX('Snakeden MR'!$P$4:$Q$3028,MATCH($A2048,'Snakeden MR'!$Q$4:$Q$3028,0),1),"-"),"@")))</f>
        <v>-</v>
      </c>
      <c r="F2048" s="147" t="str">
        <f>TRIM(CLEAN(TEXT(IFERROR(INDEX('Snakeden MR'!$W$4:$X$3028,MATCH($A2048,'Snakeden MR'!$X$4:$X$3028,0),1),"-"),"@")))</f>
        <v>-</v>
      </c>
      <c r="G2048" s="159" t="str">
        <f t="shared" si="62"/>
        <v>Not Found</v>
      </c>
      <c r="H2048" t="str" cm="1">
        <f t="array" ref="H2048">IF(SUMPRODUCT((TRIM(C2048:F2048)&lt;&gt;"-")*1)=0,
    "No Data",
    IF(COUNTIF(C2048:F2048,INDEX(_xlfn._xlws.FILTER(C2048:F2048,TRIM(C2048:F2048)&lt;&gt;"-"),1))=SUMPRODUCT((TRIM(C2048:F2048)&lt;&gt;"-")*1),
    "No Change",
    "Change"))</f>
        <v>No Data</v>
      </c>
      <c r="I2048" s="159"/>
      <c r="J2048"/>
      <c r="K2048" s="163"/>
      <c r="L2048" s="147" t="str">
        <f>TRIM(CLEAN(TEXT(IFERROR(INDEX('Glade MR'!$B$4:$C$3000,MATCH($A2048,'Glade MR'!$C$4:$C$3000,0),1),"-"),"@")))</f>
        <v>-</v>
      </c>
      <c r="M2048" s="147" t="str">
        <f>TRIM(CLEAN(TEXT(IFERROR(INDEX('Glade MR'!$I$4:$J$3000,MATCH($A2048,'Glade MR'!$J$4:$J$3000,0),1),"-"),"@")))</f>
        <v>-</v>
      </c>
      <c r="N2048" s="147" t="str">
        <f>TRIM(CLEAN(TEXT(IFERROR(INDEX('Glade MR'!$P$4:$Q$3000,MATCH($A2048,'Glade MR'!$Q$4:$Q$3000,0),1),"-"),"@")))</f>
        <v>-</v>
      </c>
      <c r="O2048" s="147" t="str">
        <f>TRIM(CLEAN(TEXT(IFERROR(INDEX('Glade MR'!$W$4:$X$3000,MATCH($A2048,'Glade MR'!$X$4:$X$3000,0),1),"-"),"@")))</f>
        <v>-</v>
      </c>
      <c r="P2048" s="159" t="str">
        <f t="shared" si="63"/>
        <v>Not Found</v>
      </c>
      <c r="Q2048" t="str" cm="1">
        <f t="array" ref="Q2048">IF(SUMPRODUCT((TRIM(L2048:O2048)&lt;&gt;"-")*1)=0,
    "No Data",
    IF(COUNTIF(L2048:O2048,INDEX(_xlfn._xlws.FILTER(L2048:O2048,TRIM(L2048:O2048)&lt;&gt;"-"),1))=SUMPRODUCT((TRIM(L2048:O2048)&lt;&gt;"-")*1),
    "No Change",
    "Change"))</f>
        <v>No Data</v>
      </c>
      <c r="R2048" s="159"/>
      <c r="S2048" s="111"/>
    </row>
    <row r="2049" spans="1:19" x14ac:dyDescent="0.3">
      <c r="A2049" t="s">
        <v>2551</v>
      </c>
      <c r="B2049" t="s">
        <v>1145</v>
      </c>
      <c r="C2049" s="160" t="str">
        <f>TRIM(CLEAN(TEXT(IFERROR(INDEX('Snakeden MR'!$B$4:$C$3028,MATCH($A2049,'Snakeden MR'!$C$4:$C$3028,0),1),"-"),"@")))</f>
        <v>-</v>
      </c>
      <c r="D2049" s="147" t="str">
        <f>TRIM(CLEAN(TEXT(IFERROR(INDEX('Snakeden MR'!$I$4:$J$3028,MATCH($A2049,'Snakeden MR'!$J$4:$J$3028,0),1),"-"),"@")))</f>
        <v>-</v>
      </c>
      <c r="E2049" s="147" t="str">
        <f>TRIM(CLEAN(TEXT(IFERROR(INDEX('Snakeden MR'!$P$4:$Q$3028,MATCH($A2049,'Snakeden MR'!$Q$4:$Q$3028,0),1),"-"),"@")))</f>
        <v>-</v>
      </c>
      <c r="F2049" s="147" t="str">
        <f>TRIM(CLEAN(TEXT(IFERROR(INDEX('Snakeden MR'!$W$4:$X$3028,MATCH($A2049,'Snakeden MR'!$X$4:$X$3028,0),1),"-"),"@")))</f>
        <v>-</v>
      </c>
      <c r="G2049" s="159" t="str">
        <f t="shared" si="62"/>
        <v>Not Found</v>
      </c>
      <c r="H2049" t="str" cm="1">
        <f t="array" ref="H2049">IF(SUMPRODUCT((TRIM(C2049:F2049)&lt;&gt;"-")*1)=0,
    "No Data",
    IF(COUNTIF(C2049:F2049,INDEX(_xlfn._xlws.FILTER(C2049:F2049,TRIM(C2049:F2049)&lt;&gt;"-"),1))=SUMPRODUCT((TRIM(C2049:F2049)&lt;&gt;"-")*1),
    "No Change",
    "Change"))</f>
        <v>No Data</v>
      </c>
      <c r="I2049" s="159"/>
      <c r="J2049"/>
      <c r="K2049" s="163"/>
      <c r="L2049" s="147" t="str">
        <f>TRIM(CLEAN(TEXT(IFERROR(INDEX('Glade MR'!$B$4:$C$3000,MATCH($A2049,'Glade MR'!$C$4:$C$3000,0),1),"-"),"@")))</f>
        <v>-</v>
      </c>
      <c r="M2049" s="147" t="str">
        <f>TRIM(CLEAN(TEXT(IFERROR(INDEX('Glade MR'!$I$4:$J$3000,MATCH($A2049,'Glade MR'!$J$4:$J$3000,0),1),"-"),"@")))</f>
        <v>-</v>
      </c>
      <c r="N2049" s="147" t="str">
        <f>TRIM(CLEAN(TEXT(IFERROR(INDEX('Glade MR'!$P$4:$Q$3000,MATCH($A2049,'Glade MR'!$Q$4:$Q$3000,0),1),"-"),"@")))</f>
        <v>-</v>
      </c>
      <c r="O2049" s="147" t="str">
        <f>TRIM(CLEAN(TEXT(IFERROR(INDEX('Glade MR'!$W$4:$X$3000,MATCH($A2049,'Glade MR'!$X$4:$X$3000,0),1),"-"),"@")))</f>
        <v>-</v>
      </c>
      <c r="P2049" s="159" t="str">
        <f t="shared" si="63"/>
        <v>Not Found</v>
      </c>
      <c r="Q2049" t="str" cm="1">
        <f t="array" ref="Q2049">IF(SUMPRODUCT((TRIM(L2049:O2049)&lt;&gt;"-")*1)=0,
    "No Data",
    IF(COUNTIF(L2049:O2049,INDEX(_xlfn._xlws.FILTER(L2049:O2049,TRIM(L2049:O2049)&lt;&gt;"-"),1))=SUMPRODUCT((TRIM(L2049:O2049)&lt;&gt;"-")*1),
    "No Change",
    "Change"))</f>
        <v>No Data</v>
      </c>
      <c r="R2049" s="159"/>
      <c r="S2049" s="111"/>
    </row>
    <row r="2050" spans="1:19" x14ac:dyDescent="0.3">
      <c r="A2050" t="s">
        <v>2552</v>
      </c>
      <c r="B2050" t="s">
        <v>1145</v>
      </c>
      <c r="C2050" s="160" t="str">
        <f>TRIM(CLEAN(TEXT(IFERROR(INDEX('Snakeden MR'!$B$4:$C$3028,MATCH($A2050,'Snakeden MR'!$C$4:$C$3028,0),1),"-"),"@")))</f>
        <v>-</v>
      </c>
      <c r="D2050" s="147" t="str">
        <f>TRIM(CLEAN(TEXT(IFERROR(INDEX('Snakeden MR'!$I$4:$J$3028,MATCH($A2050,'Snakeden MR'!$J$4:$J$3028,0),1),"-"),"@")))</f>
        <v>-</v>
      </c>
      <c r="E2050" s="147" t="str">
        <f>TRIM(CLEAN(TEXT(IFERROR(INDEX('Snakeden MR'!$P$4:$Q$3028,MATCH($A2050,'Snakeden MR'!$Q$4:$Q$3028,0),1),"-"),"@")))</f>
        <v>-</v>
      </c>
      <c r="F2050" s="147" t="str">
        <f>TRIM(CLEAN(TEXT(IFERROR(INDEX('Snakeden MR'!$W$4:$X$3028,MATCH($A2050,'Snakeden MR'!$X$4:$X$3028,0),1),"-"),"@")))</f>
        <v>-</v>
      </c>
      <c r="G2050" s="159" t="str">
        <f t="shared" ref="G2050:G2113" si="64">IF(SUM(COUNTIF(C2050:F2050,"-"))=4,"Not Found","Found")</f>
        <v>Not Found</v>
      </c>
      <c r="H2050" t="str" cm="1">
        <f t="array" ref="H2050">IF(SUMPRODUCT((TRIM(C2050:F2050)&lt;&gt;"-")*1)=0,
    "No Data",
    IF(COUNTIF(C2050:F2050,INDEX(_xlfn._xlws.FILTER(C2050:F2050,TRIM(C2050:F2050)&lt;&gt;"-"),1))=SUMPRODUCT((TRIM(C2050:F2050)&lt;&gt;"-")*1),
    "No Change",
    "Change"))</f>
        <v>No Data</v>
      </c>
      <c r="I2050" s="159"/>
      <c r="J2050"/>
      <c r="K2050" s="163"/>
      <c r="L2050" s="147" t="str">
        <f>TRIM(CLEAN(TEXT(IFERROR(INDEX('Glade MR'!$B$4:$C$3000,MATCH($A2050,'Glade MR'!$C$4:$C$3000,0),1),"-"),"@")))</f>
        <v>-</v>
      </c>
      <c r="M2050" s="147" t="str">
        <f>TRIM(CLEAN(TEXT(IFERROR(INDEX('Glade MR'!$I$4:$J$3000,MATCH($A2050,'Glade MR'!$J$4:$J$3000,0),1),"-"),"@")))</f>
        <v>-</v>
      </c>
      <c r="N2050" s="147" t="str">
        <f>TRIM(CLEAN(TEXT(IFERROR(INDEX('Glade MR'!$P$4:$Q$3000,MATCH($A2050,'Glade MR'!$Q$4:$Q$3000,0),1),"-"),"@")))</f>
        <v>-</v>
      </c>
      <c r="O2050" s="147" t="str">
        <f>TRIM(CLEAN(TEXT(IFERROR(INDEX('Glade MR'!$W$4:$X$3000,MATCH($A2050,'Glade MR'!$X$4:$X$3000,0),1),"-"),"@")))</f>
        <v>-</v>
      </c>
      <c r="P2050" s="159" t="str">
        <f t="shared" ref="P2050:P2113" si="65">IF(SUM(COUNTIF(L2050:O2050,"-"))=4,"Not Found","Found")</f>
        <v>Not Found</v>
      </c>
      <c r="Q2050" t="str" cm="1">
        <f t="array" ref="Q2050">IF(SUMPRODUCT((TRIM(L2050:O2050)&lt;&gt;"-")*1)=0,
    "No Data",
    IF(COUNTIF(L2050:O2050,INDEX(_xlfn._xlws.FILTER(L2050:O2050,TRIM(L2050:O2050)&lt;&gt;"-"),1))=SUMPRODUCT((TRIM(L2050:O2050)&lt;&gt;"-")*1),
    "No Change",
    "Change"))</f>
        <v>No Data</v>
      </c>
      <c r="R2050" s="159"/>
      <c r="S2050" s="111"/>
    </row>
    <row r="2051" spans="1:19" x14ac:dyDescent="0.3">
      <c r="A2051" t="s">
        <v>649</v>
      </c>
      <c r="B2051" t="s">
        <v>1145</v>
      </c>
      <c r="C2051" s="160" t="str">
        <f>TRIM(CLEAN(TEXT(IFERROR(INDEX('Snakeden MR'!$B$4:$C$3028,MATCH($A2051,'Snakeden MR'!$C$4:$C$3028,0),1),"-"),"@")))</f>
        <v>-</v>
      </c>
      <c r="D2051" s="147" t="str">
        <f>TRIM(CLEAN(TEXT(IFERROR(INDEX('Snakeden MR'!$I$4:$J$3028,MATCH($A2051,'Snakeden MR'!$J$4:$J$3028,0),1),"-"),"@")))</f>
        <v>-</v>
      </c>
      <c r="E2051" s="147" t="str">
        <f>TRIM(CLEAN(TEXT(IFERROR(INDEX('Snakeden MR'!$P$4:$Q$3028,MATCH($A2051,'Snakeden MR'!$Q$4:$Q$3028,0),1),"-"),"@")))</f>
        <v>-</v>
      </c>
      <c r="F2051" s="147" t="str">
        <f>TRIM(CLEAN(TEXT(IFERROR(INDEX('Snakeden MR'!$W$4:$X$3028,MATCH($A2051,'Snakeden MR'!$X$4:$X$3028,0),1),"-"),"@")))</f>
        <v>-</v>
      </c>
      <c r="G2051" s="159" t="str">
        <f t="shared" si="64"/>
        <v>Not Found</v>
      </c>
      <c r="H2051" t="str" cm="1">
        <f t="array" ref="H2051">IF(SUMPRODUCT((TRIM(C2051:F2051)&lt;&gt;"-")*1)=0,
    "No Data",
    IF(COUNTIF(C2051:F2051,INDEX(_xlfn._xlws.FILTER(C2051:F2051,TRIM(C2051:F2051)&lt;&gt;"-"),1))=SUMPRODUCT((TRIM(C2051:F2051)&lt;&gt;"-")*1),
    "No Change",
    "Change"))</f>
        <v>No Data</v>
      </c>
      <c r="I2051" s="159"/>
      <c r="J2051"/>
      <c r="K2051" s="163"/>
      <c r="L2051" s="147" t="str">
        <f>TRIM(CLEAN(TEXT(IFERROR(INDEX('Glade MR'!$B$4:$C$3000,MATCH($A2051,'Glade MR'!$C$4:$C$3000,0),1),"-"),"@")))</f>
        <v>-</v>
      </c>
      <c r="M2051" s="147" t="str">
        <f>TRIM(CLEAN(TEXT(IFERROR(INDEX('Glade MR'!$I$4:$J$3000,MATCH($A2051,'Glade MR'!$J$4:$J$3000,0),1),"-"),"@")))</f>
        <v>-</v>
      </c>
      <c r="N2051" s="147" t="str">
        <f>TRIM(CLEAN(TEXT(IFERROR(INDEX('Glade MR'!$P$4:$Q$3000,MATCH($A2051,'Glade MR'!$Q$4:$Q$3000,0),1),"-"),"@")))</f>
        <v>-</v>
      </c>
      <c r="O2051" s="147" t="str">
        <f>TRIM(CLEAN(TEXT(IFERROR(INDEX('Glade MR'!$W$4:$X$3000,MATCH($A2051,'Glade MR'!$X$4:$X$3000,0),1),"-"),"@")))</f>
        <v>Pool 5</v>
      </c>
      <c r="P2051" s="159" t="str">
        <f t="shared" si="65"/>
        <v>Found</v>
      </c>
      <c r="Q2051" t="str" cm="1">
        <f t="array" ref="Q2051">IF(SUMPRODUCT((TRIM(L2051:O2051)&lt;&gt;"-")*1)=0,
    "No Data",
    IF(COUNTIF(L2051:O2051,INDEX(_xlfn._xlws.FILTER(L2051:O2051,TRIM(L2051:O2051)&lt;&gt;"-"),1))=SUMPRODUCT((TRIM(L2051:O2051)&lt;&gt;"-")*1),
    "No Change",
    "Change"))</f>
        <v>No Change</v>
      </c>
      <c r="R2051" s="159"/>
      <c r="S2051" s="111"/>
    </row>
    <row r="2052" spans="1:19" x14ac:dyDescent="0.3">
      <c r="A2052" t="s">
        <v>2553</v>
      </c>
      <c r="B2052" t="s">
        <v>1145</v>
      </c>
      <c r="C2052" s="160" t="str">
        <f>TRIM(CLEAN(TEXT(IFERROR(INDEX('Snakeden MR'!$B$4:$C$3028,MATCH($A2052,'Snakeden MR'!$C$4:$C$3028,0),1),"-"),"@")))</f>
        <v>-</v>
      </c>
      <c r="D2052" s="147" t="str">
        <f>TRIM(CLEAN(TEXT(IFERROR(INDEX('Snakeden MR'!$I$4:$J$3028,MATCH($A2052,'Snakeden MR'!$J$4:$J$3028,0),1),"-"),"@")))</f>
        <v>-</v>
      </c>
      <c r="E2052" s="147" t="str">
        <f>TRIM(CLEAN(TEXT(IFERROR(INDEX('Snakeden MR'!$P$4:$Q$3028,MATCH($A2052,'Snakeden MR'!$Q$4:$Q$3028,0),1),"-"),"@")))</f>
        <v>-</v>
      </c>
      <c r="F2052" s="147" t="str">
        <f>TRIM(CLEAN(TEXT(IFERROR(INDEX('Snakeden MR'!$W$4:$X$3028,MATCH($A2052,'Snakeden MR'!$X$4:$X$3028,0),1),"-"),"@")))</f>
        <v>-</v>
      </c>
      <c r="G2052" s="159" t="str">
        <f t="shared" si="64"/>
        <v>Not Found</v>
      </c>
      <c r="H2052" t="str" cm="1">
        <f t="array" ref="H2052">IF(SUMPRODUCT((TRIM(C2052:F2052)&lt;&gt;"-")*1)=0,
    "No Data",
    IF(COUNTIF(C2052:F2052,INDEX(_xlfn._xlws.FILTER(C2052:F2052,TRIM(C2052:F2052)&lt;&gt;"-"),1))=SUMPRODUCT((TRIM(C2052:F2052)&lt;&gt;"-")*1),
    "No Change",
    "Change"))</f>
        <v>No Data</v>
      </c>
      <c r="I2052" s="159"/>
      <c r="J2052"/>
      <c r="K2052" s="163"/>
      <c r="L2052" s="147" t="str">
        <f>TRIM(CLEAN(TEXT(IFERROR(INDEX('Glade MR'!$B$4:$C$3000,MATCH($A2052,'Glade MR'!$C$4:$C$3000,0),1),"-"),"@")))</f>
        <v>-</v>
      </c>
      <c r="M2052" s="147" t="str">
        <f>TRIM(CLEAN(TEXT(IFERROR(INDEX('Glade MR'!$I$4:$J$3000,MATCH($A2052,'Glade MR'!$J$4:$J$3000,0),1),"-"),"@")))</f>
        <v>-</v>
      </c>
      <c r="N2052" s="147" t="str">
        <f>TRIM(CLEAN(TEXT(IFERROR(INDEX('Glade MR'!$P$4:$Q$3000,MATCH($A2052,'Glade MR'!$Q$4:$Q$3000,0),1),"-"),"@")))</f>
        <v>-</v>
      </c>
      <c r="O2052" s="147" t="str">
        <f>TRIM(CLEAN(TEXT(IFERROR(INDEX('Glade MR'!$W$4:$X$3000,MATCH($A2052,'Glade MR'!$X$4:$X$3000,0),1),"-"),"@")))</f>
        <v>-</v>
      </c>
      <c r="P2052" s="159" t="str">
        <f t="shared" si="65"/>
        <v>Not Found</v>
      </c>
      <c r="Q2052" t="str" cm="1">
        <f t="array" ref="Q2052">IF(SUMPRODUCT((TRIM(L2052:O2052)&lt;&gt;"-")*1)=0,
    "No Data",
    IF(COUNTIF(L2052:O2052,INDEX(_xlfn._xlws.FILTER(L2052:O2052,TRIM(L2052:O2052)&lt;&gt;"-"),1))=SUMPRODUCT((TRIM(L2052:O2052)&lt;&gt;"-")*1),
    "No Change",
    "Change"))</f>
        <v>No Data</v>
      </c>
      <c r="R2052" s="159"/>
      <c r="S2052" s="111"/>
    </row>
    <row r="2053" spans="1:19" x14ac:dyDescent="0.3">
      <c r="A2053" t="s">
        <v>2554</v>
      </c>
      <c r="B2053" t="s">
        <v>1145</v>
      </c>
      <c r="C2053" s="160" t="str">
        <f>TRIM(CLEAN(TEXT(IFERROR(INDEX('Snakeden MR'!$B$4:$C$3028,MATCH($A2053,'Snakeden MR'!$C$4:$C$3028,0),1),"-"),"@")))</f>
        <v>-</v>
      </c>
      <c r="D2053" s="147" t="str">
        <f>TRIM(CLEAN(TEXT(IFERROR(INDEX('Snakeden MR'!$I$4:$J$3028,MATCH($A2053,'Snakeden MR'!$J$4:$J$3028,0),1),"-"),"@")))</f>
        <v>-</v>
      </c>
      <c r="E2053" s="147" t="str">
        <f>TRIM(CLEAN(TEXT(IFERROR(INDEX('Snakeden MR'!$P$4:$Q$3028,MATCH($A2053,'Snakeden MR'!$Q$4:$Q$3028,0),1),"-"),"@")))</f>
        <v>-</v>
      </c>
      <c r="F2053" s="147" t="str">
        <f>TRIM(CLEAN(TEXT(IFERROR(INDEX('Snakeden MR'!$W$4:$X$3028,MATCH($A2053,'Snakeden MR'!$X$4:$X$3028,0),1),"-"),"@")))</f>
        <v>-</v>
      </c>
      <c r="G2053" s="159" t="str">
        <f t="shared" si="64"/>
        <v>Not Found</v>
      </c>
      <c r="H2053" t="str" cm="1">
        <f t="array" ref="H2053">IF(SUMPRODUCT((TRIM(C2053:F2053)&lt;&gt;"-")*1)=0,
    "No Data",
    IF(COUNTIF(C2053:F2053,INDEX(_xlfn._xlws.FILTER(C2053:F2053,TRIM(C2053:F2053)&lt;&gt;"-"),1))=SUMPRODUCT((TRIM(C2053:F2053)&lt;&gt;"-")*1),
    "No Change",
    "Change"))</f>
        <v>No Data</v>
      </c>
      <c r="I2053" s="159"/>
      <c r="J2053"/>
      <c r="K2053" s="163"/>
      <c r="L2053" s="147" t="str">
        <f>TRIM(CLEAN(TEXT(IFERROR(INDEX('Glade MR'!$B$4:$C$3000,MATCH($A2053,'Glade MR'!$C$4:$C$3000,0),1),"-"),"@")))</f>
        <v>-</v>
      </c>
      <c r="M2053" s="147" t="str">
        <f>TRIM(CLEAN(TEXT(IFERROR(INDEX('Glade MR'!$I$4:$J$3000,MATCH($A2053,'Glade MR'!$J$4:$J$3000,0),1),"-"),"@")))</f>
        <v>-</v>
      </c>
      <c r="N2053" s="147" t="str">
        <f>TRIM(CLEAN(TEXT(IFERROR(INDEX('Glade MR'!$P$4:$Q$3000,MATCH($A2053,'Glade MR'!$Q$4:$Q$3000,0),1),"-"),"@")))</f>
        <v>-</v>
      </c>
      <c r="O2053" s="147" t="str">
        <f>TRIM(CLEAN(TEXT(IFERROR(INDEX('Glade MR'!$W$4:$X$3000,MATCH($A2053,'Glade MR'!$X$4:$X$3000,0),1),"-"),"@")))</f>
        <v>-</v>
      </c>
      <c r="P2053" s="159" t="str">
        <f t="shared" si="65"/>
        <v>Not Found</v>
      </c>
      <c r="Q2053" t="str" cm="1">
        <f t="array" ref="Q2053">IF(SUMPRODUCT((TRIM(L2053:O2053)&lt;&gt;"-")*1)=0,
    "No Data",
    IF(COUNTIF(L2053:O2053,INDEX(_xlfn._xlws.FILTER(L2053:O2053,TRIM(L2053:O2053)&lt;&gt;"-"),1))=SUMPRODUCT((TRIM(L2053:O2053)&lt;&gt;"-")*1),
    "No Change",
    "Change"))</f>
        <v>No Data</v>
      </c>
      <c r="R2053" s="159"/>
      <c r="S2053" s="111"/>
    </row>
    <row r="2054" spans="1:19" x14ac:dyDescent="0.3">
      <c r="A2054" t="s">
        <v>2555</v>
      </c>
      <c r="B2054" t="s">
        <v>1145</v>
      </c>
      <c r="C2054" s="160" t="str">
        <f>TRIM(CLEAN(TEXT(IFERROR(INDEX('Snakeden MR'!$B$4:$C$3028,MATCH($A2054,'Snakeden MR'!$C$4:$C$3028,0),1),"-"),"@")))</f>
        <v>-</v>
      </c>
      <c r="D2054" s="147" t="str">
        <f>TRIM(CLEAN(TEXT(IFERROR(INDEX('Snakeden MR'!$I$4:$J$3028,MATCH($A2054,'Snakeden MR'!$J$4:$J$3028,0),1),"-"),"@")))</f>
        <v>-</v>
      </c>
      <c r="E2054" s="147" t="str">
        <f>TRIM(CLEAN(TEXT(IFERROR(INDEX('Snakeden MR'!$P$4:$Q$3028,MATCH($A2054,'Snakeden MR'!$Q$4:$Q$3028,0),1),"-"),"@")))</f>
        <v>-</v>
      </c>
      <c r="F2054" s="147" t="str">
        <f>TRIM(CLEAN(TEXT(IFERROR(INDEX('Snakeden MR'!$W$4:$X$3028,MATCH($A2054,'Snakeden MR'!$X$4:$X$3028,0),1),"-"),"@")))</f>
        <v>-</v>
      </c>
      <c r="G2054" s="159" t="str">
        <f t="shared" si="64"/>
        <v>Not Found</v>
      </c>
      <c r="H2054" t="str" cm="1">
        <f t="array" ref="H2054">IF(SUMPRODUCT((TRIM(C2054:F2054)&lt;&gt;"-")*1)=0,
    "No Data",
    IF(COUNTIF(C2054:F2054,INDEX(_xlfn._xlws.FILTER(C2054:F2054,TRIM(C2054:F2054)&lt;&gt;"-"),1))=SUMPRODUCT((TRIM(C2054:F2054)&lt;&gt;"-")*1),
    "No Change",
    "Change"))</f>
        <v>No Data</v>
      </c>
      <c r="I2054" s="159"/>
      <c r="J2054"/>
      <c r="K2054" s="163"/>
      <c r="L2054" s="147" t="str">
        <f>TRIM(CLEAN(TEXT(IFERROR(INDEX('Glade MR'!$B$4:$C$3000,MATCH($A2054,'Glade MR'!$C$4:$C$3000,0),1),"-"),"@")))</f>
        <v>-</v>
      </c>
      <c r="M2054" s="147" t="str">
        <f>TRIM(CLEAN(TEXT(IFERROR(INDEX('Glade MR'!$I$4:$J$3000,MATCH($A2054,'Glade MR'!$J$4:$J$3000,0),1),"-"),"@")))</f>
        <v>-</v>
      </c>
      <c r="N2054" s="147" t="str">
        <f>TRIM(CLEAN(TEXT(IFERROR(INDEX('Glade MR'!$P$4:$Q$3000,MATCH($A2054,'Glade MR'!$Q$4:$Q$3000,0),1),"-"),"@")))</f>
        <v>-</v>
      </c>
      <c r="O2054" s="147" t="str">
        <f>TRIM(CLEAN(TEXT(IFERROR(INDEX('Glade MR'!$W$4:$X$3000,MATCH($A2054,'Glade MR'!$X$4:$X$3000,0),1),"-"),"@")))</f>
        <v>-</v>
      </c>
      <c r="P2054" s="159" t="str">
        <f t="shared" si="65"/>
        <v>Not Found</v>
      </c>
      <c r="Q2054" t="str" cm="1">
        <f t="array" ref="Q2054">IF(SUMPRODUCT((TRIM(L2054:O2054)&lt;&gt;"-")*1)=0,
    "No Data",
    IF(COUNTIF(L2054:O2054,INDEX(_xlfn._xlws.FILTER(L2054:O2054,TRIM(L2054:O2054)&lt;&gt;"-"),1))=SUMPRODUCT((TRIM(L2054:O2054)&lt;&gt;"-")*1),
    "No Change",
    "Change"))</f>
        <v>No Data</v>
      </c>
      <c r="R2054" s="159"/>
      <c r="S2054" s="111"/>
    </row>
    <row r="2055" spans="1:19" x14ac:dyDescent="0.3">
      <c r="A2055" t="s">
        <v>896</v>
      </c>
      <c r="B2055" t="s">
        <v>1145</v>
      </c>
      <c r="C2055" s="160" t="str">
        <f>TRIM(CLEAN(TEXT(IFERROR(INDEX('Snakeden MR'!$B$4:$C$3028,MATCH($A2055,'Snakeden MR'!$C$4:$C$3028,0),1),"-"),"@")))</f>
        <v>-</v>
      </c>
      <c r="D2055" s="147" t="str">
        <f>TRIM(CLEAN(TEXT(IFERROR(INDEX('Snakeden MR'!$I$4:$J$3028,MATCH($A2055,'Snakeden MR'!$J$4:$J$3028,0),1),"-"),"@")))</f>
        <v>-</v>
      </c>
      <c r="E2055" s="147" t="str">
        <f>TRIM(CLEAN(TEXT(IFERROR(INDEX('Snakeden MR'!$P$4:$Q$3028,MATCH($A2055,'Snakeden MR'!$Q$4:$Q$3028,0),1),"-"),"@")))</f>
        <v>-</v>
      </c>
      <c r="F2055" s="147" t="str">
        <f>TRIM(CLEAN(TEXT(IFERROR(INDEX('Snakeden MR'!$W$4:$X$3028,MATCH($A2055,'Snakeden MR'!$X$4:$X$3028,0),1),"-"),"@")))</f>
        <v>-</v>
      </c>
      <c r="G2055" s="159" t="str">
        <f t="shared" si="64"/>
        <v>Not Found</v>
      </c>
      <c r="H2055" t="str" cm="1">
        <f t="array" ref="H2055">IF(SUMPRODUCT((TRIM(C2055:F2055)&lt;&gt;"-")*1)=0,
    "No Data",
    IF(COUNTIF(C2055:F2055,INDEX(_xlfn._xlws.FILTER(C2055:F2055,TRIM(C2055:F2055)&lt;&gt;"-"),1))=SUMPRODUCT((TRIM(C2055:F2055)&lt;&gt;"-")*1),
    "No Change",
    "Change"))</f>
        <v>No Data</v>
      </c>
      <c r="I2055" s="159"/>
      <c r="J2055"/>
      <c r="K2055" s="163"/>
      <c r="L2055" s="147" t="str">
        <f>TRIM(CLEAN(TEXT(IFERROR(INDEX('Glade MR'!$B$4:$C$3000,MATCH($A2055,'Glade MR'!$C$4:$C$3000,0),1),"-"),"@")))</f>
        <v>-</v>
      </c>
      <c r="M2055" s="147" t="str">
        <f>TRIM(CLEAN(TEXT(IFERROR(INDEX('Glade MR'!$I$4:$J$3000,MATCH($A2055,'Glade MR'!$J$4:$J$3000,0),1),"-"),"@")))</f>
        <v>-</v>
      </c>
      <c r="N2055" s="147" t="str">
        <f>TRIM(CLEAN(TEXT(IFERROR(INDEX('Glade MR'!$P$4:$Q$3000,MATCH($A2055,'Glade MR'!$Q$4:$Q$3000,0),1),"-"),"@")))</f>
        <v>-</v>
      </c>
      <c r="O2055" s="147" t="str">
        <f>TRIM(CLEAN(TEXT(IFERROR(INDEX('Glade MR'!$W$4:$X$3000,MATCH($A2055,'Glade MR'!$X$4:$X$3000,0),1),"-"),"@")))</f>
        <v>Pool 4</v>
      </c>
      <c r="P2055" s="159" t="str">
        <f t="shared" si="65"/>
        <v>Found</v>
      </c>
      <c r="Q2055" t="str" cm="1">
        <f t="array" ref="Q2055">IF(SUMPRODUCT((TRIM(L2055:O2055)&lt;&gt;"-")*1)=0,
    "No Data",
    IF(COUNTIF(L2055:O2055,INDEX(_xlfn._xlws.FILTER(L2055:O2055,TRIM(L2055:O2055)&lt;&gt;"-"),1))=SUMPRODUCT((TRIM(L2055:O2055)&lt;&gt;"-")*1),
    "No Change",
    "Change"))</f>
        <v>No Change</v>
      </c>
      <c r="R2055" s="159"/>
      <c r="S2055" s="111"/>
    </row>
    <row r="2056" spans="1:19" x14ac:dyDescent="0.3">
      <c r="A2056" t="s">
        <v>2556</v>
      </c>
      <c r="B2056" t="s">
        <v>1145</v>
      </c>
      <c r="C2056" s="160" t="str">
        <f>TRIM(CLEAN(TEXT(IFERROR(INDEX('Snakeden MR'!$B$4:$C$3028,MATCH($A2056,'Snakeden MR'!$C$4:$C$3028,0),1),"-"),"@")))</f>
        <v>-</v>
      </c>
      <c r="D2056" s="147" t="str">
        <f>TRIM(CLEAN(TEXT(IFERROR(INDEX('Snakeden MR'!$I$4:$J$3028,MATCH($A2056,'Snakeden MR'!$J$4:$J$3028,0),1),"-"),"@")))</f>
        <v>-</v>
      </c>
      <c r="E2056" s="147" t="str">
        <f>TRIM(CLEAN(TEXT(IFERROR(INDEX('Snakeden MR'!$P$4:$Q$3028,MATCH($A2056,'Snakeden MR'!$Q$4:$Q$3028,0),1),"-"),"@")))</f>
        <v>-</v>
      </c>
      <c r="F2056" s="147" t="str">
        <f>TRIM(CLEAN(TEXT(IFERROR(INDEX('Snakeden MR'!$W$4:$X$3028,MATCH($A2056,'Snakeden MR'!$X$4:$X$3028,0),1),"-"),"@")))</f>
        <v>-</v>
      </c>
      <c r="G2056" s="159" t="str">
        <f t="shared" si="64"/>
        <v>Not Found</v>
      </c>
      <c r="H2056" t="str" cm="1">
        <f t="array" ref="H2056">IF(SUMPRODUCT((TRIM(C2056:F2056)&lt;&gt;"-")*1)=0,
    "No Data",
    IF(COUNTIF(C2056:F2056,INDEX(_xlfn._xlws.FILTER(C2056:F2056,TRIM(C2056:F2056)&lt;&gt;"-"),1))=SUMPRODUCT((TRIM(C2056:F2056)&lt;&gt;"-")*1),
    "No Change",
    "Change"))</f>
        <v>No Data</v>
      </c>
      <c r="I2056" s="159"/>
      <c r="J2056"/>
      <c r="K2056" s="163"/>
      <c r="L2056" s="147" t="str">
        <f>TRIM(CLEAN(TEXT(IFERROR(INDEX('Glade MR'!$B$4:$C$3000,MATCH($A2056,'Glade MR'!$C$4:$C$3000,0),1),"-"),"@")))</f>
        <v>-</v>
      </c>
      <c r="M2056" s="147" t="str">
        <f>TRIM(CLEAN(TEXT(IFERROR(INDEX('Glade MR'!$I$4:$J$3000,MATCH($A2056,'Glade MR'!$J$4:$J$3000,0),1),"-"),"@")))</f>
        <v>-</v>
      </c>
      <c r="N2056" s="147" t="str">
        <f>TRIM(CLEAN(TEXT(IFERROR(INDEX('Glade MR'!$P$4:$Q$3000,MATCH($A2056,'Glade MR'!$Q$4:$Q$3000,0),1),"-"),"@")))</f>
        <v>-</v>
      </c>
      <c r="O2056" s="147" t="str">
        <f>TRIM(CLEAN(TEXT(IFERROR(INDEX('Glade MR'!$W$4:$X$3000,MATCH($A2056,'Glade MR'!$X$4:$X$3000,0),1),"-"),"@")))</f>
        <v>-</v>
      </c>
      <c r="P2056" s="159" t="str">
        <f t="shared" si="65"/>
        <v>Not Found</v>
      </c>
      <c r="Q2056" t="str" cm="1">
        <f t="array" ref="Q2056">IF(SUMPRODUCT((TRIM(L2056:O2056)&lt;&gt;"-")*1)=0,
    "No Data",
    IF(COUNTIF(L2056:O2056,INDEX(_xlfn._xlws.FILTER(L2056:O2056,TRIM(L2056:O2056)&lt;&gt;"-"),1))=SUMPRODUCT((TRIM(L2056:O2056)&lt;&gt;"-")*1),
    "No Change",
    "Change"))</f>
        <v>No Data</v>
      </c>
      <c r="R2056" s="159"/>
      <c r="S2056" s="111"/>
    </row>
    <row r="2057" spans="1:19" x14ac:dyDescent="0.3">
      <c r="A2057" t="s">
        <v>2557</v>
      </c>
      <c r="B2057" t="s">
        <v>1145</v>
      </c>
      <c r="C2057" s="160" t="str">
        <f>TRIM(CLEAN(TEXT(IFERROR(INDEX('Snakeden MR'!$B$4:$C$3028,MATCH($A2057,'Snakeden MR'!$C$4:$C$3028,0),1),"-"),"@")))</f>
        <v>-</v>
      </c>
      <c r="D2057" s="147" t="str">
        <f>TRIM(CLEAN(TEXT(IFERROR(INDEX('Snakeden MR'!$I$4:$J$3028,MATCH($A2057,'Snakeden MR'!$J$4:$J$3028,0),1),"-"),"@")))</f>
        <v>-</v>
      </c>
      <c r="E2057" s="147" t="str">
        <f>TRIM(CLEAN(TEXT(IFERROR(INDEX('Snakeden MR'!$P$4:$Q$3028,MATCH($A2057,'Snakeden MR'!$Q$4:$Q$3028,0),1),"-"),"@")))</f>
        <v>-</v>
      </c>
      <c r="F2057" s="147" t="str">
        <f>TRIM(CLEAN(TEXT(IFERROR(INDEX('Snakeden MR'!$W$4:$X$3028,MATCH($A2057,'Snakeden MR'!$X$4:$X$3028,0),1),"-"),"@")))</f>
        <v>-</v>
      </c>
      <c r="G2057" s="159" t="str">
        <f t="shared" si="64"/>
        <v>Not Found</v>
      </c>
      <c r="H2057" t="str" cm="1">
        <f t="array" ref="H2057">IF(SUMPRODUCT((TRIM(C2057:F2057)&lt;&gt;"-")*1)=0,
    "No Data",
    IF(COUNTIF(C2057:F2057,INDEX(_xlfn._xlws.FILTER(C2057:F2057,TRIM(C2057:F2057)&lt;&gt;"-"),1))=SUMPRODUCT((TRIM(C2057:F2057)&lt;&gt;"-")*1),
    "No Change",
    "Change"))</f>
        <v>No Data</v>
      </c>
      <c r="I2057" s="159"/>
      <c r="J2057"/>
      <c r="K2057" s="163"/>
      <c r="L2057" s="147" t="str">
        <f>TRIM(CLEAN(TEXT(IFERROR(INDEX('Glade MR'!$B$4:$C$3000,MATCH($A2057,'Glade MR'!$C$4:$C$3000,0),1),"-"),"@")))</f>
        <v>-</v>
      </c>
      <c r="M2057" s="147" t="str">
        <f>TRIM(CLEAN(TEXT(IFERROR(INDEX('Glade MR'!$I$4:$J$3000,MATCH($A2057,'Glade MR'!$J$4:$J$3000,0),1),"-"),"@")))</f>
        <v>-</v>
      </c>
      <c r="N2057" s="147" t="str">
        <f>TRIM(CLEAN(TEXT(IFERROR(INDEX('Glade MR'!$P$4:$Q$3000,MATCH($A2057,'Glade MR'!$Q$4:$Q$3000,0),1),"-"),"@")))</f>
        <v>-</v>
      </c>
      <c r="O2057" s="147" t="str">
        <f>TRIM(CLEAN(TEXT(IFERROR(INDEX('Glade MR'!$W$4:$X$3000,MATCH($A2057,'Glade MR'!$X$4:$X$3000,0),1),"-"),"@")))</f>
        <v>-</v>
      </c>
      <c r="P2057" s="159" t="str">
        <f t="shared" si="65"/>
        <v>Not Found</v>
      </c>
      <c r="Q2057" t="str" cm="1">
        <f t="array" ref="Q2057">IF(SUMPRODUCT((TRIM(L2057:O2057)&lt;&gt;"-")*1)=0,
    "No Data",
    IF(COUNTIF(L2057:O2057,INDEX(_xlfn._xlws.FILTER(L2057:O2057,TRIM(L2057:O2057)&lt;&gt;"-"),1))=SUMPRODUCT((TRIM(L2057:O2057)&lt;&gt;"-")*1),
    "No Change",
    "Change"))</f>
        <v>No Data</v>
      </c>
      <c r="R2057" s="159"/>
      <c r="S2057" s="111"/>
    </row>
    <row r="2058" spans="1:19" x14ac:dyDescent="0.3">
      <c r="A2058" t="s">
        <v>2558</v>
      </c>
      <c r="B2058" t="s">
        <v>1145</v>
      </c>
      <c r="C2058" s="160" t="str">
        <f>TRIM(CLEAN(TEXT(IFERROR(INDEX('Snakeden MR'!$B$4:$C$3028,MATCH($A2058,'Snakeden MR'!$C$4:$C$3028,0),1),"-"),"@")))</f>
        <v>-</v>
      </c>
      <c r="D2058" s="147" t="str">
        <f>TRIM(CLEAN(TEXT(IFERROR(INDEX('Snakeden MR'!$I$4:$J$3028,MATCH($A2058,'Snakeden MR'!$J$4:$J$3028,0),1),"-"),"@")))</f>
        <v>-</v>
      </c>
      <c r="E2058" s="147" t="str">
        <f>TRIM(CLEAN(TEXT(IFERROR(INDEX('Snakeden MR'!$P$4:$Q$3028,MATCH($A2058,'Snakeden MR'!$Q$4:$Q$3028,0),1),"-"),"@")))</f>
        <v>-</v>
      </c>
      <c r="F2058" s="147" t="str">
        <f>TRIM(CLEAN(TEXT(IFERROR(INDEX('Snakeden MR'!$W$4:$X$3028,MATCH($A2058,'Snakeden MR'!$X$4:$X$3028,0),1),"-"),"@")))</f>
        <v>-</v>
      </c>
      <c r="G2058" s="159" t="str">
        <f t="shared" si="64"/>
        <v>Not Found</v>
      </c>
      <c r="H2058" t="str" cm="1">
        <f t="array" ref="H2058">IF(SUMPRODUCT((TRIM(C2058:F2058)&lt;&gt;"-")*1)=0,
    "No Data",
    IF(COUNTIF(C2058:F2058,INDEX(_xlfn._xlws.FILTER(C2058:F2058,TRIM(C2058:F2058)&lt;&gt;"-"),1))=SUMPRODUCT((TRIM(C2058:F2058)&lt;&gt;"-")*1),
    "No Change",
    "Change"))</f>
        <v>No Data</v>
      </c>
      <c r="I2058" s="159"/>
      <c r="J2058"/>
      <c r="K2058" s="163"/>
      <c r="L2058" s="147" t="str">
        <f>TRIM(CLEAN(TEXT(IFERROR(INDEX('Glade MR'!$B$4:$C$3000,MATCH($A2058,'Glade MR'!$C$4:$C$3000,0),1),"-"),"@")))</f>
        <v>-</v>
      </c>
      <c r="M2058" s="147" t="str">
        <f>TRIM(CLEAN(TEXT(IFERROR(INDEX('Glade MR'!$I$4:$J$3000,MATCH($A2058,'Glade MR'!$J$4:$J$3000,0),1),"-"),"@")))</f>
        <v>-</v>
      </c>
      <c r="N2058" s="147" t="str">
        <f>TRIM(CLEAN(TEXT(IFERROR(INDEX('Glade MR'!$P$4:$Q$3000,MATCH($A2058,'Glade MR'!$Q$4:$Q$3000,0),1),"-"),"@")))</f>
        <v>-</v>
      </c>
      <c r="O2058" s="147" t="str">
        <f>TRIM(CLEAN(TEXT(IFERROR(INDEX('Glade MR'!$W$4:$X$3000,MATCH($A2058,'Glade MR'!$X$4:$X$3000,0),1),"-"),"@")))</f>
        <v>-</v>
      </c>
      <c r="P2058" s="159" t="str">
        <f t="shared" si="65"/>
        <v>Not Found</v>
      </c>
      <c r="Q2058" t="str" cm="1">
        <f t="array" ref="Q2058">IF(SUMPRODUCT((TRIM(L2058:O2058)&lt;&gt;"-")*1)=0,
    "No Data",
    IF(COUNTIF(L2058:O2058,INDEX(_xlfn._xlws.FILTER(L2058:O2058,TRIM(L2058:O2058)&lt;&gt;"-"),1))=SUMPRODUCT((TRIM(L2058:O2058)&lt;&gt;"-")*1),
    "No Change",
    "Change"))</f>
        <v>No Data</v>
      </c>
      <c r="R2058" s="159"/>
      <c r="S2058" s="111"/>
    </row>
    <row r="2059" spans="1:19" x14ac:dyDescent="0.3">
      <c r="A2059" t="s">
        <v>227</v>
      </c>
      <c r="B2059" t="s">
        <v>1145</v>
      </c>
      <c r="C2059" s="160" t="str">
        <f>TRIM(CLEAN(TEXT(IFERROR(INDEX('Snakeden MR'!$B$4:$C$3028,MATCH($A2059,'Snakeden MR'!$C$4:$C$3028,0),1),"-"),"@")))</f>
        <v>Pool 9</v>
      </c>
      <c r="D2059" s="147" t="str">
        <f>TRIM(CLEAN(TEXT(IFERROR(INDEX('Snakeden MR'!$I$4:$J$3028,MATCH($A2059,'Snakeden MR'!$J$4:$J$3028,0),1),"-"),"@")))</f>
        <v>-</v>
      </c>
      <c r="E2059" s="147" t="str">
        <f>TRIM(CLEAN(TEXT(IFERROR(INDEX('Snakeden MR'!$P$4:$Q$3028,MATCH($A2059,'Snakeden MR'!$Q$4:$Q$3028,0),1),"-"),"@")))</f>
        <v>-</v>
      </c>
      <c r="F2059" s="147" t="str">
        <f>TRIM(CLEAN(TEXT(IFERROR(INDEX('Snakeden MR'!$W$4:$X$3028,MATCH($A2059,'Snakeden MR'!$X$4:$X$3028,0),1),"-"),"@")))</f>
        <v>-</v>
      </c>
      <c r="G2059" s="159" t="str">
        <f t="shared" si="64"/>
        <v>Found</v>
      </c>
      <c r="H2059" t="str" cm="1">
        <f t="array" ref="H2059">IF(SUMPRODUCT((TRIM(C2059:F2059)&lt;&gt;"-")*1)=0,
    "No Data",
    IF(COUNTIF(C2059:F2059,INDEX(_xlfn._xlws.FILTER(C2059:F2059,TRIM(C2059:F2059)&lt;&gt;"-"),1))=SUMPRODUCT((TRIM(C2059:F2059)&lt;&gt;"-")*1),
    "No Change",
    "Change"))</f>
        <v>No Change</v>
      </c>
      <c r="I2059" s="159"/>
      <c r="J2059"/>
      <c r="K2059" s="163"/>
      <c r="L2059" s="147" t="str">
        <f>TRIM(CLEAN(TEXT(IFERROR(INDEX('Glade MR'!$B$4:$C$3000,MATCH($A2059,'Glade MR'!$C$4:$C$3000,0),1),"-"),"@")))</f>
        <v>-</v>
      </c>
      <c r="M2059" s="147" t="str">
        <f>TRIM(CLEAN(TEXT(IFERROR(INDEX('Glade MR'!$I$4:$J$3000,MATCH($A2059,'Glade MR'!$J$4:$J$3000,0),1),"-"),"@")))</f>
        <v>-</v>
      </c>
      <c r="N2059" s="147" t="str">
        <f>TRIM(CLEAN(TEXT(IFERROR(INDEX('Glade MR'!$P$4:$Q$3000,MATCH($A2059,'Glade MR'!$Q$4:$Q$3000,0),1),"-"),"@")))</f>
        <v>-</v>
      </c>
      <c r="O2059" s="147" t="str">
        <f>TRIM(CLEAN(TEXT(IFERROR(INDEX('Glade MR'!$W$4:$X$3000,MATCH($A2059,'Glade MR'!$X$4:$X$3000,0),1),"-"),"@")))</f>
        <v>-</v>
      </c>
      <c r="P2059" s="159" t="str">
        <f t="shared" si="65"/>
        <v>Not Found</v>
      </c>
      <c r="Q2059" t="str" cm="1">
        <f t="array" ref="Q2059">IF(SUMPRODUCT((TRIM(L2059:O2059)&lt;&gt;"-")*1)=0,
    "No Data",
    IF(COUNTIF(L2059:O2059,INDEX(_xlfn._xlws.FILTER(L2059:O2059,TRIM(L2059:O2059)&lt;&gt;"-"),1))=SUMPRODUCT((TRIM(L2059:O2059)&lt;&gt;"-")*1),
    "No Change",
    "Change"))</f>
        <v>No Data</v>
      </c>
      <c r="R2059" s="159"/>
      <c r="S2059" s="111"/>
    </row>
    <row r="2060" spans="1:19" x14ac:dyDescent="0.3">
      <c r="A2060" t="s">
        <v>2559</v>
      </c>
      <c r="B2060" t="s">
        <v>1145</v>
      </c>
      <c r="C2060" s="160" t="str">
        <f>TRIM(CLEAN(TEXT(IFERROR(INDEX('Snakeden MR'!$B$4:$C$3028,MATCH($A2060,'Snakeden MR'!$C$4:$C$3028,0),1),"-"),"@")))</f>
        <v>-</v>
      </c>
      <c r="D2060" s="147" t="str">
        <f>TRIM(CLEAN(TEXT(IFERROR(INDEX('Snakeden MR'!$I$4:$J$3028,MATCH($A2060,'Snakeden MR'!$J$4:$J$3028,0),1),"-"),"@")))</f>
        <v>-</v>
      </c>
      <c r="E2060" s="147" t="str">
        <f>TRIM(CLEAN(TEXT(IFERROR(INDEX('Snakeden MR'!$P$4:$Q$3028,MATCH($A2060,'Snakeden MR'!$Q$4:$Q$3028,0),1),"-"),"@")))</f>
        <v>-</v>
      </c>
      <c r="F2060" s="147" t="str">
        <f>TRIM(CLEAN(TEXT(IFERROR(INDEX('Snakeden MR'!$W$4:$X$3028,MATCH($A2060,'Snakeden MR'!$X$4:$X$3028,0),1),"-"),"@")))</f>
        <v>-</v>
      </c>
      <c r="G2060" s="159" t="str">
        <f t="shared" si="64"/>
        <v>Not Found</v>
      </c>
      <c r="H2060" t="str" cm="1">
        <f t="array" ref="H2060">IF(SUMPRODUCT((TRIM(C2060:F2060)&lt;&gt;"-")*1)=0,
    "No Data",
    IF(COUNTIF(C2060:F2060,INDEX(_xlfn._xlws.FILTER(C2060:F2060,TRIM(C2060:F2060)&lt;&gt;"-"),1))=SUMPRODUCT((TRIM(C2060:F2060)&lt;&gt;"-")*1),
    "No Change",
    "Change"))</f>
        <v>No Data</v>
      </c>
      <c r="I2060" s="159"/>
      <c r="J2060"/>
      <c r="K2060" s="163"/>
      <c r="L2060" s="147" t="str">
        <f>TRIM(CLEAN(TEXT(IFERROR(INDEX('Glade MR'!$B$4:$C$3000,MATCH($A2060,'Glade MR'!$C$4:$C$3000,0),1),"-"),"@")))</f>
        <v>-</v>
      </c>
      <c r="M2060" s="147" t="str">
        <f>TRIM(CLEAN(TEXT(IFERROR(INDEX('Glade MR'!$I$4:$J$3000,MATCH($A2060,'Glade MR'!$J$4:$J$3000,0),1),"-"),"@")))</f>
        <v>-</v>
      </c>
      <c r="N2060" s="147" t="str">
        <f>TRIM(CLEAN(TEXT(IFERROR(INDEX('Glade MR'!$P$4:$Q$3000,MATCH($A2060,'Glade MR'!$Q$4:$Q$3000,0),1),"-"),"@")))</f>
        <v>-</v>
      </c>
      <c r="O2060" s="147" t="str">
        <f>TRIM(CLEAN(TEXT(IFERROR(INDEX('Glade MR'!$W$4:$X$3000,MATCH($A2060,'Glade MR'!$X$4:$X$3000,0),1),"-"),"@")))</f>
        <v>-</v>
      </c>
      <c r="P2060" s="159" t="str">
        <f t="shared" si="65"/>
        <v>Not Found</v>
      </c>
      <c r="Q2060" t="str" cm="1">
        <f t="array" ref="Q2060">IF(SUMPRODUCT((TRIM(L2060:O2060)&lt;&gt;"-")*1)=0,
    "No Data",
    IF(COUNTIF(L2060:O2060,INDEX(_xlfn._xlws.FILTER(L2060:O2060,TRIM(L2060:O2060)&lt;&gt;"-"),1))=SUMPRODUCT((TRIM(L2060:O2060)&lt;&gt;"-")*1),
    "No Change",
    "Change"))</f>
        <v>No Data</v>
      </c>
      <c r="R2060" s="159"/>
      <c r="S2060" s="111"/>
    </row>
    <row r="2061" spans="1:19" x14ac:dyDescent="0.3">
      <c r="A2061" t="s">
        <v>2560</v>
      </c>
      <c r="B2061" t="s">
        <v>1145</v>
      </c>
      <c r="C2061" s="160" t="str">
        <f>TRIM(CLEAN(TEXT(IFERROR(INDEX('Snakeden MR'!$B$4:$C$3028,MATCH($A2061,'Snakeden MR'!$C$4:$C$3028,0),1),"-"),"@")))</f>
        <v>-</v>
      </c>
      <c r="D2061" s="147" t="str">
        <f>TRIM(CLEAN(TEXT(IFERROR(INDEX('Snakeden MR'!$I$4:$J$3028,MATCH($A2061,'Snakeden MR'!$J$4:$J$3028,0),1),"-"),"@")))</f>
        <v>-</v>
      </c>
      <c r="E2061" s="147" t="str">
        <f>TRIM(CLEAN(TEXT(IFERROR(INDEX('Snakeden MR'!$P$4:$Q$3028,MATCH($A2061,'Snakeden MR'!$Q$4:$Q$3028,0),1),"-"),"@")))</f>
        <v>-</v>
      </c>
      <c r="F2061" s="147" t="str">
        <f>TRIM(CLEAN(TEXT(IFERROR(INDEX('Snakeden MR'!$W$4:$X$3028,MATCH($A2061,'Snakeden MR'!$X$4:$X$3028,0),1),"-"),"@")))</f>
        <v>-</v>
      </c>
      <c r="G2061" s="159" t="str">
        <f t="shared" si="64"/>
        <v>Not Found</v>
      </c>
      <c r="H2061" t="str" cm="1">
        <f t="array" ref="H2061">IF(SUMPRODUCT((TRIM(C2061:F2061)&lt;&gt;"-")*1)=0,
    "No Data",
    IF(COUNTIF(C2061:F2061,INDEX(_xlfn._xlws.FILTER(C2061:F2061,TRIM(C2061:F2061)&lt;&gt;"-"),1))=SUMPRODUCT((TRIM(C2061:F2061)&lt;&gt;"-")*1),
    "No Change",
    "Change"))</f>
        <v>No Data</v>
      </c>
      <c r="I2061" s="159"/>
      <c r="J2061"/>
      <c r="K2061" s="163"/>
      <c r="L2061" s="147" t="str">
        <f>TRIM(CLEAN(TEXT(IFERROR(INDEX('Glade MR'!$B$4:$C$3000,MATCH($A2061,'Glade MR'!$C$4:$C$3000,0),1),"-"),"@")))</f>
        <v>-</v>
      </c>
      <c r="M2061" s="147" t="str">
        <f>TRIM(CLEAN(TEXT(IFERROR(INDEX('Glade MR'!$I$4:$J$3000,MATCH($A2061,'Glade MR'!$J$4:$J$3000,0),1),"-"),"@")))</f>
        <v>-</v>
      </c>
      <c r="N2061" s="147" t="str">
        <f>TRIM(CLEAN(TEXT(IFERROR(INDEX('Glade MR'!$P$4:$Q$3000,MATCH($A2061,'Glade MR'!$Q$4:$Q$3000,0),1),"-"),"@")))</f>
        <v>-</v>
      </c>
      <c r="O2061" s="147" t="str">
        <f>TRIM(CLEAN(TEXT(IFERROR(INDEX('Glade MR'!$W$4:$X$3000,MATCH($A2061,'Glade MR'!$X$4:$X$3000,0),1),"-"),"@")))</f>
        <v>-</v>
      </c>
      <c r="P2061" s="159" t="str">
        <f t="shared" si="65"/>
        <v>Not Found</v>
      </c>
      <c r="Q2061" t="str" cm="1">
        <f t="array" ref="Q2061">IF(SUMPRODUCT((TRIM(L2061:O2061)&lt;&gt;"-")*1)=0,
    "No Data",
    IF(COUNTIF(L2061:O2061,INDEX(_xlfn._xlws.FILTER(L2061:O2061,TRIM(L2061:O2061)&lt;&gt;"-"),1))=SUMPRODUCT((TRIM(L2061:O2061)&lt;&gt;"-")*1),
    "No Change",
    "Change"))</f>
        <v>No Data</v>
      </c>
      <c r="R2061" s="159"/>
      <c r="S2061" s="111"/>
    </row>
    <row r="2062" spans="1:19" x14ac:dyDescent="0.3">
      <c r="A2062" t="s">
        <v>2561</v>
      </c>
      <c r="B2062" t="s">
        <v>1145</v>
      </c>
      <c r="C2062" s="160" t="str">
        <f>TRIM(CLEAN(TEXT(IFERROR(INDEX('Snakeden MR'!$B$4:$C$3028,MATCH($A2062,'Snakeden MR'!$C$4:$C$3028,0),1),"-"),"@")))</f>
        <v>-</v>
      </c>
      <c r="D2062" s="147" t="str">
        <f>TRIM(CLEAN(TEXT(IFERROR(INDEX('Snakeden MR'!$I$4:$J$3028,MATCH($A2062,'Snakeden MR'!$J$4:$J$3028,0),1),"-"),"@")))</f>
        <v>-</v>
      </c>
      <c r="E2062" s="147" t="str">
        <f>TRIM(CLEAN(TEXT(IFERROR(INDEX('Snakeden MR'!$P$4:$Q$3028,MATCH($A2062,'Snakeden MR'!$Q$4:$Q$3028,0),1),"-"),"@")))</f>
        <v>-</v>
      </c>
      <c r="F2062" s="147" t="str">
        <f>TRIM(CLEAN(TEXT(IFERROR(INDEX('Snakeden MR'!$W$4:$X$3028,MATCH($A2062,'Snakeden MR'!$X$4:$X$3028,0),1),"-"),"@")))</f>
        <v>-</v>
      </c>
      <c r="G2062" s="159" t="str">
        <f t="shared" si="64"/>
        <v>Not Found</v>
      </c>
      <c r="H2062" t="str" cm="1">
        <f t="array" ref="H2062">IF(SUMPRODUCT((TRIM(C2062:F2062)&lt;&gt;"-")*1)=0,
    "No Data",
    IF(COUNTIF(C2062:F2062,INDEX(_xlfn._xlws.FILTER(C2062:F2062,TRIM(C2062:F2062)&lt;&gt;"-"),1))=SUMPRODUCT((TRIM(C2062:F2062)&lt;&gt;"-")*1),
    "No Change",
    "Change"))</f>
        <v>No Data</v>
      </c>
      <c r="I2062" s="159"/>
      <c r="J2062"/>
      <c r="K2062" s="163"/>
      <c r="L2062" s="147" t="str">
        <f>TRIM(CLEAN(TEXT(IFERROR(INDEX('Glade MR'!$B$4:$C$3000,MATCH($A2062,'Glade MR'!$C$4:$C$3000,0),1),"-"),"@")))</f>
        <v>-</v>
      </c>
      <c r="M2062" s="147" t="str">
        <f>TRIM(CLEAN(TEXT(IFERROR(INDEX('Glade MR'!$I$4:$J$3000,MATCH($A2062,'Glade MR'!$J$4:$J$3000,0),1),"-"),"@")))</f>
        <v>-</v>
      </c>
      <c r="N2062" s="147" t="str">
        <f>TRIM(CLEAN(TEXT(IFERROR(INDEX('Glade MR'!$P$4:$Q$3000,MATCH($A2062,'Glade MR'!$Q$4:$Q$3000,0),1),"-"),"@")))</f>
        <v>-</v>
      </c>
      <c r="O2062" s="147" t="str">
        <f>TRIM(CLEAN(TEXT(IFERROR(INDEX('Glade MR'!$W$4:$X$3000,MATCH($A2062,'Glade MR'!$X$4:$X$3000,0),1),"-"),"@")))</f>
        <v>-</v>
      </c>
      <c r="P2062" s="159" t="str">
        <f t="shared" si="65"/>
        <v>Not Found</v>
      </c>
      <c r="Q2062" t="str" cm="1">
        <f t="array" ref="Q2062">IF(SUMPRODUCT((TRIM(L2062:O2062)&lt;&gt;"-")*1)=0,
    "No Data",
    IF(COUNTIF(L2062:O2062,INDEX(_xlfn._xlws.FILTER(L2062:O2062,TRIM(L2062:O2062)&lt;&gt;"-"),1))=SUMPRODUCT((TRIM(L2062:O2062)&lt;&gt;"-")*1),
    "No Change",
    "Change"))</f>
        <v>No Data</v>
      </c>
      <c r="R2062" s="159"/>
      <c r="S2062" s="111"/>
    </row>
    <row r="2063" spans="1:19" x14ac:dyDescent="0.3">
      <c r="A2063" t="s">
        <v>2562</v>
      </c>
      <c r="B2063" t="s">
        <v>1145</v>
      </c>
      <c r="C2063" s="160" t="str">
        <f>TRIM(CLEAN(TEXT(IFERROR(INDEX('Snakeden MR'!$B$4:$C$3028,MATCH($A2063,'Snakeden MR'!$C$4:$C$3028,0),1),"-"),"@")))</f>
        <v>-</v>
      </c>
      <c r="D2063" s="147" t="str">
        <f>TRIM(CLEAN(TEXT(IFERROR(INDEX('Snakeden MR'!$I$4:$J$3028,MATCH($A2063,'Snakeden MR'!$J$4:$J$3028,0),1),"-"),"@")))</f>
        <v>-</v>
      </c>
      <c r="E2063" s="147" t="str">
        <f>TRIM(CLEAN(TEXT(IFERROR(INDEX('Snakeden MR'!$P$4:$Q$3028,MATCH($A2063,'Snakeden MR'!$Q$4:$Q$3028,0),1),"-"),"@")))</f>
        <v>-</v>
      </c>
      <c r="F2063" s="147" t="str">
        <f>TRIM(CLEAN(TEXT(IFERROR(INDEX('Snakeden MR'!$W$4:$X$3028,MATCH($A2063,'Snakeden MR'!$X$4:$X$3028,0),1),"-"),"@")))</f>
        <v>-</v>
      </c>
      <c r="G2063" s="159" t="str">
        <f t="shared" si="64"/>
        <v>Not Found</v>
      </c>
      <c r="H2063" t="str" cm="1">
        <f t="array" ref="H2063">IF(SUMPRODUCT((TRIM(C2063:F2063)&lt;&gt;"-")*1)=0,
    "No Data",
    IF(COUNTIF(C2063:F2063,INDEX(_xlfn._xlws.FILTER(C2063:F2063,TRIM(C2063:F2063)&lt;&gt;"-"),1))=SUMPRODUCT((TRIM(C2063:F2063)&lt;&gt;"-")*1),
    "No Change",
    "Change"))</f>
        <v>No Data</v>
      </c>
      <c r="I2063" s="159"/>
      <c r="J2063"/>
      <c r="K2063" s="163"/>
      <c r="L2063" s="147" t="str">
        <f>TRIM(CLEAN(TEXT(IFERROR(INDEX('Glade MR'!$B$4:$C$3000,MATCH($A2063,'Glade MR'!$C$4:$C$3000,0),1),"-"),"@")))</f>
        <v>-</v>
      </c>
      <c r="M2063" s="147" t="str">
        <f>TRIM(CLEAN(TEXT(IFERROR(INDEX('Glade MR'!$I$4:$J$3000,MATCH($A2063,'Glade MR'!$J$4:$J$3000,0),1),"-"),"@")))</f>
        <v>-</v>
      </c>
      <c r="N2063" s="147" t="str">
        <f>TRIM(CLEAN(TEXT(IFERROR(INDEX('Glade MR'!$P$4:$Q$3000,MATCH($A2063,'Glade MR'!$Q$4:$Q$3000,0),1),"-"),"@")))</f>
        <v>-</v>
      </c>
      <c r="O2063" s="147" t="str">
        <f>TRIM(CLEAN(TEXT(IFERROR(INDEX('Glade MR'!$W$4:$X$3000,MATCH($A2063,'Glade MR'!$X$4:$X$3000,0),1),"-"),"@")))</f>
        <v>-</v>
      </c>
      <c r="P2063" s="159" t="str">
        <f t="shared" si="65"/>
        <v>Not Found</v>
      </c>
      <c r="Q2063" t="str" cm="1">
        <f t="array" ref="Q2063">IF(SUMPRODUCT((TRIM(L2063:O2063)&lt;&gt;"-")*1)=0,
    "No Data",
    IF(COUNTIF(L2063:O2063,INDEX(_xlfn._xlws.FILTER(L2063:O2063,TRIM(L2063:O2063)&lt;&gt;"-"),1))=SUMPRODUCT((TRIM(L2063:O2063)&lt;&gt;"-")*1),
    "No Change",
    "Change"))</f>
        <v>No Data</v>
      </c>
      <c r="R2063" s="159"/>
      <c r="S2063" s="111"/>
    </row>
    <row r="2064" spans="1:19" x14ac:dyDescent="0.3">
      <c r="A2064" t="s">
        <v>2563</v>
      </c>
      <c r="B2064" t="s">
        <v>1145</v>
      </c>
      <c r="C2064" s="160" t="str">
        <f>TRIM(CLEAN(TEXT(IFERROR(INDEX('Snakeden MR'!$B$4:$C$3028,MATCH($A2064,'Snakeden MR'!$C$4:$C$3028,0),1),"-"),"@")))</f>
        <v>-</v>
      </c>
      <c r="D2064" s="147" t="str">
        <f>TRIM(CLEAN(TEXT(IFERROR(INDEX('Snakeden MR'!$I$4:$J$3028,MATCH($A2064,'Snakeden MR'!$J$4:$J$3028,0),1),"-"),"@")))</f>
        <v>-</v>
      </c>
      <c r="E2064" s="147" t="str">
        <f>TRIM(CLEAN(TEXT(IFERROR(INDEX('Snakeden MR'!$P$4:$Q$3028,MATCH($A2064,'Snakeden MR'!$Q$4:$Q$3028,0),1),"-"),"@")))</f>
        <v>-</v>
      </c>
      <c r="F2064" s="147" t="str">
        <f>TRIM(CLEAN(TEXT(IFERROR(INDEX('Snakeden MR'!$W$4:$X$3028,MATCH($A2064,'Snakeden MR'!$X$4:$X$3028,0),1),"-"),"@")))</f>
        <v>-</v>
      </c>
      <c r="G2064" s="159" t="str">
        <f t="shared" si="64"/>
        <v>Not Found</v>
      </c>
      <c r="H2064" t="str" cm="1">
        <f t="array" ref="H2064">IF(SUMPRODUCT((TRIM(C2064:F2064)&lt;&gt;"-")*1)=0,
    "No Data",
    IF(COUNTIF(C2064:F2064,INDEX(_xlfn._xlws.FILTER(C2064:F2064,TRIM(C2064:F2064)&lt;&gt;"-"),1))=SUMPRODUCT((TRIM(C2064:F2064)&lt;&gt;"-")*1),
    "No Change",
    "Change"))</f>
        <v>No Data</v>
      </c>
      <c r="I2064" s="159"/>
      <c r="J2064"/>
      <c r="K2064" s="163"/>
      <c r="L2064" s="147" t="str">
        <f>TRIM(CLEAN(TEXT(IFERROR(INDEX('Glade MR'!$B$4:$C$3000,MATCH($A2064,'Glade MR'!$C$4:$C$3000,0),1),"-"),"@")))</f>
        <v>-</v>
      </c>
      <c r="M2064" s="147" t="str">
        <f>TRIM(CLEAN(TEXT(IFERROR(INDEX('Glade MR'!$I$4:$J$3000,MATCH($A2064,'Glade MR'!$J$4:$J$3000,0),1),"-"),"@")))</f>
        <v>-</v>
      </c>
      <c r="N2064" s="147" t="str">
        <f>TRIM(CLEAN(TEXT(IFERROR(INDEX('Glade MR'!$P$4:$Q$3000,MATCH($A2064,'Glade MR'!$Q$4:$Q$3000,0),1),"-"),"@")))</f>
        <v>-</v>
      </c>
      <c r="O2064" s="147" t="str">
        <f>TRIM(CLEAN(TEXT(IFERROR(INDEX('Glade MR'!$W$4:$X$3000,MATCH($A2064,'Glade MR'!$X$4:$X$3000,0),1),"-"),"@")))</f>
        <v>-</v>
      </c>
      <c r="P2064" s="159" t="str">
        <f t="shared" si="65"/>
        <v>Not Found</v>
      </c>
      <c r="Q2064" t="str" cm="1">
        <f t="array" ref="Q2064">IF(SUMPRODUCT((TRIM(L2064:O2064)&lt;&gt;"-")*1)=0,
    "No Data",
    IF(COUNTIF(L2064:O2064,INDEX(_xlfn._xlws.FILTER(L2064:O2064,TRIM(L2064:O2064)&lt;&gt;"-"),1))=SUMPRODUCT((TRIM(L2064:O2064)&lt;&gt;"-")*1),
    "No Change",
    "Change"))</f>
        <v>No Data</v>
      </c>
      <c r="R2064" s="159"/>
      <c r="S2064" s="111"/>
    </row>
    <row r="2065" spans="1:19" x14ac:dyDescent="0.3">
      <c r="A2065" t="s">
        <v>2564</v>
      </c>
      <c r="B2065" t="s">
        <v>1145</v>
      </c>
      <c r="C2065" s="160" t="str">
        <f>TRIM(CLEAN(TEXT(IFERROR(INDEX('Snakeden MR'!$B$4:$C$3028,MATCH($A2065,'Snakeden MR'!$C$4:$C$3028,0),1),"-"),"@")))</f>
        <v>-</v>
      </c>
      <c r="D2065" s="147" t="str">
        <f>TRIM(CLEAN(TEXT(IFERROR(INDEX('Snakeden MR'!$I$4:$J$3028,MATCH($A2065,'Snakeden MR'!$J$4:$J$3028,0),1),"-"),"@")))</f>
        <v>-</v>
      </c>
      <c r="E2065" s="147" t="str">
        <f>TRIM(CLEAN(TEXT(IFERROR(INDEX('Snakeden MR'!$P$4:$Q$3028,MATCH($A2065,'Snakeden MR'!$Q$4:$Q$3028,0),1),"-"),"@")))</f>
        <v>-</v>
      </c>
      <c r="F2065" s="147" t="str">
        <f>TRIM(CLEAN(TEXT(IFERROR(INDEX('Snakeden MR'!$W$4:$X$3028,MATCH($A2065,'Snakeden MR'!$X$4:$X$3028,0),1),"-"),"@")))</f>
        <v>-</v>
      </c>
      <c r="G2065" s="159" t="str">
        <f t="shared" si="64"/>
        <v>Not Found</v>
      </c>
      <c r="H2065" t="str" cm="1">
        <f t="array" ref="H2065">IF(SUMPRODUCT((TRIM(C2065:F2065)&lt;&gt;"-")*1)=0,
    "No Data",
    IF(COUNTIF(C2065:F2065,INDEX(_xlfn._xlws.FILTER(C2065:F2065,TRIM(C2065:F2065)&lt;&gt;"-"),1))=SUMPRODUCT((TRIM(C2065:F2065)&lt;&gt;"-")*1),
    "No Change",
    "Change"))</f>
        <v>No Data</v>
      </c>
      <c r="I2065" s="159"/>
      <c r="J2065"/>
      <c r="K2065" s="163"/>
      <c r="L2065" s="147" t="str">
        <f>TRIM(CLEAN(TEXT(IFERROR(INDEX('Glade MR'!$B$4:$C$3000,MATCH($A2065,'Glade MR'!$C$4:$C$3000,0),1),"-"),"@")))</f>
        <v>-</v>
      </c>
      <c r="M2065" s="147" t="str">
        <f>TRIM(CLEAN(TEXT(IFERROR(INDEX('Glade MR'!$I$4:$J$3000,MATCH($A2065,'Glade MR'!$J$4:$J$3000,0),1),"-"),"@")))</f>
        <v>-</v>
      </c>
      <c r="N2065" s="147" t="str">
        <f>TRIM(CLEAN(TEXT(IFERROR(INDEX('Glade MR'!$P$4:$Q$3000,MATCH($A2065,'Glade MR'!$Q$4:$Q$3000,0),1),"-"),"@")))</f>
        <v>-</v>
      </c>
      <c r="O2065" s="147" t="str">
        <f>TRIM(CLEAN(TEXT(IFERROR(INDEX('Glade MR'!$W$4:$X$3000,MATCH($A2065,'Glade MR'!$X$4:$X$3000,0),1),"-"),"@")))</f>
        <v>-</v>
      </c>
      <c r="P2065" s="159" t="str">
        <f t="shared" si="65"/>
        <v>Not Found</v>
      </c>
      <c r="Q2065" t="str" cm="1">
        <f t="array" ref="Q2065">IF(SUMPRODUCT((TRIM(L2065:O2065)&lt;&gt;"-")*1)=0,
    "No Data",
    IF(COUNTIF(L2065:O2065,INDEX(_xlfn._xlws.FILTER(L2065:O2065,TRIM(L2065:O2065)&lt;&gt;"-"),1))=SUMPRODUCT((TRIM(L2065:O2065)&lt;&gt;"-")*1),
    "No Change",
    "Change"))</f>
        <v>No Data</v>
      </c>
      <c r="R2065" s="159"/>
      <c r="S2065" s="111"/>
    </row>
    <row r="2066" spans="1:19" x14ac:dyDescent="0.3">
      <c r="A2066" t="s">
        <v>2565</v>
      </c>
      <c r="B2066" t="s">
        <v>1145</v>
      </c>
      <c r="C2066" s="160" t="str">
        <f>TRIM(CLEAN(TEXT(IFERROR(INDEX('Snakeden MR'!$B$4:$C$3028,MATCH($A2066,'Snakeden MR'!$C$4:$C$3028,0),1),"-"),"@")))</f>
        <v>-</v>
      </c>
      <c r="D2066" s="147" t="str">
        <f>TRIM(CLEAN(TEXT(IFERROR(INDEX('Snakeden MR'!$I$4:$J$3028,MATCH($A2066,'Snakeden MR'!$J$4:$J$3028,0),1),"-"),"@")))</f>
        <v>-</v>
      </c>
      <c r="E2066" s="147" t="str">
        <f>TRIM(CLEAN(TEXT(IFERROR(INDEX('Snakeden MR'!$P$4:$Q$3028,MATCH($A2066,'Snakeden MR'!$Q$4:$Q$3028,0),1),"-"),"@")))</f>
        <v>-</v>
      </c>
      <c r="F2066" s="147" t="str">
        <f>TRIM(CLEAN(TEXT(IFERROR(INDEX('Snakeden MR'!$W$4:$X$3028,MATCH($A2066,'Snakeden MR'!$X$4:$X$3028,0),1),"-"),"@")))</f>
        <v>-</v>
      </c>
      <c r="G2066" s="159" t="str">
        <f t="shared" si="64"/>
        <v>Not Found</v>
      </c>
      <c r="H2066" t="str" cm="1">
        <f t="array" ref="H2066">IF(SUMPRODUCT((TRIM(C2066:F2066)&lt;&gt;"-")*1)=0,
    "No Data",
    IF(COUNTIF(C2066:F2066,INDEX(_xlfn._xlws.FILTER(C2066:F2066,TRIM(C2066:F2066)&lt;&gt;"-"),1))=SUMPRODUCT((TRIM(C2066:F2066)&lt;&gt;"-")*1),
    "No Change",
    "Change"))</f>
        <v>No Data</v>
      </c>
      <c r="I2066" s="159"/>
      <c r="J2066"/>
      <c r="K2066" s="163"/>
      <c r="L2066" s="147" t="str">
        <f>TRIM(CLEAN(TEXT(IFERROR(INDEX('Glade MR'!$B$4:$C$3000,MATCH($A2066,'Glade MR'!$C$4:$C$3000,0),1),"-"),"@")))</f>
        <v>-</v>
      </c>
      <c r="M2066" s="147" t="str">
        <f>TRIM(CLEAN(TEXT(IFERROR(INDEX('Glade MR'!$I$4:$J$3000,MATCH($A2066,'Glade MR'!$J$4:$J$3000,0),1),"-"),"@")))</f>
        <v>-</v>
      </c>
      <c r="N2066" s="147" t="str">
        <f>TRIM(CLEAN(TEXT(IFERROR(INDEX('Glade MR'!$P$4:$Q$3000,MATCH($A2066,'Glade MR'!$Q$4:$Q$3000,0),1),"-"),"@")))</f>
        <v>-</v>
      </c>
      <c r="O2066" s="147" t="str">
        <f>TRIM(CLEAN(TEXT(IFERROR(INDEX('Glade MR'!$W$4:$X$3000,MATCH($A2066,'Glade MR'!$X$4:$X$3000,0),1),"-"),"@")))</f>
        <v>-</v>
      </c>
      <c r="P2066" s="159" t="str">
        <f t="shared" si="65"/>
        <v>Not Found</v>
      </c>
      <c r="Q2066" t="str" cm="1">
        <f t="array" ref="Q2066">IF(SUMPRODUCT((TRIM(L2066:O2066)&lt;&gt;"-")*1)=0,
    "No Data",
    IF(COUNTIF(L2066:O2066,INDEX(_xlfn._xlws.FILTER(L2066:O2066,TRIM(L2066:O2066)&lt;&gt;"-"),1))=SUMPRODUCT((TRIM(L2066:O2066)&lt;&gt;"-")*1),
    "No Change",
    "Change"))</f>
        <v>No Data</v>
      </c>
      <c r="R2066" s="159"/>
      <c r="S2066" s="111"/>
    </row>
    <row r="2067" spans="1:19" x14ac:dyDescent="0.3">
      <c r="A2067" t="s">
        <v>2566</v>
      </c>
      <c r="B2067" t="s">
        <v>1145</v>
      </c>
      <c r="C2067" s="160" t="str">
        <f>TRIM(CLEAN(TEXT(IFERROR(INDEX('Snakeden MR'!$B$4:$C$3028,MATCH($A2067,'Snakeden MR'!$C$4:$C$3028,0),1),"-"),"@")))</f>
        <v>-</v>
      </c>
      <c r="D2067" s="147" t="str">
        <f>TRIM(CLEAN(TEXT(IFERROR(INDEX('Snakeden MR'!$I$4:$J$3028,MATCH($A2067,'Snakeden MR'!$J$4:$J$3028,0),1),"-"),"@")))</f>
        <v>-</v>
      </c>
      <c r="E2067" s="147" t="str">
        <f>TRIM(CLEAN(TEXT(IFERROR(INDEX('Snakeden MR'!$P$4:$Q$3028,MATCH($A2067,'Snakeden MR'!$Q$4:$Q$3028,0),1),"-"),"@")))</f>
        <v>-</v>
      </c>
      <c r="F2067" s="147" t="str">
        <f>TRIM(CLEAN(TEXT(IFERROR(INDEX('Snakeden MR'!$W$4:$X$3028,MATCH($A2067,'Snakeden MR'!$X$4:$X$3028,0),1),"-"),"@")))</f>
        <v>-</v>
      </c>
      <c r="G2067" s="159" t="str">
        <f t="shared" si="64"/>
        <v>Not Found</v>
      </c>
      <c r="H2067" t="str" cm="1">
        <f t="array" ref="H2067">IF(SUMPRODUCT((TRIM(C2067:F2067)&lt;&gt;"-")*1)=0,
    "No Data",
    IF(COUNTIF(C2067:F2067,INDEX(_xlfn._xlws.FILTER(C2067:F2067,TRIM(C2067:F2067)&lt;&gt;"-"),1))=SUMPRODUCT((TRIM(C2067:F2067)&lt;&gt;"-")*1),
    "No Change",
    "Change"))</f>
        <v>No Data</v>
      </c>
      <c r="I2067" s="159"/>
      <c r="J2067"/>
      <c r="K2067" s="163"/>
      <c r="L2067" s="147" t="str">
        <f>TRIM(CLEAN(TEXT(IFERROR(INDEX('Glade MR'!$B$4:$C$3000,MATCH($A2067,'Glade MR'!$C$4:$C$3000,0),1),"-"),"@")))</f>
        <v>-</v>
      </c>
      <c r="M2067" s="147" t="str">
        <f>TRIM(CLEAN(TEXT(IFERROR(INDEX('Glade MR'!$I$4:$J$3000,MATCH($A2067,'Glade MR'!$J$4:$J$3000,0),1),"-"),"@")))</f>
        <v>-</v>
      </c>
      <c r="N2067" s="147" t="str">
        <f>TRIM(CLEAN(TEXT(IFERROR(INDEX('Glade MR'!$P$4:$Q$3000,MATCH($A2067,'Glade MR'!$Q$4:$Q$3000,0),1),"-"),"@")))</f>
        <v>-</v>
      </c>
      <c r="O2067" s="147" t="str">
        <f>TRIM(CLEAN(TEXT(IFERROR(INDEX('Glade MR'!$W$4:$X$3000,MATCH($A2067,'Glade MR'!$X$4:$X$3000,0),1),"-"),"@")))</f>
        <v>-</v>
      </c>
      <c r="P2067" s="159" t="str">
        <f t="shared" si="65"/>
        <v>Not Found</v>
      </c>
      <c r="Q2067" t="str" cm="1">
        <f t="array" ref="Q2067">IF(SUMPRODUCT((TRIM(L2067:O2067)&lt;&gt;"-")*1)=0,
    "No Data",
    IF(COUNTIF(L2067:O2067,INDEX(_xlfn._xlws.FILTER(L2067:O2067,TRIM(L2067:O2067)&lt;&gt;"-"),1))=SUMPRODUCT((TRIM(L2067:O2067)&lt;&gt;"-")*1),
    "No Change",
    "Change"))</f>
        <v>No Data</v>
      </c>
      <c r="R2067" s="159"/>
      <c r="S2067" s="111"/>
    </row>
    <row r="2068" spans="1:19" x14ac:dyDescent="0.3">
      <c r="A2068" t="s">
        <v>2567</v>
      </c>
      <c r="B2068" t="s">
        <v>1145</v>
      </c>
      <c r="C2068" s="160" t="str">
        <f>TRIM(CLEAN(TEXT(IFERROR(INDEX('Snakeden MR'!$B$4:$C$3028,MATCH($A2068,'Snakeden MR'!$C$4:$C$3028,0),1),"-"),"@")))</f>
        <v>-</v>
      </c>
      <c r="D2068" s="147" t="str">
        <f>TRIM(CLEAN(TEXT(IFERROR(INDEX('Snakeden MR'!$I$4:$J$3028,MATCH($A2068,'Snakeden MR'!$J$4:$J$3028,0),1),"-"),"@")))</f>
        <v>-</v>
      </c>
      <c r="E2068" s="147" t="str">
        <f>TRIM(CLEAN(TEXT(IFERROR(INDEX('Snakeden MR'!$P$4:$Q$3028,MATCH($A2068,'Snakeden MR'!$Q$4:$Q$3028,0),1),"-"),"@")))</f>
        <v>-</v>
      </c>
      <c r="F2068" s="147" t="str">
        <f>TRIM(CLEAN(TEXT(IFERROR(INDEX('Snakeden MR'!$W$4:$X$3028,MATCH($A2068,'Snakeden MR'!$X$4:$X$3028,0),1),"-"),"@")))</f>
        <v>-</v>
      </c>
      <c r="G2068" s="159" t="str">
        <f t="shared" si="64"/>
        <v>Not Found</v>
      </c>
      <c r="H2068" t="str" cm="1">
        <f t="array" ref="H2068">IF(SUMPRODUCT((TRIM(C2068:F2068)&lt;&gt;"-")*1)=0,
    "No Data",
    IF(COUNTIF(C2068:F2068,INDEX(_xlfn._xlws.FILTER(C2068:F2068,TRIM(C2068:F2068)&lt;&gt;"-"),1))=SUMPRODUCT((TRIM(C2068:F2068)&lt;&gt;"-")*1),
    "No Change",
    "Change"))</f>
        <v>No Data</v>
      </c>
      <c r="I2068" s="159"/>
      <c r="J2068"/>
      <c r="K2068" s="163"/>
      <c r="L2068" s="147" t="str">
        <f>TRIM(CLEAN(TEXT(IFERROR(INDEX('Glade MR'!$B$4:$C$3000,MATCH($A2068,'Glade MR'!$C$4:$C$3000,0),1),"-"),"@")))</f>
        <v>-</v>
      </c>
      <c r="M2068" s="147" t="str">
        <f>TRIM(CLEAN(TEXT(IFERROR(INDEX('Glade MR'!$I$4:$J$3000,MATCH($A2068,'Glade MR'!$J$4:$J$3000,0),1),"-"),"@")))</f>
        <v>-</v>
      </c>
      <c r="N2068" s="147" t="str">
        <f>TRIM(CLEAN(TEXT(IFERROR(INDEX('Glade MR'!$P$4:$Q$3000,MATCH($A2068,'Glade MR'!$Q$4:$Q$3000,0),1),"-"),"@")))</f>
        <v>-</v>
      </c>
      <c r="O2068" s="147" t="str">
        <f>TRIM(CLEAN(TEXT(IFERROR(INDEX('Glade MR'!$W$4:$X$3000,MATCH($A2068,'Glade MR'!$X$4:$X$3000,0),1),"-"),"@")))</f>
        <v>-</v>
      </c>
      <c r="P2068" s="159" t="str">
        <f t="shared" si="65"/>
        <v>Not Found</v>
      </c>
      <c r="Q2068" t="str" cm="1">
        <f t="array" ref="Q2068">IF(SUMPRODUCT((TRIM(L2068:O2068)&lt;&gt;"-")*1)=0,
    "No Data",
    IF(COUNTIF(L2068:O2068,INDEX(_xlfn._xlws.FILTER(L2068:O2068,TRIM(L2068:O2068)&lt;&gt;"-"),1))=SUMPRODUCT((TRIM(L2068:O2068)&lt;&gt;"-")*1),
    "No Change",
    "Change"))</f>
        <v>No Data</v>
      </c>
      <c r="R2068" s="159"/>
      <c r="S2068" s="111"/>
    </row>
    <row r="2069" spans="1:19" x14ac:dyDescent="0.3">
      <c r="A2069" t="s">
        <v>2568</v>
      </c>
      <c r="B2069" t="s">
        <v>1145</v>
      </c>
      <c r="C2069" s="160" t="str">
        <f>TRIM(CLEAN(TEXT(IFERROR(INDEX('Snakeden MR'!$B$4:$C$3028,MATCH($A2069,'Snakeden MR'!$C$4:$C$3028,0),1),"-"),"@")))</f>
        <v>-</v>
      </c>
      <c r="D2069" s="147" t="str">
        <f>TRIM(CLEAN(TEXT(IFERROR(INDEX('Snakeden MR'!$I$4:$J$3028,MATCH($A2069,'Snakeden MR'!$J$4:$J$3028,0),1),"-"),"@")))</f>
        <v>-</v>
      </c>
      <c r="E2069" s="147" t="str">
        <f>TRIM(CLEAN(TEXT(IFERROR(INDEX('Snakeden MR'!$P$4:$Q$3028,MATCH($A2069,'Snakeden MR'!$Q$4:$Q$3028,0),1),"-"),"@")))</f>
        <v>-</v>
      </c>
      <c r="F2069" s="147" t="str">
        <f>TRIM(CLEAN(TEXT(IFERROR(INDEX('Snakeden MR'!$W$4:$X$3028,MATCH($A2069,'Snakeden MR'!$X$4:$X$3028,0),1),"-"),"@")))</f>
        <v>-</v>
      </c>
      <c r="G2069" s="159" t="str">
        <f t="shared" si="64"/>
        <v>Not Found</v>
      </c>
      <c r="H2069" t="str" cm="1">
        <f t="array" ref="H2069">IF(SUMPRODUCT((TRIM(C2069:F2069)&lt;&gt;"-")*1)=0,
    "No Data",
    IF(COUNTIF(C2069:F2069,INDEX(_xlfn._xlws.FILTER(C2069:F2069,TRIM(C2069:F2069)&lt;&gt;"-"),1))=SUMPRODUCT((TRIM(C2069:F2069)&lt;&gt;"-")*1),
    "No Change",
    "Change"))</f>
        <v>No Data</v>
      </c>
      <c r="I2069" s="159"/>
      <c r="J2069"/>
      <c r="K2069" s="163"/>
      <c r="L2069" s="147" t="str">
        <f>TRIM(CLEAN(TEXT(IFERROR(INDEX('Glade MR'!$B$4:$C$3000,MATCH($A2069,'Glade MR'!$C$4:$C$3000,0),1),"-"),"@")))</f>
        <v>-</v>
      </c>
      <c r="M2069" s="147" t="str">
        <f>TRIM(CLEAN(TEXT(IFERROR(INDEX('Glade MR'!$I$4:$J$3000,MATCH($A2069,'Glade MR'!$J$4:$J$3000,0),1),"-"),"@")))</f>
        <v>-</v>
      </c>
      <c r="N2069" s="147" t="str">
        <f>TRIM(CLEAN(TEXT(IFERROR(INDEX('Glade MR'!$P$4:$Q$3000,MATCH($A2069,'Glade MR'!$Q$4:$Q$3000,0),1),"-"),"@")))</f>
        <v>-</v>
      </c>
      <c r="O2069" s="147" t="str">
        <f>TRIM(CLEAN(TEXT(IFERROR(INDEX('Glade MR'!$W$4:$X$3000,MATCH($A2069,'Glade MR'!$X$4:$X$3000,0),1),"-"),"@")))</f>
        <v>-</v>
      </c>
      <c r="P2069" s="159" t="str">
        <f t="shared" si="65"/>
        <v>Not Found</v>
      </c>
      <c r="Q2069" t="str" cm="1">
        <f t="array" ref="Q2069">IF(SUMPRODUCT((TRIM(L2069:O2069)&lt;&gt;"-")*1)=0,
    "No Data",
    IF(COUNTIF(L2069:O2069,INDEX(_xlfn._xlws.FILTER(L2069:O2069,TRIM(L2069:O2069)&lt;&gt;"-"),1))=SUMPRODUCT((TRIM(L2069:O2069)&lt;&gt;"-")*1),
    "No Change",
    "Change"))</f>
        <v>No Data</v>
      </c>
      <c r="R2069" s="159"/>
      <c r="S2069" s="111"/>
    </row>
    <row r="2070" spans="1:19" x14ac:dyDescent="0.3">
      <c r="A2070" t="s">
        <v>2569</v>
      </c>
      <c r="B2070" t="s">
        <v>1145</v>
      </c>
      <c r="C2070" s="160" t="str">
        <f>TRIM(CLEAN(TEXT(IFERROR(INDEX('Snakeden MR'!$B$4:$C$3028,MATCH($A2070,'Snakeden MR'!$C$4:$C$3028,0),1),"-"),"@")))</f>
        <v>-</v>
      </c>
      <c r="D2070" s="147" t="str">
        <f>TRIM(CLEAN(TEXT(IFERROR(INDEX('Snakeden MR'!$I$4:$J$3028,MATCH($A2070,'Snakeden MR'!$J$4:$J$3028,0),1),"-"),"@")))</f>
        <v>-</v>
      </c>
      <c r="E2070" s="147" t="str">
        <f>TRIM(CLEAN(TEXT(IFERROR(INDEX('Snakeden MR'!$P$4:$Q$3028,MATCH($A2070,'Snakeden MR'!$Q$4:$Q$3028,0),1),"-"),"@")))</f>
        <v>-</v>
      </c>
      <c r="F2070" s="147" t="str">
        <f>TRIM(CLEAN(TEXT(IFERROR(INDEX('Snakeden MR'!$W$4:$X$3028,MATCH($A2070,'Snakeden MR'!$X$4:$X$3028,0),1),"-"),"@")))</f>
        <v>-</v>
      </c>
      <c r="G2070" s="159" t="str">
        <f t="shared" si="64"/>
        <v>Not Found</v>
      </c>
      <c r="H2070" t="str" cm="1">
        <f t="array" ref="H2070">IF(SUMPRODUCT((TRIM(C2070:F2070)&lt;&gt;"-")*1)=0,
    "No Data",
    IF(COUNTIF(C2070:F2070,INDEX(_xlfn._xlws.FILTER(C2070:F2070,TRIM(C2070:F2070)&lt;&gt;"-"),1))=SUMPRODUCT((TRIM(C2070:F2070)&lt;&gt;"-")*1),
    "No Change",
    "Change"))</f>
        <v>No Data</v>
      </c>
      <c r="I2070" s="159"/>
      <c r="J2070"/>
      <c r="K2070" s="163"/>
      <c r="L2070" s="147" t="str">
        <f>TRIM(CLEAN(TEXT(IFERROR(INDEX('Glade MR'!$B$4:$C$3000,MATCH($A2070,'Glade MR'!$C$4:$C$3000,0),1),"-"),"@")))</f>
        <v>-</v>
      </c>
      <c r="M2070" s="147" t="str">
        <f>TRIM(CLEAN(TEXT(IFERROR(INDEX('Glade MR'!$I$4:$J$3000,MATCH($A2070,'Glade MR'!$J$4:$J$3000,0),1),"-"),"@")))</f>
        <v>-</v>
      </c>
      <c r="N2070" s="147" t="str">
        <f>TRIM(CLEAN(TEXT(IFERROR(INDEX('Glade MR'!$P$4:$Q$3000,MATCH($A2070,'Glade MR'!$Q$4:$Q$3000,0),1),"-"),"@")))</f>
        <v>-</v>
      </c>
      <c r="O2070" s="147" t="str">
        <f>TRIM(CLEAN(TEXT(IFERROR(INDEX('Glade MR'!$W$4:$X$3000,MATCH($A2070,'Glade MR'!$X$4:$X$3000,0),1),"-"),"@")))</f>
        <v>-</v>
      </c>
      <c r="P2070" s="159" t="str">
        <f t="shared" si="65"/>
        <v>Not Found</v>
      </c>
      <c r="Q2070" t="str" cm="1">
        <f t="array" ref="Q2070">IF(SUMPRODUCT((TRIM(L2070:O2070)&lt;&gt;"-")*1)=0,
    "No Data",
    IF(COUNTIF(L2070:O2070,INDEX(_xlfn._xlws.FILTER(L2070:O2070,TRIM(L2070:O2070)&lt;&gt;"-"),1))=SUMPRODUCT((TRIM(L2070:O2070)&lt;&gt;"-")*1),
    "No Change",
    "Change"))</f>
        <v>No Data</v>
      </c>
      <c r="R2070" s="159"/>
      <c r="S2070" s="111"/>
    </row>
    <row r="2071" spans="1:19" x14ac:dyDescent="0.3">
      <c r="A2071" t="s">
        <v>2570</v>
      </c>
      <c r="B2071" t="s">
        <v>1145</v>
      </c>
      <c r="C2071" s="160" t="str">
        <f>TRIM(CLEAN(TEXT(IFERROR(INDEX('Snakeden MR'!$B$4:$C$3028,MATCH($A2071,'Snakeden MR'!$C$4:$C$3028,0),1),"-"),"@")))</f>
        <v>-</v>
      </c>
      <c r="D2071" s="147" t="str">
        <f>TRIM(CLEAN(TEXT(IFERROR(INDEX('Snakeden MR'!$I$4:$J$3028,MATCH($A2071,'Snakeden MR'!$J$4:$J$3028,0),1),"-"),"@")))</f>
        <v>-</v>
      </c>
      <c r="E2071" s="147" t="str">
        <f>TRIM(CLEAN(TEXT(IFERROR(INDEX('Snakeden MR'!$P$4:$Q$3028,MATCH($A2071,'Snakeden MR'!$Q$4:$Q$3028,0),1),"-"),"@")))</f>
        <v>-</v>
      </c>
      <c r="F2071" s="147" t="str">
        <f>TRIM(CLEAN(TEXT(IFERROR(INDEX('Snakeden MR'!$W$4:$X$3028,MATCH($A2071,'Snakeden MR'!$X$4:$X$3028,0),1),"-"),"@")))</f>
        <v>-</v>
      </c>
      <c r="G2071" s="159" t="str">
        <f t="shared" si="64"/>
        <v>Not Found</v>
      </c>
      <c r="H2071" t="str" cm="1">
        <f t="array" ref="H2071">IF(SUMPRODUCT((TRIM(C2071:F2071)&lt;&gt;"-")*1)=0,
    "No Data",
    IF(COUNTIF(C2071:F2071,INDEX(_xlfn._xlws.FILTER(C2071:F2071,TRIM(C2071:F2071)&lt;&gt;"-"),1))=SUMPRODUCT((TRIM(C2071:F2071)&lt;&gt;"-")*1),
    "No Change",
    "Change"))</f>
        <v>No Data</v>
      </c>
      <c r="I2071" s="159"/>
      <c r="J2071"/>
      <c r="K2071" s="163"/>
      <c r="L2071" s="147" t="str">
        <f>TRIM(CLEAN(TEXT(IFERROR(INDEX('Glade MR'!$B$4:$C$3000,MATCH($A2071,'Glade MR'!$C$4:$C$3000,0),1),"-"),"@")))</f>
        <v>-</v>
      </c>
      <c r="M2071" s="147" t="str">
        <f>TRIM(CLEAN(TEXT(IFERROR(INDEX('Glade MR'!$I$4:$J$3000,MATCH($A2071,'Glade MR'!$J$4:$J$3000,0),1),"-"),"@")))</f>
        <v>-</v>
      </c>
      <c r="N2071" s="147" t="str">
        <f>TRIM(CLEAN(TEXT(IFERROR(INDEX('Glade MR'!$P$4:$Q$3000,MATCH($A2071,'Glade MR'!$Q$4:$Q$3000,0),1),"-"),"@")))</f>
        <v>-</v>
      </c>
      <c r="O2071" s="147" t="str">
        <f>TRIM(CLEAN(TEXT(IFERROR(INDEX('Glade MR'!$W$4:$X$3000,MATCH($A2071,'Glade MR'!$X$4:$X$3000,0),1),"-"),"@")))</f>
        <v>-</v>
      </c>
      <c r="P2071" s="159" t="str">
        <f t="shared" si="65"/>
        <v>Not Found</v>
      </c>
      <c r="Q2071" t="str" cm="1">
        <f t="array" ref="Q2071">IF(SUMPRODUCT((TRIM(L2071:O2071)&lt;&gt;"-")*1)=0,
    "No Data",
    IF(COUNTIF(L2071:O2071,INDEX(_xlfn._xlws.FILTER(L2071:O2071,TRIM(L2071:O2071)&lt;&gt;"-"),1))=SUMPRODUCT((TRIM(L2071:O2071)&lt;&gt;"-")*1),
    "No Change",
    "Change"))</f>
        <v>No Data</v>
      </c>
      <c r="R2071" s="159"/>
      <c r="S2071" s="111"/>
    </row>
    <row r="2072" spans="1:19" x14ac:dyDescent="0.3">
      <c r="A2072" t="s">
        <v>2571</v>
      </c>
      <c r="B2072" t="s">
        <v>1145</v>
      </c>
      <c r="C2072" s="160" t="str">
        <f>TRIM(CLEAN(TEXT(IFERROR(INDEX('Snakeden MR'!$B$4:$C$3028,MATCH($A2072,'Snakeden MR'!$C$4:$C$3028,0),1),"-"),"@")))</f>
        <v>-</v>
      </c>
      <c r="D2072" s="147" t="str">
        <f>TRIM(CLEAN(TEXT(IFERROR(INDEX('Snakeden MR'!$I$4:$J$3028,MATCH($A2072,'Snakeden MR'!$J$4:$J$3028,0),1),"-"),"@")))</f>
        <v>-</v>
      </c>
      <c r="E2072" s="147" t="str">
        <f>TRIM(CLEAN(TEXT(IFERROR(INDEX('Snakeden MR'!$P$4:$Q$3028,MATCH($A2072,'Snakeden MR'!$Q$4:$Q$3028,0),1),"-"),"@")))</f>
        <v>-</v>
      </c>
      <c r="F2072" s="147" t="str">
        <f>TRIM(CLEAN(TEXT(IFERROR(INDEX('Snakeden MR'!$W$4:$X$3028,MATCH($A2072,'Snakeden MR'!$X$4:$X$3028,0),1),"-"),"@")))</f>
        <v>-</v>
      </c>
      <c r="G2072" s="159" t="str">
        <f t="shared" si="64"/>
        <v>Not Found</v>
      </c>
      <c r="H2072" t="str" cm="1">
        <f t="array" ref="H2072">IF(SUMPRODUCT((TRIM(C2072:F2072)&lt;&gt;"-")*1)=0,
    "No Data",
    IF(COUNTIF(C2072:F2072,INDEX(_xlfn._xlws.FILTER(C2072:F2072,TRIM(C2072:F2072)&lt;&gt;"-"),1))=SUMPRODUCT((TRIM(C2072:F2072)&lt;&gt;"-")*1),
    "No Change",
    "Change"))</f>
        <v>No Data</v>
      </c>
      <c r="I2072" s="159"/>
      <c r="J2072"/>
      <c r="K2072" s="163"/>
      <c r="L2072" s="147" t="str">
        <f>TRIM(CLEAN(TEXT(IFERROR(INDEX('Glade MR'!$B$4:$C$3000,MATCH($A2072,'Glade MR'!$C$4:$C$3000,0),1),"-"),"@")))</f>
        <v>-</v>
      </c>
      <c r="M2072" s="147" t="str">
        <f>TRIM(CLEAN(TEXT(IFERROR(INDEX('Glade MR'!$I$4:$J$3000,MATCH($A2072,'Glade MR'!$J$4:$J$3000,0),1),"-"),"@")))</f>
        <v>-</v>
      </c>
      <c r="N2072" s="147" t="str">
        <f>TRIM(CLEAN(TEXT(IFERROR(INDEX('Glade MR'!$P$4:$Q$3000,MATCH($A2072,'Glade MR'!$Q$4:$Q$3000,0),1),"-"),"@")))</f>
        <v>-</v>
      </c>
      <c r="O2072" s="147" t="str">
        <f>TRIM(CLEAN(TEXT(IFERROR(INDEX('Glade MR'!$W$4:$X$3000,MATCH($A2072,'Glade MR'!$X$4:$X$3000,0),1),"-"),"@")))</f>
        <v>-</v>
      </c>
      <c r="P2072" s="159" t="str">
        <f t="shared" si="65"/>
        <v>Not Found</v>
      </c>
      <c r="Q2072" t="str" cm="1">
        <f t="array" ref="Q2072">IF(SUMPRODUCT((TRIM(L2072:O2072)&lt;&gt;"-")*1)=0,
    "No Data",
    IF(COUNTIF(L2072:O2072,INDEX(_xlfn._xlws.FILTER(L2072:O2072,TRIM(L2072:O2072)&lt;&gt;"-"),1))=SUMPRODUCT((TRIM(L2072:O2072)&lt;&gt;"-")*1),
    "No Change",
    "Change"))</f>
        <v>No Data</v>
      </c>
      <c r="R2072" s="159"/>
      <c r="S2072" s="111"/>
    </row>
    <row r="2073" spans="1:19" x14ac:dyDescent="0.3">
      <c r="A2073" t="s">
        <v>2572</v>
      </c>
      <c r="B2073" t="s">
        <v>1145</v>
      </c>
      <c r="C2073" s="160" t="str">
        <f>TRIM(CLEAN(TEXT(IFERROR(INDEX('Snakeden MR'!$B$4:$C$3028,MATCH($A2073,'Snakeden MR'!$C$4:$C$3028,0),1),"-"),"@")))</f>
        <v>-</v>
      </c>
      <c r="D2073" s="147" t="str">
        <f>TRIM(CLEAN(TEXT(IFERROR(INDEX('Snakeden MR'!$I$4:$J$3028,MATCH($A2073,'Snakeden MR'!$J$4:$J$3028,0),1),"-"),"@")))</f>
        <v>-</v>
      </c>
      <c r="E2073" s="147" t="str">
        <f>TRIM(CLEAN(TEXT(IFERROR(INDEX('Snakeden MR'!$P$4:$Q$3028,MATCH($A2073,'Snakeden MR'!$Q$4:$Q$3028,0),1),"-"),"@")))</f>
        <v>-</v>
      </c>
      <c r="F2073" s="147" t="str">
        <f>TRIM(CLEAN(TEXT(IFERROR(INDEX('Snakeden MR'!$W$4:$X$3028,MATCH($A2073,'Snakeden MR'!$X$4:$X$3028,0),1),"-"),"@")))</f>
        <v>-</v>
      </c>
      <c r="G2073" s="159" t="str">
        <f t="shared" si="64"/>
        <v>Not Found</v>
      </c>
      <c r="H2073" t="str" cm="1">
        <f t="array" ref="H2073">IF(SUMPRODUCT((TRIM(C2073:F2073)&lt;&gt;"-")*1)=0,
    "No Data",
    IF(COUNTIF(C2073:F2073,INDEX(_xlfn._xlws.FILTER(C2073:F2073,TRIM(C2073:F2073)&lt;&gt;"-"),1))=SUMPRODUCT((TRIM(C2073:F2073)&lt;&gt;"-")*1),
    "No Change",
    "Change"))</f>
        <v>No Data</v>
      </c>
      <c r="I2073" s="159"/>
      <c r="J2073"/>
      <c r="K2073" s="163"/>
      <c r="L2073" s="147" t="str">
        <f>TRIM(CLEAN(TEXT(IFERROR(INDEX('Glade MR'!$B$4:$C$3000,MATCH($A2073,'Glade MR'!$C$4:$C$3000,0),1),"-"),"@")))</f>
        <v>-</v>
      </c>
      <c r="M2073" s="147" t="str">
        <f>TRIM(CLEAN(TEXT(IFERROR(INDEX('Glade MR'!$I$4:$J$3000,MATCH($A2073,'Glade MR'!$J$4:$J$3000,0),1),"-"),"@")))</f>
        <v>-</v>
      </c>
      <c r="N2073" s="147" t="str">
        <f>TRIM(CLEAN(TEXT(IFERROR(INDEX('Glade MR'!$P$4:$Q$3000,MATCH($A2073,'Glade MR'!$Q$4:$Q$3000,0),1),"-"),"@")))</f>
        <v>-</v>
      </c>
      <c r="O2073" s="147" t="str">
        <f>TRIM(CLEAN(TEXT(IFERROR(INDEX('Glade MR'!$W$4:$X$3000,MATCH($A2073,'Glade MR'!$X$4:$X$3000,0),1),"-"),"@")))</f>
        <v>-</v>
      </c>
      <c r="P2073" s="159" t="str">
        <f t="shared" si="65"/>
        <v>Not Found</v>
      </c>
      <c r="Q2073" t="str" cm="1">
        <f t="array" ref="Q2073">IF(SUMPRODUCT((TRIM(L2073:O2073)&lt;&gt;"-")*1)=0,
    "No Data",
    IF(COUNTIF(L2073:O2073,INDEX(_xlfn._xlws.FILTER(L2073:O2073,TRIM(L2073:O2073)&lt;&gt;"-"),1))=SUMPRODUCT((TRIM(L2073:O2073)&lt;&gt;"-")*1),
    "No Change",
    "Change"))</f>
        <v>No Data</v>
      </c>
      <c r="R2073" s="159"/>
      <c r="S2073" s="111"/>
    </row>
    <row r="2074" spans="1:19" x14ac:dyDescent="0.3">
      <c r="A2074" t="s">
        <v>2573</v>
      </c>
      <c r="B2074" t="s">
        <v>1145</v>
      </c>
      <c r="C2074" s="160" t="str">
        <f>TRIM(CLEAN(TEXT(IFERROR(INDEX('Snakeden MR'!$B$4:$C$3028,MATCH($A2074,'Snakeden MR'!$C$4:$C$3028,0),1),"-"),"@")))</f>
        <v>-</v>
      </c>
      <c r="D2074" s="147" t="str">
        <f>TRIM(CLEAN(TEXT(IFERROR(INDEX('Snakeden MR'!$I$4:$J$3028,MATCH($A2074,'Snakeden MR'!$J$4:$J$3028,0),1),"-"),"@")))</f>
        <v>-</v>
      </c>
      <c r="E2074" s="147" t="str">
        <f>TRIM(CLEAN(TEXT(IFERROR(INDEX('Snakeden MR'!$P$4:$Q$3028,MATCH($A2074,'Snakeden MR'!$Q$4:$Q$3028,0),1),"-"),"@")))</f>
        <v>-</v>
      </c>
      <c r="F2074" s="147" t="str">
        <f>TRIM(CLEAN(TEXT(IFERROR(INDEX('Snakeden MR'!$W$4:$X$3028,MATCH($A2074,'Snakeden MR'!$X$4:$X$3028,0),1),"-"),"@")))</f>
        <v>-</v>
      </c>
      <c r="G2074" s="159" t="str">
        <f t="shared" si="64"/>
        <v>Not Found</v>
      </c>
      <c r="H2074" t="str" cm="1">
        <f t="array" ref="H2074">IF(SUMPRODUCT((TRIM(C2074:F2074)&lt;&gt;"-")*1)=0,
    "No Data",
    IF(COUNTIF(C2074:F2074,INDEX(_xlfn._xlws.FILTER(C2074:F2074,TRIM(C2074:F2074)&lt;&gt;"-"),1))=SUMPRODUCT((TRIM(C2074:F2074)&lt;&gt;"-")*1),
    "No Change",
    "Change"))</f>
        <v>No Data</v>
      </c>
      <c r="I2074" s="159"/>
      <c r="J2074"/>
      <c r="K2074" s="163"/>
      <c r="L2074" s="147" t="str">
        <f>TRIM(CLEAN(TEXT(IFERROR(INDEX('Glade MR'!$B$4:$C$3000,MATCH($A2074,'Glade MR'!$C$4:$C$3000,0),1),"-"),"@")))</f>
        <v>-</v>
      </c>
      <c r="M2074" s="147" t="str">
        <f>TRIM(CLEAN(TEXT(IFERROR(INDEX('Glade MR'!$I$4:$J$3000,MATCH($A2074,'Glade MR'!$J$4:$J$3000,0),1),"-"),"@")))</f>
        <v>-</v>
      </c>
      <c r="N2074" s="147" t="str">
        <f>TRIM(CLEAN(TEXT(IFERROR(INDEX('Glade MR'!$P$4:$Q$3000,MATCH($A2074,'Glade MR'!$Q$4:$Q$3000,0),1),"-"),"@")))</f>
        <v>-</v>
      </c>
      <c r="O2074" s="147" t="str">
        <f>TRIM(CLEAN(TEXT(IFERROR(INDEX('Glade MR'!$W$4:$X$3000,MATCH($A2074,'Glade MR'!$X$4:$X$3000,0),1),"-"),"@")))</f>
        <v>-</v>
      </c>
      <c r="P2074" s="159" t="str">
        <f t="shared" si="65"/>
        <v>Not Found</v>
      </c>
      <c r="Q2074" t="str" cm="1">
        <f t="array" ref="Q2074">IF(SUMPRODUCT((TRIM(L2074:O2074)&lt;&gt;"-")*1)=0,
    "No Data",
    IF(COUNTIF(L2074:O2074,INDEX(_xlfn._xlws.FILTER(L2074:O2074,TRIM(L2074:O2074)&lt;&gt;"-"),1))=SUMPRODUCT((TRIM(L2074:O2074)&lt;&gt;"-")*1),
    "No Change",
    "Change"))</f>
        <v>No Data</v>
      </c>
      <c r="R2074" s="159"/>
      <c r="S2074" s="111"/>
    </row>
    <row r="2075" spans="1:19" x14ac:dyDescent="0.3">
      <c r="A2075" t="s">
        <v>57</v>
      </c>
      <c r="B2075" t="s">
        <v>1145</v>
      </c>
      <c r="C2075" s="160" t="str">
        <f>TRIM(CLEAN(TEXT(IFERROR(INDEX('Snakeden MR'!$B$4:$C$3028,MATCH($A2075,'Snakeden MR'!$C$4:$C$3028,0),1),"-"),"@")))</f>
        <v>-</v>
      </c>
      <c r="D2075" s="147" t="str">
        <f>TRIM(CLEAN(TEXT(IFERROR(INDEX('Snakeden MR'!$I$4:$J$3028,MATCH($A2075,'Snakeden MR'!$J$4:$J$3028,0),1),"-"),"@")))</f>
        <v>-</v>
      </c>
      <c r="E2075" s="147" t="str">
        <f>TRIM(CLEAN(TEXT(IFERROR(INDEX('Snakeden MR'!$P$4:$Q$3028,MATCH($A2075,'Snakeden MR'!$Q$4:$Q$3028,0),1),"-"),"@")))</f>
        <v>-</v>
      </c>
      <c r="F2075" s="147" t="str">
        <f>TRIM(CLEAN(TEXT(IFERROR(INDEX('Snakeden MR'!$W$4:$X$3028,MATCH($A2075,'Snakeden MR'!$X$4:$X$3028,0),1),"-"),"@")))</f>
        <v>-</v>
      </c>
      <c r="G2075" s="159" t="str">
        <f t="shared" si="64"/>
        <v>Not Found</v>
      </c>
      <c r="H2075" t="str" cm="1">
        <f t="array" ref="H2075">IF(SUMPRODUCT((TRIM(C2075:F2075)&lt;&gt;"-")*1)=0,
    "No Data",
    IF(COUNTIF(C2075:F2075,INDEX(_xlfn._xlws.FILTER(C2075:F2075,TRIM(C2075:F2075)&lt;&gt;"-"),1))=SUMPRODUCT((TRIM(C2075:F2075)&lt;&gt;"-")*1),
    "No Change",
    "Change"))</f>
        <v>No Data</v>
      </c>
      <c r="I2075" s="159"/>
      <c r="J2075"/>
      <c r="K2075" s="163"/>
      <c r="L2075" s="147" t="str">
        <f>TRIM(CLEAN(TEXT(IFERROR(INDEX('Glade MR'!$B$4:$C$3000,MATCH($A2075,'Glade MR'!$C$4:$C$3000,0),1),"-"),"@")))</f>
        <v>-</v>
      </c>
      <c r="M2075" s="147" t="str">
        <f>TRIM(CLEAN(TEXT(IFERROR(INDEX('Glade MR'!$I$4:$J$3000,MATCH($A2075,'Glade MR'!$J$4:$J$3000,0),1),"-"),"@")))</f>
        <v>-</v>
      </c>
      <c r="N2075" s="147" t="str">
        <f>TRIM(CLEAN(TEXT(IFERROR(INDEX('Glade MR'!$P$4:$Q$3000,MATCH($A2075,'Glade MR'!$Q$4:$Q$3000,0),1),"-"),"@")))</f>
        <v>-</v>
      </c>
      <c r="O2075" s="147" t="str">
        <f>TRIM(CLEAN(TEXT(IFERROR(INDEX('Glade MR'!$W$4:$X$3000,MATCH($A2075,'Glade MR'!$X$4:$X$3000,0),1),"-"),"@")))</f>
        <v>-</v>
      </c>
      <c r="P2075" s="159" t="str">
        <f t="shared" si="65"/>
        <v>Not Found</v>
      </c>
      <c r="Q2075" t="str" cm="1">
        <f t="array" ref="Q2075">IF(SUMPRODUCT((TRIM(L2075:O2075)&lt;&gt;"-")*1)=0,
    "No Data",
    IF(COUNTIF(L2075:O2075,INDEX(_xlfn._xlws.FILTER(L2075:O2075,TRIM(L2075:O2075)&lt;&gt;"-"),1))=SUMPRODUCT((TRIM(L2075:O2075)&lt;&gt;"-")*1),
    "No Change",
    "Change"))</f>
        <v>No Data</v>
      </c>
      <c r="R2075" s="159"/>
      <c r="S2075" s="111"/>
    </row>
    <row r="2076" spans="1:19" x14ac:dyDescent="0.3">
      <c r="A2076" t="s">
        <v>2574</v>
      </c>
      <c r="B2076" t="s">
        <v>1145</v>
      </c>
      <c r="C2076" s="160" t="str">
        <f>TRIM(CLEAN(TEXT(IFERROR(INDEX('Snakeden MR'!$B$4:$C$3028,MATCH($A2076,'Snakeden MR'!$C$4:$C$3028,0),1),"-"),"@")))</f>
        <v>-</v>
      </c>
      <c r="D2076" s="147" t="str">
        <f>TRIM(CLEAN(TEXT(IFERROR(INDEX('Snakeden MR'!$I$4:$J$3028,MATCH($A2076,'Snakeden MR'!$J$4:$J$3028,0),1),"-"),"@")))</f>
        <v>-</v>
      </c>
      <c r="E2076" s="147" t="str">
        <f>TRIM(CLEAN(TEXT(IFERROR(INDEX('Snakeden MR'!$P$4:$Q$3028,MATCH($A2076,'Snakeden MR'!$Q$4:$Q$3028,0),1),"-"),"@")))</f>
        <v>-</v>
      </c>
      <c r="F2076" s="147" t="str">
        <f>TRIM(CLEAN(TEXT(IFERROR(INDEX('Snakeden MR'!$W$4:$X$3028,MATCH($A2076,'Snakeden MR'!$X$4:$X$3028,0),1),"-"),"@")))</f>
        <v>-</v>
      </c>
      <c r="G2076" s="159" t="str">
        <f t="shared" si="64"/>
        <v>Not Found</v>
      </c>
      <c r="H2076" t="str" cm="1">
        <f t="array" ref="H2076">IF(SUMPRODUCT((TRIM(C2076:F2076)&lt;&gt;"-")*1)=0,
    "No Data",
    IF(COUNTIF(C2076:F2076,INDEX(_xlfn._xlws.FILTER(C2076:F2076,TRIM(C2076:F2076)&lt;&gt;"-"),1))=SUMPRODUCT((TRIM(C2076:F2076)&lt;&gt;"-")*1),
    "No Change",
    "Change"))</f>
        <v>No Data</v>
      </c>
      <c r="I2076" s="159"/>
      <c r="J2076"/>
      <c r="K2076" s="163"/>
      <c r="L2076" s="147" t="str">
        <f>TRIM(CLEAN(TEXT(IFERROR(INDEX('Glade MR'!$B$4:$C$3000,MATCH($A2076,'Glade MR'!$C$4:$C$3000,0),1),"-"),"@")))</f>
        <v>-</v>
      </c>
      <c r="M2076" s="147" t="str">
        <f>TRIM(CLEAN(TEXT(IFERROR(INDEX('Glade MR'!$I$4:$J$3000,MATCH($A2076,'Glade MR'!$J$4:$J$3000,0),1),"-"),"@")))</f>
        <v>-</v>
      </c>
      <c r="N2076" s="147" t="str">
        <f>TRIM(CLEAN(TEXT(IFERROR(INDEX('Glade MR'!$P$4:$Q$3000,MATCH($A2076,'Glade MR'!$Q$4:$Q$3000,0),1),"-"),"@")))</f>
        <v>-</v>
      </c>
      <c r="O2076" s="147" t="str">
        <f>TRIM(CLEAN(TEXT(IFERROR(INDEX('Glade MR'!$W$4:$X$3000,MATCH($A2076,'Glade MR'!$X$4:$X$3000,0),1),"-"),"@")))</f>
        <v>-</v>
      </c>
      <c r="P2076" s="159" t="str">
        <f t="shared" si="65"/>
        <v>Not Found</v>
      </c>
      <c r="Q2076" t="str" cm="1">
        <f t="array" ref="Q2076">IF(SUMPRODUCT((TRIM(L2076:O2076)&lt;&gt;"-")*1)=0,
    "No Data",
    IF(COUNTIF(L2076:O2076,INDEX(_xlfn._xlws.FILTER(L2076:O2076,TRIM(L2076:O2076)&lt;&gt;"-"),1))=SUMPRODUCT((TRIM(L2076:O2076)&lt;&gt;"-")*1),
    "No Change",
    "Change"))</f>
        <v>No Data</v>
      </c>
      <c r="R2076" s="159"/>
      <c r="S2076" s="111"/>
    </row>
    <row r="2077" spans="1:19" x14ac:dyDescent="0.3">
      <c r="A2077" t="s">
        <v>2575</v>
      </c>
      <c r="B2077" t="s">
        <v>1145</v>
      </c>
      <c r="C2077" s="160" t="str">
        <f>TRIM(CLEAN(TEXT(IFERROR(INDEX('Snakeden MR'!$B$4:$C$3028,MATCH($A2077,'Snakeden MR'!$C$4:$C$3028,0),1),"-"),"@")))</f>
        <v>-</v>
      </c>
      <c r="D2077" s="147" t="str">
        <f>TRIM(CLEAN(TEXT(IFERROR(INDEX('Snakeden MR'!$I$4:$J$3028,MATCH($A2077,'Snakeden MR'!$J$4:$J$3028,0),1),"-"),"@")))</f>
        <v>-</v>
      </c>
      <c r="E2077" s="147" t="str">
        <f>TRIM(CLEAN(TEXT(IFERROR(INDEX('Snakeden MR'!$P$4:$Q$3028,MATCH($A2077,'Snakeden MR'!$Q$4:$Q$3028,0),1),"-"),"@")))</f>
        <v>-</v>
      </c>
      <c r="F2077" s="147" t="str">
        <f>TRIM(CLEAN(TEXT(IFERROR(INDEX('Snakeden MR'!$W$4:$X$3028,MATCH($A2077,'Snakeden MR'!$X$4:$X$3028,0),1),"-"),"@")))</f>
        <v>-</v>
      </c>
      <c r="G2077" s="159" t="str">
        <f t="shared" si="64"/>
        <v>Not Found</v>
      </c>
      <c r="H2077" t="str" cm="1">
        <f t="array" ref="H2077">IF(SUMPRODUCT((TRIM(C2077:F2077)&lt;&gt;"-")*1)=0,
    "No Data",
    IF(COUNTIF(C2077:F2077,INDEX(_xlfn._xlws.FILTER(C2077:F2077,TRIM(C2077:F2077)&lt;&gt;"-"),1))=SUMPRODUCT((TRIM(C2077:F2077)&lt;&gt;"-")*1),
    "No Change",
    "Change"))</f>
        <v>No Data</v>
      </c>
      <c r="I2077" s="159"/>
      <c r="J2077"/>
      <c r="K2077" s="163"/>
      <c r="L2077" s="147" t="str">
        <f>TRIM(CLEAN(TEXT(IFERROR(INDEX('Glade MR'!$B$4:$C$3000,MATCH($A2077,'Glade MR'!$C$4:$C$3000,0),1),"-"),"@")))</f>
        <v>-</v>
      </c>
      <c r="M2077" s="147" t="str">
        <f>TRIM(CLEAN(TEXT(IFERROR(INDEX('Glade MR'!$I$4:$J$3000,MATCH($A2077,'Glade MR'!$J$4:$J$3000,0),1),"-"),"@")))</f>
        <v>-</v>
      </c>
      <c r="N2077" s="147" t="str">
        <f>TRIM(CLEAN(TEXT(IFERROR(INDEX('Glade MR'!$P$4:$Q$3000,MATCH($A2077,'Glade MR'!$Q$4:$Q$3000,0),1),"-"),"@")))</f>
        <v>-</v>
      </c>
      <c r="O2077" s="147" t="str">
        <f>TRIM(CLEAN(TEXT(IFERROR(INDEX('Glade MR'!$W$4:$X$3000,MATCH($A2077,'Glade MR'!$X$4:$X$3000,0),1),"-"),"@")))</f>
        <v>-</v>
      </c>
      <c r="P2077" s="159" t="str">
        <f t="shared" si="65"/>
        <v>Not Found</v>
      </c>
      <c r="Q2077" t="str" cm="1">
        <f t="array" ref="Q2077">IF(SUMPRODUCT((TRIM(L2077:O2077)&lt;&gt;"-")*1)=0,
    "No Data",
    IF(COUNTIF(L2077:O2077,INDEX(_xlfn._xlws.FILTER(L2077:O2077,TRIM(L2077:O2077)&lt;&gt;"-"),1))=SUMPRODUCT((TRIM(L2077:O2077)&lt;&gt;"-")*1),
    "No Change",
    "Change"))</f>
        <v>No Data</v>
      </c>
      <c r="R2077" s="159"/>
      <c r="S2077" s="111"/>
    </row>
    <row r="2078" spans="1:19" x14ac:dyDescent="0.3">
      <c r="A2078" t="s">
        <v>300</v>
      </c>
      <c r="B2078" t="s">
        <v>1145</v>
      </c>
      <c r="C2078" s="160" t="str">
        <f>TRIM(CLEAN(TEXT(IFERROR(INDEX('Snakeden MR'!$B$4:$C$3028,MATCH($A2078,'Snakeden MR'!$C$4:$C$3028,0),1),"-"),"@")))</f>
        <v>-</v>
      </c>
      <c r="D2078" s="147" t="str">
        <f>TRIM(CLEAN(TEXT(IFERROR(INDEX('Snakeden MR'!$I$4:$J$3028,MATCH($A2078,'Snakeden MR'!$J$4:$J$3028,0),1),"-"),"@")))</f>
        <v>-</v>
      </c>
      <c r="E2078" s="147" t="str">
        <f>TRIM(CLEAN(TEXT(IFERROR(INDEX('Snakeden MR'!$P$4:$Q$3028,MATCH($A2078,'Snakeden MR'!$Q$4:$Q$3028,0),1),"-"),"@")))</f>
        <v>-</v>
      </c>
      <c r="F2078" s="147" t="str">
        <f>TRIM(CLEAN(TEXT(IFERROR(INDEX('Snakeden MR'!$W$4:$X$3028,MATCH($A2078,'Snakeden MR'!$X$4:$X$3028,0),1),"-"),"@")))</f>
        <v>Pool 5</v>
      </c>
      <c r="G2078" s="159" t="str">
        <f t="shared" si="64"/>
        <v>Found</v>
      </c>
      <c r="H2078" t="str" cm="1">
        <f t="array" ref="H2078">IF(SUMPRODUCT((TRIM(C2078:F2078)&lt;&gt;"-")*1)=0,
    "No Data",
    IF(COUNTIF(C2078:F2078,INDEX(_xlfn._xlws.FILTER(C2078:F2078,TRIM(C2078:F2078)&lt;&gt;"-"),1))=SUMPRODUCT((TRIM(C2078:F2078)&lt;&gt;"-")*1),
    "No Change",
    "Change"))</f>
        <v>No Change</v>
      </c>
      <c r="I2078" s="159"/>
      <c r="J2078"/>
      <c r="K2078" s="163"/>
      <c r="L2078" s="147" t="str">
        <f>TRIM(CLEAN(TEXT(IFERROR(INDEX('Glade MR'!$B$4:$C$3000,MATCH($A2078,'Glade MR'!$C$4:$C$3000,0),1),"-"),"@")))</f>
        <v>-</v>
      </c>
      <c r="M2078" s="147" t="str">
        <f>TRIM(CLEAN(TEXT(IFERROR(INDEX('Glade MR'!$I$4:$J$3000,MATCH($A2078,'Glade MR'!$J$4:$J$3000,0),1),"-"),"@")))</f>
        <v>-</v>
      </c>
      <c r="N2078" s="147" t="str">
        <f>TRIM(CLEAN(TEXT(IFERROR(INDEX('Glade MR'!$P$4:$Q$3000,MATCH($A2078,'Glade MR'!$Q$4:$Q$3000,0),1),"-"),"@")))</f>
        <v>-</v>
      </c>
      <c r="O2078" s="147" t="str">
        <f>TRIM(CLEAN(TEXT(IFERROR(INDEX('Glade MR'!$W$4:$X$3000,MATCH($A2078,'Glade MR'!$X$4:$X$3000,0),1),"-"),"@")))</f>
        <v>-</v>
      </c>
      <c r="P2078" s="159" t="str">
        <f t="shared" si="65"/>
        <v>Not Found</v>
      </c>
      <c r="Q2078" t="str" cm="1">
        <f t="array" ref="Q2078">IF(SUMPRODUCT((TRIM(L2078:O2078)&lt;&gt;"-")*1)=0,
    "No Data",
    IF(COUNTIF(L2078:O2078,INDEX(_xlfn._xlws.FILTER(L2078:O2078,TRIM(L2078:O2078)&lt;&gt;"-"),1))=SUMPRODUCT((TRIM(L2078:O2078)&lt;&gt;"-")*1),
    "No Change",
    "Change"))</f>
        <v>No Data</v>
      </c>
      <c r="R2078" s="159"/>
      <c r="S2078" s="111"/>
    </row>
    <row r="2079" spans="1:19" x14ac:dyDescent="0.3">
      <c r="A2079" t="s">
        <v>2576</v>
      </c>
      <c r="B2079" t="s">
        <v>1145</v>
      </c>
      <c r="C2079" s="160" t="str">
        <f>TRIM(CLEAN(TEXT(IFERROR(INDEX('Snakeden MR'!$B$4:$C$3028,MATCH($A2079,'Snakeden MR'!$C$4:$C$3028,0),1),"-"),"@")))</f>
        <v>-</v>
      </c>
      <c r="D2079" s="147" t="str">
        <f>TRIM(CLEAN(TEXT(IFERROR(INDEX('Snakeden MR'!$I$4:$J$3028,MATCH($A2079,'Snakeden MR'!$J$4:$J$3028,0),1),"-"),"@")))</f>
        <v>-</v>
      </c>
      <c r="E2079" s="147" t="str">
        <f>TRIM(CLEAN(TEXT(IFERROR(INDEX('Snakeden MR'!$P$4:$Q$3028,MATCH($A2079,'Snakeden MR'!$Q$4:$Q$3028,0),1),"-"),"@")))</f>
        <v>-</v>
      </c>
      <c r="F2079" s="147" t="str">
        <f>TRIM(CLEAN(TEXT(IFERROR(INDEX('Snakeden MR'!$W$4:$X$3028,MATCH($A2079,'Snakeden MR'!$X$4:$X$3028,0),1),"-"),"@")))</f>
        <v>-</v>
      </c>
      <c r="G2079" s="159" t="str">
        <f t="shared" si="64"/>
        <v>Not Found</v>
      </c>
      <c r="H2079" t="str" cm="1">
        <f t="array" ref="H2079">IF(SUMPRODUCT((TRIM(C2079:F2079)&lt;&gt;"-")*1)=0,
    "No Data",
    IF(COUNTIF(C2079:F2079,INDEX(_xlfn._xlws.FILTER(C2079:F2079,TRIM(C2079:F2079)&lt;&gt;"-"),1))=SUMPRODUCT((TRIM(C2079:F2079)&lt;&gt;"-")*1),
    "No Change",
    "Change"))</f>
        <v>No Data</v>
      </c>
      <c r="I2079" s="159"/>
      <c r="J2079"/>
      <c r="K2079" s="163"/>
      <c r="L2079" s="147" t="str">
        <f>TRIM(CLEAN(TEXT(IFERROR(INDEX('Glade MR'!$B$4:$C$3000,MATCH($A2079,'Glade MR'!$C$4:$C$3000,0),1),"-"),"@")))</f>
        <v>-</v>
      </c>
      <c r="M2079" s="147" t="str">
        <f>TRIM(CLEAN(TEXT(IFERROR(INDEX('Glade MR'!$I$4:$J$3000,MATCH($A2079,'Glade MR'!$J$4:$J$3000,0),1),"-"),"@")))</f>
        <v>-</v>
      </c>
      <c r="N2079" s="147" t="str">
        <f>TRIM(CLEAN(TEXT(IFERROR(INDEX('Glade MR'!$P$4:$Q$3000,MATCH($A2079,'Glade MR'!$Q$4:$Q$3000,0),1),"-"),"@")))</f>
        <v>-</v>
      </c>
      <c r="O2079" s="147" t="str">
        <f>TRIM(CLEAN(TEXT(IFERROR(INDEX('Glade MR'!$W$4:$X$3000,MATCH($A2079,'Glade MR'!$X$4:$X$3000,0),1),"-"),"@")))</f>
        <v>-</v>
      </c>
      <c r="P2079" s="159" t="str">
        <f t="shared" si="65"/>
        <v>Not Found</v>
      </c>
      <c r="Q2079" t="str" cm="1">
        <f t="array" ref="Q2079">IF(SUMPRODUCT((TRIM(L2079:O2079)&lt;&gt;"-")*1)=0,
    "No Data",
    IF(COUNTIF(L2079:O2079,INDEX(_xlfn._xlws.FILTER(L2079:O2079,TRIM(L2079:O2079)&lt;&gt;"-"),1))=SUMPRODUCT((TRIM(L2079:O2079)&lt;&gt;"-")*1),
    "No Change",
    "Change"))</f>
        <v>No Data</v>
      </c>
      <c r="R2079" s="159"/>
      <c r="S2079" s="111"/>
    </row>
    <row r="2080" spans="1:19" x14ac:dyDescent="0.3">
      <c r="A2080" t="s">
        <v>2577</v>
      </c>
      <c r="B2080" t="s">
        <v>1145</v>
      </c>
      <c r="C2080" s="160" t="str">
        <f>TRIM(CLEAN(TEXT(IFERROR(INDEX('Snakeden MR'!$B$4:$C$3028,MATCH($A2080,'Snakeden MR'!$C$4:$C$3028,0),1),"-"),"@")))</f>
        <v>-</v>
      </c>
      <c r="D2080" s="147" t="str">
        <f>TRIM(CLEAN(TEXT(IFERROR(INDEX('Snakeden MR'!$I$4:$J$3028,MATCH($A2080,'Snakeden MR'!$J$4:$J$3028,0),1),"-"),"@")))</f>
        <v>-</v>
      </c>
      <c r="E2080" s="147" t="str">
        <f>TRIM(CLEAN(TEXT(IFERROR(INDEX('Snakeden MR'!$P$4:$Q$3028,MATCH($A2080,'Snakeden MR'!$Q$4:$Q$3028,0),1),"-"),"@")))</f>
        <v>-</v>
      </c>
      <c r="F2080" s="147" t="str">
        <f>TRIM(CLEAN(TEXT(IFERROR(INDEX('Snakeden MR'!$W$4:$X$3028,MATCH($A2080,'Snakeden MR'!$X$4:$X$3028,0),1),"-"),"@")))</f>
        <v>-</v>
      </c>
      <c r="G2080" s="159" t="str">
        <f t="shared" si="64"/>
        <v>Not Found</v>
      </c>
      <c r="H2080" t="str" cm="1">
        <f t="array" ref="H2080">IF(SUMPRODUCT((TRIM(C2080:F2080)&lt;&gt;"-")*1)=0,
    "No Data",
    IF(COUNTIF(C2080:F2080,INDEX(_xlfn._xlws.FILTER(C2080:F2080,TRIM(C2080:F2080)&lt;&gt;"-"),1))=SUMPRODUCT((TRIM(C2080:F2080)&lt;&gt;"-")*1),
    "No Change",
    "Change"))</f>
        <v>No Data</v>
      </c>
      <c r="I2080" s="159"/>
      <c r="J2080"/>
      <c r="K2080" s="163"/>
      <c r="L2080" s="147" t="str">
        <f>TRIM(CLEAN(TEXT(IFERROR(INDEX('Glade MR'!$B$4:$C$3000,MATCH($A2080,'Glade MR'!$C$4:$C$3000,0),1),"-"),"@")))</f>
        <v>-</v>
      </c>
      <c r="M2080" s="147" t="str">
        <f>TRIM(CLEAN(TEXT(IFERROR(INDEX('Glade MR'!$I$4:$J$3000,MATCH($A2080,'Glade MR'!$J$4:$J$3000,0),1),"-"),"@")))</f>
        <v>-</v>
      </c>
      <c r="N2080" s="147" t="str">
        <f>TRIM(CLEAN(TEXT(IFERROR(INDEX('Glade MR'!$P$4:$Q$3000,MATCH($A2080,'Glade MR'!$Q$4:$Q$3000,0),1),"-"),"@")))</f>
        <v>-</v>
      </c>
      <c r="O2080" s="147" t="str">
        <f>TRIM(CLEAN(TEXT(IFERROR(INDEX('Glade MR'!$W$4:$X$3000,MATCH($A2080,'Glade MR'!$X$4:$X$3000,0),1),"-"),"@")))</f>
        <v>-</v>
      </c>
      <c r="P2080" s="159" t="str">
        <f t="shared" si="65"/>
        <v>Not Found</v>
      </c>
      <c r="Q2080" t="str" cm="1">
        <f t="array" ref="Q2080">IF(SUMPRODUCT((TRIM(L2080:O2080)&lt;&gt;"-")*1)=0,
    "No Data",
    IF(COUNTIF(L2080:O2080,INDEX(_xlfn._xlws.FILTER(L2080:O2080,TRIM(L2080:O2080)&lt;&gt;"-"),1))=SUMPRODUCT((TRIM(L2080:O2080)&lt;&gt;"-")*1),
    "No Change",
    "Change"))</f>
        <v>No Data</v>
      </c>
      <c r="R2080" s="159"/>
      <c r="S2080" s="111"/>
    </row>
    <row r="2081" spans="1:19" x14ac:dyDescent="0.3">
      <c r="A2081" t="s">
        <v>2578</v>
      </c>
      <c r="B2081" t="s">
        <v>1145</v>
      </c>
      <c r="C2081" s="160" t="str">
        <f>TRIM(CLEAN(TEXT(IFERROR(INDEX('Snakeden MR'!$B$4:$C$3028,MATCH($A2081,'Snakeden MR'!$C$4:$C$3028,0),1),"-"),"@")))</f>
        <v>-</v>
      </c>
      <c r="D2081" s="147" t="str">
        <f>TRIM(CLEAN(TEXT(IFERROR(INDEX('Snakeden MR'!$I$4:$J$3028,MATCH($A2081,'Snakeden MR'!$J$4:$J$3028,0),1),"-"),"@")))</f>
        <v>-</v>
      </c>
      <c r="E2081" s="147" t="str">
        <f>TRIM(CLEAN(TEXT(IFERROR(INDEX('Snakeden MR'!$P$4:$Q$3028,MATCH($A2081,'Snakeden MR'!$Q$4:$Q$3028,0),1),"-"),"@")))</f>
        <v>-</v>
      </c>
      <c r="F2081" s="147" t="str">
        <f>TRIM(CLEAN(TEXT(IFERROR(INDEX('Snakeden MR'!$W$4:$X$3028,MATCH($A2081,'Snakeden MR'!$X$4:$X$3028,0),1),"-"),"@")))</f>
        <v>-</v>
      </c>
      <c r="G2081" s="159" t="str">
        <f t="shared" si="64"/>
        <v>Not Found</v>
      </c>
      <c r="H2081" t="str" cm="1">
        <f t="array" ref="H2081">IF(SUMPRODUCT((TRIM(C2081:F2081)&lt;&gt;"-")*1)=0,
    "No Data",
    IF(COUNTIF(C2081:F2081,INDEX(_xlfn._xlws.FILTER(C2081:F2081,TRIM(C2081:F2081)&lt;&gt;"-"),1))=SUMPRODUCT((TRIM(C2081:F2081)&lt;&gt;"-")*1),
    "No Change",
    "Change"))</f>
        <v>No Data</v>
      </c>
      <c r="I2081" s="159"/>
      <c r="J2081"/>
      <c r="K2081" s="163"/>
      <c r="L2081" s="147" t="str">
        <f>TRIM(CLEAN(TEXT(IFERROR(INDEX('Glade MR'!$B$4:$C$3000,MATCH($A2081,'Glade MR'!$C$4:$C$3000,0),1),"-"),"@")))</f>
        <v>-</v>
      </c>
      <c r="M2081" s="147" t="str">
        <f>TRIM(CLEAN(TEXT(IFERROR(INDEX('Glade MR'!$I$4:$J$3000,MATCH($A2081,'Glade MR'!$J$4:$J$3000,0),1),"-"),"@")))</f>
        <v>-</v>
      </c>
      <c r="N2081" s="147" t="str">
        <f>TRIM(CLEAN(TEXT(IFERROR(INDEX('Glade MR'!$P$4:$Q$3000,MATCH($A2081,'Glade MR'!$Q$4:$Q$3000,0),1),"-"),"@")))</f>
        <v>-</v>
      </c>
      <c r="O2081" s="147" t="str">
        <f>TRIM(CLEAN(TEXT(IFERROR(INDEX('Glade MR'!$W$4:$X$3000,MATCH($A2081,'Glade MR'!$X$4:$X$3000,0),1),"-"),"@")))</f>
        <v>-</v>
      </c>
      <c r="P2081" s="159" t="str">
        <f t="shared" si="65"/>
        <v>Not Found</v>
      </c>
      <c r="Q2081" t="str" cm="1">
        <f t="array" ref="Q2081">IF(SUMPRODUCT((TRIM(L2081:O2081)&lt;&gt;"-")*1)=0,
    "No Data",
    IF(COUNTIF(L2081:O2081,INDEX(_xlfn._xlws.FILTER(L2081:O2081,TRIM(L2081:O2081)&lt;&gt;"-"),1))=SUMPRODUCT((TRIM(L2081:O2081)&lt;&gt;"-")*1),
    "No Change",
    "Change"))</f>
        <v>No Data</v>
      </c>
      <c r="R2081" s="159"/>
      <c r="S2081" s="111"/>
    </row>
    <row r="2082" spans="1:19" x14ac:dyDescent="0.3">
      <c r="A2082" t="s">
        <v>2579</v>
      </c>
      <c r="B2082" t="s">
        <v>1145</v>
      </c>
      <c r="C2082" s="160" t="str">
        <f>TRIM(CLEAN(TEXT(IFERROR(INDEX('Snakeden MR'!$B$4:$C$3028,MATCH($A2082,'Snakeden MR'!$C$4:$C$3028,0),1),"-"),"@")))</f>
        <v>-</v>
      </c>
      <c r="D2082" s="147" t="str">
        <f>TRIM(CLEAN(TEXT(IFERROR(INDEX('Snakeden MR'!$I$4:$J$3028,MATCH($A2082,'Snakeden MR'!$J$4:$J$3028,0),1),"-"),"@")))</f>
        <v>-</v>
      </c>
      <c r="E2082" s="147" t="str">
        <f>TRIM(CLEAN(TEXT(IFERROR(INDEX('Snakeden MR'!$P$4:$Q$3028,MATCH($A2082,'Snakeden MR'!$Q$4:$Q$3028,0),1),"-"),"@")))</f>
        <v>-</v>
      </c>
      <c r="F2082" s="147" t="str">
        <f>TRIM(CLEAN(TEXT(IFERROR(INDEX('Snakeden MR'!$W$4:$X$3028,MATCH($A2082,'Snakeden MR'!$X$4:$X$3028,0),1),"-"),"@")))</f>
        <v>-</v>
      </c>
      <c r="G2082" s="159" t="str">
        <f t="shared" si="64"/>
        <v>Not Found</v>
      </c>
      <c r="H2082" t="str" cm="1">
        <f t="array" ref="H2082">IF(SUMPRODUCT((TRIM(C2082:F2082)&lt;&gt;"-")*1)=0,
    "No Data",
    IF(COUNTIF(C2082:F2082,INDEX(_xlfn._xlws.FILTER(C2082:F2082,TRIM(C2082:F2082)&lt;&gt;"-"),1))=SUMPRODUCT((TRIM(C2082:F2082)&lt;&gt;"-")*1),
    "No Change",
    "Change"))</f>
        <v>No Data</v>
      </c>
      <c r="I2082" s="159"/>
      <c r="J2082"/>
      <c r="K2082" s="163"/>
      <c r="L2082" s="147" t="str">
        <f>TRIM(CLEAN(TEXT(IFERROR(INDEX('Glade MR'!$B$4:$C$3000,MATCH($A2082,'Glade MR'!$C$4:$C$3000,0),1),"-"),"@")))</f>
        <v>-</v>
      </c>
      <c r="M2082" s="147" t="str">
        <f>TRIM(CLEAN(TEXT(IFERROR(INDEX('Glade MR'!$I$4:$J$3000,MATCH($A2082,'Glade MR'!$J$4:$J$3000,0),1),"-"),"@")))</f>
        <v>-</v>
      </c>
      <c r="N2082" s="147" t="str">
        <f>TRIM(CLEAN(TEXT(IFERROR(INDEX('Glade MR'!$P$4:$Q$3000,MATCH($A2082,'Glade MR'!$Q$4:$Q$3000,0),1),"-"),"@")))</f>
        <v>-</v>
      </c>
      <c r="O2082" s="147" t="str">
        <f>TRIM(CLEAN(TEXT(IFERROR(INDEX('Glade MR'!$W$4:$X$3000,MATCH($A2082,'Glade MR'!$X$4:$X$3000,0),1),"-"),"@")))</f>
        <v>-</v>
      </c>
      <c r="P2082" s="159" t="str">
        <f t="shared" si="65"/>
        <v>Not Found</v>
      </c>
      <c r="Q2082" t="str" cm="1">
        <f t="array" ref="Q2082">IF(SUMPRODUCT((TRIM(L2082:O2082)&lt;&gt;"-")*1)=0,
    "No Data",
    IF(COUNTIF(L2082:O2082,INDEX(_xlfn._xlws.FILTER(L2082:O2082,TRIM(L2082:O2082)&lt;&gt;"-"),1))=SUMPRODUCT((TRIM(L2082:O2082)&lt;&gt;"-")*1),
    "No Change",
    "Change"))</f>
        <v>No Data</v>
      </c>
      <c r="R2082" s="159"/>
      <c r="S2082" s="111"/>
    </row>
    <row r="2083" spans="1:19" x14ac:dyDescent="0.3">
      <c r="A2083" t="s">
        <v>2580</v>
      </c>
      <c r="B2083" t="s">
        <v>1145</v>
      </c>
      <c r="C2083" s="160" t="str">
        <f>TRIM(CLEAN(TEXT(IFERROR(INDEX('Snakeden MR'!$B$4:$C$3028,MATCH($A2083,'Snakeden MR'!$C$4:$C$3028,0),1),"-"),"@")))</f>
        <v>-</v>
      </c>
      <c r="D2083" s="147" t="str">
        <f>TRIM(CLEAN(TEXT(IFERROR(INDEX('Snakeden MR'!$I$4:$J$3028,MATCH($A2083,'Snakeden MR'!$J$4:$J$3028,0),1),"-"),"@")))</f>
        <v>-</v>
      </c>
      <c r="E2083" s="147" t="str">
        <f>TRIM(CLEAN(TEXT(IFERROR(INDEX('Snakeden MR'!$P$4:$Q$3028,MATCH($A2083,'Snakeden MR'!$Q$4:$Q$3028,0),1),"-"),"@")))</f>
        <v>-</v>
      </c>
      <c r="F2083" s="147" t="str">
        <f>TRIM(CLEAN(TEXT(IFERROR(INDEX('Snakeden MR'!$W$4:$X$3028,MATCH($A2083,'Snakeden MR'!$X$4:$X$3028,0),1),"-"),"@")))</f>
        <v>-</v>
      </c>
      <c r="G2083" s="159" t="str">
        <f t="shared" si="64"/>
        <v>Not Found</v>
      </c>
      <c r="H2083" t="str" cm="1">
        <f t="array" ref="H2083">IF(SUMPRODUCT((TRIM(C2083:F2083)&lt;&gt;"-")*1)=0,
    "No Data",
    IF(COUNTIF(C2083:F2083,INDEX(_xlfn._xlws.FILTER(C2083:F2083,TRIM(C2083:F2083)&lt;&gt;"-"),1))=SUMPRODUCT((TRIM(C2083:F2083)&lt;&gt;"-")*1),
    "No Change",
    "Change"))</f>
        <v>No Data</v>
      </c>
      <c r="I2083" s="159"/>
      <c r="J2083"/>
      <c r="K2083" s="163"/>
      <c r="L2083" s="147" t="str">
        <f>TRIM(CLEAN(TEXT(IFERROR(INDEX('Glade MR'!$B$4:$C$3000,MATCH($A2083,'Glade MR'!$C$4:$C$3000,0),1),"-"),"@")))</f>
        <v>-</v>
      </c>
      <c r="M2083" s="147" t="str">
        <f>TRIM(CLEAN(TEXT(IFERROR(INDEX('Glade MR'!$I$4:$J$3000,MATCH($A2083,'Glade MR'!$J$4:$J$3000,0),1),"-"),"@")))</f>
        <v>-</v>
      </c>
      <c r="N2083" s="147" t="str">
        <f>TRIM(CLEAN(TEXT(IFERROR(INDEX('Glade MR'!$P$4:$Q$3000,MATCH($A2083,'Glade MR'!$Q$4:$Q$3000,0),1),"-"),"@")))</f>
        <v>-</v>
      </c>
      <c r="O2083" s="147" t="str">
        <f>TRIM(CLEAN(TEXT(IFERROR(INDEX('Glade MR'!$W$4:$X$3000,MATCH($A2083,'Glade MR'!$X$4:$X$3000,0),1),"-"),"@")))</f>
        <v>-</v>
      </c>
      <c r="P2083" s="159" t="str">
        <f t="shared" si="65"/>
        <v>Not Found</v>
      </c>
      <c r="Q2083" t="str" cm="1">
        <f t="array" ref="Q2083">IF(SUMPRODUCT((TRIM(L2083:O2083)&lt;&gt;"-")*1)=0,
    "No Data",
    IF(COUNTIF(L2083:O2083,INDEX(_xlfn._xlws.FILTER(L2083:O2083,TRIM(L2083:O2083)&lt;&gt;"-"),1))=SUMPRODUCT((TRIM(L2083:O2083)&lt;&gt;"-")*1),
    "No Change",
    "Change"))</f>
        <v>No Data</v>
      </c>
      <c r="R2083" s="159"/>
      <c r="S2083" s="111"/>
    </row>
    <row r="2084" spans="1:19" x14ac:dyDescent="0.3">
      <c r="A2084" t="s">
        <v>2581</v>
      </c>
      <c r="B2084" t="s">
        <v>1145</v>
      </c>
      <c r="C2084" s="160" t="str">
        <f>TRIM(CLEAN(TEXT(IFERROR(INDEX('Snakeden MR'!$B$4:$C$3028,MATCH($A2084,'Snakeden MR'!$C$4:$C$3028,0),1),"-"),"@")))</f>
        <v>-</v>
      </c>
      <c r="D2084" s="147" t="str">
        <f>TRIM(CLEAN(TEXT(IFERROR(INDEX('Snakeden MR'!$I$4:$J$3028,MATCH($A2084,'Snakeden MR'!$J$4:$J$3028,0),1),"-"),"@")))</f>
        <v>-</v>
      </c>
      <c r="E2084" s="147" t="str">
        <f>TRIM(CLEAN(TEXT(IFERROR(INDEX('Snakeden MR'!$P$4:$Q$3028,MATCH($A2084,'Snakeden MR'!$Q$4:$Q$3028,0),1),"-"),"@")))</f>
        <v>-</v>
      </c>
      <c r="F2084" s="147" t="str">
        <f>TRIM(CLEAN(TEXT(IFERROR(INDEX('Snakeden MR'!$W$4:$X$3028,MATCH($A2084,'Snakeden MR'!$X$4:$X$3028,0),1),"-"),"@")))</f>
        <v>-</v>
      </c>
      <c r="G2084" s="159" t="str">
        <f t="shared" si="64"/>
        <v>Not Found</v>
      </c>
      <c r="H2084" t="str" cm="1">
        <f t="array" ref="H2084">IF(SUMPRODUCT((TRIM(C2084:F2084)&lt;&gt;"-")*1)=0,
    "No Data",
    IF(COUNTIF(C2084:F2084,INDEX(_xlfn._xlws.FILTER(C2084:F2084,TRIM(C2084:F2084)&lt;&gt;"-"),1))=SUMPRODUCT((TRIM(C2084:F2084)&lt;&gt;"-")*1),
    "No Change",
    "Change"))</f>
        <v>No Data</v>
      </c>
      <c r="I2084" s="159"/>
      <c r="J2084"/>
      <c r="K2084" s="163"/>
      <c r="L2084" s="147" t="str">
        <f>TRIM(CLEAN(TEXT(IFERROR(INDEX('Glade MR'!$B$4:$C$3000,MATCH($A2084,'Glade MR'!$C$4:$C$3000,0),1),"-"),"@")))</f>
        <v>-</v>
      </c>
      <c r="M2084" s="147" t="str">
        <f>TRIM(CLEAN(TEXT(IFERROR(INDEX('Glade MR'!$I$4:$J$3000,MATCH($A2084,'Glade MR'!$J$4:$J$3000,0),1),"-"),"@")))</f>
        <v>-</v>
      </c>
      <c r="N2084" s="147" t="str">
        <f>TRIM(CLEAN(TEXT(IFERROR(INDEX('Glade MR'!$P$4:$Q$3000,MATCH($A2084,'Glade MR'!$Q$4:$Q$3000,0),1),"-"),"@")))</f>
        <v>-</v>
      </c>
      <c r="O2084" s="147" t="str">
        <f>TRIM(CLEAN(TEXT(IFERROR(INDEX('Glade MR'!$W$4:$X$3000,MATCH($A2084,'Glade MR'!$X$4:$X$3000,0),1),"-"),"@")))</f>
        <v>-</v>
      </c>
      <c r="P2084" s="159" t="str">
        <f t="shared" si="65"/>
        <v>Not Found</v>
      </c>
      <c r="Q2084" t="str" cm="1">
        <f t="array" ref="Q2084">IF(SUMPRODUCT((TRIM(L2084:O2084)&lt;&gt;"-")*1)=0,
    "No Data",
    IF(COUNTIF(L2084:O2084,INDEX(_xlfn._xlws.FILTER(L2084:O2084,TRIM(L2084:O2084)&lt;&gt;"-"),1))=SUMPRODUCT((TRIM(L2084:O2084)&lt;&gt;"-")*1),
    "No Change",
    "Change"))</f>
        <v>No Data</v>
      </c>
      <c r="R2084" s="159"/>
      <c r="S2084" s="111"/>
    </row>
    <row r="2085" spans="1:19" x14ac:dyDescent="0.3">
      <c r="A2085" t="s">
        <v>2582</v>
      </c>
      <c r="B2085" t="s">
        <v>1145</v>
      </c>
      <c r="C2085" s="160" t="str">
        <f>TRIM(CLEAN(TEXT(IFERROR(INDEX('Snakeden MR'!$B$4:$C$3028,MATCH($A2085,'Snakeden MR'!$C$4:$C$3028,0),1),"-"),"@")))</f>
        <v>-</v>
      </c>
      <c r="D2085" s="147" t="str">
        <f>TRIM(CLEAN(TEXT(IFERROR(INDEX('Snakeden MR'!$I$4:$J$3028,MATCH($A2085,'Snakeden MR'!$J$4:$J$3028,0),1),"-"),"@")))</f>
        <v>-</v>
      </c>
      <c r="E2085" s="147" t="str">
        <f>TRIM(CLEAN(TEXT(IFERROR(INDEX('Snakeden MR'!$P$4:$Q$3028,MATCH($A2085,'Snakeden MR'!$Q$4:$Q$3028,0),1),"-"),"@")))</f>
        <v>-</v>
      </c>
      <c r="F2085" s="147" t="str">
        <f>TRIM(CLEAN(TEXT(IFERROR(INDEX('Snakeden MR'!$W$4:$X$3028,MATCH($A2085,'Snakeden MR'!$X$4:$X$3028,0),1),"-"),"@")))</f>
        <v>-</v>
      </c>
      <c r="G2085" s="159" t="str">
        <f t="shared" si="64"/>
        <v>Not Found</v>
      </c>
      <c r="H2085" t="str" cm="1">
        <f t="array" ref="H2085">IF(SUMPRODUCT((TRIM(C2085:F2085)&lt;&gt;"-")*1)=0,
    "No Data",
    IF(COUNTIF(C2085:F2085,INDEX(_xlfn._xlws.FILTER(C2085:F2085,TRIM(C2085:F2085)&lt;&gt;"-"),1))=SUMPRODUCT((TRIM(C2085:F2085)&lt;&gt;"-")*1),
    "No Change",
    "Change"))</f>
        <v>No Data</v>
      </c>
      <c r="I2085" s="159"/>
      <c r="J2085"/>
      <c r="K2085" s="163"/>
      <c r="L2085" s="147" t="str">
        <f>TRIM(CLEAN(TEXT(IFERROR(INDEX('Glade MR'!$B$4:$C$3000,MATCH($A2085,'Glade MR'!$C$4:$C$3000,0),1),"-"),"@")))</f>
        <v>-</v>
      </c>
      <c r="M2085" s="147" t="str">
        <f>TRIM(CLEAN(TEXT(IFERROR(INDEX('Glade MR'!$I$4:$J$3000,MATCH($A2085,'Glade MR'!$J$4:$J$3000,0),1),"-"),"@")))</f>
        <v>-</v>
      </c>
      <c r="N2085" s="147" t="str">
        <f>TRIM(CLEAN(TEXT(IFERROR(INDEX('Glade MR'!$P$4:$Q$3000,MATCH($A2085,'Glade MR'!$Q$4:$Q$3000,0),1),"-"),"@")))</f>
        <v>-</v>
      </c>
      <c r="O2085" s="147" t="str">
        <f>TRIM(CLEAN(TEXT(IFERROR(INDEX('Glade MR'!$W$4:$X$3000,MATCH($A2085,'Glade MR'!$X$4:$X$3000,0),1),"-"),"@")))</f>
        <v>-</v>
      </c>
      <c r="P2085" s="159" t="str">
        <f t="shared" si="65"/>
        <v>Not Found</v>
      </c>
      <c r="Q2085" t="str" cm="1">
        <f t="array" ref="Q2085">IF(SUMPRODUCT((TRIM(L2085:O2085)&lt;&gt;"-")*1)=0,
    "No Data",
    IF(COUNTIF(L2085:O2085,INDEX(_xlfn._xlws.FILTER(L2085:O2085,TRIM(L2085:O2085)&lt;&gt;"-"),1))=SUMPRODUCT((TRIM(L2085:O2085)&lt;&gt;"-")*1),
    "No Change",
    "Change"))</f>
        <v>No Data</v>
      </c>
      <c r="R2085" s="159"/>
      <c r="S2085" s="111"/>
    </row>
    <row r="2086" spans="1:19" x14ac:dyDescent="0.3">
      <c r="A2086" t="s">
        <v>2583</v>
      </c>
      <c r="B2086" t="s">
        <v>1145</v>
      </c>
      <c r="C2086" s="160" t="str">
        <f>TRIM(CLEAN(TEXT(IFERROR(INDEX('Snakeden MR'!$B$4:$C$3028,MATCH($A2086,'Snakeden MR'!$C$4:$C$3028,0),1),"-"),"@")))</f>
        <v>-</v>
      </c>
      <c r="D2086" s="147" t="str">
        <f>TRIM(CLEAN(TEXT(IFERROR(INDEX('Snakeden MR'!$I$4:$J$3028,MATCH($A2086,'Snakeden MR'!$J$4:$J$3028,0),1),"-"),"@")))</f>
        <v>-</v>
      </c>
      <c r="E2086" s="147" t="str">
        <f>TRIM(CLEAN(TEXT(IFERROR(INDEX('Snakeden MR'!$P$4:$Q$3028,MATCH($A2086,'Snakeden MR'!$Q$4:$Q$3028,0),1),"-"),"@")))</f>
        <v>-</v>
      </c>
      <c r="F2086" s="147" t="str">
        <f>TRIM(CLEAN(TEXT(IFERROR(INDEX('Snakeden MR'!$W$4:$X$3028,MATCH($A2086,'Snakeden MR'!$X$4:$X$3028,0),1),"-"),"@")))</f>
        <v>-</v>
      </c>
      <c r="G2086" s="159" t="str">
        <f t="shared" si="64"/>
        <v>Not Found</v>
      </c>
      <c r="H2086" t="str" cm="1">
        <f t="array" ref="H2086">IF(SUMPRODUCT((TRIM(C2086:F2086)&lt;&gt;"-")*1)=0,
    "No Data",
    IF(COUNTIF(C2086:F2086,INDEX(_xlfn._xlws.FILTER(C2086:F2086,TRIM(C2086:F2086)&lt;&gt;"-"),1))=SUMPRODUCT((TRIM(C2086:F2086)&lt;&gt;"-")*1),
    "No Change",
    "Change"))</f>
        <v>No Data</v>
      </c>
      <c r="I2086" s="159"/>
      <c r="J2086"/>
      <c r="K2086" s="163"/>
      <c r="L2086" s="147" t="str">
        <f>TRIM(CLEAN(TEXT(IFERROR(INDEX('Glade MR'!$B$4:$C$3000,MATCH($A2086,'Glade MR'!$C$4:$C$3000,0),1),"-"),"@")))</f>
        <v>-</v>
      </c>
      <c r="M2086" s="147" t="str">
        <f>TRIM(CLEAN(TEXT(IFERROR(INDEX('Glade MR'!$I$4:$J$3000,MATCH($A2086,'Glade MR'!$J$4:$J$3000,0),1),"-"),"@")))</f>
        <v>-</v>
      </c>
      <c r="N2086" s="147" t="str">
        <f>TRIM(CLEAN(TEXT(IFERROR(INDEX('Glade MR'!$P$4:$Q$3000,MATCH($A2086,'Glade MR'!$Q$4:$Q$3000,0),1),"-"),"@")))</f>
        <v>-</v>
      </c>
      <c r="O2086" s="147" t="str">
        <f>TRIM(CLEAN(TEXT(IFERROR(INDEX('Glade MR'!$W$4:$X$3000,MATCH($A2086,'Glade MR'!$X$4:$X$3000,0),1),"-"),"@")))</f>
        <v>-</v>
      </c>
      <c r="P2086" s="159" t="str">
        <f t="shared" si="65"/>
        <v>Not Found</v>
      </c>
      <c r="Q2086" t="str" cm="1">
        <f t="array" ref="Q2086">IF(SUMPRODUCT((TRIM(L2086:O2086)&lt;&gt;"-")*1)=0,
    "No Data",
    IF(COUNTIF(L2086:O2086,INDEX(_xlfn._xlws.FILTER(L2086:O2086,TRIM(L2086:O2086)&lt;&gt;"-"),1))=SUMPRODUCT((TRIM(L2086:O2086)&lt;&gt;"-")*1),
    "No Change",
    "Change"))</f>
        <v>No Data</v>
      </c>
      <c r="R2086" s="159"/>
      <c r="S2086" s="111"/>
    </row>
    <row r="2087" spans="1:19" x14ac:dyDescent="0.3">
      <c r="A2087" t="s">
        <v>2584</v>
      </c>
      <c r="B2087" t="s">
        <v>1145</v>
      </c>
      <c r="C2087" s="160" t="str">
        <f>TRIM(CLEAN(TEXT(IFERROR(INDEX('Snakeden MR'!$B$4:$C$3028,MATCH($A2087,'Snakeden MR'!$C$4:$C$3028,0),1),"-"),"@")))</f>
        <v>-</v>
      </c>
      <c r="D2087" s="147" t="str">
        <f>TRIM(CLEAN(TEXT(IFERROR(INDEX('Snakeden MR'!$I$4:$J$3028,MATCH($A2087,'Snakeden MR'!$J$4:$J$3028,0),1),"-"),"@")))</f>
        <v>-</v>
      </c>
      <c r="E2087" s="147" t="str">
        <f>TRIM(CLEAN(TEXT(IFERROR(INDEX('Snakeden MR'!$P$4:$Q$3028,MATCH($A2087,'Snakeden MR'!$Q$4:$Q$3028,0),1),"-"),"@")))</f>
        <v>-</v>
      </c>
      <c r="F2087" s="147" t="str">
        <f>TRIM(CLEAN(TEXT(IFERROR(INDEX('Snakeden MR'!$W$4:$X$3028,MATCH($A2087,'Snakeden MR'!$X$4:$X$3028,0),1),"-"),"@")))</f>
        <v>-</v>
      </c>
      <c r="G2087" s="159" t="str">
        <f t="shared" si="64"/>
        <v>Not Found</v>
      </c>
      <c r="H2087" t="str" cm="1">
        <f t="array" ref="H2087">IF(SUMPRODUCT((TRIM(C2087:F2087)&lt;&gt;"-")*1)=0,
    "No Data",
    IF(COUNTIF(C2087:F2087,INDEX(_xlfn._xlws.FILTER(C2087:F2087,TRIM(C2087:F2087)&lt;&gt;"-"),1))=SUMPRODUCT((TRIM(C2087:F2087)&lt;&gt;"-")*1),
    "No Change",
    "Change"))</f>
        <v>No Data</v>
      </c>
      <c r="I2087" s="159"/>
      <c r="J2087"/>
      <c r="K2087" s="163"/>
      <c r="L2087" s="147" t="str">
        <f>TRIM(CLEAN(TEXT(IFERROR(INDEX('Glade MR'!$B$4:$C$3000,MATCH($A2087,'Glade MR'!$C$4:$C$3000,0),1),"-"),"@")))</f>
        <v>-</v>
      </c>
      <c r="M2087" s="147" t="str">
        <f>TRIM(CLEAN(TEXT(IFERROR(INDEX('Glade MR'!$I$4:$J$3000,MATCH($A2087,'Glade MR'!$J$4:$J$3000,0),1),"-"),"@")))</f>
        <v>Pool 3</v>
      </c>
      <c r="N2087" s="147" t="str">
        <f>TRIM(CLEAN(TEXT(IFERROR(INDEX('Glade MR'!$P$4:$Q$3000,MATCH($A2087,'Glade MR'!$Q$4:$Q$3000,0),1),"-"),"@")))</f>
        <v>-</v>
      </c>
      <c r="O2087" s="147" t="str">
        <f>TRIM(CLEAN(TEXT(IFERROR(INDEX('Glade MR'!$W$4:$X$3000,MATCH($A2087,'Glade MR'!$X$4:$X$3000,0),1),"-"),"@")))</f>
        <v>-</v>
      </c>
      <c r="P2087" s="159" t="str">
        <f t="shared" si="65"/>
        <v>Found</v>
      </c>
      <c r="Q2087" t="str" cm="1">
        <f t="array" ref="Q2087">IF(SUMPRODUCT((TRIM(L2087:O2087)&lt;&gt;"-")*1)=0,
    "No Data",
    IF(COUNTIF(L2087:O2087,INDEX(_xlfn._xlws.FILTER(L2087:O2087,TRIM(L2087:O2087)&lt;&gt;"-"),1))=SUMPRODUCT((TRIM(L2087:O2087)&lt;&gt;"-")*1),
    "No Change",
    "Change"))</f>
        <v>No Change</v>
      </c>
      <c r="R2087" s="159"/>
      <c r="S2087" s="111"/>
    </row>
    <row r="2088" spans="1:19" x14ac:dyDescent="0.3">
      <c r="A2088" t="s">
        <v>2585</v>
      </c>
      <c r="B2088" t="s">
        <v>1145</v>
      </c>
      <c r="C2088" s="160" t="str">
        <f>TRIM(CLEAN(TEXT(IFERROR(INDEX('Snakeden MR'!$B$4:$C$3028,MATCH($A2088,'Snakeden MR'!$C$4:$C$3028,0),1),"-"),"@")))</f>
        <v>-</v>
      </c>
      <c r="D2088" s="147" t="str">
        <f>TRIM(CLEAN(TEXT(IFERROR(INDEX('Snakeden MR'!$I$4:$J$3028,MATCH($A2088,'Snakeden MR'!$J$4:$J$3028,0),1),"-"),"@")))</f>
        <v>-</v>
      </c>
      <c r="E2088" s="147" t="str">
        <f>TRIM(CLEAN(TEXT(IFERROR(INDEX('Snakeden MR'!$P$4:$Q$3028,MATCH($A2088,'Snakeden MR'!$Q$4:$Q$3028,0),1),"-"),"@")))</f>
        <v>-</v>
      </c>
      <c r="F2088" s="147" t="str">
        <f>TRIM(CLEAN(TEXT(IFERROR(INDEX('Snakeden MR'!$W$4:$X$3028,MATCH($A2088,'Snakeden MR'!$X$4:$X$3028,0),1),"-"),"@")))</f>
        <v>-</v>
      </c>
      <c r="G2088" s="159" t="str">
        <f t="shared" si="64"/>
        <v>Not Found</v>
      </c>
      <c r="H2088" t="str" cm="1">
        <f t="array" ref="H2088">IF(SUMPRODUCT((TRIM(C2088:F2088)&lt;&gt;"-")*1)=0,
    "No Data",
    IF(COUNTIF(C2088:F2088,INDEX(_xlfn._xlws.FILTER(C2088:F2088,TRIM(C2088:F2088)&lt;&gt;"-"),1))=SUMPRODUCT((TRIM(C2088:F2088)&lt;&gt;"-")*1),
    "No Change",
    "Change"))</f>
        <v>No Data</v>
      </c>
      <c r="I2088" s="159"/>
      <c r="J2088"/>
      <c r="K2088" s="163"/>
      <c r="L2088" s="147" t="str">
        <f>TRIM(CLEAN(TEXT(IFERROR(INDEX('Glade MR'!$B$4:$C$3000,MATCH($A2088,'Glade MR'!$C$4:$C$3000,0),1),"-"),"@")))</f>
        <v>-</v>
      </c>
      <c r="M2088" s="147" t="str">
        <f>TRIM(CLEAN(TEXT(IFERROR(INDEX('Glade MR'!$I$4:$J$3000,MATCH($A2088,'Glade MR'!$J$4:$J$3000,0),1),"-"),"@")))</f>
        <v>-</v>
      </c>
      <c r="N2088" s="147" t="str">
        <f>TRIM(CLEAN(TEXT(IFERROR(INDEX('Glade MR'!$P$4:$Q$3000,MATCH($A2088,'Glade MR'!$Q$4:$Q$3000,0),1),"-"),"@")))</f>
        <v>-</v>
      </c>
      <c r="O2088" s="147" t="str">
        <f>TRIM(CLEAN(TEXT(IFERROR(INDEX('Glade MR'!$W$4:$X$3000,MATCH($A2088,'Glade MR'!$X$4:$X$3000,0),1),"-"),"@")))</f>
        <v>-</v>
      </c>
      <c r="P2088" s="159" t="str">
        <f t="shared" si="65"/>
        <v>Not Found</v>
      </c>
      <c r="Q2088" t="str" cm="1">
        <f t="array" ref="Q2088">IF(SUMPRODUCT((TRIM(L2088:O2088)&lt;&gt;"-")*1)=0,
    "No Data",
    IF(COUNTIF(L2088:O2088,INDEX(_xlfn._xlws.FILTER(L2088:O2088,TRIM(L2088:O2088)&lt;&gt;"-"),1))=SUMPRODUCT((TRIM(L2088:O2088)&lt;&gt;"-")*1),
    "No Change",
    "Change"))</f>
        <v>No Data</v>
      </c>
      <c r="R2088" s="159"/>
      <c r="S2088" s="111"/>
    </row>
    <row r="2089" spans="1:19" x14ac:dyDescent="0.3">
      <c r="A2089" t="s">
        <v>2586</v>
      </c>
      <c r="B2089" t="s">
        <v>1145</v>
      </c>
      <c r="C2089" s="160" t="str">
        <f>TRIM(CLEAN(TEXT(IFERROR(INDEX('Snakeden MR'!$B$4:$C$3028,MATCH($A2089,'Snakeden MR'!$C$4:$C$3028,0),1),"-"),"@")))</f>
        <v>-</v>
      </c>
      <c r="D2089" s="147" t="str">
        <f>TRIM(CLEAN(TEXT(IFERROR(INDEX('Snakeden MR'!$I$4:$J$3028,MATCH($A2089,'Snakeden MR'!$J$4:$J$3028,0),1),"-"),"@")))</f>
        <v>-</v>
      </c>
      <c r="E2089" s="147" t="str">
        <f>TRIM(CLEAN(TEXT(IFERROR(INDEX('Snakeden MR'!$P$4:$Q$3028,MATCH($A2089,'Snakeden MR'!$Q$4:$Q$3028,0),1),"-"),"@")))</f>
        <v>-</v>
      </c>
      <c r="F2089" s="147" t="str">
        <f>TRIM(CLEAN(TEXT(IFERROR(INDEX('Snakeden MR'!$W$4:$X$3028,MATCH($A2089,'Snakeden MR'!$X$4:$X$3028,0),1),"-"),"@")))</f>
        <v>-</v>
      </c>
      <c r="G2089" s="159" t="str">
        <f t="shared" si="64"/>
        <v>Not Found</v>
      </c>
      <c r="H2089" t="str" cm="1">
        <f t="array" ref="H2089">IF(SUMPRODUCT((TRIM(C2089:F2089)&lt;&gt;"-")*1)=0,
    "No Data",
    IF(COUNTIF(C2089:F2089,INDEX(_xlfn._xlws.FILTER(C2089:F2089,TRIM(C2089:F2089)&lt;&gt;"-"),1))=SUMPRODUCT((TRIM(C2089:F2089)&lt;&gt;"-")*1),
    "No Change",
    "Change"))</f>
        <v>No Data</v>
      </c>
      <c r="I2089" s="159"/>
      <c r="J2089"/>
      <c r="K2089" s="163"/>
      <c r="L2089" s="147" t="str">
        <f>TRIM(CLEAN(TEXT(IFERROR(INDEX('Glade MR'!$B$4:$C$3000,MATCH($A2089,'Glade MR'!$C$4:$C$3000,0),1),"-"),"@")))</f>
        <v>-</v>
      </c>
      <c r="M2089" s="147" t="str">
        <f>TRIM(CLEAN(TEXT(IFERROR(INDEX('Glade MR'!$I$4:$J$3000,MATCH($A2089,'Glade MR'!$J$4:$J$3000,0),1),"-"),"@")))</f>
        <v>-</v>
      </c>
      <c r="N2089" s="147" t="str">
        <f>TRIM(CLEAN(TEXT(IFERROR(INDEX('Glade MR'!$P$4:$Q$3000,MATCH($A2089,'Glade MR'!$Q$4:$Q$3000,0),1),"-"),"@")))</f>
        <v>-</v>
      </c>
      <c r="O2089" s="147" t="str">
        <f>TRIM(CLEAN(TEXT(IFERROR(INDEX('Glade MR'!$W$4:$X$3000,MATCH($A2089,'Glade MR'!$X$4:$X$3000,0),1),"-"),"@")))</f>
        <v>-</v>
      </c>
      <c r="P2089" s="159" t="str">
        <f t="shared" si="65"/>
        <v>Not Found</v>
      </c>
      <c r="Q2089" t="str" cm="1">
        <f t="array" ref="Q2089">IF(SUMPRODUCT((TRIM(L2089:O2089)&lt;&gt;"-")*1)=0,
    "No Data",
    IF(COUNTIF(L2089:O2089,INDEX(_xlfn._xlws.FILTER(L2089:O2089,TRIM(L2089:O2089)&lt;&gt;"-"),1))=SUMPRODUCT((TRIM(L2089:O2089)&lt;&gt;"-")*1),
    "No Change",
    "Change"))</f>
        <v>No Data</v>
      </c>
      <c r="R2089" s="159"/>
      <c r="S2089" s="111"/>
    </row>
    <row r="2090" spans="1:19" x14ac:dyDescent="0.3">
      <c r="A2090" t="s">
        <v>2587</v>
      </c>
      <c r="B2090" t="s">
        <v>1145</v>
      </c>
      <c r="C2090" s="160" t="str">
        <f>TRIM(CLEAN(TEXT(IFERROR(INDEX('Snakeden MR'!$B$4:$C$3028,MATCH($A2090,'Snakeden MR'!$C$4:$C$3028,0),1),"-"),"@")))</f>
        <v>-</v>
      </c>
      <c r="D2090" s="147" t="str">
        <f>TRIM(CLEAN(TEXT(IFERROR(INDEX('Snakeden MR'!$I$4:$J$3028,MATCH($A2090,'Snakeden MR'!$J$4:$J$3028,0),1),"-"),"@")))</f>
        <v>-</v>
      </c>
      <c r="E2090" s="147" t="str">
        <f>TRIM(CLEAN(TEXT(IFERROR(INDEX('Snakeden MR'!$P$4:$Q$3028,MATCH($A2090,'Snakeden MR'!$Q$4:$Q$3028,0),1),"-"),"@")))</f>
        <v>-</v>
      </c>
      <c r="F2090" s="147" t="str">
        <f>TRIM(CLEAN(TEXT(IFERROR(INDEX('Snakeden MR'!$W$4:$X$3028,MATCH($A2090,'Snakeden MR'!$X$4:$X$3028,0),1),"-"),"@")))</f>
        <v>-</v>
      </c>
      <c r="G2090" s="159" t="str">
        <f t="shared" si="64"/>
        <v>Not Found</v>
      </c>
      <c r="H2090" t="str" cm="1">
        <f t="array" ref="H2090">IF(SUMPRODUCT((TRIM(C2090:F2090)&lt;&gt;"-")*1)=0,
    "No Data",
    IF(COUNTIF(C2090:F2090,INDEX(_xlfn._xlws.FILTER(C2090:F2090,TRIM(C2090:F2090)&lt;&gt;"-"),1))=SUMPRODUCT((TRIM(C2090:F2090)&lt;&gt;"-")*1),
    "No Change",
    "Change"))</f>
        <v>No Data</v>
      </c>
      <c r="I2090" s="159"/>
      <c r="J2090"/>
      <c r="K2090" s="163"/>
      <c r="L2090" s="147" t="str">
        <f>TRIM(CLEAN(TEXT(IFERROR(INDEX('Glade MR'!$B$4:$C$3000,MATCH($A2090,'Glade MR'!$C$4:$C$3000,0),1),"-"),"@")))</f>
        <v>-</v>
      </c>
      <c r="M2090" s="147" t="str">
        <f>TRIM(CLEAN(TEXT(IFERROR(INDEX('Glade MR'!$I$4:$J$3000,MATCH($A2090,'Glade MR'!$J$4:$J$3000,0),1),"-"),"@")))</f>
        <v>-</v>
      </c>
      <c r="N2090" s="147" t="str">
        <f>TRIM(CLEAN(TEXT(IFERROR(INDEX('Glade MR'!$P$4:$Q$3000,MATCH($A2090,'Glade MR'!$Q$4:$Q$3000,0),1),"-"),"@")))</f>
        <v>-</v>
      </c>
      <c r="O2090" s="147" t="str">
        <f>TRIM(CLEAN(TEXT(IFERROR(INDEX('Glade MR'!$W$4:$X$3000,MATCH($A2090,'Glade MR'!$X$4:$X$3000,0),1),"-"),"@")))</f>
        <v>-</v>
      </c>
      <c r="P2090" s="159" t="str">
        <f t="shared" si="65"/>
        <v>Not Found</v>
      </c>
      <c r="Q2090" t="str" cm="1">
        <f t="array" ref="Q2090">IF(SUMPRODUCT((TRIM(L2090:O2090)&lt;&gt;"-")*1)=0,
    "No Data",
    IF(COUNTIF(L2090:O2090,INDEX(_xlfn._xlws.FILTER(L2090:O2090,TRIM(L2090:O2090)&lt;&gt;"-"),1))=SUMPRODUCT((TRIM(L2090:O2090)&lt;&gt;"-")*1),
    "No Change",
    "Change"))</f>
        <v>No Data</v>
      </c>
      <c r="R2090" s="159"/>
      <c r="S2090" s="111"/>
    </row>
    <row r="2091" spans="1:19" x14ac:dyDescent="0.3">
      <c r="A2091" t="s">
        <v>102</v>
      </c>
      <c r="B2091" t="s">
        <v>1145</v>
      </c>
      <c r="C2091" s="160" t="str">
        <f>TRIM(CLEAN(TEXT(IFERROR(INDEX('Snakeden MR'!$B$4:$C$3028,MATCH($A2091,'Snakeden MR'!$C$4:$C$3028,0),1),"-"),"@")))</f>
        <v>-</v>
      </c>
      <c r="D2091" s="147" t="str">
        <f>TRIM(CLEAN(TEXT(IFERROR(INDEX('Snakeden MR'!$I$4:$J$3028,MATCH($A2091,'Snakeden MR'!$J$4:$J$3028,0),1),"-"),"@")))</f>
        <v>-</v>
      </c>
      <c r="E2091" s="147" t="str">
        <f>TRIM(CLEAN(TEXT(IFERROR(INDEX('Snakeden MR'!$P$4:$Q$3028,MATCH($A2091,'Snakeden MR'!$Q$4:$Q$3028,0),1),"-"),"@")))</f>
        <v>-</v>
      </c>
      <c r="F2091" s="147" t="str">
        <f>TRIM(CLEAN(TEXT(IFERROR(INDEX('Snakeden MR'!$W$4:$X$3028,MATCH($A2091,'Snakeden MR'!$X$4:$X$3028,0),1),"-"),"@")))</f>
        <v>Pool G</v>
      </c>
      <c r="G2091" s="159" t="str">
        <f t="shared" si="64"/>
        <v>Found</v>
      </c>
      <c r="H2091" t="str" cm="1">
        <f t="array" ref="H2091">IF(SUMPRODUCT((TRIM(C2091:F2091)&lt;&gt;"-")*1)=0,
    "No Data",
    IF(COUNTIF(C2091:F2091,INDEX(_xlfn._xlws.FILTER(C2091:F2091,TRIM(C2091:F2091)&lt;&gt;"-"),1))=SUMPRODUCT((TRIM(C2091:F2091)&lt;&gt;"-")*1),
    "No Change",
    "Change"))</f>
        <v>No Change</v>
      </c>
      <c r="I2091" s="159"/>
      <c r="J2091"/>
      <c r="K2091" s="163"/>
      <c r="L2091" s="147" t="str">
        <f>TRIM(CLEAN(TEXT(IFERROR(INDEX('Glade MR'!$B$4:$C$3000,MATCH($A2091,'Glade MR'!$C$4:$C$3000,0),1),"-"),"@")))</f>
        <v>-</v>
      </c>
      <c r="M2091" s="147" t="str">
        <f>TRIM(CLEAN(TEXT(IFERROR(INDEX('Glade MR'!$I$4:$J$3000,MATCH($A2091,'Glade MR'!$J$4:$J$3000,0),1),"-"),"@")))</f>
        <v>-</v>
      </c>
      <c r="N2091" s="147" t="str">
        <f>TRIM(CLEAN(TEXT(IFERROR(INDEX('Glade MR'!$P$4:$Q$3000,MATCH($A2091,'Glade MR'!$Q$4:$Q$3000,0),1),"-"),"@")))</f>
        <v>-</v>
      </c>
      <c r="O2091" s="147" t="str">
        <f>TRIM(CLEAN(TEXT(IFERROR(INDEX('Glade MR'!$W$4:$X$3000,MATCH($A2091,'Glade MR'!$X$4:$X$3000,0),1),"-"),"@")))</f>
        <v>-</v>
      </c>
      <c r="P2091" s="159" t="str">
        <f t="shared" si="65"/>
        <v>Not Found</v>
      </c>
      <c r="Q2091" t="str" cm="1">
        <f t="array" ref="Q2091">IF(SUMPRODUCT((TRIM(L2091:O2091)&lt;&gt;"-")*1)=0,
    "No Data",
    IF(COUNTIF(L2091:O2091,INDEX(_xlfn._xlws.FILTER(L2091:O2091,TRIM(L2091:O2091)&lt;&gt;"-"),1))=SUMPRODUCT((TRIM(L2091:O2091)&lt;&gt;"-")*1),
    "No Change",
    "Change"))</f>
        <v>No Data</v>
      </c>
      <c r="R2091" s="159"/>
      <c r="S2091" s="111"/>
    </row>
    <row r="2092" spans="1:19" x14ac:dyDescent="0.3">
      <c r="A2092" t="s">
        <v>2588</v>
      </c>
      <c r="B2092" t="s">
        <v>1145</v>
      </c>
      <c r="C2092" s="160" t="str">
        <f>TRIM(CLEAN(TEXT(IFERROR(INDEX('Snakeden MR'!$B$4:$C$3028,MATCH($A2092,'Snakeden MR'!$C$4:$C$3028,0),1),"-"),"@")))</f>
        <v>-</v>
      </c>
      <c r="D2092" s="147" t="str">
        <f>TRIM(CLEAN(TEXT(IFERROR(INDEX('Snakeden MR'!$I$4:$J$3028,MATCH($A2092,'Snakeden MR'!$J$4:$J$3028,0),1),"-"),"@")))</f>
        <v>-</v>
      </c>
      <c r="E2092" s="147" t="str">
        <f>TRIM(CLEAN(TEXT(IFERROR(INDEX('Snakeden MR'!$P$4:$Q$3028,MATCH($A2092,'Snakeden MR'!$Q$4:$Q$3028,0),1),"-"),"@")))</f>
        <v>-</v>
      </c>
      <c r="F2092" s="147" t="str">
        <f>TRIM(CLEAN(TEXT(IFERROR(INDEX('Snakeden MR'!$W$4:$X$3028,MATCH($A2092,'Snakeden MR'!$X$4:$X$3028,0),1),"-"),"@")))</f>
        <v>-</v>
      </c>
      <c r="G2092" s="159" t="str">
        <f t="shared" si="64"/>
        <v>Not Found</v>
      </c>
      <c r="H2092" t="str" cm="1">
        <f t="array" ref="H2092">IF(SUMPRODUCT((TRIM(C2092:F2092)&lt;&gt;"-")*1)=0,
    "No Data",
    IF(COUNTIF(C2092:F2092,INDEX(_xlfn._xlws.FILTER(C2092:F2092,TRIM(C2092:F2092)&lt;&gt;"-"),1))=SUMPRODUCT((TRIM(C2092:F2092)&lt;&gt;"-")*1),
    "No Change",
    "Change"))</f>
        <v>No Data</v>
      </c>
      <c r="I2092" s="159"/>
      <c r="J2092"/>
      <c r="K2092" s="163"/>
      <c r="L2092" s="147" t="str">
        <f>TRIM(CLEAN(TEXT(IFERROR(INDEX('Glade MR'!$B$4:$C$3000,MATCH($A2092,'Glade MR'!$C$4:$C$3000,0),1),"-"),"@")))</f>
        <v>-</v>
      </c>
      <c r="M2092" s="147" t="str">
        <f>TRIM(CLEAN(TEXT(IFERROR(INDEX('Glade MR'!$I$4:$J$3000,MATCH($A2092,'Glade MR'!$J$4:$J$3000,0),1),"-"),"@")))</f>
        <v>-</v>
      </c>
      <c r="N2092" s="147" t="str">
        <f>TRIM(CLEAN(TEXT(IFERROR(INDEX('Glade MR'!$P$4:$Q$3000,MATCH($A2092,'Glade MR'!$Q$4:$Q$3000,0),1),"-"),"@")))</f>
        <v>-</v>
      </c>
      <c r="O2092" s="147" t="str">
        <f>TRIM(CLEAN(TEXT(IFERROR(INDEX('Glade MR'!$W$4:$X$3000,MATCH($A2092,'Glade MR'!$X$4:$X$3000,0),1),"-"),"@")))</f>
        <v>-</v>
      </c>
      <c r="P2092" s="159" t="str">
        <f t="shared" si="65"/>
        <v>Not Found</v>
      </c>
      <c r="Q2092" t="str" cm="1">
        <f t="array" ref="Q2092">IF(SUMPRODUCT((TRIM(L2092:O2092)&lt;&gt;"-")*1)=0,
    "No Data",
    IF(COUNTIF(L2092:O2092,INDEX(_xlfn._xlws.FILTER(L2092:O2092,TRIM(L2092:O2092)&lt;&gt;"-"),1))=SUMPRODUCT((TRIM(L2092:O2092)&lt;&gt;"-")*1),
    "No Change",
    "Change"))</f>
        <v>No Data</v>
      </c>
      <c r="R2092" s="159"/>
      <c r="S2092" s="111"/>
    </row>
    <row r="2093" spans="1:19" x14ac:dyDescent="0.3">
      <c r="A2093" t="s">
        <v>2589</v>
      </c>
      <c r="B2093" t="s">
        <v>1145</v>
      </c>
      <c r="C2093" s="160" t="str">
        <f>TRIM(CLEAN(TEXT(IFERROR(INDEX('Snakeden MR'!$B$4:$C$3028,MATCH($A2093,'Snakeden MR'!$C$4:$C$3028,0),1),"-"),"@")))</f>
        <v>-</v>
      </c>
      <c r="D2093" s="147" t="str">
        <f>TRIM(CLEAN(TEXT(IFERROR(INDEX('Snakeden MR'!$I$4:$J$3028,MATCH($A2093,'Snakeden MR'!$J$4:$J$3028,0),1),"-"),"@")))</f>
        <v>-</v>
      </c>
      <c r="E2093" s="147" t="str">
        <f>TRIM(CLEAN(TEXT(IFERROR(INDEX('Snakeden MR'!$P$4:$Q$3028,MATCH($A2093,'Snakeden MR'!$Q$4:$Q$3028,0),1),"-"),"@")))</f>
        <v>-</v>
      </c>
      <c r="F2093" s="147" t="str">
        <f>TRIM(CLEAN(TEXT(IFERROR(INDEX('Snakeden MR'!$W$4:$X$3028,MATCH($A2093,'Snakeden MR'!$X$4:$X$3028,0),1),"-"),"@")))</f>
        <v>-</v>
      </c>
      <c r="G2093" s="159" t="str">
        <f t="shared" si="64"/>
        <v>Not Found</v>
      </c>
      <c r="H2093" t="str" cm="1">
        <f t="array" ref="H2093">IF(SUMPRODUCT((TRIM(C2093:F2093)&lt;&gt;"-")*1)=0,
    "No Data",
    IF(COUNTIF(C2093:F2093,INDEX(_xlfn._xlws.FILTER(C2093:F2093,TRIM(C2093:F2093)&lt;&gt;"-"),1))=SUMPRODUCT((TRIM(C2093:F2093)&lt;&gt;"-")*1),
    "No Change",
    "Change"))</f>
        <v>No Data</v>
      </c>
      <c r="I2093" s="159"/>
      <c r="J2093"/>
      <c r="K2093" s="163"/>
      <c r="L2093" s="147" t="str">
        <f>TRIM(CLEAN(TEXT(IFERROR(INDEX('Glade MR'!$B$4:$C$3000,MATCH($A2093,'Glade MR'!$C$4:$C$3000,0),1),"-"),"@")))</f>
        <v>-</v>
      </c>
      <c r="M2093" s="147" t="str">
        <f>TRIM(CLEAN(TEXT(IFERROR(INDEX('Glade MR'!$I$4:$J$3000,MATCH($A2093,'Glade MR'!$J$4:$J$3000,0),1),"-"),"@")))</f>
        <v>-</v>
      </c>
      <c r="N2093" s="147" t="str">
        <f>TRIM(CLEAN(TEXT(IFERROR(INDEX('Glade MR'!$P$4:$Q$3000,MATCH($A2093,'Glade MR'!$Q$4:$Q$3000,0),1),"-"),"@")))</f>
        <v>-</v>
      </c>
      <c r="O2093" s="147" t="str">
        <f>TRIM(CLEAN(TEXT(IFERROR(INDEX('Glade MR'!$W$4:$X$3000,MATCH($A2093,'Glade MR'!$X$4:$X$3000,0),1),"-"),"@")))</f>
        <v>-</v>
      </c>
      <c r="P2093" s="159" t="str">
        <f t="shared" si="65"/>
        <v>Not Found</v>
      </c>
      <c r="Q2093" t="str" cm="1">
        <f t="array" ref="Q2093">IF(SUMPRODUCT((TRIM(L2093:O2093)&lt;&gt;"-")*1)=0,
    "No Data",
    IF(COUNTIF(L2093:O2093,INDEX(_xlfn._xlws.FILTER(L2093:O2093,TRIM(L2093:O2093)&lt;&gt;"-"),1))=SUMPRODUCT((TRIM(L2093:O2093)&lt;&gt;"-")*1),
    "No Change",
    "Change"))</f>
        <v>No Data</v>
      </c>
      <c r="R2093" s="159"/>
      <c r="S2093" s="111"/>
    </row>
    <row r="2094" spans="1:19" x14ac:dyDescent="0.3">
      <c r="A2094" t="s">
        <v>2590</v>
      </c>
      <c r="B2094" t="s">
        <v>1145</v>
      </c>
      <c r="C2094" s="160" t="str">
        <f>TRIM(CLEAN(TEXT(IFERROR(INDEX('Snakeden MR'!$B$4:$C$3028,MATCH($A2094,'Snakeden MR'!$C$4:$C$3028,0),1),"-"),"@")))</f>
        <v>-</v>
      </c>
      <c r="D2094" s="147" t="str">
        <f>TRIM(CLEAN(TEXT(IFERROR(INDEX('Snakeden MR'!$I$4:$J$3028,MATCH($A2094,'Snakeden MR'!$J$4:$J$3028,0),1),"-"),"@")))</f>
        <v>-</v>
      </c>
      <c r="E2094" s="147" t="str">
        <f>TRIM(CLEAN(TEXT(IFERROR(INDEX('Snakeden MR'!$P$4:$Q$3028,MATCH($A2094,'Snakeden MR'!$Q$4:$Q$3028,0),1),"-"),"@")))</f>
        <v>-</v>
      </c>
      <c r="F2094" s="147" t="str">
        <f>TRIM(CLEAN(TEXT(IFERROR(INDEX('Snakeden MR'!$W$4:$X$3028,MATCH($A2094,'Snakeden MR'!$X$4:$X$3028,0),1),"-"),"@")))</f>
        <v>-</v>
      </c>
      <c r="G2094" s="159" t="str">
        <f t="shared" si="64"/>
        <v>Not Found</v>
      </c>
      <c r="H2094" t="str" cm="1">
        <f t="array" ref="H2094">IF(SUMPRODUCT((TRIM(C2094:F2094)&lt;&gt;"-")*1)=0,
    "No Data",
    IF(COUNTIF(C2094:F2094,INDEX(_xlfn._xlws.FILTER(C2094:F2094,TRIM(C2094:F2094)&lt;&gt;"-"),1))=SUMPRODUCT((TRIM(C2094:F2094)&lt;&gt;"-")*1),
    "No Change",
    "Change"))</f>
        <v>No Data</v>
      </c>
      <c r="I2094" s="159"/>
      <c r="J2094"/>
      <c r="K2094" s="163"/>
      <c r="L2094" s="147" t="str">
        <f>TRIM(CLEAN(TEXT(IFERROR(INDEX('Glade MR'!$B$4:$C$3000,MATCH($A2094,'Glade MR'!$C$4:$C$3000,0),1),"-"),"@")))</f>
        <v>-</v>
      </c>
      <c r="M2094" s="147" t="str">
        <f>TRIM(CLEAN(TEXT(IFERROR(INDEX('Glade MR'!$I$4:$J$3000,MATCH($A2094,'Glade MR'!$J$4:$J$3000,0),1),"-"),"@")))</f>
        <v>-</v>
      </c>
      <c r="N2094" s="147" t="str">
        <f>TRIM(CLEAN(TEXT(IFERROR(INDEX('Glade MR'!$P$4:$Q$3000,MATCH($A2094,'Glade MR'!$Q$4:$Q$3000,0),1),"-"),"@")))</f>
        <v>-</v>
      </c>
      <c r="O2094" s="147" t="str">
        <f>TRIM(CLEAN(TEXT(IFERROR(INDEX('Glade MR'!$W$4:$X$3000,MATCH($A2094,'Glade MR'!$X$4:$X$3000,0),1),"-"),"@")))</f>
        <v>-</v>
      </c>
      <c r="P2094" s="159" t="str">
        <f t="shared" si="65"/>
        <v>Not Found</v>
      </c>
      <c r="Q2094" t="str" cm="1">
        <f t="array" ref="Q2094">IF(SUMPRODUCT((TRIM(L2094:O2094)&lt;&gt;"-")*1)=0,
    "No Data",
    IF(COUNTIF(L2094:O2094,INDEX(_xlfn._xlws.FILTER(L2094:O2094,TRIM(L2094:O2094)&lt;&gt;"-"),1))=SUMPRODUCT((TRIM(L2094:O2094)&lt;&gt;"-")*1),
    "No Change",
    "Change"))</f>
        <v>No Data</v>
      </c>
      <c r="R2094" s="159"/>
      <c r="S2094" s="111"/>
    </row>
    <row r="2095" spans="1:19" x14ac:dyDescent="0.3">
      <c r="A2095" t="s">
        <v>2591</v>
      </c>
      <c r="B2095" t="s">
        <v>1145</v>
      </c>
      <c r="C2095" s="160" t="str">
        <f>TRIM(CLEAN(TEXT(IFERROR(INDEX('Snakeden MR'!$B$4:$C$3028,MATCH($A2095,'Snakeden MR'!$C$4:$C$3028,0),1),"-"),"@")))</f>
        <v>-</v>
      </c>
      <c r="D2095" s="147" t="str">
        <f>TRIM(CLEAN(TEXT(IFERROR(INDEX('Snakeden MR'!$I$4:$J$3028,MATCH($A2095,'Snakeden MR'!$J$4:$J$3028,0),1),"-"),"@")))</f>
        <v>-</v>
      </c>
      <c r="E2095" s="147" t="str">
        <f>TRIM(CLEAN(TEXT(IFERROR(INDEX('Snakeden MR'!$P$4:$Q$3028,MATCH($A2095,'Snakeden MR'!$Q$4:$Q$3028,0),1),"-"),"@")))</f>
        <v>-</v>
      </c>
      <c r="F2095" s="147" t="str">
        <f>TRIM(CLEAN(TEXT(IFERROR(INDEX('Snakeden MR'!$W$4:$X$3028,MATCH($A2095,'Snakeden MR'!$X$4:$X$3028,0),1),"-"),"@")))</f>
        <v>-</v>
      </c>
      <c r="G2095" s="159" t="str">
        <f t="shared" si="64"/>
        <v>Not Found</v>
      </c>
      <c r="H2095" t="str" cm="1">
        <f t="array" ref="H2095">IF(SUMPRODUCT((TRIM(C2095:F2095)&lt;&gt;"-")*1)=0,
    "No Data",
    IF(COUNTIF(C2095:F2095,INDEX(_xlfn._xlws.FILTER(C2095:F2095,TRIM(C2095:F2095)&lt;&gt;"-"),1))=SUMPRODUCT((TRIM(C2095:F2095)&lt;&gt;"-")*1),
    "No Change",
    "Change"))</f>
        <v>No Data</v>
      </c>
      <c r="I2095" s="159"/>
      <c r="J2095"/>
      <c r="K2095" s="163"/>
      <c r="L2095" s="147" t="str">
        <f>TRIM(CLEAN(TEXT(IFERROR(INDEX('Glade MR'!$B$4:$C$3000,MATCH($A2095,'Glade MR'!$C$4:$C$3000,0),1),"-"),"@")))</f>
        <v>-</v>
      </c>
      <c r="M2095" s="147" t="str">
        <f>TRIM(CLEAN(TEXT(IFERROR(INDEX('Glade MR'!$I$4:$J$3000,MATCH($A2095,'Glade MR'!$J$4:$J$3000,0),1),"-"),"@")))</f>
        <v>-</v>
      </c>
      <c r="N2095" s="147" t="str">
        <f>TRIM(CLEAN(TEXT(IFERROR(INDEX('Glade MR'!$P$4:$Q$3000,MATCH($A2095,'Glade MR'!$Q$4:$Q$3000,0),1),"-"),"@")))</f>
        <v>-</v>
      </c>
      <c r="O2095" s="147" t="str">
        <f>TRIM(CLEAN(TEXT(IFERROR(INDEX('Glade MR'!$W$4:$X$3000,MATCH($A2095,'Glade MR'!$X$4:$X$3000,0),1),"-"),"@")))</f>
        <v>-</v>
      </c>
      <c r="P2095" s="159" t="str">
        <f t="shared" si="65"/>
        <v>Not Found</v>
      </c>
      <c r="Q2095" t="str" cm="1">
        <f t="array" ref="Q2095">IF(SUMPRODUCT((TRIM(L2095:O2095)&lt;&gt;"-")*1)=0,
    "No Data",
    IF(COUNTIF(L2095:O2095,INDEX(_xlfn._xlws.FILTER(L2095:O2095,TRIM(L2095:O2095)&lt;&gt;"-"),1))=SUMPRODUCT((TRIM(L2095:O2095)&lt;&gt;"-")*1),
    "No Change",
    "Change"))</f>
        <v>No Data</v>
      </c>
      <c r="R2095" s="159"/>
      <c r="S2095" s="111"/>
    </row>
    <row r="2096" spans="1:19" x14ac:dyDescent="0.3">
      <c r="A2096" t="s">
        <v>2592</v>
      </c>
      <c r="B2096" t="s">
        <v>1145</v>
      </c>
      <c r="C2096" s="160" t="str">
        <f>TRIM(CLEAN(TEXT(IFERROR(INDEX('Snakeden MR'!$B$4:$C$3028,MATCH($A2096,'Snakeden MR'!$C$4:$C$3028,0),1),"-"),"@")))</f>
        <v>-</v>
      </c>
      <c r="D2096" s="147" t="str">
        <f>TRIM(CLEAN(TEXT(IFERROR(INDEX('Snakeden MR'!$I$4:$J$3028,MATCH($A2096,'Snakeden MR'!$J$4:$J$3028,0),1),"-"),"@")))</f>
        <v>-</v>
      </c>
      <c r="E2096" s="147" t="str">
        <f>TRIM(CLEAN(TEXT(IFERROR(INDEX('Snakeden MR'!$P$4:$Q$3028,MATCH($A2096,'Snakeden MR'!$Q$4:$Q$3028,0),1),"-"),"@")))</f>
        <v>-</v>
      </c>
      <c r="F2096" s="147" t="str">
        <f>TRIM(CLEAN(TEXT(IFERROR(INDEX('Snakeden MR'!$W$4:$X$3028,MATCH($A2096,'Snakeden MR'!$X$4:$X$3028,0),1),"-"),"@")))</f>
        <v>-</v>
      </c>
      <c r="G2096" s="159" t="str">
        <f t="shared" si="64"/>
        <v>Not Found</v>
      </c>
      <c r="H2096" t="str" cm="1">
        <f t="array" ref="H2096">IF(SUMPRODUCT((TRIM(C2096:F2096)&lt;&gt;"-")*1)=0,
    "No Data",
    IF(COUNTIF(C2096:F2096,INDEX(_xlfn._xlws.FILTER(C2096:F2096,TRIM(C2096:F2096)&lt;&gt;"-"),1))=SUMPRODUCT((TRIM(C2096:F2096)&lt;&gt;"-")*1),
    "No Change",
    "Change"))</f>
        <v>No Data</v>
      </c>
      <c r="I2096" s="159"/>
      <c r="J2096"/>
      <c r="K2096" s="163"/>
      <c r="L2096" s="147" t="str">
        <f>TRIM(CLEAN(TEXT(IFERROR(INDEX('Glade MR'!$B$4:$C$3000,MATCH($A2096,'Glade MR'!$C$4:$C$3000,0),1),"-"),"@")))</f>
        <v>-</v>
      </c>
      <c r="M2096" s="147" t="str">
        <f>TRIM(CLEAN(TEXT(IFERROR(INDEX('Glade MR'!$I$4:$J$3000,MATCH($A2096,'Glade MR'!$J$4:$J$3000,0),1),"-"),"@")))</f>
        <v>-</v>
      </c>
      <c r="N2096" s="147" t="str">
        <f>TRIM(CLEAN(TEXT(IFERROR(INDEX('Glade MR'!$P$4:$Q$3000,MATCH($A2096,'Glade MR'!$Q$4:$Q$3000,0),1),"-"),"@")))</f>
        <v>-</v>
      </c>
      <c r="O2096" s="147" t="str">
        <f>TRIM(CLEAN(TEXT(IFERROR(INDEX('Glade MR'!$W$4:$X$3000,MATCH($A2096,'Glade MR'!$X$4:$X$3000,0),1),"-"),"@")))</f>
        <v>-</v>
      </c>
      <c r="P2096" s="159" t="str">
        <f t="shared" si="65"/>
        <v>Not Found</v>
      </c>
      <c r="Q2096" t="str" cm="1">
        <f t="array" ref="Q2096">IF(SUMPRODUCT((TRIM(L2096:O2096)&lt;&gt;"-")*1)=0,
    "No Data",
    IF(COUNTIF(L2096:O2096,INDEX(_xlfn._xlws.FILTER(L2096:O2096,TRIM(L2096:O2096)&lt;&gt;"-"),1))=SUMPRODUCT((TRIM(L2096:O2096)&lt;&gt;"-")*1),
    "No Change",
    "Change"))</f>
        <v>No Data</v>
      </c>
      <c r="R2096" s="159"/>
      <c r="S2096" s="111"/>
    </row>
    <row r="2097" spans="1:19" x14ac:dyDescent="0.3">
      <c r="A2097" t="s">
        <v>2593</v>
      </c>
      <c r="B2097" t="s">
        <v>1145</v>
      </c>
      <c r="C2097" s="160" t="str">
        <f>TRIM(CLEAN(TEXT(IFERROR(INDEX('Snakeden MR'!$B$4:$C$3028,MATCH($A2097,'Snakeden MR'!$C$4:$C$3028,0),1),"-"),"@")))</f>
        <v>-</v>
      </c>
      <c r="D2097" s="147" t="str">
        <f>TRIM(CLEAN(TEXT(IFERROR(INDEX('Snakeden MR'!$I$4:$J$3028,MATCH($A2097,'Snakeden MR'!$J$4:$J$3028,0),1),"-"),"@")))</f>
        <v>-</v>
      </c>
      <c r="E2097" s="147" t="str">
        <f>TRIM(CLEAN(TEXT(IFERROR(INDEX('Snakeden MR'!$P$4:$Q$3028,MATCH($A2097,'Snakeden MR'!$Q$4:$Q$3028,0),1),"-"),"@")))</f>
        <v>-</v>
      </c>
      <c r="F2097" s="147" t="str">
        <f>TRIM(CLEAN(TEXT(IFERROR(INDEX('Snakeden MR'!$W$4:$X$3028,MATCH($A2097,'Snakeden MR'!$X$4:$X$3028,0),1),"-"),"@")))</f>
        <v>-</v>
      </c>
      <c r="G2097" s="159" t="str">
        <f t="shared" si="64"/>
        <v>Not Found</v>
      </c>
      <c r="H2097" t="str" cm="1">
        <f t="array" ref="H2097">IF(SUMPRODUCT((TRIM(C2097:F2097)&lt;&gt;"-")*1)=0,
    "No Data",
    IF(COUNTIF(C2097:F2097,INDEX(_xlfn._xlws.FILTER(C2097:F2097,TRIM(C2097:F2097)&lt;&gt;"-"),1))=SUMPRODUCT((TRIM(C2097:F2097)&lt;&gt;"-")*1),
    "No Change",
    "Change"))</f>
        <v>No Data</v>
      </c>
      <c r="I2097" s="159"/>
      <c r="J2097"/>
      <c r="K2097" s="163"/>
      <c r="L2097" s="147" t="str">
        <f>TRIM(CLEAN(TEXT(IFERROR(INDEX('Glade MR'!$B$4:$C$3000,MATCH($A2097,'Glade MR'!$C$4:$C$3000,0),1),"-"),"@")))</f>
        <v>-</v>
      </c>
      <c r="M2097" s="147" t="str">
        <f>TRIM(CLEAN(TEXT(IFERROR(INDEX('Glade MR'!$I$4:$J$3000,MATCH($A2097,'Glade MR'!$J$4:$J$3000,0),1),"-"),"@")))</f>
        <v>-</v>
      </c>
      <c r="N2097" s="147" t="str">
        <f>TRIM(CLEAN(TEXT(IFERROR(INDEX('Glade MR'!$P$4:$Q$3000,MATCH($A2097,'Glade MR'!$Q$4:$Q$3000,0),1),"-"),"@")))</f>
        <v>-</v>
      </c>
      <c r="O2097" s="147" t="str">
        <f>TRIM(CLEAN(TEXT(IFERROR(INDEX('Glade MR'!$W$4:$X$3000,MATCH($A2097,'Glade MR'!$X$4:$X$3000,0),1),"-"),"@")))</f>
        <v>-</v>
      </c>
      <c r="P2097" s="159" t="str">
        <f t="shared" si="65"/>
        <v>Not Found</v>
      </c>
      <c r="Q2097" t="str" cm="1">
        <f t="array" ref="Q2097">IF(SUMPRODUCT((TRIM(L2097:O2097)&lt;&gt;"-")*1)=0,
    "No Data",
    IF(COUNTIF(L2097:O2097,INDEX(_xlfn._xlws.FILTER(L2097:O2097,TRIM(L2097:O2097)&lt;&gt;"-"),1))=SUMPRODUCT((TRIM(L2097:O2097)&lt;&gt;"-")*1),
    "No Change",
    "Change"))</f>
        <v>No Data</v>
      </c>
      <c r="R2097" s="159"/>
      <c r="S2097" s="111"/>
    </row>
    <row r="2098" spans="1:19" x14ac:dyDescent="0.3">
      <c r="A2098" t="s">
        <v>2594</v>
      </c>
      <c r="B2098" t="s">
        <v>1145</v>
      </c>
      <c r="C2098" s="160" t="str">
        <f>TRIM(CLEAN(TEXT(IFERROR(INDEX('Snakeden MR'!$B$4:$C$3028,MATCH($A2098,'Snakeden MR'!$C$4:$C$3028,0),1),"-"),"@")))</f>
        <v>-</v>
      </c>
      <c r="D2098" s="147" t="str">
        <f>TRIM(CLEAN(TEXT(IFERROR(INDEX('Snakeden MR'!$I$4:$J$3028,MATCH($A2098,'Snakeden MR'!$J$4:$J$3028,0),1),"-"),"@")))</f>
        <v>-</v>
      </c>
      <c r="E2098" s="147" t="str">
        <f>TRIM(CLEAN(TEXT(IFERROR(INDEX('Snakeden MR'!$P$4:$Q$3028,MATCH($A2098,'Snakeden MR'!$Q$4:$Q$3028,0),1),"-"),"@")))</f>
        <v>-</v>
      </c>
      <c r="F2098" s="147" t="str">
        <f>TRIM(CLEAN(TEXT(IFERROR(INDEX('Snakeden MR'!$W$4:$X$3028,MATCH($A2098,'Snakeden MR'!$X$4:$X$3028,0),1),"-"),"@")))</f>
        <v>-</v>
      </c>
      <c r="G2098" s="159" t="str">
        <f t="shared" si="64"/>
        <v>Not Found</v>
      </c>
      <c r="H2098" t="str" cm="1">
        <f t="array" ref="H2098">IF(SUMPRODUCT((TRIM(C2098:F2098)&lt;&gt;"-")*1)=0,
    "No Data",
    IF(COUNTIF(C2098:F2098,INDEX(_xlfn._xlws.FILTER(C2098:F2098,TRIM(C2098:F2098)&lt;&gt;"-"),1))=SUMPRODUCT((TRIM(C2098:F2098)&lt;&gt;"-")*1),
    "No Change",
    "Change"))</f>
        <v>No Data</v>
      </c>
      <c r="I2098" s="159"/>
      <c r="J2098"/>
      <c r="K2098" s="163"/>
      <c r="L2098" s="147" t="str">
        <f>TRIM(CLEAN(TEXT(IFERROR(INDEX('Glade MR'!$B$4:$C$3000,MATCH($A2098,'Glade MR'!$C$4:$C$3000,0),1),"-"),"@")))</f>
        <v>-</v>
      </c>
      <c r="M2098" s="147" t="str">
        <f>TRIM(CLEAN(TEXT(IFERROR(INDEX('Glade MR'!$I$4:$J$3000,MATCH($A2098,'Glade MR'!$J$4:$J$3000,0),1),"-"),"@")))</f>
        <v>-</v>
      </c>
      <c r="N2098" s="147" t="str">
        <f>TRIM(CLEAN(TEXT(IFERROR(INDEX('Glade MR'!$P$4:$Q$3000,MATCH($A2098,'Glade MR'!$Q$4:$Q$3000,0),1),"-"),"@")))</f>
        <v>-</v>
      </c>
      <c r="O2098" s="147" t="str">
        <f>TRIM(CLEAN(TEXT(IFERROR(INDEX('Glade MR'!$W$4:$X$3000,MATCH($A2098,'Glade MR'!$X$4:$X$3000,0),1),"-"),"@")))</f>
        <v>-</v>
      </c>
      <c r="P2098" s="159" t="str">
        <f t="shared" si="65"/>
        <v>Not Found</v>
      </c>
      <c r="Q2098" t="str" cm="1">
        <f t="array" ref="Q2098">IF(SUMPRODUCT((TRIM(L2098:O2098)&lt;&gt;"-")*1)=0,
    "No Data",
    IF(COUNTIF(L2098:O2098,INDEX(_xlfn._xlws.FILTER(L2098:O2098,TRIM(L2098:O2098)&lt;&gt;"-"),1))=SUMPRODUCT((TRIM(L2098:O2098)&lt;&gt;"-")*1),
    "No Change",
    "Change"))</f>
        <v>No Data</v>
      </c>
      <c r="R2098" s="159"/>
      <c r="S2098" s="111"/>
    </row>
    <row r="2099" spans="1:19" x14ac:dyDescent="0.3">
      <c r="A2099" t="s">
        <v>2595</v>
      </c>
      <c r="B2099" t="s">
        <v>1145</v>
      </c>
      <c r="C2099" s="160" t="str">
        <f>TRIM(CLEAN(TEXT(IFERROR(INDEX('Snakeden MR'!$B$4:$C$3028,MATCH($A2099,'Snakeden MR'!$C$4:$C$3028,0),1),"-"),"@")))</f>
        <v>-</v>
      </c>
      <c r="D2099" s="147" t="str">
        <f>TRIM(CLEAN(TEXT(IFERROR(INDEX('Snakeden MR'!$I$4:$J$3028,MATCH($A2099,'Snakeden MR'!$J$4:$J$3028,0),1),"-"),"@")))</f>
        <v>-</v>
      </c>
      <c r="E2099" s="147" t="str">
        <f>TRIM(CLEAN(TEXT(IFERROR(INDEX('Snakeden MR'!$P$4:$Q$3028,MATCH($A2099,'Snakeden MR'!$Q$4:$Q$3028,0),1),"-"),"@")))</f>
        <v>-</v>
      </c>
      <c r="F2099" s="147" t="str">
        <f>TRIM(CLEAN(TEXT(IFERROR(INDEX('Snakeden MR'!$W$4:$X$3028,MATCH($A2099,'Snakeden MR'!$X$4:$X$3028,0),1),"-"),"@")))</f>
        <v>-</v>
      </c>
      <c r="G2099" s="159" t="str">
        <f t="shared" si="64"/>
        <v>Not Found</v>
      </c>
      <c r="H2099" t="str" cm="1">
        <f t="array" ref="H2099">IF(SUMPRODUCT((TRIM(C2099:F2099)&lt;&gt;"-")*1)=0,
    "No Data",
    IF(COUNTIF(C2099:F2099,INDEX(_xlfn._xlws.FILTER(C2099:F2099,TRIM(C2099:F2099)&lt;&gt;"-"),1))=SUMPRODUCT((TRIM(C2099:F2099)&lt;&gt;"-")*1),
    "No Change",
    "Change"))</f>
        <v>No Data</v>
      </c>
      <c r="I2099" s="159"/>
      <c r="J2099"/>
      <c r="K2099" s="163"/>
      <c r="L2099" s="147" t="str">
        <f>TRIM(CLEAN(TEXT(IFERROR(INDEX('Glade MR'!$B$4:$C$3000,MATCH($A2099,'Glade MR'!$C$4:$C$3000,0),1),"-"),"@")))</f>
        <v>-</v>
      </c>
      <c r="M2099" s="147" t="str">
        <f>TRIM(CLEAN(TEXT(IFERROR(INDEX('Glade MR'!$I$4:$J$3000,MATCH($A2099,'Glade MR'!$J$4:$J$3000,0),1),"-"),"@")))</f>
        <v>-</v>
      </c>
      <c r="N2099" s="147" t="str">
        <f>TRIM(CLEAN(TEXT(IFERROR(INDEX('Glade MR'!$P$4:$Q$3000,MATCH($A2099,'Glade MR'!$Q$4:$Q$3000,0),1),"-"),"@")))</f>
        <v>-</v>
      </c>
      <c r="O2099" s="147" t="str">
        <f>TRIM(CLEAN(TEXT(IFERROR(INDEX('Glade MR'!$W$4:$X$3000,MATCH($A2099,'Glade MR'!$X$4:$X$3000,0),1),"-"),"@")))</f>
        <v>-</v>
      </c>
      <c r="P2099" s="159" t="str">
        <f t="shared" si="65"/>
        <v>Not Found</v>
      </c>
      <c r="Q2099" t="str" cm="1">
        <f t="array" ref="Q2099">IF(SUMPRODUCT((TRIM(L2099:O2099)&lt;&gt;"-")*1)=0,
    "No Data",
    IF(COUNTIF(L2099:O2099,INDEX(_xlfn._xlws.FILTER(L2099:O2099,TRIM(L2099:O2099)&lt;&gt;"-"),1))=SUMPRODUCT((TRIM(L2099:O2099)&lt;&gt;"-")*1),
    "No Change",
    "Change"))</f>
        <v>No Data</v>
      </c>
      <c r="R2099" s="159"/>
      <c r="S2099" s="111"/>
    </row>
    <row r="2100" spans="1:19" x14ac:dyDescent="0.3">
      <c r="A2100" t="s">
        <v>2596</v>
      </c>
      <c r="B2100" t="s">
        <v>1145</v>
      </c>
      <c r="C2100" s="160" t="str">
        <f>TRIM(CLEAN(TEXT(IFERROR(INDEX('Snakeden MR'!$B$4:$C$3028,MATCH($A2100,'Snakeden MR'!$C$4:$C$3028,0),1),"-"),"@")))</f>
        <v>-</v>
      </c>
      <c r="D2100" s="147" t="str">
        <f>TRIM(CLEAN(TEXT(IFERROR(INDEX('Snakeden MR'!$I$4:$J$3028,MATCH($A2100,'Snakeden MR'!$J$4:$J$3028,0),1),"-"),"@")))</f>
        <v>-</v>
      </c>
      <c r="E2100" s="147" t="str">
        <f>TRIM(CLEAN(TEXT(IFERROR(INDEX('Snakeden MR'!$P$4:$Q$3028,MATCH($A2100,'Snakeden MR'!$Q$4:$Q$3028,0),1),"-"),"@")))</f>
        <v>-</v>
      </c>
      <c r="F2100" s="147" t="str">
        <f>TRIM(CLEAN(TEXT(IFERROR(INDEX('Snakeden MR'!$W$4:$X$3028,MATCH($A2100,'Snakeden MR'!$X$4:$X$3028,0),1),"-"),"@")))</f>
        <v>-</v>
      </c>
      <c r="G2100" s="159" t="str">
        <f t="shared" si="64"/>
        <v>Not Found</v>
      </c>
      <c r="H2100" t="str" cm="1">
        <f t="array" ref="H2100">IF(SUMPRODUCT((TRIM(C2100:F2100)&lt;&gt;"-")*1)=0,
    "No Data",
    IF(COUNTIF(C2100:F2100,INDEX(_xlfn._xlws.FILTER(C2100:F2100,TRIM(C2100:F2100)&lt;&gt;"-"),1))=SUMPRODUCT((TRIM(C2100:F2100)&lt;&gt;"-")*1),
    "No Change",
    "Change"))</f>
        <v>No Data</v>
      </c>
      <c r="I2100" s="159"/>
      <c r="J2100"/>
      <c r="K2100" s="163"/>
      <c r="L2100" s="147" t="str">
        <f>TRIM(CLEAN(TEXT(IFERROR(INDEX('Glade MR'!$B$4:$C$3000,MATCH($A2100,'Glade MR'!$C$4:$C$3000,0),1),"-"),"@")))</f>
        <v>-</v>
      </c>
      <c r="M2100" s="147" t="str">
        <f>TRIM(CLEAN(TEXT(IFERROR(INDEX('Glade MR'!$I$4:$J$3000,MATCH($A2100,'Glade MR'!$J$4:$J$3000,0),1),"-"),"@")))</f>
        <v>-</v>
      </c>
      <c r="N2100" s="147" t="str">
        <f>TRIM(CLEAN(TEXT(IFERROR(INDEX('Glade MR'!$P$4:$Q$3000,MATCH($A2100,'Glade MR'!$Q$4:$Q$3000,0),1),"-"),"@")))</f>
        <v>-</v>
      </c>
      <c r="O2100" s="147" t="str">
        <f>TRIM(CLEAN(TEXT(IFERROR(INDEX('Glade MR'!$W$4:$X$3000,MATCH($A2100,'Glade MR'!$X$4:$X$3000,0),1),"-"),"@")))</f>
        <v>-</v>
      </c>
      <c r="P2100" s="159" t="str">
        <f t="shared" si="65"/>
        <v>Not Found</v>
      </c>
      <c r="Q2100" t="str" cm="1">
        <f t="array" ref="Q2100">IF(SUMPRODUCT((TRIM(L2100:O2100)&lt;&gt;"-")*1)=0,
    "No Data",
    IF(COUNTIF(L2100:O2100,INDEX(_xlfn._xlws.FILTER(L2100:O2100,TRIM(L2100:O2100)&lt;&gt;"-"),1))=SUMPRODUCT((TRIM(L2100:O2100)&lt;&gt;"-")*1),
    "No Change",
    "Change"))</f>
        <v>No Data</v>
      </c>
      <c r="R2100" s="159"/>
      <c r="S2100" s="111"/>
    </row>
    <row r="2101" spans="1:19" x14ac:dyDescent="0.3">
      <c r="A2101" t="s">
        <v>2597</v>
      </c>
      <c r="B2101" t="s">
        <v>1145</v>
      </c>
      <c r="C2101" s="160" t="str">
        <f>TRIM(CLEAN(TEXT(IFERROR(INDEX('Snakeden MR'!$B$4:$C$3028,MATCH($A2101,'Snakeden MR'!$C$4:$C$3028,0),1),"-"),"@")))</f>
        <v>-</v>
      </c>
      <c r="D2101" s="147" t="str">
        <f>TRIM(CLEAN(TEXT(IFERROR(INDEX('Snakeden MR'!$I$4:$J$3028,MATCH($A2101,'Snakeden MR'!$J$4:$J$3028,0),1),"-"),"@")))</f>
        <v>-</v>
      </c>
      <c r="E2101" s="147" t="str">
        <f>TRIM(CLEAN(TEXT(IFERROR(INDEX('Snakeden MR'!$P$4:$Q$3028,MATCH($A2101,'Snakeden MR'!$Q$4:$Q$3028,0),1),"-"),"@")))</f>
        <v>-</v>
      </c>
      <c r="F2101" s="147" t="str">
        <f>TRIM(CLEAN(TEXT(IFERROR(INDEX('Snakeden MR'!$W$4:$X$3028,MATCH($A2101,'Snakeden MR'!$X$4:$X$3028,0),1),"-"),"@")))</f>
        <v>-</v>
      </c>
      <c r="G2101" s="159" t="str">
        <f t="shared" si="64"/>
        <v>Not Found</v>
      </c>
      <c r="H2101" t="str" cm="1">
        <f t="array" ref="H2101">IF(SUMPRODUCT((TRIM(C2101:F2101)&lt;&gt;"-")*1)=0,
    "No Data",
    IF(COUNTIF(C2101:F2101,INDEX(_xlfn._xlws.FILTER(C2101:F2101,TRIM(C2101:F2101)&lt;&gt;"-"),1))=SUMPRODUCT((TRIM(C2101:F2101)&lt;&gt;"-")*1),
    "No Change",
    "Change"))</f>
        <v>No Data</v>
      </c>
      <c r="I2101" s="159"/>
      <c r="J2101"/>
      <c r="K2101" s="163"/>
      <c r="L2101" s="147" t="str">
        <f>TRIM(CLEAN(TEXT(IFERROR(INDEX('Glade MR'!$B$4:$C$3000,MATCH($A2101,'Glade MR'!$C$4:$C$3000,0),1),"-"),"@")))</f>
        <v>-</v>
      </c>
      <c r="M2101" s="147" t="str">
        <f>TRIM(CLEAN(TEXT(IFERROR(INDEX('Glade MR'!$I$4:$J$3000,MATCH($A2101,'Glade MR'!$J$4:$J$3000,0),1),"-"),"@")))</f>
        <v>-</v>
      </c>
      <c r="N2101" s="147" t="str">
        <f>TRIM(CLEAN(TEXT(IFERROR(INDEX('Glade MR'!$P$4:$Q$3000,MATCH($A2101,'Glade MR'!$Q$4:$Q$3000,0),1),"-"),"@")))</f>
        <v>-</v>
      </c>
      <c r="O2101" s="147" t="str">
        <f>TRIM(CLEAN(TEXT(IFERROR(INDEX('Glade MR'!$W$4:$X$3000,MATCH($A2101,'Glade MR'!$X$4:$X$3000,0),1),"-"),"@")))</f>
        <v>-</v>
      </c>
      <c r="P2101" s="159" t="str">
        <f t="shared" si="65"/>
        <v>Not Found</v>
      </c>
      <c r="Q2101" t="str" cm="1">
        <f t="array" ref="Q2101">IF(SUMPRODUCT((TRIM(L2101:O2101)&lt;&gt;"-")*1)=0,
    "No Data",
    IF(COUNTIF(L2101:O2101,INDEX(_xlfn._xlws.FILTER(L2101:O2101,TRIM(L2101:O2101)&lt;&gt;"-"),1))=SUMPRODUCT((TRIM(L2101:O2101)&lt;&gt;"-")*1),
    "No Change",
    "Change"))</f>
        <v>No Data</v>
      </c>
      <c r="R2101" s="159"/>
      <c r="S2101" s="111"/>
    </row>
    <row r="2102" spans="1:19" x14ac:dyDescent="0.3">
      <c r="A2102" t="s">
        <v>2598</v>
      </c>
      <c r="B2102" t="s">
        <v>1145</v>
      </c>
      <c r="C2102" s="160" t="str">
        <f>TRIM(CLEAN(TEXT(IFERROR(INDEX('Snakeden MR'!$B$4:$C$3028,MATCH($A2102,'Snakeden MR'!$C$4:$C$3028,0),1),"-"),"@")))</f>
        <v>-</v>
      </c>
      <c r="D2102" s="147" t="str">
        <f>TRIM(CLEAN(TEXT(IFERROR(INDEX('Snakeden MR'!$I$4:$J$3028,MATCH($A2102,'Snakeden MR'!$J$4:$J$3028,0),1),"-"),"@")))</f>
        <v>-</v>
      </c>
      <c r="E2102" s="147" t="str">
        <f>TRIM(CLEAN(TEXT(IFERROR(INDEX('Snakeden MR'!$P$4:$Q$3028,MATCH($A2102,'Snakeden MR'!$Q$4:$Q$3028,0),1),"-"),"@")))</f>
        <v>-</v>
      </c>
      <c r="F2102" s="147" t="str">
        <f>TRIM(CLEAN(TEXT(IFERROR(INDEX('Snakeden MR'!$W$4:$X$3028,MATCH($A2102,'Snakeden MR'!$X$4:$X$3028,0),1),"-"),"@")))</f>
        <v>-</v>
      </c>
      <c r="G2102" s="159" t="str">
        <f t="shared" si="64"/>
        <v>Not Found</v>
      </c>
      <c r="H2102" t="str" cm="1">
        <f t="array" ref="H2102">IF(SUMPRODUCT((TRIM(C2102:F2102)&lt;&gt;"-")*1)=0,
    "No Data",
    IF(COUNTIF(C2102:F2102,INDEX(_xlfn._xlws.FILTER(C2102:F2102,TRIM(C2102:F2102)&lt;&gt;"-"),1))=SUMPRODUCT((TRIM(C2102:F2102)&lt;&gt;"-")*1),
    "No Change",
    "Change"))</f>
        <v>No Data</v>
      </c>
      <c r="I2102" s="159"/>
      <c r="J2102"/>
      <c r="K2102" s="163"/>
      <c r="L2102" s="147" t="str">
        <f>TRIM(CLEAN(TEXT(IFERROR(INDEX('Glade MR'!$B$4:$C$3000,MATCH($A2102,'Glade MR'!$C$4:$C$3000,0),1),"-"),"@")))</f>
        <v>-</v>
      </c>
      <c r="M2102" s="147" t="str">
        <f>TRIM(CLEAN(TEXT(IFERROR(INDEX('Glade MR'!$I$4:$J$3000,MATCH($A2102,'Glade MR'!$J$4:$J$3000,0),1),"-"),"@")))</f>
        <v>-</v>
      </c>
      <c r="N2102" s="147" t="str">
        <f>TRIM(CLEAN(TEXT(IFERROR(INDEX('Glade MR'!$P$4:$Q$3000,MATCH($A2102,'Glade MR'!$Q$4:$Q$3000,0),1),"-"),"@")))</f>
        <v>-</v>
      </c>
      <c r="O2102" s="147" t="str">
        <f>TRIM(CLEAN(TEXT(IFERROR(INDEX('Glade MR'!$W$4:$X$3000,MATCH($A2102,'Glade MR'!$X$4:$X$3000,0),1),"-"),"@")))</f>
        <v>-</v>
      </c>
      <c r="P2102" s="159" t="str">
        <f t="shared" si="65"/>
        <v>Not Found</v>
      </c>
      <c r="Q2102" t="str" cm="1">
        <f t="array" ref="Q2102">IF(SUMPRODUCT((TRIM(L2102:O2102)&lt;&gt;"-")*1)=0,
    "No Data",
    IF(COUNTIF(L2102:O2102,INDEX(_xlfn._xlws.FILTER(L2102:O2102,TRIM(L2102:O2102)&lt;&gt;"-"),1))=SUMPRODUCT((TRIM(L2102:O2102)&lt;&gt;"-")*1),
    "No Change",
    "Change"))</f>
        <v>No Data</v>
      </c>
      <c r="R2102" s="159"/>
      <c r="S2102" s="111"/>
    </row>
    <row r="2103" spans="1:19" x14ac:dyDescent="0.3">
      <c r="A2103" t="s">
        <v>2599</v>
      </c>
      <c r="B2103" t="s">
        <v>1145</v>
      </c>
      <c r="C2103" s="160" t="str">
        <f>TRIM(CLEAN(TEXT(IFERROR(INDEX('Snakeden MR'!$B$4:$C$3028,MATCH($A2103,'Snakeden MR'!$C$4:$C$3028,0),1),"-"),"@")))</f>
        <v>-</v>
      </c>
      <c r="D2103" s="147" t="str">
        <f>TRIM(CLEAN(TEXT(IFERROR(INDEX('Snakeden MR'!$I$4:$J$3028,MATCH($A2103,'Snakeden MR'!$J$4:$J$3028,0),1),"-"),"@")))</f>
        <v>-</v>
      </c>
      <c r="E2103" s="147" t="str">
        <f>TRIM(CLEAN(TEXT(IFERROR(INDEX('Snakeden MR'!$P$4:$Q$3028,MATCH($A2103,'Snakeden MR'!$Q$4:$Q$3028,0),1),"-"),"@")))</f>
        <v>-</v>
      </c>
      <c r="F2103" s="147" t="str">
        <f>TRIM(CLEAN(TEXT(IFERROR(INDEX('Snakeden MR'!$W$4:$X$3028,MATCH($A2103,'Snakeden MR'!$X$4:$X$3028,0),1),"-"),"@")))</f>
        <v>-</v>
      </c>
      <c r="G2103" s="159" t="str">
        <f t="shared" si="64"/>
        <v>Not Found</v>
      </c>
      <c r="H2103" t="str" cm="1">
        <f t="array" ref="H2103">IF(SUMPRODUCT((TRIM(C2103:F2103)&lt;&gt;"-")*1)=0,
    "No Data",
    IF(COUNTIF(C2103:F2103,INDEX(_xlfn._xlws.FILTER(C2103:F2103,TRIM(C2103:F2103)&lt;&gt;"-"),1))=SUMPRODUCT((TRIM(C2103:F2103)&lt;&gt;"-")*1),
    "No Change",
    "Change"))</f>
        <v>No Data</v>
      </c>
      <c r="I2103" s="159"/>
      <c r="J2103"/>
      <c r="K2103" s="163"/>
      <c r="L2103" s="147" t="str">
        <f>TRIM(CLEAN(TEXT(IFERROR(INDEX('Glade MR'!$B$4:$C$3000,MATCH($A2103,'Glade MR'!$C$4:$C$3000,0),1),"-"),"@")))</f>
        <v>-</v>
      </c>
      <c r="M2103" s="147" t="str">
        <f>TRIM(CLEAN(TEXT(IFERROR(INDEX('Glade MR'!$I$4:$J$3000,MATCH($A2103,'Glade MR'!$J$4:$J$3000,0),1),"-"),"@")))</f>
        <v>-</v>
      </c>
      <c r="N2103" s="147" t="str">
        <f>TRIM(CLEAN(TEXT(IFERROR(INDEX('Glade MR'!$P$4:$Q$3000,MATCH($A2103,'Glade MR'!$Q$4:$Q$3000,0),1),"-"),"@")))</f>
        <v>-</v>
      </c>
      <c r="O2103" s="147" t="str">
        <f>TRIM(CLEAN(TEXT(IFERROR(INDEX('Glade MR'!$W$4:$X$3000,MATCH($A2103,'Glade MR'!$X$4:$X$3000,0),1),"-"),"@")))</f>
        <v>-</v>
      </c>
      <c r="P2103" s="159" t="str">
        <f t="shared" si="65"/>
        <v>Not Found</v>
      </c>
      <c r="Q2103" t="str" cm="1">
        <f t="array" ref="Q2103">IF(SUMPRODUCT((TRIM(L2103:O2103)&lt;&gt;"-")*1)=0,
    "No Data",
    IF(COUNTIF(L2103:O2103,INDEX(_xlfn._xlws.FILTER(L2103:O2103,TRIM(L2103:O2103)&lt;&gt;"-"),1))=SUMPRODUCT((TRIM(L2103:O2103)&lt;&gt;"-")*1),
    "No Change",
    "Change"))</f>
        <v>No Data</v>
      </c>
      <c r="R2103" s="159"/>
      <c r="S2103" s="111"/>
    </row>
    <row r="2104" spans="1:19" x14ac:dyDescent="0.3">
      <c r="A2104" t="s">
        <v>2600</v>
      </c>
      <c r="B2104" t="s">
        <v>1145</v>
      </c>
      <c r="C2104" s="160" t="str">
        <f>TRIM(CLEAN(TEXT(IFERROR(INDEX('Snakeden MR'!$B$4:$C$3028,MATCH($A2104,'Snakeden MR'!$C$4:$C$3028,0),1),"-"),"@")))</f>
        <v>-</v>
      </c>
      <c r="D2104" s="147" t="str">
        <f>TRIM(CLEAN(TEXT(IFERROR(INDEX('Snakeden MR'!$I$4:$J$3028,MATCH($A2104,'Snakeden MR'!$J$4:$J$3028,0),1),"-"),"@")))</f>
        <v>-</v>
      </c>
      <c r="E2104" s="147" t="str">
        <f>TRIM(CLEAN(TEXT(IFERROR(INDEX('Snakeden MR'!$P$4:$Q$3028,MATCH($A2104,'Snakeden MR'!$Q$4:$Q$3028,0),1),"-"),"@")))</f>
        <v>-</v>
      </c>
      <c r="F2104" s="147" t="str">
        <f>TRIM(CLEAN(TEXT(IFERROR(INDEX('Snakeden MR'!$W$4:$X$3028,MATCH($A2104,'Snakeden MR'!$X$4:$X$3028,0),1),"-"),"@")))</f>
        <v>-</v>
      </c>
      <c r="G2104" s="159" t="str">
        <f t="shared" si="64"/>
        <v>Not Found</v>
      </c>
      <c r="H2104" t="str" cm="1">
        <f t="array" ref="H2104">IF(SUMPRODUCT((TRIM(C2104:F2104)&lt;&gt;"-")*1)=0,
    "No Data",
    IF(COUNTIF(C2104:F2104,INDEX(_xlfn._xlws.FILTER(C2104:F2104,TRIM(C2104:F2104)&lt;&gt;"-"),1))=SUMPRODUCT((TRIM(C2104:F2104)&lt;&gt;"-")*1),
    "No Change",
    "Change"))</f>
        <v>No Data</v>
      </c>
      <c r="I2104" s="159"/>
      <c r="J2104"/>
      <c r="K2104" s="163"/>
      <c r="L2104" s="147" t="str">
        <f>TRIM(CLEAN(TEXT(IFERROR(INDEX('Glade MR'!$B$4:$C$3000,MATCH($A2104,'Glade MR'!$C$4:$C$3000,0),1),"-"),"@")))</f>
        <v>-</v>
      </c>
      <c r="M2104" s="147" t="str">
        <f>TRIM(CLEAN(TEXT(IFERROR(INDEX('Glade MR'!$I$4:$J$3000,MATCH($A2104,'Glade MR'!$J$4:$J$3000,0),1),"-"),"@")))</f>
        <v>-</v>
      </c>
      <c r="N2104" s="147" t="str">
        <f>TRIM(CLEAN(TEXT(IFERROR(INDEX('Glade MR'!$P$4:$Q$3000,MATCH($A2104,'Glade MR'!$Q$4:$Q$3000,0),1),"-"),"@")))</f>
        <v>-</v>
      </c>
      <c r="O2104" s="147" t="str">
        <f>TRIM(CLEAN(TEXT(IFERROR(INDEX('Glade MR'!$W$4:$X$3000,MATCH($A2104,'Glade MR'!$X$4:$X$3000,0),1),"-"),"@")))</f>
        <v>-</v>
      </c>
      <c r="P2104" s="159" t="str">
        <f t="shared" si="65"/>
        <v>Not Found</v>
      </c>
      <c r="Q2104" t="str" cm="1">
        <f t="array" ref="Q2104">IF(SUMPRODUCT((TRIM(L2104:O2104)&lt;&gt;"-")*1)=0,
    "No Data",
    IF(COUNTIF(L2104:O2104,INDEX(_xlfn._xlws.FILTER(L2104:O2104,TRIM(L2104:O2104)&lt;&gt;"-"),1))=SUMPRODUCT((TRIM(L2104:O2104)&lt;&gt;"-")*1),
    "No Change",
    "Change"))</f>
        <v>No Data</v>
      </c>
      <c r="R2104" s="159"/>
      <c r="S2104" s="111"/>
    </row>
    <row r="2105" spans="1:19" x14ac:dyDescent="0.3">
      <c r="A2105" t="s">
        <v>2601</v>
      </c>
      <c r="B2105" t="s">
        <v>1145</v>
      </c>
      <c r="C2105" s="160" t="str">
        <f>TRIM(CLEAN(TEXT(IFERROR(INDEX('Snakeden MR'!$B$4:$C$3028,MATCH($A2105,'Snakeden MR'!$C$4:$C$3028,0),1),"-"),"@")))</f>
        <v>Pool 4</v>
      </c>
      <c r="D2105" s="147" t="str">
        <f>TRIM(CLEAN(TEXT(IFERROR(INDEX('Snakeden MR'!$I$4:$J$3028,MATCH($A2105,'Snakeden MR'!$J$4:$J$3028,0),1),"-"),"@")))</f>
        <v>-</v>
      </c>
      <c r="E2105" s="147" t="str">
        <f>TRIM(CLEAN(TEXT(IFERROR(INDEX('Snakeden MR'!$P$4:$Q$3028,MATCH($A2105,'Snakeden MR'!$Q$4:$Q$3028,0),1),"-"),"@")))</f>
        <v>-</v>
      </c>
      <c r="F2105" s="147" t="str">
        <f>TRIM(CLEAN(TEXT(IFERROR(INDEX('Snakeden MR'!$W$4:$X$3028,MATCH($A2105,'Snakeden MR'!$X$4:$X$3028,0),1),"-"),"@")))</f>
        <v>-</v>
      </c>
      <c r="G2105" s="159" t="str">
        <f t="shared" si="64"/>
        <v>Found</v>
      </c>
      <c r="H2105" t="str" cm="1">
        <f t="array" ref="H2105">IF(SUMPRODUCT((TRIM(C2105:F2105)&lt;&gt;"-")*1)=0,
    "No Data",
    IF(COUNTIF(C2105:F2105,INDEX(_xlfn._xlws.FILTER(C2105:F2105,TRIM(C2105:F2105)&lt;&gt;"-"),1))=SUMPRODUCT((TRIM(C2105:F2105)&lt;&gt;"-")*1),
    "No Change",
    "Change"))</f>
        <v>No Change</v>
      </c>
      <c r="I2105" s="159"/>
      <c r="J2105"/>
      <c r="K2105" s="163"/>
      <c r="L2105" s="147" t="str">
        <f>TRIM(CLEAN(TEXT(IFERROR(INDEX('Glade MR'!$B$4:$C$3000,MATCH($A2105,'Glade MR'!$C$4:$C$3000,0),1),"-"),"@")))</f>
        <v>-</v>
      </c>
      <c r="M2105" s="147" t="str">
        <f>TRIM(CLEAN(TEXT(IFERROR(INDEX('Glade MR'!$I$4:$J$3000,MATCH($A2105,'Glade MR'!$J$4:$J$3000,0),1),"-"),"@")))</f>
        <v>-</v>
      </c>
      <c r="N2105" s="147" t="str">
        <f>TRIM(CLEAN(TEXT(IFERROR(INDEX('Glade MR'!$P$4:$Q$3000,MATCH($A2105,'Glade MR'!$Q$4:$Q$3000,0),1),"-"),"@")))</f>
        <v>-</v>
      </c>
      <c r="O2105" s="147" t="str">
        <f>TRIM(CLEAN(TEXT(IFERROR(INDEX('Glade MR'!$W$4:$X$3000,MATCH($A2105,'Glade MR'!$X$4:$X$3000,0),1),"-"),"@")))</f>
        <v>-</v>
      </c>
      <c r="P2105" s="159" t="str">
        <f t="shared" si="65"/>
        <v>Not Found</v>
      </c>
      <c r="Q2105" t="str" cm="1">
        <f t="array" ref="Q2105">IF(SUMPRODUCT((TRIM(L2105:O2105)&lt;&gt;"-")*1)=0,
    "No Data",
    IF(COUNTIF(L2105:O2105,INDEX(_xlfn._xlws.FILTER(L2105:O2105,TRIM(L2105:O2105)&lt;&gt;"-"),1))=SUMPRODUCT((TRIM(L2105:O2105)&lt;&gt;"-")*1),
    "No Change",
    "Change"))</f>
        <v>No Data</v>
      </c>
      <c r="R2105" s="159"/>
      <c r="S2105" s="111"/>
    </row>
    <row r="2106" spans="1:19" x14ac:dyDescent="0.3">
      <c r="A2106" t="s">
        <v>2602</v>
      </c>
      <c r="B2106" t="s">
        <v>1145</v>
      </c>
      <c r="C2106" s="160" t="str">
        <f>TRIM(CLEAN(TEXT(IFERROR(INDEX('Snakeden MR'!$B$4:$C$3028,MATCH($A2106,'Snakeden MR'!$C$4:$C$3028,0),1),"-"),"@")))</f>
        <v>-</v>
      </c>
      <c r="D2106" s="147" t="str">
        <f>TRIM(CLEAN(TEXT(IFERROR(INDEX('Snakeden MR'!$I$4:$J$3028,MATCH($A2106,'Snakeden MR'!$J$4:$J$3028,0),1),"-"),"@")))</f>
        <v>-</v>
      </c>
      <c r="E2106" s="147" t="str">
        <f>TRIM(CLEAN(TEXT(IFERROR(INDEX('Snakeden MR'!$P$4:$Q$3028,MATCH($A2106,'Snakeden MR'!$Q$4:$Q$3028,0),1),"-"),"@")))</f>
        <v>-</v>
      </c>
      <c r="F2106" s="147" t="str">
        <f>TRIM(CLEAN(TEXT(IFERROR(INDEX('Snakeden MR'!$W$4:$X$3028,MATCH($A2106,'Snakeden MR'!$X$4:$X$3028,0),1),"-"),"@")))</f>
        <v>-</v>
      </c>
      <c r="G2106" s="159" t="str">
        <f t="shared" si="64"/>
        <v>Not Found</v>
      </c>
      <c r="H2106" t="str" cm="1">
        <f t="array" ref="H2106">IF(SUMPRODUCT((TRIM(C2106:F2106)&lt;&gt;"-")*1)=0,
    "No Data",
    IF(COUNTIF(C2106:F2106,INDEX(_xlfn._xlws.FILTER(C2106:F2106,TRIM(C2106:F2106)&lt;&gt;"-"),1))=SUMPRODUCT((TRIM(C2106:F2106)&lt;&gt;"-")*1),
    "No Change",
    "Change"))</f>
        <v>No Data</v>
      </c>
      <c r="I2106" s="159"/>
      <c r="J2106"/>
      <c r="K2106" s="163"/>
      <c r="L2106" s="147" t="str">
        <f>TRIM(CLEAN(TEXT(IFERROR(INDEX('Glade MR'!$B$4:$C$3000,MATCH($A2106,'Glade MR'!$C$4:$C$3000,0),1),"-"),"@")))</f>
        <v>-</v>
      </c>
      <c r="M2106" s="147" t="str">
        <f>TRIM(CLEAN(TEXT(IFERROR(INDEX('Glade MR'!$I$4:$J$3000,MATCH($A2106,'Glade MR'!$J$4:$J$3000,0),1),"-"),"@")))</f>
        <v>-</v>
      </c>
      <c r="N2106" s="147" t="str">
        <f>TRIM(CLEAN(TEXT(IFERROR(INDEX('Glade MR'!$P$4:$Q$3000,MATCH($A2106,'Glade MR'!$Q$4:$Q$3000,0),1),"-"),"@")))</f>
        <v>-</v>
      </c>
      <c r="O2106" s="147" t="str">
        <f>TRIM(CLEAN(TEXT(IFERROR(INDEX('Glade MR'!$W$4:$X$3000,MATCH($A2106,'Glade MR'!$X$4:$X$3000,0),1),"-"),"@")))</f>
        <v>-</v>
      </c>
      <c r="P2106" s="159" t="str">
        <f t="shared" si="65"/>
        <v>Not Found</v>
      </c>
      <c r="Q2106" t="str" cm="1">
        <f t="array" ref="Q2106">IF(SUMPRODUCT((TRIM(L2106:O2106)&lt;&gt;"-")*1)=0,
    "No Data",
    IF(COUNTIF(L2106:O2106,INDEX(_xlfn._xlws.FILTER(L2106:O2106,TRIM(L2106:O2106)&lt;&gt;"-"),1))=SUMPRODUCT((TRIM(L2106:O2106)&lt;&gt;"-")*1),
    "No Change",
    "Change"))</f>
        <v>No Data</v>
      </c>
      <c r="R2106" s="159"/>
      <c r="S2106" s="111"/>
    </row>
    <row r="2107" spans="1:19" x14ac:dyDescent="0.3">
      <c r="A2107" t="s">
        <v>2603</v>
      </c>
      <c r="B2107" t="s">
        <v>1145</v>
      </c>
      <c r="C2107" s="160" t="str">
        <f>TRIM(CLEAN(TEXT(IFERROR(INDEX('Snakeden MR'!$B$4:$C$3028,MATCH($A2107,'Snakeden MR'!$C$4:$C$3028,0),1),"-"),"@")))</f>
        <v>-</v>
      </c>
      <c r="D2107" s="147" t="str">
        <f>TRIM(CLEAN(TEXT(IFERROR(INDEX('Snakeden MR'!$I$4:$J$3028,MATCH($A2107,'Snakeden MR'!$J$4:$J$3028,0),1),"-"),"@")))</f>
        <v>-</v>
      </c>
      <c r="E2107" s="147" t="str">
        <f>TRIM(CLEAN(TEXT(IFERROR(INDEX('Snakeden MR'!$P$4:$Q$3028,MATCH($A2107,'Snakeden MR'!$Q$4:$Q$3028,0),1),"-"),"@")))</f>
        <v>-</v>
      </c>
      <c r="F2107" s="147" t="str">
        <f>TRIM(CLEAN(TEXT(IFERROR(INDEX('Snakeden MR'!$W$4:$X$3028,MATCH($A2107,'Snakeden MR'!$X$4:$X$3028,0),1),"-"),"@")))</f>
        <v>-</v>
      </c>
      <c r="G2107" s="159" t="str">
        <f t="shared" si="64"/>
        <v>Not Found</v>
      </c>
      <c r="H2107" t="str" cm="1">
        <f t="array" ref="H2107">IF(SUMPRODUCT((TRIM(C2107:F2107)&lt;&gt;"-")*1)=0,
    "No Data",
    IF(COUNTIF(C2107:F2107,INDEX(_xlfn._xlws.FILTER(C2107:F2107,TRIM(C2107:F2107)&lt;&gt;"-"),1))=SUMPRODUCT((TRIM(C2107:F2107)&lt;&gt;"-")*1),
    "No Change",
    "Change"))</f>
        <v>No Data</v>
      </c>
      <c r="I2107" s="159"/>
      <c r="J2107"/>
      <c r="K2107" s="163"/>
      <c r="L2107" s="147" t="str">
        <f>TRIM(CLEAN(TEXT(IFERROR(INDEX('Glade MR'!$B$4:$C$3000,MATCH($A2107,'Glade MR'!$C$4:$C$3000,0),1),"-"),"@")))</f>
        <v>-</v>
      </c>
      <c r="M2107" s="147" t="str">
        <f>TRIM(CLEAN(TEXT(IFERROR(INDEX('Glade MR'!$I$4:$J$3000,MATCH($A2107,'Glade MR'!$J$4:$J$3000,0),1),"-"),"@")))</f>
        <v>-</v>
      </c>
      <c r="N2107" s="147" t="str">
        <f>TRIM(CLEAN(TEXT(IFERROR(INDEX('Glade MR'!$P$4:$Q$3000,MATCH($A2107,'Glade MR'!$Q$4:$Q$3000,0),1),"-"),"@")))</f>
        <v>-</v>
      </c>
      <c r="O2107" s="147" t="str">
        <f>TRIM(CLEAN(TEXT(IFERROR(INDEX('Glade MR'!$W$4:$X$3000,MATCH($A2107,'Glade MR'!$X$4:$X$3000,0),1),"-"),"@")))</f>
        <v>-</v>
      </c>
      <c r="P2107" s="159" t="str">
        <f t="shared" si="65"/>
        <v>Not Found</v>
      </c>
      <c r="Q2107" t="str" cm="1">
        <f t="array" ref="Q2107">IF(SUMPRODUCT((TRIM(L2107:O2107)&lt;&gt;"-")*1)=0,
    "No Data",
    IF(COUNTIF(L2107:O2107,INDEX(_xlfn._xlws.FILTER(L2107:O2107,TRIM(L2107:O2107)&lt;&gt;"-"),1))=SUMPRODUCT((TRIM(L2107:O2107)&lt;&gt;"-")*1),
    "No Change",
    "Change"))</f>
        <v>No Data</v>
      </c>
      <c r="R2107" s="159"/>
      <c r="S2107" s="111"/>
    </row>
    <row r="2108" spans="1:19" x14ac:dyDescent="0.3">
      <c r="A2108" t="s">
        <v>132</v>
      </c>
      <c r="B2108" t="s">
        <v>1145</v>
      </c>
      <c r="C2108" s="160" t="str">
        <f>TRIM(CLEAN(TEXT(IFERROR(INDEX('Snakeden MR'!$B$4:$C$3028,MATCH($A2108,'Snakeden MR'!$C$4:$C$3028,0),1),"-"),"@")))</f>
        <v>-</v>
      </c>
      <c r="D2108" s="147" t="str">
        <f>TRIM(CLEAN(TEXT(IFERROR(INDEX('Snakeden MR'!$I$4:$J$3028,MATCH($A2108,'Snakeden MR'!$J$4:$J$3028,0),1),"-"),"@")))</f>
        <v>-</v>
      </c>
      <c r="E2108" s="147" t="str">
        <f>TRIM(CLEAN(TEXT(IFERROR(INDEX('Snakeden MR'!$P$4:$Q$3028,MATCH($A2108,'Snakeden MR'!$Q$4:$Q$3028,0),1),"-"),"@")))</f>
        <v>-</v>
      </c>
      <c r="F2108" s="147" t="str">
        <f>TRIM(CLEAN(TEXT(IFERROR(INDEX('Snakeden MR'!$W$4:$X$3028,MATCH($A2108,'Snakeden MR'!$X$4:$X$3028,0),1),"-"),"@")))</f>
        <v>-</v>
      </c>
      <c r="G2108" s="159" t="str">
        <f t="shared" si="64"/>
        <v>Not Found</v>
      </c>
      <c r="H2108" t="str" cm="1">
        <f t="array" ref="H2108">IF(SUMPRODUCT((TRIM(C2108:F2108)&lt;&gt;"-")*1)=0,
    "No Data",
    IF(COUNTIF(C2108:F2108,INDEX(_xlfn._xlws.FILTER(C2108:F2108,TRIM(C2108:F2108)&lt;&gt;"-"),1))=SUMPRODUCT((TRIM(C2108:F2108)&lt;&gt;"-")*1),
    "No Change",
    "Change"))</f>
        <v>No Data</v>
      </c>
      <c r="I2108" s="159"/>
      <c r="J2108"/>
      <c r="K2108" s="163"/>
      <c r="L2108" s="147" t="str">
        <f>TRIM(CLEAN(TEXT(IFERROR(INDEX('Glade MR'!$B$4:$C$3000,MATCH($A2108,'Glade MR'!$C$4:$C$3000,0),1),"-"),"@")))</f>
        <v>-</v>
      </c>
      <c r="M2108" s="147" t="str">
        <f>TRIM(CLEAN(TEXT(IFERROR(INDEX('Glade MR'!$I$4:$J$3000,MATCH($A2108,'Glade MR'!$J$4:$J$3000,0),1),"-"),"@")))</f>
        <v>-</v>
      </c>
      <c r="N2108" s="147" t="str">
        <f>TRIM(CLEAN(TEXT(IFERROR(INDEX('Glade MR'!$P$4:$Q$3000,MATCH($A2108,'Glade MR'!$Q$4:$Q$3000,0),1),"-"),"@")))</f>
        <v>-</v>
      </c>
      <c r="O2108" s="147" t="str">
        <f>TRIM(CLEAN(TEXT(IFERROR(INDEX('Glade MR'!$W$4:$X$3000,MATCH($A2108,'Glade MR'!$X$4:$X$3000,0),1),"-"),"@")))</f>
        <v>-</v>
      </c>
      <c r="P2108" s="159" t="str">
        <f t="shared" si="65"/>
        <v>Not Found</v>
      </c>
      <c r="Q2108" t="str" cm="1">
        <f t="array" ref="Q2108">IF(SUMPRODUCT((TRIM(L2108:O2108)&lt;&gt;"-")*1)=0,
    "No Data",
    IF(COUNTIF(L2108:O2108,INDEX(_xlfn._xlws.FILTER(L2108:O2108,TRIM(L2108:O2108)&lt;&gt;"-"),1))=SUMPRODUCT((TRIM(L2108:O2108)&lt;&gt;"-")*1),
    "No Change",
    "Change"))</f>
        <v>No Data</v>
      </c>
      <c r="R2108" s="159"/>
      <c r="S2108" s="111"/>
    </row>
    <row r="2109" spans="1:19" x14ac:dyDescent="0.3">
      <c r="A2109" t="s">
        <v>2604</v>
      </c>
      <c r="B2109" t="s">
        <v>1145</v>
      </c>
      <c r="C2109" s="160" t="str">
        <f>TRIM(CLEAN(TEXT(IFERROR(INDEX('Snakeden MR'!$B$4:$C$3028,MATCH($A2109,'Snakeden MR'!$C$4:$C$3028,0),1),"-"),"@")))</f>
        <v>-</v>
      </c>
      <c r="D2109" s="147" t="str">
        <f>TRIM(CLEAN(TEXT(IFERROR(INDEX('Snakeden MR'!$I$4:$J$3028,MATCH($A2109,'Snakeden MR'!$J$4:$J$3028,0),1),"-"),"@")))</f>
        <v>-</v>
      </c>
      <c r="E2109" s="147" t="str">
        <f>TRIM(CLEAN(TEXT(IFERROR(INDEX('Snakeden MR'!$P$4:$Q$3028,MATCH($A2109,'Snakeden MR'!$Q$4:$Q$3028,0),1),"-"),"@")))</f>
        <v>-</v>
      </c>
      <c r="F2109" s="147" t="str">
        <f>TRIM(CLEAN(TEXT(IFERROR(INDEX('Snakeden MR'!$W$4:$X$3028,MATCH($A2109,'Snakeden MR'!$X$4:$X$3028,0),1),"-"),"@")))</f>
        <v>-</v>
      </c>
      <c r="G2109" s="159" t="str">
        <f t="shared" si="64"/>
        <v>Not Found</v>
      </c>
      <c r="H2109" t="str" cm="1">
        <f t="array" ref="H2109">IF(SUMPRODUCT((TRIM(C2109:F2109)&lt;&gt;"-")*1)=0,
    "No Data",
    IF(COUNTIF(C2109:F2109,INDEX(_xlfn._xlws.FILTER(C2109:F2109,TRIM(C2109:F2109)&lt;&gt;"-"),1))=SUMPRODUCT((TRIM(C2109:F2109)&lt;&gt;"-")*1),
    "No Change",
    "Change"))</f>
        <v>No Data</v>
      </c>
      <c r="I2109" s="159"/>
      <c r="J2109"/>
      <c r="K2109" s="163"/>
      <c r="L2109" s="147" t="str">
        <f>TRIM(CLEAN(TEXT(IFERROR(INDEX('Glade MR'!$B$4:$C$3000,MATCH($A2109,'Glade MR'!$C$4:$C$3000,0),1),"-"),"@")))</f>
        <v>-</v>
      </c>
      <c r="M2109" s="147" t="str">
        <f>TRIM(CLEAN(TEXT(IFERROR(INDEX('Glade MR'!$I$4:$J$3000,MATCH($A2109,'Glade MR'!$J$4:$J$3000,0),1),"-"),"@")))</f>
        <v>-</v>
      </c>
      <c r="N2109" s="147" t="str">
        <f>TRIM(CLEAN(TEXT(IFERROR(INDEX('Glade MR'!$P$4:$Q$3000,MATCH($A2109,'Glade MR'!$Q$4:$Q$3000,0),1),"-"),"@")))</f>
        <v>-</v>
      </c>
      <c r="O2109" s="147" t="str">
        <f>TRIM(CLEAN(TEXT(IFERROR(INDEX('Glade MR'!$W$4:$X$3000,MATCH($A2109,'Glade MR'!$X$4:$X$3000,0),1),"-"),"@")))</f>
        <v>-</v>
      </c>
      <c r="P2109" s="159" t="str">
        <f t="shared" si="65"/>
        <v>Not Found</v>
      </c>
      <c r="Q2109" t="str" cm="1">
        <f t="array" ref="Q2109">IF(SUMPRODUCT((TRIM(L2109:O2109)&lt;&gt;"-")*1)=0,
    "No Data",
    IF(COUNTIF(L2109:O2109,INDEX(_xlfn._xlws.FILTER(L2109:O2109,TRIM(L2109:O2109)&lt;&gt;"-"),1))=SUMPRODUCT((TRIM(L2109:O2109)&lt;&gt;"-")*1),
    "No Change",
    "Change"))</f>
        <v>No Data</v>
      </c>
      <c r="R2109" s="159"/>
      <c r="S2109" s="111"/>
    </row>
    <row r="2110" spans="1:19" x14ac:dyDescent="0.3">
      <c r="A2110" t="s">
        <v>2605</v>
      </c>
      <c r="B2110" t="s">
        <v>1145</v>
      </c>
      <c r="C2110" s="160" t="str">
        <f>TRIM(CLEAN(TEXT(IFERROR(INDEX('Snakeden MR'!$B$4:$C$3028,MATCH($A2110,'Snakeden MR'!$C$4:$C$3028,0),1),"-"),"@")))</f>
        <v>-</v>
      </c>
      <c r="D2110" s="147" t="str">
        <f>TRIM(CLEAN(TEXT(IFERROR(INDEX('Snakeden MR'!$I$4:$J$3028,MATCH($A2110,'Snakeden MR'!$J$4:$J$3028,0),1),"-"),"@")))</f>
        <v>-</v>
      </c>
      <c r="E2110" s="147" t="str">
        <f>TRIM(CLEAN(TEXT(IFERROR(INDEX('Snakeden MR'!$P$4:$Q$3028,MATCH($A2110,'Snakeden MR'!$Q$4:$Q$3028,0),1),"-"),"@")))</f>
        <v>-</v>
      </c>
      <c r="F2110" s="147" t="str">
        <f>TRIM(CLEAN(TEXT(IFERROR(INDEX('Snakeden MR'!$W$4:$X$3028,MATCH($A2110,'Snakeden MR'!$X$4:$X$3028,0),1),"-"),"@")))</f>
        <v>-</v>
      </c>
      <c r="G2110" s="159" t="str">
        <f t="shared" si="64"/>
        <v>Not Found</v>
      </c>
      <c r="H2110" t="str" cm="1">
        <f t="array" ref="H2110">IF(SUMPRODUCT((TRIM(C2110:F2110)&lt;&gt;"-")*1)=0,
    "No Data",
    IF(COUNTIF(C2110:F2110,INDEX(_xlfn._xlws.FILTER(C2110:F2110,TRIM(C2110:F2110)&lt;&gt;"-"),1))=SUMPRODUCT((TRIM(C2110:F2110)&lt;&gt;"-")*1),
    "No Change",
    "Change"))</f>
        <v>No Data</v>
      </c>
      <c r="I2110" s="159"/>
      <c r="J2110"/>
      <c r="K2110" s="163"/>
      <c r="L2110" s="147" t="str">
        <f>TRIM(CLEAN(TEXT(IFERROR(INDEX('Glade MR'!$B$4:$C$3000,MATCH($A2110,'Glade MR'!$C$4:$C$3000,0),1),"-"),"@")))</f>
        <v>-</v>
      </c>
      <c r="M2110" s="147" t="str">
        <f>TRIM(CLEAN(TEXT(IFERROR(INDEX('Glade MR'!$I$4:$J$3000,MATCH($A2110,'Glade MR'!$J$4:$J$3000,0),1),"-"),"@")))</f>
        <v>-</v>
      </c>
      <c r="N2110" s="147" t="str">
        <f>TRIM(CLEAN(TEXT(IFERROR(INDEX('Glade MR'!$P$4:$Q$3000,MATCH($A2110,'Glade MR'!$Q$4:$Q$3000,0),1),"-"),"@")))</f>
        <v>-</v>
      </c>
      <c r="O2110" s="147" t="str">
        <f>TRIM(CLEAN(TEXT(IFERROR(INDEX('Glade MR'!$W$4:$X$3000,MATCH($A2110,'Glade MR'!$X$4:$X$3000,0),1),"-"),"@")))</f>
        <v>-</v>
      </c>
      <c r="P2110" s="159" t="str">
        <f t="shared" si="65"/>
        <v>Not Found</v>
      </c>
      <c r="Q2110" t="str" cm="1">
        <f t="array" ref="Q2110">IF(SUMPRODUCT((TRIM(L2110:O2110)&lt;&gt;"-")*1)=0,
    "No Data",
    IF(COUNTIF(L2110:O2110,INDEX(_xlfn._xlws.FILTER(L2110:O2110,TRIM(L2110:O2110)&lt;&gt;"-"),1))=SUMPRODUCT((TRIM(L2110:O2110)&lt;&gt;"-")*1),
    "No Change",
    "Change"))</f>
        <v>No Data</v>
      </c>
      <c r="R2110" s="159"/>
      <c r="S2110" s="111"/>
    </row>
    <row r="2111" spans="1:19" x14ac:dyDescent="0.3">
      <c r="A2111" t="s">
        <v>2606</v>
      </c>
      <c r="B2111" t="s">
        <v>1145</v>
      </c>
      <c r="C2111" s="160" t="str">
        <f>TRIM(CLEAN(TEXT(IFERROR(INDEX('Snakeden MR'!$B$4:$C$3028,MATCH($A2111,'Snakeden MR'!$C$4:$C$3028,0),1),"-"),"@")))</f>
        <v>-</v>
      </c>
      <c r="D2111" s="147" t="str">
        <f>TRIM(CLEAN(TEXT(IFERROR(INDEX('Snakeden MR'!$I$4:$J$3028,MATCH($A2111,'Snakeden MR'!$J$4:$J$3028,0),1),"-"),"@")))</f>
        <v>-</v>
      </c>
      <c r="E2111" s="147" t="str">
        <f>TRIM(CLEAN(TEXT(IFERROR(INDEX('Snakeden MR'!$P$4:$Q$3028,MATCH($A2111,'Snakeden MR'!$Q$4:$Q$3028,0),1),"-"),"@")))</f>
        <v>-</v>
      </c>
      <c r="F2111" s="147" t="str">
        <f>TRIM(CLEAN(TEXT(IFERROR(INDEX('Snakeden MR'!$W$4:$X$3028,MATCH($A2111,'Snakeden MR'!$X$4:$X$3028,0),1),"-"),"@")))</f>
        <v>-</v>
      </c>
      <c r="G2111" s="159" t="str">
        <f t="shared" si="64"/>
        <v>Not Found</v>
      </c>
      <c r="H2111" t="str" cm="1">
        <f t="array" ref="H2111">IF(SUMPRODUCT((TRIM(C2111:F2111)&lt;&gt;"-")*1)=0,
    "No Data",
    IF(COUNTIF(C2111:F2111,INDEX(_xlfn._xlws.FILTER(C2111:F2111,TRIM(C2111:F2111)&lt;&gt;"-"),1))=SUMPRODUCT((TRIM(C2111:F2111)&lt;&gt;"-")*1),
    "No Change",
    "Change"))</f>
        <v>No Data</v>
      </c>
      <c r="I2111" s="159"/>
      <c r="J2111"/>
      <c r="K2111" s="163"/>
      <c r="L2111" s="147" t="str">
        <f>TRIM(CLEAN(TEXT(IFERROR(INDEX('Glade MR'!$B$4:$C$3000,MATCH($A2111,'Glade MR'!$C$4:$C$3000,0),1),"-"),"@")))</f>
        <v>-</v>
      </c>
      <c r="M2111" s="147" t="str">
        <f>TRIM(CLEAN(TEXT(IFERROR(INDEX('Glade MR'!$I$4:$J$3000,MATCH($A2111,'Glade MR'!$J$4:$J$3000,0),1),"-"),"@")))</f>
        <v>-</v>
      </c>
      <c r="N2111" s="147" t="str">
        <f>TRIM(CLEAN(TEXT(IFERROR(INDEX('Glade MR'!$P$4:$Q$3000,MATCH($A2111,'Glade MR'!$Q$4:$Q$3000,0),1),"-"),"@")))</f>
        <v>-</v>
      </c>
      <c r="O2111" s="147" t="str">
        <f>TRIM(CLEAN(TEXT(IFERROR(INDEX('Glade MR'!$W$4:$X$3000,MATCH($A2111,'Glade MR'!$X$4:$X$3000,0),1),"-"),"@")))</f>
        <v>-</v>
      </c>
      <c r="P2111" s="159" t="str">
        <f t="shared" si="65"/>
        <v>Not Found</v>
      </c>
      <c r="Q2111" t="str" cm="1">
        <f t="array" ref="Q2111">IF(SUMPRODUCT((TRIM(L2111:O2111)&lt;&gt;"-")*1)=0,
    "No Data",
    IF(COUNTIF(L2111:O2111,INDEX(_xlfn._xlws.FILTER(L2111:O2111,TRIM(L2111:O2111)&lt;&gt;"-"),1))=SUMPRODUCT((TRIM(L2111:O2111)&lt;&gt;"-")*1),
    "No Change",
    "Change"))</f>
        <v>No Data</v>
      </c>
      <c r="R2111" s="159"/>
      <c r="S2111" s="111"/>
    </row>
    <row r="2112" spans="1:19" x14ac:dyDescent="0.3">
      <c r="A2112" t="s">
        <v>2607</v>
      </c>
      <c r="B2112" t="s">
        <v>1145</v>
      </c>
      <c r="C2112" s="160" t="str">
        <f>TRIM(CLEAN(TEXT(IFERROR(INDEX('Snakeden MR'!$B$4:$C$3028,MATCH($A2112,'Snakeden MR'!$C$4:$C$3028,0),1),"-"),"@")))</f>
        <v>-</v>
      </c>
      <c r="D2112" s="147" t="str">
        <f>TRIM(CLEAN(TEXT(IFERROR(INDEX('Snakeden MR'!$I$4:$J$3028,MATCH($A2112,'Snakeden MR'!$J$4:$J$3028,0),1),"-"),"@")))</f>
        <v>-</v>
      </c>
      <c r="E2112" s="147" t="str">
        <f>TRIM(CLEAN(TEXT(IFERROR(INDEX('Snakeden MR'!$P$4:$Q$3028,MATCH($A2112,'Snakeden MR'!$Q$4:$Q$3028,0),1),"-"),"@")))</f>
        <v>-</v>
      </c>
      <c r="F2112" s="147" t="str">
        <f>TRIM(CLEAN(TEXT(IFERROR(INDEX('Snakeden MR'!$W$4:$X$3028,MATCH($A2112,'Snakeden MR'!$X$4:$X$3028,0),1),"-"),"@")))</f>
        <v>-</v>
      </c>
      <c r="G2112" s="159" t="str">
        <f t="shared" si="64"/>
        <v>Not Found</v>
      </c>
      <c r="H2112" t="str" cm="1">
        <f t="array" ref="H2112">IF(SUMPRODUCT((TRIM(C2112:F2112)&lt;&gt;"-")*1)=0,
    "No Data",
    IF(COUNTIF(C2112:F2112,INDEX(_xlfn._xlws.FILTER(C2112:F2112,TRIM(C2112:F2112)&lt;&gt;"-"),1))=SUMPRODUCT((TRIM(C2112:F2112)&lt;&gt;"-")*1),
    "No Change",
    "Change"))</f>
        <v>No Data</v>
      </c>
      <c r="I2112" s="159"/>
      <c r="J2112"/>
      <c r="K2112" s="163"/>
      <c r="L2112" s="147" t="str">
        <f>TRIM(CLEAN(TEXT(IFERROR(INDEX('Glade MR'!$B$4:$C$3000,MATCH($A2112,'Glade MR'!$C$4:$C$3000,0),1),"-"),"@")))</f>
        <v>-</v>
      </c>
      <c r="M2112" s="147" t="str">
        <f>TRIM(CLEAN(TEXT(IFERROR(INDEX('Glade MR'!$I$4:$J$3000,MATCH($A2112,'Glade MR'!$J$4:$J$3000,0),1),"-"),"@")))</f>
        <v>-</v>
      </c>
      <c r="N2112" s="147" t="str">
        <f>TRIM(CLEAN(TEXT(IFERROR(INDEX('Glade MR'!$P$4:$Q$3000,MATCH($A2112,'Glade MR'!$Q$4:$Q$3000,0),1),"-"),"@")))</f>
        <v>-</v>
      </c>
      <c r="O2112" s="147" t="str">
        <f>TRIM(CLEAN(TEXT(IFERROR(INDEX('Glade MR'!$W$4:$X$3000,MATCH($A2112,'Glade MR'!$X$4:$X$3000,0),1),"-"),"@")))</f>
        <v>-</v>
      </c>
      <c r="P2112" s="159" t="str">
        <f t="shared" si="65"/>
        <v>Not Found</v>
      </c>
      <c r="Q2112" t="str" cm="1">
        <f t="array" ref="Q2112">IF(SUMPRODUCT((TRIM(L2112:O2112)&lt;&gt;"-")*1)=0,
    "No Data",
    IF(COUNTIF(L2112:O2112,INDEX(_xlfn._xlws.FILTER(L2112:O2112,TRIM(L2112:O2112)&lt;&gt;"-"),1))=SUMPRODUCT((TRIM(L2112:O2112)&lt;&gt;"-")*1),
    "No Change",
    "Change"))</f>
        <v>No Data</v>
      </c>
      <c r="R2112" s="159"/>
      <c r="S2112" s="111"/>
    </row>
    <row r="2113" spans="1:19" x14ac:dyDescent="0.3">
      <c r="A2113" t="s">
        <v>2608</v>
      </c>
      <c r="B2113" t="s">
        <v>1145</v>
      </c>
      <c r="C2113" s="160" t="str">
        <f>TRIM(CLEAN(TEXT(IFERROR(INDEX('Snakeden MR'!$B$4:$C$3028,MATCH($A2113,'Snakeden MR'!$C$4:$C$3028,0),1),"-"),"@")))</f>
        <v>-</v>
      </c>
      <c r="D2113" s="147" t="str">
        <f>TRIM(CLEAN(TEXT(IFERROR(INDEX('Snakeden MR'!$I$4:$J$3028,MATCH($A2113,'Snakeden MR'!$J$4:$J$3028,0),1),"-"),"@")))</f>
        <v>-</v>
      </c>
      <c r="E2113" s="147" t="str">
        <f>TRIM(CLEAN(TEXT(IFERROR(INDEX('Snakeden MR'!$P$4:$Q$3028,MATCH($A2113,'Snakeden MR'!$Q$4:$Q$3028,0),1),"-"),"@")))</f>
        <v>-</v>
      </c>
      <c r="F2113" s="147" t="str">
        <f>TRIM(CLEAN(TEXT(IFERROR(INDEX('Snakeden MR'!$W$4:$X$3028,MATCH($A2113,'Snakeden MR'!$X$4:$X$3028,0),1),"-"),"@")))</f>
        <v>-</v>
      </c>
      <c r="G2113" s="159" t="str">
        <f t="shared" si="64"/>
        <v>Not Found</v>
      </c>
      <c r="H2113" t="str" cm="1">
        <f t="array" ref="H2113">IF(SUMPRODUCT((TRIM(C2113:F2113)&lt;&gt;"-")*1)=0,
    "No Data",
    IF(COUNTIF(C2113:F2113,INDEX(_xlfn._xlws.FILTER(C2113:F2113,TRIM(C2113:F2113)&lt;&gt;"-"),1))=SUMPRODUCT((TRIM(C2113:F2113)&lt;&gt;"-")*1),
    "No Change",
    "Change"))</f>
        <v>No Data</v>
      </c>
      <c r="I2113" s="159"/>
      <c r="J2113"/>
      <c r="K2113" s="163"/>
      <c r="L2113" s="147" t="str">
        <f>TRIM(CLEAN(TEXT(IFERROR(INDEX('Glade MR'!$B$4:$C$3000,MATCH($A2113,'Glade MR'!$C$4:$C$3000,0),1),"-"),"@")))</f>
        <v>-</v>
      </c>
      <c r="M2113" s="147" t="str">
        <f>TRIM(CLEAN(TEXT(IFERROR(INDEX('Glade MR'!$I$4:$J$3000,MATCH($A2113,'Glade MR'!$J$4:$J$3000,0),1),"-"),"@")))</f>
        <v>-</v>
      </c>
      <c r="N2113" s="147" t="str">
        <f>TRIM(CLEAN(TEXT(IFERROR(INDEX('Glade MR'!$P$4:$Q$3000,MATCH($A2113,'Glade MR'!$Q$4:$Q$3000,0),1),"-"),"@")))</f>
        <v>-</v>
      </c>
      <c r="O2113" s="147" t="str">
        <f>TRIM(CLEAN(TEXT(IFERROR(INDEX('Glade MR'!$W$4:$X$3000,MATCH($A2113,'Glade MR'!$X$4:$X$3000,0),1),"-"),"@")))</f>
        <v>-</v>
      </c>
      <c r="P2113" s="159" t="str">
        <f t="shared" si="65"/>
        <v>Not Found</v>
      </c>
      <c r="Q2113" t="str" cm="1">
        <f t="array" ref="Q2113">IF(SUMPRODUCT((TRIM(L2113:O2113)&lt;&gt;"-")*1)=0,
    "No Data",
    IF(COUNTIF(L2113:O2113,INDEX(_xlfn._xlws.FILTER(L2113:O2113,TRIM(L2113:O2113)&lt;&gt;"-"),1))=SUMPRODUCT((TRIM(L2113:O2113)&lt;&gt;"-")*1),
    "No Change",
    "Change"))</f>
        <v>No Data</v>
      </c>
      <c r="R2113" s="159"/>
      <c r="S2113" s="111"/>
    </row>
    <row r="2114" spans="1:19" x14ac:dyDescent="0.3">
      <c r="A2114" t="s">
        <v>2609</v>
      </c>
      <c r="B2114" t="s">
        <v>1145</v>
      </c>
      <c r="C2114" s="160" t="str">
        <f>TRIM(CLEAN(TEXT(IFERROR(INDEX('Snakeden MR'!$B$4:$C$3028,MATCH($A2114,'Snakeden MR'!$C$4:$C$3028,0),1),"-"),"@")))</f>
        <v>-</v>
      </c>
      <c r="D2114" s="147" t="str">
        <f>TRIM(CLEAN(TEXT(IFERROR(INDEX('Snakeden MR'!$I$4:$J$3028,MATCH($A2114,'Snakeden MR'!$J$4:$J$3028,0),1),"-"),"@")))</f>
        <v>-</v>
      </c>
      <c r="E2114" s="147" t="str">
        <f>TRIM(CLEAN(TEXT(IFERROR(INDEX('Snakeden MR'!$P$4:$Q$3028,MATCH($A2114,'Snakeden MR'!$Q$4:$Q$3028,0),1),"-"),"@")))</f>
        <v>-</v>
      </c>
      <c r="F2114" s="147" t="str">
        <f>TRIM(CLEAN(TEXT(IFERROR(INDEX('Snakeden MR'!$W$4:$X$3028,MATCH($A2114,'Snakeden MR'!$X$4:$X$3028,0),1),"-"),"@")))</f>
        <v>-</v>
      </c>
      <c r="G2114" s="159" t="str">
        <f t="shared" ref="G2114:G2177" si="66">IF(SUM(COUNTIF(C2114:F2114,"-"))=4,"Not Found","Found")</f>
        <v>Not Found</v>
      </c>
      <c r="H2114" t="str" cm="1">
        <f t="array" ref="H2114">IF(SUMPRODUCT((TRIM(C2114:F2114)&lt;&gt;"-")*1)=0,
    "No Data",
    IF(COUNTIF(C2114:F2114,INDEX(_xlfn._xlws.FILTER(C2114:F2114,TRIM(C2114:F2114)&lt;&gt;"-"),1))=SUMPRODUCT((TRIM(C2114:F2114)&lt;&gt;"-")*1),
    "No Change",
    "Change"))</f>
        <v>No Data</v>
      </c>
      <c r="I2114" s="159"/>
      <c r="J2114"/>
      <c r="K2114" s="163"/>
      <c r="L2114" s="147" t="str">
        <f>TRIM(CLEAN(TEXT(IFERROR(INDEX('Glade MR'!$B$4:$C$3000,MATCH($A2114,'Glade MR'!$C$4:$C$3000,0),1),"-"),"@")))</f>
        <v>-</v>
      </c>
      <c r="M2114" s="147" t="str">
        <f>TRIM(CLEAN(TEXT(IFERROR(INDEX('Glade MR'!$I$4:$J$3000,MATCH($A2114,'Glade MR'!$J$4:$J$3000,0),1),"-"),"@")))</f>
        <v>-</v>
      </c>
      <c r="N2114" s="147" t="str">
        <f>TRIM(CLEAN(TEXT(IFERROR(INDEX('Glade MR'!$P$4:$Q$3000,MATCH($A2114,'Glade MR'!$Q$4:$Q$3000,0),1),"-"),"@")))</f>
        <v>-</v>
      </c>
      <c r="O2114" s="147" t="str">
        <f>TRIM(CLEAN(TEXT(IFERROR(INDEX('Glade MR'!$W$4:$X$3000,MATCH($A2114,'Glade MR'!$X$4:$X$3000,0),1),"-"),"@")))</f>
        <v>-</v>
      </c>
      <c r="P2114" s="159" t="str">
        <f t="shared" ref="P2114:P2177" si="67">IF(SUM(COUNTIF(L2114:O2114,"-"))=4,"Not Found","Found")</f>
        <v>Not Found</v>
      </c>
      <c r="Q2114" t="str" cm="1">
        <f t="array" ref="Q2114">IF(SUMPRODUCT((TRIM(L2114:O2114)&lt;&gt;"-")*1)=0,
    "No Data",
    IF(COUNTIF(L2114:O2114,INDEX(_xlfn._xlws.FILTER(L2114:O2114,TRIM(L2114:O2114)&lt;&gt;"-"),1))=SUMPRODUCT((TRIM(L2114:O2114)&lt;&gt;"-")*1),
    "No Change",
    "Change"))</f>
        <v>No Data</v>
      </c>
      <c r="R2114" s="159"/>
      <c r="S2114" s="111"/>
    </row>
    <row r="2115" spans="1:19" x14ac:dyDescent="0.3">
      <c r="A2115" t="s">
        <v>2610</v>
      </c>
      <c r="B2115" t="s">
        <v>1145</v>
      </c>
      <c r="C2115" s="160" t="str">
        <f>TRIM(CLEAN(TEXT(IFERROR(INDEX('Snakeden MR'!$B$4:$C$3028,MATCH($A2115,'Snakeden MR'!$C$4:$C$3028,0),1),"-"),"@")))</f>
        <v>-</v>
      </c>
      <c r="D2115" s="147" t="str">
        <f>TRIM(CLEAN(TEXT(IFERROR(INDEX('Snakeden MR'!$I$4:$J$3028,MATCH($A2115,'Snakeden MR'!$J$4:$J$3028,0),1),"-"),"@")))</f>
        <v>-</v>
      </c>
      <c r="E2115" s="147" t="str">
        <f>TRIM(CLEAN(TEXT(IFERROR(INDEX('Snakeden MR'!$P$4:$Q$3028,MATCH($A2115,'Snakeden MR'!$Q$4:$Q$3028,0),1),"-"),"@")))</f>
        <v>-</v>
      </c>
      <c r="F2115" s="147" t="str">
        <f>TRIM(CLEAN(TEXT(IFERROR(INDEX('Snakeden MR'!$W$4:$X$3028,MATCH($A2115,'Snakeden MR'!$X$4:$X$3028,0),1),"-"),"@")))</f>
        <v>-</v>
      </c>
      <c r="G2115" s="159" t="str">
        <f t="shared" si="66"/>
        <v>Not Found</v>
      </c>
      <c r="H2115" t="str" cm="1">
        <f t="array" ref="H2115">IF(SUMPRODUCT((TRIM(C2115:F2115)&lt;&gt;"-")*1)=0,
    "No Data",
    IF(COUNTIF(C2115:F2115,INDEX(_xlfn._xlws.FILTER(C2115:F2115,TRIM(C2115:F2115)&lt;&gt;"-"),1))=SUMPRODUCT((TRIM(C2115:F2115)&lt;&gt;"-")*1),
    "No Change",
    "Change"))</f>
        <v>No Data</v>
      </c>
      <c r="I2115" s="159"/>
      <c r="J2115"/>
      <c r="K2115" s="163"/>
      <c r="L2115" s="147" t="str">
        <f>TRIM(CLEAN(TEXT(IFERROR(INDEX('Glade MR'!$B$4:$C$3000,MATCH($A2115,'Glade MR'!$C$4:$C$3000,0),1),"-"),"@")))</f>
        <v>-</v>
      </c>
      <c r="M2115" s="147" t="str">
        <f>TRIM(CLEAN(TEXT(IFERROR(INDEX('Glade MR'!$I$4:$J$3000,MATCH($A2115,'Glade MR'!$J$4:$J$3000,0),1),"-"),"@")))</f>
        <v>-</v>
      </c>
      <c r="N2115" s="147" t="str">
        <f>TRIM(CLEAN(TEXT(IFERROR(INDEX('Glade MR'!$P$4:$Q$3000,MATCH($A2115,'Glade MR'!$Q$4:$Q$3000,0),1),"-"),"@")))</f>
        <v>-</v>
      </c>
      <c r="O2115" s="147" t="str">
        <f>TRIM(CLEAN(TEXT(IFERROR(INDEX('Glade MR'!$W$4:$X$3000,MATCH($A2115,'Glade MR'!$X$4:$X$3000,0),1),"-"),"@")))</f>
        <v>-</v>
      </c>
      <c r="P2115" s="159" t="str">
        <f t="shared" si="67"/>
        <v>Not Found</v>
      </c>
      <c r="Q2115" t="str" cm="1">
        <f t="array" ref="Q2115">IF(SUMPRODUCT((TRIM(L2115:O2115)&lt;&gt;"-")*1)=0,
    "No Data",
    IF(COUNTIF(L2115:O2115,INDEX(_xlfn._xlws.FILTER(L2115:O2115,TRIM(L2115:O2115)&lt;&gt;"-"),1))=SUMPRODUCT((TRIM(L2115:O2115)&lt;&gt;"-")*1),
    "No Change",
    "Change"))</f>
        <v>No Data</v>
      </c>
      <c r="R2115" s="159"/>
      <c r="S2115" s="111"/>
    </row>
    <row r="2116" spans="1:19" x14ac:dyDescent="0.3">
      <c r="A2116" t="s">
        <v>2611</v>
      </c>
      <c r="B2116" t="s">
        <v>1145</v>
      </c>
      <c r="C2116" s="160" t="str">
        <f>TRIM(CLEAN(TEXT(IFERROR(INDEX('Snakeden MR'!$B$4:$C$3028,MATCH($A2116,'Snakeden MR'!$C$4:$C$3028,0),1),"-"),"@")))</f>
        <v>-</v>
      </c>
      <c r="D2116" s="147" t="str">
        <f>TRIM(CLEAN(TEXT(IFERROR(INDEX('Snakeden MR'!$I$4:$J$3028,MATCH($A2116,'Snakeden MR'!$J$4:$J$3028,0),1),"-"),"@")))</f>
        <v>-</v>
      </c>
      <c r="E2116" s="147" t="str">
        <f>TRIM(CLEAN(TEXT(IFERROR(INDEX('Snakeden MR'!$P$4:$Q$3028,MATCH($A2116,'Snakeden MR'!$Q$4:$Q$3028,0),1),"-"),"@")))</f>
        <v>-</v>
      </c>
      <c r="F2116" s="147" t="str">
        <f>TRIM(CLEAN(TEXT(IFERROR(INDEX('Snakeden MR'!$W$4:$X$3028,MATCH($A2116,'Snakeden MR'!$X$4:$X$3028,0),1),"-"),"@")))</f>
        <v>-</v>
      </c>
      <c r="G2116" s="159" t="str">
        <f t="shared" si="66"/>
        <v>Not Found</v>
      </c>
      <c r="H2116" t="str" cm="1">
        <f t="array" ref="H2116">IF(SUMPRODUCT((TRIM(C2116:F2116)&lt;&gt;"-")*1)=0,
    "No Data",
    IF(COUNTIF(C2116:F2116,INDEX(_xlfn._xlws.FILTER(C2116:F2116,TRIM(C2116:F2116)&lt;&gt;"-"),1))=SUMPRODUCT((TRIM(C2116:F2116)&lt;&gt;"-")*1),
    "No Change",
    "Change"))</f>
        <v>No Data</v>
      </c>
      <c r="I2116" s="159"/>
      <c r="J2116"/>
      <c r="K2116" s="163"/>
      <c r="L2116" s="147" t="str">
        <f>TRIM(CLEAN(TEXT(IFERROR(INDEX('Glade MR'!$B$4:$C$3000,MATCH($A2116,'Glade MR'!$C$4:$C$3000,0),1),"-"),"@")))</f>
        <v>-</v>
      </c>
      <c r="M2116" s="147" t="str">
        <f>TRIM(CLEAN(TEXT(IFERROR(INDEX('Glade MR'!$I$4:$J$3000,MATCH($A2116,'Glade MR'!$J$4:$J$3000,0),1),"-"),"@")))</f>
        <v>-</v>
      </c>
      <c r="N2116" s="147" t="str">
        <f>TRIM(CLEAN(TEXT(IFERROR(INDEX('Glade MR'!$P$4:$Q$3000,MATCH($A2116,'Glade MR'!$Q$4:$Q$3000,0),1),"-"),"@")))</f>
        <v>-</v>
      </c>
      <c r="O2116" s="147" t="str">
        <f>TRIM(CLEAN(TEXT(IFERROR(INDEX('Glade MR'!$W$4:$X$3000,MATCH($A2116,'Glade MR'!$X$4:$X$3000,0),1),"-"),"@")))</f>
        <v>-</v>
      </c>
      <c r="P2116" s="159" t="str">
        <f t="shared" si="67"/>
        <v>Not Found</v>
      </c>
      <c r="Q2116" t="str" cm="1">
        <f t="array" ref="Q2116">IF(SUMPRODUCT((TRIM(L2116:O2116)&lt;&gt;"-")*1)=0,
    "No Data",
    IF(COUNTIF(L2116:O2116,INDEX(_xlfn._xlws.FILTER(L2116:O2116,TRIM(L2116:O2116)&lt;&gt;"-"),1))=SUMPRODUCT((TRIM(L2116:O2116)&lt;&gt;"-")*1),
    "No Change",
    "Change"))</f>
        <v>No Data</v>
      </c>
      <c r="R2116" s="159"/>
      <c r="S2116" s="111"/>
    </row>
    <row r="2117" spans="1:19" x14ac:dyDescent="0.3">
      <c r="A2117" t="s">
        <v>2612</v>
      </c>
      <c r="B2117" t="s">
        <v>1145</v>
      </c>
      <c r="C2117" s="160" t="str">
        <f>TRIM(CLEAN(TEXT(IFERROR(INDEX('Snakeden MR'!$B$4:$C$3028,MATCH($A2117,'Snakeden MR'!$C$4:$C$3028,0),1),"-"),"@")))</f>
        <v>-</v>
      </c>
      <c r="D2117" s="147" t="str">
        <f>TRIM(CLEAN(TEXT(IFERROR(INDEX('Snakeden MR'!$I$4:$J$3028,MATCH($A2117,'Snakeden MR'!$J$4:$J$3028,0),1),"-"),"@")))</f>
        <v>-</v>
      </c>
      <c r="E2117" s="147" t="str">
        <f>TRIM(CLEAN(TEXT(IFERROR(INDEX('Snakeden MR'!$P$4:$Q$3028,MATCH($A2117,'Snakeden MR'!$Q$4:$Q$3028,0),1),"-"),"@")))</f>
        <v>-</v>
      </c>
      <c r="F2117" s="147" t="str">
        <f>TRIM(CLEAN(TEXT(IFERROR(INDEX('Snakeden MR'!$W$4:$X$3028,MATCH($A2117,'Snakeden MR'!$X$4:$X$3028,0),1),"-"),"@")))</f>
        <v>-</v>
      </c>
      <c r="G2117" s="159" t="str">
        <f t="shared" si="66"/>
        <v>Not Found</v>
      </c>
      <c r="H2117" t="str" cm="1">
        <f t="array" ref="H2117">IF(SUMPRODUCT((TRIM(C2117:F2117)&lt;&gt;"-")*1)=0,
    "No Data",
    IF(COUNTIF(C2117:F2117,INDEX(_xlfn._xlws.FILTER(C2117:F2117,TRIM(C2117:F2117)&lt;&gt;"-"),1))=SUMPRODUCT((TRIM(C2117:F2117)&lt;&gt;"-")*1),
    "No Change",
    "Change"))</f>
        <v>No Data</v>
      </c>
      <c r="I2117" s="159"/>
      <c r="J2117"/>
      <c r="K2117" s="163"/>
      <c r="L2117" s="147" t="str">
        <f>TRIM(CLEAN(TEXT(IFERROR(INDEX('Glade MR'!$B$4:$C$3000,MATCH($A2117,'Glade MR'!$C$4:$C$3000,0),1),"-"),"@")))</f>
        <v>-</v>
      </c>
      <c r="M2117" s="147" t="str">
        <f>TRIM(CLEAN(TEXT(IFERROR(INDEX('Glade MR'!$I$4:$J$3000,MATCH($A2117,'Glade MR'!$J$4:$J$3000,0),1),"-"),"@")))</f>
        <v>-</v>
      </c>
      <c r="N2117" s="147" t="str">
        <f>TRIM(CLEAN(TEXT(IFERROR(INDEX('Glade MR'!$P$4:$Q$3000,MATCH($A2117,'Glade MR'!$Q$4:$Q$3000,0),1),"-"),"@")))</f>
        <v>-</v>
      </c>
      <c r="O2117" s="147" t="str">
        <f>TRIM(CLEAN(TEXT(IFERROR(INDEX('Glade MR'!$W$4:$X$3000,MATCH($A2117,'Glade MR'!$X$4:$X$3000,0),1),"-"),"@")))</f>
        <v>-</v>
      </c>
      <c r="P2117" s="159" t="str">
        <f t="shared" si="67"/>
        <v>Not Found</v>
      </c>
      <c r="Q2117" t="str" cm="1">
        <f t="array" ref="Q2117">IF(SUMPRODUCT((TRIM(L2117:O2117)&lt;&gt;"-")*1)=0,
    "No Data",
    IF(COUNTIF(L2117:O2117,INDEX(_xlfn._xlws.FILTER(L2117:O2117,TRIM(L2117:O2117)&lt;&gt;"-"),1))=SUMPRODUCT((TRIM(L2117:O2117)&lt;&gt;"-")*1),
    "No Change",
    "Change"))</f>
        <v>No Data</v>
      </c>
      <c r="R2117" s="159"/>
      <c r="S2117" s="111"/>
    </row>
    <row r="2118" spans="1:19" x14ac:dyDescent="0.3">
      <c r="A2118" t="s">
        <v>2613</v>
      </c>
      <c r="B2118" t="s">
        <v>1145</v>
      </c>
      <c r="C2118" s="160" t="str">
        <f>TRIM(CLEAN(TEXT(IFERROR(INDEX('Snakeden MR'!$B$4:$C$3028,MATCH($A2118,'Snakeden MR'!$C$4:$C$3028,0),1),"-"),"@")))</f>
        <v>-</v>
      </c>
      <c r="D2118" s="147" t="str">
        <f>TRIM(CLEAN(TEXT(IFERROR(INDEX('Snakeden MR'!$I$4:$J$3028,MATCH($A2118,'Snakeden MR'!$J$4:$J$3028,0),1),"-"),"@")))</f>
        <v>-</v>
      </c>
      <c r="E2118" s="147" t="str">
        <f>TRIM(CLEAN(TEXT(IFERROR(INDEX('Snakeden MR'!$P$4:$Q$3028,MATCH($A2118,'Snakeden MR'!$Q$4:$Q$3028,0),1),"-"),"@")))</f>
        <v>-</v>
      </c>
      <c r="F2118" s="147" t="str">
        <f>TRIM(CLEAN(TEXT(IFERROR(INDEX('Snakeden MR'!$W$4:$X$3028,MATCH($A2118,'Snakeden MR'!$X$4:$X$3028,0),1),"-"),"@")))</f>
        <v>-</v>
      </c>
      <c r="G2118" s="159" t="str">
        <f t="shared" si="66"/>
        <v>Not Found</v>
      </c>
      <c r="H2118" t="str" cm="1">
        <f t="array" ref="H2118">IF(SUMPRODUCT((TRIM(C2118:F2118)&lt;&gt;"-")*1)=0,
    "No Data",
    IF(COUNTIF(C2118:F2118,INDEX(_xlfn._xlws.FILTER(C2118:F2118,TRIM(C2118:F2118)&lt;&gt;"-"),1))=SUMPRODUCT((TRIM(C2118:F2118)&lt;&gt;"-")*1),
    "No Change",
    "Change"))</f>
        <v>No Data</v>
      </c>
      <c r="I2118" s="159"/>
      <c r="J2118"/>
      <c r="K2118" s="163"/>
      <c r="L2118" s="147" t="str">
        <f>TRIM(CLEAN(TEXT(IFERROR(INDEX('Glade MR'!$B$4:$C$3000,MATCH($A2118,'Glade MR'!$C$4:$C$3000,0),1),"-"),"@")))</f>
        <v>-</v>
      </c>
      <c r="M2118" s="147" t="str">
        <f>TRIM(CLEAN(TEXT(IFERROR(INDEX('Glade MR'!$I$4:$J$3000,MATCH($A2118,'Glade MR'!$J$4:$J$3000,0),1),"-"),"@")))</f>
        <v>-</v>
      </c>
      <c r="N2118" s="147" t="str">
        <f>TRIM(CLEAN(TEXT(IFERROR(INDEX('Glade MR'!$P$4:$Q$3000,MATCH($A2118,'Glade MR'!$Q$4:$Q$3000,0),1),"-"),"@")))</f>
        <v>-</v>
      </c>
      <c r="O2118" s="147" t="str">
        <f>TRIM(CLEAN(TEXT(IFERROR(INDEX('Glade MR'!$W$4:$X$3000,MATCH($A2118,'Glade MR'!$X$4:$X$3000,0),1),"-"),"@")))</f>
        <v>-</v>
      </c>
      <c r="P2118" s="159" t="str">
        <f t="shared" si="67"/>
        <v>Not Found</v>
      </c>
      <c r="Q2118" t="str" cm="1">
        <f t="array" ref="Q2118">IF(SUMPRODUCT((TRIM(L2118:O2118)&lt;&gt;"-")*1)=0,
    "No Data",
    IF(COUNTIF(L2118:O2118,INDEX(_xlfn._xlws.FILTER(L2118:O2118,TRIM(L2118:O2118)&lt;&gt;"-"),1))=SUMPRODUCT((TRIM(L2118:O2118)&lt;&gt;"-")*1),
    "No Change",
    "Change"))</f>
        <v>No Data</v>
      </c>
      <c r="R2118" s="159"/>
      <c r="S2118" s="111"/>
    </row>
    <row r="2119" spans="1:19" x14ac:dyDescent="0.3">
      <c r="A2119" t="s">
        <v>2614</v>
      </c>
      <c r="B2119" t="s">
        <v>1145</v>
      </c>
      <c r="C2119" s="160" t="str">
        <f>TRIM(CLEAN(TEXT(IFERROR(INDEX('Snakeden MR'!$B$4:$C$3028,MATCH($A2119,'Snakeden MR'!$C$4:$C$3028,0),1),"-"),"@")))</f>
        <v>-</v>
      </c>
      <c r="D2119" s="147" t="str">
        <f>TRIM(CLEAN(TEXT(IFERROR(INDEX('Snakeden MR'!$I$4:$J$3028,MATCH($A2119,'Snakeden MR'!$J$4:$J$3028,0),1),"-"),"@")))</f>
        <v>-</v>
      </c>
      <c r="E2119" s="147" t="str">
        <f>TRIM(CLEAN(TEXT(IFERROR(INDEX('Snakeden MR'!$P$4:$Q$3028,MATCH($A2119,'Snakeden MR'!$Q$4:$Q$3028,0),1),"-"),"@")))</f>
        <v>-</v>
      </c>
      <c r="F2119" s="147" t="str">
        <f>TRIM(CLEAN(TEXT(IFERROR(INDEX('Snakeden MR'!$W$4:$X$3028,MATCH($A2119,'Snakeden MR'!$X$4:$X$3028,0),1),"-"),"@")))</f>
        <v>-</v>
      </c>
      <c r="G2119" s="159" t="str">
        <f t="shared" si="66"/>
        <v>Not Found</v>
      </c>
      <c r="H2119" t="str" cm="1">
        <f t="array" ref="H2119">IF(SUMPRODUCT((TRIM(C2119:F2119)&lt;&gt;"-")*1)=0,
    "No Data",
    IF(COUNTIF(C2119:F2119,INDEX(_xlfn._xlws.FILTER(C2119:F2119,TRIM(C2119:F2119)&lt;&gt;"-"),1))=SUMPRODUCT((TRIM(C2119:F2119)&lt;&gt;"-")*1),
    "No Change",
    "Change"))</f>
        <v>No Data</v>
      </c>
      <c r="I2119" s="159"/>
      <c r="J2119"/>
      <c r="K2119" s="163"/>
      <c r="L2119" s="147" t="str">
        <f>TRIM(CLEAN(TEXT(IFERROR(INDEX('Glade MR'!$B$4:$C$3000,MATCH($A2119,'Glade MR'!$C$4:$C$3000,0),1),"-"),"@")))</f>
        <v>-</v>
      </c>
      <c r="M2119" s="147" t="str">
        <f>TRIM(CLEAN(TEXT(IFERROR(INDEX('Glade MR'!$I$4:$J$3000,MATCH($A2119,'Glade MR'!$J$4:$J$3000,0),1),"-"),"@")))</f>
        <v>-</v>
      </c>
      <c r="N2119" s="147" t="str">
        <f>TRIM(CLEAN(TEXT(IFERROR(INDEX('Glade MR'!$P$4:$Q$3000,MATCH($A2119,'Glade MR'!$Q$4:$Q$3000,0),1),"-"),"@")))</f>
        <v>-</v>
      </c>
      <c r="O2119" s="147" t="str">
        <f>TRIM(CLEAN(TEXT(IFERROR(INDEX('Glade MR'!$W$4:$X$3000,MATCH($A2119,'Glade MR'!$X$4:$X$3000,0),1),"-"),"@")))</f>
        <v>-</v>
      </c>
      <c r="P2119" s="159" t="str">
        <f t="shared" si="67"/>
        <v>Not Found</v>
      </c>
      <c r="Q2119" t="str" cm="1">
        <f t="array" ref="Q2119">IF(SUMPRODUCT((TRIM(L2119:O2119)&lt;&gt;"-")*1)=0,
    "No Data",
    IF(COUNTIF(L2119:O2119,INDEX(_xlfn._xlws.FILTER(L2119:O2119,TRIM(L2119:O2119)&lt;&gt;"-"),1))=SUMPRODUCT((TRIM(L2119:O2119)&lt;&gt;"-")*1),
    "No Change",
    "Change"))</f>
        <v>No Data</v>
      </c>
      <c r="R2119" s="159"/>
      <c r="S2119" s="111"/>
    </row>
    <row r="2120" spans="1:19" x14ac:dyDescent="0.3">
      <c r="A2120" t="s">
        <v>2615</v>
      </c>
      <c r="B2120" t="s">
        <v>1145</v>
      </c>
      <c r="C2120" s="160" t="str">
        <f>TRIM(CLEAN(TEXT(IFERROR(INDEX('Snakeden MR'!$B$4:$C$3028,MATCH($A2120,'Snakeden MR'!$C$4:$C$3028,0),1),"-"),"@")))</f>
        <v>-</v>
      </c>
      <c r="D2120" s="147" t="str">
        <f>TRIM(CLEAN(TEXT(IFERROR(INDEX('Snakeden MR'!$I$4:$J$3028,MATCH($A2120,'Snakeden MR'!$J$4:$J$3028,0),1),"-"),"@")))</f>
        <v>-</v>
      </c>
      <c r="E2120" s="147" t="str">
        <f>TRIM(CLEAN(TEXT(IFERROR(INDEX('Snakeden MR'!$P$4:$Q$3028,MATCH($A2120,'Snakeden MR'!$Q$4:$Q$3028,0),1),"-"),"@")))</f>
        <v>-</v>
      </c>
      <c r="F2120" s="147" t="str">
        <f>TRIM(CLEAN(TEXT(IFERROR(INDEX('Snakeden MR'!$W$4:$X$3028,MATCH($A2120,'Snakeden MR'!$X$4:$X$3028,0),1),"-"),"@")))</f>
        <v>-</v>
      </c>
      <c r="G2120" s="159" t="str">
        <f t="shared" si="66"/>
        <v>Not Found</v>
      </c>
      <c r="H2120" t="str" cm="1">
        <f t="array" ref="H2120">IF(SUMPRODUCT((TRIM(C2120:F2120)&lt;&gt;"-")*1)=0,
    "No Data",
    IF(COUNTIF(C2120:F2120,INDEX(_xlfn._xlws.FILTER(C2120:F2120,TRIM(C2120:F2120)&lt;&gt;"-"),1))=SUMPRODUCT((TRIM(C2120:F2120)&lt;&gt;"-")*1),
    "No Change",
    "Change"))</f>
        <v>No Data</v>
      </c>
      <c r="I2120" s="159"/>
      <c r="J2120"/>
      <c r="K2120" s="163"/>
      <c r="L2120" s="147" t="str">
        <f>TRIM(CLEAN(TEXT(IFERROR(INDEX('Glade MR'!$B$4:$C$3000,MATCH($A2120,'Glade MR'!$C$4:$C$3000,0),1),"-"),"@")))</f>
        <v>-</v>
      </c>
      <c r="M2120" s="147" t="str">
        <f>TRIM(CLEAN(TEXT(IFERROR(INDEX('Glade MR'!$I$4:$J$3000,MATCH($A2120,'Glade MR'!$J$4:$J$3000,0),1),"-"),"@")))</f>
        <v>-</v>
      </c>
      <c r="N2120" s="147" t="str">
        <f>TRIM(CLEAN(TEXT(IFERROR(INDEX('Glade MR'!$P$4:$Q$3000,MATCH($A2120,'Glade MR'!$Q$4:$Q$3000,0),1),"-"),"@")))</f>
        <v>-</v>
      </c>
      <c r="O2120" s="147" t="str">
        <f>TRIM(CLEAN(TEXT(IFERROR(INDEX('Glade MR'!$W$4:$X$3000,MATCH($A2120,'Glade MR'!$X$4:$X$3000,0),1),"-"),"@")))</f>
        <v>-</v>
      </c>
      <c r="P2120" s="159" t="str">
        <f t="shared" si="67"/>
        <v>Not Found</v>
      </c>
      <c r="Q2120" t="str" cm="1">
        <f t="array" ref="Q2120">IF(SUMPRODUCT((TRIM(L2120:O2120)&lt;&gt;"-")*1)=0,
    "No Data",
    IF(COUNTIF(L2120:O2120,INDEX(_xlfn._xlws.FILTER(L2120:O2120,TRIM(L2120:O2120)&lt;&gt;"-"),1))=SUMPRODUCT((TRIM(L2120:O2120)&lt;&gt;"-")*1),
    "No Change",
    "Change"))</f>
        <v>No Data</v>
      </c>
      <c r="R2120" s="159"/>
      <c r="S2120" s="111"/>
    </row>
    <row r="2121" spans="1:19" x14ac:dyDescent="0.3">
      <c r="A2121" t="s">
        <v>2616</v>
      </c>
      <c r="B2121" t="s">
        <v>1145</v>
      </c>
      <c r="C2121" s="160" t="str">
        <f>TRIM(CLEAN(TEXT(IFERROR(INDEX('Snakeden MR'!$B$4:$C$3028,MATCH($A2121,'Snakeden MR'!$C$4:$C$3028,0),1),"-"),"@")))</f>
        <v>-</v>
      </c>
      <c r="D2121" s="147" t="str">
        <f>TRIM(CLEAN(TEXT(IFERROR(INDEX('Snakeden MR'!$I$4:$J$3028,MATCH($A2121,'Snakeden MR'!$J$4:$J$3028,0),1),"-"),"@")))</f>
        <v>-</v>
      </c>
      <c r="E2121" s="147" t="str">
        <f>TRIM(CLEAN(TEXT(IFERROR(INDEX('Snakeden MR'!$P$4:$Q$3028,MATCH($A2121,'Snakeden MR'!$Q$4:$Q$3028,0),1),"-"),"@")))</f>
        <v>-</v>
      </c>
      <c r="F2121" s="147" t="str">
        <f>TRIM(CLEAN(TEXT(IFERROR(INDEX('Snakeden MR'!$W$4:$X$3028,MATCH($A2121,'Snakeden MR'!$X$4:$X$3028,0),1),"-"),"@")))</f>
        <v>-</v>
      </c>
      <c r="G2121" s="159" t="str">
        <f t="shared" si="66"/>
        <v>Not Found</v>
      </c>
      <c r="H2121" t="str" cm="1">
        <f t="array" ref="H2121">IF(SUMPRODUCT((TRIM(C2121:F2121)&lt;&gt;"-")*1)=0,
    "No Data",
    IF(COUNTIF(C2121:F2121,INDEX(_xlfn._xlws.FILTER(C2121:F2121,TRIM(C2121:F2121)&lt;&gt;"-"),1))=SUMPRODUCT((TRIM(C2121:F2121)&lt;&gt;"-")*1),
    "No Change",
    "Change"))</f>
        <v>No Data</v>
      </c>
      <c r="I2121" s="159"/>
      <c r="J2121"/>
      <c r="K2121" s="163"/>
      <c r="L2121" s="147" t="str">
        <f>TRIM(CLEAN(TEXT(IFERROR(INDEX('Glade MR'!$B$4:$C$3000,MATCH($A2121,'Glade MR'!$C$4:$C$3000,0),1),"-"),"@")))</f>
        <v>-</v>
      </c>
      <c r="M2121" s="147" t="str">
        <f>TRIM(CLEAN(TEXT(IFERROR(INDEX('Glade MR'!$I$4:$J$3000,MATCH($A2121,'Glade MR'!$J$4:$J$3000,0),1),"-"),"@")))</f>
        <v>-</v>
      </c>
      <c r="N2121" s="147" t="str">
        <f>TRIM(CLEAN(TEXT(IFERROR(INDEX('Glade MR'!$P$4:$Q$3000,MATCH($A2121,'Glade MR'!$Q$4:$Q$3000,0),1),"-"),"@")))</f>
        <v>-</v>
      </c>
      <c r="O2121" s="147" t="str">
        <f>TRIM(CLEAN(TEXT(IFERROR(INDEX('Glade MR'!$W$4:$X$3000,MATCH($A2121,'Glade MR'!$X$4:$X$3000,0),1),"-"),"@")))</f>
        <v>-</v>
      </c>
      <c r="P2121" s="159" t="str">
        <f t="shared" si="67"/>
        <v>Not Found</v>
      </c>
      <c r="Q2121" t="str" cm="1">
        <f t="array" ref="Q2121">IF(SUMPRODUCT((TRIM(L2121:O2121)&lt;&gt;"-")*1)=0,
    "No Data",
    IF(COUNTIF(L2121:O2121,INDEX(_xlfn._xlws.FILTER(L2121:O2121,TRIM(L2121:O2121)&lt;&gt;"-"),1))=SUMPRODUCT((TRIM(L2121:O2121)&lt;&gt;"-")*1),
    "No Change",
    "Change"))</f>
        <v>No Data</v>
      </c>
      <c r="R2121" s="159"/>
      <c r="S2121" s="111"/>
    </row>
    <row r="2122" spans="1:19" x14ac:dyDescent="0.3">
      <c r="A2122" t="s">
        <v>2617</v>
      </c>
      <c r="B2122" t="s">
        <v>1145</v>
      </c>
      <c r="C2122" s="160" t="str">
        <f>TRIM(CLEAN(TEXT(IFERROR(INDEX('Snakeden MR'!$B$4:$C$3028,MATCH($A2122,'Snakeden MR'!$C$4:$C$3028,0),1),"-"),"@")))</f>
        <v>-</v>
      </c>
      <c r="D2122" s="147" t="str">
        <f>TRIM(CLEAN(TEXT(IFERROR(INDEX('Snakeden MR'!$I$4:$J$3028,MATCH($A2122,'Snakeden MR'!$J$4:$J$3028,0),1),"-"),"@")))</f>
        <v>-</v>
      </c>
      <c r="E2122" s="147" t="str">
        <f>TRIM(CLEAN(TEXT(IFERROR(INDEX('Snakeden MR'!$P$4:$Q$3028,MATCH($A2122,'Snakeden MR'!$Q$4:$Q$3028,0),1),"-"),"@")))</f>
        <v>-</v>
      </c>
      <c r="F2122" s="147" t="str">
        <f>TRIM(CLEAN(TEXT(IFERROR(INDEX('Snakeden MR'!$W$4:$X$3028,MATCH($A2122,'Snakeden MR'!$X$4:$X$3028,0),1),"-"),"@")))</f>
        <v>-</v>
      </c>
      <c r="G2122" s="159" t="str">
        <f t="shared" si="66"/>
        <v>Not Found</v>
      </c>
      <c r="H2122" t="str" cm="1">
        <f t="array" ref="H2122">IF(SUMPRODUCT((TRIM(C2122:F2122)&lt;&gt;"-")*1)=0,
    "No Data",
    IF(COUNTIF(C2122:F2122,INDEX(_xlfn._xlws.FILTER(C2122:F2122,TRIM(C2122:F2122)&lt;&gt;"-"),1))=SUMPRODUCT((TRIM(C2122:F2122)&lt;&gt;"-")*1),
    "No Change",
    "Change"))</f>
        <v>No Data</v>
      </c>
      <c r="I2122" s="159"/>
      <c r="J2122"/>
      <c r="K2122" s="163"/>
      <c r="L2122" s="147" t="str">
        <f>TRIM(CLEAN(TEXT(IFERROR(INDEX('Glade MR'!$B$4:$C$3000,MATCH($A2122,'Glade MR'!$C$4:$C$3000,0),1),"-"),"@")))</f>
        <v>-</v>
      </c>
      <c r="M2122" s="147" t="str">
        <f>TRIM(CLEAN(TEXT(IFERROR(INDEX('Glade MR'!$I$4:$J$3000,MATCH($A2122,'Glade MR'!$J$4:$J$3000,0),1),"-"),"@")))</f>
        <v>-</v>
      </c>
      <c r="N2122" s="147" t="str">
        <f>TRIM(CLEAN(TEXT(IFERROR(INDEX('Glade MR'!$P$4:$Q$3000,MATCH($A2122,'Glade MR'!$Q$4:$Q$3000,0),1),"-"),"@")))</f>
        <v>-</v>
      </c>
      <c r="O2122" s="147" t="str">
        <f>TRIM(CLEAN(TEXT(IFERROR(INDEX('Glade MR'!$W$4:$X$3000,MATCH($A2122,'Glade MR'!$X$4:$X$3000,0),1),"-"),"@")))</f>
        <v>-</v>
      </c>
      <c r="P2122" s="159" t="str">
        <f t="shared" si="67"/>
        <v>Not Found</v>
      </c>
      <c r="Q2122" t="str" cm="1">
        <f t="array" ref="Q2122">IF(SUMPRODUCT((TRIM(L2122:O2122)&lt;&gt;"-")*1)=0,
    "No Data",
    IF(COUNTIF(L2122:O2122,INDEX(_xlfn._xlws.FILTER(L2122:O2122,TRIM(L2122:O2122)&lt;&gt;"-"),1))=SUMPRODUCT((TRIM(L2122:O2122)&lt;&gt;"-")*1),
    "No Change",
    "Change"))</f>
        <v>No Data</v>
      </c>
      <c r="R2122" s="159"/>
      <c r="S2122" s="111"/>
    </row>
    <row r="2123" spans="1:19" x14ac:dyDescent="0.3">
      <c r="A2123" t="s">
        <v>2618</v>
      </c>
      <c r="B2123" t="s">
        <v>1145</v>
      </c>
      <c r="C2123" s="160" t="str">
        <f>TRIM(CLEAN(TEXT(IFERROR(INDEX('Snakeden MR'!$B$4:$C$3028,MATCH($A2123,'Snakeden MR'!$C$4:$C$3028,0),1),"-"),"@")))</f>
        <v>-</v>
      </c>
      <c r="D2123" s="147" t="str">
        <f>TRIM(CLEAN(TEXT(IFERROR(INDEX('Snakeden MR'!$I$4:$J$3028,MATCH($A2123,'Snakeden MR'!$J$4:$J$3028,0),1),"-"),"@")))</f>
        <v>-</v>
      </c>
      <c r="E2123" s="147" t="str">
        <f>TRIM(CLEAN(TEXT(IFERROR(INDEX('Snakeden MR'!$P$4:$Q$3028,MATCH($A2123,'Snakeden MR'!$Q$4:$Q$3028,0),1),"-"),"@")))</f>
        <v>-</v>
      </c>
      <c r="F2123" s="147" t="str">
        <f>TRIM(CLEAN(TEXT(IFERROR(INDEX('Snakeden MR'!$W$4:$X$3028,MATCH($A2123,'Snakeden MR'!$X$4:$X$3028,0),1),"-"),"@")))</f>
        <v>-</v>
      </c>
      <c r="G2123" s="159" t="str">
        <f t="shared" si="66"/>
        <v>Not Found</v>
      </c>
      <c r="H2123" t="str" cm="1">
        <f t="array" ref="H2123">IF(SUMPRODUCT((TRIM(C2123:F2123)&lt;&gt;"-")*1)=0,
    "No Data",
    IF(COUNTIF(C2123:F2123,INDEX(_xlfn._xlws.FILTER(C2123:F2123,TRIM(C2123:F2123)&lt;&gt;"-"),1))=SUMPRODUCT((TRIM(C2123:F2123)&lt;&gt;"-")*1),
    "No Change",
    "Change"))</f>
        <v>No Data</v>
      </c>
      <c r="I2123" s="159"/>
      <c r="J2123"/>
      <c r="K2123" s="163"/>
      <c r="L2123" s="147" t="str">
        <f>TRIM(CLEAN(TEXT(IFERROR(INDEX('Glade MR'!$B$4:$C$3000,MATCH($A2123,'Glade MR'!$C$4:$C$3000,0),1),"-"),"@")))</f>
        <v>-</v>
      </c>
      <c r="M2123" s="147" t="str">
        <f>TRIM(CLEAN(TEXT(IFERROR(INDEX('Glade MR'!$I$4:$J$3000,MATCH($A2123,'Glade MR'!$J$4:$J$3000,0),1),"-"),"@")))</f>
        <v>-</v>
      </c>
      <c r="N2123" s="147" t="str">
        <f>TRIM(CLEAN(TEXT(IFERROR(INDEX('Glade MR'!$P$4:$Q$3000,MATCH($A2123,'Glade MR'!$Q$4:$Q$3000,0),1),"-"),"@")))</f>
        <v>-</v>
      </c>
      <c r="O2123" s="147" t="str">
        <f>TRIM(CLEAN(TEXT(IFERROR(INDEX('Glade MR'!$W$4:$X$3000,MATCH($A2123,'Glade MR'!$X$4:$X$3000,0),1),"-"),"@")))</f>
        <v>-</v>
      </c>
      <c r="P2123" s="159" t="str">
        <f t="shared" si="67"/>
        <v>Not Found</v>
      </c>
      <c r="Q2123" t="str" cm="1">
        <f t="array" ref="Q2123">IF(SUMPRODUCT((TRIM(L2123:O2123)&lt;&gt;"-")*1)=0,
    "No Data",
    IF(COUNTIF(L2123:O2123,INDEX(_xlfn._xlws.FILTER(L2123:O2123,TRIM(L2123:O2123)&lt;&gt;"-"),1))=SUMPRODUCT((TRIM(L2123:O2123)&lt;&gt;"-")*1),
    "No Change",
    "Change"))</f>
        <v>No Data</v>
      </c>
      <c r="R2123" s="159"/>
      <c r="S2123" s="111"/>
    </row>
    <row r="2124" spans="1:19" x14ac:dyDescent="0.3">
      <c r="A2124" t="s">
        <v>2619</v>
      </c>
      <c r="B2124" t="s">
        <v>1145</v>
      </c>
      <c r="C2124" s="160" t="str">
        <f>TRIM(CLEAN(TEXT(IFERROR(INDEX('Snakeden MR'!$B$4:$C$3028,MATCH($A2124,'Snakeden MR'!$C$4:$C$3028,0),1),"-"),"@")))</f>
        <v>-</v>
      </c>
      <c r="D2124" s="147" t="str">
        <f>TRIM(CLEAN(TEXT(IFERROR(INDEX('Snakeden MR'!$I$4:$J$3028,MATCH($A2124,'Snakeden MR'!$J$4:$J$3028,0),1),"-"),"@")))</f>
        <v>-</v>
      </c>
      <c r="E2124" s="147" t="str">
        <f>TRIM(CLEAN(TEXT(IFERROR(INDEX('Snakeden MR'!$P$4:$Q$3028,MATCH($A2124,'Snakeden MR'!$Q$4:$Q$3028,0),1),"-"),"@")))</f>
        <v>-</v>
      </c>
      <c r="F2124" s="147" t="str">
        <f>TRIM(CLEAN(TEXT(IFERROR(INDEX('Snakeden MR'!$W$4:$X$3028,MATCH($A2124,'Snakeden MR'!$X$4:$X$3028,0),1),"-"),"@")))</f>
        <v>-</v>
      </c>
      <c r="G2124" s="159" t="str">
        <f t="shared" si="66"/>
        <v>Not Found</v>
      </c>
      <c r="H2124" t="str" cm="1">
        <f t="array" ref="H2124">IF(SUMPRODUCT((TRIM(C2124:F2124)&lt;&gt;"-")*1)=0,
    "No Data",
    IF(COUNTIF(C2124:F2124,INDEX(_xlfn._xlws.FILTER(C2124:F2124,TRIM(C2124:F2124)&lt;&gt;"-"),1))=SUMPRODUCT((TRIM(C2124:F2124)&lt;&gt;"-")*1),
    "No Change",
    "Change"))</f>
        <v>No Data</v>
      </c>
      <c r="I2124" s="159"/>
      <c r="J2124"/>
      <c r="K2124" s="163"/>
      <c r="L2124" s="147" t="str">
        <f>TRIM(CLEAN(TEXT(IFERROR(INDEX('Glade MR'!$B$4:$C$3000,MATCH($A2124,'Glade MR'!$C$4:$C$3000,0),1),"-"),"@")))</f>
        <v>-</v>
      </c>
      <c r="M2124" s="147" t="str">
        <f>TRIM(CLEAN(TEXT(IFERROR(INDEX('Glade MR'!$I$4:$J$3000,MATCH($A2124,'Glade MR'!$J$4:$J$3000,0),1),"-"),"@")))</f>
        <v>-</v>
      </c>
      <c r="N2124" s="147" t="str">
        <f>TRIM(CLEAN(TEXT(IFERROR(INDEX('Glade MR'!$P$4:$Q$3000,MATCH($A2124,'Glade MR'!$Q$4:$Q$3000,0),1),"-"),"@")))</f>
        <v>-</v>
      </c>
      <c r="O2124" s="147" t="str">
        <f>TRIM(CLEAN(TEXT(IFERROR(INDEX('Glade MR'!$W$4:$X$3000,MATCH($A2124,'Glade MR'!$X$4:$X$3000,0),1),"-"),"@")))</f>
        <v>-</v>
      </c>
      <c r="P2124" s="159" t="str">
        <f t="shared" si="67"/>
        <v>Not Found</v>
      </c>
      <c r="Q2124" t="str" cm="1">
        <f t="array" ref="Q2124">IF(SUMPRODUCT((TRIM(L2124:O2124)&lt;&gt;"-")*1)=0,
    "No Data",
    IF(COUNTIF(L2124:O2124,INDEX(_xlfn._xlws.FILTER(L2124:O2124,TRIM(L2124:O2124)&lt;&gt;"-"),1))=SUMPRODUCT((TRIM(L2124:O2124)&lt;&gt;"-")*1),
    "No Change",
    "Change"))</f>
        <v>No Data</v>
      </c>
      <c r="R2124" s="159"/>
      <c r="S2124" s="111"/>
    </row>
    <row r="2125" spans="1:19" x14ac:dyDescent="0.3">
      <c r="A2125" t="s">
        <v>2620</v>
      </c>
      <c r="B2125" t="s">
        <v>1145</v>
      </c>
      <c r="C2125" s="160" t="str">
        <f>TRIM(CLEAN(TEXT(IFERROR(INDEX('Snakeden MR'!$B$4:$C$3028,MATCH($A2125,'Snakeden MR'!$C$4:$C$3028,0),1),"-"),"@")))</f>
        <v>-</v>
      </c>
      <c r="D2125" s="147" t="str">
        <f>TRIM(CLEAN(TEXT(IFERROR(INDEX('Snakeden MR'!$I$4:$J$3028,MATCH($A2125,'Snakeden MR'!$J$4:$J$3028,0),1),"-"),"@")))</f>
        <v>-</v>
      </c>
      <c r="E2125" s="147" t="str">
        <f>TRIM(CLEAN(TEXT(IFERROR(INDEX('Snakeden MR'!$P$4:$Q$3028,MATCH($A2125,'Snakeden MR'!$Q$4:$Q$3028,0),1),"-"),"@")))</f>
        <v>-</v>
      </c>
      <c r="F2125" s="147" t="str">
        <f>TRIM(CLEAN(TEXT(IFERROR(INDEX('Snakeden MR'!$W$4:$X$3028,MATCH($A2125,'Snakeden MR'!$X$4:$X$3028,0),1),"-"),"@")))</f>
        <v>-</v>
      </c>
      <c r="G2125" s="159" t="str">
        <f t="shared" si="66"/>
        <v>Not Found</v>
      </c>
      <c r="H2125" t="str" cm="1">
        <f t="array" ref="H2125">IF(SUMPRODUCT((TRIM(C2125:F2125)&lt;&gt;"-")*1)=0,
    "No Data",
    IF(COUNTIF(C2125:F2125,INDEX(_xlfn._xlws.FILTER(C2125:F2125,TRIM(C2125:F2125)&lt;&gt;"-"),1))=SUMPRODUCT((TRIM(C2125:F2125)&lt;&gt;"-")*1),
    "No Change",
    "Change"))</f>
        <v>No Data</v>
      </c>
      <c r="I2125" s="159"/>
      <c r="J2125"/>
      <c r="K2125" s="163"/>
      <c r="L2125" s="147" t="str">
        <f>TRIM(CLEAN(TEXT(IFERROR(INDEX('Glade MR'!$B$4:$C$3000,MATCH($A2125,'Glade MR'!$C$4:$C$3000,0),1),"-"),"@")))</f>
        <v>-</v>
      </c>
      <c r="M2125" s="147" t="str">
        <f>TRIM(CLEAN(TEXT(IFERROR(INDEX('Glade MR'!$I$4:$J$3000,MATCH($A2125,'Glade MR'!$J$4:$J$3000,0),1),"-"),"@")))</f>
        <v>-</v>
      </c>
      <c r="N2125" s="147" t="str">
        <f>TRIM(CLEAN(TEXT(IFERROR(INDEX('Glade MR'!$P$4:$Q$3000,MATCH($A2125,'Glade MR'!$Q$4:$Q$3000,0),1),"-"),"@")))</f>
        <v>-</v>
      </c>
      <c r="O2125" s="147" t="str">
        <f>TRIM(CLEAN(TEXT(IFERROR(INDEX('Glade MR'!$W$4:$X$3000,MATCH($A2125,'Glade MR'!$X$4:$X$3000,0),1),"-"),"@")))</f>
        <v>-</v>
      </c>
      <c r="P2125" s="159" t="str">
        <f t="shared" si="67"/>
        <v>Not Found</v>
      </c>
      <c r="Q2125" t="str" cm="1">
        <f t="array" ref="Q2125">IF(SUMPRODUCT((TRIM(L2125:O2125)&lt;&gt;"-")*1)=0,
    "No Data",
    IF(COUNTIF(L2125:O2125,INDEX(_xlfn._xlws.FILTER(L2125:O2125,TRIM(L2125:O2125)&lt;&gt;"-"),1))=SUMPRODUCT((TRIM(L2125:O2125)&lt;&gt;"-")*1),
    "No Change",
    "Change"))</f>
        <v>No Data</v>
      </c>
      <c r="R2125" s="159"/>
      <c r="S2125" s="111"/>
    </row>
    <row r="2126" spans="1:19" x14ac:dyDescent="0.3">
      <c r="A2126" t="s">
        <v>2621</v>
      </c>
      <c r="B2126" t="s">
        <v>1145</v>
      </c>
      <c r="C2126" s="160" t="str">
        <f>TRIM(CLEAN(TEXT(IFERROR(INDEX('Snakeden MR'!$B$4:$C$3028,MATCH($A2126,'Snakeden MR'!$C$4:$C$3028,0),1),"-"),"@")))</f>
        <v>-</v>
      </c>
      <c r="D2126" s="147" t="str">
        <f>TRIM(CLEAN(TEXT(IFERROR(INDEX('Snakeden MR'!$I$4:$J$3028,MATCH($A2126,'Snakeden MR'!$J$4:$J$3028,0),1),"-"),"@")))</f>
        <v>-</v>
      </c>
      <c r="E2126" s="147" t="str">
        <f>TRIM(CLEAN(TEXT(IFERROR(INDEX('Snakeden MR'!$P$4:$Q$3028,MATCH($A2126,'Snakeden MR'!$Q$4:$Q$3028,0),1),"-"),"@")))</f>
        <v>-</v>
      </c>
      <c r="F2126" s="147" t="str">
        <f>TRIM(CLEAN(TEXT(IFERROR(INDEX('Snakeden MR'!$W$4:$X$3028,MATCH($A2126,'Snakeden MR'!$X$4:$X$3028,0),1),"-"),"@")))</f>
        <v>-</v>
      </c>
      <c r="G2126" s="159" t="str">
        <f t="shared" si="66"/>
        <v>Not Found</v>
      </c>
      <c r="H2126" t="str" cm="1">
        <f t="array" ref="H2126">IF(SUMPRODUCT((TRIM(C2126:F2126)&lt;&gt;"-")*1)=0,
    "No Data",
    IF(COUNTIF(C2126:F2126,INDEX(_xlfn._xlws.FILTER(C2126:F2126,TRIM(C2126:F2126)&lt;&gt;"-"),1))=SUMPRODUCT((TRIM(C2126:F2126)&lt;&gt;"-")*1),
    "No Change",
    "Change"))</f>
        <v>No Data</v>
      </c>
      <c r="I2126" s="159"/>
      <c r="J2126"/>
      <c r="K2126" s="163"/>
      <c r="L2126" s="147" t="str">
        <f>TRIM(CLEAN(TEXT(IFERROR(INDEX('Glade MR'!$B$4:$C$3000,MATCH($A2126,'Glade MR'!$C$4:$C$3000,0),1),"-"),"@")))</f>
        <v>-</v>
      </c>
      <c r="M2126" s="147" t="str">
        <f>TRIM(CLEAN(TEXT(IFERROR(INDEX('Glade MR'!$I$4:$J$3000,MATCH($A2126,'Glade MR'!$J$4:$J$3000,0),1),"-"),"@")))</f>
        <v>-</v>
      </c>
      <c r="N2126" s="147" t="str">
        <f>TRIM(CLEAN(TEXT(IFERROR(INDEX('Glade MR'!$P$4:$Q$3000,MATCH($A2126,'Glade MR'!$Q$4:$Q$3000,0),1),"-"),"@")))</f>
        <v>-</v>
      </c>
      <c r="O2126" s="147" t="str">
        <f>TRIM(CLEAN(TEXT(IFERROR(INDEX('Glade MR'!$W$4:$X$3000,MATCH($A2126,'Glade MR'!$X$4:$X$3000,0),1),"-"),"@")))</f>
        <v>-</v>
      </c>
      <c r="P2126" s="159" t="str">
        <f t="shared" si="67"/>
        <v>Not Found</v>
      </c>
      <c r="Q2126" t="str" cm="1">
        <f t="array" ref="Q2126">IF(SUMPRODUCT((TRIM(L2126:O2126)&lt;&gt;"-")*1)=0,
    "No Data",
    IF(COUNTIF(L2126:O2126,INDEX(_xlfn._xlws.FILTER(L2126:O2126,TRIM(L2126:O2126)&lt;&gt;"-"),1))=SUMPRODUCT((TRIM(L2126:O2126)&lt;&gt;"-")*1),
    "No Change",
    "Change"))</f>
        <v>No Data</v>
      </c>
      <c r="R2126" s="159"/>
      <c r="S2126" s="111"/>
    </row>
    <row r="2127" spans="1:19" x14ac:dyDescent="0.3">
      <c r="A2127" t="s">
        <v>2622</v>
      </c>
      <c r="B2127" t="s">
        <v>1145</v>
      </c>
      <c r="C2127" s="160" t="str">
        <f>TRIM(CLEAN(TEXT(IFERROR(INDEX('Snakeden MR'!$B$4:$C$3028,MATCH($A2127,'Snakeden MR'!$C$4:$C$3028,0),1),"-"),"@")))</f>
        <v>-</v>
      </c>
      <c r="D2127" s="147" t="str">
        <f>TRIM(CLEAN(TEXT(IFERROR(INDEX('Snakeden MR'!$I$4:$J$3028,MATCH($A2127,'Snakeden MR'!$J$4:$J$3028,0),1),"-"),"@")))</f>
        <v>-</v>
      </c>
      <c r="E2127" s="147" t="str">
        <f>TRIM(CLEAN(TEXT(IFERROR(INDEX('Snakeden MR'!$P$4:$Q$3028,MATCH($A2127,'Snakeden MR'!$Q$4:$Q$3028,0),1),"-"),"@")))</f>
        <v>-</v>
      </c>
      <c r="F2127" s="147" t="str">
        <f>TRIM(CLEAN(TEXT(IFERROR(INDEX('Snakeden MR'!$W$4:$X$3028,MATCH($A2127,'Snakeden MR'!$X$4:$X$3028,0),1),"-"),"@")))</f>
        <v>-</v>
      </c>
      <c r="G2127" s="159" t="str">
        <f t="shared" si="66"/>
        <v>Not Found</v>
      </c>
      <c r="H2127" t="str" cm="1">
        <f t="array" ref="H2127">IF(SUMPRODUCT((TRIM(C2127:F2127)&lt;&gt;"-")*1)=0,
    "No Data",
    IF(COUNTIF(C2127:F2127,INDEX(_xlfn._xlws.FILTER(C2127:F2127,TRIM(C2127:F2127)&lt;&gt;"-"),1))=SUMPRODUCT((TRIM(C2127:F2127)&lt;&gt;"-")*1),
    "No Change",
    "Change"))</f>
        <v>No Data</v>
      </c>
      <c r="I2127" s="159"/>
      <c r="J2127"/>
      <c r="K2127" s="163"/>
      <c r="L2127" s="147" t="str">
        <f>TRIM(CLEAN(TEXT(IFERROR(INDEX('Glade MR'!$B$4:$C$3000,MATCH($A2127,'Glade MR'!$C$4:$C$3000,0),1),"-"),"@")))</f>
        <v>-</v>
      </c>
      <c r="M2127" s="147" t="str">
        <f>TRIM(CLEAN(TEXT(IFERROR(INDEX('Glade MR'!$I$4:$J$3000,MATCH($A2127,'Glade MR'!$J$4:$J$3000,0),1),"-"),"@")))</f>
        <v>-</v>
      </c>
      <c r="N2127" s="147" t="str">
        <f>TRIM(CLEAN(TEXT(IFERROR(INDEX('Glade MR'!$P$4:$Q$3000,MATCH($A2127,'Glade MR'!$Q$4:$Q$3000,0),1),"-"),"@")))</f>
        <v>-</v>
      </c>
      <c r="O2127" s="147" t="str">
        <f>TRIM(CLEAN(TEXT(IFERROR(INDEX('Glade MR'!$W$4:$X$3000,MATCH($A2127,'Glade MR'!$X$4:$X$3000,0),1),"-"),"@")))</f>
        <v>-</v>
      </c>
      <c r="P2127" s="159" t="str">
        <f t="shared" si="67"/>
        <v>Not Found</v>
      </c>
      <c r="Q2127" t="str" cm="1">
        <f t="array" ref="Q2127">IF(SUMPRODUCT((TRIM(L2127:O2127)&lt;&gt;"-")*1)=0,
    "No Data",
    IF(COUNTIF(L2127:O2127,INDEX(_xlfn._xlws.FILTER(L2127:O2127,TRIM(L2127:O2127)&lt;&gt;"-"),1))=SUMPRODUCT((TRIM(L2127:O2127)&lt;&gt;"-")*1),
    "No Change",
    "Change"))</f>
        <v>No Data</v>
      </c>
      <c r="R2127" s="159"/>
      <c r="S2127" s="111"/>
    </row>
    <row r="2128" spans="1:19" x14ac:dyDescent="0.3">
      <c r="A2128" t="s">
        <v>2623</v>
      </c>
      <c r="B2128" t="s">
        <v>1145</v>
      </c>
      <c r="C2128" s="160" t="str">
        <f>TRIM(CLEAN(TEXT(IFERROR(INDEX('Snakeden MR'!$B$4:$C$3028,MATCH($A2128,'Snakeden MR'!$C$4:$C$3028,0),1),"-"),"@")))</f>
        <v>-</v>
      </c>
      <c r="D2128" s="147" t="str">
        <f>TRIM(CLEAN(TEXT(IFERROR(INDEX('Snakeden MR'!$I$4:$J$3028,MATCH($A2128,'Snakeden MR'!$J$4:$J$3028,0),1),"-"),"@")))</f>
        <v>-</v>
      </c>
      <c r="E2128" s="147" t="str">
        <f>TRIM(CLEAN(TEXT(IFERROR(INDEX('Snakeden MR'!$P$4:$Q$3028,MATCH($A2128,'Snakeden MR'!$Q$4:$Q$3028,0),1),"-"),"@")))</f>
        <v>-</v>
      </c>
      <c r="F2128" s="147" t="str">
        <f>TRIM(CLEAN(TEXT(IFERROR(INDEX('Snakeden MR'!$W$4:$X$3028,MATCH($A2128,'Snakeden MR'!$X$4:$X$3028,0),1),"-"),"@")))</f>
        <v>-</v>
      </c>
      <c r="G2128" s="159" t="str">
        <f t="shared" si="66"/>
        <v>Not Found</v>
      </c>
      <c r="H2128" t="str" cm="1">
        <f t="array" ref="H2128">IF(SUMPRODUCT((TRIM(C2128:F2128)&lt;&gt;"-")*1)=0,
    "No Data",
    IF(COUNTIF(C2128:F2128,INDEX(_xlfn._xlws.FILTER(C2128:F2128,TRIM(C2128:F2128)&lt;&gt;"-"),1))=SUMPRODUCT((TRIM(C2128:F2128)&lt;&gt;"-")*1),
    "No Change",
    "Change"))</f>
        <v>No Data</v>
      </c>
      <c r="I2128" s="159"/>
      <c r="J2128"/>
      <c r="K2128" s="163"/>
      <c r="L2128" s="147" t="str">
        <f>TRIM(CLEAN(TEXT(IFERROR(INDEX('Glade MR'!$B$4:$C$3000,MATCH($A2128,'Glade MR'!$C$4:$C$3000,0),1),"-"),"@")))</f>
        <v>-</v>
      </c>
      <c r="M2128" s="147" t="str">
        <f>TRIM(CLEAN(TEXT(IFERROR(INDEX('Glade MR'!$I$4:$J$3000,MATCH($A2128,'Glade MR'!$J$4:$J$3000,0),1),"-"),"@")))</f>
        <v>-</v>
      </c>
      <c r="N2128" s="147" t="str">
        <f>TRIM(CLEAN(TEXT(IFERROR(INDEX('Glade MR'!$P$4:$Q$3000,MATCH($A2128,'Glade MR'!$Q$4:$Q$3000,0),1),"-"),"@")))</f>
        <v>-</v>
      </c>
      <c r="O2128" s="147" t="str">
        <f>TRIM(CLEAN(TEXT(IFERROR(INDEX('Glade MR'!$W$4:$X$3000,MATCH($A2128,'Glade MR'!$X$4:$X$3000,0),1),"-"),"@")))</f>
        <v>-</v>
      </c>
      <c r="P2128" s="159" t="str">
        <f t="shared" si="67"/>
        <v>Not Found</v>
      </c>
      <c r="Q2128" t="str" cm="1">
        <f t="array" ref="Q2128">IF(SUMPRODUCT((TRIM(L2128:O2128)&lt;&gt;"-")*1)=0,
    "No Data",
    IF(COUNTIF(L2128:O2128,INDEX(_xlfn._xlws.FILTER(L2128:O2128,TRIM(L2128:O2128)&lt;&gt;"-"),1))=SUMPRODUCT((TRIM(L2128:O2128)&lt;&gt;"-")*1),
    "No Change",
    "Change"))</f>
        <v>No Data</v>
      </c>
      <c r="R2128" s="159"/>
      <c r="S2128" s="111"/>
    </row>
    <row r="2129" spans="1:19" x14ac:dyDescent="0.3">
      <c r="A2129" t="s">
        <v>139</v>
      </c>
      <c r="B2129" t="s">
        <v>1145</v>
      </c>
      <c r="C2129" s="160" t="str">
        <f>TRIM(CLEAN(TEXT(IFERROR(INDEX('Snakeden MR'!$B$4:$C$3028,MATCH($A2129,'Snakeden MR'!$C$4:$C$3028,0),1),"-"),"@")))</f>
        <v>-</v>
      </c>
      <c r="D2129" s="147" t="str">
        <f>TRIM(CLEAN(TEXT(IFERROR(INDEX('Snakeden MR'!$I$4:$J$3028,MATCH($A2129,'Snakeden MR'!$J$4:$J$3028,0),1),"-"),"@")))</f>
        <v>Pool 2</v>
      </c>
      <c r="E2129" s="147" t="str">
        <f>TRIM(CLEAN(TEXT(IFERROR(INDEX('Snakeden MR'!$P$4:$Q$3028,MATCH($A2129,'Snakeden MR'!$Q$4:$Q$3028,0),1),"-"),"@")))</f>
        <v>-</v>
      </c>
      <c r="F2129" s="147" t="str">
        <f>TRIM(CLEAN(TEXT(IFERROR(INDEX('Snakeden MR'!$W$4:$X$3028,MATCH($A2129,'Snakeden MR'!$X$4:$X$3028,0),1),"-"),"@")))</f>
        <v>-</v>
      </c>
      <c r="G2129" s="159" t="str">
        <f t="shared" si="66"/>
        <v>Found</v>
      </c>
      <c r="H2129" t="str" cm="1">
        <f t="array" ref="H2129">IF(SUMPRODUCT((TRIM(C2129:F2129)&lt;&gt;"-")*1)=0,
    "No Data",
    IF(COUNTIF(C2129:F2129,INDEX(_xlfn._xlws.FILTER(C2129:F2129,TRIM(C2129:F2129)&lt;&gt;"-"),1))=SUMPRODUCT((TRIM(C2129:F2129)&lt;&gt;"-")*1),
    "No Change",
    "Change"))</f>
        <v>No Change</v>
      </c>
      <c r="I2129" s="159"/>
      <c r="J2129"/>
      <c r="K2129" s="163"/>
      <c r="L2129" s="147" t="str">
        <f>TRIM(CLEAN(TEXT(IFERROR(INDEX('Glade MR'!$B$4:$C$3000,MATCH($A2129,'Glade MR'!$C$4:$C$3000,0),1),"-"),"@")))</f>
        <v>-</v>
      </c>
      <c r="M2129" s="147" t="str">
        <f>TRIM(CLEAN(TEXT(IFERROR(INDEX('Glade MR'!$I$4:$J$3000,MATCH($A2129,'Glade MR'!$J$4:$J$3000,0),1),"-"),"@")))</f>
        <v>-</v>
      </c>
      <c r="N2129" s="147" t="str">
        <f>TRIM(CLEAN(TEXT(IFERROR(INDEX('Glade MR'!$P$4:$Q$3000,MATCH($A2129,'Glade MR'!$Q$4:$Q$3000,0),1),"-"),"@")))</f>
        <v>-</v>
      </c>
      <c r="O2129" s="147" t="str">
        <f>TRIM(CLEAN(TEXT(IFERROR(INDEX('Glade MR'!$W$4:$X$3000,MATCH($A2129,'Glade MR'!$X$4:$X$3000,0),1),"-"),"@")))</f>
        <v>-</v>
      </c>
      <c r="P2129" s="159" t="str">
        <f t="shared" si="67"/>
        <v>Not Found</v>
      </c>
      <c r="Q2129" t="str" cm="1">
        <f t="array" ref="Q2129">IF(SUMPRODUCT((TRIM(L2129:O2129)&lt;&gt;"-")*1)=0,
    "No Data",
    IF(COUNTIF(L2129:O2129,INDEX(_xlfn._xlws.FILTER(L2129:O2129,TRIM(L2129:O2129)&lt;&gt;"-"),1))=SUMPRODUCT((TRIM(L2129:O2129)&lt;&gt;"-")*1),
    "No Change",
    "Change"))</f>
        <v>No Data</v>
      </c>
      <c r="R2129" s="159"/>
      <c r="S2129" s="111"/>
    </row>
    <row r="2130" spans="1:19" x14ac:dyDescent="0.3">
      <c r="A2130" t="s">
        <v>281</v>
      </c>
      <c r="B2130" t="s">
        <v>1145</v>
      </c>
      <c r="C2130" s="160" t="str">
        <f>TRIM(CLEAN(TEXT(IFERROR(INDEX('Snakeden MR'!$B$4:$C$3028,MATCH($A2130,'Snakeden MR'!$C$4:$C$3028,0),1),"-"),"@")))</f>
        <v>-</v>
      </c>
      <c r="D2130" s="147" t="str">
        <f>TRIM(CLEAN(TEXT(IFERROR(INDEX('Snakeden MR'!$I$4:$J$3028,MATCH($A2130,'Snakeden MR'!$J$4:$J$3028,0),1),"-"),"@")))</f>
        <v>Riffle 5</v>
      </c>
      <c r="E2130" s="147" t="str">
        <f>TRIM(CLEAN(TEXT(IFERROR(INDEX('Snakeden MR'!$P$4:$Q$3028,MATCH($A2130,'Snakeden MR'!$Q$4:$Q$3028,0),1),"-"),"@")))</f>
        <v>-</v>
      </c>
      <c r="F2130" s="147" t="str">
        <f>TRIM(CLEAN(TEXT(IFERROR(INDEX('Snakeden MR'!$W$4:$X$3028,MATCH($A2130,'Snakeden MR'!$X$4:$X$3028,0),1),"-"),"@")))</f>
        <v>-</v>
      </c>
      <c r="G2130" s="159" t="str">
        <f t="shared" si="66"/>
        <v>Found</v>
      </c>
      <c r="H2130" t="str" cm="1">
        <f t="array" ref="H2130">IF(SUMPRODUCT((TRIM(C2130:F2130)&lt;&gt;"-")*1)=0,
    "No Data",
    IF(COUNTIF(C2130:F2130,INDEX(_xlfn._xlws.FILTER(C2130:F2130,TRIM(C2130:F2130)&lt;&gt;"-"),1))=SUMPRODUCT((TRIM(C2130:F2130)&lt;&gt;"-")*1),
    "No Change",
    "Change"))</f>
        <v>No Change</v>
      </c>
      <c r="I2130" s="159"/>
      <c r="J2130"/>
      <c r="K2130" s="163"/>
      <c r="L2130" s="147" t="str">
        <f>TRIM(CLEAN(TEXT(IFERROR(INDEX('Glade MR'!$B$4:$C$3000,MATCH($A2130,'Glade MR'!$C$4:$C$3000,0),1),"-"),"@")))</f>
        <v>-</v>
      </c>
      <c r="M2130" s="147" t="str">
        <f>TRIM(CLEAN(TEXT(IFERROR(INDEX('Glade MR'!$I$4:$J$3000,MATCH($A2130,'Glade MR'!$J$4:$J$3000,0),1),"-"),"@")))</f>
        <v>-</v>
      </c>
      <c r="N2130" s="147" t="str">
        <f>TRIM(CLEAN(TEXT(IFERROR(INDEX('Glade MR'!$P$4:$Q$3000,MATCH($A2130,'Glade MR'!$Q$4:$Q$3000,0),1),"-"),"@")))</f>
        <v>-</v>
      </c>
      <c r="O2130" s="147" t="str">
        <f>TRIM(CLEAN(TEXT(IFERROR(INDEX('Glade MR'!$W$4:$X$3000,MATCH($A2130,'Glade MR'!$X$4:$X$3000,0),1),"-"),"@")))</f>
        <v>-</v>
      </c>
      <c r="P2130" s="159" t="str">
        <f t="shared" si="67"/>
        <v>Not Found</v>
      </c>
      <c r="Q2130" t="str" cm="1">
        <f t="array" ref="Q2130">IF(SUMPRODUCT((TRIM(L2130:O2130)&lt;&gt;"-")*1)=0,
    "No Data",
    IF(COUNTIF(L2130:O2130,INDEX(_xlfn._xlws.FILTER(L2130:O2130,TRIM(L2130:O2130)&lt;&gt;"-"),1))=SUMPRODUCT((TRIM(L2130:O2130)&lt;&gt;"-")*1),
    "No Change",
    "Change"))</f>
        <v>No Data</v>
      </c>
      <c r="R2130" s="159"/>
      <c r="S2130" s="111"/>
    </row>
    <row r="2131" spans="1:19" x14ac:dyDescent="0.3">
      <c r="A2131" t="s">
        <v>2624</v>
      </c>
      <c r="B2131" t="s">
        <v>1145</v>
      </c>
      <c r="C2131" s="160" t="str">
        <f>TRIM(CLEAN(TEXT(IFERROR(INDEX('Snakeden MR'!$B$4:$C$3028,MATCH($A2131,'Snakeden MR'!$C$4:$C$3028,0),1),"-"),"@")))</f>
        <v>-</v>
      </c>
      <c r="D2131" s="147" t="str">
        <f>TRIM(CLEAN(TEXT(IFERROR(INDEX('Snakeden MR'!$I$4:$J$3028,MATCH($A2131,'Snakeden MR'!$J$4:$J$3028,0),1),"-"),"@")))</f>
        <v>-</v>
      </c>
      <c r="E2131" s="147" t="str">
        <f>TRIM(CLEAN(TEXT(IFERROR(INDEX('Snakeden MR'!$P$4:$Q$3028,MATCH($A2131,'Snakeden MR'!$Q$4:$Q$3028,0),1),"-"),"@")))</f>
        <v>-</v>
      </c>
      <c r="F2131" s="147" t="str">
        <f>TRIM(CLEAN(TEXT(IFERROR(INDEX('Snakeden MR'!$W$4:$X$3028,MATCH($A2131,'Snakeden MR'!$X$4:$X$3028,0),1),"-"),"@")))</f>
        <v>-</v>
      </c>
      <c r="G2131" s="159" t="str">
        <f t="shared" si="66"/>
        <v>Not Found</v>
      </c>
      <c r="H2131" t="str" cm="1">
        <f t="array" ref="H2131">IF(SUMPRODUCT((TRIM(C2131:F2131)&lt;&gt;"-")*1)=0,
    "No Data",
    IF(COUNTIF(C2131:F2131,INDEX(_xlfn._xlws.FILTER(C2131:F2131,TRIM(C2131:F2131)&lt;&gt;"-"),1))=SUMPRODUCT((TRIM(C2131:F2131)&lt;&gt;"-")*1),
    "No Change",
    "Change"))</f>
        <v>No Data</v>
      </c>
      <c r="I2131" s="159"/>
      <c r="J2131"/>
      <c r="K2131" s="163"/>
      <c r="L2131" s="147" t="str">
        <f>TRIM(CLEAN(TEXT(IFERROR(INDEX('Glade MR'!$B$4:$C$3000,MATCH($A2131,'Glade MR'!$C$4:$C$3000,0),1),"-"),"@")))</f>
        <v>-</v>
      </c>
      <c r="M2131" s="147" t="str">
        <f>TRIM(CLEAN(TEXT(IFERROR(INDEX('Glade MR'!$I$4:$J$3000,MATCH($A2131,'Glade MR'!$J$4:$J$3000,0),1),"-"),"@")))</f>
        <v>-</v>
      </c>
      <c r="N2131" s="147" t="str">
        <f>TRIM(CLEAN(TEXT(IFERROR(INDEX('Glade MR'!$P$4:$Q$3000,MATCH($A2131,'Glade MR'!$Q$4:$Q$3000,0),1),"-"),"@")))</f>
        <v>-</v>
      </c>
      <c r="O2131" s="147" t="str">
        <f>TRIM(CLEAN(TEXT(IFERROR(INDEX('Glade MR'!$W$4:$X$3000,MATCH($A2131,'Glade MR'!$X$4:$X$3000,0),1),"-"),"@")))</f>
        <v>-</v>
      </c>
      <c r="P2131" s="159" t="str">
        <f t="shared" si="67"/>
        <v>Not Found</v>
      </c>
      <c r="Q2131" t="str" cm="1">
        <f t="array" ref="Q2131">IF(SUMPRODUCT((TRIM(L2131:O2131)&lt;&gt;"-")*1)=0,
    "No Data",
    IF(COUNTIF(L2131:O2131,INDEX(_xlfn._xlws.FILTER(L2131:O2131,TRIM(L2131:O2131)&lt;&gt;"-"),1))=SUMPRODUCT((TRIM(L2131:O2131)&lt;&gt;"-")*1),
    "No Change",
    "Change"))</f>
        <v>No Data</v>
      </c>
      <c r="R2131" s="159"/>
      <c r="S2131" s="111"/>
    </row>
    <row r="2132" spans="1:19" x14ac:dyDescent="0.3">
      <c r="A2132" t="s">
        <v>2625</v>
      </c>
      <c r="B2132" t="s">
        <v>1145</v>
      </c>
      <c r="C2132" s="160" t="str">
        <f>TRIM(CLEAN(TEXT(IFERROR(INDEX('Snakeden MR'!$B$4:$C$3028,MATCH($A2132,'Snakeden MR'!$C$4:$C$3028,0),1),"-"),"@")))</f>
        <v>-</v>
      </c>
      <c r="D2132" s="147" t="str">
        <f>TRIM(CLEAN(TEXT(IFERROR(INDEX('Snakeden MR'!$I$4:$J$3028,MATCH($A2132,'Snakeden MR'!$J$4:$J$3028,0),1),"-"),"@")))</f>
        <v>-</v>
      </c>
      <c r="E2132" s="147" t="str">
        <f>TRIM(CLEAN(TEXT(IFERROR(INDEX('Snakeden MR'!$P$4:$Q$3028,MATCH($A2132,'Snakeden MR'!$Q$4:$Q$3028,0),1),"-"),"@")))</f>
        <v>-</v>
      </c>
      <c r="F2132" s="147" t="str">
        <f>TRIM(CLEAN(TEXT(IFERROR(INDEX('Snakeden MR'!$W$4:$X$3028,MATCH($A2132,'Snakeden MR'!$X$4:$X$3028,0),1),"-"),"@")))</f>
        <v>-</v>
      </c>
      <c r="G2132" s="159" t="str">
        <f t="shared" si="66"/>
        <v>Not Found</v>
      </c>
      <c r="H2132" t="str" cm="1">
        <f t="array" ref="H2132">IF(SUMPRODUCT((TRIM(C2132:F2132)&lt;&gt;"-")*1)=0,
    "No Data",
    IF(COUNTIF(C2132:F2132,INDEX(_xlfn._xlws.FILTER(C2132:F2132,TRIM(C2132:F2132)&lt;&gt;"-"),1))=SUMPRODUCT((TRIM(C2132:F2132)&lt;&gt;"-")*1),
    "No Change",
    "Change"))</f>
        <v>No Data</v>
      </c>
      <c r="I2132" s="159"/>
      <c r="J2132"/>
      <c r="K2132" s="163"/>
      <c r="L2132" s="147" t="str">
        <f>TRIM(CLEAN(TEXT(IFERROR(INDEX('Glade MR'!$B$4:$C$3000,MATCH($A2132,'Glade MR'!$C$4:$C$3000,0),1),"-"),"@")))</f>
        <v>-</v>
      </c>
      <c r="M2132" s="147" t="str">
        <f>TRIM(CLEAN(TEXT(IFERROR(INDEX('Glade MR'!$I$4:$J$3000,MATCH($A2132,'Glade MR'!$J$4:$J$3000,0),1),"-"),"@")))</f>
        <v>-</v>
      </c>
      <c r="N2132" s="147" t="str">
        <f>TRIM(CLEAN(TEXT(IFERROR(INDEX('Glade MR'!$P$4:$Q$3000,MATCH($A2132,'Glade MR'!$Q$4:$Q$3000,0),1),"-"),"@")))</f>
        <v>-</v>
      </c>
      <c r="O2132" s="147" t="str">
        <f>TRIM(CLEAN(TEXT(IFERROR(INDEX('Glade MR'!$W$4:$X$3000,MATCH($A2132,'Glade MR'!$X$4:$X$3000,0),1),"-"),"@")))</f>
        <v>-</v>
      </c>
      <c r="P2132" s="159" t="str">
        <f t="shared" si="67"/>
        <v>Not Found</v>
      </c>
      <c r="Q2132" t="str" cm="1">
        <f t="array" ref="Q2132">IF(SUMPRODUCT((TRIM(L2132:O2132)&lt;&gt;"-")*1)=0,
    "No Data",
    IF(COUNTIF(L2132:O2132,INDEX(_xlfn._xlws.FILTER(L2132:O2132,TRIM(L2132:O2132)&lt;&gt;"-"),1))=SUMPRODUCT((TRIM(L2132:O2132)&lt;&gt;"-")*1),
    "No Change",
    "Change"))</f>
        <v>No Data</v>
      </c>
      <c r="R2132" s="159"/>
      <c r="S2132" s="111"/>
    </row>
    <row r="2133" spans="1:19" x14ac:dyDescent="0.3">
      <c r="A2133" t="s">
        <v>2626</v>
      </c>
      <c r="B2133" t="s">
        <v>1145</v>
      </c>
      <c r="C2133" s="160" t="str">
        <f>TRIM(CLEAN(TEXT(IFERROR(INDEX('Snakeden MR'!$B$4:$C$3028,MATCH($A2133,'Snakeden MR'!$C$4:$C$3028,0),1),"-"),"@")))</f>
        <v>-</v>
      </c>
      <c r="D2133" s="147" t="str">
        <f>TRIM(CLEAN(TEXT(IFERROR(INDEX('Snakeden MR'!$I$4:$J$3028,MATCH($A2133,'Snakeden MR'!$J$4:$J$3028,0),1),"-"),"@")))</f>
        <v>-</v>
      </c>
      <c r="E2133" s="147" t="str">
        <f>TRIM(CLEAN(TEXT(IFERROR(INDEX('Snakeden MR'!$P$4:$Q$3028,MATCH($A2133,'Snakeden MR'!$Q$4:$Q$3028,0),1),"-"),"@")))</f>
        <v>-</v>
      </c>
      <c r="F2133" s="147" t="str">
        <f>TRIM(CLEAN(TEXT(IFERROR(INDEX('Snakeden MR'!$W$4:$X$3028,MATCH($A2133,'Snakeden MR'!$X$4:$X$3028,0),1),"-"),"@")))</f>
        <v>-</v>
      </c>
      <c r="G2133" s="159" t="str">
        <f t="shared" si="66"/>
        <v>Not Found</v>
      </c>
      <c r="H2133" t="str" cm="1">
        <f t="array" ref="H2133">IF(SUMPRODUCT((TRIM(C2133:F2133)&lt;&gt;"-")*1)=0,
    "No Data",
    IF(COUNTIF(C2133:F2133,INDEX(_xlfn._xlws.FILTER(C2133:F2133,TRIM(C2133:F2133)&lt;&gt;"-"),1))=SUMPRODUCT((TRIM(C2133:F2133)&lt;&gt;"-")*1),
    "No Change",
    "Change"))</f>
        <v>No Data</v>
      </c>
      <c r="I2133" s="159"/>
      <c r="J2133"/>
      <c r="K2133" s="163"/>
      <c r="L2133" s="147" t="str">
        <f>TRIM(CLEAN(TEXT(IFERROR(INDEX('Glade MR'!$B$4:$C$3000,MATCH($A2133,'Glade MR'!$C$4:$C$3000,0),1),"-"),"@")))</f>
        <v>-</v>
      </c>
      <c r="M2133" s="147" t="str">
        <f>TRIM(CLEAN(TEXT(IFERROR(INDEX('Glade MR'!$I$4:$J$3000,MATCH($A2133,'Glade MR'!$J$4:$J$3000,0),1),"-"),"@")))</f>
        <v>-</v>
      </c>
      <c r="N2133" s="147" t="str">
        <f>TRIM(CLEAN(TEXT(IFERROR(INDEX('Glade MR'!$P$4:$Q$3000,MATCH($A2133,'Glade MR'!$Q$4:$Q$3000,0),1),"-"),"@")))</f>
        <v>-</v>
      </c>
      <c r="O2133" s="147" t="str">
        <f>TRIM(CLEAN(TEXT(IFERROR(INDEX('Glade MR'!$W$4:$X$3000,MATCH($A2133,'Glade MR'!$X$4:$X$3000,0),1),"-"),"@")))</f>
        <v>-</v>
      </c>
      <c r="P2133" s="159" t="str">
        <f t="shared" si="67"/>
        <v>Not Found</v>
      </c>
      <c r="Q2133" t="str" cm="1">
        <f t="array" ref="Q2133">IF(SUMPRODUCT((TRIM(L2133:O2133)&lt;&gt;"-")*1)=0,
    "No Data",
    IF(COUNTIF(L2133:O2133,INDEX(_xlfn._xlws.FILTER(L2133:O2133,TRIM(L2133:O2133)&lt;&gt;"-"),1))=SUMPRODUCT((TRIM(L2133:O2133)&lt;&gt;"-")*1),
    "No Change",
    "Change"))</f>
        <v>No Data</v>
      </c>
      <c r="R2133" s="159"/>
      <c r="S2133" s="111"/>
    </row>
    <row r="2134" spans="1:19" x14ac:dyDescent="0.3">
      <c r="A2134" t="s">
        <v>2627</v>
      </c>
      <c r="B2134" t="s">
        <v>1145</v>
      </c>
      <c r="C2134" s="160" t="str">
        <f>TRIM(CLEAN(TEXT(IFERROR(INDEX('Snakeden MR'!$B$4:$C$3028,MATCH($A2134,'Snakeden MR'!$C$4:$C$3028,0),1),"-"),"@")))</f>
        <v>-</v>
      </c>
      <c r="D2134" s="147" t="str">
        <f>TRIM(CLEAN(TEXT(IFERROR(INDEX('Snakeden MR'!$I$4:$J$3028,MATCH($A2134,'Snakeden MR'!$J$4:$J$3028,0),1),"-"),"@")))</f>
        <v>-</v>
      </c>
      <c r="E2134" s="147" t="str">
        <f>TRIM(CLEAN(TEXT(IFERROR(INDEX('Snakeden MR'!$P$4:$Q$3028,MATCH($A2134,'Snakeden MR'!$Q$4:$Q$3028,0),1),"-"),"@")))</f>
        <v>-</v>
      </c>
      <c r="F2134" s="147" t="str">
        <f>TRIM(CLEAN(TEXT(IFERROR(INDEX('Snakeden MR'!$W$4:$X$3028,MATCH($A2134,'Snakeden MR'!$X$4:$X$3028,0),1),"-"),"@")))</f>
        <v>-</v>
      </c>
      <c r="G2134" s="159" t="str">
        <f t="shared" si="66"/>
        <v>Not Found</v>
      </c>
      <c r="H2134" t="str" cm="1">
        <f t="array" ref="H2134">IF(SUMPRODUCT((TRIM(C2134:F2134)&lt;&gt;"-")*1)=0,
    "No Data",
    IF(COUNTIF(C2134:F2134,INDEX(_xlfn._xlws.FILTER(C2134:F2134,TRIM(C2134:F2134)&lt;&gt;"-"),1))=SUMPRODUCT((TRIM(C2134:F2134)&lt;&gt;"-")*1),
    "No Change",
    "Change"))</f>
        <v>No Data</v>
      </c>
      <c r="I2134" s="159"/>
      <c r="J2134"/>
      <c r="K2134" s="163"/>
      <c r="L2134" s="147" t="str">
        <f>TRIM(CLEAN(TEXT(IFERROR(INDEX('Glade MR'!$B$4:$C$3000,MATCH($A2134,'Glade MR'!$C$4:$C$3000,0),1),"-"),"@")))</f>
        <v>-</v>
      </c>
      <c r="M2134" s="147" t="str">
        <f>TRIM(CLEAN(TEXT(IFERROR(INDEX('Glade MR'!$I$4:$J$3000,MATCH($A2134,'Glade MR'!$J$4:$J$3000,0),1),"-"),"@")))</f>
        <v>-</v>
      </c>
      <c r="N2134" s="147" t="str">
        <f>TRIM(CLEAN(TEXT(IFERROR(INDEX('Glade MR'!$P$4:$Q$3000,MATCH($A2134,'Glade MR'!$Q$4:$Q$3000,0),1),"-"),"@")))</f>
        <v>-</v>
      </c>
      <c r="O2134" s="147" t="str">
        <f>TRIM(CLEAN(TEXT(IFERROR(INDEX('Glade MR'!$W$4:$X$3000,MATCH($A2134,'Glade MR'!$X$4:$X$3000,0),1),"-"),"@")))</f>
        <v>-</v>
      </c>
      <c r="P2134" s="159" t="str">
        <f t="shared" si="67"/>
        <v>Not Found</v>
      </c>
      <c r="Q2134" t="str" cm="1">
        <f t="array" ref="Q2134">IF(SUMPRODUCT((TRIM(L2134:O2134)&lt;&gt;"-")*1)=0,
    "No Data",
    IF(COUNTIF(L2134:O2134,INDEX(_xlfn._xlws.FILTER(L2134:O2134,TRIM(L2134:O2134)&lt;&gt;"-"),1))=SUMPRODUCT((TRIM(L2134:O2134)&lt;&gt;"-")*1),
    "No Change",
    "Change"))</f>
        <v>No Data</v>
      </c>
      <c r="R2134" s="159"/>
      <c r="S2134" s="111"/>
    </row>
    <row r="2135" spans="1:19" x14ac:dyDescent="0.3">
      <c r="A2135" t="s">
        <v>2628</v>
      </c>
      <c r="B2135" t="s">
        <v>1145</v>
      </c>
      <c r="C2135" s="160" t="str">
        <f>TRIM(CLEAN(TEXT(IFERROR(INDEX('Snakeden MR'!$B$4:$C$3028,MATCH($A2135,'Snakeden MR'!$C$4:$C$3028,0),1),"-"),"@")))</f>
        <v>-</v>
      </c>
      <c r="D2135" s="147" t="str">
        <f>TRIM(CLEAN(TEXT(IFERROR(INDEX('Snakeden MR'!$I$4:$J$3028,MATCH($A2135,'Snakeden MR'!$J$4:$J$3028,0),1),"-"),"@")))</f>
        <v>-</v>
      </c>
      <c r="E2135" s="147" t="str">
        <f>TRIM(CLEAN(TEXT(IFERROR(INDEX('Snakeden MR'!$P$4:$Q$3028,MATCH($A2135,'Snakeden MR'!$Q$4:$Q$3028,0),1),"-"),"@")))</f>
        <v>-</v>
      </c>
      <c r="F2135" s="147" t="str">
        <f>TRIM(CLEAN(TEXT(IFERROR(INDEX('Snakeden MR'!$W$4:$X$3028,MATCH($A2135,'Snakeden MR'!$X$4:$X$3028,0),1),"-"),"@")))</f>
        <v>-</v>
      </c>
      <c r="G2135" s="159" t="str">
        <f t="shared" si="66"/>
        <v>Not Found</v>
      </c>
      <c r="H2135" t="str" cm="1">
        <f t="array" ref="H2135">IF(SUMPRODUCT((TRIM(C2135:F2135)&lt;&gt;"-")*1)=0,
    "No Data",
    IF(COUNTIF(C2135:F2135,INDEX(_xlfn._xlws.FILTER(C2135:F2135,TRIM(C2135:F2135)&lt;&gt;"-"),1))=SUMPRODUCT((TRIM(C2135:F2135)&lt;&gt;"-")*1),
    "No Change",
    "Change"))</f>
        <v>No Data</v>
      </c>
      <c r="I2135" s="159"/>
      <c r="J2135"/>
      <c r="K2135" s="163"/>
      <c r="L2135" s="147" t="str">
        <f>TRIM(CLEAN(TEXT(IFERROR(INDEX('Glade MR'!$B$4:$C$3000,MATCH($A2135,'Glade MR'!$C$4:$C$3000,0),1),"-"),"@")))</f>
        <v>-</v>
      </c>
      <c r="M2135" s="147" t="str">
        <f>TRIM(CLEAN(TEXT(IFERROR(INDEX('Glade MR'!$I$4:$J$3000,MATCH($A2135,'Glade MR'!$J$4:$J$3000,0),1),"-"),"@")))</f>
        <v>-</v>
      </c>
      <c r="N2135" s="147" t="str">
        <f>TRIM(CLEAN(TEXT(IFERROR(INDEX('Glade MR'!$P$4:$Q$3000,MATCH($A2135,'Glade MR'!$Q$4:$Q$3000,0),1),"-"),"@")))</f>
        <v>-</v>
      </c>
      <c r="O2135" s="147" t="str">
        <f>TRIM(CLEAN(TEXT(IFERROR(INDEX('Glade MR'!$W$4:$X$3000,MATCH($A2135,'Glade MR'!$X$4:$X$3000,0),1),"-"),"@")))</f>
        <v>-</v>
      </c>
      <c r="P2135" s="159" t="str">
        <f t="shared" si="67"/>
        <v>Not Found</v>
      </c>
      <c r="Q2135" t="str" cm="1">
        <f t="array" ref="Q2135">IF(SUMPRODUCT((TRIM(L2135:O2135)&lt;&gt;"-")*1)=0,
    "No Data",
    IF(COUNTIF(L2135:O2135,INDEX(_xlfn._xlws.FILTER(L2135:O2135,TRIM(L2135:O2135)&lt;&gt;"-"),1))=SUMPRODUCT((TRIM(L2135:O2135)&lt;&gt;"-")*1),
    "No Change",
    "Change"))</f>
        <v>No Data</v>
      </c>
      <c r="R2135" s="159"/>
      <c r="S2135" s="111"/>
    </row>
    <row r="2136" spans="1:19" x14ac:dyDescent="0.3">
      <c r="A2136" t="s">
        <v>2629</v>
      </c>
      <c r="B2136" t="s">
        <v>1145</v>
      </c>
      <c r="C2136" s="160" t="str">
        <f>TRIM(CLEAN(TEXT(IFERROR(INDEX('Snakeden MR'!$B$4:$C$3028,MATCH($A2136,'Snakeden MR'!$C$4:$C$3028,0),1),"-"),"@")))</f>
        <v>-</v>
      </c>
      <c r="D2136" s="147" t="str">
        <f>TRIM(CLEAN(TEXT(IFERROR(INDEX('Snakeden MR'!$I$4:$J$3028,MATCH($A2136,'Snakeden MR'!$J$4:$J$3028,0),1),"-"),"@")))</f>
        <v>-</v>
      </c>
      <c r="E2136" s="147" t="str">
        <f>TRIM(CLEAN(TEXT(IFERROR(INDEX('Snakeden MR'!$P$4:$Q$3028,MATCH($A2136,'Snakeden MR'!$Q$4:$Q$3028,0),1),"-"),"@")))</f>
        <v>-</v>
      </c>
      <c r="F2136" s="147" t="str">
        <f>TRIM(CLEAN(TEXT(IFERROR(INDEX('Snakeden MR'!$W$4:$X$3028,MATCH($A2136,'Snakeden MR'!$X$4:$X$3028,0),1),"-"),"@")))</f>
        <v>-</v>
      </c>
      <c r="G2136" s="159" t="str">
        <f t="shared" si="66"/>
        <v>Not Found</v>
      </c>
      <c r="H2136" t="str" cm="1">
        <f t="array" ref="H2136">IF(SUMPRODUCT((TRIM(C2136:F2136)&lt;&gt;"-")*1)=0,
    "No Data",
    IF(COUNTIF(C2136:F2136,INDEX(_xlfn._xlws.FILTER(C2136:F2136,TRIM(C2136:F2136)&lt;&gt;"-"),1))=SUMPRODUCT((TRIM(C2136:F2136)&lt;&gt;"-")*1),
    "No Change",
    "Change"))</f>
        <v>No Data</v>
      </c>
      <c r="I2136" s="159"/>
      <c r="J2136"/>
      <c r="K2136" s="163"/>
      <c r="L2136" s="147" t="str">
        <f>TRIM(CLEAN(TEXT(IFERROR(INDEX('Glade MR'!$B$4:$C$3000,MATCH($A2136,'Glade MR'!$C$4:$C$3000,0),1),"-"),"@")))</f>
        <v>-</v>
      </c>
      <c r="M2136" s="147" t="str">
        <f>TRIM(CLEAN(TEXT(IFERROR(INDEX('Glade MR'!$I$4:$J$3000,MATCH($A2136,'Glade MR'!$J$4:$J$3000,0),1),"-"),"@")))</f>
        <v>-</v>
      </c>
      <c r="N2136" s="147" t="str">
        <f>TRIM(CLEAN(TEXT(IFERROR(INDEX('Glade MR'!$P$4:$Q$3000,MATCH($A2136,'Glade MR'!$Q$4:$Q$3000,0),1),"-"),"@")))</f>
        <v>-</v>
      </c>
      <c r="O2136" s="147" t="str">
        <f>TRIM(CLEAN(TEXT(IFERROR(INDEX('Glade MR'!$W$4:$X$3000,MATCH($A2136,'Glade MR'!$X$4:$X$3000,0),1),"-"),"@")))</f>
        <v>-</v>
      </c>
      <c r="P2136" s="159" t="str">
        <f t="shared" si="67"/>
        <v>Not Found</v>
      </c>
      <c r="Q2136" t="str" cm="1">
        <f t="array" ref="Q2136">IF(SUMPRODUCT((TRIM(L2136:O2136)&lt;&gt;"-")*1)=0,
    "No Data",
    IF(COUNTIF(L2136:O2136,INDEX(_xlfn._xlws.FILTER(L2136:O2136,TRIM(L2136:O2136)&lt;&gt;"-"),1))=SUMPRODUCT((TRIM(L2136:O2136)&lt;&gt;"-")*1),
    "No Change",
    "Change"))</f>
        <v>No Data</v>
      </c>
      <c r="R2136" s="159"/>
      <c r="S2136" s="111"/>
    </row>
    <row r="2137" spans="1:19" x14ac:dyDescent="0.3">
      <c r="A2137" t="s">
        <v>2630</v>
      </c>
      <c r="B2137" t="s">
        <v>1145</v>
      </c>
      <c r="C2137" s="160" t="str">
        <f>TRIM(CLEAN(TEXT(IFERROR(INDEX('Snakeden MR'!$B$4:$C$3028,MATCH($A2137,'Snakeden MR'!$C$4:$C$3028,0),1),"-"),"@")))</f>
        <v>-</v>
      </c>
      <c r="D2137" s="147" t="str">
        <f>TRIM(CLEAN(TEXT(IFERROR(INDEX('Snakeden MR'!$I$4:$J$3028,MATCH($A2137,'Snakeden MR'!$J$4:$J$3028,0),1),"-"),"@")))</f>
        <v>-</v>
      </c>
      <c r="E2137" s="147" t="str">
        <f>TRIM(CLEAN(TEXT(IFERROR(INDEX('Snakeden MR'!$P$4:$Q$3028,MATCH($A2137,'Snakeden MR'!$Q$4:$Q$3028,0),1),"-"),"@")))</f>
        <v>-</v>
      </c>
      <c r="F2137" s="147" t="str">
        <f>TRIM(CLEAN(TEXT(IFERROR(INDEX('Snakeden MR'!$W$4:$X$3028,MATCH($A2137,'Snakeden MR'!$X$4:$X$3028,0),1),"-"),"@")))</f>
        <v>-</v>
      </c>
      <c r="G2137" s="159" t="str">
        <f t="shared" si="66"/>
        <v>Not Found</v>
      </c>
      <c r="H2137" t="str" cm="1">
        <f t="array" ref="H2137">IF(SUMPRODUCT((TRIM(C2137:F2137)&lt;&gt;"-")*1)=0,
    "No Data",
    IF(COUNTIF(C2137:F2137,INDEX(_xlfn._xlws.FILTER(C2137:F2137,TRIM(C2137:F2137)&lt;&gt;"-"),1))=SUMPRODUCT((TRIM(C2137:F2137)&lt;&gt;"-")*1),
    "No Change",
    "Change"))</f>
        <v>No Data</v>
      </c>
      <c r="I2137" s="159"/>
      <c r="J2137"/>
      <c r="K2137" s="163"/>
      <c r="L2137" s="147" t="str">
        <f>TRIM(CLEAN(TEXT(IFERROR(INDEX('Glade MR'!$B$4:$C$3000,MATCH($A2137,'Glade MR'!$C$4:$C$3000,0),1),"-"),"@")))</f>
        <v>-</v>
      </c>
      <c r="M2137" s="147" t="str">
        <f>TRIM(CLEAN(TEXT(IFERROR(INDEX('Glade MR'!$I$4:$J$3000,MATCH($A2137,'Glade MR'!$J$4:$J$3000,0),1),"-"),"@")))</f>
        <v>-</v>
      </c>
      <c r="N2137" s="147" t="str">
        <f>TRIM(CLEAN(TEXT(IFERROR(INDEX('Glade MR'!$P$4:$Q$3000,MATCH($A2137,'Glade MR'!$Q$4:$Q$3000,0),1),"-"),"@")))</f>
        <v>-</v>
      </c>
      <c r="O2137" s="147" t="str">
        <f>TRIM(CLEAN(TEXT(IFERROR(INDEX('Glade MR'!$W$4:$X$3000,MATCH($A2137,'Glade MR'!$X$4:$X$3000,0),1),"-"),"@")))</f>
        <v>-</v>
      </c>
      <c r="P2137" s="159" t="str">
        <f t="shared" si="67"/>
        <v>Not Found</v>
      </c>
      <c r="Q2137" t="str" cm="1">
        <f t="array" ref="Q2137">IF(SUMPRODUCT((TRIM(L2137:O2137)&lt;&gt;"-")*1)=0,
    "No Data",
    IF(COUNTIF(L2137:O2137,INDEX(_xlfn._xlws.FILTER(L2137:O2137,TRIM(L2137:O2137)&lt;&gt;"-"),1))=SUMPRODUCT((TRIM(L2137:O2137)&lt;&gt;"-")*1),
    "No Change",
    "Change"))</f>
        <v>No Data</v>
      </c>
      <c r="R2137" s="159"/>
      <c r="S2137" s="111"/>
    </row>
    <row r="2138" spans="1:19" x14ac:dyDescent="0.3">
      <c r="A2138" t="s">
        <v>2631</v>
      </c>
      <c r="B2138" t="s">
        <v>1145</v>
      </c>
      <c r="C2138" s="160" t="str">
        <f>TRIM(CLEAN(TEXT(IFERROR(INDEX('Snakeden MR'!$B$4:$C$3028,MATCH($A2138,'Snakeden MR'!$C$4:$C$3028,0),1),"-"),"@")))</f>
        <v>-</v>
      </c>
      <c r="D2138" s="147" t="str">
        <f>TRIM(CLEAN(TEXT(IFERROR(INDEX('Snakeden MR'!$I$4:$J$3028,MATCH($A2138,'Snakeden MR'!$J$4:$J$3028,0),1),"-"),"@")))</f>
        <v>-</v>
      </c>
      <c r="E2138" s="147" t="str">
        <f>TRIM(CLEAN(TEXT(IFERROR(INDEX('Snakeden MR'!$P$4:$Q$3028,MATCH($A2138,'Snakeden MR'!$Q$4:$Q$3028,0),1),"-"),"@")))</f>
        <v>-</v>
      </c>
      <c r="F2138" s="147" t="str">
        <f>TRIM(CLEAN(TEXT(IFERROR(INDEX('Snakeden MR'!$W$4:$X$3028,MATCH($A2138,'Snakeden MR'!$X$4:$X$3028,0),1),"-"),"@")))</f>
        <v>-</v>
      </c>
      <c r="G2138" s="159" t="str">
        <f t="shared" si="66"/>
        <v>Not Found</v>
      </c>
      <c r="H2138" t="str" cm="1">
        <f t="array" ref="H2138">IF(SUMPRODUCT((TRIM(C2138:F2138)&lt;&gt;"-")*1)=0,
    "No Data",
    IF(COUNTIF(C2138:F2138,INDEX(_xlfn._xlws.FILTER(C2138:F2138,TRIM(C2138:F2138)&lt;&gt;"-"),1))=SUMPRODUCT((TRIM(C2138:F2138)&lt;&gt;"-")*1),
    "No Change",
    "Change"))</f>
        <v>No Data</v>
      </c>
      <c r="I2138" s="159"/>
      <c r="J2138"/>
      <c r="K2138" s="163"/>
      <c r="L2138" s="147" t="str">
        <f>TRIM(CLEAN(TEXT(IFERROR(INDEX('Glade MR'!$B$4:$C$3000,MATCH($A2138,'Glade MR'!$C$4:$C$3000,0),1),"-"),"@")))</f>
        <v>-</v>
      </c>
      <c r="M2138" s="147" t="str">
        <f>TRIM(CLEAN(TEXT(IFERROR(INDEX('Glade MR'!$I$4:$J$3000,MATCH($A2138,'Glade MR'!$J$4:$J$3000,0),1),"-"),"@")))</f>
        <v>-</v>
      </c>
      <c r="N2138" s="147" t="str">
        <f>TRIM(CLEAN(TEXT(IFERROR(INDEX('Glade MR'!$P$4:$Q$3000,MATCH($A2138,'Glade MR'!$Q$4:$Q$3000,0),1),"-"),"@")))</f>
        <v>-</v>
      </c>
      <c r="O2138" s="147" t="str">
        <f>TRIM(CLEAN(TEXT(IFERROR(INDEX('Glade MR'!$W$4:$X$3000,MATCH($A2138,'Glade MR'!$X$4:$X$3000,0),1),"-"),"@")))</f>
        <v>-</v>
      </c>
      <c r="P2138" s="159" t="str">
        <f t="shared" si="67"/>
        <v>Not Found</v>
      </c>
      <c r="Q2138" t="str" cm="1">
        <f t="array" ref="Q2138">IF(SUMPRODUCT((TRIM(L2138:O2138)&lt;&gt;"-")*1)=0,
    "No Data",
    IF(COUNTIF(L2138:O2138,INDEX(_xlfn._xlws.FILTER(L2138:O2138,TRIM(L2138:O2138)&lt;&gt;"-"),1))=SUMPRODUCT((TRIM(L2138:O2138)&lt;&gt;"-")*1),
    "No Change",
    "Change"))</f>
        <v>No Data</v>
      </c>
      <c r="R2138" s="159"/>
      <c r="S2138" s="111"/>
    </row>
    <row r="2139" spans="1:19" x14ac:dyDescent="0.3">
      <c r="A2139" t="s">
        <v>2632</v>
      </c>
      <c r="B2139" t="s">
        <v>1145</v>
      </c>
      <c r="C2139" s="160" t="str">
        <f>TRIM(CLEAN(TEXT(IFERROR(INDEX('Snakeden MR'!$B$4:$C$3028,MATCH($A2139,'Snakeden MR'!$C$4:$C$3028,0),1),"-"),"@")))</f>
        <v>-</v>
      </c>
      <c r="D2139" s="147" t="str">
        <f>TRIM(CLEAN(TEXT(IFERROR(INDEX('Snakeden MR'!$I$4:$J$3028,MATCH($A2139,'Snakeden MR'!$J$4:$J$3028,0),1),"-"),"@")))</f>
        <v>-</v>
      </c>
      <c r="E2139" s="147" t="str">
        <f>TRIM(CLEAN(TEXT(IFERROR(INDEX('Snakeden MR'!$P$4:$Q$3028,MATCH($A2139,'Snakeden MR'!$Q$4:$Q$3028,0),1),"-"),"@")))</f>
        <v>-</v>
      </c>
      <c r="F2139" s="147" t="str">
        <f>TRIM(CLEAN(TEXT(IFERROR(INDEX('Snakeden MR'!$W$4:$X$3028,MATCH($A2139,'Snakeden MR'!$X$4:$X$3028,0),1),"-"),"@")))</f>
        <v>-</v>
      </c>
      <c r="G2139" s="159" t="str">
        <f t="shared" si="66"/>
        <v>Not Found</v>
      </c>
      <c r="H2139" t="str" cm="1">
        <f t="array" ref="H2139">IF(SUMPRODUCT((TRIM(C2139:F2139)&lt;&gt;"-")*1)=0,
    "No Data",
    IF(COUNTIF(C2139:F2139,INDEX(_xlfn._xlws.FILTER(C2139:F2139,TRIM(C2139:F2139)&lt;&gt;"-"),1))=SUMPRODUCT((TRIM(C2139:F2139)&lt;&gt;"-")*1),
    "No Change",
    "Change"))</f>
        <v>No Data</v>
      </c>
      <c r="I2139" s="159"/>
      <c r="J2139"/>
      <c r="K2139" s="163"/>
      <c r="L2139" s="147" t="str">
        <f>TRIM(CLEAN(TEXT(IFERROR(INDEX('Glade MR'!$B$4:$C$3000,MATCH($A2139,'Glade MR'!$C$4:$C$3000,0),1),"-"),"@")))</f>
        <v>-</v>
      </c>
      <c r="M2139" s="147" t="str">
        <f>TRIM(CLEAN(TEXT(IFERROR(INDEX('Glade MR'!$I$4:$J$3000,MATCH($A2139,'Glade MR'!$J$4:$J$3000,0),1),"-"),"@")))</f>
        <v>-</v>
      </c>
      <c r="N2139" s="147" t="str">
        <f>TRIM(CLEAN(TEXT(IFERROR(INDEX('Glade MR'!$P$4:$Q$3000,MATCH($A2139,'Glade MR'!$Q$4:$Q$3000,0),1),"-"),"@")))</f>
        <v>-</v>
      </c>
      <c r="O2139" s="147" t="str">
        <f>TRIM(CLEAN(TEXT(IFERROR(INDEX('Glade MR'!$W$4:$X$3000,MATCH($A2139,'Glade MR'!$X$4:$X$3000,0),1),"-"),"@")))</f>
        <v>-</v>
      </c>
      <c r="P2139" s="159" t="str">
        <f t="shared" si="67"/>
        <v>Not Found</v>
      </c>
      <c r="Q2139" t="str" cm="1">
        <f t="array" ref="Q2139">IF(SUMPRODUCT((TRIM(L2139:O2139)&lt;&gt;"-")*1)=0,
    "No Data",
    IF(COUNTIF(L2139:O2139,INDEX(_xlfn._xlws.FILTER(L2139:O2139,TRIM(L2139:O2139)&lt;&gt;"-"),1))=SUMPRODUCT((TRIM(L2139:O2139)&lt;&gt;"-")*1),
    "No Change",
    "Change"))</f>
        <v>No Data</v>
      </c>
      <c r="R2139" s="159"/>
      <c r="S2139" s="111"/>
    </row>
    <row r="2140" spans="1:19" x14ac:dyDescent="0.3">
      <c r="A2140" t="s">
        <v>2633</v>
      </c>
      <c r="B2140" t="s">
        <v>1145</v>
      </c>
      <c r="C2140" s="160" t="str">
        <f>TRIM(CLEAN(TEXT(IFERROR(INDEX('Snakeden MR'!$B$4:$C$3028,MATCH($A2140,'Snakeden MR'!$C$4:$C$3028,0),1),"-"),"@")))</f>
        <v>-</v>
      </c>
      <c r="D2140" s="147" t="str">
        <f>TRIM(CLEAN(TEXT(IFERROR(INDEX('Snakeden MR'!$I$4:$J$3028,MATCH($A2140,'Snakeden MR'!$J$4:$J$3028,0),1),"-"),"@")))</f>
        <v>-</v>
      </c>
      <c r="E2140" s="147" t="str">
        <f>TRIM(CLEAN(TEXT(IFERROR(INDEX('Snakeden MR'!$P$4:$Q$3028,MATCH($A2140,'Snakeden MR'!$Q$4:$Q$3028,0),1),"-"),"@")))</f>
        <v>-</v>
      </c>
      <c r="F2140" s="147" t="str">
        <f>TRIM(CLEAN(TEXT(IFERROR(INDEX('Snakeden MR'!$W$4:$X$3028,MATCH($A2140,'Snakeden MR'!$X$4:$X$3028,0),1),"-"),"@")))</f>
        <v>-</v>
      </c>
      <c r="G2140" s="159" t="str">
        <f t="shared" si="66"/>
        <v>Not Found</v>
      </c>
      <c r="H2140" t="str" cm="1">
        <f t="array" ref="H2140">IF(SUMPRODUCT((TRIM(C2140:F2140)&lt;&gt;"-")*1)=0,
    "No Data",
    IF(COUNTIF(C2140:F2140,INDEX(_xlfn._xlws.FILTER(C2140:F2140,TRIM(C2140:F2140)&lt;&gt;"-"),1))=SUMPRODUCT((TRIM(C2140:F2140)&lt;&gt;"-")*1),
    "No Change",
    "Change"))</f>
        <v>No Data</v>
      </c>
      <c r="I2140" s="159"/>
      <c r="J2140"/>
      <c r="K2140" s="163"/>
      <c r="L2140" s="147" t="str">
        <f>TRIM(CLEAN(TEXT(IFERROR(INDEX('Glade MR'!$B$4:$C$3000,MATCH($A2140,'Glade MR'!$C$4:$C$3000,0),1),"-"),"@")))</f>
        <v>-</v>
      </c>
      <c r="M2140" s="147" t="str">
        <f>TRIM(CLEAN(TEXT(IFERROR(INDEX('Glade MR'!$I$4:$J$3000,MATCH($A2140,'Glade MR'!$J$4:$J$3000,0),1),"-"),"@")))</f>
        <v>-</v>
      </c>
      <c r="N2140" s="147" t="str">
        <f>TRIM(CLEAN(TEXT(IFERROR(INDEX('Glade MR'!$P$4:$Q$3000,MATCH($A2140,'Glade MR'!$Q$4:$Q$3000,0),1),"-"),"@")))</f>
        <v>-</v>
      </c>
      <c r="O2140" s="147" t="str">
        <f>TRIM(CLEAN(TEXT(IFERROR(INDEX('Glade MR'!$W$4:$X$3000,MATCH($A2140,'Glade MR'!$X$4:$X$3000,0),1),"-"),"@")))</f>
        <v>-</v>
      </c>
      <c r="P2140" s="159" t="str">
        <f t="shared" si="67"/>
        <v>Not Found</v>
      </c>
      <c r="Q2140" t="str" cm="1">
        <f t="array" ref="Q2140">IF(SUMPRODUCT((TRIM(L2140:O2140)&lt;&gt;"-")*1)=0,
    "No Data",
    IF(COUNTIF(L2140:O2140,INDEX(_xlfn._xlws.FILTER(L2140:O2140,TRIM(L2140:O2140)&lt;&gt;"-"),1))=SUMPRODUCT((TRIM(L2140:O2140)&lt;&gt;"-")*1),
    "No Change",
    "Change"))</f>
        <v>No Data</v>
      </c>
      <c r="R2140" s="159"/>
      <c r="S2140" s="111"/>
    </row>
    <row r="2141" spans="1:19" x14ac:dyDescent="0.3">
      <c r="A2141" t="s">
        <v>2634</v>
      </c>
      <c r="B2141" t="s">
        <v>1145</v>
      </c>
      <c r="C2141" s="160" t="str">
        <f>TRIM(CLEAN(TEXT(IFERROR(INDEX('Snakeden MR'!$B$4:$C$3028,MATCH($A2141,'Snakeden MR'!$C$4:$C$3028,0),1),"-"),"@")))</f>
        <v>-</v>
      </c>
      <c r="D2141" s="147" t="str">
        <f>TRIM(CLEAN(TEXT(IFERROR(INDEX('Snakeden MR'!$I$4:$J$3028,MATCH($A2141,'Snakeden MR'!$J$4:$J$3028,0),1),"-"),"@")))</f>
        <v>-</v>
      </c>
      <c r="E2141" s="147" t="str">
        <f>TRIM(CLEAN(TEXT(IFERROR(INDEX('Snakeden MR'!$P$4:$Q$3028,MATCH($A2141,'Snakeden MR'!$Q$4:$Q$3028,0),1),"-"),"@")))</f>
        <v>-</v>
      </c>
      <c r="F2141" s="147" t="str">
        <f>TRIM(CLEAN(TEXT(IFERROR(INDEX('Snakeden MR'!$W$4:$X$3028,MATCH($A2141,'Snakeden MR'!$X$4:$X$3028,0),1),"-"),"@")))</f>
        <v>-</v>
      </c>
      <c r="G2141" s="159" t="str">
        <f t="shared" si="66"/>
        <v>Not Found</v>
      </c>
      <c r="H2141" t="str" cm="1">
        <f t="array" ref="H2141">IF(SUMPRODUCT((TRIM(C2141:F2141)&lt;&gt;"-")*1)=0,
    "No Data",
    IF(COUNTIF(C2141:F2141,INDEX(_xlfn._xlws.FILTER(C2141:F2141,TRIM(C2141:F2141)&lt;&gt;"-"),1))=SUMPRODUCT((TRIM(C2141:F2141)&lt;&gt;"-")*1),
    "No Change",
    "Change"))</f>
        <v>No Data</v>
      </c>
      <c r="I2141" s="159"/>
      <c r="J2141"/>
      <c r="K2141" s="163"/>
      <c r="L2141" s="147" t="str">
        <f>TRIM(CLEAN(TEXT(IFERROR(INDEX('Glade MR'!$B$4:$C$3000,MATCH($A2141,'Glade MR'!$C$4:$C$3000,0),1),"-"),"@")))</f>
        <v>-</v>
      </c>
      <c r="M2141" s="147" t="str">
        <f>TRIM(CLEAN(TEXT(IFERROR(INDEX('Glade MR'!$I$4:$J$3000,MATCH($A2141,'Glade MR'!$J$4:$J$3000,0),1),"-"),"@")))</f>
        <v>-</v>
      </c>
      <c r="N2141" s="147" t="str">
        <f>TRIM(CLEAN(TEXT(IFERROR(INDEX('Glade MR'!$P$4:$Q$3000,MATCH($A2141,'Glade MR'!$Q$4:$Q$3000,0),1),"-"),"@")))</f>
        <v>-</v>
      </c>
      <c r="O2141" s="147" t="str">
        <f>TRIM(CLEAN(TEXT(IFERROR(INDEX('Glade MR'!$W$4:$X$3000,MATCH($A2141,'Glade MR'!$X$4:$X$3000,0),1),"-"),"@")))</f>
        <v>-</v>
      </c>
      <c r="P2141" s="159" t="str">
        <f t="shared" si="67"/>
        <v>Not Found</v>
      </c>
      <c r="Q2141" t="str" cm="1">
        <f t="array" ref="Q2141">IF(SUMPRODUCT((TRIM(L2141:O2141)&lt;&gt;"-")*1)=0,
    "No Data",
    IF(COUNTIF(L2141:O2141,INDEX(_xlfn._xlws.FILTER(L2141:O2141,TRIM(L2141:O2141)&lt;&gt;"-"),1))=SUMPRODUCT((TRIM(L2141:O2141)&lt;&gt;"-")*1),
    "No Change",
    "Change"))</f>
        <v>No Data</v>
      </c>
      <c r="R2141" s="159"/>
      <c r="S2141" s="111"/>
    </row>
    <row r="2142" spans="1:19" x14ac:dyDescent="0.3">
      <c r="A2142" t="s">
        <v>2635</v>
      </c>
      <c r="B2142" t="s">
        <v>1145</v>
      </c>
      <c r="C2142" s="160" t="str">
        <f>TRIM(CLEAN(TEXT(IFERROR(INDEX('Snakeden MR'!$B$4:$C$3028,MATCH($A2142,'Snakeden MR'!$C$4:$C$3028,0),1),"-"),"@")))</f>
        <v>-</v>
      </c>
      <c r="D2142" s="147" t="str">
        <f>TRIM(CLEAN(TEXT(IFERROR(INDEX('Snakeden MR'!$I$4:$J$3028,MATCH($A2142,'Snakeden MR'!$J$4:$J$3028,0),1),"-"),"@")))</f>
        <v>-</v>
      </c>
      <c r="E2142" s="147" t="str">
        <f>TRIM(CLEAN(TEXT(IFERROR(INDEX('Snakeden MR'!$P$4:$Q$3028,MATCH($A2142,'Snakeden MR'!$Q$4:$Q$3028,0),1),"-"),"@")))</f>
        <v>-</v>
      </c>
      <c r="F2142" s="147" t="str">
        <f>TRIM(CLEAN(TEXT(IFERROR(INDEX('Snakeden MR'!$W$4:$X$3028,MATCH($A2142,'Snakeden MR'!$X$4:$X$3028,0),1),"-"),"@")))</f>
        <v>-</v>
      </c>
      <c r="G2142" s="159" t="str">
        <f t="shared" si="66"/>
        <v>Not Found</v>
      </c>
      <c r="H2142" t="str" cm="1">
        <f t="array" ref="H2142">IF(SUMPRODUCT((TRIM(C2142:F2142)&lt;&gt;"-")*1)=0,
    "No Data",
    IF(COUNTIF(C2142:F2142,INDEX(_xlfn._xlws.FILTER(C2142:F2142,TRIM(C2142:F2142)&lt;&gt;"-"),1))=SUMPRODUCT((TRIM(C2142:F2142)&lt;&gt;"-")*1),
    "No Change",
    "Change"))</f>
        <v>No Data</v>
      </c>
      <c r="I2142" s="159"/>
      <c r="J2142"/>
      <c r="K2142" s="163"/>
      <c r="L2142" s="147" t="str">
        <f>TRIM(CLEAN(TEXT(IFERROR(INDEX('Glade MR'!$B$4:$C$3000,MATCH($A2142,'Glade MR'!$C$4:$C$3000,0),1),"-"),"@")))</f>
        <v>-</v>
      </c>
      <c r="M2142" s="147" t="str">
        <f>TRIM(CLEAN(TEXT(IFERROR(INDEX('Glade MR'!$I$4:$J$3000,MATCH($A2142,'Glade MR'!$J$4:$J$3000,0),1),"-"),"@")))</f>
        <v>-</v>
      </c>
      <c r="N2142" s="147" t="str">
        <f>TRIM(CLEAN(TEXT(IFERROR(INDEX('Glade MR'!$P$4:$Q$3000,MATCH($A2142,'Glade MR'!$Q$4:$Q$3000,0),1),"-"),"@")))</f>
        <v>-</v>
      </c>
      <c r="O2142" s="147" t="str">
        <f>TRIM(CLEAN(TEXT(IFERROR(INDEX('Glade MR'!$W$4:$X$3000,MATCH($A2142,'Glade MR'!$X$4:$X$3000,0),1),"-"),"@")))</f>
        <v>-</v>
      </c>
      <c r="P2142" s="159" t="str">
        <f t="shared" si="67"/>
        <v>Not Found</v>
      </c>
      <c r="Q2142" t="str" cm="1">
        <f t="array" ref="Q2142">IF(SUMPRODUCT((TRIM(L2142:O2142)&lt;&gt;"-")*1)=0,
    "No Data",
    IF(COUNTIF(L2142:O2142,INDEX(_xlfn._xlws.FILTER(L2142:O2142,TRIM(L2142:O2142)&lt;&gt;"-"),1))=SUMPRODUCT((TRIM(L2142:O2142)&lt;&gt;"-")*1),
    "No Change",
    "Change"))</f>
        <v>No Data</v>
      </c>
      <c r="R2142" s="159"/>
      <c r="S2142" s="111"/>
    </row>
    <row r="2143" spans="1:19" x14ac:dyDescent="0.3">
      <c r="A2143" t="s">
        <v>2636</v>
      </c>
      <c r="B2143" t="s">
        <v>1145</v>
      </c>
      <c r="C2143" s="160" t="str">
        <f>TRIM(CLEAN(TEXT(IFERROR(INDEX('Snakeden MR'!$B$4:$C$3028,MATCH($A2143,'Snakeden MR'!$C$4:$C$3028,0),1),"-"),"@")))</f>
        <v>-</v>
      </c>
      <c r="D2143" s="147" t="str">
        <f>TRIM(CLEAN(TEXT(IFERROR(INDEX('Snakeden MR'!$I$4:$J$3028,MATCH($A2143,'Snakeden MR'!$J$4:$J$3028,0),1),"-"),"@")))</f>
        <v>-</v>
      </c>
      <c r="E2143" s="147" t="str">
        <f>TRIM(CLEAN(TEXT(IFERROR(INDEX('Snakeden MR'!$P$4:$Q$3028,MATCH($A2143,'Snakeden MR'!$Q$4:$Q$3028,0),1),"-"),"@")))</f>
        <v>-</v>
      </c>
      <c r="F2143" s="147" t="str">
        <f>TRIM(CLEAN(TEXT(IFERROR(INDEX('Snakeden MR'!$W$4:$X$3028,MATCH($A2143,'Snakeden MR'!$X$4:$X$3028,0),1),"-"),"@")))</f>
        <v>-</v>
      </c>
      <c r="G2143" s="159" t="str">
        <f t="shared" si="66"/>
        <v>Not Found</v>
      </c>
      <c r="H2143" t="str" cm="1">
        <f t="array" ref="H2143">IF(SUMPRODUCT((TRIM(C2143:F2143)&lt;&gt;"-")*1)=0,
    "No Data",
    IF(COUNTIF(C2143:F2143,INDEX(_xlfn._xlws.FILTER(C2143:F2143,TRIM(C2143:F2143)&lt;&gt;"-"),1))=SUMPRODUCT((TRIM(C2143:F2143)&lt;&gt;"-")*1),
    "No Change",
    "Change"))</f>
        <v>No Data</v>
      </c>
      <c r="I2143" s="159"/>
      <c r="J2143"/>
      <c r="K2143" s="163"/>
      <c r="L2143" s="147" t="str">
        <f>TRIM(CLEAN(TEXT(IFERROR(INDEX('Glade MR'!$B$4:$C$3000,MATCH($A2143,'Glade MR'!$C$4:$C$3000,0),1),"-"),"@")))</f>
        <v>-</v>
      </c>
      <c r="M2143" s="147" t="str">
        <f>TRIM(CLEAN(TEXT(IFERROR(INDEX('Glade MR'!$I$4:$J$3000,MATCH($A2143,'Glade MR'!$J$4:$J$3000,0),1),"-"),"@")))</f>
        <v>-</v>
      </c>
      <c r="N2143" s="147" t="str">
        <f>TRIM(CLEAN(TEXT(IFERROR(INDEX('Glade MR'!$P$4:$Q$3000,MATCH($A2143,'Glade MR'!$Q$4:$Q$3000,0),1),"-"),"@")))</f>
        <v>-</v>
      </c>
      <c r="O2143" s="147" t="str">
        <f>TRIM(CLEAN(TEXT(IFERROR(INDEX('Glade MR'!$W$4:$X$3000,MATCH($A2143,'Glade MR'!$X$4:$X$3000,0),1),"-"),"@")))</f>
        <v>-</v>
      </c>
      <c r="P2143" s="159" t="str">
        <f t="shared" si="67"/>
        <v>Not Found</v>
      </c>
      <c r="Q2143" t="str" cm="1">
        <f t="array" ref="Q2143">IF(SUMPRODUCT((TRIM(L2143:O2143)&lt;&gt;"-")*1)=0,
    "No Data",
    IF(COUNTIF(L2143:O2143,INDEX(_xlfn._xlws.FILTER(L2143:O2143,TRIM(L2143:O2143)&lt;&gt;"-"),1))=SUMPRODUCT((TRIM(L2143:O2143)&lt;&gt;"-")*1),
    "No Change",
    "Change"))</f>
        <v>No Data</v>
      </c>
      <c r="R2143" s="159"/>
      <c r="S2143" s="111"/>
    </row>
    <row r="2144" spans="1:19" x14ac:dyDescent="0.3">
      <c r="A2144" t="s">
        <v>2637</v>
      </c>
      <c r="B2144" t="s">
        <v>1145</v>
      </c>
      <c r="C2144" s="160" t="str">
        <f>TRIM(CLEAN(TEXT(IFERROR(INDEX('Snakeden MR'!$B$4:$C$3028,MATCH($A2144,'Snakeden MR'!$C$4:$C$3028,0),1),"-"),"@")))</f>
        <v>-</v>
      </c>
      <c r="D2144" s="147" t="str">
        <f>TRIM(CLEAN(TEXT(IFERROR(INDEX('Snakeden MR'!$I$4:$J$3028,MATCH($A2144,'Snakeden MR'!$J$4:$J$3028,0),1),"-"),"@")))</f>
        <v>-</v>
      </c>
      <c r="E2144" s="147" t="str">
        <f>TRIM(CLEAN(TEXT(IFERROR(INDEX('Snakeden MR'!$P$4:$Q$3028,MATCH($A2144,'Snakeden MR'!$Q$4:$Q$3028,0),1),"-"),"@")))</f>
        <v>-</v>
      </c>
      <c r="F2144" s="147" t="str">
        <f>TRIM(CLEAN(TEXT(IFERROR(INDEX('Snakeden MR'!$W$4:$X$3028,MATCH($A2144,'Snakeden MR'!$X$4:$X$3028,0),1),"-"),"@")))</f>
        <v>-</v>
      </c>
      <c r="G2144" s="159" t="str">
        <f t="shared" si="66"/>
        <v>Not Found</v>
      </c>
      <c r="H2144" t="str" cm="1">
        <f t="array" ref="H2144">IF(SUMPRODUCT((TRIM(C2144:F2144)&lt;&gt;"-")*1)=0,
    "No Data",
    IF(COUNTIF(C2144:F2144,INDEX(_xlfn._xlws.FILTER(C2144:F2144,TRIM(C2144:F2144)&lt;&gt;"-"),1))=SUMPRODUCT((TRIM(C2144:F2144)&lt;&gt;"-")*1),
    "No Change",
    "Change"))</f>
        <v>No Data</v>
      </c>
      <c r="I2144" s="159"/>
      <c r="J2144"/>
      <c r="K2144" s="163"/>
      <c r="L2144" s="147" t="str">
        <f>TRIM(CLEAN(TEXT(IFERROR(INDEX('Glade MR'!$B$4:$C$3000,MATCH($A2144,'Glade MR'!$C$4:$C$3000,0),1),"-"),"@")))</f>
        <v>-</v>
      </c>
      <c r="M2144" s="147" t="str">
        <f>TRIM(CLEAN(TEXT(IFERROR(INDEX('Glade MR'!$I$4:$J$3000,MATCH($A2144,'Glade MR'!$J$4:$J$3000,0),1),"-"),"@")))</f>
        <v>-</v>
      </c>
      <c r="N2144" s="147" t="str">
        <f>TRIM(CLEAN(TEXT(IFERROR(INDEX('Glade MR'!$P$4:$Q$3000,MATCH($A2144,'Glade MR'!$Q$4:$Q$3000,0),1),"-"),"@")))</f>
        <v>-</v>
      </c>
      <c r="O2144" s="147" t="str">
        <f>TRIM(CLEAN(TEXT(IFERROR(INDEX('Glade MR'!$W$4:$X$3000,MATCH($A2144,'Glade MR'!$X$4:$X$3000,0),1),"-"),"@")))</f>
        <v>-</v>
      </c>
      <c r="P2144" s="159" t="str">
        <f t="shared" si="67"/>
        <v>Not Found</v>
      </c>
      <c r="Q2144" t="str" cm="1">
        <f t="array" ref="Q2144">IF(SUMPRODUCT((TRIM(L2144:O2144)&lt;&gt;"-")*1)=0,
    "No Data",
    IF(COUNTIF(L2144:O2144,INDEX(_xlfn._xlws.FILTER(L2144:O2144,TRIM(L2144:O2144)&lt;&gt;"-"),1))=SUMPRODUCT((TRIM(L2144:O2144)&lt;&gt;"-")*1),
    "No Change",
    "Change"))</f>
        <v>No Data</v>
      </c>
      <c r="R2144" s="159"/>
      <c r="S2144" s="111"/>
    </row>
    <row r="2145" spans="1:19" x14ac:dyDescent="0.3">
      <c r="A2145" t="s">
        <v>2638</v>
      </c>
      <c r="B2145" t="s">
        <v>1145</v>
      </c>
      <c r="C2145" s="160" t="str">
        <f>TRIM(CLEAN(TEXT(IFERROR(INDEX('Snakeden MR'!$B$4:$C$3028,MATCH($A2145,'Snakeden MR'!$C$4:$C$3028,0),1),"-"),"@")))</f>
        <v>-</v>
      </c>
      <c r="D2145" s="147" t="str">
        <f>TRIM(CLEAN(TEXT(IFERROR(INDEX('Snakeden MR'!$I$4:$J$3028,MATCH($A2145,'Snakeden MR'!$J$4:$J$3028,0),1),"-"),"@")))</f>
        <v>-</v>
      </c>
      <c r="E2145" s="147" t="str">
        <f>TRIM(CLEAN(TEXT(IFERROR(INDEX('Snakeden MR'!$P$4:$Q$3028,MATCH($A2145,'Snakeden MR'!$Q$4:$Q$3028,0),1),"-"),"@")))</f>
        <v>-</v>
      </c>
      <c r="F2145" s="147" t="str">
        <f>TRIM(CLEAN(TEXT(IFERROR(INDEX('Snakeden MR'!$W$4:$X$3028,MATCH($A2145,'Snakeden MR'!$X$4:$X$3028,0),1),"-"),"@")))</f>
        <v>-</v>
      </c>
      <c r="G2145" s="159" t="str">
        <f t="shared" si="66"/>
        <v>Not Found</v>
      </c>
      <c r="H2145" t="str" cm="1">
        <f t="array" ref="H2145">IF(SUMPRODUCT((TRIM(C2145:F2145)&lt;&gt;"-")*1)=0,
    "No Data",
    IF(COUNTIF(C2145:F2145,INDEX(_xlfn._xlws.FILTER(C2145:F2145,TRIM(C2145:F2145)&lt;&gt;"-"),1))=SUMPRODUCT((TRIM(C2145:F2145)&lt;&gt;"-")*1),
    "No Change",
    "Change"))</f>
        <v>No Data</v>
      </c>
      <c r="I2145" s="159"/>
      <c r="J2145"/>
      <c r="K2145" s="163"/>
      <c r="L2145" s="147" t="str">
        <f>TRIM(CLEAN(TEXT(IFERROR(INDEX('Glade MR'!$B$4:$C$3000,MATCH($A2145,'Glade MR'!$C$4:$C$3000,0),1),"-"),"@")))</f>
        <v>-</v>
      </c>
      <c r="M2145" s="147" t="str">
        <f>TRIM(CLEAN(TEXT(IFERROR(INDEX('Glade MR'!$I$4:$J$3000,MATCH($A2145,'Glade MR'!$J$4:$J$3000,0),1),"-"),"@")))</f>
        <v>-</v>
      </c>
      <c r="N2145" s="147" t="str">
        <f>TRIM(CLEAN(TEXT(IFERROR(INDEX('Glade MR'!$P$4:$Q$3000,MATCH($A2145,'Glade MR'!$Q$4:$Q$3000,0),1),"-"),"@")))</f>
        <v>-</v>
      </c>
      <c r="O2145" s="147" t="str">
        <f>TRIM(CLEAN(TEXT(IFERROR(INDEX('Glade MR'!$W$4:$X$3000,MATCH($A2145,'Glade MR'!$X$4:$X$3000,0),1),"-"),"@")))</f>
        <v>-</v>
      </c>
      <c r="P2145" s="159" t="str">
        <f t="shared" si="67"/>
        <v>Not Found</v>
      </c>
      <c r="Q2145" t="str" cm="1">
        <f t="array" ref="Q2145">IF(SUMPRODUCT((TRIM(L2145:O2145)&lt;&gt;"-")*1)=0,
    "No Data",
    IF(COUNTIF(L2145:O2145,INDEX(_xlfn._xlws.FILTER(L2145:O2145,TRIM(L2145:O2145)&lt;&gt;"-"),1))=SUMPRODUCT((TRIM(L2145:O2145)&lt;&gt;"-")*1),
    "No Change",
    "Change"))</f>
        <v>No Data</v>
      </c>
      <c r="R2145" s="159"/>
      <c r="S2145" s="111"/>
    </row>
    <row r="2146" spans="1:19" x14ac:dyDescent="0.3">
      <c r="A2146" t="s">
        <v>2639</v>
      </c>
      <c r="B2146" t="s">
        <v>1145</v>
      </c>
      <c r="C2146" s="160" t="str">
        <f>TRIM(CLEAN(TEXT(IFERROR(INDEX('Snakeden MR'!$B$4:$C$3028,MATCH($A2146,'Snakeden MR'!$C$4:$C$3028,0),1),"-"),"@")))</f>
        <v>-</v>
      </c>
      <c r="D2146" s="147" t="str">
        <f>TRIM(CLEAN(TEXT(IFERROR(INDEX('Snakeden MR'!$I$4:$J$3028,MATCH($A2146,'Snakeden MR'!$J$4:$J$3028,0),1),"-"),"@")))</f>
        <v>-</v>
      </c>
      <c r="E2146" s="147" t="str">
        <f>TRIM(CLEAN(TEXT(IFERROR(INDEX('Snakeden MR'!$P$4:$Q$3028,MATCH($A2146,'Snakeden MR'!$Q$4:$Q$3028,0),1),"-"),"@")))</f>
        <v>-</v>
      </c>
      <c r="F2146" s="147" t="str">
        <f>TRIM(CLEAN(TEXT(IFERROR(INDEX('Snakeden MR'!$W$4:$X$3028,MATCH($A2146,'Snakeden MR'!$X$4:$X$3028,0),1),"-"),"@")))</f>
        <v>-</v>
      </c>
      <c r="G2146" s="159" t="str">
        <f t="shared" si="66"/>
        <v>Not Found</v>
      </c>
      <c r="H2146" t="str" cm="1">
        <f t="array" ref="H2146">IF(SUMPRODUCT((TRIM(C2146:F2146)&lt;&gt;"-")*1)=0,
    "No Data",
    IF(COUNTIF(C2146:F2146,INDEX(_xlfn._xlws.FILTER(C2146:F2146,TRIM(C2146:F2146)&lt;&gt;"-"),1))=SUMPRODUCT((TRIM(C2146:F2146)&lt;&gt;"-")*1),
    "No Change",
    "Change"))</f>
        <v>No Data</v>
      </c>
      <c r="I2146" s="159"/>
      <c r="J2146"/>
      <c r="K2146" s="163"/>
      <c r="L2146" s="147" t="str">
        <f>TRIM(CLEAN(TEXT(IFERROR(INDEX('Glade MR'!$B$4:$C$3000,MATCH($A2146,'Glade MR'!$C$4:$C$3000,0),1),"-"),"@")))</f>
        <v>-</v>
      </c>
      <c r="M2146" s="147" t="str">
        <f>TRIM(CLEAN(TEXT(IFERROR(INDEX('Glade MR'!$I$4:$J$3000,MATCH($A2146,'Glade MR'!$J$4:$J$3000,0),1),"-"),"@")))</f>
        <v>-</v>
      </c>
      <c r="N2146" s="147" t="str">
        <f>TRIM(CLEAN(TEXT(IFERROR(INDEX('Glade MR'!$P$4:$Q$3000,MATCH($A2146,'Glade MR'!$Q$4:$Q$3000,0),1),"-"),"@")))</f>
        <v>-</v>
      </c>
      <c r="O2146" s="147" t="str">
        <f>TRIM(CLEAN(TEXT(IFERROR(INDEX('Glade MR'!$W$4:$X$3000,MATCH($A2146,'Glade MR'!$X$4:$X$3000,0),1),"-"),"@")))</f>
        <v>-</v>
      </c>
      <c r="P2146" s="159" t="str">
        <f t="shared" si="67"/>
        <v>Not Found</v>
      </c>
      <c r="Q2146" t="str" cm="1">
        <f t="array" ref="Q2146">IF(SUMPRODUCT((TRIM(L2146:O2146)&lt;&gt;"-")*1)=0,
    "No Data",
    IF(COUNTIF(L2146:O2146,INDEX(_xlfn._xlws.FILTER(L2146:O2146,TRIM(L2146:O2146)&lt;&gt;"-"),1))=SUMPRODUCT((TRIM(L2146:O2146)&lt;&gt;"-")*1),
    "No Change",
    "Change"))</f>
        <v>No Data</v>
      </c>
      <c r="R2146" s="159"/>
      <c r="S2146" s="111"/>
    </row>
    <row r="2147" spans="1:19" x14ac:dyDescent="0.3">
      <c r="A2147" t="s">
        <v>2640</v>
      </c>
      <c r="B2147" t="s">
        <v>1145</v>
      </c>
      <c r="C2147" s="160" t="str">
        <f>TRIM(CLEAN(TEXT(IFERROR(INDEX('Snakeden MR'!$B$4:$C$3028,MATCH($A2147,'Snakeden MR'!$C$4:$C$3028,0),1),"-"),"@")))</f>
        <v>-</v>
      </c>
      <c r="D2147" s="147" t="str">
        <f>TRIM(CLEAN(TEXT(IFERROR(INDEX('Snakeden MR'!$I$4:$J$3028,MATCH($A2147,'Snakeden MR'!$J$4:$J$3028,0),1),"-"),"@")))</f>
        <v>-</v>
      </c>
      <c r="E2147" s="147" t="str">
        <f>TRIM(CLEAN(TEXT(IFERROR(INDEX('Snakeden MR'!$P$4:$Q$3028,MATCH($A2147,'Snakeden MR'!$Q$4:$Q$3028,0),1),"-"),"@")))</f>
        <v>-</v>
      </c>
      <c r="F2147" s="147" t="str">
        <f>TRIM(CLEAN(TEXT(IFERROR(INDEX('Snakeden MR'!$W$4:$X$3028,MATCH($A2147,'Snakeden MR'!$X$4:$X$3028,0),1),"-"),"@")))</f>
        <v>-</v>
      </c>
      <c r="G2147" s="159" t="str">
        <f t="shared" si="66"/>
        <v>Not Found</v>
      </c>
      <c r="H2147" t="str" cm="1">
        <f t="array" ref="H2147">IF(SUMPRODUCT((TRIM(C2147:F2147)&lt;&gt;"-")*1)=0,
    "No Data",
    IF(COUNTIF(C2147:F2147,INDEX(_xlfn._xlws.FILTER(C2147:F2147,TRIM(C2147:F2147)&lt;&gt;"-"),1))=SUMPRODUCT((TRIM(C2147:F2147)&lt;&gt;"-")*1),
    "No Change",
    "Change"))</f>
        <v>No Data</v>
      </c>
      <c r="I2147" s="159"/>
      <c r="J2147"/>
      <c r="K2147" s="163"/>
      <c r="L2147" s="147" t="str">
        <f>TRIM(CLEAN(TEXT(IFERROR(INDEX('Glade MR'!$B$4:$C$3000,MATCH($A2147,'Glade MR'!$C$4:$C$3000,0),1),"-"),"@")))</f>
        <v>-</v>
      </c>
      <c r="M2147" s="147" t="str">
        <f>TRIM(CLEAN(TEXT(IFERROR(INDEX('Glade MR'!$I$4:$J$3000,MATCH($A2147,'Glade MR'!$J$4:$J$3000,0),1),"-"),"@")))</f>
        <v>-</v>
      </c>
      <c r="N2147" s="147" t="str">
        <f>TRIM(CLEAN(TEXT(IFERROR(INDEX('Glade MR'!$P$4:$Q$3000,MATCH($A2147,'Glade MR'!$Q$4:$Q$3000,0),1),"-"),"@")))</f>
        <v>-</v>
      </c>
      <c r="O2147" s="147" t="str">
        <f>TRIM(CLEAN(TEXT(IFERROR(INDEX('Glade MR'!$W$4:$X$3000,MATCH($A2147,'Glade MR'!$X$4:$X$3000,0),1),"-"),"@")))</f>
        <v>-</v>
      </c>
      <c r="P2147" s="159" t="str">
        <f t="shared" si="67"/>
        <v>Not Found</v>
      </c>
      <c r="Q2147" t="str" cm="1">
        <f t="array" ref="Q2147">IF(SUMPRODUCT((TRIM(L2147:O2147)&lt;&gt;"-")*1)=0,
    "No Data",
    IF(COUNTIF(L2147:O2147,INDEX(_xlfn._xlws.FILTER(L2147:O2147,TRIM(L2147:O2147)&lt;&gt;"-"),1))=SUMPRODUCT((TRIM(L2147:O2147)&lt;&gt;"-")*1),
    "No Change",
    "Change"))</f>
        <v>No Data</v>
      </c>
      <c r="R2147" s="159"/>
      <c r="S2147" s="111"/>
    </row>
    <row r="2148" spans="1:19" x14ac:dyDescent="0.3">
      <c r="A2148" t="s">
        <v>2641</v>
      </c>
      <c r="B2148" t="s">
        <v>1145</v>
      </c>
      <c r="C2148" s="160" t="str">
        <f>TRIM(CLEAN(TEXT(IFERROR(INDEX('Snakeden MR'!$B$4:$C$3028,MATCH($A2148,'Snakeden MR'!$C$4:$C$3028,0),1),"-"),"@")))</f>
        <v>-</v>
      </c>
      <c r="D2148" s="147" t="str">
        <f>TRIM(CLEAN(TEXT(IFERROR(INDEX('Snakeden MR'!$I$4:$J$3028,MATCH($A2148,'Snakeden MR'!$J$4:$J$3028,0),1),"-"),"@")))</f>
        <v>-</v>
      </c>
      <c r="E2148" s="147" t="str">
        <f>TRIM(CLEAN(TEXT(IFERROR(INDEX('Snakeden MR'!$P$4:$Q$3028,MATCH($A2148,'Snakeden MR'!$Q$4:$Q$3028,0),1),"-"),"@")))</f>
        <v>-</v>
      </c>
      <c r="F2148" s="147" t="str">
        <f>TRIM(CLEAN(TEXT(IFERROR(INDEX('Snakeden MR'!$W$4:$X$3028,MATCH($A2148,'Snakeden MR'!$X$4:$X$3028,0),1),"-"),"@")))</f>
        <v>-</v>
      </c>
      <c r="G2148" s="159" t="str">
        <f t="shared" si="66"/>
        <v>Not Found</v>
      </c>
      <c r="H2148" t="str" cm="1">
        <f t="array" ref="H2148">IF(SUMPRODUCT((TRIM(C2148:F2148)&lt;&gt;"-")*1)=0,
    "No Data",
    IF(COUNTIF(C2148:F2148,INDEX(_xlfn._xlws.FILTER(C2148:F2148,TRIM(C2148:F2148)&lt;&gt;"-"),1))=SUMPRODUCT((TRIM(C2148:F2148)&lt;&gt;"-")*1),
    "No Change",
    "Change"))</f>
        <v>No Data</v>
      </c>
      <c r="I2148" s="159"/>
      <c r="J2148"/>
      <c r="K2148" s="163"/>
      <c r="L2148" s="147" t="str">
        <f>TRIM(CLEAN(TEXT(IFERROR(INDEX('Glade MR'!$B$4:$C$3000,MATCH($A2148,'Glade MR'!$C$4:$C$3000,0),1),"-"),"@")))</f>
        <v>-</v>
      </c>
      <c r="M2148" s="147" t="str">
        <f>TRIM(CLEAN(TEXT(IFERROR(INDEX('Glade MR'!$I$4:$J$3000,MATCH($A2148,'Glade MR'!$J$4:$J$3000,0),1),"-"),"@")))</f>
        <v>-</v>
      </c>
      <c r="N2148" s="147" t="str">
        <f>TRIM(CLEAN(TEXT(IFERROR(INDEX('Glade MR'!$P$4:$Q$3000,MATCH($A2148,'Glade MR'!$Q$4:$Q$3000,0),1),"-"),"@")))</f>
        <v>-</v>
      </c>
      <c r="O2148" s="147" t="str">
        <f>TRIM(CLEAN(TEXT(IFERROR(INDEX('Glade MR'!$W$4:$X$3000,MATCH($A2148,'Glade MR'!$X$4:$X$3000,0),1),"-"),"@")))</f>
        <v>-</v>
      </c>
      <c r="P2148" s="159" t="str">
        <f t="shared" si="67"/>
        <v>Not Found</v>
      </c>
      <c r="Q2148" t="str" cm="1">
        <f t="array" ref="Q2148">IF(SUMPRODUCT((TRIM(L2148:O2148)&lt;&gt;"-")*1)=0,
    "No Data",
    IF(COUNTIF(L2148:O2148,INDEX(_xlfn._xlws.FILTER(L2148:O2148,TRIM(L2148:O2148)&lt;&gt;"-"),1))=SUMPRODUCT((TRIM(L2148:O2148)&lt;&gt;"-")*1),
    "No Change",
    "Change"))</f>
        <v>No Data</v>
      </c>
      <c r="R2148" s="159"/>
      <c r="S2148" s="111"/>
    </row>
    <row r="2149" spans="1:19" x14ac:dyDescent="0.3">
      <c r="A2149" t="s">
        <v>230</v>
      </c>
      <c r="B2149" t="s">
        <v>1145</v>
      </c>
      <c r="C2149" s="160" t="str">
        <f>TRIM(CLEAN(TEXT(IFERROR(INDEX('Snakeden MR'!$B$4:$C$3028,MATCH($A2149,'Snakeden MR'!$C$4:$C$3028,0),1),"-"),"@")))</f>
        <v>-</v>
      </c>
      <c r="D2149" s="147" t="str">
        <f>TRIM(CLEAN(TEXT(IFERROR(INDEX('Snakeden MR'!$I$4:$J$3028,MATCH($A2149,'Snakeden MR'!$J$4:$J$3028,0),1),"-"),"@")))</f>
        <v>-</v>
      </c>
      <c r="E2149" s="147" t="str">
        <f>TRIM(CLEAN(TEXT(IFERROR(INDEX('Snakeden MR'!$P$4:$Q$3028,MATCH($A2149,'Snakeden MR'!$Q$4:$Q$3028,0),1),"-"),"@")))</f>
        <v>Pool 8</v>
      </c>
      <c r="F2149" s="147" t="str">
        <f>TRIM(CLEAN(TEXT(IFERROR(INDEX('Snakeden MR'!$W$4:$X$3028,MATCH($A2149,'Snakeden MR'!$X$4:$X$3028,0),1),"-"),"@")))</f>
        <v>-</v>
      </c>
      <c r="G2149" s="159" t="str">
        <f t="shared" si="66"/>
        <v>Found</v>
      </c>
      <c r="H2149" t="str" cm="1">
        <f t="array" ref="H2149">IF(SUMPRODUCT((TRIM(C2149:F2149)&lt;&gt;"-")*1)=0,
    "No Data",
    IF(COUNTIF(C2149:F2149,INDEX(_xlfn._xlws.FILTER(C2149:F2149,TRIM(C2149:F2149)&lt;&gt;"-"),1))=SUMPRODUCT((TRIM(C2149:F2149)&lt;&gt;"-")*1),
    "No Change",
    "Change"))</f>
        <v>No Change</v>
      </c>
      <c r="I2149" s="159"/>
      <c r="J2149"/>
      <c r="K2149" s="163"/>
      <c r="L2149" s="147" t="str">
        <f>TRIM(CLEAN(TEXT(IFERROR(INDEX('Glade MR'!$B$4:$C$3000,MATCH($A2149,'Glade MR'!$C$4:$C$3000,0),1),"-"),"@")))</f>
        <v>-</v>
      </c>
      <c r="M2149" s="147" t="str">
        <f>TRIM(CLEAN(TEXT(IFERROR(INDEX('Glade MR'!$I$4:$J$3000,MATCH($A2149,'Glade MR'!$J$4:$J$3000,0),1),"-"),"@")))</f>
        <v>-</v>
      </c>
      <c r="N2149" s="147" t="str">
        <f>TRIM(CLEAN(TEXT(IFERROR(INDEX('Glade MR'!$P$4:$Q$3000,MATCH($A2149,'Glade MR'!$Q$4:$Q$3000,0),1),"-"),"@")))</f>
        <v>-</v>
      </c>
      <c r="O2149" s="147" t="str">
        <f>TRIM(CLEAN(TEXT(IFERROR(INDEX('Glade MR'!$W$4:$X$3000,MATCH($A2149,'Glade MR'!$X$4:$X$3000,0),1),"-"),"@")))</f>
        <v>-</v>
      </c>
      <c r="P2149" s="159" t="str">
        <f t="shared" si="67"/>
        <v>Not Found</v>
      </c>
      <c r="Q2149" t="str" cm="1">
        <f t="array" ref="Q2149">IF(SUMPRODUCT((TRIM(L2149:O2149)&lt;&gt;"-")*1)=0,
    "No Data",
    IF(COUNTIF(L2149:O2149,INDEX(_xlfn._xlws.FILTER(L2149:O2149,TRIM(L2149:O2149)&lt;&gt;"-"),1))=SUMPRODUCT((TRIM(L2149:O2149)&lt;&gt;"-")*1),
    "No Change",
    "Change"))</f>
        <v>No Data</v>
      </c>
      <c r="R2149" s="159"/>
      <c r="S2149" s="111"/>
    </row>
    <row r="2150" spans="1:19" x14ac:dyDescent="0.3">
      <c r="A2150" t="s">
        <v>2642</v>
      </c>
      <c r="B2150" t="s">
        <v>1145</v>
      </c>
      <c r="C2150" s="160" t="str">
        <f>TRIM(CLEAN(TEXT(IFERROR(INDEX('Snakeden MR'!$B$4:$C$3028,MATCH($A2150,'Snakeden MR'!$C$4:$C$3028,0),1),"-"),"@")))</f>
        <v>-</v>
      </c>
      <c r="D2150" s="147" t="str">
        <f>TRIM(CLEAN(TEXT(IFERROR(INDEX('Snakeden MR'!$I$4:$J$3028,MATCH($A2150,'Snakeden MR'!$J$4:$J$3028,0),1),"-"),"@")))</f>
        <v>-</v>
      </c>
      <c r="E2150" s="147" t="str">
        <f>TRIM(CLEAN(TEXT(IFERROR(INDEX('Snakeden MR'!$P$4:$Q$3028,MATCH($A2150,'Snakeden MR'!$Q$4:$Q$3028,0),1),"-"),"@")))</f>
        <v>-</v>
      </c>
      <c r="F2150" s="147" t="str">
        <f>TRIM(CLEAN(TEXT(IFERROR(INDEX('Snakeden MR'!$W$4:$X$3028,MATCH($A2150,'Snakeden MR'!$X$4:$X$3028,0),1),"-"),"@")))</f>
        <v>-</v>
      </c>
      <c r="G2150" s="159" t="str">
        <f t="shared" si="66"/>
        <v>Not Found</v>
      </c>
      <c r="H2150" t="str" cm="1">
        <f t="array" ref="H2150">IF(SUMPRODUCT((TRIM(C2150:F2150)&lt;&gt;"-")*1)=0,
    "No Data",
    IF(COUNTIF(C2150:F2150,INDEX(_xlfn._xlws.FILTER(C2150:F2150,TRIM(C2150:F2150)&lt;&gt;"-"),1))=SUMPRODUCT((TRIM(C2150:F2150)&lt;&gt;"-")*1),
    "No Change",
    "Change"))</f>
        <v>No Data</v>
      </c>
      <c r="I2150" s="159"/>
      <c r="J2150"/>
      <c r="K2150" s="163"/>
      <c r="L2150" s="147" t="str">
        <f>TRIM(CLEAN(TEXT(IFERROR(INDEX('Glade MR'!$B$4:$C$3000,MATCH($A2150,'Glade MR'!$C$4:$C$3000,0),1),"-"),"@")))</f>
        <v>-</v>
      </c>
      <c r="M2150" s="147" t="str">
        <f>TRIM(CLEAN(TEXT(IFERROR(INDEX('Glade MR'!$I$4:$J$3000,MATCH($A2150,'Glade MR'!$J$4:$J$3000,0),1),"-"),"@")))</f>
        <v>-</v>
      </c>
      <c r="N2150" s="147" t="str">
        <f>TRIM(CLEAN(TEXT(IFERROR(INDEX('Glade MR'!$P$4:$Q$3000,MATCH($A2150,'Glade MR'!$Q$4:$Q$3000,0),1),"-"),"@")))</f>
        <v>-</v>
      </c>
      <c r="O2150" s="147" t="str">
        <f>TRIM(CLEAN(TEXT(IFERROR(INDEX('Glade MR'!$W$4:$X$3000,MATCH($A2150,'Glade MR'!$X$4:$X$3000,0),1),"-"),"@")))</f>
        <v>-</v>
      </c>
      <c r="P2150" s="159" t="str">
        <f t="shared" si="67"/>
        <v>Not Found</v>
      </c>
      <c r="Q2150" t="str" cm="1">
        <f t="array" ref="Q2150">IF(SUMPRODUCT((TRIM(L2150:O2150)&lt;&gt;"-")*1)=0,
    "No Data",
    IF(COUNTIF(L2150:O2150,INDEX(_xlfn._xlws.FILTER(L2150:O2150,TRIM(L2150:O2150)&lt;&gt;"-"),1))=SUMPRODUCT((TRIM(L2150:O2150)&lt;&gt;"-")*1),
    "No Change",
    "Change"))</f>
        <v>No Data</v>
      </c>
      <c r="R2150" s="159"/>
      <c r="S2150" s="111"/>
    </row>
    <row r="2151" spans="1:19" x14ac:dyDescent="0.3">
      <c r="A2151" t="s">
        <v>2643</v>
      </c>
      <c r="B2151" t="s">
        <v>1145</v>
      </c>
      <c r="C2151" s="160" t="str">
        <f>TRIM(CLEAN(TEXT(IFERROR(INDEX('Snakeden MR'!$B$4:$C$3028,MATCH($A2151,'Snakeden MR'!$C$4:$C$3028,0),1),"-"),"@")))</f>
        <v>-</v>
      </c>
      <c r="D2151" s="147" t="str">
        <f>TRIM(CLEAN(TEXT(IFERROR(INDEX('Snakeden MR'!$I$4:$J$3028,MATCH($A2151,'Snakeden MR'!$J$4:$J$3028,0),1),"-"),"@")))</f>
        <v>-</v>
      </c>
      <c r="E2151" s="147" t="str">
        <f>TRIM(CLEAN(TEXT(IFERROR(INDEX('Snakeden MR'!$P$4:$Q$3028,MATCH($A2151,'Snakeden MR'!$Q$4:$Q$3028,0),1),"-"),"@")))</f>
        <v>-</v>
      </c>
      <c r="F2151" s="147" t="str">
        <f>TRIM(CLEAN(TEXT(IFERROR(INDEX('Snakeden MR'!$W$4:$X$3028,MATCH($A2151,'Snakeden MR'!$X$4:$X$3028,0),1),"-"),"@")))</f>
        <v>-</v>
      </c>
      <c r="G2151" s="159" t="str">
        <f t="shared" si="66"/>
        <v>Not Found</v>
      </c>
      <c r="H2151" t="str" cm="1">
        <f t="array" ref="H2151">IF(SUMPRODUCT((TRIM(C2151:F2151)&lt;&gt;"-")*1)=0,
    "No Data",
    IF(COUNTIF(C2151:F2151,INDEX(_xlfn._xlws.FILTER(C2151:F2151,TRIM(C2151:F2151)&lt;&gt;"-"),1))=SUMPRODUCT((TRIM(C2151:F2151)&lt;&gt;"-")*1),
    "No Change",
    "Change"))</f>
        <v>No Data</v>
      </c>
      <c r="I2151" s="159"/>
      <c r="J2151"/>
      <c r="K2151" s="163"/>
      <c r="L2151" s="147" t="str">
        <f>TRIM(CLEAN(TEXT(IFERROR(INDEX('Glade MR'!$B$4:$C$3000,MATCH($A2151,'Glade MR'!$C$4:$C$3000,0),1),"-"),"@")))</f>
        <v>-</v>
      </c>
      <c r="M2151" s="147" t="str">
        <f>TRIM(CLEAN(TEXT(IFERROR(INDEX('Glade MR'!$I$4:$J$3000,MATCH($A2151,'Glade MR'!$J$4:$J$3000,0),1),"-"),"@")))</f>
        <v>-</v>
      </c>
      <c r="N2151" s="147" t="str">
        <f>TRIM(CLEAN(TEXT(IFERROR(INDEX('Glade MR'!$P$4:$Q$3000,MATCH($A2151,'Glade MR'!$Q$4:$Q$3000,0),1),"-"),"@")))</f>
        <v>-</v>
      </c>
      <c r="O2151" s="147" t="str">
        <f>TRIM(CLEAN(TEXT(IFERROR(INDEX('Glade MR'!$W$4:$X$3000,MATCH($A2151,'Glade MR'!$X$4:$X$3000,0),1),"-"),"@")))</f>
        <v>-</v>
      </c>
      <c r="P2151" s="159" t="str">
        <f t="shared" si="67"/>
        <v>Not Found</v>
      </c>
      <c r="Q2151" t="str" cm="1">
        <f t="array" ref="Q2151">IF(SUMPRODUCT((TRIM(L2151:O2151)&lt;&gt;"-")*1)=0,
    "No Data",
    IF(COUNTIF(L2151:O2151,INDEX(_xlfn._xlws.FILTER(L2151:O2151,TRIM(L2151:O2151)&lt;&gt;"-"),1))=SUMPRODUCT((TRIM(L2151:O2151)&lt;&gt;"-")*1),
    "No Change",
    "Change"))</f>
        <v>No Data</v>
      </c>
      <c r="R2151" s="159"/>
      <c r="S2151" s="111"/>
    </row>
    <row r="2152" spans="1:19" x14ac:dyDescent="0.3">
      <c r="A2152" t="s">
        <v>2644</v>
      </c>
      <c r="B2152" t="s">
        <v>1145</v>
      </c>
      <c r="C2152" s="160" t="str">
        <f>TRIM(CLEAN(TEXT(IFERROR(INDEX('Snakeden MR'!$B$4:$C$3028,MATCH($A2152,'Snakeden MR'!$C$4:$C$3028,0),1),"-"),"@")))</f>
        <v>-</v>
      </c>
      <c r="D2152" s="147" t="str">
        <f>TRIM(CLEAN(TEXT(IFERROR(INDEX('Snakeden MR'!$I$4:$J$3028,MATCH($A2152,'Snakeden MR'!$J$4:$J$3028,0),1),"-"),"@")))</f>
        <v>-</v>
      </c>
      <c r="E2152" s="147" t="str">
        <f>TRIM(CLEAN(TEXT(IFERROR(INDEX('Snakeden MR'!$P$4:$Q$3028,MATCH($A2152,'Snakeden MR'!$Q$4:$Q$3028,0),1),"-"),"@")))</f>
        <v>-</v>
      </c>
      <c r="F2152" s="147" t="str">
        <f>TRIM(CLEAN(TEXT(IFERROR(INDEX('Snakeden MR'!$W$4:$X$3028,MATCH($A2152,'Snakeden MR'!$X$4:$X$3028,0),1),"-"),"@")))</f>
        <v>-</v>
      </c>
      <c r="G2152" s="159" t="str">
        <f t="shared" si="66"/>
        <v>Not Found</v>
      </c>
      <c r="H2152" t="str" cm="1">
        <f t="array" ref="H2152">IF(SUMPRODUCT((TRIM(C2152:F2152)&lt;&gt;"-")*1)=0,
    "No Data",
    IF(COUNTIF(C2152:F2152,INDEX(_xlfn._xlws.FILTER(C2152:F2152,TRIM(C2152:F2152)&lt;&gt;"-"),1))=SUMPRODUCT((TRIM(C2152:F2152)&lt;&gt;"-")*1),
    "No Change",
    "Change"))</f>
        <v>No Data</v>
      </c>
      <c r="I2152" s="159"/>
      <c r="J2152"/>
      <c r="K2152" s="163"/>
      <c r="L2152" s="147" t="str">
        <f>TRIM(CLEAN(TEXT(IFERROR(INDEX('Glade MR'!$B$4:$C$3000,MATCH($A2152,'Glade MR'!$C$4:$C$3000,0),1),"-"),"@")))</f>
        <v>-</v>
      </c>
      <c r="M2152" s="147" t="str">
        <f>TRIM(CLEAN(TEXT(IFERROR(INDEX('Glade MR'!$I$4:$J$3000,MATCH($A2152,'Glade MR'!$J$4:$J$3000,0),1),"-"),"@")))</f>
        <v>-</v>
      </c>
      <c r="N2152" s="147" t="str">
        <f>TRIM(CLEAN(TEXT(IFERROR(INDEX('Glade MR'!$P$4:$Q$3000,MATCH($A2152,'Glade MR'!$Q$4:$Q$3000,0),1),"-"),"@")))</f>
        <v>-</v>
      </c>
      <c r="O2152" s="147" t="str">
        <f>TRIM(CLEAN(TEXT(IFERROR(INDEX('Glade MR'!$W$4:$X$3000,MATCH($A2152,'Glade MR'!$X$4:$X$3000,0),1),"-"),"@")))</f>
        <v>-</v>
      </c>
      <c r="P2152" s="159" t="str">
        <f t="shared" si="67"/>
        <v>Not Found</v>
      </c>
      <c r="Q2152" t="str" cm="1">
        <f t="array" ref="Q2152">IF(SUMPRODUCT((TRIM(L2152:O2152)&lt;&gt;"-")*1)=0,
    "No Data",
    IF(COUNTIF(L2152:O2152,INDEX(_xlfn._xlws.FILTER(L2152:O2152,TRIM(L2152:O2152)&lt;&gt;"-"),1))=SUMPRODUCT((TRIM(L2152:O2152)&lt;&gt;"-")*1),
    "No Change",
    "Change"))</f>
        <v>No Data</v>
      </c>
      <c r="R2152" s="159"/>
      <c r="S2152" s="111"/>
    </row>
    <row r="2153" spans="1:19" x14ac:dyDescent="0.3">
      <c r="A2153" t="s">
        <v>2645</v>
      </c>
      <c r="B2153" t="s">
        <v>1145</v>
      </c>
      <c r="C2153" s="160" t="str">
        <f>TRIM(CLEAN(TEXT(IFERROR(INDEX('Snakeden MR'!$B$4:$C$3028,MATCH($A2153,'Snakeden MR'!$C$4:$C$3028,0),1),"-"),"@")))</f>
        <v>-</v>
      </c>
      <c r="D2153" s="147" t="str">
        <f>TRIM(CLEAN(TEXT(IFERROR(INDEX('Snakeden MR'!$I$4:$J$3028,MATCH($A2153,'Snakeden MR'!$J$4:$J$3028,0),1),"-"),"@")))</f>
        <v>-</v>
      </c>
      <c r="E2153" s="147" t="str">
        <f>TRIM(CLEAN(TEXT(IFERROR(INDEX('Snakeden MR'!$P$4:$Q$3028,MATCH($A2153,'Snakeden MR'!$Q$4:$Q$3028,0),1),"-"),"@")))</f>
        <v>-</v>
      </c>
      <c r="F2153" s="147" t="str">
        <f>TRIM(CLEAN(TEXT(IFERROR(INDEX('Snakeden MR'!$W$4:$X$3028,MATCH($A2153,'Snakeden MR'!$X$4:$X$3028,0),1),"-"),"@")))</f>
        <v>-</v>
      </c>
      <c r="G2153" s="159" t="str">
        <f t="shared" si="66"/>
        <v>Not Found</v>
      </c>
      <c r="H2153" t="str" cm="1">
        <f t="array" ref="H2153">IF(SUMPRODUCT((TRIM(C2153:F2153)&lt;&gt;"-")*1)=0,
    "No Data",
    IF(COUNTIF(C2153:F2153,INDEX(_xlfn._xlws.FILTER(C2153:F2153,TRIM(C2153:F2153)&lt;&gt;"-"),1))=SUMPRODUCT((TRIM(C2153:F2153)&lt;&gt;"-")*1),
    "No Change",
    "Change"))</f>
        <v>No Data</v>
      </c>
      <c r="I2153" s="159"/>
      <c r="J2153"/>
      <c r="K2153" s="163"/>
      <c r="L2153" s="147" t="str">
        <f>TRIM(CLEAN(TEXT(IFERROR(INDEX('Glade MR'!$B$4:$C$3000,MATCH($A2153,'Glade MR'!$C$4:$C$3000,0),1),"-"),"@")))</f>
        <v>-</v>
      </c>
      <c r="M2153" s="147" t="str">
        <f>TRIM(CLEAN(TEXT(IFERROR(INDEX('Glade MR'!$I$4:$J$3000,MATCH($A2153,'Glade MR'!$J$4:$J$3000,0),1),"-"),"@")))</f>
        <v>-</v>
      </c>
      <c r="N2153" s="147" t="str">
        <f>TRIM(CLEAN(TEXT(IFERROR(INDEX('Glade MR'!$P$4:$Q$3000,MATCH($A2153,'Glade MR'!$Q$4:$Q$3000,0),1),"-"),"@")))</f>
        <v>-</v>
      </c>
      <c r="O2153" s="147" t="str">
        <f>TRIM(CLEAN(TEXT(IFERROR(INDEX('Glade MR'!$W$4:$X$3000,MATCH($A2153,'Glade MR'!$X$4:$X$3000,0),1),"-"),"@")))</f>
        <v>-</v>
      </c>
      <c r="P2153" s="159" t="str">
        <f t="shared" si="67"/>
        <v>Not Found</v>
      </c>
      <c r="Q2153" t="str" cm="1">
        <f t="array" ref="Q2153">IF(SUMPRODUCT((TRIM(L2153:O2153)&lt;&gt;"-")*1)=0,
    "No Data",
    IF(COUNTIF(L2153:O2153,INDEX(_xlfn._xlws.FILTER(L2153:O2153,TRIM(L2153:O2153)&lt;&gt;"-"),1))=SUMPRODUCT((TRIM(L2153:O2153)&lt;&gt;"-")*1),
    "No Change",
    "Change"))</f>
        <v>No Data</v>
      </c>
      <c r="R2153" s="159"/>
      <c r="S2153" s="111"/>
    </row>
    <row r="2154" spans="1:19" x14ac:dyDescent="0.3">
      <c r="A2154" t="s">
        <v>2646</v>
      </c>
      <c r="B2154" t="s">
        <v>1145</v>
      </c>
      <c r="C2154" s="160" t="str">
        <f>TRIM(CLEAN(TEXT(IFERROR(INDEX('Snakeden MR'!$B$4:$C$3028,MATCH($A2154,'Snakeden MR'!$C$4:$C$3028,0),1),"-"),"@")))</f>
        <v>-</v>
      </c>
      <c r="D2154" s="147" t="str">
        <f>TRIM(CLEAN(TEXT(IFERROR(INDEX('Snakeden MR'!$I$4:$J$3028,MATCH($A2154,'Snakeden MR'!$J$4:$J$3028,0),1),"-"),"@")))</f>
        <v>-</v>
      </c>
      <c r="E2154" s="147" t="str">
        <f>TRIM(CLEAN(TEXT(IFERROR(INDEX('Snakeden MR'!$P$4:$Q$3028,MATCH($A2154,'Snakeden MR'!$Q$4:$Q$3028,0),1),"-"),"@")))</f>
        <v>-</v>
      </c>
      <c r="F2154" s="147" t="str">
        <f>TRIM(CLEAN(TEXT(IFERROR(INDEX('Snakeden MR'!$W$4:$X$3028,MATCH($A2154,'Snakeden MR'!$X$4:$X$3028,0),1),"-"),"@")))</f>
        <v>-</v>
      </c>
      <c r="G2154" s="159" t="str">
        <f t="shared" si="66"/>
        <v>Not Found</v>
      </c>
      <c r="H2154" t="str" cm="1">
        <f t="array" ref="H2154">IF(SUMPRODUCT((TRIM(C2154:F2154)&lt;&gt;"-")*1)=0,
    "No Data",
    IF(COUNTIF(C2154:F2154,INDEX(_xlfn._xlws.FILTER(C2154:F2154,TRIM(C2154:F2154)&lt;&gt;"-"),1))=SUMPRODUCT((TRIM(C2154:F2154)&lt;&gt;"-")*1),
    "No Change",
    "Change"))</f>
        <v>No Data</v>
      </c>
      <c r="I2154" s="159"/>
      <c r="J2154"/>
      <c r="K2154" s="163"/>
      <c r="L2154" s="147" t="str">
        <f>TRIM(CLEAN(TEXT(IFERROR(INDEX('Glade MR'!$B$4:$C$3000,MATCH($A2154,'Glade MR'!$C$4:$C$3000,0),1),"-"),"@")))</f>
        <v>-</v>
      </c>
      <c r="M2154" s="147" t="str">
        <f>TRIM(CLEAN(TEXT(IFERROR(INDEX('Glade MR'!$I$4:$J$3000,MATCH($A2154,'Glade MR'!$J$4:$J$3000,0),1),"-"),"@")))</f>
        <v>-</v>
      </c>
      <c r="N2154" s="147" t="str">
        <f>TRIM(CLEAN(TEXT(IFERROR(INDEX('Glade MR'!$P$4:$Q$3000,MATCH($A2154,'Glade MR'!$Q$4:$Q$3000,0),1),"-"),"@")))</f>
        <v>-</v>
      </c>
      <c r="O2154" s="147" t="str">
        <f>TRIM(CLEAN(TEXT(IFERROR(INDEX('Glade MR'!$W$4:$X$3000,MATCH($A2154,'Glade MR'!$X$4:$X$3000,0),1),"-"),"@")))</f>
        <v>-</v>
      </c>
      <c r="P2154" s="159" t="str">
        <f t="shared" si="67"/>
        <v>Not Found</v>
      </c>
      <c r="Q2154" t="str" cm="1">
        <f t="array" ref="Q2154">IF(SUMPRODUCT((TRIM(L2154:O2154)&lt;&gt;"-")*1)=0,
    "No Data",
    IF(COUNTIF(L2154:O2154,INDEX(_xlfn._xlws.FILTER(L2154:O2154,TRIM(L2154:O2154)&lt;&gt;"-"),1))=SUMPRODUCT((TRIM(L2154:O2154)&lt;&gt;"-")*1),
    "No Change",
    "Change"))</f>
        <v>No Data</v>
      </c>
      <c r="R2154" s="159"/>
      <c r="S2154" s="111"/>
    </row>
    <row r="2155" spans="1:19" x14ac:dyDescent="0.3">
      <c r="A2155" t="s">
        <v>242</v>
      </c>
      <c r="B2155" t="s">
        <v>1145</v>
      </c>
      <c r="C2155" s="160" t="str">
        <f>TRIM(CLEAN(TEXT(IFERROR(INDEX('Snakeden MR'!$B$4:$C$3028,MATCH($A2155,'Snakeden MR'!$C$4:$C$3028,0),1),"-"),"@")))</f>
        <v>Pool 9</v>
      </c>
      <c r="D2155" s="147" t="str">
        <f>TRIM(CLEAN(TEXT(IFERROR(INDEX('Snakeden MR'!$I$4:$J$3028,MATCH($A2155,'Snakeden MR'!$J$4:$J$3028,0),1),"-"),"@")))</f>
        <v>-</v>
      </c>
      <c r="E2155" s="147" t="str">
        <f>TRIM(CLEAN(TEXT(IFERROR(INDEX('Snakeden MR'!$P$4:$Q$3028,MATCH($A2155,'Snakeden MR'!$Q$4:$Q$3028,0),1),"-"),"@")))</f>
        <v>-</v>
      </c>
      <c r="F2155" s="147" t="str">
        <f>TRIM(CLEAN(TEXT(IFERROR(INDEX('Snakeden MR'!$W$4:$X$3028,MATCH($A2155,'Snakeden MR'!$X$4:$X$3028,0),1),"-"),"@")))</f>
        <v>-</v>
      </c>
      <c r="G2155" s="159" t="str">
        <f t="shared" si="66"/>
        <v>Found</v>
      </c>
      <c r="H2155" t="str" cm="1">
        <f t="array" ref="H2155">IF(SUMPRODUCT((TRIM(C2155:F2155)&lt;&gt;"-")*1)=0,
    "No Data",
    IF(COUNTIF(C2155:F2155,INDEX(_xlfn._xlws.FILTER(C2155:F2155,TRIM(C2155:F2155)&lt;&gt;"-"),1))=SUMPRODUCT((TRIM(C2155:F2155)&lt;&gt;"-")*1),
    "No Change",
    "Change"))</f>
        <v>No Change</v>
      </c>
      <c r="I2155" s="159"/>
      <c r="J2155"/>
      <c r="K2155" s="163"/>
      <c r="L2155" s="147" t="str">
        <f>TRIM(CLEAN(TEXT(IFERROR(INDEX('Glade MR'!$B$4:$C$3000,MATCH($A2155,'Glade MR'!$C$4:$C$3000,0),1),"-"),"@")))</f>
        <v>-</v>
      </c>
      <c r="M2155" s="147" t="str">
        <f>TRIM(CLEAN(TEXT(IFERROR(INDEX('Glade MR'!$I$4:$J$3000,MATCH($A2155,'Glade MR'!$J$4:$J$3000,0),1),"-"),"@")))</f>
        <v>-</v>
      </c>
      <c r="N2155" s="147" t="str">
        <f>TRIM(CLEAN(TEXT(IFERROR(INDEX('Glade MR'!$P$4:$Q$3000,MATCH($A2155,'Glade MR'!$Q$4:$Q$3000,0),1),"-"),"@")))</f>
        <v>-</v>
      </c>
      <c r="O2155" s="147" t="str">
        <f>TRIM(CLEAN(TEXT(IFERROR(INDEX('Glade MR'!$W$4:$X$3000,MATCH($A2155,'Glade MR'!$X$4:$X$3000,0),1),"-"),"@")))</f>
        <v>-</v>
      </c>
      <c r="P2155" s="159" t="str">
        <f t="shared" si="67"/>
        <v>Not Found</v>
      </c>
      <c r="Q2155" t="str" cm="1">
        <f t="array" ref="Q2155">IF(SUMPRODUCT((TRIM(L2155:O2155)&lt;&gt;"-")*1)=0,
    "No Data",
    IF(COUNTIF(L2155:O2155,INDEX(_xlfn._xlws.FILTER(L2155:O2155,TRIM(L2155:O2155)&lt;&gt;"-"),1))=SUMPRODUCT((TRIM(L2155:O2155)&lt;&gt;"-")*1),
    "No Change",
    "Change"))</f>
        <v>No Data</v>
      </c>
      <c r="R2155" s="159"/>
      <c r="S2155" s="111"/>
    </row>
    <row r="2156" spans="1:19" x14ac:dyDescent="0.3">
      <c r="A2156" t="s">
        <v>2647</v>
      </c>
      <c r="B2156" t="s">
        <v>1145</v>
      </c>
      <c r="C2156" s="160" t="str">
        <f>TRIM(CLEAN(TEXT(IFERROR(INDEX('Snakeden MR'!$B$4:$C$3028,MATCH($A2156,'Snakeden MR'!$C$4:$C$3028,0),1),"-"),"@")))</f>
        <v>-</v>
      </c>
      <c r="D2156" s="147" t="str">
        <f>TRIM(CLEAN(TEXT(IFERROR(INDEX('Snakeden MR'!$I$4:$J$3028,MATCH($A2156,'Snakeden MR'!$J$4:$J$3028,0),1),"-"),"@")))</f>
        <v>-</v>
      </c>
      <c r="E2156" s="147" t="str">
        <f>TRIM(CLEAN(TEXT(IFERROR(INDEX('Snakeden MR'!$P$4:$Q$3028,MATCH($A2156,'Snakeden MR'!$Q$4:$Q$3028,0),1),"-"),"@")))</f>
        <v>-</v>
      </c>
      <c r="F2156" s="147" t="str">
        <f>TRIM(CLEAN(TEXT(IFERROR(INDEX('Snakeden MR'!$W$4:$X$3028,MATCH($A2156,'Snakeden MR'!$X$4:$X$3028,0),1),"-"),"@")))</f>
        <v>-</v>
      </c>
      <c r="G2156" s="159" t="str">
        <f t="shared" si="66"/>
        <v>Not Found</v>
      </c>
      <c r="H2156" t="str" cm="1">
        <f t="array" ref="H2156">IF(SUMPRODUCT((TRIM(C2156:F2156)&lt;&gt;"-")*1)=0,
    "No Data",
    IF(COUNTIF(C2156:F2156,INDEX(_xlfn._xlws.FILTER(C2156:F2156,TRIM(C2156:F2156)&lt;&gt;"-"),1))=SUMPRODUCT((TRIM(C2156:F2156)&lt;&gt;"-")*1),
    "No Change",
    "Change"))</f>
        <v>No Data</v>
      </c>
      <c r="I2156" s="159"/>
      <c r="J2156"/>
      <c r="K2156" s="163"/>
      <c r="L2156" s="147" t="str">
        <f>TRIM(CLEAN(TEXT(IFERROR(INDEX('Glade MR'!$B$4:$C$3000,MATCH($A2156,'Glade MR'!$C$4:$C$3000,0),1),"-"),"@")))</f>
        <v>-</v>
      </c>
      <c r="M2156" s="147" t="str">
        <f>TRIM(CLEAN(TEXT(IFERROR(INDEX('Glade MR'!$I$4:$J$3000,MATCH($A2156,'Glade MR'!$J$4:$J$3000,0),1),"-"),"@")))</f>
        <v>-</v>
      </c>
      <c r="N2156" s="147" t="str">
        <f>TRIM(CLEAN(TEXT(IFERROR(INDEX('Glade MR'!$P$4:$Q$3000,MATCH($A2156,'Glade MR'!$Q$4:$Q$3000,0),1),"-"),"@")))</f>
        <v>-</v>
      </c>
      <c r="O2156" s="147" t="str">
        <f>TRIM(CLEAN(TEXT(IFERROR(INDEX('Glade MR'!$W$4:$X$3000,MATCH($A2156,'Glade MR'!$X$4:$X$3000,0),1),"-"),"@")))</f>
        <v>-</v>
      </c>
      <c r="P2156" s="159" t="str">
        <f t="shared" si="67"/>
        <v>Not Found</v>
      </c>
      <c r="Q2156" t="str" cm="1">
        <f t="array" ref="Q2156">IF(SUMPRODUCT((TRIM(L2156:O2156)&lt;&gt;"-")*1)=0,
    "No Data",
    IF(COUNTIF(L2156:O2156,INDEX(_xlfn._xlws.FILTER(L2156:O2156,TRIM(L2156:O2156)&lt;&gt;"-"),1))=SUMPRODUCT((TRIM(L2156:O2156)&lt;&gt;"-")*1),
    "No Change",
    "Change"))</f>
        <v>No Data</v>
      </c>
      <c r="R2156" s="159"/>
      <c r="S2156" s="111"/>
    </row>
    <row r="2157" spans="1:19" x14ac:dyDescent="0.3">
      <c r="A2157" t="s">
        <v>306</v>
      </c>
      <c r="B2157" t="s">
        <v>1145</v>
      </c>
      <c r="C2157" s="160" t="str">
        <f>TRIM(CLEAN(TEXT(IFERROR(INDEX('Snakeden MR'!$B$4:$C$3028,MATCH($A2157,'Snakeden MR'!$C$4:$C$3028,0),1),"-"),"@")))</f>
        <v>-</v>
      </c>
      <c r="D2157" s="147" t="str">
        <f>TRIM(CLEAN(TEXT(IFERROR(INDEX('Snakeden MR'!$I$4:$J$3028,MATCH($A2157,'Snakeden MR'!$J$4:$J$3028,0),1),"-"),"@")))</f>
        <v>-</v>
      </c>
      <c r="E2157" s="147" t="str">
        <f>TRIM(CLEAN(TEXT(IFERROR(INDEX('Snakeden MR'!$P$4:$Q$3028,MATCH($A2157,'Snakeden MR'!$Q$4:$Q$3028,0),1),"-"),"@")))</f>
        <v>Riffle 5</v>
      </c>
      <c r="F2157" s="147" t="str">
        <f>TRIM(CLEAN(TEXT(IFERROR(INDEX('Snakeden MR'!$W$4:$X$3028,MATCH($A2157,'Snakeden MR'!$X$4:$X$3028,0),1),"-"),"@")))</f>
        <v>-</v>
      </c>
      <c r="G2157" s="159" t="str">
        <f t="shared" si="66"/>
        <v>Found</v>
      </c>
      <c r="H2157" t="str" cm="1">
        <f t="array" ref="H2157">IF(SUMPRODUCT((TRIM(C2157:F2157)&lt;&gt;"-")*1)=0,
    "No Data",
    IF(COUNTIF(C2157:F2157,INDEX(_xlfn._xlws.FILTER(C2157:F2157,TRIM(C2157:F2157)&lt;&gt;"-"),1))=SUMPRODUCT((TRIM(C2157:F2157)&lt;&gt;"-")*1),
    "No Change",
    "Change"))</f>
        <v>No Change</v>
      </c>
      <c r="I2157" s="159"/>
      <c r="J2157"/>
      <c r="K2157" s="163"/>
      <c r="L2157" s="147" t="str">
        <f>TRIM(CLEAN(TEXT(IFERROR(INDEX('Glade MR'!$B$4:$C$3000,MATCH($A2157,'Glade MR'!$C$4:$C$3000,0),1),"-"),"@")))</f>
        <v>-</v>
      </c>
      <c r="M2157" s="147" t="str">
        <f>TRIM(CLEAN(TEXT(IFERROR(INDEX('Glade MR'!$I$4:$J$3000,MATCH($A2157,'Glade MR'!$J$4:$J$3000,0),1),"-"),"@")))</f>
        <v>-</v>
      </c>
      <c r="N2157" s="147" t="str">
        <f>TRIM(CLEAN(TEXT(IFERROR(INDEX('Glade MR'!$P$4:$Q$3000,MATCH($A2157,'Glade MR'!$Q$4:$Q$3000,0),1),"-"),"@")))</f>
        <v>-</v>
      </c>
      <c r="O2157" s="147" t="str">
        <f>TRIM(CLEAN(TEXT(IFERROR(INDEX('Glade MR'!$W$4:$X$3000,MATCH($A2157,'Glade MR'!$X$4:$X$3000,0),1),"-"),"@")))</f>
        <v>-</v>
      </c>
      <c r="P2157" s="159" t="str">
        <f t="shared" si="67"/>
        <v>Not Found</v>
      </c>
      <c r="Q2157" t="str" cm="1">
        <f t="array" ref="Q2157">IF(SUMPRODUCT((TRIM(L2157:O2157)&lt;&gt;"-")*1)=0,
    "No Data",
    IF(COUNTIF(L2157:O2157,INDEX(_xlfn._xlws.FILTER(L2157:O2157,TRIM(L2157:O2157)&lt;&gt;"-"),1))=SUMPRODUCT((TRIM(L2157:O2157)&lt;&gt;"-")*1),
    "No Change",
    "Change"))</f>
        <v>No Data</v>
      </c>
      <c r="R2157" s="159"/>
      <c r="S2157" s="111"/>
    </row>
    <row r="2158" spans="1:19" x14ac:dyDescent="0.3">
      <c r="A2158" t="s">
        <v>299</v>
      </c>
      <c r="B2158" t="s">
        <v>1145</v>
      </c>
      <c r="C2158" s="160" t="str">
        <f>TRIM(CLEAN(TEXT(IFERROR(INDEX('Snakeden MR'!$B$4:$C$3028,MATCH($A2158,'Snakeden MR'!$C$4:$C$3028,0),1),"-"),"@")))</f>
        <v>-</v>
      </c>
      <c r="D2158" s="147" t="str">
        <f>TRIM(CLEAN(TEXT(IFERROR(INDEX('Snakeden MR'!$I$4:$J$3028,MATCH($A2158,'Snakeden MR'!$J$4:$J$3028,0),1),"-"),"@")))</f>
        <v>Pool 8</v>
      </c>
      <c r="E2158" s="147" t="str">
        <f>TRIM(CLEAN(TEXT(IFERROR(INDEX('Snakeden MR'!$P$4:$Q$3028,MATCH($A2158,'Snakeden MR'!$Q$4:$Q$3028,0),1),"-"),"@")))</f>
        <v>-</v>
      </c>
      <c r="F2158" s="147" t="str">
        <f>TRIM(CLEAN(TEXT(IFERROR(INDEX('Snakeden MR'!$W$4:$X$3028,MATCH($A2158,'Snakeden MR'!$X$4:$X$3028,0),1),"-"),"@")))</f>
        <v>-</v>
      </c>
      <c r="G2158" s="159" t="str">
        <f t="shared" si="66"/>
        <v>Found</v>
      </c>
      <c r="H2158" t="str" cm="1">
        <f t="array" ref="H2158">IF(SUMPRODUCT((TRIM(C2158:F2158)&lt;&gt;"-")*1)=0,
    "No Data",
    IF(COUNTIF(C2158:F2158,INDEX(_xlfn._xlws.FILTER(C2158:F2158,TRIM(C2158:F2158)&lt;&gt;"-"),1))=SUMPRODUCT((TRIM(C2158:F2158)&lt;&gt;"-")*1),
    "No Change",
    "Change"))</f>
        <v>No Change</v>
      </c>
      <c r="I2158" s="159"/>
      <c r="J2158"/>
      <c r="K2158" s="163"/>
      <c r="L2158" s="147" t="str">
        <f>TRIM(CLEAN(TEXT(IFERROR(INDEX('Glade MR'!$B$4:$C$3000,MATCH($A2158,'Glade MR'!$C$4:$C$3000,0),1),"-"),"@")))</f>
        <v>-</v>
      </c>
      <c r="M2158" s="147" t="str">
        <f>TRIM(CLEAN(TEXT(IFERROR(INDEX('Glade MR'!$I$4:$J$3000,MATCH($A2158,'Glade MR'!$J$4:$J$3000,0),1),"-"),"@")))</f>
        <v>-</v>
      </c>
      <c r="N2158" s="147" t="str">
        <f>TRIM(CLEAN(TEXT(IFERROR(INDEX('Glade MR'!$P$4:$Q$3000,MATCH($A2158,'Glade MR'!$Q$4:$Q$3000,0),1),"-"),"@")))</f>
        <v>-</v>
      </c>
      <c r="O2158" s="147" t="str">
        <f>TRIM(CLEAN(TEXT(IFERROR(INDEX('Glade MR'!$W$4:$X$3000,MATCH($A2158,'Glade MR'!$X$4:$X$3000,0),1),"-"),"@")))</f>
        <v>-</v>
      </c>
      <c r="P2158" s="159" t="str">
        <f t="shared" si="67"/>
        <v>Not Found</v>
      </c>
      <c r="Q2158" t="str" cm="1">
        <f t="array" ref="Q2158">IF(SUMPRODUCT((TRIM(L2158:O2158)&lt;&gt;"-")*1)=0,
    "No Data",
    IF(COUNTIF(L2158:O2158,INDEX(_xlfn._xlws.FILTER(L2158:O2158,TRIM(L2158:O2158)&lt;&gt;"-"),1))=SUMPRODUCT((TRIM(L2158:O2158)&lt;&gt;"-")*1),
    "No Change",
    "Change"))</f>
        <v>No Data</v>
      </c>
      <c r="R2158" s="159"/>
      <c r="S2158" s="111"/>
    </row>
    <row r="2159" spans="1:19" x14ac:dyDescent="0.3">
      <c r="A2159" t="s">
        <v>2648</v>
      </c>
      <c r="B2159" t="s">
        <v>1145</v>
      </c>
      <c r="C2159" s="160" t="str">
        <f>TRIM(CLEAN(TEXT(IFERROR(INDEX('Snakeden MR'!$B$4:$C$3028,MATCH($A2159,'Snakeden MR'!$C$4:$C$3028,0),1),"-"),"@")))</f>
        <v>-</v>
      </c>
      <c r="D2159" s="147" t="str">
        <f>TRIM(CLEAN(TEXT(IFERROR(INDEX('Snakeden MR'!$I$4:$J$3028,MATCH($A2159,'Snakeden MR'!$J$4:$J$3028,0),1),"-"),"@")))</f>
        <v>-</v>
      </c>
      <c r="E2159" s="147" t="str">
        <f>TRIM(CLEAN(TEXT(IFERROR(INDEX('Snakeden MR'!$P$4:$Q$3028,MATCH($A2159,'Snakeden MR'!$Q$4:$Q$3028,0),1),"-"),"@")))</f>
        <v>-</v>
      </c>
      <c r="F2159" s="147" t="str">
        <f>TRIM(CLEAN(TEXT(IFERROR(INDEX('Snakeden MR'!$W$4:$X$3028,MATCH($A2159,'Snakeden MR'!$X$4:$X$3028,0),1),"-"),"@")))</f>
        <v>-</v>
      </c>
      <c r="G2159" s="159" t="str">
        <f t="shared" si="66"/>
        <v>Not Found</v>
      </c>
      <c r="H2159" t="str" cm="1">
        <f t="array" ref="H2159">IF(SUMPRODUCT((TRIM(C2159:F2159)&lt;&gt;"-")*1)=0,
    "No Data",
    IF(COUNTIF(C2159:F2159,INDEX(_xlfn._xlws.FILTER(C2159:F2159,TRIM(C2159:F2159)&lt;&gt;"-"),1))=SUMPRODUCT((TRIM(C2159:F2159)&lt;&gt;"-")*1),
    "No Change",
    "Change"))</f>
        <v>No Data</v>
      </c>
      <c r="I2159" s="159"/>
      <c r="J2159"/>
      <c r="K2159" s="163"/>
      <c r="L2159" s="147" t="str">
        <f>TRIM(CLEAN(TEXT(IFERROR(INDEX('Glade MR'!$B$4:$C$3000,MATCH($A2159,'Glade MR'!$C$4:$C$3000,0),1),"-"),"@")))</f>
        <v>-</v>
      </c>
      <c r="M2159" s="147" t="str">
        <f>TRIM(CLEAN(TEXT(IFERROR(INDEX('Glade MR'!$I$4:$J$3000,MATCH($A2159,'Glade MR'!$J$4:$J$3000,0),1),"-"),"@")))</f>
        <v>-</v>
      </c>
      <c r="N2159" s="147" t="str">
        <f>TRIM(CLEAN(TEXT(IFERROR(INDEX('Glade MR'!$P$4:$Q$3000,MATCH($A2159,'Glade MR'!$Q$4:$Q$3000,0),1),"-"),"@")))</f>
        <v>-</v>
      </c>
      <c r="O2159" s="147" t="str">
        <f>TRIM(CLEAN(TEXT(IFERROR(INDEX('Glade MR'!$W$4:$X$3000,MATCH($A2159,'Glade MR'!$X$4:$X$3000,0),1),"-"),"@")))</f>
        <v>-</v>
      </c>
      <c r="P2159" s="159" t="str">
        <f t="shared" si="67"/>
        <v>Not Found</v>
      </c>
      <c r="Q2159" t="str" cm="1">
        <f t="array" ref="Q2159">IF(SUMPRODUCT((TRIM(L2159:O2159)&lt;&gt;"-")*1)=0,
    "No Data",
    IF(COUNTIF(L2159:O2159,INDEX(_xlfn._xlws.FILTER(L2159:O2159,TRIM(L2159:O2159)&lt;&gt;"-"),1))=SUMPRODUCT((TRIM(L2159:O2159)&lt;&gt;"-")*1),
    "No Change",
    "Change"))</f>
        <v>No Data</v>
      </c>
      <c r="R2159" s="159"/>
      <c r="S2159" s="111"/>
    </row>
    <row r="2160" spans="1:19" x14ac:dyDescent="0.3">
      <c r="A2160" t="s">
        <v>2649</v>
      </c>
      <c r="B2160" t="s">
        <v>1145</v>
      </c>
      <c r="C2160" s="160" t="str">
        <f>TRIM(CLEAN(TEXT(IFERROR(INDEX('Snakeden MR'!$B$4:$C$3028,MATCH($A2160,'Snakeden MR'!$C$4:$C$3028,0),1),"-"),"@")))</f>
        <v>-</v>
      </c>
      <c r="D2160" s="147" t="str">
        <f>TRIM(CLEAN(TEXT(IFERROR(INDEX('Snakeden MR'!$I$4:$J$3028,MATCH($A2160,'Snakeden MR'!$J$4:$J$3028,0),1),"-"),"@")))</f>
        <v>-</v>
      </c>
      <c r="E2160" s="147" t="str">
        <f>TRIM(CLEAN(TEXT(IFERROR(INDEX('Snakeden MR'!$P$4:$Q$3028,MATCH($A2160,'Snakeden MR'!$Q$4:$Q$3028,0),1),"-"),"@")))</f>
        <v>-</v>
      </c>
      <c r="F2160" s="147" t="str">
        <f>TRIM(CLEAN(TEXT(IFERROR(INDEX('Snakeden MR'!$W$4:$X$3028,MATCH($A2160,'Snakeden MR'!$X$4:$X$3028,0),1),"-"),"@")))</f>
        <v>-</v>
      </c>
      <c r="G2160" s="159" t="str">
        <f t="shared" si="66"/>
        <v>Not Found</v>
      </c>
      <c r="H2160" t="str" cm="1">
        <f t="array" ref="H2160">IF(SUMPRODUCT((TRIM(C2160:F2160)&lt;&gt;"-")*1)=0,
    "No Data",
    IF(COUNTIF(C2160:F2160,INDEX(_xlfn._xlws.FILTER(C2160:F2160,TRIM(C2160:F2160)&lt;&gt;"-"),1))=SUMPRODUCT((TRIM(C2160:F2160)&lt;&gt;"-")*1),
    "No Change",
    "Change"))</f>
        <v>No Data</v>
      </c>
      <c r="I2160" s="159"/>
      <c r="J2160"/>
      <c r="K2160" s="163"/>
      <c r="L2160" s="147" t="str">
        <f>TRIM(CLEAN(TEXT(IFERROR(INDEX('Glade MR'!$B$4:$C$3000,MATCH($A2160,'Glade MR'!$C$4:$C$3000,0),1),"-"),"@")))</f>
        <v>-</v>
      </c>
      <c r="M2160" s="147" t="str">
        <f>TRIM(CLEAN(TEXT(IFERROR(INDEX('Glade MR'!$I$4:$J$3000,MATCH($A2160,'Glade MR'!$J$4:$J$3000,0),1),"-"),"@")))</f>
        <v>-</v>
      </c>
      <c r="N2160" s="147" t="str">
        <f>TRIM(CLEAN(TEXT(IFERROR(INDEX('Glade MR'!$P$4:$Q$3000,MATCH($A2160,'Glade MR'!$Q$4:$Q$3000,0),1),"-"),"@")))</f>
        <v>-</v>
      </c>
      <c r="O2160" s="147" t="str">
        <f>TRIM(CLEAN(TEXT(IFERROR(INDEX('Glade MR'!$W$4:$X$3000,MATCH($A2160,'Glade MR'!$X$4:$X$3000,0),1),"-"),"@")))</f>
        <v>-</v>
      </c>
      <c r="P2160" s="159" t="str">
        <f t="shared" si="67"/>
        <v>Not Found</v>
      </c>
      <c r="Q2160" t="str" cm="1">
        <f t="array" ref="Q2160">IF(SUMPRODUCT((TRIM(L2160:O2160)&lt;&gt;"-")*1)=0,
    "No Data",
    IF(COUNTIF(L2160:O2160,INDEX(_xlfn._xlws.FILTER(L2160:O2160,TRIM(L2160:O2160)&lt;&gt;"-"),1))=SUMPRODUCT((TRIM(L2160:O2160)&lt;&gt;"-")*1),
    "No Change",
    "Change"))</f>
        <v>No Data</v>
      </c>
      <c r="R2160" s="159"/>
      <c r="S2160" s="111"/>
    </row>
    <row r="2161" spans="1:19" x14ac:dyDescent="0.3">
      <c r="A2161" t="s">
        <v>2650</v>
      </c>
      <c r="B2161" t="s">
        <v>1145</v>
      </c>
      <c r="C2161" s="160" t="str">
        <f>TRIM(CLEAN(TEXT(IFERROR(INDEX('Snakeden MR'!$B$4:$C$3028,MATCH($A2161,'Snakeden MR'!$C$4:$C$3028,0),1),"-"),"@")))</f>
        <v>-</v>
      </c>
      <c r="D2161" s="147" t="str">
        <f>TRIM(CLEAN(TEXT(IFERROR(INDEX('Snakeden MR'!$I$4:$J$3028,MATCH($A2161,'Snakeden MR'!$J$4:$J$3028,0),1),"-"),"@")))</f>
        <v>-</v>
      </c>
      <c r="E2161" s="147" t="str">
        <f>TRIM(CLEAN(TEXT(IFERROR(INDEX('Snakeden MR'!$P$4:$Q$3028,MATCH($A2161,'Snakeden MR'!$Q$4:$Q$3028,0),1),"-"),"@")))</f>
        <v>-</v>
      </c>
      <c r="F2161" s="147" t="str">
        <f>TRIM(CLEAN(TEXT(IFERROR(INDEX('Snakeden MR'!$W$4:$X$3028,MATCH($A2161,'Snakeden MR'!$X$4:$X$3028,0),1),"-"),"@")))</f>
        <v>-</v>
      </c>
      <c r="G2161" s="159" t="str">
        <f t="shared" si="66"/>
        <v>Not Found</v>
      </c>
      <c r="H2161" t="str" cm="1">
        <f t="array" ref="H2161">IF(SUMPRODUCT((TRIM(C2161:F2161)&lt;&gt;"-")*1)=0,
    "No Data",
    IF(COUNTIF(C2161:F2161,INDEX(_xlfn._xlws.FILTER(C2161:F2161,TRIM(C2161:F2161)&lt;&gt;"-"),1))=SUMPRODUCT((TRIM(C2161:F2161)&lt;&gt;"-")*1),
    "No Change",
    "Change"))</f>
        <v>No Data</v>
      </c>
      <c r="I2161" s="159"/>
      <c r="J2161"/>
      <c r="K2161" s="163"/>
      <c r="L2161" s="147" t="str">
        <f>TRIM(CLEAN(TEXT(IFERROR(INDEX('Glade MR'!$B$4:$C$3000,MATCH($A2161,'Glade MR'!$C$4:$C$3000,0),1),"-"),"@")))</f>
        <v>-</v>
      </c>
      <c r="M2161" s="147" t="str">
        <f>TRIM(CLEAN(TEXT(IFERROR(INDEX('Glade MR'!$I$4:$J$3000,MATCH($A2161,'Glade MR'!$J$4:$J$3000,0),1),"-"),"@")))</f>
        <v>-</v>
      </c>
      <c r="N2161" s="147" t="str">
        <f>TRIM(CLEAN(TEXT(IFERROR(INDEX('Glade MR'!$P$4:$Q$3000,MATCH($A2161,'Glade MR'!$Q$4:$Q$3000,0),1),"-"),"@")))</f>
        <v>-</v>
      </c>
      <c r="O2161" s="147" t="str">
        <f>TRIM(CLEAN(TEXT(IFERROR(INDEX('Glade MR'!$W$4:$X$3000,MATCH($A2161,'Glade MR'!$X$4:$X$3000,0),1),"-"),"@")))</f>
        <v>-</v>
      </c>
      <c r="P2161" s="159" t="str">
        <f t="shared" si="67"/>
        <v>Not Found</v>
      </c>
      <c r="Q2161" t="str" cm="1">
        <f t="array" ref="Q2161">IF(SUMPRODUCT((TRIM(L2161:O2161)&lt;&gt;"-")*1)=0,
    "No Data",
    IF(COUNTIF(L2161:O2161,INDEX(_xlfn._xlws.FILTER(L2161:O2161,TRIM(L2161:O2161)&lt;&gt;"-"),1))=SUMPRODUCT((TRIM(L2161:O2161)&lt;&gt;"-")*1),
    "No Change",
    "Change"))</f>
        <v>No Data</v>
      </c>
      <c r="R2161" s="159"/>
      <c r="S2161" s="111"/>
    </row>
    <row r="2162" spans="1:19" x14ac:dyDescent="0.3">
      <c r="A2162" t="s">
        <v>2651</v>
      </c>
      <c r="B2162" t="s">
        <v>1145</v>
      </c>
      <c r="C2162" s="160" t="str">
        <f>TRIM(CLEAN(TEXT(IFERROR(INDEX('Snakeden MR'!$B$4:$C$3028,MATCH($A2162,'Snakeden MR'!$C$4:$C$3028,0),1),"-"),"@")))</f>
        <v>-</v>
      </c>
      <c r="D2162" s="147" t="str">
        <f>TRIM(CLEAN(TEXT(IFERROR(INDEX('Snakeden MR'!$I$4:$J$3028,MATCH($A2162,'Snakeden MR'!$J$4:$J$3028,0),1),"-"),"@")))</f>
        <v>-</v>
      </c>
      <c r="E2162" s="147" t="str">
        <f>TRIM(CLEAN(TEXT(IFERROR(INDEX('Snakeden MR'!$P$4:$Q$3028,MATCH($A2162,'Snakeden MR'!$Q$4:$Q$3028,0),1),"-"),"@")))</f>
        <v>-</v>
      </c>
      <c r="F2162" s="147" t="str">
        <f>TRIM(CLEAN(TEXT(IFERROR(INDEX('Snakeden MR'!$W$4:$X$3028,MATCH($A2162,'Snakeden MR'!$X$4:$X$3028,0),1),"-"),"@")))</f>
        <v>-</v>
      </c>
      <c r="G2162" s="159" t="str">
        <f t="shared" si="66"/>
        <v>Not Found</v>
      </c>
      <c r="H2162" t="str" cm="1">
        <f t="array" ref="H2162">IF(SUMPRODUCT((TRIM(C2162:F2162)&lt;&gt;"-")*1)=0,
    "No Data",
    IF(COUNTIF(C2162:F2162,INDEX(_xlfn._xlws.FILTER(C2162:F2162,TRIM(C2162:F2162)&lt;&gt;"-"),1))=SUMPRODUCT((TRIM(C2162:F2162)&lt;&gt;"-")*1),
    "No Change",
    "Change"))</f>
        <v>No Data</v>
      </c>
      <c r="I2162" s="159"/>
      <c r="J2162"/>
      <c r="K2162" s="163"/>
      <c r="L2162" s="147" t="str">
        <f>TRIM(CLEAN(TEXT(IFERROR(INDEX('Glade MR'!$B$4:$C$3000,MATCH($A2162,'Glade MR'!$C$4:$C$3000,0),1),"-"),"@")))</f>
        <v>-</v>
      </c>
      <c r="M2162" s="147" t="str">
        <f>TRIM(CLEAN(TEXT(IFERROR(INDEX('Glade MR'!$I$4:$J$3000,MATCH($A2162,'Glade MR'!$J$4:$J$3000,0),1),"-"),"@")))</f>
        <v>-</v>
      </c>
      <c r="N2162" s="147" t="str">
        <f>TRIM(CLEAN(TEXT(IFERROR(INDEX('Glade MR'!$P$4:$Q$3000,MATCH($A2162,'Glade MR'!$Q$4:$Q$3000,0),1),"-"),"@")))</f>
        <v>-</v>
      </c>
      <c r="O2162" s="147" t="str">
        <f>TRIM(CLEAN(TEXT(IFERROR(INDEX('Glade MR'!$W$4:$X$3000,MATCH($A2162,'Glade MR'!$X$4:$X$3000,0),1),"-"),"@")))</f>
        <v>-</v>
      </c>
      <c r="P2162" s="159" t="str">
        <f t="shared" si="67"/>
        <v>Not Found</v>
      </c>
      <c r="Q2162" t="str" cm="1">
        <f t="array" ref="Q2162">IF(SUMPRODUCT((TRIM(L2162:O2162)&lt;&gt;"-")*1)=0,
    "No Data",
    IF(COUNTIF(L2162:O2162,INDEX(_xlfn._xlws.FILTER(L2162:O2162,TRIM(L2162:O2162)&lt;&gt;"-"),1))=SUMPRODUCT((TRIM(L2162:O2162)&lt;&gt;"-")*1),
    "No Change",
    "Change"))</f>
        <v>No Data</v>
      </c>
      <c r="R2162" s="159"/>
      <c r="S2162" s="111"/>
    </row>
    <row r="2163" spans="1:19" x14ac:dyDescent="0.3">
      <c r="A2163" t="s">
        <v>2652</v>
      </c>
      <c r="B2163" t="s">
        <v>1145</v>
      </c>
      <c r="C2163" s="160" t="str">
        <f>TRIM(CLEAN(TEXT(IFERROR(INDEX('Snakeden MR'!$B$4:$C$3028,MATCH($A2163,'Snakeden MR'!$C$4:$C$3028,0),1),"-"),"@")))</f>
        <v>-</v>
      </c>
      <c r="D2163" s="147" t="str">
        <f>TRIM(CLEAN(TEXT(IFERROR(INDEX('Snakeden MR'!$I$4:$J$3028,MATCH($A2163,'Snakeden MR'!$J$4:$J$3028,0),1),"-"),"@")))</f>
        <v>-</v>
      </c>
      <c r="E2163" s="147" t="str">
        <f>TRIM(CLEAN(TEXT(IFERROR(INDEX('Snakeden MR'!$P$4:$Q$3028,MATCH($A2163,'Snakeden MR'!$Q$4:$Q$3028,0),1),"-"),"@")))</f>
        <v>-</v>
      </c>
      <c r="F2163" s="147" t="str">
        <f>TRIM(CLEAN(TEXT(IFERROR(INDEX('Snakeden MR'!$W$4:$X$3028,MATCH($A2163,'Snakeden MR'!$X$4:$X$3028,0),1),"-"),"@")))</f>
        <v>-</v>
      </c>
      <c r="G2163" s="159" t="str">
        <f t="shared" si="66"/>
        <v>Not Found</v>
      </c>
      <c r="H2163" t="str" cm="1">
        <f t="array" ref="H2163">IF(SUMPRODUCT((TRIM(C2163:F2163)&lt;&gt;"-")*1)=0,
    "No Data",
    IF(COUNTIF(C2163:F2163,INDEX(_xlfn._xlws.FILTER(C2163:F2163,TRIM(C2163:F2163)&lt;&gt;"-"),1))=SUMPRODUCT((TRIM(C2163:F2163)&lt;&gt;"-")*1),
    "No Change",
    "Change"))</f>
        <v>No Data</v>
      </c>
      <c r="I2163" s="159"/>
      <c r="J2163"/>
      <c r="K2163" s="163"/>
      <c r="L2163" s="147" t="str">
        <f>TRIM(CLEAN(TEXT(IFERROR(INDEX('Glade MR'!$B$4:$C$3000,MATCH($A2163,'Glade MR'!$C$4:$C$3000,0),1),"-"),"@")))</f>
        <v>-</v>
      </c>
      <c r="M2163" s="147" t="str">
        <f>TRIM(CLEAN(TEXT(IFERROR(INDEX('Glade MR'!$I$4:$J$3000,MATCH($A2163,'Glade MR'!$J$4:$J$3000,0),1),"-"),"@")))</f>
        <v>-</v>
      </c>
      <c r="N2163" s="147" t="str">
        <f>TRIM(CLEAN(TEXT(IFERROR(INDEX('Glade MR'!$P$4:$Q$3000,MATCH($A2163,'Glade MR'!$Q$4:$Q$3000,0),1),"-"),"@")))</f>
        <v>-</v>
      </c>
      <c r="O2163" s="147" t="str">
        <f>TRIM(CLEAN(TEXT(IFERROR(INDEX('Glade MR'!$W$4:$X$3000,MATCH($A2163,'Glade MR'!$X$4:$X$3000,0),1),"-"),"@")))</f>
        <v>-</v>
      </c>
      <c r="P2163" s="159" t="str">
        <f t="shared" si="67"/>
        <v>Not Found</v>
      </c>
      <c r="Q2163" t="str" cm="1">
        <f t="array" ref="Q2163">IF(SUMPRODUCT((TRIM(L2163:O2163)&lt;&gt;"-")*1)=0,
    "No Data",
    IF(COUNTIF(L2163:O2163,INDEX(_xlfn._xlws.FILTER(L2163:O2163,TRIM(L2163:O2163)&lt;&gt;"-"),1))=SUMPRODUCT((TRIM(L2163:O2163)&lt;&gt;"-")*1),
    "No Change",
    "Change"))</f>
        <v>No Data</v>
      </c>
      <c r="R2163" s="159"/>
      <c r="S2163" s="111"/>
    </row>
    <row r="2164" spans="1:19" x14ac:dyDescent="0.3">
      <c r="A2164" t="s">
        <v>190</v>
      </c>
      <c r="B2164" t="s">
        <v>1145</v>
      </c>
      <c r="C2164" s="160" t="str">
        <f>TRIM(CLEAN(TEXT(IFERROR(INDEX('Snakeden MR'!$B$4:$C$3028,MATCH($A2164,'Snakeden MR'!$C$4:$C$3028,0),1),"-"),"@")))</f>
        <v>-</v>
      </c>
      <c r="D2164" s="147" t="str">
        <f>TRIM(CLEAN(TEXT(IFERROR(INDEX('Snakeden MR'!$I$4:$J$3028,MATCH($A2164,'Snakeden MR'!$J$4:$J$3028,0),1),"-"),"@")))</f>
        <v>Pool 4</v>
      </c>
      <c r="E2164" s="147" t="str">
        <f>TRIM(CLEAN(TEXT(IFERROR(INDEX('Snakeden MR'!$P$4:$Q$3028,MATCH($A2164,'Snakeden MR'!$Q$4:$Q$3028,0),1),"-"),"@")))</f>
        <v>-</v>
      </c>
      <c r="F2164" s="147" t="str">
        <f>TRIM(CLEAN(TEXT(IFERROR(INDEX('Snakeden MR'!$W$4:$X$3028,MATCH($A2164,'Snakeden MR'!$X$4:$X$3028,0),1),"-"),"@")))</f>
        <v>-</v>
      </c>
      <c r="G2164" s="159" t="str">
        <f t="shared" si="66"/>
        <v>Found</v>
      </c>
      <c r="H2164" t="str" cm="1">
        <f t="array" ref="H2164">IF(SUMPRODUCT((TRIM(C2164:F2164)&lt;&gt;"-")*1)=0,
    "No Data",
    IF(COUNTIF(C2164:F2164,INDEX(_xlfn._xlws.FILTER(C2164:F2164,TRIM(C2164:F2164)&lt;&gt;"-"),1))=SUMPRODUCT((TRIM(C2164:F2164)&lt;&gt;"-")*1),
    "No Change",
    "Change"))</f>
        <v>No Change</v>
      </c>
      <c r="I2164" s="159"/>
      <c r="J2164"/>
      <c r="K2164" s="163"/>
      <c r="L2164" s="147" t="str">
        <f>TRIM(CLEAN(TEXT(IFERROR(INDEX('Glade MR'!$B$4:$C$3000,MATCH($A2164,'Glade MR'!$C$4:$C$3000,0),1),"-"),"@")))</f>
        <v>-</v>
      </c>
      <c r="M2164" s="147" t="str">
        <f>TRIM(CLEAN(TEXT(IFERROR(INDEX('Glade MR'!$I$4:$J$3000,MATCH($A2164,'Glade MR'!$J$4:$J$3000,0),1),"-"),"@")))</f>
        <v>-</v>
      </c>
      <c r="N2164" s="147" t="str">
        <f>TRIM(CLEAN(TEXT(IFERROR(INDEX('Glade MR'!$P$4:$Q$3000,MATCH($A2164,'Glade MR'!$Q$4:$Q$3000,0),1),"-"),"@")))</f>
        <v>-</v>
      </c>
      <c r="O2164" s="147" t="str">
        <f>TRIM(CLEAN(TEXT(IFERROR(INDEX('Glade MR'!$W$4:$X$3000,MATCH($A2164,'Glade MR'!$X$4:$X$3000,0),1),"-"),"@")))</f>
        <v>-</v>
      </c>
      <c r="P2164" s="159" t="str">
        <f t="shared" si="67"/>
        <v>Not Found</v>
      </c>
      <c r="Q2164" t="str" cm="1">
        <f t="array" ref="Q2164">IF(SUMPRODUCT((TRIM(L2164:O2164)&lt;&gt;"-")*1)=0,
    "No Data",
    IF(COUNTIF(L2164:O2164,INDEX(_xlfn._xlws.FILTER(L2164:O2164,TRIM(L2164:O2164)&lt;&gt;"-"),1))=SUMPRODUCT((TRIM(L2164:O2164)&lt;&gt;"-")*1),
    "No Change",
    "Change"))</f>
        <v>No Data</v>
      </c>
      <c r="R2164" s="159"/>
      <c r="S2164" s="111"/>
    </row>
    <row r="2165" spans="1:19" x14ac:dyDescent="0.3">
      <c r="A2165" t="s">
        <v>2653</v>
      </c>
      <c r="B2165" t="s">
        <v>1145</v>
      </c>
      <c r="C2165" s="160" t="str">
        <f>TRIM(CLEAN(TEXT(IFERROR(INDEX('Snakeden MR'!$B$4:$C$3028,MATCH($A2165,'Snakeden MR'!$C$4:$C$3028,0),1),"-"),"@")))</f>
        <v>-</v>
      </c>
      <c r="D2165" s="147" t="str">
        <f>TRIM(CLEAN(TEXT(IFERROR(INDEX('Snakeden MR'!$I$4:$J$3028,MATCH($A2165,'Snakeden MR'!$J$4:$J$3028,0),1),"-"),"@")))</f>
        <v>-</v>
      </c>
      <c r="E2165" s="147" t="str">
        <f>TRIM(CLEAN(TEXT(IFERROR(INDEX('Snakeden MR'!$P$4:$Q$3028,MATCH($A2165,'Snakeden MR'!$Q$4:$Q$3028,0),1),"-"),"@")))</f>
        <v>-</v>
      </c>
      <c r="F2165" s="147" t="str">
        <f>TRIM(CLEAN(TEXT(IFERROR(INDEX('Snakeden MR'!$W$4:$X$3028,MATCH($A2165,'Snakeden MR'!$X$4:$X$3028,0),1),"-"),"@")))</f>
        <v>-</v>
      </c>
      <c r="G2165" s="159" t="str">
        <f t="shared" si="66"/>
        <v>Not Found</v>
      </c>
      <c r="H2165" t="str" cm="1">
        <f t="array" ref="H2165">IF(SUMPRODUCT((TRIM(C2165:F2165)&lt;&gt;"-")*1)=0,
    "No Data",
    IF(COUNTIF(C2165:F2165,INDEX(_xlfn._xlws.FILTER(C2165:F2165,TRIM(C2165:F2165)&lt;&gt;"-"),1))=SUMPRODUCT((TRIM(C2165:F2165)&lt;&gt;"-")*1),
    "No Change",
    "Change"))</f>
        <v>No Data</v>
      </c>
      <c r="I2165" s="159"/>
      <c r="J2165"/>
      <c r="K2165" s="163"/>
      <c r="L2165" s="147" t="str">
        <f>TRIM(CLEAN(TEXT(IFERROR(INDEX('Glade MR'!$B$4:$C$3000,MATCH($A2165,'Glade MR'!$C$4:$C$3000,0),1),"-"),"@")))</f>
        <v>-</v>
      </c>
      <c r="M2165" s="147" t="str">
        <f>TRIM(CLEAN(TEXT(IFERROR(INDEX('Glade MR'!$I$4:$J$3000,MATCH($A2165,'Glade MR'!$J$4:$J$3000,0),1),"-"),"@")))</f>
        <v>-</v>
      </c>
      <c r="N2165" s="147" t="str">
        <f>TRIM(CLEAN(TEXT(IFERROR(INDEX('Glade MR'!$P$4:$Q$3000,MATCH($A2165,'Glade MR'!$Q$4:$Q$3000,0),1),"-"),"@")))</f>
        <v>-</v>
      </c>
      <c r="O2165" s="147" t="str">
        <f>TRIM(CLEAN(TEXT(IFERROR(INDEX('Glade MR'!$W$4:$X$3000,MATCH($A2165,'Glade MR'!$X$4:$X$3000,0),1),"-"),"@")))</f>
        <v>-</v>
      </c>
      <c r="P2165" s="159" t="str">
        <f t="shared" si="67"/>
        <v>Not Found</v>
      </c>
      <c r="Q2165" t="str" cm="1">
        <f t="array" ref="Q2165">IF(SUMPRODUCT((TRIM(L2165:O2165)&lt;&gt;"-")*1)=0,
    "No Data",
    IF(COUNTIF(L2165:O2165,INDEX(_xlfn._xlws.FILTER(L2165:O2165,TRIM(L2165:O2165)&lt;&gt;"-"),1))=SUMPRODUCT((TRIM(L2165:O2165)&lt;&gt;"-")*1),
    "No Change",
    "Change"))</f>
        <v>No Data</v>
      </c>
      <c r="R2165" s="159"/>
      <c r="S2165" s="111"/>
    </row>
    <row r="2166" spans="1:19" x14ac:dyDescent="0.3">
      <c r="A2166" t="s">
        <v>2654</v>
      </c>
      <c r="B2166" t="s">
        <v>1145</v>
      </c>
      <c r="C2166" s="160" t="str">
        <f>TRIM(CLEAN(TEXT(IFERROR(INDEX('Snakeden MR'!$B$4:$C$3028,MATCH($A2166,'Snakeden MR'!$C$4:$C$3028,0),1),"-"),"@")))</f>
        <v>-</v>
      </c>
      <c r="D2166" s="147" t="str">
        <f>TRIM(CLEAN(TEXT(IFERROR(INDEX('Snakeden MR'!$I$4:$J$3028,MATCH($A2166,'Snakeden MR'!$J$4:$J$3028,0),1),"-"),"@")))</f>
        <v>-</v>
      </c>
      <c r="E2166" s="147" t="str">
        <f>TRIM(CLEAN(TEXT(IFERROR(INDEX('Snakeden MR'!$P$4:$Q$3028,MATCH($A2166,'Snakeden MR'!$Q$4:$Q$3028,0),1),"-"),"@")))</f>
        <v>-</v>
      </c>
      <c r="F2166" s="147" t="str">
        <f>TRIM(CLEAN(TEXT(IFERROR(INDEX('Snakeden MR'!$W$4:$X$3028,MATCH($A2166,'Snakeden MR'!$X$4:$X$3028,0),1),"-"),"@")))</f>
        <v>-</v>
      </c>
      <c r="G2166" s="159" t="str">
        <f t="shared" si="66"/>
        <v>Not Found</v>
      </c>
      <c r="H2166" t="str" cm="1">
        <f t="array" ref="H2166">IF(SUMPRODUCT((TRIM(C2166:F2166)&lt;&gt;"-")*1)=0,
    "No Data",
    IF(COUNTIF(C2166:F2166,INDEX(_xlfn._xlws.FILTER(C2166:F2166,TRIM(C2166:F2166)&lt;&gt;"-"),1))=SUMPRODUCT((TRIM(C2166:F2166)&lt;&gt;"-")*1),
    "No Change",
    "Change"))</f>
        <v>No Data</v>
      </c>
      <c r="I2166" s="159"/>
      <c r="J2166"/>
      <c r="K2166" s="163"/>
      <c r="L2166" s="147" t="str">
        <f>TRIM(CLEAN(TEXT(IFERROR(INDEX('Glade MR'!$B$4:$C$3000,MATCH($A2166,'Glade MR'!$C$4:$C$3000,0),1),"-"),"@")))</f>
        <v>-</v>
      </c>
      <c r="M2166" s="147" t="str">
        <f>TRIM(CLEAN(TEXT(IFERROR(INDEX('Glade MR'!$I$4:$J$3000,MATCH($A2166,'Glade MR'!$J$4:$J$3000,0),1),"-"),"@")))</f>
        <v>-</v>
      </c>
      <c r="N2166" s="147" t="str">
        <f>TRIM(CLEAN(TEXT(IFERROR(INDEX('Glade MR'!$P$4:$Q$3000,MATCH($A2166,'Glade MR'!$Q$4:$Q$3000,0),1),"-"),"@")))</f>
        <v>-</v>
      </c>
      <c r="O2166" s="147" t="str">
        <f>TRIM(CLEAN(TEXT(IFERROR(INDEX('Glade MR'!$W$4:$X$3000,MATCH($A2166,'Glade MR'!$X$4:$X$3000,0),1),"-"),"@")))</f>
        <v>-</v>
      </c>
      <c r="P2166" s="159" t="str">
        <f t="shared" si="67"/>
        <v>Not Found</v>
      </c>
      <c r="Q2166" t="str" cm="1">
        <f t="array" ref="Q2166">IF(SUMPRODUCT((TRIM(L2166:O2166)&lt;&gt;"-")*1)=0,
    "No Data",
    IF(COUNTIF(L2166:O2166,INDEX(_xlfn._xlws.FILTER(L2166:O2166,TRIM(L2166:O2166)&lt;&gt;"-"),1))=SUMPRODUCT((TRIM(L2166:O2166)&lt;&gt;"-")*1),
    "No Change",
    "Change"))</f>
        <v>No Data</v>
      </c>
      <c r="R2166" s="159"/>
      <c r="S2166" s="111"/>
    </row>
    <row r="2167" spans="1:19" x14ac:dyDescent="0.3">
      <c r="A2167" t="s">
        <v>2655</v>
      </c>
      <c r="B2167" t="s">
        <v>1145</v>
      </c>
      <c r="C2167" s="160" t="str">
        <f>TRIM(CLEAN(TEXT(IFERROR(INDEX('Snakeden MR'!$B$4:$C$3028,MATCH($A2167,'Snakeden MR'!$C$4:$C$3028,0),1),"-"),"@")))</f>
        <v>-</v>
      </c>
      <c r="D2167" s="147" t="str">
        <f>TRIM(CLEAN(TEXT(IFERROR(INDEX('Snakeden MR'!$I$4:$J$3028,MATCH($A2167,'Snakeden MR'!$J$4:$J$3028,0),1),"-"),"@")))</f>
        <v>-</v>
      </c>
      <c r="E2167" s="147" t="str">
        <f>TRIM(CLEAN(TEXT(IFERROR(INDEX('Snakeden MR'!$P$4:$Q$3028,MATCH($A2167,'Snakeden MR'!$Q$4:$Q$3028,0),1),"-"),"@")))</f>
        <v>-</v>
      </c>
      <c r="F2167" s="147" t="str">
        <f>TRIM(CLEAN(TEXT(IFERROR(INDEX('Snakeden MR'!$W$4:$X$3028,MATCH($A2167,'Snakeden MR'!$X$4:$X$3028,0),1),"-"),"@")))</f>
        <v>-</v>
      </c>
      <c r="G2167" s="159" t="str">
        <f t="shared" si="66"/>
        <v>Not Found</v>
      </c>
      <c r="H2167" t="str" cm="1">
        <f t="array" ref="H2167">IF(SUMPRODUCT((TRIM(C2167:F2167)&lt;&gt;"-")*1)=0,
    "No Data",
    IF(COUNTIF(C2167:F2167,INDEX(_xlfn._xlws.FILTER(C2167:F2167,TRIM(C2167:F2167)&lt;&gt;"-"),1))=SUMPRODUCT((TRIM(C2167:F2167)&lt;&gt;"-")*1),
    "No Change",
    "Change"))</f>
        <v>No Data</v>
      </c>
      <c r="I2167" s="159"/>
      <c r="J2167"/>
      <c r="K2167" s="163"/>
      <c r="L2167" s="147" t="str">
        <f>TRIM(CLEAN(TEXT(IFERROR(INDEX('Glade MR'!$B$4:$C$3000,MATCH($A2167,'Glade MR'!$C$4:$C$3000,0),1),"-"),"@")))</f>
        <v>-</v>
      </c>
      <c r="M2167" s="147" t="str">
        <f>TRIM(CLEAN(TEXT(IFERROR(INDEX('Glade MR'!$I$4:$J$3000,MATCH($A2167,'Glade MR'!$J$4:$J$3000,0),1),"-"),"@")))</f>
        <v>-</v>
      </c>
      <c r="N2167" s="147" t="str">
        <f>TRIM(CLEAN(TEXT(IFERROR(INDEX('Glade MR'!$P$4:$Q$3000,MATCH($A2167,'Glade MR'!$Q$4:$Q$3000,0),1),"-"),"@")))</f>
        <v>-</v>
      </c>
      <c r="O2167" s="147" t="str">
        <f>TRIM(CLEAN(TEXT(IFERROR(INDEX('Glade MR'!$W$4:$X$3000,MATCH($A2167,'Glade MR'!$X$4:$X$3000,0),1),"-"),"@")))</f>
        <v>-</v>
      </c>
      <c r="P2167" s="159" t="str">
        <f t="shared" si="67"/>
        <v>Not Found</v>
      </c>
      <c r="Q2167" t="str" cm="1">
        <f t="array" ref="Q2167">IF(SUMPRODUCT((TRIM(L2167:O2167)&lt;&gt;"-")*1)=0,
    "No Data",
    IF(COUNTIF(L2167:O2167,INDEX(_xlfn._xlws.FILTER(L2167:O2167,TRIM(L2167:O2167)&lt;&gt;"-"),1))=SUMPRODUCT((TRIM(L2167:O2167)&lt;&gt;"-")*1),
    "No Change",
    "Change"))</f>
        <v>No Data</v>
      </c>
      <c r="R2167" s="159"/>
      <c r="S2167" s="111"/>
    </row>
    <row r="2168" spans="1:19" x14ac:dyDescent="0.3">
      <c r="A2168" t="s">
        <v>2656</v>
      </c>
      <c r="B2168" t="s">
        <v>1145</v>
      </c>
      <c r="C2168" s="160" t="str">
        <f>TRIM(CLEAN(TEXT(IFERROR(INDEX('Snakeden MR'!$B$4:$C$3028,MATCH($A2168,'Snakeden MR'!$C$4:$C$3028,0),1),"-"),"@")))</f>
        <v>-</v>
      </c>
      <c r="D2168" s="147" t="str">
        <f>TRIM(CLEAN(TEXT(IFERROR(INDEX('Snakeden MR'!$I$4:$J$3028,MATCH($A2168,'Snakeden MR'!$J$4:$J$3028,0),1),"-"),"@")))</f>
        <v>-</v>
      </c>
      <c r="E2168" s="147" t="str">
        <f>TRIM(CLEAN(TEXT(IFERROR(INDEX('Snakeden MR'!$P$4:$Q$3028,MATCH($A2168,'Snakeden MR'!$Q$4:$Q$3028,0),1),"-"),"@")))</f>
        <v>-</v>
      </c>
      <c r="F2168" s="147" t="str">
        <f>TRIM(CLEAN(TEXT(IFERROR(INDEX('Snakeden MR'!$W$4:$X$3028,MATCH($A2168,'Snakeden MR'!$X$4:$X$3028,0),1),"-"),"@")))</f>
        <v>-</v>
      </c>
      <c r="G2168" s="159" t="str">
        <f t="shared" si="66"/>
        <v>Not Found</v>
      </c>
      <c r="H2168" t="str" cm="1">
        <f t="array" ref="H2168">IF(SUMPRODUCT((TRIM(C2168:F2168)&lt;&gt;"-")*1)=0,
    "No Data",
    IF(COUNTIF(C2168:F2168,INDEX(_xlfn._xlws.FILTER(C2168:F2168,TRIM(C2168:F2168)&lt;&gt;"-"),1))=SUMPRODUCT((TRIM(C2168:F2168)&lt;&gt;"-")*1),
    "No Change",
    "Change"))</f>
        <v>No Data</v>
      </c>
      <c r="I2168" s="159"/>
      <c r="J2168"/>
      <c r="K2168" s="163"/>
      <c r="L2168" s="147" t="str">
        <f>TRIM(CLEAN(TEXT(IFERROR(INDEX('Glade MR'!$B$4:$C$3000,MATCH($A2168,'Glade MR'!$C$4:$C$3000,0),1),"-"),"@")))</f>
        <v>-</v>
      </c>
      <c r="M2168" s="147" t="str">
        <f>TRIM(CLEAN(TEXT(IFERROR(INDEX('Glade MR'!$I$4:$J$3000,MATCH($A2168,'Glade MR'!$J$4:$J$3000,0),1),"-"),"@")))</f>
        <v>-</v>
      </c>
      <c r="N2168" s="147" t="str">
        <f>TRIM(CLEAN(TEXT(IFERROR(INDEX('Glade MR'!$P$4:$Q$3000,MATCH($A2168,'Glade MR'!$Q$4:$Q$3000,0),1),"-"),"@")))</f>
        <v>-</v>
      </c>
      <c r="O2168" s="147" t="str">
        <f>TRIM(CLEAN(TEXT(IFERROR(INDEX('Glade MR'!$W$4:$X$3000,MATCH($A2168,'Glade MR'!$X$4:$X$3000,0),1),"-"),"@")))</f>
        <v>-</v>
      </c>
      <c r="P2168" s="159" t="str">
        <f t="shared" si="67"/>
        <v>Not Found</v>
      </c>
      <c r="Q2168" t="str" cm="1">
        <f t="array" ref="Q2168">IF(SUMPRODUCT((TRIM(L2168:O2168)&lt;&gt;"-")*1)=0,
    "No Data",
    IF(COUNTIF(L2168:O2168,INDEX(_xlfn._xlws.FILTER(L2168:O2168,TRIM(L2168:O2168)&lt;&gt;"-"),1))=SUMPRODUCT((TRIM(L2168:O2168)&lt;&gt;"-")*1),
    "No Change",
    "Change"))</f>
        <v>No Data</v>
      </c>
      <c r="R2168" s="159"/>
      <c r="S2168" s="111"/>
    </row>
    <row r="2169" spans="1:19" x14ac:dyDescent="0.3">
      <c r="A2169" t="s">
        <v>119</v>
      </c>
      <c r="B2169" t="s">
        <v>1145</v>
      </c>
      <c r="C2169" s="160" t="str">
        <f>TRIM(CLEAN(TEXT(IFERROR(INDEX('Snakeden MR'!$B$4:$C$3028,MATCH($A2169,'Snakeden MR'!$C$4:$C$3028,0),1),"-"),"@")))</f>
        <v>-</v>
      </c>
      <c r="D2169" s="147" t="str">
        <f>TRIM(CLEAN(TEXT(IFERROR(INDEX('Snakeden MR'!$I$4:$J$3028,MATCH($A2169,'Snakeden MR'!$J$4:$J$3028,0),1),"-"),"@")))</f>
        <v>-</v>
      </c>
      <c r="E2169" s="147" t="str">
        <f>TRIM(CLEAN(TEXT(IFERROR(INDEX('Snakeden MR'!$P$4:$Q$3028,MATCH($A2169,'Snakeden MR'!$Q$4:$Q$3028,0),1),"-"),"@")))</f>
        <v>Riffle B</v>
      </c>
      <c r="F2169" s="147" t="str">
        <f>TRIM(CLEAN(TEXT(IFERROR(INDEX('Snakeden MR'!$W$4:$X$3028,MATCH($A2169,'Snakeden MR'!$X$4:$X$3028,0),1),"-"),"@")))</f>
        <v>Riffle (P3 -&gt; P4)</v>
      </c>
      <c r="G2169" s="159" t="str">
        <f t="shared" si="66"/>
        <v>Found</v>
      </c>
      <c r="H2169" t="str" cm="1">
        <f t="array" ref="H2169">IF(SUMPRODUCT((TRIM(C2169:F2169)&lt;&gt;"-")*1)=0,
    "No Data",
    IF(COUNTIF(C2169:F2169,INDEX(_xlfn._xlws.FILTER(C2169:F2169,TRIM(C2169:F2169)&lt;&gt;"-"),1))=SUMPRODUCT((TRIM(C2169:F2169)&lt;&gt;"-")*1),
    "No Change",
    "Change"))</f>
        <v>Change</v>
      </c>
      <c r="I2169" s="159"/>
      <c r="J2169"/>
      <c r="K2169" s="163"/>
      <c r="L2169" s="147" t="str">
        <f>TRIM(CLEAN(TEXT(IFERROR(INDEX('Glade MR'!$B$4:$C$3000,MATCH($A2169,'Glade MR'!$C$4:$C$3000,0),1),"-"),"@")))</f>
        <v>-</v>
      </c>
      <c r="M2169" s="147" t="str">
        <f>TRIM(CLEAN(TEXT(IFERROR(INDEX('Glade MR'!$I$4:$J$3000,MATCH($A2169,'Glade MR'!$J$4:$J$3000,0),1),"-"),"@")))</f>
        <v>-</v>
      </c>
      <c r="N2169" s="147" t="str">
        <f>TRIM(CLEAN(TEXT(IFERROR(INDEX('Glade MR'!$P$4:$Q$3000,MATCH($A2169,'Glade MR'!$Q$4:$Q$3000,0),1),"-"),"@")))</f>
        <v>-</v>
      </c>
      <c r="O2169" s="147" t="str">
        <f>TRIM(CLEAN(TEXT(IFERROR(INDEX('Glade MR'!$W$4:$X$3000,MATCH($A2169,'Glade MR'!$X$4:$X$3000,0),1),"-"),"@")))</f>
        <v>-</v>
      </c>
      <c r="P2169" s="159" t="str">
        <f t="shared" si="67"/>
        <v>Not Found</v>
      </c>
      <c r="Q2169" t="str" cm="1">
        <f t="array" ref="Q2169">IF(SUMPRODUCT((TRIM(L2169:O2169)&lt;&gt;"-")*1)=0,
    "No Data",
    IF(COUNTIF(L2169:O2169,INDEX(_xlfn._xlws.FILTER(L2169:O2169,TRIM(L2169:O2169)&lt;&gt;"-"),1))=SUMPRODUCT((TRIM(L2169:O2169)&lt;&gt;"-")*1),
    "No Change",
    "Change"))</f>
        <v>No Data</v>
      </c>
      <c r="R2169" s="159"/>
      <c r="S2169" s="111"/>
    </row>
    <row r="2170" spans="1:19" x14ac:dyDescent="0.3">
      <c r="A2170" t="s">
        <v>2657</v>
      </c>
      <c r="B2170" t="s">
        <v>1145</v>
      </c>
      <c r="C2170" s="160" t="str">
        <f>TRIM(CLEAN(TEXT(IFERROR(INDEX('Snakeden MR'!$B$4:$C$3028,MATCH($A2170,'Snakeden MR'!$C$4:$C$3028,0),1),"-"),"@")))</f>
        <v>-</v>
      </c>
      <c r="D2170" s="147" t="str">
        <f>TRIM(CLEAN(TEXT(IFERROR(INDEX('Snakeden MR'!$I$4:$J$3028,MATCH($A2170,'Snakeden MR'!$J$4:$J$3028,0),1),"-"),"@")))</f>
        <v>-</v>
      </c>
      <c r="E2170" s="147" t="str">
        <f>TRIM(CLEAN(TEXT(IFERROR(INDEX('Snakeden MR'!$P$4:$Q$3028,MATCH($A2170,'Snakeden MR'!$Q$4:$Q$3028,0),1),"-"),"@")))</f>
        <v>-</v>
      </c>
      <c r="F2170" s="147" t="str">
        <f>TRIM(CLEAN(TEXT(IFERROR(INDEX('Snakeden MR'!$W$4:$X$3028,MATCH($A2170,'Snakeden MR'!$X$4:$X$3028,0),1),"-"),"@")))</f>
        <v>-</v>
      </c>
      <c r="G2170" s="159" t="str">
        <f t="shared" si="66"/>
        <v>Not Found</v>
      </c>
      <c r="H2170" t="str" cm="1">
        <f t="array" ref="H2170">IF(SUMPRODUCT((TRIM(C2170:F2170)&lt;&gt;"-")*1)=0,
    "No Data",
    IF(COUNTIF(C2170:F2170,INDEX(_xlfn._xlws.FILTER(C2170:F2170,TRIM(C2170:F2170)&lt;&gt;"-"),1))=SUMPRODUCT((TRIM(C2170:F2170)&lt;&gt;"-")*1),
    "No Change",
    "Change"))</f>
        <v>No Data</v>
      </c>
      <c r="I2170" s="159"/>
      <c r="J2170"/>
      <c r="K2170" s="163"/>
      <c r="L2170" s="147" t="str">
        <f>TRIM(CLEAN(TEXT(IFERROR(INDEX('Glade MR'!$B$4:$C$3000,MATCH($A2170,'Glade MR'!$C$4:$C$3000,0),1),"-"),"@")))</f>
        <v>-</v>
      </c>
      <c r="M2170" s="147" t="str">
        <f>TRIM(CLEAN(TEXT(IFERROR(INDEX('Glade MR'!$I$4:$J$3000,MATCH($A2170,'Glade MR'!$J$4:$J$3000,0),1),"-"),"@")))</f>
        <v>-</v>
      </c>
      <c r="N2170" s="147" t="str">
        <f>TRIM(CLEAN(TEXT(IFERROR(INDEX('Glade MR'!$P$4:$Q$3000,MATCH($A2170,'Glade MR'!$Q$4:$Q$3000,0),1),"-"),"@")))</f>
        <v>-</v>
      </c>
      <c r="O2170" s="147" t="str">
        <f>TRIM(CLEAN(TEXT(IFERROR(INDEX('Glade MR'!$W$4:$X$3000,MATCH($A2170,'Glade MR'!$X$4:$X$3000,0),1),"-"),"@")))</f>
        <v>-</v>
      </c>
      <c r="P2170" s="159" t="str">
        <f t="shared" si="67"/>
        <v>Not Found</v>
      </c>
      <c r="Q2170" t="str" cm="1">
        <f t="array" ref="Q2170">IF(SUMPRODUCT((TRIM(L2170:O2170)&lt;&gt;"-")*1)=0,
    "No Data",
    IF(COUNTIF(L2170:O2170,INDEX(_xlfn._xlws.FILTER(L2170:O2170,TRIM(L2170:O2170)&lt;&gt;"-"),1))=SUMPRODUCT((TRIM(L2170:O2170)&lt;&gt;"-")*1),
    "No Change",
    "Change"))</f>
        <v>No Data</v>
      </c>
      <c r="R2170" s="159"/>
      <c r="S2170" s="111"/>
    </row>
    <row r="2171" spans="1:19" x14ac:dyDescent="0.3">
      <c r="A2171" t="s">
        <v>2658</v>
      </c>
      <c r="B2171" t="s">
        <v>1145</v>
      </c>
      <c r="C2171" s="160" t="str">
        <f>TRIM(CLEAN(TEXT(IFERROR(INDEX('Snakeden MR'!$B$4:$C$3028,MATCH($A2171,'Snakeden MR'!$C$4:$C$3028,0),1),"-"),"@")))</f>
        <v>-</v>
      </c>
      <c r="D2171" s="147" t="str">
        <f>TRIM(CLEAN(TEXT(IFERROR(INDEX('Snakeden MR'!$I$4:$J$3028,MATCH($A2171,'Snakeden MR'!$J$4:$J$3028,0),1),"-"),"@")))</f>
        <v>-</v>
      </c>
      <c r="E2171" s="147" t="str">
        <f>TRIM(CLEAN(TEXT(IFERROR(INDEX('Snakeden MR'!$P$4:$Q$3028,MATCH($A2171,'Snakeden MR'!$Q$4:$Q$3028,0),1),"-"),"@")))</f>
        <v>-</v>
      </c>
      <c r="F2171" s="147" t="str">
        <f>TRIM(CLEAN(TEXT(IFERROR(INDEX('Snakeden MR'!$W$4:$X$3028,MATCH($A2171,'Snakeden MR'!$X$4:$X$3028,0),1),"-"),"@")))</f>
        <v>-</v>
      </c>
      <c r="G2171" s="159" t="str">
        <f t="shared" si="66"/>
        <v>Not Found</v>
      </c>
      <c r="H2171" t="str" cm="1">
        <f t="array" ref="H2171">IF(SUMPRODUCT((TRIM(C2171:F2171)&lt;&gt;"-")*1)=0,
    "No Data",
    IF(COUNTIF(C2171:F2171,INDEX(_xlfn._xlws.FILTER(C2171:F2171,TRIM(C2171:F2171)&lt;&gt;"-"),1))=SUMPRODUCT((TRIM(C2171:F2171)&lt;&gt;"-")*1),
    "No Change",
    "Change"))</f>
        <v>No Data</v>
      </c>
      <c r="I2171" s="159"/>
      <c r="J2171"/>
      <c r="K2171" s="163"/>
      <c r="L2171" s="147" t="str">
        <f>TRIM(CLEAN(TEXT(IFERROR(INDEX('Glade MR'!$B$4:$C$3000,MATCH($A2171,'Glade MR'!$C$4:$C$3000,0),1),"-"),"@")))</f>
        <v>-</v>
      </c>
      <c r="M2171" s="147" t="str">
        <f>TRIM(CLEAN(TEXT(IFERROR(INDEX('Glade MR'!$I$4:$J$3000,MATCH($A2171,'Glade MR'!$J$4:$J$3000,0),1),"-"),"@")))</f>
        <v>-</v>
      </c>
      <c r="N2171" s="147" t="str">
        <f>TRIM(CLEAN(TEXT(IFERROR(INDEX('Glade MR'!$P$4:$Q$3000,MATCH($A2171,'Glade MR'!$Q$4:$Q$3000,0),1),"-"),"@")))</f>
        <v>-</v>
      </c>
      <c r="O2171" s="147" t="str">
        <f>TRIM(CLEAN(TEXT(IFERROR(INDEX('Glade MR'!$W$4:$X$3000,MATCH($A2171,'Glade MR'!$X$4:$X$3000,0),1),"-"),"@")))</f>
        <v>-</v>
      </c>
      <c r="P2171" s="159" t="str">
        <f t="shared" si="67"/>
        <v>Not Found</v>
      </c>
      <c r="Q2171" t="str" cm="1">
        <f t="array" ref="Q2171">IF(SUMPRODUCT((TRIM(L2171:O2171)&lt;&gt;"-")*1)=0,
    "No Data",
    IF(COUNTIF(L2171:O2171,INDEX(_xlfn._xlws.FILTER(L2171:O2171,TRIM(L2171:O2171)&lt;&gt;"-"),1))=SUMPRODUCT((TRIM(L2171:O2171)&lt;&gt;"-")*1),
    "No Change",
    "Change"))</f>
        <v>No Data</v>
      </c>
      <c r="R2171" s="159"/>
      <c r="S2171" s="111"/>
    </row>
    <row r="2172" spans="1:19" x14ac:dyDescent="0.3">
      <c r="A2172" t="s">
        <v>2659</v>
      </c>
      <c r="B2172" t="s">
        <v>1145</v>
      </c>
      <c r="C2172" s="160" t="str">
        <f>TRIM(CLEAN(TEXT(IFERROR(INDEX('Snakeden MR'!$B$4:$C$3028,MATCH($A2172,'Snakeden MR'!$C$4:$C$3028,0),1),"-"),"@")))</f>
        <v>-</v>
      </c>
      <c r="D2172" s="147" t="str">
        <f>TRIM(CLEAN(TEXT(IFERROR(INDEX('Snakeden MR'!$I$4:$J$3028,MATCH($A2172,'Snakeden MR'!$J$4:$J$3028,0),1),"-"),"@")))</f>
        <v>-</v>
      </c>
      <c r="E2172" s="147" t="str">
        <f>TRIM(CLEAN(TEXT(IFERROR(INDEX('Snakeden MR'!$P$4:$Q$3028,MATCH($A2172,'Snakeden MR'!$Q$4:$Q$3028,0),1),"-"),"@")))</f>
        <v>-</v>
      </c>
      <c r="F2172" s="147" t="str">
        <f>TRIM(CLEAN(TEXT(IFERROR(INDEX('Snakeden MR'!$W$4:$X$3028,MATCH($A2172,'Snakeden MR'!$X$4:$X$3028,0),1),"-"),"@")))</f>
        <v>-</v>
      </c>
      <c r="G2172" s="159" t="str">
        <f t="shared" si="66"/>
        <v>Not Found</v>
      </c>
      <c r="H2172" t="str" cm="1">
        <f t="array" ref="H2172">IF(SUMPRODUCT((TRIM(C2172:F2172)&lt;&gt;"-")*1)=0,
    "No Data",
    IF(COUNTIF(C2172:F2172,INDEX(_xlfn._xlws.FILTER(C2172:F2172,TRIM(C2172:F2172)&lt;&gt;"-"),1))=SUMPRODUCT((TRIM(C2172:F2172)&lt;&gt;"-")*1),
    "No Change",
    "Change"))</f>
        <v>No Data</v>
      </c>
      <c r="I2172" s="159"/>
      <c r="J2172"/>
      <c r="K2172" s="163"/>
      <c r="L2172" s="147" t="str">
        <f>TRIM(CLEAN(TEXT(IFERROR(INDEX('Glade MR'!$B$4:$C$3000,MATCH($A2172,'Glade MR'!$C$4:$C$3000,0),1),"-"),"@")))</f>
        <v>-</v>
      </c>
      <c r="M2172" s="147" t="str">
        <f>TRIM(CLEAN(TEXT(IFERROR(INDEX('Glade MR'!$I$4:$J$3000,MATCH($A2172,'Glade MR'!$J$4:$J$3000,0),1),"-"),"@")))</f>
        <v>-</v>
      </c>
      <c r="N2172" s="147" t="str">
        <f>TRIM(CLEAN(TEXT(IFERROR(INDEX('Glade MR'!$P$4:$Q$3000,MATCH($A2172,'Glade MR'!$Q$4:$Q$3000,0),1),"-"),"@")))</f>
        <v>-</v>
      </c>
      <c r="O2172" s="147" t="str">
        <f>TRIM(CLEAN(TEXT(IFERROR(INDEX('Glade MR'!$W$4:$X$3000,MATCH($A2172,'Glade MR'!$X$4:$X$3000,0),1),"-"),"@")))</f>
        <v>-</v>
      </c>
      <c r="P2172" s="159" t="str">
        <f t="shared" si="67"/>
        <v>Not Found</v>
      </c>
      <c r="Q2172" t="str" cm="1">
        <f t="array" ref="Q2172">IF(SUMPRODUCT((TRIM(L2172:O2172)&lt;&gt;"-")*1)=0,
    "No Data",
    IF(COUNTIF(L2172:O2172,INDEX(_xlfn._xlws.FILTER(L2172:O2172,TRIM(L2172:O2172)&lt;&gt;"-"),1))=SUMPRODUCT((TRIM(L2172:O2172)&lt;&gt;"-")*1),
    "No Change",
    "Change"))</f>
        <v>No Data</v>
      </c>
      <c r="R2172" s="159"/>
      <c r="S2172" s="111"/>
    </row>
    <row r="2173" spans="1:19" x14ac:dyDescent="0.3">
      <c r="A2173" t="s">
        <v>2660</v>
      </c>
      <c r="B2173" t="s">
        <v>1145</v>
      </c>
      <c r="C2173" s="160" t="str">
        <f>TRIM(CLEAN(TEXT(IFERROR(INDEX('Snakeden MR'!$B$4:$C$3028,MATCH($A2173,'Snakeden MR'!$C$4:$C$3028,0),1),"-"),"@")))</f>
        <v>-</v>
      </c>
      <c r="D2173" s="147" t="str">
        <f>TRIM(CLEAN(TEXT(IFERROR(INDEX('Snakeden MR'!$I$4:$J$3028,MATCH($A2173,'Snakeden MR'!$J$4:$J$3028,0),1),"-"),"@")))</f>
        <v>-</v>
      </c>
      <c r="E2173" s="147" t="str">
        <f>TRIM(CLEAN(TEXT(IFERROR(INDEX('Snakeden MR'!$P$4:$Q$3028,MATCH($A2173,'Snakeden MR'!$Q$4:$Q$3028,0),1),"-"),"@")))</f>
        <v>-</v>
      </c>
      <c r="F2173" s="147" t="str">
        <f>TRIM(CLEAN(TEXT(IFERROR(INDEX('Snakeden MR'!$W$4:$X$3028,MATCH($A2173,'Snakeden MR'!$X$4:$X$3028,0),1),"-"),"@")))</f>
        <v>-</v>
      </c>
      <c r="G2173" s="159" t="str">
        <f t="shared" si="66"/>
        <v>Not Found</v>
      </c>
      <c r="H2173" t="str" cm="1">
        <f t="array" ref="H2173">IF(SUMPRODUCT((TRIM(C2173:F2173)&lt;&gt;"-")*1)=0,
    "No Data",
    IF(COUNTIF(C2173:F2173,INDEX(_xlfn._xlws.FILTER(C2173:F2173,TRIM(C2173:F2173)&lt;&gt;"-"),1))=SUMPRODUCT((TRIM(C2173:F2173)&lt;&gt;"-")*1),
    "No Change",
    "Change"))</f>
        <v>No Data</v>
      </c>
      <c r="I2173" s="159"/>
      <c r="J2173"/>
      <c r="K2173" s="163"/>
      <c r="L2173" s="147" t="str">
        <f>TRIM(CLEAN(TEXT(IFERROR(INDEX('Glade MR'!$B$4:$C$3000,MATCH($A2173,'Glade MR'!$C$4:$C$3000,0),1),"-"),"@")))</f>
        <v>-</v>
      </c>
      <c r="M2173" s="147" t="str">
        <f>TRIM(CLEAN(TEXT(IFERROR(INDEX('Glade MR'!$I$4:$J$3000,MATCH($A2173,'Glade MR'!$J$4:$J$3000,0),1),"-"),"@")))</f>
        <v>-</v>
      </c>
      <c r="N2173" s="147" t="str">
        <f>TRIM(CLEAN(TEXT(IFERROR(INDEX('Glade MR'!$P$4:$Q$3000,MATCH($A2173,'Glade MR'!$Q$4:$Q$3000,0),1),"-"),"@")))</f>
        <v>-</v>
      </c>
      <c r="O2173" s="147" t="str">
        <f>TRIM(CLEAN(TEXT(IFERROR(INDEX('Glade MR'!$W$4:$X$3000,MATCH($A2173,'Glade MR'!$X$4:$X$3000,0),1),"-"),"@")))</f>
        <v>-</v>
      </c>
      <c r="P2173" s="159" t="str">
        <f t="shared" si="67"/>
        <v>Not Found</v>
      </c>
      <c r="Q2173" t="str" cm="1">
        <f t="array" ref="Q2173">IF(SUMPRODUCT((TRIM(L2173:O2173)&lt;&gt;"-")*1)=0,
    "No Data",
    IF(COUNTIF(L2173:O2173,INDEX(_xlfn._xlws.FILTER(L2173:O2173,TRIM(L2173:O2173)&lt;&gt;"-"),1))=SUMPRODUCT((TRIM(L2173:O2173)&lt;&gt;"-")*1),
    "No Change",
    "Change"))</f>
        <v>No Data</v>
      </c>
      <c r="R2173" s="159"/>
      <c r="S2173" s="111"/>
    </row>
    <row r="2174" spans="1:19" x14ac:dyDescent="0.3">
      <c r="A2174" t="s">
        <v>237</v>
      </c>
      <c r="B2174" t="s">
        <v>1145</v>
      </c>
      <c r="C2174" s="160" t="str">
        <f>TRIM(CLEAN(TEXT(IFERROR(INDEX('Snakeden MR'!$B$4:$C$3028,MATCH($A2174,'Snakeden MR'!$C$4:$C$3028,0),1),"-"),"@")))</f>
        <v>Pool 9</v>
      </c>
      <c r="D2174" s="147" t="str">
        <f>TRIM(CLEAN(TEXT(IFERROR(INDEX('Snakeden MR'!$I$4:$J$3028,MATCH($A2174,'Snakeden MR'!$J$4:$J$3028,0),1),"-"),"@")))</f>
        <v>-</v>
      </c>
      <c r="E2174" s="147" t="str">
        <f>TRIM(CLEAN(TEXT(IFERROR(INDEX('Snakeden MR'!$P$4:$Q$3028,MATCH($A2174,'Snakeden MR'!$Q$4:$Q$3028,0),1),"-"),"@")))</f>
        <v>-</v>
      </c>
      <c r="F2174" s="147" t="str">
        <f>TRIM(CLEAN(TEXT(IFERROR(INDEX('Snakeden MR'!$W$4:$X$3028,MATCH($A2174,'Snakeden MR'!$X$4:$X$3028,0),1),"-"),"@")))</f>
        <v>-</v>
      </c>
      <c r="G2174" s="159" t="str">
        <f t="shared" si="66"/>
        <v>Found</v>
      </c>
      <c r="H2174" t="str" cm="1">
        <f t="array" ref="H2174">IF(SUMPRODUCT((TRIM(C2174:F2174)&lt;&gt;"-")*1)=0,
    "No Data",
    IF(COUNTIF(C2174:F2174,INDEX(_xlfn._xlws.FILTER(C2174:F2174,TRIM(C2174:F2174)&lt;&gt;"-"),1))=SUMPRODUCT((TRIM(C2174:F2174)&lt;&gt;"-")*1),
    "No Change",
    "Change"))</f>
        <v>No Change</v>
      </c>
      <c r="I2174" s="159"/>
      <c r="J2174"/>
      <c r="K2174" s="163"/>
      <c r="L2174" s="147" t="str">
        <f>TRIM(CLEAN(TEXT(IFERROR(INDEX('Glade MR'!$B$4:$C$3000,MATCH($A2174,'Glade MR'!$C$4:$C$3000,0),1),"-"),"@")))</f>
        <v>-</v>
      </c>
      <c r="M2174" s="147" t="str">
        <f>TRIM(CLEAN(TEXT(IFERROR(INDEX('Glade MR'!$I$4:$J$3000,MATCH($A2174,'Glade MR'!$J$4:$J$3000,0),1),"-"),"@")))</f>
        <v>-</v>
      </c>
      <c r="N2174" s="147" t="str">
        <f>TRIM(CLEAN(TEXT(IFERROR(INDEX('Glade MR'!$P$4:$Q$3000,MATCH($A2174,'Glade MR'!$Q$4:$Q$3000,0),1),"-"),"@")))</f>
        <v>-</v>
      </c>
      <c r="O2174" s="147" t="str">
        <f>TRIM(CLEAN(TEXT(IFERROR(INDEX('Glade MR'!$W$4:$X$3000,MATCH($A2174,'Glade MR'!$X$4:$X$3000,0),1),"-"),"@")))</f>
        <v>-</v>
      </c>
      <c r="P2174" s="159" t="str">
        <f t="shared" si="67"/>
        <v>Not Found</v>
      </c>
      <c r="Q2174" t="str" cm="1">
        <f t="array" ref="Q2174">IF(SUMPRODUCT((TRIM(L2174:O2174)&lt;&gt;"-")*1)=0,
    "No Data",
    IF(COUNTIF(L2174:O2174,INDEX(_xlfn._xlws.FILTER(L2174:O2174,TRIM(L2174:O2174)&lt;&gt;"-"),1))=SUMPRODUCT((TRIM(L2174:O2174)&lt;&gt;"-")*1),
    "No Change",
    "Change"))</f>
        <v>No Data</v>
      </c>
      <c r="R2174" s="159"/>
      <c r="S2174" s="111"/>
    </row>
    <row r="2175" spans="1:19" x14ac:dyDescent="0.3">
      <c r="A2175" t="s">
        <v>2661</v>
      </c>
      <c r="B2175" t="s">
        <v>1145</v>
      </c>
      <c r="C2175" s="160" t="str">
        <f>TRIM(CLEAN(TEXT(IFERROR(INDEX('Snakeden MR'!$B$4:$C$3028,MATCH($A2175,'Snakeden MR'!$C$4:$C$3028,0),1),"-"),"@")))</f>
        <v>-</v>
      </c>
      <c r="D2175" s="147" t="str">
        <f>TRIM(CLEAN(TEXT(IFERROR(INDEX('Snakeden MR'!$I$4:$J$3028,MATCH($A2175,'Snakeden MR'!$J$4:$J$3028,0),1),"-"),"@")))</f>
        <v>-</v>
      </c>
      <c r="E2175" s="147" t="str">
        <f>TRIM(CLEAN(TEXT(IFERROR(INDEX('Snakeden MR'!$P$4:$Q$3028,MATCH($A2175,'Snakeden MR'!$Q$4:$Q$3028,0),1),"-"),"@")))</f>
        <v>-</v>
      </c>
      <c r="F2175" s="147" t="str">
        <f>TRIM(CLEAN(TEXT(IFERROR(INDEX('Snakeden MR'!$W$4:$X$3028,MATCH($A2175,'Snakeden MR'!$X$4:$X$3028,0),1),"-"),"@")))</f>
        <v>-</v>
      </c>
      <c r="G2175" s="159" t="str">
        <f t="shared" si="66"/>
        <v>Not Found</v>
      </c>
      <c r="H2175" t="str" cm="1">
        <f t="array" ref="H2175">IF(SUMPRODUCT((TRIM(C2175:F2175)&lt;&gt;"-")*1)=0,
    "No Data",
    IF(COUNTIF(C2175:F2175,INDEX(_xlfn._xlws.FILTER(C2175:F2175,TRIM(C2175:F2175)&lt;&gt;"-"),1))=SUMPRODUCT((TRIM(C2175:F2175)&lt;&gt;"-")*1),
    "No Change",
    "Change"))</f>
        <v>No Data</v>
      </c>
      <c r="I2175" s="159"/>
      <c r="J2175"/>
      <c r="K2175" s="163"/>
      <c r="L2175" s="147" t="str">
        <f>TRIM(CLEAN(TEXT(IFERROR(INDEX('Glade MR'!$B$4:$C$3000,MATCH($A2175,'Glade MR'!$C$4:$C$3000,0),1),"-"),"@")))</f>
        <v>-</v>
      </c>
      <c r="M2175" s="147" t="str">
        <f>TRIM(CLEAN(TEXT(IFERROR(INDEX('Glade MR'!$I$4:$J$3000,MATCH($A2175,'Glade MR'!$J$4:$J$3000,0),1),"-"),"@")))</f>
        <v>-</v>
      </c>
      <c r="N2175" s="147" t="str">
        <f>TRIM(CLEAN(TEXT(IFERROR(INDEX('Glade MR'!$P$4:$Q$3000,MATCH($A2175,'Glade MR'!$Q$4:$Q$3000,0),1),"-"),"@")))</f>
        <v>-</v>
      </c>
      <c r="O2175" s="147" t="str">
        <f>TRIM(CLEAN(TEXT(IFERROR(INDEX('Glade MR'!$W$4:$X$3000,MATCH($A2175,'Glade MR'!$X$4:$X$3000,0),1),"-"),"@")))</f>
        <v>-</v>
      </c>
      <c r="P2175" s="159" t="str">
        <f t="shared" si="67"/>
        <v>Not Found</v>
      </c>
      <c r="Q2175" t="str" cm="1">
        <f t="array" ref="Q2175">IF(SUMPRODUCT((TRIM(L2175:O2175)&lt;&gt;"-")*1)=0,
    "No Data",
    IF(COUNTIF(L2175:O2175,INDEX(_xlfn._xlws.FILTER(L2175:O2175,TRIM(L2175:O2175)&lt;&gt;"-"),1))=SUMPRODUCT((TRIM(L2175:O2175)&lt;&gt;"-")*1),
    "No Change",
    "Change"))</f>
        <v>No Data</v>
      </c>
      <c r="R2175" s="159"/>
      <c r="S2175" s="111"/>
    </row>
    <row r="2176" spans="1:19" x14ac:dyDescent="0.3">
      <c r="A2176" t="s">
        <v>2662</v>
      </c>
      <c r="B2176" t="s">
        <v>1145</v>
      </c>
      <c r="C2176" s="160" t="str">
        <f>TRIM(CLEAN(TEXT(IFERROR(INDEX('Snakeden MR'!$B$4:$C$3028,MATCH($A2176,'Snakeden MR'!$C$4:$C$3028,0),1),"-"),"@")))</f>
        <v>-</v>
      </c>
      <c r="D2176" s="147" t="str">
        <f>TRIM(CLEAN(TEXT(IFERROR(INDEX('Snakeden MR'!$I$4:$J$3028,MATCH($A2176,'Snakeden MR'!$J$4:$J$3028,0),1),"-"),"@")))</f>
        <v>-</v>
      </c>
      <c r="E2176" s="147" t="str">
        <f>TRIM(CLEAN(TEXT(IFERROR(INDEX('Snakeden MR'!$P$4:$Q$3028,MATCH($A2176,'Snakeden MR'!$Q$4:$Q$3028,0),1),"-"),"@")))</f>
        <v>-</v>
      </c>
      <c r="F2176" s="147" t="str">
        <f>TRIM(CLEAN(TEXT(IFERROR(INDEX('Snakeden MR'!$W$4:$X$3028,MATCH($A2176,'Snakeden MR'!$X$4:$X$3028,0),1),"-"),"@")))</f>
        <v>-</v>
      </c>
      <c r="G2176" s="159" t="str">
        <f t="shared" si="66"/>
        <v>Not Found</v>
      </c>
      <c r="H2176" t="str" cm="1">
        <f t="array" ref="H2176">IF(SUMPRODUCT((TRIM(C2176:F2176)&lt;&gt;"-")*1)=0,
    "No Data",
    IF(COUNTIF(C2176:F2176,INDEX(_xlfn._xlws.FILTER(C2176:F2176,TRIM(C2176:F2176)&lt;&gt;"-"),1))=SUMPRODUCT((TRIM(C2176:F2176)&lt;&gt;"-")*1),
    "No Change",
    "Change"))</f>
        <v>No Data</v>
      </c>
      <c r="I2176" s="159"/>
      <c r="J2176"/>
      <c r="K2176" s="163"/>
      <c r="L2176" s="147" t="str">
        <f>TRIM(CLEAN(TEXT(IFERROR(INDEX('Glade MR'!$B$4:$C$3000,MATCH($A2176,'Glade MR'!$C$4:$C$3000,0),1),"-"),"@")))</f>
        <v>-</v>
      </c>
      <c r="M2176" s="147" t="str">
        <f>TRIM(CLEAN(TEXT(IFERROR(INDEX('Glade MR'!$I$4:$J$3000,MATCH($A2176,'Glade MR'!$J$4:$J$3000,0),1),"-"),"@")))</f>
        <v>-</v>
      </c>
      <c r="N2176" s="147" t="str">
        <f>TRIM(CLEAN(TEXT(IFERROR(INDEX('Glade MR'!$P$4:$Q$3000,MATCH($A2176,'Glade MR'!$Q$4:$Q$3000,0),1),"-"),"@")))</f>
        <v>-</v>
      </c>
      <c r="O2176" s="147" t="str">
        <f>TRIM(CLEAN(TEXT(IFERROR(INDEX('Glade MR'!$W$4:$X$3000,MATCH($A2176,'Glade MR'!$X$4:$X$3000,0),1),"-"),"@")))</f>
        <v>-</v>
      </c>
      <c r="P2176" s="159" t="str">
        <f t="shared" si="67"/>
        <v>Not Found</v>
      </c>
      <c r="Q2176" t="str" cm="1">
        <f t="array" ref="Q2176">IF(SUMPRODUCT((TRIM(L2176:O2176)&lt;&gt;"-")*1)=0,
    "No Data",
    IF(COUNTIF(L2176:O2176,INDEX(_xlfn._xlws.FILTER(L2176:O2176,TRIM(L2176:O2176)&lt;&gt;"-"),1))=SUMPRODUCT((TRIM(L2176:O2176)&lt;&gt;"-")*1),
    "No Change",
    "Change"))</f>
        <v>No Data</v>
      </c>
      <c r="R2176" s="159"/>
      <c r="S2176" s="111"/>
    </row>
    <row r="2177" spans="1:19" x14ac:dyDescent="0.3">
      <c r="A2177" t="s">
        <v>2663</v>
      </c>
      <c r="B2177" t="s">
        <v>1145</v>
      </c>
      <c r="C2177" s="160" t="str">
        <f>TRIM(CLEAN(TEXT(IFERROR(INDEX('Snakeden MR'!$B$4:$C$3028,MATCH($A2177,'Snakeden MR'!$C$4:$C$3028,0),1),"-"),"@")))</f>
        <v>-</v>
      </c>
      <c r="D2177" s="147" t="str">
        <f>TRIM(CLEAN(TEXT(IFERROR(INDEX('Snakeden MR'!$I$4:$J$3028,MATCH($A2177,'Snakeden MR'!$J$4:$J$3028,0),1),"-"),"@")))</f>
        <v>-</v>
      </c>
      <c r="E2177" s="147" t="str">
        <f>TRIM(CLEAN(TEXT(IFERROR(INDEX('Snakeden MR'!$P$4:$Q$3028,MATCH($A2177,'Snakeden MR'!$Q$4:$Q$3028,0),1),"-"),"@")))</f>
        <v>-</v>
      </c>
      <c r="F2177" s="147" t="str">
        <f>TRIM(CLEAN(TEXT(IFERROR(INDEX('Snakeden MR'!$W$4:$X$3028,MATCH($A2177,'Snakeden MR'!$X$4:$X$3028,0),1),"-"),"@")))</f>
        <v>-</v>
      </c>
      <c r="G2177" s="159" t="str">
        <f t="shared" si="66"/>
        <v>Not Found</v>
      </c>
      <c r="H2177" t="str" cm="1">
        <f t="array" ref="H2177">IF(SUMPRODUCT((TRIM(C2177:F2177)&lt;&gt;"-")*1)=0,
    "No Data",
    IF(COUNTIF(C2177:F2177,INDEX(_xlfn._xlws.FILTER(C2177:F2177,TRIM(C2177:F2177)&lt;&gt;"-"),1))=SUMPRODUCT((TRIM(C2177:F2177)&lt;&gt;"-")*1),
    "No Change",
    "Change"))</f>
        <v>No Data</v>
      </c>
      <c r="I2177" s="159"/>
      <c r="J2177"/>
      <c r="K2177" s="163"/>
      <c r="L2177" s="147" t="str">
        <f>TRIM(CLEAN(TEXT(IFERROR(INDEX('Glade MR'!$B$4:$C$3000,MATCH($A2177,'Glade MR'!$C$4:$C$3000,0),1),"-"),"@")))</f>
        <v>-</v>
      </c>
      <c r="M2177" s="147" t="str">
        <f>TRIM(CLEAN(TEXT(IFERROR(INDEX('Glade MR'!$I$4:$J$3000,MATCH($A2177,'Glade MR'!$J$4:$J$3000,0),1),"-"),"@")))</f>
        <v>-</v>
      </c>
      <c r="N2177" s="147" t="str">
        <f>TRIM(CLEAN(TEXT(IFERROR(INDEX('Glade MR'!$P$4:$Q$3000,MATCH($A2177,'Glade MR'!$Q$4:$Q$3000,0),1),"-"),"@")))</f>
        <v>-</v>
      </c>
      <c r="O2177" s="147" t="str">
        <f>TRIM(CLEAN(TEXT(IFERROR(INDEX('Glade MR'!$W$4:$X$3000,MATCH($A2177,'Glade MR'!$X$4:$X$3000,0),1),"-"),"@")))</f>
        <v>-</v>
      </c>
      <c r="P2177" s="159" t="str">
        <f t="shared" si="67"/>
        <v>Not Found</v>
      </c>
      <c r="Q2177" t="str" cm="1">
        <f t="array" ref="Q2177">IF(SUMPRODUCT((TRIM(L2177:O2177)&lt;&gt;"-")*1)=0,
    "No Data",
    IF(COUNTIF(L2177:O2177,INDEX(_xlfn._xlws.FILTER(L2177:O2177,TRIM(L2177:O2177)&lt;&gt;"-"),1))=SUMPRODUCT((TRIM(L2177:O2177)&lt;&gt;"-")*1),
    "No Change",
    "Change"))</f>
        <v>No Data</v>
      </c>
      <c r="R2177" s="159"/>
      <c r="S2177" s="111"/>
    </row>
    <row r="2178" spans="1:19" x14ac:dyDescent="0.3">
      <c r="A2178" t="s">
        <v>2664</v>
      </c>
      <c r="B2178" t="s">
        <v>1145</v>
      </c>
      <c r="C2178" s="160" t="str">
        <f>TRIM(CLEAN(TEXT(IFERROR(INDEX('Snakeden MR'!$B$4:$C$3028,MATCH($A2178,'Snakeden MR'!$C$4:$C$3028,0),1),"-"),"@")))</f>
        <v>-</v>
      </c>
      <c r="D2178" s="147" t="str">
        <f>TRIM(CLEAN(TEXT(IFERROR(INDEX('Snakeden MR'!$I$4:$J$3028,MATCH($A2178,'Snakeden MR'!$J$4:$J$3028,0),1),"-"),"@")))</f>
        <v>-</v>
      </c>
      <c r="E2178" s="147" t="str">
        <f>TRIM(CLEAN(TEXT(IFERROR(INDEX('Snakeden MR'!$P$4:$Q$3028,MATCH($A2178,'Snakeden MR'!$Q$4:$Q$3028,0),1),"-"),"@")))</f>
        <v>-</v>
      </c>
      <c r="F2178" s="147" t="str">
        <f>TRIM(CLEAN(TEXT(IFERROR(INDEX('Snakeden MR'!$W$4:$X$3028,MATCH($A2178,'Snakeden MR'!$X$4:$X$3028,0),1),"-"),"@")))</f>
        <v>-</v>
      </c>
      <c r="G2178" s="159" t="str">
        <f t="shared" ref="G2178:G2241" si="68">IF(SUM(COUNTIF(C2178:F2178,"-"))=4,"Not Found","Found")</f>
        <v>Not Found</v>
      </c>
      <c r="H2178" t="str" cm="1">
        <f t="array" ref="H2178">IF(SUMPRODUCT((TRIM(C2178:F2178)&lt;&gt;"-")*1)=0,
    "No Data",
    IF(COUNTIF(C2178:F2178,INDEX(_xlfn._xlws.FILTER(C2178:F2178,TRIM(C2178:F2178)&lt;&gt;"-"),1))=SUMPRODUCT((TRIM(C2178:F2178)&lt;&gt;"-")*1),
    "No Change",
    "Change"))</f>
        <v>No Data</v>
      </c>
      <c r="I2178" s="159"/>
      <c r="J2178"/>
      <c r="K2178" s="163"/>
      <c r="L2178" s="147" t="str">
        <f>TRIM(CLEAN(TEXT(IFERROR(INDEX('Glade MR'!$B$4:$C$3000,MATCH($A2178,'Glade MR'!$C$4:$C$3000,0),1),"-"),"@")))</f>
        <v>-</v>
      </c>
      <c r="M2178" s="147" t="str">
        <f>TRIM(CLEAN(TEXT(IFERROR(INDEX('Glade MR'!$I$4:$J$3000,MATCH($A2178,'Glade MR'!$J$4:$J$3000,0),1),"-"),"@")))</f>
        <v>-</v>
      </c>
      <c r="N2178" s="147" t="str">
        <f>TRIM(CLEAN(TEXT(IFERROR(INDEX('Glade MR'!$P$4:$Q$3000,MATCH($A2178,'Glade MR'!$Q$4:$Q$3000,0),1),"-"),"@")))</f>
        <v>-</v>
      </c>
      <c r="O2178" s="147" t="str">
        <f>TRIM(CLEAN(TEXT(IFERROR(INDEX('Glade MR'!$W$4:$X$3000,MATCH($A2178,'Glade MR'!$X$4:$X$3000,0),1),"-"),"@")))</f>
        <v>-</v>
      </c>
      <c r="P2178" s="159" t="str">
        <f t="shared" ref="P2178:P2241" si="69">IF(SUM(COUNTIF(L2178:O2178,"-"))=4,"Not Found","Found")</f>
        <v>Not Found</v>
      </c>
      <c r="Q2178" t="str" cm="1">
        <f t="array" ref="Q2178">IF(SUMPRODUCT((TRIM(L2178:O2178)&lt;&gt;"-")*1)=0,
    "No Data",
    IF(COUNTIF(L2178:O2178,INDEX(_xlfn._xlws.FILTER(L2178:O2178,TRIM(L2178:O2178)&lt;&gt;"-"),1))=SUMPRODUCT((TRIM(L2178:O2178)&lt;&gt;"-")*1),
    "No Change",
    "Change"))</f>
        <v>No Data</v>
      </c>
      <c r="R2178" s="159"/>
      <c r="S2178" s="111"/>
    </row>
    <row r="2179" spans="1:19" x14ac:dyDescent="0.3">
      <c r="A2179" t="s">
        <v>169</v>
      </c>
      <c r="B2179" t="s">
        <v>1145</v>
      </c>
      <c r="C2179" s="160" t="str">
        <f>TRIM(CLEAN(TEXT(IFERROR(INDEX('Snakeden MR'!$B$4:$C$3028,MATCH($A2179,'Snakeden MR'!$C$4:$C$3028,0),1),"-"),"@")))</f>
        <v>-</v>
      </c>
      <c r="D2179" s="147" t="str">
        <f>TRIM(CLEAN(TEXT(IFERROR(INDEX('Snakeden MR'!$I$4:$J$3028,MATCH($A2179,'Snakeden MR'!$J$4:$J$3028,0),1),"-"),"@")))</f>
        <v>-</v>
      </c>
      <c r="E2179" s="147" t="str">
        <f>TRIM(CLEAN(TEXT(IFERROR(INDEX('Snakeden MR'!$P$4:$Q$3028,MATCH($A2179,'Snakeden MR'!$Q$4:$Q$3028,0),1),"-"),"@")))</f>
        <v>Pool 5</v>
      </c>
      <c r="F2179" s="147" t="str">
        <f>TRIM(CLEAN(TEXT(IFERROR(INDEX('Snakeden MR'!$W$4:$X$3028,MATCH($A2179,'Snakeden MR'!$X$4:$X$3028,0),1),"-"),"@")))</f>
        <v>-</v>
      </c>
      <c r="G2179" s="159" t="str">
        <f t="shared" si="68"/>
        <v>Found</v>
      </c>
      <c r="H2179" t="str" cm="1">
        <f t="array" ref="H2179">IF(SUMPRODUCT((TRIM(C2179:F2179)&lt;&gt;"-")*1)=0,
    "No Data",
    IF(COUNTIF(C2179:F2179,INDEX(_xlfn._xlws.FILTER(C2179:F2179,TRIM(C2179:F2179)&lt;&gt;"-"),1))=SUMPRODUCT((TRIM(C2179:F2179)&lt;&gt;"-")*1),
    "No Change",
    "Change"))</f>
        <v>No Change</v>
      </c>
      <c r="I2179" s="159"/>
      <c r="J2179"/>
      <c r="K2179" s="163"/>
      <c r="L2179" s="147" t="str">
        <f>TRIM(CLEAN(TEXT(IFERROR(INDEX('Glade MR'!$B$4:$C$3000,MATCH($A2179,'Glade MR'!$C$4:$C$3000,0),1),"-"),"@")))</f>
        <v>-</v>
      </c>
      <c r="M2179" s="147" t="str">
        <f>TRIM(CLEAN(TEXT(IFERROR(INDEX('Glade MR'!$I$4:$J$3000,MATCH($A2179,'Glade MR'!$J$4:$J$3000,0),1),"-"),"@")))</f>
        <v>-</v>
      </c>
      <c r="N2179" s="147" t="str">
        <f>TRIM(CLEAN(TEXT(IFERROR(INDEX('Glade MR'!$P$4:$Q$3000,MATCH($A2179,'Glade MR'!$Q$4:$Q$3000,0),1),"-"),"@")))</f>
        <v>-</v>
      </c>
      <c r="O2179" s="147" t="str">
        <f>TRIM(CLEAN(TEXT(IFERROR(INDEX('Glade MR'!$W$4:$X$3000,MATCH($A2179,'Glade MR'!$X$4:$X$3000,0),1),"-"),"@")))</f>
        <v>-</v>
      </c>
      <c r="P2179" s="159" t="str">
        <f t="shared" si="69"/>
        <v>Not Found</v>
      </c>
      <c r="Q2179" t="str" cm="1">
        <f t="array" ref="Q2179">IF(SUMPRODUCT((TRIM(L2179:O2179)&lt;&gt;"-")*1)=0,
    "No Data",
    IF(COUNTIF(L2179:O2179,INDEX(_xlfn._xlws.FILTER(L2179:O2179,TRIM(L2179:O2179)&lt;&gt;"-"),1))=SUMPRODUCT((TRIM(L2179:O2179)&lt;&gt;"-")*1),
    "No Change",
    "Change"))</f>
        <v>No Data</v>
      </c>
      <c r="R2179" s="159"/>
      <c r="S2179" s="111"/>
    </row>
    <row r="2180" spans="1:19" x14ac:dyDescent="0.3">
      <c r="A2180" t="s">
        <v>2665</v>
      </c>
      <c r="B2180" t="s">
        <v>1145</v>
      </c>
      <c r="C2180" s="160" t="str">
        <f>TRIM(CLEAN(TEXT(IFERROR(INDEX('Snakeden MR'!$B$4:$C$3028,MATCH($A2180,'Snakeden MR'!$C$4:$C$3028,0),1),"-"),"@")))</f>
        <v>-</v>
      </c>
      <c r="D2180" s="147" t="str">
        <f>TRIM(CLEAN(TEXT(IFERROR(INDEX('Snakeden MR'!$I$4:$J$3028,MATCH($A2180,'Snakeden MR'!$J$4:$J$3028,0),1),"-"),"@")))</f>
        <v>-</v>
      </c>
      <c r="E2180" s="147" t="str">
        <f>TRIM(CLEAN(TEXT(IFERROR(INDEX('Snakeden MR'!$P$4:$Q$3028,MATCH($A2180,'Snakeden MR'!$Q$4:$Q$3028,0),1),"-"),"@")))</f>
        <v>-</v>
      </c>
      <c r="F2180" s="147" t="str">
        <f>TRIM(CLEAN(TEXT(IFERROR(INDEX('Snakeden MR'!$W$4:$X$3028,MATCH($A2180,'Snakeden MR'!$X$4:$X$3028,0),1),"-"),"@")))</f>
        <v>-</v>
      </c>
      <c r="G2180" s="159" t="str">
        <f t="shared" si="68"/>
        <v>Not Found</v>
      </c>
      <c r="H2180" t="str" cm="1">
        <f t="array" ref="H2180">IF(SUMPRODUCT((TRIM(C2180:F2180)&lt;&gt;"-")*1)=0,
    "No Data",
    IF(COUNTIF(C2180:F2180,INDEX(_xlfn._xlws.FILTER(C2180:F2180,TRIM(C2180:F2180)&lt;&gt;"-"),1))=SUMPRODUCT((TRIM(C2180:F2180)&lt;&gt;"-")*1),
    "No Change",
    "Change"))</f>
        <v>No Data</v>
      </c>
      <c r="I2180" s="159"/>
      <c r="J2180"/>
      <c r="K2180" s="163"/>
      <c r="L2180" s="147" t="str">
        <f>TRIM(CLEAN(TEXT(IFERROR(INDEX('Glade MR'!$B$4:$C$3000,MATCH($A2180,'Glade MR'!$C$4:$C$3000,0),1),"-"),"@")))</f>
        <v>-</v>
      </c>
      <c r="M2180" s="147" t="str">
        <f>TRIM(CLEAN(TEXT(IFERROR(INDEX('Glade MR'!$I$4:$J$3000,MATCH($A2180,'Glade MR'!$J$4:$J$3000,0),1),"-"),"@")))</f>
        <v>-</v>
      </c>
      <c r="N2180" s="147" t="str">
        <f>TRIM(CLEAN(TEXT(IFERROR(INDEX('Glade MR'!$P$4:$Q$3000,MATCH($A2180,'Glade MR'!$Q$4:$Q$3000,0),1),"-"),"@")))</f>
        <v>-</v>
      </c>
      <c r="O2180" s="147" t="str">
        <f>TRIM(CLEAN(TEXT(IFERROR(INDEX('Glade MR'!$W$4:$X$3000,MATCH($A2180,'Glade MR'!$X$4:$X$3000,0),1),"-"),"@")))</f>
        <v>-</v>
      </c>
      <c r="P2180" s="159" t="str">
        <f t="shared" si="69"/>
        <v>Not Found</v>
      </c>
      <c r="Q2180" t="str" cm="1">
        <f t="array" ref="Q2180">IF(SUMPRODUCT((TRIM(L2180:O2180)&lt;&gt;"-")*1)=0,
    "No Data",
    IF(COUNTIF(L2180:O2180,INDEX(_xlfn._xlws.FILTER(L2180:O2180,TRIM(L2180:O2180)&lt;&gt;"-"),1))=SUMPRODUCT((TRIM(L2180:O2180)&lt;&gt;"-")*1),
    "No Change",
    "Change"))</f>
        <v>No Data</v>
      </c>
      <c r="R2180" s="159"/>
      <c r="S2180" s="111"/>
    </row>
    <row r="2181" spans="1:19" x14ac:dyDescent="0.3">
      <c r="A2181" t="s">
        <v>2666</v>
      </c>
      <c r="B2181" t="s">
        <v>1145</v>
      </c>
      <c r="C2181" s="160" t="str">
        <f>TRIM(CLEAN(TEXT(IFERROR(INDEX('Snakeden MR'!$B$4:$C$3028,MATCH($A2181,'Snakeden MR'!$C$4:$C$3028,0),1),"-"),"@")))</f>
        <v>-</v>
      </c>
      <c r="D2181" s="147" t="str">
        <f>TRIM(CLEAN(TEXT(IFERROR(INDEX('Snakeden MR'!$I$4:$J$3028,MATCH($A2181,'Snakeden MR'!$J$4:$J$3028,0),1),"-"),"@")))</f>
        <v>-</v>
      </c>
      <c r="E2181" s="147" t="str">
        <f>TRIM(CLEAN(TEXT(IFERROR(INDEX('Snakeden MR'!$P$4:$Q$3028,MATCH($A2181,'Snakeden MR'!$Q$4:$Q$3028,0),1),"-"),"@")))</f>
        <v>-</v>
      </c>
      <c r="F2181" s="147" t="str">
        <f>TRIM(CLEAN(TEXT(IFERROR(INDEX('Snakeden MR'!$W$4:$X$3028,MATCH($A2181,'Snakeden MR'!$X$4:$X$3028,0),1),"-"),"@")))</f>
        <v>-</v>
      </c>
      <c r="G2181" s="159" t="str">
        <f t="shared" si="68"/>
        <v>Not Found</v>
      </c>
      <c r="H2181" t="str" cm="1">
        <f t="array" ref="H2181">IF(SUMPRODUCT((TRIM(C2181:F2181)&lt;&gt;"-")*1)=0,
    "No Data",
    IF(COUNTIF(C2181:F2181,INDEX(_xlfn._xlws.FILTER(C2181:F2181,TRIM(C2181:F2181)&lt;&gt;"-"),1))=SUMPRODUCT((TRIM(C2181:F2181)&lt;&gt;"-")*1),
    "No Change",
    "Change"))</f>
        <v>No Data</v>
      </c>
      <c r="I2181" s="159"/>
      <c r="J2181"/>
      <c r="K2181" s="163"/>
      <c r="L2181" s="147" t="str">
        <f>TRIM(CLEAN(TEXT(IFERROR(INDEX('Glade MR'!$B$4:$C$3000,MATCH($A2181,'Glade MR'!$C$4:$C$3000,0),1),"-"),"@")))</f>
        <v>-</v>
      </c>
      <c r="M2181" s="147" t="str">
        <f>TRIM(CLEAN(TEXT(IFERROR(INDEX('Glade MR'!$I$4:$J$3000,MATCH($A2181,'Glade MR'!$J$4:$J$3000,0),1),"-"),"@")))</f>
        <v>-</v>
      </c>
      <c r="N2181" s="147" t="str">
        <f>TRIM(CLEAN(TEXT(IFERROR(INDEX('Glade MR'!$P$4:$Q$3000,MATCH($A2181,'Glade MR'!$Q$4:$Q$3000,0),1),"-"),"@")))</f>
        <v>-</v>
      </c>
      <c r="O2181" s="147" t="str">
        <f>TRIM(CLEAN(TEXT(IFERROR(INDEX('Glade MR'!$W$4:$X$3000,MATCH($A2181,'Glade MR'!$X$4:$X$3000,0),1),"-"),"@")))</f>
        <v>-</v>
      </c>
      <c r="P2181" s="159" t="str">
        <f t="shared" si="69"/>
        <v>Not Found</v>
      </c>
      <c r="Q2181" t="str" cm="1">
        <f t="array" ref="Q2181">IF(SUMPRODUCT((TRIM(L2181:O2181)&lt;&gt;"-")*1)=0,
    "No Data",
    IF(COUNTIF(L2181:O2181,INDEX(_xlfn._xlws.FILTER(L2181:O2181,TRIM(L2181:O2181)&lt;&gt;"-"),1))=SUMPRODUCT((TRIM(L2181:O2181)&lt;&gt;"-")*1),
    "No Change",
    "Change"))</f>
        <v>No Data</v>
      </c>
      <c r="R2181" s="159"/>
      <c r="S2181" s="111"/>
    </row>
    <row r="2182" spans="1:19" x14ac:dyDescent="0.3">
      <c r="A2182" t="s">
        <v>2667</v>
      </c>
      <c r="B2182" t="s">
        <v>1145</v>
      </c>
      <c r="C2182" s="160" t="str">
        <f>TRIM(CLEAN(TEXT(IFERROR(INDEX('Snakeden MR'!$B$4:$C$3028,MATCH($A2182,'Snakeden MR'!$C$4:$C$3028,0),1),"-"),"@")))</f>
        <v>-</v>
      </c>
      <c r="D2182" s="147" t="str">
        <f>TRIM(CLEAN(TEXT(IFERROR(INDEX('Snakeden MR'!$I$4:$J$3028,MATCH($A2182,'Snakeden MR'!$J$4:$J$3028,0),1),"-"),"@")))</f>
        <v>-</v>
      </c>
      <c r="E2182" s="147" t="str">
        <f>TRIM(CLEAN(TEXT(IFERROR(INDEX('Snakeden MR'!$P$4:$Q$3028,MATCH($A2182,'Snakeden MR'!$Q$4:$Q$3028,0),1),"-"),"@")))</f>
        <v>-</v>
      </c>
      <c r="F2182" s="147" t="str">
        <f>TRIM(CLEAN(TEXT(IFERROR(INDEX('Snakeden MR'!$W$4:$X$3028,MATCH($A2182,'Snakeden MR'!$X$4:$X$3028,0),1),"-"),"@")))</f>
        <v>-</v>
      </c>
      <c r="G2182" s="159" t="str">
        <f t="shared" si="68"/>
        <v>Not Found</v>
      </c>
      <c r="H2182" t="str" cm="1">
        <f t="array" ref="H2182">IF(SUMPRODUCT((TRIM(C2182:F2182)&lt;&gt;"-")*1)=0,
    "No Data",
    IF(COUNTIF(C2182:F2182,INDEX(_xlfn._xlws.FILTER(C2182:F2182,TRIM(C2182:F2182)&lt;&gt;"-"),1))=SUMPRODUCT((TRIM(C2182:F2182)&lt;&gt;"-")*1),
    "No Change",
    "Change"))</f>
        <v>No Data</v>
      </c>
      <c r="I2182" s="159"/>
      <c r="J2182"/>
      <c r="K2182" s="163"/>
      <c r="L2182" s="147" t="str">
        <f>TRIM(CLEAN(TEXT(IFERROR(INDEX('Glade MR'!$B$4:$C$3000,MATCH($A2182,'Glade MR'!$C$4:$C$3000,0),1),"-"),"@")))</f>
        <v>-</v>
      </c>
      <c r="M2182" s="147" t="str">
        <f>TRIM(CLEAN(TEXT(IFERROR(INDEX('Glade MR'!$I$4:$J$3000,MATCH($A2182,'Glade MR'!$J$4:$J$3000,0),1),"-"),"@")))</f>
        <v>-</v>
      </c>
      <c r="N2182" s="147" t="str">
        <f>TRIM(CLEAN(TEXT(IFERROR(INDEX('Glade MR'!$P$4:$Q$3000,MATCH($A2182,'Glade MR'!$Q$4:$Q$3000,0),1),"-"),"@")))</f>
        <v>-</v>
      </c>
      <c r="O2182" s="147" t="str">
        <f>TRIM(CLEAN(TEXT(IFERROR(INDEX('Glade MR'!$W$4:$X$3000,MATCH($A2182,'Glade MR'!$X$4:$X$3000,0),1),"-"),"@")))</f>
        <v>-</v>
      </c>
      <c r="P2182" s="159" t="str">
        <f t="shared" si="69"/>
        <v>Not Found</v>
      </c>
      <c r="Q2182" t="str" cm="1">
        <f t="array" ref="Q2182">IF(SUMPRODUCT((TRIM(L2182:O2182)&lt;&gt;"-")*1)=0,
    "No Data",
    IF(COUNTIF(L2182:O2182,INDEX(_xlfn._xlws.FILTER(L2182:O2182,TRIM(L2182:O2182)&lt;&gt;"-"),1))=SUMPRODUCT((TRIM(L2182:O2182)&lt;&gt;"-")*1),
    "No Change",
    "Change"))</f>
        <v>No Data</v>
      </c>
      <c r="R2182" s="159"/>
      <c r="S2182" s="111"/>
    </row>
    <row r="2183" spans="1:19" x14ac:dyDescent="0.3">
      <c r="A2183" t="s">
        <v>2668</v>
      </c>
      <c r="B2183" t="s">
        <v>1145</v>
      </c>
      <c r="C2183" s="160" t="str">
        <f>TRIM(CLEAN(TEXT(IFERROR(INDEX('Snakeden MR'!$B$4:$C$3028,MATCH($A2183,'Snakeden MR'!$C$4:$C$3028,0),1),"-"),"@")))</f>
        <v>-</v>
      </c>
      <c r="D2183" s="147" t="str">
        <f>TRIM(CLEAN(TEXT(IFERROR(INDEX('Snakeden MR'!$I$4:$J$3028,MATCH($A2183,'Snakeden MR'!$J$4:$J$3028,0),1),"-"),"@")))</f>
        <v>-</v>
      </c>
      <c r="E2183" s="147" t="str">
        <f>TRIM(CLEAN(TEXT(IFERROR(INDEX('Snakeden MR'!$P$4:$Q$3028,MATCH($A2183,'Snakeden MR'!$Q$4:$Q$3028,0),1),"-"),"@")))</f>
        <v>-</v>
      </c>
      <c r="F2183" s="147" t="str">
        <f>TRIM(CLEAN(TEXT(IFERROR(INDEX('Snakeden MR'!$W$4:$X$3028,MATCH($A2183,'Snakeden MR'!$X$4:$X$3028,0),1),"-"),"@")))</f>
        <v>-</v>
      </c>
      <c r="G2183" s="159" t="str">
        <f t="shared" si="68"/>
        <v>Not Found</v>
      </c>
      <c r="H2183" t="str" cm="1">
        <f t="array" ref="H2183">IF(SUMPRODUCT((TRIM(C2183:F2183)&lt;&gt;"-")*1)=0,
    "No Data",
    IF(COUNTIF(C2183:F2183,INDEX(_xlfn._xlws.FILTER(C2183:F2183,TRIM(C2183:F2183)&lt;&gt;"-"),1))=SUMPRODUCT((TRIM(C2183:F2183)&lt;&gt;"-")*1),
    "No Change",
    "Change"))</f>
        <v>No Data</v>
      </c>
      <c r="I2183" s="159"/>
      <c r="J2183"/>
      <c r="K2183" s="163"/>
      <c r="L2183" s="147" t="str">
        <f>TRIM(CLEAN(TEXT(IFERROR(INDEX('Glade MR'!$B$4:$C$3000,MATCH($A2183,'Glade MR'!$C$4:$C$3000,0),1),"-"),"@")))</f>
        <v>-</v>
      </c>
      <c r="M2183" s="147" t="str">
        <f>TRIM(CLEAN(TEXT(IFERROR(INDEX('Glade MR'!$I$4:$J$3000,MATCH($A2183,'Glade MR'!$J$4:$J$3000,0),1),"-"),"@")))</f>
        <v>-</v>
      </c>
      <c r="N2183" s="147" t="str">
        <f>TRIM(CLEAN(TEXT(IFERROR(INDEX('Glade MR'!$P$4:$Q$3000,MATCH($A2183,'Glade MR'!$Q$4:$Q$3000,0),1),"-"),"@")))</f>
        <v>-</v>
      </c>
      <c r="O2183" s="147" t="str">
        <f>TRIM(CLEAN(TEXT(IFERROR(INDEX('Glade MR'!$W$4:$X$3000,MATCH($A2183,'Glade MR'!$X$4:$X$3000,0),1),"-"),"@")))</f>
        <v>-</v>
      </c>
      <c r="P2183" s="159" t="str">
        <f t="shared" si="69"/>
        <v>Not Found</v>
      </c>
      <c r="Q2183" t="str" cm="1">
        <f t="array" ref="Q2183">IF(SUMPRODUCT((TRIM(L2183:O2183)&lt;&gt;"-")*1)=0,
    "No Data",
    IF(COUNTIF(L2183:O2183,INDEX(_xlfn._xlws.FILTER(L2183:O2183,TRIM(L2183:O2183)&lt;&gt;"-"),1))=SUMPRODUCT((TRIM(L2183:O2183)&lt;&gt;"-")*1),
    "No Change",
    "Change"))</f>
        <v>No Data</v>
      </c>
      <c r="R2183" s="159"/>
      <c r="S2183" s="111"/>
    </row>
    <row r="2184" spans="1:19" x14ac:dyDescent="0.3">
      <c r="A2184" t="s">
        <v>2669</v>
      </c>
      <c r="B2184" t="s">
        <v>1145</v>
      </c>
      <c r="C2184" s="160" t="str">
        <f>TRIM(CLEAN(TEXT(IFERROR(INDEX('Snakeden MR'!$B$4:$C$3028,MATCH($A2184,'Snakeden MR'!$C$4:$C$3028,0),1),"-"),"@")))</f>
        <v>-</v>
      </c>
      <c r="D2184" s="147" t="str">
        <f>TRIM(CLEAN(TEXT(IFERROR(INDEX('Snakeden MR'!$I$4:$J$3028,MATCH($A2184,'Snakeden MR'!$J$4:$J$3028,0),1),"-"),"@")))</f>
        <v>-</v>
      </c>
      <c r="E2184" s="147" t="str">
        <f>TRIM(CLEAN(TEXT(IFERROR(INDEX('Snakeden MR'!$P$4:$Q$3028,MATCH($A2184,'Snakeden MR'!$Q$4:$Q$3028,0),1),"-"),"@")))</f>
        <v>-</v>
      </c>
      <c r="F2184" s="147" t="str">
        <f>TRIM(CLEAN(TEXT(IFERROR(INDEX('Snakeden MR'!$W$4:$X$3028,MATCH($A2184,'Snakeden MR'!$X$4:$X$3028,0),1),"-"),"@")))</f>
        <v>-</v>
      </c>
      <c r="G2184" s="159" t="str">
        <f t="shared" si="68"/>
        <v>Not Found</v>
      </c>
      <c r="H2184" t="str" cm="1">
        <f t="array" ref="H2184">IF(SUMPRODUCT((TRIM(C2184:F2184)&lt;&gt;"-")*1)=0,
    "No Data",
    IF(COUNTIF(C2184:F2184,INDEX(_xlfn._xlws.FILTER(C2184:F2184,TRIM(C2184:F2184)&lt;&gt;"-"),1))=SUMPRODUCT((TRIM(C2184:F2184)&lt;&gt;"-")*1),
    "No Change",
    "Change"))</f>
        <v>No Data</v>
      </c>
      <c r="I2184" s="159"/>
      <c r="J2184"/>
      <c r="K2184" s="163"/>
      <c r="L2184" s="147" t="str">
        <f>TRIM(CLEAN(TEXT(IFERROR(INDEX('Glade MR'!$B$4:$C$3000,MATCH($A2184,'Glade MR'!$C$4:$C$3000,0),1),"-"),"@")))</f>
        <v>-</v>
      </c>
      <c r="M2184" s="147" t="str">
        <f>TRIM(CLEAN(TEXT(IFERROR(INDEX('Glade MR'!$I$4:$J$3000,MATCH($A2184,'Glade MR'!$J$4:$J$3000,0),1),"-"),"@")))</f>
        <v>-</v>
      </c>
      <c r="N2184" s="147" t="str">
        <f>TRIM(CLEAN(TEXT(IFERROR(INDEX('Glade MR'!$P$4:$Q$3000,MATCH($A2184,'Glade MR'!$Q$4:$Q$3000,0),1),"-"),"@")))</f>
        <v>-</v>
      </c>
      <c r="O2184" s="147" t="str">
        <f>TRIM(CLEAN(TEXT(IFERROR(INDEX('Glade MR'!$W$4:$X$3000,MATCH($A2184,'Glade MR'!$X$4:$X$3000,0),1),"-"),"@")))</f>
        <v>-</v>
      </c>
      <c r="P2184" s="159" t="str">
        <f t="shared" si="69"/>
        <v>Not Found</v>
      </c>
      <c r="Q2184" t="str" cm="1">
        <f t="array" ref="Q2184">IF(SUMPRODUCT((TRIM(L2184:O2184)&lt;&gt;"-")*1)=0,
    "No Data",
    IF(COUNTIF(L2184:O2184,INDEX(_xlfn._xlws.FILTER(L2184:O2184,TRIM(L2184:O2184)&lt;&gt;"-"),1))=SUMPRODUCT((TRIM(L2184:O2184)&lt;&gt;"-")*1),
    "No Change",
    "Change"))</f>
        <v>No Data</v>
      </c>
      <c r="R2184" s="159"/>
      <c r="S2184" s="111"/>
    </row>
    <row r="2185" spans="1:19" x14ac:dyDescent="0.3">
      <c r="A2185" t="s">
        <v>2670</v>
      </c>
      <c r="B2185" t="s">
        <v>1145</v>
      </c>
      <c r="C2185" s="160" t="str">
        <f>TRIM(CLEAN(TEXT(IFERROR(INDEX('Snakeden MR'!$B$4:$C$3028,MATCH($A2185,'Snakeden MR'!$C$4:$C$3028,0),1),"-"),"@")))</f>
        <v>-</v>
      </c>
      <c r="D2185" s="147" t="str">
        <f>TRIM(CLEAN(TEXT(IFERROR(INDEX('Snakeden MR'!$I$4:$J$3028,MATCH($A2185,'Snakeden MR'!$J$4:$J$3028,0),1),"-"),"@")))</f>
        <v>-</v>
      </c>
      <c r="E2185" s="147" t="str">
        <f>TRIM(CLEAN(TEXT(IFERROR(INDEX('Snakeden MR'!$P$4:$Q$3028,MATCH($A2185,'Snakeden MR'!$Q$4:$Q$3028,0),1),"-"),"@")))</f>
        <v>-</v>
      </c>
      <c r="F2185" s="147" t="str">
        <f>TRIM(CLEAN(TEXT(IFERROR(INDEX('Snakeden MR'!$W$4:$X$3028,MATCH($A2185,'Snakeden MR'!$X$4:$X$3028,0),1),"-"),"@")))</f>
        <v>-</v>
      </c>
      <c r="G2185" s="159" t="str">
        <f t="shared" si="68"/>
        <v>Not Found</v>
      </c>
      <c r="H2185" t="str" cm="1">
        <f t="array" ref="H2185">IF(SUMPRODUCT((TRIM(C2185:F2185)&lt;&gt;"-")*1)=0,
    "No Data",
    IF(COUNTIF(C2185:F2185,INDEX(_xlfn._xlws.FILTER(C2185:F2185,TRIM(C2185:F2185)&lt;&gt;"-"),1))=SUMPRODUCT((TRIM(C2185:F2185)&lt;&gt;"-")*1),
    "No Change",
    "Change"))</f>
        <v>No Data</v>
      </c>
      <c r="I2185" s="159"/>
      <c r="J2185"/>
      <c r="K2185" s="163"/>
      <c r="L2185" s="147" t="str">
        <f>TRIM(CLEAN(TEXT(IFERROR(INDEX('Glade MR'!$B$4:$C$3000,MATCH($A2185,'Glade MR'!$C$4:$C$3000,0),1),"-"),"@")))</f>
        <v>-</v>
      </c>
      <c r="M2185" s="147" t="str">
        <f>TRIM(CLEAN(TEXT(IFERROR(INDEX('Glade MR'!$I$4:$J$3000,MATCH($A2185,'Glade MR'!$J$4:$J$3000,0),1),"-"),"@")))</f>
        <v>-</v>
      </c>
      <c r="N2185" s="147" t="str">
        <f>TRIM(CLEAN(TEXT(IFERROR(INDEX('Glade MR'!$P$4:$Q$3000,MATCH($A2185,'Glade MR'!$Q$4:$Q$3000,0),1),"-"),"@")))</f>
        <v>-</v>
      </c>
      <c r="O2185" s="147" t="str">
        <f>TRIM(CLEAN(TEXT(IFERROR(INDEX('Glade MR'!$W$4:$X$3000,MATCH($A2185,'Glade MR'!$X$4:$X$3000,0),1),"-"),"@")))</f>
        <v>-</v>
      </c>
      <c r="P2185" s="159" t="str">
        <f t="shared" si="69"/>
        <v>Not Found</v>
      </c>
      <c r="Q2185" t="str" cm="1">
        <f t="array" ref="Q2185">IF(SUMPRODUCT((TRIM(L2185:O2185)&lt;&gt;"-")*1)=0,
    "No Data",
    IF(COUNTIF(L2185:O2185,INDEX(_xlfn._xlws.FILTER(L2185:O2185,TRIM(L2185:O2185)&lt;&gt;"-"),1))=SUMPRODUCT((TRIM(L2185:O2185)&lt;&gt;"-")*1),
    "No Change",
    "Change"))</f>
        <v>No Data</v>
      </c>
      <c r="R2185" s="159"/>
      <c r="S2185" s="111"/>
    </row>
    <row r="2186" spans="1:19" x14ac:dyDescent="0.3">
      <c r="A2186" t="s">
        <v>2671</v>
      </c>
      <c r="B2186" t="s">
        <v>1145</v>
      </c>
      <c r="C2186" s="160" t="str">
        <f>TRIM(CLEAN(TEXT(IFERROR(INDEX('Snakeden MR'!$B$4:$C$3028,MATCH($A2186,'Snakeden MR'!$C$4:$C$3028,0),1),"-"),"@")))</f>
        <v>-</v>
      </c>
      <c r="D2186" s="147" t="str">
        <f>TRIM(CLEAN(TEXT(IFERROR(INDEX('Snakeden MR'!$I$4:$J$3028,MATCH($A2186,'Snakeden MR'!$J$4:$J$3028,0),1),"-"),"@")))</f>
        <v>-</v>
      </c>
      <c r="E2186" s="147" t="str">
        <f>TRIM(CLEAN(TEXT(IFERROR(INDEX('Snakeden MR'!$P$4:$Q$3028,MATCH($A2186,'Snakeden MR'!$Q$4:$Q$3028,0),1),"-"),"@")))</f>
        <v>-</v>
      </c>
      <c r="F2186" s="147" t="str">
        <f>TRIM(CLEAN(TEXT(IFERROR(INDEX('Snakeden MR'!$W$4:$X$3028,MATCH($A2186,'Snakeden MR'!$X$4:$X$3028,0),1),"-"),"@")))</f>
        <v>-</v>
      </c>
      <c r="G2186" s="159" t="str">
        <f t="shared" si="68"/>
        <v>Not Found</v>
      </c>
      <c r="H2186" t="str" cm="1">
        <f t="array" ref="H2186">IF(SUMPRODUCT((TRIM(C2186:F2186)&lt;&gt;"-")*1)=0,
    "No Data",
    IF(COUNTIF(C2186:F2186,INDEX(_xlfn._xlws.FILTER(C2186:F2186,TRIM(C2186:F2186)&lt;&gt;"-"),1))=SUMPRODUCT((TRIM(C2186:F2186)&lt;&gt;"-")*1),
    "No Change",
    "Change"))</f>
        <v>No Data</v>
      </c>
      <c r="I2186" s="159"/>
      <c r="J2186"/>
      <c r="K2186" s="163"/>
      <c r="L2186" s="147" t="str">
        <f>TRIM(CLEAN(TEXT(IFERROR(INDEX('Glade MR'!$B$4:$C$3000,MATCH($A2186,'Glade MR'!$C$4:$C$3000,0),1),"-"),"@")))</f>
        <v>-</v>
      </c>
      <c r="M2186" s="147" t="str">
        <f>TRIM(CLEAN(TEXT(IFERROR(INDEX('Glade MR'!$I$4:$J$3000,MATCH($A2186,'Glade MR'!$J$4:$J$3000,0),1),"-"),"@")))</f>
        <v>-</v>
      </c>
      <c r="N2186" s="147" t="str">
        <f>TRIM(CLEAN(TEXT(IFERROR(INDEX('Glade MR'!$P$4:$Q$3000,MATCH($A2186,'Glade MR'!$Q$4:$Q$3000,0),1),"-"),"@")))</f>
        <v>-</v>
      </c>
      <c r="O2186" s="147" t="str">
        <f>TRIM(CLEAN(TEXT(IFERROR(INDEX('Glade MR'!$W$4:$X$3000,MATCH($A2186,'Glade MR'!$X$4:$X$3000,0),1),"-"),"@")))</f>
        <v>-</v>
      </c>
      <c r="P2186" s="159" t="str">
        <f t="shared" si="69"/>
        <v>Not Found</v>
      </c>
      <c r="Q2186" t="str" cm="1">
        <f t="array" ref="Q2186">IF(SUMPRODUCT((TRIM(L2186:O2186)&lt;&gt;"-")*1)=0,
    "No Data",
    IF(COUNTIF(L2186:O2186,INDEX(_xlfn._xlws.FILTER(L2186:O2186,TRIM(L2186:O2186)&lt;&gt;"-"),1))=SUMPRODUCT((TRIM(L2186:O2186)&lt;&gt;"-")*1),
    "No Change",
    "Change"))</f>
        <v>No Data</v>
      </c>
      <c r="R2186" s="159"/>
      <c r="S2186" s="111"/>
    </row>
    <row r="2187" spans="1:19" x14ac:dyDescent="0.3">
      <c r="A2187" t="s">
        <v>2672</v>
      </c>
      <c r="B2187" t="s">
        <v>1145</v>
      </c>
      <c r="C2187" s="160" t="str">
        <f>TRIM(CLEAN(TEXT(IFERROR(INDEX('Snakeden MR'!$B$4:$C$3028,MATCH($A2187,'Snakeden MR'!$C$4:$C$3028,0),1),"-"),"@")))</f>
        <v>-</v>
      </c>
      <c r="D2187" s="147" t="str">
        <f>TRIM(CLEAN(TEXT(IFERROR(INDEX('Snakeden MR'!$I$4:$J$3028,MATCH($A2187,'Snakeden MR'!$J$4:$J$3028,0),1),"-"),"@")))</f>
        <v>-</v>
      </c>
      <c r="E2187" s="147" t="str">
        <f>TRIM(CLEAN(TEXT(IFERROR(INDEX('Snakeden MR'!$P$4:$Q$3028,MATCH($A2187,'Snakeden MR'!$Q$4:$Q$3028,0),1),"-"),"@")))</f>
        <v>-</v>
      </c>
      <c r="F2187" s="147" t="str">
        <f>TRIM(CLEAN(TEXT(IFERROR(INDEX('Snakeden MR'!$W$4:$X$3028,MATCH($A2187,'Snakeden MR'!$X$4:$X$3028,0),1),"-"),"@")))</f>
        <v>-</v>
      </c>
      <c r="G2187" s="159" t="str">
        <f t="shared" si="68"/>
        <v>Not Found</v>
      </c>
      <c r="H2187" t="str" cm="1">
        <f t="array" ref="H2187">IF(SUMPRODUCT((TRIM(C2187:F2187)&lt;&gt;"-")*1)=0,
    "No Data",
    IF(COUNTIF(C2187:F2187,INDEX(_xlfn._xlws.FILTER(C2187:F2187,TRIM(C2187:F2187)&lt;&gt;"-"),1))=SUMPRODUCT((TRIM(C2187:F2187)&lt;&gt;"-")*1),
    "No Change",
    "Change"))</f>
        <v>No Data</v>
      </c>
      <c r="I2187" s="159"/>
      <c r="J2187"/>
      <c r="K2187" s="163"/>
      <c r="L2187" s="147" t="str">
        <f>TRIM(CLEAN(TEXT(IFERROR(INDEX('Glade MR'!$B$4:$C$3000,MATCH($A2187,'Glade MR'!$C$4:$C$3000,0),1),"-"),"@")))</f>
        <v>-</v>
      </c>
      <c r="M2187" s="147" t="str">
        <f>TRIM(CLEAN(TEXT(IFERROR(INDEX('Glade MR'!$I$4:$J$3000,MATCH($A2187,'Glade MR'!$J$4:$J$3000,0),1),"-"),"@")))</f>
        <v>-</v>
      </c>
      <c r="N2187" s="147" t="str">
        <f>TRIM(CLEAN(TEXT(IFERROR(INDEX('Glade MR'!$P$4:$Q$3000,MATCH($A2187,'Glade MR'!$Q$4:$Q$3000,0),1),"-"),"@")))</f>
        <v>-</v>
      </c>
      <c r="O2187" s="147" t="str">
        <f>TRIM(CLEAN(TEXT(IFERROR(INDEX('Glade MR'!$W$4:$X$3000,MATCH($A2187,'Glade MR'!$X$4:$X$3000,0),1),"-"),"@")))</f>
        <v>-</v>
      </c>
      <c r="P2187" s="159" t="str">
        <f t="shared" si="69"/>
        <v>Not Found</v>
      </c>
      <c r="Q2187" t="str" cm="1">
        <f t="array" ref="Q2187">IF(SUMPRODUCT((TRIM(L2187:O2187)&lt;&gt;"-")*1)=0,
    "No Data",
    IF(COUNTIF(L2187:O2187,INDEX(_xlfn._xlws.FILTER(L2187:O2187,TRIM(L2187:O2187)&lt;&gt;"-"),1))=SUMPRODUCT((TRIM(L2187:O2187)&lt;&gt;"-")*1),
    "No Change",
    "Change"))</f>
        <v>No Data</v>
      </c>
      <c r="R2187" s="159"/>
      <c r="S2187" s="111"/>
    </row>
    <row r="2188" spans="1:19" x14ac:dyDescent="0.3">
      <c r="A2188" t="s">
        <v>2673</v>
      </c>
      <c r="B2188" t="s">
        <v>1145</v>
      </c>
      <c r="C2188" s="160" t="str">
        <f>TRIM(CLEAN(TEXT(IFERROR(INDEX('Snakeden MR'!$B$4:$C$3028,MATCH($A2188,'Snakeden MR'!$C$4:$C$3028,0),1),"-"),"@")))</f>
        <v>-</v>
      </c>
      <c r="D2188" s="147" t="str">
        <f>TRIM(CLEAN(TEXT(IFERROR(INDEX('Snakeden MR'!$I$4:$J$3028,MATCH($A2188,'Snakeden MR'!$J$4:$J$3028,0),1),"-"),"@")))</f>
        <v>-</v>
      </c>
      <c r="E2188" s="147" t="str">
        <f>TRIM(CLEAN(TEXT(IFERROR(INDEX('Snakeden MR'!$P$4:$Q$3028,MATCH($A2188,'Snakeden MR'!$Q$4:$Q$3028,0),1),"-"),"@")))</f>
        <v>-</v>
      </c>
      <c r="F2188" s="147" t="str">
        <f>TRIM(CLEAN(TEXT(IFERROR(INDEX('Snakeden MR'!$W$4:$X$3028,MATCH($A2188,'Snakeden MR'!$X$4:$X$3028,0),1),"-"),"@")))</f>
        <v>-</v>
      </c>
      <c r="G2188" s="159" t="str">
        <f t="shared" si="68"/>
        <v>Not Found</v>
      </c>
      <c r="H2188" t="str" cm="1">
        <f t="array" ref="H2188">IF(SUMPRODUCT((TRIM(C2188:F2188)&lt;&gt;"-")*1)=0,
    "No Data",
    IF(COUNTIF(C2188:F2188,INDEX(_xlfn._xlws.FILTER(C2188:F2188,TRIM(C2188:F2188)&lt;&gt;"-"),1))=SUMPRODUCT((TRIM(C2188:F2188)&lt;&gt;"-")*1),
    "No Change",
    "Change"))</f>
        <v>No Data</v>
      </c>
      <c r="I2188" s="159"/>
      <c r="J2188"/>
      <c r="K2188" s="163"/>
      <c r="L2188" s="147" t="str">
        <f>TRIM(CLEAN(TEXT(IFERROR(INDEX('Glade MR'!$B$4:$C$3000,MATCH($A2188,'Glade MR'!$C$4:$C$3000,0),1),"-"),"@")))</f>
        <v>-</v>
      </c>
      <c r="M2188" s="147" t="str">
        <f>TRIM(CLEAN(TEXT(IFERROR(INDEX('Glade MR'!$I$4:$J$3000,MATCH($A2188,'Glade MR'!$J$4:$J$3000,0),1),"-"),"@")))</f>
        <v>-</v>
      </c>
      <c r="N2188" s="147" t="str">
        <f>TRIM(CLEAN(TEXT(IFERROR(INDEX('Glade MR'!$P$4:$Q$3000,MATCH($A2188,'Glade MR'!$Q$4:$Q$3000,0),1),"-"),"@")))</f>
        <v>-</v>
      </c>
      <c r="O2188" s="147" t="str">
        <f>TRIM(CLEAN(TEXT(IFERROR(INDEX('Glade MR'!$W$4:$X$3000,MATCH($A2188,'Glade MR'!$X$4:$X$3000,0),1),"-"),"@")))</f>
        <v>-</v>
      </c>
      <c r="P2188" s="159" t="str">
        <f t="shared" si="69"/>
        <v>Not Found</v>
      </c>
      <c r="Q2188" t="str" cm="1">
        <f t="array" ref="Q2188">IF(SUMPRODUCT((TRIM(L2188:O2188)&lt;&gt;"-")*1)=0,
    "No Data",
    IF(COUNTIF(L2188:O2188,INDEX(_xlfn._xlws.FILTER(L2188:O2188,TRIM(L2188:O2188)&lt;&gt;"-"),1))=SUMPRODUCT((TRIM(L2188:O2188)&lt;&gt;"-")*1),
    "No Change",
    "Change"))</f>
        <v>No Data</v>
      </c>
      <c r="R2188" s="159"/>
      <c r="S2188" s="111"/>
    </row>
    <row r="2189" spans="1:19" x14ac:dyDescent="0.3">
      <c r="A2189" t="s">
        <v>2674</v>
      </c>
      <c r="B2189" t="s">
        <v>1145</v>
      </c>
      <c r="C2189" s="160" t="str">
        <f>TRIM(CLEAN(TEXT(IFERROR(INDEX('Snakeden MR'!$B$4:$C$3028,MATCH($A2189,'Snakeden MR'!$C$4:$C$3028,0),1),"-"),"@")))</f>
        <v>-</v>
      </c>
      <c r="D2189" s="147" t="str">
        <f>TRIM(CLEAN(TEXT(IFERROR(INDEX('Snakeden MR'!$I$4:$J$3028,MATCH($A2189,'Snakeden MR'!$J$4:$J$3028,0),1),"-"),"@")))</f>
        <v>-</v>
      </c>
      <c r="E2189" s="147" t="str">
        <f>TRIM(CLEAN(TEXT(IFERROR(INDEX('Snakeden MR'!$P$4:$Q$3028,MATCH($A2189,'Snakeden MR'!$Q$4:$Q$3028,0),1),"-"),"@")))</f>
        <v>-</v>
      </c>
      <c r="F2189" s="147" t="str">
        <f>TRIM(CLEAN(TEXT(IFERROR(INDEX('Snakeden MR'!$W$4:$X$3028,MATCH($A2189,'Snakeden MR'!$X$4:$X$3028,0),1),"-"),"@")))</f>
        <v>-</v>
      </c>
      <c r="G2189" s="159" t="str">
        <f t="shared" si="68"/>
        <v>Not Found</v>
      </c>
      <c r="H2189" t="str" cm="1">
        <f t="array" ref="H2189">IF(SUMPRODUCT((TRIM(C2189:F2189)&lt;&gt;"-")*1)=0,
    "No Data",
    IF(COUNTIF(C2189:F2189,INDEX(_xlfn._xlws.FILTER(C2189:F2189,TRIM(C2189:F2189)&lt;&gt;"-"),1))=SUMPRODUCT((TRIM(C2189:F2189)&lt;&gt;"-")*1),
    "No Change",
    "Change"))</f>
        <v>No Data</v>
      </c>
      <c r="I2189" s="159"/>
      <c r="J2189"/>
      <c r="K2189" s="163"/>
      <c r="L2189" s="147" t="str">
        <f>TRIM(CLEAN(TEXT(IFERROR(INDEX('Glade MR'!$B$4:$C$3000,MATCH($A2189,'Glade MR'!$C$4:$C$3000,0),1),"-"),"@")))</f>
        <v>-</v>
      </c>
      <c r="M2189" s="147" t="str">
        <f>TRIM(CLEAN(TEXT(IFERROR(INDEX('Glade MR'!$I$4:$J$3000,MATCH($A2189,'Glade MR'!$J$4:$J$3000,0),1),"-"),"@")))</f>
        <v>-</v>
      </c>
      <c r="N2189" s="147" t="str">
        <f>TRIM(CLEAN(TEXT(IFERROR(INDEX('Glade MR'!$P$4:$Q$3000,MATCH($A2189,'Glade MR'!$Q$4:$Q$3000,0),1),"-"),"@")))</f>
        <v>-</v>
      </c>
      <c r="O2189" s="147" t="str">
        <f>TRIM(CLEAN(TEXT(IFERROR(INDEX('Glade MR'!$W$4:$X$3000,MATCH($A2189,'Glade MR'!$X$4:$X$3000,0),1),"-"),"@")))</f>
        <v>-</v>
      </c>
      <c r="P2189" s="159" t="str">
        <f t="shared" si="69"/>
        <v>Not Found</v>
      </c>
      <c r="Q2189" t="str" cm="1">
        <f t="array" ref="Q2189">IF(SUMPRODUCT((TRIM(L2189:O2189)&lt;&gt;"-")*1)=0,
    "No Data",
    IF(COUNTIF(L2189:O2189,INDEX(_xlfn._xlws.FILTER(L2189:O2189,TRIM(L2189:O2189)&lt;&gt;"-"),1))=SUMPRODUCT((TRIM(L2189:O2189)&lt;&gt;"-")*1),
    "No Change",
    "Change"))</f>
        <v>No Data</v>
      </c>
      <c r="R2189" s="159"/>
      <c r="S2189" s="111"/>
    </row>
    <row r="2190" spans="1:19" x14ac:dyDescent="0.3">
      <c r="A2190" t="s">
        <v>2675</v>
      </c>
      <c r="B2190" t="s">
        <v>1145</v>
      </c>
      <c r="C2190" s="160" t="str">
        <f>TRIM(CLEAN(TEXT(IFERROR(INDEX('Snakeden MR'!$B$4:$C$3028,MATCH($A2190,'Snakeden MR'!$C$4:$C$3028,0),1),"-"),"@")))</f>
        <v>-</v>
      </c>
      <c r="D2190" s="147" t="str">
        <f>TRIM(CLEAN(TEXT(IFERROR(INDEX('Snakeden MR'!$I$4:$J$3028,MATCH($A2190,'Snakeden MR'!$J$4:$J$3028,0),1),"-"),"@")))</f>
        <v>-</v>
      </c>
      <c r="E2190" s="147" t="str">
        <f>TRIM(CLEAN(TEXT(IFERROR(INDEX('Snakeden MR'!$P$4:$Q$3028,MATCH($A2190,'Snakeden MR'!$Q$4:$Q$3028,0),1),"-"),"@")))</f>
        <v>-</v>
      </c>
      <c r="F2190" s="147" t="str">
        <f>TRIM(CLEAN(TEXT(IFERROR(INDEX('Snakeden MR'!$W$4:$X$3028,MATCH($A2190,'Snakeden MR'!$X$4:$X$3028,0),1),"-"),"@")))</f>
        <v>-</v>
      </c>
      <c r="G2190" s="159" t="str">
        <f t="shared" si="68"/>
        <v>Not Found</v>
      </c>
      <c r="H2190" t="str" cm="1">
        <f t="array" ref="H2190">IF(SUMPRODUCT((TRIM(C2190:F2190)&lt;&gt;"-")*1)=0,
    "No Data",
    IF(COUNTIF(C2190:F2190,INDEX(_xlfn._xlws.FILTER(C2190:F2190,TRIM(C2190:F2190)&lt;&gt;"-"),1))=SUMPRODUCT((TRIM(C2190:F2190)&lt;&gt;"-")*1),
    "No Change",
    "Change"))</f>
        <v>No Data</v>
      </c>
      <c r="I2190" s="159"/>
      <c r="J2190"/>
      <c r="K2190" s="163"/>
      <c r="L2190" s="147" t="str">
        <f>TRIM(CLEAN(TEXT(IFERROR(INDEX('Glade MR'!$B$4:$C$3000,MATCH($A2190,'Glade MR'!$C$4:$C$3000,0),1),"-"),"@")))</f>
        <v>-</v>
      </c>
      <c r="M2190" s="147" t="str">
        <f>TRIM(CLEAN(TEXT(IFERROR(INDEX('Glade MR'!$I$4:$J$3000,MATCH($A2190,'Glade MR'!$J$4:$J$3000,0),1),"-"),"@")))</f>
        <v>-</v>
      </c>
      <c r="N2190" s="147" t="str">
        <f>TRIM(CLEAN(TEXT(IFERROR(INDEX('Glade MR'!$P$4:$Q$3000,MATCH($A2190,'Glade MR'!$Q$4:$Q$3000,0),1),"-"),"@")))</f>
        <v>-</v>
      </c>
      <c r="O2190" s="147" t="str">
        <f>TRIM(CLEAN(TEXT(IFERROR(INDEX('Glade MR'!$W$4:$X$3000,MATCH($A2190,'Glade MR'!$X$4:$X$3000,0),1),"-"),"@")))</f>
        <v>-</v>
      </c>
      <c r="P2190" s="159" t="str">
        <f t="shared" si="69"/>
        <v>Not Found</v>
      </c>
      <c r="Q2190" t="str" cm="1">
        <f t="array" ref="Q2190">IF(SUMPRODUCT((TRIM(L2190:O2190)&lt;&gt;"-")*1)=0,
    "No Data",
    IF(COUNTIF(L2190:O2190,INDEX(_xlfn._xlws.FILTER(L2190:O2190,TRIM(L2190:O2190)&lt;&gt;"-"),1))=SUMPRODUCT((TRIM(L2190:O2190)&lt;&gt;"-")*1),
    "No Change",
    "Change"))</f>
        <v>No Data</v>
      </c>
      <c r="R2190" s="159"/>
      <c r="S2190" s="111"/>
    </row>
    <row r="2191" spans="1:19" x14ac:dyDescent="0.3">
      <c r="A2191" t="s">
        <v>2676</v>
      </c>
      <c r="B2191" t="s">
        <v>1145</v>
      </c>
      <c r="C2191" s="160" t="str">
        <f>TRIM(CLEAN(TEXT(IFERROR(INDEX('Snakeden MR'!$B$4:$C$3028,MATCH($A2191,'Snakeden MR'!$C$4:$C$3028,0),1),"-"),"@")))</f>
        <v>-</v>
      </c>
      <c r="D2191" s="147" t="str">
        <f>TRIM(CLEAN(TEXT(IFERROR(INDEX('Snakeden MR'!$I$4:$J$3028,MATCH($A2191,'Snakeden MR'!$J$4:$J$3028,0),1),"-"),"@")))</f>
        <v>-</v>
      </c>
      <c r="E2191" s="147" t="str">
        <f>TRIM(CLEAN(TEXT(IFERROR(INDEX('Snakeden MR'!$P$4:$Q$3028,MATCH($A2191,'Snakeden MR'!$Q$4:$Q$3028,0),1),"-"),"@")))</f>
        <v>-</v>
      </c>
      <c r="F2191" s="147" t="str">
        <f>TRIM(CLEAN(TEXT(IFERROR(INDEX('Snakeden MR'!$W$4:$X$3028,MATCH($A2191,'Snakeden MR'!$X$4:$X$3028,0),1),"-"),"@")))</f>
        <v>-</v>
      </c>
      <c r="G2191" s="159" t="str">
        <f t="shared" si="68"/>
        <v>Not Found</v>
      </c>
      <c r="H2191" t="str" cm="1">
        <f t="array" ref="H2191">IF(SUMPRODUCT((TRIM(C2191:F2191)&lt;&gt;"-")*1)=0,
    "No Data",
    IF(COUNTIF(C2191:F2191,INDEX(_xlfn._xlws.FILTER(C2191:F2191,TRIM(C2191:F2191)&lt;&gt;"-"),1))=SUMPRODUCT((TRIM(C2191:F2191)&lt;&gt;"-")*1),
    "No Change",
    "Change"))</f>
        <v>No Data</v>
      </c>
      <c r="I2191" s="159"/>
      <c r="J2191"/>
      <c r="K2191" s="163"/>
      <c r="L2191" s="147" t="str">
        <f>TRIM(CLEAN(TEXT(IFERROR(INDEX('Glade MR'!$B$4:$C$3000,MATCH($A2191,'Glade MR'!$C$4:$C$3000,0),1),"-"),"@")))</f>
        <v>-</v>
      </c>
      <c r="M2191" s="147" t="str">
        <f>TRIM(CLEAN(TEXT(IFERROR(INDEX('Glade MR'!$I$4:$J$3000,MATCH($A2191,'Glade MR'!$J$4:$J$3000,0),1),"-"),"@")))</f>
        <v>-</v>
      </c>
      <c r="N2191" s="147" t="str">
        <f>TRIM(CLEAN(TEXT(IFERROR(INDEX('Glade MR'!$P$4:$Q$3000,MATCH($A2191,'Glade MR'!$Q$4:$Q$3000,0),1),"-"),"@")))</f>
        <v>-</v>
      </c>
      <c r="O2191" s="147" t="str">
        <f>TRIM(CLEAN(TEXT(IFERROR(INDEX('Glade MR'!$W$4:$X$3000,MATCH($A2191,'Glade MR'!$X$4:$X$3000,0),1),"-"),"@")))</f>
        <v>-</v>
      </c>
      <c r="P2191" s="159" t="str">
        <f t="shared" si="69"/>
        <v>Not Found</v>
      </c>
      <c r="Q2191" t="str" cm="1">
        <f t="array" ref="Q2191">IF(SUMPRODUCT((TRIM(L2191:O2191)&lt;&gt;"-")*1)=0,
    "No Data",
    IF(COUNTIF(L2191:O2191,INDEX(_xlfn._xlws.FILTER(L2191:O2191,TRIM(L2191:O2191)&lt;&gt;"-"),1))=SUMPRODUCT((TRIM(L2191:O2191)&lt;&gt;"-")*1),
    "No Change",
    "Change"))</f>
        <v>No Data</v>
      </c>
      <c r="R2191" s="159"/>
      <c r="S2191" s="111"/>
    </row>
    <row r="2192" spans="1:19" x14ac:dyDescent="0.3">
      <c r="A2192" t="s">
        <v>2677</v>
      </c>
      <c r="B2192" t="s">
        <v>1145</v>
      </c>
      <c r="C2192" s="160" t="str">
        <f>TRIM(CLEAN(TEXT(IFERROR(INDEX('Snakeden MR'!$B$4:$C$3028,MATCH($A2192,'Snakeden MR'!$C$4:$C$3028,0),1),"-"),"@")))</f>
        <v>-</v>
      </c>
      <c r="D2192" s="147" t="str">
        <f>TRIM(CLEAN(TEXT(IFERROR(INDEX('Snakeden MR'!$I$4:$J$3028,MATCH($A2192,'Snakeden MR'!$J$4:$J$3028,0),1),"-"),"@")))</f>
        <v>-</v>
      </c>
      <c r="E2192" s="147" t="str">
        <f>TRIM(CLEAN(TEXT(IFERROR(INDEX('Snakeden MR'!$P$4:$Q$3028,MATCH($A2192,'Snakeden MR'!$Q$4:$Q$3028,0),1),"-"),"@")))</f>
        <v>-</v>
      </c>
      <c r="F2192" s="147" t="str">
        <f>TRIM(CLEAN(TEXT(IFERROR(INDEX('Snakeden MR'!$W$4:$X$3028,MATCH($A2192,'Snakeden MR'!$X$4:$X$3028,0),1),"-"),"@")))</f>
        <v>-</v>
      </c>
      <c r="G2192" s="159" t="str">
        <f t="shared" si="68"/>
        <v>Not Found</v>
      </c>
      <c r="H2192" t="str" cm="1">
        <f t="array" ref="H2192">IF(SUMPRODUCT((TRIM(C2192:F2192)&lt;&gt;"-")*1)=0,
    "No Data",
    IF(COUNTIF(C2192:F2192,INDEX(_xlfn._xlws.FILTER(C2192:F2192,TRIM(C2192:F2192)&lt;&gt;"-"),1))=SUMPRODUCT((TRIM(C2192:F2192)&lt;&gt;"-")*1),
    "No Change",
    "Change"))</f>
        <v>No Data</v>
      </c>
      <c r="I2192" s="159"/>
      <c r="J2192"/>
      <c r="K2192" s="163"/>
      <c r="L2192" s="147" t="str">
        <f>TRIM(CLEAN(TEXT(IFERROR(INDEX('Glade MR'!$B$4:$C$3000,MATCH($A2192,'Glade MR'!$C$4:$C$3000,0),1),"-"),"@")))</f>
        <v>-</v>
      </c>
      <c r="M2192" s="147" t="str">
        <f>TRIM(CLEAN(TEXT(IFERROR(INDEX('Glade MR'!$I$4:$J$3000,MATCH($A2192,'Glade MR'!$J$4:$J$3000,0),1),"-"),"@")))</f>
        <v>-</v>
      </c>
      <c r="N2192" s="147" t="str">
        <f>TRIM(CLEAN(TEXT(IFERROR(INDEX('Glade MR'!$P$4:$Q$3000,MATCH($A2192,'Glade MR'!$Q$4:$Q$3000,0),1),"-"),"@")))</f>
        <v>-</v>
      </c>
      <c r="O2192" s="147" t="str">
        <f>TRIM(CLEAN(TEXT(IFERROR(INDEX('Glade MR'!$W$4:$X$3000,MATCH($A2192,'Glade MR'!$X$4:$X$3000,0),1),"-"),"@")))</f>
        <v>-</v>
      </c>
      <c r="P2192" s="159" t="str">
        <f t="shared" si="69"/>
        <v>Not Found</v>
      </c>
      <c r="Q2192" t="str" cm="1">
        <f t="array" ref="Q2192">IF(SUMPRODUCT((TRIM(L2192:O2192)&lt;&gt;"-")*1)=0,
    "No Data",
    IF(COUNTIF(L2192:O2192,INDEX(_xlfn._xlws.FILTER(L2192:O2192,TRIM(L2192:O2192)&lt;&gt;"-"),1))=SUMPRODUCT((TRIM(L2192:O2192)&lt;&gt;"-")*1),
    "No Change",
    "Change"))</f>
        <v>No Data</v>
      </c>
      <c r="R2192" s="159"/>
      <c r="S2192" s="111"/>
    </row>
    <row r="2193" spans="1:19" x14ac:dyDescent="0.3">
      <c r="A2193" t="s">
        <v>2678</v>
      </c>
      <c r="B2193" t="s">
        <v>1145</v>
      </c>
      <c r="C2193" s="160" t="str">
        <f>TRIM(CLEAN(TEXT(IFERROR(INDEX('Snakeden MR'!$B$4:$C$3028,MATCH($A2193,'Snakeden MR'!$C$4:$C$3028,0),1),"-"),"@")))</f>
        <v>-</v>
      </c>
      <c r="D2193" s="147" t="str">
        <f>TRIM(CLEAN(TEXT(IFERROR(INDEX('Snakeden MR'!$I$4:$J$3028,MATCH($A2193,'Snakeden MR'!$J$4:$J$3028,0),1),"-"),"@")))</f>
        <v>-</v>
      </c>
      <c r="E2193" s="147" t="str">
        <f>TRIM(CLEAN(TEXT(IFERROR(INDEX('Snakeden MR'!$P$4:$Q$3028,MATCH($A2193,'Snakeden MR'!$Q$4:$Q$3028,0),1),"-"),"@")))</f>
        <v>-</v>
      </c>
      <c r="F2193" s="147" t="str">
        <f>TRIM(CLEAN(TEXT(IFERROR(INDEX('Snakeden MR'!$W$4:$X$3028,MATCH($A2193,'Snakeden MR'!$X$4:$X$3028,0),1),"-"),"@")))</f>
        <v>-</v>
      </c>
      <c r="G2193" s="159" t="str">
        <f t="shared" si="68"/>
        <v>Not Found</v>
      </c>
      <c r="H2193" t="str" cm="1">
        <f t="array" ref="H2193">IF(SUMPRODUCT((TRIM(C2193:F2193)&lt;&gt;"-")*1)=0,
    "No Data",
    IF(COUNTIF(C2193:F2193,INDEX(_xlfn._xlws.FILTER(C2193:F2193,TRIM(C2193:F2193)&lt;&gt;"-"),1))=SUMPRODUCT((TRIM(C2193:F2193)&lt;&gt;"-")*1),
    "No Change",
    "Change"))</f>
        <v>No Data</v>
      </c>
      <c r="I2193" s="159"/>
      <c r="J2193"/>
      <c r="K2193" s="163"/>
      <c r="L2193" s="147" t="str">
        <f>TRIM(CLEAN(TEXT(IFERROR(INDEX('Glade MR'!$B$4:$C$3000,MATCH($A2193,'Glade MR'!$C$4:$C$3000,0),1),"-"),"@")))</f>
        <v>-</v>
      </c>
      <c r="M2193" s="147" t="str">
        <f>TRIM(CLEAN(TEXT(IFERROR(INDEX('Glade MR'!$I$4:$J$3000,MATCH($A2193,'Glade MR'!$J$4:$J$3000,0),1),"-"),"@")))</f>
        <v>-</v>
      </c>
      <c r="N2193" s="147" t="str">
        <f>TRIM(CLEAN(TEXT(IFERROR(INDEX('Glade MR'!$P$4:$Q$3000,MATCH($A2193,'Glade MR'!$Q$4:$Q$3000,0),1),"-"),"@")))</f>
        <v>-</v>
      </c>
      <c r="O2193" s="147" t="str">
        <f>TRIM(CLEAN(TEXT(IFERROR(INDEX('Glade MR'!$W$4:$X$3000,MATCH($A2193,'Glade MR'!$X$4:$X$3000,0),1),"-"),"@")))</f>
        <v>-</v>
      </c>
      <c r="P2193" s="159" t="str">
        <f t="shared" si="69"/>
        <v>Not Found</v>
      </c>
      <c r="Q2193" t="str" cm="1">
        <f t="array" ref="Q2193">IF(SUMPRODUCT((TRIM(L2193:O2193)&lt;&gt;"-")*1)=0,
    "No Data",
    IF(COUNTIF(L2193:O2193,INDEX(_xlfn._xlws.FILTER(L2193:O2193,TRIM(L2193:O2193)&lt;&gt;"-"),1))=SUMPRODUCT((TRIM(L2193:O2193)&lt;&gt;"-")*1),
    "No Change",
    "Change"))</f>
        <v>No Data</v>
      </c>
      <c r="R2193" s="159"/>
      <c r="S2193" s="111"/>
    </row>
    <row r="2194" spans="1:19" x14ac:dyDescent="0.3">
      <c r="A2194" t="s">
        <v>2679</v>
      </c>
      <c r="B2194" t="s">
        <v>1145</v>
      </c>
      <c r="C2194" s="160" t="str">
        <f>TRIM(CLEAN(TEXT(IFERROR(INDEX('Snakeden MR'!$B$4:$C$3028,MATCH($A2194,'Snakeden MR'!$C$4:$C$3028,0),1),"-"),"@")))</f>
        <v>-</v>
      </c>
      <c r="D2194" s="147" t="str">
        <f>TRIM(CLEAN(TEXT(IFERROR(INDEX('Snakeden MR'!$I$4:$J$3028,MATCH($A2194,'Snakeden MR'!$J$4:$J$3028,0),1),"-"),"@")))</f>
        <v>-</v>
      </c>
      <c r="E2194" s="147" t="str">
        <f>TRIM(CLEAN(TEXT(IFERROR(INDEX('Snakeden MR'!$P$4:$Q$3028,MATCH($A2194,'Snakeden MR'!$Q$4:$Q$3028,0),1),"-"),"@")))</f>
        <v>-</v>
      </c>
      <c r="F2194" s="147" t="str">
        <f>TRIM(CLEAN(TEXT(IFERROR(INDEX('Snakeden MR'!$W$4:$X$3028,MATCH($A2194,'Snakeden MR'!$X$4:$X$3028,0),1),"-"),"@")))</f>
        <v>-</v>
      </c>
      <c r="G2194" s="159" t="str">
        <f t="shared" si="68"/>
        <v>Not Found</v>
      </c>
      <c r="H2194" t="str" cm="1">
        <f t="array" ref="H2194">IF(SUMPRODUCT((TRIM(C2194:F2194)&lt;&gt;"-")*1)=0,
    "No Data",
    IF(COUNTIF(C2194:F2194,INDEX(_xlfn._xlws.FILTER(C2194:F2194,TRIM(C2194:F2194)&lt;&gt;"-"),1))=SUMPRODUCT((TRIM(C2194:F2194)&lt;&gt;"-")*1),
    "No Change",
    "Change"))</f>
        <v>No Data</v>
      </c>
      <c r="I2194" s="159"/>
      <c r="J2194"/>
      <c r="K2194" s="163"/>
      <c r="L2194" s="147" t="str">
        <f>TRIM(CLEAN(TEXT(IFERROR(INDEX('Glade MR'!$B$4:$C$3000,MATCH($A2194,'Glade MR'!$C$4:$C$3000,0),1),"-"),"@")))</f>
        <v>-</v>
      </c>
      <c r="M2194" s="147" t="str">
        <f>TRIM(CLEAN(TEXT(IFERROR(INDEX('Glade MR'!$I$4:$J$3000,MATCH($A2194,'Glade MR'!$J$4:$J$3000,0),1),"-"),"@")))</f>
        <v>-</v>
      </c>
      <c r="N2194" s="147" t="str">
        <f>TRIM(CLEAN(TEXT(IFERROR(INDEX('Glade MR'!$P$4:$Q$3000,MATCH($A2194,'Glade MR'!$Q$4:$Q$3000,0),1),"-"),"@")))</f>
        <v>-</v>
      </c>
      <c r="O2194" s="147" t="str">
        <f>TRIM(CLEAN(TEXT(IFERROR(INDEX('Glade MR'!$W$4:$X$3000,MATCH($A2194,'Glade MR'!$X$4:$X$3000,0),1),"-"),"@")))</f>
        <v>-</v>
      </c>
      <c r="P2194" s="159" t="str">
        <f t="shared" si="69"/>
        <v>Not Found</v>
      </c>
      <c r="Q2194" t="str" cm="1">
        <f t="array" ref="Q2194">IF(SUMPRODUCT((TRIM(L2194:O2194)&lt;&gt;"-")*1)=0,
    "No Data",
    IF(COUNTIF(L2194:O2194,INDEX(_xlfn._xlws.FILTER(L2194:O2194,TRIM(L2194:O2194)&lt;&gt;"-"),1))=SUMPRODUCT((TRIM(L2194:O2194)&lt;&gt;"-")*1),
    "No Change",
    "Change"))</f>
        <v>No Data</v>
      </c>
      <c r="R2194" s="159"/>
      <c r="S2194" s="111"/>
    </row>
    <row r="2195" spans="1:19" x14ac:dyDescent="0.3">
      <c r="A2195" t="s">
        <v>2680</v>
      </c>
      <c r="B2195" t="s">
        <v>1145</v>
      </c>
      <c r="C2195" s="160" t="str">
        <f>TRIM(CLEAN(TEXT(IFERROR(INDEX('Snakeden MR'!$B$4:$C$3028,MATCH($A2195,'Snakeden MR'!$C$4:$C$3028,0),1),"-"),"@")))</f>
        <v>-</v>
      </c>
      <c r="D2195" s="147" t="str">
        <f>TRIM(CLEAN(TEXT(IFERROR(INDEX('Snakeden MR'!$I$4:$J$3028,MATCH($A2195,'Snakeden MR'!$J$4:$J$3028,0),1),"-"),"@")))</f>
        <v>-</v>
      </c>
      <c r="E2195" s="147" t="str">
        <f>TRIM(CLEAN(TEXT(IFERROR(INDEX('Snakeden MR'!$P$4:$Q$3028,MATCH($A2195,'Snakeden MR'!$Q$4:$Q$3028,0),1),"-"),"@")))</f>
        <v>-</v>
      </c>
      <c r="F2195" s="147" t="str">
        <f>TRIM(CLEAN(TEXT(IFERROR(INDEX('Snakeden MR'!$W$4:$X$3028,MATCH($A2195,'Snakeden MR'!$X$4:$X$3028,0),1),"-"),"@")))</f>
        <v>-</v>
      </c>
      <c r="G2195" s="159" t="str">
        <f t="shared" si="68"/>
        <v>Not Found</v>
      </c>
      <c r="H2195" t="str" cm="1">
        <f t="array" ref="H2195">IF(SUMPRODUCT((TRIM(C2195:F2195)&lt;&gt;"-")*1)=0,
    "No Data",
    IF(COUNTIF(C2195:F2195,INDEX(_xlfn._xlws.FILTER(C2195:F2195,TRIM(C2195:F2195)&lt;&gt;"-"),1))=SUMPRODUCT((TRIM(C2195:F2195)&lt;&gt;"-")*1),
    "No Change",
    "Change"))</f>
        <v>No Data</v>
      </c>
      <c r="I2195" s="159"/>
      <c r="J2195"/>
      <c r="K2195" s="163"/>
      <c r="L2195" s="147" t="str">
        <f>TRIM(CLEAN(TEXT(IFERROR(INDEX('Glade MR'!$B$4:$C$3000,MATCH($A2195,'Glade MR'!$C$4:$C$3000,0),1),"-"),"@")))</f>
        <v>-</v>
      </c>
      <c r="M2195" s="147" t="str">
        <f>TRIM(CLEAN(TEXT(IFERROR(INDEX('Glade MR'!$I$4:$J$3000,MATCH($A2195,'Glade MR'!$J$4:$J$3000,0),1),"-"),"@")))</f>
        <v>-</v>
      </c>
      <c r="N2195" s="147" t="str">
        <f>TRIM(CLEAN(TEXT(IFERROR(INDEX('Glade MR'!$P$4:$Q$3000,MATCH($A2195,'Glade MR'!$Q$4:$Q$3000,0),1),"-"),"@")))</f>
        <v>-</v>
      </c>
      <c r="O2195" s="147" t="str">
        <f>TRIM(CLEAN(TEXT(IFERROR(INDEX('Glade MR'!$W$4:$X$3000,MATCH($A2195,'Glade MR'!$X$4:$X$3000,0),1),"-"),"@")))</f>
        <v>-</v>
      </c>
      <c r="P2195" s="159" t="str">
        <f t="shared" si="69"/>
        <v>Not Found</v>
      </c>
      <c r="Q2195" t="str" cm="1">
        <f t="array" ref="Q2195">IF(SUMPRODUCT((TRIM(L2195:O2195)&lt;&gt;"-")*1)=0,
    "No Data",
    IF(COUNTIF(L2195:O2195,INDEX(_xlfn._xlws.FILTER(L2195:O2195,TRIM(L2195:O2195)&lt;&gt;"-"),1))=SUMPRODUCT((TRIM(L2195:O2195)&lt;&gt;"-")*1),
    "No Change",
    "Change"))</f>
        <v>No Data</v>
      </c>
      <c r="R2195" s="159"/>
      <c r="S2195" s="111"/>
    </row>
    <row r="2196" spans="1:19" x14ac:dyDescent="0.3">
      <c r="A2196" t="s">
        <v>2681</v>
      </c>
      <c r="B2196" t="s">
        <v>1145</v>
      </c>
      <c r="C2196" s="160" t="str">
        <f>TRIM(CLEAN(TEXT(IFERROR(INDEX('Snakeden MR'!$B$4:$C$3028,MATCH($A2196,'Snakeden MR'!$C$4:$C$3028,0),1),"-"),"@")))</f>
        <v>-</v>
      </c>
      <c r="D2196" s="147" t="str">
        <f>TRIM(CLEAN(TEXT(IFERROR(INDEX('Snakeden MR'!$I$4:$J$3028,MATCH($A2196,'Snakeden MR'!$J$4:$J$3028,0),1),"-"),"@")))</f>
        <v>-</v>
      </c>
      <c r="E2196" s="147" t="str">
        <f>TRIM(CLEAN(TEXT(IFERROR(INDEX('Snakeden MR'!$P$4:$Q$3028,MATCH($A2196,'Snakeden MR'!$Q$4:$Q$3028,0),1),"-"),"@")))</f>
        <v>-</v>
      </c>
      <c r="F2196" s="147" t="str">
        <f>TRIM(CLEAN(TEXT(IFERROR(INDEX('Snakeden MR'!$W$4:$X$3028,MATCH($A2196,'Snakeden MR'!$X$4:$X$3028,0),1),"-"),"@")))</f>
        <v>-</v>
      </c>
      <c r="G2196" s="159" t="str">
        <f t="shared" si="68"/>
        <v>Not Found</v>
      </c>
      <c r="H2196" t="str" cm="1">
        <f t="array" ref="H2196">IF(SUMPRODUCT((TRIM(C2196:F2196)&lt;&gt;"-")*1)=0,
    "No Data",
    IF(COUNTIF(C2196:F2196,INDEX(_xlfn._xlws.FILTER(C2196:F2196,TRIM(C2196:F2196)&lt;&gt;"-"),1))=SUMPRODUCT((TRIM(C2196:F2196)&lt;&gt;"-")*1),
    "No Change",
    "Change"))</f>
        <v>No Data</v>
      </c>
      <c r="I2196" s="159"/>
      <c r="J2196"/>
      <c r="K2196" s="163"/>
      <c r="L2196" s="147" t="str">
        <f>TRIM(CLEAN(TEXT(IFERROR(INDEX('Glade MR'!$B$4:$C$3000,MATCH($A2196,'Glade MR'!$C$4:$C$3000,0),1),"-"),"@")))</f>
        <v>-</v>
      </c>
      <c r="M2196" s="147" t="str">
        <f>TRIM(CLEAN(TEXT(IFERROR(INDEX('Glade MR'!$I$4:$J$3000,MATCH($A2196,'Glade MR'!$J$4:$J$3000,0),1),"-"),"@")))</f>
        <v>-</v>
      </c>
      <c r="N2196" s="147" t="str">
        <f>TRIM(CLEAN(TEXT(IFERROR(INDEX('Glade MR'!$P$4:$Q$3000,MATCH($A2196,'Glade MR'!$Q$4:$Q$3000,0),1),"-"),"@")))</f>
        <v>-</v>
      </c>
      <c r="O2196" s="147" t="str">
        <f>TRIM(CLEAN(TEXT(IFERROR(INDEX('Glade MR'!$W$4:$X$3000,MATCH($A2196,'Glade MR'!$X$4:$X$3000,0),1),"-"),"@")))</f>
        <v>-</v>
      </c>
      <c r="P2196" s="159" t="str">
        <f t="shared" si="69"/>
        <v>Not Found</v>
      </c>
      <c r="Q2196" t="str" cm="1">
        <f t="array" ref="Q2196">IF(SUMPRODUCT((TRIM(L2196:O2196)&lt;&gt;"-")*1)=0,
    "No Data",
    IF(COUNTIF(L2196:O2196,INDEX(_xlfn._xlws.FILTER(L2196:O2196,TRIM(L2196:O2196)&lt;&gt;"-"),1))=SUMPRODUCT((TRIM(L2196:O2196)&lt;&gt;"-")*1),
    "No Change",
    "Change"))</f>
        <v>No Data</v>
      </c>
      <c r="R2196" s="159"/>
      <c r="S2196" s="111"/>
    </row>
    <row r="2197" spans="1:19" x14ac:dyDescent="0.3">
      <c r="A2197" t="s">
        <v>2682</v>
      </c>
      <c r="B2197" t="s">
        <v>1145</v>
      </c>
      <c r="C2197" s="160" t="str">
        <f>TRIM(CLEAN(TEXT(IFERROR(INDEX('Snakeden MR'!$B$4:$C$3028,MATCH($A2197,'Snakeden MR'!$C$4:$C$3028,0),1),"-"),"@")))</f>
        <v>-</v>
      </c>
      <c r="D2197" s="147" t="str">
        <f>TRIM(CLEAN(TEXT(IFERROR(INDEX('Snakeden MR'!$I$4:$J$3028,MATCH($A2197,'Snakeden MR'!$J$4:$J$3028,0),1),"-"),"@")))</f>
        <v>-</v>
      </c>
      <c r="E2197" s="147" t="str">
        <f>TRIM(CLEAN(TEXT(IFERROR(INDEX('Snakeden MR'!$P$4:$Q$3028,MATCH($A2197,'Snakeden MR'!$Q$4:$Q$3028,0),1),"-"),"@")))</f>
        <v>-</v>
      </c>
      <c r="F2197" s="147" t="str">
        <f>TRIM(CLEAN(TEXT(IFERROR(INDEX('Snakeden MR'!$W$4:$X$3028,MATCH($A2197,'Snakeden MR'!$X$4:$X$3028,0),1),"-"),"@")))</f>
        <v>-</v>
      </c>
      <c r="G2197" s="159" t="str">
        <f t="shared" si="68"/>
        <v>Not Found</v>
      </c>
      <c r="H2197" t="str" cm="1">
        <f t="array" ref="H2197">IF(SUMPRODUCT((TRIM(C2197:F2197)&lt;&gt;"-")*1)=0,
    "No Data",
    IF(COUNTIF(C2197:F2197,INDEX(_xlfn._xlws.FILTER(C2197:F2197,TRIM(C2197:F2197)&lt;&gt;"-"),1))=SUMPRODUCT((TRIM(C2197:F2197)&lt;&gt;"-")*1),
    "No Change",
    "Change"))</f>
        <v>No Data</v>
      </c>
      <c r="I2197" s="159"/>
      <c r="J2197"/>
      <c r="K2197" s="163"/>
      <c r="L2197" s="147" t="str">
        <f>TRIM(CLEAN(TEXT(IFERROR(INDEX('Glade MR'!$B$4:$C$3000,MATCH($A2197,'Glade MR'!$C$4:$C$3000,0),1),"-"),"@")))</f>
        <v>-</v>
      </c>
      <c r="M2197" s="147" t="str">
        <f>TRIM(CLEAN(TEXT(IFERROR(INDEX('Glade MR'!$I$4:$J$3000,MATCH($A2197,'Glade MR'!$J$4:$J$3000,0),1),"-"),"@")))</f>
        <v>-</v>
      </c>
      <c r="N2197" s="147" t="str">
        <f>TRIM(CLEAN(TEXT(IFERROR(INDEX('Glade MR'!$P$4:$Q$3000,MATCH($A2197,'Glade MR'!$Q$4:$Q$3000,0),1),"-"),"@")))</f>
        <v>-</v>
      </c>
      <c r="O2197" s="147" t="str">
        <f>TRIM(CLEAN(TEXT(IFERROR(INDEX('Glade MR'!$W$4:$X$3000,MATCH($A2197,'Glade MR'!$X$4:$X$3000,0),1),"-"),"@")))</f>
        <v>-</v>
      </c>
      <c r="P2197" s="159" t="str">
        <f t="shared" si="69"/>
        <v>Not Found</v>
      </c>
      <c r="Q2197" t="str" cm="1">
        <f t="array" ref="Q2197">IF(SUMPRODUCT((TRIM(L2197:O2197)&lt;&gt;"-")*1)=0,
    "No Data",
    IF(COUNTIF(L2197:O2197,INDEX(_xlfn._xlws.FILTER(L2197:O2197,TRIM(L2197:O2197)&lt;&gt;"-"),1))=SUMPRODUCT((TRIM(L2197:O2197)&lt;&gt;"-")*1),
    "No Change",
    "Change"))</f>
        <v>No Data</v>
      </c>
      <c r="R2197" s="159"/>
      <c r="S2197" s="111"/>
    </row>
    <row r="2198" spans="1:19" x14ac:dyDescent="0.3">
      <c r="A2198" t="s">
        <v>2683</v>
      </c>
      <c r="B2198" t="s">
        <v>1145</v>
      </c>
      <c r="C2198" s="160" t="str">
        <f>TRIM(CLEAN(TEXT(IFERROR(INDEX('Snakeden MR'!$B$4:$C$3028,MATCH($A2198,'Snakeden MR'!$C$4:$C$3028,0),1),"-"),"@")))</f>
        <v>-</v>
      </c>
      <c r="D2198" s="147" t="str">
        <f>TRIM(CLEAN(TEXT(IFERROR(INDEX('Snakeden MR'!$I$4:$J$3028,MATCH($A2198,'Snakeden MR'!$J$4:$J$3028,0),1),"-"),"@")))</f>
        <v>-</v>
      </c>
      <c r="E2198" s="147" t="str">
        <f>TRIM(CLEAN(TEXT(IFERROR(INDEX('Snakeden MR'!$P$4:$Q$3028,MATCH($A2198,'Snakeden MR'!$Q$4:$Q$3028,0),1),"-"),"@")))</f>
        <v>-</v>
      </c>
      <c r="F2198" s="147" t="str">
        <f>TRIM(CLEAN(TEXT(IFERROR(INDEX('Snakeden MR'!$W$4:$X$3028,MATCH($A2198,'Snakeden MR'!$X$4:$X$3028,0),1),"-"),"@")))</f>
        <v>-</v>
      </c>
      <c r="G2198" s="159" t="str">
        <f t="shared" si="68"/>
        <v>Not Found</v>
      </c>
      <c r="H2198" t="str" cm="1">
        <f t="array" ref="H2198">IF(SUMPRODUCT((TRIM(C2198:F2198)&lt;&gt;"-")*1)=0,
    "No Data",
    IF(COUNTIF(C2198:F2198,INDEX(_xlfn._xlws.FILTER(C2198:F2198,TRIM(C2198:F2198)&lt;&gt;"-"),1))=SUMPRODUCT((TRIM(C2198:F2198)&lt;&gt;"-")*1),
    "No Change",
    "Change"))</f>
        <v>No Data</v>
      </c>
      <c r="I2198" s="159"/>
      <c r="J2198"/>
      <c r="K2198" s="163"/>
      <c r="L2198" s="147" t="str">
        <f>TRIM(CLEAN(TEXT(IFERROR(INDEX('Glade MR'!$B$4:$C$3000,MATCH($A2198,'Glade MR'!$C$4:$C$3000,0),1),"-"),"@")))</f>
        <v>-</v>
      </c>
      <c r="M2198" s="147" t="str">
        <f>TRIM(CLEAN(TEXT(IFERROR(INDEX('Glade MR'!$I$4:$J$3000,MATCH($A2198,'Glade MR'!$J$4:$J$3000,0),1),"-"),"@")))</f>
        <v>-</v>
      </c>
      <c r="N2198" s="147" t="str">
        <f>TRIM(CLEAN(TEXT(IFERROR(INDEX('Glade MR'!$P$4:$Q$3000,MATCH($A2198,'Glade MR'!$Q$4:$Q$3000,0),1),"-"),"@")))</f>
        <v>-</v>
      </c>
      <c r="O2198" s="147" t="str">
        <f>TRIM(CLEAN(TEXT(IFERROR(INDEX('Glade MR'!$W$4:$X$3000,MATCH($A2198,'Glade MR'!$X$4:$X$3000,0),1),"-"),"@")))</f>
        <v>-</v>
      </c>
      <c r="P2198" s="159" t="str">
        <f t="shared" si="69"/>
        <v>Not Found</v>
      </c>
      <c r="Q2198" t="str" cm="1">
        <f t="array" ref="Q2198">IF(SUMPRODUCT((TRIM(L2198:O2198)&lt;&gt;"-")*1)=0,
    "No Data",
    IF(COUNTIF(L2198:O2198,INDEX(_xlfn._xlws.FILTER(L2198:O2198,TRIM(L2198:O2198)&lt;&gt;"-"),1))=SUMPRODUCT((TRIM(L2198:O2198)&lt;&gt;"-")*1),
    "No Change",
    "Change"))</f>
        <v>No Data</v>
      </c>
      <c r="R2198" s="159"/>
      <c r="S2198" s="111"/>
    </row>
    <row r="2199" spans="1:19" x14ac:dyDescent="0.3">
      <c r="A2199" t="s">
        <v>2684</v>
      </c>
      <c r="B2199" t="s">
        <v>1145</v>
      </c>
      <c r="C2199" s="160" t="str">
        <f>TRIM(CLEAN(TEXT(IFERROR(INDEX('Snakeden MR'!$B$4:$C$3028,MATCH($A2199,'Snakeden MR'!$C$4:$C$3028,0),1),"-"),"@")))</f>
        <v>-</v>
      </c>
      <c r="D2199" s="147" t="str">
        <f>TRIM(CLEAN(TEXT(IFERROR(INDEX('Snakeden MR'!$I$4:$J$3028,MATCH($A2199,'Snakeden MR'!$J$4:$J$3028,0),1),"-"),"@")))</f>
        <v>-</v>
      </c>
      <c r="E2199" s="147" t="str">
        <f>TRIM(CLEAN(TEXT(IFERROR(INDEX('Snakeden MR'!$P$4:$Q$3028,MATCH($A2199,'Snakeden MR'!$Q$4:$Q$3028,0),1),"-"),"@")))</f>
        <v>-</v>
      </c>
      <c r="F2199" s="147" t="str">
        <f>TRIM(CLEAN(TEXT(IFERROR(INDEX('Snakeden MR'!$W$4:$X$3028,MATCH($A2199,'Snakeden MR'!$X$4:$X$3028,0),1),"-"),"@")))</f>
        <v>-</v>
      </c>
      <c r="G2199" s="159" t="str">
        <f t="shared" si="68"/>
        <v>Not Found</v>
      </c>
      <c r="H2199" t="str" cm="1">
        <f t="array" ref="H2199">IF(SUMPRODUCT((TRIM(C2199:F2199)&lt;&gt;"-")*1)=0,
    "No Data",
    IF(COUNTIF(C2199:F2199,INDEX(_xlfn._xlws.FILTER(C2199:F2199,TRIM(C2199:F2199)&lt;&gt;"-"),1))=SUMPRODUCT((TRIM(C2199:F2199)&lt;&gt;"-")*1),
    "No Change",
    "Change"))</f>
        <v>No Data</v>
      </c>
      <c r="I2199" s="159"/>
      <c r="J2199"/>
      <c r="K2199" s="163"/>
      <c r="L2199" s="147" t="str">
        <f>TRIM(CLEAN(TEXT(IFERROR(INDEX('Glade MR'!$B$4:$C$3000,MATCH($A2199,'Glade MR'!$C$4:$C$3000,0),1),"-"),"@")))</f>
        <v>-</v>
      </c>
      <c r="M2199" s="147" t="str">
        <f>TRIM(CLEAN(TEXT(IFERROR(INDEX('Glade MR'!$I$4:$J$3000,MATCH($A2199,'Glade MR'!$J$4:$J$3000,0),1),"-"),"@")))</f>
        <v>-</v>
      </c>
      <c r="N2199" s="147" t="str">
        <f>TRIM(CLEAN(TEXT(IFERROR(INDEX('Glade MR'!$P$4:$Q$3000,MATCH($A2199,'Glade MR'!$Q$4:$Q$3000,0),1),"-"),"@")))</f>
        <v>-</v>
      </c>
      <c r="O2199" s="147" t="str">
        <f>TRIM(CLEAN(TEXT(IFERROR(INDEX('Glade MR'!$W$4:$X$3000,MATCH($A2199,'Glade MR'!$X$4:$X$3000,0),1),"-"),"@")))</f>
        <v>-</v>
      </c>
      <c r="P2199" s="159" t="str">
        <f t="shared" si="69"/>
        <v>Not Found</v>
      </c>
      <c r="Q2199" t="str" cm="1">
        <f t="array" ref="Q2199">IF(SUMPRODUCT((TRIM(L2199:O2199)&lt;&gt;"-")*1)=0,
    "No Data",
    IF(COUNTIF(L2199:O2199,INDEX(_xlfn._xlws.FILTER(L2199:O2199,TRIM(L2199:O2199)&lt;&gt;"-"),1))=SUMPRODUCT((TRIM(L2199:O2199)&lt;&gt;"-")*1),
    "No Change",
    "Change"))</f>
        <v>No Data</v>
      </c>
      <c r="R2199" s="159"/>
      <c r="S2199" s="111"/>
    </row>
    <row r="2200" spans="1:19" x14ac:dyDescent="0.3">
      <c r="A2200" t="s">
        <v>2685</v>
      </c>
      <c r="B2200" t="s">
        <v>1145</v>
      </c>
      <c r="C2200" s="160" t="str">
        <f>TRIM(CLEAN(TEXT(IFERROR(INDEX('Snakeden MR'!$B$4:$C$3028,MATCH($A2200,'Snakeden MR'!$C$4:$C$3028,0),1),"-"),"@")))</f>
        <v>-</v>
      </c>
      <c r="D2200" s="147" t="str">
        <f>TRIM(CLEAN(TEXT(IFERROR(INDEX('Snakeden MR'!$I$4:$J$3028,MATCH($A2200,'Snakeden MR'!$J$4:$J$3028,0),1),"-"),"@")))</f>
        <v>-</v>
      </c>
      <c r="E2200" s="147" t="str">
        <f>TRIM(CLEAN(TEXT(IFERROR(INDEX('Snakeden MR'!$P$4:$Q$3028,MATCH($A2200,'Snakeden MR'!$Q$4:$Q$3028,0),1),"-"),"@")))</f>
        <v>-</v>
      </c>
      <c r="F2200" s="147" t="str">
        <f>TRIM(CLEAN(TEXT(IFERROR(INDEX('Snakeden MR'!$W$4:$X$3028,MATCH($A2200,'Snakeden MR'!$X$4:$X$3028,0),1),"-"),"@")))</f>
        <v>-</v>
      </c>
      <c r="G2200" s="159" t="str">
        <f t="shared" si="68"/>
        <v>Not Found</v>
      </c>
      <c r="H2200" t="str" cm="1">
        <f t="array" ref="H2200">IF(SUMPRODUCT((TRIM(C2200:F2200)&lt;&gt;"-")*1)=0,
    "No Data",
    IF(COUNTIF(C2200:F2200,INDEX(_xlfn._xlws.FILTER(C2200:F2200,TRIM(C2200:F2200)&lt;&gt;"-"),1))=SUMPRODUCT((TRIM(C2200:F2200)&lt;&gt;"-")*1),
    "No Change",
    "Change"))</f>
        <v>No Data</v>
      </c>
      <c r="I2200" s="159"/>
      <c r="J2200"/>
      <c r="K2200" s="163"/>
      <c r="L2200" s="147" t="str">
        <f>TRIM(CLEAN(TEXT(IFERROR(INDEX('Glade MR'!$B$4:$C$3000,MATCH($A2200,'Glade MR'!$C$4:$C$3000,0),1),"-"),"@")))</f>
        <v>-</v>
      </c>
      <c r="M2200" s="147" t="str">
        <f>TRIM(CLEAN(TEXT(IFERROR(INDEX('Glade MR'!$I$4:$J$3000,MATCH($A2200,'Glade MR'!$J$4:$J$3000,0),1),"-"),"@")))</f>
        <v>-</v>
      </c>
      <c r="N2200" s="147" t="str">
        <f>TRIM(CLEAN(TEXT(IFERROR(INDEX('Glade MR'!$P$4:$Q$3000,MATCH($A2200,'Glade MR'!$Q$4:$Q$3000,0),1),"-"),"@")))</f>
        <v>-</v>
      </c>
      <c r="O2200" s="147" t="str">
        <f>TRIM(CLEAN(TEXT(IFERROR(INDEX('Glade MR'!$W$4:$X$3000,MATCH($A2200,'Glade MR'!$X$4:$X$3000,0),1),"-"),"@")))</f>
        <v>-</v>
      </c>
      <c r="P2200" s="159" t="str">
        <f t="shared" si="69"/>
        <v>Not Found</v>
      </c>
      <c r="Q2200" t="str" cm="1">
        <f t="array" ref="Q2200">IF(SUMPRODUCT((TRIM(L2200:O2200)&lt;&gt;"-")*1)=0,
    "No Data",
    IF(COUNTIF(L2200:O2200,INDEX(_xlfn._xlws.FILTER(L2200:O2200,TRIM(L2200:O2200)&lt;&gt;"-"),1))=SUMPRODUCT((TRIM(L2200:O2200)&lt;&gt;"-")*1),
    "No Change",
    "Change"))</f>
        <v>No Data</v>
      </c>
      <c r="R2200" s="159"/>
      <c r="S2200" s="111"/>
    </row>
    <row r="2201" spans="1:19" x14ac:dyDescent="0.3">
      <c r="A2201" t="s">
        <v>2686</v>
      </c>
      <c r="B2201" t="s">
        <v>1145</v>
      </c>
      <c r="C2201" s="160" t="str">
        <f>TRIM(CLEAN(TEXT(IFERROR(INDEX('Snakeden MR'!$B$4:$C$3028,MATCH($A2201,'Snakeden MR'!$C$4:$C$3028,0),1),"-"),"@")))</f>
        <v>-</v>
      </c>
      <c r="D2201" s="147" t="str">
        <f>TRIM(CLEAN(TEXT(IFERROR(INDEX('Snakeden MR'!$I$4:$J$3028,MATCH($A2201,'Snakeden MR'!$J$4:$J$3028,0),1),"-"),"@")))</f>
        <v>-</v>
      </c>
      <c r="E2201" s="147" t="str">
        <f>TRIM(CLEAN(TEXT(IFERROR(INDEX('Snakeden MR'!$P$4:$Q$3028,MATCH($A2201,'Snakeden MR'!$Q$4:$Q$3028,0),1),"-"),"@")))</f>
        <v>-</v>
      </c>
      <c r="F2201" s="147" t="str">
        <f>TRIM(CLEAN(TEXT(IFERROR(INDEX('Snakeden MR'!$W$4:$X$3028,MATCH($A2201,'Snakeden MR'!$X$4:$X$3028,0),1),"-"),"@")))</f>
        <v>-</v>
      </c>
      <c r="G2201" s="159" t="str">
        <f t="shared" si="68"/>
        <v>Not Found</v>
      </c>
      <c r="H2201" t="str" cm="1">
        <f t="array" ref="H2201">IF(SUMPRODUCT((TRIM(C2201:F2201)&lt;&gt;"-")*1)=0,
    "No Data",
    IF(COUNTIF(C2201:F2201,INDEX(_xlfn._xlws.FILTER(C2201:F2201,TRIM(C2201:F2201)&lt;&gt;"-"),1))=SUMPRODUCT((TRIM(C2201:F2201)&lt;&gt;"-")*1),
    "No Change",
    "Change"))</f>
        <v>No Data</v>
      </c>
      <c r="I2201" s="159"/>
      <c r="J2201"/>
      <c r="K2201" s="163"/>
      <c r="L2201" s="147" t="str">
        <f>TRIM(CLEAN(TEXT(IFERROR(INDEX('Glade MR'!$B$4:$C$3000,MATCH($A2201,'Glade MR'!$C$4:$C$3000,0),1),"-"),"@")))</f>
        <v>-</v>
      </c>
      <c r="M2201" s="147" t="str">
        <f>TRIM(CLEAN(TEXT(IFERROR(INDEX('Glade MR'!$I$4:$J$3000,MATCH($A2201,'Glade MR'!$J$4:$J$3000,0),1),"-"),"@")))</f>
        <v>-</v>
      </c>
      <c r="N2201" s="147" t="str">
        <f>TRIM(CLEAN(TEXT(IFERROR(INDEX('Glade MR'!$P$4:$Q$3000,MATCH($A2201,'Glade MR'!$Q$4:$Q$3000,0),1),"-"),"@")))</f>
        <v>-</v>
      </c>
      <c r="O2201" s="147" t="str">
        <f>TRIM(CLEAN(TEXT(IFERROR(INDEX('Glade MR'!$W$4:$X$3000,MATCH($A2201,'Glade MR'!$X$4:$X$3000,0),1),"-"),"@")))</f>
        <v>-</v>
      </c>
      <c r="P2201" s="159" t="str">
        <f t="shared" si="69"/>
        <v>Not Found</v>
      </c>
      <c r="Q2201" t="str" cm="1">
        <f t="array" ref="Q2201">IF(SUMPRODUCT((TRIM(L2201:O2201)&lt;&gt;"-")*1)=0,
    "No Data",
    IF(COUNTIF(L2201:O2201,INDEX(_xlfn._xlws.FILTER(L2201:O2201,TRIM(L2201:O2201)&lt;&gt;"-"),1))=SUMPRODUCT((TRIM(L2201:O2201)&lt;&gt;"-")*1),
    "No Change",
    "Change"))</f>
        <v>No Data</v>
      </c>
      <c r="R2201" s="159"/>
      <c r="S2201" s="111"/>
    </row>
    <row r="2202" spans="1:19" x14ac:dyDescent="0.3">
      <c r="A2202" t="s">
        <v>2687</v>
      </c>
      <c r="B2202" t="s">
        <v>1145</v>
      </c>
      <c r="C2202" s="160" t="str">
        <f>TRIM(CLEAN(TEXT(IFERROR(INDEX('Snakeden MR'!$B$4:$C$3028,MATCH($A2202,'Snakeden MR'!$C$4:$C$3028,0),1),"-"),"@")))</f>
        <v>-</v>
      </c>
      <c r="D2202" s="147" t="str">
        <f>TRIM(CLEAN(TEXT(IFERROR(INDEX('Snakeden MR'!$I$4:$J$3028,MATCH($A2202,'Snakeden MR'!$J$4:$J$3028,0),1),"-"),"@")))</f>
        <v>-</v>
      </c>
      <c r="E2202" s="147" t="str">
        <f>TRIM(CLEAN(TEXT(IFERROR(INDEX('Snakeden MR'!$P$4:$Q$3028,MATCH($A2202,'Snakeden MR'!$Q$4:$Q$3028,0),1),"-"),"@")))</f>
        <v>-</v>
      </c>
      <c r="F2202" s="147" t="str">
        <f>TRIM(CLEAN(TEXT(IFERROR(INDEX('Snakeden MR'!$W$4:$X$3028,MATCH($A2202,'Snakeden MR'!$X$4:$X$3028,0),1),"-"),"@")))</f>
        <v>-</v>
      </c>
      <c r="G2202" s="159" t="str">
        <f t="shared" si="68"/>
        <v>Not Found</v>
      </c>
      <c r="H2202" t="str" cm="1">
        <f t="array" ref="H2202">IF(SUMPRODUCT((TRIM(C2202:F2202)&lt;&gt;"-")*1)=0,
    "No Data",
    IF(COUNTIF(C2202:F2202,INDEX(_xlfn._xlws.FILTER(C2202:F2202,TRIM(C2202:F2202)&lt;&gt;"-"),1))=SUMPRODUCT((TRIM(C2202:F2202)&lt;&gt;"-")*1),
    "No Change",
    "Change"))</f>
        <v>No Data</v>
      </c>
      <c r="I2202" s="159"/>
      <c r="J2202"/>
      <c r="K2202" s="163"/>
      <c r="L2202" s="147" t="str">
        <f>TRIM(CLEAN(TEXT(IFERROR(INDEX('Glade MR'!$B$4:$C$3000,MATCH($A2202,'Glade MR'!$C$4:$C$3000,0),1),"-"),"@")))</f>
        <v>-</v>
      </c>
      <c r="M2202" s="147" t="str">
        <f>TRIM(CLEAN(TEXT(IFERROR(INDEX('Glade MR'!$I$4:$J$3000,MATCH($A2202,'Glade MR'!$J$4:$J$3000,0),1),"-"),"@")))</f>
        <v>-</v>
      </c>
      <c r="N2202" s="147" t="str">
        <f>TRIM(CLEAN(TEXT(IFERROR(INDEX('Glade MR'!$P$4:$Q$3000,MATCH($A2202,'Glade MR'!$Q$4:$Q$3000,0),1),"-"),"@")))</f>
        <v>-</v>
      </c>
      <c r="O2202" s="147" t="str">
        <f>TRIM(CLEAN(TEXT(IFERROR(INDEX('Glade MR'!$W$4:$X$3000,MATCH($A2202,'Glade MR'!$X$4:$X$3000,0),1),"-"),"@")))</f>
        <v>-</v>
      </c>
      <c r="P2202" s="159" t="str">
        <f t="shared" si="69"/>
        <v>Not Found</v>
      </c>
      <c r="Q2202" t="str" cm="1">
        <f t="array" ref="Q2202">IF(SUMPRODUCT((TRIM(L2202:O2202)&lt;&gt;"-")*1)=0,
    "No Data",
    IF(COUNTIF(L2202:O2202,INDEX(_xlfn._xlws.FILTER(L2202:O2202,TRIM(L2202:O2202)&lt;&gt;"-"),1))=SUMPRODUCT((TRIM(L2202:O2202)&lt;&gt;"-")*1),
    "No Change",
    "Change"))</f>
        <v>No Data</v>
      </c>
      <c r="R2202" s="159"/>
      <c r="S2202" s="111"/>
    </row>
    <row r="2203" spans="1:19" x14ac:dyDescent="0.3">
      <c r="A2203" t="s">
        <v>2688</v>
      </c>
      <c r="B2203" t="s">
        <v>1145</v>
      </c>
      <c r="C2203" s="160" t="str">
        <f>TRIM(CLEAN(TEXT(IFERROR(INDEX('Snakeden MR'!$B$4:$C$3028,MATCH($A2203,'Snakeden MR'!$C$4:$C$3028,0),1),"-"),"@")))</f>
        <v>-</v>
      </c>
      <c r="D2203" s="147" t="str">
        <f>TRIM(CLEAN(TEXT(IFERROR(INDEX('Snakeden MR'!$I$4:$J$3028,MATCH($A2203,'Snakeden MR'!$J$4:$J$3028,0),1),"-"),"@")))</f>
        <v>-</v>
      </c>
      <c r="E2203" s="147" t="str">
        <f>TRIM(CLEAN(TEXT(IFERROR(INDEX('Snakeden MR'!$P$4:$Q$3028,MATCH($A2203,'Snakeden MR'!$Q$4:$Q$3028,0),1),"-"),"@")))</f>
        <v>-</v>
      </c>
      <c r="F2203" s="147" t="str">
        <f>TRIM(CLEAN(TEXT(IFERROR(INDEX('Snakeden MR'!$W$4:$X$3028,MATCH($A2203,'Snakeden MR'!$X$4:$X$3028,0),1),"-"),"@")))</f>
        <v>-</v>
      </c>
      <c r="G2203" s="159" t="str">
        <f t="shared" si="68"/>
        <v>Not Found</v>
      </c>
      <c r="H2203" t="str" cm="1">
        <f t="array" ref="H2203">IF(SUMPRODUCT((TRIM(C2203:F2203)&lt;&gt;"-")*1)=0,
    "No Data",
    IF(COUNTIF(C2203:F2203,INDEX(_xlfn._xlws.FILTER(C2203:F2203,TRIM(C2203:F2203)&lt;&gt;"-"),1))=SUMPRODUCT((TRIM(C2203:F2203)&lt;&gt;"-")*1),
    "No Change",
    "Change"))</f>
        <v>No Data</v>
      </c>
      <c r="I2203" s="159"/>
      <c r="J2203"/>
      <c r="K2203" s="163"/>
      <c r="L2203" s="147" t="str">
        <f>TRIM(CLEAN(TEXT(IFERROR(INDEX('Glade MR'!$B$4:$C$3000,MATCH($A2203,'Glade MR'!$C$4:$C$3000,0),1),"-"),"@")))</f>
        <v>-</v>
      </c>
      <c r="M2203" s="147" t="str">
        <f>TRIM(CLEAN(TEXT(IFERROR(INDEX('Glade MR'!$I$4:$J$3000,MATCH($A2203,'Glade MR'!$J$4:$J$3000,0),1),"-"),"@")))</f>
        <v>-</v>
      </c>
      <c r="N2203" s="147" t="str">
        <f>TRIM(CLEAN(TEXT(IFERROR(INDEX('Glade MR'!$P$4:$Q$3000,MATCH($A2203,'Glade MR'!$Q$4:$Q$3000,0),1),"-"),"@")))</f>
        <v>-</v>
      </c>
      <c r="O2203" s="147" t="str">
        <f>TRIM(CLEAN(TEXT(IFERROR(INDEX('Glade MR'!$W$4:$X$3000,MATCH($A2203,'Glade MR'!$X$4:$X$3000,0),1),"-"),"@")))</f>
        <v>-</v>
      </c>
      <c r="P2203" s="159" t="str">
        <f t="shared" si="69"/>
        <v>Not Found</v>
      </c>
      <c r="Q2203" t="str" cm="1">
        <f t="array" ref="Q2203">IF(SUMPRODUCT((TRIM(L2203:O2203)&lt;&gt;"-")*1)=0,
    "No Data",
    IF(COUNTIF(L2203:O2203,INDEX(_xlfn._xlws.FILTER(L2203:O2203,TRIM(L2203:O2203)&lt;&gt;"-"),1))=SUMPRODUCT((TRIM(L2203:O2203)&lt;&gt;"-")*1),
    "No Change",
    "Change"))</f>
        <v>No Data</v>
      </c>
      <c r="R2203" s="159"/>
      <c r="S2203" s="111"/>
    </row>
    <row r="2204" spans="1:19" x14ac:dyDescent="0.3">
      <c r="A2204" t="s">
        <v>2689</v>
      </c>
      <c r="B2204" t="s">
        <v>1145</v>
      </c>
      <c r="C2204" s="160" t="str">
        <f>TRIM(CLEAN(TEXT(IFERROR(INDEX('Snakeden MR'!$B$4:$C$3028,MATCH($A2204,'Snakeden MR'!$C$4:$C$3028,0),1),"-"),"@")))</f>
        <v>-</v>
      </c>
      <c r="D2204" s="147" t="str">
        <f>TRIM(CLEAN(TEXT(IFERROR(INDEX('Snakeden MR'!$I$4:$J$3028,MATCH($A2204,'Snakeden MR'!$J$4:$J$3028,0),1),"-"),"@")))</f>
        <v>-</v>
      </c>
      <c r="E2204" s="147" t="str">
        <f>TRIM(CLEAN(TEXT(IFERROR(INDEX('Snakeden MR'!$P$4:$Q$3028,MATCH($A2204,'Snakeden MR'!$Q$4:$Q$3028,0),1),"-"),"@")))</f>
        <v>-</v>
      </c>
      <c r="F2204" s="147" t="str">
        <f>TRIM(CLEAN(TEXT(IFERROR(INDEX('Snakeden MR'!$W$4:$X$3028,MATCH($A2204,'Snakeden MR'!$X$4:$X$3028,0),1),"-"),"@")))</f>
        <v>-</v>
      </c>
      <c r="G2204" s="159" t="str">
        <f t="shared" si="68"/>
        <v>Not Found</v>
      </c>
      <c r="H2204" t="str" cm="1">
        <f t="array" ref="H2204">IF(SUMPRODUCT((TRIM(C2204:F2204)&lt;&gt;"-")*1)=0,
    "No Data",
    IF(COUNTIF(C2204:F2204,INDEX(_xlfn._xlws.FILTER(C2204:F2204,TRIM(C2204:F2204)&lt;&gt;"-"),1))=SUMPRODUCT((TRIM(C2204:F2204)&lt;&gt;"-")*1),
    "No Change",
    "Change"))</f>
        <v>No Data</v>
      </c>
      <c r="I2204" s="159"/>
      <c r="J2204"/>
      <c r="K2204" s="163"/>
      <c r="L2204" s="147" t="str">
        <f>TRIM(CLEAN(TEXT(IFERROR(INDEX('Glade MR'!$B$4:$C$3000,MATCH($A2204,'Glade MR'!$C$4:$C$3000,0),1),"-"),"@")))</f>
        <v>-</v>
      </c>
      <c r="M2204" s="147" t="str">
        <f>TRIM(CLEAN(TEXT(IFERROR(INDEX('Glade MR'!$I$4:$J$3000,MATCH($A2204,'Glade MR'!$J$4:$J$3000,0),1),"-"),"@")))</f>
        <v>-</v>
      </c>
      <c r="N2204" s="147" t="str">
        <f>TRIM(CLEAN(TEXT(IFERROR(INDEX('Glade MR'!$P$4:$Q$3000,MATCH($A2204,'Glade MR'!$Q$4:$Q$3000,0),1),"-"),"@")))</f>
        <v>-</v>
      </c>
      <c r="O2204" s="147" t="str">
        <f>TRIM(CLEAN(TEXT(IFERROR(INDEX('Glade MR'!$W$4:$X$3000,MATCH($A2204,'Glade MR'!$X$4:$X$3000,0),1),"-"),"@")))</f>
        <v>-</v>
      </c>
      <c r="P2204" s="159" t="str">
        <f t="shared" si="69"/>
        <v>Not Found</v>
      </c>
      <c r="Q2204" t="str" cm="1">
        <f t="array" ref="Q2204">IF(SUMPRODUCT((TRIM(L2204:O2204)&lt;&gt;"-")*1)=0,
    "No Data",
    IF(COUNTIF(L2204:O2204,INDEX(_xlfn._xlws.FILTER(L2204:O2204,TRIM(L2204:O2204)&lt;&gt;"-"),1))=SUMPRODUCT((TRIM(L2204:O2204)&lt;&gt;"-")*1),
    "No Change",
    "Change"))</f>
        <v>No Data</v>
      </c>
      <c r="R2204" s="159"/>
      <c r="S2204" s="111"/>
    </row>
    <row r="2205" spans="1:19" x14ac:dyDescent="0.3">
      <c r="A2205" t="s">
        <v>252</v>
      </c>
      <c r="B2205" t="s">
        <v>1145</v>
      </c>
      <c r="C2205" s="160" t="str">
        <f>TRIM(CLEAN(TEXT(IFERROR(INDEX('Snakeden MR'!$B$4:$C$3028,MATCH($A2205,'Snakeden MR'!$C$4:$C$3028,0),1),"-"),"@")))</f>
        <v>Riffle 6</v>
      </c>
      <c r="D2205" s="147" t="str">
        <f>TRIM(CLEAN(TEXT(IFERROR(INDEX('Snakeden MR'!$I$4:$J$3028,MATCH($A2205,'Snakeden MR'!$J$4:$J$3028,0),1),"-"),"@")))</f>
        <v>-</v>
      </c>
      <c r="E2205" s="147" t="str">
        <f>TRIM(CLEAN(TEXT(IFERROR(INDEX('Snakeden MR'!$P$4:$Q$3028,MATCH($A2205,'Snakeden MR'!$Q$4:$Q$3028,0),1),"-"),"@")))</f>
        <v>-</v>
      </c>
      <c r="F2205" s="147" t="str">
        <f>TRIM(CLEAN(TEXT(IFERROR(INDEX('Snakeden MR'!$W$4:$X$3028,MATCH($A2205,'Snakeden MR'!$X$4:$X$3028,0),1),"-"),"@")))</f>
        <v>-</v>
      </c>
      <c r="G2205" s="159" t="str">
        <f t="shared" si="68"/>
        <v>Found</v>
      </c>
      <c r="H2205" t="str" cm="1">
        <f t="array" ref="H2205">IF(SUMPRODUCT((TRIM(C2205:F2205)&lt;&gt;"-")*1)=0,
    "No Data",
    IF(COUNTIF(C2205:F2205,INDEX(_xlfn._xlws.FILTER(C2205:F2205,TRIM(C2205:F2205)&lt;&gt;"-"),1))=SUMPRODUCT((TRIM(C2205:F2205)&lt;&gt;"-")*1),
    "No Change",
    "Change"))</f>
        <v>No Change</v>
      </c>
      <c r="I2205" s="159"/>
      <c r="J2205"/>
      <c r="K2205" s="163"/>
      <c r="L2205" s="147" t="str">
        <f>TRIM(CLEAN(TEXT(IFERROR(INDEX('Glade MR'!$B$4:$C$3000,MATCH($A2205,'Glade MR'!$C$4:$C$3000,0),1),"-"),"@")))</f>
        <v>-</v>
      </c>
      <c r="M2205" s="147" t="str">
        <f>TRIM(CLEAN(TEXT(IFERROR(INDEX('Glade MR'!$I$4:$J$3000,MATCH($A2205,'Glade MR'!$J$4:$J$3000,0),1),"-"),"@")))</f>
        <v>-</v>
      </c>
      <c r="N2205" s="147" t="str">
        <f>TRIM(CLEAN(TEXT(IFERROR(INDEX('Glade MR'!$P$4:$Q$3000,MATCH($A2205,'Glade MR'!$Q$4:$Q$3000,0),1),"-"),"@")))</f>
        <v>-</v>
      </c>
      <c r="O2205" s="147" t="str">
        <f>TRIM(CLEAN(TEXT(IFERROR(INDEX('Glade MR'!$W$4:$X$3000,MATCH($A2205,'Glade MR'!$X$4:$X$3000,0),1),"-"),"@")))</f>
        <v>-</v>
      </c>
      <c r="P2205" s="159" t="str">
        <f t="shared" si="69"/>
        <v>Not Found</v>
      </c>
      <c r="Q2205" t="str" cm="1">
        <f t="array" ref="Q2205">IF(SUMPRODUCT((TRIM(L2205:O2205)&lt;&gt;"-")*1)=0,
    "No Data",
    IF(COUNTIF(L2205:O2205,INDEX(_xlfn._xlws.FILTER(L2205:O2205,TRIM(L2205:O2205)&lt;&gt;"-"),1))=SUMPRODUCT((TRIM(L2205:O2205)&lt;&gt;"-")*1),
    "No Change",
    "Change"))</f>
        <v>No Data</v>
      </c>
      <c r="R2205" s="159"/>
      <c r="S2205" s="111"/>
    </row>
    <row r="2206" spans="1:19" x14ac:dyDescent="0.3">
      <c r="A2206" t="s">
        <v>2690</v>
      </c>
      <c r="B2206" t="s">
        <v>1145</v>
      </c>
      <c r="C2206" s="160" t="str">
        <f>TRIM(CLEAN(TEXT(IFERROR(INDEX('Snakeden MR'!$B$4:$C$3028,MATCH($A2206,'Snakeden MR'!$C$4:$C$3028,0),1),"-"),"@")))</f>
        <v>-</v>
      </c>
      <c r="D2206" s="147" t="str">
        <f>TRIM(CLEAN(TEXT(IFERROR(INDEX('Snakeden MR'!$I$4:$J$3028,MATCH($A2206,'Snakeden MR'!$J$4:$J$3028,0),1),"-"),"@")))</f>
        <v>-</v>
      </c>
      <c r="E2206" s="147" t="str">
        <f>TRIM(CLEAN(TEXT(IFERROR(INDEX('Snakeden MR'!$P$4:$Q$3028,MATCH($A2206,'Snakeden MR'!$Q$4:$Q$3028,0),1),"-"),"@")))</f>
        <v>-</v>
      </c>
      <c r="F2206" s="147" t="str">
        <f>TRIM(CLEAN(TEXT(IFERROR(INDEX('Snakeden MR'!$W$4:$X$3028,MATCH($A2206,'Snakeden MR'!$X$4:$X$3028,0),1),"-"),"@")))</f>
        <v>-</v>
      </c>
      <c r="G2206" s="159" t="str">
        <f t="shared" si="68"/>
        <v>Not Found</v>
      </c>
      <c r="H2206" t="str" cm="1">
        <f t="array" ref="H2206">IF(SUMPRODUCT((TRIM(C2206:F2206)&lt;&gt;"-")*1)=0,
    "No Data",
    IF(COUNTIF(C2206:F2206,INDEX(_xlfn._xlws.FILTER(C2206:F2206,TRIM(C2206:F2206)&lt;&gt;"-"),1))=SUMPRODUCT((TRIM(C2206:F2206)&lt;&gt;"-")*1),
    "No Change",
    "Change"))</f>
        <v>No Data</v>
      </c>
      <c r="I2206" s="159"/>
      <c r="J2206"/>
      <c r="K2206" s="163"/>
      <c r="L2206" s="147" t="str">
        <f>TRIM(CLEAN(TEXT(IFERROR(INDEX('Glade MR'!$B$4:$C$3000,MATCH($A2206,'Glade MR'!$C$4:$C$3000,0),1),"-"),"@")))</f>
        <v>-</v>
      </c>
      <c r="M2206" s="147" t="str">
        <f>TRIM(CLEAN(TEXT(IFERROR(INDEX('Glade MR'!$I$4:$J$3000,MATCH($A2206,'Glade MR'!$J$4:$J$3000,0),1),"-"),"@")))</f>
        <v>-</v>
      </c>
      <c r="N2206" s="147" t="str">
        <f>TRIM(CLEAN(TEXT(IFERROR(INDEX('Glade MR'!$P$4:$Q$3000,MATCH($A2206,'Glade MR'!$Q$4:$Q$3000,0),1),"-"),"@")))</f>
        <v>-</v>
      </c>
      <c r="O2206" s="147" t="str">
        <f>TRIM(CLEAN(TEXT(IFERROR(INDEX('Glade MR'!$W$4:$X$3000,MATCH($A2206,'Glade MR'!$X$4:$X$3000,0),1),"-"),"@")))</f>
        <v>-</v>
      </c>
      <c r="P2206" s="159" t="str">
        <f t="shared" si="69"/>
        <v>Not Found</v>
      </c>
      <c r="Q2206" t="str" cm="1">
        <f t="array" ref="Q2206">IF(SUMPRODUCT((TRIM(L2206:O2206)&lt;&gt;"-")*1)=0,
    "No Data",
    IF(COUNTIF(L2206:O2206,INDEX(_xlfn._xlws.FILTER(L2206:O2206,TRIM(L2206:O2206)&lt;&gt;"-"),1))=SUMPRODUCT((TRIM(L2206:O2206)&lt;&gt;"-")*1),
    "No Change",
    "Change"))</f>
        <v>No Data</v>
      </c>
      <c r="R2206" s="159"/>
      <c r="S2206" s="111"/>
    </row>
    <row r="2207" spans="1:19" x14ac:dyDescent="0.3">
      <c r="A2207" t="s">
        <v>2691</v>
      </c>
      <c r="B2207" t="s">
        <v>1145</v>
      </c>
      <c r="C2207" s="160" t="str">
        <f>TRIM(CLEAN(TEXT(IFERROR(INDEX('Snakeden MR'!$B$4:$C$3028,MATCH($A2207,'Snakeden MR'!$C$4:$C$3028,0),1),"-"),"@")))</f>
        <v>-</v>
      </c>
      <c r="D2207" s="147" t="str">
        <f>TRIM(CLEAN(TEXT(IFERROR(INDEX('Snakeden MR'!$I$4:$J$3028,MATCH($A2207,'Snakeden MR'!$J$4:$J$3028,0),1),"-"),"@")))</f>
        <v>-</v>
      </c>
      <c r="E2207" s="147" t="str">
        <f>TRIM(CLEAN(TEXT(IFERROR(INDEX('Snakeden MR'!$P$4:$Q$3028,MATCH($A2207,'Snakeden MR'!$Q$4:$Q$3028,0),1),"-"),"@")))</f>
        <v>-</v>
      </c>
      <c r="F2207" s="147" t="str">
        <f>TRIM(CLEAN(TEXT(IFERROR(INDEX('Snakeden MR'!$W$4:$X$3028,MATCH($A2207,'Snakeden MR'!$X$4:$X$3028,0),1),"-"),"@")))</f>
        <v>-</v>
      </c>
      <c r="G2207" s="159" t="str">
        <f t="shared" si="68"/>
        <v>Not Found</v>
      </c>
      <c r="H2207" t="str" cm="1">
        <f t="array" ref="H2207">IF(SUMPRODUCT((TRIM(C2207:F2207)&lt;&gt;"-")*1)=0,
    "No Data",
    IF(COUNTIF(C2207:F2207,INDEX(_xlfn._xlws.FILTER(C2207:F2207,TRIM(C2207:F2207)&lt;&gt;"-"),1))=SUMPRODUCT((TRIM(C2207:F2207)&lt;&gt;"-")*1),
    "No Change",
    "Change"))</f>
        <v>No Data</v>
      </c>
      <c r="I2207" s="159"/>
      <c r="J2207"/>
      <c r="K2207" s="163"/>
      <c r="L2207" s="147" t="str">
        <f>TRIM(CLEAN(TEXT(IFERROR(INDEX('Glade MR'!$B$4:$C$3000,MATCH($A2207,'Glade MR'!$C$4:$C$3000,0),1),"-"),"@")))</f>
        <v>-</v>
      </c>
      <c r="M2207" s="147" t="str">
        <f>TRIM(CLEAN(TEXT(IFERROR(INDEX('Glade MR'!$I$4:$J$3000,MATCH($A2207,'Glade MR'!$J$4:$J$3000,0),1),"-"),"@")))</f>
        <v>-</v>
      </c>
      <c r="N2207" s="147" t="str">
        <f>TRIM(CLEAN(TEXT(IFERROR(INDEX('Glade MR'!$P$4:$Q$3000,MATCH($A2207,'Glade MR'!$Q$4:$Q$3000,0),1),"-"),"@")))</f>
        <v>-</v>
      </c>
      <c r="O2207" s="147" t="str">
        <f>TRIM(CLEAN(TEXT(IFERROR(INDEX('Glade MR'!$W$4:$X$3000,MATCH($A2207,'Glade MR'!$X$4:$X$3000,0),1),"-"),"@")))</f>
        <v>-</v>
      </c>
      <c r="P2207" s="159" t="str">
        <f t="shared" si="69"/>
        <v>Not Found</v>
      </c>
      <c r="Q2207" t="str" cm="1">
        <f t="array" ref="Q2207">IF(SUMPRODUCT((TRIM(L2207:O2207)&lt;&gt;"-")*1)=0,
    "No Data",
    IF(COUNTIF(L2207:O2207,INDEX(_xlfn._xlws.FILTER(L2207:O2207,TRIM(L2207:O2207)&lt;&gt;"-"),1))=SUMPRODUCT((TRIM(L2207:O2207)&lt;&gt;"-")*1),
    "No Change",
    "Change"))</f>
        <v>No Data</v>
      </c>
      <c r="R2207" s="159"/>
      <c r="S2207" s="111"/>
    </row>
    <row r="2208" spans="1:19" x14ac:dyDescent="0.3">
      <c r="A2208" t="s">
        <v>2692</v>
      </c>
      <c r="B2208" t="s">
        <v>1145</v>
      </c>
      <c r="C2208" s="160" t="str">
        <f>TRIM(CLEAN(TEXT(IFERROR(INDEX('Snakeden MR'!$B$4:$C$3028,MATCH($A2208,'Snakeden MR'!$C$4:$C$3028,0),1),"-"),"@")))</f>
        <v>-</v>
      </c>
      <c r="D2208" s="147" t="str">
        <f>TRIM(CLEAN(TEXT(IFERROR(INDEX('Snakeden MR'!$I$4:$J$3028,MATCH($A2208,'Snakeden MR'!$J$4:$J$3028,0),1),"-"),"@")))</f>
        <v>-</v>
      </c>
      <c r="E2208" s="147" t="str">
        <f>TRIM(CLEAN(TEXT(IFERROR(INDEX('Snakeden MR'!$P$4:$Q$3028,MATCH($A2208,'Snakeden MR'!$Q$4:$Q$3028,0),1),"-"),"@")))</f>
        <v>-</v>
      </c>
      <c r="F2208" s="147" t="str">
        <f>TRIM(CLEAN(TEXT(IFERROR(INDEX('Snakeden MR'!$W$4:$X$3028,MATCH($A2208,'Snakeden MR'!$X$4:$X$3028,0),1),"-"),"@")))</f>
        <v>-</v>
      </c>
      <c r="G2208" s="159" t="str">
        <f t="shared" si="68"/>
        <v>Not Found</v>
      </c>
      <c r="H2208" t="str" cm="1">
        <f t="array" ref="H2208">IF(SUMPRODUCT((TRIM(C2208:F2208)&lt;&gt;"-")*1)=0,
    "No Data",
    IF(COUNTIF(C2208:F2208,INDEX(_xlfn._xlws.FILTER(C2208:F2208,TRIM(C2208:F2208)&lt;&gt;"-"),1))=SUMPRODUCT((TRIM(C2208:F2208)&lt;&gt;"-")*1),
    "No Change",
    "Change"))</f>
        <v>No Data</v>
      </c>
      <c r="I2208" s="159"/>
      <c r="J2208"/>
      <c r="K2208" s="163"/>
      <c r="L2208" s="147" t="str">
        <f>TRIM(CLEAN(TEXT(IFERROR(INDEX('Glade MR'!$B$4:$C$3000,MATCH($A2208,'Glade MR'!$C$4:$C$3000,0),1),"-"),"@")))</f>
        <v>-</v>
      </c>
      <c r="M2208" s="147" t="str">
        <f>TRIM(CLEAN(TEXT(IFERROR(INDEX('Glade MR'!$I$4:$J$3000,MATCH($A2208,'Glade MR'!$J$4:$J$3000,0),1),"-"),"@")))</f>
        <v>-</v>
      </c>
      <c r="N2208" s="147" t="str">
        <f>TRIM(CLEAN(TEXT(IFERROR(INDEX('Glade MR'!$P$4:$Q$3000,MATCH($A2208,'Glade MR'!$Q$4:$Q$3000,0),1),"-"),"@")))</f>
        <v>-</v>
      </c>
      <c r="O2208" s="147" t="str">
        <f>TRIM(CLEAN(TEXT(IFERROR(INDEX('Glade MR'!$W$4:$X$3000,MATCH($A2208,'Glade MR'!$X$4:$X$3000,0),1),"-"),"@")))</f>
        <v>-</v>
      </c>
      <c r="P2208" s="159" t="str">
        <f t="shared" si="69"/>
        <v>Not Found</v>
      </c>
      <c r="Q2208" t="str" cm="1">
        <f t="array" ref="Q2208">IF(SUMPRODUCT((TRIM(L2208:O2208)&lt;&gt;"-")*1)=0,
    "No Data",
    IF(COUNTIF(L2208:O2208,INDEX(_xlfn._xlws.FILTER(L2208:O2208,TRIM(L2208:O2208)&lt;&gt;"-"),1))=SUMPRODUCT((TRIM(L2208:O2208)&lt;&gt;"-")*1),
    "No Change",
    "Change"))</f>
        <v>No Data</v>
      </c>
      <c r="R2208" s="159"/>
      <c r="S2208" s="111"/>
    </row>
    <row r="2209" spans="1:19" x14ac:dyDescent="0.3">
      <c r="A2209" t="s">
        <v>2693</v>
      </c>
      <c r="B2209" t="s">
        <v>1145</v>
      </c>
      <c r="C2209" s="160" t="str">
        <f>TRIM(CLEAN(TEXT(IFERROR(INDEX('Snakeden MR'!$B$4:$C$3028,MATCH($A2209,'Snakeden MR'!$C$4:$C$3028,0),1),"-"),"@")))</f>
        <v>-</v>
      </c>
      <c r="D2209" s="147" t="str">
        <f>TRIM(CLEAN(TEXT(IFERROR(INDEX('Snakeden MR'!$I$4:$J$3028,MATCH($A2209,'Snakeden MR'!$J$4:$J$3028,0),1),"-"),"@")))</f>
        <v>-</v>
      </c>
      <c r="E2209" s="147" t="str">
        <f>TRIM(CLEAN(TEXT(IFERROR(INDEX('Snakeden MR'!$P$4:$Q$3028,MATCH($A2209,'Snakeden MR'!$Q$4:$Q$3028,0),1),"-"),"@")))</f>
        <v>-</v>
      </c>
      <c r="F2209" s="147" t="str">
        <f>TRIM(CLEAN(TEXT(IFERROR(INDEX('Snakeden MR'!$W$4:$X$3028,MATCH($A2209,'Snakeden MR'!$X$4:$X$3028,0),1),"-"),"@")))</f>
        <v>-</v>
      </c>
      <c r="G2209" s="159" t="str">
        <f t="shared" si="68"/>
        <v>Not Found</v>
      </c>
      <c r="H2209" t="str" cm="1">
        <f t="array" ref="H2209">IF(SUMPRODUCT((TRIM(C2209:F2209)&lt;&gt;"-")*1)=0,
    "No Data",
    IF(COUNTIF(C2209:F2209,INDEX(_xlfn._xlws.FILTER(C2209:F2209,TRIM(C2209:F2209)&lt;&gt;"-"),1))=SUMPRODUCT((TRIM(C2209:F2209)&lt;&gt;"-")*1),
    "No Change",
    "Change"))</f>
        <v>No Data</v>
      </c>
      <c r="I2209" s="159"/>
      <c r="J2209"/>
      <c r="K2209" s="163"/>
      <c r="L2209" s="147" t="str">
        <f>TRIM(CLEAN(TEXT(IFERROR(INDEX('Glade MR'!$B$4:$C$3000,MATCH($A2209,'Glade MR'!$C$4:$C$3000,0),1),"-"),"@")))</f>
        <v>-</v>
      </c>
      <c r="M2209" s="147" t="str">
        <f>TRIM(CLEAN(TEXT(IFERROR(INDEX('Glade MR'!$I$4:$J$3000,MATCH($A2209,'Glade MR'!$J$4:$J$3000,0),1),"-"),"@")))</f>
        <v>-</v>
      </c>
      <c r="N2209" s="147" t="str">
        <f>TRIM(CLEAN(TEXT(IFERROR(INDEX('Glade MR'!$P$4:$Q$3000,MATCH($A2209,'Glade MR'!$Q$4:$Q$3000,0),1),"-"),"@")))</f>
        <v>-</v>
      </c>
      <c r="O2209" s="147" t="str">
        <f>TRIM(CLEAN(TEXT(IFERROR(INDEX('Glade MR'!$W$4:$X$3000,MATCH($A2209,'Glade MR'!$X$4:$X$3000,0),1),"-"),"@")))</f>
        <v>-</v>
      </c>
      <c r="P2209" s="159" t="str">
        <f t="shared" si="69"/>
        <v>Not Found</v>
      </c>
      <c r="Q2209" t="str" cm="1">
        <f t="array" ref="Q2209">IF(SUMPRODUCT((TRIM(L2209:O2209)&lt;&gt;"-")*1)=0,
    "No Data",
    IF(COUNTIF(L2209:O2209,INDEX(_xlfn._xlws.FILTER(L2209:O2209,TRIM(L2209:O2209)&lt;&gt;"-"),1))=SUMPRODUCT((TRIM(L2209:O2209)&lt;&gt;"-")*1),
    "No Change",
    "Change"))</f>
        <v>No Data</v>
      </c>
      <c r="R2209" s="159"/>
      <c r="S2209" s="111"/>
    </row>
    <row r="2210" spans="1:19" x14ac:dyDescent="0.3">
      <c r="A2210" t="s">
        <v>2694</v>
      </c>
      <c r="B2210" t="s">
        <v>1145</v>
      </c>
      <c r="C2210" s="160" t="str">
        <f>TRIM(CLEAN(TEXT(IFERROR(INDEX('Snakeden MR'!$B$4:$C$3028,MATCH($A2210,'Snakeden MR'!$C$4:$C$3028,0),1),"-"),"@")))</f>
        <v>-</v>
      </c>
      <c r="D2210" s="147" t="str">
        <f>TRIM(CLEAN(TEXT(IFERROR(INDEX('Snakeden MR'!$I$4:$J$3028,MATCH($A2210,'Snakeden MR'!$J$4:$J$3028,0),1),"-"),"@")))</f>
        <v>-</v>
      </c>
      <c r="E2210" s="147" t="str">
        <f>TRIM(CLEAN(TEXT(IFERROR(INDEX('Snakeden MR'!$P$4:$Q$3028,MATCH($A2210,'Snakeden MR'!$Q$4:$Q$3028,0),1),"-"),"@")))</f>
        <v>-</v>
      </c>
      <c r="F2210" s="147" t="str">
        <f>TRIM(CLEAN(TEXT(IFERROR(INDEX('Snakeden MR'!$W$4:$X$3028,MATCH($A2210,'Snakeden MR'!$X$4:$X$3028,0),1),"-"),"@")))</f>
        <v>-</v>
      </c>
      <c r="G2210" s="159" t="str">
        <f t="shared" si="68"/>
        <v>Not Found</v>
      </c>
      <c r="H2210" t="str" cm="1">
        <f t="array" ref="H2210">IF(SUMPRODUCT((TRIM(C2210:F2210)&lt;&gt;"-")*1)=0,
    "No Data",
    IF(COUNTIF(C2210:F2210,INDEX(_xlfn._xlws.FILTER(C2210:F2210,TRIM(C2210:F2210)&lt;&gt;"-"),1))=SUMPRODUCT((TRIM(C2210:F2210)&lt;&gt;"-")*1),
    "No Change",
    "Change"))</f>
        <v>No Data</v>
      </c>
      <c r="I2210" s="159"/>
      <c r="J2210"/>
      <c r="K2210" s="163"/>
      <c r="L2210" s="147" t="str">
        <f>TRIM(CLEAN(TEXT(IFERROR(INDEX('Glade MR'!$B$4:$C$3000,MATCH($A2210,'Glade MR'!$C$4:$C$3000,0),1),"-"),"@")))</f>
        <v>-</v>
      </c>
      <c r="M2210" s="147" t="str">
        <f>TRIM(CLEAN(TEXT(IFERROR(INDEX('Glade MR'!$I$4:$J$3000,MATCH($A2210,'Glade MR'!$J$4:$J$3000,0),1),"-"),"@")))</f>
        <v>-</v>
      </c>
      <c r="N2210" s="147" t="str">
        <f>TRIM(CLEAN(TEXT(IFERROR(INDEX('Glade MR'!$P$4:$Q$3000,MATCH($A2210,'Glade MR'!$Q$4:$Q$3000,0),1),"-"),"@")))</f>
        <v>-</v>
      </c>
      <c r="O2210" s="147" t="str">
        <f>TRIM(CLEAN(TEXT(IFERROR(INDEX('Glade MR'!$W$4:$X$3000,MATCH($A2210,'Glade MR'!$X$4:$X$3000,0),1),"-"),"@")))</f>
        <v>-</v>
      </c>
      <c r="P2210" s="159" t="str">
        <f t="shared" si="69"/>
        <v>Not Found</v>
      </c>
      <c r="Q2210" t="str" cm="1">
        <f t="array" ref="Q2210">IF(SUMPRODUCT((TRIM(L2210:O2210)&lt;&gt;"-")*1)=0,
    "No Data",
    IF(COUNTIF(L2210:O2210,INDEX(_xlfn._xlws.FILTER(L2210:O2210,TRIM(L2210:O2210)&lt;&gt;"-"),1))=SUMPRODUCT((TRIM(L2210:O2210)&lt;&gt;"-")*1),
    "No Change",
    "Change"))</f>
        <v>No Data</v>
      </c>
      <c r="R2210" s="159"/>
      <c r="S2210" s="111"/>
    </row>
    <row r="2211" spans="1:19" x14ac:dyDescent="0.3">
      <c r="A2211" t="s">
        <v>2695</v>
      </c>
      <c r="B2211" t="s">
        <v>1145</v>
      </c>
      <c r="C2211" s="160" t="str">
        <f>TRIM(CLEAN(TEXT(IFERROR(INDEX('Snakeden MR'!$B$4:$C$3028,MATCH($A2211,'Snakeden MR'!$C$4:$C$3028,0),1),"-"),"@")))</f>
        <v>-</v>
      </c>
      <c r="D2211" s="147" t="str">
        <f>TRIM(CLEAN(TEXT(IFERROR(INDEX('Snakeden MR'!$I$4:$J$3028,MATCH($A2211,'Snakeden MR'!$J$4:$J$3028,0),1),"-"),"@")))</f>
        <v>-</v>
      </c>
      <c r="E2211" s="147" t="str">
        <f>TRIM(CLEAN(TEXT(IFERROR(INDEX('Snakeden MR'!$P$4:$Q$3028,MATCH($A2211,'Snakeden MR'!$Q$4:$Q$3028,0),1),"-"),"@")))</f>
        <v>-</v>
      </c>
      <c r="F2211" s="147" t="str">
        <f>TRIM(CLEAN(TEXT(IFERROR(INDEX('Snakeden MR'!$W$4:$X$3028,MATCH($A2211,'Snakeden MR'!$X$4:$X$3028,0),1),"-"),"@")))</f>
        <v>-</v>
      </c>
      <c r="G2211" s="159" t="str">
        <f t="shared" si="68"/>
        <v>Not Found</v>
      </c>
      <c r="H2211" t="str" cm="1">
        <f t="array" ref="H2211">IF(SUMPRODUCT((TRIM(C2211:F2211)&lt;&gt;"-")*1)=0,
    "No Data",
    IF(COUNTIF(C2211:F2211,INDEX(_xlfn._xlws.FILTER(C2211:F2211,TRIM(C2211:F2211)&lt;&gt;"-"),1))=SUMPRODUCT((TRIM(C2211:F2211)&lt;&gt;"-")*1),
    "No Change",
    "Change"))</f>
        <v>No Data</v>
      </c>
      <c r="I2211" s="159"/>
      <c r="J2211"/>
      <c r="K2211" s="163"/>
      <c r="L2211" s="147" t="str">
        <f>TRIM(CLEAN(TEXT(IFERROR(INDEX('Glade MR'!$B$4:$C$3000,MATCH($A2211,'Glade MR'!$C$4:$C$3000,0),1),"-"),"@")))</f>
        <v>-</v>
      </c>
      <c r="M2211" s="147" t="str">
        <f>TRIM(CLEAN(TEXT(IFERROR(INDEX('Glade MR'!$I$4:$J$3000,MATCH($A2211,'Glade MR'!$J$4:$J$3000,0),1),"-"),"@")))</f>
        <v>-</v>
      </c>
      <c r="N2211" s="147" t="str">
        <f>TRIM(CLEAN(TEXT(IFERROR(INDEX('Glade MR'!$P$4:$Q$3000,MATCH($A2211,'Glade MR'!$Q$4:$Q$3000,0),1),"-"),"@")))</f>
        <v>-</v>
      </c>
      <c r="O2211" s="147" t="str">
        <f>TRIM(CLEAN(TEXT(IFERROR(INDEX('Glade MR'!$W$4:$X$3000,MATCH($A2211,'Glade MR'!$X$4:$X$3000,0),1),"-"),"@")))</f>
        <v>-</v>
      </c>
      <c r="P2211" s="159" t="str">
        <f t="shared" si="69"/>
        <v>Not Found</v>
      </c>
      <c r="Q2211" t="str" cm="1">
        <f t="array" ref="Q2211">IF(SUMPRODUCT((TRIM(L2211:O2211)&lt;&gt;"-")*1)=0,
    "No Data",
    IF(COUNTIF(L2211:O2211,INDEX(_xlfn._xlws.FILTER(L2211:O2211,TRIM(L2211:O2211)&lt;&gt;"-"),1))=SUMPRODUCT((TRIM(L2211:O2211)&lt;&gt;"-")*1),
    "No Change",
    "Change"))</f>
        <v>No Data</v>
      </c>
      <c r="R2211" s="159"/>
      <c r="S2211" s="111"/>
    </row>
    <row r="2212" spans="1:19" x14ac:dyDescent="0.3">
      <c r="A2212" t="s">
        <v>2696</v>
      </c>
      <c r="B2212" t="s">
        <v>1145</v>
      </c>
      <c r="C2212" s="160" t="str">
        <f>TRIM(CLEAN(TEXT(IFERROR(INDEX('Snakeden MR'!$B$4:$C$3028,MATCH($A2212,'Snakeden MR'!$C$4:$C$3028,0),1),"-"),"@")))</f>
        <v>-</v>
      </c>
      <c r="D2212" s="147" t="str">
        <f>TRIM(CLEAN(TEXT(IFERROR(INDEX('Snakeden MR'!$I$4:$J$3028,MATCH($A2212,'Snakeden MR'!$J$4:$J$3028,0),1),"-"),"@")))</f>
        <v>-</v>
      </c>
      <c r="E2212" s="147" t="str">
        <f>TRIM(CLEAN(TEXT(IFERROR(INDEX('Snakeden MR'!$P$4:$Q$3028,MATCH($A2212,'Snakeden MR'!$Q$4:$Q$3028,0),1),"-"),"@")))</f>
        <v>-</v>
      </c>
      <c r="F2212" s="147" t="str">
        <f>TRIM(CLEAN(TEXT(IFERROR(INDEX('Snakeden MR'!$W$4:$X$3028,MATCH($A2212,'Snakeden MR'!$X$4:$X$3028,0),1),"-"),"@")))</f>
        <v>-</v>
      </c>
      <c r="G2212" s="159" t="str">
        <f t="shared" si="68"/>
        <v>Not Found</v>
      </c>
      <c r="H2212" t="str" cm="1">
        <f t="array" ref="H2212">IF(SUMPRODUCT((TRIM(C2212:F2212)&lt;&gt;"-")*1)=0,
    "No Data",
    IF(COUNTIF(C2212:F2212,INDEX(_xlfn._xlws.FILTER(C2212:F2212,TRIM(C2212:F2212)&lt;&gt;"-"),1))=SUMPRODUCT((TRIM(C2212:F2212)&lt;&gt;"-")*1),
    "No Change",
    "Change"))</f>
        <v>No Data</v>
      </c>
      <c r="I2212" s="159"/>
      <c r="J2212"/>
      <c r="K2212" s="163"/>
      <c r="L2212" s="147" t="str">
        <f>TRIM(CLEAN(TEXT(IFERROR(INDEX('Glade MR'!$B$4:$C$3000,MATCH($A2212,'Glade MR'!$C$4:$C$3000,0),1),"-"),"@")))</f>
        <v>-</v>
      </c>
      <c r="M2212" s="147" t="str">
        <f>TRIM(CLEAN(TEXT(IFERROR(INDEX('Glade MR'!$I$4:$J$3000,MATCH($A2212,'Glade MR'!$J$4:$J$3000,0),1),"-"),"@")))</f>
        <v>-</v>
      </c>
      <c r="N2212" s="147" t="str">
        <f>TRIM(CLEAN(TEXT(IFERROR(INDEX('Glade MR'!$P$4:$Q$3000,MATCH($A2212,'Glade MR'!$Q$4:$Q$3000,0),1),"-"),"@")))</f>
        <v>-</v>
      </c>
      <c r="O2212" s="147" t="str">
        <f>TRIM(CLEAN(TEXT(IFERROR(INDEX('Glade MR'!$W$4:$X$3000,MATCH($A2212,'Glade MR'!$X$4:$X$3000,0),1),"-"),"@")))</f>
        <v>-</v>
      </c>
      <c r="P2212" s="159" t="str">
        <f t="shared" si="69"/>
        <v>Not Found</v>
      </c>
      <c r="Q2212" t="str" cm="1">
        <f t="array" ref="Q2212">IF(SUMPRODUCT((TRIM(L2212:O2212)&lt;&gt;"-")*1)=0,
    "No Data",
    IF(COUNTIF(L2212:O2212,INDEX(_xlfn._xlws.FILTER(L2212:O2212,TRIM(L2212:O2212)&lt;&gt;"-"),1))=SUMPRODUCT((TRIM(L2212:O2212)&lt;&gt;"-")*1),
    "No Change",
    "Change"))</f>
        <v>No Data</v>
      </c>
      <c r="R2212" s="159"/>
      <c r="S2212" s="111"/>
    </row>
    <row r="2213" spans="1:19" x14ac:dyDescent="0.3">
      <c r="A2213" t="s">
        <v>2697</v>
      </c>
      <c r="B2213" t="s">
        <v>1145</v>
      </c>
      <c r="C2213" s="160" t="str">
        <f>TRIM(CLEAN(TEXT(IFERROR(INDEX('Snakeden MR'!$B$4:$C$3028,MATCH($A2213,'Snakeden MR'!$C$4:$C$3028,0),1),"-"),"@")))</f>
        <v>-</v>
      </c>
      <c r="D2213" s="147" t="str">
        <f>TRIM(CLEAN(TEXT(IFERROR(INDEX('Snakeden MR'!$I$4:$J$3028,MATCH($A2213,'Snakeden MR'!$J$4:$J$3028,0),1),"-"),"@")))</f>
        <v>-</v>
      </c>
      <c r="E2213" s="147" t="str">
        <f>TRIM(CLEAN(TEXT(IFERROR(INDEX('Snakeden MR'!$P$4:$Q$3028,MATCH($A2213,'Snakeden MR'!$Q$4:$Q$3028,0),1),"-"),"@")))</f>
        <v>-</v>
      </c>
      <c r="F2213" s="147" t="str">
        <f>TRIM(CLEAN(TEXT(IFERROR(INDEX('Snakeden MR'!$W$4:$X$3028,MATCH($A2213,'Snakeden MR'!$X$4:$X$3028,0),1),"-"),"@")))</f>
        <v>-</v>
      </c>
      <c r="G2213" s="159" t="str">
        <f t="shared" si="68"/>
        <v>Not Found</v>
      </c>
      <c r="H2213" t="str" cm="1">
        <f t="array" ref="H2213">IF(SUMPRODUCT((TRIM(C2213:F2213)&lt;&gt;"-")*1)=0,
    "No Data",
    IF(COUNTIF(C2213:F2213,INDEX(_xlfn._xlws.FILTER(C2213:F2213,TRIM(C2213:F2213)&lt;&gt;"-"),1))=SUMPRODUCT((TRIM(C2213:F2213)&lt;&gt;"-")*1),
    "No Change",
    "Change"))</f>
        <v>No Data</v>
      </c>
      <c r="I2213" s="159"/>
      <c r="J2213"/>
      <c r="K2213" s="163"/>
      <c r="L2213" s="147" t="str">
        <f>TRIM(CLEAN(TEXT(IFERROR(INDEX('Glade MR'!$B$4:$C$3000,MATCH($A2213,'Glade MR'!$C$4:$C$3000,0),1),"-"),"@")))</f>
        <v>-</v>
      </c>
      <c r="M2213" s="147" t="str">
        <f>TRIM(CLEAN(TEXT(IFERROR(INDEX('Glade MR'!$I$4:$J$3000,MATCH($A2213,'Glade MR'!$J$4:$J$3000,0),1),"-"),"@")))</f>
        <v>-</v>
      </c>
      <c r="N2213" s="147" t="str">
        <f>TRIM(CLEAN(TEXT(IFERROR(INDEX('Glade MR'!$P$4:$Q$3000,MATCH($A2213,'Glade MR'!$Q$4:$Q$3000,0),1),"-"),"@")))</f>
        <v>-</v>
      </c>
      <c r="O2213" s="147" t="str">
        <f>TRIM(CLEAN(TEXT(IFERROR(INDEX('Glade MR'!$W$4:$X$3000,MATCH($A2213,'Glade MR'!$X$4:$X$3000,0),1),"-"),"@")))</f>
        <v>-</v>
      </c>
      <c r="P2213" s="159" t="str">
        <f t="shared" si="69"/>
        <v>Not Found</v>
      </c>
      <c r="Q2213" t="str" cm="1">
        <f t="array" ref="Q2213">IF(SUMPRODUCT((TRIM(L2213:O2213)&lt;&gt;"-")*1)=0,
    "No Data",
    IF(COUNTIF(L2213:O2213,INDEX(_xlfn._xlws.FILTER(L2213:O2213,TRIM(L2213:O2213)&lt;&gt;"-"),1))=SUMPRODUCT((TRIM(L2213:O2213)&lt;&gt;"-")*1),
    "No Change",
    "Change"))</f>
        <v>No Data</v>
      </c>
      <c r="R2213" s="159"/>
      <c r="S2213" s="111"/>
    </row>
    <row r="2214" spans="1:19" x14ac:dyDescent="0.3">
      <c r="A2214" t="s">
        <v>2698</v>
      </c>
      <c r="B2214" t="s">
        <v>1145</v>
      </c>
      <c r="C2214" s="160" t="str">
        <f>TRIM(CLEAN(TEXT(IFERROR(INDEX('Snakeden MR'!$B$4:$C$3028,MATCH($A2214,'Snakeden MR'!$C$4:$C$3028,0),1),"-"),"@")))</f>
        <v>-</v>
      </c>
      <c r="D2214" s="147" t="str">
        <f>TRIM(CLEAN(TEXT(IFERROR(INDEX('Snakeden MR'!$I$4:$J$3028,MATCH($A2214,'Snakeden MR'!$J$4:$J$3028,0),1),"-"),"@")))</f>
        <v>-</v>
      </c>
      <c r="E2214" s="147" t="str">
        <f>TRIM(CLEAN(TEXT(IFERROR(INDEX('Snakeden MR'!$P$4:$Q$3028,MATCH($A2214,'Snakeden MR'!$Q$4:$Q$3028,0),1),"-"),"@")))</f>
        <v>-</v>
      </c>
      <c r="F2214" s="147" t="str">
        <f>TRIM(CLEAN(TEXT(IFERROR(INDEX('Snakeden MR'!$W$4:$X$3028,MATCH($A2214,'Snakeden MR'!$X$4:$X$3028,0),1),"-"),"@")))</f>
        <v>-</v>
      </c>
      <c r="G2214" s="159" t="str">
        <f t="shared" si="68"/>
        <v>Not Found</v>
      </c>
      <c r="H2214" t="str" cm="1">
        <f t="array" ref="H2214">IF(SUMPRODUCT((TRIM(C2214:F2214)&lt;&gt;"-")*1)=0,
    "No Data",
    IF(COUNTIF(C2214:F2214,INDEX(_xlfn._xlws.FILTER(C2214:F2214,TRIM(C2214:F2214)&lt;&gt;"-"),1))=SUMPRODUCT((TRIM(C2214:F2214)&lt;&gt;"-")*1),
    "No Change",
    "Change"))</f>
        <v>No Data</v>
      </c>
      <c r="I2214" s="159"/>
      <c r="J2214"/>
      <c r="K2214" s="163"/>
      <c r="L2214" s="147" t="str">
        <f>TRIM(CLEAN(TEXT(IFERROR(INDEX('Glade MR'!$B$4:$C$3000,MATCH($A2214,'Glade MR'!$C$4:$C$3000,0),1),"-"),"@")))</f>
        <v>-</v>
      </c>
      <c r="M2214" s="147" t="str">
        <f>TRIM(CLEAN(TEXT(IFERROR(INDEX('Glade MR'!$I$4:$J$3000,MATCH($A2214,'Glade MR'!$J$4:$J$3000,0),1),"-"),"@")))</f>
        <v>-</v>
      </c>
      <c r="N2214" s="147" t="str">
        <f>TRIM(CLEAN(TEXT(IFERROR(INDEX('Glade MR'!$P$4:$Q$3000,MATCH($A2214,'Glade MR'!$Q$4:$Q$3000,0),1),"-"),"@")))</f>
        <v>-</v>
      </c>
      <c r="O2214" s="147" t="str">
        <f>TRIM(CLEAN(TEXT(IFERROR(INDEX('Glade MR'!$W$4:$X$3000,MATCH($A2214,'Glade MR'!$X$4:$X$3000,0),1),"-"),"@")))</f>
        <v>-</v>
      </c>
      <c r="P2214" s="159" t="str">
        <f t="shared" si="69"/>
        <v>Not Found</v>
      </c>
      <c r="Q2214" t="str" cm="1">
        <f t="array" ref="Q2214">IF(SUMPRODUCT((TRIM(L2214:O2214)&lt;&gt;"-")*1)=0,
    "No Data",
    IF(COUNTIF(L2214:O2214,INDEX(_xlfn._xlws.FILTER(L2214:O2214,TRIM(L2214:O2214)&lt;&gt;"-"),1))=SUMPRODUCT((TRIM(L2214:O2214)&lt;&gt;"-")*1),
    "No Change",
    "Change"))</f>
        <v>No Data</v>
      </c>
      <c r="R2214" s="159"/>
      <c r="S2214" s="111"/>
    </row>
    <row r="2215" spans="1:19" x14ac:dyDescent="0.3">
      <c r="A2215" t="s">
        <v>2699</v>
      </c>
      <c r="B2215" t="s">
        <v>1145</v>
      </c>
      <c r="C2215" s="160" t="str">
        <f>TRIM(CLEAN(TEXT(IFERROR(INDEX('Snakeden MR'!$B$4:$C$3028,MATCH($A2215,'Snakeden MR'!$C$4:$C$3028,0),1),"-"),"@")))</f>
        <v>-</v>
      </c>
      <c r="D2215" s="147" t="str">
        <f>TRIM(CLEAN(TEXT(IFERROR(INDEX('Snakeden MR'!$I$4:$J$3028,MATCH($A2215,'Snakeden MR'!$J$4:$J$3028,0),1),"-"),"@")))</f>
        <v>-</v>
      </c>
      <c r="E2215" s="147" t="str">
        <f>TRIM(CLEAN(TEXT(IFERROR(INDEX('Snakeden MR'!$P$4:$Q$3028,MATCH($A2215,'Snakeden MR'!$Q$4:$Q$3028,0),1),"-"),"@")))</f>
        <v>-</v>
      </c>
      <c r="F2215" s="147" t="str">
        <f>TRIM(CLEAN(TEXT(IFERROR(INDEX('Snakeden MR'!$W$4:$X$3028,MATCH($A2215,'Snakeden MR'!$X$4:$X$3028,0),1),"-"),"@")))</f>
        <v>-</v>
      </c>
      <c r="G2215" s="159" t="str">
        <f t="shared" si="68"/>
        <v>Not Found</v>
      </c>
      <c r="H2215" t="str" cm="1">
        <f t="array" ref="H2215">IF(SUMPRODUCT((TRIM(C2215:F2215)&lt;&gt;"-")*1)=0,
    "No Data",
    IF(COUNTIF(C2215:F2215,INDEX(_xlfn._xlws.FILTER(C2215:F2215,TRIM(C2215:F2215)&lt;&gt;"-"),1))=SUMPRODUCT((TRIM(C2215:F2215)&lt;&gt;"-")*1),
    "No Change",
    "Change"))</f>
        <v>No Data</v>
      </c>
      <c r="I2215" s="159"/>
      <c r="J2215"/>
      <c r="K2215" s="163"/>
      <c r="L2215" s="147" t="str">
        <f>TRIM(CLEAN(TEXT(IFERROR(INDEX('Glade MR'!$B$4:$C$3000,MATCH($A2215,'Glade MR'!$C$4:$C$3000,0),1),"-"),"@")))</f>
        <v>-</v>
      </c>
      <c r="M2215" s="147" t="str">
        <f>TRIM(CLEAN(TEXT(IFERROR(INDEX('Glade MR'!$I$4:$J$3000,MATCH($A2215,'Glade MR'!$J$4:$J$3000,0),1),"-"),"@")))</f>
        <v>-</v>
      </c>
      <c r="N2215" s="147" t="str">
        <f>TRIM(CLEAN(TEXT(IFERROR(INDEX('Glade MR'!$P$4:$Q$3000,MATCH($A2215,'Glade MR'!$Q$4:$Q$3000,0),1),"-"),"@")))</f>
        <v>-</v>
      </c>
      <c r="O2215" s="147" t="str">
        <f>TRIM(CLEAN(TEXT(IFERROR(INDEX('Glade MR'!$W$4:$X$3000,MATCH($A2215,'Glade MR'!$X$4:$X$3000,0),1),"-"),"@")))</f>
        <v>-</v>
      </c>
      <c r="P2215" s="159" t="str">
        <f t="shared" si="69"/>
        <v>Not Found</v>
      </c>
      <c r="Q2215" t="str" cm="1">
        <f t="array" ref="Q2215">IF(SUMPRODUCT((TRIM(L2215:O2215)&lt;&gt;"-")*1)=0,
    "No Data",
    IF(COUNTIF(L2215:O2215,INDEX(_xlfn._xlws.FILTER(L2215:O2215,TRIM(L2215:O2215)&lt;&gt;"-"),1))=SUMPRODUCT((TRIM(L2215:O2215)&lt;&gt;"-")*1),
    "No Change",
    "Change"))</f>
        <v>No Data</v>
      </c>
      <c r="R2215" s="159"/>
      <c r="S2215" s="111"/>
    </row>
    <row r="2216" spans="1:19" x14ac:dyDescent="0.3">
      <c r="A2216" t="s">
        <v>2700</v>
      </c>
      <c r="B2216" t="s">
        <v>1145</v>
      </c>
      <c r="C2216" s="160" t="str">
        <f>TRIM(CLEAN(TEXT(IFERROR(INDEX('Snakeden MR'!$B$4:$C$3028,MATCH($A2216,'Snakeden MR'!$C$4:$C$3028,0),1),"-"),"@")))</f>
        <v>-</v>
      </c>
      <c r="D2216" s="147" t="str">
        <f>TRIM(CLEAN(TEXT(IFERROR(INDEX('Snakeden MR'!$I$4:$J$3028,MATCH($A2216,'Snakeden MR'!$J$4:$J$3028,0),1),"-"),"@")))</f>
        <v>-</v>
      </c>
      <c r="E2216" s="147" t="str">
        <f>TRIM(CLEAN(TEXT(IFERROR(INDEX('Snakeden MR'!$P$4:$Q$3028,MATCH($A2216,'Snakeden MR'!$Q$4:$Q$3028,0),1),"-"),"@")))</f>
        <v>-</v>
      </c>
      <c r="F2216" s="147" t="str">
        <f>TRIM(CLEAN(TEXT(IFERROR(INDEX('Snakeden MR'!$W$4:$X$3028,MATCH($A2216,'Snakeden MR'!$X$4:$X$3028,0),1),"-"),"@")))</f>
        <v>-</v>
      </c>
      <c r="G2216" s="159" t="str">
        <f t="shared" si="68"/>
        <v>Not Found</v>
      </c>
      <c r="H2216" t="str" cm="1">
        <f t="array" ref="H2216">IF(SUMPRODUCT((TRIM(C2216:F2216)&lt;&gt;"-")*1)=0,
    "No Data",
    IF(COUNTIF(C2216:F2216,INDEX(_xlfn._xlws.FILTER(C2216:F2216,TRIM(C2216:F2216)&lt;&gt;"-"),1))=SUMPRODUCT((TRIM(C2216:F2216)&lt;&gt;"-")*1),
    "No Change",
    "Change"))</f>
        <v>No Data</v>
      </c>
      <c r="I2216" s="159"/>
      <c r="J2216"/>
      <c r="K2216" s="163"/>
      <c r="L2216" s="147" t="str">
        <f>TRIM(CLEAN(TEXT(IFERROR(INDEX('Glade MR'!$B$4:$C$3000,MATCH($A2216,'Glade MR'!$C$4:$C$3000,0),1),"-"),"@")))</f>
        <v>-</v>
      </c>
      <c r="M2216" s="147" t="str">
        <f>TRIM(CLEAN(TEXT(IFERROR(INDEX('Glade MR'!$I$4:$J$3000,MATCH($A2216,'Glade MR'!$J$4:$J$3000,0),1),"-"),"@")))</f>
        <v>-</v>
      </c>
      <c r="N2216" s="147" t="str">
        <f>TRIM(CLEAN(TEXT(IFERROR(INDEX('Glade MR'!$P$4:$Q$3000,MATCH($A2216,'Glade MR'!$Q$4:$Q$3000,0),1),"-"),"@")))</f>
        <v>-</v>
      </c>
      <c r="O2216" s="147" t="str">
        <f>TRIM(CLEAN(TEXT(IFERROR(INDEX('Glade MR'!$W$4:$X$3000,MATCH($A2216,'Glade MR'!$X$4:$X$3000,0),1),"-"),"@")))</f>
        <v>-</v>
      </c>
      <c r="P2216" s="159" t="str">
        <f t="shared" si="69"/>
        <v>Not Found</v>
      </c>
      <c r="Q2216" t="str" cm="1">
        <f t="array" ref="Q2216">IF(SUMPRODUCT((TRIM(L2216:O2216)&lt;&gt;"-")*1)=0,
    "No Data",
    IF(COUNTIF(L2216:O2216,INDEX(_xlfn._xlws.FILTER(L2216:O2216,TRIM(L2216:O2216)&lt;&gt;"-"),1))=SUMPRODUCT((TRIM(L2216:O2216)&lt;&gt;"-")*1),
    "No Change",
    "Change"))</f>
        <v>No Data</v>
      </c>
      <c r="R2216" s="159"/>
      <c r="S2216" s="111"/>
    </row>
    <row r="2217" spans="1:19" x14ac:dyDescent="0.3">
      <c r="A2217" t="s">
        <v>2701</v>
      </c>
      <c r="B2217" t="s">
        <v>1145</v>
      </c>
      <c r="C2217" s="160" t="str">
        <f>TRIM(CLEAN(TEXT(IFERROR(INDEX('Snakeden MR'!$B$4:$C$3028,MATCH($A2217,'Snakeden MR'!$C$4:$C$3028,0),1),"-"),"@")))</f>
        <v>-</v>
      </c>
      <c r="D2217" s="147" t="str">
        <f>TRIM(CLEAN(TEXT(IFERROR(INDEX('Snakeden MR'!$I$4:$J$3028,MATCH($A2217,'Snakeden MR'!$J$4:$J$3028,0),1),"-"),"@")))</f>
        <v>-</v>
      </c>
      <c r="E2217" s="147" t="str">
        <f>TRIM(CLEAN(TEXT(IFERROR(INDEX('Snakeden MR'!$P$4:$Q$3028,MATCH($A2217,'Snakeden MR'!$Q$4:$Q$3028,0),1),"-"),"@")))</f>
        <v>-</v>
      </c>
      <c r="F2217" s="147" t="str">
        <f>TRIM(CLEAN(TEXT(IFERROR(INDEX('Snakeden MR'!$W$4:$X$3028,MATCH($A2217,'Snakeden MR'!$X$4:$X$3028,0),1),"-"),"@")))</f>
        <v>-</v>
      </c>
      <c r="G2217" s="159" t="str">
        <f t="shared" si="68"/>
        <v>Not Found</v>
      </c>
      <c r="H2217" t="str" cm="1">
        <f t="array" ref="H2217">IF(SUMPRODUCT((TRIM(C2217:F2217)&lt;&gt;"-")*1)=0,
    "No Data",
    IF(COUNTIF(C2217:F2217,INDEX(_xlfn._xlws.FILTER(C2217:F2217,TRIM(C2217:F2217)&lt;&gt;"-"),1))=SUMPRODUCT((TRIM(C2217:F2217)&lt;&gt;"-")*1),
    "No Change",
    "Change"))</f>
        <v>No Data</v>
      </c>
      <c r="I2217" s="159"/>
      <c r="J2217"/>
      <c r="K2217" s="163"/>
      <c r="L2217" s="147" t="str">
        <f>TRIM(CLEAN(TEXT(IFERROR(INDEX('Glade MR'!$B$4:$C$3000,MATCH($A2217,'Glade MR'!$C$4:$C$3000,0),1),"-"),"@")))</f>
        <v>-</v>
      </c>
      <c r="M2217" s="147" t="str">
        <f>TRIM(CLEAN(TEXT(IFERROR(INDEX('Glade MR'!$I$4:$J$3000,MATCH($A2217,'Glade MR'!$J$4:$J$3000,0),1),"-"),"@")))</f>
        <v>-</v>
      </c>
      <c r="N2217" s="147" t="str">
        <f>TRIM(CLEAN(TEXT(IFERROR(INDEX('Glade MR'!$P$4:$Q$3000,MATCH($A2217,'Glade MR'!$Q$4:$Q$3000,0),1),"-"),"@")))</f>
        <v>-</v>
      </c>
      <c r="O2217" s="147" t="str">
        <f>TRIM(CLEAN(TEXT(IFERROR(INDEX('Glade MR'!$W$4:$X$3000,MATCH($A2217,'Glade MR'!$X$4:$X$3000,0),1),"-"),"@")))</f>
        <v>-</v>
      </c>
      <c r="P2217" s="159" t="str">
        <f t="shared" si="69"/>
        <v>Not Found</v>
      </c>
      <c r="Q2217" t="str" cm="1">
        <f t="array" ref="Q2217">IF(SUMPRODUCT((TRIM(L2217:O2217)&lt;&gt;"-")*1)=0,
    "No Data",
    IF(COUNTIF(L2217:O2217,INDEX(_xlfn._xlws.FILTER(L2217:O2217,TRIM(L2217:O2217)&lt;&gt;"-"),1))=SUMPRODUCT((TRIM(L2217:O2217)&lt;&gt;"-")*1),
    "No Change",
    "Change"))</f>
        <v>No Data</v>
      </c>
      <c r="R2217" s="159"/>
      <c r="S2217" s="111"/>
    </row>
    <row r="2218" spans="1:19" x14ac:dyDescent="0.3">
      <c r="A2218" t="s">
        <v>2702</v>
      </c>
      <c r="B2218" t="s">
        <v>1145</v>
      </c>
      <c r="C2218" s="160" t="str">
        <f>TRIM(CLEAN(TEXT(IFERROR(INDEX('Snakeden MR'!$B$4:$C$3028,MATCH($A2218,'Snakeden MR'!$C$4:$C$3028,0),1),"-"),"@")))</f>
        <v>-</v>
      </c>
      <c r="D2218" s="147" t="str">
        <f>TRIM(CLEAN(TEXT(IFERROR(INDEX('Snakeden MR'!$I$4:$J$3028,MATCH($A2218,'Snakeden MR'!$J$4:$J$3028,0),1),"-"),"@")))</f>
        <v>-</v>
      </c>
      <c r="E2218" s="147" t="str">
        <f>TRIM(CLEAN(TEXT(IFERROR(INDEX('Snakeden MR'!$P$4:$Q$3028,MATCH($A2218,'Snakeden MR'!$Q$4:$Q$3028,0),1),"-"),"@")))</f>
        <v>-</v>
      </c>
      <c r="F2218" s="147" t="str">
        <f>TRIM(CLEAN(TEXT(IFERROR(INDEX('Snakeden MR'!$W$4:$X$3028,MATCH($A2218,'Snakeden MR'!$X$4:$X$3028,0),1),"-"),"@")))</f>
        <v>-</v>
      </c>
      <c r="G2218" s="159" t="str">
        <f t="shared" si="68"/>
        <v>Not Found</v>
      </c>
      <c r="H2218" t="str" cm="1">
        <f t="array" ref="H2218">IF(SUMPRODUCT((TRIM(C2218:F2218)&lt;&gt;"-")*1)=0,
    "No Data",
    IF(COUNTIF(C2218:F2218,INDEX(_xlfn._xlws.FILTER(C2218:F2218,TRIM(C2218:F2218)&lt;&gt;"-"),1))=SUMPRODUCT((TRIM(C2218:F2218)&lt;&gt;"-")*1),
    "No Change",
    "Change"))</f>
        <v>No Data</v>
      </c>
      <c r="I2218" s="159"/>
      <c r="J2218"/>
      <c r="K2218" s="163"/>
      <c r="L2218" s="147" t="str">
        <f>TRIM(CLEAN(TEXT(IFERROR(INDEX('Glade MR'!$B$4:$C$3000,MATCH($A2218,'Glade MR'!$C$4:$C$3000,0),1),"-"),"@")))</f>
        <v>-</v>
      </c>
      <c r="M2218" s="147" t="str">
        <f>TRIM(CLEAN(TEXT(IFERROR(INDEX('Glade MR'!$I$4:$J$3000,MATCH($A2218,'Glade MR'!$J$4:$J$3000,0),1),"-"),"@")))</f>
        <v>-</v>
      </c>
      <c r="N2218" s="147" t="str">
        <f>TRIM(CLEAN(TEXT(IFERROR(INDEX('Glade MR'!$P$4:$Q$3000,MATCH($A2218,'Glade MR'!$Q$4:$Q$3000,0),1),"-"),"@")))</f>
        <v>-</v>
      </c>
      <c r="O2218" s="147" t="str">
        <f>TRIM(CLEAN(TEXT(IFERROR(INDEX('Glade MR'!$W$4:$X$3000,MATCH($A2218,'Glade MR'!$X$4:$X$3000,0),1),"-"),"@")))</f>
        <v>-</v>
      </c>
      <c r="P2218" s="159" t="str">
        <f t="shared" si="69"/>
        <v>Not Found</v>
      </c>
      <c r="Q2218" t="str" cm="1">
        <f t="array" ref="Q2218">IF(SUMPRODUCT((TRIM(L2218:O2218)&lt;&gt;"-")*1)=0,
    "No Data",
    IF(COUNTIF(L2218:O2218,INDEX(_xlfn._xlws.FILTER(L2218:O2218,TRIM(L2218:O2218)&lt;&gt;"-"),1))=SUMPRODUCT((TRIM(L2218:O2218)&lt;&gt;"-")*1),
    "No Change",
    "Change"))</f>
        <v>No Data</v>
      </c>
      <c r="R2218" s="159"/>
      <c r="S2218" s="111"/>
    </row>
    <row r="2219" spans="1:19" x14ac:dyDescent="0.3">
      <c r="A2219" t="s">
        <v>97</v>
      </c>
      <c r="B2219" t="s">
        <v>1145</v>
      </c>
      <c r="C2219" s="160" t="str">
        <f>TRIM(CLEAN(TEXT(IFERROR(INDEX('Snakeden MR'!$B$4:$C$3028,MATCH($A2219,'Snakeden MR'!$C$4:$C$3028,0),1),"-"),"@")))</f>
        <v>-</v>
      </c>
      <c r="D2219" s="147" t="str">
        <f>TRIM(CLEAN(TEXT(IFERROR(INDEX('Snakeden MR'!$I$4:$J$3028,MATCH($A2219,'Snakeden MR'!$J$4:$J$3028,0),1),"-"),"@")))</f>
        <v>-</v>
      </c>
      <c r="E2219" s="147" t="str">
        <f>TRIM(CLEAN(TEXT(IFERROR(INDEX('Snakeden MR'!$P$4:$Q$3028,MATCH($A2219,'Snakeden MR'!$Q$4:$Q$3028,0),1),"-"),"@")))</f>
        <v>-</v>
      </c>
      <c r="F2219" s="147" t="str">
        <f>TRIM(CLEAN(TEXT(IFERROR(INDEX('Snakeden MR'!$W$4:$X$3028,MATCH($A2219,'Snakeden MR'!$X$4:$X$3028,0),1),"-"),"@")))</f>
        <v>Pool G</v>
      </c>
      <c r="G2219" s="159" t="str">
        <f t="shared" si="68"/>
        <v>Found</v>
      </c>
      <c r="H2219" t="str" cm="1">
        <f t="array" ref="H2219">IF(SUMPRODUCT((TRIM(C2219:F2219)&lt;&gt;"-")*1)=0,
    "No Data",
    IF(COUNTIF(C2219:F2219,INDEX(_xlfn._xlws.FILTER(C2219:F2219,TRIM(C2219:F2219)&lt;&gt;"-"),1))=SUMPRODUCT((TRIM(C2219:F2219)&lt;&gt;"-")*1),
    "No Change",
    "Change"))</f>
        <v>No Change</v>
      </c>
      <c r="I2219" s="159"/>
      <c r="J2219"/>
      <c r="K2219" s="163"/>
      <c r="L2219" s="147" t="str">
        <f>TRIM(CLEAN(TEXT(IFERROR(INDEX('Glade MR'!$B$4:$C$3000,MATCH($A2219,'Glade MR'!$C$4:$C$3000,0),1),"-"),"@")))</f>
        <v>-</v>
      </c>
      <c r="M2219" s="147" t="str">
        <f>TRIM(CLEAN(TEXT(IFERROR(INDEX('Glade MR'!$I$4:$J$3000,MATCH($A2219,'Glade MR'!$J$4:$J$3000,0),1),"-"),"@")))</f>
        <v>-</v>
      </c>
      <c r="N2219" s="147" t="str">
        <f>TRIM(CLEAN(TEXT(IFERROR(INDEX('Glade MR'!$P$4:$Q$3000,MATCH($A2219,'Glade MR'!$Q$4:$Q$3000,0),1),"-"),"@")))</f>
        <v>-</v>
      </c>
      <c r="O2219" s="147" t="str">
        <f>TRIM(CLEAN(TEXT(IFERROR(INDEX('Glade MR'!$W$4:$X$3000,MATCH($A2219,'Glade MR'!$X$4:$X$3000,0),1),"-"),"@")))</f>
        <v>-</v>
      </c>
      <c r="P2219" s="159" t="str">
        <f t="shared" si="69"/>
        <v>Not Found</v>
      </c>
      <c r="Q2219" t="str" cm="1">
        <f t="array" ref="Q2219">IF(SUMPRODUCT((TRIM(L2219:O2219)&lt;&gt;"-")*1)=0,
    "No Data",
    IF(COUNTIF(L2219:O2219,INDEX(_xlfn._xlws.FILTER(L2219:O2219,TRIM(L2219:O2219)&lt;&gt;"-"),1))=SUMPRODUCT((TRIM(L2219:O2219)&lt;&gt;"-")*1),
    "No Change",
    "Change"))</f>
        <v>No Data</v>
      </c>
      <c r="R2219" s="159"/>
      <c r="S2219" s="111"/>
    </row>
    <row r="2220" spans="1:19" x14ac:dyDescent="0.3">
      <c r="A2220" t="s">
        <v>2703</v>
      </c>
      <c r="B2220" t="s">
        <v>1145</v>
      </c>
      <c r="C2220" s="160" t="str">
        <f>TRIM(CLEAN(TEXT(IFERROR(INDEX('Snakeden MR'!$B$4:$C$3028,MATCH($A2220,'Snakeden MR'!$C$4:$C$3028,0),1),"-"),"@")))</f>
        <v>-</v>
      </c>
      <c r="D2220" s="147" t="str">
        <f>TRIM(CLEAN(TEXT(IFERROR(INDEX('Snakeden MR'!$I$4:$J$3028,MATCH($A2220,'Snakeden MR'!$J$4:$J$3028,0),1),"-"),"@")))</f>
        <v>-</v>
      </c>
      <c r="E2220" s="147" t="str">
        <f>TRIM(CLEAN(TEXT(IFERROR(INDEX('Snakeden MR'!$P$4:$Q$3028,MATCH($A2220,'Snakeden MR'!$Q$4:$Q$3028,0),1),"-"),"@")))</f>
        <v>-</v>
      </c>
      <c r="F2220" s="147" t="str">
        <f>TRIM(CLEAN(TEXT(IFERROR(INDEX('Snakeden MR'!$W$4:$X$3028,MATCH($A2220,'Snakeden MR'!$X$4:$X$3028,0),1),"-"),"@")))</f>
        <v>-</v>
      </c>
      <c r="G2220" s="159" t="str">
        <f t="shared" si="68"/>
        <v>Not Found</v>
      </c>
      <c r="H2220" t="str" cm="1">
        <f t="array" ref="H2220">IF(SUMPRODUCT((TRIM(C2220:F2220)&lt;&gt;"-")*1)=0,
    "No Data",
    IF(COUNTIF(C2220:F2220,INDEX(_xlfn._xlws.FILTER(C2220:F2220,TRIM(C2220:F2220)&lt;&gt;"-"),1))=SUMPRODUCT((TRIM(C2220:F2220)&lt;&gt;"-")*1),
    "No Change",
    "Change"))</f>
        <v>No Data</v>
      </c>
      <c r="I2220" s="159"/>
      <c r="J2220"/>
      <c r="K2220" s="163"/>
      <c r="L2220" s="147" t="str">
        <f>TRIM(CLEAN(TEXT(IFERROR(INDEX('Glade MR'!$B$4:$C$3000,MATCH($A2220,'Glade MR'!$C$4:$C$3000,0),1),"-"),"@")))</f>
        <v>-</v>
      </c>
      <c r="M2220" s="147" t="str">
        <f>TRIM(CLEAN(TEXT(IFERROR(INDEX('Glade MR'!$I$4:$J$3000,MATCH($A2220,'Glade MR'!$J$4:$J$3000,0),1),"-"),"@")))</f>
        <v>-</v>
      </c>
      <c r="N2220" s="147" t="str">
        <f>TRIM(CLEAN(TEXT(IFERROR(INDEX('Glade MR'!$P$4:$Q$3000,MATCH($A2220,'Glade MR'!$Q$4:$Q$3000,0),1),"-"),"@")))</f>
        <v>-</v>
      </c>
      <c r="O2220" s="147" t="str">
        <f>TRIM(CLEAN(TEXT(IFERROR(INDEX('Glade MR'!$W$4:$X$3000,MATCH($A2220,'Glade MR'!$X$4:$X$3000,0),1),"-"),"@")))</f>
        <v>-</v>
      </c>
      <c r="P2220" s="159" t="str">
        <f t="shared" si="69"/>
        <v>Not Found</v>
      </c>
      <c r="Q2220" t="str" cm="1">
        <f t="array" ref="Q2220">IF(SUMPRODUCT((TRIM(L2220:O2220)&lt;&gt;"-")*1)=0,
    "No Data",
    IF(COUNTIF(L2220:O2220,INDEX(_xlfn._xlws.FILTER(L2220:O2220,TRIM(L2220:O2220)&lt;&gt;"-"),1))=SUMPRODUCT((TRIM(L2220:O2220)&lt;&gt;"-")*1),
    "No Change",
    "Change"))</f>
        <v>No Data</v>
      </c>
      <c r="R2220" s="159"/>
      <c r="S2220" s="111"/>
    </row>
    <row r="2221" spans="1:19" x14ac:dyDescent="0.3">
      <c r="A2221" t="s">
        <v>2704</v>
      </c>
      <c r="B2221" t="s">
        <v>1145</v>
      </c>
      <c r="C2221" s="160" t="str">
        <f>TRIM(CLEAN(TEXT(IFERROR(INDEX('Snakeden MR'!$B$4:$C$3028,MATCH($A2221,'Snakeden MR'!$C$4:$C$3028,0),1),"-"),"@")))</f>
        <v>-</v>
      </c>
      <c r="D2221" s="147" t="str">
        <f>TRIM(CLEAN(TEXT(IFERROR(INDEX('Snakeden MR'!$I$4:$J$3028,MATCH($A2221,'Snakeden MR'!$J$4:$J$3028,0),1),"-"),"@")))</f>
        <v>-</v>
      </c>
      <c r="E2221" s="147" t="str">
        <f>TRIM(CLEAN(TEXT(IFERROR(INDEX('Snakeden MR'!$P$4:$Q$3028,MATCH($A2221,'Snakeden MR'!$Q$4:$Q$3028,0),1),"-"),"@")))</f>
        <v>-</v>
      </c>
      <c r="F2221" s="147" t="str">
        <f>TRIM(CLEAN(TEXT(IFERROR(INDEX('Snakeden MR'!$W$4:$X$3028,MATCH($A2221,'Snakeden MR'!$X$4:$X$3028,0),1),"-"),"@")))</f>
        <v>-</v>
      </c>
      <c r="G2221" s="159" t="str">
        <f t="shared" si="68"/>
        <v>Not Found</v>
      </c>
      <c r="H2221" t="str" cm="1">
        <f t="array" ref="H2221">IF(SUMPRODUCT((TRIM(C2221:F2221)&lt;&gt;"-")*1)=0,
    "No Data",
    IF(COUNTIF(C2221:F2221,INDEX(_xlfn._xlws.FILTER(C2221:F2221,TRIM(C2221:F2221)&lt;&gt;"-"),1))=SUMPRODUCT((TRIM(C2221:F2221)&lt;&gt;"-")*1),
    "No Change",
    "Change"))</f>
        <v>No Data</v>
      </c>
      <c r="I2221" s="159"/>
      <c r="J2221"/>
      <c r="K2221" s="163"/>
      <c r="L2221" s="147" t="str">
        <f>TRIM(CLEAN(TEXT(IFERROR(INDEX('Glade MR'!$B$4:$C$3000,MATCH($A2221,'Glade MR'!$C$4:$C$3000,0),1),"-"),"@")))</f>
        <v>-</v>
      </c>
      <c r="M2221" s="147" t="str">
        <f>TRIM(CLEAN(TEXT(IFERROR(INDEX('Glade MR'!$I$4:$J$3000,MATCH($A2221,'Glade MR'!$J$4:$J$3000,0),1),"-"),"@")))</f>
        <v>-</v>
      </c>
      <c r="N2221" s="147" t="str">
        <f>TRIM(CLEAN(TEXT(IFERROR(INDEX('Glade MR'!$P$4:$Q$3000,MATCH($A2221,'Glade MR'!$Q$4:$Q$3000,0),1),"-"),"@")))</f>
        <v>-</v>
      </c>
      <c r="O2221" s="147" t="str">
        <f>TRIM(CLEAN(TEXT(IFERROR(INDEX('Glade MR'!$W$4:$X$3000,MATCH($A2221,'Glade MR'!$X$4:$X$3000,0),1),"-"),"@")))</f>
        <v>-</v>
      </c>
      <c r="P2221" s="159" t="str">
        <f t="shared" si="69"/>
        <v>Not Found</v>
      </c>
      <c r="Q2221" t="str" cm="1">
        <f t="array" ref="Q2221">IF(SUMPRODUCT((TRIM(L2221:O2221)&lt;&gt;"-")*1)=0,
    "No Data",
    IF(COUNTIF(L2221:O2221,INDEX(_xlfn._xlws.FILTER(L2221:O2221,TRIM(L2221:O2221)&lt;&gt;"-"),1))=SUMPRODUCT((TRIM(L2221:O2221)&lt;&gt;"-")*1),
    "No Change",
    "Change"))</f>
        <v>No Data</v>
      </c>
      <c r="R2221" s="159"/>
      <c r="S2221" s="111"/>
    </row>
    <row r="2222" spans="1:19" x14ac:dyDescent="0.3">
      <c r="A2222" t="s">
        <v>2705</v>
      </c>
      <c r="B2222" t="s">
        <v>1145</v>
      </c>
      <c r="C2222" s="160" t="str">
        <f>TRIM(CLEAN(TEXT(IFERROR(INDEX('Snakeden MR'!$B$4:$C$3028,MATCH($A2222,'Snakeden MR'!$C$4:$C$3028,0),1),"-"),"@")))</f>
        <v>-</v>
      </c>
      <c r="D2222" s="147" t="str">
        <f>TRIM(CLEAN(TEXT(IFERROR(INDEX('Snakeden MR'!$I$4:$J$3028,MATCH($A2222,'Snakeden MR'!$J$4:$J$3028,0),1),"-"),"@")))</f>
        <v>-</v>
      </c>
      <c r="E2222" s="147" t="str">
        <f>TRIM(CLEAN(TEXT(IFERROR(INDEX('Snakeden MR'!$P$4:$Q$3028,MATCH($A2222,'Snakeden MR'!$Q$4:$Q$3028,0),1),"-"),"@")))</f>
        <v>-</v>
      </c>
      <c r="F2222" s="147" t="str">
        <f>TRIM(CLEAN(TEXT(IFERROR(INDEX('Snakeden MR'!$W$4:$X$3028,MATCH($A2222,'Snakeden MR'!$X$4:$X$3028,0),1),"-"),"@")))</f>
        <v>-</v>
      </c>
      <c r="G2222" s="159" t="str">
        <f t="shared" si="68"/>
        <v>Not Found</v>
      </c>
      <c r="H2222" t="str" cm="1">
        <f t="array" ref="H2222">IF(SUMPRODUCT((TRIM(C2222:F2222)&lt;&gt;"-")*1)=0,
    "No Data",
    IF(COUNTIF(C2222:F2222,INDEX(_xlfn._xlws.FILTER(C2222:F2222,TRIM(C2222:F2222)&lt;&gt;"-"),1))=SUMPRODUCT((TRIM(C2222:F2222)&lt;&gt;"-")*1),
    "No Change",
    "Change"))</f>
        <v>No Data</v>
      </c>
      <c r="I2222" s="159"/>
      <c r="J2222"/>
      <c r="K2222" s="163"/>
      <c r="L2222" s="147" t="str">
        <f>TRIM(CLEAN(TEXT(IFERROR(INDEX('Glade MR'!$B$4:$C$3000,MATCH($A2222,'Glade MR'!$C$4:$C$3000,0),1),"-"),"@")))</f>
        <v>-</v>
      </c>
      <c r="M2222" s="147" t="str">
        <f>TRIM(CLEAN(TEXT(IFERROR(INDEX('Glade MR'!$I$4:$J$3000,MATCH($A2222,'Glade MR'!$J$4:$J$3000,0),1),"-"),"@")))</f>
        <v>-</v>
      </c>
      <c r="N2222" s="147" t="str">
        <f>TRIM(CLEAN(TEXT(IFERROR(INDEX('Glade MR'!$P$4:$Q$3000,MATCH($A2222,'Glade MR'!$Q$4:$Q$3000,0),1),"-"),"@")))</f>
        <v>-</v>
      </c>
      <c r="O2222" s="147" t="str">
        <f>TRIM(CLEAN(TEXT(IFERROR(INDEX('Glade MR'!$W$4:$X$3000,MATCH($A2222,'Glade MR'!$X$4:$X$3000,0),1),"-"),"@")))</f>
        <v>-</v>
      </c>
      <c r="P2222" s="159" t="str">
        <f t="shared" si="69"/>
        <v>Not Found</v>
      </c>
      <c r="Q2222" t="str" cm="1">
        <f t="array" ref="Q2222">IF(SUMPRODUCT((TRIM(L2222:O2222)&lt;&gt;"-")*1)=0,
    "No Data",
    IF(COUNTIF(L2222:O2222,INDEX(_xlfn._xlws.FILTER(L2222:O2222,TRIM(L2222:O2222)&lt;&gt;"-"),1))=SUMPRODUCT((TRIM(L2222:O2222)&lt;&gt;"-")*1),
    "No Change",
    "Change"))</f>
        <v>No Data</v>
      </c>
      <c r="R2222" s="159"/>
      <c r="S2222" s="111"/>
    </row>
    <row r="2223" spans="1:19" x14ac:dyDescent="0.3">
      <c r="A2223" t="s">
        <v>2706</v>
      </c>
      <c r="B2223" t="s">
        <v>1145</v>
      </c>
      <c r="C2223" s="160" t="str">
        <f>TRIM(CLEAN(TEXT(IFERROR(INDEX('Snakeden MR'!$B$4:$C$3028,MATCH($A2223,'Snakeden MR'!$C$4:$C$3028,0),1),"-"),"@")))</f>
        <v>-</v>
      </c>
      <c r="D2223" s="147" t="str">
        <f>TRIM(CLEAN(TEXT(IFERROR(INDEX('Snakeden MR'!$I$4:$J$3028,MATCH($A2223,'Snakeden MR'!$J$4:$J$3028,0),1),"-"),"@")))</f>
        <v>-</v>
      </c>
      <c r="E2223" s="147" t="str">
        <f>TRIM(CLEAN(TEXT(IFERROR(INDEX('Snakeden MR'!$P$4:$Q$3028,MATCH($A2223,'Snakeden MR'!$Q$4:$Q$3028,0),1),"-"),"@")))</f>
        <v>-</v>
      </c>
      <c r="F2223" s="147" t="str">
        <f>TRIM(CLEAN(TEXT(IFERROR(INDEX('Snakeden MR'!$W$4:$X$3028,MATCH($A2223,'Snakeden MR'!$X$4:$X$3028,0),1),"-"),"@")))</f>
        <v>-</v>
      </c>
      <c r="G2223" s="159" t="str">
        <f t="shared" si="68"/>
        <v>Not Found</v>
      </c>
      <c r="H2223" t="str" cm="1">
        <f t="array" ref="H2223">IF(SUMPRODUCT((TRIM(C2223:F2223)&lt;&gt;"-")*1)=0,
    "No Data",
    IF(COUNTIF(C2223:F2223,INDEX(_xlfn._xlws.FILTER(C2223:F2223,TRIM(C2223:F2223)&lt;&gt;"-"),1))=SUMPRODUCT((TRIM(C2223:F2223)&lt;&gt;"-")*1),
    "No Change",
    "Change"))</f>
        <v>No Data</v>
      </c>
      <c r="I2223" s="159"/>
      <c r="J2223"/>
      <c r="K2223" s="163"/>
      <c r="L2223" s="147" t="str">
        <f>TRIM(CLEAN(TEXT(IFERROR(INDEX('Glade MR'!$B$4:$C$3000,MATCH($A2223,'Glade MR'!$C$4:$C$3000,0),1),"-"),"@")))</f>
        <v>-</v>
      </c>
      <c r="M2223" s="147" t="str">
        <f>TRIM(CLEAN(TEXT(IFERROR(INDEX('Glade MR'!$I$4:$J$3000,MATCH($A2223,'Glade MR'!$J$4:$J$3000,0),1),"-"),"@")))</f>
        <v>-</v>
      </c>
      <c r="N2223" s="147" t="str">
        <f>TRIM(CLEAN(TEXT(IFERROR(INDEX('Glade MR'!$P$4:$Q$3000,MATCH($A2223,'Glade MR'!$Q$4:$Q$3000,0),1),"-"),"@")))</f>
        <v>-</v>
      </c>
      <c r="O2223" s="147" t="str">
        <f>TRIM(CLEAN(TEXT(IFERROR(INDEX('Glade MR'!$W$4:$X$3000,MATCH($A2223,'Glade MR'!$X$4:$X$3000,0),1),"-"),"@")))</f>
        <v>-</v>
      </c>
      <c r="P2223" s="159" t="str">
        <f t="shared" si="69"/>
        <v>Not Found</v>
      </c>
      <c r="Q2223" t="str" cm="1">
        <f t="array" ref="Q2223">IF(SUMPRODUCT((TRIM(L2223:O2223)&lt;&gt;"-")*1)=0,
    "No Data",
    IF(COUNTIF(L2223:O2223,INDEX(_xlfn._xlws.FILTER(L2223:O2223,TRIM(L2223:O2223)&lt;&gt;"-"),1))=SUMPRODUCT((TRIM(L2223:O2223)&lt;&gt;"-")*1),
    "No Change",
    "Change"))</f>
        <v>No Data</v>
      </c>
      <c r="R2223" s="159"/>
      <c r="S2223" s="111"/>
    </row>
    <row r="2224" spans="1:19" x14ac:dyDescent="0.3">
      <c r="A2224" t="s">
        <v>297</v>
      </c>
      <c r="B2224" t="s">
        <v>1145</v>
      </c>
      <c r="C2224" s="160" t="str">
        <f>TRIM(CLEAN(TEXT(IFERROR(INDEX('Snakeden MR'!$B$4:$C$3028,MATCH($A2224,'Snakeden MR'!$C$4:$C$3028,0),1),"-"),"@")))</f>
        <v>-</v>
      </c>
      <c r="D2224" s="147" t="str">
        <f>TRIM(CLEAN(TEXT(IFERROR(INDEX('Snakeden MR'!$I$4:$J$3028,MATCH($A2224,'Snakeden MR'!$J$4:$J$3028,0),1),"-"),"@")))</f>
        <v>-</v>
      </c>
      <c r="E2224" s="147" t="str">
        <f>TRIM(CLEAN(TEXT(IFERROR(INDEX('Snakeden MR'!$P$4:$Q$3028,MATCH($A2224,'Snakeden MR'!$Q$4:$Q$3028,0),1),"-"),"@")))</f>
        <v>-</v>
      </c>
      <c r="F2224" s="147" t="str">
        <f>TRIM(CLEAN(TEXT(IFERROR(INDEX('Snakeden MR'!$W$4:$X$3028,MATCH($A2224,'Snakeden MR'!$X$4:$X$3028,0),1),"-"),"@")))</f>
        <v>Pool 4</v>
      </c>
      <c r="G2224" s="159" t="str">
        <f t="shared" si="68"/>
        <v>Found</v>
      </c>
      <c r="H2224" t="str" cm="1">
        <f t="array" ref="H2224">IF(SUMPRODUCT((TRIM(C2224:F2224)&lt;&gt;"-")*1)=0,
    "No Data",
    IF(COUNTIF(C2224:F2224,INDEX(_xlfn._xlws.FILTER(C2224:F2224,TRIM(C2224:F2224)&lt;&gt;"-"),1))=SUMPRODUCT((TRIM(C2224:F2224)&lt;&gt;"-")*1),
    "No Change",
    "Change"))</f>
        <v>No Change</v>
      </c>
      <c r="I2224" s="159"/>
      <c r="J2224"/>
      <c r="K2224" s="163"/>
      <c r="L2224" s="147" t="str">
        <f>TRIM(CLEAN(TEXT(IFERROR(INDEX('Glade MR'!$B$4:$C$3000,MATCH($A2224,'Glade MR'!$C$4:$C$3000,0),1),"-"),"@")))</f>
        <v>-</v>
      </c>
      <c r="M2224" s="147" t="str">
        <f>TRIM(CLEAN(TEXT(IFERROR(INDEX('Glade MR'!$I$4:$J$3000,MATCH($A2224,'Glade MR'!$J$4:$J$3000,0),1),"-"),"@")))</f>
        <v>-</v>
      </c>
      <c r="N2224" s="147" t="str">
        <f>TRIM(CLEAN(TEXT(IFERROR(INDEX('Glade MR'!$P$4:$Q$3000,MATCH($A2224,'Glade MR'!$Q$4:$Q$3000,0),1),"-"),"@")))</f>
        <v>-</v>
      </c>
      <c r="O2224" s="147" t="str">
        <f>TRIM(CLEAN(TEXT(IFERROR(INDEX('Glade MR'!$W$4:$X$3000,MATCH($A2224,'Glade MR'!$X$4:$X$3000,0),1),"-"),"@")))</f>
        <v>-</v>
      </c>
      <c r="P2224" s="159" t="str">
        <f t="shared" si="69"/>
        <v>Not Found</v>
      </c>
      <c r="Q2224" t="str" cm="1">
        <f t="array" ref="Q2224">IF(SUMPRODUCT((TRIM(L2224:O2224)&lt;&gt;"-")*1)=0,
    "No Data",
    IF(COUNTIF(L2224:O2224,INDEX(_xlfn._xlws.FILTER(L2224:O2224,TRIM(L2224:O2224)&lt;&gt;"-"),1))=SUMPRODUCT((TRIM(L2224:O2224)&lt;&gt;"-")*1),
    "No Change",
    "Change"))</f>
        <v>No Data</v>
      </c>
      <c r="R2224" s="159"/>
      <c r="S2224" s="111"/>
    </row>
    <row r="2225" spans="1:19" x14ac:dyDescent="0.3">
      <c r="A2225" t="s">
        <v>2707</v>
      </c>
      <c r="B2225" t="s">
        <v>1145</v>
      </c>
      <c r="C2225" s="160" t="str">
        <f>TRIM(CLEAN(TEXT(IFERROR(INDEX('Snakeden MR'!$B$4:$C$3028,MATCH($A2225,'Snakeden MR'!$C$4:$C$3028,0),1),"-"),"@")))</f>
        <v>-</v>
      </c>
      <c r="D2225" s="147" t="str">
        <f>TRIM(CLEAN(TEXT(IFERROR(INDEX('Snakeden MR'!$I$4:$J$3028,MATCH($A2225,'Snakeden MR'!$J$4:$J$3028,0),1),"-"),"@")))</f>
        <v>-</v>
      </c>
      <c r="E2225" s="147" t="str">
        <f>TRIM(CLEAN(TEXT(IFERROR(INDEX('Snakeden MR'!$P$4:$Q$3028,MATCH($A2225,'Snakeden MR'!$Q$4:$Q$3028,0),1),"-"),"@")))</f>
        <v>-</v>
      </c>
      <c r="F2225" s="147" t="str">
        <f>TRIM(CLEAN(TEXT(IFERROR(INDEX('Snakeden MR'!$W$4:$X$3028,MATCH($A2225,'Snakeden MR'!$X$4:$X$3028,0),1),"-"),"@")))</f>
        <v>-</v>
      </c>
      <c r="G2225" s="159" t="str">
        <f t="shared" si="68"/>
        <v>Not Found</v>
      </c>
      <c r="H2225" t="str" cm="1">
        <f t="array" ref="H2225">IF(SUMPRODUCT((TRIM(C2225:F2225)&lt;&gt;"-")*1)=0,
    "No Data",
    IF(COUNTIF(C2225:F2225,INDEX(_xlfn._xlws.FILTER(C2225:F2225,TRIM(C2225:F2225)&lt;&gt;"-"),1))=SUMPRODUCT((TRIM(C2225:F2225)&lt;&gt;"-")*1),
    "No Change",
    "Change"))</f>
        <v>No Data</v>
      </c>
      <c r="I2225" s="159"/>
      <c r="J2225"/>
      <c r="K2225" s="163"/>
      <c r="L2225" s="147" t="str">
        <f>TRIM(CLEAN(TEXT(IFERROR(INDEX('Glade MR'!$B$4:$C$3000,MATCH($A2225,'Glade MR'!$C$4:$C$3000,0),1),"-"),"@")))</f>
        <v>-</v>
      </c>
      <c r="M2225" s="147" t="str">
        <f>TRIM(CLEAN(TEXT(IFERROR(INDEX('Glade MR'!$I$4:$J$3000,MATCH($A2225,'Glade MR'!$J$4:$J$3000,0),1),"-"),"@")))</f>
        <v>-</v>
      </c>
      <c r="N2225" s="147" t="str">
        <f>TRIM(CLEAN(TEXT(IFERROR(INDEX('Glade MR'!$P$4:$Q$3000,MATCH($A2225,'Glade MR'!$Q$4:$Q$3000,0),1),"-"),"@")))</f>
        <v>-</v>
      </c>
      <c r="O2225" s="147" t="str">
        <f>TRIM(CLEAN(TEXT(IFERROR(INDEX('Glade MR'!$W$4:$X$3000,MATCH($A2225,'Glade MR'!$X$4:$X$3000,0),1),"-"),"@")))</f>
        <v>-</v>
      </c>
      <c r="P2225" s="159" t="str">
        <f t="shared" si="69"/>
        <v>Not Found</v>
      </c>
      <c r="Q2225" t="str" cm="1">
        <f t="array" ref="Q2225">IF(SUMPRODUCT((TRIM(L2225:O2225)&lt;&gt;"-")*1)=0,
    "No Data",
    IF(COUNTIF(L2225:O2225,INDEX(_xlfn._xlws.FILTER(L2225:O2225,TRIM(L2225:O2225)&lt;&gt;"-"),1))=SUMPRODUCT((TRIM(L2225:O2225)&lt;&gt;"-")*1),
    "No Change",
    "Change"))</f>
        <v>No Data</v>
      </c>
      <c r="R2225" s="159"/>
      <c r="S2225" s="111"/>
    </row>
    <row r="2226" spans="1:19" x14ac:dyDescent="0.3">
      <c r="A2226" t="s">
        <v>2708</v>
      </c>
      <c r="B2226" t="s">
        <v>1145</v>
      </c>
      <c r="C2226" s="160" t="str">
        <f>TRIM(CLEAN(TEXT(IFERROR(INDEX('Snakeden MR'!$B$4:$C$3028,MATCH($A2226,'Snakeden MR'!$C$4:$C$3028,0),1),"-"),"@")))</f>
        <v>-</v>
      </c>
      <c r="D2226" s="147" t="str">
        <f>TRIM(CLEAN(TEXT(IFERROR(INDEX('Snakeden MR'!$I$4:$J$3028,MATCH($A2226,'Snakeden MR'!$J$4:$J$3028,0),1),"-"),"@")))</f>
        <v>-</v>
      </c>
      <c r="E2226" s="147" t="str">
        <f>TRIM(CLEAN(TEXT(IFERROR(INDEX('Snakeden MR'!$P$4:$Q$3028,MATCH($A2226,'Snakeden MR'!$Q$4:$Q$3028,0),1),"-"),"@")))</f>
        <v>-</v>
      </c>
      <c r="F2226" s="147" t="str">
        <f>TRIM(CLEAN(TEXT(IFERROR(INDEX('Snakeden MR'!$W$4:$X$3028,MATCH($A2226,'Snakeden MR'!$X$4:$X$3028,0),1),"-"),"@")))</f>
        <v>-</v>
      </c>
      <c r="G2226" s="159" t="str">
        <f t="shared" si="68"/>
        <v>Not Found</v>
      </c>
      <c r="H2226" t="str" cm="1">
        <f t="array" ref="H2226">IF(SUMPRODUCT((TRIM(C2226:F2226)&lt;&gt;"-")*1)=0,
    "No Data",
    IF(COUNTIF(C2226:F2226,INDEX(_xlfn._xlws.FILTER(C2226:F2226,TRIM(C2226:F2226)&lt;&gt;"-"),1))=SUMPRODUCT((TRIM(C2226:F2226)&lt;&gt;"-")*1),
    "No Change",
    "Change"))</f>
        <v>No Data</v>
      </c>
      <c r="I2226" s="159"/>
      <c r="J2226"/>
      <c r="K2226" s="163"/>
      <c r="L2226" s="147" t="str">
        <f>TRIM(CLEAN(TEXT(IFERROR(INDEX('Glade MR'!$B$4:$C$3000,MATCH($A2226,'Glade MR'!$C$4:$C$3000,0),1),"-"),"@")))</f>
        <v>-</v>
      </c>
      <c r="M2226" s="147" t="str">
        <f>TRIM(CLEAN(TEXT(IFERROR(INDEX('Glade MR'!$I$4:$J$3000,MATCH($A2226,'Glade MR'!$J$4:$J$3000,0),1),"-"),"@")))</f>
        <v>-</v>
      </c>
      <c r="N2226" s="147" t="str">
        <f>TRIM(CLEAN(TEXT(IFERROR(INDEX('Glade MR'!$P$4:$Q$3000,MATCH($A2226,'Glade MR'!$Q$4:$Q$3000,0),1),"-"),"@")))</f>
        <v>-</v>
      </c>
      <c r="O2226" s="147" t="str">
        <f>TRIM(CLEAN(TEXT(IFERROR(INDEX('Glade MR'!$W$4:$X$3000,MATCH($A2226,'Glade MR'!$X$4:$X$3000,0),1),"-"),"@")))</f>
        <v>-</v>
      </c>
      <c r="P2226" s="159" t="str">
        <f t="shared" si="69"/>
        <v>Not Found</v>
      </c>
      <c r="Q2226" t="str" cm="1">
        <f t="array" ref="Q2226">IF(SUMPRODUCT((TRIM(L2226:O2226)&lt;&gt;"-")*1)=0,
    "No Data",
    IF(COUNTIF(L2226:O2226,INDEX(_xlfn._xlws.FILTER(L2226:O2226,TRIM(L2226:O2226)&lt;&gt;"-"),1))=SUMPRODUCT((TRIM(L2226:O2226)&lt;&gt;"-")*1),
    "No Change",
    "Change"))</f>
        <v>No Data</v>
      </c>
      <c r="R2226" s="159"/>
      <c r="S2226" s="111"/>
    </row>
    <row r="2227" spans="1:19" x14ac:dyDescent="0.3">
      <c r="A2227" t="s">
        <v>2709</v>
      </c>
      <c r="B2227" t="s">
        <v>1145</v>
      </c>
      <c r="C2227" s="160" t="str">
        <f>TRIM(CLEAN(TEXT(IFERROR(INDEX('Snakeden MR'!$B$4:$C$3028,MATCH($A2227,'Snakeden MR'!$C$4:$C$3028,0),1),"-"),"@")))</f>
        <v>-</v>
      </c>
      <c r="D2227" s="147" t="str">
        <f>TRIM(CLEAN(TEXT(IFERROR(INDEX('Snakeden MR'!$I$4:$J$3028,MATCH($A2227,'Snakeden MR'!$J$4:$J$3028,0),1),"-"),"@")))</f>
        <v>-</v>
      </c>
      <c r="E2227" s="147" t="str">
        <f>TRIM(CLEAN(TEXT(IFERROR(INDEX('Snakeden MR'!$P$4:$Q$3028,MATCH($A2227,'Snakeden MR'!$Q$4:$Q$3028,0),1),"-"),"@")))</f>
        <v>-</v>
      </c>
      <c r="F2227" s="147" t="str">
        <f>TRIM(CLEAN(TEXT(IFERROR(INDEX('Snakeden MR'!$W$4:$X$3028,MATCH($A2227,'Snakeden MR'!$X$4:$X$3028,0),1),"-"),"@")))</f>
        <v>-</v>
      </c>
      <c r="G2227" s="159" t="str">
        <f t="shared" si="68"/>
        <v>Not Found</v>
      </c>
      <c r="H2227" t="str" cm="1">
        <f t="array" ref="H2227">IF(SUMPRODUCT((TRIM(C2227:F2227)&lt;&gt;"-")*1)=0,
    "No Data",
    IF(COUNTIF(C2227:F2227,INDEX(_xlfn._xlws.FILTER(C2227:F2227,TRIM(C2227:F2227)&lt;&gt;"-"),1))=SUMPRODUCT((TRIM(C2227:F2227)&lt;&gt;"-")*1),
    "No Change",
    "Change"))</f>
        <v>No Data</v>
      </c>
      <c r="I2227" s="159"/>
      <c r="J2227"/>
      <c r="K2227" s="163"/>
      <c r="L2227" s="147" t="str">
        <f>TRIM(CLEAN(TEXT(IFERROR(INDEX('Glade MR'!$B$4:$C$3000,MATCH($A2227,'Glade MR'!$C$4:$C$3000,0),1),"-"),"@")))</f>
        <v>-</v>
      </c>
      <c r="M2227" s="147" t="str">
        <f>TRIM(CLEAN(TEXT(IFERROR(INDEX('Glade MR'!$I$4:$J$3000,MATCH($A2227,'Glade MR'!$J$4:$J$3000,0),1),"-"),"@")))</f>
        <v>-</v>
      </c>
      <c r="N2227" s="147" t="str">
        <f>TRIM(CLEAN(TEXT(IFERROR(INDEX('Glade MR'!$P$4:$Q$3000,MATCH($A2227,'Glade MR'!$Q$4:$Q$3000,0),1),"-"),"@")))</f>
        <v>-</v>
      </c>
      <c r="O2227" s="147" t="str">
        <f>TRIM(CLEAN(TEXT(IFERROR(INDEX('Glade MR'!$W$4:$X$3000,MATCH($A2227,'Glade MR'!$X$4:$X$3000,0),1),"-"),"@")))</f>
        <v>-</v>
      </c>
      <c r="P2227" s="159" t="str">
        <f t="shared" si="69"/>
        <v>Not Found</v>
      </c>
      <c r="Q2227" t="str" cm="1">
        <f t="array" ref="Q2227">IF(SUMPRODUCT((TRIM(L2227:O2227)&lt;&gt;"-")*1)=0,
    "No Data",
    IF(COUNTIF(L2227:O2227,INDEX(_xlfn._xlws.FILTER(L2227:O2227,TRIM(L2227:O2227)&lt;&gt;"-"),1))=SUMPRODUCT((TRIM(L2227:O2227)&lt;&gt;"-")*1),
    "No Change",
    "Change"))</f>
        <v>No Data</v>
      </c>
      <c r="R2227" s="159"/>
      <c r="S2227" s="111"/>
    </row>
    <row r="2228" spans="1:19" x14ac:dyDescent="0.3">
      <c r="A2228" t="s">
        <v>2710</v>
      </c>
      <c r="B2228" t="s">
        <v>1145</v>
      </c>
      <c r="C2228" s="160" t="str">
        <f>TRIM(CLEAN(TEXT(IFERROR(INDEX('Snakeden MR'!$B$4:$C$3028,MATCH($A2228,'Snakeden MR'!$C$4:$C$3028,0),1),"-"),"@")))</f>
        <v>-</v>
      </c>
      <c r="D2228" s="147" t="str">
        <f>TRIM(CLEAN(TEXT(IFERROR(INDEX('Snakeden MR'!$I$4:$J$3028,MATCH($A2228,'Snakeden MR'!$J$4:$J$3028,0),1),"-"),"@")))</f>
        <v>-</v>
      </c>
      <c r="E2228" s="147" t="str">
        <f>TRIM(CLEAN(TEXT(IFERROR(INDEX('Snakeden MR'!$P$4:$Q$3028,MATCH($A2228,'Snakeden MR'!$Q$4:$Q$3028,0),1),"-"),"@")))</f>
        <v>-</v>
      </c>
      <c r="F2228" s="147" t="str">
        <f>TRIM(CLEAN(TEXT(IFERROR(INDEX('Snakeden MR'!$W$4:$X$3028,MATCH($A2228,'Snakeden MR'!$X$4:$X$3028,0),1),"-"),"@")))</f>
        <v>-</v>
      </c>
      <c r="G2228" s="159" t="str">
        <f t="shared" si="68"/>
        <v>Not Found</v>
      </c>
      <c r="H2228" t="str" cm="1">
        <f t="array" ref="H2228">IF(SUMPRODUCT((TRIM(C2228:F2228)&lt;&gt;"-")*1)=0,
    "No Data",
    IF(COUNTIF(C2228:F2228,INDEX(_xlfn._xlws.FILTER(C2228:F2228,TRIM(C2228:F2228)&lt;&gt;"-"),1))=SUMPRODUCT((TRIM(C2228:F2228)&lt;&gt;"-")*1),
    "No Change",
    "Change"))</f>
        <v>No Data</v>
      </c>
      <c r="I2228" s="159"/>
      <c r="J2228"/>
      <c r="K2228" s="163"/>
      <c r="L2228" s="147" t="str">
        <f>TRIM(CLEAN(TEXT(IFERROR(INDEX('Glade MR'!$B$4:$C$3000,MATCH($A2228,'Glade MR'!$C$4:$C$3000,0),1),"-"),"@")))</f>
        <v>-</v>
      </c>
      <c r="M2228" s="147" t="str">
        <f>TRIM(CLEAN(TEXT(IFERROR(INDEX('Glade MR'!$I$4:$J$3000,MATCH($A2228,'Glade MR'!$J$4:$J$3000,0),1),"-"),"@")))</f>
        <v>-</v>
      </c>
      <c r="N2228" s="147" t="str">
        <f>TRIM(CLEAN(TEXT(IFERROR(INDEX('Glade MR'!$P$4:$Q$3000,MATCH($A2228,'Glade MR'!$Q$4:$Q$3000,0),1),"-"),"@")))</f>
        <v>-</v>
      </c>
      <c r="O2228" s="147" t="str">
        <f>TRIM(CLEAN(TEXT(IFERROR(INDEX('Glade MR'!$W$4:$X$3000,MATCH($A2228,'Glade MR'!$X$4:$X$3000,0),1),"-"),"@")))</f>
        <v>-</v>
      </c>
      <c r="P2228" s="159" t="str">
        <f t="shared" si="69"/>
        <v>Not Found</v>
      </c>
      <c r="Q2228" t="str" cm="1">
        <f t="array" ref="Q2228">IF(SUMPRODUCT((TRIM(L2228:O2228)&lt;&gt;"-")*1)=0,
    "No Data",
    IF(COUNTIF(L2228:O2228,INDEX(_xlfn._xlws.FILTER(L2228:O2228,TRIM(L2228:O2228)&lt;&gt;"-"),1))=SUMPRODUCT((TRIM(L2228:O2228)&lt;&gt;"-")*1),
    "No Change",
    "Change"))</f>
        <v>No Data</v>
      </c>
      <c r="R2228" s="159"/>
      <c r="S2228" s="111"/>
    </row>
    <row r="2229" spans="1:19" x14ac:dyDescent="0.3">
      <c r="A2229" t="s">
        <v>2711</v>
      </c>
      <c r="B2229" t="s">
        <v>1145</v>
      </c>
      <c r="C2229" s="160" t="str">
        <f>TRIM(CLEAN(TEXT(IFERROR(INDEX('Snakeden MR'!$B$4:$C$3028,MATCH($A2229,'Snakeden MR'!$C$4:$C$3028,0),1),"-"),"@")))</f>
        <v>-</v>
      </c>
      <c r="D2229" s="147" t="str">
        <f>TRIM(CLEAN(TEXT(IFERROR(INDEX('Snakeden MR'!$I$4:$J$3028,MATCH($A2229,'Snakeden MR'!$J$4:$J$3028,0),1),"-"),"@")))</f>
        <v>-</v>
      </c>
      <c r="E2229" s="147" t="str">
        <f>TRIM(CLEAN(TEXT(IFERROR(INDEX('Snakeden MR'!$P$4:$Q$3028,MATCH($A2229,'Snakeden MR'!$Q$4:$Q$3028,0),1),"-"),"@")))</f>
        <v>-</v>
      </c>
      <c r="F2229" s="147" t="str">
        <f>TRIM(CLEAN(TEXT(IFERROR(INDEX('Snakeden MR'!$W$4:$X$3028,MATCH($A2229,'Snakeden MR'!$X$4:$X$3028,0),1),"-"),"@")))</f>
        <v>-</v>
      </c>
      <c r="G2229" s="159" t="str">
        <f t="shared" si="68"/>
        <v>Not Found</v>
      </c>
      <c r="H2229" t="str" cm="1">
        <f t="array" ref="H2229">IF(SUMPRODUCT((TRIM(C2229:F2229)&lt;&gt;"-")*1)=0,
    "No Data",
    IF(COUNTIF(C2229:F2229,INDEX(_xlfn._xlws.FILTER(C2229:F2229,TRIM(C2229:F2229)&lt;&gt;"-"),1))=SUMPRODUCT((TRIM(C2229:F2229)&lt;&gt;"-")*1),
    "No Change",
    "Change"))</f>
        <v>No Data</v>
      </c>
      <c r="I2229" s="159"/>
      <c r="J2229"/>
      <c r="K2229" s="163"/>
      <c r="L2229" s="147" t="str">
        <f>TRIM(CLEAN(TEXT(IFERROR(INDEX('Glade MR'!$B$4:$C$3000,MATCH($A2229,'Glade MR'!$C$4:$C$3000,0),1),"-"),"@")))</f>
        <v>-</v>
      </c>
      <c r="M2229" s="147" t="str">
        <f>TRIM(CLEAN(TEXT(IFERROR(INDEX('Glade MR'!$I$4:$J$3000,MATCH($A2229,'Glade MR'!$J$4:$J$3000,0),1),"-"),"@")))</f>
        <v>-</v>
      </c>
      <c r="N2229" s="147" t="str">
        <f>TRIM(CLEAN(TEXT(IFERROR(INDEX('Glade MR'!$P$4:$Q$3000,MATCH($A2229,'Glade MR'!$Q$4:$Q$3000,0),1),"-"),"@")))</f>
        <v>-</v>
      </c>
      <c r="O2229" s="147" t="str">
        <f>TRIM(CLEAN(TEXT(IFERROR(INDEX('Glade MR'!$W$4:$X$3000,MATCH($A2229,'Glade MR'!$X$4:$X$3000,0),1),"-"),"@")))</f>
        <v>-</v>
      </c>
      <c r="P2229" s="159" t="str">
        <f t="shared" si="69"/>
        <v>Not Found</v>
      </c>
      <c r="Q2229" t="str" cm="1">
        <f t="array" ref="Q2229">IF(SUMPRODUCT((TRIM(L2229:O2229)&lt;&gt;"-")*1)=0,
    "No Data",
    IF(COUNTIF(L2229:O2229,INDEX(_xlfn._xlws.FILTER(L2229:O2229,TRIM(L2229:O2229)&lt;&gt;"-"),1))=SUMPRODUCT((TRIM(L2229:O2229)&lt;&gt;"-")*1),
    "No Change",
    "Change"))</f>
        <v>No Data</v>
      </c>
      <c r="R2229" s="159"/>
      <c r="S2229" s="111"/>
    </row>
    <row r="2230" spans="1:19" x14ac:dyDescent="0.3">
      <c r="A2230" t="s">
        <v>2712</v>
      </c>
      <c r="B2230" t="s">
        <v>1145</v>
      </c>
      <c r="C2230" s="160" t="str">
        <f>TRIM(CLEAN(TEXT(IFERROR(INDEX('Snakeden MR'!$B$4:$C$3028,MATCH($A2230,'Snakeden MR'!$C$4:$C$3028,0),1),"-"),"@")))</f>
        <v>-</v>
      </c>
      <c r="D2230" s="147" t="str">
        <f>TRIM(CLEAN(TEXT(IFERROR(INDEX('Snakeden MR'!$I$4:$J$3028,MATCH($A2230,'Snakeden MR'!$J$4:$J$3028,0),1),"-"),"@")))</f>
        <v>-</v>
      </c>
      <c r="E2230" s="147" t="str">
        <f>TRIM(CLEAN(TEXT(IFERROR(INDEX('Snakeden MR'!$P$4:$Q$3028,MATCH($A2230,'Snakeden MR'!$Q$4:$Q$3028,0),1),"-"),"@")))</f>
        <v>-</v>
      </c>
      <c r="F2230" s="147" t="str">
        <f>TRIM(CLEAN(TEXT(IFERROR(INDEX('Snakeden MR'!$W$4:$X$3028,MATCH($A2230,'Snakeden MR'!$X$4:$X$3028,0),1),"-"),"@")))</f>
        <v>-</v>
      </c>
      <c r="G2230" s="159" t="str">
        <f t="shared" si="68"/>
        <v>Not Found</v>
      </c>
      <c r="H2230" t="str" cm="1">
        <f t="array" ref="H2230">IF(SUMPRODUCT((TRIM(C2230:F2230)&lt;&gt;"-")*1)=0,
    "No Data",
    IF(COUNTIF(C2230:F2230,INDEX(_xlfn._xlws.FILTER(C2230:F2230,TRIM(C2230:F2230)&lt;&gt;"-"),1))=SUMPRODUCT((TRIM(C2230:F2230)&lt;&gt;"-")*1),
    "No Change",
    "Change"))</f>
        <v>No Data</v>
      </c>
      <c r="I2230" s="159"/>
      <c r="J2230"/>
      <c r="K2230" s="163"/>
      <c r="L2230" s="147" t="str">
        <f>TRIM(CLEAN(TEXT(IFERROR(INDEX('Glade MR'!$B$4:$C$3000,MATCH($A2230,'Glade MR'!$C$4:$C$3000,0),1),"-"),"@")))</f>
        <v>-</v>
      </c>
      <c r="M2230" s="147" t="str">
        <f>TRIM(CLEAN(TEXT(IFERROR(INDEX('Glade MR'!$I$4:$J$3000,MATCH($A2230,'Glade MR'!$J$4:$J$3000,0),1),"-"),"@")))</f>
        <v>-</v>
      </c>
      <c r="N2230" s="147" t="str">
        <f>TRIM(CLEAN(TEXT(IFERROR(INDEX('Glade MR'!$P$4:$Q$3000,MATCH($A2230,'Glade MR'!$Q$4:$Q$3000,0),1),"-"),"@")))</f>
        <v>-</v>
      </c>
      <c r="O2230" s="147" t="str">
        <f>TRIM(CLEAN(TEXT(IFERROR(INDEX('Glade MR'!$W$4:$X$3000,MATCH($A2230,'Glade MR'!$X$4:$X$3000,0),1),"-"),"@")))</f>
        <v>-</v>
      </c>
      <c r="P2230" s="159" t="str">
        <f t="shared" si="69"/>
        <v>Not Found</v>
      </c>
      <c r="Q2230" t="str" cm="1">
        <f t="array" ref="Q2230">IF(SUMPRODUCT((TRIM(L2230:O2230)&lt;&gt;"-")*1)=0,
    "No Data",
    IF(COUNTIF(L2230:O2230,INDEX(_xlfn._xlws.FILTER(L2230:O2230,TRIM(L2230:O2230)&lt;&gt;"-"),1))=SUMPRODUCT((TRIM(L2230:O2230)&lt;&gt;"-")*1),
    "No Change",
    "Change"))</f>
        <v>No Data</v>
      </c>
      <c r="R2230" s="159"/>
      <c r="S2230" s="111"/>
    </row>
    <row r="2231" spans="1:19" x14ac:dyDescent="0.3">
      <c r="A2231" t="s">
        <v>2713</v>
      </c>
      <c r="B2231" t="s">
        <v>1145</v>
      </c>
      <c r="C2231" s="160" t="str">
        <f>TRIM(CLEAN(TEXT(IFERROR(INDEX('Snakeden MR'!$B$4:$C$3028,MATCH($A2231,'Snakeden MR'!$C$4:$C$3028,0),1),"-"),"@")))</f>
        <v>-</v>
      </c>
      <c r="D2231" s="147" t="str">
        <f>TRIM(CLEAN(TEXT(IFERROR(INDEX('Snakeden MR'!$I$4:$J$3028,MATCH($A2231,'Snakeden MR'!$J$4:$J$3028,0),1),"-"),"@")))</f>
        <v>-</v>
      </c>
      <c r="E2231" s="147" t="str">
        <f>TRIM(CLEAN(TEXT(IFERROR(INDEX('Snakeden MR'!$P$4:$Q$3028,MATCH($A2231,'Snakeden MR'!$Q$4:$Q$3028,0),1),"-"),"@")))</f>
        <v>-</v>
      </c>
      <c r="F2231" s="147" t="str">
        <f>TRIM(CLEAN(TEXT(IFERROR(INDEX('Snakeden MR'!$W$4:$X$3028,MATCH($A2231,'Snakeden MR'!$X$4:$X$3028,0),1),"-"),"@")))</f>
        <v>-</v>
      </c>
      <c r="G2231" s="159" t="str">
        <f t="shared" si="68"/>
        <v>Not Found</v>
      </c>
      <c r="H2231" t="str" cm="1">
        <f t="array" ref="H2231">IF(SUMPRODUCT((TRIM(C2231:F2231)&lt;&gt;"-")*1)=0,
    "No Data",
    IF(COUNTIF(C2231:F2231,INDEX(_xlfn._xlws.FILTER(C2231:F2231,TRIM(C2231:F2231)&lt;&gt;"-"),1))=SUMPRODUCT((TRIM(C2231:F2231)&lt;&gt;"-")*1),
    "No Change",
    "Change"))</f>
        <v>No Data</v>
      </c>
      <c r="I2231" s="159"/>
      <c r="J2231"/>
      <c r="K2231" s="163"/>
      <c r="L2231" s="147" t="str">
        <f>TRIM(CLEAN(TEXT(IFERROR(INDEX('Glade MR'!$B$4:$C$3000,MATCH($A2231,'Glade MR'!$C$4:$C$3000,0),1),"-"),"@")))</f>
        <v>-</v>
      </c>
      <c r="M2231" s="147" t="str">
        <f>TRIM(CLEAN(TEXT(IFERROR(INDEX('Glade MR'!$I$4:$J$3000,MATCH($A2231,'Glade MR'!$J$4:$J$3000,0),1),"-"),"@")))</f>
        <v>-</v>
      </c>
      <c r="N2231" s="147" t="str">
        <f>TRIM(CLEAN(TEXT(IFERROR(INDEX('Glade MR'!$P$4:$Q$3000,MATCH($A2231,'Glade MR'!$Q$4:$Q$3000,0),1),"-"),"@")))</f>
        <v>-</v>
      </c>
      <c r="O2231" s="147" t="str">
        <f>TRIM(CLEAN(TEXT(IFERROR(INDEX('Glade MR'!$W$4:$X$3000,MATCH($A2231,'Glade MR'!$X$4:$X$3000,0),1),"-"),"@")))</f>
        <v>-</v>
      </c>
      <c r="P2231" s="159" t="str">
        <f t="shared" si="69"/>
        <v>Not Found</v>
      </c>
      <c r="Q2231" t="str" cm="1">
        <f t="array" ref="Q2231">IF(SUMPRODUCT((TRIM(L2231:O2231)&lt;&gt;"-")*1)=0,
    "No Data",
    IF(COUNTIF(L2231:O2231,INDEX(_xlfn._xlws.FILTER(L2231:O2231,TRIM(L2231:O2231)&lt;&gt;"-"),1))=SUMPRODUCT((TRIM(L2231:O2231)&lt;&gt;"-")*1),
    "No Change",
    "Change"))</f>
        <v>No Data</v>
      </c>
      <c r="R2231" s="159"/>
      <c r="S2231" s="111"/>
    </row>
    <row r="2232" spans="1:19" x14ac:dyDescent="0.3">
      <c r="A2232" t="s">
        <v>2714</v>
      </c>
      <c r="B2232" t="s">
        <v>1145</v>
      </c>
      <c r="C2232" s="160" t="str">
        <f>TRIM(CLEAN(TEXT(IFERROR(INDEX('Snakeden MR'!$B$4:$C$3028,MATCH($A2232,'Snakeden MR'!$C$4:$C$3028,0),1),"-"),"@")))</f>
        <v>-</v>
      </c>
      <c r="D2232" s="147" t="str">
        <f>TRIM(CLEAN(TEXT(IFERROR(INDEX('Snakeden MR'!$I$4:$J$3028,MATCH($A2232,'Snakeden MR'!$J$4:$J$3028,0),1),"-"),"@")))</f>
        <v>-</v>
      </c>
      <c r="E2232" s="147" t="str">
        <f>TRIM(CLEAN(TEXT(IFERROR(INDEX('Snakeden MR'!$P$4:$Q$3028,MATCH($A2232,'Snakeden MR'!$Q$4:$Q$3028,0),1),"-"),"@")))</f>
        <v>-</v>
      </c>
      <c r="F2232" s="147" t="str">
        <f>TRIM(CLEAN(TEXT(IFERROR(INDEX('Snakeden MR'!$W$4:$X$3028,MATCH($A2232,'Snakeden MR'!$X$4:$X$3028,0),1),"-"),"@")))</f>
        <v>-</v>
      </c>
      <c r="G2232" s="159" t="str">
        <f t="shared" si="68"/>
        <v>Not Found</v>
      </c>
      <c r="H2232" t="str" cm="1">
        <f t="array" ref="H2232">IF(SUMPRODUCT((TRIM(C2232:F2232)&lt;&gt;"-")*1)=0,
    "No Data",
    IF(COUNTIF(C2232:F2232,INDEX(_xlfn._xlws.FILTER(C2232:F2232,TRIM(C2232:F2232)&lt;&gt;"-"),1))=SUMPRODUCT((TRIM(C2232:F2232)&lt;&gt;"-")*1),
    "No Change",
    "Change"))</f>
        <v>No Data</v>
      </c>
      <c r="I2232" s="159"/>
      <c r="J2232"/>
      <c r="K2232" s="163"/>
      <c r="L2232" s="147" t="str">
        <f>TRIM(CLEAN(TEXT(IFERROR(INDEX('Glade MR'!$B$4:$C$3000,MATCH($A2232,'Glade MR'!$C$4:$C$3000,0),1),"-"),"@")))</f>
        <v>-</v>
      </c>
      <c r="M2232" s="147" t="str">
        <f>TRIM(CLEAN(TEXT(IFERROR(INDEX('Glade MR'!$I$4:$J$3000,MATCH($A2232,'Glade MR'!$J$4:$J$3000,0),1),"-"),"@")))</f>
        <v>-</v>
      </c>
      <c r="N2232" s="147" t="str">
        <f>TRIM(CLEAN(TEXT(IFERROR(INDEX('Glade MR'!$P$4:$Q$3000,MATCH($A2232,'Glade MR'!$Q$4:$Q$3000,0),1),"-"),"@")))</f>
        <v>-</v>
      </c>
      <c r="O2232" s="147" t="str">
        <f>TRIM(CLEAN(TEXT(IFERROR(INDEX('Glade MR'!$W$4:$X$3000,MATCH($A2232,'Glade MR'!$X$4:$X$3000,0),1),"-"),"@")))</f>
        <v>-</v>
      </c>
      <c r="P2232" s="159" t="str">
        <f t="shared" si="69"/>
        <v>Not Found</v>
      </c>
      <c r="Q2232" t="str" cm="1">
        <f t="array" ref="Q2232">IF(SUMPRODUCT((TRIM(L2232:O2232)&lt;&gt;"-")*1)=0,
    "No Data",
    IF(COUNTIF(L2232:O2232,INDEX(_xlfn._xlws.FILTER(L2232:O2232,TRIM(L2232:O2232)&lt;&gt;"-"),1))=SUMPRODUCT((TRIM(L2232:O2232)&lt;&gt;"-")*1),
    "No Change",
    "Change"))</f>
        <v>No Data</v>
      </c>
      <c r="R2232" s="159"/>
      <c r="S2232" s="111"/>
    </row>
    <row r="2233" spans="1:19" x14ac:dyDescent="0.3">
      <c r="A2233" t="s">
        <v>286</v>
      </c>
      <c r="B2233" t="s">
        <v>1145</v>
      </c>
      <c r="C2233" s="160" t="str">
        <f>TRIM(CLEAN(TEXT(IFERROR(INDEX('Snakeden MR'!$B$4:$C$3028,MATCH($A2233,'Snakeden MR'!$C$4:$C$3028,0),1),"-"),"@")))</f>
        <v>Pool 4</v>
      </c>
      <c r="D2233" s="147" t="str">
        <f>TRIM(CLEAN(TEXT(IFERROR(INDEX('Snakeden MR'!$I$4:$J$3028,MATCH($A2233,'Snakeden MR'!$J$4:$J$3028,0),1),"-"),"@")))</f>
        <v>-</v>
      </c>
      <c r="E2233" s="147" t="str">
        <f>TRIM(CLEAN(TEXT(IFERROR(INDEX('Snakeden MR'!$P$4:$Q$3028,MATCH($A2233,'Snakeden MR'!$Q$4:$Q$3028,0),1),"-"),"@")))</f>
        <v>-</v>
      </c>
      <c r="F2233" s="147" t="str">
        <f>TRIM(CLEAN(TEXT(IFERROR(INDEX('Snakeden MR'!$W$4:$X$3028,MATCH($A2233,'Snakeden MR'!$X$4:$X$3028,0),1),"-"),"@")))</f>
        <v>-</v>
      </c>
      <c r="G2233" s="159" t="str">
        <f t="shared" si="68"/>
        <v>Found</v>
      </c>
      <c r="H2233" t="str" cm="1">
        <f t="array" ref="H2233">IF(SUMPRODUCT((TRIM(C2233:F2233)&lt;&gt;"-")*1)=0,
    "No Data",
    IF(COUNTIF(C2233:F2233,INDEX(_xlfn._xlws.FILTER(C2233:F2233,TRIM(C2233:F2233)&lt;&gt;"-"),1))=SUMPRODUCT((TRIM(C2233:F2233)&lt;&gt;"-")*1),
    "No Change",
    "Change"))</f>
        <v>No Change</v>
      </c>
      <c r="I2233" s="159"/>
      <c r="J2233"/>
      <c r="K2233" s="163"/>
      <c r="L2233" s="147" t="str">
        <f>TRIM(CLEAN(TEXT(IFERROR(INDEX('Glade MR'!$B$4:$C$3000,MATCH($A2233,'Glade MR'!$C$4:$C$3000,0),1),"-"),"@")))</f>
        <v>-</v>
      </c>
      <c r="M2233" s="147" t="str">
        <f>TRIM(CLEAN(TEXT(IFERROR(INDEX('Glade MR'!$I$4:$J$3000,MATCH($A2233,'Glade MR'!$J$4:$J$3000,0),1),"-"),"@")))</f>
        <v>-</v>
      </c>
      <c r="N2233" s="147" t="str">
        <f>TRIM(CLEAN(TEXT(IFERROR(INDEX('Glade MR'!$P$4:$Q$3000,MATCH($A2233,'Glade MR'!$Q$4:$Q$3000,0),1),"-"),"@")))</f>
        <v>-</v>
      </c>
      <c r="O2233" s="147" t="str">
        <f>TRIM(CLEAN(TEXT(IFERROR(INDEX('Glade MR'!$W$4:$X$3000,MATCH($A2233,'Glade MR'!$X$4:$X$3000,0),1),"-"),"@")))</f>
        <v>-</v>
      </c>
      <c r="P2233" s="159" t="str">
        <f t="shared" si="69"/>
        <v>Not Found</v>
      </c>
      <c r="Q2233" t="str" cm="1">
        <f t="array" ref="Q2233">IF(SUMPRODUCT((TRIM(L2233:O2233)&lt;&gt;"-")*1)=0,
    "No Data",
    IF(COUNTIF(L2233:O2233,INDEX(_xlfn._xlws.FILTER(L2233:O2233,TRIM(L2233:O2233)&lt;&gt;"-"),1))=SUMPRODUCT((TRIM(L2233:O2233)&lt;&gt;"-")*1),
    "No Change",
    "Change"))</f>
        <v>No Data</v>
      </c>
      <c r="R2233" s="159"/>
      <c r="S2233" s="111"/>
    </row>
    <row r="2234" spans="1:19" x14ac:dyDescent="0.3">
      <c r="A2234" t="s">
        <v>2715</v>
      </c>
      <c r="B2234" t="s">
        <v>1145</v>
      </c>
      <c r="C2234" s="160" t="str">
        <f>TRIM(CLEAN(TEXT(IFERROR(INDEX('Snakeden MR'!$B$4:$C$3028,MATCH($A2234,'Snakeden MR'!$C$4:$C$3028,0),1),"-"),"@")))</f>
        <v>-</v>
      </c>
      <c r="D2234" s="147" t="str">
        <f>TRIM(CLEAN(TEXT(IFERROR(INDEX('Snakeden MR'!$I$4:$J$3028,MATCH($A2234,'Snakeden MR'!$J$4:$J$3028,0),1),"-"),"@")))</f>
        <v>-</v>
      </c>
      <c r="E2234" s="147" t="str">
        <f>TRIM(CLEAN(TEXT(IFERROR(INDEX('Snakeden MR'!$P$4:$Q$3028,MATCH($A2234,'Snakeden MR'!$Q$4:$Q$3028,0),1),"-"),"@")))</f>
        <v>-</v>
      </c>
      <c r="F2234" s="147" t="str">
        <f>TRIM(CLEAN(TEXT(IFERROR(INDEX('Snakeden MR'!$W$4:$X$3028,MATCH($A2234,'Snakeden MR'!$X$4:$X$3028,0),1),"-"),"@")))</f>
        <v>-</v>
      </c>
      <c r="G2234" s="159" t="str">
        <f t="shared" si="68"/>
        <v>Not Found</v>
      </c>
      <c r="H2234" t="str" cm="1">
        <f t="array" ref="H2234">IF(SUMPRODUCT((TRIM(C2234:F2234)&lt;&gt;"-")*1)=0,
    "No Data",
    IF(COUNTIF(C2234:F2234,INDEX(_xlfn._xlws.FILTER(C2234:F2234,TRIM(C2234:F2234)&lt;&gt;"-"),1))=SUMPRODUCT((TRIM(C2234:F2234)&lt;&gt;"-")*1),
    "No Change",
    "Change"))</f>
        <v>No Data</v>
      </c>
      <c r="I2234" s="159"/>
      <c r="J2234"/>
      <c r="K2234" s="163"/>
      <c r="L2234" s="147" t="str">
        <f>TRIM(CLEAN(TEXT(IFERROR(INDEX('Glade MR'!$B$4:$C$3000,MATCH($A2234,'Glade MR'!$C$4:$C$3000,0),1),"-"),"@")))</f>
        <v>-</v>
      </c>
      <c r="M2234" s="147" t="str">
        <f>TRIM(CLEAN(TEXT(IFERROR(INDEX('Glade MR'!$I$4:$J$3000,MATCH($A2234,'Glade MR'!$J$4:$J$3000,0),1),"-"),"@")))</f>
        <v>-</v>
      </c>
      <c r="N2234" s="147" t="str">
        <f>TRIM(CLEAN(TEXT(IFERROR(INDEX('Glade MR'!$P$4:$Q$3000,MATCH($A2234,'Glade MR'!$Q$4:$Q$3000,0),1),"-"),"@")))</f>
        <v>-</v>
      </c>
      <c r="O2234" s="147" t="str">
        <f>TRIM(CLEAN(TEXT(IFERROR(INDEX('Glade MR'!$W$4:$X$3000,MATCH($A2234,'Glade MR'!$X$4:$X$3000,0),1),"-"),"@")))</f>
        <v>-</v>
      </c>
      <c r="P2234" s="159" t="str">
        <f t="shared" si="69"/>
        <v>Not Found</v>
      </c>
      <c r="Q2234" t="str" cm="1">
        <f t="array" ref="Q2234">IF(SUMPRODUCT((TRIM(L2234:O2234)&lt;&gt;"-")*1)=0,
    "No Data",
    IF(COUNTIF(L2234:O2234,INDEX(_xlfn._xlws.FILTER(L2234:O2234,TRIM(L2234:O2234)&lt;&gt;"-"),1))=SUMPRODUCT((TRIM(L2234:O2234)&lt;&gt;"-")*1),
    "No Change",
    "Change"))</f>
        <v>No Data</v>
      </c>
      <c r="R2234" s="159"/>
      <c r="S2234" s="111"/>
    </row>
    <row r="2235" spans="1:19" x14ac:dyDescent="0.3">
      <c r="A2235" t="s">
        <v>2716</v>
      </c>
      <c r="B2235" t="s">
        <v>1145</v>
      </c>
      <c r="C2235" s="160" t="str">
        <f>TRIM(CLEAN(TEXT(IFERROR(INDEX('Snakeden MR'!$B$4:$C$3028,MATCH($A2235,'Snakeden MR'!$C$4:$C$3028,0),1),"-"),"@")))</f>
        <v>-</v>
      </c>
      <c r="D2235" s="147" t="str">
        <f>TRIM(CLEAN(TEXT(IFERROR(INDEX('Snakeden MR'!$I$4:$J$3028,MATCH($A2235,'Snakeden MR'!$J$4:$J$3028,0),1),"-"),"@")))</f>
        <v>-</v>
      </c>
      <c r="E2235" s="147" t="str">
        <f>TRIM(CLEAN(TEXT(IFERROR(INDEX('Snakeden MR'!$P$4:$Q$3028,MATCH($A2235,'Snakeden MR'!$Q$4:$Q$3028,0),1),"-"),"@")))</f>
        <v>-</v>
      </c>
      <c r="F2235" s="147" t="str">
        <f>TRIM(CLEAN(TEXT(IFERROR(INDEX('Snakeden MR'!$W$4:$X$3028,MATCH($A2235,'Snakeden MR'!$X$4:$X$3028,0),1),"-"),"@")))</f>
        <v>-</v>
      </c>
      <c r="G2235" s="159" t="str">
        <f t="shared" si="68"/>
        <v>Not Found</v>
      </c>
      <c r="H2235" t="str" cm="1">
        <f t="array" ref="H2235">IF(SUMPRODUCT((TRIM(C2235:F2235)&lt;&gt;"-")*1)=0,
    "No Data",
    IF(COUNTIF(C2235:F2235,INDEX(_xlfn._xlws.FILTER(C2235:F2235,TRIM(C2235:F2235)&lt;&gt;"-"),1))=SUMPRODUCT((TRIM(C2235:F2235)&lt;&gt;"-")*1),
    "No Change",
    "Change"))</f>
        <v>No Data</v>
      </c>
      <c r="I2235" s="159"/>
      <c r="J2235"/>
      <c r="K2235" s="163"/>
      <c r="L2235" s="147" t="str">
        <f>TRIM(CLEAN(TEXT(IFERROR(INDEX('Glade MR'!$B$4:$C$3000,MATCH($A2235,'Glade MR'!$C$4:$C$3000,0),1),"-"),"@")))</f>
        <v>-</v>
      </c>
      <c r="M2235" s="147" t="str">
        <f>TRIM(CLEAN(TEXT(IFERROR(INDEX('Glade MR'!$I$4:$J$3000,MATCH($A2235,'Glade MR'!$J$4:$J$3000,0),1),"-"),"@")))</f>
        <v>-</v>
      </c>
      <c r="N2235" s="147" t="str">
        <f>TRIM(CLEAN(TEXT(IFERROR(INDEX('Glade MR'!$P$4:$Q$3000,MATCH($A2235,'Glade MR'!$Q$4:$Q$3000,0),1),"-"),"@")))</f>
        <v>-</v>
      </c>
      <c r="O2235" s="147" t="str">
        <f>TRIM(CLEAN(TEXT(IFERROR(INDEX('Glade MR'!$W$4:$X$3000,MATCH($A2235,'Glade MR'!$X$4:$X$3000,0),1),"-"),"@")))</f>
        <v>-</v>
      </c>
      <c r="P2235" s="159" t="str">
        <f t="shared" si="69"/>
        <v>Not Found</v>
      </c>
      <c r="Q2235" t="str" cm="1">
        <f t="array" ref="Q2235">IF(SUMPRODUCT((TRIM(L2235:O2235)&lt;&gt;"-")*1)=0,
    "No Data",
    IF(COUNTIF(L2235:O2235,INDEX(_xlfn._xlws.FILTER(L2235:O2235,TRIM(L2235:O2235)&lt;&gt;"-"),1))=SUMPRODUCT((TRIM(L2235:O2235)&lt;&gt;"-")*1),
    "No Change",
    "Change"))</f>
        <v>No Data</v>
      </c>
      <c r="R2235" s="159"/>
      <c r="S2235" s="111"/>
    </row>
    <row r="2236" spans="1:19" x14ac:dyDescent="0.3">
      <c r="A2236" t="s">
        <v>312</v>
      </c>
      <c r="B2236" t="s">
        <v>1145</v>
      </c>
      <c r="C2236" s="160" t="str">
        <f>TRIM(CLEAN(TEXT(IFERROR(INDEX('Snakeden MR'!$B$4:$C$3028,MATCH($A2236,'Snakeden MR'!$C$4:$C$3028,0),1),"-"),"@")))</f>
        <v>-</v>
      </c>
      <c r="D2236" s="147" t="str">
        <f>TRIM(CLEAN(TEXT(IFERROR(INDEX('Snakeden MR'!$I$4:$J$3028,MATCH($A2236,'Snakeden MR'!$J$4:$J$3028,0),1),"-"),"@")))</f>
        <v>-</v>
      </c>
      <c r="E2236" s="147" t="str">
        <f>TRIM(CLEAN(TEXT(IFERROR(INDEX('Snakeden MR'!$P$4:$Q$3028,MATCH($A2236,'Snakeden MR'!$Q$4:$Q$3028,0),1),"-"),"@")))</f>
        <v>Pool 4</v>
      </c>
      <c r="F2236" s="147" t="str">
        <f>TRIM(CLEAN(TEXT(IFERROR(INDEX('Snakeden MR'!$W$4:$X$3028,MATCH($A2236,'Snakeden MR'!$X$4:$X$3028,0),1),"-"),"@")))</f>
        <v>-</v>
      </c>
      <c r="G2236" s="159" t="str">
        <f t="shared" si="68"/>
        <v>Found</v>
      </c>
      <c r="H2236" t="str" cm="1">
        <f t="array" ref="H2236">IF(SUMPRODUCT((TRIM(C2236:F2236)&lt;&gt;"-")*1)=0,
    "No Data",
    IF(COUNTIF(C2236:F2236,INDEX(_xlfn._xlws.FILTER(C2236:F2236,TRIM(C2236:F2236)&lt;&gt;"-"),1))=SUMPRODUCT((TRIM(C2236:F2236)&lt;&gt;"-")*1),
    "No Change",
    "Change"))</f>
        <v>No Change</v>
      </c>
      <c r="I2236" s="159"/>
      <c r="J2236"/>
      <c r="K2236" s="163"/>
      <c r="L2236" s="147" t="str">
        <f>TRIM(CLEAN(TEXT(IFERROR(INDEX('Glade MR'!$B$4:$C$3000,MATCH($A2236,'Glade MR'!$C$4:$C$3000,0),1),"-"),"@")))</f>
        <v>-</v>
      </c>
      <c r="M2236" s="147" t="str">
        <f>TRIM(CLEAN(TEXT(IFERROR(INDEX('Glade MR'!$I$4:$J$3000,MATCH($A2236,'Glade MR'!$J$4:$J$3000,0),1),"-"),"@")))</f>
        <v>-</v>
      </c>
      <c r="N2236" s="147" t="str">
        <f>TRIM(CLEAN(TEXT(IFERROR(INDEX('Glade MR'!$P$4:$Q$3000,MATCH($A2236,'Glade MR'!$Q$4:$Q$3000,0),1),"-"),"@")))</f>
        <v>-</v>
      </c>
      <c r="O2236" s="147" t="str">
        <f>TRIM(CLEAN(TEXT(IFERROR(INDEX('Glade MR'!$W$4:$X$3000,MATCH($A2236,'Glade MR'!$X$4:$X$3000,0),1),"-"),"@")))</f>
        <v>-</v>
      </c>
      <c r="P2236" s="159" t="str">
        <f t="shared" si="69"/>
        <v>Not Found</v>
      </c>
      <c r="Q2236" t="str" cm="1">
        <f t="array" ref="Q2236">IF(SUMPRODUCT((TRIM(L2236:O2236)&lt;&gt;"-")*1)=0,
    "No Data",
    IF(COUNTIF(L2236:O2236,INDEX(_xlfn._xlws.FILTER(L2236:O2236,TRIM(L2236:O2236)&lt;&gt;"-"),1))=SUMPRODUCT((TRIM(L2236:O2236)&lt;&gt;"-")*1),
    "No Change",
    "Change"))</f>
        <v>No Data</v>
      </c>
      <c r="R2236" s="159"/>
      <c r="S2236" s="111"/>
    </row>
    <row r="2237" spans="1:19" x14ac:dyDescent="0.3">
      <c r="A2237" t="s">
        <v>22</v>
      </c>
      <c r="B2237" t="s">
        <v>1145</v>
      </c>
      <c r="C2237" s="160" t="str">
        <f>TRIM(CLEAN(TEXT(IFERROR(INDEX('Snakeden MR'!$B$4:$C$3028,MATCH($A2237,'Snakeden MR'!$C$4:$C$3028,0),1),"-"),"@")))</f>
        <v>-</v>
      </c>
      <c r="D2237" s="147" t="str">
        <f>TRIM(CLEAN(TEXT(IFERROR(INDEX('Snakeden MR'!$I$4:$J$3028,MATCH($A2237,'Snakeden MR'!$J$4:$J$3028,0),1),"-"),"@")))</f>
        <v>-</v>
      </c>
      <c r="E2237" s="147" t="str">
        <f>TRIM(CLEAN(TEXT(IFERROR(INDEX('Snakeden MR'!$P$4:$Q$3028,MATCH($A2237,'Snakeden MR'!$Q$4:$Q$3028,0),1),"-"),"@")))</f>
        <v>Pool F</v>
      </c>
      <c r="F2237" s="147" t="str">
        <f>TRIM(CLEAN(TEXT(IFERROR(INDEX('Snakeden MR'!$W$4:$X$3028,MATCH($A2237,'Snakeden MR'!$X$4:$X$3028,0),1),"-"),"@")))</f>
        <v>-</v>
      </c>
      <c r="G2237" s="159" t="str">
        <f t="shared" si="68"/>
        <v>Found</v>
      </c>
      <c r="H2237" t="str" cm="1">
        <f t="array" ref="H2237">IF(SUMPRODUCT((TRIM(C2237:F2237)&lt;&gt;"-")*1)=0,
    "No Data",
    IF(COUNTIF(C2237:F2237,INDEX(_xlfn._xlws.FILTER(C2237:F2237,TRIM(C2237:F2237)&lt;&gt;"-"),1))=SUMPRODUCT((TRIM(C2237:F2237)&lt;&gt;"-")*1),
    "No Change",
    "Change"))</f>
        <v>No Change</v>
      </c>
      <c r="I2237" s="159"/>
      <c r="J2237"/>
      <c r="K2237" s="163"/>
      <c r="L2237" s="147" t="str">
        <f>TRIM(CLEAN(TEXT(IFERROR(INDEX('Glade MR'!$B$4:$C$3000,MATCH($A2237,'Glade MR'!$C$4:$C$3000,0),1),"-"),"@")))</f>
        <v>-</v>
      </c>
      <c r="M2237" s="147" t="str">
        <f>TRIM(CLEAN(TEXT(IFERROR(INDEX('Glade MR'!$I$4:$J$3000,MATCH($A2237,'Glade MR'!$J$4:$J$3000,0),1),"-"),"@")))</f>
        <v>-</v>
      </c>
      <c r="N2237" s="147" t="str">
        <f>TRIM(CLEAN(TEXT(IFERROR(INDEX('Glade MR'!$P$4:$Q$3000,MATCH($A2237,'Glade MR'!$Q$4:$Q$3000,0),1),"-"),"@")))</f>
        <v>-</v>
      </c>
      <c r="O2237" s="147" t="str">
        <f>TRIM(CLEAN(TEXT(IFERROR(INDEX('Glade MR'!$W$4:$X$3000,MATCH($A2237,'Glade MR'!$X$4:$X$3000,0),1),"-"),"@")))</f>
        <v>-</v>
      </c>
      <c r="P2237" s="159" t="str">
        <f t="shared" si="69"/>
        <v>Not Found</v>
      </c>
      <c r="Q2237" t="str" cm="1">
        <f t="array" ref="Q2237">IF(SUMPRODUCT((TRIM(L2237:O2237)&lt;&gt;"-")*1)=0,
    "No Data",
    IF(COUNTIF(L2237:O2237,INDEX(_xlfn._xlws.FILTER(L2237:O2237,TRIM(L2237:O2237)&lt;&gt;"-"),1))=SUMPRODUCT((TRIM(L2237:O2237)&lt;&gt;"-")*1),
    "No Change",
    "Change"))</f>
        <v>No Data</v>
      </c>
      <c r="R2237" s="159"/>
      <c r="S2237" s="111"/>
    </row>
    <row r="2238" spans="1:19" x14ac:dyDescent="0.3">
      <c r="A2238" t="s">
        <v>2717</v>
      </c>
      <c r="B2238" t="s">
        <v>1145</v>
      </c>
      <c r="C2238" s="160" t="str">
        <f>TRIM(CLEAN(TEXT(IFERROR(INDEX('Snakeden MR'!$B$4:$C$3028,MATCH($A2238,'Snakeden MR'!$C$4:$C$3028,0),1),"-"),"@")))</f>
        <v>-</v>
      </c>
      <c r="D2238" s="147" t="str">
        <f>TRIM(CLEAN(TEXT(IFERROR(INDEX('Snakeden MR'!$I$4:$J$3028,MATCH($A2238,'Snakeden MR'!$J$4:$J$3028,0),1),"-"),"@")))</f>
        <v>-</v>
      </c>
      <c r="E2238" s="147" t="str">
        <f>TRIM(CLEAN(TEXT(IFERROR(INDEX('Snakeden MR'!$P$4:$Q$3028,MATCH($A2238,'Snakeden MR'!$Q$4:$Q$3028,0),1),"-"),"@")))</f>
        <v>-</v>
      </c>
      <c r="F2238" s="147" t="str">
        <f>TRIM(CLEAN(TEXT(IFERROR(INDEX('Snakeden MR'!$W$4:$X$3028,MATCH($A2238,'Snakeden MR'!$X$4:$X$3028,0),1),"-"),"@")))</f>
        <v>-</v>
      </c>
      <c r="G2238" s="159" t="str">
        <f t="shared" si="68"/>
        <v>Not Found</v>
      </c>
      <c r="H2238" t="str" cm="1">
        <f t="array" ref="H2238">IF(SUMPRODUCT((TRIM(C2238:F2238)&lt;&gt;"-")*1)=0,
    "No Data",
    IF(COUNTIF(C2238:F2238,INDEX(_xlfn._xlws.FILTER(C2238:F2238,TRIM(C2238:F2238)&lt;&gt;"-"),1))=SUMPRODUCT((TRIM(C2238:F2238)&lt;&gt;"-")*1),
    "No Change",
    "Change"))</f>
        <v>No Data</v>
      </c>
      <c r="I2238" s="159"/>
      <c r="J2238"/>
      <c r="K2238" s="163"/>
      <c r="L2238" s="147" t="str">
        <f>TRIM(CLEAN(TEXT(IFERROR(INDEX('Glade MR'!$B$4:$C$3000,MATCH($A2238,'Glade MR'!$C$4:$C$3000,0),1),"-"),"@")))</f>
        <v>-</v>
      </c>
      <c r="M2238" s="147" t="str">
        <f>TRIM(CLEAN(TEXT(IFERROR(INDEX('Glade MR'!$I$4:$J$3000,MATCH($A2238,'Glade MR'!$J$4:$J$3000,0),1),"-"),"@")))</f>
        <v>-</v>
      </c>
      <c r="N2238" s="147" t="str">
        <f>TRIM(CLEAN(TEXT(IFERROR(INDEX('Glade MR'!$P$4:$Q$3000,MATCH($A2238,'Glade MR'!$Q$4:$Q$3000,0),1),"-"),"@")))</f>
        <v>-</v>
      </c>
      <c r="O2238" s="147" t="str">
        <f>TRIM(CLEAN(TEXT(IFERROR(INDEX('Glade MR'!$W$4:$X$3000,MATCH($A2238,'Glade MR'!$X$4:$X$3000,0),1),"-"),"@")))</f>
        <v>-</v>
      </c>
      <c r="P2238" s="159" t="str">
        <f t="shared" si="69"/>
        <v>Not Found</v>
      </c>
      <c r="Q2238" t="str" cm="1">
        <f t="array" ref="Q2238">IF(SUMPRODUCT((TRIM(L2238:O2238)&lt;&gt;"-")*1)=0,
    "No Data",
    IF(COUNTIF(L2238:O2238,INDEX(_xlfn._xlws.FILTER(L2238:O2238,TRIM(L2238:O2238)&lt;&gt;"-"),1))=SUMPRODUCT((TRIM(L2238:O2238)&lt;&gt;"-")*1),
    "No Change",
    "Change"))</f>
        <v>No Data</v>
      </c>
      <c r="R2238" s="159"/>
      <c r="S2238" s="111"/>
    </row>
    <row r="2239" spans="1:19" x14ac:dyDescent="0.3">
      <c r="A2239" t="s">
        <v>2718</v>
      </c>
      <c r="B2239" t="s">
        <v>1145</v>
      </c>
      <c r="C2239" s="160" t="str">
        <f>TRIM(CLEAN(TEXT(IFERROR(INDEX('Snakeden MR'!$B$4:$C$3028,MATCH($A2239,'Snakeden MR'!$C$4:$C$3028,0),1),"-"),"@")))</f>
        <v>-</v>
      </c>
      <c r="D2239" s="147" t="str">
        <f>TRIM(CLEAN(TEXT(IFERROR(INDEX('Snakeden MR'!$I$4:$J$3028,MATCH($A2239,'Snakeden MR'!$J$4:$J$3028,0),1),"-"),"@")))</f>
        <v>-</v>
      </c>
      <c r="E2239" s="147" t="str">
        <f>TRIM(CLEAN(TEXT(IFERROR(INDEX('Snakeden MR'!$P$4:$Q$3028,MATCH($A2239,'Snakeden MR'!$Q$4:$Q$3028,0),1),"-"),"@")))</f>
        <v>-</v>
      </c>
      <c r="F2239" s="147" t="str">
        <f>TRIM(CLEAN(TEXT(IFERROR(INDEX('Snakeden MR'!$W$4:$X$3028,MATCH($A2239,'Snakeden MR'!$X$4:$X$3028,0),1),"-"),"@")))</f>
        <v>-</v>
      </c>
      <c r="G2239" s="159" t="str">
        <f t="shared" si="68"/>
        <v>Not Found</v>
      </c>
      <c r="H2239" t="str" cm="1">
        <f t="array" ref="H2239">IF(SUMPRODUCT((TRIM(C2239:F2239)&lt;&gt;"-")*1)=0,
    "No Data",
    IF(COUNTIF(C2239:F2239,INDEX(_xlfn._xlws.FILTER(C2239:F2239,TRIM(C2239:F2239)&lt;&gt;"-"),1))=SUMPRODUCT((TRIM(C2239:F2239)&lt;&gt;"-")*1),
    "No Change",
    "Change"))</f>
        <v>No Data</v>
      </c>
      <c r="I2239" s="159"/>
      <c r="J2239"/>
      <c r="K2239" s="163"/>
      <c r="L2239" s="147" t="str">
        <f>TRIM(CLEAN(TEXT(IFERROR(INDEX('Glade MR'!$B$4:$C$3000,MATCH($A2239,'Glade MR'!$C$4:$C$3000,0),1),"-"),"@")))</f>
        <v>-</v>
      </c>
      <c r="M2239" s="147" t="str">
        <f>TRIM(CLEAN(TEXT(IFERROR(INDEX('Glade MR'!$I$4:$J$3000,MATCH($A2239,'Glade MR'!$J$4:$J$3000,0),1),"-"),"@")))</f>
        <v>-</v>
      </c>
      <c r="N2239" s="147" t="str">
        <f>TRIM(CLEAN(TEXT(IFERROR(INDEX('Glade MR'!$P$4:$Q$3000,MATCH($A2239,'Glade MR'!$Q$4:$Q$3000,0),1),"-"),"@")))</f>
        <v>-</v>
      </c>
      <c r="O2239" s="147" t="str">
        <f>TRIM(CLEAN(TEXT(IFERROR(INDEX('Glade MR'!$W$4:$X$3000,MATCH($A2239,'Glade MR'!$X$4:$X$3000,0),1),"-"),"@")))</f>
        <v>-</v>
      </c>
      <c r="P2239" s="159" t="str">
        <f t="shared" si="69"/>
        <v>Not Found</v>
      </c>
      <c r="Q2239" t="str" cm="1">
        <f t="array" ref="Q2239">IF(SUMPRODUCT((TRIM(L2239:O2239)&lt;&gt;"-")*1)=0,
    "No Data",
    IF(COUNTIF(L2239:O2239,INDEX(_xlfn._xlws.FILTER(L2239:O2239,TRIM(L2239:O2239)&lt;&gt;"-"),1))=SUMPRODUCT((TRIM(L2239:O2239)&lt;&gt;"-")*1),
    "No Change",
    "Change"))</f>
        <v>No Data</v>
      </c>
      <c r="R2239" s="159"/>
      <c r="S2239" s="111"/>
    </row>
    <row r="2240" spans="1:19" x14ac:dyDescent="0.3">
      <c r="A2240" t="s">
        <v>2719</v>
      </c>
      <c r="B2240" t="s">
        <v>1145</v>
      </c>
      <c r="C2240" s="160" t="str">
        <f>TRIM(CLEAN(TEXT(IFERROR(INDEX('Snakeden MR'!$B$4:$C$3028,MATCH($A2240,'Snakeden MR'!$C$4:$C$3028,0),1),"-"),"@")))</f>
        <v>-</v>
      </c>
      <c r="D2240" s="147" t="str">
        <f>TRIM(CLEAN(TEXT(IFERROR(INDEX('Snakeden MR'!$I$4:$J$3028,MATCH($A2240,'Snakeden MR'!$J$4:$J$3028,0),1),"-"),"@")))</f>
        <v>-</v>
      </c>
      <c r="E2240" s="147" t="str">
        <f>TRIM(CLEAN(TEXT(IFERROR(INDEX('Snakeden MR'!$P$4:$Q$3028,MATCH($A2240,'Snakeden MR'!$Q$4:$Q$3028,0),1),"-"),"@")))</f>
        <v>-</v>
      </c>
      <c r="F2240" s="147" t="str">
        <f>TRIM(CLEAN(TEXT(IFERROR(INDEX('Snakeden MR'!$W$4:$X$3028,MATCH($A2240,'Snakeden MR'!$X$4:$X$3028,0),1),"-"),"@")))</f>
        <v>-</v>
      </c>
      <c r="G2240" s="159" t="str">
        <f t="shared" si="68"/>
        <v>Not Found</v>
      </c>
      <c r="H2240" t="str" cm="1">
        <f t="array" ref="H2240">IF(SUMPRODUCT((TRIM(C2240:F2240)&lt;&gt;"-")*1)=0,
    "No Data",
    IF(COUNTIF(C2240:F2240,INDEX(_xlfn._xlws.FILTER(C2240:F2240,TRIM(C2240:F2240)&lt;&gt;"-"),1))=SUMPRODUCT((TRIM(C2240:F2240)&lt;&gt;"-")*1),
    "No Change",
    "Change"))</f>
        <v>No Data</v>
      </c>
      <c r="I2240" s="159"/>
      <c r="J2240"/>
      <c r="K2240" s="163"/>
      <c r="L2240" s="147" t="str">
        <f>TRIM(CLEAN(TEXT(IFERROR(INDEX('Glade MR'!$B$4:$C$3000,MATCH($A2240,'Glade MR'!$C$4:$C$3000,0),1),"-"),"@")))</f>
        <v>-</v>
      </c>
      <c r="M2240" s="147" t="str">
        <f>TRIM(CLEAN(TEXT(IFERROR(INDEX('Glade MR'!$I$4:$J$3000,MATCH($A2240,'Glade MR'!$J$4:$J$3000,0),1),"-"),"@")))</f>
        <v>-</v>
      </c>
      <c r="N2240" s="147" t="str">
        <f>TRIM(CLEAN(TEXT(IFERROR(INDEX('Glade MR'!$P$4:$Q$3000,MATCH($A2240,'Glade MR'!$Q$4:$Q$3000,0),1),"-"),"@")))</f>
        <v>-</v>
      </c>
      <c r="O2240" s="147" t="str">
        <f>TRIM(CLEAN(TEXT(IFERROR(INDEX('Glade MR'!$W$4:$X$3000,MATCH($A2240,'Glade MR'!$X$4:$X$3000,0),1),"-"),"@")))</f>
        <v>-</v>
      </c>
      <c r="P2240" s="159" t="str">
        <f t="shared" si="69"/>
        <v>Not Found</v>
      </c>
      <c r="Q2240" t="str" cm="1">
        <f t="array" ref="Q2240">IF(SUMPRODUCT((TRIM(L2240:O2240)&lt;&gt;"-")*1)=0,
    "No Data",
    IF(COUNTIF(L2240:O2240,INDEX(_xlfn._xlws.FILTER(L2240:O2240,TRIM(L2240:O2240)&lt;&gt;"-"),1))=SUMPRODUCT((TRIM(L2240:O2240)&lt;&gt;"-")*1),
    "No Change",
    "Change"))</f>
        <v>No Data</v>
      </c>
      <c r="R2240" s="159"/>
      <c r="S2240" s="111"/>
    </row>
    <row r="2241" spans="1:19" x14ac:dyDescent="0.3">
      <c r="A2241" t="s">
        <v>2720</v>
      </c>
      <c r="B2241" t="s">
        <v>1145</v>
      </c>
      <c r="C2241" s="160" t="str">
        <f>TRIM(CLEAN(TEXT(IFERROR(INDEX('Snakeden MR'!$B$4:$C$3028,MATCH($A2241,'Snakeden MR'!$C$4:$C$3028,0),1),"-"),"@")))</f>
        <v>-</v>
      </c>
      <c r="D2241" s="147" t="str">
        <f>TRIM(CLEAN(TEXT(IFERROR(INDEX('Snakeden MR'!$I$4:$J$3028,MATCH($A2241,'Snakeden MR'!$J$4:$J$3028,0),1),"-"),"@")))</f>
        <v>-</v>
      </c>
      <c r="E2241" s="147" t="str">
        <f>TRIM(CLEAN(TEXT(IFERROR(INDEX('Snakeden MR'!$P$4:$Q$3028,MATCH($A2241,'Snakeden MR'!$Q$4:$Q$3028,0),1),"-"),"@")))</f>
        <v>-</v>
      </c>
      <c r="F2241" s="147" t="str">
        <f>TRIM(CLEAN(TEXT(IFERROR(INDEX('Snakeden MR'!$W$4:$X$3028,MATCH($A2241,'Snakeden MR'!$X$4:$X$3028,0),1),"-"),"@")))</f>
        <v>-</v>
      </c>
      <c r="G2241" s="159" t="str">
        <f t="shared" si="68"/>
        <v>Not Found</v>
      </c>
      <c r="H2241" t="str" cm="1">
        <f t="array" ref="H2241">IF(SUMPRODUCT((TRIM(C2241:F2241)&lt;&gt;"-")*1)=0,
    "No Data",
    IF(COUNTIF(C2241:F2241,INDEX(_xlfn._xlws.FILTER(C2241:F2241,TRIM(C2241:F2241)&lt;&gt;"-"),1))=SUMPRODUCT((TRIM(C2241:F2241)&lt;&gt;"-")*1),
    "No Change",
    "Change"))</f>
        <v>No Data</v>
      </c>
      <c r="I2241" s="159"/>
      <c r="J2241"/>
      <c r="K2241" s="163"/>
      <c r="L2241" s="147" t="str">
        <f>TRIM(CLEAN(TEXT(IFERROR(INDEX('Glade MR'!$B$4:$C$3000,MATCH($A2241,'Glade MR'!$C$4:$C$3000,0),1),"-"),"@")))</f>
        <v>-</v>
      </c>
      <c r="M2241" s="147" t="str">
        <f>TRIM(CLEAN(TEXT(IFERROR(INDEX('Glade MR'!$I$4:$J$3000,MATCH($A2241,'Glade MR'!$J$4:$J$3000,0),1),"-"),"@")))</f>
        <v>-</v>
      </c>
      <c r="N2241" s="147" t="str">
        <f>TRIM(CLEAN(TEXT(IFERROR(INDEX('Glade MR'!$P$4:$Q$3000,MATCH($A2241,'Glade MR'!$Q$4:$Q$3000,0),1),"-"),"@")))</f>
        <v>-</v>
      </c>
      <c r="O2241" s="147" t="str">
        <f>TRIM(CLEAN(TEXT(IFERROR(INDEX('Glade MR'!$W$4:$X$3000,MATCH($A2241,'Glade MR'!$X$4:$X$3000,0),1),"-"),"@")))</f>
        <v>-</v>
      </c>
      <c r="P2241" s="159" t="str">
        <f t="shared" si="69"/>
        <v>Not Found</v>
      </c>
      <c r="Q2241" t="str" cm="1">
        <f t="array" ref="Q2241">IF(SUMPRODUCT((TRIM(L2241:O2241)&lt;&gt;"-")*1)=0,
    "No Data",
    IF(COUNTIF(L2241:O2241,INDEX(_xlfn._xlws.FILTER(L2241:O2241,TRIM(L2241:O2241)&lt;&gt;"-"),1))=SUMPRODUCT((TRIM(L2241:O2241)&lt;&gt;"-")*1),
    "No Change",
    "Change"))</f>
        <v>No Data</v>
      </c>
      <c r="R2241" s="159"/>
      <c r="S2241" s="111"/>
    </row>
    <row r="2242" spans="1:19" x14ac:dyDescent="0.3">
      <c r="A2242" t="s">
        <v>2721</v>
      </c>
      <c r="B2242" t="s">
        <v>1145</v>
      </c>
      <c r="C2242" s="160" t="str">
        <f>TRIM(CLEAN(TEXT(IFERROR(INDEX('Snakeden MR'!$B$4:$C$3028,MATCH($A2242,'Snakeden MR'!$C$4:$C$3028,0),1),"-"),"@")))</f>
        <v>-</v>
      </c>
      <c r="D2242" s="147" t="str">
        <f>TRIM(CLEAN(TEXT(IFERROR(INDEX('Snakeden MR'!$I$4:$J$3028,MATCH($A2242,'Snakeden MR'!$J$4:$J$3028,0),1),"-"),"@")))</f>
        <v>-</v>
      </c>
      <c r="E2242" s="147" t="str">
        <f>TRIM(CLEAN(TEXT(IFERROR(INDEX('Snakeden MR'!$P$4:$Q$3028,MATCH($A2242,'Snakeden MR'!$Q$4:$Q$3028,0),1),"-"),"@")))</f>
        <v>-</v>
      </c>
      <c r="F2242" s="147" t="str">
        <f>TRIM(CLEAN(TEXT(IFERROR(INDEX('Snakeden MR'!$W$4:$X$3028,MATCH($A2242,'Snakeden MR'!$X$4:$X$3028,0),1),"-"),"@")))</f>
        <v>-</v>
      </c>
      <c r="G2242" s="159" t="str">
        <f t="shared" ref="G2242:G2305" si="70">IF(SUM(COUNTIF(C2242:F2242,"-"))=4,"Not Found","Found")</f>
        <v>Not Found</v>
      </c>
      <c r="H2242" t="str" cm="1">
        <f t="array" ref="H2242">IF(SUMPRODUCT((TRIM(C2242:F2242)&lt;&gt;"-")*1)=0,
    "No Data",
    IF(COUNTIF(C2242:F2242,INDEX(_xlfn._xlws.FILTER(C2242:F2242,TRIM(C2242:F2242)&lt;&gt;"-"),1))=SUMPRODUCT((TRIM(C2242:F2242)&lt;&gt;"-")*1),
    "No Change",
    "Change"))</f>
        <v>No Data</v>
      </c>
      <c r="I2242" s="159"/>
      <c r="J2242"/>
      <c r="K2242" s="163"/>
      <c r="L2242" s="147" t="str">
        <f>TRIM(CLEAN(TEXT(IFERROR(INDEX('Glade MR'!$B$4:$C$3000,MATCH($A2242,'Glade MR'!$C$4:$C$3000,0),1),"-"),"@")))</f>
        <v>-</v>
      </c>
      <c r="M2242" s="147" t="str">
        <f>TRIM(CLEAN(TEXT(IFERROR(INDEX('Glade MR'!$I$4:$J$3000,MATCH($A2242,'Glade MR'!$J$4:$J$3000,0),1),"-"),"@")))</f>
        <v>-</v>
      </c>
      <c r="N2242" s="147" t="str">
        <f>TRIM(CLEAN(TEXT(IFERROR(INDEX('Glade MR'!$P$4:$Q$3000,MATCH($A2242,'Glade MR'!$Q$4:$Q$3000,0),1),"-"),"@")))</f>
        <v>-</v>
      </c>
      <c r="O2242" s="147" t="str">
        <f>TRIM(CLEAN(TEXT(IFERROR(INDEX('Glade MR'!$W$4:$X$3000,MATCH($A2242,'Glade MR'!$X$4:$X$3000,0),1),"-"),"@")))</f>
        <v>-</v>
      </c>
      <c r="P2242" s="159" t="str">
        <f t="shared" ref="P2242:P2305" si="71">IF(SUM(COUNTIF(L2242:O2242,"-"))=4,"Not Found","Found")</f>
        <v>Not Found</v>
      </c>
      <c r="Q2242" t="str" cm="1">
        <f t="array" ref="Q2242">IF(SUMPRODUCT((TRIM(L2242:O2242)&lt;&gt;"-")*1)=0,
    "No Data",
    IF(COUNTIF(L2242:O2242,INDEX(_xlfn._xlws.FILTER(L2242:O2242,TRIM(L2242:O2242)&lt;&gt;"-"),1))=SUMPRODUCT((TRIM(L2242:O2242)&lt;&gt;"-")*1),
    "No Change",
    "Change"))</f>
        <v>No Data</v>
      </c>
      <c r="R2242" s="159"/>
      <c r="S2242" s="111"/>
    </row>
    <row r="2243" spans="1:19" x14ac:dyDescent="0.3">
      <c r="A2243" t="s">
        <v>2722</v>
      </c>
      <c r="B2243" t="s">
        <v>1145</v>
      </c>
      <c r="C2243" s="160" t="str">
        <f>TRIM(CLEAN(TEXT(IFERROR(INDEX('Snakeden MR'!$B$4:$C$3028,MATCH($A2243,'Snakeden MR'!$C$4:$C$3028,0),1),"-"),"@")))</f>
        <v>-</v>
      </c>
      <c r="D2243" s="147" t="str">
        <f>TRIM(CLEAN(TEXT(IFERROR(INDEX('Snakeden MR'!$I$4:$J$3028,MATCH($A2243,'Snakeden MR'!$J$4:$J$3028,0),1),"-"),"@")))</f>
        <v>-</v>
      </c>
      <c r="E2243" s="147" t="str">
        <f>TRIM(CLEAN(TEXT(IFERROR(INDEX('Snakeden MR'!$P$4:$Q$3028,MATCH($A2243,'Snakeden MR'!$Q$4:$Q$3028,0),1),"-"),"@")))</f>
        <v>-</v>
      </c>
      <c r="F2243" s="147" t="str">
        <f>TRIM(CLEAN(TEXT(IFERROR(INDEX('Snakeden MR'!$W$4:$X$3028,MATCH($A2243,'Snakeden MR'!$X$4:$X$3028,0),1),"-"),"@")))</f>
        <v>-</v>
      </c>
      <c r="G2243" s="159" t="str">
        <f t="shared" si="70"/>
        <v>Not Found</v>
      </c>
      <c r="H2243" t="str" cm="1">
        <f t="array" ref="H2243">IF(SUMPRODUCT((TRIM(C2243:F2243)&lt;&gt;"-")*1)=0,
    "No Data",
    IF(COUNTIF(C2243:F2243,INDEX(_xlfn._xlws.FILTER(C2243:F2243,TRIM(C2243:F2243)&lt;&gt;"-"),1))=SUMPRODUCT((TRIM(C2243:F2243)&lt;&gt;"-")*1),
    "No Change",
    "Change"))</f>
        <v>No Data</v>
      </c>
      <c r="I2243" s="159"/>
      <c r="J2243"/>
      <c r="K2243" s="163"/>
      <c r="L2243" s="147" t="str">
        <f>TRIM(CLEAN(TEXT(IFERROR(INDEX('Glade MR'!$B$4:$C$3000,MATCH($A2243,'Glade MR'!$C$4:$C$3000,0),1),"-"),"@")))</f>
        <v>-</v>
      </c>
      <c r="M2243" s="147" t="str">
        <f>TRIM(CLEAN(TEXT(IFERROR(INDEX('Glade MR'!$I$4:$J$3000,MATCH($A2243,'Glade MR'!$J$4:$J$3000,0),1),"-"),"@")))</f>
        <v>-</v>
      </c>
      <c r="N2243" s="147" t="str">
        <f>TRIM(CLEAN(TEXT(IFERROR(INDEX('Glade MR'!$P$4:$Q$3000,MATCH($A2243,'Glade MR'!$Q$4:$Q$3000,0),1),"-"),"@")))</f>
        <v>-</v>
      </c>
      <c r="O2243" s="147" t="str">
        <f>TRIM(CLEAN(TEXT(IFERROR(INDEX('Glade MR'!$W$4:$X$3000,MATCH($A2243,'Glade MR'!$X$4:$X$3000,0),1),"-"),"@")))</f>
        <v>-</v>
      </c>
      <c r="P2243" s="159" t="str">
        <f t="shared" si="71"/>
        <v>Not Found</v>
      </c>
      <c r="Q2243" t="str" cm="1">
        <f t="array" ref="Q2243">IF(SUMPRODUCT((TRIM(L2243:O2243)&lt;&gt;"-")*1)=0,
    "No Data",
    IF(COUNTIF(L2243:O2243,INDEX(_xlfn._xlws.FILTER(L2243:O2243,TRIM(L2243:O2243)&lt;&gt;"-"),1))=SUMPRODUCT((TRIM(L2243:O2243)&lt;&gt;"-")*1),
    "No Change",
    "Change"))</f>
        <v>No Data</v>
      </c>
      <c r="R2243" s="159"/>
      <c r="S2243" s="111"/>
    </row>
    <row r="2244" spans="1:19" x14ac:dyDescent="0.3">
      <c r="A2244" t="s">
        <v>2723</v>
      </c>
      <c r="B2244" t="s">
        <v>1145</v>
      </c>
      <c r="C2244" s="160" t="str">
        <f>TRIM(CLEAN(TEXT(IFERROR(INDEX('Snakeden MR'!$B$4:$C$3028,MATCH($A2244,'Snakeden MR'!$C$4:$C$3028,0),1),"-"),"@")))</f>
        <v>-</v>
      </c>
      <c r="D2244" s="147" t="str">
        <f>TRIM(CLEAN(TEXT(IFERROR(INDEX('Snakeden MR'!$I$4:$J$3028,MATCH($A2244,'Snakeden MR'!$J$4:$J$3028,0),1),"-"),"@")))</f>
        <v>-</v>
      </c>
      <c r="E2244" s="147" t="str">
        <f>TRIM(CLEAN(TEXT(IFERROR(INDEX('Snakeden MR'!$P$4:$Q$3028,MATCH($A2244,'Snakeden MR'!$Q$4:$Q$3028,0),1),"-"),"@")))</f>
        <v>-</v>
      </c>
      <c r="F2244" s="147" t="str">
        <f>TRIM(CLEAN(TEXT(IFERROR(INDEX('Snakeden MR'!$W$4:$X$3028,MATCH($A2244,'Snakeden MR'!$X$4:$X$3028,0),1),"-"),"@")))</f>
        <v>-</v>
      </c>
      <c r="G2244" s="159" t="str">
        <f t="shared" si="70"/>
        <v>Not Found</v>
      </c>
      <c r="H2244" t="str" cm="1">
        <f t="array" ref="H2244">IF(SUMPRODUCT((TRIM(C2244:F2244)&lt;&gt;"-")*1)=0,
    "No Data",
    IF(COUNTIF(C2244:F2244,INDEX(_xlfn._xlws.FILTER(C2244:F2244,TRIM(C2244:F2244)&lt;&gt;"-"),1))=SUMPRODUCT((TRIM(C2244:F2244)&lt;&gt;"-")*1),
    "No Change",
    "Change"))</f>
        <v>No Data</v>
      </c>
      <c r="I2244" s="159"/>
      <c r="J2244"/>
      <c r="K2244" s="163"/>
      <c r="L2244" s="147" t="str">
        <f>TRIM(CLEAN(TEXT(IFERROR(INDEX('Glade MR'!$B$4:$C$3000,MATCH($A2244,'Glade MR'!$C$4:$C$3000,0),1),"-"),"@")))</f>
        <v>-</v>
      </c>
      <c r="M2244" s="147" t="str">
        <f>TRIM(CLEAN(TEXT(IFERROR(INDEX('Glade MR'!$I$4:$J$3000,MATCH($A2244,'Glade MR'!$J$4:$J$3000,0),1),"-"),"@")))</f>
        <v>-</v>
      </c>
      <c r="N2244" s="147" t="str">
        <f>TRIM(CLEAN(TEXT(IFERROR(INDEX('Glade MR'!$P$4:$Q$3000,MATCH($A2244,'Glade MR'!$Q$4:$Q$3000,0),1),"-"),"@")))</f>
        <v>-</v>
      </c>
      <c r="O2244" s="147" t="str">
        <f>TRIM(CLEAN(TEXT(IFERROR(INDEX('Glade MR'!$W$4:$X$3000,MATCH($A2244,'Glade MR'!$X$4:$X$3000,0),1),"-"),"@")))</f>
        <v>-</v>
      </c>
      <c r="P2244" s="159" t="str">
        <f t="shared" si="71"/>
        <v>Not Found</v>
      </c>
      <c r="Q2244" t="str" cm="1">
        <f t="array" ref="Q2244">IF(SUMPRODUCT((TRIM(L2244:O2244)&lt;&gt;"-")*1)=0,
    "No Data",
    IF(COUNTIF(L2244:O2244,INDEX(_xlfn._xlws.FILTER(L2244:O2244,TRIM(L2244:O2244)&lt;&gt;"-"),1))=SUMPRODUCT((TRIM(L2244:O2244)&lt;&gt;"-")*1),
    "No Change",
    "Change"))</f>
        <v>No Data</v>
      </c>
      <c r="R2244" s="159"/>
      <c r="S2244" s="111"/>
    </row>
    <row r="2245" spans="1:19" x14ac:dyDescent="0.3">
      <c r="A2245" t="s">
        <v>2724</v>
      </c>
      <c r="B2245" t="s">
        <v>1145</v>
      </c>
      <c r="C2245" s="160" t="str">
        <f>TRIM(CLEAN(TEXT(IFERROR(INDEX('Snakeden MR'!$B$4:$C$3028,MATCH($A2245,'Snakeden MR'!$C$4:$C$3028,0),1),"-"),"@")))</f>
        <v>-</v>
      </c>
      <c r="D2245" s="147" t="str">
        <f>TRIM(CLEAN(TEXT(IFERROR(INDEX('Snakeden MR'!$I$4:$J$3028,MATCH($A2245,'Snakeden MR'!$J$4:$J$3028,0),1),"-"),"@")))</f>
        <v>-</v>
      </c>
      <c r="E2245" s="147" t="str">
        <f>TRIM(CLEAN(TEXT(IFERROR(INDEX('Snakeden MR'!$P$4:$Q$3028,MATCH($A2245,'Snakeden MR'!$Q$4:$Q$3028,0),1),"-"),"@")))</f>
        <v>-</v>
      </c>
      <c r="F2245" s="147" t="str">
        <f>TRIM(CLEAN(TEXT(IFERROR(INDEX('Snakeden MR'!$W$4:$X$3028,MATCH($A2245,'Snakeden MR'!$X$4:$X$3028,0),1),"-"),"@")))</f>
        <v>-</v>
      </c>
      <c r="G2245" s="159" t="str">
        <f t="shared" si="70"/>
        <v>Not Found</v>
      </c>
      <c r="H2245" t="str" cm="1">
        <f t="array" ref="H2245">IF(SUMPRODUCT((TRIM(C2245:F2245)&lt;&gt;"-")*1)=0,
    "No Data",
    IF(COUNTIF(C2245:F2245,INDEX(_xlfn._xlws.FILTER(C2245:F2245,TRIM(C2245:F2245)&lt;&gt;"-"),1))=SUMPRODUCT((TRIM(C2245:F2245)&lt;&gt;"-")*1),
    "No Change",
    "Change"))</f>
        <v>No Data</v>
      </c>
      <c r="I2245" s="159"/>
      <c r="J2245"/>
      <c r="K2245" s="163"/>
      <c r="L2245" s="147" t="str">
        <f>TRIM(CLEAN(TEXT(IFERROR(INDEX('Glade MR'!$B$4:$C$3000,MATCH($A2245,'Glade MR'!$C$4:$C$3000,0),1),"-"),"@")))</f>
        <v>-</v>
      </c>
      <c r="M2245" s="147" t="str">
        <f>TRIM(CLEAN(TEXT(IFERROR(INDEX('Glade MR'!$I$4:$J$3000,MATCH($A2245,'Glade MR'!$J$4:$J$3000,0),1),"-"),"@")))</f>
        <v>-</v>
      </c>
      <c r="N2245" s="147" t="str">
        <f>TRIM(CLEAN(TEXT(IFERROR(INDEX('Glade MR'!$P$4:$Q$3000,MATCH($A2245,'Glade MR'!$Q$4:$Q$3000,0),1),"-"),"@")))</f>
        <v>-</v>
      </c>
      <c r="O2245" s="147" t="str">
        <f>TRIM(CLEAN(TEXT(IFERROR(INDEX('Glade MR'!$W$4:$X$3000,MATCH($A2245,'Glade MR'!$X$4:$X$3000,0),1),"-"),"@")))</f>
        <v>-</v>
      </c>
      <c r="P2245" s="159" t="str">
        <f t="shared" si="71"/>
        <v>Not Found</v>
      </c>
      <c r="Q2245" t="str" cm="1">
        <f t="array" ref="Q2245">IF(SUMPRODUCT((TRIM(L2245:O2245)&lt;&gt;"-")*1)=0,
    "No Data",
    IF(COUNTIF(L2245:O2245,INDEX(_xlfn._xlws.FILTER(L2245:O2245,TRIM(L2245:O2245)&lt;&gt;"-"),1))=SUMPRODUCT((TRIM(L2245:O2245)&lt;&gt;"-")*1),
    "No Change",
    "Change"))</f>
        <v>No Data</v>
      </c>
      <c r="R2245" s="159"/>
      <c r="S2245" s="111"/>
    </row>
    <row r="2246" spans="1:19" x14ac:dyDescent="0.3">
      <c r="A2246" t="s">
        <v>2725</v>
      </c>
      <c r="B2246" t="s">
        <v>1145</v>
      </c>
      <c r="C2246" s="160" t="str">
        <f>TRIM(CLEAN(TEXT(IFERROR(INDEX('Snakeden MR'!$B$4:$C$3028,MATCH($A2246,'Snakeden MR'!$C$4:$C$3028,0),1),"-"),"@")))</f>
        <v>-</v>
      </c>
      <c r="D2246" s="147" t="str">
        <f>TRIM(CLEAN(TEXT(IFERROR(INDEX('Snakeden MR'!$I$4:$J$3028,MATCH($A2246,'Snakeden MR'!$J$4:$J$3028,0),1),"-"),"@")))</f>
        <v>-</v>
      </c>
      <c r="E2246" s="147" t="str">
        <f>TRIM(CLEAN(TEXT(IFERROR(INDEX('Snakeden MR'!$P$4:$Q$3028,MATCH($A2246,'Snakeden MR'!$Q$4:$Q$3028,0),1),"-"),"@")))</f>
        <v>-</v>
      </c>
      <c r="F2246" s="147" t="str">
        <f>TRIM(CLEAN(TEXT(IFERROR(INDEX('Snakeden MR'!$W$4:$X$3028,MATCH($A2246,'Snakeden MR'!$X$4:$X$3028,0),1),"-"),"@")))</f>
        <v>-</v>
      </c>
      <c r="G2246" s="159" t="str">
        <f t="shared" si="70"/>
        <v>Not Found</v>
      </c>
      <c r="H2246" t="str" cm="1">
        <f t="array" ref="H2246">IF(SUMPRODUCT((TRIM(C2246:F2246)&lt;&gt;"-")*1)=0,
    "No Data",
    IF(COUNTIF(C2246:F2246,INDEX(_xlfn._xlws.FILTER(C2246:F2246,TRIM(C2246:F2246)&lt;&gt;"-"),1))=SUMPRODUCT((TRIM(C2246:F2246)&lt;&gt;"-")*1),
    "No Change",
    "Change"))</f>
        <v>No Data</v>
      </c>
      <c r="I2246" s="159"/>
      <c r="J2246"/>
      <c r="K2246" s="163"/>
      <c r="L2246" s="147" t="str">
        <f>TRIM(CLEAN(TEXT(IFERROR(INDEX('Glade MR'!$B$4:$C$3000,MATCH($A2246,'Glade MR'!$C$4:$C$3000,0),1),"-"),"@")))</f>
        <v>-</v>
      </c>
      <c r="M2246" s="147" t="str">
        <f>TRIM(CLEAN(TEXT(IFERROR(INDEX('Glade MR'!$I$4:$J$3000,MATCH($A2246,'Glade MR'!$J$4:$J$3000,0),1),"-"),"@")))</f>
        <v>-</v>
      </c>
      <c r="N2246" s="147" t="str">
        <f>TRIM(CLEAN(TEXT(IFERROR(INDEX('Glade MR'!$P$4:$Q$3000,MATCH($A2246,'Glade MR'!$Q$4:$Q$3000,0),1),"-"),"@")))</f>
        <v>-</v>
      </c>
      <c r="O2246" s="147" t="str">
        <f>TRIM(CLEAN(TEXT(IFERROR(INDEX('Glade MR'!$W$4:$X$3000,MATCH($A2246,'Glade MR'!$X$4:$X$3000,0),1),"-"),"@")))</f>
        <v>-</v>
      </c>
      <c r="P2246" s="159" t="str">
        <f t="shared" si="71"/>
        <v>Not Found</v>
      </c>
      <c r="Q2246" t="str" cm="1">
        <f t="array" ref="Q2246">IF(SUMPRODUCT((TRIM(L2246:O2246)&lt;&gt;"-")*1)=0,
    "No Data",
    IF(COUNTIF(L2246:O2246,INDEX(_xlfn._xlws.FILTER(L2246:O2246,TRIM(L2246:O2246)&lt;&gt;"-"),1))=SUMPRODUCT((TRIM(L2246:O2246)&lt;&gt;"-")*1),
    "No Change",
    "Change"))</f>
        <v>No Data</v>
      </c>
      <c r="R2246" s="159"/>
      <c r="S2246" s="111"/>
    </row>
    <row r="2247" spans="1:19" x14ac:dyDescent="0.3">
      <c r="A2247" t="s">
        <v>2726</v>
      </c>
      <c r="B2247" t="s">
        <v>1145</v>
      </c>
      <c r="C2247" s="160" t="str">
        <f>TRIM(CLEAN(TEXT(IFERROR(INDEX('Snakeden MR'!$B$4:$C$3028,MATCH($A2247,'Snakeden MR'!$C$4:$C$3028,0),1),"-"),"@")))</f>
        <v>-</v>
      </c>
      <c r="D2247" s="147" t="str">
        <f>TRIM(CLEAN(TEXT(IFERROR(INDEX('Snakeden MR'!$I$4:$J$3028,MATCH($A2247,'Snakeden MR'!$J$4:$J$3028,0),1),"-"),"@")))</f>
        <v>-</v>
      </c>
      <c r="E2247" s="147" t="str">
        <f>TRIM(CLEAN(TEXT(IFERROR(INDEX('Snakeden MR'!$P$4:$Q$3028,MATCH($A2247,'Snakeden MR'!$Q$4:$Q$3028,0),1),"-"),"@")))</f>
        <v>-</v>
      </c>
      <c r="F2247" s="147" t="str">
        <f>TRIM(CLEAN(TEXT(IFERROR(INDEX('Snakeden MR'!$W$4:$X$3028,MATCH($A2247,'Snakeden MR'!$X$4:$X$3028,0),1),"-"),"@")))</f>
        <v>-</v>
      </c>
      <c r="G2247" s="159" t="str">
        <f t="shared" si="70"/>
        <v>Not Found</v>
      </c>
      <c r="H2247" t="str" cm="1">
        <f t="array" ref="H2247">IF(SUMPRODUCT((TRIM(C2247:F2247)&lt;&gt;"-")*1)=0,
    "No Data",
    IF(COUNTIF(C2247:F2247,INDEX(_xlfn._xlws.FILTER(C2247:F2247,TRIM(C2247:F2247)&lt;&gt;"-"),1))=SUMPRODUCT((TRIM(C2247:F2247)&lt;&gt;"-")*1),
    "No Change",
    "Change"))</f>
        <v>No Data</v>
      </c>
      <c r="I2247" s="159"/>
      <c r="J2247"/>
      <c r="K2247" s="163"/>
      <c r="L2247" s="147" t="str">
        <f>TRIM(CLEAN(TEXT(IFERROR(INDEX('Glade MR'!$B$4:$C$3000,MATCH($A2247,'Glade MR'!$C$4:$C$3000,0),1),"-"),"@")))</f>
        <v>-</v>
      </c>
      <c r="M2247" s="147" t="str">
        <f>TRIM(CLEAN(TEXT(IFERROR(INDEX('Glade MR'!$I$4:$J$3000,MATCH($A2247,'Glade MR'!$J$4:$J$3000,0),1),"-"),"@")))</f>
        <v>-</v>
      </c>
      <c r="N2247" s="147" t="str">
        <f>TRIM(CLEAN(TEXT(IFERROR(INDEX('Glade MR'!$P$4:$Q$3000,MATCH($A2247,'Glade MR'!$Q$4:$Q$3000,0),1),"-"),"@")))</f>
        <v>-</v>
      </c>
      <c r="O2247" s="147" t="str">
        <f>TRIM(CLEAN(TEXT(IFERROR(INDEX('Glade MR'!$W$4:$X$3000,MATCH($A2247,'Glade MR'!$X$4:$X$3000,0),1),"-"),"@")))</f>
        <v>-</v>
      </c>
      <c r="P2247" s="159" t="str">
        <f t="shared" si="71"/>
        <v>Not Found</v>
      </c>
      <c r="Q2247" t="str" cm="1">
        <f t="array" ref="Q2247">IF(SUMPRODUCT((TRIM(L2247:O2247)&lt;&gt;"-")*1)=0,
    "No Data",
    IF(COUNTIF(L2247:O2247,INDEX(_xlfn._xlws.FILTER(L2247:O2247,TRIM(L2247:O2247)&lt;&gt;"-"),1))=SUMPRODUCT((TRIM(L2247:O2247)&lt;&gt;"-")*1),
    "No Change",
    "Change"))</f>
        <v>No Data</v>
      </c>
      <c r="R2247" s="159"/>
      <c r="S2247" s="111"/>
    </row>
    <row r="2248" spans="1:19" x14ac:dyDescent="0.3">
      <c r="A2248" t="s">
        <v>2727</v>
      </c>
      <c r="B2248" t="s">
        <v>1145</v>
      </c>
      <c r="C2248" s="160" t="str">
        <f>TRIM(CLEAN(TEXT(IFERROR(INDEX('Snakeden MR'!$B$4:$C$3028,MATCH($A2248,'Snakeden MR'!$C$4:$C$3028,0),1),"-"),"@")))</f>
        <v>-</v>
      </c>
      <c r="D2248" s="147" t="str">
        <f>TRIM(CLEAN(TEXT(IFERROR(INDEX('Snakeden MR'!$I$4:$J$3028,MATCH($A2248,'Snakeden MR'!$J$4:$J$3028,0),1),"-"),"@")))</f>
        <v>-</v>
      </c>
      <c r="E2248" s="147" t="str">
        <f>TRIM(CLEAN(TEXT(IFERROR(INDEX('Snakeden MR'!$P$4:$Q$3028,MATCH($A2248,'Snakeden MR'!$Q$4:$Q$3028,0),1),"-"),"@")))</f>
        <v>-</v>
      </c>
      <c r="F2248" s="147" t="str">
        <f>TRIM(CLEAN(TEXT(IFERROR(INDEX('Snakeden MR'!$W$4:$X$3028,MATCH($A2248,'Snakeden MR'!$X$4:$X$3028,0),1),"-"),"@")))</f>
        <v>-</v>
      </c>
      <c r="G2248" s="159" t="str">
        <f t="shared" si="70"/>
        <v>Not Found</v>
      </c>
      <c r="H2248" t="str" cm="1">
        <f t="array" ref="H2248">IF(SUMPRODUCT((TRIM(C2248:F2248)&lt;&gt;"-")*1)=0,
    "No Data",
    IF(COUNTIF(C2248:F2248,INDEX(_xlfn._xlws.FILTER(C2248:F2248,TRIM(C2248:F2248)&lt;&gt;"-"),1))=SUMPRODUCT((TRIM(C2248:F2248)&lt;&gt;"-")*1),
    "No Change",
    "Change"))</f>
        <v>No Data</v>
      </c>
      <c r="I2248" s="159"/>
      <c r="J2248"/>
      <c r="K2248" s="163"/>
      <c r="L2248" s="147" t="str">
        <f>TRIM(CLEAN(TEXT(IFERROR(INDEX('Glade MR'!$B$4:$C$3000,MATCH($A2248,'Glade MR'!$C$4:$C$3000,0),1),"-"),"@")))</f>
        <v>-</v>
      </c>
      <c r="M2248" s="147" t="str">
        <f>TRIM(CLEAN(TEXT(IFERROR(INDEX('Glade MR'!$I$4:$J$3000,MATCH($A2248,'Glade MR'!$J$4:$J$3000,0),1),"-"),"@")))</f>
        <v>-</v>
      </c>
      <c r="N2248" s="147" t="str">
        <f>TRIM(CLEAN(TEXT(IFERROR(INDEX('Glade MR'!$P$4:$Q$3000,MATCH($A2248,'Glade MR'!$Q$4:$Q$3000,0),1),"-"),"@")))</f>
        <v>-</v>
      </c>
      <c r="O2248" s="147" t="str">
        <f>TRIM(CLEAN(TEXT(IFERROR(INDEX('Glade MR'!$W$4:$X$3000,MATCH($A2248,'Glade MR'!$X$4:$X$3000,0),1),"-"),"@")))</f>
        <v>-</v>
      </c>
      <c r="P2248" s="159" t="str">
        <f t="shared" si="71"/>
        <v>Not Found</v>
      </c>
      <c r="Q2248" t="str" cm="1">
        <f t="array" ref="Q2248">IF(SUMPRODUCT((TRIM(L2248:O2248)&lt;&gt;"-")*1)=0,
    "No Data",
    IF(COUNTIF(L2248:O2248,INDEX(_xlfn._xlws.FILTER(L2248:O2248,TRIM(L2248:O2248)&lt;&gt;"-"),1))=SUMPRODUCT((TRIM(L2248:O2248)&lt;&gt;"-")*1),
    "No Change",
    "Change"))</f>
        <v>No Data</v>
      </c>
      <c r="R2248" s="159"/>
      <c r="S2248" s="111"/>
    </row>
    <row r="2249" spans="1:19" x14ac:dyDescent="0.3">
      <c r="A2249" t="s">
        <v>2728</v>
      </c>
      <c r="B2249" t="s">
        <v>1145</v>
      </c>
      <c r="C2249" s="160" t="str">
        <f>TRIM(CLEAN(TEXT(IFERROR(INDEX('Snakeden MR'!$B$4:$C$3028,MATCH($A2249,'Snakeden MR'!$C$4:$C$3028,0),1),"-"),"@")))</f>
        <v>-</v>
      </c>
      <c r="D2249" s="147" t="str">
        <f>TRIM(CLEAN(TEXT(IFERROR(INDEX('Snakeden MR'!$I$4:$J$3028,MATCH($A2249,'Snakeden MR'!$J$4:$J$3028,0),1),"-"),"@")))</f>
        <v>-</v>
      </c>
      <c r="E2249" s="147" t="str">
        <f>TRIM(CLEAN(TEXT(IFERROR(INDEX('Snakeden MR'!$P$4:$Q$3028,MATCH($A2249,'Snakeden MR'!$Q$4:$Q$3028,0),1),"-"),"@")))</f>
        <v>-</v>
      </c>
      <c r="F2249" s="147" t="str">
        <f>TRIM(CLEAN(TEXT(IFERROR(INDEX('Snakeden MR'!$W$4:$X$3028,MATCH($A2249,'Snakeden MR'!$X$4:$X$3028,0),1),"-"),"@")))</f>
        <v>-</v>
      </c>
      <c r="G2249" s="159" t="str">
        <f t="shared" si="70"/>
        <v>Not Found</v>
      </c>
      <c r="H2249" t="str" cm="1">
        <f t="array" ref="H2249">IF(SUMPRODUCT((TRIM(C2249:F2249)&lt;&gt;"-")*1)=0,
    "No Data",
    IF(COUNTIF(C2249:F2249,INDEX(_xlfn._xlws.FILTER(C2249:F2249,TRIM(C2249:F2249)&lt;&gt;"-"),1))=SUMPRODUCT((TRIM(C2249:F2249)&lt;&gt;"-")*1),
    "No Change",
    "Change"))</f>
        <v>No Data</v>
      </c>
      <c r="I2249" s="159"/>
      <c r="J2249"/>
      <c r="K2249" s="163"/>
      <c r="L2249" s="147" t="str">
        <f>TRIM(CLEAN(TEXT(IFERROR(INDEX('Glade MR'!$B$4:$C$3000,MATCH($A2249,'Glade MR'!$C$4:$C$3000,0),1),"-"),"@")))</f>
        <v>-</v>
      </c>
      <c r="M2249" s="147" t="str">
        <f>TRIM(CLEAN(TEXT(IFERROR(INDEX('Glade MR'!$I$4:$J$3000,MATCH($A2249,'Glade MR'!$J$4:$J$3000,0),1),"-"),"@")))</f>
        <v>-</v>
      </c>
      <c r="N2249" s="147" t="str">
        <f>TRIM(CLEAN(TEXT(IFERROR(INDEX('Glade MR'!$P$4:$Q$3000,MATCH($A2249,'Glade MR'!$Q$4:$Q$3000,0),1),"-"),"@")))</f>
        <v>-</v>
      </c>
      <c r="O2249" s="147" t="str">
        <f>TRIM(CLEAN(TEXT(IFERROR(INDEX('Glade MR'!$W$4:$X$3000,MATCH($A2249,'Glade MR'!$X$4:$X$3000,0),1),"-"),"@")))</f>
        <v>-</v>
      </c>
      <c r="P2249" s="159" t="str">
        <f t="shared" si="71"/>
        <v>Not Found</v>
      </c>
      <c r="Q2249" t="str" cm="1">
        <f t="array" ref="Q2249">IF(SUMPRODUCT((TRIM(L2249:O2249)&lt;&gt;"-")*1)=0,
    "No Data",
    IF(COUNTIF(L2249:O2249,INDEX(_xlfn._xlws.FILTER(L2249:O2249,TRIM(L2249:O2249)&lt;&gt;"-"),1))=SUMPRODUCT((TRIM(L2249:O2249)&lt;&gt;"-")*1),
    "No Change",
    "Change"))</f>
        <v>No Data</v>
      </c>
      <c r="R2249" s="159"/>
      <c r="S2249" s="111"/>
    </row>
    <row r="2250" spans="1:19" x14ac:dyDescent="0.3">
      <c r="A2250" t="s">
        <v>2729</v>
      </c>
      <c r="B2250" t="s">
        <v>1145</v>
      </c>
      <c r="C2250" s="160" t="str">
        <f>TRIM(CLEAN(TEXT(IFERROR(INDEX('Snakeden MR'!$B$4:$C$3028,MATCH($A2250,'Snakeden MR'!$C$4:$C$3028,0),1),"-"),"@")))</f>
        <v>-</v>
      </c>
      <c r="D2250" s="147" t="str">
        <f>TRIM(CLEAN(TEXT(IFERROR(INDEX('Snakeden MR'!$I$4:$J$3028,MATCH($A2250,'Snakeden MR'!$J$4:$J$3028,0),1),"-"),"@")))</f>
        <v>-</v>
      </c>
      <c r="E2250" s="147" t="str">
        <f>TRIM(CLEAN(TEXT(IFERROR(INDEX('Snakeden MR'!$P$4:$Q$3028,MATCH($A2250,'Snakeden MR'!$Q$4:$Q$3028,0),1),"-"),"@")))</f>
        <v>-</v>
      </c>
      <c r="F2250" s="147" t="str">
        <f>TRIM(CLEAN(TEXT(IFERROR(INDEX('Snakeden MR'!$W$4:$X$3028,MATCH($A2250,'Snakeden MR'!$X$4:$X$3028,0),1),"-"),"@")))</f>
        <v>-</v>
      </c>
      <c r="G2250" s="159" t="str">
        <f t="shared" si="70"/>
        <v>Not Found</v>
      </c>
      <c r="H2250" t="str" cm="1">
        <f t="array" ref="H2250">IF(SUMPRODUCT((TRIM(C2250:F2250)&lt;&gt;"-")*1)=0,
    "No Data",
    IF(COUNTIF(C2250:F2250,INDEX(_xlfn._xlws.FILTER(C2250:F2250,TRIM(C2250:F2250)&lt;&gt;"-"),1))=SUMPRODUCT((TRIM(C2250:F2250)&lt;&gt;"-")*1),
    "No Change",
    "Change"))</f>
        <v>No Data</v>
      </c>
      <c r="I2250" s="159"/>
      <c r="J2250"/>
      <c r="K2250" s="163"/>
      <c r="L2250" s="147" t="str">
        <f>TRIM(CLEAN(TEXT(IFERROR(INDEX('Glade MR'!$B$4:$C$3000,MATCH($A2250,'Glade MR'!$C$4:$C$3000,0),1),"-"),"@")))</f>
        <v>-</v>
      </c>
      <c r="M2250" s="147" t="str">
        <f>TRIM(CLEAN(TEXT(IFERROR(INDEX('Glade MR'!$I$4:$J$3000,MATCH($A2250,'Glade MR'!$J$4:$J$3000,0),1),"-"),"@")))</f>
        <v>-</v>
      </c>
      <c r="N2250" s="147" t="str">
        <f>TRIM(CLEAN(TEXT(IFERROR(INDEX('Glade MR'!$P$4:$Q$3000,MATCH($A2250,'Glade MR'!$Q$4:$Q$3000,0),1),"-"),"@")))</f>
        <v>-</v>
      </c>
      <c r="O2250" s="147" t="str">
        <f>TRIM(CLEAN(TEXT(IFERROR(INDEX('Glade MR'!$W$4:$X$3000,MATCH($A2250,'Glade MR'!$X$4:$X$3000,0),1),"-"),"@")))</f>
        <v>-</v>
      </c>
      <c r="P2250" s="159" t="str">
        <f t="shared" si="71"/>
        <v>Not Found</v>
      </c>
      <c r="Q2250" t="str" cm="1">
        <f t="array" ref="Q2250">IF(SUMPRODUCT((TRIM(L2250:O2250)&lt;&gt;"-")*1)=0,
    "No Data",
    IF(COUNTIF(L2250:O2250,INDEX(_xlfn._xlws.FILTER(L2250:O2250,TRIM(L2250:O2250)&lt;&gt;"-"),1))=SUMPRODUCT((TRIM(L2250:O2250)&lt;&gt;"-")*1),
    "No Change",
    "Change"))</f>
        <v>No Data</v>
      </c>
      <c r="R2250" s="159"/>
      <c r="S2250" s="111"/>
    </row>
    <row r="2251" spans="1:19" x14ac:dyDescent="0.3">
      <c r="A2251" t="s">
        <v>2730</v>
      </c>
      <c r="B2251" t="s">
        <v>1145</v>
      </c>
      <c r="C2251" s="160" t="str">
        <f>TRIM(CLEAN(TEXT(IFERROR(INDEX('Snakeden MR'!$B$4:$C$3028,MATCH($A2251,'Snakeden MR'!$C$4:$C$3028,0),1),"-"),"@")))</f>
        <v>-</v>
      </c>
      <c r="D2251" s="147" t="str">
        <f>TRIM(CLEAN(TEXT(IFERROR(INDEX('Snakeden MR'!$I$4:$J$3028,MATCH($A2251,'Snakeden MR'!$J$4:$J$3028,0),1),"-"),"@")))</f>
        <v>-</v>
      </c>
      <c r="E2251" s="147" t="str">
        <f>TRIM(CLEAN(TEXT(IFERROR(INDEX('Snakeden MR'!$P$4:$Q$3028,MATCH($A2251,'Snakeden MR'!$Q$4:$Q$3028,0),1),"-"),"@")))</f>
        <v>-</v>
      </c>
      <c r="F2251" s="147" t="str">
        <f>TRIM(CLEAN(TEXT(IFERROR(INDEX('Snakeden MR'!$W$4:$X$3028,MATCH($A2251,'Snakeden MR'!$X$4:$X$3028,0),1),"-"),"@")))</f>
        <v>-</v>
      </c>
      <c r="G2251" s="159" t="str">
        <f t="shared" si="70"/>
        <v>Not Found</v>
      </c>
      <c r="H2251" t="str" cm="1">
        <f t="array" ref="H2251">IF(SUMPRODUCT((TRIM(C2251:F2251)&lt;&gt;"-")*1)=0,
    "No Data",
    IF(COUNTIF(C2251:F2251,INDEX(_xlfn._xlws.FILTER(C2251:F2251,TRIM(C2251:F2251)&lt;&gt;"-"),1))=SUMPRODUCT((TRIM(C2251:F2251)&lt;&gt;"-")*1),
    "No Change",
    "Change"))</f>
        <v>No Data</v>
      </c>
      <c r="I2251" s="159"/>
      <c r="J2251"/>
      <c r="K2251" s="163"/>
      <c r="L2251" s="147" t="str">
        <f>TRIM(CLEAN(TEXT(IFERROR(INDEX('Glade MR'!$B$4:$C$3000,MATCH($A2251,'Glade MR'!$C$4:$C$3000,0),1),"-"),"@")))</f>
        <v>-</v>
      </c>
      <c r="M2251" s="147" t="str">
        <f>TRIM(CLEAN(TEXT(IFERROR(INDEX('Glade MR'!$I$4:$J$3000,MATCH($A2251,'Glade MR'!$J$4:$J$3000,0),1),"-"),"@")))</f>
        <v>-</v>
      </c>
      <c r="N2251" s="147" t="str">
        <f>TRIM(CLEAN(TEXT(IFERROR(INDEX('Glade MR'!$P$4:$Q$3000,MATCH($A2251,'Glade MR'!$Q$4:$Q$3000,0),1),"-"),"@")))</f>
        <v>-</v>
      </c>
      <c r="O2251" s="147" t="str">
        <f>TRIM(CLEAN(TEXT(IFERROR(INDEX('Glade MR'!$W$4:$X$3000,MATCH($A2251,'Glade MR'!$X$4:$X$3000,0),1),"-"),"@")))</f>
        <v>-</v>
      </c>
      <c r="P2251" s="159" t="str">
        <f t="shared" si="71"/>
        <v>Not Found</v>
      </c>
      <c r="Q2251" t="str" cm="1">
        <f t="array" ref="Q2251">IF(SUMPRODUCT((TRIM(L2251:O2251)&lt;&gt;"-")*1)=0,
    "No Data",
    IF(COUNTIF(L2251:O2251,INDEX(_xlfn._xlws.FILTER(L2251:O2251,TRIM(L2251:O2251)&lt;&gt;"-"),1))=SUMPRODUCT((TRIM(L2251:O2251)&lt;&gt;"-")*1),
    "No Change",
    "Change"))</f>
        <v>No Data</v>
      </c>
      <c r="R2251" s="159"/>
      <c r="S2251" s="111"/>
    </row>
    <row r="2252" spans="1:19" x14ac:dyDescent="0.3">
      <c r="A2252" t="s">
        <v>2731</v>
      </c>
      <c r="B2252" t="s">
        <v>1145</v>
      </c>
      <c r="C2252" s="160" t="str">
        <f>TRIM(CLEAN(TEXT(IFERROR(INDEX('Snakeden MR'!$B$4:$C$3028,MATCH($A2252,'Snakeden MR'!$C$4:$C$3028,0),1),"-"),"@")))</f>
        <v>-</v>
      </c>
      <c r="D2252" s="147" t="str">
        <f>TRIM(CLEAN(TEXT(IFERROR(INDEX('Snakeden MR'!$I$4:$J$3028,MATCH($A2252,'Snakeden MR'!$J$4:$J$3028,0),1),"-"),"@")))</f>
        <v>-</v>
      </c>
      <c r="E2252" s="147" t="str">
        <f>TRIM(CLEAN(TEXT(IFERROR(INDEX('Snakeden MR'!$P$4:$Q$3028,MATCH($A2252,'Snakeden MR'!$Q$4:$Q$3028,0),1),"-"),"@")))</f>
        <v>-</v>
      </c>
      <c r="F2252" s="147" t="str">
        <f>TRIM(CLEAN(TEXT(IFERROR(INDEX('Snakeden MR'!$W$4:$X$3028,MATCH($A2252,'Snakeden MR'!$X$4:$X$3028,0),1),"-"),"@")))</f>
        <v>-</v>
      </c>
      <c r="G2252" s="159" t="str">
        <f t="shared" si="70"/>
        <v>Not Found</v>
      </c>
      <c r="H2252" t="str" cm="1">
        <f t="array" ref="H2252">IF(SUMPRODUCT((TRIM(C2252:F2252)&lt;&gt;"-")*1)=0,
    "No Data",
    IF(COUNTIF(C2252:F2252,INDEX(_xlfn._xlws.FILTER(C2252:F2252,TRIM(C2252:F2252)&lt;&gt;"-"),1))=SUMPRODUCT((TRIM(C2252:F2252)&lt;&gt;"-")*1),
    "No Change",
    "Change"))</f>
        <v>No Data</v>
      </c>
      <c r="I2252" s="159"/>
      <c r="J2252"/>
      <c r="K2252" s="163"/>
      <c r="L2252" s="147" t="str">
        <f>TRIM(CLEAN(TEXT(IFERROR(INDEX('Glade MR'!$B$4:$C$3000,MATCH($A2252,'Glade MR'!$C$4:$C$3000,0),1),"-"),"@")))</f>
        <v>-</v>
      </c>
      <c r="M2252" s="147" t="str">
        <f>TRIM(CLEAN(TEXT(IFERROR(INDEX('Glade MR'!$I$4:$J$3000,MATCH($A2252,'Glade MR'!$J$4:$J$3000,0),1),"-"),"@")))</f>
        <v>-</v>
      </c>
      <c r="N2252" s="147" t="str">
        <f>TRIM(CLEAN(TEXT(IFERROR(INDEX('Glade MR'!$P$4:$Q$3000,MATCH($A2252,'Glade MR'!$Q$4:$Q$3000,0),1),"-"),"@")))</f>
        <v>-</v>
      </c>
      <c r="O2252" s="147" t="str">
        <f>TRIM(CLEAN(TEXT(IFERROR(INDEX('Glade MR'!$W$4:$X$3000,MATCH($A2252,'Glade MR'!$X$4:$X$3000,0),1),"-"),"@")))</f>
        <v>-</v>
      </c>
      <c r="P2252" s="159" t="str">
        <f t="shared" si="71"/>
        <v>Not Found</v>
      </c>
      <c r="Q2252" t="str" cm="1">
        <f t="array" ref="Q2252">IF(SUMPRODUCT((TRIM(L2252:O2252)&lt;&gt;"-")*1)=0,
    "No Data",
    IF(COUNTIF(L2252:O2252,INDEX(_xlfn._xlws.FILTER(L2252:O2252,TRIM(L2252:O2252)&lt;&gt;"-"),1))=SUMPRODUCT((TRIM(L2252:O2252)&lt;&gt;"-")*1),
    "No Change",
    "Change"))</f>
        <v>No Data</v>
      </c>
      <c r="R2252" s="159"/>
      <c r="S2252" s="111"/>
    </row>
    <row r="2253" spans="1:19" x14ac:dyDescent="0.3">
      <c r="A2253" t="s">
        <v>2732</v>
      </c>
      <c r="B2253" t="s">
        <v>1145</v>
      </c>
      <c r="C2253" s="160" t="str">
        <f>TRIM(CLEAN(TEXT(IFERROR(INDEX('Snakeden MR'!$B$4:$C$3028,MATCH($A2253,'Snakeden MR'!$C$4:$C$3028,0),1),"-"),"@")))</f>
        <v>-</v>
      </c>
      <c r="D2253" s="147" t="str">
        <f>TRIM(CLEAN(TEXT(IFERROR(INDEX('Snakeden MR'!$I$4:$J$3028,MATCH($A2253,'Snakeden MR'!$J$4:$J$3028,0),1),"-"),"@")))</f>
        <v>-</v>
      </c>
      <c r="E2253" s="147" t="str">
        <f>TRIM(CLEAN(TEXT(IFERROR(INDEX('Snakeden MR'!$P$4:$Q$3028,MATCH($A2253,'Snakeden MR'!$Q$4:$Q$3028,0),1),"-"),"@")))</f>
        <v>-</v>
      </c>
      <c r="F2253" s="147" t="str">
        <f>TRIM(CLEAN(TEXT(IFERROR(INDEX('Snakeden MR'!$W$4:$X$3028,MATCH($A2253,'Snakeden MR'!$X$4:$X$3028,0),1),"-"),"@")))</f>
        <v>-</v>
      </c>
      <c r="G2253" s="159" t="str">
        <f t="shared" si="70"/>
        <v>Not Found</v>
      </c>
      <c r="H2253" t="str" cm="1">
        <f t="array" ref="H2253">IF(SUMPRODUCT((TRIM(C2253:F2253)&lt;&gt;"-")*1)=0,
    "No Data",
    IF(COUNTIF(C2253:F2253,INDEX(_xlfn._xlws.FILTER(C2253:F2253,TRIM(C2253:F2253)&lt;&gt;"-"),1))=SUMPRODUCT((TRIM(C2253:F2253)&lt;&gt;"-")*1),
    "No Change",
    "Change"))</f>
        <v>No Data</v>
      </c>
      <c r="I2253" s="159"/>
      <c r="J2253"/>
      <c r="K2253" s="163"/>
      <c r="L2253" s="147" t="str">
        <f>TRIM(CLEAN(TEXT(IFERROR(INDEX('Glade MR'!$B$4:$C$3000,MATCH($A2253,'Glade MR'!$C$4:$C$3000,0),1),"-"),"@")))</f>
        <v>-</v>
      </c>
      <c r="M2253" s="147" t="str">
        <f>TRIM(CLEAN(TEXT(IFERROR(INDEX('Glade MR'!$I$4:$J$3000,MATCH($A2253,'Glade MR'!$J$4:$J$3000,0),1),"-"),"@")))</f>
        <v>-</v>
      </c>
      <c r="N2253" s="147" t="str">
        <f>TRIM(CLEAN(TEXT(IFERROR(INDEX('Glade MR'!$P$4:$Q$3000,MATCH($A2253,'Glade MR'!$Q$4:$Q$3000,0),1),"-"),"@")))</f>
        <v>-</v>
      </c>
      <c r="O2253" s="147" t="str">
        <f>TRIM(CLEAN(TEXT(IFERROR(INDEX('Glade MR'!$W$4:$X$3000,MATCH($A2253,'Glade MR'!$X$4:$X$3000,0),1),"-"),"@")))</f>
        <v>-</v>
      </c>
      <c r="P2253" s="159" t="str">
        <f t="shared" si="71"/>
        <v>Not Found</v>
      </c>
      <c r="Q2253" t="str" cm="1">
        <f t="array" ref="Q2253">IF(SUMPRODUCT((TRIM(L2253:O2253)&lt;&gt;"-")*1)=0,
    "No Data",
    IF(COUNTIF(L2253:O2253,INDEX(_xlfn._xlws.FILTER(L2253:O2253,TRIM(L2253:O2253)&lt;&gt;"-"),1))=SUMPRODUCT((TRIM(L2253:O2253)&lt;&gt;"-")*1),
    "No Change",
    "Change"))</f>
        <v>No Data</v>
      </c>
      <c r="R2253" s="159"/>
      <c r="S2253" s="111"/>
    </row>
    <row r="2254" spans="1:19" x14ac:dyDescent="0.3">
      <c r="A2254" t="s">
        <v>2733</v>
      </c>
      <c r="B2254" t="s">
        <v>1145</v>
      </c>
      <c r="C2254" s="160" t="str">
        <f>TRIM(CLEAN(TEXT(IFERROR(INDEX('Snakeden MR'!$B$4:$C$3028,MATCH($A2254,'Snakeden MR'!$C$4:$C$3028,0),1),"-"),"@")))</f>
        <v>-</v>
      </c>
      <c r="D2254" s="147" t="str">
        <f>TRIM(CLEAN(TEXT(IFERROR(INDEX('Snakeden MR'!$I$4:$J$3028,MATCH($A2254,'Snakeden MR'!$J$4:$J$3028,0),1),"-"),"@")))</f>
        <v>-</v>
      </c>
      <c r="E2254" s="147" t="str">
        <f>TRIM(CLEAN(TEXT(IFERROR(INDEX('Snakeden MR'!$P$4:$Q$3028,MATCH($A2254,'Snakeden MR'!$Q$4:$Q$3028,0),1),"-"),"@")))</f>
        <v>-</v>
      </c>
      <c r="F2254" s="147" t="str">
        <f>TRIM(CLEAN(TEXT(IFERROR(INDEX('Snakeden MR'!$W$4:$X$3028,MATCH($A2254,'Snakeden MR'!$X$4:$X$3028,0),1),"-"),"@")))</f>
        <v>-</v>
      </c>
      <c r="G2254" s="159" t="str">
        <f t="shared" si="70"/>
        <v>Not Found</v>
      </c>
      <c r="H2254" t="str" cm="1">
        <f t="array" ref="H2254">IF(SUMPRODUCT((TRIM(C2254:F2254)&lt;&gt;"-")*1)=0,
    "No Data",
    IF(COUNTIF(C2254:F2254,INDEX(_xlfn._xlws.FILTER(C2254:F2254,TRIM(C2254:F2254)&lt;&gt;"-"),1))=SUMPRODUCT((TRIM(C2254:F2254)&lt;&gt;"-")*1),
    "No Change",
    "Change"))</f>
        <v>No Data</v>
      </c>
      <c r="I2254" s="159"/>
      <c r="J2254"/>
      <c r="K2254" s="163"/>
      <c r="L2254" s="147" t="str">
        <f>TRIM(CLEAN(TEXT(IFERROR(INDEX('Glade MR'!$B$4:$C$3000,MATCH($A2254,'Glade MR'!$C$4:$C$3000,0),1),"-"),"@")))</f>
        <v>-</v>
      </c>
      <c r="M2254" s="147" t="str">
        <f>TRIM(CLEAN(TEXT(IFERROR(INDEX('Glade MR'!$I$4:$J$3000,MATCH($A2254,'Glade MR'!$J$4:$J$3000,0),1),"-"),"@")))</f>
        <v>-</v>
      </c>
      <c r="N2254" s="147" t="str">
        <f>TRIM(CLEAN(TEXT(IFERROR(INDEX('Glade MR'!$P$4:$Q$3000,MATCH($A2254,'Glade MR'!$Q$4:$Q$3000,0),1),"-"),"@")))</f>
        <v>-</v>
      </c>
      <c r="O2254" s="147" t="str">
        <f>TRIM(CLEAN(TEXT(IFERROR(INDEX('Glade MR'!$W$4:$X$3000,MATCH($A2254,'Glade MR'!$X$4:$X$3000,0),1),"-"),"@")))</f>
        <v>-</v>
      </c>
      <c r="P2254" s="159" t="str">
        <f t="shared" si="71"/>
        <v>Not Found</v>
      </c>
      <c r="Q2254" t="str" cm="1">
        <f t="array" ref="Q2254">IF(SUMPRODUCT((TRIM(L2254:O2254)&lt;&gt;"-")*1)=0,
    "No Data",
    IF(COUNTIF(L2254:O2254,INDEX(_xlfn._xlws.FILTER(L2254:O2254,TRIM(L2254:O2254)&lt;&gt;"-"),1))=SUMPRODUCT((TRIM(L2254:O2254)&lt;&gt;"-")*1),
    "No Change",
    "Change"))</f>
        <v>No Data</v>
      </c>
      <c r="R2254" s="159"/>
      <c r="S2254" s="111"/>
    </row>
    <row r="2255" spans="1:19" x14ac:dyDescent="0.3">
      <c r="A2255" t="s">
        <v>2734</v>
      </c>
      <c r="B2255" t="s">
        <v>1145</v>
      </c>
      <c r="C2255" s="160" t="str">
        <f>TRIM(CLEAN(TEXT(IFERROR(INDEX('Snakeden MR'!$B$4:$C$3028,MATCH($A2255,'Snakeden MR'!$C$4:$C$3028,0),1),"-"),"@")))</f>
        <v>-</v>
      </c>
      <c r="D2255" s="147" t="str">
        <f>TRIM(CLEAN(TEXT(IFERROR(INDEX('Snakeden MR'!$I$4:$J$3028,MATCH($A2255,'Snakeden MR'!$J$4:$J$3028,0),1),"-"),"@")))</f>
        <v>-</v>
      </c>
      <c r="E2255" s="147" t="str">
        <f>TRIM(CLEAN(TEXT(IFERROR(INDEX('Snakeden MR'!$P$4:$Q$3028,MATCH($A2255,'Snakeden MR'!$Q$4:$Q$3028,0),1),"-"),"@")))</f>
        <v>-</v>
      </c>
      <c r="F2255" s="147" t="str">
        <f>TRIM(CLEAN(TEXT(IFERROR(INDEX('Snakeden MR'!$W$4:$X$3028,MATCH($A2255,'Snakeden MR'!$X$4:$X$3028,0),1),"-"),"@")))</f>
        <v>-</v>
      </c>
      <c r="G2255" s="159" t="str">
        <f t="shared" si="70"/>
        <v>Not Found</v>
      </c>
      <c r="H2255" t="str" cm="1">
        <f t="array" ref="H2255">IF(SUMPRODUCT((TRIM(C2255:F2255)&lt;&gt;"-")*1)=0,
    "No Data",
    IF(COUNTIF(C2255:F2255,INDEX(_xlfn._xlws.FILTER(C2255:F2255,TRIM(C2255:F2255)&lt;&gt;"-"),1))=SUMPRODUCT((TRIM(C2255:F2255)&lt;&gt;"-")*1),
    "No Change",
    "Change"))</f>
        <v>No Data</v>
      </c>
      <c r="I2255" s="159"/>
      <c r="J2255"/>
      <c r="K2255" s="163"/>
      <c r="L2255" s="147" t="str">
        <f>TRIM(CLEAN(TEXT(IFERROR(INDEX('Glade MR'!$B$4:$C$3000,MATCH($A2255,'Glade MR'!$C$4:$C$3000,0),1),"-"),"@")))</f>
        <v>-</v>
      </c>
      <c r="M2255" s="147" t="str">
        <f>TRIM(CLEAN(TEXT(IFERROR(INDEX('Glade MR'!$I$4:$J$3000,MATCH($A2255,'Glade MR'!$J$4:$J$3000,0),1),"-"),"@")))</f>
        <v>-</v>
      </c>
      <c r="N2255" s="147" t="str">
        <f>TRIM(CLEAN(TEXT(IFERROR(INDEX('Glade MR'!$P$4:$Q$3000,MATCH($A2255,'Glade MR'!$Q$4:$Q$3000,0),1),"-"),"@")))</f>
        <v>-</v>
      </c>
      <c r="O2255" s="147" t="str">
        <f>TRIM(CLEAN(TEXT(IFERROR(INDEX('Glade MR'!$W$4:$X$3000,MATCH($A2255,'Glade MR'!$X$4:$X$3000,0),1),"-"),"@")))</f>
        <v>-</v>
      </c>
      <c r="P2255" s="159" t="str">
        <f t="shared" si="71"/>
        <v>Not Found</v>
      </c>
      <c r="Q2255" t="str" cm="1">
        <f t="array" ref="Q2255">IF(SUMPRODUCT((TRIM(L2255:O2255)&lt;&gt;"-")*1)=0,
    "No Data",
    IF(COUNTIF(L2255:O2255,INDEX(_xlfn._xlws.FILTER(L2255:O2255,TRIM(L2255:O2255)&lt;&gt;"-"),1))=SUMPRODUCT((TRIM(L2255:O2255)&lt;&gt;"-")*1),
    "No Change",
    "Change"))</f>
        <v>No Data</v>
      </c>
      <c r="R2255" s="159"/>
      <c r="S2255" s="111"/>
    </row>
    <row r="2256" spans="1:19" x14ac:dyDescent="0.3">
      <c r="A2256" t="s">
        <v>2735</v>
      </c>
      <c r="B2256" t="s">
        <v>1145</v>
      </c>
      <c r="C2256" s="160" t="str">
        <f>TRIM(CLEAN(TEXT(IFERROR(INDEX('Snakeden MR'!$B$4:$C$3028,MATCH($A2256,'Snakeden MR'!$C$4:$C$3028,0),1),"-"),"@")))</f>
        <v>-</v>
      </c>
      <c r="D2256" s="147" t="str">
        <f>TRIM(CLEAN(TEXT(IFERROR(INDEX('Snakeden MR'!$I$4:$J$3028,MATCH($A2256,'Snakeden MR'!$J$4:$J$3028,0),1),"-"),"@")))</f>
        <v>-</v>
      </c>
      <c r="E2256" s="147" t="str">
        <f>TRIM(CLEAN(TEXT(IFERROR(INDEX('Snakeden MR'!$P$4:$Q$3028,MATCH($A2256,'Snakeden MR'!$Q$4:$Q$3028,0),1),"-"),"@")))</f>
        <v>-</v>
      </c>
      <c r="F2256" s="147" t="str">
        <f>TRIM(CLEAN(TEXT(IFERROR(INDEX('Snakeden MR'!$W$4:$X$3028,MATCH($A2256,'Snakeden MR'!$X$4:$X$3028,0),1),"-"),"@")))</f>
        <v>-</v>
      </c>
      <c r="G2256" s="159" t="str">
        <f t="shared" si="70"/>
        <v>Not Found</v>
      </c>
      <c r="H2256" t="str" cm="1">
        <f t="array" ref="H2256">IF(SUMPRODUCT((TRIM(C2256:F2256)&lt;&gt;"-")*1)=0,
    "No Data",
    IF(COUNTIF(C2256:F2256,INDEX(_xlfn._xlws.FILTER(C2256:F2256,TRIM(C2256:F2256)&lt;&gt;"-"),1))=SUMPRODUCT((TRIM(C2256:F2256)&lt;&gt;"-")*1),
    "No Change",
    "Change"))</f>
        <v>No Data</v>
      </c>
      <c r="I2256" s="159"/>
      <c r="J2256"/>
      <c r="K2256" s="163"/>
      <c r="L2256" s="147" t="str">
        <f>TRIM(CLEAN(TEXT(IFERROR(INDEX('Glade MR'!$B$4:$C$3000,MATCH($A2256,'Glade MR'!$C$4:$C$3000,0),1),"-"),"@")))</f>
        <v>-</v>
      </c>
      <c r="M2256" s="147" t="str">
        <f>TRIM(CLEAN(TEXT(IFERROR(INDEX('Glade MR'!$I$4:$J$3000,MATCH($A2256,'Glade MR'!$J$4:$J$3000,0),1),"-"),"@")))</f>
        <v>-</v>
      </c>
      <c r="N2256" s="147" t="str">
        <f>TRIM(CLEAN(TEXT(IFERROR(INDEX('Glade MR'!$P$4:$Q$3000,MATCH($A2256,'Glade MR'!$Q$4:$Q$3000,0),1),"-"),"@")))</f>
        <v>-</v>
      </c>
      <c r="O2256" s="147" t="str">
        <f>TRIM(CLEAN(TEXT(IFERROR(INDEX('Glade MR'!$W$4:$X$3000,MATCH($A2256,'Glade MR'!$X$4:$X$3000,0),1),"-"),"@")))</f>
        <v>-</v>
      </c>
      <c r="P2256" s="159" t="str">
        <f t="shared" si="71"/>
        <v>Not Found</v>
      </c>
      <c r="Q2256" t="str" cm="1">
        <f t="array" ref="Q2256">IF(SUMPRODUCT((TRIM(L2256:O2256)&lt;&gt;"-")*1)=0,
    "No Data",
    IF(COUNTIF(L2256:O2256,INDEX(_xlfn._xlws.FILTER(L2256:O2256,TRIM(L2256:O2256)&lt;&gt;"-"),1))=SUMPRODUCT((TRIM(L2256:O2256)&lt;&gt;"-")*1),
    "No Change",
    "Change"))</f>
        <v>No Data</v>
      </c>
      <c r="R2256" s="159"/>
      <c r="S2256" s="111"/>
    </row>
    <row r="2257" spans="1:19" x14ac:dyDescent="0.3">
      <c r="A2257" t="s">
        <v>2736</v>
      </c>
      <c r="B2257" t="s">
        <v>1145</v>
      </c>
      <c r="C2257" s="160" t="str">
        <f>TRIM(CLEAN(TEXT(IFERROR(INDEX('Snakeden MR'!$B$4:$C$3028,MATCH($A2257,'Snakeden MR'!$C$4:$C$3028,0),1),"-"),"@")))</f>
        <v>-</v>
      </c>
      <c r="D2257" s="147" t="str">
        <f>TRIM(CLEAN(TEXT(IFERROR(INDEX('Snakeden MR'!$I$4:$J$3028,MATCH($A2257,'Snakeden MR'!$J$4:$J$3028,0),1),"-"),"@")))</f>
        <v>-</v>
      </c>
      <c r="E2257" s="147" t="str">
        <f>TRIM(CLEAN(TEXT(IFERROR(INDEX('Snakeden MR'!$P$4:$Q$3028,MATCH($A2257,'Snakeden MR'!$Q$4:$Q$3028,0),1),"-"),"@")))</f>
        <v>-</v>
      </c>
      <c r="F2257" s="147" t="str">
        <f>TRIM(CLEAN(TEXT(IFERROR(INDEX('Snakeden MR'!$W$4:$X$3028,MATCH($A2257,'Snakeden MR'!$X$4:$X$3028,0),1),"-"),"@")))</f>
        <v>-</v>
      </c>
      <c r="G2257" s="159" t="str">
        <f t="shared" si="70"/>
        <v>Not Found</v>
      </c>
      <c r="H2257" t="str" cm="1">
        <f t="array" ref="H2257">IF(SUMPRODUCT((TRIM(C2257:F2257)&lt;&gt;"-")*1)=0,
    "No Data",
    IF(COUNTIF(C2257:F2257,INDEX(_xlfn._xlws.FILTER(C2257:F2257,TRIM(C2257:F2257)&lt;&gt;"-"),1))=SUMPRODUCT((TRIM(C2257:F2257)&lt;&gt;"-")*1),
    "No Change",
    "Change"))</f>
        <v>No Data</v>
      </c>
      <c r="I2257" s="159"/>
      <c r="J2257"/>
      <c r="K2257" s="163"/>
      <c r="L2257" s="147" t="str">
        <f>TRIM(CLEAN(TEXT(IFERROR(INDEX('Glade MR'!$B$4:$C$3000,MATCH($A2257,'Glade MR'!$C$4:$C$3000,0),1),"-"),"@")))</f>
        <v>-</v>
      </c>
      <c r="M2257" s="147" t="str">
        <f>TRIM(CLEAN(TEXT(IFERROR(INDEX('Glade MR'!$I$4:$J$3000,MATCH($A2257,'Glade MR'!$J$4:$J$3000,0),1),"-"),"@")))</f>
        <v>-</v>
      </c>
      <c r="N2257" s="147" t="str">
        <f>TRIM(CLEAN(TEXT(IFERROR(INDEX('Glade MR'!$P$4:$Q$3000,MATCH($A2257,'Glade MR'!$Q$4:$Q$3000,0),1),"-"),"@")))</f>
        <v>-</v>
      </c>
      <c r="O2257" s="147" t="str">
        <f>TRIM(CLEAN(TEXT(IFERROR(INDEX('Glade MR'!$W$4:$X$3000,MATCH($A2257,'Glade MR'!$X$4:$X$3000,0),1),"-"),"@")))</f>
        <v>-</v>
      </c>
      <c r="P2257" s="159" t="str">
        <f t="shared" si="71"/>
        <v>Not Found</v>
      </c>
      <c r="Q2257" t="str" cm="1">
        <f t="array" ref="Q2257">IF(SUMPRODUCT((TRIM(L2257:O2257)&lt;&gt;"-")*1)=0,
    "No Data",
    IF(COUNTIF(L2257:O2257,INDEX(_xlfn._xlws.FILTER(L2257:O2257,TRIM(L2257:O2257)&lt;&gt;"-"),1))=SUMPRODUCT((TRIM(L2257:O2257)&lt;&gt;"-")*1),
    "No Change",
    "Change"))</f>
        <v>No Data</v>
      </c>
      <c r="R2257" s="159"/>
      <c r="S2257" s="111"/>
    </row>
    <row r="2258" spans="1:19" x14ac:dyDescent="0.3">
      <c r="A2258" t="s">
        <v>2737</v>
      </c>
      <c r="B2258" t="s">
        <v>1145</v>
      </c>
      <c r="C2258" s="160" t="str">
        <f>TRIM(CLEAN(TEXT(IFERROR(INDEX('Snakeden MR'!$B$4:$C$3028,MATCH($A2258,'Snakeden MR'!$C$4:$C$3028,0),1),"-"),"@")))</f>
        <v>-</v>
      </c>
      <c r="D2258" s="147" t="str">
        <f>TRIM(CLEAN(TEXT(IFERROR(INDEX('Snakeden MR'!$I$4:$J$3028,MATCH($A2258,'Snakeden MR'!$J$4:$J$3028,0),1),"-"),"@")))</f>
        <v>-</v>
      </c>
      <c r="E2258" s="147" t="str">
        <f>TRIM(CLEAN(TEXT(IFERROR(INDEX('Snakeden MR'!$P$4:$Q$3028,MATCH($A2258,'Snakeden MR'!$Q$4:$Q$3028,0),1),"-"),"@")))</f>
        <v>-</v>
      </c>
      <c r="F2258" s="147" t="str">
        <f>TRIM(CLEAN(TEXT(IFERROR(INDEX('Snakeden MR'!$W$4:$X$3028,MATCH($A2258,'Snakeden MR'!$X$4:$X$3028,0),1),"-"),"@")))</f>
        <v>-</v>
      </c>
      <c r="G2258" s="159" t="str">
        <f t="shared" si="70"/>
        <v>Not Found</v>
      </c>
      <c r="H2258" t="str" cm="1">
        <f t="array" ref="H2258">IF(SUMPRODUCT((TRIM(C2258:F2258)&lt;&gt;"-")*1)=0,
    "No Data",
    IF(COUNTIF(C2258:F2258,INDEX(_xlfn._xlws.FILTER(C2258:F2258,TRIM(C2258:F2258)&lt;&gt;"-"),1))=SUMPRODUCT((TRIM(C2258:F2258)&lt;&gt;"-")*1),
    "No Change",
    "Change"))</f>
        <v>No Data</v>
      </c>
      <c r="I2258" s="159"/>
      <c r="J2258"/>
      <c r="K2258" s="163"/>
      <c r="L2258" s="147" t="str">
        <f>TRIM(CLEAN(TEXT(IFERROR(INDEX('Glade MR'!$B$4:$C$3000,MATCH($A2258,'Glade MR'!$C$4:$C$3000,0),1),"-"),"@")))</f>
        <v>-</v>
      </c>
      <c r="M2258" s="147" t="str">
        <f>TRIM(CLEAN(TEXT(IFERROR(INDEX('Glade MR'!$I$4:$J$3000,MATCH($A2258,'Glade MR'!$J$4:$J$3000,0),1),"-"),"@")))</f>
        <v>-</v>
      </c>
      <c r="N2258" s="147" t="str">
        <f>TRIM(CLEAN(TEXT(IFERROR(INDEX('Glade MR'!$P$4:$Q$3000,MATCH($A2258,'Glade MR'!$Q$4:$Q$3000,0),1),"-"),"@")))</f>
        <v>-</v>
      </c>
      <c r="O2258" s="147" t="str">
        <f>TRIM(CLEAN(TEXT(IFERROR(INDEX('Glade MR'!$W$4:$X$3000,MATCH($A2258,'Glade MR'!$X$4:$X$3000,0),1),"-"),"@")))</f>
        <v>-</v>
      </c>
      <c r="P2258" s="159" t="str">
        <f t="shared" si="71"/>
        <v>Not Found</v>
      </c>
      <c r="Q2258" t="str" cm="1">
        <f t="array" ref="Q2258">IF(SUMPRODUCT((TRIM(L2258:O2258)&lt;&gt;"-")*1)=0,
    "No Data",
    IF(COUNTIF(L2258:O2258,INDEX(_xlfn._xlws.FILTER(L2258:O2258,TRIM(L2258:O2258)&lt;&gt;"-"),1))=SUMPRODUCT((TRIM(L2258:O2258)&lt;&gt;"-")*1),
    "No Change",
    "Change"))</f>
        <v>No Data</v>
      </c>
      <c r="R2258" s="159"/>
      <c r="S2258" s="111"/>
    </row>
    <row r="2259" spans="1:19" x14ac:dyDescent="0.3">
      <c r="A2259" t="s">
        <v>2738</v>
      </c>
      <c r="B2259" t="s">
        <v>1145</v>
      </c>
      <c r="C2259" s="160" t="str">
        <f>TRIM(CLEAN(TEXT(IFERROR(INDEX('Snakeden MR'!$B$4:$C$3028,MATCH($A2259,'Snakeden MR'!$C$4:$C$3028,0),1),"-"),"@")))</f>
        <v>-</v>
      </c>
      <c r="D2259" s="147" t="str">
        <f>TRIM(CLEAN(TEXT(IFERROR(INDEX('Snakeden MR'!$I$4:$J$3028,MATCH($A2259,'Snakeden MR'!$J$4:$J$3028,0),1),"-"),"@")))</f>
        <v>-</v>
      </c>
      <c r="E2259" s="147" t="str">
        <f>TRIM(CLEAN(TEXT(IFERROR(INDEX('Snakeden MR'!$P$4:$Q$3028,MATCH($A2259,'Snakeden MR'!$Q$4:$Q$3028,0),1),"-"),"@")))</f>
        <v>-</v>
      </c>
      <c r="F2259" s="147" t="str">
        <f>TRIM(CLEAN(TEXT(IFERROR(INDEX('Snakeden MR'!$W$4:$X$3028,MATCH($A2259,'Snakeden MR'!$X$4:$X$3028,0),1),"-"),"@")))</f>
        <v>-</v>
      </c>
      <c r="G2259" s="159" t="str">
        <f t="shared" si="70"/>
        <v>Not Found</v>
      </c>
      <c r="H2259" t="str" cm="1">
        <f t="array" ref="H2259">IF(SUMPRODUCT((TRIM(C2259:F2259)&lt;&gt;"-")*1)=0,
    "No Data",
    IF(COUNTIF(C2259:F2259,INDEX(_xlfn._xlws.FILTER(C2259:F2259,TRIM(C2259:F2259)&lt;&gt;"-"),1))=SUMPRODUCT((TRIM(C2259:F2259)&lt;&gt;"-")*1),
    "No Change",
    "Change"))</f>
        <v>No Data</v>
      </c>
      <c r="I2259" s="159"/>
      <c r="J2259"/>
      <c r="K2259" s="163"/>
      <c r="L2259" s="147" t="str">
        <f>TRIM(CLEAN(TEXT(IFERROR(INDEX('Glade MR'!$B$4:$C$3000,MATCH($A2259,'Glade MR'!$C$4:$C$3000,0),1),"-"),"@")))</f>
        <v>-</v>
      </c>
      <c r="M2259" s="147" t="str">
        <f>TRIM(CLEAN(TEXT(IFERROR(INDEX('Glade MR'!$I$4:$J$3000,MATCH($A2259,'Glade MR'!$J$4:$J$3000,0),1),"-"),"@")))</f>
        <v>-</v>
      </c>
      <c r="N2259" s="147" t="str">
        <f>TRIM(CLEAN(TEXT(IFERROR(INDEX('Glade MR'!$P$4:$Q$3000,MATCH($A2259,'Glade MR'!$Q$4:$Q$3000,0),1),"-"),"@")))</f>
        <v>-</v>
      </c>
      <c r="O2259" s="147" t="str">
        <f>TRIM(CLEAN(TEXT(IFERROR(INDEX('Glade MR'!$W$4:$X$3000,MATCH($A2259,'Glade MR'!$X$4:$X$3000,0),1),"-"),"@")))</f>
        <v>-</v>
      </c>
      <c r="P2259" s="159" t="str">
        <f t="shared" si="71"/>
        <v>Not Found</v>
      </c>
      <c r="Q2259" t="str" cm="1">
        <f t="array" ref="Q2259">IF(SUMPRODUCT((TRIM(L2259:O2259)&lt;&gt;"-")*1)=0,
    "No Data",
    IF(COUNTIF(L2259:O2259,INDEX(_xlfn._xlws.FILTER(L2259:O2259,TRIM(L2259:O2259)&lt;&gt;"-"),1))=SUMPRODUCT((TRIM(L2259:O2259)&lt;&gt;"-")*1),
    "No Change",
    "Change"))</f>
        <v>No Data</v>
      </c>
      <c r="R2259" s="159"/>
      <c r="S2259" s="111"/>
    </row>
    <row r="2260" spans="1:19" x14ac:dyDescent="0.3">
      <c r="A2260" t="s">
        <v>2739</v>
      </c>
      <c r="B2260" t="s">
        <v>1145</v>
      </c>
      <c r="C2260" s="160" t="str">
        <f>TRIM(CLEAN(TEXT(IFERROR(INDEX('Snakeden MR'!$B$4:$C$3028,MATCH($A2260,'Snakeden MR'!$C$4:$C$3028,0),1),"-"),"@")))</f>
        <v>-</v>
      </c>
      <c r="D2260" s="147" t="str">
        <f>TRIM(CLEAN(TEXT(IFERROR(INDEX('Snakeden MR'!$I$4:$J$3028,MATCH($A2260,'Snakeden MR'!$J$4:$J$3028,0),1),"-"),"@")))</f>
        <v>-</v>
      </c>
      <c r="E2260" s="147" t="str">
        <f>TRIM(CLEAN(TEXT(IFERROR(INDEX('Snakeden MR'!$P$4:$Q$3028,MATCH($A2260,'Snakeden MR'!$Q$4:$Q$3028,0),1),"-"),"@")))</f>
        <v>-</v>
      </c>
      <c r="F2260" s="147" t="str">
        <f>TRIM(CLEAN(TEXT(IFERROR(INDEX('Snakeden MR'!$W$4:$X$3028,MATCH($A2260,'Snakeden MR'!$X$4:$X$3028,0),1),"-"),"@")))</f>
        <v>-</v>
      </c>
      <c r="G2260" s="159" t="str">
        <f t="shared" si="70"/>
        <v>Not Found</v>
      </c>
      <c r="H2260" t="str" cm="1">
        <f t="array" ref="H2260">IF(SUMPRODUCT((TRIM(C2260:F2260)&lt;&gt;"-")*1)=0,
    "No Data",
    IF(COUNTIF(C2260:F2260,INDEX(_xlfn._xlws.FILTER(C2260:F2260,TRIM(C2260:F2260)&lt;&gt;"-"),1))=SUMPRODUCT((TRIM(C2260:F2260)&lt;&gt;"-")*1),
    "No Change",
    "Change"))</f>
        <v>No Data</v>
      </c>
      <c r="I2260" s="159"/>
      <c r="J2260"/>
      <c r="K2260" s="163"/>
      <c r="L2260" s="147" t="str">
        <f>TRIM(CLEAN(TEXT(IFERROR(INDEX('Glade MR'!$B$4:$C$3000,MATCH($A2260,'Glade MR'!$C$4:$C$3000,0),1),"-"),"@")))</f>
        <v>-</v>
      </c>
      <c r="M2260" s="147" t="str">
        <f>TRIM(CLEAN(TEXT(IFERROR(INDEX('Glade MR'!$I$4:$J$3000,MATCH($A2260,'Glade MR'!$J$4:$J$3000,0),1),"-"),"@")))</f>
        <v>-</v>
      </c>
      <c r="N2260" s="147" t="str">
        <f>TRIM(CLEAN(TEXT(IFERROR(INDEX('Glade MR'!$P$4:$Q$3000,MATCH($A2260,'Glade MR'!$Q$4:$Q$3000,0),1),"-"),"@")))</f>
        <v>-</v>
      </c>
      <c r="O2260" s="147" t="str">
        <f>TRIM(CLEAN(TEXT(IFERROR(INDEX('Glade MR'!$W$4:$X$3000,MATCH($A2260,'Glade MR'!$X$4:$X$3000,0),1),"-"),"@")))</f>
        <v>-</v>
      </c>
      <c r="P2260" s="159" t="str">
        <f t="shared" si="71"/>
        <v>Not Found</v>
      </c>
      <c r="Q2260" t="str" cm="1">
        <f t="array" ref="Q2260">IF(SUMPRODUCT((TRIM(L2260:O2260)&lt;&gt;"-")*1)=0,
    "No Data",
    IF(COUNTIF(L2260:O2260,INDEX(_xlfn._xlws.FILTER(L2260:O2260,TRIM(L2260:O2260)&lt;&gt;"-"),1))=SUMPRODUCT((TRIM(L2260:O2260)&lt;&gt;"-")*1),
    "No Change",
    "Change"))</f>
        <v>No Data</v>
      </c>
      <c r="R2260" s="159"/>
      <c r="S2260" s="111"/>
    </row>
    <row r="2261" spans="1:19" x14ac:dyDescent="0.3">
      <c r="A2261" t="s">
        <v>2740</v>
      </c>
      <c r="B2261" t="s">
        <v>1145</v>
      </c>
      <c r="C2261" s="160" t="str">
        <f>TRIM(CLEAN(TEXT(IFERROR(INDEX('Snakeden MR'!$B$4:$C$3028,MATCH($A2261,'Snakeden MR'!$C$4:$C$3028,0),1),"-"),"@")))</f>
        <v>-</v>
      </c>
      <c r="D2261" s="147" t="str">
        <f>TRIM(CLEAN(TEXT(IFERROR(INDEX('Snakeden MR'!$I$4:$J$3028,MATCH($A2261,'Snakeden MR'!$J$4:$J$3028,0),1),"-"),"@")))</f>
        <v>-</v>
      </c>
      <c r="E2261" s="147" t="str">
        <f>TRIM(CLEAN(TEXT(IFERROR(INDEX('Snakeden MR'!$P$4:$Q$3028,MATCH($A2261,'Snakeden MR'!$Q$4:$Q$3028,0),1),"-"),"@")))</f>
        <v>-</v>
      </c>
      <c r="F2261" s="147" t="str">
        <f>TRIM(CLEAN(TEXT(IFERROR(INDEX('Snakeden MR'!$W$4:$X$3028,MATCH($A2261,'Snakeden MR'!$X$4:$X$3028,0),1),"-"),"@")))</f>
        <v>-</v>
      </c>
      <c r="G2261" s="159" t="str">
        <f t="shared" si="70"/>
        <v>Not Found</v>
      </c>
      <c r="H2261" t="str" cm="1">
        <f t="array" ref="H2261">IF(SUMPRODUCT((TRIM(C2261:F2261)&lt;&gt;"-")*1)=0,
    "No Data",
    IF(COUNTIF(C2261:F2261,INDEX(_xlfn._xlws.FILTER(C2261:F2261,TRIM(C2261:F2261)&lt;&gt;"-"),1))=SUMPRODUCT((TRIM(C2261:F2261)&lt;&gt;"-")*1),
    "No Change",
    "Change"))</f>
        <v>No Data</v>
      </c>
      <c r="I2261" s="159"/>
      <c r="J2261"/>
      <c r="K2261" s="163"/>
      <c r="L2261" s="147" t="str">
        <f>TRIM(CLEAN(TEXT(IFERROR(INDEX('Glade MR'!$B$4:$C$3000,MATCH($A2261,'Glade MR'!$C$4:$C$3000,0),1),"-"),"@")))</f>
        <v>-</v>
      </c>
      <c r="M2261" s="147" t="str">
        <f>TRIM(CLEAN(TEXT(IFERROR(INDEX('Glade MR'!$I$4:$J$3000,MATCH($A2261,'Glade MR'!$J$4:$J$3000,0),1),"-"),"@")))</f>
        <v>-</v>
      </c>
      <c r="N2261" s="147" t="str">
        <f>TRIM(CLEAN(TEXT(IFERROR(INDEX('Glade MR'!$P$4:$Q$3000,MATCH($A2261,'Glade MR'!$Q$4:$Q$3000,0),1),"-"),"@")))</f>
        <v>-</v>
      </c>
      <c r="O2261" s="147" t="str">
        <f>TRIM(CLEAN(TEXT(IFERROR(INDEX('Glade MR'!$W$4:$X$3000,MATCH($A2261,'Glade MR'!$X$4:$X$3000,0),1),"-"),"@")))</f>
        <v>-</v>
      </c>
      <c r="P2261" s="159" t="str">
        <f t="shared" si="71"/>
        <v>Not Found</v>
      </c>
      <c r="Q2261" t="str" cm="1">
        <f t="array" ref="Q2261">IF(SUMPRODUCT((TRIM(L2261:O2261)&lt;&gt;"-")*1)=0,
    "No Data",
    IF(COUNTIF(L2261:O2261,INDEX(_xlfn._xlws.FILTER(L2261:O2261,TRIM(L2261:O2261)&lt;&gt;"-"),1))=SUMPRODUCT((TRIM(L2261:O2261)&lt;&gt;"-")*1),
    "No Change",
    "Change"))</f>
        <v>No Data</v>
      </c>
      <c r="R2261" s="159"/>
      <c r="S2261" s="111"/>
    </row>
    <row r="2262" spans="1:19" x14ac:dyDescent="0.3">
      <c r="A2262" t="s">
        <v>2741</v>
      </c>
      <c r="B2262" t="s">
        <v>1145</v>
      </c>
      <c r="C2262" s="160" t="str">
        <f>TRIM(CLEAN(TEXT(IFERROR(INDEX('Snakeden MR'!$B$4:$C$3028,MATCH($A2262,'Snakeden MR'!$C$4:$C$3028,0),1),"-"),"@")))</f>
        <v>-</v>
      </c>
      <c r="D2262" s="147" t="str">
        <f>TRIM(CLEAN(TEXT(IFERROR(INDEX('Snakeden MR'!$I$4:$J$3028,MATCH($A2262,'Snakeden MR'!$J$4:$J$3028,0),1),"-"),"@")))</f>
        <v>-</v>
      </c>
      <c r="E2262" s="147" t="str">
        <f>TRIM(CLEAN(TEXT(IFERROR(INDEX('Snakeden MR'!$P$4:$Q$3028,MATCH($A2262,'Snakeden MR'!$Q$4:$Q$3028,0),1),"-"),"@")))</f>
        <v>-</v>
      </c>
      <c r="F2262" s="147" t="str">
        <f>TRIM(CLEAN(TEXT(IFERROR(INDEX('Snakeden MR'!$W$4:$X$3028,MATCH($A2262,'Snakeden MR'!$X$4:$X$3028,0),1),"-"),"@")))</f>
        <v>-</v>
      </c>
      <c r="G2262" s="159" t="str">
        <f t="shared" si="70"/>
        <v>Not Found</v>
      </c>
      <c r="H2262" t="str" cm="1">
        <f t="array" ref="H2262">IF(SUMPRODUCT((TRIM(C2262:F2262)&lt;&gt;"-")*1)=0,
    "No Data",
    IF(COUNTIF(C2262:F2262,INDEX(_xlfn._xlws.FILTER(C2262:F2262,TRIM(C2262:F2262)&lt;&gt;"-"),1))=SUMPRODUCT((TRIM(C2262:F2262)&lt;&gt;"-")*1),
    "No Change",
    "Change"))</f>
        <v>No Data</v>
      </c>
      <c r="I2262" s="159"/>
      <c r="J2262"/>
      <c r="K2262" s="163"/>
      <c r="L2262" s="147" t="str">
        <f>TRIM(CLEAN(TEXT(IFERROR(INDEX('Glade MR'!$B$4:$C$3000,MATCH($A2262,'Glade MR'!$C$4:$C$3000,0),1),"-"),"@")))</f>
        <v>-</v>
      </c>
      <c r="M2262" s="147" t="str">
        <f>TRIM(CLEAN(TEXT(IFERROR(INDEX('Glade MR'!$I$4:$J$3000,MATCH($A2262,'Glade MR'!$J$4:$J$3000,0),1),"-"),"@")))</f>
        <v>-</v>
      </c>
      <c r="N2262" s="147" t="str">
        <f>TRIM(CLEAN(TEXT(IFERROR(INDEX('Glade MR'!$P$4:$Q$3000,MATCH($A2262,'Glade MR'!$Q$4:$Q$3000,0),1),"-"),"@")))</f>
        <v>-</v>
      </c>
      <c r="O2262" s="147" t="str">
        <f>TRIM(CLEAN(TEXT(IFERROR(INDEX('Glade MR'!$W$4:$X$3000,MATCH($A2262,'Glade MR'!$X$4:$X$3000,0),1),"-"),"@")))</f>
        <v>-</v>
      </c>
      <c r="P2262" s="159" t="str">
        <f t="shared" si="71"/>
        <v>Not Found</v>
      </c>
      <c r="Q2262" t="str" cm="1">
        <f t="array" ref="Q2262">IF(SUMPRODUCT((TRIM(L2262:O2262)&lt;&gt;"-")*1)=0,
    "No Data",
    IF(COUNTIF(L2262:O2262,INDEX(_xlfn._xlws.FILTER(L2262:O2262,TRIM(L2262:O2262)&lt;&gt;"-"),1))=SUMPRODUCT((TRIM(L2262:O2262)&lt;&gt;"-")*1),
    "No Change",
    "Change"))</f>
        <v>No Data</v>
      </c>
      <c r="R2262" s="159"/>
      <c r="S2262" s="111"/>
    </row>
    <row r="2263" spans="1:19" x14ac:dyDescent="0.3">
      <c r="A2263" t="s">
        <v>2742</v>
      </c>
      <c r="B2263" t="s">
        <v>1145</v>
      </c>
      <c r="C2263" s="160" t="str">
        <f>TRIM(CLEAN(TEXT(IFERROR(INDEX('Snakeden MR'!$B$4:$C$3028,MATCH($A2263,'Snakeden MR'!$C$4:$C$3028,0),1),"-"),"@")))</f>
        <v>-</v>
      </c>
      <c r="D2263" s="147" t="str">
        <f>TRIM(CLEAN(TEXT(IFERROR(INDEX('Snakeden MR'!$I$4:$J$3028,MATCH($A2263,'Snakeden MR'!$J$4:$J$3028,0),1),"-"),"@")))</f>
        <v>-</v>
      </c>
      <c r="E2263" s="147" t="str">
        <f>TRIM(CLEAN(TEXT(IFERROR(INDEX('Snakeden MR'!$P$4:$Q$3028,MATCH($A2263,'Snakeden MR'!$Q$4:$Q$3028,0),1),"-"),"@")))</f>
        <v>-</v>
      </c>
      <c r="F2263" s="147" t="str">
        <f>TRIM(CLEAN(TEXT(IFERROR(INDEX('Snakeden MR'!$W$4:$X$3028,MATCH($A2263,'Snakeden MR'!$X$4:$X$3028,0),1),"-"),"@")))</f>
        <v>-</v>
      </c>
      <c r="G2263" s="159" t="str">
        <f t="shared" si="70"/>
        <v>Not Found</v>
      </c>
      <c r="H2263" t="str" cm="1">
        <f t="array" ref="H2263">IF(SUMPRODUCT((TRIM(C2263:F2263)&lt;&gt;"-")*1)=0,
    "No Data",
    IF(COUNTIF(C2263:F2263,INDEX(_xlfn._xlws.FILTER(C2263:F2263,TRIM(C2263:F2263)&lt;&gt;"-"),1))=SUMPRODUCT((TRIM(C2263:F2263)&lt;&gt;"-")*1),
    "No Change",
    "Change"))</f>
        <v>No Data</v>
      </c>
      <c r="I2263" s="159"/>
      <c r="J2263"/>
      <c r="K2263" s="163"/>
      <c r="L2263" s="147" t="str">
        <f>TRIM(CLEAN(TEXT(IFERROR(INDEX('Glade MR'!$B$4:$C$3000,MATCH($A2263,'Glade MR'!$C$4:$C$3000,0),1),"-"),"@")))</f>
        <v>-</v>
      </c>
      <c r="M2263" s="147" t="str">
        <f>TRIM(CLEAN(TEXT(IFERROR(INDEX('Glade MR'!$I$4:$J$3000,MATCH($A2263,'Glade MR'!$J$4:$J$3000,0),1),"-"),"@")))</f>
        <v>-</v>
      </c>
      <c r="N2263" s="147" t="str">
        <f>TRIM(CLEAN(TEXT(IFERROR(INDEX('Glade MR'!$P$4:$Q$3000,MATCH($A2263,'Glade MR'!$Q$4:$Q$3000,0),1),"-"),"@")))</f>
        <v>-</v>
      </c>
      <c r="O2263" s="147" t="str">
        <f>TRIM(CLEAN(TEXT(IFERROR(INDEX('Glade MR'!$W$4:$X$3000,MATCH($A2263,'Glade MR'!$X$4:$X$3000,0),1),"-"),"@")))</f>
        <v>-</v>
      </c>
      <c r="P2263" s="159" t="str">
        <f t="shared" si="71"/>
        <v>Not Found</v>
      </c>
      <c r="Q2263" t="str" cm="1">
        <f t="array" ref="Q2263">IF(SUMPRODUCT((TRIM(L2263:O2263)&lt;&gt;"-")*1)=0,
    "No Data",
    IF(COUNTIF(L2263:O2263,INDEX(_xlfn._xlws.FILTER(L2263:O2263,TRIM(L2263:O2263)&lt;&gt;"-"),1))=SUMPRODUCT((TRIM(L2263:O2263)&lt;&gt;"-")*1),
    "No Change",
    "Change"))</f>
        <v>No Data</v>
      </c>
      <c r="R2263" s="159"/>
      <c r="S2263" s="111"/>
    </row>
    <row r="2264" spans="1:19" x14ac:dyDescent="0.3">
      <c r="A2264" t="s">
        <v>2743</v>
      </c>
      <c r="B2264" t="s">
        <v>1145</v>
      </c>
      <c r="C2264" s="160" t="str">
        <f>TRIM(CLEAN(TEXT(IFERROR(INDEX('Snakeden MR'!$B$4:$C$3028,MATCH($A2264,'Snakeden MR'!$C$4:$C$3028,0),1),"-"),"@")))</f>
        <v>-</v>
      </c>
      <c r="D2264" s="147" t="str">
        <f>TRIM(CLEAN(TEXT(IFERROR(INDEX('Snakeden MR'!$I$4:$J$3028,MATCH($A2264,'Snakeden MR'!$J$4:$J$3028,0),1),"-"),"@")))</f>
        <v>-</v>
      </c>
      <c r="E2264" s="147" t="str">
        <f>TRIM(CLEAN(TEXT(IFERROR(INDEX('Snakeden MR'!$P$4:$Q$3028,MATCH($A2264,'Snakeden MR'!$Q$4:$Q$3028,0),1),"-"),"@")))</f>
        <v>-</v>
      </c>
      <c r="F2264" s="147" t="str">
        <f>TRIM(CLEAN(TEXT(IFERROR(INDEX('Snakeden MR'!$W$4:$X$3028,MATCH($A2264,'Snakeden MR'!$X$4:$X$3028,0),1),"-"),"@")))</f>
        <v>-</v>
      </c>
      <c r="G2264" s="159" t="str">
        <f t="shared" si="70"/>
        <v>Not Found</v>
      </c>
      <c r="H2264" t="str" cm="1">
        <f t="array" ref="H2264">IF(SUMPRODUCT((TRIM(C2264:F2264)&lt;&gt;"-")*1)=0,
    "No Data",
    IF(COUNTIF(C2264:F2264,INDEX(_xlfn._xlws.FILTER(C2264:F2264,TRIM(C2264:F2264)&lt;&gt;"-"),1))=SUMPRODUCT((TRIM(C2264:F2264)&lt;&gt;"-")*1),
    "No Change",
    "Change"))</f>
        <v>No Data</v>
      </c>
      <c r="I2264" s="159"/>
      <c r="J2264"/>
      <c r="K2264" s="163"/>
      <c r="L2264" s="147" t="str">
        <f>TRIM(CLEAN(TEXT(IFERROR(INDEX('Glade MR'!$B$4:$C$3000,MATCH($A2264,'Glade MR'!$C$4:$C$3000,0),1),"-"),"@")))</f>
        <v>-</v>
      </c>
      <c r="M2264" s="147" t="str">
        <f>TRIM(CLEAN(TEXT(IFERROR(INDEX('Glade MR'!$I$4:$J$3000,MATCH($A2264,'Glade MR'!$J$4:$J$3000,0),1),"-"),"@")))</f>
        <v>-</v>
      </c>
      <c r="N2264" s="147" t="str">
        <f>TRIM(CLEAN(TEXT(IFERROR(INDEX('Glade MR'!$P$4:$Q$3000,MATCH($A2264,'Glade MR'!$Q$4:$Q$3000,0),1),"-"),"@")))</f>
        <v>-</v>
      </c>
      <c r="O2264" s="147" t="str">
        <f>TRIM(CLEAN(TEXT(IFERROR(INDEX('Glade MR'!$W$4:$X$3000,MATCH($A2264,'Glade MR'!$X$4:$X$3000,0),1),"-"),"@")))</f>
        <v>-</v>
      </c>
      <c r="P2264" s="159" t="str">
        <f t="shared" si="71"/>
        <v>Not Found</v>
      </c>
      <c r="Q2264" t="str" cm="1">
        <f t="array" ref="Q2264">IF(SUMPRODUCT((TRIM(L2264:O2264)&lt;&gt;"-")*1)=0,
    "No Data",
    IF(COUNTIF(L2264:O2264,INDEX(_xlfn._xlws.FILTER(L2264:O2264,TRIM(L2264:O2264)&lt;&gt;"-"),1))=SUMPRODUCT((TRIM(L2264:O2264)&lt;&gt;"-")*1),
    "No Change",
    "Change"))</f>
        <v>No Data</v>
      </c>
      <c r="R2264" s="159"/>
      <c r="S2264" s="111"/>
    </row>
    <row r="2265" spans="1:19" x14ac:dyDescent="0.3">
      <c r="A2265" t="s">
        <v>2744</v>
      </c>
      <c r="B2265" t="s">
        <v>1145</v>
      </c>
      <c r="C2265" s="160" t="str">
        <f>TRIM(CLEAN(TEXT(IFERROR(INDEX('Snakeden MR'!$B$4:$C$3028,MATCH($A2265,'Snakeden MR'!$C$4:$C$3028,0),1),"-"),"@")))</f>
        <v>-</v>
      </c>
      <c r="D2265" s="147" t="str">
        <f>TRIM(CLEAN(TEXT(IFERROR(INDEX('Snakeden MR'!$I$4:$J$3028,MATCH($A2265,'Snakeden MR'!$J$4:$J$3028,0),1),"-"),"@")))</f>
        <v>-</v>
      </c>
      <c r="E2265" s="147" t="str">
        <f>TRIM(CLEAN(TEXT(IFERROR(INDEX('Snakeden MR'!$P$4:$Q$3028,MATCH($A2265,'Snakeden MR'!$Q$4:$Q$3028,0),1),"-"),"@")))</f>
        <v>-</v>
      </c>
      <c r="F2265" s="147" t="str">
        <f>TRIM(CLEAN(TEXT(IFERROR(INDEX('Snakeden MR'!$W$4:$X$3028,MATCH($A2265,'Snakeden MR'!$X$4:$X$3028,0),1),"-"),"@")))</f>
        <v>-</v>
      </c>
      <c r="G2265" s="159" t="str">
        <f t="shared" si="70"/>
        <v>Not Found</v>
      </c>
      <c r="H2265" t="str" cm="1">
        <f t="array" ref="H2265">IF(SUMPRODUCT((TRIM(C2265:F2265)&lt;&gt;"-")*1)=0,
    "No Data",
    IF(COUNTIF(C2265:F2265,INDEX(_xlfn._xlws.FILTER(C2265:F2265,TRIM(C2265:F2265)&lt;&gt;"-"),1))=SUMPRODUCT((TRIM(C2265:F2265)&lt;&gt;"-")*1),
    "No Change",
    "Change"))</f>
        <v>No Data</v>
      </c>
      <c r="I2265" s="159"/>
      <c r="J2265"/>
      <c r="K2265" s="163"/>
      <c r="L2265" s="147" t="str">
        <f>TRIM(CLEAN(TEXT(IFERROR(INDEX('Glade MR'!$B$4:$C$3000,MATCH($A2265,'Glade MR'!$C$4:$C$3000,0),1),"-"),"@")))</f>
        <v>-</v>
      </c>
      <c r="M2265" s="147" t="str">
        <f>TRIM(CLEAN(TEXT(IFERROR(INDEX('Glade MR'!$I$4:$J$3000,MATCH($A2265,'Glade MR'!$J$4:$J$3000,0),1),"-"),"@")))</f>
        <v>-</v>
      </c>
      <c r="N2265" s="147" t="str">
        <f>TRIM(CLEAN(TEXT(IFERROR(INDEX('Glade MR'!$P$4:$Q$3000,MATCH($A2265,'Glade MR'!$Q$4:$Q$3000,0),1),"-"),"@")))</f>
        <v>-</v>
      </c>
      <c r="O2265" s="147" t="str">
        <f>TRIM(CLEAN(TEXT(IFERROR(INDEX('Glade MR'!$W$4:$X$3000,MATCH($A2265,'Glade MR'!$X$4:$X$3000,0),1),"-"),"@")))</f>
        <v>-</v>
      </c>
      <c r="P2265" s="159" t="str">
        <f t="shared" si="71"/>
        <v>Not Found</v>
      </c>
      <c r="Q2265" t="str" cm="1">
        <f t="array" ref="Q2265">IF(SUMPRODUCT((TRIM(L2265:O2265)&lt;&gt;"-")*1)=0,
    "No Data",
    IF(COUNTIF(L2265:O2265,INDEX(_xlfn._xlws.FILTER(L2265:O2265,TRIM(L2265:O2265)&lt;&gt;"-"),1))=SUMPRODUCT((TRIM(L2265:O2265)&lt;&gt;"-")*1),
    "No Change",
    "Change"))</f>
        <v>No Data</v>
      </c>
      <c r="R2265" s="159"/>
      <c r="S2265" s="111"/>
    </row>
    <row r="2266" spans="1:19" x14ac:dyDescent="0.3">
      <c r="A2266" t="s">
        <v>2745</v>
      </c>
      <c r="B2266" t="s">
        <v>1145</v>
      </c>
      <c r="C2266" s="160" t="str">
        <f>TRIM(CLEAN(TEXT(IFERROR(INDEX('Snakeden MR'!$B$4:$C$3028,MATCH($A2266,'Snakeden MR'!$C$4:$C$3028,0),1),"-"),"@")))</f>
        <v>-</v>
      </c>
      <c r="D2266" s="147" t="str">
        <f>TRIM(CLEAN(TEXT(IFERROR(INDEX('Snakeden MR'!$I$4:$J$3028,MATCH($A2266,'Snakeden MR'!$J$4:$J$3028,0),1),"-"),"@")))</f>
        <v>-</v>
      </c>
      <c r="E2266" s="147" t="str">
        <f>TRIM(CLEAN(TEXT(IFERROR(INDEX('Snakeden MR'!$P$4:$Q$3028,MATCH($A2266,'Snakeden MR'!$Q$4:$Q$3028,0),1),"-"),"@")))</f>
        <v>-</v>
      </c>
      <c r="F2266" s="147" t="str">
        <f>TRIM(CLEAN(TEXT(IFERROR(INDEX('Snakeden MR'!$W$4:$X$3028,MATCH($A2266,'Snakeden MR'!$X$4:$X$3028,0),1),"-"),"@")))</f>
        <v>-</v>
      </c>
      <c r="G2266" s="159" t="str">
        <f t="shared" si="70"/>
        <v>Not Found</v>
      </c>
      <c r="H2266" t="str" cm="1">
        <f t="array" ref="H2266">IF(SUMPRODUCT((TRIM(C2266:F2266)&lt;&gt;"-")*1)=0,
    "No Data",
    IF(COUNTIF(C2266:F2266,INDEX(_xlfn._xlws.FILTER(C2266:F2266,TRIM(C2266:F2266)&lt;&gt;"-"),1))=SUMPRODUCT((TRIM(C2266:F2266)&lt;&gt;"-")*1),
    "No Change",
    "Change"))</f>
        <v>No Data</v>
      </c>
      <c r="I2266" s="159"/>
      <c r="J2266"/>
      <c r="K2266" s="163"/>
      <c r="L2266" s="147" t="str">
        <f>TRIM(CLEAN(TEXT(IFERROR(INDEX('Glade MR'!$B$4:$C$3000,MATCH($A2266,'Glade MR'!$C$4:$C$3000,0),1),"-"),"@")))</f>
        <v>-</v>
      </c>
      <c r="M2266" s="147" t="str">
        <f>TRIM(CLEAN(TEXT(IFERROR(INDEX('Glade MR'!$I$4:$J$3000,MATCH($A2266,'Glade MR'!$J$4:$J$3000,0),1),"-"),"@")))</f>
        <v>-</v>
      </c>
      <c r="N2266" s="147" t="str">
        <f>TRIM(CLEAN(TEXT(IFERROR(INDEX('Glade MR'!$P$4:$Q$3000,MATCH($A2266,'Glade MR'!$Q$4:$Q$3000,0),1),"-"),"@")))</f>
        <v>-</v>
      </c>
      <c r="O2266" s="147" t="str">
        <f>TRIM(CLEAN(TEXT(IFERROR(INDEX('Glade MR'!$W$4:$X$3000,MATCH($A2266,'Glade MR'!$X$4:$X$3000,0),1),"-"),"@")))</f>
        <v>-</v>
      </c>
      <c r="P2266" s="159" t="str">
        <f t="shared" si="71"/>
        <v>Not Found</v>
      </c>
      <c r="Q2266" t="str" cm="1">
        <f t="array" ref="Q2266">IF(SUMPRODUCT((TRIM(L2266:O2266)&lt;&gt;"-")*1)=0,
    "No Data",
    IF(COUNTIF(L2266:O2266,INDEX(_xlfn._xlws.FILTER(L2266:O2266,TRIM(L2266:O2266)&lt;&gt;"-"),1))=SUMPRODUCT((TRIM(L2266:O2266)&lt;&gt;"-")*1),
    "No Change",
    "Change"))</f>
        <v>No Data</v>
      </c>
      <c r="R2266" s="159"/>
      <c r="S2266" s="111"/>
    </row>
    <row r="2267" spans="1:19" x14ac:dyDescent="0.3">
      <c r="A2267" t="s">
        <v>2746</v>
      </c>
      <c r="B2267" t="s">
        <v>1145</v>
      </c>
      <c r="C2267" s="160" t="str">
        <f>TRIM(CLEAN(TEXT(IFERROR(INDEX('Snakeden MR'!$B$4:$C$3028,MATCH($A2267,'Snakeden MR'!$C$4:$C$3028,0),1),"-"),"@")))</f>
        <v>-</v>
      </c>
      <c r="D2267" s="147" t="str">
        <f>TRIM(CLEAN(TEXT(IFERROR(INDEX('Snakeden MR'!$I$4:$J$3028,MATCH($A2267,'Snakeden MR'!$J$4:$J$3028,0),1),"-"),"@")))</f>
        <v>-</v>
      </c>
      <c r="E2267" s="147" t="str">
        <f>TRIM(CLEAN(TEXT(IFERROR(INDEX('Snakeden MR'!$P$4:$Q$3028,MATCH($A2267,'Snakeden MR'!$Q$4:$Q$3028,0),1),"-"),"@")))</f>
        <v>-</v>
      </c>
      <c r="F2267" s="147" t="str">
        <f>TRIM(CLEAN(TEXT(IFERROR(INDEX('Snakeden MR'!$W$4:$X$3028,MATCH($A2267,'Snakeden MR'!$X$4:$X$3028,0),1),"-"),"@")))</f>
        <v>-</v>
      </c>
      <c r="G2267" s="159" t="str">
        <f t="shared" si="70"/>
        <v>Not Found</v>
      </c>
      <c r="H2267" t="str" cm="1">
        <f t="array" ref="H2267">IF(SUMPRODUCT((TRIM(C2267:F2267)&lt;&gt;"-")*1)=0,
    "No Data",
    IF(COUNTIF(C2267:F2267,INDEX(_xlfn._xlws.FILTER(C2267:F2267,TRIM(C2267:F2267)&lt;&gt;"-"),1))=SUMPRODUCT((TRIM(C2267:F2267)&lt;&gt;"-")*1),
    "No Change",
    "Change"))</f>
        <v>No Data</v>
      </c>
      <c r="I2267" s="159"/>
      <c r="J2267"/>
      <c r="K2267" s="163"/>
      <c r="L2267" s="147" t="str">
        <f>TRIM(CLEAN(TEXT(IFERROR(INDEX('Glade MR'!$B$4:$C$3000,MATCH($A2267,'Glade MR'!$C$4:$C$3000,0),1),"-"),"@")))</f>
        <v>-</v>
      </c>
      <c r="M2267" s="147" t="str">
        <f>TRIM(CLEAN(TEXT(IFERROR(INDEX('Glade MR'!$I$4:$J$3000,MATCH($A2267,'Glade MR'!$J$4:$J$3000,0),1),"-"),"@")))</f>
        <v>-</v>
      </c>
      <c r="N2267" s="147" t="str">
        <f>TRIM(CLEAN(TEXT(IFERROR(INDEX('Glade MR'!$P$4:$Q$3000,MATCH($A2267,'Glade MR'!$Q$4:$Q$3000,0),1),"-"),"@")))</f>
        <v>-</v>
      </c>
      <c r="O2267" s="147" t="str">
        <f>TRIM(CLEAN(TEXT(IFERROR(INDEX('Glade MR'!$W$4:$X$3000,MATCH($A2267,'Glade MR'!$X$4:$X$3000,0),1),"-"),"@")))</f>
        <v>-</v>
      </c>
      <c r="P2267" s="159" t="str">
        <f t="shared" si="71"/>
        <v>Not Found</v>
      </c>
      <c r="Q2267" t="str" cm="1">
        <f t="array" ref="Q2267">IF(SUMPRODUCT((TRIM(L2267:O2267)&lt;&gt;"-")*1)=0,
    "No Data",
    IF(COUNTIF(L2267:O2267,INDEX(_xlfn._xlws.FILTER(L2267:O2267,TRIM(L2267:O2267)&lt;&gt;"-"),1))=SUMPRODUCT((TRIM(L2267:O2267)&lt;&gt;"-")*1),
    "No Change",
    "Change"))</f>
        <v>No Data</v>
      </c>
      <c r="R2267" s="159"/>
      <c r="S2267" s="111"/>
    </row>
    <row r="2268" spans="1:19" x14ac:dyDescent="0.3">
      <c r="A2268" t="s">
        <v>2747</v>
      </c>
      <c r="B2268" t="s">
        <v>1145</v>
      </c>
      <c r="C2268" s="160" t="str">
        <f>TRIM(CLEAN(TEXT(IFERROR(INDEX('Snakeden MR'!$B$4:$C$3028,MATCH($A2268,'Snakeden MR'!$C$4:$C$3028,0),1),"-"),"@")))</f>
        <v>-</v>
      </c>
      <c r="D2268" s="147" t="str">
        <f>TRIM(CLEAN(TEXT(IFERROR(INDEX('Snakeden MR'!$I$4:$J$3028,MATCH($A2268,'Snakeden MR'!$J$4:$J$3028,0),1),"-"),"@")))</f>
        <v>-</v>
      </c>
      <c r="E2268" s="147" t="str">
        <f>TRIM(CLEAN(TEXT(IFERROR(INDEX('Snakeden MR'!$P$4:$Q$3028,MATCH($A2268,'Snakeden MR'!$Q$4:$Q$3028,0),1),"-"),"@")))</f>
        <v>-</v>
      </c>
      <c r="F2268" s="147" t="str">
        <f>TRIM(CLEAN(TEXT(IFERROR(INDEX('Snakeden MR'!$W$4:$X$3028,MATCH($A2268,'Snakeden MR'!$X$4:$X$3028,0),1),"-"),"@")))</f>
        <v>-</v>
      </c>
      <c r="G2268" s="159" t="str">
        <f t="shared" si="70"/>
        <v>Not Found</v>
      </c>
      <c r="H2268" t="str" cm="1">
        <f t="array" ref="H2268">IF(SUMPRODUCT((TRIM(C2268:F2268)&lt;&gt;"-")*1)=0,
    "No Data",
    IF(COUNTIF(C2268:F2268,INDEX(_xlfn._xlws.FILTER(C2268:F2268,TRIM(C2268:F2268)&lt;&gt;"-"),1))=SUMPRODUCT((TRIM(C2268:F2268)&lt;&gt;"-")*1),
    "No Change",
    "Change"))</f>
        <v>No Data</v>
      </c>
      <c r="I2268" s="159"/>
      <c r="J2268"/>
      <c r="K2268" s="163"/>
      <c r="L2268" s="147" t="str">
        <f>TRIM(CLEAN(TEXT(IFERROR(INDEX('Glade MR'!$B$4:$C$3000,MATCH($A2268,'Glade MR'!$C$4:$C$3000,0),1),"-"),"@")))</f>
        <v>-</v>
      </c>
      <c r="M2268" s="147" t="str">
        <f>TRIM(CLEAN(TEXT(IFERROR(INDEX('Glade MR'!$I$4:$J$3000,MATCH($A2268,'Glade MR'!$J$4:$J$3000,0),1),"-"),"@")))</f>
        <v>-</v>
      </c>
      <c r="N2268" s="147" t="str">
        <f>TRIM(CLEAN(TEXT(IFERROR(INDEX('Glade MR'!$P$4:$Q$3000,MATCH($A2268,'Glade MR'!$Q$4:$Q$3000,0),1),"-"),"@")))</f>
        <v>-</v>
      </c>
      <c r="O2268" s="147" t="str">
        <f>TRIM(CLEAN(TEXT(IFERROR(INDEX('Glade MR'!$W$4:$X$3000,MATCH($A2268,'Glade MR'!$X$4:$X$3000,0),1),"-"),"@")))</f>
        <v>-</v>
      </c>
      <c r="P2268" s="159" t="str">
        <f t="shared" si="71"/>
        <v>Not Found</v>
      </c>
      <c r="Q2268" t="str" cm="1">
        <f t="array" ref="Q2268">IF(SUMPRODUCT((TRIM(L2268:O2268)&lt;&gt;"-")*1)=0,
    "No Data",
    IF(COUNTIF(L2268:O2268,INDEX(_xlfn._xlws.FILTER(L2268:O2268,TRIM(L2268:O2268)&lt;&gt;"-"),1))=SUMPRODUCT((TRIM(L2268:O2268)&lt;&gt;"-")*1),
    "No Change",
    "Change"))</f>
        <v>No Data</v>
      </c>
      <c r="R2268" s="159"/>
      <c r="S2268" s="111"/>
    </row>
    <row r="2269" spans="1:19" x14ac:dyDescent="0.3">
      <c r="A2269" t="s">
        <v>187</v>
      </c>
      <c r="B2269" t="s">
        <v>1145</v>
      </c>
      <c r="C2269" s="160" t="str">
        <f>TRIM(CLEAN(TEXT(IFERROR(INDEX('Snakeden MR'!$B$4:$C$3028,MATCH($A2269,'Snakeden MR'!$C$4:$C$3028,0),1),"-"),"@")))</f>
        <v>-</v>
      </c>
      <c r="D2269" s="147" t="str">
        <f>TRIM(CLEAN(TEXT(IFERROR(INDEX('Snakeden MR'!$I$4:$J$3028,MATCH($A2269,'Snakeden MR'!$J$4:$J$3028,0),1),"-"),"@")))</f>
        <v>Riffle 2</v>
      </c>
      <c r="E2269" s="147" t="str">
        <f>TRIM(CLEAN(TEXT(IFERROR(INDEX('Snakeden MR'!$P$4:$Q$3028,MATCH($A2269,'Snakeden MR'!$Q$4:$Q$3028,0),1),"-"),"@")))</f>
        <v>-</v>
      </c>
      <c r="F2269" s="147" t="str">
        <f>TRIM(CLEAN(TEXT(IFERROR(INDEX('Snakeden MR'!$W$4:$X$3028,MATCH($A2269,'Snakeden MR'!$X$4:$X$3028,0),1),"-"),"@")))</f>
        <v>-</v>
      </c>
      <c r="G2269" s="159" t="str">
        <f t="shared" si="70"/>
        <v>Found</v>
      </c>
      <c r="H2269" t="str" cm="1">
        <f t="array" ref="H2269">IF(SUMPRODUCT((TRIM(C2269:F2269)&lt;&gt;"-")*1)=0,
    "No Data",
    IF(COUNTIF(C2269:F2269,INDEX(_xlfn._xlws.FILTER(C2269:F2269,TRIM(C2269:F2269)&lt;&gt;"-"),1))=SUMPRODUCT((TRIM(C2269:F2269)&lt;&gt;"-")*1),
    "No Change",
    "Change"))</f>
        <v>No Change</v>
      </c>
      <c r="I2269" s="159"/>
      <c r="J2269"/>
      <c r="K2269" s="163"/>
      <c r="L2269" s="147" t="str">
        <f>TRIM(CLEAN(TEXT(IFERROR(INDEX('Glade MR'!$B$4:$C$3000,MATCH($A2269,'Glade MR'!$C$4:$C$3000,0),1),"-"),"@")))</f>
        <v>-</v>
      </c>
      <c r="M2269" s="147" t="str">
        <f>TRIM(CLEAN(TEXT(IFERROR(INDEX('Glade MR'!$I$4:$J$3000,MATCH($A2269,'Glade MR'!$J$4:$J$3000,0),1),"-"),"@")))</f>
        <v>-</v>
      </c>
      <c r="N2269" s="147" t="str">
        <f>TRIM(CLEAN(TEXT(IFERROR(INDEX('Glade MR'!$P$4:$Q$3000,MATCH($A2269,'Glade MR'!$Q$4:$Q$3000,0),1),"-"),"@")))</f>
        <v>-</v>
      </c>
      <c r="O2269" s="147" t="str">
        <f>TRIM(CLEAN(TEXT(IFERROR(INDEX('Glade MR'!$W$4:$X$3000,MATCH($A2269,'Glade MR'!$X$4:$X$3000,0),1),"-"),"@")))</f>
        <v>-</v>
      </c>
      <c r="P2269" s="159" t="str">
        <f t="shared" si="71"/>
        <v>Not Found</v>
      </c>
      <c r="Q2269" t="str" cm="1">
        <f t="array" ref="Q2269">IF(SUMPRODUCT((TRIM(L2269:O2269)&lt;&gt;"-")*1)=0,
    "No Data",
    IF(COUNTIF(L2269:O2269,INDEX(_xlfn._xlws.FILTER(L2269:O2269,TRIM(L2269:O2269)&lt;&gt;"-"),1))=SUMPRODUCT((TRIM(L2269:O2269)&lt;&gt;"-")*1),
    "No Change",
    "Change"))</f>
        <v>No Data</v>
      </c>
      <c r="R2269" s="159"/>
      <c r="S2269" s="111"/>
    </row>
    <row r="2270" spans="1:19" x14ac:dyDescent="0.3">
      <c r="A2270" t="s">
        <v>2748</v>
      </c>
      <c r="B2270" t="s">
        <v>1145</v>
      </c>
      <c r="C2270" s="160" t="str">
        <f>TRIM(CLEAN(TEXT(IFERROR(INDEX('Snakeden MR'!$B$4:$C$3028,MATCH($A2270,'Snakeden MR'!$C$4:$C$3028,0),1),"-"),"@")))</f>
        <v>-</v>
      </c>
      <c r="D2270" s="147" t="str">
        <f>TRIM(CLEAN(TEXT(IFERROR(INDEX('Snakeden MR'!$I$4:$J$3028,MATCH($A2270,'Snakeden MR'!$J$4:$J$3028,0),1),"-"),"@")))</f>
        <v>-</v>
      </c>
      <c r="E2270" s="147" t="str">
        <f>TRIM(CLEAN(TEXT(IFERROR(INDEX('Snakeden MR'!$P$4:$Q$3028,MATCH($A2270,'Snakeden MR'!$Q$4:$Q$3028,0),1),"-"),"@")))</f>
        <v>-</v>
      </c>
      <c r="F2270" s="147" t="str">
        <f>TRIM(CLEAN(TEXT(IFERROR(INDEX('Snakeden MR'!$W$4:$X$3028,MATCH($A2270,'Snakeden MR'!$X$4:$X$3028,0),1),"-"),"@")))</f>
        <v>-</v>
      </c>
      <c r="G2270" s="159" t="str">
        <f t="shared" si="70"/>
        <v>Not Found</v>
      </c>
      <c r="H2270" t="str" cm="1">
        <f t="array" ref="H2270">IF(SUMPRODUCT((TRIM(C2270:F2270)&lt;&gt;"-")*1)=0,
    "No Data",
    IF(COUNTIF(C2270:F2270,INDEX(_xlfn._xlws.FILTER(C2270:F2270,TRIM(C2270:F2270)&lt;&gt;"-"),1))=SUMPRODUCT((TRIM(C2270:F2270)&lt;&gt;"-")*1),
    "No Change",
    "Change"))</f>
        <v>No Data</v>
      </c>
      <c r="I2270" s="159"/>
      <c r="J2270"/>
      <c r="K2270" s="163"/>
      <c r="L2270" s="147" t="str">
        <f>TRIM(CLEAN(TEXT(IFERROR(INDEX('Glade MR'!$B$4:$C$3000,MATCH($A2270,'Glade MR'!$C$4:$C$3000,0),1),"-"),"@")))</f>
        <v>-</v>
      </c>
      <c r="M2270" s="147" t="str">
        <f>TRIM(CLEAN(TEXT(IFERROR(INDEX('Glade MR'!$I$4:$J$3000,MATCH($A2270,'Glade MR'!$J$4:$J$3000,0),1),"-"),"@")))</f>
        <v>-</v>
      </c>
      <c r="N2270" s="147" t="str">
        <f>TRIM(CLEAN(TEXT(IFERROR(INDEX('Glade MR'!$P$4:$Q$3000,MATCH($A2270,'Glade MR'!$Q$4:$Q$3000,0),1),"-"),"@")))</f>
        <v>-</v>
      </c>
      <c r="O2270" s="147" t="str">
        <f>TRIM(CLEAN(TEXT(IFERROR(INDEX('Glade MR'!$W$4:$X$3000,MATCH($A2270,'Glade MR'!$X$4:$X$3000,0),1),"-"),"@")))</f>
        <v>-</v>
      </c>
      <c r="P2270" s="159" t="str">
        <f t="shared" si="71"/>
        <v>Not Found</v>
      </c>
      <c r="Q2270" t="str" cm="1">
        <f t="array" ref="Q2270">IF(SUMPRODUCT((TRIM(L2270:O2270)&lt;&gt;"-")*1)=0,
    "No Data",
    IF(COUNTIF(L2270:O2270,INDEX(_xlfn._xlws.FILTER(L2270:O2270,TRIM(L2270:O2270)&lt;&gt;"-"),1))=SUMPRODUCT((TRIM(L2270:O2270)&lt;&gt;"-")*1),
    "No Change",
    "Change"))</f>
        <v>No Data</v>
      </c>
      <c r="R2270" s="159"/>
      <c r="S2270" s="111"/>
    </row>
    <row r="2271" spans="1:19" x14ac:dyDescent="0.3">
      <c r="A2271" t="s">
        <v>2749</v>
      </c>
      <c r="B2271" t="s">
        <v>1145</v>
      </c>
      <c r="C2271" s="160" t="str">
        <f>TRIM(CLEAN(TEXT(IFERROR(INDEX('Snakeden MR'!$B$4:$C$3028,MATCH($A2271,'Snakeden MR'!$C$4:$C$3028,0),1),"-"),"@")))</f>
        <v>-</v>
      </c>
      <c r="D2271" s="147" t="str">
        <f>TRIM(CLEAN(TEXT(IFERROR(INDEX('Snakeden MR'!$I$4:$J$3028,MATCH($A2271,'Snakeden MR'!$J$4:$J$3028,0),1),"-"),"@")))</f>
        <v>-</v>
      </c>
      <c r="E2271" s="147" t="str">
        <f>TRIM(CLEAN(TEXT(IFERROR(INDEX('Snakeden MR'!$P$4:$Q$3028,MATCH($A2271,'Snakeden MR'!$Q$4:$Q$3028,0),1),"-"),"@")))</f>
        <v>-</v>
      </c>
      <c r="F2271" s="147" t="str">
        <f>TRIM(CLEAN(TEXT(IFERROR(INDEX('Snakeden MR'!$W$4:$X$3028,MATCH($A2271,'Snakeden MR'!$X$4:$X$3028,0),1),"-"),"@")))</f>
        <v>-</v>
      </c>
      <c r="G2271" s="159" t="str">
        <f t="shared" si="70"/>
        <v>Not Found</v>
      </c>
      <c r="H2271" t="str" cm="1">
        <f t="array" ref="H2271">IF(SUMPRODUCT((TRIM(C2271:F2271)&lt;&gt;"-")*1)=0,
    "No Data",
    IF(COUNTIF(C2271:F2271,INDEX(_xlfn._xlws.FILTER(C2271:F2271,TRIM(C2271:F2271)&lt;&gt;"-"),1))=SUMPRODUCT((TRIM(C2271:F2271)&lt;&gt;"-")*1),
    "No Change",
    "Change"))</f>
        <v>No Data</v>
      </c>
      <c r="I2271" s="159"/>
      <c r="J2271"/>
      <c r="K2271" s="163"/>
      <c r="L2271" s="147" t="str">
        <f>TRIM(CLEAN(TEXT(IFERROR(INDEX('Glade MR'!$B$4:$C$3000,MATCH($A2271,'Glade MR'!$C$4:$C$3000,0),1),"-"),"@")))</f>
        <v>-</v>
      </c>
      <c r="M2271" s="147" t="str">
        <f>TRIM(CLEAN(TEXT(IFERROR(INDEX('Glade MR'!$I$4:$J$3000,MATCH($A2271,'Glade MR'!$J$4:$J$3000,0),1),"-"),"@")))</f>
        <v>-</v>
      </c>
      <c r="N2271" s="147" t="str">
        <f>TRIM(CLEAN(TEXT(IFERROR(INDEX('Glade MR'!$P$4:$Q$3000,MATCH($A2271,'Glade MR'!$Q$4:$Q$3000,0),1),"-"),"@")))</f>
        <v>-</v>
      </c>
      <c r="O2271" s="147" t="str">
        <f>TRIM(CLEAN(TEXT(IFERROR(INDEX('Glade MR'!$W$4:$X$3000,MATCH($A2271,'Glade MR'!$X$4:$X$3000,0),1),"-"),"@")))</f>
        <v>-</v>
      </c>
      <c r="P2271" s="159" t="str">
        <f t="shared" si="71"/>
        <v>Not Found</v>
      </c>
      <c r="Q2271" t="str" cm="1">
        <f t="array" ref="Q2271">IF(SUMPRODUCT((TRIM(L2271:O2271)&lt;&gt;"-")*1)=0,
    "No Data",
    IF(COUNTIF(L2271:O2271,INDEX(_xlfn._xlws.FILTER(L2271:O2271,TRIM(L2271:O2271)&lt;&gt;"-"),1))=SUMPRODUCT((TRIM(L2271:O2271)&lt;&gt;"-")*1),
    "No Change",
    "Change"))</f>
        <v>No Data</v>
      </c>
      <c r="R2271" s="159"/>
      <c r="S2271" s="111"/>
    </row>
    <row r="2272" spans="1:19" x14ac:dyDescent="0.3">
      <c r="A2272" t="s">
        <v>2750</v>
      </c>
      <c r="B2272" t="s">
        <v>1145</v>
      </c>
      <c r="C2272" s="160" t="str">
        <f>TRIM(CLEAN(TEXT(IFERROR(INDEX('Snakeden MR'!$B$4:$C$3028,MATCH($A2272,'Snakeden MR'!$C$4:$C$3028,0),1),"-"),"@")))</f>
        <v>-</v>
      </c>
      <c r="D2272" s="147" t="str">
        <f>TRIM(CLEAN(TEXT(IFERROR(INDEX('Snakeden MR'!$I$4:$J$3028,MATCH($A2272,'Snakeden MR'!$J$4:$J$3028,0),1),"-"),"@")))</f>
        <v>-</v>
      </c>
      <c r="E2272" s="147" t="str">
        <f>TRIM(CLEAN(TEXT(IFERROR(INDEX('Snakeden MR'!$P$4:$Q$3028,MATCH($A2272,'Snakeden MR'!$Q$4:$Q$3028,0),1),"-"),"@")))</f>
        <v>-</v>
      </c>
      <c r="F2272" s="147" t="str">
        <f>TRIM(CLEAN(TEXT(IFERROR(INDEX('Snakeden MR'!$W$4:$X$3028,MATCH($A2272,'Snakeden MR'!$X$4:$X$3028,0),1),"-"),"@")))</f>
        <v>-</v>
      </c>
      <c r="G2272" s="159" t="str">
        <f t="shared" si="70"/>
        <v>Not Found</v>
      </c>
      <c r="H2272" t="str" cm="1">
        <f t="array" ref="H2272">IF(SUMPRODUCT((TRIM(C2272:F2272)&lt;&gt;"-")*1)=0,
    "No Data",
    IF(COUNTIF(C2272:F2272,INDEX(_xlfn._xlws.FILTER(C2272:F2272,TRIM(C2272:F2272)&lt;&gt;"-"),1))=SUMPRODUCT((TRIM(C2272:F2272)&lt;&gt;"-")*1),
    "No Change",
    "Change"))</f>
        <v>No Data</v>
      </c>
      <c r="I2272" s="159"/>
      <c r="J2272"/>
      <c r="K2272" s="163"/>
      <c r="L2272" s="147" t="str">
        <f>TRIM(CLEAN(TEXT(IFERROR(INDEX('Glade MR'!$B$4:$C$3000,MATCH($A2272,'Glade MR'!$C$4:$C$3000,0),1),"-"),"@")))</f>
        <v>-</v>
      </c>
      <c r="M2272" s="147" t="str">
        <f>TRIM(CLEAN(TEXT(IFERROR(INDEX('Glade MR'!$I$4:$J$3000,MATCH($A2272,'Glade MR'!$J$4:$J$3000,0),1),"-"),"@")))</f>
        <v>-</v>
      </c>
      <c r="N2272" s="147" t="str">
        <f>TRIM(CLEAN(TEXT(IFERROR(INDEX('Glade MR'!$P$4:$Q$3000,MATCH($A2272,'Glade MR'!$Q$4:$Q$3000,0),1),"-"),"@")))</f>
        <v>-</v>
      </c>
      <c r="O2272" s="147" t="str">
        <f>TRIM(CLEAN(TEXT(IFERROR(INDEX('Glade MR'!$W$4:$X$3000,MATCH($A2272,'Glade MR'!$X$4:$X$3000,0),1),"-"),"@")))</f>
        <v>-</v>
      </c>
      <c r="P2272" s="159" t="str">
        <f t="shared" si="71"/>
        <v>Not Found</v>
      </c>
      <c r="Q2272" t="str" cm="1">
        <f t="array" ref="Q2272">IF(SUMPRODUCT((TRIM(L2272:O2272)&lt;&gt;"-")*1)=0,
    "No Data",
    IF(COUNTIF(L2272:O2272,INDEX(_xlfn._xlws.FILTER(L2272:O2272,TRIM(L2272:O2272)&lt;&gt;"-"),1))=SUMPRODUCT((TRIM(L2272:O2272)&lt;&gt;"-")*1),
    "No Change",
    "Change"))</f>
        <v>No Data</v>
      </c>
      <c r="R2272" s="159"/>
      <c r="S2272" s="111"/>
    </row>
    <row r="2273" spans="1:19" x14ac:dyDescent="0.3">
      <c r="A2273" t="s">
        <v>2751</v>
      </c>
      <c r="B2273" t="s">
        <v>1145</v>
      </c>
      <c r="C2273" s="160" t="str">
        <f>TRIM(CLEAN(TEXT(IFERROR(INDEX('Snakeden MR'!$B$4:$C$3028,MATCH($A2273,'Snakeden MR'!$C$4:$C$3028,0),1),"-"),"@")))</f>
        <v>-</v>
      </c>
      <c r="D2273" s="147" t="str">
        <f>TRIM(CLEAN(TEXT(IFERROR(INDEX('Snakeden MR'!$I$4:$J$3028,MATCH($A2273,'Snakeden MR'!$J$4:$J$3028,0),1),"-"),"@")))</f>
        <v>-</v>
      </c>
      <c r="E2273" s="147" t="str">
        <f>TRIM(CLEAN(TEXT(IFERROR(INDEX('Snakeden MR'!$P$4:$Q$3028,MATCH($A2273,'Snakeden MR'!$Q$4:$Q$3028,0),1),"-"),"@")))</f>
        <v>-</v>
      </c>
      <c r="F2273" s="147" t="str">
        <f>TRIM(CLEAN(TEXT(IFERROR(INDEX('Snakeden MR'!$W$4:$X$3028,MATCH($A2273,'Snakeden MR'!$X$4:$X$3028,0),1),"-"),"@")))</f>
        <v>-</v>
      </c>
      <c r="G2273" s="159" t="str">
        <f t="shared" si="70"/>
        <v>Not Found</v>
      </c>
      <c r="H2273" t="str" cm="1">
        <f t="array" ref="H2273">IF(SUMPRODUCT((TRIM(C2273:F2273)&lt;&gt;"-")*1)=0,
    "No Data",
    IF(COUNTIF(C2273:F2273,INDEX(_xlfn._xlws.FILTER(C2273:F2273,TRIM(C2273:F2273)&lt;&gt;"-"),1))=SUMPRODUCT((TRIM(C2273:F2273)&lt;&gt;"-")*1),
    "No Change",
    "Change"))</f>
        <v>No Data</v>
      </c>
      <c r="I2273" s="159"/>
      <c r="J2273"/>
      <c r="K2273" s="163"/>
      <c r="L2273" s="147" t="str">
        <f>TRIM(CLEAN(TEXT(IFERROR(INDEX('Glade MR'!$B$4:$C$3000,MATCH($A2273,'Glade MR'!$C$4:$C$3000,0),1),"-"),"@")))</f>
        <v>-</v>
      </c>
      <c r="M2273" s="147" t="str">
        <f>TRIM(CLEAN(TEXT(IFERROR(INDEX('Glade MR'!$I$4:$J$3000,MATCH($A2273,'Glade MR'!$J$4:$J$3000,0),1),"-"),"@")))</f>
        <v>-</v>
      </c>
      <c r="N2273" s="147" t="str">
        <f>TRIM(CLEAN(TEXT(IFERROR(INDEX('Glade MR'!$P$4:$Q$3000,MATCH($A2273,'Glade MR'!$Q$4:$Q$3000,0),1),"-"),"@")))</f>
        <v>-</v>
      </c>
      <c r="O2273" s="147" t="str">
        <f>TRIM(CLEAN(TEXT(IFERROR(INDEX('Glade MR'!$W$4:$X$3000,MATCH($A2273,'Glade MR'!$X$4:$X$3000,0),1),"-"),"@")))</f>
        <v>-</v>
      </c>
      <c r="P2273" s="159" t="str">
        <f t="shared" si="71"/>
        <v>Not Found</v>
      </c>
      <c r="Q2273" t="str" cm="1">
        <f t="array" ref="Q2273">IF(SUMPRODUCT((TRIM(L2273:O2273)&lt;&gt;"-")*1)=0,
    "No Data",
    IF(COUNTIF(L2273:O2273,INDEX(_xlfn._xlws.FILTER(L2273:O2273,TRIM(L2273:O2273)&lt;&gt;"-"),1))=SUMPRODUCT((TRIM(L2273:O2273)&lt;&gt;"-")*1),
    "No Change",
    "Change"))</f>
        <v>No Data</v>
      </c>
      <c r="R2273" s="159"/>
      <c r="S2273" s="111"/>
    </row>
    <row r="2274" spans="1:19" x14ac:dyDescent="0.3">
      <c r="A2274" t="s">
        <v>201</v>
      </c>
      <c r="B2274" t="s">
        <v>1145</v>
      </c>
      <c r="C2274" s="160" t="str">
        <f>TRIM(CLEAN(TEXT(IFERROR(INDEX('Snakeden MR'!$B$4:$C$3028,MATCH($A2274,'Snakeden MR'!$C$4:$C$3028,0),1),"-"),"@")))</f>
        <v>-</v>
      </c>
      <c r="D2274" s="147" t="str">
        <f>TRIM(CLEAN(TEXT(IFERROR(INDEX('Snakeden MR'!$I$4:$J$3028,MATCH($A2274,'Snakeden MR'!$J$4:$J$3028,0),1),"-"),"@")))</f>
        <v>-</v>
      </c>
      <c r="E2274" s="147" t="str">
        <f>TRIM(CLEAN(TEXT(IFERROR(INDEX('Snakeden MR'!$P$4:$Q$3028,MATCH($A2274,'Snakeden MR'!$Q$4:$Q$3028,0),1),"-"),"@")))</f>
        <v>Pool 6</v>
      </c>
      <c r="F2274" s="147" t="str">
        <f>TRIM(CLEAN(TEXT(IFERROR(INDEX('Snakeden MR'!$W$4:$X$3028,MATCH($A2274,'Snakeden MR'!$X$4:$X$3028,0),1),"-"),"@")))</f>
        <v>-</v>
      </c>
      <c r="G2274" s="159" t="str">
        <f t="shared" si="70"/>
        <v>Found</v>
      </c>
      <c r="H2274" t="str" cm="1">
        <f t="array" ref="H2274">IF(SUMPRODUCT((TRIM(C2274:F2274)&lt;&gt;"-")*1)=0,
    "No Data",
    IF(COUNTIF(C2274:F2274,INDEX(_xlfn._xlws.FILTER(C2274:F2274,TRIM(C2274:F2274)&lt;&gt;"-"),1))=SUMPRODUCT((TRIM(C2274:F2274)&lt;&gt;"-")*1),
    "No Change",
    "Change"))</f>
        <v>No Change</v>
      </c>
      <c r="I2274" s="159"/>
      <c r="J2274"/>
      <c r="K2274" s="163"/>
      <c r="L2274" s="147" t="str">
        <f>TRIM(CLEAN(TEXT(IFERROR(INDEX('Glade MR'!$B$4:$C$3000,MATCH($A2274,'Glade MR'!$C$4:$C$3000,0),1),"-"),"@")))</f>
        <v>-</v>
      </c>
      <c r="M2274" s="147" t="str">
        <f>TRIM(CLEAN(TEXT(IFERROR(INDEX('Glade MR'!$I$4:$J$3000,MATCH($A2274,'Glade MR'!$J$4:$J$3000,0),1),"-"),"@")))</f>
        <v>-</v>
      </c>
      <c r="N2274" s="147" t="str">
        <f>TRIM(CLEAN(TEXT(IFERROR(INDEX('Glade MR'!$P$4:$Q$3000,MATCH($A2274,'Glade MR'!$Q$4:$Q$3000,0),1),"-"),"@")))</f>
        <v>-</v>
      </c>
      <c r="O2274" s="147" t="str">
        <f>TRIM(CLEAN(TEXT(IFERROR(INDEX('Glade MR'!$W$4:$X$3000,MATCH($A2274,'Glade MR'!$X$4:$X$3000,0),1),"-"),"@")))</f>
        <v>-</v>
      </c>
      <c r="P2274" s="159" t="str">
        <f t="shared" si="71"/>
        <v>Not Found</v>
      </c>
      <c r="Q2274" t="str" cm="1">
        <f t="array" ref="Q2274">IF(SUMPRODUCT((TRIM(L2274:O2274)&lt;&gt;"-")*1)=0,
    "No Data",
    IF(COUNTIF(L2274:O2274,INDEX(_xlfn._xlws.FILTER(L2274:O2274,TRIM(L2274:O2274)&lt;&gt;"-"),1))=SUMPRODUCT((TRIM(L2274:O2274)&lt;&gt;"-")*1),
    "No Change",
    "Change"))</f>
        <v>No Data</v>
      </c>
      <c r="R2274" s="159"/>
      <c r="S2274" s="111"/>
    </row>
    <row r="2275" spans="1:19" x14ac:dyDescent="0.3">
      <c r="A2275" t="s">
        <v>2752</v>
      </c>
      <c r="B2275" t="s">
        <v>1145</v>
      </c>
      <c r="C2275" s="160" t="str">
        <f>TRIM(CLEAN(TEXT(IFERROR(INDEX('Snakeden MR'!$B$4:$C$3028,MATCH($A2275,'Snakeden MR'!$C$4:$C$3028,0),1),"-"),"@")))</f>
        <v>-</v>
      </c>
      <c r="D2275" s="147" t="str">
        <f>TRIM(CLEAN(TEXT(IFERROR(INDEX('Snakeden MR'!$I$4:$J$3028,MATCH($A2275,'Snakeden MR'!$J$4:$J$3028,0),1),"-"),"@")))</f>
        <v>-</v>
      </c>
      <c r="E2275" s="147" t="str">
        <f>TRIM(CLEAN(TEXT(IFERROR(INDEX('Snakeden MR'!$P$4:$Q$3028,MATCH($A2275,'Snakeden MR'!$Q$4:$Q$3028,0),1),"-"),"@")))</f>
        <v>-</v>
      </c>
      <c r="F2275" s="147" t="str">
        <f>TRIM(CLEAN(TEXT(IFERROR(INDEX('Snakeden MR'!$W$4:$X$3028,MATCH($A2275,'Snakeden MR'!$X$4:$X$3028,0),1),"-"),"@")))</f>
        <v>-</v>
      </c>
      <c r="G2275" s="159" t="str">
        <f t="shared" si="70"/>
        <v>Not Found</v>
      </c>
      <c r="H2275" t="str" cm="1">
        <f t="array" ref="H2275">IF(SUMPRODUCT((TRIM(C2275:F2275)&lt;&gt;"-")*1)=0,
    "No Data",
    IF(COUNTIF(C2275:F2275,INDEX(_xlfn._xlws.FILTER(C2275:F2275,TRIM(C2275:F2275)&lt;&gt;"-"),1))=SUMPRODUCT((TRIM(C2275:F2275)&lt;&gt;"-")*1),
    "No Change",
    "Change"))</f>
        <v>No Data</v>
      </c>
      <c r="I2275" s="159"/>
      <c r="J2275"/>
      <c r="K2275" s="163"/>
      <c r="L2275" s="147" t="str">
        <f>TRIM(CLEAN(TEXT(IFERROR(INDEX('Glade MR'!$B$4:$C$3000,MATCH($A2275,'Glade MR'!$C$4:$C$3000,0),1),"-"),"@")))</f>
        <v>-</v>
      </c>
      <c r="M2275" s="147" t="str">
        <f>TRIM(CLEAN(TEXT(IFERROR(INDEX('Glade MR'!$I$4:$J$3000,MATCH($A2275,'Glade MR'!$J$4:$J$3000,0),1),"-"),"@")))</f>
        <v>-</v>
      </c>
      <c r="N2275" s="147" t="str">
        <f>TRIM(CLEAN(TEXT(IFERROR(INDEX('Glade MR'!$P$4:$Q$3000,MATCH($A2275,'Glade MR'!$Q$4:$Q$3000,0),1),"-"),"@")))</f>
        <v>-</v>
      </c>
      <c r="O2275" s="147" t="str">
        <f>TRIM(CLEAN(TEXT(IFERROR(INDEX('Glade MR'!$W$4:$X$3000,MATCH($A2275,'Glade MR'!$X$4:$X$3000,0),1),"-"),"@")))</f>
        <v>-</v>
      </c>
      <c r="P2275" s="159" t="str">
        <f t="shared" si="71"/>
        <v>Not Found</v>
      </c>
      <c r="Q2275" t="str" cm="1">
        <f t="array" ref="Q2275">IF(SUMPRODUCT((TRIM(L2275:O2275)&lt;&gt;"-")*1)=0,
    "No Data",
    IF(COUNTIF(L2275:O2275,INDEX(_xlfn._xlws.FILTER(L2275:O2275,TRIM(L2275:O2275)&lt;&gt;"-"),1))=SUMPRODUCT((TRIM(L2275:O2275)&lt;&gt;"-")*1),
    "No Change",
    "Change"))</f>
        <v>No Data</v>
      </c>
      <c r="R2275" s="159"/>
      <c r="S2275" s="111"/>
    </row>
    <row r="2276" spans="1:19" x14ac:dyDescent="0.3">
      <c r="A2276" t="s">
        <v>2753</v>
      </c>
      <c r="B2276" t="s">
        <v>1145</v>
      </c>
      <c r="C2276" s="160" t="str">
        <f>TRIM(CLEAN(TEXT(IFERROR(INDEX('Snakeden MR'!$B$4:$C$3028,MATCH($A2276,'Snakeden MR'!$C$4:$C$3028,0),1),"-"),"@")))</f>
        <v>-</v>
      </c>
      <c r="D2276" s="147" t="str">
        <f>TRIM(CLEAN(TEXT(IFERROR(INDEX('Snakeden MR'!$I$4:$J$3028,MATCH($A2276,'Snakeden MR'!$J$4:$J$3028,0),1),"-"),"@")))</f>
        <v>-</v>
      </c>
      <c r="E2276" s="147" t="str">
        <f>TRIM(CLEAN(TEXT(IFERROR(INDEX('Snakeden MR'!$P$4:$Q$3028,MATCH($A2276,'Snakeden MR'!$Q$4:$Q$3028,0),1),"-"),"@")))</f>
        <v>-</v>
      </c>
      <c r="F2276" s="147" t="str">
        <f>TRIM(CLEAN(TEXT(IFERROR(INDEX('Snakeden MR'!$W$4:$X$3028,MATCH($A2276,'Snakeden MR'!$X$4:$X$3028,0),1),"-"),"@")))</f>
        <v>-</v>
      </c>
      <c r="G2276" s="159" t="str">
        <f t="shared" si="70"/>
        <v>Not Found</v>
      </c>
      <c r="H2276" t="str" cm="1">
        <f t="array" ref="H2276">IF(SUMPRODUCT((TRIM(C2276:F2276)&lt;&gt;"-")*1)=0,
    "No Data",
    IF(COUNTIF(C2276:F2276,INDEX(_xlfn._xlws.FILTER(C2276:F2276,TRIM(C2276:F2276)&lt;&gt;"-"),1))=SUMPRODUCT((TRIM(C2276:F2276)&lt;&gt;"-")*1),
    "No Change",
    "Change"))</f>
        <v>No Data</v>
      </c>
      <c r="I2276" s="159"/>
      <c r="J2276"/>
      <c r="K2276" s="163"/>
      <c r="L2276" s="147" t="str">
        <f>TRIM(CLEAN(TEXT(IFERROR(INDEX('Glade MR'!$B$4:$C$3000,MATCH($A2276,'Glade MR'!$C$4:$C$3000,0),1),"-"),"@")))</f>
        <v>-</v>
      </c>
      <c r="M2276" s="147" t="str">
        <f>TRIM(CLEAN(TEXT(IFERROR(INDEX('Glade MR'!$I$4:$J$3000,MATCH($A2276,'Glade MR'!$J$4:$J$3000,0),1),"-"),"@")))</f>
        <v>-</v>
      </c>
      <c r="N2276" s="147" t="str">
        <f>TRIM(CLEAN(TEXT(IFERROR(INDEX('Glade MR'!$P$4:$Q$3000,MATCH($A2276,'Glade MR'!$Q$4:$Q$3000,0),1),"-"),"@")))</f>
        <v>-</v>
      </c>
      <c r="O2276" s="147" t="str">
        <f>TRIM(CLEAN(TEXT(IFERROR(INDEX('Glade MR'!$W$4:$X$3000,MATCH($A2276,'Glade MR'!$X$4:$X$3000,0),1),"-"),"@")))</f>
        <v>-</v>
      </c>
      <c r="P2276" s="159" t="str">
        <f t="shared" si="71"/>
        <v>Not Found</v>
      </c>
      <c r="Q2276" t="str" cm="1">
        <f t="array" ref="Q2276">IF(SUMPRODUCT((TRIM(L2276:O2276)&lt;&gt;"-")*1)=0,
    "No Data",
    IF(COUNTIF(L2276:O2276,INDEX(_xlfn._xlws.FILTER(L2276:O2276,TRIM(L2276:O2276)&lt;&gt;"-"),1))=SUMPRODUCT((TRIM(L2276:O2276)&lt;&gt;"-")*1),
    "No Change",
    "Change"))</f>
        <v>No Data</v>
      </c>
      <c r="R2276" s="159"/>
      <c r="S2276" s="111"/>
    </row>
    <row r="2277" spans="1:19" x14ac:dyDescent="0.3">
      <c r="A2277" t="s">
        <v>2754</v>
      </c>
      <c r="B2277" t="s">
        <v>1145</v>
      </c>
      <c r="C2277" s="160" t="str">
        <f>TRIM(CLEAN(TEXT(IFERROR(INDEX('Snakeden MR'!$B$4:$C$3028,MATCH($A2277,'Snakeden MR'!$C$4:$C$3028,0),1),"-"),"@")))</f>
        <v>-</v>
      </c>
      <c r="D2277" s="147" t="str">
        <f>TRIM(CLEAN(TEXT(IFERROR(INDEX('Snakeden MR'!$I$4:$J$3028,MATCH($A2277,'Snakeden MR'!$J$4:$J$3028,0),1),"-"),"@")))</f>
        <v>-</v>
      </c>
      <c r="E2277" s="147" t="str">
        <f>TRIM(CLEAN(TEXT(IFERROR(INDEX('Snakeden MR'!$P$4:$Q$3028,MATCH($A2277,'Snakeden MR'!$Q$4:$Q$3028,0),1),"-"),"@")))</f>
        <v>-</v>
      </c>
      <c r="F2277" s="147" t="str">
        <f>TRIM(CLEAN(TEXT(IFERROR(INDEX('Snakeden MR'!$W$4:$X$3028,MATCH($A2277,'Snakeden MR'!$X$4:$X$3028,0),1),"-"),"@")))</f>
        <v>-</v>
      </c>
      <c r="G2277" s="159" t="str">
        <f t="shared" si="70"/>
        <v>Not Found</v>
      </c>
      <c r="H2277" t="str" cm="1">
        <f t="array" ref="H2277">IF(SUMPRODUCT((TRIM(C2277:F2277)&lt;&gt;"-")*1)=0,
    "No Data",
    IF(COUNTIF(C2277:F2277,INDEX(_xlfn._xlws.FILTER(C2277:F2277,TRIM(C2277:F2277)&lt;&gt;"-"),1))=SUMPRODUCT((TRIM(C2277:F2277)&lt;&gt;"-")*1),
    "No Change",
    "Change"))</f>
        <v>No Data</v>
      </c>
      <c r="I2277" s="159"/>
      <c r="J2277"/>
      <c r="K2277" s="163"/>
      <c r="L2277" s="147" t="str">
        <f>TRIM(CLEAN(TEXT(IFERROR(INDEX('Glade MR'!$B$4:$C$3000,MATCH($A2277,'Glade MR'!$C$4:$C$3000,0),1),"-"),"@")))</f>
        <v>-</v>
      </c>
      <c r="M2277" s="147" t="str">
        <f>TRIM(CLEAN(TEXT(IFERROR(INDEX('Glade MR'!$I$4:$J$3000,MATCH($A2277,'Glade MR'!$J$4:$J$3000,0),1),"-"),"@")))</f>
        <v>-</v>
      </c>
      <c r="N2277" s="147" t="str">
        <f>TRIM(CLEAN(TEXT(IFERROR(INDEX('Glade MR'!$P$4:$Q$3000,MATCH($A2277,'Glade MR'!$Q$4:$Q$3000,0),1),"-"),"@")))</f>
        <v>-</v>
      </c>
      <c r="O2277" s="147" t="str">
        <f>TRIM(CLEAN(TEXT(IFERROR(INDEX('Glade MR'!$W$4:$X$3000,MATCH($A2277,'Glade MR'!$X$4:$X$3000,0),1),"-"),"@")))</f>
        <v>-</v>
      </c>
      <c r="P2277" s="159" t="str">
        <f t="shared" si="71"/>
        <v>Not Found</v>
      </c>
      <c r="Q2277" t="str" cm="1">
        <f t="array" ref="Q2277">IF(SUMPRODUCT((TRIM(L2277:O2277)&lt;&gt;"-")*1)=0,
    "No Data",
    IF(COUNTIF(L2277:O2277,INDEX(_xlfn._xlws.FILTER(L2277:O2277,TRIM(L2277:O2277)&lt;&gt;"-"),1))=SUMPRODUCT((TRIM(L2277:O2277)&lt;&gt;"-")*1),
    "No Change",
    "Change"))</f>
        <v>No Data</v>
      </c>
      <c r="R2277" s="159"/>
      <c r="S2277" s="111"/>
    </row>
    <row r="2278" spans="1:19" x14ac:dyDescent="0.3">
      <c r="A2278" t="s">
        <v>2755</v>
      </c>
      <c r="B2278" t="s">
        <v>1145</v>
      </c>
      <c r="C2278" s="160" t="str">
        <f>TRIM(CLEAN(TEXT(IFERROR(INDEX('Snakeden MR'!$B$4:$C$3028,MATCH($A2278,'Snakeden MR'!$C$4:$C$3028,0),1),"-"),"@")))</f>
        <v>-</v>
      </c>
      <c r="D2278" s="147" t="str">
        <f>TRIM(CLEAN(TEXT(IFERROR(INDEX('Snakeden MR'!$I$4:$J$3028,MATCH($A2278,'Snakeden MR'!$J$4:$J$3028,0),1),"-"),"@")))</f>
        <v>-</v>
      </c>
      <c r="E2278" s="147" t="str">
        <f>TRIM(CLEAN(TEXT(IFERROR(INDEX('Snakeden MR'!$P$4:$Q$3028,MATCH($A2278,'Snakeden MR'!$Q$4:$Q$3028,0),1),"-"),"@")))</f>
        <v>-</v>
      </c>
      <c r="F2278" s="147" t="str">
        <f>TRIM(CLEAN(TEXT(IFERROR(INDEX('Snakeden MR'!$W$4:$X$3028,MATCH($A2278,'Snakeden MR'!$X$4:$X$3028,0),1),"-"),"@")))</f>
        <v>-</v>
      </c>
      <c r="G2278" s="159" t="str">
        <f t="shared" si="70"/>
        <v>Not Found</v>
      </c>
      <c r="H2278" t="str" cm="1">
        <f t="array" ref="H2278">IF(SUMPRODUCT((TRIM(C2278:F2278)&lt;&gt;"-")*1)=0,
    "No Data",
    IF(COUNTIF(C2278:F2278,INDEX(_xlfn._xlws.FILTER(C2278:F2278,TRIM(C2278:F2278)&lt;&gt;"-"),1))=SUMPRODUCT((TRIM(C2278:F2278)&lt;&gt;"-")*1),
    "No Change",
    "Change"))</f>
        <v>No Data</v>
      </c>
      <c r="I2278" s="159"/>
      <c r="J2278"/>
      <c r="K2278" s="163"/>
      <c r="L2278" s="147" t="str">
        <f>TRIM(CLEAN(TEXT(IFERROR(INDEX('Glade MR'!$B$4:$C$3000,MATCH($A2278,'Glade MR'!$C$4:$C$3000,0),1),"-"),"@")))</f>
        <v>-</v>
      </c>
      <c r="M2278" s="147" t="str">
        <f>TRIM(CLEAN(TEXT(IFERROR(INDEX('Glade MR'!$I$4:$J$3000,MATCH($A2278,'Glade MR'!$J$4:$J$3000,0),1),"-"),"@")))</f>
        <v>-</v>
      </c>
      <c r="N2278" s="147" t="str">
        <f>TRIM(CLEAN(TEXT(IFERROR(INDEX('Glade MR'!$P$4:$Q$3000,MATCH($A2278,'Glade MR'!$Q$4:$Q$3000,0),1),"-"),"@")))</f>
        <v>-</v>
      </c>
      <c r="O2278" s="147" t="str">
        <f>TRIM(CLEAN(TEXT(IFERROR(INDEX('Glade MR'!$W$4:$X$3000,MATCH($A2278,'Glade MR'!$X$4:$X$3000,0),1),"-"),"@")))</f>
        <v>-</v>
      </c>
      <c r="P2278" s="159" t="str">
        <f t="shared" si="71"/>
        <v>Not Found</v>
      </c>
      <c r="Q2278" t="str" cm="1">
        <f t="array" ref="Q2278">IF(SUMPRODUCT((TRIM(L2278:O2278)&lt;&gt;"-")*1)=0,
    "No Data",
    IF(COUNTIF(L2278:O2278,INDEX(_xlfn._xlws.FILTER(L2278:O2278,TRIM(L2278:O2278)&lt;&gt;"-"),1))=SUMPRODUCT((TRIM(L2278:O2278)&lt;&gt;"-")*1),
    "No Change",
    "Change"))</f>
        <v>No Data</v>
      </c>
      <c r="R2278" s="159"/>
      <c r="S2278" s="111"/>
    </row>
    <row r="2279" spans="1:19" x14ac:dyDescent="0.3">
      <c r="A2279" t="s">
        <v>2756</v>
      </c>
      <c r="B2279" t="s">
        <v>1145</v>
      </c>
      <c r="C2279" s="160" t="str">
        <f>TRIM(CLEAN(TEXT(IFERROR(INDEX('Snakeden MR'!$B$4:$C$3028,MATCH($A2279,'Snakeden MR'!$C$4:$C$3028,0),1),"-"),"@")))</f>
        <v>-</v>
      </c>
      <c r="D2279" s="147" t="str">
        <f>TRIM(CLEAN(TEXT(IFERROR(INDEX('Snakeden MR'!$I$4:$J$3028,MATCH($A2279,'Snakeden MR'!$J$4:$J$3028,0),1),"-"),"@")))</f>
        <v>-</v>
      </c>
      <c r="E2279" s="147" t="str">
        <f>TRIM(CLEAN(TEXT(IFERROR(INDEX('Snakeden MR'!$P$4:$Q$3028,MATCH($A2279,'Snakeden MR'!$Q$4:$Q$3028,0),1),"-"),"@")))</f>
        <v>-</v>
      </c>
      <c r="F2279" s="147" t="str">
        <f>TRIM(CLEAN(TEXT(IFERROR(INDEX('Snakeden MR'!$W$4:$X$3028,MATCH($A2279,'Snakeden MR'!$X$4:$X$3028,0),1),"-"),"@")))</f>
        <v>-</v>
      </c>
      <c r="G2279" s="159" t="str">
        <f t="shared" si="70"/>
        <v>Not Found</v>
      </c>
      <c r="H2279" t="str" cm="1">
        <f t="array" ref="H2279">IF(SUMPRODUCT((TRIM(C2279:F2279)&lt;&gt;"-")*1)=0,
    "No Data",
    IF(COUNTIF(C2279:F2279,INDEX(_xlfn._xlws.FILTER(C2279:F2279,TRIM(C2279:F2279)&lt;&gt;"-"),1))=SUMPRODUCT((TRIM(C2279:F2279)&lt;&gt;"-")*1),
    "No Change",
    "Change"))</f>
        <v>No Data</v>
      </c>
      <c r="I2279" s="159"/>
      <c r="J2279"/>
      <c r="K2279" s="163"/>
      <c r="L2279" s="147" t="str">
        <f>TRIM(CLEAN(TEXT(IFERROR(INDEX('Glade MR'!$B$4:$C$3000,MATCH($A2279,'Glade MR'!$C$4:$C$3000,0),1),"-"),"@")))</f>
        <v>-</v>
      </c>
      <c r="M2279" s="147" t="str">
        <f>TRIM(CLEAN(TEXT(IFERROR(INDEX('Glade MR'!$I$4:$J$3000,MATCH($A2279,'Glade MR'!$J$4:$J$3000,0),1),"-"),"@")))</f>
        <v>-</v>
      </c>
      <c r="N2279" s="147" t="str">
        <f>TRIM(CLEAN(TEXT(IFERROR(INDEX('Glade MR'!$P$4:$Q$3000,MATCH($A2279,'Glade MR'!$Q$4:$Q$3000,0),1),"-"),"@")))</f>
        <v>-</v>
      </c>
      <c r="O2279" s="147" t="str">
        <f>TRIM(CLEAN(TEXT(IFERROR(INDEX('Glade MR'!$W$4:$X$3000,MATCH($A2279,'Glade MR'!$X$4:$X$3000,0),1),"-"),"@")))</f>
        <v>-</v>
      </c>
      <c r="P2279" s="159" t="str">
        <f t="shared" si="71"/>
        <v>Not Found</v>
      </c>
      <c r="Q2279" t="str" cm="1">
        <f t="array" ref="Q2279">IF(SUMPRODUCT((TRIM(L2279:O2279)&lt;&gt;"-")*1)=0,
    "No Data",
    IF(COUNTIF(L2279:O2279,INDEX(_xlfn._xlws.FILTER(L2279:O2279,TRIM(L2279:O2279)&lt;&gt;"-"),1))=SUMPRODUCT((TRIM(L2279:O2279)&lt;&gt;"-")*1),
    "No Change",
    "Change"))</f>
        <v>No Data</v>
      </c>
      <c r="R2279" s="159"/>
      <c r="S2279" s="111"/>
    </row>
    <row r="2280" spans="1:19" x14ac:dyDescent="0.3">
      <c r="A2280" t="s">
        <v>2757</v>
      </c>
      <c r="B2280" t="s">
        <v>1145</v>
      </c>
      <c r="C2280" s="160" t="str">
        <f>TRIM(CLEAN(TEXT(IFERROR(INDEX('Snakeden MR'!$B$4:$C$3028,MATCH($A2280,'Snakeden MR'!$C$4:$C$3028,0),1),"-"),"@")))</f>
        <v>-</v>
      </c>
      <c r="D2280" s="147" t="str">
        <f>TRIM(CLEAN(TEXT(IFERROR(INDEX('Snakeden MR'!$I$4:$J$3028,MATCH($A2280,'Snakeden MR'!$J$4:$J$3028,0),1),"-"),"@")))</f>
        <v>-</v>
      </c>
      <c r="E2280" s="147" t="str">
        <f>TRIM(CLEAN(TEXT(IFERROR(INDEX('Snakeden MR'!$P$4:$Q$3028,MATCH($A2280,'Snakeden MR'!$Q$4:$Q$3028,0),1),"-"),"@")))</f>
        <v>-</v>
      </c>
      <c r="F2280" s="147" t="str">
        <f>TRIM(CLEAN(TEXT(IFERROR(INDEX('Snakeden MR'!$W$4:$X$3028,MATCH($A2280,'Snakeden MR'!$X$4:$X$3028,0),1),"-"),"@")))</f>
        <v>-</v>
      </c>
      <c r="G2280" s="159" t="str">
        <f t="shared" si="70"/>
        <v>Not Found</v>
      </c>
      <c r="H2280" t="str" cm="1">
        <f t="array" ref="H2280">IF(SUMPRODUCT((TRIM(C2280:F2280)&lt;&gt;"-")*1)=0,
    "No Data",
    IF(COUNTIF(C2280:F2280,INDEX(_xlfn._xlws.FILTER(C2280:F2280,TRIM(C2280:F2280)&lt;&gt;"-"),1))=SUMPRODUCT((TRIM(C2280:F2280)&lt;&gt;"-")*1),
    "No Change",
    "Change"))</f>
        <v>No Data</v>
      </c>
      <c r="I2280" s="159"/>
      <c r="J2280"/>
      <c r="K2280" s="163"/>
      <c r="L2280" s="147" t="str">
        <f>TRIM(CLEAN(TEXT(IFERROR(INDEX('Glade MR'!$B$4:$C$3000,MATCH($A2280,'Glade MR'!$C$4:$C$3000,0),1),"-"),"@")))</f>
        <v>-</v>
      </c>
      <c r="M2280" s="147" t="str">
        <f>TRIM(CLEAN(TEXT(IFERROR(INDEX('Glade MR'!$I$4:$J$3000,MATCH($A2280,'Glade MR'!$J$4:$J$3000,0),1),"-"),"@")))</f>
        <v>-</v>
      </c>
      <c r="N2280" s="147" t="str">
        <f>TRIM(CLEAN(TEXT(IFERROR(INDEX('Glade MR'!$P$4:$Q$3000,MATCH($A2280,'Glade MR'!$Q$4:$Q$3000,0),1),"-"),"@")))</f>
        <v>-</v>
      </c>
      <c r="O2280" s="147" t="str">
        <f>TRIM(CLEAN(TEXT(IFERROR(INDEX('Glade MR'!$W$4:$X$3000,MATCH($A2280,'Glade MR'!$X$4:$X$3000,0),1),"-"),"@")))</f>
        <v>-</v>
      </c>
      <c r="P2280" s="159" t="str">
        <f t="shared" si="71"/>
        <v>Not Found</v>
      </c>
      <c r="Q2280" t="str" cm="1">
        <f t="array" ref="Q2280">IF(SUMPRODUCT((TRIM(L2280:O2280)&lt;&gt;"-")*1)=0,
    "No Data",
    IF(COUNTIF(L2280:O2280,INDEX(_xlfn._xlws.FILTER(L2280:O2280,TRIM(L2280:O2280)&lt;&gt;"-"),1))=SUMPRODUCT((TRIM(L2280:O2280)&lt;&gt;"-")*1),
    "No Change",
    "Change"))</f>
        <v>No Data</v>
      </c>
      <c r="R2280" s="159"/>
      <c r="S2280" s="111"/>
    </row>
    <row r="2281" spans="1:19" x14ac:dyDescent="0.3">
      <c r="A2281" t="s">
        <v>2758</v>
      </c>
      <c r="B2281" t="s">
        <v>1145</v>
      </c>
      <c r="C2281" s="160" t="str">
        <f>TRIM(CLEAN(TEXT(IFERROR(INDEX('Snakeden MR'!$B$4:$C$3028,MATCH($A2281,'Snakeden MR'!$C$4:$C$3028,0),1),"-"),"@")))</f>
        <v>-</v>
      </c>
      <c r="D2281" s="147" t="str">
        <f>TRIM(CLEAN(TEXT(IFERROR(INDEX('Snakeden MR'!$I$4:$J$3028,MATCH($A2281,'Snakeden MR'!$J$4:$J$3028,0),1),"-"),"@")))</f>
        <v>-</v>
      </c>
      <c r="E2281" s="147" t="str">
        <f>TRIM(CLEAN(TEXT(IFERROR(INDEX('Snakeden MR'!$P$4:$Q$3028,MATCH($A2281,'Snakeden MR'!$Q$4:$Q$3028,0),1),"-"),"@")))</f>
        <v>-</v>
      </c>
      <c r="F2281" s="147" t="str">
        <f>TRIM(CLEAN(TEXT(IFERROR(INDEX('Snakeden MR'!$W$4:$X$3028,MATCH($A2281,'Snakeden MR'!$X$4:$X$3028,0),1),"-"),"@")))</f>
        <v>-</v>
      </c>
      <c r="G2281" s="159" t="str">
        <f t="shared" si="70"/>
        <v>Not Found</v>
      </c>
      <c r="H2281" t="str" cm="1">
        <f t="array" ref="H2281">IF(SUMPRODUCT((TRIM(C2281:F2281)&lt;&gt;"-")*1)=0,
    "No Data",
    IF(COUNTIF(C2281:F2281,INDEX(_xlfn._xlws.FILTER(C2281:F2281,TRIM(C2281:F2281)&lt;&gt;"-"),1))=SUMPRODUCT((TRIM(C2281:F2281)&lt;&gt;"-")*1),
    "No Change",
    "Change"))</f>
        <v>No Data</v>
      </c>
      <c r="I2281" s="159"/>
      <c r="J2281"/>
      <c r="K2281" s="163"/>
      <c r="L2281" s="147" t="str">
        <f>TRIM(CLEAN(TEXT(IFERROR(INDEX('Glade MR'!$B$4:$C$3000,MATCH($A2281,'Glade MR'!$C$4:$C$3000,0),1),"-"),"@")))</f>
        <v>-</v>
      </c>
      <c r="M2281" s="147" t="str">
        <f>TRIM(CLEAN(TEXT(IFERROR(INDEX('Glade MR'!$I$4:$J$3000,MATCH($A2281,'Glade MR'!$J$4:$J$3000,0),1),"-"),"@")))</f>
        <v>-</v>
      </c>
      <c r="N2281" s="147" t="str">
        <f>TRIM(CLEAN(TEXT(IFERROR(INDEX('Glade MR'!$P$4:$Q$3000,MATCH($A2281,'Glade MR'!$Q$4:$Q$3000,0),1),"-"),"@")))</f>
        <v>-</v>
      </c>
      <c r="O2281" s="147" t="str">
        <f>TRIM(CLEAN(TEXT(IFERROR(INDEX('Glade MR'!$W$4:$X$3000,MATCH($A2281,'Glade MR'!$X$4:$X$3000,0),1),"-"),"@")))</f>
        <v>-</v>
      </c>
      <c r="P2281" s="159" t="str">
        <f t="shared" si="71"/>
        <v>Not Found</v>
      </c>
      <c r="Q2281" t="str" cm="1">
        <f t="array" ref="Q2281">IF(SUMPRODUCT((TRIM(L2281:O2281)&lt;&gt;"-")*1)=0,
    "No Data",
    IF(COUNTIF(L2281:O2281,INDEX(_xlfn._xlws.FILTER(L2281:O2281,TRIM(L2281:O2281)&lt;&gt;"-"),1))=SUMPRODUCT((TRIM(L2281:O2281)&lt;&gt;"-")*1),
    "No Change",
    "Change"))</f>
        <v>No Data</v>
      </c>
      <c r="R2281" s="159"/>
      <c r="S2281" s="111"/>
    </row>
    <row r="2282" spans="1:19" x14ac:dyDescent="0.3">
      <c r="A2282" t="s">
        <v>2759</v>
      </c>
      <c r="B2282" t="s">
        <v>1145</v>
      </c>
      <c r="C2282" s="160" t="str">
        <f>TRIM(CLEAN(TEXT(IFERROR(INDEX('Snakeden MR'!$B$4:$C$3028,MATCH($A2282,'Snakeden MR'!$C$4:$C$3028,0),1),"-"),"@")))</f>
        <v>-</v>
      </c>
      <c r="D2282" s="147" t="str">
        <f>TRIM(CLEAN(TEXT(IFERROR(INDEX('Snakeden MR'!$I$4:$J$3028,MATCH($A2282,'Snakeden MR'!$J$4:$J$3028,0),1),"-"),"@")))</f>
        <v>-</v>
      </c>
      <c r="E2282" s="147" t="str">
        <f>TRIM(CLEAN(TEXT(IFERROR(INDEX('Snakeden MR'!$P$4:$Q$3028,MATCH($A2282,'Snakeden MR'!$Q$4:$Q$3028,0),1),"-"),"@")))</f>
        <v>-</v>
      </c>
      <c r="F2282" s="147" t="str">
        <f>TRIM(CLEAN(TEXT(IFERROR(INDEX('Snakeden MR'!$W$4:$X$3028,MATCH($A2282,'Snakeden MR'!$X$4:$X$3028,0),1),"-"),"@")))</f>
        <v>-</v>
      </c>
      <c r="G2282" s="159" t="str">
        <f t="shared" si="70"/>
        <v>Not Found</v>
      </c>
      <c r="H2282" t="str" cm="1">
        <f t="array" ref="H2282">IF(SUMPRODUCT((TRIM(C2282:F2282)&lt;&gt;"-")*1)=0,
    "No Data",
    IF(COUNTIF(C2282:F2282,INDEX(_xlfn._xlws.FILTER(C2282:F2282,TRIM(C2282:F2282)&lt;&gt;"-"),1))=SUMPRODUCT((TRIM(C2282:F2282)&lt;&gt;"-")*1),
    "No Change",
    "Change"))</f>
        <v>No Data</v>
      </c>
      <c r="I2282" s="159"/>
      <c r="J2282"/>
      <c r="K2282" s="163"/>
      <c r="L2282" s="147" t="str">
        <f>TRIM(CLEAN(TEXT(IFERROR(INDEX('Glade MR'!$B$4:$C$3000,MATCH($A2282,'Glade MR'!$C$4:$C$3000,0),1),"-"),"@")))</f>
        <v>-</v>
      </c>
      <c r="M2282" s="147" t="str">
        <f>TRIM(CLEAN(TEXT(IFERROR(INDEX('Glade MR'!$I$4:$J$3000,MATCH($A2282,'Glade MR'!$J$4:$J$3000,0),1),"-"),"@")))</f>
        <v>-</v>
      </c>
      <c r="N2282" s="147" t="str">
        <f>TRIM(CLEAN(TEXT(IFERROR(INDEX('Glade MR'!$P$4:$Q$3000,MATCH($A2282,'Glade MR'!$Q$4:$Q$3000,0),1),"-"),"@")))</f>
        <v>-</v>
      </c>
      <c r="O2282" s="147" t="str">
        <f>TRIM(CLEAN(TEXT(IFERROR(INDEX('Glade MR'!$W$4:$X$3000,MATCH($A2282,'Glade MR'!$X$4:$X$3000,0),1),"-"),"@")))</f>
        <v>-</v>
      </c>
      <c r="P2282" s="159" t="str">
        <f t="shared" si="71"/>
        <v>Not Found</v>
      </c>
      <c r="Q2282" t="str" cm="1">
        <f t="array" ref="Q2282">IF(SUMPRODUCT((TRIM(L2282:O2282)&lt;&gt;"-")*1)=0,
    "No Data",
    IF(COUNTIF(L2282:O2282,INDEX(_xlfn._xlws.FILTER(L2282:O2282,TRIM(L2282:O2282)&lt;&gt;"-"),1))=SUMPRODUCT((TRIM(L2282:O2282)&lt;&gt;"-")*1),
    "No Change",
    "Change"))</f>
        <v>No Data</v>
      </c>
      <c r="R2282" s="159"/>
      <c r="S2282" s="111"/>
    </row>
    <row r="2283" spans="1:19" x14ac:dyDescent="0.3">
      <c r="A2283" t="s">
        <v>2760</v>
      </c>
      <c r="B2283" t="s">
        <v>1145</v>
      </c>
      <c r="C2283" s="160" t="str">
        <f>TRIM(CLEAN(TEXT(IFERROR(INDEX('Snakeden MR'!$B$4:$C$3028,MATCH($A2283,'Snakeden MR'!$C$4:$C$3028,0),1),"-"),"@")))</f>
        <v>-</v>
      </c>
      <c r="D2283" s="147" t="str">
        <f>TRIM(CLEAN(TEXT(IFERROR(INDEX('Snakeden MR'!$I$4:$J$3028,MATCH($A2283,'Snakeden MR'!$J$4:$J$3028,0),1),"-"),"@")))</f>
        <v>-</v>
      </c>
      <c r="E2283" s="147" t="str">
        <f>TRIM(CLEAN(TEXT(IFERROR(INDEX('Snakeden MR'!$P$4:$Q$3028,MATCH($A2283,'Snakeden MR'!$Q$4:$Q$3028,0),1),"-"),"@")))</f>
        <v>-</v>
      </c>
      <c r="F2283" s="147" t="str">
        <f>TRIM(CLEAN(TEXT(IFERROR(INDEX('Snakeden MR'!$W$4:$X$3028,MATCH($A2283,'Snakeden MR'!$X$4:$X$3028,0),1),"-"),"@")))</f>
        <v>-</v>
      </c>
      <c r="G2283" s="159" t="str">
        <f t="shared" si="70"/>
        <v>Not Found</v>
      </c>
      <c r="H2283" t="str" cm="1">
        <f t="array" ref="H2283">IF(SUMPRODUCT((TRIM(C2283:F2283)&lt;&gt;"-")*1)=0,
    "No Data",
    IF(COUNTIF(C2283:F2283,INDEX(_xlfn._xlws.FILTER(C2283:F2283,TRIM(C2283:F2283)&lt;&gt;"-"),1))=SUMPRODUCT((TRIM(C2283:F2283)&lt;&gt;"-")*1),
    "No Change",
    "Change"))</f>
        <v>No Data</v>
      </c>
      <c r="I2283" s="159"/>
      <c r="J2283"/>
      <c r="K2283" s="163"/>
      <c r="L2283" s="147" t="str">
        <f>TRIM(CLEAN(TEXT(IFERROR(INDEX('Glade MR'!$B$4:$C$3000,MATCH($A2283,'Glade MR'!$C$4:$C$3000,0),1),"-"),"@")))</f>
        <v>-</v>
      </c>
      <c r="M2283" s="147" t="str">
        <f>TRIM(CLEAN(TEXT(IFERROR(INDEX('Glade MR'!$I$4:$J$3000,MATCH($A2283,'Glade MR'!$J$4:$J$3000,0),1),"-"),"@")))</f>
        <v>-</v>
      </c>
      <c r="N2283" s="147" t="str">
        <f>TRIM(CLEAN(TEXT(IFERROR(INDEX('Glade MR'!$P$4:$Q$3000,MATCH($A2283,'Glade MR'!$Q$4:$Q$3000,0),1),"-"),"@")))</f>
        <v>-</v>
      </c>
      <c r="O2283" s="147" t="str">
        <f>TRIM(CLEAN(TEXT(IFERROR(INDEX('Glade MR'!$W$4:$X$3000,MATCH($A2283,'Glade MR'!$X$4:$X$3000,0),1),"-"),"@")))</f>
        <v>-</v>
      </c>
      <c r="P2283" s="159" t="str">
        <f t="shared" si="71"/>
        <v>Not Found</v>
      </c>
      <c r="Q2283" t="str" cm="1">
        <f t="array" ref="Q2283">IF(SUMPRODUCT((TRIM(L2283:O2283)&lt;&gt;"-")*1)=0,
    "No Data",
    IF(COUNTIF(L2283:O2283,INDEX(_xlfn._xlws.FILTER(L2283:O2283,TRIM(L2283:O2283)&lt;&gt;"-"),1))=SUMPRODUCT((TRIM(L2283:O2283)&lt;&gt;"-")*1),
    "No Change",
    "Change"))</f>
        <v>No Data</v>
      </c>
      <c r="R2283" s="159"/>
      <c r="S2283" s="111"/>
    </row>
    <row r="2284" spans="1:19" x14ac:dyDescent="0.3">
      <c r="A2284" t="s">
        <v>2761</v>
      </c>
      <c r="B2284" t="s">
        <v>1145</v>
      </c>
      <c r="C2284" s="160" t="str">
        <f>TRIM(CLEAN(TEXT(IFERROR(INDEX('Snakeden MR'!$B$4:$C$3028,MATCH($A2284,'Snakeden MR'!$C$4:$C$3028,0),1),"-"),"@")))</f>
        <v>-</v>
      </c>
      <c r="D2284" s="147" t="str">
        <f>TRIM(CLEAN(TEXT(IFERROR(INDEX('Snakeden MR'!$I$4:$J$3028,MATCH($A2284,'Snakeden MR'!$J$4:$J$3028,0),1),"-"),"@")))</f>
        <v>-</v>
      </c>
      <c r="E2284" s="147" t="str">
        <f>TRIM(CLEAN(TEXT(IFERROR(INDEX('Snakeden MR'!$P$4:$Q$3028,MATCH($A2284,'Snakeden MR'!$Q$4:$Q$3028,0),1),"-"),"@")))</f>
        <v>-</v>
      </c>
      <c r="F2284" s="147" t="str">
        <f>TRIM(CLEAN(TEXT(IFERROR(INDEX('Snakeden MR'!$W$4:$X$3028,MATCH($A2284,'Snakeden MR'!$X$4:$X$3028,0),1),"-"),"@")))</f>
        <v>-</v>
      </c>
      <c r="G2284" s="159" t="str">
        <f t="shared" si="70"/>
        <v>Not Found</v>
      </c>
      <c r="H2284" t="str" cm="1">
        <f t="array" ref="H2284">IF(SUMPRODUCT((TRIM(C2284:F2284)&lt;&gt;"-")*1)=0,
    "No Data",
    IF(COUNTIF(C2284:F2284,INDEX(_xlfn._xlws.FILTER(C2284:F2284,TRIM(C2284:F2284)&lt;&gt;"-"),1))=SUMPRODUCT((TRIM(C2284:F2284)&lt;&gt;"-")*1),
    "No Change",
    "Change"))</f>
        <v>No Data</v>
      </c>
      <c r="I2284" s="159"/>
      <c r="J2284"/>
      <c r="K2284" s="163"/>
      <c r="L2284" s="147" t="str">
        <f>TRIM(CLEAN(TEXT(IFERROR(INDEX('Glade MR'!$B$4:$C$3000,MATCH($A2284,'Glade MR'!$C$4:$C$3000,0),1),"-"),"@")))</f>
        <v>-</v>
      </c>
      <c r="M2284" s="147" t="str">
        <f>TRIM(CLEAN(TEXT(IFERROR(INDEX('Glade MR'!$I$4:$J$3000,MATCH($A2284,'Glade MR'!$J$4:$J$3000,0),1),"-"),"@")))</f>
        <v>-</v>
      </c>
      <c r="N2284" s="147" t="str">
        <f>TRIM(CLEAN(TEXT(IFERROR(INDEX('Glade MR'!$P$4:$Q$3000,MATCH($A2284,'Glade MR'!$Q$4:$Q$3000,0),1),"-"),"@")))</f>
        <v>-</v>
      </c>
      <c r="O2284" s="147" t="str">
        <f>TRIM(CLEAN(TEXT(IFERROR(INDEX('Glade MR'!$W$4:$X$3000,MATCH($A2284,'Glade MR'!$X$4:$X$3000,0),1),"-"),"@")))</f>
        <v>-</v>
      </c>
      <c r="P2284" s="159" t="str">
        <f t="shared" si="71"/>
        <v>Not Found</v>
      </c>
      <c r="Q2284" t="str" cm="1">
        <f t="array" ref="Q2284">IF(SUMPRODUCT((TRIM(L2284:O2284)&lt;&gt;"-")*1)=0,
    "No Data",
    IF(COUNTIF(L2284:O2284,INDEX(_xlfn._xlws.FILTER(L2284:O2284,TRIM(L2284:O2284)&lt;&gt;"-"),1))=SUMPRODUCT((TRIM(L2284:O2284)&lt;&gt;"-")*1),
    "No Change",
    "Change"))</f>
        <v>No Data</v>
      </c>
      <c r="R2284" s="159"/>
      <c r="S2284" s="111"/>
    </row>
    <row r="2285" spans="1:19" x14ac:dyDescent="0.3">
      <c r="A2285" t="s">
        <v>2762</v>
      </c>
      <c r="B2285" t="s">
        <v>1145</v>
      </c>
      <c r="C2285" s="160" t="str">
        <f>TRIM(CLEAN(TEXT(IFERROR(INDEX('Snakeden MR'!$B$4:$C$3028,MATCH($A2285,'Snakeden MR'!$C$4:$C$3028,0),1),"-"),"@")))</f>
        <v>-</v>
      </c>
      <c r="D2285" s="147" t="str">
        <f>TRIM(CLEAN(TEXT(IFERROR(INDEX('Snakeden MR'!$I$4:$J$3028,MATCH($A2285,'Snakeden MR'!$J$4:$J$3028,0),1),"-"),"@")))</f>
        <v>-</v>
      </c>
      <c r="E2285" s="147" t="str">
        <f>TRIM(CLEAN(TEXT(IFERROR(INDEX('Snakeden MR'!$P$4:$Q$3028,MATCH($A2285,'Snakeden MR'!$Q$4:$Q$3028,0),1),"-"),"@")))</f>
        <v>-</v>
      </c>
      <c r="F2285" s="147" t="str">
        <f>TRIM(CLEAN(TEXT(IFERROR(INDEX('Snakeden MR'!$W$4:$X$3028,MATCH($A2285,'Snakeden MR'!$X$4:$X$3028,0),1),"-"),"@")))</f>
        <v>-</v>
      </c>
      <c r="G2285" s="159" t="str">
        <f t="shared" si="70"/>
        <v>Not Found</v>
      </c>
      <c r="H2285" t="str" cm="1">
        <f t="array" ref="H2285">IF(SUMPRODUCT((TRIM(C2285:F2285)&lt;&gt;"-")*1)=0,
    "No Data",
    IF(COUNTIF(C2285:F2285,INDEX(_xlfn._xlws.FILTER(C2285:F2285,TRIM(C2285:F2285)&lt;&gt;"-"),1))=SUMPRODUCT((TRIM(C2285:F2285)&lt;&gt;"-")*1),
    "No Change",
    "Change"))</f>
        <v>No Data</v>
      </c>
      <c r="I2285" s="159"/>
      <c r="J2285"/>
      <c r="K2285" s="163"/>
      <c r="L2285" s="147" t="str">
        <f>TRIM(CLEAN(TEXT(IFERROR(INDEX('Glade MR'!$B$4:$C$3000,MATCH($A2285,'Glade MR'!$C$4:$C$3000,0),1),"-"),"@")))</f>
        <v>-</v>
      </c>
      <c r="M2285" s="147" t="str">
        <f>TRIM(CLEAN(TEXT(IFERROR(INDEX('Glade MR'!$I$4:$J$3000,MATCH($A2285,'Glade MR'!$J$4:$J$3000,0),1),"-"),"@")))</f>
        <v>-</v>
      </c>
      <c r="N2285" s="147" t="str">
        <f>TRIM(CLEAN(TEXT(IFERROR(INDEX('Glade MR'!$P$4:$Q$3000,MATCH($A2285,'Glade MR'!$Q$4:$Q$3000,0),1),"-"),"@")))</f>
        <v>-</v>
      </c>
      <c r="O2285" s="147" t="str">
        <f>TRIM(CLEAN(TEXT(IFERROR(INDEX('Glade MR'!$W$4:$X$3000,MATCH($A2285,'Glade MR'!$X$4:$X$3000,0),1),"-"),"@")))</f>
        <v>-</v>
      </c>
      <c r="P2285" s="159" t="str">
        <f t="shared" si="71"/>
        <v>Not Found</v>
      </c>
      <c r="Q2285" t="str" cm="1">
        <f t="array" ref="Q2285">IF(SUMPRODUCT((TRIM(L2285:O2285)&lt;&gt;"-")*1)=0,
    "No Data",
    IF(COUNTIF(L2285:O2285,INDEX(_xlfn._xlws.FILTER(L2285:O2285,TRIM(L2285:O2285)&lt;&gt;"-"),1))=SUMPRODUCT((TRIM(L2285:O2285)&lt;&gt;"-")*1),
    "No Change",
    "Change"))</f>
        <v>No Data</v>
      </c>
      <c r="R2285" s="159"/>
      <c r="S2285" s="111"/>
    </row>
    <row r="2286" spans="1:19" x14ac:dyDescent="0.3">
      <c r="A2286" t="s">
        <v>2763</v>
      </c>
      <c r="B2286" t="s">
        <v>1145</v>
      </c>
      <c r="C2286" s="160" t="str">
        <f>TRIM(CLEAN(TEXT(IFERROR(INDEX('Snakeden MR'!$B$4:$C$3028,MATCH($A2286,'Snakeden MR'!$C$4:$C$3028,0),1),"-"),"@")))</f>
        <v>-</v>
      </c>
      <c r="D2286" s="147" t="str">
        <f>TRIM(CLEAN(TEXT(IFERROR(INDEX('Snakeden MR'!$I$4:$J$3028,MATCH($A2286,'Snakeden MR'!$J$4:$J$3028,0),1),"-"),"@")))</f>
        <v>-</v>
      </c>
      <c r="E2286" s="147" t="str">
        <f>TRIM(CLEAN(TEXT(IFERROR(INDEX('Snakeden MR'!$P$4:$Q$3028,MATCH($A2286,'Snakeden MR'!$Q$4:$Q$3028,0),1),"-"),"@")))</f>
        <v>-</v>
      </c>
      <c r="F2286" s="147" t="str">
        <f>TRIM(CLEAN(TEXT(IFERROR(INDEX('Snakeden MR'!$W$4:$X$3028,MATCH($A2286,'Snakeden MR'!$X$4:$X$3028,0),1),"-"),"@")))</f>
        <v>-</v>
      </c>
      <c r="G2286" s="159" t="str">
        <f t="shared" si="70"/>
        <v>Not Found</v>
      </c>
      <c r="H2286" t="str" cm="1">
        <f t="array" ref="H2286">IF(SUMPRODUCT((TRIM(C2286:F2286)&lt;&gt;"-")*1)=0,
    "No Data",
    IF(COUNTIF(C2286:F2286,INDEX(_xlfn._xlws.FILTER(C2286:F2286,TRIM(C2286:F2286)&lt;&gt;"-"),1))=SUMPRODUCT((TRIM(C2286:F2286)&lt;&gt;"-")*1),
    "No Change",
    "Change"))</f>
        <v>No Data</v>
      </c>
      <c r="I2286" s="159"/>
      <c r="J2286"/>
      <c r="K2286" s="163"/>
      <c r="L2286" s="147" t="str">
        <f>TRIM(CLEAN(TEXT(IFERROR(INDEX('Glade MR'!$B$4:$C$3000,MATCH($A2286,'Glade MR'!$C$4:$C$3000,0),1),"-"),"@")))</f>
        <v>-</v>
      </c>
      <c r="M2286" s="147" t="str">
        <f>TRIM(CLEAN(TEXT(IFERROR(INDEX('Glade MR'!$I$4:$J$3000,MATCH($A2286,'Glade MR'!$J$4:$J$3000,0),1),"-"),"@")))</f>
        <v>-</v>
      </c>
      <c r="N2286" s="147" t="str">
        <f>TRIM(CLEAN(TEXT(IFERROR(INDEX('Glade MR'!$P$4:$Q$3000,MATCH($A2286,'Glade MR'!$Q$4:$Q$3000,0),1),"-"),"@")))</f>
        <v>-</v>
      </c>
      <c r="O2286" s="147" t="str">
        <f>TRIM(CLEAN(TEXT(IFERROR(INDEX('Glade MR'!$W$4:$X$3000,MATCH($A2286,'Glade MR'!$X$4:$X$3000,0),1),"-"),"@")))</f>
        <v>-</v>
      </c>
      <c r="P2286" s="159" t="str">
        <f t="shared" si="71"/>
        <v>Not Found</v>
      </c>
      <c r="Q2286" t="str" cm="1">
        <f t="array" ref="Q2286">IF(SUMPRODUCT((TRIM(L2286:O2286)&lt;&gt;"-")*1)=0,
    "No Data",
    IF(COUNTIF(L2286:O2286,INDEX(_xlfn._xlws.FILTER(L2286:O2286,TRIM(L2286:O2286)&lt;&gt;"-"),1))=SUMPRODUCT((TRIM(L2286:O2286)&lt;&gt;"-")*1),
    "No Change",
    "Change"))</f>
        <v>No Data</v>
      </c>
      <c r="R2286" s="159"/>
      <c r="S2286" s="111"/>
    </row>
    <row r="2287" spans="1:19" x14ac:dyDescent="0.3">
      <c r="A2287" t="s">
        <v>2764</v>
      </c>
      <c r="B2287" t="s">
        <v>1145</v>
      </c>
      <c r="C2287" s="160" t="str">
        <f>TRIM(CLEAN(TEXT(IFERROR(INDEX('Snakeden MR'!$B$4:$C$3028,MATCH($A2287,'Snakeden MR'!$C$4:$C$3028,0),1),"-"),"@")))</f>
        <v>-</v>
      </c>
      <c r="D2287" s="147" t="str">
        <f>TRIM(CLEAN(TEXT(IFERROR(INDEX('Snakeden MR'!$I$4:$J$3028,MATCH($A2287,'Snakeden MR'!$J$4:$J$3028,0),1),"-"),"@")))</f>
        <v>-</v>
      </c>
      <c r="E2287" s="147" t="str">
        <f>TRIM(CLEAN(TEXT(IFERROR(INDEX('Snakeden MR'!$P$4:$Q$3028,MATCH($A2287,'Snakeden MR'!$Q$4:$Q$3028,0),1),"-"),"@")))</f>
        <v>-</v>
      </c>
      <c r="F2287" s="147" t="str">
        <f>TRIM(CLEAN(TEXT(IFERROR(INDEX('Snakeden MR'!$W$4:$X$3028,MATCH($A2287,'Snakeden MR'!$X$4:$X$3028,0),1),"-"),"@")))</f>
        <v>-</v>
      </c>
      <c r="G2287" s="159" t="str">
        <f t="shared" si="70"/>
        <v>Not Found</v>
      </c>
      <c r="H2287" t="str" cm="1">
        <f t="array" ref="H2287">IF(SUMPRODUCT((TRIM(C2287:F2287)&lt;&gt;"-")*1)=0,
    "No Data",
    IF(COUNTIF(C2287:F2287,INDEX(_xlfn._xlws.FILTER(C2287:F2287,TRIM(C2287:F2287)&lt;&gt;"-"),1))=SUMPRODUCT((TRIM(C2287:F2287)&lt;&gt;"-")*1),
    "No Change",
    "Change"))</f>
        <v>No Data</v>
      </c>
      <c r="I2287" s="159"/>
      <c r="J2287"/>
      <c r="K2287" s="163"/>
      <c r="L2287" s="147" t="str">
        <f>TRIM(CLEAN(TEXT(IFERROR(INDEX('Glade MR'!$B$4:$C$3000,MATCH($A2287,'Glade MR'!$C$4:$C$3000,0),1),"-"),"@")))</f>
        <v>-</v>
      </c>
      <c r="M2287" s="147" t="str">
        <f>TRIM(CLEAN(TEXT(IFERROR(INDEX('Glade MR'!$I$4:$J$3000,MATCH($A2287,'Glade MR'!$J$4:$J$3000,0),1),"-"),"@")))</f>
        <v>-</v>
      </c>
      <c r="N2287" s="147" t="str">
        <f>TRIM(CLEAN(TEXT(IFERROR(INDEX('Glade MR'!$P$4:$Q$3000,MATCH($A2287,'Glade MR'!$Q$4:$Q$3000,0),1),"-"),"@")))</f>
        <v>-</v>
      </c>
      <c r="O2287" s="147" t="str">
        <f>TRIM(CLEAN(TEXT(IFERROR(INDEX('Glade MR'!$W$4:$X$3000,MATCH($A2287,'Glade MR'!$X$4:$X$3000,0),1),"-"),"@")))</f>
        <v>-</v>
      </c>
      <c r="P2287" s="159" t="str">
        <f t="shared" si="71"/>
        <v>Not Found</v>
      </c>
      <c r="Q2287" t="str" cm="1">
        <f t="array" ref="Q2287">IF(SUMPRODUCT((TRIM(L2287:O2287)&lt;&gt;"-")*1)=0,
    "No Data",
    IF(COUNTIF(L2287:O2287,INDEX(_xlfn._xlws.FILTER(L2287:O2287,TRIM(L2287:O2287)&lt;&gt;"-"),1))=SUMPRODUCT((TRIM(L2287:O2287)&lt;&gt;"-")*1),
    "No Change",
    "Change"))</f>
        <v>No Data</v>
      </c>
      <c r="R2287" s="159"/>
      <c r="S2287" s="111"/>
    </row>
    <row r="2288" spans="1:19" x14ac:dyDescent="0.3">
      <c r="A2288" t="s">
        <v>2765</v>
      </c>
      <c r="B2288" t="s">
        <v>1145</v>
      </c>
      <c r="C2288" s="160" t="str">
        <f>TRIM(CLEAN(TEXT(IFERROR(INDEX('Snakeden MR'!$B$4:$C$3028,MATCH($A2288,'Snakeden MR'!$C$4:$C$3028,0),1),"-"),"@")))</f>
        <v>-</v>
      </c>
      <c r="D2288" s="147" t="str">
        <f>TRIM(CLEAN(TEXT(IFERROR(INDEX('Snakeden MR'!$I$4:$J$3028,MATCH($A2288,'Snakeden MR'!$J$4:$J$3028,0),1),"-"),"@")))</f>
        <v>-</v>
      </c>
      <c r="E2288" s="147" t="str">
        <f>TRIM(CLEAN(TEXT(IFERROR(INDEX('Snakeden MR'!$P$4:$Q$3028,MATCH($A2288,'Snakeden MR'!$Q$4:$Q$3028,0),1),"-"),"@")))</f>
        <v>-</v>
      </c>
      <c r="F2288" s="147" t="str">
        <f>TRIM(CLEAN(TEXT(IFERROR(INDEX('Snakeden MR'!$W$4:$X$3028,MATCH($A2288,'Snakeden MR'!$X$4:$X$3028,0),1),"-"),"@")))</f>
        <v>-</v>
      </c>
      <c r="G2288" s="159" t="str">
        <f t="shared" si="70"/>
        <v>Not Found</v>
      </c>
      <c r="H2288" t="str" cm="1">
        <f t="array" ref="H2288">IF(SUMPRODUCT((TRIM(C2288:F2288)&lt;&gt;"-")*1)=0,
    "No Data",
    IF(COUNTIF(C2288:F2288,INDEX(_xlfn._xlws.FILTER(C2288:F2288,TRIM(C2288:F2288)&lt;&gt;"-"),1))=SUMPRODUCT((TRIM(C2288:F2288)&lt;&gt;"-")*1),
    "No Change",
    "Change"))</f>
        <v>No Data</v>
      </c>
      <c r="I2288" s="159"/>
      <c r="J2288"/>
      <c r="K2288" s="163"/>
      <c r="L2288" s="147" t="str">
        <f>TRIM(CLEAN(TEXT(IFERROR(INDEX('Glade MR'!$B$4:$C$3000,MATCH($A2288,'Glade MR'!$C$4:$C$3000,0),1),"-"),"@")))</f>
        <v>-</v>
      </c>
      <c r="M2288" s="147" t="str">
        <f>TRIM(CLEAN(TEXT(IFERROR(INDEX('Glade MR'!$I$4:$J$3000,MATCH($A2288,'Glade MR'!$J$4:$J$3000,0),1),"-"),"@")))</f>
        <v>-</v>
      </c>
      <c r="N2288" s="147" t="str">
        <f>TRIM(CLEAN(TEXT(IFERROR(INDEX('Glade MR'!$P$4:$Q$3000,MATCH($A2288,'Glade MR'!$Q$4:$Q$3000,0),1),"-"),"@")))</f>
        <v>-</v>
      </c>
      <c r="O2288" s="147" t="str">
        <f>TRIM(CLEAN(TEXT(IFERROR(INDEX('Glade MR'!$W$4:$X$3000,MATCH($A2288,'Glade MR'!$X$4:$X$3000,0),1),"-"),"@")))</f>
        <v>-</v>
      </c>
      <c r="P2288" s="159" t="str">
        <f t="shared" si="71"/>
        <v>Not Found</v>
      </c>
      <c r="Q2288" t="str" cm="1">
        <f t="array" ref="Q2288">IF(SUMPRODUCT((TRIM(L2288:O2288)&lt;&gt;"-")*1)=0,
    "No Data",
    IF(COUNTIF(L2288:O2288,INDEX(_xlfn._xlws.FILTER(L2288:O2288,TRIM(L2288:O2288)&lt;&gt;"-"),1))=SUMPRODUCT((TRIM(L2288:O2288)&lt;&gt;"-")*1),
    "No Change",
    "Change"))</f>
        <v>No Data</v>
      </c>
      <c r="R2288" s="159"/>
      <c r="S2288" s="111"/>
    </row>
    <row r="2289" spans="1:19" x14ac:dyDescent="0.3">
      <c r="A2289" t="s">
        <v>2766</v>
      </c>
      <c r="B2289" t="s">
        <v>1145</v>
      </c>
      <c r="C2289" s="160" t="str">
        <f>TRIM(CLEAN(TEXT(IFERROR(INDEX('Snakeden MR'!$B$4:$C$3028,MATCH($A2289,'Snakeden MR'!$C$4:$C$3028,0),1),"-"),"@")))</f>
        <v>-</v>
      </c>
      <c r="D2289" s="147" t="str">
        <f>TRIM(CLEAN(TEXT(IFERROR(INDEX('Snakeden MR'!$I$4:$J$3028,MATCH($A2289,'Snakeden MR'!$J$4:$J$3028,0),1),"-"),"@")))</f>
        <v>-</v>
      </c>
      <c r="E2289" s="147" t="str">
        <f>TRIM(CLEAN(TEXT(IFERROR(INDEX('Snakeden MR'!$P$4:$Q$3028,MATCH($A2289,'Snakeden MR'!$Q$4:$Q$3028,0),1),"-"),"@")))</f>
        <v>-</v>
      </c>
      <c r="F2289" s="147" t="str">
        <f>TRIM(CLEAN(TEXT(IFERROR(INDEX('Snakeden MR'!$W$4:$X$3028,MATCH($A2289,'Snakeden MR'!$X$4:$X$3028,0),1),"-"),"@")))</f>
        <v>-</v>
      </c>
      <c r="G2289" s="159" t="str">
        <f t="shared" si="70"/>
        <v>Not Found</v>
      </c>
      <c r="H2289" t="str" cm="1">
        <f t="array" ref="H2289">IF(SUMPRODUCT((TRIM(C2289:F2289)&lt;&gt;"-")*1)=0,
    "No Data",
    IF(COUNTIF(C2289:F2289,INDEX(_xlfn._xlws.FILTER(C2289:F2289,TRIM(C2289:F2289)&lt;&gt;"-"),1))=SUMPRODUCT((TRIM(C2289:F2289)&lt;&gt;"-")*1),
    "No Change",
    "Change"))</f>
        <v>No Data</v>
      </c>
      <c r="I2289" s="159"/>
      <c r="J2289"/>
      <c r="K2289" s="163"/>
      <c r="L2289" s="147" t="str">
        <f>TRIM(CLEAN(TEXT(IFERROR(INDEX('Glade MR'!$B$4:$C$3000,MATCH($A2289,'Glade MR'!$C$4:$C$3000,0),1),"-"),"@")))</f>
        <v>-</v>
      </c>
      <c r="M2289" s="147" t="str">
        <f>TRIM(CLEAN(TEXT(IFERROR(INDEX('Glade MR'!$I$4:$J$3000,MATCH($A2289,'Glade MR'!$J$4:$J$3000,0),1),"-"),"@")))</f>
        <v>-</v>
      </c>
      <c r="N2289" s="147" t="str">
        <f>TRIM(CLEAN(TEXT(IFERROR(INDEX('Glade MR'!$P$4:$Q$3000,MATCH($A2289,'Glade MR'!$Q$4:$Q$3000,0),1),"-"),"@")))</f>
        <v>-</v>
      </c>
      <c r="O2289" s="147" t="str">
        <f>TRIM(CLEAN(TEXT(IFERROR(INDEX('Glade MR'!$W$4:$X$3000,MATCH($A2289,'Glade MR'!$X$4:$X$3000,0),1),"-"),"@")))</f>
        <v>-</v>
      </c>
      <c r="P2289" s="159" t="str">
        <f t="shared" si="71"/>
        <v>Not Found</v>
      </c>
      <c r="Q2289" t="str" cm="1">
        <f t="array" ref="Q2289">IF(SUMPRODUCT((TRIM(L2289:O2289)&lt;&gt;"-")*1)=0,
    "No Data",
    IF(COUNTIF(L2289:O2289,INDEX(_xlfn._xlws.FILTER(L2289:O2289,TRIM(L2289:O2289)&lt;&gt;"-"),1))=SUMPRODUCT((TRIM(L2289:O2289)&lt;&gt;"-")*1),
    "No Change",
    "Change"))</f>
        <v>No Data</v>
      </c>
      <c r="R2289" s="159"/>
      <c r="S2289" s="111"/>
    </row>
    <row r="2290" spans="1:19" x14ac:dyDescent="0.3">
      <c r="A2290" t="s">
        <v>2767</v>
      </c>
      <c r="B2290" t="s">
        <v>1145</v>
      </c>
      <c r="C2290" s="160" t="str">
        <f>TRIM(CLEAN(TEXT(IFERROR(INDEX('Snakeden MR'!$B$4:$C$3028,MATCH($A2290,'Snakeden MR'!$C$4:$C$3028,0),1),"-"),"@")))</f>
        <v>-</v>
      </c>
      <c r="D2290" s="147" t="str">
        <f>TRIM(CLEAN(TEXT(IFERROR(INDEX('Snakeden MR'!$I$4:$J$3028,MATCH($A2290,'Snakeden MR'!$J$4:$J$3028,0),1),"-"),"@")))</f>
        <v>-</v>
      </c>
      <c r="E2290" s="147" t="str">
        <f>TRIM(CLEAN(TEXT(IFERROR(INDEX('Snakeden MR'!$P$4:$Q$3028,MATCH($A2290,'Snakeden MR'!$Q$4:$Q$3028,0),1),"-"),"@")))</f>
        <v>-</v>
      </c>
      <c r="F2290" s="147" t="str">
        <f>TRIM(CLEAN(TEXT(IFERROR(INDEX('Snakeden MR'!$W$4:$X$3028,MATCH($A2290,'Snakeden MR'!$X$4:$X$3028,0),1),"-"),"@")))</f>
        <v>-</v>
      </c>
      <c r="G2290" s="159" t="str">
        <f t="shared" si="70"/>
        <v>Not Found</v>
      </c>
      <c r="H2290" t="str" cm="1">
        <f t="array" ref="H2290">IF(SUMPRODUCT((TRIM(C2290:F2290)&lt;&gt;"-")*1)=0,
    "No Data",
    IF(COUNTIF(C2290:F2290,INDEX(_xlfn._xlws.FILTER(C2290:F2290,TRIM(C2290:F2290)&lt;&gt;"-"),1))=SUMPRODUCT((TRIM(C2290:F2290)&lt;&gt;"-")*1),
    "No Change",
    "Change"))</f>
        <v>No Data</v>
      </c>
      <c r="I2290" s="159"/>
      <c r="J2290"/>
      <c r="K2290" s="163"/>
      <c r="L2290" s="147" t="str">
        <f>TRIM(CLEAN(TEXT(IFERROR(INDEX('Glade MR'!$B$4:$C$3000,MATCH($A2290,'Glade MR'!$C$4:$C$3000,0),1),"-"),"@")))</f>
        <v>-</v>
      </c>
      <c r="M2290" s="147" t="str">
        <f>TRIM(CLEAN(TEXT(IFERROR(INDEX('Glade MR'!$I$4:$J$3000,MATCH($A2290,'Glade MR'!$J$4:$J$3000,0),1),"-"),"@")))</f>
        <v>-</v>
      </c>
      <c r="N2290" s="147" t="str">
        <f>TRIM(CLEAN(TEXT(IFERROR(INDEX('Glade MR'!$P$4:$Q$3000,MATCH($A2290,'Glade MR'!$Q$4:$Q$3000,0),1),"-"),"@")))</f>
        <v>-</v>
      </c>
      <c r="O2290" s="147" t="str">
        <f>TRIM(CLEAN(TEXT(IFERROR(INDEX('Glade MR'!$W$4:$X$3000,MATCH($A2290,'Glade MR'!$X$4:$X$3000,0),1),"-"),"@")))</f>
        <v>-</v>
      </c>
      <c r="P2290" s="159" t="str">
        <f t="shared" si="71"/>
        <v>Not Found</v>
      </c>
      <c r="Q2290" t="str" cm="1">
        <f t="array" ref="Q2290">IF(SUMPRODUCT((TRIM(L2290:O2290)&lt;&gt;"-")*1)=0,
    "No Data",
    IF(COUNTIF(L2290:O2290,INDEX(_xlfn._xlws.FILTER(L2290:O2290,TRIM(L2290:O2290)&lt;&gt;"-"),1))=SUMPRODUCT((TRIM(L2290:O2290)&lt;&gt;"-")*1),
    "No Change",
    "Change"))</f>
        <v>No Data</v>
      </c>
      <c r="R2290" s="159"/>
      <c r="S2290" s="111"/>
    </row>
    <row r="2291" spans="1:19" x14ac:dyDescent="0.3">
      <c r="A2291" t="s">
        <v>2768</v>
      </c>
      <c r="B2291" t="s">
        <v>1145</v>
      </c>
      <c r="C2291" s="160" t="str">
        <f>TRIM(CLEAN(TEXT(IFERROR(INDEX('Snakeden MR'!$B$4:$C$3028,MATCH($A2291,'Snakeden MR'!$C$4:$C$3028,0),1),"-"),"@")))</f>
        <v>-</v>
      </c>
      <c r="D2291" s="147" t="str">
        <f>TRIM(CLEAN(TEXT(IFERROR(INDEX('Snakeden MR'!$I$4:$J$3028,MATCH($A2291,'Snakeden MR'!$J$4:$J$3028,0),1),"-"),"@")))</f>
        <v>-</v>
      </c>
      <c r="E2291" s="147" t="str">
        <f>TRIM(CLEAN(TEXT(IFERROR(INDEX('Snakeden MR'!$P$4:$Q$3028,MATCH($A2291,'Snakeden MR'!$Q$4:$Q$3028,0),1),"-"),"@")))</f>
        <v>-</v>
      </c>
      <c r="F2291" s="147" t="str">
        <f>TRIM(CLEAN(TEXT(IFERROR(INDEX('Snakeden MR'!$W$4:$X$3028,MATCH($A2291,'Snakeden MR'!$X$4:$X$3028,0),1),"-"),"@")))</f>
        <v>-</v>
      </c>
      <c r="G2291" s="159" t="str">
        <f t="shared" si="70"/>
        <v>Not Found</v>
      </c>
      <c r="H2291" t="str" cm="1">
        <f t="array" ref="H2291">IF(SUMPRODUCT((TRIM(C2291:F2291)&lt;&gt;"-")*1)=0,
    "No Data",
    IF(COUNTIF(C2291:F2291,INDEX(_xlfn._xlws.FILTER(C2291:F2291,TRIM(C2291:F2291)&lt;&gt;"-"),1))=SUMPRODUCT((TRIM(C2291:F2291)&lt;&gt;"-")*1),
    "No Change",
    "Change"))</f>
        <v>No Data</v>
      </c>
      <c r="I2291" s="159"/>
      <c r="J2291"/>
      <c r="K2291" s="163"/>
      <c r="L2291" s="147" t="str">
        <f>TRIM(CLEAN(TEXT(IFERROR(INDEX('Glade MR'!$B$4:$C$3000,MATCH($A2291,'Glade MR'!$C$4:$C$3000,0),1),"-"),"@")))</f>
        <v>-</v>
      </c>
      <c r="M2291" s="147" t="str">
        <f>TRIM(CLEAN(TEXT(IFERROR(INDEX('Glade MR'!$I$4:$J$3000,MATCH($A2291,'Glade MR'!$J$4:$J$3000,0),1),"-"),"@")))</f>
        <v>-</v>
      </c>
      <c r="N2291" s="147" t="str">
        <f>TRIM(CLEAN(TEXT(IFERROR(INDEX('Glade MR'!$P$4:$Q$3000,MATCH($A2291,'Glade MR'!$Q$4:$Q$3000,0),1),"-"),"@")))</f>
        <v>-</v>
      </c>
      <c r="O2291" s="147" t="str">
        <f>TRIM(CLEAN(TEXT(IFERROR(INDEX('Glade MR'!$W$4:$X$3000,MATCH($A2291,'Glade MR'!$X$4:$X$3000,0),1),"-"),"@")))</f>
        <v>-</v>
      </c>
      <c r="P2291" s="159" t="str">
        <f t="shared" si="71"/>
        <v>Not Found</v>
      </c>
      <c r="Q2291" t="str" cm="1">
        <f t="array" ref="Q2291">IF(SUMPRODUCT((TRIM(L2291:O2291)&lt;&gt;"-")*1)=0,
    "No Data",
    IF(COUNTIF(L2291:O2291,INDEX(_xlfn._xlws.FILTER(L2291:O2291,TRIM(L2291:O2291)&lt;&gt;"-"),1))=SUMPRODUCT((TRIM(L2291:O2291)&lt;&gt;"-")*1),
    "No Change",
    "Change"))</f>
        <v>No Data</v>
      </c>
      <c r="R2291" s="159"/>
      <c r="S2291" s="111"/>
    </row>
    <row r="2292" spans="1:19" x14ac:dyDescent="0.3">
      <c r="A2292" t="s">
        <v>2769</v>
      </c>
      <c r="B2292" t="s">
        <v>1145</v>
      </c>
      <c r="C2292" s="160" t="str">
        <f>TRIM(CLEAN(TEXT(IFERROR(INDEX('Snakeden MR'!$B$4:$C$3028,MATCH($A2292,'Snakeden MR'!$C$4:$C$3028,0),1),"-"),"@")))</f>
        <v>-</v>
      </c>
      <c r="D2292" s="147" t="str">
        <f>TRIM(CLEAN(TEXT(IFERROR(INDEX('Snakeden MR'!$I$4:$J$3028,MATCH($A2292,'Snakeden MR'!$J$4:$J$3028,0),1),"-"),"@")))</f>
        <v>-</v>
      </c>
      <c r="E2292" s="147" t="str">
        <f>TRIM(CLEAN(TEXT(IFERROR(INDEX('Snakeden MR'!$P$4:$Q$3028,MATCH($A2292,'Snakeden MR'!$Q$4:$Q$3028,0),1),"-"),"@")))</f>
        <v>-</v>
      </c>
      <c r="F2292" s="147" t="str">
        <f>TRIM(CLEAN(TEXT(IFERROR(INDEX('Snakeden MR'!$W$4:$X$3028,MATCH($A2292,'Snakeden MR'!$X$4:$X$3028,0),1),"-"),"@")))</f>
        <v>-</v>
      </c>
      <c r="G2292" s="159" t="str">
        <f t="shared" si="70"/>
        <v>Not Found</v>
      </c>
      <c r="H2292" t="str" cm="1">
        <f t="array" ref="H2292">IF(SUMPRODUCT((TRIM(C2292:F2292)&lt;&gt;"-")*1)=0,
    "No Data",
    IF(COUNTIF(C2292:F2292,INDEX(_xlfn._xlws.FILTER(C2292:F2292,TRIM(C2292:F2292)&lt;&gt;"-"),1))=SUMPRODUCT((TRIM(C2292:F2292)&lt;&gt;"-")*1),
    "No Change",
    "Change"))</f>
        <v>No Data</v>
      </c>
      <c r="I2292" s="159"/>
      <c r="J2292"/>
      <c r="K2292" s="163"/>
      <c r="L2292" s="147" t="str">
        <f>TRIM(CLEAN(TEXT(IFERROR(INDEX('Glade MR'!$B$4:$C$3000,MATCH($A2292,'Glade MR'!$C$4:$C$3000,0),1),"-"),"@")))</f>
        <v>-</v>
      </c>
      <c r="M2292" s="147" t="str">
        <f>TRIM(CLEAN(TEXT(IFERROR(INDEX('Glade MR'!$I$4:$J$3000,MATCH($A2292,'Glade MR'!$J$4:$J$3000,0),1),"-"),"@")))</f>
        <v>-</v>
      </c>
      <c r="N2292" s="147" t="str">
        <f>TRIM(CLEAN(TEXT(IFERROR(INDEX('Glade MR'!$P$4:$Q$3000,MATCH($A2292,'Glade MR'!$Q$4:$Q$3000,0),1),"-"),"@")))</f>
        <v>-</v>
      </c>
      <c r="O2292" s="147" t="str">
        <f>TRIM(CLEAN(TEXT(IFERROR(INDEX('Glade MR'!$W$4:$X$3000,MATCH($A2292,'Glade MR'!$X$4:$X$3000,0),1),"-"),"@")))</f>
        <v>-</v>
      </c>
      <c r="P2292" s="159" t="str">
        <f t="shared" si="71"/>
        <v>Not Found</v>
      </c>
      <c r="Q2292" t="str" cm="1">
        <f t="array" ref="Q2292">IF(SUMPRODUCT((TRIM(L2292:O2292)&lt;&gt;"-")*1)=0,
    "No Data",
    IF(COUNTIF(L2292:O2292,INDEX(_xlfn._xlws.FILTER(L2292:O2292,TRIM(L2292:O2292)&lt;&gt;"-"),1))=SUMPRODUCT((TRIM(L2292:O2292)&lt;&gt;"-")*1),
    "No Change",
    "Change"))</f>
        <v>No Data</v>
      </c>
      <c r="R2292" s="159"/>
      <c r="S2292" s="111"/>
    </row>
    <row r="2293" spans="1:19" x14ac:dyDescent="0.3">
      <c r="A2293" t="s">
        <v>632</v>
      </c>
      <c r="B2293" t="s">
        <v>1137</v>
      </c>
      <c r="C2293" s="160" t="str">
        <f>TRIM(CLEAN(TEXT(IFERROR(INDEX('Snakeden MR'!$B$4:$C$3028,MATCH($A2293,'Snakeden MR'!$C$4:$C$3028,0),1),"-"),"@")))</f>
        <v>-</v>
      </c>
      <c r="D2293" s="147" t="str">
        <f>TRIM(CLEAN(TEXT(IFERROR(INDEX('Snakeden MR'!$I$4:$J$3028,MATCH($A2293,'Snakeden MR'!$J$4:$J$3028,0),1),"-"),"@")))</f>
        <v>-</v>
      </c>
      <c r="E2293" s="147" t="str">
        <f>TRIM(CLEAN(TEXT(IFERROR(INDEX('Snakeden MR'!$P$4:$Q$3028,MATCH($A2293,'Snakeden MR'!$Q$4:$Q$3028,0),1),"-"),"@")))</f>
        <v>-</v>
      </c>
      <c r="F2293" s="147" t="str">
        <f>TRIM(CLEAN(TEXT(IFERROR(INDEX('Snakeden MR'!$W$4:$X$3028,MATCH($A2293,'Snakeden MR'!$X$4:$X$3028,0),1),"-"),"@")))</f>
        <v>-</v>
      </c>
      <c r="G2293" s="159" t="str">
        <f t="shared" si="70"/>
        <v>Not Found</v>
      </c>
      <c r="H2293" t="str" cm="1">
        <f t="array" ref="H2293">IF(SUMPRODUCT((TRIM(C2293:F2293)&lt;&gt;"-")*1)=0,
    "No Data",
    IF(COUNTIF(C2293:F2293,INDEX(_xlfn._xlws.FILTER(C2293:F2293,TRIM(C2293:F2293)&lt;&gt;"-"),1))=SUMPRODUCT((TRIM(C2293:F2293)&lt;&gt;"-")*1),
    "No Change",
    "Change"))</f>
        <v>No Data</v>
      </c>
      <c r="I2293" s="159"/>
      <c r="J2293"/>
      <c r="K2293" s="163"/>
      <c r="L2293" s="147" t="str">
        <f>TRIM(CLEAN(TEXT(IFERROR(INDEX('Glade MR'!$B$4:$C$3000,MATCH($A2293,'Glade MR'!$C$4:$C$3000,0),1),"-"),"@")))</f>
        <v>-</v>
      </c>
      <c r="M2293" s="147" t="str">
        <f>TRIM(CLEAN(TEXT(IFERROR(INDEX('Glade MR'!$I$4:$J$3000,MATCH($A2293,'Glade MR'!$J$4:$J$3000,0),1),"-"),"@")))</f>
        <v>Pool 1</v>
      </c>
      <c r="N2293" s="147" t="str">
        <f>TRIM(CLEAN(TEXT(IFERROR(INDEX('Glade MR'!$P$4:$Q$3000,MATCH($A2293,'Glade MR'!$Q$4:$Q$3000,0),1),"-"),"@")))</f>
        <v>-</v>
      </c>
      <c r="O2293" s="147" t="str">
        <f>TRIM(CLEAN(TEXT(IFERROR(INDEX('Glade MR'!$W$4:$X$3000,MATCH($A2293,'Glade MR'!$X$4:$X$3000,0),1),"-"),"@")))</f>
        <v>-</v>
      </c>
      <c r="P2293" s="159" t="str">
        <f t="shared" si="71"/>
        <v>Found</v>
      </c>
      <c r="Q2293" t="str" cm="1">
        <f t="array" ref="Q2293">IF(SUMPRODUCT((TRIM(L2293:O2293)&lt;&gt;"-")*1)=0,
    "No Data",
    IF(COUNTIF(L2293:O2293,INDEX(_xlfn._xlws.FILTER(L2293:O2293,TRIM(L2293:O2293)&lt;&gt;"-"),1))=SUMPRODUCT((TRIM(L2293:O2293)&lt;&gt;"-")*1),
    "No Change",
    "Change"))</f>
        <v>No Change</v>
      </c>
      <c r="R2293" s="159"/>
      <c r="S2293" s="111"/>
    </row>
    <row r="2294" spans="1:19" x14ac:dyDescent="0.3">
      <c r="A2294" t="s">
        <v>737</v>
      </c>
      <c r="B2294" t="s">
        <v>1137</v>
      </c>
      <c r="C2294" s="160" t="str">
        <f>TRIM(CLEAN(TEXT(IFERROR(INDEX('Snakeden MR'!$B$4:$C$3028,MATCH($A2294,'Snakeden MR'!$C$4:$C$3028,0),1),"-"),"@")))</f>
        <v>-</v>
      </c>
      <c r="D2294" s="147" t="str">
        <f>TRIM(CLEAN(TEXT(IFERROR(INDEX('Snakeden MR'!$I$4:$J$3028,MATCH($A2294,'Snakeden MR'!$J$4:$J$3028,0),1),"-"),"@")))</f>
        <v>-</v>
      </c>
      <c r="E2294" s="147" t="str">
        <f>TRIM(CLEAN(TEXT(IFERROR(INDEX('Snakeden MR'!$P$4:$Q$3028,MATCH($A2294,'Snakeden MR'!$Q$4:$Q$3028,0),1),"-"),"@")))</f>
        <v>-</v>
      </c>
      <c r="F2294" s="147" t="str">
        <f>TRIM(CLEAN(TEXT(IFERROR(INDEX('Snakeden MR'!$W$4:$X$3028,MATCH($A2294,'Snakeden MR'!$X$4:$X$3028,0),1),"-"),"@")))</f>
        <v>-</v>
      </c>
      <c r="G2294" s="159" t="str">
        <f t="shared" si="70"/>
        <v>Not Found</v>
      </c>
      <c r="H2294" t="str" cm="1">
        <f t="array" ref="H2294">IF(SUMPRODUCT((TRIM(C2294:F2294)&lt;&gt;"-")*1)=0,
    "No Data",
    IF(COUNTIF(C2294:F2294,INDEX(_xlfn._xlws.FILTER(C2294:F2294,TRIM(C2294:F2294)&lt;&gt;"-"),1))=SUMPRODUCT((TRIM(C2294:F2294)&lt;&gt;"-")*1),
    "No Change",
    "Change"))</f>
        <v>No Data</v>
      </c>
      <c r="I2294" s="159"/>
      <c r="J2294"/>
      <c r="K2294" s="163"/>
      <c r="L2294" s="147" t="str">
        <f>TRIM(CLEAN(TEXT(IFERROR(INDEX('Glade MR'!$B$4:$C$3000,MATCH($A2294,'Glade MR'!$C$4:$C$3000,0),1),"-"),"@")))</f>
        <v>-</v>
      </c>
      <c r="M2294" s="147" t="str">
        <f>TRIM(CLEAN(TEXT(IFERROR(INDEX('Glade MR'!$I$4:$J$3000,MATCH($A2294,'Glade MR'!$J$4:$J$3000,0),1),"-"),"@")))</f>
        <v>Pool 4</v>
      </c>
      <c r="N2294" s="147" t="str">
        <f>TRIM(CLEAN(TEXT(IFERROR(INDEX('Glade MR'!$P$4:$Q$3000,MATCH($A2294,'Glade MR'!$Q$4:$Q$3000,0),1),"-"),"@")))</f>
        <v>-</v>
      </c>
      <c r="O2294" s="147" t="str">
        <f>TRIM(CLEAN(TEXT(IFERROR(INDEX('Glade MR'!$W$4:$X$3000,MATCH($A2294,'Glade MR'!$X$4:$X$3000,0),1),"-"),"@")))</f>
        <v>-</v>
      </c>
      <c r="P2294" s="159" t="str">
        <f t="shared" si="71"/>
        <v>Found</v>
      </c>
      <c r="Q2294" t="str" cm="1">
        <f t="array" ref="Q2294">IF(SUMPRODUCT((TRIM(L2294:O2294)&lt;&gt;"-")*1)=0,
    "No Data",
    IF(COUNTIF(L2294:O2294,INDEX(_xlfn._xlws.FILTER(L2294:O2294,TRIM(L2294:O2294)&lt;&gt;"-"),1))=SUMPRODUCT((TRIM(L2294:O2294)&lt;&gt;"-")*1),
    "No Change",
    "Change"))</f>
        <v>No Change</v>
      </c>
      <c r="R2294" s="159"/>
      <c r="S2294" s="111"/>
    </row>
    <row r="2295" spans="1:19" x14ac:dyDescent="0.3">
      <c r="A2295" t="s">
        <v>777</v>
      </c>
      <c r="B2295" t="s">
        <v>1137</v>
      </c>
      <c r="C2295" s="160" t="str">
        <f>TRIM(CLEAN(TEXT(IFERROR(INDEX('Snakeden MR'!$B$4:$C$3028,MATCH($A2295,'Snakeden MR'!$C$4:$C$3028,0),1),"-"),"@")))</f>
        <v>-</v>
      </c>
      <c r="D2295" s="147" t="str">
        <f>TRIM(CLEAN(TEXT(IFERROR(INDEX('Snakeden MR'!$I$4:$J$3028,MATCH($A2295,'Snakeden MR'!$J$4:$J$3028,0),1),"-"),"@")))</f>
        <v>-</v>
      </c>
      <c r="E2295" s="147" t="str">
        <f>TRIM(CLEAN(TEXT(IFERROR(INDEX('Snakeden MR'!$P$4:$Q$3028,MATCH($A2295,'Snakeden MR'!$Q$4:$Q$3028,0),1),"-"),"@")))</f>
        <v>-</v>
      </c>
      <c r="F2295" s="147" t="str">
        <f>TRIM(CLEAN(TEXT(IFERROR(INDEX('Snakeden MR'!$W$4:$X$3028,MATCH($A2295,'Snakeden MR'!$X$4:$X$3028,0),1),"-"),"@")))</f>
        <v>-</v>
      </c>
      <c r="G2295" s="159" t="str">
        <f t="shared" si="70"/>
        <v>Not Found</v>
      </c>
      <c r="H2295" t="str" cm="1">
        <f t="array" ref="H2295">IF(SUMPRODUCT((TRIM(C2295:F2295)&lt;&gt;"-")*1)=0,
    "No Data",
    IF(COUNTIF(C2295:F2295,INDEX(_xlfn._xlws.FILTER(C2295:F2295,TRIM(C2295:F2295)&lt;&gt;"-"),1))=SUMPRODUCT((TRIM(C2295:F2295)&lt;&gt;"-")*1),
    "No Change",
    "Change"))</f>
        <v>No Data</v>
      </c>
      <c r="I2295" s="159"/>
      <c r="J2295"/>
      <c r="K2295" s="163"/>
      <c r="L2295" s="147" t="str">
        <f>TRIM(CLEAN(TEXT(IFERROR(INDEX('Glade MR'!$B$4:$C$3000,MATCH($A2295,'Glade MR'!$C$4:$C$3000,0),1),"-"),"@")))</f>
        <v>Pool 3</v>
      </c>
      <c r="M2295" s="147" t="str">
        <f>TRIM(CLEAN(TEXT(IFERROR(INDEX('Glade MR'!$I$4:$J$3000,MATCH($A2295,'Glade MR'!$J$4:$J$3000,0),1),"-"),"@")))</f>
        <v>-</v>
      </c>
      <c r="N2295" s="147" t="str">
        <f>TRIM(CLEAN(TEXT(IFERROR(INDEX('Glade MR'!$P$4:$Q$3000,MATCH($A2295,'Glade MR'!$Q$4:$Q$3000,0),1),"-"),"@")))</f>
        <v>-</v>
      </c>
      <c r="O2295" s="147" t="str">
        <f>TRIM(CLEAN(TEXT(IFERROR(INDEX('Glade MR'!$W$4:$X$3000,MATCH($A2295,'Glade MR'!$X$4:$X$3000,0),1),"-"),"@")))</f>
        <v>-</v>
      </c>
      <c r="P2295" s="159" t="str">
        <f t="shared" si="71"/>
        <v>Found</v>
      </c>
      <c r="Q2295" t="str" cm="1">
        <f t="array" ref="Q2295">IF(SUMPRODUCT((TRIM(L2295:O2295)&lt;&gt;"-")*1)=0,
    "No Data",
    IF(COUNTIF(L2295:O2295,INDEX(_xlfn._xlws.FILTER(L2295:O2295,TRIM(L2295:O2295)&lt;&gt;"-"),1))=SUMPRODUCT((TRIM(L2295:O2295)&lt;&gt;"-")*1),
    "No Change",
    "Change"))</f>
        <v>No Change</v>
      </c>
      <c r="R2295" s="159"/>
      <c r="S2295" s="111"/>
    </row>
    <row r="2296" spans="1:19" x14ac:dyDescent="0.3">
      <c r="A2296" t="s">
        <v>2770</v>
      </c>
      <c r="B2296" t="s">
        <v>1137</v>
      </c>
      <c r="C2296" s="160" t="str">
        <f>TRIM(CLEAN(TEXT(IFERROR(INDEX('Snakeden MR'!$B$4:$C$3028,MATCH($A2296,'Snakeden MR'!$C$4:$C$3028,0),1),"-"),"@")))</f>
        <v>-</v>
      </c>
      <c r="D2296" s="147" t="str">
        <f>TRIM(CLEAN(TEXT(IFERROR(INDEX('Snakeden MR'!$I$4:$J$3028,MATCH($A2296,'Snakeden MR'!$J$4:$J$3028,0),1),"-"),"@")))</f>
        <v>-</v>
      </c>
      <c r="E2296" s="147" t="str">
        <f>TRIM(CLEAN(TEXT(IFERROR(INDEX('Snakeden MR'!$P$4:$Q$3028,MATCH($A2296,'Snakeden MR'!$Q$4:$Q$3028,0),1),"-"),"@")))</f>
        <v>-</v>
      </c>
      <c r="F2296" s="147" t="str">
        <f>TRIM(CLEAN(TEXT(IFERROR(INDEX('Snakeden MR'!$W$4:$X$3028,MATCH($A2296,'Snakeden MR'!$X$4:$X$3028,0),1),"-"),"@")))</f>
        <v>-</v>
      </c>
      <c r="G2296" s="159" t="str">
        <f t="shared" si="70"/>
        <v>Not Found</v>
      </c>
      <c r="H2296" t="str" cm="1">
        <f t="array" ref="H2296">IF(SUMPRODUCT((TRIM(C2296:F2296)&lt;&gt;"-")*1)=0,
    "No Data",
    IF(COUNTIF(C2296:F2296,INDEX(_xlfn._xlws.FILTER(C2296:F2296,TRIM(C2296:F2296)&lt;&gt;"-"),1))=SUMPRODUCT((TRIM(C2296:F2296)&lt;&gt;"-")*1),
    "No Change",
    "Change"))</f>
        <v>No Data</v>
      </c>
      <c r="I2296" s="159"/>
      <c r="J2296"/>
      <c r="K2296" s="163"/>
      <c r="L2296" s="147" t="str">
        <f>TRIM(CLEAN(TEXT(IFERROR(INDEX('Glade MR'!$B$4:$C$3000,MATCH($A2296,'Glade MR'!$C$4:$C$3000,0),1),"-"),"@")))</f>
        <v>-</v>
      </c>
      <c r="M2296" s="147" t="str">
        <f>TRIM(CLEAN(TEXT(IFERROR(INDEX('Glade MR'!$I$4:$J$3000,MATCH($A2296,'Glade MR'!$J$4:$J$3000,0),1),"-"),"@")))</f>
        <v>-</v>
      </c>
      <c r="N2296" s="147" t="str">
        <f>TRIM(CLEAN(TEXT(IFERROR(INDEX('Glade MR'!$P$4:$Q$3000,MATCH($A2296,'Glade MR'!$Q$4:$Q$3000,0),1),"-"),"@")))</f>
        <v>-</v>
      </c>
      <c r="O2296" s="147" t="str">
        <f>TRIM(CLEAN(TEXT(IFERROR(INDEX('Glade MR'!$W$4:$X$3000,MATCH($A2296,'Glade MR'!$X$4:$X$3000,0),1),"-"),"@")))</f>
        <v>-</v>
      </c>
      <c r="P2296" s="159" t="str">
        <f t="shared" si="71"/>
        <v>Not Found</v>
      </c>
      <c r="Q2296" t="str" cm="1">
        <f t="array" ref="Q2296">IF(SUMPRODUCT((TRIM(L2296:O2296)&lt;&gt;"-")*1)=0,
    "No Data",
    IF(COUNTIF(L2296:O2296,INDEX(_xlfn._xlws.FILTER(L2296:O2296,TRIM(L2296:O2296)&lt;&gt;"-"),1))=SUMPRODUCT((TRIM(L2296:O2296)&lt;&gt;"-")*1),
    "No Change",
    "Change"))</f>
        <v>No Data</v>
      </c>
      <c r="R2296" s="159"/>
      <c r="S2296" s="111"/>
    </row>
    <row r="2297" spans="1:19" x14ac:dyDescent="0.3">
      <c r="A2297" t="s">
        <v>797</v>
      </c>
      <c r="B2297" t="s">
        <v>1137</v>
      </c>
      <c r="C2297" s="160" t="str">
        <f>TRIM(CLEAN(TEXT(IFERROR(INDEX('Snakeden MR'!$B$4:$C$3028,MATCH($A2297,'Snakeden MR'!$C$4:$C$3028,0),1),"-"),"@")))</f>
        <v>-</v>
      </c>
      <c r="D2297" s="147" t="str">
        <f>TRIM(CLEAN(TEXT(IFERROR(INDEX('Snakeden MR'!$I$4:$J$3028,MATCH($A2297,'Snakeden MR'!$J$4:$J$3028,0),1),"-"),"@")))</f>
        <v>-</v>
      </c>
      <c r="E2297" s="147" t="str">
        <f>TRIM(CLEAN(TEXT(IFERROR(INDEX('Snakeden MR'!$P$4:$Q$3028,MATCH($A2297,'Snakeden MR'!$Q$4:$Q$3028,0),1),"-"),"@")))</f>
        <v>-</v>
      </c>
      <c r="F2297" s="147" t="str">
        <f>TRIM(CLEAN(TEXT(IFERROR(INDEX('Snakeden MR'!$W$4:$X$3028,MATCH($A2297,'Snakeden MR'!$X$4:$X$3028,0),1),"-"),"@")))</f>
        <v>-</v>
      </c>
      <c r="G2297" s="159" t="str">
        <f t="shared" si="70"/>
        <v>Not Found</v>
      </c>
      <c r="H2297" t="str" cm="1">
        <f t="array" ref="H2297">IF(SUMPRODUCT((TRIM(C2297:F2297)&lt;&gt;"-")*1)=0,
    "No Data",
    IF(COUNTIF(C2297:F2297,INDEX(_xlfn._xlws.FILTER(C2297:F2297,TRIM(C2297:F2297)&lt;&gt;"-"),1))=SUMPRODUCT((TRIM(C2297:F2297)&lt;&gt;"-")*1),
    "No Change",
    "Change"))</f>
        <v>No Data</v>
      </c>
      <c r="I2297" s="159"/>
      <c r="J2297"/>
      <c r="K2297" s="163"/>
      <c r="L2297" s="147" t="str">
        <f>TRIM(CLEAN(TEXT(IFERROR(INDEX('Glade MR'!$B$4:$C$3000,MATCH($A2297,'Glade MR'!$C$4:$C$3000,0),1),"-"),"@")))</f>
        <v>Pool 3</v>
      </c>
      <c r="M2297" s="147" t="str">
        <f>TRIM(CLEAN(TEXT(IFERROR(INDEX('Glade MR'!$I$4:$J$3000,MATCH($A2297,'Glade MR'!$J$4:$J$3000,0),1),"-"),"@")))</f>
        <v>Pool 4</v>
      </c>
      <c r="N2297" s="147" t="str">
        <f>TRIM(CLEAN(TEXT(IFERROR(INDEX('Glade MR'!$P$4:$Q$3000,MATCH($A2297,'Glade MR'!$Q$4:$Q$3000,0),1),"-"),"@")))</f>
        <v>Pool 4</v>
      </c>
      <c r="O2297" s="147" t="str">
        <f>TRIM(CLEAN(TEXT(IFERROR(INDEX('Glade MR'!$W$4:$X$3000,MATCH($A2297,'Glade MR'!$X$4:$X$3000,0),1),"-"),"@")))</f>
        <v>Pool 4</v>
      </c>
      <c r="P2297" s="159" t="str">
        <f t="shared" si="71"/>
        <v>Found</v>
      </c>
      <c r="Q2297" t="str" cm="1">
        <f t="array" ref="Q2297">IF(SUMPRODUCT((TRIM(L2297:O2297)&lt;&gt;"-")*1)=0,
    "No Data",
    IF(COUNTIF(L2297:O2297,INDEX(_xlfn._xlws.FILTER(L2297:O2297,TRIM(L2297:O2297)&lt;&gt;"-"),1))=SUMPRODUCT((TRIM(L2297:O2297)&lt;&gt;"-")*1),
    "No Change",
    "Change"))</f>
        <v>Change</v>
      </c>
      <c r="R2297" s="159"/>
      <c r="S2297" s="111"/>
    </row>
    <row r="2298" spans="1:19" x14ac:dyDescent="0.3">
      <c r="A2298" t="s">
        <v>2771</v>
      </c>
      <c r="B2298" t="s">
        <v>1137</v>
      </c>
      <c r="C2298" s="160" t="str">
        <f>TRIM(CLEAN(TEXT(IFERROR(INDEX('Snakeden MR'!$B$4:$C$3028,MATCH($A2298,'Snakeden MR'!$C$4:$C$3028,0),1),"-"),"@")))</f>
        <v>-</v>
      </c>
      <c r="D2298" s="147" t="str">
        <f>TRIM(CLEAN(TEXT(IFERROR(INDEX('Snakeden MR'!$I$4:$J$3028,MATCH($A2298,'Snakeden MR'!$J$4:$J$3028,0),1),"-"),"@")))</f>
        <v>-</v>
      </c>
      <c r="E2298" s="147" t="str">
        <f>TRIM(CLEAN(TEXT(IFERROR(INDEX('Snakeden MR'!$P$4:$Q$3028,MATCH($A2298,'Snakeden MR'!$Q$4:$Q$3028,0),1),"-"),"@")))</f>
        <v>-</v>
      </c>
      <c r="F2298" s="147" t="str">
        <f>TRIM(CLEAN(TEXT(IFERROR(INDEX('Snakeden MR'!$W$4:$X$3028,MATCH($A2298,'Snakeden MR'!$X$4:$X$3028,0),1),"-"),"@")))</f>
        <v>-</v>
      </c>
      <c r="G2298" s="159" t="str">
        <f t="shared" si="70"/>
        <v>Not Found</v>
      </c>
      <c r="H2298" t="str" cm="1">
        <f t="array" ref="H2298">IF(SUMPRODUCT((TRIM(C2298:F2298)&lt;&gt;"-")*1)=0,
    "No Data",
    IF(COUNTIF(C2298:F2298,INDEX(_xlfn._xlws.FILTER(C2298:F2298,TRIM(C2298:F2298)&lt;&gt;"-"),1))=SUMPRODUCT((TRIM(C2298:F2298)&lt;&gt;"-")*1),
    "No Change",
    "Change"))</f>
        <v>No Data</v>
      </c>
      <c r="I2298" s="159"/>
      <c r="J2298"/>
      <c r="K2298" s="163"/>
      <c r="L2298" s="147" t="str">
        <f>TRIM(CLEAN(TEXT(IFERROR(INDEX('Glade MR'!$B$4:$C$3000,MATCH($A2298,'Glade MR'!$C$4:$C$3000,0),1),"-"),"@")))</f>
        <v>-</v>
      </c>
      <c r="M2298" s="147" t="str">
        <f>TRIM(CLEAN(TEXT(IFERROR(INDEX('Glade MR'!$I$4:$J$3000,MATCH($A2298,'Glade MR'!$J$4:$J$3000,0),1),"-"),"@")))</f>
        <v>-</v>
      </c>
      <c r="N2298" s="147" t="str">
        <f>TRIM(CLEAN(TEXT(IFERROR(INDEX('Glade MR'!$P$4:$Q$3000,MATCH($A2298,'Glade MR'!$Q$4:$Q$3000,0),1),"-"),"@")))</f>
        <v>-</v>
      </c>
      <c r="O2298" s="147" t="str">
        <f>TRIM(CLEAN(TEXT(IFERROR(INDEX('Glade MR'!$W$4:$X$3000,MATCH($A2298,'Glade MR'!$X$4:$X$3000,0),1),"-"),"@")))</f>
        <v>-</v>
      </c>
      <c r="P2298" s="159" t="str">
        <f t="shared" si="71"/>
        <v>Not Found</v>
      </c>
      <c r="Q2298" t="str" cm="1">
        <f t="array" ref="Q2298">IF(SUMPRODUCT((TRIM(L2298:O2298)&lt;&gt;"-")*1)=0,
    "No Data",
    IF(COUNTIF(L2298:O2298,INDEX(_xlfn._xlws.FILTER(L2298:O2298,TRIM(L2298:O2298)&lt;&gt;"-"),1))=SUMPRODUCT((TRIM(L2298:O2298)&lt;&gt;"-")*1),
    "No Change",
    "Change"))</f>
        <v>No Data</v>
      </c>
      <c r="R2298" s="159"/>
      <c r="S2298" s="111"/>
    </row>
    <row r="2299" spans="1:19" x14ac:dyDescent="0.3">
      <c r="A2299" t="s">
        <v>954</v>
      </c>
      <c r="B2299" t="s">
        <v>1137</v>
      </c>
      <c r="C2299" s="160" t="str">
        <f>TRIM(CLEAN(TEXT(IFERROR(INDEX('Snakeden MR'!$B$4:$C$3028,MATCH($A2299,'Snakeden MR'!$C$4:$C$3028,0),1),"-"),"@")))</f>
        <v>-</v>
      </c>
      <c r="D2299" s="147" t="str">
        <f>TRIM(CLEAN(TEXT(IFERROR(INDEX('Snakeden MR'!$I$4:$J$3028,MATCH($A2299,'Snakeden MR'!$J$4:$J$3028,0),1),"-"),"@")))</f>
        <v>-</v>
      </c>
      <c r="E2299" s="147" t="str">
        <f>TRIM(CLEAN(TEXT(IFERROR(INDEX('Snakeden MR'!$P$4:$Q$3028,MATCH($A2299,'Snakeden MR'!$Q$4:$Q$3028,0),1),"-"),"@")))</f>
        <v>-</v>
      </c>
      <c r="F2299" s="147" t="str">
        <f>TRIM(CLEAN(TEXT(IFERROR(INDEX('Snakeden MR'!$W$4:$X$3028,MATCH($A2299,'Snakeden MR'!$X$4:$X$3028,0),1),"-"),"@")))</f>
        <v>-</v>
      </c>
      <c r="G2299" s="159" t="str">
        <f t="shared" si="70"/>
        <v>Not Found</v>
      </c>
      <c r="H2299" t="str" cm="1">
        <f t="array" ref="H2299">IF(SUMPRODUCT((TRIM(C2299:F2299)&lt;&gt;"-")*1)=0,
    "No Data",
    IF(COUNTIF(C2299:F2299,INDEX(_xlfn._xlws.FILTER(C2299:F2299,TRIM(C2299:F2299)&lt;&gt;"-"),1))=SUMPRODUCT((TRIM(C2299:F2299)&lt;&gt;"-")*1),
    "No Change",
    "Change"))</f>
        <v>No Data</v>
      </c>
      <c r="I2299" s="159"/>
      <c r="J2299"/>
      <c r="K2299" s="163"/>
      <c r="L2299" s="147" t="str">
        <f>TRIM(CLEAN(TEXT(IFERROR(INDEX('Glade MR'!$B$4:$C$3000,MATCH($A2299,'Glade MR'!$C$4:$C$3000,0),1),"-"),"@")))</f>
        <v>Pool 3</v>
      </c>
      <c r="M2299" s="147" t="str">
        <f>TRIM(CLEAN(TEXT(IFERROR(INDEX('Glade MR'!$I$4:$J$3000,MATCH($A2299,'Glade MR'!$J$4:$J$3000,0),1),"-"),"@")))</f>
        <v>-</v>
      </c>
      <c r="N2299" s="147" t="str">
        <f>TRIM(CLEAN(TEXT(IFERROR(INDEX('Glade MR'!$P$4:$Q$3000,MATCH($A2299,'Glade MR'!$Q$4:$Q$3000,0),1),"-"),"@")))</f>
        <v>-</v>
      </c>
      <c r="O2299" s="147" t="str">
        <f>TRIM(CLEAN(TEXT(IFERROR(INDEX('Glade MR'!$W$4:$X$3000,MATCH($A2299,'Glade MR'!$X$4:$X$3000,0),1),"-"),"@")))</f>
        <v>-</v>
      </c>
      <c r="P2299" s="159" t="str">
        <f t="shared" si="71"/>
        <v>Found</v>
      </c>
      <c r="Q2299" t="str" cm="1">
        <f t="array" ref="Q2299">IF(SUMPRODUCT((TRIM(L2299:O2299)&lt;&gt;"-")*1)=0,
    "No Data",
    IF(COUNTIF(L2299:O2299,INDEX(_xlfn._xlws.FILTER(L2299:O2299,TRIM(L2299:O2299)&lt;&gt;"-"),1))=SUMPRODUCT((TRIM(L2299:O2299)&lt;&gt;"-")*1),
    "No Change",
    "Change"))</f>
        <v>No Change</v>
      </c>
      <c r="R2299" s="159"/>
      <c r="S2299" s="111"/>
    </row>
    <row r="2300" spans="1:19" x14ac:dyDescent="0.3">
      <c r="A2300" t="s">
        <v>2772</v>
      </c>
      <c r="B2300" t="s">
        <v>1137</v>
      </c>
      <c r="C2300" s="160" t="str">
        <f>TRIM(CLEAN(TEXT(IFERROR(INDEX('Snakeden MR'!$B$4:$C$3028,MATCH($A2300,'Snakeden MR'!$C$4:$C$3028,0),1),"-"),"@")))</f>
        <v>-</v>
      </c>
      <c r="D2300" s="147" t="str">
        <f>TRIM(CLEAN(TEXT(IFERROR(INDEX('Snakeden MR'!$I$4:$J$3028,MATCH($A2300,'Snakeden MR'!$J$4:$J$3028,0),1),"-"),"@")))</f>
        <v>-</v>
      </c>
      <c r="E2300" s="147" t="str">
        <f>TRIM(CLEAN(TEXT(IFERROR(INDEX('Snakeden MR'!$P$4:$Q$3028,MATCH($A2300,'Snakeden MR'!$Q$4:$Q$3028,0),1),"-"),"@")))</f>
        <v>-</v>
      </c>
      <c r="F2300" s="147" t="str">
        <f>TRIM(CLEAN(TEXT(IFERROR(INDEX('Snakeden MR'!$W$4:$X$3028,MATCH($A2300,'Snakeden MR'!$X$4:$X$3028,0),1),"-"),"@")))</f>
        <v>-</v>
      </c>
      <c r="G2300" s="159" t="str">
        <f t="shared" si="70"/>
        <v>Not Found</v>
      </c>
      <c r="H2300" t="str" cm="1">
        <f t="array" ref="H2300">IF(SUMPRODUCT((TRIM(C2300:F2300)&lt;&gt;"-")*1)=0,
    "No Data",
    IF(COUNTIF(C2300:F2300,INDEX(_xlfn._xlws.FILTER(C2300:F2300,TRIM(C2300:F2300)&lt;&gt;"-"),1))=SUMPRODUCT((TRIM(C2300:F2300)&lt;&gt;"-")*1),
    "No Change",
    "Change"))</f>
        <v>No Data</v>
      </c>
      <c r="I2300" s="159"/>
      <c r="J2300"/>
      <c r="K2300" s="163"/>
      <c r="L2300" s="147" t="str">
        <f>TRIM(CLEAN(TEXT(IFERROR(INDEX('Glade MR'!$B$4:$C$3000,MATCH($A2300,'Glade MR'!$C$4:$C$3000,0),1),"-"),"@")))</f>
        <v>-</v>
      </c>
      <c r="M2300" s="147" t="str">
        <f>TRIM(CLEAN(TEXT(IFERROR(INDEX('Glade MR'!$I$4:$J$3000,MATCH($A2300,'Glade MR'!$J$4:$J$3000,0),1),"-"),"@")))</f>
        <v>-</v>
      </c>
      <c r="N2300" s="147" t="str">
        <f>TRIM(CLEAN(TEXT(IFERROR(INDEX('Glade MR'!$P$4:$Q$3000,MATCH($A2300,'Glade MR'!$Q$4:$Q$3000,0),1),"-"),"@")))</f>
        <v>-</v>
      </c>
      <c r="O2300" s="147" t="str">
        <f>TRIM(CLEAN(TEXT(IFERROR(INDEX('Glade MR'!$W$4:$X$3000,MATCH($A2300,'Glade MR'!$X$4:$X$3000,0),1),"-"),"@")))</f>
        <v>-</v>
      </c>
      <c r="P2300" s="159" t="str">
        <f t="shared" si="71"/>
        <v>Not Found</v>
      </c>
      <c r="Q2300" t="str" cm="1">
        <f t="array" ref="Q2300">IF(SUMPRODUCT((TRIM(L2300:O2300)&lt;&gt;"-")*1)=0,
    "No Data",
    IF(COUNTIF(L2300:O2300,INDEX(_xlfn._xlws.FILTER(L2300:O2300,TRIM(L2300:O2300)&lt;&gt;"-"),1))=SUMPRODUCT((TRIM(L2300:O2300)&lt;&gt;"-")*1),
    "No Change",
    "Change"))</f>
        <v>No Data</v>
      </c>
      <c r="R2300" s="159"/>
      <c r="S2300" s="111"/>
    </row>
    <row r="2301" spans="1:19" x14ac:dyDescent="0.3">
      <c r="A2301" t="s">
        <v>2773</v>
      </c>
      <c r="B2301" t="s">
        <v>1137</v>
      </c>
      <c r="C2301" s="160" t="str">
        <f>TRIM(CLEAN(TEXT(IFERROR(INDEX('Snakeden MR'!$B$4:$C$3028,MATCH($A2301,'Snakeden MR'!$C$4:$C$3028,0),1),"-"),"@")))</f>
        <v>-</v>
      </c>
      <c r="D2301" s="147" t="str">
        <f>TRIM(CLEAN(TEXT(IFERROR(INDEX('Snakeden MR'!$I$4:$J$3028,MATCH($A2301,'Snakeden MR'!$J$4:$J$3028,0),1),"-"),"@")))</f>
        <v>-</v>
      </c>
      <c r="E2301" s="147" t="str">
        <f>TRIM(CLEAN(TEXT(IFERROR(INDEX('Snakeden MR'!$P$4:$Q$3028,MATCH($A2301,'Snakeden MR'!$Q$4:$Q$3028,0),1),"-"),"@")))</f>
        <v>-</v>
      </c>
      <c r="F2301" s="147" t="str">
        <f>TRIM(CLEAN(TEXT(IFERROR(INDEX('Snakeden MR'!$W$4:$X$3028,MATCH($A2301,'Snakeden MR'!$X$4:$X$3028,0),1),"-"),"@")))</f>
        <v>-</v>
      </c>
      <c r="G2301" s="159" t="str">
        <f t="shared" si="70"/>
        <v>Not Found</v>
      </c>
      <c r="H2301" t="str" cm="1">
        <f t="array" ref="H2301">IF(SUMPRODUCT((TRIM(C2301:F2301)&lt;&gt;"-")*1)=0,
    "No Data",
    IF(COUNTIF(C2301:F2301,INDEX(_xlfn._xlws.FILTER(C2301:F2301,TRIM(C2301:F2301)&lt;&gt;"-"),1))=SUMPRODUCT((TRIM(C2301:F2301)&lt;&gt;"-")*1),
    "No Change",
    "Change"))</f>
        <v>No Data</v>
      </c>
      <c r="I2301" s="159"/>
      <c r="J2301"/>
      <c r="K2301" s="163"/>
      <c r="L2301" s="147" t="str">
        <f>TRIM(CLEAN(TEXT(IFERROR(INDEX('Glade MR'!$B$4:$C$3000,MATCH($A2301,'Glade MR'!$C$4:$C$3000,0),1),"-"),"@")))</f>
        <v>-</v>
      </c>
      <c r="M2301" s="147" t="str">
        <f>TRIM(CLEAN(TEXT(IFERROR(INDEX('Glade MR'!$I$4:$J$3000,MATCH($A2301,'Glade MR'!$J$4:$J$3000,0),1),"-"),"@")))</f>
        <v>-</v>
      </c>
      <c r="N2301" s="147" t="str">
        <f>TRIM(CLEAN(TEXT(IFERROR(INDEX('Glade MR'!$P$4:$Q$3000,MATCH($A2301,'Glade MR'!$Q$4:$Q$3000,0),1),"-"),"@")))</f>
        <v>-</v>
      </c>
      <c r="O2301" s="147" t="str">
        <f>TRIM(CLEAN(TEXT(IFERROR(INDEX('Glade MR'!$W$4:$X$3000,MATCH($A2301,'Glade MR'!$X$4:$X$3000,0),1),"-"),"@")))</f>
        <v>-</v>
      </c>
      <c r="P2301" s="159" t="str">
        <f t="shared" si="71"/>
        <v>Not Found</v>
      </c>
      <c r="Q2301" t="str" cm="1">
        <f t="array" ref="Q2301">IF(SUMPRODUCT((TRIM(L2301:O2301)&lt;&gt;"-")*1)=0,
    "No Data",
    IF(COUNTIF(L2301:O2301,INDEX(_xlfn._xlws.FILTER(L2301:O2301,TRIM(L2301:O2301)&lt;&gt;"-"),1))=SUMPRODUCT((TRIM(L2301:O2301)&lt;&gt;"-")*1),
    "No Change",
    "Change"))</f>
        <v>No Data</v>
      </c>
      <c r="R2301" s="159"/>
      <c r="S2301" s="111"/>
    </row>
    <row r="2302" spans="1:19" x14ac:dyDescent="0.3">
      <c r="A2302" t="s">
        <v>2774</v>
      </c>
      <c r="B2302" t="s">
        <v>1137</v>
      </c>
      <c r="C2302" s="160" t="str">
        <f>TRIM(CLEAN(TEXT(IFERROR(INDEX('Snakeden MR'!$B$4:$C$3028,MATCH($A2302,'Snakeden MR'!$C$4:$C$3028,0),1),"-"),"@")))</f>
        <v>-</v>
      </c>
      <c r="D2302" s="147" t="str">
        <f>TRIM(CLEAN(TEXT(IFERROR(INDEX('Snakeden MR'!$I$4:$J$3028,MATCH($A2302,'Snakeden MR'!$J$4:$J$3028,0),1),"-"),"@")))</f>
        <v>-</v>
      </c>
      <c r="E2302" s="147" t="str">
        <f>TRIM(CLEAN(TEXT(IFERROR(INDEX('Snakeden MR'!$P$4:$Q$3028,MATCH($A2302,'Snakeden MR'!$Q$4:$Q$3028,0),1),"-"),"@")))</f>
        <v>-</v>
      </c>
      <c r="F2302" s="147" t="str">
        <f>TRIM(CLEAN(TEXT(IFERROR(INDEX('Snakeden MR'!$W$4:$X$3028,MATCH($A2302,'Snakeden MR'!$X$4:$X$3028,0),1),"-"),"@")))</f>
        <v>-</v>
      </c>
      <c r="G2302" s="159" t="str">
        <f t="shared" si="70"/>
        <v>Not Found</v>
      </c>
      <c r="H2302" t="str" cm="1">
        <f t="array" ref="H2302">IF(SUMPRODUCT((TRIM(C2302:F2302)&lt;&gt;"-")*1)=0,
    "No Data",
    IF(COUNTIF(C2302:F2302,INDEX(_xlfn._xlws.FILTER(C2302:F2302,TRIM(C2302:F2302)&lt;&gt;"-"),1))=SUMPRODUCT((TRIM(C2302:F2302)&lt;&gt;"-")*1),
    "No Change",
    "Change"))</f>
        <v>No Data</v>
      </c>
      <c r="I2302" s="159"/>
      <c r="J2302"/>
      <c r="K2302" s="163"/>
      <c r="L2302" s="147" t="str">
        <f>TRIM(CLEAN(TEXT(IFERROR(INDEX('Glade MR'!$B$4:$C$3000,MATCH($A2302,'Glade MR'!$C$4:$C$3000,0),1),"-"),"@")))</f>
        <v>-</v>
      </c>
      <c r="M2302" s="147" t="str">
        <f>TRIM(CLEAN(TEXT(IFERROR(INDEX('Glade MR'!$I$4:$J$3000,MATCH($A2302,'Glade MR'!$J$4:$J$3000,0),1),"-"),"@")))</f>
        <v>-</v>
      </c>
      <c r="N2302" s="147" t="str">
        <f>TRIM(CLEAN(TEXT(IFERROR(INDEX('Glade MR'!$P$4:$Q$3000,MATCH($A2302,'Glade MR'!$Q$4:$Q$3000,0),1),"-"),"@")))</f>
        <v>-</v>
      </c>
      <c r="O2302" s="147" t="str">
        <f>TRIM(CLEAN(TEXT(IFERROR(INDEX('Glade MR'!$W$4:$X$3000,MATCH($A2302,'Glade MR'!$X$4:$X$3000,0),1),"-"),"@")))</f>
        <v>-</v>
      </c>
      <c r="P2302" s="159" t="str">
        <f t="shared" si="71"/>
        <v>Not Found</v>
      </c>
      <c r="Q2302" t="str" cm="1">
        <f t="array" ref="Q2302">IF(SUMPRODUCT((TRIM(L2302:O2302)&lt;&gt;"-")*1)=0,
    "No Data",
    IF(COUNTIF(L2302:O2302,INDEX(_xlfn._xlws.FILTER(L2302:O2302,TRIM(L2302:O2302)&lt;&gt;"-"),1))=SUMPRODUCT((TRIM(L2302:O2302)&lt;&gt;"-")*1),
    "No Change",
    "Change"))</f>
        <v>No Data</v>
      </c>
      <c r="R2302" s="159"/>
      <c r="S2302" s="111"/>
    </row>
    <row r="2303" spans="1:19" x14ac:dyDescent="0.3">
      <c r="A2303" t="s">
        <v>814</v>
      </c>
      <c r="B2303" t="s">
        <v>1137</v>
      </c>
      <c r="C2303" s="160" t="str">
        <f>TRIM(CLEAN(TEXT(IFERROR(INDEX('Snakeden MR'!$B$4:$C$3028,MATCH($A2303,'Snakeden MR'!$C$4:$C$3028,0),1),"-"),"@")))</f>
        <v>-</v>
      </c>
      <c r="D2303" s="147" t="str">
        <f>TRIM(CLEAN(TEXT(IFERROR(INDEX('Snakeden MR'!$I$4:$J$3028,MATCH($A2303,'Snakeden MR'!$J$4:$J$3028,0),1),"-"),"@")))</f>
        <v>-</v>
      </c>
      <c r="E2303" s="147" t="str">
        <f>TRIM(CLEAN(TEXT(IFERROR(INDEX('Snakeden MR'!$P$4:$Q$3028,MATCH($A2303,'Snakeden MR'!$Q$4:$Q$3028,0),1),"-"),"@")))</f>
        <v>-</v>
      </c>
      <c r="F2303" s="147" t="str">
        <f>TRIM(CLEAN(TEXT(IFERROR(INDEX('Snakeden MR'!$W$4:$X$3028,MATCH($A2303,'Snakeden MR'!$X$4:$X$3028,0),1),"-"),"@")))</f>
        <v>-</v>
      </c>
      <c r="G2303" s="159" t="str">
        <f t="shared" si="70"/>
        <v>Not Found</v>
      </c>
      <c r="H2303" t="str" cm="1">
        <f t="array" ref="H2303">IF(SUMPRODUCT((TRIM(C2303:F2303)&lt;&gt;"-")*1)=0,
    "No Data",
    IF(COUNTIF(C2303:F2303,INDEX(_xlfn._xlws.FILTER(C2303:F2303,TRIM(C2303:F2303)&lt;&gt;"-"),1))=SUMPRODUCT((TRIM(C2303:F2303)&lt;&gt;"-")*1),
    "No Change",
    "Change"))</f>
        <v>No Data</v>
      </c>
      <c r="I2303" s="159"/>
      <c r="J2303"/>
      <c r="K2303" s="163"/>
      <c r="L2303" s="147" t="str">
        <f>TRIM(CLEAN(TEXT(IFERROR(INDEX('Glade MR'!$B$4:$C$3000,MATCH($A2303,'Glade MR'!$C$4:$C$3000,0),1),"-"),"@")))</f>
        <v>-</v>
      </c>
      <c r="M2303" s="147" t="str">
        <f>TRIM(CLEAN(TEXT(IFERROR(INDEX('Glade MR'!$I$4:$J$3000,MATCH($A2303,'Glade MR'!$J$4:$J$3000,0),1),"-"),"@")))</f>
        <v>Pool 4</v>
      </c>
      <c r="N2303" s="147" t="str">
        <f>TRIM(CLEAN(TEXT(IFERROR(INDEX('Glade MR'!$P$4:$Q$3000,MATCH($A2303,'Glade MR'!$Q$4:$Q$3000,0),1),"-"),"@")))</f>
        <v>-</v>
      </c>
      <c r="O2303" s="147" t="str">
        <f>TRIM(CLEAN(TEXT(IFERROR(INDEX('Glade MR'!$W$4:$X$3000,MATCH($A2303,'Glade MR'!$X$4:$X$3000,0),1),"-"),"@")))</f>
        <v>Pool 4</v>
      </c>
      <c r="P2303" s="159" t="str">
        <f t="shared" si="71"/>
        <v>Found</v>
      </c>
      <c r="Q2303" t="str" cm="1">
        <f t="array" ref="Q2303">IF(SUMPRODUCT((TRIM(L2303:O2303)&lt;&gt;"-")*1)=0,
    "No Data",
    IF(COUNTIF(L2303:O2303,INDEX(_xlfn._xlws.FILTER(L2303:O2303,TRIM(L2303:O2303)&lt;&gt;"-"),1))=SUMPRODUCT((TRIM(L2303:O2303)&lt;&gt;"-")*1),
    "No Change",
    "Change"))</f>
        <v>No Change</v>
      </c>
      <c r="R2303" s="159"/>
      <c r="S2303" s="111"/>
    </row>
    <row r="2304" spans="1:19" x14ac:dyDescent="0.3">
      <c r="A2304" t="s">
        <v>2775</v>
      </c>
      <c r="B2304" t="s">
        <v>1137</v>
      </c>
      <c r="C2304" s="160" t="str">
        <f>TRIM(CLEAN(TEXT(IFERROR(INDEX('Snakeden MR'!$B$4:$C$3028,MATCH($A2304,'Snakeden MR'!$C$4:$C$3028,0),1),"-"),"@")))</f>
        <v>-</v>
      </c>
      <c r="D2304" s="147" t="str">
        <f>TRIM(CLEAN(TEXT(IFERROR(INDEX('Snakeden MR'!$I$4:$J$3028,MATCH($A2304,'Snakeden MR'!$J$4:$J$3028,0),1),"-"),"@")))</f>
        <v>-</v>
      </c>
      <c r="E2304" s="147" t="str">
        <f>TRIM(CLEAN(TEXT(IFERROR(INDEX('Snakeden MR'!$P$4:$Q$3028,MATCH($A2304,'Snakeden MR'!$Q$4:$Q$3028,0),1),"-"),"@")))</f>
        <v>-</v>
      </c>
      <c r="F2304" s="147" t="str">
        <f>TRIM(CLEAN(TEXT(IFERROR(INDEX('Snakeden MR'!$W$4:$X$3028,MATCH($A2304,'Snakeden MR'!$X$4:$X$3028,0),1),"-"),"@")))</f>
        <v>-</v>
      </c>
      <c r="G2304" s="159" t="str">
        <f t="shared" si="70"/>
        <v>Not Found</v>
      </c>
      <c r="H2304" t="str" cm="1">
        <f t="array" ref="H2304">IF(SUMPRODUCT((TRIM(C2304:F2304)&lt;&gt;"-")*1)=0,
    "No Data",
    IF(COUNTIF(C2304:F2304,INDEX(_xlfn._xlws.FILTER(C2304:F2304,TRIM(C2304:F2304)&lt;&gt;"-"),1))=SUMPRODUCT((TRIM(C2304:F2304)&lt;&gt;"-")*1),
    "No Change",
    "Change"))</f>
        <v>No Data</v>
      </c>
      <c r="I2304" s="159"/>
      <c r="J2304"/>
      <c r="K2304" s="163"/>
      <c r="L2304" s="147" t="str">
        <f>TRIM(CLEAN(TEXT(IFERROR(INDEX('Glade MR'!$B$4:$C$3000,MATCH($A2304,'Glade MR'!$C$4:$C$3000,0),1),"-"),"@")))</f>
        <v>-</v>
      </c>
      <c r="M2304" s="147" t="str">
        <f>TRIM(CLEAN(TEXT(IFERROR(INDEX('Glade MR'!$I$4:$J$3000,MATCH($A2304,'Glade MR'!$J$4:$J$3000,0),1),"-"),"@")))</f>
        <v>-</v>
      </c>
      <c r="N2304" s="147" t="str">
        <f>TRIM(CLEAN(TEXT(IFERROR(INDEX('Glade MR'!$P$4:$Q$3000,MATCH($A2304,'Glade MR'!$Q$4:$Q$3000,0),1),"-"),"@")))</f>
        <v>-</v>
      </c>
      <c r="O2304" s="147" t="str">
        <f>TRIM(CLEAN(TEXT(IFERROR(INDEX('Glade MR'!$W$4:$X$3000,MATCH($A2304,'Glade MR'!$X$4:$X$3000,0),1),"-"),"@")))</f>
        <v>-</v>
      </c>
      <c r="P2304" s="159" t="str">
        <f t="shared" si="71"/>
        <v>Not Found</v>
      </c>
      <c r="Q2304" t="str" cm="1">
        <f t="array" ref="Q2304">IF(SUMPRODUCT((TRIM(L2304:O2304)&lt;&gt;"-")*1)=0,
    "No Data",
    IF(COUNTIF(L2304:O2304,INDEX(_xlfn._xlws.FILTER(L2304:O2304,TRIM(L2304:O2304)&lt;&gt;"-"),1))=SUMPRODUCT((TRIM(L2304:O2304)&lt;&gt;"-")*1),
    "No Change",
    "Change"))</f>
        <v>No Data</v>
      </c>
      <c r="R2304" s="159"/>
      <c r="S2304" s="111"/>
    </row>
    <row r="2305" spans="1:19" x14ac:dyDescent="0.3">
      <c r="A2305" t="s">
        <v>368</v>
      </c>
      <c r="B2305" t="s">
        <v>1137</v>
      </c>
      <c r="C2305" s="160" t="str">
        <f>TRIM(CLEAN(TEXT(IFERROR(INDEX('Snakeden MR'!$B$4:$C$3028,MATCH($A2305,'Snakeden MR'!$C$4:$C$3028,0),1),"-"),"@")))</f>
        <v>-</v>
      </c>
      <c r="D2305" s="147" t="str">
        <f>TRIM(CLEAN(TEXT(IFERROR(INDEX('Snakeden MR'!$I$4:$J$3028,MATCH($A2305,'Snakeden MR'!$J$4:$J$3028,0),1),"-"),"@")))</f>
        <v>-</v>
      </c>
      <c r="E2305" s="147" t="str">
        <f>TRIM(CLEAN(TEXT(IFERROR(INDEX('Snakeden MR'!$P$4:$Q$3028,MATCH($A2305,'Snakeden MR'!$Q$4:$Q$3028,0),1),"-"),"@")))</f>
        <v>-</v>
      </c>
      <c r="F2305" s="147" t="str">
        <f>TRIM(CLEAN(TEXT(IFERROR(INDEX('Snakeden MR'!$W$4:$X$3028,MATCH($A2305,'Snakeden MR'!$X$4:$X$3028,0),1),"-"),"@")))</f>
        <v>-</v>
      </c>
      <c r="G2305" s="159" t="str">
        <f t="shared" si="70"/>
        <v>Not Found</v>
      </c>
      <c r="H2305" t="str" cm="1">
        <f t="array" ref="H2305">IF(SUMPRODUCT((TRIM(C2305:F2305)&lt;&gt;"-")*1)=0,
    "No Data",
    IF(COUNTIF(C2305:F2305,INDEX(_xlfn._xlws.FILTER(C2305:F2305,TRIM(C2305:F2305)&lt;&gt;"-"),1))=SUMPRODUCT((TRIM(C2305:F2305)&lt;&gt;"-")*1),
    "No Change",
    "Change"))</f>
        <v>No Data</v>
      </c>
      <c r="I2305" s="159"/>
      <c r="J2305"/>
      <c r="K2305" s="163"/>
      <c r="L2305" s="147" t="str">
        <f>TRIM(CLEAN(TEXT(IFERROR(INDEX('Glade MR'!$B$4:$C$3000,MATCH($A2305,'Glade MR'!$C$4:$C$3000,0),1),"-"),"@")))</f>
        <v>-</v>
      </c>
      <c r="M2305" s="147" t="str">
        <f>TRIM(CLEAN(TEXT(IFERROR(INDEX('Glade MR'!$I$4:$J$3000,MATCH($A2305,'Glade MR'!$J$4:$J$3000,0),1),"-"),"@")))</f>
        <v>-</v>
      </c>
      <c r="N2305" s="147" t="str">
        <f>TRIM(CLEAN(TEXT(IFERROR(INDEX('Glade MR'!$P$4:$Q$3000,MATCH($A2305,'Glade MR'!$Q$4:$Q$3000,0),1),"-"),"@")))</f>
        <v>Pool 11</v>
      </c>
      <c r="O2305" s="147" t="str">
        <f>TRIM(CLEAN(TEXT(IFERROR(INDEX('Glade MR'!$W$4:$X$3000,MATCH($A2305,'Glade MR'!$X$4:$X$3000,0),1),"-"),"@")))</f>
        <v>Pool 11</v>
      </c>
      <c r="P2305" s="159" t="str">
        <f t="shared" si="71"/>
        <v>Found</v>
      </c>
      <c r="Q2305" t="str" cm="1">
        <f t="array" ref="Q2305">IF(SUMPRODUCT((TRIM(L2305:O2305)&lt;&gt;"-")*1)=0,
    "No Data",
    IF(COUNTIF(L2305:O2305,INDEX(_xlfn._xlws.FILTER(L2305:O2305,TRIM(L2305:O2305)&lt;&gt;"-"),1))=SUMPRODUCT((TRIM(L2305:O2305)&lt;&gt;"-")*1),
    "No Change",
    "Change"))</f>
        <v>No Change</v>
      </c>
      <c r="R2305" s="159"/>
      <c r="S2305" s="111"/>
    </row>
    <row r="2306" spans="1:19" x14ac:dyDescent="0.3">
      <c r="A2306" t="s">
        <v>2776</v>
      </c>
      <c r="B2306" t="s">
        <v>1137</v>
      </c>
      <c r="C2306" s="160" t="str">
        <f>TRIM(CLEAN(TEXT(IFERROR(INDEX('Snakeden MR'!$B$4:$C$3028,MATCH($A2306,'Snakeden MR'!$C$4:$C$3028,0),1),"-"),"@")))</f>
        <v>-</v>
      </c>
      <c r="D2306" s="147" t="str">
        <f>TRIM(CLEAN(TEXT(IFERROR(INDEX('Snakeden MR'!$I$4:$J$3028,MATCH($A2306,'Snakeden MR'!$J$4:$J$3028,0),1),"-"),"@")))</f>
        <v>-</v>
      </c>
      <c r="E2306" s="147" t="str">
        <f>TRIM(CLEAN(TEXT(IFERROR(INDEX('Snakeden MR'!$P$4:$Q$3028,MATCH($A2306,'Snakeden MR'!$Q$4:$Q$3028,0),1),"-"),"@")))</f>
        <v>-</v>
      </c>
      <c r="F2306" s="147" t="str">
        <f>TRIM(CLEAN(TEXT(IFERROR(INDEX('Snakeden MR'!$W$4:$X$3028,MATCH($A2306,'Snakeden MR'!$X$4:$X$3028,0),1),"-"),"@")))</f>
        <v>-</v>
      </c>
      <c r="G2306" s="159" t="str">
        <f t="shared" ref="G2306:G2369" si="72">IF(SUM(COUNTIF(C2306:F2306,"-"))=4,"Not Found","Found")</f>
        <v>Not Found</v>
      </c>
      <c r="H2306" t="str" cm="1">
        <f t="array" ref="H2306">IF(SUMPRODUCT((TRIM(C2306:F2306)&lt;&gt;"-")*1)=0,
    "No Data",
    IF(COUNTIF(C2306:F2306,INDEX(_xlfn._xlws.FILTER(C2306:F2306,TRIM(C2306:F2306)&lt;&gt;"-"),1))=SUMPRODUCT((TRIM(C2306:F2306)&lt;&gt;"-")*1),
    "No Change",
    "Change"))</f>
        <v>No Data</v>
      </c>
      <c r="I2306" s="159"/>
      <c r="J2306"/>
      <c r="K2306" s="163"/>
      <c r="L2306" s="147" t="str">
        <f>TRIM(CLEAN(TEXT(IFERROR(INDEX('Glade MR'!$B$4:$C$3000,MATCH($A2306,'Glade MR'!$C$4:$C$3000,0),1),"-"),"@")))</f>
        <v>-</v>
      </c>
      <c r="M2306" s="147" t="str">
        <f>TRIM(CLEAN(TEXT(IFERROR(INDEX('Glade MR'!$I$4:$J$3000,MATCH($A2306,'Glade MR'!$J$4:$J$3000,0),1),"-"),"@")))</f>
        <v>-</v>
      </c>
      <c r="N2306" s="147" t="str">
        <f>TRIM(CLEAN(TEXT(IFERROR(INDEX('Glade MR'!$P$4:$Q$3000,MATCH($A2306,'Glade MR'!$Q$4:$Q$3000,0),1),"-"),"@")))</f>
        <v>-</v>
      </c>
      <c r="O2306" s="147" t="str">
        <f>TRIM(CLEAN(TEXT(IFERROR(INDEX('Glade MR'!$W$4:$X$3000,MATCH($A2306,'Glade MR'!$X$4:$X$3000,0),1),"-"),"@")))</f>
        <v>-</v>
      </c>
      <c r="P2306" s="159" t="str">
        <f t="shared" ref="P2306:P2369" si="73">IF(SUM(COUNTIF(L2306:O2306,"-"))=4,"Not Found","Found")</f>
        <v>Not Found</v>
      </c>
      <c r="Q2306" t="str" cm="1">
        <f t="array" ref="Q2306">IF(SUMPRODUCT((TRIM(L2306:O2306)&lt;&gt;"-")*1)=0,
    "No Data",
    IF(COUNTIF(L2306:O2306,INDEX(_xlfn._xlws.FILTER(L2306:O2306,TRIM(L2306:O2306)&lt;&gt;"-"),1))=SUMPRODUCT((TRIM(L2306:O2306)&lt;&gt;"-")*1),
    "No Change",
    "Change"))</f>
        <v>No Data</v>
      </c>
      <c r="R2306" s="159"/>
      <c r="S2306" s="111"/>
    </row>
    <row r="2307" spans="1:19" x14ac:dyDescent="0.3">
      <c r="A2307" t="s">
        <v>2777</v>
      </c>
      <c r="B2307" t="s">
        <v>1137</v>
      </c>
      <c r="C2307" s="160" t="str">
        <f>TRIM(CLEAN(TEXT(IFERROR(INDEX('Snakeden MR'!$B$4:$C$3028,MATCH($A2307,'Snakeden MR'!$C$4:$C$3028,0),1),"-"),"@")))</f>
        <v>-</v>
      </c>
      <c r="D2307" s="147" t="str">
        <f>TRIM(CLEAN(TEXT(IFERROR(INDEX('Snakeden MR'!$I$4:$J$3028,MATCH($A2307,'Snakeden MR'!$J$4:$J$3028,0),1),"-"),"@")))</f>
        <v>-</v>
      </c>
      <c r="E2307" s="147" t="str">
        <f>TRIM(CLEAN(TEXT(IFERROR(INDEX('Snakeden MR'!$P$4:$Q$3028,MATCH($A2307,'Snakeden MR'!$Q$4:$Q$3028,0),1),"-"),"@")))</f>
        <v>-</v>
      </c>
      <c r="F2307" s="147" t="str">
        <f>TRIM(CLEAN(TEXT(IFERROR(INDEX('Snakeden MR'!$W$4:$X$3028,MATCH($A2307,'Snakeden MR'!$X$4:$X$3028,0),1),"-"),"@")))</f>
        <v>-</v>
      </c>
      <c r="G2307" s="159" t="str">
        <f t="shared" si="72"/>
        <v>Not Found</v>
      </c>
      <c r="H2307" t="str" cm="1">
        <f t="array" ref="H2307">IF(SUMPRODUCT((TRIM(C2307:F2307)&lt;&gt;"-")*1)=0,
    "No Data",
    IF(COUNTIF(C2307:F2307,INDEX(_xlfn._xlws.FILTER(C2307:F2307,TRIM(C2307:F2307)&lt;&gt;"-"),1))=SUMPRODUCT((TRIM(C2307:F2307)&lt;&gt;"-")*1),
    "No Change",
    "Change"))</f>
        <v>No Data</v>
      </c>
      <c r="I2307" s="159"/>
      <c r="J2307"/>
      <c r="K2307" s="163"/>
      <c r="L2307" s="147" t="str">
        <f>TRIM(CLEAN(TEXT(IFERROR(INDEX('Glade MR'!$B$4:$C$3000,MATCH($A2307,'Glade MR'!$C$4:$C$3000,0),1),"-"),"@")))</f>
        <v>-</v>
      </c>
      <c r="M2307" s="147" t="str">
        <f>TRIM(CLEAN(TEXT(IFERROR(INDEX('Glade MR'!$I$4:$J$3000,MATCH($A2307,'Glade MR'!$J$4:$J$3000,0),1),"-"),"@")))</f>
        <v>-</v>
      </c>
      <c r="N2307" s="147" t="str">
        <f>TRIM(CLEAN(TEXT(IFERROR(INDEX('Glade MR'!$P$4:$Q$3000,MATCH($A2307,'Glade MR'!$Q$4:$Q$3000,0),1),"-"),"@")))</f>
        <v>-</v>
      </c>
      <c r="O2307" s="147" t="str">
        <f>TRIM(CLEAN(TEXT(IFERROR(INDEX('Glade MR'!$W$4:$X$3000,MATCH($A2307,'Glade MR'!$X$4:$X$3000,0),1),"-"),"@")))</f>
        <v>-</v>
      </c>
      <c r="P2307" s="159" t="str">
        <f t="shared" si="73"/>
        <v>Not Found</v>
      </c>
      <c r="Q2307" t="str" cm="1">
        <f t="array" ref="Q2307">IF(SUMPRODUCT((TRIM(L2307:O2307)&lt;&gt;"-")*1)=0,
    "No Data",
    IF(COUNTIF(L2307:O2307,INDEX(_xlfn._xlws.FILTER(L2307:O2307,TRIM(L2307:O2307)&lt;&gt;"-"),1))=SUMPRODUCT((TRIM(L2307:O2307)&lt;&gt;"-")*1),
    "No Change",
    "Change"))</f>
        <v>No Data</v>
      </c>
      <c r="R2307" s="159"/>
      <c r="S2307" s="111"/>
    </row>
    <row r="2308" spans="1:19" x14ac:dyDescent="0.3">
      <c r="A2308" t="s">
        <v>309</v>
      </c>
      <c r="B2308" t="s">
        <v>1137</v>
      </c>
      <c r="C2308" s="160" t="str">
        <f>TRIM(CLEAN(TEXT(IFERROR(INDEX('Snakeden MR'!$B$4:$C$3028,MATCH($A2308,'Snakeden MR'!$C$4:$C$3028,0),1),"-"),"@")))</f>
        <v>GS Pool</v>
      </c>
      <c r="D2308" s="147" t="str">
        <f>TRIM(CLEAN(TEXT(IFERROR(INDEX('Snakeden MR'!$I$4:$J$3028,MATCH($A2308,'Snakeden MR'!$J$4:$J$3028,0),1),"-"),"@")))</f>
        <v>-</v>
      </c>
      <c r="E2308" s="147" t="str">
        <f>TRIM(CLEAN(TEXT(IFERROR(INDEX('Snakeden MR'!$P$4:$Q$3028,MATCH($A2308,'Snakeden MR'!$Q$4:$Q$3028,0),1),"-"),"@")))</f>
        <v>-</v>
      </c>
      <c r="F2308" s="147" t="str">
        <f>TRIM(CLEAN(TEXT(IFERROR(INDEX('Snakeden MR'!$W$4:$X$3028,MATCH($A2308,'Snakeden MR'!$X$4:$X$3028,0),1),"-"),"@")))</f>
        <v>-</v>
      </c>
      <c r="G2308" s="159" t="str">
        <f t="shared" si="72"/>
        <v>Found</v>
      </c>
      <c r="H2308" t="str" cm="1">
        <f t="array" ref="H2308">IF(SUMPRODUCT((TRIM(C2308:F2308)&lt;&gt;"-")*1)=0,
    "No Data",
    IF(COUNTIF(C2308:F2308,INDEX(_xlfn._xlws.FILTER(C2308:F2308,TRIM(C2308:F2308)&lt;&gt;"-"),1))=SUMPRODUCT((TRIM(C2308:F2308)&lt;&gt;"-")*1),
    "No Change",
    "Change"))</f>
        <v>No Change</v>
      </c>
      <c r="I2308" s="159"/>
      <c r="J2308"/>
      <c r="K2308" s="163"/>
      <c r="L2308" s="147" t="str">
        <f>TRIM(CLEAN(TEXT(IFERROR(INDEX('Glade MR'!$B$4:$C$3000,MATCH($A2308,'Glade MR'!$C$4:$C$3000,0),1),"-"),"@")))</f>
        <v>-</v>
      </c>
      <c r="M2308" s="147" t="str">
        <f>TRIM(CLEAN(TEXT(IFERROR(INDEX('Glade MR'!$I$4:$J$3000,MATCH($A2308,'Glade MR'!$J$4:$J$3000,0),1),"-"),"@")))</f>
        <v>-</v>
      </c>
      <c r="N2308" s="147" t="str">
        <f>TRIM(CLEAN(TEXT(IFERROR(INDEX('Glade MR'!$P$4:$Q$3000,MATCH($A2308,'Glade MR'!$Q$4:$Q$3000,0),1),"-"),"@")))</f>
        <v>-</v>
      </c>
      <c r="O2308" s="147" t="str">
        <f>TRIM(CLEAN(TEXT(IFERROR(INDEX('Glade MR'!$W$4:$X$3000,MATCH($A2308,'Glade MR'!$X$4:$X$3000,0),1),"-"),"@")))</f>
        <v>-</v>
      </c>
      <c r="P2308" s="159" t="str">
        <f t="shared" si="73"/>
        <v>Not Found</v>
      </c>
      <c r="Q2308" t="str" cm="1">
        <f t="array" ref="Q2308">IF(SUMPRODUCT((TRIM(L2308:O2308)&lt;&gt;"-")*1)=0,
    "No Data",
    IF(COUNTIF(L2308:O2308,INDEX(_xlfn._xlws.FILTER(L2308:O2308,TRIM(L2308:O2308)&lt;&gt;"-"),1))=SUMPRODUCT((TRIM(L2308:O2308)&lt;&gt;"-")*1),
    "No Change",
    "Change"))</f>
        <v>No Data</v>
      </c>
      <c r="R2308" s="159"/>
      <c r="S2308" s="111"/>
    </row>
    <row r="2309" spans="1:19" x14ac:dyDescent="0.3">
      <c r="A2309" t="s">
        <v>819</v>
      </c>
      <c r="B2309" t="s">
        <v>1137</v>
      </c>
      <c r="C2309" s="160" t="str">
        <f>TRIM(CLEAN(TEXT(IFERROR(INDEX('Snakeden MR'!$B$4:$C$3028,MATCH($A2309,'Snakeden MR'!$C$4:$C$3028,0),1),"-"),"@")))</f>
        <v>-</v>
      </c>
      <c r="D2309" s="147" t="str">
        <f>TRIM(CLEAN(TEXT(IFERROR(INDEX('Snakeden MR'!$I$4:$J$3028,MATCH($A2309,'Snakeden MR'!$J$4:$J$3028,0),1),"-"),"@")))</f>
        <v>-</v>
      </c>
      <c r="E2309" s="147" t="str">
        <f>TRIM(CLEAN(TEXT(IFERROR(INDEX('Snakeden MR'!$P$4:$Q$3028,MATCH($A2309,'Snakeden MR'!$Q$4:$Q$3028,0),1),"-"),"@")))</f>
        <v>-</v>
      </c>
      <c r="F2309" s="147" t="str">
        <f>TRIM(CLEAN(TEXT(IFERROR(INDEX('Snakeden MR'!$W$4:$X$3028,MATCH($A2309,'Snakeden MR'!$X$4:$X$3028,0),1),"-"),"@")))</f>
        <v>-</v>
      </c>
      <c r="G2309" s="159" t="str">
        <f t="shared" si="72"/>
        <v>Not Found</v>
      </c>
      <c r="H2309" t="str" cm="1">
        <f t="array" ref="H2309">IF(SUMPRODUCT((TRIM(C2309:F2309)&lt;&gt;"-")*1)=0,
    "No Data",
    IF(COUNTIF(C2309:F2309,INDEX(_xlfn._xlws.FILTER(C2309:F2309,TRIM(C2309:F2309)&lt;&gt;"-"),1))=SUMPRODUCT((TRIM(C2309:F2309)&lt;&gt;"-")*1),
    "No Change",
    "Change"))</f>
        <v>No Data</v>
      </c>
      <c r="I2309" s="159"/>
      <c r="J2309"/>
      <c r="K2309" s="163"/>
      <c r="L2309" s="147" t="str">
        <f>TRIM(CLEAN(TEXT(IFERROR(INDEX('Glade MR'!$B$4:$C$3000,MATCH($A2309,'Glade MR'!$C$4:$C$3000,0),1),"-"),"@")))</f>
        <v>-</v>
      </c>
      <c r="M2309" s="147" t="str">
        <f>TRIM(CLEAN(TEXT(IFERROR(INDEX('Glade MR'!$I$4:$J$3000,MATCH($A2309,'Glade MR'!$J$4:$J$3000,0),1),"-"),"@")))</f>
        <v>-</v>
      </c>
      <c r="N2309" s="147" t="str">
        <f>TRIM(CLEAN(TEXT(IFERROR(INDEX('Glade MR'!$P$4:$Q$3000,MATCH($A2309,'Glade MR'!$Q$4:$Q$3000,0),1),"-"),"@")))</f>
        <v>Pool 4</v>
      </c>
      <c r="O2309" s="147" t="str">
        <f>TRIM(CLEAN(TEXT(IFERROR(INDEX('Glade MR'!$W$4:$X$3000,MATCH($A2309,'Glade MR'!$X$4:$X$3000,0),1),"-"),"@")))</f>
        <v>Pool 4</v>
      </c>
      <c r="P2309" s="159" t="str">
        <f t="shared" si="73"/>
        <v>Found</v>
      </c>
      <c r="Q2309" t="str" cm="1">
        <f t="array" ref="Q2309">IF(SUMPRODUCT((TRIM(L2309:O2309)&lt;&gt;"-")*1)=0,
    "No Data",
    IF(COUNTIF(L2309:O2309,INDEX(_xlfn._xlws.FILTER(L2309:O2309,TRIM(L2309:O2309)&lt;&gt;"-"),1))=SUMPRODUCT((TRIM(L2309:O2309)&lt;&gt;"-")*1),
    "No Change",
    "Change"))</f>
        <v>No Change</v>
      </c>
      <c r="R2309" s="159"/>
      <c r="S2309" s="111"/>
    </row>
    <row r="2310" spans="1:19" x14ac:dyDescent="0.3">
      <c r="A2310" t="s">
        <v>2778</v>
      </c>
      <c r="B2310" t="s">
        <v>1137</v>
      </c>
      <c r="C2310" s="160" t="str">
        <f>TRIM(CLEAN(TEXT(IFERROR(INDEX('Snakeden MR'!$B$4:$C$3028,MATCH($A2310,'Snakeden MR'!$C$4:$C$3028,0),1),"-"),"@")))</f>
        <v>-</v>
      </c>
      <c r="D2310" s="147" t="str">
        <f>TRIM(CLEAN(TEXT(IFERROR(INDEX('Snakeden MR'!$I$4:$J$3028,MATCH($A2310,'Snakeden MR'!$J$4:$J$3028,0),1),"-"),"@")))</f>
        <v>-</v>
      </c>
      <c r="E2310" s="147" t="str">
        <f>TRIM(CLEAN(TEXT(IFERROR(INDEX('Snakeden MR'!$P$4:$Q$3028,MATCH($A2310,'Snakeden MR'!$Q$4:$Q$3028,0),1),"-"),"@")))</f>
        <v>-</v>
      </c>
      <c r="F2310" s="147" t="str">
        <f>TRIM(CLEAN(TEXT(IFERROR(INDEX('Snakeden MR'!$W$4:$X$3028,MATCH($A2310,'Snakeden MR'!$X$4:$X$3028,0),1),"-"),"@")))</f>
        <v>-</v>
      </c>
      <c r="G2310" s="159" t="str">
        <f t="shared" si="72"/>
        <v>Not Found</v>
      </c>
      <c r="H2310" t="str" cm="1">
        <f t="array" ref="H2310">IF(SUMPRODUCT((TRIM(C2310:F2310)&lt;&gt;"-")*1)=0,
    "No Data",
    IF(COUNTIF(C2310:F2310,INDEX(_xlfn._xlws.FILTER(C2310:F2310,TRIM(C2310:F2310)&lt;&gt;"-"),1))=SUMPRODUCT((TRIM(C2310:F2310)&lt;&gt;"-")*1),
    "No Change",
    "Change"))</f>
        <v>No Data</v>
      </c>
      <c r="I2310" s="159"/>
      <c r="J2310"/>
      <c r="K2310" s="163"/>
      <c r="L2310" s="147" t="str">
        <f>TRIM(CLEAN(TEXT(IFERROR(INDEX('Glade MR'!$B$4:$C$3000,MATCH($A2310,'Glade MR'!$C$4:$C$3000,0),1),"-"),"@")))</f>
        <v>-</v>
      </c>
      <c r="M2310" s="147" t="str">
        <f>TRIM(CLEAN(TEXT(IFERROR(INDEX('Glade MR'!$I$4:$J$3000,MATCH($A2310,'Glade MR'!$J$4:$J$3000,0),1),"-"),"@")))</f>
        <v>-</v>
      </c>
      <c r="N2310" s="147" t="str">
        <f>TRIM(CLEAN(TEXT(IFERROR(INDEX('Glade MR'!$P$4:$Q$3000,MATCH($A2310,'Glade MR'!$Q$4:$Q$3000,0),1),"-"),"@")))</f>
        <v>-</v>
      </c>
      <c r="O2310" s="147" t="str">
        <f>TRIM(CLEAN(TEXT(IFERROR(INDEX('Glade MR'!$W$4:$X$3000,MATCH($A2310,'Glade MR'!$X$4:$X$3000,0),1),"-"),"@")))</f>
        <v>-</v>
      </c>
      <c r="P2310" s="159" t="str">
        <f t="shared" si="73"/>
        <v>Not Found</v>
      </c>
      <c r="Q2310" t="str" cm="1">
        <f t="array" ref="Q2310">IF(SUMPRODUCT((TRIM(L2310:O2310)&lt;&gt;"-")*1)=0,
    "No Data",
    IF(COUNTIF(L2310:O2310,INDEX(_xlfn._xlws.FILTER(L2310:O2310,TRIM(L2310:O2310)&lt;&gt;"-"),1))=SUMPRODUCT((TRIM(L2310:O2310)&lt;&gt;"-")*1),
    "No Change",
    "Change"))</f>
        <v>No Data</v>
      </c>
      <c r="R2310" s="159"/>
      <c r="S2310" s="111"/>
    </row>
    <row r="2311" spans="1:19" x14ac:dyDescent="0.3">
      <c r="A2311" t="s">
        <v>445</v>
      </c>
      <c r="B2311" t="s">
        <v>1137</v>
      </c>
      <c r="C2311" s="160" t="str">
        <f>TRIM(CLEAN(TEXT(IFERROR(INDEX('Snakeden MR'!$B$4:$C$3028,MATCH($A2311,'Snakeden MR'!$C$4:$C$3028,0),1),"-"),"@")))</f>
        <v>-</v>
      </c>
      <c r="D2311" s="147" t="str">
        <f>TRIM(CLEAN(TEXT(IFERROR(INDEX('Snakeden MR'!$I$4:$J$3028,MATCH($A2311,'Snakeden MR'!$J$4:$J$3028,0),1),"-"),"@")))</f>
        <v>-</v>
      </c>
      <c r="E2311" s="147" t="str">
        <f>TRIM(CLEAN(TEXT(IFERROR(INDEX('Snakeden MR'!$P$4:$Q$3028,MATCH($A2311,'Snakeden MR'!$Q$4:$Q$3028,0),1),"-"),"@")))</f>
        <v>-</v>
      </c>
      <c r="F2311" s="147" t="str">
        <f>TRIM(CLEAN(TEXT(IFERROR(INDEX('Snakeden MR'!$W$4:$X$3028,MATCH($A2311,'Snakeden MR'!$X$4:$X$3028,0),1),"-"),"@")))</f>
        <v>-</v>
      </c>
      <c r="G2311" s="159" t="str">
        <f t="shared" si="72"/>
        <v>Not Found</v>
      </c>
      <c r="H2311" t="str" cm="1">
        <f t="array" ref="H2311">IF(SUMPRODUCT((TRIM(C2311:F2311)&lt;&gt;"-")*1)=0,
    "No Data",
    IF(COUNTIF(C2311:F2311,INDEX(_xlfn._xlws.FILTER(C2311:F2311,TRIM(C2311:F2311)&lt;&gt;"-"),1))=SUMPRODUCT((TRIM(C2311:F2311)&lt;&gt;"-")*1),
    "No Change",
    "Change"))</f>
        <v>No Data</v>
      </c>
      <c r="I2311" s="159"/>
      <c r="J2311"/>
      <c r="K2311" s="163"/>
      <c r="L2311" s="147" t="str">
        <f>TRIM(CLEAN(TEXT(IFERROR(INDEX('Glade MR'!$B$4:$C$3000,MATCH($A2311,'Glade MR'!$C$4:$C$3000,0),1),"-"),"@")))</f>
        <v>-</v>
      </c>
      <c r="M2311" s="147" t="str">
        <f>TRIM(CLEAN(TEXT(IFERROR(INDEX('Glade MR'!$I$4:$J$3000,MATCH($A2311,'Glade MR'!$J$4:$J$3000,0),1),"-"),"@")))</f>
        <v>Pool 4</v>
      </c>
      <c r="N2311" s="147" t="str">
        <f>TRIM(CLEAN(TEXT(IFERROR(INDEX('Glade MR'!$P$4:$Q$3000,MATCH($A2311,'Glade MR'!$Q$4:$Q$3000,0),1),"-"),"@")))</f>
        <v>-</v>
      </c>
      <c r="O2311" s="147" t="str">
        <f>TRIM(CLEAN(TEXT(IFERROR(INDEX('Glade MR'!$W$4:$X$3000,MATCH($A2311,'Glade MR'!$X$4:$X$3000,0),1),"-"),"@")))</f>
        <v>-</v>
      </c>
      <c r="P2311" s="159" t="str">
        <f t="shared" si="73"/>
        <v>Found</v>
      </c>
      <c r="Q2311" t="str" cm="1">
        <f t="array" ref="Q2311">IF(SUMPRODUCT((TRIM(L2311:O2311)&lt;&gt;"-")*1)=0,
    "No Data",
    IF(COUNTIF(L2311:O2311,INDEX(_xlfn._xlws.FILTER(L2311:O2311,TRIM(L2311:O2311)&lt;&gt;"-"),1))=SUMPRODUCT((TRIM(L2311:O2311)&lt;&gt;"-")*1),
    "No Change",
    "Change"))</f>
        <v>No Change</v>
      </c>
      <c r="R2311" s="159"/>
      <c r="S2311" s="111"/>
    </row>
    <row r="2312" spans="1:19" x14ac:dyDescent="0.3">
      <c r="A2312" t="s">
        <v>471</v>
      </c>
      <c r="B2312" t="s">
        <v>1137</v>
      </c>
      <c r="C2312" s="160" t="str">
        <f>TRIM(CLEAN(TEXT(IFERROR(INDEX('Snakeden MR'!$B$4:$C$3028,MATCH($A2312,'Snakeden MR'!$C$4:$C$3028,0),1),"-"),"@")))</f>
        <v>-</v>
      </c>
      <c r="D2312" s="147" t="str">
        <f>TRIM(CLEAN(TEXT(IFERROR(INDEX('Snakeden MR'!$I$4:$J$3028,MATCH($A2312,'Snakeden MR'!$J$4:$J$3028,0),1),"-"),"@")))</f>
        <v>-</v>
      </c>
      <c r="E2312" s="147" t="str">
        <f>TRIM(CLEAN(TEXT(IFERROR(INDEX('Snakeden MR'!$P$4:$Q$3028,MATCH($A2312,'Snakeden MR'!$Q$4:$Q$3028,0),1),"-"),"@")))</f>
        <v>-</v>
      </c>
      <c r="F2312" s="147" t="str">
        <f>TRIM(CLEAN(TEXT(IFERROR(INDEX('Snakeden MR'!$W$4:$X$3028,MATCH($A2312,'Snakeden MR'!$X$4:$X$3028,0),1),"-"),"@")))</f>
        <v>-</v>
      </c>
      <c r="G2312" s="159" t="str">
        <f t="shared" si="72"/>
        <v>Not Found</v>
      </c>
      <c r="H2312" t="str" cm="1">
        <f t="array" ref="H2312">IF(SUMPRODUCT((TRIM(C2312:F2312)&lt;&gt;"-")*1)=0,
    "No Data",
    IF(COUNTIF(C2312:F2312,INDEX(_xlfn._xlws.FILTER(C2312:F2312,TRIM(C2312:F2312)&lt;&gt;"-"),1))=SUMPRODUCT((TRIM(C2312:F2312)&lt;&gt;"-")*1),
    "No Change",
    "Change"))</f>
        <v>No Data</v>
      </c>
      <c r="I2312" s="159"/>
      <c r="J2312"/>
      <c r="K2312" s="163"/>
      <c r="L2312" s="147" t="str">
        <f>TRIM(CLEAN(TEXT(IFERROR(INDEX('Glade MR'!$B$4:$C$3000,MATCH($A2312,'Glade MR'!$C$4:$C$3000,0),1),"-"),"@")))</f>
        <v>Riffle 3</v>
      </c>
      <c r="M2312" s="147" t="str">
        <f>TRIM(CLEAN(TEXT(IFERROR(INDEX('Glade MR'!$I$4:$J$3000,MATCH($A2312,'Glade MR'!$J$4:$J$3000,0),1),"-"),"@")))</f>
        <v>Riffle (P4 -&gt; P3)</v>
      </c>
      <c r="N2312" s="147" t="str">
        <f>TRIM(CLEAN(TEXT(IFERROR(INDEX('Glade MR'!$P$4:$Q$3000,MATCH($A2312,'Glade MR'!$Q$4:$Q$3000,0),1),"-"),"@")))</f>
        <v>Riffle (P4 -&gt; P3)</v>
      </c>
      <c r="O2312" s="147" t="str">
        <f>TRIM(CLEAN(TEXT(IFERROR(INDEX('Glade MR'!$W$4:$X$3000,MATCH($A2312,'Glade MR'!$X$4:$X$3000,0),1),"-"),"@")))</f>
        <v>-</v>
      </c>
      <c r="P2312" s="159" t="str">
        <f t="shared" si="73"/>
        <v>Found</v>
      </c>
      <c r="Q2312" t="str" cm="1">
        <f t="array" ref="Q2312">IF(SUMPRODUCT((TRIM(L2312:O2312)&lt;&gt;"-")*1)=0,
    "No Data",
    IF(COUNTIF(L2312:O2312,INDEX(_xlfn._xlws.FILTER(L2312:O2312,TRIM(L2312:O2312)&lt;&gt;"-"),1))=SUMPRODUCT((TRIM(L2312:O2312)&lt;&gt;"-")*1),
    "No Change",
    "Change"))</f>
        <v>Change</v>
      </c>
      <c r="R2312" s="159"/>
      <c r="S2312" s="111"/>
    </row>
    <row r="2313" spans="1:19" x14ac:dyDescent="0.3">
      <c r="A2313" t="s">
        <v>908</v>
      </c>
      <c r="B2313" t="s">
        <v>1137</v>
      </c>
      <c r="C2313" s="160" t="str">
        <f>TRIM(CLEAN(TEXT(IFERROR(INDEX('Snakeden MR'!$B$4:$C$3028,MATCH($A2313,'Snakeden MR'!$C$4:$C$3028,0),1),"-"),"@")))</f>
        <v>-</v>
      </c>
      <c r="D2313" s="147" t="str">
        <f>TRIM(CLEAN(TEXT(IFERROR(INDEX('Snakeden MR'!$I$4:$J$3028,MATCH($A2313,'Snakeden MR'!$J$4:$J$3028,0),1),"-"),"@")))</f>
        <v>-</v>
      </c>
      <c r="E2313" s="147" t="str">
        <f>TRIM(CLEAN(TEXT(IFERROR(INDEX('Snakeden MR'!$P$4:$Q$3028,MATCH($A2313,'Snakeden MR'!$Q$4:$Q$3028,0),1),"-"),"@")))</f>
        <v>-</v>
      </c>
      <c r="F2313" s="147" t="str">
        <f>TRIM(CLEAN(TEXT(IFERROR(INDEX('Snakeden MR'!$W$4:$X$3028,MATCH($A2313,'Snakeden MR'!$X$4:$X$3028,0),1),"-"),"@")))</f>
        <v>-</v>
      </c>
      <c r="G2313" s="159" t="str">
        <f t="shared" si="72"/>
        <v>Not Found</v>
      </c>
      <c r="H2313" t="str" cm="1">
        <f t="array" ref="H2313">IF(SUMPRODUCT((TRIM(C2313:F2313)&lt;&gt;"-")*1)=0,
    "No Data",
    IF(COUNTIF(C2313:F2313,INDEX(_xlfn._xlws.FILTER(C2313:F2313,TRIM(C2313:F2313)&lt;&gt;"-"),1))=SUMPRODUCT((TRIM(C2313:F2313)&lt;&gt;"-")*1),
    "No Change",
    "Change"))</f>
        <v>No Data</v>
      </c>
      <c r="I2313" s="159"/>
      <c r="J2313"/>
      <c r="K2313" s="163"/>
      <c r="L2313" s="147" t="str">
        <f>TRIM(CLEAN(TEXT(IFERROR(INDEX('Glade MR'!$B$4:$C$3000,MATCH($A2313,'Glade MR'!$C$4:$C$3000,0),1),"-"),"@")))</f>
        <v>-</v>
      </c>
      <c r="M2313" s="147" t="str">
        <f>TRIM(CLEAN(TEXT(IFERROR(INDEX('Glade MR'!$I$4:$J$3000,MATCH($A2313,'Glade MR'!$J$4:$J$3000,0),1),"-"),"@")))</f>
        <v>-</v>
      </c>
      <c r="N2313" s="147" t="str">
        <f>TRIM(CLEAN(TEXT(IFERROR(INDEX('Glade MR'!$P$4:$Q$3000,MATCH($A2313,'Glade MR'!$Q$4:$Q$3000,0),1),"-"),"@")))</f>
        <v>-</v>
      </c>
      <c r="O2313" s="147" t="str">
        <f>TRIM(CLEAN(TEXT(IFERROR(INDEX('Glade MR'!$W$4:$X$3000,MATCH($A2313,'Glade MR'!$X$4:$X$3000,0),1),"-"),"@")))</f>
        <v>Pool 4</v>
      </c>
      <c r="P2313" s="159" t="str">
        <f t="shared" si="73"/>
        <v>Found</v>
      </c>
      <c r="Q2313" t="str" cm="1">
        <f t="array" ref="Q2313">IF(SUMPRODUCT((TRIM(L2313:O2313)&lt;&gt;"-")*1)=0,
    "No Data",
    IF(COUNTIF(L2313:O2313,INDEX(_xlfn._xlws.FILTER(L2313:O2313,TRIM(L2313:O2313)&lt;&gt;"-"),1))=SUMPRODUCT((TRIM(L2313:O2313)&lt;&gt;"-")*1),
    "No Change",
    "Change"))</f>
        <v>No Change</v>
      </c>
      <c r="R2313" s="159"/>
      <c r="S2313" s="111"/>
    </row>
    <row r="2314" spans="1:19" x14ac:dyDescent="0.3">
      <c r="A2314" t="s">
        <v>768</v>
      </c>
      <c r="B2314" t="s">
        <v>1137</v>
      </c>
      <c r="C2314" s="160" t="str">
        <f>TRIM(CLEAN(TEXT(IFERROR(INDEX('Snakeden MR'!$B$4:$C$3028,MATCH($A2314,'Snakeden MR'!$C$4:$C$3028,0),1),"-"),"@")))</f>
        <v>-</v>
      </c>
      <c r="D2314" s="147" t="str">
        <f>TRIM(CLEAN(TEXT(IFERROR(INDEX('Snakeden MR'!$I$4:$J$3028,MATCH($A2314,'Snakeden MR'!$J$4:$J$3028,0),1),"-"),"@")))</f>
        <v>-</v>
      </c>
      <c r="E2314" s="147" t="str">
        <f>TRIM(CLEAN(TEXT(IFERROR(INDEX('Snakeden MR'!$P$4:$Q$3028,MATCH($A2314,'Snakeden MR'!$Q$4:$Q$3028,0),1),"-"),"@")))</f>
        <v>-</v>
      </c>
      <c r="F2314" s="147" t="str">
        <f>TRIM(CLEAN(TEXT(IFERROR(INDEX('Snakeden MR'!$W$4:$X$3028,MATCH($A2314,'Snakeden MR'!$X$4:$X$3028,0),1),"-"),"@")))</f>
        <v>-</v>
      </c>
      <c r="G2314" s="159" t="str">
        <f t="shared" si="72"/>
        <v>Not Found</v>
      </c>
      <c r="H2314" t="str" cm="1">
        <f t="array" ref="H2314">IF(SUMPRODUCT((TRIM(C2314:F2314)&lt;&gt;"-")*1)=0,
    "No Data",
    IF(COUNTIF(C2314:F2314,INDEX(_xlfn._xlws.FILTER(C2314:F2314,TRIM(C2314:F2314)&lt;&gt;"-"),1))=SUMPRODUCT((TRIM(C2314:F2314)&lt;&gt;"-")*1),
    "No Change",
    "Change"))</f>
        <v>No Data</v>
      </c>
      <c r="I2314" s="159"/>
      <c r="J2314"/>
      <c r="K2314" s="163"/>
      <c r="L2314" s="147" t="str">
        <f>TRIM(CLEAN(TEXT(IFERROR(INDEX('Glade MR'!$B$4:$C$3000,MATCH($A2314,'Glade MR'!$C$4:$C$3000,0),1),"-"),"@")))</f>
        <v>Pool 3</v>
      </c>
      <c r="M2314" s="147" t="str">
        <f>TRIM(CLEAN(TEXT(IFERROR(INDEX('Glade MR'!$I$4:$J$3000,MATCH($A2314,'Glade MR'!$J$4:$J$3000,0),1),"-"),"@")))</f>
        <v>Pool 4</v>
      </c>
      <c r="N2314" s="147" t="str">
        <f>TRIM(CLEAN(TEXT(IFERROR(INDEX('Glade MR'!$P$4:$Q$3000,MATCH($A2314,'Glade MR'!$Q$4:$Q$3000,0),1),"-"),"@")))</f>
        <v>Pool 4</v>
      </c>
      <c r="O2314" s="147" t="str">
        <f>TRIM(CLEAN(TEXT(IFERROR(INDEX('Glade MR'!$W$4:$X$3000,MATCH($A2314,'Glade MR'!$X$4:$X$3000,0),1),"-"),"@")))</f>
        <v>Pool 4</v>
      </c>
      <c r="P2314" s="159" t="str">
        <f t="shared" si="73"/>
        <v>Found</v>
      </c>
      <c r="Q2314" t="str" cm="1">
        <f t="array" ref="Q2314">IF(SUMPRODUCT((TRIM(L2314:O2314)&lt;&gt;"-")*1)=0,
    "No Data",
    IF(COUNTIF(L2314:O2314,INDEX(_xlfn._xlws.FILTER(L2314:O2314,TRIM(L2314:O2314)&lt;&gt;"-"),1))=SUMPRODUCT((TRIM(L2314:O2314)&lt;&gt;"-")*1),
    "No Change",
    "Change"))</f>
        <v>Change</v>
      </c>
      <c r="R2314" s="159"/>
      <c r="S2314" s="111"/>
    </row>
    <row r="2315" spans="1:19" x14ac:dyDescent="0.3">
      <c r="A2315" t="s">
        <v>776</v>
      </c>
      <c r="B2315" t="s">
        <v>1137</v>
      </c>
      <c r="C2315" s="160" t="str">
        <f>TRIM(CLEAN(TEXT(IFERROR(INDEX('Snakeden MR'!$B$4:$C$3028,MATCH($A2315,'Snakeden MR'!$C$4:$C$3028,0),1),"-"),"@")))</f>
        <v>-</v>
      </c>
      <c r="D2315" s="147" t="str">
        <f>TRIM(CLEAN(TEXT(IFERROR(INDEX('Snakeden MR'!$I$4:$J$3028,MATCH($A2315,'Snakeden MR'!$J$4:$J$3028,0),1),"-"),"@")))</f>
        <v>-</v>
      </c>
      <c r="E2315" s="147" t="str">
        <f>TRIM(CLEAN(TEXT(IFERROR(INDEX('Snakeden MR'!$P$4:$Q$3028,MATCH($A2315,'Snakeden MR'!$Q$4:$Q$3028,0),1),"-"),"@")))</f>
        <v>-</v>
      </c>
      <c r="F2315" s="147" t="str">
        <f>TRIM(CLEAN(TEXT(IFERROR(INDEX('Snakeden MR'!$W$4:$X$3028,MATCH($A2315,'Snakeden MR'!$X$4:$X$3028,0),1),"-"),"@")))</f>
        <v>-</v>
      </c>
      <c r="G2315" s="159" t="str">
        <f t="shared" si="72"/>
        <v>Not Found</v>
      </c>
      <c r="H2315" t="str" cm="1">
        <f t="array" ref="H2315">IF(SUMPRODUCT((TRIM(C2315:F2315)&lt;&gt;"-")*1)=0,
    "No Data",
    IF(COUNTIF(C2315:F2315,INDEX(_xlfn._xlws.FILTER(C2315:F2315,TRIM(C2315:F2315)&lt;&gt;"-"),1))=SUMPRODUCT((TRIM(C2315:F2315)&lt;&gt;"-")*1),
    "No Change",
    "Change"))</f>
        <v>No Data</v>
      </c>
      <c r="I2315" s="159"/>
      <c r="J2315"/>
      <c r="K2315" s="163"/>
      <c r="L2315" s="147" t="str">
        <f>TRIM(CLEAN(TEXT(IFERROR(INDEX('Glade MR'!$B$4:$C$3000,MATCH($A2315,'Glade MR'!$C$4:$C$3000,0),1),"-"),"@")))</f>
        <v>-</v>
      </c>
      <c r="M2315" s="147" t="str">
        <f>TRIM(CLEAN(TEXT(IFERROR(INDEX('Glade MR'!$I$4:$J$3000,MATCH($A2315,'Glade MR'!$J$4:$J$3000,0),1),"-"),"@")))</f>
        <v>Pool 4</v>
      </c>
      <c r="N2315" s="147" t="str">
        <f>TRIM(CLEAN(TEXT(IFERROR(INDEX('Glade MR'!$P$4:$Q$3000,MATCH($A2315,'Glade MR'!$Q$4:$Q$3000,0),1),"-"),"@")))</f>
        <v>-</v>
      </c>
      <c r="O2315" s="147" t="str">
        <f>TRIM(CLEAN(TEXT(IFERROR(INDEX('Glade MR'!$W$4:$X$3000,MATCH($A2315,'Glade MR'!$X$4:$X$3000,0),1),"-"),"@")))</f>
        <v>-</v>
      </c>
      <c r="P2315" s="159" t="str">
        <f t="shared" si="73"/>
        <v>Found</v>
      </c>
      <c r="Q2315" t="str" cm="1">
        <f t="array" ref="Q2315">IF(SUMPRODUCT((TRIM(L2315:O2315)&lt;&gt;"-")*1)=0,
    "No Data",
    IF(COUNTIF(L2315:O2315,INDEX(_xlfn._xlws.FILTER(L2315:O2315,TRIM(L2315:O2315)&lt;&gt;"-"),1))=SUMPRODUCT((TRIM(L2315:O2315)&lt;&gt;"-")*1),
    "No Change",
    "Change"))</f>
        <v>No Change</v>
      </c>
      <c r="R2315" s="159"/>
      <c r="S2315" s="111"/>
    </row>
    <row r="2316" spans="1:19" x14ac:dyDescent="0.3">
      <c r="A2316" t="s">
        <v>483</v>
      </c>
      <c r="B2316" t="s">
        <v>1145</v>
      </c>
      <c r="C2316" s="160" t="str">
        <f>TRIM(CLEAN(TEXT(IFERROR(INDEX('Snakeden MR'!$B$4:$C$3028,MATCH($A2316,'Snakeden MR'!$C$4:$C$3028,0),1),"-"),"@")))</f>
        <v>-</v>
      </c>
      <c r="D2316" s="147" t="str">
        <f>TRIM(CLEAN(TEXT(IFERROR(INDEX('Snakeden MR'!$I$4:$J$3028,MATCH($A2316,'Snakeden MR'!$J$4:$J$3028,0),1),"-"),"@")))</f>
        <v>-</v>
      </c>
      <c r="E2316" s="147" t="str">
        <f>TRIM(CLEAN(TEXT(IFERROR(INDEX('Snakeden MR'!$P$4:$Q$3028,MATCH($A2316,'Snakeden MR'!$Q$4:$Q$3028,0),1),"-"),"@")))</f>
        <v>-</v>
      </c>
      <c r="F2316" s="147" t="str">
        <f>TRIM(CLEAN(TEXT(IFERROR(INDEX('Snakeden MR'!$W$4:$X$3028,MATCH($A2316,'Snakeden MR'!$X$4:$X$3028,0),1),"-"),"@")))</f>
        <v>-</v>
      </c>
      <c r="G2316" s="159" t="str">
        <f t="shared" si="72"/>
        <v>Not Found</v>
      </c>
      <c r="H2316" t="str" cm="1">
        <f t="array" ref="H2316">IF(SUMPRODUCT((TRIM(C2316:F2316)&lt;&gt;"-")*1)=0,
    "No Data",
    IF(COUNTIF(C2316:F2316,INDEX(_xlfn._xlws.FILTER(C2316:F2316,TRIM(C2316:F2316)&lt;&gt;"-"),1))=SUMPRODUCT((TRIM(C2316:F2316)&lt;&gt;"-")*1),
    "No Change",
    "Change"))</f>
        <v>No Data</v>
      </c>
      <c r="I2316" s="159"/>
      <c r="J2316"/>
      <c r="K2316" s="163"/>
      <c r="L2316" s="147" t="str">
        <f>TRIM(CLEAN(TEXT(IFERROR(INDEX('Glade MR'!$B$4:$C$3000,MATCH($A2316,'Glade MR'!$C$4:$C$3000,0),1),"-"),"@")))</f>
        <v>-</v>
      </c>
      <c r="M2316" s="147" t="str">
        <f>TRIM(CLEAN(TEXT(IFERROR(INDEX('Glade MR'!$I$4:$J$3000,MATCH($A2316,'Glade MR'!$J$4:$J$3000,0),1),"-"),"@")))</f>
        <v>-</v>
      </c>
      <c r="N2316" s="147" t="str">
        <f>TRIM(CLEAN(TEXT(IFERROR(INDEX('Glade MR'!$P$4:$Q$3000,MATCH($A2316,'Glade MR'!$Q$4:$Q$3000,0),1),"-"),"@")))</f>
        <v>-</v>
      </c>
      <c r="O2316" s="147" t="str">
        <f>TRIM(CLEAN(TEXT(IFERROR(INDEX('Glade MR'!$W$4:$X$3000,MATCH($A2316,'Glade MR'!$X$4:$X$3000,0),1),"-"),"@")))</f>
        <v>Pool 10</v>
      </c>
      <c r="P2316" s="159" t="str">
        <f t="shared" si="73"/>
        <v>Found</v>
      </c>
      <c r="Q2316" t="str" cm="1">
        <f t="array" ref="Q2316">IF(SUMPRODUCT((TRIM(L2316:O2316)&lt;&gt;"-")*1)=0,
    "No Data",
    IF(COUNTIF(L2316:O2316,INDEX(_xlfn._xlws.FILTER(L2316:O2316,TRIM(L2316:O2316)&lt;&gt;"-"),1))=SUMPRODUCT((TRIM(L2316:O2316)&lt;&gt;"-")*1),
    "No Change",
    "Change"))</f>
        <v>No Change</v>
      </c>
      <c r="R2316" s="159"/>
      <c r="S2316" s="111"/>
    </row>
    <row r="2317" spans="1:19" x14ac:dyDescent="0.3">
      <c r="A2317" t="s">
        <v>345</v>
      </c>
      <c r="B2317" t="s">
        <v>1137</v>
      </c>
      <c r="C2317" s="160" t="str">
        <f>TRIM(CLEAN(TEXT(IFERROR(INDEX('Snakeden MR'!$B$4:$C$3028,MATCH($A2317,'Snakeden MR'!$C$4:$C$3028,0),1),"-"),"@")))</f>
        <v>-</v>
      </c>
      <c r="D2317" s="147" t="str">
        <f>TRIM(CLEAN(TEXT(IFERROR(INDEX('Snakeden MR'!$I$4:$J$3028,MATCH($A2317,'Snakeden MR'!$J$4:$J$3028,0),1),"-"),"@")))</f>
        <v>-</v>
      </c>
      <c r="E2317" s="147" t="str">
        <f>TRIM(CLEAN(TEXT(IFERROR(INDEX('Snakeden MR'!$P$4:$Q$3028,MATCH($A2317,'Snakeden MR'!$Q$4:$Q$3028,0),1),"-"),"@")))</f>
        <v>-</v>
      </c>
      <c r="F2317" s="147" t="str">
        <f>TRIM(CLEAN(TEXT(IFERROR(INDEX('Snakeden MR'!$W$4:$X$3028,MATCH($A2317,'Snakeden MR'!$X$4:$X$3028,0),1),"-"),"@")))</f>
        <v>-</v>
      </c>
      <c r="G2317" s="159" t="str">
        <f t="shared" si="72"/>
        <v>Not Found</v>
      </c>
      <c r="H2317" t="str" cm="1">
        <f t="array" ref="H2317">IF(SUMPRODUCT((TRIM(C2317:F2317)&lt;&gt;"-")*1)=0,
    "No Data",
    IF(COUNTIF(C2317:F2317,INDEX(_xlfn._xlws.FILTER(C2317:F2317,TRIM(C2317:F2317)&lt;&gt;"-"),1))=SUMPRODUCT((TRIM(C2317:F2317)&lt;&gt;"-")*1),
    "No Change",
    "Change"))</f>
        <v>No Data</v>
      </c>
      <c r="I2317" s="159"/>
      <c r="J2317"/>
      <c r="K2317" s="163"/>
      <c r="L2317" s="147" t="str">
        <f>TRIM(CLEAN(TEXT(IFERROR(INDEX('Glade MR'!$B$4:$C$3000,MATCH($A2317,'Glade MR'!$C$4:$C$3000,0),1),"-"),"@")))</f>
        <v>-</v>
      </c>
      <c r="M2317" s="147" t="str">
        <f>TRIM(CLEAN(TEXT(IFERROR(INDEX('Glade MR'!$I$4:$J$3000,MATCH($A2317,'Glade MR'!$J$4:$J$3000,0),1),"-"),"@")))</f>
        <v>riffle after GS</v>
      </c>
      <c r="N2317" s="147" t="str">
        <f>TRIM(CLEAN(TEXT(IFERROR(INDEX('Glade MR'!$P$4:$Q$3000,MATCH($A2317,'Glade MR'!$Q$4:$Q$3000,0),1),"-"),"@")))</f>
        <v>-</v>
      </c>
      <c r="O2317" s="147" t="str">
        <f>TRIM(CLEAN(TEXT(IFERROR(INDEX('Glade MR'!$W$4:$X$3000,MATCH($A2317,'Glade MR'!$X$4:$X$3000,0),1),"-"),"@")))</f>
        <v>-</v>
      </c>
      <c r="P2317" s="159" t="str">
        <f t="shared" si="73"/>
        <v>Found</v>
      </c>
      <c r="Q2317" t="str" cm="1">
        <f t="array" ref="Q2317">IF(SUMPRODUCT((TRIM(L2317:O2317)&lt;&gt;"-")*1)=0,
    "No Data",
    IF(COUNTIF(L2317:O2317,INDEX(_xlfn._xlws.FILTER(L2317:O2317,TRIM(L2317:O2317)&lt;&gt;"-"),1))=SUMPRODUCT((TRIM(L2317:O2317)&lt;&gt;"-")*1),
    "No Change",
    "Change"))</f>
        <v>No Change</v>
      </c>
      <c r="R2317" s="159"/>
      <c r="S2317" s="111"/>
    </row>
    <row r="2318" spans="1:19" x14ac:dyDescent="0.3">
      <c r="A2318" t="s">
        <v>2779</v>
      </c>
      <c r="B2318" t="s">
        <v>1137</v>
      </c>
      <c r="C2318" s="160" t="str">
        <f>TRIM(CLEAN(TEXT(IFERROR(INDEX('Snakeden MR'!$B$4:$C$3028,MATCH($A2318,'Snakeden MR'!$C$4:$C$3028,0),1),"-"),"@")))</f>
        <v>-</v>
      </c>
      <c r="D2318" s="147" t="str">
        <f>TRIM(CLEAN(TEXT(IFERROR(INDEX('Snakeden MR'!$I$4:$J$3028,MATCH($A2318,'Snakeden MR'!$J$4:$J$3028,0),1),"-"),"@")))</f>
        <v>-</v>
      </c>
      <c r="E2318" s="147" t="str">
        <f>TRIM(CLEAN(TEXT(IFERROR(INDEX('Snakeden MR'!$P$4:$Q$3028,MATCH($A2318,'Snakeden MR'!$Q$4:$Q$3028,0),1),"-"),"@")))</f>
        <v>-</v>
      </c>
      <c r="F2318" s="147" t="str">
        <f>TRIM(CLEAN(TEXT(IFERROR(INDEX('Snakeden MR'!$W$4:$X$3028,MATCH($A2318,'Snakeden MR'!$X$4:$X$3028,0),1),"-"),"@")))</f>
        <v>-</v>
      </c>
      <c r="G2318" s="159" t="str">
        <f t="shared" si="72"/>
        <v>Not Found</v>
      </c>
      <c r="H2318" t="str" cm="1">
        <f t="array" ref="H2318">IF(SUMPRODUCT((TRIM(C2318:F2318)&lt;&gt;"-")*1)=0,
    "No Data",
    IF(COUNTIF(C2318:F2318,INDEX(_xlfn._xlws.FILTER(C2318:F2318,TRIM(C2318:F2318)&lt;&gt;"-"),1))=SUMPRODUCT((TRIM(C2318:F2318)&lt;&gt;"-")*1),
    "No Change",
    "Change"))</f>
        <v>No Data</v>
      </c>
      <c r="I2318" s="159"/>
      <c r="J2318"/>
      <c r="K2318" s="163"/>
      <c r="L2318" s="147" t="str">
        <f>TRIM(CLEAN(TEXT(IFERROR(INDEX('Glade MR'!$B$4:$C$3000,MATCH($A2318,'Glade MR'!$C$4:$C$3000,0),1),"-"),"@")))</f>
        <v>-</v>
      </c>
      <c r="M2318" s="147" t="str">
        <f>TRIM(CLEAN(TEXT(IFERROR(INDEX('Glade MR'!$I$4:$J$3000,MATCH($A2318,'Glade MR'!$J$4:$J$3000,0),1),"-"),"@")))</f>
        <v>-</v>
      </c>
      <c r="N2318" s="147" t="str">
        <f>TRIM(CLEAN(TEXT(IFERROR(INDEX('Glade MR'!$P$4:$Q$3000,MATCH($A2318,'Glade MR'!$Q$4:$Q$3000,0),1),"-"),"@")))</f>
        <v>-</v>
      </c>
      <c r="O2318" s="147" t="str">
        <f>TRIM(CLEAN(TEXT(IFERROR(INDEX('Glade MR'!$W$4:$X$3000,MATCH($A2318,'Glade MR'!$X$4:$X$3000,0),1),"-"),"@")))</f>
        <v>-</v>
      </c>
      <c r="P2318" s="159" t="str">
        <f t="shared" si="73"/>
        <v>Not Found</v>
      </c>
      <c r="Q2318" t="str" cm="1">
        <f t="array" ref="Q2318">IF(SUMPRODUCT((TRIM(L2318:O2318)&lt;&gt;"-")*1)=0,
    "No Data",
    IF(COUNTIF(L2318:O2318,INDEX(_xlfn._xlws.FILTER(L2318:O2318,TRIM(L2318:O2318)&lt;&gt;"-"),1))=SUMPRODUCT((TRIM(L2318:O2318)&lt;&gt;"-")*1),
    "No Change",
    "Change"))</f>
        <v>No Data</v>
      </c>
      <c r="R2318" s="159"/>
      <c r="S2318" s="111"/>
    </row>
    <row r="2319" spans="1:19" x14ac:dyDescent="0.3">
      <c r="A2319" t="s">
        <v>2780</v>
      </c>
      <c r="B2319" t="s">
        <v>1137</v>
      </c>
      <c r="C2319" s="160" t="str">
        <f>TRIM(CLEAN(TEXT(IFERROR(INDEX('Snakeden MR'!$B$4:$C$3028,MATCH($A2319,'Snakeden MR'!$C$4:$C$3028,0),1),"-"),"@")))</f>
        <v>-</v>
      </c>
      <c r="D2319" s="147" t="str">
        <f>TRIM(CLEAN(TEXT(IFERROR(INDEX('Snakeden MR'!$I$4:$J$3028,MATCH($A2319,'Snakeden MR'!$J$4:$J$3028,0),1),"-"),"@")))</f>
        <v>-</v>
      </c>
      <c r="E2319" s="147" t="str">
        <f>TRIM(CLEAN(TEXT(IFERROR(INDEX('Snakeden MR'!$P$4:$Q$3028,MATCH($A2319,'Snakeden MR'!$Q$4:$Q$3028,0),1),"-"),"@")))</f>
        <v>-</v>
      </c>
      <c r="F2319" s="147" t="str">
        <f>TRIM(CLEAN(TEXT(IFERROR(INDEX('Snakeden MR'!$W$4:$X$3028,MATCH($A2319,'Snakeden MR'!$X$4:$X$3028,0),1),"-"),"@")))</f>
        <v>-</v>
      </c>
      <c r="G2319" s="159" t="str">
        <f t="shared" si="72"/>
        <v>Not Found</v>
      </c>
      <c r="H2319" t="str" cm="1">
        <f t="array" ref="H2319">IF(SUMPRODUCT((TRIM(C2319:F2319)&lt;&gt;"-")*1)=0,
    "No Data",
    IF(COUNTIF(C2319:F2319,INDEX(_xlfn._xlws.FILTER(C2319:F2319,TRIM(C2319:F2319)&lt;&gt;"-"),1))=SUMPRODUCT((TRIM(C2319:F2319)&lt;&gt;"-")*1),
    "No Change",
    "Change"))</f>
        <v>No Data</v>
      </c>
      <c r="I2319" s="159"/>
      <c r="J2319"/>
      <c r="K2319" s="163"/>
      <c r="L2319" s="147" t="str">
        <f>TRIM(CLEAN(TEXT(IFERROR(INDEX('Glade MR'!$B$4:$C$3000,MATCH($A2319,'Glade MR'!$C$4:$C$3000,0),1),"-"),"@")))</f>
        <v>-</v>
      </c>
      <c r="M2319" s="147" t="str">
        <f>TRIM(CLEAN(TEXT(IFERROR(INDEX('Glade MR'!$I$4:$J$3000,MATCH($A2319,'Glade MR'!$J$4:$J$3000,0),1),"-"),"@")))</f>
        <v>-</v>
      </c>
      <c r="N2319" s="147" t="str">
        <f>TRIM(CLEAN(TEXT(IFERROR(INDEX('Glade MR'!$P$4:$Q$3000,MATCH($A2319,'Glade MR'!$Q$4:$Q$3000,0),1),"-"),"@")))</f>
        <v>-</v>
      </c>
      <c r="O2319" s="147" t="str">
        <f>TRIM(CLEAN(TEXT(IFERROR(INDEX('Glade MR'!$W$4:$X$3000,MATCH($A2319,'Glade MR'!$X$4:$X$3000,0),1),"-"),"@")))</f>
        <v>-</v>
      </c>
      <c r="P2319" s="159" t="str">
        <f t="shared" si="73"/>
        <v>Not Found</v>
      </c>
      <c r="Q2319" t="str" cm="1">
        <f t="array" ref="Q2319">IF(SUMPRODUCT((TRIM(L2319:O2319)&lt;&gt;"-")*1)=0,
    "No Data",
    IF(COUNTIF(L2319:O2319,INDEX(_xlfn._xlws.FILTER(L2319:O2319,TRIM(L2319:O2319)&lt;&gt;"-"),1))=SUMPRODUCT((TRIM(L2319:O2319)&lt;&gt;"-")*1),
    "No Change",
    "Change"))</f>
        <v>No Data</v>
      </c>
      <c r="R2319" s="159"/>
      <c r="S2319" s="111"/>
    </row>
    <row r="2320" spans="1:19" x14ac:dyDescent="0.3">
      <c r="A2320" t="s">
        <v>2781</v>
      </c>
      <c r="B2320" t="s">
        <v>1137</v>
      </c>
      <c r="C2320" s="160" t="str">
        <f>TRIM(CLEAN(TEXT(IFERROR(INDEX('Snakeden MR'!$B$4:$C$3028,MATCH($A2320,'Snakeden MR'!$C$4:$C$3028,0),1),"-"),"@")))</f>
        <v>-</v>
      </c>
      <c r="D2320" s="147" t="str">
        <f>TRIM(CLEAN(TEXT(IFERROR(INDEX('Snakeden MR'!$I$4:$J$3028,MATCH($A2320,'Snakeden MR'!$J$4:$J$3028,0),1),"-"),"@")))</f>
        <v>-</v>
      </c>
      <c r="E2320" s="147" t="str">
        <f>TRIM(CLEAN(TEXT(IFERROR(INDEX('Snakeden MR'!$P$4:$Q$3028,MATCH($A2320,'Snakeden MR'!$Q$4:$Q$3028,0),1),"-"),"@")))</f>
        <v>-</v>
      </c>
      <c r="F2320" s="147" t="str">
        <f>TRIM(CLEAN(TEXT(IFERROR(INDEX('Snakeden MR'!$W$4:$X$3028,MATCH($A2320,'Snakeden MR'!$X$4:$X$3028,0),1),"-"),"@")))</f>
        <v>-</v>
      </c>
      <c r="G2320" s="159" t="str">
        <f t="shared" si="72"/>
        <v>Not Found</v>
      </c>
      <c r="H2320" t="str" cm="1">
        <f t="array" ref="H2320">IF(SUMPRODUCT((TRIM(C2320:F2320)&lt;&gt;"-")*1)=0,
    "No Data",
    IF(COUNTIF(C2320:F2320,INDEX(_xlfn._xlws.FILTER(C2320:F2320,TRIM(C2320:F2320)&lt;&gt;"-"),1))=SUMPRODUCT((TRIM(C2320:F2320)&lt;&gt;"-")*1),
    "No Change",
    "Change"))</f>
        <v>No Data</v>
      </c>
      <c r="I2320" s="159"/>
      <c r="J2320"/>
      <c r="K2320" s="163"/>
      <c r="L2320" s="147" t="str">
        <f>TRIM(CLEAN(TEXT(IFERROR(INDEX('Glade MR'!$B$4:$C$3000,MATCH($A2320,'Glade MR'!$C$4:$C$3000,0),1),"-"),"@")))</f>
        <v>-</v>
      </c>
      <c r="M2320" s="147" t="str">
        <f>TRIM(CLEAN(TEXT(IFERROR(INDEX('Glade MR'!$I$4:$J$3000,MATCH($A2320,'Glade MR'!$J$4:$J$3000,0),1),"-"),"@")))</f>
        <v>-</v>
      </c>
      <c r="N2320" s="147" t="str">
        <f>TRIM(CLEAN(TEXT(IFERROR(INDEX('Glade MR'!$P$4:$Q$3000,MATCH($A2320,'Glade MR'!$Q$4:$Q$3000,0),1),"-"),"@")))</f>
        <v>-</v>
      </c>
      <c r="O2320" s="147" t="str">
        <f>TRIM(CLEAN(TEXT(IFERROR(INDEX('Glade MR'!$W$4:$X$3000,MATCH($A2320,'Glade MR'!$X$4:$X$3000,0),1),"-"),"@")))</f>
        <v>-</v>
      </c>
      <c r="P2320" s="159" t="str">
        <f t="shared" si="73"/>
        <v>Not Found</v>
      </c>
      <c r="Q2320" t="str" cm="1">
        <f t="array" ref="Q2320">IF(SUMPRODUCT((TRIM(L2320:O2320)&lt;&gt;"-")*1)=0,
    "No Data",
    IF(COUNTIF(L2320:O2320,INDEX(_xlfn._xlws.FILTER(L2320:O2320,TRIM(L2320:O2320)&lt;&gt;"-"),1))=SUMPRODUCT((TRIM(L2320:O2320)&lt;&gt;"-")*1),
    "No Change",
    "Change"))</f>
        <v>No Data</v>
      </c>
      <c r="R2320" s="159"/>
      <c r="S2320" s="111"/>
    </row>
    <row r="2321" spans="1:19" x14ac:dyDescent="0.3">
      <c r="A2321" t="s">
        <v>340</v>
      </c>
      <c r="B2321" t="s">
        <v>1137</v>
      </c>
      <c r="C2321" s="160" t="str">
        <f>TRIM(CLEAN(TEXT(IFERROR(INDEX('Snakeden MR'!$B$4:$C$3028,MATCH($A2321,'Snakeden MR'!$C$4:$C$3028,0),1),"-"),"@")))</f>
        <v>-</v>
      </c>
      <c r="D2321" s="147" t="str">
        <f>TRIM(CLEAN(TEXT(IFERROR(INDEX('Snakeden MR'!$I$4:$J$3028,MATCH($A2321,'Snakeden MR'!$J$4:$J$3028,0),1),"-"),"@")))</f>
        <v>-</v>
      </c>
      <c r="E2321" s="147" t="str">
        <f>TRIM(CLEAN(TEXT(IFERROR(INDEX('Snakeden MR'!$P$4:$Q$3028,MATCH($A2321,'Snakeden MR'!$Q$4:$Q$3028,0),1),"-"),"@")))</f>
        <v>-</v>
      </c>
      <c r="F2321" s="147" t="str">
        <f>TRIM(CLEAN(TEXT(IFERROR(INDEX('Snakeden MR'!$W$4:$X$3028,MATCH($A2321,'Snakeden MR'!$X$4:$X$3028,0),1),"-"),"@")))</f>
        <v>-</v>
      </c>
      <c r="G2321" s="159" t="str">
        <f t="shared" si="72"/>
        <v>Not Found</v>
      </c>
      <c r="H2321" t="str" cm="1">
        <f t="array" ref="H2321">IF(SUMPRODUCT((TRIM(C2321:F2321)&lt;&gt;"-")*1)=0,
    "No Data",
    IF(COUNTIF(C2321:F2321,INDEX(_xlfn._xlws.FILTER(C2321:F2321,TRIM(C2321:F2321)&lt;&gt;"-"),1))=SUMPRODUCT((TRIM(C2321:F2321)&lt;&gt;"-")*1),
    "No Change",
    "Change"))</f>
        <v>No Data</v>
      </c>
      <c r="I2321" s="159"/>
      <c r="J2321"/>
      <c r="K2321" s="163"/>
      <c r="L2321" s="147" t="str">
        <f>TRIM(CLEAN(TEXT(IFERROR(INDEX('Glade MR'!$B$4:$C$3000,MATCH($A2321,'Glade MR'!$C$4:$C$3000,0),1),"-"),"@")))</f>
        <v>Pool 3</v>
      </c>
      <c r="M2321" s="147" t="str">
        <f>TRIM(CLEAN(TEXT(IFERROR(INDEX('Glade MR'!$I$4:$J$3000,MATCH($A2321,'Glade MR'!$J$4:$J$3000,0),1),"-"),"@")))</f>
        <v>50 m -&gt; gauge station</v>
      </c>
      <c r="N2321" s="147" t="str">
        <f>TRIM(CLEAN(TEXT(IFERROR(INDEX('Glade MR'!$P$4:$Q$3000,MATCH($A2321,'Glade MR'!$Q$4:$Q$3000,0),1),"-"),"@")))</f>
        <v>-</v>
      </c>
      <c r="O2321" s="147" t="str">
        <f>TRIM(CLEAN(TEXT(IFERROR(INDEX('Glade MR'!$W$4:$X$3000,MATCH($A2321,'Glade MR'!$X$4:$X$3000,0),1),"-"),"@")))</f>
        <v>-</v>
      </c>
      <c r="P2321" s="159" t="str">
        <f t="shared" si="73"/>
        <v>Found</v>
      </c>
      <c r="Q2321" t="str" cm="1">
        <f t="array" ref="Q2321">IF(SUMPRODUCT((TRIM(L2321:O2321)&lt;&gt;"-")*1)=0,
    "No Data",
    IF(COUNTIF(L2321:O2321,INDEX(_xlfn._xlws.FILTER(L2321:O2321,TRIM(L2321:O2321)&lt;&gt;"-"),1))=SUMPRODUCT((TRIM(L2321:O2321)&lt;&gt;"-")*1),
    "No Change",
    "Change"))</f>
        <v>Change</v>
      </c>
      <c r="R2321" s="159"/>
      <c r="S2321" s="111"/>
    </row>
    <row r="2322" spans="1:19" x14ac:dyDescent="0.3">
      <c r="A2322" t="s">
        <v>559</v>
      </c>
      <c r="B2322" t="s">
        <v>1137</v>
      </c>
      <c r="C2322" s="160" t="str">
        <f>TRIM(CLEAN(TEXT(IFERROR(INDEX('Snakeden MR'!$B$4:$C$3028,MATCH($A2322,'Snakeden MR'!$C$4:$C$3028,0),1),"-"),"@")))</f>
        <v>-</v>
      </c>
      <c r="D2322" s="147" t="str">
        <f>TRIM(CLEAN(TEXT(IFERROR(INDEX('Snakeden MR'!$I$4:$J$3028,MATCH($A2322,'Snakeden MR'!$J$4:$J$3028,0),1),"-"),"@")))</f>
        <v>-</v>
      </c>
      <c r="E2322" s="147" t="str">
        <f>TRIM(CLEAN(TEXT(IFERROR(INDEX('Snakeden MR'!$P$4:$Q$3028,MATCH($A2322,'Snakeden MR'!$Q$4:$Q$3028,0),1),"-"),"@")))</f>
        <v>-</v>
      </c>
      <c r="F2322" s="147" t="str">
        <f>TRIM(CLEAN(TEXT(IFERROR(INDEX('Snakeden MR'!$W$4:$X$3028,MATCH($A2322,'Snakeden MR'!$X$4:$X$3028,0),1),"-"),"@")))</f>
        <v>-</v>
      </c>
      <c r="G2322" s="159" t="str">
        <f t="shared" si="72"/>
        <v>Not Found</v>
      </c>
      <c r="H2322" t="str" cm="1">
        <f t="array" ref="H2322">IF(SUMPRODUCT((TRIM(C2322:F2322)&lt;&gt;"-")*1)=0,
    "No Data",
    IF(COUNTIF(C2322:F2322,INDEX(_xlfn._xlws.FILTER(C2322:F2322,TRIM(C2322:F2322)&lt;&gt;"-"),1))=SUMPRODUCT((TRIM(C2322:F2322)&lt;&gt;"-")*1),
    "No Change",
    "Change"))</f>
        <v>No Data</v>
      </c>
      <c r="I2322" s="159"/>
      <c r="J2322"/>
      <c r="K2322" s="163"/>
      <c r="L2322" s="147" t="str">
        <f>TRIM(CLEAN(TEXT(IFERROR(INDEX('Glade MR'!$B$4:$C$3000,MATCH($A2322,'Glade MR'!$C$4:$C$3000,0),1),"-"),"@")))</f>
        <v>Pool 8</v>
      </c>
      <c r="M2322" s="147" t="str">
        <f>TRIM(CLEAN(TEXT(IFERROR(INDEX('Glade MR'!$I$4:$J$3000,MATCH($A2322,'Glade MR'!$J$4:$J$3000,0),1),"-"),"@")))</f>
        <v>-</v>
      </c>
      <c r="N2322" s="147" t="str">
        <f>TRIM(CLEAN(TEXT(IFERROR(INDEX('Glade MR'!$P$4:$Q$3000,MATCH($A2322,'Glade MR'!$Q$4:$Q$3000,0),1),"-"),"@")))</f>
        <v>-</v>
      </c>
      <c r="O2322" s="147" t="str">
        <f>TRIM(CLEAN(TEXT(IFERROR(INDEX('Glade MR'!$W$4:$X$3000,MATCH($A2322,'Glade MR'!$X$4:$X$3000,0),1),"-"),"@")))</f>
        <v>-</v>
      </c>
      <c r="P2322" s="159" t="str">
        <f t="shared" si="73"/>
        <v>Found</v>
      </c>
      <c r="Q2322" t="str" cm="1">
        <f t="array" ref="Q2322">IF(SUMPRODUCT((TRIM(L2322:O2322)&lt;&gt;"-")*1)=0,
    "No Data",
    IF(COUNTIF(L2322:O2322,INDEX(_xlfn._xlws.FILTER(L2322:O2322,TRIM(L2322:O2322)&lt;&gt;"-"),1))=SUMPRODUCT((TRIM(L2322:O2322)&lt;&gt;"-")*1),
    "No Change",
    "Change"))</f>
        <v>No Change</v>
      </c>
      <c r="R2322" s="159"/>
      <c r="S2322" s="111"/>
    </row>
    <row r="2323" spans="1:19" x14ac:dyDescent="0.3">
      <c r="A2323" t="s">
        <v>2782</v>
      </c>
      <c r="B2323" t="s">
        <v>1137</v>
      </c>
      <c r="C2323" s="160" t="str">
        <f>TRIM(CLEAN(TEXT(IFERROR(INDEX('Snakeden MR'!$B$4:$C$3028,MATCH($A2323,'Snakeden MR'!$C$4:$C$3028,0),1),"-"),"@")))</f>
        <v>-</v>
      </c>
      <c r="D2323" s="147" t="str">
        <f>TRIM(CLEAN(TEXT(IFERROR(INDEX('Snakeden MR'!$I$4:$J$3028,MATCH($A2323,'Snakeden MR'!$J$4:$J$3028,0),1),"-"),"@")))</f>
        <v>-</v>
      </c>
      <c r="E2323" s="147" t="str">
        <f>TRIM(CLEAN(TEXT(IFERROR(INDEX('Snakeden MR'!$P$4:$Q$3028,MATCH($A2323,'Snakeden MR'!$Q$4:$Q$3028,0),1),"-"),"@")))</f>
        <v>-</v>
      </c>
      <c r="F2323" s="147" t="str">
        <f>TRIM(CLEAN(TEXT(IFERROR(INDEX('Snakeden MR'!$W$4:$X$3028,MATCH($A2323,'Snakeden MR'!$X$4:$X$3028,0),1),"-"),"@")))</f>
        <v>-</v>
      </c>
      <c r="G2323" s="159" t="str">
        <f t="shared" si="72"/>
        <v>Not Found</v>
      </c>
      <c r="H2323" t="str" cm="1">
        <f t="array" ref="H2323">IF(SUMPRODUCT((TRIM(C2323:F2323)&lt;&gt;"-")*1)=0,
    "No Data",
    IF(COUNTIF(C2323:F2323,INDEX(_xlfn._xlws.FILTER(C2323:F2323,TRIM(C2323:F2323)&lt;&gt;"-"),1))=SUMPRODUCT((TRIM(C2323:F2323)&lt;&gt;"-")*1),
    "No Change",
    "Change"))</f>
        <v>No Data</v>
      </c>
      <c r="I2323" s="159"/>
      <c r="J2323"/>
      <c r="K2323" s="163"/>
      <c r="L2323" s="147" t="str">
        <f>TRIM(CLEAN(TEXT(IFERROR(INDEX('Glade MR'!$B$4:$C$3000,MATCH($A2323,'Glade MR'!$C$4:$C$3000,0),1),"-"),"@")))</f>
        <v>-</v>
      </c>
      <c r="M2323" s="147" t="str">
        <f>TRIM(CLEAN(TEXT(IFERROR(INDEX('Glade MR'!$I$4:$J$3000,MATCH($A2323,'Glade MR'!$J$4:$J$3000,0),1),"-"),"@")))</f>
        <v>-</v>
      </c>
      <c r="N2323" s="147" t="str">
        <f>TRIM(CLEAN(TEXT(IFERROR(INDEX('Glade MR'!$P$4:$Q$3000,MATCH($A2323,'Glade MR'!$Q$4:$Q$3000,0),1),"-"),"@")))</f>
        <v>-</v>
      </c>
      <c r="O2323" s="147" t="str">
        <f>TRIM(CLEAN(TEXT(IFERROR(INDEX('Glade MR'!$W$4:$X$3000,MATCH($A2323,'Glade MR'!$X$4:$X$3000,0),1),"-"),"@")))</f>
        <v>-</v>
      </c>
      <c r="P2323" s="159" t="str">
        <f t="shared" si="73"/>
        <v>Not Found</v>
      </c>
      <c r="Q2323" t="str" cm="1">
        <f t="array" ref="Q2323">IF(SUMPRODUCT((TRIM(L2323:O2323)&lt;&gt;"-")*1)=0,
    "No Data",
    IF(COUNTIF(L2323:O2323,INDEX(_xlfn._xlws.FILTER(L2323:O2323,TRIM(L2323:O2323)&lt;&gt;"-"),1))=SUMPRODUCT((TRIM(L2323:O2323)&lt;&gt;"-")*1),
    "No Change",
    "Change"))</f>
        <v>No Data</v>
      </c>
      <c r="R2323" s="159"/>
      <c r="S2323" s="111"/>
    </row>
    <row r="2324" spans="1:19" x14ac:dyDescent="0.3">
      <c r="A2324" t="s">
        <v>2783</v>
      </c>
      <c r="B2324" t="s">
        <v>1137</v>
      </c>
      <c r="C2324" s="160" t="str">
        <f>TRIM(CLEAN(TEXT(IFERROR(INDEX('Snakeden MR'!$B$4:$C$3028,MATCH($A2324,'Snakeden MR'!$C$4:$C$3028,0),1),"-"),"@")))</f>
        <v>-</v>
      </c>
      <c r="D2324" s="147" t="str">
        <f>TRIM(CLEAN(TEXT(IFERROR(INDEX('Snakeden MR'!$I$4:$J$3028,MATCH($A2324,'Snakeden MR'!$J$4:$J$3028,0),1),"-"),"@")))</f>
        <v>-</v>
      </c>
      <c r="E2324" s="147" t="str">
        <f>TRIM(CLEAN(TEXT(IFERROR(INDEX('Snakeden MR'!$P$4:$Q$3028,MATCH($A2324,'Snakeden MR'!$Q$4:$Q$3028,0),1),"-"),"@")))</f>
        <v>-</v>
      </c>
      <c r="F2324" s="147" t="str">
        <f>TRIM(CLEAN(TEXT(IFERROR(INDEX('Snakeden MR'!$W$4:$X$3028,MATCH($A2324,'Snakeden MR'!$X$4:$X$3028,0),1),"-"),"@")))</f>
        <v>-</v>
      </c>
      <c r="G2324" s="159" t="str">
        <f t="shared" si="72"/>
        <v>Not Found</v>
      </c>
      <c r="H2324" t="str" cm="1">
        <f t="array" ref="H2324">IF(SUMPRODUCT((TRIM(C2324:F2324)&lt;&gt;"-")*1)=0,
    "No Data",
    IF(COUNTIF(C2324:F2324,INDEX(_xlfn._xlws.FILTER(C2324:F2324,TRIM(C2324:F2324)&lt;&gt;"-"),1))=SUMPRODUCT((TRIM(C2324:F2324)&lt;&gt;"-")*1),
    "No Change",
    "Change"))</f>
        <v>No Data</v>
      </c>
      <c r="I2324" s="159"/>
      <c r="J2324"/>
      <c r="K2324" s="163"/>
      <c r="L2324" s="147" t="str">
        <f>TRIM(CLEAN(TEXT(IFERROR(INDEX('Glade MR'!$B$4:$C$3000,MATCH($A2324,'Glade MR'!$C$4:$C$3000,0),1),"-"),"@")))</f>
        <v>-</v>
      </c>
      <c r="M2324" s="147" t="str">
        <f>TRIM(CLEAN(TEXT(IFERROR(INDEX('Glade MR'!$I$4:$J$3000,MATCH($A2324,'Glade MR'!$J$4:$J$3000,0),1),"-"),"@")))</f>
        <v>-</v>
      </c>
      <c r="N2324" s="147" t="str">
        <f>TRIM(CLEAN(TEXT(IFERROR(INDEX('Glade MR'!$P$4:$Q$3000,MATCH($A2324,'Glade MR'!$Q$4:$Q$3000,0),1),"-"),"@")))</f>
        <v>-</v>
      </c>
      <c r="O2324" s="147" t="str">
        <f>TRIM(CLEAN(TEXT(IFERROR(INDEX('Glade MR'!$W$4:$X$3000,MATCH($A2324,'Glade MR'!$X$4:$X$3000,0),1),"-"),"@")))</f>
        <v>-</v>
      </c>
      <c r="P2324" s="159" t="str">
        <f t="shared" si="73"/>
        <v>Not Found</v>
      </c>
      <c r="Q2324" t="str" cm="1">
        <f t="array" ref="Q2324">IF(SUMPRODUCT((TRIM(L2324:O2324)&lt;&gt;"-")*1)=0,
    "No Data",
    IF(COUNTIF(L2324:O2324,INDEX(_xlfn._xlws.FILTER(L2324:O2324,TRIM(L2324:O2324)&lt;&gt;"-"),1))=SUMPRODUCT((TRIM(L2324:O2324)&lt;&gt;"-")*1),
    "No Change",
    "Change"))</f>
        <v>No Data</v>
      </c>
      <c r="R2324" s="159"/>
      <c r="S2324" s="111"/>
    </row>
    <row r="2325" spans="1:19" x14ac:dyDescent="0.3">
      <c r="A2325" t="s">
        <v>2784</v>
      </c>
      <c r="B2325" t="s">
        <v>1137</v>
      </c>
      <c r="C2325" s="160" t="str">
        <f>TRIM(CLEAN(TEXT(IFERROR(INDEX('Snakeden MR'!$B$4:$C$3028,MATCH($A2325,'Snakeden MR'!$C$4:$C$3028,0),1),"-"),"@")))</f>
        <v>-</v>
      </c>
      <c r="D2325" s="147" t="str">
        <f>TRIM(CLEAN(TEXT(IFERROR(INDEX('Snakeden MR'!$I$4:$J$3028,MATCH($A2325,'Snakeden MR'!$J$4:$J$3028,0),1),"-"),"@")))</f>
        <v>-</v>
      </c>
      <c r="E2325" s="147" t="str">
        <f>TRIM(CLEAN(TEXT(IFERROR(INDEX('Snakeden MR'!$P$4:$Q$3028,MATCH($A2325,'Snakeden MR'!$Q$4:$Q$3028,0),1),"-"),"@")))</f>
        <v>-</v>
      </c>
      <c r="F2325" s="147" t="str">
        <f>TRIM(CLEAN(TEXT(IFERROR(INDEX('Snakeden MR'!$W$4:$X$3028,MATCH($A2325,'Snakeden MR'!$X$4:$X$3028,0),1),"-"),"@")))</f>
        <v>-</v>
      </c>
      <c r="G2325" s="159" t="str">
        <f t="shared" si="72"/>
        <v>Not Found</v>
      </c>
      <c r="H2325" t="str" cm="1">
        <f t="array" ref="H2325">IF(SUMPRODUCT((TRIM(C2325:F2325)&lt;&gt;"-")*1)=0,
    "No Data",
    IF(COUNTIF(C2325:F2325,INDEX(_xlfn._xlws.FILTER(C2325:F2325,TRIM(C2325:F2325)&lt;&gt;"-"),1))=SUMPRODUCT((TRIM(C2325:F2325)&lt;&gt;"-")*1),
    "No Change",
    "Change"))</f>
        <v>No Data</v>
      </c>
      <c r="I2325" s="159"/>
      <c r="J2325"/>
      <c r="K2325" s="163"/>
      <c r="L2325" s="147" t="str">
        <f>TRIM(CLEAN(TEXT(IFERROR(INDEX('Glade MR'!$B$4:$C$3000,MATCH($A2325,'Glade MR'!$C$4:$C$3000,0),1),"-"),"@")))</f>
        <v>-</v>
      </c>
      <c r="M2325" s="147" t="str">
        <f>TRIM(CLEAN(TEXT(IFERROR(INDEX('Glade MR'!$I$4:$J$3000,MATCH($A2325,'Glade MR'!$J$4:$J$3000,0),1),"-"),"@")))</f>
        <v>-</v>
      </c>
      <c r="N2325" s="147" t="str">
        <f>TRIM(CLEAN(TEXT(IFERROR(INDEX('Glade MR'!$P$4:$Q$3000,MATCH($A2325,'Glade MR'!$Q$4:$Q$3000,0),1),"-"),"@")))</f>
        <v>-</v>
      </c>
      <c r="O2325" s="147" t="str">
        <f>TRIM(CLEAN(TEXT(IFERROR(INDEX('Glade MR'!$W$4:$X$3000,MATCH($A2325,'Glade MR'!$X$4:$X$3000,0),1),"-"),"@")))</f>
        <v>-</v>
      </c>
      <c r="P2325" s="159" t="str">
        <f t="shared" si="73"/>
        <v>Not Found</v>
      </c>
      <c r="Q2325" t="str" cm="1">
        <f t="array" ref="Q2325">IF(SUMPRODUCT((TRIM(L2325:O2325)&lt;&gt;"-")*1)=0,
    "No Data",
    IF(COUNTIF(L2325:O2325,INDEX(_xlfn._xlws.FILTER(L2325:O2325,TRIM(L2325:O2325)&lt;&gt;"-"),1))=SUMPRODUCT((TRIM(L2325:O2325)&lt;&gt;"-")*1),
    "No Change",
    "Change"))</f>
        <v>No Data</v>
      </c>
      <c r="R2325" s="159"/>
      <c r="S2325" s="111"/>
    </row>
    <row r="2326" spans="1:19" x14ac:dyDescent="0.3">
      <c r="A2326" t="s">
        <v>533</v>
      </c>
      <c r="B2326" t="s">
        <v>1137</v>
      </c>
      <c r="C2326" s="160" t="str">
        <f>TRIM(CLEAN(TEXT(IFERROR(INDEX('Snakeden MR'!$B$4:$C$3028,MATCH($A2326,'Snakeden MR'!$C$4:$C$3028,0),1),"-"),"@")))</f>
        <v>-</v>
      </c>
      <c r="D2326" s="147" t="str">
        <f>TRIM(CLEAN(TEXT(IFERROR(INDEX('Snakeden MR'!$I$4:$J$3028,MATCH($A2326,'Snakeden MR'!$J$4:$J$3028,0),1),"-"),"@")))</f>
        <v>-</v>
      </c>
      <c r="E2326" s="147" t="str">
        <f>TRIM(CLEAN(TEXT(IFERROR(INDEX('Snakeden MR'!$P$4:$Q$3028,MATCH($A2326,'Snakeden MR'!$Q$4:$Q$3028,0),1),"-"),"@")))</f>
        <v>-</v>
      </c>
      <c r="F2326" s="147" t="str">
        <f>TRIM(CLEAN(TEXT(IFERROR(INDEX('Snakeden MR'!$W$4:$X$3028,MATCH($A2326,'Snakeden MR'!$X$4:$X$3028,0),1),"-"),"@")))</f>
        <v>-</v>
      </c>
      <c r="G2326" s="159" t="str">
        <f t="shared" si="72"/>
        <v>Not Found</v>
      </c>
      <c r="H2326" t="str" cm="1">
        <f t="array" ref="H2326">IF(SUMPRODUCT((TRIM(C2326:F2326)&lt;&gt;"-")*1)=0,
    "No Data",
    IF(COUNTIF(C2326:F2326,INDEX(_xlfn._xlws.FILTER(C2326:F2326,TRIM(C2326:F2326)&lt;&gt;"-"),1))=SUMPRODUCT((TRIM(C2326:F2326)&lt;&gt;"-")*1),
    "No Change",
    "Change"))</f>
        <v>No Data</v>
      </c>
      <c r="I2326" s="159"/>
      <c r="J2326"/>
      <c r="K2326" s="163"/>
      <c r="L2326" s="147" t="str">
        <f>TRIM(CLEAN(TEXT(IFERROR(INDEX('Glade MR'!$B$4:$C$3000,MATCH($A2326,'Glade MR'!$C$4:$C$3000,0),1),"-"),"@")))</f>
        <v>Pool 8</v>
      </c>
      <c r="M2326" s="147" t="str">
        <f>TRIM(CLEAN(TEXT(IFERROR(INDEX('Glade MR'!$I$4:$J$3000,MATCH($A2326,'Glade MR'!$J$4:$J$3000,0),1),"-"),"@")))</f>
        <v>Pool 8</v>
      </c>
      <c r="N2326" s="147" t="str">
        <f>TRIM(CLEAN(TEXT(IFERROR(INDEX('Glade MR'!$P$4:$Q$3000,MATCH($A2326,'Glade MR'!$Q$4:$Q$3000,0),1),"-"),"@")))</f>
        <v>Pool 8</v>
      </c>
      <c r="O2326" s="147" t="str">
        <f>TRIM(CLEAN(TEXT(IFERROR(INDEX('Glade MR'!$W$4:$X$3000,MATCH($A2326,'Glade MR'!$X$4:$X$3000,0),1),"-"),"@")))</f>
        <v>Pool 8</v>
      </c>
      <c r="P2326" s="159" t="str">
        <f t="shared" si="73"/>
        <v>Found</v>
      </c>
      <c r="Q2326" t="str" cm="1">
        <f t="array" ref="Q2326">IF(SUMPRODUCT((TRIM(L2326:O2326)&lt;&gt;"-")*1)=0,
    "No Data",
    IF(COUNTIF(L2326:O2326,INDEX(_xlfn._xlws.FILTER(L2326:O2326,TRIM(L2326:O2326)&lt;&gt;"-"),1))=SUMPRODUCT((TRIM(L2326:O2326)&lt;&gt;"-")*1),
    "No Change",
    "Change"))</f>
        <v>No Change</v>
      </c>
      <c r="R2326" s="159"/>
      <c r="S2326" s="111"/>
    </row>
    <row r="2327" spans="1:19" x14ac:dyDescent="0.3">
      <c r="A2327" t="s">
        <v>2785</v>
      </c>
      <c r="B2327" t="s">
        <v>1137</v>
      </c>
      <c r="C2327" s="160" t="str">
        <f>TRIM(CLEAN(TEXT(IFERROR(INDEX('Snakeden MR'!$B$4:$C$3028,MATCH($A2327,'Snakeden MR'!$C$4:$C$3028,0),1),"-"),"@")))</f>
        <v>-</v>
      </c>
      <c r="D2327" s="147" t="str">
        <f>TRIM(CLEAN(TEXT(IFERROR(INDEX('Snakeden MR'!$I$4:$J$3028,MATCH($A2327,'Snakeden MR'!$J$4:$J$3028,0),1),"-"),"@")))</f>
        <v>-</v>
      </c>
      <c r="E2327" s="147" t="str">
        <f>TRIM(CLEAN(TEXT(IFERROR(INDEX('Snakeden MR'!$P$4:$Q$3028,MATCH($A2327,'Snakeden MR'!$Q$4:$Q$3028,0),1),"-"),"@")))</f>
        <v>-</v>
      </c>
      <c r="F2327" s="147" t="str">
        <f>TRIM(CLEAN(TEXT(IFERROR(INDEX('Snakeden MR'!$W$4:$X$3028,MATCH($A2327,'Snakeden MR'!$X$4:$X$3028,0),1),"-"),"@")))</f>
        <v>-</v>
      </c>
      <c r="G2327" s="159" t="str">
        <f t="shared" si="72"/>
        <v>Not Found</v>
      </c>
      <c r="H2327" t="str" cm="1">
        <f t="array" ref="H2327">IF(SUMPRODUCT((TRIM(C2327:F2327)&lt;&gt;"-")*1)=0,
    "No Data",
    IF(COUNTIF(C2327:F2327,INDEX(_xlfn._xlws.FILTER(C2327:F2327,TRIM(C2327:F2327)&lt;&gt;"-"),1))=SUMPRODUCT((TRIM(C2327:F2327)&lt;&gt;"-")*1),
    "No Change",
    "Change"))</f>
        <v>No Data</v>
      </c>
      <c r="I2327" s="159"/>
      <c r="J2327"/>
      <c r="K2327" s="163"/>
      <c r="L2327" s="147" t="str">
        <f>TRIM(CLEAN(TEXT(IFERROR(INDEX('Glade MR'!$B$4:$C$3000,MATCH($A2327,'Glade MR'!$C$4:$C$3000,0),1),"-"),"@")))</f>
        <v>-</v>
      </c>
      <c r="M2327" s="147" t="str">
        <f>TRIM(CLEAN(TEXT(IFERROR(INDEX('Glade MR'!$I$4:$J$3000,MATCH($A2327,'Glade MR'!$J$4:$J$3000,0),1),"-"),"@")))</f>
        <v>-</v>
      </c>
      <c r="N2327" s="147" t="str">
        <f>TRIM(CLEAN(TEXT(IFERROR(INDEX('Glade MR'!$P$4:$Q$3000,MATCH($A2327,'Glade MR'!$Q$4:$Q$3000,0),1),"-"),"@")))</f>
        <v>-</v>
      </c>
      <c r="O2327" s="147" t="str">
        <f>TRIM(CLEAN(TEXT(IFERROR(INDEX('Glade MR'!$W$4:$X$3000,MATCH($A2327,'Glade MR'!$X$4:$X$3000,0),1),"-"),"@")))</f>
        <v>-</v>
      </c>
      <c r="P2327" s="159" t="str">
        <f t="shared" si="73"/>
        <v>Not Found</v>
      </c>
      <c r="Q2327" t="str" cm="1">
        <f t="array" ref="Q2327">IF(SUMPRODUCT((TRIM(L2327:O2327)&lt;&gt;"-")*1)=0,
    "No Data",
    IF(COUNTIF(L2327:O2327,INDEX(_xlfn._xlws.FILTER(L2327:O2327,TRIM(L2327:O2327)&lt;&gt;"-"),1))=SUMPRODUCT((TRIM(L2327:O2327)&lt;&gt;"-")*1),
    "No Change",
    "Change"))</f>
        <v>No Data</v>
      </c>
      <c r="R2327" s="159"/>
      <c r="S2327" s="111"/>
    </row>
    <row r="2328" spans="1:19" x14ac:dyDescent="0.3">
      <c r="A2328" t="s">
        <v>852</v>
      </c>
      <c r="B2328" t="s">
        <v>1137</v>
      </c>
      <c r="C2328" s="160" t="str">
        <f>TRIM(CLEAN(TEXT(IFERROR(INDEX('Snakeden MR'!$B$4:$C$3028,MATCH($A2328,'Snakeden MR'!$C$4:$C$3028,0),1),"-"),"@")))</f>
        <v>-</v>
      </c>
      <c r="D2328" s="147" t="str">
        <f>TRIM(CLEAN(TEXT(IFERROR(INDEX('Snakeden MR'!$I$4:$J$3028,MATCH($A2328,'Snakeden MR'!$J$4:$J$3028,0),1),"-"),"@")))</f>
        <v>-</v>
      </c>
      <c r="E2328" s="147" t="str">
        <f>TRIM(CLEAN(TEXT(IFERROR(INDEX('Snakeden MR'!$P$4:$Q$3028,MATCH($A2328,'Snakeden MR'!$Q$4:$Q$3028,0),1),"-"),"@")))</f>
        <v>-</v>
      </c>
      <c r="F2328" s="147" t="str">
        <f>TRIM(CLEAN(TEXT(IFERROR(INDEX('Snakeden MR'!$W$4:$X$3028,MATCH($A2328,'Snakeden MR'!$X$4:$X$3028,0),1),"-"),"@")))</f>
        <v>-</v>
      </c>
      <c r="G2328" s="159" t="str">
        <f t="shared" si="72"/>
        <v>Not Found</v>
      </c>
      <c r="H2328" t="str" cm="1">
        <f t="array" ref="H2328">IF(SUMPRODUCT((TRIM(C2328:F2328)&lt;&gt;"-")*1)=0,
    "No Data",
    IF(COUNTIF(C2328:F2328,INDEX(_xlfn._xlws.FILTER(C2328:F2328,TRIM(C2328:F2328)&lt;&gt;"-"),1))=SUMPRODUCT((TRIM(C2328:F2328)&lt;&gt;"-")*1),
    "No Change",
    "Change"))</f>
        <v>No Data</v>
      </c>
      <c r="I2328" s="159"/>
      <c r="J2328"/>
      <c r="K2328" s="163"/>
      <c r="L2328" s="147" t="str">
        <f>TRIM(CLEAN(TEXT(IFERROR(INDEX('Glade MR'!$B$4:$C$3000,MATCH($A2328,'Glade MR'!$C$4:$C$3000,0),1),"-"),"@")))</f>
        <v>-</v>
      </c>
      <c r="M2328" s="147" t="str">
        <f>TRIM(CLEAN(TEXT(IFERROR(INDEX('Glade MR'!$I$4:$J$3000,MATCH($A2328,'Glade MR'!$J$4:$J$3000,0),1),"-"),"@")))</f>
        <v>-</v>
      </c>
      <c r="N2328" s="147" t="str">
        <f>TRIM(CLEAN(TEXT(IFERROR(INDEX('Glade MR'!$P$4:$Q$3000,MATCH($A2328,'Glade MR'!$Q$4:$Q$3000,0),1),"-"),"@")))</f>
        <v>Pool 4</v>
      </c>
      <c r="O2328" s="147" t="str">
        <f>TRIM(CLEAN(TEXT(IFERROR(INDEX('Glade MR'!$W$4:$X$3000,MATCH($A2328,'Glade MR'!$X$4:$X$3000,0),1),"-"),"@")))</f>
        <v>-</v>
      </c>
      <c r="P2328" s="159" t="str">
        <f t="shared" si="73"/>
        <v>Found</v>
      </c>
      <c r="Q2328" t="str" cm="1">
        <f t="array" ref="Q2328">IF(SUMPRODUCT((TRIM(L2328:O2328)&lt;&gt;"-")*1)=0,
    "No Data",
    IF(COUNTIF(L2328:O2328,INDEX(_xlfn._xlws.FILTER(L2328:O2328,TRIM(L2328:O2328)&lt;&gt;"-"),1))=SUMPRODUCT((TRIM(L2328:O2328)&lt;&gt;"-")*1),
    "No Change",
    "Change"))</f>
        <v>No Change</v>
      </c>
      <c r="R2328" s="159"/>
      <c r="S2328" s="111"/>
    </row>
    <row r="2329" spans="1:19" x14ac:dyDescent="0.3">
      <c r="A2329" t="s">
        <v>2786</v>
      </c>
      <c r="B2329" t="s">
        <v>1137</v>
      </c>
      <c r="C2329" s="160" t="str">
        <f>TRIM(CLEAN(TEXT(IFERROR(INDEX('Snakeden MR'!$B$4:$C$3028,MATCH($A2329,'Snakeden MR'!$C$4:$C$3028,0),1),"-"),"@")))</f>
        <v>-</v>
      </c>
      <c r="D2329" s="147" t="str">
        <f>TRIM(CLEAN(TEXT(IFERROR(INDEX('Snakeden MR'!$I$4:$J$3028,MATCH($A2329,'Snakeden MR'!$J$4:$J$3028,0),1),"-"),"@")))</f>
        <v>-</v>
      </c>
      <c r="E2329" s="147" t="str">
        <f>TRIM(CLEAN(TEXT(IFERROR(INDEX('Snakeden MR'!$P$4:$Q$3028,MATCH($A2329,'Snakeden MR'!$Q$4:$Q$3028,0),1),"-"),"@")))</f>
        <v>-</v>
      </c>
      <c r="F2329" s="147" t="str">
        <f>TRIM(CLEAN(TEXT(IFERROR(INDEX('Snakeden MR'!$W$4:$X$3028,MATCH($A2329,'Snakeden MR'!$X$4:$X$3028,0),1),"-"),"@")))</f>
        <v>-</v>
      </c>
      <c r="G2329" s="159" t="str">
        <f t="shared" si="72"/>
        <v>Not Found</v>
      </c>
      <c r="H2329" t="str" cm="1">
        <f t="array" ref="H2329">IF(SUMPRODUCT((TRIM(C2329:F2329)&lt;&gt;"-")*1)=0,
    "No Data",
    IF(COUNTIF(C2329:F2329,INDEX(_xlfn._xlws.FILTER(C2329:F2329,TRIM(C2329:F2329)&lt;&gt;"-"),1))=SUMPRODUCT((TRIM(C2329:F2329)&lt;&gt;"-")*1),
    "No Change",
    "Change"))</f>
        <v>No Data</v>
      </c>
      <c r="I2329" s="159"/>
      <c r="J2329"/>
      <c r="K2329" s="163"/>
      <c r="L2329" s="147" t="str">
        <f>TRIM(CLEAN(TEXT(IFERROR(INDEX('Glade MR'!$B$4:$C$3000,MATCH($A2329,'Glade MR'!$C$4:$C$3000,0),1),"-"),"@")))</f>
        <v>-</v>
      </c>
      <c r="M2329" s="147" t="str">
        <f>TRIM(CLEAN(TEXT(IFERROR(INDEX('Glade MR'!$I$4:$J$3000,MATCH($A2329,'Glade MR'!$J$4:$J$3000,0),1),"-"),"@")))</f>
        <v>-</v>
      </c>
      <c r="N2329" s="147" t="str">
        <f>TRIM(CLEAN(TEXT(IFERROR(INDEX('Glade MR'!$P$4:$Q$3000,MATCH($A2329,'Glade MR'!$Q$4:$Q$3000,0),1),"-"),"@")))</f>
        <v>-</v>
      </c>
      <c r="O2329" s="147" t="str">
        <f>TRIM(CLEAN(TEXT(IFERROR(INDEX('Glade MR'!$W$4:$X$3000,MATCH($A2329,'Glade MR'!$X$4:$X$3000,0),1),"-"),"@")))</f>
        <v>-</v>
      </c>
      <c r="P2329" s="159" t="str">
        <f t="shared" si="73"/>
        <v>Not Found</v>
      </c>
      <c r="Q2329" t="str" cm="1">
        <f t="array" ref="Q2329">IF(SUMPRODUCT((TRIM(L2329:O2329)&lt;&gt;"-")*1)=0,
    "No Data",
    IF(COUNTIF(L2329:O2329,INDEX(_xlfn._xlws.FILTER(L2329:O2329,TRIM(L2329:O2329)&lt;&gt;"-"),1))=SUMPRODUCT((TRIM(L2329:O2329)&lt;&gt;"-")*1),
    "No Change",
    "Change"))</f>
        <v>No Data</v>
      </c>
      <c r="R2329" s="159"/>
      <c r="S2329" s="111"/>
    </row>
    <row r="2330" spans="1:19" x14ac:dyDescent="0.3">
      <c r="A2330" t="s">
        <v>484</v>
      </c>
      <c r="B2330" t="s">
        <v>1137</v>
      </c>
      <c r="C2330" s="160" t="str">
        <f>TRIM(CLEAN(TEXT(IFERROR(INDEX('Snakeden MR'!$B$4:$C$3028,MATCH($A2330,'Snakeden MR'!$C$4:$C$3028,0),1),"-"),"@")))</f>
        <v>-</v>
      </c>
      <c r="D2330" s="147" t="str">
        <f>TRIM(CLEAN(TEXT(IFERROR(INDEX('Snakeden MR'!$I$4:$J$3028,MATCH($A2330,'Snakeden MR'!$J$4:$J$3028,0),1),"-"),"@")))</f>
        <v>-</v>
      </c>
      <c r="E2330" s="147" t="str">
        <f>TRIM(CLEAN(TEXT(IFERROR(INDEX('Snakeden MR'!$P$4:$Q$3028,MATCH($A2330,'Snakeden MR'!$Q$4:$Q$3028,0),1),"-"),"@")))</f>
        <v>-</v>
      </c>
      <c r="F2330" s="147" t="str">
        <f>TRIM(CLEAN(TEXT(IFERROR(INDEX('Snakeden MR'!$W$4:$X$3028,MATCH($A2330,'Snakeden MR'!$X$4:$X$3028,0),1),"-"),"@")))</f>
        <v>-</v>
      </c>
      <c r="G2330" s="159" t="str">
        <f t="shared" si="72"/>
        <v>Not Found</v>
      </c>
      <c r="H2330" t="str" cm="1">
        <f t="array" ref="H2330">IF(SUMPRODUCT((TRIM(C2330:F2330)&lt;&gt;"-")*1)=0,
    "No Data",
    IF(COUNTIF(C2330:F2330,INDEX(_xlfn._xlws.FILTER(C2330:F2330,TRIM(C2330:F2330)&lt;&gt;"-"),1))=SUMPRODUCT((TRIM(C2330:F2330)&lt;&gt;"-")*1),
    "No Change",
    "Change"))</f>
        <v>No Data</v>
      </c>
      <c r="I2330" s="159"/>
      <c r="J2330"/>
      <c r="K2330" s="163"/>
      <c r="L2330" s="147" t="str">
        <f>TRIM(CLEAN(TEXT(IFERROR(INDEX('Glade MR'!$B$4:$C$3000,MATCH($A2330,'Glade MR'!$C$4:$C$3000,0),1),"-"),"@")))</f>
        <v>-</v>
      </c>
      <c r="M2330" s="147" t="str">
        <f>TRIM(CLEAN(TEXT(IFERROR(INDEX('Glade MR'!$I$4:$J$3000,MATCH($A2330,'Glade MR'!$J$4:$J$3000,0),1),"-"),"@")))</f>
        <v>Pool 4</v>
      </c>
      <c r="N2330" s="147" t="str">
        <f>TRIM(CLEAN(TEXT(IFERROR(INDEX('Glade MR'!$P$4:$Q$3000,MATCH($A2330,'Glade MR'!$Q$4:$Q$3000,0),1),"-"),"@")))</f>
        <v>-</v>
      </c>
      <c r="O2330" s="147" t="str">
        <f>TRIM(CLEAN(TEXT(IFERROR(INDEX('Glade MR'!$W$4:$X$3000,MATCH($A2330,'Glade MR'!$X$4:$X$3000,0),1),"-"),"@")))</f>
        <v>Pool 4</v>
      </c>
      <c r="P2330" s="159" t="str">
        <f t="shared" si="73"/>
        <v>Found</v>
      </c>
      <c r="Q2330" t="str" cm="1">
        <f t="array" ref="Q2330">IF(SUMPRODUCT((TRIM(L2330:O2330)&lt;&gt;"-")*1)=0,
    "No Data",
    IF(COUNTIF(L2330:O2330,INDEX(_xlfn._xlws.FILTER(L2330:O2330,TRIM(L2330:O2330)&lt;&gt;"-"),1))=SUMPRODUCT((TRIM(L2330:O2330)&lt;&gt;"-")*1),
    "No Change",
    "Change"))</f>
        <v>No Change</v>
      </c>
      <c r="R2330" s="159"/>
      <c r="S2330" s="111"/>
    </row>
    <row r="2331" spans="1:19" x14ac:dyDescent="0.3">
      <c r="A2331" t="s">
        <v>2787</v>
      </c>
      <c r="B2331" t="s">
        <v>1137</v>
      </c>
      <c r="C2331" s="160" t="str">
        <f>TRIM(CLEAN(TEXT(IFERROR(INDEX('Snakeden MR'!$B$4:$C$3028,MATCH($A2331,'Snakeden MR'!$C$4:$C$3028,0),1),"-"),"@")))</f>
        <v>-</v>
      </c>
      <c r="D2331" s="147" t="str">
        <f>TRIM(CLEAN(TEXT(IFERROR(INDEX('Snakeden MR'!$I$4:$J$3028,MATCH($A2331,'Snakeden MR'!$J$4:$J$3028,0),1),"-"),"@")))</f>
        <v>-</v>
      </c>
      <c r="E2331" s="147" t="str">
        <f>TRIM(CLEAN(TEXT(IFERROR(INDEX('Snakeden MR'!$P$4:$Q$3028,MATCH($A2331,'Snakeden MR'!$Q$4:$Q$3028,0),1),"-"),"@")))</f>
        <v>-</v>
      </c>
      <c r="F2331" s="147" t="str">
        <f>TRIM(CLEAN(TEXT(IFERROR(INDEX('Snakeden MR'!$W$4:$X$3028,MATCH($A2331,'Snakeden MR'!$X$4:$X$3028,0),1),"-"),"@")))</f>
        <v>-</v>
      </c>
      <c r="G2331" s="159" t="str">
        <f t="shared" si="72"/>
        <v>Not Found</v>
      </c>
      <c r="H2331" t="str" cm="1">
        <f t="array" ref="H2331">IF(SUMPRODUCT((TRIM(C2331:F2331)&lt;&gt;"-")*1)=0,
    "No Data",
    IF(COUNTIF(C2331:F2331,INDEX(_xlfn._xlws.FILTER(C2331:F2331,TRIM(C2331:F2331)&lt;&gt;"-"),1))=SUMPRODUCT((TRIM(C2331:F2331)&lt;&gt;"-")*1),
    "No Change",
    "Change"))</f>
        <v>No Data</v>
      </c>
      <c r="I2331" s="159"/>
      <c r="J2331"/>
      <c r="K2331" s="163"/>
      <c r="L2331" s="147" t="str">
        <f>TRIM(CLEAN(TEXT(IFERROR(INDEX('Glade MR'!$B$4:$C$3000,MATCH($A2331,'Glade MR'!$C$4:$C$3000,0),1),"-"),"@")))</f>
        <v>-</v>
      </c>
      <c r="M2331" s="147" t="str">
        <f>TRIM(CLEAN(TEXT(IFERROR(INDEX('Glade MR'!$I$4:$J$3000,MATCH($A2331,'Glade MR'!$J$4:$J$3000,0),1),"-"),"@")))</f>
        <v>-</v>
      </c>
      <c r="N2331" s="147" t="str">
        <f>TRIM(CLEAN(TEXT(IFERROR(INDEX('Glade MR'!$P$4:$Q$3000,MATCH($A2331,'Glade MR'!$Q$4:$Q$3000,0),1),"-"),"@")))</f>
        <v>-</v>
      </c>
      <c r="O2331" s="147" t="str">
        <f>TRIM(CLEAN(TEXT(IFERROR(INDEX('Glade MR'!$W$4:$X$3000,MATCH($A2331,'Glade MR'!$X$4:$X$3000,0),1),"-"),"@")))</f>
        <v>-</v>
      </c>
      <c r="P2331" s="159" t="str">
        <f t="shared" si="73"/>
        <v>Not Found</v>
      </c>
      <c r="Q2331" t="str" cm="1">
        <f t="array" ref="Q2331">IF(SUMPRODUCT((TRIM(L2331:O2331)&lt;&gt;"-")*1)=0,
    "No Data",
    IF(COUNTIF(L2331:O2331,INDEX(_xlfn._xlws.FILTER(L2331:O2331,TRIM(L2331:O2331)&lt;&gt;"-"),1))=SUMPRODUCT((TRIM(L2331:O2331)&lt;&gt;"-")*1),
    "No Change",
    "Change"))</f>
        <v>No Data</v>
      </c>
      <c r="R2331" s="159"/>
      <c r="S2331" s="111"/>
    </row>
    <row r="2332" spans="1:19" x14ac:dyDescent="0.3">
      <c r="A2332" t="s">
        <v>2788</v>
      </c>
      <c r="B2332" t="s">
        <v>1137</v>
      </c>
      <c r="C2332" s="160" t="str">
        <f>TRIM(CLEAN(TEXT(IFERROR(INDEX('Snakeden MR'!$B$4:$C$3028,MATCH($A2332,'Snakeden MR'!$C$4:$C$3028,0),1),"-"),"@")))</f>
        <v>-</v>
      </c>
      <c r="D2332" s="147" t="str">
        <f>TRIM(CLEAN(TEXT(IFERROR(INDEX('Snakeden MR'!$I$4:$J$3028,MATCH($A2332,'Snakeden MR'!$J$4:$J$3028,0),1),"-"),"@")))</f>
        <v>-</v>
      </c>
      <c r="E2332" s="147" t="str">
        <f>TRIM(CLEAN(TEXT(IFERROR(INDEX('Snakeden MR'!$P$4:$Q$3028,MATCH($A2332,'Snakeden MR'!$Q$4:$Q$3028,0),1),"-"),"@")))</f>
        <v>-</v>
      </c>
      <c r="F2332" s="147" t="str">
        <f>TRIM(CLEAN(TEXT(IFERROR(INDEX('Snakeden MR'!$W$4:$X$3028,MATCH($A2332,'Snakeden MR'!$X$4:$X$3028,0),1),"-"),"@")))</f>
        <v>-</v>
      </c>
      <c r="G2332" s="159" t="str">
        <f t="shared" si="72"/>
        <v>Not Found</v>
      </c>
      <c r="H2332" t="str" cm="1">
        <f t="array" ref="H2332">IF(SUMPRODUCT((TRIM(C2332:F2332)&lt;&gt;"-")*1)=0,
    "No Data",
    IF(COUNTIF(C2332:F2332,INDEX(_xlfn._xlws.FILTER(C2332:F2332,TRIM(C2332:F2332)&lt;&gt;"-"),1))=SUMPRODUCT((TRIM(C2332:F2332)&lt;&gt;"-")*1),
    "No Change",
    "Change"))</f>
        <v>No Data</v>
      </c>
      <c r="I2332" s="159"/>
      <c r="J2332"/>
      <c r="K2332" s="163"/>
      <c r="L2332" s="147" t="str">
        <f>TRIM(CLEAN(TEXT(IFERROR(INDEX('Glade MR'!$B$4:$C$3000,MATCH($A2332,'Glade MR'!$C$4:$C$3000,0),1),"-"),"@")))</f>
        <v>-</v>
      </c>
      <c r="M2332" s="147" t="str">
        <f>TRIM(CLEAN(TEXT(IFERROR(INDEX('Glade MR'!$I$4:$J$3000,MATCH($A2332,'Glade MR'!$J$4:$J$3000,0),1),"-"),"@")))</f>
        <v>-</v>
      </c>
      <c r="N2332" s="147" t="str">
        <f>TRIM(CLEAN(TEXT(IFERROR(INDEX('Glade MR'!$P$4:$Q$3000,MATCH($A2332,'Glade MR'!$Q$4:$Q$3000,0),1),"-"),"@")))</f>
        <v>-</v>
      </c>
      <c r="O2332" s="147" t="str">
        <f>TRIM(CLEAN(TEXT(IFERROR(INDEX('Glade MR'!$W$4:$X$3000,MATCH($A2332,'Glade MR'!$X$4:$X$3000,0),1),"-"),"@")))</f>
        <v>-</v>
      </c>
      <c r="P2332" s="159" t="str">
        <f t="shared" si="73"/>
        <v>Not Found</v>
      </c>
      <c r="Q2332" t="str" cm="1">
        <f t="array" ref="Q2332">IF(SUMPRODUCT((TRIM(L2332:O2332)&lt;&gt;"-")*1)=0,
    "No Data",
    IF(COUNTIF(L2332:O2332,INDEX(_xlfn._xlws.FILTER(L2332:O2332,TRIM(L2332:O2332)&lt;&gt;"-"),1))=SUMPRODUCT((TRIM(L2332:O2332)&lt;&gt;"-")*1),
    "No Change",
    "Change"))</f>
        <v>No Data</v>
      </c>
      <c r="R2332" s="159"/>
      <c r="S2332" s="111"/>
    </row>
    <row r="2333" spans="1:19" x14ac:dyDescent="0.3">
      <c r="A2333" t="s">
        <v>2789</v>
      </c>
      <c r="B2333" t="s">
        <v>1137</v>
      </c>
      <c r="C2333" s="160" t="str">
        <f>TRIM(CLEAN(TEXT(IFERROR(INDEX('Snakeden MR'!$B$4:$C$3028,MATCH($A2333,'Snakeden MR'!$C$4:$C$3028,0),1),"-"),"@")))</f>
        <v>-</v>
      </c>
      <c r="D2333" s="147" t="str">
        <f>TRIM(CLEAN(TEXT(IFERROR(INDEX('Snakeden MR'!$I$4:$J$3028,MATCH($A2333,'Snakeden MR'!$J$4:$J$3028,0),1),"-"),"@")))</f>
        <v>-</v>
      </c>
      <c r="E2333" s="147" t="str">
        <f>TRIM(CLEAN(TEXT(IFERROR(INDEX('Snakeden MR'!$P$4:$Q$3028,MATCH($A2333,'Snakeden MR'!$Q$4:$Q$3028,0),1),"-"),"@")))</f>
        <v>-</v>
      </c>
      <c r="F2333" s="147" t="str">
        <f>TRIM(CLEAN(TEXT(IFERROR(INDEX('Snakeden MR'!$W$4:$X$3028,MATCH($A2333,'Snakeden MR'!$X$4:$X$3028,0),1),"-"),"@")))</f>
        <v>-</v>
      </c>
      <c r="G2333" s="159" t="str">
        <f t="shared" si="72"/>
        <v>Not Found</v>
      </c>
      <c r="H2333" t="str" cm="1">
        <f t="array" ref="H2333">IF(SUMPRODUCT((TRIM(C2333:F2333)&lt;&gt;"-")*1)=0,
    "No Data",
    IF(COUNTIF(C2333:F2333,INDEX(_xlfn._xlws.FILTER(C2333:F2333,TRIM(C2333:F2333)&lt;&gt;"-"),1))=SUMPRODUCT((TRIM(C2333:F2333)&lt;&gt;"-")*1),
    "No Change",
    "Change"))</f>
        <v>No Data</v>
      </c>
      <c r="I2333" s="159"/>
      <c r="J2333"/>
      <c r="K2333" s="163"/>
      <c r="L2333" s="147" t="str">
        <f>TRIM(CLEAN(TEXT(IFERROR(INDEX('Glade MR'!$B$4:$C$3000,MATCH($A2333,'Glade MR'!$C$4:$C$3000,0),1),"-"),"@")))</f>
        <v>-</v>
      </c>
      <c r="M2333" s="147" t="str">
        <f>TRIM(CLEAN(TEXT(IFERROR(INDEX('Glade MR'!$I$4:$J$3000,MATCH($A2333,'Glade MR'!$J$4:$J$3000,0),1),"-"),"@")))</f>
        <v>-</v>
      </c>
      <c r="N2333" s="147" t="str">
        <f>TRIM(CLEAN(TEXT(IFERROR(INDEX('Glade MR'!$P$4:$Q$3000,MATCH($A2333,'Glade MR'!$Q$4:$Q$3000,0),1),"-"),"@")))</f>
        <v>-</v>
      </c>
      <c r="O2333" s="147" t="str">
        <f>TRIM(CLEAN(TEXT(IFERROR(INDEX('Glade MR'!$W$4:$X$3000,MATCH($A2333,'Glade MR'!$X$4:$X$3000,0),1),"-"),"@")))</f>
        <v>-</v>
      </c>
      <c r="P2333" s="159" t="str">
        <f t="shared" si="73"/>
        <v>Not Found</v>
      </c>
      <c r="Q2333" t="str" cm="1">
        <f t="array" ref="Q2333">IF(SUMPRODUCT((TRIM(L2333:O2333)&lt;&gt;"-")*1)=0,
    "No Data",
    IF(COUNTIF(L2333:O2333,INDEX(_xlfn._xlws.FILTER(L2333:O2333,TRIM(L2333:O2333)&lt;&gt;"-"),1))=SUMPRODUCT((TRIM(L2333:O2333)&lt;&gt;"-")*1),
    "No Change",
    "Change"))</f>
        <v>No Data</v>
      </c>
      <c r="R2333" s="159"/>
      <c r="S2333" s="111"/>
    </row>
    <row r="2334" spans="1:19" x14ac:dyDescent="0.3">
      <c r="A2334" t="s">
        <v>2790</v>
      </c>
      <c r="B2334" t="s">
        <v>1137</v>
      </c>
      <c r="C2334" s="160" t="str">
        <f>TRIM(CLEAN(TEXT(IFERROR(INDEX('Snakeden MR'!$B$4:$C$3028,MATCH($A2334,'Snakeden MR'!$C$4:$C$3028,0),1),"-"),"@")))</f>
        <v>-</v>
      </c>
      <c r="D2334" s="147" t="str">
        <f>TRIM(CLEAN(TEXT(IFERROR(INDEX('Snakeden MR'!$I$4:$J$3028,MATCH($A2334,'Snakeden MR'!$J$4:$J$3028,0),1),"-"),"@")))</f>
        <v>-</v>
      </c>
      <c r="E2334" s="147" t="str">
        <f>TRIM(CLEAN(TEXT(IFERROR(INDEX('Snakeden MR'!$P$4:$Q$3028,MATCH($A2334,'Snakeden MR'!$Q$4:$Q$3028,0),1),"-"),"@")))</f>
        <v>-</v>
      </c>
      <c r="F2334" s="147" t="str">
        <f>TRIM(CLEAN(TEXT(IFERROR(INDEX('Snakeden MR'!$W$4:$X$3028,MATCH($A2334,'Snakeden MR'!$X$4:$X$3028,0),1),"-"),"@")))</f>
        <v>-</v>
      </c>
      <c r="G2334" s="159" t="str">
        <f t="shared" si="72"/>
        <v>Not Found</v>
      </c>
      <c r="H2334" t="str" cm="1">
        <f t="array" ref="H2334">IF(SUMPRODUCT((TRIM(C2334:F2334)&lt;&gt;"-")*1)=0,
    "No Data",
    IF(COUNTIF(C2334:F2334,INDEX(_xlfn._xlws.FILTER(C2334:F2334,TRIM(C2334:F2334)&lt;&gt;"-"),1))=SUMPRODUCT((TRIM(C2334:F2334)&lt;&gt;"-")*1),
    "No Change",
    "Change"))</f>
        <v>No Data</v>
      </c>
      <c r="I2334" s="159"/>
      <c r="J2334"/>
      <c r="K2334" s="163"/>
      <c r="L2334" s="147" t="str">
        <f>TRIM(CLEAN(TEXT(IFERROR(INDEX('Glade MR'!$B$4:$C$3000,MATCH($A2334,'Glade MR'!$C$4:$C$3000,0),1),"-"),"@")))</f>
        <v>-</v>
      </c>
      <c r="M2334" s="147" t="str">
        <f>TRIM(CLEAN(TEXT(IFERROR(INDEX('Glade MR'!$I$4:$J$3000,MATCH($A2334,'Glade MR'!$J$4:$J$3000,0),1),"-"),"@")))</f>
        <v>-</v>
      </c>
      <c r="N2334" s="147" t="str">
        <f>TRIM(CLEAN(TEXT(IFERROR(INDEX('Glade MR'!$P$4:$Q$3000,MATCH($A2334,'Glade MR'!$Q$4:$Q$3000,0),1),"-"),"@")))</f>
        <v>-</v>
      </c>
      <c r="O2334" s="147" t="str">
        <f>TRIM(CLEAN(TEXT(IFERROR(INDEX('Glade MR'!$W$4:$X$3000,MATCH($A2334,'Glade MR'!$X$4:$X$3000,0),1),"-"),"@")))</f>
        <v>-</v>
      </c>
      <c r="P2334" s="159" t="str">
        <f t="shared" si="73"/>
        <v>Not Found</v>
      </c>
      <c r="Q2334" t="str" cm="1">
        <f t="array" ref="Q2334">IF(SUMPRODUCT((TRIM(L2334:O2334)&lt;&gt;"-")*1)=0,
    "No Data",
    IF(COUNTIF(L2334:O2334,INDEX(_xlfn._xlws.FILTER(L2334:O2334,TRIM(L2334:O2334)&lt;&gt;"-"),1))=SUMPRODUCT((TRIM(L2334:O2334)&lt;&gt;"-")*1),
    "No Change",
    "Change"))</f>
        <v>No Data</v>
      </c>
      <c r="R2334" s="159"/>
      <c r="S2334" s="111"/>
    </row>
    <row r="2335" spans="1:19" x14ac:dyDescent="0.3">
      <c r="A2335" t="s">
        <v>2791</v>
      </c>
      <c r="B2335" t="s">
        <v>1137</v>
      </c>
      <c r="C2335" s="160" t="str">
        <f>TRIM(CLEAN(TEXT(IFERROR(INDEX('Snakeden MR'!$B$4:$C$3028,MATCH($A2335,'Snakeden MR'!$C$4:$C$3028,0),1),"-"),"@")))</f>
        <v>-</v>
      </c>
      <c r="D2335" s="147" t="str">
        <f>TRIM(CLEAN(TEXT(IFERROR(INDEX('Snakeden MR'!$I$4:$J$3028,MATCH($A2335,'Snakeden MR'!$J$4:$J$3028,0),1),"-"),"@")))</f>
        <v>-</v>
      </c>
      <c r="E2335" s="147" t="str">
        <f>TRIM(CLEAN(TEXT(IFERROR(INDEX('Snakeden MR'!$P$4:$Q$3028,MATCH($A2335,'Snakeden MR'!$Q$4:$Q$3028,0),1),"-"),"@")))</f>
        <v>-</v>
      </c>
      <c r="F2335" s="147" t="str">
        <f>TRIM(CLEAN(TEXT(IFERROR(INDEX('Snakeden MR'!$W$4:$X$3028,MATCH($A2335,'Snakeden MR'!$X$4:$X$3028,0),1),"-"),"@")))</f>
        <v>-</v>
      </c>
      <c r="G2335" s="159" t="str">
        <f t="shared" si="72"/>
        <v>Not Found</v>
      </c>
      <c r="H2335" t="str" cm="1">
        <f t="array" ref="H2335">IF(SUMPRODUCT((TRIM(C2335:F2335)&lt;&gt;"-")*1)=0,
    "No Data",
    IF(COUNTIF(C2335:F2335,INDEX(_xlfn._xlws.FILTER(C2335:F2335,TRIM(C2335:F2335)&lt;&gt;"-"),1))=SUMPRODUCT((TRIM(C2335:F2335)&lt;&gt;"-")*1),
    "No Change",
    "Change"))</f>
        <v>No Data</v>
      </c>
      <c r="I2335" s="159"/>
      <c r="J2335"/>
      <c r="K2335" s="163"/>
      <c r="L2335" s="147" t="str">
        <f>TRIM(CLEAN(TEXT(IFERROR(INDEX('Glade MR'!$B$4:$C$3000,MATCH($A2335,'Glade MR'!$C$4:$C$3000,0),1),"-"),"@")))</f>
        <v>-</v>
      </c>
      <c r="M2335" s="147" t="str">
        <f>TRIM(CLEAN(TEXT(IFERROR(INDEX('Glade MR'!$I$4:$J$3000,MATCH($A2335,'Glade MR'!$J$4:$J$3000,0),1),"-"),"@")))</f>
        <v>-</v>
      </c>
      <c r="N2335" s="147" t="str">
        <f>TRIM(CLEAN(TEXT(IFERROR(INDEX('Glade MR'!$P$4:$Q$3000,MATCH($A2335,'Glade MR'!$Q$4:$Q$3000,0),1),"-"),"@")))</f>
        <v>-</v>
      </c>
      <c r="O2335" s="147" t="str">
        <f>TRIM(CLEAN(TEXT(IFERROR(INDEX('Glade MR'!$W$4:$X$3000,MATCH($A2335,'Glade MR'!$X$4:$X$3000,0),1),"-"),"@")))</f>
        <v>-</v>
      </c>
      <c r="P2335" s="159" t="str">
        <f t="shared" si="73"/>
        <v>Not Found</v>
      </c>
      <c r="Q2335" t="str" cm="1">
        <f t="array" ref="Q2335">IF(SUMPRODUCT((TRIM(L2335:O2335)&lt;&gt;"-")*1)=0,
    "No Data",
    IF(COUNTIF(L2335:O2335,INDEX(_xlfn._xlws.FILTER(L2335:O2335,TRIM(L2335:O2335)&lt;&gt;"-"),1))=SUMPRODUCT((TRIM(L2335:O2335)&lt;&gt;"-")*1),
    "No Change",
    "Change"))</f>
        <v>No Data</v>
      </c>
      <c r="R2335" s="159"/>
      <c r="S2335" s="111"/>
    </row>
    <row r="2336" spans="1:19" x14ac:dyDescent="0.3">
      <c r="A2336" t="s">
        <v>393</v>
      </c>
      <c r="B2336" t="s">
        <v>1145</v>
      </c>
      <c r="C2336" s="160" t="str">
        <f>TRIM(CLEAN(TEXT(IFERROR(INDEX('Snakeden MR'!$B$4:$C$3028,MATCH($A2336,'Snakeden MR'!$C$4:$C$3028,0),1),"-"),"@")))</f>
        <v>-</v>
      </c>
      <c r="D2336" s="147" t="str">
        <f>TRIM(CLEAN(TEXT(IFERROR(INDEX('Snakeden MR'!$I$4:$J$3028,MATCH($A2336,'Snakeden MR'!$J$4:$J$3028,0),1),"-"),"@")))</f>
        <v>-</v>
      </c>
      <c r="E2336" s="147" t="str">
        <f>TRIM(CLEAN(TEXT(IFERROR(INDEX('Snakeden MR'!$P$4:$Q$3028,MATCH($A2336,'Snakeden MR'!$Q$4:$Q$3028,0),1),"-"),"@")))</f>
        <v>-</v>
      </c>
      <c r="F2336" s="147" t="str">
        <f>TRIM(CLEAN(TEXT(IFERROR(INDEX('Snakeden MR'!$W$4:$X$3028,MATCH($A2336,'Snakeden MR'!$X$4:$X$3028,0),1),"-"),"@")))</f>
        <v>-</v>
      </c>
      <c r="G2336" s="159" t="str">
        <f t="shared" si="72"/>
        <v>Not Found</v>
      </c>
      <c r="H2336" t="str" cm="1">
        <f t="array" ref="H2336">IF(SUMPRODUCT((TRIM(C2336:F2336)&lt;&gt;"-")*1)=0,
    "No Data",
    IF(COUNTIF(C2336:F2336,INDEX(_xlfn._xlws.FILTER(C2336:F2336,TRIM(C2336:F2336)&lt;&gt;"-"),1))=SUMPRODUCT((TRIM(C2336:F2336)&lt;&gt;"-")*1),
    "No Change",
    "Change"))</f>
        <v>No Data</v>
      </c>
      <c r="I2336" s="159"/>
      <c r="J2336"/>
      <c r="K2336" s="163"/>
      <c r="L2336" s="147" t="str">
        <f>TRIM(CLEAN(TEXT(IFERROR(INDEX('Glade MR'!$B$4:$C$3000,MATCH($A2336,'Glade MR'!$C$4:$C$3000,0),1),"-"),"@")))</f>
        <v>-</v>
      </c>
      <c r="M2336" s="147" t="str">
        <f>TRIM(CLEAN(TEXT(IFERROR(INDEX('Glade MR'!$I$4:$J$3000,MATCH($A2336,'Glade MR'!$J$4:$J$3000,0),1),"-"),"@")))</f>
        <v>Pool 10</v>
      </c>
      <c r="N2336" s="147" t="str">
        <f>TRIM(CLEAN(TEXT(IFERROR(INDEX('Glade MR'!$P$4:$Q$3000,MATCH($A2336,'Glade MR'!$Q$4:$Q$3000,0),1),"-"),"@")))</f>
        <v>Pool 10</v>
      </c>
      <c r="O2336" s="147" t="str">
        <f>TRIM(CLEAN(TEXT(IFERROR(INDEX('Glade MR'!$W$4:$X$3000,MATCH($A2336,'Glade MR'!$X$4:$X$3000,0),1),"-"),"@")))</f>
        <v>Pool 10</v>
      </c>
      <c r="P2336" s="159" t="str">
        <f t="shared" si="73"/>
        <v>Found</v>
      </c>
      <c r="Q2336" t="str" cm="1">
        <f t="array" ref="Q2336">IF(SUMPRODUCT((TRIM(L2336:O2336)&lt;&gt;"-")*1)=0,
    "No Data",
    IF(COUNTIF(L2336:O2336,INDEX(_xlfn._xlws.FILTER(L2336:O2336,TRIM(L2336:O2336)&lt;&gt;"-"),1))=SUMPRODUCT((TRIM(L2336:O2336)&lt;&gt;"-")*1),
    "No Change",
    "Change"))</f>
        <v>No Change</v>
      </c>
      <c r="R2336" s="159"/>
      <c r="S2336" s="111"/>
    </row>
    <row r="2337" spans="1:19" x14ac:dyDescent="0.3">
      <c r="A2337" t="s">
        <v>2792</v>
      </c>
      <c r="B2337" t="s">
        <v>1137</v>
      </c>
      <c r="C2337" s="160" t="str">
        <f>TRIM(CLEAN(TEXT(IFERROR(INDEX('Snakeden MR'!$B$4:$C$3028,MATCH($A2337,'Snakeden MR'!$C$4:$C$3028,0),1),"-"),"@")))</f>
        <v>-</v>
      </c>
      <c r="D2337" s="147" t="str">
        <f>TRIM(CLEAN(TEXT(IFERROR(INDEX('Snakeden MR'!$I$4:$J$3028,MATCH($A2337,'Snakeden MR'!$J$4:$J$3028,0),1),"-"),"@")))</f>
        <v>-</v>
      </c>
      <c r="E2337" s="147" t="str">
        <f>TRIM(CLEAN(TEXT(IFERROR(INDEX('Snakeden MR'!$P$4:$Q$3028,MATCH($A2337,'Snakeden MR'!$Q$4:$Q$3028,0),1),"-"),"@")))</f>
        <v>-</v>
      </c>
      <c r="F2337" s="147" t="str">
        <f>TRIM(CLEAN(TEXT(IFERROR(INDEX('Snakeden MR'!$W$4:$X$3028,MATCH($A2337,'Snakeden MR'!$X$4:$X$3028,0),1),"-"),"@")))</f>
        <v>-</v>
      </c>
      <c r="G2337" s="159" t="str">
        <f t="shared" si="72"/>
        <v>Not Found</v>
      </c>
      <c r="H2337" t="str" cm="1">
        <f t="array" ref="H2337">IF(SUMPRODUCT((TRIM(C2337:F2337)&lt;&gt;"-")*1)=0,
    "No Data",
    IF(COUNTIF(C2337:F2337,INDEX(_xlfn._xlws.FILTER(C2337:F2337,TRIM(C2337:F2337)&lt;&gt;"-"),1))=SUMPRODUCT((TRIM(C2337:F2337)&lt;&gt;"-")*1),
    "No Change",
    "Change"))</f>
        <v>No Data</v>
      </c>
      <c r="I2337" s="159"/>
      <c r="J2337"/>
      <c r="K2337" s="163"/>
      <c r="L2337" s="147" t="str">
        <f>TRIM(CLEAN(TEXT(IFERROR(INDEX('Glade MR'!$B$4:$C$3000,MATCH($A2337,'Glade MR'!$C$4:$C$3000,0),1),"-"),"@")))</f>
        <v>-</v>
      </c>
      <c r="M2337" s="147" t="str">
        <f>TRIM(CLEAN(TEXT(IFERROR(INDEX('Glade MR'!$I$4:$J$3000,MATCH($A2337,'Glade MR'!$J$4:$J$3000,0),1),"-"),"@")))</f>
        <v>-</v>
      </c>
      <c r="N2337" s="147" t="str">
        <f>TRIM(CLEAN(TEXT(IFERROR(INDEX('Glade MR'!$P$4:$Q$3000,MATCH($A2337,'Glade MR'!$Q$4:$Q$3000,0),1),"-"),"@")))</f>
        <v>-</v>
      </c>
      <c r="O2337" s="147" t="str">
        <f>TRIM(CLEAN(TEXT(IFERROR(INDEX('Glade MR'!$W$4:$X$3000,MATCH($A2337,'Glade MR'!$X$4:$X$3000,0),1),"-"),"@")))</f>
        <v>-</v>
      </c>
      <c r="P2337" s="159" t="str">
        <f t="shared" si="73"/>
        <v>Not Found</v>
      </c>
      <c r="Q2337" t="str" cm="1">
        <f t="array" ref="Q2337">IF(SUMPRODUCT((TRIM(L2337:O2337)&lt;&gt;"-")*1)=0,
    "No Data",
    IF(COUNTIF(L2337:O2337,INDEX(_xlfn._xlws.FILTER(L2337:O2337,TRIM(L2337:O2337)&lt;&gt;"-"),1))=SUMPRODUCT((TRIM(L2337:O2337)&lt;&gt;"-")*1),
    "No Change",
    "Change"))</f>
        <v>No Data</v>
      </c>
      <c r="R2337" s="159"/>
      <c r="S2337" s="111"/>
    </row>
    <row r="2338" spans="1:19" x14ac:dyDescent="0.3">
      <c r="A2338" t="s">
        <v>2793</v>
      </c>
      <c r="B2338" t="s">
        <v>1137</v>
      </c>
      <c r="C2338" s="160" t="str">
        <f>TRIM(CLEAN(TEXT(IFERROR(INDEX('Snakeden MR'!$B$4:$C$3028,MATCH($A2338,'Snakeden MR'!$C$4:$C$3028,0),1),"-"),"@")))</f>
        <v>-</v>
      </c>
      <c r="D2338" s="147" t="str">
        <f>TRIM(CLEAN(TEXT(IFERROR(INDEX('Snakeden MR'!$I$4:$J$3028,MATCH($A2338,'Snakeden MR'!$J$4:$J$3028,0),1),"-"),"@")))</f>
        <v>-</v>
      </c>
      <c r="E2338" s="147" t="str">
        <f>TRIM(CLEAN(TEXT(IFERROR(INDEX('Snakeden MR'!$P$4:$Q$3028,MATCH($A2338,'Snakeden MR'!$Q$4:$Q$3028,0),1),"-"),"@")))</f>
        <v>-</v>
      </c>
      <c r="F2338" s="147" t="str">
        <f>TRIM(CLEAN(TEXT(IFERROR(INDEX('Snakeden MR'!$W$4:$X$3028,MATCH($A2338,'Snakeden MR'!$X$4:$X$3028,0),1),"-"),"@")))</f>
        <v>-</v>
      </c>
      <c r="G2338" s="159" t="str">
        <f t="shared" si="72"/>
        <v>Not Found</v>
      </c>
      <c r="H2338" t="str" cm="1">
        <f t="array" ref="H2338">IF(SUMPRODUCT((TRIM(C2338:F2338)&lt;&gt;"-")*1)=0,
    "No Data",
    IF(COUNTIF(C2338:F2338,INDEX(_xlfn._xlws.FILTER(C2338:F2338,TRIM(C2338:F2338)&lt;&gt;"-"),1))=SUMPRODUCT((TRIM(C2338:F2338)&lt;&gt;"-")*1),
    "No Change",
    "Change"))</f>
        <v>No Data</v>
      </c>
      <c r="I2338" s="159"/>
      <c r="J2338"/>
      <c r="K2338" s="163"/>
      <c r="L2338" s="147" t="str">
        <f>TRIM(CLEAN(TEXT(IFERROR(INDEX('Glade MR'!$B$4:$C$3000,MATCH($A2338,'Glade MR'!$C$4:$C$3000,0),1),"-"),"@")))</f>
        <v>-</v>
      </c>
      <c r="M2338" s="147" t="str">
        <f>TRIM(CLEAN(TEXT(IFERROR(INDEX('Glade MR'!$I$4:$J$3000,MATCH($A2338,'Glade MR'!$J$4:$J$3000,0),1),"-"),"@")))</f>
        <v>-</v>
      </c>
      <c r="N2338" s="147" t="str">
        <f>TRIM(CLEAN(TEXT(IFERROR(INDEX('Glade MR'!$P$4:$Q$3000,MATCH($A2338,'Glade MR'!$Q$4:$Q$3000,0),1),"-"),"@")))</f>
        <v>-</v>
      </c>
      <c r="O2338" s="147" t="str">
        <f>TRIM(CLEAN(TEXT(IFERROR(INDEX('Glade MR'!$W$4:$X$3000,MATCH($A2338,'Glade MR'!$X$4:$X$3000,0),1),"-"),"@")))</f>
        <v>-</v>
      </c>
      <c r="P2338" s="159" t="str">
        <f t="shared" si="73"/>
        <v>Not Found</v>
      </c>
      <c r="Q2338" t="str" cm="1">
        <f t="array" ref="Q2338">IF(SUMPRODUCT((TRIM(L2338:O2338)&lt;&gt;"-")*1)=0,
    "No Data",
    IF(COUNTIF(L2338:O2338,INDEX(_xlfn._xlws.FILTER(L2338:O2338,TRIM(L2338:O2338)&lt;&gt;"-"),1))=SUMPRODUCT((TRIM(L2338:O2338)&lt;&gt;"-")*1),
    "No Change",
    "Change"))</f>
        <v>No Data</v>
      </c>
      <c r="R2338" s="159"/>
      <c r="S2338" s="111"/>
    </row>
    <row r="2339" spans="1:19" x14ac:dyDescent="0.3">
      <c r="A2339" t="s">
        <v>829</v>
      </c>
      <c r="B2339" t="s">
        <v>1137</v>
      </c>
      <c r="C2339" s="160" t="str">
        <f>TRIM(CLEAN(TEXT(IFERROR(INDEX('Snakeden MR'!$B$4:$C$3028,MATCH($A2339,'Snakeden MR'!$C$4:$C$3028,0),1),"-"),"@")))</f>
        <v>-</v>
      </c>
      <c r="D2339" s="147" t="str">
        <f>TRIM(CLEAN(TEXT(IFERROR(INDEX('Snakeden MR'!$I$4:$J$3028,MATCH($A2339,'Snakeden MR'!$J$4:$J$3028,0),1),"-"),"@")))</f>
        <v>-</v>
      </c>
      <c r="E2339" s="147" t="str">
        <f>TRIM(CLEAN(TEXT(IFERROR(INDEX('Snakeden MR'!$P$4:$Q$3028,MATCH($A2339,'Snakeden MR'!$Q$4:$Q$3028,0),1),"-"),"@")))</f>
        <v>-</v>
      </c>
      <c r="F2339" s="147" t="str">
        <f>TRIM(CLEAN(TEXT(IFERROR(INDEX('Snakeden MR'!$W$4:$X$3028,MATCH($A2339,'Snakeden MR'!$X$4:$X$3028,0),1),"-"),"@")))</f>
        <v>-</v>
      </c>
      <c r="G2339" s="159" t="str">
        <f t="shared" si="72"/>
        <v>Not Found</v>
      </c>
      <c r="H2339" t="str" cm="1">
        <f t="array" ref="H2339">IF(SUMPRODUCT((TRIM(C2339:F2339)&lt;&gt;"-")*1)=0,
    "No Data",
    IF(COUNTIF(C2339:F2339,INDEX(_xlfn._xlws.FILTER(C2339:F2339,TRIM(C2339:F2339)&lt;&gt;"-"),1))=SUMPRODUCT((TRIM(C2339:F2339)&lt;&gt;"-")*1),
    "No Change",
    "Change"))</f>
        <v>No Data</v>
      </c>
      <c r="I2339" s="159"/>
      <c r="J2339"/>
      <c r="K2339" s="163"/>
      <c r="L2339" s="147" t="str">
        <f>TRIM(CLEAN(TEXT(IFERROR(INDEX('Glade MR'!$B$4:$C$3000,MATCH($A2339,'Glade MR'!$C$4:$C$3000,0),1),"-"),"@")))</f>
        <v>-</v>
      </c>
      <c r="M2339" s="147" t="str">
        <f>TRIM(CLEAN(TEXT(IFERROR(INDEX('Glade MR'!$I$4:$J$3000,MATCH($A2339,'Glade MR'!$J$4:$J$3000,0),1),"-"),"@")))</f>
        <v>-</v>
      </c>
      <c r="N2339" s="147" t="str">
        <f>TRIM(CLEAN(TEXT(IFERROR(INDEX('Glade MR'!$P$4:$Q$3000,MATCH($A2339,'Glade MR'!$Q$4:$Q$3000,0),1),"-"),"@")))</f>
        <v>Pool 4</v>
      </c>
      <c r="O2339" s="147" t="str">
        <f>TRIM(CLEAN(TEXT(IFERROR(INDEX('Glade MR'!$W$4:$X$3000,MATCH($A2339,'Glade MR'!$X$4:$X$3000,0),1),"-"),"@")))</f>
        <v>-</v>
      </c>
      <c r="P2339" s="159" t="str">
        <f t="shared" si="73"/>
        <v>Found</v>
      </c>
      <c r="Q2339" t="str" cm="1">
        <f t="array" ref="Q2339">IF(SUMPRODUCT((TRIM(L2339:O2339)&lt;&gt;"-")*1)=0,
    "No Data",
    IF(COUNTIF(L2339:O2339,INDEX(_xlfn._xlws.FILTER(L2339:O2339,TRIM(L2339:O2339)&lt;&gt;"-"),1))=SUMPRODUCT((TRIM(L2339:O2339)&lt;&gt;"-")*1),
    "No Change",
    "Change"))</f>
        <v>No Change</v>
      </c>
      <c r="R2339" s="159"/>
      <c r="S2339" s="111"/>
    </row>
    <row r="2340" spans="1:19" x14ac:dyDescent="0.3">
      <c r="A2340" t="s">
        <v>2794</v>
      </c>
      <c r="B2340" t="s">
        <v>1137</v>
      </c>
      <c r="C2340" s="160" t="str">
        <f>TRIM(CLEAN(TEXT(IFERROR(INDEX('Snakeden MR'!$B$4:$C$3028,MATCH($A2340,'Snakeden MR'!$C$4:$C$3028,0),1),"-"),"@")))</f>
        <v>-</v>
      </c>
      <c r="D2340" s="147" t="str">
        <f>TRIM(CLEAN(TEXT(IFERROR(INDEX('Snakeden MR'!$I$4:$J$3028,MATCH($A2340,'Snakeden MR'!$J$4:$J$3028,0),1),"-"),"@")))</f>
        <v>-</v>
      </c>
      <c r="E2340" s="147" t="str">
        <f>TRIM(CLEAN(TEXT(IFERROR(INDEX('Snakeden MR'!$P$4:$Q$3028,MATCH($A2340,'Snakeden MR'!$Q$4:$Q$3028,0),1),"-"),"@")))</f>
        <v>-</v>
      </c>
      <c r="F2340" s="147" t="str">
        <f>TRIM(CLEAN(TEXT(IFERROR(INDEX('Snakeden MR'!$W$4:$X$3028,MATCH($A2340,'Snakeden MR'!$X$4:$X$3028,0),1),"-"),"@")))</f>
        <v>-</v>
      </c>
      <c r="G2340" s="159" t="str">
        <f t="shared" si="72"/>
        <v>Not Found</v>
      </c>
      <c r="H2340" t="str" cm="1">
        <f t="array" ref="H2340">IF(SUMPRODUCT((TRIM(C2340:F2340)&lt;&gt;"-")*1)=0,
    "No Data",
    IF(COUNTIF(C2340:F2340,INDEX(_xlfn._xlws.FILTER(C2340:F2340,TRIM(C2340:F2340)&lt;&gt;"-"),1))=SUMPRODUCT((TRIM(C2340:F2340)&lt;&gt;"-")*1),
    "No Change",
    "Change"))</f>
        <v>No Data</v>
      </c>
      <c r="I2340" s="159"/>
      <c r="J2340"/>
      <c r="K2340" s="163"/>
      <c r="L2340" s="147" t="str">
        <f>TRIM(CLEAN(TEXT(IFERROR(INDEX('Glade MR'!$B$4:$C$3000,MATCH($A2340,'Glade MR'!$C$4:$C$3000,0),1),"-"),"@")))</f>
        <v>-</v>
      </c>
      <c r="M2340" s="147" t="str">
        <f>TRIM(CLEAN(TEXT(IFERROR(INDEX('Glade MR'!$I$4:$J$3000,MATCH($A2340,'Glade MR'!$J$4:$J$3000,0),1),"-"),"@")))</f>
        <v>-</v>
      </c>
      <c r="N2340" s="147" t="str">
        <f>TRIM(CLEAN(TEXT(IFERROR(INDEX('Glade MR'!$P$4:$Q$3000,MATCH($A2340,'Glade MR'!$Q$4:$Q$3000,0),1),"-"),"@")))</f>
        <v>-</v>
      </c>
      <c r="O2340" s="147" t="str">
        <f>TRIM(CLEAN(TEXT(IFERROR(INDEX('Glade MR'!$W$4:$X$3000,MATCH($A2340,'Glade MR'!$X$4:$X$3000,0),1),"-"),"@")))</f>
        <v>-</v>
      </c>
      <c r="P2340" s="159" t="str">
        <f t="shared" si="73"/>
        <v>Not Found</v>
      </c>
      <c r="Q2340" t="str" cm="1">
        <f t="array" ref="Q2340">IF(SUMPRODUCT((TRIM(L2340:O2340)&lt;&gt;"-")*1)=0,
    "No Data",
    IF(COUNTIF(L2340:O2340,INDEX(_xlfn._xlws.FILTER(L2340:O2340,TRIM(L2340:O2340)&lt;&gt;"-"),1))=SUMPRODUCT((TRIM(L2340:O2340)&lt;&gt;"-")*1),
    "No Change",
    "Change"))</f>
        <v>No Data</v>
      </c>
      <c r="R2340" s="159"/>
      <c r="S2340" s="111"/>
    </row>
    <row r="2341" spans="1:19" x14ac:dyDescent="0.3">
      <c r="A2341" t="s">
        <v>832</v>
      </c>
      <c r="B2341" t="s">
        <v>1137</v>
      </c>
      <c r="C2341" s="160" t="str">
        <f>TRIM(CLEAN(TEXT(IFERROR(INDEX('Snakeden MR'!$B$4:$C$3028,MATCH($A2341,'Snakeden MR'!$C$4:$C$3028,0),1),"-"),"@")))</f>
        <v>-</v>
      </c>
      <c r="D2341" s="147" t="str">
        <f>TRIM(CLEAN(TEXT(IFERROR(INDEX('Snakeden MR'!$I$4:$J$3028,MATCH($A2341,'Snakeden MR'!$J$4:$J$3028,0),1),"-"),"@")))</f>
        <v>-</v>
      </c>
      <c r="E2341" s="147" t="str">
        <f>TRIM(CLEAN(TEXT(IFERROR(INDEX('Snakeden MR'!$P$4:$Q$3028,MATCH($A2341,'Snakeden MR'!$Q$4:$Q$3028,0),1),"-"),"@")))</f>
        <v>-</v>
      </c>
      <c r="F2341" s="147" t="str">
        <f>TRIM(CLEAN(TEXT(IFERROR(INDEX('Snakeden MR'!$W$4:$X$3028,MATCH($A2341,'Snakeden MR'!$X$4:$X$3028,0),1),"-"),"@")))</f>
        <v>-</v>
      </c>
      <c r="G2341" s="159" t="str">
        <f t="shared" si="72"/>
        <v>Not Found</v>
      </c>
      <c r="H2341" t="str" cm="1">
        <f t="array" ref="H2341">IF(SUMPRODUCT((TRIM(C2341:F2341)&lt;&gt;"-")*1)=0,
    "No Data",
    IF(COUNTIF(C2341:F2341,INDEX(_xlfn._xlws.FILTER(C2341:F2341,TRIM(C2341:F2341)&lt;&gt;"-"),1))=SUMPRODUCT((TRIM(C2341:F2341)&lt;&gt;"-")*1),
    "No Change",
    "Change"))</f>
        <v>No Data</v>
      </c>
      <c r="I2341" s="159"/>
      <c r="J2341"/>
      <c r="K2341" s="163"/>
      <c r="L2341" s="147" t="str">
        <f>TRIM(CLEAN(TEXT(IFERROR(INDEX('Glade MR'!$B$4:$C$3000,MATCH($A2341,'Glade MR'!$C$4:$C$3000,0),1),"-"),"@")))</f>
        <v>-</v>
      </c>
      <c r="M2341" s="147" t="str">
        <f>TRIM(CLEAN(TEXT(IFERROR(INDEX('Glade MR'!$I$4:$J$3000,MATCH($A2341,'Glade MR'!$J$4:$J$3000,0),1),"-"),"@")))</f>
        <v>Pool 4</v>
      </c>
      <c r="N2341" s="147" t="str">
        <f>TRIM(CLEAN(TEXT(IFERROR(INDEX('Glade MR'!$P$4:$Q$3000,MATCH($A2341,'Glade MR'!$Q$4:$Q$3000,0),1),"-"),"@")))</f>
        <v>Pool 4</v>
      </c>
      <c r="O2341" s="147" t="str">
        <f>TRIM(CLEAN(TEXT(IFERROR(INDEX('Glade MR'!$W$4:$X$3000,MATCH($A2341,'Glade MR'!$X$4:$X$3000,0),1),"-"),"@")))</f>
        <v>Pool 4</v>
      </c>
      <c r="P2341" s="159" t="str">
        <f t="shared" si="73"/>
        <v>Found</v>
      </c>
      <c r="Q2341" t="str" cm="1">
        <f t="array" ref="Q2341">IF(SUMPRODUCT((TRIM(L2341:O2341)&lt;&gt;"-")*1)=0,
    "No Data",
    IF(COUNTIF(L2341:O2341,INDEX(_xlfn._xlws.FILTER(L2341:O2341,TRIM(L2341:O2341)&lt;&gt;"-"),1))=SUMPRODUCT((TRIM(L2341:O2341)&lt;&gt;"-")*1),
    "No Change",
    "Change"))</f>
        <v>No Change</v>
      </c>
      <c r="R2341" s="159"/>
      <c r="S2341" s="111"/>
    </row>
    <row r="2342" spans="1:19" x14ac:dyDescent="0.3">
      <c r="A2342" t="s">
        <v>2795</v>
      </c>
      <c r="B2342" t="s">
        <v>1137</v>
      </c>
      <c r="C2342" s="160" t="str">
        <f>TRIM(CLEAN(TEXT(IFERROR(INDEX('Snakeden MR'!$B$4:$C$3028,MATCH($A2342,'Snakeden MR'!$C$4:$C$3028,0),1),"-"),"@")))</f>
        <v>-</v>
      </c>
      <c r="D2342" s="147" t="str">
        <f>TRIM(CLEAN(TEXT(IFERROR(INDEX('Snakeden MR'!$I$4:$J$3028,MATCH($A2342,'Snakeden MR'!$J$4:$J$3028,0),1),"-"),"@")))</f>
        <v>-</v>
      </c>
      <c r="E2342" s="147" t="str">
        <f>TRIM(CLEAN(TEXT(IFERROR(INDEX('Snakeden MR'!$P$4:$Q$3028,MATCH($A2342,'Snakeden MR'!$Q$4:$Q$3028,0),1),"-"),"@")))</f>
        <v>-</v>
      </c>
      <c r="F2342" s="147" t="str">
        <f>TRIM(CLEAN(TEXT(IFERROR(INDEX('Snakeden MR'!$W$4:$X$3028,MATCH($A2342,'Snakeden MR'!$X$4:$X$3028,0),1),"-"),"@")))</f>
        <v>-</v>
      </c>
      <c r="G2342" s="159" t="str">
        <f t="shared" si="72"/>
        <v>Not Found</v>
      </c>
      <c r="H2342" t="str" cm="1">
        <f t="array" ref="H2342">IF(SUMPRODUCT((TRIM(C2342:F2342)&lt;&gt;"-")*1)=0,
    "No Data",
    IF(COUNTIF(C2342:F2342,INDEX(_xlfn._xlws.FILTER(C2342:F2342,TRIM(C2342:F2342)&lt;&gt;"-"),1))=SUMPRODUCT((TRIM(C2342:F2342)&lt;&gt;"-")*1),
    "No Change",
    "Change"))</f>
        <v>No Data</v>
      </c>
      <c r="I2342" s="159"/>
      <c r="J2342"/>
      <c r="K2342" s="163"/>
      <c r="L2342" s="147" t="str">
        <f>TRIM(CLEAN(TEXT(IFERROR(INDEX('Glade MR'!$B$4:$C$3000,MATCH($A2342,'Glade MR'!$C$4:$C$3000,0),1),"-"),"@")))</f>
        <v>-</v>
      </c>
      <c r="M2342" s="147" t="str">
        <f>TRIM(CLEAN(TEXT(IFERROR(INDEX('Glade MR'!$I$4:$J$3000,MATCH($A2342,'Glade MR'!$J$4:$J$3000,0),1),"-"),"@")))</f>
        <v>-</v>
      </c>
      <c r="N2342" s="147" t="str">
        <f>TRIM(CLEAN(TEXT(IFERROR(INDEX('Glade MR'!$P$4:$Q$3000,MATCH($A2342,'Glade MR'!$Q$4:$Q$3000,0),1),"-"),"@")))</f>
        <v>-</v>
      </c>
      <c r="O2342" s="147" t="str">
        <f>TRIM(CLEAN(TEXT(IFERROR(INDEX('Glade MR'!$W$4:$X$3000,MATCH($A2342,'Glade MR'!$X$4:$X$3000,0),1),"-"),"@")))</f>
        <v>-</v>
      </c>
      <c r="P2342" s="159" t="str">
        <f t="shared" si="73"/>
        <v>Not Found</v>
      </c>
      <c r="Q2342" t="str" cm="1">
        <f t="array" ref="Q2342">IF(SUMPRODUCT((TRIM(L2342:O2342)&lt;&gt;"-")*1)=0,
    "No Data",
    IF(COUNTIF(L2342:O2342,INDEX(_xlfn._xlws.FILTER(L2342:O2342,TRIM(L2342:O2342)&lt;&gt;"-"),1))=SUMPRODUCT((TRIM(L2342:O2342)&lt;&gt;"-")*1),
    "No Change",
    "Change"))</f>
        <v>No Data</v>
      </c>
      <c r="R2342" s="159"/>
      <c r="S2342" s="111"/>
    </row>
    <row r="2343" spans="1:19" x14ac:dyDescent="0.3">
      <c r="A2343" t="s">
        <v>2796</v>
      </c>
      <c r="B2343" t="s">
        <v>1137</v>
      </c>
      <c r="C2343" s="160" t="str">
        <f>TRIM(CLEAN(TEXT(IFERROR(INDEX('Snakeden MR'!$B$4:$C$3028,MATCH($A2343,'Snakeden MR'!$C$4:$C$3028,0),1),"-"),"@")))</f>
        <v>-</v>
      </c>
      <c r="D2343" s="147" t="str">
        <f>TRIM(CLEAN(TEXT(IFERROR(INDEX('Snakeden MR'!$I$4:$J$3028,MATCH($A2343,'Snakeden MR'!$J$4:$J$3028,0),1),"-"),"@")))</f>
        <v>-</v>
      </c>
      <c r="E2343" s="147" t="str">
        <f>TRIM(CLEAN(TEXT(IFERROR(INDEX('Snakeden MR'!$P$4:$Q$3028,MATCH($A2343,'Snakeden MR'!$Q$4:$Q$3028,0),1),"-"),"@")))</f>
        <v>-</v>
      </c>
      <c r="F2343" s="147" t="str">
        <f>TRIM(CLEAN(TEXT(IFERROR(INDEX('Snakeden MR'!$W$4:$X$3028,MATCH($A2343,'Snakeden MR'!$X$4:$X$3028,0),1),"-"),"@")))</f>
        <v>-</v>
      </c>
      <c r="G2343" s="159" t="str">
        <f t="shared" si="72"/>
        <v>Not Found</v>
      </c>
      <c r="H2343" t="str" cm="1">
        <f t="array" ref="H2343">IF(SUMPRODUCT((TRIM(C2343:F2343)&lt;&gt;"-")*1)=0,
    "No Data",
    IF(COUNTIF(C2343:F2343,INDEX(_xlfn._xlws.FILTER(C2343:F2343,TRIM(C2343:F2343)&lt;&gt;"-"),1))=SUMPRODUCT((TRIM(C2343:F2343)&lt;&gt;"-")*1),
    "No Change",
    "Change"))</f>
        <v>No Data</v>
      </c>
      <c r="I2343" s="159"/>
      <c r="J2343"/>
      <c r="K2343" s="163"/>
      <c r="L2343" s="147" t="str">
        <f>TRIM(CLEAN(TEXT(IFERROR(INDEX('Glade MR'!$B$4:$C$3000,MATCH($A2343,'Glade MR'!$C$4:$C$3000,0),1),"-"),"@")))</f>
        <v>-</v>
      </c>
      <c r="M2343" s="147" t="str">
        <f>TRIM(CLEAN(TEXT(IFERROR(INDEX('Glade MR'!$I$4:$J$3000,MATCH($A2343,'Glade MR'!$J$4:$J$3000,0),1),"-"),"@")))</f>
        <v>-</v>
      </c>
      <c r="N2343" s="147" t="str">
        <f>TRIM(CLEAN(TEXT(IFERROR(INDEX('Glade MR'!$P$4:$Q$3000,MATCH($A2343,'Glade MR'!$Q$4:$Q$3000,0),1),"-"),"@")))</f>
        <v>-</v>
      </c>
      <c r="O2343" s="147" t="str">
        <f>TRIM(CLEAN(TEXT(IFERROR(INDEX('Glade MR'!$W$4:$X$3000,MATCH($A2343,'Glade MR'!$X$4:$X$3000,0),1),"-"),"@")))</f>
        <v>-</v>
      </c>
      <c r="P2343" s="159" t="str">
        <f t="shared" si="73"/>
        <v>Not Found</v>
      </c>
      <c r="Q2343" t="str" cm="1">
        <f t="array" ref="Q2343">IF(SUMPRODUCT((TRIM(L2343:O2343)&lt;&gt;"-")*1)=0,
    "No Data",
    IF(COUNTIF(L2343:O2343,INDEX(_xlfn._xlws.FILTER(L2343:O2343,TRIM(L2343:O2343)&lt;&gt;"-"),1))=SUMPRODUCT((TRIM(L2343:O2343)&lt;&gt;"-")*1),
    "No Change",
    "Change"))</f>
        <v>No Data</v>
      </c>
      <c r="R2343" s="159"/>
      <c r="S2343" s="111"/>
    </row>
    <row r="2344" spans="1:19" x14ac:dyDescent="0.3">
      <c r="A2344" t="s">
        <v>447</v>
      </c>
      <c r="B2344" t="s">
        <v>1137</v>
      </c>
      <c r="C2344" s="160" t="str">
        <f>TRIM(CLEAN(TEXT(IFERROR(INDEX('Snakeden MR'!$B$4:$C$3028,MATCH($A2344,'Snakeden MR'!$C$4:$C$3028,0),1),"-"),"@")))</f>
        <v>-</v>
      </c>
      <c r="D2344" s="147" t="str">
        <f>TRIM(CLEAN(TEXT(IFERROR(INDEX('Snakeden MR'!$I$4:$J$3028,MATCH($A2344,'Snakeden MR'!$J$4:$J$3028,0),1),"-"),"@")))</f>
        <v>-</v>
      </c>
      <c r="E2344" s="147" t="str">
        <f>TRIM(CLEAN(TEXT(IFERROR(INDEX('Snakeden MR'!$P$4:$Q$3028,MATCH($A2344,'Snakeden MR'!$Q$4:$Q$3028,0),1),"-"),"@")))</f>
        <v>-</v>
      </c>
      <c r="F2344" s="147" t="str">
        <f>TRIM(CLEAN(TEXT(IFERROR(INDEX('Snakeden MR'!$W$4:$X$3028,MATCH($A2344,'Snakeden MR'!$X$4:$X$3028,0),1),"-"),"@")))</f>
        <v>-</v>
      </c>
      <c r="G2344" s="159" t="str">
        <f t="shared" si="72"/>
        <v>Not Found</v>
      </c>
      <c r="H2344" t="str" cm="1">
        <f t="array" ref="H2344">IF(SUMPRODUCT((TRIM(C2344:F2344)&lt;&gt;"-")*1)=0,
    "No Data",
    IF(COUNTIF(C2344:F2344,INDEX(_xlfn._xlws.FILTER(C2344:F2344,TRIM(C2344:F2344)&lt;&gt;"-"),1))=SUMPRODUCT((TRIM(C2344:F2344)&lt;&gt;"-")*1),
    "No Change",
    "Change"))</f>
        <v>No Data</v>
      </c>
      <c r="I2344" s="159"/>
      <c r="J2344"/>
      <c r="K2344" s="163"/>
      <c r="L2344" s="147" t="str">
        <f>TRIM(CLEAN(TEXT(IFERROR(INDEX('Glade MR'!$B$4:$C$3000,MATCH($A2344,'Glade MR'!$C$4:$C$3000,0),1),"-"),"@")))</f>
        <v>-</v>
      </c>
      <c r="M2344" s="147" t="str">
        <f>TRIM(CLEAN(TEXT(IFERROR(INDEX('Glade MR'!$I$4:$J$3000,MATCH($A2344,'Glade MR'!$J$4:$J$3000,0),1),"-"),"@")))</f>
        <v>-</v>
      </c>
      <c r="N2344" s="147" t="str">
        <f>TRIM(CLEAN(TEXT(IFERROR(INDEX('Glade MR'!$P$4:$Q$3000,MATCH($A2344,'Glade MR'!$Q$4:$Q$3000,0),1),"-"),"@")))</f>
        <v>-</v>
      </c>
      <c r="O2344" s="147" t="str">
        <f>TRIM(CLEAN(TEXT(IFERROR(INDEX('Glade MR'!$W$4:$X$3000,MATCH($A2344,'Glade MR'!$X$4:$X$3000,0),1),"-"),"@")))</f>
        <v>Pool 10</v>
      </c>
      <c r="P2344" s="159" t="str">
        <f t="shared" si="73"/>
        <v>Found</v>
      </c>
      <c r="Q2344" t="str" cm="1">
        <f t="array" ref="Q2344">IF(SUMPRODUCT((TRIM(L2344:O2344)&lt;&gt;"-")*1)=0,
    "No Data",
    IF(COUNTIF(L2344:O2344,INDEX(_xlfn._xlws.FILTER(L2344:O2344,TRIM(L2344:O2344)&lt;&gt;"-"),1))=SUMPRODUCT((TRIM(L2344:O2344)&lt;&gt;"-")*1),
    "No Change",
    "Change"))</f>
        <v>No Change</v>
      </c>
      <c r="R2344" s="159"/>
      <c r="S2344" s="111"/>
    </row>
    <row r="2345" spans="1:19" x14ac:dyDescent="0.3">
      <c r="A2345" t="s">
        <v>2797</v>
      </c>
      <c r="B2345" t="s">
        <v>1137</v>
      </c>
      <c r="C2345" s="160" t="str">
        <f>TRIM(CLEAN(TEXT(IFERROR(INDEX('Snakeden MR'!$B$4:$C$3028,MATCH($A2345,'Snakeden MR'!$C$4:$C$3028,0),1),"-"),"@")))</f>
        <v>-</v>
      </c>
      <c r="D2345" s="147" t="str">
        <f>TRIM(CLEAN(TEXT(IFERROR(INDEX('Snakeden MR'!$I$4:$J$3028,MATCH($A2345,'Snakeden MR'!$J$4:$J$3028,0),1),"-"),"@")))</f>
        <v>-</v>
      </c>
      <c r="E2345" s="147" t="str">
        <f>TRIM(CLEAN(TEXT(IFERROR(INDEX('Snakeden MR'!$P$4:$Q$3028,MATCH($A2345,'Snakeden MR'!$Q$4:$Q$3028,0),1),"-"),"@")))</f>
        <v>-</v>
      </c>
      <c r="F2345" s="147" t="str">
        <f>TRIM(CLEAN(TEXT(IFERROR(INDEX('Snakeden MR'!$W$4:$X$3028,MATCH($A2345,'Snakeden MR'!$X$4:$X$3028,0),1),"-"),"@")))</f>
        <v>-</v>
      </c>
      <c r="G2345" s="159" t="str">
        <f t="shared" si="72"/>
        <v>Not Found</v>
      </c>
      <c r="H2345" t="str" cm="1">
        <f t="array" ref="H2345">IF(SUMPRODUCT((TRIM(C2345:F2345)&lt;&gt;"-")*1)=0,
    "No Data",
    IF(COUNTIF(C2345:F2345,INDEX(_xlfn._xlws.FILTER(C2345:F2345,TRIM(C2345:F2345)&lt;&gt;"-"),1))=SUMPRODUCT((TRIM(C2345:F2345)&lt;&gt;"-")*1),
    "No Change",
    "Change"))</f>
        <v>No Data</v>
      </c>
      <c r="I2345" s="159"/>
      <c r="J2345"/>
      <c r="K2345" s="163"/>
      <c r="L2345" s="147" t="str">
        <f>TRIM(CLEAN(TEXT(IFERROR(INDEX('Glade MR'!$B$4:$C$3000,MATCH($A2345,'Glade MR'!$C$4:$C$3000,0),1),"-"),"@")))</f>
        <v>-</v>
      </c>
      <c r="M2345" s="147" t="str">
        <f>TRIM(CLEAN(TEXT(IFERROR(INDEX('Glade MR'!$I$4:$J$3000,MATCH($A2345,'Glade MR'!$J$4:$J$3000,0),1),"-"),"@")))</f>
        <v>-</v>
      </c>
      <c r="N2345" s="147" t="str">
        <f>TRIM(CLEAN(TEXT(IFERROR(INDEX('Glade MR'!$P$4:$Q$3000,MATCH($A2345,'Glade MR'!$Q$4:$Q$3000,0),1),"-"),"@")))</f>
        <v>-</v>
      </c>
      <c r="O2345" s="147" t="str">
        <f>TRIM(CLEAN(TEXT(IFERROR(INDEX('Glade MR'!$W$4:$X$3000,MATCH($A2345,'Glade MR'!$X$4:$X$3000,0),1),"-"),"@")))</f>
        <v>-</v>
      </c>
      <c r="P2345" s="159" t="str">
        <f t="shared" si="73"/>
        <v>Not Found</v>
      </c>
      <c r="Q2345" t="str" cm="1">
        <f t="array" ref="Q2345">IF(SUMPRODUCT((TRIM(L2345:O2345)&lt;&gt;"-")*1)=0,
    "No Data",
    IF(COUNTIF(L2345:O2345,INDEX(_xlfn._xlws.FILTER(L2345:O2345,TRIM(L2345:O2345)&lt;&gt;"-"),1))=SUMPRODUCT((TRIM(L2345:O2345)&lt;&gt;"-")*1),
    "No Change",
    "Change"))</f>
        <v>No Data</v>
      </c>
      <c r="R2345" s="159"/>
      <c r="S2345" s="111"/>
    </row>
    <row r="2346" spans="1:19" x14ac:dyDescent="0.3">
      <c r="A2346" t="s">
        <v>846</v>
      </c>
      <c r="B2346" t="s">
        <v>1137</v>
      </c>
      <c r="C2346" s="160" t="str">
        <f>TRIM(CLEAN(TEXT(IFERROR(INDEX('Snakeden MR'!$B$4:$C$3028,MATCH($A2346,'Snakeden MR'!$C$4:$C$3028,0),1),"-"),"@")))</f>
        <v>-</v>
      </c>
      <c r="D2346" s="147" t="str">
        <f>TRIM(CLEAN(TEXT(IFERROR(INDEX('Snakeden MR'!$I$4:$J$3028,MATCH($A2346,'Snakeden MR'!$J$4:$J$3028,0),1),"-"),"@")))</f>
        <v>-</v>
      </c>
      <c r="E2346" s="147" t="str">
        <f>TRIM(CLEAN(TEXT(IFERROR(INDEX('Snakeden MR'!$P$4:$Q$3028,MATCH($A2346,'Snakeden MR'!$Q$4:$Q$3028,0),1),"-"),"@")))</f>
        <v>-</v>
      </c>
      <c r="F2346" s="147" t="str">
        <f>TRIM(CLEAN(TEXT(IFERROR(INDEX('Snakeden MR'!$W$4:$X$3028,MATCH($A2346,'Snakeden MR'!$X$4:$X$3028,0),1),"-"),"@")))</f>
        <v>-</v>
      </c>
      <c r="G2346" s="159" t="str">
        <f t="shared" si="72"/>
        <v>Not Found</v>
      </c>
      <c r="H2346" t="str" cm="1">
        <f t="array" ref="H2346">IF(SUMPRODUCT((TRIM(C2346:F2346)&lt;&gt;"-")*1)=0,
    "No Data",
    IF(COUNTIF(C2346:F2346,INDEX(_xlfn._xlws.FILTER(C2346:F2346,TRIM(C2346:F2346)&lt;&gt;"-"),1))=SUMPRODUCT((TRIM(C2346:F2346)&lt;&gt;"-")*1),
    "No Change",
    "Change"))</f>
        <v>No Data</v>
      </c>
      <c r="I2346" s="159"/>
      <c r="J2346"/>
      <c r="K2346" s="163"/>
      <c r="L2346" s="147" t="str">
        <f>TRIM(CLEAN(TEXT(IFERROR(INDEX('Glade MR'!$B$4:$C$3000,MATCH($A2346,'Glade MR'!$C$4:$C$3000,0),1),"-"),"@")))</f>
        <v>-</v>
      </c>
      <c r="M2346" s="147" t="str">
        <f>TRIM(CLEAN(TEXT(IFERROR(INDEX('Glade MR'!$I$4:$J$3000,MATCH($A2346,'Glade MR'!$J$4:$J$3000,0),1),"-"),"@")))</f>
        <v>-</v>
      </c>
      <c r="N2346" s="147" t="str">
        <f>TRIM(CLEAN(TEXT(IFERROR(INDEX('Glade MR'!$P$4:$Q$3000,MATCH($A2346,'Glade MR'!$Q$4:$Q$3000,0),1),"-"),"@")))</f>
        <v>-</v>
      </c>
      <c r="O2346" s="147" t="str">
        <f>TRIM(CLEAN(TEXT(IFERROR(INDEX('Glade MR'!$W$4:$X$3000,MATCH($A2346,'Glade MR'!$X$4:$X$3000,0),1),"-"),"@")))</f>
        <v>Pool 4</v>
      </c>
      <c r="P2346" s="159" t="str">
        <f t="shared" si="73"/>
        <v>Found</v>
      </c>
      <c r="Q2346" t="str" cm="1">
        <f t="array" ref="Q2346">IF(SUMPRODUCT((TRIM(L2346:O2346)&lt;&gt;"-")*1)=0,
    "No Data",
    IF(COUNTIF(L2346:O2346,INDEX(_xlfn._xlws.FILTER(L2346:O2346,TRIM(L2346:O2346)&lt;&gt;"-"),1))=SUMPRODUCT((TRIM(L2346:O2346)&lt;&gt;"-")*1),
    "No Change",
    "Change"))</f>
        <v>No Change</v>
      </c>
      <c r="R2346" s="159"/>
      <c r="S2346" s="111"/>
    </row>
    <row r="2347" spans="1:19" x14ac:dyDescent="0.3">
      <c r="A2347" t="s">
        <v>2798</v>
      </c>
      <c r="B2347" t="s">
        <v>1137</v>
      </c>
      <c r="C2347" s="160" t="str">
        <f>TRIM(CLEAN(TEXT(IFERROR(INDEX('Snakeden MR'!$B$4:$C$3028,MATCH($A2347,'Snakeden MR'!$C$4:$C$3028,0),1),"-"),"@")))</f>
        <v>-</v>
      </c>
      <c r="D2347" s="147" t="str">
        <f>TRIM(CLEAN(TEXT(IFERROR(INDEX('Snakeden MR'!$I$4:$J$3028,MATCH($A2347,'Snakeden MR'!$J$4:$J$3028,0),1),"-"),"@")))</f>
        <v>-</v>
      </c>
      <c r="E2347" s="147" t="str">
        <f>TRIM(CLEAN(TEXT(IFERROR(INDEX('Snakeden MR'!$P$4:$Q$3028,MATCH($A2347,'Snakeden MR'!$Q$4:$Q$3028,0),1),"-"),"@")))</f>
        <v>-</v>
      </c>
      <c r="F2347" s="147" t="str">
        <f>TRIM(CLEAN(TEXT(IFERROR(INDEX('Snakeden MR'!$W$4:$X$3028,MATCH($A2347,'Snakeden MR'!$X$4:$X$3028,0),1),"-"),"@")))</f>
        <v>-</v>
      </c>
      <c r="G2347" s="159" t="str">
        <f t="shared" si="72"/>
        <v>Not Found</v>
      </c>
      <c r="H2347" t="str" cm="1">
        <f t="array" ref="H2347">IF(SUMPRODUCT((TRIM(C2347:F2347)&lt;&gt;"-")*1)=0,
    "No Data",
    IF(COUNTIF(C2347:F2347,INDEX(_xlfn._xlws.FILTER(C2347:F2347,TRIM(C2347:F2347)&lt;&gt;"-"),1))=SUMPRODUCT((TRIM(C2347:F2347)&lt;&gt;"-")*1),
    "No Change",
    "Change"))</f>
        <v>No Data</v>
      </c>
      <c r="I2347" s="159"/>
      <c r="J2347"/>
      <c r="K2347" s="163"/>
      <c r="L2347" s="147" t="str">
        <f>TRIM(CLEAN(TEXT(IFERROR(INDEX('Glade MR'!$B$4:$C$3000,MATCH($A2347,'Glade MR'!$C$4:$C$3000,0),1),"-"),"@")))</f>
        <v>-</v>
      </c>
      <c r="M2347" s="147" t="str">
        <f>TRIM(CLEAN(TEXT(IFERROR(INDEX('Glade MR'!$I$4:$J$3000,MATCH($A2347,'Glade MR'!$J$4:$J$3000,0),1),"-"),"@")))</f>
        <v>-</v>
      </c>
      <c r="N2347" s="147" t="str">
        <f>TRIM(CLEAN(TEXT(IFERROR(INDEX('Glade MR'!$P$4:$Q$3000,MATCH($A2347,'Glade MR'!$Q$4:$Q$3000,0),1),"-"),"@")))</f>
        <v>-</v>
      </c>
      <c r="O2347" s="147" t="str">
        <f>TRIM(CLEAN(TEXT(IFERROR(INDEX('Glade MR'!$W$4:$X$3000,MATCH($A2347,'Glade MR'!$X$4:$X$3000,0),1),"-"),"@")))</f>
        <v>-</v>
      </c>
      <c r="P2347" s="159" t="str">
        <f t="shared" si="73"/>
        <v>Not Found</v>
      </c>
      <c r="Q2347" t="str" cm="1">
        <f t="array" ref="Q2347">IF(SUMPRODUCT((TRIM(L2347:O2347)&lt;&gt;"-")*1)=0,
    "No Data",
    IF(COUNTIF(L2347:O2347,INDEX(_xlfn._xlws.FILTER(L2347:O2347,TRIM(L2347:O2347)&lt;&gt;"-"),1))=SUMPRODUCT((TRIM(L2347:O2347)&lt;&gt;"-")*1),
    "No Change",
    "Change"))</f>
        <v>No Data</v>
      </c>
      <c r="R2347" s="159"/>
      <c r="S2347" s="111"/>
    </row>
    <row r="2348" spans="1:19" x14ac:dyDescent="0.3">
      <c r="A2348" t="s">
        <v>430</v>
      </c>
      <c r="B2348" t="s">
        <v>1137</v>
      </c>
      <c r="C2348" s="160" t="str">
        <f>TRIM(CLEAN(TEXT(IFERROR(INDEX('Snakeden MR'!$B$4:$C$3028,MATCH($A2348,'Snakeden MR'!$C$4:$C$3028,0),1),"-"),"@")))</f>
        <v>-</v>
      </c>
      <c r="D2348" s="147" t="str">
        <f>TRIM(CLEAN(TEXT(IFERROR(INDEX('Snakeden MR'!$I$4:$J$3028,MATCH($A2348,'Snakeden MR'!$J$4:$J$3028,0),1),"-"),"@")))</f>
        <v>-</v>
      </c>
      <c r="E2348" s="147" t="str">
        <f>TRIM(CLEAN(TEXT(IFERROR(INDEX('Snakeden MR'!$P$4:$Q$3028,MATCH($A2348,'Snakeden MR'!$Q$4:$Q$3028,0),1),"-"),"@")))</f>
        <v>-</v>
      </c>
      <c r="F2348" s="147" t="str">
        <f>TRIM(CLEAN(TEXT(IFERROR(INDEX('Snakeden MR'!$W$4:$X$3028,MATCH($A2348,'Snakeden MR'!$X$4:$X$3028,0),1),"-"),"@")))</f>
        <v>-</v>
      </c>
      <c r="G2348" s="159" t="str">
        <f t="shared" si="72"/>
        <v>Not Found</v>
      </c>
      <c r="H2348" t="str" cm="1">
        <f t="array" ref="H2348">IF(SUMPRODUCT((TRIM(C2348:F2348)&lt;&gt;"-")*1)=0,
    "No Data",
    IF(COUNTIF(C2348:F2348,INDEX(_xlfn._xlws.FILTER(C2348:F2348,TRIM(C2348:F2348)&lt;&gt;"-"),1))=SUMPRODUCT((TRIM(C2348:F2348)&lt;&gt;"-")*1),
    "No Change",
    "Change"))</f>
        <v>No Data</v>
      </c>
      <c r="I2348" s="159"/>
      <c r="J2348"/>
      <c r="K2348" s="163"/>
      <c r="L2348" s="147" t="str">
        <f>TRIM(CLEAN(TEXT(IFERROR(INDEX('Glade MR'!$B$4:$C$3000,MATCH($A2348,'Glade MR'!$C$4:$C$3000,0),1),"-"),"@")))</f>
        <v>-</v>
      </c>
      <c r="M2348" s="147" t="str">
        <f>TRIM(CLEAN(TEXT(IFERROR(INDEX('Glade MR'!$I$4:$J$3000,MATCH($A2348,'Glade MR'!$J$4:$J$3000,0),1),"-"),"@")))</f>
        <v>Pool 5</v>
      </c>
      <c r="N2348" s="147" t="str">
        <f>TRIM(CLEAN(TEXT(IFERROR(INDEX('Glade MR'!$P$4:$Q$3000,MATCH($A2348,'Glade MR'!$Q$4:$Q$3000,0),1),"-"),"@")))</f>
        <v>Pool 5</v>
      </c>
      <c r="O2348" s="147" t="str">
        <f>TRIM(CLEAN(TEXT(IFERROR(INDEX('Glade MR'!$W$4:$X$3000,MATCH($A2348,'Glade MR'!$X$4:$X$3000,0),1),"-"),"@")))</f>
        <v>-</v>
      </c>
      <c r="P2348" s="159" t="str">
        <f t="shared" si="73"/>
        <v>Found</v>
      </c>
      <c r="Q2348" t="str" cm="1">
        <f t="array" ref="Q2348">IF(SUMPRODUCT((TRIM(L2348:O2348)&lt;&gt;"-")*1)=0,
    "No Data",
    IF(COUNTIF(L2348:O2348,INDEX(_xlfn._xlws.FILTER(L2348:O2348,TRIM(L2348:O2348)&lt;&gt;"-"),1))=SUMPRODUCT((TRIM(L2348:O2348)&lt;&gt;"-")*1),
    "No Change",
    "Change"))</f>
        <v>No Change</v>
      </c>
      <c r="R2348" s="159"/>
      <c r="S2348" s="111"/>
    </row>
    <row r="2349" spans="1:19" x14ac:dyDescent="0.3">
      <c r="A2349" t="s">
        <v>794</v>
      </c>
      <c r="B2349" t="s">
        <v>1137</v>
      </c>
      <c r="C2349" s="160" t="str">
        <f>TRIM(CLEAN(TEXT(IFERROR(INDEX('Snakeden MR'!$B$4:$C$3028,MATCH($A2349,'Snakeden MR'!$C$4:$C$3028,0),1),"-"),"@")))</f>
        <v>-</v>
      </c>
      <c r="D2349" s="147" t="str">
        <f>TRIM(CLEAN(TEXT(IFERROR(INDEX('Snakeden MR'!$I$4:$J$3028,MATCH($A2349,'Snakeden MR'!$J$4:$J$3028,0),1),"-"),"@")))</f>
        <v>-</v>
      </c>
      <c r="E2349" s="147" t="str">
        <f>TRIM(CLEAN(TEXT(IFERROR(INDEX('Snakeden MR'!$P$4:$Q$3028,MATCH($A2349,'Snakeden MR'!$Q$4:$Q$3028,0),1),"-"),"@")))</f>
        <v>-</v>
      </c>
      <c r="F2349" s="147" t="str">
        <f>TRIM(CLEAN(TEXT(IFERROR(INDEX('Snakeden MR'!$W$4:$X$3028,MATCH($A2349,'Snakeden MR'!$X$4:$X$3028,0),1),"-"),"@")))</f>
        <v>-</v>
      </c>
      <c r="G2349" s="159" t="str">
        <f t="shared" si="72"/>
        <v>Not Found</v>
      </c>
      <c r="H2349" t="str" cm="1">
        <f t="array" ref="H2349">IF(SUMPRODUCT((TRIM(C2349:F2349)&lt;&gt;"-")*1)=0,
    "No Data",
    IF(COUNTIF(C2349:F2349,INDEX(_xlfn._xlws.FILTER(C2349:F2349,TRIM(C2349:F2349)&lt;&gt;"-"),1))=SUMPRODUCT((TRIM(C2349:F2349)&lt;&gt;"-")*1),
    "No Change",
    "Change"))</f>
        <v>No Data</v>
      </c>
      <c r="I2349" s="159"/>
      <c r="J2349"/>
      <c r="K2349" s="163"/>
      <c r="L2349" s="147" t="str">
        <f>TRIM(CLEAN(TEXT(IFERROR(INDEX('Glade MR'!$B$4:$C$3000,MATCH($A2349,'Glade MR'!$C$4:$C$3000,0),1),"-"),"@")))</f>
        <v>-</v>
      </c>
      <c r="M2349" s="147" t="str">
        <f>TRIM(CLEAN(TEXT(IFERROR(INDEX('Glade MR'!$I$4:$J$3000,MATCH($A2349,'Glade MR'!$J$4:$J$3000,0),1),"-"),"@")))</f>
        <v>-</v>
      </c>
      <c r="N2349" s="147" t="str">
        <f>TRIM(CLEAN(TEXT(IFERROR(INDEX('Glade MR'!$P$4:$Q$3000,MATCH($A2349,'Glade MR'!$Q$4:$Q$3000,0),1),"-"),"@")))</f>
        <v>Pool 5</v>
      </c>
      <c r="O2349" s="147" t="str">
        <f>TRIM(CLEAN(TEXT(IFERROR(INDEX('Glade MR'!$W$4:$X$3000,MATCH($A2349,'Glade MR'!$X$4:$X$3000,0),1),"-"),"@")))</f>
        <v>Pool 5</v>
      </c>
      <c r="P2349" s="159" t="str">
        <f t="shared" si="73"/>
        <v>Found</v>
      </c>
      <c r="Q2349" t="str" cm="1">
        <f t="array" ref="Q2349">IF(SUMPRODUCT((TRIM(L2349:O2349)&lt;&gt;"-")*1)=0,
    "No Data",
    IF(COUNTIF(L2349:O2349,INDEX(_xlfn._xlws.FILTER(L2349:O2349,TRIM(L2349:O2349)&lt;&gt;"-"),1))=SUMPRODUCT((TRIM(L2349:O2349)&lt;&gt;"-")*1),
    "No Change",
    "Change"))</f>
        <v>No Change</v>
      </c>
      <c r="R2349" s="159"/>
      <c r="S2349" s="111"/>
    </row>
    <row r="2350" spans="1:19" x14ac:dyDescent="0.3">
      <c r="A2350" t="s">
        <v>558</v>
      </c>
      <c r="B2350" t="s">
        <v>1137</v>
      </c>
      <c r="C2350" s="160" t="str">
        <f>TRIM(CLEAN(TEXT(IFERROR(INDEX('Snakeden MR'!$B$4:$C$3028,MATCH($A2350,'Snakeden MR'!$C$4:$C$3028,0),1),"-"),"@")))</f>
        <v>-</v>
      </c>
      <c r="D2350" s="147" t="str">
        <f>TRIM(CLEAN(TEXT(IFERROR(INDEX('Snakeden MR'!$I$4:$J$3028,MATCH($A2350,'Snakeden MR'!$J$4:$J$3028,0),1),"-"),"@")))</f>
        <v>-</v>
      </c>
      <c r="E2350" s="147" t="str">
        <f>TRIM(CLEAN(TEXT(IFERROR(INDEX('Snakeden MR'!$P$4:$Q$3028,MATCH($A2350,'Snakeden MR'!$Q$4:$Q$3028,0),1),"-"),"@")))</f>
        <v>-</v>
      </c>
      <c r="F2350" s="147" t="str">
        <f>TRIM(CLEAN(TEXT(IFERROR(INDEX('Snakeden MR'!$W$4:$X$3028,MATCH($A2350,'Snakeden MR'!$X$4:$X$3028,0),1),"-"),"@")))</f>
        <v>-</v>
      </c>
      <c r="G2350" s="159" t="str">
        <f t="shared" si="72"/>
        <v>Not Found</v>
      </c>
      <c r="H2350" t="str" cm="1">
        <f t="array" ref="H2350">IF(SUMPRODUCT((TRIM(C2350:F2350)&lt;&gt;"-")*1)=0,
    "No Data",
    IF(COUNTIF(C2350:F2350,INDEX(_xlfn._xlws.FILTER(C2350:F2350,TRIM(C2350:F2350)&lt;&gt;"-"),1))=SUMPRODUCT((TRIM(C2350:F2350)&lt;&gt;"-")*1),
    "No Change",
    "Change"))</f>
        <v>No Data</v>
      </c>
      <c r="I2350" s="159"/>
      <c r="J2350"/>
      <c r="K2350" s="163"/>
      <c r="L2350" s="147" t="str">
        <f>TRIM(CLEAN(TEXT(IFERROR(INDEX('Glade MR'!$B$4:$C$3000,MATCH($A2350,'Glade MR'!$C$4:$C$3000,0),1),"-"),"@")))</f>
        <v>-</v>
      </c>
      <c r="M2350" s="147" t="str">
        <f>TRIM(CLEAN(TEXT(IFERROR(INDEX('Glade MR'!$I$4:$J$3000,MATCH($A2350,'Glade MR'!$J$4:$J$3000,0),1),"-"),"@")))</f>
        <v>-</v>
      </c>
      <c r="N2350" s="147" t="str">
        <f>TRIM(CLEAN(TEXT(IFERROR(INDEX('Glade MR'!$P$4:$Q$3000,MATCH($A2350,'Glade MR'!$Q$4:$Q$3000,0),1),"-"),"@")))</f>
        <v>-</v>
      </c>
      <c r="O2350" s="147" t="str">
        <f>TRIM(CLEAN(TEXT(IFERROR(INDEX('Glade MR'!$W$4:$X$3000,MATCH($A2350,'Glade MR'!$X$4:$X$3000,0),1),"-"),"@")))</f>
        <v>Pool 8</v>
      </c>
      <c r="P2350" s="159" t="str">
        <f t="shared" si="73"/>
        <v>Found</v>
      </c>
      <c r="Q2350" t="str" cm="1">
        <f t="array" ref="Q2350">IF(SUMPRODUCT((TRIM(L2350:O2350)&lt;&gt;"-")*1)=0,
    "No Data",
    IF(COUNTIF(L2350:O2350,INDEX(_xlfn._xlws.FILTER(L2350:O2350,TRIM(L2350:O2350)&lt;&gt;"-"),1))=SUMPRODUCT((TRIM(L2350:O2350)&lt;&gt;"-")*1),
    "No Change",
    "Change"))</f>
        <v>No Change</v>
      </c>
      <c r="R2350" s="159"/>
      <c r="S2350" s="111"/>
    </row>
    <row r="2351" spans="1:19" x14ac:dyDescent="0.3">
      <c r="A2351" t="s">
        <v>2799</v>
      </c>
      <c r="B2351" t="s">
        <v>1137</v>
      </c>
      <c r="C2351" s="160" t="str">
        <f>TRIM(CLEAN(TEXT(IFERROR(INDEX('Snakeden MR'!$B$4:$C$3028,MATCH($A2351,'Snakeden MR'!$C$4:$C$3028,0),1),"-"),"@")))</f>
        <v>-</v>
      </c>
      <c r="D2351" s="147" t="str">
        <f>TRIM(CLEAN(TEXT(IFERROR(INDEX('Snakeden MR'!$I$4:$J$3028,MATCH($A2351,'Snakeden MR'!$J$4:$J$3028,0),1),"-"),"@")))</f>
        <v>-</v>
      </c>
      <c r="E2351" s="147" t="str">
        <f>TRIM(CLEAN(TEXT(IFERROR(INDEX('Snakeden MR'!$P$4:$Q$3028,MATCH($A2351,'Snakeden MR'!$Q$4:$Q$3028,0),1),"-"),"@")))</f>
        <v>-</v>
      </c>
      <c r="F2351" s="147" t="str">
        <f>TRIM(CLEAN(TEXT(IFERROR(INDEX('Snakeden MR'!$W$4:$X$3028,MATCH($A2351,'Snakeden MR'!$X$4:$X$3028,0),1),"-"),"@")))</f>
        <v>-</v>
      </c>
      <c r="G2351" s="159" t="str">
        <f t="shared" si="72"/>
        <v>Not Found</v>
      </c>
      <c r="H2351" t="str" cm="1">
        <f t="array" ref="H2351">IF(SUMPRODUCT((TRIM(C2351:F2351)&lt;&gt;"-")*1)=0,
    "No Data",
    IF(COUNTIF(C2351:F2351,INDEX(_xlfn._xlws.FILTER(C2351:F2351,TRIM(C2351:F2351)&lt;&gt;"-"),1))=SUMPRODUCT((TRIM(C2351:F2351)&lt;&gt;"-")*1),
    "No Change",
    "Change"))</f>
        <v>No Data</v>
      </c>
      <c r="I2351" s="159"/>
      <c r="J2351"/>
      <c r="K2351" s="163"/>
      <c r="L2351" s="147" t="str">
        <f>TRIM(CLEAN(TEXT(IFERROR(INDEX('Glade MR'!$B$4:$C$3000,MATCH($A2351,'Glade MR'!$C$4:$C$3000,0),1),"-"),"@")))</f>
        <v>-</v>
      </c>
      <c r="M2351" s="147" t="str">
        <f>TRIM(CLEAN(TEXT(IFERROR(INDEX('Glade MR'!$I$4:$J$3000,MATCH($A2351,'Glade MR'!$J$4:$J$3000,0),1),"-"),"@")))</f>
        <v>-</v>
      </c>
      <c r="N2351" s="147" t="str">
        <f>TRIM(CLEAN(TEXT(IFERROR(INDEX('Glade MR'!$P$4:$Q$3000,MATCH($A2351,'Glade MR'!$Q$4:$Q$3000,0),1),"-"),"@")))</f>
        <v>-</v>
      </c>
      <c r="O2351" s="147" t="str">
        <f>TRIM(CLEAN(TEXT(IFERROR(INDEX('Glade MR'!$W$4:$X$3000,MATCH($A2351,'Glade MR'!$X$4:$X$3000,0),1),"-"),"@")))</f>
        <v>-</v>
      </c>
      <c r="P2351" s="159" t="str">
        <f t="shared" si="73"/>
        <v>Not Found</v>
      </c>
      <c r="Q2351" t="str" cm="1">
        <f t="array" ref="Q2351">IF(SUMPRODUCT((TRIM(L2351:O2351)&lt;&gt;"-")*1)=0,
    "No Data",
    IF(COUNTIF(L2351:O2351,INDEX(_xlfn._xlws.FILTER(L2351:O2351,TRIM(L2351:O2351)&lt;&gt;"-"),1))=SUMPRODUCT((TRIM(L2351:O2351)&lt;&gt;"-")*1),
    "No Change",
    "Change"))</f>
        <v>No Data</v>
      </c>
      <c r="R2351" s="159"/>
      <c r="S2351" s="111"/>
    </row>
    <row r="2352" spans="1:19" x14ac:dyDescent="0.3">
      <c r="A2352" t="s">
        <v>332</v>
      </c>
      <c r="B2352" t="s">
        <v>1137</v>
      </c>
      <c r="C2352" s="160" t="str">
        <f>TRIM(CLEAN(TEXT(IFERROR(INDEX('Snakeden MR'!$B$4:$C$3028,MATCH($A2352,'Snakeden MR'!$C$4:$C$3028,0),1),"-"),"@")))</f>
        <v>-</v>
      </c>
      <c r="D2352" s="147" t="str">
        <f>TRIM(CLEAN(TEXT(IFERROR(INDEX('Snakeden MR'!$I$4:$J$3028,MATCH($A2352,'Snakeden MR'!$J$4:$J$3028,0),1),"-"),"@")))</f>
        <v>-</v>
      </c>
      <c r="E2352" s="147" t="str">
        <f>TRIM(CLEAN(TEXT(IFERROR(INDEX('Snakeden MR'!$P$4:$Q$3028,MATCH($A2352,'Snakeden MR'!$Q$4:$Q$3028,0),1),"-"),"@")))</f>
        <v>-</v>
      </c>
      <c r="F2352" s="147" t="str">
        <f>TRIM(CLEAN(TEXT(IFERROR(INDEX('Snakeden MR'!$W$4:$X$3028,MATCH($A2352,'Snakeden MR'!$X$4:$X$3028,0),1),"-"),"@")))</f>
        <v>-</v>
      </c>
      <c r="G2352" s="159" t="str">
        <f t="shared" si="72"/>
        <v>Not Found</v>
      </c>
      <c r="H2352" t="str" cm="1">
        <f t="array" ref="H2352">IF(SUMPRODUCT((TRIM(C2352:F2352)&lt;&gt;"-")*1)=0,
    "No Data",
    IF(COUNTIF(C2352:F2352,INDEX(_xlfn._xlws.FILTER(C2352:F2352,TRIM(C2352:F2352)&lt;&gt;"-"),1))=SUMPRODUCT((TRIM(C2352:F2352)&lt;&gt;"-")*1),
    "No Change",
    "Change"))</f>
        <v>No Data</v>
      </c>
      <c r="I2352" s="159"/>
      <c r="J2352"/>
      <c r="K2352" s="163"/>
      <c r="L2352" s="147" t="str">
        <f>TRIM(CLEAN(TEXT(IFERROR(INDEX('Glade MR'!$B$4:$C$3000,MATCH($A2352,'Glade MR'!$C$4:$C$3000,0),1),"-"),"@")))</f>
        <v>-</v>
      </c>
      <c r="M2352" s="147" t="str">
        <f>TRIM(CLEAN(TEXT(IFERROR(INDEX('Glade MR'!$I$4:$J$3000,MATCH($A2352,'Glade MR'!$J$4:$J$3000,0),1),"-"),"@")))</f>
        <v>50 m -&gt; gauge station</v>
      </c>
      <c r="N2352" s="147" t="str">
        <f>TRIM(CLEAN(TEXT(IFERROR(INDEX('Glade MR'!$P$4:$Q$3000,MATCH($A2352,'Glade MR'!$Q$4:$Q$3000,0),1),"-"),"@")))</f>
        <v>-</v>
      </c>
      <c r="O2352" s="147" t="str">
        <f>TRIM(CLEAN(TEXT(IFERROR(INDEX('Glade MR'!$W$4:$X$3000,MATCH($A2352,'Glade MR'!$X$4:$X$3000,0),1),"-"),"@")))</f>
        <v>50 m below GS</v>
      </c>
      <c r="P2352" s="159" t="str">
        <f t="shared" si="73"/>
        <v>Found</v>
      </c>
      <c r="Q2352" t="str" cm="1">
        <f t="array" ref="Q2352">IF(SUMPRODUCT((TRIM(L2352:O2352)&lt;&gt;"-")*1)=0,
    "No Data",
    IF(COUNTIF(L2352:O2352,INDEX(_xlfn._xlws.FILTER(L2352:O2352,TRIM(L2352:O2352)&lt;&gt;"-"),1))=SUMPRODUCT((TRIM(L2352:O2352)&lt;&gt;"-")*1),
    "No Change",
    "Change"))</f>
        <v>Change</v>
      </c>
      <c r="R2352" s="159"/>
      <c r="S2352" s="111"/>
    </row>
    <row r="2353" spans="1:19" x14ac:dyDescent="0.3">
      <c r="A2353" t="s">
        <v>953</v>
      </c>
      <c r="B2353" t="s">
        <v>1137</v>
      </c>
      <c r="C2353" s="160" t="str">
        <f>TRIM(CLEAN(TEXT(IFERROR(INDEX('Snakeden MR'!$B$4:$C$3028,MATCH($A2353,'Snakeden MR'!$C$4:$C$3028,0),1),"-"),"@")))</f>
        <v>-</v>
      </c>
      <c r="D2353" s="147" t="str">
        <f>TRIM(CLEAN(TEXT(IFERROR(INDEX('Snakeden MR'!$I$4:$J$3028,MATCH($A2353,'Snakeden MR'!$J$4:$J$3028,0),1),"-"),"@")))</f>
        <v>-</v>
      </c>
      <c r="E2353" s="147" t="str">
        <f>TRIM(CLEAN(TEXT(IFERROR(INDEX('Snakeden MR'!$P$4:$Q$3028,MATCH($A2353,'Snakeden MR'!$Q$4:$Q$3028,0),1),"-"),"@")))</f>
        <v>-</v>
      </c>
      <c r="F2353" s="147" t="str">
        <f>TRIM(CLEAN(TEXT(IFERROR(INDEX('Snakeden MR'!$W$4:$X$3028,MATCH($A2353,'Snakeden MR'!$X$4:$X$3028,0),1),"-"),"@")))</f>
        <v>-</v>
      </c>
      <c r="G2353" s="159" t="str">
        <f t="shared" si="72"/>
        <v>Not Found</v>
      </c>
      <c r="H2353" t="str" cm="1">
        <f t="array" ref="H2353">IF(SUMPRODUCT((TRIM(C2353:F2353)&lt;&gt;"-")*1)=0,
    "No Data",
    IF(COUNTIF(C2353:F2353,INDEX(_xlfn._xlws.FILTER(C2353:F2353,TRIM(C2353:F2353)&lt;&gt;"-"),1))=SUMPRODUCT((TRIM(C2353:F2353)&lt;&gt;"-")*1),
    "No Change",
    "Change"))</f>
        <v>No Data</v>
      </c>
      <c r="I2353" s="159"/>
      <c r="J2353"/>
      <c r="K2353" s="163"/>
      <c r="L2353" s="147" t="str">
        <f>TRIM(CLEAN(TEXT(IFERROR(INDEX('Glade MR'!$B$4:$C$3000,MATCH($A2353,'Glade MR'!$C$4:$C$3000,0),1),"-"),"@")))</f>
        <v>-</v>
      </c>
      <c r="M2353" s="147" t="str">
        <f>TRIM(CLEAN(TEXT(IFERROR(INDEX('Glade MR'!$I$4:$J$3000,MATCH($A2353,'Glade MR'!$J$4:$J$3000,0),1),"-"),"@")))</f>
        <v>Pool 8</v>
      </c>
      <c r="N2353" s="147" t="str">
        <f>TRIM(CLEAN(TEXT(IFERROR(INDEX('Glade MR'!$P$4:$Q$3000,MATCH($A2353,'Glade MR'!$Q$4:$Q$3000,0),1),"-"),"@")))</f>
        <v>-</v>
      </c>
      <c r="O2353" s="147" t="str">
        <f>TRIM(CLEAN(TEXT(IFERROR(INDEX('Glade MR'!$W$4:$X$3000,MATCH($A2353,'Glade MR'!$X$4:$X$3000,0),1),"-"),"@")))</f>
        <v>-</v>
      </c>
      <c r="P2353" s="159" t="str">
        <f t="shared" si="73"/>
        <v>Found</v>
      </c>
      <c r="Q2353" t="str" cm="1">
        <f t="array" ref="Q2353">IF(SUMPRODUCT((TRIM(L2353:O2353)&lt;&gt;"-")*1)=0,
    "No Data",
    IF(COUNTIF(L2353:O2353,INDEX(_xlfn._xlws.FILTER(L2353:O2353,TRIM(L2353:O2353)&lt;&gt;"-"),1))=SUMPRODUCT((TRIM(L2353:O2353)&lt;&gt;"-")*1),
    "No Change",
    "Change"))</f>
        <v>No Change</v>
      </c>
      <c r="R2353" s="159"/>
      <c r="S2353" s="111"/>
    </row>
    <row r="2354" spans="1:19" x14ac:dyDescent="0.3">
      <c r="A2354" t="s">
        <v>793</v>
      </c>
      <c r="B2354" t="s">
        <v>1137</v>
      </c>
      <c r="C2354" s="160" t="str">
        <f>TRIM(CLEAN(TEXT(IFERROR(INDEX('Snakeden MR'!$B$4:$C$3028,MATCH($A2354,'Snakeden MR'!$C$4:$C$3028,0),1),"-"),"@")))</f>
        <v>-</v>
      </c>
      <c r="D2354" s="147" t="str">
        <f>TRIM(CLEAN(TEXT(IFERROR(INDEX('Snakeden MR'!$I$4:$J$3028,MATCH($A2354,'Snakeden MR'!$J$4:$J$3028,0),1),"-"),"@")))</f>
        <v>-</v>
      </c>
      <c r="E2354" s="147" t="str">
        <f>TRIM(CLEAN(TEXT(IFERROR(INDEX('Snakeden MR'!$P$4:$Q$3028,MATCH($A2354,'Snakeden MR'!$Q$4:$Q$3028,0),1),"-"),"@")))</f>
        <v>-</v>
      </c>
      <c r="F2354" s="147" t="str">
        <f>TRIM(CLEAN(TEXT(IFERROR(INDEX('Snakeden MR'!$W$4:$X$3028,MATCH($A2354,'Snakeden MR'!$X$4:$X$3028,0),1),"-"),"@")))</f>
        <v>-</v>
      </c>
      <c r="G2354" s="159" t="str">
        <f t="shared" si="72"/>
        <v>Not Found</v>
      </c>
      <c r="H2354" t="str" cm="1">
        <f t="array" ref="H2354">IF(SUMPRODUCT((TRIM(C2354:F2354)&lt;&gt;"-")*1)=0,
    "No Data",
    IF(COUNTIF(C2354:F2354,INDEX(_xlfn._xlws.FILTER(C2354:F2354,TRIM(C2354:F2354)&lt;&gt;"-"),1))=SUMPRODUCT((TRIM(C2354:F2354)&lt;&gt;"-")*1),
    "No Change",
    "Change"))</f>
        <v>No Data</v>
      </c>
      <c r="I2354" s="159"/>
      <c r="J2354"/>
      <c r="K2354" s="163"/>
      <c r="L2354" s="147" t="str">
        <f>TRIM(CLEAN(TEXT(IFERROR(INDEX('Glade MR'!$B$4:$C$3000,MATCH($A2354,'Glade MR'!$C$4:$C$3000,0),1),"-"),"@")))</f>
        <v>-</v>
      </c>
      <c r="M2354" s="147" t="str">
        <f>TRIM(CLEAN(TEXT(IFERROR(INDEX('Glade MR'!$I$4:$J$3000,MATCH($A2354,'Glade MR'!$J$4:$J$3000,0),1),"-"),"@")))</f>
        <v>Pool 4</v>
      </c>
      <c r="N2354" s="147" t="str">
        <f>TRIM(CLEAN(TEXT(IFERROR(INDEX('Glade MR'!$P$4:$Q$3000,MATCH($A2354,'Glade MR'!$Q$4:$Q$3000,0),1),"-"),"@")))</f>
        <v>Pool 4</v>
      </c>
      <c r="O2354" s="147" t="str">
        <f>TRIM(CLEAN(TEXT(IFERROR(INDEX('Glade MR'!$W$4:$X$3000,MATCH($A2354,'Glade MR'!$X$4:$X$3000,0),1),"-"),"@")))</f>
        <v>Pool 4</v>
      </c>
      <c r="P2354" s="159" t="str">
        <f t="shared" si="73"/>
        <v>Found</v>
      </c>
      <c r="Q2354" t="str" cm="1">
        <f t="array" ref="Q2354">IF(SUMPRODUCT((TRIM(L2354:O2354)&lt;&gt;"-")*1)=0,
    "No Data",
    IF(COUNTIF(L2354:O2354,INDEX(_xlfn._xlws.FILTER(L2354:O2354,TRIM(L2354:O2354)&lt;&gt;"-"),1))=SUMPRODUCT((TRIM(L2354:O2354)&lt;&gt;"-")*1),
    "No Change",
    "Change"))</f>
        <v>No Change</v>
      </c>
      <c r="R2354" s="159"/>
      <c r="S2354" s="111"/>
    </row>
    <row r="2355" spans="1:19" x14ac:dyDescent="0.3">
      <c r="A2355" t="s">
        <v>2800</v>
      </c>
      <c r="B2355" t="s">
        <v>1137</v>
      </c>
      <c r="C2355" s="160" t="str">
        <f>TRIM(CLEAN(TEXT(IFERROR(INDEX('Snakeden MR'!$B$4:$C$3028,MATCH($A2355,'Snakeden MR'!$C$4:$C$3028,0),1),"-"),"@")))</f>
        <v>-</v>
      </c>
      <c r="D2355" s="147" t="str">
        <f>TRIM(CLEAN(TEXT(IFERROR(INDEX('Snakeden MR'!$I$4:$J$3028,MATCH($A2355,'Snakeden MR'!$J$4:$J$3028,0),1),"-"),"@")))</f>
        <v>-</v>
      </c>
      <c r="E2355" s="147" t="str">
        <f>TRIM(CLEAN(TEXT(IFERROR(INDEX('Snakeden MR'!$P$4:$Q$3028,MATCH($A2355,'Snakeden MR'!$Q$4:$Q$3028,0),1),"-"),"@")))</f>
        <v>-</v>
      </c>
      <c r="F2355" s="147" t="str">
        <f>TRIM(CLEAN(TEXT(IFERROR(INDEX('Snakeden MR'!$W$4:$X$3028,MATCH($A2355,'Snakeden MR'!$X$4:$X$3028,0),1),"-"),"@")))</f>
        <v>-</v>
      </c>
      <c r="G2355" s="159" t="str">
        <f t="shared" si="72"/>
        <v>Not Found</v>
      </c>
      <c r="H2355" t="str" cm="1">
        <f t="array" ref="H2355">IF(SUMPRODUCT((TRIM(C2355:F2355)&lt;&gt;"-")*1)=0,
    "No Data",
    IF(COUNTIF(C2355:F2355,INDEX(_xlfn._xlws.FILTER(C2355:F2355,TRIM(C2355:F2355)&lt;&gt;"-"),1))=SUMPRODUCT((TRIM(C2355:F2355)&lt;&gt;"-")*1),
    "No Change",
    "Change"))</f>
        <v>No Data</v>
      </c>
      <c r="I2355" s="159"/>
      <c r="J2355"/>
      <c r="K2355" s="163"/>
      <c r="L2355" s="147" t="str">
        <f>TRIM(CLEAN(TEXT(IFERROR(INDEX('Glade MR'!$B$4:$C$3000,MATCH($A2355,'Glade MR'!$C$4:$C$3000,0),1),"-"),"@")))</f>
        <v>-</v>
      </c>
      <c r="M2355" s="147" t="str">
        <f>TRIM(CLEAN(TEXT(IFERROR(INDEX('Glade MR'!$I$4:$J$3000,MATCH($A2355,'Glade MR'!$J$4:$J$3000,0),1),"-"),"@")))</f>
        <v>-</v>
      </c>
      <c r="N2355" s="147" t="str">
        <f>TRIM(CLEAN(TEXT(IFERROR(INDEX('Glade MR'!$P$4:$Q$3000,MATCH($A2355,'Glade MR'!$Q$4:$Q$3000,0),1),"-"),"@")))</f>
        <v>-</v>
      </c>
      <c r="O2355" s="147" t="str">
        <f>TRIM(CLEAN(TEXT(IFERROR(INDEX('Glade MR'!$W$4:$X$3000,MATCH($A2355,'Glade MR'!$X$4:$X$3000,0),1),"-"),"@")))</f>
        <v>-</v>
      </c>
      <c r="P2355" s="159" t="str">
        <f t="shared" si="73"/>
        <v>Not Found</v>
      </c>
      <c r="Q2355" t="str" cm="1">
        <f t="array" ref="Q2355">IF(SUMPRODUCT((TRIM(L2355:O2355)&lt;&gt;"-")*1)=0,
    "No Data",
    IF(COUNTIF(L2355:O2355,INDEX(_xlfn._xlws.FILTER(L2355:O2355,TRIM(L2355:O2355)&lt;&gt;"-"),1))=SUMPRODUCT((TRIM(L2355:O2355)&lt;&gt;"-")*1),
    "No Change",
    "Change"))</f>
        <v>No Data</v>
      </c>
      <c r="R2355" s="159"/>
      <c r="S2355" s="111"/>
    </row>
    <row r="2356" spans="1:19" x14ac:dyDescent="0.3">
      <c r="A2356" t="s">
        <v>826</v>
      </c>
      <c r="B2356" t="s">
        <v>1137</v>
      </c>
      <c r="C2356" s="160" t="str">
        <f>TRIM(CLEAN(TEXT(IFERROR(INDEX('Snakeden MR'!$B$4:$C$3028,MATCH($A2356,'Snakeden MR'!$C$4:$C$3028,0),1),"-"),"@")))</f>
        <v>-</v>
      </c>
      <c r="D2356" s="147" t="str">
        <f>TRIM(CLEAN(TEXT(IFERROR(INDEX('Snakeden MR'!$I$4:$J$3028,MATCH($A2356,'Snakeden MR'!$J$4:$J$3028,0),1),"-"),"@")))</f>
        <v>-</v>
      </c>
      <c r="E2356" s="147" t="str">
        <f>TRIM(CLEAN(TEXT(IFERROR(INDEX('Snakeden MR'!$P$4:$Q$3028,MATCH($A2356,'Snakeden MR'!$Q$4:$Q$3028,0),1),"-"),"@")))</f>
        <v>-</v>
      </c>
      <c r="F2356" s="147" t="str">
        <f>TRIM(CLEAN(TEXT(IFERROR(INDEX('Snakeden MR'!$W$4:$X$3028,MATCH($A2356,'Snakeden MR'!$X$4:$X$3028,0),1),"-"),"@")))</f>
        <v>-</v>
      </c>
      <c r="G2356" s="159" t="str">
        <f t="shared" si="72"/>
        <v>Not Found</v>
      </c>
      <c r="H2356" t="str" cm="1">
        <f t="array" ref="H2356">IF(SUMPRODUCT((TRIM(C2356:F2356)&lt;&gt;"-")*1)=0,
    "No Data",
    IF(COUNTIF(C2356:F2356,INDEX(_xlfn._xlws.FILTER(C2356:F2356,TRIM(C2356:F2356)&lt;&gt;"-"),1))=SUMPRODUCT((TRIM(C2356:F2356)&lt;&gt;"-")*1),
    "No Change",
    "Change"))</f>
        <v>No Data</v>
      </c>
      <c r="I2356" s="159"/>
      <c r="J2356"/>
      <c r="K2356" s="163"/>
      <c r="L2356" s="147" t="str">
        <f>TRIM(CLEAN(TEXT(IFERROR(INDEX('Glade MR'!$B$4:$C$3000,MATCH($A2356,'Glade MR'!$C$4:$C$3000,0),1),"-"),"@")))</f>
        <v>-</v>
      </c>
      <c r="M2356" s="147" t="str">
        <f>TRIM(CLEAN(TEXT(IFERROR(INDEX('Glade MR'!$I$4:$J$3000,MATCH($A2356,'Glade MR'!$J$4:$J$3000,0),1),"-"),"@")))</f>
        <v>-</v>
      </c>
      <c r="N2356" s="147" t="str">
        <f>TRIM(CLEAN(TEXT(IFERROR(INDEX('Glade MR'!$P$4:$Q$3000,MATCH($A2356,'Glade MR'!$Q$4:$Q$3000,0),1),"-"),"@")))</f>
        <v>-</v>
      </c>
      <c r="O2356" s="147" t="str">
        <f>TRIM(CLEAN(TEXT(IFERROR(INDEX('Glade MR'!$W$4:$X$3000,MATCH($A2356,'Glade MR'!$X$4:$X$3000,0),1),"-"),"@")))</f>
        <v>Pool 4</v>
      </c>
      <c r="P2356" s="159" t="str">
        <f t="shared" si="73"/>
        <v>Found</v>
      </c>
      <c r="Q2356" t="str" cm="1">
        <f t="array" ref="Q2356">IF(SUMPRODUCT((TRIM(L2356:O2356)&lt;&gt;"-")*1)=0,
    "No Data",
    IF(COUNTIF(L2356:O2356,INDEX(_xlfn._xlws.FILTER(L2356:O2356,TRIM(L2356:O2356)&lt;&gt;"-"),1))=SUMPRODUCT((TRIM(L2356:O2356)&lt;&gt;"-")*1),
    "No Change",
    "Change"))</f>
        <v>No Change</v>
      </c>
      <c r="R2356" s="159"/>
      <c r="S2356" s="111"/>
    </row>
    <row r="2357" spans="1:19" x14ac:dyDescent="0.3">
      <c r="A2357" t="s">
        <v>590</v>
      </c>
      <c r="B2357" t="s">
        <v>1137</v>
      </c>
      <c r="C2357" s="160" t="str">
        <f>TRIM(CLEAN(TEXT(IFERROR(INDEX('Snakeden MR'!$B$4:$C$3028,MATCH($A2357,'Snakeden MR'!$C$4:$C$3028,0),1),"-"),"@")))</f>
        <v>-</v>
      </c>
      <c r="D2357" s="147" t="str">
        <f>TRIM(CLEAN(TEXT(IFERROR(INDEX('Snakeden MR'!$I$4:$J$3028,MATCH($A2357,'Snakeden MR'!$J$4:$J$3028,0),1),"-"),"@")))</f>
        <v>-</v>
      </c>
      <c r="E2357" s="147" t="str">
        <f>TRIM(CLEAN(TEXT(IFERROR(INDEX('Snakeden MR'!$P$4:$Q$3028,MATCH($A2357,'Snakeden MR'!$Q$4:$Q$3028,0),1),"-"),"@")))</f>
        <v>-</v>
      </c>
      <c r="F2357" s="147" t="str">
        <f>TRIM(CLEAN(TEXT(IFERROR(INDEX('Snakeden MR'!$W$4:$X$3028,MATCH($A2357,'Snakeden MR'!$X$4:$X$3028,0),1),"-"),"@")))</f>
        <v>-</v>
      </c>
      <c r="G2357" s="159" t="str">
        <f t="shared" si="72"/>
        <v>Not Found</v>
      </c>
      <c r="H2357" t="str" cm="1">
        <f t="array" ref="H2357">IF(SUMPRODUCT((TRIM(C2357:F2357)&lt;&gt;"-")*1)=0,
    "No Data",
    IF(COUNTIF(C2357:F2357,INDEX(_xlfn._xlws.FILTER(C2357:F2357,TRIM(C2357:F2357)&lt;&gt;"-"),1))=SUMPRODUCT((TRIM(C2357:F2357)&lt;&gt;"-")*1),
    "No Change",
    "Change"))</f>
        <v>No Data</v>
      </c>
      <c r="I2357" s="159"/>
      <c r="J2357"/>
      <c r="K2357" s="163"/>
      <c r="L2357" s="147" t="str">
        <f>TRIM(CLEAN(TEXT(IFERROR(INDEX('Glade MR'!$B$4:$C$3000,MATCH($A2357,'Glade MR'!$C$4:$C$3000,0),1),"-"),"@")))</f>
        <v>-</v>
      </c>
      <c r="M2357" s="147" t="str">
        <f>TRIM(CLEAN(TEXT(IFERROR(INDEX('Glade MR'!$I$4:$J$3000,MATCH($A2357,'Glade MR'!$J$4:$J$3000,0),1),"-"),"@")))</f>
        <v>-</v>
      </c>
      <c r="N2357" s="147" t="str">
        <f>TRIM(CLEAN(TEXT(IFERROR(INDEX('Glade MR'!$P$4:$Q$3000,MATCH($A2357,'Glade MR'!$Q$4:$Q$3000,0),1),"-"),"@")))</f>
        <v>Pool 8</v>
      </c>
      <c r="O2357" s="147" t="str">
        <f>TRIM(CLEAN(TEXT(IFERROR(INDEX('Glade MR'!$W$4:$X$3000,MATCH($A2357,'Glade MR'!$X$4:$X$3000,0),1),"-"),"@")))</f>
        <v>-</v>
      </c>
      <c r="P2357" s="159" t="str">
        <f t="shared" si="73"/>
        <v>Found</v>
      </c>
      <c r="Q2357" t="str" cm="1">
        <f t="array" ref="Q2357">IF(SUMPRODUCT((TRIM(L2357:O2357)&lt;&gt;"-")*1)=0,
    "No Data",
    IF(COUNTIF(L2357:O2357,INDEX(_xlfn._xlws.FILTER(L2357:O2357,TRIM(L2357:O2357)&lt;&gt;"-"),1))=SUMPRODUCT((TRIM(L2357:O2357)&lt;&gt;"-")*1),
    "No Change",
    "Change"))</f>
        <v>No Change</v>
      </c>
      <c r="R2357" s="159"/>
      <c r="S2357" s="111"/>
    </row>
    <row r="2358" spans="1:19" x14ac:dyDescent="0.3">
      <c r="A2358" t="s">
        <v>2801</v>
      </c>
      <c r="B2358" t="s">
        <v>1137</v>
      </c>
      <c r="C2358" s="160" t="str">
        <f>TRIM(CLEAN(TEXT(IFERROR(INDEX('Snakeden MR'!$B$4:$C$3028,MATCH($A2358,'Snakeden MR'!$C$4:$C$3028,0),1),"-"),"@")))</f>
        <v>-</v>
      </c>
      <c r="D2358" s="147" t="str">
        <f>TRIM(CLEAN(TEXT(IFERROR(INDEX('Snakeden MR'!$I$4:$J$3028,MATCH($A2358,'Snakeden MR'!$J$4:$J$3028,0),1),"-"),"@")))</f>
        <v>-</v>
      </c>
      <c r="E2358" s="147" t="str">
        <f>TRIM(CLEAN(TEXT(IFERROR(INDEX('Snakeden MR'!$P$4:$Q$3028,MATCH($A2358,'Snakeden MR'!$Q$4:$Q$3028,0),1),"-"),"@")))</f>
        <v>-</v>
      </c>
      <c r="F2358" s="147" t="str">
        <f>TRIM(CLEAN(TEXT(IFERROR(INDEX('Snakeden MR'!$W$4:$X$3028,MATCH($A2358,'Snakeden MR'!$X$4:$X$3028,0),1),"-"),"@")))</f>
        <v>-</v>
      </c>
      <c r="G2358" s="159" t="str">
        <f t="shared" si="72"/>
        <v>Not Found</v>
      </c>
      <c r="H2358" t="str" cm="1">
        <f t="array" ref="H2358">IF(SUMPRODUCT((TRIM(C2358:F2358)&lt;&gt;"-")*1)=0,
    "No Data",
    IF(COUNTIF(C2358:F2358,INDEX(_xlfn._xlws.FILTER(C2358:F2358,TRIM(C2358:F2358)&lt;&gt;"-"),1))=SUMPRODUCT((TRIM(C2358:F2358)&lt;&gt;"-")*1),
    "No Change",
    "Change"))</f>
        <v>No Data</v>
      </c>
      <c r="I2358" s="159"/>
      <c r="J2358"/>
      <c r="K2358" s="163"/>
      <c r="L2358" s="147" t="str">
        <f>TRIM(CLEAN(TEXT(IFERROR(INDEX('Glade MR'!$B$4:$C$3000,MATCH($A2358,'Glade MR'!$C$4:$C$3000,0),1),"-"),"@")))</f>
        <v>-</v>
      </c>
      <c r="M2358" s="147" t="str">
        <f>TRIM(CLEAN(TEXT(IFERROR(INDEX('Glade MR'!$I$4:$J$3000,MATCH($A2358,'Glade MR'!$J$4:$J$3000,0),1),"-"),"@")))</f>
        <v>-</v>
      </c>
      <c r="N2358" s="147" t="str">
        <f>TRIM(CLEAN(TEXT(IFERROR(INDEX('Glade MR'!$P$4:$Q$3000,MATCH($A2358,'Glade MR'!$Q$4:$Q$3000,0),1),"-"),"@")))</f>
        <v>-</v>
      </c>
      <c r="O2358" s="147" t="str">
        <f>TRIM(CLEAN(TEXT(IFERROR(INDEX('Glade MR'!$W$4:$X$3000,MATCH($A2358,'Glade MR'!$X$4:$X$3000,0),1),"-"),"@")))</f>
        <v>-</v>
      </c>
      <c r="P2358" s="159" t="str">
        <f t="shared" si="73"/>
        <v>Not Found</v>
      </c>
      <c r="Q2358" t="str" cm="1">
        <f t="array" ref="Q2358">IF(SUMPRODUCT((TRIM(L2358:O2358)&lt;&gt;"-")*1)=0,
    "No Data",
    IF(COUNTIF(L2358:O2358,INDEX(_xlfn._xlws.FILTER(L2358:O2358,TRIM(L2358:O2358)&lt;&gt;"-"),1))=SUMPRODUCT((TRIM(L2358:O2358)&lt;&gt;"-")*1),
    "No Change",
    "Change"))</f>
        <v>No Data</v>
      </c>
      <c r="R2358" s="159"/>
      <c r="S2358" s="111"/>
    </row>
    <row r="2359" spans="1:19" x14ac:dyDescent="0.3">
      <c r="A2359" t="s">
        <v>906</v>
      </c>
      <c r="B2359" t="s">
        <v>1137</v>
      </c>
      <c r="C2359" s="160" t="str">
        <f>TRIM(CLEAN(TEXT(IFERROR(INDEX('Snakeden MR'!$B$4:$C$3028,MATCH($A2359,'Snakeden MR'!$C$4:$C$3028,0),1),"-"),"@")))</f>
        <v>-</v>
      </c>
      <c r="D2359" s="147" t="str">
        <f>TRIM(CLEAN(TEXT(IFERROR(INDEX('Snakeden MR'!$I$4:$J$3028,MATCH($A2359,'Snakeden MR'!$J$4:$J$3028,0),1),"-"),"@")))</f>
        <v>-</v>
      </c>
      <c r="E2359" s="147" t="str">
        <f>TRIM(CLEAN(TEXT(IFERROR(INDEX('Snakeden MR'!$P$4:$Q$3028,MATCH($A2359,'Snakeden MR'!$Q$4:$Q$3028,0),1),"-"),"@")))</f>
        <v>-</v>
      </c>
      <c r="F2359" s="147" t="str">
        <f>TRIM(CLEAN(TEXT(IFERROR(INDEX('Snakeden MR'!$W$4:$X$3028,MATCH($A2359,'Snakeden MR'!$X$4:$X$3028,0),1),"-"),"@")))</f>
        <v>-</v>
      </c>
      <c r="G2359" s="159" t="str">
        <f t="shared" si="72"/>
        <v>Not Found</v>
      </c>
      <c r="H2359" t="str" cm="1">
        <f t="array" ref="H2359">IF(SUMPRODUCT((TRIM(C2359:F2359)&lt;&gt;"-")*1)=0,
    "No Data",
    IF(COUNTIF(C2359:F2359,INDEX(_xlfn._xlws.FILTER(C2359:F2359,TRIM(C2359:F2359)&lt;&gt;"-"),1))=SUMPRODUCT((TRIM(C2359:F2359)&lt;&gt;"-")*1),
    "No Change",
    "Change"))</f>
        <v>No Data</v>
      </c>
      <c r="I2359" s="159"/>
      <c r="J2359"/>
      <c r="K2359" s="163"/>
      <c r="L2359" s="147" t="str">
        <f>TRIM(CLEAN(TEXT(IFERROR(INDEX('Glade MR'!$B$4:$C$3000,MATCH($A2359,'Glade MR'!$C$4:$C$3000,0),1),"-"),"@")))</f>
        <v>-</v>
      </c>
      <c r="M2359" s="147" t="str">
        <f>TRIM(CLEAN(TEXT(IFERROR(INDEX('Glade MR'!$I$4:$J$3000,MATCH($A2359,'Glade MR'!$J$4:$J$3000,0),1),"-"),"@")))</f>
        <v>Pool 5</v>
      </c>
      <c r="N2359" s="147" t="str">
        <f>TRIM(CLEAN(TEXT(IFERROR(INDEX('Glade MR'!$P$4:$Q$3000,MATCH($A2359,'Glade MR'!$Q$4:$Q$3000,0),1),"-"),"@")))</f>
        <v>-</v>
      </c>
      <c r="O2359" s="147" t="str">
        <f>TRIM(CLEAN(TEXT(IFERROR(INDEX('Glade MR'!$W$4:$X$3000,MATCH($A2359,'Glade MR'!$X$4:$X$3000,0),1),"-"),"@")))</f>
        <v>-</v>
      </c>
      <c r="P2359" s="159" t="str">
        <f t="shared" si="73"/>
        <v>Found</v>
      </c>
      <c r="Q2359" t="str" cm="1">
        <f t="array" ref="Q2359">IF(SUMPRODUCT((TRIM(L2359:O2359)&lt;&gt;"-")*1)=0,
    "No Data",
    IF(COUNTIF(L2359:O2359,INDEX(_xlfn._xlws.FILTER(L2359:O2359,TRIM(L2359:O2359)&lt;&gt;"-"),1))=SUMPRODUCT((TRIM(L2359:O2359)&lt;&gt;"-")*1),
    "No Change",
    "Change"))</f>
        <v>No Change</v>
      </c>
      <c r="R2359" s="159"/>
      <c r="S2359" s="111"/>
    </row>
    <row r="2360" spans="1:19" x14ac:dyDescent="0.3">
      <c r="A2360" t="s">
        <v>204</v>
      </c>
      <c r="B2360" t="s">
        <v>1137</v>
      </c>
      <c r="C2360" s="160" t="str">
        <f>TRIM(CLEAN(TEXT(IFERROR(INDEX('Snakeden MR'!$B$4:$C$3028,MATCH($A2360,'Snakeden MR'!$C$4:$C$3028,0),1),"-"),"@")))</f>
        <v>-</v>
      </c>
      <c r="D2360" s="147" t="str">
        <f>TRIM(CLEAN(TEXT(IFERROR(INDEX('Snakeden MR'!$I$4:$J$3028,MATCH($A2360,'Snakeden MR'!$J$4:$J$3028,0),1),"-"),"@")))</f>
        <v>Riffle 2</v>
      </c>
      <c r="E2360" s="147" t="str">
        <f>TRIM(CLEAN(TEXT(IFERROR(INDEX('Snakeden MR'!$P$4:$Q$3028,MATCH($A2360,'Snakeden MR'!$Q$4:$Q$3028,0),1),"-"),"@")))</f>
        <v>-</v>
      </c>
      <c r="F2360" s="147" t="str">
        <f>TRIM(CLEAN(TEXT(IFERROR(INDEX('Snakeden MR'!$W$4:$X$3028,MATCH($A2360,'Snakeden MR'!$X$4:$X$3028,0),1),"-"),"@")))</f>
        <v>-</v>
      </c>
      <c r="G2360" s="159" t="str">
        <f t="shared" si="72"/>
        <v>Found</v>
      </c>
      <c r="H2360" t="str" cm="1">
        <f t="array" ref="H2360">IF(SUMPRODUCT((TRIM(C2360:F2360)&lt;&gt;"-")*1)=0,
    "No Data",
    IF(COUNTIF(C2360:F2360,INDEX(_xlfn._xlws.FILTER(C2360:F2360,TRIM(C2360:F2360)&lt;&gt;"-"),1))=SUMPRODUCT((TRIM(C2360:F2360)&lt;&gt;"-")*1),
    "No Change",
    "Change"))</f>
        <v>No Change</v>
      </c>
      <c r="I2360" s="159"/>
      <c r="J2360"/>
      <c r="K2360" s="163"/>
      <c r="L2360" s="147" t="str">
        <f>TRIM(CLEAN(TEXT(IFERROR(INDEX('Glade MR'!$B$4:$C$3000,MATCH($A2360,'Glade MR'!$C$4:$C$3000,0),1),"-"),"@")))</f>
        <v>-</v>
      </c>
      <c r="M2360" s="147" t="str">
        <f>TRIM(CLEAN(TEXT(IFERROR(INDEX('Glade MR'!$I$4:$J$3000,MATCH($A2360,'Glade MR'!$J$4:$J$3000,0),1),"-"),"@")))</f>
        <v>-</v>
      </c>
      <c r="N2360" s="147" t="str">
        <f>TRIM(CLEAN(TEXT(IFERROR(INDEX('Glade MR'!$P$4:$Q$3000,MATCH($A2360,'Glade MR'!$Q$4:$Q$3000,0),1),"-"),"@")))</f>
        <v>Pool 8</v>
      </c>
      <c r="O2360" s="147" t="str">
        <f>TRIM(CLEAN(TEXT(IFERROR(INDEX('Glade MR'!$W$4:$X$3000,MATCH($A2360,'Glade MR'!$X$4:$X$3000,0),1),"-"),"@")))</f>
        <v>-</v>
      </c>
      <c r="P2360" s="159" t="str">
        <f t="shared" si="73"/>
        <v>Found</v>
      </c>
      <c r="Q2360" t="str" cm="1">
        <f t="array" ref="Q2360">IF(SUMPRODUCT((TRIM(L2360:O2360)&lt;&gt;"-")*1)=0,
    "No Data",
    IF(COUNTIF(L2360:O2360,INDEX(_xlfn._xlws.FILTER(L2360:O2360,TRIM(L2360:O2360)&lt;&gt;"-"),1))=SUMPRODUCT((TRIM(L2360:O2360)&lt;&gt;"-")*1),
    "No Change",
    "Change"))</f>
        <v>No Change</v>
      </c>
      <c r="R2360" s="159"/>
      <c r="S2360" s="111"/>
    </row>
    <row r="2361" spans="1:19" x14ac:dyDescent="0.3">
      <c r="A2361" t="s">
        <v>2802</v>
      </c>
      <c r="B2361" t="s">
        <v>1137</v>
      </c>
      <c r="C2361" s="160" t="str">
        <f>TRIM(CLEAN(TEXT(IFERROR(INDEX('Snakeden MR'!$B$4:$C$3028,MATCH($A2361,'Snakeden MR'!$C$4:$C$3028,0),1),"-"),"@")))</f>
        <v>-</v>
      </c>
      <c r="D2361" s="147" t="str">
        <f>TRIM(CLEAN(TEXT(IFERROR(INDEX('Snakeden MR'!$I$4:$J$3028,MATCH($A2361,'Snakeden MR'!$J$4:$J$3028,0),1),"-"),"@")))</f>
        <v>-</v>
      </c>
      <c r="E2361" s="147" t="str">
        <f>TRIM(CLEAN(TEXT(IFERROR(INDEX('Snakeden MR'!$P$4:$Q$3028,MATCH($A2361,'Snakeden MR'!$Q$4:$Q$3028,0),1),"-"),"@")))</f>
        <v>-</v>
      </c>
      <c r="F2361" s="147" t="str">
        <f>TRIM(CLEAN(TEXT(IFERROR(INDEX('Snakeden MR'!$W$4:$X$3028,MATCH($A2361,'Snakeden MR'!$X$4:$X$3028,0),1),"-"),"@")))</f>
        <v>-</v>
      </c>
      <c r="G2361" s="159" t="str">
        <f t="shared" si="72"/>
        <v>Not Found</v>
      </c>
      <c r="H2361" t="str" cm="1">
        <f t="array" ref="H2361">IF(SUMPRODUCT((TRIM(C2361:F2361)&lt;&gt;"-")*1)=0,
    "No Data",
    IF(COUNTIF(C2361:F2361,INDEX(_xlfn._xlws.FILTER(C2361:F2361,TRIM(C2361:F2361)&lt;&gt;"-"),1))=SUMPRODUCT((TRIM(C2361:F2361)&lt;&gt;"-")*1),
    "No Change",
    "Change"))</f>
        <v>No Data</v>
      </c>
      <c r="I2361" s="159"/>
      <c r="J2361"/>
      <c r="K2361" s="163"/>
      <c r="L2361" s="147" t="str">
        <f>TRIM(CLEAN(TEXT(IFERROR(INDEX('Glade MR'!$B$4:$C$3000,MATCH($A2361,'Glade MR'!$C$4:$C$3000,0),1),"-"),"@")))</f>
        <v>-</v>
      </c>
      <c r="M2361" s="147" t="str">
        <f>TRIM(CLEAN(TEXT(IFERROR(INDEX('Glade MR'!$I$4:$J$3000,MATCH($A2361,'Glade MR'!$J$4:$J$3000,0),1),"-"),"@")))</f>
        <v>-</v>
      </c>
      <c r="N2361" s="147" t="str">
        <f>TRIM(CLEAN(TEXT(IFERROR(INDEX('Glade MR'!$P$4:$Q$3000,MATCH($A2361,'Glade MR'!$Q$4:$Q$3000,0),1),"-"),"@")))</f>
        <v>-</v>
      </c>
      <c r="O2361" s="147" t="str">
        <f>TRIM(CLEAN(TEXT(IFERROR(INDEX('Glade MR'!$W$4:$X$3000,MATCH($A2361,'Glade MR'!$X$4:$X$3000,0),1),"-"),"@")))</f>
        <v>-</v>
      </c>
      <c r="P2361" s="159" t="str">
        <f t="shared" si="73"/>
        <v>Not Found</v>
      </c>
      <c r="Q2361" t="str" cm="1">
        <f t="array" ref="Q2361">IF(SUMPRODUCT((TRIM(L2361:O2361)&lt;&gt;"-")*1)=0,
    "No Data",
    IF(COUNTIF(L2361:O2361,INDEX(_xlfn._xlws.FILTER(L2361:O2361,TRIM(L2361:O2361)&lt;&gt;"-"),1))=SUMPRODUCT((TRIM(L2361:O2361)&lt;&gt;"-")*1),
    "No Change",
    "Change"))</f>
        <v>No Data</v>
      </c>
      <c r="R2361" s="159"/>
      <c r="S2361" s="111"/>
    </row>
    <row r="2362" spans="1:19" x14ac:dyDescent="0.3">
      <c r="A2362" t="s">
        <v>709</v>
      </c>
      <c r="B2362" t="s">
        <v>1137</v>
      </c>
      <c r="C2362" s="160" t="str">
        <f>TRIM(CLEAN(TEXT(IFERROR(INDEX('Snakeden MR'!$B$4:$C$3028,MATCH($A2362,'Snakeden MR'!$C$4:$C$3028,0),1),"-"),"@")))</f>
        <v>-</v>
      </c>
      <c r="D2362" s="147" t="str">
        <f>TRIM(CLEAN(TEXT(IFERROR(INDEX('Snakeden MR'!$I$4:$J$3028,MATCH($A2362,'Snakeden MR'!$J$4:$J$3028,0),1),"-"),"@")))</f>
        <v>-</v>
      </c>
      <c r="E2362" s="147" t="str">
        <f>TRIM(CLEAN(TEXT(IFERROR(INDEX('Snakeden MR'!$P$4:$Q$3028,MATCH($A2362,'Snakeden MR'!$Q$4:$Q$3028,0),1),"-"),"@")))</f>
        <v>-</v>
      </c>
      <c r="F2362" s="147" t="str">
        <f>TRIM(CLEAN(TEXT(IFERROR(INDEX('Snakeden MR'!$W$4:$X$3028,MATCH($A2362,'Snakeden MR'!$X$4:$X$3028,0),1),"-"),"@")))</f>
        <v>-</v>
      </c>
      <c r="G2362" s="159" t="str">
        <f t="shared" si="72"/>
        <v>Not Found</v>
      </c>
      <c r="H2362" t="str" cm="1">
        <f t="array" ref="H2362">IF(SUMPRODUCT((TRIM(C2362:F2362)&lt;&gt;"-")*1)=0,
    "No Data",
    IF(COUNTIF(C2362:F2362,INDEX(_xlfn._xlws.FILTER(C2362:F2362,TRIM(C2362:F2362)&lt;&gt;"-"),1))=SUMPRODUCT((TRIM(C2362:F2362)&lt;&gt;"-")*1),
    "No Change",
    "Change"))</f>
        <v>No Data</v>
      </c>
      <c r="I2362" s="159"/>
      <c r="J2362"/>
      <c r="K2362" s="163"/>
      <c r="L2362" s="147" t="str">
        <f>TRIM(CLEAN(TEXT(IFERROR(INDEX('Glade MR'!$B$4:$C$3000,MATCH($A2362,'Glade MR'!$C$4:$C$3000,0),1),"-"),"@")))</f>
        <v>-</v>
      </c>
      <c r="M2362" s="147" t="str">
        <f>TRIM(CLEAN(TEXT(IFERROR(INDEX('Glade MR'!$I$4:$J$3000,MATCH($A2362,'Glade MR'!$J$4:$J$3000,0),1),"-"),"@")))</f>
        <v>Pool 5</v>
      </c>
      <c r="N2362" s="147" t="str">
        <f>TRIM(CLEAN(TEXT(IFERROR(INDEX('Glade MR'!$P$4:$Q$3000,MATCH($A2362,'Glade MR'!$Q$4:$Q$3000,0),1),"-"),"@")))</f>
        <v>Pool 5</v>
      </c>
      <c r="O2362" s="147" t="str">
        <f>TRIM(CLEAN(TEXT(IFERROR(INDEX('Glade MR'!$W$4:$X$3000,MATCH($A2362,'Glade MR'!$X$4:$X$3000,0),1),"-"),"@")))</f>
        <v>Pool 5</v>
      </c>
      <c r="P2362" s="159" t="str">
        <f t="shared" si="73"/>
        <v>Found</v>
      </c>
      <c r="Q2362" t="str" cm="1">
        <f t="array" ref="Q2362">IF(SUMPRODUCT((TRIM(L2362:O2362)&lt;&gt;"-")*1)=0,
    "No Data",
    IF(COUNTIF(L2362:O2362,INDEX(_xlfn._xlws.FILTER(L2362:O2362,TRIM(L2362:O2362)&lt;&gt;"-"),1))=SUMPRODUCT((TRIM(L2362:O2362)&lt;&gt;"-")*1),
    "No Change",
    "Change"))</f>
        <v>No Change</v>
      </c>
      <c r="R2362" s="159"/>
      <c r="S2362" s="111"/>
    </row>
    <row r="2363" spans="1:19" x14ac:dyDescent="0.3">
      <c r="A2363" t="s">
        <v>613</v>
      </c>
      <c r="B2363" t="s">
        <v>1137</v>
      </c>
      <c r="C2363" s="160" t="str">
        <f>TRIM(CLEAN(TEXT(IFERROR(INDEX('Snakeden MR'!$B$4:$C$3028,MATCH($A2363,'Snakeden MR'!$C$4:$C$3028,0),1),"-"),"@")))</f>
        <v>-</v>
      </c>
      <c r="D2363" s="147" t="str">
        <f>TRIM(CLEAN(TEXT(IFERROR(INDEX('Snakeden MR'!$I$4:$J$3028,MATCH($A2363,'Snakeden MR'!$J$4:$J$3028,0),1),"-"),"@")))</f>
        <v>-</v>
      </c>
      <c r="E2363" s="147" t="str">
        <f>TRIM(CLEAN(TEXT(IFERROR(INDEX('Snakeden MR'!$P$4:$Q$3028,MATCH($A2363,'Snakeden MR'!$Q$4:$Q$3028,0),1),"-"),"@")))</f>
        <v>-</v>
      </c>
      <c r="F2363" s="147" t="str">
        <f>TRIM(CLEAN(TEXT(IFERROR(INDEX('Snakeden MR'!$W$4:$X$3028,MATCH($A2363,'Snakeden MR'!$X$4:$X$3028,0),1),"-"),"@")))</f>
        <v>-</v>
      </c>
      <c r="G2363" s="159" t="str">
        <f t="shared" si="72"/>
        <v>Not Found</v>
      </c>
      <c r="H2363" t="str" cm="1">
        <f t="array" ref="H2363">IF(SUMPRODUCT((TRIM(C2363:F2363)&lt;&gt;"-")*1)=0,
    "No Data",
    IF(COUNTIF(C2363:F2363,INDEX(_xlfn._xlws.FILTER(C2363:F2363,TRIM(C2363:F2363)&lt;&gt;"-"),1))=SUMPRODUCT((TRIM(C2363:F2363)&lt;&gt;"-")*1),
    "No Change",
    "Change"))</f>
        <v>No Data</v>
      </c>
      <c r="I2363" s="159"/>
      <c r="J2363"/>
      <c r="K2363" s="163"/>
      <c r="L2363" s="147" t="str">
        <f>TRIM(CLEAN(TEXT(IFERROR(INDEX('Glade MR'!$B$4:$C$3000,MATCH($A2363,'Glade MR'!$C$4:$C$3000,0),1),"-"),"@")))</f>
        <v>Pool 5</v>
      </c>
      <c r="M2363" s="147" t="str">
        <f>TRIM(CLEAN(TEXT(IFERROR(INDEX('Glade MR'!$I$4:$J$3000,MATCH($A2363,'Glade MR'!$J$4:$J$3000,0),1),"-"),"@")))</f>
        <v>-</v>
      </c>
      <c r="N2363" s="147" t="str">
        <f>TRIM(CLEAN(TEXT(IFERROR(INDEX('Glade MR'!$P$4:$Q$3000,MATCH($A2363,'Glade MR'!$Q$4:$Q$3000,0),1),"-"),"@")))</f>
        <v>-</v>
      </c>
      <c r="O2363" s="147" t="str">
        <f>TRIM(CLEAN(TEXT(IFERROR(INDEX('Glade MR'!$W$4:$X$3000,MATCH($A2363,'Glade MR'!$X$4:$X$3000,0),1),"-"),"@")))</f>
        <v>-</v>
      </c>
      <c r="P2363" s="159" t="str">
        <f t="shared" si="73"/>
        <v>Found</v>
      </c>
      <c r="Q2363" t="str" cm="1">
        <f t="array" ref="Q2363">IF(SUMPRODUCT((TRIM(L2363:O2363)&lt;&gt;"-")*1)=0,
    "No Data",
    IF(COUNTIF(L2363:O2363,INDEX(_xlfn._xlws.FILTER(L2363:O2363,TRIM(L2363:O2363)&lt;&gt;"-"),1))=SUMPRODUCT((TRIM(L2363:O2363)&lt;&gt;"-")*1),
    "No Change",
    "Change"))</f>
        <v>No Change</v>
      </c>
      <c r="R2363" s="159"/>
      <c r="S2363" s="111"/>
    </row>
    <row r="2364" spans="1:19" x14ac:dyDescent="0.3">
      <c r="A2364" t="s">
        <v>2803</v>
      </c>
      <c r="B2364" t="s">
        <v>1137</v>
      </c>
      <c r="C2364" s="160" t="str">
        <f>TRIM(CLEAN(TEXT(IFERROR(INDEX('Snakeden MR'!$B$4:$C$3028,MATCH($A2364,'Snakeden MR'!$C$4:$C$3028,0),1),"-"),"@")))</f>
        <v>-</v>
      </c>
      <c r="D2364" s="147" t="str">
        <f>TRIM(CLEAN(TEXT(IFERROR(INDEX('Snakeden MR'!$I$4:$J$3028,MATCH($A2364,'Snakeden MR'!$J$4:$J$3028,0),1),"-"),"@")))</f>
        <v>-</v>
      </c>
      <c r="E2364" s="147" t="str">
        <f>TRIM(CLEAN(TEXT(IFERROR(INDEX('Snakeden MR'!$P$4:$Q$3028,MATCH($A2364,'Snakeden MR'!$Q$4:$Q$3028,0),1),"-"),"@")))</f>
        <v>-</v>
      </c>
      <c r="F2364" s="147" t="str">
        <f>TRIM(CLEAN(TEXT(IFERROR(INDEX('Snakeden MR'!$W$4:$X$3028,MATCH($A2364,'Snakeden MR'!$X$4:$X$3028,0),1),"-"),"@")))</f>
        <v>-</v>
      </c>
      <c r="G2364" s="159" t="str">
        <f t="shared" si="72"/>
        <v>Not Found</v>
      </c>
      <c r="H2364" t="str" cm="1">
        <f t="array" ref="H2364">IF(SUMPRODUCT((TRIM(C2364:F2364)&lt;&gt;"-")*1)=0,
    "No Data",
    IF(COUNTIF(C2364:F2364,INDEX(_xlfn._xlws.FILTER(C2364:F2364,TRIM(C2364:F2364)&lt;&gt;"-"),1))=SUMPRODUCT((TRIM(C2364:F2364)&lt;&gt;"-")*1),
    "No Change",
    "Change"))</f>
        <v>No Data</v>
      </c>
      <c r="I2364" s="159"/>
      <c r="J2364"/>
      <c r="K2364" s="163"/>
      <c r="L2364" s="147" t="str">
        <f>TRIM(CLEAN(TEXT(IFERROR(INDEX('Glade MR'!$B$4:$C$3000,MATCH($A2364,'Glade MR'!$C$4:$C$3000,0),1),"-"),"@")))</f>
        <v>-</v>
      </c>
      <c r="M2364" s="147" t="str">
        <f>TRIM(CLEAN(TEXT(IFERROR(INDEX('Glade MR'!$I$4:$J$3000,MATCH($A2364,'Glade MR'!$J$4:$J$3000,0),1),"-"),"@")))</f>
        <v>-</v>
      </c>
      <c r="N2364" s="147" t="str">
        <f>TRIM(CLEAN(TEXT(IFERROR(INDEX('Glade MR'!$P$4:$Q$3000,MATCH($A2364,'Glade MR'!$Q$4:$Q$3000,0),1),"-"),"@")))</f>
        <v>-</v>
      </c>
      <c r="O2364" s="147" t="str">
        <f>TRIM(CLEAN(TEXT(IFERROR(INDEX('Glade MR'!$W$4:$X$3000,MATCH($A2364,'Glade MR'!$X$4:$X$3000,0),1),"-"),"@")))</f>
        <v>-</v>
      </c>
      <c r="P2364" s="159" t="str">
        <f t="shared" si="73"/>
        <v>Not Found</v>
      </c>
      <c r="Q2364" t="str" cm="1">
        <f t="array" ref="Q2364">IF(SUMPRODUCT((TRIM(L2364:O2364)&lt;&gt;"-")*1)=0,
    "No Data",
    IF(COUNTIF(L2364:O2364,INDEX(_xlfn._xlws.FILTER(L2364:O2364,TRIM(L2364:O2364)&lt;&gt;"-"),1))=SUMPRODUCT((TRIM(L2364:O2364)&lt;&gt;"-")*1),
    "No Change",
    "Change"))</f>
        <v>No Data</v>
      </c>
      <c r="R2364" s="159"/>
      <c r="S2364" s="111"/>
    </row>
    <row r="2365" spans="1:19" x14ac:dyDescent="0.3">
      <c r="A2365" t="s">
        <v>603</v>
      </c>
      <c r="B2365" t="s">
        <v>1137</v>
      </c>
      <c r="C2365" s="160" t="str">
        <f>TRIM(CLEAN(TEXT(IFERROR(INDEX('Snakeden MR'!$B$4:$C$3028,MATCH($A2365,'Snakeden MR'!$C$4:$C$3028,0),1),"-"),"@")))</f>
        <v>-</v>
      </c>
      <c r="D2365" s="147" t="str">
        <f>TRIM(CLEAN(TEXT(IFERROR(INDEX('Snakeden MR'!$I$4:$J$3028,MATCH($A2365,'Snakeden MR'!$J$4:$J$3028,0),1),"-"),"@")))</f>
        <v>-</v>
      </c>
      <c r="E2365" s="147" t="str">
        <f>TRIM(CLEAN(TEXT(IFERROR(INDEX('Snakeden MR'!$P$4:$Q$3028,MATCH($A2365,'Snakeden MR'!$Q$4:$Q$3028,0),1),"-"),"@")))</f>
        <v>-</v>
      </c>
      <c r="F2365" s="147" t="str">
        <f>TRIM(CLEAN(TEXT(IFERROR(INDEX('Snakeden MR'!$W$4:$X$3028,MATCH($A2365,'Snakeden MR'!$X$4:$X$3028,0),1),"-"),"@")))</f>
        <v>-</v>
      </c>
      <c r="G2365" s="159" t="str">
        <f t="shared" si="72"/>
        <v>Not Found</v>
      </c>
      <c r="H2365" t="str" cm="1">
        <f t="array" ref="H2365">IF(SUMPRODUCT((TRIM(C2365:F2365)&lt;&gt;"-")*1)=0,
    "No Data",
    IF(COUNTIF(C2365:F2365,INDEX(_xlfn._xlws.FILTER(C2365:F2365,TRIM(C2365:F2365)&lt;&gt;"-"),1))=SUMPRODUCT((TRIM(C2365:F2365)&lt;&gt;"-")*1),
    "No Change",
    "Change"))</f>
        <v>No Data</v>
      </c>
      <c r="I2365" s="159"/>
      <c r="J2365"/>
      <c r="K2365" s="163"/>
      <c r="L2365" s="147" t="str">
        <f>TRIM(CLEAN(TEXT(IFERROR(INDEX('Glade MR'!$B$4:$C$3000,MATCH($A2365,'Glade MR'!$C$4:$C$3000,0),1),"-"),"@")))</f>
        <v>Pool 1</v>
      </c>
      <c r="M2365" s="147" t="str">
        <f>TRIM(CLEAN(TEXT(IFERROR(INDEX('Glade MR'!$I$4:$J$3000,MATCH($A2365,'Glade MR'!$J$4:$J$3000,0),1),"-"),"@")))</f>
        <v>Pool 1</v>
      </c>
      <c r="N2365" s="147" t="str">
        <f>TRIM(CLEAN(TEXT(IFERROR(INDEX('Glade MR'!$P$4:$Q$3000,MATCH($A2365,'Glade MR'!$Q$4:$Q$3000,0),1),"-"),"@")))</f>
        <v>Pool 1</v>
      </c>
      <c r="O2365" s="147" t="str">
        <f>TRIM(CLEAN(TEXT(IFERROR(INDEX('Glade MR'!$W$4:$X$3000,MATCH($A2365,'Glade MR'!$X$4:$X$3000,0),1),"-"),"@")))</f>
        <v>-</v>
      </c>
      <c r="P2365" s="159" t="str">
        <f t="shared" si="73"/>
        <v>Found</v>
      </c>
      <c r="Q2365" t="str" cm="1">
        <f t="array" ref="Q2365">IF(SUMPRODUCT((TRIM(L2365:O2365)&lt;&gt;"-")*1)=0,
    "No Data",
    IF(COUNTIF(L2365:O2365,INDEX(_xlfn._xlws.FILTER(L2365:O2365,TRIM(L2365:O2365)&lt;&gt;"-"),1))=SUMPRODUCT((TRIM(L2365:O2365)&lt;&gt;"-")*1),
    "No Change",
    "Change"))</f>
        <v>No Change</v>
      </c>
      <c r="R2365" s="159"/>
      <c r="S2365" s="111"/>
    </row>
    <row r="2366" spans="1:19" x14ac:dyDescent="0.3">
      <c r="A2366" t="s">
        <v>2804</v>
      </c>
      <c r="B2366" t="s">
        <v>1137</v>
      </c>
      <c r="C2366" s="160" t="str">
        <f>TRIM(CLEAN(TEXT(IFERROR(INDEX('Snakeden MR'!$B$4:$C$3028,MATCH($A2366,'Snakeden MR'!$C$4:$C$3028,0),1),"-"),"@")))</f>
        <v>-</v>
      </c>
      <c r="D2366" s="147" t="str">
        <f>TRIM(CLEAN(TEXT(IFERROR(INDEX('Snakeden MR'!$I$4:$J$3028,MATCH($A2366,'Snakeden MR'!$J$4:$J$3028,0),1),"-"),"@")))</f>
        <v>-</v>
      </c>
      <c r="E2366" s="147" t="str">
        <f>TRIM(CLEAN(TEXT(IFERROR(INDEX('Snakeden MR'!$P$4:$Q$3028,MATCH($A2366,'Snakeden MR'!$Q$4:$Q$3028,0),1),"-"),"@")))</f>
        <v>-</v>
      </c>
      <c r="F2366" s="147" t="str">
        <f>TRIM(CLEAN(TEXT(IFERROR(INDEX('Snakeden MR'!$W$4:$X$3028,MATCH($A2366,'Snakeden MR'!$X$4:$X$3028,0),1),"-"),"@")))</f>
        <v>-</v>
      </c>
      <c r="G2366" s="159" t="str">
        <f t="shared" si="72"/>
        <v>Not Found</v>
      </c>
      <c r="H2366" t="str" cm="1">
        <f t="array" ref="H2366">IF(SUMPRODUCT((TRIM(C2366:F2366)&lt;&gt;"-")*1)=0,
    "No Data",
    IF(COUNTIF(C2366:F2366,INDEX(_xlfn._xlws.FILTER(C2366:F2366,TRIM(C2366:F2366)&lt;&gt;"-"),1))=SUMPRODUCT((TRIM(C2366:F2366)&lt;&gt;"-")*1),
    "No Change",
    "Change"))</f>
        <v>No Data</v>
      </c>
      <c r="I2366" s="159"/>
      <c r="J2366"/>
      <c r="K2366" s="163"/>
      <c r="L2366" s="147" t="str">
        <f>TRIM(CLEAN(TEXT(IFERROR(INDEX('Glade MR'!$B$4:$C$3000,MATCH($A2366,'Glade MR'!$C$4:$C$3000,0),1),"-"),"@")))</f>
        <v>-</v>
      </c>
      <c r="M2366" s="147" t="str">
        <f>TRIM(CLEAN(TEXT(IFERROR(INDEX('Glade MR'!$I$4:$J$3000,MATCH($A2366,'Glade MR'!$J$4:$J$3000,0),1),"-"),"@")))</f>
        <v>-</v>
      </c>
      <c r="N2366" s="147" t="str">
        <f>TRIM(CLEAN(TEXT(IFERROR(INDEX('Glade MR'!$P$4:$Q$3000,MATCH($A2366,'Glade MR'!$Q$4:$Q$3000,0),1),"-"),"@")))</f>
        <v>-</v>
      </c>
      <c r="O2366" s="147" t="str">
        <f>TRIM(CLEAN(TEXT(IFERROR(INDEX('Glade MR'!$W$4:$X$3000,MATCH($A2366,'Glade MR'!$X$4:$X$3000,0),1),"-"),"@")))</f>
        <v>-</v>
      </c>
      <c r="P2366" s="159" t="str">
        <f t="shared" si="73"/>
        <v>Not Found</v>
      </c>
      <c r="Q2366" t="str" cm="1">
        <f t="array" ref="Q2366">IF(SUMPRODUCT((TRIM(L2366:O2366)&lt;&gt;"-")*1)=0,
    "No Data",
    IF(COUNTIF(L2366:O2366,INDEX(_xlfn._xlws.FILTER(L2366:O2366,TRIM(L2366:O2366)&lt;&gt;"-"),1))=SUMPRODUCT((TRIM(L2366:O2366)&lt;&gt;"-")*1),
    "No Change",
    "Change"))</f>
        <v>No Data</v>
      </c>
      <c r="R2366" s="159"/>
      <c r="S2366" s="111"/>
    </row>
    <row r="2367" spans="1:19" x14ac:dyDescent="0.3">
      <c r="A2367" t="s">
        <v>2805</v>
      </c>
      <c r="B2367" t="s">
        <v>1137</v>
      </c>
      <c r="C2367" s="160" t="str">
        <f>TRIM(CLEAN(TEXT(IFERROR(INDEX('Snakeden MR'!$B$4:$C$3028,MATCH($A2367,'Snakeden MR'!$C$4:$C$3028,0),1),"-"),"@")))</f>
        <v>-</v>
      </c>
      <c r="D2367" s="147" t="str">
        <f>TRIM(CLEAN(TEXT(IFERROR(INDEX('Snakeden MR'!$I$4:$J$3028,MATCH($A2367,'Snakeden MR'!$J$4:$J$3028,0),1),"-"),"@")))</f>
        <v>-</v>
      </c>
      <c r="E2367" s="147" t="str">
        <f>TRIM(CLEAN(TEXT(IFERROR(INDEX('Snakeden MR'!$P$4:$Q$3028,MATCH($A2367,'Snakeden MR'!$Q$4:$Q$3028,0),1),"-"),"@")))</f>
        <v>-</v>
      </c>
      <c r="F2367" s="147" t="str">
        <f>TRIM(CLEAN(TEXT(IFERROR(INDEX('Snakeden MR'!$W$4:$X$3028,MATCH($A2367,'Snakeden MR'!$X$4:$X$3028,0),1),"-"),"@")))</f>
        <v>-</v>
      </c>
      <c r="G2367" s="159" t="str">
        <f t="shared" si="72"/>
        <v>Not Found</v>
      </c>
      <c r="H2367" t="str" cm="1">
        <f t="array" ref="H2367">IF(SUMPRODUCT((TRIM(C2367:F2367)&lt;&gt;"-")*1)=0,
    "No Data",
    IF(COUNTIF(C2367:F2367,INDEX(_xlfn._xlws.FILTER(C2367:F2367,TRIM(C2367:F2367)&lt;&gt;"-"),1))=SUMPRODUCT((TRIM(C2367:F2367)&lt;&gt;"-")*1),
    "No Change",
    "Change"))</f>
        <v>No Data</v>
      </c>
      <c r="I2367" s="159"/>
      <c r="J2367"/>
      <c r="K2367" s="163"/>
      <c r="L2367" s="147" t="str">
        <f>TRIM(CLEAN(TEXT(IFERROR(INDEX('Glade MR'!$B$4:$C$3000,MATCH($A2367,'Glade MR'!$C$4:$C$3000,0),1),"-"),"@")))</f>
        <v>-</v>
      </c>
      <c r="M2367" s="147" t="str">
        <f>TRIM(CLEAN(TEXT(IFERROR(INDEX('Glade MR'!$I$4:$J$3000,MATCH($A2367,'Glade MR'!$J$4:$J$3000,0),1),"-"),"@")))</f>
        <v>-</v>
      </c>
      <c r="N2367" s="147" t="str">
        <f>TRIM(CLEAN(TEXT(IFERROR(INDEX('Glade MR'!$P$4:$Q$3000,MATCH($A2367,'Glade MR'!$Q$4:$Q$3000,0),1),"-"),"@")))</f>
        <v>-</v>
      </c>
      <c r="O2367" s="147" t="str">
        <f>TRIM(CLEAN(TEXT(IFERROR(INDEX('Glade MR'!$W$4:$X$3000,MATCH($A2367,'Glade MR'!$X$4:$X$3000,0),1),"-"),"@")))</f>
        <v>-</v>
      </c>
      <c r="P2367" s="159" t="str">
        <f t="shared" si="73"/>
        <v>Not Found</v>
      </c>
      <c r="Q2367" t="str" cm="1">
        <f t="array" ref="Q2367">IF(SUMPRODUCT((TRIM(L2367:O2367)&lt;&gt;"-")*1)=0,
    "No Data",
    IF(COUNTIF(L2367:O2367,INDEX(_xlfn._xlws.FILTER(L2367:O2367,TRIM(L2367:O2367)&lt;&gt;"-"),1))=SUMPRODUCT((TRIM(L2367:O2367)&lt;&gt;"-")*1),
    "No Change",
    "Change"))</f>
        <v>No Data</v>
      </c>
      <c r="R2367" s="159"/>
      <c r="S2367" s="111"/>
    </row>
    <row r="2368" spans="1:19" x14ac:dyDescent="0.3">
      <c r="A2368" t="s">
        <v>803</v>
      </c>
      <c r="B2368" t="s">
        <v>1137</v>
      </c>
      <c r="C2368" s="160" t="str">
        <f>TRIM(CLEAN(TEXT(IFERROR(INDEX('Snakeden MR'!$B$4:$C$3028,MATCH($A2368,'Snakeden MR'!$C$4:$C$3028,0),1),"-"),"@")))</f>
        <v>-</v>
      </c>
      <c r="D2368" s="147" t="str">
        <f>TRIM(CLEAN(TEXT(IFERROR(INDEX('Snakeden MR'!$I$4:$J$3028,MATCH($A2368,'Snakeden MR'!$J$4:$J$3028,0),1),"-"),"@")))</f>
        <v>-</v>
      </c>
      <c r="E2368" s="147" t="str">
        <f>TRIM(CLEAN(TEXT(IFERROR(INDEX('Snakeden MR'!$P$4:$Q$3028,MATCH($A2368,'Snakeden MR'!$Q$4:$Q$3028,0),1),"-"),"@")))</f>
        <v>-</v>
      </c>
      <c r="F2368" s="147" t="str">
        <f>TRIM(CLEAN(TEXT(IFERROR(INDEX('Snakeden MR'!$W$4:$X$3028,MATCH($A2368,'Snakeden MR'!$X$4:$X$3028,0),1),"-"),"@")))</f>
        <v>-</v>
      </c>
      <c r="G2368" s="159" t="str">
        <f t="shared" si="72"/>
        <v>Not Found</v>
      </c>
      <c r="H2368" t="str" cm="1">
        <f t="array" ref="H2368">IF(SUMPRODUCT((TRIM(C2368:F2368)&lt;&gt;"-")*1)=0,
    "No Data",
    IF(COUNTIF(C2368:F2368,INDEX(_xlfn._xlws.FILTER(C2368:F2368,TRIM(C2368:F2368)&lt;&gt;"-"),1))=SUMPRODUCT((TRIM(C2368:F2368)&lt;&gt;"-")*1),
    "No Change",
    "Change"))</f>
        <v>No Data</v>
      </c>
      <c r="I2368" s="159"/>
      <c r="J2368"/>
      <c r="K2368" s="163"/>
      <c r="L2368" s="147" t="str">
        <f>TRIM(CLEAN(TEXT(IFERROR(INDEX('Glade MR'!$B$4:$C$3000,MATCH($A2368,'Glade MR'!$C$4:$C$3000,0),1),"-"),"@")))</f>
        <v>-</v>
      </c>
      <c r="M2368" s="147" t="str">
        <f>TRIM(CLEAN(TEXT(IFERROR(INDEX('Glade MR'!$I$4:$J$3000,MATCH($A2368,'Glade MR'!$J$4:$J$3000,0),1),"-"),"@")))</f>
        <v>Pool 4</v>
      </c>
      <c r="N2368" s="147" t="str">
        <f>TRIM(CLEAN(TEXT(IFERROR(INDEX('Glade MR'!$P$4:$Q$3000,MATCH($A2368,'Glade MR'!$Q$4:$Q$3000,0),1),"-"),"@")))</f>
        <v>Pool 4</v>
      </c>
      <c r="O2368" s="147" t="str">
        <f>TRIM(CLEAN(TEXT(IFERROR(INDEX('Glade MR'!$W$4:$X$3000,MATCH($A2368,'Glade MR'!$X$4:$X$3000,0),1),"-"),"@")))</f>
        <v>Pool 4</v>
      </c>
      <c r="P2368" s="159" t="str">
        <f t="shared" si="73"/>
        <v>Found</v>
      </c>
      <c r="Q2368" t="str" cm="1">
        <f t="array" ref="Q2368">IF(SUMPRODUCT((TRIM(L2368:O2368)&lt;&gt;"-")*1)=0,
    "No Data",
    IF(COUNTIF(L2368:O2368,INDEX(_xlfn._xlws.FILTER(L2368:O2368,TRIM(L2368:O2368)&lt;&gt;"-"),1))=SUMPRODUCT((TRIM(L2368:O2368)&lt;&gt;"-")*1),
    "No Change",
    "Change"))</f>
        <v>No Change</v>
      </c>
      <c r="R2368" s="159"/>
      <c r="S2368" s="111"/>
    </row>
    <row r="2369" spans="1:19" x14ac:dyDescent="0.3">
      <c r="A2369" t="s">
        <v>2806</v>
      </c>
      <c r="B2369" t="s">
        <v>1137</v>
      </c>
      <c r="C2369" s="160" t="str">
        <f>TRIM(CLEAN(TEXT(IFERROR(INDEX('Snakeden MR'!$B$4:$C$3028,MATCH($A2369,'Snakeden MR'!$C$4:$C$3028,0),1),"-"),"@")))</f>
        <v>-</v>
      </c>
      <c r="D2369" s="147" t="str">
        <f>TRIM(CLEAN(TEXT(IFERROR(INDEX('Snakeden MR'!$I$4:$J$3028,MATCH($A2369,'Snakeden MR'!$J$4:$J$3028,0),1),"-"),"@")))</f>
        <v>-</v>
      </c>
      <c r="E2369" s="147" t="str">
        <f>TRIM(CLEAN(TEXT(IFERROR(INDEX('Snakeden MR'!$P$4:$Q$3028,MATCH($A2369,'Snakeden MR'!$Q$4:$Q$3028,0),1),"-"),"@")))</f>
        <v>-</v>
      </c>
      <c r="F2369" s="147" t="str">
        <f>TRIM(CLEAN(TEXT(IFERROR(INDEX('Snakeden MR'!$W$4:$X$3028,MATCH($A2369,'Snakeden MR'!$X$4:$X$3028,0),1),"-"),"@")))</f>
        <v>-</v>
      </c>
      <c r="G2369" s="159" t="str">
        <f t="shared" si="72"/>
        <v>Not Found</v>
      </c>
      <c r="H2369" t="str" cm="1">
        <f t="array" ref="H2369">IF(SUMPRODUCT((TRIM(C2369:F2369)&lt;&gt;"-")*1)=0,
    "No Data",
    IF(COUNTIF(C2369:F2369,INDEX(_xlfn._xlws.FILTER(C2369:F2369,TRIM(C2369:F2369)&lt;&gt;"-"),1))=SUMPRODUCT((TRIM(C2369:F2369)&lt;&gt;"-")*1),
    "No Change",
    "Change"))</f>
        <v>No Data</v>
      </c>
      <c r="I2369" s="159"/>
      <c r="J2369"/>
      <c r="K2369" s="163"/>
      <c r="L2369" s="147" t="str">
        <f>TRIM(CLEAN(TEXT(IFERROR(INDEX('Glade MR'!$B$4:$C$3000,MATCH($A2369,'Glade MR'!$C$4:$C$3000,0),1),"-"),"@")))</f>
        <v>-</v>
      </c>
      <c r="M2369" s="147" t="str">
        <f>TRIM(CLEAN(TEXT(IFERROR(INDEX('Glade MR'!$I$4:$J$3000,MATCH($A2369,'Glade MR'!$J$4:$J$3000,0),1),"-"),"@")))</f>
        <v>-</v>
      </c>
      <c r="N2369" s="147" t="str">
        <f>TRIM(CLEAN(TEXT(IFERROR(INDEX('Glade MR'!$P$4:$Q$3000,MATCH($A2369,'Glade MR'!$Q$4:$Q$3000,0),1),"-"),"@")))</f>
        <v>-</v>
      </c>
      <c r="O2369" s="147" t="str">
        <f>TRIM(CLEAN(TEXT(IFERROR(INDEX('Glade MR'!$W$4:$X$3000,MATCH($A2369,'Glade MR'!$X$4:$X$3000,0),1),"-"),"@")))</f>
        <v>-</v>
      </c>
      <c r="P2369" s="159" t="str">
        <f t="shared" si="73"/>
        <v>Not Found</v>
      </c>
      <c r="Q2369" t="str" cm="1">
        <f t="array" ref="Q2369">IF(SUMPRODUCT((TRIM(L2369:O2369)&lt;&gt;"-")*1)=0,
    "No Data",
    IF(COUNTIF(L2369:O2369,INDEX(_xlfn._xlws.FILTER(L2369:O2369,TRIM(L2369:O2369)&lt;&gt;"-"),1))=SUMPRODUCT((TRIM(L2369:O2369)&lt;&gt;"-")*1),
    "No Change",
    "Change"))</f>
        <v>No Data</v>
      </c>
      <c r="R2369" s="159"/>
      <c r="S2369" s="111"/>
    </row>
    <row r="2370" spans="1:19" x14ac:dyDescent="0.3">
      <c r="A2370" t="s">
        <v>2807</v>
      </c>
      <c r="B2370" t="s">
        <v>1137</v>
      </c>
      <c r="C2370" s="160" t="str">
        <f>TRIM(CLEAN(TEXT(IFERROR(INDEX('Snakeden MR'!$B$4:$C$3028,MATCH($A2370,'Snakeden MR'!$C$4:$C$3028,0),1),"-"),"@")))</f>
        <v>-</v>
      </c>
      <c r="D2370" s="147" t="str">
        <f>TRIM(CLEAN(TEXT(IFERROR(INDEX('Snakeden MR'!$I$4:$J$3028,MATCH($A2370,'Snakeden MR'!$J$4:$J$3028,0),1),"-"),"@")))</f>
        <v>-</v>
      </c>
      <c r="E2370" s="147" t="str">
        <f>TRIM(CLEAN(TEXT(IFERROR(INDEX('Snakeden MR'!$P$4:$Q$3028,MATCH($A2370,'Snakeden MR'!$Q$4:$Q$3028,0),1),"-"),"@")))</f>
        <v>-</v>
      </c>
      <c r="F2370" s="147" t="str">
        <f>TRIM(CLEAN(TEXT(IFERROR(INDEX('Snakeden MR'!$W$4:$X$3028,MATCH($A2370,'Snakeden MR'!$X$4:$X$3028,0),1),"-"),"@")))</f>
        <v>-</v>
      </c>
      <c r="G2370" s="159" t="str">
        <f t="shared" ref="G2370:G2433" si="74">IF(SUM(COUNTIF(C2370:F2370,"-"))=4,"Not Found","Found")</f>
        <v>Not Found</v>
      </c>
      <c r="H2370" t="str" cm="1">
        <f t="array" ref="H2370">IF(SUMPRODUCT((TRIM(C2370:F2370)&lt;&gt;"-")*1)=0,
    "No Data",
    IF(COUNTIF(C2370:F2370,INDEX(_xlfn._xlws.FILTER(C2370:F2370,TRIM(C2370:F2370)&lt;&gt;"-"),1))=SUMPRODUCT((TRIM(C2370:F2370)&lt;&gt;"-")*1),
    "No Change",
    "Change"))</f>
        <v>No Data</v>
      </c>
      <c r="I2370" s="159"/>
      <c r="J2370"/>
      <c r="K2370" s="163"/>
      <c r="L2370" s="147" t="str">
        <f>TRIM(CLEAN(TEXT(IFERROR(INDEX('Glade MR'!$B$4:$C$3000,MATCH($A2370,'Glade MR'!$C$4:$C$3000,0),1),"-"),"@")))</f>
        <v>-</v>
      </c>
      <c r="M2370" s="147" t="str">
        <f>TRIM(CLEAN(TEXT(IFERROR(INDEX('Glade MR'!$I$4:$J$3000,MATCH($A2370,'Glade MR'!$J$4:$J$3000,0),1),"-"),"@")))</f>
        <v>-</v>
      </c>
      <c r="N2370" s="147" t="str">
        <f>TRIM(CLEAN(TEXT(IFERROR(INDEX('Glade MR'!$P$4:$Q$3000,MATCH($A2370,'Glade MR'!$Q$4:$Q$3000,0),1),"-"),"@")))</f>
        <v>-</v>
      </c>
      <c r="O2370" s="147" t="str">
        <f>TRIM(CLEAN(TEXT(IFERROR(INDEX('Glade MR'!$W$4:$X$3000,MATCH($A2370,'Glade MR'!$X$4:$X$3000,0),1),"-"),"@")))</f>
        <v>-</v>
      </c>
      <c r="P2370" s="159" t="str">
        <f t="shared" ref="P2370:P2433" si="75">IF(SUM(COUNTIF(L2370:O2370,"-"))=4,"Not Found","Found")</f>
        <v>Not Found</v>
      </c>
      <c r="Q2370" t="str" cm="1">
        <f t="array" ref="Q2370">IF(SUMPRODUCT((TRIM(L2370:O2370)&lt;&gt;"-")*1)=0,
    "No Data",
    IF(COUNTIF(L2370:O2370,INDEX(_xlfn._xlws.FILTER(L2370:O2370,TRIM(L2370:O2370)&lt;&gt;"-"),1))=SUMPRODUCT((TRIM(L2370:O2370)&lt;&gt;"-")*1),
    "No Change",
    "Change"))</f>
        <v>No Data</v>
      </c>
      <c r="R2370" s="159"/>
      <c r="S2370" s="111"/>
    </row>
    <row r="2371" spans="1:19" x14ac:dyDescent="0.3">
      <c r="A2371" t="s">
        <v>2808</v>
      </c>
      <c r="B2371" t="s">
        <v>1137</v>
      </c>
      <c r="C2371" s="160" t="str">
        <f>TRIM(CLEAN(TEXT(IFERROR(INDEX('Snakeden MR'!$B$4:$C$3028,MATCH($A2371,'Snakeden MR'!$C$4:$C$3028,0),1),"-"),"@")))</f>
        <v>-</v>
      </c>
      <c r="D2371" s="147" t="str">
        <f>TRIM(CLEAN(TEXT(IFERROR(INDEX('Snakeden MR'!$I$4:$J$3028,MATCH($A2371,'Snakeden MR'!$J$4:$J$3028,0),1),"-"),"@")))</f>
        <v>-</v>
      </c>
      <c r="E2371" s="147" t="str">
        <f>TRIM(CLEAN(TEXT(IFERROR(INDEX('Snakeden MR'!$P$4:$Q$3028,MATCH($A2371,'Snakeden MR'!$Q$4:$Q$3028,0),1),"-"),"@")))</f>
        <v>-</v>
      </c>
      <c r="F2371" s="147" t="str">
        <f>TRIM(CLEAN(TEXT(IFERROR(INDEX('Snakeden MR'!$W$4:$X$3028,MATCH($A2371,'Snakeden MR'!$X$4:$X$3028,0),1),"-"),"@")))</f>
        <v>-</v>
      </c>
      <c r="G2371" s="159" t="str">
        <f t="shared" si="74"/>
        <v>Not Found</v>
      </c>
      <c r="H2371" t="str" cm="1">
        <f t="array" ref="H2371">IF(SUMPRODUCT((TRIM(C2371:F2371)&lt;&gt;"-")*1)=0,
    "No Data",
    IF(COUNTIF(C2371:F2371,INDEX(_xlfn._xlws.FILTER(C2371:F2371,TRIM(C2371:F2371)&lt;&gt;"-"),1))=SUMPRODUCT((TRIM(C2371:F2371)&lt;&gt;"-")*1),
    "No Change",
    "Change"))</f>
        <v>No Data</v>
      </c>
      <c r="I2371" s="159"/>
      <c r="J2371"/>
      <c r="K2371" s="163"/>
      <c r="L2371" s="147" t="str">
        <f>TRIM(CLEAN(TEXT(IFERROR(INDEX('Glade MR'!$B$4:$C$3000,MATCH($A2371,'Glade MR'!$C$4:$C$3000,0),1),"-"),"@")))</f>
        <v>-</v>
      </c>
      <c r="M2371" s="147" t="str">
        <f>TRIM(CLEAN(TEXT(IFERROR(INDEX('Glade MR'!$I$4:$J$3000,MATCH($A2371,'Glade MR'!$J$4:$J$3000,0),1),"-"),"@")))</f>
        <v>-</v>
      </c>
      <c r="N2371" s="147" t="str">
        <f>TRIM(CLEAN(TEXT(IFERROR(INDEX('Glade MR'!$P$4:$Q$3000,MATCH($A2371,'Glade MR'!$Q$4:$Q$3000,0),1),"-"),"@")))</f>
        <v>-</v>
      </c>
      <c r="O2371" s="147" t="str">
        <f>TRIM(CLEAN(TEXT(IFERROR(INDEX('Glade MR'!$W$4:$X$3000,MATCH($A2371,'Glade MR'!$X$4:$X$3000,0),1),"-"),"@")))</f>
        <v>-</v>
      </c>
      <c r="P2371" s="159" t="str">
        <f t="shared" si="75"/>
        <v>Not Found</v>
      </c>
      <c r="Q2371" t="str" cm="1">
        <f t="array" ref="Q2371">IF(SUMPRODUCT((TRIM(L2371:O2371)&lt;&gt;"-")*1)=0,
    "No Data",
    IF(COUNTIF(L2371:O2371,INDEX(_xlfn._xlws.FILTER(L2371:O2371,TRIM(L2371:O2371)&lt;&gt;"-"),1))=SUMPRODUCT((TRIM(L2371:O2371)&lt;&gt;"-")*1),
    "No Change",
    "Change"))</f>
        <v>No Data</v>
      </c>
      <c r="R2371" s="159"/>
      <c r="S2371" s="111"/>
    </row>
    <row r="2372" spans="1:19" x14ac:dyDescent="0.3">
      <c r="A2372" t="s">
        <v>2809</v>
      </c>
      <c r="B2372" t="s">
        <v>1137</v>
      </c>
      <c r="C2372" s="160" t="str">
        <f>TRIM(CLEAN(TEXT(IFERROR(INDEX('Snakeden MR'!$B$4:$C$3028,MATCH($A2372,'Snakeden MR'!$C$4:$C$3028,0),1),"-"),"@")))</f>
        <v>-</v>
      </c>
      <c r="D2372" s="147" t="str">
        <f>TRIM(CLEAN(TEXT(IFERROR(INDEX('Snakeden MR'!$I$4:$J$3028,MATCH($A2372,'Snakeden MR'!$J$4:$J$3028,0),1),"-"),"@")))</f>
        <v>-</v>
      </c>
      <c r="E2372" s="147" t="str">
        <f>TRIM(CLEAN(TEXT(IFERROR(INDEX('Snakeden MR'!$P$4:$Q$3028,MATCH($A2372,'Snakeden MR'!$Q$4:$Q$3028,0),1),"-"),"@")))</f>
        <v>-</v>
      </c>
      <c r="F2372" s="147" t="str">
        <f>TRIM(CLEAN(TEXT(IFERROR(INDEX('Snakeden MR'!$W$4:$X$3028,MATCH($A2372,'Snakeden MR'!$X$4:$X$3028,0),1),"-"),"@")))</f>
        <v>-</v>
      </c>
      <c r="G2372" s="159" t="str">
        <f t="shared" si="74"/>
        <v>Not Found</v>
      </c>
      <c r="H2372" t="str" cm="1">
        <f t="array" ref="H2372">IF(SUMPRODUCT((TRIM(C2372:F2372)&lt;&gt;"-")*1)=0,
    "No Data",
    IF(COUNTIF(C2372:F2372,INDEX(_xlfn._xlws.FILTER(C2372:F2372,TRIM(C2372:F2372)&lt;&gt;"-"),1))=SUMPRODUCT((TRIM(C2372:F2372)&lt;&gt;"-")*1),
    "No Change",
    "Change"))</f>
        <v>No Data</v>
      </c>
      <c r="I2372" s="159"/>
      <c r="J2372"/>
      <c r="K2372" s="163"/>
      <c r="L2372" s="147" t="str">
        <f>TRIM(CLEAN(TEXT(IFERROR(INDEX('Glade MR'!$B$4:$C$3000,MATCH($A2372,'Glade MR'!$C$4:$C$3000,0),1),"-"),"@")))</f>
        <v>-</v>
      </c>
      <c r="M2372" s="147" t="str">
        <f>TRIM(CLEAN(TEXT(IFERROR(INDEX('Glade MR'!$I$4:$J$3000,MATCH($A2372,'Glade MR'!$J$4:$J$3000,0),1),"-"),"@")))</f>
        <v>-</v>
      </c>
      <c r="N2372" s="147" t="str">
        <f>TRIM(CLEAN(TEXT(IFERROR(INDEX('Glade MR'!$P$4:$Q$3000,MATCH($A2372,'Glade MR'!$Q$4:$Q$3000,0),1),"-"),"@")))</f>
        <v>-</v>
      </c>
      <c r="O2372" s="147" t="str">
        <f>TRIM(CLEAN(TEXT(IFERROR(INDEX('Glade MR'!$W$4:$X$3000,MATCH($A2372,'Glade MR'!$X$4:$X$3000,0),1),"-"),"@")))</f>
        <v>-</v>
      </c>
      <c r="P2372" s="159" t="str">
        <f t="shared" si="75"/>
        <v>Not Found</v>
      </c>
      <c r="Q2372" t="str" cm="1">
        <f t="array" ref="Q2372">IF(SUMPRODUCT((TRIM(L2372:O2372)&lt;&gt;"-")*1)=0,
    "No Data",
    IF(COUNTIF(L2372:O2372,INDEX(_xlfn._xlws.FILTER(L2372:O2372,TRIM(L2372:O2372)&lt;&gt;"-"),1))=SUMPRODUCT((TRIM(L2372:O2372)&lt;&gt;"-")*1),
    "No Change",
    "Change"))</f>
        <v>No Data</v>
      </c>
      <c r="R2372" s="159"/>
      <c r="S2372" s="111"/>
    </row>
    <row r="2373" spans="1:19" x14ac:dyDescent="0.3">
      <c r="A2373" t="s">
        <v>2810</v>
      </c>
      <c r="B2373" t="s">
        <v>1137</v>
      </c>
      <c r="C2373" s="160" t="str">
        <f>TRIM(CLEAN(TEXT(IFERROR(INDEX('Snakeden MR'!$B$4:$C$3028,MATCH($A2373,'Snakeden MR'!$C$4:$C$3028,0),1),"-"),"@")))</f>
        <v>-</v>
      </c>
      <c r="D2373" s="147" t="str">
        <f>TRIM(CLEAN(TEXT(IFERROR(INDEX('Snakeden MR'!$I$4:$J$3028,MATCH($A2373,'Snakeden MR'!$J$4:$J$3028,0),1),"-"),"@")))</f>
        <v>-</v>
      </c>
      <c r="E2373" s="147" t="str">
        <f>TRIM(CLEAN(TEXT(IFERROR(INDEX('Snakeden MR'!$P$4:$Q$3028,MATCH($A2373,'Snakeden MR'!$Q$4:$Q$3028,0),1),"-"),"@")))</f>
        <v>-</v>
      </c>
      <c r="F2373" s="147" t="str">
        <f>TRIM(CLEAN(TEXT(IFERROR(INDEX('Snakeden MR'!$W$4:$X$3028,MATCH($A2373,'Snakeden MR'!$X$4:$X$3028,0),1),"-"),"@")))</f>
        <v>-</v>
      </c>
      <c r="G2373" s="159" t="str">
        <f t="shared" si="74"/>
        <v>Not Found</v>
      </c>
      <c r="H2373" t="str" cm="1">
        <f t="array" ref="H2373">IF(SUMPRODUCT((TRIM(C2373:F2373)&lt;&gt;"-")*1)=0,
    "No Data",
    IF(COUNTIF(C2373:F2373,INDEX(_xlfn._xlws.FILTER(C2373:F2373,TRIM(C2373:F2373)&lt;&gt;"-"),1))=SUMPRODUCT((TRIM(C2373:F2373)&lt;&gt;"-")*1),
    "No Change",
    "Change"))</f>
        <v>No Data</v>
      </c>
      <c r="I2373" s="159"/>
      <c r="J2373"/>
      <c r="K2373" s="163"/>
      <c r="L2373" s="147" t="str">
        <f>TRIM(CLEAN(TEXT(IFERROR(INDEX('Glade MR'!$B$4:$C$3000,MATCH($A2373,'Glade MR'!$C$4:$C$3000,0),1),"-"),"@")))</f>
        <v>-</v>
      </c>
      <c r="M2373" s="147" t="str">
        <f>TRIM(CLEAN(TEXT(IFERROR(INDEX('Glade MR'!$I$4:$J$3000,MATCH($A2373,'Glade MR'!$J$4:$J$3000,0),1),"-"),"@")))</f>
        <v>-</v>
      </c>
      <c r="N2373" s="147" t="str">
        <f>TRIM(CLEAN(TEXT(IFERROR(INDEX('Glade MR'!$P$4:$Q$3000,MATCH($A2373,'Glade MR'!$Q$4:$Q$3000,0),1),"-"),"@")))</f>
        <v>-</v>
      </c>
      <c r="O2373" s="147" t="str">
        <f>TRIM(CLEAN(TEXT(IFERROR(INDEX('Glade MR'!$W$4:$X$3000,MATCH($A2373,'Glade MR'!$X$4:$X$3000,0),1),"-"),"@")))</f>
        <v>-</v>
      </c>
      <c r="P2373" s="159" t="str">
        <f t="shared" si="75"/>
        <v>Not Found</v>
      </c>
      <c r="Q2373" t="str" cm="1">
        <f t="array" ref="Q2373">IF(SUMPRODUCT((TRIM(L2373:O2373)&lt;&gt;"-")*1)=0,
    "No Data",
    IF(COUNTIF(L2373:O2373,INDEX(_xlfn._xlws.FILTER(L2373:O2373,TRIM(L2373:O2373)&lt;&gt;"-"),1))=SUMPRODUCT((TRIM(L2373:O2373)&lt;&gt;"-")*1),
    "No Change",
    "Change"))</f>
        <v>No Data</v>
      </c>
      <c r="R2373" s="159"/>
      <c r="S2373" s="111"/>
    </row>
    <row r="2374" spans="1:19" x14ac:dyDescent="0.3">
      <c r="A2374" t="s">
        <v>534</v>
      </c>
      <c r="B2374" t="s">
        <v>1137</v>
      </c>
      <c r="C2374" s="160" t="str">
        <f>TRIM(CLEAN(TEXT(IFERROR(INDEX('Snakeden MR'!$B$4:$C$3028,MATCH($A2374,'Snakeden MR'!$C$4:$C$3028,0),1),"-"),"@")))</f>
        <v>-</v>
      </c>
      <c r="D2374" s="147" t="str">
        <f>TRIM(CLEAN(TEXT(IFERROR(INDEX('Snakeden MR'!$I$4:$J$3028,MATCH($A2374,'Snakeden MR'!$J$4:$J$3028,0),1),"-"),"@")))</f>
        <v>-</v>
      </c>
      <c r="E2374" s="147" t="str">
        <f>TRIM(CLEAN(TEXT(IFERROR(INDEX('Snakeden MR'!$P$4:$Q$3028,MATCH($A2374,'Snakeden MR'!$Q$4:$Q$3028,0),1),"-"),"@")))</f>
        <v>-</v>
      </c>
      <c r="F2374" s="147" t="str">
        <f>TRIM(CLEAN(TEXT(IFERROR(INDEX('Snakeden MR'!$W$4:$X$3028,MATCH($A2374,'Snakeden MR'!$X$4:$X$3028,0),1),"-"),"@")))</f>
        <v>-</v>
      </c>
      <c r="G2374" s="159" t="str">
        <f t="shared" si="74"/>
        <v>Not Found</v>
      </c>
      <c r="H2374" t="str" cm="1">
        <f t="array" ref="H2374">IF(SUMPRODUCT((TRIM(C2374:F2374)&lt;&gt;"-")*1)=0,
    "No Data",
    IF(COUNTIF(C2374:F2374,INDEX(_xlfn._xlws.FILTER(C2374:F2374,TRIM(C2374:F2374)&lt;&gt;"-"),1))=SUMPRODUCT((TRIM(C2374:F2374)&lt;&gt;"-")*1),
    "No Change",
    "Change"))</f>
        <v>No Data</v>
      </c>
      <c r="I2374" s="159"/>
      <c r="J2374"/>
      <c r="K2374" s="163"/>
      <c r="L2374" s="147" t="str">
        <f>TRIM(CLEAN(TEXT(IFERROR(INDEX('Glade MR'!$B$4:$C$3000,MATCH($A2374,'Glade MR'!$C$4:$C$3000,0),1),"-"),"@")))</f>
        <v>-</v>
      </c>
      <c r="M2374" s="147" t="str">
        <f>TRIM(CLEAN(TEXT(IFERROR(INDEX('Glade MR'!$I$4:$J$3000,MATCH($A2374,'Glade MR'!$J$4:$J$3000,0),1),"-"),"@")))</f>
        <v>-</v>
      </c>
      <c r="N2374" s="147" t="str">
        <f>TRIM(CLEAN(TEXT(IFERROR(INDEX('Glade MR'!$P$4:$Q$3000,MATCH($A2374,'Glade MR'!$Q$4:$Q$3000,0),1),"-"),"@")))</f>
        <v>-</v>
      </c>
      <c r="O2374" s="147" t="str">
        <f>TRIM(CLEAN(TEXT(IFERROR(INDEX('Glade MR'!$W$4:$X$3000,MATCH($A2374,'Glade MR'!$X$4:$X$3000,0),1),"-"),"@")))</f>
        <v>Pool 8</v>
      </c>
      <c r="P2374" s="159" t="str">
        <f t="shared" si="75"/>
        <v>Found</v>
      </c>
      <c r="Q2374" t="str" cm="1">
        <f t="array" ref="Q2374">IF(SUMPRODUCT((TRIM(L2374:O2374)&lt;&gt;"-")*1)=0,
    "No Data",
    IF(COUNTIF(L2374:O2374,INDEX(_xlfn._xlws.FILTER(L2374:O2374,TRIM(L2374:O2374)&lt;&gt;"-"),1))=SUMPRODUCT((TRIM(L2374:O2374)&lt;&gt;"-")*1),
    "No Change",
    "Change"))</f>
        <v>No Change</v>
      </c>
      <c r="R2374" s="159"/>
      <c r="S2374" s="111"/>
    </row>
    <row r="2375" spans="1:19" x14ac:dyDescent="0.3">
      <c r="A2375" t="s">
        <v>2811</v>
      </c>
      <c r="B2375" t="s">
        <v>1137</v>
      </c>
      <c r="C2375" s="160" t="str">
        <f>TRIM(CLEAN(TEXT(IFERROR(INDEX('Snakeden MR'!$B$4:$C$3028,MATCH($A2375,'Snakeden MR'!$C$4:$C$3028,0),1),"-"),"@")))</f>
        <v>-</v>
      </c>
      <c r="D2375" s="147" t="str">
        <f>TRIM(CLEAN(TEXT(IFERROR(INDEX('Snakeden MR'!$I$4:$J$3028,MATCH($A2375,'Snakeden MR'!$J$4:$J$3028,0),1),"-"),"@")))</f>
        <v>-</v>
      </c>
      <c r="E2375" s="147" t="str">
        <f>TRIM(CLEAN(TEXT(IFERROR(INDEX('Snakeden MR'!$P$4:$Q$3028,MATCH($A2375,'Snakeden MR'!$Q$4:$Q$3028,0),1),"-"),"@")))</f>
        <v>-</v>
      </c>
      <c r="F2375" s="147" t="str">
        <f>TRIM(CLEAN(TEXT(IFERROR(INDEX('Snakeden MR'!$W$4:$X$3028,MATCH($A2375,'Snakeden MR'!$X$4:$X$3028,0),1),"-"),"@")))</f>
        <v>-</v>
      </c>
      <c r="G2375" s="159" t="str">
        <f t="shared" si="74"/>
        <v>Not Found</v>
      </c>
      <c r="H2375" t="str" cm="1">
        <f t="array" ref="H2375">IF(SUMPRODUCT((TRIM(C2375:F2375)&lt;&gt;"-")*1)=0,
    "No Data",
    IF(COUNTIF(C2375:F2375,INDEX(_xlfn._xlws.FILTER(C2375:F2375,TRIM(C2375:F2375)&lt;&gt;"-"),1))=SUMPRODUCT((TRIM(C2375:F2375)&lt;&gt;"-")*1),
    "No Change",
    "Change"))</f>
        <v>No Data</v>
      </c>
      <c r="I2375" s="159"/>
      <c r="J2375"/>
      <c r="K2375" s="163"/>
      <c r="L2375" s="147" t="str">
        <f>TRIM(CLEAN(TEXT(IFERROR(INDEX('Glade MR'!$B$4:$C$3000,MATCH($A2375,'Glade MR'!$C$4:$C$3000,0),1),"-"),"@")))</f>
        <v>-</v>
      </c>
      <c r="M2375" s="147" t="str">
        <f>TRIM(CLEAN(TEXT(IFERROR(INDEX('Glade MR'!$I$4:$J$3000,MATCH($A2375,'Glade MR'!$J$4:$J$3000,0),1),"-"),"@")))</f>
        <v>-</v>
      </c>
      <c r="N2375" s="147" t="str">
        <f>TRIM(CLEAN(TEXT(IFERROR(INDEX('Glade MR'!$P$4:$Q$3000,MATCH($A2375,'Glade MR'!$Q$4:$Q$3000,0),1),"-"),"@")))</f>
        <v>-</v>
      </c>
      <c r="O2375" s="147" t="str">
        <f>TRIM(CLEAN(TEXT(IFERROR(INDEX('Glade MR'!$W$4:$X$3000,MATCH($A2375,'Glade MR'!$X$4:$X$3000,0),1),"-"),"@")))</f>
        <v>-</v>
      </c>
      <c r="P2375" s="159" t="str">
        <f t="shared" si="75"/>
        <v>Not Found</v>
      </c>
      <c r="Q2375" t="str" cm="1">
        <f t="array" ref="Q2375">IF(SUMPRODUCT((TRIM(L2375:O2375)&lt;&gt;"-")*1)=0,
    "No Data",
    IF(COUNTIF(L2375:O2375,INDEX(_xlfn._xlws.FILTER(L2375:O2375,TRIM(L2375:O2375)&lt;&gt;"-"),1))=SUMPRODUCT((TRIM(L2375:O2375)&lt;&gt;"-")*1),
    "No Change",
    "Change"))</f>
        <v>No Data</v>
      </c>
      <c r="R2375" s="159"/>
      <c r="S2375" s="111"/>
    </row>
    <row r="2376" spans="1:19" x14ac:dyDescent="0.3">
      <c r="A2376" t="s">
        <v>2812</v>
      </c>
      <c r="B2376" t="s">
        <v>1137</v>
      </c>
      <c r="C2376" s="160" t="str">
        <f>TRIM(CLEAN(TEXT(IFERROR(INDEX('Snakeden MR'!$B$4:$C$3028,MATCH($A2376,'Snakeden MR'!$C$4:$C$3028,0),1),"-"),"@")))</f>
        <v>-</v>
      </c>
      <c r="D2376" s="147" t="str">
        <f>TRIM(CLEAN(TEXT(IFERROR(INDEX('Snakeden MR'!$I$4:$J$3028,MATCH($A2376,'Snakeden MR'!$J$4:$J$3028,0),1),"-"),"@")))</f>
        <v>-</v>
      </c>
      <c r="E2376" s="147" t="str">
        <f>TRIM(CLEAN(TEXT(IFERROR(INDEX('Snakeden MR'!$P$4:$Q$3028,MATCH($A2376,'Snakeden MR'!$Q$4:$Q$3028,0),1),"-"),"@")))</f>
        <v>-</v>
      </c>
      <c r="F2376" s="147" t="str">
        <f>TRIM(CLEAN(TEXT(IFERROR(INDEX('Snakeden MR'!$W$4:$X$3028,MATCH($A2376,'Snakeden MR'!$X$4:$X$3028,0),1),"-"),"@")))</f>
        <v>-</v>
      </c>
      <c r="G2376" s="159" t="str">
        <f t="shared" si="74"/>
        <v>Not Found</v>
      </c>
      <c r="H2376" t="str" cm="1">
        <f t="array" ref="H2376">IF(SUMPRODUCT((TRIM(C2376:F2376)&lt;&gt;"-")*1)=0,
    "No Data",
    IF(COUNTIF(C2376:F2376,INDEX(_xlfn._xlws.FILTER(C2376:F2376,TRIM(C2376:F2376)&lt;&gt;"-"),1))=SUMPRODUCT((TRIM(C2376:F2376)&lt;&gt;"-")*1),
    "No Change",
    "Change"))</f>
        <v>No Data</v>
      </c>
      <c r="I2376" s="159"/>
      <c r="J2376"/>
      <c r="K2376" s="163"/>
      <c r="L2376" s="147" t="str">
        <f>TRIM(CLEAN(TEXT(IFERROR(INDEX('Glade MR'!$B$4:$C$3000,MATCH($A2376,'Glade MR'!$C$4:$C$3000,0),1),"-"),"@")))</f>
        <v>-</v>
      </c>
      <c r="M2376" s="147" t="str">
        <f>TRIM(CLEAN(TEXT(IFERROR(INDEX('Glade MR'!$I$4:$J$3000,MATCH($A2376,'Glade MR'!$J$4:$J$3000,0),1),"-"),"@")))</f>
        <v>-</v>
      </c>
      <c r="N2376" s="147" t="str">
        <f>TRIM(CLEAN(TEXT(IFERROR(INDEX('Glade MR'!$P$4:$Q$3000,MATCH($A2376,'Glade MR'!$Q$4:$Q$3000,0),1),"-"),"@")))</f>
        <v>-</v>
      </c>
      <c r="O2376" s="147" t="str">
        <f>TRIM(CLEAN(TEXT(IFERROR(INDEX('Glade MR'!$W$4:$X$3000,MATCH($A2376,'Glade MR'!$X$4:$X$3000,0),1),"-"),"@")))</f>
        <v>-</v>
      </c>
      <c r="P2376" s="159" t="str">
        <f t="shared" si="75"/>
        <v>Not Found</v>
      </c>
      <c r="Q2376" t="str" cm="1">
        <f t="array" ref="Q2376">IF(SUMPRODUCT((TRIM(L2376:O2376)&lt;&gt;"-")*1)=0,
    "No Data",
    IF(COUNTIF(L2376:O2376,INDEX(_xlfn._xlws.FILTER(L2376:O2376,TRIM(L2376:O2376)&lt;&gt;"-"),1))=SUMPRODUCT((TRIM(L2376:O2376)&lt;&gt;"-")*1),
    "No Change",
    "Change"))</f>
        <v>No Data</v>
      </c>
      <c r="R2376" s="159"/>
      <c r="S2376" s="111"/>
    </row>
    <row r="2377" spans="1:19" x14ac:dyDescent="0.3">
      <c r="A2377" t="s">
        <v>2813</v>
      </c>
      <c r="B2377" t="s">
        <v>1137</v>
      </c>
      <c r="C2377" s="160" t="str">
        <f>TRIM(CLEAN(TEXT(IFERROR(INDEX('Snakeden MR'!$B$4:$C$3028,MATCH($A2377,'Snakeden MR'!$C$4:$C$3028,0),1),"-"),"@")))</f>
        <v>-</v>
      </c>
      <c r="D2377" s="147" t="str">
        <f>TRIM(CLEAN(TEXT(IFERROR(INDEX('Snakeden MR'!$I$4:$J$3028,MATCH($A2377,'Snakeden MR'!$J$4:$J$3028,0),1),"-"),"@")))</f>
        <v>-</v>
      </c>
      <c r="E2377" s="147" t="str">
        <f>TRIM(CLEAN(TEXT(IFERROR(INDEX('Snakeden MR'!$P$4:$Q$3028,MATCH($A2377,'Snakeden MR'!$Q$4:$Q$3028,0),1),"-"),"@")))</f>
        <v>-</v>
      </c>
      <c r="F2377" s="147" t="str">
        <f>TRIM(CLEAN(TEXT(IFERROR(INDEX('Snakeden MR'!$W$4:$X$3028,MATCH($A2377,'Snakeden MR'!$X$4:$X$3028,0),1),"-"),"@")))</f>
        <v>-</v>
      </c>
      <c r="G2377" s="159" t="str">
        <f t="shared" si="74"/>
        <v>Not Found</v>
      </c>
      <c r="H2377" t="str" cm="1">
        <f t="array" ref="H2377">IF(SUMPRODUCT((TRIM(C2377:F2377)&lt;&gt;"-")*1)=0,
    "No Data",
    IF(COUNTIF(C2377:F2377,INDEX(_xlfn._xlws.FILTER(C2377:F2377,TRIM(C2377:F2377)&lt;&gt;"-"),1))=SUMPRODUCT((TRIM(C2377:F2377)&lt;&gt;"-")*1),
    "No Change",
    "Change"))</f>
        <v>No Data</v>
      </c>
      <c r="I2377" s="159"/>
      <c r="J2377"/>
      <c r="K2377" s="163"/>
      <c r="L2377" s="147" t="str">
        <f>TRIM(CLEAN(TEXT(IFERROR(INDEX('Glade MR'!$B$4:$C$3000,MATCH($A2377,'Glade MR'!$C$4:$C$3000,0),1),"-"),"@")))</f>
        <v>-</v>
      </c>
      <c r="M2377" s="147" t="str">
        <f>TRIM(CLEAN(TEXT(IFERROR(INDEX('Glade MR'!$I$4:$J$3000,MATCH($A2377,'Glade MR'!$J$4:$J$3000,0),1),"-"),"@")))</f>
        <v>-</v>
      </c>
      <c r="N2377" s="147" t="str">
        <f>TRIM(CLEAN(TEXT(IFERROR(INDEX('Glade MR'!$P$4:$Q$3000,MATCH($A2377,'Glade MR'!$Q$4:$Q$3000,0),1),"-"),"@")))</f>
        <v>-</v>
      </c>
      <c r="O2377" s="147" t="str">
        <f>TRIM(CLEAN(TEXT(IFERROR(INDEX('Glade MR'!$W$4:$X$3000,MATCH($A2377,'Glade MR'!$X$4:$X$3000,0),1),"-"),"@")))</f>
        <v>-</v>
      </c>
      <c r="P2377" s="159" t="str">
        <f t="shared" si="75"/>
        <v>Not Found</v>
      </c>
      <c r="Q2377" t="str" cm="1">
        <f t="array" ref="Q2377">IF(SUMPRODUCT((TRIM(L2377:O2377)&lt;&gt;"-")*1)=0,
    "No Data",
    IF(COUNTIF(L2377:O2377,INDEX(_xlfn._xlws.FILTER(L2377:O2377,TRIM(L2377:O2377)&lt;&gt;"-"),1))=SUMPRODUCT((TRIM(L2377:O2377)&lt;&gt;"-")*1),
    "No Change",
    "Change"))</f>
        <v>No Data</v>
      </c>
      <c r="R2377" s="159"/>
      <c r="S2377" s="111"/>
    </row>
    <row r="2378" spans="1:19" x14ac:dyDescent="0.3">
      <c r="A2378" t="s">
        <v>2814</v>
      </c>
      <c r="B2378" t="s">
        <v>1137</v>
      </c>
      <c r="C2378" s="160" t="str">
        <f>TRIM(CLEAN(TEXT(IFERROR(INDEX('Snakeden MR'!$B$4:$C$3028,MATCH($A2378,'Snakeden MR'!$C$4:$C$3028,0),1),"-"),"@")))</f>
        <v>-</v>
      </c>
      <c r="D2378" s="147" t="str">
        <f>TRIM(CLEAN(TEXT(IFERROR(INDEX('Snakeden MR'!$I$4:$J$3028,MATCH($A2378,'Snakeden MR'!$J$4:$J$3028,0),1),"-"),"@")))</f>
        <v>-</v>
      </c>
      <c r="E2378" s="147" t="str">
        <f>TRIM(CLEAN(TEXT(IFERROR(INDEX('Snakeden MR'!$P$4:$Q$3028,MATCH($A2378,'Snakeden MR'!$Q$4:$Q$3028,0),1),"-"),"@")))</f>
        <v>-</v>
      </c>
      <c r="F2378" s="147" t="str">
        <f>TRIM(CLEAN(TEXT(IFERROR(INDEX('Snakeden MR'!$W$4:$X$3028,MATCH($A2378,'Snakeden MR'!$X$4:$X$3028,0),1),"-"),"@")))</f>
        <v>-</v>
      </c>
      <c r="G2378" s="159" t="str">
        <f t="shared" si="74"/>
        <v>Not Found</v>
      </c>
      <c r="H2378" t="str" cm="1">
        <f t="array" ref="H2378">IF(SUMPRODUCT((TRIM(C2378:F2378)&lt;&gt;"-")*1)=0,
    "No Data",
    IF(COUNTIF(C2378:F2378,INDEX(_xlfn._xlws.FILTER(C2378:F2378,TRIM(C2378:F2378)&lt;&gt;"-"),1))=SUMPRODUCT((TRIM(C2378:F2378)&lt;&gt;"-")*1),
    "No Change",
    "Change"))</f>
        <v>No Data</v>
      </c>
      <c r="I2378" s="159"/>
      <c r="J2378"/>
      <c r="K2378" s="163"/>
      <c r="L2378" s="147" t="str">
        <f>TRIM(CLEAN(TEXT(IFERROR(INDEX('Glade MR'!$B$4:$C$3000,MATCH($A2378,'Glade MR'!$C$4:$C$3000,0),1),"-"),"@")))</f>
        <v>-</v>
      </c>
      <c r="M2378" s="147" t="str">
        <f>TRIM(CLEAN(TEXT(IFERROR(INDEX('Glade MR'!$I$4:$J$3000,MATCH($A2378,'Glade MR'!$J$4:$J$3000,0),1),"-"),"@")))</f>
        <v>-</v>
      </c>
      <c r="N2378" s="147" t="str">
        <f>TRIM(CLEAN(TEXT(IFERROR(INDEX('Glade MR'!$P$4:$Q$3000,MATCH($A2378,'Glade MR'!$Q$4:$Q$3000,0),1),"-"),"@")))</f>
        <v>-</v>
      </c>
      <c r="O2378" s="147" t="str">
        <f>TRIM(CLEAN(TEXT(IFERROR(INDEX('Glade MR'!$W$4:$X$3000,MATCH($A2378,'Glade MR'!$X$4:$X$3000,0),1),"-"),"@")))</f>
        <v>-</v>
      </c>
      <c r="P2378" s="159" t="str">
        <f t="shared" si="75"/>
        <v>Not Found</v>
      </c>
      <c r="Q2378" t="str" cm="1">
        <f t="array" ref="Q2378">IF(SUMPRODUCT((TRIM(L2378:O2378)&lt;&gt;"-")*1)=0,
    "No Data",
    IF(COUNTIF(L2378:O2378,INDEX(_xlfn._xlws.FILTER(L2378:O2378,TRIM(L2378:O2378)&lt;&gt;"-"),1))=SUMPRODUCT((TRIM(L2378:O2378)&lt;&gt;"-")*1),
    "No Change",
    "Change"))</f>
        <v>No Data</v>
      </c>
      <c r="R2378" s="159"/>
      <c r="S2378" s="111"/>
    </row>
    <row r="2379" spans="1:19" x14ac:dyDescent="0.3">
      <c r="A2379" t="s">
        <v>379</v>
      </c>
      <c r="B2379" t="s">
        <v>1137</v>
      </c>
      <c r="C2379" s="160" t="str">
        <f>TRIM(CLEAN(TEXT(IFERROR(INDEX('Snakeden MR'!$B$4:$C$3028,MATCH($A2379,'Snakeden MR'!$C$4:$C$3028,0),1),"-"),"@")))</f>
        <v>-</v>
      </c>
      <c r="D2379" s="147" t="str">
        <f>TRIM(CLEAN(TEXT(IFERROR(INDEX('Snakeden MR'!$I$4:$J$3028,MATCH($A2379,'Snakeden MR'!$J$4:$J$3028,0),1),"-"),"@")))</f>
        <v>-</v>
      </c>
      <c r="E2379" s="147" t="str">
        <f>TRIM(CLEAN(TEXT(IFERROR(INDEX('Snakeden MR'!$P$4:$Q$3028,MATCH($A2379,'Snakeden MR'!$Q$4:$Q$3028,0),1),"-"),"@")))</f>
        <v>-</v>
      </c>
      <c r="F2379" s="147" t="str">
        <f>TRIM(CLEAN(TEXT(IFERROR(INDEX('Snakeden MR'!$W$4:$X$3028,MATCH($A2379,'Snakeden MR'!$X$4:$X$3028,0),1),"-"),"@")))</f>
        <v>-</v>
      </c>
      <c r="G2379" s="159" t="str">
        <f t="shared" si="74"/>
        <v>Not Found</v>
      </c>
      <c r="H2379" t="str" cm="1">
        <f t="array" ref="H2379">IF(SUMPRODUCT((TRIM(C2379:F2379)&lt;&gt;"-")*1)=0,
    "No Data",
    IF(COUNTIF(C2379:F2379,INDEX(_xlfn._xlws.FILTER(C2379:F2379,TRIM(C2379:F2379)&lt;&gt;"-"),1))=SUMPRODUCT((TRIM(C2379:F2379)&lt;&gt;"-")*1),
    "No Change",
    "Change"))</f>
        <v>No Data</v>
      </c>
      <c r="I2379" s="159"/>
      <c r="J2379"/>
      <c r="K2379" s="163"/>
      <c r="L2379" s="147" t="str">
        <f>TRIM(CLEAN(TEXT(IFERROR(INDEX('Glade MR'!$B$4:$C$3000,MATCH($A2379,'Glade MR'!$C$4:$C$3000,0),1),"-"),"@")))</f>
        <v>pool 10</v>
      </c>
      <c r="M2379" s="147" t="str">
        <f>TRIM(CLEAN(TEXT(IFERROR(INDEX('Glade MR'!$I$4:$J$3000,MATCH($A2379,'Glade MR'!$J$4:$J$3000,0),1),"-"),"@")))</f>
        <v>Pool 10</v>
      </c>
      <c r="N2379" s="147" t="str">
        <f>TRIM(CLEAN(TEXT(IFERROR(INDEX('Glade MR'!$P$4:$Q$3000,MATCH($A2379,'Glade MR'!$Q$4:$Q$3000,0),1),"-"),"@")))</f>
        <v>Pool 10</v>
      </c>
      <c r="O2379" s="147" t="str">
        <f>TRIM(CLEAN(TEXT(IFERROR(INDEX('Glade MR'!$W$4:$X$3000,MATCH($A2379,'Glade MR'!$X$4:$X$3000,0),1),"-"),"@")))</f>
        <v>-</v>
      </c>
      <c r="P2379" s="159" t="str">
        <f t="shared" si="75"/>
        <v>Found</v>
      </c>
      <c r="Q2379" t="str" cm="1">
        <f t="array" ref="Q2379">IF(SUMPRODUCT((TRIM(L2379:O2379)&lt;&gt;"-")*1)=0,
    "No Data",
    IF(COUNTIF(L2379:O2379,INDEX(_xlfn._xlws.FILTER(L2379:O2379,TRIM(L2379:O2379)&lt;&gt;"-"),1))=SUMPRODUCT((TRIM(L2379:O2379)&lt;&gt;"-")*1),
    "No Change",
    "Change"))</f>
        <v>No Change</v>
      </c>
      <c r="R2379" s="159"/>
      <c r="S2379" s="111"/>
    </row>
    <row r="2380" spans="1:19" x14ac:dyDescent="0.3">
      <c r="A2380" t="s">
        <v>2815</v>
      </c>
      <c r="B2380" t="s">
        <v>1137</v>
      </c>
      <c r="C2380" s="160" t="str">
        <f>TRIM(CLEAN(TEXT(IFERROR(INDEX('Snakeden MR'!$B$4:$C$3028,MATCH($A2380,'Snakeden MR'!$C$4:$C$3028,0),1),"-"),"@")))</f>
        <v>-</v>
      </c>
      <c r="D2380" s="147" t="str">
        <f>TRIM(CLEAN(TEXT(IFERROR(INDEX('Snakeden MR'!$I$4:$J$3028,MATCH($A2380,'Snakeden MR'!$J$4:$J$3028,0),1),"-"),"@")))</f>
        <v>-</v>
      </c>
      <c r="E2380" s="147" t="str">
        <f>TRIM(CLEAN(TEXT(IFERROR(INDEX('Snakeden MR'!$P$4:$Q$3028,MATCH($A2380,'Snakeden MR'!$Q$4:$Q$3028,0),1),"-"),"@")))</f>
        <v>-</v>
      </c>
      <c r="F2380" s="147" t="str">
        <f>TRIM(CLEAN(TEXT(IFERROR(INDEX('Snakeden MR'!$W$4:$X$3028,MATCH($A2380,'Snakeden MR'!$X$4:$X$3028,0),1),"-"),"@")))</f>
        <v>-</v>
      </c>
      <c r="G2380" s="159" t="str">
        <f t="shared" si="74"/>
        <v>Not Found</v>
      </c>
      <c r="H2380" t="str" cm="1">
        <f t="array" ref="H2380">IF(SUMPRODUCT((TRIM(C2380:F2380)&lt;&gt;"-")*1)=0,
    "No Data",
    IF(COUNTIF(C2380:F2380,INDEX(_xlfn._xlws.FILTER(C2380:F2380,TRIM(C2380:F2380)&lt;&gt;"-"),1))=SUMPRODUCT((TRIM(C2380:F2380)&lt;&gt;"-")*1),
    "No Change",
    "Change"))</f>
        <v>No Data</v>
      </c>
      <c r="I2380" s="159"/>
      <c r="J2380"/>
      <c r="K2380" s="163"/>
      <c r="L2380" s="147" t="str">
        <f>TRIM(CLEAN(TEXT(IFERROR(INDEX('Glade MR'!$B$4:$C$3000,MATCH($A2380,'Glade MR'!$C$4:$C$3000,0),1),"-"),"@")))</f>
        <v>-</v>
      </c>
      <c r="M2380" s="147" t="str">
        <f>TRIM(CLEAN(TEXT(IFERROR(INDEX('Glade MR'!$I$4:$J$3000,MATCH($A2380,'Glade MR'!$J$4:$J$3000,0),1),"-"),"@")))</f>
        <v>-</v>
      </c>
      <c r="N2380" s="147" t="str">
        <f>TRIM(CLEAN(TEXT(IFERROR(INDEX('Glade MR'!$P$4:$Q$3000,MATCH($A2380,'Glade MR'!$Q$4:$Q$3000,0),1),"-"),"@")))</f>
        <v>-</v>
      </c>
      <c r="O2380" s="147" t="str">
        <f>TRIM(CLEAN(TEXT(IFERROR(INDEX('Glade MR'!$W$4:$X$3000,MATCH($A2380,'Glade MR'!$X$4:$X$3000,0),1),"-"),"@")))</f>
        <v>-</v>
      </c>
      <c r="P2380" s="159" t="str">
        <f t="shared" si="75"/>
        <v>Not Found</v>
      </c>
      <c r="Q2380" t="str" cm="1">
        <f t="array" ref="Q2380">IF(SUMPRODUCT((TRIM(L2380:O2380)&lt;&gt;"-")*1)=0,
    "No Data",
    IF(COUNTIF(L2380:O2380,INDEX(_xlfn._xlws.FILTER(L2380:O2380,TRIM(L2380:O2380)&lt;&gt;"-"),1))=SUMPRODUCT((TRIM(L2380:O2380)&lt;&gt;"-")*1),
    "No Change",
    "Change"))</f>
        <v>No Data</v>
      </c>
      <c r="R2380" s="159"/>
      <c r="S2380" s="111"/>
    </row>
    <row r="2381" spans="1:19" x14ac:dyDescent="0.3">
      <c r="A2381" t="s">
        <v>2816</v>
      </c>
      <c r="B2381" t="s">
        <v>1137</v>
      </c>
      <c r="C2381" s="160" t="str">
        <f>TRIM(CLEAN(TEXT(IFERROR(INDEX('Snakeden MR'!$B$4:$C$3028,MATCH($A2381,'Snakeden MR'!$C$4:$C$3028,0),1),"-"),"@")))</f>
        <v>-</v>
      </c>
      <c r="D2381" s="147" t="str">
        <f>TRIM(CLEAN(TEXT(IFERROR(INDEX('Snakeden MR'!$I$4:$J$3028,MATCH($A2381,'Snakeden MR'!$J$4:$J$3028,0),1),"-"),"@")))</f>
        <v>-</v>
      </c>
      <c r="E2381" s="147" t="str">
        <f>TRIM(CLEAN(TEXT(IFERROR(INDEX('Snakeden MR'!$P$4:$Q$3028,MATCH($A2381,'Snakeden MR'!$Q$4:$Q$3028,0),1),"-"),"@")))</f>
        <v>-</v>
      </c>
      <c r="F2381" s="147" t="str">
        <f>TRIM(CLEAN(TEXT(IFERROR(INDEX('Snakeden MR'!$W$4:$X$3028,MATCH($A2381,'Snakeden MR'!$X$4:$X$3028,0),1),"-"),"@")))</f>
        <v>-</v>
      </c>
      <c r="G2381" s="159" t="str">
        <f t="shared" si="74"/>
        <v>Not Found</v>
      </c>
      <c r="H2381" t="str" cm="1">
        <f t="array" ref="H2381">IF(SUMPRODUCT((TRIM(C2381:F2381)&lt;&gt;"-")*1)=0,
    "No Data",
    IF(COUNTIF(C2381:F2381,INDEX(_xlfn._xlws.FILTER(C2381:F2381,TRIM(C2381:F2381)&lt;&gt;"-"),1))=SUMPRODUCT((TRIM(C2381:F2381)&lt;&gt;"-")*1),
    "No Change",
    "Change"))</f>
        <v>No Data</v>
      </c>
      <c r="I2381" s="159"/>
      <c r="J2381"/>
      <c r="K2381" s="163"/>
      <c r="L2381" s="147" t="str">
        <f>TRIM(CLEAN(TEXT(IFERROR(INDEX('Glade MR'!$B$4:$C$3000,MATCH($A2381,'Glade MR'!$C$4:$C$3000,0),1),"-"),"@")))</f>
        <v>-</v>
      </c>
      <c r="M2381" s="147" t="str">
        <f>TRIM(CLEAN(TEXT(IFERROR(INDEX('Glade MR'!$I$4:$J$3000,MATCH($A2381,'Glade MR'!$J$4:$J$3000,0),1),"-"),"@")))</f>
        <v>-</v>
      </c>
      <c r="N2381" s="147" t="str">
        <f>TRIM(CLEAN(TEXT(IFERROR(INDEX('Glade MR'!$P$4:$Q$3000,MATCH($A2381,'Glade MR'!$Q$4:$Q$3000,0),1),"-"),"@")))</f>
        <v>-</v>
      </c>
      <c r="O2381" s="147" t="str">
        <f>TRIM(CLEAN(TEXT(IFERROR(INDEX('Glade MR'!$W$4:$X$3000,MATCH($A2381,'Glade MR'!$X$4:$X$3000,0),1),"-"),"@")))</f>
        <v>-</v>
      </c>
      <c r="P2381" s="159" t="str">
        <f t="shared" si="75"/>
        <v>Not Found</v>
      </c>
      <c r="Q2381" t="str" cm="1">
        <f t="array" ref="Q2381">IF(SUMPRODUCT((TRIM(L2381:O2381)&lt;&gt;"-")*1)=0,
    "No Data",
    IF(COUNTIF(L2381:O2381,INDEX(_xlfn._xlws.FILTER(L2381:O2381,TRIM(L2381:O2381)&lt;&gt;"-"),1))=SUMPRODUCT((TRIM(L2381:O2381)&lt;&gt;"-")*1),
    "No Change",
    "Change"))</f>
        <v>No Data</v>
      </c>
      <c r="R2381" s="159"/>
      <c r="S2381" s="111"/>
    </row>
    <row r="2382" spans="1:19" x14ac:dyDescent="0.3">
      <c r="A2382" t="s">
        <v>853</v>
      </c>
      <c r="B2382" t="s">
        <v>1137</v>
      </c>
      <c r="C2382" s="160" t="str">
        <f>TRIM(CLEAN(TEXT(IFERROR(INDEX('Snakeden MR'!$B$4:$C$3028,MATCH($A2382,'Snakeden MR'!$C$4:$C$3028,0),1),"-"),"@")))</f>
        <v>-</v>
      </c>
      <c r="D2382" s="147" t="str">
        <f>TRIM(CLEAN(TEXT(IFERROR(INDEX('Snakeden MR'!$I$4:$J$3028,MATCH($A2382,'Snakeden MR'!$J$4:$J$3028,0),1),"-"),"@")))</f>
        <v>-</v>
      </c>
      <c r="E2382" s="147" t="str">
        <f>TRIM(CLEAN(TEXT(IFERROR(INDEX('Snakeden MR'!$P$4:$Q$3028,MATCH($A2382,'Snakeden MR'!$Q$4:$Q$3028,0),1),"-"),"@")))</f>
        <v>-</v>
      </c>
      <c r="F2382" s="147" t="str">
        <f>TRIM(CLEAN(TEXT(IFERROR(INDEX('Snakeden MR'!$W$4:$X$3028,MATCH($A2382,'Snakeden MR'!$X$4:$X$3028,0),1),"-"),"@")))</f>
        <v>-</v>
      </c>
      <c r="G2382" s="159" t="str">
        <f t="shared" si="74"/>
        <v>Not Found</v>
      </c>
      <c r="H2382" t="str" cm="1">
        <f t="array" ref="H2382">IF(SUMPRODUCT((TRIM(C2382:F2382)&lt;&gt;"-")*1)=0,
    "No Data",
    IF(COUNTIF(C2382:F2382,INDEX(_xlfn._xlws.FILTER(C2382:F2382,TRIM(C2382:F2382)&lt;&gt;"-"),1))=SUMPRODUCT((TRIM(C2382:F2382)&lt;&gt;"-")*1),
    "No Change",
    "Change"))</f>
        <v>No Data</v>
      </c>
      <c r="I2382" s="159"/>
      <c r="J2382"/>
      <c r="K2382" s="163"/>
      <c r="L2382" s="147" t="str">
        <f>TRIM(CLEAN(TEXT(IFERROR(INDEX('Glade MR'!$B$4:$C$3000,MATCH($A2382,'Glade MR'!$C$4:$C$3000,0),1),"-"),"@")))</f>
        <v>-</v>
      </c>
      <c r="M2382" s="147" t="str">
        <f>TRIM(CLEAN(TEXT(IFERROR(INDEX('Glade MR'!$I$4:$J$3000,MATCH($A2382,'Glade MR'!$J$4:$J$3000,0),1),"-"),"@")))</f>
        <v>-</v>
      </c>
      <c r="N2382" s="147" t="str">
        <f>TRIM(CLEAN(TEXT(IFERROR(INDEX('Glade MR'!$P$4:$Q$3000,MATCH($A2382,'Glade MR'!$Q$4:$Q$3000,0),1),"-"),"@")))</f>
        <v>-</v>
      </c>
      <c r="O2382" s="147" t="str">
        <f>TRIM(CLEAN(TEXT(IFERROR(INDEX('Glade MR'!$W$4:$X$3000,MATCH($A2382,'Glade MR'!$X$4:$X$3000,0),1),"-"),"@")))</f>
        <v>Pool 4</v>
      </c>
      <c r="P2382" s="159" t="str">
        <f t="shared" si="75"/>
        <v>Found</v>
      </c>
      <c r="Q2382" t="str" cm="1">
        <f t="array" ref="Q2382">IF(SUMPRODUCT((TRIM(L2382:O2382)&lt;&gt;"-")*1)=0,
    "No Data",
    IF(COUNTIF(L2382:O2382,INDEX(_xlfn._xlws.FILTER(L2382:O2382,TRIM(L2382:O2382)&lt;&gt;"-"),1))=SUMPRODUCT((TRIM(L2382:O2382)&lt;&gt;"-")*1),
    "No Change",
    "Change"))</f>
        <v>No Change</v>
      </c>
      <c r="R2382" s="159"/>
      <c r="S2382" s="111"/>
    </row>
    <row r="2383" spans="1:19" x14ac:dyDescent="0.3">
      <c r="A2383" t="s">
        <v>2817</v>
      </c>
      <c r="B2383" t="s">
        <v>1137</v>
      </c>
      <c r="C2383" s="160" t="str">
        <f>TRIM(CLEAN(TEXT(IFERROR(INDEX('Snakeden MR'!$B$4:$C$3028,MATCH($A2383,'Snakeden MR'!$C$4:$C$3028,0),1),"-"),"@")))</f>
        <v>-</v>
      </c>
      <c r="D2383" s="147" t="str">
        <f>TRIM(CLEAN(TEXT(IFERROR(INDEX('Snakeden MR'!$I$4:$J$3028,MATCH($A2383,'Snakeden MR'!$J$4:$J$3028,0),1),"-"),"@")))</f>
        <v>-</v>
      </c>
      <c r="E2383" s="147" t="str">
        <f>TRIM(CLEAN(TEXT(IFERROR(INDEX('Snakeden MR'!$P$4:$Q$3028,MATCH($A2383,'Snakeden MR'!$Q$4:$Q$3028,0),1),"-"),"@")))</f>
        <v>-</v>
      </c>
      <c r="F2383" s="147" t="str">
        <f>TRIM(CLEAN(TEXT(IFERROR(INDEX('Snakeden MR'!$W$4:$X$3028,MATCH($A2383,'Snakeden MR'!$X$4:$X$3028,0),1),"-"),"@")))</f>
        <v>-</v>
      </c>
      <c r="G2383" s="159" t="str">
        <f t="shared" si="74"/>
        <v>Not Found</v>
      </c>
      <c r="H2383" t="str" cm="1">
        <f t="array" ref="H2383">IF(SUMPRODUCT((TRIM(C2383:F2383)&lt;&gt;"-")*1)=0,
    "No Data",
    IF(COUNTIF(C2383:F2383,INDEX(_xlfn._xlws.FILTER(C2383:F2383,TRIM(C2383:F2383)&lt;&gt;"-"),1))=SUMPRODUCT((TRIM(C2383:F2383)&lt;&gt;"-")*1),
    "No Change",
    "Change"))</f>
        <v>No Data</v>
      </c>
      <c r="I2383" s="159"/>
      <c r="J2383"/>
      <c r="K2383" s="163"/>
      <c r="L2383" s="147" t="str">
        <f>TRIM(CLEAN(TEXT(IFERROR(INDEX('Glade MR'!$B$4:$C$3000,MATCH($A2383,'Glade MR'!$C$4:$C$3000,0),1),"-"),"@")))</f>
        <v>-</v>
      </c>
      <c r="M2383" s="147" t="str">
        <f>TRIM(CLEAN(TEXT(IFERROR(INDEX('Glade MR'!$I$4:$J$3000,MATCH($A2383,'Glade MR'!$J$4:$J$3000,0),1),"-"),"@")))</f>
        <v>-</v>
      </c>
      <c r="N2383" s="147" t="str">
        <f>TRIM(CLEAN(TEXT(IFERROR(INDEX('Glade MR'!$P$4:$Q$3000,MATCH($A2383,'Glade MR'!$Q$4:$Q$3000,0),1),"-"),"@")))</f>
        <v>-</v>
      </c>
      <c r="O2383" s="147" t="str">
        <f>TRIM(CLEAN(TEXT(IFERROR(INDEX('Glade MR'!$W$4:$X$3000,MATCH($A2383,'Glade MR'!$X$4:$X$3000,0),1),"-"),"@")))</f>
        <v>-</v>
      </c>
      <c r="P2383" s="159" t="str">
        <f t="shared" si="75"/>
        <v>Not Found</v>
      </c>
      <c r="Q2383" t="str" cm="1">
        <f t="array" ref="Q2383">IF(SUMPRODUCT((TRIM(L2383:O2383)&lt;&gt;"-")*1)=0,
    "No Data",
    IF(COUNTIF(L2383:O2383,INDEX(_xlfn._xlws.FILTER(L2383:O2383,TRIM(L2383:O2383)&lt;&gt;"-"),1))=SUMPRODUCT((TRIM(L2383:O2383)&lt;&gt;"-")*1),
    "No Change",
    "Change"))</f>
        <v>No Data</v>
      </c>
      <c r="R2383" s="159"/>
      <c r="S2383" s="111"/>
    </row>
    <row r="2384" spans="1:19" x14ac:dyDescent="0.3">
      <c r="A2384" t="s">
        <v>2818</v>
      </c>
      <c r="B2384" t="s">
        <v>1137</v>
      </c>
      <c r="C2384" s="160" t="str">
        <f>TRIM(CLEAN(TEXT(IFERROR(INDEX('Snakeden MR'!$B$4:$C$3028,MATCH($A2384,'Snakeden MR'!$C$4:$C$3028,0),1),"-"),"@")))</f>
        <v>-</v>
      </c>
      <c r="D2384" s="147" t="str">
        <f>TRIM(CLEAN(TEXT(IFERROR(INDEX('Snakeden MR'!$I$4:$J$3028,MATCH($A2384,'Snakeden MR'!$J$4:$J$3028,0),1),"-"),"@")))</f>
        <v>-</v>
      </c>
      <c r="E2384" s="147" t="str">
        <f>TRIM(CLEAN(TEXT(IFERROR(INDEX('Snakeden MR'!$P$4:$Q$3028,MATCH($A2384,'Snakeden MR'!$Q$4:$Q$3028,0),1),"-"),"@")))</f>
        <v>-</v>
      </c>
      <c r="F2384" s="147" t="str">
        <f>TRIM(CLEAN(TEXT(IFERROR(INDEX('Snakeden MR'!$W$4:$X$3028,MATCH($A2384,'Snakeden MR'!$X$4:$X$3028,0),1),"-"),"@")))</f>
        <v>-</v>
      </c>
      <c r="G2384" s="159" t="str">
        <f t="shared" si="74"/>
        <v>Not Found</v>
      </c>
      <c r="H2384" t="str" cm="1">
        <f t="array" ref="H2384">IF(SUMPRODUCT((TRIM(C2384:F2384)&lt;&gt;"-")*1)=0,
    "No Data",
    IF(COUNTIF(C2384:F2384,INDEX(_xlfn._xlws.FILTER(C2384:F2384,TRIM(C2384:F2384)&lt;&gt;"-"),1))=SUMPRODUCT((TRIM(C2384:F2384)&lt;&gt;"-")*1),
    "No Change",
    "Change"))</f>
        <v>No Data</v>
      </c>
      <c r="I2384" s="159"/>
      <c r="J2384"/>
      <c r="K2384" s="163"/>
      <c r="L2384" s="147" t="str">
        <f>TRIM(CLEAN(TEXT(IFERROR(INDEX('Glade MR'!$B$4:$C$3000,MATCH($A2384,'Glade MR'!$C$4:$C$3000,0),1),"-"),"@")))</f>
        <v>-</v>
      </c>
      <c r="M2384" s="147" t="str">
        <f>TRIM(CLEAN(TEXT(IFERROR(INDEX('Glade MR'!$I$4:$J$3000,MATCH($A2384,'Glade MR'!$J$4:$J$3000,0),1),"-"),"@")))</f>
        <v>-</v>
      </c>
      <c r="N2384" s="147" t="str">
        <f>TRIM(CLEAN(TEXT(IFERROR(INDEX('Glade MR'!$P$4:$Q$3000,MATCH($A2384,'Glade MR'!$Q$4:$Q$3000,0),1),"-"),"@")))</f>
        <v>-</v>
      </c>
      <c r="O2384" s="147" t="str">
        <f>TRIM(CLEAN(TEXT(IFERROR(INDEX('Glade MR'!$W$4:$X$3000,MATCH($A2384,'Glade MR'!$X$4:$X$3000,0),1),"-"),"@")))</f>
        <v>-</v>
      </c>
      <c r="P2384" s="159" t="str">
        <f t="shared" si="75"/>
        <v>Not Found</v>
      </c>
      <c r="Q2384" t="str" cm="1">
        <f t="array" ref="Q2384">IF(SUMPRODUCT((TRIM(L2384:O2384)&lt;&gt;"-")*1)=0,
    "No Data",
    IF(COUNTIF(L2384:O2384,INDEX(_xlfn._xlws.FILTER(L2384:O2384,TRIM(L2384:O2384)&lt;&gt;"-"),1))=SUMPRODUCT((TRIM(L2384:O2384)&lt;&gt;"-")*1),
    "No Change",
    "Change"))</f>
        <v>No Data</v>
      </c>
      <c r="R2384" s="159"/>
      <c r="S2384" s="111"/>
    </row>
    <row r="2385" spans="1:19" x14ac:dyDescent="0.3">
      <c r="A2385" t="s">
        <v>493</v>
      </c>
      <c r="B2385" t="s">
        <v>1137</v>
      </c>
      <c r="C2385" s="160" t="str">
        <f>TRIM(CLEAN(TEXT(IFERROR(INDEX('Snakeden MR'!$B$4:$C$3028,MATCH($A2385,'Snakeden MR'!$C$4:$C$3028,0),1),"-"),"@")))</f>
        <v>-</v>
      </c>
      <c r="D2385" s="147" t="str">
        <f>TRIM(CLEAN(TEXT(IFERROR(INDEX('Snakeden MR'!$I$4:$J$3028,MATCH($A2385,'Snakeden MR'!$J$4:$J$3028,0),1),"-"),"@")))</f>
        <v>-</v>
      </c>
      <c r="E2385" s="147" t="str">
        <f>TRIM(CLEAN(TEXT(IFERROR(INDEX('Snakeden MR'!$P$4:$Q$3028,MATCH($A2385,'Snakeden MR'!$Q$4:$Q$3028,0),1),"-"),"@")))</f>
        <v>-</v>
      </c>
      <c r="F2385" s="147" t="str">
        <f>TRIM(CLEAN(TEXT(IFERROR(INDEX('Snakeden MR'!$W$4:$X$3028,MATCH($A2385,'Snakeden MR'!$X$4:$X$3028,0),1),"-"),"@")))</f>
        <v>-</v>
      </c>
      <c r="G2385" s="159" t="str">
        <f t="shared" si="74"/>
        <v>Not Found</v>
      </c>
      <c r="H2385" t="str" cm="1">
        <f t="array" ref="H2385">IF(SUMPRODUCT((TRIM(C2385:F2385)&lt;&gt;"-")*1)=0,
    "No Data",
    IF(COUNTIF(C2385:F2385,INDEX(_xlfn._xlws.FILTER(C2385:F2385,TRIM(C2385:F2385)&lt;&gt;"-"),1))=SUMPRODUCT((TRIM(C2385:F2385)&lt;&gt;"-")*1),
    "No Change",
    "Change"))</f>
        <v>No Data</v>
      </c>
      <c r="I2385" s="159"/>
      <c r="J2385"/>
      <c r="K2385" s="163"/>
      <c r="L2385" s="147" t="str">
        <f>TRIM(CLEAN(TEXT(IFERROR(INDEX('Glade MR'!$B$4:$C$3000,MATCH($A2385,'Glade MR'!$C$4:$C$3000,0),1),"-"),"@")))</f>
        <v>-</v>
      </c>
      <c r="M2385" s="147" t="str">
        <f>TRIM(CLEAN(TEXT(IFERROR(INDEX('Glade MR'!$I$4:$J$3000,MATCH($A2385,'Glade MR'!$J$4:$J$3000,0),1),"-"),"@")))</f>
        <v>-</v>
      </c>
      <c r="N2385" s="147" t="str">
        <f>TRIM(CLEAN(TEXT(IFERROR(INDEX('Glade MR'!$P$4:$Q$3000,MATCH($A2385,'Glade MR'!$Q$4:$Q$3000,0),1),"-"),"@")))</f>
        <v>Pool 8</v>
      </c>
      <c r="O2385" s="147" t="str">
        <f>TRIM(CLEAN(TEXT(IFERROR(INDEX('Glade MR'!$W$4:$X$3000,MATCH($A2385,'Glade MR'!$X$4:$X$3000,0),1),"-"),"@")))</f>
        <v>Pool 8</v>
      </c>
      <c r="P2385" s="159" t="str">
        <f t="shared" si="75"/>
        <v>Found</v>
      </c>
      <c r="Q2385" t="str" cm="1">
        <f t="array" ref="Q2385">IF(SUMPRODUCT((TRIM(L2385:O2385)&lt;&gt;"-")*1)=0,
    "No Data",
    IF(COUNTIF(L2385:O2385,INDEX(_xlfn._xlws.FILTER(L2385:O2385,TRIM(L2385:O2385)&lt;&gt;"-"),1))=SUMPRODUCT((TRIM(L2385:O2385)&lt;&gt;"-")*1),
    "No Change",
    "Change"))</f>
        <v>No Change</v>
      </c>
      <c r="R2385" s="159"/>
      <c r="S2385" s="111"/>
    </row>
    <row r="2386" spans="1:19" x14ac:dyDescent="0.3">
      <c r="A2386" t="s">
        <v>573</v>
      </c>
      <c r="B2386" t="s">
        <v>1137</v>
      </c>
      <c r="C2386" s="160" t="str">
        <f>TRIM(CLEAN(TEXT(IFERROR(INDEX('Snakeden MR'!$B$4:$C$3028,MATCH($A2386,'Snakeden MR'!$C$4:$C$3028,0),1),"-"),"@")))</f>
        <v>-</v>
      </c>
      <c r="D2386" s="147" t="str">
        <f>TRIM(CLEAN(TEXT(IFERROR(INDEX('Snakeden MR'!$I$4:$J$3028,MATCH($A2386,'Snakeden MR'!$J$4:$J$3028,0),1),"-"),"@")))</f>
        <v>-</v>
      </c>
      <c r="E2386" s="147" t="str">
        <f>TRIM(CLEAN(TEXT(IFERROR(INDEX('Snakeden MR'!$P$4:$Q$3028,MATCH($A2386,'Snakeden MR'!$Q$4:$Q$3028,0),1),"-"),"@")))</f>
        <v>-</v>
      </c>
      <c r="F2386" s="147" t="str">
        <f>TRIM(CLEAN(TEXT(IFERROR(INDEX('Snakeden MR'!$W$4:$X$3028,MATCH($A2386,'Snakeden MR'!$X$4:$X$3028,0),1),"-"),"@")))</f>
        <v>-</v>
      </c>
      <c r="G2386" s="159" t="str">
        <f t="shared" si="74"/>
        <v>Not Found</v>
      </c>
      <c r="H2386" t="str" cm="1">
        <f t="array" ref="H2386">IF(SUMPRODUCT((TRIM(C2386:F2386)&lt;&gt;"-")*1)=0,
    "No Data",
    IF(COUNTIF(C2386:F2386,INDEX(_xlfn._xlws.FILTER(C2386:F2386,TRIM(C2386:F2386)&lt;&gt;"-"),1))=SUMPRODUCT((TRIM(C2386:F2386)&lt;&gt;"-")*1),
    "No Change",
    "Change"))</f>
        <v>No Data</v>
      </c>
      <c r="I2386" s="159"/>
      <c r="J2386"/>
      <c r="K2386" s="163"/>
      <c r="L2386" s="147" t="str">
        <f>TRIM(CLEAN(TEXT(IFERROR(INDEX('Glade MR'!$B$4:$C$3000,MATCH($A2386,'Glade MR'!$C$4:$C$3000,0),1),"-"),"@")))</f>
        <v>-</v>
      </c>
      <c r="M2386" s="147" t="str">
        <f>TRIM(CLEAN(TEXT(IFERROR(INDEX('Glade MR'!$I$4:$J$3000,MATCH($A2386,'Glade MR'!$J$4:$J$3000,0),1),"-"),"@")))</f>
        <v>-</v>
      </c>
      <c r="N2386" s="147" t="str">
        <f>TRIM(CLEAN(TEXT(IFERROR(INDEX('Glade MR'!$P$4:$Q$3000,MATCH($A2386,'Glade MR'!$Q$4:$Q$3000,0),1),"-"),"@")))</f>
        <v>Pool 8</v>
      </c>
      <c r="O2386" s="147" t="str">
        <f>TRIM(CLEAN(TEXT(IFERROR(INDEX('Glade MR'!$W$4:$X$3000,MATCH($A2386,'Glade MR'!$X$4:$X$3000,0),1),"-"),"@")))</f>
        <v>Pool 8</v>
      </c>
      <c r="P2386" s="159" t="str">
        <f t="shared" si="75"/>
        <v>Found</v>
      </c>
      <c r="Q2386" t="str" cm="1">
        <f t="array" ref="Q2386">IF(SUMPRODUCT((TRIM(L2386:O2386)&lt;&gt;"-")*1)=0,
    "No Data",
    IF(COUNTIF(L2386:O2386,INDEX(_xlfn._xlws.FILTER(L2386:O2386,TRIM(L2386:O2386)&lt;&gt;"-"),1))=SUMPRODUCT((TRIM(L2386:O2386)&lt;&gt;"-")*1),
    "No Change",
    "Change"))</f>
        <v>No Change</v>
      </c>
      <c r="R2386" s="159"/>
      <c r="S2386" s="111"/>
    </row>
    <row r="2387" spans="1:19" x14ac:dyDescent="0.3">
      <c r="A2387" t="s">
        <v>733</v>
      </c>
      <c r="B2387" t="s">
        <v>1137</v>
      </c>
      <c r="C2387" s="160" t="str">
        <f>TRIM(CLEAN(TEXT(IFERROR(INDEX('Snakeden MR'!$B$4:$C$3028,MATCH($A2387,'Snakeden MR'!$C$4:$C$3028,0),1),"-"),"@")))</f>
        <v>-</v>
      </c>
      <c r="D2387" s="147" t="str">
        <f>TRIM(CLEAN(TEXT(IFERROR(INDEX('Snakeden MR'!$I$4:$J$3028,MATCH($A2387,'Snakeden MR'!$J$4:$J$3028,0),1),"-"),"@")))</f>
        <v>-</v>
      </c>
      <c r="E2387" s="147" t="str">
        <f>TRIM(CLEAN(TEXT(IFERROR(INDEX('Snakeden MR'!$P$4:$Q$3028,MATCH($A2387,'Snakeden MR'!$Q$4:$Q$3028,0),1),"-"),"@")))</f>
        <v>-</v>
      </c>
      <c r="F2387" s="147" t="str">
        <f>TRIM(CLEAN(TEXT(IFERROR(INDEX('Snakeden MR'!$W$4:$X$3028,MATCH($A2387,'Snakeden MR'!$X$4:$X$3028,0),1),"-"),"@")))</f>
        <v>-</v>
      </c>
      <c r="G2387" s="159" t="str">
        <f t="shared" si="74"/>
        <v>Not Found</v>
      </c>
      <c r="H2387" t="str" cm="1">
        <f t="array" ref="H2387">IF(SUMPRODUCT((TRIM(C2387:F2387)&lt;&gt;"-")*1)=0,
    "No Data",
    IF(COUNTIF(C2387:F2387,INDEX(_xlfn._xlws.FILTER(C2387:F2387,TRIM(C2387:F2387)&lt;&gt;"-"),1))=SUMPRODUCT((TRIM(C2387:F2387)&lt;&gt;"-")*1),
    "No Change",
    "Change"))</f>
        <v>No Data</v>
      </c>
      <c r="I2387" s="159"/>
      <c r="J2387"/>
      <c r="K2387" s="163"/>
      <c r="L2387" s="147" t="str">
        <f>TRIM(CLEAN(TEXT(IFERROR(INDEX('Glade MR'!$B$4:$C$3000,MATCH($A2387,'Glade MR'!$C$4:$C$3000,0),1),"-"),"@")))</f>
        <v>-</v>
      </c>
      <c r="M2387" s="147" t="str">
        <f>TRIM(CLEAN(TEXT(IFERROR(INDEX('Glade MR'!$I$4:$J$3000,MATCH($A2387,'Glade MR'!$J$4:$J$3000,0),1),"-"),"@")))</f>
        <v>Pool 4</v>
      </c>
      <c r="N2387" s="147" t="str">
        <f>TRIM(CLEAN(TEXT(IFERROR(INDEX('Glade MR'!$P$4:$Q$3000,MATCH($A2387,'Glade MR'!$Q$4:$Q$3000,0),1),"-"),"@")))</f>
        <v>-</v>
      </c>
      <c r="O2387" s="147" t="str">
        <f>TRIM(CLEAN(TEXT(IFERROR(INDEX('Glade MR'!$W$4:$X$3000,MATCH($A2387,'Glade MR'!$X$4:$X$3000,0),1),"-"),"@")))</f>
        <v>-</v>
      </c>
      <c r="P2387" s="159" t="str">
        <f t="shared" si="75"/>
        <v>Found</v>
      </c>
      <c r="Q2387" t="str" cm="1">
        <f t="array" ref="Q2387">IF(SUMPRODUCT((TRIM(L2387:O2387)&lt;&gt;"-")*1)=0,
    "No Data",
    IF(COUNTIF(L2387:O2387,INDEX(_xlfn._xlws.FILTER(L2387:O2387,TRIM(L2387:O2387)&lt;&gt;"-"),1))=SUMPRODUCT((TRIM(L2387:O2387)&lt;&gt;"-")*1),
    "No Change",
    "Change"))</f>
        <v>No Change</v>
      </c>
      <c r="R2387" s="159"/>
      <c r="S2387" s="111"/>
    </row>
    <row r="2388" spans="1:19" x14ac:dyDescent="0.3">
      <c r="A2388" t="s">
        <v>940</v>
      </c>
      <c r="B2388" t="s">
        <v>1137</v>
      </c>
      <c r="C2388" s="160" t="str">
        <f>TRIM(CLEAN(TEXT(IFERROR(INDEX('Snakeden MR'!$B$4:$C$3028,MATCH($A2388,'Snakeden MR'!$C$4:$C$3028,0),1),"-"),"@")))</f>
        <v>-</v>
      </c>
      <c r="D2388" s="147" t="str">
        <f>TRIM(CLEAN(TEXT(IFERROR(INDEX('Snakeden MR'!$I$4:$J$3028,MATCH($A2388,'Snakeden MR'!$J$4:$J$3028,0),1),"-"),"@")))</f>
        <v>-</v>
      </c>
      <c r="E2388" s="147" t="str">
        <f>TRIM(CLEAN(TEXT(IFERROR(INDEX('Snakeden MR'!$P$4:$Q$3028,MATCH($A2388,'Snakeden MR'!$Q$4:$Q$3028,0),1),"-"),"@")))</f>
        <v>-</v>
      </c>
      <c r="F2388" s="147" t="str">
        <f>TRIM(CLEAN(TEXT(IFERROR(INDEX('Snakeden MR'!$W$4:$X$3028,MATCH($A2388,'Snakeden MR'!$X$4:$X$3028,0),1),"-"),"@")))</f>
        <v>-</v>
      </c>
      <c r="G2388" s="159" t="str">
        <f t="shared" si="74"/>
        <v>Not Found</v>
      </c>
      <c r="H2388" t="str" cm="1">
        <f t="array" ref="H2388">IF(SUMPRODUCT((TRIM(C2388:F2388)&lt;&gt;"-")*1)=0,
    "No Data",
    IF(COUNTIF(C2388:F2388,INDEX(_xlfn._xlws.FILTER(C2388:F2388,TRIM(C2388:F2388)&lt;&gt;"-"),1))=SUMPRODUCT((TRIM(C2388:F2388)&lt;&gt;"-")*1),
    "No Change",
    "Change"))</f>
        <v>No Data</v>
      </c>
      <c r="I2388" s="159"/>
      <c r="J2388"/>
      <c r="K2388" s="163"/>
      <c r="L2388" s="147" t="str">
        <f>TRIM(CLEAN(TEXT(IFERROR(INDEX('Glade MR'!$B$4:$C$3000,MATCH($A2388,'Glade MR'!$C$4:$C$3000,0),1),"-"),"@")))</f>
        <v>Pool 3</v>
      </c>
      <c r="M2388" s="147" t="str">
        <f>TRIM(CLEAN(TEXT(IFERROR(INDEX('Glade MR'!$I$4:$J$3000,MATCH($A2388,'Glade MR'!$J$4:$J$3000,0),1),"-"),"@")))</f>
        <v>-</v>
      </c>
      <c r="N2388" s="147" t="str">
        <f>TRIM(CLEAN(TEXT(IFERROR(INDEX('Glade MR'!$P$4:$Q$3000,MATCH($A2388,'Glade MR'!$Q$4:$Q$3000,0),1),"-"),"@")))</f>
        <v>-</v>
      </c>
      <c r="O2388" s="147" t="str">
        <f>TRIM(CLEAN(TEXT(IFERROR(INDEX('Glade MR'!$W$4:$X$3000,MATCH($A2388,'Glade MR'!$X$4:$X$3000,0),1),"-"),"@")))</f>
        <v>-</v>
      </c>
      <c r="P2388" s="159" t="str">
        <f t="shared" si="75"/>
        <v>Found</v>
      </c>
      <c r="Q2388" t="str" cm="1">
        <f t="array" ref="Q2388">IF(SUMPRODUCT((TRIM(L2388:O2388)&lt;&gt;"-")*1)=0,
    "No Data",
    IF(COUNTIF(L2388:O2388,INDEX(_xlfn._xlws.FILTER(L2388:O2388,TRIM(L2388:O2388)&lt;&gt;"-"),1))=SUMPRODUCT((TRIM(L2388:O2388)&lt;&gt;"-")*1),
    "No Change",
    "Change"))</f>
        <v>No Change</v>
      </c>
      <c r="R2388" s="159"/>
      <c r="S2388" s="111"/>
    </row>
    <row r="2389" spans="1:19" x14ac:dyDescent="0.3">
      <c r="A2389" t="s">
        <v>2819</v>
      </c>
      <c r="B2389" t="s">
        <v>1137</v>
      </c>
      <c r="C2389" s="160" t="str">
        <f>TRIM(CLEAN(TEXT(IFERROR(INDEX('Snakeden MR'!$B$4:$C$3028,MATCH($A2389,'Snakeden MR'!$C$4:$C$3028,0),1),"-"),"@")))</f>
        <v>-</v>
      </c>
      <c r="D2389" s="147" t="str">
        <f>TRIM(CLEAN(TEXT(IFERROR(INDEX('Snakeden MR'!$I$4:$J$3028,MATCH($A2389,'Snakeden MR'!$J$4:$J$3028,0),1),"-"),"@")))</f>
        <v>-</v>
      </c>
      <c r="E2389" s="147" t="str">
        <f>TRIM(CLEAN(TEXT(IFERROR(INDEX('Snakeden MR'!$P$4:$Q$3028,MATCH($A2389,'Snakeden MR'!$Q$4:$Q$3028,0),1),"-"),"@")))</f>
        <v>-</v>
      </c>
      <c r="F2389" s="147" t="str">
        <f>TRIM(CLEAN(TEXT(IFERROR(INDEX('Snakeden MR'!$W$4:$X$3028,MATCH($A2389,'Snakeden MR'!$X$4:$X$3028,0),1),"-"),"@")))</f>
        <v>-</v>
      </c>
      <c r="G2389" s="159" t="str">
        <f t="shared" si="74"/>
        <v>Not Found</v>
      </c>
      <c r="H2389" t="str" cm="1">
        <f t="array" ref="H2389">IF(SUMPRODUCT((TRIM(C2389:F2389)&lt;&gt;"-")*1)=0,
    "No Data",
    IF(COUNTIF(C2389:F2389,INDEX(_xlfn._xlws.FILTER(C2389:F2389,TRIM(C2389:F2389)&lt;&gt;"-"),1))=SUMPRODUCT((TRIM(C2389:F2389)&lt;&gt;"-")*1),
    "No Change",
    "Change"))</f>
        <v>No Data</v>
      </c>
      <c r="I2389" s="159"/>
      <c r="J2389"/>
      <c r="K2389" s="163"/>
      <c r="L2389" s="147" t="str">
        <f>TRIM(CLEAN(TEXT(IFERROR(INDEX('Glade MR'!$B$4:$C$3000,MATCH($A2389,'Glade MR'!$C$4:$C$3000,0),1),"-"),"@")))</f>
        <v>-</v>
      </c>
      <c r="M2389" s="147" t="str">
        <f>TRIM(CLEAN(TEXT(IFERROR(INDEX('Glade MR'!$I$4:$J$3000,MATCH($A2389,'Glade MR'!$J$4:$J$3000,0),1),"-"),"@")))</f>
        <v>-</v>
      </c>
      <c r="N2389" s="147" t="str">
        <f>TRIM(CLEAN(TEXT(IFERROR(INDEX('Glade MR'!$P$4:$Q$3000,MATCH($A2389,'Glade MR'!$Q$4:$Q$3000,0),1),"-"),"@")))</f>
        <v>-</v>
      </c>
      <c r="O2389" s="147" t="str">
        <f>TRIM(CLEAN(TEXT(IFERROR(INDEX('Glade MR'!$W$4:$X$3000,MATCH($A2389,'Glade MR'!$X$4:$X$3000,0),1),"-"),"@")))</f>
        <v>-</v>
      </c>
      <c r="P2389" s="159" t="str">
        <f t="shared" si="75"/>
        <v>Not Found</v>
      </c>
      <c r="Q2389" t="str" cm="1">
        <f t="array" ref="Q2389">IF(SUMPRODUCT((TRIM(L2389:O2389)&lt;&gt;"-")*1)=0,
    "No Data",
    IF(COUNTIF(L2389:O2389,INDEX(_xlfn._xlws.FILTER(L2389:O2389,TRIM(L2389:O2389)&lt;&gt;"-"),1))=SUMPRODUCT((TRIM(L2389:O2389)&lt;&gt;"-")*1),
    "No Change",
    "Change"))</f>
        <v>No Data</v>
      </c>
      <c r="R2389" s="159"/>
      <c r="S2389" s="111"/>
    </row>
    <row r="2390" spans="1:19" x14ac:dyDescent="0.3">
      <c r="A2390" t="s">
        <v>800</v>
      </c>
      <c r="B2390" t="s">
        <v>1137</v>
      </c>
      <c r="C2390" s="160" t="str">
        <f>TRIM(CLEAN(TEXT(IFERROR(INDEX('Snakeden MR'!$B$4:$C$3028,MATCH($A2390,'Snakeden MR'!$C$4:$C$3028,0),1),"-"),"@")))</f>
        <v>-</v>
      </c>
      <c r="D2390" s="147" t="str">
        <f>TRIM(CLEAN(TEXT(IFERROR(INDEX('Snakeden MR'!$I$4:$J$3028,MATCH($A2390,'Snakeden MR'!$J$4:$J$3028,0),1),"-"),"@")))</f>
        <v>-</v>
      </c>
      <c r="E2390" s="147" t="str">
        <f>TRIM(CLEAN(TEXT(IFERROR(INDEX('Snakeden MR'!$P$4:$Q$3028,MATCH($A2390,'Snakeden MR'!$Q$4:$Q$3028,0),1),"-"),"@")))</f>
        <v>-</v>
      </c>
      <c r="F2390" s="147" t="str">
        <f>TRIM(CLEAN(TEXT(IFERROR(INDEX('Snakeden MR'!$W$4:$X$3028,MATCH($A2390,'Snakeden MR'!$X$4:$X$3028,0),1),"-"),"@")))</f>
        <v>-</v>
      </c>
      <c r="G2390" s="159" t="str">
        <f t="shared" si="74"/>
        <v>Not Found</v>
      </c>
      <c r="H2390" t="str" cm="1">
        <f t="array" ref="H2390">IF(SUMPRODUCT((TRIM(C2390:F2390)&lt;&gt;"-")*1)=0,
    "No Data",
    IF(COUNTIF(C2390:F2390,INDEX(_xlfn._xlws.FILTER(C2390:F2390,TRIM(C2390:F2390)&lt;&gt;"-"),1))=SUMPRODUCT((TRIM(C2390:F2390)&lt;&gt;"-")*1),
    "No Change",
    "Change"))</f>
        <v>No Data</v>
      </c>
      <c r="I2390" s="159"/>
      <c r="J2390"/>
      <c r="K2390" s="163"/>
      <c r="L2390" s="147" t="str">
        <f>TRIM(CLEAN(TEXT(IFERROR(INDEX('Glade MR'!$B$4:$C$3000,MATCH($A2390,'Glade MR'!$C$4:$C$3000,0),1),"-"),"@")))</f>
        <v>-</v>
      </c>
      <c r="M2390" s="147" t="str">
        <f>TRIM(CLEAN(TEXT(IFERROR(INDEX('Glade MR'!$I$4:$J$3000,MATCH($A2390,'Glade MR'!$J$4:$J$3000,0),1),"-"),"@")))</f>
        <v>-</v>
      </c>
      <c r="N2390" s="147" t="str">
        <f>TRIM(CLEAN(TEXT(IFERROR(INDEX('Glade MR'!$P$4:$Q$3000,MATCH($A2390,'Glade MR'!$Q$4:$Q$3000,0),1),"-"),"@")))</f>
        <v>Pool 4</v>
      </c>
      <c r="O2390" s="147" t="str">
        <f>TRIM(CLEAN(TEXT(IFERROR(INDEX('Glade MR'!$W$4:$X$3000,MATCH($A2390,'Glade MR'!$X$4:$X$3000,0),1),"-"),"@")))</f>
        <v>-</v>
      </c>
      <c r="P2390" s="159" t="str">
        <f t="shared" si="75"/>
        <v>Found</v>
      </c>
      <c r="Q2390" t="str" cm="1">
        <f t="array" ref="Q2390">IF(SUMPRODUCT((TRIM(L2390:O2390)&lt;&gt;"-")*1)=0,
    "No Data",
    IF(COUNTIF(L2390:O2390,INDEX(_xlfn._xlws.FILTER(L2390:O2390,TRIM(L2390:O2390)&lt;&gt;"-"),1))=SUMPRODUCT((TRIM(L2390:O2390)&lt;&gt;"-")*1),
    "No Change",
    "Change"))</f>
        <v>No Change</v>
      </c>
      <c r="R2390" s="159"/>
      <c r="S2390" s="111"/>
    </row>
    <row r="2391" spans="1:19" x14ac:dyDescent="0.3">
      <c r="A2391" t="s">
        <v>861</v>
      </c>
      <c r="B2391" t="s">
        <v>1137</v>
      </c>
      <c r="C2391" s="160" t="str">
        <f>TRIM(CLEAN(TEXT(IFERROR(INDEX('Snakeden MR'!$B$4:$C$3028,MATCH($A2391,'Snakeden MR'!$C$4:$C$3028,0),1),"-"),"@")))</f>
        <v>-</v>
      </c>
      <c r="D2391" s="147" t="str">
        <f>TRIM(CLEAN(TEXT(IFERROR(INDEX('Snakeden MR'!$I$4:$J$3028,MATCH($A2391,'Snakeden MR'!$J$4:$J$3028,0),1),"-"),"@")))</f>
        <v>-</v>
      </c>
      <c r="E2391" s="147" t="str">
        <f>TRIM(CLEAN(TEXT(IFERROR(INDEX('Snakeden MR'!$P$4:$Q$3028,MATCH($A2391,'Snakeden MR'!$Q$4:$Q$3028,0),1),"-"),"@")))</f>
        <v>-</v>
      </c>
      <c r="F2391" s="147" t="str">
        <f>TRIM(CLEAN(TEXT(IFERROR(INDEX('Snakeden MR'!$W$4:$X$3028,MATCH($A2391,'Snakeden MR'!$X$4:$X$3028,0),1),"-"),"@")))</f>
        <v>-</v>
      </c>
      <c r="G2391" s="159" t="str">
        <f t="shared" si="74"/>
        <v>Not Found</v>
      </c>
      <c r="H2391" t="str" cm="1">
        <f t="array" ref="H2391">IF(SUMPRODUCT((TRIM(C2391:F2391)&lt;&gt;"-")*1)=0,
    "No Data",
    IF(COUNTIF(C2391:F2391,INDEX(_xlfn._xlws.FILTER(C2391:F2391,TRIM(C2391:F2391)&lt;&gt;"-"),1))=SUMPRODUCT((TRIM(C2391:F2391)&lt;&gt;"-")*1),
    "No Change",
    "Change"))</f>
        <v>No Data</v>
      </c>
      <c r="I2391" s="159"/>
      <c r="J2391"/>
      <c r="K2391" s="163"/>
      <c r="L2391" s="147" t="str">
        <f>TRIM(CLEAN(TEXT(IFERROR(INDEX('Glade MR'!$B$4:$C$3000,MATCH($A2391,'Glade MR'!$C$4:$C$3000,0),1),"-"),"@")))</f>
        <v>-</v>
      </c>
      <c r="M2391" s="147" t="str">
        <f>TRIM(CLEAN(TEXT(IFERROR(INDEX('Glade MR'!$I$4:$J$3000,MATCH($A2391,'Glade MR'!$J$4:$J$3000,0),1),"-"),"@")))</f>
        <v>-</v>
      </c>
      <c r="N2391" s="147" t="str">
        <f>TRIM(CLEAN(TEXT(IFERROR(INDEX('Glade MR'!$P$4:$Q$3000,MATCH($A2391,'Glade MR'!$Q$4:$Q$3000,0),1),"-"),"@")))</f>
        <v>-</v>
      </c>
      <c r="O2391" s="147" t="str">
        <f>TRIM(CLEAN(TEXT(IFERROR(INDEX('Glade MR'!$W$4:$X$3000,MATCH($A2391,'Glade MR'!$X$4:$X$3000,0),1),"-"),"@")))</f>
        <v>Pool 4</v>
      </c>
      <c r="P2391" s="159" t="str">
        <f t="shared" si="75"/>
        <v>Found</v>
      </c>
      <c r="Q2391" t="str" cm="1">
        <f t="array" ref="Q2391">IF(SUMPRODUCT((TRIM(L2391:O2391)&lt;&gt;"-")*1)=0,
    "No Data",
    IF(COUNTIF(L2391:O2391,INDEX(_xlfn._xlws.FILTER(L2391:O2391,TRIM(L2391:O2391)&lt;&gt;"-"),1))=SUMPRODUCT((TRIM(L2391:O2391)&lt;&gt;"-")*1),
    "No Change",
    "Change"))</f>
        <v>No Change</v>
      </c>
      <c r="R2391" s="159"/>
      <c r="S2391" s="111"/>
    </row>
    <row r="2392" spans="1:19" x14ac:dyDescent="0.3">
      <c r="A2392" t="s">
        <v>2820</v>
      </c>
      <c r="B2392" t="s">
        <v>1137</v>
      </c>
      <c r="C2392" s="160" t="str">
        <f>TRIM(CLEAN(TEXT(IFERROR(INDEX('Snakeden MR'!$B$4:$C$3028,MATCH($A2392,'Snakeden MR'!$C$4:$C$3028,0),1),"-"),"@")))</f>
        <v>-</v>
      </c>
      <c r="D2392" s="147" t="str">
        <f>TRIM(CLEAN(TEXT(IFERROR(INDEX('Snakeden MR'!$I$4:$J$3028,MATCH($A2392,'Snakeden MR'!$J$4:$J$3028,0),1),"-"),"@")))</f>
        <v>-</v>
      </c>
      <c r="E2392" s="147" t="str">
        <f>TRIM(CLEAN(TEXT(IFERROR(INDEX('Snakeden MR'!$P$4:$Q$3028,MATCH($A2392,'Snakeden MR'!$Q$4:$Q$3028,0),1),"-"),"@")))</f>
        <v>-</v>
      </c>
      <c r="F2392" s="147" t="str">
        <f>TRIM(CLEAN(TEXT(IFERROR(INDEX('Snakeden MR'!$W$4:$X$3028,MATCH($A2392,'Snakeden MR'!$X$4:$X$3028,0),1),"-"),"@")))</f>
        <v>-</v>
      </c>
      <c r="G2392" s="159" t="str">
        <f t="shared" si="74"/>
        <v>Not Found</v>
      </c>
      <c r="H2392" t="str" cm="1">
        <f t="array" ref="H2392">IF(SUMPRODUCT((TRIM(C2392:F2392)&lt;&gt;"-")*1)=0,
    "No Data",
    IF(COUNTIF(C2392:F2392,INDEX(_xlfn._xlws.FILTER(C2392:F2392,TRIM(C2392:F2392)&lt;&gt;"-"),1))=SUMPRODUCT((TRIM(C2392:F2392)&lt;&gt;"-")*1),
    "No Change",
    "Change"))</f>
        <v>No Data</v>
      </c>
      <c r="I2392" s="159"/>
      <c r="J2392"/>
      <c r="K2392" s="163"/>
      <c r="L2392" s="147" t="str">
        <f>TRIM(CLEAN(TEXT(IFERROR(INDEX('Glade MR'!$B$4:$C$3000,MATCH($A2392,'Glade MR'!$C$4:$C$3000,0),1),"-"),"@")))</f>
        <v>-</v>
      </c>
      <c r="M2392" s="147" t="str">
        <f>TRIM(CLEAN(TEXT(IFERROR(INDEX('Glade MR'!$I$4:$J$3000,MATCH($A2392,'Glade MR'!$J$4:$J$3000,0),1),"-"),"@")))</f>
        <v>-</v>
      </c>
      <c r="N2392" s="147" t="str">
        <f>TRIM(CLEAN(TEXT(IFERROR(INDEX('Glade MR'!$P$4:$Q$3000,MATCH($A2392,'Glade MR'!$Q$4:$Q$3000,0),1),"-"),"@")))</f>
        <v>-</v>
      </c>
      <c r="O2392" s="147" t="str">
        <f>TRIM(CLEAN(TEXT(IFERROR(INDEX('Glade MR'!$W$4:$X$3000,MATCH($A2392,'Glade MR'!$X$4:$X$3000,0),1),"-"),"@")))</f>
        <v>-</v>
      </c>
      <c r="P2392" s="159" t="str">
        <f t="shared" si="75"/>
        <v>Not Found</v>
      </c>
      <c r="Q2392" t="str" cm="1">
        <f t="array" ref="Q2392">IF(SUMPRODUCT((TRIM(L2392:O2392)&lt;&gt;"-")*1)=0,
    "No Data",
    IF(COUNTIF(L2392:O2392,INDEX(_xlfn._xlws.FILTER(L2392:O2392,TRIM(L2392:O2392)&lt;&gt;"-"),1))=SUMPRODUCT((TRIM(L2392:O2392)&lt;&gt;"-")*1),
    "No Change",
    "Change"))</f>
        <v>No Data</v>
      </c>
      <c r="R2392" s="159"/>
      <c r="S2392" s="111"/>
    </row>
    <row r="2393" spans="1:19" x14ac:dyDescent="0.3">
      <c r="A2393" t="s">
        <v>2821</v>
      </c>
      <c r="B2393" t="s">
        <v>1137</v>
      </c>
      <c r="C2393" s="160" t="str">
        <f>TRIM(CLEAN(TEXT(IFERROR(INDEX('Snakeden MR'!$B$4:$C$3028,MATCH($A2393,'Snakeden MR'!$C$4:$C$3028,0),1),"-"),"@")))</f>
        <v>-</v>
      </c>
      <c r="D2393" s="147" t="str">
        <f>TRIM(CLEAN(TEXT(IFERROR(INDEX('Snakeden MR'!$I$4:$J$3028,MATCH($A2393,'Snakeden MR'!$J$4:$J$3028,0),1),"-"),"@")))</f>
        <v>-</v>
      </c>
      <c r="E2393" s="147" t="str">
        <f>TRIM(CLEAN(TEXT(IFERROR(INDEX('Snakeden MR'!$P$4:$Q$3028,MATCH($A2393,'Snakeden MR'!$Q$4:$Q$3028,0),1),"-"),"@")))</f>
        <v>-</v>
      </c>
      <c r="F2393" s="147" t="str">
        <f>TRIM(CLEAN(TEXT(IFERROR(INDEX('Snakeden MR'!$W$4:$X$3028,MATCH($A2393,'Snakeden MR'!$X$4:$X$3028,0),1),"-"),"@")))</f>
        <v>-</v>
      </c>
      <c r="G2393" s="159" t="str">
        <f t="shared" si="74"/>
        <v>Not Found</v>
      </c>
      <c r="H2393" t="str" cm="1">
        <f t="array" ref="H2393">IF(SUMPRODUCT((TRIM(C2393:F2393)&lt;&gt;"-")*1)=0,
    "No Data",
    IF(COUNTIF(C2393:F2393,INDEX(_xlfn._xlws.FILTER(C2393:F2393,TRIM(C2393:F2393)&lt;&gt;"-"),1))=SUMPRODUCT((TRIM(C2393:F2393)&lt;&gt;"-")*1),
    "No Change",
    "Change"))</f>
        <v>No Data</v>
      </c>
      <c r="I2393" s="159"/>
      <c r="J2393"/>
      <c r="K2393" s="163"/>
      <c r="L2393" s="147" t="str">
        <f>TRIM(CLEAN(TEXT(IFERROR(INDEX('Glade MR'!$B$4:$C$3000,MATCH($A2393,'Glade MR'!$C$4:$C$3000,0),1),"-"),"@")))</f>
        <v>-</v>
      </c>
      <c r="M2393" s="147" t="str">
        <f>TRIM(CLEAN(TEXT(IFERROR(INDEX('Glade MR'!$I$4:$J$3000,MATCH($A2393,'Glade MR'!$J$4:$J$3000,0),1),"-"),"@")))</f>
        <v>-</v>
      </c>
      <c r="N2393" s="147" t="str">
        <f>TRIM(CLEAN(TEXT(IFERROR(INDEX('Glade MR'!$P$4:$Q$3000,MATCH($A2393,'Glade MR'!$Q$4:$Q$3000,0),1),"-"),"@")))</f>
        <v>-</v>
      </c>
      <c r="O2393" s="147" t="str">
        <f>TRIM(CLEAN(TEXT(IFERROR(INDEX('Glade MR'!$W$4:$X$3000,MATCH($A2393,'Glade MR'!$X$4:$X$3000,0),1),"-"),"@")))</f>
        <v>-</v>
      </c>
      <c r="P2393" s="159" t="str">
        <f t="shared" si="75"/>
        <v>Not Found</v>
      </c>
      <c r="Q2393" t="str" cm="1">
        <f t="array" ref="Q2393">IF(SUMPRODUCT((TRIM(L2393:O2393)&lt;&gt;"-")*1)=0,
    "No Data",
    IF(COUNTIF(L2393:O2393,INDEX(_xlfn._xlws.FILTER(L2393:O2393,TRIM(L2393:O2393)&lt;&gt;"-"),1))=SUMPRODUCT((TRIM(L2393:O2393)&lt;&gt;"-")*1),
    "No Change",
    "Change"))</f>
        <v>No Data</v>
      </c>
      <c r="R2393" s="159"/>
      <c r="S2393" s="111"/>
    </row>
    <row r="2394" spans="1:19" x14ac:dyDescent="0.3">
      <c r="A2394" t="s">
        <v>2822</v>
      </c>
      <c r="B2394" t="s">
        <v>1137</v>
      </c>
      <c r="C2394" s="160" t="str">
        <f>TRIM(CLEAN(TEXT(IFERROR(INDEX('Snakeden MR'!$B$4:$C$3028,MATCH($A2394,'Snakeden MR'!$C$4:$C$3028,0),1),"-"),"@")))</f>
        <v>-</v>
      </c>
      <c r="D2394" s="147" t="str">
        <f>TRIM(CLEAN(TEXT(IFERROR(INDEX('Snakeden MR'!$I$4:$J$3028,MATCH($A2394,'Snakeden MR'!$J$4:$J$3028,0),1),"-"),"@")))</f>
        <v>-</v>
      </c>
      <c r="E2394" s="147" t="str">
        <f>TRIM(CLEAN(TEXT(IFERROR(INDEX('Snakeden MR'!$P$4:$Q$3028,MATCH($A2394,'Snakeden MR'!$Q$4:$Q$3028,0),1),"-"),"@")))</f>
        <v>-</v>
      </c>
      <c r="F2394" s="147" t="str">
        <f>TRIM(CLEAN(TEXT(IFERROR(INDEX('Snakeden MR'!$W$4:$X$3028,MATCH($A2394,'Snakeden MR'!$X$4:$X$3028,0),1),"-"),"@")))</f>
        <v>-</v>
      </c>
      <c r="G2394" s="159" t="str">
        <f t="shared" si="74"/>
        <v>Not Found</v>
      </c>
      <c r="H2394" t="str" cm="1">
        <f t="array" ref="H2394">IF(SUMPRODUCT((TRIM(C2394:F2394)&lt;&gt;"-")*1)=0,
    "No Data",
    IF(COUNTIF(C2394:F2394,INDEX(_xlfn._xlws.FILTER(C2394:F2394,TRIM(C2394:F2394)&lt;&gt;"-"),1))=SUMPRODUCT((TRIM(C2394:F2394)&lt;&gt;"-")*1),
    "No Change",
    "Change"))</f>
        <v>No Data</v>
      </c>
      <c r="I2394" s="159"/>
      <c r="J2394"/>
      <c r="K2394" s="163"/>
      <c r="L2394" s="147" t="str">
        <f>TRIM(CLEAN(TEXT(IFERROR(INDEX('Glade MR'!$B$4:$C$3000,MATCH($A2394,'Glade MR'!$C$4:$C$3000,0),1),"-"),"@")))</f>
        <v>-</v>
      </c>
      <c r="M2394" s="147" t="str">
        <f>TRIM(CLEAN(TEXT(IFERROR(INDEX('Glade MR'!$I$4:$J$3000,MATCH($A2394,'Glade MR'!$J$4:$J$3000,0),1),"-"),"@")))</f>
        <v>-</v>
      </c>
      <c r="N2394" s="147" t="str">
        <f>TRIM(CLEAN(TEXT(IFERROR(INDEX('Glade MR'!$P$4:$Q$3000,MATCH($A2394,'Glade MR'!$Q$4:$Q$3000,0),1),"-"),"@")))</f>
        <v>-</v>
      </c>
      <c r="O2394" s="147" t="str">
        <f>TRIM(CLEAN(TEXT(IFERROR(INDEX('Glade MR'!$W$4:$X$3000,MATCH($A2394,'Glade MR'!$X$4:$X$3000,0),1),"-"),"@")))</f>
        <v>-</v>
      </c>
      <c r="P2394" s="159" t="str">
        <f t="shared" si="75"/>
        <v>Not Found</v>
      </c>
      <c r="Q2394" t="str" cm="1">
        <f t="array" ref="Q2394">IF(SUMPRODUCT((TRIM(L2394:O2394)&lt;&gt;"-")*1)=0,
    "No Data",
    IF(COUNTIF(L2394:O2394,INDEX(_xlfn._xlws.FILTER(L2394:O2394,TRIM(L2394:O2394)&lt;&gt;"-"),1))=SUMPRODUCT((TRIM(L2394:O2394)&lt;&gt;"-")*1),
    "No Change",
    "Change"))</f>
        <v>No Data</v>
      </c>
      <c r="R2394" s="159"/>
      <c r="S2394" s="111"/>
    </row>
    <row r="2395" spans="1:19" x14ac:dyDescent="0.3">
      <c r="A2395" t="s">
        <v>2823</v>
      </c>
      <c r="B2395" t="s">
        <v>1137</v>
      </c>
      <c r="C2395" s="160" t="str">
        <f>TRIM(CLEAN(TEXT(IFERROR(INDEX('Snakeden MR'!$B$4:$C$3028,MATCH($A2395,'Snakeden MR'!$C$4:$C$3028,0),1),"-"),"@")))</f>
        <v>-</v>
      </c>
      <c r="D2395" s="147" t="str">
        <f>TRIM(CLEAN(TEXT(IFERROR(INDEX('Snakeden MR'!$I$4:$J$3028,MATCH($A2395,'Snakeden MR'!$J$4:$J$3028,0),1),"-"),"@")))</f>
        <v>-</v>
      </c>
      <c r="E2395" s="147" t="str">
        <f>TRIM(CLEAN(TEXT(IFERROR(INDEX('Snakeden MR'!$P$4:$Q$3028,MATCH($A2395,'Snakeden MR'!$Q$4:$Q$3028,0),1),"-"),"@")))</f>
        <v>-</v>
      </c>
      <c r="F2395" s="147" t="str">
        <f>TRIM(CLEAN(TEXT(IFERROR(INDEX('Snakeden MR'!$W$4:$X$3028,MATCH($A2395,'Snakeden MR'!$X$4:$X$3028,0),1),"-"),"@")))</f>
        <v>-</v>
      </c>
      <c r="G2395" s="159" t="str">
        <f t="shared" si="74"/>
        <v>Not Found</v>
      </c>
      <c r="H2395" t="str" cm="1">
        <f t="array" ref="H2395">IF(SUMPRODUCT((TRIM(C2395:F2395)&lt;&gt;"-")*1)=0,
    "No Data",
    IF(COUNTIF(C2395:F2395,INDEX(_xlfn._xlws.FILTER(C2395:F2395,TRIM(C2395:F2395)&lt;&gt;"-"),1))=SUMPRODUCT((TRIM(C2395:F2395)&lt;&gt;"-")*1),
    "No Change",
    "Change"))</f>
        <v>No Data</v>
      </c>
      <c r="I2395" s="159"/>
      <c r="J2395"/>
      <c r="K2395" s="163"/>
      <c r="L2395" s="147" t="str">
        <f>TRIM(CLEAN(TEXT(IFERROR(INDEX('Glade MR'!$B$4:$C$3000,MATCH($A2395,'Glade MR'!$C$4:$C$3000,0),1),"-"),"@")))</f>
        <v>-</v>
      </c>
      <c r="M2395" s="147" t="str">
        <f>TRIM(CLEAN(TEXT(IFERROR(INDEX('Glade MR'!$I$4:$J$3000,MATCH($A2395,'Glade MR'!$J$4:$J$3000,0),1),"-"),"@")))</f>
        <v>-</v>
      </c>
      <c r="N2395" s="147" t="str">
        <f>TRIM(CLEAN(TEXT(IFERROR(INDEX('Glade MR'!$P$4:$Q$3000,MATCH($A2395,'Glade MR'!$Q$4:$Q$3000,0),1),"-"),"@")))</f>
        <v>-</v>
      </c>
      <c r="O2395" s="147" t="str">
        <f>TRIM(CLEAN(TEXT(IFERROR(INDEX('Glade MR'!$W$4:$X$3000,MATCH($A2395,'Glade MR'!$X$4:$X$3000,0),1),"-"),"@")))</f>
        <v>-</v>
      </c>
      <c r="P2395" s="159" t="str">
        <f t="shared" si="75"/>
        <v>Not Found</v>
      </c>
      <c r="Q2395" t="str" cm="1">
        <f t="array" ref="Q2395">IF(SUMPRODUCT((TRIM(L2395:O2395)&lt;&gt;"-")*1)=0,
    "No Data",
    IF(COUNTIF(L2395:O2395,INDEX(_xlfn._xlws.FILTER(L2395:O2395,TRIM(L2395:O2395)&lt;&gt;"-"),1))=SUMPRODUCT((TRIM(L2395:O2395)&lt;&gt;"-")*1),
    "No Change",
    "Change"))</f>
        <v>No Data</v>
      </c>
      <c r="R2395" s="159"/>
      <c r="S2395" s="111"/>
    </row>
    <row r="2396" spans="1:19" x14ac:dyDescent="0.3">
      <c r="A2396" t="s">
        <v>2824</v>
      </c>
      <c r="B2396" t="s">
        <v>1137</v>
      </c>
      <c r="C2396" s="160" t="str">
        <f>TRIM(CLEAN(TEXT(IFERROR(INDEX('Snakeden MR'!$B$4:$C$3028,MATCH($A2396,'Snakeden MR'!$C$4:$C$3028,0),1),"-"),"@")))</f>
        <v>-</v>
      </c>
      <c r="D2396" s="147" t="str">
        <f>TRIM(CLEAN(TEXT(IFERROR(INDEX('Snakeden MR'!$I$4:$J$3028,MATCH($A2396,'Snakeden MR'!$J$4:$J$3028,0),1),"-"),"@")))</f>
        <v>-</v>
      </c>
      <c r="E2396" s="147" t="str">
        <f>TRIM(CLEAN(TEXT(IFERROR(INDEX('Snakeden MR'!$P$4:$Q$3028,MATCH($A2396,'Snakeden MR'!$Q$4:$Q$3028,0),1),"-"),"@")))</f>
        <v>-</v>
      </c>
      <c r="F2396" s="147" t="str">
        <f>TRIM(CLEAN(TEXT(IFERROR(INDEX('Snakeden MR'!$W$4:$X$3028,MATCH($A2396,'Snakeden MR'!$X$4:$X$3028,0),1),"-"),"@")))</f>
        <v>-</v>
      </c>
      <c r="G2396" s="159" t="str">
        <f t="shared" si="74"/>
        <v>Not Found</v>
      </c>
      <c r="H2396" t="str" cm="1">
        <f t="array" ref="H2396">IF(SUMPRODUCT((TRIM(C2396:F2396)&lt;&gt;"-")*1)=0,
    "No Data",
    IF(COUNTIF(C2396:F2396,INDEX(_xlfn._xlws.FILTER(C2396:F2396,TRIM(C2396:F2396)&lt;&gt;"-"),1))=SUMPRODUCT((TRIM(C2396:F2396)&lt;&gt;"-")*1),
    "No Change",
    "Change"))</f>
        <v>No Data</v>
      </c>
      <c r="I2396" s="159"/>
      <c r="J2396"/>
      <c r="K2396" s="163"/>
      <c r="L2396" s="147" t="str">
        <f>TRIM(CLEAN(TEXT(IFERROR(INDEX('Glade MR'!$B$4:$C$3000,MATCH($A2396,'Glade MR'!$C$4:$C$3000,0),1),"-"),"@")))</f>
        <v>-</v>
      </c>
      <c r="M2396" s="147" t="str">
        <f>TRIM(CLEAN(TEXT(IFERROR(INDEX('Glade MR'!$I$4:$J$3000,MATCH($A2396,'Glade MR'!$J$4:$J$3000,0),1),"-"),"@")))</f>
        <v>-</v>
      </c>
      <c r="N2396" s="147" t="str">
        <f>TRIM(CLEAN(TEXT(IFERROR(INDEX('Glade MR'!$P$4:$Q$3000,MATCH($A2396,'Glade MR'!$Q$4:$Q$3000,0),1),"-"),"@")))</f>
        <v>-</v>
      </c>
      <c r="O2396" s="147" t="str">
        <f>TRIM(CLEAN(TEXT(IFERROR(INDEX('Glade MR'!$W$4:$X$3000,MATCH($A2396,'Glade MR'!$X$4:$X$3000,0),1),"-"),"@")))</f>
        <v>-</v>
      </c>
      <c r="P2396" s="159" t="str">
        <f t="shared" si="75"/>
        <v>Not Found</v>
      </c>
      <c r="Q2396" t="str" cm="1">
        <f t="array" ref="Q2396">IF(SUMPRODUCT((TRIM(L2396:O2396)&lt;&gt;"-")*1)=0,
    "No Data",
    IF(COUNTIF(L2396:O2396,INDEX(_xlfn._xlws.FILTER(L2396:O2396,TRIM(L2396:O2396)&lt;&gt;"-"),1))=SUMPRODUCT((TRIM(L2396:O2396)&lt;&gt;"-")*1),
    "No Change",
    "Change"))</f>
        <v>No Data</v>
      </c>
      <c r="R2396" s="159"/>
      <c r="S2396" s="111"/>
    </row>
    <row r="2397" spans="1:19" x14ac:dyDescent="0.3">
      <c r="A2397" t="s">
        <v>2825</v>
      </c>
      <c r="B2397" t="s">
        <v>1137</v>
      </c>
      <c r="C2397" s="160" t="str">
        <f>TRIM(CLEAN(TEXT(IFERROR(INDEX('Snakeden MR'!$B$4:$C$3028,MATCH($A2397,'Snakeden MR'!$C$4:$C$3028,0),1),"-"),"@")))</f>
        <v>-</v>
      </c>
      <c r="D2397" s="147" t="str">
        <f>TRIM(CLEAN(TEXT(IFERROR(INDEX('Snakeden MR'!$I$4:$J$3028,MATCH($A2397,'Snakeden MR'!$J$4:$J$3028,0),1),"-"),"@")))</f>
        <v>-</v>
      </c>
      <c r="E2397" s="147" t="str">
        <f>TRIM(CLEAN(TEXT(IFERROR(INDEX('Snakeden MR'!$P$4:$Q$3028,MATCH($A2397,'Snakeden MR'!$Q$4:$Q$3028,0),1),"-"),"@")))</f>
        <v>-</v>
      </c>
      <c r="F2397" s="147" t="str">
        <f>TRIM(CLEAN(TEXT(IFERROR(INDEX('Snakeden MR'!$W$4:$X$3028,MATCH($A2397,'Snakeden MR'!$X$4:$X$3028,0),1),"-"),"@")))</f>
        <v>-</v>
      </c>
      <c r="G2397" s="159" t="str">
        <f t="shared" si="74"/>
        <v>Not Found</v>
      </c>
      <c r="H2397" t="str" cm="1">
        <f t="array" ref="H2397">IF(SUMPRODUCT((TRIM(C2397:F2397)&lt;&gt;"-")*1)=0,
    "No Data",
    IF(COUNTIF(C2397:F2397,INDEX(_xlfn._xlws.FILTER(C2397:F2397,TRIM(C2397:F2397)&lt;&gt;"-"),1))=SUMPRODUCT((TRIM(C2397:F2397)&lt;&gt;"-")*1),
    "No Change",
    "Change"))</f>
        <v>No Data</v>
      </c>
      <c r="I2397" s="159"/>
      <c r="J2397"/>
      <c r="K2397" s="163"/>
      <c r="L2397" s="147" t="str">
        <f>TRIM(CLEAN(TEXT(IFERROR(INDEX('Glade MR'!$B$4:$C$3000,MATCH($A2397,'Glade MR'!$C$4:$C$3000,0),1),"-"),"@")))</f>
        <v>-</v>
      </c>
      <c r="M2397" s="147" t="str">
        <f>TRIM(CLEAN(TEXT(IFERROR(INDEX('Glade MR'!$I$4:$J$3000,MATCH($A2397,'Glade MR'!$J$4:$J$3000,0),1),"-"),"@")))</f>
        <v>-</v>
      </c>
      <c r="N2397" s="147" t="str">
        <f>TRIM(CLEAN(TEXT(IFERROR(INDEX('Glade MR'!$P$4:$Q$3000,MATCH($A2397,'Glade MR'!$Q$4:$Q$3000,0),1),"-"),"@")))</f>
        <v>-</v>
      </c>
      <c r="O2397" s="147" t="str">
        <f>TRIM(CLEAN(TEXT(IFERROR(INDEX('Glade MR'!$W$4:$X$3000,MATCH($A2397,'Glade MR'!$X$4:$X$3000,0),1),"-"),"@")))</f>
        <v>-</v>
      </c>
      <c r="P2397" s="159" t="str">
        <f t="shared" si="75"/>
        <v>Not Found</v>
      </c>
      <c r="Q2397" t="str" cm="1">
        <f t="array" ref="Q2397">IF(SUMPRODUCT((TRIM(L2397:O2397)&lt;&gt;"-")*1)=0,
    "No Data",
    IF(COUNTIF(L2397:O2397,INDEX(_xlfn._xlws.FILTER(L2397:O2397,TRIM(L2397:O2397)&lt;&gt;"-"),1))=SUMPRODUCT((TRIM(L2397:O2397)&lt;&gt;"-")*1),
    "No Change",
    "Change"))</f>
        <v>No Data</v>
      </c>
      <c r="R2397" s="159"/>
      <c r="S2397" s="111"/>
    </row>
    <row r="2398" spans="1:19" x14ac:dyDescent="0.3">
      <c r="A2398" t="s">
        <v>2826</v>
      </c>
      <c r="B2398" t="s">
        <v>1137</v>
      </c>
      <c r="C2398" s="160" t="str">
        <f>TRIM(CLEAN(TEXT(IFERROR(INDEX('Snakeden MR'!$B$4:$C$3028,MATCH($A2398,'Snakeden MR'!$C$4:$C$3028,0),1),"-"),"@")))</f>
        <v>-</v>
      </c>
      <c r="D2398" s="147" t="str">
        <f>TRIM(CLEAN(TEXT(IFERROR(INDEX('Snakeden MR'!$I$4:$J$3028,MATCH($A2398,'Snakeden MR'!$J$4:$J$3028,0),1),"-"),"@")))</f>
        <v>-</v>
      </c>
      <c r="E2398" s="147" t="str">
        <f>TRIM(CLEAN(TEXT(IFERROR(INDEX('Snakeden MR'!$P$4:$Q$3028,MATCH($A2398,'Snakeden MR'!$Q$4:$Q$3028,0),1),"-"),"@")))</f>
        <v>-</v>
      </c>
      <c r="F2398" s="147" t="str">
        <f>TRIM(CLEAN(TEXT(IFERROR(INDEX('Snakeden MR'!$W$4:$X$3028,MATCH($A2398,'Snakeden MR'!$X$4:$X$3028,0),1),"-"),"@")))</f>
        <v>-</v>
      </c>
      <c r="G2398" s="159" t="str">
        <f t="shared" si="74"/>
        <v>Not Found</v>
      </c>
      <c r="H2398" t="str" cm="1">
        <f t="array" ref="H2398">IF(SUMPRODUCT((TRIM(C2398:F2398)&lt;&gt;"-")*1)=0,
    "No Data",
    IF(COUNTIF(C2398:F2398,INDEX(_xlfn._xlws.FILTER(C2398:F2398,TRIM(C2398:F2398)&lt;&gt;"-"),1))=SUMPRODUCT((TRIM(C2398:F2398)&lt;&gt;"-")*1),
    "No Change",
    "Change"))</f>
        <v>No Data</v>
      </c>
      <c r="I2398" s="159"/>
      <c r="J2398"/>
      <c r="K2398" s="163"/>
      <c r="L2398" s="147" t="str">
        <f>TRIM(CLEAN(TEXT(IFERROR(INDEX('Glade MR'!$B$4:$C$3000,MATCH($A2398,'Glade MR'!$C$4:$C$3000,0),1),"-"),"@")))</f>
        <v>-</v>
      </c>
      <c r="M2398" s="147" t="str">
        <f>TRIM(CLEAN(TEXT(IFERROR(INDEX('Glade MR'!$I$4:$J$3000,MATCH($A2398,'Glade MR'!$J$4:$J$3000,0),1),"-"),"@")))</f>
        <v>-</v>
      </c>
      <c r="N2398" s="147" t="str">
        <f>TRIM(CLEAN(TEXT(IFERROR(INDEX('Glade MR'!$P$4:$Q$3000,MATCH($A2398,'Glade MR'!$Q$4:$Q$3000,0),1),"-"),"@")))</f>
        <v>-</v>
      </c>
      <c r="O2398" s="147" t="str">
        <f>TRIM(CLEAN(TEXT(IFERROR(INDEX('Glade MR'!$W$4:$X$3000,MATCH($A2398,'Glade MR'!$X$4:$X$3000,0),1),"-"),"@")))</f>
        <v>-</v>
      </c>
      <c r="P2398" s="159" t="str">
        <f t="shared" si="75"/>
        <v>Not Found</v>
      </c>
      <c r="Q2398" t="str" cm="1">
        <f t="array" ref="Q2398">IF(SUMPRODUCT((TRIM(L2398:O2398)&lt;&gt;"-")*1)=0,
    "No Data",
    IF(COUNTIF(L2398:O2398,INDEX(_xlfn._xlws.FILTER(L2398:O2398,TRIM(L2398:O2398)&lt;&gt;"-"),1))=SUMPRODUCT((TRIM(L2398:O2398)&lt;&gt;"-")*1),
    "No Change",
    "Change"))</f>
        <v>No Data</v>
      </c>
      <c r="R2398" s="159"/>
      <c r="S2398" s="111"/>
    </row>
    <row r="2399" spans="1:19" x14ac:dyDescent="0.3">
      <c r="A2399" t="s">
        <v>481</v>
      </c>
      <c r="B2399" t="s">
        <v>1145</v>
      </c>
      <c r="C2399" s="160" t="str">
        <f>TRIM(CLEAN(TEXT(IFERROR(INDEX('Snakeden MR'!$B$4:$C$3028,MATCH($A2399,'Snakeden MR'!$C$4:$C$3028,0),1),"-"),"@")))</f>
        <v>-</v>
      </c>
      <c r="D2399" s="147" t="str">
        <f>TRIM(CLEAN(TEXT(IFERROR(INDEX('Snakeden MR'!$I$4:$J$3028,MATCH($A2399,'Snakeden MR'!$J$4:$J$3028,0),1),"-"),"@")))</f>
        <v>-</v>
      </c>
      <c r="E2399" s="147" t="str">
        <f>TRIM(CLEAN(TEXT(IFERROR(INDEX('Snakeden MR'!$P$4:$Q$3028,MATCH($A2399,'Snakeden MR'!$Q$4:$Q$3028,0),1),"-"),"@")))</f>
        <v>-</v>
      </c>
      <c r="F2399" s="147" t="str">
        <f>TRIM(CLEAN(TEXT(IFERROR(INDEX('Snakeden MR'!$W$4:$X$3028,MATCH($A2399,'Snakeden MR'!$X$4:$X$3028,0),1),"-"),"@")))</f>
        <v>-</v>
      </c>
      <c r="G2399" s="159" t="str">
        <f t="shared" si="74"/>
        <v>Not Found</v>
      </c>
      <c r="H2399" t="str" cm="1">
        <f t="array" ref="H2399">IF(SUMPRODUCT((TRIM(C2399:F2399)&lt;&gt;"-")*1)=0,
    "No Data",
    IF(COUNTIF(C2399:F2399,INDEX(_xlfn._xlws.FILTER(C2399:F2399,TRIM(C2399:F2399)&lt;&gt;"-"),1))=SUMPRODUCT((TRIM(C2399:F2399)&lt;&gt;"-")*1),
    "No Change",
    "Change"))</f>
        <v>No Data</v>
      </c>
      <c r="I2399" s="159"/>
      <c r="J2399"/>
      <c r="K2399" s="163"/>
      <c r="L2399" s="147" t="str">
        <f>TRIM(CLEAN(TEXT(IFERROR(INDEX('Glade MR'!$B$4:$C$3000,MATCH($A2399,'Glade MR'!$C$4:$C$3000,0),1),"-"),"@")))</f>
        <v>-</v>
      </c>
      <c r="M2399" s="147" t="str">
        <f>TRIM(CLEAN(TEXT(IFERROR(INDEX('Glade MR'!$I$4:$J$3000,MATCH($A2399,'Glade MR'!$J$4:$J$3000,0),1),"-"),"@")))</f>
        <v>Pool 4</v>
      </c>
      <c r="N2399" s="147" t="str">
        <f>TRIM(CLEAN(TEXT(IFERROR(INDEX('Glade MR'!$P$4:$Q$3000,MATCH($A2399,'Glade MR'!$Q$4:$Q$3000,0),1),"-"),"@")))</f>
        <v>-</v>
      </c>
      <c r="O2399" s="147" t="str">
        <f>TRIM(CLEAN(TEXT(IFERROR(INDEX('Glade MR'!$W$4:$X$3000,MATCH($A2399,'Glade MR'!$X$4:$X$3000,0),1),"-"),"@")))</f>
        <v>-</v>
      </c>
      <c r="P2399" s="159" t="str">
        <f t="shared" si="75"/>
        <v>Found</v>
      </c>
      <c r="Q2399" t="str" cm="1">
        <f t="array" ref="Q2399">IF(SUMPRODUCT((TRIM(L2399:O2399)&lt;&gt;"-")*1)=0,
    "No Data",
    IF(COUNTIF(L2399:O2399,INDEX(_xlfn._xlws.FILTER(L2399:O2399,TRIM(L2399:O2399)&lt;&gt;"-"),1))=SUMPRODUCT((TRIM(L2399:O2399)&lt;&gt;"-")*1),
    "No Change",
    "Change"))</f>
        <v>No Change</v>
      </c>
      <c r="R2399" s="159"/>
      <c r="S2399" s="111"/>
    </row>
    <row r="2400" spans="1:19" x14ac:dyDescent="0.3">
      <c r="A2400" t="s">
        <v>2827</v>
      </c>
      <c r="B2400" t="s">
        <v>1137</v>
      </c>
      <c r="C2400" s="160" t="str">
        <f>TRIM(CLEAN(TEXT(IFERROR(INDEX('Snakeden MR'!$B$4:$C$3028,MATCH($A2400,'Snakeden MR'!$C$4:$C$3028,0),1),"-"),"@")))</f>
        <v>-</v>
      </c>
      <c r="D2400" s="147" t="str">
        <f>TRIM(CLEAN(TEXT(IFERROR(INDEX('Snakeden MR'!$I$4:$J$3028,MATCH($A2400,'Snakeden MR'!$J$4:$J$3028,0),1),"-"),"@")))</f>
        <v>-</v>
      </c>
      <c r="E2400" s="147" t="str">
        <f>TRIM(CLEAN(TEXT(IFERROR(INDEX('Snakeden MR'!$P$4:$Q$3028,MATCH($A2400,'Snakeden MR'!$Q$4:$Q$3028,0),1),"-"),"@")))</f>
        <v>-</v>
      </c>
      <c r="F2400" s="147" t="str">
        <f>TRIM(CLEAN(TEXT(IFERROR(INDEX('Snakeden MR'!$W$4:$X$3028,MATCH($A2400,'Snakeden MR'!$X$4:$X$3028,0),1),"-"),"@")))</f>
        <v>-</v>
      </c>
      <c r="G2400" s="159" t="str">
        <f t="shared" si="74"/>
        <v>Not Found</v>
      </c>
      <c r="H2400" t="str" cm="1">
        <f t="array" ref="H2400">IF(SUMPRODUCT((TRIM(C2400:F2400)&lt;&gt;"-")*1)=0,
    "No Data",
    IF(COUNTIF(C2400:F2400,INDEX(_xlfn._xlws.FILTER(C2400:F2400,TRIM(C2400:F2400)&lt;&gt;"-"),1))=SUMPRODUCT((TRIM(C2400:F2400)&lt;&gt;"-")*1),
    "No Change",
    "Change"))</f>
        <v>No Data</v>
      </c>
      <c r="I2400" s="159"/>
      <c r="J2400"/>
      <c r="K2400" s="163"/>
      <c r="L2400" s="147" t="str">
        <f>TRIM(CLEAN(TEXT(IFERROR(INDEX('Glade MR'!$B$4:$C$3000,MATCH($A2400,'Glade MR'!$C$4:$C$3000,0),1),"-"),"@")))</f>
        <v>-</v>
      </c>
      <c r="M2400" s="147" t="str">
        <f>TRIM(CLEAN(TEXT(IFERROR(INDEX('Glade MR'!$I$4:$J$3000,MATCH($A2400,'Glade MR'!$J$4:$J$3000,0),1),"-"),"@")))</f>
        <v>-</v>
      </c>
      <c r="N2400" s="147" t="str">
        <f>TRIM(CLEAN(TEXT(IFERROR(INDEX('Glade MR'!$P$4:$Q$3000,MATCH($A2400,'Glade MR'!$Q$4:$Q$3000,0),1),"-"),"@")))</f>
        <v>-</v>
      </c>
      <c r="O2400" s="147" t="str">
        <f>TRIM(CLEAN(TEXT(IFERROR(INDEX('Glade MR'!$W$4:$X$3000,MATCH($A2400,'Glade MR'!$X$4:$X$3000,0),1),"-"),"@")))</f>
        <v>-</v>
      </c>
      <c r="P2400" s="159" t="str">
        <f t="shared" si="75"/>
        <v>Not Found</v>
      </c>
      <c r="Q2400" t="str" cm="1">
        <f t="array" ref="Q2400">IF(SUMPRODUCT((TRIM(L2400:O2400)&lt;&gt;"-")*1)=0,
    "No Data",
    IF(COUNTIF(L2400:O2400,INDEX(_xlfn._xlws.FILTER(L2400:O2400,TRIM(L2400:O2400)&lt;&gt;"-"),1))=SUMPRODUCT((TRIM(L2400:O2400)&lt;&gt;"-")*1),
    "No Change",
    "Change"))</f>
        <v>No Data</v>
      </c>
      <c r="R2400" s="159"/>
      <c r="S2400" s="111"/>
    </row>
    <row r="2401" spans="1:19" x14ac:dyDescent="0.3">
      <c r="A2401" t="s">
        <v>713</v>
      </c>
      <c r="B2401" t="s">
        <v>1137</v>
      </c>
      <c r="C2401" s="160" t="str">
        <f>TRIM(CLEAN(TEXT(IFERROR(INDEX('Snakeden MR'!$B$4:$C$3028,MATCH($A2401,'Snakeden MR'!$C$4:$C$3028,0),1),"-"),"@")))</f>
        <v>-</v>
      </c>
      <c r="D2401" s="147" t="str">
        <f>TRIM(CLEAN(TEXT(IFERROR(INDEX('Snakeden MR'!$I$4:$J$3028,MATCH($A2401,'Snakeden MR'!$J$4:$J$3028,0),1),"-"),"@")))</f>
        <v>-</v>
      </c>
      <c r="E2401" s="147" t="str">
        <f>TRIM(CLEAN(TEXT(IFERROR(INDEX('Snakeden MR'!$P$4:$Q$3028,MATCH($A2401,'Snakeden MR'!$Q$4:$Q$3028,0),1),"-"),"@")))</f>
        <v>-</v>
      </c>
      <c r="F2401" s="147" t="str">
        <f>TRIM(CLEAN(TEXT(IFERROR(INDEX('Snakeden MR'!$W$4:$X$3028,MATCH($A2401,'Snakeden MR'!$X$4:$X$3028,0),1),"-"),"@")))</f>
        <v>-</v>
      </c>
      <c r="G2401" s="159" t="str">
        <f t="shared" si="74"/>
        <v>Not Found</v>
      </c>
      <c r="H2401" t="str" cm="1">
        <f t="array" ref="H2401">IF(SUMPRODUCT((TRIM(C2401:F2401)&lt;&gt;"-")*1)=0,
    "No Data",
    IF(COUNTIF(C2401:F2401,INDEX(_xlfn._xlws.FILTER(C2401:F2401,TRIM(C2401:F2401)&lt;&gt;"-"),1))=SUMPRODUCT((TRIM(C2401:F2401)&lt;&gt;"-")*1),
    "No Change",
    "Change"))</f>
        <v>No Data</v>
      </c>
      <c r="I2401" s="159"/>
      <c r="J2401"/>
      <c r="K2401" s="163"/>
      <c r="L2401" s="147" t="str">
        <f>TRIM(CLEAN(TEXT(IFERROR(INDEX('Glade MR'!$B$4:$C$3000,MATCH($A2401,'Glade MR'!$C$4:$C$3000,0),1),"-"),"@")))</f>
        <v>Pool 4</v>
      </c>
      <c r="M2401" s="147" t="str">
        <f>TRIM(CLEAN(TEXT(IFERROR(INDEX('Glade MR'!$I$4:$J$3000,MATCH($A2401,'Glade MR'!$J$4:$J$3000,0),1),"-"),"@")))</f>
        <v>-</v>
      </c>
      <c r="N2401" s="147" t="str">
        <f>TRIM(CLEAN(TEXT(IFERROR(INDEX('Glade MR'!$P$4:$Q$3000,MATCH($A2401,'Glade MR'!$Q$4:$Q$3000,0),1),"-"),"@")))</f>
        <v>-</v>
      </c>
      <c r="O2401" s="147" t="str">
        <f>TRIM(CLEAN(TEXT(IFERROR(INDEX('Glade MR'!$W$4:$X$3000,MATCH($A2401,'Glade MR'!$X$4:$X$3000,0),1),"-"),"@")))</f>
        <v>Pool 4</v>
      </c>
      <c r="P2401" s="159" t="str">
        <f t="shared" si="75"/>
        <v>Found</v>
      </c>
      <c r="Q2401" t="str" cm="1">
        <f t="array" ref="Q2401">IF(SUMPRODUCT((TRIM(L2401:O2401)&lt;&gt;"-")*1)=0,
    "No Data",
    IF(COUNTIF(L2401:O2401,INDEX(_xlfn._xlws.FILTER(L2401:O2401,TRIM(L2401:O2401)&lt;&gt;"-"),1))=SUMPRODUCT((TRIM(L2401:O2401)&lt;&gt;"-")*1),
    "No Change",
    "Change"))</f>
        <v>No Change</v>
      </c>
      <c r="R2401" s="159"/>
      <c r="S2401" s="111"/>
    </row>
    <row r="2402" spans="1:19" x14ac:dyDescent="0.3">
      <c r="A2402" t="s">
        <v>880</v>
      </c>
      <c r="B2402" t="s">
        <v>1137</v>
      </c>
      <c r="C2402" s="160" t="str">
        <f>TRIM(CLEAN(TEXT(IFERROR(INDEX('Snakeden MR'!$B$4:$C$3028,MATCH($A2402,'Snakeden MR'!$C$4:$C$3028,0),1),"-"),"@")))</f>
        <v>-</v>
      </c>
      <c r="D2402" s="147" t="str">
        <f>TRIM(CLEAN(TEXT(IFERROR(INDEX('Snakeden MR'!$I$4:$J$3028,MATCH($A2402,'Snakeden MR'!$J$4:$J$3028,0),1),"-"),"@")))</f>
        <v>-</v>
      </c>
      <c r="E2402" s="147" t="str">
        <f>TRIM(CLEAN(TEXT(IFERROR(INDEX('Snakeden MR'!$P$4:$Q$3028,MATCH($A2402,'Snakeden MR'!$Q$4:$Q$3028,0),1),"-"),"@")))</f>
        <v>-</v>
      </c>
      <c r="F2402" s="147" t="str">
        <f>TRIM(CLEAN(TEXT(IFERROR(INDEX('Snakeden MR'!$W$4:$X$3028,MATCH($A2402,'Snakeden MR'!$X$4:$X$3028,0),1),"-"),"@")))</f>
        <v>-</v>
      </c>
      <c r="G2402" s="159" t="str">
        <f t="shared" si="74"/>
        <v>Not Found</v>
      </c>
      <c r="H2402" t="str" cm="1">
        <f t="array" ref="H2402">IF(SUMPRODUCT((TRIM(C2402:F2402)&lt;&gt;"-")*1)=0,
    "No Data",
    IF(COUNTIF(C2402:F2402,INDEX(_xlfn._xlws.FILTER(C2402:F2402,TRIM(C2402:F2402)&lt;&gt;"-"),1))=SUMPRODUCT((TRIM(C2402:F2402)&lt;&gt;"-")*1),
    "No Change",
    "Change"))</f>
        <v>No Data</v>
      </c>
      <c r="I2402" s="159"/>
      <c r="J2402"/>
      <c r="K2402" s="163"/>
      <c r="L2402" s="147" t="str">
        <f>TRIM(CLEAN(TEXT(IFERROR(INDEX('Glade MR'!$B$4:$C$3000,MATCH($A2402,'Glade MR'!$C$4:$C$3000,0),1),"-"),"@")))</f>
        <v>Pool 4</v>
      </c>
      <c r="M2402" s="147" t="str">
        <f>TRIM(CLEAN(TEXT(IFERROR(INDEX('Glade MR'!$I$4:$J$3000,MATCH($A2402,'Glade MR'!$J$4:$J$3000,0),1),"-"),"@")))</f>
        <v>Pool 5</v>
      </c>
      <c r="N2402" s="147" t="str">
        <f>TRIM(CLEAN(TEXT(IFERROR(INDEX('Glade MR'!$P$4:$Q$3000,MATCH($A2402,'Glade MR'!$Q$4:$Q$3000,0),1),"-"),"@")))</f>
        <v>-</v>
      </c>
      <c r="O2402" s="147" t="str">
        <f>TRIM(CLEAN(TEXT(IFERROR(INDEX('Glade MR'!$W$4:$X$3000,MATCH($A2402,'Glade MR'!$X$4:$X$3000,0),1),"-"),"@")))</f>
        <v>-</v>
      </c>
      <c r="P2402" s="159" t="str">
        <f t="shared" si="75"/>
        <v>Found</v>
      </c>
      <c r="Q2402" t="str" cm="1">
        <f t="array" ref="Q2402">IF(SUMPRODUCT((TRIM(L2402:O2402)&lt;&gt;"-")*1)=0,
    "No Data",
    IF(COUNTIF(L2402:O2402,INDEX(_xlfn._xlws.FILTER(L2402:O2402,TRIM(L2402:O2402)&lt;&gt;"-"),1))=SUMPRODUCT((TRIM(L2402:O2402)&lt;&gt;"-")*1),
    "No Change",
    "Change"))</f>
        <v>Change</v>
      </c>
      <c r="R2402" s="159"/>
      <c r="S2402" s="111"/>
    </row>
    <row r="2403" spans="1:19" x14ac:dyDescent="0.3">
      <c r="A2403" t="s">
        <v>2828</v>
      </c>
      <c r="B2403" t="s">
        <v>1137</v>
      </c>
      <c r="C2403" s="160" t="str">
        <f>TRIM(CLEAN(TEXT(IFERROR(INDEX('Snakeden MR'!$B$4:$C$3028,MATCH($A2403,'Snakeden MR'!$C$4:$C$3028,0),1),"-"),"@")))</f>
        <v>-</v>
      </c>
      <c r="D2403" s="147" t="str">
        <f>TRIM(CLEAN(TEXT(IFERROR(INDEX('Snakeden MR'!$I$4:$J$3028,MATCH($A2403,'Snakeden MR'!$J$4:$J$3028,0),1),"-"),"@")))</f>
        <v>-</v>
      </c>
      <c r="E2403" s="147" t="str">
        <f>TRIM(CLEAN(TEXT(IFERROR(INDEX('Snakeden MR'!$P$4:$Q$3028,MATCH($A2403,'Snakeden MR'!$Q$4:$Q$3028,0),1),"-"),"@")))</f>
        <v>-</v>
      </c>
      <c r="F2403" s="147" t="str">
        <f>TRIM(CLEAN(TEXT(IFERROR(INDEX('Snakeden MR'!$W$4:$X$3028,MATCH($A2403,'Snakeden MR'!$X$4:$X$3028,0),1),"-"),"@")))</f>
        <v>-</v>
      </c>
      <c r="G2403" s="159" t="str">
        <f t="shared" si="74"/>
        <v>Not Found</v>
      </c>
      <c r="H2403" t="str" cm="1">
        <f t="array" ref="H2403">IF(SUMPRODUCT((TRIM(C2403:F2403)&lt;&gt;"-")*1)=0,
    "No Data",
    IF(COUNTIF(C2403:F2403,INDEX(_xlfn._xlws.FILTER(C2403:F2403,TRIM(C2403:F2403)&lt;&gt;"-"),1))=SUMPRODUCT((TRIM(C2403:F2403)&lt;&gt;"-")*1),
    "No Change",
    "Change"))</f>
        <v>No Data</v>
      </c>
      <c r="I2403" s="159"/>
      <c r="J2403"/>
      <c r="K2403" s="163"/>
      <c r="L2403" s="147" t="str">
        <f>TRIM(CLEAN(TEXT(IFERROR(INDEX('Glade MR'!$B$4:$C$3000,MATCH($A2403,'Glade MR'!$C$4:$C$3000,0),1),"-"),"@")))</f>
        <v>-</v>
      </c>
      <c r="M2403" s="147" t="str">
        <f>TRIM(CLEAN(TEXT(IFERROR(INDEX('Glade MR'!$I$4:$J$3000,MATCH($A2403,'Glade MR'!$J$4:$J$3000,0),1),"-"),"@")))</f>
        <v>-</v>
      </c>
      <c r="N2403" s="147" t="str">
        <f>TRIM(CLEAN(TEXT(IFERROR(INDEX('Glade MR'!$P$4:$Q$3000,MATCH($A2403,'Glade MR'!$Q$4:$Q$3000,0),1),"-"),"@")))</f>
        <v>-</v>
      </c>
      <c r="O2403" s="147" t="str">
        <f>TRIM(CLEAN(TEXT(IFERROR(INDEX('Glade MR'!$W$4:$X$3000,MATCH($A2403,'Glade MR'!$X$4:$X$3000,0),1),"-"),"@")))</f>
        <v>-</v>
      </c>
      <c r="P2403" s="159" t="str">
        <f t="shared" si="75"/>
        <v>Not Found</v>
      </c>
      <c r="Q2403" t="str" cm="1">
        <f t="array" ref="Q2403">IF(SUMPRODUCT((TRIM(L2403:O2403)&lt;&gt;"-")*1)=0,
    "No Data",
    IF(COUNTIF(L2403:O2403,INDEX(_xlfn._xlws.FILTER(L2403:O2403,TRIM(L2403:O2403)&lt;&gt;"-"),1))=SUMPRODUCT((TRIM(L2403:O2403)&lt;&gt;"-")*1),
    "No Change",
    "Change"))</f>
        <v>No Data</v>
      </c>
      <c r="R2403" s="159"/>
      <c r="S2403" s="111"/>
    </row>
    <row r="2404" spans="1:19" x14ac:dyDescent="0.3">
      <c r="A2404" t="s">
        <v>2829</v>
      </c>
      <c r="B2404" t="s">
        <v>1137</v>
      </c>
      <c r="C2404" s="160" t="str">
        <f>TRIM(CLEAN(TEXT(IFERROR(INDEX('Snakeden MR'!$B$4:$C$3028,MATCH($A2404,'Snakeden MR'!$C$4:$C$3028,0),1),"-"),"@")))</f>
        <v>-</v>
      </c>
      <c r="D2404" s="147" t="str">
        <f>TRIM(CLEAN(TEXT(IFERROR(INDEX('Snakeden MR'!$I$4:$J$3028,MATCH($A2404,'Snakeden MR'!$J$4:$J$3028,0),1),"-"),"@")))</f>
        <v>-</v>
      </c>
      <c r="E2404" s="147" t="str">
        <f>TRIM(CLEAN(TEXT(IFERROR(INDEX('Snakeden MR'!$P$4:$Q$3028,MATCH($A2404,'Snakeden MR'!$Q$4:$Q$3028,0),1),"-"),"@")))</f>
        <v>-</v>
      </c>
      <c r="F2404" s="147" t="str">
        <f>TRIM(CLEAN(TEXT(IFERROR(INDEX('Snakeden MR'!$W$4:$X$3028,MATCH($A2404,'Snakeden MR'!$X$4:$X$3028,0),1),"-"),"@")))</f>
        <v>-</v>
      </c>
      <c r="G2404" s="159" t="str">
        <f t="shared" si="74"/>
        <v>Not Found</v>
      </c>
      <c r="H2404" t="str" cm="1">
        <f t="array" ref="H2404">IF(SUMPRODUCT((TRIM(C2404:F2404)&lt;&gt;"-")*1)=0,
    "No Data",
    IF(COUNTIF(C2404:F2404,INDEX(_xlfn._xlws.FILTER(C2404:F2404,TRIM(C2404:F2404)&lt;&gt;"-"),1))=SUMPRODUCT((TRIM(C2404:F2404)&lt;&gt;"-")*1),
    "No Change",
    "Change"))</f>
        <v>No Data</v>
      </c>
      <c r="I2404" s="159"/>
      <c r="J2404"/>
      <c r="K2404" s="163"/>
      <c r="L2404" s="147" t="str">
        <f>TRIM(CLEAN(TEXT(IFERROR(INDEX('Glade MR'!$B$4:$C$3000,MATCH($A2404,'Glade MR'!$C$4:$C$3000,0),1),"-"),"@")))</f>
        <v>-</v>
      </c>
      <c r="M2404" s="147" t="str">
        <f>TRIM(CLEAN(TEXT(IFERROR(INDEX('Glade MR'!$I$4:$J$3000,MATCH($A2404,'Glade MR'!$J$4:$J$3000,0),1),"-"),"@")))</f>
        <v>-</v>
      </c>
      <c r="N2404" s="147" t="str">
        <f>TRIM(CLEAN(TEXT(IFERROR(INDEX('Glade MR'!$P$4:$Q$3000,MATCH($A2404,'Glade MR'!$Q$4:$Q$3000,0),1),"-"),"@")))</f>
        <v>-</v>
      </c>
      <c r="O2404" s="147" t="str">
        <f>TRIM(CLEAN(TEXT(IFERROR(INDEX('Glade MR'!$W$4:$X$3000,MATCH($A2404,'Glade MR'!$X$4:$X$3000,0),1),"-"),"@")))</f>
        <v>-</v>
      </c>
      <c r="P2404" s="159" t="str">
        <f t="shared" si="75"/>
        <v>Not Found</v>
      </c>
      <c r="Q2404" t="str" cm="1">
        <f t="array" ref="Q2404">IF(SUMPRODUCT((TRIM(L2404:O2404)&lt;&gt;"-")*1)=0,
    "No Data",
    IF(COUNTIF(L2404:O2404,INDEX(_xlfn._xlws.FILTER(L2404:O2404,TRIM(L2404:O2404)&lt;&gt;"-"),1))=SUMPRODUCT((TRIM(L2404:O2404)&lt;&gt;"-")*1),
    "No Change",
    "Change"))</f>
        <v>No Data</v>
      </c>
      <c r="R2404" s="159"/>
      <c r="S2404" s="111"/>
    </row>
    <row r="2405" spans="1:19" x14ac:dyDescent="0.3">
      <c r="A2405" t="s">
        <v>2830</v>
      </c>
      <c r="B2405" t="s">
        <v>1137</v>
      </c>
      <c r="C2405" s="160" t="str">
        <f>TRIM(CLEAN(TEXT(IFERROR(INDEX('Snakeden MR'!$B$4:$C$3028,MATCH($A2405,'Snakeden MR'!$C$4:$C$3028,0),1),"-"),"@")))</f>
        <v>-</v>
      </c>
      <c r="D2405" s="147" t="str">
        <f>TRIM(CLEAN(TEXT(IFERROR(INDEX('Snakeden MR'!$I$4:$J$3028,MATCH($A2405,'Snakeden MR'!$J$4:$J$3028,0),1),"-"),"@")))</f>
        <v>-</v>
      </c>
      <c r="E2405" s="147" t="str">
        <f>TRIM(CLEAN(TEXT(IFERROR(INDEX('Snakeden MR'!$P$4:$Q$3028,MATCH($A2405,'Snakeden MR'!$Q$4:$Q$3028,0),1),"-"),"@")))</f>
        <v>-</v>
      </c>
      <c r="F2405" s="147" t="str">
        <f>TRIM(CLEAN(TEXT(IFERROR(INDEX('Snakeden MR'!$W$4:$X$3028,MATCH($A2405,'Snakeden MR'!$X$4:$X$3028,0),1),"-"),"@")))</f>
        <v>-</v>
      </c>
      <c r="G2405" s="159" t="str">
        <f t="shared" si="74"/>
        <v>Not Found</v>
      </c>
      <c r="H2405" t="str" cm="1">
        <f t="array" ref="H2405">IF(SUMPRODUCT((TRIM(C2405:F2405)&lt;&gt;"-")*1)=0,
    "No Data",
    IF(COUNTIF(C2405:F2405,INDEX(_xlfn._xlws.FILTER(C2405:F2405,TRIM(C2405:F2405)&lt;&gt;"-"),1))=SUMPRODUCT((TRIM(C2405:F2405)&lt;&gt;"-")*1),
    "No Change",
    "Change"))</f>
        <v>No Data</v>
      </c>
      <c r="I2405" s="159"/>
      <c r="J2405"/>
      <c r="K2405" s="163"/>
      <c r="L2405" s="147" t="str">
        <f>TRIM(CLEAN(TEXT(IFERROR(INDEX('Glade MR'!$B$4:$C$3000,MATCH($A2405,'Glade MR'!$C$4:$C$3000,0),1),"-"),"@")))</f>
        <v>-</v>
      </c>
      <c r="M2405" s="147" t="str">
        <f>TRIM(CLEAN(TEXT(IFERROR(INDEX('Glade MR'!$I$4:$J$3000,MATCH($A2405,'Glade MR'!$J$4:$J$3000,0),1),"-"),"@")))</f>
        <v>-</v>
      </c>
      <c r="N2405" s="147" t="str">
        <f>TRIM(CLEAN(TEXT(IFERROR(INDEX('Glade MR'!$P$4:$Q$3000,MATCH($A2405,'Glade MR'!$Q$4:$Q$3000,0),1),"-"),"@")))</f>
        <v>-</v>
      </c>
      <c r="O2405" s="147" t="str">
        <f>TRIM(CLEAN(TEXT(IFERROR(INDEX('Glade MR'!$W$4:$X$3000,MATCH($A2405,'Glade MR'!$X$4:$X$3000,0),1),"-"),"@")))</f>
        <v>-</v>
      </c>
      <c r="P2405" s="159" t="str">
        <f t="shared" si="75"/>
        <v>Not Found</v>
      </c>
      <c r="Q2405" t="str" cm="1">
        <f t="array" ref="Q2405">IF(SUMPRODUCT((TRIM(L2405:O2405)&lt;&gt;"-")*1)=0,
    "No Data",
    IF(COUNTIF(L2405:O2405,INDEX(_xlfn._xlws.FILTER(L2405:O2405,TRIM(L2405:O2405)&lt;&gt;"-"),1))=SUMPRODUCT((TRIM(L2405:O2405)&lt;&gt;"-")*1),
    "No Change",
    "Change"))</f>
        <v>No Data</v>
      </c>
      <c r="R2405" s="159"/>
      <c r="S2405" s="111"/>
    </row>
    <row r="2406" spans="1:19" x14ac:dyDescent="0.3">
      <c r="A2406" t="s">
        <v>771</v>
      </c>
      <c r="B2406" t="s">
        <v>1137</v>
      </c>
      <c r="C2406" s="160" t="str">
        <f>TRIM(CLEAN(TEXT(IFERROR(INDEX('Snakeden MR'!$B$4:$C$3028,MATCH($A2406,'Snakeden MR'!$C$4:$C$3028,0),1),"-"),"@")))</f>
        <v>-</v>
      </c>
      <c r="D2406" s="147" t="str">
        <f>TRIM(CLEAN(TEXT(IFERROR(INDEX('Snakeden MR'!$I$4:$J$3028,MATCH($A2406,'Snakeden MR'!$J$4:$J$3028,0),1),"-"),"@")))</f>
        <v>-</v>
      </c>
      <c r="E2406" s="147" t="str">
        <f>TRIM(CLEAN(TEXT(IFERROR(INDEX('Snakeden MR'!$P$4:$Q$3028,MATCH($A2406,'Snakeden MR'!$Q$4:$Q$3028,0),1),"-"),"@")))</f>
        <v>-</v>
      </c>
      <c r="F2406" s="147" t="str">
        <f>TRIM(CLEAN(TEXT(IFERROR(INDEX('Snakeden MR'!$W$4:$X$3028,MATCH($A2406,'Snakeden MR'!$X$4:$X$3028,0),1),"-"),"@")))</f>
        <v>-</v>
      </c>
      <c r="G2406" s="159" t="str">
        <f t="shared" si="74"/>
        <v>Not Found</v>
      </c>
      <c r="H2406" t="str" cm="1">
        <f t="array" ref="H2406">IF(SUMPRODUCT((TRIM(C2406:F2406)&lt;&gt;"-")*1)=0,
    "No Data",
    IF(COUNTIF(C2406:F2406,INDEX(_xlfn._xlws.FILTER(C2406:F2406,TRIM(C2406:F2406)&lt;&gt;"-"),1))=SUMPRODUCT((TRIM(C2406:F2406)&lt;&gt;"-")*1),
    "No Change",
    "Change"))</f>
        <v>No Data</v>
      </c>
      <c r="I2406" s="159"/>
      <c r="J2406"/>
      <c r="K2406" s="163"/>
      <c r="L2406" s="147" t="str">
        <f>TRIM(CLEAN(TEXT(IFERROR(INDEX('Glade MR'!$B$4:$C$3000,MATCH($A2406,'Glade MR'!$C$4:$C$3000,0),1),"-"),"@")))</f>
        <v>Pool 3</v>
      </c>
      <c r="M2406" s="147" t="str">
        <f>TRIM(CLEAN(TEXT(IFERROR(INDEX('Glade MR'!$I$4:$J$3000,MATCH($A2406,'Glade MR'!$J$4:$J$3000,0),1),"-"),"@")))</f>
        <v>-</v>
      </c>
      <c r="N2406" s="147" t="str">
        <f>TRIM(CLEAN(TEXT(IFERROR(INDEX('Glade MR'!$P$4:$Q$3000,MATCH($A2406,'Glade MR'!$Q$4:$Q$3000,0),1),"-"),"@")))</f>
        <v>-</v>
      </c>
      <c r="O2406" s="147" t="str">
        <f>TRIM(CLEAN(TEXT(IFERROR(INDEX('Glade MR'!$W$4:$X$3000,MATCH($A2406,'Glade MR'!$X$4:$X$3000,0),1),"-"),"@")))</f>
        <v>-</v>
      </c>
      <c r="P2406" s="159" t="str">
        <f t="shared" si="75"/>
        <v>Found</v>
      </c>
      <c r="Q2406" t="str" cm="1">
        <f t="array" ref="Q2406">IF(SUMPRODUCT((TRIM(L2406:O2406)&lt;&gt;"-")*1)=0,
    "No Data",
    IF(COUNTIF(L2406:O2406,INDEX(_xlfn._xlws.FILTER(L2406:O2406,TRIM(L2406:O2406)&lt;&gt;"-"),1))=SUMPRODUCT((TRIM(L2406:O2406)&lt;&gt;"-")*1),
    "No Change",
    "Change"))</f>
        <v>No Change</v>
      </c>
      <c r="R2406" s="159"/>
      <c r="S2406" s="111"/>
    </row>
    <row r="2407" spans="1:19" x14ac:dyDescent="0.3">
      <c r="A2407" t="s">
        <v>560</v>
      </c>
      <c r="B2407" t="s">
        <v>1137</v>
      </c>
      <c r="C2407" s="160" t="str">
        <f>TRIM(CLEAN(TEXT(IFERROR(INDEX('Snakeden MR'!$B$4:$C$3028,MATCH($A2407,'Snakeden MR'!$C$4:$C$3028,0),1),"-"),"@")))</f>
        <v>-</v>
      </c>
      <c r="D2407" s="147" t="str">
        <f>TRIM(CLEAN(TEXT(IFERROR(INDEX('Snakeden MR'!$I$4:$J$3028,MATCH($A2407,'Snakeden MR'!$J$4:$J$3028,0),1),"-"),"@")))</f>
        <v>-</v>
      </c>
      <c r="E2407" s="147" t="str">
        <f>TRIM(CLEAN(TEXT(IFERROR(INDEX('Snakeden MR'!$P$4:$Q$3028,MATCH($A2407,'Snakeden MR'!$Q$4:$Q$3028,0),1),"-"),"@")))</f>
        <v>-</v>
      </c>
      <c r="F2407" s="147" t="str">
        <f>TRIM(CLEAN(TEXT(IFERROR(INDEX('Snakeden MR'!$W$4:$X$3028,MATCH($A2407,'Snakeden MR'!$X$4:$X$3028,0),1),"-"),"@")))</f>
        <v>-</v>
      </c>
      <c r="G2407" s="159" t="str">
        <f t="shared" si="74"/>
        <v>Not Found</v>
      </c>
      <c r="H2407" t="str" cm="1">
        <f t="array" ref="H2407">IF(SUMPRODUCT((TRIM(C2407:F2407)&lt;&gt;"-")*1)=0,
    "No Data",
    IF(COUNTIF(C2407:F2407,INDEX(_xlfn._xlws.FILTER(C2407:F2407,TRIM(C2407:F2407)&lt;&gt;"-"),1))=SUMPRODUCT((TRIM(C2407:F2407)&lt;&gt;"-")*1),
    "No Change",
    "Change"))</f>
        <v>No Data</v>
      </c>
      <c r="I2407" s="159"/>
      <c r="J2407"/>
      <c r="K2407" s="163"/>
      <c r="L2407" s="147" t="str">
        <f>TRIM(CLEAN(TEXT(IFERROR(INDEX('Glade MR'!$B$4:$C$3000,MATCH($A2407,'Glade MR'!$C$4:$C$3000,0),1),"-"),"@")))</f>
        <v>-</v>
      </c>
      <c r="M2407" s="147" t="str">
        <f>TRIM(CLEAN(TEXT(IFERROR(INDEX('Glade MR'!$I$4:$J$3000,MATCH($A2407,'Glade MR'!$J$4:$J$3000,0),1),"-"),"@")))</f>
        <v>Pool 1</v>
      </c>
      <c r="N2407" s="147" t="str">
        <f>TRIM(CLEAN(TEXT(IFERROR(INDEX('Glade MR'!$P$4:$Q$3000,MATCH($A2407,'Glade MR'!$Q$4:$Q$3000,0),1),"-"),"@")))</f>
        <v>-</v>
      </c>
      <c r="O2407" s="147" t="str">
        <f>TRIM(CLEAN(TEXT(IFERROR(INDEX('Glade MR'!$W$4:$X$3000,MATCH($A2407,'Glade MR'!$X$4:$X$3000,0),1),"-"),"@")))</f>
        <v>-</v>
      </c>
      <c r="P2407" s="159" t="str">
        <f t="shared" si="75"/>
        <v>Found</v>
      </c>
      <c r="Q2407" t="str" cm="1">
        <f t="array" ref="Q2407">IF(SUMPRODUCT((TRIM(L2407:O2407)&lt;&gt;"-")*1)=0,
    "No Data",
    IF(COUNTIF(L2407:O2407,INDEX(_xlfn._xlws.FILTER(L2407:O2407,TRIM(L2407:O2407)&lt;&gt;"-"),1))=SUMPRODUCT((TRIM(L2407:O2407)&lt;&gt;"-")*1),
    "No Change",
    "Change"))</f>
        <v>No Change</v>
      </c>
      <c r="R2407" s="159"/>
      <c r="S2407" s="111"/>
    </row>
    <row r="2408" spans="1:19" x14ac:dyDescent="0.3">
      <c r="A2408" t="s">
        <v>2831</v>
      </c>
      <c r="B2408" t="s">
        <v>1137</v>
      </c>
      <c r="C2408" s="160" t="str">
        <f>TRIM(CLEAN(TEXT(IFERROR(INDEX('Snakeden MR'!$B$4:$C$3028,MATCH($A2408,'Snakeden MR'!$C$4:$C$3028,0),1),"-"),"@")))</f>
        <v>-</v>
      </c>
      <c r="D2408" s="147" t="str">
        <f>TRIM(CLEAN(TEXT(IFERROR(INDEX('Snakeden MR'!$I$4:$J$3028,MATCH($A2408,'Snakeden MR'!$J$4:$J$3028,0),1),"-"),"@")))</f>
        <v>-</v>
      </c>
      <c r="E2408" s="147" t="str">
        <f>TRIM(CLEAN(TEXT(IFERROR(INDEX('Snakeden MR'!$P$4:$Q$3028,MATCH($A2408,'Snakeden MR'!$Q$4:$Q$3028,0),1),"-"),"@")))</f>
        <v>-</v>
      </c>
      <c r="F2408" s="147" t="str">
        <f>TRIM(CLEAN(TEXT(IFERROR(INDEX('Snakeden MR'!$W$4:$X$3028,MATCH($A2408,'Snakeden MR'!$X$4:$X$3028,0),1),"-"),"@")))</f>
        <v>-</v>
      </c>
      <c r="G2408" s="159" t="str">
        <f t="shared" si="74"/>
        <v>Not Found</v>
      </c>
      <c r="H2408" t="str" cm="1">
        <f t="array" ref="H2408">IF(SUMPRODUCT((TRIM(C2408:F2408)&lt;&gt;"-")*1)=0,
    "No Data",
    IF(COUNTIF(C2408:F2408,INDEX(_xlfn._xlws.FILTER(C2408:F2408,TRIM(C2408:F2408)&lt;&gt;"-"),1))=SUMPRODUCT((TRIM(C2408:F2408)&lt;&gt;"-")*1),
    "No Change",
    "Change"))</f>
        <v>No Data</v>
      </c>
      <c r="I2408" s="159"/>
      <c r="J2408"/>
      <c r="K2408" s="163"/>
      <c r="L2408" s="147" t="str">
        <f>TRIM(CLEAN(TEXT(IFERROR(INDEX('Glade MR'!$B$4:$C$3000,MATCH($A2408,'Glade MR'!$C$4:$C$3000,0),1),"-"),"@")))</f>
        <v>-</v>
      </c>
      <c r="M2408" s="147" t="str">
        <f>TRIM(CLEAN(TEXT(IFERROR(INDEX('Glade MR'!$I$4:$J$3000,MATCH($A2408,'Glade MR'!$J$4:$J$3000,0),1),"-"),"@")))</f>
        <v>-</v>
      </c>
      <c r="N2408" s="147" t="str">
        <f>TRIM(CLEAN(TEXT(IFERROR(INDEX('Glade MR'!$P$4:$Q$3000,MATCH($A2408,'Glade MR'!$Q$4:$Q$3000,0),1),"-"),"@")))</f>
        <v>-</v>
      </c>
      <c r="O2408" s="147" t="str">
        <f>TRIM(CLEAN(TEXT(IFERROR(INDEX('Glade MR'!$W$4:$X$3000,MATCH($A2408,'Glade MR'!$X$4:$X$3000,0),1),"-"),"@")))</f>
        <v>-</v>
      </c>
      <c r="P2408" s="159" t="str">
        <f t="shared" si="75"/>
        <v>Not Found</v>
      </c>
      <c r="Q2408" t="str" cm="1">
        <f t="array" ref="Q2408">IF(SUMPRODUCT((TRIM(L2408:O2408)&lt;&gt;"-")*1)=0,
    "No Data",
    IF(COUNTIF(L2408:O2408,INDEX(_xlfn._xlws.FILTER(L2408:O2408,TRIM(L2408:O2408)&lt;&gt;"-"),1))=SUMPRODUCT((TRIM(L2408:O2408)&lt;&gt;"-")*1),
    "No Change",
    "Change"))</f>
        <v>No Data</v>
      </c>
      <c r="R2408" s="159"/>
      <c r="S2408" s="111"/>
    </row>
    <row r="2409" spans="1:19" x14ac:dyDescent="0.3">
      <c r="A2409" t="s">
        <v>2832</v>
      </c>
      <c r="B2409" t="s">
        <v>1137</v>
      </c>
      <c r="C2409" s="160" t="str">
        <f>TRIM(CLEAN(TEXT(IFERROR(INDEX('Snakeden MR'!$B$4:$C$3028,MATCH($A2409,'Snakeden MR'!$C$4:$C$3028,0),1),"-"),"@")))</f>
        <v>-</v>
      </c>
      <c r="D2409" s="147" t="str">
        <f>TRIM(CLEAN(TEXT(IFERROR(INDEX('Snakeden MR'!$I$4:$J$3028,MATCH($A2409,'Snakeden MR'!$J$4:$J$3028,0),1),"-"),"@")))</f>
        <v>-</v>
      </c>
      <c r="E2409" s="147" t="str">
        <f>TRIM(CLEAN(TEXT(IFERROR(INDEX('Snakeden MR'!$P$4:$Q$3028,MATCH($A2409,'Snakeden MR'!$Q$4:$Q$3028,0),1),"-"),"@")))</f>
        <v>-</v>
      </c>
      <c r="F2409" s="147" t="str">
        <f>TRIM(CLEAN(TEXT(IFERROR(INDEX('Snakeden MR'!$W$4:$X$3028,MATCH($A2409,'Snakeden MR'!$X$4:$X$3028,0),1),"-"),"@")))</f>
        <v>-</v>
      </c>
      <c r="G2409" s="159" t="str">
        <f t="shared" si="74"/>
        <v>Not Found</v>
      </c>
      <c r="H2409" t="str" cm="1">
        <f t="array" ref="H2409">IF(SUMPRODUCT((TRIM(C2409:F2409)&lt;&gt;"-")*1)=0,
    "No Data",
    IF(COUNTIF(C2409:F2409,INDEX(_xlfn._xlws.FILTER(C2409:F2409,TRIM(C2409:F2409)&lt;&gt;"-"),1))=SUMPRODUCT((TRIM(C2409:F2409)&lt;&gt;"-")*1),
    "No Change",
    "Change"))</f>
        <v>No Data</v>
      </c>
      <c r="I2409" s="159"/>
      <c r="J2409"/>
      <c r="K2409" s="163"/>
      <c r="L2409" s="147" t="str">
        <f>TRIM(CLEAN(TEXT(IFERROR(INDEX('Glade MR'!$B$4:$C$3000,MATCH($A2409,'Glade MR'!$C$4:$C$3000,0),1),"-"),"@")))</f>
        <v>-</v>
      </c>
      <c r="M2409" s="147" t="str">
        <f>TRIM(CLEAN(TEXT(IFERROR(INDEX('Glade MR'!$I$4:$J$3000,MATCH($A2409,'Glade MR'!$J$4:$J$3000,0),1),"-"),"@")))</f>
        <v>-</v>
      </c>
      <c r="N2409" s="147" t="str">
        <f>TRIM(CLEAN(TEXT(IFERROR(INDEX('Glade MR'!$P$4:$Q$3000,MATCH($A2409,'Glade MR'!$Q$4:$Q$3000,0),1),"-"),"@")))</f>
        <v>-</v>
      </c>
      <c r="O2409" s="147" t="str">
        <f>TRIM(CLEAN(TEXT(IFERROR(INDEX('Glade MR'!$W$4:$X$3000,MATCH($A2409,'Glade MR'!$X$4:$X$3000,0),1),"-"),"@")))</f>
        <v>-</v>
      </c>
      <c r="P2409" s="159" t="str">
        <f t="shared" si="75"/>
        <v>Not Found</v>
      </c>
      <c r="Q2409" t="str" cm="1">
        <f t="array" ref="Q2409">IF(SUMPRODUCT((TRIM(L2409:O2409)&lt;&gt;"-")*1)=0,
    "No Data",
    IF(COUNTIF(L2409:O2409,INDEX(_xlfn._xlws.FILTER(L2409:O2409,TRIM(L2409:O2409)&lt;&gt;"-"),1))=SUMPRODUCT((TRIM(L2409:O2409)&lt;&gt;"-")*1),
    "No Change",
    "Change"))</f>
        <v>No Data</v>
      </c>
      <c r="R2409" s="159"/>
      <c r="S2409" s="111"/>
    </row>
    <row r="2410" spans="1:19" x14ac:dyDescent="0.3">
      <c r="A2410" t="s">
        <v>2833</v>
      </c>
      <c r="B2410" t="s">
        <v>1137</v>
      </c>
      <c r="C2410" s="160" t="str">
        <f>TRIM(CLEAN(TEXT(IFERROR(INDEX('Snakeden MR'!$B$4:$C$3028,MATCH($A2410,'Snakeden MR'!$C$4:$C$3028,0),1),"-"),"@")))</f>
        <v>-</v>
      </c>
      <c r="D2410" s="147" t="str">
        <f>TRIM(CLEAN(TEXT(IFERROR(INDEX('Snakeden MR'!$I$4:$J$3028,MATCH($A2410,'Snakeden MR'!$J$4:$J$3028,0),1),"-"),"@")))</f>
        <v>-</v>
      </c>
      <c r="E2410" s="147" t="str">
        <f>TRIM(CLEAN(TEXT(IFERROR(INDEX('Snakeden MR'!$P$4:$Q$3028,MATCH($A2410,'Snakeden MR'!$Q$4:$Q$3028,0),1),"-"),"@")))</f>
        <v>-</v>
      </c>
      <c r="F2410" s="147" t="str">
        <f>TRIM(CLEAN(TEXT(IFERROR(INDEX('Snakeden MR'!$W$4:$X$3028,MATCH($A2410,'Snakeden MR'!$X$4:$X$3028,0),1),"-"),"@")))</f>
        <v>-</v>
      </c>
      <c r="G2410" s="159" t="str">
        <f t="shared" si="74"/>
        <v>Not Found</v>
      </c>
      <c r="H2410" t="str" cm="1">
        <f t="array" ref="H2410">IF(SUMPRODUCT((TRIM(C2410:F2410)&lt;&gt;"-")*1)=0,
    "No Data",
    IF(COUNTIF(C2410:F2410,INDEX(_xlfn._xlws.FILTER(C2410:F2410,TRIM(C2410:F2410)&lt;&gt;"-"),1))=SUMPRODUCT((TRIM(C2410:F2410)&lt;&gt;"-")*1),
    "No Change",
    "Change"))</f>
        <v>No Data</v>
      </c>
      <c r="I2410" s="159"/>
      <c r="J2410"/>
      <c r="K2410" s="163"/>
      <c r="L2410" s="147" t="str">
        <f>TRIM(CLEAN(TEXT(IFERROR(INDEX('Glade MR'!$B$4:$C$3000,MATCH($A2410,'Glade MR'!$C$4:$C$3000,0),1),"-"),"@")))</f>
        <v>-</v>
      </c>
      <c r="M2410" s="147" t="str">
        <f>TRIM(CLEAN(TEXT(IFERROR(INDEX('Glade MR'!$I$4:$J$3000,MATCH($A2410,'Glade MR'!$J$4:$J$3000,0),1),"-"),"@")))</f>
        <v>-</v>
      </c>
      <c r="N2410" s="147" t="str">
        <f>TRIM(CLEAN(TEXT(IFERROR(INDEX('Glade MR'!$P$4:$Q$3000,MATCH($A2410,'Glade MR'!$Q$4:$Q$3000,0),1),"-"),"@")))</f>
        <v>-</v>
      </c>
      <c r="O2410" s="147" t="str">
        <f>TRIM(CLEAN(TEXT(IFERROR(INDEX('Glade MR'!$W$4:$X$3000,MATCH($A2410,'Glade MR'!$X$4:$X$3000,0),1),"-"),"@")))</f>
        <v>-</v>
      </c>
      <c r="P2410" s="159" t="str">
        <f t="shared" si="75"/>
        <v>Not Found</v>
      </c>
      <c r="Q2410" t="str" cm="1">
        <f t="array" ref="Q2410">IF(SUMPRODUCT((TRIM(L2410:O2410)&lt;&gt;"-")*1)=0,
    "No Data",
    IF(COUNTIF(L2410:O2410,INDEX(_xlfn._xlws.FILTER(L2410:O2410,TRIM(L2410:O2410)&lt;&gt;"-"),1))=SUMPRODUCT((TRIM(L2410:O2410)&lt;&gt;"-")*1),
    "No Change",
    "Change"))</f>
        <v>No Data</v>
      </c>
      <c r="R2410" s="159"/>
      <c r="S2410" s="111"/>
    </row>
    <row r="2411" spans="1:19" x14ac:dyDescent="0.3">
      <c r="A2411" t="s">
        <v>643</v>
      </c>
      <c r="B2411" t="s">
        <v>1137</v>
      </c>
      <c r="C2411" s="160" t="str">
        <f>TRIM(CLEAN(TEXT(IFERROR(INDEX('Snakeden MR'!$B$4:$C$3028,MATCH($A2411,'Snakeden MR'!$C$4:$C$3028,0),1),"-"),"@")))</f>
        <v>-</v>
      </c>
      <c r="D2411" s="147" t="str">
        <f>TRIM(CLEAN(TEXT(IFERROR(INDEX('Snakeden MR'!$I$4:$J$3028,MATCH($A2411,'Snakeden MR'!$J$4:$J$3028,0),1),"-"),"@")))</f>
        <v>-</v>
      </c>
      <c r="E2411" s="147" t="str">
        <f>TRIM(CLEAN(TEXT(IFERROR(INDEX('Snakeden MR'!$P$4:$Q$3028,MATCH($A2411,'Snakeden MR'!$Q$4:$Q$3028,0),1),"-"),"@")))</f>
        <v>-</v>
      </c>
      <c r="F2411" s="147" t="str">
        <f>TRIM(CLEAN(TEXT(IFERROR(INDEX('Snakeden MR'!$W$4:$X$3028,MATCH($A2411,'Snakeden MR'!$X$4:$X$3028,0),1),"-"),"@")))</f>
        <v>-</v>
      </c>
      <c r="G2411" s="159" t="str">
        <f t="shared" si="74"/>
        <v>Not Found</v>
      </c>
      <c r="H2411" t="str" cm="1">
        <f t="array" ref="H2411">IF(SUMPRODUCT((TRIM(C2411:F2411)&lt;&gt;"-")*1)=0,
    "No Data",
    IF(COUNTIF(C2411:F2411,INDEX(_xlfn._xlws.FILTER(C2411:F2411,TRIM(C2411:F2411)&lt;&gt;"-"),1))=SUMPRODUCT((TRIM(C2411:F2411)&lt;&gt;"-")*1),
    "No Change",
    "Change"))</f>
        <v>No Data</v>
      </c>
      <c r="I2411" s="159"/>
      <c r="J2411"/>
      <c r="K2411" s="163"/>
      <c r="L2411" s="147" t="str">
        <f>TRIM(CLEAN(TEXT(IFERROR(INDEX('Glade MR'!$B$4:$C$3000,MATCH($A2411,'Glade MR'!$C$4:$C$3000,0),1),"-"),"@")))</f>
        <v>Pool 4</v>
      </c>
      <c r="M2411" s="147" t="str">
        <f>TRIM(CLEAN(TEXT(IFERROR(INDEX('Glade MR'!$I$4:$J$3000,MATCH($A2411,'Glade MR'!$J$4:$J$3000,0),1),"-"),"@")))</f>
        <v>-</v>
      </c>
      <c r="N2411" s="147" t="str">
        <f>TRIM(CLEAN(TEXT(IFERROR(INDEX('Glade MR'!$P$4:$Q$3000,MATCH($A2411,'Glade MR'!$Q$4:$Q$3000,0),1),"-"),"@")))</f>
        <v>-</v>
      </c>
      <c r="O2411" s="147" t="str">
        <f>TRIM(CLEAN(TEXT(IFERROR(INDEX('Glade MR'!$W$4:$X$3000,MATCH($A2411,'Glade MR'!$X$4:$X$3000,0),1),"-"),"@")))</f>
        <v>-</v>
      </c>
      <c r="P2411" s="159" t="str">
        <f t="shared" si="75"/>
        <v>Found</v>
      </c>
      <c r="Q2411" t="str" cm="1">
        <f t="array" ref="Q2411">IF(SUMPRODUCT((TRIM(L2411:O2411)&lt;&gt;"-")*1)=0,
    "No Data",
    IF(COUNTIF(L2411:O2411,INDEX(_xlfn._xlws.FILTER(L2411:O2411,TRIM(L2411:O2411)&lt;&gt;"-"),1))=SUMPRODUCT((TRIM(L2411:O2411)&lt;&gt;"-")*1),
    "No Change",
    "Change"))</f>
        <v>No Change</v>
      </c>
      <c r="R2411" s="159"/>
      <c r="S2411" s="111"/>
    </row>
    <row r="2412" spans="1:19" x14ac:dyDescent="0.3">
      <c r="A2412" t="s">
        <v>2834</v>
      </c>
      <c r="B2412" t="s">
        <v>1137</v>
      </c>
      <c r="C2412" s="160" t="str">
        <f>TRIM(CLEAN(TEXT(IFERROR(INDEX('Snakeden MR'!$B$4:$C$3028,MATCH($A2412,'Snakeden MR'!$C$4:$C$3028,0),1),"-"),"@")))</f>
        <v>-</v>
      </c>
      <c r="D2412" s="147" t="str">
        <f>TRIM(CLEAN(TEXT(IFERROR(INDEX('Snakeden MR'!$I$4:$J$3028,MATCH($A2412,'Snakeden MR'!$J$4:$J$3028,0),1),"-"),"@")))</f>
        <v>-</v>
      </c>
      <c r="E2412" s="147" t="str">
        <f>TRIM(CLEAN(TEXT(IFERROR(INDEX('Snakeden MR'!$P$4:$Q$3028,MATCH($A2412,'Snakeden MR'!$Q$4:$Q$3028,0),1),"-"),"@")))</f>
        <v>-</v>
      </c>
      <c r="F2412" s="147" t="str">
        <f>TRIM(CLEAN(TEXT(IFERROR(INDEX('Snakeden MR'!$W$4:$X$3028,MATCH($A2412,'Snakeden MR'!$X$4:$X$3028,0),1),"-"),"@")))</f>
        <v>-</v>
      </c>
      <c r="G2412" s="159" t="str">
        <f t="shared" si="74"/>
        <v>Not Found</v>
      </c>
      <c r="H2412" t="str" cm="1">
        <f t="array" ref="H2412">IF(SUMPRODUCT((TRIM(C2412:F2412)&lt;&gt;"-")*1)=0,
    "No Data",
    IF(COUNTIF(C2412:F2412,INDEX(_xlfn._xlws.FILTER(C2412:F2412,TRIM(C2412:F2412)&lt;&gt;"-"),1))=SUMPRODUCT((TRIM(C2412:F2412)&lt;&gt;"-")*1),
    "No Change",
    "Change"))</f>
        <v>No Data</v>
      </c>
      <c r="I2412" s="159"/>
      <c r="J2412"/>
      <c r="K2412" s="163"/>
      <c r="L2412" s="147" t="str">
        <f>TRIM(CLEAN(TEXT(IFERROR(INDEX('Glade MR'!$B$4:$C$3000,MATCH($A2412,'Glade MR'!$C$4:$C$3000,0),1),"-"),"@")))</f>
        <v>-</v>
      </c>
      <c r="M2412" s="147" t="str">
        <f>TRIM(CLEAN(TEXT(IFERROR(INDEX('Glade MR'!$I$4:$J$3000,MATCH($A2412,'Glade MR'!$J$4:$J$3000,0),1),"-"),"@")))</f>
        <v>-</v>
      </c>
      <c r="N2412" s="147" t="str">
        <f>TRIM(CLEAN(TEXT(IFERROR(INDEX('Glade MR'!$P$4:$Q$3000,MATCH($A2412,'Glade MR'!$Q$4:$Q$3000,0),1),"-"),"@")))</f>
        <v>-</v>
      </c>
      <c r="O2412" s="147" t="str">
        <f>TRIM(CLEAN(TEXT(IFERROR(INDEX('Glade MR'!$W$4:$X$3000,MATCH($A2412,'Glade MR'!$X$4:$X$3000,0),1),"-"),"@")))</f>
        <v>-</v>
      </c>
      <c r="P2412" s="159" t="str">
        <f t="shared" si="75"/>
        <v>Not Found</v>
      </c>
      <c r="Q2412" t="str" cm="1">
        <f t="array" ref="Q2412">IF(SUMPRODUCT((TRIM(L2412:O2412)&lt;&gt;"-")*1)=0,
    "No Data",
    IF(COUNTIF(L2412:O2412,INDEX(_xlfn._xlws.FILTER(L2412:O2412,TRIM(L2412:O2412)&lt;&gt;"-"),1))=SUMPRODUCT((TRIM(L2412:O2412)&lt;&gt;"-")*1),
    "No Change",
    "Change"))</f>
        <v>No Data</v>
      </c>
      <c r="R2412" s="159"/>
      <c r="S2412" s="111"/>
    </row>
    <row r="2413" spans="1:19" x14ac:dyDescent="0.3">
      <c r="A2413" t="s">
        <v>2835</v>
      </c>
      <c r="B2413" t="s">
        <v>1137</v>
      </c>
      <c r="C2413" s="160" t="str">
        <f>TRIM(CLEAN(TEXT(IFERROR(INDEX('Snakeden MR'!$B$4:$C$3028,MATCH($A2413,'Snakeden MR'!$C$4:$C$3028,0),1),"-"),"@")))</f>
        <v>-</v>
      </c>
      <c r="D2413" s="147" t="str">
        <f>TRIM(CLEAN(TEXT(IFERROR(INDEX('Snakeden MR'!$I$4:$J$3028,MATCH($A2413,'Snakeden MR'!$J$4:$J$3028,0),1),"-"),"@")))</f>
        <v>-</v>
      </c>
      <c r="E2413" s="147" t="str">
        <f>TRIM(CLEAN(TEXT(IFERROR(INDEX('Snakeden MR'!$P$4:$Q$3028,MATCH($A2413,'Snakeden MR'!$Q$4:$Q$3028,0),1),"-"),"@")))</f>
        <v>-</v>
      </c>
      <c r="F2413" s="147" t="str">
        <f>TRIM(CLEAN(TEXT(IFERROR(INDEX('Snakeden MR'!$W$4:$X$3028,MATCH($A2413,'Snakeden MR'!$X$4:$X$3028,0),1),"-"),"@")))</f>
        <v>-</v>
      </c>
      <c r="G2413" s="159" t="str">
        <f t="shared" si="74"/>
        <v>Not Found</v>
      </c>
      <c r="H2413" t="str" cm="1">
        <f t="array" ref="H2413">IF(SUMPRODUCT((TRIM(C2413:F2413)&lt;&gt;"-")*1)=0,
    "No Data",
    IF(COUNTIF(C2413:F2413,INDEX(_xlfn._xlws.FILTER(C2413:F2413,TRIM(C2413:F2413)&lt;&gt;"-"),1))=SUMPRODUCT((TRIM(C2413:F2413)&lt;&gt;"-")*1),
    "No Change",
    "Change"))</f>
        <v>No Data</v>
      </c>
      <c r="I2413" s="159"/>
      <c r="J2413"/>
      <c r="K2413" s="163"/>
      <c r="L2413" s="147" t="str">
        <f>TRIM(CLEAN(TEXT(IFERROR(INDEX('Glade MR'!$B$4:$C$3000,MATCH($A2413,'Glade MR'!$C$4:$C$3000,0),1),"-"),"@")))</f>
        <v>-</v>
      </c>
      <c r="M2413" s="147" t="str">
        <f>TRIM(CLEAN(TEXT(IFERROR(INDEX('Glade MR'!$I$4:$J$3000,MATCH($A2413,'Glade MR'!$J$4:$J$3000,0),1),"-"),"@")))</f>
        <v>-</v>
      </c>
      <c r="N2413" s="147" t="str">
        <f>TRIM(CLEAN(TEXT(IFERROR(INDEX('Glade MR'!$P$4:$Q$3000,MATCH($A2413,'Glade MR'!$Q$4:$Q$3000,0),1),"-"),"@")))</f>
        <v>-</v>
      </c>
      <c r="O2413" s="147" t="str">
        <f>TRIM(CLEAN(TEXT(IFERROR(INDEX('Glade MR'!$W$4:$X$3000,MATCH($A2413,'Glade MR'!$X$4:$X$3000,0),1),"-"),"@")))</f>
        <v>-</v>
      </c>
      <c r="P2413" s="159" t="str">
        <f t="shared" si="75"/>
        <v>Not Found</v>
      </c>
      <c r="Q2413" t="str" cm="1">
        <f t="array" ref="Q2413">IF(SUMPRODUCT((TRIM(L2413:O2413)&lt;&gt;"-")*1)=0,
    "No Data",
    IF(COUNTIF(L2413:O2413,INDEX(_xlfn._xlws.FILTER(L2413:O2413,TRIM(L2413:O2413)&lt;&gt;"-"),1))=SUMPRODUCT((TRIM(L2413:O2413)&lt;&gt;"-")*1),
    "No Change",
    "Change"))</f>
        <v>No Data</v>
      </c>
      <c r="R2413" s="159"/>
      <c r="S2413" s="111"/>
    </row>
    <row r="2414" spans="1:19" x14ac:dyDescent="0.3">
      <c r="A2414" t="s">
        <v>2836</v>
      </c>
      <c r="B2414" t="s">
        <v>1137</v>
      </c>
      <c r="C2414" s="160" t="str">
        <f>TRIM(CLEAN(TEXT(IFERROR(INDEX('Snakeden MR'!$B$4:$C$3028,MATCH($A2414,'Snakeden MR'!$C$4:$C$3028,0),1),"-"),"@")))</f>
        <v>-</v>
      </c>
      <c r="D2414" s="147" t="str">
        <f>TRIM(CLEAN(TEXT(IFERROR(INDEX('Snakeden MR'!$I$4:$J$3028,MATCH($A2414,'Snakeden MR'!$J$4:$J$3028,0),1),"-"),"@")))</f>
        <v>-</v>
      </c>
      <c r="E2414" s="147" t="str">
        <f>TRIM(CLEAN(TEXT(IFERROR(INDEX('Snakeden MR'!$P$4:$Q$3028,MATCH($A2414,'Snakeden MR'!$Q$4:$Q$3028,0),1),"-"),"@")))</f>
        <v>-</v>
      </c>
      <c r="F2414" s="147" t="str">
        <f>TRIM(CLEAN(TEXT(IFERROR(INDEX('Snakeden MR'!$W$4:$X$3028,MATCH($A2414,'Snakeden MR'!$X$4:$X$3028,0),1),"-"),"@")))</f>
        <v>-</v>
      </c>
      <c r="G2414" s="159" t="str">
        <f t="shared" si="74"/>
        <v>Not Found</v>
      </c>
      <c r="H2414" t="str" cm="1">
        <f t="array" ref="H2414">IF(SUMPRODUCT((TRIM(C2414:F2414)&lt;&gt;"-")*1)=0,
    "No Data",
    IF(COUNTIF(C2414:F2414,INDEX(_xlfn._xlws.FILTER(C2414:F2414,TRIM(C2414:F2414)&lt;&gt;"-"),1))=SUMPRODUCT((TRIM(C2414:F2414)&lt;&gt;"-")*1),
    "No Change",
    "Change"))</f>
        <v>No Data</v>
      </c>
      <c r="I2414" s="159"/>
      <c r="J2414"/>
      <c r="K2414" s="163"/>
      <c r="L2414" s="147" t="str">
        <f>TRIM(CLEAN(TEXT(IFERROR(INDEX('Glade MR'!$B$4:$C$3000,MATCH($A2414,'Glade MR'!$C$4:$C$3000,0),1),"-"),"@")))</f>
        <v>-</v>
      </c>
      <c r="M2414" s="147" t="str">
        <f>TRIM(CLEAN(TEXT(IFERROR(INDEX('Glade MR'!$I$4:$J$3000,MATCH($A2414,'Glade MR'!$J$4:$J$3000,0),1),"-"),"@")))</f>
        <v>-</v>
      </c>
      <c r="N2414" s="147" t="str">
        <f>TRIM(CLEAN(TEXT(IFERROR(INDEX('Glade MR'!$P$4:$Q$3000,MATCH($A2414,'Glade MR'!$Q$4:$Q$3000,0),1),"-"),"@")))</f>
        <v>-</v>
      </c>
      <c r="O2414" s="147" t="str">
        <f>TRIM(CLEAN(TEXT(IFERROR(INDEX('Glade MR'!$W$4:$X$3000,MATCH($A2414,'Glade MR'!$X$4:$X$3000,0),1),"-"),"@")))</f>
        <v>-</v>
      </c>
      <c r="P2414" s="159" t="str">
        <f t="shared" si="75"/>
        <v>Not Found</v>
      </c>
      <c r="Q2414" t="str" cm="1">
        <f t="array" ref="Q2414">IF(SUMPRODUCT((TRIM(L2414:O2414)&lt;&gt;"-")*1)=0,
    "No Data",
    IF(COUNTIF(L2414:O2414,INDEX(_xlfn._xlws.FILTER(L2414:O2414,TRIM(L2414:O2414)&lt;&gt;"-"),1))=SUMPRODUCT((TRIM(L2414:O2414)&lt;&gt;"-")*1),
    "No Change",
    "Change"))</f>
        <v>No Data</v>
      </c>
      <c r="R2414" s="159"/>
      <c r="S2414" s="111"/>
    </row>
    <row r="2415" spans="1:19" x14ac:dyDescent="0.3">
      <c r="A2415" t="s">
        <v>2837</v>
      </c>
      <c r="B2415" t="s">
        <v>1137</v>
      </c>
      <c r="C2415" s="160" t="str">
        <f>TRIM(CLEAN(TEXT(IFERROR(INDEX('Snakeden MR'!$B$4:$C$3028,MATCH($A2415,'Snakeden MR'!$C$4:$C$3028,0),1),"-"),"@")))</f>
        <v>-</v>
      </c>
      <c r="D2415" s="147" t="str">
        <f>TRIM(CLEAN(TEXT(IFERROR(INDEX('Snakeden MR'!$I$4:$J$3028,MATCH($A2415,'Snakeden MR'!$J$4:$J$3028,0),1),"-"),"@")))</f>
        <v>-</v>
      </c>
      <c r="E2415" s="147" t="str">
        <f>TRIM(CLEAN(TEXT(IFERROR(INDEX('Snakeden MR'!$P$4:$Q$3028,MATCH($A2415,'Snakeden MR'!$Q$4:$Q$3028,0),1),"-"),"@")))</f>
        <v>-</v>
      </c>
      <c r="F2415" s="147" t="str">
        <f>TRIM(CLEAN(TEXT(IFERROR(INDEX('Snakeden MR'!$W$4:$X$3028,MATCH($A2415,'Snakeden MR'!$X$4:$X$3028,0),1),"-"),"@")))</f>
        <v>-</v>
      </c>
      <c r="G2415" s="159" t="str">
        <f t="shared" si="74"/>
        <v>Not Found</v>
      </c>
      <c r="H2415" t="str" cm="1">
        <f t="array" ref="H2415">IF(SUMPRODUCT((TRIM(C2415:F2415)&lt;&gt;"-")*1)=0,
    "No Data",
    IF(COUNTIF(C2415:F2415,INDEX(_xlfn._xlws.FILTER(C2415:F2415,TRIM(C2415:F2415)&lt;&gt;"-"),1))=SUMPRODUCT((TRIM(C2415:F2415)&lt;&gt;"-")*1),
    "No Change",
    "Change"))</f>
        <v>No Data</v>
      </c>
      <c r="I2415" s="159"/>
      <c r="J2415"/>
      <c r="K2415" s="163"/>
      <c r="L2415" s="147" t="str">
        <f>TRIM(CLEAN(TEXT(IFERROR(INDEX('Glade MR'!$B$4:$C$3000,MATCH($A2415,'Glade MR'!$C$4:$C$3000,0),1),"-"),"@")))</f>
        <v>-</v>
      </c>
      <c r="M2415" s="147" t="str">
        <f>TRIM(CLEAN(TEXT(IFERROR(INDEX('Glade MR'!$I$4:$J$3000,MATCH($A2415,'Glade MR'!$J$4:$J$3000,0),1),"-"),"@")))</f>
        <v>-</v>
      </c>
      <c r="N2415" s="147" t="str">
        <f>TRIM(CLEAN(TEXT(IFERROR(INDEX('Glade MR'!$P$4:$Q$3000,MATCH($A2415,'Glade MR'!$Q$4:$Q$3000,0),1),"-"),"@")))</f>
        <v>-</v>
      </c>
      <c r="O2415" s="147" t="str">
        <f>TRIM(CLEAN(TEXT(IFERROR(INDEX('Glade MR'!$W$4:$X$3000,MATCH($A2415,'Glade MR'!$X$4:$X$3000,0),1),"-"),"@")))</f>
        <v>-</v>
      </c>
      <c r="P2415" s="159" t="str">
        <f t="shared" si="75"/>
        <v>Not Found</v>
      </c>
      <c r="Q2415" t="str" cm="1">
        <f t="array" ref="Q2415">IF(SUMPRODUCT((TRIM(L2415:O2415)&lt;&gt;"-")*1)=0,
    "No Data",
    IF(COUNTIF(L2415:O2415,INDEX(_xlfn._xlws.FILTER(L2415:O2415,TRIM(L2415:O2415)&lt;&gt;"-"),1))=SUMPRODUCT((TRIM(L2415:O2415)&lt;&gt;"-")*1),
    "No Change",
    "Change"))</f>
        <v>No Data</v>
      </c>
      <c r="R2415" s="159"/>
      <c r="S2415" s="111"/>
    </row>
    <row r="2416" spans="1:19" x14ac:dyDescent="0.3">
      <c r="A2416" t="s">
        <v>545</v>
      </c>
      <c r="B2416" t="s">
        <v>1137</v>
      </c>
      <c r="C2416" s="160" t="str">
        <f>TRIM(CLEAN(TEXT(IFERROR(INDEX('Snakeden MR'!$B$4:$C$3028,MATCH($A2416,'Snakeden MR'!$C$4:$C$3028,0),1),"-"),"@")))</f>
        <v>-</v>
      </c>
      <c r="D2416" s="147" t="str">
        <f>TRIM(CLEAN(TEXT(IFERROR(INDEX('Snakeden MR'!$I$4:$J$3028,MATCH($A2416,'Snakeden MR'!$J$4:$J$3028,0),1),"-"),"@")))</f>
        <v>-</v>
      </c>
      <c r="E2416" s="147" t="str">
        <f>TRIM(CLEAN(TEXT(IFERROR(INDEX('Snakeden MR'!$P$4:$Q$3028,MATCH($A2416,'Snakeden MR'!$Q$4:$Q$3028,0),1),"-"),"@")))</f>
        <v>-</v>
      </c>
      <c r="F2416" s="147" t="str">
        <f>TRIM(CLEAN(TEXT(IFERROR(INDEX('Snakeden MR'!$W$4:$X$3028,MATCH($A2416,'Snakeden MR'!$X$4:$X$3028,0),1),"-"),"@")))</f>
        <v>-</v>
      </c>
      <c r="G2416" s="159" t="str">
        <f t="shared" si="74"/>
        <v>Not Found</v>
      </c>
      <c r="H2416" t="str" cm="1">
        <f t="array" ref="H2416">IF(SUMPRODUCT((TRIM(C2416:F2416)&lt;&gt;"-")*1)=0,
    "No Data",
    IF(COUNTIF(C2416:F2416,INDEX(_xlfn._xlws.FILTER(C2416:F2416,TRIM(C2416:F2416)&lt;&gt;"-"),1))=SUMPRODUCT((TRIM(C2416:F2416)&lt;&gt;"-")*1),
    "No Change",
    "Change"))</f>
        <v>No Data</v>
      </c>
      <c r="I2416" s="159"/>
      <c r="J2416"/>
      <c r="K2416" s="163"/>
      <c r="L2416" s="147" t="str">
        <f>TRIM(CLEAN(TEXT(IFERROR(INDEX('Glade MR'!$B$4:$C$3000,MATCH($A2416,'Glade MR'!$C$4:$C$3000,0),1),"-"),"@")))</f>
        <v>-</v>
      </c>
      <c r="M2416" s="147" t="str">
        <f>TRIM(CLEAN(TEXT(IFERROR(INDEX('Glade MR'!$I$4:$J$3000,MATCH($A2416,'Glade MR'!$J$4:$J$3000,0),1),"-"),"@")))</f>
        <v>-</v>
      </c>
      <c r="N2416" s="147" t="str">
        <f>TRIM(CLEAN(TEXT(IFERROR(INDEX('Glade MR'!$P$4:$Q$3000,MATCH($A2416,'Glade MR'!$Q$4:$Q$3000,0),1),"-"),"@")))</f>
        <v>Pool 8</v>
      </c>
      <c r="O2416" s="147" t="str">
        <f>TRIM(CLEAN(TEXT(IFERROR(INDEX('Glade MR'!$W$4:$X$3000,MATCH($A2416,'Glade MR'!$X$4:$X$3000,0),1),"-"),"@")))</f>
        <v>Pool 8</v>
      </c>
      <c r="P2416" s="159" t="str">
        <f t="shared" si="75"/>
        <v>Found</v>
      </c>
      <c r="Q2416" t="str" cm="1">
        <f t="array" ref="Q2416">IF(SUMPRODUCT((TRIM(L2416:O2416)&lt;&gt;"-")*1)=0,
    "No Data",
    IF(COUNTIF(L2416:O2416,INDEX(_xlfn._xlws.FILTER(L2416:O2416,TRIM(L2416:O2416)&lt;&gt;"-"),1))=SUMPRODUCT((TRIM(L2416:O2416)&lt;&gt;"-")*1),
    "No Change",
    "Change"))</f>
        <v>No Change</v>
      </c>
      <c r="R2416" s="159"/>
      <c r="S2416" s="111"/>
    </row>
    <row r="2417" spans="1:19" x14ac:dyDescent="0.3">
      <c r="A2417" t="s">
        <v>2838</v>
      </c>
      <c r="B2417" t="s">
        <v>1137</v>
      </c>
      <c r="C2417" s="160" t="str">
        <f>TRIM(CLEAN(TEXT(IFERROR(INDEX('Snakeden MR'!$B$4:$C$3028,MATCH($A2417,'Snakeden MR'!$C$4:$C$3028,0),1),"-"),"@")))</f>
        <v>-</v>
      </c>
      <c r="D2417" s="147" t="str">
        <f>TRIM(CLEAN(TEXT(IFERROR(INDEX('Snakeden MR'!$I$4:$J$3028,MATCH($A2417,'Snakeden MR'!$J$4:$J$3028,0),1),"-"),"@")))</f>
        <v>-</v>
      </c>
      <c r="E2417" s="147" t="str">
        <f>TRIM(CLEAN(TEXT(IFERROR(INDEX('Snakeden MR'!$P$4:$Q$3028,MATCH($A2417,'Snakeden MR'!$Q$4:$Q$3028,0),1),"-"),"@")))</f>
        <v>-</v>
      </c>
      <c r="F2417" s="147" t="str">
        <f>TRIM(CLEAN(TEXT(IFERROR(INDEX('Snakeden MR'!$W$4:$X$3028,MATCH($A2417,'Snakeden MR'!$X$4:$X$3028,0),1),"-"),"@")))</f>
        <v>-</v>
      </c>
      <c r="G2417" s="159" t="str">
        <f t="shared" si="74"/>
        <v>Not Found</v>
      </c>
      <c r="H2417" t="str" cm="1">
        <f t="array" ref="H2417">IF(SUMPRODUCT((TRIM(C2417:F2417)&lt;&gt;"-")*1)=0,
    "No Data",
    IF(COUNTIF(C2417:F2417,INDEX(_xlfn._xlws.FILTER(C2417:F2417,TRIM(C2417:F2417)&lt;&gt;"-"),1))=SUMPRODUCT((TRIM(C2417:F2417)&lt;&gt;"-")*1),
    "No Change",
    "Change"))</f>
        <v>No Data</v>
      </c>
      <c r="I2417" s="159"/>
      <c r="J2417"/>
      <c r="K2417" s="163"/>
      <c r="L2417" s="147" t="str">
        <f>TRIM(CLEAN(TEXT(IFERROR(INDEX('Glade MR'!$B$4:$C$3000,MATCH($A2417,'Glade MR'!$C$4:$C$3000,0),1),"-"),"@")))</f>
        <v>-</v>
      </c>
      <c r="M2417" s="147" t="str">
        <f>TRIM(CLEAN(TEXT(IFERROR(INDEX('Glade MR'!$I$4:$J$3000,MATCH($A2417,'Glade MR'!$J$4:$J$3000,0),1),"-"),"@")))</f>
        <v>-</v>
      </c>
      <c r="N2417" s="147" t="str">
        <f>TRIM(CLEAN(TEXT(IFERROR(INDEX('Glade MR'!$P$4:$Q$3000,MATCH($A2417,'Glade MR'!$Q$4:$Q$3000,0),1),"-"),"@")))</f>
        <v>-</v>
      </c>
      <c r="O2417" s="147" t="str">
        <f>TRIM(CLEAN(TEXT(IFERROR(INDEX('Glade MR'!$W$4:$X$3000,MATCH($A2417,'Glade MR'!$X$4:$X$3000,0),1),"-"),"@")))</f>
        <v>-</v>
      </c>
      <c r="P2417" s="159" t="str">
        <f t="shared" si="75"/>
        <v>Not Found</v>
      </c>
      <c r="Q2417" t="str" cm="1">
        <f t="array" ref="Q2417">IF(SUMPRODUCT((TRIM(L2417:O2417)&lt;&gt;"-")*1)=0,
    "No Data",
    IF(COUNTIF(L2417:O2417,INDEX(_xlfn._xlws.FILTER(L2417:O2417,TRIM(L2417:O2417)&lt;&gt;"-"),1))=SUMPRODUCT((TRIM(L2417:O2417)&lt;&gt;"-")*1),
    "No Change",
    "Change"))</f>
        <v>No Data</v>
      </c>
      <c r="R2417" s="159"/>
      <c r="S2417" s="111"/>
    </row>
    <row r="2418" spans="1:19" x14ac:dyDescent="0.3">
      <c r="A2418" t="s">
        <v>2839</v>
      </c>
      <c r="B2418" t="s">
        <v>1137</v>
      </c>
      <c r="C2418" s="160" t="str">
        <f>TRIM(CLEAN(TEXT(IFERROR(INDEX('Snakeden MR'!$B$4:$C$3028,MATCH($A2418,'Snakeden MR'!$C$4:$C$3028,0),1),"-"),"@")))</f>
        <v>-</v>
      </c>
      <c r="D2418" s="147" t="str">
        <f>TRIM(CLEAN(TEXT(IFERROR(INDEX('Snakeden MR'!$I$4:$J$3028,MATCH($A2418,'Snakeden MR'!$J$4:$J$3028,0),1),"-"),"@")))</f>
        <v>-</v>
      </c>
      <c r="E2418" s="147" t="str">
        <f>TRIM(CLEAN(TEXT(IFERROR(INDEX('Snakeden MR'!$P$4:$Q$3028,MATCH($A2418,'Snakeden MR'!$Q$4:$Q$3028,0),1),"-"),"@")))</f>
        <v>-</v>
      </c>
      <c r="F2418" s="147" t="str">
        <f>TRIM(CLEAN(TEXT(IFERROR(INDEX('Snakeden MR'!$W$4:$X$3028,MATCH($A2418,'Snakeden MR'!$X$4:$X$3028,0),1),"-"),"@")))</f>
        <v>-</v>
      </c>
      <c r="G2418" s="159" t="str">
        <f t="shared" si="74"/>
        <v>Not Found</v>
      </c>
      <c r="H2418" t="str" cm="1">
        <f t="array" ref="H2418">IF(SUMPRODUCT((TRIM(C2418:F2418)&lt;&gt;"-")*1)=0,
    "No Data",
    IF(COUNTIF(C2418:F2418,INDEX(_xlfn._xlws.FILTER(C2418:F2418,TRIM(C2418:F2418)&lt;&gt;"-"),1))=SUMPRODUCT((TRIM(C2418:F2418)&lt;&gt;"-")*1),
    "No Change",
    "Change"))</f>
        <v>No Data</v>
      </c>
      <c r="I2418" s="159"/>
      <c r="J2418"/>
      <c r="K2418" s="163"/>
      <c r="L2418" s="147" t="str">
        <f>TRIM(CLEAN(TEXT(IFERROR(INDEX('Glade MR'!$B$4:$C$3000,MATCH($A2418,'Glade MR'!$C$4:$C$3000,0),1),"-"),"@")))</f>
        <v>-</v>
      </c>
      <c r="M2418" s="147" t="str">
        <f>TRIM(CLEAN(TEXT(IFERROR(INDEX('Glade MR'!$I$4:$J$3000,MATCH($A2418,'Glade MR'!$J$4:$J$3000,0),1),"-"),"@")))</f>
        <v>-</v>
      </c>
      <c r="N2418" s="147" t="str">
        <f>TRIM(CLEAN(TEXT(IFERROR(INDEX('Glade MR'!$P$4:$Q$3000,MATCH($A2418,'Glade MR'!$Q$4:$Q$3000,0),1),"-"),"@")))</f>
        <v>-</v>
      </c>
      <c r="O2418" s="147" t="str">
        <f>TRIM(CLEAN(TEXT(IFERROR(INDEX('Glade MR'!$W$4:$X$3000,MATCH($A2418,'Glade MR'!$X$4:$X$3000,0),1),"-"),"@")))</f>
        <v>-</v>
      </c>
      <c r="P2418" s="159" t="str">
        <f t="shared" si="75"/>
        <v>Not Found</v>
      </c>
      <c r="Q2418" t="str" cm="1">
        <f t="array" ref="Q2418">IF(SUMPRODUCT((TRIM(L2418:O2418)&lt;&gt;"-")*1)=0,
    "No Data",
    IF(COUNTIF(L2418:O2418,INDEX(_xlfn._xlws.FILTER(L2418:O2418,TRIM(L2418:O2418)&lt;&gt;"-"),1))=SUMPRODUCT((TRIM(L2418:O2418)&lt;&gt;"-")*1),
    "No Change",
    "Change"))</f>
        <v>No Data</v>
      </c>
      <c r="R2418" s="159"/>
      <c r="S2418" s="111"/>
    </row>
    <row r="2419" spans="1:19" x14ac:dyDescent="0.3">
      <c r="A2419" t="s">
        <v>549</v>
      </c>
      <c r="B2419" t="s">
        <v>1137</v>
      </c>
      <c r="C2419" s="160" t="str">
        <f>TRIM(CLEAN(TEXT(IFERROR(INDEX('Snakeden MR'!$B$4:$C$3028,MATCH($A2419,'Snakeden MR'!$C$4:$C$3028,0),1),"-"),"@")))</f>
        <v>-</v>
      </c>
      <c r="D2419" s="147" t="str">
        <f>TRIM(CLEAN(TEXT(IFERROR(INDEX('Snakeden MR'!$I$4:$J$3028,MATCH($A2419,'Snakeden MR'!$J$4:$J$3028,0),1),"-"),"@")))</f>
        <v>-</v>
      </c>
      <c r="E2419" s="147" t="str">
        <f>TRIM(CLEAN(TEXT(IFERROR(INDEX('Snakeden MR'!$P$4:$Q$3028,MATCH($A2419,'Snakeden MR'!$Q$4:$Q$3028,0),1),"-"),"@")))</f>
        <v>-</v>
      </c>
      <c r="F2419" s="147" t="str">
        <f>TRIM(CLEAN(TEXT(IFERROR(INDEX('Snakeden MR'!$W$4:$X$3028,MATCH($A2419,'Snakeden MR'!$X$4:$X$3028,0),1),"-"),"@")))</f>
        <v>-</v>
      </c>
      <c r="G2419" s="159" t="str">
        <f t="shared" si="74"/>
        <v>Not Found</v>
      </c>
      <c r="H2419" t="str" cm="1">
        <f t="array" ref="H2419">IF(SUMPRODUCT((TRIM(C2419:F2419)&lt;&gt;"-")*1)=0,
    "No Data",
    IF(COUNTIF(C2419:F2419,INDEX(_xlfn._xlws.FILTER(C2419:F2419,TRIM(C2419:F2419)&lt;&gt;"-"),1))=SUMPRODUCT((TRIM(C2419:F2419)&lt;&gt;"-")*1),
    "No Change",
    "Change"))</f>
        <v>No Data</v>
      </c>
      <c r="I2419" s="159"/>
      <c r="J2419"/>
      <c r="K2419" s="163"/>
      <c r="L2419" s="147" t="str">
        <f>TRIM(CLEAN(TEXT(IFERROR(INDEX('Glade MR'!$B$4:$C$3000,MATCH($A2419,'Glade MR'!$C$4:$C$3000,0),1),"-"),"@")))</f>
        <v>Pool 8</v>
      </c>
      <c r="M2419" s="147" t="str">
        <f>TRIM(CLEAN(TEXT(IFERROR(INDEX('Glade MR'!$I$4:$J$3000,MATCH($A2419,'Glade MR'!$J$4:$J$3000,0),1),"-"),"@")))</f>
        <v>-</v>
      </c>
      <c r="N2419" s="147" t="str">
        <f>TRIM(CLEAN(TEXT(IFERROR(INDEX('Glade MR'!$P$4:$Q$3000,MATCH($A2419,'Glade MR'!$Q$4:$Q$3000,0),1),"-"),"@")))</f>
        <v>-</v>
      </c>
      <c r="O2419" s="147" t="str">
        <f>TRIM(CLEAN(TEXT(IFERROR(INDEX('Glade MR'!$W$4:$X$3000,MATCH($A2419,'Glade MR'!$X$4:$X$3000,0),1),"-"),"@")))</f>
        <v>-</v>
      </c>
      <c r="P2419" s="159" t="str">
        <f t="shared" si="75"/>
        <v>Found</v>
      </c>
      <c r="Q2419" t="str" cm="1">
        <f t="array" ref="Q2419">IF(SUMPRODUCT((TRIM(L2419:O2419)&lt;&gt;"-")*1)=0,
    "No Data",
    IF(COUNTIF(L2419:O2419,INDEX(_xlfn._xlws.FILTER(L2419:O2419,TRIM(L2419:O2419)&lt;&gt;"-"),1))=SUMPRODUCT((TRIM(L2419:O2419)&lt;&gt;"-")*1),
    "No Change",
    "Change"))</f>
        <v>No Change</v>
      </c>
      <c r="R2419" s="159"/>
      <c r="S2419" s="111"/>
    </row>
    <row r="2420" spans="1:19" x14ac:dyDescent="0.3">
      <c r="A2420" t="s">
        <v>720</v>
      </c>
      <c r="B2420" t="s">
        <v>1137</v>
      </c>
      <c r="C2420" s="160" t="str">
        <f>TRIM(CLEAN(TEXT(IFERROR(INDEX('Snakeden MR'!$B$4:$C$3028,MATCH($A2420,'Snakeden MR'!$C$4:$C$3028,0),1),"-"),"@")))</f>
        <v>-</v>
      </c>
      <c r="D2420" s="147" t="str">
        <f>TRIM(CLEAN(TEXT(IFERROR(INDEX('Snakeden MR'!$I$4:$J$3028,MATCH($A2420,'Snakeden MR'!$J$4:$J$3028,0),1),"-"),"@")))</f>
        <v>-</v>
      </c>
      <c r="E2420" s="147" t="str">
        <f>TRIM(CLEAN(TEXT(IFERROR(INDEX('Snakeden MR'!$P$4:$Q$3028,MATCH($A2420,'Snakeden MR'!$Q$4:$Q$3028,0),1),"-"),"@")))</f>
        <v>-</v>
      </c>
      <c r="F2420" s="147" t="str">
        <f>TRIM(CLEAN(TEXT(IFERROR(INDEX('Snakeden MR'!$W$4:$X$3028,MATCH($A2420,'Snakeden MR'!$X$4:$X$3028,0),1),"-"),"@")))</f>
        <v>-</v>
      </c>
      <c r="G2420" s="159" t="str">
        <f t="shared" si="74"/>
        <v>Not Found</v>
      </c>
      <c r="H2420" t="str" cm="1">
        <f t="array" ref="H2420">IF(SUMPRODUCT((TRIM(C2420:F2420)&lt;&gt;"-")*1)=0,
    "No Data",
    IF(COUNTIF(C2420:F2420,INDEX(_xlfn._xlws.FILTER(C2420:F2420,TRIM(C2420:F2420)&lt;&gt;"-"),1))=SUMPRODUCT((TRIM(C2420:F2420)&lt;&gt;"-")*1),
    "No Change",
    "Change"))</f>
        <v>No Data</v>
      </c>
      <c r="I2420" s="159"/>
      <c r="J2420"/>
      <c r="K2420" s="163"/>
      <c r="L2420" s="147" t="str">
        <f>TRIM(CLEAN(TEXT(IFERROR(INDEX('Glade MR'!$B$4:$C$3000,MATCH($A2420,'Glade MR'!$C$4:$C$3000,0),1),"-"),"@")))</f>
        <v>-</v>
      </c>
      <c r="M2420" s="147" t="str">
        <f>TRIM(CLEAN(TEXT(IFERROR(INDEX('Glade MR'!$I$4:$J$3000,MATCH($A2420,'Glade MR'!$J$4:$J$3000,0),1),"-"),"@")))</f>
        <v>-</v>
      </c>
      <c r="N2420" s="147" t="str">
        <f>TRIM(CLEAN(TEXT(IFERROR(INDEX('Glade MR'!$P$4:$Q$3000,MATCH($A2420,'Glade MR'!$Q$4:$Q$3000,0),1),"-"),"@")))</f>
        <v>-</v>
      </c>
      <c r="O2420" s="147" t="str">
        <f>TRIM(CLEAN(TEXT(IFERROR(INDEX('Glade MR'!$W$4:$X$3000,MATCH($A2420,'Glade MR'!$X$4:$X$3000,0),1),"-"),"@")))</f>
        <v>Pool 5</v>
      </c>
      <c r="P2420" s="159" t="str">
        <f t="shared" si="75"/>
        <v>Found</v>
      </c>
      <c r="Q2420" t="str" cm="1">
        <f t="array" ref="Q2420">IF(SUMPRODUCT((TRIM(L2420:O2420)&lt;&gt;"-")*1)=0,
    "No Data",
    IF(COUNTIF(L2420:O2420,INDEX(_xlfn._xlws.FILTER(L2420:O2420,TRIM(L2420:O2420)&lt;&gt;"-"),1))=SUMPRODUCT((TRIM(L2420:O2420)&lt;&gt;"-")*1),
    "No Change",
    "Change"))</f>
        <v>No Change</v>
      </c>
      <c r="R2420" s="159"/>
      <c r="S2420" s="111"/>
    </row>
    <row r="2421" spans="1:19" x14ac:dyDescent="0.3">
      <c r="A2421" t="s">
        <v>816</v>
      </c>
      <c r="B2421" t="s">
        <v>1137</v>
      </c>
      <c r="C2421" s="160" t="str">
        <f>TRIM(CLEAN(TEXT(IFERROR(INDEX('Snakeden MR'!$B$4:$C$3028,MATCH($A2421,'Snakeden MR'!$C$4:$C$3028,0),1),"-"),"@")))</f>
        <v>-</v>
      </c>
      <c r="D2421" s="147" t="str">
        <f>TRIM(CLEAN(TEXT(IFERROR(INDEX('Snakeden MR'!$I$4:$J$3028,MATCH($A2421,'Snakeden MR'!$J$4:$J$3028,0),1),"-"),"@")))</f>
        <v>-</v>
      </c>
      <c r="E2421" s="147" t="str">
        <f>TRIM(CLEAN(TEXT(IFERROR(INDEX('Snakeden MR'!$P$4:$Q$3028,MATCH($A2421,'Snakeden MR'!$Q$4:$Q$3028,0),1),"-"),"@")))</f>
        <v>-</v>
      </c>
      <c r="F2421" s="147" t="str">
        <f>TRIM(CLEAN(TEXT(IFERROR(INDEX('Snakeden MR'!$W$4:$X$3028,MATCH($A2421,'Snakeden MR'!$X$4:$X$3028,0),1),"-"),"@")))</f>
        <v>-</v>
      </c>
      <c r="G2421" s="159" t="str">
        <f t="shared" si="74"/>
        <v>Not Found</v>
      </c>
      <c r="H2421" t="str" cm="1">
        <f t="array" ref="H2421">IF(SUMPRODUCT((TRIM(C2421:F2421)&lt;&gt;"-")*1)=0,
    "No Data",
    IF(COUNTIF(C2421:F2421,INDEX(_xlfn._xlws.FILTER(C2421:F2421,TRIM(C2421:F2421)&lt;&gt;"-"),1))=SUMPRODUCT((TRIM(C2421:F2421)&lt;&gt;"-")*1),
    "No Change",
    "Change"))</f>
        <v>No Data</v>
      </c>
      <c r="I2421" s="159"/>
      <c r="J2421"/>
      <c r="K2421" s="163"/>
      <c r="L2421" s="147" t="str">
        <f>TRIM(CLEAN(TEXT(IFERROR(INDEX('Glade MR'!$B$4:$C$3000,MATCH($A2421,'Glade MR'!$C$4:$C$3000,0),1),"-"),"@")))</f>
        <v>-</v>
      </c>
      <c r="M2421" s="147" t="str">
        <f>TRIM(CLEAN(TEXT(IFERROR(INDEX('Glade MR'!$I$4:$J$3000,MATCH($A2421,'Glade MR'!$J$4:$J$3000,0),1),"-"),"@")))</f>
        <v>Pool 4</v>
      </c>
      <c r="N2421" s="147" t="str">
        <f>TRIM(CLEAN(TEXT(IFERROR(INDEX('Glade MR'!$P$4:$Q$3000,MATCH($A2421,'Glade MR'!$Q$4:$Q$3000,0),1),"-"),"@")))</f>
        <v>-</v>
      </c>
      <c r="O2421" s="147" t="str">
        <f>TRIM(CLEAN(TEXT(IFERROR(INDEX('Glade MR'!$W$4:$X$3000,MATCH($A2421,'Glade MR'!$X$4:$X$3000,0),1),"-"),"@")))</f>
        <v>-</v>
      </c>
      <c r="P2421" s="159" t="str">
        <f t="shared" si="75"/>
        <v>Found</v>
      </c>
      <c r="Q2421" t="str" cm="1">
        <f t="array" ref="Q2421">IF(SUMPRODUCT((TRIM(L2421:O2421)&lt;&gt;"-")*1)=0,
    "No Data",
    IF(COUNTIF(L2421:O2421,INDEX(_xlfn._xlws.FILTER(L2421:O2421,TRIM(L2421:O2421)&lt;&gt;"-"),1))=SUMPRODUCT((TRIM(L2421:O2421)&lt;&gt;"-")*1),
    "No Change",
    "Change"))</f>
        <v>No Change</v>
      </c>
      <c r="R2421" s="159"/>
      <c r="S2421" s="111"/>
    </row>
    <row r="2422" spans="1:19" x14ac:dyDescent="0.3">
      <c r="A2422" t="s">
        <v>2840</v>
      </c>
      <c r="B2422" t="s">
        <v>1137</v>
      </c>
      <c r="C2422" s="160" t="str">
        <f>TRIM(CLEAN(TEXT(IFERROR(INDEX('Snakeden MR'!$B$4:$C$3028,MATCH($A2422,'Snakeden MR'!$C$4:$C$3028,0),1),"-"),"@")))</f>
        <v>-</v>
      </c>
      <c r="D2422" s="147" t="str">
        <f>TRIM(CLEAN(TEXT(IFERROR(INDEX('Snakeden MR'!$I$4:$J$3028,MATCH($A2422,'Snakeden MR'!$J$4:$J$3028,0),1),"-"),"@")))</f>
        <v>-</v>
      </c>
      <c r="E2422" s="147" t="str">
        <f>TRIM(CLEAN(TEXT(IFERROR(INDEX('Snakeden MR'!$P$4:$Q$3028,MATCH($A2422,'Snakeden MR'!$Q$4:$Q$3028,0),1),"-"),"@")))</f>
        <v>-</v>
      </c>
      <c r="F2422" s="147" t="str">
        <f>TRIM(CLEAN(TEXT(IFERROR(INDEX('Snakeden MR'!$W$4:$X$3028,MATCH($A2422,'Snakeden MR'!$X$4:$X$3028,0),1),"-"),"@")))</f>
        <v>-</v>
      </c>
      <c r="G2422" s="159" t="str">
        <f t="shared" si="74"/>
        <v>Not Found</v>
      </c>
      <c r="H2422" t="str" cm="1">
        <f t="array" ref="H2422">IF(SUMPRODUCT((TRIM(C2422:F2422)&lt;&gt;"-")*1)=0,
    "No Data",
    IF(COUNTIF(C2422:F2422,INDEX(_xlfn._xlws.FILTER(C2422:F2422,TRIM(C2422:F2422)&lt;&gt;"-"),1))=SUMPRODUCT((TRIM(C2422:F2422)&lt;&gt;"-")*1),
    "No Change",
    "Change"))</f>
        <v>No Data</v>
      </c>
      <c r="I2422" s="159"/>
      <c r="J2422"/>
      <c r="K2422" s="163"/>
      <c r="L2422" s="147" t="str">
        <f>TRIM(CLEAN(TEXT(IFERROR(INDEX('Glade MR'!$B$4:$C$3000,MATCH($A2422,'Glade MR'!$C$4:$C$3000,0),1),"-"),"@")))</f>
        <v>-</v>
      </c>
      <c r="M2422" s="147" t="str">
        <f>TRIM(CLEAN(TEXT(IFERROR(INDEX('Glade MR'!$I$4:$J$3000,MATCH($A2422,'Glade MR'!$J$4:$J$3000,0),1),"-"),"@")))</f>
        <v>-</v>
      </c>
      <c r="N2422" s="147" t="str">
        <f>TRIM(CLEAN(TEXT(IFERROR(INDEX('Glade MR'!$P$4:$Q$3000,MATCH($A2422,'Glade MR'!$Q$4:$Q$3000,0),1),"-"),"@")))</f>
        <v>-</v>
      </c>
      <c r="O2422" s="147" t="str">
        <f>TRIM(CLEAN(TEXT(IFERROR(INDEX('Glade MR'!$W$4:$X$3000,MATCH($A2422,'Glade MR'!$X$4:$X$3000,0),1),"-"),"@")))</f>
        <v>-</v>
      </c>
      <c r="P2422" s="159" t="str">
        <f t="shared" si="75"/>
        <v>Not Found</v>
      </c>
      <c r="Q2422" t="str" cm="1">
        <f t="array" ref="Q2422">IF(SUMPRODUCT((TRIM(L2422:O2422)&lt;&gt;"-")*1)=0,
    "No Data",
    IF(COUNTIF(L2422:O2422,INDEX(_xlfn._xlws.FILTER(L2422:O2422,TRIM(L2422:O2422)&lt;&gt;"-"),1))=SUMPRODUCT((TRIM(L2422:O2422)&lt;&gt;"-")*1),
    "No Change",
    "Change"))</f>
        <v>No Data</v>
      </c>
      <c r="R2422" s="159"/>
      <c r="S2422" s="111"/>
    </row>
    <row r="2423" spans="1:19" x14ac:dyDescent="0.3">
      <c r="A2423" t="s">
        <v>2841</v>
      </c>
      <c r="B2423" t="s">
        <v>1137</v>
      </c>
      <c r="C2423" s="160" t="str">
        <f>TRIM(CLEAN(TEXT(IFERROR(INDEX('Snakeden MR'!$B$4:$C$3028,MATCH($A2423,'Snakeden MR'!$C$4:$C$3028,0),1),"-"),"@")))</f>
        <v>-</v>
      </c>
      <c r="D2423" s="147" t="str">
        <f>TRIM(CLEAN(TEXT(IFERROR(INDEX('Snakeden MR'!$I$4:$J$3028,MATCH($A2423,'Snakeden MR'!$J$4:$J$3028,0),1),"-"),"@")))</f>
        <v>-</v>
      </c>
      <c r="E2423" s="147" t="str">
        <f>TRIM(CLEAN(TEXT(IFERROR(INDEX('Snakeden MR'!$P$4:$Q$3028,MATCH($A2423,'Snakeden MR'!$Q$4:$Q$3028,0),1),"-"),"@")))</f>
        <v>-</v>
      </c>
      <c r="F2423" s="147" t="str">
        <f>TRIM(CLEAN(TEXT(IFERROR(INDEX('Snakeden MR'!$W$4:$X$3028,MATCH($A2423,'Snakeden MR'!$X$4:$X$3028,0),1),"-"),"@")))</f>
        <v>-</v>
      </c>
      <c r="G2423" s="159" t="str">
        <f t="shared" si="74"/>
        <v>Not Found</v>
      </c>
      <c r="H2423" t="str" cm="1">
        <f t="array" ref="H2423">IF(SUMPRODUCT((TRIM(C2423:F2423)&lt;&gt;"-")*1)=0,
    "No Data",
    IF(COUNTIF(C2423:F2423,INDEX(_xlfn._xlws.FILTER(C2423:F2423,TRIM(C2423:F2423)&lt;&gt;"-"),1))=SUMPRODUCT((TRIM(C2423:F2423)&lt;&gt;"-")*1),
    "No Change",
    "Change"))</f>
        <v>No Data</v>
      </c>
      <c r="I2423" s="159"/>
      <c r="J2423"/>
      <c r="K2423" s="163"/>
      <c r="L2423" s="147" t="str">
        <f>TRIM(CLEAN(TEXT(IFERROR(INDEX('Glade MR'!$B$4:$C$3000,MATCH($A2423,'Glade MR'!$C$4:$C$3000,0),1),"-"),"@")))</f>
        <v>-</v>
      </c>
      <c r="M2423" s="147" t="str">
        <f>TRIM(CLEAN(TEXT(IFERROR(INDEX('Glade MR'!$I$4:$J$3000,MATCH($A2423,'Glade MR'!$J$4:$J$3000,0),1),"-"),"@")))</f>
        <v>-</v>
      </c>
      <c r="N2423" s="147" t="str">
        <f>TRIM(CLEAN(TEXT(IFERROR(INDEX('Glade MR'!$P$4:$Q$3000,MATCH($A2423,'Glade MR'!$Q$4:$Q$3000,0),1),"-"),"@")))</f>
        <v>-</v>
      </c>
      <c r="O2423" s="147" t="str">
        <f>TRIM(CLEAN(TEXT(IFERROR(INDEX('Glade MR'!$W$4:$X$3000,MATCH($A2423,'Glade MR'!$X$4:$X$3000,0),1),"-"),"@")))</f>
        <v>-</v>
      </c>
      <c r="P2423" s="159" t="str">
        <f t="shared" si="75"/>
        <v>Not Found</v>
      </c>
      <c r="Q2423" t="str" cm="1">
        <f t="array" ref="Q2423">IF(SUMPRODUCT((TRIM(L2423:O2423)&lt;&gt;"-")*1)=0,
    "No Data",
    IF(COUNTIF(L2423:O2423,INDEX(_xlfn._xlws.FILTER(L2423:O2423,TRIM(L2423:O2423)&lt;&gt;"-"),1))=SUMPRODUCT((TRIM(L2423:O2423)&lt;&gt;"-")*1),
    "No Change",
    "Change"))</f>
        <v>No Data</v>
      </c>
      <c r="R2423" s="159"/>
      <c r="S2423" s="111"/>
    </row>
    <row r="2424" spans="1:19" x14ac:dyDescent="0.3">
      <c r="A2424" t="s">
        <v>2842</v>
      </c>
      <c r="B2424" t="s">
        <v>1137</v>
      </c>
      <c r="C2424" s="160" t="str">
        <f>TRIM(CLEAN(TEXT(IFERROR(INDEX('Snakeden MR'!$B$4:$C$3028,MATCH($A2424,'Snakeden MR'!$C$4:$C$3028,0),1),"-"),"@")))</f>
        <v>-</v>
      </c>
      <c r="D2424" s="147" t="str">
        <f>TRIM(CLEAN(TEXT(IFERROR(INDEX('Snakeden MR'!$I$4:$J$3028,MATCH($A2424,'Snakeden MR'!$J$4:$J$3028,0),1),"-"),"@")))</f>
        <v>-</v>
      </c>
      <c r="E2424" s="147" t="str">
        <f>TRIM(CLEAN(TEXT(IFERROR(INDEX('Snakeden MR'!$P$4:$Q$3028,MATCH($A2424,'Snakeden MR'!$Q$4:$Q$3028,0),1),"-"),"@")))</f>
        <v>-</v>
      </c>
      <c r="F2424" s="147" t="str">
        <f>TRIM(CLEAN(TEXT(IFERROR(INDEX('Snakeden MR'!$W$4:$X$3028,MATCH($A2424,'Snakeden MR'!$X$4:$X$3028,0),1),"-"),"@")))</f>
        <v>-</v>
      </c>
      <c r="G2424" s="159" t="str">
        <f t="shared" si="74"/>
        <v>Not Found</v>
      </c>
      <c r="H2424" t="str" cm="1">
        <f t="array" ref="H2424">IF(SUMPRODUCT((TRIM(C2424:F2424)&lt;&gt;"-")*1)=0,
    "No Data",
    IF(COUNTIF(C2424:F2424,INDEX(_xlfn._xlws.FILTER(C2424:F2424,TRIM(C2424:F2424)&lt;&gt;"-"),1))=SUMPRODUCT((TRIM(C2424:F2424)&lt;&gt;"-")*1),
    "No Change",
    "Change"))</f>
        <v>No Data</v>
      </c>
      <c r="I2424" s="159"/>
      <c r="J2424"/>
      <c r="K2424" s="163"/>
      <c r="L2424" s="147" t="str">
        <f>TRIM(CLEAN(TEXT(IFERROR(INDEX('Glade MR'!$B$4:$C$3000,MATCH($A2424,'Glade MR'!$C$4:$C$3000,0),1),"-"),"@")))</f>
        <v>-</v>
      </c>
      <c r="M2424" s="147" t="str">
        <f>TRIM(CLEAN(TEXT(IFERROR(INDEX('Glade MR'!$I$4:$J$3000,MATCH($A2424,'Glade MR'!$J$4:$J$3000,0),1),"-"),"@")))</f>
        <v>-</v>
      </c>
      <c r="N2424" s="147" t="str">
        <f>TRIM(CLEAN(TEXT(IFERROR(INDEX('Glade MR'!$P$4:$Q$3000,MATCH($A2424,'Glade MR'!$Q$4:$Q$3000,0),1),"-"),"@")))</f>
        <v>-</v>
      </c>
      <c r="O2424" s="147" t="str">
        <f>TRIM(CLEAN(TEXT(IFERROR(INDEX('Glade MR'!$W$4:$X$3000,MATCH($A2424,'Glade MR'!$X$4:$X$3000,0),1),"-"),"@")))</f>
        <v>-</v>
      </c>
      <c r="P2424" s="159" t="str">
        <f t="shared" si="75"/>
        <v>Not Found</v>
      </c>
      <c r="Q2424" t="str" cm="1">
        <f t="array" ref="Q2424">IF(SUMPRODUCT((TRIM(L2424:O2424)&lt;&gt;"-")*1)=0,
    "No Data",
    IF(COUNTIF(L2424:O2424,INDEX(_xlfn._xlws.FILTER(L2424:O2424,TRIM(L2424:O2424)&lt;&gt;"-"),1))=SUMPRODUCT((TRIM(L2424:O2424)&lt;&gt;"-")*1),
    "No Change",
    "Change"))</f>
        <v>No Data</v>
      </c>
      <c r="R2424" s="159"/>
      <c r="S2424" s="111"/>
    </row>
    <row r="2425" spans="1:19" x14ac:dyDescent="0.3">
      <c r="A2425" t="s">
        <v>693</v>
      </c>
      <c r="B2425" t="s">
        <v>1137</v>
      </c>
      <c r="C2425" s="160" t="str">
        <f>TRIM(CLEAN(TEXT(IFERROR(INDEX('Snakeden MR'!$B$4:$C$3028,MATCH($A2425,'Snakeden MR'!$C$4:$C$3028,0),1),"-"),"@")))</f>
        <v>-</v>
      </c>
      <c r="D2425" s="147" t="str">
        <f>TRIM(CLEAN(TEXT(IFERROR(INDEX('Snakeden MR'!$I$4:$J$3028,MATCH($A2425,'Snakeden MR'!$J$4:$J$3028,0),1),"-"),"@")))</f>
        <v>-</v>
      </c>
      <c r="E2425" s="147" t="str">
        <f>TRIM(CLEAN(TEXT(IFERROR(INDEX('Snakeden MR'!$P$4:$Q$3028,MATCH($A2425,'Snakeden MR'!$Q$4:$Q$3028,0),1),"-"),"@")))</f>
        <v>-</v>
      </c>
      <c r="F2425" s="147" t="str">
        <f>TRIM(CLEAN(TEXT(IFERROR(INDEX('Snakeden MR'!$W$4:$X$3028,MATCH($A2425,'Snakeden MR'!$X$4:$X$3028,0),1),"-"),"@")))</f>
        <v>-</v>
      </c>
      <c r="G2425" s="159" t="str">
        <f t="shared" si="74"/>
        <v>Not Found</v>
      </c>
      <c r="H2425" t="str" cm="1">
        <f t="array" ref="H2425">IF(SUMPRODUCT((TRIM(C2425:F2425)&lt;&gt;"-")*1)=0,
    "No Data",
    IF(COUNTIF(C2425:F2425,INDEX(_xlfn._xlws.FILTER(C2425:F2425,TRIM(C2425:F2425)&lt;&gt;"-"),1))=SUMPRODUCT((TRIM(C2425:F2425)&lt;&gt;"-")*1),
    "No Change",
    "Change"))</f>
        <v>No Data</v>
      </c>
      <c r="I2425" s="159"/>
      <c r="J2425"/>
      <c r="K2425" s="163"/>
      <c r="L2425" s="147" t="str">
        <f>TRIM(CLEAN(TEXT(IFERROR(INDEX('Glade MR'!$B$4:$C$3000,MATCH($A2425,'Glade MR'!$C$4:$C$3000,0),1),"-"),"@")))</f>
        <v>Pool 4</v>
      </c>
      <c r="M2425" s="147" t="str">
        <f>TRIM(CLEAN(TEXT(IFERROR(INDEX('Glade MR'!$I$4:$J$3000,MATCH($A2425,'Glade MR'!$J$4:$J$3000,0),1),"-"),"@")))</f>
        <v>-</v>
      </c>
      <c r="N2425" s="147" t="str">
        <f>TRIM(CLEAN(TEXT(IFERROR(INDEX('Glade MR'!$P$4:$Q$3000,MATCH($A2425,'Glade MR'!$Q$4:$Q$3000,0),1),"-"),"@")))</f>
        <v>Pool 5</v>
      </c>
      <c r="O2425" s="147" t="str">
        <f>TRIM(CLEAN(TEXT(IFERROR(INDEX('Glade MR'!$W$4:$X$3000,MATCH($A2425,'Glade MR'!$X$4:$X$3000,0),1),"-"),"@")))</f>
        <v>Pool 5</v>
      </c>
      <c r="P2425" s="159" t="str">
        <f t="shared" si="75"/>
        <v>Found</v>
      </c>
      <c r="Q2425" t="str" cm="1">
        <f t="array" ref="Q2425">IF(SUMPRODUCT((TRIM(L2425:O2425)&lt;&gt;"-")*1)=0,
    "No Data",
    IF(COUNTIF(L2425:O2425,INDEX(_xlfn._xlws.FILTER(L2425:O2425,TRIM(L2425:O2425)&lt;&gt;"-"),1))=SUMPRODUCT((TRIM(L2425:O2425)&lt;&gt;"-")*1),
    "No Change",
    "Change"))</f>
        <v>Change</v>
      </c>
      <c r="R2425" s="159"/>
      <c r="S2425" s="111"/>
    </row>
    <row r="2426" spans="1:19" x14ac:dyDescent="0.3">
      <c r="A2426" t="s">
        <v>2843</v>
      </c>
      <c r="B2426" t="s">
        <v>1137</v>
      </c>
      <c r="C2426" s="160" t="str">
        <f>TRIM(CLEAN(TEXT(IFERROR(INDEX('Snakeden MR'!$B$4:$C$3028,MATCH($A2426,'Snakeden MR'!$C$4:$C$3028,0),1),"-"),"@")))</f>
        <v>-</v>
      </c>
      <c r="D2426" s="147" t="str">
        <f>TRIM(CLEAN(TEXT(IFERROR(INDEX('Snakeden MR'!$I$4:$J$3028,MATCH($A2426,'Snakeden MR'!$J$4:$J$3028,0),1),"-"),"@")))</f>
        <v>-</v>
      </c>
      <c r="E2426" s="147" t="str">
        <f>TRIM(CLEAN(TEXT(IFERROR(INDEX('Snakeden MR'!$P$4:$Q$3028,MATCH($A2426,'Snakeden MR'!$Q$4:$Q$3028,0),1),"-"),"@")))</f>
        <v>-</v>
      </c>
      <c r="F2426" s="147" t="str">
        <f>TRIM(CLEAN(TEXT(IFERROR(INDEX('Snakeden MR'!$W$4:$X$3028,MATCH($A2426,'Snakeden MR'!$X$4:$X$3028,0),1),"-"),"@")))</f>
        <v>-</v>
      </c>
      <c r="G2426" s="159" t="str">
        <f t="shared" si="74"/>
        <v>Not Found</v>
      </c>
      <c r="H2426" t="str" cm="1">
        <f t="array" ref="H2426">IF(SUMPRODUCT((TRIM(C2426:F2426)&lt;&gt;"-")*1)=0,
    "No Data",
    IF(COUNTIF(C2426:F2426,INDEX(_xlfn._xlws.FILTER(C2426:F2426,TRIM(C2426:F2426)&lt;&gt;"-"),1))=SUMPRODUCT((TRIM(C2426:F2426)&lt;&gt;"-")*1),
    "No Change",
    "Change"))</f>
        <v>No Data</v>
      </c>
      <c r="I2426" s="159"/>
      <c r="J2426"/>
      <c r="K2426" s="163"/>
      <c r="L2426" s="147" t="str">
        <f>TRIM(CLEAN(TEXT(IFERROR(INDEX('Glade MR'!$B$4:$C$3000,MATCH($A2426,'Glade MR'!$C$4:$C$3000,0),1),"-"),"@")))</f>
        <v>-</v>
      </c>
      <c r="M2426" s="147" t="str">
        <f>TRIM(CLEAN(TEXT(IFERROR(INDEX('Glade MR'!$I$4:$J$3000,MATCH($A2426,'Glade MR'!$J$4:$J$3000,0),1),"-"),"@")))</f>
        <v>-</v>
      </c>
      <c r="N2426" s="147" t="str">
        <f>TRIM(CLEAN(TEXT(IFERROR(INDEX('Glade MR'!$P$4:$Q$3000,MATCH($A2426,'Glade MR'!$Q$4:$Q$3000,0),1),"-"),"@")))</f>
        <v>-</v>
      </c>
      <c r="O2426" s="147" t="str">
        <f>TRIM(CLEAN(TEXT(IFERROR(INDEX('Glade MR'!$W$4:$X$3000,MATCH($A2426,'Glade MR'!$X$4:$X$3000,0),1),"-"),"@")))</f>
        <v>-</v>
      </c>
      <c r="P2426" s="159" t="str">
        <f t="shared" si="75"/>
        <v>Not Found</v>
      </c>
      <c r="Q2426" t="str" cm="1">
        <f t="array" ref="Q2426">IF(SUMPRODUCT((TRIM(L2426:O2426)&lt;&gt;"-")*1)=0,
    "No Data",
    IF(COUNTIF(L2426:O2426,INDEX(_xlfn._xlws.FILTER(L2426:O2426,TRIM(L2426:O2426)&lt;&gt;"-"),1))=SUMPRODUCT((TRIM(L2426:O2426)&lt;&gt;"-")*1),
    "No Change",
    "Change"))</f>
        <v>No Data</v>
      </c>
      <c r="R2426" s="159"/>
      <c r="S2426" s="111"/>
    </row>
    <row r="2427" spans="1:19" x14ac:dyDescent="0.3">
      <c r="A2427" t="s">
        <v>933</v>
      </c>
      <c r="B2427" t="s">
        <v>1137</v>
      </c>
      <c r="C2427" s="160" t="str">
        <f>TRIM(CLEAN(TEXT(IFERROR(INDEX('Snakeden MR'!$B$4:$C$3028,MATCH($A2427,'Snakeden MR'!$C$4:$C$3028,0),1),"-"),"@")))</f>
        <v>-</v>
      </c>
      <c r="D2427" s="147" t="str">
        <f>TRIM(CLEAN(TEXT(IFERROR(INDEX('Snakeden MR'!$I$4:$J$3028,MATCH($A2427,'Snakeden MR'!$J$4:$J$3028,0),1),"-"),"@")))</f>
        <v>-</v>
      </c>
      <c r="E2427" s="147" t="str">
        <f>TRIM(CLEAN(TEXT(IFERROR(INDEX('Snakeden MR'!$P$4:$Q$3028,MATCH($A2427,'Snakeden MR'!$Q$4:$Q$3028,0),1),"-"),"@")))</f>
        <v>-</v>
      </c>
      <c r="F2427" s="147" t="str">
        <f>TRIM(CLEAN(TEXT(IFERROR(INDEX('Snakeden MR'!$W$4:$X$3028,MATCH($A2427,'Snakeden MR'!$X$4:$X$3028,0),1),"-"),"@")))</f>
        <v>-</v>
      </c>
      <c r="G2427" s="159" t="str">
        <f t="shared" si="74"/>
        <v>Not Found</v>
      </c>
      <c r="H2427" t="str" cm="1">
        <f t="array" ref="H2427">IF(SUMPRODUCT((TRIM(C2427:F2427)&lt;&gt;"-")*1)=0,
    "No Data",
    IF(COUNTIF(C2427:F2427,INDEX(_xlfn._xlws.FILTER(C2427:F2427,TRIM(C2427:F2427)&lt;&gt;"-"),1))=SUMPRODUCT((TRIM(C2427:F2427)&lt;&gt;"-")*1),
    "No Change",
    "Change"))</f>
        <v>No Data</v>
      </c>
      <c r="I2427" s="159"/>
      <c r="J2427"/>
      <c r="K2427" s="163"/>
      <c r="L2427" s="147" t="str">
        <f>TRIM(CLEAN(TEXT(IFERROR(INDEX('Glade MR'!$B$4:$C$3000,MATCH($A2427,'Glade MR'!$C$4:$C$3000,0),1),"-"),"@")))</f>
        <v>Pool 3</v>
      </c>
      <c r="M2427" s="147" t="str">
        <f>TRIM(CLEAN(TEXT(IFERROR(INDEX('Glade MR'!$I$4:$J$3000,MATCH($A2427,'Glade MR'!$J$4:$J$3000,0),1),"-"),"@")))</f>
        <v>-</v>
      </c>
      <c r="N2427" s="147" t="str">
        <f>TRIM(CLEAN(TEXT(IFERROR(INDEX('Glade MR'!$P$4:$Q$3000,MATCH($A2427,'Glade MR'!$Q$4:$Q$3000,0),1),"-"),"@")))</f>
        <v>-</v>
      </c>
      <c r="O2427" s="147" t="str">
        <f>TRIM(CLEAN(TEXT(IFERROR(INDEX('Glade MR'!$W$4:$X$3000,MATCH($A2427,'Glade MR'!$X$4:$X$3000,0),1),"-"),"@")))</f>
        <v>-</v>
      </c>
      <c r="P2427" s="159" t="str">
        <f t="shared" si="75"/>
        <v>Found</v>
      </c>
      <c r="Q2427" t="str" cm="1">
        <f t="array" ref="Q2427">IF(SUMPRODUCT((TRIM(L2427:O2427)&lt;&gt;"-")*1)=0,
    "No Data",
    IF(COUNTIF(L2427:O2427,INDEX(_xlfn._xlws.FILTER(L2427:O2427,TRIM(L2427:O2427)&lt;&gt;"-"),1))=SUMPRODUCT((TRIM(L2427:O2427)&lt;&gt;"-")*1),
    "No Change",
    "Change"))</f>
        <v>No Change</v>
      </c>
      <c r="R2427" s="159"/>
      <c r="S2427" s="111"/>
    </row>
    <row r="2428" spans="1:19" x14ac:dyDescent="0.3">
      <c r="A2428" t="s">
        <v>2844</v>
      </c>
      <c r="B2428" t="s">
        <v>1137</v>
      </c>
      <c r="C2428" s="160" t="str">
        <f>TRIM(CLEAN(TEXT(IFERROR(INDEX('Snakeden MR'!$B$4:$C$3028,MATCH($A2428,'Snakeden MR'!$C$4:$C$3028,0),1),"-"),"@")))</f>
        <v>-</v>
      </c>
      <c r="D2428" s="147" t="str">
        <f>TRIM(CLEAN(TEXT(IFERROR(INDEX('Snakeden MR'!$I$4:$J$3028,MATCH($A2428,'Snakeden MR'!$J$4:$J$3028,0),1),"-"),"@")))</f>
        <v>-</v>
      </c>
      <c r="E2428" s="147" t="str">
        <f>TRIM(CLEAN(TEXT(IFERROR(INDEX('Snakeden MR'!$P$4:$Q$3028,MATCH($A2428,'Snakeden MR'!$Q$4:$Q$3028,0),1),"-"),"@")))</f>
        <v>-</v>
      </c>
      <c r="F2428" s="147" t="str">
        <f>TRIM(CLEAN(TEXT(IFERROR(INDEX('Snakeden MR'!$W$4:$X$3028,MATCH($A2428,'Snakeden MR'!$X$4:$X$3028,0),1),"-"),"@")))</f>
        <v>-</v>
      </c>
      <c r="G2428" s="159" t="str">
        <f t="shared" si="74"/>
        <v>Not Found</v>
      </c>
      <c r="H2428" t="str" cm="1">
        <f t="array" ref="H2428">IF(SUMPRODUCT((TRIM(C2428:F2428)&lt;&gt;"-")*1)=0,
    "No Data",
    IF(COUNTIF(C2428:F2428,INDEX(_xlfn._xlws.FILTER(C2428:F2428,TRIM(C2428:F2428)&lt;&gt;"-"),1))=SUMPRODUCT((TRIM(C2428:F2428)&lt;&gt;"-")*1),
    "No Change",
    "Change"))</f>
        <v>No Data</v>
      </c>
      <c r="I2428" s="159"/>
      <c r="J2428"/>
      <c r="K2428" s="163"/>
      <c r="L2428" s="147" t="str">
        <f>TRIM(CLEAN(TEXT(IFERROR(INDEX('Glade MR'!$B$4:$C$3000,MATCH($A2428,'Glade MR'!$C$4:$C$3000,0),1),"-"),"@")))</f>
        <v>-</v>
      </c>
      <c r="M2428" s="147" t="str">
        <f>TRIM(CLEAN(TEXT(IFERROR(INDEX('Glade MR'!$I$4:$J$3000,MATCH($A2428,'Glade MR'!$J$4:$J$3000,0),1),"-"),"@")))</f>
        <v>-</v>
      </c>
      <c r="N2428" s="147" t="str">
        <f>TRIM(CLEAN(TEXT(IFERROR(INDEX('Glade MR'!$P$4:$Q$3000,MATCH($A2428,'Glade MR'!$Q$4:$Q$3000,0),1),"-"),"@")))</f>
        <v>-</v>
      </c>
      <c r="O2428" s="147" t="str">
        <f>TRIM(CLEAN(TEXT(IFERROR(INDEX('Glade MR'!$W$4:$X$3000,MATCH($A2428,'Glade MR'!$X$4:$X$3000,0),1),"-"),"@")))</f>
        <v>-</v>
      </c>
      <c r="P2428" s="159" t="str">
        <f t="shared" si="75"/>
        <v>Not Found</v>
      </c>
      <c r="Q2428" t="str" cm="1">
        <f t="array" ref="Q2428">IF(SUMPRODUCT((TRIM(L2428:O2428)&lt;&gt;"-")*1)=0,
    "No Data",
    IF(COUNTIF(L2428:O2428,INDEX(_xlfn._xlws.FILTER(L2428:O2428,TRIM(L2428:O2428)&lt;&gt;"-"),1))=SUMPRODUCT((TRIM(L2428:O2428)&lt;&gt;"-")*1),
    "No Change",
    "Change"))</f>
        <v>No Data</v>
      </c>
      <c r="R2428" s="159"/>
      <c r="S2428" s="111"/>
    </row>
    <row r="2429" spans="1:19" x14ac:dyDescent="0.3">
      <c r="A2429" t="s">
        <v>2845</v>
      </c>
      <c r="B2429" t="s">
        <v>1137</v>
      </c>
      <c r="C2429" s="160" t="str">
        <f>TRIM(CLEAN(TEXT(IFERROR(INDEX('Snakeden MR'!$B$4:$C$3028,MATCH($A2429,'Snakeden MR'!$C$4:$C$3028,0),1),"-"),"@")))</f>
        <v>-</v>
      </c>
      <c r="D2429" s="147" t="str">
        <f>TRIM(CLEAN(TEXT(IFERROR(INDEX('Snakeden MR'!$I$4:$J$3028,MATCH($A2429,'Snakeden MR'!$J$4:$J$3028,0),1),"-"),"@")))</f>
        <v>-</v>
      </c>
      <c r="E2429" s="147" t="str">
        <f>TRIM(CLEAN(TEXT(IFERROR(INDEX('Snakeden MR'!$P$4:$Q$3028,MATCH($A2429,'Snakeden MR'!$Q$4:$Q$3028,0),1),"-"),"@")))</f>
        <v>-</v>
      </c>
      <c r="F2429" s="147" t="str">
        <f>TRIM(CLEAN(TEXT(IFERROR(INDEX('Snakeden MR'!$W$4:$X$3028,MATCH($A2429,'Snakeden MR'!$X$4:$X$3028,0),1),"-"),"@")))</f>
        <v>-</v>
      </c>
      <c r="G2429" s="159" t="str">
        <f t="shared" si="74"/>
        <v>Not Found</v>
      </c>
      <c r="H2429" t="str" cm="1">
        <f t="array" ref="H2429">IF(SUMPRODUCT((TRIM(C2429:F2429)&lt;&gt;"-")*1)=0,
    "No Data",
    IF(COUNTIF(C2429:F2429,INDEX(_xlfn._xlws.FILTER(C2429:F2429,TRIM(C2429:F2429)&lt;&gt;"-"),1))=SUMPRODUCT((TRIM(C2429:F2429)&lt;&gt;"-")*1),
    "No Change",
    "Change"))</f>
        <v>No Data</v>
      </c>
      <c r="I2429" s="159"/>
      <c r="J2429"/>
      <c r="K2429" s="163"/>
      <c r="L2429" s="147" t="str">
        <f>TRIM(CLEAN(TEXT(IFERROR(INDEX('Glade MR'!$B$4:$C$3000,MATCH($A2429,'Glade MR'!$C$4:$C$3000,0),1),"-"),"@")))</f>
        <v>-</v>
      </c>
      <c r="M2429" s="147" t="str">
        <f>TRIM(CLEAN(TEXT(IFERROR(INDEX('Glade MR'!$I$4:$J$3000,MATCH($A2429,'Glade MR'!$J$4:$J$3000,0),1),"-"),"@")))</f>
        <v>-</v>
      </c>
      <c r="N2429" s="147" t="str">
        <f>TRIM(CLEAN(TEXT(IFERROR(INDEX('Glade MR'!$P$4:$Q$3000,MATCH($A2429,'Glade MR'!$Q$4:$Q$3000,0),1),"-"),"@")))</f>
        <v>-</v>
      </c>
      <c r="O2429" s="147" t="str">
        <f>TRIM(CLEAN(TEXT(IFERROR(INDEX('Glade MR'!$W$4:$X$3000,MATCH($A2429,'Glade MR'!$X$4:$X$3000,0),1),"-"),"@")))</f>
        <v>-</v>
      </c>
      <c r="P2429" s="159" t="str">
        <f t="shared" si="75"/>
        <v>Not Found</v>
      </c>
      <c r="Q2429" t="str" cm="1">
        <f t="array" ref="Q2429">IF(SUMPRODUCT((TRIM(L2429:O2429)&lt;&gt;"-")*1)=0,
    "No Data",
    IF(COUNTIF(L2429:O2429,INDEX(_xlfn._xlws.FILTER(L2429:O2429,TRIM(L2429:O2429)&lt;&gt;"-"),1))=SUMPRODUCT((TRIM(L2429:O2429)&lt;&gt;"-")*1),
    "No Change",
    "Change"))</f>
        <v>No Data</v>
      </c>
      <c r="R2429" s="159"/>
      <c r="S2429" s="111"/>
    </row>
    <row r="2430" spans="1:19" x14ac:dyDescent="0.3">
      <c r="A2430" t="s">
        <v>433</v>
      </c>
      <c r="B2430" t="s">
        <v>1137</v>
      </c>
      <c r="C2430" s="160" t="str">
        <f>TRIM(CLEAN(TEXT(IFERROR(INDEX('Snakeden MR'!$B$4:$C$3028,MATCH($A2430,'Snakeden MR'!$C$4:$C$3028,0),1),"-"),"@")))</f>
        <v>-</v>
      </c>
      <c r="D2430" s="147" t="str">
        <f>TRIM(CLEAN(TEXT(IFERROR(INDEX('Snakeden MR'!$I$4:$J$3028,MATCH($A2430,'Snakeden MR'!$J$4:$J$3028,0),1),"-"),"@")))</f>
        <v>-</v>
      </c>
      <c r="E2430" s="147" t="str">
        <f>TRIM(CLEAN(TEXT(IFERROR(INDEX('Snakeden MR'!$P$4:$Q$3028,MATCH($A2430,'Snakeden MR'!$Q$4:$Q$3028,0),1),"-"),"@")))</f>
        <v>-</v>
      </c>
      <c r="F2430" s="147" t="str">
        <f>TRIM(CLEAN(TEXT(IFERROR(INDEX('Snakeden MR'!$W$4:$X$3028,MATCH($A2430,'Snakeden MR'!$X$4:$X$3028,0),1),"-"),"@")))</f>
        <v>-</v>
      </c>
      <c r="G2430" s="159" t="str">
        <f t="shared" si="74"/>
        <v>Not Found</v>
      </c>
      <c r="H2430" t="str" cm="1">
        <f t="array" ref="H2430">IF(SUMPRODUCT((TRIM(C2430:F2430)&lt;&gt;"-")*1)=0,
    "No Data",
    IF(COUNTIF(C2430:F2430,INDEX(_xlfn._xlws.FILTER(C2430:F2430,TRIM(C2430:F2430)&lt;&gt;"-"),1))=SUMPRODUCT((TRIM(C2430:F2430)&lt;&gt;"-")*1),
    "No Change",
    "Change"))</f>
        <v>No Data</v>
      </c>
      <c r="I2430" s="159"/>
      <c r="J2430"/>
      <c r="K2430" s="163"/>
      <c r="L2430" s="147" t="str">
        <f>TRIM(CLEAN(TEXT(IFERROR(INDEX('Glade MR'!$B$4:$C$3000,MATCH($A2430,'Glade MR'!$C$4:$C$3000,0),1),"-"),"@")))</f>
        <v>-</v>
      </c>
      <c r="M2430" s="147" t="str">
        <f>TRIM(CLEAN(TEXT(IFERROR(INDEX('Glade MR'!$I$4:$J$3000,MATCH($A2430,'Glade MR'!$J$4:$J$3000,0),1),"-"),"@")))</f>
        <v>-</v>
      </c>
      <c r="N2430" s="147" t="str">
        <f>TRIM(CLEAN(TEXT(IFERROR(INDEX('Glade MR'!$P$4:$Q$3000,MATCH($A2430,'Glade MR'!$Q$4:$Q$3000,0),1),"-"),"@")))</f>
        <v>Pool 10</v>
      </c>
      <c r="O2430" s="147" t="str">
        <f>TRIM(CLEAN(TEXT(IFERROR(INDEX('Glade MR'!$W$4:$X$3000,MATCH($A2430,'Glade MR'!$X$4:$X$3000,0),1),"-"),"@")))</f>
        <v>Pool 10</v>
      </c>
      <c r="P2430" s="159" t="str">
        <f t="shared" si="75"/>
        <v>Found</v>
      </c>
      <c r="Q2430" t="str" cm="1">
        <f t="array" ref="Q2430">IF(SUMPRODUCT((TRIM(L2430:O2430)&lt;&gt;"-")*1)=0,
    "No Data",
    IF(COUNTIF(L2430:O2430,INDEX(_xlfn._xlws.FILTER(L2430:O2430,TRIM(L2430:O2430)&lt;&gt;"-"),1))=SUMPRODUCT((TRIM(L2430:O2430)&lt;&gt;"-")*1),
    "No Change",
    "Change"))</f>
        <v>No Change</v>
      </c>
      <c r="R2430" s="159"/>
      <c r="S2430" s="111"/>
    </row>
    <row r="2431" spans="1:19" x14ac:dyDescent="0.3">
      <c r="A2431" t="s">
        <v>2846</v>
      </c>
      <c r="B2431" t="s">
        <v>1137</v>
      </c>
      <c r="C2431" s="160" t="str">
        <f>TRIM(CLEAN(TEXT(IFERROR(INDEX('Snakeden MR'!$B$4:$C$3028,MATCH($A2431,'Snakeden MR'!$C$4:$C$3028,0),1),"-"),"@")))</f>
        <v>-</v>
      </c>
      <c r="D2431" s="147" t="str">
        <f>TRIM(CLEAN(TEXT(IFERROR(INDEX('Snakeden MR'!$I$4:$J$3028,MATCH($A2431,'Snakeden MR'!$J$4:$J$3028,0),1),"-"),"@")))</f>
        <v>-</v>
      </c>
      <c r="E2431" s="147" t="str">
        <f>TRIM(CLEAN(TEXT(IFERROR(INDEX('Snakeden MR'!$P$4:$Q$3028,MATCH($A2431,'Snakeden MR'!$Q$4:$Q$3028,0),1),"-"),"@")))</f>
        <v>-</v>
      </c>
      <c r="F2431" s="147" t="str">
        <f>TRIM(CLEAN(TEXT(IFERROR(INDEX('Snakeden MR'!$W$4:$X$3028,MATCH($A2431,'Snakeden MR'!$X$4:$X$3028,0),1),"-"),"@")))</f>
        <v>-</v>
      </c>
      <c r="G2431" s="159" t="str">
        <f t="shared" si="74"/>
        <v>Not Found</v>
      </c>
      <c r="H2431" t="str" cm="1">
        <f t="array" ref="H2431">IF(SUMPRODUCT((TRIM(C2431:F2431)&lt;&gt;"-")*1)=0,
    "No Data",
    IF(COUNTIF(C2431:F2431,INDEX(_xlfn._xlws.FILTER(C2431:F2431,TRIM(C2431:F2431)&lt;&gt;"-"),1))=SUMPRODUCT((TRIM(C2431:F2431)&lt;&gt;"-")*1),
    "No Change",
    "Change"))</f>
        <v>No Data</v>
      </c>
      <c r="I2431" s="159"/>
      <c r="J2431"/>
      <c r="K2431" s="163"/>
      <c r="L2431" s="147" t="str">
        <f>TRIM(CLEAN(TEXT(IFERROR(INDEX('Glade MR'!$B$4:$C$3000,MATCH($A2431,'Glade MR'!$C$4:$C$3000,0),1),"-"),"@")))</f>
        <v>-</v>
      </c>
      <c r="M2431" s="147" t="str">
        <f>TRIM(CLEAN(TEXT(IFERROR(INDEX('Glade MR'!$I$4:$J$3000,MATCH($A2431,'Glade MR'!$J$4:$J$3000,0),1),"-"),"@")))</f>
        <v>-</v>
      </c>
      <c r="N2431" s="147" t="str">
        <f>TRIM(CLEAN(TEXT(IFERROR(INDEX('Glade MR'!$P$4:$Q$3000,MATCH($A2431,'Glade MR'!$Q$4:$Q$3000,0),1),"-"),"@")))</f>
        <v>-</v>
      </c>
      <c r="O2431" s="147" t="str">
        <f>TRIM(CLEAN(TEXT(IFERROR(INDEX('Glade MR'!$W$4:$X$3000,MATCH($A2431,'Glade MR'!$X$4:$X$3000,0),1),"-"),"@")))</f>
        <v>-</v>
      </c>
      <c r="P2431" s="159" t="str">
        <f t="shared" si="75"/>
        <v>Not Found</v>
      </c>
      <c r="Q2431" t="str" cm="1">
        <f t="array" ref="Q2431">IF(SUMPRODUCT((TRIM(L2431:O2431)&lt;&gt;"-")*1)=0,
    "No Data",
    IF(COUNTIF(L2431:O2431,INDEX(_xlfn._xlws.FILTER(L2431:O2431,TRIM(L2431:O2431)&lt;&gt;"-"),1))=SUMPRODUCT((TRIM(L2431:O2431)&lt;&gt;"-")*1),
    "No Change",
    "Change"))</f>
        <v>No Data</v>
      </c>
      <c r="R2431" s="159"/>
      <c r="S2431" s="111"/>
    </row>
    <row r="2432" spans="1:19" x14ac:dyDescent="0.3">
      <c r="A2432" t="s">
        <v>583</v>
      </c>
      <c r="B2432" t="s">
        <v>1137</v>
      </c>
      <c r="C2432" s="160" t="str">
        <f>TRIM(CLEAN(TEXT(IFERROR(INDEX('Snakeden MR'!$B$4:$C$3028,MATCH($A2432,'Snakeden MR'!$C$4:$C$3028,0),1),"-"),"@")))</f>
        <v>-</v>
      </c>
      <c r="D2432" s="147" t="str">
        <f>TRIM(CLEAN(TEXT(IFERROR(INDEX('Snakeden MR'!$I$4:$J$3028,MATCH($A2432,'Snakeden MR'!$J$4:$J$3028,0),1),"-"),"@")))</f>
        <v>-</v>
      </c>
      <c r="E2432" s="147" t="str">
        <f>TRIM(CLEAN(TEXT(IFERROR(INDEX('Snakeden MR'!$P$4:$Q$3028,MATCH($A2432,'Snakeden MR'!$Q$4:$Q$3028,0),1),"-"),"@")))</f>
        <v>-</v>
      </c>
      <c r="F2432" s="147" t="str">
        <f>TRIM(CLEAN(TEXT(IFERROR(INDEX('Snakeden MR'!$W$4:$X$3028,MATCH($A2432,'Snakeden MR'!$X$4:$X$3028,0),1),"-"),"@")))</f>
        <v>-</v>
      </c>
      <c r="G2432" s="159" t="str">
        <f t="shared" si="74"/>
        <v>Not Found</v>
      </c>
      <c r="H2432" t="str" cm="1">
        <f t="array" ref="H2432">IF(SUMPRODUCT((TRIM(C2432:F2432)&lt;&gt;"-")*1)=0,
    "No Data",
    IF(COUNTIF(C2432:F2432,INDEX(_xlfn._xlws.FILTER(C2432:F2432,TRIM(C2432:F2432)&lt;&gt;"-"),1))=SUMPRODUCT((TRIM(C2432:F2432)&lt;&gt;"-")*1),
    "No Change",
    "Change"))</f>
        <v>No Data</v>
      </c>
      <c r="I2432" s="159"/>
      <c r="J2432"/>
      <c r="K2432" s="163"/>
      <c r="L2432" s="147" t="str">
        <f>TRIM(CLEAN(TEXT(IFERROR(INDEX('Glade MR'!$B$4:$C$3000,MATCH($A2432,'Glade MR'!$C$4:$C$3000,0),1),"-"),"@")))</f>
        <v>-</v>
      </c>
      <c r="M2432" s="147" t="str">
        <f>TRIM(CLEAN(TEXT(IFERROR(INDEX('Glade MR'!$I$4:$J$3000,MATCH($A2432,'Glade MR'!$J$4:$J$3000,0),1),"-"),"@")))</f>
        <v>-</v>
      </c>
      <c r="N2432" s="147" t="str">
        <f>TRIM(CLEAN(TEXT(IFERROR(INDEX('Glade MR'!$P$4:$Q$3000,MATCH($A2432,'Glade MR'!$Q$4:$Q$3000,0),1),"-"),"@")))</f>
        <v>-</v>
      </c>
      <c r="O2432" s="147" t="str">
        <f>TRIM(CLEAN(TEXT(IFERROR(INDEX('Glade MR'!$W$4:$X$3000,MATCH($A2432,'Glade MR'!$X$4:$X$3000,0),1),"-"),"@")))</f>
        <v>Pool 8</v>
      </c>
      <c r="P2432" s="159" t="str">
        <f t="shared" si="75"/>
        <v>Found</v>
      </c>
      <c r="Q2432" t="str" cm="1">
        <f t="array" ref="Q2432">IF(SUMPRODUCT((TRIM(L2432:O2432)&lt;&gt;"-")*1)=0,
    "No Data",
    IF(COUNTIF(L2432:O2432,INDEX(_xlfn._xlws.FILTER(L2432:O2432,TRIM(L2432:O2432)&lt;&gt;"-"),1))=SUMPRODUCT((TRIM(L2432:O2432)&lt;&gt;"-")*1),
    "No Change",
    "Change"))</f>
        <v>No Change</v>
      </c>
      <c r="R2432" s="159"/>
      <c r="S2432" s="111"/>
    </row>
    <row r="2433" spans="1:19" x14ac:dyDescent="0.3">
      <c r="A2433" t="s">
        <v>795</v>
      </c>
      <c r="B2433" t="s">
        <v>1137</v>
      </c>
      <c r="C2433" s="160" t="str">
        <f>TRIM(CLEAN(TEXT(IFERROR(INDEX('Snakeden MR'!$B$4:$C$3028,MATCH($A2433,'Snakeden MR'!$C$4:$C$3028,0),1),"-"),"@")))</f>
        <v>-</v>
      </c>
      <c r="D2433" s="147" t="str">
        <f>TRIM(CLEAN(TEXT(IFERROR(INDEX('Snakeden MR'!$I$4:$J$3028,MATCH($A2433,'Snakeden MR'!$J$4:$J$3028,0),1),"-"),"@")))</f>
        <v>-</v>
      </c>
      <c r="E2433" s="147" t="str">
        <f>TRIM(CLEAN(TEXT(IFERROR(INDEX('Snakeden MR'!$P$4:$Q$3028,MATCH($A2433,'Snakeden MR'!$Q$4:$Q$3028,0),1),"-"),"@")))</f>
        <v>-</v>
      </c>
      <c r="F2433" s="147" t="str">
        <f>TRIM(CLEAN(TEXT(IFERROR(INDEX('Snakeden MR'!$W$4:$X$3028,MATCH($A2433,'Snakeden MR'!$X$4:$X$3028,0),1),"-"),"@")))</f>
        <v>-</v>
      </c>
      <c r="G2433" s="159" t="str">
        <f t="shared" si="74"/>
        <v>Not Found</v>
      </c>
      <c r="H2433" t="str" cm="1">
        <f t="array" ref="H2433">IF(SUMPRODUCT((TRIM(C2433:F2433)&lt;&gt;"-")*1)=0,
    "No Data",
    IF(COUNTIF(C2433:F2433,INDEX(_xlfn._xlws.FILTER(C2433:F2433,TRIM(C2433:F2433)&lt;&gt;"-"),1))=SUMPRODUCT((TRIM(C2433:F2433)&lt;&gt;"-")*1),
    "No Change",
    "Change"))</f>
        <v>No Data</v>
      </c>
      <c r="I2433" s="159"/>
      <c r="J2433"/>
      <c r="K2433" s="163"/>
      <c r="L2433" s="147" t="str">
        <f>TRIM(CLEAN(TEXT(IFERROR(INDEX('Glade MR'!$B$4:$C$3000,MATCH($A2433,'Glade MR'!$C$4:$C$3000,0),1),"-"),"@")))</f>
        <v>-</v>
      </c>
      <c r="M2433" s="147" t="str">
        <f>TRIM(CLEAN(TEXT(IFERROR(INDEX('Glade MR'!$I$4:$J$3000,MATCH($A2433,'Glade MR'!$J$4:$J$3000,0),1),"-"),"@")))</f>
        <v>-</v>
      </c>
      <c r="N2433" s="147" t="str">
        <f>TRIM(CLEAN(TEXT(IFERROR(INDEX('Glade MR'!$P$4:$Q$3000,MATCH($A2433,'Glade MR'!$Q$4:$Q$3000,0),1),"-"),"@")))</f>
        <v>-</v>
      </c>
      <c r="O2433" s="147" t="str">
        <f>TRIM(CLEAN(TEXT(IFERROR(INDEX('Glade MR'!$W$4:$X$3000,MATCH($A2433,'Glade MR'!$X$4:$X$3000,0),1),"-"),"@")))</f>
        <v>Pool 5</v>
      </c>
      <c r="P2433" s="159" t="str">
        <f t="shared" si="75"/>
        <v>Found</v>
      </c>
      <c r="Q2433" t="str" cm="1">
        <f t="array" ref="Q2433">IF(SUMPRODUCT((TRIM(L2433:O2433)&lt;&gt;"-")*1)=0,
    "No Data",
    IF(COUNTIF(L2433:O2433,INDEX(_xlfn._xlws.FILTER(L2433:O2433,TRIM(L2433:O2433)&lt;&gt;"-"),1))=SUMPRODUCT((TRIM(L2433:O2433)&lt;&gt;"-")*1),
    "No Change",
    "Change"))</f>
        <v>No Change</v>
      </c>
      <c r="R2433" s="159"/>
      <c r="S2433" s="111"/>
    </row>
    <row r="2434" spans="1:19" x14ac:dyDescent="0.3">
      <c r="A2434" t="s">
        <v>2847</v>
      </c>
      <c r="B2434" t="s">
        <v>1137</v>
      </c>
      <c r="C2434" s="160" t="str">
        <f>TRIM(CLEAN(TEXT(IFERROR(INDEX('Snakeden MR'!$B$4:$C$3028,MATCH($A2434,'Snakeden MR'!$C$4:$C$3028,0),1),"-"),"@")))</f>
        <v>-</v>
      </c>
      <c r="D2434" s="147" t="str">
        <f>TRIM(CLEAN(TEXT(IFERROR(INDEX('Snakeden MR'!$I$4:$J$3028,MATCH($A2434,'Snakeden MR'!$J$4:$J$3028,0),1),"-"),"@")))</f>
        <v>-</v>
      </c>
      <c r="E2434" s="147" t="str">
        <f>TRIM(CLEAN(TEXT(IFERROR(INDEX('Snakeden MR'!$P$4:$Q$3028,MATCH($A2434,'Snakeden MR'!$Q$4:$Q$3028,0),1),"-"),"@")))</f>
        <v>-</v>
      </c>
      <c r="F2434" s="147" t="str">
        <f>TRIM(CLEAN(TEXT(IFERROR(INDEX('Snakeden MR'!$W$4:$X$3028,MATCH($A2434,'Snakeden MR'!$X$4:$X$3028,0),1),"-"),"@")))</f>
        <v>-</v>
      </c>
      <c r="G2434" s="159" t="str">
        <f t="shared" ref="G2434:G2497" si="76">IF(SUM(COUNTIF(C2434:F2434,"-"))=4,"Not Found","Found")</f>
        <v>Not Found</v>
      </c>
      <c r="H2434" t="str" cm="1">
        <f t="array" ref="H2434">IF(SUMPRODUCT((TRIM(C2434:F2434)&lt;&gt;"-")*1)=0,
    "No Data",
    IF(COUNTIF(C2434:F2434,INDEX(_xlfn._xlws.FILTER(C2434:F2434,TRIM(C2434:F2434)&lt;&gt;"-"),1))=SUMPRODUCT((TRIM(C2434:F2434)&lt;&gt;"-")*1),
    "No Change",
    "Change"))</f>
        <v>No Data</v>
      </c>
      <c r="I2434" s="159"/>
      <c r="J2434"/>
      <c r="K2434" s="163"/>
      <c r="L2434" s="147" t="str">
        <f>TRIM(CLEAN(TEXT(IFERROR(INDEX('Glade MR'!$B$4:$C$3000,MATCH($A2434,'Glade MR'!$C$4:$C$3000,0),1),"-"),"@")))</f>
        <v>-</v>
      </c>
      <c r="M2434" s="147" t="str">
        <f>TRIM(CLEAN(TEXT(IFERROR(INDEX('Glade MR'!$I$4:$J$3000,MATCH($A2434,'Glade MR'!$J$4:$J$3000,0),1),"-"),"@")))</f>
        <v>-</v>
      </c>
      <c r="N2434" s="147" t="str">
        <f>TRIM(CLEAN(TEXT(IFERROR(INDEX('Glade MR'!$P$4:$Q$3000,MATCH($A2434,'Glade MR'!$Q$4:$Q$3000,0),1),"-"),"@")))</f>
        <v>-</v>
      </c>
      <c r="O2434" s="147" t="str">
        <f>TRIM(CLEAN(TEXT(IFERROR(INDEX('Glade MR'!$W$4:$X$3000,MATCH($A2434,'Glade MR'!$X$4:$X$3000,0),1),"-"),"@")))</f>
        <v>-</v>
      </c>
      <c r="P2434" s="159" t="str">
        <f t="shared" ref="P2434:P2497" si="77">IF(SUM(COUNTIF(L2434:O2434,"-"))=4,"Not Found","Found")</f>
        <v>Not Found</v>
      </c>
      <c r="Q2434" t="str" cm="1">
        <f t="array" ref="Q2434">IF(SUMPRODUCT((TRIM(L2434:O2434)&lt;&gt;"-")*1)=0,
    "No Data",
    IF(COUNTIF(L2434:O2434,INDEX(_xlfn._xlws.FILTER(L2434:O2434,TRIM(L2434:O2434)&lt;&gt;"-"),1))=SUMPRODUCT((TRIM(L2434:O2434)&lt;&gt;"-")*1),
    "No Change",
    "Change"))</f>
        <v>No Data</v>
      </c>
      <c r="R2434" s="159"/>
      <c r="S2434" s="111"/>
    </row>
    <row r="2435" spans="1:19" x14ac:dyDescent="0.3">
      <c r="A2435" t="s">
        <v>412</v>
      </c>
      <c r="B2435" t="s">
        <v>1137</v>
      </c>
      <c r="C2435" s="160" t="str">
        <f>TRIM(CLEAN(TEXT(IFERROR(INDEX('Snakeden MR'!$B$4:$C$3028,MATCH($A2435,'Snakeden MR'!$C$4:$C$3028,0),1),"-"),"@")))</f>
        <v>-</v>
      </c>
      <c r="D2435" s="147" t="str">
        <f>TRIM(CLEAN(TEXT(IFERROR(INDEX('Snakeden MR'!$I$4:$J$3028,MATCH($A2435,'Snakeden MR'!$J$4:$J$3028,0),1),"-"),"@")))</f>
        <v>-</v>
      </c>
      <c r="E2435" s="147" t="str">
        <f>TRIM(CLEAN(TEXT(IFERROR(INDEX('Snakeden MR'!$P$4:$Q$3028,MATCH($A2435,'Snakeden MR'!$Q$4:$Q$3028,0),1),"-"),"@")))</f>
        <v>-</v>
      </c>
      <c r="F2435" s="147" t="str">
        <f>TRIM(CLEAN(TEXT(IFERROR(INDEX('Snakeden MR'!$W$4:$X$3028,MATCH($A2435,'Snakeden MR'!$X$4:$X$3028,0),1),"-"),"@")))</f>
        <v>-</v>
      </c>
      <c r="G2435" s="159" t="str">
        <f t="shared" si="76"/>
        <v>Not Found</v>
      </c>
      <c r="H2435" t="str" cm="1">
        <f t="array" ref="H2435">IF(SUMPRODUCT((TRIM(C2435:F2435)&lt;&gt;"-")*1)=0,
    "No Data",
    IF(COUNTIF(C2435:F2435,INDEX(_xlfn._xlws.FILTER(C2435:F2435,TRIM(C2435:F2435)&lt;&gt;"-"),1))=SUMPRODUCT((TRIM(C2435:F2435)&lt;&gt;"-")*1),
    "No Change",
    "Change"))</f>
        <v>No Data</v>
      </c>
      <c r="I2435" s="159"/>
      <c r="J2435"/>
      <c r="K2435" s="163"/>
      <c r="L2435" s="147" t="str">
        <f>TRIM(CLEAN(TEXT(IFERROR(INDEX('Glade MR'!$B$4:$C$3000,MATCH($A2435,'Glade MR'!$C$4:$C$3000,0),1),"-"),"@")))</f>
        <v>Pool 11</v>
      </c>
      <c r="M2435" s="147" t="str">
        <f>TRIM(CLEAN(TEXT(IFERROR(INDEX('Glade MR'!$I$4:$J$3000,MATCH($A2435,'Glade MR'!$J$4:$J$3000,0),1),"-"),"@")))</f>
        <v>Pool 11</v>
      </c>
      <c r="N2435" s="147" t="str">
        <f>TRIM(CLEAN(TEXT(IFERROR(INDEX('Glade MR'!$P$4:$Q$3000,MATCH($A2435,'Glade MR'!$Q$4:$Q$3000,0),1),"-"),"@")))</f>
        <v>-</v>
      </c>
      <c r="O2435" s="147" t="str">
        <f>TRIM(CLEAN(TEXT(IFERROR(INDEX('Glade MR'!$W$4:$X$3000,MATCH($A2435,'Glade MR'!$X$4:$X$3000,0),1),"-"),"@")))</f>
        <v>Pool 11</v>
      </c>
      <c r="P2435" s="159" t="str">
        <f t="shared" si="77"/>
        <v>Found</v>
      </c>
      <c r="Q2435" t="str" cm="1">
        <f t="array" ref="Q2435">IF(SUMPRODUCT((TRIM(L2435:O2435)&lt;&gt;"-")*1)=0,
    "No Data",
    IF(COUNTIF(L2435:O2435,INDEX(_xlfn._xlws.FILTER(L2435:O2435,TRIM(L2435:O2435)&lt;&gt;"-"),1))=SUMPRODUCT((TRIM(L2435:O2435)&lt;&gt;"-")*1),
    "No Change",
    "Change"))</f>
        <v>No Change</v>
      </c>
      <c r="R2435" s="159"/>
      <c r="S2435" s="111"/>
    </row>
    <row r="2436" spans="1:19" x14ac:dyDescent="0.3">
      <c r="A2436" t="s">
        <v>2848</v>
      </c>
      <c r="B2436" t="s">
        <v>1137</v>
      </c>
      <c r="C2436" s="160" t="str">
        <f>TRIM(CLEAN(TEXT(IFERROR(INDEX('Snakeden MR'!$B$4:$C$3028,MATCH($A2436,'Snakeden MR'!$C$4:$C$3028,0),1),"-"),"@")))</f>
        <v>-</v>
      </c>
      <c r="D2436" s="147" t="str">
        <f>TRIM(CLEAN(TEXT(IFERROR(INDEX('Snakeden MR'!$I$4:$J$3028,MATCH($A2436,'Snakeden MR'!$J$4:$J$3028,0),1),"-"),"@")))</f>
        <v>-</v>
      </c>
      <c r="E2436" s="147" t="str">
        <f>TRIM(CLEAN(TEXT(IFERROR(INDEX('Snakeden MR'!$P$4:$Q$3028,MATCH($A2436,'Snakeden MR'!$Q$4:$Q$3028,0),1),"-"),"@")))</f>
        <v>-</v>
      </c>
      <c r="F2436" s="147" t="str">
        <f>TRIM(CLEAN(TEXT(IFERROR(INDEX('Snakeden MR'!$W$4:$X$3028,MATCH($A2436,'Snakeden MR'!$X$4:$X$3028,0),1),"-"),"@")))</f>
        <v>-</v>
      </c>
      <c r="G2436" s="159" t="str">
        <f t="shared" si="76"/>
        <v>Not Found</v>
      </c>
      <c r="H2436" t="str" cm="1">
        <f t="array" ref="H2436">IF(SUMPRODUCT((TRIM(C2436:F2436)&lt;&gt;"-")*1)=0,
    "No Data",
    IF(COUNTIF(C2436:F2436,INDEX(_xlfn._xlws.FILTER(C2436:F2436,TRIM(C2436:F2436)&lt;&gt;"-"),1))=SUMPRODUCT((TRIM(C2436:F2436)&lt;&gt;"-")*1),
    "No Change",
    "Change"))</f>
        <v>No Data</v>
      </c>
      <c r="I2436" s="159"/>
      <c r="J2436"/>
      <c r="K2436" s="163"/>
      <c r="L2436" s="147" t="str">
        <f>TRIM(CLEAN(TEXT(IFERROR(INDEX('Glade MR'!$B$4:$C$3000,MATCH($A2436,'Glade MR'!$C$4:$C$3000,0),1),"-"),"@")))</f>
        <v>-</v>
      </c>
      <c r="M2436" s="147" t="str">
        <f>TRIM(CLEAN(TEXT(IFERROR(INDEX('Glade MR'!$I$4:$J$3000,MATCH($A2436,'Glade MR'!$J$4:$J$3000,0),1),"-"),"@")))</f>
        <v>-</v>
      </c>
      <c r="N2436" s="147" t="str">
        <f>TRIM(CLEAN(TEXT(IFERROR(INDEX('Glade MR'!$P$4:$Q$3000,MATCH($A2436,'Glade MR'!$Q$4:$Q$3000,0),1),"-"),"@")))</f>
        <v>-</v>
      </c>
      <c r="O2436" s="147" t="str">
        <f>TRIM(CLEAN(TEXT(IFERROR(INDEX('Glade MR'!$W$4:$X$3000,MATCH($A2436,'Glade MR'!$X$4:$X$3000,0),1),"-"),"@")))</f>
        <v>-</v>
      </c>
      <c r="P2436" s="159" t="str">
        <f t="shared" si="77"/>
        <v>Not Found</v>
      </c>
      <c r="Q2436" t="str" cm="1">
        <f t="array" ref="Q2436">IF(SUMPRODUCT((TRIM(L2436:O2436)&lt;&gt;"-")*1)=0,
    "No Data",
    IF(COUNTIF(L2436:O2436,INDEX(_xlfn._xlws.FILTER(L2436:O2436,TRIM(L2436:O2436)&lt;&gt;"-"),1))=SUMPRODUCT((TRIM(L2436:O2436)&lt;&gt;"-")*1),
    "No Change",
    "Change"))</f>
        <v>No Data</v>
      </c>
      <c r="R2436" s="159"/>
      <c r="S2436" s="111"/>
    </row>
    <row r="2437" spans="1:19" x14ac:dyDescent="0.3">
      <c r="A2437" t="s">
        <v>612</v>
      </c>
      <c r="B2437" t="s">
        <v>1137</v>
      </c>
      <c r="C2437" s="160" t="str">
        <f>TRIM(CLEAN(TEXT(IFERROR(INDEX('Snakeden MR'!$B$4:$C$3028,MATCH($A2437,'Snakeden MR'!$C$4:$C$3028,0),1),"-"),"@")))</f>
        <v>-</v>
      </c>
      <c r="D2437" s="147" t="str">
        <f>TRIM(CLEAN(TEXT(IFERROR(INDEX('Snakeden MR'!$I$4:$J$3028,MATCH($A2437,'Snakeden MR'!$J$4:$J$3028,0),1),"-"),"@")))</f>
        <v>-</v>
      </c>
      <c r="E2437" s="147" t="str">
        <f>TRIM(CLEAN(TEXT(IFERROR(INDEX('Snakeden MR'!$P$4:$Q$3028,MATCH($A2437,'Snakeden MR'!$Q$4:$Q$3028,0),1),"-"),"@")))</f>
        <v>-</v>
      </c>
      <c r="F2437" s="147" t="str">
        <f>TRIM(CLEAN(TEXT(IFERROR(INDEX('Snakeden MR'!$W$4:$X$3028,MATCH($A2437,'Snakeden MR'!$X$4:$X$3028,0),1),"-"),"@")))</f>
        <v>-</v>
      </c>
      <c r="G2437" s="159" t="str">
        <f t="shared" si="76"/>
        <v>Not Found</v>
      </c>
      <c r="H2437" t="str" cm="1">
        <f t="array" ref="H2437">IF(SUMPRODUCT((TRIM(C2437:F2437)&lt;&gt;"-")*1)=0,
    "No Data",
    IF(COUNTIF(C2437:F2437,INDEX(_xlfn._xlws.FILTER(C2437:F2437,TRIM(C2437:F2437)&lt;&gt;"-"),1))=SUMPRODUCT((TRIM(C2437:F2437)&lt;&gt;"-")*1),
    "No Change",
    "Change"))</f>
        <v>No Data</v>
      </c>
      <c r="I2437" s="159"/>
      <c r="J2437"/>
      <c r="K2437" s="163"/>
      <c r="L2437" s="147" t="str">
        <f>TRIM(CLEAN(TEXT(IFERROR(INDEX('Glade MR'!$B$4:$C$3000,MATCH($A2437,'Glade MR'!$C$4:$C$3000,0),1),"-"),"@")))</f>
        <v>-</v>
      </c>
      <c r="M2437" s="147" t="str">
        <f>TRIM(CLEAN(TEXT(IFERROR(INDEX('Glade MR'!$I$4:$J$3000,MATCH($A2437,'Glade MR'!$J$4:$J$3000,0),1),"-"),"@")))</f>
        <v>-</v>
      </c>
      <c r="N2437" s="147" t="str">
        <f>TRIM(CLEAN(TEXT(IFERROR(INDEX('Glade MR'!$P$4:$Q$3000,MATCH($A2437,'Glade MR'!$Q$4:$Q$3000,0),1),"-"),"@")))</f>
        <v>-</v>
      </c>
      <c r="O2437" s="147" t="str">
        <f>TRIM(CLEAN(TEXT(IFERROR(INDEX('Glade MR'!$W$4:$X$3000,MATCH($A2437,'Glade MR'!$X$4:$X$3000,0),1),"-"),"@")))</f>
        <v>Pool 8</v>
      </c>
      <c r="P2437" s="159" t="str">
        <f t="shared" si="77"/>
        <v>Found</v>
      </c>
      <c r="Q2437" t="str" cm="1">
        <f t="array" ref="Q2437">IF(SUMPRODUCT((TRIM(L2437:O2437)&lt;&gt;"-")*1)=0,
    "No Data",
    IF(COUNTIF(L2437:O2437,INDEX(_xlfn._xlws.FILTER(L2437:O2437,TRIM(L2437:O2437)&lt;&gt;"-"),1))=SUMPRODUCT((TRIM(L2437:O2437)&lt;&gt;"-")*1),
    "No Change",
    "Change"))</f>
        <v>No Change</v>
      </c>
      <c r="R2437" s="159"/>
      <c r="S2437" s="111"/>
    </row>
    <row r="2438" spans="1:19" x14ac:dyDescent="0.3">
      <c r="A2438" t="s">
        <v>2849</v>
      </c>
      <c r="B2438" t="s">
        <v>1137</v>
      </c>
      <c r="C2438" s="160" t="str">
        <f>TRIM(CLEAN(TEXT(IFERROR(INDEX('Snakeden MR'!$B$4:$C$3028,MATCH($A2438,'Snakeden MR'!$C$4:$C$3028,0),1),"-"),"@")))</f>
        <v>-</v>
      </c>
      <c r="D2438" s="147" t="str">
        <f>TRIM(CLEAN(TEXT(IFERROR(INDEX('Snakeden MR'!$I$4:$J$3028,MATCH($A2438,'Snakeden MR'!$J$4:$J$3028,0),1),"-"),"@")))</f>
        <v>-</v>
      </c>
      <c r="E2438" s="147" t="str">
        <f>TRIM(CLEAN(TEXT(IFERROR(INDEX('Snakeden MR'!$P$4:$Q$3028,MATCH($A2438,'Snakeden MR'!$Q$4:$Q$3028,0),1),"-"),"@")))</f>
        <v>-</v>
      </c>
      <c r="F2438" s="147" t="str">
        <f>TRIM(CLEAN(TEXT(IFERROR(INDEX('Snakeden MR'!$W$4:$X$3028,MATCH($A2438,'Snakeden MR'!$X$4:$X$3028,0),1),"-"),"@")))</f>
        <v>-</v>
      </c>
      <c r="G2438" s="159" t="str">
        <f t="shared" si="76"/>
        <v>Not Found</v>
      </c>
      <c r="H2438" t="str" cm="1">
        <f t="array" ref="H2438">IF(SUMPRODUCT((TRIM(C2438:F2438)&lt;&gt;"-")*1)=0,
    "No Data",
    IF(COUNTIF(C2438:F2438,INDEX(_xlfn._xlws.FILTER(C2438:F2438,TRIM(C2438:F2438)&lt;&gt;"-"),1))=SUMPRODUCT((TRIM(C2438:F2438)&lt;&gt;"-")*1),
    "No Change",
    "Change"))</f>
        <v>No Data</v>
      </c>
      <c r="I2438" s="159"/>
      <c r="J2438"/>
      <c r="K2438" s="163"/>
      <c r="L2438" s="147" t="str">
        <f>TRIM(CLEAN(TEXT(IFERROR(INDEX('Glade MR'!$B$4:$C$3000,MATCH($A2438,'Glade MR'!$C$4:$C$3000,0),1),"-"),"@")))</f>
        <v>-</v>
      </c>
      <c r="M2438" s="147" t="str">
        <f>TRIM(CLEAN(TEXT(IFERROR(INDEX('Glade MR'!$I$4:$J$3000,MATCH($A2438,'Glade MR'!$J$4:$J$3000,0),1),"-"),"@")))</f>
        <v>-</v>
      </c>
      <c r="N2438" s="147" t="str">
        <f>TRIM(CLEAN(TEXT(IFERROR(INDEX('Glade MR'!$P$4:$Q$3000,MATCH($A2438,'Glade MR'!$Q$4:$Q$3000,0),1),"-"),"@")))</f>
        <v>-</v>
      </c>
      <c r="O2438" s="147" t="str">
        <f>TRIM(CLEAN(TEXT(IFERROR(INDEX('Glade MR'!$W$4:$X$3000,MATCH($A2438,'Glade MR'!$X$4:$X$3000,0),1),"-"),"@")))</f>
        <v>-</v>
      </c>
      <c r="P2438" s="159" t="str">
        <f t="shared" si="77"/>
        <v>Not Found</v>
      </c>
      <c r="Q2438" t="str" cm="1">
        <f t="array" ref="Q2438">IF(SUMPRODUCT((TRIM(L2438:O2438)&lt;&gt;"-")*1)=0,
    "No Data",
    IF(COUNTIF(L2438:O2438,INDEX(_xlfn._xlws.FILTER(L2438:O2438,TRIM(L2438:O2438)&lt;&gt;"-"),1))=SUMPRODUCT((TRIM(L2438:O2438)&lt;&gt;"-")*1),
    "No Change",
    "Change"))</f>
        <v>No Data</v>
      </c>
      <c r="R2438" s="159"/>
      <c r="S2438" s="111"/>
    </row>
    <row r="2439" spans="1:19" x14ac:dyDescent="0.3">
      <c r="A2439" t="s">
        <v>799</v>
      </c>
      <c r="B2439" t="s">
        <v>1137</v>
      </c>
      <c r="C2439" s="160" t="str">
        <f>TRIM(CLEAN(TEXT(IFERROR(INDEX('Snakeden MR'!$B$4:$C$3028,MATCH($A2439,'Snakeden MR'!$C$4:$C$3028,0),1),"-"),"@")))</f>
        <v>-</v>
      </c>
      <c r="D2439" s="147" t="str">
        <f>TRIM(CLEAN(TEXT(IFERROR(INDEX('Snakeden MR'!$I$4:$J$3028,MATCH($A2439,'Snakeden MR'!$J$4:$J$3028,0),1),"-"),"@")))</f>
        <v>-</v>
      </c>
      <c r="E2439" s="147" t="str">
        <f>TRIM(CLEAN(TEXT(IFERROR(INDEX('Snakeden MR'!$P$4:$Q$3028,MATCH($A2439,'Snakeden MR'!$Q$4:$Q$3028,0),1),"-"),"@")))</f>
        <v>-</v>
      </c>
      <c r="F2439" s="147" t="str">
        <f>TRIM(CLEAN(TEXT(IFERROR(INDEX('Snakeden MR'!$W$4:$X$3028,MATCH($A2439,'Snakeden MR'!$X$4:$X$3028,0),1),"-"),"@")))</f>
        <v>-</v>
      </c>
      <c r="G2439" s="159" t="str">
        <f t="shared" si="76"/>
        <v>Not Found</v>
      </c>
      <c r="H2439" t="str" cm="1">
        <f t="array" ref="H2439">IF(SUMPRODUCT((TRIM(C2439:F2439)&lt;&gt;"-")*1)=0,
    "No Data",
    IF(COUNTIF(C2439:F2439,INDEX(_xlfn._xlws.FILTER(C2439:F2439,TRIM(C2439:F2439)&lt;&gt;"-"),1))=SUMPRODUCT((TRIM(C2439:F2439)&lt;&gt;"-")*1),
    "No Change",
    "Change"))</f>
        <v>No Data</v>
      </c>
      <c r="I2439" s="159"/>
      <c r="J2439"/>
      <c r="K2439" s="163"/>
      <c r="L2439" s="147" t="str">
        <f>TRIM(CLEAN(TEXT(IFERROR(INDEX('Glade MR'!$B$4:$C$3000,MATCH($A2439,'Glade MR'!$C$4:$C$3000,0),1),"-"),"@")))</f>
        <v>Pool 3</v>
      </c>
      <c r="M2439" s="147" t="str">
        <f>TRIM(CLEAN(TEXT(IFERROR(INDEX('Glade MR'!$I$4:$J$3000,MATCH($A2439,'Glade MR'!$J$4:$J$3000,0),1),"-"),"@")))</f>
        <v>Pool 4</v>
      </c>
      <c r="N2439" s="147" t="str">
        <f>TRIM(CLEAN(TEXT(IFERROR(INDEX('Glade MR'!$P$4:$Q$3000,MATCH($A2439,'Glade MR'!$Q$4:$Q$3000,0),1),"-"),"@")))</f>
        <v>Pool 4</v>
      </c>
      <c r="O2439" s="147" t="str">
        <f>TRIM(CLEAN(TEXT(IFERROR(INDEX('Glade MR'!$W$4:$X$3000,MATCH($A2439,'Glade MR'!$X$4:$X$3000,0),1),"-"),"@")))</f>
        <v>-</v>
      </c>
      <c r="P2439" s="159" t="str">
        <f t="shared" si="77"/>
        <v>Found</v>
      </c>
      <c r="Q2439" t="str" cm="1">
        <f t="array" ref="Q2439">IF(SUMPRODUCT((TRIM(L2439:O2439)&lt;&gt;"-")*1)=0,
    "No Data",
    IF(COUNTIF(L2439:O2439,INDEX(_xlfn._xlws.FILTER(L2439:O2439,TRIM(L2439:O2439)&lt;&gt;"-"),1))=SUMPRODUCT((TRIM(L2439:O2439)&lt;&gt;"-")*1),
    "No Change",
    "Change"))</f>
        <v>Change</v>
      </c>
      <c r="R2439" s="159"/>
      <c r="S2439" s="111"/>
    </row>
    <row r="2440" spans="1:19" x14ac:dyDescent="0.3">
      <c r="A2440" t="s">
        <v>2850</v>
      </c>
      <c r="B2440" t="s">
        <v>1137</v>
      </c>
      <c r="C2440" s="160" t="str">
        <f>TRIM(CLEAN(TEXT(IFERROR(INDEX('Snakeden MR'!$B$4:$C$3028,MATCH($A2440,'Snakeden MR'!$C$4:$C$3028,0),1),"-"),"@")))</f>
        <v>-</v>
      </c>
      <c r="D2440" s="147" t="str">
        <f>TRIM(CLEAN(TEXT(IFERROR(INDEX('Snakeden MR'!$I$4:$J$3028,MATCH($A2440,'Snakeden MR'!$J$4:$J$3028,0),1),"-"),"@")))</f>
        <v>-</v>
      </c>
      <c r="E2440" s="147" t="str">
        <f>TRIM(CLEAN(TEXT(IFERROR(INDEX('Snakeden MR'!$P$4:$Q$3028,MATCH($A2440,'Snakeden MR'!$Q$4:$Q$3028,0),1),"-"),"@")))</f>
        <v>-</v>
      </c>
      <c r="F2440" s="147" t="str">
        <f>TRIM(CLEAN(TEXT(IFERROR(INDEX('Snakeden MR'!$W$4:$X$3028,MATCH($A2440,'Snakeden MR'!$X$4:$X$3028,0),1),"-"),"@")))</f>
        <v>-</v>
      </c>
      <c r="G2440" s="159" t="str">
        <f t="shared" si="76"/>
        <v>Not Found</v>
      </c>
      <c r="H2440" t="str" cm="1">
        <f t="array" ref="H2440">IF(SUMPRODUCT((TRIM(C2440:F2440)&lt;&gt;"-")*1)=0,
    "No Data",
    IF(COUNTIF(C2440:F2440,INDEX(_xlfn._xlws.FILTER(C2440:F2440,TRIM(C2440:F2440)&lt;&gt;"-"),1))=SUMPRODUCT((TRIM(C2440:F2440)&lt;&gt;"-")*1),
    "No Change",
    "Change"))</f>
        <v>No Data</v>
      </c>
      <c r="I2440" s="159"/>
      <c r="J2440"/>
      <c r="K2440" s="163"/>
      <c r="L2440" s="147" t="str">
        <f>TRIM(CLEAN(TEXT(IFERROR(INDEX('Glade MR'!$B$4:$C$3000,MATCH($A2440,'Glade MR'!$C$4:$C$3000,0),1),"-"),"@")))</f>
        <v>-</v>
      </c>
      <c r="M2440" s="147" t="str">
        <f>TRIM(CLEAN(TEXT(IFERROR(INDEX('Glade MR'!$I$4:$J$3000,MATCH($A2440,'Glade MR'!$J$4:$J$3000,0),1),"-"),"@")))</f>
        <v>-</v>
      </c>
      <c r="N2440" s="147" t="str">
        <f>TRIM(CLEAN(TEXT(IFERROR(INDEX('Glade MR'!$P$4:$Q$3000,MATCH($A2440,'Glade MR'!$Q$4:$Q$3000,0),1),"-"),"@")))</f>
        <v>-</v>
      </c>
      <c r="O2440" s="147" t="str">
        <f>TRIM(CLEAN(TEXT(IFERROR(INDEX('Glade MR'!$W$4:$X$3000,MATCH($A2440,'Glade MR'!$X$4:$X$3000,0),1),"-"),"@")))</f>
        <v>-</v>
      </c>
      <c r="P2440" s="159" t="str">
        <f t="shared" si="77"/>
        <v>Not Found</v>
      </c>
      <c r="Q2440" t="str" cm="1">
        <f t="array" ref="Q2440">IF(SUMPRODUCT((TRIM(L2440:O2440)&lt;&gt;"-")*1)=0,
    "No Data",
    IF(COUNTIF(L2440:O2440,INDEX(_xlfn._xlws.FILTER(L2440:O2440,TRIM(L2440:O2440)&lt;&gt;"-"),1))=SUMPRODUCT((TRIM(L2440:O2440)&lt;&gt;"-")*1),
    "No Change",
    "Change"))</f>
        <v>No Data</v>
      </c>
      <c r="R2440" s="159"/>
      <c r="S2440" s="111"/>
    </row>
    <row r="2441" spans="1:19" x14ac:dyDescent="0.3">
      <c r="A2441" t="s">
        <v>689</v>
      </c>
      <c r="B2441" t="s">
        <v>1137</v>
      </c>
      <c r="C2441" s="160" t="str">
        <f>TRIM(CLEAN(TEXT(IFERROR(INDEX('Snakeden MR'!$B$4:$C$3028,MATCH($A2441,'Snakeden MR'!$C$4:$C$3028,0),1),"-"),"@")))</f>
        <v>-</v>
      </c>
      <c r="D2441" s="147" t="str">
        <f>TRIM(CLEAN(TEXT(IFERROR(INDEX('Snakeden MR'!$I$4:$J$3028,MATCH($A2441,'Snakeden MR'!$J$4:$J$3028,0),1),"-"),"@")))</f>
        <v>-</v>
      </c>
      <c r="E2441" s="147" t="str">
        <f>TRIM(CLEAN(TEXT(IFERROR(INDEX('Snakeden MR'!$P$4:$Q$3028,MATCH($A2441,'Snakeden MR'!$Q$4:$Q$3028,0),1),"-"),"@")))</f>
        <v>-</v>
      </c>
      <c r="F2441" s="147" t="str">
        <f>TRIM(CLEAN(TEXT(IFERROR(INDEX('Snakeden MR'!$W$4:$X$3028,MATCH($A2441,'Snakeden MR'!$X$4:$X$3028,0),1),"-"),"@")))</f>
        <v>-</v>
      </c>
      <c r="G2441" s="159" t="str">
        <f t="shared" si="76"/>
        <v>Not Found</v>
      </c>
      <c r="H2441" t="str" cm="1">
        <f t="array" ref="H2441">IF(SUMPRODUCT((TRIM(C2441:F2441)&lt;&gt;"-")*1)=0,
    "No Data",
    IF(COUNTIF(C2441:F2441,INDEX(_xlfn._xlws.FILTER(C2441:F2441,TRIM(C2441:F2441)&lt;&gt;"-"),1))=SUMPRODUCT((TRIM(C2441:F2441)&lt;&gt;"-")*1),
    "No Change",
    "Change"))</f>
        <v>No Data</v>
      </c>
      <c r="I2441" s="159"/>
      <c r="J2441"/>
      <c r="K2441" s="163"/>
      <c r="L2441" s="147" t="str">
        <f>TRIM(CLEAN(TEXT(IFERROR(INDEX('Glade MR'!$B$4:$C$3000,MATCH($A2441,'Glade MR'!$C$4:$C$3000,0),1),"-"),"@")))</f>
        <v>-</v>
      </c>
      <c r="M2441" s="147" t="str">
        <f>TRIM(CLEAN(TEXT(IFERROR(INDEX('Glade MR'!$I$4:$J$3000,MATCH($A2441,'Glade MR'!$J$4:$J$3000,0),1),"-"),"@")))</f>
        <v>-</v>
      </c>
      <c r="N2441" s="147" t="str">
        <f>TRIM(CLEAN(TEXT(IFERROR(INDEX('Glade MR'!$P$4:$Q$3000,MATCH($A2441,'Glade MR'!$Q$4:$Q$3000,0),1),"-"),"@")))</f>
        <v>-</v>
      </c>
      <c r="O2441" s="147" t="str">
        <f>TRIM(CLEAN(TEXT(IFERROR(INDEX('Glade MR'!$W$4:$X$3000,MATCH($A2441,'Glade MR'!$X$4:$X$3000,0),1),"-"),"@")))</f>
        <v>Pool 5</v>
      </c>
      <c r="P2441" s="159" t="str">
        <f t="shared" si="77"/>
        <v>Found</v>
      </c>
      <c r="Q2441" t="str" cm="1">
        <f t="array" ref="Q2441">IF(SUMPRODUCT((TRIM(L2441:O2441)&lt;&gt;"-")*1)=0,
    "No Data",
    IF(COUNTIF(L2441:O2441,INDEX(_xlfn._xlws.FILTER(L2441:O2441,TRIM(L2441:O2441)&lt;&gt;"-"),1))=SUMPRODUCT((TRIM(L2441:O2441)&lt;&gt;"-")*1),
    "No Change",
    "Change"))</f>
        <v>No Change</v>
      </c>
      <c r="R2441" s="159"/>
      <c r="S2441" s="111"/>
    </row>
    <row r="2442" spans="1:19" x14ac:dyDescent="0.3">
      <c r="A2442" t="s">
        <v>2851</v>
      </c>
      <c r="B2442" t="s">
        <v>1137</v>
      </c>
      <c r="C2442" s="160" t="str">
        <f>TRIM(CLEAN(TEXT(IFERROR(INDEX('Snakeden MR'!$B$4:$C$3028,MATCH($A2442,'Snakeden MR'!$C$4:$C$3028,0),1),"-"),"@")))</f>
        <v>-</v>
      </c>
      <c r="D2442" s="147" t="str">
        <f>TRIM(CLEAN(TEXT(IFERROR(INDEX('Snakeden MR'!$I$4:$J$3028,MATCH($A2442,'Snakeden MR'!$J$4:$J$3028,0),1),"-"),"@")))</f>
        <v>-</v>
      </c>
      <c r="E2442" s="147" t="str">
        <f>TRIM(CLEAN(TEXT(IFERROR(INDEX('Snakeden MR'!$P$4:$Q$3028,MATCH($A2442,'Snakeden MR'!$Q$4:$Q$3028,0),1),"-"),"@")))</f>
        <v>-</v>
      </c>
      <c r="F2442" s="147" t="str">
        <f>TRIM(CLEAN(TEXT(IFERROR(INDEX('Snakeden MR'!$W$4:$X$3028,MATCH($A2442,'Snakeden MR'!$X$4:$X$3028,0),1),"-"),"@")))</f>
        <v>-</v>
      </c>
      <c r="G2442" s="159" t="str">
        <f t="shared" si="76"/>
        <v>Not Found</v>
      </c>
      <c r="H2442" t="str" cm="1">
        <f t="array" ref="H2442">IF(SUMPRODUCT((TRIM(C2442:F2442)&lt;&gt;"-")*1)=0,
    "No Data",
    IF(COUNTIF(C2442:F2442,INDEX(_xlfn._xlws.FILTER(C2442:F2442,TRIM(C2442:F2442)&lt;&gt;"-"),1))=SUMPRODUCT((TRIM(C2442:F2442)&lt;&gt;"-")*1),
    "No Change",
    "Change"))</f>
        <v>No Data</v>
      </c>
      <c r="I2442" s="159"/>
      <c r="J2442"/>
      <c r="K2442" s="163"/>
      <c r="L2442" s="147" t="str">
        <f>TRIM(CLEAN(TEXT(IFERROR(INDEX('Glade MR'!$B$4:$C$3000,MATCH($A2442,'Glade MR'!$C$4:$C$3000,0),1),"-"),"@")))</f>
        <v>-</v>
      </c>
      <c r="M2442" s="147" t="str">
        <f>TRIM(CLEAN(TEXT(IFERROR(INDEX('Glade MR'!$I$4:$J$3000,MATCH($A2442,'Glade MR'!$J$4:$J$3000,0),1),"-"),"@")))</f>
        <v>-</v>
      </c>
      <c r="N2442" s="147" t="str">
        <f>TRIM(CLEAN(TEXT(IFERROR(INDEX('Glade MR'!$P$4:$Q$3000,MATCH($A2442,'Glade MR'!$Q$4:$Q$3000,0),1),"-"),"@")))</f>
        <v>-</v>
      </c>
      <c r="O2442" s="147" t="str">
        <f>TRIM(CLEAN(TEXT(IFERROR(INDEX('Glade MR'!$W$4:$X$3000,MATCH($A2442,'Glade MR'!$X$4:$X$3000,0),1),"-"),"@")))</f>
        <v>-</v>
      </c>
      <c r="P2442" s="159" t="str">
        <f t="shared" si="77"/>
        <v>Not Found</v>
      </c>
      <c r="Q2442" t="str" cm="1">
        <f t="array" ref="Q2442">IF(SUMPRODUCT((TRIM(L2442:O2442)&lt;&gt;"-")*1)=0,
    "No Data",
    IF(COUNTIF(L2442:O2442,INDEX(_xlfn._xlws.FILTER(L2442:O2442,TRIM(L2442:O2442)&lt;&gt;"-"),1))=SUMPRODUCT((TRIM(L2442:O2442)&lt;&gt;"-")*1),
    "No Change",
    "Change"))</f>
        <v>No Data</v>
      </c>
      <c r="R2442" s="159"/>
      <c r="S2442" s="111"/>
    </row>
    <row r="2443" spans="1:19" x14ac:dyDescent="0.3">
      <c r="A2443" t="s">
        <v>965</v>
      </c>
      <c r="B2443" t="s">
        <v>1137</v>
      </c>
      <c r="C2443" s="160" t="str">
        <f>TRIM(CLEAN(TEXT(IFERROR(INDEX('Snakeden MR'!$B$4:$C$3028,MATCH($A2443,'Snakeden MR'!$C$4:$C$3028,0),1),"-"),"@")))</f>
        <v>-</v>
      </c>
      <c r="D2443" s="147" t="str">
        <f>TRIM(CLEAN(TEXT(IFERROR(INDEX('Snakeden MR'!$I$4:$J$3028,MATCH($A2443,'Snakeden MR'!$J$4:$J$3028,0),1),"-"),"@")))</f>
        <v>-</v>
      </c>
      <c r="E2443" s="147" t="str">
        <f>TRIM(CLEAN(TEXT(IFERROR(INDEX('Snakeden MR'!$P$4:$Q$3028,MATCH($A2443,'Snakeden MR'!$Q$4:$Q$3028,0),1),"-"),"@")))</f>
        <v>-</v>
      </c>
      <c r="F2443" s="147" t="str">
        <f>TRIM(CLEAN(TEXT(IFERROR(INDEX('Snakeden MR'!$W$4:$X$3028,MATCH($A2443,'Snakeden MR'!$X$4:$X$3028,0),1),"-"),"@")))</f>
        <v>-</v>
      </c>
      <c r="G2443" s="159" t="str">
        <f t="shared" si="76"/>
        <v>Not Found</v>
      </c>
      <c r="H2443" t="str" cm="1">
        <f t="array" ref="H2443">IF(SUMPRODUCT((TRIM(C2443:F2443)&lt;&gt;"-")*1)=0,
    "No Data",
    IF(COUNTIF(C2443:F2443,INDEX(_xlfn._xlws.FILTER(C2443:F2443,TRIM(C2443:F2443)&lt;&gt;"-"),1))=SUMPRODUCT((TRIM(C2443:F2443)&lt;&gt;"-")*1),
    "No Change",
    "Change"))</f>
        <v>No Data</v>
      </c>
      <c r="I2443" s="159"/>
      <c r="J2443"/>
      <c r="K2443" s="163"/>
      <c r="L2443" s="147" t="str">
        <f>TRIM(CLEAN(TEXT(IFERROR(INDEX('Glade MR'!$B$4:$C$3000,MATCH($A2443,'Glade MR'!$C$4:$C$3000,0),1),"-"),"@")))</f>
        <v>Pool 4</v>
      </c>
      <c r="M2443" s="147" t="str">
        <f>TRIM(CLEAN(TEXT(IFERROR(INDEX('Glade MR'!$I$4:$J$3000,MATCH($A2443,'Glade MR'!$J$4:$J$3000,0),1),"-"),"@")))</f>
        <v>-</v>
      </c>
      <c r="N2443" s="147" t="str">
        <f>TRIM(CLEAN(TEXT(IFERROR(INDEX('Glade MR'!$P$4:$Q$3000,MATCH($A2443,'Glade MR'!$Q$4:$Q$3000,0),1),"-"),"@")))</f>
        <v>-</v>
      </c>
      <c r="O2443" s="147" t="str">
        <f>TRIM(CLEAN(TEXT(IFERROR(INDEX('Glade MR'!$W$4:$X$3000,MATCH($A2443,'Glade MR'!$X$4:$X$3000,0),1),"-"),"@")))</f>
        <v>-</v>
      </c>
      <c r="P2443" s="159" t="str">
        <f t="shared" si="77"/>
        <v>Found</v>
      </c>
      <c r="Q2443" t="str" cm="1">
        <f t="array" ref="Q2443">IF(SUMPRODUCT((TRIM(L2443:O2443)&lt;&gt;"-")*1)=0,
    "No Data",
    IF(COUNTIF(L2443:O2443,INDEX(_xlfn._xlws.FILTER(L2443:O2443,TRIM(L2443:O2443)&lt;&gt;"-"),1))=SUMPRODUCT((TRIM(L2443:O2443)&lt;&gt;"-")*1),
    "No Change",
    "Change"))</f>
        <v>No Change</v>
      </c>
      <c r="R2443" s="159"/>
      <c r="S2443" s="111"/>
    </row>
    <row r="2444" spans="1:19" x14ac:dyDescent="0.3">
      <c r="A2444" t="s">
        <v>409</v>
      </c>
      <c r="B2444" t="s">
        <v>1137</v>
      </c>
      <c r="C2444" s="160" t="str">
        <f>TRIM(CLEAN(TEXT(IFERROR(INDEX('Snakeden MR'!$B$4:$C$3028,MATCH($A2444,'Snakeden MR'!$C$4:$C$3028,0),1),"-"),"@")))</f>
        <v>-</v>
      </c>
      <c r="D2444" s="147" t="str">
        <f>TRIM(CLEAN(TEXT(IFERROR(INDEX('Snakeden MR'!$I$4:$J$3028,MATCH($A2444,'Snakeden MR'!$J$4:$J$3028,0),1),"-"),"@")))</f>
        <v>-</v>
      </c>
      <c r="E2444" s="147" t="str">
        <f>TRIM(CLEAN(TEXT(IFERROR(INDEX('Snakeden MR'!$P$4:$Q$3028,MATCH($A2444,'Snakeden MR'!$Q$4:$Q$3028,0),1),"-"),"@")))</f>
        <v>-</v>
      </c>
      <c r="F2444" s="147" t="str">
        <f>TRIM(CLEAN(TEXT(IFERROR(INDEX('Snakeden MR'!$W$4:$X$3028,MATCH($A2444,'Snakeden MR'!$X$4:$X$3028,0),1),"-"),"@")))</f>
        <v>-</v>
      </c>
      <c r="G2444" s="159" t="str">
        <f t="shared" si="76"/>
        <v>Not Found</v>
      </c>
      <c r="H2444" t="str" cm="1">
        <f t="array" ref="H2444">IF(SUMPRODUCT((TRIM(C2444:F2444)&lt;&gt;"-")*1)=0,
    "No Data",
    IF(COUNTIF(C2444:F2444,INDEX(_xlfn._xlws.FILTER(C2444:F2444,TRIM(C2444:F2444)&lt;&gt;"-"),1))=SUMPRODUCT((TRIM(C2444:F2444)&lt;&gt;"-")*1),
    "No Change",
    "Change"))</f>
        <v>No Data</v>
      </c>
      <c r="I2444" s="159"/>
      <c r="J2444"/>
      <c r="K2444" s="163"/>
      <c r="L2444" s="147" t="str">
        <f>TRIM(CLEAN(TEXT(IFERROR(INDEX('Glade MR'!$B$4:$C$3000,MATCH($A2444,'Glade MR'!$C$4:$C$3000,0),1),"-"),"@")))</f>
        <v>-</v>
      </c>
      <c r="M2444" s="147" t="str">
        <f>TRIM(CLEAN(TEXT(IFERROR(INDEX('Glade MR'!$I$4:$J$3000,MATCH($A2444,'Glade MR'!$J$4:$J$3000,0),1),"-"),"@")))</f>
        <v>Pool 8</v>
      </c>
      <c r="N2444" s="147" t="str">
        <f>TRIM(CLEAN(TEXT(IFERROR(INDEX('Glade MR'!$P$4:$Q$3000,MATCH($A2444,'Glade MR'!$Q$4:$Q$3000,0),1),"-"),"@")))</f>
        <v>Pool 8</v>
      </c>
      <c r="O2444" s="147" t="str">
        <f>TRIM(CLEAN(TEXT(IFERROR(INDEX('Glade MR'!$W$4:$X$3000,MATCH($A2444,'Glade MR'!$X$4:$X$3000,0),1),"-"),"@")))</f>
        <v>-</v>
      </c>
      <c r="P2444" s="159" t="str">
        <f t="shared" si="77"/>
        <v>Found</v>
      </c>
      <c r="Q2444" t="str" cm="1">
        <f t="array" ref="Q2444">IF(SUMPRODUCT((TRIM(L2444:O2444)&lt;&gt;"-")*1)=0,
    "No Data",
    IF(COUNTIF(L2444:O2444,INDEX(_xlfn._xlws.FILTER(L2444:O2444,TRIM(L2444:O2444)&lt;&gt;"-"),1))=SUMPRODUCT((TRIM(L2444:O2444)&lt;&gt;"-")*1),
    "No Change",
    "Change"))</f>
        <v>No Change</v>
      </c>
      <c r="R2444" s="159"/>
      <c r="S2444" s="111"/>
    </row>
    <row r="2445" spans="1:19" x14ac:dyDescent="0.3">
      <c r="A2445" t="s">
        <v>2852</v>
      </c>
      <c r="B2445" t="s">
        <v>1137</v>
      </c>
      <c r="C2445" s="160" t="str">
        <f>TRIM(CLEAN(TEXT(IFERROR(INDEX('Snakeden MR'!$B$4:$C$3028,MATCH($A2445,'Snakeden MR'!$C$4:$C$3028,0),1),"-"),"@")))</f>
        <v>-</v>
      </c>
      <c r="D2445" s="147" t="str">
        <f>TRIM(CLEAN(TEXT(IFERROR(INDEX('Snakeden MR'!$I$4:$J$3028,MATCH($A2445,'Snakeden MR'!$J$4:$J$3028,0),1),"-"),"@")))</f>
        <v>-</v>
      </c>
      <c r="E2445" s="147" t="str">
        <f>TRIM(CLEAN(TEXT(IFERROR(INDEX('Snakeden MR'!$P$4:$Q$3028,MATCH($A2445,'Snakeden MR'!$Q$4:$Q$3028,0),1),"-"),"@")))</f>
        <v>-</v>
      </c>
      <c r="F2445" s="147" t="str">
        <f>TRIM(CLEAN(TEXT(IFERROR(INDEX('Snakeden MR'!$W$4:$X$3028,MATCH($A2445,'Snakeden MR'!$X$4:$X$3028,0),1),"-"),"@")))</f>
        <v>-</v>
      </c>
      <c r="G2445" s="159" t="str">
        <f t="shared" si="76"/>
        <v>Not Found</v>
      </c>
      <c r="H2445" t="str" cm="1">
        <f t="array" ref="H2445">IF(SUMPRODUCT((TRIM(C2445:F2445)&lt;&gt;"-")*1)=0,
    "No Data",
    IF(COUNTIF(C2445:F2445,INDEX(_xlfn._xlws.FILTER(C2445:F2445,TRIM(C2445:F2445)&lt;&gt;"-"),1))=SUMPRODUCT((TRIM(C2445:F2445)&lt;&gt;"-")*1),
    "No Change",
    "Change"))</f>
        <v>No Data</v>
      </c>
      <c r="I2445" s="159"/>
      <c r="J2445"/>
      <c r="K2445" s="163"/>
      <c r="L2445" s="147" t="str">
        <f>TRIM(CLEAN(TEXT(IFERROR(INDEX('Glade MR'!$B$4:$C$3000,MATCH($A2445,'Glade MR'!$C$4:$C$3000,0),1),"-"),"@")))</f>
        <v>-</v>
      </c>
      <c r="M2445" s="147" t="str">
        <f>TRIM(CLEAN(TEXT(IFERROR(INDEX('Glade MR'!$I$4:$J$3000,MATCH($A2445,'Glade MR'!$J$4:$J$3000,0),1),"-"),"@")))</f>
        <v>-</v>
      </c>
      <c r="N2445" s="147" t="str">
        <f>TRIM(CLEAN(TEXT(IFERROR(INDEX('Glade MR'!$P$4:$Q$3000,MATCH($A2445,'Glade MR'!$Q$4:$Q$3000,0),1),"-"),"@")))</f>
        <v>-</v>
      </c>
      <c r="O2445" s="147" t="str">
        <f>TRIM(CLEAN(TEXT(IFERROR(INDEX('Glade MR'!$W$4:$X$3000,MATCH($A2445,'Glade MR'!$X$4:$X$3000,0),1),"-"),"@")))</f>
        <v>-</v>
      </c>
      <c r="P2445" s="159" t="str">
        <f t="shared" si="77"/>
        <v>Not Found</v>
      </c>
      <c r="Q2445" t="str" cm="1">
        <f t="array" ref="Q2445">IF(SUMPRODUCT((TRIM(L2445:O2445)&lt;&gt;"-")*1)=0,
    "No Data",
    IF(COUNTIF(L2445:O2445,INDEX(_xlfn._xlws.FILTER(L2445:O2445,TRIM(L2445:O2445)&lt;&gt;"-"),1))=SUMPRODUCT((TRIM(L2445:O2445)&lt;&gt;"-")*1),
    "No Change",
    "Change"))</f>
        <v>No Data</v>
      </c>
      <c r="R2445" s="159"/>
      <c r="S2445" s="111"/>
    </row>
    <row r="2446" spans="1:19" x14ac:dyDescent="0.3">
      <c r="A2446" t="s">
        <v>482</v>
      </c>
      <c r="B2446" t="s">
        <v>1137</v>
      </c>
      <c r="C2446" s="160" t="str">
        <f>TRIM(CLEAN(TEXT(IFERROR(INDEX('Snakeden MR'!$B$4:$C$3028,MATCH($A2446,'Snakeden MR'!$C$4:$C$3028,0),1),"-"),"@")))</f>
        <v>-</v>
      </c>
      <c r="D2446" s="147" t="str">
        <f>TRIM(CLEAN(TEXT(IFERROR(INDEX('Snakeden MR'!$I$4:$J$3028,MATCH($A2446,'Snakeden MR'!$J$4:$J$3028,0),1),"-"),"@")))</f>
        <v>-</v>
      </c>
      <c r="E2446" s="147" t="str">
        <f>TRIM(CLEAN(TEXT(IFERROR(INDEX('Snakeden MR'!$P$4:$Q$3028,MATCH($A2446,'Snakeden MR'!$Q$4:$Q$3028,0),1),"-"),"@")))</f>
        <v>-</v>
      </c>
      <c r="F2446" s="147" t="str">
        <f>TRIM(CLEAN(TEXT(IFERROR(INDEX('Snakeden MR'!$W$4:$X$3028,MATCH($A2446,'Snakeden MR'!$X$4:$X$3028,0),1),"-"),"@")))</f>
        <v>-</v>
      </c>
      <c r="G2446" s="159" t="str">
        <f t="shared" si="76"/>
        <v>Not Found</v>
      </c>
      <c r="H2446" t="str" cm="1">
        <f t="array" ref="H2446">IF(SUMPRODUCT((TRIM(C2446:F2446)&lt;&gt;"-")*1)=0,
    "No Data",
    IF(COUNTIF(C2446:F2446,INDEX(_xlfn._xlws.FILTER(C2446:F2446,TRIM(C2446:F2446)&lt;&gt;"-"),1))=SUMPRODUCT((TRIM(C2446:F2446)&lt;&gt;"-")*1),
    "No Change",
    "Change"))</f>
        <v>No Data</v>
      </c>
      <c r="I2446" s="159"/>
      <c r="J2446"/>
      <c r="K2446" s="163"/>
      <c r="L2446" s="147" t="str">
        <f>TRIM(CLEAN(TEXT(IFERROR(INDEX('Glade MR'!$B$4:$C$3000,MATCH($A2446,'Glade MR'!$C$4:$C$3000,0),1),"-"),"@")))</f>
        <v>-</v>
      </c>
      <c r="M2446" s="147" t="str">
        <f>TRIM(CLEAN(TEXT(IFERROR(INDEX('Glade MR'!$I$4:$J$3000,MATCH($A2446,'Glade MR'!$J$4:$J$3000,0),1),"-"),"@")))</f>
        <v>Pool 8</v>
      </c>
      <c r="N2446" s="147" t="str">
        <f>TRIM(CLEAN(TEXT(IFERROR(INDEX('Glade MR'!$P$4:$Q$3000,MATCH($A2446,'Glade MR'!$Q$4:$Q$3000,0),1),"-"),"@")))</f>
        <v>Pool 8</v>
      </c>
      <c r="O2446" s="147" t="str">
        <f>TRIM(CLEAN(TEXT(IFERROR(INDEX('Glade MR'!$W$4:$X$3000,MATCH($A2446,'Glade MR'!$X$4:$X$3000,0),1),"-"),"@")))</f>
        <v>-</v>
      </c>
      <c r="P2446" s="159" t="str">
        <f t="shared" si="77"/>
        <v>Found</v>
      </c>
      <c r="Q2446" t="str" cm="1">
        <f t="array" ref="Q2446">IF(SUMPRODUCT((TRIM(L2446:O2446)&lt;&gt;"-")*1)=0,
    "No Data",
    IF(COUNTIF(L2446:O2446,INDEX(_xlfn._xlws.FILTER(L2446:O2446,TRIM(L2446:O2446)&lt;&gt;"-"),1))=SUMPRODUCT((TRIM(L2446:O2446)&lt;&gt;"-")*1),
    "No Change",
    "Change"))</f>
        <v>No Change</v>
      </c>
      <c r="R2446" s="159"/>
      <c r="S2446" s="111"/>
    </row>
    <row r="2447" spans="1:19" x14ac:dyDescent="0.3">
      <c r="A2447" t="s">
        <v>2853</v>
      </c>
      <c r="B2447" t="s">
        <v>1137</v>
      </c>
      <c r="C2447" s="160" t="str">
        <f>TRIM(CLEAN(TEXT(IFERROR(INDEX('Snakeden MR'!$B$4:$C$3028,MATCH($A2447,'Snakeden MR'!$C$4:$C$3028,0),1),"-"),"@")))</f>
        <v>-</v>
      </c>
      <c r="D2447" s="147" t="str">
        <f>TRIM(CLEAN(TEXT(IFERROR(INDEX('Snakeden MR'!$I$4:$J$3028,MATCH($A2447,'Snakeden MR'!$J$4:$J$3028,0),1),"-"),"@")))</f>
        <v>-</v>
      </c>
      <c r="E2447" s="147" t="str">
        <f>TRIM(CLEAN(TEXT(IFERROR(INDEX('Snakeden MR'!$P$4:$Q$3028,MATCH($A2447,'Snakeden MR'!$Q$4:$Q$3028,0),1),"-"),"@")))</f>
        <v>-</v>
      </c>
      <c r="F2447" s="147" t="str">
        <f>TRIM(CLEAN(TEXT(IFERROR(INDEX('Snakeden MR'!$W$4:$X$3028,MATCH($A2447,'Snakeden MR'!$X$4:$X$3028,0),1),"-"),"@")))</f>
        <v>-</v>
      </c>
      <c r="G2447" s="159" t="str">
        <f t="shared" si="76"/>
        <v>Not Found</v>
      </c>
      <c r="H2447" t="str" cm="1">
        <f t="array" ref="H2447">IF(SUMPRODUCT((TRIM(C2447:F2447)&lt;&gt;"-")*1)=0,
    "No Data",
    IF(COUNTIF(C2447:F2447,INDEX(_xlfn._xlws.FILTER(C2447:F2447,TRIM(C2447:F2447)&lt;&gt;"-"),1))=SUMPRODUCT((TRIM(C2447:F2447)&lt;&gt;"-")*1),
    "No Change",
    "Change"))</f>
        <v>No Data</v>
      </c>
      <c r="I2447" s="159"/>
      <c r="J2447"/>
      <c r="K2447" s="163"/>
      <c r="L2447" s="147" t="str">
        <f>TRIM(CLEAN(TEXT(IFERROR(INDEX('Glade MR'!$B$4:$C$3000,MATCH($A2447,'Glade MR'!$C$4:$C$3000,0),1),"-"),"@")))</f>
        <v>-</v>
      </c>
      <c r="M2447" s="147" t="str">
        <f>TRIM(CLEAN(TEXT(IFERROR(INDEX('Glade MR'!$I$4:$J$3000,MATCH($A2447,'Glade MR'!$J$4:$J$3000,0),1),"-"),"@")))</f>
        <v>-</v>
      </c>
      <c r="N2447" s="147" t="str">
        <f>TRIM(CLEAN(TEXT(IFERROR(INDEX('Glade MR'!$P$4:$Q$3000,MATCH($A2447,'Glade MR'!$Q$4:$Q$3000,0),1),"-"),"@")))</f>
        <v>-</v>
      </c>
      <c r="O2447" s="147" t="str">
        <f>TRIM(CLEAN(TEXT(IFERROR(INDEX('Glade MR'!$W$4:$X$3000,MATCH($A2447,'Glade MR'!$X$4:$X$3000,0),1),"-"),"@")))</f>
        <v>-</v>
      </c>
      <c r="P2447" s="159" t="str">
        <f t="shared" si="77"/>
        <v>Not Found</v>
      </c>
      <c r="Q2447" t="str" cm="1">
        <f t="array" ref="Q2447">IF(SUMPRODUCT((TRIM(L2447:O2447)&lt;&gt;"-")*1)=0,
    "No Data",
    IF(COUNTIF(L2447:O2447,INDEX(_xlfn._xlws.FILTER(L2447:O2447,TRIM(L2447:O2447)&lt;&gt;"-"),1))=SUMPRODUCT((TRIM(L2447:O2447)&lt;&gt;"-")*1),
    "No Change",
    "Change"))</f>
        <v>No Data</v>
      </c>
      <c r="R2447" s="159"/>
      <c r="S2447" s="111"/>
    </row>
    <row r="2448" spans="1:19" x14ac:dyDescent="0.3">
      <c r="A2448" t="s">
        <v>502</v>
      </c>
      <c r="B2448" t="s">
        <v>1137</v>
      </c>
      <c r="C2448" s="160" t="str">
        <f>TRIM(CLEAN(TEXT(IFERROR(INDEX('Snakeden MR'!$B$4:$C$3028,MATCH($A2448,'Snakeden MR'!$C$4:$C$3028,0),1),"-"),"@")))</f>
        <v>-</v>
      </c>
      <c r="D2448" s="147" t="str">
        <f>TRIM(CLEAN(TEXT(IFERROR(INDEX('Snakeden MR'!$I$4:$J$3028,MATCH($A2448,'Snakeden MR'!$J$4:$J$3028,0),1),"-"),"@")))</f>
        <v>-</v>
      </c>
      <c r="E2448" s="147" t="str">
        <f>TRIM(CLEAN(TEXT(IFERROR(INDEX('Snakeden MR'!$P$4:$Q$3028,MATCH($A2448,'Snakeden MR'!$Q$4:$Q$3028,0),1),"-"),"@")))</f>
        <v>-</v>
      </c>
      <c r="F2448" s="147" t="str">
        <f>TRIM(CLEAN(TEXT(IFERROR(INDEX('Snakeden MR'!$W$4:$X$3028,MATCH($A2448,'Snakeden MR'!$X$4:$X$3028,0),1),"-"),"@")))</f>
        <v>-</v>
      </c>
      <c r="G2448" s="159" t="str">
        <f t="shared" si="76"/>
        <v>Not Found</v>
      </c>
      <c r="H2448" t="str" cm="1">
        <f t="array" ref="H2448">IF(SUMPRODUCT((TRIM(C2448:F2448)&lt;&gt;"-")*1)=0,
    "No Data",
    IF(COUNTIF(C2448:F2448,INDEX(_xlfn._xlws.FILTER(C2448:F2448,TRIM(C2448:F2448)&lt;&gt;"-"),1))=SUMPRODUCT((TRIM(C2448:F2448)&lt;&gt;"-")*1),
    "No Change",
    "Change"))</f>
        <v>No Data</v>
      </c>
      <c r="I2448" s="159"/>
      <c r="J2448"/>
      <c r="K2448" s="163"/>
      <c r="L2448" s="147" t="str">
        <f>TRIM(CLEAN(TEXT(IFERROR(INDEX('Glade MR'!$B$4:$C$3000,MATCH($A2448,'Glade MR'!$C$4:$C$3000,0),1),"-"),"@")))</f>
        <v>-</v>
      </c>
      <c r="M2448" s="147" t="str">
        <f>TRIM(CLEAN(TEXT(IFERROR(INDEX('Glade MR'!$I$4:$J$3000,MATCH($A2448,'Glade MR'!$J$4:$J$3000,0),1),"-"),"@")))</f>
        <v>-</v>
      </c>
      <c r="N2448" s="147" t="str">
        <f>TRIM(CLEAN(TEXT(IFERROR(INDEX('Glade MR'!$P$4:$Q$3000,MATCH($A2448,'Glade MR'!$Q$4:$Q$3000,0),1),"-"),"@")))</f>
        <v>Pool 8</v>
      </c>
      <c r="O2448" s="147" t="str">
        <f>TRIM(CLEAN(TEXT(IFERROR(INDEX('Glade MR'!$W$4:$X$3000,MATCH($A2448,'Glade MR'!$X$4:$X$3000,0),1),"-"),"@")))</f>
        <v>-</v>
      </c>
      <c r="P2448" s="159" t="str">
        <f t="shared" si="77"/>
        <v>Found</v>
      </c>
      <c r="Q2448" t="str" cm="1">
        <f t="array" ref="Q2448">IF(SUMPRODUCT((TRIM(L2448:O2448)&lt;&gt;"-")*1)=0,
    "No Data",
    IF(COUNTIF(L2448:O2448,INDEX(_xlfn._xlws.FILTER(L2448:O2448,TRIM(L2448:O2448)&lt;&gt;"-"),1))=SUMPRODUCT((TRIM(L2448:O2448)&lt;&gt;"-")*1),
    "No Change",
    "Change"))</f>
        <v>No Change</v>
      </c>
      <c r="R2448" s="159"/>
      <c r="S2448" s="111"/>
    </row>
    <row r="2449" spans="1:19" x14ac:dyDescent="0.3">
      <c r="A2449" t="s">
        <v>723</v>
      </c>
      <c r="B2449" t="s">
        <v>1137</v>
      </c>
      <c r="C2449" s="160" t="str">
        <f>TRIM(CLEAN(TEXT(IFERROR(INDEX('Snakeden MR'!$B$4:$C$3028,MATCH($A2449,'Snakeden MR'!$C$4:$C$3028,0),1),"-"),"@")))</f>
        <v>-</v>
      </c>
      <c r="D2449" s="147" t="str">
        <f>TRIM(CLEAN(TEXT(IFERROR(INDEX('Snakeden MR'!$I$4:$J$3028,MATCH($A2449,'Snakeden MR'!$J$4:$J$3028,0),1),"-"),"@")))</f>
        <v>-</v>
      </c>
      <c r="E2449" s="147" t="str">
        <f>TRIM(CLEAN(TEXT(IFERROR(INDEX('Snakeden MR'!$P$4:$Q$3028,MATCH($A2449,'Snakeden MR'!$Q$4:$Q$3028,0),1),"-"),"@")))</f>
        <v>-</v>
      </c>
      <c r="F2449" s="147" t="str">
        <f>TRIM(CLEAN(TEXT(IFERROR(INDEX('Snakeden MR'!$W$4:$X$3028,MATCH($A2449,'Snakeden MR'!$X$4:$X$3028,0),1),"-"),"@")))</f>
        <v>-</v>
      </c>
      <c r="G2449" s="159" t="str">
        <f t="shared" si="76"/>
        <v>Not Found</v>
      </c>
      <c r="H2449" t="str" cm="1">
        <f t="array" ref="H2449">IF(SUMPRODUCT((TRIM(C2449:F2449)&lt;&gt;"-")*1)=0,
    "No Data",
    IF(COUNTIF(C2449:F2449,INDEX(_xlfn._xlws.FILTER(C2449:F2449,TRIM(C2449:F2449)&lt;&gt;"-"),1))=SUMPRODUCT((TRIM(C2449:F2449)&lt;&gt;"-")*1),
    "No Change",
    "Change"))</f>
        <v>No Data</v>
      </c>
      <c r="I2449" s="159"/>
      <c r="J2449"/>
      <c r="K2449" s="163"/>
      <c r="L2449" s="147" t="str">
        <f>TRIM(CLEAN(TEXT(IFERROR(INDEX('Glade MR'!$B$4:$C$3000,MATCH($A2449,'Glade MR'!$C$4:$C$3000,0),1),"-"),"@")))</f>
        <v>Pool 4</v>
      </c>
      <c r="M2449" s="147" t="str">
        <f>TRIM(CLEAN(TEXT(IFERROR(INDEX('Glade MR'!$I$4:$J$3000,MATCH($A2449,'Glade MR'!$J$4:$J$3000,0),1),"-"),"@")))</f>
        <v>Pool 4</v>
      </c>
      <c r="N2449" s="147" t="str">
        <f>TRIM(CLEAN(TEXT(IFERROR(INDEX('Glade MR'!$P$4:$Q$3000,MATCH($A2449,'Glade MR'!$Q$4:$Q$3000,0),1),"-"),"@")))</f>
        <v>-</v>
      </c>
      <c r="O2449" s="147" t="str">
        <f>TRIM(CLEAN(TEXT(IFERROR(INDEX('Glade MR'!$W$4:$X$3000,MATCH($A2449,'Glade MR'!$X$4:$X$3000,0),1),"-"),"@")))</f>
        <v>-</v>
      </c>
      <c r="P2449" s="159" t="str">
        <f t="shared" si="77"/>
        <v>Found</v>
      </c>
      <c r="Q2449" t="str" cm="1">
        <f t="array" ref="Q2449">IF(SUMPRODUCT((TRIM(L2449:O2449)&lt;&gt;"-")*1)=0,
    "No Data",
    IF(COUNTIF(L2449:O2449,INDEX(_xlfn._xlws.FILTER(L2449:O2449,TRIM(L2449:O2449)&lt;&gt;"-"),1))=SUMPRODUCT((TRIM(L2449:O2449)&lt;&gt;"-")*1),
    "No Change",
    "Change"))</f>
        <v>No Change</v>
      </c>
      <c r="R2449" s="159"/>
      <c r="S2449" s="111"/>
    </row>
    <row r="2450" spans="1:19" x14ac:dyDescent="0.3">
      <c r="A2450" t="s">
        <v>2854</v>
      </c>
      <c r="B2450" t="s">
        <v>1137</v>
      </c>
      <c r="C2450" s="160" t="str">
        <f>TRIM(CLEAN(TEXT(IFERROR(INDEX('Snakeden MR'!$B$4:$C$3028,MATCH($A2450,'Snakeden MR'!$C$4:$C$3028,0),1),"-"),"@")))</f>
        <v>-</v>
      </c>
      <c r="D2450" s="147" t="str">
        <f>TRIM(CLEAN(TEXT(IFERROR(INDEX('Snakeden MR'!$I$4:$J$3028,MATCH($A2450,'Snakeden MR'!$J$4:$J$3028,0),1),"-"),"@")))</f>
        <v>-</v>
      </c>
      <c r="E2450" s="147" t="str">
        <f>TRIM(CLEAN(TEXT(IFERROR(INDEX('Snakeden MR'!$P$4:$Q$3028,MATCH($A2450,'Snakeden MR'!$Q$4:$Q$3028,0),1),"-"),"@")))</f>
        <v>-</v>
      </c>
      <c r="F2450" s="147" t="str">
        <f>TRIM(CLEAN(TEXT(IFERROR(INDEX('Snakeden MR'!$W$4:$X$3028,MATCH($A2450,'Snakeden MR'!$X$4:$X$3028,0),1),"-"),"@")))</f>
        <v>-</v>
      </c>
      <c r="G2450" s="159" t="str">
        <f t="shared" si="76"/>
        <v>Not Found</v>
      </c>
      <c r="H2450" t="str" cm="1">
        <f t="array" ref="H2450">IF(SUMPRODUCT((TRIM(C2450:F2450)&lt;&gt;"-")*1)=0,
    "No Data",
    IF(COUNTIF(C2450:F2450,INDEX(_xlfn._xlws.FILTER(C2450:F2450,TRIM(C2450:F2450)&lt;&gt;"-"),1))=SUMPRODUCT((TRIM(C2450:F2450)&lt;&gt;"-")*1),
    "No Change",
    "Change"))</f>
        <v>No Data</v>
      </c>
      <c r="I2450" s="159"/>
      <c r="J2450"/>
      <c r="K2450" s="163"/>
      <c r="L2450" s="147" t="str">
        <f>TRIM(CLEAN(TEXT(IFERROR(INDEX('Glade MR'!$B$4:$C$3000,MATCH($A2450,'Glade MR'!$C$4:$C$3000,0),1),"-"),"@")))</f>
        <v>-</v>
      </c>
      <c r="M2450" s="147" t="str">
        <f>TRIM(CLEAN(TEXT(IFERROR(INDEX('Glade MR'!$I$4:$J$3000,MATCH($A2450,'Glade MR'!$J$4:$J$3000,0),1),"-"),"@")))</f>
        <v>-</v>
      </c>
      <c r="N2450" s="147" t="str">
        <f>TRIM(CLEAN(TEXT(IFERROR(INDEX('Glade MR'!$P$4:$Q$3000,MATCH($A2450,'Glade MR'!$Q$4:$Q$3000,0),1),"-"),"@")))</f>
        <v>-</v>
      </c>
      <c r="O2450" s="147" t="str">
        <f>TRIM(CLEAN(TEXT(IFERROR(INDEX('Glade MR'!$W$4:$X$3000,MATCH($A2450,'Glade MR'!$X$4:$X$3000,0),1),"-"),"@")))</f>
        <v>-</v>
      </c>
      <c r="P2450" s="159" t="str">
        <f t="shared" si="77"/>
        <v>Not Found</v>
      </c>
      <c r="Q2450" t="str" cm="1">
        <f t="array" ref="Q2450">IF(SUMPRODUCT((TRIM(L2450:O2450)&lt;&gt;"-")*1)=0,
    "No Data",
    IF(COUNTIF(L2450:O2450,INDEX(_xlfn._xlws.FILTER(L2450:O2450,TRIM(L2450:O2450)&lt;&gt;"-"),1))=SUMPRODUCT((TRIM(L2450:O2450)&lt;&gt;"-")*1),
    "No Change",
    "Change"))</f>
        <v>No Data</v>
      </c>
      <c r="R2450" s="159"/>
      <c r="S2450" s="111"/>
    </row>
    <row r="2451" spans="1:19" x14ac:dyDescent="0.3">
      <c r="A2451" t="s">
        <v>2855</v>
      </c>
      <c r="B2451" t="s">
        <v>1137</v>
      </c>
      <c r="C2451" s="160" t="str">
        <f>TRIM(CLEAN(TEXT(IFERROR(INDEX('Snakeden MR'!$B$4:$C$3028,MATCH($A2451,'Snakeden MR'!$C$4:$C$3028,0),1),"-"),"@")))</f>
        <v>-</v>
      </c>
      <c r="D2451" s="147" t="str">
        <f>TRIM(CLEAN(TEXT(IFERROR(INDEX('Snakeden MR'!$I$4:$J$3028,MATCH($A2451,'Snakeden MR'!$J$4:$J$3028,0),1),"-"),"@")))</f>
        <v>-</v>
      </c>
      <c r="E2451" s="147" t="str">
        <f>TRIM(CLEAN(TEXT(IFERROR(INDEX('Snakeden MR'!$P$4:$Q$3028,MATCH($A2451,'Snakeden MR'!$Q$4:$Q$3028,0),1),"-"),"@")))</f>
        <v>-</v>
      </c>
      <c r="F2451" s="147" t="str">
        <f>TRIM(CLEAN(TEXT(IFERROR(INDEX('Snakeden MR'!$W$4:$X$3028,MATCH($A2451,'Snakeden MR'!$X$4:$X$3028,0),1),"-"),"@")))</f>
        <v>-</v>
      </c>
      <c r="G2451" s="159" t="str">
        <f t="shared" si="76"/>
        <v>Not Found</v>
      </c>
      <c r="H2451" t="str" cm="1">
        <f t="array" ref="H2451">IF(SUMPRODUCT((TRIM(C2451:F2451)&lt;&gt;"-")*1)=0,
    "No Data",
    IF(COUNTIF(C2451:F2451,INDEX(_xlfn._xlws.FILTER(C2451:F2451,TRIM(C2451:F2451)&lt;&gt;"-"),1))=SUMPRODUCT((TRIM(C2451:F2451)&lt;&gt;"-")*1),
    "No Change",
    "Change"))</f>
        <v>No Data</v>
      </c>
      <c r="I2451" s="159"/>
      <c r="J2451"/>
      <c r="K2451" s="163"/>
      <c r="L2451" s="147" t="str">
        <f>TRIM(CLEAN(TEXT(IFERROR(INDEX('Glade MR'!$B$4:$C$3000,MATCH($A2451,'Glade MR'!$C$4:$C$3000,0),1),"-"),"@")))</f>
        <v>-</v>
      </c>
      <c r="M2451" s="147" t="str">
        <f>TRIM(CLEAN(TEXT(IFERROR(INDEX('Glade MR'!$I$4:$J$3000,MATCH($A2451,'Glade MR'!$J$4:$J$3000,0),1),"-"),"@")))</f>
        <v>-</v>
      </c>
      <c r="N2451" s="147" t="str">
        <f>TRIM(CLEAN(TEXT(IFERROR(INDEX('Glade MR'!$P$4:$Q$3000,MATCH($A2451,'Glade MR'!$Q$4:$Q$3000,0),1),"-"),"@")))</f>
        <v>-</v>
      </c>
      <c r="O2451" s="147" t="str">
        <f>TRIM(CLEAN(TEXT(IFERROR(INDEX('Glade MR'!$W$4:$X$3000,MATCH($A2451,'Glade MR'!$X$4:$X$3000,0),1),"-"),"@")))</f>
        <v>-</v>
      </c>
      <c r="P2451" s="159" t="str">
        <f t="shared" si="77"/>
        <v>Not Found</v>
      </c>
      <c r="Q2451" t="str" cm="1">
        <f t="array" ref="Q2451">IF(SUMPRODUCT((TRIM(L2451:O2451)&lt;&gt;"-")*1)=0,
    "No Data",
    IF(COUNTIF(L2451:O2451,INDEX(_xlfn._xlws.FILTER(L2451:O2451,TRIM(L2451:O2451)&lt;&gt;"-"),1))=SUMPRODUCT((TRIM(L2451:O2451)&lt;&gt;"-")*1),
    "No Change",
    "Change"))</f>
        <v>No Data</v>
      </c>
      <c r="R2451" s="159"/>
      <c r="S2451" s="111"/>
    </row>
    <row r="2452" spans="1:19" x14ac:dyDescent="0.3">
      <c r="A2452" t="s">
        <v>952</v>
      </c>
      <c r="B2452" t="s">
        <v>1137</v>
      </c>
      <c r="C2452" s="160" t="str">
        <f>TRIM(CLEAN(TEXT(IFERROR(INDEX('Snakeden MR'!$B$4:$C$3028,MATCH($A2452,'Snakeden MR'!$C$4:$C$3028,0),1),"-"),"@")))</f>
        <v>-</v>
      </c>
      <c r="D2452" s="147" t="str">
        <f>TRIM(CLEAN(TEXT(IFERROR(INDEX('Snakeden MR'!$I$4:$J$3028,MATCH($A2452,'Snakeden MR'!$J$4:$J$3028,0),1),"-"),"@")))</f>
        <v>-</v>
      </c>
      <c r="E2452" s="147" t="str">
        <f>TRIM(CLEAN(TEXT(IFERROR(INDEX('Snakeden MR'!$P$4:$Q$3028,MATCH($A2452,'Snakeden MR'!$Q$4:$Q$3028,0),1),"-"),"@")))</f>
        <v>-</v>
      </c>
      <c r="F2452" s="147" t="str">
        <f>TRIM(CLEAN(TEXT(IFERROR(INDEX('Snakeden MR'!$W$4:$X$3028,MATCH($A2452,'Snakeden MR'!$X$4:$X$3028,0),1),"-"),"@")))</f>
        <v>-</v>
      </c>
      <c r="G2452" s="159" t="str">
        <f t="shared" si="76"/>
        <v>Not Found</v>
      </c>
      <c r="H2452" t="str" cm="1">
        <f t="array" ref="H2452">IF(SUMPRODUCT((TRIM(C2452:F2452)&lt;&gt;"-")*1)=0,
    "No Data",
    IF(COUNTIF(C2452:F2452,INDEX(_xlfn._xlws.FILTER(C2452:F2452,TRIM(C2452:F2452)&lt;&gt;"-"),1))=SUMPRODUCT((TRIM(C2452:F2452)&lt;&gt;"-")*1),
    "No Change",
    "Change"))</f>
        <v>No Data</v>
      </c>
      <c r="I2452" s="159"/>
      <c r="J2452"/>
      <c r="K2452" s="163"/>
      <c r="L2452" s="147" t="str">
        <f>TRIM(CLEAN(TEXT(IFERROR(INDEX('Glade MR'!$B$4:$C$3000,MATCH($A2452,'Glade MR'!$C$4:$C$3000,0),1),"-"),"@")))</f>
        <v>Pool 3</v>
      </c>
      <c r="M2452" s="147" t="str">
        <f>TRIM(CLEAN(TEXT(IFERROR(INDEX('Glade MR'!$I$4:$J$3000,MATCH($A2452,'Glade MR'!$J$4:$J$3000,0),1),"-"),"@")))</f>
        <v>-</v>
      </c>
      <c r="N2452" s="147" t="str">
        <f>TRIM(CLEAN(TEXT(IFERROR(INDEX('Glade MR'!$P$4:$Q$3000,MATCH($A2452,'Glade MR'!$Q$4:$Q$3000,0),1),"-"),"@")))</f>
        <v>-</v>
      </c>
      <c r="O2452" s="147" t="str">
        <f>TRIM(CLEAN(TEXT(IFERROR(INDEX('Glade MR'!$W$4:$X$3000,MATCH($A2452,'Glade MR'!$X$4:$X$3000,0),1),"-"),"@")))</f>
        <v>-</v>
      </c>
      <c r="P2452" s="159" t="str">
        <f t="shared" si="77"/>
        <v>Found</v>
      </c>
      <c r="Q2452" t="str" cm="1">
        <f t="array" ref="Q2452">IF(SUMPRODUCT((TRIM(L2452:O2452)&lt;&gt;"-")*1)=0,
    "No Data",
    IF(COUNTIF(L2452:O2452,INDEX(_xlfn._xlws.FILTER(L2452:O2452,TRIM(L2452:O2452)&lt;&gt;"-"),1))=SUMPRODUCT((TRIM(L2452:O2452)&lt;&gt;"-")*1),
    "No Change",
    "Change"))</f>
        <v>No Change</v>
      </c>
      <c r="R2452" s="159"/>
      <c r="S2452" s="111"/>
    </row>
    <row r="2453" spans="1:19" x14ac:dyDescent="0.3">
      <c r="A2453" t="s">
        <v>2856</v>
      </c>
      <c r="B2453" t="s">
        <v>1137</v>
      </c>
      <c r="C2453" s="160" t="str">
        <f>TRIM(CLEAN(TEXT(IFERROR(INDEX('Snakeden MR'!$B$4:$C$3028,MATCH($A2453,'Snakeden MR'!$C$4:$C$3028,0),1),"-"),"@")))</f>
        <v>-</v>
      </c>
      <c r="D2453" s="147" t="str">
        <f>TRIM(CLEAN(TEXT(IFERROR(INDEX('Snakeden MR'!$I$4:$J$3028,MATCH($A2453,'Snakeden MR'!$J$4:$J$3028,0),1),"-"),"@")))</f>
        <v>-</v>
      </c>
      <c r="E2453" s="147" t="str">
        <f>TRIM(CLEAN(TEXT(IFERROR(INDEX('Snakeden MR'!$P$4:$Q$3028,MATCH($A2453,'Snakeden MR'!$Q$4:$Q$3028,0),1),"-"),"@")))</f>
        <v>-</v>
      </c>
      <c r="F2453" s="147" t="str">
        <f>TRIM(CLEAN(TEXT(IFERROR(INDEX('Snakeden MR'!$W$4:$X$3028,MATCH($A2453,'Snakeden MR'!$X$4:$X$3028,0),1),"-"),"@")))</f>
        <v>-</v>
      </c>
      <c r="G2453" s="159" t="str">
        <f t="shared" si="76"/>
        <v>Not Found</v>
      </c>
      <c r="H2453" t="str" cm="1">
        <f t="array" ref="H2453">IF(SUMPRODUCT((TRIM(C2453:F2453)&lt;&gt;"-")*1)=0,
    "No Data",
    IF(COUNTIF(C2453:F2453,INDEX(_xlfn._xlws.FILTER(C2453:F2453,TRIM(C2453:F2453)&lt;&gt;"-"),1))=SUMPRODUCT((TRIM(C2453:F2453)&lt;&gt;"-")*1),
    "No Change",
    "Change"))</f>
        <v>No Data</v>
      </c>
      <c r="I2453" s="159"/>
      <c r="J2453"/>
      <c r="K2453" s="163"/>
      <c r="L2453" s="147" t="str">
        <f>TRIM(CLEAN(TEXT(IFERROR(INDEX('Glade MR'!$B$4:$C$3000,MATCH($A2453,'Glade MR'!$C$4:$C$3000,0),1),"-"),"@")))</f>
        <v>-</v>
      </c>
      <c r="M2453" s="147" t="str">
        <f>TRIM(CLEAN(TEXT(IFERROR(INDEX('Glade MR'!$I$4:$J$3000,MATCH($A2453,'Glade MR'!$J$4:$J$3000,0),1),"-"),"@")))</f>
        <v>-</v>
      </c>
      <c r="N2453" s="147" t="str">
        <f>TRIM(CLEAN(TEXT(IFERROR(INDEX('Glade MR'!$P$4:$Q$3000,MATCH($A2453,'Glade MR'!$Q$4:$Q$3000,0),1),"-"),"@")))</f>
        <v>-</v>
      </c>
      <c r="O2453" s="147" t="str">
        <f>TRIM(CLEAN(TEXT(IFERROR(INDEX('Glade MR'!$W$4:$X$3000,MATCH($A2453,'Glade MR'!$X$4:$X$3000,0),1),"-"),"@")))</f>
        <v>-</v>
      </c>
      <c r="P2453" s="159" t="str">
        <f t="shared" si="77"/>
        <v>Not Found</v>
      </c>
      <c r="Q2453" t="str" cm="1">
        <f t="array" ref="Q2453">IF(SUMPRODUCT((TRIM(L2453:O2453)&lt;&gt;"-")*1)=0,
    "No Data",
    IF(COUNTIF(L2453:O2453,INDEX(_xlfn._xlws.FILTER(L2453:O2453,TRIM(L2453:O2453)&lt;&gt;"-"),1))=SUMPRODUCT((TRIM(L2453:O2453)&lt;&gt;"-")*1),
    "No Change",
    "Change"))</f>
        <v>No Data</v>
      </c>
      <c r="R2453" s="159"/>
      <c r="S2453" s="111"/>
    </row>
    <row r="2454" spans="1:19" x14ac:dyDescent="0.3">
      <c r="A2454" t="s">
        <v>870</v>
      </c>
      <c r="B2454" t="s">
        <v>1137</v>
      </c>
      <c r="C2454" s="160" t="str">
        <f>TRIM(CLEAN(TEXT(IFERROR(INDEX('Snakeden MR'!$B$4:$C$3028,MATCH($A2454,'Snakeden MR'!$C$4:$C$3028,0),1),"-"),"@")))</f>
        <v>-</v>
      </c>
      <c r="D2454" s="147" t="str">
        <f>TRIM(CLEAN(TEXT(IFERROR(INDEX('Snakeden MR'!$I$4:$J$3028,MATCH($A2454,'Snakeden MR'!$J$4:$J$3028,0),1),"-"),"@")))</f>
        <v>-</v>
      </c>
      <c r="E2454" s="147" t="str">
        <f>TRIM(CLEAN(TEXT(IFERROR(INDEX('Snakeden MR'!$P$4:$Q$3028,MATCH($A2454,'Snakeden MR'!$Q$4:$Q$3028,0),1),"-"),"@")))</f>
        <v>-</v>
      </c>
      <c r="F2454" s="147" t="str">
        <f>TRIM(CLEAN(TEXT(IFERROR(INDEX('Snakeden MR'!$W$4:$X$3028,MATCH($A2454,'Snakeden MR'!$X$4:$X$3028,0),1),"-"),"@")))</f>
        <v>-</v>
      </c>
      <c r="G2454" s="159" t="str">
        <f t="shared" si="76"/>
        <v>Not Found</v>
      </c>
      <c r="H2454" t="str" cm="1">
        <f t="array" ref="H2454">IF(SUMPRODUCT((TRIM(C2454:F2454)&lt;&gt;"-")*1)=0,
    "No Data",
    IF(COUNTIF(C2454:F2454,INDEX(_xlfn._xlws.FILTER(C2454:F2454,TRIM(C2454:F2454)&lt;&gt;"-"),1))=SUMPRODUCT((TRIM(C2454:F2454)&lt;&gt;"-")*1),
    "No Change",
    "Change"))</f>
        <v>No Data</v>
      </c>
      <c r="I2454" s="159"/>
      <c r="J2454"/>
      <c r="K2454" s="163"/>
      <c r="L2454" s="147" t="str">
        <f>TRIM(CLEAN(TEXT(IFERROR(INDEX('Glade MR'!$B$4:$C$3000,MATCH($A2454,'Glade MR'!$C$4:$C$3000,0),1),"-"),"@")))</f>
        <v>-</v>
      </c>
      <c r="M2454" s="147" t="str">
        <f>TRIM(CLEAN(TEXT(IFERROR(INDEX('Glade MR'!$I$4:$J$3000,MATCH($A2454,'Glade MR'!$J$4:$J$3000,0),1),"-"),"@")))</f>
        <v>-</v>
      </c>
      <c r="N2454" s="147" t="str">
        <f>TRIM(CLEAN(TEXT(IFERROR(INDEX('Glade MR'!$P$4:$Q$3000,MATCH($A2454,'Glade MR'!$Q$4:$Q$3000,0),1),"-"),"@")))</f>
        <v>-</v>
      </c>
      <c r="O2454" s="147" t="str">
        <f>TRIM(CLEAN(TEXT(IFERROR(INDEX('Glade MR'!$W$4:$X$3000,MATCH($A2454,'Glade MR'!$X$4:$X$3000,0),1),"-"),"@")))</f>
        <v>Pool 4</v>
      </c>
      <c r="P2454" s="159" t="str">
        <f t="shared" si="77"/>
        <v>Found</v>
      </c>
      <c r="Q2454" t="str" cm="1">
        <f t="array" ref="Q2454">IF(SUMPRODUCT((TRIM(L2454:O2454)&lt;&gt;"-")*1)=0,
    "No Data",
    IF(COUNTIF(L2454:O2454,INDEX(_xlfn._xlws.FILTER(L2454:O2454,TRIM(L2454:O2454)&lt;&gt;"-"),1))=SUMPRODUCT((TRIM(L2454:O2454)&lt;&gt;"-")*1),
    "No Change",
    "Change"))</f>
        <v>No Change</v>
      </c>
      <c r="R2454" s="159"/>
      <c r="S2454" s="111"/>
    </row>
    <row r="2455" spans="1:19" x14ac:dyDescent="0.3">
      <c r="A2455" t="s">
        <v>2857</v>
      </c>
      <c r="B2455" t="s">
        <v>1137</v>
      </c>
      <c r="C2455" s="160" t="str">
        <f>TRIM(CLEAN(TEXT(IFERROR(INDEX('Snakeden MR'!$B$4:$C$3028,MATCH($A2455,'Snakeden MR'!$C$4:$C$3028,0),1),"-"),"@")))</f>
        <v>-</v>
      </c>
      <c r="D2455" s="147" t="str">
        <f>TRIM(CLEAN(TEXT(IFERROR(INDEX('Snakeden MR'!$I$4:$J$3028,MATCH($A2455,'Snakeden MR'!$J$4:$J$3028,0),1),"-"),"@")))</f>
        <v>-</v>
      </c>
      <c r="E2455" s="147" t="str">
        <f>TRIM(CLEAN(TEXT(IFERROR(INDEX('Snakeden MR'!$P$4:$Q$3028,MATCH($A2455,'Snakeden MR'!$Q$4:$Q$3028,0),1),"-"),"@")))</f>
        <v>-</v>
      </c>
      <c r="F2455" s="147" t="str">
        <f>TRIM(CLEAN(TEXT(IFERROR(INDEX('Snakeden MR'!$W$4:$X$3028,MATCH($A2455,'Snakeden MR'!$X$4:$X$3028,0),1),"-"),"@")))</f>
        <v>-</v>
      </c>
      <c r="G2455" s="159" t="str">
        <f t="shared" si="76"/>
        <v>Not Found</v>
      </c>
      <c r="H2455" t="str" cm="1">
        <f t="array" ref="H2455">IF(SUMPRODUCT((TRIM(C2455:F2455)&lt;&gt;"-")*1)=0,
    "No Data",
    IF(COUNTIF(C2455:F2455,INDEX(_xlfn._xlws.FILTER(C2455:F2455,TRIM(C2455:F2455)&lt;&gt;"-"),1))=SUMPRODUCT((TRIM(C2455:F2455)&lt;&gt;"-")*1),
    "No Change",
    "Change"))</f>
        <v>No Data</v>
      </c>
      <c r="I2455" s="159"/>
      <c r="J2455"/>
      <c r="K2455" s="163"/>
      <c r="L2455" s="147" t="str">
        <f>TRIM(CLEAN(TEXT(IFERROR(INDEX('Glade MR'!$B$4:$C$3000,MATCH($A2455,'Glade MR'!$C$4:$C$3000,0),1),"-"),"@")))</f>
        <v>-</v>
      </c>
      <c r="M2455" s="147" t="str">
        <f>TRIM(CLEAN(TEXT(IFERROR(INDEX('Glade MR'!$I$4:$J$3000,MATCH($A2455,'Glade MR'!$J$4:$J$3000,0),1),"-"),"@")))</f>
        <v>-</v>
      </c>
      <c r="N2455" s="147" t="str">
        <f>TRIM(CLEAN(TEXT(IFERROR(INDEX('Glade MR'!$P$4:$Q$3000,MATCH($A2455,'Glade MR'!$Q$4:$Q$3000,0),1),"-"),"@")))</f>
        <v>-</v>
      </c>
      <c r="O2455" s="147" t="str">
        <f>TRIM(CLEAN(TEXT(IFERROR(INDEX('Glade MR'!$W$4:$X$3000,MATCH($A2455,'Glade MR'!$X$4:$X$3000,0),1),"-"),"@")))</f>
        <v>-</v>
      </c>
      <c r="P2455" s="159" t="str">
        <f t="shared" si="77"/>
        <v>Not Found</v>
      </c>
      <c r="Q2455" t="str" cm="1">
        <f t="array" ref="Q2455">IF(SUMPRODUCT((TRIM(L2455:O2455)&lt;&gt;"-")*1)=0,
    "No Data",
    IF(COUNTIF(L2455:O2455,INDEX(_xlfn._xlws.FILTER(L2455:O2455,TRIM(L2455:O2455)&lt;&gt;"-"),1))=SUMPRODUCT((TRIM(L2455:O2455)&lt;&gt;"-")*1),
    "No Change",
    "Change"))</f>
        <v>No Data</v>
      </c>
      <c r="R2455" s="159"/>
      <c r="S2455" s="111"/>
    </row>
    <row r="2456" spans="1:19" x14ac:dyDescent="0.3">
      <c r="A2456" t="s">
        <v>381</v>
      </c>
      <c r="B2456" t="s">
        <v>1145</v>
      </c>
      <c r="C2456" s="160" t="str">
        <f>TRIM(CLEAN(TEXT(IFERROR(INDEX('Snakeden MR'!$B$4:$C$3028,MATCH($A2456,'Snakeden MR'!$C$4:$C$3028,0),1),"-"),"@")))</f>
        <v>-</v>
      </c>
      <c r="D2456" s="147" t="str">
        <f>TRIM(CLEAN(TEXT(IFERROR(INDEX('Snakeden MR'!$I$4:$J$3028,MATCH($A2456,'Snakeden MR'!$J$4:$J$3028,0),1),"-"),"@")))</f>
        <v>-</v>
      </c>
      <c r="E2456" s="147" t="str">
        <f>TRIM(CLEAN(TEXT(IFERROR(INDEX('Snakeden MR'!$P$4:$Q$3028,MATCH($A2456,'Snakeden MR'!$Q$4:$Q$3028,0),1),"-"),"@")))</f>
        <v>-</v>
      </c>
      <c r="F2456" s="147" t="str">
        <f>TRIM(CLEAN(TEXT(IFERROR(INDEX('Snakeden MR'!$W$4:$X$3028,MATCH($A2456,'Snakeden MR'!$X$4:$X$3028,0),1),"-"),"@")))</f>
        <v>-</v>
      </c>
      <c r="G2456" s="159" t="str">
        <f t="shared" si="76"/>
        <v>Not Found</v>
      </c>
      <c r="H2456" t="str" cm="1">
        <f t="array" ref="H2456">IF(SUMPRODUCT((TRIM(C2456:F2456)&lt;&gt;"-")*1)=0,
    "No Data",
    IF(COUNTIF(C2456:F2456,INDEX(_xlfn._xlws.FILTER(C2456:F2456,TRIM(C2456:F2456)&lt;&gt;"-"),1))=SUMPRODUCT((TRIM(C2456:F2456)&lt;&gt;"-")*1),
    "No Change",
    "Change"))</f>
        <v>No Data</v>
      </c>
      <c r="I2456" s="159"/>
      <c r="J2456"/>
      <c r="K2456" s="163"/>
      <c r="L2456" s="147" t="str">
        <f>TRIM(CLEAN(TEXT(IFERROR(INDEX('Glade MR'!$B$4:$C$3000,MATCH($A2456,'Glade MR'!$C$4:$C$3000,0),1),"-"),"@")))</f>
        <v>-</v>
      </c>
      <c r="M2456" s="147" t="str">
        <f>TRIM(CLEAN(TEXT(IFERROR(INDEX('Glade MR'!$I$4:$J$3000,MATCH($A2456,'Glade MR'!$J$4:$J$3000,0),1),"-"),"@")))</f>
        <v>-</v>
      </c>
      <c r="N2456" s="147" t="str">
        <f>TRIM(CLEAN(TEXT(IFERROR(INDEX('Glade MR'!$P$4:$Q$3000,MATCH($A2456,'Glade MR'!$Q$4:$Q$3000,0),1),"-"),"@")))</f>
        <v>Pool 11</v>
      </c>
      <c r="O2456" s="147" t="str">
        <f>TRIM(CLEAN(TEXT(IFERROR(INDEX('Glade MR'!$W$4:$X$3000,MATCH($A2456,'Glade MR'!$X$4:$X$3000,0),1),"-"),"@")))</f>
        <v>Pool 11</v>
      </c>
      <c r="P2456" s="159" t="str">
        <f t="shared" si="77"/>
        <v>Found</v>
      </c>
      <c r="Q2456" t="str" cm="1">
        <f t="array" ref="Q2456">IF(SUMPRODUCT((TRIM(L2456:O2456)&lt;&gt;"-")*1)=0,
    "No Data",
    IF(COUNTIF(L2456:O2456,INDEX(_xlfn._xlws.FILTER(L2456:O2456,TRIM(L2456:O2456)&lt;&gt;"-"),1))=SUMPRODUCT((TRIM(L2456:O2456)&lt;&gt;"-")*1),
    "No Change",
    "Change"))</f>
        <v>No Change</v>
      </c>
      <c r="R2456" s="159"/>
      <c r="S2456" s="111"/>
    </row>
    <row r="2457" spans="1:19" x14ac:dyDescent="0.3">
      <c r="A2457" t="s">
        <v>523</v>
      </c>
      <c r="B2457" t="s">
        <v>1137</v>
      </c>
      <c r="C2457" s="160" t="str">
        <f>TRIM(CLEAN(TEXT(IFERROR(INDEX('Snakeden MR'!$B$4:$C$3028,MATCH($A2457,'Snakeden MR'!$C$4:$C$3028,0),1),"-"),"@")))</f>
        <v>-</v>
      </c>
      <c r="D2457" s="147" t="str">
        <f>TRIM(CLEAN(TEXT(IFERROR(INDEX('Snakeden MR'!$I$4:$J$3028,MATCH($A2457,'Snakeden MR'!$J$4:$J$3028,0),1),"-"),"@")))</f>
        <v>-</v>
      </c>
      <c r="E2457" s="147" t="str">
        <f>TRIM(CLEAN(TEXT(IFERROR(INDEX('Snakeden MR'!$P$4:$Q$3028,MATCH($A2457,'Snakeden MR'!$Q$4:$Q$3028,0),1),"-"),"@")))</f>
        <v>-</v>
      </c>
      <c r="F2457" s="147" t="str">
        <f>TRIM(CLEAN(TEXT(IFERROR(INDEX('Snakeden MR'!$W$4:$X$3028,MATCH($A2457,'Snakeden MR'!$X$4:$X$3028,0),1),"-"),"@")))</f>
        <v>-</v>
      </c>
      <c r="G2457" s="159" t="str">
        <f t="shared" si="76"/>
        <v>Not Found</v>
      </c>
      <c r="H2457" t="str" cm="1">
        <f t="array" ref="H2457">IF(SUMPRODUCT((TRIM(C2457:F2457)&lt;&gt;"-")*1)=0,
    "No Data",
    IF(COUNTIF(C2457:F2457,INDEX(_xlfn._xlws.FILTER(C2457:F2457,TRIM(C2457:F2457)&lt;&gt;"-"),1))=SUMPRODUCT((TRIM(C2457:F2457)&lt;&gt;"-")*1),
    "No Change",
    "Change"))</f>
        <v>No Data</v>
      </c>
      <c r="I2457" s="159"/>
      <c r="J2457"/>
      <c r="K2457" s="163"/>
      <c r="L2457" s="147" t="str">
        <f>TRIM(CLEAN(TEXT(IFERROR(INDEX('Glade MR'!$B$4:$C$3000,MATCH($A2457,'Glade MR'!$C$4:$C$3000,0),1),"-"),"@")))</f>
        <v>Pool 10</v>
      </c>
      <c r="M2457" s="147" t="str">
        <f>TRIM(CLEAN(TEXT(IFERROR(INDEX('Glade MR'!$I$4:$J$3000,MATCH($A2457,'Glade MR'!$J$4:$J$3000,0),1),"-"),"@")))</f>
        <v>-</v>
      </c>
      <c r="N2457" s="147" t="str">
        <f>TRIM(CLEAN(TEXT(IFERROR(INDEX('Glade MR'!$P$4:$Q$3000,MATCH($A2457,'Glade MR'!$Q$4:$Q$3000,0),1),"-"),"@")))</f>
        <v>-</v>
      </c>
      <c r="O2457" s="147" t="str">
        <f>TRIM(CLEAN(TEXT(IFERROR(INDEX('Glade MR'!$W$4:$X$3000,MATCH($A2457,'Glade MR'!$X$4:$X$3000,0),1),"-"),"@")))</f>
        <v>-</v>
      </c>
      <c r="P2457" s="159" t="str">
        <f t="shared" si="77"/>
        <v>Found</v>
      </c>
      <c r="Q2457" t="str" cm="1">
        <f t="array" ref="Q2457">IF(SUMPRODUCT((TRIM(L2457:O2457)&lt;&gt;"-")*1)=0,
    "No Data",
    IF(COUNTIF(L2457:O2457,INDEX(_xlfn._xlws.FILTER(L2457:O2457,TRIM(L2457:O2457)&lt;&gt;"-"),1))=SUMPRODUCT((TRIM(L2457:O2457)&lt;&gt;"-")*1),
    "No Change",
    "Change"))</f>
        <v>No Change</v>
      </c>
      <c r="R2457" s="159"/>
      <c r="S2457" s="111"/>
    </row>
    <row r="2458" spans="1:19" x14ac:dyDescent="0.3">
      <c r="A2458" t="s">
        <v>2858</v>
      </c>
      <c r="B2458" t="s">
        <v>1137</v>
      </c>
      <c r="C2458" s="160" t="str">
        <f>TRIM(CLEAN(TEXT(IFERROR(INDEX('Snakeden MR'!$B$4:$C$3028,MATCH($A2458,'Snakeden MR'!$C$4:$C$3028,0),1),"-"),"@")))</f>
        <v>-</v>
      </c>
      <c r="D2458" s="147" t="str">
        <f>TRIM(CLEAN(TEXT(IFERROR(INDEX('Snakeden MR'!$I$4:$J$3028,MATCH($A2458,'Snakeden MR'!$J$4:$J$3028,0),1),"-"),"@")))</f>
        <v>-</v>
      </c>
      <c r="E2458" s="147" t="str">
        <f>TRIM(CLEAN(TEXT(IFERROR(INDEX('Snakeden MR'!$P$4:$Q$3028,MATCH($A2458,'Snakeden MR'!$Q$4:$Q$3028,0),1),"-"),"@")))</f>
        <v>-</v>
      </c>
      <c r="F2458" s="147" t="str">
        <f>TRIM(CLEAN(TEXT(IFERROR(INDEX('Snakeden MR'!$W$4:$X$3028,MATCH($A2458,'Snakeden MR'!$X$4:$X$3028,0),1),"-"),"@")))</f>
        <v>-</v>
      </c>
      <c r="G2458" s="159" t="str">
        <f t="shared" si="76"/>
        <v>Not Found</v>
      </c>
      <c r="H2458" t="str" cm="1">
        <f t="array" ref="H2458">IF(SUMPRODUCT((TRIM(C2458:F2458)&lt;&gt;"-")*1)=0,
    "No Data",
    IF(COUNTIF(C2458:F2458,INDEX(_xlfn._xlws.FILTER(C2458:F2458,TRIM(C2458:F2458)&lt;&gt;"-"),1))=SUMPRODUCT((TRIM(C2458:F2458)&lt;&gt;"-")*1),
    "No Change",
    "Change"))</f>
        <v>No Data</v>
      </c>
      <c r="I2458" s="159"/>
      <c r="J2458"/>
      <c r="K2458" s="163"/>
      <c r="L2458" s="147" t="str">
        <f>TRIM(CLEAN(TEXT(IFERROR(INDEX('Glade MR'!$B$4:$C$3000,MATCH($A2458,'Glade MR'!$C$4:$C$3000,0),1),"-"),"@")))</f>
        <v>-</v>
      </c>
      <c r="M2458" s="147" t="str">
        <f>TRIM(CLEAN(TEXT(IFERROR(INDEX('Glade MR'!$I$4:$J$3000,MATCH($A2458,'Glade MR'!$J$4:$J$3000,0),1),"-"),"@")))</f>
        <v>-</v>
      </c>
      <c r="N2458" s="147" t="str">
        <f>TRIM(CLEAN(TEXT(IFERROR(INDEX('Glade MR'!$P$4:$Q$3000,MATCH($A2458,'Glade MR'!$Q$4:$Q$3000,0),1),"-"),"@")))</f>
        <v>-</v>
      </c>
      <c r="O2458" s="147" t="str">
        <f>TRIM(CLEAN(TEXT(IFERROR(INDEX('Glade MR'!$W$4:$X$3000,MATCH($A2458,'Glade MR'!$X$4:$X$3000,0),1),"-"),"@")))</f>
        <v>-</v>
      </c>
      <c r="P2458" s="159" t="str">
        <f t="shared" si="77"/>
        <v>Not Found</v>
      </c>
      <c r="Q2458" t="str" cm="1">
        <f t="array" ref="Q2458">IF(SUMPRODUCT((TRIM(L2458:O2458)&lt;&gt;"-")*1)=0,
    "No Data",
    IF(COUNTIF(L2458:O2458,INDEX(_xlfn._xlws.FILTER(L2458:O2458,TRIM(L2458:O2458)&lt;&gt;"-"),1))=SUMPRODUCT((TRIM(L2458:O2458)&lt;&gt;"-")*1),
    "No Change",
    "Change"))</f>
        <v>No Data</v>
      </c>
      <c r="R2458" s="159"/>
      <c r="S2458" s="111"/>
    </row>
    <row r="2459" spans="1:19" x14ac:dyDescent="0.3">
      <c r="A2459" t="s">
        <v>434</v>
      </c>
      <c r="B2459" t="s">
        <v>1137</v>
      </c>
      <c r="C2459" s="160" t="str">
        <f>TRIM(CLEAN(TEXT(IFERROR(INDEX('Snakeden MR'!$B$4:$C$3028,MATCH($A2459,'Snakeden MR'!$C$4:$C$3028,0),1),"-"),"@")))</f>
        <v>-</v>
      </c>
      <c r="D2459" s="147" t="str">
        <f>TRIM(CLEAN(TEXT(IFERROR(INDEX('Snakeden MR'!$I$4:$J$3028,MATCH($A2459,'Snakeden MR'!$J$4:$J$3028,0),1),"-"),"@")))</f>
        <v>-</v>
      </c>
      <c r="E2459" s="147" t="str">
        <f>TRIM(CLEAN(TEXT(IFERROR(INDEX('Snakeden MR'!$P$4:$Q$3028,MATCH($A2459,'Snakeden MR'!$Q$4:$Q$3028,0),1),"-"),"@")))</f>
        <v>-</v>
      </c>
      <c r="F2459" s="147" t="str">
        <f>TRIM(CLEAN(TEXT(IFERROR(INDEX('Snakeden MR'!$W$4:$X$3028,MATCH($A2459,'Snakeden MR'!$X$4:$X$3028,0),1),"-"),"@")))</f>
        <v>-</v>
      </c>
      <c r="G2459" s="159" t="str">
        <f t="shared" si="76"/>
        <v>Not Found</v>
      </c>
      <c r="H2459" t="str" cm="1">
        <f t="array" ref="H2459">IF(SUMPRODUCT((TRIM(C2459:F2459)&lt;&gt;"-")*1)=0,
    "No Data",
    IF(COUNTIF(C2459:F2459,INDEX(_xlfn._xlws.FILTER(C2459:F2459,TRIM(C2459:F2459)&lt;&gt;"-"),1))=SUMPRODUCT((TRIM(C2459:F2459)&lt;&gt;"-")*1),
    "No Change",
    "Change"))</f>
        <v>No Data</v>
      </c>
      <c r="I2459" s="159"/>
      <c r="J2459"/>
      <c r="K2459" s="163"/>
      <c r="L2459" s="147" t="str">
        <f>TRIM(CLEAN(TEXT(IFERROR(INDEX('Glade MR'!$B$4:$C$3000,MATCH($A2459,'Glade MR'!$C$4:$C$3000,0),1),"-"),"@")))</f>
        <v>-</v>
      </c>
      <c r="M2459" s="147" t="str">
        <f>TRIM(CLEAN(TEXT(IFERROR(INDEX('Glade MR'!$I$4:$J$3000,MATCH($A2459,'Glade MR'!$J$4:$J$3000,0),1),"-"),"@")))</f>
        <v>-</v>
      </c>
      <c r="N2459" s="147" t="str">
        <f>TRIM(CLEAN(TEXT(IFERROR(INDEX('Glade MR'!$P$4:$Q$3000,MATCH($A2459,'Glade MR'!$Q$4:$Q$3000,0),1),"-"),"@")))</f>
        <v>-</v>
      </c>
      <c r="O2459" s="147" t="str">
        <f>TRIM(CLEAN(TEXT(IFERROR(INDEX('Glade MR'!$W$4:$X$3000,MATCH($A2459,'Glade MR'!$X$4:$X$3000,0),1),"-"),"@")))</f>
        <v>Pool 11</v>
      </c>
      <c r="P2459" s="159" t="str">
        <f t="shared" si="77"/>
        <v>Found</v>
      </c>
      <c r="Q2459" t="str" cm="1">
        <f t="array" ref="Q2459">IF(SUMPRODUCT((TRIM(L2459:O2459)&lt;&gt;"-")*1)=0,
    "No Data",
    IF(COUNTIF(L2459:O2459,INDEX(_xlfn._xlws.FILTER(L2459:O2459,TRIM(L2459:O2459)&lt;&gt;"-"),1))=SUMPRODUCT((TRIM(L2459:O2459)&lt;&gt;"-")*1),
    "No Change",
    "Change"))</f>
        <v>No Change</v>
      </c>
      <c r="R2459" s="159"/>
      <c r="S2459" s="111"/>
    </row>
    <row r="2460" spans="1:19" x14ac:dyDescent="0.3">
      <c r="A2460" t="s">
        <v>2859</v>
      </c>
      <c r="B2460" t="s">
        <v>1137</v>
      </c>
      <c r="C2460" s="160" t="str">
        <f>TRIM(CLEAN(TEXT(IFERROR(INDEX('Snakeden MR'!$B$4:$C$3028,MATCH($A2460,'Snakeden MR'!$C$4:$C$3028,0),1),"-"),"@")))</f>
        <v>-</v>
      </c>
      <c r="D2460" s="147" t="str">
        <f>TRIM(CLEAN(TEXT(IFERROR(INDEX('Snakeden MR'!$I$4:$J$3028,MATCH($A2460,'Snakeden MR'!$J$4:$J$3028,0),1),"-"),"@")))</f>
        <v>-</v>
      </c>
      <c r="E2460" s="147" t="str">
        <f>TRIM(CLEAN(TEXT(IFERROR(INDEX('Snakeden MR'!$P$4:$Q$3028,MATCH($A2460,'Snakeden MR'!$Q$4:$Q$3028,0),1),"-"),"@")))</f>
        <v>-</v>
      </c>
      <c r="F2460" s="147" t="str">
        <f>TRIM(CLEAN(TEXT(IFERROR(INDEX('Snakeden MR'!$W$4:$X$3028,MATCH($A2460,'Snakeden MR'!$X$4:$X$3028,0),1),"-"),"@")))</f>
        <v>-</v>
      </c>
      <c r="G2460" s="159" t="str">
        <f t="shared" si="76"/>
        <v>Not Found</v>
      </c>
      <c r="H2460" t="str" cm="1">
        <f t="array" ref="H2460">IF(SUMPRODUCT((TRIM(C2460:F2460)&lt;&gt;"-")*1)=0,
    "No Data",
    IF(COUNTIF(C2460:F2460,INDEX(_xlfn._xlws.FILTER(C2460:F2460,TRIM(C2460:F2460)&lt;&gt;"-"),1))=SUMPRODUCT((TRIM(C2460:F2460)&lt;&gt;"-")*1),
    "No Change",
    "Change"))</f>
        <v>No Data</v>
      </c>
      <c r="I2460" s="159"/>
      <c r="J2460"/>
      <c r="K2460" s="163"/>
      <c r="L2460" s="147" t="str">
        <f>TRIM(CLEAN(TEXT(IFERROR(INDEX('Glade MR'!$B$4:$C$3000,MATCH($A2460,'Glade MR'!$C$4:$C$3000,0),1),"-"),"@")))</f>
        <v>-</v>
      </c>
      <c r="M2460" s="147" t="str">
        <f>TRIM(CLEAN(TEXT(IFERROR(INDEX('Glade MR'!$I$4:$J$3000,MATCH($A2460,'Glade MR'!$J$4:$J$3000,0),1),"-"),"@")))</f>
        <v>-</v>
      </c>
      <c r="N2460" s="147" t="str">
        <f>TRIM(CLEAN(TEXT(IFERROR(INDEX('Glade MR'!$P$4:$Q$3000,MATCH($A2460,'Glade MR'!$Q$4:$Q$3000,0),1),"-"),"@")))</f>
        <v>-</v>
      </c>
      <c r="O2460" s="147" t="str">
        <f>TRIM(CLEAN(TEXT(IFERROR(INDEX('Glade MR'!$W$4:$X$3000,MATCH($A2460,'Glade MR'!$X$4:$X$3000,0),1),"-"),"@")))</f>
        <v>-</v>
      </c>
      <c r="P2460" s="159" t="str">
        <f t="shared" si="77"/>
        <v>Not Found</v>
      </c>
      <c r="Q2460" t="str" cm="1">
        <f t="array" ref="Q2460">IF(SUMPRODUCT((TRIM(L2460:O2460)&lt;&gt;"-")*1)=0,
    "No Data",
    IF(COUNTIF(L2460:O2460,INDEX(_xlfn._xlws.FILTER(L2460:O2460,TRIM(L2460:O2460)&lt;&gt;"-"),1))=SUMPRODUCT((TRIM(L2460:O2460)&lt;&gt;"-")*1),
    "No Change",
    "Change"))</f>
        <v>No Data</v>
      </c>
      <c r="R2460" s="159"/>
      <c r="S2460" s="111"/>
    </row>
    <row r="2461" spans="1:19" x14ac:dyDescent="0.3">
      <c r="A2461" t="s">
        <v>775</v>
      </c>
      <c r="B2461" t="s">
        <v>1137</v>
      </c>
      <c r="C2461" s="160" t="str">
        <f>TRIM(CLEAN(TEXT(IFERROR(INDEX('Snakeden MR'!$B$4:$C$3028,MATCH($A2461,'Snakeden MR'!$C$4:$C$3028,0),1),"-"),"@")))</f>
        <v>-</v>
      </c>
      <c r="D2461" s="147" t="str">
        <f>TRIM(CLEAN(TEXT(IFERROR(INDEX('Snakeden MR'!$I$4:$J$3028,MATCH($A2461,'Snakeden MR'!$J$4:$J$3028,0),1),"-"),"@")))</f>
        <v>-</v>
      </c>
      <c r="E2461" s="147" t="str">
        <f>TRIM(CLEAN(TEXT(IFERROR(INDEX('Snakeden MR'!$P$4:$Q$3028,MATCH($A2461,'Snakeden MR'!$Q$4:$Q$3028,0),1),"-"),"@")))</f>
        <v>-</v>
      </c>
      <c r="F2461" s="147" t="str">
        <f>TRIM(CLEAN(TEXT(IFERROR(INDEX('Snakeden MR'!$W$4:$X$3028,MATCH($A2461,'Snakeden MR'!$X$4:$X$3028,0),1),"-"),"@")))</f>
        <v>-</v>
      </c>
      <c r="G2461" s="159" t="str">
        <f t="shared" si="76"/>
        <v>Not Found</v>
      </c>
      <c r="H2461" t="str" cm="1">
        <f t="array" ref="H2461">IF(SUMPRODUCT((TRIM(C2461:F2461)&lt;&gt;"-")*1)=0,
    "No Data",
    IF(COUNTIF(C2461:F2461,INDEX(_xlfn._xlws.FILTER(C2461:F2461,TRIM(C2461:F2461)&lt;&gt;"-"),1))=SUMPRODUCT((TRIM(C2461:F2461)&lt;&gt;"-")*1),
    "No Change",
    "Change"))</f>
        <v>No Data</v>
      </c>
      <c r="I2461" s="159"/>
      <c r="J2461"/>
      <c r="K2461" s="163"/>
      <c r="L2461" s="147" t="str">
        <f>TRIM(CLEAN(TEXT(IFERROR(INDEX('Glade MR'!$B$4:$C$3000,MATCH($A2461,'Glade MR'!$C$4:$C$3000,0),1),"-"),"@")))</f>
        <v>Pool 3</v>
      </c>
      <c r="M2461" s="147" t="str">
        <f>TRIM(CLEAN(TEXT(IFERROR(INDEX('Glade MR'!$I$4:$J$3000,MATCH($A2461,'Glade MR'!$J$4:$J$3000,0),1),"-"),"@")))</f>
        <v>-</v>
      </c>
      <c r="N2461" s="147" t="str">
        <f>TRIM(CLEAN(TEXT(IFERROR(INDEX('Glade MR'!$P$4:$Q$3000,MATCH($A2461,'Glade MR'!$Q$4:$Q$3000,0),1),"-"),"@")))</f>
        <v>-</v>
      </c>
      <c r="O2461" s="147" t="str">
        <f>TRIM(CLEAN(TEXT(IFERROR(INDEX('Glade MR'!$W$4:$X$3000,MATCH($A2461,'Glade MR'!$X$4:$X$3000,0),1),"-"),"@")))</f>
        <v>-</v>
      </c>
      <c r="P2461" s="159" t="str">
        <f t="shared" si="77"/>
        <v>Found</v>
      </c>
      <c r="Q2461" t="str" cm="1">
        <f t="array" ref="Q2461">IF(SUMPRODUCT((TRIM(L2461:O2461)&lt;&gt;"-")*1)=0,
    "No Data",
    IF(COUNTIF(L2461:O2461,INDEX(_xlfn._xlws.FILTER(L2461:O2461,TRIM(L2461:O2461)&lt;&gt;"-"),1))=SUMPRODUCT((TRIM(L2461:O2461)&lt;&gt;"-")*1),
    "No Change",
    "Change"))</f>
        <v>No Change</v>
      </c>
      <c r="R2461" s="159"/>
      <c r="S2461" s="111"/>
    </row>
    <row r="2462" spans="1:19" x14ac:dyDescent="0.3">
      <c r="A2462" t="s">
        <v>2860</v>
      </c>
      <c r="B2462" t="s">
        <v>1137</v>
      </c>
      <c r="C2462" s="160" t="str">
        <f>TRIM(CLEAN(TEXT(IFERROR(INDEX('Snakeden MR'!$B$4:$C$3028,MATCH($A2462,'Snakeden MR'!$C$4:$C$3028,0),1),"-"),"@")))</f>
        <v>-</v>
      </c>
      <c r="D2462" s="147" t="str">
        <f>TRIM(CLEAN(TEXT(IFERROR(INDEX('Snakeden MR'!$I$4:$J$3028,MATCH($A2462,'Snakeden MR'!$J$4:$J$3028,0),1),"-"),"@")))</f>
        <v>-</v>
      </c>
      <c r="E2462" s="147" t="str">
        <f>TRIM(CLEAN(TEXT(IFERROR(INDEX('Snakeden MR'!$P$4:$Q$3028,MATCH($A2462,'Snakeden MR'!$Q$4:$Q$3028,0),1),"-"),"@")))</f>
        <v>-</v>
      </c>
      <c r="F2462" s="147" t="str">
        <f>TRIM(CLEAN(TEXT(IFERROR(INDEX('Snakeden MR'!$W$4:$X$3028,MATCH($A2462,'Snakeden MR'!$X$4:$X$3028,0),1),"-"),"@")))</f>
        <v>-</v>
      </c>
      <c r="G2462" s="159" t="str">
        <f t="shared" si="76"/>
        <v>Not Found</v>
      </c>
      <c r="H2462" t="str" cm="1">
        <f t="array" ref="H2462">IF(SUMPRODUCT((TRIM(C2462:F2462)&lt;&gt;"-")*1)=0,
    "No Data",
    IF(COUNTIF(C2462:F2462,INDEX(_xlfn._xlws.FILTER(C2462:F2462,TRIM(C2462:F2462)&lt;&gt;"-"),1))=SUMPRODUCT((TRIM(C2462:F2462)&lt;&gt;"-")*1),
    "No Change",
    "Change"))</f>
        <v>No Data</v>
      </c>
      <c r="I2462" s="159"/>
      <c r="J2462"/>
      <c r="K2462" s="163"/>
      <c r="L2462" s="147" t="str">
        <f>TRIM(CLEAN(TEXT(IFERROR(INDEX('Glade MR'!$B$4:$C$3000,MATCH($A2462,'Glade MR'!$C$4:$C$3000,0),1),"-"),"@")))</f>
        <v>-</v>
      </c>
      <c r="M2462" s="147" t="str">
        <f>TRIM(CLEAN(TEXT(IFERROR(INDEX('Glade MR'!$I$4:$J$3000,MATCH($A2462,'Glade MR'!$J$4:$J$3000,0),1),"-"),"@")))</f>
        <v>-</v>
      </c>
      <c r="N2462" s="147" t="str">
        <f>TRIM(CLEAN(TEXT(IFERROR(INDEX('Glade MR'!$P$4:$Q$3000,MATCH($A2462,'Glade MR'!$Q$4:$Q$3000,0),1),"-"),"@")))</f>
        <v>-</v>
      </c>
      <c r="O2462" s="147" t="str">
        <f>TRIM(CLEAN(TEXT(IFERROR(INDEX('Glade MR'!$W$4:$X$3000,MATCH($A2462,'Glade MR'!$X$4:$X$3000,0),1),"-"),"@")))</f>
        <v>-</v>
      </c>
      <c r="P2462" s="159" t="str">
        <f t="shared" si="77"/>
        <v>Not Found</v>
      </c>
      <c r="Q2462" t="str" cm="1">
        <f t="array" ref="Q2462">IF(SUMPRODUCT((TRIM(L2462:O2462)&lt;&gt;"-")*1)=0,
    "No Data",
    IF(COUNTIF(L2462:O2462,INDEX(_xlfn._xlws.FILTER(L2462:O2462,TRIM(L2462:O2462)&lt;&gt;"-"),1))=SUMPRODUCT((TRIM(L2462:O2462)&lt;&gt;"-")*1),
    "No Change",
    "Change"))</f>
        <v>No Data</v>
      </c>
      <c r="R2462" s="159"/>
      <c r="S2462" s="111"/>
    </row>
    <row r="2463" spans="1:19" x14ac:dyDescent="0.3">
      <c r="A2463" t="s">
        <v>2861</v>
      </c>
      <c r="B2463" t="s">
        <v>1137</v>
      </c>
      <c r="C2463" s="160" t="str">
        <f>TRIM(CLEAN(TEXT(IFERROR(INDEX('Snakeden MR'!$B$4:$C$3028,MATCH($A2463,'Snakeden MR'!$C$4:$C$3028,0),1),"-"),"@")))</f>
        <v>-</v>
      </c>
      <c r="D2463" s="147" t="str">
        <f>TRIM(CLEAN(TEXT(IFERROR(INDEX('Snakeden MR'!$I$4:$J$3028,MATCH($A2463,'Snakeden MR'!$J$4:$J$3028,0),1),"-"),"@")))</f>
        <v>-</v>
      </c>
      <c r="E2463" s="147" t="str">
        <f>TRIM(CLEAN(TEXT(IFERROR(INDEX('Snakeden MR'!$P$4:$Q$3028,MATCH($A2463,'Snakeden MR'!$Q$4:$Q$3028,0),1),"-"),"@")))</f>
        <v>-</v>
      </c>
      <c r="F2463" s="147" t="str">
        <f>TRIM(CLEAN(TEXT(IFERROR(INDEX('Snakeden MR'!$W$4:$X$3028,MATCH($A2463,'Snakeden MR'!$X$4:$X$3028,0),1),"-"),"@")))</f>
        <v>-</v>
      </c>
      <c r="G2463" s="159" t="str">
        <f t="shared" si="76"/>
        <v>Not Found</v>
      </c>
      <c r="H2463" t="str" cm="1">
        <f t="array" ref="H2463">IF(SUMPRODUCT((TRIM(C2463:F2463)&lt;&gt;"-")*1)=0,
    "No Data",
    IF(COUNTIF(C2463:F2463,INDEX(_xlfn._xlws.FILTER(C2463:F2463,TRIM(C2463:F2463)&lt;&gt;"-"),1))=SUMPRODUCT((TRIM(C2463:F2463)&lt;&gt;"-")*1),
    "No Change",
    "Change"))</f>
        <v>No Data</v>
      </c>
      <c r="I2463" s="159"/>
      <c r="J2463"/>
      <c r="K2463" s="163"/>
      <c r="L2463" s="147" t="str">
        <f>TRIM(CLEAN(TEXT(IFERROR(INDEX('Glade MR'!$B$4:$C$3000,MATCH($A2463,'Glade MR'!$C$4:$C$3000,0),1),"-"),"@")))</f>
        <v>-</v>
      </c>
      <c r="M2463" s="147" t="str">
        <f>TRIM(CLEAN(TEXT(IFERROR(INDEX('Glade MR'!$I$4:$J$3000,MATCH($A2463,'Glade MR'!$J$4:$J$3000,0),1),"-"),"@")))</f>
        <v>-</v>
      </c>
      <c r="N2463" s="147" t="str">
        <f>TRIM(CLEAN(TEXT(IFERROR(INDEX('Glade MR'!$P$4:$Q$3000,MATCH($A2463,'Glade MR'!$Q$4:$Q$3000,0),1),"-"),"@")))</f>
        <v>-</v>
      </c>
      <c r="O2463" s="147" t="str">
        <f>TRIM(CLEAN(TEXT(IFERROR(INDEX('Glade MR'!$W$4:$X$3000,MATCH($A2463,'Glade MR'!$X$4:$X$3000,0),1),"-"),"@")))</f>
        <v>-</v>
      </c>
      <c r="P2463" s="159" t="str">
        <f t="shared" si="77"/>
        <v>Not Found</v>
      </c>
      <c r="Q2463" t="str" cm="1">
        <f t="array" ref="Q2463">IF(SUMPRODUCT((TRIM(L2463:O2463)&lt;&gt;"-")*1)=0,
    "No Data",
    IF(COUNTIF(L2463:O2463,INDEX(_xlfn._xlws.FILTER(L2463:O2463,TRIM(L2463:O2463)&lt;&gt;"-"),1))=SUMPRODUCT((TRIM(L2463:O2463)&lt;&gt;"-")*1),
    "No Change",
    "Change"))</f>
        <v>No Data</v>
      </c>
      <c r="R2463" s="159"/>
      <c r="S2463" s="111"/>
    </row>
    <row r="2464" spans="1:19" x14ac:dyDescent="0.3">
      <c r="A2464" t="s">
        <v>966</v>
      </c>
      <c r="B2464" t="s">
        <v>1137</v>
      </c>
      <c r="C2464" s="160" t="str">
        <f>TRIM(CLEAN(TEXT(IFERROR(INDEX('Snakeden MR'!$B$4:$C$3028,MATCH($A2464,'Snakeden MR'!$C$4:$C$3028,0),1),"-"),"@")))</f>
        <v>-</v>
      </c>
      <c r="D2464" s="147" t="str">
        <f>TRIM(CLEAN(TEXT(IFERROR(INDEX('Snakeden MR'!$I$4:$J$3028,MATCH($A2464,'Snakeden MR'!$J$4:$J$3028,0),1),"-"),"@")))</f>
        <v>-</v>
      </c>
      <c r="E2464" s="147" t="str">
        <f>TRIM(CLEAN(TEXT(IFERROR(INDEX('Snakeden MR'!$P$4:$Q$3028,MATCH($A2464,'Snakeden MR'!$Q$4:$Q$3028,0),1),"-"),"@")))</f>
        <v>-</v>
      </c>
      <c r="F2464" s="147" t="str">
        <f>TRIM(CLEAN(TEXT(IFERROR(INDEX('Snakeden MR'!$W$4:$X$3028,MATCH($A2464,'Snakeden MR'!$X$4:$X$3028,0),1),"-"),"@")))</f>
        <v>-</v>
      </c>
      <c r="G2464" s="159" t="str">
        <f t="shared" si="76"/>
        <v>Not Found</v>
      </c>
      <c r="H2464" t="str" cm="1">
        <f t="array" ref="H2464">IF(SUMPRODUCT((TRIM(C2464:F2464)&lt;&gt;"-")*1)=0,
    "No Data",
    IF(COUNTIF(C2464:F2464,INDEX(_xlfn._xlws.FILTER(C2464:F2464,TRIM(C2464:F2464)&lt;&gt;"-"),1))=SUMPRODUCT((TRIM(C2464:F2464)&lt;&gt;"-")*1),
    "No Change",
    "Change"))</f>
        <v>No Data</v>
      </c>
      <c r="I2464" s="159"/>
      <c r="J2464"/>
      <c r="K2464" s="163"/>
      <c r="L2464" s="147" t="str">
        <f>TRIM(CLEAN(TEXT(IFERROR(INDEX('Glade MR'!$B$4:$C$3000,MATCH($A2464,'Glade MR'!$C$4:$C$3000,0),1),"-"),"@")))</f>
        <v>Pool 4</v>
      </c>
      <c r="M2464" s="147" t="str">
        <f>TRIM(CLEAN(TEXT(IFERROR(INDEX('Glade MR'!$I$4:$J$3000,MATCH($A2464,'Glade MR'!$J$4:$J$3000,0),1),"-"),"@")))</f>
        <v>-</v>
      </c>
      <c r="N2464" s="147" t="str">
        <f>TRIM(CLEAN(TEXT(IFERROR(INDEX('Glade MR'!$P$4:$Q$3000,MATCH($A2464,'Glade MR'!$Q$4:$Q$3000,0),1),"-"),"@")))</f>
        <v>-</v>
      </c>
      <c r="O2464" s="147" t="str">
        <f>TRIM(CLEAN(TEXT(IFERROR(INDEX('Glade MR'!$W$4:$X$3000,MATCH($A2464,'Glade MR'!$X$4:$X$3000,0),1),"-"),"@")))</f>
        <v>-</v>
      </c>
      <c r="P2464" s="159" t="str">
        <f t="shared" si="77"/>
        <v>Found</v>
      </c>
      <c r="Q2464" t="str" cm="1">
        <f t="array" ref="Q2464">IF(SUMPRODUCT((TRIM(L2464:O2464)&lt;&gt;"-")*1)=0,
    "No Data",
    IF(COUNTIF(L2464:O2464,INDEX(_xlfn._xlws.FILTER(L2464:O2464,TRIM(L2464:O2464)&lt;&gt;"-"),1))=SUMPRODUCT((TRIM(L2464:O2464)&lt;&gt;"-")*1),
    "No Change",
    "Change"))</f>
        <v>No Change</v>
      </c>
      <c r="R2464" s="159"/>
      <c r="S2464" s="111"/>
    </row>
    <row r="2465" spans="1:19" x14ac:dyDescent="0.3">
      <c r="A2465" t="s">
        <v>2862</v>
      </c>
      <c r="B2465" t="s">
        <v>1137</v>
      </c>
      <c r="C2465" s="160" t="str">
        <f>TRIM(CLEAN(TEXT(IFERROR(INDEX('Snakeden MR'!$B$4:$C$3028,MATCH($A2465,'Snakeden MR'!$C$4:$C$3028,0),1),"-"),"@")))</f>
        <v>-</v>
      </c>
      <c r="D2465" s="147" t="str">
        <f>TRIM(CLEAN(TEXT(IFERROR(INDEX('Snakeden MR'!$I$4:$J$3028,MATCH($A2465,'Snakeden MR'!$J$4:$J$3028,0),1),"-"),"@")))</f>
        <v>-</v>
      </c>
      <c r="E2465" s="147" t="str">
        <f>TRIM(CLEAN(TEXT(IFERROR(INDEX('Snakeden MR'!$P$4:$Q$3028,MATCH($A2465,'Snakeden MR'!$Q$4:$Q$3028,0),1),"-"),"@")))</f>
        <v>-</v>
      </c>
      <c r="F2465" s="147" t="str">
        <f>TRIM(CLEAN(TEXT(IFERROR(INDEX('Snakeden MR'!$W$4:$X$3028,MATCH($A2465,'Snakeden MR'!$X$4:$X$3028,0),1),"-"),"@")))</f>
        <v>-</v>
      </c>
      <c r="G2465" s="159" t="str">
        <f t="shared" si="76"/>
        <v>Not Found</v>
      </c>
      <c r="H2465" t="str" cm="1">
        <f t="array" ref="H2465">IF(SUMPRODUCT((TRIM(C2465:F2465)&lt;&gt;"-")*1)=0,
    "No Data",
    IF(COUNTIF(C2465:F2465,INDEX(_xlfn._xlws.FILTER(C2465:F2465,TRIM(C2465:F2465)&lt;&gt;"-"),1))=SUMPRODUCT((TRIM(C2465:F2465)&lt;&gt;"-")*1),
    "No Change",
    "Change"))</f>
        <v>No Data</v>
      </c>
      <c r="I2465" s="159"/>
      <c r="J2465"/>
      <c r="K2465" s="163"/>
      <c r="L2465" s="147" t="str">
        <f>TRIM(CLEAN(TEXT(IFERROR(INDEX('Glade MR'!$B$4:$C$3000,MATCH($A2465,'Glade MR'!$C$4:$C$3000,0),1),"-"),"@")))</f>
        <v>-</v>
      </c>
      <c r="M2465" s="147" t="str">
        <f>TRIM(CLEAN(TEXT(IFERROR(INDEX('Glade MR'!$I$4:$J$3000,MATCH($A2465,'Glade MR'!$J$4:$J$3000,0),1),"-"),"@")))</f>
        <v>-</v>
      </c>
      <c r="N2465" s="147" t="str">
        <f>TRIM(CLEAN(TEXT(IFERROR(INDEX('Glade MR'!$P$4:$Q$3000,MATCH($A2465,'Glade MR'!$Q$4:$Q$3000,0),1),"-"),"@")))</f>
        <v>-</v>
      </c>
      <c r="O2465" s="147" t="str">
        <f>TRIM(CLEAN(TEXT(IFERROR(INDEX('Glade MR'!$W$4:$X$3000,MATCH($A2465,'Glade MR'!$X$4:$X$3000,0),1),"-"),"@")))</f>
        <v>-</v>
      </c>
      <c r="P2465" s="159" t="str">
        <f t="shared" si="77"/>
        <v>Not Found</v>
      </c>
      <c r="Q2465" t="str" cm="1">
        <f t="array" ref="Q2465">IF(SUMPRODUCT((TRIM(L2465:O2465)&lt;&gt;"-")*1)=0,
    "No Data",
    IF(COUNTIF(L2465:O2465,INDEX(_xlfn._xlws.FILTER(L2465:O2465,TRIM(L2465:O2465)&lt;&gt;"-"),1))=SUMPRODUCT((TRIM(L2465:O2465)&lt;&gt;"-")*1),
    "No Change",
    "Change"))</f>
        <v>No Data</v>
      </c>
      <c r="R2465" s="159"/>
      <c r="S2465" s="111"/>
    </row>
    <row r="2466" spans="1:19" x14ac:dyDescent="0.3">
      <c r="A2466" t="s">
        <v>2863</v>
      </c>
      <c r="B2466" t="s">
        <v>1137</v>
      </c>
      <c r="C2466" s="160" t="str">
        <f>TRIM(CLEAN(TEXT(IFERROR(INDEX('Snakeden MR'!$B$4:$C$3028,MATCH($A2466,'Snakeden MR'!$C$4:$C$3028,0),1),"-"),"@")))</f>
        <v>-</v>
      </c>
      <c r="D2466" s="147" t="str">
        <f>TRIM(CLEAN(TEXT(IFERROR(INDEX('Snakeden MR'!$I$4:$J$3028,MATCH($A2466,'Snakeden MR'!$J$4:$J$3028,0),1),"-"),"@")))</f>
        <v>-</v>
      </c>
      <c r="E2466" s="147" t="str">
        <f>TRIM(CLEAN(TEXT(IFERROR(INDEX('Snakeden MR'!$P$4:$Q$3028,MATCH($A2466,'Snakeden MR'!$Q$4:$Q$3028,0),1),"-"),"@")))</f>
        <v>-</v>
      </c>
      <c r="F2466" s="147" t="str">
        <f>TRIM(CLEAN(TEXT(IFERROR(INDEX('Snakeden MR'!$W$4:$X$3028,MATCH($A2466,'Snakeden MR'!$X$4:$X$3028,0),1),"-"),"@")))</f>
        <v>-</v>
      </c>
      <c r="G2466" s="159" t="str">
        <f t="shared" si="76"/>
        <v>Not Found</v>
      </c>
      <c r="H2466" t="str" cm="1">
        <f t="array" ref="H2466">IF(SUMPRODUCT((TRIM(C2466:F2466)&lt;&gt;"-")*1)=0,
    "No Data",
    IF(COUNTIF(C2466:F2466,INDEX(_xlfn._xlws.FILTER(C2466:F2466,TRIM(C2466:F2466)&lt;&gt;"-"),1))=SUMPRODUCT((TRIM(C2466:F2466)&lt;&gt;"-")*1),
    "No Change",
    "Change"))</f>
        <v>No Data</v>
      </c>
      <c r="I2466" s="159"/>
      <c r="J2466"/>
      <c r="K2466" s="163"/>
      <c r="L2466" s="147" t="str">
        <f>TRIM(CLEAN(TEXT(IFERROR(INDEX('Glade MR'!$B$4:$C$3000,MATCH($A2466,'Glade MR'!$C$4:$C$3000,0),1),"-"),"@")))</f>
        <v>-</v>
      </c>
      <c r="M2466" s="147" t="str">
        <f>TRIM(CLEAN(TEXT(IFERROR(INDEX('Glade MR'!$I$4:$J$3000,MATCH($A2466,'Glade MR'!$J$4:$J$3000,0),1),"-"),"@")))</f>
        <v>-</v>
      </c>
      <c r="N2466" s="147" t="str">
        <f>TRIM(CLEAN(TEXT(IFERROR(INDEX('Glade MR'!$P$4:$Q$3000,MATCH($A2466,'Glade MR'!$Q$4:$Q$3000,0),1),"-"),"@")))</f>
        <v>-</v>
      </c>
      <c r="O2466" s="147" t="str">
        <f>TRIM(CLEAN(TEXT(IFERROR(INDEX('Glade MR'!$W$4:$X$3000,MATCH($A2466,'Glade MR'!$X$4:$X$3000,0),1),"-"),"@")))</f>
        <v>-</v>
      </c>
      <c r="P2466" s="159" t="str">
        <f t="shared" si="77"/>
        <v>Not Found</v>
      </c>
      <c r="Q2466" t="str" cm="1">
        <f t="array" ref="Q2466">IF(SUMPRODUCT((TRIM(L2466:O2466)&lt;&gt;"-")*1)=0,
    "No Data",
    IF(COUNTIF(L2466:O2466,INDEX(_xlfn._xlws.FILTER(L2466:O2466,TRIM(L2466:O2466)&lt;&gt;"-"),1))=SUMPRODUCT((TRIM(L2466:O2466)&lt;&gt;"-")*1),
    "No Change",
    "Change"))</f>
        <v>No Data</v>
      </c>
      <c r="R2466" s="159"/>
      <c r="S2466" s="111"/>
    </row>
    <row r="2467" spans="1:19" x14ac:dyDescent="0.3">
      <c r="A2467" t="s">
        <v>342</v>
      </c>
      <c r="B2467" t="s">
        <v>1137</v>
      </c>
      <c r="C2467" s="160" t="str">
        <f>TRIM(CLEAN(TEXT(IFERROR(INDEX('Snakeden MR'!$B$4:$C$3028,MATCH($A2467,'Snakeden MR'!$C$4:$C$3028,0),1),"-"),"@")))</f>
        <v>-</v>
      </c>
      <c r="D2467" s="147" t="str">
        <f>TRIM(CLEAN(TEXT(IFERROR(INDEX('Snakeden MR'!$I$4:$J$3028,MATCH($A2467,'Snakeden MR'!$J$4:$J$3028,0),1),"-"),"@")))</f>
        <v>-</v>
      </c>
      <c r="E2467" s="147" t="str">
        <f>TRIM(CLEAN(TEXT(IFERROR(INDEX('Snakeden MR'!$P$4:$Q$3028,MATCH($A2467,'Snakeden MR'!$Q$4:$Q$3028,0),1),"-"),"@")))</f>
        <v>-</v>
      </c>
      <c r="F2467" s="147" t="str">
        <f>TRIM(CLEAN(TEXT(IFERROR(INDEX('Snakeden MR'!$W$4:$X$3028,MATCH($A2467,'Snakeden MR'!$X$4:$X$3028,0),1),"-"),"@")))</f>
        <v>-</v>
      </c>
      <c r="G2467" s="159" t="str">
        <f t="shared" si="76"/>
        <v>Not Found</v>
      </c>
      <c r="H2467" t="str" cm="1">
        <f t="array" ref="H2467">IF(SUMPRODUCT((TRIM(C2467:F2467)&lt;&gt;"-")*1)=0,
    "No Data",
    IF(COUNTIF(C2467:F2467,INDEX(_xlfn._xlws.FILTER(C2467:F2467,TRIM(C2467:F2467)&lt;&gt;"-"),1))=SUMPRODUCT((TRIM(C2467:F2467)&lt;&gt;"-")*1),
    "No Change",
    "Change"))</f>
        <v>No Data</v>
      </c>
      <c r="I2467" s="159"/>
      <c r="J2467"/>
      <c r="K2467" s="163"/>
      <c r="L2467" s="147" t="str">
        <f>TRIM(CLEAN(TEXT(IFERROR(INDEX('Glade MR'!$B$4:$C$3000,MATCH($A2467,'Glade MR'!$C$4:$C$3000,0),1),"-"),"@")))</f>
        <v>-</v>
      </c>
      <c r="M2467" s="147" t="str">
        <f>TRIM(CLEAN(TEXT(IFERROR(INDEX('Glade MR'!$I$4:$J$3000,MATCH($A2467,'Glade MR'!$J$4:$J$3000,0),1),"-"),"@")))</f>
        <v>-</v>
      </c>
      <c r="N2467" s="147" t="str">
        <f>TRIM(CLEAN(TEXT(IFERROR(INDEX('Glade MR'!$P$4:$Q$3000,MATCH($A2467,'Glade MR'!$Q$4:$Q$3000,0),1),"-"),"@")))</f>
        <v>50 m -&gt; GS</v>
      </c>
      <c r="O2467" s="147" t="str">
        <f>TRIM(CLEAN(TEXT(IFERROR(INDEX('Glade MR'!$W$4:$X$3000,MATCH($A2467,'Glade MR'!$X$4:$X$3000,0),1),"-"),"@")))</f>
        <v>-</v>
      </c>
      <c r="P2467" s="159" t="str">
        <f t="shared" si="77"/>
        <v>Found</v>
      </c>
      <c r="Q2467" t="str" cm="1">
        <f t="array" ref="Q2467">IF(SUMPRODUCT((TRIM(L2467:O2467)&lt;&gt;"-")*1)=0,
    "No Data",
    IF(COUNTIF(L2467:O2467,INDEX(_xlfn._xlws.FILTER(L2467:O2467,TRIM(L2467:O2467)&lt;&gt;"-"),1))=SUMPRODUCT((TRIM(L2467:O2467)&lt;&gt;"-")*1),
    "No Change",
    "Change"))</f>
        <v>No Change</v>
      </c>
      <c r="R2467" s="159"/>
      <c r="S2467" s="111"/>
    </row>
    <row r="2468" spans="1:19" x14ac:dyDescent="0.3">
      <c r="A2468" t="s">
        <v>836</v>
      </c>
      <c r="B2468" t="s">
        <v>1137</v>
      </c>
      <c r="C2468" s="160" t="str">
        <f>TRIM(CLEAN(TEXT(IFERROR(INDEX('Snakeden MR'!$B$4:$C$3028,MATCH($A2468,'Snakeden MR'!$C$4:$C$3028,0),1),"-"),"@")))</f>
        <v>-</v>
      </c>
      <c r="D2468" s="147" t="str">
        <f>TRIM(CLEAN(TEXT(IFERROR(INDEX('Snakeden MR'!$I$4:$J$3028,MATCH($A2468,'Snakeden MR'!$J$4:$J$3028,0),1),"-"),"@")))</f>
        <v>-</v>
      </c>
      <c r="E2468" s="147" t="str">
        <f>TRIM(CLEAN(TEXT(IFERROR(INDEX('Snakeden MR'!$P$4:$Q$3028,MATCH($A2468,'Snakeden MR'!$Q$4:$Q$3028,0),1),"-"),"@")))</f>
        <v>-</v>
      </c>
      <c r="F2468" s="147" t="str">
        <f>TRIM(CLEAN(TEXT(IFERROR(INDEX('Snakeden MR'!$W$4:$X$3028,MATCH($A2468,'Snakeden MR'!$X$4:$X$3028,0),1),"-"),"@")))</f>
        <v>-</v>
      </c>
      <c r="G2468" s="159" t="str">
        <f t="shared" si="76"/>
        <v>Not Found</v>
      </c>
      <c r="H2468" t="str" cm="1">
        <f t="array" ref="H2468">IF(SUMPRODUCT((TRIM(C2468:F2468)&lt;&gt;"-")*1)=0,
    "No Data",
    IF(COUNTIF(C2468:F2468,INDEX(_xlfn._xlws.FILTER(C2468:F2468,TRIM(C2468:F2468)&lt;&gt;"-"),1))=SUMPRODUCT((TRIM(C2468:F2468)&lt;&gt;"-")*1),
    "No Change",
    "Change"))</f>
        <v>No Data</v>
      </c>
      <c r="I2468" s="159"/>
      <c r="J2468"/>
      <c r="K2468" s="163"/>
      <c r="L2468" s="147" t="str">
        <f>TRIM(CLEAN(TEXT(IFERROR(INDEX('Glade MR'!$B$4:$C$3000,MATCH($A2468,'Glade MR'!$C$4:$C$3000,0),1),"-"),"@")))</f>
        <v>-</v>
      </c>
      <c r="M2468" s="147" t="str">
        <f>TRIM(CLEAN(TEXT(IFERROR(INDEX('Glade MR'!$I$4:$J$3000,MATCH($A2468,'Glade MR'!$J$4:$J$3000,0),1),"-"),"@")))</f>
        <v>-</v>
      </c>
      <c r="N2468" s="147" t="str">
        <f>TRIM(CLEAN(TEXT(IFERROR(INDEX('Glade MR'!$P$4:$Q$3000,MATCH($A2468,'Glade MR'!$Q$4:$Q$3000,0),1),"-"),"@")))</f>
        <v>-</v>
      </c>
      <c r="O2468" s="147" t="str">
        <f>TRIM(CLEAN(TEXT(IFERROR(INDEX('Glade MR'!$W$4:$X$3000,MATCH($A2468,'Glade MR'!$X$4:$X$3000,0),1),"-"),"@")))</f>
        <v>Pool 4</v>
      </c>
      <c r="P2468" s="159" t="str">
        <f t="shared" si="77"/>
        <v>Found</v>
      </c>
      <c r="Q2468" t="str" cm="1">
        <f t="array" ref="Q2468">IF(SUMPRODUCT((TRIM(L2468:O2468)&lt;&gt;"-")*1)=0,
    "No Data",
    IF(COUNTIF(L2468:O2468,INDEX(_xlfn._xlws.FILTER(L2468:O2468,TRIM(L2468:O2468)&lt;&gt;"-"),1))=SUMPRODUCT((TRIM(L2468:O2468)&lt;&gt;"-")*1),
    "No Change",
    "Change"))</f>
        <v>No Change</v>
      </c>
      <c r="R2468" s="159"/>
      <c r="S2468" s="111"/>
    </row>
    <row r="2469" spans="1:19" x14ac:dyDescent="0.3">
      <c r="A2469" t="s">
        <v>366</v>
      </c>
      <c r="B2469" t="s">
        <v>1137</v>
      </c>
      <c r="C2469" s="160" t="str">
        <f>TRIM(CLEAN(TEXT(IFERROR(INDEX('Snakeden MR'!$B$4:$C$3028,MATCH($A2469,'Snakeden MR'!$C$4:$C$3028,0),1),"-"),"@")))</f>
        <v>-</v>
      </c>
      <c r="D2469" s="147" t="str">
        <f>TRIM(CLEAN(TEXT(IFERROR(INDEX('Snakeden MR'!$I$4:$J$3028,MATCH($A2469,'Snakeden MR'!$J$4:$J$3028,0),1),"-"),"@")))</f>
        <v>-</v>
      </c>
      <c r="E2469" s="147" t="str">
        <f>TRIM(CLEAN(TEXT(IFERROR(INDEX('Snakeden MR'!$P$4:$Q$3028,MATCH($A2469,'Snakeden MR'!$Q$4:$Q$3028,0),1),"-"),"@")))</f>
        <v>-</v>
      </c>
      <c r="F2469" s="147" t="str">
        <f>TRIM(CLEAN(TEXT(IFERROR(INDEX('Snakeden MR'!$W$4:$X$3028,MATCH($A2469,'Snakeden MR'!$X$4:$X$3028,0),1),"-"),"@")))</f>
        <v>-</v>
      </c>
      <c r="G2469" s="159" t="str">
        <f t="shared" si="76"/>
        <v>Not Found</v>
      </c>
      <c r="H2469" t="str" cm="1">
        <f t="array" ref="H2469">IF(SUMPRODUCT((TRIM(C2469:F2469)&lt;&gt;"-")*1)=0,
    "No Data",
    IF(COUNTIF(C2469:F2469,INDEX(_xlfn._xlws.FILTER(C2469:F2469,TRIM(C2469:F2469)&lt;&gt;"-"),1))=SUMPRODUCT((TRIM(C2469:F2469)&lt;&gt;"-")*1),
    "No Change",
    "Change"))</f>
        <v>No Data</v>
      </c>
      <c r="I2469" s="159"/>
      <c r="J2469"/>
      <c r="K2469" s="163"/>
      <c r="L2469" s="147" t="str">
        <f>TRIM(CLEAN(TEXT(IFERROR(INDEX('Glade MR'!$B$4:$C$3000,MATCH($A2469,'Glade MR'!$C$4:$C$3000,0),1),"-"),"@")))</f>
        <v>Pool 11</v>
      </c>
      <c r="M2469" s="147" t="str">
        <f>TRIM(CLEAN(TEXT(IFERROR(INDEX('Glade MR'!$I$4:$J$3000,MATCH($A2469,'Glade MR'!$J$4:$J$3000,0),1),"-"),"@")))</f>
        <v>Pool 11</v>
      </c>
      <c r="N2469" s="147" t="str">
        <f>TRIM(CLEAN(TEXT(IFERROR(INDEX('Glade MR'!$P$4:$Q$3000,MATCH($A2469,'Glade MR'!$Q$4:$Q$3000,0),1),"-"),"@")))</f>
        <v>-</v>
      </c>
      <c r="O2469" s="147" t="str">
        <f>TRIM(CLEAN(TEXT(IFERROR(INDEX('Glade MR'!$W$4:$X$3000,MATCH($A2469,'Glade MR'!$X$4:$X$3000,0),1),"-"),"@")))</f>
        <v>Pool 11</v>
      </c>
      <c r="P2469" s="159" t="str">
        <f t="shared" si="77"/>
        <v>Found</v>
      </c>
      <c r="Q2469" t="str" cm="1">
        <f t="array" ref="Q2469">IF(SUMPRODUCT((TRIM(L2469:O2469)&lt;&gt;"-")*1)=0,
    "No Data",
    IF(COUNTIF(L2469:O2469,INDEX(_xlfn._xlws.FILTER(L2469:O2469,TRIM(L2469:O2469)&lt;&gt;"-"),1))=SUMPRODUCT((TRIM(L2469:O2469)&lt;&gt;"-")*1),
    "No Change",
    "Change"))</f>
        <v>No Change</v>
      </c>
      <c r="R2469" s="159"/>
      <c r="S2469" s="111"/>
    </row>
    <row r="2470" spans="1:19" x14ac:dyDescent="0.3">
      <c r="A2470" t="s">
        <v>725</v>
      </c>
      <c r="B2470" t="s">
        <v>1137</v>
      </c>
      <c r="C2470" s="160" t="str">
        <f>TRIM(CLEAN(TEXT(IFERROR(INDEX('Snakeden MR'!$B$4:$C$3028,MATCH($A2470,'Snakeden MR'!$C$4:$C$3028,0),1),"-"),"@")))</f>
        <v>-</v>
      </c>
      <c r="D2470" s="147" t="str">
        <f>TRIM(CLEAN(TEXT(IFERROR(INDEX('Snakeden MR'!$I$4:$J$3028,MATCH($A2470,'Snakeden MR'!$J$4:$J$3028,0),1),"-"),"@")))</f>
        <v>-</v>
      </c>
      <c r="E2470" s="147" t="str">
        <f>TRIM(CLEAN(TEXT(IFERROR(INDEX('Snakeden MR'!$P$4:$Q$3028,MATCH($A2470,'Snakeden MR'!$Q$4:$Q$3028,0),1),"-"),"@")))</f>
        <v>-</v>
      </c>
      <c r="F2470" s="147" t="str">
        <f>TRIM(CLEAN(TEXT(IFERROR(INDEX('Snakeden MR'!$W$4:$X$3028,MATCH($A2470,'Snakeden MR'!$X$4:$X$3028,0),1),"-"),"@")))</f>
        <v>-</v>
      </c>
      <c r="G2470" s="159" t="str">
        <f t="shared" si="76"/>
        <v>Not Found</v>
      </c>
      <c r="H2470" t="str" cm="1">
        <f t="array" ref="H2470">IF(SUMPRODUCT((TRIM(C2470:F2470)&lt;&gt;"-")*1)=0,
    "No Data",
    IF(COUNTIF(C2470:F2470,INDEX(_xlfn._xlws.FILTER(C2470:F2470,TRIM(C2470:F2470)&lt;&gt;"-"),1))=SUMPRODUCT((TRIM(C2470:F2470)&lt;&gt;"-")*1),
    "No Change",
    "Change"))</f>
        <v>No Data</v>
      </c>
      <c r="I2470" s="159"/>
      <c r="J2470"/>
      <c r="K2470" s="163"/>
      <c r="L2470" s="147" t="str">
        <f>TRIM(CLEAN(TEXT(IFERROR(INDEX('Glade MR'!$B$4:$C$3000,MATCH($A2470,'Glade MR'!$C$4:$C$3000,0),1),"-"),"@")))</f>
        <v>-</v>
      </c>
      <c r="M2470" s="147" t="str">
        <f>TRIM(CLEAN(TEXT(IFERROR(INDEX('Glade MR'!$I$4:$J$3000,MATCH($A2470,'Glade MR'!$J$4:$J$3000,0),1),"-"),"@")))</f>
        <v>Pool 4</v>
      </c>
      <c r="N2470" s="147" t="str">
        <f>TRIM(CLEAN(TEXT(IFERROR(INDEX('Glade MR'!$P$4:$Q$3000,MATCH($A2470,'Glade MR'!$Q$4:$Q$3000,0),1),"-"),"@")))</f>
        <v>-</v>
      </c>
      <c r="O2470" s="147" t="str">
        <f>TRIM(CLEAN(TEXT(IFERROR(INDEX('Glade MR'!$W$4:$X$3000,MATCH($A2470,'Glade MR'!$X$4:$X$3000,0),1),"-"),"@")))</f>
        <v>-</v>
      </c>
      <c r="P2470" s="159" t="str">
        <f t="shared" si="77"/>
        <v>Found</v>
      </c>
      <c r="Q2470" t="str" cm="1">
        <f t="array" ref="Q2470">IF(SUMPRODUCT((TRIM(L2470:O2470)&lt;&gt;"-")*1)=0,
    "No Data",
    IF(COUNTIF(L2470:O2470,INDEX(_xlfn._xlws.FILTER(L2470:O2470,TRIM(L2470:O2470)&lt;&gt;"-"),1))=SUMPRODUCT((TRIM(L2470:O2470)&lt;&gt;"-")*1),
    "No Change",
    "Change"))</f>
        <v>No Change</v>
      </c>
      <c r="R2470" s="159"/>
      <c r="S2470" s="111"/>
    </row>
    <row r="2471" spans="1:19" x14ac:dyDescent="0.3">
      <c r="A2471" t="s">
        <v>2864</v>
      </c>
      <c r="B2471" t="s">
        <v>1137</v>
      </c>
      <c r="C2471" s="160" t="str">
        <f>TRIM(CLEAN(TEXT(IFERROR(INDEX('Snakeden MR'!$B$4:$C$3028,MATCH($A2471,'Snakeden MR'!$C$4:$C$3028,0),1),"-"),"@")))</f>
        <v>-</v>
      </c>
      <c r="D2471" s="147" t="str">
        <f>TRIM(CLEAN(TEXT(IFERROR(INDEX('Snakeden MR'!$I$4:$J$3028,MATCH($A2471,'Snakeden MR'!$J$4:$J$3028,0),1),"-"),"@")))</f>
        <v>-</v>
      </c>
      <c r="E2471" s="147" t="str">
        <f>TRIM(CLEAN(TEXT(IFERROR(INDEX('Snakeden MR'!$P$4:$Q$3028,MATCH($A2471,'Snakeden MR'!$Q$4:$Q$3028,0),1),"-"),"@")))</f>
        <v>-</v>
      </c>
      <c r="F2471" s="147" t="str">
        <f>TRIM(CLEAN(TEXT(IFERROR(INDEX('Snakeden MR'!$W$4:$X$3028,MATCH($A2471,'Snakeden MR'!$X$4:$X$3028,0),1),"-"),"@")))</f>
        <v>-</v>
      </c>
      <c r="G2471" s="159" t="str">
        <f t="shared" si="76"/>
        <v>Not Found</v>
      </c>
      <c r="H2471" t="str" cm="1">
        <f t="array" ref="H2471">IF(SUMPRODUCT((TRIM(C2471:F2471)&lt;&gt;"-")*1)=0,
    "No Data",
    IF(COUNTIF(C2471:F2471,INDEX(_xlfn._xlws.FILTER(C2471:F2471,TRIM(C2471:F2471)&lt;&gt;"-"),1))=SUMPRODUCT((TRIM(C2471:F2471)&lt;&gt;"-")*1),
    "No Change",
    "Change"))</f>
        <v>No Data</v>
      </c>
      <c r="I2471" s="159"/>
      <c r="J2471"/>
      <c r="K2471" s="163"/>
      <c r="L2471" s="147" t="str">
        <f>TRIM(CLEAN(TEXT(IFERROR(INDEX('Glade MR'!$B$4:$C$3000,MATCH($A2471,'Glade MR'!$C$4:$C$3000,0),1),"-"),"@")))</f>
        <v>-</v>
      </c>
      <c r="M2471" s="147" t="str">
        <f>TRIM(CLEAN(TEXT(IFERROR(INDEX('Glade MR'!$I$4:$J$3000,MATCH($A2471,'Glade MR'!$J$4:$J$3000,0),1),"-"),"@")))</f>
        <v>-</v>
      </c>
      <c r="N2471" s="147" t="str">
        <f>TRIM(CLEAN(TEXT(IFERROR(INDEX('Glade MR'!$P$4:$Q$3000,MATCH($A2471,'Glade MR'!$Q$4:$Q$3000,0),1),"-"),"@")))</f>
        <v>-</v>
      </c>
      <c r="O2471" s="147" t="str">
        <f>TRIM(CLEAN(TEXT(IFERROR(INDEX('Glade MR'!$W$4:$X$3000,MATCH($A2471,'Glade MR'!$X$4:$X$3000,0),1),"-"),"@")))</f>
        <v>-</v>
      </c>
      <c r="P2471" s="159" t="str">
        <f t="shared" si="77"/>
        <v>Not Found</v>
      </c>
      <c r="Q2471" t="str" cm="1">
        <f t="array" ref="Q2471">IF(SUMPRODUCT((TRIM(L2471:O2471)&lt;&gt;"-")*1)=0,
    "No Data",
    IF(COUNTIF(L2471:O2471,INDEX(_xlfn._xlws.FILTER(L2471:O2471,TRIM(L2471:O2471)&lt;&gt;"-"),1))=SUMPRODUCT((TRIM(L2471:O2471)&lt;&gt;"-")*1),
    "No Change",
    "Change"))</f>
        <v>No Data</v>
      </c>
      <c r="R2471" s="159"/>
      <c r="S2471" s="111"/>
    </row>
    <row r="2472" spans="1:19" x14ac:dyDescent="0.3">
      <c r="A2472" t="s">
        <v>2865</v>
      </c>
      <c r="B2472" t="s">
        <v>1137</v>
      </c>
      <c r="C2472" s="160" t="str">
        <f>TRIM(CLEAN(TEXT(IFERROR(INDEX('Snakeden MR'!$B$4:$C$3028,MATCH($A2472,'Snakeden MR'!$C$4:$C$3028,0),1),"-"),"@")))</f>
        <v>-</v>
      </c>
      <c r="D2472" s="147" t="str">
        <f>TRIM(CLEAN(TEXT(IFERROR(INDEX('Snakeden MR'!$I$4:$J$3028,MATCH($A2472,'Snakeden MR'!$J$4:$J$3028,0),1),"-"),"@")))</f>
        <v>-</v>
      </c>
      <c r="E2472" s="147" t="str">
        <f>TRIM(CLEAN(TEXT(IFERROR(INDEX('Snakeden MR'!$P$4:$Q$3028,MATCH($A2472,'Snakeden MR'!$Q$4:$Q$3028,0),1),"-"),"@")))</f>
        <v>-</v>
      </c>
      <c r="F2472" s="147" t="str">
        <f>TRIM(CLEAN(TEXT(IFERROR(INDEX('Snakeden MR'!$W$4:$X$3028,MATCH($A2472,'Snakeden MR'!$X$4:$X$3028,0),1),"-"),"@")))</f>
        <v>-</v>
      </c>
      <c r="G2472" s="159" t="str">
        <f t="shared" si="76"/>
        <v>Not Found</v>
      </c>
      <c r="H2472" t="str" cm="1">
        <f t="array" ref="H2472">IF(SUMPRODUCT((TRIM(C2472:F2472)&lt;&gt;"-")*1)=0,
    "No Data",
    IF(COUNTIF(C2472:F2472,INDEX(_xlfn._xlws.FILTER(C2472:F2472,TRIM(C2472:F2472)&lt;&gt;"-"),1))=SUMPRODUCT((TRIM(C2472:F2472)&lt;&gt;"-")*1),
    "No Change",
    "Change"))</f>
        <v>No Data</v>
      </c>
      <c r="I2472" s="159"/>
      <c r="J2472"/>
      <c r="K2472" s="163"/>
      <c r="L2472" s="147" t="str">
        <f>TRIM(CLEAN(TEXT(IFERROR(INDEX('Glade MR'!$B$4:$C$3000,MATCH($A2472,'Glade MR'!$C$4:$C$3000,0),1),"-"),"@")))</f>
        <v>-</v>
      </c>
      <c r="M2472" s="147" t="str">
        <f>TRIM(CLEAN(TEXT(IFERROR(INDEX('Glade MR'!$I$4:$J$3000,MATCH($A2472,'Glade MR'!$J$4:$J$3000,0),1),"-"),"@")))</f>
        <v>-</v>
      </c>
      <c r="N2472" s="147" t="str">
        <f>TRIM(CLEAN(TEXT(IFERROR(INDEX('Glade MR'!$P$4:$Q$3000,MATCH($A2472,'Glade MR'!$Q$4:$Q$3000,0),1),"-"),"@")))</f>
        <v>-</v>
      </c>
      <c r="O2472" s="147" t="str">
        <f>TRIM(CLEAN(TEXT(IFERROR(INDEX('Glade MR'!$W$4:$X$3000,MATCH($A2472,'Glade MR'!$X$4:$X$3000,0),1),"-"),"@")))</f>
        <v>-</v>
      </c>
      <c r="P2472" s="159" t="str">
        <f t="shared" si="77"/>
        <v>Not Found</v>
      </c>
      <c r="Q2472" t="str" cm="1">
        <f t="array" ref="Q2472">IF(SUMPRODUCT((TRIM(L2472:O2472)&lt;&gt;"-")*1)=0,
    "No Data",
    IF(COUNTIF(L2472:O2472,INDEX(_xlfn._xlws.FILTER(L2472:O2472,TRIM(L2472:O2472)&lt;&gt;"-"),1))=SUMPRODUCT((TRIM(L2472:O2472)&lt;&gt;"-")*1),
    "No Change",
    "Change"))</f>
        <v>No Data</v>
      </c>
      <c r="R2472" s="159"/>
      <c r="S2472" s="111"/>
    </row>
    <row r="2473" spans="1:19" x14ac:dyDescent="0.3">
      <c r="A2473" t="s">
        <v>2866</v>
      </c>
      <c r="B2473" t="s">
        <v>1137</v>
      </c>
      <c r="C2473" s="160" t="str">
        <f>TRIM(CLEAN(TEXT(IFERROR(INDEX('Snakeden MR'!$B$4:$C$3028,MATCH($A2473,'Snakeden MR'!$C$4:$C$3028,0),1),"-"),"@")))</f>
        <v>-</v>
      </c>
      <c r="D2473" s="147" t="str">
        <f>TRIM(CLEAN(TEXT(IFERROR(INDEX('Snakeden MR'!$I$4:$J$3028,MATCH($A2473,'Snakeden MR'!$J$4:$J$3028,0),1),"-"),"@")))</f>
        <v>-</v>
      </c>
      <c r="E2473" s="147" t="str">
        <f>TRIM(CLEAN(TEXT(IFERROR(INDEX('Snakeden MR'!$P$4:$Q$3028,MATCH($A2473,'Snakeden MR'!$Q$4:$Q$3028,0),1),"-"),"@")))</f>
        <v>-</v>
      </c>
      <c r="F2473" s="147" t="str">
        <f>TRIM(CLEAN(TEXT(IFERROR(INDEX('Snakeden MR'!$W$4:$X$3028,MATCH($A2473,'Snakeden MR'!$X$4:$X$3028,0),1),"-"),"@")))</f>
        <v>-</v>
      </c>
      <c r="G2473" s="159" t="str">
        <f t="shared" si="76"/>
        <v>Not Found</v>
      </c>
      <c r="H2473" t="str" cm="1">
        <f t="array" ref="H2473">IF(SUMPRODUCT((TRIM(C2473:F2473)&lt;&gt;"-")*1)=0,
    "No Data",
    IF(COUNTIF(C2473:F2473,INDEX(_xlfn._xlws.FILTER(C2473:F2473,TRIM(C2473:F2473)&lt;&gt;"-"),1))=SUMPRODUCT((TRIM(C2473:F2473)&lt;&gt;"-")*1),
    "No Change",
    "Change"))</f>
        <v>No Data</v>
      </c>
      <c r="I2473" s="159"/>
      <c r="J2473"/>
      <c r="K2473" s="163"/>
      <c r="L2473" s="147" t="str">
        <f>TRIM(CLEAN(TEXT(IFERROR(INDEX('Glade MR'!$B$4:$C$3000,MATCH($A2473,'Glade MR'!$C$4:$C$3000,0),1),"-"),"@")))</f>
        <v>-</v>
      </c>
      <c r="M2473" s="147" t="str">
        <f>TRIM(CLEAN(TEXT(IFERROR(INDEX('Glade MR'!$I$4:$J$3000,MATCH($A2473,'Glade MR'!$J$4:$J$3000,0),1),"-"),"@")))</f>
        <v>-</v>
      </c>
      <c r="N2473" s="147" t="str">
        <f>TRIM(CLEAN(TEXT(IFERROR(INDEX('Glade MR'!$P$4:$Q$3000,MATCH($A2473,'Glade MR'!$Q$4:$Q$3000,0),1),"-"),"@")))</f>
        <v>-</v>
      </c>
      <c r="O2473" s="147" t="str">
        <f>TRIM(CLEAN(TEXT(IFERROR(INDEX('Glade MR'!$W$4:$X$3000,MATCH($A2473,'Glade MR'!$X$4:$X$3000,0),1),"-"),"@")))</f>
        <v>-</v>
      </c>
      <c r="P2473" s="159" t="str">
        <f t="shared" si="77"/>
        <v>Not Found</v>
      </c>
      <c r="Q2473" t="str" cm="1">
        <f t="array" ref="Q2473">IF(SUMPRODUCT((TRIM(L2473:O2473)&lt;&gt;"-")*1)=0,
    "No Data",
    IF(COUNTIF(L2473:O2473,INDEX(_xlfn._xlws.FILTER(L2473:O2473,TRIM(L2473:O2473)&lt;&gt;"-"),1))=SUMPRODUCT((TRIM(L2473:O2473)&lt;&gt;"-")*1),
    "No Change",
    "Change"))</f>
        <v>No Data</v>
      </c>
      <c r="R2473" s="159"/>
      <c r="S2473" s="111"/>
    </row>
    <row r="2474" spans="1:19" x14ac:dyDescent="0.3">
      <c r="A2474" t="s">
        <v>2867</v>
      </c>
      <c r="B2474" t="s">
        <v>1137</v>
      </c>
      <c r="C2474" s="160" t="str">
        <f>TRIM(CLEAN(TEXT(IFERROR(INDEX('Snakeden MR'!$B$4:$C$3028,MATCH($A2474,'Snakeden MR'!$C$4:$C$3028,0),1),"-"),"@")))</f>
        <v>-</v>
      </c>
      <c r="D2474" s="147" t="str">
        <f>TRIM(CLEAN(TEXT(IFERROR(INDEX('Snakeden MR'!$I$4:$J$3028,MATCH($A2474,'Snakeden MR'!$J$4:$J$3028,0),1),"-"),"@")))</f>
        <v>-</v>
      </c>
      <c r="E2474" s="147" t="str">
        <f>TRIM(CLEAN(TEXT(IFERROR(INDEX('Snakeden MR'!$P$4:$Q$3028,MATCH($A2474,'Snakeden MR'!$Q$4:$Q$3028,0),1),"-"),"@")))</f>
        <v>-</v>
      </c>
      <c r="F2474" s="147" t="str">
        <f>TRIM(CLEAN(TEXT(IFERROR(INDEX('Snakeden MR'!$W$4:$X$3028,MATCH($A2474,'Snakeden MR'!$X$4:$X$3028,0),1),"-"),"@")))</f>
        <v>-</v>
      </c>
      <c r="G2474" s="159" t="str">
        <f t="shared" si="76"/>
        <v>Not Found</v>
      </c>
      <c r="H2474" t="str" cm="1">
        <f t="array" ref="H2474">IF(SUMPRODUCT((TRIM(C2474:F2474)&lt;&gt;"-")*1)=0,
    "No Data",
    IF(COUNTIF(C2474:F2474,INDEX(_xlfn._xlws.FILTER(C2474:F2474,TRIM(C2474:F2474)&lt;&gt;"-"),1))=SUMPRODUCT((TRIM(C2474:F2474)&lt;&gt;"-")*1),
    "No Change",
    "Change"))</f>
        <v>No Data</v>
      </c>
      <c r="I2474" s="159"/>
      <c r="J2474"/>
      <c r="K2474" s="163"/>
      <c r="L2474" s="147" t="str">
        <f>TRIM(CLEAN(TEXT(IFERROR(INDEX('Glade MR'!$B$4:$C$3000,MATCH($A2474,'Glade MR'!$C$4:$C$3000,0),1),"-"),"@")))</f>
        <v>-</v>
      </c>
      <c r="M2474" s="147" t="str">
        <f>TRIM(CLEAN(TEXT(IFERROR(INDEX('Glade MR'!$I$4:$J$3000,MATCH($A2474,'Glade MR'!$J$4:$J$3000,0),1),"-"),"@")))</f>
        <v>-</v>
      </c>
      <c r="N2474" s="147" t="str">
        <f>TRIM(CLEAN(TEXT(IFERROR(INDEX('Glade MR'!$P$4:$Q$3000,MATCH($A2474,'Glade MR'!$Q$4:$Q$3000,0),1),"-"),"@")))</f>
        <v>-</v>
      </c>
      <c r="O2474" s="147" t="str">
        <f>TRIM(CLEAN(TEXT(IFERROR(INDEX('Glade MR'!$W$4:$X$3000,MATCH($A2474,'Glade MR'!$X$4:$X$3000,0),1),"-"),"@")))</f>
        <v>-</v>
      </c>
      <c r="P2474" s="159" t="str">
        <f t="shared" si="77"/>
        <v>Not Found</v>
      </c>
      <c r="Q2474" t="str" cm="1">
        <f t="array" ref="Q2474">IF(SUMPRODUCT((TRIM(L2474:O2474)&lt;&gt;"-")*1)=0,
    "No Data",
    IF(COUNTIF(L2474:O2474,INDEX(_xlfn._xlws.FILTER(L2474:O2474,TRIM(L2474:O2474)&lt;&gt;"-"),1))=SUMPRODUCT((TRIM(L2474:O2474)&lt;&gt;"-")*1),
    "No Change",
    "Change"))</f>
        <v>No Data</v>
      </c>
      <c r="R2474" s="159"/>
      <c r="S2474" s="111"/>
    </row>
    <row r="2475" spans="1:19" x14ac:dyDescent="0.3">
      <c r="A2475" t="s">
        <v>2868</v>
      </c>
      <c r="B2475" t="s">
        <v>1137</v>
      </c>
      <c r="C2475" s="160" t="str">
        <f>TRIM(CLEAN(TEXT(IFERROR(INDEX('Snakeden MR'!$B$4:$C$3028,MATCH($A2475,'Snakeden MR'!$C$4:$C$3028,0),1),"-"),"@")))</f>
        <v>-</v>
      </c>
      <c r="D2475" s="147" t="str">
        <f>TRIM(CLEAN(TEXT(IFERROR(INDEX('Snakeden MR'!$I$4:$J$3028,MATCH($A2475,'Snakeden MR'!$J$4:$J$3028,0),1),"-"),"@")))</f>
        <v>-</v>
      </c>
      <c r="E2475" s="147" t="str">
        <f>TRIM(CLEAN(TEXT(IFERROR(INDEX('Snakeden MR'!$P$4:$Q$3028,MATCH($A2475,'Snakeden MR'!$Q$4:$Q$3028,0),1),"-"),"@")))</f>
        <v>-</v>
      </c>
      <c r="F2475" s="147" t="str">
        <f>TRIM(CLEAN(TEXT(IFERROR(INDEX('Snakeden MR'!$W$4:$X$3028,MATCH($A2475,'Snakeden MR'!$X$4:$X$3028,0),1),"-"),"@")))</f>
        <v>-</v>
      </c>
      <c r="G2475" s="159" t="str">
        <f t="shared" si="76"/>
        <v>Not Found</v>
      </c>
      <c r="H2475" t="str" cm="1">
        <f t="array" ref="H2475">IF(SUMPRODUCT((TRIM(C2475:F2475)&lt;&gt;"-")*1)=0,
    "No Data",
    IF(COUNTIF(C2475:F2475,INDEX(_xlfn._xlws.FILTER(C2475:F2475,TRIM(C2475:F2475)&lt;&gt;"-"),1))=SUMPRODUCT((TRIM(C2475:F2475)&lt;&gt;"-")*1),
    "No Change",
    "Change"))</f>
        <v>No Data</v>
      </c>
      <c r="I2475" s="159"/>
      <c r="J2475"/>
      <c r="K2475" s="163"/>
      <c r="L2475" s="147" t="str">
        <f>TRIM(CLEAN(TEXT(IFERROR(INDEX('Glade MR'!$B$4:$C$3000,MATCH($A2475,'Glade MR'!$C$4:$C$3000,0),1),"-"),"@")))</f>
        <v>-</v>
      </c>
      <c r="M2475" s="147" t="str">
        <f>TRIM(CLEAN(TEXT(IFERROR(INDEX('Glade MR'!$I$4:$J$3000,MATCH($A2475,'Glade MR'!$J$4:$J$3000,0),1),"-"),"@")))</f>
        <v>-</v>
      </c>
      <c r="N2475" s="147" t="str">
        <f>TRIM(CLEAN(TEXT(IFERROR(INDEX('Glade MR'!$P$4:$Q$3000,MATCH($A2475,'Glade MR'!$Q$4:$Q$3000,0),1),"-"),"@")))</f>
        <v>-</v>
      </c>
      <c r="O2475" s="147" t="str">
        <f>TRIM(CLEAN(TEXT(IFERROR(INDEX('Glade MR'!$W$4:$X$3000,MATCH($A2475,'Glade MR'!$X$4:$X$3000,0),1),"-"),"@")))</f>
        <v>-</v>
      </c>
      <c r="P2475" s="159" t="str">
        <f t="shared" si="77"/>
        <v>Not Found</v>
      </c>
      <c r="Q2475" t="str" cm="1">
        <f t="array" ref="Q2475">IF(SUMPRODUCT((TRIM(L2475:O2475)&lt;&gt;"-")*1)=0,
    "No Data",
    IF(COUNTIF(L2475:O2475,INDEX(_xlfn._xlws.FILTER(L2475:O2475,TRIM(L2475:O2475)&lt;&gt;"-"),1))=SUMPRODUCT((TRIM(L2475:O2475)&lt;&gt;"-")*1),
    "No Change",
    "Change"))</f>
        <v>No Data</v>
      </c>
      <c r="R2475" s="159"/>
      <c r="S2475" s="111"/>
    </row>
    <row r="2476" spans="1:19" x14ac:dyDescent="0.3">
      <c r="A2476" t="s">
        <v>2869</v>
      </c>
      <c r="B2476" t="s">
        <v>1137</v>
      </c>
      <c r="C2476" s="160" t="str">
        <f>TRIM(CLEAN(TEXT(IFERROR(INDEX('Snakeden MR'!$B$4:$C$3028,MATCH($A2476,'Snakeden MR'!$C$4:$C$3028,0),1),"-"),"@")))</f>
        <v>-</v>
      </c>
      <c r="D2476" s="147" t="str">
        <f>TRIM(CLEAN(TEXT(IFERROR(INDEX('Snakeden MR'!$I$4:$J$3028,MATCH($A2476,'Snakeden MR'!$J$4:$J$3028,0),1),"-"),"@")))</f>
        <v>-</v>
      </c>
      <c r="E2476" s="147" t="str">
        <f>TRIM(CLEAN(TEXT(IFERROR(INDEX('Snakeden MR'!$P$4:$Q$3028,MATCH($A2476,'Snakeden MR'!$Q$4:$Q$3028,0),1),"-"),"@")))</f>
        <v>-</v>
      </c>
      <c r="F2476" s="147" t="str">
        <f>TRIM(CLEAN(TEXT(IFERROR(INDEX('Snakeden MR'!$W$4:$X$3028,MATCH($A2476,'Snakeden MR'!$X$4:$X$3028,0),1),"-"),"@")))</f>
        <v>-</v>
      </c>
      <c r="G2476" s="159" t="str">
        <f t="shared" si="76"/>
        <v>Not Found</v>
      </c>
      <c r="H2476" t="str" cm="1">
        <f t="array" ref="H2476">IF(SUMPRODUCT((TRIM(C2476:F2476)&lt;&gt;"-")*1)=0,
    "No Data",
    IF(COUNTIF(C2476:F2476,INDEX(_xlfn._xlws.FILTER(C2476:F2476,TRIM(C2476:F2476)&lt;&gt;"-"),1))=SUMPRODUCT((TRIM(C2476:F2476)&lt;&gt;"-")*1),
    "No Change",
    "Change"))</f>
        <v>No Data</v>
      </c>
      <c r="I2476" s="159"/>
      <c r="J2476"/>
      <c r="K2476" s="163"/>
      <c r="L2476" s="147" t="str">
        <f>TRIM(CLEAN(TEXT(IFERROR(INDEX('Glade MR'!$B$4:$C$3000,MATCH($A2476,'Glade MR'!$C$4:$C$3000,0),1),"-"),"@")))</f>
        <v>-</v>
      </c>
      <c r="M2476" s="147" t="str">
        <f>TRIM(CLEAN(TEXT(IFERROR(INDEX('Glade MR'!$I$4:$J$3000,MATCH($A2476,'Glade MR'!$J$4:$J$3000,0),1),"-"),"@")))</f>
        <v>-</v>
      </c>
      <c r="N2476" s="147" t="str">
        <f>TRIM(CLEAN(TEXT(IFERROR(INDEX('Glade MR'!$P$4:$Q$3000,MATCH($A2476,'Glade MR'!$Q$4:$Q$3000,0),1),"-"),"@")))</f>
        <v>-</v>
      </c>
      <c r="O2476" s="147" t="str">
        <f>TRIM(CLEAN(TEXT(IFERROR(INDEX('Glade MR'!$W$4:$X$3000,MATCH($A2476,'Glade MR'!$X$4:$X$3000,0),1),"-"),"@")))</f>
        <v>-</v>
      </c>
      <c r="P2476" s="159" t="str">
        <f t="shared" si="77"/>
        <v>Not Found</v>
      </c>
      <c r="Q2476" t="str" cm="1">
        <f t="array" ref="Q2476">IF(SUMPRODUCT((TRIM(L2476:O2476)&lt;&gt;"-")*1)=0,
    "No Data",
    IF(COUNTIF(L2476:O2476,INDEX(_xlfn._xlws.FILTER(L2476:O2476,TRIM(L2476:O2476)&lt;&gt;"-"),1))=SUMPRODUCT((TRIM(L2476:O2476)&lt;&gt;"-")*1),
    "No Change",
    "Change"))</f>
        <v>No Data</v>
      </c>
      <c r="R2476" s="159"/>
      <c r="S2476" s="111"/>
    </row>
    <row r="2477" spans="1:19" x14ac:dyDescent="0.3">
      <c r="A2477" t="s">
        <v>372</v>
      </c>
      <c r="B2477" t="s">
        <v>1137</v>
      </c>
      <c r="C2477" s="160" t="str">
        <f>TRIM(CLEAN(TEXT(IFERROR(INDEX('Snakeden MR'!$B$4:$C$3028,MATCH($A2477,'Snakeden MR'!$C$4:$C$3028,0),1),"-"),"@")))</f>
        <v>-</v>
      </c>
      <c r="D2477" s="147" t="str">
        <f>TRIM(CLEAN(TEXT(IFERROR(INDEX('Snakeden MR'!$I$4:$J$3028,MATCH($A2477,'Snakeden MR'!$J$4:$J$3028,0),1),"-"),"@")))</f>
        <v>-</v>
      </c>
      <c r="E2477" s="147" t="str">
        <f>TRIM(CLEAN(TEXT(IFERROR(INDEX('Snakeden MR'!$P$4:$Q$3028,MATCH($A2477,'Snakeden MR'!$Q$4:$Q$3028,0),1),"-"),"@")))</f>
        <v>-</v>
      </c>
      <c r="F2477" s="147" t="str">
        <f>TRIM(CLEAN(TEXT(IFERROR(INDEX('Snakeden MR'!$W$4:$X$3028,MATCH($A2477,'Snakeden MR'!$X$4:$X$3028,0),1),"-"),"@")))</f>
        <v>-</v>
      </c>
      <c r="G2477" s="159" t="str">
        <f t="shared" si="76"/>
        <v>Not Found</v>
      </c>
      <c r="H2477" t="str" cm="1">
        <f t="array" ref="H2477">IF(SUMPRODUCT((TRIM(C2477:F2477)&lt;&gt;"-")*1)=0,
    "No Data",
    IF(COUNTIF(C2477:F2477,INDEX(_xlfn._xlws.FILTER(C2477:F2477,TRIM(C2477:F2477)&lt;&gt;"-"),1))=SUMPRODUCT((TRIM(C2477:F2477)&lt;&gt;"-")*1),
    "No Change",
    "Change"))</f>
        <v>No Data</v>
      </c>
      <c r="I2477" s="159"/>
      <c r="J2477"/>
      <c r="K2477" s="163"/>
      <c r="L2477" s="147" t="str">
        <f>TRIM(CLEAN(TEXT(IFERROR(INDEX('Glade MR'!$B$4:$C$3000,MATCH($A2477,'Glade MR'!$C$4:$C$3000,0),1),"-"),"@")))</f>
        <v>Pool 11</v>
      </c>
      <c r="M2477" s="147" t="str">
        <f>TRIM(CLEAN(TEXT(IFERROR(INDEX('Glade MR'!$I$4:$J$3000,MATCH($A2477,'Glade MR'!$J$4:$J$3000,0),1),"-"),"@")))</f>
        <v>-</v>
      </c>
      <c r="N2477" s="147" t="str">
        <f>TRIM(CLEAN(TEXT(IFERROR(INDEX('Glade MR'!$P$4:$Q$3000,MATCH($A2477,'Glade MR'!$Q$4:$Q$3000,0),1),"-"),"@")))</f>
        <v>Pool 11</v>
      </c>
      <c r="O2477" s="147" t="str">
        <f>TRIM(CLEAN(TEXT(IFERROR(INDEX('Glade MR'!$W$4:$X$3000,MATCH($A2477,'Glade MR'!$X$4:$X$3000,0),1),"-"),"@")))</f>
        <v>-</v>
      </c>
      <c r="P2477" s="159" t="str">
        <f t="shared" si="77"/>
        <v>Found</v>
      </c>
      <c r="Q2477" t="str" cm="1">
        <f t="array" ref="Q2477">IF(SUMPRODUCT((TRIM(L2477:O2477)&lt;&gt;"-")*1)=0,
    "No Data",
    IF(COUNTIF(L2477:O2477,INDEX(_xlfn._xlws.FILTER(L2477:O2477,TRIM(L2477:O2477)&lt;&gt;"-"),1))=SUMPRODUCT((TRIM(L2477:O2477)&lt;&gt;"-")*1),
    "No Change",
    "Change"))</f>
        <v>No Change</v>
      </c>
      <c r="R2477" s="159"/>
      <c r="S2477" s="111"/>
    </row>
    <row r="2478" spans="1:19" x14ac:dyDescent="0.3">
      <c r="A2478" t="s">
        <v>2870</v>
      </c>
      <c r="B2478" t="s">
        <v>1137</v>
      </c>
      <c r="C2478" s="160" t="str">
        <f>TRIM(CLEAN(TEXT(IFERROR(INDEX('Snakeden MR'!$B$4:$C$3028,MATCH($A2478,'Snakeden MR'!$C$4:$C$3028,0),1),"-"),"@")))</f>
        <v>-</v>
      </c>
      <c r="D2478" s="147" t="str">
        <f>TRIM(CLEAN(TEXT(IFERROR(INDEX('Snakeden MR'!$I$4:$J$3028,MATCH($A2478,'Snakeden MR'!$J$4:$J$3028,0),1),"-"),"@")))</f>
        <v>-</v>
      </c>
      <c r="E2478" s="147" t="str">
        <f>TRIM(CLEAN(TEXT(IFERROR(INDEX('Snakeden MR'!$P$4:$Q$3028,MATCH($A2478,'Snakeden MR'!$Q$4:$Q$3028,0),1),"-"),"@")))</f>
        <v>-</v>
      </c>
      <c r="F2478" s="147" t="str">
        <f>TRIM(CLEAN(TEXT(IFERROR(INDEX('Snakeden MR'!$W$4:$X$3028,MATCH($A2478,'Snakeden MR'!$X$4:$X$3028,0),1),"-"),"@")))</f>
        <v>-</v>
      </c>
      <c r="G2478" s="159" t="str">
        <f t="shared" si="76"/>
        <v>Not Found</v>
      </c>
      <c r="H2478" t="str" cm="1">
        <f t="array" ref="H2478">IF(SUMPRODUCT((TRIM(C2478:F2478)&lt;&gt;"-")*1)=0,
    "No Data",
    IF(COUNTIF(C2478:F2478,INDEX(_xlfn._xlws.FILTER(C2478:F2478,TRIM(C2478:F2478)&lt;&gt;"-"),1))=SUMPRODUCT((TRIM(C2478:F2478)&lt;&gt;"-")*1),
    "No Change",
    "Change"))</f>
        <v>No Data</v>
      </c>
      <c r="I2478" s="159"/>
      <c r="J2478"/>
      <c r="K2478" s="163"/>
      <c r="L2478" s="147" t="str">
        <f>TRIM(CLEAN(TEXT(IFERROR(INDEX('Glade MR'!$B$4:$C$3000,MATCH($A2478,'Glade MR'!$C$4:$C$3000,0),1),"-"),"@")))</f>
        <v>-</v>
      </c>
      <c r="M2478" s="147" t="str">
        <f>TRIM(CLEAN(TEXT(IFERROR(INDEX('Glade MR'!$I$4:$J$3000,MATCH($A2478,'Glade MR'!$J$4:$J$3000,0),1),"-"),"@")))</f>
        <v>-</v>
      </c>
      <c r="N2478" s="147" t="str">
        <f>TRIM(CLEAN(TEXT(IFERROR(INDEX('Glade MR'!$P$4:$Q$3000,MATCH($A2478,'Glade MR'!$Q$4:$Q$3000,0),1),"-"),"@")))</f>
        <v>-</v>
      </c>
      <c r="O2478" s="147" t="str">
        <f>TRIM(CLEAN(TEXT(IFERROR(INDEX('Glade MR'!$W$4:$X$3000,MATCH($A2478,'Glade MR'!$X$4:$X$3000,0),1),"-"),"@")))</f>
        <v>-</v>
      </c>
      <c r="P2478" s="159" t="str">
        <f t="shared" si="77"/>
        <v>Not Found</v>
      </c>
      <c r="Q2478" t="str" cm="1">
        <f t="array" ref="Q2478">IF(SUMPRODUCT((TRIM(L2478:O2478)&lt;&gt;"-")*1)=0,
    "No Data",
    IF(COUNTIF(L2478:O2478,INDEX(_xlfn._xlws.FILTER(L2478:O2478,TRIM(L2478:O2478)&lt;&gt;"-"),1))=SUMPRODUCT((TRIM(L2478:O2478)&lt;&gt;"-")*1),
    "No Change",
    "Change"))</f>
        <v>No Data</v>
      </c>
      <c r="R2478" s="159"/>
      <c r="S2478" s="111"/>
    </row>
    <row r="2479" spans="1:19" x14ac:dyDescent="0.3">
      <c r="A2479" t="s">
        <v>2871</v>
      </c>
      <c r="B2479" t="s">
        <v>1137</v>
      </c>
      <c r="C2479" s="160" t="str">
        <f>TRIM(CLEAN(TEXT(IFERROR(INDEX('Snakeden MR'!$B$4:$C$3028,MATCH($A2479,'Snakeden MR'!$C$4:$C$3028,0),1),"-"),"@")))</f>
        <v>-</v>
      </c>
      <c r="D2479" s="147" t="str">
        <f>TRIM(CLEAN(TEXT(IFERROR(INDEX('Snakeden MR'!$I$4:$J$3028,MATCH($A2479,'Snakeden MR'!$J$4:$J$3028,0),1),"-"),"@")))</f>
        <v>-</v>
      </c>
      <c r="E2479" s="147" t="str">
        <f>TRIM(CLEAN(TEXT(IFERROR(INDEX('Snakeden MR'!$P$4:$Q$3028,MATCH($A2479,'Snakeden MR'!$Q$4:$Q$3028,0),1),"-"),"@")))</f>
        <v>-</v>
      </c>
      <c r="F2479" s="147" t="str">
        <f>TRIM(CLEAN(TEXT(IFERROR(INDEX('Snakeden MR'!$W$4:$X$3028,MATCH($A2479,'Snakeden MR'!$X$4:$X$3028,0),1),"-"),"@")))</f>
        <v>-</v>
      </c>
      <c r="G2479" s="159" t="str">
        <f t="shared" si="76"/>
        <v>Not Found</v>
      </c>
      <c r="H2479" t="str" cm="1">
        <f t="array" ref="H2479">IF(SUMPRODUCT((TRIM(C2479:F2479)&lt;&gt;"-")*1)=0,
    "No Data",
    IF(COUNTIF(C2479:F2479,INDEX(_xlfn._xlws.FILTER(C2479:F2479,TRIM(C2479:F2479)&lt;&gt;"-"),1))=SUMPRODUCT((TRIM(C2479:F2479)&lt;&gt;"-")*1),
    "No Change",
    "Change"))</f>
        <v>No Data</v>
      </c>
      <c r="I2479" s="159"/>
      <c r="J2479"/>
      <c r="K2479" s="163"/>
      <c r="L2479" s="147" t="str">
        <f>TRIM(CLEAN(TEXT(IFERROR(INDEX('Glade MR'!$B$4:$C$3000,MATCH($A2479,'Glade MR'!$C$4:$C$3000,0),1),"-"),"@")))</f>
        <v>-</v>
      </c>
      <c r="M2479" s="147" t="str">
        <f>TRIM(CLEAN(TEXT(IFERROR(INDEX('Glade MR'!$I$4:$J$3000,MATCH($A2479,'Glade MR'!$J$4:$J$3000,0),1),"-"),"@")))</f>
        <v>-</v>
      </c>
      <c r="N2479" s="147" t="str">
        <f>TRIM(CLEAN(TEXT(IFERROR(INDEX('Glade MR'!$P$4:$Q$3000,MATCH($A2479,'Glade MR'!$Q$4:$Q$3000,0),1),"-"),"@")))</f>
        <v>-</v>
      </c>
      <c r="O2479" s="147" t="str">
        <f>TRIM(CLEAN(TEXT(IFERROR(INDEX('Glade MR'!$W$4:$X$3000,MATCH($A2479,'Glade MR'!$X$4:$X$3000,0),1),"-"),"@")))</f>
        <v>-</v>
      </c>
      <c r="P2479" s="159" t="str">
        <f t="shared" si="77"/>
        <v>Not Found</v>
      </c>
      <c r="Q2479" t="str" cm="1">
        <f t="array" ref="Q2479">IF(SUMPRODUCT((TRIM(L2479:O2479)&lt;&gt;"-")*1)=0,
    "No Data",
    IF(COUNTIF(L2479:O2479,INDEX(_xlfn._xlws.FILTER(L2479:O2479,TRIM(L2479:O2479)&lt;&gt;"-"),1))=SUMPRODUCT((TRIM(L2479:O2479)&lt;&gt;"-")*1),
    "No Change",
    "Change"))</f>
        <v>No Data</v>
      </c>
      <c r="R2479" s="159"/>
      <c r="S2479" s="111"/>
    </row>
    <row r="2480" spans="1:19" x14ac:dyDescent="0.3">
      <c r="A2480" t="s">
        <v>520</v>
      </c>
      <c r="B2480" t="s">
        <v>1137</v>
      </c>
      <c r="C2480" s="160" t="str">
        <f>TRIM(CLEAN(TEXT(IFERROR(INDEX('Snakeden MR'!$B$4:$C$3028,MATCH($A2480,'Snakeden MR'!$C$4:$C$3028,0),1),"-"),"@")))</f>
        <v>-</v>
      </c>
      <c r="D2480" s="147" t="str">
        <f>TRIM(CLEAN(TEXT(IFERROR(INDEX('Snakeden MR'!$I$4:$J$3028,MATCH($A2480,'Snakeden MR'!$J$4:$J$3028,0),1),"-"),"@")))</f>
        <v>-</v>
      </c>
      <c r="E2480" s="147" t="str">
        <f>TRIM(CLEAN(TEXT(IFERROR(INDEX('Snakeden MR'!$P$4:$Q$3028,MATCH($A2480,'Snakeden MR'!$Q$4:$Q$3028,0),1),"-"),"@")))</f>
        <v>-</v>
      </c>
      <c r="F2480" s="147" t="str">
        <f>TRIM(CLEAN(TEXT(IFERROR(INDEX('Snakeden MR'!$W$4:$X$3028,MATCH($A2480,'Snakeden MR'!$X$4:$X$3028,0),1),"-"),"@")))</f>
        <v>-</v>
      </c>
      <c r="G2480" s="159" t="str">
        <f t="shared" si="76"/>
        <v>Not Found</v>
      </c>
      <c r="H2480" t="str" cm="1">
        <f t="array" ref="H2480">IF(SUMPRODUCT((TRIM(C2480:F2480)&lt;&gt;"-")*1)=0,
    "No Data",
    IF(COUNTIF(C2480:F2480,INDEX(_xlfn._xlws.FILTER(C2480:F2480,TRIM(C2480:F2480)&lt;&gt;"-"),1))=SUMPRODUCT((TRIM(C2480:F2480)&lt;&gt;"-")*1),
    "No Change",
    "Change"))</f>
        <v>No Data</v>
      </c>
      <c r="I2480" s="159"/>
      <c r="J2480"/>
      <c r="K2480" s="163"/>
      <c r="L2480" s="147" t="str">
        <f>TRIM(CLEAN(TEXT(IFERROR(INDEX('Glade MR'!$B$4:$C$3000,MATCH($A2480,'Glade MR'!$C$4:$C$3000,0),1),"-"),"@")))</f>
        <v>Pool 10</v>
      </c>
      <c r="M2480" s="147" t="str">
        <f>TRIM(CLEAN(TEXT(IFERROR(INDEX('Glade MR'!$I$4:$J$3000,MATCH($A2480,'Glade MR'!$J$4:$J$3000,0),1),"-"),"@")))</f>
        <v>-</v>
      </c>
      <c r="N2480" s="147" t="str">
        <f>TRIM(CLEAN(TEXT(IFERROR(INDEX('Glade MR'!$P$4:$Q$3000,MATCH($A2480,'Glade MR'!$Q$4:$Q$3000,0),1),"-"),"@")))</f>
        <v>-</v>
      </c>
      <c r="O2480" s="147" t="str">
        <f>TRIM(CLEAN(TEXT(IFERROR(INDEX('Glade MR'!$W$4:$X$3000,MATCH($A2480,'Glade MR'!$X$4:$X$3000,0),1),"-"),"@")))</f>
        <v>-</v>
      </c>
      <c r="P2480" s="159" t="str">
        <f t="shared" si="77"/>
        <v>Found</v>
      </c>
      <c r="Q2480" t="str" cm="1">
        <f t="array" ref="Q2480">IF(SUMPRODUCT((TRIM(L2480:O2480)&lt;&gt;"-")*1)=0,
    "No Data",
    IF(COUNTIF(L2480:O2480,INDEX(_xlfn._xlws.FILTER(L2480:O2480,TRIM(L2480:O2480)&lt;&gt;"-"),1))=SUMPRODUCT((TRIM(L2480:O2480)&lt;&gt;"-")*1),
    "No Change",
    "Change"))</f>
        <v>No Change</v>
      </c>
      <c r="R2480" s="159"/>
      <c r="S2480" s="111"/>
    </row>
    <row r="2481" spans="1:19" x14ac:dyDescent="0.3">
      <c r="A2481" t="s">
        <v>926</v>
      </c>
      <c r="B2481" t="s">
        <v>1137</v>
      </c>
      <c r="C2481" s="160" t="str">
        <f>TRIM(CLEAN(TEXT(IFERROR(INDEX('Snakeden MR'!$B$4:$C$3028,MATCH($A2481,'Snakeden MR'!$C$4:$C$3028,0),1),"-"),"@")))</f>
        <v>-</v>
      </c>
      <c r="D2481" s="147" t="str">
        <f>TRIM(CLEAN(TEXT(IFERROR(INDEX('Snakeden MR'!$I$4:$J$3028,MATCH($A2481,'Snakeden MR'!$J$4:$J$3028,0),1),"-"),"@")))</f>
        <v>-</v>
      </c>
      <c r="E2481" s="147" t="str">
        <f>TRIM(CLEAN(TEXT(IFERROR(INDEX('Snakeden MR'!$P$4:$Q$3028,MATCH($A2481,'Snakeden MR'!$Q$4:$Q$3028,0),1),"-"),"@")))</f>
        <v>-</v>
      </c>
      <c r="F2481" s="147" t="str">
        <f>TRIM(CLEAN(TEXT(IFERROR(INDEX('Snakeden MR'!$W$4:$X$3028,MATCH($A2481,'Snakeden MR'!$X$4:$X$3028,0),1),"-"),"@")))</f>
        <v>-</v>
      </c>
      <c r="G2481" s="159" t="str">
        <f t="shared" si="76"/>
        <v>Not Found</v>
      </c>
      <c r="H2481" t="str" cm="1">
        <f t="array" ref="H2481">IF(SUMPRODUCT((TRIM(C2481:F2481)&lt;&gt;"-")*1)=0,
    "No Data",
    IF(COUNTIF(C2481:F2481,INDEX(_xlfn._xlws.FILTER(C2481:F2481,TRIM(C2481:F2481)&lt;&gt;"-"),1))=SUMPRODUCT((TRIM(C2481:F2481)&lt;&gt;"-")*1),
    "No Change",
    "Change"))</f>
        <v>No Data</v>
      </c>
      <c r="I2481" s="159"/>
      <c r="J2481"/>
      <c r="K2481" s="163"/>
      <c r="L2481" s="147" t="str">
        <f>TRIM(CLEAN(TEXT(IFERROR(INDEX('Glade MR'!$B$4:$C$3000,MATCH($A2481,'Glade MR'!$C$4:$C$3000,0),1),"-"),"@")))</f>
        <v>Pool 3</v>
      </c>
      <c r="M2481" s="147" t="str">
        <f>TRIM(CLEAN(TEXT(IFERROR(INDEX('Glade MR'!$I$4:$J$3000,MATCH($A2481,'Glade MR'!$J$4:$J$3000,0),1),"-"),"@")))</f>
        <v>-</v>
      </c>
      <c r="N2481" s="147" t="str">
        <f>TRIM(CLEAN(TEXT(IFERROR(INDEX('Glade MR'!$P$4:$Q$3000,MATCH($A2481,'Glade MR'!$Q$4:$Q$3000,0),1),"-"),"@")))</f>
        <v>-</v>
      </c>
      <c r="O2481" s="147" t="str">
        <f>TRIM(CLEAN(TEXT(IFERROR(INDEX('Glade MR'!$W$4:$X$3000,MATCH($A2481,'Glade MR'!$X$4:$X$3000,0),1),"-"),"@")))</f>
        <v>-</v>
      </c>
      <c r="P2481" s="159" t="str">
        <f t="shared" si="77"/>
        <v>Found</v>
      </c>
      <c r="Q2481" t="str" cm="1">
        <f t="array" ref="Q2481">IF(SUMPRODUCT((TRIM(L2481:O2481)&lt;&gt;"-")*1)=0,
    "No Data",
    IF(COUNTIF(L2481:O2481,INDEX(_xlfn._xlws.FILTER(L2481:O2481,TRIM(L2481:O2481)&lt;&gt;"-"),1))=SUMPRODUCT((TRIM(L2481:O2481)&lt;&gt;"-")*1),
    "No Change",
    "Change"))</f>
        <v>No Change</v>
      </c>
      <c r="R2481" s="159"/>
      <c r="S2481" s="111"/>
    </row>
    <row r="2482" spans="1:19" x14ac:dyDescent="0.3">
      <c r="A2482" t="s">
        <v>866</v>
      </c>
      <c r="B2482" t="s">
        <v>1137</v>
      </c>
      <c r="C2482" s="160" t="str">
        <f>TRIM(CLEAN(TEXT(IFERROR(INDEX('Snakeden MR'!$B$4:$C$3028,MATCH($A2482,'Snakeden MR'!$C$4:$C$3028,0),1),"-"),"@")))</f>
        <v>-</v>
      </c>
      <c r="D2482" s="147" t="str">
        <f>TRIM(CLEAN(TEXT(IFERROR(INDEX('Snakeden MR'!$I$4:$J$3028,MATCH($A2482,'Snakeden MR'!$J$4:$J$3028,0),1),"-"),"@")))</f>
        <v>-</v>
      </c>
      <c r="E2482" s="147" t="str">
        <f>TRIM(CLEAN(TEXT(IFERROR(INDEX('Snakeden MR'!$P$4:$Q$3028,MATCH($A2482,'Snakeden MR'!$Q$4:$Q$3028,0),1),"-"),"@")))</f>
        <v>-</v>
      </c>
      <c r="F2482" s="147" t="str">
        <f>TRIM(CLEAN(TEXT(IFERROR(INDEX('Snakeden MR'!$W$4:$X$3028,MATCH($A2482,'Snakeden MR'!$X$4:$X$3028,0),1),"-"),"@")))</f>
        <v>-</v>
      </c>
      <c r="G2482" s="159" t="str">
        <f t="shared" si="76"/>
        <v>Not Found</v>
      </c>
      <c r="H2482" t="str" cm="1">
        <f t="array" ref="H2482">IF(SUMPRODUCT((TRIM(C2482:F2482)&lt;&gt;"-")*1)=0,
    "No Data",
    IF(COUNTIF(C2482:F2482,INDEX(_xlfn._xlws.FILTER(C2482:F2482,TRIM(C2482:F2482)&lt;&gt;"-"),1))=SUMPRODUCT((TRIM(C2482:F2482)&lt;&gt;"-")*1),
    "No Change",
    "Change"))</f>
        <v>No Data</v>
      </c>
      <c r="I2482" s="159"/>
      <c r="J2482"/>
      <c r="K2482" s="163"/>
      <c r="L2482" s="147" t="str">
        <f>TRIM(CLEAN(TEXT(IFERROR(INDEX('Glade MR'!$B$4:$C$3000,MATCH($A2482,'Glade MR'!$C$4:$C$3000,0),1),"-"),"@")))</f>
        <v>Pool 3</v>
      </c>
      <c r="M2482" s="147" t="str">
        <f>TRIM(CLEAN(TEXT(IFERROR(INDEX('Glade MR'!$I$4:$J$3000,MATCH($A2482,'Glade MR'!$J$4:$J$3000,0),1),"-"),"@")))</f>
        <v>-</v>
      </c>
      <c r="N2482" s="147" t="str">
        <f>TRIM(CLEAN(TEXT(IFERROR(INDEX('Glade MR'!$P$4:$Q$3000,MATCH($A2482,'Glade MR'!$Q$4:$Q$3000,0),1),"-"),"@")))</f>
        <v>-</v>
      </c>
      <c r="O2482" s="147" t="str">
        <f>TRIM(CLEAN(TEXT(IFERROR(INDEX('Glade MR'!$W$4:$X$3000,MATCH($A2482,'Glade MR'!$X$4:$X$3000,0),1),"-"),"@")))</f>
        <v>Pool 4</v>
      </c>
      <c r="P2482" s="159" t="str">
        <f t="shared" si="77"/>
        <v>Found</v>
      </c>
      <c r="Q2482" t="str" cm="1">
        <f t="array" ref="Q2482">IF(SUMPRODUCT((TRIM(L2482:O2482)&lt;&gt;"-")*1)=0,
    "No Data",
    IF(COUNTIF(L2482:O2482,INDEX(_xlfn._xlws.FILTER(L2482:O2482,TRIM(L2482:O2482)&lt;&gt;"-"),1))=SUMPRODUCT((TRIM(L2482:O2482)&lt;&gt;"-")*1),
    "No Change",
    "Change"))</f>
        <v>Change</v>
      </c>
      <c r="R2482" s="159"/>
      <c r="S2482" s="111"/>
    </row>
    <row r="2483" spans="1:19" x14ac:dyDescent="0.3">
      <c r="A2483" t="s">
        <v>2872</v>
      </c>
      <c r="B2483" t="s">
        <v>1137</v>
      </c>
      <c r="C2483" s="160" t="str">
        <f>TRIM(CLEAN(TEXT(IFERROR(INDEX('Snakeden MR'!$B$4:$C$3028,MATCH($A2483,'Snakeden MR'!$C$4:$C$3028,0),1),"-"),"@")))</f>
        <v>-</v>
      </c>
      <c r="D2483" s="147" t="str">
        <f>TRIM(CLEAN(TEXT(IFERROR(INDEX('Snakeden MR'!$I$4:$J$3028,MATCH($A2483,'Snakeden MR'!$J$4:$J$3028,0),1),"-"),"@")))</f>
        <v>-</v>
      </c>
      <c r="E2483" s="147" t="str">
        <f>TRIM(CLEAN(TEXT(IFERROR(INDEX('Snakeden MR'!$P$4:$Q$3028,MATCH($A2483,'Snakeden MR'!$Q$4:$Q$3028,0),1),"-"),"@")))</f>
        <v>-</v>
      </c>
      <c r="F2483" s="147" t="str">
        <f>TRIM(CLEAN(TEXT(IFERROR(INDEX('Snakeden MR'!$W$4:$X$3028,MATCH($A2483,'Snakeden MR'!$X$4:$X$3028,0),1),"-"),"@")))</f>
        <v>-</v>
      </c>
      <c r="G2483" s="159" t="str">
        <f t="shared" si="76"/>
        <v>Not Found</v>
      </c>
      <c r="H2483" t="str" cm="1">
        <f t="array" ref="H2483">IF(SUMPRODUCT((TRIM(C2483:F2483)&lt;&gt;"-")*1)=0,
    "No Data",
    IF(COUNTIF(C2483:F2483,INDEX(_xlfn._xlws.FILTER(C2483:F2483,TRIM(C2483:F2483)&lt;&gt;"-"),1))=SUMPRODUCT((TRIM(C2483:F2483)&lt;&gt;"-")*1),
    "No Change",
    "Change"))</f>
        <v>No Data</v>
      </c>
      <c r="I2483" s="159"/>
      <c r="J2483"/>
      <c r="K2483" s="163"/>
      <c r="L2483" s="147" t="str">
        <f>TRIM(CLEAN(TEXT(IFERROR(INDEX('Glade MR'!$B$4:$C$3000,MATCH($A2483,'Glade MR'!$C$4:$C$3000,0),1),"-"),"@")))</f>
        <v>-</v>
      </c>
      <c r="M2483" s="147" t="str">
        <f>TRIM(CLEAN(TEXT(IFERROR(INDEX('Glade MR'!$I$4:$J$3000,MATCH($A2483,'Glade MR'!$J$4:$J$3000,0),1),"-"),"@")))</f>
        <v>-</v>
      </c>
      <c r="N2483" s="147" t="str">
        <f>TRIM(CLEAN(TEXT(IFERROR(INDEX('Glade MR'!$P$4:$Q$3000,MATCH($A2483,'Glade MR'!$Q$4:$Q$3000,0),1),"-"),"@")))</f>
        <v>-</v>
      </c>
      <c r="O2483" s="147" t="str">
        <f>TRIM(CLEAN(TEXT(IFERROR(INDEX('Glade MR'!$W$4:$X$3000,MATCH($A2483,'Glade MR'!$X$4:$X$3000,0),1),"-"),"@")))</f>
        <v>-</v>
      </c>
      <c r="P2483" s="159" t="str">
        <f t="shared" si="77"/>
        <v>Not Found</v>
      </c>
      <c r="Q2483" t="str" cm="1">
        <f t="array" ref="Q2483">IF(SUMPRODUCT((TRIM(L2483:O2483)&lt;&gt;"-")*1)=0,
    "No Data",
    IF(COUNTIF(L2483:O2483,INDEX(_xlfn._xlws.FILTER(L2483:O2483,TRIM(L2483:O2483)&lt;&gt;"-"),1))=SUMPRODUCT((TRIM(L2483:O2483)&lt;&gt;"-")*1),
    "No Change",
    "Change"))</f>
        <v>No Data</v>
      </c>
      <c r="R2483" s="159"/>
      <c r="S2483" s="111"/>
    </row>
    <row r="2484" spans="1:19" x14ac:dyDescent="0.3">
      <c r="A2484" t="s">
        <v>2873</v>
      </c>
      <c r="B2484" t="s">
        <v>1137</v>
      </c>
      <c r="C2484" s="160" t="str">
        <f>TRIM(CLEAN(TEXT(IFERROR(INDEX('Snakeden MR'!$B$4:$C$3028,MATCH($A2484,'Snakeden MR'!$C$4:$C$3028,0),1),"-"),"@")))</f>
        <v>-</v>
      </c>
      <c r="D2484" s="147" t="str">
        <f>TRIM(CLEAN(TEXT(IFERROR(INDEX('Snakeden MR'!$I$4:$J$3028,MATCH($A2484,'Snakeden MR'!$J$4:$J$3028,0),1),"-"),"@")))</f>
        <v>-</v>
      </c>
      <c r="E2484" s="147" t="str">
        <f>TRIM(CLEAN(TEXT(IFERROR(INDEX('Snakeden MR'!$P$4:$Q$3028,MATCH($A2484,'Snakeden MR'!$Q$4:$Q$3028,0),1),"-"),"@")))</f>
        <v>-</v>
      </c>
      <c r="F2484" s="147" t="str">
        <f>TRIM(CLEAN(TEXT(IFERROR(INDEX('Snakeden MR'!$W$4:$X$3028,MATCH($A2484,'Snakeden MR'!$X$4:$X$3028,0),1),"-"),"@")))</f>
        <v>-</v>
      </c>
      <c r="G2484" s="159" t="str">
        <f t="shared" si="76"/>
        <v>Not Found</v>
      </c>
      <c r="H2484" t="str" cm="1">
        <f t="array" ref="H2484">IF(SUMPRODUCT((TRIM(C2484:F2484)&lt;&gt;"-")*1)=0,
    "No Data",
    IF(COUNTIF(C2484:F2484,INDEX(_xlfn._xlws.FILTER(C2484:F2484,TRIM(C2484:F2484)&lt;&gt;"-"),1))=SUMPRODUCT((TRIM(C2484:F2484)&lt;&gt;"-")*1),
    "No Change",
    "Change"))</f>
        <v>No Data</v>
      </c>
      <c r="I2484" s="159"/>
      <c r="J2484"/>
      <c r="K2484" s="163"/>
      <c r="L2484" s="147" t="str">
        <f>TRIM(CLEAN(TEXT(IFERROR(INDEX('Glade MR'!$B$4:$C$3000,MATCH($A2484,'Glade MR'!$C$4:$C$3000,0),1),"-"),"@")))</f>
        <v>-</v>
      </c>
      <c r="M2484" s="147" t="str">
        <f>TRIM(CLEAN(TEXT(IFERROR(INDEX('Glade MR'!$I$4:$J$3000,MATCH($A2484,'Glade MR'!$J$4:$J$3000,0),1),"-"),"@")))</f>
        <v>-</v>
      </c>
      <c r="N2484" s="147" t="str">
        <f>TRIM(CLEAN(TEXT(IFERROR(INDEX('Glade MR'!$P$4:$Q$3000,MATCH($A2484,'Glade MR'!$Q$4:$Q$3000,0),1),"-"),"@")))</f>
        <v>-</v>
      </c>
      <c r="O2484" s="147" t="str">
        <f>TRIM(CLEAN(TEXT(IFERROR(INDEX('Glade MR'!$W$4:$X$3000,MATCH($A2484,'Glade MR'!$X$4:$X$3000,0),1),"-"),"@")))</f>
        <v>-</v>
      </c>
      <c r="P2484" s="159" t="str">
        <f t="shared" si="77"/>
        <v>Not Found</v>
      </c>
      <c r="Q2484" t="str" cm="1">
        <f t="array" ref="Q2484">IF(SUMPRODUCT((TRIM(L2484:O2484)&lt;&gt;"-")*1)=0,
    "No Data",
    IF(COUNTIF(L2484:O2484,INDEX(_xlfn._xlws.FILTER(L2484:O2484,TRIM(L2484:O2484)&lt;&gt;"-"),1))=SUMPRODUCT((TRIM(L2484:O2484)&lt;&gt;"-")*1),
    "No Change",
    "Change"))</f>
        <v>No Data</v>
      </c>
      <c r="R2484" s="159"/>
      <c r="S2484" s="111"/>
    </row>
    <row r="2485" spans="1:19" x14ac:dyDescent="0.3">
      <c r="A2485" t="s">
        <v>676</v>
      </c>
      <c r="B2485" t="s">
        <v>1145</v>
      </c>
      <c r="C2485" s="160" t="str">
        <f>TRIM(CLEAN(TEXT(IFERROR(INDEX('Snakeden MR'!$B$4:$C$3028,MATCH($A2485,'Snakeden MR'!$C$4:$C$3028,0),1),"-"),"@")))</f>
        <v>-</v>
      </c>
      <c r="D2485" s="147" t="str">
        <f>TRIM(CLEAN(TEXT(IFERROR(INDEX('Snakeden MR'!$I$4:$J$3028,MATCH($A2485,'Snakeden MR'!$J$4:$J$3028,0),1),"-"),"@")))</f>
        <v>-</v>
      </c>
      <c r="E2485" s="147" t="str">
        <f>TRIM(CLEAN(TEXT(IFERROR(INDEX('Snakeden MR'!$P$4:$Q$3028,MATCH($A2485,'Snakeden MR'!$Q$4:$Q$3028,0),1),"-"),"@")))</f>
        <v>-</v>
      </c>
      <c r="F2485" s="147" t="str">
        <f>TRIM(CLEAN(TEXT(IFERROR(INDEX('Snakeden MR'!$W$4:$X$3028,MATCH($A2485,'Snakeden MR'!$X$4:$X$3028,0),1),"-"),"@")))</f>
        <v>-</v>
      </c>
      <c r="G2485" s="159" t="str">
        <f t="shared" si="76"/>
        <v>Not Found</v>
      </c>
      <c r="H2485" t="str" cm="1">
        <f t="array" ref="H2485">IF(SUMPRODUCT((TRIM(C2485:F2485)&lt;&gt;"-")*1)=0,
    "No Data",
    IF(COUNTIF(C2485:F2485,INDEX(_xlfn._xlws.FILTER(C2485:F2485,TRIM(C2485:F2485)&lt;&gt;"-"),1))=SUMPRODUCT((TRIM(C2485:F2485)&lt;&gt;"-")*1),
    "No Change",
    "Change"))</f>
        <v>No Data</v>
      </c>
      <c r="I2485" s="159"/>
      <c r="J2485"/>
      <c r="K2485" s="163"/>
      <c r="L2485" s="147" t="str">
        <f>TRIM(CLEAN(TEXT(IFERROR(INDEX('Glade MR'!$B$4:$C$3000,MATCH($A2485,'Glade MR'!$C$4:$C$3000,0),1),"-"),"@")))</f>
        <v>Pool 4</v>
      </c>
      <c r="M2485" s="147" t="str">
        <f>TRIM(CLEAN(TEXT(IFERROR(INDEX('Glade MR'!$I$4:$J$3000,MATCH($A2485,'Glade MR'!$J$4:$J$3000,0),1),"-"),"@")))</f>
        <v>-</v>
      </c>
      <c r="N2485" s="147" t="str">
        <f>TRIM(CLEAN(TEXT(IFERROR(INDEX('Glade MR'!$P$4:$Q$3000,MATCH($A2485,'Glade MR'!$Q$4:$Q$3000,0),1),"-"),"@")))</f>
        <v>-</v>
      </c>
      <c r="O2485" s="147" t="str">
        <f>TRIM(CLEAN(TEXT(IFERROR(INDEX('Glade MR'!$W$4:$X$3000,MATCH($A2485,'Glade MR'!$X$4:$X$3000,0),1),"-"),"@")))</f>
        <v>-</v>
      </c>
      <c r="P2485" s="159" t="str">
        <f t="shared" si="77"/>
        <v>Found</v>
      </c>
      <c r="Q2485" t="str" cm="1">
        <f t="array" ref="Q2485">IF(SUMPRODUCT((TRIM(L2485:O2485)&lt;&gt;"-")*1)=0,
    "No Data",
    IF(COUNTIF(L2485:O2485,INDEX(_xlfn._xlws.FILTER(L2485:O2485,TRIM(L2485:O2485)&lt;&gt;"-"),1))=SUMPRODUCT((TRIM(L2485:O2485)&lt;&gt;"-")*1),
    "No Change",
    "Change"))</f>
        <v>No Change</v>
      </c>
      <c r="R2485" s="159"/>
      <c r="S2485" s="111"/>
    </row>
    <row r="2486" spans="1:19" x14ac:dyDescent="0.3">
      <c r="A2486" t="s">
        <v>918</v>
      </c>
      <c r="B2486" t="s">
        <v>1137</v>
      </c>
      <c r="C2486" s="160" t="str">
        <f>TRIM(CLEAN(TEXT(IFERROR(INDEX('Snakeden MR'!$B$4:$C$3028,MATCH($A2486,'Snakeden MR'!$C$4:$C$3028,0),1),"-"),"@")))</f>
        <v>-</v>
      </c>
      <c r="D2486" s="147" t="str">
        <f>TRIM(CLEAN(TEXT(IFERROR(INDEX('Snakeden MR'!$I$4:$J$3028,MATCH($A2486,'Snakeden MR'!$J$4:$J$3028,0),1),"-"),"@")))</f>
        <v>-</v>
      </c>
      <c r="E2486" s="147" t="str">
        <f>TRIM(CLEAN(TEXT(IFERROR(INDEX('Snakeden MR'!$P$4:$Q$3028,MATCH($A2486,'Snakeden MR'!$Q$4:$Q$3028,0),1),"-"),"@")))</f>
        <v>-</v>
      </c>
      <c r="F2486" s="147" t="str">
        <f>TRIM(CLEAN(TEXT(IFERROR(INDEX('Snakeden MR'!$W$4:$X$3028,MATCH($A2486,'Snakeden MR'!$X$4:$X$3028,0),1),"-"),"@")))</f>
        <v>-</v>
      </c>
      <c r="G2486" s="159" t="str">
        <f t="shared" si="76"/>
        <v>Not Found</v>
      </c>
      <c r="H2486" t="str" cm="1">
        <f t="array" ref="H2486">IF(SUMPRODUCT((TRIM(C2486:F2486)&lt;&gt;"-")*1)=0,
    "No Data",
    IF(COUNTIF(C2486:F2486,INDEX(_xlfn._xlws.FILTER(C2486:F2486,TRIM(C2486:F2486)&lt;&gt;"-"),1))=SUMPRODUCT((TRIM(C2486:F2486)&lt;&gt;"-")*1),
    "No Change",
    "Change"))</f>
        <v>No Data</v>
      </c>
      <c r="I2486" s="159"/>
      <c r="J2486"/>
      <c r="K2486" s="163"/>
      <c r="L2486" s="147" t="str">
        <f>TRIM(CLEAN(TEXT(IFERROR(INDEX('Glade MR'!$B$4:$C$3000,MATCH($A2486,'Glade MR'!$C$4:$C$3000,0),1),"-"),"@")))</f>
        <v>-</v>
      </c>
      <c r="M2486" s="147" t="str">
        <f>TRIM(CLEAN(TEXT(IFERROR(INDEX('Glade MR'!$I$4:$J$3000,MATCH($A2486,'Glade MR'!$J$4:$J$3000,0),1),"-"),"@")))</f>
        <v>-</v>
      </c>
      <c r="N2486" s="147" t="str">
        <f>TRIM(CLEAN(TEXT(IFERROR(INDEX('Glade MR'!$P$4:$Q$3000,MATCH($A2486,'Glade MR'!$Q$4:$Q$3000,0),1),"-"),"@")))</f>
        <v>Pool 1</v>
      </c>
      <c r="O2486" s="147" t="str">
        <f>TRIM(CLEAN(TEXT(IFERROR(INDEX('Glade MR'!$W$4:$X$3000,MATCH($A2486,'Glade MR'!$X$4:$X$3000,0),1),"-"),"@")))</f>
        <v>Pool 1</v>
      </c>
      <c r="P2486" s="159" t="str">
        <f t="shared" si="77"/>
        <v>Found</v>
      </c>
      <c r="Q2486" t="str" cm="1">
        <f t="array" ref="Q2486">IF(SUMPRODUCT((TRIM(L2486:O2486)&lt;&gt;"-")*1)=0,
    "No Data",
    IF(COUNTIF(L2486:O2486,INDEX(_xlfn._xlws.FILTER(L2486:O2486,TRIM(L2486:O2486)&lt;&gt;"-"),1))=SUMPRODUCT((TRIM(L2486:O2486)&lt;&gt;"-")*1),
    "No Change",
    "Change"))</f>
        <v>No Change</v>
      </c>
      <c r="R2486" s="159"/>
      <c r="S2486" s="111"/>
    </row>
    <row r="2487" spans="1:19" x14ac:dyDescent="0.3">
      <c r="A2487" t="s">
        <v>546</v>
      </c>
      <c r="B2487" t="s">
        <v>1137</v>
      </c>
      <c r="C2487" s="160" t="str">
        <f>TRIM(CLEAN(TEXT(IFERROR(INDEX('Snakeden MR'!$B$4:$C$3028,MATCH($A2487,'Snakeden MR'!$C$4:$C$3028,0),1),"-"),"@")))</f>
        <v>-</v>
      </c>
      <c r="D2487" s="147" t="str">
        <f>TRIM(CLEAN(TEXT(IFERROR(INDEX('Snakeden MR'!$I$4:$J$3028,MATCH($A2487,'Snakeden MR'!$J$4:$J$3028,0),1),"-"),"@")))</f>
        <v>-</v>
      </c>
      <c r="E2487" s="147" t="str">
        <f>TRIM(CLEAN(TEXT(IFERROR(INDEX('Snakeden MR'!$P$4:$Q$3028,MATCH($A2487,'Snakeden MR'!$Q$4:$Q$3028,0),1),"-"),"@")))</f>
        <v>-</v>
      </c>
      <c r="F2487" s="147" t="str">
        <f>TRIM(CLEAN(TEXT(IFERROR(INDEX('Snakeden MR'!$W$4:$X$3028,MATCH($A2487,'Snakeden MR'!$X$4:$X$3028,0),1),"-"),"@")))</f>
        <v>-</v>
      </c>
      <c r="G2487" s="159" t="str">
        <f t="shared" si="76"/>
        <v>Not Found</v>
      </c>
      <c r="H2487" t="str" cm="1">
        <f t="array" ref="H2487">IF(SUMPRODUCT((TRIM(C2487:F2487)&lt;&gt;"-")*1)=0,
    "No Data",
    IF(COUNTIF(C2487:F2487,INDEX(_xlfn._xlws.FILTER(C2487:F2487,TRIM(C2487:F2487)&lt;&gt;"-"),1))=SUMPRODUCT((TRIM(C2487:F2487)&lt;&gt;"-")*1),
    "No Change",
    "Change"))</f>
        <v>No Data</v>
      </c>
      <c r="I2487" s="159"/>
      <c r="J2487"/>
      <c r="K2487" s="163"/>
      <c r="L2487" s="147" t="str">
        <f>TRIM(CLEAN(TEXT(IFERROR(INDEX('Glade MR'!$B$4:$C$3000,MATCH($A2487,'Glade MR'!$C$4:$C$3000,0),1),"-"),"@")))</f>
        <v>-</v>
      </c>
      <c r="M2487" s="147" t="str">
        <f>TRIM(CLEAN(TEXT(IFERROR(INDEX('Glade MR'!$I$4:$J$3000,MATCH($A2487,'Glade MR'!$J$4:$J$3000,0),1),"-"),"@")))</f>
        <v>-</v>
      </c>
      <c r="N2487" s="147" t="str">
        <f>TRIM(CLEAN(TEXT(IFERROR(INDEX('Glade MR'!$P$4:$Q$3000,MATCH($A2487,'Glade MR'!$Q$4:$Q$3000,0),1),"-"),"@")))</f>
        <v>-</v>
      </c>
      <c r="O2487" s="147" t="str">
        <f>TRIM(CLEAN(TEXT(IFERROR(INDEX('Glade MR'!$W$4:$X$3000,MATCH($A2487,'Glade MR'!$X$4:$X$3000,0),1),"-"),"@")))</f>
        <v>Pool 8</v>
      </c>
      <c r="P2487" s="159" t="str">
        <f t="shared" si="77"/>
        <v>Found</v>
      </c>
      <c r="Q2487" t="str" cm="1">
        <f t="array" ref="Q2487">IF(SUMPRODUCT((TRIM(L2487:O2487)&lt;&gt;"-")*1)=0,
    "No Data",
    IF(COUNTIF(L2487:O2487,INDEX(_xlfn._xlws.FILTER(L2487:O2487,TRIM(L2487:O2487)&lt;&gt;"-"),1))=SUMPRODUCT((TRIM(L2487:O2487)&lt;&gt;"-")*1),
    "No Change",
    "Change"))</f>
        <v>No Change</v>
      </c>
      <c r="R2487" s="159"/>
      <c r="S2487" s="111"/>
    </row>
    <row r="2488" spans="1:19" x14ac:dyDescent="0.3">
      <c r="A2488" t="s">
        <v>2874</v>
      </c>
      <c r="B2488" t="s">
        <v>1137</v>
      </c>
      <c r="C2488" s="160" t="str">
        <f>TRIM(CLEAN(TEXT(IFERROR(INDEX('Snakeden MR'!$B$4:$C$3028,MATCH($A2488,'Snakeden MR'!$C$4:$C$3028,0),1),"-"),"@")))</f>
        <v>-</v>
      </c>
      <c r="D2488" s="147" t="str">
        <f>TRIM(CLEAN(TEXT(IFERROR(INDEX('Snakeden MR'!$I$4:$J$3028,MATCH($A2488,'Snakeden MR'!$J$4:$J$3028,0),1),"-"),"@")))</f>
        <v>-</v>
      </c>
      <c r="E2488" s="147" t="str">
        <f>TRIM(CLEAN(TEXT(IFERROR(INDEX('Snakeden MR'!$P$4:$Q$3028,MATCH($A2488,'Snakeden MR'!$Q$4:$Q$3028,0),1),"-"),"@")))</f>
        <v>-</v>
      </c>
      <c r="F2488" s="147" t="str">
        <f>TRIM(CLEAN(TEXT(IFERROR(INDEX('Snakeden MR'!$W$4:$X$3028,MATCH($A2488,'Snakeden MR'!$X$4:$X$3028,0),1),"-"),"@")))</f>
        <v>-</v>
      </c>
      <c r="G2488" s="159" t="str">
        <f t="shared" si="76"/>
        <v>Not Found</v>
      </c>
      <c r="H2488" t="str" cm="1">
        <f t="array" ref="H2488">IF(SUMPRODUCT((TRIM(C2488:F2488)&lt;&gt;"-")*1)=0,
    "No Data",
    IF(COUNTIF(C2488:F2488,INDEX(_xlfn._xlws.FILTER(C2488:F2488,TRIM(C2488:F2488)&lt;&gt;"-"),1))=SUMPRODUCT((TRIM(C2488:F2488)&lt;&gt;"-")*1),
    "No Change",
    "Change"))</f>
        <v>No Data</v>
      </c>
      <c r="I2488" s="159"/>
      <c r="J2488"/>
      <c r="K2488" s="163"/>
      <c r="L2488" s="147" t="str">
        <f>TRIM(CLEAN(TEXT(IFERROR(INDEX('Glade MR'!$B$4:$C$3000,MATCH($A2488,'Glade MR'!$C$4:$C$3000,0),1),"-"),"@")))</f>
        <v>-</v>
      </c>
      <c r="M2488" s="147" t="str">
        <f>TRIM(CLEAN(TEXT(IFERROR(INDEX('Glade MR'!$I$4:$J$3000,MATCH($A2488,'Glade MR'!$J$4:$J$3000,0),1),"-"),"@")))</f>
        <v>-</v>
      </c>
      <c r="N2488" s="147" t="str">
        <f>TRIM(CLEAN(TEXT(IFERROR(INDEX('Glade MR'!$P$4:$Q$3000,MATCH($A2488,'Glade MR'!$Q$4:$Q$3000,0),1),"-"),"@")))</f>
        <v>-</v>
      </c>
      <c r="O2488" s="147" t="str">
        <f>TRIM(CLEAN(TEXT(IFERROR(INDEX('Glade MR'!$W$4:$X$3000,MATCH($A2488,'Glade MR'!$X$4:$X$3000,0),1),"-"),"@")))</f>
        <v>-</v>
      </c>
      <c r="P2488" s="159" t="str">
        <f t="shared" si="77"/>
        <v>Not Found</v>
      </c>
      <c r="Q2488" t="str" cm="1">
        <f t="array" ref="Q2488">IF(SUMPRODUCT((TRIM(L2488:O2488)&lt;&gt;"-")*1)=0,
    "No Data",
    IF(COUNTIF(L2488:O2488,INDEX(_xlfn._xlws.FILTER(L2488:O2488,TRIM(L2488:O2488)&lt;&gt;"-"),1))=SUMPRODUCT((TRIM(L2488:O2488)&lt;&gt;"-")*1),
    "No Change",
    "Change"))</f>
        <v>No Data</v>
      </c>
      <c r="R2488" s="159"/>
      <c r="S2488" s="111"/>
    </row>
    <row r="2489" spans="1:19" x14ac:dyDescent="0.3">
      <c r="A2489" t="s">
        <v>2875</v>
      </c>
      <c r="B2489" t="s">
        <v>1137</v>
      </c>
      <c r="C2489" s="160" t="str">
        <f>TRIM(CLEAN(TEXT(IFERROR(INDEX('Snakeden MR'!$B$4:$C$3028,MATCH($A2489,'Snakeden MR'!$C$4:$C$3028,0),1),"-"),"@")))</f>
        <v>-</v>
      </c>
      <c r="D2489" s="147" t="str">
        <f>TRIM(CLEAN(TEXT(IFERROR(INDEX('Snakeden MR'!$I$4:$J$3028,MATCH($A2489,'Snakeden MR'!$J$4:$J$3028,0),1),"-"),"@")))</f>
        <v>-</v>
      </c>
      <c r="E2489" s="147" t="str">
        <f>TRIM(CLEAN(TEXT(IFERROR(INDEX('Snakeden MR'!$P$4:$Q$3028,MATCH($A2489,'Snakeden MR'!$Q$4:$Q$3028,0),1),"-"),"@")))</f>
        <v>-</v>
      </c>
      <c r="F2489" s="147" t="str">
        <f>TRIM(CLEAN(TEXT(IFERROR(INDEX('Snakeden MR'!$W$4:$X$3028,MATCH($A2489,'Snakeden MR'!$X$4:$X$3028,0),1),"-"),"@")))</f>
        <v>-</v>
      </c>
      <c r="G2489" s="159" t="str">
        <f t="shared" si="76"/>
        <v>Not Found</v>
      </c>
      <c r="H2489" t="str" cm="1">
        <f t="array" ref="H2489">IF(SUMPRODUCT((TRIM(C2489:F2489)&lt;&gt;"-")*1)=0,
    "No Data",
    IF(COUNTIF(C2489:F2489,INDEX(_xlfn._xlws.FILTER(C2489:F2489,TRIM(C2489:F2489)&lt;&gt;"-"),1))=SUMPRODUCT((TRIM(C2489:F2489)&lt;&gt;"-")*1),
    "No Change",
    "Change"))</f>
        <v>No Data</v>
      </c>
      <c r="I2489" s="159"/>
      <c r="J2489"/>
      <c r="K2489" s="163"/>
      <c r="L2489" s="147" t="str">
        <f>TRIM(CLEAN(TEXT(IFERROR(INDEX('Glade MR'!$B$4:$C$3000,MATCH($A2489,'Glade MR'!$C$4:$C$3000,0),1),"-"),"@")))</f>
        <v>-</v>
      </c>
      <c r="M2489" s="147" t="str">
        <f>TRIM(CLEAN(TEXT(IFERROR(INDEX('Glade MR'!$I$4:$J$3000,MATCH($A2489,'Glade MR'!$J$4:$J$3000,0),1),"-"),"@")))</f>
        <v>-</v>
      </c>
      <c r="N2489" s="147" t="str">
        <f>TRIM(CLEAN(TEXT(IFERROR(INDEX('Glade MR'!$P$4:$Q$3000,MATCH($A2489,'Glade MR'!$Q$4:$Q$3000,0),1),"-"),"@")))</f>
        <v>-</v>
      </c>
      <c r="O2489" s="147" t="str">
        <f>TRIM(CLEAN(TEXT(IFERROR(INDEX('Glade MR'!$W$4:$X$3000,MATCH($A2489,'Glade MR'!$X$4:$X$3000,0),1),"-"),"@")))</f>
        <v>-</v>
      </c>
      <c r="P2489" s="159" t="str">
        <f t="shared" si="77"/>
        <v>Not Found</v>
      </c>
      <c r="Q2489" t="str" cm="1">
        <f t="array" ref="Q2489">IF(SUMPRODUCT((TRIM(L2489:O2489)&lt;&gt;"-")*1)=0,
    "No Data",
    IF(COUNTIF(L2489:O2489,INDEX(_xlfn._xlws.FILTER(L2489:O2489,TRIM(L2489:O2489)&lt;&gt;"-"),1))=SUMPRODUCT((TRIM(L2489:O2489)&lt;&gt;"-")*1),
    "No Change",
    "Change"))</f>
        <v>No Data</v>
      </c>
      <c r="R2489" s="159"/>
      <c r="S2489" s="111"/>
    </row>
    <row r="2490" spans="1:19" x14ac:dyDescent="0.3">
      <c r="A2490" t="s">
        <v>2876</v>
      </c>
      <c r="B2490" t="s">
        <v>1137</v>
      </c>
      <c r="C2490" s="160" t="str">
        <f>TRIM(CLEAN(TEXT(IFERROR(INDEX('Snakeden MR'!$B$4:$C$3028,MATCH($A2490,'Snakeden MR'!$C$4:$C$3028,0),1),"-"),"@")))</f>
        <v>-</v>
      </c>
      <c r="D2490" s="147" t="str">
        <f>TRIM(CLEAN(TEXT(IFERROR(INDEX('Snakeden MR'!$I$4:$J$3028,MATCH($A2490,'Snakeden MR'!$J$4:$J$3028,0),1),"-"),"@")))</f>
        <v>-</v>
      </c>
      <c r="E2490" s="147" t="str">
        <f>TRIM(CLEAN(TEXT(IFERROR(INDEX('Snakeden MR'!$P$4:$Q$3028,MATCH($A2490,'Snakeden MR'!$Q$4:$Q$3028,0),1),"-"),"@")))</f>
        <v>-</v>
      </c>
      <c r="F2490" s="147" t="str">
        <f>TRIM(CLEAN(TEXT(IFERROR(INDEX('Snakeden MR'!$W$4:$X$3028,MATCH($A2490,'Snakeden MR'!$X$4:$X$3028,0),1),"-"),"@")))</f>
        <v>-</v>
      </c>
      <c r="G2490" s="159" t="str">
        <f t="shared" si="76"/>
        <v>Not Found</v>
      </c>
      <c r="H2490" t="str" cm="1">
        <f t="array" ref="H2490">IF(SUMPRODUCT((TRIM(C2490:F2490)&lt;&gt;"-")*1)=0,
    "No Data",
    IF(COUNTIF(C2490:F2490,INDEX(_xlfn._xlws.FILTER(C2490:F2490,TRIM(C2490:F2490)&lt;&gt;"-"),1))=SUMPRODUCT((TRIM(C2490:F2490)&lt;&gt;"-")*1),
    "No Change",
    "Change"))</f>
        <v>No Data</v>
      </c>
      <c r="I2490" s="159"/>
      <c r="J2490"/>
      <c r="K2490" s="163"/>
      <c r="L2490" s="147" t="str">
        <f>TRIM(CLEAN(TEXT(IFERROR(INDEX('Glade MR'!$B$4:$C$3000,MATCH($A2490,'Glade MR'!$C$4:$C$3000,0),1),"-"),"@")))</f>
        <v>-</v>
      </c>
      <c r="M2490" s="147" t="str">
        <f>TRIM(CLEAN(TEXT(IFERROR(INDEX('Glade MR'!$I$4:$J$3000,MATCH($A2490,'Glade MR'!$J$4:$J$3000,0),1),"-"),"@")))</f>
        <v>-</v>
      </c>
      <c r="N2490" s="147" t="str">
        <f>TRIM(CLEAN(TEXT(IFERROR(INDEX('Glade MR'!$P$4:$Q$3000,MATCH($A2490,'Glade MR'!$Q$4:$Q$3000,0),1),"-"),"@")))</f>
        <v>-</v>
      </c>
      <c r="O2490" s="147" t="str">
        <f>TRIM(CLEAN(TEXT(IFERROR(INDEX('Glade MR'!$W$4:$X$3000,MATCH($A2490,'Glade MR'!$X$4:$X$3000,0),1),"-"),"@")))</f>
        <v>-</v>
      </c>
      <c r="P2490" s="159" t="str">
        <f t="shared" si="77"/>
        <v>Not Found</v>
      </c>
      <c r="Q2490" t="str" cm="1">
        <f t="array" ref="Q2490">IF(SUMPRODUCT((TRIM(L2490:O2490)&lt;&gt;"-")*1)=0,
    "No Data",
    IF(COUNTIF(L2490:O2490,INDEX(_xlfn._xlws.FILTER(L2490:O2490,TRIM(L2490:O2490)&lt;&gt;"-"),1))=SUMPRODUCT((TRIM(L2490:O2490)&lt;&gt;"-")*1),
    "No Change",
    "Change"))</f>
        <v>No Data</v>
      </c>
      <c r="R2490" s="159"/>
      <c r="S2490" s="111"/>
    </row>
    <row r="2491" spans="1:19" x14ac:dyDescent="0.3">
      <c r="A2491" t="s">
        <v>2877</v>
      </c>
      <c r="B2491" t="s">
        <v>1137</v>
      </c>
      <c r="C2491" s="160" t="str">
        <f>TRIM(CLEAN(TEXT(IFERROR(INDEX('Snakeden MR'!$B$4:$C$3028,MATCH($A2491,'Snakeden MR'!$C$4:$C$3028,0),1),"-"),"@")))</f>
        <v>-</v>
      </c>
      <c r="D2491" s="147" t="str">
        <f>TRIM(CLEAN(TEXT(IFERROR(INDEX('Snakeden MR'!$I$4:$J$3028,MATCH($A2491,'Snakeden MR'!$J$4:$J$3028,0),1),"-"),"@")))</f>
        <v>-</v>
      </c>
      <c r="E2491" s="147" t="str">
        <f>TRIM(CLEAN(TEXT(IFERROR(INDEX('Snakeden MR'!$P$4:$Q$3028,MATCH($A2491,'Snakeden MR'!$Q$4:$Q$3028,0),1),"-"),"@")))</f>
        <v>-</v>
      </c>
      <c r="F2491" s="147" t="str">
        <f>TRIM(CLEAN(TEXT(IFERROR(INDEX('Snakeden MR'!$W$4:$X$3028,MATCH($A2491,'Snakeden MR'!$X$4:$X$3028,0),1),"-"),"@")))</f>
        <v>-</v>
      </c>
      <c r="G2491" s="159" t="str">
        <f t="shared" si="76"/>
        <v>Not Found</v>
      </c>
      <c r="H2491" t="str" cm="1">
        <f t="array" ref="H2491">IF(SUMPRODUCT((TRIM(C2491:F2491)&lt;&gt;"-")*1)=0,
    "No Data",
    IF(COUNTIF(C2491:F2491,INDEX(_xlfn._xlws.FILTER(C2491:F2491,TRIM(C2491:F2491)&lt;&gt;"-"),1))=SUMPRODUCT((TRIM(C2491:F2491)&lt;&gt;"-")*1),
    "No Change",
    "Change"))</f>
        <v>No Data</v>
      </c>
      <c r="I2491" s="159"/>
      <c r="J2491"/>
      <c r="K2491" s="163"/>
      <c r="L2491" s="147" t="str">
        <f>TRIM(CLEAN(TEXT(IFERROR(INDEX('Glade MR'!$B$4:$C$3000,MATCH($A2491,'Glade MR'!$C$4:$C$3000,0),1),"-"),"@")))</f>
        <v>-</v>
      </c>
      <c r="M2491" s="147" t="str">
        <f>TRIM(CLEAN(TEXT(IFERROR(INDEX('Glade MR'!$I$4:$J$3000,MATCH($A2491,'Glade MR'!$J$4:$J$3000,0),1),"-"),"@")))</f>
        <v>-</v>
      </c>
      <c r="N2491" s="147" t="str">
        <f>TRIM(CLEAN(TEXT(IFERROR(INDEX('Glade MR'!$P$4:$Q$3000,MATCH($A2491,'Glade MR'!$Q$4:$Q$3000,0),1),"-"),"@")))</f>
        <v>-</v>
      </c>
      <c r="O2491" s="147" t="str">
        <f>TRIM(CLEAN(TEXT(IFERROR(INDEX('Glade MR'!$W$4:$X$3000,MATCH($A2491,'Glade MR'!$X$4:$X$3000,0),1),"-"),"@")))</f>
        <v>-</v>
      </c>
      <c r="P2491" s="159" t="str">
        <f t="shared" si="77"/>
        <v>Not Found</v>
      </c>
      <c r="Q2491" t="str" cm="1">
        <f t="array" ref="Q2491">IF(SUMPRODUCT((TRIM(L2491:O2491)&lt;&gt;"-")*1)=0,
    "No Data",
    IF(COUNTIF(L2491:O2491,INDEX(_xlfn._xlws.FILTER(L2491:O2491,TRIM(L2491:O2491)&lt;&gt;"-"),1))=SUMPRODUCT((TRIM(L2491:O2491)&lt;&gt;"-")*1),
    "No Change",
    "Change"))</f>
        <v>No Data</v>
      </c>
      <c r="R2491" s="159"/>
      <c r="S2491" s="111"/>
    </row>
    <row r="2492" spans="1:19" x14ac:dyDescent="0.3">
      <c r="A2492" t="s">
        <v>2878</v>
      </c>
      <c r="B2492" t="s">
        <v>1137</v>
      </c>
      <c r="C2492" s="160" t="str">
        <f>TRIM(CLEAN(TEXT(IFERROR(INDEX('Snakeden MR'!$B$4:$C$3028,MATCH($A2492,'Snakeden MR'!$C$4:$C$3028,0),1),"-"),"@")))</f>
        <v>-</v>
      </c>
      <c r="D2492" s="147" t="str">
        <f>TRIM(CLEAN(TEXT(IFERROR(INDEX('Snakeden MR'!$I$4:$J$3028,MATCH($A2492,'Snakeden MR'!$J$4:$J$3028,0),1),"-"),"@")))</f>
        <v>-</v>
      </c>
      <c r="E2492" s="147" t="str">
        <f>TRIM(CLEAN(TEXT(IFERROR(INDEX('Snakeden MR'!$P$4:$Q$3028,MATCH($A2492,'Snakeden MR'!$Q$4:$Q$3028,0),1),"-"),"@")))</f>
        <v>-</v>
      </c>
      <c r="F2492" s="147" t="str">
        <f>TRIM(CLEAN(TEXT(IFERROR(INDEX('Snakeden MR'!$W$4:$X$3028,MATCH($A2492,'Snakeden MR'!$X$4:$X$3028,0),1),"-"),"@")))</f>
        <v>-</v>
      </c>
      <c r="G2492" s="159" t="str">
        <f t="shared" si="76"/>
        <v>Not Found</v>
      </c>
      <c r="H2492" t="str" cm="1">
        <f t="array" ref="H2492">IF(SUMPRODUCT((TRIM(C2492:F2492)&lt;&gt;"-")*1)=0,
    "No Data",
    IF(COUNTIF(C2492:F2492,INDEX(_xlfn._xlws.FILTER(C2492:F2492,TRIM(C2492:F2492)&lt;&gt;"-"),1))=SUMPRODUCT((TRIM(C2492:F2492)&lt;&gt;"-")*1),
    "No Change",
    "Change"))</f>
        <v>No Data</v>
      </c>
      <c r="I2492" s="159"/>
      <c r="J2492"/>
      <c r="K2492" s="163"/>
      <c r="L2492" s="147" t="str">
        <f>TRIM(CLEAN(TEXT(IFERROR(INDEX('Glade MR'!$B$4:$C$3000,MATCH($A2492,'Glade MR'!$C$4:$C$3000,0),1),"-"),"@")))</f>
        <v>-</v>
      </c>
      <c r="M2492" s="147" t="str">
        <f>TRIM(CLEAN(TEXT(IFERROR(INDEX('Glade MR'!$I$4:$J$3000,MATCH($A2492,'Glade MR'!$J$4:$J$3000,0),1),"-"),"@")))</f>
        <v>-</v>
      </c>
      <c r="N2492" s="147" t="str">
        <f>TRIM(CLEAN(TEXT(IFERROR(INDEX('Glade MR'!$P$4:$Q$3000,MATCH($A2492,'Glade MR'!$Q$4:$Q$3000,0),1),"-"),"@")))</f>
        <v>-</v>
      </c>
      <c r="O2492" s="147" t="str">
        <f>TRIM(CLEAN(TEXT(IFERROR(INDEX('Glade MR'!$W$4:$X$3000,MATCH($A2492,'Glade MR'!$X$4:$X$3000,0),1),"-"),"@")))</f>
        <v>-</v>
      </c>
      <c r="P2492" s="159" t="str">
        <f t="shared" si="77"/>
        <v>Not Found</v>
      </c>
      <c r="Q2492" t="str" cm="1">
        <f t="array" ref="Q2492">IF(SUMPRODUCT((TRIM(L2492:O2492)&lt;&gt;"-")*1)=0,
    "No Data",
    IF(COUNTIF(L2492:O2492,INDEX(_xlfn._xlws.FILTER(L2492:O2492,TRIM(L2492:O2492)&lt;&gt;"-"),1))=SUMPRODUCT((TRIM(L2492:O2492)&lt;&gt;"-")*1),
    "No Change",
    "Change"))</f>
        <v>No Data</v>
      </c>
      <c r="R2492" s="159"/>
      <c r="S2492" s="111"/>
    </row>
    <row r="2493" spans="1:19" x14ac:dyDescent="0.3">
      <c r="A2493" t="s">
        <v>2879</v>
      </c>
      <c r="B2493" t="s">
        <v>1137</v>
      </c>
      <c r="C2493" s="160" t="str">
        <f>TRIM(CLEAN(TEXT(IFERROR(INDEX('Snakeden MR'!$B$4:$C$3028,MATCH($A2493,'Snakeden MR'!$C$4:$C$3028,0),1),"-"),"@")))</f>
        <v>-</v>
      </c>
      <c r="D2493" s="147" t="str">
        <f>TRIM(CLEAN(TEXT(IFERROR(INDEX('Snakeden MR'!$I$4:$J$3028,MATCH($A2493,'Snakeden MR'!$J$4:$J$3028,0),1),"-"),"@")))</f>
        <v>-</v>
      </c>
      <c r="E2493" s="147" t="str">
        <f>TRIM(CLEAN(TEXT(IFERROR(INDEX('Snakeden MR'!$P$4:$Q$3028,MATCH($A2493,'Snakeden MR'!$Q$4:$Q$3028,0),1),"-"),"@")))</f>
        <v>-</v>
      </c>
      <c r="F2493" s="147" t="str">
        <f>TRIM(CLEAN(TEXT(IFERROR(INDEX('Snakeden MR'!$W$4:$X$3028,MATCH($A2493,'Snakeden MR'!$X$4:$X$3028,0),1),"-"),"@")))</f>
        <v>-</v>
      </c>
      <c r="G2493" s="159" t="str">
        <f t="shared" si="76"/>
        <v>Not Found</v>
      </c>
      <c r="H2493" t="str" cm="1">
        <f t="array" ref="H2493">IF(SUMPRODUCT((TRIM(C2493:F2493)&lt;&gt;"-")*1)=0,
    "No Data",
    IF(COUNTIF(C2493:F2493,INDEX(_xlfn._xlws.FILTER(C2493:F2493,TRIM(C2493:F2493)&lt;&gt;"-"),1))=SUMPRODUCT((TRIM(C2493:F2493)&lt;&gt;"-")*1),
    "No Change",
    "Change"))</f>
        <v>No Data</v>
      </c>
      <c r="I2493" s="159"/>
      <c r="J2493"/>
      <c r="K2493" s="163"/>
      <c r="L2493" s="147" t="str">
        <f>TRIM(CLEAN(TEXT(IFERROR(INDEX('Glade MR'!$B$4:$C$3000,MATCH($A2493,'Glade MR'!$C$4:$C$3000,0),1),"-"),"@")))</f>
        <v>-</v>
      </c>
      <c r="M2493" s="147" t="str">
        <f>TRIM(CLEAN(TEXT(IFERROR(INDEX('Glade MR'!$I$4:$J$3000,MATCH($A2493,'Glade MR'!$J$4:$J$3000,0),1),"-"),"@")))</f>
        <v>-</v>
      </c>
      <c r="N2493" s="147" t="str">
        <f>TRIM(CLEAN(TEXT(IFERROR(INDEX('Glade MR'!$P$4:$Q$3000,MATCH($A2493,'Glade MR'!$Q$4:$Q$3000,0),1),"-"),"@")))</f>
        <v>-</v>
      </c>
      <c r="O2493" s="147" t="str">
        <f>TRIM(CLEAN(TEXT(IFERROR(INDEX('Glade MR'!$W$4:$X$3000,MATCH($A2493,'Glade MR'!$X$4:$X$3000,0),1),"-"),"@")))</f>
        <v>-</v>
      </c>
      <c r="P2493" s="159" t="str">
        <f t="shared" si="77"/>
        <v>Not Found</v>
      </c>
      <c r="Q2493" t="str" cm="1">
        <f t="array" ref="Q2493">IF(SUMPRODUCT((TRIM(L2493:O2493)&lt;&gt;"-")*1)=0,
    "No Data",
    IF(COUNTIF(L2493:O2493,INDEX(_xlfn._xlws.FILTER(L2493:O2493,TRIM(L2493:O2493)&lt;&gt;"-"),1))=SUMPRODUCT((TRIM(L2493:O2493)&lt;&gt;"-")*1),
    "No Change",
    "Change"))</f>
        <v>No Data</v>
      </c>
      <c r="R2493" s="159"/>
      <c r="S2493" s="111"/>
    </row>
    <row r="2494" spans="1:19" x14ac:dyDescent="0.3">
      <c r="A2494" t="s">
        <v>2880</v>
      </c>
      <c r="B2494" t="s">
        <v>1137</v>
      </c>
      <c r="C2494" s="160" t="str">
        <f>TRIM(CLEAN(TEXT(IFERROR(INDEX('Snakeden MR'!$B$4:$C$3028,MATCH($A2494,'Snakeden MR'!$C$4:$C$3028,0),1),"-"),"@")))</f>
        <v>-</v>
      </c>
      <c r="D2494" s="147" t="str">
        <f>TRIM(CLEAN(TEXT(IFERROR(INDEX('Snakeden MR'!$I$4:$J$3028,MATCH($A2494,'Snakeden MR'!$J$4:$J$3028,0),1),"-"),"@")))</f>
        <v>-</v>
      </c>
      <c r="E2494" s="147" t="str">
        <f>TRIM(CLEAN(TEXT(IFERROR(INDEX('Snakeden MR'!$P$4:$Q$3028,MATCH($A2494,'Snakeden MR'!$Q$4:$Q$3028,0),1),"-"),"@")))</f>
        <v>-</v>
      </c>
      <c r="F2494" s="147" t="str">
        <f>TRIM(CLEAN(TEXT(IFERROR(INDEX('Snakeden MR'!$W$4:$X$3028,MATCH($A2494,'Snakeden MR'!$X$4:$X$3028,0),1),"-"),"@")))</f>
        <v>-</v>
      </c>
      <c r="G2494" s="159" t="str">
        <f t="shared" si="76"/>
        <v>Not Found</v>
      </c>
      <c r="H2494" t="str" cm="1">
        <f t="array" ref="H2494">IF(SUMPRODUCT((TRIM(C2494:F2494)&lt;&gt;"-")*1)=0,
    "No Data",
    IF(COUNTIF(C2494:F2494,INDEX(_xlfn._xlws.FILTER(C2494:F2494,TRIM(C2494:F2494)&lt;&gt;"-"),1))=SUMPRODUCT((TRIM(C2494:F2494)&lt;&gt;"-")*1),
    "No Change",
    "Change"))</f>
        <v>No Data</v>
      </c>
      <c r="I2494" s="159"/>
      <c r="J2494"/>
      <c r="K2494" s="163"/>
      <c r="L2494" s="147" t="str">
        <f>TRIM(CLEAN(TEXT(IFERROR(INDEX('Glade MR'!$B$4:$C$3000,MATCH($A2494,'Glade MR'!$C$4:$C$3000,0),1),"-"),"@")))</f>
        <v>-</v>
      </c>
      <c r="M2494" s="147" t="str">
        <f>TRIM(CLEAN(TEXT(IFERROR(INDEX('Glade MR'!$I$4:$J$3000,MATCH($A2494,'Glade MR'!$J$4:$J$3000,0),1),"-"),"@")))</f>
        <v>-</v>
      </c>
      <c r="N2494" s="147" t="str">
        <f>TRIM(CLEAN(TEXT(IFERROR(INDEX('Glade MR'!$P$4:$Q$3000,MATCH($A2494,'Glade MR'!$Q$4:$Q$3000,0),1),"-"),"@")))</f>
        <v>-</v>
      </c>
      <c r="O2494" s="147" t="str">
        <f>TRIM(CLEAN(TEXT(IFERROR(INDEX('Glade MR'!$W$4:$X$3000,MATCH($A2494,'Glade MR'!$X$4:$X$3000,0),1),"-"),"@")))</f>
        <v>-</v>
      </c>
      <c r="P2494" s="159" t="str">
        <f t="shared" si="77"/>
        <v>Not Found</v>
      </c>
      <c r="Q2494" t="str" cm="1">
        <f t="array" ref="Q2494">IF(SUMPRODUCT((TRIM(L2494:O2494)&lt;&gt;"-")*1)=0,
    "No Data",
    IF(COUNTIF(L2494:O2494,INDEX(_xlfn._xlws.FILTER(L2494:O2494,TRIM(L2494:O2494)&lt;&gt;"-"),1))=SUMPRODUCT((TRIM(L2494:O2494)&lt;&gt;"-")*1),
    "No Change",
    "Change"))</f>
        <v>No Data</v>
      </c>
      <c r="R2494" s="159"/>
      <c r="S2494" s="111"/>
    </row>
    <row r="2495" spans="1:19" x14ac:dyDescent="0.3">
      <c r="A2495" t="s">
        <v>2881</v>
      </c>
      <c r="B2495" t="s">
        <v>1137</v>
      </c>
      <c r="C2495" s="160" t="str">
        <f>TRIM(CLEAN(TEXT(IFERROR(INDEX('Snakeden MR'!$B$4:$C$3028,MATCH($A2495,'Snakeden MR'!$C$4:$C$3028,0),1),"-"),"@")))</f>
        <v>-</v>
      </c>
      <c r="D2495" s="147" t="str">
        <f>TRIM(CLEAN(TEXT(IFERROR(INDEX('Snakeden MR'!$I$4:$J$3028,MATCH($A2495,'Snakeden MR'!$J$4:$J$3028,0),1),"-"),"@")))</f>
        <v>-</v>
      </c>
      <c r="E2495" s="147" t="str">
        <f>TRIM(CLEAN(TEXT(IFERROR(INDEX('Snakeden MR'!$P$4:$Q$3028,MATCH($A2495,'Snakeden MR'!$Q$4:$Q$3028,0),1),"-"),"@")))</f>
        <v>-</v>
      </c>
      <c r="F2495" s="147" t="str">
        <f>TRIM(CLEAN(TEXT(IFERROR(INDEX('Snakeden MR'!$W$4:$X$3028,MATCH($A2495,'Snakeden MR'!$X$4:$X$3028,0),1),"-"),"@")))</f>
        <v>-</v>
      </c>
      <c r="G2495" s="159" t="str">
        <f t="shared" si="76"/>
        <v>Not Found</v>
      </c>
      <c r="H2495" t="str" cm="1">
        <f t="array" ref="H2495">IF(SUMPRODUCT((TRIM(C2495:F2495)&lt;&gt;"-")*1)=0,
    "No Data",
    IF(COUNTIF(C2495:F2495,INDEX(_xlfn._xlws.FILTER(C2495:F2495,TRIM(C2495:F2495)&lt;&gt;"-"),1))=SUMPRODUCT((TRIM(C2495:F2495)&lt;&gt;"-")*1),
    "No Change",
    "Change"))</f>
        <v>No Data</v>
      </c>
      <c r="I2495" s="159"/>
      <c r="J2495"/>
      <c r="K2495" s="163"/>
      <c r="L2495" s="147" t="str">
        <f>TRIM(CLEAN(TEXT(IFERROR(INDEX('Glade MR'!$B$4:$C$3000,MATCH($A2495,'Glade MR'!$C$4:$C$3000,0),1),"-"),"@")))</f>
        <v>-</v>
      </c>
      <c r="M2495" s="147" t="str">
        <f>TRIM(CLEAN(TEXT(IFERROR(INDEX('Glade MR'!$I$4:$J$3000,MATCH($A2495,'Glade MR'!$J$4:$J$3000,0),1),"-"),"@")))</f>
        <v>-</v>
      </c>
      <c r="N2495" s="147" t="str">
        <f>TRIM(CLEAN(TEXT(IFERROR(INDEX('Glade MR'!$P$4:$Q$3000,MATCH($A2495,'Glade MR'!$Q$4:$Q$3000,0),1),"-"),"@")))</f>
        <v>-</v>
      </c>
      <c r="O2495" s="147" t="str">
        <f>TRIM(CLEAN(TEXT(IFERROR(INDEX('Glade MR'!$W$4:$X$3000,MATCH($A2495,'Glade MR'!$X$4:$X$3000,0),1),"-"),"@")))</f>
        <v>-</v>
      </c>
      <c r="P2495" s="159" t="str">
        <f t="shared" si="77"/>
        <v>Not Found</v>
      </c>
      <c r="Q2495" t="str" cm="1">
        <f t="array" ref="Q2495">IF(SUMPRODUCT((TRIM(L2495:O2495)&lt;&gt;"-")*1)=0,
    "No Data",
    IF(COUNTIF(L2495:O2495,INDEX(_xlfn._xlws.FILTER(L2495:O2495,TRIM(L2495:O2495)&lt;&gt;"-"),1))=SUMPRODUCT((TRIM(L2495:O2495)&lt;&gt;"-")*1),
    "No Change",
    "Change"))</f>
        <v>No Data</v>
      </c>
      <c r="R2495" s="159"/>
      <c r="S2495" s="111"/>
    </row>
    <row r="2496" spans="1:19" x14ac:dyDescent="0.3">
      <c r="A2496" t="s">
        <v>789</v>
      </c>
      <c r="B2496" t="s">
        <v>1137</v>
      </c>
      <c r="C2496" s="160" t="str">
        <f>TRIM(CLEAN(TEXT(IFERROR(INDEX('Snakeden MR'!$B$4:$C$3028,MATCH($A2496,'Snakeden MR'!$C$4:$C$3028,0),1),"-"),"@")))</f>
        <v>-</v>
      </c>
      <c r="D2496" s="147" t="str">
        <f>TRIM(CLEAN(TEXT(IFERROR(INDEX('Snakeden MR'!$I$4:$J$3028,MATCH($A2496,'Snakeden MR'!$J$4:$J$3028,0),1),"-"),"@")))</f>
        <v>-</v>
      </c>
      <c r="E2496" s="147" t="str">
        <f>TRIM(CLEAN(TEXT(IFERROR(INDEX('Snakeden MR'!$P$4:$Q$3028,MATCH($A2496,'Snakeden MR'!$Q$4:$Q$3028,0),1),"-"),"@")))</f>
        <v>-</v>
      </c>
      <c r="F2496" s="147" t="str">
        <f>TRIM(CLEAN(TEXT(IFERROR(INDEX('Snakeden MR'!$W$4:$X$3028,MATCH($A2496,'Snakeden MR'!$X$4:$X$3028,0),1),"-"),"@")))</f>
        <v>-</v>
      </c>
      <c r="G2496" s="159" t="str">
        <f t="shared" si="76"/>
        <v>Not Found</v>
      </c>
      <c r="H2496" t="str" cm="1">
        <f t="array" ref="H2496">IF(SUMPRODUCT((TRIM(C2496:F2496)&lt;&gt;"-")*1)=0,
    "No Data",
    IF(COUNTIF(C2496:F2496,INDEX(_xlfn._xlws.FILTER(C2496:F2496,TRIM(C2496:F2496)&lt;&gt;"-"),1))=SUMPRODUCT((TRIM(C2496:F2496)&lt;&gt;"-")*1),
    "No Change",
    "Change"))</f>
        <v>No Data</v>
      </c>
      <c r="I2496" s="159"/>
      <c r="J2496"/>
      <c r="K2496" s="163"/>
      <c r="L2496" s="147" t="str">
        <f>TRIM(CLEAN(TEXT(IFERROR(INDEX('Glade MR'!$B$4:$C$3000,MATCH($A2496,'Glade MR'!$C$4:$C$3000,0),1),"-"),"@")))</f>
        <v>-</v>
      </c>
      <c r="M2496" s="147" t="str">
        <f>TRIM(CLEAN(TEXT(IFERROR(INDEX('Glade MR'!$I$4:$J$3000,MATCH($A2496,'Glade MR'!$J$4:$J$3000,0),1),"-"),"@")))</f>
        <v>Pool 4</v>
      </c>
      <c r="N2496" s="147" t="str">
        <f>TRIM(CLEAN(TEXT(IFERROR(INDEX('Glade MR'!$P$4:$Q$3000,MATCH($A2496,'Glade MR'!$Q$4:$Q$3000,0),1),"-"),"@")))</f>
        <v>-</v>
      </c>
      <c r="O2496" s="147" t="str">
        <f>TRIM(CLEAN(TEXT(IFERROR(INDEX('Glade MR'!$W$4:$X$3000,MATCH($A2496,'Glade MR'!$X$4:$X$3000,0),1),"-"),"@")))</f>
        <v>-</v>
      </c>
      <c r="P2496" s="159" t="str">
        <f t="shared" si="77"/>
        <v>Found</v>
      </c>
      <c r="Q2496" t="str" cm="1">
        <f t="array" ref="Q2496">IF(SUMPRODUCT((TRIM(L2496:O2496)&lt;&gt;"-")*1)=0,
    "No Data",
    IF(COUNTIF(L2496:O2496,INDEX(_xlfn._xlws.FILTER(L2496:O2496,TRIM(L2496:O2496)&lt;&gt;"-"),1))=SUMPRODUCT((TRIM(L2496:O2496)&lt;&gt;"-")*1),
    "No Change",
    "Change"))</f>
        <v>No Change</v>
      </c>
      <c r="R2496" s="159"/>
      <c r="S2496" s="111"/>
    </row>
    <row r="2497" spans="1:19" x14ac:dyDescent="0.3">
      <c r="A2497" t="s">
        <v>2882</v>
      </c>
      <c r="B2497" t="s">
        <v>1137</v>
      </c>
      <c r="C2497" s="160" t="str">
        <f>TRIM(CLEAN(TEXT(IFERROR(INDEX('Snakeden MR'!$B$4:$C$3028,MATCH($A2497,'Snakeden MR'!$C$4:$C$3028,0),1),"-"),"@")))</f>
        <v>-</v>
      </c>
      <c r="D2497" s="147" t="str">
        <f>TRIM(CLEAN(TEXT(IFERROR(INDEX('Snakeden MR'!$I$4:$J$3028,MATCH($A2497,'Snakeden MR'!$J$4:$J$3028,0),1),"-"),"@")))</f>
        <v>-</v>
      </c>
      <c r="E2497" s="147" t="str">
        <f>TRIM(CLEAN(TEXT(IFERROR(INDEX('Snakeden MR'!$P$4:$Q$3028,MATCH($A2497,'Snakeden MR'!$Q$4:$Q$3028,0),1),"-"),"@")))</f>
        <v>-</v>
      </c>
      <c r="F2497" s="147" t="str">
        <f>TRIM(CLEAN(TEXT(IFERROR(INDEX('Snakeden MR'!$W$4:$X$3028,MATCH($A2497,'Snakeden MR'!$X$4:$X$3028,0),1),"-"),"@")))</f>
        <v>-</v>
      </c>
      <c r="G2497" s="159" t="str">
        <f t="shared" si="76"/>
        <v>Not Found</v>
      </c>
      <c r="H2497" t="str" cm="1">
        <f t="array" ref="H2497">IF(SUMPRODUCT((TRIM(C2497:F2497)&lt;&gt;"-")*1)=0,
    "No Data",
    IF(COUNTIF(C2497:F2497,INDEX(_xlfn._xlws.FILTER(C2497:F2497,TRIM(C2497:F2497)&lt;&gt;"-"),1))=SUMPRODUCT((TRIM(C2497:F2497)&lt;&gt;"-")*1),
    "No Change",
    "Change"))</f>
        <v>No Data</v>
      </c>
      <c r="I2497" s="159"/>
      <c r="J2497"/>
      <c r="K2497" s="163"/>
      <c r="L2497" s="147" t="str">
        <f>TRIM(CLEAN(TEXT(IFERROR(INDEX('Glade MR'!$B$4:$C$3000,MATCH($A2497,'Glade MR'!$C$4:$C$3000,0),1),"-"),"@")))</f>
        <v>-</v>
      </c>
      <c r="M2497" s="147" t="str">
        <f>TRIM(CLEAN(TEXT(IFERROR(INDEX('Glade MR'!$I$4:$J$3000,MATCH($A2497,'Glade MR'!$J$4:$J$3000,0),1),"-"),"@")))</f>
        <v>-</v>
      </c>
      <c r="N2497" s="147" t="str">
        <f>TRIM(CLEAN(TEXT(IFERROR(INDEX('Glade MR'!$P$4:$Q$3000,MATCH($A2497,'Glade MR'!$Q$4:$Q$3000,0),1),"-"),"@")))</f>
        <v>-</v>
      </c>
      <c r="O2497" s="147" t="str">
        <f>TRIM(CLEAN(TEXT(IFERROR(INDEX('Glade MR'!$W$4:$X$3000,MATCH($A2497,'Glade MR'!$X$4:$X$3000,0),1),"-"),"@")))</f>
        <v>-</v>
      </c>
      <c r="P2497" s="159" t="str">
        <f t="shared" si="77"/>
        <v>Not Found</v>
      </c>
      <c r="Q2497" t="str" cm="1">
        <f t="array" ref="Q2497">IF(SUMPRODUCT((TRIM(L2497:O2497)&lt;&gt;"-")*1)=0,
    "No Data",
    IF(COUNTIF(L2497:O2497,INDEX(_xlfn._xlws.FILTER(L2497:O2497,TRIM(L2497:O2497)&lt;&gt;"-"),1))=SUMPRODUCT((TRIM(L2497:O2497)&lt;&gt;"-")*1),
    "No Change",
    "Change"))</f>
        <v>No Data</v>
      </c>
      <c r="R2497" s="159"/>
      <c r="S2497" s="111"/>
    </row>
    <row r="2498" spans="1:19" x14ac:dyDescent="0.3">
      <c r="A2498" t="s">
        <v>2883</v>
      </c>
      <c r="B2498" t="s">
        <v>1137</v>
      </c>
      <c r="C2498" s="160" t="str">
        <f>TRIM(CLEAN(TEXT(IFERROR(INDEX('Snakeden MR'!$B$4:$C$3028,MATCH($A2498,'Snakeden MR'!$C$4:$C$3028,0),1),"-"),"@")))</f>
        <v>-</v>
      </c>
      <c r="D2498" s="147" t="str">
        <f>TRIM(CLEAN(TEXT(IFERROR(INDEX('Snakeden MR'!$I$4:$J$3028,MATCH($A2498,'Snakeden MR'!$J$4:$J$3028,0),1),"-"),"@")))</f>
        <v>-</v>
      </c>
      <c r="E2498" s="147" t="str">
        <f>TRIM(CLEAN(TEXT(IFERROR(INDEX('Snakeden MR'!$P$4:$Q$3028,MATCH($A2498,'Snakeden MR'!$Q$4:$Q$3028,0),1),"-"),"@")))</f>
        <v>-</v>
      </c>
      <c r="F2498" s="147" t="str">
        <f>TRIM(CLEAN(TEXT(IFERROR(INDEX('Snakeden MR'!$W$4:$X$3028,MATCH($A2498,'Snakeden MR'!$X$4:$X$3028,0),1),"-"),"@")))</f>
        <v>-</v>
      </c>
      <c r="G2498" s="159" t="str">
        <f t="shared" ref="G2498:G2561" si="78">IF(SUM(COUNTIF(C2498:F2498,"-"))=4,"Not Found","Found")</f>
        <v>Not Found</v>
      </c>
      <c r="H2498" t="str" cm="1">
        <f t="array" ref="H2498">IF(SUMPRODUCT((TRIM(C2498:F2498)&lt;&gt;"-")*1)=0,
    "No Data",
    IF(COUNTIF(C2498:F2498,INDEX(_xlfn._xlws.FILTER(C2498:F2498,TRIM(C2498:F2498)&lt;&gt;"-"),1))=SUMPRODUCT((TRIM(C2498:F2498)&lt;&gt;"-")*1),
    "No Change",
    "Change"))</f>
        <v>No Data</v>
      </c>
      <c r="I2498" s="159"/>
      <c r="J2498"/>
      <c r="K2498" s="163"/>
      <c r="L2498" s="147" t="str">
        <f>TRIM(CLEAN(TEXT(IFERROR(INDEX('Glade MR'!$B$4:$C$3000,MATCH($A2498,'Glade MR'!$C$4:$C$3000,0),1),"-"),"@")))</f>
        <v>-</v>
      </c>
      <c r="M2498" s="147" t="str">
        <f>TRIM(CLEAN(TEXT(IFERROR(INDEX('Glade MR'!$I$4:$J$3000,MATCH($A2498,'Glade MR'!$J$4:$J$3000,0),1),"-"),"@")))</f>
        <v>-</v>
      </c>
      <c r="N2498" s="147" t="str">
        <f>TRIM(CLEAN(TEXT(IFERROR(INDEX('Glade MR'!$P$4:$Q$3000,MATCH($A2498,'Glade MR'!$Q$4:$Q$3000,0),1),"-"),"@")))</f>
        <v>-</v>
      </c>
      <c r="O2498" s="147" t="str">
        <f>TRIM(CLEAN(TEXT(IFERROR(INDEX('Glade MR'!$W$4:$X$3000,MATCH($A2498,'Glade MR'!$X$4:$X$3000,0),1),"-"),"@")))</f>
        <v>-</v>
      </c>
      <c r="P2498" s="159" t="str">
        <f t="shared" ref="P2498:P2561" si="79">IF(SUM(COUNTIF(L2498:O2498,"-"))=4,"Not Found","Found")</f>
        <v>Not Found</v>
      </c>
      <c r="Q2498" t="str" cm="1">
        <f t="array" ref="Q2498">IF(SUMPRODUCT((TRIM(L2498:O2498)&lt;&gt;"-")*1)=0,
    "No Data",
    IF(COUNTIF(L2498:O2498,INDEX(_xlfn._xlws.FILTER(L2498:O2498,TRIM(L2498:O2498)&lt;&gt;"-"),1))=SUMPRODUCT((TRIM(L2498:O2498)&lt;&gt;"-")*1),
    "No Change",
    "Change"))</f>
        <v>No Data</v>
      </c>
      <c r="R2498" s="159"/>
      <c r="S2498" s="111"/>
    </row>
    <row r="2499" spans="1:19" x14ac:dyDescent="0.3">
      <c r="A2499" t="s">
        <v>938</v>
      </c>
      <c r="B2499" t="s">
        <v>1137</v>
      </c>
      <c r="C2499" s="160" t="str">
        <f>TRIM(CLEAN(TEXT(IFERROR(INDEX('Snakeden MR'!$B$4:$C$3028,MATCH($A2499,'Snakeden MR'!$C$4:$C$3028,0),1),"-"),"@")))</f>
        <v>-</v>
      </c>
      <c r="D2499" s="147" t="str">
        <f>TRIM(CLEAN(TEXT(IFERROR(INDEX('Snakeden MR'!$I$4:$J$3028,MATCH($A2499,'Snakeden MR'!$J$4:$J$3028,0),1),"-"),"@")))</f>
        <v>-</v>
      </c>
      <c r="E2499" s="147" t="str">
        <f>TRIM(CLEAN(TEXT(IFERROR(INDEX('Snakeden MR'!$P$4:$Q$3028,MATCH($A2499,'Snakeden MR'!$Q$4:$Q$3028,0),1),"-"),"@")))</f>
        <v>-</v>
      </c>
      <c r="F2499" s="147" t="str">
        <f>TRIM(CLEAN(TEXT(IFERROR(INDEX('Snakeden MR'!$W$4:$X$3028,MATCH($A2499,'Snakeden MR'!$X$4:$X$3028,0),1),"-"),"@")))</f>
        <v>-</v>
      </c>
      <c r="G2499" s="159" t="str">
        <f t="shared" si="78"/>
        <v>Not Found</v>
      </c>
      <c r="H2499" t="str" cm="1">
        <f t="array" ref="H2499">IF(SUMPRODUCT((TRIM(C2499:F2499)&lt;&gt;"-")*1)=0,
    "No Data",
    IF(COUNTIF(C2499:F2499,INDEX(_xlfn._xlws.FILTER(C2499:F2499,TRIM(C2499:F2499)&lt;&gt;"-"),1))=SUMPRODUCT((TRIM(C2499:F2499)&lt;&gt;"-")*1),
    "No Change",
    "Change"))</f>
        <v>No Data</v>
      </c>
      <c r="I2499" s="159"/>
      <c r="J2499"/>
      <c r="K2499" s="163"/>
      <c r="L2499" s="147" t="str">
        <f>TRIM(CLEAN(TEXT(IFERROR(INDEX('Glade MR'!$B$4:$C$3000,MATCH($A2499,'Glade MR'!$C$4:$C$3000,0),1),"-"),"@")))</f>
        <v>Pool 3</v>
      </c>
      <c r="M2499" s="147" t="str">
        <f>TRIM(CLEAN(TEXT(IFERROR(INDEX('Glade MR'!$I$4:$J$3000,MATCH($A2499,'Glade MR'!$J$4:$J$3000,0),1),"-"),"@")))</f>
        <v>-</v>
      </c>
      <c r="N2499" s="147" t="str">
        <f>TRIM(CLEAN(TEXT(IFERROR(INDEX('Glade MR'!$P$4:$Q$3000,MATCH($A2499,'Glade MR'!$Q$4:$Q$3000,0),1),"-"),"@")))</f>
        <v>-</v>
      </c>
      <c r="O2499" s="147" t="str">
        <f>TRIM(CLEAN(TEXT(IFERROR(INDEX('Glade MR'!$W$4:$X$3000,MATCH($A2499,'Glade MR'!$X$4:$X$3000,0),1),"-"),"@")))</f>
        <v>-</v>
      </c>
      <c r="P2499" s="159" t="str">
        <f t="shared" si="79"/>
        <v>Found</v>
      </c>
      <c r="Q2499" t="str" cm="1">
        <f t="array" ref="Q2499">IF(SUMPRODUCT((TRIM(L2499:O2499)&lt;&gt;"-")*1)=0,
    "No Data",
    IF(COUNTIF(L2499:O2499,INDEX(_xlfn._xlws.FILTER(L2499:O2499,TRIM(L2499:O2499)&lt;&gt;"-"),1))=SUMPRODUCT((TRIM(L2499:O2499)&lt;&gt;"-")*1),
    "No Change",
    "Change"))</f>
        <v>No Change</v>
      </c>
      <c r="R2499" s="159"/>
      <c r="S2499" s="111"/>
    </row>
    <row r="2500" spans="1:19" x14ac:dyDescent="0.3">
      <c r="A2500" t="s">
        <v>967</v>
      </c>
      <c r="B2500" t="s">
        <v>1137</v>
      </c>
      <c r="C2500" s="160" t="str">
        <f>TRIM(CLEAN(TEXT(IFERROR(INDEX('Snakeden MR'!$B$4:$C$3028,MATCH($A2500,'Snakeden MR'!$C$4:$C$3028,0),1),"-"),"@")))</f>
        <v>-</v>
      </c>
      <c r="D2500" s="147" t="str">
        <f>TRIM(CLEAN(TEXT(IFERROR(INDEX('Snakeden MR'!$I$4:$J$3028,MATCH($A2500,'Snakeden MR'!$J$4:$J$3028,0),1),"-"),"@")))</f>
        <v>-</v>
      </c>
      <c r="E2500" s="147" t="str">
        <f>TRIM(CLEAN(TEXT(IFERROR(INDEX('Snakeden MR'!$P$4:$Q$3028,MATCH($A2500,'Snakeden MR'!$Q$4:$Q$3028,0),1),"-"),"@")))</f>
        <v>-</v>
      </c>
      <c r="F2500" s="147" t="str">
        <f>TRIM(CLEAN(TEXT(IFERROR(INDEX('Snakeden MR'!$W$4:$X$3028,MATCH($A2500,'Snakeden MR'!$X$4:$X$3028,0),1),"-"),"@")))</f>
        <v>-</v>
      </c>
      <c r="G2500" s="159" t="str">
        <f t="shared" si="78"/>
        <v>Not Found</v>
      </c>
      <c r="H2500" t="str" cm="1">
        <f t="array" ref="H2500">IF(SUMPRODUCT((TRIM(C2500:F2500)&lt;&gt;"-")*1)=0,
    "No Data",
    IF(COUNTIF(C2500:F2500,INDEX(_xlfn._xlws.FILTER(C2500:F2500,TRIM(C2500:F2500)&lt;&gt;"-"),1))=SUMPRODUCT((TRIM(C2500:F2500)&lt;&gt;"-")*1),
    "No Change",
    "Change"))</f>
        <v>No Data</v>
      </c>
      <c r="I2500" s="159"/>
      <c r="J2500"/>
      <c r="K2500" s="163"/>
      <c r="L2500" s="147" t="str">
        <f>TRIM(CLEAN(TEXT(IFERROR(INDEX('Glade MR'!$B$4:$C$3000,MATCH($A2500,'Glade MR'!$C$4:$C$3000,0),1),"-"),"@")))</f>
        <v>-</v>
      </c>
      <c r="M2500" s="147" t="str">
        <f>TRIM(CLEAN(TEXT(IFERROR(INDEX('Glade MR'!$I$4:$J$3000,MATCH($A2500,'Glade MR'!$J$4:$J$3000,0),1),"-"),"@")))</f>
        <v>Pool 8</v>
      </c>
      <c r="N2500" s="147" t="str">
        <f>TRIM(CLEAN(TEXT(IFERROR(INDEX('Glade MR'!$P$4:$Q$3000,MATCH($A2500,'Glade MR'!$Q$4:$Q$3000,0),1),"-"),"@")))</f>
        <v>-</v>
      </c>
      <c r="O2500" s="147" t="str">
        <f>TRIM(CLEAN(TEXT(IFERROR(INDEX('Glade MR'!$W$4:$X$3000,MATCH($A2500,'Glade MR'!$X$4:$X$3000,0),1),"-"),"@")))</f>
        <v>-</v>
      </c>
      <c r="P2500" s="159" t="str">
        <f t="shared" si="79"/>
        <v>Found</v>
      </c>
      <c r="Q2500" t="str" cm="1">
        <f t="array" ref="Q2500">IF(SUMPRODUCT((TRIM(L2500:O2500)&lt;&gt;"-")*1)=0,
    "No Data",
    IF(COUNTIF(L2500:O2500,INDEX(_xlfn._xlws.FILTER(L2500:O2500,TRIM(L2500:O2500)&lt;&gt;"-"),1))=SUMPRODUCT((TRIM(L2500:O2500)&lt;&gt;"-")*1),
    "No Change",
    "Change"))</f>
        <v>No Change</v>
      </c>
      <c r="R2500" s="159"/>
      <c r="S2500" s="111"/>
    </row>
    <row r="2501" spans="1:19" x14ac:dyDescent="0.3">
      <c r="A2501" t="s">
        <v>2884</v>
      </c>
      <c r="B2501" t="s">
        <v>1137</v>
      </c>
      <c r="C2501" s="160" t="str">
        <f>TRIM(CLEAN(TEXT(IFERROR(INDEX('Snakeden MR'!$B$4:$C$3028,MATCH($A2501,'Snakeden MR'!$C$4:$C$3028,0),1),"-"),"@")))</f>
        <v>-</v>
      </c>
      <c r="D2501" s="147" t="str">
        <f>TRIM(CLEAN(TEXT(IFERROR(INDEX('Snakeden MR'!$I$4:$J$3028,MATCH($A2501,'Snakeden MR'!$J$4:$J$3028,0),1),"-"),"@")))</f>
        <v>-</v>
      </c>
      <c r="E2501" s="147" t="str">
        <f>TRIM(CLEAN(TEXT(IFERROR(INDEX('Snakeden MR'!$P$4:$Q$3028,MATCH($A2501,'Snakeden MR'!$Q$4:$Q$3028,0),1),"-"),"@")))</f>
        <v>-</v>
      </c>
      <c r="F2501" s="147" t="str">
        <f>TRIM(CLEAN(TEXT(IFERROR(INDEX('Snakeden MR'!$W$4:$X$3028,MATCH($A2501,'Snakeden MR'!$X$4:$X$3028,0),1),"-"),"@")))</f>
        <v>-</v>
      </c>
      <c r="G2501" s="159" t="str">
        <f t="shared" si="78"/>
        <v>Not Found</v>
      </c>
      <c r="H2501" t="str" cm="1">
        <f t="array" ref="H2501">IF(SUMPRODUCT((TRIM(C2501:F2501)&lt;&gt;"-")*1)=0,
    "No Data",
    IF(COUNTIF(C2501:F2501,INDEX(_xlfn._xlws.FILTER(C2501:F2501,TRIM(C2501:F2501)&lt;&gt;"-"),1))=SUMPRODUCT((TRIM(C2501:F2501)&lt;&gt;"-")*1),
    "No Change",
    "Change"))</f>
        <v>No Data</v>
      </c>
      <c r="I2501" s="159"/>
      <c r="J2501"/>
      <c r="K2501" s="163"/>
      <c r="L2501" s="147" t="str">
        <f>TRIM(CLEAN(TEXT(IFERROR(INDEX('Glade MR'!$B$4:$C$3000,MATCH($A2501,'Glade MR'!$C$4:$C$3000,0),1),"-"),"@")))</f>
        <v>-</v>
      </c>
      <c r="M2501" s="147" t="str">
        <f>TRIM(CLEAN(TEXT(IFERROR(INDEX('Glade MR'!$I$4:$J$3000,MATCH($A2501,'Glade MR'!$J$4:$J$3000,0),1),"-"),"@")))</f>
        <v>-</v>
      </c>
      <c r="N2501" s="147" t="str">
        <f>TRIM(CLEAN(TEXT(IFERROR(INDEX('Glade MR'!$P$4:$Q$3000,MATCH($A2501,'Glade MR'!$Q$4:$Q$3000,0),1),"-"),"@")))</f>
        <v>-</v>
      </c>
      <c r="O2501" s="147" t="str">
        <f>TRIM(CLEAN(TEXT(IFERROR(INDEX('Glade MR'!$W$4:$X$3000,MATCH($A2501,'Glade MR'!$X$4:$X$3000,0),1),"-"),"@")))</f>
        <v>-</v>
      </c>
      <c r="P2501" s="159" t="str">
        <f t="shared" si="79"/>
        <v>Not Found</v>
      </c>
      <c r="Q2501" t="str" cm="1">
        <f t="array" ref="Q2501">IF(SUMPRODUCT((TRIM(L2501:O2501)&lt;&gt;"-")*1)=0,
    "No Data",
    IF(COUNTIF(L2501:O2501,INDEX(_xlfn._xlws.FILTER(L2501:O2501,TRIM(L2501:O2501)&lt;&gt;"-"),1))=SUMPRODUCT((TRIM(L2501:O2501)&lt;&gt;"-")*1),
    "No Change",
    "Change"))</f>
        <v>No Data</v>
      </c>
      <c r="R2501" s="159"/>
      <c r="S2501" s="111"/>
    </row>
    <row r="2502" spans="1:19" x14ac:dyDescent="0.3">
      <c r="A2502" t="s">
        <v>859</v>
      </c>
      <c r="B2502" t="s">
        <v>1137</v>
      </c>
      <c r="C2502" s="160" t="str">
        <f>TRIM(CLEAN(TEXT(IFERROR(INDEX('Snakeden MR'!$B$4:$C$3028,MATCH($A2502,'Snakeden MR'!$C$4:$C$3028,0),1),"-"),"@")))</f>
        <v>-</v>
      </c>
      <c r="D2502" s="147" t="str">
        <f>TRIM(CLEAN(TEXT(IFERROR(INDEX('Snakeden MR'!$I$4:$J$3028,MATCH($A2502,'Snakeden MR'!$J$4:$J$3028,0),1),"-"),"@")))</f>
        <v>-</v>
      </c>
      <c r="E2502" s="147" t="str">
        <f>TRIM(CLEAN(TEXT(IFERROR(INDEX('Snakeden MR'!$P$4:$Q$3028,MATCH($A2502,'Snakeden MR'!$Q$4:$Q$3028,0),1),"-"),"@")))</f>
        <v>-</v>
      </c>
      <c r="F2502" s="147" t="str">
        <f>TRIM(CLEAN(TEXT(IFERROR(INDEX('Snakeden MR'!$W$4:$X$3028,MATCH($A2502,'Snakeden MR'!$X$4:$X$3028,0),1),"-"),"@")))</f>
        <v>-</v>
      </c>
      <c r="G2502" s="159" t="str">
        <f t="shared" si="78"/>
        <v>Not Found</v>
      </c>
      <c r="H2502" t="str" cm="1">
        <f t="array" ref="H2502">IF(SUMPRODUCT((TRIM(C2502:F2502)&lt;&gt;"-")*1)=0,
    "No Data",
    IF(COUNTIF(C2502:F2502,INDEX(_xlfn._xlws.FILTER(C2502:F2502,TRIM(C2502:F2502)&lt;&gt;"-"),1))=SUMPRODUCT((TRIM(C2502:F2502)&lt;&gt;"-")*1),
    "No Change",
    "Change"))</f>
        <v>No Data</v>
      </c>
      <c r="I2502" s="159"/>
      <c r="J2502"/>
      <c r="K2502" s="163"/>
      <c r="L2502" s="147" t="str">
        <f>TRIM(CLEAN(TEXT(IFERROR(INDEX('Glade MR'!$B$4:$C$3000,MATCH($A2502,'Glade MR'!$C$4:$C$3000,0),1),"-"),"@")))</f>
        <v>-</v>
      </c>
      <c r="M2502" s="147" t="str">
        <f>TRIM(CLEAN(TEXT(IFERROR(INDEX('Glade MR'!$I$4:$J$3000,MATCH($A2502,'Glade MR'!$J$4:$J$3000,0),1),"-"),"@")))</f>
        <v>-</v>
      </c>
      <c r="N2502" s="147" t="str">
        <f>TRIM(CLEAN(TEXT(IFERROR(INDEX('Glade MR'!$P$4:$Q$3000,MATCH($A2502,'Glade MR'!$Q$4:$Q$3000,0),1),"-"),"@")))</f>
        <v>Pool 4</v>
      </c>
      <c r="O2502" s="147" t="str">
        <f>TRIM(CLEAN(TEXT(IFERROR(INDEX('Glade MR'!$W$4:$X$3000,MATCH($A2502,'Glade MR'!$X$4:$X$3000,0),1),"-"),"@")))</f>
        <v>-</v>
      </c>
      <c r="P2502" s="159" t="str">
        <f t="shared" si="79"/>
        <v>Found</v>
      </c>
      <c r="Q2502" t="str" cm="1">
        <f t="array" ref="Q2502">IF(SUMPRODUCT((TRIM(L2502:O2502)&lt;&gt;"-")*1)=0,
    "No Data",
    IF(COUNTIF(L2502:O2502,INDEX(_xlfn._xlws.FILTER(L2502:O2502,TRIM(L2502:O2502)&lt;&gt;"-"),1))=SUMPRODUCT((TRIM(L2502:O2502)&lt;&gt;"-")*1),
    "No Change",
    "Change"))</f>
        <v>No Change</v>
      </c>
      <c r="R2502" s="159"/>
      <c r="S2502" s="111"/>
    </row>
    <row r="2503" spans="1:19" x14ac:dyDescent="0.3">
      <c r="A2503" t="s">
        <v>2885</v>
      </c>
      <c r="B2503" t="s">
        <v>1137</v>
      </c>
      <c r="C2503" s="160" t="str">
        <f>TRIM(CLEAN(TEXT(IFERROR(INDEX('Snakeden MR'!$B$4:$C$3028,MATCH($A2503,'Snakeden MR'!$C$4:$C$3028,0),1),"-"),"@")))</f>
        <v>-</v>
      </c>
      <c r="D2503" s="147" t="str">
        <f>TRIM(CLEAN(TEXT(IFERROR(INDEX('Snakeden MR'!$I$4:$J$3028,MATCH($A2503,'Snakeden MR'!$J$4:$J$3028,0),1),"-"),"@")))</f>
        <v>-</v>
      </c>
      <c r="E2503" s="147" t="str">
        <f>TRIM(CLEAN(TEXT(IFERROR(INDEX('Snakeden MR'!$P$4:$Q$3028,MATCH($A2503,'Snakeden MR'!$Q$4:$Q$3028,0),1),"-"),"@")))</f>
        <v>-</v>
      </c>
      <c r="F2503" s="147" t="str">
        <f>TRIM(CLEAN(TEXT(IFERROR(INDEX('Snakeden MR'!$W$4:$X$3028,MATCH($A2503,'Snakeden MR'!$X$4:$X$3028,0),1),"-"),"@")))</f>
        <v>-</v>
      </c>
      <c r="G2503" s="159" t="str">
        <f t="shared" si="78"/>
        <v>Not Found</v>
      </c>
      <c r="H2503" t="str" cm="1">
        <f t="array" ref="H2503">IF(SUMPRODUCT((TRIM(C2503:F2503)&lt;&gt;"-")*1)=0,
    "No Data",
    IF(COUNTIF(C2503:F2503,INDEX(_xlfn._xlws.FILTER(C2503:F2503,TRIM(C2503:F2503)&lt;&gt;"-"),1))=SUMPRODUCT((TRIM(C2503:F2503)&lt;&gt;"-")*1),
    "No Change",
    "Change"))</f>
        <v>No Data</v>
      </c>
      <c r="I2503" s="159"/>
      <c r="J2503"/>
      <c r="K2503" s="163"/>
      <c r="L2503" s="147" t="str">
        <f>TRIM(CLEAN(TEXT(IFERROR(INDEX('Glade MR'!$B$4:$C$3000,MATCH($A2503,'Glade MR'!$C$4:$C$3000,0),1),"-"),"@")))</f>
        <v>-</v>
      </c>
      <c r="M2503" s="147" t="str">
        <f>TRIM(CLEAN(TEXT(IFERROR(INDEX('Glade MR'!$I$4:$J$3000,MATCH($A2503,'Glade MR'!$J$4:$J$3000,0),1),"-"),"@")))</f>
        <v>-</v>
      </c>
      <c r="N2503" s="147" t="str">
        <f>TRIM(CLEAN(TEXT(IFERROR(INDEX('Glade MR'!$P$4:$Q$3000,MATCH($A2503,'Glade MR'!$Q$4:$Q$3000,0),1),"-"),"@")))</f>
        <v>-</v>
      </c>
      <c r="O2503" s="147" t="str">
        <f>TRIM(CLEAN(TEXT(IFERROR(INDEX('Glade MR'!$W$4:$X$3000,MATCH($A2503,'Glade MR'!$X$4:$X$3000,0),1),"-"),"@")))</f>
        <v>-</v>
      </c>
      <c r="P2503" s="159" t="str">
        <f t="shared" si="79"/>
        <v>Not Found</v>
      </c>
      <c r="Q2503" t="str" cm="1">
        <f t="array" ref="Q2503">IF(SUMPRODUCT((TRIM(L2503:O2503)&lt;&gt;"-")*1)=0,
    "No Data",
    IF(COUNTIF(L2503:O2503,INDEX(_xlfn._xlws.FILTER(L2503:O2503,TRIM(L2503:O2503)&lt;&gt;"-"),1))=SUMPRODUCT((TRIM(L2503:O2503)&lt;&gt;"-")*1),
    "No Change",
    "Change"))</f>
        <v>No Data</v>
      </c>
      <c r="R2503" s="159"/>
      <c r="S2503" s="111"/>
    </row>
    <row r="2504" spans="1:19" x14ac:dyDescent="0.3">
      <c r="A2504" t="s">
        <v>2886</v>
      </c>
      <c r="B2504" t="s">
        <v>1137</v>
      </c>
      <c r="C2504" s="160" t="str">
        <f>TRIM(CLEAN(TEXT(IFERROR(INDEX('Snakeden MR'!$B$4:$C$3028,MATCH($A2504,'Snakeden MR'!$C$4:$C$3028,0),1),"-"),"@")))</f>
        <v>-</v>
      </c>
      <c r="D2504" s="147" t="str">
        <f>TRIM(CLEAN(TEXT(IFERROR(INDEX('Snakeden MR'!$I$4:$J$3028,MATCH($A2504,'Snakeden MR'!$J$4:$J$3028,0),1),"-"),"@")))</f>
        <v>-</v>
      </c>
      <c r="E2504" s="147" t="str">
        <f>TRIM(CLEAN(TEXT(IFERROR(INDEX('Snakeden MR'!$P$4:$Q$3028,MATCH($A2504,'Snakeden MR'!$Q$4:$Q$3028,0),1),"-"),"@")))</f>
        <v>-</v>
      </c>
      <c r="F2504" s="147" t="str">
        <f>TRIM(CLEAN(TEXT(IFERROR(INDEX('Snakeden MR'!$W$4:$X$3028,MATCH($A2504,'Snakeden MR'!$X$4:$X$3028,0),1),"-"),"@")))</f>
        <v>-</v>
      </c>
      <c r="G2504" s="159" t="str">
        <f t="shared" si="78"/>
        <v>Not Found</v>
      </c>
      <c r="H2504" t="str" cm="1">
        <f t="array" ref="H2504">IF(SUMPRODUCT((TRIM(C2504:F2504)&lt;&gt;"-")*1)=0,
    "No Data",
    IF(COUNTIF(C2504:F2504,INDEX(_xlfn._xlws.FILTER(C2504:F2504,TRIM(C2504:F2504)&lt;&gt;"-"),1))=SUMPRODUCT((TRIM(C2504:F2504)&lt;&gt;"-")*1),
    "No Change",
    "Change"))</f>
        <v>No Data</v>
      </c>
      <c r="I2504" s="159"/>
      <c r="J2504"/>
      <c r="K2504" s="163"/>
      <c r="L2504" s="147" t="str">
        <f>TRIM(CLEAN(TEXT(IFERROR(INDEX('Glade MR'!$B$4:$C$3000,MATCH($A2504,'Glade MR'!$C$4:$C$3000,0),1),"-"),"@")))</f>
        <v>-</v>
      </c>
      <c r="M2504" s="147" t="str">
        <f>TRIM(CLEAN(TEXT(IFERROR(INDEX('Glade MR'!$I$4:$J$3000,MATCH($A2504,'Glade MR'!$J$4:$J$3000,0),1),"-"),"@")))</f>
        <v>-</v>
      </c>
      <c r="N2504" s="147" t="str">
        <f>TRIM(CLEAN(TEXT(IFERROR(INDEX('Glade MR'!$P$4:$Q$3000,MATCH($A2504,'Glade MR'!$Q$4:$Q$3000,0),1),"-"),"@")))</f>
        <v>-</v>
      </c>
      <c r="O2504" s="147" t="str">
        <f>TRIM(CLEAN(TEXT(IFERROR(INDEX('Glade MR'!$W$4:$X$3000,MATCH($A2504,'Glade MR'!$X$4:$X$3000,0),1),"-"),"@")))</f>
        <v>-</v>
      </c>
      <c r="P2504" s="159" t="str">
        <f t="shared" si="79"/>
        <v>Not Found</v>
      </c>
      <c r="Q2504" t="str" cm="1">
        <f t="array" ref="Q2504">IF(SUMPRODUCT((TRIM(L2504:O2504)&lt;&gt;"-")*1)=0,
    "No Data",
    IF(COUNTIF(L2504:O2504,INDEX(_xlfn._xlws.FILTER(L2504:O2504,TRIM(L2504:O2504)&lt;&gt;"-"),1))=SUMPRODUCT((TRIM(L2504:O2504)&lt;&gt;"-")*1),
    "No Change",
    "Change"))</f>
        <v>No Data</v>
      </c>
      <c r="R2504" s="159"/>
      <c r="S2504" s="111"/>
    </row>
    <row r="2505" spans="1:19" x14ac:dyDescent="0.3">
      <c r="A2505" t="s">
        <v>2887</v>
      </c>
      <c r="B2505" t="s">
        <v>1137</v>
      </c>
      <c r="C2505" s="160" t="str">
        <f>TRIM(CLEAN(TEXT(IFERROR(INDEX('Snakeden MR'!$B$4:$C$3028,MATCH($A2505,'Snakeden MR'!$C$4:$C$3028,0),1),"-"),"@")))</f>
        <v>-</v>
      </c>
      <c r="D2505" s="147" t="str">
        <f>TRIM(CLEAN(TEXT(IFERROR(INDEX('Snakeden MR'!$I$4:$J$3028,MATCH($A2505,'Snakeden MR'!$J$4:$J$3028,0),1),"-"),"@")))</f>
        <v>-</v>
      </c>
      <c r="E2505" s="147" t="str">
        <f>TRIM(CLEAN(TEXT(IFERROR(INDEX('Snakeden MR'!$P$4:$Q$3028,MATCH($A2505,'Snakeden MR'!$Q$4:$Q$3028,0),1),"-"),"@")))</f>
        <v>-</v>
      </c>
      <c r="F2505" s="147" t="str">
        <f>TRIM(CLEAN(TEXT(IFERROR(INDEX('Snakeden MR'!$W$4:$X$3028,MATCH($A2505,'Snakeden MR'!$X$4:$X$3028,0),1),"-"),"@")))</f>
        <v>-</v>
      </c>
      <c r="G2505" s="159" t="str">
        <f t="shared" si="78"/>
        <v>Not Found</v>
      </c>
      <c r="H2505" t="str" cm="1">
        <f t="array" ref="H2505">IF(SUMPRODUCT((TRIM(C2505:F2505)&lt;&gt;"-")*1)=0,
    "No Data",
    IF(COUNTIF(C2505:F2505,INDEX(_xlfn._xlws.FILTER(C2505:F2505,TRIM(C2505:F2505)&lt;&gt;"-"),1))=SUMPRODUCT((TRIM(C2505:F2505)&lt;&gt;"-")*1),
    "No Change",
    "Change"))</f>
        <v>No Data</v>
      </c>
      <c r="I2505" s="159"/>
      <c r="J2505"/>
      <c r="K2505" s="163"/>
      <c r="L2505" s="147" t="str">
        <f>TRIM(CLEAN(TEXT(IFERROR(INDEX('Glade MR'!$B$4:$C$3000,MATCH($A2505,'Glade MR'!$C$4:$C$3000,0),1),"-"),"@")))</f>
        <v>-</v>
      </c>
      <c r="M2505" s="147" t="str">
        <f>TRIM(CLEAN(TEXT(IFERROR(INDEX('Glade MR'!$I$4:$J$3000,MATCH($A2505,'Glade MR'!$J$4:$J$3000,0),1),"-"),"@")))</f>
        <v>-</v>
      </c>
      <c r="N2505" s="147" t="str">
        <f>TRIM(CLEAN(TEXT(IFERROR(INDEX('Glade MR'!$P$4:$Q$3000,MATCH($A2505,'Glade MR'!$Q$4:$Q$3000,0),1),"-"),"@")))</f>
        <v>-</v>
      </c>
      <c r="O2505" s="147" t="str">
        <f>TRIM(CLEAN(TEXT(IFERROR(INDEX('Glade MR'!$W$4:$X$3000,MATCH($A2505,'Glade MR'!$X$4:$X$3000,0),1),"-"),"@")))</f>
        <v>-</v>
      </c>
      <c r="P2505" s="159" t="str">
        <f t="shared" si="79"/>
        <v>Not Found</v>
      </c>
      <c r="Q2505" t="str" cm="1">
        <f t="array" ref="Q2505">IF(SUMPRODUCT((TRIM(L2505:O2505)&lt;&gt;"-")*1)=0,
    "No Data",
    IF(COUNTIF(L2505:O2505,INDEX(_xlfn._xlws.FILTER(L2505:O2505,TRIM(L2505:O2505)&lt;&gt;"-"),1))=SUMPRODUCT((TRIM(L2505:O2505)&lt;&gt;"-")*1),
    "No Change",
    "Change"))</f>
        <v>No Data</v>
      </c>
      <c r="R2505" s="159"/>
      <c r="S2505" s="111"/>
    </row>
    <row r="2506" spans="1:19" x14ac:dyDescent="0.3">
      <c r="A2506" t="s">
        <v>842</v>
      </c>
      <c r="B2506" t="s">
        <v>1137</v>
      </c>
      <c r="C2506" s="160" t="str">
        <f>TRIM(CLEAN(TEXT(IFERROR(INDEX('Snakeden MR'!$B$4:$C$3028,MATCH($A2506,'Snakeden MR'!$C$4:$C$3028,0),1),"-"),"@")))</f>
        <v>-</v>
      </c>
      <c r="D2506" s="147" t="str">
        <f>TRIM(CLEAN(TEXT(IFERROR(INDEX('Snakeden MR'!$I$4:$J$3028,MATCH($A2506,'Snakeden MR'!$J$4:$J$3028,0),1),"-"),"@")))</f>
        <v>-</v>
      </c>
      <c r="E2506" s="147" t="str">
        <f>TRIM(CLEAN(TEXT(IFERROR(INDEX('Snakeden MR'!$P$4:$Q$3028,MATCH($A2506,'Snakeden MR'!$Q$4:$Q$3028,0),1),"-"),"@")))</f>
        <v>-</v>
      </c>
      <c r="F2506" s="147" t="str">
        <f>TRIM(CLEAN(TEXT(IFERROR(INDEX('Snakeden MR'!$W$4:$X$3028,MATCH($A2506,'Snakeden MR'!$X$4:$X$3028,0),1),"-"),"@")))</f>
        <v>-</v>
      </c>
      <c r="G2506" s="159" t="str">
        <f t="shared" si="78"/>
        <v>Not Found</v>
      </c>
      <c r="H2506" t="str" cm="1">
        <f t="array" ref="H2506">IF(SUMPRODUCT((TRIM(C2506:F2506)&lt;&gt;"-")*1)=0,
    "No Data",
    IF(COUNTIF(C2506:F2506,INDEX(_xlfn._xlws.FILTER(C2506:F2506,TRIM(C2506:F2506)&lt;&gt;"-"),1))=SUMPRODUCT((TRIM(C2506:F2506)&lt;&gt;"-")*1),
    "No Change",
    "Change"))</f>
        <v>No Data</v>
      </c>
      <c r="I2506" s="159"/>
      <c r="J2506"/>
      <c r="K2506" s="163"/>
      <c r="L2506" s="147" t="str">
        <f>TRIM(CLEAN(TEXT(IFERROR(INDEX('Glade MR'!$B$4:$C$3000,MATCH($A2506,'Glade MR'!$C$4:$C$3000,0),1),"-"),"@")))</f>
        <v>-</v>
      </c>
      <c r="M2506" s="147" t="str">
        <f>TRIM(CLEAN(TEXT(IFERROR(INDEX('Glade MR'!$I$4:$J$3000,MATCH($A2506,'Glade MR'!$J$4:$J$3000,0),1),"-"),"@")))</f>
        <v>-</v>
      </c>
      <c r="N2506" s="147" t="str">
        <f>TRIM(CLEAN(TEXT(IFERROR(INDEX('Glade MR'!$P$4:$Q$3000,MATCH($A2506,'Glade MR'!$Q$4:$Q$3000,0),1),"-"),"@")))</f>
        <v>Pool 4</v>
      </c>
      <c r="O2506" s="147" t="str">
        <f>TRIM(CLEAN(TEXT(IFERROR(INDEX('Glade MR'!$W$4:$X$3000,MATCH($A2506,'Glade MR'!$X$4:$X$3000,0),1),"-"),"@")))</f>
        <v>-</v>
      </c>
      <c r="P2506" s="159" t="str">
        <f t="shared" si="79"/>
        <v>Found</v>
      </c>
      <c r="Q2506" t="str" cm="1">
        <f t="array" ref="Q2506">IF(SUMPRODUCT((TRIM(L2506:O2506)&lt;&gt;"-")*1)=0,
    "No Data",
    IF(COUNTIF(L2506:O2506,INDEX(_xlfn._xlws.FILTER(L2506:O2506,TRIM(L2506:O2506)&lt;&gt;"-"),1))=SUMPRODUCT((TRIM(L2506:O2506)&lt;&gt;"-")*1),
    "No Change",
    "Change"))</f>
        <v>No Change</v>
      </c>
      <c r="R2506" s="159"/>
      <c r="S2506" s="111"/>
    </row>
    <row r="2507" spans="1:19" x14ac:dyDescent="0.3">
      <c r="A2507" t="s">
        <v>2888</v>
      </c>
      <c r="B2507" t="s">
        <v>1137</v>
      </c>
      <c r="C2507" s="160" t="str">
        <f>TRIM(CLEAN(TEXT(IFERROR(INDEX('Snakeden MR'!$B$4:$C$3028,MATCH($A2507,'Snakeden MR'!$C$4:$C$3028,0),1),"-"),"@")))</f>
        <v>-</v>
      </c>
      <c r="D2507" s="147" t="str">
        <f>TRIM(CLEAN(TEXT(IFERROR(INDEX('Snakeden MR'!$I$4:$J$3028,MATCH($A2507,'Snakeden MR'!$J$4:$J$3028,0),1),"-"),"@")))</f>
        <v>-</v>
      </c>
      <c r="E2507" s="147" t="str">
        <f>TRIM(CLEAN(TEXT(IFERROR(INDEX('Snakeden MR'!$P$4:$Q$3028,MATCH($A2507,'Snakeden MR'!$Q$4:$Q$3028,0),1),"-"),"@")))</f>
        <v>-</v>
      </c>
      <c r="F2507" s="147" t="str">
        <f>TRIM(CLEAN(TEXT(IFERROR(INDEX('Snakeden MR'!$W$4:$X$3028,MATCH($A2507,'Snakeden MR'!$X$4:$X$3028,0),1),"-"),"@")))</f>
        <v>-</v>
      </c>
      <c r="G2507" s="159" t="str">
        <f t="shared" si="78"/>
        <v>Not Found</v>
      </c>
      <c r="H2507" t="str" cm="1">
        <f t="array" ref="H2507">IF(SUMPRODUCT((TRIM(C2507:F2507)&lt;&gt;"-")*1)=0,
    "No Data",
    IF(COUNTIF(C2507:F2507,INDEX(_xlfn._xlws.FILTER(C2507:F2507,TRIM(C2507:F2507)&lt;&gt;"-"),1))=SUMPRODUCT((TRIM(C2507:F2507)&lt;&gt;"-")*1),
    "No Change",
    "Change"))</f>
        <v>No Data</v>
      </c>
      <c r="I2507" s="159"/>
      <c r="J2507"/>
      <c r="K2507" s="163"/>
      <c r="L2507" s="147" t="str">
        <f>TRIM(CLEAN(TEXT(IFERROR(INDEX('Glade MR'!$B$4:$C$3000,MATCH($A2507,'Glade MR'!$C$4:$C$3000,0),1),"-"),"@")))</f>
        <v>-</v>
      </c>
      <c r="M2507" s="147" t="str">
        <f>TRIM(CLEAN(TEXT(IFERROR(INDEX('Glade MR'!$I$4:$J$3000,MATCH($A2507,'Glade MR'!$J$4:$J$3000,0),1),"-"),"@")))</f>
        <v>-</v>
      </c>
      <c r="N2507" s="147" t="str">
        <f>TRIM(CLEAN(TEXT(IFERROR(INDEX('Glade MR'!$P$4:$Q$3000,MATCH($A2507,'Glade MR'!$Q$4:$Q$3000,0),1),"-"),"@")))</f>
        <v>-</v>
      </c>
      <c r="O2507" s="147" t="str">
        <f>TRIM(CLEAN(TEXT(IFERROR(INDEX('Glade MR'!$W$4:$X$3000,MATCH($A2507,'Glade MR'!$X$4:$X$3000,0),1),"-"),"@")))</f>
        <v>-</v>
      </c>
      <c r="P2507" s="159" t="str">
        <f t="shared" si="79"/>
        <v>Not Found</v>
      </c>
      <c r="Q2507" t="str" cm="1">
        <f t="array" ref="Q2507">IF(SUMPRODUCT((TRIM(L2507:O2507)&lt;&gt;"-")*1)=0,
    "No Data",
    IF(COUNTIF(L2507:O2507,INDEX(_xlfn._xlws.FILTER(L2507:O2507,TRIM(L2507:O2507)&lt;&gt;"-"),1))=SUMPRODUCT((TRIM(L2507:O2507)&lt;&gt;"-")*1),
    "No Change",
    "Change"))</f>
        <v>No Data</v>
      </c>
      <c r="R2507" s="159"/>
      <c r="S2507" s="111"/>
    </row>
    <row r="2508" spans="1:19" x14ac:dyDescent="0.3">
      <c r="A2508" t="s">
        <v>802</v>
      </c>
      <c r="B2508" t="s">
        <v>1137</v>
      </c>
      <c r="C2508" s="160" t="str">
        <f>TRIM(CLEAN(TEXT(IFERROR(INDEX('Snakeden MR'!$B$4:$C$3028,MATCH($A2508,'Snakeden MR'!$C$4:$C$3028,0),1),"-"),"@")))</f>
        <v>-</v>
      </c>
      <c r="D2508" s="147" t="str">
        <f>TRIM(CLEAN(TEXT(IFERROR(INDEX('Snakeden MR'!$I$4:$J$3028,MATCH($A2508,'Snakeden MR'!$J$4:$J$3028,0),1),"-"),"@")))</f>
        <v>-</v>
      </c>
      <c r="E2508" s="147" t="str">
        <f>TRIM(CLEAN(TEXT(IFERROR(INDEX('Snakeden MR'!$P$4:$Q$3028,MATCH($A2508,'Snakeden MR'!$Q$4:$Q$3028,0),1),"-"),"@")))</f>
        <v>-</v>
      </c>
      <c r="F2508" s="147" t="str">
        <f>TRIM(CLEAN(TEXT(IFERROR(INDEX('Snakeden MR'!$W$4:$X$3028,MATCH($A2508,'Snakeden MR'!$X$4:$X$3028,0),1),"-"),"@")))</f>
        <v>-</v>
      </c>
      <c r="G2508" s="159" t="str">
        <f t="shared" si="78"/>
        <v>Not Found</v>
      </c>
      <c r="H2508" t="str" cm="1">
        <f t="array" ref="H2508">IF(SUMPRODUCT((TRIM(C2508:F2508)&lt;&gt;"-")*1)=0,
    "No Data",
    IF(COUNTIF(C2508:F2508,INDEX(_xlfn._xlws.FILTER(C2508:F2508,TRIM(C2508:F2508)&lt;&gt;"-"),1))=SUMPRODUCT((TRIM(C2508:F2508)&lt;&gt;"-")*1),
    "No Change",
    "Change"))</f>
        <v>No Data</v>
      </c>
      <c r="I2508" s="159"/>
      <c r="J2508"/>
      <c r="K2508" s="163"/>
      <c r="L2508" s="147" t="str">
        <f>TRIM(CLEAN(TEXT(IFERROR(INDEX('Glade MR'!$B$4:$C$3000,MATCH($A2508,'Glade MR'!$C$4:$C$3000,0),1),"-"),"@")))</f>
        <v>Pool 2</v>
      </c>
      <c r="M2508" s="147" t="str">
        <f>TRIM(CLEAN(TEXT(IFERROR(INDEX('Glade MR'!$I$4:$J$3000,MATCH($A2508,'Glade MR'!$J$4:$J$3000,0),1),"-"),"@")))</f>
        <v>-</v>
      </c>
      <c r="N2508" s="147" t="str">
        <f>TRIM(CLEAN(TEXT(IFERROR(INDEX('Glade MR'!$P$4:$Q$3000,MATCH($A2508,'Glade MR'!$Q$4:$Q$3000,0),1),"-"),"@")))</f>
        <v>Pool 2</v>
      </c>
      <c r="O2508" s="147" t="str">
        <f>TRIM(CLEAN(TEXT(IFERROR(INDEX('Glade MR'!$W$4:$X$3000,MATCH($A2508,'Glade MR'!$X$4:$X$3000,0),1),"-"),"@")))</f>
        <v>-</v>
      </c>
      <c r="P2508" s="159" t="str">
        <f t="shared" si="79"/>
        <v>Found</v>
      </c>
      <c r="Q2508" t="str" cm="1">
        <f t="array" ref="Q2508">IF(SUMPRODUCT((TRIM(L2508:O2508)&lt;&gt;"-")*1)=0,
    "No Data",
    IF(COUNTIF(L2508:O2508,INDEX(_xlfn._xlws.FILTER(L2508:O2508,TRIM(L2508:O2508)&lt;&gt;"-"),1))=SUMPRODUCT((TRIM(L2508:O2508)&lt;&gt;"-")*1),
    "No Change",
    "Change"))</f>
        <v>No Change</v>
      </c>
      <c r="R2508" s="159"/>
      <c r="S2508" s="111"/>
    </row>
    <row r="2509" spans="1:19" x14ac:dyDescent="0.3">
      <c r="A2509" t="s">
        <v>2889</v>
      </c>
      <c r="B2509" t="s">
        <v>1137</v>
      </c>
      <c r="C2509" s="160" t="str">
        <f>TRIM(CLEAN(TEXT(IFERROR(INDEX('Snakeden MR'!$B$4:$C$3028,MATCH($A2509,'Snakeden MR'!$C$4:$C$3028,0),1),"-"),"@")))</f>
        <v>-</v>
      </c>
      <c r="D2509" s="147" t="str">
        <f>TRIM(CLEAN(TEXT(IFERROR(INDEX('Snakeden MR'!$I$4:$J$3028,MATCH($A2509,'Snakeden MR'!$J$4:$J$3028,0),1),"-"),"@")))</f>
        <v>-</v>
      </c>
      <c r="E2509" s="147" t="str">
        <f>TRIM(CLEAN(TEXT(IFERROR(INDEX('Snakeden MR'!$P$4:$Q$3028,MATCH($A2509,'Snakeden MR'!$Q$4:$Q$3028,0),1),"-"),"@")))</f>
        <v>-</v>
      </c>
      <c r="F2509" s="147" t="str">
        <f>TRIM(CLEAN(TEXT(IFERROR(INDEX('Snakeden MR'!$W$4:$X$3028,MATCH($A2509,'Snakeden MR'!$X$4:$X$3028,0),1),"-"),"@")))</f>
        <v>-</v>
      </c>
      <c r="G2509" s="159" t="str">
        <f t="shared" si="78"/>
        <v>Not Found</v>
      </c>
      <c r="H2509" t="str" cm="1">
        <f t="array" ref="H2509">IF(SUMPRODUCT((TRIM(C2509:F2509)&lt;&gt;"-")*1)=0,
    "No Data",
    IF(COUNTIF(C2509:F2509,INDEX(_xlfn._xlws.FILTER(C2509:F2509,TRIM(C2509:F2509)&lt;&gt;"-"),1))=SUMPRODUCT((TRIM(C2509:F2509)&lt;&gt;"-")*1),
    "No Change",
    "Change"))</f>
        <v>No Data</v>
      </c>
      <c r="I2509" s="159"/>
      <c r="J2509"/>
      <c r="K2509" s="163"/>
      <c r="L2509" s="147" t="str">
        <f>TRIM(CLEAN(TEXT(IFERROR(INDEX('Glade MR'!$B$4:$C$3000,MATCH($A2509,'Glade MR'!$C$4:$C$3000,0),1),"-"),"@")))</f>
        <v>-</v>
      </c>
      <c r="M2509" s="147" t="str">
        <f>TRIM(CLEAN(TEXT(IFERROR(INDEX('Glade MR'!$I$4:$J$3000,MATCH($A2509,'Glade MR'!$J$4:$J$3000,0),1),"-"),"@")))</f>
        <v>-</v>
      </c>
      <c r="N2509" s="147" t="str">
        <f>TRIM(CLEAN(TEXT(IFERROR(INDEX('Glade MR'!$P$4:$Q$3000,MATCH($A2509,'Glade MR'!$Q$4:$Q$3000,0),1),"-"),"@")))</f>
        <v>-</v>
      </c>
      <c r="O2509" s="147" t="str">
        <f>TRIM(CLEAN(TEXT(IFERROR(INDEX('Glade MR'!$W$4:$X$3000,MATCH($A2509,'Glade MR'!$X$4:$X$3000,0),1),"-"),"@")))</f>
        <v>-</v>
      </c>
      <c r="P2509" s="159" t="str">
        <f t="shared" si="79"/>
        <v>Not Found</v>
      </c>
      <c r="Q2509" t="str" cm="1">
        <f t="array" ref="Q2509">IF(SUMPRODUCT((TRIM(L2509:O2509)&lt;&gt;"-")*1)=0,
    "No Data",
    IF(COUNTIF(L2509:O2509,INDEX(_xlfn._xlws.FILTER(L2509:O2509,TRIM(L2509:O2509)&lt;&gt;"-"),1))=SUMPRODUCT((TRIM(L2509:O2509)&lt;&gt;"-")*1),
    "No Change",
    "Change"))</f>
        <v>No Data</v>
      </c>
      <c r="R2509" s="159"/>
      <c r="S2509" s="111"/>
    </row>
    <row r="2510" spans="1:19" x14ac:dyDescent="0.3">
      <c r="A2510" t="s">
        <v>734</v>
      </c>
      <c r="B2510" t="s">
        <v>1137</v>
      </c>
      <c r="C2510" s="160" t="str">
        <f>TRIM(CLEAN(TEXT(IFERROR(INDEX('Snakeden MR'!$B$4:$C$3028,MATCH($A2510,'Snakeden MR'!$C$4:$C$3028,0),1),"-"),"@")))</f>
        <v>-</v>
      </c>
      <c r="D2510" s="147" t="str">
        <f>TRIM(CLEAN(TEXT(IFERROR(INDEX('Snakeden MR'!$I$4:$J$3028,MATCH($A2510,'Snakeden MR'!$J$4:$J$3028,0),1),"-"),"@")))</f>
        <v>-</v>
      </c>
      <c r="E2510" s="147" t="str">
        <f>TRIM(CLEAN(TEXT(IFERROR(INDEX('Snakeden MR'!$P$4:$Q$3028,MATCH($A2510,'Snakeden MR'!$Q$4:$Q$3028,0),1),"-"),"@")))</f>
        <v>-</v>
      </c>
      <c r="F2510" s="147" t="str">
        <f>TRIM(CLEAN(TEXT(IFERROR(INDEX('Snakeden MR'!$W$4:$X$3028,MATCH($A2510,'Snakeden MR'!$X$4:$X$3028,0),1),"-"),"@")))</f>
        <v>-</v>
      </c>
      <c r="G2510" s="159" t="str">
        <f t="shared" si="78"/>
        <v>Not Found</v>
      </c>
      <c r="H2510" t="str" cm="1">
        <f t="array" ref="H2510">IF(SUMPRODUCT((TRIM(C2510:F2510)&lt;&gt;"-")*1)=0,
    "No Data",
    IF(COUNTIF(C2510:F2510,INDEX(_xlfn._xlws.FILTER(C2510:F2510,TRIM(C2510:F2510)&lt;&gt;"-"),1))=SUMPRODUCT((TRIM(C2510:F2510)&lt;&gt;"-")*1),
    "No Change",
    "Change"))</f>
        <v>No Data</v>
      </c>
      <c r="I2510" s="159"/>
      <c r="J2510"/>
      <c r="K2510" s="163"/>
      <c r="L2510" s="147" t="str">
        <f>TRIM(CLEAN(TEXT(IFERROR(INDEX('Glade MR'!$B$4:$C$3000,MATCH($A2510,'Glade MR'!$C$4:$C$3000,0),1),"-"),"@")))</f>
        <v>Pool 4</v>
      </c>
      <c r="M2510" s="147" t="str">
        <f>TRIM(CLEAN(TEXT(IFERROR(INDEX('Glade MR'!$I$4:$J$3000,MATCH($A2510,'Glade MR'!$J$4:$J$3000,0),1),"-"),"@")))</f>
        <v>Pool 5</v>
      </c>
      <c r="N2510" s="147" t="str">
        <f>TRIM(CLEAN(TEXT(IFERROR(INDEX('Glade MR'!$P$4:$Q$3000,MATCH($A2510,'Glade MR'!$Q$4:$Q$3000,0),1),"-"),"@")))</f>
        <v>Pool 5</v>
      </c>
      <c r="O2510" s="147" t="str">
        <f>TRIM(CLEAN(TEXT(IFERROR(INDEX('Glade MR'!$W$4:$X$3000,MATCH($A2510,'Glade MR'!$X$4:$X$3000,0),1),"-"),"@")))</f>
        <v>Pool 5</v>
      </c>
      <c r="P2510" s="159" t="str">
        <f t="shared" si="79"/>
        <v>Found</v>
      </c>
      <c r="Q2510" t="str" cm="1">
        <f t="array" ref="Q2510">IF(SUMPRODUCT((TRIM(L2510:O2510)&lt;&gt;"-")*1)=0,
    "No Data",
    IF(COUNTIF(L2510:O2510,INDEX(_xlfn._xlws.FILTER(L2510:O2510,TRIM(L2510:O2510)&lt;&gt;"-"),1))=SUMPRODUCT((TRIM(L2510:O2510)&lt;&gt;"-")*1),
    "No Change",
    "Change"))</f>
        <v>Change</v>
      </c>
      <c r="R2510" s="159"/>
      <c r="S2510" s="111"/>
    </row>
    <row r="2511" spans="1:19" x14ac:dyDescent="0.3">
      <c r="A2511" t="s">
        <v>2890</v>
      </c>
      <c r="B2511" t="s">
        <v>1137</v>
      </c>
      <c r="C2511" s="160" t="str">
        <f>TRIM(CLEAN(TEXT(IFERROR(INDEX('Snakeden MR'!$B$4:$C$3028,MATCH($A2511,'Snakeden MR'!$C$4:$C$3028,0),1),"-"),"@")))</f>
        <v>-</v>
      </c>
      <c r="D2511" s="147" t="str">
        <f>TRIM(CLEAN(TEXT(IFERROR(INDEX('Snakeden MR'!$I$4:$J$3028,MATCH($A2511,'Snakeden MR'!$J$4:$J$3028,0),1),"-"),"@")))</f>
        <v>-</v>
      </c>
      <c r="E2511" s="147" t="str">
        <f>TRIM(CLEAN(TEXT(IFERROR(INDEX('Snakeden MR'!$P$4:$Q$3028,MATCH($A2511,'Snakeden MR'!$Q$4:$Q$3028,0),1),"-"),"@")))</f>
        <v>-</v>
      </c>
      <c r="F2511" s="147" t="str">
        <f>TRIM(CLEAN(TEXT(IFERROR(INDEX('Snakeden MR'!$W$4:$X$3028,MATCH($A2511,'Snakeden MR'!$X$4:$X$3028,0),1),"-"),"@")))</f>
        <v>-</v>
      </c>
      <c r="G2511" s="159" t="str">
        <f t="shared" si="78"/>
        <v>Not Found</v>
      </c>
      <c r="H2511" t="str" cm="1">
        <f t="array" ref="H2511">IF(SUMPRODUCT((TRIM(C2511:F2511)&lt;&gt;"-")*1)=0,
    "No Data",
    IF(COUNTIF(C2511:F2511,INDEX(_xlfn._xlws.FILTER(C2511:F2511,TRIM(C2511:F2511)&lt;&gt;"-"),1))=SUMPRODUCT((TRIM(C2511:F2511)&lt;&gt;"-")*1),
    "No Change",
    "Change"))</f>
        <v>No Data</v>
      </c>
      <c r="I2511" s="159"/>
      <c r="J2511"/>
      <c r="K2511" s="163"/>
      <c r="L2511" s="147" t="str">
        <f>TRIM(CLEAN(TEXT(IFERROR(INDEX('Glade MR'!$B$4:$C$3000,MATCH($A2511,'Glade MR'!$C$4:$C$3000,0),1),"-"),"@")))</f>
        <v>-</v>
      </c>
      <c r="M2511" s="147" t="str">
        <f>TRIM(CLEAN(TEXT(IFERROR(INDEX('Glade MR'!$I$4:$J$3000,MATCH($A2511,'Glade MR'!$J$4:$J$3000,0),1),"-"),"@")))</f>
        <v>-</v>
      </c>
      <c r="N2511" s="147" t="str">
        <f>TRIM(CLEAN(TEXT(IFERROR(INDEX('Glade MR'!$P$4:$Q$3000,MATCH($A2511,'Glade MR'!$Q$4:$Q$3000,0),1),"-"),"@")))</f>
        <v>-</v>
      </c>
      <c r="O2511" s="147" t="str">
        <f>TRIM(CLEAN(TEXT(IFERROR(INDEX('Glade MR'!$W$4:$X$3000,MATCH($A2511,'Glade MR'!$X$4:$X$3000,0),1),"-"),"@")))</f>
        <v>-</v>
      </c>
      <c r="P2511" s="159" t="str">
        <f t="shared" si="79"/>
        <v>Not Found</v>
      </c>
      <c r="Q2511" t="str" cm="1">
        <f t="array" ref="Q2511">IF(SUMPRODUCT((TRIM(L2511:O2511)&lt;&gt;"-")*1)=0,
    "No Data",
    IF(COUNTIF(L2511:O2511,INDEX(_xlfn._xlws.FILTER(L2511:O2511,TRIM(L2511:O2511)&lt;&gt;"-"),1))=SUMPRODUCT((TRIM(L2511:O2511)&lt;&gt;"-")*1),
    "No Change",
    "Change"))</f>
        <v>No Data</v>
      </c>
      <c r="R2511" s="159"/>
      <c r="S2511" s="111"/>
    </row>
    <row r="2512" spans="1:19" x14ac:dyDescent="0.3">
      <c r="A2512" t="s">
        <v>389</v>
      </c>
      <c r="B2512" t="s">
        <v>1137</v>
      </c>
      <c r="C2512" s="160" t="str">
        <f>TRIM(CLEAN(TEXT(IFERROR(INDEX('Snakeden MR'!$B$4:$C$3028,MATCH($A2512,'Snakeden MR'!$C$4:$C$3028,0),1),"-"),"@")))</f>
        <v>-</v>
      </c>
      <c r="D2512" s="147" t="str">
        <f>TRIM(CLEAN(TEXT(IFERROR(INDEX('Snakeden MR'!$I$4:$J$3028,MATCH($A2512,'Snakeden MR'!$J$4:$J$3028,0),1),"-"),"@")))</f>
        <v>-</v>
      </c>
      <c r="E2512" s="147" t="str">
        <f>TRIM(CLEAN(TEXT(IFERROR(INDEX('Snakeden MR'!$P$4:$Q$3028,MATCH($A2512,'Snakeden MR'!$Q$4:$Q$3028,0),1),"-"),"@")))</f>
        <v>-</v>
      </c>
      <c r="F2512" s="147" t="str">
        <f>TRIM(CLEAN(TEXT(IFERROR(INDEX('Snakeden MR'!$W$4:$X$3028,MATCH($A2512,'Snakeden MR'!$X$4:$X$3028,0),1),"-"),"@")))</f>
        <v>-</v>
      </c>
      <c r="G2512" s="159" t="str">
        <f t="shared" si="78"/>
        <v>Not Found</v>
      </c>
      <c r="H2512" t="str" cm="1">
        <f t="array" ref="H2512">IF(SUMPRODUCT((TRIM(C2512:F2512)&lt;&gt;"-")*1)=0,
    "No Data",
    IF(COUNTIF(C2512:F2512,INDEX(_xlfn._xlws.FILTER(C2512:F2512,TRIM(C2512:F2512)&lt;&gt;"-"),1))=SUMPRODUCT((TRIM(C2512:F2512)&lt;&gt;"-")*1),
    "No Change",
    "Change"))</f>
        <v>No Data</v>
      </c>
      <c r="I2512" s="159"/>
      <c r="J2512"/>
      <c r="K2512" s="163"/>
      <c r="L2512" s="147" t="str">
        <f>TRIM(CLEAN(TEXT(IFERROR(INDEX('Glade MR'!$B$4:$C$3000,MATCH($A2512,'Glade MR'!$C$4:$C$3000,0),1),"-"),"@")))</f>
        <v>-</v>
      </c>
      <c r="M2512" s="147" t="str">
        <f>TRIM(CLEAN(TEXT(IFERROR(INDEX('Glade MR'!$I$4:$J$3000,MATCH($A2512,'Glade MR'!$J$4:$J$3000,0),1),"-"),"@")))</f>
        <v>Pool 10</v>
      </c>
      <c r="N2512" s="147" t="str">
        <f>TRIM(CLEAN(TEXT(IFERROR(INDEX('Glade MR'!$P$4:$Q$3000,MATCH($A2512,'Glade MR'!$Q$4:$Q$3000,0),1),"-"),"@")))</f>
        <v>-</v>
      </c>
      <c r="O2512" s="147" t="str">
        <f>TRIM(CLEAN(TEXT(IFERROR(INDEX('Glade MR'!$W$4:$X$3000,MATCH($A2512,'Glade MR'!$X$4:$X$3000,0),1),"-"),"@")))</f>
        <v>-</v>
      </c>
      <c r="P2512" s="159" t="str">
        <f t="shared" si="79"/>
        <v>Found</v>
      </c>
      <c r="Q2512" t="str" cm="1">
        <f t="array" ref="Q2512">IF(SUMPRODUCT((TRIM(L2512:O2512)&lt;&gt;"-")*1)=0,
    "No Data",
    IF(COUNTIF(L2512:O2512,INDEX(_xlfn._xlws.FILTER(L2512:O2512,TRIM(L2512:O2512)&lt;&gt;"-"),1))=SUMPRODUCT((TRIM(L2512:O2512)&lt;&gt;"-")*1),
    "No Change",
    "Change"))</f>
        <v>No Change</v>
      </c>
      <c r="R2512" s="159"/>
      <c r="S2512" s="111"/>
    </row>
    <row r="2513" spans="1:19" x14ac:dyDescent="0.3">
      <c r="A2513" t="s">
        <v>2891</v>
      </c>
      <c r="B2513" t="s">
        <v>1137</v>
      </c>
      <c r="C2513" s="160" t="str">
        <f>TRIM(CLEAN(TEXT(IFERROR(INDEX('Snakeden MR'!$B$4:$C$3028,MATCH($A2513,'Snakeden MR'!$C$4:$C$3028,0),1),"-"),"@")))</f>
        <v>-</v>
      </c>
      <c r="D2513" s="147" t="str">
        <f>TRIM(CLEAN(TEXT(IFERROR(INDEX('Snakeden MR'!$I$4:$J$3028,MATCH($A2513,'Snakeden MR'!$J$4:$J$3028,0),1),"-"),"@")))</f>
        <v>-</v>
      </c>
      <c r="E2513" s="147" t="str">
        <f>TRIM(CLEAN(TEXT(IFERROR(INDEX('Snakeden MR'!$P$4:$Q$3028,MATCH($A2513,'Snakeden MR'!$Q$4:$Q$3028,0),1),"-"),"@")))</f>
        <v>-</v>
      </c>
      <c r="F2513" s="147" t="str">
        <f>TRIM(CLEAN(TEXT(IFERROR(INDEX('Snakeden MR'!$W$4:$X$3028,MATCH($A2513,'Snakeden MR'!$X$4:$X$3028,0),1),"-"),"@")))</f>
        <v>-</v>
      </c>
      <c r="G2513" s="159" t="str">
        <f t="shared" si="78"/>
        <v>Not Found</v>
      </c>
      <c r="H2513" t="str" cm="1">
        <f t="array" ref="H2513">IF(SUMPRODUCT((TRIM(C2513:F2513)&lt;&gt;"-")*1)=0,
    "No Data",
    IF(COUNTIF(C2513:F2513,INDEX(_xlfn._xlws.FILTER(C2513:F2513,TRIM(C2513:F2513)&lt;&gt;"-"),1))=SUMPRODUCT((TRIM(C2513:F2513)&lt;&gt;"-")*1),
    "No Change",
    "Change"))</f>
        <v>No Data</v>
      </c>
      <c r="I2513" s="159"/>
      <c r="J2513"/>
      <c r="K2513" s="163"/>
      <c r="L2513" s="147" t="str">
        <f>TRIM(CLEAN(TEXT(IFERROR(INDEX('Glade MR'!$B$4:$C$3000,MATCH($A2513,'Glade MR'!$C$4:$C$3000,0),1),"-"),"@")))</f>
        <v>-</v>
      </c>
      <c r="M2513" s="147" t="str">
        <f>TRIM(CLEAN(TEXT(IFERROR(INDEX('Glade MR'!$I$4:$J$3000,MATCH($A2513,'Glade MR'!$J$4:$J$3000,0),1),"-"),"@")))</f>
        <v>-</v>
      </c>
      <c r="N2513" s="147" t="str">
        <f>TRIM(CLEAN(TEXT(IFERROR(INDEX('Glade MR'!$P$4:$Q$3000,MATCH($A2513,'Glade MR'!$Q$4:$Q$3000,0),1),"-"),"@")))</f>
        <v>-</v>
      </c>
      <c r="O2513" s="147" t="str">
        <f>TRIM(CLEAN(TEXT(IFERROR(INDEX('Glade MR'!$W$4:$X$3000,MATCH($A2513,'Glade MR'!$X$4:$X$3000,0),1),"-"),"@")))</f>
        <v>-</v>
      </c>
      <c r="P2513" s="159" t="str">
        <f t="shared" si="79"/>
        <v>Not Found</v>
      </c>
      <c r="Q2513" t="str" cm="1">
        <f t="array" ref="Q2513">IF(SUMPRODUCT((TRIM(L2513:O2513)&lt;&gt;"-")*1)=0,
    "No Data",
    IF(COUNTIF(L2513:O2513,INDEX(_xlfn._xlws.FILTER(L2513:O2513,TRIM(L2513:O2513)&lt;&gt;"-"),1))=SUMPRODUCT((TRIM(L2513:O2513)&lt;&gt;"-")*1),
    "No Change",
    "Change"))</f>
        <v>No Data</v>
      </c>
      <c r="R2513" s="159"/>
      <c r="S2513" s="111"/>
    </row>
    <row r="2514" spans="1:19" x14ac:dyDescent="0.3">
      <c r="A2514" t="s">
        <v>611</v>
      </c>
      <c r="B2514" t="s">
        <v>1137</v>
      </c>
      <c r="C2514" s="160" t="str">
        <f>TRIM(CLEAN(TEXT(IFERROR(INDEX('Snakeden MR'!$B$4:$C$3028,MATCH($A2514,'Snakeden MR'!$C$4:$C$3028,0),1),"-"),"@")))</f>
        <v>-</v>
      </c>
      <c r="D2514" s="147" t="str">
        <f>TRIM(CLEAN(TEXT(IFERROR(INDEX('Snakeden MR'!$I$4:$J$3028,MATCH($A2514,'Snakeden MR'!$J$4:$J$3028,0),1),"-"),"@")))</f>
        <v>-</v>
      </c>
      <c r="E2514" s="147" t="str">
        <f>TRIM(CLEAN(TEXT(IFERROR(INDEX('Snakeden MR'!$P$4:$Q$3028,MATCH($A2514,'Snakeden MR'!$Q$4:$Q$3028,0),1),"-"),"@")))</f>
        <v>-</v>
      </c>
      <c r="F2514" s="147" t="str">
        <f>TRIM(CLEAN(TEXT(IFERROR(INDEX('Snakeden MR'!$W$4:$X$3028,MATCH($A2514,'Snakeden MR'!$X$4:$X$3028,0),1),"-"),"@")))</f>
        <v>-</v>
      </c>
      <c r="G2514" s="159" t="str">
        <f t="shared" si="78"/>
        <v>Not Found</v>
      </c>
      <c r="H2514" t="str" cm="1">
        <f t="array" ref="H2514">IF(SUMPRODUCT((TRIM(C2514:F2514)&lt;&gt;"-")*1)=0,
    "No Data",
    IF(COUNTIF(C2514:F2514,INDEX(_xlfn._xlws.FILTER(C2514:F2514,TRIM(C2514:F2514)&lt;&gt;"-"),1))=SUMPRODUCT((TRIM(C2514:F2514)&lt;&gt;"-")*1),
    "No Change",
    "Change"))</f>
        <v>No Data</v>
      </c>
      <c r="I2514" s="159"/>
      <c r="J2514"/>
      <c r="K2514" s="163"/>
      <c r="L2514" s="147" t="str">
        <f>TRIM(CLEAN(TEXT(IFERROR(INDEX('Glade MR'!$B$4:$C$3000,MATCH($A2514,'Glade MR'!$C$4:$C$3000,0),1),"-"),"@")))</f>
        <v>-</v>
      </c>
      <c r="M2514" s="147" t="str">
        <f>TRIM(CLEAN(TEXT(IFERROR(INDEX('Glade MR'!$I$4:$J$3000,MATCH($A2514,'Glade MR'!$J$4:$J$3000,0),1),"-"),"@")))</f>
        <v>-</v>
      </c>
      <c r="N2514" s="147" t="str">
        <f>TRIM(CLEAN(TEXT(IFERROR(INDEX('Glade MR'!$P$4:$Q$3000,MATCH($A2514,'Glade MR'!$Q$4:$Q$3000,0),1),"-"),"@")))</f>
        <v>Pool 8</v>
      </c>
      <c r="O2514" s="147" t="str">
        <f>TRIM(CLEAN(TEXT(IFERROR(INDEX('Glade MR'!$W$4:$X$3000,MATCH($A2514,'Glade MR'!$X$4:$X$3000,0),1),"-"),"@")))</f>
        <v>-</v>
      </c>
      <c r="P2514" s="159" t="str">
        <f t="shared" si="79"/>
        <v>Found</v>
      </c>
      <c r="Q2514" t="str" cm="1">
        <f t="array" ref="Q2514">IF(SUMPRODUCT((TRIM(L2514:O2514)&lt;&gt;"-")*1)=0,
    "No Data",
    IF(COUNTIF(L2514:O2514,INDEX(_xlfn._xlws.FILTER(L2514:O2514,TRIM(L2514:O2514)&lt;&gt;"-"),1))=SUMPRODUCT((TRIM(L2514:O2514)&lt;&gt;"-")*1),
    "No Change",
    "Change"))</f>
        <v>No Change</v>
      </c>
      <c r="R2514" s="159"/>
      <c r="S2514" s="111"/>
    </row>
    <row r="2515" spans="1:19" x14ac:dyDescent="0.3">
      <c r="A2515" t="s">
        <v>562</v>
      </c>
      <c r="B2515" t="s">
        <v>1137</v>
      </c>
      <c r="C2515" s="160" t="str">
        <f>TRIM(CLEAN(TEXT(IFERROR(INDEX('Snakeden MR'!$B$4:$C$3028,MATCH($A2515,'Snakeden MR'!$C$4:$C$3028,0),1),"-"),"@")))</f>
        <v>-</v>
      </c>
      <c r="D2515" s="147" t="str">
        <f>TRIM(CLEAN(TEXT(IFERROR(INDEX('Snakeden MR'!$I$4:$J$3028,MATCH($A2515,'Snakeden MR'!$J$4:$J$3028,0),1),"-"),"@")))</f>
        <v>-</v>
      </c>
      <c r="E2515" s="147" t="str">
        <f>TRIM(CLEAN(TEXT(IFERROR(INDEX('Snakeden MR'!$P$4:$Q$3028,MATCH($A2515,'Snakeden MR'!$Q$4:$Q$3028,0),1),"-"),"@")))</f>
        <v>-</v>
      </c>
      <c r="F2515" s="147" t="str">
        <f>TRIM(CLEAN(TEXT(IFERROR(INDEX('Snakeden MR'!$W$4:$X$3028,MATCH($A2515,'Snakeden MR'!$X$4:$X$3028,0),1),"-"),"@")))</f>
        <v>-</v>
      </c>
      <c r="G2515" s="159" t="str">
        <f t="shared" si="78"/>
        <v>Not Found</v>
      </c>
      <c r="H2515" t="str" cm="1">
        <f t="array" ref="H2515">IF(SUMPRODUCT((TRIM(C2515:F2515)&lt;&gt;"-")*1)=0,
    "No Data",
    IF(COUNTIF(C2515:F2515,INDEX(_xlfn._xlws.FILTER(C2515:F2515,TRIM(C2515:F2515)&lt;&gt;"-"),1))=SUMPRODUCT((TRIM(C2515:F2515)&lt;&gt;"-")*1),
    "No Change",
    "Change"))</f>
        <v>No Data</v>
      </c>
      <c r="I2515" s="159"/>
      <c r="J2515"/>
      <c r="K2515" s="163"/>
      <c r="L2515" s="147" t="str">
        <f>TRIM(CLEAN(TEXT(IFERROR(INDEX('Glade MR'!$B$4:$C$3000,MATCH($A2515,'Glade MR'!$C$4:$C$3000,0),1),"-"),"@")))</f>
        <v>Pool 8</v>
      </c>
      <c r="M2515" s="147" t="str">
        <f>TRIM(CLEAN(TEXT(IFERROR(INDEX('Glade MR'!$I$4:$J$3000,MATCH($A2515,'Glade MR'!$J$4:$J$3000,0),1),"-"),"@")))</f>
        <v>-</v>
      </c>
      <c r="N2515" s="147" t="str">
        <f>TRIM(CLEAN(TEXT(IFERROR(INDEX('Glade MR'!$P$4:$Q$3000,MATCH($A2515,'Glade MR'!$Q$4:$Q$3000,0),1),"-"),"@")))</f>
        <v>-</v>
      </c>
      <c r="O2515" s="147" t="str">
        <f>TRIM(CLEAN(TEXT(IFERROR(INDEX('Glade MR'!$W$4:$X$3000,MATCH($A2515,'Glade MR'!$X$4:$X$3000,0),1),"-"),"@")))</f>
        <v>-</v>
      </c>
      <c r="P2515" s="159" t="str">
        <f t="shared" si="79"/>
        <v>Found</v>
      </c>
      <c r="Q2515" t="str" cm="1">
        <f t="array" ref="Q2515">IF(SUMPRODUCT((TRIM(L2515:O2515)&lt;&gt;"-")*1)=0,
    "No Data",
    IF(COUNTIF(L2515:O2515,INDEX(_xlfn._xlws.FILTER(L2515:O2515,TRIM(L2515:O2515)&lt;&gt;"-"),1))=SUMPRODUCT((TRIM(L2515:O2515)&lt;&gt;"-")*1),
    "No Change",
    "Change"))</f>
        <v>No Change</v>
      </c>
      <c r="R2515" s="159"/>
      <c r="S2515" s="111"/>
    </row>
    <row r="2516" spans="1:19" x14ac:dyDescent="0.3">
      <c r="A2516" t="s">
        <v>596</v>
      </c>
      <c r="B2516" t="s">
        <v>1137</v>
      </c>
      <c r="C2516" s="160" t="str">
        <f>TRIM(CLEAN(TEXT(IFERROR(INDEX('Snakeden MR'!$B$4:$C$3028,MATCH($A2516,'Snakeden MR'!$C$4:$C$3028,0),1),"-"),"@")))</f>
        <v>-</v>
      </c>
      <c r="D2516" s="147" t="str">
        <f>TRIM(CLEAN(TEXT(IFERROR(INDEX('Snakeden MR'!$I$4:$J$3028,MATCH($A2516,'Snakeden MR'!$J$4:$J$3028,0),1),"-"),"@")))</f>
        <v>-</v>
      </c>
      <c r="E2516" s="147" t="str">
        <f>TRIM(CLEAN(TEXT(IFERROR(INDEX('Snakeden MR'!$P$4:$Q$3028,MATCH($A2516,'Snakeden MR'!$Q$4:$Q$3028,0),1),"-"),"@")))</f>
        <v>-</v>
      </c>
      <c r="F2516" s="147" t="str">
        <f>TRIM(CLEAN(TEXT(IFERROR(INDEX('Snakeden MR'!$W$4:$X$3028,MATCH($A2516,'Snakeden MR'!$X$4:$X$3028,0),1),"-"),"@")))</f>
        <v>-</v>
      </c>
      <c r="G2516" s="159" t="str">
        <f t="shared" si="78"/>
        <v>Not Found</v>
      </c>
      <c r="H2516" t="str" cm="1">
        <f t="array" ref="H2516">IF(SUMPRODUCT((TRIM(C2516:F2516)&lt;&gt;"-")*1)=0,
    "No Data",
    IF(COUNTIF(C2516:F2516,INDEX(_xlfn._xlws.FILTER(C2516:F2516,TRIM(C2516:F2516)&lt;&gt;"-"),1))=SUMPRODUCT((TRIM(C2516:F2516)&lt;&gt;"-")*1),
    "No Change",
    "Change"))</f>
        <v>No Data</v>
      </c>
      <c r="I2516" s="159"/>
      <c r="J2516"/>
      <c r="K2516" s="163"/>
      <c r="L2516" s="147" t="str">
        <f>TRIM(CLEAN(TEXT(IFERROR(INDEX('Glade MR'!$B$4:$C$3000,MATCH($A2516,'Glade MR'!$C$4:$C$3000,0),1),"-"),"@")))</f>
        <v>Pool 5</v>
      </c>
      <c r="M2516" s="147" t="str">
        <f>TRIM(CLEAN(TEXT(IFERROR(INDEX('Glade MR'!$I$4:$J$3000,MATCH($A2516,'Glade MR'!$J$4:$J$3000,0),1),"-"),"@")))</f>
        <v>-</v>
      </c>
      <c r="N2516" s="147" t="str">
        <f>TRIM(CLEAN(TEXT(IFERROR(INDEX('Glade MR'!$P$4:$Q$3000,MATCH($A2516,'Glade MR'!$Q$4:$Q$3000,0),1),"-"),"@")))</f>
        <v>Pool 5</v>
      </c>
      <c r="O2516" s="147" t="str">
        <f>TRIM(CLEAN(TEXT(IFERROR(INDEX('Glade MR'!$W$4:$X$3000,MATCH($A2516,'Glade MR'!$X$4:$X$3000,0),1),"-"),"@")))</f>
        <v>Pool 5</v>
      </c>
      <c r="P2516" s="159" t="str">
        <f t="shared" si="79"/>
        <v>Found</v>
      </c>
      <c r="Q2516" t="str" cm="1">
        <f t="array" ref="Q2516">IF(SUMPRODUCT((TRIM(L2516:O2516)&lt;&gt;"-")*1)=0,
    "No Data",
    IF(COUNTIF(L2516:O2516,INDEX(_xlfn._xlws.FILTER(L2516:O2516,TRIM(L2516:O2516)&lt;&gt;"-"),1))=SUMPRODUCT((TRIM(L2516:O2516)&lt;&gt;"-")*1),
    "No Change",
    "Change"))</f>
        <v>No Change</v>
      </c>
      <c r="R2516" s="159"/>
      <c r="S2516" s="111"/>
    </row>
    <row r="2517" spans="1:19" x14ac:dyDescent="0.3">
      <c r="A2517" t="s">
        <v>671</v>
      </c>
      <c r="B2517" t="s">
        <v>1137</v>
      </c>
      <c r="C2517" s="160" t="str">
        <f>TRIM(CLEAN(TEXT(IFERROR(INDEX('Snakeden MR'!$B$4:$C$3028,MATCH($A2517,'Snakeden MR'!$C$4:$C$3028,0),1),"-"),"@")))</f>
        <v>-</v>
      </c>
      <c r="D2517" s="147" t="str">
        <f>TRIM(CLEAN(TEXT(IFERROR(INDEX('Snakeden MR'!$I$4:$J$3028,MATCH($A2517,'Snakeden MR'!$J$4:$J$3028,0),1),"-"),"@")))</f>
        <v>-</v>
      </c>
      <c r="E2517" s="147" t="str">
        <f>TRIM(CLEAN(TEXT(IFERROR(INDEX('Snakeden MR'!$P$4:$Q$3028,MATCH($A2517,'Snakeden MR'!$Q$4:$Q$3028,0),1),"-"),"@")))</f>
        <v>-</v>
      </c>
      <c r="F2517" s="147" t="str">
        <f>TRIM(CLEAN(TEXT(IFERROR(INDEX('Snakeden MR'!$W$4:$X$3028,MATCH($A2517,'Snakeden MR'!$X$4:$X$3028,0),1),"-"),"@")))</f>
        <v>-</v>
      </c>
      <c r="G2517" s="159" t="str">
        <f t="shared" si="78"/>
        <v>Not Found</v>
      </c>
      <c r="H2517" t="str" cm="1">
        <f t="array" ref="H2517">IF(SUMPRODUCT((TRIM(C2517:F2517)&lt;&gt;"-")*1)=0,
    "No Data",
    IF(COUNTIF(C2517:F2517,INDEX(_xlfn._xlws.FILTER(C2517:F2517,TRIM(C2517:F2517)&lt;&gt;"-"),1))=SUMPRODUCT((TRIM(C2517:F2517)&lt;&gt;"-")*1),
    "No Change",
    "Change"))</f>
        <v>No Data</v>
      </c>
      <c r="I2517" s="159"/>
      <c r="J2517"/>
      <c r="K2517" s="163"/>
      <c r="L2517" s="147" t="str">
        <f>TRIM(CLEAN(TEXT(IFERROR(INDEX('Glade MR'!$B$4:$C$3000,MATCH($A2517,'Glade MR'!$C$4:$C$3000,0),1),"-"),"@")))</f>
        <v>-</v>
      </c>
      <c r="M2517" s="147" t="str">
        <f>TRIM(CLEAN(TEXT(IFERROR(INDEX('Glade MR'!$I$4:$J$3000,MATCH($A2517,'Glade MR'!$J$4:$J$3000,0),1),"-"),"@")))</f>
        <v>-</v>
      </c>
      <c r="N2517" s="147" t="str">
        <f>TRIM(CLEAN(TEXT(IFERROR(INDEX('Glade MR'!$P$4:$Q$3000,MATCH($A2517,'Glade MR'!$Q$4:$Q$3000,0),1),"-"),"@")))</f>
        <v>-</v>
      </c>
      <c r="O2517" s="147" t="str">
        <f>TRIM(CLEAN(TEXT(IFERROR(INDEX('Glade MR'!$W$4:$X$3000,MATCH($A2517,'Glade MR'!$X$4:$X$3000,0),1),"-"),"@")))</f>
        <v>Pool 5</v>
      </c>
      <c r="P2517" s="159" t="str">
        <f t="shared" si="79"/>
        <v>Found</v>
      </c>
      <c r="Q2517" t="str" cm="1">
        <f t="array" ref="Q2517">IF(SUMPRODUCT((TRIM(L2517:O2517)&lt;&gt;"-")*1)=0,
    "No Data",
    IF(COUNTIF(L2517:O2517,INDEX(_xlfn._xlws.FILTER(L2517:O2517,TRIM(L2517:O2517)&lt;&gt;"-"),1))=SUMPRODUCT((TRIM(L2517:O2517)&lt;&gt;"-")*1),
    "No Change",
    "Change"))</f>
        <v>No Change</v>
      </c>
      <c r="R2517" s="159"/>
      <c r="S2517" s="111"/>
    </row>
    <row r="2518" spans="1:19" x14ac:dyDescent="0.3">
      <c r="A2518" t="s">
        <v>834</v>
      </c>
      <c r="B2518" t="s">
        <v>1137</v>
      </c>
      <c r="C2518" s="160" t="str">
        <f>TRIM(CLEAN(TEXT(IFERROR(INDEX('Snakeden MR'!$B$4:$C$3028,MATCH($A2518,'Snakeden MR'!$C$4:$C$3028,0),1),"-"),"@")))</f>
        <v>-</v>
      </c>
      <c r="D2518" s="147" t="str">
        <f>TRIM(CLEAN(TEXT(IFERROR(INDEX('Snakeden MR'!$I$4:$J$3028,MATCH($A2518,'Snakeden MR'!$J$4:$J$3028,0),1),"-"),"@")))</f>
        <v>-</v>
      </c>
      <c r="E2518" s="147" t="str">
        <f>TRIM(CLEAN(TEXT(IFERROR(INDEX('Snakeden MR'!$P$4:$Q$3028,MATCH($A2518,'Snakeden MR'!$Q$4:$Q$3028,0),1),"-"),"@")))</f>
        <v>-</v>
      </c>
      <c r="F2518" s="147" t="str">
        <f>TRIM(CLEAN(TEXT(IFERROR(INDEX('Snakeden MR'!$W$4:$X$3028,MATCH($A2518,'Snakeden MR'!$X$4:$X$3028,0),1),"-"),"@")))</f>
        <v>-</v>
      </c>
      <c r="G2518" s="159" t="str">
        <f t="shared" si="78"/>
        <v>Not Found</v>
      </c>
      <c r="H2518" t="str" cm="1">
        <f t="array" ref="H2518">IF(SUMPRODUCT((TRIM(C2518:F2518)&lt;&gt;"-")*1)=0,
    "No Data",
    IF(COUNTIF(C2518:F2518,INDEX(_xlfn._xlws.FILTER(C2518:F2518,TRIM(C2518:F2518)&lt;&gt;"-"),1))=SUMPRODUCT((TRIM(C2518:F2518)&lt;&gt;"-")*1),
    "No Change",
    "Change"))</f>
        <v>No Data</v>
      </c>
      <c r="I2518" s="159"/>
      <c r="J2518"/>
      <c r="K2518" s="163"/>
      <c r="L2518" s="147" t="str">
        <f>TRIM(CLEAN(TEXT(IFERROR(INDEX('Glade MR'!$B$4:$C$3000,MATCH($A2518,'Glade MR'!$C$4:$C$3000,0),1),"-"),"@")))</f>
        <v>-</v>
      </c>
      <c r="M2518" s="147" t="str">
        <f>TRIM(CLEAN(TEXT(IFERROR(INDEX('Glade MR'!$I$4:$J$3000,MATCH($A2518,'Glade MR'!$J$4:$J$3000,0),1),"-"),"@")))</f>
        <v>-</v>
      </c>
      <c r="N2518" s="147" t="str">
        <f>TRIM(CLEAN(TEXT(IFERROR(INDEX('Glade MR'!$P$4:$Q$3000,MATCH($A2518,'Glade MR'!$Q$4:$Q$3000,0),1),"-"),"@")))</f>
        <v>-</v>
      </c>
      <c r="O2518" s="147" t="str">
        <f>TRIM(CLEAN(TEXT(IFERROR(INDEX('Glade MR'!$W$4:$X$3000,MATCH($A2518,'Glade MR'!$X$4:$X$3000,0),1),"-"),"@")))</f>
        <v>Pool 4</v>
      </c>
      <c r="P2518" s="159" t="str">
        <f t="shared" si="79"/>
        <v>Found</v>
      </c>
      <c r="Q2518" t="str" cm="1">
        <f t="array" ref="Q2518">IF(SUMPRODUCT((TRIM(L2518:O2518)&lt;&gt;"-")*1)=0,
    "No Data",
    IF(COUNTIF(L2518:O2518,INDEX(_xlfn._xlws.FILTER(L2518:O2518,TRIM(L2518:O2518)&lt;&gt;"-"),1))=SUMPRODUCT((TRIM(L2518:O2518)&lt;&gt;"-")*1),
    "No Change",
    "Change"))</f>
        <v>No Change</v>
      </c>
      <c r="R2518" s="159"/>
      <c r="S2518" s="111"/>
    </row>
    <row r="2519" spans="1:19" x14ac:dyDescent="0.3">
      <c r="A2519" t="s">
        <v>2892</v>
      </c>
      <c r="B2519" t="s">
        <v>1137</v>
      </c>
      <c r="C2519" s="160" t="str">
        <f>TRIM(CLEAN(TEXT(IFERROR(INDEX('Snakeden MR'!$B$4:$C$3028,MATCH($A2519,'Snakeden MR'!$C$4:$C$3028,0),1),"-"),"@")))</f>
        <v>-</v>
      </c>
      <c r="D2519" s="147" t="str">
        <f>TRIM(CLEAN(TEXT(IFERROR(INDEX('Snakeden MR'!$I$4:$J$3028,MATCH($A2519,'Snakeden MR'!$J$4:$J$3028,0),1),"-"),"@")))</f>
        <v>-</v>
      </c>
      <c r="E2519" s="147" t="str">
        <f>TRIM(CLEAN(TEXT(IFERROR(INDEX('Snakeden MR'!$P$4:$Q$3028,MATCH($A2519,'Snakeden MR'!$Q$4:$Q$3028,0),1),"-"),"@")))</f>
        <v>-</v>
      </c>
      <c r="F2519" s="147" t="str">
        <f>TRIM(CLEAN(TEXT(IFERROR(INDEX('Snakeden MR'!$W$4:$X$3028,MATCH($A2519,'Snakeden MR'!$X$4:$X$3028,0),1),"-"),"@")))</f>
        <v>-</v>
      </c>
      <c r="G2519" s="159" t="str">
        <f t="shared" si="78"/>
        <v>Not Found</v>
      </c>
      <c r="H2519" t="str" cm="1">
        <f t="array" ref="H2519">IF(SUMPRODUCT((TRIM(C2519:F2519)&lt;&gt;"-")*1)=0,
    "No Data",
    IF(COUNTIF(C2519:F2519,INDEX(_xlfn._xlws.FILTER(C2519:F2519,TRIM(C2519:F2519)&lt;&gt;"-"),1))=SUMPRODUCT((TRIM(C2519:F2519)&lt;&gt;"-")*1),
    "No Change",
    "Change"))</f>
        <v>No Data</v>
      </c>
      <c r="I2519" s="159"/>
      <c r="J2519"/>
      <c r="K2519" s="163"/>
      <c r="L2519" s="147" t="str">
        <f>TRIM(CLEAN(TEXT(IFERROR(INDEX('Glade MR'!$B$4:$C$3000,MATCH($A2519,'Glade MR'!$C$4:$C$3000,0),1),"-"),"@")))</f>
        <v>-</v>
      </c>
      <c r="M2519" s="147" t="str">
        <f>TRIM(CLEAN(TEXT(IFERROR(INDEX('Glade MR'!$I$4:$J$3000,MATCH($A2519,'Glade MR'!$J$4:$J$3000,0),1),"-"),"@")))</f>
        <v>-</v>
      </c>
      <c r="N2519" s="147" t="str">
        <f>TRIM(CLEAN(TEXT(IFERROR(INDEX('Glade MR'!$P$4:$Q$3000,MATCH($A2519,'Glade MR'!$Q$4:$Q$3000,0),1),"-"),"@")))</f>
        <v>-</v>
      </c>
      <c r="O2519" s="147" t="str">
        <f>TRIM(CLEAN(TEXT(IFERROR(INDEX('Glade MR'!$W$4:$X$3000,MATCH($A2519,'Glade MR'!$X$4:$X$3000,0),1),"-"),"@")))</f>
        <v>-</v>
      </c>
      <c r="P2519" s="159" t="str">
        <f t="shared" si="79"/>
        <v>Not Found</v>
      </c>
      <c r="Q2519" t="str" cm="1">
        <f t="array" ref="Q2519">IF(SUMPRODUCT((TRIM(L2519:O2519)&lt;&gt;"-")*1)=0,
    "No Data",
    IF(COUNTIF(L2519:O2519,INDEX(_xlfn._xlws.FILTER(L2519:O2519,TRIM(L2519:O2519)&lt;&gt;"-"),1))=SUMPRODUCT((TRIM(L2519:O2519)&lt;&gt;"-")*1),
    "No Change",
    "Change"))</f>
        <v>No Data</v>
      </c>
      <c r="R2519" s="159"/>
      <c r="S2519" s="111"/>
    </row>
    <row r="2520" spans="1:19" x14ac:dyDescent="0.3">
      <c r="A2520" t="s">
        <v>2893</v>
      </c>
      <c r="B2520" t="s">
        <v>1137</v>
      </c>
      <c r="C2520" s="160" t="str">
        <f>TRIM(CLEAN(TEXT(IFERROR(INDEX('Snakeden MR'!$B$4:$C$3028,MATCH($A2520,'Snakeden MR'!$C$4:$C$3028,0),1),"-"),"@")))</f>
        <v>-</v>
      </c>
      <c r="D2520" s="147" t="str">
        <f>TRIM(CLEAN(TEXT(IFERROR(INDEX('Snakeden MR'!$I$4:$J$3028,MATCH($A2520,'Snakeden MR'!$J$4:$J$3028,0),1),"-"),"@")))</f>
        <v>-</v>
      </c>
      <c r="E2520" s="147" t="str">
        <f>TRIM(CLEAN(TEXT(IFERROR(INDEX('Snakeden MR'!$P$4:$Q$3028,MATCH($A2520,'Snakeden MR'!$Q$4:$Q$3028,0),1),"-"),"@")))</f>
        <v>-</v>
      </c>
      <c r="F2520" s="147" t="str">
        <f>TRIM(CLEAN(TEXT(IFERROR(INDEX('Snakeden MR'!$W$4:$X$3028,MATCH($A2520,'Snakeden MR'!$X$4:$X$3028,0),1),"-"),"@")))</f>
        <v>-</v>
      </c>
      <c r="G2520" s="159" t="str">
        <f t="shared" si="78"/>
        <v>Not Found</v>
      </c>
      <c r="H2520" t="str" cm="1">
        <f t="array" ref="H2520">IF(SUMPRODUCT((TRIM(C2520:F2520)&lt;&gt;"-")*1)=0,
    "No Data",
    IF(COUNTIF(C2520:F2520,INDEX(_xlfn._xlws.FILTER(C2520:F2520,TRIM(C2520:F2520)&lt;&gt;"-"),1))=SUMPRODUCT((TRIM(C2520:F2520)&lt;&gt;"-")*1),
    "No Change",
    "Change"))</f>
        <v>No Data</v>
      </c>
      <c r="I2520" s="159"/>
      <c r="J2520"/>
      <c r="K2520" s="163"/>
      <c r="L2520" s="147" t="str">
        <f>TRIM(CLEAN(TEXT(IFERROR(INDEX('Glade MR'!$B$4:$C$3000,MATCH($A2520,'Glade MR'!$C$4:$C$3000,0),1),"-"),"@")))</f>
        <v>-</v>
      </c>
      <c r="M2520" s="147" t="str">
        <f>TRIM(CLEAN(TEXT(IFERROR(INDEX('Glade MR'!$I$4:$J$3000,MATCH($A2520,'Glade MR'!$J$4:$J$3000,0),1),"-"),"@")))</f>
        <v>-</v>
      </c>
      <c r="N2520" s="147" t="str">
        <f>TRIM(CLEAN(TEXT(IFERROR(INDEX('Glade MR'!$P$4:$Q$3000,MATCH($A2520,'Glade MR'!$Q$4:$Q$3000,0),1),"-"),"@")))</f>
        <v>-</v>
      </c>
      <c r="O2520" s="147" t="str">
        <f>TRIM(CLEAN(TEXT(IFERROR(INDEX('Glade MR'!$W$4:$X$3000,MATCH($A2520,'Glade MR'!$X$4:$X$3000,0),1),"-"),"@")))</f>
        <v>-</v>
      </c>
      <c r="P2520" s="159" t="str">
        <f t="shared" si="79"/>
        <v>Not Found</v>
      </c>
      <c r="Q2520" t="str" cm="1">
        <f t="array" ref="Q2520">IF(SUMPRODUCT((TRIM(L2520:O2520)&lt;&gt;"-")*1)=0,
    "No Data",
    IF(COUNTIF(L2520:O2520,INDEX(_xlfn._xlws.FILTER(L2520:O2520,TRIM(L2520:O2520)&lt;&gt;"-"),1))=SUMPRODUCT((TRIM(L2520:O2520)&lt;&gt;"-")*1),
    "No Change",
    "Change"))</f>
        <v>No Data</v>
      </c>
      <c r="R2520" s="159"/>
      <c r="S2520" s="111"/>
    </row>
    <row r="2521" spans="1:19" x14ac:dyDescent="0.3">
      <c r="A2521" t="s">
        <v>587</v>
      </c>
      <c r="B2521" t="s">
        <v>1137</v>
      </c>
      <c r="C2521" s="160" t="str">
        <f>TRIM(CLEAN(TEXT(IFERROR(INDEX('Snakeden MR'!$B$4:$C$3028,MATCH($A2521,'Snakeden MR'!$C$4:$C$3028,0),1),"-"),"@")))</f>
        <v>-</v>
      </c>
      <c r="D2521" s="147" t="str">
        <f>TRIM(CLEAN(TEXT(IFERROR(INDEX('Snakeden MR'!$I$4:$J$3028,MATCH($A2521,'Snakeden MR'!$J$4:$J$3028,0),1),"-"),"@")))</f>
        <v>-</v>
      </c>
      <c r="E2521" s="147" t="str">
        <f>TRIM(CLEAN(TEXT(IFERROR(INDEX('Snakeden MR'!$P$4:$Q$3028,MATCH($A2521,'Snakeden MR'!$Q$4:$Q$3028,0),1),"-"),"@")))</f>
        <v>-</v>
      </c>
      <c r="F2521" s="147" t="str">
        <f>TRIM(CLEAN(TEXT(IFERROR(INDEX('Snakeden MR'!$W$4:$X$3028,MATCH($A2521,'Snakeden MR'!$X$4:$X$3028,0),1),"-"),"@")))</f>
        <v>-</v>
      </c>
      <c r="G2521" s="159" t="str">
        <f t="shared" si="78"/>
        <v>Not Found</v>
      </c>
      <c r="H2521" t="str" cm="1">
        <f t="array" ref="H2521">IF(SUMPRODUCT((TRIM(C2521:F2521)&lt;&gt;"-")*1)=0,
    "No Data",
    IF(COUNTIF(C2521:F2521,INDEX(_xlfn._xlws.FILTER(C2521:F2521,TRIM(C2521:F2521)&lt;&gt;"-"),1))=SUMPRODUCT((TRIM(C2521:F2521)&lt;&gt;"-")*1),
    "No Change",
    "Change"))</f>
        <v>No Data</v>
      </c>
      <c r="I2521" s="159"/>
      <c r="J2521"/>
      <c r="K2521" s="163"/>
      <c r="L2521" s="147" t="str">
        <f>TRIM(CLEAN(TEXT(IFERROR(INDEX('Glade MR'!$B$4:$C$3000,MATCH($A2521,'Glade MR'!$C$4:$C$3000,0),1),"-"),"@")))</f>
        <v>-</v>
      </c>
      <c r="M2521" s="147" t="str">
        <f>TRIM(CLEAN(TEXT(IFERROR(INDEX('Glade MR'!$I$4:$J$3000,MATCH($A2521,'Glade MR'!$J$4:$J$3000,0),1),"-"),"@")))</f>
        <v>-</v>
      </c>
      <c r="N2521" s="147" t="str">
        <f>TRIM(CLEAN(TEXT(IFERROR(INDEX('Glade MR'!$P$4:$Q$3000,MATCH($A2521,'Glade MR'!$Q$4:$Q$3000,0),1),"-"),"@")))</f>
        <v>Pool 8</v>
      </c>
      <c r="O2521" s="147" t="str">
        <f>TRIM(CLEAN(TEXT(IFERROR(INDEX('Glade MR'!$W$4:$X$3000,MATCH($A2521,'Glade MR'!$X$4:$X$3000,0),1),"-"),"@")))</f>
        <v>-</v>
      </c>
      <c r="P2521" s="159" t="str">
        <f t="shared" si="79"/>
        <v>Found</v>
      </c>
      <c r="Q2521" t="str" cm="1">
        <f t="array" ref="Q2521">IF(SUMPRODUCT((TRIM(L2521:O2521)&lt;&gt;"-")*1)=0,
    "No Data",
    IF(COUNTIF(L2521:O2521,INDEX(_xlfn._xlws.FILTER(L2521:O2521,TRIM(L2521:O2521)&lt;&gt;"-"),1))=SUMPRODUCT((TRIM(L2521:O2521)&lt;&gt;"-")*1),
    "No Change",
    "Change"))</f>
        <v>No Change</v>
      </c>
      <c r="R2521" s="159"/>
      <c r="S2521" s="111"/>
    </row>
    <row r="2522" spans="1:19" x14ac:dyDescent="0.3">
      <c r="A2522" t="s">
        <v>2894</v>
      </c>
      <c r="B2522" t="s">
        <v>1137</v>
      </c>
      <c r="C2522" s="160" t="str">
        <f>TRIM(CLEAN(TEXT(IFERROR(INDEX('Snakeden MR'!$B$4:$C$3028,MATCH($A2522,'Snakeden MR'!$C$4:$C$3028,0),1),"-"),"@")))</f>
        <v>-</v>
      </c>
      <c r="D2522" s="147" t="str">
        <f>TRIM(CLEAN(TEXT(IFERROR(INDEX('Snakeden MR'!$I$4:$J$3028,MATCH($A2522,'Snakeden MR'!$J$4:$J$3028,0),1),"-"),"@")))</f>
        <v>-</v>
      </c>
      <c r="E2522" s="147" t="str">
        <f>TRIM(CLEAN(TEXT(IFERROR(INDEX('Snakeden MR'!$P$4:$Q$3028,MATCH($A2522,'Snakeden MR'!$Q$4:$Q$3028,0),1),"-"),"@")))</f>
        <v>-</v>
      </c>
      <c r="F2522" s="147" t="str">
        <f>TRIM(CLEAN(TEXT(IFERROR(INDEX('Snakeden MR'!$W$4:$X$3028,MATCH($A2522,'Snakeden MR'!$X$4:$X$3028,0),1),"-"),"@")))</f>
        <v>-</v>
      </c>
      <c r="G2522" s="159" t="str">
        <f t="shared" si="78"/>
        <v>Not Found</v>
      </c>
      <c r="H2522" t="str" cm="1">
        <f t="array" ref="H2522">IF(SUMPRODUCT((TRIM(C2522:F2522)&lt;&gt;"-")*1)=0,
    "No Data",
    IF(COUNTIF(C2522:F2522,INDEX(_xlfn._xlws.FILTER(C2522:F2522,TRIM(C2522:F2522)&lt;&gt;"-"),1))=SUMPRODUCT((TRIM(C2522:F2522)&lt;&gt;"-")*1),
    "No Change",
    "Change"))</f>
        <v>No Data</v>
      </c>
      <c r="I2522" s="159"/>
      <c r="J2522"/>
      <c r="K2522" s="163"/>
      <c r="L2522" s="147" t="str">
        <f>TRIM(CLEAN(TEXT(IFERROR(INDEX('Glade MR'!$B$4:$C$3000,MATCH($A2522,'Glade MR'!$C$4:$C$3000,0),1),"-"),"@")))</f>
        <v>-</v>
      </c>
      <c r="M2522" s="147" t="str">
        <f>TRIM(CLEAN(TEXT(IFERROR(INDEX('Glade MR'!$I$4:$J$3000,MATCH($A2522,'Glade MR'!$J$4:$J$3000,0),1),"-"),"@")))</f>
        <v>-</v>
      </c>
      <c r="N2522" s="147" t="str">
        <f>TRIM(CLEAN(TEXT(IFERROR(INDEX('Glade MR'!$P$4:$Q$3000,MATCH($A2522,'Glade MR'!$Q$4:$Q$3000,0),1),"-"),"@")))</f>
        <v>-</v>
      </c>
      <c r="O2522" s="147" t="str">
        <f>TRIM(CLEAN(TEXT(IFERROR(INDEX('Glade MR'!$W$4:$X$3000,MATCH($A2522,'Glade MR'!$X$4:$X$3000,0),1),"-"),"@")))</f>
        <v>-</v>
      </c>
      <c r="P2522" s="159" t="str">
        <f t="shared" si="79"/>
        <v>Not Found</v>
      </c>
      <c r="Q2522" t="str" cm="1">
        <f t="array" ref="Q2522">IF(SUMPRODUCT((TRIM(L2522:O2522)&lt;&gt;"-")*1)=0,
    "No Data",
    IF(COUNTIF(L2522:O2522,INDEX(_xlfn._xlws.FILTER(L2522:O2522,TRIM(L2522:O2522)&lt;&gt;"-"),1))=SUMPRODUCT((TRIM(L2522:O2522)&lt;&gt;"-")*1),
    "No Change",
    "Change"))</f>
        <v>No Data</v>
      </c>
      <c r="R2522" s="159"/>
      <c r="S2522" s="111"/>
    </row>
    <row r="2523" spans="1:19" x14ac:dyDescent="0.3">
      <c r="A2523" t="s">
        <v>2895</v>
      </c>
      <c r="B2523" t="s">
        <v>1137</v>
      </c>
      <c r="C2523" s="160" t="str">
        <f>TRIM(CLEAN(TEXT(IFERROR(INDEX('Snakeden MR'!$B$4:$C$3028,MATCH($A2523,'Snakeden MR'!$C$4:$C$3028,0),1),"-"),"@")))</f>
        <v>-</v>
      </c>
      <c r="D2523" s="147" t="str">
        <f>TRIM(CLEAN(TEXT(IFERROR(INDEX('Snakeden MR'!$I$4:$J$3028,MATCH($A2523,'Snakeden MR'!$J$4:$J$3028,0),1),"-"),"@")))</f>
        <v>-</v>
      </c>
      <c r="E2523" s="147" t="str">
        <f>TRIM(CLEAN(TEXT(IFERROR(INDEX('Snakeden MR'!$P$4:$Q$3028,MATCH($A2523,'Snakeden MR'!$Q$4:$Q$3028,0),1),"-"),"@")))</f>
        <v>-</v>
      </c>
      <c r="F2523" s="147" t="str">
        <f>TRIM(CLEAN(TEXT(IFERROR(INDEX('Snakeden MR'!$W$4:$X$3028,MATCH($A2523,'Snakeden MR'!$X$4:$X$3028,0),1),"-"),"@")))</f>
        <v>-</v>
      </c>
      <c r="G2523" s="159" t="str">
        <f t="shared" si="78"/>
        <v>Not Found</v>
      </c>
      <c r="H2523" t="str" cm="1">
        <f t="array" ref="H2523">IF(SUMPRODUCT((TRIM(C2523:F2523)&lt;&gt;"-")*1)=0,
    "No Data",
    IF(COUNTIF(C2523:F2523,INDEX(_xlfn._xlws.FILTER(C2523:F2523,TRIM(C2523:F2523)&lt;&gt;"-"),1))=SUMPRODUCT((TRIM(C2523:F2523)&lt;&gt;"-")*1),
    "No Change",
    "Change"))</f>
        <v>No Data</v>
      </c>
      <c r="I2523" s="159"/>
      <c r="J2523"/>
      <c r="K2523" s="163"/>
      <c r="L2523" s="147" t="str">
        <f>TRIM(CLEAN(TEXT(IFERROR(INDEX('Glade MR'!$B$4:$C$3000,MATCH($A2523,'Glade MR'!$C$4:$C$3000,0),1),"-"),"@")))</f>
        <v>-</v>
      </c>
      <c r="M2523" s="147" t="str">
        <f>TRIM(CLEAN(TEXT(IFERROR(INDEX('Glade MR'!$I$4:$J$3000,MATCH($A2523,'Glade MR'!$J$4:$J$3000,0),1),"-"),"@")))</f>
        <v>-</v>
      </c>
      <c r="N2523" s="147" t="str">
        <f>TRIM(CLEAN(TEXT(IFERROR(INDEX('Glade MR'!$P$4:$Q$3000,MATCH($A2523,'Glade MR'!$Q$4:$Q$3000,0),1),"-"),"@")))</f>
        <v>-</v>
      </c>
      <c r="O2523" s="147" t="str">
        <f>TRIM(CLEAN(TEXT(IFERROR(INDEX('Glade MR'!$W$4:$X$3000,MATCH($A2523,'Glade MR'!$X$4:$X$3000,0),1),"-"),"@")))</f>
        <v>-</v>
      </c>
      <c r="P2523" s="159" t="str">
        <f t="shared" si="79"/>
        <v>Not Found</v>
      </c>
      <c r="Q2523" t="str" cm="1">
        <f t="array" ref="Q2523">IF(SUMPRODUCT((TRIM(L2523:O2523)&lt;&gt;"-")*1)=0,
    "No Data",
    IF(COUNTIF(L2523:O2523,INDEX(_xlfn._xlws.FILTER(L2523:O2523,TRIM(L2523:O2523)&lt;&gt;"-"),1))=SUMPRODUCT((TRIM(L2523:O2523)&lt;&gt;"-")*1),
    "No Change",
    "Change"))</f>
        <v>No Data</v>
      </c>
      <c r="R2523" s="159"/>
      <c r="S2523" s="111"/>
    </row>
    <row r="2524" spans="1:19" x14ac:dyDescent="0.3">
      <c r="A2524" t="s">
        <v>627</v>
      </c>
      <c r="B2524" t="s">
        <v>1137</v>
      </c>
      <c r="C2524" s="160" t="str">
        <f>TRIM(CLEAN(TEXT(IFERROR(INDEX('Snakeden MR'!$B$4:$C$3028,MATCH($A2524,'Snakeden MR'!$C$4:$C$3028,0),1),"-"),"@")))</f>
        <v>-</v>
      </c>
      <c r="D2524" s="147" t="str">
        <f>TRIM(CLEAN(TEXT(IFERROR(INDEX('Snakeden MR'!$I$4:$J$3028,MATCH($A2524,'Snakeden MR'!$J$4:$J$3028,0),1),"-"),"@")))</f>
        <v>-</v>
      </c>
      <c r="E2524" s="147" t="str">
        <f>TRIM(CLEAN(TEXT(IFERROR(INDEX('Snakeden MR'!$P$4:$Q$3028,MATCH($A2524,'Snakeden MR'!$Q$4:$Q$3028,0),1),"-"),"@")))</f>
        <v>-</v>
      </c>
      <c r="F2524" s="147" t="str">
        <f>TRIM(CLEAN(TEXT(IFERROR(INDEX('Snakeden MR'!$W$4:$X$3028,MATCH($A2524,'Snakeden MR'!$X$4:$X$3028,0),1),"-"),"@")))</f>
        <v>-</v>
      </c>
      <c r="G2524" s="159" t="str">
        <f t="shared" si="78"/>
        <v>Not Found</v>
      </c>
      <c r="H2524" t="str" cm="1">
        <f t="array" ref="H2524">IF(SUMPRODUCT((TRIM(C2524:F2524)&lt;&gt;"-")*1)=0,
    "No Data",
    IF(COUNTIF(C2524:F2524,INDEX(_xlfn._xlws.FILTER(C2524:F2524,TRIM(C2524:F2524)&lt;&gt;"-"),1))=SUMPRODUCT((TRIM(C2524:F2524)&lt;&gt;"-")*1),
    "No Change",
    "Change"))</f>
        <v>No Data</v>
      </c>
      <c r="I2524" s="159"/>
      <c r="J2524"/>
      <c r="K2524" s="163"/>
      <c r="L2524" s="147" t="str">
        <f>TRIM(CLEAN(TEXT(IFERROR(INDEX('Glade MR'!$B$4:$C$3000,MATCH($A2524,'Glade MR'!$C$4:$C$3000,0),1),"-"),"@")))</f>
        <v>Pool 5</v>
      </c>
      <c r="M2524" s="147" t="str">
        <f>TRIM(CLEAN(TEXT(IFERROR(INDEX('Glade MR'!$I$4:$J$3000,MATCH($A2524,'Glade MR'!$J$4:$J$3000,0),1),"-"),"@")))</f>
        <v>Pool 5</v>
      </c>
      <c r="N2524" s="147" t="str">
        <f>TRIM(CLEAN(TEXT(IFERROR(INDEX('Glade MR'!$P$4:$Q$3000,MATCH($A2524,'Glade MR'!$Q$4:$Q$3000,0),1),"-"),"@")))</f>
        <v>-</v>
      </c>
      <c r="O2524" s="147" t="str">
        <f>TRIM(CLEAN(TEXT(IFERROR(INDEX('Glade MR'!$W$4:$X$3000,MATCH($A2524,'Glade MR'!$X$4:$X$3000,0),1),"-"),"@")))</f>
        <v>-</v>
      </c>
      <c r="P2524" s="159" t="str">
        <f t="shared" si="79"/>
        <v>Found</v>
      </c>
      <c r="Q2524" t="str" cm="1">
        <f t="array" ref="Q2524">IF(SUMPRODUCT((TRIM(L2524:O2524)&lt;&gt;"-")*1)=0,
    "No Data",
    IF(COUNTIF(L2524:O2524,INDEX(_xlfn._xlws.FILTER(L2524:O2524,TRIM(L2524:O2524)&lt;&gt;"-"),1))=SUMPRODUCT((TRIM(L2524:O2524)&lt;&gt;"-")*1),
    "No Change",
    "Change"))</f>
        <v>No Change</v>
      </c>
      <c r="R2524" s="159"/>
      <c r="S2524" s="111"/>
    </row>
    <row r="2525" spans="1:19" x14ac:dyDescent="0.3">
      <c r="A2525" t="s">
        <v>889</v>
      </c>
      <c r="B2525" t="s">
        <v>1137</v>
      </c>
      <c r="C2525" s="160" t="str">
        <f>TRIM(CLEAN(TEXT(IFERROR(INDEX('Snakeden MR'!$B$4:$C$3028,MATCH($A2525,'Snakeden MR'!$C$4:$C$3028,0),1),"-"),"@")))</f>
        <v>-</v>
      </c>
      <c r="D2525" s="147" t="str">
        <f>TRIM(CLEAN(TEXT(IFERROR(INDEX('Snakeden MR'!$I$4:$J$3028,MATCH($A2525,'Snakeden MR'!$J$4:$J$3028,0),1),"-"),"@")))</f>
        <v>-</v>
      </c>
      <c r="E2525" s="147" t="str">
        <f>TRIM(CLEAN(TEXT(IFERROR(INDEX('Snakeden MR'!$P$4:$Q$3028,MATCH($A2525,'Snakeden MR'!$Q$4:$Q$3028,0),1),"-"),"@")))</f>
        <v>-</v>
      </c>
      <c r="F2525" s="147" t="str">
        <f>TRIM(CLEAN(TEXT(IFERROR(INDEX('Snakeden MR'!$W$4:$X$3028,MATCH($A2525,'Snakeden MR'!$X$4:$X$3028,0),1),"-"),"@")))</f>
        <v>-</v>
      </c>
      <c r="G2525" s="159" t="str">
        <f t="shared" si="78"/>
        <v>Not Found</v>
      </c>
      <c r="H2525" t="str" cm="1">
        <f t="array" ref="H2525">IF(SUMPRODUCT((TRIM(C2525:F2525)&lt;&gt;"-")*1)=0,
    "No Data",
    IF(COUNTIF(C2525:F2525,INDEX(_xlfn._xlws.FILTER(C2525:F2525,TRIM(C2525:F2525)&lt;&gt;"-"),1))=SUMPRODUCT((TRIM(C2525:F2525)&lt;&gt;"-")*1),
    "No Change",
    "Change"))</f>
        <v>No Data</v>
      </c>
      <c r="I2525" s="159"/>
      <c r="J2525"/>
      <c r="K2525" s="163"/>
      <c r="L2525" s="147" t="str">
        <f>TRIM(CLEAN(TEXT(IFERROR(INDEX('Glade MR'!$B$4:$C$3000,MATCH($A2525,'Glade MR'!$C$4:$C$3000,0),1),"-"),"@")))</f>
        <v>Pool 1</v>
      </c>
      <c r="M2525" s="147" t="str">
        <f>TRIM(CLEAN(TEXT(IFERROR(INDEX('Glade MR'!$I$4:$J$3000,MATCH($A2525,'Glade MR'!$J$4:$J$3000,0),1),"-"),"@")))</f>
        <v>-</v>
      </c>
      <c r="N2525" s="147" t="str">
        <f>TRIM(CLEAN(TEXT(IFERROR(INDEX('Glade MR'!$P$4:$Q$3000,MATCH($A2525,'Glade MR'!$Q$4:$Q$3000,0),1),"-"),"@")))</f>
        <v>-</v>
      </c>
      <c r="O2525" s="147" t="str">
        <f>TRIM(CLEAN(TEXT(IFERROR(INDEX('Glade MR'!$W$4:$X$3000,MATCH($A2525,'Glade MR'!$X$4:$X$3000,0),1),"-"),"@")))</f>
        <v>-</v>
      </c>
      <c r="P2525" s="159" t="str">
        <f t="shared" si="79"/>
        <v>Found</v>
      </c>
      <c r="Q2525" t="str" cm="1">
        <f t="array" ref="Q2525">IF(SUMPRODUCT((TRIM(L2525:O2525)&lt;&gt;"-")*1)=0,
    "No Data",
    IF(COUNTIF(L2525:O2525,INDEX(_xlfn._xlws.FILTER(L2525:O2525,TRIM(L2525:O2525)&lt;&gt;"-"),1))=SUMPRODUCT((TRIM(L2525:O2525)&lt;&gt;"-")*1),
    "No Change",
    "Change"))</f>
        <v>No Change</v>
      </c>
      <c r="R2525" s="159"/>
      <c r="S2525" s="111"/>
    </row>
    <row r="2526" spans="1:19" x14ac:dyDescent="0.3">
      <c r="A2526" t="s">
        <v>387</v>
      </c>
      <c r="B2526" t="s">
        <v>1137</v>
      </c>
      <c r="C2526" s="160" t="str">
        <f>TRIM(CLEAN(TEXT(IFERROR(INDEX('Snakeden MR'!$B$4:$C$3028,MATCH($A2526,'Snakeden MR'!$C$4:$C$3028,0),1),"-"),"@")))</f>
        <v>-</v>
      </c>
      <c r="D2526" s="147" t="str">
        <f>TRIM(CLEAN(TEXT(IFERROR(INDEX('Snakeden MR'!$I$4:$J$3028,MATCH($A2526,'Snakeden MR'!$J$4:$J$3028,0),1),"-"),"@")))</f>
        <v>-</v>
      </c>
      <c r="E2526" s="147" t="str">
        <f>TRIM(CLEAN(TEXT(IFERROR(INDEX('Snakeden MR'!$P$4:$Q$3028,MATCH($A2526,'Snakeden MR'!$Q$4:$Q$3028,0),1),"-"),"@")))</f>
        <v>-</v>
      </c>
      <c r="F2526" s="147" t="str">
        <f>TRIM(CLEAN(TEXT(IFERROR(INDEX('Snakeden MR'!$W$4:$X$3028,MATCH($A2526,'Snakeden MR'!$X$4:$X$3028,0),1),"-"),"@")))</f>
        <v>-</v>
      </c>
      <c r="G2526" s="159" t="str">
        <f t="shared" si="78"/>
        <v>Not Found</v>
      </c>
      <c r="H2526" t="str" cm="1">
        <f t="array" ref="H2526">IF(SUMPRODUCT((TRIM(C2526:F2526)&lt;&gt;"-")*1)=0,
    "No Data",
    IF(COUNTIF(C2526:F2526,INDEX(_xlfn._xlws.FILTER(C2526:F2526,TRIM(C2526:F2526)&lt;&gt;"-"),1))=SUMPRODUCT((TRIM(C2526:F2526)&lt;&gt;"-")*1),
    "No Change",
    "Change"))</f>
        <v>No Data</v>
      </c>
      <c r="I2526" s="159"/>
      <c r="J2526"/>
      <c r="K2526" s="163"/>
      <c r="L2526" s="147" t="str">
        <f>TRIM(CLEAN(TEXT(IFERROR(INDEX('Glade MR'!$B$4:$C$3000,MATCH($A2526,'Glade MR'!$C$4:$C$3000,0),1),"-"),"@")))</f>
        <v>Pool 11</v>
      </c>
      <c r="M2526" s="147" t="str">
        <f>TRIM(CLEAN(TEXT(IFERROR(INDEX('Glade MR'!$I$4:$J$3000,MATCH($A2526,'Glade MR'!$J$4:$J$3000,0),1),"-"),"@")))</f>
        <v>-</v>
      </c>
      <c r="N2526" s="147" t="str">
        <f>TRIM(CLEAN(TEXT(IFERROR(INDEX('Glade MR'!$P$4:$Q$3000,MATCH($A2526,'Glade MR'!$Q$4:$Q$3000,0),1),"-"),"@")))</f>
        <v>Pool 11</v>
      </c>
      <c r="O2526" s="147" t="str">
        <f>TRIM(CLEAN(TEXT(IFERROR(INDEX('Glade MR'!$W$4:$X$3000,MATCH($A2526,'Glade MR'!$X$4:$X$3000,0),1),"-"),"@")))</f>
        <v>-</v>
      </c>
      <c r="P2526" s="159" t="str">
        <f t="shared" si="79"/>
        <v>Found</v>
      </c>
      <c r="Q2526" t="str" cm="1">
        <f t="array" ref="Q2526">IF(SUMPRODUCT((TRIM(L2526:O2526)&lt;&gt;"-")*1)=0,
    "No Data",
    IF(COUNTIF(L2526:O2526,INDEX(_xlfn._xlws.FILTER(L2526:O2526,TRIM(L2526:O2526)&lt;&gt;"-"),1))=SUMPRODUCT((TRIM(L2526:O2526)&lt;&gt;"-")*1),
    "No Change",
    "Change"))</f>
        <v>No Change</v>
      </c>
      <c r="R2526" s="159"/>
      <c r="S2526" s="111"/>
    </row>
    <row r="2527" spans="1:19" x14ac:dyDescent="0.3">
      <c r="A2527" t="s">
        <v>874</v>
      </c>
      <c r="B2527" t="s">
        <v>1137</v>
      </c>
      <c r="C2527" s="160" t="str">
        <f>TRIM(CLEAN(TEXT(IFERROR(INDEX('Snakeden MR'!$B$4:$C$3028,MATCH($A2527,'Snakeden MR'!$C$4:$C$3028,0),1),"-"),"@")))</f>
        <v>-</v>
      </c>
      <c r="D2527" s="147" t="str">
        <f>TRIM(CLEAN(TEXT(IFERROR(INDEX('Snakeden MR'!$I$4:$J$3028,MATCH($A2527,'Snakeden MR'!$J$4:$J$3028,0),1),"-"),"@")))</f>
        <v>-</v>
      </c>
      <c r="E2527" s="147" t="str">
        <f>TRIM(CLEAN(TEXT(IFERROR(INDEX('Snakeden MR'!$P$4:$Q$3028,MATCH($A2527,'Snakeden MR'!$Q$4:$Q$3028,0),1),"-"),"@")))</f>
        <v>-</v>
      </c>
      <c r="F2527" s="147" t="str">
        <f>TRIM(CLEAN(TEXT(IFERROR(INDEX('Snakeden MR'!$W$4:$X$3028,MATCH($A2527,'Snakeden MR'!$X$4:$X$3028,0),1),"-"),"@")))</f>
        <v>-</v>
      </c>
      <c r="G2527" s="159" t="str">
        <f t="shared" si="78"/>
        <v>Not Found</v>
      </c>
      <c r="H2527" t="str" cm="1">
        <f t="array" ref="H2527">IF(SUMPRODUCT((TRIM(C2527:F2527)&lt;&gt;"-")*1)=0,
    "No Data",
    IF(COUNTIF(C2527:F2527,INDEX(_xlfn._xlws.FILTER(C2527:F2527,TRIM(C2527:F2527)&lt;&gt;"-"),1))=SUMPRODUCT((TRIM(C2527:F2527)&lt;&gt;"-")*1),
    "No Change",
    "Change"))</f>
        <v>No Data</v>
      </c>
      <c r="I2527" s="159"/>
      <c r="J2527"/>
      <c r="K2527" s="163"/>
      <c r="L2527" s="147" t="str">
        <f>TRIM(CLEAN(TEXT(IFERROR(INDEX('Glade MR'!$B$4:$C$3000,MATCH($A2527,'Glade MR'!$C$4:$C$3000,0),1),"-"),"@")))</f>
        <v>-</v>
      </c>
      <c r="M2527" s="147" t="str">
        <f>TRIM(CLEAN(TEXT(IFERROR(INDEX('Glade MR'!$I$4:$J$3000,MATCH($A2527,'Glade MR'!$J$4:$J$3000,0),1),"-"),"@")))</f>
        <v>-</v>
      </c>
      <c r="N2527" s="147" t="str">
        <f>TRIM(CLEAN(TEXT(IFERROR(INDEX('Glade MR'!$P$4:$Q$3000,MATCH($A2527,'Glade MR'!$Q$4:$Q$3000,0),1),"-"),"@")))</f>
        <v>-</v>
      </c>
      <c r="O2527" s="147" t="str">
        <f>TRIM(CLEAN(TEXT(IFERROR(INDEX('Glade MR'!$W$4:$X$3000,MATCH($A2527,'Glade MR'!$X$4:$X$3000,0),1),"-"),"@")))</f>
        <v>Pool 4</v>
      </c>
      <c r="P2527" s="159" t="str">
        <f t="shared" si="79"/>
        <v>Found</v>
      </c>
      <c r="Q2527" t="str" cm="1">
        <f t="array" ref="Q2527">IF(SUMPRODUCT((TRIM(L2527:O2527)&lt;&gt;"-")*1)=0,
    "No Data",
    IF(COUNTIF(L2527:O2527,INDEX(_xlfn._xlws.FILTER(L2527:O2527,TRIM(L2527:O2527)&lt;&gt;"-"),1))=SUMPRODUCT((TRIM(L2527:O2527)&lt;&gt;"-")*1),
    "No Change",
    "Change"))</f>
        <v>No Change</v>
      </c>
      <c r="R2527" s="159"/>
      <c r="S2527" s="111"/>
    </row>
    <row r="2528" spans="1:19" x14ac:dyDescent="0.3">
      <c r="A2528" t="s">
        <v>2896</v>
      </c>
      <c r="B2528" t="s">
        <v>1137</v>
      </c>
      <c r="C2528" s="160" t="str">
        <f>TRIM(CLEAN(TEXT(IFERROR(INDEX('Snakeden MR'!$B$4:$C$3028,MATCH($A2528,'Snakeden MR'!$C$4:$C$3028,0),1),"-"),"@")))</f>
        <v>-</v>
      </c>
      <c r="D2528" s="147" t="str">
        <f>TRIM(CLEAN(TEXT(IFERROR(INDEX('Snakeden MR'!$I$4:$J$3028,MATCH($A2528,'Snakeden MR'!$J$4:$J$3028,0),1),"-"),"@")))</f>
        <v>-</v>
      </c>
      <c r="E2528" s="147" t="str">
        <f>TRIM(CLEAN(TEXT(IFERROR(INDEX('Snakeden MR'!$P$4:$Q$3028,MATCH($A2528,'Snakeden MR'!$Q$4:$Q$3028,0),1),"-"),"@")))</f>
        <v>-</v>
      </c>
      <c r="F2528" s="147" t="str">
        <f>TRIM(CLEAN(TEXT(IFERROR(INDEX('Snakeden MR'!$W$4:$X$3028,MATCH($A2528,'Snakeden MR'!$X$4:$X$3028,0),1),"-"),"@")))</f>
        <v>-</v>
      </c>
      <c r="G2528" s="159" t="str">
        <f t="shared" si="78"/>
        <v>Not Found</v>
      </c>
      <c r="H2528" t="str" cm="1">
        <f t="array" ref="H2528">IF(SUMPRODUCT((TRIM(C2528:F2528)&lt;&gt;"-")*1)=0,
    "No Data",
    IF(COUNTIF(C2528:F2528,INDEX(_xlfn._xlws.FILTER(C2528:F2528,TRIM(C2528:F2528)&lt;&gt;"-"),1))=SUMPRODUCT((TRIM(C2528:F2528)&lt;&gt;"-")*1),
    "No Change",
    "Change"))</f>
        <v>No Data</v>
      </c>
      <c r="I2528" s="159"/>
      <c r="J2528"/>
      <c r="K2528" s="163"/>
      <c r="L2528" s="147" t="str">
        <f>TRIM(CLEAN(TEXT(IFERROR(INDEX('Glade MR'!$B$4:$C$3000,MATCH($A2528,'Glade MR'!$C$4:$C$3000,0),1),"-"),"@")))</f>
        <v>-</v>
      </c>
      <c r="M2528" s="147" t="str">
        <f>TRIM(CLEAN(TEXT(IFERROR(INDEX('Glade MR'!$I$4:$J$3000,MATCH($A2528,'Glade MR'!$J$4:$J$3000,0),1),"-"),"@")))</f>
        <v>-</v>
      </c>
      <c r="N2528" s="147" t="str">
        <f>TRIM(CLEAN(TEXT(IFERROR(INDEX('Glade MR'!$P$4:$Q$3000,MATCH($A2528,'Glade MR'!$Q$4:$Q$3000,0),1),"-"),"@")))</f>
        <v>-</v>
      </c>
      <c r="O2528" s="147" t="str">
        <f>TRIM(CLEAN(TEXT(IFERROR(INDEX('Glade MR'!$W$4:$X$3000,MATCH($A2528,'Glade MR'!$X$4:$X$3000,0),1),"-"),"@")))</f>
        <v>-</v>
      </c>
      <c r="P2528" s="159" t="str">
        <f t="shared" si="79"/>
        <v>Not Found</v>
      </c>
      <c r="Q2528" t="str" cm="1">
        <f t="array" ref="Q2528">IF(SUMPRODUCT((TRIM(L2528:O2528)&lt;&gt;"-")*1)=0,
    "No Data",
    IF(COUNTIF(L2528:O2528,INDEX(_xlfn._xlws.FILTER(L2528:O2528,TRIM(L2528:O2528)&lt;&gt;"-"),1))=SUMPRODUCT((TRIM(L2528:O2528)&lt;&gt;"-")*1),
    "No Change",
    "Change"))</f>
        <v>No Data</v>
      </c>
      <c r="R2528" s="159"/>
      <c r="S2528" s="111"/>
    </row>
    <row r="2529" spans="1:19" x14ac:dyDescent="0.3">
      <c r="A2529" t="s">
        <v>578</v>
      </c>
      <c r="B2529" t="s">
        <v>1137</v>
      </c>
      <c r="C2529" s="160" t="str">
        <f>TRIM(CLEAN(TEXT(IFERROR(INDEX('Snakeden MR'!$B$4:$C$3028,MATCH($A2529,'Snakeden MR'!$C$4:$C$3028,0),1),"-"),"@")))</f>
        <v>-</v>
      </c>
      <c r="D2529" s="147" t="str">
        <f>TRIM(CLEAN(TEXT(IFERROR(INDEX('Snakeden MR'!$I$4:$J$3028,MATCH($A2529,'Snakeden MR'!$J$4:$J$3028,0),1),"-"),"@")))</f>
        <v>-</v>
      </c>
      <c r="E2529" s="147" t="str">
        <f>TRIM(CLEAN(TEXT(IFERROR(INDEX('Snakeden MR'!$P$4:$Q$3028,MATCH($A2529,'Snakeden MR'!$Q$4:$Q$3028,0),1),"-"),"@")))</f>
        <v>-</v>
      </c>
      <c r="F2529" s="147" t="str">
        <f>TRIM(CLEAN(TEXT(IFERROR(INDEX('Snakeden MR'!$W$4:$X$3028,MATCH($A2529,'Snakeden MR'!$X$4:$X$3028,0),1),"-"),"@")))</f>
        <v>-</v>
      </c>
      <c r="G2529" s="159" t="str">
        <f t="shared" si="78"/>
        <v>Not Found</v>
      </c>
      <c r="H2529" t="str" cm="1">
        <f t="array" ref="H2529">IF(SUMPRODUCT((TRIM(C2529:F2529)&lt;&gt;"-")*1)=0,
    "No Data",
    IF(COUNTIF(C2529:F2529,INDEX(_xlfn._xlws.FILTER(C2529:F2529,TRIM(C2529:F2529)&lt;&gt;"-"),1))=SUMPRODUCT((TRIM(C2529:F2529)&lt;&gt;"-")*1),
    "No Change",
    "Change"))</f>
        <v>No Data</v>
      </c>
      <c r="I2529" s="159"/>
      <c r="J2529"/>
      <c r="K2529" s="163"/>
      <c r="L2529" s="147" t="str">
        <f>TRIM(CLEAN(TEXT(IFERROR(INDEX('Glade MR'!$B$4:$C$3000,MATCH($A2529,'Glade MR'!$C$4:$C$3000,0),1),"-"),"@")))</f>
        <v>-</v>
      </c>
      <c r="M2529" s="147" t="str">
        <f>TRIM(CLEAN(TEXT(IFERROR(INDEX('Glade MR'!$I$4:$J$3000,MATCH($A2529,'Glade MR'!$J$4:$J$3000,0),1),"-"),"@")))</f>
        <v>-</v>
      </c>
      <c r="N2529" s="147" t="str">
        <f>TRIM(CLEAN(TEXT(IFERROR(INDEX('Glade MR'!$P$4:$Q$3000,MATCH($A2529,'Glade MR'!$Q$4:$Q$3000,0),1),"-"),"@")))</f>
        <v>-</v>
      </c>
      <c r="O2529" s="147" t="str">
        <f>TRIM(CLEAN(TEXT(IFERROR(INDEX('Glade MR'!$W$4:$X$3000,MATCH($A2529,'Glade MR'!$X$4:$X$3000,0),1),"-"),"@")))</f>
        <v>Pool 8</v>
      </c>
      <c r="P2529" s="159" t="str">
        <f t="shared" si="79"/>
        <v>Found</v>
      </c>
      <c r="Q2529" t="str" cm="1">
        <f t="array" ref="Q2529">IF(SUMPRODUCT((TRIM(L2529:O2529)&lt;&gt;"-")*1)=0,
    "No Data",
    IF(COUNTIF(L2529:O2529,INDEX(_xlfn._xlws.FILTER(L2529:O2529,TRIM(L2529:O2529)&lt;&gt;"-"),1))=SUMPRODUCT((TRIM(L2529:O2529)&lt;&gt;"-")*1),
    "No Change",
    "Change"))</f>
        <v>No Change</v>
      </c>
      <c r="R2529" s="159"/>
      <c r="S2529" s="111"/>
    </row>
    <row r="2530" spans="1:19" x14ac:dyDescent="0.3">
      <c r="A2530" t="s">
        <v>2897</v>
      </c>
      <c r="B2530" t="s">
        <v>1137</v>
      </c>
      <c r="C2530" s="160" t="str">
        <f>TRIM(CLEAN(TEXT(IFERROR(INDEX('Snakeden MR'!$B$4:$C$3028,MATCH($A2530,'Snakeden MR'!$C$4:$C$3028,0),1),"-"),"@")))</f>
        <v>-</v>
      </c>
      <c r="D2530" s="147" t="str">
        <f>TRIM(CLEAN(TEXT(IFERROR(INDEX('Snakeden MR'!$I$4:$J$3028,MATCH($A2530,'Snakeden MR'!$J$4:$J$3028,0),1),"-"),"@")))</f>
        <v>-</v>
      </c>
      <c r="E2530" s="147" t="str">
        <f>TRIM(CLEAN(TEXT(IFERROR(INDEX('Snakeden MR'!$P$4:$Q$3028,MATCH($A2530,'Snakeden MR'!$Q$4:$Q$3028,0),1),"-"),"@")))</f>
        <v>-</v>
      </c>
      <c r="F2530" s="147" t="str">
        <f>TRIM(CLEAN(TEXT(IFERROR(INDEX('Snakeden MR'!$W$4:$X$3028,MATCH($A2530,'Snakeden MR'!$X$4:$X$3028,0),1),"-"),"@")))</f>
        <v>-</v>
      </c>
      <c r="G2530" s="159" t="str">
        <f t="shared" si="78"/>
        <v>Not Found</v>
      </c>
      <c r="H2530" t="str" cm="1">
        <f t="array" ref="H2530">IF(SUMPRODUCT((TRIM(C2530:F2530)&lt;&gt;"-")*1)=0,
    "No Data",
    IF(COUNTIF(C2530:F2530,INDEX(_xlfn._xlws.FILTER(C2530:F2530,TRIM(C2530:F2530)&lt;&gt;"-"),1))=SUMPRODUCT((TRIM(C2530:F2530)&lt;&gt;"-")*1),
    "No Change",
    "Change"))</f>
        <v>No Data</v>
      </c>
      <c r="I2530" s="159"/>
      <c r="J2530"/>
      <c r="K2530" s="163"/>
      <c r="L2530" s="147" t="str">
        <f>TRIM(CLEAN(TEXT(IFERROR(INDEX('Glade MR'!$B$4:$C$3000,MATCH($A2530,'Glade MR'!$C$4:$C$3000,0),1),"-"),"@")))</f>
        <v>-</v>
      </c>
      <c r="M2530" s="147" t="str">
        <f>TRIM(CLEAN(TEXT(IFERROR(INDEX('Glade MR'!$I$4:$J$3000,MATCH($A2530,'Glade MR'!$J$4:$J$3000,0),1),"-"),"@")))</f>
        <v>-</v>
      </c>
      <c r="N2530" s="147" t="str">
        <f>TRIM(CLEAN(TEXT(IFERROR(INDEX('Glade MR'!$P$4:$Q$3000,MATCH($A2530,'Glade MR'!$Q$4:$Q$3000,0),1),"-"),"@")))</f>
        <v>-</v>
      </c>
      <c r="O2530" s="147" t="str">
        <f>TRIM(CLEAN(TEXT(IFERROR(INDEX('Glade MR'!$W$4:$X$3000,MATCH($A2530,'Glade MR'!$X$4:$X$3000,0),1),"-"),"@")))</f>
        <v>-</v>
      </c>
      <c r="P2530" s="159" t="str">
        <f t="shared" si="79"/>
        <v>Not Found</v>
      </c>
      <c r="Q2530" t="str" cm="1">
        <f t="array" ref="Q2530">IF(SUMPRODUCT((TRIM(L2530:O2530)&lt;&gt;"-")*1)=0,
    "No Data",
    IF(COUNTIF(L2530:O2530,INDEX(_xlfn._xlws.FILTER(L2530:O2530,TRIM(L2530:O2530)&lt;&gt;"-"),1))=SUMPRODUCT((TRIM(L2530:O2530)&lt;&gt;"-")*1),
    "No Change",
    "Change"))</f>
        <v>No Data</v>
      </c>
      <c r="R2530" s="159"/>
      <c r="S2530" s="111"/>
    </row>
    <row r="2531" spans="1:19" x14ac:dyDescent="0.3">
      <c r="A2531" t="s">
        <v>2898</v>
      </c>
      <c r="B2531" t="s">
        <v>1145</v>
      </c>
      <c r="C2531" s="160" t="str">
        <f>TRIM(CLEAN(TEXT(IFERROR(INDEX('Snakeden MR'!$B$4:$C$3028,MATCH($A2531,'Snakeden MR'!$C$4:$C$3028,0),1),"-"),"@")))</f>
        <v>-</v>
      </c>
      <c r="D2531" s="147" t="str">
        <f>TRIM(CLEAN(TEXT(IFERROR(INDEX('Snakeden MR'!$I$4:$J$3028,MATCH($A2531,'Snakeden MR'!$J$4:$J$3028,0),1),"-"),"@")))</f>
        <v>-</v>
      </c>
      <c r="E2531" s="147" t="str">
        <f>TRIM(CLEAN(TEXT(IFERROR(INDEX('Snakeden MR'!$P$4:$Q$3028,MATCH($A2531,'Snakeden MR'!$Q$4:$Q$3028,0),1),"-"),"@")))</f>
        <v>-</v>
      </c>
      <c r="F2531" s="147" t="str">
        <f>TRIM(CLEAN(TEXT(IFERROR(INDEX('Snakeden MR'!$W$4:$X$3028,MATCH($A2531,'Snakeden MR'!$X$4:$X$3028,0),1),"-"),"@")))</f>
        <v>-</v>
      </c>
      <c r="G2531" s="159" t="str">
        <f t="shared" si="78"/>
        <v>Not Found</v>
      </c>
      <c r="H2531" t="str" cm="1">
        <f t="array" ref="H2531">IF(SUMPRODUCT((TRIM(C2531:F2531)&lt;&gt;"-")*1)=0,
    "No Data",
    IF(COUNTIF(C2531:F2531,INDEX(_xlfn._xlws.FILTER(C2531:F2531,TRIM(C2531:F2531)&lt;&gt;"-"),1))=SUMPRODUCT((TRIM(C2531:F2531)&lt;&gt;"-")*1),
    "No Change",
    "Change"))</f>
        <v>No Data</v>
      </c>
      <c r="I2531" s="159"/>
      <c r="J2531"/>
      <c r="K2531" s="163"/>
      <c r="L2531" s="147" t="str">
        <f>TRIM(CLEAN(TEXT(IFERROR(INDEX('Glade MR'!$B$4:$C$3000,MATCH($A2531,'Glade MR'!$C$4:$C$3000,0),1),"-"),"@")))</f>
        <v>-</v>
      </c>
      <c r="M2531" s="147" t="str">
        <f>TRIM(CLEAN(TEXT(IFERROR(INDEX('Glade MR'!$I$4:$J$3000,MATCH($A2531,'Glade MR'!$J$4:$J$3000,0),1),"-"),"@")))</f>
        <v>-</v>
      </c>
      <c r="N2531" s="147" t="str">
        <f>TRIM(CLEAN(TEXT(IFERROR(INDEX('Glade MR'!$P$4:$Q$3000,MATCH($A2531,'Glade MR'!$Q$4:$Q$3000,0),1),"-"),"@")))</f>
        <v>-</v>
      </c>
      <c r="O2531" s="147" t="str">
        <f>TRIM(CLEAN(TEXT(IFERROR(INDEX('Glade MR'!$W$4:$X$3000,MATCH($A2531,'Glade MR'!$X$4:$X$3000,0),1),"-"),"@")))</f>
        <v>-</v>
      </c>
      <c r="P2531" s="159" t="str">
        <f t="shared" si="79"/>
        <v>Not Found</v>
      </c>
      <c r="Q2531" t="str" cm="1">
        <f t="array" ref="Q2531">IF(SUMPRODUCT((TRIM(L2531:O2531)&lt;&gt;"-")*1)=0,
    "No Data",
    IF(COUNTIF(L2531:O2531,INDEX(_xlfn._xlws.FILTER(L2531:O2531,TRIM(L2531:O2531)&lt;&gt;"-"),1))=SUMPRODUCT((TRIM(L2531:O2531)&lt;&gt;"-")*1),
    "No Change",
    "Change"))</f>
        <v>No Data</v>
      </c>
      <c r="R2531" s="159"/>
      <c r="S2531" s="111"/>
    </row>
    <row r="2532" spans="1:19" x14ac:dyDescent="0.3">
      <c r="A2532" t="s">
        <v>2899</v>
      </c>
      <c r="B2532" t="s">
        <v>1145</v>
      </c>
      <c r="C2532" s="160" t="str">
        <f>TRIM(CLEAN(TEXT(IFERROR(INDEX('Snakeden MR'!$B$4:$C$3028,MATCH($A2532,'Snakeden MR'!$C$4:$C$3028,0),1),"-"),"@")))</f>
        <v>-</v>
      </c>
      <c r="D2532" s="147" t="str">
        <f>TRIM(CLEAN(TEXT(IFERROR(INDEX('Snakeden MR'!$I$4:$J$3028,MATCH($A2532,'Snakeden MR'!$J$4:$J$3028,0),1),"-"),"@")))</f>
        <v>-</v>
      </c>
      <c r="E2532" s="147" t="str">
        <f>TRIM(CLEAN(TEXT(IFERROR(INDEX('Snakeden MR'!$P$4:$Q$3028,MATCH($A2532,'Snakeden MR'!$Q$4:$Q$3028,0),1),"-"),"@")))</f>
        <v>-</v>
      </c>
      <c r="F2532" s="147" t="str">
        <f>TRIM(CLEAN(TEXT(IFERROR(INDEX('Snakeden MR'!$W$4:$X$3028,MATCH($A2532,'Snakeden MR'!$X$4:$X$3028,0),1),"-"),"@")))</f>
        <v>-</v>
      </c>
      <c r="G2532" s="159" t="str">
        <f t="shared" si="78"/>
        <v>Not Found</v>
      </c>
      <c r="H2532" t="str" cm="1">
        <f t="array" ref="H2532">IF(SUMPRODUCT((TRIM(C2532:F2532)&lt;&gt;"-")*1)=0,
    "No Data",
    IF(COUNTIF(C2532:F2532,INDEX(_xlfn._xlws.FILTER(C2532:F2532,TRIM(C2532:F2532)&lt;&gt;"-"),1))=SUMPRODUCT((TRIM(C2532:F2532)&lt;&gt;"-")*1),
    "No Change",
    "Change"))</f>
        <v>No Data</v>
      </c>
      <c r="I2532" s="159"/>
      <c r="J2532"/>
      <c r="K2532" s="163"/>
      <c r="L2532" s="147" t="str">
        <f>TRIM(CLEAN(TEXT(IFERROR(INDEX('Glade MR'!$B$4:$C$3000,MATCH($A2532,'Glade MR'!$C$4:$C$3000,0),1),"-"),"@")))</f>
        <v>-</v>
      </c>
      <c r="M2532" s="147" t="str">
        <f>TRIM(CLEAN(TEXT(IFERROR(INDEX('Glade MR'!$I$4:$J$3000,MATCH($A2532,'Glade MR'!$J$4:$J$3000,0),1),"-"),"@")))</f>
        <v>-</v>
      </c>
      <c r="N2532" s="147" t="str">
        <f>TRIM(CLEAN(TEXT(IFERROR(INDEX('Glade MR'!$P$4:$Q$3000,MATCH($A2532,'Glade MR'!$Q$4:$Q$3000,0),1),"-"),"@")))</f>
        <v>-</v>
      </c>
      <c r="O2532" s="147" t="str">
        <f>TRIM(CLEAN(TEXT(IFERROR(INDEX('Glade MR'!$W$4:$X$3000,MATCH($A2532,'Glade MR'!$X$4:$X$3000,0),1),"-"),"@")))</f>
        <v>-</v>
      </c>
      <c r="P2532" s="159" t="str">
        <f t="shared" si="79"/>
        <v>Not Found</v>
      </c>
      <c r="Q2532" t="str" cm="1">
        <f t="array" ref="Q2532">IF(SUMPRODUCT((TRIM(L2532:O2532)&lt;&gt;"-")*1)=0,
    "No Data",
    IF(COUNTIF(L2532:O2532,INDEX(_xlfn._xlws.FILTER(L2532:O2532,TRIM(L2532:O2532)&lt;&gt;"-"),1))=SUMPRODUCT((TRIM(L2532:O2532)&lt;&gt;"-")*1),
    "No Change",
    "Change"))</f>
        <v>No Data</v>
      </c>
      <c r="R2532" s="159"/>
      <c r="S2532" s="111"/>
    </row>
    <row r="2533" spans="1:19" x14ac:dyDescent="0.3">
      <c r="A2533" t="s">
        <v>2900</v>
      </c>
      <c r="B2533" t="s">
        <v>1145</v>
      </c>
      <c r="C2533" s="160" t="str">
        <f>TRIM(CLEAN(TEXT(IFERROR(INDEX('Snakeden MR'!$B$4:$C$3028,MATCH($A2533,'Snakeden MR'!$C$4:$C$3028,0),1),"-"),"@")))</f>
        <v>-</v>
      </c>
      <c r="D2533" s="147" t="str">
        <f>TRIM(CLEAN(TEXT(IFERROR(INDEX('Snakeden MR'!$I$4:$J$3028,MATCH($A2533,'Snakeden MR'!$J$4:$J$3028,0),1),"-"),"@")))</f>
        <v>-</v>
      </c>
      <c r="E2533" s="147" t="str">
        <f>TRIM(CLEAN(TEXT(IFERROR(INDEX('Snakeden MR'!$P$4:$Q$3028,MATCH($A2533,'Snakeden MR'!$Q$4:$Q$3028,0),1),"-"),"@")))</f>
        <v>-</v>
      </c>
      <c r="F2533" s="147" t="str">
        <f>TRIM(CLEAN(TEXT(IFERROR(INDEX('Snakeden MR'!$W$4:$X$3028,MATCH($A2533,'Snakeden MR'!$X$4:$X$3028,0),1),"-"),"@")))</f>
        <v>-</v>
      </c>
      <c r="G2533" s="159" t="str">
        <f t="shared" si="78"/>
        <v>Not Found</v>
      </c>
      <c r="H2533" t="str" cm="1">
        <f t="array" ref="H2533">IF(SUMPRODUCT((TRIM(C2533:F2533)&lt;&gt;"-")*1)=0,
    "No Data",
    IF(COUNTIF(C2533:F2533,INDEX(_xlfn._xlws.FILTER(C2533:F2533,TRIM(C2533:F2533)&lt;&gt;"-"),1))=SUMPRODUCT((TRIM(C2533:F2533)&lt;&gt;"-")*1),
    "No Change",
    "Change"))</f>
        <v>No Data</v>
      </c>
      <c r="I2533" s="159"/>
      <c r="J2533"/>
      <c r="K2533" s="163"/>
      <c r="L2533" s="147" t="str">
        <f>TRIM(CLEAN(TEXT(IFERROR(INDEX('Glade MR'!$B$4:$C$3000,MATCH($A2533,'Glade MR'!$C$4:$C$3000,0),1),"-"),"@")))</f>
        <v>-</v>
      </c>
      <c r="M2533" s="147" t="str">
        <f>TRIM(CLEAN(TEXT(IFERROR(INDEX('Glade MR'!$I$4:$J$3000,MATCH($A2533,'Glade MR'!$J$4:$J$3000,0),1),"-"),"@")))</f>
        <v>-</v>
      </c>
      <c r="N2533" s="147" t="str">
        <f>TRIM(CLEAN(TEXT(IFERROR(INDEX('Glade MR'!$P$4:$Q$3000,MATCH($A2533,'Glade MR'!$Q$4:$Q$3000,0),1),"-"),"@")))</f>
        <v>-</v>
      </c>
      <c r="O2533" s="147" t="str">
        <f>TRIM(CLEAN(TEXT(IFERROR(INDEX('Glade MR'!$W$4:$X$3000,MATCH($A2533,'Glade MR'!$X$4:$X$3000,0),1),"-"),"@")))</f>
        <v>-</v>
      </c>
      <c r="P2533" s="159" t="str">
        <f t="shared" si="79"/>
        <v>Not Found</v>
      </c>
      <c r="Q2533" t="str" cm="1">
        <f t="array" ref="Q2533">IF(SUMPRODUCT((TRIM(L2533:O2533)&lt;&gt;"-")*1)=0,
    "No Data",
    IF(COUNTIF(L2533:O2533,INDEX(_xlfn._xlws.FILTER(L2533:O2533,TRIM(L2533:O2533)&lt;&gt;"-"),1))=SUMPRODUCT((TRIM(L2533:O2533)&lt;&gt;"-")*1),
    "No Change",
    "Change"))</f>
        <v>No Data</v>
      </c>
      <c r="R2533" s="159"/>
      <c r="S2533" s="111"/>
    </row>
    <row r="2534" spans="1:19" x14ac:dyDescent="0.3">
      <c r="A2534" t="s">
        <v>262</v>
      </c>
      <c r="B2534" t="s">
        <v>1145</v>
      </c>
      <c r="C2534" s="160" t="str">
        <f>TRIM(CLEAN(TEXT(IFERROR(INDEX('Snakeden MR'!$B$4:$C$3028,MATCH($A2534,'Snakeden MR'!$C$4:$C$3028,0),1),"-"),"@")))</f>
        <v>Pool A</v>
      </c>
      <c r="D2534" s="147" t="str">
        <f>TRIM(CLEAN(TEXT(IFERROR(INDEX('Snakeden MR'!$I$4:$J$3028,MATCH($A2534,'Snakeden MR'!$J$4:$J$3028,0),1),"-"),"@")))</f>
        <v>-</v>
      </c>
      <c r="E2534" s="147" t="str">
        <f>TRIM(CLEAN(TEXT(IFERROR(INDEX('Snakeden MR'!$P$4:$Q$3028,MATCH($A2534,'Snakeden MR'!$Q$4:$Q$3028,0),1),"-"),"@")))</f>
        <v>-</v>
      </c>
      <c r="F2534" s="147" t="str">
        <f>TRIM(CLEAN(TEXT(IFERROR(INDEX('Snakeden MR'!$W$4:$X$3028,MATCH($A2534,'Snakeden MR'!$X$4:$X$3028,0),1),"-"),"@")))</f>
        <v>-</v>
      </c>
      <c r="G2534" s="159" t="str">
        <f t="shared" si="78"/>
        <v>Found</v>
      </c>
      <c r="H2534" t="str" cm="1">
        <f t="array" ref="H2534">IF(SUMPRODUCT((TRIM(C2534:F2534)&lt;&gt;"-")*1)=0,
    "No Data",
    IF(COUNTIF(C2534:F2534,INDEX(_xlfn._xlws.FILTER(C2534:F2534,TRIM(C2534:F2534)&lt;&gt;"-"),1))=SUMPRODUCT((TRIM(C2534:F2534)&lt;&gt;"-")*1),
    "No Change",
    "Change"))</f>
        <v>No Change</v>
      </c>
      <c r="I2534" s="159"/>
      <c r="J2534"/>
      <c r="K2534" s="163"/>
      <c r="L2534" s="147" t="str">
        <f>TRIM(CLEAN(TEXT(IFERROR(INDEX('Glade MR'!$B$4:$C$3000,MATCH($A2534,'Glade MR'!$C$4:$C$3000,0),1),"-"),"@")))</f>
        <v>-</v>
      </c>
      <c r="M2534" s="147" t="str">
        <f>TRIM(CLEAN(TEXT(IFERROR(INDEX('Glade MR'!$I$4:$J$3000,MATCH($A2534,'Glade MR'!$J$4:$J$3000,0),1),"-"),"@")))</f>
        <v>-</v>
      </c>
      <c r="N2534" s="147" t="str">
        <f>TRIM(CLEAN(TEXT(IFERROR(INDEX('Glade MR'!$P$4:$Q$3000,MATCH($A2534,'Glade MR'!$Q$4:$Q$3000,0),1),"-"),"@")))</f>
        <v>-</v>
      </c>
      <c r="O2534" s="147" t="str">
        <f>TRIM(CLEAN(TEXT(IFERROR(INDEX('Glade MR'!$W$4:$X$3000,MATCH($A2534,'Glade MR'!$X$4:$X$3000,0),1),"-"),"@")))</f>
        <v>-</v>
      </c>
      <c r="P2534" s="159" t="str">
        <f t="shared" si="79"/>
        <v>Not Found</v>
      </c>
      <c r="Q2534" t="str" cm="1">
        <f t="array" ref="Q2534">IF(SUMPRODUCT((TRIM(L2534:O2534)&lt;&gt;"-")*1)=0,
    "No Data",
    IF(COUNTIF(L2534:O2534,INDEX(_xlfn._xlws.FILTER(L2534:O2534,TRIM(L2534:O2534)&lt;&gt;"-"),1))=SUMPRODUCT((TRIM(L2534:O2534)&lt;&gt;"-")*1),
    "No Change",
    "Change"))</f>
        <v>No Data</v>
      </c>
      <c r="R2534" s="159"/>
      <c r="S2534" s="111"/>
    </row>
    <row r="2535" spans="1:19" x14ac:dyDescent="0.3">
      <c r="A2535" t="s">
        <v>2901</v>
      </c>
      <c r="B2535" t="s">
        <v>1145</v>
      </c>
      <c r="C2535" s="160" t="str">
        <f>TRIM(CLEAN(TEXT(IFERROR(INDEX('Snakeden MR'!$B$4:$C$3028,MATCH($A2535,'Snakeden MR'!$C$4:$C$3028,0),1),"-"),"@")))</f>
        <v>-</v>
      </c>
      <c r="D2535" s="147" t="str">
        <f>TRIM(CLEAN(TEXT(IFERROR(INDEX('Snakeden MR'!$I$4:$J$3028,MATCH($A2535,'Snakeden MR'!$J$4:$J$3028,0),1),"-"),"@")))</f>
        <v>-</v>
      </c>
      <c r="E2535" s="147" t="str">
        <f>TRIM(CLEAN(TEXT(IFERROR(INDEX('Snakeden MR'!$P$4:$Q$3028,MATCH($A2535,'Snakeden MR'!$Q$4:$Q$3028,0),1),"-"),"@")))</f>
        <v>-</v>
      </c>
      <c r="F2535" s="147" t="str">
        <f>TRIM(CLEAN(TEXT(IFERROR(INDEX('Snakeden MR'!$W$4:$X$3028,MATCH($A2535,'Snakeden MR'!$X$4:$X$3028,0),1),"-"),"@")))</f>
        <v>-</v>
      </c>
      <c r="G2535" s="159" t="str">
        <f t="shared" si="78"/>
        <v>Not Found</v>
      </c>
      <c r="H2535" t="str" cm="1">
        <f t="array" ref="H2535">IF(SUMPRODUCT((TRIM(C2535:F2535)&lt;&gt;"-")*1)=0,
    "No Data",
    IF(COUNTIF(C2535:F2535,INDEX(_xlfn._xlws.FILTER(C2535:F2535,TRIM(C2535:F2535)&lt;&gt;"-"),1))=SUMPRODUCT((TRIM(C2535:F2535)&lt;&gt;"-")*1),
    "No Change",
    "Change"))</f>
        <v>No Data</v>
      </c>
      <c r="I2535" s="159"/>
      <c r="J2535"/>
      <c r="K2535" s="163"/>
      <c r="L2535" s="147" t="str">
        <f>TRIM(CLEAN(TEXT(IFERROR(INDEX('Glade MR'!$B$4:$C$3000,MATCH($A2535,'Glade MR'!$C$4:$C$3000,0),1),"-"),"@")))</f>
        <v>-</v>
      </c>
      <c r="M2535" s="147" t="str">
        <f>TRIM(CLEAN(TEXT(IFERROR(INDEX('Glade MR'!$I$4:$J$3000,MATCH($A2535,'Glade MR'!$J$4:$J$3000,0),1),"-"),"@")))</f>
        <v>-</v>
      </c>
      <c r="N2535" s="147" t="str">
        <f>TRIM(CLEAN(TEXT(IFERROR(INDEX('Glade MR'!$P$4:$Q$3000,MATCH($A2535,'Glade MR'!$Q$4:$Q$3000,0),1),"-"),"@")))</f>
        <v>-</v>
      </c>
      <c r="O2535" s="147" t="str">
        <f>TRIM(CLEAN(TEXT(IFERROR(INDEX('Glade MR'!$W$4:$X$3000,MATCH($A2535,'Glade MR'!$X$4:$X$3000,0),1),"-"),"@")))</f>
        <v>-</v>
      </c>
      <c r="P2535" s="159" t="str">
        <f t="shared" si="79"/>
        <v>Not Found</v>
      </c>
      <c r="Q2535" t="str" cm="1">
        <f t="array" ref="Q2535">IF(SUMPRODUCT((TRIM(L2535:O2535)&lt;&gt;"-")*1)=0,
    "No Data",
    IF(COUNTIF(L2535:O2535,INDEX(_xlfn._xlws.FILTER(L2535:O2535,TRIM(L2535:O2535)&lt;&gt;"-"),1))=SUMPRODUCT((TRIM(L2535:O2535)&lt;&gt;"-")*1),
    "No Change",
    "Change"))</f>
        <v>No Data</v>
      </c>
      <c r="R2535" s="159"/>
      <c r="S2535" s="111"/>
    </row>
    <row r="2536" spans="1:19" x14ac:dyDescent="0.3">
      <c r="A2536" t="s">
        <v>2902</v>
      </c>
      <c r="B2536" t="s">
        <v>1145</v>
      </c>
      <c r="C2536" s="160" t="str">
        <f>TRIM(CLEAN(TEXT(IFERROR(INDEX('Snakeden MR'!$B$4:$C$3028,MATCH($A2536,'Snakeden MR'!$C$4:$C$3028,0),1),"-"),"@")))</f>
        <v>-</v>
      </c>
      <c r="D2536" s="147" t="str">
        <f>TRIM(CLEAN(TEXT(IFERROR(INDEX('Snakeden MR'!$I$4:$J$3028,MATCH($A2536,'Snakeden MR'!$J$4:$J$3028,0),1),"-"),"@")))</f>
        <v>-</v>
      </c>
      <c r="E2536" s="147" t="str">
        <f>TRIM(CLEAN(TEXT(IFERROR(INDEX('Snakeden MR'!$P$4:$Q$3028,MATCH($A2536,'Snakeden MR'!$Q$4:$Q$3028,0),1),"-"),"@")))</f>
        <v>-</v>
      </c>
      <c r="F2536" s="147" t="str">
        <f>TRIM(CLEAN(TEXT(IFERROR(INDEX('Snakeden MR'!$W$4:$X$3028,MATCH($A2536,'Snakeden MR'!$X$4:$X$3028,0),1),"-"),"@")))</f>
        <v>-</v>
      </c>
      <c r="G2536" s="159" t="str">
        <f t="shared" si="78"/>
        <v>Not Found</v>
      </c>
      <c r="H2536" t="str" cm="1">
        <f t="array" ref="H2536">IF(SUMPRODUCT((TRIM(C2536:F2536)&lt;&gt;"-")*1)=0,
    "No Data",
    IF(COUNTIF(C2536:F2536,INDEX(_xlfn._xlws.FILTER(C2536:F2536,TRIM(C2536:F2536)&lt;&gt;"-"),1))=SUMPRODUCT((TRIM(C2536:F2536)&lt;&gt;"-")*1),
    "No Change",
    "Change"))</f>
        <v>No Data</v>
      </c>
      <c r="I2536" s="159"/>
      <c r="J2536"/>
      <c r="K2536" s="163"/>
      <c r="L2536" s="147" t="str">
        <f>TRIM(CLEAN(TEXT(IFERROR(INDEX('Glade MR'!$B$4:$C$3000,MATCH($A2536,'Glade MR'!$C$4:$C$3000,0),1),"-"),"@")))</f>
        <v>-</v>
      </c>
      <c r="M2536" s="147" t="str">
        <f>TRIM(CLEAN(TEXT(IFERROR(INDEX('Glade MR'!$I$4:$J$3000,MATCH($A2536,'Glade MR'!$J$4:$J$3000,0),1),"-"),"@")))</f>
        <v>-</v>
      </c>
      <c r="N2536" s="147" t="str">
        <f>TRIM(CLEAN(TEXT(IFERROR(INDEX('Glade MR'!$P$4:$Q$3000,MATCH($A2536,'Glade MR'!$Q$4:$Q$3000,0),1),"-"),"@")))</f>
        <v>-</v>
      </c>
      <c r="O2536" s="147" t="str">
        <f>TRIM(CLEAN(TEXT(IFERROR(INDEX('Glade MR'!$W$4:$X$3000,MATCH($A2536,'Glade MR'!$X$4:$X$3000,0),1),"-"),"@")))</f>
        <v>-</v>
      </c>
      <c r="P2536" s="159" t="str">
        <f t="shared" si="79"/>
        <v>Not Found</v>
      </c>
      <c r="Q2536" t="str" cm="1">
        <f t="array" ref="Q2536">IF(SUMPRODUCT((TRIM(L2536:O2536)&lt;&gt;"-")*1)=0,
    "No Data",
    IF(COUNTIF(L2536:O2536,INDEX(_xlfn._xlws.FILTER(L2536:O2536,TRIM(L2536:O2536)&lt;&gt;"-"),1))=SUMPRODUCT((TRIM(L2536:O2536)&lt;&gt;"-")*1),
    "No Change",
    "Change"))</f>
        <v>No Data</v>
      </c>
      <c r="R2536" s="159"/>
      <c r="S2536" s="111"/>
    </row>
    <row r="2537" spans="1:19" x14ac:dyDescent="0.3">
      <c r="A2537" t="s">
        <v>2903</v>
      </c>
      <c r="B2537" t="s">
        <v>1145</v>
      </c>
      <c r="C2537" s="160" t="str">
        <f>TRIM(CLEAN(TEXT(IFERROR(INDEX('Snakeden MR'!$B$4:$C$3028,MATCH($A2537,'Snakeden MR'!$C$4:$C$3028,0),1),"-"),"@")))</f>
        <v>-</v>
      </c>
      <c r="D2537" s="147" t="str">
        <f>TRIM(CLEAN(TEXT(IFERROR(INDEX('Snakeden MR'!$I$4:$J$3028,MATCH($A2537,'Snakeden MR'!$J$4:$J$3028,0),1),"-"),"@")))</f>
        <v>-</v>
      </c>
      <c r="E2537" s="147" t="str">
        <f>TRIM(CLEAN(TEXT(IFERROR(INDEX('Snakeden MR'!$P$4:$Q$3028,MATCH($A2537,'Snakeden MR'!$Q$4:$Q$3028,0),1),"-"),"@")))</f>
        <v>-</v>
      </c>
      <c r="F2537" s="147" t="str">
        <f>TRIM(CLEAN(TEXT(IFERROR(INDEX('Snakeden MR'!$W$4:$X$3028,MATCH($A2537,'Snakeden MR'!$X$4:$X$3028,0),1),"-"),"@")))</f>
        <v>-</v>
      </c>
      <c r="G2537" s="159" t="str">
        <f t="shared" si="78"/>
        <v>Not Found</v>
      </c>
      <c r="H2537" t="str" cm="1">
        <f t="array" ref="H2537">IF(SUMPRODUCT((TRIM(C2537:F2537)&lt;&gt;"-")*1)=0,
    "No Data",
    IF(COUNTIF(C2537:F2537,INDEX(_xlfn._xlws.FILTER(C2537:F2537,TRIM(C2537:F2537)&lt;&gt;"-"),1))=SUMPRODUCT((TRIM(C2537:F2537)&lt;&gt;"-")*1),
    "No Change",
    "Change"))</f>
        <v>No Data</v>
      </c>
      <c r="I2537" s="159"/>
      <c r="J2537"/>
      <c r="K2537" s="163"/>
      <c r="L2537" s="147" t="str">
        <f>TRIM(CLEAN(TEXT(IFERROR(INDEX('Glade MR'!$B$4:$C$3000,MATCH($A2537,'Glade MR'!$C$4:$C$3000,0),1),"-"),"@")))</f>
        <v>-</v>
      </c>
      <c r="M2537" s="147" t="str">
        <f>TRIM(CLEAN(TEXT(IFERROR(INDEX('Glade MR'!$I$4:$J$3000,MATCH($A2537,'Glade MR'!$J$4:$J$3000,0),1),"-"),"@")))</f>
        <v>-</v>
      </c>
      <c r="N2537" s="147" t="str">
        <f>TRIM(CLEAN(TEXT(IFERROR(INDEX('Glade MR'!$P$4:$Q$3000,MATCH($A2537,'Glade MR'!$Q$4:$Q$3000,0),1),"-"),"@")))</f>
        <v>-</v>
      </c>
      <c r="O2537" s="147" t="str">
        <f>TRIM(CLEAN(TEXT(IFERROR(INDEX('Glade MR'!$W$4:$X$3000,MATCH($A2537,'Glade MR'!$X$4:$X$3000,0),1),"-"),"@")))</f>
        <v>-</v>
      </c>
      <c r="P2537" s="159" t="str">
        <f t="shared" si="79"/>
        <v>Not Found</v>
      </c>
      <c r="Q2537" t="str" cm="1">
        <f t="array" ref="Q2537">IF(SUMPRODUCT((TRIM(L2537:O2537)&lt;&gt;"-")*1)=0,
    "No Data",
    IF(COUNTIF(L2537:O2537,INDEX(_xlfn._xlws.FILTER(L2537:O2537,TRIM(L2537:O2537)&lt;&gt;"-"),1))=SUMPRODUCT((TRIM(L2537:O2537)&lt;&gt;"-")*1),
    "No Change",
    "Change"))</f>
        <v>No Data</v>
      </c>
      <c r="R2537" s="159"/>
      <c r="S2537" s="111"/>
    </row>
    <row r="2538" spans="1:19" x14ac:dyDescent="0.3">
      <c r="A2538" t="s">
        <v>2904</v>
      </c>
      <c r="B2538" t="s">
        <v>1145</v>
      </c>
      <c r="C2538" s="160" t="str">
        <f>TRIM(CLEAN(TEXT(IFERROR(INDEX('Snakeden MR'!$B$4:$C$3028,MATCH($A2538,'Snakeden MR'!$C$4:$C$3028,0),1),"-"),"@")))</f>
        <v>-</v>
      </c>
      <c r="D2538" s="147" t="str">
        <f>TRIM(CLEAN(TEXT(IFERROR(INDEX('Snakeden MR'!$I$4:$J$3028,MATCH($A2538,'Snakeden MR'!$J$4:$J$3028,0),1),"-"),"@")))</f>
        <v>-</v>
      </c>
      <c r="E2538" s="147" t="str">
        <f>TRIM(CLEAN(TEXT(IFERROR(INDEX('Snakeden MR'!$P$4:$Q$3028,MATCH($A2538,'Snakeden MR'!$Q$4:$Q$3028,0),1),"-"),"@")))</f>
        <v>-</v>
      </c>
      <c r="F2538" s="147" t="str">
        <f>TRIM(CLEAN(TEXT(IFERROR(INDEX('Snakeden MR'!$W$4:$X$3028,MATCH($A2538,'Snakeden MR'!$X$4:$X$3028,0),1),"-"),"@")))</f>
        <v>-</v>
      </c>
      <c r="G2538" s="159" t="str">
        <f t="shared" si="78"/>
        <v>Not Found</v>
      </c>
      <c r="H2538" t="str" cm="1">
        <f t="array" ref="H2538">IF(SUMPRODUCT((TRIM(C2538:F2538)&lt;&gt;"-")*1)=0,
    "No Data",
    IF(COUNTIF(C2538:F2538,INDEX(_xlfn._xlws.FILTER(C2538:F2538,TRIM(C2538:F2538)&lt;&gt;"-"),1))=SUMPRODUCT((TRIM(C2538:F2538)&lt;&gt;"-")*1),
    "No Change",
    "Change"))</f>
        <v>No Data</v>
      </c>
      <c r="I2538" s="159"/>
      <c r="J2538"/>
      <c r="K2538" s="163"/>
      <c r="L2538" s="147" t="str">
        <f>TRIM(CLEAN(TEXT(IFERROR(INDEX('Glade MR'!$B$4:$C$3000,MATCH($A2538,'Glade MR'!$C$4:$C$3000,0),1),"-"),"@")))</f>
        <v>-</v>
      </c>
      <c r="M2538" s="147" t="str">
        <f>TRIM(CLEAN(TEXT(IFERROR(INDEX('Glade MR'!$I$4:$J$3000,MATCH($A2538,'Glade MR'!$J$4:$J$3000,0),1),"-"),"@")))</f>
        <v>-</v>
      </c>
      <c r="N2538" s="147" t="str">
        <f>TRIM(CLEAN(TEXT(IFERROR(INDEX('Glade MR'!$P$4:$Q$3000,MATCH($A2538,'Glade MR'!$Q$4:$Q$3000,0),1),"-"),"@")))</f>
        <v>-</v>
      </c>
      <c r="O2538" s="147" t="str">
        <f>TRIM(CLEAN(TEXT(IFERROR(INDEX('Glade MR'!$W$4:$X$3000,MATCH($A2538,'Glade MR'!$X$4:$X$3000,0),1),"-"),"@")))</f>
        <v>-</v>
      </c>
      <c r="P2538" s="159" t="str">
        <f t="shared" si="79"/>
        <v>Not Found</v>
      </c>
      <c r="Q2538" t="str" cm="1">
        <f t="array" ref="Q2538">IF(SUMPRODUCT((TRIM(L2538:O2538)&lt;&gt;"-")*1)=0,
    "No Data",
    IF(COUNTIF(L2538:O2538,INDEX(_xlfn._xlws.FILTER(L2538:O2538,TRIM(L2538:O2538)&lt;&gt;"-"),1))=SUMPRODUCT((TRIM(L2538:O2538)&lt;&gt;"-")*1),
    "No Change",
    "Change"))</f>
        <v>No Data</v>
      </c>
      <c r="R2538" s="159"/>
      <c r="S2538" s="111"/>
    </row>
    <row r="2539" spans="1:19" x14ac:dyDescent="0.3">
      <c r="A2539" t="s">
        <v>2905</v>
      </c>
      <c r="B2539" t="s">
        <v>1145</v>
      </c>
      <c r="C2539" s="160" t="str">
        <f>TRIM(CLEAN(TEXT(IFERROR(INDEX('Snakeden MR'!$B$4:$C$3028,MATCH($A2539,'Snakeden MR'!$C$4:$C$3028,0),1),"-"),"@")))</f>
        <v>-</v>
      </c>
      <c r="D2539" s="147" t="str">
        <f>TRIM(CLEAN(TEXT(IFERROR(INDEX('Snakeden MR'!$I$4:$J$3028,MATCH($A2539,'Snakeden MR'!$J$4:$J$3028,0),1),"-"),"@")))</f>
        <v>-</v>
      </c>
      <c r="E2539" s="147" t="str">
        <f>TRIM(CLEAN(TEXT(IFERROR(INDEX('Snakeden MR'!$P$4:$Q$3028,MATCH($A2539,'Snakeden MR'!$Q$4:$Q$3028,0),1),"-"),"@")))</f>
        <v>-</v>
      </c>
      <c r="F2539" s="147" t="str">
        <f>TRIM(CLEAN(TEXT(IFERROR(INDEX('Snakeden MR'!$W$4:$X$3028,MATCH($A2539,'Snakeden MR'!$X$4:$X$3028,0),1),"-"),"@")))</f>
        <v>-</v>
      </c>
      <c r="G2539" s="159" t="str">
        <f t="shared" si="78"/>
        <v>Not Found</v>
      </c>
      <c r="H2539" t="str" cm="1">
        <f t="array" ref="H2539">IF(SUMPRODUCT((TRIM(C2539:F2539)&lt;&gt;"-")*1)=0,
    "No Data",
    IF(COUNTIF(C2539:F2539,INDEX(_xlfn._xlws.FILTER(C2539:F2539,TRIM(C2539:F2539)&lt;&gt;"-"),1))=SUMPRODUCT((TRIM(C2539:F2539)&lt;&gt;"-")*1),
    "No Change",
    "Change"))</f>
        <v>No Data</v>
      </c>
      <c r="I2539" s="159"/>
      <c r="J2539"/>
      <c r="K2539" s="163"/>
      <c r="L2539" s="147" t="str">
        <f>TRIM(CLEAN(TEXT(IFERROR(INDEX('Glade MR'!$B$4:$C$3000,MATCH($A2539,'Glade MR'!$C$4:$C$3000,0),1),"-"),"@")))</f>
        <v>-</v>
      </c>
      <c r="M2539" s="147" t="str">
        <f>TRIM(CLEAN(TEXT(IFERROR(INDEX('Glade MR'!$I$4:$J$3000,MATCH($A2539,'Glade MR'!$J$4:$J$3000,0),1),"-"),"@")))</f>
        <v>-</v>
      </c>
      <c r="N2539" s="147" t="str">
        <f>TRIM(CLEAN(TEXT(IFERROR(INDEX('Glade MR'!$P$4:$Q$3000,MATCH($A2539,'Glade MR'!$Q$4:$Q$3000,0),1),"-"),"@")))</f>
        <v>-</v>
      </c>
      <c r="O2539" s="147" t="str">
        <f>TRIM(CLEAN(TEXT(IFERROR(INDEX('Glade MR'!$W$4:$X$3000,MATCH($A2539,'Glade MR'!$X$4:$X$3000,0),1),"-"),"@")))</f>
        <v>-</v>
      </c>
      <c r="P2539" s="159" t="str">
        <f t="shared" si="79"/>
        <v>Not Found</v>
      </c>
      <c r="Q2539" t="str" cm="1">
        <f t="array" ref="Q2539">IF(SUMPRODUCT((TRIM(L2539:O2539)&lt;&gt;"-")*1)=0,
    "No Data",
    IF(COUNTIF(L2539:O2539,INDEX(_xlfn._xlws.FILTER(L2539:O2539,TRIM(L2539:O2539)&lt;&gt;"-"),1))=SUMPRODUCT((TRIM(L2539:O2539)&lt;&gt;"-")*1),
    "No Change",
    "Change"))</f>
        <v>No Data</v>
      </c>
      <c r="R2539" s="159"/>
      <c r="S2539" s="111"/>
    </row>
    <row r="2540" spans="1:19" x14ac:dyDescent="0.3">
      <c r="A2540" t="s">
        <v>2906</v>
      </c>
      <c r="B2540" t="s">
        <v>1145</v>
      </c>
      <c r="C2540" s="160" t="str">
        <f>TRIM(CLEAN(TEXT(IFERROR(INDEX('Snakeden MR'!$B$4:$C$3028,MATCH($A2540,'Snakeden MR'!$C$4:$C$3028,0),1),"-"),"@")))</f>
        <v>-</v>
      </c>
      <c r="D2540" s="147" t="str">
        <f>TRIM(CLEAN(TEXT(IFERROR(INDEX('Snakeden MR'!$I$4:$J$3028,MATCH($A2540,'Snakeden MR'!$J$4:$J$3028,0),1),"-"),"@")))</f>
        <v>-</v>
      </c>
      <c r="E2540" s="147" t="str">
        <f>TRIM(CLEAN(TEXT(IFERROR(INDEX('Snakeden MR'!$P$4:$Q$3028,MATCH($A2540,'Snakeden MR'!$Q$4:$Q$3028,0),1),"-"),"@")))</f>
        <v>-</v>
      </c>
      <c r="F2540" s="147" t="str">
        <f>TRIM(CLEAN(TEXT(IFERROR(INDEX('Snakeden MR'!$W$4:$X$3028,MATCH($A2540,'Snakeden MR'!$X$4:$X$3028,0),1),"-"),"@")))</f>
        <v>-</v>
      </c>
      <c r="G2540" s="159" t="str">
        <f t="shared" si="78"/>
        <v>Not Found</v>
      </c>
      <c r="H2540" t="str" cm="1">
        <f t="array" ref="H2540">IF(SUMPRODUCT((TRIM(C2540:F2540)&lt;&gt;"-")*1)=0,
    "No Data",
    IF(COUNTIF(C2540:F2540,INDEX(_xlfn._xlws.FILTER(C2540:F2540,TRIM(C2540:F2540)&lt;&gt;"-"),1))=SUMPRODUCT((TRIM(C2540:F2540)&lt;&gt;"-")*1),
    "No Change",
    "Change"))</f>
        <v>No Data</v>
      </c>
      <c r="I2540" s="159"/>
      <c r="J2540"/>
      <c r="K2540" s="163"/>
      <c r="L2540" s="147" t="str">
        <f>TRIM(CLEAN(TEXT(IFERROR(INDEX('Glade MR'!$B$4:$C$3000,MATCH($A2540,'Glade MR'!$C$4:$C$3000,0),1),"-"),"@")))</f>
        <v>-</v>
      </c>
      <c r="M2540" s="147" t="str">
        <f>TRIM(CLEAN(TEXT(IFERROR(INDEX('Glade MR'!$I$4:$J$3000,MATCH($A2540,'Glade MR'!$J$4:$J$3000,0),1),"-"),"@")))</f>
        <v>-</v>
      </c>
      <c r="N2540" s="147" t="str">
        <f>TRIM(CLEAN(TEXT(IFERROR(INDEX('Glade MR'!$P$4:$Q$3000,MATCH($A2540,'Glade MR'!$Q$4:$Q$3000,0),1),"-"),"@")))</f>
        <v>-</v>
      </c>
      <c r="O2540" s="147" t="str">
        <f>TRIM(CLEAN(TEXT(IFERROR(INDEX('Glade MR'!$W$4:$X$3000,MATCH($A2540,'Glade MR'!$X$4:$X$3000,0),1),"-"),"@")))</f>
        <v>-</v>
      </c>
      <c r="P2540" s="159" t="str">
        <f t="shared" si="79"/>
        <v>Not Found</v>
      </c>
      <c r="Q2540" t="str" cm="1">
        <f t="array" ref="Q2540">IF(SUMPRODUCT((TRIM(L2540:O2540)&lt;&gt;"-")*1)=0,
    "No Data",
    IF(COUNTIF(L2540:O2540,INDEX(_xlfn._xlws.FILTER(L2540:O2540,TRIM(L2540:O2540)&lt;&gt;"-"),1))=SUMPRODUCT((TRIM(L2540:O2540)&lt;&gt;"-")*1),
    "No Change",
    "Change"))</f>
        <v>No Data</v>
      </c>
      <c r="R2540" s="159"/>
      <c r="S2540" s="111"/>
    </row>
    <row r="2541" spans="1:19" x14ac:dyDescent="0.3">
      <c r="A2541" t="s">
        <v>2907</v>
      </c>
      <c r="B2541" t="s">
        <v>1145</v>
      </c>
      <c r="C2541" s="160" t="str">
        <f>TRIM(CLEAN(TEXT(IFERROR(INDEX('Snakeden MR'!$B$4:$C$3028,MATCH($A2541,'Snakeden MR'!$C$4:$C$3028,0),1),"-"),"@")))</f>
        <v>-</v>
      </c>
      <c r="D2541" s="147" t="str">
        <f>TRIM(CLEAN(TEXT(IFERROR(INDEX('Snakeden MR'!$I$4:$J$3028,MATCH($A2541,'Snakeden MR'!$J$4:$J$3028,0),1),"-"),"@")))</f>
        <v>-</v>
      </c>
      <c r="E2541" s="147" t="str">
        <f>TRIM(CLEAN(TEXT(IFERROR(INDEX('Snakeden MR'!$P$4:$Q$3028,MATCH($A2541,'Snakeden MR'!$Q$4:$Q$3028,0),1),"-"),"@")))</f>
        <v>-</v>
      </c>
      <c r="F2541" s="147" t="str">
        <f>TRIM(CLEAN(TEXT(IFERROR(INDEX('Snakeden MR'!$W$4:$X$3028,MATCH($A2541,'Snakeden MR'!$X$4:$X$3028,0),1),"-"),"@")))</f>
        <v>-</v>
      </c>
      <c r="G2541" s="159" t="str">
        <f t="shared" si="78"/>
        <v>Not Found</v>
      </c>
      <c r="H2541" t="str" cm="1">
        <f t="array" ref="H2541">IF(SUMPRODUCT((TRIM(C2541:F2541)&lt;&gt;"-")*1)=0,
    "No Data",
    IF(COUNTIF(C2541:F2541,INDEX(_xlfn._xlws.FILTER(C2541:F2541,TRIM(C2541:F2541)&lt;&gt;"-"),1))=SUMPRODUCT((TRIM(C2541:F2541)&lt;&gt;"-")*1),
    "No Change",
    "Change"))</f>
        <v>No Data</v>
      </c>
      <c r="I2541" s="159"/>
      <c r="J2541"/>
      <c r="K2541" s="163"/>
      <c r="L2541" s="147" t="str">
        <f>TRIM(CLEAN(TEXT(IFERROR(INDEX('Glade MR'!$B$4:$C$3000,MATCH($A2541,'Glade MR'!$C$4:$C$3000,0),1),"-"),"@")))</f>
        <v>-</v>
      </c>
      <c r="M2541" s="147" t="str">
        <f>TRIM(CLEAN(TEXT(IFERROR(INDEX('Glade MR'!$I$4:$J$3000,MATCH($A2541,'Glade MR'!$J$4:$J$3000,0),1),"-"),"@")))</f>
        <v>-</v>
      </c>
      <c r="N2541" s="147" t="str">
        <f>TRIM(CLEAN(TEXT(IFERROR(INDEX('Glade MR'!$P$4:$Q$3000,MATCH($A2541,'Glade MR'!$Q$4:$Q$3000,0),1),"-"),"@")))</f>
        <v>-</v>
      </c>
      <c r="O2541" s="147" t="str">
        <f>TRIM(CLEAN(TEXT(IFERROR(INDEX('Glade MR'!$W$4:$X$3000,MATCH($A2541,'Glade MR'!$X$4:$X$3000,0),1),"-"),"@")))</f>
        <v>-</v>
      </c>
      <c r="P2541" s="159" t="str">
        <f t="shared" si="79"/>
        <v>Not Found</v>
      </c>
      <c r="Q2541" t="str" cm="1">
        <f t="array" ref="Q2541">IF(SUMPRODUCT((TRIM(L2541:O2541)&lt;&gt;"-")*1)=0,
    "No Data",
    IF(COUNTIF(L2541:O2541,INDEX(_xlfn._xlws.FILTER(L2541:O2541,TRIM(L2541:O2541)&lt;&gt;"-"),1))=SUMPRODUCT((TRIM(L2541:O2541)&lt;&gt;"-")*1),
    "No Change",
    "Change"))</f>
        <v>No Data</v>
      </c>
      <c r="R2541" s="159"/>
      <c r="S2541" s="111"/>
    </row>
    <row r="2542" spans="1:19" x14ac:dyDescent="0.3">
      <c r="A2542" t="s">
        <v>2908</v>
      </c>
      <c r="B2542" t="s">
        <v>1145</v>
      </c>
      <c r="C2542" s="160" t="str">
        <f>TRIM(CLEAN(TEXT(IFERROR(INDEX('Snakeden MR'!$B$4:$C$3028,MATCH($A2542,'Snakeden MR'!$C$4:$C$3028,0),1),"-"),"@")))</f>
        <v>-</v>
      </c>
      <c r="D2542" s="147" t="str">
        <f>TRIM(CLEAN(TEXT(IFERROR(INDEX('Snakeden MR'!$I$4:$J$3028,MATCH($A2542,'Snakeden MR'!$J$4:$J$3028,0),1),"-"),"@")))</f>
        <v>-</v>
      </c>
      <c r="E2542" s="147" t="str">
        <f>TRIM(CLEAN(TEXT(IFERROR(INDEX('Snakeden MR'!$P$4:$Q$3028,MATCH($A2542,'Snakeden MR'!$Q$4:$Q$3028,0),1),"-"),"@")))</f>
        <v>-</v>
      </c>
      <c r="F2542" s="147" t="str">
        <f>TRIM(CLEAN(TEXT(IFERROR(INDEX('Snakeden MR'!$W$4:$X$3028,MATCH($A2542,'Snakeden MR'!$X$4:$X$3028,0),1),"-"),"@")))</f>
        <v>-</v>
      </c>
      <c r="G2542" s="159" t="str">
        <f t="shared" si="78"/>
        <v>Not Found</v>
      </c>
      <c r="H2542" t="str" cm="1">
        <f t="array" ref="H2542">IF(SUMPRODUCT((TRIM(C2542:F2542)&lt;&gt;"-")*1)=0,
    "No Data",
    IF(COUNTIF(C2542:F2542,INDEX(_xlfn._xlws.FILTER(C2542:F2542,TRIM(C2542:F2542)&lt;&gt;"-"),1))=SUMPRODUCT((TRIM(C2542:F2542)&lt;&gt;"-")*1),
    "No Change",
    "Change"))</f>
        <v>No Data</v>
      </c>
      <c r="I2542" s="159"/>
      <c r="J2542"/>
      <c r="K2542" s="163"/>
      <c r="L2542" s="147" t="str">
        <f>TRIM(CLEAN(TEXT(IFERROR(INDEX('Glade MR'!$B$4:$C$3000,MATCH($A2542,'Glade MR'!$C$4:$C$3000,0),1),"-"),"@")))</f>
        <v>-</v>
      </c>
      <c r="M2542" s="147" t="str">
        <f>TRIM(CLEAN(TEXT(IFERROR(INDEX('Glade MR'!$I$4:$J$3000,MATCH($A2542,'Glade MR'!$J$4:$J$3000,0),1),"-"),"@")))</f>
        <v>-</v>
      </c>
      <c r="N2542" s="147" t="str">
        <f>TRIM(CLEAN(TEXT(IFERROR(INDEX('Glade MR'!$P$4:$Q$3000,MATCH($A2542,'Glade MR'!$Q$4:$Q$3000,0),1),"-"),"@")))</f>
        <v>-</v>
      </c>
      <c r="O2542" s="147" t="str">
        <f>TRIM(CLEAN(TEXT(IFERROR(INDEX('Glade MR'!$W$4:$X$3000,MATCH($A2542,'Glade MR'!$X$4:$X$3000,0),1),"-"),"@")))</f>
        <v>-</v>
      </c>
      <c r="P2542" s="159" t="str">
        <f t="shared" si="79"/>
        <v>Not Found</v>
      </c>
      <c r="Q2542" t="str" cm="1">
        <f t="array" ref="Q2542">IF(SUMPRODUCT((TRIM(L2542:O2542)&lt;&gt;"-")*1)=0,
    "No Data",
    IF(COUNTIF(L2542:O2542,INDEX(_xlfn._xlws.FILTER(L2542:O2542,TRIM(L2542:O2542)&lt;&gt;"-"),1))=SUMPRODUCT((TRIM(L2542:O2542)&lt;&gt;"-")*1),
    "No Change",
    "Change"))</f>
        <v>No Data</v>
      </c>
      <c r="R2542" s="159"/>
      <c r="S2542" s="111"/>
    </row>
    <row r="2543" spans="1:19" x14ac:dyDescent="0.3">
      <c r="A2543" t="s">
        <v>109</v>
      </c>
      <c r="B2543" t="s">
        <v>1145</v>
      </c>
      <c r="C2543" s="160" t="str">
        <f>TRIM(CLEAN(TEXT(IFERROR(INDEX('Snakeden MR'!$B$4:$C$3028,MATCH($A2543,'Snakeden MR'!$C$4:$C$3028,0),1),"-"),"@")))</f>
        <v>-</v>
      </c>
      <c r="D2543" s="147" t="str">
        <f>TRIM(CLEAN(TEXT(IFERROR(INDEX('Snakeden MR'!$I$4:$J$3028,MATCH($A2543,'Snakeden MR'!$J$4:$J$3028,0),1),"-"),"@")))</f>
        <v>-</v>
      </c>
      <c r="E2543" s="147" t="str">
        <f>TRIM(CLEAN(TEXT(IFERROR(INDEX('Snakeden MR'!$P$4:$Q$3028,MATCH($A2543,'Snakeden MR'!$Q$4:$Q$3028,0),1),"-"),"@")))</f>
        <v>-</v>
      </c>
      <c r="F2543" s="147" t="str">
        <f>TRIM(CLEAN(TEXT(IFERROR(INDEX('Snakeden MR'!$W$4:$X$3028,MATCH($A2543,'Snakeden MR'!$X$4:$X$3028,0),1),"-"),"@")))</f>
        <v>Pool G</v>
      </c>
      <c r="G2543" s="159" t="str">
        <f t="shared" si="78"/>
        <v>Found</v>
      </c>
      <c r="H2543" t="str" cm="1">
        <f t="array" ref="H2543">IF(SUMPRODUCT((TRIM(C2543:F2543)&lt;&gt;"-")*1)=0,
    "No Data",
    IF(COUNTIF(C2543:F2543,INDEX(_xlfn._xlws.FILTER(C2543:F2543,TRIM(C2543:F2543)&lt;&gt;"-"),1))=SUMPRODUCT((TRIM(C2543:F2543)&lt;&gt;"-")*1),
    "No Change",
    "Change"))</f>
        <v>No Change</v>
      </c>
      <c r="I2543" s="159"/>
      <c r="J2543"/>
      <c r="K2543" s="163"/>
      <c r="L2543" s="147" t="str">
        <f>TRIM(CLEAN(TEXT(IFERROR(INDEX('Glade MR'!$B$4:$C$3000,MATCH($A2543,'Glade MR'!$C$4:$C$3000,0),1),"-"),"@")))</f>
        <v>-</v>
      </c>
      <c r="M2543" s="147" t="str">
        <f>TRIM(CLEAN(TEXT(IFERROR(INDEX('Glade MR'!$I$4:$J$3000,MATCH($A2543,'Glade MR'!$J$4:$J$3000,0),1),"-"),"@")))</f>
        <v>-</v>
      </c>
      <c r="N2543" s="147" t="str">
        <f>TRIM(CLEAN(TEXT(IFERROR(INDEX('Glade MR'!$P$4:$Q$3000,MATCH($A2543,'Glade MR'!$Q$4:$Q$3000,0),1),"-"),"@")))</f>
        <v>-</v>
      </c>
      <c r="O2543" s="147" t="str">
        <f>TRIM(CLEAN(TEXT(IFERROR(INDEX('Glade MR'!$W$4:$X$3000,MATCH($A2543,'Glade MR'!$X$4:$X$3000,0),1),"-"),"@")))</f>
        <v>-</v>
      </c>
      <c r="P2543" s="159" t="str">
        <f t="shared" si="79"/>
        <v>Not Found</v>
      </c>
      <c r="Q2543" t="str" cm="1">
        <f t="array" ref="Q2543">IF(SUMPRODUCT((TRIM(L2543:O2543)&lt;&gt;"-")*1)=0,
    "No Data",
    IF(COUNTIF(L2543:O2543,INDEX(_xlfn._xlws.FILTER(L2543:O2543,TRIM(L2543:O2543)&lt;&gt;"-"),1))=SUMPRODUCT((TRIM(L2543:O2543)&lt;&gt;"-")*1),
    "No Change",
    "Change"))</f>
        <v>No Data</v>
      </c>
      <c r="R2543" s="159"/>
      <c r="S2543" s="111"/>
    </row>
    <row r="2544" spans="1:19" x14ac:dyDescent="0.3">
      <c r="A2544" t="s">
        <v>2909</v>
      </c>
      <c r="B2544" t="s">
        <v>1145</v>
      </c>
      <c r="C2544" s="160" t="str">
        <f>TRIM(CLEAN(TEXT(IFERROR(INDEX('Snakeden MR'!$B$4:$C$3028,MATCH($A2544,'Snakeden MR'!$C$4:$C$3028,0),1),"-"),"@")))</f>
        <v>-</v>
      </c>
      <c r="D2544" s="147" t="str">
        <f>TRIM(CLEAN(TEXT(IFERROR(INDEX('Snakeden MR'!$I$4:$J$3028,MATCH($A2544,'Snakeden MR'!$J$4:$J$3028,0),1),"-"),"@")))</f>
        <v>-</v>
      </c>
      <c r="E2544" s="147" t="str">
        <f>TRIM(CLEAN(TEXT(IFERROR(INDEX('Snakeden MR'!$P$4:$Q$3028,MATCH($A2544,'Snakeden MR'!$Q$4:$Q$3028,0),1),"-"),"@")))</f>
        <v>-</v>
      </c>
      <c r="F2544" s="147" t="str">
        <f>TRIM(CLEAN(TEXT(IFERROR(INDEX('Snakeden MR'!$W$4:$X$3028,MATCH($A2544,'Snakeden MR'!$X$4:$X$3028,0),1),"-"),"@")))</f>
        <v>-</v>
      </c>
      <c r="G2544" s="159" t="str">
        <f t="shared" si="78"/>
        <v>Not Found</v>
      </c>
      <c r="H2544" t="str" cm="1">
        <f t="array" ref="H2544">IF(SUMPRODUCT((TRIM(C2544:F2544)&lt;&gt;"-")*1)=0,
    "No Data",
    IF(COUNTIF(C2544:F2544,INDEX(_xlfn._xlws.FILTER(C2544:F2544,TRIM(C2544:F2544)&lt;&gt;"-"),1))=SUMPRODUCT((TRIM(C2544:F2544)&lt;&gt;"-")*1),
    "No Change",
    "Change"))</f>
        <v>No Data</v>
      </c>
      <c r="I2544" s="159"/>
      <c r="J2544"/>
      <c r="K2544" s="163"/>
      <c r="L2544" s="147" t="str">
        <f>TRIM(CLEAN(TEXT(IFERROR(INDEX('Glade MR'!$B$4:$C$3000,MATCH($A2544,'Glade MR'!$C$4:$C$3000,0),1),"-"),"@")))</f>
        <v>-</v>
      </c>
      <c r="M2544" s="147" t="str">
        <f>TRIM(CLEAN(TEXT(IFERROR(INDEX('Glade MR'!$I$4:$J$3000,MATCH($A2544,'Glade MR'!$J$4:$J$3000,0),1),"-"),"@")))</f>
        <v>-</v>
      </c>
      <c r="N2544" s="147" t="str">
        <f>TRIM(CLEAN(TEXT(IFERROR(INDEX('Glade MR'!$P$4:$Q$3000,MATCH($A2544,'Glade MR'!$Q$4:$Q$3000,0),1),"-"),"@")))</f>
        <v>-</v>
      </c>
      <c r="O2544" s="147" t="str">
        <f>TRIM(CLEAN(TEXT(IFERROR(INDEX('Glade MR'!$W$4:$X$3000,MATCH($A2544,'Glade MR'!$X$4:$X$3000,0),1),"-"),"@")))</f>
        <v>-</v>
      </c>
      <c r="P2544" s="159" t="str">
        <f t="shared" si="79"/>
        <v>Not Found</v>
      </c>
      <c r="Q2544" t="str" cm="1">
        <f t="array" ref="Q2544">IF(SUMPRODUCT((TRIM(L2544:O2544)&lt;&gt;"-")*1)=0,
    "No Data",
    IF(COUNTIF(L2544:O2544,INDEX(_xlfn._xlws.FILTER(L2544:O2544,TRIM(L2544:O2544)&lt;&gt;"-"),1))=SUMPRODUCT((TRIM(L2544:O2544)&lt;&gt;"-")*1),
    "No Change",
    "Change"))</f>
        <v>No Data</v>
      </c>
      <c r="R2544" s="159"/>
      <c r="S2544" s="111"/>
    </row>
    <row r="2545" spans="1:19" x14ac:dyDescent="0.3">
      <c r="A2545" t="s">
        <v>2910</v>
      </c>
      <c r="B2545" t="s">
        <v>1145</v>
      </c>
      <c r="C2545" s="160" t="str">
        <f>TRIM(CLEAN(TEXT(IFERROR(INDEX('Snakeden MR'!$B$4:$C$3028,MATCH($A2545,'Snakeden MR'!$C$4:$C$3028,0),1),"-"),"@")))</f>
        <v>-</v>
      </c>
      <c r="D2545" s="147" t="str">
        <f>TRIM(CLEAN(TEXT(IFERROR(INDEX('Snakeden MR'!$I$4:$J$3028,MATCH($A2545,'Snakeden MR'!$J$4:$J$3028,0),1),"-"),"@")))</f>
        <v>-</v>
      </c>
      <c r="E2545" s="147" t="str">
        <f>TRIM(CLEAN(TEXT(IFERROR(INDEX('Snakeden MR'!$P$4:$Q$3028,MATCH($A2545,'Snakeden MR'!$Q$4:$Q$3028,0),1),"-"),"@")))</f>
        <v>-</v>
      </c>
      <c r="F2545" s="147" t="str">
        <f>TRIM(CLEAN(TEXT(IFERROR(INDEX('Snakeden MR'!$W$4:$X$3028,MATCH($A2545,'Snakeden MR'!$X$4:$X$3028,0),1),"-"),"@")))</f>
        <v>-</v>
      </c>
      <c r="G2545" s="159" t="str">
        <f t="shared" si="78"/>
        <v>Not Found</v>
      </c>
      <c r="H2545" t="str" cm="1">
        <f t="array" ref="H2545">IF(SUMPRODUCT((TRIM(C2545:F2545)&lt;&gt;"-")*1)=0,
    "No Data",
    IF(COUNTIF(C2545:F2545,INDEX(_xlfn._xlws.FILTER(C2545:F2545,TRIM(C2545:F2545)&lt;&gt;"-"),1))=SUMPRODUCT((TRIM(C2545:F2545)&lt;&gt;"-")*1),
    "No Change",
    "Change"))</f>
        <v>No Data</v>
      </c>
      <c r="I2545" s="159"/>
      <c r="J2545"/>
      <c r="K2545" s="163"/>
      <c r="L2545" s="147" t="str">
        <f>TRIM(CLEAN(TEXT(IFERROR(INDEX('Glade MR'!$B$4:$C$3000,MATCH($A2545,'Glade MR'!$C$4:$C$3000,0),1),"-"),"@")))</f>
        <v>-</v>
      </c>
      <c r="M2545" s="147" t="str">
        <f>TRIM(CLEAN(TEXT(IFERROR(INDEX('Glade MR'!$I$4:$J$3000,MATCH($A2545,'Glade MR'!$J$4:$J$3000,0),1),"-"),"@")))</f>
        <v>-</v>
      </c>
      <c r="N2545" s="147" t="str">
        <f>TRIM(CLEAN(TEXT(IFERROR(INDEX('Glade MR'!$P$4:$Q$3000,MATCH($A2545,'Glade MR'!$Q$4:$Q$3000,0),1),"-"),"@")))</f>
        <v>-</v>
      </c>
      <c r="O2545" s="147" t="str">
        <f>TRIM(CLEAN(TEXT(IFERROR(INDEX('Glade MR'!$W$4:$X$3000,MATCH($A2545,'Glade MR'!$X$4:$X$3000,0),1),"-"),"@")))</f>
        <v>-</v>
      </c>
      <c r="P2545" s="159" t="str">
        <f t="shared" si="79"/>
        <v>Not Found</v>
      </c>
      <c r="Q2545" t="str" cm="1">
        <f t="array" ref="Q2545">IF(SUMPRODUCT((TRIM(L2545:O2545)&lt;&gt;"-")*1)=0,
    "No Data",
    IF(COUNTIF(L2545:O2545,INDEX(_xlfn._xlws.FILTER(L2545:O2545,TRIM(L2545:O2545)&lt;&gt;"-"),1))=SUMPRODUCT((TRIM(L2545:O2545)&lt;&gt;"-")*1),
    "No Change",
    "Change"))</f>
        <v>No Data</v>
      </c>
      <c r="R2545" s="159"/>
      <c r="S2545" s="111"/>
    </row>
    <row r="2546" spans="1:19" x14ac:dyDescent="0.3">
      <c r="A2546" t="s">
        <v>2911</v>
      </c>
      <c r="B2546" t="s">
        <v>1145</v>
      </c>
      <c r="C2546" s="160" t="str">
        <f>TRIM(CLEAN(TEXT(IFERROR(INDEX('Snakeden MR'!$B$4:$C$3028,MATCH($A2546,'Snakeden MR'!$C$4:$C$3028,0),1),"-"),"@")))</f>
        <v>-</v>
      </c>
      <c r="D2546" s="147" t="str">
        <f>TRIM(CLEAN(TEXT(IFERROR(INDEX('Snakeden MR'!$I$4:$J$3028,MATCH($A2546,'Snakeden MR'!$J$4:$J$3028,0),1),"-"),"@")))</f>
        <v>-</v>
      </c>
      <c r="E2546" s="147" t="str">
        <f>TRIM(CLEAN(TEXT(IFERROR(INDEX('Snakeden MR'!$P$4:$Q$3028,MATCH($A2546,'Snakeden MR'!$Q$4:$Q$3028,0),1),"-"),"@")))</f>
        <v>-</v>
      </c>
      <c r="F2546" s="147" t="str">
        <f>TRIM(CLEAN(TEXT(IFERROR(INDEX('Snakeden MR'!$W$4:$X$3028,MATCH($A2546,'Snakeden MR'!$X$4:$X$3028,0),1),"-"),"@")))</f>
        <v>-</v>
      </c>
      <c r="G2546" s="159" t="str">
        <f t="shared" si="78"/>
        <v>Not Found</v>
      </c>
      <c r="H2546" t="str" cm="1">
        <f t="array" ref="H2546">IF(SUMPRODUCT((TRIM(C2546:F2546)&lt;&gt;"-")*1)=0,
    "No Data",
    IF(COUNTIF(C2546:F2546,INDEX(_xlfn._xlws.FILTER(C2546:F2546,TRIM(C2546:F2546)&lt;&gt;"-"),1))=SUMPRODUCT((TRIM(C2546:F2546)&lt;&gt;"-")*1),
    "No Change",
    "Change"))</f>
        <v>No Data</v>
      </c>
      <c r="I2546" s="159"/>
      <c r="J2546"/>
      <c r="K2546" s="163"/>
      <c r="L2546" s="147" t="str">
        <f>TRIM(CLEAN(TEXT(IFERROR(INDEX('Glade MR'!$B$4:$C$3000,MATCH($A2546,'Glade MR'!$C$4:$C$3000,0),1),"-"),"@")))</f>
        <v>-</v>
      </c>
      <c r="M2546" s="147" t="str">
        <f>TRIM(CLEAN(TEXT(IFERROR(INDEX('Glade MR'!$I$4:$J$3000,MATCH($A2546,'Glade MR'!$J$4:$J$3000,0),1),"-"),"@")))</f>
        <v>-</v>
      </c>
      <c r="N2546" s="147" t="str">
        <f>TRIM(CLEAN(TEXT(IFERROR(INDEX('Glade MR'!$P$4:$Q$3000,MATCH($A2546,'Glade MR'!$Q$4:$Q$3000,0),1),"-"),"@")))</f>
        <v>-</v>
      </c>
      <c r="O2546" s="147" t="str">
        <f>TRIM(CLEAN(TEXT(IFERROR(INDEX('Glade MR'!$W$4:$X$3000,MATCH($A2546,'Glade MR'!$X$4:$X$3000,0),1),"-"),"@")))</f>
        <v>-</v>
      </c>
      <c r="P2546" s="159" t="str">
        <f t="shared" si="79"/>
        <v>Not Found</v>
      </c>
      <c r="Q2546" t="str" cm="1">
        <f t="array" ref="Q2546">IF(SUMPRODUCT((TRIM(L2546:O2546)&lt;&gt;"-")*1)=0,
    "No Data",
    IF(COUNTIF(L2546:O2546,INDEX(_xlfn._xlws.FILTER(L2546:O2546,TRIM(L2546:O2546)&lt;&gt;"-"),1))=SUMPRODUCT((TRIM(L2546:O2546)&lt;&gt;"-")*1),
    "No Change",
    "Change"))</f>
        <v>No Data</v>
      </c>
      <c r="R2546" s="159"/>
      <c r="S2546" s="111"/>
    </row>
    <row r="2547" spans="1:19" x14ac:dyDescent="0.3">
      <c r="A2547" t="s">
        <v>2912</v>
      </c>
      <c r="B2547" t="s">
        <v>1145</v>
      </c>
      <c r="C2547" s="160" t="str">
        <f>TRIM(CLEAN(TEXT(IFERROR(INDEX('Snakeden MR'!$B$4:$C$3028,MATCH($A2547,'Snakeden MR'!$C$4:$C$3028,0),1),"-"),"@")))</f>
        <v>-</v>
      </c>
      <c r="D2547" s="147" t="str">
        <f>TRIM(CLEAN(TEXT(IFERROR(INDEX('Snakeden MR'!$I$4:$J$3028,MATCH($A2547,'Snakeden MR'!$J$4:$J$3028,0),1),"-"),"@")))</f>
        <v>-</v>
      </c>
      <c r="E2547" s="147" t="str">
        <f>TRIM(CLEAN(TEXT(IFERROR(INDEX('Snakeden MR'!$P$4:$Q$3028,MATCH($A2547,'Snakeden MR'!$Q$4:$Q$3028,0),1),"-"),"@")))</f>
        <v>-</v>
      </c>
      <c r="F2547" s="147" t="str">
        <f>TRIM(CLEAN(TEXT(IFERROR(INDEX('Snakeden MR'!$W$4:$X$3028,MATCH($A2547,'Snakeden MR'!$X$4:$X$3028,0),1),"-"),"@")))</f>
        <v>-</v>
      </c>
      <c r="G2547" s="159" t="str">
        <f t="shared" si="78"/>
        <v>Not Found</v>
      </c>
      <c r="H2547" t="str" cm="1">
        <f t="array" ref="H2547">IF(SUMPRODUCT((TRIM(C2547:F2547)&lt;&gt;"-")*1)=0,
    "No Data",
    IF(COUNTIF(C2547:F2547,INDEX(_xlfn._xlws.FILTER(C2547:F2547,TRIM(C2547:F2547)&lt;&gt;"-"),1))=SUMPRODUCT((TRIM(C2547:F2547)&lt;&gt;"-")*1),
    "No Change",
    "Change"))</f>
        <v>No Data</v>
      </c>
      <c r="I2547" s="159"/>
      <c r="J2547"/>
      <c r="K2547" s="163"/>
      <c r="L2547" s="147" t="str">
        <f>TRIM(CLEAN(TEXT(IFERROR(INDEX('Glade MR'!$B$4:$C$3000,MATCH($A2547,'Glade MR'!$C$4:$C$3000,0),1),"-"),"@")))</f>
        <v>-</v>
      </c>
      <c r="M2547" s="147" t="str">
        <f>TRIM(CLEAN(TEXT(IFERROR(INDEX('Glade MR'!$I$4:$J$3000,MATCH($A2547,'Glade MR'!$J$4:$J$3000,0),1),"-"),"@")))</f>
        <v>-</v>
      </c>
      <c r="N2547" s="147" t="str">
        <f>TRIM(CLEAN(TEXT(IFERROR(INDEX('Glade MR'!$P$4:$Q$3000,MATCH($A2547,'Glade MR'!$Q$4:$Q$3000,0),1),"-"),"@")))</f>
        <v>-</v>
      </c>
      <c r="O2547" s="147" t="str">
        <f>TRIM(CLEAN(TEXT(IFERROR(INDEX('Glade MR'!$W$4:$X$3000,MATCH($A2547,'Glade MR'!$X$4:$X$3000,0),1),"-"),"@")))</f>
        <v>-</v>
      </c>
      <c r="P2547" s="159" t="str">
        <f t="shared" si="79"/>
        <v>Not Found</v>
      </c>
      <c r="Q2547" t="str" cm="1">
        <f t="array" ref="Q2547">IF(SUMPRODUCT((TRIM(L2547:O2547)&lt;&gt;"-")*1)=0,
    "No Data",
    IF(COUNTIF(L2547:O2547,INDEX(_xlfn._xlws.FILTER(L2547:O2547,TRIM(L2547:O2547)&lt;&gt;"-"),1))=SUMPRODUCT((TRIM(L2547:O2547)&lt;&gt;"-")*1),
    "No Change",
    "Change"))</f>
        <v>No Data</v>
      </c>
      <c r="R2547" s="159"/>
      <c r="S2547" s="111"/>
    </row>
    <row r="2548" spans="1:19" x14ac:dyDescent="0.3">
      <c r="A2548" t="s">
        <v>238</v>
      </c>
      <c r="B2548" t="s">
        <v>1145</v>
      </c>
      <c r="C2548" s="160" t="str">
        <f>TRIM(CLEAN(TEXT(IFERROR(INDEX('Snakeden MR'!$B$4:$C$3028,MATCH($A2548,'Snakeden MR'!$C$4:$C$3028,0),1),"-"),"@")))</f>
        <v>Pool 9</v>
      </c>
      <c r="D2548" s="147" t="str">
        <f>TRIM(CLEAN(TEXT(IFERROR(INDEX('Snakeden MR'!$I$4:$J$3028,MATCH($A2548,'Snakeden MR'!$J$4:$J$3028,0),1),"-"),"@")))</f>
        <v>-</v>
      </c>
      <c r="E2548" s="147" t="str">
        <f>TRIM(CLEAN(TEXT(IFERROR(INDEX('Snakeden MR'!$P$4:$Q$3028,MATCH($A2548,'Snakeden MR'!$Q$4:$Q$3028,0),1),"-"),"@")))</f>
        <v>-</v>
      </c>
      <c r="F2548" s="147" t="str">
        <f>TRIM(CLEAN(TEXT(IFERROR(INDEX('Snakeden MR'!$W$4:$X$3028,MATCH($A2548,'Snakeden MR'!$X$4:$X$3028,0),1),"-"),"@")))</f>
        <v>-</v>
      </c>
      <c r="G2548" s="159" t="str">
        <f t="shared" si="78"/>
        <v>Found</v>
      </c>
      <c r="H2548" t="str" cm="1">
        <f t="array" ref="H2548">IF(SUMPRODUCT((TRIM(C2548:F2548)&lt;&gt;"-")*1)=0,
    "No Data",
    IF(COUNTIF(C2548:F2548,INDEX(_xlfn._xlws.FILTER(C2548:F2548,TRIM(C2548:F2548)&lt;&gt;"-"),1))=SUMPRODUCT((TRIM(C2548:F2548)&lt;&gt;"-")*1),
    "No Change",
    "Change"))</f>
        <v>No Change</v>
      </c>
      <c r="I2548" s="159"/>
      <c r="J2548"/>
      <c r="K2548" s="163"/>
      <c r="L2548" s="147" t="str">
        <f>TRIM(CLEAN(TEXT(IFERROR(INDEX('Glade MR'!$B$4:$C$3000,MATCH($A2548,'Glade MR'!$C$4:$C$3000,0),1),"-"),"@")))</f>
        <v>-</v>
      </c>
      <c r="M2548" s="147" t="str">
        <f>TRIM(CLEAN(TEXT(IFERROR(INDEX('Glade MR'!$I$4:$J$3000,MATCH($A2548,'Glade MR'!$J$4:$J$3000,0),1),"-"),"@")))</f>
        <v>-</v>
      </c>
      <c r="N2548" s="147" t="str">
        <f>TRIM(CLEAN(TEXT(IFERROR(INDEX('Glade MR'!$P$4:$Q$3000,MATCH($A2548,'Glade MR'!$Q$4:$Q$3000,0),1),"-"),"@")))</f>
        <v>-</v>
      </c>
      <c r="O2548" s="147" t="str">
        <f>TRIM(CLEAN(TEXT(IFERROR(INDEX('Glade MR'!$W$4:$X$3000,MATCH($A2548,'Glade MR'!$X$4:$X$3000,0),1),"-"),"@")))</f>
        <v>-</v>
      </c>
      <c r="P2548" s="159" t="str">
        <f t="shared" si="79"/>
        <v>Not Found</v>
      </c>
      <c r="Q2548" t="str" cm="1">
        <f t="array" ref="Q2548">IF(SUMPRODUCT((TRIM(L2548:O2548)&lt;&gt;"-")*1)=0,
    "No Data",
    IF(COUNTIF(L2548:O2548,INDEX(_xlfn._xlws.FILTER(L2548:O2548,TRIM(L2548:O2548)&lt;&gt;"-"),1))=SUMPRODUCT((TRIM(L2548:O2548)&lt;&gt;"-")*1),
    "No Change",
    "Change"))</f>
        <v>No Data</v>
      </c>
      <c r="R2548" s="159"/>
      <c r="S2548" s="111"/>
    </row>
    <row r="2549" spans="1:19" x14ac:dyDescent="0.3">
      <c r="A2549" t="s">
        <v>2913</v>
      </c>
      <c r="B2549" t="s">
        <v>1145</v>
      </c>
      <c r="C2549" s="160" t="str">
        <f>TRIM(CLEAN(TEXT(IFERROR(INDEX('Snakeden MR'!$B$4:$C$3028,MATCH($A2549,'Snakeden MR'!$C$4:$C$3028,0),1),"-"),"@")))</f>
        <v>-</v>
      </c>
      <c r="D2549" s="147" t="str">
        <f>TRIM(CLEAN(TEXT(IFERROR(INDEX('Snakeden MR'!$I$4:$J$3028,MATCH($A2549,'Snakeden MR'!$J$4:$J$3028,0),1),"-"),"@")))</f>
        <v>-</v>
      </c>
      <c r="E2549" s="147" t="str">
        <f>TRIM(CLEAN(TEXT(IFERROR(INDEX('Snakeden MR'!$P$4:$Q$3028,MATCH($A2549,'Snakeden MR'!$Q$4:$Q$3028,0),1),"-"),"@")))</f>
        <v>-</v>
      </c>
      <c r="F2549" s="147" t="str">
        <f>TRIM(CLEAN(TEXT(IFERROR(INDEX('Snakeden MR'!$W$4:$X$3028,MATCH($A2549,'Snakeden MR'!$X$4:$X$3028,0),1),"-"),"@")))</f>
        <v>-</v>
      </c>
      <c r="G2549" s="159" t="str">
        <f t="shared" si="78"/>
        <v>Not Found</v>
      </c>
      <c r="H2549" t="str" cm="1">
        <f t="array" ref="H2549">IF(SUMPRODUCT((TRIM(C2549:F2549)&lt;&gt;"-")*1)=0,
    "No Data",
    IF(COUNTIF(C2549:F2549,INDEX(_xlfn._xlws.FILTER(C2549:F2549,TRIM(C2549:F2549)&lt;&gt;"-"),1))=SUMPRODUCT((TRIM(C2549:F2549)&lt;&gt;"-")*1),
    "No Change",
    "Change"))</f>
        <v>No Data</v>
      </c>
      <c r="I2549" s="159"/>
      <c r="J2549"/>
      <c r="K2549" s="163"/>
      <c r="L2549" s="147" t="str">
        <f>TRIM(CLEAN(TEXT(IFERROR(INDEX('Glade MR'!$B$4:$C$3000,MATCH($A2549,'Glade MR'!$C$4:$C$3000,0),1),"-"),"@")))</f>
        <v>-</v>
      </c>
      <c r="M2549" s="147" t="str">
        <f>TRIM(CLEAN(TEXT(IFERROR(INDEX('Glade MR'!$I$4:$J$3000,MATCH($A2549,'Glade MR'!$J$4:$J$3000,0),1),"-"),"@")))</f>
        <v>-</v>
      </c>
      <c r="N2549" s="147" t="str">
        <f>TRIM(CLEAN(TEXT(IFERROR(INDEX('Glade MR'!$P$4:$Q$3000,MATCH($A2549,'Glade MR'!$Q$4:$Q$3000,0),1),"-"),"@")))</f>
        <v>-</v>
      </c>
      <c r="O2549" s="147" t="str">
        <f>TRIM(CLEAN(TEXT(IFERROR(INDEX('Glade MR'!$W$4:$X$3000,MATCH($A2549,'Glade MR'!$X$4:$X$3000,0),1),"-"),"@")))</f>
        <v>-</v>
      </c>
      <c r="P2549" s="159" t="str">
        <f t="shared" si="79"/>
        <v>Not Found</v>
      </c>
      <c r="Q2549" t="str" cm="1">
        <f t="array" ref="Q2549">IF(SUMPRODUCT((TRIM(L2549:O2549)&lt;&gt;"-")*1)=0,
    "No Data",
    IF(COUNTIF(L2549:O2549,INDEX(_xlfn._xlws.FILTER(L2549:O2549,TRIM(L2549:O2549)&lt;&gt;"-"),1))=SUMPRODUCT((TRIM(L2549:O2549)&lt;&gt;"-")*1),
    "No Change",
    "Change"))</f>
        <v>No Data</v>
      </c>
      <c r="R2549" s="159"/>
      <c r="S2549" s="111"/>
    </row>
    <row r="2550" spans="1:19" x14ac:dyDescent="0.3">
      <c r="A2550" t="s">
        <v>2914</v>
      </c>
      <c r="B2550" t="s">
        <v>1145</v>
      </c>
      <c r="C2550" s="160" t="str">
        <f>TRIM(CLEAN(TEXT(IFERROR(INDEX('Snakeden MR'!$B$4:$C$3028,MATCH($A2550,'Snakeden MR'!$C$4:$C$3028,0),1),"-"),"@")))</f>
        <v>-</v>
      </c>
      <c r="D2550" s="147" t="str">
        <f>TRIM(CLEAN(TEXT(IFERROR(INDEX('Snakeden MR'!$I$4:$J$3028,MATCH($A2550,'Snakeden MR'!$J$4:$J$3028,0),1),"-"),"@")))</f>
        <v>-</v>
      </c>
      <c r="E2550" s="147" t="str">
        <f>TRIM(CLEAN(TEXT(IFERROR(INDEX('Snakeden MR'!$P$4:$Q$3028,MATCH($A2550,'Snakeden MR'!$Q$4:$Q$3028,0),1),"-"),"@")))</f>
        <v>-</v>
      </c>
      <c r="F2550" s="147" t="str">
        <f>TRIM(CLEAN(TEXT(IFERROR(INDEX('Snakeden MR'!$W$4:$X$3028,MATCH($A2550,'Snakeden MR'!$X$4:$X$3028,0),1),"-"),"@")))</f>
        <v>-</v>
      </c>
      <c r="G2550" s="159" t="str">
        <f t="shared" si="78"/>
        <v>Not Found</v>
      </c>
      <c r="H2550" t="str" cm="1">
        <f t="array" ref="H2550">IF(SUMPRODUCT((TRIM(C2550:F2550)&lt;&gt;"-")*1)=0,
    "No Data",
    IF(COUNTIF(C2550:F2550,INDEX(_xlfn._xlws.FILTER(C2550:F2550,TRIM(C2550:F2550)&lt;&gt;"-"),1))=SUMPRODUCT((TRIM(C2550:F2550)&lt;&gt;"-")*1),
    "No Change",
    "Change"))</f>
        <v>No Data</v>
      </c>
      <c r="I2550" s="159"/>
      <c r="J2550"/>
      <c r="K2550" s="163"/>
      <c r="L2550" s="147" t="str">
        <f>TRIM(CLEAN(TEXT(IFERROR(INDEX('Glade MR'!$B$4:$C$3000,MATCH($A2550,'Glade MR'!$C$4:$C$3000,0),1),"-"),"@")))</f>
        <v>-</v>
      </c>
      <c r="M2550" s="147" t="str">
        <f>TRIM(CLEAN(TEXT(IFERROR(INDEX('Glade MR'!$I$4:$J$3000,MATCH($A2550,'Glade MR'!$J$4:$J$3000,0),1),"-"),"@")))</f>
        <v>-</v>
      </c>
      <c r="N2550" s="147" t="str">
        <f>TRIM(CLEAN(TEXT(IFERROR(INDEX('Glade MR'!$P$4:$Q$3000,MATCH($A2550,'Glade MR'!$Q$4:$Q$3000,0),1),"-"),"@")))</f>
        <v>-</v>
      </c>
      <c r="O2550" s="147" t="str">
        <f>TRIM(CLEAN(TEXT(IFERROR(INDEX('Glade MR'!$W$4:$X$3000,MATCH($A2550,'Glade MR'!$X$4:$X$3000,0),1),"-"),"@")))</f>
        <v>-</v>
      </c>
      <c r="P2550" s="159" t="str">
        <f t="shared" si="79"/>
        <v>Not Found</v>
      </c>
      <c r="Q2550" t="str" cm="1">
        <f t="array" ref="Q2550">IF(SUMPRODUCT((TRIM(L2550:O2550)&lt;&gt;"-")*1)=0,
    "No Data",
    IF(COUNTIF(L2550:O2550,INDEX(_xlfn._xlws.FILTER(L2550:O2550,TRIM(L2550:O2550)&lt;&gt;"-"),1))=SUMPRODUCT((TRIM(L2550:O2550)&lt;&gt;"-")*1),
    "No Change",
    "Change"))</f>
        <v>No Data</v>
      </c>
      <c r="R2550" s="159"/>
      <c r="S2550" s="111"/>
    </row>
    <row r="2551" spans="1:19" x14ac:dyDescent="0.3">
      <c r="A2551" t="s">
        <v>2915</v>
      </c>
      <c r="B2551" t="s">
        <v>1145</v>
      </c>
      <c r="C2551" s="160" t="str">
        <f>TRIM(CLEAN(TEXT(IFERROR(INDEX('Snakeden MR'!$B$4:$C$3028,MATCH($A2551,'Snakeden MR'!$C$4:$C$3028,0),1),"-"),"@")))</f>
        <v>-</v>
      </c>
      <c r="D2551" s="147" t="str">
        <f>TRIM(CLEAN(TEXT(IFERROR(INDEX('Snakeden MR'!$I$4:$J$3028,MATCH($A2551,'Snakeden MR'!$J$4:$J$3028,0),1),"-"),"@")))</f>
        <v>-</v>
      </c>
      <c r="E2551" s="147" t="str">
        <f>TRIM(CLEAN(TEXT(IFERROR(INDEX('Snakeden MR'!$P$4:$Q$3028,MATCH($A2551,'Snakeden MR'!$Q$4:$Q$3028,0),1),"-"),"@")))</f>
        <v>-</v>
      </c>
      <c r="F2551" s="147" t="str">
        <f>TRIM(CLEAN(TEXT(IFERROR(INDEX('Snakeden MR'!$W$4:$X$3028,MATCH($A2551,'Snakeden MR'!$X$4:$X$3028,0),1),"-"),"@")))</f>
        <v>-</v>
      </c>
      <c r="G2551" s="159" t="str">
        <f t="shared" si="78"/>
        <v>Not Found</v>
      </c>
      <c r="H2551" t="str" cm="1">
        <f t="array" ref="H2551">IF(SUMPRODUCT((TRIM(C2551:F2551)&lt;&gt;"-")*1)=0,
    "No Data",
    IF(COUNTIF(C2551:F2551,INDEX(_xlfn._xlws.FILTER(C2551:F2551,TRIM(C2551:F2551)&lt;&gt;"-"),1))=SUMPRODUCT((TRIM(C2551:F2551)&lt;&gt;"-")*1),
    "No Change",
    "Change"))</f>
        <v>No Data</v>
      </c>
      <c r="I2551" s="159"/>
      <c r="J2551"/>
      <c r="K2551" s="163"/>
      <c r="L2551" s="147" t="str">
        <f>TRIM(CLEAN(TEXT(IFERROR(INDEX('Glade MR'!$B$4:$C$3000,MATCH($A2551,'Glade MR'!$C$4:$C$3000,0),1),"-"),"@")))</f>
        <v>-</v>
      </c>
      <c r="M2551" s="147" t="str">
        <f>TRIM(CLEAN(TEXT(IFERROR(INDEX('Glade MR'!$I$4:$J$3000,MATCH($A2551,'Glade MR'!$J$4:$J$3000,0),1),"-"),"@")))</f>
        <v>-</v>
      </c>
      <c r="N2551" s="147" t="str">
        <f>TRIM(CLEAN(TEXT(IFERROR(INDEX('Glade MR'!$P$4:$Q$3000,MATCH($A2551,'Glade MR'!$Q$4:$Q$3000,0),1),"-"),"@")))</f>
        <v>-</v>
      </c>
      <c r="O2551" s="147" t="str">
        <f>TRIM(CLEAN(TEXT(IFERROR(INDEX('Glade MR'!$W$4:$X$3000,MATCH($A2551,'Glade MR'!$X$4:$X$3000,0),1),"-"),"@")))</f>
        <v>-</v>
      </c>
      <c r="P2551" s="159" t="str">
        <f t="shared" si="79"/>
        <v>Not Found</v>
      </c>
      <c r="Q2551" t="str" cm="1">
        <f t="array" ref="Q2551">IF(SUMPRODUCT((TRIM(L2551:O2551)&lt;&gt;"-")*1)=0,
    "No Data",
    IF(COUNTIF(L2551:O2551,INDEX(_xlfn._xlws.FILTER(L2551:O2551,TRIM(L2551:O2551)&lt;&gt;"-"),1))=SUMPRODUCT((TRIM(L2551:O2551)&lt;&gt;"-")*1),
    "No Change",
    "Change"))</f>
        <v>No Data</v>
      </c>
      <c r="R2551" s="159"/>
      <c r="S2551" s="111"/>
    </row>
    <row r="2552" spans="1:19" x14ac:dyDescent="0.3">
      <c r="A2552" t="s">
        <v>2916</v>
      </c>
      <c r="B2552" t="s">
        <v>1145</v>
      </c>
      <c r="C2552" s="160" t="str">
        <f>TRIM(CLEAN(TEXT(IFERROR(INDEX('Snakeden MR'!$B$4:$C$3028,MATCH($A2552,'Snakeden MR'!$C$4:$C$3028,0),1),"-"),"@")))</f>
        <v>-</v>
      </c>
      <c r="D2552" s="147" t="str">
        <f>TRIM(CLEAN(TEXT(IFERROR(INDEX('Snakeden MR'!$I$4:$J$3028,MATCH($A2552,'Snakeden MR'!$J$4:$J$3028,0),1),"-"),"@")))</f>
        <v>-</v>
      </c>
      <c r="E2552" s="147" t="str">
        <f>TRIM(CLEAN(TEXT(IFERROR(INDEX('Snakeden MR'!$P$4:$Q$3028,MATCH($A2552,'Snakeden MR'!$Q$4:$Q$3028,0),1),"-"),"@")))</f>
        <v>-</v>
      </c>
      <c r="F2552" s="147" t="str">
        <f>TRIM(CLEAN(TEXT(IFERROR(INDEX('Snakeden MR'!$W$4:$X$3028,MATCH($A2552,'Snakeden MR'!$X$4:$X$3028,0),1),"-"),"@")))</f>
        <v>-</v>
      </c>
      <c r="G2552" s="159" t="str">
        <f t="shared" si="78"/>
        <v>Not Found</v>
      </c>
      <c r="H2552" t="str" cm="1">
        <f t="array" ref="H2552">IF(SUMPRODUCT((TRIM(C2552:F2552)&lt;&gt;"-")*1)=0,
    "No Data",
    IF(COUNTIF(C2552:F2552,INDEX(_xlfn._xlws.FILTER(C2552:F2552,TRIM(C2552:F2552)&lt;&gt;"-"),1))=SUMPRODUCT((TRIM(C2552:F2552)&lt;&gt;"-")*1),
    "No Change",
    "Change"))</f>
        <v>No Data</v>
      </c>
      <c r="I2552" s="159"/>
      <c r="J2552"/>
      <c r="K2552" s="163"/>
      <c r="L2552" s="147" t="str">
        <f>TRIM(CLEAN(TEXT(IFERROR(INDEX('Glade MR'!$B$4:$C$3000,MATCH($A2552,'Glade MR'!$C$4:$C$3000,0),1),"-"),"@")))</f>
        <v>-</v>
      </c>
      <c r="M2552" s="147" t="str">
        <f>TRIM(CLEAN(TEXT(IFERROR(INDEX('Glade MR'!$I$4:$J$3000,MATCH($A2552,'Glade MR'!$J$4:$J$3000,0),1),"-"),"@")))</f>
        <v>-</v>
      </c>
      <c r="N2552" s="147" t="str">
        <f>TRIM(CLEAN(TEXT(IFERROR(INDEX('Glade MR'!$P$4:$Q$3000,MATCH($A2552,'Glade MR'!$Q$4:$Q$3000,0),1),"-"),"@")))</f>
        <v>-</v>
      </c>
      <c r="O2552" s="147" t="str">
        <f>TRIM(CLEAN(TEXT(IFERROR(INDEX('Glade MR'!$W$4:$X$3000,MATCH($A2552,'Glade MR'!$X$4:$X$3000,0),1),"-"),"@")))</f>
        <v>-</v>
      </c>
      <c r="P2552" s="159" t="str">
        <f t="shared" si="79"/>
        <v>Not Found</v>
      </c>
      <c r="Q2552" t="str" cm="1">
        <f t="array" ref="Q2552">IF(SUMPRODUCT((TRIM(L2552:O2552)&lt;&gt;"-")*1)=0,
    "No Data",
    IF(COUNTIF(L2552:O2552,INDEX(_xlfn._xlws.FILTER(L2552:O2552,TRIM(L2552:O2552)&lt;&gt;"-"),1))=SUMPRODUCT((TRIM(L2552:O2552)&lt;&gt;"-")*1),
    "No Change",
    "Change"))</f>
        <v>No Data</v>
      </c>
      <c r="R2552" s="159"/>
      <c r="S2552" s="111"/>
    </row>
    <row r="2553" spans="1:19" x14ac:dyDescent="0.3">
      <c r="A2553" t="s">
        <v>2917</v>
      </c>
      <c r="B2553" t="s">
        <v>1145</v>
      </c>
      <c r="C2553" s="160" t="str">
        <f>TRIM(CLEAN(TEXT(IFERROR(INDEX('Snakeden MR'!$B$4:$C$3028,MATCH($A2553,'Snakeden MR'!$C$4:$C$3028,0),1),"-"),"@")))</f>
        <v>-</v>
      </c>
      <c r="D2553" s="147" t="str">
        <f>TRIM(CLEAN(TEXT(IFERROR(INDEX('Snakeden MR'!$I$4:$J$3028,MATCH($A2553,'Snakeden MR'!$J$4:$J$3028,0),1),"-"),"@")))</f>
        <v>-</v>
      </c>
      <c r="E2553" s="147" t="str">
        <f>TRIM(CLEAN(TEXT(IFERROR(INDEX('Snakeden MR'!$P$4:$Q$3028,MATCH($A2553,'Snakeden MR'!$Q$4:$Q$3028,0),1),"-"),"@")))</f>
        <v>-</v>
      </c>
      <c r="F2553" s="147" t="str">
        <f>TRIM(CLEAN(TEXT(IFERROR(INDEX('Snakeden MR'!$W$4:$X$3028,MATCH($A2553,'Snakeden MR'!$X$4:$X$3028,0),1),"-"),"@")))</f>
        <v>-</v>
      </c>
      <c r="G2553" s="159" t="str">
        <f t="shared" si="78"/>
        <v>Not Found</v>
      </c>
      <c r="H2553" t="str" cm="1">
        <f t="array" ref="H2553">IF(SUMPRODUCT((TRIM(C2553:F2553)&lt;&gt;"-")*1)=0,
    "No Data",
    IF(COUNTIF(C2553:F2553,INDEX(_xlfn._xlws.FILTER(C2553:F2553,TRIM(C2553:F2553)&lt;&gt;"-"),1))=SUMPRODUCT((TRIM(C2553:F2553)&lt;&gt;"-")*1),
    "No Change",
    "Change"))</f>
        <v>No Data</v>
      </c>
      <c r="I2553" s="159"/>
      <c r="J2553"/>
      <c r="K2553" s="163"/>
      <c r="L2553" s="147" t="str">
        <f>TRIM(CLEAN(TEXT(IFERROR(INDEX('Glade MR'!$B$4:$C$3000,MATCH($A2553,'Glade MR'!$C$4:$C$3000,0),1),"-"),"@")))</f>
        <v>-</v>
      </c>
      <c r="M2553" s="147" t="str">
        <f>TRIM(CLEAN(TEXT(IFERROR(INDEX('Glade MR'!$I$4:$J$3000,MATCH($A2553,'Glade MR'!$J$4:$J$3000,0),1),"-"),"@")))</f>
        <v>-</v>
      </c>
      <c r="N2553" s="147" t="str">
        <f>TRIM(CLEAN(TEXT(IFERROR(INDEX('Glade MR'!$P$4:$Q$3000,MATCH($A2553,'Glade MR'!$Q$4:$Q$3000,0),1),"-"),"@")))</f>
        <v>-</v>
      </c>
      <c r="O2553" s="147" t="str">
        <f>TRIM(CLEAN(TEXT(IFERROR(INDEX('Glade MR'!$W$4:$X$3000,MATCH($A2553,'Glade MR'!$X$4:$X$3000,0),1),"-"),"@")))</f>
        <v>-</v>
      </c>
      <c r="P2553" s="159" t="str">
        <f t="shared" si="79"/>
        <v>Not Found</v>
      </c>
      <c r="Q2553" t="str" cm="1">
        <f t="array" ref="Q2553">IF(SUMPRODUCT((TRIM(L2553:O2553)&lt;&gt;"-")*1)=0,
    "No Data",
    IF(COUNTIF(L2553:O2553,INDEX(_xlfn._xlws.FILTER(L2553:O2553,TRIM(L2553:O2553)&lt;&gt;"-"),1))=SUMPRODUCT((TRIM(L2553:O2553)&lt;&gt;"-")*1),
    "No Change",
    "Change"))</f>
        <v>No Data</v>
      </c>
      <c r="R2553" s="159"/>
      <c r="S2553" s="111"/>
    </row>
    <row r="2554" spans="1:19" x14ac:dyDescent="0.3">
      <c r="A2554" t="s">
        <v>2918</v>
      </c>
      <c r="B2554" t="s">
        <v>1145</v>
      </c>
      <c r="C2554" s="160" t="str">
        <f>TRIM(CLEAN(TEXT(IFERROR(INDEX('Snakeden MR'!$B$4:$C$3028,MATCH($A2554,'Snakeden MR'!$C$4:$C$3028,0),1),"-"),"@")))</f>
        <v>-</v>
      </c>
      <c r="D2554" s="147" t="str">
        <f>TRIM(CLEAN(TEXT(IFERROR(INDEX('Snakeden MR'!$I$4:$J$3028,MATCH($A2554,'Snakeden MR'!$J$4:$J$3028,0),1),"-"),"@")))</f>
        <v>-</v>
      </c>
      <c r="E2554" s="147" t="str">
        <f>TRIM(CLEAN(TEXT(IFERROR(INDEX('Snakeden MR'!$P$4:$Q$3028,MATCH($A2554,'Snakeden MR'!$Q$4:$Q$3028,0),1),"-"),"@")))</f>
        <v>-</v>
      </c>
      <c r="F2554" s="147" t="str">
        <f>TRIM(CLEAN(TEXT(IFERROR(INDEX('Snakeden MR'!$W$4:$X$3028,MATCH($A2554,'Snakeden MR'!$X$4:$X$3028,0),1),"-"),"@")))</f>
        <v>-</v>
      </c>
      <c r="G2554" s="159" t="str">
        <f t="shared" si="78"/>
        <v>Not Found</v>
      </c>
      <c r="H2554" t="str" cm="1">
        <f t="array" ref="H2554">IF(SUMPRODUCT((TRIM(C2554:F2554)&lt;&gt;"-")*1)=0,
    "No Data",
    IF(COUNTIF(C2554:F2554,INDEX(_xlfn._xlws.FILTER(C2554:F2554,TRIM(C2554:F2554)&lt;&gt;"-"),1))=SUMPRODUCT((TRIM(C2554:F2554)&lt;&gt;"-")*1),
    "No Change",
    "Change"))</f>
        <v>No Data</v>
      </c>
      <c r="I2554" s="159"/>
      <c r="J2554"/>
      <c r="K2554" s="163"/>
      <c r="L2554" s="147" t="str">
        <f>TRIM(CLEAN(TEXT(IFERROR(INDEX('Glade MR'!$B$4:$C$3000,MATCH($A2554,'Glade MR'!$C$4:$C$3000,0),1),"-"),"@")))</f>
        <v>-</v>
      </c>
      <c r="M2554" s="147" t="str">
        <f>TRIM(CLEAN(TEXT(IFERROR(INDEX('Glade MR'!$I$4:$J$3000,MATCH($A2554,'Glade MR'!$J$4:$J$3000,0),1),"-"),"@")))</f>
        <v>-</v>
      </c>
      <c r="N2554" s="147" t="str">
        <f>TRIM(CLEAN(TEXT(IFERROR(INDEX('Glade MR'!$P$4:$Q$3000,MATCH($A2554,'Glade MR'!$Q$4:$Q$3000,0),1),"-"),"@")))</f>
        <v>-</v>
      </c>
      <c r="O2554" s="147" t="str">
        <f>TRIM(CLEAN(TEXT(IFERROR(INDEX('Glade MR'!$W$4:$X$3000,MATCH($A2554,'Glade MR'!$X$4:$X$3000,0),1),"-"),"@")))</f>
        <v>-</v>
      </c>
      <c r="P2554" s="159" t="str">
        <f t="shared" si="79"/>
        <v>Not Found</v>
      </c>
      <c r="Q2554" t="str" cm="1">
        <f t="array" ref="Q2554">IF(SUMPRODUCT((TRIM(L2554:O2554)&lt;&gt;"-")*1)=0,
    "No Data",
    IF(COUNTIF(L2554:O2554,INDEX(_xlfn._xlws.FILTER(L2554:O2554,TRIM(L2554:O2554)&lt;&gt;"-"),1))=SUMPRODUCT((TRIM(L2554:O2554)&lt;&gt;"-")*1),
    "No Change",
    "Change"))</f>
        <v>No Data</v>
      </c>
      <c r="R2554" s="159"/>
      <c r="S2554" s="111"/>
    </row>
    <row r="2555" spans="1:19" x14ac:dyDescent="0.3">
      <c r="A2555" t="s">
        <v>2919</v>
      </c>
      <c r="B2555" t="s">
        <v>1145</v>
      </c>
      <c r="C2555" s="160" t="str">
        <f>TRIM(CLEAN(TEXT(IFERROR(INDEX('Snakeden MR'!$B$4:$C$3028,MATCH($A2555,'Snakeden MR'!$C$4:$C$3028,0),1),"-"),"@")))</f>
        <v>-</v>
      </c>
      <c r="D2555" s="147" t="str">
        <f>TRIM(CLEAN(TEXT(IFERROR(INDEX('Snakeden MR'!$I$4:$J$3028,MATCH($A2555,'Snakeden MR'!$J$4:$J$3028,0),1),"-"),"@")))</f>
        <v>-</v>
      </c>
      <c r="E2555" s="147" t="str">
        <f>TRIM(CLEAN(TEXT(IFERROR(INDEX('Snakeden MR'!$P$4:$Q$3028,MATCH($A2555,'Snakeden MR'!$Q$4:$Q$3028,0),1),"-"),"@")))</f>
        <v>-</v>
      </c>
      <c r="F2555" s="147" t="str">
        <f>TRIM(CLEAN(TEXT(IFERROR(INDEX('Snakeden MR'!$W$4:$X$3028,MATCH($A2555,'Snakeden MR'!$X$4:$X$3028,0),1),"-"),"@")))</f>
        <v>-</v>
      </c>
      <c r="G2555" s="159" t="str">
        <f t="shared" si="78"/>
        <v>Not Found</v>
      </c>
      <c r="H2555" t="str" cm="1">
        <f t="array" ref="H2555">IF(SUMPRODUCT((TRIM(C2555:F2555)&lt;&gt;"-")*1)=0,
    "No Data",
    IF(COUNTIF(C2555:F2555,INDEX(_xlfn._xlws.FILTER(C2555:F2555,TRIM(C2555:F2555)&lt;&gt;"-"),1))=SUMPRODUCT((TRIM(C2555:F2555)&lt;&gt;"-")*1),
    "No Change",
    "Change"))</f>
        <v>No Data</v>
      </c>
      <c r="I2555" s="159"/>
      <c r="J2555"/>
      <c r="K2555" s="163"/>
      <c r="L2555" s="147" t="str">
        <f>TRIM(CLEAN(TEXT(IFERROR(INDEX('Glade MR'!$B$4:$C$3000,MATCH($A2555,'Glade MR'!$C$4:$C$3000,0),1),"-"),"@")))</f>
        <v>-</v>
      </c>
      <c r="M2555" s="147" t="str">
        <f>TRIM(CLEAN(TEXT(IFERROR(INDEX('Glade MR'!$I$4:$J$3000,MATCH($A2555,'Glade MR'!$J$4:$J$3000,0),1),"-"),"@")))</f>
        <v>-</v>
      </c>
      <c r="N2555" s="147" t="str">
        <f>TRIM(CLEAN(TEXT(IFERROR(INDEX('Glade MR'!$P$4:$Q$3000,MATCH($A2555,'Glade MR'!$Q$4:$Q$3000,0),1),"-"),"@")))</f>
        <v>-</v>
      </c>
      <c r="O2555" s="147" t="str">
        <f>TRIM(CLEAN(TEXT(IFERROR(INDEX('Glade MR'!$W$4:$X$3000,MATCH($A2555,'Glade MR'!$X$4:$X$3000,0),1),"-"),"@")))</f>
        <v>-</v>
      </c>
      <c r="P2555" s="159" t="str">
        <f t="shared" si="79"/>
        <v>Not Found</v>
      </c>
      <c r="Q2555" t="str" cm="1">
        <f t="array" ref="Q2555">IF(SUMPRODUCT((TRIM(L2555:O2555)&lt;&gt;"-")*1)=0,
    "No Data",
    IF(COUNTIF(L2555:O2555,INDEX(_xlfn._xlws.FILTER(L2555:O2555,TRIM(L2555:O2555)&lt;&gt;"-"),1))=SUMPRODUCT((TRIM(L2555:O2555)&lt;&gt;"-")*1),
    "No Change",
    "Change"))</f>
        <v>No Data</v>
      </c>
      <c r="R2555" s="159"/>
      <c r="S2555" s="111"/>
    </row>
    <row r="2556" spans="1:19" x14ac:dyDescent="0.3">
      <c r="A2556" t="s">
        <v>253</v>
      </c>
      <c r="B2556" t="s">
        <v>1145</v>
      </c>
      <c r="C2556" s="160" t="str">
        <f>TRIM(CLEAN(TEXT(IFERROR(INDEX('Snakeden MR'!$B$4:$C$3028,MATCH($A2556,'Snakeden MR'!$C$4:$C$3028,0),1),"-"),"@")))</f>
        <v>-</v>
      </c>
      <c r="D2556" s="147" t="str">
        <f>TRIM(CLEAN(TEXT(IFERROR(INDEX('Snakeden MR'!$I$4:$J$3028,MATCH($A2556,'Snakeden MR'!$J$4:$J$3028,0),1),"-"),"@")))</f>
        <v>Pool 6</v>
      </c>
      <c r="E2556" s="147" t="str">
        <f>TRIM(CLEAN(TEXT(IFERROR(INDEX('Snakeden MR'!$P$4:$Q$3028,MATCH($A2556,'Snakeden MR'!$Q$4:$Q$3028,0),1),"-"),"@")))</f>
        <v>-</v>
      </c>
      <c r="F2556" s="147" t="str">
        <f>TRIM(CLEAN(TEXT(IFERROR(INDEX('Snakeden MR'!$W$4:$X$3028,MATCH($A2556,'Snakeden MR'!$X$4:$X$3028,0),1),"-"),"@")))</f>
        <v>-</v>
      </c>
      <c r="G2556" s="159" t="str">
        <f t="shared" si="78"/>
        <v>Found</v>
      </c>
      <c r="H2556" t="str" cm="1">
        <f t="array" ref="H2556">IF(SUMPRODUCT((TRIM(C2556:F2556)&lt;&gt;"-")*1)=0,
    "No Data",
    IF(COUNTIF(C2556:F2556,INDEX(_xlfn._xlws.FILTER(C2556:F2556,TRIM(C2556:F2556)&lt;&gt;"-"),1))=SUMPRODUCT((TRIM(C2556:F2556)&lt;&gt;"-")*1),
    "No Change",
    "Change"))</f>
        <v>No Change</v>
      </c>
      <c r="I2556" s="159"/>
      <c r="J2556"/>
      <c r="K2556" s="163"/>
      <c r="L2556" s="147" t="str">
        <f>TRIM(CLEAN(TEXT(IFERROR(INDEX('Glade MR'!$B$4:$C$3000,MATCH($A2556,'Glade MR'!$C$4:$C$3000,0),1),"-"),"@")))</f>
        <v>-</v>
      </c>
      <c r="M2556" s="147" t="str">
        <f>TRIM(CLEAN(TEXT(IFERROR(INDEX('Glade MR'!$I$4:$J$3000,MATCH($A2556,'Glade MR'!$J$4:$J$3000,0),1),"-"),"@")))</f>
        <v>-</v>
      </c>
      <c r="N2556" s="147" t="str">
        <f>TRIM(CLEAN(TEXT(IFERROR(INDEX('Glade MR'!$P$4:$Q$3000,MATCH($A2556,'Glade MR'!$Q$4:$Q$3000,0),1),"-"),"@")))</f>
        <v>-</v>
      </c>
      <c r="O2556" s="147" t="str">
        <f>TRIM(CLEAN(TEXT(IFERROR(INDEX('Glade MR'!$W$4:$X$3000,MATCH($A2556,'Glade MR'!$X$4:$X$3000,0),1),"-"),"@")))</f>
        <v>-</v>
      </c>
      <c r="P2556" s="159" t="str">
        <f t="shared" si="79"/>
        <v>Not Found</v>
      </c>
      <c r="Q2556" t="str" cm="1">
        <f t="array" ref="Q2556">IF(SUMPRODUCT((TRIM(L2556:O2556)&lt;&gt;"-")*1)=0,
    "No Data",
    IF(COUNTIF(L2556:O2556,INDEX(_xlfn._xlws.FILTER(L2556:O2556,TRIM(L2556:O2556)&lt;&gt;"-"),1))=SUMPRODUCT((TRIM(L2556:O2556)&lt;&gt;"-")*1),
    "No Change",
    "Change"))</f>
        <v>No Data</v>
      </c>
      <c r="R2556" s="159"/>
      <c r="S2556" s="111"/>
    </row>
    <row r="2557" spans="1:19" x14ac:dyDescent="0.3">
      <c r="A2557" t="s">
        <v>2920</v>
      </c>
      <c r="B2557" t="s">
        <v>1145</v>
      </c>
      <c r="C2557" s="160" t="str">
        <f>TRIM(CLEAN(TEXT(IFERROR(INDEX('Snakeden MR'!$B$4:$C$3028,MATCH($A2557,'Snakeden MR'!$C$4:$C$3028,0),1),"-"),"@")))</f>
        <v>-</v>
      </c>
      <c r="D2557" s="147" t="str">
        <f>TRIM(CLEAN(TEXT(IFERROR(INDEX('Snakeden MR'!$I$4:$J$3028,MATCH($A2557,'Snakeden MR'!$J$4:$J$3028,0),1),"-"),"@")))</f>
        <v>-</v>
      </c>
      <c r="E2557" s="147" t="str">
        <f>TRIM(CLEAN(TEXT(IFERROR(INDEX('Snakeden MR'!$P$4:$Q$3028,MATCH($A2557,'Snakeden MR'!$Q$4:$Q$3028,0),1),"-"),"@")))</f>
        <v>-</v>
      </c>
      <c r="F2557" s="147" t="str">
        <f>TRIM(CLEAN(TEXT(IFERROR(INDEX('Snakeden MR'!$W$4:$X$3028,MATCH($A2557,'Snakeden MR'!$X$4:$X$3028,0),1),"-"),"@")))</f>
        <v>-</v>
      </c>
      <c r="G2557" s="159" t="str">
        <f t="shared" si="78"/>
        <v>Not Found</v>
      </c>
      <c r="H2557" t="str" cm="1">
        <f t="array" ref="H2557">IF(SUMPRODUCT((TRIM(C2557:F2557)&lt;&gt;"-")*1)=0,
    "No Data",
    IF(COUNTIF(C2557:F2557,INDEX(_xlfn._xlws.FILTER(C2557:F2557,TRIM(C2557:F2557)&lt;&gt;"-"),1))=SUMPRODUCT((TRIM(C2557:F2557)&lt;&gt;"-")*1),
    "No Change",
    "Change"))</f>
        <v>No Data</v>
      </c>
      <c r="I2557" s="159"/>
      <c r="J2557"/>
      <c r="K2557" s="163"/>
      <c r="L2557" s="147" t="str">
        <f>TRIM(CLEAN(TEXT(IFERROR(INDEX('Glade MR'!$B$4:$C$3000,MATCH($A2557,'Glade MR'!$C$4:$C$3000,0),1),"-"),"@")))</f>
        <v>-</v>
      </c>
      <c r="M2557" s="147" t="str">
        <f>TRIM(CLEAN(TEXT(IFERROR(INDEX('Glade MR'!$I$4:$J$3000,MATCH($A2557,'Glade MR'!$J$4:$J$3000,0),1),"-"),"@")))</f>
        <v>-</v>
      </c>
      <c r="N2557" s="147" t="str">
        <f>TRIM(CLEAN(TEXT(IFERROR(INDEX('Glade MR'!$P$4:$Q$3000,MATCH($A2557,'Glade MR'!$Q$4:$Q$3000,0),1),"-"),"@")))</f>
        <v>-</v>
      </c>
      <c r="O2557" s="147" t="str">
        <f>TRIM(CLEAN(TEXT(IFERROR(INDEX('Glade MR'!$W$4:$X$3000,MATCH($A2557,'Glade MR'!$X$4:$X$3000,0),1),"-"),"@")))</f>
        <v>-</v>
      </c>
      <c r="P2557" s="159" t="str">
        <f t="shared" si="79"/>
        <v>Not Found</v>
      </c>
      <c r="Q2557" t="str" cm="1">
        <f t="array" ref="Q2557">IF(SUMPRODUCT((TRIM(L2557:O2557)&lt;&gt;"-")*1)=0,
    "No Data",
    IF(COUNTIF(L2557:O2557,INDEX(_xlfn._xlws.FILTER(L2557:O2557,TRIM(L2557:O2557)&lt;&gt;"-"),1))=SUMPRODUCT((TRIM(L2557:O2557)&lt;&gt;"-")*1),
    "No Change",
    "Change"))</f>
        <v>No Data</v>
      </c>
      <c r="R2557" s="159"/>
      <c r="S2557" s="111"/>
    </row>
    <row r="2558" spans="1:19" x14ac:dyDescent="0.3">
      <c r="A2558" t="s">
        <v>2921</v>
      </c>
      <c r="B2558" t="s">
        <v>1145</v>
      </c>
      <c r="C2558" s="160" t="str">
        <f>TRIM(CLEAN(TEXT(IFERROR(INDEX('Snakeden MR'!$B$4:$C$3028,MATCH($A2558,'Snakeden MR'!$C$4:$C$3028,0),1),"-"),"@")))</f>
        <v>-</v>
      </c>
      <c r="D2558" s="147" t="str">
        <f>TRIM(CLEAN(TEXT(IFERROR(INDEX('Snakeden MR'!$I$4:$J$3028,MATCH($A2558,'Snakeden MR'!$J$4:$J$3028,0),1),"-"),"@")))</f>
        <v>-</v>
      </c>
      <c r="E2558" s="147" t="str">
        <f>TRIM(CLEAN(TEXT(IFERROR(INDEX('Snakeden MR'!$P$4:$Q$3028,MATCH($A2558,'Snakeden MR'!$Q$4:$Q$3028,0),1),"-"),"@")))</f>
        <v>-</v>
      </c>
      <c r="F2558" s="147" t="str">
        <f>TRIM(CLEAN(TEXT(IFERROR(INDEX('Snakeden MR'!$W$4:$X$3028,MATCH($A2558,'Snakeden MR'!$X$4:$X$3028,0),1),"-"),"@")))</f>
        <v>-</v>
      </c>
      <c r="G2558" s="159" t="str">
        <f t="shared" si="78"/>
        <v>Not Found</v>
      </c>
      <c r="H2558" t="str" cm="1">
        <f t="array" ref="H2558">IF(SUMPRODUCT((TRIM(C2558:F2558)&lt;&gt;"-")*1)=0,
    "No Data",
    IF(COUNTIF(C2558:F2558,INDEX(_xlfn._xlws.FILTER(C2558:F2558,TRIM(C2558:F2558)&lt;&gt;"-"),1))=SUMPRODUCT((TRIM(C2558:F2558)&lt;&gt;"-")*1),
    "No Change",
    "Change"))</f>
        <v>No Data</v>
      </c>
      <c r="I2558" s="159"/>
      <c r="J2558"/>
      <c r="K2558" s="163"/>
      <c r="L2558" s="147" t="str">
        <f>TRIM(CLEAN(TEXT(IFERROR(INDEX('Glade MR'!$B$4:$C$3000,MATCH($A2558,'Glade MR'!$C$4:$C$3000,0),1),"-"),"@")))</f>
        <v>-</v>
      </c>
      <c r="M2558" s="147" t="str">
        <f>TRIM(CLEAN(TEXT(IFERROR(INDEX('Glade MR'!$I$4:$J$3000,MATCH($A2558,'Glade MR'!$J$4:$J$3000,0),1),"-"),"@")))</f>
        <v>-</v>
      </c>
      <c r="N2558" s="147" t="str">
        <f>TRIM(CLEAN(TEXT(IFERROR(INDEX('Glade MR'!$P$4:$Q$3000,MATCH($A2558,'Glade MR'!$Q$4:$Q$3000,0),1),"-"),"@")))</f>
        <v>-</v>
      </c>
      <c r="O2558" s="147" t="str">
        <f>TRIM(CLEAN(TEXT(IFERROR(INDEX('Glade MR'!$W$4:$X$3000,MATCH($A2558,'Glade MR'!$X$4:$X$3000,0),1),"-"),"@")))</f>
        <v>-</v>
      </c>
      <c r="P2558" s="159" t="str">
        <f t="shared" si="79"/>
        <v>Not Found</v>
      </c>
      <c r="Q2558" t="str" cm="1">
        <f t="array" ref="Q2558">IF(SUMPRODUCT((TRIM(L2558:O2558)&lt;&gt;"-")*1)=0,
    "No Data",
    IF(COUNTIF(L2558:O2558,INDEX(_xlfn._xlws.FILTER(L2558:O2558,TRIM(L2558:O2558)&lt;&gt;"-"),1))=SUMPRODUCT((TRIM(L2558:O2558)&lt;&gt;"-")*1),
    "No Change",
    "Change"))</f>
        <v>No Data</v>
      </c>
      <c r="R2558" s="159"/>
      <c r="S2558" s="111"/>
    </row>
    <row r="2559" spans="1:19" x14ac:dyDescent="0.3">
      <c r="A2559" t="s">
        <v>2922</v>
      </c>
      <c r="B2559" t="s">
        <v>1145</v>
      </c>
      <c r="C2559" s="160" t="str">
        <f>TRIM(CLEAN(TEXT(IFERROR(INDEX('Snakeden MR'!$B$4:$C$3028,MATCH($A2559,'Snakeden MR'!$C$4:$C$3028,0),1),"-"),"@")))</f>
        <v>-</v>
      </c>
      <c r="D2559" s="147" t="str">
        <f>TRIM(CLEAN(TEXT(IFERROR(INDEX('Snakeden MR'!$I$4:$J$3028,MATCH($A2559,'Snakeden MR'!$J$4:$J$3028,0),1),"-"),"@")))</f>
        <v>-</v>
      </c>
      <c r="E2559" s="147" t="str">
        <f>TRIM(CLEAN(TEXT(IFERROR(INDEX('Snakeden MR'!$P$4:$Q$3028,MATCH($A2559,'Snakeden MR'!$Q$4:$Q$3028,0),1),"-"),"@")))</f>
        <v>-</v>
      </c>
      <c r="F2559" s="147" t="str">
        <f>TRIM(CLEAN(TEXT(IFERROR(INDEX('Snakeden MR'!$W$4:$X$3028,MATCH($A2559,'Snakeden MR'!$X$4:$X$3028,0),1),"-"),"@")))</f>
        <v>-</v>
      </c>
      <c r="G2559" s="159" t="str">
        <f t="shared" si="78"/>
        <v>Not Found</v>
      </c>
      <c r="H2559" t="str" cm="1">
        <f t="array" ref="H2559">IF(SUMPRODUCT((TRIM(C2559:F2559)&lt;&gt;"-")*1)=0,
    "No Data",
    IF(COUNTIF(C2559:F2559,INDEX(_xlfn._xlws.FILTER(C2559:F2559,TRIM(C2559:F2559)&lt;&gt;"-"),1))=SUMPRODUCT((TRIM(C2559:F2559)&lt;&gt;"-")*1),
    "No Change",
    "Change"))</f>
        <v>No Data</v>
      </c>
      <c r="I2559" s="159"/>
      <c r="J2559"/>
      <c r="K2559" s="163"/>
      <c r="L2559" s="147" t="str">
        <f>TRIM(CLEAN(TEXT(IFERROR(INDEX('Glade MR'!$B$4:$C$3000,MATCH($A2559,'Glade MR'!$C$4:$C$3000,0),1),"-"),"@")))</f>
        <v>-</v>
      </c>
      <c r="M2559" s="147" t="str">
        <f>TRIM(CLEAN(TEXT(IFERROR(INDEX('Glade MR'!$I$4:$J$3000,MATCH($A2559,'Glade MR'!$J$4:$J$3000,0),1),"-"),"@")))</f>
        <v>-</v>
      </c>
      <c r="N2559" s="147" t="str">
        <f>TRIM(CLEAN(TEXT(IFERROR(INDEX('Glade MR'!$P$4:$Q$3000,MATCH($A2559,'Glade MR'!$Q$4:$Q$3000,0),1),"-"),"@")))</f>
        <v>-</v>
      </c>
      <c r="O2559" s="147" t="str">
        <f>TRIM(CLEAN(TEXT(IFERROR(INDEX('Glade MR'!$W$4:$X$3000,MATCH($A2559,'Glade MR'!$X$4:$X$3000,0),1),"-"),"@")))</f>
        <v>-</v>
      </c>
      <c r="P2559" s="159" t="str">
        <f t="shared" si="79"/>
        <v>Not Found</v>
      </c>
      <c r="Q2559" t="str" cm="1">
        <f t="array" ref="Q2559">IF(SUMPRODUCT((TRIM(L2559:O2559)&lt;&gt;"-")*1)=0,
    "No Data",
    IF(COUNTIF(L2559:O2559,INDEX(_xlfn._xlws.FILTER(L2559:O2559,TRIM(L2559:O2559)&lt;&gt;"-"),1))=SUMPRODUCT((TRIM(L2559:O2559)&lt;&gt;"-")*1),
    "No Change",
    "Change"))</f>
        <v>No Data</v>
      </c>
      <c r="R2559" s="159"/>
      <c r="S2559" s="111"/>
    </row>
    <row r="2560" spans="1:19" x14ac:dyDescent="0.3">
      <c r="A2560" t="s">
        <v>2923</v>
      </c>
      <c r="B2560" t="s">
        <v>1145</v>
      </c>
      <c r="C2560" s="160" t="str">
        <f>TRIM(CLEAN(TEXT(IFERROR(INDEX('Snakeden MR'!$B$4:$C$3028,MATCH($A2560,'Snakeden MR'!$C$4:$C$3028,0),1),"-"),"@")))</f>
        <v>-</v>
      </c>
      <c r="D2560" s="147" t="str">
        <f>TRIM(CLEAN(TEXT(IFERROR(INDEX('Snakeden MR'!$I$4:$J$3028,MATCH($A2560,'Snakeden MR'!$J$4:$J$3028,0),1),"-"),"@")))</f>
        <v>-</v>
      </c>
      <c r="E2560" s="147" t="str">
        <f>TRIM(CLEAN(TEXT(IFERROR(INDEX('Snakeden MR'!$P$4:$Q$3028,MATCH($A2560,'Snakeden MR'!$Q$4:$Q$3028,0),1),"-"),"@")))</f>
        <v>-</v>
      </c>
      <c r="F2560" s="147" t="str">
        <f>TRIM(CLEAN(TEXT(IFERROR(INDEX('Snakeden MR'!$W$4:$X$3028,MATCH($A2560,'Snakeden MR'!$X$4:$X$3028,0),1),"-"),"@")))</f>
        <v>-</v>
      </c>
      <c r="G2560" s="159" t="str">
        <f t="shared" si="78"/>
        <v>Not Found</v>
      </c>
      <c r="H2560" t="str" cm="1">
        <f t="array" ref="H2560">IF(SUMPRODUCT((TRIM(C2560:F2560)&lt;&gt;"-")*1)=0,
    "No Data",
    IF(COUNTIF(C2560:F2560,INDEX(_xlfn._xlws.FILTER(C2560:F2560,TRIM(C2560:F2560)&lt;&gt;"-"),1))=SUMPRODUCT((TRIM(C2560:F2560)&lt;&gt;"-")*1),
    "No Change",
    "Change"))</f>
        <v>No Data</v>
      </c>
      <c r="I2560" s="159"/>
      <c r="J2560"/>
      <c r="K2560" s="163"/>
      <c r="L2560" s="147" t="str">
        <f>TRIM(CLEAN(TEXT(IFERROR(INDEX('Glade MR'!$B$4:$C$3000,MATCH($A2560,'Glade MR'!$C$4:$C$3000,0),1),"-"),"@")))</f>
        <v>-</v>
      </c>
      <c r="M2560" s="147" t="str">
        <f>TRIM(CLEAN(TEXT(IFERROR(INDEX('Glade MR'!$I$4:$J$3000,MATCH($A2560,'Glade MR'!$J$4:$J$3000,0),1),"-"),"@")))</f>
        <v>-</v>
      </c>
      <c r="N2560" s="147" t="str">
        <f>TRIM(CLEAN(TEXT(IFERROR(INDEX('Glade MR'!$P$4:$Q$3000,MATCH($A2560,'Glade MR'!$Q$4:$Q$3000,0),1),"-"),"@")))</f>
        <v>-</v>
      </c>
      <c r="O2560" s="147" t="str">
        <f>TRIM(CLEAN(TEXT(IFERROR(INDEX('Glade MR'!$W$4:$X$3000,MATCH($A2560,'Glade MR'!$X$4:$X$3000,0),1),"-"),"@")))</f>
        <v>-</v>
      </c>
      <c r="P2560" s="159" t="str">
        <f t="shared" si="79"/>
        <v>Not Found</v>
      </c>
      <c r="Q2560" t="str" cm="1">
        <f t="array" ref="Q2560">IF(SUMPRODUCT((TRIM(L2560:O2560)&lt;&gt;"-")*1)=0,
    "No Data",
    IF(COUNTIF(L2560:O2560,INDEX(_xlfn._xlws.FILTER(L2560:O2560,TRIM(L2560:O2560)&lt;&gt;"-"),1))=SUMPRODUCT((TRIM(L2560:O2560)&lt;&gt;"-")*1),
    "No Change",
    "Change"))</f>
        <v>No Data</v>
      </c>
      <c r="R2560" s="159"/>
      <c r="S2560" s="111"/>
    </row>
    <row r="2561" spans="1:19" x14ac:dyDescent="0.3">
      <c r="A2561" t="s">
        <v>2924</v>
      </c>
      <c r="B2561" t="s">
        <v>1145</v>
      </c>
      <c r="C2561" s="160" t="str">
        <f>TRIM(CLEAN(TEXT(IFERROR(INDEX('Snakeden MR'!$B$4:$C$3028,MATCH($A2561,'Snakeden MR'!$C$4:$C$3028,0),1),"-"),"@")))</f>
        <v>-</v>
      </c>
      <c r="D2561" s="147" t="str">
        <f>TRIM(CLEAN(TEXT(IFERROR(INDEX('Snakeden MR'!$I$4:$J$3028,MATCH($A2561,'Snakeden MR'!$J$4:$J$3028,0),1),"-"),"@")))</f>
        <v>-</v>
      </c>
      <c r="E2561" s="147" t="str">
        <f>TRIM(CLEAN(TEXT(IFERROR(INDEX('Snakeden MR'!$P$4:$Q$3028,MATCH($A2561,'Snakeden MR'!$Q$4:$Q$3028,0),1),"-"),"@")))</f>
        <v>-</v>
      </c>
      <c r="F2561" s="147" t="str">
        <f>TRIM(CLEAN(TEXT(IFERROR(INDEX('Snakeden MR'!$W$4:$X$3028,MATCH($A2561,'Snakeden MR'!$X$4:$X$3028,0),1),"-"),"@")))</f>
        <v>-</v>
      </c>
      <c r="G2561" s="159" t="str">
        <f t="shared" si="78"/>
        <v>Not Found</v>
      </c>
      <c r="H2561" t="str" cm="1">
        <f t="array" ref="H2561">IF(SUMPRODUCT((TRIM(C2561:F2561)&lt;&gt;"-")*1)=0,
    "No Data",
    IF(COUNTIF(C2561:F2561,INDEX(_xlfn._xlws.FILTER(C2561:F2561,TRIM(C2561:F2561)&lt;&gt;"-"),1))=SUMPRODUCT((TRIM(C2561:F2561)&lt;&gt;"-")*1),
    "No Change",
    "Change"))</f>
        <v>No Data</v>
      </c>
      <c r="I2561" s="159"/>
      <c r="J2561"/>
      <c r="K2561" s="163"/>
      <c r="L2561" s="147" t="str">
        <f>TRIM(CLEAN(TEXT(IFERROR(INDEX('Glade MR'!$B$4:$C$3000,MATCH($A2561,'Glade MR'!$C$4:$C$3000,0),1),"-"),"@")))</f>
        <v>-</v>
      </c>
      <c r="M2561" s="147" t="str">
        <f>TRIM(CLEAN(TEXT(IFERROR(INDEX('Glade MR'!$I$4:$J$3000,MATCH($A2561,'Glade MR'!$J$4:$J$3000,0),1),"-"),"@")))</f>
        <v>-</v>
      </c>
      <c r="N2561" s="147" t="str">
        <f>TRIM(CLEAN(TEXT(IFERROR(INDEX('Glade MR'!$P$4:$Q$3000,MATCH($A2561,'Glade MR'!$Q$4:$Q$3000,0),1),"-"),"@")))</f>
        <v>-</v>
      </c>
      <c r="O2561" s="147" t="str">
        <f>TRIM(CLEAN(TEXT(IFERROR(INDEX('Glade MR'!$W$4:$X$3000,MATCH($A2561,'Glade MR'!$X$4:$X$3000,0),1),"-"),"@")))</f>
        <v>-</v>
      </c>
      <c r="P2561" s="159" t="str">
        <f t="shared" si="79"/>
        <v>Not Found</v>
      </c>
      <c r="Q2561" t="str" cm="1">
        <f t="array" ref="Q2561">IF(SUMPRODUCT((TRIM(L2561:O2561)&lt;&gt;"-")*1)=0,
    "No Data",
    IF(COUNTIF(L2561:O2561,INDEX(_xlfn._xlws.FILTER(L2561:O2561,TRIM(L2561:O2561)&lt;&gt;"-"),1))=SUMPRODUCT((TRIM(L2561:O2561)&lt;&gt;"-")*1),
    "No Change",
    "Change"))</f>
        <v>No Data</v>
      </c>
      <c r="R2561" s="159"/>
      <c r="S2561" s="111"/>
    </row>
    <row r="2562" spans="1:19" x14ac:dyDescent="0.3">
      <c r="A2562" t="s">
        <v>2925</v>
      </c>
      <c r="B2562" t="s">
        <v>1145</v>
      </c>
      <c r="C2562" s="160" t="str">
        <f>TRIM(CLEAN(TEXT(IFERROR(INDEX('Snakeden MR'!$B$4:$C$3028,MATCH($A2562,'Snakeden MR'!$C$4:$C$3028,0),1),"-"),"@")))</f>
        <v>-</v>
      </c>
      <c r="D2562" s="147" t="str">
        <f>TRIM(CLEAN(TEXT(IFERROR(INDEX('Snakeden MR'!$I$4:$J$3028,MATCH($A2562,'Snakeden MR'!$J$4:$J$3028,0),1),"-"),"@")))</f>
        <v>-</v>
      </c>
      <c r="E2562" s="147" t="str">
        <f>TRIM(CLEAN(TEXT(IFERROR(INDEX('Snakeden MR'!$P$4:$Q$3028,MATCH($A2562,'Snakeden MR'!$Q$4:$Q$3028,0),1),"-"),"@")))</f>
        <v>-</v>
      </c>
      <c r="F2562" s="147" t="str">
        <f>TRIM(CLEAN(TEXT(IFERROR(INDEX('Snakeden MR'!$W$4:$X$3028,MATCH($A2562,'Snakeden MR'!$X$4:$X$3028,0),1),"-"),"@")))</f>
        <v>-</v>
      </c>
      <c r="G2562" s="159" t="str">
        <f t="shared" ref="G2562:G2625" si="80">IF(SUM(COUNTIF(C2562:F2562,"-"))=4,"Not Found","Found")</f>
        <v>Not Found</v>
      </c>
      <c r="H2562" t="str" cm="1">
        <f t="array" ref="H2562">IF(SUMPRODUCT((TRIM(C2562:F2562)&lt;&gt;"-")*1)=0,
    "No Data",
    IF(COUNTIF(C2562:F2562,INDEX(_xlfn._xlws.FILTER(C2562:F2562,TRIM(C2562:F2562)&lt;&gt;"-"),1))=SUMPRODUCT((TRIM(C2562:F2562)&lt;&gt;"-")*1),
    "No Change",
    "Change"))</f>
        <v>No Data</v>
      </c>
      <c r="I2562" s="159"/>
      <c r="J2562"/>
      <c r="K2562" s="163"/>
      <c r="L2562" s="147" t="str">
        <f>TRIM(CLEAN(TEXT(IFERROR(INDEX('Glade MR'!$B$4:$C$3000,MATCH($A2562,'Glade MR'!$C$4:$C$3000,0),1),"-"),"@")))</f>
        <v>-</v>
      </c>
      <c r="M2562" s="147" t="str">
        <f>TRIM(CLEAN(TEXT(IFERROR(INDEX('Glade MR'!$I$4:$J$3000,MATCH($A2562,'Glade MR'!$J$4:$J$3000,0),1),"-"),"@")))</f>
        <v>-</v>
      </c>
      <c r="N2562" s="147" t="str">
        <f>TRIM(CLEAN(TEXT(IFERROR(INDEX('Glade MR'!$P$4:$Q$3000,MATCH($A2562,'Glade MR'!$Q$4:$Q$3000,0),1),"-"),"@")))</f>
        <v>-</v>
      </c>
      <c r="O2562" s="147" t="str">
        <f>TRIM(CLEAN(TEXT(IFERROR(INDEX('Glade MR'!$W$4:$X$3000,MATCH($A2562,'Glade MR'!$X$4:$X$3000,0),1),"-"),"@")))</f>
        <v>-</v>
      </c>
      <c r="P2562" s="159" t="str">
        <f t="shared" ref="P2562:P2625" si="81">IF(SUM(COUNTIF(L2562:O2562,"-"))=4,"Not Found","Found")</f>
        <v>Not Found</v>
      </c>
      <c r="Q2562" t="str" cm="1">
        <f t="array" ref="Q2562">IF(SUMPRODUCT((TRIM(L2562:O2562)&lt;&gt;"-")*1)=0,
    "No Data",
    IF(COUNTIF(L2562:O2562,INDEX(_xlfn._xlws.FILTER(L2562:O2562,TRIM(L2562:O2562)&lt;&gt;"-"),1))=SUMPRODUCT((TRIM(L2562:O2562)&lt;&gt;"-")*1),
    "No Change",
    "Change"))</f>
        <v>No Data</v>
      </c>
      <c r="R2562" s="159"/>
      <c r="S2562" s="111"/>
    </row>
    <row r="2563" spans="1:19" x14ac:dyDescent="0.3">
      <c r="A2563" t="s">
        <v>2926</v>
      </c>
      <c r="B2563" t="s">
        <v>1145</v>
      </c>
      <c r="C2563" s="160" t="str">
        <f>TRIM(CLEAN(TEXT(IFERROR(INDEX('Snakeden MR'!$B$4:$C$3028,MATCH($A2563,'Snakeden MR'!$C$4:$C$3028,0),1),"-"),"@")))</f>
        <v>-</v>
      </c>
      <c r="D2563" s="147" t="str">
        <f>TRIM(CLEAN(TEXT(IFERROR(INDEX('Snakeden MR'!$I$4:$J$3028,MATCH($A2563,'Snakeden MR'!$J$4:$J$3028,0),1),"-"),"@")))</f>
        <v>-</v>
      </c>
      <c r="E2563" s="147" t="str">
        <f>TRIM(CLEAN(TEXT(IFERROR(INDEX('Snakeden MR'!$P$4:$Q$3028,MATCH($A2563,'Snakeden MR'!$Q$4:$Q$3028,0),1),"-"),"@")))</f>
        <v>-</v>
      </c>
      <c r="F2563" s="147" t="str">
        <f>TRIM(CLEAN(TEXT(IFERROR(INDEX('Snakeden MR'!$W$4:$X$3028,MATCH($A2563,'Snakeden MR'!$X$4:$X$3028,0),1),"-"),"@")))</f>
        <v>-</v>
      </c>
      <c r="G2563" s="159" t="str">
        <f t="shared" si="80"/>
        <v>Not Found</v>
      </c>
      <c r="H2563" t="str" cm="1">
        <f t="array" ref="H2563">IF(SUMPRODUCT((TRIM(C2563:F2563)&lt;&gt;"-")*1)=0,
    "No Data",
    IF(COUNTIF(C2563:F2563,INDEX(_xlfn._xlws.FILTER(C2563:F2563,TRIM(C2563:F2563)&lt;&gt;"-"),1))=SUMPRODUCT((TRIM(C2563:F2563)&lt;&gt;"-")*1),
    "No Change",
    "Change"))</f>
        <v>No Data</v>
      </c>
      <c r="I2563" s="159"/>
      <c r="J2563"/>
      <c r="K2563" s="163"/>
      <c r="L2563" s="147" t="str">
        <f>TRIM(CLEAN(TEXT(IFERROR(INDEX('Glade MR'!$B$4:$C$3000,MATCH($A2563,'Glade MR'!$C$4:$C$3000,0),1),"-"),"@")))</f>
        <v>-</v>
      </c>
      <c r="M2563" s="147" t="str">
        <f>TRIM(CLEAN(TEXT(IFERROR(INDEX('Glade MR'!$I$4:$J$3000,MATCH($A2563,'Glade MR'!$J$4:$J$3000,0),1),"-"),"@")))</f>
        <v>-</v>
      </c>
      <c r="N2563" s="147" t="str">
        <f>TRIM(CLEAN(TEXT(IFERROR(INDEX('Glade MR'!$P$4:$Q$3000,MATCH($A2563,'Glade MR'!$Q$4:$Q$3000,0),1),"-"),"@")))</f>
        <v>-</v>
      </c>
      <c r="O2563" s="147" t="str">
        <f>TRIM(CLEAN(TEXT(IFERROR(INDEX('Glade MR'!$W$4:$X$3000,MATCH($A2563,'Glade MR'!$X$4:$X$3000,0),1),"-"),"@")))</f>
        <v>-</v>
      </c>
      <c r="P2563" s="159" t="str">
        <f t="shared" si="81"/>
        <v>Not Found</v>
      </c>
      <c r="Q2563" t="str" cm="1">
        <f t="array" ref="Q2563">IF(SUMPRODUCT((TRIM(L2563:O2563)&lt;&gt;"-")*1)=0,
    "No Data",
    IF(COUNTIF(L2563:O2563,INDEX(_xlfn._xlws.FILTER(L2563:O2563,TRIM(L2563:O2563)&lt;&gt;"-"),1))=SUMPRODUCT((TRIM(L2563:O2563)&lt;&gt;"-")*1),
    "No Change",
    "Change"))</f>
        <v>No Data</v>
      </c>
      <c r="R2563" s="159"/>
      <c r="S2563" s="111"/>
    </row>
    <row r="2564" spans="1:19" x14ac:dyDescent="0.3">
      <c r="A2564" t="s">
        <v>2927</v>
      </c>
      <c r="B2564" t="s">
        <v>1145</v>
      </c>
      <c r="C2564" s="160" t="str">
        <f>TRIM(CLEAN(TEXT(IFERROR(INDEX('Snakeden MR'!$B$4:$C$3028,MATCH($A2564,'Snakeden MR'!$C$4:$C$3028,0),1),"-"),"@")))</f>
        <v>-</v>
      </c>
      <c r="D2564" s="147" t="str">
        <f>TRIM(CLEAN(TEXT(IFERROR(INDEX('Snakeden MR'!$I$4:$J$3028,MATCH($A2564,'Snakeden MR'!$J$4:$J$3028,0),1),"-"),"@")))</f>
        <v>-</v>
      </c>
      <c r="E2564" s="147" t="str">
        <f>TRIM(CLEAN(TEXT(IFERROR(INDEX('Snakeden MR'!$P$4:$Q$3028,MATCH($A2564,'Snakeden MR'!$Q$4:$Q$3028,0),1),"-"),"@")))</f>
        <v>-</v>
      </c>
      <c r="F2564" s="147" t="str">
        <f>TRIM(CLEAN(TEXT(IFERROR(INDEX('Snakeden MR'!$W$4:$X$3028,MATCH($A2564,'Snakeden MR'!$X$4:$X$3028,0),1),"-"),"@")))</f>
        <v>-</v>
      </c>
      <c r="G2564" s="159" t="str">
        <f t="shared" si="80"/>
        <v>Not Found</v>
      </c>
      <c r="H2564" t="str" cm="1">
        <f t="array" ref="H2564">IF(SUMPRODUCT((TRIM(C2564:F2564)&lt;&gt;"-")*1)=0,
    "No Data",
    IF(COUNTIF(C2564:F2564,INDEX(_xlfn._xlws.FILTER(C2564:F2564,TRIM(C2564:F2564)&lt;&gt;"-"),1))=SUMPRODUCT((TRIM(C2564:F2564)&lt;&gt;"-")*1),
    "No Change",
    "Change"))</f>
        <v>No Data</v>
      </c>
      <c r="I2564" s="159"/>
      <c r="J2564"/>
      <c r="K2564" s="163"/>
      <c r="L2564" s="147" t="str">
        <f>TRIM(CLEAN(TEXT(IFERROR(INDEX('Glade MR'!$B$4:$C$3000,MATCH($A2564,'Glade MR'!$C$4:$C$3000,0),1),"-"),"@")))</f>
        <v>-</v>
      </c>
      <c r="M2564" s="147" t="str">
        <f>TRIM(CLEAN(TEXT(IFERROR(INDEX('Glade MR'!$I$4:$J$3000,MATCH($A2564,'Glade MR'!$J$4:$J$3000,0),1),"-"),"@")))</f>
        <v>-</v>
      </c>
      <c r="N2564" s="147" t="str">
        <f>TRIM(CLEAN(TEXT(IFERROR(INDEX('Glade MR'!$P$4:$Q$3000,MATCH($A2564,'Glade MR'!$Q$4:$Q$3000,0),1),"-"),"@")))</f>
        <v>-</v>
      </c>
      <c r="O2564" s="147" t="str">
        <f>TRIM(CLEAN(TEXT(IFERROR(INDEX('Glade MR'!$W$4:$X$3000,MATCH($A2564,'Glade MR'!$X$4:$X$3000,0),1),"-"),"@")))</f>
        <v>-</v>
      </c>
      <c r="P2564" s="159" t="str">
        <f t="shared" si="81"/>
        <v>Not Found</v>
      </c>
      <c r="Q2564" t="str" cm="1">
        <f t="array" ref="Q2564">IF(SUMPRODUCT((TRIM(L2564:O2564)&lt;&gt;"-")*1)=0,
    "No Data",
    IF(COUNTIF(L2564:O2564,INDEX(_xlfn._xlws.FILTER(L2564:O2564,TRIM(L2564:O2564)&lt;&gt;"-"),1))=SUMPRODUCT((TRIM(L2564:O2564)&lt;&gt;"-")*1),
    "No Change",
    "Change"))</f>
        <v>No Data</v>
      </c>
      <c r="R2564" s="159"/>
      <c r="S2564" s="111"/>
    </row>
    <row r="2565" spans="1:19" x14ac:dyDescent="0.3">
      <c r="A2565" t="s">
        <v>2928</v>
      </c>
      <c r="B2565" t="s">
        <v>1145</v>
      </c>
      <c r="C2565" s="160" t="str">
        <f>TRIM(CLEAN(TEXT(IFERROR(INDEX('Snakeden MR'!$B$4:$C$3028,MATCH($A2565,'Snakeden MR'!$C$4:$C$3028,0),1),"-"),"@")))</f>
        <v>-</v>
      </c>
      <c r="D2565" s="147" t="str">
        <f>TRIM(CLEAN(TEXT(IFERROR(INDEX('Snakeden MR'!$I$4:$J$3028,MATCH($A2565,'Snakeden MR'!$J$4:$J$3028,0),1),"-"),"@")))</f>
        <v>-</v>
      </c>
      <c r="E2565" s="147" t="str">
        <f>TRIM(CLEAN(TEXT(IFERROR(INDEX('Snakeden MR'!$P$4:$Q$3028,MATCH($A2565,'Snakeden MR'!$Q$4:$Q$3028,0),1),"-"),"@")))</f>
        <v>-</v>
      </c>
      <c r="F2565" s="147" t="str">
        <f>TRIM(CLEAN(TEXT(IFERROR(INDEX('Snakeden MR'!$W$4:$X$3028,MATCH($A2565,'Snakeden MR'!$X$4:$X$3028,0),1),"-"),"@")))</f>
        <v>-</v>
      </c>
      <c r="G2565" s="159" t="str">
        <f t="shared" si="80"/>
        <v>Not Found</v>
      </c>
      <c r="H2565" t="str" cm="1">
        <f t="array" ref="H2565">IF(SUMPRODUCT((TRIM(C2565:F2565)&lt;&gt;"-")*1)=0,
    "No Data",
    IF(COUNTIF(C2565:F2565,INDEX(_xlfn._xlws.FILTER(C2565:F2565,TRIM(C2565:F2565)&lt;&gt;"-"),1))=SUMPRODUCT((TRIM(C2565:F2565)&lt;&gt;"-")*1),
    "No Change",
    "Change"))</f>
        <v>No Data</v>
      </c>
      <c r="I2565" s="159"/>
      <c r="J2565"/>
      <c r="K2565" s="163"/>
      <c r="L2565" s="147" t="str">
        <f>TRIM(CLEAN(TEXT(IFERROR(INDEX('Glade MR'!$B$4:$C$3000,MATCH($A2565,'Glade MR'!$C$4:$C$3000,0),1),"-"),"@")))</f>
        <v>-</v>
      </c>
      <c r="M2565" s="147" t="str">
        <f>TRIM(CLEAN(TEXT(IFERROR(INDEX('Glade MR'!$I$4:$J$3000,MATCH($A2565,'Glade MR'!$J$4:$J$3000,0),1),"-"),"@")))</f>
        <v>-</v>
      </c>
      <c r="N2565" s="147" t="str">
        <f>TRIM(CLEAN(TEXT(IFERROR(INDEX('Glade MR'!$P$4:$Q$3000,MATCH($A2565,'Glade MR'!$Q$4:$Q$3000,0),1),"-"),"@")))</f>
        <v>-</v>
      </c>
      <c r="O2565" s="147" t="str">
        <f>TRIM(CLEAN(TEXT(IFERROR(INDEX('Glade MR'!$W$4:$X$3000,MATCH($A2565,'Glade MR'!$X$4:$X$3000,0),1),"-"),"@")))</f>
        <v>-</v>
      </c>
      <c r="P2565" s="159" t="str">
        <f t="shared" si="81"/>
        <v>Not Found</v>
      </c>
      <c r="Q2565" t="str" cm="1">
        <f t="array" ref="Q2565">IF(SUMPRODUCT((TRIM(L2565:O2565)&lt;&gt;"-")*1)=0,
    "No Data",
    IF(COUNTIF(L2565:O2565,INDEX(_xlfn._xlws.FILTER(L2565:O2565,TRIM(L2565:O2565)&lt;&gt;"-"),1))=SUMPRODUCT((TRIM(L2565:O2565)&lt;&gt;"-")*1),
    "No Change",
    "Change"))</f>
        <v>No Data</v>
      </c>
      <c r="R2565" s="159"/>
      <c r="S2565" s="111"/>
    </row>
    <row r="2566" spans="1:19" x14ac:dyDescent="0.3">
      <c r="A2566" t="s">
        <v>2929</v>
      </c>
      <c r="B2566" t="s">
        <v>1145</v>
      </c>
      <c r="C2566" s="160" t="str">
        <f>TRIM(CLEAN(TEXT(IFERROR(INDEX('Snakeden MR'!$B$4:$C$3028,MATCH($A2566,'Snakeden MR'!$C$4:$C$3028,0),1),"-"),"@")))</f>
        <v>-</v>
      </c>
      <c r="D2566" s="147" t="str">
        <f>TRIM(CLEAN(TEXT(IFERROR(INDEX('Snakeden MR'!$I$4:$J$3028,MATCH($A2566,'Snakeden MR'!$J$4:$J$3028,0),1),"-"),"@")))</f>
        <v>-</v>
      </c>
      <c r="E2566" s="147" t="str">
        <f>TRIM(CLEAN(TEXT(IFERROR(INDEX('Snakeden MR'!$P$4:$Q$3028,MATCH($A2566,'Snakeden MR'!$Q$4:$Q$3028,0),1),"-"),"@")))</f>
        <v>-</v>
      </c>
      <c r="F2566" s="147" t="str">
        <f>TRIM(CLEAN(TEXT(IFERROR(INDEX('Snakeden MR'!$W$4:$X$3028,MATCH($A2566,'Snakeden MR'!$X$4:$X$3028,0),1),"-"),"@")))</f>
        <v>-</v>
      </c>
      <c r="G2566" s="159" t="str">
        <f t="shared" si="80"/>
        <v>Not Found</v>
      </c>
      <c r="H2566" t="str" cm="1">
        <f t="array" ref="H2566">IF(SUMPRODUCT((TRIM(C2566:F2566)&lt;&gt;"-")*1)=0,
    "No Data",
    IF(COUNTIF(C2566:F2566,INDEX(_xlfn._xlws.FILTER(C2566:F2566,TRIM(C2566:F2566)&lt;&gt;"-"),1))=SUMPRODUCT((TRIM(C2566:F2566)&lt;&gt;"-")*1),
    "No Change",
    "Change"))</f>
        <v>No Data</v>
      </c>
      <c r="I2566" s="159"/>
      <c r="J2566"/>
      <c r="K2566" s="163"/>
      <c r="L2566" s="147" t="str">
        <f>TRIM(CLEAN(TEXT(IFERROR(INDEX('Glade MR'!$B$4:$C$3000,MATCH($A2566,'Glade MR'!$C$4:$C$3000,0),1),"-"),"@")))</f>
        <v>-</v>
      </c>
      <c r="M2566" s="147" t="str">
        <f>TRIM(CLEAN(TEXT(IFERROR(INDEX('Glade MR'!$I$4:$J$3000,MATCH($A2566,'Glade MR'!$J$4:$J$3000,0),1),"-"),"@")))</f>
        <v>-</v>
      </c>
      <c r="N2566" s="147" t="str">
        <f>TRIM(CLEAN(TEXT(IFERROR(INDEX('Glade MR'!$P$4:$Q$3000,MATCH($A2566,'Glade MR'!$Q$4:$Q$3000,0),1),"-"),"@")))</f>
        <v>-</v>
      </c>
      <c r="O2566" s="147" t="str">
        <f>TRIM(CLEAN(TEXT(IFERROR(INDEX('Glade MR'!$W$4:$X$3000,MATCH($A2566,'Glade MR'!$X$4:$X$3000,0),1),"-"),"@")))</f>
        <v>-</v>
      </c>
      <c r="P2566" s="159" t="str">
        <f t="shared" si="81"/>
        <v>Not Found</v>
      </c>
      <c r="Q2566" t="str" cm="1">
        <f t="array" ref="Q2566">IF(SUMPRODUCT((TRIM(L2566:O2566)&lt;&gt;"-")*1)=0,
    "No Data",
    IF(COUNTIF(L2566:O2566,INDEX(_xlfn._xlws.FILTER(L2566:O2566,TRIM(L2566:O2566)&lt;&gt;"-"),1))=SUMPRODUCT((TRIM(L2566:O2566)&lt;&gt;"-")*1),
    "No Change",
    "Change"))</f>
        <v>No Data</v>
      </c>
      <c r="R2566" s="159"/>
      <c r="S2566" s="111"/>
    </row>
    <row r="2567" spans="1:19" x14ac:dyDescent="0.3">
      <c r="A2567" t="s">
        <v>2930</v>
      </c>
      <c r="B2567" t="s">
        <v>1145</v>
      </c>
      <c r="C2567" s="160" t="str">
        <f>TRIM(CLEAN(TEXT(IFERROR(INDEX('Snakeden MR'!$B$4:$C$3028,MATCH($A2567,'Snakeden MR'!$C$4:$C$3028,0),1),"-"),"@")))</f>
        <v>-</v>
      </c>
      <c r="D2567" s="147" t="str">
        <f>TRIM(CLEAN(TEXT(IFERROR(INDEX('Snakeden MR'!$I$4:$J$3028,MATCH($A2567,'Snakeden MR'!$J$4:$J$3028,0),1),"-"),"@")))</f>
        <v>-</v>
      </c>
      <c r="E2567" s="147" t="str">
        <f>TRIM(CLEAN(TEXT(IFERROR(INDEX('Snakeden MR'!$P$4:$Q$3028,MATCH($A2567,'Snakeden MR'!$Q$4:$Q$3028,0),1),"-"),"@")))</f>
        <v>-</v>
      </c>
      <c r="F2567" s="147" t="str">
        <f>TRIM(CLEAN(TEXT(IFERROR(INDEX('Snakeden MR'!$W$4:$X$3028,MATCH($A2567,'Snakeden MR'!$X$4:$X$3028,0),1),"-"),"@")))</f>
        <v>-</v>
      </c>
      <c r="G2567" s="159" t="str">
        <f t="shared" si="80"/>
        <v>Not Found</v>
      </c>
      <c r="H2567" t="str" cm="1">
        <f t="array" ref="H2567">IF(SUMPRODUCT((TRIM(C2567:F2567)&lt;&gt;"-")*1)=0,
    "No Data",
    IF(COUNTIF(C2567:F2567,INDEX(_xlfn._xlws.FILTER(C2567:F2567,TRIM(C2567:F2567)&lt;&gt;"-"),1))=SUMPRODUCT((TRIM(C2567:F2567)&lt;&gt;"-")*1),
    "No Change",
    "Change"))</f>
        <v>No Data</v>
      </c>
      <c r="I2567" s="159"/>
      <c r="J2567"/>
      <c r="K2567" s="163"/>
      <c r="L2567" s="147" t="str">
        <f>TRIM(CLEAN(TEXT(IFERROR(INDEX('Glade MR'!$B$4:$C$3000,MATCH($A2567,'Glade MR'!$C$4:$C$3000,0),1),"-"),"@")))</f>
        <v>-</v>
      </c>
      <c r="M2567" s="147" t="str">
        <f>TRIM(CLEAN(TEXT(IFERROR(INDEX('Glade MR'!$I$4:$J$3000,MATCH($A2567,'Glade MR'!$J$4:$J$3000,0),1),"-"),"@")))</f>
        <v>-</v>
      </c>
      <c r="N2567" s="147" t="str">
        <f>TRIM(CLEAN(TEXT(IFERROR(INDEX('Glade MR'!$P$4:$Q$3000,MATCH($A2567,'Glade MR'!$Q$4:$Q$3000,0),1),"-"),"@")))</f>
        <v>-</v>
      </c>
      <c r="O2567" s="147" t="str">
        <f>TRIM(CLEAN(TEXT(IFERROR(INDEX('Glade MR'!$W$4:$X$3000,MATCH($A2567,'Glade MR'!$X$4:$X$3000,0),1),"-"),"@")))</f>
        <v>-</v>
      </c>
      <c r="P2567" s="159" t="str">
        <f t="shared" si="81"/>
        <v>Not Found</v>
      </c>
      <c r="Q2567" t="str" cm="1">
        <f t="array" ref="Q2567">IF(SUMPRODUCT((TRIM(L2567:O2567)&lt;&gt;"-")*1)=0,
    "No Data",
    IF(COUNTIF(L2567:O2567,INDEX(_xlfn._xlws.FILTER(L2567:O2567,TRIM(L2567:O2567)&lt;&gt;"-"),1))=SUMPRODUCT((TRIM(L2567:O2567)&lt;&gt;"-")*1),
    "No Change",
    "Change"))</f>
        <v>No Data</v>
      </c>
      <c r="R2567" s="159"/>
      <c r="S2567" s="111"/>
    </row>
    <row r="2568" spans="1:19" x14ac:dyDescent="0.3">
      <c r="A2568" t="s">
        <v>2931</v>
      </c>
      <c r="B2568" t="s">
        <v>1145</v>
      </c>
      <c r="C2568" s="160" t="str">
        <f>TRIM(CLEAN(TEXT(IFERROR(INDEX('Snakeden MR'!$B$4:$C$3028,MATCH($A2568,'Snakeden MR'!$C$4:$C$3028,0),1),"-"),"@")))</f>
        <v>-</v>
      </c>
      <c r="D2568" s="147" t="str">
        <f>TRIM(CLEAN(TEXT(IFERROR(INDEX('Snakeden MR'!$I$4:$J$3028,MATCH($A2568,'Snakeden MR'!$J$4:$J$3028,0),1),"-"),"@")))</f>
        <v>-</v>
      </c>
      <c r="E2568" s="147" t="str">
        <f>TRIM(CLEAN(TEXT(IFERROR(INDEX('Snakeden MR'!$P$4:$Q$3028,MATCH($A2568,'Snakeden MR'!$Q$4:$Q$3028,0),1),"-"),"@")))</f>
        <v>-</v>
      </c>
      <c r="F2568" s="147" t="str">
        <f>TRIM(CLEAN(TEXT(IFERROR(INDEX('Snakeden MR'!$W$4:$X$3028,MATCH($A2568,'Snakeden MR'!$X$4:$X$3028,0),1),"-"),"@")))</f>
        <v>-</v>
      </c>
      <c r="G2568" s="159" t="str">
        <f t="shared" si="80"/>
        <v>Not Found</v>
      </c>
      <c r="H2568" t="str" cm="1">
        <f t="array" ref="H2568">IF(SUMPRODUCT((TRIM(C2568:F2568)&lt;&gt;"-")*1)=0,
    "No Data",
    IF(COUNTIF(C2568:F2568,INDEX(_xlfn._xlws.FILTER(C2568:F2568,TRIM(C2568:F2568)&lt;&gt;"-"),1))=SUMPRODUCT((TRIM(C2568:F2568)&lt;&gt;"-")*1),
    "No Change",
    "Change"))</f>
        <v>No Data</v>
      </c>
      <c r="I2568" s="159"/>
      <c r="J2568"/>
      <c r="K2568" s="163"/>
      <c r="L2568" s="147" t="str">
        <f>TRIM(CLEAN(TEXT(IFERROR(INDEX('Glade MR'!$B$4:$C$3000,MATCH($A2568,'Glade MR'!$C$4:$C$3000,0),1),"-"),"@")))</f>
        <v>-</v>
      </c>
      <c r="M2568" s="147" t="str">
        <f>TRIM(CLEAN(TEXT(IFERROR(INDEX('Glade MR'!$I$4:$J$3000,MATCH($A2568,'Glade MR'!$J$4:$J$3000,0),1),"-"),"@")))</f>
        <v>-</v>
      </c>
      <c r="N2568" s="147" t="str">
        <f>TRIM(CLEAN(TEXT(IFERROR(INDEX('Glade MR'!$P$4:$Q$3000,MATCH($A2568,'Glade MR'!$Q$4:$Q$3000,0),1),"-"),"@")))</f>
        <v>-</v>
      </c>
      <c r="O2568" s="147" t="str">
        <f>TRIM(CLEAN(TEXT(IFERROR(INDEX('Glade MR'!$W$4:$X$3000,MATCH($A2568,'Glade MR'!$X$4:$X$3000,0),1),"-"),"@")))</f>
        <v>-</v>
      </c>
      <c r="P2568" s="159" t="str">
        <f t="shared" si="81"/>
        <v>Not Found</v>
      </c>
      <c r="Q2568" t="str" cm="1">
        <f t="array" ref="Q2568">IF(SUMPRODUCT((TRIM(L2568:O2568)&lt;&gt;"-")*1)=0,
    "No Data",
    IF(COUNTIF(L2568:O2568,INDEX(_xlfn._xlws.FILTER(L2568:O2568,TRIM(L2568:O2568)&lt;&gt;"-"),1))=SUMPRODUCT((TRIM(L2568:O2568)&lt;&gt;"-")*1),
    "No Change",
    "Change"))</f>
        <v>No Data</v>
      </c>
      <c r="R2568" s="159"/>
      <c r="S2568" s="111"/>
    </row>
    <row r="2569" spans="1:19" x14ac:dyDescent="0.3">
      <c r="A2569" t="s">
        <v>2932</v>
      </c>
      <c r="B2569" t="s">
        <v>1145</v>
      </c>
      <c r="C2569" s="160" t="str">
        <f>TRIM(CLEAN(TEXT(IFERROR(INDEX('Snakeden MR'!$B$4:$C$3028,MATCH($A2569,'Snakeden MR'!$C$4:$C$3028,0),1),"-"),"@")))</f>
        <v>-</v>
      </c>
      <c r="D2569" s="147" t="str">
        <f>TRIM(CLEAN(TEXT(IFERROR(INDEX('Snakeden MR'!$I$4:$J$3028,MATCH($A2569,'Snakeden MR'!$J$4:$J$3028,0),1),"-"),"@")))</f>
        <v>-</v>
      </c>
      <c r="E2569" s="147" t="str">
        <f>TRIM(CLEAN(TEXT(IFERROR(INDEX('Snakeden MR'!$P$4:$Q$3028,MATCH($A2569,'Snakeden MR'!$Q$4:$Q$3028,0),1),"-"),"@")))</f>
        <v>-</v>
      </c>
      <c r="F2569" s="147" t="str">
        <f>TRIM(CLEAN(TEXT(IFERROR(INDEX('Snakeden MR'!$W$4:$X$3028,MATCH($A2569,'Snakeden MR'!$X$4:$X$3028,0),1),"-"),"@")))</f>
        <v>-</v>
      </c>
      <c r="G2569" s="159" t="str">
        <f t="shared" si="80"/>
        <v>Not Found</v>
      </c>
      <c r="H2569" t="str" cm="1">
        <f t="array" ref="H2569">IF(SUMPRODUCT((TRIM(C2569:F2569)&lt;&gt;"-")*1)=0,
    "No Data",
    IF(COUNTIF(C2569:F2569,INDEX(_xlfn._xlws.FILTER(C2569:F2569,TRIM(C2569:F2569)&lt;&gt;"-"),1))=SUMPRODUCT((TRIM(C2569:F2569)&lt;&gt;"-")*1),
    "No Change",
    "Change"))</f>
        <v>No Data</v>
      </c>
      <c r="I2569" s="159"/>
      <c r="J2569"/>
      <c r="K2569" s="163"/>
      <c r="L2569" s="147" t="str">
        <f>TRIM(CLEAN(TEXT(IFERROR(INDEX('Glade MR'!$B$4:$C$3000,MATCH($A2569,'Glade MR'!$C$4:$C$3000,0),1),"-"),"@")))</f>
        <v>-</v>
      </c>
      <c r="M2569" s="147" t="str">
        <f>TRIM(CLEAN(TEXT(IFERROR(INDEX('Glade MR'!$I$4:$J$3000,MATCH($A2569,'Glade MR'!$J$4:$J$3000,0),1),"-"),"@")))</f>
        <v>-</v>
      </c>
      <c r="N2569" s="147" t="str">
        <f>TRIM(CLEAN(TEXT(IFERROR(INDEX('Glade MR'!$P$4:$Q$3000,MATCH($A2569,'Glade MR'!$Q$4:$Q$3000,0),1),"-"),"@")))</f>
        <v>-</v>
      </c>
      <c r="O2569" s="147" t="str">
        <f>TRIM(CLEAN(TEXT(IFERROR(INDEX('Glade MR'!$W$4:$X$3000,MATCH($A2569,'Glade MR'!$X$4:$X$3000,0),1),"-"),"@")))</f>
        <v>-</v>
      </c>
      <c r="P2569" s="159" t="str">
        <f t="shared" si="81"/>
        <v>Not Found</v>
      </c>
      <c r="Q2569" t="str" cm="1">
        <f t="array" ref="Q2569">IF(SUMPRODUCT((TRIM(L2569:O2569)&lt;&gt;"-")*1)=0,
    "No Data",
    IF(COUNTIF(L2569:O2569,INDEX(_xlfn._xlws.FILTER(L2569:O2569,TRIM(L2569:O2569)&lt;&gt;"-"),1))=SUMPRODUCT((TRIM(L2569:O2569)&lt;&gt;"-")*1),
    "No Change",
    "Change"))</f>
        <v>No Data</v>
      </c>
      <c r="R2569" s="159"/>
      <c r="S2569" s="111"/>
    </row>
    <row r="2570" spans="1:19" x14ac:dyDescent="0.3">
      <c r="A2570" t="s">
        <v>2933</v>
      </c>
      <c r="B2570" t="s">
        <v>1145</v>
      </c>
      <c r="C2570" s="160" t="str">
        <f>TRIM(CLEAN(TEXT(IFERROR(INDEX('Snakeden MR'!$B$4:$C$3028,MATCH($A2570,'Snakeden MR'!$C$4:$C$3028,0),1),"-"),"@")))</f>
        <v>-</v>
      </c>
      <c r="D2570" s="147" t="str">
        <f>TRIM(CLEAN(TEXT(IFERROR(INDEX('Snakeden MR'!$I$4:$J$3028,MATCH($A2570,'Snakeden MR'!$J$4:$J$3028,0),1),"-"),"@")))</f>
        <v>-</v>
      </c>
      <c r="E2570" s="147" t="str">
        <f>TRIM(CLEAN(TEXT(IFERROR(INDEX('Snakeden MR'!$P$4:$Q$3028,MATCH($A2570,'Snakeden MR'!$Q$4:$Q$3028,0),1),"-"),"@")))</f>
        <v>-</v>
      </c>
      <c r="F2570" s="147" t="str">
        <f>TRIM(CLEAN(TEXT(IFERROR(INDEX('Snakeden MR'!$W$4:$X$3028,MATCH($A2570,'Snakeden MR'!$X$4:$X$3028,0),1),"-"),"@")))</f>
        <v>-</v>
      </c>
      <c r="G2570" s="159" t="str">
        <f t="shared" si="80"/>
        <v>Not Found</v>
      </c>
      <c r="H2570" t="str" cm="1">
        <f t="array" ref="H2570">IF(SUMPRODUCT((TRIM(C2570:F2570)&lt;&gt;"-")*1)=0,
    "No Data",
    IF(COUNTIF(C2570:F2570,INDEX(_xlfn._xlws.FILTER(C2570:F2570,TRIM(C2570:F2570)&lt;&gt;"-"),1))=SUMPRODUCT((TRIM(C2570:F2570)&lt;&gt;"-")*1),
    "No Change",
    "Change"))</f>
        <v>No Data</v>
      </c>
      <c r="I2570" s="159"/>
      <c r="J2570"/>
      <c r="K2570" s="163"/>
      <c r="L2570" s="147" t="str">
        <f>TRIM(CLEAN(TEXT(IFERROR(INDEX('Glade MR'!$B$4:$C$3000,MATCH($A2570,'Glade MR'!$C$4:$C$3000,0),1),"-"),"@")))</f>
        <v>-</v>
      </c>
      <c r="M2570" s="147" t="str">
        <f>TRIM(CLEAN(TEXT(IFERROR(INDEX('Glade MR'!$I$4:$J$3000,MATCH($A2570,'Glade MR'!$J$4:$J$3000,0),1),"-"),"@")))</f>
        <v>-</v>
      </c>
      <c r="N2570" s="147" t="str">
        <f>TRIM(CLEAN(TEXT(IFERROR(INDEX('Glade MR'!$P$4:$Q$3000,MATCH($A2570,'Glade MR'!$Q$4:$Q$3000,0),1),"-"),"@")))</f>
        <v>-</v>
      </c>
      <c r="O2570" s="147" t="str">
        <f>TRIM(CLEAN(TEXT(IFERROR(INDEX('Glade MR'!$W$4:$X$3000,MATCH($A2570,'Glade MR'!$X$4:$X$3000,0),1),"-"),"@")))</f>
        <v>-</v>
      </c>
      <c r="P2570" s="159" t="str">
        <f t="shared" si="81"/>
        <v>Not Found</v>
      </c>
      <c r="Q2570" t="str" cm="1">
        <f t="array" ref="Q2570">IF(SUMPRODUCT((TRIM(L2570:O2570)&lt;&gt;"-")*1)=0,
    "No Data",
    IF(COUNTIF(L2570:O2570,INDEX(_xlfn._xlws.FILTER(L2570:O2570,TRIM(L2570:O2570)&lt;&gt;"-"),1))=SUMPRODUCT((TRIM(L2570:O2570)&lt;&gt;"-")*1),
    "No Change",
    "Change"))</f>
        <v>No Data</v>
      </c>
      <c r="R2570" s="159"/>
      <c r="S2570" s="111"/>
    </row>
    <row r="2571" spans="1:19" x14ac:dyDescent="0.3">
      <c r="A2571" t="s">
        <v>2934</v>
      </c>
      <c r="B2571" t="s">
        <v>1145</v>
      </c>
      <c r="C2571" s="160" t="str">
        <f>TRIM(CLEAN(TEXT(IFERROR(INDEX('Snakeden MR'!$B$4:$C$3028,MATCH($A2571,'Snakeden MR'!$C$4:$C$3028,0),1),"-"),"@")))</f>
        <v>-</v>
      </c>
      <c r="D2571" s="147" t="str">
        <f>TRIM(CLEAN(TEXT(IFERROR(INDEX('Snakeden MR'!$I$4:$J$3028,MATCH($A2571,'Snakeden MR'!$J$4:$J$3028,0),1),"-"),"@")))</f>
        <v>-</v>
      </c>
      <c r="E2571" s="147" t="str">
        <f>TRIM(CLEAN(TEXT(IFERROR(INDEX('Snakeden MR'!$P$4:$Q$3028,MATCH($A2571,'Snakeden MR'!$Q$4:$Q$3028,0),1),"-"),"@")))</f>
        <v>-</v>
      </c>
      <c r="F2571" s="147" t="str">
        <f>TRIM(CLEAN(TEXT(IFERROR(INDEX('Snakeden MR'!$W$4:$X$3028,MATCH($A2571,'Snakeden MR'!$X$4:$X$3028,0),1),"-"),"@")))</f>
        <v>-</v>
      </c>
      <c r="G2571" s="159" t="str">
        <f t="shared" si="80"/>
        <v>Not Found</v>
      </c>
      <c r="H2571" t="str" cm="1">
        <f t="array" ref="H2571">IF(SUMPRODUCT((TRIM(C2571:F2571)&lt;&gt;"-")*1)=0,
    "No Data",
    IF(COUNTIF(C2571:F2571,INDEX(_xlfn._xlws.FILTER(C2571:F2571,TRIM(C2571:F2571)&lt;&gt;"-"),1))=SUMPRODUCT((TRIM(C2571:F2571)&lt;&gt;"-")*1),
    "No Change",
    "Change"))</f>
        <v>No Data</v>
      </c>
      <c r="I2571" s="159"/>
      <c r="J2571"/>
      <c r="K2571" s="163"/>
      <c r="L2571" s="147" t="str">
        <f>TRIM(CLEAN(TEXT(IFERROR(INDEX('Glade MR'!$B$4:$C$3000,MATCH($A2571,'Glade MR'!$C$4:$C$3000,0),1),"-"),"@")))</f>
        <v>-</v>
      </c>
      <c r="M2571" s="147" t="str">
        <f>TRIM(CLEAN(TEXT(IFERROR(INDEX('Glade MR'!$I$4:$J$3000,MATCH($A2571,'Glade MR'!$J$4:$J$3000,0),1),"-"),"@")))</f>
        <v>-</v>
      </c>
      <c r="N2571" s="147" t="str">
        <f>TRIM(CLEAN(TEXT(IFERROR(INDEX('Glade MR'!$P$4:$Q$3000,MATCH($A2571,'Glade MR'!$Q$4:$Q$3000,0),1),"-"),"@")))</f>
        <v>-</v>
      </c>
      <c r="O2571" s="147" t="str">
        <f>TRIM(CLEAN(TEXT(IFERROR(INDEX('Glade MR'!$W$4:$X$3000,MATCH($A2571,'Glade MR'!$X$4:$X$3000,0),1),"-"),"@")))</f>
        <v>-</v>
      </c>
      <c r="P2571" s="159" t="str">
        <f t="shared" si="81"/>
        <v>Not Found</v>
      </c>
      <c r="Q2571" t="str" cm="1">
        <f t="array" ref="Q2571">IF(SUMPRODUCT((TRIM(L2571:O2571)&lt;&gt;"-")*1)=0,
    "No Data",
    IF(COUNTIF(L2571:O2571,INDEX(_xlfn._xlws.FILTER(L2571:O2571,TRIM(L2571:O2571)&lt;&gt;"-"),1))=SUMPRODUCT((TRIM(L2571:O2571)&lt;&gt;"-")*1),
    "No Change",
    "Change"))</f>
        <v>No Data</v>
      </c>
      <c r="R2571" s="159"/>
      <c r="S2571" s="111"/>
    </row>
    <row r="2572" spans="1:19" x14ac:dyDescent="0.3">
      <c r="A2572" t="s">
        <v>2935</v>
      </c>
      <c r="B2572" t="s">
        <v>1145</v>
      </c>
      <c r="C2572" s="160" t="str">
        <f>TRIM(CLEAN(TEXT(IFERROR(INDEX('Snakeden MR'!$B$4:$C$3028,MATCH($A2572,'Snakeden MR'!$C$4:$C$3028,0),1),"-"),"@")))</f>
        <v>-</v>
      </c>
      <c r="D2572" s="147" t="str">
        <f>TRIM(CLEAN(TEXT(IFERROR(INDEX('Snakeden MR'!$I$4:$J$3028,MATCH($A2572,'Snakeden MR'!$J$4:$J$3028,0),1),"-"),"@")))</f>
        <v>-</v>
      </c>
      <c r="E2572" s="147" t="str">
        <f>TRIM(CLEAN(TEXT(IFERROR(INDEX('Snakeden MR'!$P$4:$Q$3028,MATCH($A2572,'Snakeden MR'!$Q$4:$Q$3028,0),1),"-"),"@")))</f>
        <v>-</v>
      </c>
      <c r="F2572" s="147" t="str">
        <f>TRIM(CLEAN(TEXT(IFERROR(INDEX('Snakeden MR'!$W$4:$X$3028,MATCH($A2572,'Snakeden MR'!$X$4:$X$3028,0),1),"-"),"@")))</f>
        <v>-</v>
      </c>
      <c r="G2572" s="159" t="str">
        <f t="shared" si="80"/>
        <v>Not Found</v>
      </c>
      <c r="H2572" t="str" cm="1">
        <f t="array" ref="H2572">IF(SUMPRODUCT((TRIM(C2572:F2572)&lt;&gt;"-")*1)=0,
    "No Data",
    IF(COUNTIF(C2572:F2572,INDEX(_xlfn._xlws.FILTER(C2572:F2572,TRIM(C2572:F2572)&lt;&gt;"-"),1))=SUMPRODUCT((TRIM(C2572:F2572)&lt;&gt;"-")*1),
    "No Change",
    "Change"))</f>
        <v>No Data</v>
      </c>
      <c r="I2572" s="159"/>
      <c r="J2572"/>
      <c r="K2572" s="163"/>
      <c r="L2572" s="147" t="str">
        <f>TRIM(CLEAN(TEXT(IFERROR(INDEX('Glade MR'!$B$4:$C$3000,MATCH($A2572,'Glade MR'!$C$4:$C$3000,0),1),"-"),"@")))</f>
        <v>-</v>
      </c>
      <c r="M2572" s="147" t="str">
        <f>TRIM(CLEAN(TEXT(IFERROR(INDEX('Glade MR'!$I$4:$J$3000,MATCH($A2572,'Glade MR'!$J$4:$J$3000,0),1),"-"),"@")))</f>
        <v>-</v>
      </c>
      <c r="N2572" s="147" t="str">
        <f>TRIM(CLEAN(TEXT(IFERROR(INDEX('Glade MR'!$P$4:$Q$3000,MATCH($A2572,'Glade MR'!$Q$4:$Q$3000,0),1),"-"),"@")))</f>
        <v>-</v>
      </c>
      <c r="O2572" s="147" t="str">
        <f>TRIM(CLEAN(TEXT(IFERROR(INDEX('Glade MR'!$W$4:$X$3000,MATCH($A2572,'Glade MR'!$X$4:$X$3000,0),1),"-"),"@")))</f>
        <v>-</v>
      </c>
      <c r="P2572" s="159" t="str">
        <f t="shared" si="81"/>
        <v>Not Found</v>
      </c>
      <c r="Q2572" t="str" cm="1">
        <f t="array" ref="Q2572">IF(SUMPRODUCT((TRIM(L2572:O2572)&lt;&gt;"-")*1)=0,
    "No Data",
    IF(COUNTIF(L2572:O2572,INDEX(_xlfn._xlws.FILTER(L2572:O2572,TRIM(L2572:O2572)&lt;&gt;"-"),1))=SUMPRODUCT((TRIM(L2572:O2572)&lt;&gt;"-")*1),
    "No Change",
    "Change"))</f>
        <v>No Data</v>
      </c>
      <c r="R2572" s="159"/>
      <c r="S2572" s="111"/>
    </row>
    <row r="2573" spans="1:19" x14ac:dyDescent="0.3">
      <c r="A2573" t="s">
        <v>2936</v>
      </c>
      <c r="B2573" t="s">
        <v>1145</v>
      </c>
      <c r="C2573" s="160" t="str">
        <f>TRIM(CLEAN(TEXT(IFERROR(INDEX('Snakeden MR'!$B$4:$C$3028,MATCH($A2573,'Snakeden MR'!$C$4:$C$3028,0),1),"-"),"@")))</f>
        <v>-</v>
      </c>
      <c r="D2573" s="147" t="str">
        <f>TRIM(CLEAN(TEXT(IFERROR(INDEX('Snakeden MR'!$I$4:$J$3028,MATCH($A2573,'Snakeden MR'!$J$4:$J$3028,0),1),"-"),"@")))</f>
        <v>-</v>
      </c>
      <c r="E2573" s="147" t="str">
        <f>TRIM(CLEAN(TEXT(IFERROR(INDEX('Snakeden MR'!$P$4:$Q$3028,MATCH($A2573,'Snakeden MR'!$Q$4:$Q$3028,0),1),"-"),"@")))</f>
        <v>-</v>
      </c>
      <c r="F2573" s="147" t="str">
        <f>TRIM(CLEAN(TEXT(IFERROR(INDEX('Snakeden MR'!$W$4:$X$3028,MATCH($A2573,'Snakeden MR'!$X$4:$X$3028,0),1),"-"),"@")))</f>
        <v>-</v>
      </c>
      <c r="G2573" s="159" t="str">
        <f t="shared" si="80"/>
        <v>Not Found</v>
      </c>
      <c r="H2573" t="str" cm="1">
        <f t="array" ref="H2573">IF(SUMPRODUCT((TRIM(C2573:F2573)&lt;&gt;"-")*1)=0,
    "No Data",
    IF(COUNTIF(C2573:F2573,INDEX(_xlfn._xlws.FILTER(C2573:F2573,TRIM(C2573:F2573)&lt;&gt;"-"),1))=SUMPRODUCT((TRIM(C2573:F2573)&lt;&gt;"-")*1),
    "No Change",
    "Change"))</f>
        <v>No Data</v>
      </c>
      <c r="I2573" s="159"/>
      <c r="J2573"/>
      <c r="K2573" s="163"/>
      <c r="L2573" s="147" t="str">
        <f>TRIM(CLEAN(TEXT(IFERROR(INDEX('Glade MR'!$B$4:$C$3000,MATCH($A2573,'Glade MR'!$C$4:$C$3000,0),1),"-"),"@")))</f>
        <v>-</v>
      </c>
      <c r="M2573" s="147" t="str">
        <f>TRIM(CLEAN(TEXT(IFERROR(INDEX('Glade MR'!$I$4:$J$3000,MATCH($A2573,'Glade MR'!$J$4:$J$3000,0),1),"-"),"@")))</f>
        <v>-</v>
      </c>
      <c r="N2573" s="147" t="str">
        <f>TRIM(CLEAN(TEXT(IFERROR(INDEX('Glade MR'!$P$4:$Q$3000,MATCH($A2573,'Glade MR'!$Q$4:$Q$3000,0),1),"-"),"@")))</f>
        <v>-</v>
      </c>
      <c r="O2573" s="147" t="str">
        <f>TRIM(CLEAN(TEXT(IFERROR(INDEX('Glade MR'!$W$4:$X$3000,MATCH($A2573,'Glade MR'!$X$4:$X$3000,0),1),"-"),"@")))</f>
        <v>-</v>
      </c>
      <c r="P2573" s="159" t="str">
        <f t="shared" si="81"/>
        <v>Not Found</v>
      </c>
      <c r="Q2573" t="str" cm="1">
        <f t="array" ref="Q2573">IF(SUMPRODUCT((TRIM(L2573:O2573)&lt;&gt;"-")*1)=0,
    "No Data",
    IF(COUNTIF(L2573:O2573,INDEX(_xlfn._xlws.FILTER(L2573:O2573,TRIM(L2573:O2573)&lt;&gt;"-"),1))=SUMPRODUCT((TRIM(L2573:O2573)&lt;&gt;"-")*1),
    "No Change",
    "Change"))</f>
        <v>No Data</v>
      </c>
      <c r="R2573" s="159"/>
      <c r="S2573" s="111"/>
    </row>
    <row r="2574" spans="1:19" x14ac:dyDescent="0.3">
      <c r="A2574" t="s">
        <v>2937</v>
      </c>
      <c r="B2574" t="s">
        <v>1145</v>
      </c>
      <c r="C2574" s="160" t="str">
        <f>TRIM(CLEAN(TEXT(IFERROR(INDEX('Snakeden MR'!$B$4:$C$3028,MATCH($A2574,'Snakeden MR'!$C$4:$C$3028,0),1),"-"),"@")))</f>
        <v>-</v>
      </c>
      <c r="D2574" s="147" t="str">
        <f>TRIM(CLEAN(TEXT(IFERROR(INDEX('Snakeden MR'!$I$4:$J$3028,MATCH($A2574,'Snakeden MR'!$J$4:$J$3028,0),1),"-"),"@")))</f>
        <v>-</v>
      </c>
      <c r="E2574" s="147" t="str">
        <f>TRIM(CLEAN(TEXT(IFERROR(INDEX('Snakeden MR'!$P$4:$Q$3028,MATCH($A2574,'Snakeden MR'!$Q$4:$Q$3028,0),1),"-"),"@")))</f>
        <v>-</v>
      </c>
      <c r="F2574" s="147" t="str">
        <f>TRIM(CLEAN(TEXT(IFERROR(INDEX('Snakeden MR'!$W$4:$X$3028,MATCH($A2574,'Snakeden MR'!$X$4:$X$3028,0),1),"-"),"@")))</f>
        <v>-</v>
      </c>
      <c r="G2574" s="159" t="str">
        <f t="shared" si="80"/>
        <v>Not Found</v>
      </c>
      <c r="H2574" t="str" cm="1">
        <f t="array" ref="H2574">IF(SUMPRODUCT((TRIM(C2574:F2574)&lt;&gt;"-")*1)=0,
    "No Data",
    IF(COUNTIF(C2574:F2574,INDEX(_xlfn._xlws.FILTER(C2574:F2574,TRIM(C2574:F2574)&lt;&gt;"-"),1))=SUMPRODUCT((TRIM(C2574:F2574)&lt;&gt;"-")*1),
    "No Change",
    "Change"))</f>
        <v>No Data</v>
      </c>
      <c r="I2574" s="159"/>
      <c r="J2574"/>
      <c r="K2574" s="163"/>
      <c r="L2574" s="147" t="str">
        <f>TRIM(CLEAN(TEXT(IFERROR(INDEX('Glade MR'!$B$4:$C$3000,MATCH($A2574,'Glade MR'!$C$4:$C$3000,0),1),"-"),"@")))</f>
        <v>-</v>
      </c>
      <c r="M2574" s="147" t="str">
        <f>TRIM(CLEAN(TEXT(IFERROR(INDEX('Glade MR'!$I$4:$J$3000,MATCH($A2574,'Glade MR'!$J$4:$J$3000,0),1),"-"),"@")))</f>
        <v>-</v>
      </c>
      <c r="N2574" s="147" t="str">
        <f>TRIM(CLEAN(TEXT(IFERROR(INDEX('Glade MR'!$P$4:$Q$3000,MATCH($A2574,'Glade MR'!$Q$4:$Q$3000,0),1),"-"),"@")))</f>
        <v>-</v>
      </c>
      <c r="O2574" s="147" t="str">
        <f>TRIM(CLEAN(TEXT(IFERROR(INDEX('Glade MR'!$W$4:$X$3000,MATCH($A2574,'Glade MR'!$X$4:$X$3000,0),1),"-"),"@")))</f>
        <v>-</v>
      </c>
      <c r="P2574" s="159" t="str">
        <f t="shared" si="81"/>
        <v>Not Found</v>
      </c>
      <c r="Q2574" t="str" cm="1">
        <f t="array" ref="Q2574">IF(SUMPRODUCT((TRIM(L2574:O2574)&lt;&gt;"-")*1)=0,
    "No Data",
    IF(COUNTIF(L2574:O2574,INDEX(_xlfn._xlws.FILTER(L2574:O2574,TRIM(L2574:O2574)&lt;&gt;"-"),1))=SUMPRODUCT((TRIM(L2574:O2574)&lt;&gt;"-")*1),
    "No Change",
    "Change"))</f>
        <v>No Data</v>
      </c>
      <c r="R2574" s="159"/>
      <c r="S2574" s="111"/>
    </row>
    <row r="2575" spans="1:19" x14ac:dyDescent="0.3">
      <c r="A2575" t="s">
        <v>255</v>
      </c>
      <c r="B2575" t="s">
        <v>1145</v>
      </c>
      <c r="C2575" s="160" t="str">
        <f>TRIM(CLEAN(TEXT(IFERROR(INDEX('Snakeden MR'!$B$4:$C$3028,MATCH($A2575,'Snakeden MR'!$C$4:$C$3028,0),1),"-"),"@")))</f>
        <v>Pool B</v>
      </c>
      <c r="D2575" s="147" t="str">
        <f>TRIM(CLEAN(TEXT(IFERROR(INDEX('Snakeden MR'!$I$4:$J$3028,MATCH($A2575,'Snakeden MR'!$J$4:$J$3028,0),1),"-"),"@")))</f>
        <v>-</v>
      </c>
      <c r="E2575" s="147" t="str">
        <f>TRIM(CLEAN(TEXT(IFERROR(INDEX('Snakeden MR'!$P$4:$Q$3028,MATCH($A2575,'Snakeden MR'!$Q$4:$Q$3028,0),1),"-"),"@")))</f>
        <v>-</v>
      </c>
      <c r="F2575" s="147" t="str">
        <f>TRIM(CLEAN(TEXT(IFERROR(INDEX('Snakeden MR'!$W$4:$X$3028,MATCH($A2575,'Snakeden MR'!$X$4:$X$3028,0),1),"-"),"@")))</f>
        <v>-</v>
      </c>
      <c r="G2575" s="159" t="str">
        <f t="shared" si="80"/>
        <v>Found</v>
      </c>
      <c r="H2575" t="str" cm="1">
        <f t="array" ref="H2575">IF(SUMPRODUCT((TRIM(C2575:F2575)&lt;&gt;"-")*1)=0,
    "No Data",
    IF(COUNTIF(C2575:F2575,INDEX(_xlfn._xlws.FILTER(C2575:F2575,TRIM(C2575:F2575)&lt;&gt;"-"),1))=SUMPRODUCT((TRIM(C2575:F2575)&lt;&gt;"-")*1),
    "No Change",
    "Change"))</f>
        <v>No Change</v>
      </c>
      <c r="I2575" s="159"/>
      <c r="J2575"/>
      <c r="K2575" s="163"/>
      <c r="L2575" s="147" t="str">
        <f>TRIM(CLEAN(TEXT(IFERROR(INDEX('Glade MR'!$B$4:$C$3000,MATCH($A2575,'Glade MR'!$C$4:$C$3000,0),1),"-"),"@")))</f>
        <v>-</v>
      </c>
      <c r="M2575" s="147" t="str">
        <f>TRIM(CLEAN(TEXT(IFERROR(INDEX('Glade MR'!$I$4:$J$3000,MATCH($A2575,'Glade MR'!$J$4:$J$3000,0),1),"-"),"@")))</f>
        <v>-</v>
      </c>
      <c r="N2575" s="147" t="str">
        <f>TRIM(CLEAN(TEXT(IFERROR(INDEX('Glade MR'!$P$4:$Q$3000,MATCH($A2575,'Glade MR'!$Q$4:$Q$3000,0),1),"-"),"@")))</f>
        <v>-</v>
      </c>
      <c r="O2575" s="147" t="str">
        <f>TRIM(CLEAN(TEXT(IFERROR(INDEX('Glade MR'!$W$4:$X$3000,MATCH($A2575,'Glade MR'!$X$4:$X$3000,0),1),"-"),"@")))</f>
        <v>-</v>
      </c>
      <c r="P2575" s="159" t="str">
        <f t="shared" si="81"/>
        <v>Not Found</v>
      </c>
      <c r="Q2575" t="str" cm="1">
        <f t="array" ref="Q2575">IF(SUMPRODUCT((TRIM(L2575:O2575)&lt;&gt;"-")*1)=0,
    "No Data",
    IF(COUNTIF(L2575:O2575,INDEX(_xlfn._xlws.FILTER(L2575:O2575,TRIM(L2575:O2575)&lt;&gt;"-"),1))=SUMPRODUCT((TRIM(L2575:O2575)&lt;&gt;"-")*1),
    "No Change",
    "Change"))</f>
        <v>No Data</v>
      </c>
      <c r="R2575" s="159"/>
      <c r="S2575" s="111"/>
    </row>
    <row r="2576" spans="1:19" x14ac:dyDescent="0.3">
      <c r="A2576" t="s">
        <v>2938</v>
      </c>
      <c r="B2576" t="s">
        <v>1145</v>
      </c>
      <c r="C2576" s="160" t="str">
        <f>TRIM(CLEAN(TEXT(IFERROR(INDEX('Snakeden MR'!$B$4:$C$3028,MATCH($A2576,'Snakeden MR'!$C$4:$C$3028,0),1),"-"),"@")))</f>
        <v>-</v>
      </c>
      <c r="D2576" s="147" t="str">
        <f>TRIM(CLEAN(TEXT(IFERROR(INDEX('Snakeden MR'!$I$4:$J$3028,MATCH($A2576,'Snakeden MR'!$J$4:$J$3028,0),1),"-"),"@")))</f>
        <v>-</v>
      </c>
      <c r="E2576" s="147" t="str">
        <f>TRIM(CLEAN(TEXT(IFERROR(INDEX('Snakeden MR'!$P$4:$Q$3028,MATCH($A2576,'Snakeden MR'!$Q$4:$Q$3028,0),1),"-"),"@")))</f>
        <v>-</v>
      </c>
      <c r="F2576" s="147" t="str">
        <f>TRIM(CLEAN(TEXT(IFERROR(INDEX('Snakeden MR'!$W$4:$X$3028,MATCH($A2576,'Snakeden MR'!$X$4:$X$3028,0),1),"-"),"@")))</f>
        <v>-</v>
      </c>
      <c r="G2576" s="159" t="str">
        <f t="shared" si="80"/>
        <v>Not Found</v>
      </c>
      <c r="H2576" t="str" cm="1">
        <f t="array" ref="H2576">IF(SUMPRODUCT((TRIM(C2576:F2576)&lt;&gt;"-")*1)=0,
    "No Data",
    IF(COUNTIF(C2576:F2576,INDEX(_xlfn._xlws.FILTER(C2576:F2576,TRIM(C2576:F2576)&lt;&gt;"-"),1))=SUMPRODUCT((TRIM(C2576:F2576)&lt;&gt;"-")*1),
    "No Change",
    "Change"))</f>
        <v>No Data</v>
      </c>
      <c r="I2576" s="159"/>
      <c r="J2576"/>
      <c r="K2576" s="163"/>
      <c r="L2576" s="147" t="str">
        <f>TRIM(CLEAN(TEXT(IFERROR(INDEX('Glade MR'!$B$4:$C$3000,MATCH($A2576,'Glade MR'!$C$4:$C$3000,0),1),"-"),"@")))</f>
        <v>-</v>
      </c>
      <c r="M2576" s="147" t="str">
        <f>TRIM(CLEAN(TEXT(IFERROR(INDEX('Glade MR'!$I$4:$J$3000,MATCH($A2576,'Glade MR'!$J$4:$J$3000,0),1),"-"),"@")))</f>
        <v>-</v>
      </c>
      <c r="N2576" s="147" t="str">
        <f>TRIM(CLEAN(TEXT(IFERROR(INDEX('Glade MR'!$P$4:$Q$3000,MATCH($A2576,'Glade MR'!$Q$4:$Q$3000,0),1),"-"),"@")))</f>
        <v>-</v>
      </c>
      <c r="O2576" s="147" t="str">
        <f>TRIM(CLEAN(TEXT(IFERROR(INDEX('Glade MR'!$W$4:$X$3000,MATCH($A2576,'Glade MR'!$X$4:$X$3000,0),1),"-"),"@")))</f>
        <v>-</v>
      </c>
      <c r="P2576" s="159" t="str">
        <f t="shared" si="81"/>
        <v>Not Found</v>
      </c>
      <c r="Q2576" t="str" cm="1">
        <f t="array" ref="Q2576">IF(SUMPRODUCT((TRIM(L2576:O2576)&lt;&gt;"-")*1)=0,
    "No Data",
    IF(COUNTIF(L2576:O2576,INDEX(_xlfn._xlws.FILTER(L2576:O2576,TRIM(L2576:O2576)&lt;&gt;"-"),1))=SUMPRODUCT((TRIM(L2576:O2576)&lt;&gt;"-")*1),
    "No Change",
    "Change"))</f>
        <v>No Data</v>
      </c>
      <c r="R2576" s="159"/>
      <c r="S2576" s="111"/>
    </row>
    <row r="2577" spans="1:19" x14ac:dyDescent="0.3">
      <c r="A2577" t="s">
        <v>2939</v>
      </c>
      <c r="B2577" t="s">
        <v>1145</v>
      </c>
      <c r="C2577" s="160" t="str">
        <f>TRIM(CLEAN(TEXT(IFERROR(INDEX('Snakeden MR'!$B$4:$C$3028,MATCH($A2577,'Snakeden MR'!$C$4:$C$3028,0),1),"-"),"@")))</f>
        <v>-</v>
      </c>
      <c r="D2577" s="147" t="str">
        <f>TRIM(CLEAN(TEXT(IFERROR(INDEX('Snakeden MR'!$I$4:$J$3028,MATCH($A2577,'Snakeden MR'!$J$4:$J$3028,0),1),"-"),"@")))</f>
        <v>-</v>
      </c>
      <c r="E2577" s="147" t="str">
        <f>TRIM(CLEAN(TEXT(IFERROR(INDEX('Snakeden MR'!$P$4:$Q$3028,MATCH($A2577,'Snakeden MR'!$Q$4:$Q$3028,0),1),"-"),"@")))</f>
        <v>-</v>
      </c>
      <c r="F2577" s="147" t="str">
        <f>TRIM(CLEAN(TEXT(IFERROR(INDEX('Snakeden MR'!$W$4:$X$3028,MATCH($A2577,'Snakeden MR'!$X$4:$X$3028,0),1),"-"),"@")))</f>
        <v>-</v>
      </c>
      <c r="G2577" s="159" t="str">
        <f t="shared" si="80"/>
        <v>Not Found</v>
      </c>
      <c r="H2577" t="str" cm="1">
        <f t="array" ref="H2577">IF(SUMPRODUCT((TRIM(C2577:F2577)&lt;&gt;"-")*1)=0,
    "No Data",
    IF(COUNTIF(C2577:F2577,INDEX(_xlfn._xlws.FILTER(C2577:F2577,TRIM(C2577:F2577)&lt;&gt;"-"),1))=SUMPRODUCT((TRIM(C2577:F2577)&lt;&gt;"-")*1),
    "No Change",
    "Change"))</f>
        <v>No Data</v>
      </c>
      <c r="I2577" s="159"/>
      <c r="J2577"/>
      <c r="K2577" s="163"/>
      <c r="L2577" s="147" t="str">
        <f>TRIM(CLEAN(TEXT(IFERROR(INDEX('Glade MR'!$B$4:$C$3000,MATCH($A2577,'Glade MR'!$C$4:$C$3000,0),1),"-"),"@")))</f>
        <v>-</v>
      </c>
      <c r="M2577" s="147" t="str">
        <f>TRIM(CLEAN(TEXT(IFERROR(INDEX('Glade MR'!$I$4:$J$3000,MATCH($A2577,'Glade MR'!$J$4:$J$3000,0),1),"-"),"@")))</f>
        <v>-</v>
      </c>
      <c r="N2577" s="147" t="str">
        <f>TRIM(CLEAN(TEXT(IFERROR(INDEX('Glade MR'!$P$4:$Q$3000,MATCH($A2577,'Glade MR'!$Q$4:$Q$3000,0),1),"-"),"@")))</f>
        <v>-</v>
      </c>
      <c r="O2577" s="147" t="str">
        <f>TRIM(CLEAN(TEXT(IFERROR(INDEX('Glade MR'!$W$4:$X$3000,MATCH($A2577,'Glade MR'!$X$4:$X$3000,0),1),"-"),"@")))</f>
        <v>-</v>
      </c>
      <c r="P2577" s="159" t="str">
        <f t="shared" si="81"/>
        <v>Not Found</v>
      </c>
      <c r="Q2577" t="str" cm="1">
        <f t="array" ref="Q2577">IF(SUMPRODUCT((TRIM(L2577:O2577)&lt;&gt;"-")*1)=0,
    "No Data",
    IF(COUNTIF(L2577:O2577,INDEX(_xlfn._xlws.FILTER(L2577:O2577,TRIM(L2577:O2577)&lt;&gt;"-"),1))=SUMPRODUCT((TRIM(L2577:O2577)&lt;&gt;"-")*1),
    "No Change",
    "Change"))</f>
        <v>No Data</v>
      </c>
      <c r="R2577" s="159"/>
      <c r="S2577" s="111"/>
    </row>
    <row r="2578" spans="1:19" x14ac:dyDescent="0.3">
      <c r="A2578" t="s">
        <v>851</v>
      </c>
      <c r="B2578" t="s">
        <v>1145</v>
      </c>
      <c r="C2578" s="160" t="str">
        <f>TRIM(CLEAN(TEXT(IFERROR(INDEX('Snakeden MR'!$B$4:$C$3028,MATCH($A2578,'Snakeden MR'!$C$4:$C$3028,0),1),"-"),"@")))</f>
        <v>-</v>
      </c>
      <c r="D2578" s="147" t="str">
        <f>TRIM(CLEAN(TEXT(IFERROR(INDEX('Snakeden MR'!$I$4:$J$3028,MATCH($A2578,'Snakeden MR'!$J$4:$J$3028,0),1),"-"),"@")))</f>
        <v>-</v>
      </c>
      <c r="E2578" s="147" t="str">
        <f>TRIM(CLEAN(TEXT(IFERROR(INDEX('Snakeden MR'!$P$4:$Q$3028,MATCH($A2578,'Snakeden MR'!$Q$4:$Q$3028,0),1),"-"),"@")))</f>
        <v>-</v>
      </c>
      <c r="F2578" s="147" t="str">
        <f>TRIM(CLEAN(TEXT(IFERROR(INDEX('Snakeden MR'!$W$4:$X$3028,MATCH($A2578,'Snakeden MR'!$X$4:$X$3028,0),1),"-"),"@")))</f>
        <v>-</v>
      </c>
      <c r="G2578" s="159" t="str">
        <f t="shared" si="80"/>
        <v>Not Found</v>
      </c>
      <c r="H2578" t="str" cm="1">
        <f t="array" ref="H2578">IF(SUMPRODUCT((TRIM(C2578:F2578)&lt;&gt;"-")*1)=0,
    "No Data",
    IF(COUNTIF(C2578:F2578,INDEX(_xlfn._xlws.FILTER(C2578:F2578,TRIM(C2578:F2578)&lt;&gt;"-"),1))=SUMPRODUCT((TRIM(C2578:F2578)&lt;&gt;"-")*1),
    "No Change",
    "Change"))</f>
        <v>No Data</v>
      </c>
      <c r="I2578" s="159"/>
      <c r="J2578"/>
      <c r="K2578" s="163"/>
      <c r="L2578" s="147" t="str">
        <f>TRIM(CLEAN(TEXT(IFERROR(INDEX('Glade MR'!$B$4:$C$3000,MATCH($A2578,'Glade MR'!$C$4:$C$3000,0),1),"-"),"@")))</f>
        <v>Pool 1</v>
      </c>
      <c r="M2578" s="147" t="str">
        <f>TRIM(CLEAN(TEXT(IFERROR(INDEX('Glade MR'!$I$4:$J$3000,MATCH($A2578,'Glade MR'!$J$4:$J$3000,0),1),"-"),"@")))</f>
        <v>-</v>
      </c>
      <c r="N2578" s="147" t="str">
        <f>TRIM(CLEAN(TEXT(IFERROR(INDEX('Glade MR'!$P$4:$Q$3000,MATCH($A2578,'Glade MR'!$Q$4:$Q$3000,0),1),"-"),"@")))</f>
        <v>-</v>
      </c>
      <c r="O2578" s="147" t="str">
        <f>TRIM(CLEAN(TEXT(IFERROR(INDEX('Glade MR'!$W$4:$X$3000,MATCH($A2578,'Glade MR'!$X$4:$X$3000,0),1),"-"),"@")))</f>
        <v>-</v>
      </c>
      <c r="P2578" s="159" t="str">
        <f t="shared" si="81"/>
        <v>Found</v>
      </c>
      <c r="Q2578" t="str" cm="1">
        <f t="array" ref="Q2578">IF(SUMPRODUCT((TRIM(L2578:O2578)&lt;&gt;"-")*1)=0,
    "No Data",
    IF(COUNTIF(L2578:O2578,INDEX(_xlfn._xlws.FILTER(L2578:O2578,TRIM(L2578:O2578)&lt;&gt;"-"),1))=SUMPRODUCT((TRIM(L2578:O2578)&lt;&gt;"-")*1),
    "No Change",
    "Change"))</f>
        <v>No Change</v>
      </c>
      <c r="R2578" s="159"/>
      <c r="S2578" s="111"/>
    </row>
    <row r="2579" spans="1:19" x14ac:dyDescent="0.3">
      <c r="A2579" t="s">
        <v>154</v>
      </c>
      <c r="B2579" t="s">
        <v>1145</v>
      </c>
      <c r="C2579" s="160" t="str">
        <f>TRIM(CLEAN(TEXT(IFERROR(INDEX('Snakeden MR'!$B$4:$C$3028,MATCH($A2579,'Snakeden MR'!$C$4:$C$3028,0),1),"-"),"@")))</f>
        <v>-</v>
      </c>
      <c r="D2579" s="147" t="str">
        <f>TRIM(CLEAN(TEXT(IFERROR(INDEX('Snakeden MR'!$I$4:$J$3028,MATCH($A2579,'Snakeden MR'!$J$4:$J$3028,0),1),"-"),"@")))</f>
        <v>-</v>
      </c>
      <c r="E2579" s="147" t="str">
        <f>TRIM(CLEAN(TEXT(IFERROR(INDEX('Snakeden MR'!$P$4:$Q$3028,MATCH($A2579,'Snakeden MR'!$Q$4:$Q$3028,0),1),"-"),"@")))</f>
        <v>-</v>
      </c>
      <c r="F2579" s="147" t="str">
        <f>TRIM(CLEAN(TEXT(IFERROR(INDEX('Snakeden MR'!$W$4:$X$3028,MATCH($A2579,'Snakeden MR'!$X$4:$X$3028,0),1),"-"),"@")))</f>
        <v>GS Pool</v>
      </c>
      <c r="G2579" s="159" t="str">
        <f t="shared" si="80"/>
        <v>Found</v>
      </c>
      <c r="H2579" t="str" cm="1">
        <f t="array" ref="H2579">IF(SUMPRODUCT((TRIM(C2579:F2579)&lt;&gt;"-")*1)=0,
    "No Data",
    IF(COUNTIF(C2579:F2579,INDEX(_xlfn._xlws.FILTER(C2579:F2579,TRIM(C2579:F2579)&lt;&gt;"-"),1))=SUMPRODUCT((TRIM(C2579:F2579)&lt;&gt;"-")*1),
    "No Change",
    "Change"))</f>
        <v>No Change</v>
      </c>
      <c r="I2579" s="159"/>
      <c r="J2579"/>
      <c r="K2579" s="163"/>
      <c r="L2579" s="147" t="str">
        <f>TRIM(CLEAN(TEXT(IFERROR(INDEX('Glade MR'!$B$4:$C$3000,MATCH($A2579,'Glade MR'!$C$4:$C$3000,0),1),"-"),"@")))</f>
        <v>-</v>
      </c>
      <c r="M2579" s="147" t="str">
        <f>TRIM(CLEAN(TEXT(IFERROR(INDEX('Glade MR'!$I$4:$J$3000,MATCH($A2579,'Glade MR'!$J$4:$J$3000,0),1),"-"),"@")))</f>
        <v>-</v>
      </c>
      <c r="N2579" s="147" t="str">
        <f>TRIM(CLEAN(TEXT(IFERROR(INDEX('Glade MR'!$P$4:$Q$3000,MATCH($A2579,'Glade MR'!$Q$4:$Q$3000,0),1),"-"),"@")))</f>
        <v>-</v>
      </c>
      <c r="O2579" s="147" t="str">
        <f>TRIM(CLEAN(TEXT(IFERROR(INDEX('Glade MR'!$W$4:$X$3000,MATCH($A2579,'Glade MR'!$X$4:$X$3000,0),1),"-"),"@")))</f>
        <v>-</v>
      </c>
      <c r="P2579" s="159" t="str">
        <f t="shared" si="81"/>
        <v>Not Found</v>
      </c>
      <c r="Q2579" t="str" cm="1">
        <f t="array" ref="Q2579">IF(SUMPRODUCT((TRIM(L2579:O2579)&lt;&gt;"-")*1)=0,
    "No Data",
    IF(COUNTIF(L2579:O2579,INDEX(_xlfn._xlws.FILTER(L2579:O2579,TRIM(L2579:O2579)&lt;&gt;"-"),1))=SUMPRODUCT((TRIM(L2579:O2579)&lt;&gt;"-")*1),
    "No Change",
    "Change"))</f>
        <v>No Data</v>
      </c>
      <c r="R2579" s="159"/>
      <c r="S2579" s="111"/>
    </row>
    <row r="2580" spans="1:19" x14ac:dyDescent="0.3">
      <c r="A2580" t="s">
        <v>2940</v>
      </c>
      <c r="B2580" t="s">
        <v>1137</v>
      </c>
      <c r="C2580" s="160" t="str">
        <f>TRIM(CLEAN(TEXT(IFERROR(INDEX('Snakeden MR'!$B$4:$C$3028,MATCH($A2580,'Snakeden MR'!$C$4:$C$3028,0),1),"-"),"@")))</f>
        <v>-</v>
      </c>
      <c r="D2580" s="147" t="str">
        <f>TRIM(CLEAN(TEXT(IFERROR(INDEX('Snakeden MR'!$I$4:$J$3028,MATCH($A2580,'Snakeden MR'!$J$4:$J$3028,0),1),"-"),"@")))</f>
        <v>-</v>
      </c>
      <c r="E2580" s="147" t="str">
        <f>TRIM(CLEAN(TEXT(IFERROR(INDEX('Snakeden MR'!$P$4:$Q$3028,MATCH($A2580,'Snakeden MR'!$Q$4:$Q$3028,0),1),"-"),"@")))</f>
        <v>-</v>
      </c>
      <c r="F2580" s="147" t="str">
        <f>TRIM(CLEAN(TEXT(IFERROR(INDEX('Snakeden MR'!$W$4:$X$3028,MATCH($A2580,'Snakeden MR'!$X$4:$X$3028,0),1),"-"),"@")))</f>
        <v>-</v>
      </c>
      <c r="G2580" s="159" t="str">
        <f t="shared" si="80"/>
        <v>Not Found</v>
      </c>
      <c r="H2580" t="str" cm="1">
        <f t="array" ref="H2580">IF(SUMPRODUCT((TRIM(C2580:F2580)&lt;&gt;"-")*1)=0,
    "No Data",
    IF(COUNTIF(C2580:F2580,INDEX(_xlfn._xlws.FILTER(C2580:F2580,TRIM(C2580:F2580)&lt;&gt;"-"),1))=SUMPRODUCT((TRIM(C2580:F2580)&lt;&gt;"-")*1),
    "No Change",
    "Change"))</f>
        <v>No Data</v>
      </c>
      <c r="I2580" s="159"/>
      <c r="J2580"/>
      <c r="K2580" s="163"/>
      <c r="L2580" s="147" t="str">
        <f>TRIM(CLEAN(TEXT(IFERROR(INDEX('Glade MR'!$B$4:$C$3000,MATCH($A2580,'Glade MR'!$C$4:$C$3000,0),1),"-"),"@")))</f>
        <v>-</v>
      </c>
      <c r="M2580" s="147" t="str">
        <f>TRIM(CLEAN(TEXT(IFERROR(INDEX('Glade MR'!$I$4:$J$3000,MATCH($A2580,'Glade MR'!$J$4:$J$3000,0),1),"-"),"@")))</f>
        <v>-</v>
      </c>
      <c r="N2580" s="147" t="str">
        <f>TRIM(CLEAN(TEXT(IFERROR(INDEX('Glade MR'!$P$4:$Q$3000,MATCH($A2580,'Glade MR'!$Q$4:$Q$3000,0),1),"-"),"@")))</f>
        <v>-</v>
      </c>
      <c r="O2580" s="147" t="str">
        <f>TRIM(CLEAN(TEXT(IFERROR(INDEX('Glade MR'!$W$4:$X$3000,MATCH($A2580,'Glade MR'!$X$4:$X$3000,0),1),"-"),"@")))</f>
        <v>-</v>
      </c>
      <c r="P2580" s="159" t="str">
        <f t="shared" si="81"/>
        <v>Not Found</v>
      </c>
      <c r="Q2580" t="str" cm="1">
        <f t="array" ref="Q2580">IF(SUMPRODUCT((TRIM(L2580:O2580)&lt;&gt;"-")*1)=0,
    "No Data",
    IF(COUNTIF(L2580:O2580,INDEX(_xlfn._xlws.FILTER(L2580:O2580,TRIM(L2580:O2580)&lt;&gt;"-"),1))=SUMPRODUCT((TRIM(L2580:O2580)&lt;&gt;"-")*1),
    "No Change",
    "Change"))</f>
        <v>No Data</v>
      </c>
      <c r="R2580" s="159"/>
      <c r="S2580" s="111"/>
    </row>
    <row r="2581" spans="1:19" x14ac:dyDescent="0.3">
      <c r="A2581" t="s">
        <v>2941</v>
      </c>
      <c r="B2581" t="s">
        <v>1145</v>
      </c>
      <c r="C2581" s="160" t="str">
        <f>TRIM(CLEAN(TEXT(IFERROR(INDEX('Snakeden MR'!$B$4:$C$3028,MATCH($A2581,'Snakeden MR'!$C$4:$C$3028,0),1),"-"),"@")))</f>
        <v>-</v>
      </c>
      <c r="D2581" s="147" t="str">
        <f>TRIM(CLEAN(TEXT(IFERROR(INDEX('Snakeden MR'!$I$4:$J$3028,MATCH($A2581,'Snakeden MR'!$J$4:$J$3028,0),1),"-"),"@")))</f>
        <v>-</v>
      </c>
      <c r="E2581" s="147" t="str">
        <f>TRIM(CLEAN(TEXT(IFERROR(INDEX('Snakeden MR'!$P$4:$Q$3028,MATCH($A2581,'Snakeden MR'!$Q$4:$Q$3028,0),1),"-"),"@")))</f>
        <v>-</v>
      </c>
      <c r="F2581" s="147" t="str">
        <f>TRIM(CLEAN(TEXT(IFERROR(INDEX('Snakeden MR'!$W$4:$X$3028,MATCH($A2581,'Snakeden MR'!$X$4:$X$3028,0),1),"-"),"@")))</f>
        <v>-</v>
      </c>
      <c r="G2581" s="159" t="str">
        <f t="shared" si="80"/>
        <v>Not Found</v>
      </c>
      <c r="H2581" t="str" cm="1">
        <f t="array" ref="H2581">IF(SUMPRODUCT((TRIM(C2581:F2581)&lt;&gt;"-")*1)=0,
    "No Data",
    IF(COUNTIF(C2581:F2581,INDEX(_xlfn._xlws.FILTER(C2581:F2581,TRIM(C2581:F2581)&lt;&gt;"-"),1))=SUMPRODUCT((TRIM(C2581:F2581)&lt;&gt;"-")*1),
    "No Change",
    "Change"))</f>
        <v>No Data</v>
      </c>
      <c r="I2581" s="159"/>
      <c r="J2581"/>
      <c r="K2581" s="163"/>
      <c r="L2581" s="147" t="str">
        <f>TRIM(CLEAN(TEXT(IFERROR(INDEX('Glade MR'!$B$4:$C$3000,MATCH($A2581,'Glade MR'!$C$4:$C$3000,0),1),"-"),"@")))</f>
        <v>-</v>
      </c>
      <c r="M2581" s="147" t="str">
        <f>TRIM(CLEAN(TEXT(IFERROR(INDEX('Glade MR'!$I$4:$J$3000,MATCH($A2581,'Glade MR'!$J$4:$J$3000,0),1),"-"),"@")))</f>
        <v>-</v>
      </c>
      <c r="N2581" s="147" t="str">
        <f>TRIM(CLEAN(TEXT(IFERROR(INDEX('Glade MR'!$P$4:$Q$3000,MATCH($A2581,'Glade MR'!$Q$4:$Q$3000,0),1),"-"),"@")))</f>
        <v>-</v>
      </c>
      <c r="O2581" s="147" t="str">
        <f>TRIM(CLEAN(TEXT(IFERROR(INDEX('Glade MR'!$W$4:$X$3000,MATCH($A2581,'Glade MR'!$X$4:$X$3000,0),1),"-"),"@")))</f>
        <v>-</v>
      </c>
      <c r="P2581" s="159" t="str">
        <f t="shared" si="81"/>
        <v>Not Found</v>
      </c>
      <c r="Q2581" t="str" cm="1">
        <f t="array" ref="Q2581">IF(SUMPRODUCT((TRIM(L2581:O2581)&lt;&gt;"-")*1)=0,
    "No Data",
    IF(COUNTIF(L2581:O2581,INDEX(_xlfn._xlws.FILTER(L2581:O2581,TRIM(L2581:O2581)&lt;&gt;"-"),1))=SUMPRODUCT((TRIM(L2581:O2581)&lt;&gt;"-")*1),
    "No Change",
    "Change"))</f>
        <v>No Data</v>
      </c>
      <c r="R2581" s="159"/>
      <c r="S2581" s="111"/>
    </row>
    <row r="2582" spans="1:19" x14ac:dyDescent="0.3">
      <c r="A2582" t="s">
        <v>40</v>
      </c>
      <c r="B2582" t="s">
        <v>1145</v>
      </c>
      <c r="C2582" s="160" t="str">
        <f>TRIM(CLEAN(TEXT(IFERROR(INDEX('Snakeden MR'!$B$4:$C$3028,MATCH($A2582,'Snakeden MR'!$C$4:$C$3028,0),1),"-"),"@")))</f>
        <v>-</v>
      </c>
      <c r="D2582" s="147" t="str">
        <f>TRIM(CLEAN(TEXT(IFERROR(INDEX('Snakeden MR'!$I$4:$J$3028,MATCH($A2582,'Snakeden MR'!$J$4:$J$3028,0),1),"-"),"@")))</f>
        <v>Pool B</v>
      </c>
      <c r="E2582" s="147" t="str">
        <f>TRIM(CLEAN(TEXT(IFERROR(INDEX('Snakeden MR'!$P$4:$Q$3028,MATCH($A2582,'Snakeden MR'!$Q$4:$Q$3028,0),1),"-"),"@")))</f>
        <v>-</v>
      </c>
      <c r="F2582" s="147" t="str">
        <f>TRIM(CLEAN(TEXT(IFERROR(INDEX('Snakeden MR'!$W$4:$X$3028,MATCH($A2582,'Snakeden MR'!$X$4:$X$3028,0),1),"-"),"@")))</f>
        <v>-</v>
      </c>
      <c r="G2582" s="159" t="str">
        <f t="shared" si="80"/>
        <v>Found</v>
      </c>
      <c r="H2582" t="str" cm="1">
        <f t="array" ref="H2582">IF(SUMPRODUCT((TRIM(C2582:F2582)&lt;&gt;"-")*1)=0,
    "No Data",
    IF(COUNTIF(C2582:F2582,INDEX(_xlfn._xlws.FILTER(C2582:F2582,TRIM(C2582:F2582)&lt;&gt;"-"),1))=SUMPRODUCT((TRIM(C2582:F2582)&lt;&gt;"-")*1),
    "No Change",
    "Change"))</f>
        <v>No Change</v>
      </c>
      <c r="I2582" s="159"/>
      <c r="J2582"/>
      <c r="K2582" s="163"/>
      <c r="L2582" s="147" t="str">
        <f>TRIM(CLEAN(TEXT(IFERROR(INDEX('Glade MR'!$B$4:$C$3000,MATCH($A2582,'Glade MR'!$C$4:$C$3000,0),1),"-"),"@")))</f>
        <v>-</v>
      </c>
      <c r="M2582" s="147" t="str">
        <f>TRIM(CLEAN(TEXT(IFERROR(INDEX('Glade MR'!$I$4:$J$3000,MATCH($A2582,'Glade MR'!$J$4:$J$3000,0),1),"-"),"@")))</f>
        <v>-</v>
      </c>
      <c r="N2582" s="147" t="str">
        <f>TRIM(CLEAN(TEXT(IFERROR(INDEX('Glade MR'!$P$4:$Q$3000,MATCH($A2582,'Glade MR'!$Q$4:$Q$3000,0),1),"-"),"@")))</f>
        <v>-</v>
      </c>
      <c r="O2582" s="147" t="str">
        <f>TRIM(CLEAN(TEXT(IFERROR(INDEX('Glade MR'!$W$4:$X$3000,MATCH($A2582,'Glade MR'!$X$4:$X$3000,0),1),"-"),"@")))</f>
        <v>-</v>
      </c>
      <c r="P2582" s="159" t="str">
        <f t="shared" si="81"/>
        <v>Not Found</v>
      </c>
      <c r="Q2582" t="str" cm="1">
        <f t="array" ref="Q2582">IF(SUMPRODUCT((TRIM(L2582:O2582)&lt;&gt;"-")*1)=0,
    "No Data",
    IF(COUNTIF(L2582:O2582,INDEX(_xlfn._xlws.FILTER(L2582:O2582,TRIM(L2582:O2582)&lt;&gt;"-"),1))=SUMPRODUCT((TRIM(L2582:O2582)&lt;&gt;"-")*1),
    "No Change",
    "Change"))</f>
        <v>No Data</v>
      </c>
      <c r="R2582" s="159"/>
      <c r="S2582" s="111"/>
    </row>
    <row r="2583" spans="1:19" x14ac:dyDescent="0.3">
      <c r="A2583" t="s">
        <v>2942</v>
      </c>
      <c r="B2583" t="s">
        <v>1145</v>
      </c>
      <c r="C2583" s="160" t="str">
        <f>TRIM(CLEAN(TEXT(IFERROR(INDEX('Snakeden MR'!$B$4:$C$3028,MATCH($A2583,'Snakeden MR'!$C$4:$C$3028,0),1),"-"),"@")))</f>
        <v>-</v>
      </c>
      <c r="D2583" s="147" t="str">
        <f>TRIM(CLEAN(TEXT(IFERROR(INDEX('Snakeden MR'!$I$4:$J$3028,MATCH($A2583,'Snakeden MR'!$J$4:$J$3028,0),1),"-"),"@")))</f>
        <v>-</v>
      </c>
      <c r="E2583" s="147" t="str">
        <f>TRIM(CLEAN(TEXT(IFERROR(INDEX('Snakeden MR'!$P$4:$Q$3028,MATCH($A2583,'Snakeden MR'!$Q$4:$Q$3028,0),1),"-"),"@")))</f>
        <v>-</v>
      </c>
      <c r="F2583" s="147" t="str">
        <f>TRIM(CLEAN(TEXT(IFERROR(INDEX('Snakeden MR'!$W$4:$X$3028,MATCH($A2583,'Snakeden MR'!$X$4:$X$3028,0),1),"-"),"@")))</f>
        <v>-</v>
      </c>
      <c r="G2583" s="159" t="str">
        <f t="shared" si="80"/>
        <v>Not Found</v>
      </c>
      <c r="H2583" t="str" cm="1">
        <f t="array" ref="H2583">IF(SUMPRODUCT((TRIM(C2583:F2583)&lt;&gt;"-")*1)=0,
    "No Data",
    IF(COUNTIF(C2583:F2583,INDEX(_xlfn._xlws.FILTER(C2583:F2583,TRIM(C2583:F2583)&lt;&gt;"-"),1))=SUMPRODUCT((TRIM(C2583:F2583)&lt;&gt;"-")*1),
    "No Change",
    "Change"))</f>
        <v>No Data</v>
      </c>
      <c r="I2583" s="159"/>
      <c r="J2583"/>
      <c r="K2583" s="163"/>
      <c r="L2583" s="147" t="str">
        <f>TRIM(CLEAN(TEXT(IFERROR(INDEX('Glade MR'!$B$4:$C$3000,MATCH($A2583,'Glade MR'!$C$4:$C$3000,0),1),"-"),"@")))</f>
        <v>-</v>
      </c>
      <c r="M2583" s="147" t="str">
        <f>TRIM(CLEAN(TEXT(IFERROR(INDEX('Glade MR'!$I$4:$J$3000,MATCH($A2583,'Glade MR'!$J$4:$J$3000,0),1),"-"),"@")))</f>
        <v>-</v>
      </c>
      <c r="N2583" s="147" t="str">
        <f>TRIM(CLEAN(TEXT(IFERROR(INDEX('Glade MR'!$P$4:$Q$3000,MATCH($A2583,'Glade MR'!$Q$4:$Q$3000,0),1),"-"),"@")))</f>
        <v>-</v>
      </c>
      <c r="O2583" s="147" t="str">
        <f>TRIM(CLEAN(TEXT(IFERROR(INDEX('Glade MR'!$W$4:$X$3000,MATCH($A2583,'Glade MR'!$X$4:$X$3000,0),1),"-"),"@")))</f>
        <v>-</v>
      </c>
      <c r="P2583" s="159" t="str">
        <f t="shared" si="81"/>
        <v>Not Found</v>
      </c>
      <c r="Q2583" t="str" cm="1">
        <f t="array" ref="Q2583">IF(SUMPRODUCT((TRIM(L2583:O2583)&lt;&gt;"-")*1)=0,
    "No Data",
    IF(COUNTIF(L2583:O2583,INDEX(_xlfn._xlws.FILTER(L2583:O2583,TRIM(L2583:O2583)&lt;&gt;"-"),1))=SUMPRODUCT((TRIM(L2583:O2583)&lt;&gt;"-")*1),
    "No Change",
    "Change"))</f>
        <v>No Data</v>
      </c>
      <c r="R2583" s="159"/>
      <c r="S2583" s="111"/>
    </row>
    <row r="2584" spans="1:19" x14ac:dyDescent="0.3">
      <c r="A2584" t="s">
        <v>2943</v>
      </c>
      <c r="B2584" t="s">
        <v>1145</v>
      </c>
      <c r="C2584" s="160" t="str">
        <f>TRIM(CLEAN(TEXT(IFERROR(INDEX('Snakeden MR'!$B$4:$C$3028,MATCH($A2584,'Snakeden MR'!$C$4:$C$3028,0),1),"-"),"@")))</f>
        <v>-</v>
      </c>
      <c r="D2584" s="147" t="str">
        <f>TRIM(CLEAN(TEXT(IFERROR(INDEX('Snakeden MR'!$I$4:$J$3028,MATCH($A2584,'Snakeden MR'!$J$4:$J$3028,0),1),"-"),"@")))</f>
        <v>-</v>
      </c>
      <c r="E2584" s="147" t="str">
        <f>TRIM(CLEAN(TEXT(IFERROR(INDEX('Snakeden MR'!$P$4:$Q$3028,MATCH($A2584,'Snakeden MR'!$Q$4:$Q$3028,0),1),"-"),"@")))</f>
        <v>-</v>
      </c>
      <c r="F2584" s="147" t="str">
        <f>TRIM(CLEAN(TEXT(IFERROR(INDEX('Snakeden MR'!$W$4:$X$3028,MATCH($A2584,'Snakeden MR'!$X$4:$X$3028,0),1),"-"),"@")))</f>
        <v>-</v>
      </c>
      <c r="G2584" s="159" t="str">
        <f t="shared" si="80"/>
        <v>Not Found</v>
      </c>
      <c r="H2584" t="str" cm="1">
        <f t="array" ref="H2584">IF(SUMPRODUCT((TRIM(C2584:F2584)&lt;&gt;"-")*1)=0,
    "No Data",
    IF(COUNTIF(C2584:F2584,INDEX(_xlfn._xlws.FILTER(C2584:F2584,TRIM(C2584:F2584)&lt;&gt;"-"),1))=SUMPRODUCT((TRIM(C2584:F2584)&lt;&gt;"-")*1),
    "No Change",
    "Change"))</f>
        <v>No Data</v>
      </c>
      <c r="I2584" s="159"/>
      <c r="J2584"/>
      <c r="K2584" s="163"/>
      <c r="L2584" s="147" t="str">
        <f>TRIM(CLEAN(TEXT(IFERROR(INDEX('Glade MR'!$B$4:$C$3000,MATCH($A2584,'Glade MR'!$C$4:$C$3000,0),1),"-"),"@")))</f>
        <v>-</v>
      </c>
      <c r="M2584" s="147" t="str">
        <f>TRIM(CLEAN(TEXT(IFERROR(INDEX('Glade MR'!$I$4:$J$3000,MATCH($A2584,'Glade MR'!$J$4:$J$3000,0),1),"-"),"@")))</f>
        <v>-</v>
      </c>
      <c r="N2584" s="147" t="str">
        <f>TRIM(CLEAN(TEXT(IFERROR(INDEX('Glade MR'!$P$4:$Q$3000,MATCH($A2584,'Glade MR'!$Q$4:$Q$3000,0),1),"-"),"@")))</f>
        <v>-</v>
      </c>
      <c r="O2584" s="147" t="str">
        <f>TRIM(CLEAN(TEXT(IFERROR(INDEX('Glade MR'!$W$4:$X$3000,MATCH($A2584,'Glade MR'!$X$4:$X$3000,0),1),"-"),"@")))</f>
        <v>-</v>
      </c>
      <c r="P2584" s="159" t="str">
        <f t="shared" si="81"/>
        <v>Not Found</v>
      </c>
      <c r="Q2584" t="str" cm="1">
        <f t="array" ref="Q2584">IF(SUMPRODUCT((TRIM(L2584:O2584)&lt;&gt;"-")*1)=0,
    "No Data",
    IF(COUNTIF(L2584:O2584,INDEX(_xlfn._xlws.FILTER(L2584:O2584,TRIM(L2584:O2584)&lt;&gt;"-"),1))=SUMPRODUCT((TRIM(L2584:O2584)&lt;&gt;"-")*1),
    "No Change",
    "Change"))</f>
        <v>No Data</v>
      </c>
      <c r="R2584" s="159"/>
      <c r="S2584" s="111"/>
    </row>
    <row r="2585" spans="1:19" x14ac:dyDescent="0.3">
      <c r="A2585" t="s">
        <v>2944</v>
      </c>
      <c r="B2585" t="s">
        <v>1145</v>
      </c>
      <c r="C2585" s="160" t="str">
        <f>TRIM(CLEAN(TEXT(IFERROR(INDEX('Snakeden MR'!$B$4:$C$3028,MATCH($A2585,'Snakeden MR'!$C$4:$C$3028,0),1),"-"),"@")))</f>
        <v>-</v>
      </c>
      <c r="D2585" s="147" t="str">
        <f>TRIM(CLEAN(TEXT(IFERROR(INDEX('Snakeden MR'!$I$4:$J$3028,MATCH($A2585,'Snakeden MR'!$J$4:$J$3028,0),1),"-"),"@")))</f>
        <v>-</v>
      </c>
      <c r="E2585" s="147" t="str">
        <f>TRIM(CLEAN(TEXT(IFERROR(INDEX('Snakeden MR'!$P$4:$Q$3028,MATCH($A2585,'Snakeden MR'!$Q$4:$Q$3028,0),1),"-"),"@")))</f>
        <v>-</v>
      </c>
      <c r="F2585" s="147" t="str">
        <f>TRIM(CLEAN(TEXT(IFERROR(INDEX('Snakeden MR'!$W$4:$X$3028,MATCH($A2585,'Snakeden MR'!$X$4:$X$3028,0),1),"-"),"@")))</f>
        <v>-</v>
      </c>
      <c r="G2585" s="159" t="str">
        <f t="shared" si="80"/>
        <v>Not Found</v>
      </c>
      <c r="H2585" t="str" cm="1">
        <f t="array" ref="H2585">IF(SUMPRODUCT((TRIM(C2585:F2585)&lt;&gt;"-")*1)=0,
    "No Data",
    IF(COUNTIF(C2585:F2585,INDEX(_xlfn._xlws.FILTER(C2585:F2585,TRIM(C2585:F2585)&lt;&gt;"-"),1))=SUMPRODUCT((TRIM(C2585:F2585)&lt;&gt;"-")*1),
    "No Change",
    "Change"))</f>
        <v>No Data</v>
      </c>
      <c r="I2585" s="159"/>
      <c r="J2585"/>
      <c r="K2585" s="163"/>
      <c r="L2585" s="147" t="str">
        <f>TRIM(CLEAN(TEXT(IFERROR(INDEX('Glade MR'!$B$4:$C$3000,MATCH($A2585,'Glade MR'!$C$4:$C$3000,0),1),"-"),"@")))</f>
        <v>-</v>
      </c>
      <c r="M2585" s="147" t="str">
        <f>TRIM(CLEAN(TEXT(IFERROR(INDEX('Glade MR'!$I$4:$J$3000,MATCH($A2585,'Glade MR'!$J$4:$J$3000,0),1),"-"),"@")))</f>
        <v>-</v>
      </c>
      <c r="N2585" s="147" t="str">
        <f>TRIM(CLEAN(TEXT(IFERROR(INDEX('Glade MR'!$P$4:$Q$3000,MATCH($A2585,'Glade MR'!$Q$4:$Q$3000,0),1),"-"),"@")))</f>
        <v>-</v>
      </c>
      <c r="O2585" s="147" t="str">
        <f>TRIM(CLEAN(TEXT(IFERROR(INDEX('Glade MR'!$W$4:$X$3000,MATCH($A2585,'Glade MR'!$X$4:$X$3000,0),1),"-"),"@")))</f>
        <v>-</v>
      </c>
      <c r="P2585" s="159" t="str">
        <f t="shared" si="81"/>
        <v>Not Found</v>
      </c>
      <c r="Q2585" t="str" cm="1">
        <f t="array" ref="Q2585">IF(SUMPRODUCT((TRIM(L2585:O2585)&lt;&gt;"-")*1)=0,
    "No Data",
    IF(COUNTIF(L2585:O2585,INDEX(_xlfn._xlws.FILTER(L2585:O2585,TRIM(L2585:O2585)&lt;&gt;"-"),1))=SUMPRODUCT((TRIM(L2585:O2585)&lt;&gt;"-")*1),
    "No Change",
    "Change"))</f>
        <v>No Data</v>
      </c>
      <c r="R2585" s="159"/>
      <c r="S2585" s="111"/>
    </row>
    <row r="2586" spans="1:19" x14ac:dyDescent="0.3">
      <c r="A2586" t="s">
        <v>2945</v>
      </c>
      <c r="B2586" t="s">
        <v>1145</v>
      </c>
      <c r="C2586" s="160" t="str">
        <f>TRIM(CLEAN(TEXT(IFERROR(INDEX('Snakeden MR'!$B$4:$C$3028,MATCH($A2586,'Snakeden MR'!$C$4:$C$3028,0),1),"-"),"@")))</f>
        <v>-</v>
      </c>
      <c r="D2586" s="147" t="str">
        <f>TRIM(CLEAN(TEXT(IFERROR(INDEX('Snakeden MR'!$I$4:$J$3028,MATCH($A2586,'Snakeden MR'!$J$4:$J$3028,0),1),"-"),"@")))</f>
        <v>-</v>
      </c>
      <c r="E2586" s="147" t="str">
        <f>TRIM(CLEAN(TEXT(IFERROR(INDEX('Snakeden MR'!$P$4:$Q$3028,MATCH($A2586,'Snakeden MR'!$Q$4:$Q$3028,0),1),"-"),"@")))</f>
        <v>-</v>
      </c>
      <c r="F2586" s="147" t="str">
        <f>TRIM(CLEAN(TEXT(IFERROR(INDEX('Snakeden MR'!$W$4:$X$3028,MATCH($A2586,'Snakeden MR'!$X$4:$X$3028,0),1),"-"),"@")))</f>
        <v>-</v>
      </c>
      <c r="G2586" s="159" t="str">
        <f t="shared" si="80"/>
        <v>Not Found</v>
      </c>
      <c r="H2586" t="str" cm="1">
        <f t="array" ref="H2586">IF(SUMPRODUCT((TRIM(C2586:F2586)&lt;&gt;"-")*1)=0,
    "No Data",
    IF(COUNTIF(C2586:F2586,INDEX(_xlfn._xlws.FILTER(C2586:F2586,TRIM(C2586:F2586)&lt;&gt;"-"),1))=SUMPRODUCT((TRIM(C2586:F2586)&lt;&gt;"-")*1),
    "No Change",
    "Change"))</f>
        <v>No Data</v>
      </c>
      <c r="I2586" s="159"/>
      <c r="J2586"/>
      <c r="K2586" s="163"/>
      <c r="L2586" s="147" t="str">
        <f>TRIM(CLEAN(TEXT(IFERROR(INDEX('Glade MR'!$B$4:$C$3000,MATCH($A2586,'Glade MR'!$C$4:$C$3000,0),1),"-"),"@")))</f>
        <v>-</v>
      </c>
      <c r="M2586" s="147" t="str">
        <f>TRIM(CLEAN(TEXT(IFERROR(INDEX('Glade MR'!$I$4:$J$3000,MATCH($A2586,'Glade MR'!$J$4:$J$3000,0),1),"-"),"@")))</f>
        <v>-</v>
      </c>
      <c r="N2586" s="147" t="str">
        <f>TRIM(CLEAN(TEXT(IFERROR(INDEX('Glade MR'!$P$4:$Q$3000,MATCH($A2586,'Glade MR'!$Q$4:$Q$3000,0),1),"-"),"@")))</f>
        <v>-</v>
      </c>
      <c r="O2586" s="147" t="str">
        <f>TRIM(CLEAN(TEXT(IFERROR(INDEX('Glade MR'!$W$4:$X$3000,MATCH($A2586,'Glade MR'!$X$4:$X$3000,0),1),"-"),"@")))</f>
        <v>-</v>
      </c>
      <c r="P2586" s="159" t="str">
        <f t="shared" si="81"/>
        <v>Not Found</v>
      </c>
      <c r="Q2586" t="str" cm="1">
        <f t="array" ref="Q2586">IF(SUMPRODUCT((TRIM(L2586:O2586)&lt;&gt;"-")*1)=0,
    "No Data",
    IF(COUNTIF(L2586:O2586,INDEX(_xlfn._xlws.FILTER(L2586:O2586,TRIM(L2586:O2586)&lt;&gt;"-"),1))=SUMPRODUCT((TRIM(L2586:O2586)&lt;&gt;"-")*1),
    "No Change",
    "Change"))</f>
        <v>No Data</v>
      </c>
      <c r="R2586" s="159"/>
      <c r="S2586" s="111"/>
    </row>
    <row r="2587" spans="1:19" x14ac:dyDescent="0.3">
      <c r="A2587" t="s">
        <v>33</v>
      </c>
      <c r="B2587" t="s">
        <v>1145</v>
      </c>
      <c r="C2587" s="160" t="str">
        <f>TRIM(CLEAN(TEXT(IFERROR(INDEX('Snakeden MR'!$B$4:$C$3028,MATCH($A2587,'Snakeden MR'!$C$4:$C$3028,0),1),"-"),"@")))</f>
        <v>-</v>
      </c>
      <c r="D2587" s="147" t="str">
        <f>TRIM(CLEAN(TEXT(IFERROR(INDEX('Snakeden MR'!$I$4:$J$3028,MATCH($A2587,'Snakeden MR'!$J$4:$J$3028,0),1),"-"),"@")))</f>
        <v>-</v>
      </c>
      <c r="E2587" s="147" t="str">
        <f>TRIM(CLEAN(TEXT(IFERROR(INDEX('Snakeden MR'!$P$4:$Q$3028,MATCH($A2587,'Snakeden MR'!$Q$4:$Q$3028,0),1),"-"),"@")))</f>
        <v>Pool B</v>
      </c>
      <c r="F2587" s="147" t="str">
        <f>TRIM(CLEAN(TEXT(IFERROR(INDEX('Snakeden MR'!$W$4:$X$3028,MATCH($A2587,'Snakeden MR'!$X$4:$X$3028,0),1),"-"),"@")))</f>
        <v>-</v>
      </c>
      <c r="G2587" s="159" t="str">
        <f t="shared" si="80"/>
        <v>Found</v>
      </c>
      <c r="H2587" t="str" cm="1">
        <f t="array" ref="H2587">IF(SUMPRODUCT((TRIM(C2587:F2587)&lt;&gt;"-")*1)=0,
    "No Data",
    IF(COUNTIF(C2587:F2587,INDEX(_xlfn._xlws.FILTER(C2587:F2587,TRIM(C2587:F2587)&lt;&gt;"-"),1))=SUMPRODUCT((TRIM(C2587:F2587)&lt;&gt;"-")*1),
    "No Change",
    "Change"))</f>
        <v>No Change</v>
      </c>
      <c r="I2587" s="159"/>
      <c r="J2587"/>
      <c r="K2587" s="163"/>
      <c r="L2587" s="147" t="str">
        <f>TRIM(CLEAN(TEXT(IFERROR(INDEX('Glade MR'!$B$4:$C$3000,MATCH($A2587,'Glade MR'!$C$4:$C$3000,0),1),"-"),"@")))</f>
        <v>-</v>
      </c>
      <c r="M2587" s="147" t="str">
        <f>TRIM(CLEAN(TEXT(IFERROR(INDEX('Glade MR'!$I$4:$J$3000,MATCH($A2587,'Glade MR'!$J$4:$J$3000,0),1),"-"),"@")))</f>
        <v>-</v>
      </c>
      <c r="N2587" s="147" t="str">
        <f>TRIM(CLEAN(TEXT(IFERROR(INDEX('Glade MR'!$P$4:$Q$3000,MATCH($A2587,'Glade MR'!$Q$4:$Q$3000,0),1),"-"),"@")))</f>
        <v>-</v>
      </c>
      <c r="O2587" s="147" t="str">
        <f>TRIM(CLEAN(TEXT(IFERROR(INDEX('Glade MR'!$W$4:$X$3000,MATCH($A2587,'Glade MR'!$X$4:$X$3000,0),1),"-"),"@")))</f>
        <v>-</v>
      </c>
      <c r="P2587" s="159" t="str">
        <f t="shared" si="81"/>
        <v>Not Found</v>
      </c>
      <c r="Q2587" t="str" cm="1">
        <f t="array" ref="Q2587">IF(SUMPRODUCT((TRIM(L2587:O2587)&lt;&gt;"-")*1)=0,
    "No Data",
    IF(COUNTIF(L2587:O2587,INDEX(_xlfn._xlws.FILTER(L2587:O2587,TRIM(L2587:O2587)&lt;&gt;"-"),1))=SUMPRODUCT((TRIM(L2587:O2587)&lt;&gt;"-")*1),
    "No Change",
    "Change"))</f>
        <v>No Data</v>
      </c>
      <c r="R2587" s="159"/>
      <c r="S2587" s="111"/>
    </row>
    <row r="2588" spans="1:19" x14ac:dyDescent="0.3">
      <c r="A2588" t="s">
        <v>2946</v>
      </c>
      <c r="B2588" t="s">
        <v>1145</v>
      </c>
      <c r="C2588" s="160" t="str">
        <f>TRIM(CLEAN(TEXT(IFERROR(INDEX('Snakeden MR'!$B$4:$C$3028,MATCH($A2588,'Snakeden MR'!$C$4:$C$3028,0),1),"-"),"@")))</f>
        <v>-</v>
      </c>
      <c r="D2588" s="147" t="str">
        <f>TRIM(CLEAN(TEXT(IFERROR(INDEX('Snakeden MR'!$I$4:$J$3028,MATCH($A2588,'Snakeden MR'!$J$4:$J$3028,0),1),"-"),"@")))</f>
        <v>-</v>
      </c>
      <c r="E2588" s="147" t="str">
        <f>TRIM(CLEAN(TEXT(IFERROR(INDEX('Snakeden MR'!$P$4:$Q$3028,MATCH($A2588,'Snakeden MR'!$Q$4:$Q$3028,0),1),"-"),"@")))</f>
        <v>-</v>
      </c>
      <c r="F2588" s="147" t="str">
        <f>TRIM(CLEAN(TEXT(IFERROR(INDEX('Snakeden MR'!$W$4:$X$3028,MATCH($A2588,'Snakeden MR'!$X$4:$X$3028,0),1),"-"),"@")))</f>
        <v>-</v>
      </c>
      <c r="G2588" s="159" t="str">
        <f t="shared" si="80"/>
        <v>Not Found</v>
      </c>
      <c r="H2588" t="str" cm="1">
        <f t="array" ref="H2588">IF(SUMPRODUCT((TRIM(C2588:F2588)&lt;&gt;"-")*1)=0,
    "No Data",
    IF(COUNTIF(C2588:F2588,INDEX(_xlfn._xlws.FILTER(C2588:F2588,TRIM(C2588:F2588)&lt;&gt;"-"),1))=SUMPRODUCT((TRIM(C2588:F2588)&lt;&gt;"-")*1),
    "No Change",
    "Change"))</f>
        <v>No Data</v>
      </c>
      <c r="I2588" s="159"/>
      <c r="J2588"/>
      <c r="K2588" s="163"/>
      <c r="L2588" s="147" t="str">
        <f>TRIM(CLEAN(TEXT(IFERROR(INDEX('Glade MR'!$B$4:$C$3000,MATCH($A2588,'Glade MR'!$C$4:$C$3000,0),1),"-"),"@")))</f>
        <v>-</v>
      </c>
      <c r="M2588" s="147" t="str">
        <f>TRIM(CLEAN(TEXT(IFERROR(INDEX('Glade MR'!$I$4:$J$3000,MATCH($A2588,'Glade MR'!$J$4:$J$3000,0),1),"-"),"@")))</f>
        <v>-</v>
      </c>
      <c r="N2588" s="147" t="str">
        <f>TRIM(CLEAN(TEXT(IFERROR(INDEX('Glade MR'!$P$4:$Q$3000,MATCH($A2588,'Glade MR'!$Q$4:$Q$3000,0),1),"-"),"@")))</f>
        <v>-</v>
      </c>
      <c r="O2588" s="147" t="str">
        <f>TRIM(CLEAN(TEXT(IFERROR(INDEX('Glade MR'!$W$4:$X$3000,MATCH($A2588,'Glade MR'!$X$4:$X$3000,0),1),"-"),"@")))</f>
        <v>-</v>
      </c>
      <c r="P2588" s="159" t="str">
        <f t="shared" si="81"/>
        <v>Not Found</v>
      </c>
      <c r="Q2588" t="str" cm="1">
        <f t="array" ref="Q2588">IF(SUMPRODUCT((TRIM(L2588:O2588)&lt;&gt;"-")*1)=0,
    "No Data",
    IF(COUNTIF(L2588:O2588,INDEX(_xlfn._xlws.FILTER(L2588:O2588,TRIM(L2588:O2588)&lt;&gt;"-"),1))=SUMPRODUCT((TRIM(L2588:O2588)&lt;&gt;"-")*1),
    "No Change",
    "Change"))</f>
        <v>No Data</v>
      </c>
      <c r="R2588" s="159"/>
      <c r="S2588" s="111"/>
    </row>
    <row r="2589" spans="1:19" x14ac:dyDescent="0.3">
      <c r="A2589" t="s">
        <v>2947</v>
      </c>
      <c r="B2589" t="s">
        <v>1145</v>
      </c>
      <c r="C2589" s="160" t="str">
        <f>TRIM(CLEAN(TEXT(IFERROR(INDEX('Snakeden MR'!$B$4:$C$3028,MATCH($A2589,'Snakeden MR'!$C$4:$C$3028,0),1),"-"),"@")))</f>
        <v>-</v>
      </c>
      <c r="D2589" s="147" t="str">
        <f>TRIM(CLEAN(TEXT(IFERROR(INDEX('Snakeden MR'!$I$4:$J$3028,MATCH($A2589,'Snakeden MR'!$J$4:$J$3028,0),1),"-"),"@")))</f>
        <v>-</v>
      </c>
      <c r="E2589" s="147" t="str">
        <f>TRIM(CLEAN(TEXT(IFERROR(INDEX('Snakeden MR'!$P$4:$Q$3028,MATCH($A2589,'Snakeden MR'!$Q$4:$Q$3028,0),1),"-"),"@")))</f>
        <v>-</v>
      </c>
      <c r="F2589" s="147" t="str">
        <f>TRIM(CLEAN(TEXT(IFERROR(INDEX('Snakeden MR'!$W$4:$X$3028,MATCH($A2589,'Snakeden MR'!$X$4:$X$3028,0),1),"-"),"@")))</f>
        <v>-</v>
      </c>
      <c r="G2589" s="159" t="str">
        <f t="shared" si="80"/>
        <v>Not Found</v>
      </c>
      <c r="H2589" t="str" cm="1">
        <f t="array" ref="H2589">IF(SUMPRODUCT((TRIM(C2589:F2589)&lt;&gt;"-")*1)=0,
    "No Data",
    IF(COUNTIF(C2589:F2589,INDEX(_xlfn._xlws.FILTER(C2589:F2589,TRIM(C2589:F2589)&lt;&gt;"-"),1))=SUMPRODUCT((TRIM(C2589:F2589)&lt;&gt;"-")*1),
    "No Change",
    "Change"))</f>
        <v>No Data</v>
      </c>
      <c r="I2589" s="159"/>
      <c r="J2589"/>
      <c r="K2589" s="163"/>
      <c r="L2589" s="147" t="str">
        <f>TRIM(CLEAN(TEXT(IFERROR(INDEX('Glade MR'!$B$4:$C$3000,MATCH($A2589,'Glade MR'!$C$4:$C$3000,0),1),"-"),"@")))</f>
        <v>-</v>
      </c>
      <c r="M2589" s="147" t="str">
        <f>TRIM(CLEAN(TEXT(IFERROR(INDEX('Glade MR'!$I$4:$J$3000,MATCH($A2589,'Glade MR'!$J$4:$J$3000,0),1),"-"),"@")))</f>
        <v>-</v>
      </c>
      <c r="N2589" s="147" t="str">
        <f>TRIM(CLEAN(TEXT(IFERROR(INDEX('Glade MR'!$P$4:$Q$3000,MATCH($A2589,'Glade MR'!$Q$4:$Q$3000,0),1),"-"),"@")))</f>
        <v>-</v>
      </c>
      <c r="O2589" s="147" t="str">
        <f>TRIM(CLEAN(TEXT(IFERROR(INDEX('Glade MR'!$W$4:$X$3000,MATCH($A2589,'Glade MR'!$X$4:$X$3000,0),1),"-"),"@")))</f>
        <v>-</v>
      </c>
      <c r="P2589" s="159" t="str">
        <f t="shared" si="81"/>
        <v>Not Found</v>
      </c>
      <c r="Q2589" t="str" cm="1">
        <f t="array" ref="Q2589">IF(SUMPRODUCT((TRIM(L2589:O2589)&lt;&gt;"-")*1)=0,
    "No Data",
    IF(COUNTIF(L2589:O2589,INDEX(_xlfn._xlws.FILTER(L2589:O2589,TRIM(L2589:O2589)&lt;&gt;"-"),1))=SUMPRODUCT((TRIM(L2589:O2589)&lt;&gt;"-")*1),
    "No Change",
    "Change"))</f>
        <v>No Data</v>
      </c>
      <c r="R2589" s="159"/>
      <c r="S2589" s="111"/>
    </row>
    <row r="2590" spans="1:19" x14ac:dyDescent="0.3">
      <c r="A2590" t="s">
        <v>2948</v>
      </c>
      <c r="B2590" t="s">
        <v>1145</v>
      </c>
      <c r="C2590" s="160" t="str">
        <f>TRIM(CLEAN(TEXT(IFERROR(INDEX('Snakeden MR'!$B$4:$C$3028,MATCH($A2590,'Snakeden MR'!$C$4:$C$3028,0),1),"-"),"@")))</f>
        <v>-</v>
      </c>
      <c r="D2590" s="147" t="str">
        <f>TRIM(CLEAN(TEXT(IFERROR(INDEX('Snakeden MR'!$I$4:$J$3028,MATCH($A2590,'Snakeden MR'!$J$4:$J$3028,0),1),"-"),"@")))</f>
        <v>-</v>
      </c>
      <c r="E2590" s="147" t="str">
        <f>TRIM(CLEAN(TEXT(IFERROR(INDEX('Snakeden MR'!$P$4:$Q$3028,MATCH($A2590,'Snakeden MR'!$Q$4:$Q$3028,0),1),"-"),"@")))</f>
        <v>-</v>
      </c>
      <c r="F2590" s="147" t="str">
        <f>TRIM(CLEAN(TEXT(IFERROR(INDEX('Snakeden MR'!$W$4:$X$3028,MATCH($A2590,'Snakeden MR'!$X$4:$X$3028,0),1),"-"),"@")))</f>
        <v>-</v>
      </c>
      <c r="G2590" s="159" t="str">
        <f t="shared" si="80"/>
        <v>Not Found</v>
      </c>
      <c r="H2590" t="str" cm="1">
        <f t="array" ref="H2590">IF(SUMPRODUCT((TRIM(C2590:F2590)&lt;&gt;"-")*1)=0,
    "No Data",
    IF(COUNTIF(C2590:F2590,INDEX(_xlfn._xlws.FILTER(C2590:F2590,TRIM(C2590:F2590)&lt;&gt;"-"),1))=SUMPRODUCT((TRIM(C2590:F2590)&lt;&gt;"-")*1),
    "No Change",
    "Change"))</f>
        <v>No Data</v>
      </c>
      <c r="I2590" s="159"/>
      <c r="J2590"/>
      <c r="K2590" s="163"/>
      <c r="L2590" s="147" t="str">
        <f>TRIM(CLEAN(TEXT(IFERROR(INDEX('Glade MR'!$B$4:$C$3000,MATCH($A2590,'Glade MR'!$C$4:$C$3000,0),1),"-"),"@")))</f>
        <v>-</v>
      </c>
      <c r="M2590" s="147" t="str">
        <f>TRIM(CLEAN(TEXT(IFERROR(INDEX('Glade MR'!$I$4:$J$3000,MATCH($A2590,'Glade MR'!$J$4:$J$3000,0),1),"-"),"@")))</f>
        <v>-</v>
      </c>
      <c r="N2590" s="147" t="str">
        <f>TRIM(CLEAN(TEXT(IFERROR(INDEX('Glade MR'!$P$4:$Q$3000,MATCH($A2590,'Glade MR'!$Q$4:$Q$3000,0),1),"-"),"@")))</f>
        <v>-</v>
      </c>
      <c r="O2590" s="147" t="str">
        <f>TRIM(CLEAN(TEXT(IFERROR(INDEX('Glade MR'!$W$4:$X$3000,MATCH($A2590,'Glade MR'!$X$4:$X$3000,0),1),"-"),"@")))</f>
        <v>-</v>
      </c>
      <c r="P2590" s="159" t="str">
        <f t="shared" si="81"/>
        <v>Not Found</v>
      </c>
      <c r="Q2590" t="str" cm="1">
        <f t="array" ref="Q2590">IF(SUMPRODUCT((TRIM(L2590:O2590)&lt;&gt;"-")*1)=0,
    "No Data",
    IF(COUNTIF(L2590:O2590,INDEX(_xlfn._xlws.FILTER(L2590:O2590,TRIM(L2590:O2590)&lt;&gt;"-"),1))=SUMPRODUCT((TRIM(L2590:O2590)&lt;&gt;"-")*1),
    "No Change",
    "Change"))</f>
        <v>No Data</v>
      </c>
      <c r="R2590" s="159"/>
      <c r="S2590" s="111"/>
    </row>
    <row r="2591" spans="1:19" x14ac:dyDescent="0.3">
      <c r="A2591" t="s">
        <v>2949</v>
      </c>
      <c r="B2591" t="s">
        <v>1145</v>
      </c>
      <c r="C2591" s="160" t="str">
        <f>TRIM(CLEAN(TEXT(IFERROR(INDEX('Snakeden MR'!$B$4:$C$3028,MATCH($A2591,'Snakeden MR'!$C$4:$C$3028,0),1),"-"),"@")))</f>
        <v>-</v>
      </c>
      <c r="D2591" s="147" t="str">
        <f>TRIM(CLEAN(TEXT(IFERROR(INDEX('Snakeden MR'!$I$4:$J$3028,MATCH($A2591,'Snakeden MR'!$J$4:$J$3028,0),1),"-"),"@")))</f>
        <v>-</v>
      </c>
      <c r="E2591" s="147" t="str">
        <f>TRIM(CLEAN(TEXT(IFERROR(INDEX('Snakeden MR'!$P$4:$Q$3028,MATCH($A2591,'Snakeden MR'!$Q$4:$Q$3028,0),1),"-"),"@")))</f>
        <v>-</v>
      </c>
      <c r="F2591" s="147" t="str">
        <f>TRIM(CLEAN(TEXT(IFERROR(INDEX('Snakeden MR'!$W$4:$X$3028,MATCH($A2591,'Snakeden MR'!$X$4:$X$3028,0),1),"-"),"@")))</f>
        <v>-</v>
      </c>
      <c r="G2591" s="159" t="str">
        <f t="shared" si="80"/>
        <v>Not Found</v>
      </c>
      <c r="H2591" t="str" cm="1">
        <f t="array" ref="H2591">IF(SUMPRODUCT((TRIM(C2591:F2591)&lt;&gt;"-")*1)=0,
    "No Data",
    IF(COUNTIF(C2591:F2591,INDEX(_xlfn._xlws.FILTER(C2591:F2591,TRIM(C2591:F2591)&lt;&gt;"-"),1))=SUMPRODUCT((TRIM(C2591:F2591)&lt;&gt;"-")*1),
    "No Change",
    "Change"))</f>
        <v>No Data</v>
      </c>
      <c r="I2591" s="159"/>
      <c r="J2591"/>
      <c r="K2591" s="163"/>
      <c r="L2591" s="147" t="str">
        <f>TRIM(CLEAN(TEXT(IFERROR(INDEX('Glade MR'!$B$4:$C$3000,MATCH($A2591,'Glade MR'!$C$4:$C$3000,0),1),"-"),"@")))</f>
        <v>-</v>
      </c>
      <c r="M2591" s="147" t="str">
        <f>TRIM(CLEAN(TEXT(IFERROR(INDEX('Glade MR'!$I$4:$J$3000,MATCH($A2591,'Glade MR'!$J$4:$J$3000,0),1),"-"),"@")))</f>
        <v>-</v>
      </c>
      <c r="N2591" s="147" t="str">
        <f>TRIM(CLEAN(TEXT(IFERROR(INDEX('Glade MR'!$P$4:$Q$3000,MATCH($A2591,'Glade MR'!$Q$4:$Q$3000,0),1),"-"),"@")))</f>
        <v>-</v>
      </c>
      <c r="O2591" s="147" t="str">
        <f>TRIM(CLEAN(TEXT(IFERROR(INDEX('Glade MR'!$W$4:$X$3000,MATCH($A2591,'Glade MR'!$X$4:$X$3000,0),1),"-"),"@")))</f>
        <v>-</v>
      </c>
      <c r="P2591" s="159" t="str">
        <f t="shared" si="81"/>
        <v>Not Found</v>
      </c>
      <c r="Q2591" t="str" cm="1">
        <f t="array" ref="Q2591">IF(SUMPRODUCT((TRIM(L2591:O2591)&lt;&gt;"-")*1)=0,
    "No Data",
    IF(COUNTIF(L2591:O2591,INDEX(_xlfn._xlws.FILTER(L2591:O2591,TRIM(L2591:O2591)&lt;&gt;"-"),1))=SUMPRODUCT((TRIM(L2591:O2591)&lt;&gt;"-")*1),
    "No Change",
    "Change"))</f>
        <v>No Data</v>
      </c>
      <c r="R2591" s="159"/>
      <c r="S2591" s="111"/>
    </row>
    <row r="2592" spans="1:19" x14ac:dyDescent="0.3">
      <c r="A2592" t="s">
        <v>2950</v>
      </c>
      <c r="B2592" t="s">
        <v>1145</v>
      </c>
      <c r="C2592" s="160" t="str">
        <f>TRIM(CLEAN(TEXT(IFERROR(INDEX('Snakeden MR'!$B$4:$C$3028,MATCH($A2592,'Snakeden MR'!$C$4:$C$3028,0),1),"-"),"@")))</f>
        <v>-</v>
      </c>
      <c r="D2592" s="147" t="str">
        <f>TRIM(CLEAN(TEXT(IFERROR(INDEX('Snakeden MR'!$I$4:$J$3028,MATCH($A2592,'Snakeden MR'!$J$4:$J$3028,0),1),"-"),"@")))</f>
        <v>-</v>
      </c>
      <c r="E2592" s="147" t="str">
        <f>TRIM(CLEAN(TEXT(IFERROR(INDEX('Snakeden MR'!$P$4:$Q$3028,MATCH($A2592,'Snakeden MR'!$Q$4:$Q$3028,0),1),"-"),"@")))</f>
        <v>-</v>
      </c>
      <c r="F2592" s="147" t="str">
        <f>TRIM(CLEAN(TEXT(IFERROR(INDEX('Snakeden MR'!$W$4:$X$3028,MATCH($A2592,'Snakeden MR'!$X$4:$X$3028,0),1),"-"),"@")))</f>
        <v>-</v>
      </c>
      <c r="G2592" s="159" t="str">
        <f t="shared" si="80"/>
        <v>Not Found</v>
      </c>
      <c r="H2592" t="str" cm="1">
        <f t="array" ref="H2592">IF(SUMPRODUCT((TRIM(C2592:F2592)&lt;&gt;"-")*1)=0,
    "No Data",
    IF(COUNTIF(C2592:F2592,INDEX(_xlfn._xlws.FILTER(C2592:F2592,TRIM(C2592:F2592)&lt;&gt;"-"),1))=SUMPRODUCT((TRIM(C2592:F2592)&lt;&gt;"-")*1),
    "No Change",
    "Change"))</f>
        <v>No Data</v>
      </c>
      <c r="I2592" s="159"/>
      <c r="J2592"/>
      <c r="K2592" s="163"/>
      <c r="L2592" s="147" t="str">
        <f>TRIM(CLEAN(TEXT(IFERROR(INDEX('Glade MR'!$B$4:$C$3000,MATCH($A2592,'Glade MR'!$C$4:$C$3000,0),1),"-"),"@")))</f>
        <v>-</v>
      </c>
      <c r="M2592" s="147" t="str">
        <f>TRIM(CLEAN(TEXT(IFERROR(INDEX('Glade MR'!$I$4:$J$3000,MATCH($A2592,'Glade MR'!$J$4:$J$3000,0),1),"-"),"@")))</f>
        <v>-</v>
      </c>
      <c r="N2592" s="147" t="str">
        <f>TRIM(CLEAN(TEXT(IFERROR(INDEX('Glade MR'!$P$4:$Q$3000,MATCH($A2592,'Glade MR'!$Q$4:$Q$3000,0),1),"-"),"@")))</f>
        <v>-</v>
      </c>
      <c r="O2592" s="147" t="str">
        <f>TRIM(CLEAN(TEXT(IFERROR(INDEX('Glade MR'!$W$4:$X$3000,MATCH($A2592,'Glade MR'!$X$4:$X$3000,0),1),"-"),"@")))</f>
        <v>-</v>
      </c>
      <c r="P2592" s="159" t="str">
        <f t="shared" si="81"/>
        <v>Not Found</v>
      </c>
      <c r="Q2592" t="str" cm="1">
        <f t="array" ref="Q2592">IF(SUMPRODUCT((TRIM(L2592:O2592)&lt;&gt;"-")*1)=0,
    "No Data",
    IF(COUNTIF(L2592:O2592,INDEX(_xlfn._xlws.FILTER(L2592:O2592,TRIM(L2592:O2592)&lt;&gt;"-"),1))=SUMPRODUCT((TRIM(L2592:O2592)&lt;&gt;"-")*1),
    "No Change",
    "Change"))</f>
        <v>No Data</v>
      </c>
      <c r="R2592" s="159"/>
      <c r="S2592" s="111"/>
    </row>
    <row r="2593" spans="1:19" x14ac:dyDescent="0.3">
      <c r="A2593" t="s">
        <v>2951</v>
      </c>
      <c r="B2593" t="s">
        <v>1145</v>
      </c>
      <c r="C2593" s="160" t="str">
        <f>TRIM(CLEAN(TEXT(IFERROR(INDEX('Snakeden MR'!$B$4:$C$3028,MATCH($A2593,'Snakeden MR'!$C$4:$C$3028,0),1),"-"),"@")))</f>
        <v>-</v>
      </c>
      <c r="D2593" s="147" t="str">
        <f>TRIM(CLEAN(TEXT(IFERROR(INDEX('Snakeden MR'!$I$4:$J$3028,MATCH($A2593,'Snakeden MR'!$J$4:$J$3028,0),1),"-"),"@")))</f>
        <v>-</v>
      </c>
      <c r="E2593" s="147" t="str">
        <f>TRIM(CLEAN(TEXT(IFERROR(INDEX('Snakeden MR'!$P$4:$Q$3028,MATCH($A2593,'Snakeden MR'!$Q$4:$Q$3028,0),1),"-"),"@")))</f>
        <v>-</v>
      </c>
      <c r="F2593" s="147" t="str">
        <f>TRIM(CLEAN(TEXT(IFERROR(INDEX('Snakeden MR'!$W$4:$X$3028,MATCH($A2593,'Snakeden MR'!$X$4:$X$3028,0),1),"-"),"@")))</f>
        <v>-</v>
      </c>
      <c r="G2593" s="159" t="str">
        <f t="shared" si="80"/>
        <v>Not Found</v>
      </c>
      <c r="H2593" t="str" cm="1">
        <f t="array" ref="H2593">IF(SUMPRODUCT((TRIM(C2593:F2593)&lt;&gt;"-")*1)=0,
    "No Data",
    IF(COUNTIF(C2593:F2593,INDEX(_xlfn._xlws.FILTER(C2593:F2593,TRIM(C2593:F2593)&lt;&gt;"-"),1))=SUMPRODUCT((TRIM(C2593:F2593)&lt;&gt;"-")*1),
    "No Change",
    "Change"))</f>
        <v>No Data</v>
      </c>
      <c r="I2593" s="159"/>
      <c r="J2593"/>
      <c r="K2593" s="163"/>
      <c r="L2593" s="147" t="str">
        <f>TRIM(CLEAN(TEXT(IFERROR(INDEX('Glade MR'!$B$4:$C$3000,MATCH($A2593,'Glade MR'!$C$4:$C$3000,0),1),"-"),"@")))</f>
        <v>-</v>
      </c>
      <c r="M2593" s="147" t="str">
        <f>TRIM(CLEAN(TEXT(IFERROR(INDEX('Glade MR'!$I$4:$J$3000,MATCH($A2593,'Glade MR'!$J$4:$J$3000,0),1),"-"),"@")))</f>
        <v>-</v>
      </c>
      <c r="N2593" s="147" t="str">
        <f>TRIM(CLEAN(TEXT(IFERROR(INDEX('Glade MR'!$P$4:$Q$3000,MATCH($A2593,'Glade MR'!$Q$4:$Q$3000,0),1),"-"),"@")))</f>
        <v>-</v>
      </c>
      <c r="O2593" s="147" t="str">
        <f>TRIM(CLEAN(TEXT(IFERROR(INDEX('Glade MR'!$W$4:$X$3000,MATCH($A2593,'Glade MR'!$X$4:$X$3000,0),1),"-"),"@")))</f>
        <v>-</v>
      </c>
      <c r="P2593" s="159" t="str">
        <f t="shared" si="81"/>
        <v>Not Found</v>
      </c>
      <c r="Q2593" t="str" cm="1">
        <f t="array" ref="Q2593">IF(SUMPRODUCT((TRIM(L2593:O2593)&lt;&gt;"-")*1)=0,
    "No Data",
    IF(COUNTIF(L2593:O2593,INDEX(_xlfn._xlws.FILTER(L2593:O2593,TRIM(L2593:O2593)&lt;&gt;"-"),1))=SUMPRODUCT((TRIM(L2593:O2593)&lt;&gt;"-")*1),
    "No Change",
    "Change"))</f>
        <v>No Data</v>
      </c>
      <c r="R2593" s="159"/>
      <c r="S2593" s="111"/>
    </row>
    <row r="2594" spans="1:19" x14ac:dyDescent="0.3">
      <c r="A2594" t="s">
        <v>2952</v>
      </c>
      <c r="B2594" t="s">
        <v>1145</v>
      </c>
      <c r="C2594" s="160" t="str">
        <f>TRIM(CLEAN(TEXT(IFERROR(INDEX('Snakeden MR'!$B$4:$C$3028,MATCH($A2594,'Snakeden MR'!$C$4:$C$3028,0),1),"-"),"@")))</f>
        <v>-</v>
      </c>
      <c r="D2594" s="147" t="str">
        <f>TRIM(CLEAN(TEXT(IFERROR(INDEX('Snakeden MR'!$I$4:$J$3028,MATCH($A2594,'Snakeden MR'!$J$4:$J$3028,0),1),"-"),"@")))</f>
        <v>-</v>
      </c>
      <c r="E2594" s="147" t="str">
        <f>TRIM(CLEAN(TEXT(IFERROR(INDEX('Snakeden MR'!$P$4:$Q$3028,MATCH($A2594,'Snakeden MR'!$Q$4:$Q$3028,0),1),"-"),"@")))</f>
        <v>-</v>
      </c>
      <c r="F2594" s="147" t="str">
        <f>TRIM(CLEAN(TEXT(IFERROR(INDEX('Snakeden MR'!$W$4:$X$3028,MATCH($A2594,'Snakeden MR'!$X$4:$X$3028,0),1),"-"),"@")))</f>
        <v>-</v>
      </c>
      <c r="G2594" s="159" t="str">
        <f t="shared" si="80"/>
        <v>Not Found</v>
      </c>
      <c r="H2594" t="str" cm="1">
        <f t="array" ref="H2594">IF(SUMPRODUCT((TRIM(C2594:F2594)&lt;&gt;"-")*1)=0,
    "No Data",
    IF(COUNTIF(C2594:F2594,INDEX(_xlfn._xlws.FILTER(C2594:F2594,TRIM(C2594:F2594)&lt;&gt;"-"),1))=SUMPRODUCT((TRIM(C2594:F2594)&lt;&gt;"-")*1),
    "No Change",
    "Change"))</f>
        <v>No Data</v>
      </c>
      <c r="I2594" s="159"/>
      <c r="J2594"/>
      <c r="K2594" s="163"/>
      <c r="L2594" s="147" t="str">
        <f>TRIM(CLEAN(TEXT(IFERROR(INDEX('Glade MR'!$B$4:$C$3000,MATCH($A2594,'Glade MR'!$C$4:$C$3000,0),1),"-"),"@")))</f>
        <v>-</v>
      </c>
      <c r="M2594" s="147" t="str">
        <f>TRIM(CLEAN(TEXT(IFERROR(INDEX('Glade MR'!$I$4:$J$3000,MATCH($A2594,'Glade MR'!$J$4:$J$3000,0),1),"-"),"@")))</f>
        <v>-</v>
      </c>
      <c r="N2594" s="147" t="str">
        <f>TRIM(CLEAN(TEXT(IFERROR(INDEX('Glade MR'!$P$4:$Q$3000,MATCH($A2594,'Glade MR'!$Q$4:$Q$3000,0),1),"-"),"@")))</f>
        <v>-</v>
      </c>
      <c r="O2594" s="147" t="str">
        <f>TRIM(CLEAN(TEXT(IFERROR(INDEX('Glade MR'!$W$4:$X$3000,MATCH($A2594,'Glade MR'!$X$4:$X$3000,0),1),"-"),"@")))</f>
        <v>-</v>
      </c>
      <c r="P2594" s="159" t="str">
        <f t="shared" si="81"/>
        <v>Not Found</v>
      </c>
      <c r="Q2594" t="str" cm="1">
        <f t="array" ref="Q2594">IF(SUMPRODUCT((TRIM(L2594:O2594)&lt;&gt;"-")*1)=0,
    "No Data",
    IF(COUNTIF(L2594:O2594,INDEX(_xlfn._xlws.FILTER(L2594:O2594,TRIM(L2594:O2594)&lt;&gt;"-"),1))=SUMPRODUCT((TRIM(L2594:O2594)&lt;&gt;"-")*1),
    "No Change",
    "Change"))</f>
        <v>No Data</v>
      </c>
      <c r="R2594" s="159"/>
      <c r="S2594" s="111"/>
    </row>
    <row r="2595" spans="1:19" x14ac:dyDescent="0.3">
      <c r="A2595" t="s">
        <v>2953</v>
      </c>
      <c r="B2595" t="s">
        <v>1145</v>
      </c>
      <c r="C2595" s="160" t="str">
        <f>TRIM(CLEAN(TEXT(IFERROR(INDEX('Snakeden MR'!$B$4:$C$3028,MATCH($A2595,'Snakeden MR'!$C$4:$C$3028,0),1),"-"),"@")))</f>
        <v>-</v>
      </c>
      <c r="D2595" s="147" t="str">
        <f>TRIM(CLEAN(TEXT(IFERROR(INDEX('Snakeden MR'!$I$4:$J$3028,MATCH($A2595,'Snakeden MR'!$J$4:$J$3028,0),1),"-"),"@")))</f>
        <v>-</v>
      </c>
      <c r="E2595" s="147" t="str">
        <f>TRIM(CLEAN(TEXT(IFERROR(INDEX('Snakeden MR'!$P$4:$Q$3028,MATCH($A2595,'Snakeden MR'!$Q$4:$Q$3028,0),1),"-"),"@")))</f>
        <v>-</v>
      </c>
      <c r="F2595" s="147" t="str">
        <f>TRIM(CLEAN(TEXT(IFERROR(INDEX('Snakeden MR'!$W$4:$X$3028,MATCH($A2595,'Snakeden MR'!$X$4:$X$3028,0),1),"-"),"@")))</f>
        <v>-</v>
      </c>
      <c r="G2595" s="159" t="str">
        <f t="shared" si="80"/>
        <v>Not Found</v>
      </c>
      <c r="H2595" t="str" cm="1">
        <f t="array" ref="H2595">IF(SUMPRODUCT((TRIM(C2595:F2595)&lt;&gt;"-")*1)=0,
    "No Data",
    IF(COUNTIF(C2595:F2595,INDEX(_xlfn._xlws.FILTER(C2595:F2595,TRIM(C2595:F2595)&lt;&gt;"-"),1))=SUMPRODUCT((TRIM(C2595:F2595)&lt;&gt;"-")*1),
    "No Change",
    "Change"))</f>
        <v>No Data</v>
      </c>
      <c r="I2595" s="159"/>
      <c r="J2595"/>
      <c r="K2595" s="163"/>
      <c r="L2595" s="147" t="str">
        <f>TRIM(CLEAN(TEXT(IFERROR(INDEX('Glade MR'!$B$4:$C$3000,MATCH($A2595,'Glade MR'!$C$4:$C$3000,0),1),"-"),"@")))</f>
        <v>-</v>
      </c>
      <c r="M2595" s="147" t="str">
        <f>TRIM(CLEAN(TEXT(IFERROR(INDEX('Glade MR'!$I$4:$J$3000,MATCH($A2595,'Glade MR'!$J$4:$J$3000,0),1),"-"),"@")))</f>
        <v>-</v>
      </c>
      <c r="N2595" s="147" t="str">
        <f>TRIM(CLEAN(TEXT(IFERROR(INDEX('Glade MR'!$P$4:$Q$3000,MATCH($A2595,'Glade MR'!$Q$4:$Q$3000,0),1),"-"),"@")))</f>
        <v>-</v>
      </c>
      <c r="O2595" s="147" t="str">
        <f>TRIM(CLEAN(TEXT(IFERROR(INDEX('Glade MR'!$W$4:$X$3000,MATCH($A2595,'Glade MR'!$X$4:$X$3000,0),1),"-"),"@")))</f>
        <v>-</v>
      </c>
      <c r="P2595" s="159" t="str">
        <f t="shared" si="81"/>
        <v>Not Found</v>
      </c>
      <c r="Q2595" t="str" cm="1">
        <f t="array" ref="Q2595">IF(SUMPRODUCT((TRIM(L2595:O2595)&lt;&gt;"-")*1)=0,
    "No Data",
    IF(COUNTIF(L2595:O2595,INDEX(_xlfn._xlws.FILTER(L2595:O2595,TRIM(L2595:O2595)&lt;&gt;"-"),1))=SUMPRODUCT((TRIM(L2595:O2595)&lt;&gt;"-")*1),
    "No Change",
    "Change"))</f>
        <v>No Data</v>
      </c>
      <c r="R2595" s="159"/>
      <c r="S2595" s="111"/>
    </row>
    <row r="2596" spans="1:19" x14ac:dyDescent="0.3">
      <c r="A2596" t="s">
        <v>2954</v>
      </c>
      <c r="B2596" t="s">
        <v>1145</v>
      </c>
      <c r="C2596" s="160" t="str">
        <f>TRIM(CLEAN(TEXT(IFERROR(INDEX('Snakeden MR'!$B$4:$C$3028,MATCH($A2596,'Snakeden MR'!$C$4:$C$3028,0),1),"-"),"@")))</f>
        <v>-</v>
      </c>
      <c r="D2596" s="147" t="str">
        <f>TRIM(CLEAN(TEXT(IFERROR(INDEX('Snakeden MR'!$I$4:$J$3028,MATCH($A2596,'Snakeden MR'!$J$4:$J$3028,0),1),"-"),"@")))</f>
        <v>-</v>
      </c>
      <c r="E2596" s="147" t="str">
        <f>TRIM(CLEAN(TEXT(IFERROR(INDEX('Snakeden MR'!$P$4:$Q$3028,MATCH($A2596,'Snakeden MR'!$Q$4:$Q$3028,0),1),"-"),"@")))</f>
        <v>-</v>
      </c>
      <c r="F2596" s="147" t="str">
        <f>TRIM(CLEAN(TEXT(IFERROR(INDEX('Snakeden MR'!$W$4:$X$3028,MATCH($A2596,'Snakeden MR'!$X$4:$X$3028,0),1),"-"),"@")))</f>
        <v>-</v>
      </c>
      <c r="G2596" s="159" t="str">
        <f t="shared" si="80"/>
        <v>Not Found</v>
      </c>
      <c r="H2596" t="str" cm="1">
        <f t="array" ref="H2596">IF(SUMPRODUCT((TRIM(C2596:F2596)&lt;&gt;"-")*1)=0,
    "No Data",
    IF(COUNTIF(C2596:F2596,INDEX(_xlfn._xlws.FILTER(C2596:F2596,TRIM(C2596:F2596)&lt;&gt;"-"),1))=SUMPRODUCT((TRIM(C2596:F2596)&lt;&gt;"-")*1),
    "No Change",
    "Change"))</f>
        <v>No Data</v>
      </c>
      <c r="I2596" s="159"/>
      <c r="J2596"/>
      <c r="K2596" s="163"/>
      <c r="L2596" s="147" t="str">
        <f>TRIM(CLEAN(TEXT(IFERROR(INDEX('Glade MR'!$B$4:$C$3000,MATCH($A2596,'Glade MR'!$C$4:$C$3000,0),1),"-"),"@")))</f>
        <v>-</v>
      </c>
      <c r="M2596" s="147" t="str">
        <f>TRIM(CLEAN(TEXT(IFERROR(INDEX('Glade MR'!$I$4:$J$3000,MATCH($A2596,'Glade MR'!$J$4:$J$3000,0),1),"-"),"@")))</f>
        <v>-</v>
      </c>
      <c r="N2596" s="147" t="str">
        <f>TRIM(CLEAN(TEXT(IFERROR(INDEX('Glade MR'!$P$4:$Q$3000,MATCH($A2596,'Glade MR'!$Q$4:$Q$3000,0),1),"-"),"@")))</f>
        <v>-</v>
      </c>
      <c r="O2596" s="147" t="str">
        <f>TRIM(CLEAN(TEXT(IFERROR(INDEX('Glade MR'!$W$4:$X$3000,MATCH($A2596,'Glade MR'!$X$4:$X$3000,0),1),"-"),"@")))</f>
        <v>-</v>
      </c>
      <c r="P2596" s="159" t="str">
        <f t="shared" si="81"/>
        <v>Not Found</v>
      </c>
      <c r="Q2596" t="str" cm="1">
        <f t="array" ref="Q2596">IF(SUMPRODUCT((TRIM(L2596:O2596)&lt;&gt;"-")*1)=0,
    "No Data",
    IF(COUNTIF(L2596:O2596,INDEX(_xlfn._xlws.FILTER(L2596:O2596,TRIM(L2596:O2596)&lt;&gt;"-"),1))=SUMPRODUCT((TRIM(L2596:O2596)&lt;&gt;"-")*1),
    "No Change",
    "Change"))</f>
        <v>No Data</v>
      </c>
      <c r="R2596" s="159"/>
      <c r="S2596" s="111"/>
    </row>
    <row r="2597" spans="1:19" x14ac:dyDescent="0.3">
      <c r="A2597" t="s">
        <v>2955</v>
      </c>
      <c r="B2597" t="s">
        <v>1145</v>
      </c>
      <c r="C2597" s="160" t="str">
        <f>TRIM(CLEAN(TEXT(IFERROR(INDEX('Snakeden MR'!$B$4:$C$3028,MATCH($A2597,'Snakeden MR'!$C$4:$C$3028,0),1),"-"),"@")))</f>
        <v>-</v>
      </c>
      <c r="D2597" s="147" t="str">
        <f>TRIM(CLEAN(TEXT(IFERROR(INDEX('Snakeden MR'!$I$4:$J$3028,MATCH($A2597,'Snakeden MR'!$J$4:$J$3028,0),1),"-"),"@")))</f>
        <v>-</v>
      </c>
      <c r="E2597" s="147" t="str">
        <f>TRIM(CLEAN(TEXT(IFERROR(INDEX('Snakeden MR'!$P$4:$Q$3028,MATCH($A2597,'Snakeden MR'!$Q$4:$Q$3028,0),1),"-"),"@")))</f>
        <v>-</v>
      </c>
      <c r="F2597" s="147" t="str">
        <f>TRIM(CLEAN(TEXT(IFERROR(INDEX('Snakeden MR'!$W$4:$X$3028,MATCH($A2597,'Snakeden MR'!$X$4:$X$3028,0),1),"-"),"@")))</f>
        <v>-</v>
      </c>
      <c r="G2597" s="159" t="str">
        <f t="shared" si="80"/>
        <v>Not Found</v>
      </c>
      <c r="H2597" t="str" cm="1">
        <f t="array" ref="H2597">IF(SUMPRODUCT((TRIM(C2597:F2597)&lt;&gt;"-")*1)=0,
    "No Data",
    IF(COUNTIF(C2597:F2597,INDEX(_xlfn._xlws.FILTER(C2597:F2597,TRIM(C2597:F2597)&lt;&gt;"-"),1))=SUMPRODUCT((TRIM(C2597:F2597)&lt;&gt;"-")*1),
    "No Change",
    "Change"))</f>
        <v>No Data</v>
      </c>
      <c r="I2597" s="159"/>
      <c r="J2597"/>
      <c r="K2597" s="163"/>
      <c r="L2597" s="147" t="str">
        <f>TRIM(CLEAN(TEXT(IFERROR(INDEX('Glade MR'!$B$4:$C$3000,MATCH($A2597,'Glade MR'!$C$4:$C$3000,0),1),"-"),"@")))</f>
        <v>-</v>
      </c>
      <c r="M2597" s="147" t="str">
        <f>TRIM(CLEAN(TEXT(IFERROR(INDEX('Glade MR'!$I$4:$J$3000,MATCH($A2597,'Glade MR'!$J$4:$J$3000,0),1),"-"),"@")))</f>
        <v>-</v>
      </c>
      <c r="N2597" s="147" t="str">
        <f>TRIM(CLEAN(TEXT(IFERROR(INDEX('Glade MR'!$P$4:$Q$3000,MATCH($A2597,'Glade MR'!$Q$4:$Q$3000,0),1),"-"),"@")))</f>
        <v>-</v>
      </c>
      <c r="O2597" s="147" t="str">
        <f>TRIM(CLEAN(TEXT(IFERROR(INDEX('Glade MR'!$W$4:$X$3000,MATCH($A2597,'Glade MR'!$X$4:$X$3000,0),1),"-"),"@")))</f>
        <v>-</v>
      </c>
      <c r="P2597" s="159" t="str">
        <f t="shared" si="81"/>
        <v>Not Found</v>
      </c>
      <c r="Q2597" t="str" cm="1">
        <f t="array" ref="Q2597">IF(SUMPRODUCT((TRIM(L2597:O2597)&lt;&gt;"-")*1)=0,
    "No Data",
    IF(COUNTIF(L2597:O2597,INDEX(_xlfn._xlws.FILTER(L2597:O2597,TRIM(L2597:O2597)&lt;&gt;"-"),1))=SUMPRODUCT((TRIM(L2597:O2597)&lt;&gt;"-")*1),
    "No Change",
    "Change"))</f>
        <v>No Data</v>
      </c>
      <c r="R2597" s="159"/>
      <c r="S2597" s="111"/>
    </row>
    <row r="2598" spans="1:19" x14ac:dyDescent="0.3">
      <c r="A2598" t="s">
        <v>58</v>
      </c>
      <c r="B2598" t="s">
        <v>1145</v>
      </c>
      <c r="C2598" s="160" t="str">
        <f>TRIM(CLEAN(TEXT(IFERROR(INDEX('Snakeden MR'!$B$4:$C$3028,MATCH($A2598,'Snakeden MR'!$C$4:$C$3028,0),1),"-"),"@")))</f>
        <v>Pool C</v>
      </c>
      <c r="D2598" s="147" t="str">
        <f>TRIM(CLEAN(TEXT(IFERROR(INDEX('Snakeden MR'!$I$4:$J$3028,MATCH($A2598,'Snakeden MR'!$J$4:$J$3028,0),1),"-"),"@")))</f>
        <v>-</v>
      </c>
      <c r="E2598" s="147" t="str">
        <f>TRIM(CLEAN(TEXT(IFERROR(INDEX('Snakeden MR'!$P$4:$Q$3028,MATCH($A2598,'Snakeden MR'!$Q$4:$Q$3028,0),1),"-"),"@")))</f>
        <v>-</v>
      </c>
      <c r="F2598" s="147" t="str">
        <f>TRIM(CLEAN(TEXT(IFERROR(INDEX('Snakeden MR'!$W$4:$X$3028,MATCH($A2598,'Snakeden MR'!$X$4:$X$3028,0),1),"-"),"@")))</f>
        <v>-</v>
      </c>
      <c r="G2598" s="159" t="str">
        <f t="shared" si="80"/>
        <v>Found</v>
      </c>
      <c r="H2598" t="str" cm="1">
        <f t="array" ref="H2598">IF(SUMPRODUCT((TRIM(C2598:F2598)&lt;&gt;"-")*1)=0,
    "No Data",
    IF(COUNTIF(C2598:F2598,INDEX(_xlfn._xlws.FILTER(C2598:F2598,TRIM(C2598:F2598)&lt;&gt;"-"),1))=SUMPRODUCT((TRIM(C2598:F2598)&lt;&gt;"-")*1),
    "No Change",
    "Change"))</f>
        <v>No Change</v>
      </c>
      <c r="I2598" s="159"/>
      <c r="J2598"/>
      <c r="K2598" s="163"/>
      <c r="L2598" s="147" t="str">
        <f>TRIM(CLEAN(TEXT(IFERROR(INDEX('Glade MR'!$B$4:$C$3000,MATCH($A2598,'Glade MR'!$C$4:$C$3000,0),1),"-"),"@")))</f>
        <v>-</v>
      </c>
      <c r="M2598" s="147" t="str">
        <f>TRIM(CLEAN(TEXT(IFERROR(INDEX('Glade MR'!$I$4:$J$3000,MATCH($A2598,'Glade MR'!$J$4:$J$3000,0),1),"-"),"@")))</f>
        <v>-</v>
      </c>
      <c r="N2598" s="147" t="str">
        <f>TRIM(CLEAN(TEXT(IFERROR(INDEX('Glade MR'!$P$4:$Q$3000,MATCH($A2598,'Glade MR'!$Q$4:$Q$3000,0),1),"-"),"@")))</f>
        <v>-</v>
      </c>
      <c r="O2598" s="147" t="str">
        <f>TRIM(CLEAN(TEXT(IFERROR(INDEX('Glade MR'!$W$4:$X$3000,MATCH($A2598,'Glade MR'!$X$4:$X$3000,0),1),"-"),"@")))</f>
        <v>-</v>
      </c>
      <c r="P2598" s="159" t="str">
        <f t="shared" si="81"/>
        <v>Not Found</v>
      </c>
      <c r="Q2598" t="str" cm="1">
        <f t="array" ref="Q2598">IF(SUMPRODUCT((TRIM(L2598:O2598)&lt;&gt;"-")*1)=0,
    "No Data",
    IF(COUNTIF(L2598:O2598,INDEX(_xlfn._xlws.FILTER(L2598:O2598,TRIM(L2598:O2598)&lt;&gt;"-"),1))=SUMPRODUCT((TRIM(L2598:O2598)&lt;&gt;"-")*1),
    "No Change",
    "Change"))</f>
        <v>No Data</v>
      </c>
      <c r="R2598" s="159"/>
      <c r="S2598" s="111"/>
    </row>
    <row r="2599" spans="1:19" x14ac:dyDescent="0.3">
      <c r="A2599" t="s">
        <v>2956</v>
      </c>
      <c r="B2599" t="s">
        <v>1145</v>
      </c>
      <c r="C2599" s="160" t="str">
        <f>TRIM(CLEAN(TEXT(IFERROR(INDEX('Snakeden MR'!$B$4:$C$3028,MATCH($A2599,'Snakeden MR'!$C$4:$C$3028,0),1),"-"),"@")))</f>
        <v>-</v>
      </c>
      <c r="D2599" s="147" t="str">
        <f>TRIM(CLEAN(TEXT(IFERROR(INDEX('Snakeden MR'!$I$4:$J$3028,MATCH($A2599,'Snakeden MR'!$J$4:$J$3028,0),1),"-"),"@")))</f>
        <v>-</v>
      </c>
      <c r="E2599" s="147" t="str">
        <f>TRIM(CLEAN(TEXT(IFERROR(INDEX('Snakeden MR'!$P$4:$Q$3028,MATCH($A2599,'Snakeden MR'!$Q$4:$Q$3028,0),1),"-"),"@")))</f>
        <v>-</v>
      </c>
      <c r="F2599" s="147" t="str">
        <f>TRIM(CLEAN(TEXT(IFERROR(INDEX('Snakeden MR'!$W$4:$X$3028,MATCH($A2599,'Snakeden MR'!$X$4:$X$3028,0),1),"-"),"@")))</f>
        <v>-</v>
      </c>
      <c r="G2599" s="159" t="str">
        <f t="shared" si="80"/>
        <v>Not Found</v>
      </c>
      <c r="H2599" t="str" cm="1">
        <f t="array" ref="H2599">IF(SUMPRODUCT((TRIM(C2599:F2599)&lt;&gt;"-")*1)=0,
    "No Data",
    IF(COUNTIF(C2599:F2599,INDEX(_xlfn._xlws.FILTER(C2599:F2599,TRIM(C2599:F2599)&lt;&gt;"-"),1))=SUMPRODUCT((TRIM(C2599:F2599)&lt;&gt;"-")*1),
    "No Change",
    "Change"))</f>
        <v>No Data</v>
      </c>
      <c r="I2599" s="159"/>
      <c r="J2599"/>
      <c r="K2599" s="163"/>
      <c r="L2599" s="147" t="str">
        <f>TRIM(CLEAN(TEXT(IFERROR(INDEX('Glade MR'!$B$4:$C$3000,MATCH($A2599,'Glade MR'!$C$4:$C$3000,0),1),"-"),"@")))</f>
        <v>-</v>
      </c>
      <c r="M2599" s="147" t="str">
        <f>TRIM(CLEAN(TEXT(IFERROR(INDEX('Glade MR'!$I$4:$J$3000,MATCH($A2599,'Glade MR'!$J$4:$J$3000,0),1),"-"),"@")))</f>
        <v>-</v>
      </c>
      <c r="N2599" s="147" t="str">
        <f>TRIM(CLEAN(TEXT(IFERROR(INDEX('Glade MR'!$P$4:$Q$3000,MATCH($A2599,'Glade MR'!$Q$4:$Q$3000,0),1),"-"),"@")))</f>
        <v>-</v>
      </c>
      <c r="O2599" s="147" t="str">
        <f>TRIM(CLEAN(TEXT(IFERROR(INDEX('Glade MR'!$W$4:$X$3000,MATCH($A2599,'Glade MR'!$X$4:$X$3000,0),1),"-"),"@")))</f>
        <v>-</v>
      </c>
      <c r="P2599" s="159" t="str">
        <f t="shared" si="81"/>
        <v>Not Found</v>
      </c>
      <c r="Q2599" t="str" cm="1">
        <f t="array" ref="Q2599">IF(SUMPRODUCT((TRIM(L2599:O2599)&lt;&gt;"-")*1)=0,
    "No Data",
    IF(COUNTIF(L2599:O2599,INDEX(_xlfn._xlws.FILTER(L2599:O2599,TRIM(L2599:O2599)&lt;&gt;"-"),1))=SUMPRODUCT((TRIM(L2599:O2599)&lt;&gt;"-")*1),
    "No Change",
    "Change"))</f>
        <v>No Data</v>
      </c>
      <c r="R2599" s="159"/>
      <c r="S2599" s="111"/>
    </row>
    <row r="2600" spans="1:19" x14ac:dyDescent="0.3">
      <c r="A2600" t="s">
        <v>2957</v>
      </c>
      <c r="B2600" t="s">
        <v>1145</v>
      </c>
      <c r="C2600" s="160" t="str">
        <f>TRIM(CLEAN(TEXT(IFERROR(INDEX('Snakeden MR'!$B$4:$C$3028,MATCH($A2600,'Snakeden MR'!$C$4:$C$3028,0),1),"-"),"@")))</f>
        <v>-</v>
      </c>
      <c r="D2600" s="147" t="str">
        <f>TRIM(CLEAN(TEXT(IFERROR(INDEX('Snakeden MR'!$I$4:$J$3028,MATCH($A2600,'Snakeden MR'!$J$4:$J$3028,0),1),"-"),"@")))</f>
        <v>-</v>
      </c>
      <c r="E2600" s="147" t="str">
        <f>TRIM(CLEAN(TEXT(IFERROR(INDEX('Snakeden MR'!$P$4:$Q$3028,MATCH($A2600,'Snakeden MR'!$Q$4:$Q$3028,0),1),"-"),"@")))</f>
        <v>-</v>
      </c>
      <c r="F2600" s="147" t="str">
        <f>TRIM(CLEAN(TEXT(IFERROR(INDEX('Snakeden MR'!$W$4:$X$3028,MATCH($A2600,'Snakeden MR'!$X$4:$X$3028,0),1),"-"),"@")))</f>
        <v>-</v>
      </c>
      <c r="G2600" s="159" t="str">
        <f t="shared" si="80"/>
        <v>Not Found</v>
      </c>
      <c r="H2600" t="str" cm="1">
        <f t="array" ref="H2600">IF(SUMPRODUCT((TRIM(C2600:F2600)&lt;&gt;"-")*1)=0,
    "No Data",
    IF(COUNTIF(C2600:F2600,INDEX(_xlfn._xlws.FILTER(C2600:F2600,TRIM(C2600:F2600)&lt;&gt;"-"),1))=SUMPRODUCT((TRIM(C2600:F2600)&lt;&gt;"-")*1),
    "No Change",
    "Change"))</f>
        <v>No Data</v>
      </c>
      <c r="I2600" s="159"/>
      <c r="J2600"/>
      <c r="K2600" s="163"/>
      <c r="L2600" s="147" t="str">
        <f>TRIM(CLEAN(TEXT(IFERROR(INDEX('Glade MR'!$B$4:$C$3000,MATCH($A2600,'Glade MR'!$C$4:$C$3000,0),1),"-"),"@")))</f>
        <v>-</v>
      </c>
      <c r="M2600" s="147" t="str">
        <f>TRIM(CLEAN(TEXT(IFERROR(INDEX('Glade MR'!$I$4:$J$3000,MATCH($A2600,'Glade MR'!$J$4:$J$3000,0),1),"-"),"@")))</f>
        <v>-</v>
      </c>
      <c r="N2600" s="147" t="str">
        <f>TRIM(CLEAN(TEXT(IFERROR(INDEX('Glade MR'!$P$4:$Q$3000,MATCH($A2600,'Glade MR'!$Q$4:$Q$3000,0),1),"-"),"@")))</f>
        <v>-</v>
      </c>
      <c r="O2600" s="147" t="str">
        <f>TRIM(CLEAN(TEXT(IFERROR(INDEX('Glade MR'!$W$4:$X$3000,MATCH($A2600,'Glade MR'!$X$4:$X$3000,0),1),"-"),"@")))</f>
        <v>-</v>
      </c>
      <c r="P2600" s="159" t="str">
        <f t="shared" si="81"/>
        <v>Not Found</v>
      </c>
      <c r="Q2600" t="str" cm="1">
        <f t="array" ref="Q2600">IF(SUMPRODUCT((TRIM(L2600:O2600)&lt;&gt;"-")*1)=0,
    "No Data",
    IF(COUNTIF(L2600:O2600,INDEX(_xlfn._xlws.FILTER(L2600:O2600,TRIM(L2600:O2600)&lt;&gt;"-"),1))=SUMPRODUCT((TRIM(L2600:O2600)&lt;&gt;"-")*1),
    "No Change",
    "Change"))</f>
        <v>No Data</v>
      </c>
      <c r="R2600" s="159"/>
      <c r="S2600" s="111"/>
    </row>
    <row r="2601" spans="1:19" x14ac:dyDescent="0.3">
      <c r="A2601" t="s">
        <v>2958</v>
      </c>
      <c r="B2601" t="s">
        <v>1145</v>
      </c>
      <c r="C2601" s="160" t="str">
        <f>TRIM(CLEAN(TEXT(IFERROR(INDEX('Snakeden MR'!$B$4:$C$3028,MATCH($A2601,'Snakeden MR'!$C$4:$C$3028,0),1),"-"),"@")))</f>
        <v>-</v>
      </c>
      <c r="D2601" s="147" t="str">
        <f>TRIM(CLEAN(TEXT(IFERROR(INDEX('Snakeden MR'!$I$4:$J$3028,MATCH($A2601,'Snakeden MR'!$J$4:$J$3028,0),1),"-"),"@")))</f>
        <v>-</v>
      </c>
      <c r="E2601" s="147" t="str">
        <f>TRIM(CLEAN(TEXT(IFERROR(INDEX('Snakeden MR'!$P$4:$Q$3028,MATCH($A2601,'Snakeden MR'!$Q$4:$Q$3028,0),1),"-"),"@")))</f>
        <v>-</v>
      </c>
      <c r="F2601" s="147" t="str">
        <f>TRIM(CLEAN(TEXT(IFERROR(INDEX('Snakeden MR'!$W$4:$X$3028,MATCH($A2601,'Snakeden MR'!$X$4:$X$3028,0),1),"-"),"@")))</f>
        <v>-</v>
      </c>
      <c r="G2601" s="159" t="str">
        <f t="shared" si="80"/>
        <v>Not Found</v>
      </c>
      <c r="H2601" t="str" cm="1">
        <f t="array" ref="H2601">IF(SUMPRODUCT((TRIM(C2601:F2601)&lt;&gt;"-")*1)=0,
    "No Data",
    IF(COUNTIF(C2601:F2601,INDEX(_xlfn._xlws.FILTER(C2601:F2601,TRIM(C2601:F2601)&lt;&gt;"-"),1))=SUMPRODUCT((TRIM(C2601:F2601)&lt;&gt;"-")*1),
    "No Change",
    "Change"))</f>
        <v>No Data</v>
      </c>
      <c r="I2601" s="159"/>
      <c r="J2601"/>
      <c r="K2601" s="163"/>
      <c r="L2601" s="147" t="str">
        <f>TRIM(CLEAN(TEXT(IFERROR(INDEX('Glade MR'!$B$4:$C$3000,MATCH($A2601,'Glade MR'!$C$4:$C$3000,0),1),"-"),"@")))</f>
        <v>-</v>
      </c>
      <c r="M2601" s="147" t="str">
        <f>TRIM(CLEAN(TEXT(IFERROR(INDEX('Glade MR'!$I$4:$J$3000,MATCH($A2601,'Glade MR'!$J$4:$J$3000,0),1),"-"),"@")))</f>
        <v>-</v>
      </c>
      <c r="N2601" s="147" t="str">
        <f>TRIM(CLEAN(TEXT(IFERROR(INDEX('Glade MR'!$P$4:$Q$3000,MATCH($A2601,'Glade MR'!$Q$4:$Q$3000,0),1),"-"),"@")))</f>
        <v>-</v>
      </c>
      <c r="O2601" s="147" t="str">
        <f>TRIM(CLEAN(TEXT(IFERROR(INDEX('Glade MR'!$W$4:$X$3000,MATCH($A2601,'Glade MR'!$X$4:$X$3000,0),1),"-"),"@")))</f>
        <v>-</v>
      </c>
      <c r="P2601" s="159" t="str">
        <f t="shared" si="81"/>
        <v>Not Found</v>
      </c>
      <c r="Q2601" t="str" cm="1">
        <f t="array" ref="Q2601">IF(SUMPRODUCT((TRIM(L2601:O2601)&lt;&gt;"-")*1)=0,
    "No Data",
    IF(COUNTIF(L2601:O2601,INDEX(_xlfn._xlws.FILTER(L2601:O2601,TRIM(L2601:O2601)&lt;&gt;"-"),1))=SUMPRODUCT((TRIM(L2601:O2601)&lt;&gt;"-")*1),
    "No Change",
    "Change"))</f>
        <v>No Data</v>
      </c>
      <c r="R2601" s="159"/>
      <c r="S2601" s="111"/>
    </row>
    <row r="2602" spans="1:19" x14ac:dyDescent="0.3">
      <c r="A2602" t="s">
        <v>683</v>
      </c>
      <c r="B2602" t="s">
        <v>1145</v>
      </c>
      <c r="C2602" s="160" t="str">
        <f>TRIM(CLEAN(TEXT(IFERROR(INDEX('Snakeden MR'!$B$4:$C$3028,MATCH($A2602,'Snakeden MR'!$C$4:$C$3028,0),1),"-"),"@")))</f>
        <v>-</v>
      </c>
      <c r="D2602" s="147" t="str">
        <f>TRIM(CLEAN(TEXT(IFERROR(INDEX('Snakeden MR'!$I$4:$J$3028,MATCH($A2602,'Snakeden MR'!$J$4:$J$3028,0),1),"-"),"@")))</f>
        <v>-</v>
      </c>
      <c r="E2602" s="147" t="str">
        <f>TRIM(CLEAN(TEXT(IFERROR(INDEX('Snakeden MR'!$P$4:$Q$3028,MATCH($A2602,'Snakeden MR'!$Q$4:$Q$3028,0),1),"-"),"@")))</f>
        <v>-</v>
      </c>
      <c r="F2602" s="147" t="str">
        <f>TRIM(CLEAN(TEXT(IFERROR(INDEX('Snakeden MR'!$W$4:$X$3028,MATCH($A2602,'Snakeden MR'!$X$4:$X$3028,0),1),"-"),"@")))</f>
        <v>-</v>
      </c>
      <c r="G2602" s="159" t="str">
        <f t="shared" si="80"/>
        <v>Not Found</v>
      </c>
      <c r="H2602" t="str" cm="1">
        <f t="array" ref="H2602">IF(SUMPRODUCT((TRIM(C2602:F2602)&lt;&gt;"-")*1)=0,
    "No Data",
    IF(COUNTIF(C2602:F2602,INDEX(_xlfn._xlws.FILTER(C2602:F2602,TRIM(C2602:F2602)&lt;&gt;"-"),1))=SUMPRODUCT((TRIM(C2602:F2602)&lt;&gt;"-")*1),
    "No Change",
    "Change"))</f>
        <v>No Data</v>
      </c>
      <c r="I2602" s="159"/>
      <c r="J2602"/>
      <c r="K2602" s="163"/>
      <c r="L2602" s="147" t="str">
        <f>TRIM(CLEAN(TEXT(IFERROR(INDEX('Glade MR'!$B$4:$C$3000,MATCH($A2602,'Glade MR'!$C$4:$C$3000,0),1),"-"),"@")))</f>
        <v>Pool 4</v>
      </c>
      <c r="M2602" s="147" t="str">
        <f>TRIM(CLEAN(TEXT(IFERROR(INDEX('Glade MR'!$I$4:$J$3000,MATCH($A2602,'Glade MR'!$J$4:$J$3000,0),1),"-"),"@")))</f>
        <v>-</v>
      </c>
      <c r="N2602" s="147" t="str">
        <f>TRIM(CLEAN(TEXT(IFERROR(INDEX('Glade MR'!$P$4:$Q$3000,MATCH($A2602,'Glade MR'!$Q$4:$Q$3000,0),1),"-"),"@")))</f>
        <v>-</v>
      </c>
      <c r="O2602" s="147" t="str">
        <f>TRIM(CLEAN(TEXT(IFERROR(INDEX('Glade MR'!$W$4:$X$3000,MATCH($A2602,'Glade MR'!$X$4:$X$3000,0),1),"-"),"@")))</f>
        <v>-</v>
      </c>
      <c r="P2602" s="159" t="str">
        <f t="shared" si="81"/>
        <v>Found</v>
      </c>
      <c r="Q2602" t="str" cm="1">
        <f t="array" ref="Q2602">IF(SUMPRODUCT((TRIM(L2602:O2602)&lt;&gt;"-")*1)=0,
    "No Data",
    IF(COUNTIF(L2602:O2602,INDEX(_xlfn._xlws.FILTER(L2602:O2602,TRIM(L2602:O2602)&lt;&gt;"-"),1))=SUMPRODUCT((TRIM(L2602:O2602)&lt;&gt;"-")*1),
    "No Change",
    "Change"))</f>
        <v>No Change</v>
      </c>
      <c r="R2602" s="159"/>
      <c r="S2602" s="111"/>
    </row>
    <row r="2603" spans="1:19" x14ac:dyDescent="0.3">
      <c r="A2603" t="s">
        <v>2959</v>
      </c>
      <c r="B2603" t="s">
        <v>1145</v>
      </c>
      <c r="C2603" s="160" t="str">
        <f>TRIM(CLEAN(TEXT(IFERROR(INDEX('Snakeden MR'!$B$4:$C$3028,MATCH($A2603,'Snakeden MR'!$C$4:$C$3028,0),1),"-"),"@")))</f>
        <v>-</v>
      </c>
      <c r="D2603" s="147" t="str">
        <f>TRIM(CLEAN(TEXT(IFERROR(INDEX('Snakeden MR'!$I$4:$J$3028,MATCH($A2603,'Snakeden MR'!$J$4:$J$3028,0),1),"-"),"@")))</f>
        <v>-</v>
      </c>
      <c r="E2603" s="147" t="str">
        <f>TRIM(CLEAN(TEXT(IFERROR(INDEX('Snakeden MR'!$P$4:$Q$3028,MATCH($A2603,'Snakeden MR'!$Q$4:$Q$3028,0),1),"-"),"@")))</f>
        <v>-</v>
      </c>
      <c r="F2603" s="147" t="str">
        <f>TRIM(CLEAN(TEXT(IFERROR(INDEX('Snakeden MR'!$W$4:$X$3028,MATCH($A2603,'Snakeden MR'!$X$4:$X$3028,0),1),"-"),"@")))</f>
        <v>-</v>
      </c>
      <c r="G2603" s="159" t="str">
        <f t="shared" si="80"/>
        <v>Not Found</v>
      </c>
      <c r="H2603" t="str" cm="1">
        <f t="array" ref="H2603">IF(SUMPRODUCT((TRIM(C2603:F2603)&lt;&gt;"-")*1)=0,
    "No Data",
    IF(COUNTIF(C2603:F2603,INDEX(_xlfn._xlws.FILTER(C2603:F2603,TRIM(C2603:F2603)&lt;&gt;"-"),1))=SUMPRODUCT((TRIM(C2603:F2603)&lt;&gt;"-")*1),
    "No Change",
    "Change"))</f>
        <v>No Data</v>
      </c>
      <c r="I2603" s="159"/>
      <c r="J2603"/>
      <c r="K2603" s="163"/>
      <c r="L2603" s="147" t="str">
        <f>TRIM(CLEAN(TEXT(IFERROR(INDEX('Glade MR'!$B$4:$C$3000,MATCH($A2603,'Glade MR'!$C$4:$C$3000,0),1),"-"),"@")))</f>
        <v>-</v>
      </c>
      <c r="M2603" s="147" t="str">
        <f>TRIM(CLEAN(TEXT(IFERROR(INDEX('Glade MR'!$I$4:$J$3000,MATCH($A2603,'Glade MR'!$J$4:$J$3000,0),1),"-"),"@")))</f>
        <v>-</v>
      </c>
      <c r="N2603" s="147" t="str">
        <f>TRIM(CLEAN(TEXT(IFERROR(INDEX('Glade MR'!$P$4:$Q$3000,MATCH($A2603,'Glade MR'!$Q$4:$Q$3000,0),1),"-"),"@")))</f>
        <v>-</v>
      </c>
      <c r="O2603" s="147" t="str">
        <f>TRIM(CLEAN(TEXT(IFERROR(INDEX('Glade MR'!$W$4:$X$3000,MATCH($A2603,'Glade MR'!$X$4:$X$3000,0),1),"-"),"@")))</f>
        <v>-</v>
      </c>
      <c r="P2603" s="159" t="str">
        <f t="shared" si="81"/>
        <v>Not Found</v>
      </c>
      <c r="Q2603" t="str" cm="1">
        <f t="array" ref="Q2603">IF(SUMPRODUCT((TRIM(L2603:O2603)&lt;&gt;"-")*1)=0,
    "No Data",
    IF(COUNTIF(L2603:O2603,INDEX(_xlfn._xlws.FILTER(L2603:O2603,TRIM(L2603:O2603)&lt;&gt;"-"),1))=SUMPRODUCT((TRIM(L2603:O2603)&lt;&gt;"-")*1),
    "No Change",
    "Change"))</f>
        <v>No Data</v>
      </c>
      <c r="R2603" s="159"/>
      <c r="S2603" s="111"/>
    </row>
    <row r="2604" spans="1:19" x14ac:dyDescent="0.3">
      <c r="A2604" t="s">
        <v>2960</v>
      </c>
      <c r="B2604" t="s">
        <v>1145</v>
      </c>
      <c r="C2604" s="160" t="str">
        <f>TRIM(CLEAN(TEXT(IFERROR(INDEX('Snakeden MR'!$B$4:$C$3028,MATCH($A2604,'Snakeden MR'!$C$4:$C$3028,0),1),"-"),"@")))</f>
        <v>-</v>
      </c>
      <c r="D2604" s="147" t="str">
        <f>TRIM(CLEAN(TEXT(IFERROR(INDEX('Snakeden MR'!$I$4:$J$3028,MATCH($A2604,'Snakeden MR'!$J$4:$J$3028,0),1),"-"),"@")))</f>
        <v>-</v>
      </c>
      <c r="E2604" s="147" t="str">
        <f>TRIM(CLEAN(TEXT(IFERROR(INDEX('Snakeden MR'!$P$4:$Q$3028,MATCH($A2604,'Snakeden MR'!$Q$4:$Q$3028,0),1),"-"),"@")))</f>
        <v>-</v>
      </c>
      <c r="F2604" s="147" t="str">
        <f>TRIM(CLEAN(TEXT(IFERROR(INDEX('Snakeden MR'!$W$4:$X$3028,MATCH($A2604,'Snakeden MR'!$X$4:$X$3028,0),1),"-"),"@")))</f>
        <v>-</v>
      </c>
      <c r="G2604" s="159" t="str">
        <f t="shared" si="80"/>
        <v>Not Found</v>
      </c>
      <c r="H2604" t="str" cm="1">
        <f t="array" ref="H2604">IF(SUMPRODUCT((TRIM(C2604:F2604)&lt;&gt;"-")*1)=0,
    "No Data",
    IF(COUNTIF(C2604:F2604,INDEX(_xlfn._xlws.FILTER(C2604:F2604,TRIM(C2604:F2604)&lt;&gt;"-"),1))=SUMPRODUCT((TRIM(C2604:F2604)&lt;&gt;"-")*1),
    "No Change",
    "Change"))</f>
        <v>No Data</v>
      </c>
      <c r="I2604" s="159"/>
      <c r="J2604"/>
      <c r="K2604" s="163"/>
      <c r="L2604" s="147" t="str">
        <f>TRIM(CLEAN(TEXT(IFERROR(INDEX('Glade MR'!$B$4:$C$3000,MATCH($A2604,'Glade MR'!$C$4:$C$3000,0),1),"-"),"@")))</f>
        <v>-</v>
      </c>
      <c r="M2604" s="147" t="str">
        <f>TRIM(CLEAN(TEXT(IFERROR(INDEX('Glade MR'!$I$4:$J$3000,MATCH($A2604,'Glade MR'!$J$4:$J$3000,0),1),"-"),"@")))</f>
        <v>-</v>
      </c>
      <c r="N2604" s="147" t="str">
        <f>TRIM(CLEAN(TEXT(IFERROR(INDEX('Glade MR'!$P$4:$Q$3000,MATCH($A2604,'Glade MR'!$Q$4:$Q$3000,0),1),"-"),"@")))</f>
        <v>-</v>
      </c>
      <c r="O2604" s="147" t="str">
        <f>TRIM(CLEAN(TEXT(IFERROR(INDEX('Glade MR'!$W$4:$X$3000,MATCH($A2604,'Glade MR'!$X$4:$X$3000,0),1),"-"),"@")))</f>
        <v>-</v>
      </c>
      <c r="P2604" s="159" t="str">
        <f t="shared" si="81"/>
        <v>Not Found</v>
      </c>
      <c r="Q2604" t="str" cm="1">
        <f t="array" ref="Q2604">IF(SUMPRODUCT((TRIM(L2604:O2604)&lt;&gt;"-")*1)=0,
    "No Data",
    IF(COUNTIF(L2604:O2604,INDEX(_xlfn._xlws.FILTER(L2604:O2604,TRIM(L2604:O2604)&lt;&gt;"-"),1))=SUMPRODUCT((TRIM(L2604:O2604)&lt;&gt;"-")*1),
    "No Change",
    "Change"))</f>
        <v>No Data</v>
      </c>
      <c r="R2604" s="159"/>
      <c r="S2604" s="111"/>
    </row>
    <row r="2605" spans="1:19" x14ac:dyDescent="0.3">
      <c r="A2605" t="s">
        <v>2961</v>
      </c>
      <c r="B2605" t="s">
        <v>1145</v>
      </c>
      <c r="C2605" s="160" t="str">
        <f>TRIM(CLEAN(TEXT(IFERROR(INDEX('Snakeden MR'!$B$4:$C$3028,MATCH($A2605,'Snakeden MR'!$C$4:$C$3028,0),1),"-"),"@")))</f>
        <v>-</v>
      </c>
      <c r="D2605" s="147" t="str">
        <f>TRIM(CLEAN(TEXT(IFERROR(INDEX('Snakeden MR'!$I$4:$J$3028,MATCH($A2605,'Snakeden MR'!$J$4:$J$3028,0),1),"-"),"@")))</f>
        <v>-</v>
      </c>
      <c r="E2605" s="147" t="str">
        <f>TRIM(CLEAN(TEXT(IFERROR(INDEX('Snakeden MR'!$P$4:$Q$3028,MATCH($A2605,'Snakeden MR'!$Q$4:$Q$3028,0),1),"-"),"@")))</f>
        <v>-</v>
      </c>
      <c r="F2605" s="147" t="str">
        <f>TRIM(CLEAN(TEXT(IFERROR(INDEX('Snakeden MR'!$W$4:$X$3028,MATCH($A2605,'Snakeden MR'!$X$4:$X$3028,0),1),"-"),"@")))</f>
        <v>-</v>
      </c>
      <c r="G2605" s="159" t="str">
        <f t="shared" si="80"/>
        <v>Not Found</v>
      </c>
      <c r="H2605" t="str" cm="1">
        <f t="array" ref="H2605">IF(SUMPRODUCT((TRIM(C2605:F2605)&lt;&gt;"-")*1)=0,
    "No Data",
    IF(COUNTIF(C2605:F2605,INDEX(_xlfn._xlws.FILTER(C2605:F2605,TRIM(C2605:F2605)&lt;&gt;"-"),1))=SUMPRODUCT((TRIM(C2605:F2605)&lt;&gt;"-")*1),
    "No Change",
    "Change"))</f>
        <v>No Data</v>
      </c>
      <c r="I2605" s="159"/>
      <c r="J2605"/>
      <c r="K2605" s="163"/>
      <c r="L2605" s="147" t="str">
        <f>TRIM(CLEAN(TEXT(IFERROR(INDEX('Glade MR'!$B$4:$C$3000,MATCH($A2605,'Glade MR'!$C$4:$C$3000,0),1),"-"),"@")))</f>
        <v>-</v>
      </c>
      <c r="M2605" s="147" t="str">
        <f>TRIM(CLEAN(TEXT(IFERROR(INDEX('Glade MR'!$I$4:$J$3000,MATCH($A2605,'Glade MR'!$J$4:$J$3000,0),1),"-"),"@")))</f>
        <v>-</v>
      </c>
      <c r="N2605" s="147" t="str">
        <f>TRIM(CLEAN(TEXT(IFERROR(INDEX('Glade MR'!$P$4:$Q$3000,MATCH($A2605,'Glade MR'!$Q$4:$Q$3000,0),1),"-"),"@")))</f>
        <v>-</v>
      </c>
      <c r="O2605" s="147" t="str">
        <f>TRIM(CLEAN(TEXT(IFERROR(INDEX('Glade MR'!$W$4:$X$3000,MATCH($A2605,'Glade MR'!$X$4:$X$3000,0),1),"-"),"@")))</f>
        <v>-</v>
      </c>
      <c r="P2605" s="159" t="str">
        <f t="shared" si="81"/>
        <v>Not Found</v>
      </c>
      <c r="Q2605" t="str" cm="1">
        <f t="array" ref="Q2605">IF(SUMPRODUCT((TRIM(L2605:O2605)&lt;&gt;"-")*1)=0,
    "No Data",
    IF(COUNTIF(L2605:O2605,INDEX(_xlfn._xlws.FILTER(L2605:O2605,TRIM(L2605:O2605)&lt;&gt;"-"),1))=SUMPRODUCT((TRIM(L2605:O2605)&lt;&gt;"-")*1),
    "No Change",
    "Change"))</f>
        <v>No Data</v>
      </c>
      <c r="R2605" s="159"/>
      <c r="S2605" s="111"/>
    </row>
    <row r="2606" spans="1:19" x14ac:dyDescent="0.3">
      <c r="A2606" t="s">
        <v>2962</v>
      </c>
      <c r="B2606" t="s">
        <v>1145</v>
      </c>
      <c r="C2606" s="160" t="str">
        <f>TRIM(CLEAN(TEXT(IFERROR(INDEX('Snakeden MR'!$B$4:$C$3028,MATCH($A2606,'Snakeden MR'!$C$4:$C$3028,0),1),"-"),"@")))</f>
        <v>-</v>
      </c>
      <c r="D2606" s="147" t="str">
        <f>TRIM(CLEAN(TEXT(IFERROR(INDEX('Snakeden MR'!$I$4:$J$3028,MATCH($A2606,'Snakeden MR'!$J$4:$J$3028,0),1),"-"),"@")))</f>
        <v>-</v>
      </c>
      <c r="E2606" s="147" t="str">
        <f>TRIM(CLEAN(TEXT(IFERROR(INDEX('Snakeden MR'!$P$4:$Q$3028,MATCH($A2606,'Snakeden MR'!$Q$4:$Q$3028,0),1),"-"),"@")))</f>
        <v>-</v>
      </c>
      <c r="F2606" s="147" t="str">
        <f>TRIM(CLEAN(TEXT(IFERROR(INDEX('Snakeden MR'!$W$4:$X$3028,MATCH($A2606,'Snakeden MR'!$X$4:$X$3028,0),1),"-"),"@")))</f>
        <v>-</v>
      </c>
      <c r="G2606" s="159" t="str">
        <f t="shared" si="80"/>
        <v>Not Found</v>
      </c>
      <c r="H2606" t="str" cm="1">
        <f t="array" ref="H2606">IF(SUMPRODUCT((TRIM(C2606:F2606)&lt;&gt;"-")*1)=0,
    "No Data",
    IF(COUNTIF(C2606:F2606,INDEX(_xlfn._xlws.FILTER(C2606:F2606,TRIM(C2606:F2606)&lt;&gt;"-"),1))=SUMPRODUCT((TRIM(C2606:F2606)&lt;&gt;"-")*1),
    "No Change",
    "Change"))</f>
        <v>No Data</v>
      </c>
      <c r="I2606" s="159"/>
      <c r="J2606"/>
      <c r="K2606" s="163"/>
      <c r="L2606" s="147" t="str">
        <f>TRIM(CLEAN(TEXT(IFERROR(INDEX('Glade MR'!$B$4:$C$3000,MATCH($A2606,'Glade MR'!$C$4:$C$3000,0),1),"-"),"@")))</f>
        <v>-</v>
      </c>
      <c r="M2606" s="147" t="str">
        <f>TRIM(CLEAN(TEXT(IFERROR(INDEX('Glade MR'!$I$4:$J$3000,MATCH($A2606,'Glade MR'!$J$4:$J$3000,0),1),"-"),"@")))</f>
        <v>-</v>
      </c>
      <c r="N2606" s="147" t="str">
        <f>TRIM(CLEAN(TEXT(IFERROR(INDEX('Glade MR'!$P$4:$Q$3000,MATCH($A2606,'Glade MR'!$Q$4:$Q$3000,0),1),"-"),"@")))</f>
        <v>-</v>
      </c>
      <c r="O2606" s="147" t="str">
        <f>TRIM(CLEAN(TEXT(IFERROR(INDEX('Glade MR'!$W$4:$X$3000,MATCH($A2606,'Glade MR'!$X$4:$X$3000,0),1),"-"),"@")))</f>
        <v>-</v>
      </c>
      <c r="P2606" s="159" t="str">
        <f t="shared" si="81"/>
        <v>Not Found</v>
      </c>
      <c r="Q2606" t="str" cm="1">
        <f t="array" ref="Q2606">IF(SUMPRODUCT((TRIM(L2606:O2606)&lt;&gt;"-")*1)=0,
    "No Data",
    IF(COUNTIF(L2606:O2606,INDEX(_xlfn._xlws.FILTER(L2606:O2606,TRIM(L2606:O2606)&lt;&gt;"-"),1))=SUMPRODUCT((TRIM(L2606:O2606)&lt;&gt;"-")*1),
    "No Change",
    "Change"))</f>
        <v>No Data</v>
      </c>
      <c r="R2606" s="159"/>
      <c r="S2606" s="111"/>
    </row>
    <row r="2607" spans="1:19" x14ac:dyDescent="0.3">
      <c r="A2607" t="s">
        <v>2963</v>
      </c>
      <c r="B2607" t="s">
        <v>1145</v>
      </c>
      <c r="C2607" s="160" t="str">
        <f>TRIM(CLEAN(TEXT(IFERROR(INDEX('Snakeden MR'!$B$4:$C$3028,MATCH($A2607,'Snakeden MR'!$C$4:$C$3028,0),1),"-"),"@")))</f>
        <v>-</v>
      </c>
      <c r="D2607" s="147" t="str">
        <f>TRIM(CLEAN(TEXT(IFERROR(INDEX('Snakeden MR'!$I$4:$J$3028,MATCH($A2607,'Snakeden MR'!$J$4:$J$3028,0),1),"-"),"@")))</f>
        <v>-</v>
      </c>
      <c r="E2607" s="147" t="str">
        <f>TRIM(CLEAN(TEXT(IFERROR(INDEX('Snakeden MR'!$P$4:$Q$3028,MATCH($A2607,'Snakeden MR'!$Q$4:$Q$3028,0),1),"-"),"@")))</f>
        <v>-</v>
      </c>
      <c r="F2607" s="147" t="str">
        <f>TRIM(CLEAN(TEXT(IFERROR(INDEX('Snakeden MR'!$W$4:$X$3028,MATCH($A2607,'Snakeden MR'!$X$4:$X$3028,0),1),"-"),"@")))</f>
        <v>-</v>
      </c>
      <c r="G2607" s="159" t="str">
        <f t="shared" si="80"/>
        <v>Not Found</v>
      </c>
      <c r="H2607" t="str" cm="1">
        <f t="array" ref="H2607">IF(SUMPRODUCT((TRIM(C2607:F2607)&lt;&gt;"-")*1)=0,
    "No Data",
    IF(COUNTIF(C2607:F2607,INDEX(_xlfn._xlws.FILTER(C2607:F2607,TRIM(C2607:F2607)&lt;&gt;"-"),1))=SUMPRODUCT((TRIM(C2607:F2607)&lt;&gt;"-")*1),
    "No Change",
    "Change"))</f>
        <v>No Data</v>
      </c>
      <c r="I2607" s="159"/>
      <c r="J2607"/>
      <c r="K2607" s="163"/>
      <c r="L2607" s="147" t="str">
        <f>TRIM(CLEAN(TEXT(IFERROR(INDEX('Glade MR'!$B$4:$C$3000,MATCH($A2607,'Glade MR'!$C$4:$C$3000,0),1),"-"),"@")))</f>
        <v>-</v>
      </c>
      <c r="M2607" s="147" t="str">
        <f>TRIM(CLEAN(TEXT(IFERROR(INDEX('Glade MR'!$I$4:$J$3000,MATCH($A2607,'Glade MR'!$J$4:$J$3000,0),1),"-"),"@")))</f>
        <v>-</v>
      </c>
      <c r="N2607" s="147" t="str">
        <f>TRIM(CLEAN(TEXT(IFERROR(INDEX('Glade MR'!$P$4:$Q$3000,MATCH($A2607,'Glade MR'!$Q$4:$Q$3000,0),1),"-"),"@")))</f>
        <v>-</v>
      </c>
      <c r="O2607" s="147" t="str">
        <f>TRIM(CLEAN(TEXT(IFERROR(INDEX('Glade MR'!$W$4:$X$3000,MATCH($A2607,'Glade MR'!$X$4:$X$3000,0),1),"-"),"@")))</f>
        <v>-</v>
      </c>
      <c r="P2607" s="159" t="str">
        <f t="shared" si="81"/>
        <v>Not Found</v>
      </c>
      <c r="Q2607" t="str" cm="1">
        <f t="array" ref="Q2607">IF(SUMPRODUCT((TRIM(L2607:O2607)&lt;&gt;"-")*1)=0,
    "No Data",
    IF(COUNTIF(L2607:O2607,INDEX(_xlfn._xlws.FILTER(L2607:O2607,TRIM(L2607:O2607)&lt;&gt;"-"),1))=SUMPRODUCT((TRIM(L2607:O2607)&lt;&gt;"-")*1),
    "No Change",
    "Change"))</f>
        <v>No Data</v>
      </c>
      <c r="R2607" s="159"/>
      <c r="S2607" s="111"/>
    </row>
    <row r="2608" spans="1:19" x14ac:dyDescent="0.3">
      <c r="A2608" t="s">
        <v>2964</v>
      </c>
      <c r="B2608" t="s">
        <v>1145</v>
      </c>
      <c r="C2608" s="160" t="str">
        <f>TRIM(CLEAN(TEXT(IFERROR(INDEX('Snakeden MR'!$B$4:$C$3028,MATCH($A2608,'Snakeden MR'!$C$4:$C$3028,0),1),"-"),"@")))</f>
        <v>-</v>
      </c>
      <c r="D2608" s="147" t="str">
        <f>TRIM(CLEAN(TEXT(IFERROR(INDEX('Snakeden MR'!$I$4:$J$3028,MATCH($A2608,'Snakeden MR'!$J$4:$J$3028,0),1),"-"),"@")))</f>
        <v>-</v>
      </c>
      <c r="E2608" s="147" t="str">
        <f>TRIM(CLEAN(TEXT(IFERROR(INDEX('Snakeden MR'!$P$4:$Q$3028,MATCH($A2608,'Snakeden MR'!$Q$4:$Q$3028,0),1),"-"),"@")))</f>
        <v>-</v>
      </c>
      <c r="F2608" s="147" t="str">
        <f>TRIM(CLEAN(TEXT(IFERROR(INDEX('Snakeden MR'!$W$4:$X$3028,MATCH($A2608,'Snakeden MR'!$X$4:$X$3028,0),1),"-"),"@")))</f>
        <v>-</v>
      </c>
      <c r="G2608" s="159" t="str">
        <f t="shared" si="80"/>
        <v>Not Found</v>
      </c>
      <c r="H2608" t="str" cm="1">
        <f t="array" ref="H2608">IF(SUMPRODUCT((TRIM(C2608:F2608)&lt;&gt;"-")*1)=0,
    "No Data",
    IF(COUNTIF(C2608:F2608,INDEX(_xlfn._xlws.FILTER(C2608:F2608,TRIM(C2608:F2608)&lt;&gt;"-"),1))=SUMPRODUCT((TRIM(C2608:F2608)&lt;&gt;"-")*1),
    "No Change",
    "Change"))</f>
        <v>No Data</v>
      </c>
      <c r="I2608" s="159"/>
      <c r="J2608"/>
      <c r="K2608" s="163"/>
      <c r="L2608" s="147" t="str">
        <f>TRIM(CLEAN(TEXT(IFERROR(INDEX('Glade MR'!$B$4:$C$3000,MATCH($A2608,'Glade MR'!$C$4:$C$3000,0),1),"-"),"@")))</f>
        <v>-</v>
      </c>
      <c r="M2608" s="147" t="str">
        <f>TRIM(CLEAN(TEXT(IFERROR(INDEX('Glade MR'!$I$4:$J$3000,MATCH($A2608,'Glade MR'!$J$4:$J$3000,0),1),"-"),"@")))</f>
        <v>-</v>
      </c>
      <c r="N2608" s="147" t="str">
        <f>TRIM(CLEAN(TEXT(IFERROR(INDEX('Glade MR'!$P$4:$Q$3000,MATCH($A2608,'Glade MR'!$Q$4:$Q$3000,0),1),"-"),"@")))</f>
        <v>-</v>
      </c>
      <c r="O2608" s="147" t="str">
        <f>TRIM(CLEAN(TEXT(IFERROR(INDEX('Glade MR'!$W$4:$X$3000,MATCH($A2608,'Glade MR'!$X$4:$X$3000,0),1),"-"),"@")))</f>
        <v>-</v>
      </c>
      <c r="P2608" s="159" t="str">
        <f t="shared" si="81"/>
        <v>Not Found</v>
      </c>
      <c r="Q2608" t="str" cm="1">
        <f t="array" ref="Q2608">IF(SUMPRODUCT((TRIM(L2608:O2608)&lt;&gt;"-")*1)=0,
    "No Data",
    IF(COUNTIF(L2608:O2608,INDEX(_xlfn._xlws.FILTER(L2608:O2608,TRIM(L2608:O2608)&lt;&gt;"-"),1))=SUMPRODUCT((TRIM(L2608:O2608)&lt;&gt;"-")*1),
    "No Change",
    "Change"))</f>
        <v>No Data</v>
      </c>
      <c r="R2608" s="159"/>
      <c r="S2608" s="111"/>
    </row>
    <row r="2609" spans="1:19" x14ac:dyDescent="0.3">
      <c r="A2609" t="s">
        <v>2965</v>
      </c>
      <c r="B2609" t="s">
        <v>1145</v>
      </c>
      <c r="C2609" s="160" t="str">
        <f>TRIM(CLEAN(TEXT(IFERROR(INDEX('Snakeden MR'!$B$4:$C$3028,MATCH($A2609,'Snakeden MR'!$C$4:$C$3028,0),1),"-"),"@")))</f>
        <v>-</v>
      </c>
      <c r="D2609" s="147" t="str">
        <f>TRIM(CLEAN(TEXT(IFERROR(INDEX('Snakeden MR'!$I$4:$J$3028,MATCH($A2609,'Snakeden MR'!$J$4:$J$3028,0),1),"-"),"@")))</f>
        <v>-</v>
      </c>
      <c r="E2609" s="147" t="str">
        <f>TRIM(CLEAN(TEXT(IFERROR(INDEX('Snakeden MR'!$P$4:$Q$3028,MATCH($A2609,'Snakeden MR'!$Q$4:$Q$3028,0),1),"-"),"@")))</f>
        <v>-</v>
      </c>
      <c r="F2609" s="147" t="str">
        <f>TRIM(CLEAN(TEXT(IFERROR(INDEX('Snakeden MR'!$W$4:$X$3028,MATCH($A2609,'Snakeden MR'!$X$4:$X$3028,0),1),"-"),"@")))</f>
        <v>-</v>
      </c>
      <c r="G2609" s="159" t="str">
        <f t="shared" si="80"/>
        <v>Not Found</v>
      </c>
      <c r="H2609" t="str" cm="1">
        <f t="array" ref="H2609">IF(SUMPRODUCT((TRIM(C2609:F2609)&lt;&gt;"-")*1)=0,
    "No Data",
    IF(COUNTIF(C2609:F2609,INDEX(_xlfn._xlws.FILTER(C2609:F2609,TRIM(C2609:F2609)&lt;&gt;"-"),1))=SUMPRODUCT((TRIM(C2609:F2609)&lt;&gt;"-")*1),
    "No Change",
    "Change"))</f>
        <v>No Data</v>
      </c>
      <c r="I2609" s="159"/>
      <c r="J2609"/>
      <c r="K2609" s="163"/>
      <c r="L2609" s="147" t="str">
        <f>TRIM(CLEAN(TEXT(IFERROR(INDEX('Glade MR'!$B$4:$C$3000,MATCH($A2609,'Glade MR'!$C$4:$C$3000,0),1),"-"),"@")))</f>
        <v>-</v>
      </c>
      <c r="M2609" s="147" t="str">
        <f>TRIM(CLEAN(TEXT(IFERROR(INDEX('Glade MR'!$I$4:$J$3000,MATCH($A2609,'Glade MR'!$J$4:$J$3000,0),1),"-"),"@")))</f>
        <v>-</v>
      </c>
      <c r="N2609" s="147" t="str">
        <f>TRIM(CLEAN(TEXT(IFERROR(INDEX('Glade MR'!$P$4:$Q$3000,MATCH($A2609,'Glade MR'!$Q$4:$Q$3000,0),1),"-"),"@")))</f>
        <v>-</v>
      </c>
      <c r="O2609" s="147" t="str">
        <f>TRIM(CLEAN(TEXT(IFERROR(INDEX('Glade MR'!$W$4:$X$3000,MATCH($A2609,'Glade MR'!$X$4:$X$3000,0),1),"-"),"@")))</f>
        <v>-</v>
      </c>
      <c r="P2609" s="159" t="str">
        <f t="shared" si="81"/>
        <v>Not Found</v>
      </c>
      <c r="Q2609" t="str" cm="1">
        <f t="array" ref="Q2609">IF(SUMPRODUCT((TRIM(L2609:O2609)&lt;&gt;"-")*1)=0,
    "No Data",
    IF(COUNTIF(L2609:O2609,INDEX(_xlfn._xlws.FILTER(L2609:O2609,TRIM(L2609:O2609)&lt;&gt;"-"),1))=SUMPRODUCT((TRIM(L2609:O2609)&lt;&gt;"-")*1),
    "No Change",
    "Change"))</f>
        <v>No Data</v>
      </c>
      <c r="R2609" s="159"/>
      <c r="S2609" s="111"/>
    </row>
    <row r="2610" spans="1:19" x14ac:dyDescent="0.3">
      <c r="A2610" t="s">
        <v>2966</v>
      </c>
      <c r="B2610" t="s">
        <v>1145</v>
      </c>
      <c r="C2610" s="160" t="str">
        <f>TRIM(CLEAN(TEXT(IFERROR(INDEX('Snakeden MR'!$B$4:$C$3028,MATCH($A2610,'Snakeden MR'!$C$4:$C$3028,0),1),"-"),"@")))</f>
        <v>-</v>
      </c>
      <c r="D2610" s="147" t="str">
        <f>TRIM(CLEAN(TEXT(IFERROR(INDEX('Snakeden MR'!$I$4:$J$3028,MATCH($A2610,'Snakeden MR'!$J$4:$J$3028,0),1),"-"),"@")))</f>
        <v>-</v>
      </c>
      <c r="E2610" s="147" t="str">
        <f>TRIM(CLEAN(TEXT(IFERROR(INDEX('Snakeden MR'!$P$4:$Q$3028,MATCH($A2610,'Snakeden MR'!$Q$4:$Q$3028,0),1),"-"),"@")))</f>
        <v>-</v>
      </c>
      <c r="F2610" s="147" t="str">
        <f>TRIM(CLEAN(TEXT(IFERROR(INDEX('Snakeden MR'!$W$4:$X$3028,MATCH($A2610,'Snakeden MR'!$X$4:$X$3028,0),1),"-"),"@")))</f>
        <v>-</v>
      </c>
      <c r="G2610" s="159" t="str">
        <f t="shared" si="80"/>
        <v>Not Found</v>
      </c>
      <c r="H2610" t="str" cm="1">
        <f t="array" ref="H2610">IF(SUMPRODUCT((TRIM(C2610:F2610)&lt;&gt;"-")*1)=0,
    "No Data",
    IF(COUNTIF(C2610:F2610,INDEX(_xlfn._xlws.FILTER(C2610:F2610,TRIM(C2610:F2610)&lt;&gt;"-"),1))=SUMPRODUCT((TRIM(C2610:F2610)&lt;&gt;"-")*1),
    "No Change",
    "Change"))</f>
        <v>No Data</v>
      </c>
      <c r="I2610" s="159"/>
      <c r="J2610"/>
      <c r="K2610" s="163"/>
      <c r="L2610" s="147" t="str">
        <f>TRIM(CLEAN(TEXT(IFERROR(INDEX('Glade MR'!$B$4:$C$3000,MATCH($A2610,'Glade MR'!$C$4:$C$3000,0),1),"-"),"@")))</f>
        <v>-</v>
      </c>
      <c r="M2610" s="147" t="str">
        <f>TRIM(CLEAN(TEXT(IFERROR(INDEX('Glade MR'!$I$4:$J$3000,MATCH($A2610,'Glade MR'!$J$4:$J$3000,0),1),"-"),"@")))</f>
        <v>-</v>
      </c>
      <c r="N2610" s="147" t="str">
        <f>TRIM(CLEAN(TEXT(IFERROR(INDEX('Glade MR'!$P$4:$Q$3000,MATCH($A2610,'Glade MR'!$Q$4:$Q$3000,0),1),"-"),"@")))</f>
        <v>-</v>
      </c>
      <c r="O2610" s="147" t="str">
        <f>TRIM(CLEAN(TEXT(IFERROR(INDEX('Glade MR'!$W$4:$X$3000,MATCH($A2610,'Glade MR'!$X$4:$X$3000,0),1),"-"),"@")))</f>
        <v>-</v>
      </c>
      <c r="P2610" s="159" t="str">
        <f t="shared" si="81"/>
        <v>Not Found</v>
      </c>
      <c r="Q2610" t="str" cm="1">
        <f t="array" ref="Q2610">IF(SUMPRODUCT((TRIM(L2610:O2610)&lt;&gt;"-")*1)=0,
    "No Data",
    IF(COUNTIF(L2610:O2610,INDEX(_xlfn._xlws.FILTER(L2610:O2610,TRIM(L2610:O2610)&lt;&gt;"-"),1))=SUMPRODUCT((TRIM(L2610:O2610)&lt;&gt;"-")*1),
    "No Change",
    "Change"))</f>
        <v>No Data</v>
      </c>
      <c r="R2610" s="159"/>
      <c r="S2610" s="111"/>
    </row>
    <row r="2611" spans="1:19" x14ac:dyDescent="0.3">
      <c r="A2611" t="s">
        <v>2967</v>
      </c>
      <c r="B2611" t="s">
        <v>1145</v>
      </c>
      <c r="C2611" s="160" t="str">
        <f>TRIM(CLEAN(TEXT(IFERROR(INDEX('Snakeden MR'!$B$4:$C$3028,MATCH($A2611,'Snakeden MR'!$C$4:$C$3028,0),1),"-"),"@")))</f>
        <v>-</v>
      </c>
      <c r="D2611" s="147" t="str">
        <f>TRIM(CLEAN(TEXT(IFERROR(INDEX('Snakeden MR'!$I$4:$J$3028,MATCH($A2611,'Snakeden MR'!$J$4:$J$3028,0),1),"-"),"@")))</f>
        <v>-</v>
      </c>
      <c r="E2611" s="147" t="str">
        <f>TRIM(CLEAN(TEXT(IFERROR(INDEX('Snakeden MR'!$P$4:$Q$3028,MATCH($A2611,'Snakeden MR'!$Q$4:$Q$3028,0),1),"-"),"@")))</f>
        <v>-</v>
      </c>
      <c r="F2611" s="147" t="str">
        <f>TRIM(CLEAN(TEXT(IFERROR(INDEX('Snakeden MR'!$W$4:$X$3028,MATCH($A2611,'Snakeden MR'!$X$4:$X$3028,0),1),"-"),"@")))</f>
        <v>-</v>
      </c>
      <c r="G2611" s="159" t="str">
        <f t="shared" si="80"/>
        <v>Not Found</v>
      </c>
      <c r="H2611" t="str" cm="1">
        <f t="array" ref="H2611">IF(SUMPRODUCT((TRIM(C2611:F2611)&lt;&gt;"-")*1)=0,
    "No Data",
    IF(COUNTIF(C2611:F2611,INDEX(_xlfn._xlws.FILTER(C2611:F2611,TRIM(C2611:F2611)&lt;&gt;"-"),1))=SUMPRODUCT((TRIM(C2611:F2611)&lt;&gt;"-")*1),
    "No Change",
    "Change"))</f>
        <v>No Data</v>
      </c>
      <c r="I2611" s="159"/>
      <c r="J2611"/>
      <c r="K2611" s="163"/>
      <c r="L2611" s="147" t="str">
        <f>TRIM(CLEAN(TEXT(IFERROR(INDEX('Glade MR'!$B$4:$C$3000,MATCH($A2611,'Glade MR'!$C$4:$C$3000,0),1),"-"),"@")))</f>
        <v>-</v>
      </c>
      <c r="M2611" s="147" t="str">
        <f>TRIM(CLEAN(TEXT(IFERROR(INDEX('Glade MR'!$I$4:$J$3000,MATCH($A2611,'Glade MR'!$J$4:$J$3000,0),1),"-"),"@")))</f>
        <v>-</v>
      </c>
      <c r="N2611" s="147" t="str">
        <f>TRIM(CLEAN(TEXT(IFERROR(INDEX('Glade MR'!$P$4:$Q$3000,MATCH($A2611,'Glade MR'!$Q$4:$Q$3000,0),1),"-"),"@")))</f>
        <v>-</v>
      </c>
      <c r="O2611" s="147" t="str">
        <f>TRIM(CLEAN(TEXT(IFERROR(INDEX('Glade MR'!$W$4:$X$3000,MATCH($A2611,'Glade MR'!$X$4:$X$3000,0),1),"-"),"@")))</f>
        <v>-</v>
      </c>
      <c r="P2611" s="159" t="str">
        <f t="shared" si="81"/>
        <v>Not Found</v>
      </c>
      <c r="Q2611" t="str" cm="1">
        <f t="array" ref="Q2611">IF(SUMPRODUCT((TRIM(L2611:O2611)&lt;&gt;"-")*1)=0,
    "No Data",
    IF(COUNTIF(L2611:O2611,INDEX(_xlfn._xlws.FILTER(L2611:O2611,TRIM(L2611:O2611)&lt;&gt;"-"),1))=SUMPRODUCT((TRIM(L2611:O2611)&lt;&gt;"-")*1),
    "No Change",
    "Change"))</f>
        <v>No Data</v>
      </c>
      <c r="R2611" s="159"/>
      <c r="S2611" s="111"/>
    </row>
    <row r="2612" spans="1:19" x14ac:dyDescent="0.3">
      <c r="A2612" t="s">
        <v>2968</v>
      </c>
      <c r="B2612" t="s">
        <v>1145</v>
      </c>
      <c r="C2612" s="160" t="str">
        <f>TRIM(CLEAN(TEXT(IFERROR(INDEX('Snakeden MR'!$B$4:$C$3028,MATCH($A2612,'Snakeden MR'!$C$4:$C$3028,0),1),"-"),"@")))</f>
        <v>-</v>
      </c>
      <c r="D2612" s="147" t="str">
        <f>TRIM(CLEAN(TEXT(IFERROR(INDEX('Snakeden MR'!$I$4:$J$3028,MATCH($A2612,'Snakeden MR'!$J$4:$J$3028,0),1),"-"),"@")))</f>
        <v>-</v>
      </c>
      <c r="E2612" s="147" t="str">
        <f>TRIM(CLEAN(TEXT(IFERROR(INDEX('Snakeden MR'!$P$4:$Q$3028,MATCH($A2612,'Snakeden MR'!$Q$4:$Q$3028,0),1),"-"),"@")))</f>
        <v>-</v>
      </c>
      <c r="F2612" s="147" t="str">
        <f>TRIM(CLEAN(TEXT(IFERROR(INDEX('Snakeden MR'!$W$4:$X$3028,MATCH($A2612,'Snakeden MR'!$X$4:$X$3028,0),1),"-"),"@")))</f>
        <v>-</v>
      </c>
      <c r="G2612" s="159" t="str">
        <f t="shared" si="80"/>
        <v>Not Found</v>
      </c>
      <c r="H2612" t="str" cm="1">
        <f t="array" ref="H2612">IF(SUMPRODUCT((TRIM(C2612:F2612)&lt;&gt;"-")*1)=0,
    "No Data",
    IF(COUNTIF(C2612:F2612,INDEX(_xlfn._xlws.FILTER(C2612:F2612,TRIM(C2612:F2612)&lt;&gt;"-"),1))=SUMPRODUCT((TRIM(C2612:F2612)&lt;&gt;"-")*1),
    "No Change",
    "Change"))</f>
        <v>No Data</v>
      </c>
      <c r="I2612" s="159"/>
      <c r="J2612"/>
      <c r="K2612" s="163"/>
      <c r="L2612" s="147" t="str">
        <f>TRIM(CLEAN(TEXT(IFERROR(INDEX('Glade MR'!$B$4:$C$3000,MATCH($A2612,'Glade MR'!$C$4:$C$3000,0),1),"-"),"@")))</f>
        <v>-</v>
      </c>
      <c r="M2612" s="147" t="str">
        <f>TRIM(CLEAN(TEXT(IFERROR(INDEX('Glade MR'!$I$4:$J$3000,MATCH($A2612,'Glade MR'!$J$4:$J$3000,0),1),"-"),"@")))</f>
        <v>-</v>
      </c>
      <c r="N2612" s="147" t="str">
        <f>TRIM(CLEAN(TEXT(IFERROR(INDEX('Glade MR'!$P$4:$Q$3000,MATCH($A2612,'Glade MR'!$Q$4:$Q$3000,0),1),"-"),"@")))</f>
        <v>-</v>
      </c>
      <c r="O2612" s="147" t="str">
        <f>TRIM(CLEAN(TEXT(IFERROR(INDEX('Glade MR'!$W$4:$X$3000,MATCH($A2612,'Glade MR'!$X$4:$X$3000,0),1),"-"),"@")))</f>
        <v>-</v>
      </c>
      <c r="P2612" s="159" t="str">
        <f t="shared" si="81"/>
        <v>Not Found</v>
      </c>
      <c r="Q2612" t="str" cm="1">
        <f t="array" ref="Q2612">IF(SUMPRODUCT((TRIM(L2612:O2612)&lt;&gt;"-")*1)=0,
    "No Data",
    IF(COUNTIF(L2612:O2612,INDEX(_xlfn._xlws.FILTER(L2612:O2612,TRIM(L2612:O2612)&lt;&gt;"-"),1))=SUMPRODUCT((TRIM(L2612:O2612)&lt;&gt;"-")*1),
    "No Change",
    "Change"))</f>
        <v>No Data</v>
      </c>
      <c r="R2612" s="159"/>
      <c r="S2612" s="111"/>
    </row>
    <row r="2613" spans="1:19" x14ac:dyDescent="0.3">
      <c r="A2613" t="s">
        <v>2969</v>
      </c>
      <c r="B2613" t="s">
        <v>1145</v>
      </c>
      <c r="C2613" s="160" t="str">
        <f>TRIM(CLEAN(TEXT(IFERROR(INDEX('Snakeden MR'!$B$4:$C$3028,MATCH($A2613,'Snakeden MR'!$C$4:$C$3028,0),1),"-"),"@")))</f>
        <v>-</v>
      </c>
      <c r="D2613" s="147" t="str">
        <f>TRIM(CLEAN(TEXT(IFERROR(INDEX('Snakeden MR'!$I$4:$J$3028,MATCH($A2613,'Snakeden MR'!$J$4:$J$3028,0),1),"-"),"@")))</f>
        <v>-</v>
      </c>
      <c r="E2613" s="147" t="str">
        <f>TRIM(CLEAN(TEXT(IFERROR(INDEX('Snakeden MR'!$P$4:$Q$3028,MATCH($A2613,'Snakeden MR'!$Q$4:$Q$3028,0),1),"-"),"@")))</f>
        <v>-</v>
      </c>
      <c r="F2613" s="147" t="str">
        <f>TRIM(CLEAN(TEXT(IFERROR(INDEX('Snakeden MR'!$W$4:$X$3028,MATCH($A2613,'Snakeden MR'!$X$4:$X$3028,0),1),"-"),"@")))</f>
        <v>-</v>
      </c>
      <c r="G2613" s="159" t="str">
        <f t="shared" si="80"/>
        <v>Not Found</v>
      </c>
      <c r="H2613" t="str" cm="1">
        <f t="array" ref="H2613">IF(SUMPRODUCT((TRIM(C2613:F2613)&lt;&gt;"-")*1)=0,
    "No Data",
    IF(COUNTIF(C2613:F2613,INDEX(_xlfn._xlws.FILTER(C2613:F2613,TRIM(C2613:F2613)&lt;&gt;"-"),1))=SUMPRODUCT((TRIM(C2613:F2613)&lt;&gt;"-")*1),
    "No Change",
    "Change"))</f>
        <v>No Data</v>
      </c>
      <c r="I2613" s="159"/>
      <c r="J2613"/>
      <c r="K2613" s="163"/>
      <c r="L2613" s="147" t="str">
        <f>TRIM(CLEAN(TEXT(IFERROR(INDEX('Glade MR'!$B$4:$C$3000,MATCH($A2613,'Glade MR'!$C$4:$C$3000,0),1),"-"),"@")))</f>
        <v>-</v>
      </c>
      <c r="M2613" s="147" t="str">
        <f>TRIM(CLEAN(TEXT(IFERROR(INDEX('Glade MR'!$I$4:$J$3000,MATCH($A2613,'Glade MR'!$J$4:$J$3000,0),1),"-"),"@")))</f>
        <v>-</v>
      </c>
      <c r="N2613" s="147" t="str">
        <f>TRIM(CLEAN(TEXT(IFERROR(INDEX('Glade MR'!$P$4:$Q$3000,MATCH($A2613,'Glade MR'!$Q$4:$Q$3000,0),1),"-"),"@")))</f>
        <v>-</v>
      </c>
      <c r="O2613" s="147" t="str">
        <f>TRIM(CLEAN(TEXT(IFERROR(INDEX('Glade MR'!$W$4:$X$3000,MATCH($A2613,'Glade MR'!$X$4:$X$3000,0),1),"-"),"@")))</f>
        <v>-</v>
      </c>
      <c r="P2613" s="159" t="str">
        <f t="shared" si="81"/>
        <v>Not Found</v>
      </c>
      <c r="Q2613" t="str" cm="1">
        <f t="array" ref="Q2613">IF(SUMPRODUCT((TRIM(L2613:O2613)&lt;&gt;"-")*1)=0,
    "No Data",
    IF(COUNTIF(L2613:O2613,INDEX(_xlfn._xlws.FILTER(L2613:O2613,TRIM(L2613:O2613)&lt;&gt;"-"),1))=SUMPRODUCT((TRIM(L2613:O2613)&lt;&gt;"-")*1),
    "No Change",
    "Change"))</f>
        <v>No Data</v>
      </c>
      <c r="R2613" s="159"/>
      <c r="S2613" s="111"/>
    </row>
    <row r="2614" spans="1:19" x14ac:dyDescent="0.3">
      <c r="A2614" t="s">
        <v>2970</v>
      </c>
      <c r="B2614" t="s">
        <v>1145</v>
      </c>
      <c r="C2614" s="160" t="str">
        <f>TRIM(CLEAN(TEXT(IFERROR(INDEX('Snakeden MR'!$B$4:$C$3028,MATCH($A2614,'Snakeden MR'!$C$4:$C$3028,0),1),"-"),"@")))</f>
        <v>-</v>
      </c>
      <c r="D2614" s="147" t="str">
        <f>TRIM(CLEAN(TEXT(IFERROR(INDEX('Snakeden MR'!$I$4:$J$3028,MATCH($A2614,'Snakeden MR'!$J$4:$J$3028,0),1),"-"),"@")))</f>
        <v>-</v>
      </c>
      <c r="E2614" s="147" t="str">
        <f>TRIM(CLEAN(TEXT(IFERROR(INDEX('Snakeden MR'!$P$4:$Q$3028,MATCH($A2614,'Snakeden MR'!$Q$4:$Q$3028,0),1),"-"),"@")))</f>
        <v>-</v>
      </c>
      <c r="F2614" s="147" t="str">
        <f>TRIM(CLEAN(TEXT(IFERROR(INDEX('Snakeden MR'!$W$4:$X$3028,MATCH($A2614,'Snakeden MR'!$X$4:$X$3028,0),1),"-"),"@")))</f>
        <v>-</v>
      </c>
      <c r="G2614" s="159" t="str">
        <f t="shared" si="80"/>
        <v>Not Found</v>
      </c>
      <c r="H2614" t="str" cm="1">
        <f t="array" ref="H2614">IF(SUMPRODUCT((TRIM(C2614:F2614)&lt;&gt;"-")*1)=0,
    "No Data",
    IF(COUNTIF(C2614:F2614,INDEX(_xlfn._xlws.FILTER(C2614:F2614,TRIM(C2614:F2614)&lt;&gt;"-"),1))=SUMPRODUCT((TRIM(C2614:F2614)&lt;&gt;"-")*1),
    "No Change",
    "Change"))</f>
        <v>No Data</v>
      </c>
      <c r="I2614" s="159"/>
      <c r="J2614"/>
      <c r="K2614" s="163"/>
      <c r="L2614" s="147" t="str">
        <f>TRIM(CLEAN(TEXT(IFERROR(INDEX('Glade MR'!$B$4:$C$3000,MATCH($A2614,'Glade MR'!$C$4:$C$3000,0),1),"-"),"@")))</f>
        <v>-</v>
      </c>
      <c r="M2614" s="147" t="str">
        <f>TRIM(CLEAN(TEXT(IFERROR(INDEX('Glade MR'!$I$4:$J$3000,MATCH($A2614,'Glade MR'!$J$4:$J$3000,0),1),"-"),"@")))</f>
        <v>-</v>
      </c>
      <c r="N2614" s="147" t="str">
        <f>TRIM(CLEAN(TEXT(IFERROR(INDEX('Glade MR'!$P$4:$Q$3000,MATCH($A2614,'Glade MR'!$Q$4:$Q$3000,0),1),"-"),"@")))</f>
        <v>-</v>
      </c>
      <c r="O2614" s="147" t="str">
        <f>TRIM(CLEAN(TEXT(IFERROR(INDEX('Glade MR'!$W$4:$X$3000,MATCH($A2614,'Glade MR'!$X$4:$X$3000,0),1),"-"),"@")))</f>
        <v>-</v>
      </c>
      <c r="P2614" s="159" t="str">
        <f t="shared" si="81"/>
        <v>Not Found</v>
      </c>
      <c r="Q2614" t="str" cm="1">
        <f t="array" ref="Q2614">IF(SUMPRODUCT((TRIM(L2614:O2614)&lt;&gt;"-")*1)=0,
    "No Data",
    IF(COUNTIF(L2614:O2614,INDEX(_xlfn._xlws.FILTER(L2614:O2614,TRIM(L2614:O2614)&lt;&gt;"-"),1))=SUMPRODUCT((TRIM(L2614:O2614)&lt;&gt;"-")*1),
    "No Change",
    "Change"))</f>
        <v>No Data</v>
      </c>
      <c r="R2614" s="159"/>
      <c r="S2614" s="111"/>
    </row>
    <row r="2615" spans="1:19" x14ac:dyDescent="0.3">
      <c r="A2615" t="s">
        <v>2971</v>
      </c>
      <c r="B2615" t="s">
        <v>1145</v>
      </c>
      <c r="C2615" s="160" t="str">
        <f>TRIM(CLEAN(TEXT(IFERROR(INDEX('Snakeden MR'!$B$4:$C$3028,MATCH($A2615,'Snakeden MR'!$C$4:$C$3028,0),1),"-"),"@")))</f>
        <v>-</v>
      </c>
      <c r="D2615" s="147" t="str">
        <f>TRIM(CLEAN(TEXT(IFERROR(INDEX('Snakeden MR'!$I$4:$J$3028,MATCH($A2615,'Snakeden MR'!$J$4:$J$3028,0),1),"-"),"@")))</f>
        <v>-</v>
      </c>
      <c r="E2615" s="147" t="str">
        <f>TRIM(CLEAN(TEXT(IFERROR(INDEX('Snakeden MR'!$P$4:$Q$3028,MATCH($A2615,'Snakeden MR'!$Q$4:$Q$3028,0),1),"-"),"@")))</f>
        <v>-</v>
      </c>
      <c r="F2615" s="147" t="str">
        <f>TRIM(CLEAN(TEXT(IFERROR(INDEX('Snakeden MR'!$W$4:$X$3028,MATCH($A2615,'Snakeden MR'!$X$4:$X$3028,0),1),"-"),"@")))</f>
        <v>-</v>
      </c>
      <c r="G2615" s="159" t="str">
        <f t="shared" si="80"/>
        <v>Not Found</v>
      </c>
      <c r="H2615" t="str" cm="1">
        <f t="array" ref="H2615">IF(SUMPRODUCT((TRIM(C2615:F2615)&lt;&gt;"-")*1)=0,
    "No Data",
    IF(COUNTIF(C2615:F2615,INDEX(_xlfn._xlws.FILTER(C2615:F2615,TRIM(C2615:F2615)&lt;&gt;"-"),1))=SUMPRODUCT((TRIM(C2615:F2615)&lt;&gt;"-")*1),
    "No Change",
    "Change"))</f>
        <v>No Data</v>
      </c>
      <c r="I2615" s="159"/>
      <c r="J2615"/>
      <c r="K2615" s="163"/>
      <c r="L2615" s="147" t="str">
        <f>TRIM(CLEAN(TEXT(IFERROR(INDEX('Glade MR'!$B$4:$C$3000,MATCH($A2615,'Glade MR'!$C$4:$C$3000,0),1),"-"),"@")))</f>
        <v>-</v>
      </c>
      <c r="M2615" s="147" t="str">
        <f>TRIM(CLEAN(TEXT(IFERROR(INDEX('Glade MR'!$I$4:$J$3000,MATCH($A2615,'Glade MR'!$J$4:$J$3000,0),1),"-"),"@")))</f>
        <v>-</v>
      </c>
      <c r="N2615" s="147" t="str">
        <f>TRIM(CLEAN(TEXT(IFERROR(INDEX('Glade MR'!$P$4:$Q$3000,MATCH($A2615,'Glade MR'!$Q$4:$Q$3000,0),1),"-"),"@")))</f>
        <v>-</v>
      </c>
      <c r="O2615" s="147" t="str">
        <f>TRIM(CLEAN(TEXT(IFERROR(INDEX('Glade MR'!$W$4:$X$3000,MATCH($A2615,'Glade MR'!$X$4:$X$3000,0),1),"-"),"@")))</f>
        <v>-</v>
      </c>
      <c r="P2615" s="159" t="str">
        <f t="shared" si="81"/>
        <v>Not Found</v>
      </c>
      <c r="Q2615" t="str" cm="1">
        <f t="array" ref="Q2615">IF(SUMPRODUCT((TRIM(L2615:O2615)&lt;&gt;"-")*1)=0,
    "No Data",
    IF(COUNTIF(L2615:O2615,INDEX(_xlfn._xlws.FILTER(L2615:O2615,TRIM(L2615:O2615)&lt;&gt;"-"),1))=SUMPRODUCT((TRIM(L2615:O2615)&lt;&gt;"-")*1),
    "No Change",
    "Change"))</f>
        <v>No Data</v>
      </c>
      <c r="R2615" s="159"/>
      <c r="S2615" s="111"/>
    </row>
    <row r="2616" spans="1:19" x14ac:dyDescent="0.3">
      <c r="A2616" t="s">
        <v>2972</v>
      </c>
      <c r="B2616" t="s">
        <v>1145</v>
      </c>
      <c r="C2616" s="160" t="str">
        <f>TRIM(CLEAN(TEXT(IFERROR(INDEX('Snakeden MR'!$B$4:$C$3028,MATCH($A2616,'Snakeden MR'!$C$4:$C$3028,0),1),"-"),"@")))</f>
        <v>-</v>
      </c>
      <c r="D2616" s="147" t="str">
        <f>TRIM(CLEAN(TEXT(IFERROR(INDEX('Snakeden MR'!$I$4:$J$3028,MATCH($A2616,'Snakeden MR'!$J$4:$J$3028,0),1),"-"),"@")))</f>
        <v>-</v>
      </c>
      <c r="E2616" s="147" t="str">
        <f>TRIM(CLEAN(TEXT(IFERROR(INDEX('Snakeden MR'!$P$4:$Q$3028,MATCH($A2616,'Snakeden MR'!$Q$4:$Q$3028,0),1),"-"),"@")))</f>
        <v>-</v>
      </c>
      <c r="F2616" s="147" t="str">
        <f>TRIM(CLEAN(TEXT(IFERROR(INDEX('Snakeden MR'!$W$4:$X$3028,MATCH($A2616,'Snakeden MR'!$X$4:$X$3028,0),1),"-"),"@")))</f>
        <v>-</v>
      </c>
      <c r="G2616" s="159" t="str">
        <f t="shared" si="80"/>
        <v>Not Found</v>
      </c>
      <c r="H2616" t="str" cm="1">
        <f t="array" ref="H2616">IF(SUMPRODUCT((TRIM(C2616:F2616)&lt;&gt;"-")*1)=0,
    "No Data",
    IF(COUNTIF(C2616:F2616,INDEX(_xlfn._xlws.FILTER(C2616:F2616,TRIM(C2616:F2616)&lt;&gt;"-"),1))=SUMPRODUCT((TRIM(C2616:F2616)&lt;&gt;"-")*1),
    "No Change",
    "Change"))</f>
        <v>No Data</v>
      </c>
      <c r="I2616" s="159"/>
      <c r="J2616"/>
      <c r="K2616" s="163"/>
      <c r="L2616" s="147" t="str">
        <f>TRIM(CLEAN(TEXT(IFERROR(INDEX('Glade MR'!$B$4:$C$3000,MATCH($A2616,'Glade MR'!$C$4:$C$3000,0),1),"-"),"@")))</f>
        <v>-</v>
      </c>
      <c r="M2616" s="147" t="str">
        <f>TRIM(CLEAN(TEXT(IFERROR(INDEX('Glade MR'!$I$4:$J$3000,MATCH($A2616,'Glade MR'!$J$4:$J$3000,0),1),"-"),"@")))</f>
        <v>-</v>
      </c>
      <c r="N2616" s="147" t="str">
        <f>TRIM(CLEAN(TEXT(IFERROR(INDEX('Glade MR'!$P$4:$Q$3000,MATCH($A2616,'Glade MR'!$Q$4:$Q$3000,0),1),"-"),"@")))</f>
        <v>-</v>
      </c>
      <c r="O2616" s="147" t="str">
        <f>TRIM(CLEAN(TEXT(IFERROR(INDEX('Glade MR'!$W$4:$X$3000,MATCH($A2616,'Glade MR'!$X$4:$X$3000,0),1),"-"),"@")))</f>
        <v>-</v>
      </c>
      <c r="P2616" s="159" t="str">
        <f t="shared" si="81"/>
        <v>Not Found</v>
      </c>
      <c r="Q2616" t="str" cm="1">
        <f t="array" ref="Q2616">IF(SUMPRODUCT((TRIM(L2616:O2616)&lt;&gt;"-")*1)=0,
    "No Data",
    IF(COUNTIF(L2616:O2616,INDEX(_xlfn._xlws.FILTER(L2616:O2616,TRIM(L2616:O2616)&lt;&gt;"-"),1))=SUMPRODUCT((TRIM(L2616:O2616)&lt;&gt;"-")*1),
    "No Change",
    "Change"))</f>
        <v>No Data</v>
      </c>
      <c r="R2616" s="159"/>
      <c r="S2616" s="111"/>
    </row>
    <row r="2617" spans="1:19" x14ac:dyDescent="0.3">
      <c r="A2617" t="s">
        <v>2973</v>
      </c>
      <c r="B2617" t="s">
        <v>1145</v>
      </c>
      <c r="C2617" s="160" t="str">
        <f>TRIM(CLEAN(TEXT(IFERROR(INDEX('Snakeden MR'!$B$4:$C$3028,MATCH($A2617,'Snakeden MR'!$C$4:$C$3028,0),1),"-"),"@")))</f>
        <v>-</v>
      </c>
      <c r="D2617" s="147" t="str">
        <f>TRIM(CLEAN(TEXT(IFERROR(INDEX('Snakeden MR'!$I$4:$J$3028,MATCH($A2617,'Snakeden MR'!$J$4:$J$3028,0),1),"-"),"@")))</f>
        <v>-</v>
      </c>
      <c r="E2617" s="147" t="str">
        <f>TRIM(CLEAN(TEXT(IFERROR(INDEX('Snakeden MR'!$P$4:$Q$3028,MATCH($A2617,'Snakeden MR'!$Q$4:$Q$3028,0),1),"-"),"@")))</f>
        <v>-</v>
      </c>
      <c r="F2617" s="147" t="str">
        <f>TRIM(CLEAN(TEXT(IFERROR(INDEX('Snakeden MR'!$W$4:$X$3028,MATCH($A2617,'Snakeden MR'!$X$4:$X$3028,0),1),"-"),"@")))</f>
        <v>-</v>
      </c>
      <c r="G2617" s="159" t="str">
        <f t="shared" si="80"/>
        <v>Not Found</v>
      </c>
      <c r="H2617" t="str" cm="1">
        <f t="array" ref="H2617">IF(SUMPRODUCT((TRIM(C2617:F2617)&lt;&gt;"-")*1)=0,
    "No Data",
    IF(COUNTIF(C2617:F2617,INDEX(_xlfn._xlws.FILTER(C2617:F2617,TRIM(C2617:F2617)&lt;&gt;"-"),1))=SUMPRODUCT((TRIM(C2617:F2617)&lt;&gt;"-")*1),
    "No Change",
    "Change"))</f>
        <v>No Data</v>
      </c>
      <c r="I2617" s="159"/>
      <c r="J2617"/>
      <c r="K2617" s="163"/>
      <c r="L2617" s="147" t="str">
        <f>TRIM(CLEAN(TEXT(IFERROR(INDEX('Glade MR'!$B$4:$C$3000,MATCH($A2617,'Glade MR'!$C$4:$C$3000,0),1),"-"),"@")))</f>
        <v>-</v>
      </c>
      <c r="M2617" s="147" t="str">
        <f>TRIM(CLEAN(TEXT(IFERROR(INDEX('Glade MR'!$I$4:$J$3000,MATCH($A2617,'Glade MR'!$J$4:$J$3000,0),1),"-"),"@")))</f>
        <v>-</v>
      </c>
      <c r="N2617" s="147" t="str">
        <f>TRIM(CLEAN(TEXT(IFERROR(INDEX('Glade MR'!$P$4:$Q$3000,MATCH($A2617,'Glade MR'!$Q$4:$Q$3000,0),1),"-"),"@")))</f>
        <v>-</v>
      </c>
      <c r="O2617" s="147" t="str">
        <f>TRIM(CLEAN(TEXT(IFERROR(INDEX('Glade MR'!$W$4:$X$3000,MATCH($A2617,'Glade MR'!$X$4:$X$3000,0),1),"-"),"@")))</f>
        <v>-</v>
      </c>
      <c r="P2617" s="159" t="str">
        <f t="shared" si="81"/>
        <v>Not Found</v>
      </c>
      <c r="Q2617" t="str" cm="1">
        <f t="array" ref="Q2617">IF(SUMPRODUCT((TRIM(L2617:O2617)&lt;&gt;"-")*1)=0,
    "No Data",
    IF(COUNTIF(L2617:O2617,INDEX(_xlfn._xlws.FILTER(L2617:O2617,TRIM(L2617:O2617)&lt;&gt;"-"),1))=SUMPRODUCT((TRIM(L2617:O2617)&lt;&gt;"-")*1),
    "No Change",
    "Change"))</f>
        <v>No Data</v>
      </c>
      <c r="R2617" s="159"/>
      <c r="S2617" s="111"/>
    </row>
    <row r="2618" spans="1:19" x14ac:dyDescent="0.3">
      <c r="A2618" t="s">
        <v>2974</v>
      </c>
      <c r="B2618" t="s">
        <v>1145</v>
      </c>
      <c r="C2618" s="160" t="str">
        <f>TRIM(CLEAN(TEXT(IFERROR(INDEX('Snakeden MR'!$B$4:$C$3028,MATCH($A2618,'Snakeden MR'!$C$4:$C$3028,0),1),"-"),"@")))</f>
        <v>-</v>
      </c>
      <c r="D2618" s="147" t="str">
        <f>TRIM(CLEAN(TEXT(IFERROR(INDEX('Snakeden MR'!$I$4:$J$3028,MATCH($A2618,'Snakeden MR'!$J$4:$J$3028,0),1),"-"),"@")))</f>
        <v>-</v>
      </c>
      <c r="E2618" s="147" t="str">
        <f>TRIM(CLEAN(TEXT(IFERROR(INDEX('Snakeden MR'!$P$4:$Q$3028,MATCH($A2618,'Snakeden MR'!$Q$4:$Q$3028,0),1),"-"),"@")))</f>
        <v>-</v>
      </c>
      <c r="F2618" s="147" t="str">
        <f>TRIM(CLEAN(TEXT(IFERROR(INDEX('Snakeden MR'!$W$4:$X$3028,MATCH($A2618,'Snakeden MR'!$X$4:$X$3028,0),1),"-"),"@")))</f>
        <v>-</v>
      </c>
      <c r="G2618" s="159" t="str">
        <f t="shared" si="80"/>
        <v>Not Found</v>
      </c>
      <c r="H2618" t="str" cm="1">
        <f t="array" ref="H2618">IF(SUMPRODUCT((TRIM(C2618:F2618)&lt;&gt;"-")*1)=0,
    "No Data",
    IF(COUNTIF(C2618:F2618,INDEX(_xlfn._xlws.FILTER(C2618:F2618,TRIM(C2618:F2618)&lt;&gt;"-"),1))=SUMPRODUCT((TRIM(C2618:F2618)&lt;&gt;"-")*1),
    "No Change",
    "Change"))</f>
        <v>No Data</v>
      </c>
      <c r="I2618" s="159"/>
      <c r="J2618"/>
      <c r="K2618" s="163"/>
      <c r="L2618" s="147" t="str">
        <f>TRIM(CLEAN(TEXT(IFERROR(INDEX('Glade MR'!$B$4:$C$3000,MATCH($A2618,'Glade MR'!$C$4:$C$3000,0),1),"-"),"@")))</f>
        <v>-</v>
      </c>
      <c r="M2618" s="147" t="str">
        <f>TRIM(CLEAN(TEXT(IFERROR(INDEX('Glade MR'!$I$4:$J$3000,MATCH($A2618,'Glade MR'!$J$4:$J$3000,0),1),"-"),"@")))</f>
        <v>-</v>
      </c>
      <c r="N2618" s="147" t="str">
        <f>TRIM(CLEAN(TEXT(IFERROR(INDEX('Glade MR'!$P$4:$Q$3000,MATCH($A2618,'Glade MR'!$Q$4:$Q$3000,0),1),"-"),"@")))</f>
        <v>-</v>
      </c>
      <c r="O2618" s="147" t="str">
        <f>TRIM(CLEAN(TEXT(IFERROR(INDEX('Glade MR'!$W$4:$X$3000,MATCH($A2618,'Glade MR'!$X$4:$X$3000,0),1),"-"),"@")))</f>
        <v>-</v>
      </c>
      <c r="P2618" s="159" t="str">
        <f t="shared" si="81"/>
        <v>Not Found</v>
      </c>
      <c r="Q2618" t="str" cm="1">
        <f t="array" ref="Q2618">IF(SUMPRODUCT((TRIM(L2618:O2618)&lt;&gt;"-")*1)=0,
    "No Data",
    IF(COUNTIF(L2618:O2618,INDEX(_xlfn._xlws.FILTER(L2618:O2618,TRIM(L2618:O2618)&lt;&gt;"-"),1))=SUMPRODUCT((TRIM(L2618:O2618)&lt;&gt;"-")*1),
    "No Change",
    "Change"))</f>
        <v>No Data</v>
      </c>
      <c r="R2618" s="159"/>
      <c r="S2618" s="111"/>
    </row>
    <row r="2619" spans="1:19" x14ac:dyDescent="0.3">
      <c r="A2619" t="s">
        <v>2975</v>
      </c>
      <c r="B2619" t="s">
        <v>1145</v>
      </c>
      <c r="C2619" s="160" t="str">
        <f>TRIM(CLEAN(TEXT(IFERROR(INDEX('Snakeden MR'!$B$4:$C$3028,MATCH($A2619,'Snakeden MR'!$C$4:$C$3028,0),1),"-"),"@")))</f>
        <v>-</v>
      </c>
      <c r="D2619" s="147" t="str">
        <f>TRIM(CLEAN(TEXT(IFERROR(INDEX('Snakeden MR'!$I$4:$J$3028,MATCH($A2619,'Snakeden MR'!$J$4:$J$3028,0),1),"-"),"@")))</f>
        <v>-</v>
      </c>
      <c r="E2619" s="147" t="str">
        <f>TRIM(CLEAN(TEXT(IFERROR(INDEX('Snakeden MR'!$P$4:$Q$3028,MATCH($A2619,'Snakeden MR'!$Q$4:$Q$3028,0),1),"-"),"@")))</f>
        <v>-</v>
      </c>
      <c r="F2619" s="147" t="str">
        <f>TRIM(CLEAN(TEXT(IFERROR(INDEX('Snakeden MR'!$W$4:$X$3028,MATCH($A2619,'Snakeden MR'!$X$4:$X$3028,0),1),"-"),"@")))</f>
        <v>-</v>
      </c>
      <c r="G2619" s="159" t="str">
        <f t="shared" si="80"/>
        <v>Not Found</v>
      </c>
      <c r="H2619" t="str" cm="1">
        <f t="array" ref="H2619">IF(SUMPRODUCT((TRIM(C2619:F2619)&lt;&gt;"-")*1)=0,
    "No Data",
    IF(COUNTIF(C2619:F2619,INDEX(_xlfn._xlws.FILTER(C2619:F2619,TRIM(C2619:F2619)&lt;&gt;"-"),1))=SUMPRODUCT((TRIM(C2619:F2619)&lt;&gt;"-")*1),
    "No Change",
    "Change"))</f>
        <v>No Data</v>
      </c>
      <c r="I2619" s="159"/>
      <c r="J2619"/>
      <c r="K2619" s="163"/>
      <c r="L2619" s="147" t="str">
        <f>TRIM(CLEAN(TEXT(IFERROR(INDEX('Glade MR'!$B$4:$C$3000,MATCH($A2619,'Glade MR'!$C$4:$C$3000,0),1),"-"),"@")))</f>
        <v>-</v>
      </c>
      <c r="M2619" s="147" t="str">
        <f>TRIM(CLEAN(TEXT(IFERROR(INDEX('Glade MR'!$I$4:$J$3000,MATCH($A2619,'Glade MR'!$J$4:$J$3000,0),1),"-"),"@")))</f>
        <v>-</v>
      </c>
      <c r="N2619" s="147" t="str">
        <f>TRIM(CLEAN(TEXT(IFERROR(INDEX('Glade MR'!$P$4:$Q$3000,MATCH($A2619,'Glade MR'!$Q$4:$Q$3000,0),1),"-"),"@")))</f>
        <v>-</v>
      </c>
      <c r="O2619" s="147" t="str">
        <f>TRIM(CLEAN(TEXT(IFERROR(INDEX('Glade MR'!$W$4:$X$3000,MATCH($A2619,'Glade MR'!$X$4:$X$3000,0),1),"-"),"@")))</f>
        <v>-</v>
      </c>
      <c r="P2619" s="159" t="str">
        <f t="shared" si="81"/>
        <v>Not Found</v>
      </c>
      <c r="Q2619" t="str" cm="1">
        <f t="array" ref="Q2619">IF(SUMPRODUCT((TRIM(L2619:O2619)&lt;&gt;"-")*1)=0,
    "No Data",
    IF(COUNTIF(L2619:O2619,INDEX(_xlfn._xlws.FILTER(L2619:O2619,TRIM(L2619:O2619)&lt;&gt;"-"),1))=SUMPRODUCT((TRIM(L2619:O2619)&lt;&gt;"-")*1),
    "No Change",
    "Change"))</f>
        <v>No Data</v>
      </c>
      <c r="R2619" s="159"/>
      <c r="S2619" s="111"/>
    </row>
    <row r="2620" spans="1:19" x14ac:dyDescent="0.3">
      <c r="A2620" t="s">
        <v>2976</v>
      </c>
      <c r="B2620" t="s">
        <v>1145</v>
      </c>
      <c r="C2620" s="160" t="str">
        <f>TRIM(CLEAN(TEXT(IFERROR(INDEX('Snakeden MR'!$B$4:$C$3028,MATCH($A2620,'Snakeden MR'!$C$4:$C$3028,0),1),"-"),"@")))</f>
        <v>-</v>
      </c>
      <c r="D2620" s="147" t="str">
        <f>TRIM(CLEAN(TEXT(IFERROR(INDEX('Snakeden MR'!$I$4:$J$3028,MATCH($A2620,'Snakeden MR'!$J$4:$J$3028,0),1),"-"),"@")))</f>
        <v>-</v>
      </c>
      <c r="E2620" s="147" t="str">
        <f>TRIM(CLEAN(TEXT(IFERROR(INDEX('Snakeden MR'!$P$4:$Q$3028,MATCH($A2620,'Snakeden MR'!$Q$4:$Q$3028,0),1),"-"),"@")))</f>
        <v>-</v>
      </c>
      <c r="F2620" s="147" t="str">
        <f>TRIM(CLEAN(TEXT(IFERROR(INDEX('Snakeden MR'!$W$4:$X$3028,MATCH($A2620,'Snakeden MR'!$X$4:$X$3028,0),1),"-"),"@")))</f>
        <v>-</v>
      </c>
      <c r="G2620" s="159" t="str">
        <f t="shared" si="80"/>
        <v>Not Found</v>
      </c>
      <c r="H2620" t="str" cm="1">
        <f t="array" ref="H2620">IF(SUMPRODUCT((TRIM(C2620:F2620)&lt;&gt;"-")*1)=0,
    "No Data",
    IF(COUNTIF(C2620:F2620,INDEX(_xlfn._xlws.FILTER(C2620:F2620,TRIM(C2620:F2620)&lt;&gt;"-"),1))=SUMPRODUCT((TRIM(C2620:F2620)&lt;&gt;"-")*1),
    "No Change",
    "Change"))</f>
        <v>No Data</v>
      </c>
      <c r="I2620" s="159"/>
      <c r="J2620"/>
      <c r="K2620" s="163"/>
      <c r="L2620" s="147" t="str">
        <f>TRIM(CLEAN(TEXT(IFERROR(INDEX('Glade MR'!$B$4:$C$3000,MATCH($A2620,'Glade MR'!$C$4:$C$3000,0),1),"-"),"@")))</f>
        <v>-</v>
      </c>
      <c r="M2620" s="147" t="str">
        <f>TRIM(CLEAN(TEXT(IFERROR(INDEX('Glade MR'!$I$4:$J$3000,MATCH($A2620,'Glade MR'!$J$4:$J$3000,0),1),"-"),"@")))</f>
        <v>-</v>
      </c>
      <c r="N2620" s="147" t="str">
        <f>TRIM(CLEAN(TEXT(IFERROR(INDEX('Glade MR'!$P$4:$Q$3000,MATCH($A2620,'Glade MR'!$Q$4:$Q$3000,0),1),"-"),"@")))</f>
        <v>-</v>
      </c>
      <c r="O2620" s="147" t="str">
        <f>TRIM(CLEAN(TEXT(IFERROR(INDEX('Glade MR'!$W$4:$X$3000,MATCH($A2620,'Glade MR'!$X$4:$X$3000,0),1),"-"),"@")))</f>
        <v>-</v>
      </c>
      <c r="P2620" s="159" t="str">
        <f t="shared" si="81"/>
        <v>Not Found</v>
      </c>
      <c r="Q2620" t="str" cm="1">
        <f t="array" ref="Q2620">IF(SUMPRODUCT((TRIM(L2620:O2620)&lt;&gt;"-")*1)=0,
    "No Data",
    IF(COUNTIF(L2620:O2620,INDEX(_xlfn._xlws.FILTER(L2620:O2620,TRIM(L2620:O2620)&lt;&gt;"-"),1))=SUMPRODUCT((TRIM(L2620:O2620)&lt;&gt;"-")*1),
    "No Change",
    "Change"))</f>
        <v>No Data</v>
      </c>
      <c r="R2620" s="159"/>
      <c r="S2620" s="111"/>
    </row>
    <row r="2621" spans="1:19" x14ac:dyDescent="0.3">
      <c r="A2621" t="s">
        <v>2977</v>
      </c>
      <c r="B2621" t="s">
        <v>1145</v>
      </c>
      <c r="C2621" s="160" t="str">
        <f>TRIM(CLEAN(TEXT(IFERROR(INDEX('Snakeden MR'!$B$4:$C$3028,MATCH($A2621,'Snakeden MR'!$C$4:$C$3028,0),1),"-"),"@")))</f>
        <v>-</v>
      </c>
      <c r="D2621" s="147" t="str">
        <f>TRIM(CLEAN(TEXT(IFERROR(INDEX('Snakeden MR'!$I$4:$J$3028,MATCH($A2621,'Snakeden MR'!$J$4:$J$3028,0),1),"-"),"@")))</f>
        <v>-</v>
      </c>
      <c r="E2621" s="147" t="str">
        <f>TRIM(CLEAN(TEXT(IFERROR(INDEX('Snakeden MR'!$P$4:$Q$3028,MATCH($A2621,'Snakeden MR'!$Q$4:$Q$3028,0),1),"-"),"@")))</f>
        <v>-</v>
      </c>
      <c r="F2621" s="147" t="str">
        <f>TRIM(CLEAN(TEXT(IFERROR(INDEX('Snakeden MR'!$W$4:$X$3028,MATCH($A2621,'Snakeden MR'!$X$4:$X$3028,0),1),"-"),"@")))</f>
        <v>-</v>
      </c>
      <c r="G2621" s="159" t="str">
        <f t="shared" si="80"/>
        <v>Not Found</v>
      </c>
      <c r="H2621" t="str" cm="1">
        <f t="array" ref="H2621">IF(SUMPRODUCT((TRIM(C2621:F2621)&lt;&gt;"-")*1)=0,
    "No Data",
    IF(COUNTIF(C2621:F2621,INDEX(_xlfn._xlws.FILTER(C2621:F2621,TRIM(C2621:F2621)&lt;&gt;"-"),1))=SUMPRODUCT((TRIM(C2621:F2621)&lt;&gt;"-")*1),
    "No Change",
    "Change"))</f>
        <v>No Data</v>
      </c>
      <c r="I2621" s="159"/>
      <c r="J2621"/>
      <c r="K2621" s="163"/>
      <c r="L2621" s="147" t="str">
        <f>TRIM(CLEAN(TEXT(IFERROR(INDEX('Glade MR'!$B$4:$C$3000,MATCH($A2621,'Glade MR'!$C$4:$C$3000,0),1),"-"),"@")))</f>
        <v>-</v>
      </c>
      <c r="M2621" s="147" t="str">
        <f>TRIM(CLEAN(TEXT(IFERROR(INDEX('Glade MR'!$I$4:$J$3000,MATCH($A2621,'Glade MR'!$J$4:$J$3000,0),1),"-"),"@")))</f>
        <v>-</v>
      </c>
      <c r="N2621" s="147" t="str">
        <f>TRIM(CLEAN(TEXT(IFERROR(INDEX('Glade MR'!$P$4:$Q$3000,MATCH($A2621,'Glade MR'!$Q$4:$Q$3000,0),1),"-"),"@")))</f>
        <v>-</v>
      </c>
      <c r="O2621" s="147" t="str">
        <f>TRIM(CLEAN(TEXT(IFERROR(INDEX('Glade MR'!$W$4:$X$3000,MATCH($A2621,'Glade MR'!$X$4:$X$3000,0),1),"-"),"@")))</f>
        <v>-</v>
      </c>
      <c r="P2621" s="159" t="str">
        <f t="shared" si="81"/>
        <v>Not Found</v>
      </c>
      <c r="Q2621" t="str" cm="1">
        <f t="array" ref="Q2621">IF(SUMPRODUCT((TRIM(L2621:O2621)&lt;&gt;"-")*1)=0,
    "No Data",
    IF(COUNTIF(L2621:O2621,INDEX(_xlfn._xlws.FILTER(L2621:O2621,TRIM(L2621:O2621)&lt;&gt;"-"),1))=SUMPRODUCT((TRIM(L2621:O2621)&lt;&gt;"-")*1),
    "No Change",
    "Change"))</f>
        <v>No Data</v>
      </c>
      <c r="R2621" s="159"/>
      <c r="S2621" s="111"/>
    </row>
    <row r="2622" spans="1:19" x14ac:dyDescent="0.3">
      <c r="A2622" t="s">
        <v>2978</v>
      </c>
      <c r="B2622" t="s">
        <v>1145</v>
      </c>
      <c r="C2622" s="160" t="str">
        <f>TRIM(CLEAN(TEXT(IFERROR(INDEX('Snakeden MR'!$B$4:$C$3028,MATCH($A2622,'Snakeden MR'!$C$4:$C$3028,0),1),"-"),"@")))</f>
        <v>-</v>
      </c>
      <c r="D2622" s="147" t="str">
        <f>TRIM(CLEAN(TEXT(IFERROR(INDEX('Snakeden MR'!$I$4:$J$3028,MATCH($A2622,'Snakeden MR'!$J$4:$J$3028,0),1),"-"),"@")))</f>
        <v>-</v>
      </c>
      <c r="E2622" s="147" t="str">
        <f>TRIM(CLEAN(TEXT(IFERROR(INDEX('Snakeden MR'!$P$4:$Q$3028,MATCH($A2622,'Snakeden MR'!$Q$4:$Q$3028,0),1),"-"),"@")))</f>
        <v>-</v>
      </c>
      <c r="F2622" s="147" t="str">
        <f>TRIM(CLEAN(TEXT(IFERROR(INDEX('Snakeden MR'!$W$4:$X$3028,MATCH($A2622,'Snakeden MR'!$X$4:$X$3028,0),1),"-"),"@")))</f>
        <v>-</v>
      </c>
      <c r="G2622" s="159" t="str">
        <f t="shared" si="80"/>
        <v>Not Found</v>
      </c>
      <c r="H2622" t="str" cm="1">
        <f t="array" ref="H2622">IF(SUMPRODUCT((TRIM(C2622:F2622)&lt;&gt;"-")*1)=0,
    "No Data",
    IF(COUNTIF(C2622:F2622,INDEX(_xlfn._xlws.FILTER(C2622:F2622,TRIM(C2622:F2622)&lt;&gt;"-"),1))=SUMPRODUCT((TRIM(C2622:F2622)&lt;&gt;"-")*1),
    "No Change",
    "Change"))</f>
        <v>No Data</v>
      </c>
      <c r="I2622" s="159"/>
      <c r="J2622"/>
      <c r="K2622" s="163"/>
      <c r="L2622" s="147" t="str">
        <f>TRIM(CLEAN(TEXT(IFERROR(INDEX('Glade MR'!$B$4:$C$3000,MATCH($A2622,'Glade MR'!$C$4:$C$3000,0),1),"-"),"@")))</f>
        <v>-</v>
      </c>
      <c r="M2622" s="147" t="str">
        <f>TRIM(CLEAN(TEXT(IFERROR(INDEX('Glade MR'!$I$4:$J$3000,MATCH($A2622,'Glade MR'!$J$4:$J$3000,0),1),"-"),"@")))</f>
        <v>-</v>
      </c>
      <c r="N2622" s="147" t="str">
        <f>TRIM(CLEAN(TEXT(IFERROR(INDEX('Glade MR'!$P$4:$Q$3000,MATCH($A2622,'Glade MR'!$Q$4:$Q$3000,0),1),"-"),"@")))</f>
        <v>-</v>
      </c>
      <c r="O2622" s="147" t="str">
        <f>TRIM(CLEAN(TEXT(IFERROR(INDEX('Glade MR'!$W$4:$X$3000,MATCH($A2622,'Glade MR'!$X$4:$X$3000,0),1),"-"),"@")))</f>
        <v>-</v>
      </c>
      <c r="P2622" s="159" t="str">
        <f t="shared" si="81"/>
        <v>Not Found</v>
      </c>
      <c r="Q2622" t="str" cm="1">
        <f t="array" ref="Q2622">IF(SUMPRODUCT((TRIM(L2622:O2622)&lt;&gt;"-")*1)=0,
    "No Data",
    IF(COUNTIF(L2622:O2622,INDEX(_xlfn._xlws.FILTER(L2622:O2622,TRIM(L2622:O2622)&lt;&gt;"-"),1))=SUMPRODUCT((TRIM(L2622:O2622)&lt;&gt;"-")*1),
    "No Change",
    "Change"))</f>
        <v>No Data</v>
      </c>
      <c r="R2622" s="159"/>
      <c r="S2622" s="111"/>
    </row>
    <row r="2623" spans="1:19" x14ac:dyDescent="0.3">
      <c r="A2623" t="s">
        <v>2979</v>
      </c>
      <c r="B2623" t="s">
        <v>1145</v>
      </c>
      <c r="C2623" s="160" t="str">
        <f>TRIM(CLEAN(TEXT(IFERROR(INDEX('Snakeden MR'!$B$4:$C$3028,MATCH($A2623,'Snakeden MR'!$C$4:$C$3028,0),1),"-"),"@")))</f>
        <v>-</v>
      </c>
      <c r="D2623" s="147" t="str">
        <f>TRIM(CLEAN(TEXT(IFERROR(INDEX('Snakeden MR'!$I$4:$J$3028,MATCH($A2623,'Snakeden MR'!$J$4:$J$3028,0),1),"-"),"@")))</f>
        <v>-</v>
      </c>
      <c r="E2623" s="147" t="str">
        <f>TRIM(CLEAN(TEXT(IFERROR(INDEX('Snakeden MR'!$P$4:$Q$3028,MATCH($A2623,'Snakeden MR'!$Q$4:$Q$3028,0),1),"-"),"@")))</f>
        <v>-</v>
      </c>
      <c r="F2623" s="147" t="str">
        <f>TRIM(CLEAN(TEXT(IFERROR(INDEX('Snakeden MR'!$W$4:$X$3028,MATCH($A2623,'Snakeden MR'!$X$4:$X$3028,0),1),"-"),"@")))</f>
        <v>-</v>
      </c>
      <c r="G2623" s="159" t="str">
        <f t="shared" si="80"/>
        <v>Not Found</v>
      </c>
      <c r="H2623" t="str" cm="1">
        <f t="array" ref="H2623">IF(SUMPRODUCT((TRIM(C2623:F2623)&lt;&gt;"-")*1)=0,
    "No Data",
    IF(COUNTIF(C2623:F2623,INDEX(_xlfn._xlws.FILTER(C2623:F2623,TRIM(C2623:F2623)&lt;&gt;"-"),1))=SUMPRODUCT((TRIM(C2623:F2623)&lt;&gt;"-")*1),
    "No Change",
    "Change"))</f>
        <v>No Data</v>
      </c>
      <c r="I2623" s="159"/>
      <c r="J2623"/>
      <c r="K2623" s="163"/>
      <c r="L2623" s="147" t="str">
        <f>TRIM(CLEAN(TEXT(IFERROR(INDEX('Glade MR'!$B$4:$C$3000,MATCH($A2623,'Glade MR'!$C$4:$C$3000,0),1),"-"),"@")))</f>
        <v>-</v>
      </c>
      <c r="M2623" s="147" t="str">
        <f>TRIM(CLEAN(TEXT(IFERROR(INDEX('Glade MR'!$I$4:$J$3000,MATCH($A2623,'Glade MR'!$J$4:$J$3000,0),1),"-"),"@")))</f>
        <v>-</v>
      </c>
      <c r="N2623" s="147" t="str">
        <f>TRIM(CLEAN(TEXT(IFERROR(INDEX('Glade MR'!$P$4:$Q$3000,MATCH($A2623,'Glade MR'!$Q$4:$Q$3000,0),1),"-"),"@")))</f>
        <v>-</v>
      </c>
      <c r="O2623" s="147" t="str">
        <f>TRIM(CLEAN(TEXT(IFERROR(INDEX('Glade MR'!$W$4:$X$3000,MATCH($A2623,'Glade MR'!$X$4:$X$3000,0),1),"-"),"@")))</f>
        <v>-</v>
      </c>
      <c r="P2623" s="159" t="str">
        <f t="shared" si="81"/>
        <v>Not Found</v>
      </c>
      <c r="Q2623" t="str" cm="1">
        <f t="array" ref="Q2623">IF(SUMPRODUCT((TRIM(L2623:O2623)&lt;&gt;"-")*1)=0,
    "No Data",
    IF(COUNTIF(L2623:O2623,INDEX(_xlfn._xlws.FILTER(L2623:O2623,TRIM(L2623:O2623)&lt;&gt;"-"),1))=SUMPRODUCT((TRIM(L2623:O2623)&lt;&gt;"-")*1),
    "No Change",
    "Change"))</f>
        <v>No Data</v>
      </c>
      <c r="R2623" s="159"/>
      <c r="S2623" s="111"/>
    </row>
    <row r="2624" spans="1:19" x14ac:dyDescent="0.3">
      <c r="A2624" t="s">
        <v>2980</v>
      </c>
      <c r="B2624" t="s">
        <v>1145</v>
      </c>
      <c r="C2624" s="160" t="str">
        <f>TRIM(CLEAN(TEXT(IFERROR(INDEX('Snakeden MR'!$B$4:$C$3028,MATCH($A2624,'Snakeden MR'!$C$4:$C$3028,0),1),"-"),"@")))</f>
        <v>-</v>
      </c>
      <c r="D2624" s="147" t="str">
        <f>TRIM(CLEAN(TEXT(IFERROR(INDEX('Snakeden MR'!$I$4:$J$3028,MATCH($A2624,'Snakeden MR'!$J$4:$J$3028,0),1),"-"),"@")))</f>
        <v>-</v>
      </c>
      <c r="E2624" s="147" t="str">
        <f>TRIM(CLEAN(TEXT(IFERROR(INDEX('Snakeden MR'!$P$4:$Q$3028,MATCH($A2624,'Snakeden MR'!$Q$4:$Q$3028,0),1),"-"),"@")))</f>
        <v>-</v>
      </c>
      <c r="F2624" s="147" t="str">
        <f>TRIM(CLEAN(TEXT(IFERROR(INDEX('Snakeden MR'!$W$4:$X$3028,MATCH($A2624,'Snakeden MR'!$X$4:$X$3028,0),1),"-"),"@")))</f>
        <v>-</v>
      </c>
      <c r="G2624" s="159" t="str">
        <f t="shared" si="80"/>
        <v>Not Found</v>
      </c>
      <c r="H2624" t="str" cm="1">
        <f t="array" ref="H2624">IF(SUMPRODUCT((TRIM(C2624:F2624)&lt;&gt;"-")*1)=0,
    "No Data",
    IF(COUNTIF(C2624:F2624,INDEX(_xlfn._xlws.FILTER(C2624:F2624,TRIM(C2624:F2624)&lt;&gt;"-"),1))=SUMPRODUCT((TRIM(C2624:F2624)&lt;&gt;"-")*1),
    "No Change",
    "Change"))</f>
        <v>No Data</v>
      </c>
      <c r="I2624" s="159"/>
      <c r="J2624"/>
      <c r="K2624" s="163"/>
      <c r="L2624" s="147" t="str">
        <f>TRIM(CLEAN(TEXT(IFERROR(INDEX('Glade MR'!$B$4:$C$3000,MATCH($A2624,'Glade MR'!$C$4:$C$3000,0),1),"-"),"@")))</f>
        <v>-</v>
      </c>
      <c r="M2624" s="147" t="str">
        <f>TRIM(CLEAN(TEXT(IFERROR(INDEX('Glade MR'!$I$4:$J$3000,MATCH($A2624,'Glade MR'!$J$4:$J$3000,0),1),"-"),"@")))</f>
        <v>-</v>
      </c>
      <c r="N2624" s="147" t="str">
        <f>TRIM(CLEAN(TEXT(IFERROR(INDEX('Glade MR'!$P$4:$Q$3000,MATCH($A2624,'Glade MR'!$Q$4:$Q$3000,0),1),"-"),"@")))</f>
        <v>-</v>
      </c>
      <c r="O2624" s="147" t="str">
        <f>TRIM(CLEAN(TEXT(IFERROR(INDEX('Glade MR'!$W$4:$X$3000,MATCH($A2624,'Glade MR'!$X$4:$X$3000,0),1),"-"),"@")))</f>
        <v>-</v>
      </c>
      <c r="P2624" s="159" t="str">
        <f t="shared" si="81"/>
        <v>Not Found</v>
      </c>
      <c r="Q2624" t="str" cm="1">
        <f t="array" ref="Q2624">IF(SUMPRODUCT((TRIM(L2624:O2624)&lt;&gt;"-")*1)=0,
    "No Data",
    IF(COUNTIF(L2624:O2624,INDEX(_xlfn._xlws.FILTER(L2624:O2624,TRIM(L2624:O2624)&lt;&gt;"-"),1))=SUMPRODUCT((TRIM(L2624:O2624)&lt;&gt;"-")*1),
    "No Change",
    "Change"))</f>
        <v>No Data</v>
      </c>
      <c r="R2624" s="159"/>
      <c r="S2624" s="111"/>
    </row>
    <row r="2625" spans="1:19" x14ac:dyDescent="0.3">
      <c r="A2625" t="s">
        <v>219</v>
      </c>
      <c r="B2625" t="s">
        <v>1145</v>
      </c>
      <c r="C2625" s="160" t="str">
        <f>TRIM(CLEAN(TEXT(IFERROR(INDEX('Snakeden MR'!$B$4:$C$3028,MATCH($A2625,'Snakeden MR'!$C$4:$C$3028,0),1),"-"),"@")))</f>
        <v>Pool 5</v>
      </c>
      <c r="D2625" s="147" t="str">
        <f>TRIM(CLEAN(TEXT(IFERROR(INDEX('Snakeden MR'!$I$4:$J$3028,MATCH($A2625,'Snakeden MR'!$J$4:$J$3028,0),1),"-"),"@")))</f>
        <v>Pool 4</v>
      </c>
      <c r="E2625" s="147" t="str">
        <f>TRIM(CLEAN(TEXT(IFERROR(INDEX('Snakeden MR'!$P$4:$Q$3028,MATCH($A2625,'Snakeden MR'!$Q$4:$Q$3028,0),1),"-"),"@")))</f>
        <v>-</v>
      </c>
      <c r="F2625" s="147" t="str">
        <f>TRIM(CLEAN(TEXT(IFERROR(INDEX('Snakeden MR'!$W$4:$X$3028,MATCH($A2625,'Snakeden MR'!$X$4:$X$3028,0),1),"-"),"@")))</f>
        <v>-</v>
      </c>
      <c r="G2625" s="159" t="str">
        <f t="shared" si="80"/>
        <v>Found</v>
      </c>
      <c r="H2625" t="str" cm="1">
        <f t="array" ref="H2625">IF(SUMPRODUCT((TRIM(C2625:F2625)&lt;&gt;"-")*1)=0,
    "No Data",
    IF(COUNTIF(C2625:F2625,INDEX(_xlfn._xlws.FILTER(C2625:F2625,TRIM(C2625:F2625)&lt;&gt;"-"),1))=SUMPRODUCT((TRIM(C2625:F2625)&lt;&gt;"-")*1),
    "No Change",
    "Change"))</f>
        <v>Change</v>
      </c>
      <c r="I2625" s="159"/>
      <c r="J2625"/>
      <c r="K2625" s="163"/>
      <c r="L2625" s="147" t="str">
        <f>TRIM(CLEAN(TEXT(IFERROR(INDEX('Glade MR'!$B$4:$C$3000,MATCH($A2625,'Glade MR'!$C$4:$C$3000,0),1),"-"),"@")))</f>
        <v>-</v>
      </c>
      <c r="M2625" s="147" t="str">
        <f>TRIM(CLEAN(TEXT(IFERROR(INDEX('Glade MR'!$I$4:$J$3000,MATCH($A2625,'Glade MR'!$J$4:$J$3000,0),1),"-"),"@")))</f>
        <v>-</v>
      </c>
      <c r="N2625" s="147" t="str">
        <f>TRIM(CLEAN(TEXT(IFERROR(INDEX('Glade MR'!$P$4:$Q$3000,MATCH($A2625,'Glade MR'!$Q$4:$Q$3000,0),1),"-"),"@")))</f>
        <v>-</v>
      </c>
      <c r="O2625" s="147" t="str">
        <f>TRIM(CLEAN(TEXT(IFERROR(INDEX('Glade MR'!$W$4:$X$3000,MATCH($A2625,'Glade MR'!$X$4:$X$3000,0),1),"-"),"@")))</f>
        <v>-</v>
      </c>
      <c r="P2625" s="159" t="str">
        <f t="shared" si="81"/>
        <v>Not Found</v>
      </c>
      <c r="Q2625" t="str" cm="1">
        <f t="array" ref="Q2625">IF(SUMPRODUCT((TRIM(L2625:O2625)&lt;&gt;"-")*1)=0,
    "No Data",
    IF(COUNTIF(L2625:O2625,INDEX(_xlfn._xlws.FILTER(L2625:O2625,TRIM(L2625:O2625)&lt;&gt;"-"),1))=SUMPRODUCT((TRIM(L2625:O2625)&lt;&gt;"-")*1),
    "No Change",
    "Change"))</f>
        <v>No Data</v>
      </c>
      <c r="R2625" s="159"/>
      <c r="S2625" s="111"/>
    </row>
    <row r="2626" spans="1:19" x14ac:dyDescent="0.3">
      <c r="A2626" t="s">
        <v>2981</v>
      </c>
      <c r="B2626" t="s">
        <v>1145</v>
      </c>
      <c r="C2626" s="160" t="str">
        <f>TRIM(CLEAN(TEXT(IFERROR(INDEX('Snakeden MR'!$B$4:$C$3028,MATCH($A2626,'Snakeden MR'!$C$4:$C$3028,0),1),"-"),"@")))</f>
        <v>-</v>
      </c>
      <c r="D2626" s="147" t="str">
        <f>TRIM(CLEAN(TEXT(IFERROR(INDEX('Snakeden MR'!$I$4:$J$3028,MATCH($A2626,'Snakeden MR'!$J$4:$J$3028,0),1),"-"),"@")))</f>
        <v>-</v>
      </c>
      <c r="E2626" s="147" t="str">
        <f>TRIM(CLEAN(TEXT(IFERROR(INDEX('Snakeden MR'!$P$4:$Q$3028,MATCH($A2626,'Snakeden MR'!$Q$4:$Q$3028,0),1),"-"),"@")))</f>
        <v>-</v>
      </c>
      <c r="F2626" s="147" t="str">
        <f>TRIM(CLEAN(TEXT(IFERROR(INDEX('Snakeden MR'!$W$4:$X$3028,MATCH($A2626,'Snakeden MR'!$X$4:$X$3028,0),1),"-"),"@")))</f>
        <v>-</v>
      </c>
      <c r="G2626" s="159" t="str">
        <f t="shared" ref="G2626:G2689" si="82">IF(SUM(COUNTIF(C2626:F2626,"-"))=4,"Not Found","Found")</f>
        <v>Not Found</v>
      </c>
      <c r="H2626" t="str" cm="1">
        <f t="array" ref="H2626">IF(SUMPRODUCT((TRIM(C2626:F2626)&lt;&gt;"-")*1)=0,
    "No Data",
    IF(COUNTIF(C2626:F2626,INDEX(_xlfn._xlws.FILTER(C2626:F2626,TRIM(C2626:F2626)&lt;&gt;"-"),1))=SUMPRODUCT((TRIM(C2626:F2626)&lt;&gt;"-")*1),
    "No Change",
    "Change"))</f>
        <v>No Data</v>
      </c>
      <c r="I2626" s="159"/>
      <c r="J2626"/>
      <c r="K2626" s="163"/>
      <c r="L2626" s="147" t="str">
        <f>TRIM(CLEAN(TEXT(IFERROR(INDEX('Glade MR'!$B$4:$C$3000,MATCH($A2626,'Glade MR'!$C$4:$C$3000,0),1),"-"),"@")))</f>
        <v>-</v>
      </c>
      <c r="M2626" s="147" t="str">
        <f>TRIM(CLEAN(TEXT(IFERROR(INDEX('Glade MR'!$I$4:$J$3000,MATCH($A2626,'Glade MR'!$J$4:$J$3000,0),1),"-"),"@")))</f>
        <v>-</v>
      </c>
      <c r="N2626" s="147" t="str">
        <f>TRIM(CLEAN(TEXT(IFERROR(INDEX('Glade MR'!$P$4:$Q$3000,MATCH($A2626,'Glade MR'!$Q$4:$Q$3000,0),1),"-"),"@")))</f>
        <v>-</v>
      </c>
      <c r="O2626" s="147" t="str">
        <f>TRIM(CLEAN(TEXT(IFERROR(INDEX('Glade MR'!$W$4:$X$3000,MATCH($A2626,'Glade MR'!$X$4:$X$3000,0),1),"-"),"@")))</f>
        <v>-</v>
      </c>
      <c r="P2626" s="159" t="str">
        <f t="shared" ref="P2626:P2689" si="83">IF(SUM(COUNTIF(L2626:O2626,"-"))=4,"Not Found","Found")</f>
        <v>Not Found</v>
      </c>
      <c r="Q2626" t="str" cm="1">
        <f t="array" ref="Q2626">IF(SUMPRODUCT((TRIM(L2626:O2626)&lt;&gt;"-")*1)=0,
    "No Data",
    IF(COUNTIF(L2626:O2626,INDEX(_xlfn._xlws.FILTER(L2626:O2626,TRIM(L2626:O2626)&lt;&gt;"-"),1))=SUMPRODUCT((TRIM(L2626:O2626)&lt;&gt;"-")*1),
    "No Change",
    "Change"))</f>
        <v>No Data</v>
      </c>
      <c r="R2626" s="159"/>
      <c r="S2626" s="111"/>
    </row>
    <row r="2627" spans="1:19" x14ac:dyDescent="0.3">
      <c r="A2627" t="s">
        <v>2982</v>
      </c>
      <c r="B2627" t="s">
        <v>1145</v>
      </c>
      <c r="C2627" s="160" t="str">
        <f>TRIM(CLEAN(TEXT(IFERROR(INDEX('Snakeden MR'!$B$4:$C$3028,MATCH($A2627,'Snakeden MR'!$C$4:$C$3028,0),1),"-"),"@")))</f>
        <v>-</v>
      </c>
      <c r="D2627" s="147" t="str">
        <f>TRIM(CLEAN(TEXT(IFERROR(INDEX('Snakeden MR'!$I$4:$J$3028,MATCH($A2627,'Snakeden MR'!$J$4:$J$3028,0),1),"-"),"@")))</f>
        <v>-</v>
      </c>
      <c r="E2627" s="147" t="str">
        <f>TRIM(CLEAN(TEXT(IFERROR(INDEX('Snakeden MR'!$P$4:$Q$3028,MATCH($A2627,'Snakeden MR'!$Q$4:$Q$3028,0),1),"-"),"@")))</f>
        <v>-</v>
      </c>
      <c r="F2627" s="147" t="str">
        <f>TRIM(CLEAN(TEXT(IFERROR(INDEX('Snakeden MR'!$W$4:$X$3028,MATCH($A2627,'Snakeden MR'!$X$4:$X$3028,0),1),"-"),"@")))</f>
        <v>-</v>
      </c>
      <c r="G2627" s="159" t="str">
        <f t="shared" si="82"/>
        <v>Not Found</v>
      </c>
      <c r="H2627" t="str" cm="1">
        <f t="array" ref="H2627">IF(SUMPRODUCT((TRIM(C2627:F2627)&lt;&gt;"-")*1)=0,
    "No Data",
    IF(COUNTIF(C2627:F2627,INDEX(_xlfn._xlws.FILTER(C2627:F2627,TRIM(C2627:F2627)&lt;&gt;"-"),1))=SUMPRODUCT((TRIM(C2627:F2627)&lt;&gt;"-")*1),
    "No Change",
    "Change"))</f>
        <v>No Data</v>
      </c>
      <c r="I2627" s="159"/>
      <c r="J2627"/>
      <c r="K2627" s="163"/>
      <c r="L2627" s="147" t="str">
        <f>TRIM(CLEAN(TEXT(IFERROR(INDEX('Glade MR'!$B$4:$C$3000,MATCH($A2627,'Glade MR'!$C$4:$C$3000,0),1),"-"),"@")))</f>
        <v>-</v>
      </c>
      <c r="M2627" s="147" t="str">
        <f>TRIM(CLEAN(TEXT(IFERROR(INDEX('Glade MR'!$I$4:$J$3000,MATCH($A2627,'Glade MR'!$J$4:$J$3000,0),1),"-"),"@")))</f>
        <v>-</v>
      </c>
      <c r="N2627" s="147" t="str">
        <f>TRIM(CLEAN(TEXT(IFERROR(INDEX('Glade MR'!$P$4:$Q$3000,MATCH($A2627,'Glade MR'!$Q$4:$Q$3000,0),1),"-"),"@")))</f>
        <v>-</v>
      </c>
      <c r="O2627" s="147" t="str">
        <f>TRIM(CLEAN(TEXT(IFERROR(INDEX('Glade MR'!$W$4:$X$3000,MATCH($A2627,'Glade MR'!$X$4:$X$3000,0),1),"-"),"@")))</f>
        <v>-</v>
      </c>
      <c r="P2627" s="159" t="str">
        <f t="shared" si="83"/>
        <v>Not Found</v>
      </c>
      <c r="Q2627" t="str" cm="1">
        <f t="array" ref="Q2627">IF(SUMPRODUCT((TRIM(L2627:O2627)&lt;&gt;"-")*1)=0,
    "No Data",
    IF(COUNTIF(L2627:O2627,INDEX(_xlfn._xlws.FILTER(L2627:O2627,TRIM(L2627:O2627)&lt;&gt;"-"),1))=SUMPRODUCT((TRIM(L2627:O2627)&lt;&gt;"-")*1),
    "No Change",
    "Change"))</f>
        <v>No Data</v>
      </c>
      <c r="R2627" s="159"/>
      <c r="S2627" s="111"/>
    </row>
    <row r="2628" spans="1:19" x14ac:dyDescent="0.3">
      <c r="A2628" t="s">
        <v>2983</v>
      </c>
      <c r="B2628" t="s">
        <v>1145</v>
      </c>
      <c r="C2628" s="160" t="str">
        <f>TRIM(CLEAN(TEXT(IFERROR(INDEX('Snakeden MR'!$B$4:$C$3028,MATCH($A2628,'Snakeden MR'!$C$4:$C$3028,0),1),"-"),"@")))</f>
        <v>-</v>
      </c>
      <c r="D2628" s="147" t="str">
        <f>TRIM(CLEAN(TEXT(IFERROR(INDEX('Snakeden MR'!$I$4:$J$3028,MATCH($A2628,'Snakeden MR'!$J$4:$J$3028,0),1),"-"),"@")))</f>
        <v>-</v>
      </c>
      <c r="E2628" s="147" t="str">
        <f>TRIM(CLEAN(TEXT(IFERROR(INDEX('Snakeden MR'!$P$4:$Q$3028,MATCH($A2628,'Snakeden MR'!$Q$4:$Q$3028,0),1),"-"),"@")))</f>
        <v>-</v>
      </c>
      <c r="F2628" s="147" t="str">
        <f>TRIM(CLEAN(TEXT(IFERROR(INDEX('Snakeden MR'!$W$4:$X$3028,MATCH($A2628,'Snakeden MR'!$X$4:$X$3028,0),1),"-"),"@")))</f>
        <v>-</v>
      </c>
      <c r="G2628" s="159" t="str">
        <f t="shared" si="82"/>
        <v>Not Found</v>
      </c>
      <c r="H2628" t="str" cm="1">
        <f t="array" ref="H2628">IF(SUMPRODUCT((TRIM(C2628:F2628)&lt;&gt;"-")*1)=0,
    "No Data",
    IF(COUNTIF(C2628:F2628,INDEX(_xlfn._xlws.FILTER(C2628:F2628,TRIM(C2628:F2628)&lt;&gt;"-"),1))=SUMPRODUCT((TRIM(C2628:F2628)&lt;&gt;"-")*1),
    "No Change",
    "Change"))</f>
        <v>No Data</v>
      </c>
      <c r="I2628" s="159"/>
      <c r="J2628"/>
      <c r="K2628" s="163"/>
      <c r="L2628" s="147" t="str">
        <f>TRIM(CLEAN(TEXT(IFERROR(INDEX('Glade MR'!$B$4:$C$3000,MATCH($A2628,'Glade MR'!$C$4:$C$3000,0),1),"-"),"@")))</f>
        <v>-</v>
      </c>
      <c r="M2628" s="147" t="str">
        <f>TRIM(CLEAN(TEXT(IFERROR(INDEX('Glade MR'!$I$4:$J$3000,MATCH($A2628,'Glade MR'!$J$4:$J$3000,0),1),"-"),"@")))</f>
        <v>-</v>
      </c>
      <c r="N2628" s="147" t="str">
        <f>TRIM(CLEAN(TEXT(IFERROR(INDEX('Glade MR'!$P$4:$Q$3000,MATCH($A2628,'Glade MR'!$Q$4:$Q$3000,0),1),"-"),"@")))</f>
        <v>-</v>
      </c>
      <c r="O2628" s="147" t="str">
        <f>TRIM(CLEAN(TEXT(IFERROR(INDEX('Glade MR'!$W$4:$X$3000,MATCH($A2628,'Glade MR'!$X$4:$X$3000,0),1),"-"),"@")))</f>
        <v>-</v>
      </c>
      <c r="P2628" s="159" t="str">
        <f t="shared" si="83"/>
        <v>Not Found</v>
      </c>
      <c r="Q2628" t="str" cm="1">
        <f t="array" ref="Q2628">IF(SUMPRODUCT((TRIM(L2628:O2628)&lt;&gt;"-")*1)=0,
    "No Data",
    IF(COUNTIF(L2628:O2628,INDEX(_xlfn._xlws.FILTER(L2628:O2628,TRIM(L2628:O2628)&lt;&gt;"-"),1))=SUMPRODUCT((TRIM(L2628:O2628)&lt;&gt;"-")*1),
    "No Change",
    "Change"))</f>
        <v>No Data</v>
      </c>
      <c r="R2628" s="159"/>
      <c r="S2628" s="111"/>
    </row>
    <row r="2629" spans="1:19" x14ac:dyDescent="0.3">
      <c r="A2629" t="s">
        <v>2984</v>
      </c>
      <c r="B2629" t="s">
        <v>1145</v>
      </c>
      <c r="C2629" s="160" t="str">
        <f>TRIM(CLEAN(TEXT(IFERROR(INDEX('Snakeden MR'!$B$4:$C$3028,MATCH($A2629,'Snakeden MR'!$C$4:$C$3028,0),1),"-"),"@")))</f>
        <v>-</v>
      </c>
      <c r="D2629" s="147" t="str">
        <f>TRIM(CLEAN(TEXT(IFERROR(INDEX('Snakeden MR'!$I$4:$J$3028,MATCH($A2629,'Snakeden MR'!$J$4:$J$3028,0),1),"-"),"@")))</f>
        <v>-</v>
      </c>
      <c r="E2629" s="147" t="str">
        <f>TRIM(CLEAN(TEXT(IFERROR(INDEX('Snakeden MR'!$P$4:$Q$3028,MATCH($A2629,'Snakeden MR'!$Q$4:$Q$3028,0),1),"-"),"@")))</f>
        <v>-</v>
      </c>
      <c r="F2629" s="147" t="str">
        <f>TRIM(CLEAN(TEXT(IFERROR(INDEX('Snakeden MR'!$W$4:$X$3028,MATCH($A2629,'Snakeden MR'!$X$4:$X$3028,0),1),"-"),"@")))</f>
        <v>-</v>
      </c>
      <c r="G2629" s="159" t="str">
        <f t="shared" si="82"/>
        <v>Not Found</v>
      </c>
      <c r="H2629" t="str" cm="1">
        <f t="array" ref="H2629">IF(SUMPRODUCT((TRIM(C2629:F2629)&lt;&gt;"-")*1)=0,
    "No Data",
    IF(COUNTIF(C2629:F2629,INDEX(_xlfn._xlws.FILTER(C2629:F2629,TRIM(C2629:F2629)&lt;&gt;"-"),1))=SUMPRODUCT((TRIM(C2629:F2629)&lt;&gt;"-")*1),
    "No Change",
    "Change"))</f>
        <v>No Data</v>
      </c>
      <c r="I2629" s="159"/>
      <c r="J2629"/>
      <c r="K2629" s="163"/>
      <c r="L2629" s="147" t="str">
        <f>TRIM(CLEAN(TEXT(IFERROR(INDEX('Glade MR'!$B$4:$C$3000,MATCH($A2629,'Glade MR'!$C$4:$C$3000,0),1),"-"),"@")))</f>
        <v>-</v>
      </c>
      <c r="M2629" s="147" t="str">
        <f>TRIM(CLEAN(TEXT(IFERROR(INDEX('Glade MR'!$I$4:$J$3000,MATCH($A2629,'Glade MR'!$J$4:$J$3000,0),1),"-"),"@")))</f>
        <v>-</v>
      </c>
      <c r="N2629" s="147" t="str">
        <f>TRIM(CLEAN(TEXT(IFERROR(INDEX('Glade MR'!$P$4:$Q$3000,MATCH($A2629,'Glade MR'!$Q$4:$Q$3000,0),1),"-"),"@")))</f>
        <v>-</v>
      </c>
      <c r="O2629" s="147" t="str">
        <f>TRIM(CLEAN(TEXT(IFERROR(INDEX('Glade MR'!$W$4:$X$3000,MATCH($A2629,'Glade MR'!$X$4:$X$3000,0),1),"-"),"@")))</f>
        <v>-</v>
      </c>
      <c r="P2629" s="159" t="str">
        <f t="shared" si="83"/>
        <v>Not Found</v>
      </c>
      <c r="Q2629" t="str" cm="1">
        <f t="array" ref="Q2629">IF(SUMPRODUCT((TRIM(L2629:O2629)&lt;&gt;"-")*1)=0,
    "No Data",
    IF(COUNTIF(L2629:O2629,INDEX(_xlfn._xlws.FILTER(L2629:O2629,TRIM(L2629:O2629)&lt;&gt;"-"),1))=SUMPRODUCT((TRIM(L2629:O2629)&lt;&gt;"-")*1),
    "No Change",
    "Change"))</f>
        <v>No Data</v>
      </c>
      <c r="R2629" s="159"/>
      <c r="S2629" s="111"/>
    </row>
    <row r="2630" spans="1:19" x14ac:dyDescent="0.3">
      <c r="A2630" t="s">
        <v>2985</v>
      </c>
      <c r="B2630" t="s">
        <v>1145</v>
      </c>
      <c r="C2630" s="160" t="str">
        <f>TRIM(CLEAN(TEXT(IFERROR(INDEX('Snakeden MR'!$B$4:$C$3028,MATCH($A2630,'Snakeden MR'!$C$4:$C$3028,0),1),"-"),"@")))</f>
        <v>-</v>
      </c>
      <c r="D2630" s="147" t="str">
        <f>TRIM(CLEAN(TEXT(IFERROR(INDEX('Snakeden MR'!$I$4:$J$3028,MATCH($A2630,'Snakeden MR'!$J$4:$J$3028,0),1),"-"),"@")))</f>
        <v>-</v>
      </c>
      <c r="E2630" s="147" t="str">
        <f>TRIM(CLEAN(TEXT(IFERROR(INDEX('Snakeden MR'!$P$4:$Q$3028,MATCH($A2630,'Snakeden MR'!$Q$4:$Q$3028,0),1),"-"),"@")))</f>
        <v>-</v>
      </c>
      <c r="F2630" s="147" t="str">
        <f>TRIM(CLEAN(TEXT(IFERROR(INDEX('Snakeden MR'!$W$4:$X$3028,MATCH($A2630,'Snakeden MR'!$X$4:$X$3028,0),1),"-"),"@")))</f>
        <v>-</v>
      </c>
      <c r="G2630" s="159" t="str">
        <f t="shared" si="82"/>
        <v>Not Found</v>
      </c>
      <c r="H2630" t="str" cm="1">
        <f t="array" ref="H2630">IF(SUMPRODUCT((TRIM(C2630:F2630)&lt;&gt;"-")*1)=0,
    "No Data",
    IF(COUNTIF(C2630:F2630,INDEX(_xlfn._xlws.FILTER(C2630:F2630,TRIM(C2630:F2630)&lt;&gt;"-"),1))=SUMPRODUCT((TRIM(C2630:F2630)&lt;&gt;"-")*1),
    "No Change",
    "Change"))</f>
        <v>No Data</v>
      </c>
      <c r="I2630" s="159"/>
      <c r="J2630"/>
      <c r="K2630" s="163"/>
      <c r="L2630" s="147" t="str">
        <f>TRIM(CLEAN(TEXT(IFERROR(INDEX('Glade MR'!$B$4:$C$3000,MATCH($A2630,'Glade MR'!$C$4:$C$3000,0),1),"-"),"@")))</f>
        <v>-</v>
      </c>
      <c r="M2630" s="147" t="str">
        <f>TRIM(CLEAN(TEXT(IFERROR(INDEX('Glade MR'!$I$4:$J$3000,MATCH($A2630,'Glade MR'!$J$4:$J$3000,0),1),"-"),"@")))</f>
        <v>-</v>
      </c>
      <c r="N2630" s="147" t="str">
        <f>TRIM(CLEAN(TEXT(IFERROR(INDEX('Glade MR'!$P$4:$Q$3000,MATCH($A2630,'Glade MR'!$Q$4:$Q$3000,0),1),"-"),"@")))</f>
        <v>-</v>
      </c>
      <c r="O2630" s="147" t="str">
        <f>TRIM(CLEAN(TEXT(IFERROR(INDEX('Glade MR'!$W$4:$X$3000,MATCH($A2630,'Glade MR'!$X$4:$X$3000,0),1),"-"),"@")))</f>
        <v>-</v>
      </c>
      <c r="P2630" s="159" t="str">
        <f t="shared" si="83"/>
        <v>Not Found</v>
      </c>
      <c r="Q2630" t="str" cm="1">
        <f t="array" ref="Q2630">IF(SUMPRODUCT((TRIM(L2630:O2630)&lt;&gt;"-")*1)=0,
    "No Data",
    IF(COUNTIF(L2630:O2630,INDEX(_xlfn._xlws.FILTER(L2630:O2630,TRIM(L2630:O2630)&lt;&gt;"-"),1))=SUMPRODUCT((TRIM(L2630:O2630)&lt;&gt;"-")*1),
    "No Change",
    "Change"))</f>
        <v>No Data</v>
      </c>
      <c r="R2630" s="159"/>
      <c r="S2630" s="111"/>
    </row>
    <row r="2631" spans="1:19" x14ac:dyDescent="0.3">
      <c r="A2631" t="s">
        <v>2986</v>
      </c>
      <c r="B2631" t="s">
        <v>1145</v>
      </c>
      <c r="C2631" s="160" t="str">
        <f>TRIM(CLEAN(TEXT(IFERROR(INDEX('Snakeden MR'!$B$4:$C$3028,MATCH($A2631,'Snakeden MR'!$C$4:$C$3028,0),1),"-"),"@")))</f>
        <v>-</v>
      </c>
      <c r="D2631" s="147" t="str">
        <f>TRIM(CLEAN(TEXT(IFERROR(INDEX('Snakeden MR'!$I$4:$J$3028,MATCH($A2631,'Snakeden MR'!$J$4:$J$3028,0),1),"-"),"@")))</f>
        <v>-</v>
      </c>
      <c r="E2631" s="147" t="str">
        <f>TRIM(CLEAN(TEXT(IFERROR(INDEX('Snakeden MR'!$P$4:$Q$3028,MATCH($A2631,'Snakeden MR'!$Q$4:$Q$3028,0),1),"-"),"@")))</f>
        <v>-</v>
      </c>
      <c r="F2631" s="147" t="str">
        <f>TRIM(CLEAN(TEXT(IFERROR(INDEX('Snakeden MR'!$W$4:$X$3028,MATCH($A2631,'Snakeden MR'!$X$4:$X$3028,0),1),"-"),"@")))</f>
        <v>-</v>
      </c>
      <c r="G2631" s="159" t="str">
        <f t="shared" si="82"/>
        <v>Not Found</v>
      </c>
      <c r="H2631" t="str" cm="1">
        <f t="array" ref="H2631">IF(SUMPRODUCT((TRIM(C2631:F2631)&lt;&gt;"-")*1)=0,
    "No Data",
    IF(COUNTIF(C2631:F2631,INDEX(_xlfn._xlws.FILTER(C2631:F2631,TRIM(C2631:F2631)&lt;&gt;"-"),1))=SUMPRODUCT((TRIM(C2631:F2631)&lt;&gt;"-")*1),
    "No Change",
    "Change"))</f>
        <v>No Data</v>
      </c>
      <c r="I2631" s="159"/>
      <c r="J2631"/>
      <c r="K2631" s="163"/>
      <c r="L2631" s="147" t="str">
        <f>TRIM(CLEAN(TEXT(IFERROR(INDEX('Glade MR'!$B$4:$C$3000,MATCH($A2631,'Glade MR'!$C$4:$C$3000,0),1),"-"),"@")))</f>
        <v>-</v>
      </c>
      <c r="M2631" s="147" t="str">
        <f>TRIM(CLEAN(TEXT(IFERROR(INDEX('Glade MR'!$I$4:$J$3000,MATCH($A2631,'Glade MR'!$J$4:$J$3000,0),1),"-"),"@")))</f>
        <v>-</v>
      </c>
      <c r="N2631" s="147" t="str">
        <f>TRIM(CLEAN(TEXT(IFERROR(INDEX('Glade MR'!$P$4:$Q$3000,MATCH($A2631,'Glade MR'!$Q$4:$Q$3000,0),1),"-"),"@")))</f>
        <v>-</v>
      </c>
      <c r="O2631" s="147" t="str">
        <f>TRIM(CLEAN(TEXT(IFERROR(INDEX('Glade MR'!$W$4:$X$3000,MATCH($A2631,'Glade MR'!$X$4:$X$3000,0),1),"-"),"@")))</f>
        <v>-</v>
      </c>
      <c r="P2631" s="159" t="str">
        <f t="shared" si="83"/>
        <v>Not Found</v>
      </c>
      <c r="Q2631" t="str" cm="1">
        <f t="array" ref="Q2631">IF(SUMPRODUCT((TRIM(L2631:O2631)&lt;&gt;"-")*1)=0,
    "No Data",
    IF(COUNTIF(L2631:O2631,INDEX(_xlfn._xlws.FILTER(L2631:O2631,TRIM(L2631:O2631)&lt;&gt;"-"),1))=SUMPRODUCT((TRIM(L2631:O2631)&lt;&gt;"-")*1),
    "No Change",
    "Change"))</f>
        <v>No Data</v>
      </c>
      <c r="R2631" s="159"/>
      <c r="S2631" s="111"/>
    </row>
    <row r="2632" spans="1:19" x14ac:dyDescent="0.3">
      <c r="A2632" t="s">
        <v>249</v>
      </c>
      <c r="B2632" t="s">
        <v>1145</v>
      </c>
      <c r="C2632" s="160" t="str">
        <f>TRIM(CLEAN(TEXT(IFERROR(INDEX('Snakeden MR'!$B$4:$C$3028,MATCH($A2632,'Snakeden MR'!$C$4:$C$3028,0),1),"-"),"@")))</f>
        <v>-</v>
      </c>
      <c r="D2632" s="147" t="str">
        <f>TRIM(CLEAN(TEXT(IFERROR(INDEX('Snakeden MR'!$I$4:$J$3028,MATCH($A2632,'Snakeden MR'!$J$4:$J$3028,0),1),"-"),"@")))</f>
        <v>-</v>
      </c>
      <c r="E2632" s="147" t="str">
        <f>TRIM(CLEAN(TEXT(IFERROR(INDEX('Snakeden MR'!$P$4:$Q$3028,MATCH($A2632,'Snakeden MR'!$Q$4:$Q$3028,0),1),"-"),"@")))</f>
        <v>Pool 1</v>
      </c>
      <c r="F2632" s="147" t="str">
        <f>TRIM(CLEAN(TEXT(IFERROR(INDEX('Snakeden MR'!$W$4:$X$3028,MATCH($A2632,'Snakeden MR'!$X$4:$X$3028,0),1),"-"),"@")))</f>
        <v>-</v>
      </c>
      <c r="G2632" s="159" t="str">
        <f t="shared" si="82"/>
        <v>Found</v>
      </c>
      <c r="H2632" t="str" cm="1">
        <f t="array" ref="H2632">IF(SUMPRODUCT((TRIM(C2632:F2632)&lt;&gt;"-")*1)=0,
    "No Data",
    IF(COUNTIF(C2632:F2632,INDEX(_xlfn._xlws.FILTER(C2632:F2632,TRIM(C2632:F2632)&lt;&gt;"-"),1))=SUMPRODUCT((TRIM(C2632:F2632)&lt;&gt;"-")*1),
    "No Change",
    "Change"))</f>
        <v>No Change</v>
      </c>
      <c r="I2632" s="159"/>
      <c r="J2632"/>
      <c r="K2632" s="163"/>
      <c r="L2632" s="147" t="str">
        <f>TRIM(CLEAN(TEXT(IFERROR(INDEX('Glade MR'!$B$4:$C$3000,MATCH($A2632,'Glade MR'!$C$4:$C$3000,0),1),"-"),"@")))</f>
        <v>-</v>
      </c>
      <c r="M2632" s="147" t="str">
        <f>TRIM(CLEAN(TEXT(IFERROR(INDEX('Glade MR'!$I$4:$J$3000,MATCH($A2632,'Glade MR'!$J$4:$J$3000,0),1),"-"),"@")))</f>
        <v>-</v>
      </c>
      <c r="N2632" s="147" t="str">
        <f>TRIM(CLEAN(TEXT(IFERROR(INDEX('Glade MR'!$P$4:$Q$3000,MATCH($A2632,'Glade MR'!$Q$4:$Q$3000,0),1),"-"),"@")))</f>
        <v>-</v>
      </c>
      <c r="O2632" s="147" t="str">
        <f>TRIM(CLEAN(TEXT(IFERROR(INDEX('Glade MR'!$W$4:$X$3000,MATCH($A2632,'Glade MR'!$X$4:$X$3000,0),1),"-"),"@")))</f>
        <v>-</v>
      </c>
      <c r="P2632" s="159" t="str">
        <f t="shared" si="83"/>
        <v>Not Found</v>
      </c>
      <c r="Q2632" t="str" cm="1">
        <f t="array" ref="Q2632">IF(SUMPRODUCT((TRIM(L2632:O2632)&lt;&gt;"-")*1)=0,
    "No Data",
    IF(COUNTIF(L2632:O2632,INDEX(_xlfn._xlws.FILTER(L2632:O2632,TRIM(L2632:O2632)&lt;&gt;"-"),1))=SUMPRODUCT((TRIM(L2632:O2632)&lt;&gt;"-")*1),
    "No Change",
    "Change"))</f>
        <v>No Data</v>
      </c>
      <c r="R2632" s="159"/>
      <c r="S2632" s="111"/>
    </row>
    <row r="2633" spans="1:19" x14ac:dyDescent="0.3">
      <c r="A2633" t="s">
        <v>2987</v>
      </c>
      <c r="B2633" t="s">
        <v>1145</v>
      </c>
      <c r="C2633" s="160" t="str">
        <f>TRIM(CLEAN(TEXT(IFERROR(INDEX('Snakeden MR'!$B$4:$C$3028,MATCH($A2633,'Snakeden MR'!$C$4:$C$3028,0),1),"-"),"@")))</f>
        <v>-</v>
      </c>
      <c r="D2633" s="147" t="str">
        <f>TRIM(CLEAN(TEXT(IFERROR(INDEX('Snakeden MR'!$I$4:$J$3028,MATCH($A2633,'Snakeden MR'!$J$4:$J$3028,0),1),"-"),"@")))</f>
        <v>-</v>
      </c>
      <c r="E2633" s="147" t="str">
        <f>TRIM(CLEAN(TEXT(IFERROR(INDEX('Snakeden MR'!$P$4:$Q$3028,MATCH($A2633,'Snakeden MR'!$Q$4:$Q$3028,0),1),"-"),"@")))</f>
        <v>-</v>
      </c>
      <c r="F2633" s="147" t="str">
        <f>TRIM(CLEAN(TEXT(IFERROR(INDEX('Snakeden MR'!$W$4:$X$3028,MATCH($A2633,'Snakeden MR'!$X$4:$X$3028,0),1),"-"),"@")))</f>
        <v>-</v>
      </c>
      <c r="G2633" s="159" t="str">
        <f t="shared" si="82"/>
        <v>Not Found</v>
      </c>
      <c r="H2633" t="str" cm="1">
        <f t="array" ref="H2633">IF(SUMPRODUCT((TRIM(C2633:F2633)&lt;&gt;"-")*1)=0,
    "No Data",
    IF(COUNTIF(C2633:F2633,INDEX(_xlfn._xlws.FILTER(C2633:F2633,TRIM(C2633:F2633)&lt;&gt;"-"),1))=SUMPRODUCT((TRIM(C2633:F2633)&lt;&gt;"-")*1),
    "No Change",
    "Change"))</f>
        <v>No Data</v>
      </c>
      <c r="I2633" s="159"/>
      <c r="J2633"/>
      <c r="K2633" s="163"/>
      <c r="L2633" s="147" t="str">
        <f>TRIM(CLEAN(TEXT(IFERROR(INDEX('Glade MR'!$B$4:$C$3000,MATCH($A2633,'Glade MR'!$C$4:$C$3000,0),1),"-"),"@")))</f>
        <v>-</v>
      </c>
      <c r="M2633" s="147" t="str">
        <f>TRIM(CLEAN(TEXT(IFERROR(INDEX('Glade MR'!$I$4:$J$3000,MATCH($A2633,'Glade MR'!$J$4:$J$3000,0),1),"-"),"@")))</f>
        <v>-</v>
      </c>
      <c r="N2633" s="147" t="str">
        <f>TRIM(CLEAN(TEXT(IFERROR(INDEX('Glade MR'!$P$4:$Q$3000,MATCH($A2633,'Glade MR'!$Q$4:$Q$3000,0),1),"-"),"@")))</f>
        <v>-</v>
      </c>
      <c r="O2633" s="147" t="str">
        <f>TRIM(CLEAN(TEXT(IFERROR(INDEX('Glade MR'!$W$4:$X$3000,MATCH($A2633,'Glade MR'!$X$4:$X$3000,0),1),"-"),"@")))</f>
        <v>-</v>
      </c>
      <c r="P2633" s="159" t="str">
        <f t="shared" si="83"/>
        <v>Not Found</v>
      </c>
      <c r="Q2633" t="str" cm="1">
        <f t="array" ref="Q2633">IF(SUMPRODUCT((TRIM(L2633:O2633)&lt;&gt;"-")*1)=0,
    "No Data",
    IF(COUNTIF(L2633:O2633,INDEX(_xlfn._xlws.FILTER(L2633:O2633,TRIM(L2633:O2633)&lt;&gt;"-"),1))=SUMPRODUCT((TRIM(L2633:O2633)&lt;&gt;"-")*1),
    "No Change",
    "Change"))</f>
        <v>No Data</v>
      </c>
      <c r="R2633" s="159"/>
      <c r="S2633" s="111"/>
    </row>
    <row r="2634" spans="1:19" x14ac:dyDescent="0.3">
      <c r="A2634" t="s">
        <v>2988</v>
      </c>
      <c r="B2634" t="s">
        <v>1145</v>
      </c>
      <c r="C2634" s="160" t="str">
        <f>TRIM(CLEAN(TEXT(IFERROR(INDEX('Snakeden MR'!$B$4:$C$3028,MATCH($A2634,'Snakeden MR'!$C$4:$C$3028,0),1),"-"),"@")))</f>
        <v>-</v>
      </c>
      <c r="D2634" s="147" t="str">
        <f>TRIM(CLEAN(TEXT(IFERROR(INDEX('Snakeden MR'!$I$4:$J$3028,MATCH($A2634,'Snakeden MR'!$J$4:$J$3028,0),1),"-"),"@")))</f>
        <v>-</v>
      </c>
      <c r="E2634" s="147" t="str">
        <f>TRIM(CLEAN(TEXT(IFERROR(INDEX('Snakeden MR'!$P$4:$Q$3028,MATCH($A2634,'Snakeden MR'!$Q$4:$Q$3028,0),1),"-"),"@")))</f>
        <v>-</v>
      </c>
      <c r="F2634" s="147" t="str">
        <f>TRIM(CLEAN(TEXT(IFERROR(INDEX('Snakeden MR'!$W$4:$X$3028,MATCH($A2634,'Snakeden MR'!$X$4:$X$3028,0),1),"-"),"@")))</f>
        <v>-</v>
      </c>
      <c r="G2634" s="159" t="str">
        <f t="shared" si="82"/>
        <v>Not Found</v>
      </c>
      <c r="H2634" t="str" cm="1">
        <f t="array" ref="H2634">IF(SUMPRODUCT((TRIM(C2634:F2634)&lt;&gt;"-")*1)=0,
    "No Data",
    IF(COUNTIF(C2634:F2634,INDEX(_xlfn._xlws.FILTER(C2634:F2634,TRIM(C2634:F2634)&lt;&gt;"-"),1))=SUMPRODUCT((TRIM(C2634:F2634)&lt;&gt;"-")*1),
    "No Change",
    "Change"))</f>
        <v>No Data</v>
      </c>
      <c r="I2634" s="159"/>
      <c r="J2634"/>
      <c r="K2634" s="163"/>
      <c r="L2634" s="147" t="str">
        <f>TRIM(CLEAN(TEXT(IFERROR(INDEX('Glade MR'!$B$4:$C$3000,MATCH($A2634,'Glade MR'!$C$4:$C$3000,0),1),"-"),"@")))</f>
        <v>-</v>
      </c>
      <c r="M2634" s="147" t="str">
        <f>TRIM(CLEAN(TEXT(IFERROR(INDEX('Glade MR'!$I$4:$J$3000,MATCH($A2634,'Glade MR'!$J$4:$J$3000,0),1),"-"),"@")))</f>
        <v>-</v>
      </c>
      <c r="N2634" s="147" t="str">
        <f>TRIM(CLEAN(TEXT(IFERROR(INDEX('Glade MR'!$P$4:$Q$3000,MATCH($A2634,'Glade MR'!$Q$4:$Q$3000,0),1),"-"),"@")))</f>
        <v>-</v>
      </c>
      <c r="O2634" s="147" t="str">
        <f>TRIM(CLEAN(TEXT(IFERROR(INDEX('Glade MR'!$W$4:$X$3000,MATCH($A2634,'Glade MR'!$X$4:$X$3000,0),1),"-"),"@")))</f>
        <v>-</v>
      </c>
      <c r="P2634" s="159" t="str">
        <f t="shared" si="83"/>
        <v>Not Found</v>
      </c>
      <c r="Q2634" t="str" cm="1">
        <f t="array" ref="Q2634">IF(SUMPRODUCT((TRIM(L2634:O2634)&lt;&gt;"-")*1)=0,
    "No Data",
    IF(COUNTIF(L2634:O2634,INDEX(_xlfn._xlws.FILTER(L2634:O2634,TRIM(L2634:O2634)&lt;&gt;"-"),1))=SUMPRODUCT((TRIM(L2634:O2634)&lt;&gt;"-")*1),
    "No Change",
    "Change"))</f>
        <v>No Data</v>
      </c>
      <c r="R2634" s="159"/>
      <c r="S2634" s="111"/>
    </row>
    <row r="2635" spans="1:19" x14ac:dyDescent="0.3">
      <c r="A2635" t="s">
        <v>2989</v>
      </c>
      <c r="B2635" t="s">
        <v>1145</v>
      </c>
      <c r="C2635" s="160" t="str">
        <f>TRIM(CLEAN(TEXT(IFERROR(INDEX('Snakeden MR'!$B$4:$C$3028,MATCH($A2635,'Snakeden MR'!$C$4:$C$3028,0),1),"-"),"@")))</f>
        <v>-</v>
      </c>
      <c r="D2635" s="147" t="str">
        <f>TRIM(CLEAN(TEXT(IFERROR(INDEX('Snakeden MR'!$I$4:$J$3028,MATCH($A2635,'Snakeden MR'!$J$4:$J$3028,0),1),"-"),"@")))</f>
        <v>-</v>
      </c>
      <c r="E2635" s="147" t="str">
        <f>TRIM(CLEAN(TEXT(IFERROR(INDEX('Snakeden MR'!$P$4:$Q$3028,MATCH($A2635,'Snakeden MR'!$Q$4:$Q$3028,0),1),"-"),"@")))</f>
        <v>-</v>
      </c>
      <c r="F2635" s="147" t="str">
        <f>TRIM(CLEAN(TEXT(IFERROR(INDEX('Snakeden MR'!$W$4:$X$3028,MATCH($A2635,'Snakeden MR'!$X$4:$X$3028,0),1),"-"),"@")))</f>
        <v>-</v>
      </c>
      <c r="G2635" s="159" t="str">
        <f t="shared" si="82"/>
        <v>Not Found</v>
      </c>
      <c r="H2635" t="str" cm="1">
        <f t="array" ref="H2635">IF(SUMPRODUCT((TRIM(C2635:F2635)&lt;&gt;"-")*1)=0,
    "No Data",
    IF(COUNTIF(C2635:F2635,INDEX(_xlfn._xlws.FILTER(C2635:F2635,TRIM(C2635:F2635)&lt;&gt;"-"),1))=SUMPRODUCT((TRIM(C2635:F2635)&lt;&gt;"-")*1),
    "No Change",
    "Change"))</f>
        <v>No Data</v>
      </c>
      <c r="I2635" s="159"/>
      <c r="J2635"/>
      <c r="K2635" s="163"/>
      <c r="L2635" s="147" t="str">
        <f>TRIM(CLEAN(TEXT(IFERROR(INDEX('Glade MR'!$B$4:$C$3000,MATCH($A2635,'Glade MR'!$C$4:$C$3000,0),1),"-"),"@")))</f>
        <v>-</v>
      </c>
      <c r="M2635" s="147" t="str">
        <f>TRIM(CLEAN(TEXT(IFERROR(INDEX('Glade MR'!$I$4:$J$3000,MATCH($A2635,'Glade MR'!$J$4:$J$3000,0),1),"-"),"@")))</f>
        <v>-</v>
      </c>
      <c r="N2635" s="147" t="str">
        <f>TRIM(CLEAN(TEXT(IFERROR(INDEX('Glade MR'!$P$4:$Q$3000,MATCH($A2635,'Glade MR'!$Q$4:$Q$3000,0),1),"-"),"@")))</f>
        <v>-</v>
      </c>
      <c r="O2635" s="147" t="str">
        <f>TRIM(CLEAN(TEXT(IFERROR(INDEX('Glade MR'!$W$4:$X$3000,MATCH($A2635,'Glade MR'!$X$4:$X$3000,0),1),"-"),"@")))</f>
        <v>-</v>
      </c>
      <c r="P2635" s="159" t="str">
        <f t="shared" si="83"/>
        <v>Not Found</v>
      </c>
      <c r="Q2635" t="str" cm="1">
        <f t="array" ref="Q2635">IF(SUMPRODUCT((TRIM(L2635:O2635)&lt;&gt;"-")*1)=0,
    "No Data",
    IF(COUNTIF(L2635:O2635,INDEX(_xlfn._xlws.FILTER(L2635:O2635,TRIM(L2635:O2635)&lt;&gt;"-"),1))=SUMPRODUCT((TRIM(L2635:O2635)&lt;&gt;"-")*1),
    "No Change",
    "Change"))</f>
        <v>No Data</v>
      </c>
      <c r="R2635" s="159"/>
      <c r="S2635" s="111"/>
    </row>
    <row r="2636" spans="1:19" x14ac:dyDescent="0.3">
      <c r="A2636" t="s">
        <v>2990</v>
      </c>
      <c r="B2636" t="s">
        <v>1145</v>
      </c>
      <c r="C2636" s="160" t="str">
        <f>TRIM(CLEAN(TEXT(IFERROR(INDEX('Snakeden MR'!$B$4:$C$3028,MATCH($A2636,'Snakeden MR'!$C$4:$C$3028,0),1),"-"),"@")))</f>
        <v>-</v>
      </c>
      <c r="D2636" s="147" t="str">
        <f>TRIM(CLEAN(TEXT(IFERROR(INDEX('Snakeden MR'!$I$4:$J$3028,MATCH($A2636,'Snakeden MR'!$J$4:$J$3028,0),1),"-"),"@")))</f>
        <v>-</v>
      </c>
      <c r="E2636" s="147" t="str">
        <f>TRIM(CLEAN(TEXT(IFERROR(INDEX('Snakeden MR'!$P$4:$Q$3028,MATCH($A2636,'Snakeden MR'!$Q$4:$Q$3028,0),1),"-"),"@")))</f>
        <v>-</v>
      </c>
      <c r="F2636" s="147" t="str">
        <f>TRIM(CLEAN(TEXT(IFERROR(INDEX('Snakeden MR'!$W$4:$X$3028,MATCH($A2636,'Snakeden MR'!$X$4:$X$3028,0),1),"-"),"@")))</f>
        <v>-</v>
      </c>
      <c r="G2636" s="159" t="str">
        <f t="shared" si="82"/>
        <v>Not Found</v>
      </c>
      <c r="H2636" t="str" cm="1">
        <f t="array" ref="H2636">IF(SUMPRODUCT((TRIM(C2636:F2636)&lt;&gt;"-")*1)=0,
    "No Data",
    IF(COUNTIF(C2636:F2636,INDEX(_xlfn._xlws.FILTER(C2636:F2636,TRIM(C2636:F2636)&lt;&gt;"-"),1))=SUMPRODUCT((TRIM(C2636:F2636)&lt;&gt;"-")*1),
    "No Change",
    "Change"))</f>
        <v>No Data</v>
      </c>
      <c r="I2636" s="159"/>
      <c r="J2636"/>
      <c r="K2636" s="163"/>
      <c r="L2636" s="147" t="str">
        <f>TRIM(CLEAN(TEXT(IFERROR(INDEX('Glade MR'!$B$4:$C$3000,MATCH($A2636,'Glade MR'!$C$4:$C$3000,0),1),"-"),"@")))</f>
        <v>-</v>
      </c>
      <c r="M2636" s="147" t="str">
        <f>TRIM(CLEAN(TEXT(IFERROR(INDEX('Glade MR'!$I$4:$J$3000,MATCH($A2636,'Glade MR'!$J$4:$J$3000,0),1),"-"),"@")))</f>
        <v>-</v>
      </c>
      <c r="N2636" s="147" t="str">
        <f>TRIM(CLEAN(TEXT(IFERROR(INDEX('Glade MR'!$P$4:$Q$3000,MATCH($A2636,'Glade MR'!$Q$4:$Q$3000,0),1),"-"),"@")))</f>
        <v>-</v>
      </c>
      <c r="O2636" s="147" t="str">
        <f>TRIM(CLEAN(TEXT(IFERROR(INDEX('Glade MR'!$W$4:$X$3000,MATCH($A2636,'Glade MR'!$X$4:$X$3000,0),1),"-"),"@")))</f>
        <v>-</v>
      </c>
      <c r="P2636" s="159" t="str">
        <f t="shared" si="83"/>
        <v>Not Found</v>
      </c>
      <c r="Q2636" t="str" cm="1">
        <f t="array" ref="Q2636">IF(SUMPRODUCT((TRIM(L2636:O2636)&lt;&gt;"-")*1)=0,
    "No Data",
    IF(COUNTIF(L2636:O2636,INDEX(_xlfn._xlws.FILTER(L2636:O2636,TRIM(L2636:O2636)&lt;&gt;"-"),1))=SUMPRODUCT((TRIM(L2636:O2636)&lt;&gt;"-")*1),
    "No Change",
    "Change"))</f>
        <v>No Data</v>
      </c>
      <c r="R2636" s="159"/>
      <c r="S2636" s="111"/>
    </row>
    <row r="2637" spans="1:19" x14ac:dyDescent="0.3">
      <c r="A2637" t="s">
        <v>2991</v>
      </c>
      <c r="B2637" t="s">
        <v>1145</v>
      </c>
      <c r="C2637" s="160" t="str">
        <f>TRIM(CLEAN(TEXT(IFERROR(INDEX('Snakeden MR'!$B$4:$C$3028,MATCH($A2637,'Snakeden MR'!$C$4:$C$3028,0),1),"-"),"@")))</f>
        <v>-</v>
      </c>
      <c r="D2637" s="147" t="str">
        <f>TRIM(CLEAN(TEXT(IFERROR(INDEX('Snakeden MR'!$I$4:$J$3028,MATCH($A2637,'Snakeden MR'!$J$4:$J$3028,0),1),"-"),"@")))</f>
        <v>-</v>
      </c>
      <c r="E2637" s="147" t="str">
        <f>TRIM(CLEAN(TEXT(IFERROR(INDEX('Snakeden MR'!$P$4:$Q$3028,MATCH($A2637,'Snakeden MR'!$Q$4:$Q$3028,0),1),"-"),"@")))</f>
        <v>-</v>
      </c>
      <c r="F2637" s="147" t="str">
        <f>TRIM(CLEAN(TEXT(IFERROR(INDEX('Snakeden MR'!$W$4:$X$3028,MATCH($A2637,'Snakeden MR'!$X$4:$X$3028,0),1),"-"),"@")))</f>
        <v>-</v>
      </c>
      <c r="G2637" s="159" t="str">
        <f t="shared" si="82"/>
        <v>Not Found</v>
      </c>
      <c r="H2637" t="str" cm="1">
        <f t="array" ref="H2637">IF(SUMPRODUCT((TRIM(C2637:F2637)&lt;&gt;"-")*1)=0,
    "No Data",
    IF(COUNTIF(C2637:F2637,INDEX(_xlfn._xlws.FILTER(C2637:F2637,TRIM(C2637:F2637)&lt;&gt;"-"),1))=SUMPRODUCT((TRIM(C2637:F2637)&lt;&gt;"-")*1),
    "No Change",
    "Change"))</f>
        <v>No Data</v>
      </c>
      <c r="I2637" s="159"/>
      <c r="J2637"/>
      <c r="K2637" s="163"/>
      <c r="L2637" s="147" t="str">
        <f>TRIM(CLEAN(TEXT(IFERROR(INDEX('Glade MR'!$B$4:$C$3000,MATCH($A2637,'Glade MR'!$C$4:$C$3000,0),1),"-"),"@")))</f>
        <v>-</v>
      </c>
      <c r="M2637" s="147" t="str">
        <f>TRIM(CLEAN(TEXT(IFERROR(INDEX('Glade MR'!$I$4:$J$3000,MATCH($A2637,'Glade MR'!$J$4:$J$3000,0),1),"-"),"@")))</f>
        <v>-</v>
      </c>
      <c r="N2637" s="147" t="str">
        <f>TRIM(CLEAN(TEXT(IFERROR(INDEX('Glade MR'!$P$4:$Q$3000,MATCH($A2637,'Glade MR'!$Q$4:$Q$3000,0),1),"-"),"@")))</f>
        <v>-</v>
      </c>
      <c r="O2637" s="147" t="str">
        <f>TRIM(CLEAN(TEXT(IFERROR(INDEX('Glade MR'!$W$4:$X$3000,MATCH($A2637,'Glade MR'!$X$4:$X$3000,0),1),"-"),"@")))</f>
        <v>-</v>
      </c>
      <c r="P2637" s="159" t="str">
        <f t="shared" si="83"/>
        <v>Not Found</v>
      </c>
      <c r="Q2637" t="str" cm="1">
        <f t="array" ref="Q2637">IF(SUMPRODUCT((TRIM(L2637:O2637)&lt;&gt;"-")*1)=0,
    "No Data",
    IF(COUNTIF(L2637:O2637,INDEX(_xlfn._xlws.FILTER(L2637:O2637,TRIM(L2637:O2637)&lt;&gt;"-"),1))=SUMPRODUCT((TRIM(L2637:O2637)&lt;&gt;"-")*1),
    "No Change",
    "Change"))</f>
        <v>No Data</v>
      </c>
      <c r="R2637" s="159"/>
      <c r="S2637" s="111"/>
    </row>
    <row r="2638" spans="1:19" x14ac:dyDescent="0.3">
      <c r="A2638" t="s">
        <v>2992</v>
      </c>
      <c r="B2638" t="s">
        <v>1145</v>
      </c>
      <c r="C2638" s="160" t="str">
        <f>TRIM(CLEAN(TEXT(IFERROR(INDEX('Snakeden MR'!$B$4:$C$3028,MATCH($A2638,'Snakeden MR'!$C$4:$C$3028,0),1),"-"),"@")))</f>
        <v>-</v>
      </c>
      <c r="D2638" s="147" t="str">
        <f>TRIM(CLEAN(TEXT(IFERROR(INDEX('Snakeden MR'!$I$4:$J$3028,MATCH($A2638,'Snakeden MR'!$J$4:$J$3028,0),1),"-"),"@")))</f>
        <v>-</v>
      </c>
      <c r="E2638" s="147" t="str">
        <f>TRIM(CLEAN(TEXT(IFERROR(INDEX('Snakeden MR'!$P$4:$Q$3028,MATCH($A2638,'Snakeden MR'!$Q$4:$Q$3028,0),1),"-"),"@")))</f>
        <v>-</v>
      </c>
      <c r="F2638" s="147" t="str">
        <f>TRIM(CLEAN(TEXT(IFERROR(INDEX('Snakeden MR'!$W$4:$X$3028,MATCH($A2638,'Snakeden MR'!$X$4:$X$3028,0),1),"-"),"@")))</f>
        <v>-</v>
      </c>
      <c r="G2638" s="159" t="str">
        <f t="shared" si="82"/>
        <v>Not Found</v>
      </c>
      <c r="H2638" t="str" cm="1">
        <f t="array" ref="H2638">IF(SUMPRODUCT((TRIM(C2638:F2638)&lt;&gt;"-")*1)=0,
    "No Data",
    IF(COUNTIF(C2638:F2638,INDEX(_xlfn._xlws.FILTER(C2638:F2638,TRIM(C2638:F2638)&lt;&gt;"-"),1))=SUMPRODUCT((TRIM(C2638:F2638)&lt;&gt;"-")*1),
    "No Change",
    "Change"))</f>
        <v>No Data</v>
      </c>
      <c r="I2638" s="159"/>
      <c r="J2638"/>
      <c r="K2638" s="163"/>
      <c r="L2638" s="147" t="str">
        <f>TRIM(CLEAN(TEXT(IFERROR(INDEX('Glade MR'!$B$4:$C$3000,MATCH($A2638,'Glade MR'!$C$4:$C$3000,0),1),"-"),"@")))</f>
        <v>-</v>
      </c>
      <c r="M2638" s="147" t="str">
        <f>TRIM(CLEAN(TEXT(IFERROR(INDEX('Glade MR'!$I$4:$J$3000,MATCH($A2638,'Glade MR'!$J$4:$J$3000,0),1),"-"),"@")))</f>
        <v>-</v>
      </c>
      <c r="N2638" s="147" t="str">
        <f>TRIM(CLEAN(TEXT(IFERROR(INDEX('Glade MR'!$P$4:$Q$3000,MATCH($A2638,'Glade MR'!$Q$4:$Q$3000,0),1),"-"),"@")))</f>
        <v>-</v>
      </c>
      <c r="O2638" s="147" t="str">
        <f>TRIM(CLEAN(TEXT(IFERROR(INDEX('Glade MR'!$W$4:$X$3000,MATCH($A2638,'Glade MR'!$X$4:$X$3000,0),1),"-"),"@")))</f>
        <v>-</v>
      </c>
      <c r="P2638" s="159" t="str">
        <f t="shared" si="83"/>
        <v>Not Found</v>
      </c>
      <c r="Q2638" t="str" cm="1">
        <f t="array" ref="Q2638">IF(SUMPRODUCT((TRIM(L2638:O2638)&lt;&gt;"-")*1)=0,
    "No Data",
    IF(COUNTIF(L2638:O2638,INDEX(_xlfn._xlws.FILTER(L2638:O2638,TRIM(L2638:O2638)&lt;&gt;"-"),1))=SUMPRODUCT((TRIM(L2638:O2638)&lt;&gt;"-")*1),
    "No Change",
    "Change"))</f>
        <v>No Data</v>
      </c>
      <c r="R2638" s="159"/>
      <c r="S2638" s="111"/>
    </row>
    <row r="2639" spans="1:19" x14ac:dyDescent="0.3">
      <c r="A2639" t="s">
        <v>231</v>
      </c>
      <c r="B2639" t="s">
        <v>1145</v>
      </c>
      <c r="C2639" s="160" t="str">
        <f>TRIM(CLEAN(TEXT(IFERROR(INDEX('Snakeden MR'!$B$4:$C$3028,MATCH($A2639,'Snakeden MR'!$C$4:$C$3028,0),1),"-"),"@")))</f>
        <v>-</v>
      </c>
      <c r="D2639" s="147" t="str">
        <f>TRIM(CLEAN(TEXT(IFERROR(INDEX('Snakeden MR'!$I$4:$J$3028,MATCH($A2639,'Snakeden MR'!$J$4:$J$3028,0),1),"-"),"@")))</f>
        <v>-</v>
      </c>
      <c r="E2639" s="147" t="str">
        <f>TRIM(CLEAN(TEXT(IFERROR(INDEX('Snakeden MR'!$P$4:$Q$3028,MATCH($A2639,'Snakeden MR'!$Q$4:$Q$3028,0),1),"-"),"@")))</f>
        <v>-</v>
      </c>
      <c r="F2639" s="147" t="str">
        <f>TRIM(CLEAN(TEXT(IFERROR(INDEX('Snakeden MR'!$W$4:$X$3028,MATCH($A2639,'Snakeden MR'!$X$4:$X$3028,0),1),"-"),"@")))</f>
        <v>Pool 2</v>
      </c>
      <c r="G2639" s="159" t="str">
        <f t="shared" si="82"/>
        <v>Found</v>
      </c>
      <c r="H2639" t="str" cm="1">
        <f t="array" ref="H2639">IF(SUMPRODUCT((TRIM(C2639:F2639)&lt;&gt;"-")*1)=0,
    "No Data",
    IF(COUNTIF(C2639:F2639,INDEX(_xlfn._xlws.FILTER(C2639:F2639,TRIM(C2639:F2639)&lt;&gt;"-"),1))=SUMPRODUCT((TRIM(C2639:F2639)&lt;&gt;"-")*1),
    "No Change",
    "Change"))</f>
        <v>No Change</v>
      </c>
      <c r="I2639" s="159"/>
      <c r="J2639"/>
      <c r="K2639" s="163"/>
      <c r="L2639" s="147" t="str">
        <f>TRIM(CLEAN(TEXT(IFERROR(INDEX('Glade MR'!$B$4:$C$3000,MATCH($A2639,'Glade MR'!$C$4:$C$3000,0),1),"-"),"@")))</f>
        <v>-</v>
      </c>
      <c r="M2639" s="147" t="str">
        <f>TRIM(CLEAN(TEXT(IFERROR(INDEX('Glade MR'!$I$4:$J$3000,MATCH($A2639,'Glade MR'!$J$4:$J$3000,0),1),"-"),"@")))</f>
        <v>-</v>
      </c>
      <c r="N2639" s="147" t="str">
        <f>TRIM(CLEAN(TEXT(IFERROR(INDEX('Glade MR'!$P$4:$Q$3000,MATCH($A2639,'Glade MR'!$Q$4:$Q$3000,0),1),"-"),"@")))</f>
        <v>-</v>
      </c>
      <c r="O2639" s="147" t="str">
        <f>TRIM(CLEAN(TEXT(IFERROR(INDEX('Glade MR'!$W$4:$X$3000,MATCH($A2639,'Glade MR'!$X$4:$X$3000,0),1),"-"),"@")))</f>
        <v>-</v>
      </c>
      <c r="P2639" s="159" t="str">
        <f t="shared" si="83"/>
        <v>Not Found</v>
      </c>
      <c r="Q2639" t="str" cm="1">
        <f t="array" ref="Q2639">IF(SUMPRODUCT((TRIM(L2639:O2639)&lt;&gt;"-")*1)=0,
    "No Data",
    IF(COUNTIF(L2639:O2639,INDEX(_xlfn._xlws.FILTER(L2639:O2639,TRIM(L2639:O2639)&lt;&gt;"-"),1))=SUMPRODUCT((TRIM(L2639:O2639)&lt;&gt;"-")*1),
    "No Change",
    "Change"))</f>
        <v>No Data</v>
      </c>
      <c r="R2639" s="159"/>
      <c r="S2639" s="111"/>
    </row>
    <row r="2640" spans="1:19" x14ac:dyDescent="0.3">
      <c r="A2640" t="s">
        <v>2993</v>
      </c>
      <c r="B2640" t="s">
        <v>1145</v>
      </c>
      <c r="C2640" s="160" t="str">
        <f>TRIM(CLEAN(TEXT(IFERROR(INDEX('Snakeden MR'!$B$4:$C$3028,MATCH($A2640,'Snakeden MR'!$C$4:$C$3028,0),1),"-"),"@")))</f>
        <v>-</v>
      </c>
      <c r="D2640" s="147" t="str">
        <f>TRIM(CLEAN(TEXT(IFERROR(INDEX('Snakeden MR'!$I$4:$J$3028,MATCH($A2640,'Snakeden MR'!$J$4:$J$3028,0),1),"-"),"@")))</f>
        <v>-</v>
      </c>
      <c r="E2640" s="147" t="str">
        <f>TRIM(CLEAN(TEXT(IFERROR(INDEX('Snakeden MR'!$P$4:$Q$3028,MATCH($A2640,'Snakeden MR'!$Q$4:$Q$3028,0),1),"-"),"@")))</f>
        <v>-</v>
      </c>
      <c r="F2640" s="147" t="str">
        <f>TRIM(CLEAN(TEXT(IFERROR(INDEX('Snakeden MR'!$W$4:$X$3028,MATCH($A2640,'Snakeden MR'!$X$4:$X$3028,0),1),"-"),"@")))</f>
        <v>-</v>
      </c>
      <c r="G2640" s="159" t="str">
        <f t="shared" si="82"/>
        <v>Not Found</v>
      </c>
      <c r="H2640" t="str" cm="1">
        <f t="array" ref="H2640">IF(SUMPRODUCT((TRIM(C2640:F2640)&lt;&gt;"-")*1)=0,
    "No Data",
    IF(COUNTIF(C2640:F2640,INDEX(_xlfn._xlws.FILTER(C2640:F2640,TRIM(C2640:F2640)&lt;&gt;"-"),1))=SUMPRODUCT((TRIM(C2640:F2640)&lt;&gt;"-")*1),
    "No Change",
    "Change"))</f>
        <v>No Data</v>
      </c>
      <c r="I2640" s="159"/>
      <c r="J2640"/>
      <c r="K2640" s="163"/>
      <c r="L2640" s="147" t="str">
        <f>TRIM(CLEAN(TEXT(IFERROR(INDEX('Glade MR'!$B$4:$C$3000,MATCH($A2640,'Glade MR'!$C$4:$C$3000,0),1),"-"),"@")))</f>
        <v>-</v>
      </c>
      <c r="M2640" s="147" t="str">
        <f>TRIM(CLEAN(TEXT(IFERROR(INDEX('Glade MR'!$I$4:$J$3000,MATCH($A2640,'Glade MR'!$J$4:$J$3000,0),1),"-"),"@")))</f>
        <v>-</v>
      </c>
      <c r="N2640" s="147" t="str">
        <f>TRIM(CLEAN(TEXT(IFERROR(INDEX('Glade MR'!$P$4:$Q$3000,MATCH($A2640,'Glade MR'!$Q$4:$Q$3000,0),1),"-"),"@")))</f>
        <v>-</v>
      </c>
      <c r="O2640" s="147" t="str">
        <f>TRIM(CLEAN(TEXT(IFERROR(INDEX('Glade MR'!$W$4:$X$3000,MATCH($A2640,'Glade MR'!$X$4:$X$3000,0),1),"-"),"@")))</f>
        <v>-</v>
      </c>
      <c r="P2640" s="159" t="str">
        <f t="shared" si="83"/>
        <v>Not Found</v>
      </c>
      <c r="Q2640" t="str" cm="1">
        <f t="array" ref="Q2640">IF(SUMPRODUCT((TRIM(L2640:O2640)&lt;&gt;"-")*1)=0,
    "No Data",
    IF(COUNTIF(L2640:O2640,INDEX(_xlfn._xlws.FILTER(L2640:O2640,TRIM(L2640:O2640)&lt;&gt;"-"),1))=SUMPRODUCT((TRIM(L2640:O2640)&lt;&gt;"-")*1),
    "No Change",
    "Change"))</f>
        <v>No Data</v>
      </c>
      <c r="R2640" s="159"/>
      <c r="S2640" s="111"/>
    </row>
    <row r="2641" spans="1:19" x14ac:dyDescent="0.3">
      <c r="A2641" t="s">
        <v>2994</v>
      </c>
      <c r="B2641" t="s">
        <v>1145</v>
      </c>
      <c r="C2641" s="160" t="str">
        <f>TRIM(CLEAN(TEXT(IFERROR(INDEX('Snakeden MR'!$B$4:$C$3028,MATCH($A2641,'Snakeden MR'!$C$4:$C$3028,0),1),"-"),"@")))</f>
        <v>-</v>
      </c>
      <c r="D2641" s="147" t="str">
        <f>TRIM(CLEAN(TEXT(IFERROR(INDEX('Snakeden MR'!$I$4:$J$3028,MATCH($A2641,'Snakeden MR'!$J$4:$J$3028,0),1),"-"),"@")))</f>
        <v>-</v>
      </c>
      <c r="E2641" s="147" t="str">
        <f>TRIM(CLEAN(TEXT(IFERROR(INDEX('Snakeden MR'!$P$4:$Q$3028,MATCH($A2641,'Snakeden MR'!$Q$4:$Q$3028,0),1),"-"),"@")))</f>
        <v>-</v>
      </c>
      <c r="F2641" s="147" t="str">
        <f>TRIM(CLEAN(TEXT(IFERROR(INDEX('Snakeden MR'!$W$4:$X$3028,MATCH($A2641,'Snakeden MR'!$X$4:$X$3028,0),1),"-"),"@")))</f>
        <v>-</v>
      </c>
      <c r="G2641" s="159" t="str">
        <f t="shared" si="82"/>
        <v>Not Found</v>
      </c>
      <c r="H2641" t="str" cm="1">
        <f t="array" ref="H2641">IF(SUMPRODUCT((TRIM(C2641:F2641)&lt;&gt;"-")*1)=0,
    "No Data",
    IF(COUNTIF(C2641:F2641,INDEX(_xlfn._xlws.FILTER(C2641:F2641,TRIM(C2641:F2641)&lt;&gt;"-"),1))=SUMPRODUCT((TRIM(C2641:F2641)&lt;&gt;"-")*1),
    "No Change",
    "Change"))</f>
        <v>No Data</v>
      </c>
      <c r="I2641" s="159"/>
      <c r="J2641"/>
      <c r="K2641" s="163"/>
      <c r="L2641" s="147" t="str">
        <f>TRIM(CLEAN(TEXT(IFERROR(INDEX('Glade MR'!$B$4:$C$3000,MATCH($A2641,'Glade MR'!$C$4:$C$3000,0),1),"-"),"@")))</f>
        <v>-</v>
      </c>
      <c r="M2641" s="147" t="str">
        <f>TRIM(CLEAN(TEXT(IFERROR(INDEX('Glade MR'!$I$4:$J$3000,MATCH($A2641,'Glade MR'!$J$4:$J$3000,0),1),"-"),"@")))</f>
        <v>-</v>
      </c>
      <c r="N2641" s="147" t="str">
        <f>TRIM(CLEAN(TEXT(IFERROR(INDEX('Glade MR'!$P$4:$Q$3000,MATCH($A2641,'Glade MR'!$Q$4:$Q$3000,0),1),"-"),"@")))</f>
        <v>-</v>
      </c>
      <c r="O2641" s="147" t="str">
        <f>TRIM(CLEAN(TEXT(IFERROR(INDEX('Glade MR'!$W$4:$X$3000,MATCH($A2641,'Glade MR'!$X$4:$X$3000,0),1),"-"),"@")))</f>
        <v>-</v>
      </c>
      <c r="P2641" s="159" t="str">
        <f t="shared" si="83"/>
        <v>Not Found</v>
      </c>
      <c r="Q2641" t="str" cm="1">
        <f t="array" ref="Q2641">IF(SUMPRODUCT((TRIM(L2641:O2641)&lt;&gt;"-")*1)=0,
    "No Data",
    IF(COUNTIF(L2641:O2641,INDEX(_xlfn._xlws.FILTER(L2641:O2641,TRIM(L2641:O2641)&lt;&gt;"-"),1))=SUMPRODUCT((TRIM(L2641:O2641)&lt;&gt;"-")*1),
    "No Change",
    "Change"))</f>
        <v>No Data</v>
      </c>
      <c r="R2641" s="159"/>
      <c r="S2641" s="111"/>
    </row>
    <row r="2642" spans="1:19" x14ac:dyDescent="0.3">
      <c r="A2642" t="s">
        <v>2995</v>
      </c>
      <c r="B2642" t="s">
        <v>1145</v>
      </c>
      <c r="C2642" s="160" t="str">
        <f>TRIM(CLEAN(TEXT(IFERROR(INDEX('Snakeden MR'!$B$4:$C$3028,MATCH($A2642,'Snakeden MR'!$C$4:$C$3028,0),1),"-"),"@")))</f>
        <v>-</v>
      </c>
      <c r="D2642" s="147" t="str">
        <f>TRIM(CLEAN(TEXT(IFERROR(INDEX('Snakeden MR'!$I$4:$J$3028,MATCH($A2642,'Snakeden MR'!$J$4:$J$3028,0),1),"-"),"@")))</f>
        <v>-</v>
      </c>
      <c r="E2642" s="147" t="str">
        <f>TRIM(CLEAN(TEXT(IFERROR(INDEX('Snakeden MR'!$P$4:$Q$3028,MATCH($A2642,'Snakeden MR'!$Q$4:$Q$3028,0),1),"-"),"@")))</f>
        <v>-</v>
      </c>
      <c r="F2642" s="147" t="str">
        <f>TRIM(CLEAN(TEXT(IFERROR(INDEX('Snakeden MR'!$W$4:$X$3028,MATCH($A2642,'Snakeden MR'!$X$4:$X$3028,0),1),"-"),"@")))</f>
        <v>-</v>
      </c>
      <c r="G2642" s="159" t="str">
        <f t="shared" si="82"/>
        <v>Not Found</v>
      </c>
      <c r="H2642" t="str" cm="1">
        <f t="array" ref="H2642">IF(SUMPRODUCT((TRIM(C2642:F2642)&lt;&gt;"-")*1)=0,
    "No Data",
    IF(COUNTIF(C2642:F2642,INDEX(_xlfn._xlws.FILTER(C2642:F2642,TRIM(C2642:F2642)&lt;&gt;"-"),1))=SUMPRODUCT((TRIM(C2642:F2642)&lt;&gt;"-")*1),
    "No Change",
    "Change"))</f>
        <v>No Data</v>
      </c>
      <c r="I2642" s="159"/>
      <c r="J2642"/>
      <c r="K2642" s="163"/>
      <c r="L2642" s="147" t="str">
        <f>TRIM(CLEAN(TEXT(IFERROR(INDEX('Glade MR'!$B$4:$C$3000,MATCH($A2642,'Glade MR'!$C$4:$C$3000,0),1),"-"),"@")))</f>
        <v>-</v>
      </c>
      <c r="M2642" s="147" t="str">
        <f>TRIM(CLEAN(TEXT(IFERROR(INDEX('Glade MR'!$I$4:$J$3000,MATCH($A2642,'Glade MR'!$J$4:$J$3000,0),1),"-"),"@")))</f>
        <v>-</v>
      </c>
      <c r="N2642" s="147" t="str">
        <f>TRIM(CLEAN(TEXT(IFERROR(INDEX('Glade MR'!$P$4:$Q$3000,MATCH($A2642,'Glade MR'!$Q$4:$Q$3000,0),1),"-"),"@")))</f>
        <v>-</v>
      </c>
      <c r="O2642" s="147" t="str">
        <f>TRIM(CLEAN(TEXT(IFERROR(INDEX('Glade MR'!$W$4:$X$3000,MATCH($A2642,'Glade MR'!$X$4:$X$3000,0),1),"-"),"@")))</f>
        <v>-</v>
      </c>
      <c r="P2642" s="159" t="str">
        <f t="shared" si="83"/>
        <v>Not Found</v>
      </c>
      <c r="Q2642" t="str" cm="1">
        <f t="array" ref="Q2642">IF(SUMPRODUCT((TRIM(L2642:O2642)&lt;&gt;"-")*1)=0,
    "No Data",
    IF(COUNTIF(L2642:O2642,INDEX(_xlfn._xlws.FILTER(L2642:O2642,TRIM(L2642:O2642)&lt;&gt;"-"),1))=SUMPRODUCT((TRIM(L2642:O2642)&lt;&gt;"-")*1),
    "No Change",
    "Change"))</f>
        <v>No Data</v>
      </c>
      <c r="R2642" s="159"/>
      <c r="S2642" s="111"/>
    </row>
    <row r="2643" spans="1:19" x14ac:dyDescent="0.3">
      <c r="A2643" t="s">
        <v>2996</v>
      </c>
      <c r="B2643" t="s">
        <v>1145</v>
      </c>
      <c r="C2643" s="160" t="str">
        <f>TRIM(CLEAN(TEXT(IFERROR(INDEX('Snakeden MR'!$B$4:$C$3028,MATCH($A2643,'Snakeden MR'!$C$4:$C$3028,0),1),"-"),"@")))</f>
        <v>-</v>
      </c>
      <c r="D2643" s="147" t="str">
        <f>TRIM(CLEAN(TEXT(IFERROR(INDEX('Snakeden MR'!$I$4:$J$3028,MATCH($A2643,'Snakeden MR'!$J$4:$J$3028,0),1),"-"),"@")))</f>
        <v>-</v>
      </c>
      <c r="E2643" s="147" t="str">
        <f>TRIM(CLEAN(TEXT(IFERROR(INDEX('Snakeden MR'!$P$4:$Q$3028,MATCH($A2643,'Snakeden MR'!$Q$4:$Q$3028,0),1),"-"),"@")))</f>
        <v>-</v>
      </c>
      <c r="F2643" s="147" t="str">
        <f>TRIM(CLEAN(TEXT(IFERROR(INDEX('Snakeden MR'!$W$4:$X$3028,MATCH($A2643,'Snakeden MR'!$X$4:$X$3028,0),1),"-"),"@")))</f>
        <v>-</v>
      </c>
      <c r="G2643" s="159" t="str">
        <f t="shared" si="82"/>
        <v>Not Found</v>
      </c>
      <c r="H2643" t="str" cm="1">
        <f t="array" ref="H2643">IF(SUMPRODUCT((TRIM(C2643:F2643)&lt;&gt;"-")*1)=0,
    "No Data",
    IF(COUNTIF(C2643:F2643,INDEX(_xlfn._xlws.FILTER(C2643:F2643,TRIM(C2643:F2643)&lt;&gt;"-"),1))=SUMPRODUCT((TRIM(C2643:F2643)&lt;&gt;"-")*1),
    "No Change",
    "Change"))</f>
        <v>No Data</v>
      </c>
      <c r="I2643" s="159"/>
      <c r="J2643"/>
      <c r="K2643" s="163"/>
      <c r="L2643" s="147" t="str">
        <f>TRIM(CLEAN(TEXT(IFERROR(INDEX('Glade MR'!$B$4:$C$3000,MATCH($A2643,'Glade MR'!$C$4:$C$3000,0),1),"-"),"@")))</f>
        <v>-</v>
      </c>
      <c r="M2643" s="147" t="str">
        <f>TRIM(CLEAN(TEXT(IFERROR(INDEX('Glade MR'!$I$4:$J$3000,MATCH($A2643,'Glade MR'!$J$4:$J$3000,0),1),"-"),"@")))</f>
        <v>-</v>
      </c>
      <c r="N2643" s="147" t="str">
        <f>TRIM(CLEAN(TEXT(IFERROR(INDEX('Glade MR'!$P$4:$Q$3000,MATCH($A2643,'Glade MR'!$Q$4:$Q$3000,0),1),"-"),"@")))</f>
        <v>-</v>
      </c>
      <c r="O2643" s="147" t="str">
        <f>TRIM(CLEAN(TEXT(IFERROR(INDEX('Glade MR'!$W$4:$X$3000,MATCH($A2643,'Glade MR'!$X$4:$X$3000,0),1),"-"),"@")))</f>
        <v>-</v>
      </c>
      <c r="P2643" s="159" t="str">
        <f t="shared" si="83"/>
        <v>Not Found</v>
      </c>
      <c r="Q2643" t="str" cm="1">
        <f t="array" ref="Q2643">IF(SUMPRODUCT((TRIM(L2643:O2643)&lt;&gt;"-")*1)=0,
    "No Data",
    IF(COUNTIF(L2643:O2643,INDEX(_xlfn._xlws.FILTER(L2643:O2643,TRIM(L2643:O2643)&lt;&gt;"-"),1))=SUMPRODUCT((TRIM(L2643:O2643)&lt;&gt;"-")*1),
    "No Change",
    "Change"))</f>
        <v>No Data</v>
      </c>
      <c r="R2643" s="159"/>
      <c r="S2643" s="111"/>
    </row>
    <row r="2644" spans="1:19" x14ac:dyDescent="0.3">
      <c r="A2644" t="s">
        <v>2997</v>
      </c>
      <c r="B2644" t="s">
        <v>1145</v>
      </c>
      <c r="C2644" s="160" t="str">
        <f>TRIM(CLEAN(TEXT(IFERROR(INDEX('Snakeden MR'!$B$4:$C$3028,MATCH($A2644,'Snakeden MR'!$C$4:$C$3028,0),1),"-"),"@")))</f>
        <v>-</v>
      </c>
      <c r="D2644" s="147" t="str">
        <f>TRIM(CLEAN(TEXT(IFERROR(INDEX('Snakeden MR'!$I$4:$J$3028,MATCH($A2644,'Snakeden MR'!$J$4:$J$3028,0),1),"-"),"@")))</f>
        <v>-</v>
      </c>
      <c r="E2644" s="147" t="str">
        <f>TRIM(CLEAN(TEXT(IFERROR(INDEX('Snakeden MR'!$P$4:$Q$3028,MATCH($A2644,'Snakeden MR'!$Q$4:$Q$3028,0),1),"-"),"@")))</f>
        <v>-</v>
      </c>
      <c r="F2644" s="147" t="str">
        <f>TRIM(CLEAN(TEXT(IFERROR(INDEX('Snakeden MR'!$W$4:$X$3028,MATCH($A2644,'Snakeden MR'!$X$4:$X$3028,0),1),"-"),"@")))</f>
        <v>-</v>
      </c>
      <c r="G2644" s="159" t="str">
        <f t="shared" si="82"/>
        <v>Not Found</v>
      </c>
      <c r="H2644" t="str" cm="1">
        <f t="array" ref="H2644">IF(SUMPRODUCT((TRIM(C2644:F2644)&lt;&gt;"-")*1)=0,
    "No Data",
    IF(COUNTIF(C2644:F2644,INDEX(_xlfn._xlws.FILTER(C2644:F2644,TRIM(C2644:F2644)&lt;&gt;"-"),1))=SUMPRODUCT((TRIM(C2644:F2644)&lt;&gt;"-")*1),
    "No Change",
    "Change"))</f>
        <v>No Data</v>
      </c>
      <c r="I2644" s="159"/>
      <c r="J2644"/>
      <c r="K2644" s="163"/>
      <c r="L2644" s="147" t="str">
        <f>TRIM(CLEAN(TEXT(IFERROR(INDEX('Glade MR'!$B$4:$C$3000,MATCH($A2644,'Glade MR'!$C$4:$C$3000,0),1),"-"),"@")))</f>
        <v>-</v>
      </c>
      <c r="M2644" s="147" t="str">
        <f>TRIM(CLEAN(TEXT(IFERROR(INDEX('Glade MR'!$I$4:$J$3000,MATCH($A2644,'Glade MR'!$J$4:$J$3000,0),1),"-"),"@")))</f>
        <v>-</v>
      </c>
      <c r="N2644" s="147" t="str">
        <f>TRIM(CLEAN(TEXT(IFERROR(INDEX('Glade MR'!$P$4:$Q$3000,MATCH($A2644,'Glade MR'!$Q$4:$Q$3000,0),1),"-"),"@")))</f>
        <v>-</v>
      </c>
      <c r="O2644" s="147" t="str">
        <f>TRIM(CLEAN(TEXT(IFERROR(INDEX('Glade MR'!$W$4:$X$3000,MATCH($A2644,'Glade MR'!$X$4:$X$3000,0),1),"-"),"@")))</f>
        <v>-</v>
      </c>
      <c r="P2644" s="159" t="str">
        <f t="shared" si="83"/>
        <v>Not Found</v>
      </c>
      <c r="Q2644" t="str" cm="1">
        <f t="array" ref="Q2644">IF(SUMPRODUCT((TRIM(L2644:O2644)&lt;&gt;"-")*1)=0,
    "No Data",
    IF(COUNTIF(L2644:O2644,INDEX(_xlfn._xlws.FILTER(L2644:O2644,TRIM(L2644:O2644)&lt;&gt;"-"),1))=SUMPRODUCT((TRIM(L2644:O2644)&lt;&gt;"-")*1),
    "No Change",
    "Change"))</f>
        <v>No Data</v>
      </c>
      <c r="R2644" s="159"/>
      <c r="S2644" s="111"/>
    </row>
    <row r="2645" spans="1:19" x14ac:dyDescent="0.3">
      <c r="A2645" t="s">
        <v>152</v>
      </c>
      <c r="B2645" t="s">
        <v>1145</v>
      </c>
      <c r="C2645" s="160" t="str">
        <f>TRIM(CLEAN(TEXT(IFERROR(INDEX('Snakeden MR'!$B$4:$C$3028,MATCH($A2645,'Snakeden MR'!$C$4:$C$3028,0),1),"-"),"@")))</f>
        <v>-</v>
      </c>
      <c r="D2645" s="147" t="str">
        <f>TRIM(CLEAN(TEXT(IFERROR(INDEX('Snakeden MR'!$I$4:$J$3028,MATCH($A2645,'Snakeden MR'!$J$4:$J$3028,0),1),"-"),"@")))</f>
        <v>Pool 3</v>
      </c>
      <c r="E2645" s="147" t="str">
        <f>TRIM(CLEAN(TEXT(IFERROR(INDEX('Snakeden MR'!$P$4:$Q$3028,MATCH($A2645,'Snakeden MR'!$Q$4:$Q$3028,0),1),"-"),"@")))</f>
        <v>-</v>
      </c>
      <c r="F2645" s="147" t="str">
        <f>TRIM(CLEAN(TEXT(IFERROR(INDEX('Snakeden MR'!$W$4:$X$3028,MATCH($A2645,'Snakeden MR'!$X$4:$X$3028,0),1),"-"),"@")))</f>
        <v>-</v>
      </c>
      <c r="G2645" s="159" t="str">
        <f t="shared" si="82"/>
        <v>Found</v>
      </c>
      <c r="H2645" t="str" cm="1">
        <f t="array" ref="H2645">IF(SUMPRODUCT((TRIM(C2645:F2645)&lt;&gt;"-")*1)=0,
    "No Data",
    IF(COUNTIF(C2645:F2645,INDEX(_xlfn._xlws.FILTER(C2645:F2645,TRIM(C2645:F2645)&lt;&gt;"-"),1))=SUMPRODUCT((TRIM(C2645:F2645)&lt;&gt;"-")*1),
    "No Change",
    "Change"))</f>
        <v>No Change</v>
      </c>
      <c r="I2645" s="159"/>
      <c r="J2645"/>
      <c r="K2645" s="163"/>
      <c r="L2645" s="147" t="str">
        <f>TRIM(CLEAN(TEXT(IFERROR(INDEX('Glade MR'!$B$4:$C$3000,MATCH($A2645,'Glade MR'!$C$4:$C$3000,0),1),"-"),"@")))</f>
        <v>-</v>
      </c>
      <c r="M2645" s="147" t="str">
        <f>TRIM(CLEAN(TEXT(IFERROR(INDEX('Glade MR'!$I$4:$J$3000,MATCH($A2645,'Glade MR'!$J$4:$J$3000,0),1),"-"),"@")))</f>
        <v>-</v>
      </c>
      <c r="N2645" s="147" t="str">
        <f>TRIM(CLEAN(TEXT(IFERROR(INDEX('Glade MR'!$P$4:$Q$3000,MATCH($A2645,'Glade MR'!$Q$4:$Q$3000,0),1),"-"),"@")))</f>
        <v>-</v>
      </c>
      <c r="O2645" s="147" t="str">
        <f>TRIM(CLEAN(TEXT(IFERROR(INDEX('Glade MR'!$W$4:$X$3000,MATCH($A2645,'Glade MR'!$X$4:$X$3000,0),1),"-"),"@")))</f>
        <v>-</v>
      </c>
      <c r="P2645" s="159" t="str">
        <f t="shared" si="83"/>
        <v>Not Found</v>
      </c>
      <c r="Q2645" t="str" cm="1">
        <f t="array" ref="Q2645">IF(SUMPRODUCT((TRIM(L2645:O2645)&lt;&gt;"-")*1)=0,
    "No Data",
    IF(COUNTIF(L2645:O2645,INDEX(_xlfn._xlws.FILTER(L2645:O2645,TRIM(L2645:O2645)&lt;&gt;"-"),1))=SUMPRODUCT((TRIM(L2645:O2645)&lt;&gt;"-")*1),
    "No Change",
    "Change"))</f>
        <v>No Data</v>
      </c>
      <c r="R2645" s="159"/>
      <c r="S2645" s="111"/>
    </row>
    <row r="2646" spans="1:19" x14ac:dyDescent="0.3">
      <c r="A2646" t="s">
        <v>2998</v>
      </c>
      <c r="B2646" t="s">
        <v>1145</v>
      </c>
      <c r="C2646" s="160" t="str">
        <f>TRIM(CLEAN(TEXT(IFERROR(INDEX('Snakeden MR'!$B$4:$C$3028,MATCH($A2646,'Snakeden MR'!$C$4:$C$3028,0),1),"-"),"@")))</f>
        <v>-</v>
      </c>
      <c r="D2646" s="147" t="str">
        <f>TRIM(CLEAN(TEXT(IFERROR(INDEX('Snakeden MR'!$I$4:$J$3028,MATCH($A2646,'Snakeden MR'!$J$4:$J$3028,0),1),"-"),"@")))</f>
        <v>-</v>
      </c>
      <c r="E2646" s="147" t="str">
        <f>TRIM(CLEAN(TEXT(IFERROR(INDEX('Snakeden MR'!$P$4:$Q$3028,MATCH($A2646,'Snakeden MR'!$Q$4:$Q$3028,0),1),"-"),"@")))</f>
        <v>-</v>
      </c>
      <c r="F2646" s="147" t="str">
        <f>TRIM(CLEAN(TEXT(IFERROR(INDEX('Snakeden MR'!$W$4:$X$3028,MATCH($A2646,'Snakeden MR'!$X$4:$X$3028,0),1),"-"),"@")))</f>
        <v>-</v>
      </c>
      <c r="G2646" s="159" t="str">
        <f t="shared" si="82"/>
        <v>Not Found</v>
      </c>
      <c r="H2646" t="str" cm="1">
        <f t="array" ref="H2646">IF(SUMPRODUCT((TRIM(C2646:F2646)&lt;&gt;"-")*1)=0,
    "No Data",
    IF(COUNTIF(C2646:F2646,INDEX(_xlfn._xlws.FILTER(C2646:F2646,TRIM(C2646:F2646)&lt;&gt;"-"),1))=SUMPRODUCT((TRIM(C2646:F2646)&lt;&gt;"-")*1),
    "No Change",
    "Change"))</f>
        <v>No Data</v>
      </c>
      <c r="I2646" s="159"/>
      <c r="J2646"/>
      <c r="K2646" s="163"/>
      <c r="L2646" s="147" t="str">
        <f>TRIM(CLEAN(TEXT(IFERROR(INDEX('Glade MR'!$B$4:$C$3000,MATCH($A2646,'Glade MR'!$C$4:$C$3000,0),1),"-"),"@")))</f>
        <v>-</v>
      </c>
      <c r="M2646" s="147" t="str">
        <f>TRIM(CLEAN(TEXT(IFERROR(INDEX('Glade MR'!$I$4:$J$3000,MATCH($A2646,'Glade MR'!$J$4:$J$3000,0),1),"-"),"@")))</f>
        <v>-</v>
      </c>
      <c r="N2646" s="147" t="str">
        <f>TRIM(CLEAN(TEXT(IFERROR(INDEX('Glade MR'!$P$4:$Q$3000,MATCH($A2646,'Glade MR'!$Q$4:$Q$3000,0),1),"-"),"@")))</f>
        <v>-</v>
      </c>
      <c r="O2646" s="147" t="str">
        <f>TRIM(CLEAN(TEXT(IFERROR(INDEX('Glade MR'!$W$4:$X$3000,MATCH($A2646,'Glade MR'!$X$4:$X$3000,0),1),"-"),"@")))</f>
        <v>-</v>
      </c>
      <c r="P2646" s="159" t="str">
        <f t="shared" si="83"/>
        <v>Not Found</v>
      </c>
      <c r="Q2646" t="str" cm="1">
        <f t="array" ref="Q2646">IF(SUMPRODUCT((TRIM(L2646:O2646)&lt;&gt;"-")*1)=0,
    "No Data",
    IF(COUNTIF(L2646:O2646,INDEX(_xlfn._xlws.FILTER(L2646:O2646,TRIM(L2646:O2646)&lt;&gt;"-"),1))=SUMPRODUCT((TRIM(L2646:O2646)&lt;&gt;"-")*1),
    "No Change",
    "Change"))</f>
        <v>No Data</v>
      </c>
      <c r="R2646" s="159"/>
      <c r="S2646" s="111"/>
    </row>
    <row r="2647" spans="1:19" x14ac:dyDescent="0.3">
      <c r="A2647" t="s">
        <v>2999</v>
      </c>
      <c r="B2647" t="s">
        <v>1145</v>
      </c>
      <c r="C2647" s="160" t="str">
        <f>TRIM(CLEAN(TEXT(IFERROR(INDEX('Snakeden MR'!$B$4:$C$3028,MATCH($A2647,'Snakeden MR'!$C$4:$C$3028,0),1),"-"),"@")))</f>
        <v>-</v>
      </c>
      <c r="D2647" s="147" t="str">
        <f>TRIM(CLEAN(TEXT(IFERROR(INDEX('Snakeden MR'!$I$4:$J$3028,MATCH($A2647,'Snakeden MR'!$J$4:$J$3028,0),1),"-"),"@")))</f>
        <v>-</v>
      </c>
      <c r="E2647" s="147" t="str">
        <f>TRIM(CLEAN(TEXT(IFERROR(INDEX('Snakeden MR'!$P$4:$Q$3028,MATCH($A2647,'Snakeden MR'!$Q$4:$Q$3028,0),1),"-"),"@")))</f>
        <v>-</v>
      </c>
      <c r="F2647" s="147" t="str">
        <f>TRIM(CLEAN(TEXT(IFERROR(INDEX('Snakeden MR'!$W$4:$X$3028,MATCH($A2647,'Snakeden MR'!$X$4:$X$3028,0),1),"-"),"@")))</f>
        <v>-</v>
      </c>
      <c r="G2647" s="159" t="str">
        <f t="shared" si="82"/>
        <v>Not Found</v>
      </c>
      <c r="H2647" t="str" cm="1">
        <f t="array" ref="H2647">IF(SUMPRODUCT((TRIM(C2647:F2647)&lt;&gt;"-")*1)=0,
    "No Data",
    IF(COUNTIF(C2647:F2647,INDEX(_xlfn._xlws.FILTER(C2647:F2647,TRIM(C2647:F2647)&lt;&gt;"-"),1))=SUMPRODUCT((TRIM(C2647:F2647)&lt;&gt;"-")*1),
    "No Change",
    "Change"))</f>
        <v>No Data</v>
      </c>
      <c r="I2647" s="159"/>
      <c r="J2647"/>
      <c r="K2647" s="163"/>
      <c r="L2647" s="147" t="str">
        <f>TRIM(CLEAN(TEXT(IFERROR(INDEX('Glade MR'!$B$4:$C$3000,MATCH($A2647,'Glade MR'!$C$4:$C$3000,0),1),"-"),"@")))</f>
        <v>-</v>
      </c>
      <c r="M2647" s="147" t="str">
        <f>TRIM(CLEAN(TEXT(IFERROR(INDEX('Glade MR'!$I$4:$J$3000,MATCH($A2647,'Glade MR'!$J$4:$J$3000,0),1),"-"),"@")))</f>
        <v>-</v>
      </c>
      <c r="N2647" s="147" t="str">
        <f>TRIM(CLEAN(TEXT(IFERROR(INDEX('Glade MR'!$P$4:$Q$3000,MATCH($A2647,'Glade MR'!$Q$4:$Q$3000,0),1),"-"),"@")))</f>
        <v>-</v>
      </c>
      <c r="O2647" s="147" t="str">
        <f>TRIM(CLEAN(TEXT(IFERROR(INDEX('Glade MR'!$W$4:$X$3000,MATCH($A2647,'Glade MR'!$X$4:$X$3000,0),1),"-"),"@")))</f>
        <v>-</v>
      </c>
      <c r="P2647" s="159" t="str">
        <f t="shared" si="83"/>
        <v>Not Found</v>
      </c>
      <c r="Q2647" t="str" cm="1">
        <f t="array" ref="Q2647">IF(SUMPRODUCT((TRIM(L2647:O2647)&lt;&gt;"-")*1)=0,
    "No Data",
    IF(COUNTIF(L2647:O2647,INDEX(_xlfn._xlws.FILTER(L2647:O2647,TRIM(L2647:O2647)&lt;&gt;"-"),1))=SUMPRODUCT((TRIM(L2647:O2647)&lt;&gt;"-")*1),
    "No Change",
    "Change"))</f>
        <v>No Data</v>
      </c>
      <c r="R2647" s="159"/>
      <c r="S2647" s="111"/>
    </row>
    <row r="2648" spans="1:19" x14ac:dyDescent="0.3">
      <c r="A2648" t="s">
        <v>3000</v>
      </c>
      <c r="B2648" t="s">
        <v>1145</v>
      </c>
      <c r="C2648" s="160" t="str">
        <f>TRIM(CLEAN(TEXT(IFERROR(INDEX('Snakeden MR'!$B$4:$C$3028,MATCH($A2648,'Snakeden MR'!$C$4:$C$3028,0),1),"-"),"@")))</f>
        <v>-</v>
      </c>
      <c r="D2648" s="147" t="str">
        <f>TRIM(CLEAN(TEXT(IFERROR(INDEX('Snakeden MR'!$I$4:$J$3028,MATCH($A2648,'Snakeden MR'!$J$4:$J$3028,0),1),"-"),"@")))</f>
        <v>-</v>
      </c>
      <c r="E2648" s="147" t="str">
        <f>TRIM(CLEAN(TEXT(IFERROR(INDEX('Snakeden MR'!$P$4:$Q$3028,MATCH($A2648,'Snakeden MR'!$Q$4:$Q$3028,0),1),"-"),"@")))</f>
        <v>-</v>
      </c>
      <c r="F2648" s="147" t="str">
        <f>TRIM(CLEAN(TEXT(IFERROR(INDEX('Snakeden MR'!$W$4:$X$3028,MATCH($A2648,'Snakeden MR'!$X$4:$X$3028,0),1),"-"),"@")))</f>
        <v>-</v>
      </c>
      <c r="G2648" s="159" t="str">
        <f t="shared" si="82"/>
        <v>Not Found</v>
      </c>
      <c r="H2648" t="str" cm="1">
        <f t="array" ref="H2648">IF(SUMPRODUCT((TRIM(C2648:F2648)&lt;&gt;"-")*1)=0,
    "No Data",
    IF(COUNTIF(C2648:F2648,INDEX(_xlfn._xlws.FILTER(C2648:F2648,TRIM(C2648:F2648)&lt;&gt;"-"),1))=SUMPRODUCT((TRIM(C2648:F2648)&lt;&gt;"-")*1),
    "No Change",
    "Change"))</f>
        <v>No Data</v>
      </c>
      <c r="I2648" s="159"/>
      <c r="J2648"/>
      <c r="K2648" s="163"/>
      <c r="L2648" s="147" t="str">
        <f>TRIM(CLEAN(TEXT(IFERROR(INDEX('Glade MR'!$B$4:$C$3000,MATCH($A2648,'Glade MR'!$C$4:$C$3000,0),1),"-"),"@")))</f>
        <v>-</v>
      </c>
      <c r="M2648" s="147" t="str">
        <f>TRIM(CLEAN(TEXT(IFERROR(INDEX('Glade MR'!$I$4:$J$3000,MATCH($A2648,'Glade MR'!$J$4:$J$3000,0),1),"-"),"@")))</f>
        <v>-</v>
      </c>
      <c r="N2648" s="147" t="str">
        <f>TRIM(CLEAN(TEXT(IFERROR(INDEX('Glade MR'!$P$4:$Q$3000,MATCH($A2648,'Glade MR'!$Q$4:$Q$3000,0),1),"-"),"@")))</f>
        <v>-</v>
      </c>
      <c r="O2648" s="147" t="str">
        <f>TRIM(CLEAN(TEXT(IFERROR(INDEX('Glade MR'!$W$4:$X$3000,MATCH($A2648,'Glade MR'!$X$4:$X$3000,0),1),"-"),"@")))</f>
        <v>-</v>
      </c>
      <c r="P2648" s="159" t="str">
        <f t="shared" si="83"/>
        <v>Not Found</v>
      </c>
      <c r="Q2648" t="str" cm="1">
        <f t="array" ref="Q2648">IF(SUMPRODUCT((TRIM(L2648:O2648)&lt;&gt;"-")*1)=0,
    "No Data",
    IF(COUNTIF(L2648:O2648,INDEX(_xlfn._xlws.FILTER(L2648:O2648,TRIM(L2648:O2648)&lt;&gt;"-"),1))=SUMPRODUCT((TRIM(L2648:O2648)&lt;&gt;"-")*1),
    "No Change",
    "Change"))</f>
        <v>No Data</v>
      </c>
      <c r="R2648" s="159"/>
      <c r="S2648" s="111"/>
    </row>
    <row r="2649" spans="1:19" x14ac:dyDescent="0.3">
      <c r="A2649" t="s">
        <v>3001</v>
      </c>
      <c r="B2649" t="s">
        <v>1145</v>
      </c>
      <c r="C2649" s="160" t="str">
        <f>TRIM(CLEAN(TEXT(IFERROR(INDEX('Snakeden MR'!$B$4:$C$3028,MATCH($A2649,'Snakeden MR'!$C$4:$C$3028,0),1),"-"),"@")))</f>
        <v>Pool 4</v>
      </c>
      <c r="D2649" s="147" t="str">
        <f>TRIM(CLEAN(TEXT(IFERROR(INDEX('Snakeden MR'!$I$4:$J$3028,MATCH($A2649,'Snakeden MR'!$J$4:$J$3028,0),1),"-"),"@")))</f>
        <v>-</v>
      </c>
      <c r="E2649" s="147" t="str">
        <f>TRIM(CLEAN(TEXT(IFERROR(INDEX('Snakeden MR'!$P$4:$Q$3028,MATCH($A2649,'Snakeden MR'!$Q$4:$Q$3028,0),1),"-"),"@")))</f>
        <v>-</v>
      </c>
      <c r="F2649" s="147" t="str">
        <f>TRIM(CLEAN(TEXT(IFERROR(INDEX('Snakeden MR'!$W$4:$X$3028,MATCH($A2649,'Snakeden MR'!$X$4:$X$3028,0),1),"-"),"@")))</f>
        <v>-</v>
      </c>
      <c r="G2649" s="159" t="str">
        <f t="shared" si="82"/>
        <v>Found</v>
      </c>
      <c r="H2649" t="str" cm="1">
        <f t="array" ref="H2649">IF(SUMPRODUCT((TRIM(C2649:F2649)&lt;&gt;"-")*1)=0,
    "No Data",
    IF(COUNTIF(C2649:F2649,INDEX(_xlfn._xlws.FILTER(C2649:F2649,TRIM(C2649:F2649)&lt;&gt;"-"),1))=SUMPRODUCT((TRIM(C2649:F2649)&lt;&gt;"-")*1),
    "No Change",
    "Change"))</f>
        <v>No Change</v>
      </c>
      <c r="I2649" s="159"/>
      <c r="J2649"/>
      <c r="K2649" s="163"/>
      <c r="L2649" s="147" t="str">
        <f>TRIM(CLEAN(TEXT(IFERROR(INDEX('Glade MR'!$B$4:$C$3000,MATCH($A2649,'Glade MR'!$C$4:$C$3000,0),1),"-"),"@")))</f>
        <v>-</v>
      </c>
      <c r="M2649" s="147" t="str">
        <f>TRIM(CLEAN(TEXT(IFERROR(INDEX('Glade MR'!$I$4:$J$3000,MATCH($A2649,'Glade MR'!$J$4:$J$3000,0),1),"-"),"@")))</f>
        <v>-</v>
      </c>
      <c r="N2649" s="147" t="str">
        <f>TRIM(CLEAN(TEXT(IFERROR(INDEX('Glade MR'!$P$4:$Q$3000,MATCH($A2649,'Glade MR'!$Q$4:$Q$3000,0),1),"-"),"@")))</f>
        <v>-</v>
      </c>
      <c r="O2649" s="147" t="str">
        <f>TRIM(CLEAN(TEXT(IFERROR(INDEX('Glade MR'!$W$4:$X$3000,MATCH($A2649,'Glade MR'!$X$4:$X$3000,0),1),"-"),"@")))</f>
        <v>-</v>
      </c>
      <c r="P2649" s="159" t="str">
        <f t="shared" si="83"/>
        <v>Not Found</v>
      </c>
      <c r="Q2649" t="str" cm="1">
        <f t="array" ref="Q2649">IF(SUMPRODUCT((TRIM(L2649:O2649)&lt;&gt;"-")*1)=0,
    "No Data",
    IF(COUNTIF(L2649:O2649,INDEX(_xlfn._xlws.FILTER(L2649:O2649,TRIM(L2649:O2649)&lt;&gt;"-"),1))=SUMPRODUCT((TRIM(L2649:O2649)&lt;&gt;"-")*1),
    "No Change",
    "Change"))</f>
        <v>No Data</v>
      </c>
      <c r="R2649" s="159"/>
      <c r="S2649" s="111"/>
    </row>
    <row r="2650" spans="1:19" x14ac:dyDescent="0.3">
      <c r="A2650" t="s">
        <v>3002</v>
      </c>
      <c r="B2650" t="s">
        <v>1145</v>
      </c>
      <c r="C2650" s="160" t="str">
        <f>TRIM(CLEAN(TEXT(IFERROR(INDEX('Snakeden MR'!$B$4:$C$3028,MATCH($A2650,'Snakeden MR'!$C$4:$C$3028,0),1),"-"),"@")))</f>
        <v>-</v>
      </c>
      <c r="D2650" s="147" t="str">
        <f>TRIM(CLEAN(TEXT(IFERROR(INDEX('Snakeden MR'!$I$4:$J$3028,MATCH($A2650,'Snakeden MR'!$J$4:$J$3028,0),1),"-"),"@")))</f>
        <v>-</v>
      </c>
      <c r="E2650" s="147" t="str">
        <f>TRIM(CLEAN(TEXT(IFERROR(INDEX('Snakeden MR'!$P$4:$Q$3028,MATCH($A2650,'Snakeden MR'!$Q$4:$Q$3028,0),1),"-"),"@")))</f>
        <v>-</v>
      </c>
      <c r="F2650" s="147" t="str">
        <f>TRIM(CLEAN(TEXT(IFERROR(INDEX('Snakeden MR'!$W$4:$X$3028,MATCH($A2650,'Snakeden MR'!$X$4:$X$3028,0),1),"-"),"@")))</f>
        <v>-</v>
      </c>
      <c r="G2650" s="159" t="str">
        <f t="shared" si="82"/>
        <v>Not Found</v>
      </c>
      <c r="H2650" t="str" cm="1">
        <f t="array" ref="H2650">IF(SUMPRODUCT((TRIM(C2650:F2650)&lt;&gt;"-")*1)=0,
    "No Data",
    IF(COUNTIF(C2650:F2650,INDEX(_xlfn._xlws.FILTER(C2650:F2650,TRIM(C2650:F2650)&lt;&gt;"-"),1))=SUMPRODUCT((TRIM(C2650:F2650)&lt;&gt;"-")*1),
    "No Change",
    "Change"))</f>
        <v>No Data</v>
      </c>
      <c r="I2650" s="159"/>
      <c r="J2650"/>
      <c r="K2650" s="163"/>
      <c r="L2650" s="147" t="str">
        <f>TRIM(CLEAN(TEXT(IFERROR(INDEX('Glade MR'!$B$4:$C$3000,MATCH($A2650,'Glade MR'!$C$4:$C$3000,0),1),"-"),"@")))</f>
        <v>-</v>
      </c>
      <c r="M2650" s="147" t="str">
        <f>TRIM(CLEAN(TEXT(IFERROR(INDEX('Glade MR'!$I$4:$J$3000,MATCH($A2650,'Glade MR'!$J$4:$J$3000,0),1),"-"),"@")))</f>
        <v>-</v>
      </c>
      <c r="N2650" s="147" t="str">
        <f>TRIM(CLEAN(TEXT(IFERROR(INDEX('Glade MR'!$P$4:$Q$3000,MATCH($A2650,'Glade MR'!$Q$4:$Q$3000,0),1),"-"),"@")))</f>
        <v>-</v>
      </c>
      <c r="O2650" s="147" t="str">
        <f>TRIM(CLEAN(TEXT(IFERROR(INDEX('Glade MR'!$W$4:$X$3000,MATCH($A2650,'Glade MR'!$X$4:$X$3000,0),1),"-"),"@")))</f>
        <v>-</v>
      </c>
      <c r="P2650" s="159" t="str">
        <f t="shared" si="83"/>
        <v>Not Found</v>
      </c>
      <c r="Q2650" t="str" cm="1">
        <f t="array" ref="Q2650">IF(SUMPRODUCT((TRIM(L2650:O2650)&lt;&gt;"-")*1)=0,
    "No Data",
    IF(COUNTIF(L2650:O2650,INDEX(_xlfn._xlws.FILTER(L2650:O2650,TRIM(L2650:O2650)&lt;&gt;"-"),1))=SUMPRODUCT((TRIM(L2650:O2650)&lt;&gt;"-")*1),
    "No Change",
    "Change"))</f>
        <v>No Data</v>
      </c>
      <c r="R2650" s="159"/>
      <c r="S2650" s="111"/>
    </row>
    <row r="2651" spans="1:19" x14ac:dyDescent="0.3">
      <c r="A2651" t="s">
        <v>3003</v>
      </c>
      <c r="B2651" t="s">
        <v>1145</v>
      </c>
      <c r="C2651" s="160" t="str">
        <f>TRIM(CLEAN(TEXT(IFERROR(INDEX('Snakeden MR'!$B$4:$C$3028,MATCH($A2651,'Snakeden MR'!$C$4:$C$3028,0),1),"-"),"@")))</f>
        <v>-</v>
      </c>
      <c r="D2651" s="147" t="str">
        <f>TRIM(CLEAN(TEXT(IFERROR(INDEX('Snakeden MR'!$I$4:$J$3028,MATCH($A2651,'Snakeden MR'!$J$4:$J$3028,0),1),"-"),"@")))</f>
        <v>-</v>
      </c>
      <c r="E2651" s="147" t="str">
        <f>TRIM(CLEAN(TEXT(IFERROR(INDEX('Snakeden MR'!$P$4:$Q$3028,MATCH($A2651,'Snakeden MR'!$Q$4:$Q$3028,0),1),"-"),"@")))</f>
        <v>-</v>
      </c>
      <c r="F2651" s="147" t="str">
        <f>TRIM(CLEAN(TEXT(IFERROR(INDEX('Snakeden MR'!$W$4:$X$3028,MATCH($A2651,'Snakeden MR'!$X$4:$X$3028,0),1),"-"),"@")))</f>
        <v>-</v>
      </c>
      <c r="G2651" s="159" t="str">
        <f t="shared" si="82"/>
        <v>Not Found</v>
      </c>
      <c r="H2651" t="str" cm="1">
        <f t="array" ref="H2651">IF(SUMPRODUCT((TRIM(C2651:F2651)&lt;&gt;"-")*1)=0,
    "No Data",
    IF(COUNTIF(C2651:F2651,INDEX(_xlfn._xlws.FILTER(C2651:F2651,TRIM(C2651:F2651)&lt;&gt;"-"),1))=SUMPRODUCT((TRIM(C2651:F2651)&lt;&gt;"-")*1),
    "No Change",
    "Change"))</f>
        <v>No Data</v>
      </c>
      <c r="I2651" s="159"/>
      <c r="J2651"/>
      <c r="K2651" s="163"/>
      <c r="L2651" s="147" t="str">
        <f>TRIM(CLEAN(TEXT(IFERROR(INDEX('Glade MR'!$B$4:$C$3000,MATCH($A2651,'Glade MR'!$C$4:$C$3000,0),1),"-"),"@")))</f>
        <v>-</v>
      </c>
      <c r="M2651" s="147" t="str">
        <f>TRIM(CLEAN(TEXT(IFERROR(INDEX('Glade MR'!$I$4:$J$3000,MATCH($A2651,'Glade MR'!$J$4:$J$3000,0),1),"-"),"@")))</f>
        <v>-</v>
      </c>
      <c r="N2651" s="147" t="str">
        <f>TRIM(CLEAN(TEXT(IFERROR(INDEX('Glade MR'!$P$4:$Q$3000,MATCH($A2651,'Glade MR'!$Q$4:$Q$3000,0),1),"-"),"@")))</f>
        <v>-</v>
      </c>
      <c r="O2651" s="147" t="str">
        <f>TRIM(CLEAN(TEXT(IFERROR(INDEX('Glade MR'!$W$4:$X$3000,MATCH($A2651,'Glade MR'!$X$4:$X$3000,0),1),"-"),"@")))</f>
        <v>-</v>
      </c>
      <c r="P2651" s="159" t="str">
        <f t="shared" si="83"/>
        <v>Not Found</v>
      </c>
      <c r="Q2651" t="str" cm="1">
        <f t="array" ref="Q2651">IF(SUMPRODUCT((TRIM(L2651:O2651)&lt;&gt;"-")*1)=0,
    "No Data",
    IF(COUNTIF(L2651:O2651,INDEX(_xlfn._xlws.FILTER(L2651:O2651,TRIM(L2651:O2651)&lt;&gt;"-"),1))=SUMPRODUCT((TRIM(L2651:O2651)&lt;&gt;"-")*1),
    "No Change",
    "Change"))</f>
        <v>No Data</v>
      </c>
      <c r="R2651" s="159"/>
      <c r="S2651" s="111"/>
    </row>
    <row r="2652" spans="1:19" x14ac:dyDescent="0.3">
      <c r="A2652" t="s">
        <v>3004</v>
      </c>
      <c r="B2652" t="s">
        <v>1145</v>
      </c>
      <c r="C2652" s="160" t="str">
        <f>TRIM(CLEAN(TEXT(IFERROR(INDEX('Snakeden MR'!$B$4:$C$3028,MATCH($A2652,'Snakeden MR'!$C$4:$C$3028,0),1),"-"),"@")))</f>
        <v>-</v>
      </c>
      <c r="D2652" s="147" t="str">
        <f>TRIM(CLEAN(TEXT(IFERROR(INDEX('Snakeden MR'!$I$4:$J$3028,MATCH($A2652,'Snakeden MR'!$J$4:$J$3028,0),1),"-"),"@")))</f>
        <v>-</v>
      </c>
      <c r="E2652" s="147" t="str">
        <f>TRIM(CLEAN(TEXT(IFERROR(INDEX('Snakeden MR'!$P$4:$Q$3028,MATCH($A2652,'Snakeden MR'!$Q$4:$Q$3028,0),1),"-"),"@")))</f>
        <v>-</v>
      </c>
      <c r="F2652" s="147" t="str">
        <f>TRIM(CLEAN(TEXT(IFERROR(INDEX('Snakeden MR'!$W$4:$X$3028,MATCH($A2652,'Snakeden MR'!$X$4:$X$3028,0),1),"-"),"@")))</f>
        <v>-</v>
      </c>
      <c r="G2652" s="159" t="str">
        <f t="shared" si="82"/>
        <v>Not Found</v>
      </c>
      <c r="H2652" t="str" cm="1">
        <f t="array" ref="H2652">IF(SUMPRODUCT((TRIM(C2652:F2652)&lt;&gt;"-")*1)=0,
    "No Data",
    IF(COUNTIF(C2652:F2652,INDEX(_xlfn._xlws.FILTER(C2652:F2652,TRIM(C2652:F2652)&lt;&gt;"-"),1))=SUMPRODUCT((TRIM(C2652:F2652)&lt;&gt;"-")*1),
    "No Change",
    "Change"))</f>
        <v>No Data</v>
      </c>
      <c r="I2652" s="159"/>
      <c r="J2652"/>
      <c r="K2652" s="163"/>
      <c r="L2652" s="147" t="str">
        <f>TRIM(CLEAN(TEXT(IFERROR(INDEX('Glade MR'!$B$4:$C$3000,MATCH($A2652,'Glade MR'!$C$4:$C$3000,0),1),"-"),"@")))</f>
        <v>-</v>
      </c>
      <c r="M2652" s="147" t="str">
        <f>TRIM(CLEAN(TEXT(IFERROR(INDEX('Glade MR'!$I$4:$J$3000,MATCH($A2652,'Glade MR'!$J$4:$J$3000,0),1),"-"),"@")))</f>
        <v>-</v>
      </c>
      <c r="N2652" s="147" t="str">
        <f>TRIM(CLEAN(TEXT(IFERROR(INDEX('Glade MR'!$P$4:$Q$3000,MATCH($A2652,'Glade MR'!$Q$4:$Q$3000,0),1),"-"),"@")))</f>
        <v>-</v>
      </c>
      <c r="O2652" s="147" t="str">
        <f>TRIM(CLEAN(TEXT(IFERROR(INDEX('Glade MR'!$W$4:$X$3000,MATCH($A2652,'Glade MR'!$X$4:$X$3000,0),1),"-"),"@")))</f>
        <v>-</v>
      </c>
      <c r="P2652" s="159" t="str">
        <f t="shared" si="83"/>
        <v>Not Found</v>
      </c>
      <c r="Q2652" t="str" cm="1">
        <f t="array" ref="Q2652">IF(SUMPRODUCT((TRIM(L2652:O2652)&lt;&gt;"-")*1)=0,
    "No Data",
    IF(COUNTIF(L2652:O2652,INDEX(_xlfn._xlws.FILTER(L2652:O2652,TRIM(L2652:O2652)&lt;&gt;"-"),1))=SUMPRODUCT((TRIM(L2652:O2652)&lt;&gt;"-")*1),
    "No Change",
    "Change"))</f>
        <v>No Data</v>
      </c>
      <c r="R2652" s="159"/>
      <c r="S2652" s="111"/>
    </row>
    <row r="2653" spans="1:19" x14ac:dyDescent="0.3">
      <c r="A2653" t="s">
        <v>3005</v>
      </c>
      <c r="B2653" t="s">
        <v>1145</v>
      </c>
      <c r="C2653" s="160" t="str">
        <f>TRIM(CLEAN(TEXT(IFERROR(INDEX('Snakeden MR'!$B$4:$C$3028,MATCH($A2653,'Snakeden MR'!$C$4:$C$3028,0),1),"-"),"@")))</f>
        <v>-</v>
      </c>
      <c r="D2653" s="147" t="str">
        <f>TRIM(CLEAN(TEXT(IFERROR(INDEX('Snakeden MR'!$I$4:$J$3028,MATCH($A2653,'Snakeden MR'!$J$4:$J$3028,0),1),"-"),"@")))</f>
        <v>-</v>
      </c>
      <c r="E2653" s="147" t="str">
        <f>TRIM(CLEAN(TEXT(IFERROR(INDEX('Snakeden MR'!$P$4:$Q$3028,MATCH($A2653,'Snakeden MR'!$Q$4:$Q$3028,0),1),"-"),"@")))</f>
        <v>-</v>
      </c>
      <c r="F2653" s="147" t="str">
        <f>TRIM(CLEAN(TEXT(IFERROR(INDEX('Snakeden MR'!$W$4:$X$3028,MATCH($A2653,'Snakeden MR'!$X$4:$X$3028,0),1),"-"),"@")))</f>
        <v>-</v>
      </c>
      <c r="G2653" s="159" t="str">
        <f t="shared" si="82"/>
        <v>Not Found</v>
      </c>
      <c r="H2653" t="str" cm="1">
        <f t="array" ref="H2653">IF(SUMPRODUCT((TRIM(C2653:F2653)&lt;&gt;"-")*1)=0,
    "No Data",
    IF(COUNTIF(C2653:F2653,INDEX(_xlfn._xlws.FILTER(C2653:F2653,TRIM(C2653:F2653)&lt;&gt;"-"),1))=SUMPRODUCT((TRIM(C2653:F2653)&lt;&gt;"-")*1),
    "No Change",
    "Change"))</f>
        <v>No Data</v>
      </c>
      <c r="I2653" s="159"/>
      <c r="J2653"/>
      <c r="K2653" s="163"/>
      <c r="L2653" s="147" t="str">
        <f>TRIM(CLEAN(TEXT(IFERROR(INDEX('Glade MR'!$B$4:$C$3000,MATCH($A2653,'Glade MR'!$C$4:$C$3000,0),1),"-"),"@")))</f>
        <v>-</v>
      </c>
      <c r="M2653" s="147" t="str">
        <f>TRIM(CLEAN(TEXT(IFERROR(INDEX('Glade MR'!$I$4:$J$3000,MATCH($A2653,'Glade MR'!$J$4:$J$3000,0),1),"-"),"@")))</f>
        <v>-</v>
      </c>
      <c r="N2653" s="147" t="str">
        <f>TRIM(CLEAN(TEXT(IFERROR(INDEX('Glade MR'!$P$4:$Q$3000,MATCH($A2653,'Glade MR'!$Q$4:$Q$3000,0),1),"-"),"@")))</f>
        <v>-</v>
      </c>
      <c r="O2653" s="147" t="str">
        <f>TRIM(CLEAN(TEXT(IFERROR(INDEX('Glade MR'!$W$4:$X$3000,MATCH($A2653,'Glade MR'!$X$4:$X$3000,0),1),"-"),"@")))</f>
        <v>-</v>
      </c>
      <c r="P2653" s="159" t="str">
        <f t="shared" si="83"/>
        <v>Not Found</v>
      </c>
      <c r="Q2653" t="str" cm="1">
        <f t="array" ref="Q2653">IF(SUMPRODUCT((TRIM(L2653:O2653)&lt;&gt;"-")*1)=0,
    "No Data",
    IF(COUNTIF(L2653:O2653,INDEX(_xlfn._xlws.FILTER(L2653:O2653,TRIM(L2653:O2653)&lt;&gt;"-"),1))=SUMPRODUCT((TRIM(L2653:O2653)&lt;&gt;"-")*1),
    "No Change",
    "Change"))</f>
        <v>No Data</v>
      </c>
      <c r="R2653" s="159"/>
      <c r="S2653" s="111"/>
    </row>
    <row r="2654" spans="1:19" x14ac:dyDescent="0.3">
      <c r="A2654" t="s">
        <v>3006</v>
      </c>
      <c r="B2654" t="s">
        <v>1145</v>
      </c>
      <c r="C2654" s="160" t="str">
        <f>TRIM(CLEAN(TEXT(IFERROR(INDEX('Snakeden MR'!$B$4:$C$3028,MATCH($A2654,'Snakeden MR'!$C$4:$C$3028,0),1),"-"),"@")))</f>
        <v>-</v>
      </c>
      <c r="D2654" s="147" t="str">
        <f>TRIM(CLEAN(TEXT(IFERROR(INDEX('Snakeden MR'!$I$4:$J$3028,MATCH($A2654,'Snakeden MR'!$J$4:$J$3028,0),1),"-"),"@")))</f>
        <v>-</v>
      </c>
      <c r="E2654" s="147" t="str">
        <f>TRIM(CLEAN(TEXT(IFERROR(INDEX('Snakeden MR'!$P$4:$Q$3028,MATCH($A2654,'Snakeden MR'!$Q$4:$Q$3028,0),1),"-"),"@")))</f>
        <v>-</v>
      </c>
      <c r="F2654" s="147" t="str">
        <f>TRIM(CLEAN(TEXT(IFERROR(INDEX('Snakeden MR'!$W$4:$X$3028,MATCH($A2654,'Snakeden MR'!$X$4:$X$3028,0),1),"-"),"@")))</f>
        <v>-</v>
      </c>
      <c r="G2654" s="159" t="str">
        <f t="shared" si="82"/>
        <v>Not Found</v>
      </c>
      <c r="H2654" t="str" cm="1">
        <f t="array" ref="H2654">IF(SUMPRODUCT((TRIM(C2654:F2654)&lt;&gt;"-")*1)=0,
    "No Data",
    IF(COUNTIF(C2654:F2654,INDEX(_xlfn._xlws.FILTER(C2654:F2654,TRIM(C2654:F2654)&lt;&gt;"-"),1))=SUMPRODUCT((TRIM(C2654:F2654)&lt;&gt;"-")*1),
    "No Change",
    "Change"))</f>
        <v>No Data</v>
      </c>
      <c r="I2654" s="159"/>
      <c r="J2654"/>
      <c r="K2654" s="163"/>
      <c r="L2654" s="147" t="str">
        <f>TRIM(CLEAN(TEXT(IFERROR(INDEX('Glade MR'!$B$4:$C$3000,MATCH($A2654,'Glade MR'!$C$4:$C$3000,0),1),"-"),"@")))</f>
        <v>-</v>
      </c>
      <c r="M2654" s="147" t="str">
        <f>TRIM(CLEAN(TEXT(IFERROR(INDEX('Glade MR'!$I$4:$J$3000,MATCH($A2654,'Glade MR'!$J$4:$J$3000,0),1),"-"),"@")))</f>
        <v>-</v>
      </c>
      <c r="N2654" s="147" t="str">
        <f>TRIM(CLEAN(TEXT(IFERROR(INDEX('Glade MR'!$P$4:$Q$3000,MATCH($A2654,'Glade MR'!$Q$4:$Q$3000,0),1),"-"),"@")))</f>
        <v>-</v>
      </c>
      <c r="O2654" s="147" t="str">
        <f>TRIM(CLEAN(TEXT(IFERROR(INDEX('Glade MR'!$W$4:$X$3000,MATCH($A2654,'Glade MR'!$X$4:$X$3000,0),1),"-"),"@")))</f>
        <v>-</v>
      </c>
      <c r="P2654" s="159" t="str">
        <f t="shared" si="83"/>
        <v>Not Found</v>
      </c>
      <c r="Q2654" t="str" cm="1">
        <f t="array" ref="Q2654">IF(SUMPRODUCT((TRIM(L2654:O2654)&lt;&gt;"-")*1)=0,
    "No Data",
    IF(COUNTIF(L2654:O2654,INDEX(_xlfn._xlws.FILTER(L2654:O2654,TRIM(L2654:O2654)&lt;&gt;"-"),1))=SUMPRODUCT((TRIM(L2654:O2654)&lt;&gt;"-")*1),
    "No Change",
    "Change"))</f>
        <v>No Data</v>
      </c>
      <c r="R2654" s="159"/>
      <c r="S2654" s="111"/>
    </row>
    <row r="2655" spans="1:19" x14ac:dyDescent="0.3">
      <c r="A2655" t="s">
        <v>3007</v>
      </c>
      <c r="B2655" t="s">
        <v>1145</v>
      </c>
      <c r="C2655" s="160" t="str">
        <f>TRIM(CLEAN(TEXT(IFERROR(INDEX('Snakeden MR'!$B$4:$C$3028,MATCH($A2655,'Snakeden MR'!$C$4:$C$3028,0),1),"-"),"@")))</f>
        <v>-</v>
      </c>
      <c r="D2655" s="147" t="str">
        <f>TRIM(CLEAN(TEXT(IFERROR(INDEX('Snakeden MR'!$I$4:$J$3028,MATCH($A2655,'Snakeden MR'!$J$4:$J$3028,0),1),"-"),"@")))</f>
        <v>-</v>
      </c>
      <c r="E2655" s="147" t="str">
        <f>TRIM(CLEAN(TEXT(IFERROR(INDEX('Snakeden MR'!$P$4:$Q$3028,MATCH($A2655,'Snakeden MR'!$Q$4:$Q$3028,0),1),"-"),"@")))</f>
        <v>-</v>
      </c>
      <c r="F2655" s="147" t="str">
        <f>TRIM(CLEAN(TEXT(IFERROR(INDEX('Snakeden MR'!$W$4:$X$3028,MATCH($A2655,'Snakeden MR'!$X$4:$X$3028,0),1),"-"),"@")))</f>
        <v>-</v>
      </c>
      <c r="G2655" s="159" t="str">
        <f t="shared" si="82"/>
        <v>Not Found</v>
      </c>
      <c r="H2655" t="str" cm="1">
        <f t="array" ref="H2655">IF(SUMPRODUCT((TRIM(C2655:F2655)&lt;&gt;"-")*1)=0,
    "No Data",
    IF(COUNTIF(C2655:F2655,INDEX(_xlfn._xlws.FILTER(C2655:F2655,TRIM(C2655:F2655)&lt;&gt;"-"),1))=SUMPRODUCT((TRIM(C2655:F2655)&lt;&gt;"-")*1),
    "No Change",
    "Change"))</f>
        <v>No Data</v>
      </c>
      <c r="I2655" s="159"/>
      <c r="J2655"/>
      <c r="K2655" s="163"/>
      <c r="L2655" s="147" t="str">
        <f>TRIM(CLEAN(TEXT(IFERROR(INDEX('Glade MR'!$B$4:$C$3000,MATCH($A2655,'Glade MR'!$C$4:$C$3000,0),1),"-"),"@")))</f>
        <v>-</v>
      </c>
      <c r="M2655" s="147" t="str">
        <f>TRIM(CLEAN(TEXT(IFERROR(INDEX('Glade MR'!$I$4:$J$3000,MATCH($A2655,'Glade MR'!$J$4:$J$3000,0),1),"-"),"@")))</f>
        <v>-</v>
      </c>
      <c r="N2655" s="147" t="str">
        <f>TRIM(CLEAN(TEXT(IFERROR(INDEX('Glade MR'!$P$4:$Q$3000,MATCH($A2655,'Glade MR'!$Q$4:$Q$3000,0),1),"-"),"@")))</f>
        <v>-</v>
      </c>
      <c r="O2655" s="147" t="str">
        <f>TRIM(CLEAN(TEXT(IFERROR(INDEX('Glade MR'!$W$4:$X$3000,MATCH($A2655,'Glade MR'!$X$4:$X$3000,0),1),"-"),"@")))</f>
        <v>-</v>
      </c>
      <c r="P2655" s="159" t="str">
        <f t="shared" si="83"/>
        <v>Not Found</v>
      </c>
      <c r="Q2655" t="str" cm="1">
        <f t="array" ref="Q2655">IF(SUMPRODUCT((TRIM(L2655:O2655)&lt;&gt;"-")*1)=0,
    "No Data",
    IF(COUNTIF(L2655:O2655,INDEX(_xlfn._xlws.FILTER(L2655:O2655,TRIM(L2655:O2655)&lt;&gt;"-"),1))=SUMPRODUCT((TRIM(L2655:O2655)&lt;&gt;"-")*1),
    "No Change",
    "Change"))</f>
        <v>No Data</v>
      </c>
      <c r="R2655" s="159"/>
      <c r="S2655" s="111"/>
    </row>
    <row r="2656" spans="1:19" x14ac:dyDescent="0.3">
      <c r="A2656" t="s">
        <v>669</v>
      </c>
      <c r="B2656" t="s">
        <v>1145</v>
      </c>
      <c r="C2656" s="160" t="str">
        <f>TRIM(CLEAN(TEXT(IFERROR(INDEX('Snakeden MR'!$B$4:$C$3028,MATCH($A2656,'Snakeden MR'!$C$4:$C$3028,0),1),"-"),"@")))</f>
        <v>-</v>
      </c>
      <c r="D2656" s="147" t="str">
        <f>TRIM(CLEAN(TEXT(IFERROR(INDEX('Snakeden MR'!$I$4:$J$3028,MATCH($A2656,'Snakeden MR'!$J$4:$J$3028,0),1),"-"),"@")))</f>
        <v>-</v>
      </c>
      <c r="E2656" s="147" t="str">
        <f>TRIM(CLEAN(TEXT(IFERROR(INDEX('Snakeden MR'!$P$4:$Q$3028,MATCH($A2656,'Snakeden MR'!$Q$4:$Q$3028,0),1),"-"),"@")))</f>
        <v>-</v>
      </c>
      <c r="F2656" s="147" t="str">
        <f>TRIM(CLEAN(TEXT(IFERROR(INDEX('Snakeden MR'!$W$4:$X$3028,MATCH($A2656,'Snakeden MR'!$X$4:$X$3028,0),1),"-"),"@")))</f>
        <v>-</v>
      </c>
      <c r="G2656" s="159" t="str">
        <f t="shared" si="82"/>
        <v>Not Found</v>
      </c>
      <c r="H2656" t="str" cm="1">
        <f t="array" ref="H2656">IF(SUMPRODUCT((TRIM(C2656:F2656)&lt;&gt;"-")*1)=0,
    "No Data",
    IF(COUNTIF(C2656:F2656,INDEX(_xlfn._xlws.FILTER(C2656:F2656,TRIM(C2656:F2656)&lt;&gt;"-"),1))=SUMPRODUCT((TRIM(C2656:F2656)&lt;&gt;"-")*1),
    "No Change",
    "Change"))</f>
        <v>No Data</v>
      </c>
      <c r="I2656" s="159"/>
      <c r="J2656"/>
      <c r="K2656" s="163"/>
      <c r="L2656" s="147" t="str">
        <f>TRIM(CLEAN(TEXT(IFERROR(INDEX('Glade MR'!$B$4:$C$3000,MATCH($A2656,'Glade MR'!$C$4:$C$3000,0),1),"-"),"@")))</f>
        <v>-</v>
      </c>
      <c r="M2656" s="147" t="str">
        <f>TRIM(CLEAN(TEXT(IFERROR(INDEX('Glade MR'!$I$4:$J$3000,MATCH($A2656,'Glade MR'!$J$4:$J$3000,0),1),"-"),"@")))</f>
        <v>Pool 2</v>
      </c>
      <c r="N2656" s="147" t="str">
        <f>TRIM(CLEAN(TEXT(IFERROR(INDEX('Glade MR'!$P$4:$Q$3000,MATCH($A2656,'Glade MR'!$Q$4:$Q$3000,0),1),"-"),"@")))</f>
        <v>-</v>
      </c>
      <c r="O2656" s="147" t="str">
        <f>TRIM(CLEAN(TEXT(IFERROR(INDEX('Glade MR'!$W$4:$X$3000,MATCH($A2656,'Glade MR'!$X$4:$X$3000,0),1),"-"),"@")))</f>
        <v>-</v>
      </c>
      <c r="P2656" s="159" t="str">
        <f t="shared" si="83"/>
        <v>Found</v>
      </c>
      <c r="Q2656" t="str" cm="1">
        <f t="array" ref="Q2656">IF(SUMPRODUCT((TRIM(L2656:O2656)&lt;&gt;"-")*1)=0,
    "No Data",
    IF(COUNTIF(L2656:O2656,INDEX(_xlfn._xlws.FILTER(L2656:O2656,TRIM(L2656:O2656)&lt;&gt;"-"),1))=SUMPRODUCT((TRIM(L2656:O2656)&lt;&gt;"-")*1),
    "No Change",
    "Change"))</f>
        <v>No Change</v>
      </c>
      <c r="R2656" s="159"/>
      <c r="S2656" s="111"/>
    </row>
    <row r="2657" spans="1:19" x14ac:dyDescent="0.3">
      <c r="A2657" t="s">
        <v>3008</v>
      </c>
      <c r="B2657" t="s">
        <v>1145</v>
      </c>
      <c r="C2657" s="160" t="str">
        <f>TRIM(CLEAN(TEXT(IFERROR(INDEX('Snakeden MR'!$B$4:$C$3028,MATCH($A2657,'Snakeden MR'!$C$4:$C$3028,0),1),"-"),"@")))</f>
        <v>-</v>
      </c>
      <c r="D2657" s="147" t="str">
        <f>TRIM(CLEAN(TEXT(IFERROR(INDEX('Snakeden MR'!$I$4:$J$3028,MATCH($A2657,'Snakeden MR'!$J$4:$J$3028,0),1),"-"),"@")))</f>
        <v>-</v>
      </c>
      <c r="E2657" s="147" t="str">
        <f>TRIM(CLEAN(TEXT(IFERROR(INDEX('Snakeden MR'!$P$4:$Q$3028,MATCH($A2657,'Snakeden MR'!$Q$4:$Q$3028,0),1),"-"),"@")))</f>
        <v>-</v>
      </c>
      <c r="F2657" s="147" t="str">
        <f>TRIM(CLEAN(TEXT(IFERROR(INDEX('Snakeden MR'!$W$4:$X$3028,MATCH($A2657,'Snakeden MR'!$X$4:$X$3028,0),1),"-"),"@")))</f>
        <v>-</v>
      </c>
      <c r="G2657" s="159" t="str">
        <f t="shared" si="82"/>
        <v>Not Found</v>
      </c>
      <c r="H2657" t="str" cm="1">
        <f t="array" ref="H2657">IF(SUMPRODUCT((TRIM(C2657:F2657)&lt;&gt;"-")*1)=0,
    "No Data",
    IF(COUNTIF(C2657:F2657,INDEX(_xlfn._xlws.FILTER(C2657:F2657,TRIM(C2657:F2657)&lt;&gt;"-"),1))=SUMPRODUCT((TRIM(C2657:F2657)&lt;&gt;"-")*1),
    "No Change",
    "Change"))</f>
        <v>No Data</v>
      </c>
      <c r="I2657" s="159"/>
      <c r="J2657"/>
      <c r="K2657" s="163"/>
      <c r="L2657" s="147" t="str">
        <f>TRIM(CLEAN(TEXT(IFERROR(INDEX('Glade MR'!$B$4:$C$3000,MATCH($A2657,'Glade MR'!$C$4:$C$3000,0),1),"-"),"@")))</f>
        <v>-</v>
      </c>
      <c r="M2657" s="147" t="str">
        <f>TRIM(CLEAN(TEXT(IFERROR(INDEX('Glade MR'!$I$4:$J$3000,MATCH($A2657,'Glade MR'!$J$4:$J$3000,0),1),"-"),"@")))</f>
        <v>-</v>
      </c>
      <c r="N2657" s="147" t="str">
        <f>TRIM(CLEAN(TEXT(IFERROR(INDEX('Glade MR'!$P$4:$Q$3000,MATCH($A2657,'Glade MR'!$Q$4:$Q$3000,0),1),"-"),"@")))</f>
        <v>-</v>
      </c>
      <c r="O2657" s="147" t="str">
        <f>TRIM(CLEAN(TEXT(IFERROR(INDEX('Glade MR'!$W$4:$X$3000,MATCH($A2657,'Glade MR'!$X$4:$X$3000,0),1),"-"),"@")))</f>
        <v>-</v>
      </c>
      <c r="P2657" s="159" t="str">
        <f t="shared" si="83"/>
        <v>Not Found</v>
      </c>
      <c r="Q2657" t="str" cm="1">
        <f t="array" ref="Q2657">IF(SUMPRODUCT((TRIM(L2657:O2657)&lt;&gt;"-")*1)=0,
    "No Data",
    IF(COUNTIF(L2657:O2657,INDEX(_xlfn._xlws.FILTER(L2657:O2657,TRIM(L2657:O2657)&lt;&gt;"-"),1))=SUMPRODUCT((TRIM(L2657:O2657)&lt;&gt;"-")*1),
    "No Change",
    "Change"))</f>
        <v>No Data</v>
      </c>
      <c r="R2657" s="159"/>
      <c r="S2657" s="111"/>
    </row>
    <row r="2658" spans="1:19" x14ac:dyDescent="0.3">
      <c r="A2658" t="s">
        <v>156</v>
      </c>
      <c r="B2658" t="s">
        <v>1145</v>
      </c>
      <c r="C2658" s="160" t="str">
        <f>TRIM(CLEAN(TEXT(IFERROR(INDEX('Snakeden MR'!$B$4:$C$3028,MATCH($A2658,'Snakeden MR'!$C$4:$C$3028,0),1),"-"),"@")))</f>
        <v>-</v>
      </c>
      <c r="D2658" s="147" t="str">
        <f>TRIM(CLEAN(TEXT(IFERROR(INDEX('Snakeden MR'!$I$4:$J$3028,MATCH($A2658,'Snakeden MR'!$J$4:$J$3028,0),1),"-"),"@")))</f>
        <v>Pool 3</v>
      </c>
      <c r="E2658" s="147" t="str">
        <f>TRIM(CLEAN(TEXT(IFERROR(INDEX('Snakeden MR'!$P$4:$Q$3028,MATCH($A2658,'Snakeden MR'!$Q$4:$Q$3028,0),1),"-"),"@")))</f>
        <v>-</v>
      </c>
      <c r="F2658" s="147" t="str">
        <f>TRIM(CLEAN(TEXT(IFERROR(INDEX('Snakeden MR'!$W$4:$X$3028,MATCH($A2658,'Snakeden MR'!$X$4:$X$3028,0),1),"-"),"@")))</f>
        <v>-</v>
      </c>
      <c r="G2658" s="159" t="str">
        <f t="shared" si="82"/>
        <v>Found</v>
      </c>
      <c r="H2658" t="str" cm="1">
        <f t="array" ref="H2658">IF(SUMPRODUCT((TRIM(C2658:F2658)&lt;&gt;"-")*1)=0,
    "No Data",
    IF(COUNTIF(C2658:F2658,INDEX(_xlfn._xlws.FILTER(C2658:F2658,TRIM(C2658:F2658)&lt;&gt;"-"),1))=SUMPRODUCT((TRIM(C2658:F2658)&lt;&gt;"-")*1),
    "No Change",
    "Change"))</f>
        <v>No Change</v>
      </c>
      <c r="I2658" s="159"/>
      <c r="J2658"/>
      <c r="K2658" s="163"/>
      <c r="L2658" s="147" t="str">
        <f>TRIM(CLEAN(TEXT(IFERROR(INDEX('Glade MR'!$B$4:$C$3000,MATCH($A2658,'Glade MR'!$C$4:$C$3000,0),1),"-"),"@")))</f>
        <v>-</v>
      </c>
      <c r="M2658" s="147" t="str">
        <f>TRIM(CLEAN(TEXT(IFERROR(INDEX('Glade MR'!$I$4:$J$3000,MATCH($A2658,'Glade MR'!$J$4:$J$3000,0),1),"-"),"@")))</f>
        <v>-</v>
      </c>
      <c r="N2658" s="147" t="str">
        <f>TRIM(CLEAN(TEXT(IFERROR(INDEX('Glade MR'!$P$4:$Q$3000,MATCH($A2658,'Glade MR'!$Q$4:$Q$3000,0),1),"-"),"@")))</f>
        <v>-</v>
      </c>
      <c r="O2658" s="147" t="str">
        <f>TRIM(CLEAN(TEXT(IFERROR(INDEX('Glade MR'!$W$4:$X$3000,MATCH($A2658,'Glade MR'!$X$4:$X$3000,0),1),"-"),"@")))</f>
        <v>-</v>
      </c>
      <c r="P2658" s="159" t="str">
        <f t="shared" si="83"/>
        <v>Not Found</v>
      </c>
      <c r="Q2658" t="str" cm="1">
        <f t="array" ref="Q2658">IF(SUMPRODUCT((TRIM(L2658:O2658)&lt;&gt;"-")*1)=0,
    "No Data",
    IF(COUNTIF(L2658:O2658,INDEX(_xlfn._xlws.FILTER(L2658:O2658,TRIM(L2658:O2658)&lt;&gt;"-"),1))=SUMPRODUCT((TRIM(L2658:O2658)&lt;&gt;"-")*1),
    "No Change",
    "Change"))</f>
        <v>No Data</v>
      </c>
      <c r="R2658" s="159"/>
      <c r="S2658" s="111"/>
    </row>
    <row r="2659" spans="1:19" x14ac:dyDescent="0.3">
      <c r="A2659" t="s">
        <v>3009</v>
      </c>
      <c r="B2659" t="s">
        <v>1145</v>
      </c>
      <c r="C2659" s="160" t="str">
        <f>TRIM(CLEAN(TEXT(IFERROR(INDEX('Snakeden MR'!$B$4:$C$3028,MATCH($A2659,'Snakeden MR'!$C$4:$C$3028,0),1),"-"),"@")))</f>
        <v>-</v>
      </c>
      <c r="D2659" s="147" t="str">
        <f>TRIM(CLEAN(TEXT(IFERROR(INDEX('Snakeden MR'!$I$4:$J$3028,MATCH($A2659,'Snakeden MR'!$J$4:$J$3028,0),1),"-"),"@")))</f>
        <v>-</v>
      </c>
      <c r="E2659" s="147" t="str">
        <f>TRIM(CLEAN(TEXT(IFERROR(INDEX('Snakeden MR'!$P$4:$Q$3028,MATCH($A2659,'Snakeden MR'!$Q$4:$Q$3028,0),1),"-"),"@")))</f>
        <v>-</v>
      </c>
      <c r="F2659" s="147" t="str">
        <f>TRIM(CLEAN(TEXT(IFERROR(INDEX('Snakeden MR'!$W$4:$X$3028,MATCH($A2659,'Snakeden MR'!$X$4:$X$3028,0),1),"-"),"@")))</f>
        <v>-</v>
      </c>
      <c r="G2659" s="159" t="str">
        <f t="shared" si="82"/>
        <v>Not Found</v>
      </c>
      <c r="H2659" t="str" cm="1">
        <f t="array" ref="H2659">IF(SUMPRODUCT((TRIM(C2659:F2659)&lt;&gt;"-")*1)=0,
    "No Data",
    IF(COUNTIF(C2659:F2659,INDEX(_xlfn._xlws.FILTER(C2659:F2659,TRIM(C2659:F2659)&lt;&gt;"-"),1))=SUMPRODUCT((TRIM(C2659:F2659)&lt;&gt;"-")*1),
    "No Change",
    "Change"))</f>
        <v>No Data</v>
      </c>
      <c r="I2659" s="159"/>
      <c r="J2659"/>
      <c r="K2659" s="163"/>
      <c r="L2659" s="147" t="str">
        <f>TRIM(CLEAN(TEXT(IFERROR(INDEX('Glade MR'!$B$4:$C$3000,MATCH($A2659,'Glade MR'!$C$4:$C$3000,0),1),"-"),"@")))</f>
        <v>-</v>
      </c>
      <c r="M2659" s="147" t="str">
        <f>TRIM(CLEAN(TEXT(IFERROR(INDEX('Glade MR'!$I$4:$J$3000,MATCH($A2659,'Glade MR'!$J$4:$J$3000,0),1),"-"),"@")))</f>
        <v>-</v>
      </c>
      <c r="N2659" s="147" t="str">
        <f>TRIM(CLEAN(TEXT(IFERROR(INDEX('Glade MR'!$P$4:$Q$3000,MATCH($A2659,'Glade MR'!$Q$4:$Q$3000,0),1),"-"),"@")))</f>
        <v>-</v>
      </c>
      <c r="O2659" s="147" t="str">
        <f>TRIM(CLEAN(TEXT(IFERROR(INDEX('Glade MR'!$W$4:$X$3000,MATCH($A2659,'Glade MR'!$X$4:$X$3000,0),1),"-"),"@")))</f>
        <v>-</v>
      </c>
      <c r="P2659" s="159" t="str">
        <f t="shared" si="83"/>
        <v>Not Found</v>
      </c>
      <c r="Q2659" t="str" cm="1">
        <f t="array" ref="Q2659">IF(SUMPRODUCT((TRIM(L2659:O2659)&lt;&gt;"-")*1)=0,
    "No Data",
    IF(COUNTIF(L2659:O2659,INDEX(_xlfn._xlws.FILTER(L2659:O2659,TRIM(L2659:O2659)&lt;&gt;"-"),1))=SUMPRODUCT((TRIM(L2659:O2659)&lt;&gt;"-")*1),
    "No Change",
    "Change"))</f>
        <v>No Data</v>
      </c>
      <c r="R2659" s="159"/>
      <c r="S2659" s="111"/>
    </row>
    <row r="2660" spans="1:19" x14ac:dyDescent="0.3">
      <c r="A2660" t="s">
        <v>3010</v>
      </c>
      <c r="B2660" t="s">
        <v>1145</v>
      </c>
      <c r="C2660" s="160" t="str">
        <f>TRIM(CLEAN(TEXT(IFERROR(INDEX('Snakeden MR'!$B$4:$C$3028,MATCH($A2660,'Snakeden MR'!$C$4:$C$3028,0),1),"-"),"@")))</f>
        <v>-</v>
      </c>
      <c r="D2660" s="147" t="str">
        <f>TRIM(CLEAN(TEXT(IFERROR(INDEX('Snakeden MR'!$I$4:$J$3028,MATCH($A2660,'Snakeden MR'!$J$4:$J$3028,0),1),"-"),"@")))</f>
        <v>-</v>
      </c>
      <c r="E2660" s="147" t="str">
        <f>TRIM(CLEAN(TEXT(IFERROR(INDEX('Snakeden MR'!$P$4:$Q$3028,MATCH($A2660,'Snakeden MR'!$Q$4:$Q$3028,0),1),"-"),"@")))</f>
        <v>-</v>
      </c>
      <c r="F2660" s="147" t="str">
        <f>TRIM(CLEAN(TEXT(IFERROR(INDEX('Snakeden MR'!$W$4:$X$3028,MATCH($A2660,'Snakeden MR'!$X$4:$X$3028,0),1),"-"),"@")))</f>
        <v>-</v>
      </c>
      <c r="G2660" s="159" t="str">
        <f t="shared" si="82"/>
        <v>Not Found</v>
      </c>
      <c r="H2660" t="str" cm="1">
        <f t="array" ref="H2660">IF(SUMPRODUCT((TRIM(C2660:F2660)&lt;&gt;"-")*1)=0,
    "No Data",
    IF(COUNTIF(C2660:F2660,INDEX(_xlfn._xlws.FILTER(C2660:F2660,TRIM(C2660:F2660)&lt;&gt;"-"),1))=SUMPRODUCT((TRIM(C2660:F2660)&lt;&gt;"-")*1),
    "No Change",
    "Change"))</f>
        <v>No Data</v>
      </c>
      <c r="I2660" s="159"/>
      <c r="J2660"/>
      <c r="K2660" s="163"/>
      <c r="L2660" s="147" t="str">
        <f>TRIM(CLEAN(TEXT(IFERROR(INDEX('Glade MR'!$B$4:$C$3000,MATCH($A2660,'Glade MR'!$C$4:$C$3000,0),1),"-"),"@")))</f>
        <v>-</v>
      </c>
      <c r="M2660" s="147" t="str">
        <f>TRIM(CLEAN(TEXT(IFERROR(INDEX('Glade MR'!$I$4:$J$3000,MATCH($A2660,'Glade MR'!$J$4:$J$3000,0),1),"-"),"@")))</f>
        <v>-</v>
      </c>
      <c r="N2660" s="147" t="str">
        <f>TRIM(CLEAN(TEXT(IFERROR(INDEX('Glade MR'!$P$4:$Q$3000,MATCH($A2660,'Glade MR'!$Q$4:$Q$3000,0),1),"-"),"@")))</f>
        <v>-</v>
      </c>
      <c r="O2660" s="147" t="str">
        <f>TRIM(CLEAN(TEXT(IFERROR(INDEX('Glade MR'!$W$4:$X$3000,MATCH($A2660,'Glade MR'!$X$4:$X$3000,0),1),"-"),"@")))</f>
        <v>-</v>
      </c>
      <c r="P2660" s="159" t="str">
        <f t="shared" si="83"/>
        <v>Not Found</v>
      </c>
      <c r="Q2660" t="str" cm="1">
        <f t="array" ref="Q2660">IF(SUMPRODUCT((TRIM(L2660:O2660)&lt;&gt;"-")*1)=0,
    "No Data",
    IF(COUNTIF(L2660:O2660,INDEX(_xlfn._xlws.FILTER(L2660:O2660,TRIM(L2660:O2660)&lt;&gt;"-"),1))=SUMPRODUCT((TRIM(L2660:O2660)&lt;&gt;"-")*1),
    "No Change",
    "Change"))</f>
        <v>No Data</v>
      </c>
      <c r="R2660" s="159"/>
      <c r="S2660" s="111"/>
    </row>
    <row r="2661" spans="1:19" x14ac:dyDescent="0.3">
      <c r="A2661" t="s">
        <v>3011</v>
      </c>
      <c r="B2661" t="s">
        <v>1145</v>
      </c>
      <c r="C2661" s="160" t="str">
        <f>TRIM(CLEAN(TEXT(IFERROR(INDEX('Snakeden MR'!$B$4:$C$3028,MATCH($A2661,'Snakeden MR'!$C$4:$C$3028,0),1),"-"),"@")))</f>
        <v>-</v>
      </c>
      <c r="D2661" s="147" t="str">
        <f>TRIM(CLEAN(TEXT(IFERROR(INDEX('Snakeden MR'!$I$4:$J$3028,MATCH($A2661,'Snakeden MR'!$J$4:$J$3028,0),1),"-"),"@")))</f>
        <v>-</v>
      </c>
      <c r="E2661" s="147" t="str">
        <f>TRIM(CLEAN(TEXT(IFERROR(INDEX('Snakeden MR'!$P$4:$Q$3028,MATCH($A2661,'Snakeden MR'!$Q$4:$Q$3028,0),1),"-"),"@")))</f>
        <v>-</v>
      </c>
      <c r="F2661" s="147" t="str">
        <f>TRIM(CLEAN(TEXT(IFERROR(INDEX('Snakeden MR'!$W$4:$X$3028,MATCH($A2661,'Snakeden MR'!$X$4:$X$3028,0),1),"-"),"@")))</f>
        <v>-</v>
      </c>
      <c r="G2661" s="159" t="str">
        <f t="shared" si="82"/>
        <v>Not Found</v>
      </c>
      <c r="H2661" t="str" cm="1">
        <f t="array" ref="H2661">IF(SUMPRODUCT((TRIM(C2661:F2661)&lt;&gt;"-")*1)=0,
    "No Data",
    IF(COUNTIF(C2661:F2661,INDEX(_xlfn._xlws.FILTER(C2661:F2661,TRIM(C2661:F2661)&lt;&gt;"-"),1))=SUMPRODUCT((TRIM(C2661:F2661)&lt;&gt;"-")*1),
    "No Change",
    "Change"))</f>
        <v>No Data</v>
      </c>
      <c r="I2661" s="159"/>
      <c r="J2661"/>
      <c r="K2661" s="163"/>
      <c r="L2661" s="147" t="str">
        <f>TRIM(CLEAN(TEXT(IFERROR(INDEX('Glade MR'!$B$4:$C$3000,MATCH($A2661,'Glade MR'!$C$4:$C$3000,0),1),"-"),"@")))</f>
        <v>-</v>
      </c>
      <c r="M2661" s="147" t="str">
        <f>TRIM(CLEAN(TEXT(IFERROR(INDEX('Glade MR'!$I$4:$J$3000,MATCH($A2661,'Glade MR'!$J$4:$J$3000,0),1),"-"),"@")))</f>
        <v>-</v>
      </c>
      <c r="N2661" s="147" t="str">
        <f>TRIM(CLEAN(TEXT(IFERROR(INDEX('Glade MR'!$P$4:$Q$3000,MATCH($A2661,'Glade MR'!$Q$4:$Q$3000,0),1),"-"),"@")))</f>
        <v>-</v>
      </c>
      <c r="O2661" s="147" t="str">
        <f>TRIM(CLEAN(TEXT(IFERROR(INDEX('Glade MR'!$W$4:$X$3000,MATCH($A2661,'Glade MR'!$X$4:$X$3000,0),1),"-"),"@")))</f>
        <v>-</v>
      </c>
      <c r="P2661" s="159" t="str">
        <f t="shared" si="83"/>
        <v>Not Found</v>
      </c>
      <c r="Q2661" t="str" cm="1">
        <f t="array" ref="Q2661">IF(SUMPRODUCT((TRIM(L2661:O2661)&lt;&gt;"-")*1)=0,
    "No Data",
    IF(COUNTIF(L2661:O2661,INDEX(_xlfn._xlws.FILTER(L2661:O2661,TRIM(L2661:O2661)&lt;&gt;"-"),1))=SUMPRODUCT((TRIM(L2661:O2661)&lt;&gt;"-")*1),
    "No Change",
    "Change"))</f>
        <v>No Data</v>
      </c>
      <c r="R2661" s="159"/>
      <c r="S2661" s="111"/>
    </row>
    <row r="2662" spans="1:19" x14ac:dyDescent="0.3">
      <c r="A2662" t="s">
        <v>3012</v>
      </c>
      <c r="B2662" t="s">
        <v>1145</v>
      </c>
      <c r="C2662" s="160" t="str">
        <f>TRIM(CLEAN(TEXT(IFERROR(INDEX('Snakeden MR'!$B$4:$C$3028,MATCH($A2662,'Snakeden MR'!$C$4:$C$3028,0),1),"-"),"@")))</f>
        <v>-</v>
      </c>
      <c r="D2662" s="147" t="str">
        <f>TRIM(CLEAN(TEXT(IFERROR(INDEX('Snakeden MR'!$I$4:$J$3028,MATCH($A2662,'Snakeden MR'!$J$4:$J$3028,0),1),"-"),"@")))</f>
        <v>-</v>
      </c>
      <c r="E2662" s="147" t="str">
        <f>TRIM(CLEAN(TEXT(IFERROR(INDEX('Snakeden MR'!$P$4:$Q$3028,MATCH($A2662,'Snakeden MR'!$Q$4:$Q$3028,0),1),"-"),"@")))</f>
        <v>-</v>
      </c>
      <c r="F2662" s="147" t="str">
        <f>TRIM(CLEAN(TEXT(IFERROR(INDEX('Snakeden MR'!$W$4:$X$3028,MATCH($A2662,'Snakeden MR'!$X$4:$X$3028,0),1),"-"),"@")))</f>
        <v>-</v>
      </c>
      <c r="G2662" s="159" t="str">
        <f t="shared" si="82"/>
        <v>Not Found</v>
      </c>
      <c r="H2662" t="str" cm="1">
        <f t="array" ref="H2662">IF(SUMPRODUCT((TRIM(C2662:F2662)&lt;&gt;"-")*1)=0,
    "No Data",
    IF(COUNTIF(C2662:F2662,INDEX(_xlfn._xlws.FILTER(C2662:F2662,TRIM(C2662:F2662)&lt;&gt;"-"),1))=SUMPRODUCT((TRIM(C2662:F2662)&lt;&gt;"-")*1),
    "No Change",
    "Change"))</f>
        <v>No Data</v>
      </c>
      <c r="I2662" s="159"/>
      <c r="J2662"/>
      <c r="K2662" s="163"/>
      <c r="L2662" s="147" t="str">
        <f>TRIM(CLEAN(TEXT(IFERROR(INDEX('Glade MR'!$B$4:$C$3000,MATCH($A2662,'Glade MR'!$C$4:$C$3000,0),1),"-"),"@")))</f>
        <v>-</v>
      </c>
      <c r="M2662" s="147" t="str">
        <f>TRIM(CLEAN(TEXT(IFERROR(INDEX('Glade MR'!$I$4:$J$3000,MATCH($A2662,'Glade MR'!$J$4:$J$3000,0),1),"-"),"@")))</f>
        <v>-</v>
      </c>
      <c r="N2662" s="147" t="str">
        <f>TRIM(CLEAN(TEXT(IFERROR(INDEX('Glade MR'!$P$4:$Q$3000,MATCH($A2662,'Glade MR'!$Q$4:$Q$3000,0),1),"-"),"@")))</f>
        <v>-</v>
      </c>
      <c r="O2662" s="147" t="str">
        <f>TRIM(CLEAN(TEXT(IFERROR(INDEX('Glade MR'!$W$4:$X$3000,MATCH($A2662,'Glade MR'!$X$4:$X$3000,0),1),"-"),"@")))</f>
        <v>-</v>
      </c>
      <c r="P2662" s="159" t="str">
        <f t="shared" si="83"/>
        <v>Not Found</v>
      </c>
      <c r="Q2662" t="str" cm="1">
        <f t="array" ref="Q2662">IF(SUMPRODUCT((TRIM(L2662:O2662)&lt;&gt;"-")*1)=0,
    "No Data",
    IF(COUNTIF(L2662:O2662,INDEX(_xlfn._xlws.FILTER(L2662:O2662,TRIM(L2662:O2662)&lt;&gt;"-"),1))=SUMPRODUCT((TRIM(L2662:O2662)&lt;&gt;"-")*1),
    "No Change",
    "Change"))</f>
        <v>No Data</v>
      </c>
      <c r="R2662" s="159"/>
      <c r="S2662" s="111"/>
    </row>
    <row r="2663" spans="1:19" x14ac:dyDescent="0.3">
      <c r="A2663" t="s">
        <v>3013</v>
      </c>
      <c r="B2663" t="s">
        <v>1145</v>
      </c>
      <c r="C2663" s="160" t="str">
        <f>TRIM(CLEAN(TEXT(IFERROR(INDEX('Snakeden MR'!$B$4:$C$3028,MATCH($A2663,'Snakeden MR'!$C$4:$C$3028,0),1),"-"),"@")))</f>
        <v>-</v>
      </c>
      <c r="D2663" s="147" t="str">
        <f>TRIM(CLEAN(TEXT(IFERROR(INDEX('Snakeden MR'!$I$4:$J$3028,MATCH($A2663,'Snakeden MR'!$J$4:$J$3028,0),1),"-"),"@")))</f>
        <v>-</v>
      </c>
      <c r="E2663" s="147" t="str">
        <f>TRIM(CLEAN(TEXT(IFERROR(INDEX('Snakeden MR'!$P$4:$Q$3028,MATCH($A2663,'Snakeden MR'!$Q$4:$Q$3028,0),1),"-"),"@")))</f>
        <v>-</v>
      </c>
      <c r="F2663" s="147" t="str">
        <f>TRIM(CLEAN(TEXT(IFERROR(INDEX('Snakeden MR'!$W$4:$X$3028,MATCH($A2663,'Snakeden MR'!$X$4:$X$3028,0),1),"-"),"@")))</f>
        <v>-</v>
      </c>
      <c r="G2663" s="159" t="str">
        <f t="shared" si="82"/>
        <v>Not Found</v>
      </c>
      <c r="H2663" t="str" cm="1">
        <f t="array" ref="H2663">IF(SUMPRODUCT((TRIM(C2663:F2663)&lt;&gt;"-")*1)=0,
    "No Data",
    IF(COUNTIF(C2663:F2663,INDEX(_xlfn._xlws.FILTER(C2663:F2663,TRIM(C2663:F2663)&lt;&gt;"-"),1))=SUMPRODUCT((TRIM(C2663:F2663)&lt;&gt;"-")*1),
    "No Change",
    "Change"))</f>
        <v>No Data</v>
      </c>
      <c r="I2663" s="159"/>
      <c r="J2663"/>
      <c r="K2663" s="163"/>
      <c r="L2663" s="147" t="str">
        <f>TRIM(CLEAN(TEXT(IFERROR(INDEX('Glade MR'!$B$4:$C$3000,MATCH($A2663,'Glade MR'!$C$4:$C$3000,0),1),"-"),"@")))</f>
        <v>-</v>
      </c>
      <c r="M2663" s="147" t="str">
        <f>TRIM(CLEAN(TEXT(IFERROR(INDEX('Glade MR'!$I$4:$J$3000,MATCH($A2663,'Glade MR'!$J$4:$J$3000,0),1),"-"),"@")))</f>
        <v>-</v>
      </c>
      <c r="N2663" s="147" t="str">
        <f>TRIM(CLEAN(TEXT(IFERROR(INDEX('Glade MR'!$P$4:$Q$3000,MATCH($A2663,'Glade MR'!$Q$4:$Q$3000,0),1),"-"),"@")))</f>
        <v>-</v>
      </c>
      <c r="O2663" s="147" t="str">
        <f>TRIM(CLEAN(TEXT(IFERROR(INDEX('Glade MR'!$W$4:$X$3000,MATCH($A2663,'Glade MR'!$X$4:$X$3000,0),1),"-"),"@")))</f>
        <v>-</v>
      </c>
      <c r="P2663" s="159" t="str">
        <f t="shared" si="83"/>
        <v>Not Found</v>
      </c>
      <c r="Q2663" t="str" cm="1">
        <f t="array" ref="Q2663">IF(SUMPRODUCT((TRIM(L2663:O2663)&lt;&gt;"-")*1)=0,
    "No Data",
    IF(COUNTIF(L2663:O2663,INDEX(_xlfn._xlws.FILTER(L2663:O2663,TRIM(L2663:O2663)&lt;&gt;"-"),1))=SUMPRODUCT((TRIM(L2663:O2663)&lt;&gt;"-")*1),
    "No Change",
    "Change"))</f>
        <v>No Data</v>
      </c>
      <c r="R2663" s="159"/>
      <c r="S2663" s="111"/>
    </row>
    <row r="2664" spans="1:19" x14ac:dyDescent="0.3">
      <c r="A2664" t="s">
        <v>3014</v>
      </c>
      <c r="B2664" t="s">
        <v>1145</v>
      </c>
      <c r="C2664" s="160" t="str">
        <f>TRIM(CLEAN(TEXT(IFERROR(INDEX('Snakeden MR'!$B$4:$C$3028,MATCH($A2664,'Snakeden MR'!$C$4:$C$3028,0),1),"-"),"@")))</f>
        <v>-</v>
      </c>
      <c r="D2664" s="147" t="str">
        <f>TRIM(CLEAN(TEXT(IFERROR(INDEX('Snakeden MR'!$I$4:$J$3028,MATCH($A2664,'Snakeden MR'!$J$4:$J$3028,0),1),"-"),"@")))</f>
        <v>-</v>
      </c>
      <c r="E2664" s="147" t="str">
        <f>TRIM(CLEAN(TEXT(IFERROR(INDEX('Snakeden MR'!$P$4:$Q$3028,MATCH($A2664,'Snakeden MR'!$Q$4:$Q$3028,0),1),"-"),"@")))</f>
        <v>-</v>
      </c>
      <c r="F2664" s="147" t="str">
        <f>TRIM(CLEAN(TEXT(IFERROR(INDEX('Snakeden MR'!$W$4:$X$3028,MATCH($A2664,'Snakeden MR'!$X$4:$X$3028,0),1),"-"),"@")))</f>
        <v>-</v>
      </c>
      <c r="G2664" s="159" t="str">
        <f t="shared" si="82"/>
        <v>Not Found</v>
      </c>
      <c r="H2664" t="str" cm="1">
        <f t="array" ref="H2664">IF(SUMPRODUCT((TRIM(C2664:F2664)&lt;&gt;"-")*1)=0,
    "No Data",
    IF(COUNTIF(C2664:F2664,INDEX(_xlfn._xlws.FILTER(C2664:F2664,TRIM(C2664:F2664)&lt;&gt;"-"),1))=SUMPRODUCT((TRIM(C2664:F2664)&lt;&gt;"-")*1),
    "No Change",
    "Change"))</f>
        <v>No Data</v>
      </c>
      <c r="I2664" s="159"/>
      <c r="J2664"/>
      <c r="K2664" s="163"/>
      <c r="L2664" s="147" t="str">
        <f>TRIM(CLEAN(TEXT(IFERROR(INDEX('Glade MR'!$B$4:$C$3000,MATCH($A2664,'Glade MR'!$C$4:$C$3000,0),1),"-"),"@")))</f>
        <v>-</v>
      </c>
      <c r="M2664" s="147" t="str">
        <f>TRIM(CLEAN(TEXT(IFERROR(INDEX('Glade MR'!$I$4:$J$3000,MATCH($A2664,'Glade MR'!$J$4:$J$3000,0),1),"-"),"@")))</f>
        <v>-</v>
      </c>
      <c r="N2664" s="147" t="str">
        <f>TRIM(CLEAN(TEXT(IFERROR(INDEX('Glade MR'!$P$4:$Q$3000,MATCH($A2664,'Glade MR'!$Q$4:$Q$3000,0),1),"-"),"@")))</f>
        <v>-</v>
      </c>
      <c r="O2664" s="147" t="str">
        <f>TRIM(CLEAN(TEXT(IFERROR(INDEX('Glade MR'!$W$4:$X$3000,MATCH($A2664,'Glade MR'!$X$4:$X$3000,0),1),"-"),"@")))</f>
        <v>-</v>
      </c>
      <c r="P2664" s="159" t="str">
        <f t="shared" si="83"/>
        <v>Not Found</v>
      </c>
      <c r="Q2664" t="str" cm="1">
        <f t="array" ref="Q2664">IF(SUMPRODUCT((TRIM(L2664:O2664)&lt;&gt;"-")*1)=0,
    "No Data",
    IF(COUNTIF(L2664:O2664,INDEX(_xlfn._xlws.FILTER(L2664:O2664,TRIM(L2664:O2664)&lt;&gt;"-"),1))=SUMPRODUCT((TRIM(L2664:O2664)&lt;&gt;"-")*1),
    "No Change",
    "Change"))</f>
        <v>No Data</v>
      </c>
      <c r="R2664" s="159"/>
      <c r="S2664" s="111"/>
    </row>
    <row r="2665" spans="1:19" x14ac:dyDescent="0.3">
      <c r="A2665" t="s">
        <v>3015</v>
      </c>
      <c r="B2665" t="s">
        <v>1145</v>
      </c>
      <c r="C2665" s="160" t="str">
        <f>TRIM(CLEAN(TEXT(IFERROR(INDEX('Snakeden MR'!$B$4:$C$3028,MATCH($A2665,'Snakeden MR'!$C$4:$C$3028,0),1),"-"),"@")))</f>
        <v>-</v>
      </c>
      <c r="D2665" s="147" t="str">
        <f>TRIM(CLEAN(TEXT(IFERROR(INDEX('Snakeden MR'!$I$4:$J$3028,MATCH($A2665,'Snakeden MR'!$J$4:$J$3028,0),1),"-"),"@")))</f>
        <v>-</v>
      </c>
      <c r="E2665" s="147" t="str">
        <f>TRIM(CLEAN(TEXT(IFERROR(INDEX('Snakeden MR'!$P$4:$Q$3028,MATCH($A2665,'Snakeden MR'!$Q$4:$Q$3028,0),1),"-"),"@")))</f>
        <v>-</v>
      </c>
      <c r="F2665" s="147" t="str">
        <f>TRIM(CLEAN(TEXT(IFERROR(INDEX('Snakeden MR'!$W$4:$X$3028,MATCH($A2665,'Snakeden MR'!$X$4:$X$3028,0),1),"-"),"@")))</f>
        <v>-</v>
      </c>
      <c r="G2665" s="159" t="str">
        <f t="shared" si="82"/>
        <v>Not Found</v>
      </c>
      <c r="H2665" t="str" cm="1">
        <f t="array" ref="H2665">IF(SUMPRODUCT((TRIM(C2665:F2665)&lt;&gt;"-")*1)=0,
    "No Data",
    IF(COUNTIF(C2665:F2665,INDEX(_xlfn._xlws.FILTER(C2665:F2665,TRIM(C2665:F2665)&lt;&gt;"-"),1))=SUMPRODUCT((TRIM(C2665:F2665)&lt;&gt;"-")*1),
    "No Change",
    "Change"))</f>
        <v>No Data</v>
      </c>
      <c r="I2665" s="159"/>
      <c r="J2665"/>
      <c r="K2665" s="163"/>
      <c r="L2665" s="147" t="str">
        <f>TRIM(CLEAN(TEXT(IFERROR(INDEX('Glade MR'!$B$4:$C$3000,MATCH($A2665,'Glade MR'!$C$4:$C$3000,0),1),"-"),"@")))</f>
        <v>-</v>
      </c>
      <c r="M2665" s="147" t="str">
        <f>TRIM(CLEAN(TEXT(IFERROR(INDEX('Glade MR'!$I$4:$J$3000,MATCH($A2665,'Glade MR'!$J$4:$J$3000,0),1),"-"),"@")))</f>
        <v>-</v>
      </c>
      <c r="N2665" s="147" t="str">
        <f>TRIM(CLEAN(TEXT(IFERROR(INDEX('Glade MR'!$P$4:$Q$3000,MATCH($A2665,'Glade MR'!$Q$4:$Q$3000,0),1),"-"),"@")))</f>
        <v>-</v>
      </c>
      <c r="O2665" s="147" t="str">
        <f>TRIM(CLEAN(TEXT(IFERROR(INDEX('Glade MR'!$W$4:$X$3000,MATCH($A2665,'Glade MR'!$X$4:$X$3000,0),1),"-"),"@")))</f>
        <v>-</v>
      </c>
      <c r="P2665" s="159" t="str">
        <f t="shared" si="83"/>
        <v>Not Found</v>
      </c>
      <c r="Q2665" t="str" cm="1">
        <f t="array" ref="Q2665">IF(SUMPRODUCT((TRIM(L2665:O2665)&lt;&gt;"-")*1)=0,
    "No Data",
    IF(COUNTIF(L2665:O2665,INDEX(_xlfn._xlws.FILTER(L2665:O2665,TRIM(L2665:O2665)&lt;&gt;"-"),1))=SUMPRODUCT((TRIM(L2665:O2665)&lt;&gt;"-")*1),
    "No Change",
    "Change"))</f>
        <v>No Data</v>
      </c>
      <c r="R2665" s="159"/>
      <c r="S2665" s="111"/>
    </row>
    <row r="2666" spans="1:19" x14ac:dyDescent="0.3">
      <c r="A2666" t="s">
        <v>3016</v>
      </c>
      <c r="B2666" t="s">
        <v>1145</v>
      </c>
      <c r="C2666" s="160" t="str">
        <f>TRIM(CLEAN(TEXT(IFERROR(INDEX('Snakeden MR'!$B$4:$C$3028,MATCH($A2666,'Snakeden MR'!$C$4:$C$3028,0),1),"-"),"@")))</f>
        <v>-</v>
      </c>
      <c r="D2666" s="147" t="str">
        <f>TRIM(CLEAN(TEXT(IFERROR(INDEX('Snakeden MR'!$I$4:$J$3028,MATCH($A2666,'Snakeden MR'!$J$4:$J$3028,0),1),"-"),"@")))</f>
        <v>-</v>
      </c>
      <c r="E2666" s="147" t="str">
        <f>TRIM(CLEAN(TEXT(IFERROR(INDEX('Snakeden MR'!$P$4:$Q$3028,MATCH($A2666,'Snakeden MR'!$Q$4:$Q$3028,0),1),"-"),"@")))</f>
        <v>-</v>
      </c>
      <c r="F2666" s="147" t="str">
        <f>TRIM(CLEAN(TEXT(IFERROR(INDEX('Snakeden MR'!$W$4:$X$3028,MATCH($A2666,'Snakeden MR'!$X$4:$X$3028,0),1),"-"),"@")))</f>
        <v>-</v>
      </c>
      <c r="G2666" s="159" t="str">
        <f t="shared" si="82"/>
        <v>Not Found</v>
      </c>
      <c r="H2666" t="str" cm="1">
        <f t="array" ref="H2666">IF(SUMPRODUCT((TRIM(C2666:F2666)&lt;&gt;"-")*1)=0,
    "No Data",
    IF(COUNTIF(C2666:F2666,INDEX(_xlfn._xlws.FILTER(C2666:F2666,TRIM(C2666:F2666)&lt;&gt;"-"),1))=SUMPRODUCT((TRIM(C2666:F2666)&lt;&gt;"-")*1),
    "No Change",
    "Change"))</f>
        <v>No Data</v>
      </c>
      <c r="I2666" s="159"/>
      <c r="J2666"/>
      <c r="K2666" s="163"/>
      <c r="L2666" s="147" t="str">
        <f>TRIM(CLEAN(TEXT(IFERROR(INDEX('Glade MR'!$B$4:$C$3000,MATCH($A2666,'Glade MR'!$C$4:$C$3000,0),1),"-"),"@")))</f>
        <v>-</v>
      </c>
      <c r="M2666" s="147" t="str">
        <f>TRIM(CLEAN(TEXT(IFERROR(INDEX('Glade MR'!$I$4:$J$3000,MATCH($A2666,'Glade MR'!$J$4:$J$3000,0),1),"-"),"@")))</f>
        <v>-</v>
      </c>
      <c r="N2666" s="147" t="str">
        <f>TRIM(CLEAN(TEXT(IFERROR(INDEX('Glade MR'!$P$4:$Q$3000,MATCH($A2666,'Glade MR'!$Q$4:$Q$3000,0),1),"-"),"@")))</f>
        <v>-</v>
      </c>
      <c r="O2666" s="147" t="str">
        <f>TRIM(CLEAN(TEXT(IFERROR(INDEX('Glade MR'!$W$4:$X$3000,MATCH($A2666,'Glade MR'!$X$4:$X$3000,0),1),"-"),"@")))</f>
        <v>-</v>
      </c>
      <c r="P2666" s="159" t="str">
        <f t="shared" si="83"/>
        <v>Not Found</v>
      </c>
      <c r="Q2666" t="str" cm="1">
        <f t="array" ref="Q2666">IF(SUMPRODUCT((TRIM(L2666:O2666)&lt;&gt;"-")*1)=0,
    "No Data",
    IF(COUNTIF(L2666:O2666,INDEX(_xlfn._xlws.FILTER(L2666:O2666,TRIM(L2666:O2666)&lt;&gt;"-"),1))=SUMPRODUCT((TRIM(L2666:O2666)&lt;&gt;"-")*1),
    "No Change",
    "Change"))</f>
        <v>No Data</v>
      </c>
      <c r="R2666" s="159"/>
      <c r="S2666" s="111"/>
    </row>
    <row r="2667" spans="1:19" x14ac:dyDescent="0.3">
      <c r="A2667" t="s">
        <v>310</v>
      </c>
      <c r="B2667" t="s">
        <v>1145</v>
      </c>
      <c r="C2667" s="160" t="str">
        <f>TRIM(CLEAN(TEXT(IFERROR(INDEX('Snakeden MR'!$B$4:$C$3028,MATCH($A2667,'Snakeden MR'!$C$4:$C$3028,0),1),"-"),"@")))</f>
        <v>-</v>
      </c>
      <c r="D2667" s="147" t="str">
        <f>TRIM(CLEAN(TEXT(IFERROR(INDEX('Snakeden MR'!$I$4:$J$3028,MATCH($A2667,'Snakeden MR'!$J$4:$J$3028,0),1),"-"),"@")))</f>
        <v>Pool 8</v>
      </c>
      <c r="E2667" s="147" t="str">
        <f>TRIM(CLEAN(TEXT(IFERROR(INDEX('Snakeden MR'!$P$4:$Q$3028,MATCH($A2667,'Snakeden MR'!$Q$4:$Q$3028,0),1),"-"),"@")))</f>
        <v>-</v>
      </c>
      <c r="F2667" s="147" t="str">
        <f>TRIM(CLEAN(TEXT(IFERROR(INDEX('Snakeden MR'!$W$4:$X$3028,MATCH($A2667,'Snakeden MR'!$X$4:$X$3028,0),1),"-"),"@")))</f>
        <v>-</v>
      </c>
      <c r="G2667" s="159" t="str">
        <f t="shared" si="82"/>
        <v>Found</v>
      </c>
      <c r="H2667" t="str" cm="1">
        <f t="array" ref="H2667">IF(SUMPRODUCT((TRIM(C2667:F2667)&lt;&gt;"-")*1)=0,
    "No Data",
    IF(COUNTIF(C2667:F2667,INDEX(_xlfn._xlws.FILTER(C2667:F2667,TRIM(C2667:F2667)&lt;&gt;"-"),1))=SUMPRODUCT((TRIM(C2667:F2667)&lt;&gt;"-")*1),
    "No Change",
    "Change"))</f>
        <v>No Change</v>
      </c>
      <c r="I2667" s="159"/>
      <c r="J2667"/>
      <c r="K2667" s="163"/>
      <c r="L2667" s="147" t="str">
        <f>TRIM(CLEAN(TEXT(IFERROR(INDEX('Glade MR'!$B$4:$C$3000,MATCH($A2667,'Glade MR'!$C$4:$C$3000,0),1),"-"),"@")))</f>
        <v>-</v>
      </c>
      <c r="M2667" s="147" t="str">
        <f>TRIM(CLEAN(TEXT(IFERROR(INDEX('Glade MR'!$I$4:$J$3000,MATCH($A2667,'Glade MR'!$J$4:$J$3000,0),1),"-"),"@")))</f>
        <v>-</v>
      </c>
      <c r="N2667" s="147" t="str">
        <f>TRIM(CLEAN(TEXT(IFERROR(INDEX('Glade MR'!$P$4:$Q$3000,MATCH($A2667,'Glade MR'!$Q$4:$Q$3000,0),1),"-"),"@")))</f>
        <v>-</v>
      </c>
      <c r="O2667" s="147" t="str">
        <f>TRIM(CLEAN(TEXT(IFERROR(INDEX('Glade MR'!$W$4:$X$3000,MATCH($A2667,'Glade MR'!$X$4:$X$3000,0),1),"-"),"@")))</f>
        <v>-</v>
      </c>
      <c r="P2667" s="159" t="str">
        <f t="shared" si="83"/>
        <v>Not Found</v>
      </c>
      <c r="Q2667" t="str" cm="1">
        <f t="array" ref="Q2667">IF(SUMPRODUCT((TRIM(L2667:O2667)&lt;&gt;"-")*1)=0,
    "No Data",
    IF(COUNTIF(L2667:O2667,INDEX(_xlfn._xlws.FILTER(L2667:O2667,TRIM(L2667:O2667)&lt;&gt;"-"),1))=SUMPRODUCT((TRIM(L2667:O2667)&lt;&gt;"-")*1),
    "No Change",
    "Change"))</f>
        <v>No Data</v>
      </c>
      <c r="R2667" s="159"/>
      <c r="S2667" s="111"/>
    </row>
    <row r="2668" spans="1:19" x14ac:dyDescent="0.3">
      <c r="A2668" t="s">
        <v>3017</v>
      </c>
      <c r="B2668" t="s">
        <v>1145</v>
      </c>
      <c r="C2668" s="160" t="str">
        <f>TRIM(CLEAN(TEXT(IFERROR(INDEX('Snakeden MR'!$B$4:$C$3028,MATCH($A2668,'Snakeden MR'!$C$4:$C$3028,0),1),"-"),"@")))</f>
        <v>-</v>
      </c>
      <c r="D2668" s="147" t="str">
        <f>TRIM(CLEAN(TEXT(IFERROR(INDEX('Snakeden MR'!$I$4:$J$3028,MATCH($A2668,'Snakeden MR'!$J$4:$J$3028,0),1),"-"),"@")))</f>
        <v>-</v>
      </c>
      <c r="E2668" s="147" t="str">
        <f>TRIM(CLEAN(TEXT(IFERROR(INDEX('Snakeden MR'!$P$4:$Q$3028,MATCH($A2668,'Snakeden MR'!$Q$4:$Q$3028,0),1),"-"),"@")))</f>
        <v>-</v>
      </c>
      <c r="F2668" s="147" t="str">
        <f>TRIM(CLEAN(TEXT(IFERROR(INDEX('Snakeden MR'!$W$4:$X$3028,MATCH($A2668,'Snakeden MR'!$X$4:$X$3028,0),1),"-"),"@")))</f>
        <v>-</v>
      </c>
      <c r="G2668" s="159" t="str">
        <f t="shared" si="82"/>
        <v>Not Found</v>
      </c>
      <c r="H2668" t="str" cm="1">
        <f t="array" ref="H2668">IF(SUMPRODUCT((TRIM(C2668:F2668)&lt;&gt;"-")*1)=0,
    "No Data",
    IF(COUNTIF(C2668:F2668,INDEX(_xlfn._xlws.FILTER(C2668:F2668,TRIM(C2668:F2668)&lt;&gt;"-"),1))=SUMPRODUCT((TRIM(C2668:F2668)&lt;&gt;"-")*1),
    "No Change",
    "Change"))</f>
        <v>No Data</v>
      </c>
      <c r="I2668" s="159"/>
      <c r="J2668"/>
      <c r="K2668" s="163"/>
      <c r="L2668" s="147" t="str">
        <f>TRIM(CLEAN(TEXT(IFERROR(INDEX('Glade MR'!$B$4:$C$3000,MATCH($A2668,'Glade MR'!$C$4:$C$3000,0),1),"-"),"@")))</f>
        <v>-</v>
      </c>
      <c r="M2668" s="147" t="str">
        <f>TRIM(CLEAN(TEXT(IFERROR(INDEX('Glade MR'!$I$4:$J$3000,MATCH($A2668,'Glade MR'!$J$4:$J$3000,0),1),"-"),"@")))</f>
        <v>-</v>
      </c>
      <c r="N2668" s="147" t="str">
        <f>TRIM(CLEAN(TEXT(IFERROR(INDEX('Glade MR'!$P$4:$Q$3000,MATCH($A2668,'Glade MR'!$Q$4:$Q$3000,0),1),"-"),"@")))</f>
        <v>-</v>
      </c>
      <c r="O2668" s="147" t="str">
        <f>TRIM(CLEAN(TEXT(IFERROR(INDEX('Glade MR'!$W$4:$X$3000,MATCH($A2668,'Glade MR'!$X$4:$X$3000,0),1),"-"),"@")))</f>
        <v>-</v>
      </c>
      <c r="P2668" s="159" t="str">
        <f t="shared" si="83"/>
        <v>Not Found</v>
      </c>
      <c r="Q2668" t="str" cm="1">
        <f t="array" ref="Q2668">IF(SUMPRODUCT((TRIM(L2668:O2668)&lt;&gt;"-")*1)=0,
    "No Data",
    IF(COUNTIF(L2668:O2668,INDEX(_xlfn._xlws.FILTER(L2668:O2668,TRIM(L2668:O2668)&lt;&gt;"-"),1))=SUMPRODUCT((TRIM(L2668:O2668)&lt;&gt;"-")*1),
    "No Change",
    "Change"))</f>
        <v>No Data</v>
      </c>
      <c r="R2668" s="159"/>
      <c r="S2668" s="111"/>
    </row>
    <row r="2669" spans="1:19" x14ac:dyDescent="0.3">
      <c r="A2669" t="s">
        <v>3018</v>
      </c>
      <c r="B2669" t="s">
        <v>1145</v>
      </c>
      <c r="C2669" s="160" t="str">
        <f>TRIM(CLEAN(TEXT(IFERROR(INDEX('Snakeden MR'!$B$4:$C$3028,MATCH($A2669,'Snakeden MR'!$C$4:$C$3028,0),1),"-"),"@")))</f>
        <v>-</v>
      </c>
      <c r="D2669" s="147" t="str">
        <f>TRIM(CLEAN(TEXT(IFERROR(INDEX('Snakeden MR'!$I$4:$J$3028,MATCH($A2669,'Snakeden MR'!$J$4:$J$3028,0),1),"-"),"@")))</f>
        <v>-</v>
      </c>
      <c r="E2669" s="147" t="str">
        <f>TRIM(CLEAN(TEXT(IFERROR(INDEX('Snakeden MR'!$P$4:$Q$3028,MATCH($A2669,'Snakeden MR'!$Q$4:$Q$3028,0),1),"-"),"@")))</f>
        <v>-</v>
      </c>
      <c r="F2669" s="147" t="str">
        <f>TRIM(CLEAN(TEXT(IFERROR(INDEX('Snakeden MR'!$W$4:$X$3028,MATCH($A2669,'Snakeden MR'!$X$4:$X$3028,0),1),"-"),"@")))</f>
        <v>-</v>
      </c>
      <c r="G2669" s="159" t="str">
        <f t="shared" si="82"/>
        <v>Not Found</v>
      </c>
      <c r="H2669" t="str" cm="1">
        <f t="array" ref="H2669">IF(SUMPRODUCT((TRIM(C2669:F2669)&lt;&gt;"-")*1)=0,
    "No Data",
    IF(COUNTIF(C2669:F2669,INDEX(_xlfn._xlws.FILTER(C2669:F2669,TRIM(C2669:F2669)&lt;&gt;"-"),1))=SUMPRODUCT((TRIM(C2669:F2669)&lt;&gt;"-")*1),
    "No Change",
    "Change"))</f>
        <v>No Data</v>
      </c>
      <c r="I2669" s="159"/>
      <c r="J2669"/>
      <c r="K2669" s="163"/>
      <c r="L2669" s="147" t="str">
        <f>TRIM(CLEAN(TEXT(IFERROR(INDEX('Glade MR'!$B$4:$C$3000,MATCH($A2669,'Glade MR'!$C$4:$C$3000,0),1),"-"),"@")))</f>
        <v>-</v>
      </c>
      <c r="M2669" s="147" t="str">
        <f>TRIM(CLEAN(TEXT(IFERROR(INDEX('Glade MR'!$I$4:$J$3000,MATCH($A2669,'Glade MR'!$J$4:$J$3000,0),1),"-"),"@")))</f>
        <v>-</v>
      </c>
      <c r="N2669" s="147" t="str">
        <f>TRIM(CLEAN(TEXT(IFERROR(INDEX('Glade MR'!$P$4:$Q$3000,MATCH($A2669,'Glade MR'!$Q$4:$Q$3000,0),1),"-"),"@")))</f>
        <v>-</v>
      </c>
      <c r="O2669" s="147" t="str">
        <f>TRIM(CLEAN(TEXT(IFERROR(INDEX('Glade MR'!$W$4:$X$3000,MATCH($A2669,'Glade MR'!$X$4:$X$3000,0),1),"-"),"@")))</f>
        <v>-</v>
      </c>
      <c r="P2669" s="159" t="str">
        <f t="shared" si="83"/>
        <v>Not Found</v>
      </c>
      <c r="Q2669" t="str" cm="1">
        <f t="array" ref="Q2669">IF(SUMPRODUCT((TRIM(L2669:O2669)&lt;&gt;"-")*1)=0,
    "No Data",
    IF(COUNTIF(L2669:O2669,INDEX(_xlfn._xlws.FILTER(L2669:O2669,TRIM(L2669:O2669)&lt;&gt;"-"),1))=SUMPRODUCT((TRIM(L2669:O2669)&lt;&gt;"-")*1),
    "No Change",
    "Change"))</f>
        <v>No Data</v>
      </c>
      <c r="R2669" s="159"/>
      <c r="S2669" s="111"/>
    </row>
    <row r="2670" spans="1:19" x14ac:dyDescent="0.3">
      <c r="A2670" t="s">
        <v>3019</v>
      </c>
      <c r="B2670" t="s">
        <v>1145</v>
      </c>
      <c r="C2670" s="160" t="str">
        <f>TRIM(CLEAN(TEXT(IFERROR(INDEX('Snakeden MR'!$B$4:$C$3028,MATCH($A2670,'Snakeden MR'!$C$4:$C$3028,0),1),"-"),"@")))</f>
        <v>-</v>
      </c>
      <c r="D2670" s="147" t="str">
        <f>TRIM(CLEAN(TEXT(IFERROR(INDEX('Snakeden MR'!$I$4:$J$3028,MATCH($A2670,'Snakeden MR'!$J$4:$J$3028,0),1),"-"),"@")))</f>
        <v>-</v>
      </c>
      <c r="E2670" s="147" t="str">
        <f>TRIM(CLEAN(TEXT(IFERROR(INDEX('Snakeden MR'!$P$4:$Q$3028,MATCH($A2670,'Snakeden MR'!$Q$4:$Q$3028,0),1),"-"),"@")))</f>
        <v>-</v>
      </c>
      <c r="F2670" s="147" t="str">
        <f>TRIM(CLEAN(TEXT(IFERROR(INDEX('Snakeden MR'!$W$4:$X$3028,MATCH($A2670,'Snakeden MR'!$X$4:$X$3028,0),1),"-"),"@")))</f>
        <v>-</v>
      </c>
      <c r="G2670" s="159" t="str">
        <f t="shared" si="82"/>
        <v>Not Found</v>
      </c>
      <c r="H2670" t="str" cm="1">
        <f t="array" ref="H2670">IF(SUMPRODUCT((TRIM(C2670:F2670)&lt;&gt;"-")*1)=0,
    "No Data",
    IF(COUNTIF(C2670:F2670,INDEX(_xlfn._xlws.FILTER(C2670:F2670,TRIM(C2670:F2670)&lt;&gt;"-"),1))=SUMPRODUCT((TRIM(C2670:F2670)&lt;&gt;"-")*1),
    "No Change",
    "Change"))</f>
        <v>No Data</v>
      </c>
      <c r="I2670" s="159"/>
      <c r="J2670"/>
      <c r="K2670" s="163"/>
      <c r="L2670" s="147" t="str">
        <f>TRIM(CLEAN(TEXT(IFERROR(INDEX('Glade MR'!$B$4:$C$3000,MATCH($A2670,'Glade MR'!$C$4:$C$3000,0),1),"-"),"@")))</f>
        <v>-</v>
      </c>
      <c r="M2670" s="147" t="str">
        <f>TRIM(CLEAN(TEXT(IFERROR(INDEX('Glade MR'!$I$4:$J$3000,MATCH($A2670,'Glade MR'!$J$4:$J$3000,0),1),"-"),"@")))</f>
        <v>-</v>
      </c>
      <c r="N2670" s="147" t="str">
        <f>TRIM(CLEAN(TEXT(IFERROR(INDEX('Glade MR'!$P$4:$Q$3000,MATCH($A2670,'Glade MR'!$Q$4:$Q$3000,0),1),"-"),"@")))</f>
        <v>-</v>
      </c>
      <c r="O2670" s="147" t="str">
        <f>TRIM(CLEAN(TEXT(IFERROR(INDEX('Glade MR'!$W$4:$X$3000,MATCH($A2670,'Glade MR'!$X$4:$X$3000,0),1),"-"),"@")))</f>
        <v>-</v>
      </c>
      <c r="P2670" s="159" t="str">
        <f t="shared" si="83"/>
        <v>Not Found</v>
      </c>
      <c r="Q2670" t="str" cm="1">
        <f t="array" ref="Q2670">IF(SUMPRODUCT((TRIM(L2670:O2670)&lt;&gt;"-")*1)=0,
    "No Data",
    IF(COUNTIF(L2670:O2670,INDEX(_xlfn._xlws.FILTER(L2670:O2670,TRIM(L2670:O2670)&lt;&gt;"-"),1))=SUMPRODUCT((TRIM(L2670:O2670)&lt;&gt;"-")*1),
    "No Change",
    "Change"))</f>
        <v>No Data</v>
      </c>
      <c r="R2670" s="159"/>
      <c r="S2670" s="111"/>
    </row>
    <row r="2671" spans="1:19" x14ac:dyDescent="0.3">
      <c r="A2671" t="s">
        <v>3020</v>
      </c>
      <c r="B2671" t="s">
        <v>1145</v>
      </c>
      <c r="C2671" s="160" t="str">
        <f>TRIM(CLEAN(TEXT(IFERROR(INDEX('Snakeden MR'!$B$4:$C$3028,MATCH($A2671,'Snakeden MR'!$C$4:$C$3028,0),1),"-"),"@")))</f>
        <v>-</v>
      </c>
      <c r="D2671" s="147" t="str">
        <f>TRIM(CLEAN(TEXT(IFERROR(INDEX('Snakeden MR'!$I$4:$J$3028,MATCH($A2671,'Snakeden MR'!$J$4:$J$3028,0),1),"-"),"@")))</f>
        <v>-</v>
      </c>
      <c r="E2671" s="147" t="str">
        <f>TRIM(CLEAN(TEXT(IFERROR(INDEX('Snakeden MR'!$P$4:$Q$3028,MATCH($A2671,'Snakeden MR'!$Q$4:$Q$3028,0),1),"-"),"@")))</f>
        <v>-</v>
      </c>
      <c r="F2671" s="147" t="str">
        <f>TRIM(CLEAN(TEXT(IFERROR(INDEX('Snakeden MR'!$W$4:$X$3028,MATCH($A2671,'Snakeden MR'!$X$4:$X$3028,0),1),"-"),"@")))</f>
        <v>-</v>
      </c>
      <c r="G2671" s="159" t="str">
        <f t="shared" si="82"/>
        <v>Not Found</v>
      </c>
      <c r="H2671" t="str" cm="1">
        <f t="array" ref="H2671">IF(SUMPRODUCT((TRIM(C2671:F2671)&lt;&gt;"-")*1)=0,
    "No Data",
    IF(COUNTIF(C2671:F2671,INDEX(_xlfn._xlws.FILTER(C2671:F2671,TRIM(C2671:F2671)&lt;&gt;"-"),1))=SUMPRODUCT((TRIM(C2671:F2671)&lt;&gt;"-")*1),
    "No Change",
    "Change"))</f>
        <v>No Data</v>
      </c>
      <c r="I2671" s="159"/>
      <c r="J2671"/>
      <c r="K2671" s="163"/>
      <c r="L2671" s="147" t="str">
        <f>TRIM(CLEAN(TEXT(IFERROR(INDEX('Glade MR'!$B$4:$C$3000,MATCH($A2671,'Glade MR'!$C$4:$C$3000,0),1),"-"),"@")))</f>
        <v>-</v>
      </c>
      <c r="M2671" s="147" t="str">
        <f>TRIM(CLEAN(TEXT(IFERROR(INDEX('Glade MR'!$I$4:$J$3000,MATCH($A2671,'Glade MR'!$J$4:$J$3000,0),1),"-"),"@")))</f>
        <v>-</v>
      </c>
      <c r="N2671" s="147" t="str">
        <f>TRIM(CLEAN(TEXT(IFERROR(INDEX('Glade MR'!$P$4:$Q$3000,MATCH($A2671,'Glade MR'!$Q$4:$Q$3000,0),1),"-"),"@")))</f>
        <v>-</v>
      </c>
      <c r="O2671" s="147" t="str">
        <f>TRIM(CLEAN(TEXT(IFERROR(INDEX('Glade MR'!$W$4:$X$3000,MATCH($A2671,'Glade MR'!$X$4:$X$3000,0),1),"-"),"@")))</f>
        <v>-</v>
      </c>
      <c r="P2671" s="159" t="str">
        <f t="shared" si="83"/>
        <v>Not Found</v>
      </c>
      <c r="Q2671" t="str" cm="1">
        <f t="array" ref="Q2671">IF(SUMPRODUCT((TRIM(L2671:O2671)&lt;&gt;"-")*1)=0,
    "No Data",
    IF(COUNTIF(L2671:O2671,INDEX(_xlfn._xlws.FILTER(L2671:O2671,TRIM(L2671:O2671)&lt;&gt;"-"),1))=SUMPRODUCT((TRIM(L2671:O2671)&lt;&gt;"-")*1),
    "No Change",
    "Change"))</f>
        <v>No Data</v>
      </c>
      <c r="R2671" s="159"/>
      <c r="S2671" s="111"/>
    </row>
    <row r="2672" spans="1:19" x14ac:dyDescent="0.3">
      <c r="A2672" t="s">
        <v>3021</v>
      </c>
      <c r="B2672" t="s">
        <v>1145</v>
      </c>
      <c r="C2672" s="160" t="str">
        <f>TRIM(CLEAN(TEXT(IFERROR(INDEX('Snakeden MR'!$B$4:$C$3028,MATCH($A2672,'Snakeden MR'!$C$4:$C$3028,0),1),"-"),"@")))</f>
        <v>-</v>
      </c>
      <c r="D2672" s="147" t="str">
        <f>TRIM(CLEAN(TEXT(IFERROR(INDEX('Snakeden MR'!$I$4:$J$3028,MATCH($A2672,'Snakeden MR'!$J$4:$J$3028,0),1),"-"),"@")))</f>
        <v>-</v>
      </c>
      <c r="E2672" s="147" t="str">
        <f>TRIM(CLEAN(TEXT(IFERROR(INDEX('Snakeden MR'!$P$4:$Q$3028,MATCH($A2672,'Snakeden MR'!$Q$4:$Q$3028,0),1),"-"),"@")))</f>
        <v>-</v>
      </c>
      <c r="F2672" s="147" t="str">
        <f>TRIM(CLEAN(TEXT(IFERROR(INDEX('Snakeden MR'!$W$4:$X$3028,MATCH($A2672,'Snakeden MR'!$X$4:$X$3028,0),1),"-"),"@")))</f>
        <v>-</v>
      </c>
      <c r="G2672" s="159" t="str">
        <f t="shared" si="82"/>
        <v>Not Found</v>
      </c>
      <c r="H2672" t="str" cm="1">
        <f t="array" ref="H2672">IF(SUMPRODUCT((TRIM(C2672:F2672)&lt;&gt;"-")*1)=0,
    "No Data",
    IF(COUNTIF(C2672:F2672,INDEX(_xlfn._xlws.FILTER(C2672:F2672,TRIM(C2672:F2672)&lt;&gt;"-"),1))=SUMPRODUCT((TRIM(C2672:F2672)&lt;&gt;"-")*1),
    "No Change",
    "Change"))</f>
        <v>No Data</v>
      </c>
      <c r="I2672" s="159"/>
      <c r="J2672"/>
      <c r="K2672" s="163"/>
      <c r="L2672" s="147" t="str">
        <f>TRIM(CLEAN(TEXT(IFERROR(INDEX('Glade MR'!$B$4:$C$3000,MATCH($A2672,'Glade MR'!$C$4:$C$3000,0),1),"-"),"@")))</f>
        <v>-</v>
      </c>
      <c r="M2672" s="147" t="str">
        <f>TRIM(CLEAN(TEXT(IFERROR(INDEX('Glade MR'!$I$4:$J$3000,MATCH($A2672,'Glade MR'!$J$4:$J$3000,0),1),"-"),"@")))</f>
        <v>-</v>
      </c>
      <c r="N2672" s="147" t="str">
        <f>TRIM(CLEAN(TEXT(IFERROR(INDEX('Glade MR'!$P$4:$Q$3000,MATCH($A2672,'Glade MR'!$Q$4:$Q$3000,0),1),"-"),"@")))</f>
        <v>-</v>
      </c>
      <c r="O2672" s="147" t="str">
        <f>TRIM(CLEAN(TEXT(IFERROR(INDEX('Glade MR'!$W$4:$X$3000,MATCH($A2672,'Glade MR'!$X$4:$X$3000,0),1),"-"),"@")))</f>
        <v>-</v>
      </c>
      <c r="P2672" s="159" t="str">
        <f t="shared" si="83"/>
        <v>Not Found</v>
      </c>
      <c r="Q2672" t="str" cm="1">
        <f t="array" ref="Q2672">IF(SUMPRODUCT((TRIM(L2672:O2672)&lt;&gt;"-")*1)=0,
    "No Data",
    IF(COUNTIF(L2672:O2672,INDEX(_xlfn._xlws.FILTER(L2672:O2672,TRIM(L2672:O2672)&lt;&gt;"-"),1))=SUMPRODUCT((TRIM(L2672:O2672)&lt;&gt;"-")*1),
    "No Change",
    "Change"))</f>
        <v>No Data</v>
      </c>
      <c r="R2672" s="159"/>
      <c r="S2672" s="111"/>
    </row>
    <row r="2673" spans="1:19" x14ac:dyDescent="0.3">
      <c r="A2673" t="s">
        <v>3022</v>
      </c>
      <c r="B2673" t="s">
        <v>1145</v>
      </c>
      <c r="C2673" s="160" t="str">
        <f>TRIM(CLEAN(TEXT(IFERROR(INDEX('Snakeden MR'!$B$4:$C$3028,MATCH($A2673,'Snakeden MR'!$C$4:$C$3028,0),1),"-"),"@")))</f>
        <v>-</v>
      </c>
      <c r="D2673" s="147" t="str">
        <f>TRIM(CLEAN(TEXT(IFERROR(INDEX('Snakeden MR'!$I$4:$J$3028,MATCH($A2673,'Snakeden MR'!$J$4:$J$3028,0),1),"-"),"@")))</f>
        <v>-</v>
      </c>
      <c r="E2673" s="147" t="str">
        <f>TRIM(CLEAN(TEXT(IFERROR(INDEX('Snakeden MR'!$P$4:$Q$3028,MATCH($A2673,'Snakeden MR'!$Q$4:$Q$3028,0),1),"-"),"@")))</f>
        <v>-</v>
      </c>
      <c r="F2673" s="147" t="str">
        <f>TRIM(CLEAN(TEXT(IFERROR(INDEX('Snakeden MR'!$W$4:$X$3028,MATCH($A2673,'Snakeden MR'!$X$4:$X$3028,0),1),"-"),"@")))</f>
        <v>-</v>
      </c>
      <c r="G2673" s="159" t="str">
        <f t="shared" si="82"/>
        <v>Not Found</v>
      </c>
      <c r="H2673" t="str" cm="1">
        <f t="array" ref="H2673">IF(SUMPRODUCT((TRIM(C2673:F2673)&lt;&gt;"-")*1)=0,
    "No Data",
    IF(COUNTIF(C2673:F2673,INDEX(_xlfn._xlws.FILTER(C2673:F2673,TRIM(C2673:F2673)&lt;&gt;"-"),1))=SUMPRODUCT((TRIM(C2673:F2673)&lt;&gt;"-")*1),
    "No Change",
    "Change"))</f>
        <v>No Data</v>
      </c>
      <c r="I2673" s="159"/>
      <c r="J2673"/>
      <c r="K2673" s="163"/>
      <c r="L2673" s="147" t="str">
        <f>TRIM(CLEAN(TEXT(IFERROR(INDEX('Glade MR'!$B$4:$C$3000,MATCH($A2673,'Glade MR'!$C$4:$C$3000,0),1),"-"),"@")))</f>
        <v>-</v>
      </c>
      <c r="M2673" s="147" t="str">
        <f>TRIM(CLEAN(TEXT(IFERROR(INDEX('Glade MR'!$I$4:$J$3000,MATCH($A2673,'Glade MR'!$J$4:$J$3000,0),1),"-"),"@")))</f>
        <v>-</v>
      </c>
      <c r="N2673" s="147" t="str">
        <f>TRIM(CLEAN(TEXT(IFERROR(INDEX('Glade MR'!$P$4:$Q$3000,MATCH($A2673,'Glade MR'!$Q$4:$Q$3000,0),1),"-"),"@")))</f>
        <v>-</v>
      </c>
      <c r="O2673" s="147" t="str">
        <f>TRIM(CLEAN(TEXT(IFERROR(INDEX('Glade MR'!$W$4:$X$3000,MATCH($A2673,'Glade MR'!$X$4:$X$3000,0),1),"-"),"@")))</f>
        <v>-</v>
      </c>
      <c r="P2673" s="159" t="str">
        <f t="shared" si="83"/>
        <v>Not Found</v>
      </c>
      <c r="Q2673" t="str" cm="1">
        <f t="array" ref="Q2673">IF(SUMPRODUCT((TRIM(L2673:O2673)&lt;&gt;"-")*1)=0,
    "No Data",
    IF(COUNTIF(L2673:O2673,INDEX(_xlfn._xlws.FILTER(L2673:O2673,TRIM(L2673:O2673)&lt;&gt;"-"),1))=SUMPRODUCT((TRIM(L2673:O2673)&lt;&gt;"-")*1),
    "No Change",
    "Change"))</f>
        <v>No Data</v>
      </c>
      <c r="R2673" s="159"/>
      <c r="S2673" s="111"/>
    </row>
    <row r="2674" spans="1:19" x14ac:dyDescent="0.3">
      <c r="A2674" t="s">
        <v>3023</v>
      </c>
      <c r="B2674" t="s">
        <v>1145</v>
      </c>
      <c r="C2674" s="160" t="str">
        <f>TRIM(CLEAN(TEXT(IFERROR(INDEX('Snakeden MR'!$B$4:$C$3028,MATCH($A2674,'Snakeden MR'!$C$4:$C$3028,0),1),"-"),"@")))</f>
        <v>-</v>
      </c>
      <c r="D2674" s="147" t="str">
        <f>TRIM(CLEAN(TEXT(IFERROR(INDEX('Snakeden MR'!$I$4:$J$3028,MATCH($A2674,'Snakeden MR'!$J$4:$J$3028,0),1),"-"),"@")))</f>
        <v>-</v>
      </c>
      <c r="E2674" s="147" t="str">
        <f>TRIM(CLEAN(TEXT(IFERROR(INDEX('Snakeden MR'!$P$4:$Q$3028,MATCH($A2674,'Snakeden MR'!$Q$4:$Q$3028,0),1),"-"),"@")))</f>
        <v>-</v>
      </c>
      <c r="F2674" s="147" t="str">
        <f>TRIM(CLEAN(TEXT(IFERROR(INDEX('Snakeden MR'!$W$4:$X$3028,MATCH($A2674,'Snakeden MR'!$X$4:$X$3028,0),1),"-"),"@")))</f>
        <v>-</v>
      </c>
      <c r="G2674" s="159" t="str">
        <f t="shared" si="82"/>
        <v>Not Found</v>
      </c>
      <c r="H2674" t="str" cm="1">
        <f t="array" ref="H2674">IF(SUMPRODUCT((TRIM(C2674:F2674)&lt;&gt;"-")*1)=0,
    "No Data",
    IF(COUNTIF(C2674:F2674,INDEX(_xlfn._xlws.FILTER(C2674:F2674,TRIM(C2674:F2674)&lt;&gt;"-"),1))=SUMPRODUCT((TRIM(C2674:F2674)&lt;&gt;"-")*1),
    "No Change",
    "Change"))</f>
        <v>No Data</v>
      </c>
      <c r="I2674" s="159"/>
      <c r="J2674"/>
      <c r="K2674" s="163"/>
      <c r="L2674" s="147" t="str">
        <f>TRIM(CLEAN(TEXT(IFERROR(INDEX('Glade MR'!$B$4:$C$3000,MATCH($A2674,'Glade MR'!$C$4:$C$3000,0),1),"-"),"@")))</f>
        <v>-</v>
      </c>
      <c r="M2674" s="147" t="str">
        <f>TRIM(CLEAN(TEXT(IFERROR(INDEX('Glade MR'!$I$4:$J$3000,MATCH($A2674,'Glade MR'!$J$4:$J$3000,0),1),"-"),"@")))</f>
        <v>-</v>
      </c>
      <c r="N2674" s="147" t="str">
        <f>TRIM(CLEAN(TEXT(IFERROR(INDEX('Glade MR'!$P$4:$Q$3000,MATCH($A2674,'Glade MR'!$Q$4:$Q$3000,0),1),"-"),"@")))</f>
        <v>-</v>
      </c>
      <c r="O2674" s="147" t="str">
        <f>TRIM(CLEAN(TEXT(IFERROR(INDEX('Glade MR'!$W$4:$X$3000,MATCH($A2674,'Glade MR'!$X$4:$X$3000,0),1),"-"),"@")))</f>
        <v>-</v>
      </c>
      <c r="P2674" s="159" t="str">
        <f t="shared" si="83"/>
        <v>Not Found</v>
      </c>
      <c r="Q2674" t="str" cm="1">
        <f t="array" ref="Q2674">IF(SUMPRODUCT((TRIM(L2674:O2674)&lt;&gt;"-")*1)=0,
    "No Data",
    IF(COUNTIF(L2674:O2674,INDEX(_xlfn._xlws.FILTER(L2674:O2674,TRIM(L2674:O2674)&lt;&gt;"-"),1))=SUMPRODUCT((TRIM(L2674:O2674)&lt;&gt;"-")*1),
    "No Change",
    "Change"))</f>
        <v>No Data</v>
      </c>
      <c r="R2674" s="159"/>
      <c r="S2674" s="111"/>
    </row>
    <row r="2675" spans="1:19" x14ac:dyDescent="0.3">
      <c r="A2675" t="s">
        <v>3024</v>
      </c>
      <c r="B2675" t="s">
        <v>1145</v>
      </c>
      <c r="C2675" s="160" t="str">
        <f>TRIM(CLEAN(TEXT(IFERROR(INDEX('Snakeden MR'!$B$4:$C$3028,MATCH($A2675,'Snakeden MR'!$C$4:$C$3028,0),1),"-"),"@")))</f>
        <v>-</v>
      </c>
      <c r="D2675" s="147" t="str">
        <f>TRIM(CLEAN(TEXT(IFERROR(INDEX('Snakeden MR'!$I$4:$J$3028,MATCH($A2675,'Snakeden MR'!$J$4:$J$3028,0),1),"-"),"@")))</f>
        <v>-</v>
      </c>
      <c r="E2675" s="147" t="str">
        <f>TRIM(CLEAN(TEXT(IFERROR(INDEX('Snakeden MR'!$P$4:$Q$3028,MATCH($A2675,'Snakeden MR'!$Q$4:$Q$3028,0),1),"-"),"@")))</f>
        <v>-</v>
      </c>
      <c r="F2675" s="147" t="str">
        <f>TRIM(CLEAN(TEXT(IFERROR(INDEX('Snakeden MR'!$W$4:$X$3028,MATCH($A2675,'Snakeden MR'!$X$4:$X$3028,0),1),"-"),"@")))</f>
        <v>-</v>
      </c>
      <c r="G2675" s="159" t="str">
        <f t="shared" si="82"/>
        <v>Not Found</v>
      </c>
      <c r="H2675" t="str" cm="1">
        <f t="array" ref="H2675">IF(SUMPRODUCT((TRIM(C2675:F2675)&lt;&gt;"-")*1)=0,
    "No Data",
    IF(COUNTIF(C2675:F2675,INDEX(_xlfn._xlws.FILTER(C2675:F2675,TRIM(C2675:F2675)&lt;&gt;"-"),1))=SUMPRODUCT((TRIM(C2675:F2675)&lt;&gt;"-")*1),
    "No Change",
    "Change"))</f>
        <v>No Data</v>
      </c>
      <c r="I2675" s="159"/>
      <c r="J2675"/>
      <c r="K2675" s="163"/>
      <c r="L2675" s="147" t="str">
        <f>TRIM(CLEAN(TEXT(IFERROR(INDEX('Glade MR'!$B$4:$C$3000,MATCH($A2675,'Glade MR'!$C$4:$C$3000,0),1),"-"),"@")))</f>
        <v>-</v>
      </c>
      <c r="M2675" s="147" t="str">
        <f>TRIM(CLEAN(TEXT(IFERROR(INDEX('Glade MR'!$I$4:$J$3000,MATCH($A2675,'Glade MR'!$J$4:$J$3000,0),1),"-"),"@")))</f>
        <v>-</v>
      </c>
      <c r="N2675" s="147" t="str">
        <f>TRIM(CLEAN(TEXT(IFERROR(INDEX('Glade MR'!$P$4:$Q$3000,MATCH($A2675,'Glade MR'!$Q$4:$Q$3000,0),1),"-"),"@")))</f>
        <v>-</v>
      </c>
      <c r="O2675" s="147" t="str">
        <f>TRIM(CLEAN(TEXT(IFERROR(INDEX('Glade MR'!$W$4:$X$3000,MATCH($A2675,'Glade MR'!$X$4:$X$3000,0),1),"-"),"@")))</f>
        <v>-</v>
      </c>
      <c r="P2675" s="159" t="str">
        <f t="shared" si="83"/>
        <v>Not Found</v>
      </c>
      <c r="Q2675" t="str" cm="1">
        <f t="array" ref="Q2675">IF(SUMPRODUCT((TRIM(L2675:O2675)&lt;&gt;"-")*1)=0,
    "No Data",
    IF(COUNTIF(L2675:O2675,INDEX(_xlfn._xlws.FILTER(L2675:O2675,TRIM(L2675:O2675)&lt;&gt;"-"),1))=SUMPRODUCT((TRIM(L2675:O2675)&lt;&gt;"-")*1),
    "No Change",
    "Change"))</f>
        <v>No Data</v>
      </c>
      <c r="R2675" s="159"/>
      <c r="S2675" s="111"/>
    </row>
    <row r="2676" spans="1:19" x14ac:dyDescent="0.3">
      <c r="A2676" t="s">
        <v>3025</v>
      </c>
      <c r="B2676" t="s">
        <v>1145</v>
      </c>
      <c r="C2676" s="160" t="str">
        <f>TRIM(CLEAN(TEXT(IFERROR(INDEX('Snakeden MR'!$B$4:$C$3028,MATCH($A2676,'Snakeden MR'!$C$4:$C$3028,0),1),"-"),"@")))</f>
        <v>-</v>
      </c>
      <c r="D2676" s="147" t="str">
        <f>TRIM(CLEAN(TEXT(IFERROR(INDEX('Snakeden MR'!$I$4:$J$3028,MATCH($A2676,'Snakeden MR'!$J$4:$J$3028,0),1),"-"),"@")))</f>
        <v>-</v>
      </c>
      <c r="E2676" s="147" t="str">
        <f>TRIM(CLEAN(TEXT(IFERROR(INDEX('Snakeden MR'!$P$4:$Q$3028,MATCH($A2676,'Snakeden MR'!$Q$4:$Q$3028,0),1),"-"),"@")))</f>
        <v>-</v>
      </c>
      <c r="F2676" s="147" t="str">
        <f>TRIM(CLEAN(TEXT(IFERROR(INDEX('Snakeden MR'!$W$4:$X$3028,MATCH($A2676,'Snakeden MR'!$X$4:$X$3028,0),1),"-"),"@")))</f>
        <v>-</v>
      </c>
      <c r="G2676" s="159" t="str">
        <f t="shared" si="82"/>
        <v>Not Found</v>
      </c>
      <c r="H2676" t="str" cm="1">
        <f t="array" ref="H2676">IF(SUMPRODUCT((TRIM(C2676:F2676)&lt;&gt;"-")*1)=0,
    "No Data",
    IF(COUNTIF(C2676:F2676,INDEX(_xlfn._xlws.FILTER(C2676:F2676,TRIM(C2676:F2676)&lt;&gt;"-"),1))=SUMPRODUCT((TRIM(C2676:F2676)&lt;&gt;"-")*1),
    "No Change",
    "Change"))</f>
        <v>No Data</v>
      </c>
      <c r="I2676" s="159"/>
      <c r="J2676"/>
      <c r="K2676" s="163"/>
      <c r="L2676" s="147" t="str">
        <f>TRIM(CLEAN(TEXT(IFERROR(INDEX('Glade MR'!$B$4:$C$3000,MATCH($A2676,'Glade MR'!$C$4:$C$3000,0),1),"-"),"@")))</f>
        <v>-</v>
      </c>
      <c r="M2676" s="147" t="str">
        <f>TRIM(CLEAN(TEXT(IFERROR(INDEX('Glade MR'!$I$4:$J$3000,MATCH($A2676,'Glade MR'!$J$4:$J$3000,0),1),"-"),"@")))</f>
        <v>-</v>
      </c>
      <c r="N2676" s="147" t="str">
        <f>TRIM(CLEAN(TEXT(IFERROR(INDEX('Glade MR'!$P$4:$Q$3000,MATCH($A2676,'Glade MR'!$Q$4:$Q$3000,0),1),"-"),"@")))</f>
        <v>-</v>
      </c>
      <c r="O2676" s="147" t="str">
        <f>TRIM(CLEAN(TEXT(IFERROR(INDEX('Glade MR'!$W$4:$X$3000,MATCH($A2676,'Glade MR'!$X$4:$X$3000,0),1),"-"),"@")))</f>
        <v>-</v>
      </c>
      <c r="P2676" s="159" t="str">
        <f t="shared" si="83"/>
        <v>Not Found</v>
      </c>
      <c r="Q2676" t="str" cm="1">
        <f t="array" ref="Q2676">IF(SUMPRODUCT((TRIM(L2676:O2676)&lt;&gt;"-")*1)=0,
    "No Data",
    IF(COUNTIF(L2676:O2676,INDEX(_xlfn._xlws.FILTER(L2676:O2676,TRIM(L2676:O2676)&lt;&gt;"-"),1))=SUMPRODUCT((TRIM(L2676:O2676)&lt;&gt;"-")*1),
    "No Change",
    "Change"))</f>
        <v>No Data</v>
      </c>
      <c r="R2676" s="159"/>
      <c r="S2676" s="111"/>
    </row>
    <row r="2677" spans="1:19" x14ac:dyDescent="0.3">
      <c r="A2677" t="s">
        <v>3026</v>
      </c>
      <c r="B2677" t="s">
        <v>1145</v>
      </c>
      <c r="C2677" s="160" t="str">
        <f>TRIM(CLEAN(TEXT(IFERROR(INDEX('Snakeden MR'!$B$4:$C$3028,MATCH($A2677,'Snakeden MR'!$C$4:$C$3028,0),1),"-"),"@")))</f>
        <v>-</v>
      </c>
      <c r="D2677" s="147" t="str">
        <f>TRIM(CLEAN(TEXT(IFERROR(INDEX('Snakeden MR'!$I$4:$J$3028,MATCH($A2677,'Snakeden MR'!$J$4:$J$3028,0),1),"-"),"@")))</f>
        <v>-</v>
      </c>
      <c r="E2677" s="147" t="str">
        <f>TRIM(CLEAN(TEXT(IFERROR(INDEX('Snakeden MR'!$P$4:$Q$3028,MATCH($A2677,'Snakeden MR'!$Q$4:$Q$3028,0),1),"-"),"@")))</f>
        <v>-</v>
      </c>
      <c r="F2677" s="147" t="str">
        <f>TRIM(CLEAN(TEXT(IFERROR(INDEX('Snakeden MR'!$W$4:$X$3028,MATCH($A2677,'Snakeden MR'!$X$4:$X$3028,0),1),"-"),"@")))</f>
        <v>-</v>
      </c>
      <c r="G2677" s="159" t="str">
        <f t="shared" si="82"/>
        <v>Not Found</v>
      </c>
      <c r="H2677" t="str" cm="1">
        <f t="array" ref="H2677">IF(SUMPRODUCT((TRIM(C2677:F2677)&lt;&gt;"-")*1)=0,
    "No Data",
    IF(COUNTIF(C2677:F2677,INDEX(_xlfn._xlws.FILTER(C2677:F2677,TRIM(C2677:F2677)&lt;&gt;"-"),1))=SUMPRODUCT((TRIM(C2677:F2677)&lt;&gt;"-")*1),
    "No Change",
    "Change"))</f>
        <v>No Data</v>
      </c>
      <c r="I2677" s="159"/>
      <c r="J2677"/>
      <c r="K2677" s="163"/>
      <c r="L2677" s="147" t="str">
        <f>TRIM(CLEAN(TEXT(IFERROR(INDEX('Glade MR'!$B$4:$C$3000,MATCH($A2677,'Glade MR'!$C$4:$C$3000,0),1),"-"),"@")))</f>
        <v>-</v>
      </c>
      <c r="M2677" s="147" t="str">
        <f>TRIM(CLEAN(TEXT(IFERROR(INDEX('Glade MR'!$I$4:$J$3000,MATCH($A2677,'Glade MR'!$J$4:$J$3000,0),1),"-"),"@")))</f>
        <v>-</v>
      </c>
      <c r="N2677" s="147" t="str">
        <f>TRIM(CLEAN(TEXT(IFERROR(INDEX('Glade MR'!$P$4:$Q$3000,MATCH($A2677,'Glade MR'!$Q$4:$Q$3000,0),1),"-"),"@")))</f>
        <v>-</v>
      </c>
      <c r="O2677" s="147" t="str">
        <f>TRIM(CLEAN(TEXT(IFERROR(INDEX('Glade MR'!$W$4:$X$3000,MATCH($A2677,'Glade MR'!$X$4:$X$3000,0),1),"-"),"@")))</f>
        <v>-</v>
      </c>
      <c r="P2677" s="159" t="str">
        <f t="shared" si="83"/>
        <v>Not Found</v>
      </c>
      <c r="Q2677" t="str" cm="1">
        <f t="array" ref="Q2677">IF(SUMPRODUCT((TRIM(L2677:O2677)&lt;&gt;"-")*1)=0,
    "No Data",
    IF(COUNTIF(L2677:O2677,INDEX(_xlfn._xlws.FILTER(L2677:O2677,TRIM(L2677:O2677)&lt;&gt;"-"),1))=SUMPRODUCT((TRIM(L2677:O2677)&lt;&gt;"-")*1),
    "No Change",
    "Change"))</f>
        <v>No Data</v>
      </c>
      <c r="R2677" s="159"/>
      <c r="S2677" s="111"/>
    </row>
    <row r="2678" spans="1:19" x14ac:dyDescent="0.3">
      <c r="A2678" t="s">
        <v>3027</v>
      </c>
      <c r="B2678" t="s">
        <v>1145</v>
      </c>
      <c r="C2678" s="160" t="str">
        <f>TRIM(CLEAN(TEXT(IFERROR(INDEX('Snakeden MR'!$B$4:$C$3028,MATCH($A2678,'Snakeden MR'!$C$4:$C$3028,0),1),"-"),"@")))</f>
        <v>-</v>
      </c>
      <c r="D2678" s="147" t="str">
        <f>TRIM(CLEAN(TEXT(IFERROR(INDEX('Snakeden MR'!$I$4:$J$3028,MATCH($A2678,'Snakeden MR'!$J$4:$J$3028,0),1),"-"),"@")))</f>
        <v>-</v>
      </c>
      <c r="E2678" s="147" t="str">
        <f>TRIM(CLEAN(TEXT(IFERROR(INDEX('Snakeden MR'!$P$4:$Q$3028,MATCH($A2678,'Snakeden MR'!$Q$4:$Q$3028,0),1),"-"),"@")))</f>
        <v>-</v>
      </c>
      <c r="F2678" s="147" t="str">
        <f>TRIM(CLEAN(TEXT(IFERROR(INDEX('Snakeden MR'!$W$4:$X$3028,MATCH($A2678,'Snakeden MR'!$X$4:$X$3028,0),1),"-"),"@")))</f>
        <v>-</v>
      </c>
      <c r="G2678" s="159" t="str">
        <f t="shared" si="82"/>
        <v>Not Found</v>
      </c>
      <c r="H2678" t="str" cm="1">
        <f t="array" ref="H2678">IF(SUMPRODUCT((TRIM(C2678:F2678)&lt;&gt;"-")*1)=0,
    "No Data",
    IF(COUNTIF(C2678:F2678,INDEX(_xlfn._xlws.FILTER(C2678:F2678,TRIM(C2678:F2678)&lt;&gt;"-"),1))=SUMPRODUCT((TRIM(C2678:F2678)&lt;&gt;"-")*1),
    "No Change",
    "Change"))</f>
        <v>No Data</v>
      </c>
      <c r="I2678" s="159"/>
      <c r="J2678"/>
      <c r="K2678" s="163"/>
      <c r="L2678" s="147" t="str">
        <f>TRIM(CLEAN(TEXT(IFERROR(INDEX('Glade MR'!$B$4:$C$3000,MATCH($A2678,'Glade MR'!$C$4:$C$3000,0),1),"-"),"@")))</f>
        <v>-</v>
      </c>
      <c r="M2678" s="147" t="str">
        <f>TRIM(CLEAN(TEXT(IFERROR(INDEX('Glade MR'!$I$4:$J$3000,MATCH($A2678,'Glade MR'!$J$4:$J$3000,0),1),"-"),"@")))</f>
        <v>-</v>
      </c>
      <c r="N2678" s="147" t="str">
        <f>TRIM(CLEAN(TEXT(IFERROR(INDEX('Glade MR'!$P$4:$Q$3000,MATCH($A2678,'Glade MR'!$Q$4:$Q$3000,0),1),"-"),"@")))</f>
        <v>-</v>
      </c>
      <c r="O2678" s="147" t="str">
        <f>TRIM(CLEAN(TEXT(IFERROR(INDEX('Glade MR'!$W$4:$X$3000,MATCH($A2678,'Glade MR'!$X$4:$X$3000,0),1),"-"),"@")))</f>
        <v>-</v>
      </c>
      <c r="P2678" s="159" t="str">
        <f t="shared" si="83"/>
        <v>Not Found</v>
      </c>
      <c r="Q2678" t="str" cm="1">
        <f t="array" ref="Q2678">IF(SUMPRODUCT((TRIM(L2678:O2678)&lt;&gt;"-")*1)=0,
    "No Data",
    IF(COUNTIF(L2678:O2678,INDEX(_xlfn._xlws.FILTER(L2678:O2678,TRIM(L2678:O2678)&lt;&gt;"-"),1))=SUMPRODUCT((TRIM(L2678:O2678)&lt;&gt;"-")*1),
    "No Change",
    "Change"))</f>
        <v>No Data</v>
      </c>
      <c r="R2678" s="159"/>
      <c r="S2678" s="111"/>
    </row>
    <row r="2679" spans="1:19" x14ac:dyDescent="0.3">
      <c r="A2679" t="s">
        <v>3028</v>
      </c>
      <c r="B2679" t="s">
        <v>1145</v>
      </c>
      <c r="C2679" s="160" t="str">
        <f>TRIM(CLEAN(TEXT(IFERROR(INDEX('Snakeden MR'!$B$4:$C$3028,MATCH($A2679,'Snakeden MR'!$C$4:$C$3028,0),1),"-"),"@")))</f>
        <v>-</v>
      </c>
      <c r="D2679" s="147" t="str">
        <f>TRIM(CLEAN(TEXT(IFERROR(INDEX('Snakeden MR'!$I$4:$J$3028,MATCH($A2679,'Snakeden MR'!$J$4:$J$3028,0),1),"-"),"@")))</f>
        <v>-</v>
      </c>
      <c r="E2679" s="147" t="str">
        <f>TRIM(CLEAN(TEXT(IFERROR(INDEX('Snakeden MR'!$P$4:$Q$3028,MATCH($A2679,'Snakeden MR'!$Q$4:$Q$3028,0),1),"-"),"@")))</f>
        <v>-</v>
      </c>
      <c r="F2679" s="147" t="str">
        <f>TRIM(CLEAN(TEXT(IFERROR(INDEX('Snakeden MR'!$W$4:$X$3028,MATCH($A2679,'Snakeden MR'!$X$4:$X$3028,0),1),"-"),"@")))</f>
        <v>-</v>
      </c>
      <c r="G2679" s="159" t="str">
        <f t="shared" si="82"/>
        <v>Not Found</v>
      </c>
      <c r="H2679" t="str" cm="1">
        <f t="array" ref="H2679">IF(SUMPRODUCT((TRIM(C2679:F2679)&lt;&gt;"-")*1)=0,
    "No Data",
    IF(COUNTIF(C2679:F2679,INDEX(_xlfn._xlws.FILTER(C2679:F2679,TRIM(C2679:F2679)&lt;&gt;"-"),1))=SUMPRODUCT((TRIM(C2679:F2679)&lt;&gt;"-")*1),
    "No Change",
    "Change"))</f>
        <v>No Data</v>
      </c>
      <c r="I2679" s="159"/>
      <c r="J2679"/>
      <c r="K2679" s="163"/>
      <c r="L2679" s="147" t="str">
        <f>TRIM(CLEAN(TEXT(IFERROR(INDEX('Glade MR'!$B$4:$C$3000,MATCH($A2679,'Glade MR'!$C$4:$C$3000,0),1),"-"),"@")))</f>
        <v>-</v>
      </c>
      <c r="M2679" s="147" t="str">
        <f>TRIM(CLEAN(TEXT(IFERROR(INDEX('Glade MR'!$I$4:$J$3000,MATCH($A2679,'Glade MR'!$J$4:$J$3000,0),1),"-"),"@")))</f>
        <v>-</v>
      </c>
      <c r="N2679" s="147" t="str">
        <f>TRIM(CLEAN(TEXT(IFERROR(INDEX('Glade MR'!$P$4:$Q$3000,MATCH($A2679,'Glade MR'!$Q$4:$Q$3000,0),1),"-"),"@")))</f>
        <v>-</v>
      </c>
      <c r="O2679" s="147" t="str">
        <f>TRIM(CLEAN(TEXT(IFERROR(INDEX('Glade MR'!$W$4:$X$3000,MATCH($A2679,'Glade MR'!$X$4:$X$3000,0),1),"-"),"@")))</f>
        <v>-</v>
      </c>
      <c r="P2679" s="159" t="str">
        <f t="shared" si="83"/>
        <v>Not Found</v>
      </c>
      <c r="Q2679" t="str" cm="1">
        <f t="array" ref="Q2679">IF(SUMPRODUCT((TRIM(L2679:O2679)&lt;&gt;"-")*1)=0,
    "No Data",
    IF(COUNTIF(L2679:O2679,INDEX(_xlfn._xlws.FILTER(L2679:O2679,TRIM(L2679:O2679)&lt;&gt;"-"),1))=SUMPRODUCT((TRIM(L2679:O2679)&lt;&gt;"-")*1),
    "No Change",
    "Change"))</f>
        <v>No Data</v>
      </c>
      <c r="R2679" s="159"/>
      <c r="S2679" s="111"/>
    </row>
    <row r="2680" spans="1:19" x14ac:dyDescent="0.3">
      <c r="A2680" t="s">
        <v>3029</v>
      </c>
      <c r="B2680" t="s">
        <v>1145</v>
      </c>
      <c r="C2680" s="160" t="str">
        <f>TRIM(CLEAN(TEXT(IFERROR(INDEX('Snakeden MR'!$B$4:$C$3028,MATCH($A2680,'Snakeden MR'!$C$4:$C$3028,0),1),"-"),"@")))</f>
        <v>-</v>
      </c>
      <c r="D2680" s="147" t="str">
        <f>TRIM(CLEAN(TEXT(IFERROR(INDEX('Snakeden MR'!$I$4:$J$3028,MATCH($A2680,'Snakeden MR'!$J$4:$J$3028,0),1),"-"),"@")))</f>
        <v>-</v>
      </c>
      <c r="E2680" s="147" t="str">
        <f>TRIM(CLEAN(TEXT(IFERROR(INDEX('Snakeden MR'!$P$4:$Q$3028,MATCH($A2680,'Snakeden MR'!$Q$4:$Q$3028,0),1),"-"),"@")))</f>
        <v>-</v>
      </c>
      <c r="F2680" s="147" t="str">
        <f>TRIM(CLEAN(TEXT(IFERROR(INDEX('Snakeden MR'!$W$4:$X$3028,MATCH($A2680,'Snakeden MR'!$X$4:$X$3028,0),1),"-"),"@")))</f>
        <v>-</v>
      </c>
      <c r="G2680" s="159" t="str">
        <f t="shared" si="82"/>
        <v>Not Found</v>
      </c>
      <c r="H2680" t="str" cm="1">
        <f t="array" ref="H2680">IF(SUMPRODUCT((TRIM(C2680:F2680)&lt;&gt;"-")*1)=0,
    "No Data",
    IF(COUNTIF(C2680:F2680,INDEX(_xlfn._xlws.FILTER(C2680:F2680,TRIM(C2680:F2680)&lt;&gt;"-"),1))=SUMPRODUCT((TRIM(C2680:F2680)&lt;&gt;"-")*1),
    "No Change",
    "Change"))</f>
        <v>No Data</v>
      </c>
      <c r="I2680" s="159"/>
      <c r="J2680"/>
      <c r="K2680" s="163"/>
      <c r="L2680" s="147" t="str">
        <f>TRIM(CLEAN(TEXT(IFERROR(INDEX('Glade MR'!$B$4:$C$3000,MATCH($A2680,'Glade MR'!$C$4:$C$3000,0),1),"-"),"@")))</f>
        <v>-</v>
      </c>
      <c r="M2680" s="147" t="str">
        <f>TRIM(CLEAN(TEXT(IFERROR(INDEX('Glade MR'!$I$4:$J$3000,MATCH($A2680,'Glade MR'!$J$4:$J$3000,0),1),"-"),"@")))</f>
        <v>-</v>
      </c>
      <c r="N2680" s="147" t="str">
        <f>TRIM(CLEAN(TEXT(IFERROR(INDEX('Glade MR'!$P$4:$Q$3000,MATCH($A2680,'Glade MR'!$Q$4:$Q$3000,0),1),"-"),"@")))</f>
        <v>-</v>
      </c>
      <c r="O2680" s="147" t="str">
        <f>TRIM(CLEAN(TEXT(IFERROR(INDEX('Glade MR'!$W$4:$X$3000,MATCH($A2680,'Glade MR'!$X$4:$X$3000,0),1),"-"),"@")))</f>
        <v>-</v>
      </c>
      <c r="P2680" s="159" t="str">
        <f t="shared" si="83"/>
        <v>Not Found</v>
      </c>
      <c r="Q2680" t="str" cm="1">
        <f t="array" ref="Q2680">IF(SUMPRODUCT((TRIM(L2680:O2680)&lt;&gt;"-")*1)=0,
    "No Data",
    IF(COUNTIF(L2680:O2680,INDEX(_xlfn._xlws.FILTER(L2680:O2680,TRIM(L2680:O2680)&lt;&gt;"-"),1))=SUMPRODUCT((TRIM(L2680:O2680)&lt;&gt;"-")*1),
    "No Change",
    "Change"))</f>
        <v>No Data</v>
      </c>
      <c r="R2680" s="159"/>
      <c r="S2680" s="111"/>
    </row>
    <row r="2681" spans="1:19" x14ac:dyDescent="0.3">
      <c r="A2681" t="s">
        <v>3030</v>
      </c>
      <c r="B2681" t="s">
        <v>1145</v>
      </c>
      <c r="C2681" s="160" t="str">
        <f>TRIM(CLEAN(TEXT(IFERROR(INDEX('Snakeden MR'!$B$4:$C$3028,MATCH($A2681,'Snakeden MR'!$C$4:$C$3028,0),1),"-"),"@")))</f>
        <v>-</v>
      </c>
      <c r="D2681" s="147" t="str">
        <f>TRIM(CLEAN(TEXT(IFERROR(INDEX('Snakeden MR'!$I$4:$J$3028,MATCH($A2681,'Snakeden MR'!$J$4:$J$3028,0),1),"-"),"@")))</f>
        <v>-</v>
      </c>
      <c r="E2681" s="147" t="str">
        <f>TRIM(CLEAN(TEXT(IFERROR(INDEX('Snakeden MR'!$P$4:$Q$3028,MATCH($A2681,'Snakeden MR'!$Q$4:$Q$3028,0),1),"-"),"@")))</f>
        <v>-</v>
      </c>
      <c r="F2681" s="147" t="str">
        <f>TRIM(CLEAN(TEXT(IFERROR(INDEX('Snakeden MR'!$W$4:$X$3028,MATCH($A2681,'Snakeden MR'!$X$4:$X$3028,0),1),"-"),"@")))</f>
        <v>-</v>
      </c>
      <c r="G2681" s="159" t="str">
        <f t="shared" si="82"/>
        <v>Not Found</v>
      </c>
      <c r="H2681" t="str" cm="1">
        <f t="array" ref="H2681">IF(SUMPRODUCT((TRIM(C2681:F2681)&lt;&gt;"-")*1)=0,
    "No Data",
    IF(COUNTIF(C2681:F2681,INDEX(_xlfn._xlws.FILTER(C2681:F2681,TRIM(C2681:F2681)&lt;&gt;"-"),1))=SUMPRODUCT((TRIM(C2681:F2681)&lt;&gt;"-")*1),
    "No Change",
    "Change"))</f>
        <v>No Data</v>
      </c>
      <c r="I2681" s="159"/>
      <c r="J2681"/>
      <c r="K2681" s="163"/>
      <c r="L2681" s="147" t="str">
        <f>TRIM(CLEAN(TEXT(IFERROR(INDEX('Glade MR'!$B$4:$C$3000,MATCH($A2681,'Glade MR'!$C$4:$C$3000,0),1),"-"),"@")))</f>
        <v>-</v>
      </c>
      <c r="M2681" s="147" t="str">
        <f>TRIM(CLEAN(TEXT(IFERROR(INDEX('Glade MR'!$I$4:$J$3000,MATCH($A2681,'Glade MR'!$J$4:$J$3000,0),1),"-"),"@")))</f>
        <v>-</v>
      </c>
      <c r="N2681" s="147" t="str">
        <f>TRIM(CLEAN(TEXT(IFERROR(INDEX('Glade MR'!$P$4:$Q$3000,MATCH($A2681,'Glade MR'!$Q$4:$Q$3000,0),1),"-"),"@")))</f>
        <v>-</v>
      </c>
      <c r="O2681" s="147" t="str">
        <f>TRIM(CLEAN(TEXT(IFERROR(INDEX('Glade MR'!$W$4:$X$3000,MATCH($A2681,'Glade MR'!$X$4:$X$3000,0),1),"-"),"@")))</f>
        <v>-</v>
      </c>
      <c r="P2681" s="159" t="str">
        <f t="shared" si="83"/>
        <v>Not Found</v>
      </c>
      <c r="Q2681" t="str" cm="1">
        <f t="array" ref="Q2681">IF(SUMPRODUCT((TRIM(L2681:O2681)&lt;&gt;"-")*1)=0,
    "No Data",
    IF(COUNTIF(L2681:O2681,INDEX(_xlfn._xlws.FILTER(L2681:O2681,TRIM(L2681:O2681)&lt;&gt;"-"),1))=SUMPRODUCT((TRIM(L2681:O2681)&lt;&gt;"-")*1),
    "No Change",
    "Change"))</f>
        <v>No Data</v>
      </c>
      <c r="R2681" s="159"/>
      <c r="S2681" s="111"/>
    </row>
    <row r="2682" spans="1:19" x14ac:dyDescent="0.3">
      <c r="A2682" t="s">
        <v>282</v>
      </c>
      <c r="B2682" t="s">
        <v>1145</v>
      </c>
      <c r="C2682" s="160" t="str">
        <f>TRIM(CLEAN(TEXT(IFERROR(INDEX('Snakeden MR'!$B$4:$C$3028,MATCH($A2682,'Snakeden MR'!$C$4:$C$3028,0),1),"-"),"@")))</f>
        <v>-</v>
      </c>
      <c r="D2682" s="147" t="str">
        <f>TRIM(CLEAN(TEXT(IFERROR(INDEX('Snakeden MR'!$I$4:$J$3028,MATCH($A2682,'Snakeden MR'!$J$4:$J$3028,0),1),"-"),"@")))</f>
        <v>-</v>
      </c>
      <c r="E2682" s="147" t="str">
        <f>TRIM(CLEAN(TEXT(IFERROR(INDEX('Snakeden MR'!$P$4:$Q$3028,MATCH($A2682,'Snakeden MR'!$Q$4:$Q$3028,0),1),"-"),"@")))</f>
        <v>Pool 2</v>
      </c>
      <c r="F2682" s="147" t="str">
        <f>TRIM(CLEAN(TEXT(IFERROR(INDEX('Snakeden MR'!$W$4:$X$3028,MATCH($A2682,'Snakeden MR'!$X$4:$X$3028,0),1),"-"),"@")))</f>
        <v>-</v>
      </c>
      <c r="G2682" s="159" t="str">
        <f t="shared" si="82"/>
        <v>Found</v>
      </c>
      <c r="H2682" t="str" cm="1">
        <f t="array" ref="H2682">IF(SUMPRODUCT((TRIM(C2682:F2682)&lt;&gt;"-")*1)=0,
    "No Data",
    IF(COUNTIF(C2682:F2682,INDEX(_xlfn._xlws.FILTER(C2682:F2682,TRIM(C2682:F2682)&lt;&gt;"-"),1))=SUMPRODUCT((TRIM(C2682:F2682)&lt;&gt;"-")*1),
    "No Change",
    "Change"))</f>
        <v>No Change</v>
      </c>
      <c r="I2682" s="159"/>
      <c r="J2682"/>
      <c r="K2682" s="163"/>
      <c r="L2682" s="147" t="str">
        <f>TRIM(CLEAN(TEXT(IFERROR(INDEX('Glade MR'!$B$4:$C$3000,MATCH($A2682,'Glade MR'!$C$4:$C$3000,0),1),"-"),"@")))</f>
        <v>-</v>
      </c>
      <c r="M2682" s="147" t="str">
        <f>TRIM(CLEAN(TEXT(IFERROR(INDEX('Glade MR'!$I$4:$J$3000,MATCH($A2682,'Glade MR'!$J$4:$J$3000,0),1),"-"),"@")))</f>
        <v>-</v>
      </c>
      <c r="N2682" s="147" t="str">
        <f>TRIM(CLEAN(TEXT(IFERROR(INDEX('Glade MR'!$P$4:$Q$3000,MATCH($A2682,'Glade MR'!$Q$4:$Q$3000,0),1),"-"),"@")))</f>
        <v>-</v>
      </c>
      <c r="O2682" s="147" t="str">
        <f>TRIM(CLEAN(TEXT(IFERROR(INDEX('Glade MR'!$W$4:$X$3000,MATCH($A2682,'Glade MR'!$X$4:$X$3000,0),1),"-"),"@")))</f>
        <v>-</v>
      </c>
      <c r="P2682" s="159" t="str">
        <f t="shared" si="83"/>
        <v>Not Found</v>
      </c>
      <c r="Q2682" t="str" cm="1">
        <f t="array" ref="Q2682">IF(SUMPRODUCT((TRIM(L2682:O2682)&lt;&gt;"-")*1)=0,
    "No Data",
    IF(COUNTIF(L2682:O2682,INDEX(_xlfn._xlws.FILTER(L2682:O2682,TRIM(L2682:O2682)&lt;&gt;"-"),1))=SUMPRODUCT((TRIM(L2682:O2682)&lt;&gt;"-")*1),
    "No Change",
    "Change"))</f>
        <v>No Data</v>
      </c>
      <c r="R2682" s="159"/>
      <c r="S2682" s="111"/>
    </row>
    <row r="2683" spans="1:19" x14ac:dyDescent="0.3">
      <c r="A2683" t="s">
        <v>3031</v>
      </c>
      <c r="B2683" t="s">
        <v>1145</v>
      </c>
      <c r="C2683" s="160" t="str">
        <f>TRIM(CLEAN(TEXT(IFERROR(INDEX('Snakeden MR'!$B$4:$C$3028,MATCH($A2683,'Snakeden MR'!$C$4:$C$3028,0),1),"-"),"@")))</f>
        <v>-</v>
      </c>
      <c r="D2683" s="147" t="str">
        <f>TRIM(CLEAN(TEXT(IFERROR(INDEX('Snakeden MR'!$I$4:$J$3028,MATCH($A2683,'Snakeden MR'!$J$4:$J$3028,0),1),"-"),"@")))</f>
        <v>-</v>
      </c>
      <c r="E2683" s="147" t="str">
        <f>TRIM(CLEAN(TEXT(IFERROR(INDEX('Snakeden MR'!$P$4:$Q$3028,MATCH($A2683,'Snakeden MR'!$Q$4:$Q$3028,0),1),"-"),"@")))</f>
        <v>-</v>
      </c>
      <c r="F2683" s="147" t="str">
        <f>TRIM(CLEAN(TEXT(IFERROR(INDEX('Snakeden MR'!$W$4:$X$3028,MATCH($A2683,'Snakeden MR'!$X$4:$X$3028,0),1),"-"),"@")))</f>
        <v>-</v>
      </c>
      <c r="G2683" s="159" t="str">
        <f t="shared" si="82"/>
        <v>Not Found</v>
      </c>
      <c r="H2683" t="str" cm="1">
        <f t="array" ref="H2683">IF(SUMPRODUCT((TRIM(C2683:F2683)&lt;&gt;"-")*1)=0,
    "No Data",
    IF(COUNTIF(C2683:F2683,INDEX(_xlfn._xlws.FILTER(C2683:F2683,TRIM(C2683:F2683)&lt;&gt;"-"),1))=SUMPRODUCT((TRIM(C2683:F2683)&lt;&gt;"-")*1),
    "No Change",
    "Change"))</f>
        <v>No Data</v>
      </c>
      <c r="I2683" s="159"/>
      <c r="J2683"/>
      <c r="K2683" s="163"/>
      <c r="L2683" s="147" t="str">
        <f>TRIM(CLEAN(TEXT(IFERROR(INDEX('Glade MR'!$B$4:$C$3000,MATCH($A2683,'Glade MR'!$C$4:$C$3000,0),1),"-"),"@")))</f>
        <v>-</v>
      </c>
      <c r="M2683" s="147" t="str">
        <f>TRIM(CLEAN(TEXT(IFERROR(INDEX('Glade MR'!$I$4:$J$3000,MATCH($A2683,'Glade MR'!$J$4:$J$3000,0),1),"-"),"@")))</f>
        <v>-</v>
      </c>
      <c r="N2683" s="147" t="str">
        <f>TRIM(CLEAN(TEXT(IFERROR(INDEX('Glade MR'!$P$4:$Q$3000,MATCH($A2683,'Glade MR'!$Q$4:$Q$3000,0),1),"-"),"@")))</f>
        <v>-</v>
      </c>
      <c r="O2683" s="147" t="str">
        <f>TRIM(CLEAN(TEXT(IFERROR(INDEX('Glade MR'!$W$4:$X$3000,MATCH($A2683,'Glade MR'!$X$4:$X$3000,0),1),"-"),"@")))</f>
        <v>-</v>
      </c>
      <c r="P2683" s="159" t="str">
        <f t="shared" si="83"/>
        <v>Not Found</v>
      </c>
      <c r="Q2683" t="str" cm="1">
        <f t="array" ref="Q2683">IF(SUMPRODUCT((TRIM(L2683:O2683)&lt;&gt;"-")*1)=0,
    "No Data",
    IF(COUNTIF(L2683:O2683,INDEX(_xlfn._xlws.FILTER(L2683:O2683,TRIM(L2683:O2683)&lt;&gt;"-"),1))=SUMPRODUCT((TRIM(L2683:O2683)&lt;&gt;"-")*1),
    "No Change",
    "Change"))</f>
        <v>No Data</v>
      </c>
      <c r="R2683" s="159"/>
      <c r="S2683" s="111"/>
    </row>
    <row r="2684" spans="1:19" x14ac:dyDescent="0.3">
      <c r="A2684" t="s">
        <v>3032</v>
      </c>
      <c r="B2684" t="s">
        <v>1145</v>
      </c>
      <c r="C2684" s="160" t="str">
        <f>TRIM(CLEAN(TEXT(IFERROR(INDEX('Snakeden MR'!$B$4:$C$3028,MATCH($A2684,'Snakeden MR'!$C$4:$C$3028,0),1),"-"),"@")))</f>
        <v>-</v>
      </c>
      <c r="D2684" s="147" t="str">
        <f>TRIM(CLEAN(TEXT(IFERROR(INDEX('Snakeden MR'!$I$4:$J$3028,MATCH($A2684,'Snakeden MR'!$J$4:$J$3028,0),1),"-"),"@")))</f>
        <v>-</v>
      </c>
      <c r="E2684" s="147" t="str">
        <f>TRIM(CLEAN(TEXT(IFERROR(INDEX('Snakeden MR'!$P$4:$Q$3028,MATCH($A2684,'Snakeden MR'!$Q$4:$Q$3028,0),1),"-"),"@")))</f>
        <v>-</v>
      </c>
      <c r="F2684" s="147" t="str">
        <f>TRIM(CLEAN(TEXT(IFERROR(INDEX('Snakeden MR'!$W$4:$X$3028,MATCH($A2684,'Snakeden MR'!$X$4:$X$3028,0),1),"-"),"@")))</f>
        <v>-</v>
      </c>
      <c r="G2684" s="159" t="str">
        <f t="shared" si="82"/>
        <v>Not Found</v>
      </c>
      <c r="H2684" t="str" cm="1">
        <f t="array" ref="H2684">IF(SUMPRODUCT((TRIM(C2684:F2684)&lt;&gt;"-")*1)=0,
    "No Data",
    IF(COUNTIF(C2684:F2684,INDEX(_xlfn._xlws.FILTER(C2684:F2684,TRIM(C2684:F2684)&lt;&gt;"-"),1))=SUMPRODUCT((TRIM(C2684:F2684)&lt;&gt;"-")*1),
    "No Change",
    "Change"))</f>
        <v>No Data</v>
      </c>
      <c r="I2684" s="159"/>
      <c r="J2684"/>
      <c r="K2684" s="163"/>
      <c r="L2684" s="147" t="str">
        <f>TRIM(CLEAN(TEXT(IFERROR(INDEX('Glade MR'!$B$4:$C$3000,MATCH($A2684,'Glade MR'!$C$4:$C$3000,0),1),"-"),"@")))</f>
        <v>-</v>
      </c>
      <c r="M2684" s="147" t="str">
        <f>TRIM(CLEAN(TEXT(IFERROR(INDEX('Glade MR'!$I$4:$J$3000,MATCH($A2684,'Glade MR'!$J$4:$J$3000,0),1),"-"),"@")))</f>
        <v>-</v>
      </c>
      <c r="N2684" s="147" t="str">
        <f>TRIM(CLEAN(TEXT(IFERROR(INDEX('Glade MR'!$P$4:$Q$3000,MATCH($A2684,'Glade MR'!$Q$4:$Q$3000,0),1),"-"),"@")))</f>
        <v>-</v>
      </c>
      <c r="O2684" s="147" t="str">
        <f>TRIM(CLEAN(TEXT(IFERROR(INDEX('Glade MR'!$W$4:$X$3000,MATCH($A2684,'Glade MR'!$X$4:$X$3000,0),1),"-"),"@")))</f>
        <v>-</v>
      </c>
      <c r="P2684" s="159" t="str">
        <f t="shared" si="83"/>
        <v>Not Found</v>
      </c>
      <c r="Q2684" t="str" cm="1">
        <f t="array" ref="Q2684">IF(SUMPRODUCT((TRIM(L2684:O2684)&lt;&gt;"-")*1)=0,
    "No Data",
    IF(COUNTIF(L2684:O2684,INDEX(_xlfn._xlws.FILTER(L2684:O2684,TRIM(L2684:O2684)&lt;&gt;"-"),1))=SUMPRODUCT((TRIM(L2684:O2684)&lt;&gt;"-")*1),
    "No Change",
    "Change"))</f>
        <v>No Data</v>
      </c>
      <c r="R2684" s="159"/>
      <c r="S2684" s="111"/>
    </row>
    <row r="2685" spans="1:19" x14ac:dyDescent="0.3">
      <c r="A2685" t="s">
        <v>3033</v>
      </c>
      <c r="B2685" t="s">
        <v>1145</v>
      </c>
      <c r="C2685" s="160" t="str">
        <f>TRIM(CLEAN(TEXT(IFERROR(INDEX('Snakeden MR'!$B$4:$C$3028,MATCH($A2685,'Snakeden MR'!$C$4:$C$3028,0),1),"-"),"@")))</f>
        <v>-</v>
      </c>
      <c r="D2685" s="147" t="str">
        <f>TRIM(CLEAN(TEXT(IFERROR(INDEX('Snakeden MR'!$I$4:$J$3028,MATCH($A2685,'Snakeden MR'!$J$4:$J$3028,0),1),"-"),"@")))</f>
        <v>-</v>
      </c>
      <c r="E2685" s="147" t="str">
        <f>TRIM(CLEAN(TEXT(IFERROR(INDEX('Snakeden MR'!$P$4:$Q$3028,MATCH($A2685,'Snakeden MR'!$Q$4:$Q$3028,0),1),"-"),"@")))</f>
        <v>-</v>
      </c>
      <c r="F2685" s="147" t="str">
        <f>TRIM(CLEAN(TEXT(IFERROR(INDEX('Snakeden MR'!$W$4:$X$3028,MATCH($A2685,'Snakeden MR'!$X$4:$X$3028,0),1),"-"),"@")))</f>
        <v>-</v>
      </c>
      <c r="G2685" s="159" t="str">
        <f t="shared" si="82"/>
        <v>Not Found</v>
      </c>
      <c r="H2685" t="str" cm="1">
        <f t="array" ref="H2685">IF(SUMPRODUCT((TRIM(C2685:F2685)&lt;&gt;"-")*1)=0,
    "No Data",
    IF(COUNTIF(C2685:F2685,INDEX(_xlfn._xlws.FILTER(C2685:F2685,TRIM(C2685:F2685)&lt;&gt;"-"),1))=SUMPRODUCT((TRIM(C2685:F2685)&lt;&gt;"-")*1),
    "No Change",
    "Change"))</f>
        <v>No Data</v>
      </c>
      <c r="I2685" s="159"/>
      <c r="J2685"/>
      <c r="K2685" s="163"/>
      <c r="L2685" s="147" t="str">
        <f>TRIM(CLEAN(TEXT(IFERROR(INDEX('Glade MR'!$B$4:$C$3000,MATCH($A2685,'Glade MR'!$C$4:$C$3000,0),1),"-"),"@")))</f>
        <v>-</v>
      </c>
      <c r="M2685" s="147" t="str">
        <f>TRIM(CLEAN(TEXT(IFERROR(INDEX('Glade MR'!$I$4:$J$3000,MATCH($A2685,'Glade MR'!$J$4:$J$3000,0),1),"-"),"@")))</f>
        <v>-</v>
      </c>
      <c r="N2685" s="147" t="str">
        <f>TRIM(CLEAN(TEXT(IFERROR(INDEX('Glade MR'!$P$4:$Q$3000,MATCH($A2685,'Glade MR'!$Q$4:$Q$3000,0),1),"-"),"@")))</f>
        <v>-</v>
      </c>
      <c r="O2685" s="147" t="str">
        <f>TRIM(CLEAN(TEXT(IFERROR(INDEX('Glade MR'!$W$4:$X$3000,MATCH($A2685,'Glade MR'!$X$4:$X$3000,0),1),"-"),"@")))</f>
        <v>-</v>
      </c>
      <c r="P2685" s="159" t="str">
        <f t="shared" si="83"/>
        <v>Not Found</v>
      </c>
      <c r="Q2685" t="str" cm="1">
        <f t="array" ref="Q2685">IF(SUMPRODUCT((TRIM(L2685:O2685)&lt;&gt;"-")*1)=0,
    "No Data",
    IF(COUNTIF(L2685:O2685,INDEX(_xlfn._xlws.FILTER(L2685:O2685,TRIM(L2685:O2685)&lt;&gt;"-"),1))=SUMPRODUCT((TRIM(L2685:O2685)&lt;&gt;"-")*1),
    "No Change",
    "Change"))</f>
        <v>No Data</v>
      </c>
      <c r="R2685" s="159"/>
      <c r="S2685" s="111"/>
    </row>
    <row r="2686" spans="1:19" x14ac:dyDescent="0.3">
      <c r="A2686" t="s">
        <v>3034</v>
      </c>
      <c r="B2686" t="s">
        <v>1145</v>
      </c>
      <c r="C2686" s="160" t="str">
        <f>TRIM(CLEAN(TEXT(IFERROR(INDEX('Snakeden MR'!$B$4:$C$3028,MATCH($A2686,'Snakeden MR'!$C$4:$C$3028,0),1),"-"),"@")))</f>
        <v>-</v>
      </c>
      <c r="D2686" s="147" t="str">
        <f>TRIM(CLEAN(TEXT(IFERROR(INDEX('Snakeden MR'!$I$4:$J$3028,MATCH($A2686,'Snakeden MR'!$J$4:$J$3028,0),1),"-"),"@")))</f>
        <v>-</v>
      </c>
      <c r="E2686" s="147" t="str">
        <f>TRIM(CLEAN(TEXT(IFERROR(INDEX('Snakeden MR'!$P$4:$Q$3028,MATCH($A2686,'Snakeden MR'!$Q$4:$Q$3028,0),1),"-"),"@")))</f>
        <v>-</v>
      </c>
      <c r="F2686" s="147" t="str">
        <f>TRIM(CLEAN(TEXT(IFERROR(INDEX('Snakeden MR'!$W$4:$X$3028,MATCH($A2686,'Snakeden MR'!$X$4:$X$3028,0),1),"-"),"@")))</f>
        <v>-</v>
      </c>
      <c r="G2686" s="159" t="str">
        <f t="shared" si="82"/>
        <v>Not Found</v>
      </c>
      <c r="H2686" t="str" cm="1">
        <f t="array" ref="H2686">IF(SUMPRODUCT((TRIM(C2686:F2686)&lt;&gt;"-")*1)=0,
    "No Data",
    IF(COUNTIF(C2686:F2686,INDEX(_xlfn._xlws.FILTER(C2686:F2686,TRIM(C2686:F2686)&lt;&gt;"-"),1))=SUMPRODUCT((TRIM(C2686:F2686)&lt;&gt;"-")*1),
    "No Change",
    "Change"))</f>
        <v>No Data</v>
      </c>
      <c r="I2686" s="159"/>
      <c r="J2686"/>
      <c r="K2686" s="163"/>
      <c r="L2686" s="147" t="str">
        <f>TRIM(CLEAN(TEXT(IFERROR(INDEX('Glade MR'!$B$4:$C$3000,MATCH($A2686,'Glade MR'!$C$4:$C$3000,0),1),"-"),"@")))</f>
        <v>-</v>
      </c>
      <c r="M2686" s="147" t="str">
        <f>TRIM(CLEAN(TEXT(IFERROR(INDEX('Glade MR'!$I$4:$J$3000,MATCH($A2686,'Glade MR'!$J$4:$J$3000,0),1),"-"),"@")))</f>
        <v>-</v>
      </c>
      <c r="N2686" s="147" t="str">
        <f>TRIM(CLEAN(TEXT(IFERROR(INDEX('Glade MR'!$P$4:$Q$3000,MATCH($A2686,'Glade MR'!$Q$4:$Q$3000,0),1),"-"),"@")))</f>
        <v>-</v>
      </c>
      <c r="O2686" s="147" t="str">
        <f>TRIM(CLEAN(TEXT(IFERROR(INDEX('Glade MR'!$W$4:$X$3000,MATCH($A2686,'Glade MR'!$X$4:$X$3000,0),1),"-"),"@")))</f>
        <v>-</v>
      </c>
      <c r="P2686" s="159" t="str">
        <f t="shared" si="83"/>
        <v>Not Found</v>
      </c>
      <c r="Q2686" t="str" cm="1">
        <f t="array" ref="Q2686">IF(SUMPRODUCT((TRIM(L2686:O2686)&lt;&gt;"-")*1)=0,
    "No Data",
    IF(COUNTIF(L2686:O2686,INDEX(_xlfn._xlws.FILTER(L2686:O2686,TRIM(L2686:O2686)&lt;&gt;"-"),1))=SUMPRODUCT((TRIM(L2686:O2686)&lt;&gt;"-")*1),
    "No Change",
    "Change"))</f>
        <v>No Data</v>
      </c>
      <c r="R2686" s="159"/>
      <c r="S2686" s="111"/>
    </row>
    <row r="2687" spans="1:19" x14ac:dyDescent="0.3">
      <c r="A2687" t="s">
        <v>3035</v>
      </c>
      <c r="B2687" t="s">
        <v>1145</v>
      </c>
      <c r="C2687" s="160" t="str">
        <f>TRIM(CLEAN(TEXT(IFERROR(INDEX('Snakeden MR'!$B$4:$C$3028,MATCH($A2687,'Snakeden MR'!$C$4:$C$3028,0),1),"-"),"@")))</f>
        <v>-</v>
      </c>
      <c r="D2687" s="147" t="str">
        <f>TRIM(CLEAN(TEXT(IFERROR(INDEX('Snakeden MR'!$I$4:$J$3028,MATCH($A2687,'Snakeden MR'!$J$4:$J$3028,0),1),"-"),"@")))</f>
        <v>-</v>
      </c>
      <c r="E2687" s="147" t="str">
        <f>TRIM(CLEAN(TEXT(IFERROR(INDEX('Snakeden MR'!$P$4:$Q$3028,MATCH($A2687,'Snakeden MR'!$Q$4:$Q$3028,0),1),"-"),"@")))</f>
        <v>-</v>
      </c>
      <c r="F2687" s="147" t="str">
        <f>TRIM(CLEAN(TEXT(IFERROR(INDEX('Snakeden MR'!$W$4:$X$3028,MATCH($A2687,'Snakeden MR'!$X$4:$X$3028,0),1),"-"),"@")))</f>
        <v>-</v>
      </c>
      <c r="G2687" s="159" t="str">
        <f t="shared" si="82"/>
        <v>Not Found</v>
      </c>
      <c r="H2687" t="str" cm="1">
        <f t="array" ref="H2687">IF(SUMPRODUCT((TRIM(C2687:F2687)&lt;&gt;"-")*1)=0,
    "No Data",
    IF(COUNTIF(C2687:F2687,INDEX(_xlfn._xlws.FILTER(C2687:F2687,TRIM(C2687:F2687)&lt;&gt;"-"),1))=SUMPRODUCT((TRIM(C2687:F2687)&lt;&gt;"-")*1),
    "No Change",
    "Change"))</f>
        <v>No Data</v>
      </c>
      <c r="I2687" s="159"/>
      <c r="J2687"/>
      <c r="K2687" s="163"/>
      <c r="L2687" s="147" t="str">
        <f>TRIM(CLEAN(TEXT(IFERROR(INDEX('Glade MR'!$B$4:$C$3000,MATCH($A2687,'Glade MR'!$C$4:$C$3000,0),1),"-"),"@")))</f>
        <v>-</v>
      </c>
      <c r="M2687" s="147" t="str">
        <f>TRIM(CLEAN(TEXT(IFERROR(INDEX('Glade MR'!$I$4:$J$3000,MATCH($A2687,'Glade MR'!$J$4:$J$3000,0),1),"-"),"@")))</f>
        <v>-</v>
      </c>
      <c r="N2687" s="147" t="str">
        <f>TRIM(CLEAN(TEXT(IFERROR(INDEX('Glade MR'!$P$4:$Q$3000,MATCH($A2687,'Glade MR'!$Q$4:$Q$3000,0),1),"-"),"@")))</f>
        <v>-</v>
      </c>
      <c r="O2687" s="147" t="str">
        <f>TRIM(CLEAN(TEXT(IFERROR(INDEX('Glade MR'!$W$4:$X$3000,MATCH($A2687,'Glade MR'!$X$4:$X$3000,0),1),"-"),"@")))</f>
        <v>-</v>
      </c>
      <c r="P2687" s="159" t="str">
        <f t="shared" si="83"/>
        <v>Not Found</v>
      </c>
      <c r="Q2687" t="str" cm="1">
        <f t="array" ref="Q2687">IF(SUMPRODUCT((TRIM(L2687:O2687)&lt;&gt;"-")*1)=0,
    "No Data",
    IF(COUNTIF(L2687:O2687,INDEX(_xlfn._xlws.FILTER(L2687:O2687,TRIM(L2687:O2687)&lt;&gt;"-"),1))=SUMPRODUCT((TRIM(L2687:O2687)&lt;&gt;"-")*1),
    "No Change",
    "Change"))</f>
        <v>No Data</v>
      </c>
      <c r="R2687" s="159"/>
      <c r="S2687" s="111"/>
    </row>
    <row r="2688" spans="1:19" x14ac:dyDescent="0.3">
      <c r="A2688" t="s">
        <v>3036</v>
      </c>
      <c r="B2688" t="s">
        <v>1145</v>
      </c>
      <c r="C2688" s="160" t="str">
        <f>TRIM(CLEAN(TEXT(IFERROR(INDEX('Snakeden MR'!$B$4:$C$3028,MATCH($A2688,'Snakeden MR'!$C$4:$C$3028,0),1),"-"),"@")))</f>
        <v>-</v>
      </c>
      <c r="D2688" s="147" t="str">
        <f>TRIM(CLEAN(TEXT(IFERROR(INDEX('Snakeden MR'!$I$4:$J$3028,MATCH($A2688,'Snakeden MR'!$J$4:$J$3028,0),1),"-"),"@")))</f>
        <v>-</v>
      </c>
      <c r="E2688" s="147" t="str">
        <f>TRIM(CLEAN(TEXT(IFERROR(INDEX('Snakeden MR'!$P$4:$Q$3028,MATCH($A2688,'Snakeden MR'!$Q$4:$Q$3028,0),1),"-"),"@")))</f>
        <v>-</v>
      </c>
      <c r="F2688" s="147" t="str">
        <f>TRIM(CLEAN(TEXT(IFERROR(INDEX('Snakeden MR'!$W$4:$X$3028,MATCH($A2688,'Snakeden MR'!$X$4:$X$3028,0),1),"-"),"@")))</f>
        <v>-</v>
      </c>
      <c r="G2688" s="159" t="str">
        <f t="shared" si="82"/>
        <v>Not Found</v>
      </c>
      <c r="H2688" t="str" cm="1">
        <f t="array" ref="H2688">IF(SUMPRODUCT((TRIM(C2688:F2688)&lt;&gt;"-")*1)=0,
    "No Data",
    IF(COUNTIF(C2688:F2688,INDEX(_xlfn._xlws.FILTER(C2688:F2688,TRIM(C2688:F2688)&lt;&gt;"-"),1))=SUMPRODUCT((TRIM(C2688:F2688)&lt;&gt;"-")*1),
    "No Change",
    "Change"))</f>
        <v>No Data</v>
      </c>
      <c r="I2688" s="159"/>
      <c r="J2688"/>
      <c r="K2688" s="163"/>
      <c r="L2688" s="147" t="str">
        <f>TRIM(CLEAN(TEXT(IFERROR(INDEX('Glade MR'!$B$4:$C$3000,MATCH($A2688,'Glade MR'!$C$4:$C$3000,0),1),"-"),"@")))</f>
        <v>-</v>
      </c>
      <c r="M2688" s="147" t="str">
        <f>TRIM(CLEAN(TEXT(IFERROR(INDEX('Glade MR'!$I$4:$J$3000,MATCH($A2688,'Glade MR'!$J$4:$J$3000,0),1),"-"),"@")))</f>
        <v>-</v>
      </c>
      <c r="N2688" s="147" t="str">
        <f>TRIM(CLEAN(TEXT(IFERROR(INDEX('Glade MR'!$P$4:$Q$3000,MATCH($A2688,'Glade MR'!$Q$4:$Q$3000,0),1),"-"),"@")))</f>
        <v>-</v>
      </c>
      <c r="O2688" s="147" t="str">
        <f>TRIM(CLEAN(TEXT(IFERROR(INDEX('Glade MR'!$W$4:$X$3000,MATCH($A2688,'Glade MR'!$X$4:$X$3000,0),1),"-"),"@")))</f>
        <v>-</v>
      </c>
      <c r="P2688" s="159" t="str">
        <f t="shared" si="83"/>
        <v>Not Found</v>
      </c>
      <c r="Q2688" t="str" cm="1">
        <f t="array" ref="Q2688">IF(SUMPRODUCT((TRIM(L2688:O2688)&lt;&gt;"-")*1)=0,
    "No Data",
    IF(COUNTIF(L2688:O2688,INDEX(_xlfn._xlws.FILTER(L2688:O2688,TRIM(L2688:O2688)&lt;&gt;"-"),1))=SUMPRODUCT((TRIM(L2688:O2688)&lt;&gt;"-")*1),
    "No Change",
    "Change"))</f>
        <v>No Data</v>
      </c>
      <c r="R2688" s="159"/>
      <c r="S2688" s="111"/>
    </row>
    <row r="2689" spans="1:19" x14ac:dyDescent="0.3">
      <c r="A2689" t="s">
        <v>3037</v>
      </c>
      <c r="B2689" t="s">
        <v>1145</v>
      </c>
      <c r="C2689" s="160" t="str">
        <f>TRIM(CLEAN(TEXT(IFERROR(INDEX('Snakeden MR'!$B$4:$C$3028,MATCH($A2689,'Snakeden MR'!$C$4:$C$3028,0),1),"-"),"@")))</f>
        <v>-</v>
      </c>
      <c r="D2689" s="147" t="str">
        <f>TRIM(CLEAN(TEXT(IFERROR(INDEX('Snakeden MR'!$I$4:$J$3028,MATCH($A2689,'Snakeden MR'!$J$4:$J$3028,0),1),"-"),"@")))</f>
        <v>-</v>
      </c>
      <c r="E2689" s="147" t="str">
        <f>TRIM(CLEAN(TEXT(IFERROR(INDEX('Snakeden MR'!$P$4:$Q$3028,MATCH($A2689,'Snakeden MR'!$Q$4:$Q$3028,0),1),"-"),"@")))</f>
        <v>-</v>
      </c>
      <c r="F2689" s="147" t="str">
        <f>TRIM(CLEAN(TEXT(IFERROR(INDEX('Snakeden MR'!$W$4:$X$3028,MATCH($A2689,'Snakeden MR'!$X$4:$X$3028,0),1),"-"),"@")))</f>
        <v>-</v>
      </c>
      <c r="G2689" s="159" t="str">
        <f t="shared" si="82"/>
        <v>Not Found</v>
      </c>
      <c r="H2689" t="str" cm="1">
        <f t="array" ref="H2689">IF(SUMPRODUCT((TRIM(C2689:F2689)&lt;&gt;"-")*1)=0,
    "No Data",
    IF(COUNTIF(C2689:F2689,INDEX(_xlfn._xlws.FILTER(C2689:F2689,TRIM(C2689:F2689)&lt;&gt;"-"),1))=SUMPRODUCT((TRIM(C2689:F2689)&lt;&gt;"-")*1),
    "No Change",
    "Change"))</f>
        <v>No Data</v>
      </c>
      <c r="I2689" s="159"/>
      <c r="J2689"/>
      <c r="K2689" s="163"/>
      <c r="L2689" s="147" t="str">
        <f>TRIM(CLEAN(TEXT(IFERROR(INDEX('Glade MR'!$B$4:$C$3000,MATCH($A2689,'Glade MR'!$C$4:$C$3000,0),1),"-"),"@")))</f>
        <v>-</v>
      </c>
      <c r="M2689" s="147" t="str">
        <f>TRIM(CLEAN(TEXT(IFERROR(INDEX('Glade MR'!$I$4:$J$3000,MATCH($A2689,'Glade MR'!$J$4:$J$3000,0),1),"-"),"@")))</f>
        <v>-</v>
      </c>
      <c r="N2689" s="147" t="str">
        <f>TRIM(CLEAN(TEXT(IFERROR(INDEX('Glade MR'!$P$4:$Q$3000,MATCH($A2689,'Glade MR'!$Q$4:$Q$3000,0),1),"-"),"@")))</f>
        <v>-</v>
      </c>
      <c r="O2689" s="147" t="str">
        <f>TRIM(CLEAN(TEXT(IFERROR(INDEX('Glade MR'!$W$4:$X$3000,MATCH($A2689,'Glade MR'!$X$4:$X$3000,0),1),"-"),"@")))</f>
        <v>-</v>
      </c>
      <c r="P2689" s="159" t="str">
        <f t="shared" si="83"/>
        <v>Not Found</v>
      </c>
      <c r="Q2689" t="str" cm="1">
        <f t="array" ref="Q2689">IF(SUMPRODUCT((TRIM(L2689:O2689)&lt;&gt;"-")*1)=0,
    "No Data",
    IF(COUNTIF(L2689:O2689,INDEX(_xlfn._xlws.FILTER(L2689:O2689,TRIM(L2689:O2689)&lt;&gt;"-"),1))=SUMPRODUCT((TRIM(L2689:O2689)&lt;&gt;"-")*1),
    "No Change",
    "Change"))</f>
        <v>No Data</v>
      </c>
      <c r="R2689" s="159"/>
      <c r="S2689" s="111"/>
    </row>
    <row r="2690" spans="1:19" x14ac:dyDescent="0.3">
      <c r="A2690" t="s">
        <v>3038</v>
      </c>
      <c r="B2690" t="s">
        <v>1145</v>
      </c>
      <c r="C2690" s="160" t="str">
        <f>TRIM(CLEAN(TEXT(IFERROR(INDEX('Snakeden MR'!$B$4:$C$3028,MATCH($A2690,'Snakeden MR'!$C$4:$C$3028,0),1),"-"),"@")))</f>
        <v>-</v>
      </c>
      <c r="D2690" s="147" t="str">
        <f>TRIM(CLEAN(TEXT(IFERROR(INDEX('Snakeden MR'!$I$4:$J$3028,MATCH($A2690,'Snakeden MR'!$J$4:$J$3028,0),1),"-"),"@")))</f>
        <v>-</v>
      </c>
      <c r="E2690" s="147" t="str">
        <f>TRIM(CLEAN(TEXT(IFERROR(INDEX('Snakeden MR'!$P$4:$Q$3028,MATCH($A2690,'Snakeden MR'!$Q$4:$Q$3028,0),1),"-"),"@")))</f>
        <v>-</v>
      </c>
      <c r="F2690" s="147" t="str">
        <f>TRIM(CLEAN(TEXT(IFERROR(INDEX('Snakeden MR'!$W$4:$X$3028,MATCH($A2690,'Snakeden MR'!$X$4:$X$3028,0),1),"-"),"@")))</f>
        <v>-</v>
      </c>
      <c r="G2690" s="159" t="str">
        <f t="shared" ref="G2690:G2753" si="84">IF(SUM(COUNTIF(C2690:F2690,"-"))=4,"Not Found","Found")</f>
        <v>Not Found</v>
      </c>
      <c r="H2690" t="str" cm="1">
        <f t="array" ref="H2690">IF(SUMPRODUCT((TRIM(C2690:F2690)&lt;&gt;"-")*1)=0,
    "No Data",
    IF(COUNTIF(C2690:F2690,INDEX(_xlfn._xlws.FILTER(C2690:F2690,TRIM(C2690:F2690)&lt;&gt;"-"),1))=SUMPRODUCT((TRIM(C2690:F2690)&lt;&gt;"-")*1),
    "No Change",
    "Change"))</f>
        <v>No Data</v>
      </c>
      <c r="I2690" s="159"/>
      <c r="J2690"/>
      <c r="K2690" s="163"/>
      <c r="L2690" s="147" t="str">
        <f>TRIM(CLEAN(TEXT(IFERROR(INDEX('Glade MR'!$B$4:$C$3000,MATCH($A2690,'Glade MR'!$C$4:$C$3000,0),1),"-"),"@")))</f>
        <v>-</v>
      </c>
      <c r="M2690" s="147" t="str">
        <f>TRIM(CLEAN(TEXT(IFERROR(INDEX('Glade MR'!$I$4:$J$3000,MATCH($A2690,'Glade MR'!$J$4:$J$3000,0),1),"-"),"@")))</f>
        <v>-</v>
      </c>
      <c r="N2690" s="147" t="str">
        <f>TRIM(CLEAN(TEXT(IFERROR(INDEX('Glade MR'!$P$4:$Q$3000,MATCH($A2690,'Glade MR'!$Q$4:$Q$3000,0),1),"-"),"@")))</f>
        <v>-</v>
      </c>
      <c r="O2690" s="147" t="str">
        <f>TRIM(CLEAN(TEXT(IFERROR(INDEX('Glade MR'!$W$4:$X$3000,MATCH($A2690,'Glade MR'!$X$4:$X$3000,0),1),"-"),"@")))</f>
        <v>-</v>
      </c>
      <c r="P2690" s="159" t="str">
        <f t="shared" ref="P2690:P2753" si="85">IF(SUM(COUNTIF(L2690:O2690,"-"))=4,"Not Found","Found")</f>
        <v>Not Found</v>
      </c>
      <c r="Q2690" t="str" cm="1">
        <f t="array" ref="Q2690">IF(SUMPRODUCT((TRIM(L2690:O2690)&lt;&gt;"-")*1)=0,
    "No Data",
    IF(COUNTIF(L2690:O2690,INDEX(_xlfn._xlws.FILTER(L2690:O2690,TRIM(L2690:O2690)&lt;&gt;"-"),1))=SUMPRODUCT((TRIM(L2690:O2690)&lt;&gt;"-")*1),
    "No Change",
    "Change"))</f>
        <v>No Data</v>
      </c>
      <c r="R2690" s="159"/>
      <c r="S2690" s="111"/>
    </row>
    <row r="2691" spans="1:19" x14ac:dyDescent="0.3">
      <c r="A2691" t="s">
        <v>3039</v>
      </c>
      <c r="B2691" t="s">
        <v>1145</v>
      </c>
      <c r="C2691" s="160" t="str">
        <f>TRIM(CLEAN(TEXT(IFERROR(INDEX('Snakeden MR'!$B$4:$C$3028,MATCH($A2691,'Snakeden MR'!$C$4:$C$3028,0),1),"-"),"@")))</f>
        <v>-</v>
      </c>
      <c r="D2691" s="147" t="str">
        <f>TRIM(CLEAN(TEXT(IFERROR(INDEX('Snakeden MR'!$I$4:$J$3028,MATCH($A2691,'Snakeden MR'!$J$4:$J$3028,0),1),"-"),"@")))</f>
        <v>-</v>
      </c>
      <c r="E2691" s="147" t="str">
        <f>TRIM(CLEAN(TEXT(IFERROR(INDEX('Snakeden MR'!$P$4:$Q$3028,MATCH($A2691,'Snakeden MR'!$Q$4:$Q$3028,0),1),"-"),"@")))</f>
        <v>-</v>
      </c>
      <c r="F2691" s="147" t="str">
        <f>TRIM(CLEAN(TEXT(IFERROR(INDEX('Snakeden MR'!$W$4:$X$3028,MATCH($A2691,'Snakeden MR'!$X$4:$X$3028,0),1),"-"),"@")))</f>
        <v>-</v>
      </c>
      <c r="G2691" s="159" t="str">
        <f t="shared" si="84"/>
        <v>Not Found</v>
      </c>
      <c r="H2691" t="str" cm="1">
        <f t="array" ref="H2691">IF(SUMPRODUCT((TRIM(C2691:F2691)&lt;&gt;"-")*1)=0,
    "No Data",
    IF(COUNTIF(C2691:F2691,INDEX(_xlfn._xlws.FILTER(C2691:F2691,TRIM(C2691:F2691)&lt;&gt;"-"),1))=SUMPRODUCT((TRIM(C2691:F2691)&lt;&gt;"-")*1),
    "No Change",
    "Change"))</f>
        <v>No Data</v>
      </c>
      <c r="I2691" s="159"/>
      <c r="J2691"/>
      <c r="K2691" s="163"/>
      <c r="L2691" s="147" t="str">
        <f>TRIM(CLEAN(TEXT(IFERROR(INDEX('Glade MR'!$B$4:$C$3000,MATCH($A2691,'Glade MR'!$C$4:$C$3000,0),1),"-"),"@")))</f>
        <v>-</v>
      </c>
      <c r="M2691" s="147" t="str">
        <f>TRIM(CLEAN(TEXT(IFERROR(INDEX('Glade MR'!$I$4:$J$3000,MATCH($A2691,'Glade MR'!$J$4:$J$3000,0),1),"-"),"@")))</f>
        <v>-</v>
      </c>
      <c r="N2691" s="147" t="str">
        <f>TRIM(CLEAN(TEXT(IFERROR(INDEX('Glade MR'!$P$4:$Q$3000,MATCH($A2691,'Glade MR'!$Q$4:$Q$3000,0),1),"-"),"@")))</f>
        <v>-</v>
      </c>
      <c r="O2691" s="147" t="str">
        <f>TRIM(CLEAN(TEXT(IFERROR(INDEX('Glade MR'!$W$4:$X$3000,MATCH($A2691,'Glade MR'!$X$4:$X$3000,0),1),"-"),"@")))</f>
        <v>-</v>
      </c>
      <c r="P2691" s="159" t="str">
        <f t="shared" si="85"/>
        <v>Not Found</v>
      </c>
      <c r="Q2691" t="str" cm="1">
        <f t="array" ref="Q2691">IF(SUMPRODUCT((TRIM(L2691:O2691)&lt;&gt;"-")*1)=0,
    "No Data",
    IF(COUNTIF(L2691:O2691,INDEX(_xlfn._xlws.FILTER(L2691:O2691,TRIM(L2691:O2691)&lt;&gt;"-"),1))=SUMPRODUCT((TRIM(L2691:O2691)&lt;&gt;"-")*1),
    "No Change",
    "Change"))</f>
        <v>No Data</v>
      </c>
      <c r="R2691" s="159"/>
      <c r="S2691" s="111"/>
    </row>
    <row r="2692" spans="1:19" x14ac:dyDescent="0.3">
      <c r="A2692" t="s">
        <v>3040</v>
      </c>
      <c r="B2692" t="s">
        <v>1145</v>
      </c>
      <c r="C2692" s="160" t="str">
        <f>TRIM(CLEAN(TEXT(IFERROR(INDEX('Snakeden MR'!$B$4:$C$3028,MATCH($A2692,'Snakeden MR'!$C$4:$C$3028,0),1),"-"),"@")))</f>
        <v>-</v>
      </c>
      <c r="D2692" s="147" t="str">
        <f>TRIM(CLEAN(TEXT(IFERROR(INDEX('Snakeden MR'!$I$4:$J$3028,MATCH($A2692,'Snakeden MR'!$J$4:$J$3028,0),1),"-"),"@")))</f>
        <v>-</v>
      </c>
      <c r="E2692" s="147" t="str">
        <f>TRIM(CLEAN(TEXT(IFERROR(INDEX('Snakeden MR'!$P$4:$Q$3028,MATCH($A2692,'Snakeden MR'!$Q$4:$Q$3028,0),1),"-"),"@")))</f>
        <v>-</v>
      </c>
      <c r="F2692" s="147" t="str">
        <f>TRIM(CLEAN(TEXT(IFERROR(INDEX('Snakeden MR'!$W$4:$X$3028,MATCH($A2692,'Snakeden MR'!$X$4:$X$3028,0),1),"-"),"@")))</f>
        <v>-</v>
      </c>
      <c r="G2692" s="159" t="str">
        <f t="shared" si="84"/>
        <v>Not Found</v>
      </c>
      <c r="H2692" t="str" cm="1">
        <f t="array" ref="H2692">IF(SUMPRODUCT((TRIM(C2692:F2692)&lt;&gt;"-")*1)=0,
    "No Data",
    IF(COUNTIF(C2692:F2692,INDEX(_xlfn._xlws.FILTER(C2692:F2692,TRIM(C2692:F2692)&lt;&gt;"-"),1))=SUMPRODUCT((TRIM(C2692:F2692)&lt;&gt;"-")*1),
    "No Change",
    "Change"))</f>
        <v>No Data</v>
      </c>
      <c r="I2692" s="159"/>
      <c r="J2692"/>
      <c r="K2692" s="163"/>
      <c r="L2692" s="147" t="str">
        <f>TRIM(CLEAN(TEXT(IFERROR(INDEX('Glade MR'!$B$4:$C$3000,MATCH($A2692,'Glade MR'!$C$4:$C$3000,0),1),"-"),"@")))</f>
        <v>-</v>
      </c>
      <c r="M2692" s="147" t="str">
        <f>TRIM(CLEAN(TEXT(IFERROR(INDEX('Glade MR'!$I$4:$J$3000,MATCH($A2692,'Glade MR'!$J$4:$J$3000,0),1),"-"),"@")))</f>
        <v>-</v>
      </c>
      <c r="N2692" s="147" t="str">
        <f>TRIM(CLEAN(TEXT(IFERROR(INDEX('Glade MR'!$P$4:$Q$3000,MATCH($A2692,'Glade MR'!$Q$4:$Q$3000,0),1),"-"),"@")))</f>
        <v>-</v>
      </c>
      <c r="O2692" s="147" t="str">
        <f>TRIM(CLEAN(TEXT(IFERROR(INDEX('Glade MR'!$W$4:$X$3000,MATCH($A2692,'Glade MR'!$X$4:$X$3000,0),1),"-"),"@")))</f>
        <v>-</v>
      </c>
      <c r="P2692" s="159" t="str">
        <f t="shared" si="85"/>
        <v>Not Found</v>
      </c>
      <c r="Q2692" t="str" cm="1">
        <f t="array" ref="Q2692">IF(SUMPRODUCT((TRIM(L2692:O2692)&lt;&gt;"-")*1)=0,
    "No Data",
    IF(COUNTIF(L2692:O2692,INDEX(_xlfn._xlws.FILTER(L2692:O2692,TRIM(L2692:O2692)&lt;&gt;"-"),1))=SUMPRODUCT((TRIM(L2692:O2692)&lt;&gt;"-")*1),
    "No Change",
    "Change"))</f>
        <v>No Data</v>
      </c>
      <c r="R2692" s="159"/>
      <c r="S2692" s="111"/>
    </row>
    <row r="2693" spans="1:19" x14ac:dyDescent="0.3">
      <c r="A2693" t="s">
        <v>3041</v>
      </c>
      <c r="B2693" t="s">
        <v>1145</v>
      </c>
      <c r="C2693" s="160" t="str">
        <f>TRIM(CLEAN(TEXT(IFERROR(INDEX('Snakeden MR'!$B$4:$C$3028,MATCH($A2693,'Snakeden MR'!$C$4:$C$3028,0),1),"-"),"@")))</f>
        <v>-</v>
      </c>
      <c r="D2693" s="147" t="str">
        <f>TRIM(CLEAN(TEXT(IFERROR(INDEX('Snakeden MR'!$I$4:$J$3028,MATCH($A2693,'Snakeden MR'!$J$4:$J$3028,0),1),"-"),"@")))</f>
        <v>-</v>
      </c>
      <c r="E2693" s="147" t="str">
        <f>TRIM(CLEAN(TEXT(IFERROR(INDEX('Snakeden MR'!$P$4:$Q$3028,MATCH($A2693,'Snakeden MR'!$Q$4:$Q$3028,0),1),"-"),"@")))</f>
        <v>-</v>
      </c>
      <c r="F2693" s="147" t="str">
        <f>TRIM(CLEAN(TEXT(IFERROR(INDEX('Snakeden MR'!$W$4:$X$3028,MATCH($A2693,'Snakeden MR'!$X$4:$X$3028,0),1),"-"),"@")))</f>
        <v>-</v>
      </c>
      <c r="G2693" s="159" t="str">
        <f t="shared" si="84"/>
        <v>Not Found</v>
      </c>
      <c r="H2693" t="str" cm="1">
        <f t="array" ref="H2693">IF(SUMPRODUCT((TRIM(C2693:F2693)&lt;&gt;"-")*1)=0,
    "No Data",
    IF(COUNTIF(C2693:F2693,INDEX(_xlfn._xlws.FILTER(C2693:F2693,TRIM(C2693:F2693)&lt;&gt;"-"),1))=SUMPRODUCT((TRIM(C2693:F2693)&lt;&gt;"-")*1),
    "No Change",
    "Change"))</f>
        <v>No Data</v>
      </c>
      <c r="I2693" s="159"/>
      <c r="J2693"/>
      <c r="K2693" s="163"/>
      <c r="L2693" s="147" t="str">
        <f>TRIM(CLEAN(TEXT(IFERROR(INDEX('Glade MR'!$B$4:$C$3000,MATCH($A2693,'Glade MR'!$C$4:$C$3000,0),1),"-"),"@")))</f>
        <v>-</v>
      </c>
      <c r="M2693" s="147" t="str">
        <f>TRIM(CLEAN(TEXT(IFERROR(INDEX('Glade MR'!$I$4:$J$3000,MATCH($A2693,'Glade MR'!$J$4:$J$3000,0),1),"-"),"@")))</f>
        <v>-</v>
      </c>
      <c r="N2693" s="147" t="str">
        <f>TRIM(CLEAN(TEXT(IFERROR(INDEX('Glade MR'!$P$4:$Q$3000,MATCH($A2693,'Glade MR'!$Q$4:$Q$3000,0),1),"-"),"@")))</f>
        <v>-</v>
      </c>
      <c r="O2693" s="147" t="str">
        <f>TRIM(CLEAN(TEXT(IFERROR(INDEX('Glade MR'!$W$4:$X$3000,MATCH($A2693,'Glade MR'!$X$4:$X$3000,0),1),"-"),"@")))</f>
        <v>-</v>
      </c>
      <c r="P2693" s="159" t="str">
        <f t="shared" si="85"/>
        <v>Not Found</v>
      </c>
      <c r="Q2693" t="str" cm="1">
        <f t="array" ref="Q2693">IF(SUMPRODUCT((TRIM(L2693:O2693)&lt;&gt;"-")*1)=0,
    "No Data",
    IF(COUNTIF(L2693:O2693,INDEX(_xlfn._xlws.FILTER(L2693:O2693,TRIM(L2693:O2693)&lt;&gt;"-"),1))=SUMPRODUCT((TRIM(L2693:O2693)&lt;&gt;"-")*1),
    "No Change",
    "Change"))</f>
        <v>No Data</v>
      </c>
      <c r="R2693" s="159"/>
      <c r="S2693" s="111"/>
    </row>
    <row r="2694" spans="1:19" x14ac:dyDescent="0.3">
      <c r="A2694" t="s">
        <v>3042</v>
      </c>
      <c r="B2694" t="s">
        <v>1145</v>
      </c>
      <c r="C2694" s="160" t="str">
        <f>TRIM(CLEAN(TEXT(IFERROR(INDEX('Snakeden MR'!$B$4:$C$3028,MATCH($A2694,'Snakeden MR'!$C$4:$C$3028,0),1),"-"),"@")))</f>
        <v>-</v>
      </c>
      <c r="D2694" s="147" t="str">
        <f>TRIM(CLEAN(TEXT(IFERROR(INDEX('Snakeden MR'!$I$4:$J$3028,MATCH($A2694,'Snakeden MR'!$J$4:$J$3028,0),1),"-"),"@")))</f>
        <v>-</v>
      </c>
      <c r="E2694" s="147" t="str">
        <f>TRIM(CLEAN(TEXT(IFERROR(INDEX('Snakeden MR'!$P$4:$Q$3028,MATCH($A2694,'Snakeden MR'!$Q$4:$Q$3028,0),1),"-"),"@")))</f>
        <v>-</v>
      </c>
      <c r="F2694" s="147" t="str">
        <f>TRIM(CLEAN(TEXT(IFERROR(INDEX('Snakeden MR'!$W$4:$X$3028,MATCH($A2694,'Snakeden MR'!$X$4:$X$3028,0),1),"-"),"@")))</f>
        <v>-</v>
      </c>
      <c r="G2694" s="159" t="str">
        <f t="shared" si="84"/>
        <v>Not Found</v>
      </c>
      <c r="H2694" t="str" cm="1">
        <f t="array" ref="H2694">IF(SUMPRODUCT((TRIM(C2694:F2694)&lt;&gt;"-")*1)=0,
    "No Data",
    IF(COUNTIF(C2694:F2694,INDEX(_xlfn._xlws.FILTER(C2694:F2694,TRIM(C2694:F2694)&lt;&gt;"-"),1))=SUMPRODUCT((TRIM(C2694:F2694)&lt;&gt;"-")*1),
    "No Change",
    "Change"))</f>
        <v>No Data</v>
      </c>
      <c r="I2694" s="159"/>
      <c r="J2694"/>
      <c r="K2694" s="163"/>
      <c r="L2694" s="147" t="str">
        <f>TRIM(CLEAN(TEXT(IFERROR(INDEX('Glade MR'!$B$4:$C$3000,MATCH($A2694,'Glade MR'!$C$4:$C$3000,0),1),"-"),"@")))</f>
        <v>-</v>
      </c>
      <c r="M2694" s="147" t="str">
        <f>TRIM(CLEAN(TEXT(IFERROR(INDEX('Glade MR'!$I$4:$J$3000,MATCH($A2694,'Glade MR'!$J$4:$J$3000,0),1),"-"),"@")))</f>
        <v>-</v>
      </c>
      <c r="N2694" s="147" t="str">
        <f>TRIM(CLEAN(TEXT(IFERROR(INDEX('Glade MR'!$P$4:$Q$3000,MATCH($A2694,'Glade MR'!$Q$4:$Q$3000,0),1),"-"),"@")))</f>
        <v>-</v>
      </c>
      <c r="O2694" s="147" t="str">
        <f>TRIM(CLEAN(TEXT(IFERROR(INDEX('Glade MR'!$W$4:$X$3000,MATCH($A2694,'Glade MR'!$X$4:$X$3000,0),1),"-"),"@")))</f>
        <v>-</v>
      </c>
      <c r="P2694" s="159" t="str">
        <f t="shared" si="85"/>
        <v>Not Found</v>
      </c>
      <c r="Q2694" t="str" cm="1">
        <f t="array" ref="Q2694">IF(SUMPRODUCT((TRIM(L2694:O2694)&lt;&gt;"-")*1)=0,
    "No Data",
    IF(COUNTIF(L2694:O2694,INDEX(_xlfn._xlws.FILTER(L2694:O2694,TRIM(L2694:O2694)&lt;&gt;"-"),1))=SUMPRODUCT((TRIM(L2694:O2694)&lt;&gt;"-")*1),
    "No Change",
    "Change"))</f>
        <v>No Data</v>
      </c>
      <c r="R2694" s="159"/>
      <c r="S2694" s="111"/>
    </row>
    <row r="2695" spans="1:19" x14ac:dyDescent="0.3">
      <c r="A2695" t="s">
        <v>3043</v>
      </c>
      <c r="B2695" t="s">
        <v>1145</v>
      </c>
      <c r="C2695" s="160" t="str">
        <f>TRIM(CLEAN(TEXT(IFERROR(INDEX('Snakeden MR'!$B$4:$C$3028,MATCH($A2695,'Snakeden MR'!$C$4:$C$3028,0),1),"-"),"@")))</f>
        <v>-</v>
      </c>
      <c r="D2695" s="147" t="str">
        <f>TRIM(CLEAN(TEXT(IFERROR(INDEX('Snakeden MR'!$I$4:$J$3028,MATCH($A2695,'Snakeden MR'!$J$4:$J$3028,0),1),"-"),"@")))</f>
        <v>-</v>
      </c>
      <c r="E2695" s="147" t="str">
        <f>TRIM(CLEAN(TEXT(IFERROR(INDEX('Snakeden MR'!$P$4:$Q$3028,MATCH($A2695,'Snakeden MR'!$Q$4:$Q$3028,0),1),"-"),"@")))</f>
        <v>-</v>
      </c>
      <c r="F2695" s="147" t="str">
        <f>TRIM(CLEAN(TEXT(IFERROR(INDEX('Snakeden MR'!$W$4:$X$3028,MATCH($A2695,'Snakeden MR'!$X$4:$X$3028,0),1),"-"),"@")))</f>
        <v>-</v>
      </c>
      <c r="G2695" s="159" t="str">
        <f t="shared" si="84"/>
        <v>Not Found</v>
      </c>
      <c r="H2695" t="str" cm="1">
        <f t="array" ref="H2695">IF(SUMPRODUCT((TRIM(C2695:F2695)&lt;&gt;"-")*1)=0,
    "No Data",
    IF(COUNTIF(C2695:F2695,INDEX(_xlfn._xlws.FILTER(C2695:F2695,TRIM(C2695:F2695)&lt;&gt;"-"),1))=SUMPRODUCT((TRIM(C2695:F2695)&lt;&gt;"-")*1),
    "No Change",
    "Change"))</f>
        <v>No Data</v>
      </c>
      <c r="I2695" s="159"/>
      <c r="J2695"/>
      <c r="K2695" s="163"/>
      <c r="L2695" s="147" t="str">
        <f>TRIM(CLEAN(TEXT(IFERROR(INDEX('Glade MR'!$B$4:$C$3000,MATCH($A2695,'Glade MR'!$C$4:$C$3000,0),1),"-"),"@")))</f>
        <v>-</v>
      </c>
      <c r="M2695" s="147" t="str">
        <f>TRIM(CLEAN(TEXT(IFERROR(INDEX('Glade MR'!$I$4:$J$3000,MATCH($A2695,'Glade MR'!$J$4:$J$3000,0),1),"-"),"@")))</f>
        <v>-</v>
      </c>
      <c r="N2695" s="147" t="str">
        <f>TRIM(CLEAN(TEXT(IFERROR(INDEX('Glade MR'!$P$4:$Q$3000,MATCH($A2695,'Glade MR'!$Q$4:$Q$3000,0),1),"-"),"@")))</f>
        <v>-</v>
      </c>
      <c r="O2695" s="147" t="str">
        <f>TRIM(CLEAN(TEXT(IFERROR(INDEX('Glade MR'!$W$4:$X$3000,MATCH($A2695,'Glade MR'!$X$4:$X$3000,0),1),"-"),"@")))</f>
        <v>-</v>
      </c>
      <c r="P2695" s="159" t="str">
        <f t="shared" si="85"/>
        <v>Not Found</v>
      </c>
      <c r="Q2695" t="str" cm="1">
        <f t="array" ref="Q2695">IF(SUMPRODUCT((TRIM(L2695:O2695)&lt;&gt;"-")*1)=0,
    "No Data",
    IF(COUNTIF(L2695:O2695,INDEX(_xlfn._xlws.FILTER(L2695:O2695,TRIM(L2695:O2695)&lt;&gt;"-"),1))=SUMPRODUCT((TRIM(L2695:O2695)&lt;&gt;"-")*1),
    "No Change",
    "Change"))</f>
        <v>No Data</v>
      </c>
      <c r="R2695" s="159"/>
      <c r="S2695" s="111"/>
    </row>
    <row r="2696" spans="1:19" x14ac:dyDescent="0.3">
      <c r="A2696" t="s">
        <v>3044</v>
      </c>
      <c r="B2696" t="s">
        <v>1145</v>
      </c>
      <c r="C2696" s="160" t="str">
        <f>TRIM(CLEAN(TEXT(IFERROR(INDEX('Snakeden MR'!$B$4:$C$3028,MATCH($A2696,'Snakeden MR'!$C$4:$C$3028,0),1),"-"),"@")))</f>
        <v>-</v>
      </c>
      <c r="D2696" s="147" t="str">
        <f>TRIM(CLEAN(TEXT(IFERROR(INDEX('Snakeden MR'!$I$4:$J$3028,MATCH($A2696,'Snakeden MR'!$J$4:$J$3028,0),1),"-"),"@")))</f>
        <v>-</v>
      </c>
      <c r="E2696" s="147" t="str">
        <f>TRIM(CLEAN(TEXT(IFERROR(INDEX('Snakeden MR'!$P$4:$Q$3028,MATCH($A2696,'Snakeden MR'!$Q$4:$Q$3028,0),1),"-"),"@")))</f>
        <v>-</v>
      </c>
      <c r="F2696" s="147" t="str">
        <f>TRIM(CLEAN(TEXT(IFERROR(INDEX('Snakeden MR'!$W$4:$X$3028,MATCH($A2696,'Snakeden MR'!$X$4:$X$3028,0),1),"-"),"@")))</f>
        <v>-</v>
      </c>
      <c r="G2696" s="159" t="str">
        <f t="shared" si="84"/>
        <v>Not Found</v>
      </c>
      <c r="H2696" t="str" cm="1">
        <f t="array" ref="H2696">IF(SUMPRODUCT((TRIM(C2696:F2696)&lt;&gt;"-")*1)=0,
    "No Data",
    IF(COUNTIF(C2696:F2696,INDEX(_xlfn._xlws.FILTER(C2696:F2696,TRIM(C2696:F2696)&lt;&gt;"-"),1))=SUMPRODUCT((TRIM(C2696:F2696)&lt;&gt;"-")*1),
    "No Change",
    "Change"))</f>
        <v>No Data</v>
      </c>
      <c r="I2696" s="159"/>
      <c r="J2696"/>
      <c r="K2696" s="163"/>
      <c r="L2696" s="147" t="str">
        <f>TRIM(CLEAN(TEXT(IFERROR(INDEX('Glade MR'!$B$4:$C$3000,MATCH($A2696,'Glade MR'!$C$4:$C$3000,0),1),"-"),"@")))</f>
        <v>-</v>
      </c>
      <c r="M2696" s="147" t="str">
        <f>TRIM(CLEAN(TEXT(IFERROR(INDEX('Glade MR'!$I$4:$J$3000,MATCH($A2696,'Glade MR'!$J$4:$J$3000,0),1),"-"),"@")))</f>
        <v>-</v>
      </c>
      <c r="N2696" s="147" t="str">
        <f>TRIM(CLEAN(TEXT(IFERROR(INDEX('Glade MR'!$P$4:$Q$3000,MATCH($A2696,'Glade MR'!$Q$4:$Q$3000,0),1),"-"),"@")))</f>
        <v>-</v>
      </c>
      <c r="O2696" s="147" t="str">
        <f>TRIM(CLEAN(TEXT(IFERROR(INDEX('Glade MR'!$W$4:$X$3000,MATCH($A2696,'Glade MR'!$X$4:$X$3000,0),1),"-"),"@")))</f>
        <v>-</v>
      </c>
      <c r="P2696" s="159" t="str">
        <f t="shared" si="85"/>
        <v>Not Found</v>
      </c>
      <c r="Q2696" t="str" cm="1">
        <f t="array" ref="Q2696">IF(SUMPRODUCT((TRIM(L2696:O2696)&lt;&gt;"-")*1)=0,
    "No Data",
    IF(COUNTIF(L2696:O2696,INDEX(_xlfn._xlws.FILTER(L2696:O2696,TRIM(L2696:O2696)&lt;&gt;"-"),1))=SUMPRODUCT((TRIM(L2696:O2696)&lt;&gt;"-")*1),
    "No Change",
    "Change"))</f>
        <v>No Data</v>
      </c>
      <c r="R2696" s="159"/>
      <c r="S2696" s="111"/>
    </row>
    <row r="2697" spans="1:19" x14ac:dyDescent="0.3">
      <c r="A2697" t="s">
        <v>3045</v>
      </c>
      <c r="B2697" t="s">
        <v>1145</v>
      </c>
      <c r="C2697" s="160" t="str">
        <f>TRIM(CLEAN(TEXT(IFERROR(INDEX('Snakeden MR'!$B$4:$C$3028,MATCH($A2697,'Snakeden MR'!$C$4:$C$3028,0),1),"-"),"@")))</f>
        <v>-</v>
      </c>
      <c r="D2697" s="147" t="str">
        <f>TRIM(CLEAN(TEXT(IFERROR(INDEX('Snakeden MR'!$I$4:$J$3028,MATCH($A2697,'Snakeden MR'!$J$4:$J$3028,0),1),"-"),"@")))</f>
        <v>-</v>
      </c>
      <c r="E2697" s="147" t="str">
        <f>TRIM(CLEAN(TEXT(IFERROR(INDEX('Snakeden MR'!$P$4:$Q$3028,MATCH($A2697,'Snakeden MR'!$Q$4:$Q$3028,0),1),"-"),"@")))</f>
        <v>-</v>
      </c>
      <c r="F2697" s="147" t="str">
        <f>TRIM(CLEAN(TEXT(IFERROR(INDEX('Snakeden MR'!$W$4:$X$3028,MATCH($A2697,'Snakeden MR'!$X$4:$X$3028,0),1),"-"),"@")))</f>
        <v>-</v>
      </c>
      <c r="G2697" s="159" t="str">
        <f t="shared" si="84"/>
        <v>Not Found</v>
      </c>
      <c r="H2697" t="str" cm="1">
        <f t="array" ref="H2697">IF(SUMPRODUCT((TRIM(C2697:F2697)&lt;&gt;"-")*1)=0,
    "No Data",
    IF(COUNTIF(C2697:F2697,INDEX(_xlfn._xlws.FILTER(C2697:F2697,TRIM(C2697:F2697)&lt;&gt;"-"),1))=SUMPRODUCT((TRIM(C2697:F2697)&lt;&gt;"-")*1),
    "No Change",
    "Change"))</f>
        <v>No Data</v>
      </c>
      <c r="I2697" s="159"/>
      <c r="J2697"/>
      <c r="K2697" s="163"/>
      <c r="L2697" s="147" t="str">
        <f>TRIM(CLEAN(TEXT(IFERROR(INDEX('Glade MR'!$B$4:$C$3000,MATCH($A2697,'Glade MR'!$C$4:$C$3000,0),1),"-"),"@")))</f>
        <v>-</v>
      </c>
      <c r="M2697" s="147" t="str">
        <f>TRIM(CLEAN(TEXT(IFERROR(INDEX('Glade MR'!$I$4:$J$3000,MATCH($A2697,'Glade MR'!$J$4:$J$3000,0),1),"-"),"@")))</f>
        <v>-</v>
      </c>
      <c r="N2697" s="147" t="str">
        <f>TRIM(CLEAN(TEXT(IFERROR(INDEX('Glade MR'!$P$4:$Q$3000,MATCH($A2697,'Glade MR'!$Q$4:$Q$3000,0),1),"-"),"@")))</f>
        <v>-</v>
      </c>
      <c r="O2697" s="147" t="str">
        <f>TRIM(CLEAN(TEXT(IFERROR(INDEX('Glade MR'!$W$4:$X$3000,MATCH($A2697,'Glade MR'!$X$4:$X$3000,0),1),"-"),"@")))</f>
        <v>-</v>
      </c>
      <c r="P2697" s="159" t="str">
        <f t="shared" si="85"/>
        <v>Not Found</v>
      </c>
      <c r="Q2697" t="str" cm="1">
        <f t="array" ref="Q2697">IF(SUMPRODUCT((TRIM(L2697:O2697)&lt;&gt;"-")*1)=0,
    "No Data",
    IF(COUNTIF(L2697:O2697,INDEX(_xlfn._xlws.FILTER(L2697:O2697,TRIM(L2697:O2697)&lt;&gt;"-"),1))=SUMPRODUCT((TRIM(L2697:O2697)&lt;&gt;"-")*1),
    "No Change",
    "Change"))</f>
        <v>No Data</v>
      </c>
      <c r="R2697" s="159"/>
      <c r="S2697" s="111"/>
    </row>
    <row r="2698" spans="1:19" x14ac:dyDescent="0.3">
      <c r="A2698" t="s">
        <v>3046</v>
      </c>
      <c r="B2698" t="s">
        <v>1145</v>
      </c>
      <c r="C2698" s="160" t="str">
        <f>TRIM(CLEAN(TEXT(IFERROR(INDEX('Snakeden MR'!$B$4:$C$3028,MATCH($A2698,'Snakeden MR'!$C$4:$C$3028,0),1),"-"),"@")))</f>
        <v>-</v>
      </c>
      <c r="D2698" s="147" t="str">
        <f>TRIM(CLEAN(TEXT(IFERROR(INDEX('Snakeden MR'!$I$4:$J$3028,MATCH($A2698,'Snakeden MR'!$J$4:$J$3028,0),1),"-"),"@")))</f>
        <v>-</v>
      </c>
      <c r="E2698" s="147" t="str">
        <f>TRIM(CLEAN(TEXT(IFERROR(INDEX('Snakeden MR'!$P$4:$Q$3028,MATCH($A2698,'Snakeden MR'!$Q$4:$Q$3028,0),1),"-"),"@")))</f>
        <v>-</v>
      </c>
      <c r="F2698" s="147" t="str">
        <f>TRIM(CLEAN(TEXT(IFERROR(INDEX('Snakeden MR'!$W$4:$X$3028,MATCH($A2698,'Snakeden MR'!$X$4:$X$3028,0),1),"-"),"@")))</f>
        <v>-</v>
      </c>
      <c r="G2698" s="159" t="str">
        <f t="shared" si="84"/>
        <v>Not Found</v>
      </c>
      <c r="H2698" t="str" cm="1">
        <f t="array" ref="H2698">IF(SUMPRODUCT((TRIM(C2698:F2698)&lt;&gt;"-")*1)=0,
    "No Data",
    IF(COUNTIF(C2698:F2698,INDEX(_xlfn._xlws.FILTER(C2698:F2698,TRIM(C2698:F2698)&lt;&gt;"-"),1))=SUMPRODUCT((TRIM(C2698:F2698)&lt;&gt;"-")*1),
    "No Change",
    "Change"))</f>
        <v>No Data</v>
      </c>
      <c r="I2698" s="159"/>
      <c r="J2698"/>
      <c r="K2698" s="163"/>
      <c r="L2698" s="147" t="str">
        <f>TRIM(CLEAN(TEXT(IFERROR(INDEX('Glade MR'!$B$4:$C$3000,MATCH($A2698,'Glade MR'!$C$4:$C$3000,0),1),"-"),"@")))</f>
        <v>-</v>
      </c>
      <c r="M2698" s="147" t="str">
        <f>TRIM(CLEAN(TEXT(IFERROR(INDEX('Glade MR'!$I$4:$J$3000,MATCH($A2698,'Glade MR'!$J$4:$J$3000,0),1),"-"),"@")))</f>
        <v>-</v>
      </c>
      <c r="N2698" s="147" t="str">
        <f>TRIM(CLEAN(TEXT(IFERROR(INDEX('Glade MR'!$P$4:$Q$3000,MATCH($A2698,'Glade MR'!$Q$4:$Q$3000,0),1),"-"),"@")))</f>
        <v>-</v>
      </c>
      <c r="O2698" s="147" t="str">
        <f>TRIM(CLEAN(TEXT(IFERROR(INDEX('Glade MR'!$W$4:$X$3000,MATCH($A2698,'Glade MR'!$X$4:$X$3000,0),1),"-"),"@")))</f>
        <v>-</v>
      </c>
      <c r="P2698" s="159" t="str">
        <f t="shared" si="85"/>
        <v>Not Found</v>
      </c>
      <c r="Q2698" t="str" cm="1">
        <f t="array" ref="Q2698">IF(SUMPRODUCT((TRIM(L2698:O2698)&lt;&gt;"-")*1)=0,
    "No Data",
    IF(COUNTIF(L2698:O2698,INDEX(_xlfn._xlws.FILTER(L2698:O2698,TRIM(L2698:O2698)&lt;&gt;"-"),1))=SUMPRODUCT((TRIM(L2698:O2698)&lt;&gt;"-")*1),
    "No Change",
    "Change"))</f>
        <v>No Data</v>
      </c>
      <c r="R2698" s="159"/>
      <c r="S2698" s="111"/>
    </row>
    <row r="2699" spans="1:19" x14ac:dyDescent="0.3">
      <c r="A2699" t="s">
        <v>3047</v>
      </c>
      <c r="B2699" t="s">
        <v>1145</v>
      </c>
      <c r="C2699" s="160" t="str">
        <f>TRIM(CLEAN(TEXT(IFERROR(INDEX('Snakeden MR'!$B$4:$C$3028,MATCH($A2699,'Snakeden MR'!$C$4:$C$3028,0),1),"-"),"@")))</f>
        <v>-</v>
      </c>
      <c r="D2699" s="147" t="str">
        <f>TRIM(CLEAN(TEXT(IFERROR(INDEX('Snakeden MR'!$I$4:$J$3028,MATCH($A2699,'Snakeden MR'!$J$4:$J$3028,0),1),"-"),"@")))</f>
        <v>-</v>
      </c>
      <c r="E2699" s="147" t="str">
        <f>TRIM(CLEAN(TEXT(IFERROR(INDEX('Snakeden MR'!$P$4:$Q$3028,MATCH($A2699,'Snakeden MR'!$Q$4:$Q$3028,0),1),"-"),"@")))</f>
        <v>-</v>
      </c>
      <c r="F2699" s="147" t="str">
        <f>TRIM(CLEAN(TEXT(IFERROR(INDEX('Snakeden MR'!$W$4:$X$3028,MATCH($A2699,'Snakeden MR'!$X$4:$X$3028,0),1),"-"),"@")))</f>
        <v>-</v>
      </c>
      <c r="G2699" s="159" t="str">
        <f t="shared" si="84"/>
        <v>Not Found</v>
      </c>
      <c r="H2699" t="str" cm="1">
        <f t="array" ref="H2699">IF(SUMPRODUCT((TRIM(C2699:F2699)&lt;&gt;"-")*1)=0,
    "No Data",
    IF(COUNTIF(C2699:F2699,INDEX(_xlfn._xlws.FILTER(C2699:F2699,TRIM(C2699:F2699)&lt;&gt;"-"),1))=SUMPRODUCT((TRIM(C2699:F2699)&lt;&gt;"-")*1),
    "No Change",
    "Change"))</f>
        <v>No Data</v>
      </c>
      <c r="I2699" s="159"/>
      <c r="J2699"/>
      <c r="K2699" s="163"/>
      <c r="L2699" s="147" t="str">
        <f>TRIM(CLEAN(TEXT(IFERROR(INDEX('Glade MR'!$B$4:$C$3000,MATCH($A2699,'Glade MR'!$C$4:$C$3000,0),1),"-"),"@")))</f>
        <v>-</v>
      </c>
      <c r="M2699" s="147" t="str">
        <f>TRIM(CLEAN(TEXT(IFERROR(INDEX('Glade MR'!$I$4:$J$3000,MATCH($A2699,'Glade MR'!$J$4:$J$3000,0),1),"-"),"@")))</f>
        <v>-</v>
      </c>
      <c r="N2699" s="147" t="str">
        <f>TRIM(CLEAN(TEXT(IFERROR(INDEX('Glade MR'!$P$4:$Q$3000,MATCH($A2699,'Glade MR'!$Q$4:$Q$3000,0),1),"-"),"@")))</f>
        <v>-</v>
      </c>
      <c r="O2699" s="147" t="str">
        <f>TRIM(CLEAN(TEXT(IFERROR(INDEX('Glade MR'!$W$4:$X$3000,MATCH($A2699,'Glade MR'!$X$4:$X$3000,0),1),"-"),"@")))</f>
        <v>-</v>
      </c>
      <c r="P2699" s="159" t="str">
        <f t="shared" si="85"/>
        <v>Not Found</v>
      </c>
      <c r="Q2699" t="str" cm="1">
        <f t="array" ref="Q2699">IF(SUMPRODUCT((TRIM(L2699:O2699)&lt;&gt;"-")*1)=0,
    "No Data",
    IF(COUNTIF(L2699:O2699,INDEX(_xlfn._xlws.FILTER(L2699:O2699,TRIM(L2699:O2699)&lt;&gt;"-"),1))=SUMPRODUCT((TRIM(L2699:O2699)&lt;&gt;"-")*1),
    "No Change",
    "Change"))</f>
        <v>No Data</v>
      </c>
      <c r="R2699" s="159"/>
      <c r="S2699" s="111"/>
    </row>
    <row r="2700" spans="1:19" x14ac:dyDescent="0.3">
      <c r="A2700" t="s">
        <v>3048</v>
      </c>
      <c r="B2700" t="s">
        <v>1145</v>
      </c>
      <c r="C2700" s="160" t="str">
        <f>TRIM(CLEAN(TEXT(IFERROR(INDEX('Snakeden MR'!$B$4:$C$3028,MATCH($A2700,'Snakeden MR'!$C$4:$C$3028,0),1),"-"),"@")))</f>
        <v>-</v>
      </c>
      <c r="D2700" s="147" t="str">
        <f>TRIM(CLEAN(TEXT(IFERROR(INDEX('Snakeden MR'!$I$4:$J$3028,MATCH($A2700,'Snakeden MR'!$J$4:$J$3028,0),1),"-"),"@")))</f>
        <v>-</v>
      </c>
      <c r="E2700" s="147" t="str">
        <f>TRIM(CLEAN(TEXT(IFERROR(INDEX('Snakeden MR'!$P$4:$Q$3028,MATCH($A2700,'Snakeden MR'!$Q$4:$Q$3028,0),1),"-"),"@")))</f>
        <v>-</v>
      </c>
      <c r="F2700" s="147" t="str">
        <f>TRIM(CLEAN(TEXT(IFERROR(INDEX('Snakeden MR'!$W$4:$X$3028,MATCH($A2700,'Snakeden MR'!$X$4:$X$3028,0),1),"-"),"@")))</f>
        <v>-</v>
      </c>
      <c r="G2700" s="159" t="str">
        <f t="shared" si="84"/>
        <v>Not Found</v>
      </c>
      <c r="H2700" t="str" cm="1">
        <f t="array" ref="H2700">IF(SUMPRODUCT((TRIM(C2700:F2700)&lt;&gt;"-")*1)=0,
    "No Data",
    IF(COUNTIF(C2700:F2700,INDEX(_xlfn._xlws.FILTER(C2700:F2700,TRIM(C2700:F2700)&lt;&gt;"-"),1))=SUMPRODUCT((TRIM(C2700:F2700)&lt;&gt;"-")*1),
    "No Change",
    "Change"))</f>
        <v>No Data</v>
      </c>
      <c r="I2700" s="159"/>
      <c r="J2700"/>
      <c r="K2700" s="163"/>
      <c r="L2700" s="147" t="str">
        <f>TRIM(CLEAN(TEXT(IFERROR(INDEX('Glade MR'!$B$4:$C$3000,MATCH($A2700,'Glade MR'!$C$4:$C$3000,0),1),"-"),"@")))</f>
        <v>-</v>
      </c>
      <c r="M2700" s="147" t="str">
        <f>TRIM(CLEAN(TEXT(IFERROR(INDEX('Glade MR'!$I$4:$J$3000,MATCH($A2700,'Glade MR'!$J$4:$J$3000,0),1),"-"),"@")))</f>
        <v>-</v>
      </c>
      <c r="N2700" s="147" t="str">
        <f>TRIM(CLEAN(TEXT(IFERROR(INDEX('Glade MR'!$P$4:$Q$3000,MATCH($A2700,'Glade MR'!$Q$4:$Q$3000,0),1),"-"),"@")))</f>
        <v>-</v>
      </c>
      <c r="O2700" s="147" t="str">
        <f>TRIM(CLEAN(TEXT(IFERROR(INDEX('Glade MR'!$W$4:$X$3000,MATCH($A2700,'Glade MR'!$X$4:$X$3000,0),1),"-"),"@")))</f>
        <v>-</v>
      </c>
      <c r="P2700" s="159" t="str">
        <f t="shared" si="85"/>
        <v>Not Found</v>
      </c>
      <c r="Q2700" t="str" cm="1">
        <f t="array" ref="Q2700">IF(SUMPRODUCT((TRIM(L2700:O2700)&lt;&gt;"-")*1)=0,
    "No Data",
    IF(COUNTIF(L2700:O2700,INDEX(_xlfn._xlws.FILTER(L2700:O2700,TRIM(L2700:O2700)&lt;&gt;"-"),1))=SUMPRODUCT((TRIM(L2700:O2700)&lt;&gt;"-")*1),
    "No Change",
    "Change"))</f>
        <v>No Data</v>
      </c>
      <c r="R2700" s="159"/>
      <c r="S2700" s="111"/>
    </row>
    <row r="2701" spans="1:19" x14ac:dyDescent="0.3">
      <c r="A2701" t="s">
        <v>3049</v>
      </c>
      <c r="B2701" t="s">
        <v>1145</v>
      </c>
      <c r="C2701" s="160" t="str">
        <f>TRIM(CLEAN(TEXT(IFERROR(INDEX('Snakeden MR'!$B$4:$C$3028,MATCH($A2701,'Snakeden MR'!$C$4:$C$3028,0),1),"-"),"@")))</f>
        <v>-</v>
      </c>
      <c r="D2701" s="147" t="str">
        <f>TRIM(CLEAN(TEXT(IFERROR(INDEX('Snakeden MR'!$I$4:$J$3028,MATCH($A2701,'Snakeden MR'!$J$4:$J$3028,0),1),"-"),"@")))</f>
        <v>-</v>
      </c>
      <c r="E2701" s="147" t="str">
        <f>TRIM(CLEAN(TEXT(IFERROR(INDEX('Snakeden MR'!$P$4:$Q$3028,MATCH($A2701,'Snakeden MR'!$Q$4:$Q$3028,0),1),"-"),"@")))</f>
        <v>-</v>
      </c>
      <c r="F2701" s="147" t="str">
        <f>TRIM(CLEAN(TEXT(IFERROR(INDEX('Snakeden MR'!$W$4:$X$3028,MATCH($A2701,'Snakeden MR'!$X$4:$X$3028,0),1),"-"),"@")))</f>
        <v>-</v>
      </c>
      <c r="G2701" s="159" t="str">
        <f t="shared" si="84"/>
        <v>Not Found</v>
      </c>
      <c r="H2701" t="str" cm="1">
        <f t="array" ref="H2701">IF(SUMPRODUCT((TRIM(C2701:F2701)&lt;&gt;"-")*1)=0,
    "No Data",
    IF(COUNTIF(C2701:F2701,INDEX(_xlfn._xlws.FILTER(C2701:F2701,TRIM(C2701:F2701)&lt;&gt;"-"),1))=SUMPRODUCT((TRIM(C2701:F2701)&lt;&gt;"-")*1),
    "No Change",
    "Change"))</f>
        <v>No Data</v>
      </c>
      <c r="I2701" s="159"/>
      <c r="J2701"/>
      <c r="K2701" s="163"/>
      <c r="L2701" s="147" t="str">
        <f>TRIM(CLEAN(TEXT(IFERROR(INDEX('Glade MR'!$B$4:$C$3000,MATCH($A2701,'Glade MR'!$C$4:$C$3000,0),1),"-"),"@")))</f>
        <v>-</v>
      </c>
      <c r="M2701" s="147" t="str">
        <f>TRIM(CLEAN(TEXT(IFERROR(INDEX('Glade MR'!$I$4:$J$3000,MATCH($A2701,'Glade MR'!$J$4:$J$3000,0),1),"-"),"@")))</f>
        <v>-</v>
      </c>
      <c r="N2701" s="147" t="str">
        <f>TRIM(CLEAN(TEXT(IFERROR(INDEX('Glade MR'!$P$4:$Q$3000,MATCH($A2701,'Glade MR'!$Q$4:$Q$3000,0),1),"-"),"@")))</f>
        <v>-</v>
      </c>
      <c r="O2701" s="147" t="str">
        <f>TRIM(CLEAN(TEXT(IFERROR(INDEX('Glade MR'!$W$4:$X$3000,MATCH($A2701,'Glade MR'!$X$4:$X$3000,0),1),"-"),"@")))</f>
        <v>-</v>
      </c>
      <c r="P2701" s="159" t="str">
        <f t="shared" si="85"/>
        <v>Not Found</v>
      </c>
      <c r="Q2701" t="str" cm="1">
        <f t="array" ref="Q2701">IF(SUMPRODUCT((TRIM(L2701:O2701)&lt;&gt;"-")*1)=0,
    "No Data",
    IF(COUNTIF(L2701:O2701,INDEX(_xlfn._xlws.FILTER(L2701:O2701,TRIM(L2701:O2701)&lt;&gt;"-"),1))=SUMPRODUCT((TRIM(L2701:O2701)&lt;&gt;"-")*1),
    "No Change",
    "Change"))</f>
        <v>No Data</v>
      </c>
      <c r="R2701" s="159"/>
      <c r="S2701" s="111"/>
    </row>
    <row r="2702" spans="1:19" x14ac:dyDescent="0.3">
      <c r="A2702" t="s">
        <v>174</v>
      </c>
      <c r="B2702" t="s">
        <v>1145</v>
      </c>
      <c r="C2702" s="160" t="str">
        <f>TRIM(CLEAN(TEXT(IFERROR(INDEX('Snakeden MR'!$B$4:$C$3028,MATCH($A2702,'Snakeden MR'!$C$4:$C$3028,0),1),"-"),"@")))</f>
        <v>-</v>
      </c>
      <c r="D2702" s="147" t="str">
        <f>TRIM(CLEAN(TEXT(IFERROR(INDEX('Snakeden MR'!$I$4:$J$3028,MATCH($A2702,'Snakeden MR'!$J$4:$J$3028,0),1),"-"),"@")))</f>
        <v>-</v>
      </c>
      <c r="E2702" s="147" t="str">
        <f>TRIM(CLEAN(TEXT(IFERROR(INDEX('Snakeden MR'!$P$4:$Q$3028,MATCH($A2702,'Snakeden MR'!$Q$4:$Q$3028,0),1),"-"),"@")))</f>
        <v>Pool 5</v>
      </c>
      <c r="F2702" s="147" t="str">
        <f>TRIM(CLEAN(TEXT(IFERROR(INDEX('Snakeden MR'!$W$4:$X$3028,MATCH($A2702,'Snakeden MR'!$X$4:$X$3028,0),1),"-"),"@")))</f>
        <v>-</v>
      </c>
      <c r="G2702" s="159" t="str">
        <f t="shared" si="84"/>
        <v>Found</v>
      </c>
      <c r="H2702" t="str" cm="1">
        <f t="array" ref="H2702">IF(SUMPRODUCT((TRIM(C2702:F2702)&lt;&gt;"-")*1)=0,
    "No Data",
    IF(COUNTIF(C2702:F2702,INDEX(_xlfn._xlws.FILTER(C2702:F2702,TRIM(C2702:F2702)&lt;&gt;"-"),1))=SUMPRODUCT((TRIM(C2702:F2702)&lt;&gt;"-")*1),
    "No Change",
    "Change"))</f>
        <v>No Change</v>
      </c>
      <c r="I2702" s="159"/>
      <c r="J2702"/>
      <c r="K2702" s="163"/>
      <c r="L2702" s="147" t="str">
        <f>TRIM(CLEAN(TEXT(IFERROR(INDEX('Glade MR'!$B$4:$C$3000,MATCH($A2702,'Glade MR'!$C$4:$C$3000,0),1),"-"),"@")))</f>
        <v>-</v>
      </c>
      <c r="M2702" s="147" t="str">
        <f>TRIM(CLEAN(TEXT(IFERROR(INDEX('Glade MR'!$I$4:$J$3000,MATCH($A2702,'Glade MR'!$J$4:$J$3000,0),1),"-"),"@")))</f>
        <v>-</v>
      </c>
      <c r="N2702" s="147" t="str">
        <f>TRIM(CLEAN(TEXT(IFERROR(INDEX('Glade MR'!$P$4:$Q$3000,MATCH($A2702,'Glade MR'!$Q$4:$Q$3000,0),1),"-"),"@")))</f>
        <v>-</v>
      </c>
      <c r="O2702" s="147" t="str">
        <f>TRIM(CLEAN(TEXT(IFERROR(INDEX('Glade MR'!$W$4:$X$3000,MATCH($A2702,'Glade MR'!$X$4:$X$3000,0),1),"-"),"@")))</f>
        <v>-</v>
      </c>
      <c r="P2702" s="159" t="str">
        <f t="shared" si="85"/>
        <v>Not Found</v>
      </c>
      <c r="Q2702" t="str" cm="1">
        <f t="array" ref="Q2702">IF(SUMPRODUCT((TRIM(L2702:O2702)&lt;&gt;"-")*1)=0,
    "No Data",
    IF(COUNTIF(L2702:O2702,INDEX(_xlfn._xlws.FILTER(L2702:O2702,TRIM(L2702:O2702)&lt;&gt;"-"),1))=SUMPRODUCT((TRIM(L2702:O2702)&lt;&gt;"-")*1),
    "No Change",
    "Change"))</f>
        <v>No Data</v>
      </c>
      <c r="R2702" s="159"/>
      <c r="S2702" s="111"/>
    </row>
    <row r="2703" spans="1:19" x14ac:dyDescent="0.3">
      <c r="A2703" t="s">
        <v>3050</v>
      </c>
      <c r="B2703" t="s">
        <v>1145</v>
      </c>
      <c r="C2703" s="160" t="str">
        <f>TRIM(CLEAN(TEXT(IFERROR(INDEX('Snakeden MR'!$B$4:$C$3028,MATCH($A2703,'Snakeden MR'!$C$4:$C$3028,0),1),"-"),"@")))</f>
        <v>-</v>
      </c>
      <c r="D2703" s="147" t="str">
        <f>TRIM(CLEAN(TEXT(IFERROR(INDEX('Snakeden MR'!$I$4:$J$3028,MATCH($A2703,'Snakeden MR'!$J$4:$J$3028,0),1),"-"),"@")))</f>
        <v>-</v>
      </c>
      <c r="E2703" s="147" t="str">
        <f>TRIM(CLEAN(TEXT(IFERROR(INDEX('Snakeden MR'!$P$4:$Q$3028,MATCH($A2703,'Snakeden MR'!$Q$4:$Q$3028,0),1),"-"),"@")))</f>
        <v>-</v>
      </c>
      <c r="F2703" s="147" t="str">
        <f>TRIM(CLEAN(TEXT(IFERROR(INDEX('Snakeden MR'!$W$4:$X$3028,MATCH($A2703,'Snakeden MR'!$X$4:$X$3028,0),1),"-"),"@")))</f>
        <v>-</v>
      </c>
      <c r="G2703" s="159" t="str">
        <f t="shared" si="84"/>
        <v>Not Found</v>
      </c>
      <c r="H2703" t="str" cm="1">
        <f t="array" ref="H2703">IF(SUMPRODUCT((TRIM(C2703:F2703)&lt;&gt;"-")*1)=0,
    "No Data",
    IF(COUNTIF(C2703:F2703,INDEX(_xlfn._xlws.FILTER(C2703:F2703,TRIM(C2703:F2703)&lt;&gt;"-"),1))=SUMPRODUCT((TRIM(C2703:F2703)&lt;&gt;"-")*1),
    "No Change",
    "Change"))</f>
        <v>No Data</v>
      </c>
      <c r="I2703" s="159"/>
      <c r="J2703"/>
      <c r="K2703" s="163"/>
      <c r="L2703" s="147" t="str">
        <f>TRIM(CLEAN(TEXT(IFERROR(INDEX('Glade MR'!$B$4:$C$3000,MATCH($A2703,'Glade MR'!$C$4:$C$3000,0),1),"-"),"@")))</f>
        <v>-</v>
      </c>
      <c r="M2703" s="147" t="str">
        <f>TRIM(CLEAN(TEXT(IFERROR(INDEX('Glade MR'!$I$4:$J$3000,MATCH($A2703,'Glade MR'!$J$4:$J$3000,0),1),"-"),"@")))</f>
        <v>-</v>
      </c>
      <c r="N2703" s="147" t="str">
        <f>TRIM(CLEAN(TEXT(IFERROR(INDEX('Glade MR'!$P$4:$Q$3000,MATCH($A2703,'Glade MR'!$Q$4:$Q$3000,0),1),"-"),"@")))</f>
        <v>-</v>
      </c>
      <c r="O2703" s="147" t="str">
        <f>TRIM(CLEAN(TEXT(IFERROR(INDEX('Glade MR'!$W$4:$X$3000,MATCH($A2703,'Glade MR'!$X$4:$X$3000,0),1),"-"),"@")))</f>
        <v>-</v>
      </c>
      <c r="P2703" s="159" t="str">
        <f t="shared" si="85"/>
        <v>Not Found</v>
      </c>
      <c r="Q2703" t="str" cm="1">
        <f t="array" ref="Q2703">IF(SUMPRODUCT((TRIM(L2703:O2703)&lt;&gt;"-")*1)=0,
    "No Data",
    IF(COUNTIF(L2703:O2703,INDEX(_xlfn._xlws.FILTER(L2703:O2703,TRIM(L2703:O2703)&lt;&gt;"-"),1))=SUMPRODUCT((TRIM(L2703:O2703)&lt;&gt;"-")*1),
    "No Change",
    "Change"))</f>
        <v>No Data</v>
      </c>
      <c r="R2703" s="159"/>
      <c r="S2703" s="111"/>
    </row>
    <row r="2704" spans="1:19" x14ac:dyDescent="0.3">
      <c r="A2704" t="s">
        <v>3051</v>
      </c>
      <c r="B2704" t="s">
        <v>1145</v>
      </c>
      <c r="C2704" s="160" t="str">
        <f>TRIM(CLEAN(TEXT(IFERROR(INDEX('Snakeden MR'!$B$4:$C$3028,MATCH($A2704,'Snakeden MR'!$C$4:$C$3028,0),1),"-"),"@")))</f>
        <v>-</v>
      </c>
      <c r="D2704" s="147" t="str">
        <f>TRIM(CLEAN(TEXT(IFERROR(INDEX('Snakeden MR'!$I$4:$J$3028,MATCH($A2704,'Snakeden MR'!$J$4:$J$3028,0),1),"-"),"@")))</f>
        <v>-</v>
      </c>
      <c r="E2704" s="147" t="str">
        <f>TRIM(CLEAN(TEXT(IFERROR(INDEX('Snakeden MR'!$P$4:$Q$3028,MATCH($A2704,'Snakeden MR'!$Q$4:$Q$3028,0),1),"-"),"@")))</f>
        <v>-</v>
      </c>
      <c r="F2704" s="147" t="str">
        <f>TRIM(CLEAN(TEXT(IFERROR(INDEX('Snakeden MR'!$W$4:$X$3028,MATCH($A2704,'Snakeden MR'!$X$4:$X$3028,0),1),"-"),"@")))</f>
        <v>-</v>
      </c>
      <c r="G2704" s="159" t="str">
        <f t="shared" si="84"/>
        <v>Not Found</v>
      </c>
      <c r="H2704" t="str" cm="1">
        <f t="array" ref="H2704">IF(SUMPRODUCT((TRIM(C2704:F2704)&lt;&gt;"-")*1)=0,
    "No Data",
    IF(COUNTIF(C2704:F2704,INDEX(_xlfn._xlws.FILTER(C2704:F2704,TRIM(C2704:F2704)&lt;&gt;"-"),1))=SUMPRODUCT((TRIM(C2704:F2704)&lt;&gt;"-")*1),
    "No Change",
    "Change"))</f>
        <v>No Data</v>
      </c>
      <c r="I2704" s="159"/>
      <c r="J2704"/>
      <c r="K2704" s="163"/>
      <c r="L2704" s="147" t="str">
        <f>TRIM(CLEAN(TEXT(IFERROR(INDEX('Glade MR'!$B$4:$C$3000,MATCH($A2704,'Glade MR'!$C$4:$C$3000,0),1),"-"),"@")))</f>
        <v>-</v>
      </c>
      <c r="M2704" s="147" t="str">
        <f>TRIM(CLEAN(TEXT(IFERROR(INDEX('Glade MR'!$I$4:$J$3000,MATCH($A2704,'Glade MR'!$J$4:$J$3000,0),1),"-"),"@")))</f>
        <v>-</v>
      </c>
      <c r="N2704" s="147" t="str">
        <f>TRIM(CLEAN(TEXT(IFERROR(INDEX('Glade MR'!$P$4:$Q$3000,MATCH($A2704,'Glade MR'!$Q$4:$Q$3000,0),1),"-"),"@")))</f>
        <v>-</v>
      </c>
      <c r="O2704" s="147" t="str">
        <f>TRIM(CLEAN(TEXT(IFERROR(INDEX('Glade MR'!$W$4:$X$3000,MATCH($A2704,'Glade MR'!$X$4:$X$3000,0),1),"-"),"@")))</f>
        <v>-</v>
      </c>
      <c r="P2704" s="159" t="str">
        <f t="shared" si="85"/>
        <v>Not Found</v>
      </c>
      <c r="Q2704" t="str" cm="1">
        <f t="array" ref="Q2704">IF(SUMPRODUCT((TRIM(L2704:O2704)&lt;&gt;"-")*1)=0,
    "No Data",
    IF(COUNTIF(L2704:O2704,INDEX(_xlfn._xlws.FILTER(L2704:O2704,TRIM(L2704:O2704)&lt;&gt;"-"),1))=SUMPRODUCT((TRIM(L2704:O2704)&lt;&gt;"-")*1),
    "No Change",
    "Change"))</f>
        <v>No Data</v>
      </c>
      <c r="R2704" s="159"/>
      <c r="S2704" s="111"/>
    </row>
    <row r="2705" spans="1:19" x14ac:dyDescent="0.3">
      <c r="A2705" t="s">
        <v>3052</v>
      </c>
      <c r="B2705" t="s">
        <v>1145</v>
      </c>
      <c r="C2705" s="160" t="str">
        <f>TRIM(CLEAN(TEXT(IFERROR(INDEX('Snakeden MR'!$B$4:$C$3028,MATCH($A2705,'Snakeden MR'!$C$4:$C$3028,0),1),"-"),"@")))</f>
        <v>-</v>
      </c>
      <c r="D2705" s="147" t="str">
        <f>TRIM(CLEAN(TEXT(IFERROR(INDEX('Snakeden MR'!$I$4:$J$3028,MATCH($A2705,'Snakeden MR'!$J$4:$J$3028,0),1),"-"),"@")))</f>
        <v>-</v>
      </c>
      <c r="E2705" s="147" t="str">
        <f>TRIM(CLEAN(TEXT(IFERROR(INDEX('Snakeden MR'!$P$4:$Q$3028,MATCH($A2705,'Snakeden MR'!$Q$4:$Q$3028,0),1),"-"),"@")))</f>
        <v>-</v>
      </c>
      <c r="F2705" s="147" t="str">
        <f>TRIM(CLEAN(TEXT(IFERROR(INDEX('Snakeden MR'!$W$4:$X$3028,MATCH($A2705,'Snakeden MR'!$X$4:$X$3028,0),1),"-"),"@")))</f>
        <v>-</v>
      </c>
      <c r="G2705" s="159" t="str">
        <f t="shared" si="84"/>
        <v>Not Found</v>
      </c>
      <c r="H2705" t="str" cm="1">
        <f t="array" ref="H2705">IF(SUMPRODUCT((TRIM(C2705:F2705)&lt;&gt;"-")*1)=0,
    "No Data",
    IF(COUNTIF(C2705:F2705,INDEX(_xlfn._xlws.FILTER(C2705:F2705,TRIM(C2705:F2705)&lt;&gt;"-"),1))=SUMPRODUCT((TRIM(C2705:F2705)&lt;&gt;"-")*1),
    "No Change",
    "Change"))</f>
        <v>No Data</v>
      </c>
      <c r="I2705" s="159"/>
      <c r="J2705"/>
      <c r="K2705" s="163"/>
      <c r="L2705" s="147" t="str">
        <f>TRIM(CLEAN(TEXT(IFERROR(INDEX('Glade MR'!$B$4:$C$3000,MATCH($A2705,'Glade MR'!$C$4:$C$3000,0),1),"-"),"@")))</f>
        <v>-</v>
      </c>
      <c r="M2705" s="147" t="str">
        <f>TRIM(CLEAN(TEXT(IFERROR(INDEX('Glade MR'!$I$4:$J$3000,MATCH($A2705,'Glade MR'!$J$4:$J$3000,0),1),"-"),"@")))</f>
        <v>-</v>
      </c>
      <c r="N2705" s="147" t="str">
        <f>TRIM(CLEAN(TEXT(IFERROR(INDEX('Glade MR'!$P$4:$Q$3000,MATCH($A2705,'Glade MR'!$Q$4:$Q$3000,0),1),"-"),"@")))</f>
        <v>-</v>
      </c>
      <c r="O2705" s="147" t="str">
        <f>TRIM(CLEAN(TEXT(IFERROR(INDEX('Glade MR'!$W$4:$X$3000,MATCH($A2705,'Glade MR'!$X$4:$X$3000,0),1),"-"),"@")))</f>
        <v>-</v>
      </c>
      <c r="P2705" s="159" t="str">
        <f t="shared" si="85"/>
        <v>Not Found</v>
      </c>
      <c r="Q2705" t="str" cm="1">
        <f t="array" ref="Q2705">IF(SUMPRODUCT((TRIM(L2705:O2705)&lt;&gt;"-")*1)=0,
    "No Data",
    IF(COUNTIF(L2705:O2705,INDEX(_xlfn._xlws.FILTER(L2705:O2705,TRIM(L2705:O2705)&lt;&gt;"-"),1))=SUMPRODUCT((TRIM(L2705:O2705)&lt;&gt;"-")*1),
    "No Change",
    "Change"))</f>
        <v>No Data</v>
      </c>
      <c r="R2705" s="159"/>
      <c r="S2705" s="111"/>
    </row>
    <row r="2706" spans="1:19" x14ac:dyDescent="0.3">
      <c r="A2706" t="s">
        <v>3053</v>
      </c>
      <c r="B2706" t="s">
        <v>1145</v>
      </c>
      <c r="C2706" s="160" t="str">
        <f>TRIM(CLEAN(TEXT(IFERROR(INDEX('Snakeden MR'!$B$4:$C$3028,MATCH($A2706,'Snakeden MR'!$C$4:$C$3028,0),1),"-"),"@")))</f>
        <v>-</v>
      </c>
      <c r="D2706" s="147" t="str">
        <f>TRIM(CLEAN(TEXT(IFERROR(INDEX('Snakeden MR'!$I$4:$J$3028,MATCH($A2706,'Snakeden MR'!$J$4:$J$3028,0),1),"-"),"@")))</f>
        <v>-</v>
      </c>
      <c r="E2706" s="147" t="str">
        <f>TRIM(CLEAN(TEXT(IFERROR(INDEX('Snakeden MR'!$P$4:$Q$3028,MATCH($A2706,'Snakeden MR'!$Q$4:$Q$3028,0),1),"-"),"@")))</f>
        <v>-</v>
      </c>
      <c r="F2706" s="147" t="str">
        <f>TRIM(CLEAN(TEXT(IFERROR(INDEX('Snakeden MR'!$W$4:$X$3028,MATCH($A2706,'Snakeden MR'!$X$4:$X$3028,0),1),"-"),"@")))</f>
        <v>-</v>
      </c>
      <c r="G2706" s="159" t="str">
        <f t="shared" si="84"/>
        <v>Not Found</v>
      </c>
      <c r="H2706" t="str" cm="1">
        <f t="array" ref="H2706">IF(SUMPRODUCT((TRIM(C2706:F2706)&lt;&gt;"-")*1)=0,
    "No Data",
    IF(COUNTIF(C2706:F2706,INDEX(_xlfn._xlws.FILTER(C2706:F2706,TRIM(C2706:F2706)&lt;&gt;"-"),1))=SUMPRODUCT((TRIM(C2706:F2706)&lt;&gt;"-")*1),
    "No Change",
    "Change"))</f>
        <v>No Data</v>
      </c>
      <c r="I2706" s="159"/>
      <c r="J2706"/>
      <c r="K2706" s="163"/>
      <c r="L2706" s="147" t="str">
        <f>TRIM(CLEAN(TEXT(IFERROR(INDEX('Glade MR'!$B$4:$C$3000,MATCH($A2706,'Glade MR'!$C$4:$C$3000,0),1),"-"),"@")))</f>
        <v>-</v>
      </c>
      <c r="M2706" s="147" t="str">
        <f>TRIM(CLEAN(TEXT(IFERROR(INDEX('Glade MR'!$I$4:$J$3000,MATCH($A2706,'Glade MR'!$J$4:$J$3000,0),1),"-"),"@")))</f>
        <v>-</v>
      </c>
      <c r="N2706" s="147" t="str">
        <f>TRIM(CLEAN(TEXT(IFERROR(INDEX('Glade MR'!$P$4:$Q$3000,MATCH($A2706,'Glade MR'!$Q$4:$Q$3000,0),1),"-"),"@")))</f>
        <v>-</v>
      </c>
      <c r="O2706" s="147" t="str">
        <f>TRIM(CLEAN(TEXT(IFERROR(INDEX('Glade MR'!$W$4:$X$3000,MATCH($A2706,'Glade MR'!$X$4:$X$3000,0),1),"-"),"@")))</f>
        <v>-</v>
      </c>
      <c r="P2706" s="159" t="str">
        <f t="shared" si="85"/>
        <v>Not Found</v>
      </c>
      <c r="Q2706" t="str" cm="1">
        <f t="array" ref="Q2706">IF(SUMPRODUCT((TRIM(L2706:O2706)&lt;&gt;"-")*1)=0,
    "No Data",
    IF(COUNTIF(L2706:O2706,INDEX(_xlfn._xlws.FILTER(L2706:O2706,TRIM(L2706:O2706)&lt;&gt;"-"),1))=SUMPRODUCT((TRIM(L2706:O2706)&lt;&gt;"-")*1),
    "No Change",
    "Change"))</f>
        <v>No Data</v>
      </c>
      <c r="R2706" s="159"/>
      <c r="S2706" s="111"/>
    </row>
    <row r="2707" spans="1:19" x14ac:dyDescent="0.3">
      <c r="A2707" t="s">
        <v>3054</v>
      </c>
      <c r="B2707" t="s">
        <v>1145</v>
      </c>
      <c r="C2707" s="160" t="str">
        <f>TRIM(CLEAN(TEXT(IFERROR(INDEX('Snakeden MR'!$B$4:$C$3028,MATCH($A2707,'Snakeden MR'!$C$4:$C$3028,0),1),"-"),"@")))</f>
        <v>-</v>
      </c>
      <c r="D2707" s="147" t="str">
        <f>TRIM(CLEAN(TEXT(IFERROR(INDEX('Snakeden MR'!$I$4:$J$3028,MATCH($A2707,'Snakeden MR'!$J$4:$J$3028,0),1),"-"),"@")))</f>
        <v>-</v>
      </c>
      <c r="E2707" s="147" t="str">
        <f>TRIM(CLEAN(TEXT(IFERROR(INDEX('Snakeden MR'!$P$4:$Q$3028,MATCH($A2707,'Snakeden MR'!$Q$4:$Q$3028,0),1),"-"),"@")))</f>
        <v>-</v>
      </c>
      <c r="F2707" s="147" t="str">
        <f>TRIM(CLEAN(TEXT(IFERROR(INDEX('Snakeden MR'!$W$4:$X$3028,MATCH($A2707,'Snakeden MR'!$X$4:$X$3028,0),1),"-"),"@")))</f>
        <v>-</v>
      </c>
      <c r="G2707" s="159" t="str">
        <f t="shared" si="84"/>
        <v>Not Found</v>
      </c>
      <c r="H2707" t="str" cm="1">
        <f t="array" ref="H2707">IF(SUMPRODUCT((TRIM(C2707:F2707)&lt;&gt;"-")*1)=0,
    "No Data",
    IF(COUNTIF(C2707:F2707,INDEX(_xlfn._xlws.FILTER(C2707:F2707,TRIM(C2707:F2707)&lt;&gt;"-"),1))=SUMPRODUCT((TRIM(C2707:F2707)&lt;&gt;"-")*1),
    "No Change",
    "Change"))</f>
        <v>No Data</v>
      </c>
      <c r="I2707" s="159"/>
      <c r="J2707"/>
      <c r="K2707" s="163"/>
      <c r="L2707" s="147" t="str">
        <f>TRIM(CLEAN(TEXT(IFERROR(INDEX('Glade MR'!$B$4:$C$3000,MATCH($A2707,'Glade MR'!$C$4:$C$3000,0),1),"-"),"@")))</f>
        <v>-</v>
      </c>
      <c r="M2707" s="147" t="str">
        <f>TRIM(CLEAN(TEXT(IFERROR(INDEX('Glade MR'!$I$4:$J$3000,MATCH($A2707,'Glade MR'!$J$4:$J$3000,0),1),"-"),"@")))</f>
        <v>-</v>
      </c>
      <c r="N2707" s="147" t="str">
        <f>TRIM(CLEAN(TEXT(IFERROR(INDEX('Glade MR'!$P$4:$Q$3000,MATCH($A2707,'Glade MR'!$Q$4:$Q$3000,0),1),"-"),"@")))</f>
        <v>-</v>
      </c>
      <c r="O2707" s="147" t="str">
        <f>TRIM(CLEAN(TEXT(IFERROR(INDEX('Glade MR'!$W$4:$X$3000,MATCH($A2707,'Glade MR'!$X$4:$X$3000,0),1),"-"),"@")))</f>
        <v>-</v>
      </c>
      <c r="P2707" s="159" t="str">
        <f t="shared" si="85"/>
        <v>Not Found</v>
      </c>
      <c r="Q2707" t="str" cm="1">
        <f t="array" ref="Q2707">IF(SUMPRODUCT((TRIM(L2707:O2707)&lt;&gt;"-")*1)=0,
    "No Data",
    IF(COUNTIF(L2707:O2707,INDEX(_xlfn._xlws.FILTER(L2707:O2707,TRIM(L2707:O2707)&lt;&gt;"-"),1))=SUMPRODUCT((TRIM(L2707:O2707)&lt;&gt;"-")*1),
    "No Change",
    "Change"))</f>
        <v>No Data</v>
      </c>
      <c r="R2707" s="159"/>
      <c r="S2707" s="111"/>
    </row>
    <row r="2708" spans="1:19" x14ac:dyDescent="0.3">
      <c r="A2708" t="s">
        <v>3055</v>
      </c>
      <c r="B2708" t="s">
        <v>1145</v>
      </c>
      <c r="C2708" s="160" t="str">
        <f>TRIM(CLEAN(TEXT(IFERROR(INDEX('Snakeden MR'!$B$4:$C$3028,MATCH($A2708,'Snakeden MR'!$C$4:$C$3028,0),1),"-"),"@")))</f>
        <v>-</v>
      </c>
      <c r="D2708" s="147" t="str">
        <f>TRIM(CLEAN(TEXT(IFERROR(INDEX('Snakeden MR'!$I$4:$J$3028,MATCH($A2708,'Snakeden MR'!$J$4:$J$3028,0),1),"-"),"@")))</f>
        <v>-</v>
      </c>
      <c r="E2708" s="147" t="str">
        <f>TRIM(CLEAN(TEXT(IFERROR(INDEX('Snakeden MR'!$P$4:$Q$3028,MATCH($A2708,'Snakeden MR'!$Q$4:$Q$3028,0),1),"-"),"@")))</f>
        <v>-</v>
      </c>
      <c r="F2708" s="147" t="str">
        <f>TRIM(CLEAN(TEXT(IFERROR(INDEX('Snakeden MR'!$W$4:$X$3028,MATCH($A2708,'Snakeden MR'!$X$4:$X$3028,0),1),"-"),"@")))</f>
        <v>-</v>
      </c>
      <c r="G2708" s="159" t="str">
        <f t="shared" si="84"/>
        <v>Not Found</v>
      </c>
      <c r="H2708" t="str" cm="1">
        <f t="array" ref="H2708">IF(SUMPRODUCT((TRIM(C2708:F2708)&lt;&gt;"-")*1)=0,
    "No Data",
    IF(COUNTIF(C2708:F2708,INDEX(_xlfn._xlws.FILTER(C2708:F2708,TRIM(C2708:F2708)&lt;&gt;"-"),1))=SUMPRODUCT((TRIM(C2708:F2708)&lt;&gt;"-")*1),
    "No Change",
    "Change"))</f>
        <v>No Data</v>
      </c>
      <c r="I2708" s="159"/>
      <c r="J2708"/>
      <c r="K2708" s="163"/>
      <c r="L2708" s="147" t="str">
        <f>TRIM(CLEAN(TEXT(IFERROR(INDEX('Glade MR'!$B$4:$C$3000,MATCH($A2708,'Glade MR'!$C$4:$C$3000,0),1),"-"),"@")))</f>
        <v>-</v>
      </c>
      <c r="M2708" s="147" t="str">
        <f>TRIM(CLEAN(TEXT(IFERROR(INDEX('Glade MR'!$I$4:$J$3000,MATCH($A2708,'Glade MR'!$J$4:$J$3000,0),1),"-"),"@")))</f>
        <v>-</v>
      </c>
      <c r="N2708" s="147" t="str">
        <f>TRIM(CLEAN(TEXT(IFERROR(INDEX('Glade MR'!$P$4:$Q$3000,MATCH($A2708,'Glade MR'!$Q$4:$Q$3000,0),1),"-"),"@")))</f>
        <v>-</v>
      </c>
      <c r="O2708" s="147" t="str">
        <f>TRIM(CLEAN(TEXT(IFERROR(INDEX('Glade MR'!$W$4:$X$3000,MATCH($A2708,'Glade MR'!$X$4:$X$3000,0),1),"-"),"@")))</f>
        <v>-</v>
      </c>
      <c r="P2708" s="159" t="str">
        <f t="shared" si="85"/>
        <v>Not Found</v>
      </c>
      <c r="Q2708" t="str" cm="1">
        <f t="array" ref="Q2708">IF(SUMPRODUCT((TRIM(L2708:O2708)&lt;&gt;"-")*1)=0,
    "No Data",
    IF(COUNTIF(L2708:O2708,INDEX(_xlfn._xlws.FILTER(L2708:O2708,TRIM(L2708:O2708)&lt;&gt;"-"),1))=SUMPRODUCT((TRIM(L2708:O2708)&lt;&gt;"-")*1),
    "No Change",
    "Change"))</f>
        <v>No Data</v>
      </c>
      <c r="R2708" s="159"/>
      <c r="S2708" s="111"/>
    </row>
    <row r="2709" spans="1:19" x14ac:dyDescent="0.3">
      <c r="A2709" t="s">
        <v>3056</v>
      </c>
      <c r="B2709" t="s">
        <v>1145</v>
      </c>
      <c r="C2709" s="160" t="str">
        <f>TRIM(CLEAN(TEXT(IFERROR(INDEX('Snakeden MR'!$B$4:$C$3028,MATCH($A2709,'Snakeden MR'!$C$4:$C$3028,0),1),"-"),"@")))</f>
        <v>-</v>
      </c>
      <c r="D2709" s="147" t="str">
        <f>TRIM(CLEAN(TEXT(IFERROR(INDEX('Snakeden MR'!$I$4:$J$3028,MATCH($A2709,'Snakeden MR'!$J$4:$J$3028,0),1),"-"),"@")))</f>
        <v>-</v>
      </c>
      <c r="E2709" s="147" t="str">
        <f>TRIM(CLEAN(TEXT(IFERROR(INDEX('Snakeden MR'!$P$4:$Q$3028,MATCH($A2709,'Snakeden MR'!$Q$4:$Q$3028,0),1),"-"),"@")))</f>
        <v>-</v>
      </c>
      <c r="F2709" s="147" t="str">
        <f>TRIM(CLEAN(TEXT(IFERROR(INDEX('Snakeden MR'!$W$4:$X$3028,MATCH($A2709,'Snakeden MR'!$X$4:$X$3028,0),1),"-"),"@")))</f>
        <v>-</v>
      </c>
      <c r="G2709" s="159" t="str">
        <f t="shared" si="84"/>
        <v>Not Found</v>
      </c>
      <c r="H2709" t="str" cm="1">
        <f t="array" ref="H2709">IF(SUMPRODUCT((TRIM(C2709:F2709)&lt;&gt;"-")*1)=0,
    "No Data",
    IF(COUNTIF(C2709:F2709,INDEX(_xlfn._xlws.FILTER(C2709:F2709,TRIM(C2709:F2709)&lt;&gt;"-"),1))=SUMPRODUCT((TRIM(C2709:F2709)&lt;&gt;"-")*1),
    "No Change",
    "Change"))</f>
        <v>No Data</v>
      </c>
      <c r="I2709" s="159"/>
      <c r="J2709"/>
      <c r="K2709" s="163"/>
      <c r="L2709" s="147" t="str">
        <f>TRIM(CLEAN(TEXT(IFERROR(INDEX('Glade MR'!$B$4:$C$3000,MATCH($A2709,'Glade MR'!$C$4:$C$3000,0),1),"-"),"@")))</f>
        <v>-</v>
      </c>
      <c r="M2709" s="147" t="str">
        <f>TRIM(CLEAN(TEXT(IFERROR(INDEX('Glade MR'!$I$4:$J$3000,MATCH($A2709,'Glade MR'!$J$4:$J$3000,0),1),"-"),"@")))</f>
        <v>-</v>
      </c>
      <c r="N2709" s="147" t="str">
        <f>TRIM(CLEAN(TEXT(IFERROR(INDEX('Glade MR'!$P$4:$Q$3000,MATCH($A2709,'Glade MR'!$Q$4:$Q$3000,0),1),"-"),"@")))</f>
        <v>-</v>
      </c>
      <c r="O2709" s="147" t="str">
        <f>TRIM(CLEAN(TEXT(IFERROR(INDEX('Glade MR'!$W$4:$X$3000,MATCH($A2709,'Glade MR'!$X$4:$X$3000,0),1),"-"),"@")))</f>
        <v>-</v>
      </c>
      <c r="P2709" s="159" t="str">
        <f t="shared" si="85"/>
        <v>Not Found</v>
      </c>
      <c r="Q2709" t="str" cm="1">
        <f t="array" ref="Q2709">IF(SUMPRODUCT((TRIM(L2709:O2709)&lt;&gt;"-")*1)=0,
    "No Data",
    IF(COUNTIF(L2709:O2709,INDEX(_xlfn._xlws.FILTER(L2709:O2709,TRIM(L2709:O2709)&lt;&gt;"-"),1))=SUMPRODUCT((TRIM(L2709:O2709)&lt;&gt;"-")*1),
    "No Change",
    "Change"))</f>
        <v>No Data</v>
      </c>
      <c r="R2709" s="159"/>
      <c r="S2709" s="111"/>
    </row>
    <row r="2710" spans="1:19" x14ac:dyDescent="0.3">
      <c r="A2710" t="s">
        <v>3057</v>
      </c>
      <c r="B2710" t="s">
        <v>1145</v>
      </c>
      <c r="C2710" s="160" t="str">
        <f>TRIM(CLEAN(TEXT(IFERROR(INDEX('Snakeden MR'!$B$4:$C$3028,MATCH($A2710,'Snakeden MR'!$C$4:$C$3028,0),1),"-"),"@")))</f>
        <v>-</v>
      </c>
      <c r="D2710" s="147" t="str">
        <f>TRIM(CLEAN(TEXT(IFERROR(INDEX('Snakeden MR'!$I$4:$J$3028,MATCH($A2710,'Snakeden MR'!$J$4:$J$3028,0),1),"-"),"@")))</f>
        <v>-</v>
      </c>
      <c r="E2710" s="147" t="str">
        <f>TRIM(CLEAN(TEXT(IFERROR(INDEX('Snakeden MR'!$P$4:$Q$3028,MATCH($A2710,'Snakeden MR'!$Q$4:$Q$3028,0),1),"-"),"@")))</f>
        <v>-</v>
      </c>
      <c r="F2710" s="147" t="str">
        <f>TRIM(CLEAN(TEXT(IFERROR(INDEX('Snakeden MR'!$W$4:$X$3028,MATCH($A2710,'Snakeden MR'!$X$4:$X$3028,0),1),"-"),"@")))</f>
        <v>-</v>
      </c>
      <c r="G2710" s="159" t="str">
        <f t="shared" si="84"/>
        <v>Not Found</v>
      </c>
      <c r="H2710" t="str" cm="1">
        <f t="array" ref="H2710">IF(SUMPRODUCT((TRIM(C2710:F2710)&lt;&gt;"-")*1)=0,
    "No Data",
    IF(COUNTIF(C2710:F2710,INDEX(_xlfn._xlws.FILTER(C2710:F2710,TRIM(C2710:F2710)&lt;&gt;"-"),1))=SUMPRODUCT((TRIM(C2710:F2710)&lt;&gt;"-")*1),
    "No Change",
    "Change"))</f>
        <v>No Data</v>
      </c>
      <c r="I2710" s="159"/>
      <c r="J2710"/>
      <c r="K2710" s="163"/>
      <c r="L2710" s="147" t="str">
        <f>TRIM(CLEAN(TEXT(IFERROR(INDEX('Glade MR'!$B$4:$C$3000,MATCH($A2710,'Glade MR'!$C$4:$C$3000,0),1),"-"),"@")))</f>
        <v>-</v>
      </c>
      <c r="M2710" s="147" t="str">
        <f>TRIM(CLEAN(TEXT(IFERROR(INDEX('Glade MR'!$I$4:$J$3000,MATCH($A2710,'Glade MR'!$J$4:$J$3000,0),1),"-"),"@")))</f>
        <v>-</v>
      </c>
      <c r="N2710" s="147" t="str">
        <f>TRIM(CLEAN(TEXT(IFERROR(INDEX('Glade MR'!$P$4:$Q$3000,MATCH($A2710,'Glade MR'!$Q$4:$Q$3000,0),1),"-"),"@")))</f>
        <v>-</v>
      </c>
      <c r="O2710" s="147" t="str">
        <f>TRIM(CLEAN(TEXT(IFERROR(INDEX('Glade MR'!$W$4:$X$3000,MATCH($A2710,'Glade MR'!$X$4:$X$3000,0),1),"-"),"@")))</f>
        <v>-</v>
      </c>
      <c r="P2710" s="159" t="str">
        <f t="shared" si="85"/>
        <v>Not Found</v>
      </c>
      <c r="Q2710" t="str" cm="1">
        <f t="array" ref="Q2710">IF(SUMPRODUCT((TRIM(L2710:O2710)&lt;&gt;"-")*1)=0,
    "No Data",
    IF(COUNTIF(L2710:O2710,INDEX(_xlfn._xlws.FILTER(L2710:O2710,TRIM(L2710:O2710)&lt;&gt;"-"),1))=SUMPRODUCT((TRIM(L2710:O2710)&lt;&gt;"-")*1),
    "No Change",
    "Change"))</f>
        <v>No Data</v>
      </c>
      <c r="R2710" s="159"/>
      <c r="S2710" s="111"/>
    </row>
    <row r="2711" spans="1:19" x14ac:dyDescent="0.3">
      <c r="A2711" t="s">
        <v>3058</v>
      </c>
      <c r="B2711" t="s">
        <v>1145</v>
      </c>
      <c r="C2711" s="160" t="str">
        <f>TRIM(CLEAN(TEXT(IFERROR(INDEX('Snakeden MR'!$B$4:$C$3028,MATCH($A2711,'Snakeden MR'!$C$4:$C$3028,0),1),"-"),"@")))</f>
        <v>-</v>
      </c>
      <c r="D2711" s="147" t="str">
        <f>TRIM(CLEAN(TEXT(IFERROR(INDEX('Snakeden MR'!$I$4:$J$3028,MATCH($A2711,'Snakeden MR'!$J$4:$J$3028,0),1),"-"),"@")))</f>
        <v>-</v>
      </c>
      <c r="E2711" s="147" t="str">
        <f>TRIM(CLEAN(TEXT(IFERROR(INDEX('Snakeden MR'!$P$4:$Q$3028,MATCH($A2711,'Snakeden MR'!$Q$4:$Q$3028,0),1),"-"),"@")))</f>
        <v>-</v>
      </c>
      <c r="F2711" s="147" t="str">
        <f>TRIM(CLEAN(TEXT(IFERROR(INDEX('Snakeden MR'!$W$4:$X$3028,MATCH($A2711,'Snakeden MR'!$X$4:$X$3028,0),1),"-"),"@")))</f>
        <v>-</v>
      </c>
      <c r="G2711" s="159" t="str">
        <f t="shared" si="84"/>
        <v>Not Found</v>
      </c>
      <c r="H2711" t="str" cm="1">
        <f t="array" ref="H2711">IF(SUMPRODUCT((TRIM(C2711:F2711)&lt;&gt;"-")*1)=0,
    "No Data",
    IF(COUNTIF(C2711:F2711,INDEX(_xlfn._xlws.FILTER(C2711:F2711,TRIM(C2711:F2711)&lt;&gt;"-"),1))=SUMPRODUCT((TRIM(C2711:F2711)&lt;&gt;"-")*1),
    "No Change",
    "Change"))</f>
        <v>No Data</v>
      </c>
      <c r="I2711" s="159"/>
      <c r="J2711"/>
      <c r="K2711" s="163"/>
      <c r="L2711" s="147" t="str">
        <f>TRIM(CLEAN(TEXT(IFERROR(INDEX('Glade MR'!$B$4:$C$3000,MATCH($A2711,'Glade MR'!$C$4:$C$3000,0),1),"-"),"@")))</f>
        <v>-</v>
      </c>
      <c r="M2711" s="147" t="str">
        <f>TRIM(CLEAN(TEXT(IFERROR(INDEX('Glade MR'!$I$4:$J$3000,MATCH($A2711,'Glade MR'!$J$4:$J$3000,0),1),"-"),"@")))</f>
        <v>-</v>
      </c>
      <c r="N2711" s="147" t="str">
        <f>TRIM(CLEAN(TEXT(IFERROR(INDEX('Glade MR'!$P$4:$Q$3000,MATCH($A2711,'Glade MR'!$Q$4:$Q$3000,0),1),"-"),"@")))</f>
        <v>-</v>
      </c>
      <c r="O2711" s="147" t="str">
        <f>TRIM(CLEAN(TEXT(IFERROR(INDEX('Glade MR'!$W$4:$X$3000,MATCH($A2711,'Glade MR'!$X$4:$X$3000,0),1),"-"),"@")))</f>
        <v>-</v>
      </c>
      <c r="P2711" s="159" t="str">
        <f t="shared" si="85"/>
        <v>Not Found</v>
      </c>
      <c r="Q2711" t="str" cm="1">
        <f t="array" ref="Q2711">IF(SUMPRODUCT((TRIM(L2711:O2711)&lt;&gt;"-")*1)=0,
    "No Data",
    IF(COUNTIF(L2711:O2711,INDEX(_xlfn._xlws.FILTER(L2711:O2711,TRIM(L2711:O2711)&lt;&gt;"-"),1))=SUMPRODUCT((TRIM(L2711:O2711)&lt;&gt;"-")*1),
    "No Change",
    "Change"))</f>
        <v>No Data</v>
      </c>
      <c r="R2711" s="159"/>
      <c r="S2711" s="111"/>
    </row>
    <row r="2712" spans="1:19" x14ac:dyDescent="0.3">
      <c r="A2712" t="s">
        <v>3059</v>
      </c>
      <c r="B2712" t="s">
        <v>1145</v>
      </c>
      <c r="C2712" s="160" t="str">
        <f>TRIM(CLEAN(TEXT(IFERROR(INDEX('Snakeden MR'!$B$4:$C$3028,MATCH($A2712,'Snakeden MR'!$C$4:$C$3028,0),1),"-"),"@")))</f>
        <v>-</v>
      </c>
      <c r="D2712" s="147" t="str">
        <f>TRIM(CLEAN(TEXT(IFERROR(INDEX('Snakeden MR'!$I$4:$J$3028,MATCH($A2712,'Snakeden MR'!$J$4:$J$3028,0),1),"-"),"@")))</f>
        <v>-</v>
      </c>
      <c r="E2712" s="147" t="str">
        <f>TRIM(CLEAN(TEXT(IFERROR(INDEX('Snakeden MR'!$P$4:$Q$3028,MATCH($A2712,'Snakeden MR'!$Q$4:$Q$3028,0),1),"-"),"@")))</f>
        <v>-</v>
      </c>
      <c r="F2712" s="147" t="str">
        <f>TRIM(CLEAN(TEXT(IFERROR(INDEX('Snakeden MR'!$W$4:$X$3028,MATCH($A2712,'Snakeden MR'!$X$4:$X$3028,0),1),"-"),"@")))</f>
        <v>-</v>
      </c>
      <c r="G2712" s="159" t="str">
        <f t="shared" si="84"/>
        <v>Not Found</v>
      </c>
      <c r="H2712" t="str" cm="1">
        <f t="array" ref="H2712">IF(SUMPRODUCT((TRIM(C2712:F2712)&lt;&gt;"-")*1)=0,
    "No Data",
    IF(COUNTIF(C2712:F2712,INDEX(_xlfn._xlws.FILTER(C2712:F2712,TRIM(C2712:F2712)&lt;&gt;"-"),1))=SUMPRODUCT((TRIM(C2712:F2712)&lt;&gt;"-")*1),
    "No Change",
    "Change"))</f>
        <v>No Data</v>
      </c>
      <c r="I2712" s="159"/>
      <c r="J2712"/>
      <c r="K2712" s="163"/>
      <c r="L2712" s="147" t="str">
        <f>TRIM(CLEAN(TEXT(IFERROR(INDEX('Glade MR'!$B$4:$C$3000,MATCH($A2712,'Glade MR'!$C$4:$C$3000,0),1),"-"),"@")))</f>
        <v>-</v>
      </c>
      <c r="M2712" s="147" t="str">
        <f>TRIM(CLEAN(TEXT(IFERROR(INDEX('Glade MR'!$I$4:$J$3000,MATCH($A2712,'Glade MR'!$J$4:$J$3000,0),1),"-"),"@")))</f>
        <v>-</v>
      </c>
      <c r="N2712" s="147" t="str">
        <f>TRIM(CLEAN(TEXT(IFERROR(INDEX('Glade MR'!$P$4:$Q$3000,MATCH($A2712,'Glade MR'!$Q$4:$Q$3000,0),1),"-"),"@")))</f>
        <v>-</v>
      </c>
      <c r="O2712" s="147" t="str">
        <f>TRIM(CLEAN(TEXT(IFERROR(INDEX('Glade MR'!$W$4:$X$3000,MATCH($A2712,'Glade MR'!$X$4:$X$3000,0),1),"-"),"@")))</f>
        <v>-</v>
      </c>
      <c r="P2712" s="159" t="str">
        <f t="shared" si="85"/>
        <v>Not Found</v>
      </c>
      <c r="Q2712" t="str" cm="1">
        <f t="array" ref="Q2712">IF(SUMPRODUCT((TRIM(L2712:O2712)&lt;&gt;"-")*1)=0,
    "No Data",
    IF(COUNTIF(L2712:O2712,INDEX(_xlfn._xlws.FILTER(L2712:O2712,TRIM(L2712:O2712)&lt;&gt;"-"),1))=SUMPRODUCT((TRIM(L2712:O2712)&lt;&gt;"-")*1),
    "No Change",
    "Change"))</f>
        <v>No Data</v>
      </c>
      <c r="R2712" s="159"/>
      <c r="S2712" s="111"/>
    </row>
    <row r="2713" spans="1:19" x14ac:dyDescent="0.3">
      <c r="A2713" t="s">
        <v>3060</v>
      </c>
      <c r="B2713" t="s">
        <v>1145</v>
      </c>
      <c r="C2713" s="160" t="str">
        <f>TRIM(CLEAN(TEXT(IFERROR(INDEX('Snakeden MR'!$B$4:$C$3028,MATCH($A2713,'Snakeden MR'!$C$4:$C$3028,0),1),"-"),"@")))</f>
        <v>-</v>
      </c>
      <c r="D2713" s="147" t="str">
        <f>TRIM(CLEAN(TEXT(IFERROR(INDEX('Snakeden MR'!$I$4:$J$3028,MATCH($A2713,'Snakeden MR'!$J$4:$J$3028,0),1),"-"),"@")))</f>
        <v>-</v>
      </c>
      <c r="E2713" s="147" t="str">
        <f>TRIM(CLEAN(TEXT(IFERROR(INDEX('Snakeden MR'!$P$4:$Q$3028,MATCH($A2713,'Snakeden MR'!$Q$4:$Q$3028,0),1),"-"),"@")))</f>
        <v>-</v>
      </c>
      <c r="F2713" s="147" t="str">
        <f>TRIM(CLEAN(TEXT(IFERROR(INDEX('Snakeden MR'!$W$4:$X$3028,MATCH($A2713,'Snakeden MR'!$X$4:$X$3028,0),1),"-"),"@")))</f>
        <v>-</v>
      </c>
      <c r="G2713" s="159" t="str">
        <f t="shared" si="84"/>
        <v>Not Found</v>
      </c>
      <c r="H2713" t="str" cm="1">
        <f t="array" ref="H2713">IF(SUMPRODUCT((TRIM(C2713:F2713)&lt;&gt;"-")*1)=0,
    "No Data",
    IF(COUNTIF(C2713:F2713,INDEX(_xlfn._xlws.FILTER(C2713:F2713,TRIM(C2713:F2713)&lt;&gt;"-"),1))=SUMPRODUCT((TRIM(C2713:F2713)&lt;&gt;"-")*1),
    "No Change",
    "Change"))</f>
        <v>No Data</v>
      </c>
      <c r="I2713" s="159"/>
      <c r="J2713"/>
      <c r="K2713" s="163"/>
      <c r="L2713" s="147" t="str">
        <f>TRIM(CLEAN(TEXT(IFERROR(INDEX('Glade MR'!$B$4:$C$3000,MATCH($A2713,'Glade MR'!$C$4:$C$3000,0),1),"-"),"@")))</f>
        <v>-</v>
      </c>
      <c r="M2713" s="147" t="str">
        <f>TRIM(CLEAN(TEXT(IFERROR(INDEX('Glade MR'!$I$4:$J$3000,MATCH($A2713,'Glade MR'!$J$4:$J$3000,0),1),"-"),"@")))</f>
        <v>-</v>
      </c>
      <c r="N2713" s="147" t="str">
        <f>TRIM(CLEAN(TEXT(IFERROR(INDEX('Glade MR'!$P$4:$Q$3000,MATCH($A2713,'Glade MR'!$Q$4:$Q$3000,0),1),"-"),"@")))</f>
        <v>-</v>
      </c>
      <c r="O2713" s="147" t="str">
        <f>TRIM(CLEAN(TEXT(IFERROR(INDEX('Glade MR'!$W$4:$X$3000,MATCH($A2713,'Glade MR'!$X$4:$X$3000,0),1),"-"),"@")))</f>
        <v>-</v>
      </c>
      <c r="P2713" s="159" t="str">
        <f t="shared" si="85"/>
        <v>Not Found</v>
      </c>
      <c r="Q2713" t="str" cm="1">
        <f t="array" ref="Q2713">IF(SUMPRODUCT((TRIM(L2713:O2713)&lt;&gt;"-")*1)=0,
    "No Data",
    IF(COUNTIF(L2713:O2713,INDEX(_xlfn._xlws.FILTER(L2713:O2713,TRIM(L2713:O2713)&lt;&gt;"-"),1))=SUMPRODUCT((TRIM(L2713:O2713)&lt;&gt;"-")*1),
    "No Change",
    "Change"))</f>
        <v>No Data</v>
      </c>
      <c r="R2713" s="159"/>
      <c r="S2713" s="111"/>
    </row>
    <row r="2714" spans="1:19" x14ac:dyDescent="0.3">
      <c r="A2714" t="s">
        <v>3061</v>
      </c>
      <c r="B2714" t="s">
        <v>1145</v>
      </c>
      <c r="C2714" s="160" t="str">
        <f>TRIM(CLEAN(TEXT(IFERROR(INDEX('Snakeden MR'!$B$4:$C$3028,MATCH($A2714,'Snakeden MR'!$C$4:$C$3028,0),1),"-"),"@")))</f>
        <v>-</v>
      </c>
      <c r="D2714" s="147" t="str">
        <f>TRIM(CLEAN(TEXT(IFERROR(INDEX('Snakeden MR'!$I$4:$J$3028,MATCH($A2714,'Snakeden MR'!$J$4:$J$3028,0),1),"-"),"@")))</f>
        <v>-</v>
      </c>
      <c r="E2714" s="147" t="str">
        <f>TRIM(CLEAN(TEXT(IFERROR(INDEX('Snakeden MR'!$P$4:$Q$3028,MATCH($A2714,'Snakeden MR'!$Q$4:$Q$3028,0),1),"-"),"@")))</f>
        <v>-</v>
      </c>
      <c r="F2714" s="147" t="str">
        <f>TRIM(CLEAN(TEXT(IFERROR(INDEX('Snakeden MR'!$W$4:$X$3028,MATCH($A2714,'Snakeden MR'!$X$4:$X$3028,0),1),"-"),"@")))</f>
        <v>-</v>
      </c>
      <c r="G2714" s="159" t="str">
        <f t="shared" si="84"/>
        <v>Not Found</v>
      </c>
      <c r="H2714" t="str" cm="1">
        <f t="array" ref="H2714">IF(SUMPRODUCT((TRIM(C2714:F2714)&lt;&gt;"-")*1)=0,
    "No Data",
    IF(COUNTIF(C2714:F2714,INDEX(_xlfn._xlws.FILTER(C2714:F2714,TRIM(C2714:F2714)&lt;&gt;"-"),1))=SUMPRODUCT((TRIM(C2714:F2714)&lt;&gt;"-")*1),
    "No Change",
    "Change"))</f>
        <v>No Data</v>
      </c>
      <c r="I2714" s="159"/>
      <c r="J2714"/>
      <c r="K2714" s="163"/>
      <c r="L2714" s="147" t="str">
        <f>TRIM(CLEAN(TEXT(IFERROR(INDEX('Glade MR'!$B$4:$C$3000,MATCH($A2714,'Glade MR'!$C$4:$C$3000,0),1),"-"),"@")))</f>
        <v>-</v>
      </c>
      <c r="M2714" s="147" t="str">
        <f>TRIM(CLEAN(TEXT(IFERROR(INDEX('Glade MR'!$I$4:$J$3000,MATCH($A2714,'Glade MR'!$J$4:$J$3000,0),1),"-"),"@")))</f>
        <v>-</v>
      </c>
      <c r="N2714" s="147" t="str">
        <f>TRIM(CLEAN(TEXT(IFERROR(INDEX('Glade MR'!$P$4:$Q$3000,MATCH($A2714,'Glade MR'!$Q$4:$Q$3000,0),1),"-"),"@")))</f>
        <v>-</v>
      </c>
      <c r="O2714" s="147" t="str">
        <f>TRIM(CLEAN(TEXT(IFERROR(INDEX('Glade MR'!$W$4:$X$3000,MATCH($A2714,'Glade MR'!$X$4:$X$3000,0),1),"-"),"@")))</f>
        <v>-</v>
      </c>
      <c r="P2714" s="159" t="str">
        <f t="shared" si="85"/>
        <v>Not Found</v>
      </c>
      <c r="Q2714" t="str" cm="1">
        <f t="array" ref="Q2714">IF(SUMPRODUCT((TRIM(L2714:O2714)&lt;&gt;"-")*1)=0,
    "No Data",
    IF(COUNTIF(L2714:O2714,INDEX(_xlfn._xlws.FILTER(L2714:O2714,TRIM(L2714:O2714)&lt;&gt;"-"),1))=SUMPRODUCT((TRIM(L2714:O2714)&lt;&gt;"-")*1),
    "No Change",
    "Change"))</f>
        <v>No Data</v>
      </c>
      <c r="R2714" s="159"/>
      <c r="S2714" s="111"/>
    </row>
    <row r="2715" spans="1:19" x14ac:dyDescent="0.3">
      <c r="A2715" t="s">
        <v>3062</v>
      </c>
      <c r="B2715" t="s">
        <v>1145</v>
      </c>
      <c r="C2715" s="160" t="str">
        <f>TRIM(CLEAN(TEXT(IFERROR(INDEX('Snakeden MR'!$B$4:$C$3028,MATCH($A2715,'Snakeden MR'!$C$4:$C$3028,0),1),"-"),"@")))</f>
        <v>-</v>
      </c>
      <c r="D2715" s="147" t="str">
        <f>TRIM(CLEAN(TEXT(IFERROR(INDEX('Snakeden MR'!$I$4:$J$3028,MATCH($A2715,'Snakeden MR'!$J$4:$J$3028,0),1),"-"),"@")))</f>
        <v>-</v>
      </c>
      <c r="E2715" s="147" t="str">
        <f>TRIM(CLEAN(TEXT(IFERROR(INDEX('Snakeden MR'!$P$4:$Q$3028,MATCH($A2715,'Snakeden MR'!$Q$4:$Q$3028,0),1),"-"),"@")))</f>
        <v>-</v>
      </c>
      <c r="F2715" s="147" t="str">
        <f>TRIM(CLEAN(TEXT(IFERROR(INDEX('Snakeden MR'!$W$4:$X$3028,MATCH($A2715,'Snakeden MR'!$X$4:$X$3028,0),1),"-"),"@")))</f>
        <v>-</v>
      </c>
      <c r="G2715" s="159" t="str">
        <f t="shared" si="84"/>
        <v>Not Found</v>
      </c>
      <c r="H2715" t="str" cm="1">
        <f t="array" ref="H2715">IF(SUMPRODUCT((TRIM(C2715:F2715)&lt;&gt;"-")*1)=0,
    "No Data",
    IF(COUNTIF(C2715:F2715,INDEX(_xlfn._xlws.FILTER(C2715:F2715,TRIM(C2715:F2715)&lt;&gt;"-"),1))=SUMPRODUCT((TRIM(C2715:F2715)&lt;&gt;"-")*1),
    "No Change",
    "Change"))</f>
        <v>No Data</v>
      </c>
      <c r="I2715" s="159"/>
      <c r="J2715"/>
      <c r="K2715" s="163"/>
      <c r="L2715" s="147" t="str">
        <f>TRIM(CLEAN(TEXT(IFERROR(INDEX('Glade MR'!$B$4:$C$3000,MATCH($A2715,'Glade MR'!$C$4:$C$3000,0),1),"-"),"@")))</f>
        <v>-</v>
      </c>
      <c r="M2715" s="147" t="str">
        <f>TRIM(CLEAN(TEXT(IFERROR(INDEX('Glade MR'!$I$4:$J$3000,MATCH($A2715,'Glade MR'!$J$4:$J$3000,0),1),"-"),"@")))</f>
        <v>-</v>
      </c>
      <c r="N2715" s="147" t="str">
        <f>TRIM(CLEAN(TEXT(IFERROR(INDEX('Glade MR'!$P$4:$Q$3000,MATCH($A2715,'Glade MR'!$Q$4:$Q$3000,0),1),"-"),"@")))</f>
        <v>-</v>
      </c>
      <c r="O2715" s="147" t="str">
        <f>TRIM(CLEAN(TEXT(IFERROR(INDEX('Glade MR'!$W$4:$X$3000,MATCH($A2715,'Glade MR'!$X$4:$X$3000,0),1),"-"),"@")))</f>
        <v>-</v>
      </c>
      <c r="P2715" s="159" t="str">
        <f t="shared" si="85"/>
        <v>Not Found</v>
      </c>
      <c r="Q2715" t="str" cm="1">
        <f t="array" ref="Q2715">IF(SUMPRODUCT((TRIM(L2715:O2715)&lt;&gt;"-")*1)=0,
    "No Data",
    IF(COUNTIF(L2715:O2715,INDEX(_xlfn._xlws.FILTER(L2715:O2715,TRIM(L2715:O2715)&lt;&gt;"-"),1))=SUMPRODUCT((TRIM(L2715:O2715)&lt;&gt;"-")*1),
    "No Change",
    "Change"))</f>
        <v>No Data</v>
      </c>
      <c r="R2715" s="159"/>
      <c r="S2715" s="111"/>
    </row>
    <row r="2716" spans="1:19" x14ac:dyDescent="0.3">
      <c r="A2716" t="s">
        <v>3063</v>
      </c>
      <c r="B2716" t="s">
        <v>1145</v>
      </c>
      <c r="C2716" s="160" t="str">
        <f>TRIM(CLEAN(TEXT(IFERROR(INDEX('Snakeden MR'!$B$4:$C$3028,MATCH($A2716,'Snakeden MR'!$C$4:$C$3028,0),1),"-"),"@")))</f>
        <v>-</v>
      </c>
      <c r="D2716" s="147" t="str">
        <f>TRIM(CLEAN(TEXT(IFERROR(INDEX('Snakeden MR'!$I$4:$J$3028,MATCH($A2716,'Snakeden MR'!$J$4:$J$3028,0),1),"-"),"@")))</f>
        <v>-</v>
      </c>
      <c r="E2716" s="147" t="str">
        <f>TRIM(CLEAN(TEXT(IFERROR(INDEX('Snakeden MR'!$P$4:$Q$3028,MATCH($A2716,'Snakeden MR'!$Q$4:$Q$3028,0),1),"-"),"@")))</f>
        <v>-</v>
      </c>
      <c r="F2716" s="147" t="str">
        <f>TRIM(CLEAN(TEXT(IFERROR(INDEX('Snakeden MR'!$W$4:$X$3028,MATCH($A2716,'Snakeden MR'!$X$4:$X$3028,0),1),"-"),"@")))</f>
        <v>-</v>
      </c>
      <c r="G2716" s="159" t="str">
        <f t="shared" si="84"/>
        <v>Not Found</v>
      </c>
      <c r="H2716" t="str" cm="1">
        <f t="array" ref="H2716">IF(SUMPRODUCT((TRIM(C2716:F2716)&lt;&gt;"-")*1)=0,
    "No Data",
    IF(COUNTIF(C2716:F2716,INDEX(_xlfn._xlws.FILTER(C2716:F2716,TRIM(C2716:F2716)&lt;&gt;"-"),1))=SUMPRODUCT((TRIM(C2716:F2716)&lt;&gt;"-")*1),
    "No Change",
    "Change"))</f>
        <v>No Data</v>
      </c>
      <c r="I2716" s="159"/>
      <c r="J2716"/>
      <c r="K2716" s="163"/>
      <c r="L2716" s="147" t="str">
        <f>TRIM(CLEAN(TEXT(IFERROR(INDEX('Glade MR'!$B$4:$C$3000,MATCH($A2716,'Glade MR'!$C$4:$C$3000,0),1),"-"),"@")))</f>
        <v>-</v>
      </c>
      <c r="M2716" s="147" t="str">
        <f>TRIM(CLEAN(TEXT(IFERROR(INDEX('Glade MR'!$I$4:$J$3000,MATCH($A2716,'Glade MR'!$J$4:$J$3000,0),1),"-"),"@")))</f>
        <v>-</v>
      </c>
      <c r="N2716" s="147" t="str">
        <f>TRIM(CLEAN(TEXT(IFERROR(INDEX('Glade MR'!$P$4:$Q$3000,MATCH($A2716,'Glade MR'!$Q$4:$Q$3000,0),1),"-"),"@")))</f>
        <v>-</v>
      </c>
      <c r="O2716" s="147" t="str">
        <f>TRIM(CLEAN(TEXT(IFERROR(INDEX('Glade MR'!$W$4:$X$3000,MATCH($A2716,'Glade MR'!$X$4:$X$3000,0),1),"-"),"@")))</f>
        <v>-</v>
      </c>
      <c r="P2716" s="159" t="str">
        <f t="shared" si="85"/>
        <v>Not Found</v>
      </c>
      <c r="Q2716" t="str" cm="1">
        <f t="array" ref="Q2716">IF(SUMPRODUCT((TRIM(L2716:O2716)&lt;&gt;"-")*1)=0,
    "No Data",
    IF(COUNTIF(L2716:O2716,INDEX(_xlfn._xlws.FILTER(L2716:O2716,TRIM(L2716:O2716)&lt;&gt;"-"),1))=SUMPRODUCT((TRIM(L2716:O2716)&lt;&gt;"-")*1),
    "No Change",
    "Change"))</f>
        <v>No Data</v>
      </c>
      <c r="R2716" s="159"/>
      <c r="S2716" s="111"/>
    </row>
    <row r="2717" spans="1:19" x14ac:dyDescent="0.3">
      <c r="A2717" t="s">
        <v>3064</v>
      </c>
      <c r="B2717" t="s">
        <v>1145</v>
      </c>
      <c r="C2717" s="160" t="str">
        <f>TRIM(CLEAN(TEXT(IFERROR(INDEX('Snakeden MR'!$B$4:$C$3028,MATCH($A2717,'Snakeden MR'!$C$4:$C$3028,0),1),"-"),"@")))</f>
        <v>-</v>
      </c>
      <c r="D2717" s="147" t="str">
        <f>TRIM(CLEAN(TEXT(IFERROR(INDEX('Snakeden MR'!$I$4:$J$3028,MATCH($A2717,'Snakeden MR'!$J$4:$J$3028,0),1),"-"),"@")))</f>
        <v>-</v>
      </c>
      <c r="E2717" s="147" t="str">
        <f>TRIM(CLEAN(TEXT(IFERROR(INDEX('Snakeden MR'!$P$4:$Q$3028,MATCH($A2717,'Snakeden MR'!$Q$4:$Q$3028,0),1),"-"),"@")))</f>
        <v>-</v>
      </c>
      <c r="F2717" s="147" t="str">
        <f>TRIM(CLEAN(TEXT(IFERROR(INDEX('Snakeden MR'!$W$4:$X$3028,MATCH($A2717,'Snakeden MR'!$X$4:$X$3028,0),1),"-"),"@")))</f>
        <v>-</v>
      </c>
      <c r="G2717" s="159" t="str">
        <f t="shared" si="84"/>
        <v>Not Found</v>
      </c>
      <c r="H2717" t="str" cm="1">
        <f t="array" ref="H2717">IF(SUMPRODUCT((TRIM(C2717:F2717)&lt;&gt;"-")*1)=0,
    "No Data",
    IF(COUNTIF(C2717:F2717,INDEX(_xlfn._xlws.FILTER(C2717:F2717,TRIM(C2717:F2717)&lt;&gt;"-"),1))=SUMPRODUCT((TRIM(C2717:F2717)&lt;&gt;"-")*1),
    "No Change",
    "Change"))</f>
        <v>No Data</v>
      </c>
      <c r="I2717" s="159"/>
      <c r="J2717"/>
      <c r="K2717" s="163"/>
      <c r="L2717" s="147" t="str">
        <f>TRIM(CLEAN(TEXT(IFERROR(INDEX('Glade MR'!$B$4:$C$3000,MATCH($A2717,'Glade MR'!$C$4:$C$3000,0),1),"-"),"@")))</f>
        <v>-</v>
      </c>
      <c r="M2717" s="147" t="str">
        <f>TRIM(CLEAN(TEXT(IFERROR(INDEX('Glade MR'!$I$4:$J$3000,MATCH($A2717,'Glade MR'!$J$4:$J$3000,0),1),"-"),"@")))</f>
        <v>-</v>
      </c>
      <c r="N2717" s="147" t="str">
        <f>TRIM(CLEAN(TEXT(IFERROR(INDEX('Glade MR'!$P$4:$Q$3000,MATCH($A2717,'Glade MR'!$Q$4:$Q$3000,0),1),"-"),"@")))</f>
        <v>-</v>
      </c>
      <c r="O2717" s="147" t="str">
        <f>TRIM(CLEAN(TEXT(IFERROR(INDEX('Glade MR'!$W$4:$X$3000,MATCH($A2717,'Glade MR'!$X$4:$X$3000,0),1),"-"),"@")))</f>
        <v>-</v>
      </c>
      <c r="P2717" s="159" t="str">
        <f t="shared" si="85"/>
        <v>Not Found</v>
      </c>
      <c r="Q2717" t="str" cm="1">
        <f t="array" ref="Q2717">IF(SUMPRODUCT((TRIM(L2717:O2717)&lt;&gt;"-")*1)=0,
    "No Data",
    IF(COUNTIF(L2717:O2717,INDEX(_xlfn._xlws.FILTER(L2717:O2717,TRIM(L2717:O2717)&lt;&gt;"-"),1))=SUMPRODUCT((TRIM(L2717:O2717)&lt;&gt;"-")*1),
    "No Change",
    "Change"))</f>
        <v>No Data</v>
      </c>
      <c r="R2717" s="159"/>
      <c r="S2717" s="111"/>
    </row>
    <row r="2718" spans="1:19" x14ac:dyDescent="0.3">
      <c r="A2718" t="s">
        <v>3065</v>
      </c>
      <c r="B2718" t="s">
        <v>1145</v>
      </c>
      <c r="C2718" s="160" t="str">
        <f>TRIM(CLEAN(TEXT(IFERROR(INDEX('Snakeden MR'!$B$4:$C$3028,MATCH($A2718,'Snakeden MR'!$C$4:$C$3028,0),1),"-"),"@")))</f>
        <v>-</v>
      </c>
      <c r="D2718" s="147" t="str">
        <f>TRIM(CLEAN(TEXT(IFERROR(INDEX('Snakeden MR'!$I$4:$J$3028,MATCH($A2718,'Snakeden MR'!$J$4:$J$3028,0),1),"-"),"@")))</f>
        <v>-</v>
      </c>
      <c r="E2718" s="147" t="str">
        <f>TRIM(CLEAN(TEXT(IFERROR(INDEX('Snakeden MR'!$P$4:$Q$3028,MATCH($A2718,'Snakeden MR'!$Q$4:$Q$3028,0),1),"-"),"@")))</f>
        <v>-</v>
      </c>
      <c r="F2718" s="147" t="str">
        <f>TRIM(CLEAN(TEXT(IFERROR(INDEX('Snakeden MR'!$W$4:$X$3028,MATCH($A2718,'Snakeden MR'!$X$4:$X$3028,0),1),"-"),"@")))</f>
        <v>-</v>
      </c>
      <c r="G2718" s="159" t="str">
        <f t="shared" si="84"/>
        <v>Not Found</v>
      </c>
      <c r="H2718" t="str" cm="1">
        <f t="array" ref="H2718">IF(SUMPRODUCT((TRIM(C2718:F2718)&lt;&gt;"-")*1)=0,
    "No Data",
    IF(COUNTIF(C2718:F2718,INDEX(_xlfn._xlws.FILTER(C2718:F2718,TRIM(C2718:F2718)&lt;&gt;"-"),1))=SUMPRODUCT((TRIM(C2718:F2718)&lt;&gt;"-")*1),
    "No Change",
    "Change"))</f>
        <v>No Data</v>
      </c>
      <c r="I2718" s="159"/>
      <c r="J2718"/>
      <c r="K2718" s="163"/>
      <c r="L2718" s="147" t="str">
        <f>TRIM(CLEAN(TEXT(IFERROR(INDEX('Glade MR'!$B$4:$C$3000,MATCH($A2718,'Glade MR'!$C$4:$C$3000,0),1),"-"),"@")))</f>
        <v>-</v>
      </c>
      <c r="M2718" s="147" t="str">
        <f>TRIM(CLEAN(TEXT(IFERROR(INDEX('Glade MR'!$I$4:$J$3000,MATCH($A2718,'Glade MR'!$J$4:$J$3000,0),1),"-"),"@")))</f>
        <v>-</v>
      </c>
      <c r="N2718" s="147" t="str">
        <f>TRIM(CLEAN(TEXT(IFERROR(INDEX('Glade MR'!$P$4:$Q$3000,MATCH($A2718,'Glade MR'!$Q$4:$Q$3000,0),1),"-"),"@")))</f>
        <v>-</v>
      </c>
      <c r="O2718" s="147" t="str">
        <f>TRIM(CLEAN(TEXT(IFERROR(INDEX('Glade MR'!$W$4:$X$3000,MATCH($A2718,'Glade MR'!$X$4:$X$3000,0),1),"-"),"@")))</f>
        <v>-</v>
      </c>
      <c r="P2718" s="159" t="str">
        <f t="shared" si="85"/>
        <v>Not Found</v>
      </c>
      <c r="Q2718" t="str" cm="1">
        <f t="array" ref="Q2718">IF(SUMPRODUCT((TRIM(L2718:O2718)&lt;&gt;"-")*1)=0,
    "No Data",
    IF(COUNTIF(L2718:O2718,INDEX(_xlfn._xlws.FILTER(L2718:O2718,TRIM(L2718:O2718)&lt;&gt;"-"),1))=SUMPRODUCT((TRIM(L2718:O2718)&lt;&gt;"-")*1),
    "No Change",
    "Change"))</f>
        <v>No Data</v>
      </c>
      <c r="R2718" s="159"/>
      <c r="S2718" s="111"/>
    </row>
    <row r="2719" spans="1:19" x14ac:dyDescent="0.3">
      <c r="A2719" t="s">
        <v>3066</v>
      </c>
      <c r="B2719" t="s">
        <v>1145</v>
      </c>
      <c r="C2719" s="160" t="str">
        <f>TRIM(CLEAN(TEXT(IFERROR(INDEX('Snakeden MR'!$B$4:$C$3028,MATCH($A2719,'Snakeden MR'!$C$4:$C$3028,0),1),"-"),"@")))</f>
        <v>-</v>
      </c>
      <c r="D2719" s="147" t="str">
        <f>TRIM(CLEAN(TEXT(IFERROR(INDEX('Snakeden MR'!$I$4:$J$3028,MATCH($A2719,'Snakeden MR'!$J$4:$J$3028,0),1),"-"),"@")))</f>
        <v>-</v>
      </c>
      <c r="E2719" s="147" t="str">
        <f>TRIM(CLEAN(TEXT(IFERROR(INDEX('Snakeden MR'!$P$4:$Q$3028,MATCH($A2719,'Snakeden MR'!$Q$4:$Q$3028,0),1),"-"),"@")))</f>
        <v>-</v>
      </c>
      <c r="F2719" s="147" t="str">
        <f>TRIM(CLEAN(TEXT(IFERROR(INDEX('Snakeden MR'!$W$4:$X$3028,MATCH($A2719,'Snakeden MR'!$X$4:$X$3028,0),1),"-"),"@")))</f>
        <v>-</v>
      </c>
      <c r="G2719" s="159" t="str">
        <f t="shared" si="84"/>
        <v>Not Found</v>
      </c>
      <c r="H2719" t="str" cm="1">
        <f t="array" ref="H2719">IF(SUMPRODUCT((TRIM(C2719:F2719)&lt;&gt;"-")*1)=0,
    "No Data",
    IF(COUNTIF(C2719:F2719,INDEX(_xlfn._xlws.FILTER(C2719:F2719,TRIM(C2719:F2719)&lt;&gt;"-"),1))=SUMPRODUCT((TRIM(C2719:F2719)&lt;&gt;"-")*1),
    "No Change",
    "Change"))</f>
        <v>No Data</v>
      </c>
      <c r="I2719" s="159"/>
      <c r="J2719"/>
      <c r="K2719" s="163"/>
      <c r="L2719" s="147" t="str">
        <f>TRIM(CLEAN(TEXT(IFERROR(INDEX('Glade MR'!$B$4:$C$3000,MATCH($A2719,'Glade MR'!$C$4:$C$3000,0),1),"-"),"@")))</f>
        <v>-</v>
      </c>
      <c r="M2719" s="147" t="str">
        <f>TRIM(CLEAN(TEXT(IFERROR(INDEX('Glade MR'!$I$4:$J$3000,MATCH($A2719,'Glade MR'!$J$4:$J$3000,0),1),"-"),"@")))</f>
        <v>-</v>
      </c>
      <c r="N2719" s="147" t="str">
        <f>TRIM(CLEAN(TEXT(IFERROR(INDEX('Glade MR'!$P$4:$Q$3000,MATCH($A2719,'Glade MR'!$Q$4:$Q$3000,0),1),"-"),"@")))</f>
        <v>-</v>
      </c>
      <c r="O2719" s="147" t="str">
        <f>TRIM(CLEAN(TEXT(IFERROR(INDEX('Glade MR'!$W$4:$X$3000,MATCH($A2719,'Glade MR'!$X$4:$X$3000,0),1),"-"),"@")))</f>
        <v>-</v>
      </c>
      <c r="P2719" s="159" t="str">
        <f t="shared" si="85"/>
        <v>Not Found</v>
      </c>
      <c r="Q2719" t="str" cm="1">
        <f t="array" ref="Q2719">IF(SUMPRODUCT((TRIM(L2719:O2719)&lt;&gt;"-")*1)=0,
    "No Data",
    IF(COUNTIF(L2719:O2719,INDEX(_xlfn._xlws.FILTER(L2719:O2719,TRIM(L2719:O2719)&lt;&gt;"-"),1))=SUMPRODUCT((TRIM(L2719:O2719)&lt;&gt;"-")*1),
    "No Change",
    "Change"))</f>
        <v>No Data</v>
      </c>
      <c r="R2719" s="159"/>
      <c r="S2719" s="111"/>
    </row>
    <row r="2720" spans="1:19" x14ac:dyDescent="0.3">
      <c r="A2720" t="s">
        <v>3067</v>
      </c>
      <c r="B2720" t="s">
        <v>1145</v>
      </c>
      <c r="C2720" s="160" t="str">
        <f>TRIM(CLEAN(TEXT(IFERROR(INDEX('Snakeden MR'!$B$4:$C$3028,MATCH($A2720,'Snakeden MR'!$C$4:$C$3028,0),1),"-"),"@")))</f>
        <v>-</v>
      </c>
      <c r="D2720" s="147" t="str">
        <f>TRIM(CLEAN(TEXT(IFERROR(INDEX('Snakeden MR'!$I$4:$J$3028,MATCH($A2720,'Snakeden MR'!$J$4:$J$3028,0),1),"-"),"@")))</f>
        <v>-</v>
      </c>
      <c r="E2720" s="147" t="str">
        <f>TRIM(CLEAN(TEXT(IFERROR(INDEX('Snakeden MR'!$P$4:$Q$3028,MATCH($A2720,'Snakeden MR'!$Q$4:$Q$3028,0),1),"-"),"@")))</f>
        <v>-</v>
      </c>
      <c r="F2720" s="147" t="str">
        <f>TRIM(CLEAN(TEXT(IFERROR(INDEX('Snakeden MR'!$W$4:$X$3028,MATCH($A2720,'Snakeden MR'!$X$4:$X$3028,0),1),"-"),"@")))</f>
        <v>-</v>
      </c>
      <c r="G2720" s="159" t="str">
        <f t="shared" si="84"/>
        <v>Not Found</v>
      </c>
      <c r="H2720" t="str" cm="1">
        <f t="array" ref="H2720">IF(SUMPRODUCT((TRIM(C2720:F2720)&lt;&gt;"-")*1)=0,
    "No Data",
    IF(COUNTIF(C2720:F2720,INDEX(_xlfn._xlws.FILTER(C2720:F2720,TRIM(C2720:F2720)&lt;&gt;"-"),1))=SUMPRODUCT((TRIM(C2720:F2720)&lt;&gt;"-")*1),
    "No Change",
    "Change"))</f>
        <v>No Data</v>
      </c>
      <c r="I2720" s="159"/>
      <c r="J2720"/>
      <c r="K2720" s="163"/>
      <c r="L2720" s="147" t="str">
        <f>TRIM(CLEAN(TEXT(IFERROR(INDEX('Glade MR'!$B$4:$C$3000,MATCH($A2720,'Glade MR'!$C$4:$C$3000,0),1),"-"),"@")))</f>
        <v>-</v>
      </c>
      <c r="M2720" s="147" t="str">
        <f>TRIM(CLEAN(TEXT(IFERROR(INDEX('Glade MR'!$I$4:$J$3000,MATCH($A2720,'Glade MR'!$J$4:$J$3000,0),1),"-"),"@")))</f>
        <v>-</v>
      </c>
      <c r="N2720" s="147" t="str">
        <f>TRIM(CLEAN(TEXT(IFERROR(INDEX('Glade MR'!$P$4:$Q$3000,MATCH($A2720,'Glade MR'!$Q$4:$Q$3000,0),1),"-"),"@")))</f>
        <v>-</v>
      </c>
      <c r="O2720" s="147" t="str">
        <f>TRIM(CLEAN(TEXT(IFERROR(INDEX('Glade MR'!$W$4:$X$3000,MATCH($A2720,'Glade MR'!$X$4:$X$3000,0),1),"-"),"@")))</f>
        <v>-</v>
      </c>
      <c r="P2720" s="159" t="str">
        <f t="shared" si="85"/>
        <v>Not Found</v>
      </c>
      <c r="Q2720" t="str" cm="1">
        <f t="array" ref="Q2720">IF(SUMPRODUCT((TRIM(L2720:O2720)&lt;&gt;"-")*1)=0,
    "No Data",
    IF(COUNTIF(L2720:O2720,INDEX(_xlfn._xlws.FILTER(L2720:O2720,TRIM(L2720:O2720)&lt;&gt;"-"),1))=SUMPRODUCT((TRIM(L2720:O2720)&lt;&gt;"-")*1),
    "No Change",
    "Change"))</f>
        <v>No Data</v>
      </c>
      <c r="R2720" s="159"/>
      <c r="S2720" s="111"/>
    </row>
    <row r="2721" spans="1:19" x14ac:dyDescent="0.3">
      <c r="A2721" t="s">
        <v>3068</v>
      </c>
      <c r="B2721" t="s">
        <v>1145</v>
      </c>
      <c r="C2721" s="160" t="str">
        <f>TRIM(CLEAN(TEXT(IFERROR(INDEX('Snakeden MR'!$B$4:$C$3028,MATCH($A2721,'Snakeden MR'!$C$4:$C$3028,0),1),"-"),"@")))</f>
        <v>-</v>
      </c>
      <c r="D2721" s="147" t="str">
        <f>TRIM(CLEAN(TEXT(IFERROR(INDEX('Snakeden MR'!$I$4:$J$3028,MATCH($A2721,'Snakeden MR'!$J$4:$J$3028,0),1),"-"),"@")))</f>
        <v>-</v>
      </c>
      <c r="E2721" s="147" t="str">
        <f>TRIM(CLEAN(TEXT(IFERROR(INDEX('Snakeden MR'!$P$4:$Q$3028,MATCH($A2721,'Snakeden MR'!$Q$4:$Q$3028,0),1),"-"),"@")))</f>
        <v>-</v>
      </c>
      <c r="F2721" s="147" t="str">
        <f>TRIM(CLEAN(TEXT(IFERROR(INDEX('Snakeden MR'!$W$4:$X$3028,MATCH($A2721,'Snakeden MR'!$X$4:$X$3028,0),1),"-"),"@")))</f>
        <v>-</v>
      </c>
      <c r="G2721" s="159" t="str">
        <f t="shared" si="84"/>
        <v>Not Found</v>
      </c>
      <c r="H2721" t="str" cm="1">
        <f t="array" ref="H2721">IF(SUMPRODUCT((TRIM(C2721:F2721)&lt;&gt;"-")*1)=0,
    "No Data",
    IF(COUNTIF(C2721:F2721,INDEX(_xlfn._xlws.FILTER(C2721:F2721,TRIM(C2721:F2721)&lt;&gt;"-"),1))=SUMPRODUCT((TRIM(C2721:F2721)&lt;&gt;"-")*1),
    "No Change",
    "Change"))</f>
        <v>No Data</v>
      </c>
      <c r="I2721" s="159"/>
      <c r="J2721"/>
      <c r="K2721" s="163"/>
      <c r="L2721" s="147" t="str">
        <f>TRIM(CLEAN(TEXT(IFERROR(INDEX('Glade MR'!$B$4:$C$3000,MATCH($A2721,'Glade MR'!$C$4:$C$3000,0),1),"-"),"@")))</f>
        <v>-</v>
      </c>
      <c r="M2721" s="147" t="str">
        <f>TRIM(CLEAN(TEXT(IFERROR(INDEX('Glade MR'!$I$4:$J$3000,MATCH($A2721,'Glade MR'!$J$4:$J$3000,0),1),"-"),"@")))</f>
        <v>-</v>
      </c>
      <c r="N2721" s="147" t="str">
        <f>TRIM(CLEAN(TEXT(IFERROR(INDEX('Glade MR'!$P$4:$Q$3000,MATCH($A2721,'Glade MR'!$Q$4:$Q$3000,0),1),"-"),"@")))</f>
        <v>-</v>
      </c>
      <c r="O2721" s="147" t="str">
        <f>TRIM(CLEAN(TEXT(IFERROR(INDEX('Glade MR'!$W$4:$X$3000,MATCH($A2721,'Glade MR'!$X$4:$X$3000,0),1),"-"),"@")))</f>
        <v>-</v>
      </c>
      <c r="P2721" s="159" t="str">
        <f t="shared" si="85"/>
        <v>Not Found</v>
      </c>
      <c r="Q2721" t="str" cm="1">
        <f t="array" ref="Q2721">IF(SUMPRODUCT((TRIM(L2721:O2721)&lt;&gt;"-")*1)=0,
    "No Data",
    IF(COUNTIF(L2721:O2721,INDEX(_xlfn._xlws.FILTER(L2721:O2721,TRIM(L2721:O2721)&lt;&gt;"-"),1))=SUMPRODUCT((TRIM(L2721:O2721)&lt;&gt;"-")*1),
    "No Change",
    "Change"))</f>
        <v>No Data</v>
      </c>
      <c r="R2721" s="159"/>
      <c r="S2721" s="111"/>
    </row>
    <row r="2722" spans="1:19" x14ac:dyDescent="0.3">
      <c r="A2722" t="s">
        <v>3069</v>
      </c>
      <c r="B2722" t="s">
        <v>1145</v>
      </c>
      <c r="C2722" s="160" t="str">
        <f>TRIM(CLEAN(TEXT(IFERROR(INDEX('Snakeden MR'!$B$4:$C$3028,MATCH($A2722,'Snakeden MR'!$C$4:$C$3028,0),1),"-"),"@")))</f>
        <v>-</v>
      </c>
      <c r="D2722" s="147" t="str">
        <f>TRIM(CLEAN(TEXT(IFERROR(INDEX('Snakeden MR'!$I$4:$J$3028,MATCH($A2722,'Snakeden MR'!$J$4:$J$3028,0),1),"-"),"@")))</f>
        <v>-</v>
      </c>
      <c r="E2722" s="147" t="str">
        <f>TRIM(CLEAN(TEXT(IFERROR(INDEX('Snakeden MR'!$P$4:$Q$3028,MATCH($A2722,'Snakeden MR'!$Q$4:$Q$3028,0),1),"-"),"@")))</f>
        <v>-</v>
      </c>
      <c r="F2722" s="147" t="str">
        <f>TRIM(CLEAN(TEXT(IFERROR(INDEX('Snakeden MR'!$W$4:$X$3028,MATCH($A2722,'Snakeden MR'!$X$4:$X$3028,0),1),"-"),"@")))</f>
        <v>-</v>
      </c>
      <c r="G2722" s="159" t="str">
        <f t="shared" si="84"/>
        <v>Not Found</v>
      </c>
      <c r="H2722" t="str" cm="1">
        <f t="array" ref="H2722">IF(SUMPRODUCT((TRIM(C2722:F2722)&lt;&gt;"-")*1)=0,
    "No Data",
    IF(COUNTIF(C2722:F2722,INDEX(_xlfn._xlws.FILTER(C2722:F2722,TRIM(C2722:F2722)&lt;&gt;"-"),1))=SUMPRODUCT((TRIM(C2722:F2722)&lt;&gt;"-")*1),
    "No Change",
    "Change"))</f>
        <v>No Data</v>
      </c>
      <c r="I2722" s="159"/>
      <c r="J2722"/>
      <c r="K2722" s="163"/>
      <c r="L2722" s="147" t="str">
        <f>TRIM(CLEAN(TEXT(IFERROR(INDEX('Glade MR'!$B$4:$C$3000,MATCH($A2722,'Glade MR'!$C$4:$C$3000,0),1),"-"),"@")))</f>
        <v>-</v>
      </c>
      <c r="M2722" s="147" t="str">
        <f>TRIM(CLEAN(TEXT(IFERROR(INDEX('Glade MR'!$I$4:$J$3000,MATCH($A2722,'Glade MR'!$J$4:$J$3000,0),1),"-"),"@")))</f>
        <v>-</v>
      </c>
      <c r="N2722" s="147" t="str">
        <f>TRIM(CLEAN(TEXT(IFERROR(INDEX('Glade MR'!$P$4:$Q$3000,MATCH($A2722,'Glade MR'!$Q$4:$Q$3000,0),1),"-"),"@")))</f>
        <v>-</v>
      </c>
      <c r="O2722" s="147" t="str">
        <f>TRIM(CLEAN(TEXT(IFERROR(INDEX('Glade MR'!$W$4:$X$3000,MATCH($A2722,'Glade MR'!$X$4:$X$3000,0),1),"-"),"@")))</f>
        <v>-</v>
      </c>
      <c r="P2722" s="159" t="str">
        <f t="shared" si="85"/>
        <v>Not Found</v>
      </c>
      <c r="Q2722" t="str" cm="1">
        <f t="array" ref="Q2722">IF(SUMPRODUCT((TRIM(L2722:O2722)&lt;&gt;"-")*1)=0,
    "No Data",
    IF(COUNTIF(L2722:O2722,INDEX(_xlfn._xlws.FILTER(L2722:O2722,TRIM(L2722:O2722)&lt;&gt;"-"),1))=SUMPRODUCT((TRIM(L2722:O2722)&lt;&gt;"-")*1),
    "No Change",
    "Change"))</f>
        <v>No Data</v>
      </c>
      <c r="R2722" s="159"/>
      <c r="S2722" s="111"/>
    </row>
    <row r="2723" spans="1:19" x14ac:dyDescent="0.3">
      <c r="A2723" t="s">
        <v>3070</v>
      </c>
      <c r="B2723" t="s">
        <v>1145</v>
      </c>
      <c r="C2723" s="160" t="str">
        <f>TRIM(CLEAN(TEXT(IFERROR(INDEX('Snakeden MR'!$B$4:$C$3028,MATCH($A2723,'Snakeden MR'!$C$4:$C$3028,0),1),"-"),"@")))</f>
        <v>-</v>
      </c>
      <c r="D2723" s="147" t="str">
        <f>TRIM(CLEAN(TEXT(IFERROR(INDEX('Snakeden MR'!$I$4:$J$3028,MATCH($A2723,'Snakeden MR'!$J$4:$J$3028,0),1),"-"),"@")))</f>
        <v>-</v>
      </c>
      <c r="E2723" s="147" t="str">
        <f>TRIM(CLEAN(TEXT(IFERROR(INDEX('Snakeden MR'!$P$4:$Q$3028,MATCH($A2723,'Snakeden MR'!$Q$4:$Q$3028,0),1),"-"),"@")))</f>
        <v>-</v>
      </c>
      <c r="F2723" s="147" t="str">
        <f>TRIM(CLEAN(TEXT(IFERROR(INDEX('Snakeden MR'!$W$4:$X$3028,MATCH($A2723,'Snakeden MR'!$X$4:$X$3028,0),1),"-"),"@")))</f>
        <v>-</v>
      </c>
      <c r="G2723" s="159" t="str">
        <f t="shared" si="84"/>
        <v>Not Found</v>
      </c>
      <c r="H2723" t="str" cm="1">
        <f t="array" ref="H2723">IF(SUMPRODUCT((TRIM(C2723:F2723)&lt;&gt;"-")*1)=0,
    "No Data",
    IF(COUNTIF(C2723:F2723,INDEX(_xlfn._xlws.FILTER(C2723:F2723,TRIM(C2723:F2723)&lt;&gt;"-"),1))=SUMPRODUCT((TRIM(C2723:F2723)&lt;&gt;"-")*1),
    "No Change",
    "Change"))</f>
        <v>No Data</v>
      </c>
      <c r="I2723" s="159"/>
      <c r="J2723"/>
      <c r="K2723" s="163"/>
      <c r="L2723" s="147" t="str">
        <f>TRIM(CLEAN(TEXT(IFERROR(INDEX('Glade MR'!$B$4:$C$3000,MATCH($A2723,'Glade MR'!$C$4:$C$3000,0),1),"-"),"@")))</f>
        <v>-</v>
      </c>
      <c r="M2723" s="147" t="str">
        <f>TRIM(CLEAN(TEXT(IFERROR(INDEX('Glade MR'!$I$4:$J$3000,MATCH($A2723,'Glade MR'!$J$4:$J$3000,0),1),"-"),"@")))</f>
        <v>-</v>
      </c>
      <c r="N2723" s="147" t="str">
        <f>TRIM(CLEAN(TEXT(IFERROR(INDEX('Glade MR'!$P$4:$Q$3000,MATCH($A2723,'Glade MR'!$Q$4:$Q$3000,0),1),"-"),"@")))</f>
        <v>-</v>
      </c>
      <c r="O2723" s="147" t="str">
        <f>TRIM(CLEAN(TEXT(IFERROR(INDEX('Glade MR'!$W$4:$X$3000,MATCH($A2723,'Glade MR'!$X$4:$X$3000,0),1),"-"),"@")))</f>
        <v>-</v>
      </c>
      <c r="P2723" s="159" t="str">
        <f t="shared" si="85"/>
        <v>Not Found</v>
      </c>
      <c r="Q2723" t="str" cm="1">
        <f t="array" ref="Q2723">IF(SUMPRODUCT((TRIM(L2723:O2723)&lt;&gt;"-")*1)=0,
    "No Data",
    IF(COUNTIF(L2723:O2723,INDEX(_xlfn._xlws.FILTER(L2723:O2723,TRIM(L2723:O2723)&lt;&gt;"-"),1))=SUMPRODUCT((TRIM(L2723:O2723)&lt;&gt;"-")*1),
    "No Change",
    "Change"))</f>
        <v>No Data</v>
      </c>
      <c r="R2723" s="159"/>
      <c r="S2723" s="111"/>
    </row>
    <row r="2724" spans="1:19" x14ac:dyDescent="0.3">
      <c r="A2724" t="s">
        <v>221</v>
      </c>
      <c r="B2724" t="s">
        <v>1145</v>
      </c>
      <c r="C2724" s="160" t="str">
        <f>TRIM(CLEAN(TEXT(IFERROR(INDEX('Snakeden MR'!$B$4:$C$3028,MATCH($A2724,'Snakeden MR'!$C$4:$C$3028,0),1),"-"),"@")))</f>
        <v>-</v>
      </c>
      <c r="D2724" s="147" t="str">
        <f>TRIM(CLEAN(TEXT(IFERROR(INDEX('Snakeden MR'!$I$4:$J$3028,MATCH($A2724,'Snakeden MR'!$J$4:$J$3028,0),1),"-"),"@")))</f>
        <v>-</v>
      </c>
      <c r="E2724" s="147" t="str">
        <f>TRIM(CLEAN(TEXT(IFERROR(INDEX('Snakeden MR'!$P$4:$Q$3028,MATCH($A2724,'Snakeden MR'!$Q$4:$Q$3028,0),1),"-"),"@")))</f>
        <v>-</v>
      </c>
      <c r="F2724" s="147" t="str">
        <f>TRIM(CLEAN(TEXT(IFERROR(INDEX('Snakeden MR'!$W$4:$X$3028,MATCH($A2724,'Snakeden MR'!$X$4:$X$3028,0),1),"-"),"@")))</f>
        <v>Pool 2</v>
      </c>
      <c r="G2724" s="159" t="str">
        <f t="shared" si="84"/>
        <v>Found</v>
      </c>
      <c r="H2724" t="str" cm="1">
        <f t="array" ref="H2724">IF(SUMPRODUCT((TRIM(C2724:F2724)&lt;&gt;"-")*1)=0,
    "No Data",
    IF(COUNTIF(C2724:F2724,INDEX(_xlfn._xlws.FILTER(C2724:F2724,TRIM(C2724:F2724)&lt;&gt;"-"),1))=SUMPRODUCT((TRIM(C2724:F2724)&lt;&gt;"-")*1),
    "No Change",
    "Change"))</f>
        <v>No Change</v>
      </c>
      <c r="I2724" s="159"/>
      <c r="J2724"/>
      <c r="K2724" s="163"/>
      <c r="L2724" s="147" t="str">
        <f>TRIM(CLEAN(TEXT(IFERROR(INDEX('Glade MR'!$B$4:$C$3000,MATCH($A2724,'Glade MR'!$C$4:$C$3000,0),1),"-"),"@")))</f>
        <v>-</v>
      </c>
      <c r="M2724" s="147" t="str">
        <f>TRIM(CLEAN(TEXT(IFERROR(INDEX('Glade MR'!$I$4:$J$3000,MATCH($A2724,'Glade MR'!$J$4:$J$3000,0),1),"-"),"@")))</f>
        <v>-</v>
      </c>
      <c r="N2724" s="147" t="str">
        <f>TRIM(CLEAN(TEXT(IFERROR(INDEX('Glade MR'!$P$4:$Q$3000,MATCH($A2724,'Glade MR'!$Q$4:$Q$3000,0),1),"-"),"@")))</f>
        <v>-</v>
      </c>
      <c r="O2724" s="147" t="str">
        <f>TRIM(CLEAN(TEXT(IFERROR(INDEX('Glade MR'!$W$4:$X$3000,MATCH($A2724,'Glade MR'!$X$4:$X$3000,0),1),"-"),"@")))</f>
        <v>-</v>
      </c>
      <c r="P2724" s="159" t="str">
        <f t="shared" si="85"/>
        <v>Not Found</v>
      </c>
      <c r="Q2724" t="str" cm="1">
        <f t="array" ref="Q2724">IF(SUMPRODUCT((TRIM(L2724:O2724)&lt;&gt;"-")*1)=0,
    "No Data",
    IF(COUNTIF(L2724:O2724,INDEX(_xlfn._xlws.FILTER(L2724:O2724,TRIM(L2724:O2724)&lt;&gt;"-"),1))=SUMPRODUCT((TRIM(L2724:O2724)&lt;&gt;"-")*1),
    "No Change",
    "Change"))</f>
        <v>No Data</v>
      </c>
      <c r="R2724" s="159"/>
      <c r="S2724" s="111"/>
    </row>
    <row r="2725" spans="1:19" x14ac:dyDescent="0.3">
      <c r="A2725" t="s">
        <v>3071</v>
      </c>
      <c r="B2725" t="s">
        <v>1145</v>
      </c>
      <c r="C2725" s="160" t="str">
        <f>TRIM(CLEAN(TEXT(IFERROR(INDEX('Snakeden MR'!$B$4:$C$3028,MATCH($A2725,'Snakeden MR'!$C$4:$C$3028,0),1),"-"),"@")))</f>
        <v>-</v>
      </c>
      <c r="D2725" s="147" t="str">
        <f>TRIM(CLEAN(TEXT(IFERROR(INDEX('Snakeden MR'!$I$4:$J$3028,MATCH($A2725,'Snakeden MR'!$J$4:$J$3028,0),1),"-"),"@")))</f>
        <v>-</v>
      </c>
      <c r="E2725" s="147" t="str">
        <f>TRIM(CLEAN(TEXT(IFERROR(INDEX('Snakeden MR'!$P$4:$Q$3028,MATCH($A2725,'Snakeden MR'!$Q$4:$Q$3028,0),1),"-"),"@")))</f>
        <v>-</v>
      </c>
      <c r="F2725" s="147" t="str">
        <f>TRIM(CLEAN(TEXT(IFERROR(INDEX('Snakeden MR'!$W$4:$X$3028,MATCH($A2725,'Snakeden MR'!$X$4:$X$3028,0),1),"-"),"@")))</f>
        <v>-</v>
      </c>
      <c r="G2725" s="159" t="str">
        <f t="shared" si="84"/>
        <v>Not Found</v>
      </c>
      <c r="H2725" t="str" cm="1">
        <f t="array" ref="H2725">IF(SUMPRODUCT((TRIM(C2725:F2725)&lt;&gt;"-")*1)=0,
    "No Data",
    IF(COUNTIF(C2725:F2725,INDEX(_xlfn._xlws.FILTER(C2725:F2725,TRIM(C2725:F2725)&lt;&gt;"-"),1))=SUMPRODUCT((TRIM(C2725:F2725)&lt;&gt;"-")*1),
    "No Change",
    "Change"))</f>
        <v>No Data</v>
      </c>
      <c r="I2725" s="159"/>
      <c r="J2725"/>
      <c r="K2725" s="163"/>
      <c r="L2725" s="147" t="str">
        <f>TRIM(CLEAN(TEXT(IFERROR(INDEX('Glade MR'!$B$4:$C$3000,MATCH($A2725,'Glade MR'!$C$4:$C$3000,0),1),"-"),"@")))</f>
        <v>-</v>
      </c>
      <c r="M2725" s="147" t="str">
        <f>TRIM(CLEAN(TEXT(IFERROR(INDEX('Glade MR'!$I$4:$J$3000,MATCH($A2725,'Glade MR'!$J$4:$J$3000,0),1),"-"),"@")))</f>
        <v>-</v>
      </c>
      <c r="N2725" s="147" t="str">
        <f>TRIM(CLEAN(TEXT(IFERROR(INDEX('Glade MR'!$P$4:$Q$3000,MATCH($A2725,'Glade MR'!$Q$4:$Q$3000,0),1),"-"),"@")))</f>
        <v>-</v>
      </c>
      <c r="O2725" s="147" t="str">
        <f>TRIM(CLEAN(TEXT(IFERROR(INDEX('Glade MR'!$W$4:$X$3000,MATCH($A2725,'Glade MR'!$X$4:$X$3000,0),1),"-"),"@")))</f>
        <v>-</v>
      </c>
      <c r="P2725" s="159" t="str">
        <f t="shared" si="85"/>
        <v>Not Found</v>
      </c>
      <c r="Q2725" t="str" cm="1">
        <f t="array" ref="Q2725">IF(SUMPRODUCT((TRIM(L2725:O2725)&lt;&gt;"-")*1)=0,
    "No Data",
    IF(COUNTIF(L2725:O2725,INDEX(_xlfn._xlws.FILTER(L2725:O2725,TRIM(L2725:O2725)&lt;&gt;"-"),1))=SUMPRODUCT((TRIM(L2725:O2725)&lt;&gt;"-")*1),
    "No Change",
    "Change"))</f>
        <v>No Data</v>
      </c>
      <c r="R2725" s="159"/>
      <c r="S2725" s="111"/>
    </row>
    <row r="2726" spans="1:19" x14ac:dyDescent="0.3">
      <c r="A2726" t="s">
        <v>3072</v>
      </c>
      <c r="B2726" t="s">
        <v>1145</v>
      </c>
      <c r="C2726" s="160" t="str">
        <f>TRIM(CLEAN(TEXT(IFERROR(INDEX('Snakeden MR'!$B$4:$C$3028,MATCH($A2726,'Snakeden MR'!$C$4:$C$3028,0),1),"-"),"@")))</f>
        <v>-</v>
      </c>
      <c r="D2726" s="147" t="str">
        <f>TRIM(CLEAN(TEXT(IFERROR(INDEX('Snakeden MR'!$I$4:$J$3028,MATCH($A2726,'Snakeden MR'!$J$4:$J$3028,0),1),"-"),"@")))</f>
        <v>-</v>
      </c>
      <c r="E2726" s="147" t="str">
        <f>TRIM(CLEAN(TEXT(IFERROR(INDEX('Snakeden MR'!$P$4:$Q$3028,MATCH($A2726,'Snakeden MR'!$Q$4:$Q$3028,0),1),"-"),"@")))</f>
        <v>-</v>
      </c>
      <c r="F2726" s="147" t="str">
        <f>TRIM(CLEAN(TEXT(IFERROR(INDEX('Snakeden MR'!$W$4:$X$3028,MATCH($A2726,'Snakeden MR'!$X$4:$X$3028,0),1),"-"),"@")))</f>
        <v>-</v>
      </c>
      <c r="G2726" s="159" t="str">
        <f t="shared" si="84"/>
        <v>Not Found</v>
      </c>
      <c r="H2726" t="str" cm="1">
        <f t="array" ref="H2726">IF(SUMPRODUCT((TRIM(C2726:F2726)&lt;&gt;"-")*1)=0,
    "No Data",
    IF(COUNTIF(C2726:F2726,INDEX(_xlfn._xlws.FILTER(C2726:F2726,TRIM(C2726:F2726)&lt;&gt;"-"),1))=SUMPRODUCT((TRIM(C2726:F2726)&lt;&gt;"-")*1),
    "No Change",
    "Change"))</f>
        <v>No Data</v>
      </c>
      <c r="I2726" s="159"/>
      <c r="J2726"/>
      <c r="K2726" s="163"/>
      <c r="L2726" s="147" t="str">
        <f>TRIM(CLEAN(TEXT(IFERROR(INDEX('Glade MR'!$B$4:$C$3000,MATCH($A2726,'Glade MR'!$C$4:$C$3000,0),1),"-"),"@")))</f>
        <v>-</v>
      </c>
      <c r="M2726" s="147" t="str">
        <f>TRIM(CLEAN(TEXT(IFERROR(INDEX('Glade MR'!$I$4:$J$3000,MATCH($A2726,'Glade MR'!$J$4:$J$3000,0),1),"-"),"@")))</f>
        <v>-</v>
      </c>
      <c r="N2726" s="147" t="str">
        <f>TRIM(CLEAN(TEXT(IFERROR(INDEX('Glade MR'!$P$4:$Q$3000,MATCH($A2726,'Glade MR'!$Q$4:$Q$3000,0),1),"-"),"@")))</f>
        <v>-</v>
      </c>
      <c r="O2726" s="147" t="str">
        <f>TRIM(CLEAN(TEXT(IFERROR(INDEX('Glade MR'!$W$4:$X$3000,MATCH($A2726,'Glade MR'!$X$4:$X$3000,0),1),"-"),"@")))</f>
        <v>-</v>
      </c>
      <c r="P2726" s="159" t="str">
        <f t="shared" si="85"/>
        <v>Not Found</v>
      </c>
      <c r="Q2726" t="str" cm="1">
        <f t="array" ref="Q2726">IF(SUMPRODUCT((TRIM(L2726:O2726)&lt;&gt;"-")*1)=0,
    "No Data",
    IF(COUNTIF(L2726:O2726,INDEX(_xlfn._xlws.FILTER(L2726:O2726,TRIM(L2726:O2726)&lt;&gt;"-"),1))=SUMPRODUCT((TRIM(L2726:O2726)&lt;&gt;"-")*1),
    "No Change",
    "Change"))</f>
        <v>No Data</v>
      </c>
      <c r="R2726" s="159"/>
      <c r="S2726" s="111"/>
    </row>
    <row r="2727" spans="1:19" x14ac:dyDescent="0.3">
      <c r="A2727" t="s">
        <v>92</v>
      </c>
      <c r="B2727" t="s">
        <v>1145</v>
      </c>
      <c r="C2727" s="160" t="str">
        <f>TRIM(CLEAN(TEXT(IFERROR(INDEX('Snakeden MR'!$B$4:$C$3028,MATCH($A2727,'Snakeden MR'!$C$4:$C$3028,0),1),"-"),"@")))</f>
        <v>-</v>
      </c>
      <c r="D2727" s="147" t="str">
        <f>TRIM(CLEAN(TEXT(IFERROR(INDEX('Snakeden MR'!$I$4:$J$3028,MATCH($A2727,'Snakeden MR'!$J$4:$J$3028,0),1),"-"),"@")))</f>
        <v>-</v>
      </c>
      <c r="E2727" s="147" t="str">
        <f>TRIM(CLEAN(TEXT(IFERROR(INDEX('Snakeden MR'!$P$4:$Q$3028,MATCH($A2727,'Snakeden MR'!$Q$4:$Q$3028,0),1),"-"),"@")))</f>
        <v>-</v>
      </c>
      <c r="F2727" s="147" t="str">
        <f>TRIM(CLEAN(TEXT(IFERROR(INDEX('Snakeden MR'!$W$4:$X$3028,MATCH($A2727,'Snakeden MR'!$X$4:$X$3028,0),1),"-"),"@")))</f>
        <v>Pool G</v>
      </c>
      <c r="G2727" s="159" t="str">
        <f t="shared" si="84"/>
        <v>Found</v>
      </c>
      <c r="H2727" t="str" cm="1">
        <f t="array" ref="H2727">IF(SUMPRODUCT((TRIM(C2727:F2727)&lt;&gt;"-")*1)=0,
    "No Data",
    IF(COUNTIF(C2727:F2727,INDEX(_xlfn._xlws.FILTER(C2727:F2727,TRIM(C2727:F2727)&lt;&gt;"-"),1))=SUMPRODUCT((TRIM(C2727:F2727)&lt;&gt;"-")*1),
    "No Change",
    "Change"))</f>
        <v>No Change</v>
      </c>
      <c r="I2727" s="159"/>
      <c r="J2727"/>
      <c r="K2727" s="163"/>
      <c r="L2727" s="147" t="str">
        <f>TRIM(CLEAN(TEXT(IFERROR(INDEX('Glade MR'!$B$4:$C$3000,MATCH($A2727,'Glade MR'!$C$4:$C$3000,0),1),"-"),"@")))</f>
        <v>-</v>
      </c>
      <c r="M2727" s="147" t="str">
        <f>TRIM(CLEAN(TEXT(IFERROR(INDEX('Glade MR'!$I$4:$J$3000,MATCH($A2727,'Glade MR'!$J$4:$J$3000,0),1),"-"),"@")))</f>
        <v>-</v>
      </c>
      <c r="N2727" s="147" t="str">
        <f>TRIM(CLEAN(TEXT(IFERROR(INDEX('Glade MR'!$P$4:$Q$3000,MATCH($A2727,'Glade MR'!$Q$4:$Q$3000,0),1),"-"),"@")))</f>
        <v>-</v>
      </c>
      <c r="O2727" s="147" t="str">
        <f>TRIM(CLEAN(TEXT(IFERROR(INDEX('Glade MR'!$W$4:$X$3000,MATCH($A2727,'Glade MR'!$X$4:$X$3000,0),1),"-"),"@")))</f>
        <v>-</v>
      </c>
      <c r="P2727" s="159" t="str">
        <f t="shared" si="85"/>
        <v>Not Found</v>
      </c>
      <c r="Q2727" t="str" cm="1">
        <f t="array" ref="Q2727">IF(SUMPRODUCT((TRIM(L2727:O2727)&lt;&gt;"-")*1)=0,
    "No Data",
    IF(COUNTIF(L2727:O2727,INDEX(_xlfn._xlws.FILTER(L2727:O2727,TRIM(L2727:O2727)&lt;&gt;"-"),1))=SUMPRODUCT((TRIM(L2727:O2727)&lt;&gt;"-")*1),
    "No Change",
    "Change"))</f>
        <v>No Data</v>
      </c>
      <c r="R2727" s="159"/>
      <c r="S2727" s="111"/>
    </row>
    <row r="2728" spans="1:19" x14ac:dyDescent="0.3">
      <c r="A2728" t="s">
        <v>3073</v>
      </c>
      <c r="B2728" t="s">
        <v>1145</v>
      </c>
      <c r="C2728" s="160" t="str">
        <f>TRIM(CLEAN(TEXT(IFERROR(INDEX('Snakeden MR'!$B$4:$C$3028,MATCH($A2728,'Snakeden MR'!$C$4:$C$3028,0),1),"-"),"@")))</f>
        <v>-</v>
      </c>
      <c r="D2728" s="147" t="str">
        <f>TRIM(CLEAN(TEXT(IFERROR(INDEX('Snakeden MR'!$I$4:$J$3028,MATCH($A2728,'Snakeden MR'!$J$4:$J$3028,0),1),"-"),"@")))</f>
        <v>-</v>
      </c>
      <c r="E2728" s="147" t="str">
        <f>TRIM(CLEAN(TEXT(IFERROR(INDEX('Snakeden MR'!$P$4:$Q$3028,MATCH($A2728,'Snakeden MR'!$Q$4:$Q$3028,0),1),"-"),"@")))</f>
        <v>-</v>
      </c>
      <c r="F2728" s="147" t="str">
        <f>TRIM(CLEAN(TEXT(IFERROR(INDEX('Snakeden MR'!$W$4:$X$3028,MATCH($A2728,'Snakeden MR'!$X$4:$X$3028,0),1),"-"),"@")))</f>
        <v>-</v>
      </c>
      <c r="G2728" s="159" t="str">
        <f t="shared" si="84"/>
        <v>Not Found</v>
      </c>
      <c r="H2728" t="str" cm="1">
        <f t="array" ref="H2728">IF(SUMPRODUCT((TRIM(C2728:F2728)&lt;&gt;"-")*1)=0,
    "No Data",
    IF(COUNTIF(C2728:F2728,INDEX(_xlfn._xlws.FILTER(C2728:F2728,TRIM(C2728:F2728)&lt;&gt;"-"),1))=SUMPRODUCT((TRIM(C2728:F2728)&lt;&gt;"-")*1),
    "No Change",
    "Change"))</f>
        <v>No Data</v>
      </c>
      <c r="I2728" s="159"/>
      <c r="J2728"/>
      <c r="K2728" s="163"/>
      <c r="L2728" s="147" t="str">
        <f>TRIM(CLEAN(TEXT(IFERROR(INDEX('Glade MR'!$B$4:$C$3000,MATCH($A2728,'Glade MR'!$C$4:$C$3000,0),1),"-"),"@")))</f>
        <v>-</v>
      </c>
      <c r="M2728" s="147" t="str">
        <f>TRIM(CLEAN(TEXT(IFERROR(INDEX('Glade MR'!$I$4:$J$3000,MATCH($A2728,'Glade MR'!$J$4:$J$3000,0),1),"-"),"@")))</f>
        <v>-</v>
      </c>
      <c r="N2728" s="147" t="str">
        <f>TRIM(CLEAN(TEXT(IFERROR(INDEX('Glade MR'!$P$4:$Q$3000,MATCH($A2728,'Glade MR'!$Q$4:$Q$3000,0),1),"-"),"@")))</f>
        <v>-</v>
      </c>
      <c r="O2728" s="147" t="str">
        <f>TRIM(CLEAN(TEXT(IFERROR(INDEX('Glade MR'!$W$4:$X$3000,MATCH($A2728,'Glade MR'!$X$4:$X$3000,0),1),"-"),"@")))</f>
        <v>-</v>
      </c>
      <c r="P2728" s="159" t="str">
        <f t="shared" si="85"/>
        <v>Not Found</v>
      </c>
      <c r="Q2728" t="str" cm="1">
        <f t="array" ref="Q2728">IF(SUMPRODUCT((TRIM(L2728:O2728)&lt;&gt;"-")*1)=0,
    "No Data",
    IF(COUNTIF(L2728:O2728,INDEX(_xlfn._xlws.FILTER(L2728:O2728,TRIM(L2728:O2728)&lt;&gt;"-"),1))=SUMPRODUCT((TRIM(L2728:O2728)&lt;&gt;"-")*1),
    "No Change",
    "Change"))</f>
        <v>No Data</v>
      </c>
      <c r="R2728" s="159"/>
      <c r="S2728" s="111"/>
    </row>
    <row r="2729" spans="1:19" x14ac:dyDescent="0.3">
      <c r="A2729" t="s">
        <v>3074</v>
      </c>
      <c r="B2729" t="s">
        <v>1145</v>
      </c>
      <c r="C2729" s="160" t="str">
        <f>TRIM(CLEAN(TEXT(IFERROR(INDEX('Snakeden MR'!$B$4:$C$3028,MATCH($A2729,'Snakeden MR'!$C$4:$C$3028,0),1),"-"),"@")))</f>
        <v>-</v>
      </c>
      <c r="D2729" s="147" t="str">
        <f>TRIM(CLEAN(TEXT(IFERROR(INDEX('Snakeden MR'!$I$4:$J$3028,MATCH($A2729,'Snakeden MR'!$J$4:$J$3028,0),1),"-"),"@")))</f>
        <v>-</v>
      </c>
      <c r="E2729" s="147" t="str">
        <f>TRIM(CLEAN(TEXT(IFERROR(INDEX('Snakeden MR'!$P$4:$Q$3028,MATCH($A2729,'Snakeden MR'!$Q$4:$Q$3028,0),1),"-"),"@")))</f>
        <v>-</v>
      </c>
      <c r="F2729" s="147" t="str">
        <f>TRIM(CLEAN(TEXT(IFERROR(INDEX('Snakeden MR'!$W$4:$X$3028,MATCH($A2729,'Snakeden MR'!$X$4:$X$3028,0),1),"-"),"@")))</f>
        <v>-</v>
      </c>
      <c r="G2729" s="159" t="str">
        <f t="shared" si="84"/>
        <v>Not Found</v>
      </c>
      <c r="H2729" t="str" cm="1">
        <f t="array" ref="H2729">IF(SUMPRODUCT((TRIM(C2729:F2729)&lt;&gt;"-")*1)=0,
    "No Data",
    IF(COUNTIF(C2729:F2729,INDEX(_xlfn._xlws.FILTER(C2729:F2729,TRIM(C2729:F2729)&lt;&gt;"-"),1))=SUMPRODUCT((TRIM(C2729:F2729)&lt;&gt;"-")*1),
    "No Change",
    "Change"))</f>
        <v>No Data</v>
      </c>
      <c r="I2729" s="159"/>
      <c r="J2729"/>
      <c r="K2729" s="163"/>
      <c r="L2729" s="147" t="str">
        <f>TRIM(CLEAN(TEXT(IFERROR(INDEX('Glade MR'!$B$4:$C$3000,MATCH($A2729,'Glade MR'!$C$4:$C$3000,0),1),"-"),"@")))</f>
        <v>-</v>
      </c>
      <c r="M2729" s="147" t="str">
        <f>TRIM(CLEAN(TEXT(IFERROR(INDEX('Glade MR'!$I$4:$J$3000,MATCH($A2729,'Glade MR'!$J$4:$J$3000,0),1),"-"),"@")))</f>
        <v>-</v>
      </c>
      <c r="N2729" s="147" t="str">
        <f>TRIM(CLEAN(TEXT(IFERROR(INDEX('Glade MR'!$P$4:$Q$3000,MATCH($A2729,'Glade MR'!$Q$4:$Q$3000,0),1),"-"),"@")))</f>
        <v>-</v>
      </c>
      <c r="O2729" s="147" t="str">
        <f>TRIM(CLEAN(TEXT(IFERROR(INDEX('Glade MR'!$W$4:$X$3000,MATCH($A2729,'Glade MR'!$X$4:$X$3000,0),1),"-"),"@")))</f>
        <v>-</v>
      </c>
      <c r="P2729" s="159" t="str">
        <f t="shared" si="85"/>
        <v>Not Found</v>
      </c>
      <c r="Q2729" t="str" cm="1">
        <f t="array" ref="Q2729">IF(SUMPRODUCT((TRIM(L2729:O2729)&lt;&gt;"-")*1)=0,
    "No Data",
    IF(COUNTIF(L2729:O2729,INDEX(_xlfn._xlws.FILTER(L2729:O2729,TRIM(L2729:O2729)&lt;&gt;"-"),1))=SUMPRODUCT((TRIM(L2729:O2729)&lt;&gt;"-")*1),
    "No Change",
    "Change"))</f>
        <v>No Data</v>
      </c>
      <c r="R2729" s="159"/>
      <c r="S2729" s="111"/>
    </row>
    <row r="2730" spans="1:19" x14ac:dyDescent="0.3">
      <c r="A2730" t="s">
        <v>3075</v>
      </c>
      <c r="B2730" t="s">
        <v>1145</v>
      </c>
      <c r="C2730" s="160" t="str">
        <f>TRIM(CLEAN(TEXT(IFERROR(INDEX('Snakeden MR'!$B$4:$C$3028,MATCH($A2730,'Snakeden MR'!$C$4:$C$3028,0),1),"-"),"@")))</f>
        <v>-</v>
      </c>
      <c r="D2730" s="147" t="str">
        <f>TRIM(CLEAN(TEXT(IFERROR(INDEX('Snakeden MR'!$I$4:$J$3028,MATCH($A2730,'Snakeden MR'!$J$4:$J$3028,0),1),"-"),"@")))</f>
        <v>-</v>
      </c>
      <c r="E2730" s="147" t="str">
        <f>TRIM(CLEAN(TEXT(IFERROR(INDEX('Snakeden MR'!$P$4:$Q$3028,MATCH($A2730,'Snakeden MR'!$Q$4:$Q$3028,0),1),"-"),"@")))</f>
        <v>-</v>
      </c>
      <c r="F2730" s="147" t="str">
        <f>TRIM(CLEAN(TEXT(IFERROR(INDEX('Snakeden MR'!$W$4:$X$3028,MATCH($A2730,'Snakeden MR'!$X$4:$X$3028,0),1),"-"),"@")))</f>
        <v>-</v>
      </c>
      <c r="G2730" s="159" t="str">
        <f t="shared" si="84"/>
        <v>Not Found</v>
      </c>
      <c r="H2730" t="str" cm="1">
        <f t="array" ref="H2730">IF(SUMPRODUCT((TRIM(C2730:F2730)&lt;&gt;"-")*1)=0,
    "No Data",
    IF(COUNTIF(C2730:F2730,INDEX(_xlfn._xlws.FILTER(C2730:F2730,TRIM(C2730:F2730)&lt;&gt;"-"),1))=SUMPRODUCT((TRIM(C2730:F2730)&lt;&gt;"-")*1),
    "No Change",
    "Change"))</f>
        <v>No Data</v>
      </c>
      <c r="I2730" s="159"/>
      <c r="J2730"/>
      <c r="K2730" s="163"/>
      <c r="L2730" s="147" t="str">
        <f>TRIM(CLEAN(TEXT(IFERROR(INDEX('Glade MR'!$B$4:$C$3000,MATCH($A2730,'Glade MR'!$C$4:$C$3000,0),1),"-"),"@")))</f>
        <v>-</v>
      </c>
      <c r="M2730" s="147" t="str">
        <f>TRIM(CLEAN(TEXT(IFERROR(INDEX('Glade MR'!$I$4:$J$3000,MATCH($A2730,'Glade MR'!$J$4:$J$3000,0),1),"-"),"@")))</f>
        <v>-</v>
      </c>
      <c r="N2730" s="147" t="str">
        <f>TRIM(CLEAN(TEXT(IFERROR(INDEX('Glade MR'!$P$4:$Q$3000,MATCH($A2730,'Glade MR'!$Q$4:$Q$3000,0),1),"-"),"@")))</f>
        <v>-</v>
      </c>
      <c r="O2730" s="147" t="str">
        <f>TRIM(CLEAN(TEXT(IFERROR(INDEX('Glade MR'!$W$4:$X$3000,MATCH($A2730,'Glade MR'!$X$4:$X$3000,0),1),"-"),"@")))</f>
        <v>-</v>
      </c>
      <c r="P2730" s="159" t="str">
        <f t="shared" si="85"/>
        <v>Not Found</v>
      </c>
      <c r="Q2730" t="str" cm="1">
        <f t="array" ref="Q2730">IF(SUMPRODUCT((TRIM(L2730:O2730)&lt;&gt;"-")*1)=0,
    "No Data",
    IF(COUNTIF(L2730:O2730,INDEX(_xlfn._xlws.FILTER(L2730:O2730,TRIM(L2730:O2730)&lt;&gt;"-"),1))=SUMPRODUCT((TRIM(L2730:O2730)&lt;&gt;"-")*1),
    "No Change",
    "Change"))</f>
        <v>No Data</v>
      </c>
      <c r="R2730" s="159"/>
      <c r="S2730" s="111"/>
    </row>
    <row r="2731" spans="1:19" x14ac:dyDescent="0.3">
      <c r="A2731" t="s">
        <v>3076</v>
      </c>
      <c r="B2731" t="s">
        <v>1145</v>
      </c>
      <c r="C2731" s="160" t="str">
        <f>TRIM(CLEAN(TEXT(IFERROR(INDEX('Snakeden MR'!$B$4:$C$3028,MATCH($A2731,'Snakeden MR'!$C$4:$C$3028,0),1),"-"),"@")))</f>
        <v>-</v>
      </c>
      <c r="D2731" s="147" t="str">
        <f>TRIM(CLEAN(TEXT(IFERROR(INDEX('Snakeden MR'!$I$4:$J$3028,MATCH($A2731,'Snakeden MR'!$J$4:$J$3028,0),1),"-"),"@")))</f>
        <v>-</v>
      </c>
      <c r="E2731" s="147" t="str">
        <f>TRIM(CLEAN(TEXT(IFERROR(INDEX('Snakeden MR'!$P$4:$Q$3028,MATCH($A2731,'Snakeden MR'!$Q$4:$Q$3028,0),1),"-"),"@")))</f>
        <v>-</v>
      </c>
      <c r="F2731" s="147" t="str">
        <f>TRIM(CLEAN(TEXT(IFERROR(INDEX('Snakeden MR'!$W$4:$X$3028,MATCH($A2731,'Snakeden MR'!$X$4:$X$3028,0),1),"-"),"@")))</f>
        <v>-</v>
      </c>
      <c r="G2731" s="159" t="str">
        <f t="shared" si="84"/>
        <v>Not Found</v>
      </c>
      <c r="H2731" t="str" cm="1">
        <f t="array" ref="H2731">IF(SUMPRODUCT((TRIM(C2731:F2731)&lt;&gt;"-")*1)=0,
    "No Data",
    IF(COUNTIF(C2731:F2731,INDEX(_xlfn._xlws.FILTER(C2731:F2731,TRIM(C2731:F2731)&lt;&gt;"-"),1))=SUMPRODUCT((TRIM(C2731:F2731)&lt;&gt;"-")*1),
    "No Change",
    "Change"))</f>
        <v>No Data</v>
      </c>
      <c r="I2731" s="159"/>
      <c r="J2731"/>
      <c r="K2731" s="163"/>
      <c r="L2731" s="147" t="str">
        <f>TRIM(CLEAN(TEXT(IFERROR(INDEX('Glade MR'!$B$4:$C$3000,MATCH($A2731,'Glade MR'!$C$4:$C$3000,0),1),"-"),"@")))</f>
        <v>-</v>
      </c>
      <c r="M2731" s="147" t="str">
        <f>TRIM(CLEAN(TEXT(IFERROR(INDEX('Glade MR'!$I$4:$J$3000,MATCH($A2731,'Glade MR'!$J$4:$J$3000,0),1),"-"),"@")))</f>
        <v>-</v>
      </c>
      <c r="N2731" s="147" t="str">
        <f>TRIM(CLEAN(TEXT(IFERROR(INDEX('Glade MR'!$P$4:$Q$3000,MATCH($A2731,'Glade MR'!$Q$4:$Q$3000,0),1),"-"),"@")))</f>
        <v>-</v>
      </c>
      <c r="O2731" s="147" t="str">
        <f>TRIM(CLEAN(TEXT(IFERROR(INDEX('Glade MR'!$W$4:$X$3000,MATCH($A2731,'Glade MR'!$X$4:$X$3000,0),1),"-"),"@")))</f>
        <v>-</v>
      </c>
      <c r="P2731" s="159" t="str">
        <f t="shared" si="85"/>
        <v>Not Found</v>
      </c>
      <c r="Q2731" t="str" cm="1">
        <f t="array" ref="Q2731">IF(SUMPRODUCT((TRIM(L2731:O2731)&lt;&gt;"-")*1)=0,
    "No Data",
    IF(COUNTIF(L2731:O2731,INDEX(_xlfn._xlws.FILTER(L2731:O2731,TRIM(L2731:O2731)&lt;&gt;"-"),1))=SUMPRODUCT((TRIM(L2731:O2731)&lt;&gt;"-")*1),
    "No Change",
    "Change"))</f>
        <v>No Data</v>
      </c>
      <c r="R2731" s="159"/>
      <c r="S2731" s="111"/>
    </row>
    <row r="2732" spans="1:19" x14ac:dyDescent="0.3">
      <c r="A2732" t="s">
        <v>3077</v>
      </c>
      <c r="B2732" t="s">
        <v>1145</v>
      </c>
      <c r="C2732" s="160" t="str">
        <f>TRIM(CLEAN(TEXT(IFERROR(INDEX('Snakeden MR'!$B$4:$C$3028,MATCH($A2732,'Snakeden MR'!$C$4:$C$3028,0),1),"-"),"@")))</f>
        <v>-</v>
      </c>
      <c r="D2732" s="147" t="str">
        <f>TRIM(CLEAN(TEXT(IFERROR(INDEX('Snakeden MR'!$I$4:$J$3028,MATCH($A2732,'Snakeden MR'!$J$4:$J$3028,0),1),"-"),"@")))</f>
        <v>-</v>
      </c>
      <c r="E2732" s="147" t="str">
        <f>TRIM(CLEAN(TEXT(IFERROR(INDEX('Snakeden MR'!$P$4:$Q$3028,MATCH($A2732,'Snakeden MR'!$Q$4:$Q$3028,0),1),"-"),"@")))</f>
        <v>-</v>
      </c>
      <c r="F2732" s="147" t="str">
        <f>TRIM(CLEAN(TEXT(IFERROR(INDEX('Snakeden MR'!$W$4:$X$3028,MATCH($A2732,'Snakeden MR'!$X$4:$X$3028,0),1),"-"),"@")))</f>
        <v>-</v>
      </c>
      <c r="G2732" s="159" t="str">
        <f t="shared" si="84"/>
        <v>Not Found</v>
      </c>
      <c r="H2732" t="str" cm="1">
        <f t="array" ref="H2732">IF(SUMPRODUCT((TRIM(C2732:F2732)&lt;&gt;"-")*1)=0,
    "No Data",
    IF(COUNTIF(C2732:F2732,INDEX(_xlfn._xlws.FILTER(C2732:F2732,TRIM(C2732:F2732)&lt;&gt;"-"),1))=SUMPRODUCT((TRIM(C2732:F2732)&lt;&gt;"-")*1),
    "No Change",
    "Change"))</f>
        <v>No Data</v>
      </c>
      <c r="I2732" s="159"/>
      <c r="J2732"/>
      <c r="K2732" s="163"/>
      <c r="L2732" s="147" t="str">
        <f>TRIM(CLEAN(TEXT(IFERROR(INDEX('Glade MR'!$B$4:$C$3000,MATCH($A2732,'Glade MR'!$C$4:$C$3000,0),1),"-"),"@")))</f>
        <v>-</v>
      </c>
      <c r="M2732" s="147" t="str">
        <f>TRIM(CLEAN(TEXT(IFERROR(INDEX('Glade MR'!$I$4:$J$3000,MATCH($A2732,'Glade MR'!$J$4:$J$3000,0),1),"-"),"@")))</f>
        <v>-</v>
      </c>
      <c r="N2732" s="147" t="str">
        <f>TRIM(CLEAN(TEXT(IFERROR(INDEX('Glade MR'!$P$4:$Q$3000,MATCH($A2732,'Glade MR'!$Q$4:$Q$3000,0),1),"-"),"@")))</f>
        <v>-</v>
      </c>
      <c r="O2732" s="147" t="str">
        <f>TRIM(CLEAN(TEXT(IFERROR(INDEX('Glade MR'!$W$4:$X$3000,MATCH($A2732,'Glade MR'!$X$4:$X$3000,0),1),"-"),"@")))</f>
        <v>-</v>
      </c>
      <c r="P2732" s="159" t="str">
        <f t="shared" si="85"/>
        <v>Not Found</v>
      </c>
      <c r="Q2732" t="str" cm="1">
        <f t="array" ref="Q2732">IF(SUMPRODUCT((TRIM(L2732:O2732)&lt;&gt;"-")*1)=0,
    "No Data",
    IF(COUNTIF(L2732:O2732,INDEX(_xlfn._xlws.FILTER(L2732:O2732,TRIM(L2732:O2732)&lt;&gt;"-"),1))=SUMPRODUCT((TRIM(L2732:O2732)&lt;&gt;"-")*1),
    "No Change",
    "Change"))</f>
        <v>No Data</v>
      </c>
      <c r="R2732" s="159"/>
      <c r="S2732" s="111"/>
    </row>
    <row r="2733" spans="1:19" x14ac:dyDescent="0.3">
      <c r="A2733" t="s">
        <v>3078</v>
      </c>
      <c r="B2733" t="s">
        <v>1145</v>
      </c>
      <c r="C2733" s="160" t="str">
        <f>TRIM(CLEAN(TEXT(IFERROR(INDEX('Snakeden MR'!$B$4:$C$3028,MATCH($A2733,'Snakeden MR'!$C$4:$C$3028,0),1),"-"),"@")))</f>
        <v>-</v>
      </c>
      <c r="D2733" s="147" t="str">
        <f>TRIM(CLEAN(TEXT(IFERROR(INDEX('Snakeden MR'!$I$4:$J$3028,MATCH($A2733,'Snakeden MR'!$J$4:$J$3028,0),1),"-"),"@")))</f>
        <v>-</v>
      </c>
      <c r="E2733" s="147" t="str">
        <f>TRIM(CLEAN(TEXT(IFERROR(INDEX('Snakeden MR'!$P$4:$Q$3028,MATCH($A2733,'Snakeden MR'!$Q$4:$Q$3028,0),1),"-"),"@")))</f>
        <v>-</v>
      </c>
      <c r="F2733" s="147" t="str">
        <f>TRIM(CLEAN(TEXT(IFERROR(INDEX('Snakeden MR'!$W$4:$X$3028,MATCH($A2733,'Snakeden MR'!$X$4:$X$3028,0),1),"-"),"@")))</f>
        <v>-</v>
      </c>
      <c r="G2733" s="159" t="str">
        <f t="shared" si="84"/>
        <v>Not Found</v>
      </c>
      <c r="H2733" t="str" cm="1">
        <f t="array" ref="H2733">IF(SUMPRODUCT((TRIM(C2733:F2733)&lt;&gt;"-")*1)=0,
    "No Data",
    IF(COUNTIF(C2733:F2733,INDEX(_xlfn._xlws.FILTER(C2733:F2733,TRIM(C2733:F2733)&lt;&gt;"-"),1))=SUMPRODUCT((TRIM(C2733:F2733)&lt;&gt;"-")*1),
    "No Change",
    "Change"))</f>
        <v>No Data</v>
      </c>
      <c r="I2733" s="159"/>
      <c r="J2733"/>
      <c r="K2733" s="163"/>
      <c r="L2733" s="147" t="str">
        <f>TRIM(CLEAN(TEXT(IFERROR(INDEX('Glade MR'!$B$4:$C$3000,MATCH($A2733,'Glade MR'!$C$4:$C$3000,0),1),"-"),"@")))</f>
        <v>-</v>
      </c>
      <c r="M2733" s="147" t="str">
        <f>TRIM(CLEAN(TEXT(IFERROR(INDEX('Glade MR'!$I$4:$J$3000,MATCH($A2733,'Glade MR'!$J$4:$J$3000,0),1),"-"),"@")))</f>
        <v>-</v>
      </c>
      <c r="N2733" s="147" t="str">
        <f>TRIM(CLEAN(TEXT(IFERROR(INDEX('Glade MR'!$P$4:$Q$3000,MATCH($A2733,'Glade MR'!$Q$4:$Q$3000,0),1),"-"),"@")))</f>
        <v>-</v>
      </c>
      <c r="O2733" s="147" t="str">
        <f>TRIM(CLEAN(TEXT(IFERROR(INDEX('Glade MR'!$W$4:$X$3000,MATCH($A2733,'Glade MR'!$X$4:$X$3000,0),1),"-"),"@")))</f>
        <v>-</v>
      </c>
      <c r="P2733" s="159" t="str">
        <f t="shared" si="85"/>
        <v>Not Found</v>
      </c>
      <c r="Q2733" t="str" cm="1">
        <f t="array" ref="Q2733">IF(SUMPRODUCT((TRIM(L2733:O2733)&lt;&gt;"-")*1)=0,
    "No Data",
    IF(COUNTIF(L2733:O2733,INDEX(_xlfn._xlws.FILTER(L2733:O2733,TRIM(L2733:O2733)&lt;&gt;"-"),1))=SUMPRODUCT((TRIM(L2733:O2733)&lt;&gt;"-")*1),
    "No Change",
    "Change"))</f>
        <v>No Data</v>
      </c>
      <c r="R2733" s="159"/>
      <c r="S2733" s="111"/>
    </row>
    <row r="2734" spans="1:19" x14ac:dyDescent="0.3">
      <c r="A2734" t="s">
        <v>3079</v>
      </c>
      <c r="B2734" t="s">
        <v>1145</v>
      </c>
      <c r="C2734" s="160" t="str">
        <f>TRIM(CLEAN(TEXT(IFERROR(INDEX('Snakeden MR'!$B$4:$C$3028,MATCH($A2734,'Snakeden MR'!$C$4:$C$3028,0),1),"-"),"@")))</f>
        <v>-</v>
      </c>
      <c r="D2734" s="147" t="str">
        <f>TRIM(CLEAN(TEXT(IFERROR(INDEX('Snakeden MR'!$I$4:$J$3028,MATCH($A2734,'Snakeden MR'!$J$4:$J$3028,0),1),"-"),"@")))</f>
        <v>-</v>
      </c>
      <c r="E2734" s="147" t="str">
        <f>TRIM(CLEAN(TEXT(IFERROR(INDEX('Snakeden MR'!$P$4:$Q$3028,MATCH($A2734,'Snakeden MR'!$Q$4:$Q$3028,0),1),"-"),"@")))</f>
        <v>-</v>
      </c>
      <c r="F2734" s="147" t="str">
        <f>TRIM(CLEAN(TEXT(IFERROR(INDEX('Snakeden MR'!$W$4:$X$3028,MATCH($A2734,'Snakeden MR'!$X$4:$X$3028,0),1),"-"),"@")))</f>
        <v>-</v>
      </c>
      <c r="G2734" s="159" t="str">
        <f t="shared" si="84"/>
        <v>Not Found</v>
      </c>
      <c r="H2734" t="str" cm="1">
        <f t="array" ref="H2734">IF(SUMPRODUCT((TRIM(C2734:F2734)&lt;&gt;"-")*1)=0,
    "No Data",
    IF(COUNTIF(C2734:F2734,INDEX(_xlfn._xlws.FILTER(C2734:F2734,TRIM(C2734:F2734)&lt;&gt;"-"),1))=SUMPRODUCT((TRIM(C2734:F2734)&lt;&gt;"-")*1),
    "No Change",
    "Change"))</f>
        <v>No Data</v>
      </c>
      <c r="I2734" s="159"/>
      <c r="J2734"/>
      <c r="K2734" s="163"/>
      <c r="L2734" s="147" t="str">
        <f>TRIM(CLEAN(TEXT(IFERROR(INDEX('Glade MR'!$B$4:$C$3000,MATCH($A2734,'Glade MR'!$C$4:$C$3000,0),1),"-"),"@")))</f>
        <v>-</v>
      </c>
      <c r="M2734" s="147" t="str">
        <f>TRIM(CLEAN(TEXT(IFERROR(INDEX('Glade MR'!$I$4:$J$3000,MATCH($A2734,'Glade MR'!$J$4:$J$3000,0),1),"-"),"@")))</f>
        <v>-</v>
      </c>
      <c r="N2734" s="147" t="str">
        <f>TRIM(CLEAN(TEXT(IFERROR(INDEX('Glade MR'!$P$4:$Q$3000,MATCH($A2734,'Glade MR'!$Q$4:$Q$3000,0),1),"-"),"@")))</f>
        <v>-</v>
      </c>
      <c r="O2734" s="147" t="str">
        <f>TRIM(CLEAN(TEXT(IFERROR(INDEX('Glade MR'!$W$4:$X$3000,MATCH($A2734,'Glade MR'!$X$4:$X$3000,0),1),"-"),"@")))</f>
        <v>-</v>
      </c>
      <c r="P2734" s="159" t="str">
        <f t="shared" si="85"/>
        <v>Not Found</v>
      </c>
      <c r="Q2734" t="str" cm="1">
        <f t="array" ref="Q2734">IF(SUMPRODUCT((TRIM(L2734:O2734)&lt;&gt;"-")*1)=0,
    "No Data",
    IF(COUNTIF(L2734:O2734,INDEX(_xlfn._xlws.FILTER(L2734:O2734,TRIM(L2734:O2734)&lt;&gt;"-"),1))=SUMPRODUCT((TRIM(L2734:O2734)&lt;&gt;"-")*1),
    "No Change",
    "Change"))</f>
        <v>No Data</v>
      </c>
      <c r="R2734" s="159"/>
      <c r="S2734" s="111"/>
    </row>
    <row r="2735" spans="1:19" x14ac:dyDescent="0.3">
      <c r="A2735" t="s">
        <v>3080</v>
      </c>
      <c r="B2735" t="s">
        <v>1145</v>
      </c>
      <c r="C2735" s="160" t="str">
        <f>TRIM(CLEAN(TEXT(IFERROR(INDEX('Snakeden MR'!$B$4:$C$3028,MATCH($A2735,'Snakeden MR'!$C$4:$C$3028,0),1),"-"),"@")))</f>
        <v>-</v>
      </c>
      <c r="D2735" s="147" t="str">
        <f>TRIM(CLEAN(TEXT(IFERROR(INDEX('Snakeden MR'!$I$4:$J$3028,MATCH($A2735,'Snakeden MR'!$J$4:$J$3028,0),1),"-"),"@")))</f>
        <v>-</v>
      </c>
      <c r="E2735" s="147" t="str">
        <f>TRIM(CLEAN(TEXT(IFERROR(INDEX('Snakeden MR'!$P$4:$Q$3028,MATCH($A2735,'Snakeden MR'!$Q$4:$Q$3028,0),1),"-"),"@")))</f>
        <v>-</v>
      </c>
      <c r="F2735" s="147" t="str">
        <f>TRIM(CLEAN(TEXT(IFERROR(INDEX('Snakeden MR'!$W$4:$X$3028,MATCH($A2735,'Snakeden MR'!$X$4:$X$3028,0),1),"-"),"@")))</f>
        <v>-</v>
      </c>
      <c r="G2735" s="159" t="str">
        <f t="shared" si="84"/>
        <v>Not Found</v>
      </c>
      <c r="H2735" t="str" cm="1">
        <f t="array" ref="H2735">IF(SUMPRODUCT((TRIM(C2735:F2735)&lt;&gt;"-")*1)=0,
    "No Data",
    IF(COUNTIF(C2735:F2735,INDEX(_xlfn._xlws.FILTER(C2735:F2735,TRIM(C2735:F2735)&lt;&gt;"-"),1))=SUMPRODUCT((TRIM(C2735:F2735)&lt;&gt;"-")*1),
    "No Change",
    "Change"))</f>
        <v>No Data</v>
      </c>
      <c r="I2735" s="159"/>
      <c r="J2735"/>
      <c r="K2735" s="163"/>
      <c r="L2735" s="147" t="str">
        <f>TRIM(CLEAN(TEXT(IFERROR(INDEX('Glade MR'!$B$4:$C$3000,MATCH($A2735,'Glade MR'!$C$4:$C$3000,0),1),"-"),"@")))</f>
        <v>-</v>
      </c>
      <c r="M2735" s="147" t="str">
        <f>TRIM(CLEAN(TEXT(IFERROR(INDEX('Glade MR'!$I$4:$J$3000,MATCH($A2735,'Glade MR'!$J$4:$J$3000,0),1),"-"),"@")))</f>
        <v>-</v>
      </c>
      <c r="N2735" s="147" t="str">
        <f>TRIM(CLEAN(TEXT(IFERROR(INDEX('Glade MR'!$P$4:$Q$3000,MATCH($A2735,'Glade MR'!$Q$4:$Q$3000,0),1),"-"),"@")))</f>
        <v>-</v>
      </c>
      <c r="O2735" s="147" t="str">
        <f>TRIM(CLEAN(TEXT(IFERROR(INDEX('Glade MR'!$W$4:$X$3000,MATCH($A2735,'Glade MR'!$X$4:$X$3000,0),1),"-"),"@")))</f>
        <v>-</v>
      </c>
      <c r="P2735" s="159" t="str">
        <f t="shared" si="85"/>
        <v>Not Found</v>
      </c>
      <c r="Q2735" t="str" cm="1">
        <f t="array" ref="Q2735">IF(SUMPRODUCT((TRIM(L2735:O2735)&lt;&gt;"-")*1)=0,
    "No Data",
    IF(COUNTIF(L2735:O2735,INDEX(_xlfn._xlws.FILTER(L2735:O2735,TRIM(L2735:O2735)&lt;&gt;"-"),1))=SUMPRODUCT((TRIM(L2735:O2735)&lt;&gt;"-")*1),
    "No Change",
    "Change"))</f>
        <v>No Data</v>
      </c>
      <c r="R2735" s="159"/>
      <c r="S2735" s="111"/>
    </row>
    <row r="2736" spans="1:19" x14ac:dyDescent="0.3">
      <c r="A2736" t="s">
        <v>3081</v>
      </c>
      <c r="B2736" t="s">
        <v>1145</v>
      </c>
      <c r="C2736" s="160" t="str">
        <f>TRIM(CLEAN(TEXT(IFERROR(INDEX('Snakeden MR'!$B$4:$C$3028,MATCH($A2736,'Snakeden MR'!$C$4:$C$3028,0),1),"-"),"@")))</f>
        <v>-</v>
      </c>
      <c r="D2736" s="147" t="str">
        <f>TRIM(CLEAN(TEXT(IFERROR(INDEX('Snakeden MR'!$I$4:$J$3028,MATCH($A2736,'Snakeden MR'!$J$4:$J$3028,0),1),"-"),"@")))</f>
        <v>-</v>
      </c>
      <c r="E2736" s="147" t="str">
        <f>TRIM(CLEAN(TEXT(IFERROR(INDEX('Snakeden MR'!$P$4:$Q$3028,MATCH($A2736,'Snakeden MR'!$Q$4:$Q$3028,0),1),"-"),"@")))</f>
        <v>-</v>
      </c>
      <c r="F2736" s="147" t="str">
        <f>TRIM(CLEAN(TEXT(IFERROR(INDEX('Snakeden MR'!$W$4:$X$3028,MATCH($A2736,'Snakeden MR'!$X$4:$X$3028,0),1),"-"),"@")))</f>
        <v>-</v>
      </c>
      <c r="G2736" s="159" t="str">
        <f t="shared" si="84"/>
        <v>Not Found</v>
      </c>
      <c r="H2736" t="str" cm="1">
        <f t="array" ref="H2736">IF(SUMPRODUCT((TRIM(C2736:F2736)&lt;&gt;"-")*1)=0,
    "No Data",
    IF(COUNTIF(C2736:F2736,INDEX(_xlfn._xlws.FILTER(C2736:F2736,TRIM(C2736:F2736)&lt;&gt;"-"),1))=SUMPRODUCT((TRIM(C2736:F2736)&lt;&gt;"-")*1),
    "No Change",
    "Change"))</f>
        <v>No Data</v>
      </c>
      <c r="I2736" s="159"/>
      <c r="J2736"/>
      <c r="K2736" s="163"/>
      <c r="L2736" s="147" t="str">
        <f>TRIM(CLEAN(TEXT(IFERROR(INDEX('Glade MR'!$B$4:$C$3000,MATCH($A2736,'Glade MR'!$C$4:$C$3000,0),1),"-"),"@")))</f>
        <v>-</v>
      </c>
      <c r="M2736" s="147" t="str">
        <f>TRIM(CLEAN(TEXT(IFERROR(INDEX('Glade MR'!$I$4:$J$3000,MATCH($A2736,'Glade MR'!$J$4:$J$3000,0),1),"-"),"@")))</f>
        <v>-</v>
      </c>
      <c r="N2736" s="147" t="str">
        <f>TRIM(CLEAN(TEXT(IFERROR(INDEX('Glade MR'!$P$4:$Q$3000,MATCH($A2736,'Glade MR'!$Q$4:$Q$3000,0),1),"-"),"@")))</f>
        <v>-</v>
      </c>
      <c r="O2736" s="147" t="str">
        <f>TRIM(CLEAN(TEXT(IFERROR(INDEX('Glade MR'!$W$4:$X$3000,MATCH($A2736,'Glade MR'!$X$4:$X$3000,0),1),"-"),"@")))</f>
        <v>-</v>
      </c>
      <c r="P2736" s="159" t="str">
        <f t="shared" si="85"/>
        <v>Not Found</v>
      </c>
      <c r="Q2736" t="str" cm="1">
        <f t="array" ref="Q2736">IF(SUMPRODUCT((TRIM(L2736:O2736)&lt;&gt;"-")*1)=0,
    "No Data",
    IF(COUNTIF(L2736:O2736,INDEX(_xlfn._xlws.FILTER(L2736:O2736,TRIM(L2736:O2736)&lt;&gt;"-"),1))=SUMPRODUCT((TRIM(L2736:O2736)&lt;&gt;"-")*1),
    "No Change",
    "Change"))</f>
        <v>No Data</v>
      </c>
      <c r="R2736" s="159"/>
      <c r="S2736" s="111"/>
    </row>
    <row r="2737" spans="1:19" x14ac:dyDescent="0.3">
      <c r="A2737" t="s">
        <v>3082</v>
      </c>
      <c r="B2737" t="s">
        <v>1145</v>
      </c>
      <c r="C2737" s="160" t="str">
        <f>TRIM(CLEAN(TEXT(IFERROR(INDEX('Snakeden MR'!$B$4:$C$3028,MATCH($A2737,'Snakeden MR'!$C$4:$C$3028,0),1),"-"),"@")))</f>
        <v>-</v>
      </c>
      <c r="D2737" s="147" t="str">
        <f>TRIM(CLEAN(TEXT(IFERROR(INDEX('Snakeden MR'!$I$4:$J$3028,MATCH($A2737,'Snakeden MR'!$J$4:$J$3028,0),1),"-"),"@")))</f>
        <v>-</v>
      </c>
      <c r="E2737" s="147" t="str">
        <f>TRIM(CLEAN(TEXT(IFERROR(INDEX('Snakeden MR'!$P$4:$Q$3028,MATCH($A2737,'Snakeden MR'!$Q$4:$Q$3028,0),1),"-"),"@")))</f>
        <v>-</v>
      </c>
      <c r="F2737" s="147" t="str">
        <f>TRIM(CLEAN(TEXT(IFERROR(INDEX('Snakeden MR'!$W$4:$X$3028,MATCH($A2737,'Snakeden MR'!$X$4:$X$3028,0),1),"-"),"@")))</f>
        <v>-</v>
      </c>
      <c r="G2737" s="159" t="str">
        <f t="shared" si="84"/>
        <v>Not Found</v>
      </c>
      <c r="H2737" t="str" cm="1">
        <f t="array" ref="H2737">IF(SUMPRODUCT((TRIM(C2737:F2737)&lt;&gt;"-")*1)=0,
    "No Data",
    IF(COUNTIF(C2737:F2737,INDEX(_xlfn._xlws.FILTER(C2737:F2737,TRIM(C2737:F2737)&lt;&gt;"-"),1))=SUMPRODUCT((TRIM(C2737:F2737)&lt;&gt;"-")*1),
    "No Change",
    "Change"))</f>
        <v>No Data</v>
      </c>
      <c r="I2737" s="159"/>
      <c r="J2737"/>
      <c r="K2737" s="163"/>
      <c r="L2737" s="147" t="str">
        <f>TRIM(CLEAN(TEXT(IFERROR(INDEX('Glade MR'!$B$4:$C$3000,MATCH($A2737,'Glade MR'!$C$4:$C$3000,0),1),"-"),"@")))</f>
        <v>-</v>
      </c>
      <c r="M2737" s="147" t="str">
        <f>TRIM(CLEAN(TEXT(IFERROR(INDEX('Glade MR'!$I$4:$J$3000,MATCH($A2737,'Glade MR'!$J$4:$J$3000,0),1),"-"),"@")))</f>
        <v>-</v>
      </c>
      <c r="N2737" s="147" t="str">
        <f>TRIM(CLEAN(TEXT(IFERROR(INDEX('Glade MR'!$P$4:$Q$3000,MATCH($A2737,'Glade MR'!$Q$4:$Q$3000,0),1),"-"),"@")))</f>
        <v>-</v>
      </c>
      <c r="O2737" s="147" t="str">
        <f>TRIM(CLEAN(TEXT(IFERROR(INDEX('Glade MR'!$W$4:$X$3000,MATCH($A2737,'Glade MR'!$X$4:$X$3000,0),1),"-"),"@")))</f>
        <v>-</v>
      </c>
      <c r="P2737" s="159" t="str">
        <f t="shared" si="85"/>
        <v>Not Found</v>
      </c>
      <c r="Q2737" t="str" cm="1">
        <f t="array" ref="Q2737">IF(SUMPRODUCT((TRIM(L2737:O2737)&lt;&gt;"-")*1)=0,
    "No Data",
    IF(COUNTIF(L2737:O2737,INDEX(_xlfn._xlws.FILTER(L2737:O2737,TRIM(L2737:O2737)&lt;&gt;"-"),1))=SUMPRODUCT((TRIM(L2737:O2737)&lt;&gt;"-")*1),
    "No Change",
    "Change"))</f>
        <v>No Data</v>
      </c>
      <c r="R2737" s="159"/>
      <c r="S2737" s="111"/>
    </row>
    <row r="2738" spans="1:19" x14ac:dyDescent="0.3">
      <c r="A2738" t="s">
        <v>3083</v>
      </c>
      <c r="B2738" t="s">
        <v>1145</v>
      </c>
      <c r="C2738" s="160" t="str">
        <f>TRIM(CLEAN(TEXT(IFERROR(INDEX('Snakeden MR'!$B$4:$C$3028,MATCH($A2738,'Snakeden MR'!$C$4:$C$3028,0),1),"-"),"@")))</f>
        <v>GS Pool</v>
      </c>
      <c r="D2738" s="147" t="str">
        <f>TRIM(CLEAN(TEXT(IFERROR(INDEX('Snakeden MR'!$I$4:$J$3028,MATCH($A2738,'Snakeden MR'!$J$4:$J$3028,0),1),"-"),"@")))</f>
        <v>-</v>
      </c>
      <c r="E2738" s="147" t="str">
        <f>TRIM(CLEAN(TEXT(IFERROR(INDEX('Snakeden MR'!$P$4:$Q$3028,MATCH($A2738,'Snakeden MR'!$Q$4:$Q$3028,0),1),"-"),"@")))</f>
        <v>-</v>
      </c>
      <c r="F2738" s="147" t="str">
        <f>TRIM(CLEAN(TEXT(IFERROR(INDEX('Snakeden MR'!$W$4:$X$3028,MATCH($A2738,'Snakeden MR'!$X$4:$X$3028,0),1),"-"),"@")))</f>
        <v>-</v>
      </c>
      <c r="G2738" s="159" t="str">
        <f t="shared" si="84"/>
        <v>Found</v>
      </c>
      <c r="H2738" t="str" cm="1">
        <f t="array" ref="H2738">IF(SUMPRODUCT((TRIM(C2738:F2738)&lt;&gt;"-")*1)=0,
    "No Data",
    IF(COUNTIF(C2738:F2738,INDEX(_xlfn._xlws.FILTER(C2738:F2738,TRIM(C2738:F2738)&lt;&gt;"-"),1))=SUMPRODUCT((TRIM(C2738:F2738)&lt;&gt;"-")*1),
    "No Change",
    "Change"))</f>
        <v>No Change</v>
      </c>
      <c r="I2738" s="159"/>
      <c r="J2738"/>
      <c r="K2738" s="163"/>
      <c r="L2738" s="147" t="str">
        <f>TRIM(CLEAN(TEXT(IFERROR(INDEX('Glade MR'!$B$4:$C$3000,MATCH($A2738,'Glade MR'!$C$4:$C$3000,0),1),"-"),"@")))</f>
        <v>-</v>
      </c>
      <c r="M2738" s="147" t="str">
        <f>TRIM(CLEAN(TEXT(IFERROR(INDEX('Glade MR'!$I$4:$J$3000,MATCH($A2738,'Glade MR'!$J$4:$J$3000,0),1),"-"),"@")))</f>
        <v>-</v>
      </c>
      <c r="N2738" s="147" t="str">
        <f>TRIM(CLEAN(TEXT(IFERROR(INDEX('Glade MR'!$P$4:$Q$3000,MATCH($A2738,'Glade MR'!$Q$4:$Q$3000,0),1),"-"),"@")))</f>
        <v>-</v>
      </c>
      <c r="O2738" s="147" t="str">
        <f>TRIM(CLEAN(TEXT(IFERROR(INDEX('Glade MR'!$W$4:$X$3000,MATCH($A2738,'Glade MR'!$X$4:$X$3000,0),1),"-"),"@")))</f>
        <v>-</v>
      </c>
      <c r="P2738" s="159" t="str">
        <f t="shared" si="85"/>
        <v>Not Found</v>
      </c>
      <c r="Q2738" t="str" cm="1">
        <f t="array" ref="Q2738">IF(SUMPRODUCT((TRIM(L2738:O2738)&lt;&gt;"-")*1)=0,
    "No Data",
    IF(COUNTIF(L2738:O2738,INDEX(_xlfn._xlws.FILTER(L2738:O2738,TRIM(L2738:O2738)&lt;&gt;"-"),1))=SUMPRODUCT((TRIM(L2738:O2738)&lt;&gt;"-")*1),
    "No Change",
    "Change"))</f>
        <v>No Data</v>
      </c>
      <c r="R2738" s="159"/>
      <c r="S2738" s="111"/>
    </row>
    <row r="2739" spans="1:19" x14ac:dyDescent="0.3">
      <c r="A2739" t="s">
        <v>3084</v>
      </c>
      <c r="B2739" t="s">
        <v>1145</v>
      </c>
      <c r="C2739" s="160" t="str">
        <f>TRIM(CLEAN(TEXT(IFERROR(INDEX('Snakeden MR'!$B$4:$C$3028,MATCH($A2739,'Snakeden MR'!$C$4:$C$3028,0),1),"-"),"@")))</f>
        <v>-</v>
      </c>
      <c r="D2739" s="147" t="str">
        <f>TRIM(CLEAN(TEXT(IFERROR(INDEX('Snakeden MR'!$I$4:$J$3028,MATCH($A2739,'Snakeden MR'!$J$4:$J$3028,0),1),"-"),"@")))</f>
        <v>-</v>
      </c>
      <c r="E2739" s="147" t="str">
        <f>TRIM(CLEAN(TEXT(IFERROR(INDEX('Snakeden MR'!$P$4:$Q$3028,MATCH($A2739,'Snakeden MR'!$Q$4:$Q$3028,0),1),"-"),"@")))</f>
        <v>-</v>
      </c>
      <c r="F2739" s="147" t="str">
        <f>TRIM(CLEAN(TEXT(IFERROR(INDEX('Snakeden MR'!$W$4:$X$3028,MATCH($A2739,'Snakeden MR'!$X$4:$X$3028,0),1),"-"),"@")))</f>
        <v>-</v>
      </c>
      <c r="G2739" s="159" t="str">
        <f t="shared" si="84"/>
        <v>Not Found</v>
      </c>
      <c r="H2739" t="str" cm="1">
        <f t="array" ref="H2739">IF(SUMPRODUCT((TRIM(C2739:F2739)&lt;&gt;"-")*1)=0,
    "No Data",
    IF(COUNTIF(C2739:F2739,INDEX(_xlfn._xlws.FILTER(C2739:F2739,TRIM(C2739:F2739)&lt;&gt;"-"),1))=SUMPRODUCT((TRIM(C2739:F2739)&lt;&gt;"-")*1),
    "No Change",
    "Change"))</f>
        <v>No Data</v>
      </c>
      <c r="I2739" s="159"/>
      <c r="J2739"/>
      <c r="K2739" s="163"/>
      <c r="L2739" s="147" t="str">
        <f>TRIM(CLEAN(TEXT(IFERROR(INDEX('Glade MR'!$B$4:$C$3000,MATCH($A2739,'Glade MR'!$C$4:$C$3000,0),1),"-"),"@")))</f>
        <v>-</v>
      </c>
      <c r="M2739" s="147" t="str">
        <f>TRIM(CLEAN(TEXT(IFERROR(INDEX('Glade MR'!$I$4:$J$3000,MATCH($A2739,'Glade MR'!$J$4:$J$3000,0),1),"-"),"@")))</f>
        <v>-</v>
      </c>
      <c r="N2739" s="147" t="str">
        <f>TRIM(CLEAN(TEXT(IFERROR(INDEX('Glade MR'!$P$4:$Q$3000,MATCH($A2739,'Glade MR'!$Q$4:$Q$3000,0),1),"-"),"@")))</f>
        <v>-</v>
      </c>
      <c r="O2739" s="147" t="str">
        <f>TRIM(CLEAN(TEXT(IFERROR(INDEX('Glade MR'!$W$4:$X$3000,MATCH($A2739,'Glade MR'!$X$4:$X$3000,0),1),"-"),"@")))</f>
        <v>-</v>
      </c>
      <c r="P2739" s="159" t="str">
        <f t="shared" si="85"/>
        <v>Not Found</v>
      </c>
      <c r="Q2739" t="str" cm="1">
        <f t="array" ref="Q2739">IF(SUMPRODUCT((TRIM(L2739:O2739)&lt;&gt;"-")*1)=0,
    "No Data",
    IF(COUNTIF(L2739:O2739,INDEX(_xlfn._xlws.FILTER(L2739:O2739,TRIM(L2739:O2739)&lt;&gt;"-"),1))=SUMPRODUCT((TRIM(L2739:O2739)&lt;&gt;"-")*1),
    "No Change",
    "Change"))</f>
        <v>No Data</v>
      </c>
      <c r="R2739" s="159"/>
      <c r="S2739" s="111"/>
    </row>
    <row r="2740" spans="1:19" x14ac:dyDescent="0.3">
      <c r="A2740" t="s">
        <v>3085</v>
      </c>
      <c r="B2740" t="s">
        <v>1145</v>
      </c>
      <c r="C2740" s="160" t="str">
        <f>TRIM(CLEAN(TEXT(IFERROR(INDEX('Snakeden MR'!$B$4:$C$3028,MATCH($A2740,'Snakeden MR'!$C$4:$C$3028,0),1),"-"),"@")))</f>
        <v>-</v>
      </c>
      <c r="D2740" s="147" t="str">
        <f>TRIM(CLEAN(TEXT(IFERROR(INDEX('Snakeden MR'!$I$4:$J$3028,MATCH($A2740,'Snakeden MR'!$J$4:$J$3028,0),1),"-"),"@")))</f>
        <v>-</v>
      </c>
      <c r="E2740" s="147" t="str">
        <f>TRIM(CLEAN(TEXT(IFERROR(INDEX('Snakeden MR'!$P$4:$Q$3028,MATCH($A2740,'Snakeden MR'!$Q$4:$Q$3028,0),1),"-"),"@")))</f>
        <v>-</v>
      </c>
      <c r="F2740" s="147" t="str">
        <f>TRIM(CLEAN(TEXT(IFERROR(INDEX('Snakeden MR'!$W$4:$X$3028,MATCH($A2740,'Snakeden MR'!$X$4:$X$3028,0),1),"-"),"@")))</f>
        <v>-</v>
      </c>
      <c r="G2740" s="159" t="str">
        <f t="shared" si="84"/>
        <v>Not Found</v>
      </c>
      <c r="H2740" t="str" cm="1">
        <f t="array" ref="H2740">IF(SUMPRODUCT((TRIM(C2740:F2740)&lt;&gt;"-")*1)=0,
    "No Data",
    IF(COUNTIF(C2740:F2740,INDEX(_xlfn._xlws.FILTER(C2740:F2740,TRIM(C2740:F2740)&lt;&gt;"-"),1))=SUMPRODUCT((TRIM(C2740:F2740)&lt;&gt;"-")*1),
    "No Change",
    "Change"))</f>
        <v>No Data</v>
      </c>
      <c r="I2740" s="159"/>
      <c r="J2740"/>
      <c r="K2740" s="163"/>
      <c r="L2740" s="147" t="str">
        <f>TRIM(CLEAN(TEXT(IFERROR(INDEX('Glade MR'!$B$4:$C$3000,MATCH($A2740,'Glade MR'!$C$4:$C$3000,0),1),"-"),"@")))</f>
        <v>-</v>
      </c>
      <c r="M2740" s="147" t="str">
        <f>TRIM(CLEAN(TEXT(IFERROR(INDEX('Glade MR'!$I$4:$J$3000,MATCH($A2740,'Glade MR'!$J$4:$J$3000,0),1),"-"),"@")))</f>
        <v>-</v>
      </c>
      <c r="N2740" s="147" t="str">
        <f>TRIM(CLEAN(TEXT(IFERROR(INDEX('Glade MR'!$P$4:$Q$3000,MATCH($A2740,'Glade MR'!$Q$4:$Q$3000,0),1),"-"),"@")))</f>
        <v>-</v>
      </c>
      <c r="O2740" s="147" t="str">
        <f>TRIM(CLEAN(TEXT(IFERROR(INDEX('Glade MR'!$W$4:$X$3000,MATCH($A2740,'Glade MR'!$X$4:$X$3000,0),1),"-"),"@")))</f>
        <v>-</v>
      </c>
      <c r="P2740" s="159" t="str">
        <f t="shared" si="85"/>
        <v>Not Found</v>
      </c>
      <c r="Q2740" t="str" cm="1">
        <f t="array" ref="Q2740">IF(SUMPRODUCT((TRIM(L2740:O2740)&lt;&gt;"-")*1)=0,
    "No Data",
    IF(COUNTIF(L2740:O2740,INDEX(_xlfn._xlws.FILTER(L2740:O2740,TRIM(L2740:O2740)&lt;&gt;"-"),1))=SUMPRODUCT((TRIM(L2740:O2740)&lt;&gt;"-")*1),
    "No Change",
    "Change"))</f>
        <v>No Data</v>
      </c>
      <c r="R2740" s="159"/>
      <c r="S2740" s="111"/>
    </row>
    <row r="2741" spans="1:19" x14ac:dyDescent="0.3">
      <c r="A2741" t="s">
        <v>3086</v>
      </c>
      <c r="B2741" t="s">
        <v>1145</v>
      </c>
      <c r="C2741" s="160" t="str">
        <f>TRIM(CLEAN(TEXT(IFERROR(INDEX('Snakeden MR'!$B$4:$C$3028,MATCH($A2741,'Snakeden MR'!$C$4:$C$3028,0),1),"-"),"@")))</f>
        <v>-</v>
      </c>
      <c r="D2741" s="147" t="str">
        <f>TRIM(CLEAN(TEXT(IFERROR(INDEX('Snakeden MR'!$I$4:$J$3028,MATCH($A2741,'Snakeden MR'!$J$4:$J$3028,0),1),"-"),"@")))</f>
        <v>-</v>
      </c>
      <c r="E2741" s="147" t="str">
        <f>TRIM(CLEAN(TEXT(IFERROR(INDEX('Snakeden MR'!$P$4:$Q$3028,MATCH($A2741,'Snakeden MR'!$Q$4:$Q$3028,0),1),"-"),"@")))</f>
        <v>-</v>
      </c>
      <c r="F2741" s="147" t="str">
        <f>TRIM(CLEAN(TEXT(IFERROR(INDEX('Snakeden MR'!$W$4:$X$3028,MATCH($A2741,'Snakeden MR'!$X$4:$X$3028,0),1),"-"),"@")))</f>
        <v>-</v>
      </c>
      <c r="G2741" s="159" t="str">
        <f t="shared" si="84"/>
        <v>Not Found</v>
      </c>
      <c r="H2741" t="str" cm="1">
        <f t="array" ref="H2741">IF(SUMPRODUCT((TRIM(C2741:F2741)&lt;&gt;"-")*1)=0,
    "No Data",
    IF(COUNTIF(C2741:F2741,INDEX(_xlfn._xlws.FILTER(C2741:F2741,TRIM(C2741:F2741)&lt;&gt;"-"),1))=SUMPRODUCT((TRIM(C2741:F2741)&lt;&gt;"-")*1),
    "No Change",
    "Change"))</f>
        <v>No Data</v>
      </c>
      <c r="I2741" s="159"/>
      <c r="J2741"/>
      <c r="K2741" s="163"/>
      <c r="L2741" s="147" t="str">
        <f>TRIM(CLEAN(TEXT(IFERROR(INDEX('Glade MR'!$B$4:$C$3000,MATCH($A2741,'Glade MR'!$C$4:$C$3000,0),1),"-"),"@")))</f>
        <v>-</v>
      </c>
      <c r="M2741" s="147" t="str">
        <f>TRIM(CLEAN(TEXT(IFERROR(INDEX('Glade MR'!$I$4:$J$3000,MATCH($A2741,'Glade MR'!$J$4:$J$3000,0),1),"-"),"@")))</f>
        <v>-</v>
      </c>
      <c r="N2741" s="147" t="str">
        <f>TRIM(CLEAN(TEXT(IFERROR(INDEX('Glade MR'!$P$4:$Q$3000,MATCH($A2741,'Glade MR'!$Q$4:$Q$3000,0),1),"-"),"@")))</f>
        <v>-</v>
      </c>
      <c r="O2741" s="147" t="str">
        <f>TRIM(CLEAN(TEXT(IFERROR(INDEX('Glade MR'!$W$4:$X$3000,MATCH($A2741,'Glade MR'!$X$4:$X$3000,0),1),"-"),"@")))</f>
        <v>-</v>
      </c>
      <c r="P2741" s="159" t="str">
        <f t="shared" si="85"/>
        <v>Not Found</v>
      </c>
      <c r="Q2741" t="str" cm="1">
        <f t="array" ref="Q2741">IF(SUMPRODUCT((TRIM(L2741:O2741)&lt;&gt;"-")*1)=0,
    "No Data",
    IF(COUNTIF(L2741:O2741,INDEX(_xlfn._xlws.FILTER(L2741:O2741,TRIM(L2741:O2741)&lt;&gt;"-"),1))=SUMPRODUCT((TRIM(L2741:O2741)&lt;&gt;"-")*1),
    "No Change",
    "Change"))</f>
        <v>No Data</v>
      </c>
      <c r="R2741" s="159"/>
      <c r="S2741" s="111"/>
    </row>
    <row r="2742" spans="1:19" x14ac:dyDescent="0.3">
      <c r="A2742" t="s">
        <v>3087</v>
      </c>
      <c r="B2742" t="s">
        <v>1145</v>
      </c>
      <c r="C2742" s="160" t="str">
        <f>TRIM(CLEAN(TEXT(IFERROR(INDEX('Snakeden MR'!$B$4:$C$3028,MATCH($A2742,'Snakeden MR'!$C$4:$C$3028,0),1),"-"),"@")))</f>
        <v>-</v>
      </c>
      <c r="D2742" s="147" t="str">
        <f>TRIM(CLEAN(TEXT(IFERROR(INDEX('Snakeden MR'!$I$4:$J$3028,MATCH($A2742,'Snakeden MR'!$J$4:$J$3028,0),1),"-"),"@")))</f>
        <v>-</v>
      </c>
      <c r="E2742" s="147" t="str">
        <f>TRIM(CLEAN(TEXT(IFERROR(INDEX('Snakeden MR'!$P$4:$Q$3028,MATCH($A2742,'Snakeden MR'!$Q$4:$Q$3028,0),1),"-"),"@")))</f>
        <v>-</v>
      </c>
      <c r="F2742" s="147" t="str">
        <f>TRIM(CLEAN(TEXT(IFERROR(INDEX('Snakeden MR'!$W$4:$X$3028,MATCH($A2742,'Snakeden MR'!$X$4:$X$3028,0),1),"-"),"@")))</f>
        <v>-</v>
      </c>
      <c r="G2742" s="159" t="str">
        <f t="shared" si="84"/>
        <v>Not Found</v>
      </c>
      <c r="H2742" t="str" cm="1">
        <f t="array" ref="H2742">IF(SUMPRODUCT((TRIM(C2742:F2742)&lt;&gt;"-")*1)=0,
    "No Data",
    IF(COUNTIF(C2742:F2742,INDEX(_xlfn._xlws.FILTER(C2742:F2742,TRIM(C2742:F2742)&lt;&gt;"-"),1))=SUMPRODUCT((TRIM(C2742:F2742)&lt;&gt;"-")*1),
    "No Change",
    "Change"))</f>
        <v>No Data</v>
      </c>
      <c r="I2742" s="159"/>
      <c r="J2742"/>
      <c r="K2742" s="163"/>
      <c r="L2742" s="147" t="str">
        <f>TRIM(CLEAN(TEXT(IFERROR(INDEX('Glade MR'!$B$4:$C$3000,MATCH($A2742,'Glade MR'!$C$4:$C$3000,0),1),"-"),"@")))</f>
        <v>-</v>
      </c>
      <c r="M2742" s="147" t="str">
        <f>TRIM(CLEAN(TEXT(IFERROR(INDEX('Glade MR'!$I$4:$J$3000,MATCH($A2742,'Glade MR'!$J$4:$J$3000,0),1),"-"),"@")))</f>
        <v>-</v>
      </c>
      <c r="N2742" s="147" t="str">
        <f>TRIM(CLEAN(TEXT(IFERROR(INDEX('Glade MR'!$P$4:$Q$3000,MATCH($A2742,'Glade MR'!$Q$4:$Q$3000,0),1),"-"),"@")))</f>
        <v>-</v>
      </c>
      <c r="O2742" s="147" t="str">
        <f>TRIM(CLEAN(TEXT(IFERROR(INDEX('Glade MR'!$W$4:$X$3000,MATCH($A2742,'Glade MR'!$X$4:$X$3000,0),1),"-"),"@")))</f>
        <v>-</v>
      </c>
      <c r="P2742" s="159" t="str">
        <f t="shared" si="85"/>
        <v>Not Found</v>
      </c>
      <c r="Q2742" t="str" cm="1">
        <f t="array" ref="Q2742">IF(SUMPRODUCT((TRIM(L2742:O2742)&lt;&gt;"-")*1)=0,
    "No Data",
    IF(COUNTIF(L2742:O2742,INDEX(_xlfn._xlws.FILTER(L2742:O2742,TRIM(L2742:O2742)&lt;&gt;"-"),1))=SUMPRODUCT((TRIM(L2742:O2742)&lt;&gt;"-")*1),
    "No Change",
    "Change"))</f>
        <v>No Data</v>
      </c>
      <c r="R2742" s="159"/>
      <c r="S2742" s="111"/>
    </row>
    <row r="2743" spans="1:19" x14ac:dyDescent="0.3">
      <c r="A2743" t="s">
        <v>3088</v>
      </c>
      <c r="B2743" t="s">
        <v>1145</v>
      </c>
      <c r="C2743" s="160" t="str">
        <f>TRIM(CLEAN(TEXT(IFERROR(INDEX('Snakeden MR'!$B$4:$C$3028,MATCH($A2743,'Snakeden MR'!$C$4:$C$3028,0),1),"-"),"@")))</f>
        <v>-</v>
      </c>
      <c r="D2743" s="147" t="str">
        <f>TRIM(CLEAN(TEXT(IFERROR(INDEX('Snakeden MR'!$I$4:$J$3028,MATCH($A2743,'Snakeden MR'!$J$4:$J$3028,0),1),"-"),"@")))</f>
        <v>-</v>
      </c>
      <c r="E2743" s="147" t="str">
        <f>TRIM(CLEAN(TEXT(IFERROR(INDEX('Snakeden MR'!$P$4:$Q$3028,MATCH($A2743,'Snakeden MR'!$Q$4:$Q$3028,0),1),"-"),"@")))</f>
        <v>-</v>
      </c>
      <c r="F2743" s="147" t="str">
        <f>TRIM(CLEAN(TEXT(IFERROR(INDEX('Snakeden MR'!$W$4:$X$3028,MATCH($A2743,'Snakeden MR'!$X$4:$X$3028,0),1),"-"),"@")))</f>
        <v>-</v>
      </c>
      <c r="G2743" s="159" t="str">
        <f t="shared" si="84"/>
        <v>Not Found</v>
      </c>
      <c r="H2743" t="str" cm="1">
        <f t="array" ref="H2743">IF(SUMPRODUCT((TRIM(C2743:F2743)&lt;&gt;"-")*1)=0,
    "No Data",
    IF(COUNTIF(C2743:F2743,INDEX(_xlfn._xlws.FILTER(C2743:F2743,TRIM(C2743:F2743)&lt;&gt;"-"),1))=SUMPRODUCT((TRIM(C2743:F2743)&lt;&gt;"-")*1),
    "No Change",
    "Change"))</f>
        <v>No Data</v>
      </c>
      <c r="I2743" s="159"/>
      <c r="J2743"/>
      <c r="K2743" s="163"/>
      <c r="L2743" s="147" t="str">
        <f>TRIM(CLEAN(TEXT(IFERROR(INDEX('Glade MR'!$B$4:$C$3000,MATCH($A2743,'Glade MR'!$C$4:$C$3000,0),1),"-"),"@")))</f>
        <v>-</v>
      </c>
      <c r="M2743" s="147" t="str">
        <f>TRIM(CLEAN(TEXT(IFERROR(INDEX('Glade MR'!$I$4:$J$3000,MATCH($A2743,'Glade MR'!$J$4:$J$3000,0),1),"-"),"@")))</f>
        <v>-</v>
      </c>
      <c r="N2743" s="147" t="str">
        <f>TRIM(CLEAN(TEXT(IFERROR(INDEX('Glade MR'!$P$4:$Q$3000,MATCH($A2743,'Glade MR'!$Q$4:$Q$3000,0),1),"-"),"@")))</f>
        <v>-</v>
      </c>
      <c r="O2743" s="147" t="str">
        <f>TRIM(CLEAN(TEXT(IFERROR(INDEX('Glade MR'!$W$4:$X$3000,MATCH($A2743,'Glade MR'!$X$4:$X$3000,0),1),"-"),"@")))</f>
        <v>-</v>
      </c>
      <c r="P2743" s="159" t="str">
        <f t="shared" si="85"/>
        <v>Not Found</v>
      </c>
      <c r="Q2743" t="str" cm="1">
        <f t="array" ref="Q2743">IF(SUMPRODUCT((TRIM(L2743:O2743)&lt;&gt;"-")*1)=0,
    "No Data",
    IF(COUNTIF(L2743:O2743,INDEX(_xlfn._xlws.FILTER(L2743:O2743,TRIM(L2743:O2743)&lt;&gt;"-"),1))=SUMPRODUCT((TRIM(L2743:O2743)&lt;&gt;"-")*1),
    "No Change",
    "Change"))</f>
        <v>No Data</v>
      </c>
      <c r="R2743" s="159"/>
      <c r="S2743" s="111"/>
    </row>
    <row r="2744" spans="1:19" x14ac:dyDescent="0.3">
      <c r="A2744" t="s">
        <v>3089</v>
      </c>
      <c r="B2744" t="s">
        <v>1145</v>
      </c>
      <c r="C2744" s="160" t="str">
        <f>TRIM(CLEAN(TEXT(IFERROR(INDEX('Snakeden MR'!$B$4:$C$3028,MATCH($A2744,'Snakeden MR'!$C$4:$C$3028,0),1),"-"),"@")))</f>
        <v>-</v>
      </c>
      <c r="D2744" s="147" t="str">
        <f>TRIM(CLEAN(TEXT(IFERROR(INDEX('Snakeden MR'!$I$4:$J$3028,MATCH($A2744,'Snakeden MR'!$J$4:$J$3028,0),1),"-"),"@")))</f>
        <v>-</v>
      </c>
      <c r="E2744" s="147" t="str">
        <f>TRIM(CLEAN(TEXT(IFERROR(INDEX('Snakeden MR'!$P$4:$Q$3028,MATCH($A2744,'Snakeden MR'!$Q$4:$Q$3028,0),1),"-"),"@")))</f>
        <v>-</v>
      </c>
      <c r="F2744" s="147" t="str">
        <f>TRIM(CLEAN(TEXT(IFERROR(INDEX('Snakeden MR'!$W$4:$X$3028,MATCH($A2744,'Snakeden MR'!$X$4:$X$3028,0),1),"-"),"@")))</f>
        <v>-</v>
      </c>
      <c r="G2744" s="159" t="str">
        <f t="shared" si="84"/>
        <v>Not Found</v>
      </c>
      <c r="H2744" t="str" cm="1">
        <f t="array" ref="H2744">IF(SUMPRODUCT((TRIM(C2744:F2744)&lt;&gt;"-")*1)=0,
    "No Data",
    IF(COUNTIF(C2744:F2744,INDEX(_xlfn._xlws.FILTER(C2744:F2744,TRIM(C2744:F2744)&lt;&gt;"-"),1))=SUMPRODUCT((TRIM(C2744:F2744)&lt;&gt;"-")*1),
    "No Change",
    "Change"))</f>
        <v>No Data</v>
      </c>
      <c r="I2744" s="159"/>
      <c r="J2744"/>
      <c r="K2744" s="163"/>
      <c r="L2744" s="147" t="str">
        <f>TRIM(CLEAN(TEXT(IFERROR(INDEX('Glade MR'!$B$4:$C$3000,MATCH($A2744,'Glade MR'!$C$4:$C$3000,0),1),"-"),"@")))</f>
        <v>-</v>
      </c>
      <c r="M2744" s="147" t="str">
        <f>TRIM(CLEAN(TEXT(IFERROR(INDEX('Glade MR'!$I$4:$J$3000,MATCH($A2744,'Glade MR'!$J$4:$J$3000,0),1),"-"),"@")))</f>
        <v>-</v>
      </c>
      <c r="N2744" s="147" t="str">
        <f>TRIM(CLEAN(TEXT(IFERROR(INDEX('Glade MR'!$P$4:$Q$3000,MATCH($A2744,'Glade MR'!$Q$4:$Q$3000,0),1),"-"),"@")))</f>
        <v>-</v>
      </c>
      <c r="O2744" s="147" t="str">
        <f>TRIM(CLEAN(TEXT(IFERROR(INDEX('Glade MR'!$W$4:$X$3000,MATCH($A2744,'Glade MR'!$X$4:$X$3000,0),1),"-"),"@")))</f>
        <v>-</v>
      </c>
      <c r="P2744" s="159" t="str">
        <f t="shared" si="85"/>
        <v>Not Found</v>
      </c>
      <c r="Q2744" t="str" cm="1">
        <f t="array" ref="Q2744">IF(SUMPRODUCT((TRIM(L2744:O2744)&lt;&gt;"-")*1)=0,
    "No Data",
    IF(COUNTIF(L2744:O2744,INDEX(_xlfn._xlws.FILTER(L2744:O2744,TRIM(L2744:O2744)&lt;&gt;"-"),1))=SUMPRODUCT((TRIM(L2744:O2744)&lt;&gt;"-")*1),
    "No Change",
    "Change"))</f>
        <v>No Data</v>
      </c>
      <c r="R2744" s="159"/>
      <c r="S2744" s="111"/>
    </row>
    <row r="2745" spans="1:19" x14ac:dyDescent="0.3">
      <c r="A2745" t="s">
        <v>3090</v>
      </c>
      <c r="B2745" t="s">
        <v>1145</v>
      </c>
      <c r="C2745" s="160" t="str">
        <f>TRIM(CLEAN(TEXT(IFERROR(INDEX('Snakeden MR'!$B$4:$C$3028,MATCH($A2745,'Snakeden MR'!$C$4:$C$3028,0),1),"-"),"@")))</f>
        <v>-</v>
      </c>
      <c r="D2745" s="147" t="str">
        <f>TRIM(CLEAN(TEXT(IFERROR(INDEX('Snakeden MR'!$I$4:$J$3028,MATCH($A2745,'Snakeden MR'!$J$4:$J$3028,0),1),"-"),"@")))</f>
        <v>-</v>
      </c>
      <c r="E2745" s="147" t="str">
        <f>TRIM(CLEAN(TEXT(IFERROR(INDEX('Snakeden MR'!$P$4:$Q$3028,MATCH($A2745,'Snakeden MR'!$Q$4:$Q$3028,0),1),"-"),"@")))</f>
        <v>-</v>
      </c>
      <c r="F2745" s="147" t="str">
        <f>TRIM(CLEAN(TEXT(IFERROR(INDEX('Snakeden MR'!$W$4:$X$3028,MATCH($A2745,'Snakeden MR'!$X$4:$X$3028,0),1),"-"),"@")))</f>
        <v>-</v>
      </c>
      <c r="G2745" s="159" t="str">
        <f t="shared" si="84"/>
        <v>Not Found</v>
      </c>
      <c r="H2745" t="str" cm="1">
        <f t="array" ref="H2745">IF(SUMPRODUCT((TRIM(C2745:F2745)&lt;&gt;"-")*1)=0,
    "No Data",
    IF(COUNTIF(C2745:F2745,INDEX(_xlfn._xlws.FILTER(C2745:F2745,TRIM(C2745:F2745)&lt;&gt;"-"),1))=SUMPRODUCT((TRIM(C2745:F2745)&lt;&gt;"-")*1),
    "No Change",
    "Change"))</f>
        <v>No Data</v>
      </c>
      <c r="I2745" s="159"/>
      <c r="J2745"/>
      <c r="K2745" s="163"/>
      <c r="L2745" s="147" t="str">
        <f>TRIM(CLEAN(TEXT(IFERROR(INDEX('Glade MR'!$B$4:$C$3000,MATCH($A2745,'Glade MR'!$C$4:$C$3000,0),1),"-"),"@")))</f>
        <v>-</v>
      </c>
      <c r="M2745" s="147" t="str">
        <f>TRIM(CLEAN(TEXT(IFERROR(INDEX('Glade MR'!$I$4:$J$3000,MATCH($A2745,'Glade MR'!$J$4:$J$3000,0),1),"-"),"@")))</f>
        <v>-</v>
      </c>
      <c r="N2745" s="147" t="str">
        <f>TRIM(CLEAN(TEXT(IFERROR(INDEX('Glade MR'!$P$4:$Q$3000,MATCH($A2745,'Glade MR'!$Q$4:$Q$3000,0),1),"-"),"@")))</f>
        <v>-</v>
      </c>
      <c r="O2745" s="147" t="str">
        <f>TRIM(CLEAN(TEXT(IFERROR(INDEX('Glade MR'!$W$4:$X$3000,MATCH($A2745,'Glade MR'!$X$4:$X$3000,0),1),"-"),"@")))</f>
        <v>-</v>
      </c>
      <c r="P2745" s="159" t="str">
        <f t="shared" si="85"/>
        <v>Not Found</v>
      </c>
      <c r="Q2745" t="str" cm="1">
        <f t="array" ref="Q2745">IF(SUMPRODUCT((TRIM(L2745:O2745)&lt;&gt;"-")*1)=0,
    "No Data",
    IF(COUNTIF(L2745:O2745,INDEX(_xlfn._xlws.FILTER(L2745:O2745,TRIM(L2745:O2745)&lt;&gt;"-"),1))=SUMPRODUCT((TRIM(L2745:O2745)&lt;&gt;"-")*1),
    "No Change",
    "Change"))</f>
        <v>No Data</v>
      </c>
      <c r="R2745" s="159"/>
      <c r="S2745" s="111"/>
    </row>
    <row r="2746" spans="1:19" x14ac:dyDescent="0.3">
      <c r="A2746" t="s">
        <v>71</v>
      </c>
      <c r="B2746" t="s">
        <v>1145</v>
      </c>
      <c r="C2746" s="160" t="str">
        <f>TRIM(CLEAN(TEXT(IFERROR(INDEX('Snakeden MR'!$B$4:$C$3028,MATCH($A2746,'Snakeden MR'!$C$4:$C$3028,0),1),"-"),"@")))</f>
        <v>-</v>
      </c>
      <c r="D2746" s="147" t="str">
        <f>TRIM(CLEAN(TEXT(IFERROR(INDEX('Snakeden MR'!$I$4:$J$3028,MATCH($A2746,'Snakeden MR'!$J$4:$J$3028,0),1),"-"),"@")))</f>
        <v>Pool 1</v>
      </c>
      <c r="E2746" s="147" t="str">
        <f>TRIM(CLEAN(TEXT(IFERROR(INDEX('Snakeden MR'!$P$4:$Q$3028,MATCH($A2746,'Snakeden MR'!$Q$4:$Q$3028,0),1),"-"),"@")))</f>
        <v>-</v>
      </c>
      <c r="F2746" s="147" t="str">
        <f>TRIM(CLEAN(TEXT(IFERROR(INDEX('Snakeden MR'!$W$4:$X$3028,MATCH($A2746,'Snakeden MR'!$X$4:$X$3028,0),1),"-"),"@")))</f>
        <v>-</v>
      </c>
      <c r="G2746" s="159" t="str">
        <f t="shared" si="84"/>
        <v>Found</v>
      </c>
      <c r="H2746" t="str" cm="1">
        <f t="array" ref="H2746">IF(SUMPRODUCT((TRIM(C2746:F2746)&lt;&gt;"-")*1)=0,
    "No Data",
    IF(COUNTIF(C2746:F2746,INDEX(_xlfn._xlws.FILTER(C2746:F2746,TRIM(C2746:F2746)&lt;&gt;"-"),1))=SUMPRODUCT((TRIM(C2746:F2746)&lt;&gt;"-")*1),
    "No Change",
    "Change"))</f>
        <v>No Change</v>
      </c>
      <c r="I2746" s="159"/>
      <c r="J2746"/>
      <c r="K2746" s="163"/>
      <c r="L2746" s="147" t="str">
        <f>TRIM(CLEAN(TEXT(IFERROR(INDEX('Glade MR'!$B$4:$C$3000,MATCH($A2746,'Glade MR'!$C$4:$C$3000,0),1),"-"),"@")))</f>
        <v>-</v>
      </c>
      <c r="M2746" s="147" t="str">
        <f>TRIM(CLEAN(TEXT(IFERROR(INDEX('Glade MR'!$I$4:$J$3000,MATCH($A2746,'Glade MR'!$J$4:$J$3000,0),1),"-"),"@")))</f>
        <v>-</v>
      </c>
      <c r="N2746" s="147" t="str">
        <f>TRIM(CLEAN(TEXT(IFERROR(INDEX('Glade MR'!$P$4:$Q$3000,MATCH($A2746,'Glade MR'!$Q$4:$Q$3000,0),1),"-"),"@")))</f>
        <v>-</v>
      </c>
      <c r="O2746" s="147" t="str">
        <f>TRIM(CLEAN(TEXT(IFERROR(INDEX('Glade MR'!$W$4:$X$3000,MATCH($A2746,'Glade MR'!$X$4:$X$3000,0),1),"-"),"@")))</f>
        <v>-</v>
      </c>
      <c r="P2746" s="159" t="str">
        <f t="shared" si="85"/>
        <v>Not Found</v>
      </c>
      <c r="Q2746" t="str" cm="1">
        <f t="array" ref="Q2746">IF(SUMPRODUCT((TRIM(L2746:O2746)&lt;&gt;"-")*1)=0,
    "No Data",
    IF(COUNTIF(L2746:O2746,INDEX(_xlfn._xlws.FILTER(L2746:O2746,TRIM(L2746:O2746)&lt;&gt;"-"),1))=SUMPRODUCT((TRIM(L2746:O2746)&lt;&gt;"-")*1),
    "No Change",
    "Change"))</f>
        <v>No Data</v>
      </c>
      <c r="R2746" s="159"/>
      <c r="S2746" s="111"/>
    </row>
    <row r="2747" spans="1:19" x14ac:dyDescent="0.3">
      <c r="A2747" t="s">
        <v>3091</v>
      </c>
      <c r="B2747" t="s">
        <v>1145</v>
      </c>
      <c r="C2747" s="160" t="str">
        <f>TRIM(CLEAN(TEXT(IFERROR(INDEX('Snakeden MR'!$B$4:$C$3028,MATCH($A2747,'Snakeden MR'!$C$4:$C$3028,0),1),"-"),"@")))</f>
        <v>-</v>
      </c>
      <c r="D2747" s="147" t="str">
        <f>TRIM(CLEAN(TEXT(IFERROR(INDEX('Snakeden MR'!$I$4:$J$3028,MATCH($A2747,'Snakeden MR'!$J$4:$J$3028,0),1),"-"),"@")))</f>
        <v>-</v>
      </c>
      <c r="E2747" s="147" t="str">
        <f>TRIM(CLEAN(TEXT(IFERROR(INDEX('Snakeden MR'!$P$4:$Q$3028,MATCH($A2747,'Snakeden MR'!$Q$4:$Q$3028,0),1),"-"),"@")))</f>
        <v>-</v>
      </c>
      <c r="F2747" s="147" t="str">
        <f>TRIM(CLEAN(TEXT(IFERROR(INDEX('Snakeden MR'!$W$4:$X$3028,MATCH($A2747,'Snakeden MR'!$X$4:$X$3028,0),1),"-"),"@")))</f>
        <v>-</v>
      </c>
      <c r="G2747" s="159" t="str">
        <f t="shared" si="84"/>
        <v>Not Found</v>
      </c>
      <c r="H2747" t="str" cm="1">
        <f t="array" ref="H2747">IF(SUMPRODUCT((TRIM(C2747:F2747)&lt;&gt;"-")*1)=0,
    "No Data",
    IF(COUNTIF(C2747:F2747,INDEX(_xlfn._xlws.FILTER(C2747:F2747,TRIM(C2747:F2747)&lt;&gt;"-"),1))=SUMPRODUCT((TRIM(C2747:F2747)&lt;&gt;"-")*1),
    "No Change",
    "Change"))</f>
        <v>No Data</v>
      </c>
      <c r="I2747" s="159"/>
      <c r="J2747"/>
      <c r="K2747" s="163"/>
      <c r="L2747" s="147" t="str">
        <f>TRIM(CLEAN(TEXT(IFERROR(INDEX('Glade MR'!$B$4:$C$3000,MATCH($A2747,'Glade MR'!$C$4:$C$3000,0),1),"-"),"@")))</f>
        <v>-</v>
      </c>
      <c r="M2747" s="147" t="str">
        <f>TRIM(CLEAN(TEXT(IFERROR(INDEX('Glade MR'!$I$4:$J$3000,MATCH($A2747,'Glade MR'!$J$4:$J$3000,0),1),"-"),"@")))</f>
        <v>-</v>
      </c>
      <c r="N2747" s="147" t="str">
        <f>TRIM(CLEAN(TEXT(IFERROR(INDEX('Glade MR'!$P$4:$Q$3000,MATCH($A2747,'Glade MR'!$Q$4:$Q$3000,0),1),"-"),"@")))</f>
        <v>-</v>
      </c>
      <c r="O2747" s="147" t="str">
        <f>TRIM(CLEAN(TEXT(IFERROR(INDEX('Glade MR'!$W$4:$X$3000,MATCH($A2747,'Glade MR'!$X$4:$X$3000,0),1),"-"),"@")))</f>
        <v>-</v>
      </c>
      <c r="P2747" s="159" t="str">
        <f t="shared" si="85"/>
        <v>Not Found</v>
      </c>
      <c r="Q2747" t="str" cm="1">
        <f t="array" ref="Q2747">IF(SUMPRODUCT((TRIM(L2747:O2747)&lt;&gt;"-")*1)=0,
    "No Data",
    IF(COUNTIF(L2747:O2747,INDEX(_xlfn._xlws.FILTER(L2747:O2747,TRIM(L2747:O2747)&lt;&gt;"-"),1))=SUMPRODUCT((TRIM(L2747:O2747)&lt;&gt;"-")*1),
    "No Change",
    "Change"))</f>
        <v>No Data</v>
      </c>
      <c r="R2747" s="159"/>
      <c r="S2747" s="111"/>
    </row>
    <row r="2748" spans="1:19" x14ac:dyDescent="0.3">
      <c r="A2748" t="s">
        <v>3092</v>
      </c>
      <c r="B2748" t="s">
        <v>1145</v>
      </c>
      <c r="C2748" s="160" t="str">
        <f>TRIM(CLEAN(TEXT(IFERROR(INDEX('Snakeden MR'!$B$4:$C$3028,MATCH($A2748,'Snakeden MR'!$C$4:$C$3028,0),1),"-"),"@")))</f>
        <v>-</v>
      </c>
      <c r="D2748" s="147" t="str">
        <f>TRIM(CLEAN(TEXT(IFERROR(INDEX('Snakeden MR'!$I$4:$J$3028,MATCH($A2748,'Snakeden MR'!$J$4:$J$3028,0),1),"-"),"@")))</f>
        <v>-</v>
      </c>
      <c r="E2748" s="147" t="str">
        <f>TRIM(CLEAN(TEXT(IFERROR(INDEX('Snakeden MR'!$P$4:$Q$3028,MATCH($A2748,'Snakeden MR'!$Q$4:$Q$3028,0),1),"-"),"@")))</f>
        <v>-</v>
      </c>
      <c r="F2748" s="147" t="str">
        <f>TRIM(CLEAN(TEXT(IFERROR(INDEX('Snakeden MR'!$W$4:$X$3028,MATCH($A2748,'Snakeden MR'!$X$4:$X$3028,0),1),"-"),"@")))</f>
        <v>-</v>
      </c>
      <c r="G2748" s="159" t="str">
        <f t="shared" si="84"/>
        <v>Not Found</v>
      </c>
      <c r="H2748" t="str" cm="1">
        <f t="array" ref="H2748">IF(SUMPRODUCT((TRIM(C2748:F2748)&lt;&gt;"-")*1)=0,
    "No Data",
    IF(COUNTIF(C2748:F2748,INDEX(_xlfn._xlws.FILTER(C2748:F2748,TRIM(C2748:F2748)&lt;&gt;"-"),1))=SUMPRODUCT((TRIM(C2748:F2748)&lt;&gt;"-")*1),
    "No Change",
    "Change"))</f>
        <v>No Data</v>
      </c>
      <c r="I2748" s="159"/>
      <c r="J2748"/>
      <c r="K2748" s="163"/>
      <c r="L2748" s="147" t="str">
        <f>TRIM(CLEAN(TEXT(IFERROR(INDEX('Glade MR'!$B$4:$C$3000,MATCH($A2748,'Glade MR'!$C$4:$C$3000,0),1),"-"),"@")))</f>
        <v>-</v>
      </c>
      <c r="M2748" s="147" t="str">
        <f>TRIM(CLEAN(TEXT(IFERROR(INDEX('Glade MR'!$I$4:$J$3000,MATCH($A2748,'Glade MR'!$J$4:$J$3000,0),1),"-"),"@")))</f>
        <v>-</v>
      </c>
      <c r="N2748" s="147" t="str">
        <f>TRIM(CLEAN(TEXT(IFERROR(INDEX('Glade MR'!$P$4:$Q$3000,MATCH($A2748,'Glade MR'!$Q$4:$Q$3000,0),1),"-"),"@")))</f>
        <v>-</v>
      </c>
      <c r="O2748" s="147" t="str">
        <f>TRIM(CLEAN(TEXT(IFERROR(INDEX('Glade MR'!$W$4:$X$3000,MATCH($A2748,'Glade MR'!$X$4:$X$3000,0),1),"-"),"@")))</f>
        <v>-</v>
      </c>
      <c r="P2748" s="159" t="str">
        <f t="shared" si="85"/>
        <v>Not Found</v>
      </c>
      <c r="Q2748" t="str" cm="1">
        <f t="array" ref="Q2748">IF(SUMPRODUCT((TRIM(L2748:O2748)&lt;&gt;"-")*1)=0,
    "No Data",
    IF(COUNTIF(L2748:O2748,INDEX(_xlfn._xlws.FILTER(L2748:O2748,TRIM(L2748:O2748)&lt;&gt;"-"),1))=SUMPRODUCT((TRIM(L2748:O2748)&lt;&gt;"-")*1),
    "No Change",
    "Change"))</f>
        <v>No Data</v>
      </c>
      <c r="R2748" s="159"/>
      <c r="S2748" s="111"/>
    </row>
    <row r="2749" spans="1:19" x14ac:dyDescent="0.3">
      <c r="A2749" t="s">
        <v>3093</v>
      </c>
      <c r="B2749" t="s">
        <v>1145</v>
      </c>
      <c r="C2749" s="160" t="str">
        <f>TRIM(CLEAN(TEXT(IFERROR(INDEX('Snakeden MR'!$B$4:$C$3028,MATCH($A2749,'Snakeden MR'!$C$4:$C$3028,0),1),"-"),"@")))</f>
        <v>-</v>
      </c>
      <c r="D2749" s="147" t="str">
        <f>TRIM(CLEAN(TEXT(IFERROR(INDEX('Snakeden MR'!$I$4:$J$3028,MATCH($A2749,'Snakeden MR'!$J$4:$J$3028,0),1),"-"),"@")))</f>
        <v>-</v>
      </c>
      <c r="E2749" s="147" t="str">
        <f>TRIM(CLEAN(TEXT(IFERROR(INDEX('Snakeden MR'!$P$4:$Q$3028,MATCH($A2749,'Snakeden MR'!$Q$4:$Q$3028,0),1),"-"),"@")))</f>
        <v>-</v>
      </c>
      <c r="F2749" s="147" t="str">
        <f>TRIM(CLEAN(TEXT(IFERROR(INDEX('Snakeden MR'!$W$4:$X$3028,MATCH($A2749,'Snakeden MR'!$X$4:$X$3028,0),1),"-"),"@")))</f>
        <v>-</v>
      </c>
      <c r="G2749" s="159" t="str">
        <f t="shared" si="84"/>
        <v>Not Found</v>
      </c>
      <c r="H2749" t="str" cm="1">
        <f t="array" ref="H2749">IF(SUMPRODUCT((TRIM(C2749:F2749)&lt;&gt;"-")*1)=0,
    "No Data",
    IF(COUNTIF(C2749:F2749,INDEX(_xlfn._xlws.FILTER(C2749:F2749,TRIM(C2749:F2749)&lt;&gt;"-"),1))=SUMPRODUCT((TRIM(C2749:F2749)&lt;&gt;"-")*1),
    "No Change",
    "Change"))</f>
        <v>No Data</v>
      </c>
      <c r="I2749" s="159"/>
      <c r="J2749"/>
      <c r="K2749" s="163"/>
      <c r="L2749" s="147" t="str">
        <f>TRIM(CLEAN(TEXT(IFERROR(INDEX('Glade MR'!$B$4:$C$3000,MATCH($A2749,'Glade MR'!$C$4:$C$3000,0),1),"-"),"@")))</f>
        <v>-</v>
      </c>
      <c r="M2749" s="147" t="str">
        <f>TRIM(CLEAN(TEXT(IFERROR(INDEX('Glade MR'!$I$4:$J$3000,MATCH($A2749,'Glade MR'!$J$4:$J$3000,0),1),"-"),"@")))</f>
        <v>-</v>
      </c>
      <c r="N2749" s="147" t="str">
        <f>TRIM(CLEAN(TEXT(IFERROR(INDEX('Glade MR'!$P$4:$Q$3000,MATCH($A2749,'Glade MR'!$Q$4:$Q$3000,0),1),"-"),"@")))</f>
        <v>-</v>
      </c>
      <c r="O2749" s="147" t="str">
        <f>TRIM(CLEAN(TEXT(IFERROR(INDEX('Glade MR'!$W$4:$X$3000,MATCH($A2749,'Glade MR'!$X$4:$X$3000,0),1),"-"),"@")))</f>
        <v>-</v>
      </c>
      <c r="P2749" s="159" t="str">
        <f t="shared" si="85"/>
        <v>Not Found</v>
      </c>
      <c r="Q2749" t="str" cm="1">
        <f t="array" ref="Q2749">IF(SUMPRODUCT((TRIM(L2749:O2749)&lt;&gt;"-")*1)=0,
    "No Data",
    IF(COUNTIF(L2749:O2749,INDEX(_xlfn._xlws.FILTER(L2749:O2749,TRIM(L2749:O2749)&lt;&gt;"-"),1))=SUMPRODUCT((TRIM(L2749:O2749)&lt;&gt;"-")*1),
    "No Change",
    "Change"))</f>
        <v>No Data</v>
      </c>
      <c r="R2749" s="159"/>
      <c r="S2749" s="111"/>
    </row>
    <row r="2750" spans="1:19" x14ac:dyDescent="0.3">
      <c r="A2750" t="s">
        <v>3094</v>
      </c>
      <c r="B2750" t="s">
        <v>1145</v>
      </c>
      <c r="C2750" s="160" t="str">
        <f>TRIM(CLEAN(TEXT(IFERROR(INDEX('Snakeden MR'!$B$4:$C$3028,MATCH($A2750,'Snakeden MR'!$C$4:$C$3028,0),1),"-"),"@")))</f>
        <v>-</v>
      </c>
      <c r="D2750" s="147" t="str">
        <f>TRIM(CLEAN(TEXT(IFERROR(INDEX('Snakeden MR'!$I$4:$J$3028,MATCH($A2750,'Snakeden MR'!$J$4:$J$3028,0),1),"-"),"@")))</f>
        <v>-</v>
      </c>
      <c r="E2750" s="147" t="str">
        <f>TRIM(CLEAN(TEXT(IFERROR(INDEX('Snakeden MR'!$P$4:$Q$3028,MATCH($A2750,'Snakeden MR'!$Q$4:$Q$3028,0),1),"-"),"@")))</f>
        <v>-</v>
      </c>
      <c r="F2750" s="147" t="str">
        <f>TRIM(CLEAN(TEXT(IFERROR(INDEX('Snakeden MR'!$W$4:$X$3028,MATCH($A2750,'Snakeden MR'!$X$4:$X$3028,0),1),"-"),"@")))</f>
        <v>-</v>
      </c>
      <c r="G2750" s="159" t="str">
        <f t="shared" si="84"/>
        <v>Not Found</v>
      </c>
      <c r="H2750" t="str" cm="1">
        <f t="array" ref="H2750">IF(SUMPRODUCT((TRIM(C2750:F2750)&lt;&gt;"-")*1)=0,
    "No Data",
    IF(COUNTIF(C2750:F2750,INDEX(_xlfn._xlws.FILTER(C2750:F2750,TRIM(C2750:F2750)&lt;&gt;"-"),1))=SUMPRODUCT((TRIM(C2750:F2750)&lt;&gt;"-")*1),
    "No Change",
    "Change"))</f>
        <v>No Data</v>
      </c>
      <c r="I2750" s="159"/>
      <c r="J2750"/>
      <c r="K2750" s="163"/>
      <c r="L2750" s="147" t="str">
        <f>TRIM(CLEAN(TEXT(IFERROR(INDEX('Glade MR'!$B$4:$C$3000,MATCH($A2750,'Glade MR'!$C$4:$C$3000,0),1),"-"),"@")))</f>
        <v>-</v>
      </c>
      <c r="M2750" s="147" t="str">
        <f>TRIM(CLEAN(TEXT(IFERROR(INDEX('Glade MR'!$I$4:$J$3000,MATCH($A2750,'Glade MR'!$J$4:$J$3000,0),1),"-"),"@")))</f>
        <v>-</v>
      </c>
      <c r="N2750" s="147" t="str">
        <f>TRIM(CLEAN(TEXT(IFERROR(INDEX('Glade MR'!$P$4:$Q$3000,MATCH($A2750,'Glade MR'!$Q$4:$Q$3000,0),1),"-"),"@")))</f>
        <v>-</v>
      </c>
      <c r="O2750" s="147" t="str">
        <f>TRIM(CLEAN(TEXT(IFERROR(INDEX('Glade MR'!$W$4:$X$3000,MATCH($A2750,'Glade MR'!$X$4:$X$3000,0),1),"-"),"@")))</f>
        <v>-</v>
      </c>
      <c r="P2750" s="159" t="str">
        <f t="shared" si="85"/>
        <v>Not Found</v>
      </c>
      <c r="Q2750" t="str" cm="1">
        <f t="array" ref="Q2750">IF(SUMPRODUCT((TRIM(L2750:O2750)&lt;&gt;"-")*1)=0,
    "No Data",
    IF(COUNTIF(L2750:O2750,INDEX(_xlfn._xlws.FILTER(L2750:O2750,TRIM(L2750:O2750)&lt;&gt;"-"),1))=SUMPRODUCT((TRIM(L2750:O2750)&lt;&gt;"-")*1),
    "No Change",
    "Change"))</f>
        <v>No Data</v>
      </c>
      <c r="R2750" s="159"/>
      <c r="S2750" s="111"/>
    </row>
    <row r="2751" spans="1:19" x14ac:dyDescent="0.3">
      <c r="A2751" t="s">
        <v>3095</v>
      </c>
      <c r="B2751" t="s">
        <v>1145</v>
      </c>
      <c r="C2751" s="160" t="str">
        <f>TRIM(CLEAN(TEXT(IFERROR(INDEX('Snakeden MR'!$B$4:$C$3028,MATCH($A2751,'Snakeden MR'!$C$4:$C$3028,0),1),"-"),"@")))</f>
        <v>-</v>
      </c>
      <c r="D2751" s="147" t="str">
        <f>TRIM(CLEAN(TEXT(IFERROR(INDEX('Snakeden MR'!$I$4:$J$3028,MATCH($A2751,'Snakeden MR'!$J$4:$J$3028,0),1),"-"),"@")))</f>
        <v>-</v>
      </c>
      <c r="E2751" s="147" t="str">
        <f>TRIM(CLEAN(TEXT(IFERROR(INDEX('Snakeden MR'!$P$4:$Q$3028,MATCH($A2751,'Snakeden MR'!$Q$4:$Q$3028,0),1),"-"),"@")))</f>
        <v>-</v>
      </c>
      <c r="F2751" s="147" t="str">
        <f>TRIM(CLEAN(TEXT(IFERROR(INDEX('Snakeden MR'!$W$4:$X$3028,MATCH($A2751,'Snakeden MR'!$X$4:$X$3028,0),1),"-"),"@")))</f>
        <v>-</v>
      </c>
      <c r="G2751" s="159" t="str">
        <f t="shared" si="84"/>
        <v>Not Found</v>
      </c>
      <c r="H2751" t="str" cm="1">
        <f t="array" ref="H2751">IF(SUMPRODUCT((TRIM(C2751:F2751)&lt;&gt;"-")*1)=0,
    "No Data",
    IF(COUNTIF(C2751:F2751,INDEX(_xlfn._xlws.FILTER(C2751:F2751,TRIM(C2751:F2751)&lt;&gt;"-"),1))=SUMPRODUCT((TRIM(C2751:F2751)&lt;&gt;"-")*1),
    "No Change",
    "Change"))</f>
        <v>No Data</v>
      </c>
      <c r="I2751" s="159"/>
      <c r="J2751"/>
      <c r="K2751" s="163"/>
      <c r="L2751" s="147" t="str">
        <f>TRIM(CLEAN(TEXT(IFERROR(INDEX('Glade MR'!$B$4:$C$3000,MATCH($A2751,'Glade MR'!$C$4:$C$3000,0),1),"-"),"@")))</f>
        <v>-</v>
      </c>
      <c r="M2751" s="147" t="str">
        <f>TRIM(CLEAN(TEXT(IFERROR(INDEX('Glade MR'!$I$4:$J$3000,MATCH($A2751,'Glade MR'!$J$4:$J$3000,0),1),"-"),"@")))</f>
        <v>-</v>
      </c>
      <c r="N2751" s="147" t="str">
        <f>TRIM(CLEAN(TEXT(IFERROR(INDEX('Glade MR'!$P$4:$Q$3000,MATCH($A2751,'Glade MR'!$Q$4:$Q$3000,0),1),"-"),"@")))</f>
        <v>-</v>
      </c>
      <c r="O2751" s="147" t="str">
        <f>TRIM(CLEAN(TEXT(IFERROR(INDEX('Glade MR'!$W$4:$X$3000,MATCH($A2751,'Glade MR'!$X$4:$X$3000,0),1),"-"),"@")))</f>
        <v>-</v>
      </c>
      <c r="P2751" s="159" t="str">
        <f t="shared" si="85"/>
        <v>Not Found</v>
      </c>
      <c r="Q2751" t="str" cm="1">
        <f t="array" ref="Q2751">IF(SUMPRODUCT((TRIM(L2751:O2751)&lt;&gt;"-")*1)=0,
    "No Data",
    IF(COUNTIF(L2751:O2751,INDEX(_xlfn._xlws.FILTER(L2751:O2751,TRIM(L2751:O2751)&lt;&gt;"-"),1))=SUMPRODUCT((TRIM(L2751:O2751)&lt;&gt;"-")*1),
    "No Change",
    "Change"))</f>
        <v>No Data</v>
      </c>
      <c r="R2751" s="159"/>
      <c r="S2751" s="111"/>
    </row>
    <row r="2752" spans="1:19" x14ac:dyDescent="0.3">
      <c r="A2752" t="s">
        <v>3096</v>
      </c>
      <c r="B2752" t="s">
        <v>1145</v>
      </c>
      <c r="C2752" s="160" t="str">
        <f>TRIM(CLEAN(TEXT(IFERROR(INDEX('Snakeden MR'!$B$4:$C$3028,MATCH($A2752,'Snakeden MR'!$C$4:$C$3028,0),1),"-"),"@")))</f>
        <v>-</v>
      </c>
      <c r="D2752" s="147" t="str">
        <f>TRIM(CLEAN(TEXT(IFERROR(INDEX('Snakeden MR'!$I$4:$J$3028,MATCH($A2752,'Snakeden MR'!$J$4:$J$3028,0),1),"-"),"@")))</f>
        <v>-</v>
      </c>
      <c r="E2752" s="147" t="str">
        <f>TRIM(CLEAN(TEXT(IFERROR(INDEX('Snakeden MR'!$P$4:$Q$3028,MATCH($A2752,'Snakeden MR'!$Q$4:$Q$3028,0),1),"-"),"@")))</f>
        <v>-</v>
      </c>
      <c r="F2752" s="147" t="str">
        <f>TRIM(CLEAN(TEXT(IFERROR(INDEX('Snakeden MR'!$W$4:$X$3028,MATCH($A2752,'Snakeden MR'!$X$4:$X$3028,0),1),"-"),"@")))</f>
        <v>-</v>
      </c>
      <c r="G2752" s="159" t="str">
        <f t="shared" si="84"/>
        <v>Not Found</v>
      </c>
      <c r="H2752" t="str" cm="1">
        <f t="array" ref="H2752">IF(SUMPRODUCT((TRIM(C2752:F2752)&lt;&gt;"-")*1)=0,
    "No Data",
    IF(COUNTIF(C2752:F2752,INDEX(_xlfn._xlws.FILTER(C2752:F2752,TRIM(C2752:F2752)&lt;&gt;"-"),1))=SUMPRODUCT((TRIM(C2752:F2752)&lt;&gt;"-")*1),
    "No Change",
    "Change"))</f>
        <v>No Data</v>
      </c>
      <c r="I2752" s="159"/>
      <c r="J2752"/>
      <c r="K2752" s="163"/>
      <c r="L2752" s="147" t="str">
        <f>TRIM(CLEAN(TEXT(IFERROR(INDEX('Glade MR'!$B$4:$C$3000,MATCH($A2752,'Glade MR'!$C$4:$C$3000,0),1),"-"),"@")))</f>
        <v>-</v>
      </c>
      <c r="M2752" s="147" t="str">
        <f>TRIM(CLEAN(TEXT(IFERROR(INDEX('Glade MR'!$I$4:$J$3000,MATCH($A2752,'Glade MR'!$J$4:$J$3000,0),1),"-"),"@")))</f>
        <v>-</v>
      </c>
      <c r="N2752" s="147" t="str">
        <f>TRIM(CLEAN(TEXT(IFERROR(INDEX('Glade MR'!$P$4:$Q$3000,MATCH($A2752,'Glade MR'!$Q$4:$Q$3000,0),1),"-"),"@")))</f>
        <v>-</v>
      </c>
      <c r="O2752" s="147" t="str">
        <f>TRIM(CLEAN(TEXT(IFERROR(INDEX('Glade MR'!$W$4:$X$3000,MATCH($A2752,'Glade MR'!$X$4:$X$3000,0),1),"-"),"@")))</f>
        <v>-</v>
      </c>
      <c r="P2752" s="159" t="str">
        <f t="shared" si="85"/>
        <v>Not Found</v>
      </c>
      <c r="Q2752" t="str" cm="1">
        <f t="array" ref="Q2752">IF(SUMPRODUCT((TRIM(L2752:O2752)&lt;&gt;"-")*1)=0,
    "No Data",
    IF(COUNTIF(L2752:O2752,INDEX(_xlfn._xlws.FILTER(L2752:O2752,TRIM(L2752:O2752)&lt;&gt;"-"),1))=SUMPRODUCT((TRIM(L2752:O2752)&lt;&gt;"-")*1),
    "No Change",
    "Change"))</f>
        <v>No Data</v>
      </c>
      <c r="R2752" s="159"/>
      <c r="S2752" s="111"/>
    </row>
    <row r="2753" spans="1:19" x14ac:dyDescent="0.3">
      <c r="A2753" t="s">
        <v>3097</v>
      </c>
      <c r="B2753" t="s">
        <v>1145</v>
      </c>
      <c r="C2753" s="160" t="str">
        <f>TRIM(CLEAN(TEXT(IFERROR(INDEX('Snakeden MR'!$B$4:$C$3028,MATCH($A2753,'Snakeden MR'!$C$4:$C$3028,0),1),"-"),"@")))</f>
        <v>-</v>
      </c>
      <c r="D2753" s="147" t="str">
        <f>TRIM(CLEAN(TEXT(IFERROR(INDEX('Snakeden MR'!$I$4:$J$3028,MATCH($A2753,'Snakeden MR'!$J$4:$J$3028,0),1),"-"),"@")))</f>
        <v>-</v>
      </c>
      <c r="E2753" s="147" t="str">
        <f>TRIM(CLEAN(TEXT(IFERROR(INDEX('Snakeden MR'!$P$4:$Q$3028,MATCH($A2753,'Snakeden MR'!$Q$4:$Q$3028,0),1),"-"),"@")))</f>
        <v>-</v>
      </c>
      <c r="F2753" s="147" t="str">
        <f>TRIM(CLEAN(TEXT(IFERROR(INDEX('Snakeden MR'!$W$4:$X$3028,MATCH($A2753,'Snakeden MR'!$X$4:$X$3028,0),1),"-"),"@")))</f>
        <v>-</v>
      </c>
      <c r="G2753" s="159" t="str">
        <f t="shared" si="84"/>
        <v>Not Found</v>
      </c>
      <c r="H2753" t="str" cm="1">
        <f t="array" ref="H2753">IF(SUMPRODUCT((TRIM(C2753:F2753)&lt;&gt;"-")*1)=0,
    "No Data",
    IF(COUNTIF(C2753:F2753,INDEX(_xlfn._xlws.FILTER(C2753:F2753,TRIM(C2753:F2753)&lt;&gt;"-"),1))=SUMPRODUCT((TRIM(C2753:F2753)&lt;&gt;"-")*1),
    "No Change",
    "Change"))</f>
        <v>No Data</v>
      </c>
      <c r="I2753" s="159"/>
      <c r="J2753"/>
      <c r="K2753" s="163"/>
      <c r="L2753" s="147" t="str">
        <f>TRIM(CLEAN(TEXT(IFERROR(INDEX('Glade MR'!$B$4:$C$3000,MATCH($A2753,'Glade MR'!$C$4:$C$3000,0),1),"-"),"@")))</f>
        <v>-</v>
      </c>
      <c r="M2753" s="147" t="str">
        <f>TRIM(CLEAN(TEXT(IFERROR(INDEX('Glade MR'!$I$4:$J$3000,MATCH($A2753,'Glade MR'!$J$4:$J$3000,0),1),"-"),"@")))</f>
        <v>-</v>
      </c>
      <c r="N2753" s="147" t="str">
        <f>TRIM(CLEAN(TEXT(IFERROR(INDEX('Glade MR'!$P$4:$Q$3000,MATCH($A2753,'Glade MR'!$Q$4:$Q$3000,0),1),"-"),"@")))</f>
        <v>-</v>
      </c>
      <c r="O2753" s="147" t="str">
        <f>TRIM(CLEAN(TEXT(IFERROR(INDEX('Glade MR'!$W$4:$X$3000,MATCH($A2753,'Glade MR'!$X$4:$X$3000,0),1),"-"),"@")))</f>
        <v>-</v>
      </c>
      <c r="P2753" s="159" t="str">
        <f t="shared" si="85"/>
        <v>Not Found</v>
      </c>
      <c r="Q2753" t="str" cm="1">
        <f t="array" ref="Q2753">IF(SUMPRODUCT((TRIM(L2753:O2753)&lt;&gt;"-")*1)=0,
    "No Data",
    IF(COUNTIF(L2753:O2753,INDEX(_xlfn._xlws.FILTER(L2753:O2753,TRIM(L2753:O2753)&lt;&gt;"-"),1))=SUMPRODUCT((TRIM(L2753:O2753)&lt;&gt;"-")*1),
    "No Change",
    "Change"))</f>
        <v>No Data</v>
      </c>
      <c r="R2753" s="159"/>
      <c r="S2753" s="111"/>
    </row>
    <row r="2754" spans="1:19" x14ac:dyDescent="0.3">
      <c r="A2754" t="s">
        <v>3098</v>
      </c>
      <c r="B2754" t="s">
        <v>1145</v>
      </c>
      <c r="C2754" s="160" t="str">
        <f>TRIM(CLEAN(TEXT(IFERROR(INDEX('Snakeden MR'!$B$4:$C$3028,MATCH($A2754,'Snakeden MR'!$C$4:$C$3028,0),1),"-"),"@")))</f>
        <v>-</v>
      </c>
      <c r="D2754" s="147" t="str">
        <f>TRIM(CLEAN(TEXT(IFERROR(INDEX('Snakeden MR'!$I$4:$J$3028,MATCH($A2754,'Snakeden MR'!$J$4:$J$3028,0),1),"-"),"@")))</f>
        <v>-</v>
      </c>
      <c r="E2754" s="147" t="str">
        <f>TRIM(CLEAN(TEXT(IFERROR(INDEX('Snakeden MR'!$P$4:$Q$3028,MATCH($A2754,'Snakeden MR'!$Q$4:$Q$3028,0),1),"-"),"@")))</f>
        <v>-</v>
      </c>
      <c r="F2754" s="147" t="str">
        <f>TRIM(CLEAN(TEXT(IFERROR(INDEX('Snakeden MR'!$W$4:$X$3028,MATCH($A2754,'Snakeden MR'!$X$4:$X$3028,0),1),"-"),"@")))</f>
        <v>-</v>
      </c>
      <c r="G2754" s="159" t="str">
        <f t="shared" ref="G2754:G2803" si="86">IF(SUM(COUNTIF(C2754:F2754,"-"))=4,"Not Found","Found")</f>
        <v>Not Found</v>
      </c>
      <c r="H2754" t="str" cm="1">
        <f t="array" ref="H2754">IF(SUMPRODUCT((TRIM(C2754:F2754)&lt;&gt;"-")*1)=0,
    "No Data",
    IF(COUNTIF(C2754:F2754,INDEX(_xlfn._xlws.FILTER(C2754:F2754,TRIM(C2754:F2754)&lt;&gt;"-"),1))=SUMPRODUCT((TRIM(C2754:F2754)&lt;&gt;"-")*1),
    "No Change",
    "Change"))</f>
        <v>No Data</v>
      </c>
      <c r="I2754" s="159"/>
      <c r="J2754"/>
      <c r="K2754" s="163"/>
      <c r="L2754" s="147" t="str">
        <f>TRIM(CLEAN(TEXT(IFERROR(INDEX('Glade MR'!$B$4:$C$3000,MATCH($A2754,'Glade MR'!$C$4:$C$3000,0),1),"-"),"@")))</f>
        <v>-</v>
      </c>
      <c r="M2754" s="147" t="str">
        <f>TRIM(CLEAN(TEXT(IFERROR(INDEX('Glade MR'!$I$4:$J$3000,MATCH($A2754,'Glade MR'!$J$4:$J$3000,0),1),"-"),"@")))</f>
        <v>-</v>
      </c>
      <c r="N2754" s="147" t="str">
        <f>TRIM(CLEAN(TEXT(IFERROR(INDEX('Glade MR'!$P$4:$Q$3000,MATCH($A2754,'Glade MR'!$Q$4:$Q$3000,0),1),"-"),"@")))</f>
        <v>-</v>
      </c>
      <c r="O2754" s="147" t="str">
        <f>TRIM(CLEAN(TEXT(IFERROR(INDEX('Glade MR'!$W$4:$X$3000,MATCH($A2754,'Glade MR'!$X$4:$X$3000,0),1),"-"),"@")))</f>
        <v>-</v>
      </c>
      <c r="P2754" s="159" t="str">
        <f t="shared" ref="P2754:P2817" si="87">IF(SUM(COUNTIF(L2754:O2754,"-"))=4,"Not Found","Found")</f>
        <v>Not Found</v>
      </c>
      <c r="Q2754" t="str" cm="1">
        <f t="array" ref="Q2754">IF(SUMPRODUCT((TRIM(L2754:O2754)&lt;&gt;"-")*1)=0,
    "No Data",
    IF(COUNTIF(L2754:O2754,INDEX(_xlfn._xlws.FILTER(L2754:O2754,TRIM(L2754:O2754)&lt;&gt;"-"),1))=SUMPRODUCT((TRIM(L2754:O2754)&lt;&gt;"-")*1),
    "No Change",
    "Change"))</f>
        <v>No Data</v>
      </c>
      <c r="R2754" s="159"/>
      <c r="S2754" s="111"/>
    </row>
    <row r="2755" spans="1:19" x14ac:dyDescent="0.3">
      <c r="A2755" t="s">
        <v>3099</v>
      </c>
      <c r="B2755" t="s">
        <v>1145</v>
      </c>
      <c r="C2755" s="160" t="str">
        <f>TRIM(CLEAN(TEXT(IFERROR(INDEX('Snakeden MR'!$B$4:$C$3028,MATCH($A2755,'Snakeden MR'!$C$4:$C$3028,0),1),"-"),"@")))</f>
        <v>-</v>
      </c>
      <c r="D2755" s="147" t="str">
        <f>TRIM(CLEAN(TEXT(IFERROR(INDEX('Snakeden MR'!$I$4:$J$3028,MATCH($A2755,'Snakeden MR'!$J$4:$J$3028,0),1),"-"),"@")))</f>
        <v>-</v>
      </c>
      <c r="E2755" s="147" t="str">
        <f>TRIM(CLEAN(TEXT(IFERROR(INDEX('Snakeden MR'!$P$4:$Q$3028,MATCH($A2755,'Snakeden MR'!$Q$4:$Q$3028,0),1),"-"),"@")))</f>
        <v>-</v>
      </c>
      <c r="F2755" s="147" t="str">
        <f>TRIM(CLEAN(TEXT(IFERROR(INDEX('Snakeden MR'!$W$4:$X$3028,MATCH($A2755,'Snakeden MR'!$X$4:$X$3028,0),1),"-"),"@")))</f>
        <v>-</v>
      </c>
      <c r="G2755" s="159" t="str">
        <f t="shared" si="86"/>
        <v>Not Found</v>
      </c>
      <c r="H2755" t="str" cm="1">
        <f t="array" ref="H2755">IF(SUMPRODUCT((TRIM(C2755:F2755)&lt;&gt;"-")*1)=0,
    "No Data",
    IF(COUNTIF(C2755:F2755,INDEX(_xlfn._xlws.FILTER(C2755:F2755,TRIM(C2755:F2755)&lt;&gt;"-"),1))=SUMPRODUCT((TRIM(C2755:F2755)&lt;&gt;"-")*1),
    "No Change",
    "Change"))</f>
        <v>No Data</v>
      </c>
      <c r="I2755" s="159"/>
      <c r="J2755"/>
      <c r="K2755" s="163"/>
      <c r="L2755" s="147" t="str">
        <f>TRIM(CLEAN(TEXT(IFERROR(INDEX('Glade MR'!$B$4:$C$3000,MATCH($A2755,'Glade MR'!$C$4:$C$3000,0),1),"-"),"@")))</f>
        <v>-</v>
      </c>
      <c r="M2755" s="147" t="str">
        <f>TRIM(CLEAN(TEXT(IFERROR(INDEX('Glade MR'!$I$4:$J$3000,MATCH($A2755,'Glade MR'!$J$4:$J$3000,0),1),"-"),"@")))</f>
        <v>-</v>
      </c>
      <c r="N2755" s="147" t="str">
        <f>TRIM(CLEAN(TEXT(IFERROR(INDEX('Glade MR'!$P$4:$Q$3000,MATCH($A2755,'Glade MR'!$Q$4:$Q$3000,0),1),"-"),"@")))</f>
        <v>-</v>
      </c>
      <c r="O2755" s="147" t="str">
        <f>TRIM(CLEAN(TEXT(IFERROR(INDEX('Glade MR'!$W$4:$X$3000,MATCH($A2755,'Glade MR'!$X$4:$X$3000,0),1),"-"),"@")))</f>
        <v>-</v>
      </c>
      <c r="P2755" s="159" t="str">
        <f t="shared" si="87"/>
        <v>Not Found</v>
      </c>
      <c r="Q2755" t="str" cm="1">
        <f t="array" ref="Q2755">IF(SUMPRODUCT((TRIM(L2755:O2755)&lt;&gt;"-")*1)=0,
    "No Data",
    IF(COUNTIF(L2755:O2755,INDEX(_xlfn._xlws.FILTER(L2755:O2755,TRIM(L2755:O2755)&lt;&gt;"-"),1))=SUMPRODUCT((TRIM(L2755:O2755)&lt;&gt;"-")*1),
    "No Change",
    "Change"))</f>
        <v>No Data</v>
      </c>
      <c r="R2755" s="159"/>
      <c r="S2755" s="111"/>
    </row>
    <row r="2756" spans="1:19" x14ac:dyDescent="0.3">
      <c r="A2756" t="s">
        <v>3100</v>
      </c>
      <c r="B2756" t="s">
        <v>1145</v>
      </c>
      <c r="C2756" s="160" t="str">
        <f>TRIM(CLEAN(TEXT(IFERROR(INDEX('Snakeden MR'!$B$4:$C$3028,MATCH($A2756,'Snakeden MR'!$C$4:$C$3028,0),1),"-"),"@")))</f>
        <v>-</v>
      </c>
      <c r="D2756" s="147" t="str">
        <f>TRIM(CLEAN(TEXT(IFERROR(INDEX('Snakeden MR'!$I$4:$J$3028,MATCH($A2756,'Snakeden MR'!$J$4:$J$3028,0),1),"-"),"@")))</f>
        <v>-</v>
      </c>
      <c r="E2756" s="147" t="str">
        <f>TRIM(CLEAN(TEXT(IFERROR(INDEX('Snakeden MR'!$P$4:$Q$3028,MATCH($A2756,'Snakeden MR'!$Q$4:$Q$3028,0),1),"-"),"@")))</f>
        <v>-</v>
      </c>
      <c r="F2756" s="147" t="str">
        <f>TRIM(CLEAN(TEXT(IFERROR(INDEX('Snakeden MR'!$W$4:$X$3028,MATCH($A2756,'Snakeden MR'!$X$4:$X$3028,0),1),"-"),"@")))</f>
        <v>-</v>
      </c>
      <c r="G2756" s="159" t="str">
        <f t="shared" si="86"/>
        <v>Not Found</v>
      </c>
      <c r="H2756" t="str" cm="1">
        <f t="array" ref="H2756">IF(SUMPRODUCT((TRIM(C2756:F2756)&lt;&gt;"-")*1)=0,
    "No Data",
    IF(COUNTIF(C2756:F2756,INDEX(_xlfn._xlws.FILTER(C2756:F2756,TRIM(C2756:F2756)&lt;&gt;"-"),1))=SUMPRODUCT((TRIM(C2756:F2756)&lt;&gt;"-")*1),
    "No Change",
    "Change"))</f>
        <v>No Data</v>
      </c>
      <c r="I2756" s="159"/>
      <c r="J2756"/>
      <c r="K2756" s="163"/>
      <c r="L2756" s="147" t="str">
        <f>TRIM(CLEAN(TEXT(IFERROR(INDEX('Glade MR'!$B$4:$C$3000,MATCH($A2756,'Glade MR'!$C$4:$C$3000,0),1),"-"),"@")))</f>
        <v>-</v>
      </c>
      <c r="M2756" s="147" t="str">
        <f>TRIM(CLEAN(TEXT(IFERROR(INDEX('Glade MR'!$I$4:$J$3000,MATCH($A2756,'Glade MR'!$J$4:$J$3000,0),1),"-"),"@")))</f>
        <v>-</v>
      </c>
      <c r="N2756" s="147" t="str">
        <f>TRIM(CLEAN(TEXT(IFERROR(INDEX('Glade MR'!$P$4:$Q$3000,MATCH($A2756,'Glade MR'!$Q$4:$Q$3000,0),1),"-"),"@")))</f>
        <v>-</v>
      </c>
      <c r="O2756" s="147" t="str">
        <f>TRIM(CLEAN(TEXT(IFERROR(INDEX('Glade MR'!$W$4:$X$3000,MATCH($A2756,'Glade MR'!$X$4:$X$3000,0),1),"-"),"@")))</f>
        <v>-</v>
      </c>
      <c r="P2756" s="159" t="str">
        <f t="shared" si="87"/>
        <v>Not Found</v>
      </c>
      <c r="Q2756" t="str" cm="1">
        <f t="array" ref="Q2756">IF(SUMPRODUCT((TRIM(L2756:O2756)&lt;&gt;"-")*1)=0,
    "No Data",
    IF(COUNTIF(L2756:O2756,INDEX(_xlfn._xlws.FILTER(L2756:O2756,TRIM(L2756:O2756)&lt;&gt;"-"),1))=SUMPRODUCT((TRIM(L2756:O2756)&lt;&gt;"-")*1),
    "No Change",
    "Change"))</f>
        <v>No Data</v>
      </c>
      <c r="R2756" s="159"/>
      <c r="S2756" s="111"/>
    </row>
    <row r="2757" spans="1:19" x14ac:dyDescent="0.3">
      <c r="A2757" t="s">
        <v>3101</v>
      </c>
      <c r="B2757" t="s">
        <v>1145</v>
      </c>
      <c r="C2757" s="160" t="str">
        <f>TRIM(CLEAN(TEXT(IFERROR(INDEX('Snakeden MR'!$B$4:$C$3028,MATCH($A2757,'Snakeden MR'!$C$4:$C$3028,0),1),"-"),"@")))</f>
        <v>-</v>
      </c>
      <c r="D2757" s="147" t="str">
        <f>TRIM(CLEAN(TEXT(IFERROR(INDEX('Snakeden MR'!$I$4:$J$3028,MATCH($A2757,'Snakeden MR'!$J$4:$J$3028,0),1),"-"),"@")))</f>
        <v>-</v>
      </c>
      <c r="E2757" s="147" t="str">
        <f>TRIM(CLEAN(TEXT(IFERROR(INDEX('Snakeden MR'!$P$4:$Q$3028,MATCH($A2757,'Snakeden MR'!$Q$4:$Q$3028,0),1),"-"),"@")))</f>
        <v>-</v>
      </c>
      <c r="F2757" s="147" t="str">
        <f>TRIM(CLEAN(TEXT(IFERROR(INDEX('Snakeden MR'!$W$4:$X$3028,MATCH($A2757,'Snakeden MR'!$X$4:$X$3028,0),1),"-"),"@")))</f>
        <v>-</v>
      </c>
      <c r="G2757" s="159" t="str">
        <f t="shared" si="86"/>
        <v>Not Found</v>
      </c>
      <c r="H2757" t="str" cm="1">
        <f t="array" ref="H2757">IF(SUMPRODUCT((TRIM(C2757:F2757)&lt;&gt;"-")*1)=0,
    "No Data",
    IF(COUNTIF(C2757:F2757,INDEX(_xlfn._xlws.FILTER(C2757:F2757,TRIM(C2757:F2757)&lt;&gt;"-"),1))=SUMPRODUCT((TRIM(C2757:F2757)&lt;&gt;"-")*1),
    "No Change",
    "Change"))</f>
        <v>No Data</v>
      </c>
      <c r="I2757" s="159"/>
      <c r="J2757"/>
      <c r="K2757" s="163"/>
      <c r="L2757" s="147" t="str">
        <f>TRIM(CLEAN(TEXT(IFERROR(INDEX('Glade MR'!$B$4:$C$3000,MATCH($A2757,'Glade MR'!$C$4:$C$3000,0),1),"-"),"@")))</f>
        <v>-</v>
      </c>
      <c r="M2757" s="147" t="str">
        <f>TRIM(CLEAN(TEXT(IFERROR(INDEX('Glade MR'!$I$4:$J$3000,MATCH($A2757,'Glade MR'!$J$4:$J$3000,0),1),"-"),"@")))</f>
        <v>-</v>
      </c>
      <c r="N2757" s="147" t="str">
        <f>TRIM(CLEAN(TEXT(IFERROR(INDEX('Glade MR'!$P$4:$Q$3000,MATCH($A2757,'Glade MR'!$Q$4:$Q$3000,0),1),"-"),"@")))</f>
        <v>-</v>
      </c>
      <c r="O2757" s="147" t="str">
        <f>TRIM(CLEAN(TEXT(IFERROR(INDEX('Glade MR'!$W$4:$X$3000,MATCH($A2757,'Glade MR'!$X$4:$X$3000,0),1),"-"),"@")))</f>
        <v>-</v>
      </c>
      <c r="P2757" s="159" t="str">
        <f t="shared" si="87"/>
        <v>Not Found</v>
      </c>
      <c r="Q2757" t="str" cm="1">
        <f t="array" ref="Q2757">IF(SUMPRODUCT((TRIM(L2757:O2757)&lt;&gt;"-")*1)=0,
    "No Data",
    IF(COUNTIF(L2757:O2757,INDEX(_xlfn._xlws.FILTER(L2757:O2757,TRIM(L2757:O2757)&lt;&gt;"-"),1))=SUMPRODUCT((TRIM(L2757:O2757)&lt;&gt;"-")*1),
    "No Change",
    "Change"))</f>
        <v>No Data</v>
      </c>
      <c r="R2757" s="159"/>
      <c r="S2757" s="111"/>
    </row>
    <row r="2758" spans="1:19" x14ac:dyDescent="0.3">
      <c r="A2758" t="s">
        <v>3101</v>
      </c>
      <c r="B2758" t="s">
        <v>1145</v>
      </c>
      <c r="C2758" s="160" t="str">
        <f>TRIM(CLEAN(TEXT(IFERROR(INDEX('Snakeden MR'!$B$4:$C$3028,MATCH($A2758,'Snakeden MR'!$C$4:$C$3028,0),1),"-"),"@")))</f>
        <v>-</v>
      </c>
      <c r="D2758" s="147" t="str">
        <f>TRIM(CLEAN(TEXT(IFERROR(INDEX('Snakeden MR'!$I$4:$J$3028,MATCH($A2758,'Snakeden MR'!$J$4:$J$3028,0),1),"-"),"@")))</f>
        <v>-</v>
      </c>
      <c r="E2758" s="147" t="str">
        <f>TRIM(CLEAN(TEXT(IFERROR(INDEX('Snakeden MR'!$P$4:$Q$3028,MATCH($A2758,'Snakeden MR'!$Q$4:$Q$3028,0),1),"-"),"@")))</f>
        <v>-</v>
      </c>
      <c r="F2758" s="147" t="str">
        <f>TRIM(CLEAN(TEXT(IFERROR(INDEX('Snakeden MR'!$W$4:$X$3028,MATCH($A2758,'Snakeden MR'!$X$4:$X$3028,0),1),"-"),"@")))</f>
        <v>-</v>
      </c>
      <c r="G2758" s="159" t="str">
        <f t="shared" si="86"/>
        <v>Not Found</v>
      </c>
      <c r="H2758" t="str" cm="1">
        <f t="array" ref="H2758">IF(SUMPRODUCT((TRIM(C2758:F2758)&lt;&gt;"-")*1)=0,
    "No Data",
    IF(COUNTIF(C2758:F2758,INDEX(_xlfn._xlws.FILTER(C2758:F2758,TRIM(C2758:F2758)&lt;&gt;"-"),1))=SUMPRODUCT((TRIM(C2758:F2758)&lt;&gt;"-")*1),
    "No Change",
    "Change"))</f>
        <v>No Data</v>
      </c>
      <c r="I2758" s="159"/>
      <c r="J2758"/>
      <c r="K2758" s="163"/>
      <c r="L2758" s="147" t="str">
        <f>TRIM(CLEAN(TEXT(IFERROR(INDEX('Glade MR'!$B$4:$C$3000,MATCH($A2758,'Glade MR'!$C$4:$C$3000,0),1),"-"),"@")))</f>
        <v>-</v>
      </c>
      <c r="M2758" s="147" t="str">
        <f>TRIM(CLEAN(TEXT(IFERROR(INDEX('Glade MR'!$I$4:$J$3000,MATCH($A2758,'Glade MR'!$J$4:$J$3000,0),1),"-"),"@")))</f>
        <v>-</v>
      </c>
      <c r="N2758" s="147" t="str">
        <f>TRIM(CLEAN(TEXT(IFERROR(INDEX('Glade MR'!$P$4:$Q$3000,MATCH($A2758,'Glade MR'!$Q$4:$Q$3000,0),1),"-"),"@")))</f>
        <v>-</v>
      </c>
      <c r="O2758" s="147" t="str">
        <f>TRIM(CLEAN(TEXT(IFERROR(INDEX('Glade MR'!$W$4:$X$3000,MATCH($A2758,'Glade MR'!$X$4:$X$3000,0),1),"-"),"@")))</f>
        <v>-</v>
      </c>
      <c r="P2758" s="159" t="str">
        <f t="shared" si="87"/>
        <v>Not Found</v>
      </c>
      <c r="Q2758" t="str" cm="1">
        <f t="array" ref="Q2758">IF(SUMPRODUCT((TRIM(L2758:O2758)&lt;&gt;"-")*1)=0,
    "No Data",
    IF(COUNTIF(L2758:O2758,INDEX(_xlfn._xlws.FILTER(L2758:O2758,TRIM(L2758:O2758)&lt;&gt;"-"),1))=SUMPRODUCT((TRIM(L2758:O2758)&lt;&gt;"-")*1),
    "No Change",
    "Change"))</f>
        <v>No Data</v>
      </c>
      <c r="R2758" s="159"/>
      <c r="S2758" s="111"/>
    </row>
    <row r="2759" spans="1:19" x14ac:dyDescent="0.3">
      <c r="A2759" t="s">
        <v>3102</v>
      </c>
      <c r="B2759" t="s">
        <v>1145</v>
      </c>
      <c r="C2759" s="160" t="str">
        <f>TRIM(CLEAN(TEXT(IFERROR(INDEX('Snakeden MR'!$B$4:$C$3028,MATCH($A2759,'Snakeden MR'!$C$4:$C$3028,0),1),"-"),"@")))</f>
        <v>-</v>
      </c>
      <c r="D2759" s="147" t="str">
        <f>TRIM(CLEAN(TEXT(IFERROR(INDEX('Snakeden MR'!$I$4:$J$3028,MATCH($A2759,'Snakeden MR'!$J$4:$J$3028,0),1),"-"),"@")))</f>
        <v>-</v>
      </c>
      <c r="E2759" s="147" t="str">
        <f>TRIM(CLEAN(TEXT(IFERROR(INDEX('Snakeden MR'!$P$4:$Q$3028,MATCH($A2759,'Snakeden MR'!$Q$4:$Q$3028,0),1),"-"),"@")))</f>
        <v>-</v>
      </c>
      <c r="F2759" s="147" t="str">
        <f>TRIM(CLEAN(TEXT(IFERROR(INDEX('Snakeden MR'!$W$4:$X$3028,MATCH($A2759,'Snakeden MR'!$X$4:$X$3028,0),1),"-"),"@")))</f>
        <v>-</v>
      </c>
      <c r="G2759" s="159" t="str">
        <f t="shared" si="86"/>
        <v>Not Found</v>
      </c>
      <c r="H2759" t="str" cm="1">
        <f t="array" ref="H2759">IF(SUMPRODUCT((TRIM(C2759:F2759)&lt;&gt;"-")*1)=0,
    "No Data",
    IF(COUNTIF(C2759:F2759,INDEX(_xlfn._xlws.FILTER(C2759:F2759,TRIM(C2759:F2759)&lt;&gt;"-"),1))=SUMPRODUCT((TRIM(C2759:F2759)&lt;&gt;"-")*1),
    "No Change",
    "Change"))</f>
        <v>No Data</v>
      </c>
      <c r="I2759" s="159"/>
      <c r="J2759"/>
      <c r="K2759" s="163"/>
      <c r="L2759" s="147" t="str">
        <f>TRIM(CLEAN(TEXT(IFERROR(INDEX('Glade MR'!$B$4:$C$3000,MATCH($A2759,'Glade MR'!$C$4:$C$3000,0),1),"-"),"@")))</f>
        <v>-</v>
      </c>
      <c r="M2759" s="147" t="str">
        <f>TRIM(CLEAN(TEXT(IFERROR(INDEX('Glade MR'!$I$4:$J$3000,MATCH($A2759,'Glade MR'!$J$4:$J$3000,0),1),"-"),"@")))</f>
        <v>-</v>
      </c>
      <c r="N2759" s="147" t="str">
        <f>TRIM(CLEAN(TEXT(IFERROR(INDEX('Glade MR'!$P$4:$Q$3000,MATCH($A2759,'Glade MR'!$Q$4:$Q$3000,0),1),"-"),"@")))</f>
        <v>-</v>
      </c>
      <c r="O2759" s="147" t="str">
        <f>TRIM(CLEAN(TEXT(IFERROR(INDEX('Glade MR'!$W$4:$X$3000,MATCH($A2759,'Glade MR'!$X$4:$X$3000,0),1),"-"),"@")))</f>
        <v>-</v>
      </c>
      <c r="P2759" s="159" t="str">
        <f t="shared" si="87"/>
        <v>Not Found</v>
      </c>
      <c r="Q2759" t="str" cm="1">
        <f t="array" ref="Q2759">IF(SUMPRODUCT((TRIM(L2759:O2759)&lt;&gt;"-")*1)=0,
    "No Data",
    IF(COUNTIF(L2759:O2759,INDEX(_xlfn._xlws.FILTER(L2759:O2759,TRIM(L2759:O2759)&lt;&gt;"-"),1))=SUMPRODUCT((TRIM(L2759:O2759)&lt;&gt;"-")*1),
    "No Change",
    "Change"))</f>
        <v>No Data</v>
      </c>
      <c r="R2759" s="159"/>
      <c r="S2759" s="111"/>
    </row>
    <row r="2760" spans="1:19" x14ac:dyDescent="0.3">
      <c r="A2760" t="s">
        <v>3103</v>
      </c>
      <c r="B2760" t="s">
        <v>1145</v>
      </c>
      <c r="C2760" s="160" t="str">
        <f>TRIM(CLEAN(TEXT(IFERROR(INDEX('Snakeden MR'!$B$4:$C$3028,MATCH($A2760,'Snakeden MR'!$C$4:$C$3028,0),1),"-"),"@")))</f>
        <v>-</v>
      </c>
      <c r="D2760" s="147" t="str">
        <f>TRIM(CLEAN(TEXT(IFERROR(INDEX('Snakeden MR'!$I$4:$J$3028,MATCH($A2760,'Snakeden MR'!$J$4:$J$3028,0),1),"-"),"@")))</f>
        <v>-</v>
      </c>
      <c r="E2760" s="147" t="str">
        <f>TRIM(CLEAN(TEXT(IFERROR(INDEX('Snakeden MR'!$P$4:$Q$3028,MATCH($A2760,'Snakeden MR'!$Q$4:$Q$3028,0),1),"-"),"@")))</f>
        <v>-</v>
      </c>
      <c r="F2760" s="147" t="str">
        <f>TRIM(CLEAN(TEXT(IFERROR(INDEX('Snakeden MR'!$W$4:$X$3028,MATCH($A2760,'Snakeden MR'!$X$4:$X$3028,0),1),"-"),"@")))</f>
        <v>-</v>
      </c>
      <c r="G2760" s="159" t="str">
        <f t="shared" si="86"/>
        <v>Not Found</v>
      </c>
      <c r="H2760" t="str" cm="1">
        <f t="array" ref="H2760">IF(SUMPRODUCT((TRIM(C2760:F2760)&lt;&gt;"-")*1)=0,
    "No Data",
    IF(COUNTIF(C2760:F2760,INDEX(_xlfn._xlws.FILTER(C2760:F2760,TRIM(C2760:F2760)&lt;&gt;"-"),1))=SUMPRODUCT((TRIM(C2760:F2760)&lt;&gt;"-")*1),
    "No Change",
    "Change"))</f>
        <v>No Data</v>
      </c>
      <c r="I2760" s="159"/>
      <c r="J2760"/>
      <c r="K2760" s="163"/>
      <c r="L2760" s="147" t="str">
        <f>TRIM(CLEAN(TEXT(IFERROR(INDEX('Glade MR'!$B$4:$C$3000,MATCH($A2760,'Glade MR'!$C$4:$C$3000,0),1),"-"),"@")))</f>
        <v>-</v>
      </c>
      <c r="M2760" s="147" t="str">
        <f>TRIM(CLEAN(TEXT(IFERROR(INDEX('Glade MR'!$I$4:$J$3000,MATCH($A2760,'Glade MR'!$J$4:$J$3000,0),1),"-"),"@")))</f>
        <v>-</v>
      </c>
      <c r="N2760" s="147" t="str">
        <f>TRIM(CLEAN(TEXT(IFERROR(INDEX('Glade MR'!$P$4:$Q$3000,MATCH($A2760,'Glade MR'!$Q$4:$Q$3000,0),1),"-"),"@")))</f>
        <v>-</v>
      </c>
      <c r="O2760" s="147" t="str">
        <f>TRIM(CLEAN(TEXT(IFERROR(INDEX('Glade MR'!$W$4:$X$3000,MATCH($A2760,'Glade MR'!$X$4:$X$3000,0),1),"-"),"@")))</f>
        <v>-</v>
      </c>
      <c r="P2760" s="159" t="str">
        <f t="shared" si="87"/>
        <v>Not Found</v>
      </c>
      <c r="Q2760" t="str" cm="1">
        <f t="array" ref="Q2760">IF(SUMPRODUCT((TRIM(L2760:O2760)&lt;&gt;"-")*1)=0,
    "No Data",
    IF(COUNTIF(L2760:O2760,INDEX(_xlfn._xlws.FILTER(L2760:O2760,TRIM(L2760:O2760)&lt;&gt;"-"),1))=SUMPRODUCT((TRIM(L2760:O2760)&lt;&gt;"-")*1),
    "No Change",
    "Change"))</f>
        <v>No Data</v>
      </c>
      <c r="R2760" s="159"/>
      <c r="S2760" s="111"/>
    </row>
    <row r="2761" spans="1:19" x14ac:dyDescent="0.3">
      <c r="A2761" t="s">
        <v>258</v>
      </c>
      <c r="B2761" t="s">
        <v>1145</v>
      </c>
      <c r="C2761" s="160" t="str">
        <f>TRIM(CLEAN(TEXT(IFERROR(INDEX('Snakeden MR'!$B$4:$C$3028,MATCH($A2761,'Snakeden MR'!$C$4:$C$3028,0),1),"-"),"@")))</f>
        <v>-</v>
      </c>
      <c r="D2761" s="147" t="str">
        <f>TRIM(CLEAN(TEXT(IFERROR(INDEX('Snakeden MR'!$I$4:$J$3028,MATCH($A2761,'Snakeden MR'!$J$4:$J$3028,0),1),"-"),"@")))</f>
        <v>-</v>
      </c>
      <c r="E2761" s="147" t="str">
        <f>TRIM(CLEAN(TEXT(IFERROR(INDEX('Snakeden MR'!$P$4:$Q$3028,MATCH($A2761,'Snakeden MR'!$Q$4:$Q$3028,0),1),"-"),"@")))</f>
        <v>Pool 1</v>
      </c>
      <c r="F2761" s="147" t="str">
        <f>TRIM(CLEAN(TEXT(IFERROR(INDEX('Snakeden MR'!$W$4:$X$3028,MATCH($A2761,'Snakeden MR'!$X$4:$X$3028,0),1),"-"),"@")))</f>
        <v>-</v>
      </c>
      <c r="G2761" s="159" t="str">
        <f t="shared" si="86"/>
        <v>Found</v>
      </c>
      <c r="H2761" t="str" cm="1">
        <f t="array" ref="H2761">IF(SUMPRODUCT((TRIM(C2761:F2761)&lt;&gt;"-")*1)=0,
    "No Data",
    IF(COUNTIF(C2761:F2761,INDEX(_xlfn._xlws.FILTER(C2761:F2761,TRIM(C2761:F2761)&lt;&gt;"-"),1))=SUMPRODUCT((TRIM(C2761:F2761)&lt;&gt;"-")*1),
    "No Change",
    "Change"))</f>
        <v>No Change</v>
      </c>
      <c r="I2761" s="159"/>
      <c r="J2761"/>
      <c r="K2761" s="163"/>
      <c r="L2761" s="147" t="str">
        <f>TRIM(CLEAN(TEXT(IFERROR(INDEX('Glade MR'!$B$4:$C$3000,MATCH($A2761,'Glade MR'!$C$4:$C$3000,0),1),"-"),"@")))</f>
        <v>-</v>
      </c>
      <c r="M2761" s="147" t="str">
        <f>TRIM(CLEAN(TEXT(IFERROR(INDEX('Glade MR'!$I$4:$J$3000,MATCH($A2761,'Glade MR'!$J$4:$J$3000,0),1),"-"),"@")))</f>
        <v>-</v>
      </c>
      <c r="N2761" s="147" t="str">
        <f>TRIM(CLEAN(TEXT(IFERROR(INDEX('Glade MR'!$P$4:$Q$3000,MATCH($A2761,'Glade MR'!$Q$4:$Q$3000,0),1),"-"),"@")))</f>
        <v>-</v>
      </c>
      <c r="O2761" s="147" t="str">
        <f>TRIM(CLEAN(TEXT(IFERROR(INDEX('Glade MR'!$W$4:$X$3000,MATCH($A2761,'Glade MR'!$X$4:$X$3000,0),1),"-"),"@")))</f>
        <v>-</v>
      </c>
      <c r="P2761" s="159" t="str">
        <f t="shared" si="87"/>
        <v>Not Found</v>
      </c>
      <c r="Q2761" t="str" cm="1">
        <f t="array" ref="Q2761">IF(SUMPRODUCT((TRIM(L2761:O2761)&lt;&gt;"-")*1)=0,
    "No Data",
    IF(COUNTIF(L2761:O2761,INDEX(_xlfn._xlws.FILTER(L2761:O2761,TRIM(L2761:O2761)&lt;&gt;"-"),1))=SUMPRODUCT((TRIM(L2761:O2761)&lt;&gt;"-")*1),
    "No Change",
    "Change"))</f>
        <v>No Data</v>
      </c>
      <c r="R2761" s="159"/>
      <c r="S2761" s="111"/>
    </row>
    <row r="2762" spans="1:19" x14ac:dyDescent="0.3">
      <c r="A2762" t="s">
        <v>3104</v>
      </c>
      <c r="B2762" t="s">
        <v>1145</v>
      </c>
      <c r="C2762" s="160" t="str">
        <f>TRIM(CLEAN(TEXT(IFERROR(INDEX('Snakeden MR'!$B$4:$C$3028,MATCH($A2762,'Snakeden MR'!$C$4:$C$3028,0),1),"-"),"@")))</f>
        <v>-</v>
      </c>
      <c r="D2762" s="147" t="str">
        <f>TRIM(CLEAN(TEXT(IFERROR(INDEX('Snakeden MR'!$I$4:$J$3028,MATCH($A2762,'Snakeden MR'!$J$4:$J$3028,0),1),"-"),"@")))</f>
        <v>-</v>
      </c>
      <c r="E2762" s="147" t="str">
        <f>TRIM(CLEAN(TEXT(IFERROR(INDEX('Snakeden MR'!$P$4:$Q$3028,MATCH($A2762,'Snakeden MR'!$Q$4:$Q$3028,0),1),"-"),"@")))</f>
        <v>-</v>
      </c>
      <c r="F2762" s="147" t="str">
        <f>TRIM(CLEAN(TEXT(IFERROR(INDEX('Snakeden MR'!$W$4:$X$3028,MATCH($A2762,'Snakeden MR'!$X$4:$X$3028,0),1),"-"),"@")))</f>
        <v>-</v>
      </c>
      <c r="G2762" s="159" t="str">
        <f t="shared" si="86"/>
        <v>Not Found</v>
      </c>
      <c r="H2762" t="str" cm="1">
        <f t="array" ref="H2762">IF(SUMPRODUCT((TRIM(C2762:F2762)&lt;&gt;"-")*1)=0,
    "No Data",
    IF(COUNTIF(C2762:F2762,INDEX(_xlfn._xlws.FILTER(C2762:F2762,TRIM(C2762:F2762)&lt;&gt;"-"),1))=SUMPRODUCT((TRIM(C2762:F2762)&lt;&gt;"-")*1),
    "No Change",
    "Change"))</f>
        <v>No Data</v>
      </c>
      <c r="I2762" s="159"/>
      <c r="J2762"/>
      <c r="K2762" s="163"/>
      <c r="L2762" s="147" t="str">
        <f>TRIM(CLEAN(TEXT(IFERROR(INDEX('Glade MR'!$B$4:$C$3000,MATCH($A2762,'Glade MR'!$C$4:$C$3000,0),1),"-"),"@")))</f>
        <v>-</v>
      </c>
      <c r="M2762" s="147" t="str">
        <f>TRIM(CLEAN(TEXT(IFERROR(INDEX('Glade MR'!$I$4:$J$3000,MATCH($A2762,'Glade MR'!$J$4:$J$3000,0),1),"-"),"@")))</f>
        <v>-</v>
      </c>
      <c r="N2762" s="147" t="str">
        <f>TRIM(CLEAN(TEXT(IFERROR(INDEX('Glade MR'!$P$4:$Q$3000,MATCH($A2762,'Glade MR'!$Q$4:$Q$3000,0),1),"-"),"@")))</f>
        <v>-</v>
      </c>
      <c r="O2762" s="147" t="str">
        <f>TRIM(CLEAN(TEXT(IFERROR(INDEX('Glade MR'!$W$4:$X$3000,MATCH($A2762,'Glade MR'!$X$4:$X$3000,0),1),"-"),"@")))</f>
        <v>-</v>
      </c>
      <c r="P2762" s="159" t="str">
        <f t="shared" si="87"/>
        <v>Not Found</v>
      </c>
      <c r="Q2762" t="str" cm="1">
        <f t="array" ref="Q2762">IF(SUMPRODUCT((TRIM(L2762:O2762)&lt;&gt;"-")*1)=0,
    "No Data",
    IF(COUNTIF(L2762:O2762,INDEX(_xlfn._xlws.FILTER(L2762:O2762,TRIM(L2762:O2762)&lt;&gt;"-"),1))=SUMPRODUCT((TRIM(L2762:O2762)&lt;&gt;"-")*1),
    "No Change",
    "Change"))</f>
        <v>No Data</v>
      </c>
      <c r="R2762" s="159"/>
      <c r="S2762" s="111"/>
    </row>
    <row r="2763" spans="1:19" x14ac:dyDescent="0.3">
      <c r="A2763" t="s">
        <v>3105</v>
      </c>
      <c r="B2763" t="s">
        <v>1145</v>
      </c>
      <c r="C2763" s="160" t="str">
        <f>TRIM(CLEAN(TEXT(IFERROR(INDEX('Snakeden MR'!$B$4:$C$3028,MATCH($A2763,'Snakeden MR'!$C$4:$C$3028,0),1),"-"),"@")))</f>
        <v>-</v>
      </c>
      <c r="D2763" s="147" t="str">
        <f>TRIM(CLEAN(TEXT(IFERROR(INDEX('Snakeden MR'!$I$4:$J$3028,MATCH($A2763,'Snakeden MR'!$J$4:$J$3028,0),1),"-"),"@")))</f>
        <v>-</v>
      </c>
      <c r="E2763" s="147" t="str">
        <f>TRIM(CLEAN(TEXT(IFERROR(INDEX('Snakeden MR'!$P$4:$Q$3028,MATCH($A2763,'Snakeden MR'!$Q$4:$Q$3028,0),1),"-"),"@")))</f>
        <v>-</v>
      </c>
      <c r="F2763" s="147" t="str">
        <f>TRIM(CLEAN(TEXT(IFERROR(INDEX('Snakeden MR'!$W$4:$X$3028,MATCH($A2763,'Snakeden MR'!$X$4:$X$3028,0),1),"-"),"@")))</f>
        <v>-</v>
      </c>
      <c r="G2763" s="159" t="str">
        <f t="shared" si="86"/>
        <v>Not Found</v>
      </c>
      <c r="H2763" t="str" cm="1">
        <f t="array" ref="H2763">IF(SUMPRODUCT((TRIM(C2763:F2763)&lt;&gt;"-")*1)=0,
    "No Data",
    IF(COUNTIF(C2763:F2763,INDEX(_xlfn._xlws.FILTER(C2763:F2763,TRIM(C2763:F2763)&lt;&gt;"-"),1))=SUMPRODUCT((TRIM(C2763:F2763)&lt;&gt;"-")*1),
    "No Change",
    "Change"))</f>
        <v>No Data</v>
      </c>
      <c r="I2763" s="159"/>
      <c r="J2763"/>
      <c r="K2763" s="163"/>
      <c r="L2763" s="147" t="str">
        <f>TRIM(CLEAN(TEXT(IFERROR(INDEX('Glade MR'!$B$4:$C$3000,MATCH($A2763,'Glade MR'!$C$4:$C$3000,0),1),"-"),"@")))</f>
        <v>-</v>
      </c>
      <c r="M2763" s="147" t="str">
        <f>TRIM(CLEAN(TEXT(IFERROR(INDEX('Glade MR'!$I$4:$J$3000,MATCH($A2763,'Glade MR'!$J$4:$J$3000,0),1),"-"),"@")))</f>
        <v>-</v>
      </c>
      <c r="N2763" s="147" t="str">
        <f>TRIM(CLEAN(TEXT(IFERROR(INDEX('Glade MR'!$P$4:$Q$3000,MATCH($A2763,'Glade MR'!$Q$4:$Q$3000,0),1),"-"),"@")))</f>
        <v>-</v>
      </c>
      <c r="O2763" s="147" t="str">
        <f>TRIM(CLEAN(TEXT(IFERROR(INDEX('Glade MR'!$W$4:$X$3000,MATCH($A2763,'Glade MR'!$X$4:$X$3000,0),1),"-"),"@")))</f>
        <v>-</v>
      </c>
      <c r="P2763" s="159" t="str">
        <f t="shared" si="87"/>
        <v>Not Found</v>
      </c>
      <c r="Q2763" t="str" cm="1">
        <f t="array" ref="Q2763">IF(SUMPRODUCT((TRIM(L2763:O2763)&lt;&gt;"-")*1)=0,
    "No Data",
    IF(COUNTIF(L2763:O2763,INDEX(_xlfn._xlws.FILTER(L2763:O2763,TRIM(L2763:O2763)&lt;&gt;"-"),1))=SUMPRODUCT((TRIM(L2763:O2763)&lt;&gt;"-")*1),
    "No Change",
    "Change"))</f>
        <v>No Data</v>
      </c>
      <c r="R2763" s="159"/>
      <c r="S2763" s="111"/>
    </row>
    <row r="2764" spans="1:19" x14ac:dyDescent="0.3">
      <c r="A2764" t="s">
        <v>3106</v>
      </c>
      <c r="B2764" t="s">
        <v>1145</v>
      </c>
      <c r="C2764" s="160" t="str">
        <f>TRIM(CLEAN(TEXT(IFERROR(INDEX('Snakeden MR'!$B$4:$C$3028,MATCH($A2764,'Snakeden MR'!$C$4:$C$3028,0),1),"-"),"@")))</f>
        <v>-</v>
      </c>
      <c r="D2764" s="147" t="str">
        <f>TRIM(CLEAN(TEXT(IFERROR(INDEX('Snakeden MR'!$I$4:$J$3028,MATCH($A2764,'Snakeden MR'!$J$4:$J$3028,0),1),"-"),"@")))</f>
        <v>-</v>
      </c>
      <c r="E2764" s="147" t="str">
        <f>TRIM(CLEAN(TEXT(IFERROR(INDEX('Snakeden MR'!$P$4:$Q$3028,MATCH($A2764,'Snakeden MR'!$Q$4:$Q$3028,0),1),"-"),"@")))</f>
        <v>-</v>
      </c>
      <c r="F2764" s="147" t="str">
        <f>TRIM(CLEAN(TEXT(IFERROR(INDEX('Snakeden MR'!$W$4:$X$3028,MATCH($A2764,'Snakeden MR'!$X$4:$X$3028,0),1),"-"),"@")))</f>
        <v>-</v>
      </c>
      <c r="G2764" s="159" t="str">
        <f t="shared" si="86"/>
        <v>Not Found</v>
      </c>
      <c r="H2764" t="str" cm="1">
        <f t="array" ref="H2764">IF(SUMPRODUCT((TRIM(C2764:F2764)&lt;&gt;"-")*1)=0,
    "No Data",
    IF(COUNTIF(C2764:F2764,INDEX(_xlfn._xlws.FILTER(C2764:F2764,TRIM(C2764:F2764)&lt;&gt;"-"),1))=SUMPRODUCT((TRIM(C2764:F2764)&lt;&gt;"-")*1),
    "No Change",
    "Change"))</f>
        <v>No Data</v>
      </c>
      <c r="I2764" s="159"/>
      <c r="J2764"/>
      <c r="K2764" s="163"/>
      <c r="L2764" s="147" t="str">
        <f>TRIM(CLEAN(TEXT(IFERROR(INDEX('Glade MR'!$B$4:$C$3000,MATCH($A2764,'Glade MR'!$C$4:$C$3000,0),1),"-"),"@")))</f>
        <v>-</v>
      </c>
      <c r="M2764" s="147" t="str">
        <f>TRIM(CLEAN(TEXT(IFERROR(INDEX('Glade MR'!$I$4:$J$3000,MATCH($A2764,'Glade MR'!$J$4:$J$3000,0),1),"-"),"@")))</f>
        <v>-</v>
      </c>
      <c r="N2764" s="147" t="str">
        <f>TRIM(CLEAN(TEXT(IFERROR(INDEX('Glade MR'!$P$4:$Q$3000,MATCH($A2764,'Glade MR'!$Q$4:$Q$3000,0),1),"-"),"@")))</f>
        <v>-</v>
      </c>
      <c r="O2764" s="147" t="str">
        <f>TRIM(CLEAN(TEXT(IFERROR(INDEX('Glade MR'!$W$4:$X$3000,MATCH($A2764,'Glade MR'!$X$4:$X$3000,0),1),"-"),"@")))</f>
        <v>-</v>
      </c>
      <c r="P2764" s="159" t="str">
        <f t="shared" si="87"/>
        <v>Not Found</v>
      </c>
      <c r="Q2764" t="str" cm="1">
        <f t="array" ref="Q2764">IF(SUMPRODUCT((TRIM(L2764:O2764)&lt;&gt;"-")*1)=0,
    "No Data",
    IF(COUNTIF(L2764:O2764,INDEX(_xlfn._xlws.FILTER(L2764:O2764,TRIM(L2764:O2764)&lt;&gt;"-"),1))=SUMPRODUCT((TRIM(L2764:O2764)&lt;&gt;"-")*1),
    "No Change",
    "Change"))</f>
        <v>No Data</v>
      </c>
      <c r="R2764" s="159"/>
      <c r="S2764" s="111"/>
    </row>
    <row r="2765" spans="1:19" x14ac:dyDescent="0.3">
      <c r="A2765" t="s">
        <v>46</v>
      </c>
      <c r="B2765" t="s">
        <v>1145</v>
      </c>
      <c r="C2765" s="160" t="str">
        <f>TRIM(CLEAN(TEXT(IFERROR(INDEX('Snakeden MR'!$B$4:$C$3028,MATCH($A2765,'Snakeden MR'!$C$4:$C$3028,0),1),"-"),"@")))</f>
        <v>-</v>
      </c>
      <c r="D2765" s="147" t="str">
        <f>TRIM(CLEAN(TEXT(IFERROR(INDEX('Snakeden MR'!$I$4:$J$3028,MATCH($A2765,'Snakeden MR'!$J$4:$J$3028,0),1),"-"),"@")))</f>
        <v>Pool B</v>
      </c>
      <c r="E2765" s="147" t="str">
        <f>TRIM(CLEAN(TEXT(IFERROR(INDEX('Snakeden MR'!$P$4:$Q$3028,MATCH($A2765,'Snakeden MR'!$Q$4:$Q$3028,0),1),"-"),"@")))</f>
        <v>-</v>
      </c>
      <c r="F2765" s="147" t="str">
        <f>TRIM(CLEAN(TEXT(IFERROR(INDEX('Snakeden MR'!$W$4:$X$3028,MATCH($A2765,'Snakeden MR'!$X$4:$X$3028,0),1),"-"),"@")))</f>
        <v>-</v>
      </c>
      <c r="G2765" s="159" t="str">
        <f t="shared" si="86"/>
        <v>Found</v>
      </c>
      <c r="H2765" t="str" cm="1">
        <f t="array" ref="H2765">IF(SUMPRODUCT((TRIM(C2765:F2765)&lt;&gt;"-")*1)=0,
    "No Data",
    IF(COUNTIF(C2765:F2765,INDEX(_xlfn._xlws.FILTER(C2765:F2765,TRIM(C2765:F2765)&lt;&gt;"-"),1))=SUMPRODUCT((TRIM(C2765:F2765)&lt;&gt;"-")*1),
    "No Change",
    "Change"))</f>
        <v>No Change</v>
      </c>
      <c r="I2765" s="159"/>
      <c r="J2765"/>
      <c r="K2765" s="163"/>
      <c r="L2765" s="147" t="str">
        <f>TRIM(CLEAN(TEXT(IFERROR(INDEX('Glade MR'!$B$4:$C$3000,MATCH($A2765,'Glade MR'!$C$4:$C$3000,0),1),"-"),"@")))</f>
        <v>-</v>
      </c>
      <c r="M2765" s="147" t="str">
        <f>TRIM(CLEAN(TEXT(IFERROR(INDEX('Glade MR'!$I$4:$J$3000,MATCH($A2765,'Glade MR'!$J$4:$J$3000,0),1),"-"),"@")))</f>
        <v>-</v>
      </c>
      <c r="N2765" s="147" t="str">
        <f>TRIM(CLEAN(TEXT(IFERROR(INDEX('Glade MR'!$P$4:$Q$3000,MATCH($A2765,'Glade MR'!$Q$4:$Q$3000,0),1),"-"),"@")))</f>
        <v>-</v>
      </c>
      <c r="O2765" s="147" t="str">
        <f>TRIM(CLEAN(TEXT(IFERROR(INDEX('Glade MR'!$W$4:$X$3000,MATCH($A2765,'Glade MR'!$X$4:$X$3000,0),1),"-"),"@")))</f>
        <v>-</v>
      </c>
      <c r="P2765" s="159" t="str">
        <f t="shared" si="87"/>
        <v>Not Found</v>
      </c>
      <c r="Q2765" t="str" cm="1">
        <f t="array" ref="Q2765">IF(SUMPRODUCT((TRIM(L2765:O2765)&lt;&gt;"-")*1)=0,
    "No Data",
    IF(COUNTIF(L2765:O2765,INDEX(_xlfn._xlws.FILTER(L2765:O2765,TRIM(L2765:O2765)&lt;&gt;"-"),1))=SUMPRODUCT((TRIM(L2765:O2765)&lt;&gt;"-")*1),
    "No Change",
    "Change"))</f>
        <v>No Data</v>
      </c>
      <c r="R2765" s="159"/>
      <c r="S2765" s="111"/>
    </row>
    <row r="2766" spans="1:19" x14ac:dyDescent="0.3">
      <c r="A2766" t="s">
        <v>279</v>
      </c>
      <c r="B2766" t="s">
        <v>1145</v>
      </c>
      <c r="C2766" s="160" t="str">
        <f>TRIM(CLEAN(TEXT(IFERROR(INDEX('Snakeden MR'!$B$4:$C$3028,MATCH($A2766,'Snakeden MR'!$C$4:$C$3028,0),1),"-"),"@")))</f>
        <v>Pool A</v>
      </c>
      <c r="D2766" s="147" t="str">
        <f>TRIM(CLEAN(TEXT(IFERROR(INDEX('Snakeden MR'!$I$4:$J$3028,MATCH($A2766,'Snakeden MR'!$J$4:$J$3028,0),1),"-"),"@")))</f>
        <v>-</v>
      </c>
      <c r="E2766" s="147" t="str">
        <f>TRIM(CLEAN(TEXT(IFERROR(INDEX('Snakeden MR'!$P$4:$Q$3028,MATCH($A2766,'Snakeden MR'!$Q$4:$Q$3028,0),1),"-"),"@")))</f>
        <v>-</v>
      </c>
      <c r="F2766" s="147" t="str">
        <f>TRIM(CLEAN(TEXT(IFERROR(INDEX('Snakeden MR'!$W$4:$X$3028,MATCH($A2766,'Snakeden MR'!$X$4:$X$3028,0),1),"-"),"@")))</f>
        <v>-</v>
      </c>
      <c r="G2766" s="159" t="str">
        <f t="shared" si="86"/>
        <v>Found</v>
      </c>
      <c r="H2766" t="str" cm="1">
        <f t="array" ref="H2766">IF(SUMPRODUCT((TRIM(C2766:F2766)&lt;&gt;"-")*1)=0,
    "No Data",
    IF(COUNTIF(C2766:F2766,INDEX(_xlfn._xlws.FILTER(C2766:F2766,TRIM(C2766:F2766)&lt;&gt;"-"),1))=SUMPRODUCT((TRIM(C2766:F2766)&lt;&gt;"-")*1),
    "No Change",
    "Change"))</f>
        <v>No Change</v>
      </c>
      <c r="I2766" s="159"/>
      <c r="J2766"/>
      <c r="K2766" s="163"/>
      <c r="L2766" s="147" t="str">
        <f>TRIM(CLEAN(TEXT(IFERROR(INDEX('Glade MR'!$B$4:$C$3000,MATCH($A2766,'Glade MR'!$C$4:$C$3000,0),1),"-"),"@")))</f>
        <v>-</v>
      </c>
      <c r="M2766" s="147" t="str">
        <f>TRIM(CLEAN(TEXT(IFERROR(INDEX('Glade MR'!$I$4:$J$3000,MATCH($A2766,'Glade MR'!$J$4:$J$3000,0),1),"-"),"@")))</f>
        <v>-</v>
      </c>
      <c r="N2766" s="147" t="str">
        <f>TRIM(CLEAN(TEXT(IFERROR(INDEX('Glade MR'!$P$4:$Q$3000,MATCH($A2766,'Glade MR'!$Q$4:$Q$3000,0),1),"-"),"@")))</f>
        <v>-</v>
      </c>
      <c r="O2766" s="147" t="str">
        <f>TRIM(CLEAN(TEXT(IFERROR(INDEX('Glade MR'!$W$4:$X$3000,MATCH($A2766,'Glade MR'!$X$4:$X$3000,0),1),"-"),"@")))</f>
        <v>-</v>
      </c>
      <c r="P2766" s="159" t="str">
        <f t="shared" si="87"/>
        <v>Not Found</v>
      </c>
      <c r="Q2766" t="str" cm="1">
        <f t="array" ref="Q2766">IF(SUMPRODUCT((TRIM(L2766:O2766)&lt;&gt;"-")*1)=0,
    "No Data",
    IF(COUNTIF(L2766:O2766,INDEX(_xlfn._xlws.FILTER(L2766:O2766,TRIM(L2766:O2766)&lt;&gt;"-"),1))=SUMPRODUCT((TRIM(L2766:O2766)&lt;&gt;"-")*1),
    "No Change",
    "Change"))</f>
        <v>No Data</v>
      </c>
      <c r="R2766" s="159"/>
      <c r="S2766" s="111"/>
    </row>
    <row r="2767" spans="1:19" x14ac:dyDescent="0.3">
      <c r="A2767" t="s">
        <v>3107</v>
      </c>
      <c r="B2767" t="s">
        <v>1145</v>
      </c>
      <c r="C2767" s="160" t="str">
        <f>TRIM(CLEAN(TEXT(IFERROR(INDEX('Snakeden MR'!$B$4:$C$3028,MATCH($A2767,'Snakeden MR'!$C$4:$C$3028,0),1),"-"),"@")))</f>
        <v>-</v>
      </c>
      <c r="D2767" s="147" t="str">
        <f>TRIM(CLEAN(TEXT(IFERROR(INDEX('Snakeden MR'!$I$4:$J$3028,MATCH($A2767,'Snakeden MR'!$J$4:$J$3028,0),1),"-"),"@")))</f>
        <v>-</v>
      </c>
      <c r="E2767" s="147" t="str">
        <f>TRIM(CLEAN(TEXT(IFERROR(INDEX('Snakeden MR'!$P$4:$Q$3028,MATCH($A2767,'Snakeden MR'!$Q$4:$Q$3028,0),1),"-"),"@")))</f>
        <v>-</v>
      </c>
      <c r="F2767" s="147" t="str">
        <f>TRIM(CLEAN(TEXT(IFERROR(INDEX('Snakeden MR'!$W$4:$X$3028,MATCH($A2767,'Snakeden MR'!$X$4:$X$3028,0),1),"-"),"@")))</f>
        <v>-</v>
      </c>
      <c r="G2767" s="159" t="str">
        <f t="shared" si="86"/>
        <v>Not Found</v>
      </c>
      <c r="H2767" t="str" cm="1">
        <f t="array" ref="H2767">IF(SUMPRODUCT((TRIM(C2767:F2767)&lt;&gt;"-")*1)=0,
    "No Data",
    IF(COUNTIF(C2767:F2767,INDEX(_xlfn._xlws.FILTER(C2767:F2767,TRIM(C2767:F2767)&lt;&gt;"-"),1))=SUMPRODUCT((TRIM(C2767:F2767)&lt;&gt;"-")*1),
    "No Change",
    "Change"))</f>
        <v>No Data</v>
      </c>
      <c r="I2767" s="159"/>
      <c r="J2767"/>
      <c r="K2767" s="163"/>
      <c r="L2767" s="147" t="str">
        <f>TRIM(CLEAN(TEXT(IFERROR(INDEX('Glade MR'!$B$4:$C$3000,MATCH($A2767,'Glade MR'!$C$4:$C$3000,0),1),"-"),"@")))</f>
        <v>-</v>
      </c>
      <c r="M2767" s="147" t="str">
        <f>TRIM(CLEAN(TEXT(IFERROR(INDEX('Glade MR'!$I$4:$J$3000,MATCH($A2767,'Glade MR'!$J$4:$J$3000,0),1),"-"),"@")))</f>
        <v>-</v>
      </c>
      <c r="N2767" s="147" t="str">
        <f>TRIM(CLEAN(TEXT(IFERROR(INDEX('Glade MR'!$P$4:$Q$3000,MATCH($A2767,'Glade MR'!$Q$4:$Q$3000,0),1),"-"),"@")))</f>
        <v>-</v>
      </c>
      <c r="O2767" s="147" t="str">
        <f>TRIM(CLEAN(TEXT(IFERROR(INDEX('Glade MR'!$W$4:$X$3000,MATCH($A2767,'Glade MR'!$X$4:$X$3000,0),1),"-"),"@")))</f>
        <v>-</v>
      </c>
      <c r="P2767" s="159" t="str">
        <f t="shared" si="87"/>
        <v>Not Found</v>
      </c>
      <c r="Q2767" t="str" cm="1">
        <f t="array" ref="Q2767">IF(SUMPRODUCT((TRIM(L2767:O2767)&lt;&gt;"-")*1)=0,
    "No Data",
    IF(COUNTIF(L2767:O2767,INDEX(_xlfn._xlws.FILTER(L2767:O2767,TRIM(L2767:O2767)&lt;&gt;"-"),1))=SUMPRODUCT((TRIM(L2767:O2767)&lt;&gt;"-")*1),
    "No Change",
    "Change"))</f>
        <v>No Data</v>
      </c>
      <c r="R2767" s="159"/>
      <c r="S2767" s="111"/>
    </row>
    <row r="2768" spans="1:19" x14ac:dyDescent="0.3">
      <c r="A2768" t="s">
        <v>3108</v>
      </c>
      <c r="B2768" t="s">
        <v>1145</v>
      </c>
      <c r="C2768" s="160" t="str">
        <f>TRIM(CLEAN(TEXT(IFERROR(INDEX('Snakeden MR'!$B$4:$C$3028,MATCH($A2768,'Snakeden MR'!$C$4:$C$3028,0),1),"-"),"@")))</f>
        <v>-</v>
      </c>
      <c r="D2768" s="147" t="str">
        <f>TRIM(CLEAN(TEXT(IFERROR(INDEX('Snakeden MR'!$I$4:$J$3028,MATCH($A2768,'Snakeden MR'!$J$4:$J$3028,0),1),"-"),"@")))</f>
        <v>-</v>
      </c>
      <c r="E2768" s="147" t="str">
        <f>TRIM(CLEAN(TEXT(IFERROR(INDEX('Snakeden MR'!$P$4:$Q$3028,MATCH($A2768,'Snakeden MR'!$Q$4:$Q$3028,0),1),"-"),"@")))</f>
        <v>-</v>
      </c>
      <c r="F2768" s="147" t="str">
        <f>TRIM(CLEAN(TEXT(IFERROR(INDEX('Snakeden MR'!$W$4:$X$3028,MATCH($A2768,'Snakeden MR'!$X$4:$X$3028,0),1),"-"),"@")))</f>
        <v>-</v>
      </c>
      <c r="G2768" s="159" t="str">
        <f t="shared" si="86"/>
        <v>Not Found</v>
      </c>
      <c r="H2768" t="str" cm="1">
        <f t="array" ref="H2768">IF(SUMPRODUCT((TRIM(C2768:F2768)&lt;&gt;"-")*1)=0,
    "No Data",
    IF(COUNTIF(C2768:F2768,INDEX(_xlfn._xlws.FILTER(C2768:F2768,TRIM(C2768:F2768)&lt;&gt;"-"),1))=SUMPRODUCT((TRIM(C2768:F2768)&lt;&gt;"-")*1),
    "No Change",
    "Change"))</f>
        <v>No Data</v>
      </c>
      <c r="I2768" s="159"/>
      <c r="J2768"/>
      <c r="K2768" s="163"/>
      <c r="L2768" s="147" t="str">
        <f>TRIM(CLEAN(TEXT(IFERROR(INDEX('Glade MR'!$B$4:$C$3000,MATCH($A2768,'Glade MR'!$C$4:$C$3000,0),1),"-"),"@")))</f>
        <v>-</v>
      </c>
      <c r="M2768" s="147" t="str">
        <f>TRIM(CLEAN(TEXT(IFERROR(INDEX('Glade MR'!$I$4:$J$3000,MATCH($A2768,'Glade MR'!$J$4:$J$3000,0),1),"-"),"@")))</f>
        <v>-</v>
      </c>
      <c r="N2768" s="147" t="str">
        <f>TRIM(CLEAN(TEXT(IFERROR(INDEX('Glade MR'!$P$4:$Q$3000,MATCH($A2768,'Glade MR'!$Q$4:$Q$3000,0),1),"-"),"@")))</f>
        <v>-</v>
      </c>
      <c r="O2768" s="147" t="str">
        <f>TRIM(CLEAN(TEXT(IFERROR(INDEX('Glade MR'!$W$4:$X$3000,MATCH($A2768,'Glade MR'!$X$4:$X$3000,0),1),"-"),"@")))</f>
        <v>-</v>
      </c>
      <c r="P2768" s="159" t="str">
        <f t="shared" si="87"/>
        <v>Not Found</v>
      </c>
      <c r="Q2768" t="str" cm="1">
        <f t="array" ref="Q2768">IF(SUMPRODUCT((TRIM(L2768:O2768)&lt;&gt;"-")*1)=0,
    "No Data",
    IF(COUNTIF(L2768:O2768,INDEX(_xlfn._xlws.FILTER(L2768:O2768,TRIM(L2768:O2768)&lt;&gt;"-"),1))=SUMPRODUCT((TRIM(L2768:O2768)&lt;&gt;"-")*1),
    "No Change",
    "Change"))</f>
        <v>No Data</v>
      </c>
      <c r="R2768" s="159"/>
      <c r="S2768" s="111"/>
    </row>
    <row r="2769" spans="1:19" x14ac:dyDescent="0.3">
      <c r="A2769" t="s">
        <v>3109</v>
      </c>
      <c r="B2769" t="s">
        <v>1145</v>
      </c>
      <c r="C2769" s="160" t="str">
        <f>TRIM(CLEAN(TEXT(IFERROR(INDEX('Snakeden MR'!$B$4:$C$3028,MATCH($A2769,'Snakeden MR'!$C$4:$C$3028,0),1),"-"),"@")))</f>
        <v>-</v>
      </c>
      <c r="D2769" s="147" t="str">
        <f>TRIM(CLEAN(TEXT(IFERROR(INDEX('Snakeden MR'!$I$4:$J$3028,MATCH($A2769,'Snakeden MR'!$J$4:$J$3028,0),1),"-"),"@")))</f>
        <v>-</v>
      </c>
      <c r="E2769" s="147" t="str">
        <f>TRIM(CLEAN(TEXT(IFERROR(INDEX('Snakeden MR'!$P$4:$Q$3028,MATCH($A2769,'Snakeden MR'!$Q$4:$Q$3028,0),1),"-"),"@")))</f>
        <v>-</v>
      </c>
      <c r="F2769" s="147" t="str">
        <f>TRIM(CLEAN(TEXT(IFERROR(INDEX('Snakeden MR'!$W$4:$X$3028,MATCH($A2769,'Snakeden MR'!$X$4:$X$3028,0),1),"-"),"@")))</f>
        <v>-</v>
      </c>
      <c r="G2769" s="159" t="str">
        <f t="shared" si="86"/>
        <v>Not Found</v>
      </c>
      <c r="H2769" t="str" cm="1">
        <f t="array" ref="H2769">IF(SUMPRODUCT((TRIM(C2769:F2769)&lt;&gt;"-")*1)=0,
    "No Data",
    IF(COUNTIF(C2769:F2769,INDEX(_xlfn._xlws.FILTER(C2769:F2769,TRIM(C2769:F2769)&lt;&gt;"-"),1))=SUMPRODUCT((TRIM(C2769:F2769)&lt;&gt;"-")*1),
    "No Change",
    "Change"))</f>
        <v>No Data</v>
      </c>
      <c r="I2769" s="159"/>
      <c r="J2769"/>
      <c r="K2769" s="163"/>
      <c r="L2769" s="147" t="str">
        <f>TRIM(CLEAN(TEXT(IFERROR(INDEX('Glade MR'!$B$4:$C$3000,MATCH($A2769,'Glade MR'!$C$4:$C$3000,0),1),"-"),"@")))</f>
        <v>-</v>
      </c>
      <c r="M2769" s="147" t="str">
        <f>TRIM(CLEAN(TEXT(IFERROR(INDEX('Glade MR'!$I$4:$J$3000,MATCH($A2769,'Glade MR'!$J$4:$J$3000,0),1),"-"),"@")))</f>
        <v>-</v>
      </c>
      <c r="N2769" s="147" t="str">
        <f>TRIM(CLEAN(TEXT(IFERROR(INDEX('Glade MR'!$P$4:$Q$3000,MATCH($A2769,'Glade MR'!$Q$4:$Q$3000,0),1),"-"),"@")))</f>
        <v>-</v>
      </c>
      <c r="O2769" s="147" t="str">
        <f>TRIM(CLEAN(TEXT(IFERROR(INDEX('Glade MR'!$W$4:$X$3000,MATCH($A2769,'Glade MR'!$X$4:$X$3000,0),1),"-"),"@")))</f>
        <v>-</v>
      </c>
      <c r="P2769" s="159" t="str">
        <f t="shared" si="87"/>
        <v>Not Found</v>
      </c>
      <c r="Q2769" t="str" cm="1">
        <f t="array" ref="Q2769">IF(SUMPRODUCT((TRIM(L2769:O2769)&lt;&gt;"-")*1)=0,
    "No Data",
    IF(COUNTIF(L2769:O2769,INDEX(_xlfn._xlws.FILTER(L2769:O2769,TRIM(L2769:O2769)&lt;&gt;"-"),1))=SUMPRODUCT((TRIM(L2769:O2769)&lt;&gt;"-")*1),
    "No Change",
    "Change"))</f>
        <v>No Data</v>
      </c>
      <c r="R2769" s="159"/>
      <c r="S2769" s="111"/>
    </row>
    <row r="2770" spans="1:19" x14ac:dyDescent="0.3">
      <c r="A2770" t="s">
        <v>3110</v>
      </c>
      <c r="B2770" t="s">
        <v>1145</v>
      </c>
      <c r="C2770" s="160" t="str">
        <f>TRIM(CLEAN(TEXT(IFERROR(INDEX('Snakeden MR'!$B$4:$C$3028,MATCH($A2770,'Snakeden MR'!$C$4:$C$3028,0),1),"-"),"@")))</f>
        <v>-</v>
      </c>
      <c r="D2770" s="147" t="str">
        <f>TRIM(CLEAN(TEXT(IFERROR(INDEX('Snakeden MR'!$I$4:$J$3028,MATCH($A2770,'Snakeden MR'!$J$4:$J$3028,0),1),"-"),"@")))</f>
        <v>-</v>
      </c>
      <c r="E2770" s="147" t="str">
        <f>TRIM(CLEAN(TEXT(IFERROR(INDEX('Snakeden MR'!$P$4:$Q$3028,MATCH($A2770,'Snakeden MR'!$Q$4:$Q$3028,0),1),"-"),"@")))</f>
        <v>-</v>
      </c>
      <c r="F2770" s="147" t="str">
        <f>TRIM(CLEAN(TEXT(IFERROR(INDEX('Snakeden MR'!$W$4:$X$3028,MATCH($A2770,'Snakeden MR'!$X$4:$X$3028,0),1),"-"),"@")))</f>
        <v>-</v>
      </c>
      <c r="G2770" s="159" t="str">
        <f t="shared" si="86"/>
        <v>Not Found</v>
      </c>
      <c r="H2770" t="str" cm="1">
        <f t="array" ref="H2770">IF(SUMPRODUCT((TRIM(C2770:F2770)&lt;&gt;"-")*1)=0,
    "No Data",
    IF(COUNTIF(C2770:F2770,INDEX(_xlfn._xlws.FILTER(C2770:F2770,TRIM(C2770:F2770)&lt;&gt;"-"),1))=SUMPRODUCT((TRIM(C2770:F2770)&lt;&gt;"-")*1),
    "No Change",
    "Change"))</f>
        <v>No Data</v>
      </c>
      <c r="I2770" s="159"/>
      <c r="J2770"/>
      <c r="K2770" s="163"/>
      <c r="L2770" s="147" t="str">
        <f>TRIM(CLEAN(TEXT(IFERROR(INDEX('Glade MR'!$B$4:$C$3000,MATCH($A2770,'Glade MR'!$C$4:$C$3000,0),1),"-"),"@")))</f>
        <v>-</v>
      </c>
      <c r="M2770" s="147" t="str">
        <f>TRIM(CLEAN(TEXT(IFERROR(INDEX('Glade MR'!$I$4:$J$3000,MATCH($A2770,'Glade MR'!$J$4:$J$3000,0),1),"-"),"@")))</f>
        <v>-</v>
      </c>
      <c r="N2770" s="147" t="str">
        <f>TRIM(CLEAN(TEXT(IFERROR(INDEX('Glade MR'!$P$4:$Q$3000,MATCH($A2770,'Glade MR'!$Q$4:$Q$3000,0),1),"-"),"@")))</f>
        <v>-</v>
      </c>
      <c r="O2770" s="147" t="str">
        <f>TRIM(CLEAN(TEXT(IFERROR(INDEX('Glade MR'!$W$4:$X$3000,MATCH($A2770,'Glade MR'!$X$4:$X$3000,0),1),"-"),"@")))</f>
        <v>-</v>
      </c>
      <c r="P2770" s="159" t="str">
        <f t="shared" si="87"/>
        <v>Not Found</v>
      </c>
      <c r="Q2770" t="str" cm="1">
        <f t="array" ref="Q2770">IF(SUMPRODUCT((TRIM(L2770:O2770)&lt;&gt;"-")*1)=0,
    "No Data",
    IF(COUNTIF(L2770:O2770,INDEX(_xlfn._xlws.FILTER(L2770:O2770,TRIM(L2770:O2770)&lt;&gt;"-"),1))=SUMPRODUCT((TRIM(L2770:O2770)&lt;&gt;"-")*1),
    "No Change",
    "Change"))</f>
        <v>No Data</v>
      </c>
      <c r="R2770" s="159"/>
      <c r="S2770" s="111"/>
    </row>
    <row r="2771" spans="1:19" x14ac:dyDescent="0.3">
      <c r="A2771" t="s">
        <v>3111</v>
      </c>
      <c r="B2771" t="s">
        <v>1145</v>
      </c>
      <c r="C2771" s="160" t="str">
        <f>TRIM(CLEAN(TEXT(IFERROR(INDEX('Snakeden MR'!$B$4:$C$3028,MATCH($A2771,'Snakeden MR'!$C$4:$C$3028,0),1),"-"),"@")))</f>
        <v>-</v>
      </c>
      <c r="D2771" s="147" t="str">
        <f>TRIM(CLEAN(TEXT(IFERROR(INDEX('Snakeden MR'!$I$4:$J$3028,MATCH($A2771,'Snakeden MR'!$J$4:$J$3028,0),1),"-"),"@")))</f>
        <v>-</v>
      </c>
      <c r="E2771" s="147" t="str">
        <f>TRIM(CLEAN(TEXT(IFERROR(INDEX('Snakeden MR'!$P$4:$Q$3028,MATCH($A2771,'Snakeden MR'!$Q$4:$Q$3028,0),1),"-"),"@")))</f>
        <v>-</v>
      </c>
      <c r="F2771" s="147" t="str">
        <f>TRIM(CLEAN(TEXT(IFERROR(INDEX('Snakeden MR'!$W$4:$X$3028,MATCH($A2771,'Snakeden MR'!$X$4:$X$3028,0),1),"-"),"@")))</f>
        <v>-</v>
      </c>
      <c r="G2771" s="159" t="str">
        <f t="shared" si="86"/>
        <v>Not Found</v>
      </c>
      <c r="H2771" t="str" cm="1">
        <f t="array" ref="H2771">IF(SUMPRODUCT((TRIM(C2771:F2771)&lt;&gt;"-")*1)=0,
    "No Data",
    IF(COUNTIF(C2771:F2771,INDEX(_xlfn._xlws.FILTER(C2771:F2771,TRIM(C2771:F2771)&lt;&gt;"-"),1))=SUMPRODUCT((TRIM(C2771:F2771)&lt;&gt;"-")*1),
    "No Change",
    "Change"))</f>
        <v>No Data</v>
      </c>
      <c r="I2771" s="159"/>
      <c r="J2771"/>
      <c r="K2771" s="163"/>
      <c r="L2771" s="147" t="str">
        <f>TRIM(CLEAN(TEXT(IFERROR(INDEX('Glade MR'!$B$4:$C$3000,MATCH($A2771,'Glade MR'!$C$4:$C$3000,0),1),"-"),"@")))</f>
        <v>-</v>
      </c>
      <c r="M2771" s="147" t="str">
        <f>TRIM(CLEAN(TEXT(IFERROR(INDEX('Glade MR'!$I$4:$J$3000,MATCH($A2771,'Glade MR'!$J$4:$J$3000,0),1),"-"),"@")))</f>
        <v>-</v>
      </c>
      <c r="N2771" s="147" t="str">
        <f>TRIM(CLEAN(TEXT(IFERROR(INDEX('Glade MR'!$P$4:$Q$3000,MATCH($A2771,'Glade MR'!$Q$4:$Q$3000,0),1),"-"),"@")))</f>
        <v>-</v>
      </c>
      <c r="O2771" s="147" t="str">
        <f>TRIM(CLEAN(TEXT(IFERROR(INDEX('Glade MR'!$W$4:$X$3000,MATCH($A2771,'Glade MR'!$X$4:$X$3000,0),1),"-"),"@")))</f>
        <v>-</v>
      </c>
      <c r="P2771" s="159" t="str">
        <f t="shared" si="87"/>
        <v>Not Found</v>
      </c>
      <c r="Q2771" t="str" cm="1">
        <f t="array" ref="Q2771">IF(SUMPRODUCT((TRIM(L2771:O2771)&lt;&gt;"-")*1)=0,
    "No Data",
    IF(COUNTIF(L2771:O2771,INDEX(_xlfn._xlws.FILTER(L2771:O2771,TRIM(L2771:O2771)&lt;&gt;"-"),1))=SUMPRODUCT((TRIM(L2771:O2771)&lt;&gt;"-")*1),
    "No Change",
    "Change"))</f>
        <v>No Data</v>
      </c>
      <c r="R2771" s="159"/>
      <c r="S2771" s="111"/>
    </row>
    <row r="2772" spans="1:19" x14ac:dyDescent="0.3">
      <c r="A2772" t="s">
        <v>3112</v>
      </c>
      <c r="B2772" t="s">
        <v>1145</v>
      </c>
      <c r="C2772" s="160" t="str">
        <f>TRIM(CLEAN(TEXT(IFERROR(INDEX('Snakeden MR'!$B$4:$C$3028,MATCH($A2772,'Snakeden MR'!$C$4:$C$3028,0),1),"-"),"@")))</f>
        <v>-</v>
      </c>
      <c r="D2772" s="147" t="str">
        <f>TRIM(CLEAN(TEXT(IFERROR(INDEX('Snakeden MR'!$I$4:$J$3028,MATCH($A2772,'Snakeden MR'!$J$4:$J$3028,0),1),"-"),"@")))</f>
        <v>-</v>
      </c>
      <c r="E2772" s="147" t="str">
        <f>TRIM(CLEAN(TEXT(IFERROR(INDEX('Snakeden MR'!$P$4:$Q$3028,MATCH($A2772,'Snakeden MR'!$Q$4:$Q$3028,0),1),"-"),"@")))</f>
        <v>-</v>
      </c>
      <c r="F2772" s="147" t="str">
        <f>TRIM(CLEAN(TEXT(IFERROR(INDEX('Snakeden MR'!$W$4:$X$3028,MATCH($A2772,'Snakeden MR'!$X$4:$X$3028,0),1),"-"),"@")))</f>
        <v>-</v>
      </c>
      <c r="G2772" s="159" t="str">
        <f t="shared" si="86"/>
        <v>Not Found</v>
      </c>
      <c r="H2772" t="str" cm="1">
        <f t="array" ref="H2772">IF(SUMPRODUCT((TRIM(C2772:F2772)&lt;&gt;"-")*1)=0,
    "No Data",
    IF(COUNTIF(C2772:F2772,INDEX(_xlfn._xlws.FILTER(C2772:F2772,TRIM(C2772:F2772)&lt;&gt;"-"),1))=SUMPRODUCT((TRIM(C2772:F2772)&lt;&gt;"-")*1),
    "No Change",
    "Change"))</f>
        <v>No Data</v>
      </c>
      <c r="I2772" s="159"/>
      <c r="J2772"/>
      <c r="K2772" s="163"/>
      <c r="L2772" s="147" t="str">
        <f>TRIM(CLEAN(TEXT(IFERROR(INDEX('Glade MR'!$B$4:$C$3000,MATCH($A2772,'Glade MR'!$C$4:$C$3000,0),1),"-"),"@")))</f>
        <v>-</v>
      </c>
      <c r="M2772" s="147" t="str">
        <f>TRIM(CLEAN(TEXT(IFERROR(INDEX('Glade MR'!$I$4:$J$3000,MATCH($A2772,'Glade MR'!$J$4:$J$3000,0),1),"-"),"@")))</f>
        <v>-</v>
      </c>
      <c r="N2772" s="147" t="str">
        <f>TRIM(CLEAN(TEXT(IFERROR(INDEX('Glade MR'!$P$4:$Q$3000,MATCH($A2772,'Glade MR'!$Q$4:$Q$3000,0),1),"-"),"@")))</f>
        <v>-</v>
      </c>
      <c r="O2772" s="147" t="str">
        <f>TRIM(CLEAN(TEXT(IFERROR(INDEX('Glade MR'!$W$4:$X$3000,MATCH($A2772,'Glade MR'!$X$4:$X$3000,0),1),"-"),"@")))</f>
        <v>-</v>
      </c>
      <c r="P2772" s="159" t="str">
        <f t="shared" si="87"/>
        <v>Not Found</v>
      </c>
      <c r="Q2772" t="str" cm="1">
        <f t="array" ref="Q2772">IF(SUMPRODUCT((TRIM(L2772:O2772)&lt;&gt;"-")*1)=0,
    "No Data",
    IF(COUNTIF(L2772:O2772,INDEX(_xlfn._xlws.FILTER(L2772:O2772,TRIM(L2772:O2772)&lt;&gt;"-"),1))=SUMPRODUCT((TRIM(L2772:O2772)&lt;&gt;"-")*1),
    "No Change",
    "Change"))</f>
        <v>No Data</v>
      </c>
      <c r="R2772" s="159"/>
      <c r="S2772" s="111"/>
    </row>
    <row r="2773" spans="1:19" x14ac:dyDescent="0.3">
      <c r="A2773" t="s">
        <v>3113</v>
      </c>
      <c r="B2773" t="s">
        <v>1145</v>
      </c>
      <c r="C2773" s="160" t="str">
        <f>TRIM(CLEAN(TEXT(IFERROR(INDEX('Snakeden MR'!$B$4:$C$3028,MATCH($A2773,'Snakeden MR'!$C$4:$C$3028,0),1),"-"),"@")))</f>
        <v>-</v>
      </c>
      <c r="D2773" s="147" t="str">
        <f>TRIM(CLEAN(TEXT(IFERROR(INDEX('Snakeden MR'!$I$4:$J$3028,MATCH($A2773,'Snakeden MR'!$J$4:$J$3028,0),1),"-"),"@")))</f>
        <v>-</v>
      </c>
      <c r="E2773" s="147" t="str">
        <f>TRIM(CLEAN(TEXT(IFERROR(INDEX('Snakeden MR'!$P$4:$Q$3028,MATCH($A2773,'Snakeden MR'!$Q$4:$Q$3028,0),1),"-"),"@")))</f>
        <v>-</v>
      </c>
      <c r="F2773" s="147" t="str">
        <f>TRIM(CLEAN(TEXT(IFERROR(INDEX('Snakeden MR'!$W$4:$X$3028,MATCH($A2773,'Snakeden MR'!$X$4:$X$3028,0),1),"-"),"@")))</f>
        <v>-</v>
      </c>
      <c r="G2773" s="159" t="str">
        <f t="shared" si="86"/>
        <v>Not Found</v>
      </c>
      <c r="H2773" t="str" cm="1">
        <f t="array" ref="H2773">IF(SUMPRODUCT((TRIM(C2773:F2773)&lt;&gt;"-")*1)=0,
    "No Data",
    IF(COUNTIF(C2773:F2773,INDEX(_xlfn._xlws.FILTER(C2773:F2773,TRIM(C2773:F2773)&lt;&gt;"-"),1))=SUMPRODUCT((TRIM(C2773:F2773)&lt;&gt;"-")*1),
    "No Change",
    "Change"))</f>
        <v>No Data</v>
      </c>
      <c r="I2773" s="159"/>
      <c r="J2773"/>
      <c r="K2773" s="163"/>
      <c r="L2773" s="147" t="str">
        <f>TRIM(CLEAN(TEXT(IFERROR(INDEX('Glade MR'!$B$4:$C$3000,MATCH($A2773,'Glade MR'!$C$4:$C$3000,0),1),"-"),"@")))</f>
        <v>-</v>
      </c>
      <c r="M2773" s="147" t="str">
        <f>TRIM(CLEAN(TEXT(IFERROR(INDEX('Glade MR'!$I$4:$J$3000,MATCH($A2773,'Glade MR'!$J$4:$J$3000,0),1),"-"),"@")))</f>
        <v>-</v>
      </c>
      <c r="N2773" s="147" t="str">
        <f>TRIM(CLEAN(TEXT(IFERROR(INDEX('Glade MR'!$P$4:$Q$3000,MATCH($A2773,'Glade MR'!$Q$4:$Q$3000,0),1),"-"),"@")))</f>
        <v>-</v>
      </c>
      <c r="O2773" s="147" t="str">
        <f>TRIM(CLEAN(TEXT(IFERROR(INDEX('Glade MR'!$W$4:$X$3000,MATCH($A2773,'Glade MR'!$X$4:$X$3000,0),1),"-"),"@")))</f>
        <v>-</v>
      </c>
      <c r="P2773" s="159" t="str">
        <f t="shared" si="87"/>
        <v>Not Found</v>
      </c>
      <c r="Q2773" t="str" cm="1">
        <f t="array" ref="Q2773">IF(SUMPRODUCT((TRIM(L2773:O2773)&lt;&gt;"-")*1)=0,
    "No Data",
    IF(COUNTIF(L2773:O2773,INDEX(_xlfn._xlws.FILTER(L2773:O2773,TRIM(L2773:O2773)&lt;&gt;"-"),1))=SUMPRODUCT((TRIM(L2773:O2773)&lt;&gt;"-")*1),
    "No Change",
    "Change"))</f>
        <v>No Data</v>
      </c>
      <c r="R2773" s="159"/>
      <c r="S2773" s="111"/>
    </row>
    <row r="2774" spans="1:19" x14ac:dyDescent="0.3">
      <c r="A2774" t="s">
        <v>3114</v>
      </c>
      <c r="B2774" t="s">
        <v>1145</v>
      </c>
      <c r="C2774" s="160" t="str">
        <f>TRIM(CLEAN(TEXT(IFERROR(INDEX('Snakeden MR'!$B$4:$C$3028,MATCH($A2774,'Snakeden MR'!$C$4:$C$3028,0),1),"-"),"@")))</f>
        <v>-</v>
      </c>
      <c r="D2774" s="147" t="str">
        <f>TRIM(CLEAN(TEXT(IFERROR(INDEX('Snakeden MR'!$I$4:$J$3028,MATCH($A2774,'Snakeden MR'!$J$4:$J$3028,0),1),"-"),"@")))</f>
        <v>-</v>
      </c>
      <c r="E2774" s="147" t="str">
        <f>TRIM(CLEAN(TEXT(IFERROR(INDEX('Snakeden MR'!$P$4:$Q$3028,MATCH($A2774,'Snakeden MR'!$Q$4:$Q$3028,0),1),"-"),"@")))</f>
        <v>-</v>
      </c>
      <c r="F2774" s="147" t="str">
        <f>TRIM(CLEAN(TEXT(IFERROR(INDEX('Snakeden MR'!$W$4:$X$3028,MATCH($A2774,'Snakeden MR'!$X$4:$X$3028,0),1),"-"),"@")))</f>
        <v>-</v>
      </c>
      <c r="G2774" s="159" t="str">
        <f t="shared" si="86"/>
        <v>Not Found</v>
      </c>
      <c r="H2774" t="str" cm="1">
        <f t="array" ref="H2774">IF(SUMPRODUCT((TRIM(C2774:F2774)&lt;&gt;"-")*1)=0,
    "No Data",
    IF(COUNTIF(C2774:F2774,INDEX(_xlfn._xlws.FILTER(C2774:F2774,TRIM(C2774:F2774)&lt;&gt;"-"),1))=SUMPRODUCT((TRIM(C2774:F2774)&lt;&gt;"-")*1),
    "No Change",
    "Change"))</f>
        <v>No Data</v>
      </c>
      <c r="I2774" s="159"/>
      <c r="J2774"/>
      <c r="K2774" s="163"/>
      <c r="L2774" s="147" t="str">
        <f>TRIM(CLEAN(TEXT(IFERROR(INDEX('Glade MR'!$B$4:$C$3000,MATCH($A2774,'Glade MR'!$C$4:$C$3000,0),1),"-"),"@")))</f>
        <v>-</v>
      </c>
      <c r="M2774" s="147" t="str">
        <f>TRIM(CLEAN(TEXT(IFERROR(INDEX('Glade MR'!$I$4:$J$3000,MATCH($A2774,'Glade MR'!$J$4:$J$3000,0),1),"-"),"@")))</f>
        <v>-</v>
      </c>
      <c r="N2774" s="147" t="str">
        <f>TRIM(CLEAN(TEXT(IFERROR(INDEX('Glade MR'!$P$4:$Q$3000,MATCH($A2774,'Glade MR'!$Q$4:$Q$3000,0),1),"-"),"@")))</f>
        <v>-</v>
      </c>
      <c r="O2774" s="147" t="str">
        <f>TRIM(CLEAN(TEXT(IFERROR(INDEX('Glade MR'!$W$4:$X$3000,MATCH($A2774,'Glade MR'!$X$4:$X$3000,0),1),"-"),"@")))</f>
        <v>-</v>
      </c>
      <c r="P2774" s="159" t="str">
        <f t="shared" si="87"/>
        <v>Not Found</v>
      </c>
      <c r="Q2774" t="str" cm="1">
        <f t="array" ref="Q2774">IF(SUMPRODUCT((TRIM(L2774:O2774)&lt;&gt;"-")*1)=0,
    "No Data",
    IF(COUNTIF(L2774:O2774,INDEX(_xlfn._xlws.FILTER(L2774:O2774,TRIM(L2774:O2774)&lt;&gt;"-"),1))=SUMPRODUCT((TRIM(L2774:O2774)&lt;&gt;"-")*1),
    "No Change",
    "Change"))</f>
        <v>No Data</v>
      </c>
      <c r="R2774" s="159"/>
      <c r="S2774" s="111"/>
    </row>
    <row r="2775" spans="1:19" x14ac:dyDescent="0.3">
      <c r="A2775" t="s">
        <v>3115</v>
      </c>
      <c r="B2775" t="s">
        <v>1145</v>
      </c>
      <c r="C2775" s="160" t="str">
        <f>TRIM(CLEAN(TEXT(IFERROR(INDEX('Snakeden MR'!$B$4:$C$3028,MATCH($A2775,'Snakeden MR'!$C$4:$C$3028,0),1),"-"),"@")))</f>
        <v>-</v>
      </c>
      <c r="D2775" s="147" t="str">
        <f>TRIM(CLEAN(TEXT(IFERROR(INDEX('Snakeden MR'!$I$4:$J$3028,MATCH($A2775,'Snakeden MR'!$J$4:$J$3028,0),1),"-"),"@")))</f>
        <v>-</v>
      </c>
      <c r="E2775" s="147" t="str">
        <f>TRIM(CLEAN(TEXT(IFERROR(INDEX('Snakeden MR'!$P$4:$Q$3028,MATCH($A2775,'Snakeden MR'!$Q$4:$Q$3028,0),1),"-"),"@")))</f>
        <v>-</v>
      </c>
      <c r="F2775" s="147" t="str">
        <f>TRIM(CLEAN(TEXT(IFERROR(INDEX('Snakeden MR'!$W$4:$X$3028,MATCH($A2775,'Snakeden MR'!$X$4:$X$3028,0),1),"-"),"@")))</f>
        <v>-</v>
      </c>
      <c r="G2775" s="159" t="str">
        <f t="shared" si="86"/>
        <v>Not Found</v>
      </c>
      <c r="H2775" t="str" cm="1">
        <f t="array" ref="H2775">IF(SUMPRODUCT((TRIM(C2775:F2775)&lt;&gt;"-")*1)=0,
    "No Data",
    IF(COUNTIF(C2775:F2775,INDEX(_xlfn._xlws.FILTER(C2775:F2775,TRIM(C2775:F2775)&lt;&gt;"-"),1))=SUMPRODUCT((TRIM(C2775:F2775)&lt;&gt;"-")*1),
    "No Change",
    "Change"))</f>
        <v>No Data</v>
      </c>
      <c r="I2775" s="159"/>
      <c r="J2775"/>
      <c r="K2775" s="163"/>
      <c r="L2775" s="147" t="str">
        <f>TRIM(CLEAN(TEXT(IFERROR(INDEX('Glade MR'!$B$4:$C$3000,MATCH($A2775,'Glade MR'!$C$4:$C$3000,0),1),"-"),"@")))</f>
        <v>-</v>
      </c>
      <c r="M2775" s="147" t="str">
        <f>TRIM(CLEAN(TEXT(IFERROR(INDEX('Glade MR'!$I$4:$J$3000,MATCH($A2775,'Glade MR'!$J$4:$J$3000,0),1),"-"),"@")))</f>
        <v>-</v>
      </c>
      <c r="N2775" s="147" t="str">
        <f>TRIM(CLEAN(TEXT(IFERROR(INDEX('Glade MR'!$P$4:$Q$3000,MATCH($A2775,'Glade MR'!$Q$4:$Q$3000,0),1),"-"),"@")))</f>
        <v>-</v>
      </c>
      <c r="O2775" s="147" t="str">
        <f>TRIM(CLEAN(TEXT(IFERROR(INDEX('Glade MR'!$W$4:$X$3000,MATCH($A2775,'Glade MR'!$X$4:$X$3000,0),1),"-"),"@")))</f>
        <v>-</v>
      </c>
      <c r="P2775" s="159" t="str">
        <f t="shared" si="87"/>
        <v>Not Found</v>
      </c>
      <c r="Q2775" t="str" cm="1">
        <f t="array" ref="Q2775">IF(SUMPRODUCT((TRIM(L2775:O2775)&lt;&gt;"-")*1)=0,
    "No Data",
    IF(COUNTIF(L2775:O2775,INDEX(_xlfn._xlws.FILTER(L2775:O2775,TRIM(L2775:O2775)&lt;&gt;"-"),1))=SUMPRODUCT((TRIM(L2775:O2775)&lt;&gt;"-")*1),
    "No Change",
    "Change"))</f>
        <v>No Data</v>
      </c>
      <c r="R2775" s="159"/>
      <c r="S2775" s="111"/>
    </row>
    <row r="2776" spans="1:19" x14ac:dyDescent="0.3">
      <c r="A2776" t="s">
        <v>367</v>
      </c>
      <c r="B2776" t="s">
        <v>1145</v>
      </c>
      <c r="C2776" s="160" t="str">
        <f>TRIM(CLEAN(TEXT(IFERROR(INDEX('Snakeden MR'!$B$4:$C$3028,MATCH($A2776,'Snakeden MR'!$C$4:$C$3028,0),1),"-"),"@")))</f>
        <v>-</v>
      </c>
      <c r="D2776" s="147" t="str">
        <f>TRIM(CLEAN(TEXT(IFERROR(INDEX('Snakeden MR'!$I$4:$J$3028,MATCH($A2776,'Snakeden MR'!$J$4:$J$3028,0),1),"-"),"@")))</f>
        <v>-</v>
      </c>
      <c r="E2776" s="147" t="str">
        <f>TRIM(CLEAN(TEXT(IFERROR(INDEX('Snakeden MR'!$P$4:$Q$3028,MATCH($A2776,'Snakeden MR'!$Q$4:$Q$3028,0),1),"-"),"@")))</f>
        <v>-</v>
      </c>
      <c r="F2776" s="147" t="str">
        <f>TRIM(CLEAN(TEXT(IFERROR(INDEX('Snakeden MR'!$W$4:$X$3028,MATCH($A2776,'Snakeden MR'!$X$4:$X$3028,0),1),"-"),"@")))</f>
        <v>-</v>
      </c>
      <c r="G2776" s="159" t="str">
        <f t="shared" si="86"/>
        <v>Not Found</v>
      </c>
      <c r="H2776" t="str" cm="1">
        <f t="array" ref="H2776">IF(SUMPRODUCT((TRIM(C2776:F2776)&lt;&gt;"-")*1)=0,
    "No Data",
    IF(COUNTIF(C2776:F2776,INDEX(_xlfn._xlws.FILTER(C2776:F2776,TRIM(C2776:F2776)&lt;&gt;"-"),1))=SUMPRODUCT((TRIM(C2776:F2776)&lt;&gt;"-")*1),
    "No Change",
    "Change"))</f>
        <v>No Data</v>
      </c>
      <c r="I2776" s="159"/>
      <c r="J2776"/>
      <c r="K2776" s="163"/>
      <c r="L2776" s="147" t="str">
        <f>TRIM(CLEAN(TEXT(IFERROR(INDEX('Glade MR'!$B$4:$C$3000,MATCH($A2776,'Glade MR'!$C$4:$C$3000,0),1),"-"),"@")))</f>
        <v>-</v>
      </c>
      <c r="M2776" s="147" t="str">
        <f>TRIM(CLEAN(TEXT(IFERROR(INDEX('Glade MR'!$I$4:$J$3000,MATCH($A2776,'Glade MR'!$J$4:$J$3000,0),1),"-"),"@")))</f>
        <v>-</v>
      </c>
      <c r="N2776" s="147" t="str">
        <f>TRIM(CLEAN(TEXT(IFERROR(INDEX('Glade MR'!$P$4:$Q$3000,MATCH($A2776,'Glade MR'!$Q$4:$Q$3000,0),1),"-"),"@")))</f>
        <v>Pool 11</v>
      </c>
      <c r="O2776" s="147" t="str">
        <f>TRIM(CLEAN(TEXT(IFERROR(INDEX('Glade MR'!$W$4:$X$3000,MATCH($A2776,'Glade MR'!$X$4:$X$3000,0),1),"-"),"@")))</f>
        <v>-</v>
      </c>
      <c r="P2776" s="159" t="str">
        <f t="shared" si="87"/>
        <v>Found</v>
      </c>
      <c r="Q2776" t="str" cm="1">
        <f t="array" ref="Q2776">IF(SUMPRODUCT((TRIM(L2776:O2776)&lt;&gt;"-")*1)=0,
    "No Data",
    IF(COUNTIF(L2776:O2776,INDEX(_xlfn._xlws.FILTER(L2776:O2776,TRIM(L2776:O2776)&lt;&gt;"-"),1))=SUMPRODUCT((TRIM(L2776:O2776)&lt;&gt;"-")*1),
    "No Change",
    "Change"))</f>
        <v>No Change</v>
      </c>
      <c r="R2776" s="159"/>
      <c r="S2776" s="111"/>
    </row>
    <row r="2777" spans="1:19" x14ac:dyDescent="0.3">
      <c r="A2777" t="s">
        <v>3116</v>
      </c>
      <c r="B2777" t="s">
        <v>1137</v>
      </c>
      <c r="C2777" s="160" t="str">
        <f>TRIM(CLEAN(TEXT(IFERROR(INDEX('Snakeden MR'!$B$4:$C$3028,MATCH($A2777,'Snakeden MR'!$C$4:$C$3028,0),1),"-"),"@")))</f>
        <v>-</v>
      </c>
      <c r="D2777" s="147" t="str">
        <f>TRIM(CLEAN(TEXT(IFERROR(INDEX('Snakeden MR'!$I$4:$J$3028,MATCH($A2777,'Snakeden MR'!$J$4:$J$3028,0),1),"-"),"@")))</f>
        <v>-</v>
      </c>
      <c r="E2777" s="147" t="str">
        <f>TRIM(CLEAN(TEXT(IFERROR(INDEX('Snakeden MR'!$P$4:$Q$3028,MATCH($A2777,'Snakeden MR'!$Q$4:$Q$3028,0),1),"-"),"@")))</f>
        <v>-</v>
      </c>
      <c r="F2777" s="147" t="str">
        <f>TRIM(CLEAN(TEXT(IFERROR(INDEX('Snakeden MR'!$W$4:$X$3028,MATCH($A2777,'Snakeden MR'!$X$4:$X$3028,0),1),"-"),"@")))</f>
        <v>-</v>
      </c>
      <c r="G2777" s="159" t="str">
        <f t="shared" si="86"/>
        <v>Not Found</v>
      </c>
      <c r="H2777" t="str" cm="1">
        <f t="array" ref="H2777">IF(SUMPRODUCT((TRIM(C2777:F2777)&lt;&gt;"-")*1)=0,
    "No Data",
    IF(COUNTIF(C2777:F2777,INDEX(_xlfn._xlws.FILTER(C2777:F2777,TRIM(C2777:F2777)&lt;&gt;"-"),1))=SUMPRODUCT((TRIM(C2777:F2777)&lt;&gt;"-")*1),
    "No Change",
    "Change"))</f>
        <v>No Data</v>
      </c>
      <c r="I2777" s="159"/>
      <c r="J2777"/>
      <c r="K2777" s="163"/>
      <c r="L2777" s="147" t="str">
        <f>TRIM(CLEAN(TEXT(IFERROR(INDEX('Glade MR'!$B$4:$C$3000,MATCH($A2777,'Glade MR'!$C$4:$C$3000,0),1),"-"),"@")))</f>
        <v>-</v>
      </c>
      <c r="M2777" s="147" t="str">
        <f>TRIM(CLEAN(TEXT(IFERROR(INDEX('Glade MR'!$I$4:$J$3000,MATCH($A2777,'Glade MR'!$J$4:$J$3000,0),1),"-"),"@")))</f>
        <v>-</v>
      </c>
      <c r="N2777" s="147" t="str">
        <f>TRIM(CLEAN(TEXT(IFERROR(INDEX('Glade MR'!$P$4:$Q$3000,MATCH($A2777,'Glade MR'!$Q$4:$Q$3000,0),1),"-"),"@")))</f>
        <v>-</v>
      </c>
      <c r="O2777" s="147" t="str">
        <f>TRIM(CLEAN(TEXT(IFERROR(INDEX('Glade MR'!$W$4:$X$3000,MATCH($A2777,'Glade MR'!$X$4:$X$3000,0),1),"-"),"@")))</f>
        <v>-</v>
      </c>
      <c r="P2777" s="159" t="str">
        <f t="shared" si="87"/>
        <v>Not Found</v>
      </c>
      <c r="Q2777" t="str" cm="1">
        <f t="array" ref="Q2777">IF(SUMPRODUCT((TRIM(L2777:O2777)&lt;&gt;"-")*1)=0,
    "No Data",
    IF(COUNTIF(L2777:O2777,INDEX(_xlfn._xlws.FILTER(L2777:O2777,TRIM(L2777:O2777)&lt;&gt;"-"),1))=SUMPRODUCT((TRIM(L2777:O2777)&lt;&gt;"-")*1),
    "No Change",
    "Change"))</f>
        <v>No Data</v>
      </c>
      <c r="R2777" s="159"/>
      <c r="S2777" s="111"/>
    </row>
    <row r="2778" spans="1:19" x14ac:dyDescent="0.3">
      <c r="A2778" t="s">
        <v>585</v>
      </c>
      <c r="B2778" t="s">
        <v>1137</v>
      </c>
      <c r="C2778" s="160" t="str">
        <f>TRIM(CLEAN(TEXT(IFERROR(INDEX('Snakeden MR'!$B$4:$C$3028,MATCH($A2778,'Snakeden MR'!$C$4:$C$3028,0),1),"-"),"@")))</f>
        <v>-</v>
      </c>
      <c r="D2778" s="147" t="str">
        <f>TRIM(CLEAN(TEXT(IFERROR(INDEX('Snakeden MR'!$I$4:$J$3028,MATCH($A2778,'Snakeden MR'!$J$4:$J$3028,0),1),"-"),"@")))</f>
        <v>-</v>
      </c>
      <c r="E2778" s="147" t="str">
        <f>TRIM(CLEAN(TEXT(IFERROR(INDEX('Snakeden MR'!$P$4:$Q$3028,MATCH($A2778,'Snakeden MR'!$Q$4:$Q$3028,0),1),"-"),"@")))</f>
        <v>-</v>
      </c>
      <c r="F2778" s="147" t="str">
        <f>TRIM(CLEAN(TEXT(IFERROR(INDEX('Snakeden MR'!$W$4:$X$3028,MATCH($A2778,'Snakeden MR'!$X$4:$X$3028,0),1),"-"),"@")))</f>
        <v>-</v>
      </c>
      <c r="G2778" s="159" t="str">
        <f t="shared" si="86"/>
        <v>Not Found</v>
      </c>
      <c r="H2778" t="str" cm="1">
        <f t="array" ref="H2778">IF(SUMPRODUCT((TRIM(C2778:F2778)&lt;&gt;"-")*1)=0,
    "No Data",
    IF(COUNTIF(C2778:F2778,INDEX(_xlfn._xlws.FILTER(C2778:F2778,TRIM(C2778:F2778)&lt;&gt;"-"),1))=SUMPRODUCT((TRIM(C2778:F2778)&lt;&gt;"-")*1),
    "No Change",
    "Change"))</f>
        <v>No Data</v>
      </c>
      <c r="I2778" s="159"/>
      <c r="J2778"/>
      <c r="K2778" s="163"/>
      <c r="L2778" s="147" t="str">
        <f>TRIM(CLEAN(TEXT(IFERROR(INDEX('Glade MR'!$B$4:$C$3000,MATCH($A2778,'Glade MR'!$C$4:$C$3000,0),1),"-"),"@")))</f>
        <v>-</v>
      </c>
      <c r="M2778" s="147" t="str">
        <f>TRIM(CLEAN(TEXT(IFERROR(INDEX('Glade MR'!$I$4:$J$3000,MATCH($A2778,'Glade MR'!$J$4:$J$3000,0),1),"-"),"@")))</f>
        <v>Pool 1</v>
      </c>
      <c r="N2778" s="147" t="str">
        <f>TRIM(CLEAN(TEXT(IFERROR(INDEX('Glade MR'!$P$4:$Q$3000,MATCH($A2778,'Glade MR'!$Q$4:$Q$3000,0),1),"-"),"@")))</f>
        <v>Pool 1</v>
      </c>
      <c r="O2778" s="147" t="str">
        <f>TRIM(CLEAN(TEXT(IFERROR(INDEX('Glade MR'!$W$4:$X$3000,MATCH($A2778,'Glade MR'!$X$4:$X$3000,0),1),"-"),"@")))</f>
        <v>-</v>
      </c>
      <c r="P2778" s="159" t="str">
        <f t="shared" si="87"/>
        <v>Found</v>
      </c>
      <c r="Q2778" t="str" cm="1">
        <f t="array" ref="Q2778">IF(SUMPRODUCT((TRIM(L2778:O2778)&lt;&gt;"-")*1)=0,
    "No Data",
    IF(COUNTIF(L2778:O2778,INDEX(_xlfn._xlws.FILTER(L2778:O2778,TRIM(L2778:O2778)&lt;&gt;"-"),1))=SUMPRODUCT((TRIM(L2778:O2778)&lt;&gt;"-")*1),
    "No Change",
    "Change"))</f>
        <v>No Change</v>
      </c>
      <c r="R2778" s="159"/>
      <c r="S2778" s="111"/>
    </row>
    <row r="2779" spans="1:19" x14ac:dyDescent="0.3">
      <c r="A2779" t="s">
        <v>354</v>
      </c>
      <c r="B2779" t="s">
        <v>1137</v>
      </c>
      <c r="C2779" s="160" t="str">
        <f>TRIM(CLEAN(TEXT(IFERROR(INDEX('Snakeden MR'!$B$4:$C$3028,MATCH($A2779,'Snakeden MR'!$C$4:$C$3028,0),1),"-"),"@")))</f>
        <v>-</v>
      </c>
      <c r="D2779" s="147" t="str">
        <f>TRIM(CLEAN(TEXT(IFERROR(INDEX('Snakeden MR'!$I$4:$J$3028,MATCH($A2779,'Snakeden MR'!$J$4:$J$3028,0),1),"-"),"@")))</f>
        <v>-</v>
      </c>
      <c r="E2779" s="147" t="str">
        <f>TRIM(CLEAN(TEXT(IFERROR(INDEX('Snakeden MR'!$P$4:$Q$3028,MATCH($A2779,'Snakeden MR'!$Q$4:$Q$3028,0),1),"-"),"@")))</f>
        <v>-</v>
      </c>
      <c r="F2779" s="147" t="str">
        <f>TRIM(CLEAN(TEXT(IFERROR(INDEX('Snakeden MR'!$W$4:$X$3028,MATCH($A2779,'Snakeden MR'!$X$4:$X$3028,0),1),"-"),"@")))</f>
        <v>-</v>
      </c>
      <c r="G2779" s="159" t="str">
        <f t="shared" si="86"/>
        <v>Not Found</v>
      </c>
      <c r="H2779" t="str" cm="1">
        <f t="array" ref="H2779">IF(SUMPRODUCT((TRIM(C2779:F2779)&lt;&gt;"-")*1)=0,
    "No Data",
    IF(COUNTIF(C2779:F2779,INDEX(_xlfn._xlws.FILTER(C2779:F2779,TRIM(C2779:F2779)&lt;&gt;"-"),1))=SUMPRODUCT((TRIM(C2779:F2779)&lt;&gt;"-")*1),
    "No Change",
    "Change"))</f>
        <v>No Data</v>
      </c>
      <c r="I2779" s="159"/>
      <c r="J2779"/>
      <c r="K2779" s="163"/>
      <c r="L2779" s="147" t="str">
        <f>TRIM(CLEAN(TEXT(IFERROR(INDEX('Glade MR'!$B$4:$C$3000,MATCH($A2779,'Glade MR'!$C$4:$C$3000,0),1),"-"),"@")))</f>
        <v>Pool 11</v>
      </c>
      <c r="M2779" s="147" t="str">
        <f>TRIM(CLEAN(TEXT(IFERROR(INDEX('Glade MR'!$I$4:$J$3000,MATCH($A2779,'Glade MR'!$J$4:$J$3000,0),1),"-"),"@")))</f>
        <v>-</v>
      </c>
      <c r="N2779" s="147" t="str">
        <f>TRIM(CLEAN(TEXT(IFERROR(INDEX('Glade MR'!$P$4:$Q$3000,MATCH($A2779,'Glade MR'!$Q$4:$Q$3000,0),1),"-"),"@")))</f>
        <v>-</v>
      </c>
      <c r="O2779" s="147" t="str">
        <f>TRIM(CLEAN(TEXT(IFERROR(INDEX('Glade MR'!$W$4:$X$3000,MATCH($A2779,'Glade MR'!$X$4:$X$3000,0),1),"-"),"@")))</f>
        <v>Pool 11</v>
      </c>
      <c r="P2779" s="159" t="str">
        <f t="shared" si="87"/>
        <v>Found</v>
      </c>
      <c r="Q2779" t="str" cm="1">
        <f t="array" ref="Q2779">IF(SUMPRODUCT((TRIM(L2779:O2779)&lt;&gt;"-")*1)=0,
    "No Data",
    IF(COUNTIF(L2779:O2779,INDEX(_xlfn._xlws.FILTER(L2779:O2779,TRIM(L2779:O2779)&lt;&gt;"-"),1))=SUMPRODUCT((TRIM(L2779:O2779)&lt;&gt;"-")*1),
    "No Change",
    "Change"))</f>
        <v>No Change</v>
      </c>
      <c r="R2779" s="159"/>
      <c r="S2779" s="111"/>
    </row>
    <row r="2780" spans="1:19" x14ac:dyDescent="0.3">
      <c r="A2780" t="s">
        <v>3117</v>
      </c>
      <c r="B2780" t="s">
        <v>1137</v>
      </c>
      <c r="C2780" s="160" t="str">
        <f>TRIM(CLEAN(TEXT(IFERROR(INDEX('Snakeden MR'!$B$4:$C$3028,MATCH($A2780,'Snakeden MR'!$C$4:$C$3028,0),1),"-"),"@")))</f>
        <v>-</v>
      </c>
      <c r="D2780" s="147" t="str">
        <f>TRIM(CLEAN(TEXT(IFERROR(INDEX('Snakeden MR'!$I$4:$J$3028,MATCH($A2780,'Snakeden MR'!$J$4:$J$3028,0),1),"-"),"@")))</f>
        <v>-</v>
      </c>
      <c r="E2780" s="147" t="str">
        <f>TRIM(CLEAN(TEXT(IFERROR(INDEX('Snakeden MR'!$P$4:$Q$3028,MATCH($A2780,'Snakeden MR'!$Q$4:$Q$3028,0),1),"-"),"@")))</f>
        <v>-</v>
      </c>
      <c r="F2780" s="147" t="str">
        <f>TRIM(CLEAN(TEXT(IFERROR(INDEX('Snakeden MR'!$W$4:$X$3028,MATCH($A2780,'Snakeden MR'!$X$4:$X$3028,0),1),"-"),"@")))</f>
        <v>-</v>
      </c>
      <c r="G2780" s="159" t="str">
        <f t="shared" si="86"/>
        <v>Not Found</v>
      </c>
      <c r="H2780" t="str" cm="1">
        <f t="array" ref="H2780">IF(SUMPRODUCT((TRIM(C2780:F2780)&lt;&gt;"-")*1)=0,
    "No Data",
    IF(COUNTIF(C2780:F2780,INDEX(_xlfn._xlws.FILTER(C2780:F2780,TRIM(C2780:F2780)&lt;&gt;"-"),1))=SUMPRODUCT((TRIM(C2780:F2780)&lt;&gt;"-")*1),
    "No Change",
    "Change"))</f>
        <v>No Data</v>
      </c>
      <c r="I2780" s="159"/>
      <c r="J2780"/>
      <c r="K2780" s="163"/>
      <c r="L2780" s="147" t="str">
        <f>TRIM(CLEAN(TEXT(IFERROR(INDEX('Glade MR'!$B$4:$C$3000,MATCH($A2780,'Glade MR'!$C$4:$C$3000,0),1),"-"),"@")))</f>
        <v>-</v>
      </c>
      <c r="M2780" s="147" t="str">
        <f>TRIM(CLEAN(TEXT(IFERROR(INDEX('Glade MR'!$I$4:$J$3000,MATCH($A2780,'Glade MR'!$J$4:$J$3000,0),1),"-"),"@")))</f>
        <v>-</v>
      </c>
      <c r="N2780" s="147" t="str">
        <f>TRIM(CLEAN(TEXT(IFERROR(INDEX('Glade MR'!$P$4:$Q$3000,MATCH($A2780,'Glade MR'!$Q$4:$Q$3000,0),1),"-"),"@")))</f>
        <v>-</v>
      </c>
      <c r="O2780" s="147" t="str">
        <f>TRIM(CLEAN(TEXT(IFERROR(INDEX('Glade MR'!$W$4:$X$3000,MATCH($A2780,'Glade MR'!$X$4:$X$3000,0),1),"-"),"@")))</f>
        <v>-</v>
      </c>
      <c r="P2780" s="159" t="str">
        <f t="shared" si="87"/>
        <v>Not Found</v>
      </c>
      <c r="Q2780" t="str" cm="1">
        <f t="array" ref="Q2780">IF(SUMPRODUCT((TRIM(L2780:O2780)&lt;&gt;"-")*1)=0,
    "No Data",
    IF(COUNTIF(L2780:O2780,INDEX(_xlfn._xlws.FILTER(L2780:O2780,TRIM(L2780:O2780)&lt;&gt;"-"),1))=SUMPRODUCT((TRIM(L2780:O2780)&lt;&gt;"-")*1),
    "No Change",
    "Change"))</f>
        <v>No Data</v>
      </c>
      <c r="R2780" s="159"/>
      <c r="S2780" s="111"/>
    </row>
    <row r="2781" spans="1:19" x14ac:dyDescent="0.3">
      <c r="A2781" t="s">
        <v>485</v>
      </c>
      <c r="B2781" t="s">
        <v>1137</v>
      </c>
      <c r="C2781" s="160" t="str">
        <f>TRIM(CLEAN(TEXT(IFERROR(INDEX('Snakeden MR'!$B$4:$C$3028,MATCH($A2781,'Snakeden MR'!$C$4:$C$3028,0),1),"-"),"@")))</f>
        <v>-</v>
      </c>
      <c r="D2781" s="147" t="str">
        <f>TRIM(CLEAN(TEXT(IFERROR(INDEX('Snakeden MR'!$I$4:$J$3028,MATCH($A2781,'Snakeden MR'!$J$4:$J$3028,0),1),"-"),"@")))</f>
        <v>-</v>
      </c>
      <c r="E2781" s="147" t="str">
        <f>TRIM(CLEAN(TEXT(IFERROR(INDEX('Snakeden MR'!$P$4:$Q$3028,MATCH($A2781,'Snakeden MR'!$Q$4:$Q$3028,0),1),"-"),"@")))</f>
        <v>-</v>
      </c>
      <c r="F2781" s="147" t="str">
        <f>TRIM(CLEAN(TEXT(IFERROR(INDEX('Snakeden MR'!$W$4:$X$3028,MATCH($A2781,'Snakeden MR'!$X$4:$X$3028,0),1),"-"),"@")))</f>
        <v>-</v>
      </c>
      <c r="G2781" s="159" t="str">
        <f t="shared" si="86"/>
        <v>Not Found</v>
      </c>
      <c r="H2781" t="str" cm="1">
        <f t="array" ref="H2781">IF(SUMPRODUCT((TRIM(C2781:F2781)&lt;&gt;"-")*1)=0,
    "No Data",
    IF(COUNTIF(C2781:F2781,INDEX(_xlfn._xlws.FILTER(C2781:F2781,TRIM(C2781:F2781)&lt;&gt;"-"),1))=SUMPRODUCT((TRIM(C2781:F2781)&lt;&gt;"-")*1),
    "No Change",
    "Change"))</f>
        <v>No Data</v>
      </c>
      <c r="I2781" s="159"/>
      <c r="J2781"/>
      <c r="K2781" s="163"/>
      <c r="L2781" s="147" t="str">
        <f>TRIM(CLEAN(TEXT(IFERROR(INDEX('Glade MR'!$B$4:$C$3000,MATCH($A2781,'Glade MR'!$C$4:$C$3000,0),1),"-"),"@")))</f>
        <v>-</v>
      </c>
      <c r="M2781" s="147" t="str">
        <f>TRIM(CLEAN(TEXT(IFERROR(INDEX('Glade MR'!$I$4:$J$3000,MATCH($A2781,'Glade MR'!$J$4:$J$3000,0),1),"-"),"@")))</f>
        <v>-</v>
      </c>
      <c r="N2781" s="147" t="str">
        <f>TRIM(CLEAN(TEXT(IFERROR(INDEX('Glade MR'!$P$4:$Q$3000,MATCH($A2781,'Glade MR'!$Q$4:$Q$3000,0),1),"-"),"@")))</f>
        <v>Pool 8</v>
      </c>
      <c r="O2781" s="147" t="str">
        <f>TRIM(CLEAN(TEXT(IFERROR(INDEX('Glade MR'!$W$4:$X$3000,MATCH($A2781,'Glade MR'!$X$4:$X$3000,0),1),"-"),"@")))</f>
        <v>Pool 8</v>
      </c>
      <c r="P2781" s="159" t="str">
        <f t="shared" si="87"/>
        <v>Found</v>
      </c>
      <c r="Q2781" t="str" cm="1">
        <f t="array" ref="Q2781">IF(SUMPRODUCT((TRIM(L2781:O2781)&lt;&gt;"-")*1)=0,
    "No Data",
    IF(COUNTIF(L2781:O2781,INDEX(_xlfn._xlws.FILTER(L2781:O2781,TRIM(L2781:O2781)&lt;&gt;"-"),1))=SUMPRODUCT((TRIM(L2781:O2781)&lt;&gt;"-")*1),
    "No Change",
    "Change"))</f>
        <v>No Change</v>
      </c>
      <c r="R2781" s="159"/>
      <c r="S2781" s="111"/>
    </row>
    <row r="2782" spans="1:19" x14ac:dyDescent="0.3">
      <c r="A2782" t="s">
        <v>3118</v>
      </c>
      <c r="B2782" t="s">
        <v>1137</v>
      </c>
      <c r="C2782" s="160" t="str">
        <f>TRIM(CLEAN(TEXT(IFERROR(INDEX('Snakeden MR'!$B$4:$C$3028,MATCH($A2782,'Snakeden MR'!$C$4:$C$3028,0),1),"-"),"@")))</f>
        <v>-</v>
      </c>
      <c r="D2782" s="147" t="str">
        <f>TRIM(CLEAN(TEXT(IFERROR(INDEX('Snakeden MR'!$I$4:$J$3028,MATCH($A2782,'Snakeden MR'!$J$4:$J$3028,0),1),"-"),"@")))</f>
        <v>-</v>
      </c>
      <c r="E2782" s="147" t="str">
        <f>TRIM(CLEAN(TEXT(IFERROR(INDEX('Snakeden MR'!$P$4:$Q$3028,MATCH($A2782,'Snakeden MR'!$Q$4:$Q$3028,0),1),"-"),"@")))</f>
        <v>-</v>
      </c>
      <c r="F2782" s="147" t="str">
        <f>TRIM(CLEAN(TEXT(IFERROR(INDEX('Snakeden MR'!$W$4:$X$3028,MATCH($A2782,'Snakeden MR'!$X$4:$X$3028,0),1),"-"),"@")))</f>
        <v>-</v>
      </c>
      <c r="G2782" s="159" t="str">
        <f t="shared" si="86"/>
        <v>Not Found</v>
      </c>
      <c r="H2782" t="str" cm="1">
        <f t="array" ref="H2782">IF(SUMPRODUCT((TRIM(C2782:F2782)&lt;&gt;"-")*1)=0,
    "No Data",
    IF(COUNTIF(C2782:F2782,INDEX(_xlfn._xlws.FILTER(C2782:F2782,TRIM(C2782:F2782)&lt;&gt;"-"),1))=SUMPRODUCT((TRIM(C2782:F2782)&lt;&gt;"-")*1),
    "No Change",
    "Change"))</f>
        <v>No Data</v>
      </c>
      <c r="I2782" s="159"/>
      <c r="J2782"/>
      <c r="K2782" s="163"/>
      <c r="L2782" s="147" t="str">
        <f>TRIM(CLEAN(TEXT(IFERROR(INDEX('Glade MR'!$B$4:$C$3000,MATCH($A2782,'Glade MR'!$C$4:$C$3000,0),1),"-"),"@")))</f>
        <v>-</v>
      </c>
      <c r="M2782" s="147" t="str">
        <f>TRIM(CLEAN(TEXT(IFERROR(INDEX('Glade MR'!$I$4:$J$3000,MATCH($A2782,'Glade MR'!$J$4:$J$3000,0),1),"-"),"@")))</f>
        <v>-</v>
      </c>
      <c r="N2782" s="147" t="str">
        <f>TRIM(CLEAN(TEXT(IFERROR(INDEX('Glade MR'!$P$4:$Q$3000,MATCH($A2782,'Glade MR'!$Q$4:$Q$3000,0),1),"-"),"@")))</f>
        <v>-</v>
      </c>
      <c r="O2782" s="147" t="str">
        <f>TRIM(CLEAN(TEXT(IFERROR(INDEX('Glade MR'!$W$4:$X$3000,MATCH($A2782,'Glade MR'!$X$4:$X$3000,0),1),"-"),"@")))</f>
        <v>-</v>
      </c>
      <c r="P2782" s="159" t="str">
        <f t="shared" si="87"/>
        <v>Not Found</v>
      </c>
      <c r="Q2782" t="str" cm="1">
        <f t="array" ref="Q2782">IF(SUMPRODUCT((TRIM(L2782:O2782)&lt;&gt;"-")*1)=0,
    "No Data",
    IF(COUNTIF(L2782:O2782,INDEX(_xlfn._xlws.FILTER(L2782:O2782,TRIM(L2782:O2782)&lt;&gt;"-"),1))=SUMPRODUCT((TRIM(L2782:O2782)&lt;&gt;"-")*1),
    "No Change",
    "Change"))</f>
        <v>No Data</v>
      </c>
      <c r="R2782" s="159"/>
      <c r="S2782" s="111"/>
    </row>
    <row r="2783" spans="1:19" x14ac:dyDescent="0.3">
      <c r="A2783" t="s">
        <v>727</v>
      </c>
      <c r="B2783" t="s">
        <v>1137</v>
      </c>
      <c r="C2783" s="160" t="str">
        <f>TRIM(CLEAN(TEXT(IFERROR(INDEX('Snakeden MR'!$B$4:$C$3028,MATCH($A2783,'Snakeden MR'!$C$4:$C$3028,0),1),"-"),"@")))</f>
        <v>-</v>
      </c>
      <c r="D2783" s="147" t="str">
        <f>TRIM(CLEAN(TEXT(IFERROR(INDEX('Snakeden MR'!$I$4:$J$3028,MATCH($A2783,'Snakeden MR'!$J$4:$J$3028,0),1),"-"),"@")))</f>
        <v>-</v>
      </c>
      <c r="E2783" s="147" t="str">
        <f>TRIM(CLEAN(TEXT(IFERROR(INDEX('Snakeden MR'!$P$4:$Q$3028,MATCH($A2783,'Snakeden MR'!$Q$4:$Q$3028,0),1),"-"),"@")))</f>
        <v>-</v>
      </c>
      <c r="F2783" s="147" t="str">
        <f>TRIM(CLEAN(TEXT(IFERROR(INDEX('Snakeden MR'!$W$4:$X$3028,MATCH($A2783,'Snakeden MR'!$X$4:$X$3028,0),1),"-"),"@")))</f>
        <v>-</v>
      </c>
      <c r="G2783" s="159" t="str">
        <f t="shared" si="86"/>
        <v>Not Found</v>
      </c>
      <c r="H2783" t="str" cm="1">
        <f t="array" ref="H2783">IF(SUMPRODUCT((TRIM(C2783:F2783)&lt;&gt;"-")*1)=0,
    "No Data",
    IF(COUNTIF(C2783:F2783,INDEX(_xlfn._xlws.FILTER(C2783:F2783,TRIM(C2783:F2783)&lt;&gt;"-"),1))=SUMPRODUCT((TRIM(C2783:F2783)&lt;&gt;"-")*1),
    "No Change",
    "Change"))</f>
        <v>No Data</v>
      </c>
      <c r="I2783" s="159"/>
      <c r="J2783"/>
      <c r="K2783" s="163"/>
      <c r="L2783" s="147" t="str">
        <f>TRIM(CLEAN(TEXT(IFERROR(INDEX('Glade MR'!$B$4:$C$3000,MATCH($A2783,'Glade MR'!$C$4:$C$3000,0),1),"-"),"@")))</f>
        <v>-</v>
      </c>
      <c r="M2783" s="147" t="str">
        <f>TRIM(CLEAN(TEXT(IFERROR(INDEX('Glade MR'!$I$4:$J$3000,MATCH($A2783,'Glade MR'!$J$4:$J$3000,0),1),"-"),"@")))</f>
        <v>Pool 4</v>
      </c>
      <c r="N2783" s="147" t="str">
        <f>TRIM(CLEAN(TEXT(IFERROR(INDEX('Glade MR'!$P$4:$Q$3000,MATCH($A2783,'Glade MR'!$Q$4:$Q$3000,0),1),"-"),"@")))</f>
        <v>-</v>
      </c>
      <c r="O2783" s="147" t="str">
        <f>TRIM(CLEAN(TEXT(IFERROR(INDEX('Glade MR'!$W$4:$X$3000,MATCH($A2783,'Glade MR'!$X$4:$X$3000,0),1),"-"),"@")))</f>
        <v>Pool 4</v>
      </c>
      <c r="P2783" s="159" t="str">
        <f t="shared" si="87"/>
        <v>Found</v>
      </c>
      <c r="Q2783" t="str" cm="1">
        <f t="array" ref="Q2783">IF(SUMPRODUCT((TRIM(L2783:O2783)&lt;&gt;"-")*1)=0,
    "No Data",
    IF(COUNTIF(L2783:O2783,INDEX(_xlfn._xlws.FILTER(L2783:O2783,TRIM(L2783:O2783)&lt;&gt;"-"),1))=SUMPRODUCT((TRIM(L2783:O2783)&lt;&gt;"-")*1),
    "No Change",
    "Change"))</f>
        <v>No Change</v>
      </c>
      <c r="R2783" s="159"/>
      <c r="S2783" s="111"/>
    </row>
    <row r="2784" spans="1:19" x14ac:dyDescent="0.3">
      <c r="A2784" t="s">
        <v>867</v>
      </c>
      <c r="B2784" t="s">
        <v>1137</v>
      </c>
      <c r="C2784" s="160" t="str">
        <f>TRIM(CLEAN(TEXT(IFERROR(INDEX('Snakeden MR'!$B$4:$C$3028,MATCH($A2784,'Snakeden MR'!$C$4:$C$3028,0),1),"-"),"@")))</f>
        <v>-</v>
      </c>
      <c r="D2784" s="147" t="str">
        <f>TRIM(CLEAN(TEXT(IFERROR(INDEX('Snakeden MR'!$I$4:$J$3028,MATCH($A2784,'Snakeden MR'!$J$4:$J$3028,0),1),"-"),"@")))</f>
        <v>-</v>
      </c>
      <c r="E2784" s="147" t="str">
        <f>TRIM(CLEAN(TEXT(IFERROR(INDEX('Snakeden MR'!$P$4:$Q$3028,MATCH($A2784,'Snakeden MR'!$Q$4:$Q$3028,0),1),"-"),"@")))</f>
        <v>-</v>
      </c>
      <c r="F2784" s="147" t="str">
        <f>TRIM(CLEAN(TEXT(IFERROR(INDEX('Snakeden MR'!$W$4:$X$3028,MATCH($A2784,'Snakeden MR'!$X$4:$X$3028,0),1),"-"),"@")))</f>
        <v>-</v>
      </c>
      <c r="G2784" s="159" t="str">
        <f t="shared" si="86"/>
        <v>Not Found</v>
      </c>
      <c r="H2784" t="str" cm="1">
        <f t="array" ref="H2784">IF(SUMPRODUCT((TRIM(C2784:F2784)&lt;&gt;"-")*1)=0,
    "No Data",
    IF(COUNTIF(C2784:F2784,INDEX(_xlfn._xlws.FILTER(C2784:F2784,TRIM(C2784:F2784)&lt;&gt;"-"),1))=SUMPRODUCT((TRIM(C2784:F2784)&lt;&gt;"-")*1),
    "No Change",
    "Change"))</f>
        <v>No Data</v>
      </c>
      <c r="I2784" s="159"/>
      <c r="J2784"/>
      <c r="K2784" s="163"/>
      <c r="L2784" s="147" t="str">
        <f>TRIM(CLEAN(TEXT(IFERROR(INDEX('Glade MR'!$B$4:$C$3000,MATCH($A2784,'Glade MR'!$C$4:$C$3000,0),1),"-"),"@")))</f>
        <v>Pool 1</v>
      </c>
      <c r="M2784" s="147" t="str">
        <f>TRIM(CLEAN(TEXT(IFERROR(INDEX('Glade MR'!$I$4:$J$3000,MATCH($A2784,'Glade MR'!$J$4:$J$3000,0),1),"-"),"@")))</f>
        <v>-</v>
      </c>
      <c r="N2784" s="147" t="str">
        <f>TRIM(CLEAN(TEXT(IFERROR(INDEX('Glade MR'!$P$4:$Q$3000,MATCH($A2784,'Glade MR'!$Q$4:$Q$3000,0),1),"-"),"@")))</f>
        <v>-</v>
      </c>
      <c r="O2784" s="147" t="str">
        <f>TRIM(CLEAN(TEXT(IFERROR(INDEX('Glade MR'!$W$4:$X$3000,MATCH($A2784,'Glade MR'!$X$4:$X$3000,0),1),"-"),"@")))</f>
        <v>-</v>
      </c>
      <c r="P2784" s="159" t="str">
        <f t="shared" si="87"/>
        <v>Found</v>
      </c>
      <c r="Q2784" t="str" cm="1">
        <f t="array" ref="Q2784">IF(SUMPRODUCT((TRIM(L2784:O2784)&lt;&gt;"-")*1)=0,
    "No Data",
    IF(COUNTIF(L2784:O2784,INDEX(_xlfn._xlws.FILTER(L2784:O2784,TRIM(L2784:O2784)&lt;&gt;"-"),1))=SUMPRODUCT((TRIM(L2784:O2784)&lt;&gt;"-")*1),
    "No Change",
    "Change"))</f>
        <v>No Change</v>
      </c>
      <c r="R2784" s="159"/>
      <c r="S2784" s="111"/>
    </row>
    <row r="2785" spans="1:19" x14ac:dyDescent="0.3">
      <c r="A2785" t="s">
        <v>3119</v>
      </c>
      <c r="B2785" t="s">
        <v>1137</v>
      </c>
      <c r="C2785" s="160" t="str">
        <f>TRIM(CLEAN(TEXT(IFERROR(INDEX('Snakeden MR'!$B$4:$C$3028,MATCH($A2785,'Snakeden MR'!$C$4:$C$3028,0),1),"-"),"@")))</f>
        <v>-</v>
      </c>
      <c r="D2785" s="147" t="str">
        <f>TRIM(CLEAN(TEXT(IFERROR(INDEX('Snakeden MR'!$I$4:$J$3028,MATCH($A2785,'Snakeden MR'!$J$4:$J$3028,0),1),"-"),"@")))</f>
        <v>-</v>
      </c>
      <c r="E2785" s="147" t="str">
        <f>TRIM(CLEAN(TEXT(IFERROR(INDEX('Snakeden MR'!$P$4:$Q$3028,MATCH($A2785,'Snakeden MR'!$Q$4:$Q$3028,0),1),"-"),"@")))</f>
        <v>-</v>
      </c>
      <c r="F2785" s="147" t="str">
        <f>TRIM(CLEAN(TEXT(IFERROR(INDEX('Snakeden MR'!$W$4:$X$3028,MATCH($A2785,'Snakeden MR'!$X$4:$X$3028,0),1),"-"),"@")))</f>
        <v>-</v>
      </c>
      <c r="G2785" s="159" t="str">
        <f t="shared" si="86"/>
        <v>Not Found</v>
      </c>
      <c r="H2785" t="str" cm="1">
        <f t="array" ref="H2785">IF(SUMPRODUCT((TRIM(C2785:F2785)&lt;&gt;"-")*1)=0,
    "No Data",
    IF(COUNTIF(C2785:F2785,INDEX(_xlfn._xlws.FILTER(C2785:F2785,TRIM(C2785:F2785)&lt;&gt;"-"),1))=SUMPRODUCT((TRIM(C2785:F2785)&lt;&gt;"-")*1),
    "No Change",
    "Change"))</f>
        <v>No Data</v>
      </c>
      <c r="I2785" s="159"/>
      <c r="J2785"/>
      <c r="K2785" s="163"/>
      <c r="L2785" s="147" t="str">
        <f>TRIM(CLEAN(TEXT(IFERROR(INDEX('Glade MR'!$B$4:$C$3000,MATCH($A2785,'Glade MR'!$C$4:$C$3000,0),1),"-"),"@")))</f>
        <v>-</v>
      </c>
      <c r="M2785" s="147" t="str">
        <f>TRIM(CLEAN(TEXT(IFERROR(INDEX('Glade MR'!$I$4:$J$3000,MATCH($A2785,'Glade MR'!$J$4:$J$3000,0),1),"-"),"@")))</f>
        <v>-</v>
      </c>
      <c r="N2785" s="147" t="str">
        <f>TRIM(CLEAN(TEXT(IFERROR(INDEX('Glade MR'!$P$4:$Q$3000,MATCH($A2785,'Glade MR'!$Q$4:$Q$3000,0),1),"-"),"@")))</f>
        <v>-</v>
      </c>
      <c r="O2785" s="147" t="str">
        <f>TRIM(CLEAN(TEXT(IFERROR(INDEX('Glade MR'!$W$4:$X$3000,MATCH($A2785,'Glade MR'!$X$4:$X$3000,0),1),"-"),"@")))</f>
        <v>-</v>
      </c>
      <c r="P2785" s="159" t="str">
        <f t="shared" si="87"/>
        <v>Not Found</v>
      </c>
      <c r="Q2785" t="str" cm="1">
        <f t="array" ref="Q2785">IF(SUMPRODUCT((TRIM(L2785:O2785)&lt;&gt;"-")*1)=0,
    "No Data",
    IF(COUNTIF(L2785:O2785,INDEX(_xlfn._xlws.FILTER(L2785:O2785,TRIM(L2785:O2785)&lt;&gt;"-"),1))=SUMPRODUCT((TRIM(L2785:O2785)&lt;&gt;"-")*1),
    "No Change",
    "Change"))</f>
        <v>No Data</v>
      </c>
      <c r="R2785" s="159"/>
      <c r="S2785" s="111"/>
    </row>
    <row r="2786" spans="1:19" x14ac:dyDescent="0.3">
      <c r="A2786" t="s">
        <v>3120</v>
      </c>
      <c r="B2786" t="s">
        <v>1137</v>
      </c>
      <c r="C2786" s="160" t="str">
        <f>TRIM(CLEAN(TEXT(IFERROR(INDEX('Snakeden MR'!$B$4:$C$3028,MATCH($A2786,'Snakeden MR'!$C$4:$C$3028,0),1),"-"),"@")))</f>
        <v>-</v>
      </c>
      <c r="D2786" s="147" t="str">
        <f>TRIM(CLEAN(TEXT(IFERROR(INDEX('Snakeden MR'!$I$4:$J$3028,MATCH($A2786,'Snakeden MR'!$J$4:$J$3028,0),1),"-"),"@")))</f>
        <v>-</v>
      </c>
      <c r="E2786" s="147" t="str">
        <f>TRIM(CLEAN(TEXT(IFERROR(INDEX('Snakeden MR'!$P$4:$Q$3028,MATCH($A2786,'Snakeden MR'!$Q$4:$Q$3028,0),1),"-"),"@")))</f>
        <v>-</v>
      </c>
      <c r="F2786" s="147" t="str">
        <f>TRIM(CLEAN(TEXT(IFERROR(INDEX('Snakeden MR'!$W$4:$X$3028,MATCH($A2786,'Snakeden MR'!$X$4:$X$3028,0),1),"-"),"@")))</f>
        <v>-</v>
      </c>
      <c r="G2786" s="159" t="str">
        <f t="shared" si="86"/>
        <v>Not Found</v>
      </c>
      <c r="H2786" t="str" cm="1">
        <f t="array" ref="H2786">IF(SUMPRODUCT((TRIM(C2786:F2786)&lt;&gt;"-")*1)=0,
    "No Data",
    IF(COUNTIF(C2786:F2786,INDEX(_xlfn._xlws.FILTER(C2786:F2786,TRIM(C2786:F2786)&lt;&gt;"-"),1))=SUMPRODUCT((TRIM(C2786:F2786)&lt;&gt;"-")*1),
    "No Change",
    "Change"))</f>
        <v>No Data</v>
      </c>
      <c r="I2786" s="159"/>
      <c r="J2786"/>
      <c r="K2786" s="163"/>
      <c r="L2786" s="147" t="str">
        <f>TRIM(CLEAN(TEXT(IFERROR(INDEX('Glade MR'!$B$4:$C$3000,MATCH($A2786,'Glade MR'!$C$4:$C$3000,0),1),"-"),"@")))</f>
        <v>-</v>
      </c>
      <c r="M2786" s="147" t="str">
        <f>TRIM(CLEAN(TEXT(IFERROR(INDEX('Glade MR'!$I$4:$J$3000,MATCH($A2786,'Glade MR'!$J$4:$J$3000,0),1),"-"),"@")))</f>
        <v>-</v>
      </c>
      <c r="N2786" s="147" t="str">
        <f>TRIM(CLEAN(TEXT(IFERROR(INDEX('Glade MR'!$P$4:$Q$3000,MATCH($A2786,'Glade MR'!$Q$4:$Q$3000,0),1),"-"),"@")))</f>
        <v>-</v>
      </c>
      <c r="O2786" s="147" t="str">
        <f>TRIM(CLEAN(TEXT(IFERROR(INDEX('Glade MR'!$W$4:$X$3000,MATCH($A2786,'Glade MR'!$X$4:$X$3000,0),1),"-"),"@")))</f>
        <v>-</v>
      </c>
      <c r="P2786" s="159" t="str">
        <f t="shared" si="87"/>
        <v>Not Found</v>
      </c>
      <c r="Q2786" t="str" cm="1">
        <f t="array" ref="Q2786">IF(SUMPRODUCT((TRIM(L2786:O2786)&lt;&gt;"-")*1)=0,
    "No Data",
    IF(COUNTIF(L2786:O2786,INDEX(_xlfn._xlws.FILTER(L2786:O2786,TRIM(L2786:O2786)&lt;&gt;"-"),1))=SUMPRODUCT((TRIM(L2786:O2786)&lt;&gt;"-")*1),
    "No Change",
    "Change"))</f>
        <v>No Data</v>
      </c>
      <c r="R2786" s="159"/>
      <c r="S2786" s="111"/>
    </row>
    <row r="2787" spans="1:19" x14ac:dyDescent="0.3">
      <c r="A2787" t="s">
        <v>629</v>
      </c>
      <c r="B2787" t="s">
        <v>1137</v>
      </c>
      <c r="C2787" s="160" t="str">
        <f>TRIM(CLEAN(TEXT(IFERROR(INDEX('Snakeden MR'!$B$4:$C$3028,MATCH($A2787,'Snakeden MR'!$C$4:$C$3028,0),1),"-"),"@")))</f>
        <v>-</v>
      </c>
      <c r="D2787" s="147" t="str">
        <f>TRIM(CLEAN(TEXT(IFERROR(INDEX('Snakeden MR'!$I$4:$J$3028,MATCH($A2787,'Snakeden MR'!$J$4:$J$3028,0),1),"-"),"@")))</f>
        <v>-</v>
      </c>
      <c r="E2787" s="147" t="str">
        <f>TRIM(CLEAN(TEXT(IFERROR(INDEX('Snakeden MR'!$P$4:$Q$3028,MATCH($A2787,'Snakeden MR'!$Q$4:$Q$3028,0),1),"-"),"@")))</f>
        <v>-</v>
      </c>
      <c r="F2787" s="147" t="str">
        <f>TRIM(CLEAN(TEXT(IFERROR(INDEX('Snakeden MR'!$W$4:$X$3028,MATCH($A2787,'Snakeden MR'!$X$4:$X$3028,0),1),"-"),"@")))</f>
        <v>-</v>
      </c>
      <c r="G2787" s="159" t="str">
        <f t="shared" si="86"/>
        <v>Not Found</v>
      </c>
      <c r="H2787" t="str" cm="1">
        <f t="array" ref="H2787">IF(SUMPRODUCT((TRIM(C2787:F2787)&lt;&gt;"-")*1)=0,
    "No Data",
    IF(COUNTIF(C2787:F2787,INDEX(_xlfn._xlws.FILTER(C2787:F2787,TRIM(C2787:F2787)&lt;&gt;"-"),1))=SUMPRODUCT((TRIM(C2787:F2787)&lt;&gt;"-")*1),
    "No Change",
    "Change"))</f>
        <v>No Data</v>
      </c>
      <c r="I2787" s="159"/>
      <c r="J2787"/>
      <c r="K2787" s="163"/>
      <c r="L2787" s="147" t="str">
        <f>TRIM(CLEAN(TEXT(IFERROR(INDEX('Glade MR'!$B$4:$C$3000,MATCH($A2787,'Glade MR'!$C$4:$C$3000,0),1),"-"),"@")))</f>
        <v>Pool 1</v>
      </c>
      <c r="M2787" s="147" t="str">
        <f>TRIM(CLEAN(TEXT(IFERROR(INDEX('Glade MR'!$I$4:$J$3000,MATCH($A2787,'Glade MR'!$J$4:$J$3000,0),1),"-"),"@")))</f>
        <v>Pool 1</v>
      </c>
      <c r="N2787" s="147" t="str">
        <f>TRIM(CLEAN(TEXT(IFERROR(INDEX('Glade MR'!$P$4:$Q$3000,MATCH($A2787,'Glade MR'!$Q$4:$Q$3000,0),1),"-"),"@")))</f>
        <v>-</v>
      </c>
      <c r="O2787" s="147" t="str">
        <f>TRIM(CLEAN(TEXT(IFERROR(INDEX('Glade MR'!$W$4:$X$3000,MATCH($A2787,'Glade MR'!$X$4:$X$3000,0),1),"-"),"@")))</f>
        <v>Pool 1</v>
      </c>
      <c r="P2787" s="159" t="str">
        <f t="shared" si="87"/>
        <v>Found</v>
      </c>
      <c r="Q2787" t="str" cm="1">
        <f t="array" ref="Q2787">IF(SUMPRODUCT((TRIM(L2787:O2787)&lt;&gt;"-")*1)=0,
    "No Data",
    IF(COUNTIF(L2787:O2787,INDEX(_xlfn._xlws.FILTER(L2787:O2787,TRIM(L2787:O2787)&lt;&gt;"-"),1))=SUMPRODUCT((TRIM(L2787:O2787)&lt;&gt;"-")*1),
    "No Change",
    "Change"))</f>
        <v>No Change</v>
      </c>
      <c r="R2787" s="159"/>
      <c r="S2787" s="111"/>
    </row>
    <row r="2788" spans="1:19" x14ac:dyDescent="0.3">
      <c r="A2788" t="s">
        <v>891</v>
      </c>
      <c r="B2788" t="s">
        <v>1137</v>
      </c>
      <c r="C2788" s="160" t="str">
        <f>TRIM(CLEAN(TEXT(IFERROR(INDEX('Snakeden MR'!$B$4:$C$3028,MATCH($A2788,'Snakeden MR'!$C$4:$C$3028,0),1),"-"),"@")))</f>
        <v>-</v>
      </c>
      <c r="D2788" s="147" t="str">
        <f>TRIM(CLEAN(TEXT(IFERROR(INDEX('Snakeden MR'!$I$4:$J$3028,MATCH($A2788,'Snakeden MR'!$J$4:$J$3028,0),1),"-"),"@")))</f>
        <v>-</v>
      </c>
      <c r="E2788" s="147" t="str">
        <f>TRIM(CLEAN(TEXT(IFERROR(INDEX('Snakeden MR'!$P$4:$Q$3028,MATCH($A2788,'Snakeden MR'!$Q$4:$Q$3028,0),1),"-"),"@")))</f>
        <v>-</v>
      </c>
      <c r="F2788" s="147" t="str">
        <f>TRIM(CLEAN(TEXT(IFERROR(INDEX('Snakeden MR'!$W$4:$X$3028,MATCH($A2788,'Snakeden MR'!$X$4:$X$3028,0),1),"-"),"@")))</f>
        <v>-</v>
      </c>
      <c r="G2788" s="159" t="str">
        <f t="shared" si="86"/>
        <v>Not Found</v>
      </c>
      <c r="H2788" t="str" cm="1">
        <f t="array" ref="H2788">IF(SUMPRODUCT((TRIM(C2788:F2788)&lt;&gt;"-")*1)=0,
    "No Data",
    IF(COUNTIF(C2788:F2788,INDEX(_xlfn._xlws.FILTER(C2788:F2788,TRIM(C2788:F2788)&lt;&gt;"-"),1))=SUMPRODUCT((TRIM(C2788:F2788)&lt;&gt;"-")*1),
    "No Change",
    "Change"))</f>
        <v>No Data</v>
      </c>
      <c r="I2788" s="159"/>
      <c r="J2788"/>
      <c r="K2788" s="163"/>
      <c r="L2788" s="147" t="str">
        <f>TRIM(CLEAN(TEXT(IFERROR(INDEX('Glade MR'!$B$4:$C$3000,MATCH($A2788,'Glade MR'!$C$4:$C$3000,0),1),"-"),"@")))</f>
        <v>Pool 1</v>
      </c>
      <c r="M2788" s="147" t="str">
        <f>TRIM(CLEAN(TEXT(IFERROR(INDEX('Glade MR'!$I$4:$J$3000,MATCH($A2788,'Glade MR'!$J$4:$J$3000,0),1),"-"),"@")))</f>
        <v>-</v>
      </c>
      <c r="N2788" s="147" t="str">
        <f>TRIM(CLEAN(TEXT(IFERROR(INDEX('Glade MR'!$P$4:$Q$3000,MATCH($A2788,'Glade MR'!$Q$4:$Q$3000,0),1),"-"),"@")))</f>
        <v>-</v>
      </c>
      <c r="O2788" s="147" t="str">
        <f>TRIM(CLEAN(TEXT(IFERROR(INDEX('Glade MR'!$W$4:$X$3000,MATCH($A2788,'Glade MR'!$X$4:$X$3000,0),1),"-"),"@")))</f>
        <v>Pool 1</v>
      </c>
      <c r="P2788" s="159" t="str">
        <f t="shared" si="87"/>
        <v>Found</v>
      </c>
      <c r="Q2788" t="str" cm="1">
        <f t="array" ref="Q2788">IF(SUMPRODUCT((TRIM(L2788:O2788)&lt;&gt;"-")*1)=0,
    "No Data",
    IF(COUNTIF(L2788:O2788,INDEX(_xlfn._xlws.FILTER(L2788:O2788,TRIM(L2788:O2788)&lt;&gt;"-"),1))=SUMPRODUCT((TRIM(L2788:O2788)&lt;&gt;"-")*1),
    "No Change",
    "Change"))</f>
        <v>No Change</v>
      </c>
      <c r="R2788" s="159"/>
      <c r="S2788" s="111"/>
    </row>
    <row r="2789" spans="1:19" x14ac:dyDescent="0.3">
      <c r="A2789" t="s">
        <v>891</v>
      </c>
      <c r="B2789" t="s">
        <v>1137</v>
      </c>
      <c r="C2789" s="160" t="str">
        <f>TRIM(CLEAN(TEXT(IFERROR(INDEX('Snakeden MR'!$B$4:$C$3028,MATCH($A2789,'Snakeden MR'!$C$4:$C$3028,0),1),"-"),"@")))</f>
        <v>-</v>
      </c>
      <c r="D2789" s="147" t="str">
        <f>TRIM(CLEAN(TEXT(IFERROR(INDEX('Snakeden MR'!$I$4:$J$3028,MATCH($A2789,'Snakeden MR'!$J$4:$J$3028,0),1),"-"),"@")))</f>
        <v>-</v>
      </c>
      <c r="E2789" s="147" t="str">
        <f>TRIM(CLEAN(TEXT(IFERROR(INDEX('Snakeden MR'!$P$4:$Q$3028,MATCH($A2789,'Snakeden MR'!$Q$4:$Q$3028,0),1),"-"),"@")))</f>
        <v>-</v>
      </c>
      <c r="F2789" s="147" t="str">
        <f>TRIM(CLEAN(TEXT(IFERROR(INDEX('Snakeden MR'!$W$4:$X$3028,MATCH($A2789,'Snakeden MR'!$X$4:$X$3028,0),1),"-"),"@")))</f>
        <v>-</v>
      </c>
      <c r="G2789" s="159" t="str">
        <f t="shared" si="86"/>
        <v>Not Found</v>
      </c>
      <c r="H2789" t="str" cm="1">
        <f t="array" ref="H2789">IF(SUMPRODUCT((TRIM(C2789:F2789)&lt;&gt;"-")*1)=0,
    "No Data",
    IF(COUNTIF(C2789:F2789,INDEX(_xlfn._xlws.FILTER(C2789:F2789,TRIM(C2789:F2789)&lt;&gt;"-"),1))=SUMPRODUCT((TRIM(C2789:F2789)&lt;&gt;"-")*1),
    "No Change",
    "Change"))</f>
        <v>No Data</v>
      </c>
      <c r="I2789" s="159"/>
      <c r="J2789"/>
      <c r="K2789" s="163"/>
      <c r="L2789" s="147" t="str">
        <f>TRIM(CLEAN(TEXT(IFERROR(INDEX('Glade MR'!$B$4:$C$3000,MATCH($A2789,'Glade MR'!$C$4:$C$3000,0),1),"-"),"@")))</f>
        <v>Pool 1</v>
      </c>
      <c r="M2789" s="147" t="str">
        <f>TRIM(CLEAN(TEXT(IFERROR(INDEX('Glade MR'!$I$4:$J$3000,MATCH($A2789,'Glade MR'!$J$4:$J$3000,0),1),"-"),"@")))</f>
        <v>-</v>
      </c>
      <c r="N2789" s="147" t="str">
        <f>TRIM(CLEAN(TEXT(IFERROR(INDEX('Glade MR'!$P$4:$Q$3000,MATCH($A2789,'Glade MR'!$Q$4:$Q$3000,0),1),"-"),"@")))</f>
        <v>-</v>
      </c>
      <c r="O2789" s="147" t="str">
        <f>TRIM(CLEAN(TEXT(IFERROR(INDEX('Glade MR'!$W$4:$X$3000,MATCH($A2789,'Glade MR'!$X$4:$X$3000,0),1),"-"),"@")))</f>
        <v>Pool 1</v>
      </c>
      <c r="P2789" s="159" t="str">
        <f t="shared" si="87"/>
        <v>Found</v>
      </c>
      <c r="Q2789" t="str" cm="1">
        <f t="array" ref="Q2789">IF(SUMPRODUCT((TRIM(L2789:O2789)&lt;&gt;"-")*1)=0,
    "No Data",
    IF(COUNTIF(L2789:O2789,INDEX(_xlfn._xlws.FILTER(L2789:O2789,TRIM(L2789:O2789)&lt;&gt;"-"),1))=SUMPRODUCT((TRIM(L2789:O2789)&lt;&gt;"-")*1),
    "No Change",
    "Change"))</f>
        <v>No Change</v>
      </c>
      <c r="R2789" s="159"/>
      <c r="S2789" s="111"/>
    </row>
    <row r="2790" spans="1:19" x14ac:dyDescent="0.3">
      <c r="A2790" t="s">
        <v>3121</v>
      </c>
      <c r="B2790" t="s">
        <v>1145</v>
      </c>
      <c r="C2790" s="160" t="str">
        <f>TRIM(CLEAN(TEXT(IFERROR(INDEX('Snakeden MR'!$B$4:$C$3028,MATCH($A2790,'Snakeden MR'!$C$4:$C$3028,0),1),"-"),"@")))</f>
        <v>-</v>
      </c>
      <c r="D2790" s="147" t="str">
        <f>TRIM(CLEAN(TEXT(IFERROR(INDEX('Snakeden MR'!$I$4:$J$3028,MATCH($A2790,'Snakeden MR'!$J$4:$J$3028,0),1),"-"),"@")))</f>
        <v>-</v>
      </c>
      <c r="E2790" s="147" t="str">
        <f>TRIM(CLEAN(TEXT(IFERROR(INDEX('Snakeden MR'!$P$4:$Q$3028,MATCH($A2790,'Snakeden MR'!$Q$4:$Q$3028,0),1),"-"),"@")))</f>
        <v>-</v>
      </c>
      <c r="F2790" s="147" t="str">
        <f>TRIM(CLEAN(TEXT(IFERROR(INDEX('Snakeden MR'!$W$4:$X$3028,MATCH($A2790,'Snakeden MR'!$X$4:$X$3028,0),1),"-"),"@")))</f>
        <v>-</v>
      </c>
      <c r="G2790" s="159" t="str">
        <f t="shared" si="86"/>
        <v>Not Found</v>
      </c>
      <c r="H2790" t="str" cm="1">
        <f t="array" ref="H2790">IF(SUMPRODUCT((TRIM(C2790:F2790)&lt;&gt;"-")*1)=0,
    "No Data",
    IF(COUNTIF(C2790:F2790,INDEX(_xlfn._xlws.FILTER(C2790:F2790,TRIM(C2790:F2790)&lt;&gt;"-"),1))=SUMPRODUCT((TRIM(C2790:F2790)&lt;&gt;"-")*1),
    "No Change",
    "Change"))</f>
        <v>No Data</v>
      </c>
      <c r="I2790" s="159"/>
      <c r="J2790"/>
      <c r="K2790" s="163"/>
      <c r="L2790" s="147" t="str">
        <f>TRIM(CLEAN(TEXT(IFERROR(INDEX('Glade MR'!$B$4:$C$3000,MATCH($A2790,'Glade MR'!$C$4:$C$3000,0),1),"-"),"@")))</f>
        <v>-</v>
      </c>
      <c r="M2790" s="147" t="str">
        <f>TRIM(CLEAN(TEXT(IFERROR(INDEX('Glade MR'!$I$4:$J$3000,MATCH($A2790,'Glade MR'!$J$4:$J$3000,0),1),"-"),"@")))</f>
        <v>-</v>
      </c>
      <c r="N2790" s="147" t="str">
        <f>TRIM(CLEAN(TEXT(IFERROR(INDEX('Glade MR'!$P$4:$Q$3000,MATCH($A2790,'Glade MR'!$Q$4:$Q$3000,0),1),"-"),"@")))</f>
        <v>-</v>
      </c>
      <c r="O2790" s="147" t="str">
        <f>TRIM(CLEAN(TEXT(IFERROR(INDEX('Glade MR'!$W$4:$X$3000,MATCH($A2790,'Glade MR'!$X$4:$X$3000,0),1),"-"),"@")))</f>
        <v>-</v>
      </c>
      <c r="P2790" s="159" t="str">
        <f t="shared" si="87"/>
        <v>Not Found</v>
      </c>
      <c r="Q2790" t="str" cm="1">
        <f t="array" ref="Q2790">IF(SUMPRODUCT((TRIM(L2790:O2790)&lt;&gt;"-")*1)=0,
    "No Data",
    IF(COUNTIF(L2790:O2790,INDEX(_xlfn._xlws.FILTER(L2790:O2790,TRIM(L2790:O2790)&lt;&gt;"-"),1))=SUMPRODUCT((TRIM(L2790:O2790)&lt;&gt;"-")*1),
    "No Change",
    "Change"))</f>
        <v>No Data</v>
      </c>
      <c r="R2790" s="159"/>
      <c r="S2790" s="111"/>
    </row>
    <row r="2791" spans="1:19" x14ac:dyDescent="0.3">
      <c r="A2791" t="s">
        <v>3122</v>
      </c>
      <c r="B2791" t="s">
        <v>1145</v>
      </c>
      <c r="C2791" s="160" t="str">
        <f>TRIM(CLEAN(TEXT(IFERROR(INDEX('Snakeden MR'!$B$4:$C$3028,MATCH($A2791,'Snakeden MR'!$C$4:$C$3028,0),1),"-"),"@")))</f>
        <v>-</v>
      </c>
      <c r="D2791" s="147" t="str">
        <f>TRIM(CLEAN(TEXT(IFERROR(INDEX('Snakeden MR'!$I$4:$J$3028,MATCH($A2791,'Snakeden MR'!$J$4:$J$3028,0),1),"-"),"@")))</f>
        <v>-</v>
      </c>
      <c r="E2791" s="147" t="str">
        <f>TRIM(CLEAN(TEXT(IFERROR(INDEX('Snakeden MR'!$P$4:$Q$3028,MATCH($A2791,'Snakeden MR'!$Q$4:$Q$3028,0),1),"-"),"@")))</f>
        <v>-</v>
      </c>
      <c r="F2791" s="147" t="str">
        <f>TRIM(CLEAN(TEXT(IFERROR(INDEX('Snakeden MR'!$W$4:$X$3028,MATCH($A2791,'Snakeden MR'!$X$4:$X$3028,0),1),"-"),"@")))</f>
        <v>-</v>
      </c>
      <c r="G2791" s="159" t="str">
        <f t="shared" si="86"/>
        <v>Not Found</v>
      </c>
      <c r="H2791" t="str" cm="1">
        <f t="array" ref="H2791">IF(SUMPRODUCT((TRIM(C2791:F2791)&lt;&gt;"-")*1)=0,
    "No Data",
    IF(COUNTIF(C2791:F2791,INDEX(_xlfn._xlws.FILTER(C2791:F2791,TRIM(C2791:F2791)&lt;&gt;"-"),1))=SUMPRODUCT((TRIM(C2791:F2791)&lt;&gt;"-")*1),
    "No Change",
    "Change"))</f>
        <v>No Data</v>
      </c>
      <c r="I2791" s="159"/>
      <c r="J2791"/>
      <c r="K2791" s="163"/>
      <c r="L2791" s="147" t="str">
        <f>TRIM(CLEAN(TEXT(IFERROR(INDEX('Glade MR'!$B$4:$C$3000,MATCH($A2791,'Glade MR'!$C$4:$C$3000,0),1),"-"),"@")))</f>
        <v>-</v>
      </c>
      <c r="M2791" s="147" t="str">
        <f>TRIM(CLEAN(TEXT(IFERROR(INDEX('Glade MR'!$I$4:$J$3000,MATCH($A2791,'Glade MR'!$J$4:$J$3000,0),1),"-"),"@")))</f>
        <v>-</v>
      </c>
      <c r="N2791" s="147" t="str">
        <f>TRIM(CLEAN(TEXT(IFERROR(INDEX('Glade MR'!$P$4:$Q$3000,MATCH($A2791,'Glade MR'!$Q$4:$Q$3000,0),1),"-"),"@")))</f>
        <v>-</v>
      </c>
      <c r="O2791" s="147" t="str">
        <f>TRIM(CLEAN(TEXT(IFERROR(INDEX('Glade MR'!$W$4:$X$3000,MATCH($A2791,'Glade MR'!$X$4:$X$3000,0),1),"-"),"@")))</f>
        <v>-</v>
      </c>
      <c r="P2791" s="159" t="str">
        <f t="shared" si="87"/>
        <v>Not Found</v>
      </c>
      <c r="Q2791" t="str" cm="1">
        <f t="array" ref="Q2791">IF(SUMPRODUCT((TRIM(L2791:O2791)&lt;&gt;"-")*1)=0,
    "No Data",
    IF(COUNTIF(L2791:O2791,INDEX(_xlfn._xlws.FILTER(L2791:O2791,TRIM(L2791:O2791)&lt;&gt;"-"),1))=SUMPRODUCT((TRIM(L2791:O2791)&lt;&gt;"-")*1),
    "No Change",
    "Change"))</f>
        <v>No Data</v>
      </c>
      <c r="R2791" s="159"/>
      <c r="S2791" s="111"/>
    </row>
    <row r="2792" spans="1:19" x14ac:dyDescent="0.3">
      <c r="A2792" t="s">
        <v>3123</v>
      </c>
      <c r="B2792" t="s">
        <v>1145</v>
      </c>
      <c r="C2792" s="160" t="str">
        <f>TRIM(CLEAN(TEXT(IFERROR(INDEX('Snakeden MR'!$B$4:$C$3028,MATCH($A2792,'Snakeden MR'!$C$4:$C$3028,0),1),"-"),"@")))</f>
        <v>-</v>
      </c>
      <c r="D2792" s="147" t="str">
        <f>TRIM(CLEAN(TEXT(IFERROR(INDEX('Snakeden MR'!$I$4:$J$3028,MATCH($A2792,'Snakeden MR'!$J$4:$J$3028,0),1),"-"),"@")))</f>
        <v>-</v>
      </c>
      <c r="E2792" s="147" t="str">
        <f>TRIM(CLEAN(TEXT(IFERROR(INDEX('Snakeden MR'!$P$4:$Q$3028,MATCH($A2792,'Snakeden MR'!$Q$4:$Q$3028,0),1),"-"),"@")))</f>
        <v>-</v>
      </c>
      <c r="F2792" s="147" t="str">
        <f>TRIM(CLEAN(TEXT(IFERROR(INDEX('Snakeden MR'!$W$4:$X$3028,MATCH($A2792,'Snakeden MR'!$X$4:$X$3028,0),1),"-"),"@")))</f>
        <v>-</v>
      </c>
      <c r="G2792" s="159" t="str">
        <f t="shared" si="86"/>
        <v>Not Found</v>
      </c>
      <c r="H2792" t="str" cm="1">
        <f t="array" ref="H2792">IF(SUMPRODUCT((TRIM(C2792:F2792)&lt;&gt;"-")*1)=0,
    "No Data",
    IF(COUNTIF(C2792:F2792,INDEX(_xlfn._xlws.FILTER(C2792:F2792,TRIM(C2792:F2792)&lt;&gt;"-"),1))=SUMPRODUCT((TRIM(C2792:F2792)&lt;&gt;"-")*1),
    "No Change",
    "Change"))</f>
        <v>No Data</v>
      </c>
      <c r="I2792" s="159"/>
      <c r="J2792"/>
      <c r="K2792" s="163"/>
      <c r="L2792" s="147" t="str">
        <f>TRIM(CLEAN(TEXT(IFERROR(INDEX('Glade MR'!$B$4:$C$3000,MATCH($A2792,'Glade MR'!$C$4:$C$3000,0),1),"-"),"@")))</f>
        <v>-</v>
      </c>
      <c r="M2792" s="147" t="str">
        <f>TRIM(CLEAN(TEXT(IFERROR(INDEX('Glade MR'!$I$4:$J$3000,MATCH($A2792,'Glade MR'!$J$4:$J$3000,0),1),"-"),"@")))</f>
        <v>-</v>
      </c>
      <c r="N2792" s="147" t="str">
        <f>TRIM(CLEAN(TEXT(IFERROR(INDEX('Glade MR'!$P$4:$Q$3000,MATCH($A2792,'Glade MR'!$Q$4:$Q$3000,0),1),"-"),"@")))</f>
        <v>-</v>
      </c>
      <c r="O2792" s="147" t="str">
        <f>TRIM(CLEAN(TEXT(IFERROR(INDEX('Glade MR'!$W$4:$X$3000,MATCH($A2792,'Glade MR'!$X$4:$X$3000,0),1),"-"),"@")))</f>
        <v>-</v>
      </c>
      <c r="P2792" s="159" t="str">
        <f t="shared" si="87"/>
        <v>Not Found</v>
      </c>
      <c r="Q2792" t="str" cm="1">
        <f t="array" ref="Q2792">IF(SUMPRODUCT((TRIM(L2792:O2792)&lt;&gt;"-")*1)=0,
    "No Data",
    IF(COUNTIF(L2792:O2792,INDEX(_xlfn._xlws.FILTER(L2792:O2792,TRIM(L2792:O2792)&lt;&gt;"-"),1))=SUMPRODUCT((TRIM(L2792:O2792)&lt;&gt;"-")*1),
    "No Change",
    "Change"))</f>
        <v>No Data</v>
      </c>
      <c r="R2792" s="159"/>
      <c r="S2792" s="111"/>
    </row>
    <row r="2793" spans="1:19" x14ac:dyDescent="0.3">
      <c r="A2793" t="s">
        <v>3124</v>
      </c>
      <c r="B2793" t="s">
        <v>1145</v>
      </c>
      <c r="C2793" s="160" t="str">
        <f>TRIM(CLEAN(TEXT(IFERROR(INDEX('Snakeden MR'!$B$4:$C$3028,MATCH($A2793,'Snakeden MR'!$C$4:$C$3028,0),1),"-"),"@")))</f>
        <v>-</v>
      </c>
      <c r="D2793" s="147" t="str">
        <f>TRIM(CLEAN(TEXT(IFERROR(INDEX('Snakeden MR'!$I$4:$J$3028,MATCH($A2793,'Snakeden MR'!$J$4:$J$3028,0),1),"-"),"@")))</f>
        <v>-</v>
      </c>
      <c r="E2793" s="147" t="str">
        <f>TRIM(CLEAN(TEXT(IFERROR(INDEX('Snakeden MR'!$P$4:$Q$3028,MATCH($A2793,'Snakeden MR'!$Q$4:$Q$3028,0),1),"-"),"@")))</f>
        <v>-</v>
      </c>
      <c r="F2793" s="147" t="str">
        <f>TRIM(CLEAN(TEXT(IFERROR(INDEX('Snakeden MR'!$W$4:$X$3028,MATCH($A2793,'Snakeden MR'!$X$4:$X$3028,0),1),"-"),"@")))</f>
        <v>-</v>
      </c>
      <c r="G2793" s="159" t="str">
        <f t="shared" si="86"/>
        <v>Not Found</v>
      </c>
      <c r="H2793" t="str" cm="1">
        <f t="array" ref="H2793">IF(SUMPRODUCT((TRIM(C2793:F2793)&lt;&gt;"-")*1)=0,
    "No Data",
    IF(COUNTIF(C2793:F2793,INDEX(_xlfn._xlws.FILTER(C2793:F2793,TRIM(C2793:F2793)&lt;&gt;"-"),1))=SUMPRODUCT((TRIM(C2793:F2793)&lt;&gt;"-")*1),
    "No Change",
    "Change"))</f>
        <v>No Data</v>
      </c>
      <c r="I2793" s="159"/>
      <c r="J2793"/>
      <c r="K2793" s="163"/>
      <c r="L2793" s="147" t="str">
        <f>TRIM(CLEAN(TEXT(IFERROR(INDEX('Glade MR'!$B$4:$C$3000,MATCH($A2793,'Glade MR'!$C$4:$C$3000,0),1),"-"),"@")))</f>
        <v>-</v>
      </c>
      <c r="M2793" s="147" t="str">
        <f>TRIM(CLEAN(TEXT(IFERROR(INDEX('Glade MR'!$I$4:$J$3000,MATCH($A2793,'Glade MR'!$J$4:$J$3000,0),1),"-"),"@")))</f>
        <v>-</v>
      </c>
      <c r="N2793" s="147" t="str">
        <f>TRIM(CLEAN(TEXT(IFERROR(INDEX('Glade MR'!$P$4:$Q$3000,MATCH($A2793,'Glade MR'!$Q$4:$Q$3000,0),1),"-"),"@")))</f>
        <v>-</v>
      </c>
      <c r="O2793" s="147" t="str">
        <f>TRIM(CLEAN(TEXT(IFERROR(INDEX('Glade MR'!$W$4:$X$3000,MATCH($A2793,'Glade MR'!$X$4:$X$3000,0),1),"-"),"@")))</f>
        <v>-</v>
      </c>
      <c r="P2793" s="159" t="str">
        <f t="shared" si="87"/>
        <v>Not Found</v>
      </c>
      <c r="Q2793" t="str" cm="1">
        <f t="array" ref="Q2793">IF(SUMPRODUCT((TRIM(L2793:O2793)&lt;&gt;"-")*1)=0,
    "No Data",
    IF(COUNTIF(L2793:O2793,INDEX(_xlfn._xlws.FILTER(L2793:O2793,TRIM(L2793:O2793)&lt;&gt;"-"),1))=SUMPRODUCT((TRIM(L2793:O2793)&lt;&gt;"-")*1),
    "No Change",
    "Change"))</f>
        <v>No Data</v>
      </c>
      <c r="R2793" s="159"/>
      <c r="S2793" s="111"/>
    </row>
    <row r="2794" spans="1:19" x14ac:dyDescent="0.3">
      <c r="A2794" t="s">
        <v>3125</v>
      </c>
      <c r="B2794" t="s">
        <v>1145</v>
      </c>
      <c r="C2794" s="160" t="str">
        <f>TRIM(CLEAN(TEXT(IFERROR(INDEX('Snakeden MR'!$B$4:$C$3028,MATCH($A2794,'Snakeden MR'!$C$4:$C$3028,0),1),"-"),"@")))</f>
        <v>-</v>
      </c>
      <c r="D2794" s="147" t="str">
        <f>TRIM(CLEAN(TEXT(IFERROR(INDEX('Snakeden MR'!$I$4:$J$3028,MATCH($A2794,'Snakeden MR'!$J$4:$J$3028,0),1),"-"),"@")))</f>
        <v>-</v>
      </c>
      <c r="E2794" s="147" t="str">
        <f>TRIM(CLEAN(TEXT(IFERROR(INDEX('Snakeden MR'!$P$4:$Q$3028,MATCH($A2794,'Snakeden MR'!$Q$4:$Q$3028,0),1),"-"),"@")))</f>
        <v>-</v>
      </c>
      <c r="F2794" s="147" t="str">
        <f>TRIM(CLEAN(TEXT(IFERROR(INDEX('Snakeden MR'!$W$4:$X$3028,MATCH($A2794,'Snakeden MR'!$X$4:$X$3028,0),1),"-"),"@")))</f>
        <v>-</v>
      </c>
      <c r="G2794" s="159" t="str">
        <f t="shared" si="86"/>
        <v>Not Found</v>
      </c>
      <c r="H2794" t="str" cm="1">
        <f t="array" ref="H2794">IF(SUMPRODUCT((TRIM(C2794:F2794)&lt;&gt;"-")*1)=0,
    "No Data",
    IF(COUNTIF(C2794:F2794,INDEX(_xlfn._xlws.FILTER(C2794:F2794,TRIM(C2794:F2794)&lt;&gt;"-"),1))=SUMPRODUCT((TRIM(C2794:F2794)&lt;&gt;"-")*1),
    "No Change",
    "Change"))</f>
        <v>No Data</v>
      </c>
      <c r="I2794" s="159"/>
      <c r="J2794"/>
      <c r="K2794" s="163"/>
      <c r="L2794" s="147" t="str">
        <f>TRIM(CLEAN(TEXT(IFERROR(INDEX('Glade MR'!$B$4:$C$3000,MATCH($A2794,'Glade MR'!$C$4:$C$3000,0),1),"-"),"@")))</f>
        <v>-</v>
      </c>
      <c r="M2794" s="147" t="str">
        <f>TRIM(CLEAN(TEXT(IFERROR(INDEX('Glade MR'!$I$4:$J$3000,MATCH($A2794,'Glade MR'!$J$4:$J$3000,0),1),"-"),"@")))</f>
        <v>-</v>
      </c>
      <c r="N2794" s="147" t="str">
        <f>TRIM(CLEAN(TEXT(IFERROR(INDEX('Glade MR'!$P$4:$Q$3000,MATCH($A2794,'Glade MR'!$Q$4:$Q$3000,0),1),"-"),"@")))</f>
        <v>-</v>
      </c>
      <c r="O2794" s="147" t="str">
        <f>TRIM(CLEAN(TEXT(IFERROR(INDEX('Glade MR'!$W$4:$X$3000,MATCH($A2794,'Glade MR'!$X$4:$X$3000,0),1),"-"),"@")))</f>
        <v>-</v>
      </c>
      <c r="P2794" s="159" t="str">
        <f t="shared" si="87"/>
        <v>Not Found</v>
      </c>
      <c r="Q2794" t="str" cm="1">
        <f t="array" ref="Q2794">IF(SUMPRODUCT((TRIM(L2794:O2794)&lt;&gt;"-")*1)=0,
    "No Data",
    IF(COUNTIF(L2794:O2794,INDEX(_xlfn._xlws.FILTER(L2794:O2794,TRIM(L2794:O2794)&lt;&gt;"-"),1))=SUMPRODUCT((TRIM(L2794:O2794)&lt;&gt;"-")*1),
    "No Change",
    "Change"))</f>
        <v>No Data</v>
      </c>
      <c r="R2794" s="159"/>
      <c r="S2794" s="111"/>
    </row>
    <row r="2795" spans="1:19" x14ac:dyDescent="0.3">
      <c r="A2795" t="s">
        <v>3126</v>
      </c>
      <c r="B2795" t="s">
        <v>1145</v>
      </c>
      <c r="C2795" s="160" t="str">
        <f>TRIM(CLEAN(TEXT(IFERROR(INDEX('Snakeden MR'!$B$4:$C$3028,MATCH($A2795,'Snakeden MR'!$C$4:$C$3028,0),1),"-"),"@")))</f>
        <v>-</v>
      </c>
      <c r="D2795" s="147" t="str">
        <f>TRIM(CLEAN(TEXT(IFERROR(INDEX('Snakeden MR'!$I$4:$J$3028,MATCH($A2795,'Snakeden MR'!$J$4:$J$3028,0),1),"-"),"@")))</f>
        <v>-</v>
      </c>
      <c r="E2795" s="147" t="str">
        <f>TRIM(CLEAN(TEXT(IFERROR(INDEX('Snakeden MR'!$P$4:$Q$3028,MATCH($A2795,'Snakeden MR'!$Q$4:$Q$3028,0),1),"-"),"@")))</f>
        <v>-</v>
      </c>
      <c r="F2795" s="147" t="str">
        <f>TRIM(CLEAN(TEXT(IFERROR(INDEX('Snakeden MR'!$W$4:$X$3028,MATCH($A2795,'Snakeden MR'!$X$4:$X$3028,0),1),"-"),"@")))</f>
        <v>-</v>
      </c>
      <c r="G2795" s="159" t="str">
        <f t="shared" si="86"/>
        <v>Not Found</v>
      </c>
      <c r="H2795" t="str" cm="1">
        <f t="array" ref="H2795">IF(SUMPRODUCT((TRIM(C2795:F2795)&lt;&gt;"-")*1)=0,
    "No Data",
    IF(COUNTIF(C2795:F2795,INDEX(_xlfn._xlws.FILTER(C2795:F2795,TRIM(C2795:F2795)&lt;&gt;"-"),1))=SUMPRODUCT((TRIM(C2795:F2795)&lt;&gt;"-")*1),
    "No Change",
    "Change"))</f>
        <v>No Data</v>
      </c>
      <c r="I2795" s="159"/>
      <c r="J2795"/>
      <c r="K2795" s="163"/>
      <c r="L2795" s="147" t="str">
        <f>TRIM(CLEAN(TEXT(IFERROR(INDEX('Glade MR'!$B$4:$C$3000,MATCH($A2795,'Glade MR'!$C$4:$C$3000,0),1),"-"),"@")))</f>
        <v>-</v>
      </c>
      <c r="M2795" s="147" t="str">
        <f>TRIM(CLEAN(TEXT(IFERROR(INDEX('Glade MR'!$I$4:$J$3000,MATCH($A2795,'Glade MR'!$J$4:$J$3000,0),1),"-"),"@")))</f>
        <v>-</v>
      </c>
      <c r="N2795" s="147" t="str">
        <f>TRIM(CLEAN(TEXT(IFERROR(INDEX('Glade MR'!$P$4:$Q$3000,MATCH($A2795,'Glade MR'!$Q$4:$Q$3000,0),1),"-"),"@")))</f>
        <v>-</v>
      </c>
      <c r="O2795" s="147" t="str">
        <f>TRIM(CLEAN(TEXT(IFERROR(INDEX('Glade MR'!$W$4:$X$3000,MATCH($A2795,'Glade MR'!$X$4:$X$3000,0),1),"-"),"@")))</f>
        <v>-</v>
      </c>
      <c r="P2795" s="159" t="str">
        <f t="shared" si="87"/>
        <v>Not Found</v>
      </c>
      <c r="Q2795" t="str" cm="1">
        <f t="array" ref="Q2795">IF(SUMPRODUCT((TRIM(L2795:O2795)&lt;&gt;"-")*1)=0,
    "No Data",
    IF(COUNTIF(L2795:O2795,INDEX(_xlfn._xlws.FILTER(L2795:O2795,TRIM(L2795:O2795)&lt;&gt;"-"),1))=SUMPRODUCT((TRIM(L2795:O2795)&lt;&gt;"-")*1),
    "No Change",
    "Change"))</f>
        <v>No Data</v>
      </c>
      <c r="R2795" s="159"/>
      <c r="S2795" s="111"/>
    </row>
    <row r="2796" spans="1:19" x14ac:dyDescent="0.3">
      <c r="A2796" t="s">
        <v>3127</v>
      </c>
      <c r="B2796" t="s">
        <v>1145</v>
      </c>
      <c r="C2796" s="160" t="str">
        <f>TRIM(CLEAN(TEXT(IFERROR(INDEX('Snakeden MR'!$B$4:$C$3028,MATCH($A2796,'Snakeden MR'!$C$4:$C$3028,0),1),"-"),"@")))</f>
        <v>-</v>
      </c>
      <c r="D2796" s="147" t="str">
        <f>TRIM(CLEAN(TEXT(IFERROR(INDEX('Snakeden MR'!$I$4:$J$3028,MATCH($A2796,'Snakeden MR'!$J$4:$J$3028,0),1),"-"),"@")))</f>
        <v>-</v>
      </c>
      <c r="E2796" s="147" t="str">
        <f>TRIM(CLEAN(TEXT(IFERROR(INDEX('Snakeden MR'!$P$4:$Q$3028,MATCH($A2796,'Snakeden MR'!$Q$4:$Q$3028,0),1),"-"),"@")))</f>
        <v>-</v>
      </c>
      <c r="F2796" s="147" t="str">
        <f>TRIM(CLEAN(TEXT(IFERROR(INDEX('Snakeden MR'!$W$4:$X$3028,MATCH($A2796,'Snakeden MR'!$X$4:$X$3028,0),1),"-"),"@")))</f>
        <v>-</v>
      </c>
      <c r="G2796" s="159" t="str">
        <f t="shared" si="86"/>
        <v>Not Found</v>
      </c>
      <c r="H2796" t="str" cm="1">
        <f t="array" ref="H2796">IF(SUMPRODUCT((TRIM(C2796:F2796)&lt;&gt;"-")*1)=0,
    "No Data",
    IF(COUNTIF(C2796:F2796,INDEX(_xlfn._xlws.FILTER(C2796:F2796,TRIM(C2796:F2796)&lt;&gt;"-"),1))=SUMPRODUCT((TRIM(C2796:F2796)&lt;&gt;"-")*1),
    "No Change",
    "Change"))</f>
        <v>No Data</v>
      </c>
      <c r="I2796" s="159"/>
      <c r="J2796"/>
      <c r="K2796" s="163"/>
      <c r="L2796" s="147" t="str">
        <f>TRIM(CLEAN(TEXT(IFERROR(INDEX('Glade MR'!$B$4:$C$3000,MATCH($A2796,'Glade MR'!$C$4:$C$3000,0),1),"-"),"@")))</f>
        <v>-</v>
      </c>
      <c r="M2796" s="147" t="str">
        <f>TRIM(CLEAN(TEXT(IFERROR(INDEX('Glade MR'!$I$4:$J$3000,MATCH($A2796,'Glade MR'!$J$4:$J$3000,0),1),"-"),"@")))</f>
        <v>-</v>
      </c>
      <c r="N2796" s="147" t="str">
        <f>TRIM(CLEAN(TEXT(IFERROR(INDEX('Glade MR'!$P$4:$Q$3000,MATCH($A2796,'Glade MR'!$Q$4:$Q$3000,0),1),"-"),"@")))</f>
        <v>-</v>
      </c>
      <c r="O2796" s="147" t="str">
        <f>TRIM(CLEAN(TEXT(IFERROR(INDEX('Glade MR'!$W$4:$X$3000,MATCH($A2796,'Glade MR'!$X$4:$X$3000,0),1),"-"),"@")))</f>
        <v>-</v>
      </c>
      <c r="P2796" s="159" t="str">
        <f t="shared" si="87"/>
        <v>Not Found</v>
      </c>
      <c r="Q2796" t="str" cm="1">
        <f t="array" ref="Q2796">IF(SUMPRODUCT((TRIM(L2796:O2796)&lt;&gt;"-")*1)=0,
    "No Data",
    IF(COUNTIF(L2796:O2796,INDEX(_xlfn._xlws.FILTER(L2796:O2796,TRIM(L2796:O2796)&lt;&gt;"-"),1))=SUMPRODUCT((TRIM(L2796:O2796)&lt;&gt;"-")*1),
    "No Change",
    "Change"))</f>
        <v>No Data</v>
      </c>
      <c r="R2796" s="159"/>
      <c r="S2796" s="111"/>
    </row>
    <row r="2797" spans="1:19" x14ac:dyDescent="0.3">
      <c r="A2797" t="s">
        <v>3128</v>
      </c>
      <c r="B2797" t="s">
        <v>1145</v>
      </c>
      <c r="C2797" s="160" t="str">
        <f>TRIM(CLEAN(TEXT(IFERROR(INDEX('Snakeden MR'!$B$4:$C$3028,MATCH($A2797,'Snakeden MR'!$C$4:$C$3028,0),1),"-"),"@")))</f>
        <v>-</v>
      </c>
      <c r="D2797" s="147" t="str">
        <f>TRIM(CLEAN(TEXT(IFERROR(INDEX('Snakeden MR'!$I$4:$J$3028,MATCH($A2797,'Snakeden MR'!$J$4:$J$3028,0),1),"-"),"@")))</f>
        <v>-</v>
      </c>
      <c r="E2797" s="147" t="str">
        <f>TRIM(CLEAN(TEXT(IFERROR(INDEX('Snakeden MR'!$P$4:$Q$3028,MATCH($A2797,'Snakeden MR'!$Q$4:$Q$3028,0),1),"-"),"@")))</f>
        <v>-</v>
      </c>
      <c r="F2797" s="147" t="str">
        <f>TRIM(CLEAN(TEXT(IFERROR(INDEX('Snakeden MR'!$W$4:$X$3028,MATCH($A2797,'Snakeden MR'!$X$4:$X$3028,0),1),"-"),"@")))</f>
        <v>-</v>
      </c>
      <c r="G2797" s="159" t="str">
        <f t="shared" si="86"/>
        <v>Not Found</v>
      </c>
      <c r="H2797" t="str" cm="1">
        <f t="array" ref="H2797">IF(SUMPRODUCT((TRIM(C2797:F2797)&lt;&gt;"-")*1)=0,
    "No Data",
    IF(COUNTIF(C2797:F2797,INDEX(_xlfn._xlws.FILTER(C2797:F2797,TRIM(C2797:F2797)&lt;&gt;"-"),1))=SUMPRODUCT((TRIM(C2797:F2797)&lt;&gt;"-")*1),
    "No Change",
    "Change"))</f>
        <v>No Data</v>
      </c>
      <c r="I2797" s="159"/>
      <c r="J2797"/>
      <c r="K2797" s="163"/>
      <c r="L2797" s="147" t="str">
        <f>TRIM(CLEAN(TEXT(IFERROR(INDEX('Glade MR'!$B$4:$C$3000,MATCH($A2797,'Glade MR'!$C$4:$C$3000,0),1),"-"),"@")))</f>
        <v>-</v>
      </c>
      <c r="M2797" s="147" t="str">
        <f>TRIM(CLEAN(TEXT(IFERROR(INDEX('Glade MR'!$I$4:$J$3000,MATCH($A2797,'Glade MR'!$J$4:$J$3000,0),1),"-"),"@")))</f>
        <v>-</v>
      </c>
      <c r="N2797" s="147" t="str">
        <f>TRIM(CLEAN(TEXT(IFERROR(INDEX('Glade MR'!$P$4:$Q$3000,MATCH($A2797,'Glade MR'!$Q$4:$Q$3000,0),1),"-"),"@")))</f>
        <v>-</v>
      </c>
      <c r="O2797" s="147" t="str">
        <f>TRIM(CLEAN(TEXT(IFERROR(INDEX('Glade MR'!$W$4:$X$3000,MATCH($A2797,'Glade MR'!$X$4:$X$3000,0),1),"-"),"@")))</f>
        <v>-</v>
      </c>
      <c r="P2797" s="159" t="str">
        <f t="shared" si="87"/>
        <v>Not Found</v>
      </c>
      <c r="Q2797" t="str" cm="1">
        <f t="array" ref="Q2797">IF(SUMPRODUCT((TRIM(L2797:O2797)&lt;&gt;"-")*1)=0,
    "No Data",
    IF(COUNTIF(L2797:O2797,INDEX(_xlfn._xlws.FILTER(L2797:O2797,TRIM(L2797:O2797)&lt;&gt;"-"),1))=SUMPRODUCT((TRIM(L2797:O2797)&lt;&gt;"-")*1),
    "No Change",
    "Change"))</f>
        <v>No Data</v>
      </c>
      <c r="R2797" s="159"/>
      <c r="S2797" s="111"/>
    </row>
    <row r="2798" spans="1:19" x14ac:dyDescent="0.3">
      <c r="A2798" t="s">
        <v>3129</v>
      </c>
      <c r="B2798" t="s">
        <v>1145</v>
      </c>
      <c r="C2798" s="160" t="str">
        <f>TRIM(CLEAN(TEXT(IFERROR(INDEX('Snakeden MR'!$B$4:$C$3028,MATCH($A2798,'Snakeden MR'!$C$4:$C$3028,0),1),"-"),"@")))</f>
        <v>-</v>
      </c>
      <c r="D2798" s="147" t="str">
        <f>TRIM(CLEAN(TEXT(IFERROR(INDEX('Snakeden MR'!$I$4:$J$3028,MATCH($A2798,'Snakeden MR'!$J$4:$J$3028,0),1),"-"),"@")))</f>
        <v>-</v>
      </c>
      <c r="E2798" s="147" t="str">
        <f>TRIM(CLEAN(TEXT(IFERROR(INDEX('Snakeden MR'!$P$4:$Q$3028,MATCH($A2798,'Snakeden MR'!$Q$4:$Q$3028,0),1),"-"),"@")))</f>
        <v>-</v>
      </c>
      <c r="F2798" s="147" t="str">
        <f>TRIM(CLEAN(TEXT(IFERROR(INDEX('Snakeden MR'!$W$4:$X$3028,MATCH($A2798,'Snakeden MR'!$X$4:$X$3028,0),1),"-"),"@")))</f>
        <v>-</v>
      </c>
      <c r="G2798" s="159" t="str">
        <f t="shared" si="86"/>
        <v>Not Found</v>
      </c>
      <c r="H2798" t="str" cm="1">
        <f t="array" ref="H2798">IF(SUMPRODUCT((TRIM(C2798:F2798)&lt;&gt;"-")*1)=0,
    "No Data",
    IF(COUNTIF(C2798:F2798,INDEX(_xlfn._xlws.FILTER(C2798:F2798,TRIM(C2798:F2798)&lt;&gt;"-"),1))=SUMPRODUCT((TRIM(C2798:F2798)&lt;&gt;"-")*1),
    "No Change",
    "Change"))</f>
        <v>No Data</v>
      </c>
      <c r="I2798" s="159"/>
      <c r="J2798"/>
      <c r="K2798" s="163"/>
      <c r="L2798" s="147" t="str">
        <f>TRIM(CLEAN(TEXT(IFERROR(INDEX('Glade MR'!$B$4:$C$3000,MATCH($A2798,'Glade MR'!$C$4:$C$3000,0),1),"-"),"@")))</f>
        <v>-</v>
      </c>
      <c r="M2798" s="147" t="str">
        <f>TRIM(CLEAN(TEXT(IFERROR(INDEX('Glade MR'!$I$4:$J$3000,MATCH($A2798,'Glade MR'!$J$4:$J$3000,0),1),"-"),"@")))</f>
        <v>-</v>
      </c>
      <c r="N2798" s="147" t="str">
        <f>TRIM(CLEAN(TEXT(IFERROR(INDEX('Glade MR'!$P$4:$Q$3000,MATCH($A2798,'Glade MR'!$Q$4:$Q$3000,0),1),"-"),"@")))</f>
        <v>-</v>
      </c>
      <c r="O2798" s="147" t="str">
        <f>TRIM(CLEAN(TEXT(IFERROR(INDEX('Glade MR'!$W$4:$X$3000,MATCH($A2798,'Glade MR'!$X$4:$X$3000,0),1),"-"),"@")))</f>
        <v>-</v>
      </c>
      <c r="P2798" s="159" t="str">
        <f t="shared" si="87"/>
        <v>Not Found</v>
      </c>
      <c r="Q2798" t="str" cm="1">
        <f t="array" ref="Q2798">IF(SUMPRODUCT((TRIM(L2798:O2798)&lt;&gt;"-")*1)=0,
    "No Data",
    IF(COUNTIF(L2798:O2798,INDEX(_xlfn._xlws.FILTER(L2798:O2798,TRIM(L2798:O2798)&lt;&gt;"-"),1))=SUMPRODUCT((TRIM(L2798:O2798)&lt;&gt;"-")*1),
    "No Change",
    "Change"))</f>
        <v>No Data</v>
      </c>
      <c r="R2798" s="159"/>
      <c r="S2798" s="111"/>
    </row>
    <row r="2799" spans="1:19" x14ac:dyDescent="0.3">
      <c r="A2799" t="s">
        <v>3130</v>
      </c>
      <c r="B2799" t="s">
        <v>1145</v>
      </c>
      <c r="C2799" s="160" t="str">
        <f>TRIM(CLEAN(TEXT(IFERROR(INDEX('Snakeden MR'!$B$4:$C$3028,MATCH($A2799,'Snakeden MR'!$C$4:$C$3028,0),1),"-"),"@")))</f>
        <v>-</v>
      </c>
      <c r="D2799" s="147" t="str">
        <f>TRIM(CLEAN(TEXT(IFERROR(INDEX('Snakeden MR'!$I$4:$J$3028,MATCH($A2799,'Snakeden MR'!$J$4:$J$3028,0),1),"-"),"@")))</f>
        <v>-</v>
      </c>
      <c r="E2799" s="147" t="str">
        <f>TRIM(CLEAN(TEXT(IFERROR(INDEX('Snakeden MR'!$P$4:$Q$3028,MATCH($A2799,'Snakeden MR'!$Q$4:$Q$3028,0),1),"-"),"@")))</f>
        <v>-</v>
      </c>
      <c r="F2799" s="147" t="str">
        <f>TRIM(CLEAN(TEXT(IFERROR(INDEX('Snakeden MR'!$W$4:$X$3028,MATCH($A2799,'Snakeden MR'!$X$4:$X$3028,0),1),"-"),"@")))</f>
        <v>-</v>
      </c>
      <c r="G2799" s="159" t="str">
        <f t="shared" si="86"/>
        <v>Not Found</v>
      </c>
      <c r="H2799" t="str" cm="1">
        <f t="array" ref="H2799">IF(SUMPRODUCT((TRIM(C2799:F2799)&lt;&gt;"-")*1)=0,
    "No Data",
    IF(COUNTIF(C2799:F2799,INDEX(_xlfn._xlws.FILTER(C2799:F2799,TRIM(C2799:F2799)&lt;&gt;"-"),1))=SUMPRODUCT((TRIM(C2799:F2799)&lt;&gt;"-")*1),
    "No Change",
    "Change"))</f>
        <v>No Data</v>
      </c>
      <c r="I2799" s="159"/>
      <c r="J2799"/>
      <c r="K2799" s="163"/>
      <c r="L2799" s="147" t="str">
        <f>TRIM(CLEAN(TEXT(IFERROR(INDEX('Glade MR'!$B$4:$C$3000,MATCH($A2799,'Glade MR'!$C$4:$C$3000,0),1),"-"),"@")))</f>
        <v>-</v>
      </c>
      <c r="M2799" s="147" t="str">
        <f>TRIM(CLEAN(TEXT(IFERROR(INDEX('Glade MR'!$I$4:$J$3000,MATCH($A2799,'Glade MR'!$J$4:$J$3000,0),1),"-"),"@")))</f>
        <v>-</v>
      </c>
      <c r="N2799" s="147" t="str">
        <f>TRIM(CLEAN(TEXT(IFERROR(INDEX('Glade MR'!$P$4:$Q$3000,MATCH($A2799,'Glade MR'!$Q$4:$Q$3000,0),1),"-"),"@")))</f>
        <v>-</v>
      </c>
      <c r="O2799" s="147" t="str">
        <f>TRIM(CLEAN(TEXT(IFERROR(INDEX('Glade MR'!$W$4:$X$3000,MATCH($A2799,'Glade MR'!$X$4:$X$3000,0),1),"-"),"@")))</f>
        <v>-</v>
      </c>
      <c r="P2799" s="159" t="str">
        <f t="shared" si="87"/>
        <v>Not Found</v>
      </c>
      <c r="Q2799" t="str" cm="1">
        <f t="array" ref="Q2799">IF(SUMPRODUCT((TRIM(L2799:O2799)&lt;&gt;"-")*1)=0,
    "No Data",
    IF(COUNTIF(L2799:O2799,INDEX(_xlfn._xlws.FILTER(L2799:O2799,TRIM(L2799:O2799)&lt;&gt;"-"),1))=SUMPRODUCT((TRIM(L2799:O2799)&lt;&gt;"-")*1),
    "No Change",
    "Change"))</f>
        <v>No Data</v>
      </c>
      <c r="R2799" s="159"/>
      <c r="S2799" s="111"/>
    </row>
    <row r="2800" spans="1:19" x14ac:dyDescent="0.3">
      <c r="A2800" t="s">
        <v>3131</v>
      </c>
      <c r="B2800" t="s">
        <v>1145</v>
      </c>
      <c r="C2800" s="160" t="str">
        <f>TRIM(CLEAN(TEXT(IFERROR(INDEX('Snakeden MR'!$B$4:$C$3028,MATCH($A2800,'Snakeden MR'!$C$4:$C$3028,0),1),"-"),"@")))</f>
        <v>-</v>
      </c>
      <c r="D2800" s="147" t="str">
        <f>TRIM(CLEAN(TEXT(IFERROR(INDEX('Snakeden MR'!$I$4:$J$3028,MATCH($A2800,'Snakeden MR'!$J$4:$J$3028,0),1),"-"),"@")))</f>
        <v>-</v>
      </c>
      <c r="E2800" s="147" t="str">
        <f>TRIM(CLEAN(TEXT(IFERROR(INDEX('Snakeden MR'!$P$4:$Q$3028,MATCH($A2800,'Snakeden MR'!$Q$4:$Q$3028,0),1),"-"),"@")))</f>
        <v>-</v>
      </c>
      <c r="F2800" s="147" t="str">
        <f>TRIM(CLEAN(TEXT(IFERROR(INDEX('Snakeden MR'!$W$4:$X$3028,MATCH($A2800,'Snakeden MR'!$X$4:$X$3028,0),1),"-"),"@")))</f>
        <v>-</v>
      </c>
      <c r="G2800" s="159" t="str">
        <f t="shared" si="86"/>
        <v>Not Found</v>
      </c>
      <c r="H2800" t="str" cm="1">
        <f t="array" ref="H2800">IF(SUMPRODUCT((TRIM(C2800:F2800)&lt;&gt;"-")*1)=0,
    "No Data",
    IF(COUNTIF(C2800:F2800,INDEX(_xlfn._xlws.FILTER(C2800:F2800,TRIM(C2800:F2800)&lt;&gt;"-"),1))=SUMPRODUCT((TRIM(C2800:F2800)&lt;&gt;"-")*1),
    "No Change",
    "Change"))</f>
        <v>No Data</v>
      </c>
      <c r="I2800" s="159"/>
      <c r="J2800"/>
      <c r="K2800" s="163"/>
      <c r="L2800" s="147" t="str">
        <f>TRIM(CLEAN(TEXT(IFERROR(INDEX('Glade MR'!$B$4:$C$3000,MATCH($A2800,'Glade MR'!$C$4:$C$3000,0),1),"-"),"@")))</f>
        <v>-</v>
      </c>
      <c r="M2800" s="147" t="str">
        <f>TRIM(CLEAN(TEXT(IFERROR(INDEX('Glade MR'!$I$4:$J$3000,MATCH($A2800,'Glade MR'!$J$4:$J$3000,0),1),"-"),"@")))</f>
        <v>-</v>
      </c>
      <c r="N2800" s="147" t="str">
        <f>TRIM(CLEAN(TEXT(IFERROR(INDEX('Glade MR'!$P$4:$Q$3000,MATCH($A2800,'Glade MR'!$Q$4:$Q$3000,0),1),"-"),"@")))</f>
        <v>-</v>
      </c>
      <c r="O2800" s="147" t="str">
        <f>TRIM(CLEAN(TEXT(IFERROR(INDEX('Glade MR'!$W$4:$X$3000,MATCH($A2800,'Glade MR'!$X$4:$X$3000,0),1),"-"),"@")))</f>
        <v>-</v>
      </c>
      <c r="P2800" s="159" t="str">
        <f t="shared" si="87"/>
        <v>Not Found</v>
      </c>
      <c r="Q2800" t="str" cm="1">
        <f t="array" ref="Q2800">IF(SUMPRODUCT((TRIM(L2800:O2800)&lt;&gt;"-")*1)=0,
    "No Data",
    IF(COUNTIF(L2800:O2800,INDEX(_xlfn._xlws.FILTER(L2800:O2800,TRIM(L2800:O2800)&lt;&gt;"-"),1))=SUMPRODUCT((TRIM(L2800:O2800)&lt;&gt;"-")*1),
    "No Change",
    "Change"))</f>
        <v>No Data</v>
      </c>
      <c r="R2800" s="159"/>
      <c r="S2800" s="111"/>
    </row>
    <row r="2801" spans="1:19" x14ac:dyDescent="0.3">
      <c r="A2801" t="s">
        <v>3132</v>
      </c>
      <c r="B2801" t="s">
        <v>1145</v>
      </c>
      <c r="C2801" s="160" t="str">
        <f>TRIM(CLEAN(TEXT(IFERROR(INDEX('Snakeden MR'!$B$4:$C$3028,MATCH($A2801,'Snakeden MR'!$C$4:$C$3028,0),1),"-"),"@")))</f>
        <v>-</v>
      </c>
      <c r="D2801" s="147" t="str">
        <f>TRIM(CLEAN(TEXT(IFERROR(INDEX('Snakeden MR'!$I$4:$J$3028,MATCH($A2801,'Snakeden MR'!$J$4:$J$3028,0),1),"-"),"@")))</f>
        <v>-</v>
      </c>
      <c r="E2801" s="147" t="str">
        <f>TRIM(CLEAN(TEXT(IFERROR(INDEX('Snakeden MR'!$P$4:$Q$3028,MATCH($A2801,'Snakeden MR'!$Q$4:$Q$3028,0),1),"-"),"@")))</f>
        <v>-</v>
      </c>
      <c r="F2801" s="147" t="str">
        <f>TRIM(CLEAN(TEXT(IFERROR(INDEX('Snakeden MR'!$W$4:$X$3028,MATCH($A2801,'Snakeden MR'!$X$4:$X$3028,0),1),"-"),"@")))</f>
        <v>-</v>
      </c>
      <c r="G2801" s="159" t="str">
        <f t="shared" si="86"/>
        <v>Not Found</v>
      </c>
      <c r="H2801" t="str" cm="1">
        <f t="array" ref="H2801">IF(SUMPRODUCT((TRIM(C2801:F2801)&lt;&gt;"-")*1)=0,
    "No Data",
    IF(COUNTIF(C2801:F2801,INDEX(_xlfn._xlws.FILTER(C2801:F2801,TRIM(C2801:F2801)&lt;&gt;"-"),1))=SUMPRODUCT((TRIM(C2801:F2801)&lt;&gt;"-")*1),
    "No Change",
    "Change"))</f>
        <v>No Data</v>
      </c>
      <c r="I2801" s="159"/>
      <c r="J2801"/>
      <c r="K2801" s="163"/>
      <c r="L2801" s="147" t="str">
        <f>TRIM(CLEAN(TEXT(IFERROR(INDEX('Glade MR'!$B$4:$C$3000,MATCH($A2801,'Glade MR'!$C$4:$C$3000,0),1),"-"),"@")))</f>
        <v>-</v>
      </c>
      <c r="M2801" s="147" t="str">
        <f>TRIM(CLEAN(TEXT(IFERROR(INDEX('Glade MR'!$I$4:$J$3000,MATCH($A2801,'Glade MR'!$J$4:$J$3000,0),1),"-"),"@")))</f>
        <v>-</v>
      </c>
      <c r="N2801" s="147" t="str">
        <f>TRIM(CLEAN(TEXT(IFERROR(INDEX('Glade MR'!$P$4:$Q$3000,MATCH($A2801,'Glade MR'!$Q$4:$Q$3000,0),1),"-"),"@")))</f>
        <v>-</v>
      </c>
      <c r="O2801" s="147" t="str">
        <f>TRIM(CLEAN(TEXT(IFERROR(INDEX('Glade MR'!$W$4:$X$3000,MATCH($A2801,'Glade MR'!$X$4:$X$3000,0),1),"-"),"@")))</f>
        <v>-</v>
      </c>
      <c r="P2801" s="159" t="str">
        <f t="shared" si="87"/>
        <v>Not Found</v>
      </c>
      <c r="Q2801" t="str" cm="1">
        <f t="array" ref="Q2801">IF(SUMPRODUCT((TRIM(L2801:O2801)&lt;&gt;"-")*1)=0,
    "No Data",
    IF(COUNTIF(L2801:O2801,INDEX(_xlfn._xlws.FILTER(L2801:O2801,TRIM(L2801:O2801)&lt;&gt;"-"),1))=SUMPRODUCT((TRIM(L2801:O2801)&lt;&gt;"-")*1),
    "No Change",
    "Change"))</f>
        <v>No Data</v>
      </c>
      <c r="R2801" s="159"/>
      <c r="S2801" s="111"/>
    </row>
    <row r="2802" spans="1:19" x14ac:dyDescent="0.3">
      <c r="A2802" t="s">
        <v>822</v>
      </c>
      <c r="B2802" t="s">
        <v>1145</v>
      </c>
      <c r="C2802" s="160" t="str">
        <f>TRIM(CLEAN(TEXT(IFERROR(INDEX('Snakeden MR'!$B$4:$C$3028,MATCH($A2802,'Snakeden MR'!$C$4:$C$3028,0),1),"-"),"@")))</f>
        <v>-</v>
      </c>
      <c r="D2802" s="147" t="str">
        <f>TRIM(CLEAN(TEXT(IFERROR(INDEX('Snakeden MR'!$I$4:$J$3028,MATCH($A2802,'Snakeden MR'!$J$4:$J$3028,0),1),"-"),"@")))</f>
        <v>-</v>
      </c>
      <c r="E2802" s="147" t="str">
        <f>TRIM(CLEAN(TEXT(IFERROR(INDEX('Snakeden MR'!$P$4:$Q$3028,MATCH($A2802,'Snakeden MR'!$Q$4:$Q$3028,0),1),"-"),"@")))</f>
        <v>-</v>
      </c>
      <c r="F2802" s="147" t="str">
        <f>TRIM(CLEAN(TEXT(IFERROR(INDEX('Snakeden MR'!$W$4:$X$3028,MATCH($A2802,'Snakeden MR'!$X$4:$X$3028,0),1),"-"),"@")))</f>
        <v>-</v>
      </c>
      <c r="G2802" s="159" t="str">
        <f t="shared" si="86"/>
        <v>Not Found</v>
      </c>
      <c r="H2802" t="str" cm="1">
        <f t="array" ref="H2802">IF(SUMPRODUCT((TRIM(C2802:F2802)&lt;&gt;"-")*1)=0,
    "No Data",
    IF(COUNTIF(C2802:F2802,INDEX(_xlfn._xlws.FILTER(C2802:F2802,TRIM(C2802:F2802)&lt;&gt;"-"),1))=SUMPRODUCT((TRIM(C2802:F2802)&lt;&gt;"-")*1),
    "No Change",
    "Change"))</f>
        <v>No Data</v>
      </c>
      <c r="I2802" s="159"/>
      <c r="J2802"/>
      <c r="K2802" s="163"/>
      <c r="L2802" s="147" t="str">
        <f>TRIM(CLEAN(TEXT(IFERROR(INDEX('Glade MR'!$B$4:$C$3000,MATCH($A2802,'Glade MR'!$C$4:$C$3000,0),1),"-"),"@")))</f>
        <v>-</v>
      </c>
      <c r="M2802" s="147" t="str">
        <f>TRIM(CLEAN(TEXT(IFERROR(INDEX('Glade MR'!$I$4:$J$3000,MATCH($A2802,'Glade MR'!$J$4:$J$3000,0),1),"-"),"@")))</f>
        <v>-</v>
      </c>
      <c r="N2802" s="147" t="str">
        <f>TRIM(CLEAN(TEXT(IFERROR(INDEX('Glade MR'!$P$4:$Q$3000,MATCH($A2802,'Glade MR'!$Q$4:$Q$3000,0),1),"-"),"@")))</f>
        <v>-</v>
      </c>
      <c r="O2802" s="147" t="str">
        <f>TRIM(CLEAN(TEXT(IFERROR(INDEX('Glade MR'!$W$4:$X$3000,MATCH($A2802,'Glade MR'!$X$4:$X$3000,0),1),"-"),"@")))</f>
        <v>Pool 4</v>
      </c>
      <c r="P2802" s="159" t="str">
        <f t="shared" si="87"/>
        <v>Found</v>
      </c>
      <c r="Q2802" t="str" cm="1">
        <f t="array" ref="Q2802">IF(SUMPRODUCT((TRIM(L2802:O2802)&lt;&gt;"-")*1)=0,
    "No Data",
    IF(COUNTIF(L2802:O2802,INDEX(_xlfn._xlws.FILTER(L2802:O2802,TRIM(L2802:O2802)&lt;&gt;"-"),1))=SUMPRODUCT((TRIM(L2802:O2802)&lt;&gt;"-")*1),
    "No Change",
    "Change"))</f>
        <v>No Change</v>
      </c>
      <c r="R2802" s="159"/>
      <c r="S2802" s="111"/>
    </row>
    <row r="2803" spans="1:19" x14ac:dyDescent="0.3">
      <c r="A2803" t="s">
        <v>3133</v>
      </c>
      <c r="B2803" t="s">
        <v>1145</v>
      </c>
      <c r="C2803" s="160" t="str">
        <f>TRIM(CLEAN(TEXT(IFERROR(INDEX('Snakeden MR'!$B$4:$C$3028,MATCH($A2803,'Snakeden MR'!$C$4:$C$3028,0),1),"-"),"@")))</f>
        <v>-</v>
      </c>
      <c r="D2803" s="147" t="str">
        <f>TRIM(CLEAN(TEXT(IFERROR(INDEX('Snakeden MR'!$I$4:$J$3028,MATCH($A2803,'Snakeden MR'!$J$4:$J$3028,0),1),"-"),"@")))</f>
        <v>-</v>
      </c>
      <c r="E2803" s="147" t="str">
        <f>TRIM(CLEAN(TEXT(IFERROR(INDEX('Snakeden MR'!$P$4:$Q$3028,MATCH($A2803,'Snakeden MR'!$Q$4:$Q$3028,0),1),"-"),"@")))</f>
        <v>-</v>
      </c>
      <c r="F2803" s="147" t="str">
        <f>TRIM(CLEAN(TEXT(IFERROR(INDEX('Snakeden MR'!$W$4:$X$3028,MATCH($A2803,'Snakeden MR'!$X$4:$X$3028,0),1),"-"),"@")))</f>
        <v>-</v>
      </c>
      <c r="G2803" s="173" t="str">
        <f t="shared" si="86"/>
        <v>Not Found</v>
      </c>
      <c r="H2803" t="str" cm="1">
        <f t="array" ref="H2803">IF(SUMPRODUCT((TRIM(C2803:F2803)&lt;&gt;"-")*1)=0,
    "No Data",
    IF(COUNTIF(C2803:F2803,INDEX(_xlfn._xlws.FILTER(C2803:F2803,TRIM(C2803:F2803)&lt;&gt;"-"),1))=SUMPRODUCT((TRIM(C2803:F2803)&lt;&gt;"-")*1),
    "No Change",
    "Change"))</f>
        <v>No Data</v>
      </c>
      <c r="I2803" s="159"/>
      <c r="J2803"/>
      <c r="K2803" s="163"/>
      <c r="L2803" s="147" t="str">
        <f>TRIM(CLEAN(TEXT(IFERROR(INDEX('Glade MR'!$B$4:$C$3000,MATCH($A2803,'Glade MR'!$C$4:$C$3000,0),1),"-"),"@")))</f>
        <v>-</v>
      </c>
      <c r="M2803" s="147" t="str">
        <f>TRIM(CLEAN(TEXT(IFERROR(INDEX('Glade MR'!$I$4:$J$3000,MATCH($A2803,'Glade MR'!$J$4:$J$3000,0),1),"-"),"@")))</f>
        <v>-</v>
      </c>
      <c r="N2803" s="147" t="str">
        <f>TRIM(CLEAN(TEXT(IFERROR(INDEX('Glade MR'!$P$4:$Q$3000,MATCH($A2803,'Glade MR'!$Q$4:$Q$3000,0),1),"-"),"@")))</f>
        <v>-</v>
      </c>
      <c r="O2803" s="147" t="str">
        <f>TRIM(CLEAN(TEXT(IFERROR(INDEX('Glade MR'!$W$4:$X$3000,MATCH($A2803,'Glade MR'!$X$4:$X$3000,0),1),"-"),"@")))</f>
        <v>-</v>
      </c>
      <c r="P2803" s="173" t="str">
        <f t="shared" si="87"/>
        <v>Not Found</v>
      </c>
      <c r="Q2803" t="str" cm="1">
        <f t="array" ref="Q2803">IF(SUMPRODUCT((TRIM(L2803:O2803)&lt;&gt;"-")*1)=0,
    "No Data",
    IF(COUNTIF(L2803:O2803,INDEX(_xlfn._xlws.FILTER(L2803:O2803,TRIM(L2803:O2803)&lt;&gt;"-"),1))=SUMPRODUCT((TRIM(L2803:O2803)&lt;&gt;"-")*1),
    "No Change",
    "Change"))</f>
        <v>No Data</v>
      </c>
      <c r="R2803" s="159"/>
      <c r="S2803" s="111"/>
    </row>
    <row r="2804" spans="1:19" x14ac:dyDescent="0.3">
      <c r="A2804" t="s">
        <v>3134</v>
      </c>
      <c r="C2804" s="160" t="str">
        <f>TRIM(CLEAN(TEXT(IFERROR(INDEX('Snakeden MR'!$B$4:$C$3028,MATCH($A2804,'Snakeden MR'!$C$4:$C$3028,0),1),"-"),"@")))</f>
        <v>-</v>
      </c>
      <c r="D2804" s="147" t="str">
        <f>TRIM(CLEAN(TEXT(IFERROR(INDEX('Snakeden MR'!$I$4:$J$3028,MATCH($A2804,'Snakeden MR'!$J$4:$J$3028,0),1),"-"),"@")))</f>
        <v>-</v>
      </c>
      <c r="E2804" s="147" t="str">
        <f>TRIM(CLEAN(TEXT(IFERROR(INDEX('Snakeden MR'!$P$4:$Q$3028,MATCH($A2804,'Snakeden MR'!$Q$4:$Q$3028,0),1),"-"),"@")))</f>
        <v>-</v>
      </c>
      <c r="F2804" s="147" t="str">
        <f>TRIM(CLEAN(TEXT(IFERROR(INDEX('Snakeden MR'!$W$4:$X$3028,MATCH($A2804,'Snakeden MR'!$X$4:$X$3028,0),1),"-"),"@")))</f>
        <v>-</v>
      </c>
      <c r="G2804" s="159" t="str">
        <f>IF(SUM(COUNTIF(C2804:F2804,"-"))=4,"Not Found","Found")</f>
        <v>Not Found</v>
      </c>
      <c r="H2804" t="str" cm="1">
        <f t="array" ref="H2804">IF(SUMPRODUCT((TRIM(C2804:F2804)&lt;&gt;"-")*1)=0,
    "No Data",
    IF(COUNTIF(C2804:F2804,INDEX(_xlfn._xlws.FILTER(C2804:F2804,TRIM(C2804:F2804)&lt;&gt;"-"),1))=SUMPRODUCT((TRIM(C2804:F2804)&lt;&gt;"-")*1),
    "No Change",
    "Change"))</f>
        <v>No Data</v>
      </c>
      <c r="J2804"/>
      <c r="K2804" s="163"/>
      <c r="L2804" s="147" t="str">
        <f>TRIM(CLEAN(TEXT(IFERROR(INDEX('Glade MR'!$B$4:$C$3000,MATCH($A2804,'Glade MR'!$C$4:$C$3000,0),1),"-"),"@")))</f>
        <v>-</v>
      </c>
      <c r="M2804" s="147" t="str">
        <f>TRIM(CLEAN(TEXT(IFERROR(INDEX('Glade MR'!$I$4:$J$3000,MATCH($A2804,'Glade MR'!$J$4:$J$3000,0),1),"-"),"@")))</f>
        <v>-</v>
      </c>
      <c r="N2804" s="147" t="str">
        <f>TRIM(CLEAN(TEXT(IFERROR(INDEX('Glade MR'!$P$4:$Q$3000,MATCH($A2804,'Glade MR'!$Q$4:$Q$3000,0),1),"-"),"@")))</f>
        <v>-</v>
      </c>
      <c r="O2804" s="147" t="str">
        <f>TRIM(CLEAN(TEXT(IFERROR(INDEX('Glade MR'!$W$4:$X$3000,MATCH($A2804,'Glade MR'!$X$4:$X$3000,0),1),"-"),"@")))</f>
        <v>-</v>
      </c>
      <c r="P2804" s="173" t="str">
        <f t="shared" si="87"/>
        <v>Not Found</v>
      </c>
      <c r="Q2804" t="str" cm="1">
        <f t="array" ref="Q2804">IF(SUMPRODUCT((TRIM(L2804:O2804)&lt;&gt;"-")*1)=0,
    "No Data",
    IF(COUNTIF(L2804:O2804,INDEX(_xlfn._xlws.FILTER(L2804:O2804,TRIM(L2804:O2804)&lt;&gt;"-"),1))=SUMPRODUCT((TRIM(L2804:O2804)&lt;&gt;"-")*1),
    "No Change",
    "Change"))</f>
        <v>No Data</v>
      </c>
      <c r="R2804" s="159"/>
      <c r="S2804" s="111"/>
    </row>
    <row r="2805" spans="1:19" x14ac:dyDescent="0.3">
      <c r="A2805" t="s">
        <v>3135</v>
      </c>
      <c r="C2805" s="160" t="str">
        <f>TRIM(CLEAN(TEXT(IFERROR(INDEX('Snakeden MR'!$B$4:$C$3028,MATCH($A2805,'Snakeden MR'!$C$4:$C$3028,0),1),"-"),"@")))</f>
        <v>-</v>
      </c>
      <c r="D2805" s="147" t="str">
        <f>TRIM(CLEAN(TEXT(IFERROR(INDEX('Snakeden MR'!$I$4:$J$3028,MATCH($A2805,'Snakeden MR'!$J$4:$J$3028,0),1),"-"),"@")))</f>
        <v>-</v>
      </c>
      <c r="E2805" s="147" t="str">
        <f>TRIM(CLEAN(TEXT(IFERROR(INDEX('Snakeden MR'!$P$4:$Q$3028,MATCH($A2805,'Snakeden MR'!$Q$4:$Q$3028,0),1),"-"),"@")))</f>
        <v>-</v>
      </c>
      <c r="F2805" s="147" t="str">
        <f>TRIM(CLEAN(TEXT(IFERROR(INDEX('Snakeden MR'!$W$4:$X$3028,MATCH($A2805,'Snakeden MR'!$X$4:$X$3028,0),1),"-"),"@")))</f>
        <v>-</v>
      </c>
      <c r="G2805" s="159" t="str">
        <f t="shared" ref="G2805:G2868" si="88">IF(SUM(COUNTIF(C2805:F2805,"-"))=4,"Not Found","Found")</f>
        <v>Not Found</v>
      </c>
      <c r="H2805" t="str" cm="1">
        <f t="array" ref="H2805">IF(SUMPRODUCT((TRIM(C2805:F2805)&lt;&gt;"-")*1)=0,
    "No Data",
    IF(COUNTIF(C2805:F2805,INDEX(_xlfn._xlws.FILTER(C2805:F2805,TRIM(C2805:F2805)&lt;&gt;"-"),1))=SUMPRODUCT((TRIM(C2805:F2805)&lt;&gt;"-")*1),
    "No Change",
    "Change"))</f>
        <v>No Data</v>
      </c>
      <c r="L2805" s="147" t="str">
        <f>TRIM(CLEAN(TEXT(IFERROR(INDEX('Glade MR'!$B$4:$C$3000,MATCH($A2805,'Glade MR'!$C$4:$C$3000,0),1),"-"),"@")))</f>
        <v>-</v>
      </c>
      <c r="M2805" s="147" t="str">
        <f>TRIM(CLEAN(TEXT(IFERROR(INDEX('Glade MR'!$I$4:$J$3000,MATCH($A2805,'Glade MR'!$J$4:$J$3000,0),1),"-"),"@")))</f>
        <v>-</v>
      </c>
      <c r="N2805" s="147" t="str">
        <f>TRIM(CLEAN(TEXT(IFERROR(INDEX('Glade MR'!$P$4:$Q$3000,MATCH($A2805,'Glade MR'!$Q$4:$Q$3000,0),1),"-"),"@")))</f>
        <v>-</v>
      </c>
      <c r="O2805" s="147" t="str">
        <f>TRIM(CLEAN(TEXT(IFERROR(INDEX('Glade MR'!$W$4:$X$3000,MATCH($A2805,'Glade MR'!$X$4:$X$3000,0),1),"-"),"@")))</f>
        <v>-</v>
      </c>
      <c r="P2805" s="173" t="str">
        <f t="shared" si="87"/>
        <v>Not Found</v>
      </c>
      <c r="Q2805" t="str" cm="1">
        <f t="array" ref="Q2805">IF(SUMPRODUCT((TRIM(L2805:O2805)&lt;&gt;"-")*1)=0,
    "No Data",
    IF(COUNTIF(L2805:O2805,INDEX(_xlfn._xlws.FILTER(L2805:O2805,TRIM(L2805:O2805)&lt;&gt;"-"),1))=SUMPRODUCT((TRIM(L2805:O2805)&lt;&gt;"-")*1),
    "No Change",
    "Change"))</f>
        <v>No Data</v>
      </c>
    </row>
    <row r="2806" spans="1:19" x14ac:dyDescent="0.3">
      <c r="A2806" t="s">
        <v>3136</v>
      </c>
      <c r="C2806" s="160" t="str">
        <f>TRIM(CLEAN(TEXT(IFERROR(INDEX('Snakeden MR'!$B$4:$C$3028,MATCH($A2806,'Snakeden MR'!$C$4:$C$3028,0),1),"-"),"@")))</f>
        <v>-</v>
      </c>
      <c r="D2806" s="147" t="str">
        <f>TRIM(CLEAN(TEXT(IFERROR(INDEX('Snakeden MR'!$I$4:$J$3028,MATCH($A2806,'Snakeden MR'!$J$4:$J$3028,0),1),"-"),"@")))</f>
        <v>-</v>
      </c>
      <c r="E2806" s="147" t="str">
        <f>TRIM(CLEAN(TEXT(IFERROR(INDEX('Snakeden MR'!$P$4:$Q$3028,MATCH($A2806,'Snakeden MR'!$Q$4:$Q$3028,0),1),"-"),"@")))</f>
        <v>-</v>
      </c>
      <c r="F2806" s="147" t="str">
        <f>TRIM(CLEAN(TEXT(IFERROR(INDEX('Snakeden MR'!$W$4:$X$3028,MATCH($A2806,'Snakeden MR'!$X$4:$X$3028,0),1),"-"),"@")))</f>
        <v>-</v>
      </c>
      <c r="G2806" s="159" t="str">
        <f t="shared" si="88"/>
        <v>Not Found</v>
      </c>
      <c r="H2806" t="str" cm="1">
        <f t="array" ref="H2806">IF(SUMPRODUCT((TRIM(C2806:F2806)&lt;&gt;"-")*1)=0,
    "No Data",
    IF(COUNTIF(C2806:F2806,INDEX(_xlfn._xlws.FILTER(C2806:F2806,TRIM(C2806:F2806)&lt;&gt;"-"),1))=SUMPRODUCT((TRIM(C2806:F2806)&lt;&gt;"-")*1),
    "No Change",
    "Change"))</f>
        <v>No Data</v>
      </c>
      <c r="L2806" s="147" t="str">
        <f>TRIM(CLEAN(TEXT(IFERROR(INDEX('Glade MR'!$B$4:$C$3000,MATCH($A2806,'Glade MR'!$C$4:$C$3000,0),1),"-"),"@")))</f>
        <v>-</v>
      </c>
      <c r="M2806" s="147" t="str">
        <f>TRIM(CLEAN(TEXT(IFERROR(INDEX('Glade MR'!$I$4:$J$3000,MATCH($A2806,'Glade MR'!$J$4:$J$3000,0),1),"-"),"@")))</f>
        <v>-</v>
      </c>
      <c r="N2806" s="147" t="str">
        <f>TRIM(CLEAN(TEXT(IFERROR(INDEX('Glade MR'!$P$4:$Q$3000,MATCH($A2806,'Glade MR'!$Q$4:$Q$3000,0),1),"-"),"@")))</f>
        <v>-</v>
      </c>
      <c r="O2806" s="147" t="str">
        <f>TRIM(CLEAN(TEXT(IFERROR(INDEX('Glade MR'!$W$4:$X$3000,MATCH($A2806,'Glade MR'!$X$4:$X$3000,0),1),"-"),"@")))</f>
        <v>-</v>
      </c>
      <c r="P2806" s="173" t="str">
        <f t="shared" si="87"/>
        <v>Not Found</v>
      </c>
      <c r="Q2806" t="str" cm="1">
        <f t="array" ref="Q2806">IF(SUMPRODUCT((TRIM(L2806:O2806)&lt;&gt;"-")*1)=0,
    "No Data",
    IF(COUNTIF(L2806:O2806,INDEX(_xlfn._xlws.FILTER(L2806:O2806,TRIM(L2806:O2806)&lt;&gt;"-"),1))=SUMPRODUCT((TRIM(L2806:O2806)&lt;&gt;"-")*1),
    "No Change",
    "Change"))</f>
        <v>No Data</v>
      </c>
    </row>
    <row r="2807" spans="1:19" x14ac:dyDescent="0.3">
      <c r="A2807" t="s">
        <v>3137</v>
      </c>
      <c r="B2807" t="s">
        <v>1145</v>
      </c>
      <c r="C2807" s="160" t="str">
        <f>TRIM(CLEAN(TEXT(IFERROR(INDEX('Snakeden MR'!$B$4:$C$3028,MATCH($A2807,'Snakeden MR'!$C$4:$C$3028,0),1),"-"),"@")))</f>
        <v>-</v>
      </c>
      <c r="D2807" s="147" t="str">
        <f>TRIM(CLEAN(TEXT(IFERROR(INDEX('Snakeden MR'!$I$4:$J$3028,MATCH($A2807,'Snakeden MR'!$J$4:$J$3028,0),1),"-"),"@")))</f>
        <v>-</v>
      </c>
      <c r="E2807" s="147" t="str">
        <f>TRIM(CLEAN(TEXT(IFERROR(INDEX('Snakeden MR'!$P$4:$Q$3028,MATCH($A2807,'Snakeden MR'!$Q$4:$Q$3028,0),1),"-"),"@")))</f>
        <v>-</v>
      </c>
      <c r="F2807" s="147" t="str">
        <f>TRIM(CLEAN(TEXT(IFERROR(INDEX('Snakeden MR'!$W$4:$X$3028,MATCH($A2807,'Snakeden MR'!$X$4:$X$3028,0),1),"-"),"@")))</f>
        <v>-</v>
      </c>
      <c r="G2807" s="159" t="str">
        <f t="shared" si="88"/>
        <v>Not Found</v>
      </c>
      <c r="H2807" t="str" cm="1">
        <f t="array" ref="H2807">IF(SUMPRODUCT((TRIM(C2807:F2807)&lt;&gt;"-")*1)=0,
    "No Data",
    IF(COUNTIF(C2807:F2807,INDEX(_xlfn._xlws.FILTER(C2807:F2807,TRIM(C2807:F2807)&lt;&gt;"-"),1))=SUMPRODUCT((TRIM(C2807:F2807)&lt;&gt;"-")*1),
    "No Change",
    "Change"))</f>
        <v>No Data</v>
      </c>
      <c r="L2807" s="147" t="str">
        <f>TRIM(CLEAN(TEXT(IFERROR(INDEX('Glade MR'!$B$4:$C$3000,MATCH($A2807,'Glade MR'!$C$4:$C$3000,0),1),"-"),"@")))</f>
        <v>-</v>
      </c>
      <c r="M2807" s="147" t="str">
        <f>TRIM(CLEAN(TEXT(IFERROR(INDEX('Glade MR'!$I$4:$J$3000,MATCH($A2807,'Glade MR'!$J$4:$J$3000,0),1),"-"),"@")))</f>
        <v>-</v>
      </c>
      <c r="N2807" s="147" t="str">
        <f>TRIM(CLEAN(TEXT(IFERROR(INDEX('Glade MR'!$P$4:$Q$3000,MATCH($A2807,'Glade MR'!$Q$4:$Q$3000,0),1),"-"),"@")))</f>
        <v>-</v>
      </c>
      <c r="O2807" s="147" t="str">
        <f>TRIM(CLEAN(TEXT(IFERROR(INDEX('Glade MR'!$W$4:$X$3000,MATCH($A2807,'Glade MR'!$X$4:$X$3000,0),1),"-"),"@")))</f>
        <v>-</v>
      </c>
      <c r="P2807" s="173" t="str">
        <f t="shared" si="87"/>
        <v>Not Found</v>
      </c>
      <c r="Q2807" t="str" cm="1">
        <f t="array" ref="Q2807">IF(SUMPRODUCT((TRIM(L2807:O2807)&lt;&gt;"-")*1)=0,
    "No Data",
    IF(COUNTIF(L2807:O2807,INDEX(_xlfn._xlws.FILTER(L2807:O2807,TRIM(L2807:O2807)&lt;&gt;"-"),1))=SUMPRODUCT((TRIM(L2807:O2807)&lt;&gt;"-")*1),
    "No Change",
    "Change"))</f>
        <v>No Data</v>
      </c>
    </row>
    <row r="2808" spans="1:19" x14ac:dyDescent="0.3">
      <c r="A2808" t="s">
        <v>3138</v>
      </c>
      <c r="B2808" t="s">
        <v>1145</v>
      </c>
      <c r="C2808" s="160" t="str">
        <f>TRIM(CLEAN(TEXT(IFERROR(INDEX('Snakeden MR'!$B$4:$C$3028,MATCH($A2808,'Snakeden MR'!$C$4:$C$3028,0),1),"-"),"@")))</f>
        <v>-</v>
      </c>
      <c r="D2808" s="147" t="str">
        <f>TRIM(CLEAN(TEXT(IFERROR(INDEX('Snakeden MR'!$I$4:$J$3028,MATCH($A2808,'Snakeden MR'!$J$4:$J$3028,0),1),"-"),"@")))</f>
        <v>-</v>
      </c>
      <c r="E2808" s="147" t="str">
        <f>TRIM(CLEAN(TEXT(IFERROR(INDEX('Snakeden MR'!$P$4:$Q$3028,MATCH($A2808,'Snakeden MR'!$Q$4:$Q$3028,0),1),"-"),"@")))</f>
        <v>-</v>
      </c>
      <c r="F2808" s="147" t="str">
        <f>TRIM(CLEAN(TEXT(IFERROR(INDEX('Snakeden MR'!$W$4:$X$3028,MATCH($A2808,'Snakeden MR'!$X$4:$X$3028,0),1),"-"),"@")))</f>
        <v>-</v>
      </c>
      <c r="G2808" s="159" t="str">
        <f t="shared" si="88"/>
        <v>Not Found</v>
      </c>
      <c r="H2808" t="str" cm="1">
        <f t="array" ref="H2808">IF(SUMPRODUCT((TRIM(C2808:F2808)&lt;&gt;"-")*1)=0,
    "No Data",
    IF(COUNTIF(C2808:F2808,INDEX(_xlfn._xlws.FILTER(C2808:F2808,TRIM(C2808:F2808)&lt;&gt;"-"),1))=SUMPRODUCT((TRIM(C2808:F2808)&lt;&gt;"-")*1),
    "No Change",
    "Change"))</f>
        <v>No Data</v>
      </c>
      <c r="L2808" s="147" t="str">
        <f>TRIM(CLEAN(TEXT(IFERROR(INDEX('Glade MR'!$B$4:$C$3000,MATCH($A2808,'Glade MR'!$C$4:$C$3000,0),1),"-"),"@")))</f>
        <v>-</v>
      </c>
      <c r="M2808" s="147" t="str">
        <f>TRIM(CLEAN(TEXT(IFERROR(INDEX('Glade MR'!$I$4:$J$3000,MATCH($A2808,'Glade MR'!$J$4:$J$3000,0),1),"-"),"@")))</f>
        <v>-</v>
      </c>
      <c r="N2808" s="147" t="str">
        <f>TRIM(CLEAN(TEXT(IFERROR(INDEX('Glade MR'!$P$4:$Q$3000,MATCH($A2808,'Glade MR'!$Q$4:$Q$3000,0),1),"-"),"@")))</f>
        <v>-</v>
      </c>
      <c r="O2808" s="147" t="str">
        <f>TRIM(CLEAN(TEXT(IFERROR(INDEX('Glade MR'!$W$4:$X$3000,MATCH($A2808,'Glade MR'!$X$4:$X$3000,0),1),"-"),"@")))</f>
        <v>-</v>
      </c>
      <c r="P2808" s="173" t="str">
        <f t="shared" si="87"/>
        <v>Not Found</v>
      </c>
      <c r="Q2808" t="str" cm="1">
        <f t="array" ref="Q2808">IF(SUMPRODUCT((TRIM(L2808:O2808)&lt;&gt;"-")*1)=0,
    "No Data",
    IF(COUNTIF(L2808:O2808,INDEX(_xlfn._xlws.FILTER(L2808:O2808,TRIM(L2808:O2808)&lt;&gt;"-"),1))=SUMPRODUCT((TRIM(L2808:O2808)&lt;&gt;"-")*1),
    "No Change",
    "Change"))</f>
        <v>No Data</v>
      </c>
    </row>
    <row r="2809" spans="1:19" x14ac:dyDescent="0.3">
      <c r="A2809" t="s">
        <v>3139</v>
      </c>
      <c r="B2809" t="s">
        <v>1145</v>
      </c>
      <c r="C2809" s="160" t="str">
        <f>TRIM(CLEAN(TEXT(IFERROR(INDEX('Snakeden MR'!$B$4:$C$3028,MATCH($A2809,'Snakeden MR'!$C$4:$C$3028,0),1),"-"),"@")))</f>
        <v>-</v>
      </c>
      <c r="D2809" s="147" t="str">
        <f>TRIM(CLEAN(TEXT(IFERROR(INDEX('Snakeden MR'!$I$4:$J$3028,MATCH($A2809,'Snakeden MR'!$J$4:$J$3028,0),1),"-"),"@")))</f>
        <v>-</v>
      </c>
      <c r="E2809" s="147" t="str">
        <f>TRIM(CLEAN(TEXT(IFERROR(INDEX('Snakeden MR'!$P$4:$Q$3028,MATCH($A2809,'Snakeden MR'!$Q$4:$Q$3028,0),1),"-"),"@")))</f>
        <v>-</v>
      </c>
      <c r="F2809" s="147" t="str">
        <f>TRIM(CLEAN(TEXT(IFERROR(INDEX('Snakeden MR'!$W$4:$X$3028,MATCH($A2809,'Snakeden MR'!$X$4:$X$3028,0),1),"-"),"@")))</f>
        <v>-</v>
      </c>
      <c r="G2809" s="159" t="str">
        <f t="shared" si="88"/>
        <v>Not Found</v>
      </c>
      <c r="H2809" t="str" cm="1">
        <f t="array" ref="H2809">IF(SUMPRODUCT((TRIM(C2809:F2809)&lt;&gt;"-")*1)=0,
    "No Data",
    IF(COUNTIF(C2809:F2809,INDEX(_xlfn._xlws.FILTER(C2809:F2809,TRIM(C2809:F2809)&lt;&gt;"-"),1))=SUMPRODUCT((TRIM(C2809:F2809)&lt;&gt;"-")*1),
    "No Change",
    "Change"))</f>
        <v>No Data</v>
      </c>
      <c r="L2809" s="147" t="str">
        <f>TRIM(CLEAN(TEXT(IFERROR(INDEX('Glade MR'!$B$4:$C$3000,MATCH($A2809,'Glade MR'!$C$4:$C$3000,0),1),"-"),"@")))</f>
        <v>-</v>
      </c>
      <c r="M2809" s="147" t="str">
        <f>TRIM(CLEAN(TEXT(IFERROR(INDEX('Glade MR'!$I$4:$J$3000,MATCH($A2809,'Glade MR'!$J$4:$J$3000,0),1),"-"),"@")))</f>
        <v>-</v>
      </c>
      <c r="N2809" s="147" t="str">
        <f>TRIM(CLEAN(TEXT(IFERROR(INDEX('Glade MR'!$P$4:$Q$3000,MATCH($A2809,'Glade MR'!$Q$4:$Q$3000,0),1),"-"),"@")))</f>
        <v>-</v>
      </c>
      <c r="O2809" s="147" t="str">
        <f>TRIM(CLEAN(TEXT(IFERROR(INDEX('Glade MR'!$W$4:$X$3000,MATCH($A2809,'Glade MR'!$X$4:$X$3000,0),1),"-"),"@")))</f>
        <v>-</v>
      </c>
      <c r="P2809" s="173" t="str">
        <f t="shared" si="87"/>
        <v>Not Found</v>
      </c>
      <c r="Q2809" t="str" cm="1">
        <f t="array" ref="Q2809">IF(SUMPRODUCT((TRIM(L2809:O2809)&lt;&gt;"-")*1)=0,
    "No Data",
    IF(COUNTIF(L2809:O2809,INDEX(_xlfn._xlws.FILTER(L2809:O2809,TRIM(L2809:O2809)&lt;&gt;"-"),1))=SUMPRODUCT((TRIM(L2809:O2809)&lt;&gt;"-")*1),
    "No Change",
    "Change"))</f>
        <v>No Data</v>
      </c>
    </row>
    <row r="2810" spans="1:19" x14ac:dyDescent="0.3">
      <c r="A2810" t="s">
        <v>3140</v>
      </c>
      <c r="B2810" t="s">
        <v>1145</v>
      </c>
      <c r="C2810" s="160" t="str">
        <f>TRIM(CLEAN(TEXT(IFERROR(INDEX('Snakeden MR'!$B$4:$C$3028,MATCH($A2810,'Snakeden MR'!$C$4:$C$3028,0),1),"-"),"@")))</f>
        <v>-</v>
      </c>
      <c r="D2810" s="147" t="str">
        <f>TRIM(CLEAN(TEXT(IFERROR(INDEX('Snakeden MR'!$I$4:$J$3028,MATCH($A2810,'Snakeden MR'!$J$4:$J$3028,0),1),"-"),"@")))</f>
        <v>-</v>
      </c>
      <c r="E2810" s="147" t="str">
        <f>TRIM(CLEAN(TEXT(IFERROR(INDEX('Snakeden MR'!$P$4:$Q$3028,MATCH($A2810,'Snakeden MR'!$Q$4:$Q$3028,0),1),"-"),"@")))</f>
        <v>-</v>
      </c>
      <c r="F2810" s="147" t="str">
        <f>TRIM(CLEAN(TEXT(IFERROR(INDEX('Snakeden MR'!$W$4:$X$3028,MATCH($A2810,'Snakeden MR'!$X$4:$X$3028,0),1),"-"),"@")))</f>
        <v>-</v>
      </c>
      <c r="G2810" s="159" t="str">
        <f t="shared" si="88"/>
        <v>Not Found</v>
      </c>
      <c r="H2810" t="str" cm="1">
        <f t="array" ref="H2810">IF(SUMPRODUCT((TRIM(C2810:F2810)&lt;&gt;"-")*1)=0,
    "No Data",
    IF(COUNTIF(C2810:F2810,INDEX(_xlfn._xlws.FILTER(C2810:F2810,TRIM(C2810:F2810)&lt;&gt;"-"),1))=SUMPRODUCT((TRIM(C2810:F2810)&lt;&gt;"-")*1),
    "No Change",
    "Change"))</f>
        <v>No Data</v>
      </c>
      <c r="L2810" s="147" t="str">
        <f>TRIM(CLEAN(TEXT(IFERROR(INDEX('Glade MR'!$B$4:$C$3000,MATCH($A2810,'Glade MR'!$C$4:$C$3000,0),1),"-"),"@")))</f>
        <v>-</v>
      </c>
      <c r="M2810" s="147" t="str">
        <f>TRIM(CLEAN(TEXT(IFERROR(INDEX('Glade MR'!$I$4:$J$3000,MATCH($A2810,'Glade MR'!$J$4:$J$3000,0),1),"-"),"@")))</f>
        <v>-</v>
      </c>
      <c r="N2810" s="147" t="str">
        <f>TRIM(CLEAN(TEXT(IFERROR(INDEX('Glade MR'!$P$4:$Q$3000,MATCH($A2810,'Glade MR'!$Q$4:$Q$3000,0),1),"-"),"@")))</f>
        <v>-</v>
      </c>
      <c r="O2810" s="147" t="str">
        <f>TRIM(CLEAN(TEXT(IFERROR(INDEX('Glade MR'!$W$4:$X$3000,MATCH($A2810,'Glade MR'!$X$4:$X$3000,0),1),"-"),"@")))</f>
        <v>-</v>
      </c>
      <c r="P2810" s="173" t="str">
        <f t="shared" si="87"/>
        <v>Not Found</v>
      </c>
      <c r="Q2810" t="str" cm="1">
        <f t="array" ref="Q2810">IF(SUMPRODUCT((TRIM(L2810:O2810)&lt;&gt;"-")*1)=0,
    "No Data",
    IF(COUNTIF(L2810:O2810,INDEX(_xlfn._xlws.FILTER(L2810:O2810,TRIM(L2810:O2810)&lt;&gt;"-"),1))=SUMPRODUCT((TRIM(L2810:O2810)&lt;&gt;"-")*1),
    "No Change",
    "Change"))</f>
        <v>No Data</v>
      </c>
    </row>
    <row r="2811" spans="1:19" x14ac:dyDescent="0.3">
      <c r="A2811" t="s">
        <v>3141</v>
      </c>
      <c r="C2811" s="160" t="str">
        <f>TRIM(CLEAN(TEXT(IFERROR(INDEX('Snakeden MR'!$B$4:$C$3028,MATCH($A2811,'Snakeden MR'!$C$4:$C$3028,0),1),"-"),"@")))</f>
        <v>-</v>
      </c>
      <c r="D2811" s="147" t="str">
        <f>TRIM(CLEAN(TEXT(IFERROR(INDEX('Snakeden MR'!$I$4:$J$3028,MATCH($A2811,'Snakeden MR'!$J$4:$J$3028,0),1),"-"),"@")))</f>
        <v>-</v>
      </c>
      <c r="E2811" s="147" t="str">
        <f>TRIM(CLEAN(TEXT(IFERROR(INDEX('Snakeden MR'!$P$4:$Q$3028,MATCH($A2811,'Snakeden MR'!$Q$4:$Q$3028,0),1),"-"),"@")))</f>
        <v>-</v>
      </c>
      <c r="F2811" s="147" t="str">
        <f>TRIM(CLEAN(TEXT(IFERROR(INDEX('Snakeden MR'!$W$4:$X$3028,MATCH($A2811,'Snakeden MR'!$X$4:$X$3028,0),1),"-"),"@")))</f>
        <v>-</v>
      </c>
      <c r="G2811" s="159" t="str">
        <f t="shared" si="88"/>
        <v>Not Found</v>
      </c>
      <c r="H2811" t="str" cm="1">
        <f t="array" ref="H2811">IF(SUMPRODUCT((TRIM(C2811:F2811)&lt;&gt;"-")*1)=0,
    "No Data",
    IF(COUNTIF(C2811:F2811,INDEX(_xlfn._xlws.FILTER(C2811:F2811,TRIM(C2811:F2811)&lt;&gt;"-"),1))=SUMPRODUCT((TRIM(C2811:F2811)&lt;&gt;"-")*1),
    "No Change",
    "Change"))</f>
        <v>No Data</v>
      </c>
      <c r="L2811" s="147" t="str">
        <f>TRIM(CLEAN(TEXT(IFERROR(INDEX('Glade MR'!$B$4:$C$3000,MATCH($A2811,'Glade MR'!$C$4:$C$3000,0),1),"-"),"@")))</f>
        <v>-</v>
      </c>
      <c r="M2811" s="147" t="str">
        <f>TRIM(CLEAN(TEXT(IFERROR(INDEX('Glade MR'!$I$4:$J$3000,MATCH($A2811,'Glade MR'!$J$4:$J$3000,0),1),"-"),"@")))</f>
        <v>-</v>
      </c>
      <c r="N2811" s="147" t="str">
        <f>TRIM(CLEAN(TEXT(IFERROR(INDEX('Glade MR'!$P$4:$Q$3000,MATCH($A2811,'Glade MR'!$Q$4:$Q$3000,0),1),"-"),"@")))</f>
        <v>-</v>
      </c>
      <c r="O2811" s="147" t="str">
        <f>TRIM(CLEAN(TEXT(IFERROR(INDEX('Glade MR'!$W$4:$X$3000,MATCH($A2811,'Glade MR'!$X$4:$X$3000,0),1),"-"),"@")))</f>
        <v>-</v>
      </c>
      <c r="P2811" s="173" t="str">
        <f t="shared" si="87"/>
        <v>Not Found</v>
      </c>
      <c r="Q2811" t="str" cm="1">
        <f t="array" ref="Q2811">IF(SUMPRODUCT((TRIM(L2811:O2811)&lt;&gt;"-")*1)=0,
    "No Data",
    IF(COUNTIF(L2811:O2811,INDEX(_xlfn._xlws.FILTER(L2811:O2811,TRIM(L2811:O2811)&lt;&gt;"-"),1))=SUMPRODUCT((TRIM(L2811:O2811)&lt;&gt;"-")*1),
    "No Change",
    "Change"))</f>
        <v>No Data</v>
      </c>
    </row>
    <row r="2812" spans="1:19" x14ac:dyDescent="0.3">
      <c r="A2812" t="s">
        <v>3142</v>
      </c>
      <c r="B2812" t="s">
        <v>1145</v>
      </c>
      <c r="C2812" s="160" t="str">
        <f>TRIM(CLEAN(TEXT(IFERROR(INDEX('Snakeden MR'!$B$4:$C$3028,MATCH($A2812,'Snakeden MR'!$C$4:$C$3028,0),1),"-"),"@")))</f>
        <v>-</v>
      </c>
      <c r="D2812" s="147" t="str">
        <f>TRIM(CLEAN(TEXT(IFERROR(INDEX('Snakeden MR'!$I$4:$J$3028,MATCH($A2812,'Snakeden MR'!$J$4:$J$3028,0),1),"-"),"@")))</f>
        <v>-</v>
      </c>
      <c r="E2812" s="147" t="str">
        <f>TRIM(CLEAN(TEXT(IFERROR(INDEX('Snakeden MR'!$P$4:$Q$3028,MATCH($A2812,'Snakeden MR'!$Q$4:$Q$3028,0),1),"-"),"@")))</f>
        <v>-</v>
      </c>
      <c r="F2812" s="147" t="str">
        <f>TRIM(CLEAN(TEXT(IFERROR(INDEX('Snakeden MR'!$W$4:$X$3028,MATCH($A2812,'Snakeden MR'!$X$4:$X$3028,0),1),"-"),"@")))</f>
        <v>-</v>
      </c>
      <c r="G2812" s="159" t="str">
        <f t="shared" si="88"/>
        <v>Not Found</v>
      </c>
      <c r="H2812" t="str" cm="1">
        <f t="array" ref="H2812">IF(SUMPRODUCT((TRIM(C2812:F2812)&lt;&gt;"-")*1)=0,
    "No Data",
    IF(COUNTIF(C2812:F2812,INDEX(_xlfn._xlws.FILTER(C2812:F2812,TRIM(C2812:F2812)&lt;&gt;"-"),1))=SUMPRODUCT((TRIM(C2812:F2812)&lt;&gt;"-")*1),
    "No Change",
    "Change"))</f>
        <v>No Data</v>
      </c>
      <c r="L2812" s="147" t="str">
        <f>TRIM(CLEAN(TEXT(IFERROR(INDEX('Glade MR'!$B$4:$C$3000,MATCH($A2812,'Glade MR'!$C$4:$C$3000,0),1),"-"),"@")))</f>
        <v>-</v>
      </c>
      <c r="M2812" s="147" t="str">
        <f>TRIM(CLEAN(TEXT(IFERROR(INDEX('Glade MR'!$I$4:$J$3000,MATCH($A2812,'Glade MR'!$J$4:$J$3000,0),1),"-"),"@")))</f>
        <v>-</v>
      </c>
      <c r="N2812" s="147" t="str">
        <f>TRIM(CLEAN(TEXT(IFERROR(INDEX('Glade MR'!$P$4:$Q$3000,MATCH($A2812,'Glade MR'!$Q$4:$Q$3000,0),1),"-"),"@")))</f>
        <v>-</v>
      </c>
      <c r="O2812" s="147" t="str">
        <f>TRIM(CLEAN(TEXT(IFERROR(INDEX('Glade MR'!$W$4:$X$3000,MATCH($A2812,'Glade MR'!$X$4:$X$3000,0),1),"-"),"@")))</f>
        <v>-</v>
      </c>
      <c r="P2812" s="173" t="str">
        <f t="shared" si="87"/>
        <v>Not Found</v>
      </c>
      <c r="Q2812" t="str" cm="1">
        <f t="array" ref="Q2812">IF(SUMPRODUCT((TRIM(L2812:O2812)&lt;&gt;"-")*1)=0,
    "No Data",
    IF(COUNTIF(L2812:O2812,INDEX(_xlfn._xlws.FILTER(L2812:O2812,TRIM(L2812:O2812)&lt;&gt;"-"),1))=SUMPRODUCT((TRIM(L2812:O2812)&lt;&gt;"-")*1),
    "No Change",
    "Change"))</f>
        <v>No Data</v>
      </c>
    </row>
    <row r="2813" spans="1:19" x14ac:dyDescent="0.3">
      <c r="A2813" t="s">
        <v>3143</v>
      </c>
      <c r="C2813" s="160" t="str">
        <f>TRIM(CLEAN(TEXT(IFERROR(INDEX('Snakeden MR'!$B$4:$C$3028,MATCH($A2813,'Snakeden MR'!$C$4:$C$3028,0),1),"-"),"@")))</f>
        <v>-</v>
      </c>
      <c r="D2813" s="147" t="str">
        <f>TRIM(CLEAN(TEXT(IFERROR(INDEX('Snakeden MR'!$I$4:$J$3028,MATCH($A2813,'Snakeden MR'!$J$4:$J$3028,0),1),"-"),"@")))</f>
        <v>-</v>
      </c>
      <c r="E2813" s="147" t="str">
        <f>TRIM(CLEAN(TEXT(IFERROR(INDEX('Snakeden MR'!$P$4:$Q$3028,MATCH($A2813,'Snakeden MR'!$Q$4:$Q$3028,0),1),"-"),"@")))</f>
        <v>-</v>
      </c>
      <c r="F2813" s="147" t="str">
        <f>TRIM(CLEAN(TEXT(IFERROR(INDEX('Snakeden MR'!$W$4:$X$3028,MATCH($A2813,'Snakeden MR'!$X$4:$X$3028,0),1),"-"),"@")))</f>
        <v>-</v>
      </c>
      <c r="G2813" s="159" t="str">
        <f t="shared" si="88"/>
        <v>Not Found</v>
      </c>
      <c r="H2813" t="str" cm="1">
        <f t="array" ref="H2813">IF(SUMPRODUCT((TRIM(C2813:F2813)&lt;&gt;"-")*1)=0,
    "No Data",
    IF(COUNTIF(C2813:F2813,INDEX(_xlfn._xlws.FILTER(C2813:F2813,TRIM(C2813:F2813)&lt;&gt;"-"),1))=SUMPRODUCT((TRIM(C2813:F2813)&lt;&gt;"-")*1),
    "No Change",
    "Change"))</f>
        <v>No Data</v>
      </c>
      <c r="L2813" s="147" t="str">
        <f>TRIM(CLEAN(TEXT(IFERROR(INDEX('Glade MR'!$B$4:$C$3000,MATCH($A2813,'Glade MR'!$C$4:$C$3000,0),1),"-"),"@")))</f>
        <v>-</v>
      </c>
      <c r="M2813" s="147" t="str">
        <f>TRIM(CLEAN(TEXT(IFERROR(INDEX('Glade MR'!$I$4:$J$3000,MATCH($A2813,'Glade MR'!$J$4:$J$3000,0),1),"-"),"@")))</f>
        <v>-</v>
      </c>
      <c r="N2813" s="147" t="str">
        <f>TRIM(CLEAN(TEXT(IFERROR(INDEX('Glade MR'!$P$4:$Q$3000,MATCH($A2813,'Glade MR'!$Q$4:$Q$3000,0),1),"-"),"@")))</f>
        <v>-</v>
      </c>
      <c r="O2813" s="147" t="str">
        <f>TRIM(CLEAN(TEXT(IFERROR(INDEX('Glade MR'!$W$4:$X$3000,MATCH($A2813,'Glade MR'!$X$4:$X$3000,0),1),"-"),"@")))</f>
        <v>-</v>
      </c>
      <c r="P2813" s="173" t="str">
        <f t="shared" si="87"/>
        <v>Not Found</v>
      </c>
      <c r="Q2813" t="str" cm="1">
        <f t="array" ref="Q2813">IF(SUMPRODUCT((TRIM(L2813:O2813)&lt;&gt;"-")*1)=0,
    "No Data",
    IF(COUNTIF(L2813:O2813,INDEX(_xlfn._xlws.FILTER(L2813:O2813,TRIM(L2813:O2813)&lt;&gt;"-"),1))=SUMPRODUCT((TRIM(L2813:O2813)&lt;&gt;"-")*1),
    "No Change",
    "Change"))</f>
        <v>No Data</v>
      </c>
    </row>
    <row r="2814" spans="1:19" x14ac:dyDescent="0.3">
      <c r="A2814" t="s">
        <v>3144</v>
      </c>
      <c r="B2814" t="s">
        <v>1145</v>
      </c>
      <c r="C2814" s="160" t="str">
        <f>TRIM(CLEAN(TEXT(IFERROR(INDEX('Snakeden MR'!$B$4:$C$3028,MATCH($A2814,'Snakeden MR'!$C$4:$C$3028,0),1),"-"),"@")))</f>
        <v>-</v>
      </c>
      <c r="D2814" s="147" t="str">
        <f>TRIM(CLEAN(TEXT(IFERROR(INDEX('Snakeden MR'!$I$4:$J$3028,MATCH($A2814,'Snakeden MR'!$J$4:$J$3028,0),1),"-"),"@")))</f>
        <v>-</v>
      </c>
      <c r="E2814" s="147" t="str">
        <f>TRIM(CLEAN(TEXT(IFERROR(INDEX('Snakeden MR'!$P$4:$Q$3028,MATCH($A2814,'Snakeden MR'!$Q$4:$Q$3028,0),1),"-"),"@")))</f>
        <v>-</v>
      </c>
      <c r="F2814" s="147" t="str">
        <f>TRIM(CLEAN(TEXT(IFERROR(INDEX('Snakeden MR'!$W$4:$X$3028,MATCH($A2814,'Snakeden MR'!$X$4:$X$3028,0),1),"-"),"@")))</f>
        <v>-</v>
      </c>
      <c r="G2814" s="159" t="str">
        <f t="shared" si="88"/>
        <v>Not Found</v>
      </c>
      <c r="H2814" t="str" cm="1">
        <f t="array" ref="H2814">IF(SUMPRODUCT((TRIM(C2814:F2814)&lt;&gt;"-")*1)=0,
    "No Data",
    IF(COUNTIF(C2814:F2814,INDEX(_xlfn._xlws.FILTER(C2814:F2814,TRIM(C2814:F2814)&lt;&gt;"-"),1))=SUMPRODUCT((TRIM(C2814:F2814)&lt;&gt;"-")*1),
    "No Change",
    "Change"))</f>
        <v>No Data</v>
      </c>
      <c r="L2814" s="147" t="str">
        <f>TRIM(CLEAN(TEXT(IFERROR(INDEX('Glade MR'!$B$4:$C$3000,MATCH($A2814,'Glade MR'!$C$4:$C$3000,0),1),"-"),"@")))</f>
        <v>-</v>
      </c>
      <c r="M2814" s="147" t="str">
        <f>TRIM(CLEAN(TEXT(IFERROR(INDEX('Glade MR'!$I$4:$J$3000,MATCH($A2814,'Glade MR'!$J$4:$J$3000,0),1),"-"),"@")))</f>
        <v>-</v>
      </c>
      <c r="N2814" s="147" t="str">
        <f>TRIM(CLEAN(TEXT(IFERROR(INDEX('Glade MR'!$P$4:$Q$3000,MATCH($A2814,'Glade MR'!$Q$4:$Q$3000,0),1),"-"),"@")))</f>
        <v>-</v>
      </c>
      <c r="O2814" s="147" t="str">
        <f>TRIM(CLEAN(TEXT(IFERROR(INDEX('Glade MR'!$W$4:$X$3000,MATCH($A2814,'Glade MR'!$X$4:$X$3000,0),1),"-"),"@")))</f>
        <v>-</v>
      </c>
      <c r="P2814" s="173" t="str">
        <f t="shared" si="87"/>
        <v>Not Found</v>
      </c>
      <c r="Q2814" t="str" cm="1">
        <f t="array" ref="Q2814">IF(SUMPRODUCT((TRIM(L2814:O2814)&lt;&gt;"-")*1)=0,
    "No Data",
    IF(COUNTIF(L2814:O2814,INDEX(_xlfn._xlws.FILTER(L2814:O2814,TRIM(L2814:O2814)&lt;&gt;"-"),1))=SUMPRODUCT((TRIM(L2814:O2814)&lt;&gt;"-")*1),
    "No Change",
    "Change"))</f>
        <v>No Data</v>
      </c>
    </row>
    <row r="2815" spans="1:19" x14ac:dyDescent="0.3">
      <c r="A2815" t="s">
        <v>195</v>
      </c>
      <c r="B2815" t="s">
        <v>1145</v>
      </c>
      <c r="C2815" s="160" t="str">
        <f>TRIM(CLEAN(TEXT(IFERROR(INDEX('Snakeden MR'!$B$4:$C$3028,MATCH($A2815,'Snakeden MR'!$C$4:$C$3028,0),1),"-"),"@")))</f>
        <v>-</v>
      </c>
      <c r="D2815" s="147" t="str">
        <f>TRIM(CLEAN(TEXT(IFERROR(INDEX('Snakeden MR'!$I$4:$J$3028,MATCH($A2815,'Snakeden MR'!$J$4:$J$3028,0),1),"-"),"@")))</f>
        <v>-</v>
      </c>
      <c r="E2815" s="147" t="str">
        <f>TRIM(CLEAN(TEXT(IFERROR(INDEX('Snakeden MR'!$P$4:$Q$3028,MATCH($A2815,'Snakeden MR'!$Q$4:$Q$3028,0),1),"-"),"@")))</f>
        <v>-</v>
      </c>
      <c r="F2815" s="147" t="str">
        <f>TRIM(CLEAN(TEXT(IFERROR(INDEX('Snakeden MR'!$W$4:$X$3028,MATCH($A2815,'Snakeden MR'!$X$4:$X$3028,0),1),"-"),"@")))</f>
        <v>-</v>
      </c>
      <c r="G2815" s="159" t="str">
        <f t="shared" si="88"/>
        <v>Not Found</v>
      </c>
      <c r="H2815" t="str" cm="1">
        <f t="array" ref="H2815">IF(SUMPRODUCT((TRIM(C2815:F2815)&lt;&gt;"-")*1)=0,
    "No Data",
    IF(COUNTIF(C2815:F2815,INDEX(_xlfn._xlws.FILTER(C2815:F2815,TRIM(C2815:F2815)&lt;&gt;"-"),1))=SUMPRODUCT((TRIM(C2815:F2815)&lt;&gt;"-")*1),
    "No Change",
    "Change"))</f>
        <v>No Data</v>
      </c>
      <c r="L2815" s="147" t="str">
        <f>TRIM(CLEAN(TEXT(IFERROR(INDEX('Glade MR'!$B$4:$C$3000,MATCH($A2815,'Glade MR'!$C$4:$C$3000,0),1),"-"),"@")))</f>
        <v>-</v>
      </c>
      <c r="M2815" s="147" t="str">
        <f>TRIM(CLEAN(TEXT(IFERROR(INDEX('Glade MR'!$I$4:$J$3000,MATCH($A2815,'Glade MR'!$J$4:$J$3000,0),1),"-"),"@")))</f>
        <v>-</v>
      </c>
      <c r="N2815" s="147" t="str">
        <f>TRIM(CLEAN(TEXT(IFERROR(INDEX('Glade MR'!$P$4:$Q$3000,MATCH($A2815,'Glade MR'!$Q$4:$Q$3000,0),1),"-"),"@")))</f>
        <v>-</v>
      </c>
      <c r="O2815" s="147" t="str">
        <f>TRIM(CLEAN(TEXT(IFERROR(INDEX('Glade MR'!$W$4:$X$3000,MATCH($A2815,'Glade MR'!$X$4:$X$3000,0),1),"-"),"@")))</f>
        <v>-</v>
      </c>
      <c r="P2815" s="173" t="str">
        <f t="shared" si="87"/>
        <v>Not Found</v>
      </c>
      <c r="Q2815" t="str" cm="1">
        <f t="array" ref="Q2815">IF(SUMPRODUCT((TRIM(L2815:O2815)&lt;&gt;"-")*1)=0,
    "No Data",
    IF(COUNTIF(L2815:O2815,INDEX(_xlfn._xlws.FILTER(L2815:O2815,TRIM(L2815:O2815)&lt;&gt;"-"),1))=SUMPRODUCT((TRIM(L2815:O2815)&lt;&gt;"-")*1),
    "No Change",
    "Change"))</f>
        <v>No Data</v>
      </c>
    </row>
    <row r="2816" spans="1:19" x14ac:dyDescent="0.3">
      <c r="A2816" t="s">
        <v>3145</v>
      </c>
      <c r="C2816" s="160" t="str">
        <f>TRIM(CLEAN(TEXT(IFERROR(INDEX('Snakeden MR'!$B$4:$C$3028,MATCH($A2816,'Snakeden MR'!$C$4:$C$3028,0),1),"-"),"@")))</f>
        <v>-</v>
      </c>
      <c r="D2816" s="147" t="str">
        <f>TRIM(CLEAN(TEXT(IFERROR(INDEX('Snakeden MR'!$I$4:$J$3028,MATCH($A2816,'Snakeden MR'!$J$4:$J$3028,0),1),"-"),"@")))</f>
        <v>-</v>
      </c>
      <c r="E2816" s="147" t="str">
        <f>TRIM(CLEAN(TEXT(IFERROR(INDEX('Snakeden MR'!$P$4:$Q$3028,MATCH($A2816,'Snakeden MR'!$Q$4:$Q$3028,0),1),"-"),"@")))</f>
        <v>-</v>
      </c>
      <c r="F2816" s="147" t="str">
        <f>TRIM(CLEAN(TEXT(IFERROR(INDEX('Snakeden MR'!$W$4:$X$3028,MATCH($A2816,'Snakeden MR'!$X$4:$X$3028,0),1),"-"),"@")))</f>
        <v>-</v>
      </c>
      <c r="G2816" s="159" t="str">
        <f t="shared" si="88"/>
        <v>Not Found</v>
      </c>
      <c r="H2816" t="str" cm="1">
        <f t="array" ref="H2816">IF(SUMPRODUCT((TRIM(C2816:F2816)&lt;&gt;"-")*1)=0,
    "No Data",
    IF(COUNTIF(C2816:F2816,INDEX(_xlfn._xlws.FILTER(C2816:F2816,TRIM(C2816:F2816)&lt;&gt;"-"),1))=SUMPRODUCT((TRIM(C2816:F2816)&lt;&gt;"-")*1),
    "No Change",
    "Change"))</f>
        <v>No Data</v>
      </c>
      <c r="L2816" s="147" t="str">
        <f>TRIM(CLEAN(TEXT(IFERROR(INDEX('Glade MR'!$B$4:$C$3000,MATCH($A2816,'Glade MR'!$C$4:$C$3000,0),1),"-"),"@")))</f>
        <v>-</v>
      </c>
      <c r="M2816" s="147" t="str">
        <f>TRIM(CLEAN(TEXT(IFERROR(INDEX('Glade MR'!$I$4:$J$3000,MATCH($A2816,'Glade MR'!$J$4:$J$3000,0),1),"-"),"@")))</f>
        <v>-</v>
      </c>
      <c r="N2816" s="147" t="str">
        <f>TRIM(CLEAN(TEXT(IFERROR(INDEX('Glade MR'!$P$4:$Q$3000,MATCH($A2816,'Glade MR'!$Q$4:$Q$3000,0),1),"-"),"@")))</f>
        <v>-</v>
      </c>
      <c r="O2816" s="147" t="str">
        <f>TRIM(CLEAN(TEXT(IFERROR(INDEX('Glade MR'!$W$4:$X$3000,MATCH($A2816,'Glade MR'!$X$4:$X$3000,0),1),"-"),"@")))</f>
        <v>-</v>
      </c>
      <c r="P2816" s="173" t="str">
        <f t="shared" si="87"/>
        <v>Not Found</v>
      </c>
      <c r="Q2816" t="str" cm="1">
        <f t="array" ref="Q2816">IF(SUMPRODUCT((TRIM(L2816:O2816)&lt;&gt;"-")*1)=0,
    "No Data",
    IF(COUNTIF(L2816:O2816,INDEX(_xlfn._xlws.FILTER(L2816:O2816,TRIM(L2816:O2816)&lt;&gt;"-"),1))=SUMPRODUCT((TRIM(L2816:O2816)&lt;&gt;"-")*1),
    "No Change",
    "Change"))</f>
        <v>No Data</v>
      </c>
    </row>
    <row r="2817" spans="1:17" x14ac:dyDescent="0.3">
      <c r="A2817" t="s">
        <v>3146</v>
      </c>
      <c r="B2817" t="s">
        <v>1145</v>
      </c>
      <c r="C2817" s="160" t="str">
        <f>TRIM(CLEAN(TEXT(IFERROR(INDEX('Snakeden MR'!$B$4:$C$3028,MATCH($A2817,'Snakeden MR'!$C$4:$C$3028,0),1),"-"),"@")))</f>
        <v>-</v>
      </c>
      <c r="D2817" s="147" t="str">
        <f>TRIM(CLEAN(TEXT(IFERROR(INDEX('Snakeden MR'!$I$4:$J$3028,MATCH($A2817,'Snakeden MR'!$J$4:$J$3028,0),1),"-"),"@")))</f>
        <v>-</v>
      </c>
      <c r="E2817" s="147" t="str">
        <f>TRIM(CLEAN(TEXT(IFERROR(INDEX('Snakeden MR'!$P$4:$Q$3028,MATCH($A2817,'Snakeden MR'!$Q$4:$Q$3028,0),1),"-"),"@")))</f>
        <v>-</v>
      </c>
      <c r="F2817" s="147" t="str">
        <f>TRIM(CLEAN(TEXT(IFERROR(INDEX('Snakeden MR'!$W$4:$X$3028,MATCH($A2817,'Snakeden MR'!$X$4:$X$3028,0),1),"-"),"@")))</f>
        <v>-</v>
      </c>
      <c r="G2817" s="159" t="str">
        <f t="shared" si="88"/>
        <v>Not Found</v>
      </c>
      <c r="H2817" t="str" cm="1">
        <f t="array" ref="H2817">IF(SUMPRODUCT((TRIM(C2817:F2817)&lt;&gt;"-")*1)=0,
    "No Data",
    IF(COUNTIF(C2817:F2817,INDEX(_xlfn._xlws.FILTER(C2817:F2817,TRIM(C2817:F2817)&lt;&gt;"-"),1))=SUMPRODUCT((TRIM(C2817:F2817)&lt;&gt;"-")*1),
    "No Change",
    "Change"))</f>
        <v>No Data</v>
      </c>
      <c r="L2817" s="147" t="str">
        <f>TRIM(CLEAN(TEXT(IFERROR(INDEX('Glade MR'!$B$4:$C$3000,MATCH($A2817,'Glade MR'!$C$4:$C$3000,0),1),"-"),"@")))</f>
        <v>-</v>
      </c>
      <c r="M2817" s="147" t="str">
        <f>TRIM(CLEAN(TEXT(IFERROR(INDEX('Glade MR'!$I$4:$J$3000,MATCH($A2817,'Glade MR'!$J$4:$J$3000,0),1),"-"),"@")))</f>
        <v>-</v>
      </c>
      <c r="N2817" s="147" t="str">
        <f>TRIM(CLEAN(TEXT(IFERROR(INDEX('Glade MR'!$P$4:$Q$3000,MATCH($A2817,'Glade MR'!$Q$4:$Q$3000,0),1),"-"),"@")))</f>
        <v>-</v>
      </c>
      <c r="O2817" s="147" t="str">
        <f>TRIM(CLEAN(TEXT(IFERROR(INDEX('Glade MR'!$W$4:$X$3000,MATCH($A2817,'Glade MR'!$X$4:$X$3000,0),1),"-"),"@")))</f>
        <v>-</v>
      </c>
      <c r="P2817" s="173" t="str">
        <f t="shared" si="87"/>
        <v>Not Found</v>
      </c>
      <c r="Q2817" t="str" cm="1">
        <f t="array" ref="Q2817">IF(SUMPRODUCT((TRIM(L2817:O2817)&lt;&gt;"-")*1)=0,
    "No Data",
    IF(COUNTIF(L2817:O2817,INDEX(_xlfn._xlws.FILTER(L2817:O2817,TRIM(L2817:O2817)&lt;&gt;"-"),1))=SUMPRODUCT((TRIM(L2817:O2817)&lt;&gt;"-")*1),
    "No Change",
    "Change"))</f>
        <v>No Data</v>
      </c>
    </row>
    <row r="2818" spans="1:17" x14ac:dyDescent="0.3">
      <c r="A2818" t="s">
        <v>3147</v>
      </c>
      <c r="B2818" t="s">
        <v>1145</v>
      </c>
      <c r="C2818" s="160" t="str">
        <f>TRIM(CLEAN(TEXT(IFERROR(INDEX('Snakeden MR'!$B$4:$C$3028,MATCH($A2818,'Snakeden MR'!$C$4:$C$3028,0),1),"-"),"@")))</f>
        <v>-</v>
      </c>
      <c r="D2818" s="147" t="str">
        <f>TRIM(CLEAN(TEXT(IFERROR(INDEX('Snakeden MR'!$I$4:$J$3028,MATCH($A2818,'Snakeden MR'!$J$4:$J$3028,0),1),"-"),"@")))</f>
        <v>-</v>
      </c>
      <c r="E2818" s="147" t="str">
        <f>TRIM(CLEAN(TEXT(IFERROR(INDEX('Snakeden MR'!$P$4:$Q$3028,MATCH($A2818,'Snakeden MR'!$Q$4:$Q$3028,0),1),"-"),"@")))</f>
        <v>-</v>
      </c>
      <c r="F2818" s="147" t="str">
        <f>TRIM(CLEAN(TEXT(IFERROR(INDEX('Snakeden MR'!$W$4:$X$3028,MATCH($A2818,'Snakeden MR'!$X$4:$X$3028,0),1),"-"),"@")))</f>
        <v>-</v>
      </c>
      <c r="G2818" s="159" t="str">
        <f t="shared" si="88"/>
        <v>Not Found</v>
      </c>
      <c r="H2818" t="str" cm="1">
        <f t="array" ref="H2818">IF(SUMPRODUCT((TRIM(C2818:F2818)&lt;&gt;"-")*1)=0,
    "No Data",
    IF(COUNTIF(C2818:F2818,INDEX(_xlfn._xlws.FILTER(C2818:F2818,TRIM(C2818:F2818)&lt;&gt;"-"),1))=SUMPRODUCT((TRIM(C2818:F2818)&lt;&gt;"-")*1),
    "No Change",
    "Change"))</f>
        <v>No Data</v>
      </c>
      <c r="L2818" s="147" t="str">
        <f>TRIM(CLEAN(TEXT(IFERROR(INDEX('Glade MR'!$B$4:$C$3000,MATCH($A2818,'Glade MR'!$C$4:$C$3000,0),1),"-"),"@")))</f>
        <v>-</v>
      </c>
      <c r="M2818" s="147" t="str">
        <f>TRIM(CLEAN(TEXT(IFERROR(INDEX('Glade MR'!$I$4:$J$3000,MATCH($A2818,'Glade MR'!$J$4:$J$3000,0),1),"-"),"@")))</f>
        <v>-</v>
      </c>
      <c r="N2818" s="147" t="str">
        <f>TRIM(CLEAN(TEXT(IFERROR(INDEX('Glade MR'!$P$4:$Q$3000,MATCH($A2818,'Glade MR'!$Q$4:$Q$3000,0),1),"-"),"@")))</f>
        <v>-</v>
      </c>
      <c r="O2818" s="147" t="str">
        <f>TRIM(CLEAN(TEXT(IFERROR(INDEX('Glade MR'!$W$4:$X$3000,MATCH($A2818,'Glade MR'!$X$4:$X$3000,0),1),"-"),"@")))</f>
        <v>-</v>
      </c>
      <c r="P2818" s="173" t="str">
        <f t="shared" ref="P2818:P2881" si="89">IF(SUM(COUNTIF(L2818:O2818,"-"))=4,"Not Found","Found")</f>
        <v>Not Found</v>
      </c>
      <c r="Q2818" t="str" cm="1">
        <f t="array" ref="Q2818">IF(SUMPRODUCT((TRIM(L2818:O2818)&lt;&gt;"-")*1)=0,
    "No Data",
    IF(COUNTIF(L2818:O2818,INDEX(_xlfn._xlws.FILTER(L2818:O2818,TRIM(L2818:O2818)&lt;&gt;"-"),1))=SUMPRODUCT((TRIM(L2818:O2818)&lt;&gt;"-")*1),
    "No Change",
    "Change"))</f>
        <v>No Data</v>
      </c>
    </row>
    <row r="2819" spans="1:17" x14ac:dyDescent="0.3">
      <c r="A2819" t="s">
        <v>3148</v>
      </c>
      <c r="B2819" t="s">
        <v>1145</v>
      </c>
      <c r="C2819" s="160" t="str">
        <f>TRIM(CLEAN(TEXT(IFERROR(INDEX('Snakeden MR'!$B$4:$C$3028,MATCH($A2819,'Snakeden MR'!$C$4:$C$3028,0),1),"-"),"@")))</f>
        <v>-</v>
      </c>
      <c r="D2819" s="147" t="str">
        <f>TRIM(CLEAN(TEXT(IFERROR(INDEX('Snakeden MR'!$I$4:$J$3028,MATCH($A2819,'Snakeden MR'!$J$4:$J$3028,0),1),"-"),"@")))</f>
        <v>-</v>
      </c>
      <c r="E2819" s="147" t="str">
        <f>TRIM(CLEAN(TEXT(IFERROR(INDEX('Snakeden MR'!$P$4:$Q$3028,MATCH($A2819,'Snakeden MR'!$Q$4:$Q$3028,0),1),"-"),"@")))</f>
        <v>-</v>
      </c>
      <c r="F2819" s="147" t="str">
        <f>TRIM(CLEAN(TEXT(IFERROR(INDEX('Snakeden MR'!$W$4:$X$3028,MATCH($A2819,'Snakeden MR'!$X$4:$X$3028,0),1),"-"),"@")))</f>
        <v>-</v>
      </c>
      <c r="G2819" s="159" t="str">
        <f t="shared" si="88"/>
        <v>Not Found</v>
      </c>
      <c r="H2819" t="str" cm="1">
        <f t="array" ref="H2819">IF(SUMPRODUCT((TRIM(C2819:F2819)&lt;&gt;"-")*1)=0,
    "No Data",
    IF(COUNTIF(C2819:F2819,INDEX(_xlfn._xlws.FILTER(C2819:F2819,TRIM(C2819:F2819)&lt;&gt;"-"),1))=SUMPRODUCT((TRIM(C2819:F2819)&lt;&gt;"-")*1),
    "No Change",
    "Change"))</f>
        <v>No Data</v>
      </c>
      <c r="L2819" s="147" t="str">
        <f>TRIM(CLEAN(TEXT(IFERROR(INDEX('Glade MR'!$B$4:$C$3000,MATCH($A2819,'Glade MR'!$C$4:$C$3000,0),1),"-"),"@")))</f>
        <v>-</v>
      </c>
      <c r="M2819" s="147" t="str">
        <f>TRIM(CLEAN(TEXT(IFERROR(INDEX('Glade MR'!$I$4:$J$3000,MATCH($A2819,'Glade MR'!$J$4:$J$3000,0),1),"-"),"@")))</f>
        <v>-</v>
      </c>
      <c r="N2819" s="147" t="str">
        <f>TRIM(CLEAN(TEXT(IFERROR(INDEX('Glade MR'!$P$4:$Q$3000,MATCH($A2819,'Glade MR'!$Q$4:$Q$3000,0),1),"-"),"@")))</f>
        <v>-</v>
      </c>
      <c r="O2819" s="147" t="str">
        <f>TRIM(CLEAN(TEXT(IFERROR(INDEX('Glade MR'!$W$4:$X$3000,MATCH($A2819,'Glade MR'!$X$4:$X$3000,0),1),"-"),"@")))</f>
        <v>-</v>
      </c>
      <c r="P2819" s="173" t="str">
        <f t="shared" si="89"/>
        <v>Not Found</v>
      </c>
      <c r="Q2819" t="str" cm="1">
        <f t="array" ref="Q2819">IF(SUMPRODUCT((TRIM(L2819:O2819)&lt;&gt;"-")*1)=0,
    "No Data",
    IF(COUNTIF(L2819:O2819,INDEX(_xlfn._xlws.FILTER(L2819:O2819,TRIM(L2819:O2819)&lt;&gt;"-"),1))=SUMPRODUCT((TRIM(L2819:O2819)&lt;&gt;"-")*1),
    "No Change",
    "Change"))</f>
        <v>No Data</v>
      </c>
    </row>
    <row r="2820" spans="1:17" x14ac:dyDescent="0.3">
      <c r="A2820" t="s">
        <v>3149</v>
      </c>
      <c r="B2820" t="s">
        <v>1145</v>
      </c>
      <c r="C2820" s="160" t="str">
        <f>TRIM(CLEAN(TEXT(IFERROR(INDEX('Snakeden MR'!$B$4:$C$3028,MATCH($A2820,'Snakeden MR'!$C$4:$C$3028,0),1),"-"),"@")))</f>
        <v>-</v>
      </c>
      <c r="D2820" s="147" t="str">
        <f>TRIM(CLEAN(TEXT(IFERROR(INDEX('Snakeden MR'!$I$4:$J$3028,MATCH($A2820,'Snakeden MR'!$J$4:$J$3028,0),1),"-"),"@")))</f>
        <v>-</v>
      </c>
      <c r="E2820" s="147" t="str">
        <f>TRIM(CLEAN(TEXT(IFERROR(INDEX('Snakeden MR'!$P$4:$Q$3028,MATCH($A2820,'Snakeden MR'!$Q$4:$Q$3028,0),1),"-"),"@")))</f>
        <v>-</v>
      </c>
      <c r="F2820" s="147" t="str">
        <f>TRIM(CLEAN(TEXT(IFERROR(INDEX('Snakeden MR'!$W$4:$X$3028,MATCH($A2820,'Snakeden MR'!$X$4:$X$3028,0),1),"-"),"@")))</f>
        <v>-</v>
      </c>
      <c r="G2820" s="159" t="str">
        <f t="shared" si="88"/>
        <v>Not Found</v>
      </c>
      <c r="H2820" t="str" cm="1">
        <f t="array" ref="H2820">IF(SUMPRODUCT((TRIM(C2820:F2820)&lt;&gt;"-")*1)=0,
    "No Data",
    IF(COUNTIF(C2820:F2820,INDEX(_xlfn._xlws.FILTER(C2820:F2820,TRIM(C2820:F2820)&lt;&gt;"-"),1))=SUMPRODUCT((TRIM(C2820:F2820)&lt;&gt;"-")*1),
    "No Change",
    "Change"))</f>
        <v>No Data</v>
      </c>
      <c r="L2820" s="147" t="str">
        <f>TRIM(CLEAN(TEXT(IFERROR(INDEX('Glade MR'!$B$4:$C$3000,MATCH($A2820,'Glade MR'!$C$4:$C$3000,0),1),"-"),"@")))</f>
        <v>-</v>
      </c>
      <c r="M2820" s="147" t="str">
        <f>TRIM(CLEAN(TEXT(IFERROR(INDEX('Glade MR'!$I$4:$J$3000,MATCH($A2820,'Glade MR'!$J$4:$J$3000,0),1),"-"),"@")))</f>
        <v>-</v>
      </c>
      <c r="N2820" s="147" t="str">
        <f>TRIM(CLEAN(TEXT(IFERROR(INDEX('Glade MR'!$P$4:$Q$3000,MATCH($A2820,'Glade MR'!$Q$4:$Q$3000,0),1),"-"),"@")))</f>
        <v>-</v>
      </c>
      <c r="O2820" s="147" t="str">
        <f>TRIM(CLEAN(TEXT(IFERROR(INDEX('Glade MR'!$W$4:$X$3000,MATCH($A2820,'Glade MR'!$X$4:$X$3000,0),1),"-"),"@")))</f>
        <v>-</v>
      </c>
      <c r="P2820" s="173" t="str">
        <f t="shared" si="89"/>
        <v>Not Found</v>
      </c>
      <c r="Q2820" t="str" cm="1">
        <f t="array" ref="Q2820">IF(SUMPRODUCT((TRIM(L2820:O2820)&lt;&gt;"-")*1)=0,
    "No Data",
    IF(COUNTIF(L2820:O2820,INDEX(_xlfn._xlws.FILTER(L2820:O2820,TRIM(L2820:O2820)&lt;&gt;"-"),1))=SUMPRODUCT((TRIM(L2820:O2820)&lt;&gt;"-")*1),
    "No Change",
    "Change"))</f>
        <v>No Data</v>
      </c>
    </row>
    <row r="2821" spans="1:17" x14ac:dyDescent="0.3">
      <c r="A2821" t="s">
        <v>3150</v>
      </c>
      <c r="B2821" t="s">
        <v>1145</v>
      </c>
      <c r="C2821" s="160" t="str">
        <f>TRIM(CLEAN(TEXT(IFERROR(INDEX('Snakeden MR'!$B$4:$C$3028,MATCH($A2821,'Snakeden MR'!$C$4:$C$3028,0),1),"-"),"@")))</f>
        <v>-</v>
      </c>
      <c r="D2821" s="147" t="str">
        <f>TRIM(CLEAN(TEXT(IFERROR(INDEX('Snakeden MR'!$I$4:$J$3028,MATCH($A2821,'Snakeden MR'!$J$4:$J$3028,0),1),"-"),"@")))</f>
        <v>-</v>
      </c>
      <c r="E2821" s="147" t="str">
        <f>TRIM(CLEAN(TEXT(IFERROR(INDEX('Snakeden MR'!$P$4:$Q$3028,MATCH($A2821,'Snakeden MR'!$Q$4:$Q$3028,0),1),"-"),"@")))</f>
        <v>-</v>
      </c>
      <c r="F2821" s="147" t="str">
        <f>TRIM(CLEAN(TEXT(IFERROR(INDEX('Snakeden MR'!$W$4:$X$3028,MATCH($A2821,'Snakeden MR'!$X$4:$X$3028,0),1),"-"),"@")))</f>
        <v>-</v>
      </c>
      <c r="G2821" s="159" t="str">
        <f t="shared" si="88"/>
        <v>Not Found</v>
      </c>
      <c r="H2821" t="str" cm="1">
        <f t="array" ref="H2821">IF(SUMPRODUCT((TRIM(C2821:F2821)&lt;&gt;"-")*1)=0,
    "No Data",
    IF(COUNTIF(C2821:F2821,INDEX(_xlfn._xlws.FILTER(C2821:F2821,TRIM(C2821:F2821)&lt;&gt;"-"),1))=SUMPRODUCT((TRIM(C2821:F2821)&lt;&gt;"-")*1),
    "No Change",
    "Change"))</f>
        <v>No Data</v>
      </c>
      <c r="L2821" s="147" t="str">
        <f>TRIM(CLEAN(TEXT(IFERROR(INDEX('Glade MR'!$B$4:$C$3000,MATCH($A2821,'Glade MR'!$C$4:$C$3000,0),1),"-"),"@")))</f>
        <v>-</v>
      </c>
      <c r="M2821" s="147" t="str">
        <f>TRIM(CLEAN(TEXT(IFERROR(INDEX('Glade MR'!$I$4:$J$3000,MATCH($A2821,'Glade MR'!$J$4:$J$3000,0),1),"-"),"@")))</f>
        <v>-</v>
      </c>
      <c r="N2821" s="147" t="str">
        <f>TRIM(CLEAN(TEXT(IFERROR(INDEX('Glade MR'!$P$4:$Q$3000,MATCH($A2821,'Glade MR'!$Q$4:$Q$3000,0),1),"-"),"@")))</f>
        <v>-</v>
      </c>
      <c r="O2821" s="147" t="str">
        <f>TRIM(CLEAN(TEXT(IFERROR(INDEX('Glade MR'!$W$4:$X$3000,MATCH($A2821,'Glade MR'!$X$4:$X$3000,0),1),"-"),"@")))</f>
        <v>-</v>
      </c>
      <c r="P2821" s="173" t="str">
        <f t="shared" si="89"/>
        <v>Not Found</v>
      </c>
      <c r="Q2821" t="str" cm="1">
        <f t="array" ref="Q2821">IF(SUMPRODUCT((TRIM(L2821:O2821)&lt;&gt;"-")*1)=0,
    "No Data",
    IF(COUNTIF(L2821:O2821,INDEX(_xlfn._xlws.FILTER(L2821:O2821,TRIM(L2821:O2821)&lt;&gt;"-"),1))=SUMPRODUCT((TRIM(L2821:O2821)&lt;&gt;"-")*1),
    "No Change",
    "Change"))</f>
        <v>No Data</v>
      </c>
    </row>
    <row r="2822" spans="1:17" x14ac:dyDescent="0.3">
      <c r="A2822" t="s">
        <v>3151</v>
      </c>
      <c r="B2822" t="s">
        <v>1145</v>
      </c>
      <c r="C2822" s="160" t="str">
        <f>TRIM(CLEAN(TEXT(IFERROR(INDEX('Snakeden MR'!$B$4:$C$3028,MATCH($A2822,'Snakeden MR'!$C$4:$C$3028,0),1),"-"),"@")))</f>
        <v>-</v>
      </c>
      <c r="D2822" s="147" t="str">
        <f>TRIM(CLEAN(TEXT(IFERROR(INDEX('Snakeden MR'!$I$4:$J$3028,MATCH($A2822,'Snakeden MR'!$J$4:$J$3028,0),1),"-"),"@")))</f>
        <v>-</v>
      </c>
      <c r="E2822" s="147" t="str">
        <f>TRIM(CLEAN(TEXT(IFERROR(INDEX('Snakeden MR'!$P$4:$Q$3028,MATCH($A2822,'Snakeden MR'!$Q$4:$Q$3028,0),1),"-"),"@")))</f>
        <v>-</v>
      </c>
      <c r="F2822" s="147" t="str">
        <f>TRIM(CLEAN(TEXT(IFERROR(INDEX('Snakeden MR'!$W$4:$X$3028,MATCH($A2822,'Snakeden MR'!$X$4:$X$3028,0),1),"-"),"@")))</f>
        <v>-</v>
      </c>
      <c r="G2822" s="159" t="str">
        <f t="shared" si="88"/>
        <v>Not Found</v>
      </c>
      <c r="H2822" t="str" cm="1">
        <f t="array" ref="H2822">IF(SUMPRODUCT((TRIM(C2822:F2822)&lt;&gt;"-")*1)=0,
    "No Data",
    IF(COUNTIF(C2822:F2822,INDEX(_xlfn._xlws.FILTER(C2822:F2822,TRIM(C2822:F2822)&lt;&gt;"-"),1))=SUMPRODUCT((TRIM(C2822:F2822)&lt;&gt;"-")*1),
    "No Change",
    "Change"))</f>
        <v>No Data</v>
      </c>
      <c r="L2822" s="147" t="str">
        <f>TRIM(CLEAN(TEXT(IFERROR(INDEX('Glade MR'!$B$4:$C$3000,MATCH($A2822,'Glade MR'!$C$4:$C$3000,0),1),"-"),"@")))</f>
        <v>-</v>
      </c>
      <c r="M2822" s="147" t="str">
        <f>TRIM(CLEAN(TEXT(IFERROR(INDEX('Glade MR'!$I$4:$J$3000,MATCH($A2822,'Glade MR'!$J$4:$J$3000,0),1),"-"),"@")))</f>
        <v>-</v>
      </c>
      <c r="N2822" s="147" t="str">
        <f>TRIM(CLEAN(TEXT(IFERROR(INDEX('Glade MR'!$P$4:$Q$3000,MATCH($A2822,'Glade MR'!$Q$4:$Q$3000,0),1),"-"),"@")))</f>
        <v>-</v>
      </c>
      <c r="O2822" s="147" t="str">
        <f>TRIM(CLEAN(TEXT(IFERROR(INDEX('Glade MR'!$W$4:$X$3000,MATCH($A2822,'Glade MR'!$X$4:$X$3000,0),1),"-"),"@")))</f>
        <v>-</v>
      </c>
      <c r="P2822" s="173" t="str">
        <f t="shared" si="89"/>
        <v>Not Found</v>
      </c>
      <c r="Q2822" t="str" cm="1">
        <f t="array" ref="Q2822">IF(SUMPRODUCT((TRIM(L2822:O2822)&lt;&gt;"-")*1)=0,
    "No Data",
    IF(COUNTIF(L2822:O2822,INDEX(_xlfn._xlws.FILTER(L2822:O2822,TRIM(L2822:O2822)&lt;&gt;"-"),1))=SUMPRODUCT((TRIM(L2822:O2822)&lt;&gt;"-")*1),
    "No Change",
    "Change"))</f>
        <v>No Data</v>
      </c>
    </row>
    <row r="2823" spans="1:17" x14ac:dyDescent="0.3">
      <c r="A2823" t="s">
        <v>3152</v>
      </c>
      <c r="B2823" t="s">
        <v>1145</v>
      </c>
      <c r="C2823" s="160" t="str">
        <f>TRIM(CLEAN(TEXT(IFERROR(INDEX('Snakeden MR'!$B$4:$C$3028,MATCH($A2823,'Snakeden MR'!$C$4:$C$3028,0),1),"-"),"@")))</f>
        <v>-</v>
      </c>
      <c r="D2823" s="147" t="str">
        <f>TRIM(CLEAN(TEXT(IFERROR(INDEX('Snakeden MR'!$I$4:$J$3028,MATCH($A2823,'Snakeden MR'!$J$4:$J$3028,0),1),"-"),"@")))</f>
        <v>-</v>
      </c>
      <c r="E2823" s="147" t="str">
        <f>TRIM(CLEAN(TEXT(IFERROR(INDEX('Snakeden MR'!$P$4:$Q$3028,MATCH($A2823,'Snakeden MR'!$Q$4:$Q$3028,0),1),"-"),"@")))</f>
        <v>-</v>
      </c>
      <c r="F2823" s="147" t="str">
        <f>TRIM(CLEAN(TEXT(IFERROR(INDEX('Snakeden MR'!$W$4:$X$3028,MATCH($A2823,'Snakeden MR'!$X$4:$X$3028,0),1),"-"),"@")))</f>
        <v>-</v>
      </c>
      <c r="G2823" s="159" t="str">
        <f t="shared" si="88"/>
        <v>Not Found</v>
      </c>
      <c r="H2823" t="str" cm="1">
        <f t="array" ref="H2823">IF(SUMPRODUCT((TRIM(C2823:F2823)&lt;&gt;"-")*1)=0,
    "No Data",
    IF(COUNTIF(C2823:F2823,INDEX(_xlfn._xlws.FILTER(C2823:F2823,TRIM(C2823:F2823)&lt;&gt;"-"),1))=SUMPRODUCT((TRIM(C2823:F2823)&lt;&gt;"-")*1),
    "No Change",
    "Change"))</f>
        <v>No Data</v>
      </c>
      <c r="L2823" s="147" t="str">
        <f>TRIM(CLEAN(TEXT(IFERROR(INDEX('Glade MR'!$B$4:$C$3000,MATCH($A2823,'Glade MR'!$C$4:$C$3000,0),1),"-"),"@")))</f>
        <v>-</v>
      </c>
      <c r="M2823" s="147" t="str">
        <f>TRIM(CLEAN(TEXT(IFERROR(INDEX('Glade MR'!$I$4:$J$3000,MATCH($A2823,'Glade MR'!$J$4:$J$3000,0),1),"-"),"@")))</f>
        <v>-</v>
      </c>
      <c r="N2823" s="147" t="str">
        <f>TRIM(CLEAN(TEXT(IFERROR(INDEX('Glade MR'!$P$4:$Q$3000,MATCH($A2823,'Glade MR'!$Q$4:$Q$3000,0),1),"-"),"@")))</f>
        <v>-</v>
      </c>
      <c r="O2823" s="147" t="str">
        <f>TRIM(CLEAN(TEXT(IFERROR(INDEX('Glade MR'!$W$4:$X$3000,MATCH($A2823,'Glade MR'!$X$4:$X$3000,0),1),"-"),"@")))</f>
        <v>-</v>
      </c>
      <c r="P2823" s="173" t="str">
        <f t="shared" si="89"/>
        <v>Not Found</v>
      </c>
      <c r="Q2823" t="str" cm="1">
        <f t="array" ref="Q2823">IF(SUMPRODUCT((TRIM(L2823:O2823)&lt;&gt;"-")*1)=0,
    "No Data",
    IF(COUNTIF(L2823:O2823,INDEX(_xlfn._xlws.FILTER(L2823:O2823,TRIM(L2823:O2823)&lt;&gt;"-"),1))=SUMPRODUCT((TRIM(L2823:O2823)&lt;&gt;"-")*1),
    "No Change",
    "Change"))</f>
        <v>No Data</v>
      </c>
    </row>
    <row r="2824" spans="1:17" x14ac:dyDescent="0.3">
      <c r="A2824" t="s">
        <v>3153</v>
      </c>
      <c r="B2824" t="s">
        <v>1145</v>
      </c>
      <c r="C2824" s="160" t="str">
        <f>TRIM(CLEAN(TEXT(IFERROR(INDEX('Snakeden MR'!$B$4:$C$3028,MATCH($A2824,'Snakeden MR'!$C$4:$C$3028,0),1),"-"),"@")))</f>
        <v>-</v>
      </c>
      <c r="D2824" s="147" t="str">
        <f>TRIM(CLEAN(TEXT(IFERROR(INDEX('Snakeden MR'!$I$4:$J$3028,MATCH($A2824,'Snakeden MR'!$J$4:$J$3028,0),1),"-"),"@")))</f>
        <v>-</v>
      </c>
      <c r="E2824" s="147" t="str">
        <f>TRIM(CLEAN(TEXT(IFERROR(INDEX('Snakeden MR'!$P$4:$Q$3028,MATCH($A2824,'Snakeden MR'!$Q$4:$Q$3028,0),1),"-"),"@")))</f>
        <v>-</v>
      </c>
      <c r="F2824" s="147" t="str">
        <f>TRIM(CLEAN(TEXT(IFERROR(INDEX('Snakeden MR'!$W$4:$X$3028,MATCH($A2824,'Snakeden MR'!$X$4:$X$3028,0),1),"-"),"@")))</f>
        <v>-</v>
      </c>
      <c r="G2824" s="159" t="str">
        <f t="shared" si="88"/>
        <v>Not Found</v>
      </c>
      <c r="H2824" t="str" cm="1">
        <f t="array" ref="H2824">IF(SUMPRODUCT((TRIM(C2824:F2824)&lt;&gt;"-")*1)=0,
    "No Data",
    IF(COUNTIF(C2824:F2824,INDEX(_xlfn._xlws.FILTER(C2824:F2824,TRIM(C2824:F2824)&lt;&gt;"-"),1))=SUMPRODUCT((TRIM(C2824:F2824)&lt;&gt;"-")*1),
    "No Change",
    "Change"))</f>
        <v>No Data</v>
      </c>
      <c r="L2824" s="147" t="str">
        <f>TRIM(CLEAN(TEXT(IFERROR(INDEX('Glade MR'!$B$4:$C$3000,MATCH($A2824,'Glade MR'!$C$4:$C$3000,0),1),"-"),"@")))</f>
        <v>-</v>
      </c>
      <c r="M2824" s="147" t="str">
        <f>TRIM(CLEAN(TEXT(IFERROR(INDEX('Glade MR'!$I$4:$J$3000,MATCH($A2824,'Glade MR'!$J$4:$J$3000,0),1),"-"),"@")))</f>
        <v>-</v>
      </c>
      <c r="N2824" s="147" t="str">
        <f>TRIM(CLEAN(TEXT(IFERROR(INDEX('Glade MR'!$P$4:$Q$3000,MATCH($A2824,'Glade MR'!$Q$4:$Q$3000,0),1),"-"),"@")))</f>
        <v>-</v>
      </c>
      <c r="O2824" s="147" t="str">
        <f>TRIM(CLEAN(TEXT(IFERROR(INDEX('Glade MR'!$W$4:$X$3000,MATCH($A2824,'Glade MR'!$X$4:$X$3000,0),1),"-"),"@")))</f>
        <v>-</v>
      </c>
      <c r="P2824" s="173" t="str">
        <f t="shared" si="89"/>
        <v>Not Found</v>
      </c>
      <c r="Q2824" t="str" cm="1">
        <f t="array" ref="Q2824">IF(SUMPRODUCT((TRIM(L2824:O2824)&lt;&gt;"-")*1)=0,
    "No Data",
    IF(COUNTIF(L2824:O2824,INDEX(_xlfn._xlws.FILTER(L2824:O2824,TRIM(L2824:O2824)&lt;&gt;"-"),1))=SUMPRODUCT((TRIM(L2824:O2824)&lt;&gt;"-")*1),
    "No Change",
    "Change"))</f>
        <v>No Data</v>
      </c>
    </row>
    <row r="2825" spans="1:17" x14ac:dyDescent="0.3">
      <c r="A2825" t="s">
        <v>3154</v>
      </c>
      <c r="B2825" t="s">
        <v>1145</v>
      </c>
      <c r="C2825" s="160" t="str">
        <f>TRIM(CLEAN(TEXT(IFERROR(INDEX('Snakeden MR'!$B$4:$C$3028,MATCH($A2825,'Snakeden MR'!$C$4:$C$3028,0),1),"-"),"@")))</f>
        <v>-</v>
      </c>
      <c r="D2825" s="147" t="str">
        <f>TRIM(CLEAN(TEXT(IFERROR(INDEX('Snakeden MR'!$I$4:$J$3028,MATCH($A2825,'Snakeden MR'!$J$4:$J$3028,0),1),"-"),"@")))</f>
        <v>-</v>
      </c>
      <c r="E2825" s="147" t="str">
        <f>TRIM(CLEAN(TEXT(IFERROR(INDEX('Snakeden MR'!$P$4:$Q$3028,MATCH($A2825,'Snakeden MR'!$Q$4:$Q$3028,0),1),"-"),"@")))</f>
        <v>-</v>
      </c>
      <c r="F2825" s="147" t="str">
        <f>TRIM(CLEAN(TEXT(IFERROR(INDEX('Snakeden MR'!$W$4:$X$3028,MATCH($A2825,'Snakeden MR'!$X$4:$X$3028,0),1),"-"),"@")))</f>
        <v>-</v>
      </c>
      <c r="G2825" s="159" t="str">
        <f t="shared" si="88"/>
        <v>Not Found</v>
      </c>
      <c r="H2825" t="str" cm="1">
        <f t="array" ref="H2825">IF(SUMPRODUCT((TRIM(C2825:F2825)&lt;&gt;"-")*1)=0,
    "No Data",
    IF(COUNTIF(C2825:F2825,INDEX(_xlfn._xlws.FILTER(C2825:F2825,TRIM(C2825:F2825)&lt;&gt;"-"),1))=SUMPRODUCT((TRIM(C2825:F2825)&lt;&gt;"-")*1),
    "No Change",
    "Change"))</f>
        <v>No Data</v>
      </c>
      <c r="L2825" s="147" t="str">
        <f>TRIM(CLEAN(TEXT(IFERROR(INDEX('Glade MR'!$B$4:$C$3000,MATCH($A2825,'Glade MR'!$C$4:$C$3000,0),1),"-"),"@")))</f>
        <v>-</v>
      </c>
      <c r="M2825" s="147" t="str">
        <f>TRIM(CLEAN(TEXT(IFERROR(INDEX('Glade MR'!$I$4:$J$3000,MATCH($A2825,'Glade MR'!$J$4:$J$3000,0),1),"-"),"@")))</f>
        <v>-</v>
      </c>
      <c r="N2825" s="147" t="str">
        <f>TRIM(CLEAN(TEXT(IFERROR(INDEX('Glade MR'!$P$4:$Q$3000,MATCH($A2825,'Glade MR'!$Q$4:$Q$3000,0),1),"-"),"@")))</f>
        <v>-</v>
      </c>
      <c r="O2825" s="147" t="str">
        <f>TRIM(CLEAN(TEXT(IFERROR(INDEX('Glade MR'!$W$4:$X$3000,MATCH($A2825,'Glade MR'!$X$4:$X$3000,0),1),"-"),"@")))</f>
        <v>-</v>
      </c>
      <c r="P2825" s="173" t="str">
        <f t="shared" si="89"/>
        <v>Not Found</v>
      </c>
      <c r="Q2825" t="str" cm="1">
        <f t="array" ref="Q2825">IF(SUMPRODUCT((TRIM(L2825:O2825)&lt;&gt;"-")*1)=0,
    "No Data",
    IF(COUNTIF(L2825:O2825,INDEX(_xlfn._xlws.FILTER(L2825:O2825,TRIM(L2825:O2825)&lt;&gt;"-"),1))=SUMPRODUCT((TRIM(L2825:O2825)&lt;&gt;"-")*1),
    "No Change",
    "Change"))</f>
        <v>No Data</v>
      </c>
    </row>
    <row r="2826" spans="1:17" x14ac:dyDescent="0.3">
      <c r="A2826" t="s">
        <v>3155</v>
      </c>
      <c r="B2826" t="s">
        <v>1145</v>
      </c>
      <c r="C2826" s="160" t="str">
        <f>TRIM(CLEAN(TEXT(IFERROR(INDEX('Snakeden MR'!$B$4:$C$3028,MATCH($A2826,'Snakeden MR'!$C$4:$C$3028,0),1),"-"),"@")))</f>
        <v>-</v>
      </c>
      <c r="D2826" s="147" t="str">
        <f>TRIM(CLEAN(TEXT(IFERROR(INDEX('Snakeden MR'!$I$4:$J$3028,MATCH($A2826,'Snakeden MR'!$J$4:$J$3028,0),1),"-"),"@")))</f>
        <v>-</v>
      </c>
      <c r="E2826" s="147" t="str">
        <f>TRIM(CLEAN(TEXT(IFERROR(INDEX('Snakeden MR'!$P$4:$Q$3028,MATCH($A2826,'Snakeden MR'!$Q$4:$Q$3028,0),1),"-"),"@")))</f>
        <v>-</v>
      </c>
      <c r="F2826" s="147" t="str">
        <f>TRIM(CLEAN(TEXT(IFERROR(INDEX('Snakeden MR'!$W$4:$X$3028,MATCH($A2826,'Snakeden MR'!$X$4:$X$3028,0),1),"-"),"@")))</f>
        <v>-</v>
      </c>
      <c r="G2826" s="159" t="str">
        <f t="shared" si="88"/>
        <v>Not Found</v>
      </c>
      <c r="H2826" t="str" cm="1">
        <f t="array" ref="H2826">IF(SUMPRODUCT((TRIM(C2826:F2826)&lt;&gt;"-")*1)=0,
    "No Data",
    IF(COUNTIF(C2826:F2826,INDEX(_xlfn._xlws.FILTER(C2826:F2826,TRIM(C2826:F2826)&lt;&gt;"-"),1))=SUMPRODUCT((TRIM(C2826:F2826)&lt;&gt;"-")*1),
    "No Change",
    "Change"))</f>
        <v>No Data</v>
      </c>
      <c r="L2826" s="147" t="str">
        <f>TRIM(CLEAN(TEXT(IFERROR(INDEX('Glade MR'!$B$4:$C$3000,MATCH($A2826,'Glade MR'!$C$4:$C$3000,0),1),"-"),"@")))</f>
        <v>-</v>
      </c>
      <c r="M2826" s="147" t="str">
        <f>TRIM(CLEAN(TEXT(IFERROR(INDEX('Glade MR'!$I$4:$J$3000,MATCH($A2826,'Glade MR'!$J$4:$J$3000,0),1),"-"),"@")))</f>
        <v>-</v>
      </c>
      <c r="N2826" s="147" t="str">
        <f>TRIM(CLEAN(TEXT(IFERROR(INDEX('Glade MR'!$P$4:$Q$3000,MATCH($A2826,'Glade MR'!$Q$4:$Q$3000,0),1),"-"),"@")))</f>
        <v>-</v>
      </c>
      <c r="O2826" s="147" t="str">
        <f>TRIM(CLEAN(TEXT(IFERROR(INDEX('Glade MR'!$W$4:$X$3000,MATCH($A2826,'Glade MR'!$X$4:$X$3000,0),1),"-"),"@")))</f>
        <v>-</v>
      </c>
      <c r="P2826" s="173" t="str">
        <f t="shared" si="89"/>
        <v>Not Found</v>
      </c>
      <c r="Q2826" t="str" cm="1">
        <f t="array" ref="Q2826">IF(SUMPRODUCT((TRIM(L2826:O2826)&lt;&gt;"-")*1)=0,
    "No Data",
    IF(COUNTIF(L2826:O2826,INDEX(_xlfn._xlws.FILTER(L2826:O2826,TRIM(L2826:O2826)&lt;&gt;"-"),1))=SUMPRODUCT((TRIM(L2826:O2826)&lt;&gt;"-")*1),
    "No Change",
    "Change"))</f>
        <v>No Data</v>
      </c>
    </row>
    <row r="2827" spans="1:17" x14ac:dyDescent="0.3">
      <c r="A2827" t="s">
        <v>3156</v>
      </c>
      <c r="B2827" t="s">
        <v>1145</v>
      </c>
      <c r="C2827" s="160" t="str">
        <f>TRIM(CLEAN(TEXT(IFERROR(INDEX('Snakeden MR'!$B$4:$C$3028,MATCH($A2827,'Snakeden MR'!$C$4:$C$3028,0),1),"-"),"@")))</f>
        <v>-</v>
      </c>
      <c r="D2827" s="147" t="str">
        <f>TRIM(CLEAN(TEXT(IFERROR(INDEX('Snakeden MR'!$I$4:$J$3028,MATCH($A2827,'Snakeden MR'!$J$4:$J$3028,0),1),"-"),"@")))</f>
        <v>-</v>
      </c>
      <c r="E2827" s="147" t="str">
        <f>TRIM(CLEAN(TEXT(IFERROR(INDEX('Snakeden MR'!$P$4:$Q$3028,MATCH($A2827,'Snakeden MR'!$Q$4:$Q$3028,0),1),"-"),"@")))</f>
        <v>-</v>
      </c>
      <c r="F2827" s="147" t="str">
        <f>TRIM(CLEAN(TEXT(IFERROR(INDEX('Snakeden MR'!$W$4:$X$3028,MATCH($A2827,'Snakeden MR'!$X$4:$X$3028,0),1),"-"),"@")))</f>
        <v>-</v>
      </c>
      <c r="G2827" s="159" t="str">
        <f t="shared" si="88"/>
        <v>Not Found</v>
      </c>
      <c r="H2827" t="str" cm="1">
        <f t="array" ref="H2827">IF(SUMPRODUCT((TRIM(C2827:F2827)&lt;&gt;"-")*1)=0,
    "No Data",
    IF(COUNTIF(C2827:F2827,INDEX(_xlfn._xlws.FILTER(C2827:F2827,TRIM(C2827:F2827)&lt;&gt;"-"),1))=SUMPRODUCT((TRIM(C2827:F2827)&lt;&gt;"-")*1),
    "No Change",
    "Change"))</f>
        <v>No Data</v>
      </c>
      <c r="L2827" s="147" t="str">
        <f>TRIM(CLEAN(TEXT(IFERROR(INDEX('Glade MR'!$B$4:$C$3000,MATCH($A2827,'Glade MR'!$C$4:$C$3000,0),1),"-"),"@")))</f>
        <v>-</v>
      </c>
      <c r="M2827" s="147" t="str">
        <f>TRIM(CLEAN(TEXT(IFERROR(INDEX('Glade MR'!$I$4:$J$3000,MATCH($A2827,'Glade MR'!$J$4:$J$3000,0),1),"-"),"@")))</f>
        <v>-</v>
      </c>
      <c r="N2827" s="147" t="str">
        <f>TRIM(CLEAN(TEXT(IFERROR(INDEX('Glade MR'!$P$4:$Q$3000,MATCH($A2827,'Glade MR'!$Q$4:$Q$3000,0),1),"-"),"@")))</f>
        <v>-</v>
      </c>
      <c r="O2827" s="147" t="str">
        <f>TRIM(CLEAN(TEXT(IFERROR(INDEX('Glade MR'!$W$4:$X$3000,MATCH($A2827,'Glade MR'!$X$4:$X$3000,0),1),"-"),"@")))</f>
        <v>-</v>
      </c>
      <c r="P2827" s="173" t="str">
        <f t="shared" si="89"/>
        <v>Not Found</v>
      </c>
      <c r="Q2827" t="str" cm="1">
        <f t="array" ref="Q2827">IF(SUMPRODUCT((TRIM(L2827:O2827)&lt;&gt;"-")*1)=0,
    "No Data",
    IF(COUNTIF(L2827:O2827,INDEX(_xlfn._xlws.FILTER(L2827:O2827,TRIM(L2827:O2827)&lt;&gt;"-"),1))=SUMPRODUCT((TRIM(L2827:O2827)&lt;&gt;"-")*1),
    "No Change",
    "Change"))</f>
        <v>No Data</v>
      </c>
    </row>
    <row r="2828" spans="1:17" x14ac:dyDescent="0.3">
      <c r="A2828" t="s">
        <v>3157</v>
      </c>
      <c r="B2828" t="s">
        <v>1145</v>
      </c>
      <c r="C2828" s="160" t="str">
        <f>TRIM(CLEAN(TEXT(IFERROR(INDEX('Snakeden MR'!$B$4:$C$3028,MATCH($A2828,'Snakeden MR'!$C$4:$C$3028,0),1),"-"),"@")))</f>
        <v>-</v>
      </c>
      <c r="D2828" s="147" t="str">
        <f>TRIM(CLEAN(TEXT(IFERROR(INDEX('Snakeden MR'!$I$4:$J$3028,MATCH($A2828,'Snakeden MR'!$J$4:$J$3028,0),1),"-"),"@")))</f>
        <v>-</v>
      </c>
      <c r="E2828" s="147" t="str">
        <f>TRIM(CLEAN(TEXT(IFERROR(INDEX('Snakeden MR'!$P$4:$Q$3028,MATCH($A2828,'Snakeden MR'!$Q$4:$Q$3028,0),1),"-"),"@")))</f>
        <v>-</v>
      </c>
      <c r="F2828" s="147" t="str">
        <f>TRIM(CLEAN(TEXT(IFERROR(INDEX('Snakeden MR'!$W$4:$X$3028,MATCH($A2828,'Snakeden MR'!$X$4:$X$3028,0),1),"-"),"@")))</f>
        <v>-</v>
      </c>
      <c r="G2828" s="159" t="str">
        <f t="shared" si="88"/>
        <v>Not Found</v>
      </c>
      <c r="H2828" t="str" cm="1">
        <f t="array" ref="H2828">IF(SUMPRODUCT((TRIM(C2828:F2828)&lt;&gt;"-")*1)=0,
    "No Data",
    IF(COUNTIF(C2828:F2828,INDEX(_xlfn._xlws.FILTER(C2828:F2828,TRIM(C2828:F2828)&lt;&gt;"-"),1))=SUMPRODUCT((TRIM(C2828:F2828)&lt;&gt;"-")*1),
    "No Change",
    "Change"))</f>
        <v>No Data</v>
      </c>
      <c r="L2828" s="147" t="str">
        <f>TRIM(CLEAN(TEXT(IFERROR(INDEX('Glade MR'!$B$4:$C$3000,MATCH($A2828,'Glade MR'!$C$4:$C$3000,0),1),"-"),"@")))</f>
        <v>-</v>
      </c>
      <c r="M2828" s="147" t="str">
        <f>TRIM(CLEAN(TEXT(IFERROR(INDEX('Glade MR'!$I$4:$J$3000,MATCH($A2828,'Glade MR'!$J$4:$J$3000,0),1),"-"),"@")))</f>
        <v>-</v>
      </c>
      <c r="N2828" s="147" t="str">
        <f>TRIM(CLEAN(TEXT(IFERROR(INDEX('Glade MR'!$P$4:$Q$3000,MATCH($A2828,'Glade MR'!$Q$4:$Q$3000,0),1),"-"),"@")))</f>
        <v>-</v>
      </c>
      <c r="O2828" s="147" t="str">
        <f>TRIM(CLEAN(TEXT(IFERROR(INDEX('Glade MR'!$W$4:$X$3000,MATCH($A2828,'Glade MR'!$X$4:$X$3000,0),1),"-"),"@")))</f>
        <v>-</v>
      </c>
      <c r="P2828" s="173" t="str">
        <f t="shared" si="89"/>
        <v>Not Found</v>
      </c>
      <c r="Q2828" t="str" cm="1">
        <f t="array" ref="Q2828">IF(SUMPRODUCT((TRIM(L2828:O2828)&lt;&gt;"-")*1)=0,
    "No Data",
    IF(COUNTIF(L2828:O2828,INDEX(_xlfn._xlws.FILTER(L2828:O2828,TRIM(L2828:O2828)&lt;&gt;"-"),1))=SUMPRODUCT((TRIM(L2828:O2828)&lt;&gt;"-")*1),
    "No Change",
    "Change"))</f>
        <v>No Data</v>
      </c>
    </row>
    <row r="2829" spans="1:17" x14ac:dyDescent="0.3">
      <c r="A2829" t="s">
        <v>501</v>
      </c>
      <c r="B2829" t="s">
        <v>1137</v>
      </c>
      <c r="C2829" s="160" t="str">
        <f>TRIM(CLEAN(TEXT(IFERROR(INDEX('Snakeden MR'!$B$4:$C$3028,MATCH($A2829,'Snakeden MR'!$C$4:$C$3028,0),1),"-"),"@")))</f>
        <v>-</v>
      </c>
      <c r="D2829" s="147" t="str">
        <f>TRIM(CLEAN(TEXT(IFERROR(INDEX('Snakeden MR'!$I$4:$J$3028,MATCH($A2829,'Snakeden MR'!$J$4:$J$3028,0),1),"-"),"@")))</f>
        <v>-</v>
      </c>
      <c r="E2829" s="147" t="str">
        <f>TRIM(CLEAN(TEXT(IFERROR(INDEX('Snakeden MR'!$P$4:$Q$3028,MATCH($A2829,'Snakeden MR'!$Q$4:$Q$3028,0),1),"-"),"@")))</f>
        <v>-</v>
      </c>
      <c r="F2829" s="147" t="str">
        <f>TRIM(CLEAN(TEXT(IFERROR(INDEX('Snakeden MR'!$W$4:$X$3028,MATCH($A2829,'Snakeden MR'!$X$4:$X$3028,0),1),"-"),"@")))</f>
        <v>-</v>
      </c>
      <c r="G2829" s="159" t="str">
        <f t="shared" si="88"/>
        <v>Not Found</v>
      </c>
      <c r="H2829" t="str" cm="1">
        <f t="array" ref="H2829">IF(SUMPRODUCT((TRIM(C2829:F2829)&lt;&gt;"-")*1)=0,
    "No Data",
    IF(COUNTIF(C2829:F2829,INDEX(_xlfn._xlws.FILTER(C2829:F2829,TRIM(C2829:F2829)&lt;&gt;"-"),1))=SUMPRODUCT((TRIM(C2829:F2829)&lt;&gt;"-")*1),
    "No Change",
    "Change"))</f>
        <v>No Data</v>
      </c>
      <c r="L2829" s="147" t="str">
        <f>TRIM(CLEAN(TEXT(IFERROR(INDEX('Glade MR'!$B$4:$C$3000,MATCH($A2829,'Glade MR'!$C$4:$C$3000,0),1),"-"),"@")))</f>
        <v>Pool 3</v>
      </c>
      <c r="M2829" s="147" t="str">
        <f>TRIM(CLEAN(TEXT(IFERROR(INDEX('Glade MR'!$I$4:$J$3000,MATCH($A2829,'Glade MR'!$J$4:$J$3000,0),1),"-"),"@")))</f>
        <v>Pool 3</v>
      </c>
      <c r="N2829" s="147" t="str">
        <f>TRIM(CLEAN(TEXT(IFERROR(INDEX('Glade MR'!$P$4:$Q$3000,MATCH($A2829,'Glade MR'!$Q$4:$Q$3000,0),1),"-"),"@")))</f>
        <v>-</v>
      </c>
      <c r="O2829" s="147" t="str">
        <f>TRIM(CLEAN(TEXT(IFERROR(INDEX('Glade MR'!$W$4:$X$3000,MATCH($A2829,'Glade MR'!$X$4:$X$3000,0),1),"-"),"@")))</f>
        <v>-</v>
      </c>
      <c r="P2829" s="173" t="str">
        <f t="shared" si="89"/>
        <v>Found</v>
      </c>
      <c r="Q2829" t="str" cm="1">
        <f t="array" ref="Q2829">IF(SUMPRODUCT((TRIM(L2829:O2829)&lt;&gt;"-")*1)=0,
    "No Data",
    IF(COUNTIF(L2829:O2829,INDEX(_xlfn._xlws.FILTER(L2829:O2829,TRIM(L2829:O2829)&lt;&gt;"-"),1))=SUMPRODUCT((TRIM(L2829:O2829)&lt;&gt;"-")*1),
    "No Change",
    "Change"))</f>
        <v>No Change</v>
      </c>
    </row>
    <row r="2830" spans="1:17" x14ac:dyDescent="0.3">
      <c r="A2830" t="s">
        <v>3158</v>
      </c>
      <c r="B2830" t="s">
        <v>1137</v>
      </c>
      <c r="C2830" s="160" t="str">
        <f>TRIM(CLEAN(TEXT(IFERROR(INDEX('Snakeden MR'!$B$4:$C$3028,MATCH($A2830,'Snakeden MR'!$C$4:$C$3028,0),1),"-"),"@")))</f>
        <v>-</v>
      </c>
      <c r="D2830" s="147" t="str">
        <f>TRIM(CLEAN(TEXT(IFERROR(INDEX('Snakeden MR'!$I$4:$J$3028,MATCH($A2830,'Snakeden MR'!$J$4:$J$3028,0),1),"-"),"@")))</f>
        <v>-</v>
      </c>
      <c r="E2830" s="147" t="str">
        <f>TRIM(CLEAN(TEXT(IFERROR(INDEX('Snakeden MR'!$P$4:$Q$3028,MATCH($A2830,'Snakeden MR'!$Q$4:$Q$3028,0),1),"-"),"@")))</f>
        <v>-</v>
      </c>
      <c r="F2830" s="147" t="str">
        <f>TRIM(CLEAN(TEXT(IFERROR(INDEX('Snakeden MR'!$W$4:$X$3028,MATCH($A2830,'Snakeden MR'!$X$4:$X$3028,0),1),"-"),"@")))</f>
        <v>-</v>
      </c>
      <c r="G2830" s="159" t="str">
        <f t="shared" si="88"/>
        <v>Not Found</v>
      </c>
      <c r="H2830" t="str" cm="1">
        <f t="array" ref="H2830">IF(SUMPRODUCT((TRIM(C2830:F2830)&lt;&gt;"-")*1)=0,
    "No Data",
    IF(COUNTIF(C2830:F2830,INDEX(_xlfn._xlws.FILTER(C2830:F2830,TRIM(C2830:F2830)&lt;&gt;"-"),1))=SUMPRODUCT((TRIM(C2830:F2830)&lt;&gt;"-")*1),
    "No Change",
    "Change"))</f>
        <v>No Data</v>
      </c>
      <c r="L2830" s="147" t="str">
        <f>TRIM(CLEAN(TEXT(IFERROR(INDEX('Glade MR'!$B$4:$C$3000,MATCH($A2830,'Glade MR'!$C$4:$C$3000,0),1),"-"),"@")))</f>
        <v>-</v>
      </c>
      <c r="M2830" s="147" t="str">
        <f>TRIM(CLEAN(TEXT(IFERROR(INDEX('Glade MR'!$I$4:$J$3000,MATCH($A2830,'Glade MR'!$J$4:$J$3000,0),1),"-"),"@")))</f>
        <v>-</v>
      </c>
      <c r="N2830" s="147" t="str">
        <f>TRIM(CLEAN(TEXT(IFERROR(INDEX('Glade MR'!$P$4:$Q$3000,MATCH($A2830,'Glade MR'!$Q$4:$Q$3000,0),1),"-"),"@")))</f>
        <v>-</v>
      </c>
      <c r="O2830" s="147" t="str">
        <f>TRIM(CLEAN(TEXT(IFERROR(INDEX('Glade MR'!$W$4:$X$3000,MATCH($A2830,'Glade MR'!$X$4:$X$3000,0),1),"-"),"@")))</f>
        <v>-</v>
      </c>
      <c r="P2830" s="173" t="str">
        <f t="shared" si="89"/>
        <v>Not Found</v>
      </c>
      <c r="Q2830" t="str" cm="1">
        <f t="array" ref="Q2830">IF(SUMPRODUCT((TRIM(L2830:O2830)&lt;&gt;"-")*1)=0,
    "No Data",
    IF(COUNTIF(L2830:O2830,INDEX(_xlfn._xlws.FILTER(L2830:O2830,TRIM(L2830:O2830)&lt;&gt;"-"),1))=SUMPRODUCT((TRIM(L2830:O2830)&lt;&gt;"-")*1),
    "No Change",
    "Change"))</f>
        <v>No Data</v>
      </c>
    </row>
    <row r="2831" spans="1:17" x14ac:dyDescent="0.3">
      <c r="A2831" t="s">
        <v>3159</v>
      </c>
      <c r="B2831" t="s">
        <v>1137</v>
      </c>
      <c r="C2831" s="160" t="str">
        <f>TRIM(CLEAN(TEXT(IFERROR(INDEX('Snakeden MR'!$B$4:$C$3028,MATCH($A2831,'Snakeden MR'!$C$4:$C$3028,0),1),"-"),"@")))</f>
        <v>-</v>
      </c>
      <c r="D2831" s="147" t="str">
        <f>TRIM(CLEAN(TEXT(IFERROR(INDEX('Snakeden MR'!$I$4:$J$3028,MATCH($A2831,'Snakeden MR'!$J$4:$J$3028,0),1),"-"),"@")))</f>
        <v>-</v>
      </c>
      <c r="E2831" s="147" t="str">
        <f>TRIM(CLEAN(TEXT(IFERROR(INDEX('Snakeden MR'!$P$4:$Q$3028,MATCH($A2831,'Snakeden MR'!$Q$4:$Q$3028,0),1),"-"),"@")))</f>
        <v>-</v>
      </c>
      <c r="F2831" s="147" t="str">
        <f>TRIM(CLEAN(TEXT(IFERROR(INDEX('Snakeden MR'!$W$4:$X$3028,MATCH($A2831,'Snakeden MR'!$X$4:$X$3028,0),1),"-"),"@")))</f>
        <v>-</v>
      </c>
      <c r="G2831" s="159" t="str">
        <f t="shared" si="88"/>
        <v>Not Found</v>
      </c>
      <c r="H2831" t="str" cm="1">
        <f t="array" ref="H2831">IF(SUMPRODUCT((TRIM(C2831:F2831)&lt;&gt;"-")*1)=0,
    "No Data",
    IF(COUNTIF(C2831:F2831,INDEX(_xlfn._xlws.FILTER(C2831:F2831,TRIM(C2831:F2831)&lt;&gt;"-"),1))=SUMPRODUCT((TRIM(C2831:F2831)&lt;&gt;"-")*1),
    "No Change",
    "Change"))</f>
        <v>No Data</v>
      </c>
      <c r="L2831" s="147" t="str">
        <f>TRIM(CLEAN(TEXT(IFERROR(INDEX('Glade MR'!$B$4:$C$3000,MATCH($A2831,'Glade MR'!$C$4:$C$3000,0),1),"-"),"@")))</f>
        <v>-</v>
      </c>
      <c r="M2831" s="147" t="str">
        <f>TRIM(CLEAN(TEXT(IFERROR(INDEX('Glade MR'!$I$4:$J$3000,MATCH($A2831,'Glade MR'!$J$4:$J$3000,0),1),"-"),"@")))</f>
        <v>-</v>
      </c>
      <c r="N2831" s="147" t="str">
        <f>TRIM(CLEAN(TEXT(IFERROR(INDEX('Glade MR'!$P$4:$Q$3000,MATCH($A2831,'Glade MR'!$Q$4:$Q$3000,0),1),"-"),"@")))</f>
        <v>-</v>
      </c>
      <c r="O2831" s="147" t="str">
        <f>TRIM(CLEAN(TEXT(IFERROR(INDEX('Glade MR'!$W$4:$X$3000,MATCH($A2831,'Glade MR'!$X$4:$X$3000,0),1),"-"),"@")))</f>
        <v>-</v>
      </c>
      <c r="P2831" s="173" t="str">
        <f t="shared" si="89"/>
        <v>Not Found</v>
      </c>
      <c r="Q2831" t="str" cm="1">
        <f t="array" ref="Q2831">IF(SUMPRODUCT((TRIM(L2831:O2831)&lt;&gt;"-")*1)=0,
    "No Data",
    IF(COUNTIF(L2831:O2831,INDEX(_xlfn._xlws.FILTER(L2831:O2831,TRIM(L2831:O2831)&lt;&gt;"-"),1))=SUMPRODUCT((TRIM(L2831:O2831)&lt;&gt;"-")*1),
    "No Change",
    "Change"))</f>
        <v>No Data</v>
      </c>
    </row>
    <row r="2832" spans="1:17" x14ac:dyDescent="0.3">
      <c r="A2832" t="s">
        <v>3160</v>
      </c>
      <c r="B2832" t="s">
        <v>1137</v>
      </c>
      <c r="C2832" s="160" t="str">
        <f>TRIM(CLEAN(TEXT(IFERROR(INDEX('Snakeden MR'!$B$4:$C$3028,MATCH($A2832,'Snakeden MR'!$C$4:$C$3028,0),1),"-"),"@")))</f>
        <v>-</v>
      </c>
      <c r="D2832" s="147" t="str">
        <f>TRIM(CLEAN(TEXT(IFERROR(INDEX('Snakeden MR'!$I$4:$J$3028,MATCH($A2832,'Snakeden MR'!$J$4:$J$3028,0),1),"-"),"@")))</f>
        <v>-</v>
      </c>
      <c r="E2832" s="147" t="str">
        <f>TRIM(CLEAN(TEXT(IFERROR(INDEX('Snakeden MR'!$P$4:$Q$3028,MATCH($A2832,'Snakeden MR'!$Q$4:$Q$3028,0),1),"-"),"@")))</f>
        <v>-</v>
      </c>
      <c r="F2832" s="147" t="str">
        <f>TRIM(CLEAN(TEXT(IFERROR(INDEX('Snakeden MR'!$W$4:$X$3028,MATCH($A2832,'Snakeden MR'!$X$4:$X$3028,0),1),"-"),"@")))</f>
        <v>-</v>
      </c>
      <c r="G2832" s="159" t="str">
        <f t="shared" si="88"/>
        <v>Not Found</v>
      </c>
      <c r="H2832" t="str" cm="1">
        <f t="array" ref="H2832">IF(SUMPRODUCT((TRIM(C2832:F2832)&lt;&gt;"-")*1)=0,
    "No Data",
    IF(COUNTIF(C2832:F2832,INDEX(_xlfn._xlws.FILTER(C2832:F2832,TRIM(C2832:F2832)&lt;&gt;"-"),1))=SUMPRODUCT((TRIM(C2832:F2832)&lt;&gt;"-")*1),
    "No Change",
    "Change"))</f>
        <v>No Data</v>
      </c>
      <c r="L2832" s="147" t="str">
        <f>TRIM(CLEAN(TEXT(IFERROR(INDEX('Glade MR'!$B$4:$C$3000,MATCH($A2832,'Glade MR'!$C$4:$C$3000,0),1),"-"),"@")))</f>
        <v>-</v>
      </c>
      <c r="M2832" s="147" t="str">
        <f>TRIM(CLEAN(TEXT(IFERROR(INDEX('Glade MR'!$I$4:$J$3000,MATCH($A2832,'Glade MR'!$J$4:$J$3000,0),1),"-"),"@")))</f>
        <v>-</v>
      </c>
      <c r="N2832" s="147" t="str">
        <f>TRIM(CLEAN(TEXT(IFERROR(INDEX('Glade MR'!$P$4:$Q$3000,MATCH($A2832,'Glade MR'!$Q$4:$Q$3000,0),1),"-"),"@")))</f>
        <v>-</v>
      </c>
      <c r="O2832" s="147" t="str">
        <f>TRIM(CLEAN(TEXT(IFERROR(INDEX('Glade MR'!$W$4:$X$3000,MATCH($A2832,'Glade MR'!$X$4:$X$3000,0),1),"-"),"@")))</f>
        <v>-</v>
      </c>
      <c r="P2832" s="173" t="str">
        <f t="shared" si="89"/>
        <v>Not Found</v>
      </c>
      <c r="Q2832" t="str" cm="1">
        <f t="array" ref="Q2832">IF(SUMPRODUCT((TRIM(L2832:O2832)&lt;&gt;"-")*1)=0,
    "No Data",
    IF(COUNTIF(L2832:O2832,INDEX(_xlfn._xlws.FILTER(L2832:O2832,TRIM(L2832:O2832)&lt;&gt;"-"),1))=SUMPRODUCT((TRIM(L2832:O2832)&lt;&gt;"-")*1),
    "No Change",
    "Change"))</f>
        <v>No Data</v>
      </c>
    </row>
    <row r="2833" spans="1:17" x14ac:dyDescent="0.3">
      <c r="A2833" t="s">
        <v>3161</v>
      </c>
      <c r="B2833" t="s">
        <v>1145</v>
      </c>
      <c r="C2833" s="160" t="str">
        <f>TRIM(CLEAN(TEXT(IFERROR(INDEX('Snakeden MR'!$B$4:$C$3028,MATCH($A2833,'Snakeden MR'!$C$4:$C$3028,0),1),"-"),"@")))</f>
        <v>-</v>
      </c>
      <c r="D2833" s="147" t="str">
        <f>TRIM(CLEAN(TEXT(IFERROR(INDEX('Snakeden MR'!$I$4:$J$3028,MATCH($A2833,'Snakeden MR'!$J$4:$J$3028,0),1),"-"),"@")))</f>
        <v>-</v>
      </c>
      <c r="E2833" s="147" t="str">
        <f>TRIM(CLEAN(TEXT(IFERROR(INDEX('Snakeden MR'!$P$4:$Q$3028,MATCH($A2833,'Snakeden MR'!$Q$4:$Q$3028,0),1),"-"),"@")))</f>
        <v>-</v>
      </c>
      <c r="F2833" s="147" t="str">
        <f>TRIM(CLEAN(TEXT(IFERROR(INDEX('Snakeden MR'!$W$4:$X$3028,MATCH($A2833,'Snakeden MR'!$X$4:$X$3028,0),1),"-"),"@")))</f>
        <v>-</v>
      </c>
      <c r="G2833" s="159" t="str">
        <f t="shared" si="88"/>
        <v>Not Found</v>
      </c>
      <c r="H2833" t="str" cm="1">
        <f t="array" ref="H2833">IF(SUMPRODUCT((TRIM(C2833:F2833)&lt;&gt;"-")*1)=0,
    "No Data",
    IF(COUNTIF(C2833:F2833,INDEX(_xlfn._xlws.FILTER(C2833:F2833,TRIM(C2833:F2833)&lt;&gt;"-"),1))=SUMPRODUCT((TRIM(C2833:F2833)&lt;&gt;"-")*1),
    "No Change",
    "Change"))</f>
        <v>No Data</v>
      </c>
      <c r="L2833" s="147" t="str">
        <f>TRIM(CLEAN(TEXT(IFERROR(INDEX('Glade MR'!$B$4:$C$3000,MATCH($A2833,'Glade MR'!$C$4:$C$3000,0),1),"-"),"@")))</f>
        <v>-</v>
      </c>
      <c r="M2833" s="147" t="str">
        <f>TRIM(CLEAN(TEXT(IFERROR(INDEX('Glade MR'!$I$4:$J$3000,MATCH($A2833,'Glade MR'!$J$4:$J$3000,0),1),"-"),"@")))</f>
        <v>-</v>
      </c>
      <c r="N2833" s="147" t="str">
        <f>TRIM(CLEAN(TEXT(IFERROR(INDEX('Glade MR'!$P$4:$Q$3000,MATCH($A2833,'Glade MR'!$Q$4:$Q$3000,0),1),"-"),"@")))</f>
        <v>-</v>
      </c>
      <c r="O2833" s="147" t="str">
        <f>TRIM(CLEAN(TEXT(IFERROR(INDEX('Glade MR'!$W$4:$X$3000,MATCH($A2833,'Glade MR'!$X$4:$X$3000,0),1),"-"),"@")))</f>
        <v>-</v>
      </c>
      <c r="P2833" s="173" t="str">
        <f t="shared" si="89"/>
        <v>Not Found</v>
      </c>
      <c r="Q2833" t="str" cm="1">
        <f t="array" ref="Q2833">IF(SUMPRODUCT((TRIM(L2833:O2833)&lt;&gt;"-")*1)=0,
    "No Data",
    IF(COUNTIF(L2833:O2833,INDEX(_xlfn._xlws.FILTER(L2833:O2833,TRIM(L2833:O2833)&lt;&gt;"-"),1))=SUMPRODUCT((TRIM(L2833:O2833)&lt;&gt;"-")*1),
    "No Change",
    "Change"))</f>
        <v>No Data</v>
      </c>
    </row>
    <row r="2834" spans="1:17" x14ac:dyDescent="0.3">
      <c r="A2834" t="s">
        <v>3162</v>
      </c>
      <c r="B2834" t="s">
        <v>1145</v>
      </c>
      <c r="C2834" s="160" t="str">
        <f>TRIM(CLEAN(TEXT(IFERROR(INDEX('Snakeden MR'!$B$4:$C$3028,MATCH($A2834,'Snakeden MR'!$C$4:$C$3028,0),1),"-"),"@")))</f>
        <v>-</v>
      </c>
      <c r="D2834" s="147" t="str">
        <f>TRIM(CLEAN(TEXT(IFERROR(INDEX('Snakeden MR'!$I$4:$J$3028,MATCH($A2834,'Snakeden MR'!$J$4:$J$3028,0),1),"-"),"@")))</f>
        <v>-</v>
      </c>
      <c r="E2834" s="147" t="str">
        <f>TRIM(CLEAN(TEXT(IFERROR(INDEX('Snakeden MR'!$P$4:$Q$3028,MATCH($A2834,'Snakeden MR'!$Q$4:$Q$3028,0),1),"-"),"@")))</f>
        <v>-</v>
      </c>
      <c r="F2834" s="147" t="str">
        <f>TRIM(CLEAN(TEXT(IFERROR(INDEX('Snakeden MR'!$W$4:$X$3028,MATCH($A2834,'Snakeden MR'!$X$4:$X$3028,0),1),"-"),"@")))</f>
        <v>-</v>
      </c>
      <c r="G2834" s="159" t="str">
        <f t="shared" si="88"/>
        <v>Not Found</v>
      </c>
      <c r="H2834" t="str" cm="1">
        <f t="array" ref="H2834">IF(SUMPRODUCT((TRIM(C2834:F2834)&lt;&gt;"-")*1)=0,
    "No Data",
    IF(COUNTIF(C2834:F2834,INDEX(_xlfn._xlws.FILTER(C2834:F2834,TRIM(C2834:F2834)&lt;&gt;"-"),1))=SUMPRODUCT((TRIM(C2834:F2834)&lt;&gt;"-")*1),
    "No Change",
    "Change"))</f>
        <v>No Data</v>
      </c>
      <c r="L2834" s="147" t="str">
        <f>TRIM(CLEAN(TEXT(IFERROR(INDEX('Glade MR'!$B$4:$C$3000,MATCH($A2834,'Glade MR'!$C$4:$C$3000,0),1),"-"),"@")))</f>
        <v>-</v>
      </c>
      <c r="M2834" s="147" t="str">
        <f>TRIM(CLEAN(TEXT(IFERROR(INDEX('Glade MR'!$I$4:$J$3000,MATCH($A2834,'Glade MR'!$J$4:$J$3000,0),1),"-"),"@")))</f>
        <v>-</v>
      </c>
      <c r="N2834" s="147" t="str">
        <f>TRIM(CLEAN(TEXT(IFERROR(INDEX('Glade MR'!$P$4:$Q$3000,MATCH($A2834,'Glade MR'!$Q$4:$Q$3000,0),1),"-"),"@")))</f>
        <v>-</v>
      </c>
      <c r="O2834" s="147" t="str">
        <f>TRIM(CLEAN(TEXT(IFERROR(INDEX('Glade MR'!$W$4:$X$3000,MATCH($A2834,'Glade MR'!$X$4:$X$3000,0),1),"-"),"@")))</f>
        <v>-</v>
      </c>
      <c r="P2834" s="173" t="str">
        <f t="shared" si="89"/>
        <v>Not Found</v>
      </c>
      <c r="Q2834" t="str" cm="1">
        <f t="array" ref="Q2834">IF(SUMPRODUCT((TRIM(L2834:O2834)&lt;&gt;"-")*1)=0,
    "No Data",
    IF(COUNTIF(L2834:O2834,INDEX(_xlfn._xlws.FILTER(L2834:O2834,TRIM(L2834:O2834)&lt;&gt;"-"),1))=SUMPRODUCT((TRIM(L2834:O2834)&lt;&gt;"-")*1),
    "No Change",
    "Change"))</f>
        <v>No Data</v>
      </c>
    </row>
    <row r="2835" spans="1:17" x14ac:dyDescent="0.3">
      <c r="A2835" t="s">
        <v>3163</v>
      </c>
      <c r="B2835" t="s">
        <v>1145</v>
      </c>
      <c r="C2835" s="160" t="str">
        <f>TRIM(CLEAN(TEXT(IFERROR(INDEX('Snakeden MR'!$B$4:$C$3028,MATCH($A2835,'Snakeden MR'!$C$4:$C$3028,0),1),"-"),"@")))</f>
        <v>-</v>
      </c>
      <c r="D2835" s="147" t="str">
        <f>TRIM(CLEAN(TEXT(IFERROR(INDEX('Snakeden MR'!$I$4:$J$3028,MATCH($A2835,'Snakeden MR'!$J$4:$J$3028,0),1),"-"),"@")))</f>
        <v>-</v>
      </c>
      <c r="E2835" s="147" t="str">
        <f>TRIM(CLEAN(TEXT(IFERROR(INDEX('Snakeden MR'!$P$4:$Q$3028,MATCH($A2835,'Snakeden MR'!$Q$4:$Q$3028,0),1),"-"),"@")))</f>
        <v>-</v>
      </c>
      <c r="F2835" s="147" t="str">
        <f>TRIM(CLEAN(TEXT(IFERROR(INDEX('Snakeden MR'!$W$4:$X$3028,MATCH($A2835,'Snakeden MR'!$X$4:$X$3028,0),1),"-"),"@")))</f>
        <v>-</v>
      </c>
      <c r="G2835" s="159" t="str">
        <f t="shared" si="88"/>
        <v>Not Found</v>
      </c>
      <c r="H2835" t="str" cm="1">
        <f t="array" ref="H2835">IF(SUMPRODUCT((TRIM(C2835:F2835)&lt;&gt;"-")*1)=0,
    "No Data",
    IF(COUNTIF(C2835:F2835,INDEX(_xlfn._xlws.FILTER(C2835:F2835,TRIM(C2835:F2835)&lt;&gt;"-"),1))=SUMPRODUCT((TRIM(C2835:F2835)&lt;&gt;"-")*1),
    "No Change",
    "Change"))</f>
        <v>No Data</v>
      </c>
      <c r="L2835" s="147" t="str">
        <f>TRIM(CLEAN(TEXT(IFERROR(INDEX('Glade MR'!$B$4:$C$3000,MATCH($A2835,'Glade MR'!$C$4:$C$3000,0),1),"-"),"@")))</f>
        <v>-</v>
      </c>
      <c r="M2835" s="147" t="str">
        <f>TRIM(CLEAN(TEXT(IFERROR(INDEX('Glade MR'!$I$4:$J$3000,MATCH($A2835,'Glade MR'!$J$4:$J$3000,0),1),"-"),"@")))</f>
        <v>-</v>
      </c>
      <c r="N2835" s="147" t="str">
        <f>TRIM(CLEAN(TEXT(IFERROR(INDEX('Glade MR'!$P$4:$Q$3000,MATCH($A2835,'Glade MR'!$Q$4:$Q$3000,0),1),"-"),"@")))</f>
        <v>-</v>
      </c>
      <c r="O2835" s="147" t="str">
        <f>TRIM(CLEAN(TEXT(IFERROR(INDEX('Glade MR'!$W$4:$X$3000,MATCH($A2835,'Glade MR'!$X$4:$X$3000,0),1),"-"),"@")))</f>
        <v>-</v>
      </c>
      <c r="P2835" s="173" t="str">
        <f t="shared" si="89"/>
        <v>Not Found</v>
      </c>
      <c r="Q2835" t="str" cm="1">
        <f t="array" ref="Q2835">IF(SUMPRODUCT((TRIM(L2835:O2835)&lt;&gt;"-")*1)=0,
    "No Data",
    IF(COUNTIF(L2835:O2835,INDEX(_xlfn._xlws.FILTER(L2835:O2835,TRIM(L2835:O2835)&lt;&gt;"-"),1))=SUMPRODUCT((TRIM(L2835:O2835)&lt;&gt;"-")*1),
    "No Change",
    "Change"))</f>
        <v>No Data</v>
      </c>
    </row>
    <row r="2836" spans="1:17" x14ac:dyDescent="0.3">
      <c r="A2836" t="s">
        <v>3164</v>
      </c>
      <c r="B2836" t="s">
        <v>1145</v>
      </c>
      <c r="C2836" s="160" t="str">
        <f>TRIM(CLEAN(TEXT(IFERROR(INDEX('Snakeden MR'!$B$4:$C$3028,MATCH($A2836,'Snakeden MR'!$C$4:$C$3028,0),1),"-"),"@")))</f>
        <v>-</v>
      </c>
      <c r="D2836" s="147" t="str">
        <f>TRIM(CLEAN(TEXT(IFERROR(INDEX('Snakeden MR'!$I$4:$J$3028,MATCH($A2836,'Snakeden MR'!$J$4:$J$3028,0),1),"-"),"@")))</f>
        <v>-</v>
      </c>
      <c r="E2836" s="147" t="str">
        <f>TRIM(CLEAN(TEXT(IFERROR(INDEX('Snakeden MR'!$P$4:$Q$3028,MATCH($A2836,'Snakeden MR'!$Q$4:$Q$3028,0),1),"-"),"@")))</f>
        <v>-</v>
      </c>
      <c r="F2836" s="147" t="str">
        <f>TRIM(CLEAN(TEXT(IFERROR(INDEX('Snakeden MR'!$W$4:$X$3028,MATCH($A2836,'Snakeden MR'!$X$4:$X$3028,0),1),"-"),"@")))</f>
        <v>-</v>
      </c>
      <c r="G2836" s="159" t="str">
        <f t="shared" si="88"/>
        <v>Not Found</v>
      </c>
      <c r="H2836" t="str" cm="1">
        <f t="array" ref="H2836">IF(SUMPRODUCT((TRIM(C2836:F2836)&lt;&gt;"-")*1)=0,
    "No Data",
    IF(COUNTIF(C2836:F2836,INDEX(_xlfn._xlws.FILTER(C2836:F2836,TRIM(C2836:F2836)&lt;&gt;"-"),1))=SUMPRODUCT((TRIM(C2836:F2836)&lt;&gt;"-")*1),
    "No Change",
    "Change"))</f>
        <v>No Data</v>
      </c>
      <c r="L2836" s="147" t="str">
        <f>TRIM(CLEAN(TEXT(IFERROR(INDEX('Glade MR'!$B$4:$C$3000,MATCH($A2836,'Glade MR'!$C$4:$C$3000,0),1),"-"),"@")))</f>
        <v>-</v>
      </c>
      <c r="M2836" s="147" t="str">
        <f>TRIM(CLEAN(TEXT(IFERROR(INDEX('Glade MR'!$I$4:$J$3000,MATCH($A2836,'Glade MR'!$J$4:$J$3000,0),1),"-"),"@")))</f>
        <v>-</v>
      </c>
      <c r="N2836" s="147" t="str">
        <f>TRIM(CLEAN(TEXT(IFERROR(INDEX('Glade MR'!$P$4:$Q$3000,MATCH($A2836,'Glade MR'!$Q$4:$Q$3000,0),1),"-"),"@")))</f>
        <v>-</v>
      </c>
      <c r="O2836" s="147" t="str">
        <f>TRIM(CLEAN(TEXT(IFERROR(INDEX('Glade MR'!$W$4:$X$3000,MATCH($A2836,'Glade MR'!$X$4:$X$3000,0),1),"-"),"@")))</f>
        <v>-</v>
      </c>
      <c r="P2836" s="173" t="str">
        <f t="shared" si="89"/>
        <v>Not Found</v>
      </c>
      <c r="Q2836" t="str" cm="1">
        <f t="array" ref="Q2836">IF(SUMPRODUCT((TRIM(L2836:O2836)&lt;&gt;"-")*1)=0,
    "No Data",
    IF(COUNTIF(L2836:O2836,INDEX(_xlfn._xlws.FILTER(L2836:O2836,TRIM(L2836:O2836)&lt;&gt;"-"),1))=SUMPRODUCT((TRIM(L2836:O2836)&lt;&gt;"-")*1),
    "No Change",
    "Change"))</f>
        <v>No Data</v>
      </c>
    </row>
    <row r="2837" spans="1:17" x14ac:dyDescent="0.3">
      <c r="A2837" t="s">
        <v>3165</v>
      </c>
      <c r="B2837" t="s">
        <v>1145</v>
      </c>
      <c r="C2837" s="160" t="str">
        <f>TRIM(CLEAN(TEXT(IFERROR(INDEX('Snakeden MR'!$B$4:$C$3028,MATCH($A2837,'Snakeden MR'!$C$4:$C$3028,0),1),"-"),"@")))</f>
        <v>-</v>
      </c>
      <c r="D2837" s="147" t="str">
        <f>TRIM(CLEAN(TEXT(IFERROR(INDEX('Snakeden MR'!$I$4:$J$3028,MATCH($A2837,'Snakeden MR'!$J$4:$J$3028,0),1),"-"),"@")))</f>
        <v>-</v>
      </c>
      <c r="E2837" s="147" t="str">
        <f>TRIM(CLEAN(TEXT(IFERROR(INDEX('Snakeden MR'!$P$4:$Q$3028,MATCH($A2837,'Snakeden MR'!$Q$4:$Q$3028,0),1),"-"),"@")))</f>
        <v>-</v>
      </c>
      <c r="F2837" s="147" t="str">
        <f>TRIM(CLEAN(TEXT(IFERROR(INDEX('Snakeden MR'!$W$4:$X$3028,MATCH($A2837,'Snakeden MR'!$X$4:$X$3028,0),1),"-"),"@")))</f>
        <v>-</v>
      </c>
      <c r="G2837" s="159" t="str">
        <f t="shared" si="88"/>
        <v>Not Found</v>
      </c>
      <c r="H2837" t="str" cm="1">
        <f t="array" ref="H2837">IF(SUMPRODUCT((TRIM(C2837:F2837)&lt;&gt;"-")*1)=0,
    "No Data",
    IF(COUNTIF(C2837:F2837,INDEX(_xlfn._xlws.FILTER(C2837:F2837,TRIM(C2837:F2837)&lt;&gt;"-"),1))=SUMPRODUCT((TRIM(C2837:F2837)&lt;&gt;"-")*1),
    "No Change",
    "Change"))</f>
        <v>No Data</v>
      </c>
      <c r="L2837" s="147" t="str">
        <f>TRIM(CLEAN(TEXT(IFERROR(INDEX('Glade MR'!$B$4:$C$3000,MATCH($A2837,'Glade MR'!$C$4:$C$3000,0),1),"-"),"@")))</f>
        <v>-</v>
      </c>
      <c r="M2837" s="147" t="str">
        <f>TRIM(CLEAN(TEXT(IFERROR(INDEX('Glade MR'!$I$4:$J$3000,MATCH($A2837,'Glade MR'!$J$4:$J$3000,0),1),"-"),"@")))</f>
        <v>-</v>
      </c>
      <c r="N2837" s="147" t="str">
        <f>TRIM(CLEAN(TEXT(IFERROR(INDEX('Glade MR'!$P$4:$Q$3000,MATCH($A2837,'Glade MR'!$Q$4:$Q$3000,0),1),"-"),"@")))</f>
        <v>-</v>
      </c>
      <c r="O2837" s="147" t="str">
        <f>TRIM(CLEAN(TEXT(IFERROR(INDEX('Glade MR'!$W$4:$X$3000,MATCH($A2837,'Glade MR'!$X$4:$X$3000,0),1),"-"),"@")))</f>
        <v>-</v>
      </c>
      <c r="P2837" s="173" t="str">
        <f t="shared" si="89"/>
        <v>Not Found</v>
      </c>
      <c r="Q2837" t="str" cm="1">
        <f t="array" ref="Q2837">IF(SUMPRODUCT((TRIM(L2837:O2837)&lt;&gt;"-")*1)=0,
    "No Data",
    IF(COUNTIF(L2837:O2837,INDEX(_xlfn._xlws.FILTER(L2837:O2837,TRIM(L2837:O2837)&lt;&gt;"-"),1))=SUMPRODUCT((TRIM(L2837:O2837)&lt;&gt;"-")*1),
    "No Change",
    "Change"))</f>
        <v>No Data</v>
      </c>
    </row>
    <row r="2838" spans="1:17" x14ac:dyDescent="0.3">
      <c r="A2838" t="s">
        <v>3166</v>
      </c>
      <c r="B2838" t="s">
        <v>1145</v>
      </c>
      <c r="C2838" s="160" t="str">
        <f>TRIM(CLEAN(TEXT(IFERROR(INDEX('Snakeden MR'!$B$4:$C$3028,MATCH($A2838,'Snakeden MR'!$C$4:$C$3028,0),1),"-"),"@")))</f>
        <v>-</v>
      </c>
      <c r="D2838" s="147" t="str">
        <f>TRIM(CLEAN(TEXT(IFERROR(INDEX('Snakeden MR'!$I$4:$J$3028,MATCH($A2838,'Snakeden MR'!$J$4:$J$3028,0),1),"-"),"@")))</f>
        <v>-</v>
      </c>
      <c r="E2838" s="147" t="str">
        <f>TRIM(CLEAN(TEXT(IFERROR(INDEX('Snakeden MR'!$P$4:$Q$3028,MATCH($A2838,'Snakeden MR'!$Q$4:$Q$3028,0),1),"-"),"@")))</f>
        <v>-</v>
      </c>
      <c r="F2838" s="147" t="str">
        <f>TRIM(CLEAN(TEXT(IFERROR(INDEX('Snakeden MR'!$W$4:$X$3028,MATCH($A2838,'Snakeden MR'!$X$4:$X$3028,0),1),"-"),"@")))</f>
        <v>-</v>
      </c>
      <c r="G2838" s="159" t="str">
        <f t="shared" si="88"/>
        <v>Not Found</v>
      </c>
      <c r="H2838" t="str" cm="1">
        <f t="array" ref="H2838">IF(SUMPRODUCT((TRIM(C2838:F2838)&lt;&gt;"-")*1)=0,
    "No Data",
    IF(COUNTIF(C2838:F2838,INDEX(_xlfn._xlws.FILTER(C2838:F2838,TRIM(C2838:F2838)&lt;&gt;"-"),1))=SUMPRODUCT((TRIM(C2838:F2838)&lt;&gt;"-")*1),
    "No Change",
    "Change"))</f>
        <v>No Data</v>
      </c>
      <c r="L2838" s="147" t="str">
        <f>TRIM(CLEAN(TEXT(IFERROR(INDEX('Glade MR'!$B$4:$C$3000,MATCH($A2838,'Glade MR'!$C$4:$C$3000,0),1),"-"),"@")))</f>
        <v>-</v>
      </c>
      <c r="M2838" s="147" t="str">
        <f>TRIM(CLEAN(TEXT(IFERROR(INDEX('Glade MR'!$I$4:$J$3000,MATCH($A2838,'Glade MR'!$J$4:$J$3000,0),1),"-"),"@")))</f>
        <v>-</v>
      </c>
      <c r="N2838" s="147" t="str">
        <f>TRIM(CLEAN(TEXT(IFERROR(INDEX('Glade MR'!$P$4:$Q$3000,MATCH($A2838,'Glade MR'!$Q$4:$Q$3000,0),1),"-"),"@")))</f>
        <v>-</v>
      </c>
      <c r="O2838" s="147" t="str">
        <f>TRIM(CLEAN(TEXT(IFERROR(INDEX('Glade MR'!$W$4:$X$3000,MATCH($A2838,'Glade MR'!$X$4:$X$3000,0),1),"-"),"@")))</f>
        <v>-</v>
      </c>
      <c r="P2838" s="173" t="str">
        <f t="shared" si="89"/>
        <v>Not Found</v>
      </c>
      <c r="Q2838" t="str" cm="1">
        <f t="array" ref="Q2838">IF(SUMPRODUCT((TRIM(L2838:O2838)&lt;&gt;"-")*1)=0,
    "No Data",
    IF(COUNTIF(L2838:O2838,INDEX(_xlfn._xlws.FILTER(L2838:O2838,TRIM(L2838:O2838)&lt;&gt;"-"),1))=SUMPRODUCT((TRIM(L2838:O2838)&lt;&gt;"-")*1),
    "No Change",
    "Change"))</f>
        <v>No Data</v>
      </c>
    </row>
    <row r="2839" spans="1:17" x14ac:dyDescent="0.3">
      <c r="A2839" t="s">
        <v>3167</v>
      </c>
      <c r="B2839" t="s">
        <v>1145</v>
      </c>
      <c r="C2839" s="160" t="str">
        <f>TRIM(CLEAN(TEXT(IFERROR(INDEX('Snakeden MR'!$B$4:$C$3028,MATCH($A2839,'Snakeden MR'!$C$4:$C$3028,0),1),"-"),"@")))</f>
        <v>-</v>
      </c>
      <c r="D2839" s="147" t="str">
        <f>TRIM(CLEAN(TEXT(IFERROR(INDEX('Snakeden MR'!$I$4:$J$3028,MATCH($A2839,'Snakeden MR'!$J$4:$J$3028,0),1),"-"),"@")))</f>
        <v>-</v>
      </c>
      <c r="E2839" s="147" t="str">
        <f>TRIM(CLEAN(TEXT(IFERROR(INDEX('Snakeden MR'!$P$4:$Q$3028,MATCH($A2839,'Snakeden MR'!$Q$4:$Q$3028,0),1),"-"),"@")))</f>
        <v>-</v>
      </c>
      <c r="F2839" s="147" t="str">
        <f>TRIM(CLEAN(TEXT(IFERROR(INDEX('Snakeden MR'!$W$4:$X$3028,MATCH($A2839,'Snakeden MR'!$X$4:$X$3028,0),1),"-"),"@")))</f>
        <v>-</v>
      </c>
      <c r="G2839" s="159" t="str">
        <f t="shared" si="88"/>
        <v>Not Found</v>
      </c>
      <c r="H2839" t="str" cm="1">
        <f t="array" ref="H2839">IF(SUMPRODUCT((TRIM(C2839:F2839)&lt;&gt;"-")*1)=0,
    "No Data",
    IF(COUNTIF(C2839:F2839,INDEX(_xlfn._xlws.FILTER(C2839:F2839,TRIM(C2839:F2839)&lt;&gt;"-"),1))=SUMPRODUCT((TRIM(C2839:F2839)&lt;&gt;"-")*1),
    "No Change",
    "Change"))</f>
        <v>No Data</v>
      </c>
      <c r="L2839" s="147" t="str">
        <f>TRIM(CLEAN(TEXT(IFERROR(INDEX('Glade MR'!$B$4:$C$3000,MATCH($A2839,'Glade MR'!$C$4:$C$3000,0),1),"-"),"@")))</f>
        <v>-</v>
      </c>
      <c r="M2839" s="147" t="str">
        <f>TRIM(CLEAN(TEXT(IFERROR(INDEX('Glade MR'!$I$4:$J$3000,MATCH($A2839,'Glade MR'!$J$4:$J$3000,0),1),"-"),"@")))</f>
        <v>-</v>
      </c>
      <c r="N2839" s="147" t="str">
        <f>TRIM(CLEAN(TEXT(IFERROR(INDEX('Glade MR'!$P$4:$Q$3000,MATCH($A2839,'Glade MR'!$Q$4:$Q$3000,0),1),"-"),"@")))</f>
        <v>-</v>
      </c>
      <c r="O2839" s="147" t="str">
        <f>TRIM(CLEAN(TEXT(IFERROR(INDEX('Glade MR'!$W$4:$X$3000,MATCH($A2839,'Glade MR'!$X$4:$X$3000,0),1),"-"),"@")))</f>
        <v>-</v>
      </c>
      <c r="P2839" s="173" t="str">
        <f t="shared" si="89"/>
        <v>Not Found</v>
      </c>
      <c r="Q2839" t="str" cm="1">
        <f t="array" ref="Q2839">IF(SUMPRODUCT((TRIM(L2839:O2839)&lt;&gt;"-")*1)=0,
    "No Data",
    IF(COUNTIF(L2839:O2839,INDEX(_xlfn._xlws.FILTER(L2839:O2839,TRIM(L2839:O2839)&lt;&gt;"-"),1))=SUMPRODUCT((TRIM(L2839:O2839)&lt;&gt;"-")*1),
    "No Change",
    "Change"))</f>
        <v>No Data</v>
      </c>
    </row>
    <row r="2840" spans="1:17" x14ac:dyDescent="0.3">
      <c r="A2840" t="s">
        <v>3168</v>
      </c>
      <c r="B2840" t="s">
        <v>1145</v>
      </c>
      <c r="C2840" s="160" t="str">
        <f>TRIM(CLEAN(TEXT(IFERROR(INDEX('Snakeden MR'!$B$4:$C$3028,MATCH($A2840,'Snakeden MR'!$C$4:$C$3028,0),1),"-"),"@")))</f>
        <v>-</v>
      </c>
      <c r="D2840" s="147" t="str">
        <f>TRIM(CLEAN(TEXT(IFERROR(INDEX('Snakeden MR'!$I$4:$J$3028,MATCH($A2840,'Snakeden MR'!$J$4:$J$3028,0),1),"-"),"@")))</f>
        <v>-</v>
      </c>
      <c r="E2840" s="147" t="str">
        <f>TRIM(CLEAN(TEXT(IFERROR(INDEX('Snakeden MR'!$P$4:$Q$3028,MATCH($A2840,'Snakeden MR'!$Q$4:$Q$3028,0),1),"-"),"@")))</f>
        <v>-</v>
      </c>
      <c r="F2840" s="147" t="str">
        <f>TRIM(CLEAN(TEXT(IFERROR(INDEX('Snakeden MR'!$W$4:$X$3028,MATCH($A2840,'Snakeden MR'!$X$4:$X$3028,0),1),"-"),"@")))</f>
        <v>-</v>
      </c>
      <c r="G2840" s="159" t="str">
        <f t="shared" si="88"/>
        <v>Not Found</v>
      </c>
      <c r="H2840" t="str" cm="1">
        <f t="array" ref="H2840">IF(SUMPRODUCT((TRIM(C2840:F2840)&lt;&gt;"-")*1)=0,
    "No Data",
    IF(COUNTIF(C2840:F2840,INDEX(_xlfn._xlws.FILTER(C2840:F2840,TRIM(C2840:F2840)&lt;&gt;"-"),1))=SUMPRODUCT((TRIM(C2840:F2840)&lt;&gt;"-")*1),
    "No Change",
    "Change"))</f>
        <v>No Data</v>
      </c>
      <c r="L2840" s="147" t="str">
        <f>TRIM(CLEAN(TEXT(IFERROR(INDEX('Glade MR'!$B$4:$C$3000,MATCH($A2840,'Glade MR'!$C$4:$C$3000,0),1),"-"),"@")))</f>
        <v>-</v>
      </c>
      <c r="M2840" s="147" t="str">
        <f>TRIM(CLEAN(TEXT(IFERROR(INDEX('Glade MR'!$I$4:$J$3000,MATCH($A2840,'Glade MR'!$J$4:$J$3000,0),1),"-"),"@")))</f>
        <v>-</v>
      </c>
      <c r="N2840" s="147" t="str">
        <f>TRIM(CLEAN(TEXT(IFERROR(INDEX('Glade MR'!$P$4:$Q$3000,MATCH($A2840,'Glade MR'!$Q$4:$Q$3000,0),1),"-"),"@")))</f>
        <v>-</v>
      </c>
      <c r="O2840" s="147" t="str">
        <f>TRIM(CLEAN(TEXT(IFERROR(INDEX('Glade MR'!$W$4:$X$3000,MATCH($A2840,'Glade MR'!$X$4:$X$3000,0),1),"-"),"@")))</f>
        <v>-</v>
      </c>
      <c r="P2840" s="173" t="str">
        <f t="shared" si="89"/>
        <v>Not Found</v>
      </c>
      <c r="Q2840" t="str" cm="1">
        <f t="array" ref="Q2840">IF(SUMPRODUCT((TRIM(L2840:O2840)&lt;&gt;"-")*1)=0,
    "No Data",
    IF(COUNTIF(L2840:O2840,INDEX(_xlfn._xlws.FILTER(L2840:O2840,TRIM(L2840:O2840)&lt;&gt;"-"),1))=SUMPRODUCT((TRIM(L2840:O2840)&lt;&gt;"-")*1),
    "No Change",
    "Change"))</f>
        <v>No Data</v>
      </c>
    </row>
    <row r="2841" spans="1:17" x14ac:dyDescent="0.3">
      <c r="A2841" t="s">
        <v>3169</v>
      </c>
      <c r="B2841" t="s">
        <v>1145</v>
      </c>
      <c r="C2841" s="160" t="str">
        <f>TRIM(CLEAN(TEXT(IFERROR(INDEX('Snakeden MR'!$B$4:$C$3028,MATCH($A2841,'Snakeden MR'!$C$4:$C$3028,0),1),"-"),"@")))</f>
        <v>-</v>
      </c>
      <c r="D2841" s="147" t="str">
        <f>TRIM(CLEAN(TEXT(IFERROR(INDEX('Snakeden MR'!$I$4:$J$3028,MATCH($A2841,'Snakeden MR'!$J$4:$J$3028,0),1),"-"),"@")))</f>
        <v>-</v>
      </c>
      <c r="E2841" s="147" t="str">
        <f>TRIM(CLEAN(TEXT(IFERROR(INDEX('Snakeden MR'!$P$4:$Q$3028,MATCH($A2841,'Snakeden MR'!$Q$4:$Q$3028,0),1),"-"),"@")))</f>
        <v>-</v>
      </c>
      <c r="F2841" s="147" t="str">
        <f>TRIM(CLEAN(TEXT(IFERROR(INDEX('Snakeden MR'!$W$4:$X$3028,MATCH($A2841,'Snakeden MR'!$X$4:$X$3028,0),1),"-"),"@")))</f>
        <v>-</v>
      </c>
      <c r="G2841" s="159" t="str">
        <f t="shared" si="88"/>
        <v>Not Found</v>
      </c>
      <c r="H2841" t="str" cm="1">
        <f t="array" ref="H2841">IF(SUMPRODUCT((TRIM(C2841:F2841)&lt;&gt;"-")*1)=0,
    "No Data",
    IF(COUNTIF(C2841:F2841,INDEX(_xlfn._xlws.FILTER(C2841:F2841,TRIM(C2841:F2841)&lt;&gt;"-"),1))=SUMPRODUCT((TRIM(C2841:F2841)&lt;&gt;"-")*1),
    "No Change",
    "Change"))</f>
        <v>No Data</v>
      </c>
      <c r="L2841" s="147" t="str">
        <f>TRIM(CLEAN(TEXT(IFERROR(INDEX('Glade MR'!$B$4:$C$3000,MATCH($A2841,'Glade MR'!$C$4:$C$3000,0),1),"-"),"@")))</f>
        <v>-</v>
      </c>
      <c r="M2841" s="147" t="str">
        <f>TRIM(CLEAN(TEXT(IFERROR(INDEX('Glade MR'!$I$4:$J$3000,MATCH($A2841,'Glade MR'!$J$4:$J$3000,0),1),"-"),"@")))</f>
        <v>-</v>
      </c>
      <c r="N2841" s="147" t="str">
        <f>TRIM(CLEAN(TEXT(IFERROR(INDEX('Glade MR'!$P$4:$Q$3000,MATCH($A2841,'Glade MR'!$Q$4:$Q$3000,0),1),"-"),"@")))</f>
        <v>-</v>
      </c>
      <c r="O2841" s="147" t="str">
        <f>TRIM(CLEAN(TEXT(IFERROR(INDEX('Glade MR'!$W$4:$X$3000,MATCH($A2841,'Glade MR'!$X$4:$X$3000,0),1),"-"),"@")))</f>
        <v>-</v>
      </c>
      <c r="P2841" s="173" t="str">
        <f t="shared" si="89"/>
        <v>Not Found</v>
      </c>
      <c r="Q2841" t="str" cm="1">
        <f t="array" ref="Q2841">IF(SUMPRODUCT((TRIM(L2841:O2841)&lt;&gt;"-")*1)=0,
    "No Data",
    IF(COUNTIF(L2841:O2841,INDEX(_xlfn._xlws.FILTER(L2841:O2841,TRIM(L2841:O2841)&lt;&gt;"-"),1))=SUMPRODUCT((TRIM(L2841:O2841)&lt;&gt;"-")*1),
    "No Change",
    "Change"))</f>
        <v>No Data</v>
      </c>
    </row>
    <row r="2842" spans="1:17" x14ac:dyDescent="0.3">
      <c r="A2842" t="s">
        <v>633</v>
      </c>
      <c r="B2842" t="s">
        <v>1137</v>
      </c>
      <c r="C2842" s="160" t="str">
        <f>TRIM(CLEAN(TEXT(IFERROR(INDEX('Snakeden MR'!$B$4:$C$3028,MATCH($A2842,'Snakeden MR'!$C$4:$C$3028,0),1),"-"),"@")))</f>
        <v>-</v>
      </c>
      <c r="D2842" s="147" t="str">
        <f>TRIM(CLEAN(TEXT(IFERROR(INDEX('Snakeden MR'!$I$4:$J$3028,MATCH($A2842,'Snakeden MR'!$J$4:$J$3028,0),1),"-"),"@")))</f>
        <v>-</v>
      </c>
      <c r="E2842" s="147" t="str">
        <f>TRIM(CLEAN(TEXT(IFERROR(INDEX('Snakeden MR'!$P$4:$Q$3028,MATCH($A2842,'Snakeden MR'!$Q$4:$Q$3028,0),1),"-"),"@")))</f>
        <v>-</v>
      </c>
      <c r="F2842" s="147" t="str">
        <f>TRIM(CLEAN(TEXT(IFERROR(INDEX('Snakeden MR'!$W$4:$X$3028,MATCH($A2842,'Snakeden MR'!$X$4:$X$3028,0),1),"-"),"@")))</f>
        <v>-</v>
      </c>
      <c r="G2842" s="159" t="str">
        <f t="shared" si="88"/>
        <v>Not Found</v>
      </c>
      <c r="H2842" t="str" cm="1">
        <f t="array" ref="H2842">IF(SUMPRODUCT((TRIM(C2842:F2842)&lt;&gt;"-")*1)=0,
    "No Data",
    IF(COUNTIF(C2842:F2842,INDEX(_xlfn._xlws.FILTER(C2842:F2842,TRIM(C2842:F2842)&lt;&gt;"-"),1))=SUMPRODUCT((TRIM(C2842:F2842)&lt;&gt;"-")*1),
    "No Change",
    "Change"))</f>
        <v>No Data</v>
      </c>
      <c r="L2842" s="147" t="str">
        <f>TRIM(CLEAN(TEXT(IFERROR(INDEX('Glade MR'!$B$4:$C$3000,MATCH($A2842,'Glade MR'!$C$4:$C$3000,0),1),"-"),"@")))</f>
        <v>-</v>
      </c>
      <c r="M2842" s="147" t="str">
        <f>TRIM(CLEAN(TEXT(IFERROR(INDEX('Glade MR'!$I$4:$J$3000,MATCH($A2842,'Glade MR'!$J$4:$J$3000,0),1),"-"),"@")))</f>
        <v>-</v>
      </c>
      <c r="N2842" s="147" t="str">
        <f>TRIM(CLEAN(TEXT(IFERROR(INDEX('Glade MR'!$P$4:$Q$3000,MATCH($A2842,'Glade MR'!$Q$4:$Q$3000,0),1),"-"),"@")))</f>
        <v>Pool 6</v>
      </c>
      <c r="O2842" s="147" t="str">
        <f>TRIM(CLEAN(TEXT(IFERROR(INDEX('Glade MR'!$W$4:$X$3000,MATCH($A2842,'Glade MR'!$X$4:$X$3000,0),1),"-"),"@")))</f>
        <v>-</v>
      </c>
      <c r="P2842" s="173" t="str">
        <f t="shared" si="89"/>
        <v>Found</v>
      </c>
      <c r="Q2842" t="str" cm="1">
        <f t="array" ref="Q2842">IF(SUMPRODUCT((TRIM(L2842:O2842)&lt;&gt;"-")*1)=0,
    "No Data",
    IF(COUNTIF(L2842:O2842,INDEX(_xlfn._xlws.FILTER(L2842:O2842,TRIM(L2842:O2842)&lt;&gt;"-"),1))=SUMPRODUCT((TRIM(L2842:O2842)&lt;&gt;"-")*1),
    "No Change",
    "Change"))</f>
        <v>No Change</v>
      </c>
    </row>
    <row r="2843" spans="1:17" x14ac:dyDescent="0.3">
      <c r="A2843" t="s">
        <v>993</v>
      </c>
      <c r="B2843" t="s">
        <v>1137</v>
      </c>
      <c r="C2843" s="160" t="str">
        <f>TRIM(CLEAN(TEXT(IFERROR(INDEX('Snakeden MR'!$B$4:$C$3028,MATCH($A2843,'Snakeden MR'!$C$4:$C$3028,0),1),"-"),"@")))</f>
        <v>-</v>
      </c>
      <c r="D2843" s="147" t="str">
        <f>TRIM(CLEAN(TEXT(IFERROR(INDEX('Snakeden MR'!$I$4:$J$3028,MATCH($A2843,'Snakeden MR'!$J$4:$J$3028,0),1),"-"),"@")))</f>
        <v>-</v>
      </c>
      <c r="E2843" s="147" t="str">
        <f>TRIM(CLEAN(TEXT(IFERROR(INDEX('Snakeden MR'!$P$4:$Q$3028,MATCH($A2843,'Snakeden MR'!$Q$4:$Q$3028,0),1),"-"),"@")))</f>
        <v>-</v>
      </c>
      <c r="F2843" s="147" t="str">
        <f>TRIM(CLEAN(TEXT(IFERROR(INDEX('Snakeden MR'!$W$4:$X$3028,MATCH($A2843,'Snakeden MR'!$X$4:$X$3028,0),1),"-"),"@")))</f>
        <v>-</v>
      </c>
      <c r="G2843" s="159" t="str">
        <f t="shared" si="88"/>
        <v>Not Found</v>
      </c>
      <c r="H2843" t="str" cm="1">
        <f t="array" ref="H2843">IF(SUMPRODUCT((TRIM(C2843:F2843)&lt;&gt;"-")*1)=0,
    "No Data",
    IF(COUNTIF(C2843:F2843,INDEX(_xlfn._xlws.FILTER(C2843:F2843,TRIM(C2843:F2843)&lt;&gt;"-"),1))=SUMPRODUCT((TRIM(C2843:F2843)&lt;&gt;"-")*1),
    "No Change",
    "Change"))</f>
        <v>No Data</v>
      </c>
      <c r="L2843" s="147" t="str">
        <f>TRIM(CLEAN(TEXT(IFERROR(INDEX('Glade MR'!$B$4:$C$3000,MATCH($A2843,'Glade MR'!$C$4:$C$3000,0),1),"-"),"@")))</f>
        <v>Pool 4</v>
      </c>
      <c r="M2843" s="147" t="str">
        <f>TRIM(CLEAN(TEXT(IFERROR(INDEX('Glade MR'!$I$4:$J$3000,MATCH($A2843,'Glade MR'!$J$4:$J$3000,0),1),"-"),"@")))</f>
        <v>-</v>
      </c>
      <c r="N2843" s="147" t="str">
        <f>TRIM(CLEAN(TEXT(IFERROR(INDEX('Glade MR'!$P$4:$Q$3000,MATCH($A2843,'Glade MR'!$Q$4:$Q$3000,0),1),"-"),"@")))</f>
        <v>-</v>
      </c>
      <c r="O2843" s="147" t="str">
        <f>TRIM(CLEAN(TEXT(IFERROR(INDEX('Glade MR'!$W$4:$X$3000,MATCH($A2843,'Glade MR'!$X$4:$X$3000,0),1),"-"),"@")))</f>
        <v>-</v>
      </c>
      <c r="P2843" s="173" t="str">
        <f t="shared" si="89"/>
        <v>Found</v>
      </c>
      <c r="Q2843" t="str" cm="1">
        <f t="array" ref="Q2843">IF(SUMPRODUCT((TRIM(L2843:O2843)&lt;&gt;"-")*1)=0,
    "No Data",
    IF(COUNTIF(L2843:O2843,INDEX(_xlfn._xlws.FILTER(L2843:O2843,TRIM(L2843:O2843)&lt;&gt;"-"),1))=SUMPRODUCT((TRIM(L2843:O2843)&lt;&gt;"-")*1),
    "No Change",
    "Change"))</f>
        <v>No Change</v>
      </c>
    </row>
    <row r="2844" spans="1:17" x14ac:dyDescent="0.3">
      <c r="A2844" t="s">
        <v>3170</v>
      </c>
      <c r="B2844" t="s">
        <v>1137</v>
      </c>
      <c r="C2844" s="160" t="str">
        <f>TRIM(CLEAN(TEXT(IFERROR(INDEX('Snakeden MR'!$B$4:$C$3028,MATCH($A2844,'Snakeden MR'!$C$4:$C$3028,0),1),"-"),"@")))</f>
        <v>-</v>
      </c>
      <c r="D2844" s="147" t="str">
        <f>TRIM(CLEAN(TEXT(IFERROR(INDEX('Snakeden MR'!$I$4:$J$3028,MATCH($A2844,'Snakeden MR'!$J$4:$J$3028,0),1),"-"),"@")))</f>
        <v>-</v>
      </c>
      <c r="E2844" s="147" t="str">
        <f>TRIM(CLEAN(TEXT(IFERROR(INDEX('Snakeden MR'!$P$4:$Q$3028,MATCH($A2844,'Snakeden MR'!$Q$4:$Q$3028,0),1),"-"),"@")))</f>
        <v>-</v>
      </c>
      <c r="F2844" s="147" t="str">
        <f>TRIM(CLEAN(TEXT(IFERROR(INDEX('Snakeden MR'!$W$4:$X$3028,MATCH($A2844,'Snakeden MR'!$X$4:$X$3028,0),1),"-"),"@")))</f>
        <v>-</v>
      </c>
      <c r="G2844" s="159" t="str">
        <f t="shared" si="88"/>
        <v>Not Found</v>
      </c>
      <c r="H2844" t="str" cm="1">
        <f t="array" ref="H2844">IF(SUMPRODUCT((TRIM(C2844:F2844)&lt;&gt;"-")*1)=0,
    "No Data",
    IF(COUNTIF(C2844:F2844,INDEX(_xlfn._xlws.FILTER(C2844:F2844,TRIM(C2844:F2844)&lt;&gt;"-"),1))=SUMPRODUCT((TRIM(C2844:F2844)&lt;&gt;"-")*1),
    "No Change",
    "Change"))</f>
        <v>No Data</v>
      </c>
      <c r="L2844" s="147" t="str">
        <f>TRIM(CLEAN(TEXT(IFERROR(INDEX('Glade MR'!$B$4:$C$3000,MATCH($A2844,'Glade MR'!$C$4:$C$3000,0),1),"-"),"@")))</f>
        <v>-</v>
      </c>
      <c r="M2844" s="147" t="str">
        <f>TRIM(CLEAN(TEXT(IFERROR(INDEX('Glade MR'!$I$4:$J$3000,MATCH($A2844,'Glade MR'!$J$4:$J$3000,0),1),"-"),"@")))</f>
        <v>-</v>
      </c>
      <c r="N2844" s="147" t="str">
        <f>TRIM(CLEAN(TEXT(IFERROR(INDEX('Glade MR'!$P$4:$Q$3000,MATCH($A2844,'Glade MR'!$Q$4:$Q$3000,0),1),"-"),"@")))</f>
        <v>-</v>
      </c>
      <c r="O2844" s="147" t="str">
        <f>TRIM(CLEAN(TEXT(IFERROR(INDEX('Glade MR'!$W$4:$X$3000,MATCH($A2844,'Glade MR'!$X$4:$X$3000,0),1),"-"),"@")))</f>
        <v>-</v>
      </c>
      <c r="P2844" s="173" t="str">
        <f t="shared" si="89"/>
        <v>Not Found</v>
      </c>
      <c r="Q2844" t="str" cm="1">
        <f t="array" ref="Q2844">IF(SUMPRODUCT((TRIM(L2844:O2844)&lt;&gt;"-")*1)=0,
    "No Data",
    IF(COUNTIF(L2844:O2844,INDEX(_xlfn._xlws.FILTER(L2844:O2844,TRIM(L2844:O2844)&lt;&gt;"-"),1))=SUMPRODUCT((TRIM(L2844:O2844)&lt;&gt;"-")*1),
    "No Change",
    "Change"))</f>
        <v>No Data</v>
      </c>
    </row>
    <row r="2845" spans="1:17" x14ac:dyDescent="0.3">
      <c r="A2845" t="s">
        <v>3171</v>
      </c>
      <c r="B2845" t="s">
        <v>1137</v>
      </c>
      <c r="C2845" s="160" t="str">
        <f>TRIM(CLEAN(TEXT(IFERROR(INDEX('Snakeden MR'!$B$4:$C$3028,MATCH($A2845,'Snakeden MR'!$C$4:$C$3028,0),1),"-"),"@")))</f>
        <v>-</v>
      </c>
      <c r="D2845" s="147" t="str">
        <f>TRIM(CLEAN(TEXT(IFERROR(INDEX('Snakeden MR'!$I$4:$J$3028,MATCH($A2845,'Snakeden MR'!$J$4:$J$3028,0),1),"-"),"@")))</f>
        <v>-</v>
      </c>
      <c r="E2845" s="147" t="str">
        <f>TRIM(CLEAN(TEXT(IFERROR(INDEX('Snakeden MR'!$P$4:$Q$3028,MATCH($A2845,'Snakeden MR'!$Q$4:$Q$3028,0),1),"-"),"@")))</f>
        <v>-</v>
      </c>
      <c r="F2845" s="147" t="str">
        <f>TRIM(CLEAN(TEXT(IFERROR(INDEX('Snakeden MR'!$W$4:$X$3028,MATCH($A2845,'Snakeden MR'!$X$4:$X$3028,0),1),"-"),"@")))</f>
        <v>-</v>
      </c>
      <c r="G2845" s="159" t="str">
        <f t="shared" si="88"/>
        <v>Not Found</v>
      </c>
      <c r="H2845" t="str" cm="1">
        <f t="array" ref="H2845">IF(SUMPRODUCT((TRIM(C2845:F2845)&lt;&gt;"-")*1)=0,
    "No Data",
    IF(COUNTIF(C2845:F2845,INDEX(_xlfn._xlws.FILTER(C2845:F2845,TRIM(C2845:F2845)&lt;&gt;"-"),1))=SUMPRODUCT((TRIM(C2845:F2845)&lt;&gt;"-")*1),
    "No Change",
    "Change"))</f>
        <v>No Data</v>
      </c>
      <c r="L2845" s="147" t="str">
        <f>TRIM(CLEAN(TEXT(IFERROR(INDEX('Glade MR'!$B$4:$C$3000,MATCH($A2845,'Glade MR'!$C$4:$C$3000,0),1),"-"),"@")))</f>
        <v>-</v>
      </c>
      <c r="M2845" s="147" t="str">
        <f>TRIM(CLEAN(TEXT(IFERROR(INDEX('Glade MR'!$I$4:$J$3000,MATCH($A2845,'Glade MR'!$J$4:$J$3000,0),1),"-"),"@")))</f>
        <v>-</v>
      </c>
      <c r="N2845" s="147" t="str">
        <f>TRIM(CLEAN(TEXT(IFERROR(INDEX('Glade MR'!$P$4:$Q$3000,MATCH($A2845,'Glade MR'!$Q$4:$Q$3000,0),1),"-"),"@")))</f>
        <v>-</v>
      </c>
      <c r="O2845" s="147" t="str">
        <f>TRIM(CLEAN(TEXT(IFERROR(INDEX('Glade MR'!$W$4:$X$3000,MATCH($A2845,'Glade MR'!$X$4:$X$3000,0),1),"-"),"@")))</f>
        <v>-</v>
      </c>
      <c r="P2845" s="173" t="str">
        <f t="shared" si="89"/>
        <v>Not Found</v>
      </c>
      <c r="Q2845" t="str" cm="1">
        <f t="array" ref="Q2845">IF(SUMPRODUCT((TRIM(L2845:O2845)&lt;&gt;"-")*1)=0,
    "No Data",
    IF(COUNTIF(L2845:O2845,INDEX(_xlfn._xlws.FILTER(L2845:O2845,TRIM(L2845:O2845)&lt;&gt;"-"),1))=SUMPRODUCT((TRIM(L2845:O2845)&lt;&gt;"-")*1),
    "No Change",
    "Change"))</f>
        <v>No Data</v>
      </c>
    </row>
    <row r="2846" spans="1:17" x14ac:dyDescent="0.3">
      <c r="A2846" t="s">
        <v>716</v>
      </c>
      <c r="B2846" t="s">
        <v>1137</v>
      </c>
      <c r="C2846" s="160" t="str">
        <f>TRIM(CLEAN(TEXT(IFERROR(INDEX('Snakeden MR'!$B$4:$C$3028,MATCH($A2846,'Snakeden MR'!$C$4:$C$3028,0),1),"-"),"@")))</f>
        <v>-</v>
      </c>
      <c r="D2846" s="147" t="str">
        <f>TRIM(CLEAN(TEXT(IFERROR(INDEX('Snakeden MR'!$I$4:$J$3028,MATCH($A2846,'Snakeden MR'!$J$4:$J$3028,0),1),"-"),"@")))</f>
        <v>-</v>
      </c>
      <c r="E2846" s="147" t="str">
        <f>TRIM(CLEAN(TEXT(IFERROR(INDEX('Snakeden MR'!$P$4:$Q$3028,MATCH($A2846,'Snakeden MR'!$Q$4:$Q$3028,0),1),"-"),"@")))</f>
        <v>-</v>
      </c>
      <c r="F2846" s="147" t="str">
        <f>TRIM(CLEAN(TEXT(IFERROR(INDEX('Snakeden MR'!$W$4:$X$3028,MATCH($A2846,'Snakeden MR'!$X$4:$X$3028,0),1),"-"),"@")))</f>
        <v>-</v>
      </c>
      <c r="G2846" s="159" t="str">
        <f t="shared" si="88"/>
        <v>Not Found</v>
      </c>
      <c r="H2846" t="str" cm="1">
        <f t="array" ref="H2846">IF(SUMPRODUCT((TRIM(C2846:F2846)&lt;&gt;"-")*1)=0,
    "No Data",
    IF(COUNTIF(C2846:F2846,INDEX(_xlfn._xlws.FILTER(C2846:F2846,TRIM(C2846:F2846)&lt;&gt;"-"),1))=SUMPRODUCT((TRIM(C2846:F2846)&lt;&gt;"-")*1),
    "No Change",
    "Change"))</f>
        <v>No Data</v>
      </c>
      <c r="L2846" s="147" t="str">
        <f>TRIM(CLEAN(TEXT(IFERROR(INDEX('Glade MR'!$B$4:$C$3000,MATCH($A2846,'Glade MR'!$C$4:$C$3000,0),1),"-"),"@")))</f>
        <v>-</v>
      </c>
      <c r="M2846" s="147" t="str">
        <f>TRIM(CLEAN(TEXT(IFERROR(INDEX('Glade MR'!$I$4:$J$3000,MATCH($A2846,'Glade MR'!$J$4:$J$3000,0),1),"-"),"@")))</f>
        <v>Pool 4</v>
      </c>
      <c r="N2846" s="147" t="str">
        <f>TRIM(CLEAN(TEXT(IFERROR(INDEX('Glade MR'!$P$4:$Q$3000,MATCH($A2846,'Glade MR'!$Q$4:$Q$3000,0),1),"-"),"@")))</f>
        <v>-</v>
      </c>
      <c r="O2846" s="147" t="str">
        <f>TRIM(CLEAN(TEXT(IFERROR(INDEX('Glade MR'!$W$4:$X$3000,MATCH($A2846,'Glade MR'!$X$4:$X$3000,0),1),"-"),"@")))</f>
        <v>-</v>
      </c>
      <c r="P2846" s="173" t="str">
        <f t="shared" si="89"/>
        <v>Found</v>
      </c>
      <c r="Q2846" t="str" cm="1">
        <f t="array" ref="Q2846">IF(SUMPRODUCT((TRIM(L2846:O2846)&lt;&gt;"-")*1)=0,
    "No Data",
    IF(COUNTIF(L2846:O2846,INDEX(_xlfn._xlws.FILTER(L2846:O2846,TRIM(L2846:O2846)&lt;&gt;"-"),1))=SUMPRODUCT((TRIM(L2846:O2846)&lt;&gt;"-")*1),
    "No Change",
    "Change"))</f>
        <v>No Change</v>
      </c>
    </row>
    <row r="2847" spans="1:17" x14ac:dyDescent="0.3">
      <c r="A2847" t="s">
        <v>622</v>
      </c>
      <c r="B2847" t="s">
        <v>1137</v>
      </c>
      <c r="C2847" s="160" t="str">
        <f>TRIM(CLEAN(TEXT(IFERROR(INDEX('Snakeden MR'!$B$4:$C$3028,MATCH($A2847,'Snakeden MR'!$C$4:$C$3028,0),1),"-"),"@")))</f>
        <v>-</v>
      </c>
      <c r="D2847" s="147" t="str">
        <f>TRIM(CLEAN(TEXT(IFERROR(INDEX('Snakeden MR'!$I$4:$J$3028,MATCH($A2847,'Snakeden MR'!$J$4:$J$3028,0),1),"-"),"@")))</f>
        <v>-</v>
      </c>
      <c r="E2847" s="147" t="str">
        <f>TRIM(CLEAN(TEXT(IFERROR(INDEX('Snakeden MR'!$P$4:$Q$3028,MATCH($A2847,'Snakeden MR'!$Q$4:$Q$3028,0),1),"-"),"@")))</f>
        <v>-</v>
      </c>
      <c r="F2847" s="147" t="str">
        <f>TRIM(CLEAN(TEXT(IFERROR(INDEX('Snakeden MR'!$W$4:$X$3028,MATCH($A2847,'Snakeden MR'!$X$4:$X$3028,0),1),"-"),"@")))</f>
        <v>-</v>
      </c>
      <c r="G2847" s="159" t="str">
        <f t="shared" si="88"/>
        <v>Not Found</v>
      </c>
      <c r="H2847" t="str" cm="1">
        <f t="array" ref="H2847">IF(SUMPRODUCT((TRIM(C2847:F2847)&lt;&gt;"-")*1)=0,
    "No Data",
    IF(COUNTIF(C2847:F2847,INDEX(_xlfn._xlws.FILTER(C2847:F2847,TRIM(C2847:F2847)&lt;&gt;"-"),1))=SUMPRODUCT((TRIM(C2847:F2847)&lt;&gt;"-")*1),
    "No Change",
    "Change"))</f>
        <v>No Data</v>
      </c>
      <c r="L2847" s="147" t="str">
        <f>TRIM(CLEAN(TEXT(IFERROR(INDEX('Glade MR'!$B$4:$C$3000,MATCH($A2847,'Glade MR'!$C$4:$C$3000,0),1),"-"),"@")))</f>
        <v>Pool 1</v>
      </c>
      <c r="M2847" s="147" t="str">
        <f>TRIM(CLEAN(TEXT(IFERROR(INDEX('Glade MR'!$I$4:$J$3000,MATCH($A2847,'Glade MR'!$J$4:$J$3000,0),1),"-"),"@")))</f>
        <v>Pool 1</v>
      </c>
      <c r="N2847" s="147" t="str">
        <f>TRIM(CLEAN(TEXT(IFERROR(INDEX('Glade MR'!$P$4:$Q$3000,MATCH($A2847,'Glade MR'!$Q$4:$Q$3000,0),1),"-"),"@")))</f>
        <v>-</v>
      </c>
      <c r="O2847" s="147" t="str">
        <f>TRIM(CLEAN(TEXT(IFERROR(INDEX('Glade MR'!$W$4:$X$3000,MATCH($A2847,'Glade MR'!$X$4:$X$3000,0),1),"-"),"@")))</f>
        <v>Pool 1</v>
      </c>
      <c r="P2847" s="173" t="str">
        <f t="shared" si="89"/>
        <v>Found</v>
      </c>
      <c r="Q2847" t="str" cm="1">
        <f t="array" ref="Q2847">IF(SUMPRODUCT((TRIM(L2847:O2847)&lt;&gt;"-")*1)=0,
    "No Data",
    IF(COUNTIF(L2847:O2847,INDEX(_xlfn._xlws.FILTER(L2847:O2847,TRIM(L2847:O2847)&lt;&gt;"-"),1))=SUMPRODUCT((TRIM(L2847:O2847)&lt;&gt;"-")*1),
    "No Change",
    "Change"))</f>
        <v>No Change</v>
      </c>
    </row>
    <row r="2848" spans="1:17" x14ac:dyDescent="0.3">
      <c r="A2848" t="s">
        <v>3172</v>
      </c>
      <c r="B2848" t="s">
        <v>1137</v>
      </c>
      <c r="C2848" s="160" t="str">
        <f>TRIM(CLEAN(TEXT(IFERROR(INDEX('Snakeden MR'!$B$4:$C$3028,MATCH($A2848,'Snakeden MR'!$C$4:$C$3028,0),1),"-"),"@")))</f>
        <v>-</v>
      </c>
      <c r="D2848" s="147" t="str">
        <f>TRIM(CLEAN(TEXT(IFERROR(INDEX('Snakeden MR'!$I$4:$J$3028,MATCH($A2848,'Snakeden MR'!$J$4:$J$3028,0),1),"-"),"@")))</f>
        <v>-</v>
      </c>
      <c r="E2848" s="147" t="str">
        <f>TRIM(CLEAN(TEXT(IFERROR(INDEX('Snakeden MR'!$P$4:$Q$3028,MATCH($A2848,'Snakeden MR'!$Q$4:$Q$3028,0),1),"-"),"@")))</f>
        <v>-</v>
      </c>
      <c r="F2848" s="147" t="str">
        <f>TRIM(CLEAN(TEXT(IFERROR(INDEX('Snakeden MR'!$W$4:$X$3028,MATCH($A2848,'Snakeden MR'!$X$4:$X$3028,0),1),"-"),"@")))</f>
        <v>-</v>
      </c>
      <c r="G2848" s="159" t="str">
        <f t="shared" si="88"/>
        <v>Not Found</v>
      </c>
      <c r="H2848" t="str" cm="1">
        <f t="array" ref="H2848">IF(SUMPRODUCT((TRIM(C2848:F2848)&lt;&gt;"-")*1)=0,
    "No Data",
    IF(COUNTIF(C2848:F2848,INDEX(_xlfn._xlws.FILTER(C2848:F2848,TRIM(C2848:F2848)&lt;&gt;"-"),1))=SUMPRODUCT((TRIM(C2848:F2848)&lt;&gt;"-")*1),
    "No Change",
    "Change"))</f>
        <v>No Data</v>
      </c>
      <c r="L2848" s="147" t="str">
        <f>TRIM(CLEAN(TEXT(IFERROR(INDEX('Glade MR'!$B$4:$C$3000,MATCH($A2848,'Glade MR'!$C$4:$C$3000,0),1),"-"),"@")))</f>
        <v>-</v>
      </c>
      <c r="M2848" s="147" t="str">
        <f>TRIM(CLEAN(TEXT(IFERROR(INDEX('Glade MR'!$I$4:$J$3000,MATCH($A2848,'Glade MR'!$J$4:$J$3000,0),1),"-"),"@")))</f>
        <v>-</v>
      </c>
      <c r="N2848" s="147" t="str">
        <f>TRIM(CLEAN(TEXT(IFERROR(INDEX('Glade MR'!$P$4:$Q$3000,MATCH($A2848,'Glade MR'!$Q$4:$Q$3000,0),1),"-"),"@")))</f>
        <v>-</v>
      </c>
      <c r="O2848" s="147" t="str">
        <f>TRIM(CLEAN(TEXT(IFERROR(INDEX('Glade MR'!$W$4:$X$3000,MATCH($A2848,'Glade MR'!$X$4:$X$3000,0),1),"-"),"@")))</f>
        <v>-</v>
      </c>
      <c r="P2848" s="173" t="str">
        <f t="shared" si="89"/>
        <v>Not Found</v>
      </c>
      <c r="Q2848" t="str" cm="1">
        <f t="array" ref="Q2848">IF(SUMPRODUCT((TRIM(L2848:O2848)&lt;&gt;"-")*1)=0,
    "No Data",
    IF(COUNTIF(L2848:O2848,INDEX(_xlfn._xlws.FILTER(L2848:O2848,TRIM(L2848:O2848)&lt;&gt;"-"),1))=SUMPRODUCT((TRIM(L2848:O2848)&lt;&gt;"-")*1),
    "No Change",
    "Change"))</f>
        <v>No Data</v>
      </c>
    </row>
    <row r="2849" spans="1:17" x14ac:dyDescent="0.3">
      <c r="A2849" t="s">
        <v>3173</v>
      </c>
      <c r="C2849" s="160" t="str">
        <f>TRIM(CLEAN(TEXT(IFERROR(INDEX('Snakeden MR'!$B$4:$C$3028,MATCH($A2849,'Snakeden MR'!$C$4:$C$3028,0),1),"-"),"@")))</f>
        <v>-</v>
      </c>
      <c r="D2849" s="147" t="str">
        <f>TRIM(CLEAN(TEXT(IFERROR(INDEX('Snakeden MR'!$I$4:$J$3028,MATCH($A2849,'Snakeden MR'!$J$4:$J$3028,0),1),"-"),"@")))</f>
        <v>-</v>
      </c>
      <c r="E2849" s="147" t="str">
        <f>TRIM(CLEAN(TEXT(IFERROR(INDEX('Snakeden MR'!$P$4:$Q$3028,MATCH($A2849,'Snakeden MR'!$Q$4:$Q$3028,0),1),"-"),"@")))</f>
        <v>-</v>
      </c>
      <c r="F2849" s="147" t="str">
        <f>TRIM(CLEAN(TEXT(IFERROR(INDEX('Snakeden MR'!$W$4:$X$3028,MATCH($A2849,'Snakeden MR'!$X$4:$X$3028,0),1),"-"),"@")))</f>
        <v>-</v>
      </c>
      <c r="G2849" s="159" t="str">
        <f t="shared" si="88"/>
        <v>Not Found</v>
      </c>
      <c r="H2849" t="str" cm="1">
        <f t="array" ref="H2849">IF(SUMPRODUCT((TRIM(C2849:F2849)&lt;&gt;"-")*1)=0,
    "No Data",
    IF(COUNTIF(C2849:F2849,INDEX(_xlfn._xlws.FILTER(C2849:F2849,TRIM(C2849:F2849)&lt;&gt;"-"),1))=SUMPRODUCT((TRIM(C2849:F2849)&lt;&gt;"-")*1),
    "No Change",
    "Change"))</f>
        <v>No Data</v>
      </c>
      <c r="L2849" s="147" t="str">
        <f>TRIM(CLEAN(TEXT(IFERROR(INDEX('Glade MR'!$B$4:$C$3000,MATCH($A2849,'Glade MR'!$C$4:$C$3000,0),1),"-"),"@")))</f>
        <v>-</v>
      </c>
      <c r="M2849" s="147" t="str">
        <f>TRIM(CLEAN(TEXT(IFERROR(INDEX('Glade MR'!$I$4:$J$3000,MATCH($A2849,'Glade MR'!$J$4:$J$3000,0),1),"-"),"@")))</f>
        <v>-</v>
      </c>
      <c r="N2849" s="147" t="str">
        <f>TRIM(CLEAN(TEXT(IFERROR(INDEX('Glade MR'!$P$4:$Q$3000,MATCH($A2849,'Glade MR'!$Q$4:$Q$3000,0),1),"-"),"@")))</f>
        <v>-</v>
      </c>
      <c r="O2849" s="147" t="str">
        <f>TRIM(CLEAN(TEXT(IFERROR(INDEX('Glade MR'!$W$4:$X$3000,MATCH($A2849,'Glade MR'!$X$4:$X$3000,0),1),"-"),"@")))</f>
        <v>-</v>
      </c>
      <c r="P2849" s="173" t="str">
        <f t="shared" si="89"/>
        <v>Not Found</v>
      </c>
      <c r="Q2849" t="str" cm="1">
        <f t="array" ref="Q2849">IF(SUMPRODUCT((TRIM(L2849:O2849)&lt;&gt;"-")*1)=0,
    "No Data",
    IF(COUNTIF(L2849:O2849,INDEX(_xlfn._xlws.FILTER(L2849:O2849,TRIM(L2849:O2849)&lt;&gt;"-"),1))=SUMPRODUCT((TRIM(L2849:O2849)&lt;&gt;"-")*1),
    "No Change",
    "Change"))</f>
        <v>No Data</v>
      </c>
    </row>
    <row r="2850" spans="1:17" x14ac:dyDescent="0.3">
      <c r="A2850" t="s">
        <v>3174</v>
      </c>
      <c r="B2850" t="s">
        <v>1145</v>
      </c>
      <c r="C2850" s="160" t="str">
        <f>TRIM(CLEAN(TEXT(IFERROR(INDEX('Snakeden MR'!$B$4:$C$3028,MATCH($A2850,'Snakeden MR'!$C$4:$C$3028,0),1),"-"),"@")))</f>
        <v>-</v>
      </c>
      <c r="D2850" s="147" t="str">
        <f>TRIM(CLEAN(TEXT(IFERROR(INDEX('Snakeden MR'!$I$4:$J$3028,MATCH($A2850,'Snakeden MR'!$J$4:$J$3028,0),1),"-"),"@")))</f>
        <v>-</v>
      </c>
      <c r="E2850" s="147" t="str">
        <f>TRIM(CLEAN(TEXT(IFERROR(INDEX('Snakeden MR'!$P$4:$Q$3028,MATCH($A2850,'Snakeden MR'!$Q$4:$Q$3028,0),1),"-"),"@")))</f>
        <v>-</v>
      </c>
      <c r="F2850" s="147" t="str">
        <f>TRIM(CLEAN(TEXT(IFERROR(INDEX('Snakeden MR'!$W$4:$X$3028,MATCH($A2850,'Snakeden MR'!$X$4:$X$3028,0),1),"-"),"@")))</f>
        <v>-</v>
      </c>
      <c r="G2850" s="159" t="str">
        <f t="shared" si="88"/>
        <v>Not Found</v>
      </c>
      <c r="H2850" t="str" cm="1">
        <f t="array" ref="H2850">IF(SUMPRODUCT((TRIM(C2850:F2850)&lt;&gt;"-")*1)=0,
    "No Data",
    IF(COUNTIF(C2850:F2850,INDEX(_xlfn._xlws.FILTER(C2850:F2850,TRIM(C2850:F2850)&lt;&gt;"-"),1))=SUMPRODUCT((TRIM(C2850:F2850)&lt;&gt;"-")*1),
    "No Change",
    "Change"))</f>
        <v>No Data</v>
      </c>
      <c r="L2850" s="147" t="str">
        <f>TRIM(CLEAN(TEXT(IFERROR(INDEX('Glade MR'!$B$4:$C$3000,MATCH($A2850,'Glade MR'!$C$4:$C$3000,0),1),"-"),"@")))</f>
        <v>-</v>
      </c>
      <c r="M2850" s="147" t="str">
        <f>TRIM(CLEAN(TEXT(IFERROR(INDEX('Glade MR'!$I$4:$J$3000,MATCH($A2850,'Glade MR'!$J$4:$J$3000,0),1),"-"),"@")))</f>
        <v>-</v>
      </c>
      <c r="N2850" s="147" t="str">
        <f>TRIM(CLEAN(TEXT(IFERROR(INDEX('Glade MR'!$P$4:$Q$3000,MATCH($A2850,'Glade MR'!$Q$4:$Q$3000,0),1),"-"),"@")))</f>
        <v>-</v>
      </c>
      <c r="O2850" s="147" t="str">
        <f>TRIM(CLEAN(TEXT(IFERROR(INDEX('Glade MR'!$W$4:$X$3000,MATCH($A2850,'Glade MR'!$X$4:$X$3000,0),1),"-"),"@")))</f>
        <v>-</v>
      </c>
      <c r="P2850" s="173" t="str">
        <f t="shared" si="89"/>
        <v>Not Found</v>
      </c>
      <c r="Q2850" t="str" cm="1">
        <f t="array" ref="Q2850">IF(SUMPRODUCT((TRIM(L2850:O2850)&lt;&gt;"-")*1)=0,
    "No Data",
    IF(COUNTIF(L2850:O2850,INDEX(_xlfn._xlws.FILTER(L2850:O2850,TRIM(L2850:O2850)&lt;&gt;"-"),1))=SUMPRODUCT((TRIM(L2850:O2850)&lt;&gt;"-")*1),
    "No Change",
    "Change"))</f>
        <v>No Data</v>
      </c>
    </row>
    <row r="2851" spans="1:17" x14ac:dyDescent="0.3">
      <c r="A2851" t="s">
        <v>3175</v>
      </c>
      <c r="B2851" t="s">
        <v>1145</v>
      </c>
      <c r="C2851" s="160" t="str">
        <f>TRIM(CLEAN(TEXT(IFERROR(INDEX('Snakeden MR'!$B$4:$C$3028,MATCH($A2851,'Snakeden MR'!$C$4:$C$3028,0),1),"-"),"@")))</f>
        <v>-</v>
      </c>
      <c r="D2851" s="147" t="str">
        <f>TRIM(CLEAN(TEXT(IFERROR(INDEX('Snakeden MR'!$I$4:$J$3028,MATCH($A2851,'Snakeden MR'!$J$4:$J$3028,0),1),"-"),"@")))</f>
        <v>-</v>
      </c>
      <c r="E2851" s="147" t="str">
        <f>TRIM(CLEAN(TEXT(IFERROR(INDEX('Snakeden MR'!$P$4:$Q$3028,MATCH($A2851,'Snakeden MR'!$Q$4:$Q$3028,0),1),"-"),"@")))</f>
        <v>-</v>
      </c>
      <c r="F2851" s="147" t="str">
        <f>TRIM(CLEAN(TEXT(IFERROR(INDEX('Snakeden MR'!$W$4:$X$3028,MATCH($A2851,'Snakeden MR'!$X$4:$X$3028,0),1),"-"),"@")))</f>
        <v>-</v>
      </c>
      <c r="G2851" s="159" t="str">
        <f t="shared" si="88"/>
        <v>Not Found</v>
      </c>
      <c r="H2851" t="str" cm="1">
        <f t="array" ref="H2851">IF(SUMPRODUCT((TRIM(C2851:F2851)&lt;&gt;"-")*1)=0,
    "No Data",
    IF(COUNTIF(C2851:F2851,INDEX(_xlfn._xlws.FILTER(C2851:F2851,TRIM(C2851:F2851)&lt;&gt;"-"),1))=SUMPRODUCT((TRIM(C2851:F2851)&lt;&gt;"-")*1),
    "No Change",
    "Change"))</f>
        <v>No Data</v>
      </c>
      <c r="L2851" s="147" t="str">
        <f>TRIM(CLEAN(TEXT(IFERROR(INDEX('Glade MR'!$B$4:$C$3000,MATCH($A2851,'Glade MR'!$C$4:$C$3000,0),1),"-"),"@")))</f>
        <v>-</v>
      </c>
      <c r="M2851" s="147" t="str">
        <f>TRIM(CLEAN(TEXT(IFERROR(INDEX('Glade MR'!$I$4:$J$3000,MATCH($A2851,'Glade MR'!$J$4:$J$3000,0),1),"-"),"@")))</f>
        <v>-</v>
      </c>
      <c r="N2851" s="147" t="str">
        <f>TRIM(CLEAN(TEXT(IFERROR(INDEX('Glade MR'!$P$4:$Q$3000,MATCH($A2851,'Glade MR'!$Q$4:$Q$3000,0),1),"-"),"@")))</f>
        <v>-</v>
      </c>
      <c r="O2851" s="147" t="str">
        <f>TRIM(CLEAN(TEXT(IFERROR(INDEX('Glade MR'!$W$4:$X$3000,MATCH($A2851,'Glade MR'!$X$4:$X$3000,0),1),"-"),"@")))</f>
        <v>-</v>
      </c>
      <c r="P2851" s="173" t="str">
        <f t="shared" si="89"/>
        <v>Not Found</v>
      </c>
      <c r="Q2851" t="str" cm="1">
        <f t="array" ref="Q2851">IF(SUMPRODUCT((TRIM(L2851:O2851)&lt;&gt;"-")*1)=0,
    "No Data",
    IF(COUNTIF(L2851:O2851,INDEX(_xlfn._xlws.FILTER(L2851:O2851,TRIM(L2851:O2851)&lt;&gt;"-"),1))=SUMPRODUCT((TRIM(L2851:O2851)&lt;&gt;"-")*1),
    "No Change",
    "Change"))</f>
        <v>No Data</v>
      </c>
    </row>
    <row r="2852" spans="1:17" x14ac:dyDescent="0.3">
      <c r="A2852" t="s">
        <v>421</v>
      </c>
      <c r="B2852" t="s">
        <v>1137</v>
      </c>
      <c r="C2852" s="160" t="str">
        <f>TRIM(CLEAN(TEXT(IFERROR(INDEX('Snakeden MR'!$B$4:$C$3028,MATCH($A2852,'Snakeden MR'!$C$4:$C$3028,0),1),"-"),"@")))</f>
        <v>-</v>
      </c>
      <c r="D2852" s="147" t="str">
        <f>TRIM(CLEAN(TEXT(IFERROR(INDEX('Snakeden MR'!$I$4:$J$3028,MATCH($A2852,'Snakeden MR'!$J$4:$J$3028,0),1),"-"),"@")))</f>
        <v>-</v>
      </c>
      <c r="E2852" s="147" t="str">
        <f>TRIM(CLEAN(TEXT(IFERROR(INDEX('Snakeden MR'!$P$4:$Q$3028,MATCH($A2852,'Snakeden MR'!$Q$4:$Q$3028,0),1),"-"),"@")))</f>
        <v>-</v>
      </c>
      <c r="F2852" s="147" t="str">
        <f>TRIM(CLEAN(TEXT(IFERROR(INDEX('Snakeden MR'!$W$4:$X$3028,MATCH($A2852,'Snakeden MR'!$X$4:$X$3028,0),1),"-"),"@")))</f>
        <v>-</v>
      </c>
      <c r="G2852" s="159" t="str">
        <f t="shared" si="88"/>
        <v>Not Found</v>
      </c>
      <c r="H2852" t="str" cm="1">
        <f t="array" ref="H2852">IF(SUMPRODUCT((TRIM(C2852:F2852)&lt;&gt;"-")*1)=0,
    "No Data",
    IF(COUNTIF(C2852:F2852,INDEX(_xlfn._xlws.FILTER(C2852:F2852,TRIM(C2852:F2852)&lt;&gt;"-"),1))=SUMPRODUCT((TRIM(C2852:F2852)&lt;&gt;"-")*1),
    "No Change",
    "Change"))</f>
        <v>No Data</v>
      </c>
      <c r="L2852" s="147" t="str">
        <f>TRIM(CLEAN(TEXT(IFERROR(INDEX('Glade MR'!$B$4:$C$3000,MATCH($A2852,'Glade MR'!$C$4:$C$3000,0),1),"-"),"@")))</f>
        <v>Pool 11</v>
      </c>
      <c r="M2852" s="147" t="str">
        <f>TRIM(CLEAN(TEXT(IFERROR(INDEX('Glade MR'!$I$4:$J$3000,MATCH($A2852,'Glade MR'!$J$4:$J$3000,0),1),"-"),"@")))</f>
        <v>Pool 11</v>
      </c>
      <c r="N2852" s="147" t="str">
        <f>TRIM(CLEAN(TEXT(IFERROR(INDEX('Glade MR'!$P$4:$Q$3000,MATCH($A2852,'Glade MR'!$Q$4:$Q$3000,0),1),"-"),"@")))</f>
        <v>-</v>
      </c>
      <c r="O2852" s="147" t="str">
        <f>TRIM(CLEAN(TEXT(IFERROR(INDEX('Glade MR'!$W$4:$X$3000,MATCH($A2852,'Glade MR'!$X$4:$X$3000,0),1),"-"),"@")))</f>
        <v>-</v>
      </c>
      <c r="P2852" s="173" t="str">
        <f t="shared" si="89"/>
        <v>Found</v>
      </c>
      <c r="Q2852" t="str" cm="1">
        <f t="array" ref="Q2852">IF(SUMPRODUCT((TRIM(L2852:O2852)&lt;&gt;"-")*1)=0,
    "No Data",
    IF(COUNTIF(L2852:O2852,INDEX(_xlfn._xlws.FILTER(L2852:O2852,TRIM(L2852:O2852)&lt;&gt;"-"),1))=SUMPRODUCT((TRIM(L2852:O2852)&lt;&gt;"-")*1),
    "No Change",
    "Change"))</f>
        <v>No Change</v>
      </c>
    </row>
    <row r="2853" spans="1:17" x14ac:dyDescent="0.3">
      <c r="A2853" t="s">
        <v>865</v>
      </c>
      <c r="B2853" t="s">
        <v>1137</v>
      </c>
      <c r="C2853" s="160" t="str">
        <f>TRIM(CLEAN(TEXT(IFERROR(INDEX('Snakeden MR'!$B$4:$C$3028,MATCH($A2853,'Snakeden MR'!$C$4:$C$3028,0),1),"-"),"@")))</f>
        <v>-</v>
      </c>
      <c r="D2853" s="147" t="str">
        <f>TRIM(CLEAN(TEXT(IFERROR(INDEX('Snakeden MR'!$I$4:$J$3028,MATCH($A2853,'Snakeden MR'!$J$4:$J$3028,0),1),"-"),"@")))</f>
        <v>-</v>
      </c>
      <c r="E2853" s="147" t="str">
        <f>TRIM(CLEAN(TEXT(IFERROR(INDEX('Snakeden MR'!$P$4:$Q$3028,MATCH($A2853,'Snakeden MR'!$Q$4:$Q$3028,0),1),"-"),"@")))</f>
        <v>-</v>
      </c>
      <c r="F2853" s="147" t="str">
        <f>TRIM(CLEAN(TEXT(IFERROR(INDEX('Snakeden MR'!$W$4:$X$3028,MATCH($A2853,'Snakeden MR'!$X$4:$X$3028,0),1),"-"),"@")))</f>
        <v>-</v>
      </c>
      <c r="G2853" s="159" t="str">
        <f t="shared" si="88"/>
        <v>Not Found</v>
      </c>
      <c r="H2853" t="str" cm="1">
        <f t="array" ref="H2853">IF(SUMPRODUCT((TRIM(C2853:F2853)&lt;&gt;"-")*1)=0,
    "No Data",
    IF(COUNTIF(C2853:F2853,INDEX(_xlfn._xlws.FILTER(C2853:F2853,TRIM(C2853:F2853)&lt;&gt;"-"),1))=SUMPRODUCT((TRIM(C2853:F2853)&lt;&gt;"-")*1),
    "No Change",
    "Change"))</f>
        <v>No Data</v>
      </c>
      <c r="L2853" s="147" t="str">
        <f>TRIM(CLEAN(TEXT(IFERROR(INDEX('Glade MR'!$B$4:$C$3000,MATCH($A2853,'Glade MR'!$C$4:$C$3000,0),1),"-"),"@")))</f>
        <v>Pool 1</v>
      </c>
      <c r="M2853" s="147" t="str">
        <f>TRIM(CLEAN(TEXT(IFERROR(INDEX('Glade MR'!$I$4:$J$3000,MATCH($A2853,'Glade MR'!$J$4:$J$3000,0),1),"-"),"@")))</f>
        <v>-</v>
      </c>
      <c r="N2853" s="147" t="str">
        <f>TRIM(CLEAN(TEXT(IFERROR(INDEX('Glade MR'!$P$4:$Q$3000,MATCH($A2853,'Glade MR'!$Q$4:$Q$3000,0),1),"-"),"@")))</f>
        <v>-</v>
      </c>
      <c r="O2853" s="147" t="str">
        <f>TRIM(CLEAN(TEXT(IFERROR(INDEX('Glade MR'!$W$4:$X$3000,MATCH($A2853,'Glade MR'!$X$4:$X$3000,0),1),"-"),"@")))</f>
        <v>-</v>
      </c>
      <c r="P2853" s="173" t="str">
        <f t="shared" si="89"/>
        <v>Found</v>
      </c>
      <c r="Q2853" t="str" cm="1">
        <f t="array" ref="Q2853">IF(SUMPRODUCT((TRIM(L2853:O2853)&lt;&gt;"-")*1)=0,
    "No Data",
    IF(COUNTIF(L2853:O2853,INDEX(_xlfn._xlws.FILTER(L2853:O2853,TRIM(L2853:O2853)&lt;&gt;"-"),1))=SUMPRODUCT((TRIM(L2853:O2853)&lt;&gt;"-")*1),
    "No Change",
    "Change"))</f>
        <v>No Change</v>
      </c>
    </row>
    <row r="2854" spans="1:17" x14ac:dyDescent="0.3">
      <c r="A2854" t="s">
        <v>3176</v>
      </c>
      <c r="B2854" t="s">
        <v>1137</v>
      </c>
      <c r="C2854" s="160" t="str">
        <f>TRIM(CLEAN(TEXT(IFERROR(INDEX('Snakeden MR'!$B$4:$C$3028,MATCH($A2854,'Snakeden MR'!$C$4:$C$3028,0),1),"-"),"@")))</f>
        <v>-</v>
      </c>
      <c r="D2854" s="147" t="str">
        <f>TRIM(CLEAN(TEXT(IFERROR(INDEX('Snakeden MR'!$I$4:$J$3028,MATCH($A2854,'Snakeden MR'!$J$4:$J$3028,0),1),"-"),"@")))</f>
        <v>-</v>
      </c>
      <c r="E2854" s="147" t="str">
        <f>TRIM(CLEAN(TEXT(IFERROR(INDEX('Snakeden MR'!$P$4:$Q$3028,MATCH($A2854,'Snakeden MR'!$Q$4:$Q$3028,0),1),"-"),"@")))</f>
        <v>-</v>
      </c>
      <c r="F2854" s="147" t="str">
        <f>TRIM(CLEAN(TEXT(IFERROR(INDEX('Snakeden MR'!$W$4:$X$3028,MATCH($A2854,'Snakeden MR'!$X$4:$X$3028,0),1),"-"),"@")))</f>
        <v>-</v>
      </c>
      <c r="G2854" s="159" t="str">
        <f t="shared" si="88"/>
        <v>Not Found</v>
      </c>
      <c r="H2854" t="str" cm="1">
        <f t="array" ref="H2854">IF(SUMPRODUCT((TRIM(C2854:F2854)&lt;&gt;"-")*1)=0,
    "No Data",
    IF(COUNTIF(C2854:F2854,INDEX(_xlfn._xlws.FILTER(C2854:F2854,TRIM(C2854:F2854)&lt;&gt;"-"),1))=SUMPRODUCT((TRIM(C2854:F2854)&lt;&gt;"-")*1),
    "No Change",
    "Change"))</f>
        <v>No Data</v>
      </c>
      <c r="L2854" s="147" t="str">
        <f>TRIM(CLEAN(TEXT(IFERROR(INDEX('Glade MR'!$B$4:$C$3000,MATCH($A2854,'Glade MR'!$C$4:$C$3000,0),1),"-"),"@")))</f>
        <v>-</v>
      </c>
      <c r="M2854" s="147" t="str">
        <f>TRIM(CLEAN(TEXT(IFERROR(INDEX('Glade MR'!$I$4:$J$3000,MATCH($A2854,'Glade MR'!$J$4:$J$3000,0),1),"-"),"@")))</f>
        <v>-</v>
      </c>
      <c r="N2854" s="147" t="str">
        <f>TRIM(CLEAN(TEXT(IFERROR(INDEX('Glade MR'!$P$4:$Q$3000,MATCH($A2854,'Glade MR'!$Q$4:$Q$3000,0),1),"-"),"@")))</f>
        <v>-</v>
      </c>
      <c r="O2854" s="147" t="str">
        <f>TRIM(CLEAN(TEXT(IFERROR(INDEX('Glade MR'!$W$4:$X$3000,MATCH($A2854,'Glade MR'!$X$4:$X$3000,0),1),"-"),"@")))</f>
        <v>-</v>
      </c>
      <c r="P2854" s="173" t="str">
        <f t="shared" si="89"/>
        <v>Not Found</v>
      </c>
      <c r="Q2854" t="str" cm="1">
        <f t="array" ref="Q2854">IF(SUMPRODUCT((TRIM(L2854:O2854)&lt;&gt;"-")*1)=0,
    "No Data",
    IF(COUNTIF(L2854:O2854,INDEX(_xlfn._xlws.FILTER(L2854:O2854,TRIM(L2854:O2854)&lt;&gt;"-"),1))=SUMPRODUCT((TRIM(L2854:O2854)&lt;&gt;"-")*1),
    "No Change",
    "Change"))</f>
        <v>No Data</v>
      </c>
    </row>
    <row r="2855" spans="1:17" x14ac:dyDescent="0.3">
      <c r="A2855" t="s">
        <v>3177</v>
      </c>
      <c r="B2855" t="s">
        <v>1145</v>
      </c>
      <c r="C2855" s="160" t="str">
        <f>TRIM(CLEAN(TEXT(IFERROR(INDEX('Snakeden MR'!$B$4:$C$3028,MATCH($A2855,'Snakeden MR'!$C$4:$C$3028,0),1),"-"),"@")))</f>
        <v>-</v>
      </c>
      <c r="D2855" s="147" t="str">
        <f>TRIM(CLEAN(TEXT(IFERROR(INDEX('Snakeden MR'!$I$4:$J$3028,MATCH($A2855,'Snakeden MR'!$J$4:$J$3028,0),1),"-"),"@")))</f>
        <v>-</v>
      </c>
      <c r="E2855" s="147" t="str">
        <f>TRIM(CLEAN(TEXT(IFERROR(INDEX('Snakeden MR'!$P$4:$Q$3028,MATCH($A2855,'Snakeden MR'!$Q$4:$Q$3028,0),1),"-"),"@")))</f>
        <v>-</v>
      </c>
      <c r="F2855" s="147" t="str">
        <f>TRIM(CLEAN(TEXT(IFERROR(INDEX('Snakeden MR'!$W$4:$X$3028,MATCH($A2855,'Snakeden MR'!$X$4:$X$3028,0),1),"-"),"@")))</f>
        <v>-</v>
      </c>
      <c r="G2855" s="159" t="str">
        <f t="shared" si="88"/>
        <v>Not Found</v>
      </c>
      <c r="H2855" t="str" cm="1">
        <f t="array" ref="H2855">IF(SUMPRODUCT((TRIM(C2855:F2855)&lt;&gt;"-")*1)=0,
    "No Data",
    IF(COUNTIF(C2855:F2855,INDEX(_xlfn._xlws.FILTER(C2855:F2855,TRIM(C2855:F2855)&lt;&gt;"-"),1))=SUMPRODUCT((TRIM(C2855:F2855)&lt;&gt;"-")*1),
    "No Change",
    "Change"))</f>
        <v>No Data</v>
      </c>
      <c r="L2855" s="147" t="str">
        <f>TRIM(CLEAN(TEXT(IFERROR(INDEX('Glade MR'!$B$4:$C$3000,MATCH($A2855,'Glade MR'!$C$4:$C$3000,0),1),"-"),"@")))</f>
        <v>-</v>
      </c>
      <c r="M2855" s="147" t="str">
        <f>TRIM(CLEAN(TEXT(IFERROR(INDEX('Glade MR'!$I$4:$J$3000,MATCH($A2855,'Glade MR'!$J$4:$J$3000,0),1),"-"),"@")))</f>
        <v>-</v>
      </c>
      <c r="N2855" s="147" t="str">
        <f>TRIM(CLEAN(TEXT(IFERROR(INDEX('Glade MR'!$P$4:$Q$3000,MATCH($A2855,'Glade MR'!$Q$4:$Q$3000,0),1),"-"),"@")))</f>
        <v>-</v>
      </c>
      <c r="O2855" s="147" t="str">
        <f>TRIM(CLEAN(TEXT(IFERROR(INDEX('Glade MR'!$W$4:$X$3000,MATCH($A2855,'Glade MR'!$X$4:$X$3000,0),1),"-"),"@")))</f>
        <v>-</v>
      </c>
      <c r="P2855" s="173" t="str">
        <f t="shared" si="89"/>
        <v>Not Found</v>
      </c>
      <c r="Q2855" t="str" cm="1">
        <f t="array" ref="Q2855">IF(SUMPRODUCT((TRIM(L2855:O2855)&lt;&gt;"-")*1)=0,
    "No Data",
    IF(COUNTIF(L2855:O2855,INDEX(_xlfn._xlws.FILTER(L2855:O2855,TRIM(L2855:O2855)&lt;&gt;"-"),1))=SUMPRODUCT((TRIM(L2855:O2855)&lt;&gt;"-")*1),
    "No Change",
    "Change"))</f>
        <v>No Data</v>
      </c>
    </row>
    <row r="2856" spans="1:17" x14ac:dyDescent="0.3">
      <c r="A2856" t="s">
        <v>3178</v>
      </c>
      <c r="B2856" t="s">
        <v>1145</v>
      </c>
      <c r="C2856" s="160" t="str">
        <f>TRIM(CLEAN(TEXT(IFERROR(INDEX('Snakeden MR'!$B$4:$C$3028,MATCH($A2856,'Snakeden MR'!$C$4:$C$3028,0),1),"-"),"@")))</f>
        <v>-</v>
      </c>
      <c r="D2856" s="147" t="str">
        <f>TRIM(CLEAN(TEXT(IFERROR(INDEX('Snakeden MR'!$I$4:$J$3028,MATCH($A2856,'Snakeden MR'!$J$4:$J$3028,0),1),"-"),"@")))</f>
        <v>-</v>
      </c>
      <c r="E2856" s="147" t="str">
        <f>TRIM(CLEAN(TEXT(IFERROR(INDEX('Snakeden MR'!$P$4:$Q$3028,MATCH($A2856,'Snakeden MR'!$Q$4:$Q$3028,0),1),"-"),"@")))</f>
        <v>-</v>
      </c>
      <c r="F2856" s="147" t="str">
        <f>TRIM(CLEAN(TEXT(IFERROR(INDEX('Snakeden MR'!$W$4:$X$3028,MATCH($A2856,'Snakeden MR'!$X$4:$X$3028,0),1),"-"),"@")))</f>
        <v>-</v>
      </c>
      <c r="G2856" s="159" t="str">
        <f t="shared" si="88"/>
        <v>Not Found</v>
      </c>
      <c r="H2856" t="str" cm="1">
        <f t="array" ref="H2856">IF(SUMPRODUCT((TRIM(C2856:F2856)&lt;&gt;"-")*1)=0,
    "No Data",
    IF(COUNTIF(C2856:F2856,INDEX(_xlfn._xlws.FILTER(C2856:F2856,TRIM(C2856:F2856)&lt;&gt;"-"),1))=SUMPRODUCT((TRIM(C2856:F2856)&lt;&gt;"-")*1),
    "No Change",
    "Change"))</f>
        <v>No Data</v>
      </c>
      <c r="L2856" s="147" t="str">
        <f>TRIM(CLEAN(TEXT(IFERROR(INDEX('Glade MR'!$B$4:$C$3000,MATCH($A2856,'Glade MR'!$C$4:$C$3000,0),1),"-"),"@")))</f>
        <v>-</v>
      </c>
      <c r="M2856" s="147" t="str">
        <f>TRIM(CLEAN(TEXT(IFERROR(INDEX('Glade MR'!$I$4:$J$3000,MATCH($A2856,'Glade MR'!$J$4:$J$3000,0),1),"-"),"@")))</f>
        <v>-</v>
      </c>
      <c r="N2856" s="147" t="str">
        <f>TRIM(CLEAN(TEXT(IFERROR(INDEX('Glade MR'!$P$4:$Q$3000,MATCH($A2856,'Glade MR'!$Q$4:$Q$3000,0),1),"-"),"@")))</f>
        <v>-</v>
      </c>
      <c r="O2856" s="147" t="str">
        <f>TRIM(CLEAN(TEXT(IFERROR(INDEX('Glade MR'!$W$4:$X$3000,MATCH($A2856,'Glade MR'!$X$4:$X$3000,0),1),"-"),"@")))</f>
        <v>-</v>
      </c>
      <c r="P2856" s="173" t="str">
        <f t="shared" si="89"/>
        <v>Not Found</v>
      </c>
      <c r="Q2856" t="str" cm="1">
        <f t="array" ref="Q2856">IF(SUMPRODUCT((TRIM(L2856:O2856)&lt;&gt;"-")*1)=0,
    "No Data",
    IF(COUNTIF(L2856:O2856,INDEX(_xlfn._xlws.FILTER(L2856:O2856,TRIM(L2856:O2856)&lt;&gt;"-"),1))=SUMPRODUCT((TRIM(L2856:O2856)&lt;&gt;"-")*1),
    "No Change",
    "Change"))</f>
        <v>No Data</v>
      </c>
    </row>
    <row r="2857" spans="1:17" x14ac:dyDescent="0.3">
      <c r="A2857" t="s">
        <v>3179</v>
      </c>
      <c r="C2857" s="160" t="str">
        <f>TRIM(CLEAN(TEXT(IFERROR(INDEX('Snakeden MR'!$B$4:$C$3028,MATCH($A2857,'Snakeden MR'!$C$4:$C$3028,0),1),"-"),"@")))</f>
        <v>-</v>
      </c>
      <c r="D2857" s="147" t="str">
        <f>TRIM(CLEAN(TEXT(IFERROR(INDEX('Snakeden MR'!$I$4:$J$3028,MATCH($A2857,'Snakeden MR'!$J$4:$J$3028,0),1),"-"),"@")))</f>
        <v>-</v>
      </c>
      <c r="E2857" s="147" t="str">
        <f>TRIM(CLEAN(TEXT(IFERROR(INDEX('Snakeden MR'!$P$4:$Q$3028,MATCH($A2857,'Snakeden MR'!$Q$4:$Q$3028,0),1),"-"),"@")))</f>
        <v>-</v>
      </c>
      <c r="F2857" s="147" t="str">
        <f>TRIM(CLEAN(TEXT(IFERROR(INDEX('Snakeden MR'!$W$4:$X$3028,MATCH($A2857,'Snakeden MR'!$X$4:$X$3028,0),1),"-"),"@")))</f>
        <v>-</v>
      </c>
      <c r="G2857" s="159" t="str">
        <f t="shared" si="88"/>
        <v>Not Found</v>
      </c>
      <c r="H2857" t="str" cm="1">
        <f t="array" ref="H2857">IF(SUMPRODUCT((TRIM(C2857:F2857)&lt;&gt;"-")*1)=0,
    "No Data",
    IF(COUNTIF(C2857:F2857,INDEX(_xlfn._xlws.FILTER(C2857:F2857,TRIM(C2857:F2857)&lt;&gt;"-"),1))=SUMPRODUCT((TRIM(C2857:F2857)&lt;&gt;"-")*1),
    "No Change",
    "Change"))</f>
        <v>No Data</v>
      </c>
      <c r="L2857" s="147" t="str">
        <f>TRIM(CLEAN(TEXT(IFERROR(INDEX('Glade MR'!$B$4:$C$3000,MATCH($A2857,'Glade MR'!$C$4:$C$3000,0),1),"-"),"@")))</f>
        <v>-</v>
      </c>
      <c r="M2857" s="147" t="str">
        <f>TRIM(CLEAN(TEXT(IFERROR(INDEX('Glade MR'!$I$4:$J$3000,MATCH($A2857,'Glade MR'!$J$4:$J$3000,0),1),"-"),"@")))</f>
        <v>-</v>
      </c>
      <c r="N2857" s="147" t="str">
        <f>TRIM(CLEAN(TEXT(IFERROR(INDEX('Glade MR'!$P$4:$Q$3000,MATCH($A2857,'Glade MR'!$Q$4:$Q$3000,0),1),"-"),"@")))</f>
        <v>-</v>
      </c>
      <c r="O2857" s="147" t="str">
        <f>TRIM(CLEAN(TEXT(IFERROR(INDEX('Glade MR'!$W$4:$X$3000,MATCH($A2857,'Glade MR'!$X$4:$X$3000,0),1),"-"),"@")))</f>
        <v>-</v>
      </c>
      <c r="P2857" s="173" t="str">
        <f t="shared" si="89"/>
        <v>Not Found</v>
      </c>
      <c r="Q2857" t="str" cm="1">
        <f t="array" ref="Q2857">IF(SUMPRODUCT((TRIM(L2857:O2857)&lt;&gt;"-")*1)=0,
    "No Data",
    IF(COUNTIF(L2857:O2857,INDEX(_xlfn._xlws.FILTER(L2857:O2857,TRIM(L2857:O2857)&lt;&gt;"-"),1))=SUMPRODUCT((TRIM(L2857:O2857)&lt;&gt;"-")*1),
    "No Change",
    "Change"))</f>
        <v>No Data</v>
      </c>
    </row>
    <row r="2858" spans="1:17" x14ac:dyDescent="0.3">
      <c r="A2858" t="s">
        <v>3180</v>
      </c>
      <c r="B2858" t="s">
        <v>1145</v>
      </c>
      <c r="C2858" s="160" t="str">
        <f>TRIM(CLEAN(TEXT(IFERROR(INDEX('Snakeden MR'!$B$4:$C$3028,MATCH($A2858,'Snakeden MR'!$C$4:$C$3028,0),1),"-"),"@")))</f>
        <v>-</v>
      </c>
      <c r="D2858" s="147" t="str">
        <f>TRIM(CLEAN(TEXT(IFERROR(INDEX('Snakeden MR'!$I$4:$J$3028,MATCH($A2858,'Snakeden MR'!$J$4:$J$3028,0),1),"-"),"@")))</f>
        <v>-</v>
      </c>
      <c r="E2858" s="147" t="str">
        <f>TRIM(CLEAN(TEXT(IFERROR(INDEX('Snakeden MR'!$P$4:$Q$3028,MATCH($A2858,'Snakeden MR'!$Q$4:$Q$3028,0),1),"-"),"@")))</f>
        <v>-</v>
      </c>
      <c r="F2858" s="147" t="str">
        <f>TRIM(CLEAN(TEXT(IFERROR(INDEX('Snakeden MR'!$W$4:$X$3028,MATCH($A2858,'Snakeden MR'!$X$4:$X$3028,0),1),"-"),"@")))</f>
        <v>-</v>
      </c>
      <c r="G2858" s="159" t="str">
        <f t="shared" si="88"/>
        <v>Not Found</v>
      </c>
      <c r="H2858" t="str" cm="1">
        <f t="array" ref="H2858">IF(SUMPRODUCT((TRIM(C2858:F2858)&lt;&gt;"-")*1)=0,
    "No Data",
    IF(COUNTIF(C2858:F2858,INDEX(_xlfn._xlws.FILTER(C2858:F2858,TRIM(C2858:F2858)&lt;&gt;"-"),1))=SUMPRODUCT((TRIM(C2858:F2858)&lt;&gt;"-")*1),
    "No Change",
    "Change"))</f>
        <v>No Data</v>
      </c>
      <c r="L2858" s="147" t="str">
        <f>TRIM(CLEAN(TEXT(IFERROR(INDEX('Glade MR'!$B$4:$C$3000,MATCH($A2858,'Glade MR'!$C$4:$C$3000,0),1),"-"),"@")))</f>
        <v>-</v>
      </c>
      <c r="M2858" s="147" t="str">
        <f>TRIM(CLEAN(TEXT(IFERROR(INDEX('Glade MR'!$I$4:$J$3000,MATCH($A2858,'Glade MR'!$J$4:$J$3000,0),1),"-"),"@")))</f>
        <v>-</v>
      </c>
      <c r="N2858" s="147" t="str">
        <f>TRIM(CLEAN(TEXT(IFERROR(INDEX('Glade MR'!$P$4:$Q$3000,MATCH($A2858,'Glade MR'!$Q$4:$Q$3000,0),1),"-"),"@")))</f>
        <v>-</v>
      </c>
      <c r="O2858" s="147" t="str">
        <f>TRIM(CLEAN(TEXT(IFERROR(INDEX('Glade MR'!$W$4:$X$3000,MATCH($A2858,'Glade MR'!$X$4:$X$3000,0),1),"-"),"@")))</f>
        <v>-</v>
      </c>
      <c r="P2858" s="173" t="str">
        <f t="shared" si="89"/>
        <v>Not Found</v>
      </c>
      <c r="Q2858" t="str" cm="1">
        <f t="array" ref="Q2858">IF(SUMPRODUCT((TRIM(L2858:O2858)&lt;&gt;"-")*1)=0,
    "No Data",
    IF(COUNTIF(L2858:O2858,INDEX(_xlfn._xlws.FILTER(L2858:O2858,TRIM(L2858:O2858)&lt;&gt;"-"),1))=SUMPRODUCT((TRIM(L2858:O2858)&lt;&gt;"-")*1),
    "No Change",
    "Change"))</f>
        <v>No Data</v>
      </c>
    </row>
    <row r="2859" spans="1:17" x14ac:dyDescent="0.3">
      <c r="A2859" t="s">
        <v>3181</v>
      </c>
      <c r="C2859" s="160" t="str">
        <f>TRIM(CLEAN(TEXT(IFERROR(INDEX('Snakeden MR'!$B$4:$C$3028,MATCH($A2859,'Snakeden MR'!$C$4:$C$3028,0),1),"-"),"@")))</f>
        <v>-</v>
      </c>
      <c r="D2859" s="147" t="str">
        <f>TRIM(CLEAN(TEXT(IFERROR(INDEX('Snakeden MR'!$I$4:$J$3028,MATCH($A2859,'Snakeden MR'!$J$4:$J$3028,0),1),"-"),"@")))</f>
        <v>-</v>
      </c>
      <c r="E2859" s="147" t="str">
        <f>TRIM(CLEAN(TEXT(IFERROR(INDEX('Snakeden MR'!$P$4:$Q$3028,MATCH($A2859,'Snakeden MR'!$Q$4:$Q$3028,0),1),"-"),"@")))</f>
        <v>-</v>
      </c>
      <c r="F2859" s="147" t="str">
        <f>TRIM(CLEAN(TEXT(IFERROR(INDEX('Snakeden MR'!$W$4:$X$3028,MATCH($A2859,'Snakeden MR'!$X$4:$X$3028,0),1),"-"),"@")))</f>
        <v>-</v>
      </c>
      <c r="G2859" s="159" t="str">
        <f t="shared" si="88"/>
        <v>Not Found</v>
      </c>
      <c r="H2859" t="str" cm="1">
        <f t="array" ref="H2859">IF(SUMPRODUCT((TRIM(C2859:F2859)&lt;&gt;"-")*1)=0,
    "No Data",
    IF(COUNTIF(C2859:F2859,INDEX(_xlfn._xlws.FILTER(C2859:F2859,TRIM(C2859:F2859)&lt;&gt;"-"),1))=SUMPRODUCT((TRIM(C2859:F2859)&lt;&gt;"-")*1),
    "No Change",
    "Change"))</f>
        <v>No Data</v>
      </c>
      <c r="L2859" s="147" t="str">
        <f>TRIM(CLEAN(TEXT(IFERROR(INDEX('Glade MR'!$B$4:$C$3000,MATCH($A2859,'Glade MR'!$C$4:$C$3000,0),1),"-"),"@")))</f>
        <v>-</v>
      </c>
      <c r="M2859" s="147" t="str">
        <f>TRIM(CLEAN(TEXT(IFERROR(INDEX('Glade MR'!$I$4:$J$3000,MATCH($A2859,'Glade MR'!$J$4:$J$3000,0),1),"-"),"@")))</f>
        <v>-</v>
      </c>
      <c r="N2859" s="147" t="str">
        <f>TRIM(CLEAN(TEXT(IFERROR(INDEX('Glade MR'!$P$4:$Q$3000,MATCH($A2859,'Glade MR'!$Q$4:$Q$3000,0),1),"-"),"@")))</f>
        <v>-</v>
      </c>
      <c r="O2859" s="147" t="str">
        <f>TRIM(CLEAN(TEXT(IFERROR(INDEX('Glade MR'!$W$4:$X$3000,MATCH($A2859,'Glade MR'!$X$4:$X$3000,0),1),"-"),"@")))</f>
        <v>-</v>
      </c>
      <c r="P2859" s="173" t="str">
        <f t="shared" si="89"/>
        <v>Not Found</v>
      </c>
      <c r="Q2859" t="str" cm="1">
        <f t="array" ref="Q2859">IF(SUMPRODUCT((TRIM(L2859:O2859)&lt;&gt;"-")*1)=0,
    "No Data",
    IF(COUNTIF(L2859:O2859,INDEX(_xlfn._xlws.FILTER(L2859:O2859,TRIM(L2859:O2859)&lt;&gt;"-"),1))=SUMPRODUCT((TRIM(L2859:O2859)&lt;&gt;"-")*1),
    "No Change",
    "Change"))</f>
        <v>No Data</v>
      </c>
    </row>
    <row r="2860" spans="1:17" x14ac:dyDescent="0.3">
      <c r="A2860" t="s">
        <v>3182</v>
      </c>
      <c r="B2860" t="s">
        <v>1145</v>
      </c>
      <c r="C2860" s="160" t="str">
        <f>TRIM(CLEAN(TEXT(IFERROR(INDEX('Snakeden MR'!$B$4:$C$3028,MATCH($A2860,'Snakeden MR'!$C$4:$C$3028,0),1),"-"),"@")))</f>
        <v>-</v>
      </c>
      <c r="D2860" s="147" t="str">
        <f>TRIM(CLEAN(TEXT(IFERROR(INDEX('Snakeden MR'!$I$4:$J$3028,MATCH($A2860,'Snakeden MR'!$J$4:$J$3028,0),1),"-"),"@")))</f>
        <v>-</v>
      </c>
      <c r="E2860" s="147" t="str">
        <f>TRIM(CLEAN(TEXT(IFERROR(INDEX('Snakeden MR'!$P$4:$Q$3028,MATCH($A2860,'Snakeden MR'!$Q$4:$Q$3028,0),1),"-"),"@")))</f>
        <v>-</v>
      </c>
      <c r="F2860" s="147" t="str">
        <f>TRIM(CLEAN(TEXT(IFERROR(INDEX('Snakeden MR'!$W$4:$X$3028,MATCH($A2860,'Snakeden MR'!$X$4:$X$3028,0),1),"-"),"@")))</f>
        <v>-</v>
      </c>
      <c r="G2860" s="159" t="str">
        <f t="shared" si="88"/>
        <v>Not Found</v>
      </c>
      <c r="H2860" t="str" cm="1">
        <f t="array" ref="H2860">IF(SUMPRODUCT((TRIM(C2860:F2860)&lt;&gt;"-")*1)=0,
    "No Data",
    IF(COUNTIF(C2860:F2860,INDEX(_xlfn._xlws.FILTER(C2860:F2860,TRIM(C2860:F2860)&lt;&gt;"-"),1))=SUMPRODUCT((TRIM(C2860:F2860)&lt;&gt;"-")*1),
    "No Change",
    "Change"))</f>
        <v>No Data</v>
      </c>
      <c r="L2860" s="147" t="str">
        <f>TRIM(CLEAN(TEXT(IFERROR(INDEX('Glade MR'!$B$4:$C$3000,MATCH($A2860,'Glade MR'!$C$4:$C$3000,0),1),"-"),"@")))</f>
        <v>-</v>
      </c>
      <c r="M2860" s="147" t="str">
        <f>TRIM(CLEAN(TEXT(IFERROR(INDEX('Glade MR'!$I$4:$J$3000,MATCH($A2860,'Glade MR'!$J$4:$J$3000,0),1),"-"),"@")))</f>
        <v>-</v>
      </c>
      <c r="N2860" s="147" t="str">
        <f>TRIM(CLEAN(TEXT(IFERROR(INDEX('Glade MR'!$P$4:$Q$3000,MATCH($A2860,'Glade MR'!$Q$4:$Q$3000,0),1),"-"),"@")))</f>
        <v>-</v>
      </c>
      <c r="O2860" s="147" t="str">
        <f>TRIM(CLEAN(TEXT(IFERROR(INDEX('Glade MR'!$W$4:$X$3000,MATCH($A2860,'Glade MR'!$X$4:$X$3000,0),1),"-"),"@")))</f>
        <v>-</v>
      </c>
      <c r="P2860" s="173" t="str">
        <f t="shared" si="89"/>
        <v>Not Found</v>
      </c>
      <c r="Q2860" t="str" cm="1">
        <f t="array" ref="Q2860">IF(SUMPRODUCT((TRIM(L2860:O2860)&lt;&gt;"-")*1)=0,
    "No Data",
    IF(COUNTIF(L2860:O2860,INDEX(_xlfn._xlws.FILTER(L2860:O2860,TRIM(L2860:O2860)&lt;&gt;"-"),1))=SUMPRODUCT((TRIM(L2860:O2860)&lt;&gt;"-")*1),
    "No Change",
    "Change"))</f>
        <v>No Data</v>
      </c>
    </row>
    <row r="2861" spans="1:17" x14ac:dyDescent="0.3">
      <c r="A2861" t="s">
        <v>15</v>
      </c>
      <c r="C2861" s="160" t="str">
        <f>TRIM(CLEAN(TEXT(IFERROR(INDEX('Snakeden MR'!$B$4:$C$3028,MATCH($A2861,'Snakeden MR'!$C$4:$C$3028,0),1),"-"),"@")))</f>
        <v>GS Pool</v>
      </c>
      <c r="D2861" s="147" t="str">
        <f>TRIM(CLEAN(TEXT(IFERROR(INDEX('Snakeden MR'!$I$4:$J$3028,MATCH($A2861,'Snakeden MR'!$J$4:$J$3028,0),1),"-"),"@")))</f>
        <v>-</v>
      </c>
      <c r="E2861" s="147" t="str">
        <f>TRIM(CLEAN(TEXT(IFERROR(INDEX('Snakeden MR'!$P$4:$Q$3028,MATCH($A2861,'Snakeden MR'!$Q$4:$Q$3028,0),1),"-"),"@")))</f>
        <v>-</v>
      </c>
      <c r="F2861" s="147" t="str">
        <f>TRIM(CLEAN(TEXT(IFERROR(INDEX('Snakeden MR'!$W$4:$X$3028,MATCH($A2861,'Snakeden MR'!$X$4:$X$3028,0),1),"-"),"@")))</f>
        <v>-</v>
      </c>
      <c r="G2861" s="159" t="str">
        <f t="shared" si="88"/>
        <v>Found</v>
      </c>
      <c r="H2861" t="str" cm="1">
        <f t="array" ref="H2861">IF(SUMPRODUCT((TRIM(C2861:F2861)&lt;&gt;"-")*1)=0,
    "No Data",
    IF(COUNTIF(C2861:F2861,INDEX(_xlfn._xlws.FILTER(C2861:F2861,TRIM(C2861:F2861)&lt;&gt;"-"),1))=SUMPRODUCT((TRIM(C2861:F2861)&lt;&gt;"-")*1),
    "No Change",
    "Change"))</f>
        <v>No Change</v>
      </c>
      <c r="L2861" s="147" t="str">
        <f>TRIM(CLEAN(TEXT(IFERROR(INDEX('Glade MR'!$B$4:$C$3000,MATCH($A2861,'Glade MR'!$C$4:$C$3000,0),1),"-"),"@")))</f>
        <v>-</v>
      </c>
      <c r="M2861" s="147" t="str">
        <f>TRIM(CLEAN(TEXT(IFERROR(INDEX('Glade MR'!$I$4:$J$3000,MATCH($A2861,'Glade MR'!$J$4:$J$3000,0),1),"-"),"@")))</f>
        <v>-</v>
      </c>
      <c r="N2861" s="147" t="str">
        <f>TRIM(CLEAN(TEXT(IFERROR(INDEX('Glade MR'!$P$4:$Q$3000,MATCH($A2861,'Glade MR'!$Q$4:$Q$3000,0),1),"-"),"@")))</f>
        <v>-</v>
      </c>
      <c r="O2861" s="147" t="str">
        <f>TRIM(CLEAN(TEXT(IFERROR(INDEX('Glade MR'!$W$4:$X$3000,MATCH($A2861,'Glade MR'!$X$4:$X$3000,0),1),"-"),"@")))</f>
        <v>-</v>
      </c>
      <c r="P2861" s="173" t="str">
        <f t="shared" si="89"/>
        <v>Not Found</v>
      </c>
      <c r="Q2861" t="str" cm="1">
        <f t="array" ref="Q2861">IF(SUMPRODUCT((TRIM(L2861:O2861)&lt;&gt;"-")*1)=0,
    "No Data",
    IF(COUNTIF(L2861:O2861,INDEX(_xlfn._xlws.FILTER(L2861:O2861,TRIM(L2861:O2861)&lt;&gt;"-"),1))=SUMPRODUCT((TRIM(L2861:O2861)&lt;&gt;"-")*1),
    "No Change",
    "Change"))</f>
        <v>No Data</v>
      </c>
    </row>
    <row r="2862" spans="1:17" x14ac:dyDescent="0.3">
      <c r="A2862" t="s">
        <v>27</v>
      </c>
      <c r="C2862" s="160" t="str">
        <f>TRIM(CLEAN(TEXT(IFERROR(INDEX('Snakeden MR'!$B$4:$C$3028,MATCH($A2862,'Snakeden MR'!$C$4:$C$3028,0),1),"-"),"@")))</f>
        <v>Riffle A</v>
      </c>
      <c r="D2862" s="147" t="str">
        <f>TRIM(CLEAN(TEXT(IFERROR(INDEX('Snakeden MR'!$I$4:$J$3028,MATCH($A2862,'Snakeden MR'!$J$4:$J$3028,0),1),"-"),"@")))</f>
        <v>-</v>
      </c>
      <c r="E2862" s="147" t="str">
        <f>TRIM(CLEAN(TEXT(IFERROR(INDEX('Snakeden MR'!$P$4:$Q$3028,MATCH($A2862,'Snakeden MR'!$Q$4:$Q$3028,0),1),"-"),"@")))</f>
        <v>-</v>
      </c>
      <c r="F2862" s="147" t="str">
        <f>TRIM(CLEAN(TEXT(IFERROR(INDEX('Snakeden MR'!$W$4:$X$3028,MATCH($A2862,'Snakeden MR'!$X$4:$X$3028,0),1),"-"),"@")))</f>
        <v>-</v>
      </c>
      <c r="G2862" s="159" t="str">
        <f t="shared" si="88"/>
        <v>Found</v>
      </c>
      <c r="H2862" t="str" cm="1">
        <f t="array" ref="H2862">IF(SUMPRODUCT((TRIM(C2862:F2862)&lt;&gt;"-")*1)=0,
    "No Data",
    IF(COUNTIF(C2862:F2862,INDEX(_xlfn._xlws.FILTER(C2862:F2862,TRIM(C2862:F2862)&lt;&gt;"-"),1))=SUMPRODUCT((TRIM(C2862:F2862)&lt;&gt;"-")*1),
    "No Change",
    "Change"))</f>
        <v>No Change</v>
      </c>
      <c r="L2862" s="147" t="str">
        <f>TRIM(CLEAN(TEXT(IFERROR(INDEX('Glade MR'!$B$4:$C$3000,MATCH($A2862,'Glade MR'!$C$4:$C$3000,0),1),"-"),"@")))</f>
        <v>-</v>
      </c>
      <c r="M2862" s="147" t="str">
        <f>TRIM(CLEAN(TEXT(IFERROR(INDEX('Glade MR'!$I$4:$J$3000,MATCH($A2862,'Glade MR'!$J$4:$J$3000,0),1),"-"),"@")))</f>
        <v>-</v>
      </c>
      <c r="N2862" s="147" t="str">
        <f>TRIM(CLEAN(TEXT(IFERROR(INDEX('Glade MR'!$P$4:$Q$3000,MATCH($A2862,'Glade MR'!$Q$4:$Q$3000,0),1),"-"),"@")))</f>
        <v>-</v>
      </c>
      <c r="O2862" s="147" t="str">
        <f>TRIM(CLEAN(TEXT(IFERROR(INDEX('Glade MR'!$W$4:$X$3000,MATCH($A2862,'Glade MR'!$X$4:$X$3000,0),1),"-"),"@")))</f>
        <v>-</v>
      </c>
      <c r="P2862" s="173" t="str">
        <f t="shared" si="89"/>
        <v>Not Found</v>
      </c>
      <c r="Q2862" t="str" cm="1">
        <f t="array" ref="Q2862">IF(SUMPRODUCT((TRIM(L2862:O2862)&lt;&gt;"-")*1)=0,
    "No Data",
    IF(COUNTIF(L2862:O2862,INDEX(_xlfn._xlws.FILTER(L2862:O2862,TRIM(L2862:O2862)&lt;&gt;"-"),1))=SUMPRODUCT((TRIM(L2862:O2862)&lt;&gt;"-")*1),
    "No Change",
    "Change"))</f>
        <v>No Data</v>
      </c>
    </row>
    <row r="2863" spans="1:17" x14ac:dyDescent="0.3">
      <c r="A2863" t="s">
        <v>38</v>
      </c>
      <c r="C2863" s="160" t="str">
        <f>TRIM(CLEAN(TEXT(IFERROR(INDEX('Snakeden MR'!$B$4:$C$3028,MATCH($A2863,'Snakeden MR'!$C$4:$C$3028,0),1),"-"),"@")))</f>
        <v>Pool 3</v>
      </c>
      <c r="D2863" s="147" t="str">
        <f>TRIM(CLEAN(TEXT(IFERROR(INDEX('Snakeden MR'!$I$4:$J$3028,MATCH($A2863,'Snakeden MR'!$J$4:$J$3028,0),1),"-"),"@")))</f>
        <v>-</v>
      </c>
      <c r="E2863" s="147" t="str">
        <f>TRIM(CLEAN(TEXT(IFERROR(INDEX('Snakeden MR'!$P$4:$Q$3028,MATCH($A2863,'Snakeden MR'!$Q$4:$Q$3028,0),1),"-"),"@")))</f>
        <v>-</v>
      </c>
      <c r="F2863" s="147" t="str">
        <f>TRIM(CLEAN(TEXT(IFERROR(INDEX('Snakeden MR'!$W$4:$X$3028,MATCH($A2863,'Snakeden MR'!$X$4:$X$3028,0),1),"-"),"@")))</f>
        <v>-</v>
      </c>
      <c r="G2863" s="159" t="str">
        <f t="shared" si="88"/>
        <v>Found</v>
      </c>
      <c r="H2863" t="str" cm="1">
        <f t="array" ref="H2863">IF(SUMPRODUCT((TRIM(C2863:F2863)&lt;&gt;"-")*1)=0,
    "No Data",
    IF(COUNTIF(C2863:F2863,INDEX(_xlfn._xlws.FILTER(C2863:F2863,TRIM(C2863:F2863)&lt;&gt;"-"),1))=SUMPRODUCT((TRIM(C2863:F2863)&lt;&gt;"-")*1),
    "No Change",
    "Change"))</f>
        <v>No Change</v>
      </c>
      <c r="L2863" s="147" t="str">
        <f>TRIM(CLEAN(TEXT(IFERROR(INDEX('Glade MR'!$B$4:$C$3000,MATCH($A2863,'Glade MR'!$C$4:$C$3000,0),1),"-"),"@")))</f>
        <v>-</v>
      </c>
      <c r="M2863" s="147" t="str">
        <f>TRIM(CLEAN(TEXT(IFERROR(INDEX('Glade MR'!$I$4:$J$3000,MATCH($A2863,'Glade MR'!$J$4:$J$3000,0),1),"-"),"@")))</f>
        <v>-</v>
      </c>
      <c r="N2863" s="147" t="str">
        <f>TRIM(CLEAN(TEXT(IFERROR(INDEX('Glade MR'!$P$4:$Q$3000,MATCH($A2863,'Glade MR'!$Q$4:$Q$3000,0),1),"-"),"@")))</f>
        <v>Pool 5</v>
      </c>
      <c r="O2863" s="147" t="str">
        <f>TRIM(CLEAN(TEXT(IFERROR(INDEX('Glade MR'!$W$4:$X$3000,MATCH($A2863,'Glade MR'!$X$4:$X$3000,0),1),"-"),"@")))</f>
        <v>-</v>
      </c>
      <c r="P2863" s="173" t="str">
        <f t="shared" si="89"/>
        <v>Found</v>
      </c>
      <c r="Q2863" t="str" cm="1">
        <f t="array" ref="Q2863">IF(SUMPRODUCT((TRIM(L2863:O2863)&lt;&gt;"-")*1)=0,
    "No Data",
    IF(COUNTIF(L2863:O2863,INDEX(_xlfn._xlws.FILTER(L2863:O2863,TRIM(L2863:O2863)&lt;&gt;"-"),1))=SUMPRODUCT((TRIM(L2863:O2863)&lt;&gt;"-")*1),
    "No Change",
    "Change"))</f>
        <v>No Change</v>
      </c>
    </row>
    <row r="2864" spans="1:17" x14ac:dyDescent="0.3">
      <c r="A2864" t="s">
        <v>586</v>
      </c>
      <c r="C2864" s="160" t="str">
        <f>TRIM(CLEAN(TEXT(IFERROR(INDEX('Snakeden MR'!$B$4:$C$3028,MATCH($A2864,'Snakeden MR'!$C$4:$C$3028,0),1),"-"),"@")))</f>
        <v>-</v>
      </c>
      <c r="D2864" s="147" t="str">
        <f>TRIM(CLEAN(TEXT(IFERROR(INDEX('Snakeden MR'!$I$4:$J$3028,MATCH($A2864,'Snakeden MR'!$J$4:$J$3028,0),1),"-"),"@")))</f>
        <v>-</v>
      </c>
      <c r="E2864" s="147" t="str">
        <f>TRIM(CLEAN(TEXT(IFERROR(INDEX('Snakeden MR'!$P$4:$Q$3028,MATCH($A2864,'Snakeden MR'!$Q$4:$Q$3028,0),1),"-"),"@")))</f>
        <v>-</v>
      </c>
      <c r="F2864" s="147" t="str">
        <f>TRIM(CLEAN(TEXT(IFERROR(INDEX('Snakeden MR'!$W$4:$X$3028,MATCH($A2864,'Snakeden MR'!$X$4:$X$3028,0),1),"-"),"@")))</f>
        <v>-</v>
      </c>
      <c r="G2864" s="159" t="str">
        <f t="shared" si="88"/>
        <v>Not Found</v>
      </c>
      <c r="H2864" t="str" cm="1">
        <f t="array" ref="H2864">IF(SUMPRODUCT((TRIM(C2864:F2864)&lt;&gt;"-")*1)=0,
    "No Data",
    IF(COUNTIF(C2864:F2864,INDEX(_xlfn._xlws.FILTER(C2864:F2864,TRIM(C2864:F2864)&lt;&gt;"-"),1))=SUMPRODUCT((TRIM(C2864:F2864)&lt;&gt;"-")*1),
    "No Change",
    "Change"))</f>
        <v>No Data</v>
      </c>
      <c r="L2864" s="147" t="str">
        <f>TRIM(CLEAN(TEXT(IFERROR(INDEX('Glade MR'!$B$4:$C$3000,MATCH($A2864,'Glade MR'!$C$4:$C$3000,0),1),"-"),"@")))</f>
        <v>Pool 1</v>
      </c>
      <c r="M2864" s="147" t="str">
        <f>TRIM(CLEAN(TEXT(IFERROR(INDEX('Glade MR'!$I$4:$J$3000,MATCH($A2864,'Glade MR'!$J$4:$J$3000,0),1),"-"),"@")))</f>
        <v>Pool 1</v>
      </c>
      <c r="N2864" s="147" t="str">
        <f>TRIM(CLEAN(TEXT(IFERROR(INDEX('Glade MR'!$P$4:$Q$3000,MATCH($A2864,'Glade MR'!$Q$4:$Q$3000,0),1),"-"),"@")))</f>
        <v>-</v>
      </c>
      <c r="O2864" s="147" t="str">
        <f>TRIM(CLEAN(TEXT(IFERROR(INDEX('Glade MR'!$W$4:$X$3000,MATCH($A2864,'Glade MR'!$X$4:$X$3000,0),1),"-"),"@")))</f>
        <v>-</v>
      </c>
      <c r="P2864" s="173" t="str">
        <f t="shared" si="89"/>
        <v>Found</v>
      </c>
      <c r="Q2864" t="str" cm="1">
        <f t="array" ref="Q2864">IF(SUMPRODUCT((TRIM(L2864:O2864)&lt;&gt;"-")*1)=0,
    "No Data",
    IF(COUNTIF(L2864:O2864,INDEX(_xlfn._xlws.FILTER(L2864:O2864,TRIM(L2864:O2864)&lt;&gt;"-"),1))=SUMPRODUCT((TRIM(L2864:O2864)&lt;&gt;"-")*1),
    "No Change",
    "Change"))</f>
        <v>No Change</v>
      </c>
    </row>
    <row r="2865" spans="1:17" x14ac:dyDescent="0.3">
      <c r="A2865" t="s">
        <v>589</v>
      </c>
      <c r="C2865" s="160" t="str">
        <f>TRIM(CLEAN(TEXT(IFERROR(INDEX('Snakeden MR'!$B$4:$C$3028,MATCH($A2865,'Snakeden MR'!$C$4:$C$3028,0),1),"-"),"@")))</f>
        <v>-</v>
      </c>
      <c r="D2865" s="147" t="str">
        <f>TRIM(CLEAN(TEXT(IFERROR(INDEX('Snakeden MR'!$I$4:$J$3028,MATCH($A2865,'Snakeden MR'!$J$4:$J$3028,0),1),"-"),"@")))</f>
        <v>-</v>
      </c>
      <c r="E2865" s="147" t="str">
        <f>TRIM(CLEAN(TEXT(IFERROR(INDEX('Snakeden MR'!$P$4:$Q$3028,MATCH($A2865,'Snakeden MR'!$Q$4:$Q$3028,0),1),"-"),"@")))</f>
        <v>-</v>
      </c>
      <c r="F2865" s="147" t="str">
        <f>TRIM(CLEAN(TEXT(IFERROR(INDEX('Snakeden MR'!$W$4:$X$3028,MATCH($A2865,'Snakeden MR'!$X$4:$X$3028,0),1),"-"),"@")))</f>
        <v>-</v>
      </c>
      <c r="G2865" s="159" t="str">
        <f t="shared" si="88"/>
        <v>Not Found</v>
      </c>
      <c r="H2865" t="str" cm="1">
        <f t="array" ref="H2865">IF(SUMPRODUCT((TRIM(C2865:F2865)&lt;&gt;"-")*1)=0,
    "No Data",
    IF(COUNTIF(C2865:F2865,INDEX(_xlfn._xlws.FILTER(C2865:F2865,TRIM(C2865:F2865)&lt;&gt;"-"),1))=SUMPRODUCT((TRIM(C2865:F2865)&lt;&gt;"-")*1),
    "No Change",
    "Change"))</f>
        <v>No Data</v>
      </c>
      <c r="L2865" s="147" t="str">
        <f>TRIM(CLEAN(TEXT(IFERROR(INDEX('Glade MR'!$B$4:$C$3000,MATCH($A2865,'Glade MR'!$C$4:$C$3000,0),1),"-"),"@")))</f>
        <v>Pool 1</v>
      </c>
      <c r="M2865" s="147" t="str">
        <f>TRIM(CLEAN(TEXT(IFERROR(INDEX('Glade MR'!$I$4:$J$3000,MATCH($A2865,'Glade MR'!$J$4:$J$3000,0),1),"-"),"@")))</f>
        <v>Pool 1</v>
      </c>
      <c r="N2865" s="147" t="str">
        <f>TRIM(CLEAN(TEXT(IFERROR(INDEX('Glade MR'!$P$4:$Q$3000,MATCH($A2865,'Glade MR'!$Q$4:$Q$3000,0),1),"-"),"@")))</f>
        <v>-</v>
      </c>
      <c r="O2865" s="147" t="str">
        <f>TRIM(CLEAN(TEXT(IFERROR(INDEX('Glade MR'!$W$4:$X$3000,MATCH($A2865,'Glade MR'!$X$4:$X$3000,0),1),"-"),"@")))</f>
        <v>-</v>
      </c>
      <c r="P2865" s="173" t="str">
        <f t="shared" si="89"/>
        <v>Found</v>
      </c>
      <c r="Q2865" t="str" cm="1">
        <f t="array" ref="Q2865">IF(SUMPRODUCT((TRIM(L2865:O2865)&lt;&gt;"-")*1)=0,
    "No Data",
    IF(COUNTIF(L2865:O2865,INDEX(_xlfn._xlws.FILTER(L2865:O2865,TRIM(L2865:O2865)&lt;&gt;"-"),1))=SUMPRODUCT((TRIM(L2865:O2865)&lt;&gt;"-")*1),
    "No Change",
    "Change"))</f>
        <v>No Change</v>
      </c>
    </row>
    <row r="2866" spans="1:17" x14ac:dyDescent="0.3">
      <c r="A2866" t="s">
        <v>905</v>
      </c>
      <c r="C2866" s="160" t="str">
        <f>TRIM(CLEAN(TEXT(IFERROR(INDEX('Snakeden MR'!$B$4:$C$3028,MATCH($A2866,'Snakeden MR'!$C$4:$C$3028,0),1),"-"),"@")))</f>
        <v>-</v>
      </c>
      <c r="D2866" s="147" t="str">
        <f>TRIM(CLEAN(TEXT(IFERROR(INDEX('Snakeden MR'!$I$4:$J$3028,MATCH($A2866,'Snakeden MR'!$J$4:$J$3028,0),1),"-"),"@")))</f>
        <v>-</v>
      </c>
      <c r="E2866" s="147" t="str">
        <f>TRIM(CLEAN(TEXT(IFERROR(INDEX('Snakeden MR'!$P$4:$Q$3028,MATCH($A2866,'Snakeden MR'!$Q$4:$Q$3028,0),1),"-"),"@")))</f>
        <v>-</v>
      </c>
      <c r="F2866" s="147" t="str">
        <f>TRIM(CLEAN(TEXT(IFERROR(INDEX('Snakeden MR'!$W$4:$X$3028,MATCH($A2866,'Snakeden MR'!$X$4:$X$3028,0),1),"-"),"@")))</f>
        <v>-</v>
      </c>
      <c r="G2866" s="159" t="str">
        <f t="shared" si="88"/>
        <v>Not Found</v>
      </c>
      <c r="H2866" t="str" cm="1">
        <f t="array" ref="H2866">IF(SUMPRODUCT((TRIM(C2866:F2866)&lt;&gt;"-")*1)=0,
    "No Data",
    IF(COUNTIF(C2866:F2866,INDEX(_xlfn._xlws.FILTER(C2866:F2866,TRIM(C2866:F2866)&lt;&gt;"-"),1))=SUMPRODUCT((TRIM(C2866:F2866)&lt;&gt;"-")*1),
    "No Change",
    "Change"))</f>
        <v>No Data</v>
      </c>
      <c r="L2866" s="147" t="str">
        <f>TRIM(CLEAN(TEXT(IFERROR(INDEX('Glade MR'!$B$4:$C$3000,MATCH($A2866,'Glade MR'!$C$4:$C$3000,0),1),"-"),"@")))</f>
        <v>Pool 1</v>
      </c>
      <c r="M2866" s="147" t="str">
        <f>TRIM(CLEAN(TEXT(IFERROR(INDEX('Glade MR'!$I$4:$J$3000,MATCH($A2866,'Glade MR'!$J$4:$J$3000,0),1),"-"),"@")))</f>
        <v>-</v>
      </c>
      <c r="N2866" s="147" t="str">
        <f>TRIM(CLEAN(TEXT(IFERROR(INDEX('Glade MR'!$P$4:$Q$3000,MATCH($A2866,'Glade MR'!$Q$4:$Q$3000,0),1),"-"),"@")))</f>
        <v>Pool 1</v>
      </c>
      <c r="O2866" s="147" t="str">
        <f>TRIM(CLEAN(TEXT(IFERROR(INDEX('Glade MR'!$W$4:$X$3000,MATCH($A2866,'Glade MR'!$X$4:$X$3000,0),1),"-"),"@")))</f>
        <v>-</v>
      </c>
      <c r="P2866" s="173" t="str">
        <f t="shared" si="89"/>
        <v>Found</v>
      </c>
      <c r="Q2866" t="str" cm="1">
        <f t="array" ref="Q2866">IF(SUMPRODUCT((TRIM(L2866:O2866)&lt;&gt;"-")*1)=0,
    "No Data",
    IF(COUNTIF(L2866:O2866,INDEX(_xlfn._xlws.FILTER(L2866:O2866,TRIM(L2866:O2866)&lt;&gt;"-"),1))=SUMPRODUCT((TRIM(L2866:O2866)&lt;&gt;"-")*1),
    "No Change",
    "Change"))</f>
        <v>No Change</v>
      </c>
    </row>
    <row r="2867" spans="1:17" x14ac:dyDescent="0.3">
      <c r="A2867" t="s">
        <v>909</v>
      </c>
      <c r="C2867" s="160" t="str">
        <f>TRIM(CLEAN(TEXT(IFERROR(INDEX('Snakeden MR'!$B$4:$C$3028,MATCH($A2867,'Snakeden MR'!$C$4:$C$3028,0),1),"-"),"@")))</f>
        <v>-</v>
      </c>
      <c r="D2867" s="147" t="str">
        <f>TRIM(CLEAN(TEXT(IFERROR(INDEX('Snakeden MR'!$I$4:$J$3028,MATCH($A2867,'Snakeden MR'!$J$4:$J$3028,0),1),"-"),"@")))</f>
        <v>-</v>
      </c>
      <c r="E2867" s="147" t="str">
        <f>TRIM(CLEAN(TEXT(IFERROR(INDEX('Snakeden MR'!$P$4:$Q$3028,MATCH($A2867,'Snakeden MR'!$Q$4:$Q$3028,0),1),"-"),"@")))</f>
        <v>-</v>
      </c>
      <c r="F2867" s="147" t="str">
        <f>TRIM(CLEAN(TEXT(IFERROR(INDEX('Snakeden MR'!$W$4:$X$3028,MATCH($A2867,'Snakeden MR'!$X$4:$X$3028,0),1),"-"),"@")))</f>
        <v>-</v>
      </c>
      <c r="G2867" s="159" t="str">
        <f t="shared" si="88"/>
        <v>Not Found</v>
      </c>
      <c r="H2867" t="str" cm="1">
        <f t="array" ref="H2867">IF(SUMPRODUCT((TRIM(C2867:F2867)&lt;&gt;"-")*1)=0,
    "No Data",
    IF(COUNTIF(C2867:F2867,INDEX(_xlfn._xlws.FILTER(C2867:F2867,TRIM(C2867:F2867)&lt;&gt;"-"),1))=SUMPRODUCT((TRIM(C2867:F2867)&lt;&gt;"-")*1),
    "No Change",
    "Change"))</f>
        <v>No Data</v>
      </c>
      <c r="L2867" s="147" t="str">
        <f>TRIM(CLEAN(TEXT(IFERROR(INDEX('Glade MR'!$B$4:$C$3000,MATCH($A2867,'Glade MR'!$C$4:$C$3000,0),1),"-"),"@")))</f>
        <v>Pool 1</v>
      </c>
      <c r="M2867" s="147" t="str">
        <f>TRIM(CLEAN(TEXT(IFERROR(INDEX('Glade MR'!$I$4:$J$3000,MATCH($A2867,'Glade MR'!$J$4:$J$3000,0),1),"-"),"@")))</f>
        <v>-</v>
      </c>
      <c r="N2867" s="147" t="str">
        <f>TRIM(CLEAN(TEXT(IFERROR(INDEX('Glade MR'!$P$4:$Q$3000,MATCH($A2867,'Glade MR'!$Q$4:$Q$3000,0),1),"-"),"@")))</f>
        <v>-</v>
      </c>
      <c r="O2867" s="147" t="str">
        <f>TRIM(CLEAN(TEXT(IFERROR(INDEX('Glade MR'!$W$4:$X$3000,MATCH($A2867,'Glade MR'!$X$4:$X$3000,0),1),"-"),"@")))</f>
        <v>-</v>
      </c>
      <c r="P2867" s="173" t="str">
        <f t="shared" si="89"/>
        <v>Found</v>
      </c>
      <c r="Q2867" t="str" cm="1">
        <f t="array" ref="Q2867">IF(SUMPRODUCT((TRIM(L2867:O2867)&lt;&gt;"-")*1)=0,
    "No Data",
    IF(COUNTIF(L2867:O2867,INDEX(_xlfn._xlws.FILTER(L2867:O2867,TRIM(L2867:O2867)&lt;&gt;"-"),1))=SUMPRODUCT((TRIM(L2867:O2867)&lt;&gt;"-")*1),
    "No Change",
    "Change"))</f>
        <v>No Change</v>
      </c>
    </row>
    <row r="2868" spans="1:17" x14ac:dyDescent="0.3">
      <c r="A2868" t="s">
        <v>3183</v>
      </c>
      <c r="C2868" s="160" t="str">
        <f>TRIM(CLEAN(TEXT(IFERROR(INDEX('Snakeden MR'!$B$4:$C$3028,MATCH($A2868,'Snakeden MR'!$C$4:$C$3028,0),1),"-"),"@")))</f>
        <v>-</v>
      </c>
      <c r="D2868" s="147" t="str">
        <f>TRIM(CLEAN(TEXT(IFERROR(INDEX('Snakeden MR'!$I$4:$J$3028,MATCH($A2868,'Snakeden MR'!$J$4:$J$3028,0),1),"-"),"@")))</f>
        <v>-</v>
      </c>
      <c r="E2868" s="147" t="str">
        <f>TRIM(CLEAN(TEXT(IFERROR(INDEX('Snakeden MR'!$P$4:$Q$3028,MATCH($A2868,'Snakeden MR'!$Q$4:$Q$3028,0),1),"-"),"@")))</f>
        <v>-</v>
      </c>
      <c r="F2868" s="147" t="str">
        <f>TRIM(CLEAN(TEXT(IFERROR(INDEX('Snakeden MR'!$W$4:$X$3028,MATCH($A2868,'Snakeden MR'!$X$4:$X$3028,0),1),"-"),"@")))</f>
        <v>-</v>
      </c>
      <c r="G2868" s="159" t="str">
        <f t="shared" si="88"/>
        <v>Not Found</v>
      </c>
      <c r="H2868" t="str" cm="1">
        <f t="array" ref="H2868">IF(SUMPRODUCT((TRIM(C2868:F2868)&lt;&gt;"-")*1)=0,
    "No Data",
    IF(COUNTIF(C2868:F2868,INDEX(_xlfn._xlws.FILTER(C2868:F2868,TRIM(C2868:F2868)&lt;&gt;"-"),1))=SUMPRODUCT((TRIM(C2868:F2868)&lt;&gt;"-")*1),
    "No Change",
    "Change"))</f>
        <v>No Data</v>
      </c>
      <c r="L2868" s="147" t="str">
        <f>TRIM(CLEAN(TEXT(IFERROR(INDEX('Glade MR'!$B$4:$C$3000,MATCH($A2868,'Glade MR'!$C$4:$C$3000,0),1),"-"),"@")))</f>
        <v>-</v>
      </c>
      <c r="M2868" s="147" t="str">
        <f>TRIM(CLEAN(TEXT(IFERROR(INDEX('Glade MR'!$I$4:$J$3000,MATCH($A2868,'Glade MR'!$J$4:$J$3000,0),1),"-"),"@")))</f>
        <v>-</v>
      </c>
      <c r="N2868" s="147" t="str">
        <f>TRIM(CLEAN(TEXT(IFERROR(INDEX('Glade MR'!$P$4:$Q$3000,MATCH($A2868,'Glade MR'!$Q$4:$Q$3000,0),1),"-"),"@")))</f>
        <v>-</v>
      </c>
      <c r="O2868" s="147" t="str">
        <f>TRIM(CLEAN(TEXT(IFERROR(INDEX('Glade MR'!$W$4:$X$3000,MATCH($A2868,'Glade MR'!$X$4:$X$3000,0),1),"-"),"@")))</f>
        <v>-</v>
      </c>
      <c r="P2868" s="173" t="str">
        <f t="shared" si="89"/>
        <v>Not Found</v>
      </c>
      <c r="Q2868" t="str" cm="1">
        <f t="array" ref="Q2868">IF(SUMPRODUCT((TRIM(L2868:O2868)&lt;&gt;"-")*1)=0,
    "No Data",
    IF(COUNTIF(L2868:O2868,INDEX(_xlfn._xlws.FILTER(L2868:O2868,TRIM(L2868:O2868)&lt;&gt;"-"),1))=SUMPRODUCT((TRIM(L2868:O2868)&lt;&gt;"-")*1),
    "No Change",
    "Change"))</f>
        <v>No Data</v>
      </c>
    </row>
    <row r="2869" spans="1:17" x14ac:dyDescent="0.3">
      <c r="A2869" t="s">
        <v>449</v>
      </c>
      <c r="C2869" s="160" t="str">
        <f>TRIM(CLEAN(TEXT(IFERROR(INDEX('Snakeden MR'!$B$4:$C$3028,MATCH($A2869,'Snakeden MR'!$C$4:$C$3028,0),1),"-"),"@")))</f>
        <v>-</v>
      </c>
      <c r="D2869" s="147" t="str">
        <f>TRIM(CLEAN(TEXT(IFERROR(INDEX('Snakeden MR'!$I$4:$J$3028,MATCH($A2869,'Snakeden MR'!$J$4:$J$3028,0),1),"-"),"@")))</f>
        <v>-</v>
      </c>
      <c r="E2869" s="147" t="str">
        <f>TRIM(CLEAN(TEXT(IFERROR(INDEX('Snakeden MR'!$P$4:$Q$3028,MATCH($A2869,'Snakeden MR'!$Q$4:$Q$3028,0),1),"-"),"@")))</f>
        <v>-</v>
      </c>
      <c r="F2869" s="147" t="str">
        <f>TRIM(CLEAN(TEXT(IFERROR(INDEX('Snakeden MR'!$W$4:$X$3028,MATCH($A2869,'Snakeden MR'!$X$4:$X$3028,0),1),"-"),"@")))</f>
        <v>-</v>
      </c>
      <c r="G2869" s="159" t="str">
        <f t="shared" ref="G2869:G2932" si="90">IF(SUM(COUNTIF(C2869:F2869,"-"))=4,"Not Found","Found")</f>
        <v>Not Found</v>
      </c>
      <c r="H2869" t="str" cm="1">
        <f t="array" ref="H2869">IF(SUMPRODUCT((TRIM(C2869:F2869)&lt;&gt;"-")*1)=0,
    "No Data",
    IF(COUNTIF(C2869:F2869,INDEX(_xlfn._xlws.FILTER(C2869:F2869,TRIM(C2869:F2869)&lt;&gt;"-"),1))=SUMPRODUCT((TRIM(C2869:F2869)&lt;&gt;"-")*1),
    "No Change",
    "Change"))</f>
        <v>No Data</v>
      </c>
      <c r="L2869" s="147" t="str">
        <f>TRIM(CLEAN(TEXT(IFERROR(INDEX('Glade MR'!$B$4:$C$3000,MATCH($A2869,'Glade MR'!$C$4:$C$3000,0),1),"-"),"@")))</f>
        <v>Pool 4</v>
      </c>
      <c r="M2869" s="147" t="str">
        <f>TRIM(CLEAN(TEXT(IFERROR(INDEX('Glade MR'!$I$4:$J$3000,MATCH($A2869,'Glade MR'!$J$4:$J$3000,0),1),"-"),"@")))</f>
        <v>-</v>
      </c>
      <c r="N2869" s="147" t="str">
        <f>TRIM(CLEAN(TEXT(IFERROR(INDEX('Glade MR'!$P$4:$Q$3000,MATCH($A2869,'Glade MR'!$Q$4:$Q$3000,0),1),"-"),"@")))</f>
        <v>Pool 10</v>
      </c>
      <c r="O2869" s="147" t="str">
        <f>TRIM(CLEAN(TEXT(IFERROR(INDEX('Glade MR'!$W$4:$X$3000,MATCH($A2869,'Glade MR'!$X$4:$X$3000,0),1),"-"),"@")))</f>
        <v>Pool 5</v>
      </c>
      <c r="P2869" s="173" t="str">
        <f t="shared" si="89"/>
        <v>Found</v>
      </c>
      <c r="Q2869" t="str" cm="1">
        <f t="array" ref="Q2869">IF(SUMPRODUCT((TRIM(L2869:O2869)&lt;&gt;"-")*1)=0,
    "No Data",
    IF(COUNTIF(L2869:O2869,INDEX(_xlfn._xlws.FILTER(L2869:O2869,TRIM(L2869:O2869)&lt;&gt;"-"),1))=SUMPRODUCT((TRIM(L2869:O2869)&lt;&gt;"-")*1),
    "No Change",
    "Change"))</f>
        <v>Change</v>
      </c>
    </row>
    <row r="2870" spans="1:17" x14ac:dyDescent="0.3">
      <c r="A2870" t="s">
        <v>1006</v>
      </c>
      <c r="C2870" s="160" t="str">
        <f>TRIM(CLEAN(TEXT(IFERROR(INDEX('Snakeden MR'!$B$4:$C$3028,MATCH($A2870,'Snakeden MR'!$C$4:$C$3028,0),1),"-"),"@")))</f>
        <v>-</v>
      </c>
      <c r="D2870" s="147" t="str">
        <f>TRIM(CLEAN(TEXT(IFERROR(INDEX('Snakeden MR'!$I$4:$J$3028,MATCH($A2870,'Snakeden MR'!$J$4:$J$3028,0),1),"-"),"@")))</f>
        <v>-</v>
      </c>
      <c r="E2870" s="147" t="str">
        <f>TRIM(CLEAN(TEXT(IFERROR(INDEX('Snakeden MR'!$P$4:$Q$3028,MATCH($A2870,'Snakeden MR'!$Q$4:$Q$3028,0),1),"-"),"@")))</f>
        <v>-</v>
      </c>
      <c r="F2870" s="147" t="str">
        <f>TRIM(CLEAN(TEXT(IFERROR(INDEX('Snakeden MR'!$W$4:$X$3028,MATCH($A2870,'Snakeden MR'!$X$4:$X$3028,0),1),"-"),"@")))</f>
        <v>-</v>
      </c>
      <c r="G2870" s="159" t="str">
        <f t="shared" si="90"/>
        <v>Not Found</v>
      </c>
      <c r="H2870" t="str" cm="1">
        <f t="array" ref="H2870">IF(SUMPRODUCT((TRIM(C2870:F2870)&lt;&gt;"-")*1)=0,
    "No Data",
    IF(COUNTIF(C2870:F2870,INDEX(_xlfn._xlws.FILTER(C2870:F2870,TRIM(C2870:F2870)&lt;&gt;"-"),1))=SUMPRODUCT((TRIM(C2870:F2870)&lt;&gt;"-")*1),
    "No Change",
    "Change"))</f>
        <v>No Data</v>
      </c>
      <c r="L2870" s="147" t="str">
        <f>TRIM(CLEAN(TEXT(IFERROR(INDEX('Glade MR'!$B$4:$C$3000,MATCH($A2870,'Glade MR'!$C$4:$C$3000,0),1),"-"),"@")))</f>
        <v>Pool 4</v>
      </c>
      <c r="M2870" s="147" t="str">
        <f>TRIM(CLEAN(TEXT(IFERROR(INDEX('Glade MR'!$I$4:$J$3000,MATCH($A2870,'Glade MR'!$J$4:$J$3000,0),1),"-"),"@")))</f>
        <v>-</v>
      </c>
      <c r="N2870" s="147" t="str">
        <f>TRIM(CLEAN(TEXT(IFERROR(INDEX('Glade MR'!$P$4:$Q$3000,MATCH($A2870,'Glade MR'!$Q$4:$Q$3000,0),1),"-"),"@")))</f>
        <v>-</v>
      </c>
      <c r="O2870" s="147" t="str">
        <f>TRIM(CLEAN(TEXT(IFERROR(INDEX('Glade MR'!$W$4:$X$3000,MATCH($A2870,'Glade MR'!$X$4:$X$3000,0),1),"-"),"@")))</f>
        <v>-</v>
      </c>
      <c r="P2870" s="173" t="str">
        <f t="shared" si="89"/>
        <v>Found</v>
      </c>
      <c r="Q2870" t="str" cm="1">
        <f t="array" ref="Q2870">IF(SUMPRODUCT((TRIM(L2870:O2870)&lt;&gt;"-")*1)=0,
    "No Data",
    IF(COUNTIF(L2870:O2870,INDEX(_xlfn._xlws.FILTER(L2870:O2870,TRIM(L2870:O2870)&lt;&gt;"-"),1))=SUMPRODUCT((TRIM(L2870:O2870)&lt;&gt;"-")*1),
    "No Change",
    "Change"))</f>
        <v>No Change</v>
      </c>
    </row>
    <row r="2871" spans="1:17" x14ac:dyDescent="0.3">
      <c r="A2871" t="s">
        <v>1007</v>
      </c>
      <c r="C2871" s="160" t="str">
        <f>TRIM(CLEAN(TEXT(IFERROR(INDEX('Snakeden MR'!$B$4:$C$3028,MATCH($A2871,'Snakeden MR'!$C$4:$C$3028,0),1),"-"),"@")))</f>
        <v>-</v>
      </c>
      <c r="D2871" s="147" t="str">
        <f>TRIM(CLEAN(TEXT(IFERROR(INDEX('Snakeden MR'!$I$4:$J$3028,MATCH($A2871,'Snakeden MR'!$J$4:$J$3028,0),1),"-"),"@")))</f>
        <v>-</v>
      </c>
      <c r="E2871" s="147" t="str">
        <f>TRIM(CLEAN(TEXT(IFERROR(INDEX('Snakeden MR'!$P$4:$Q$3028,MATCH($A2871,'Snakeden MR'!$Q$4:$Q$3028,0),1),"-"),"@")))</f>
        <v>-</v>
      </c>
      <c r="F2871" s="147" t="str">
        <f>TRIM(CLEAN(TEXT(IFERROR(INDEX('Snakeden MR'!$W$4:$X$3028,MATCH($A2871,'Snakeden MR'!$X$4:$X$3028,0),1),"-"),"@")))</f>
        <v>-</v>
      </c>
      <c r="G2871" s="159" t="str">
        <f t="shared" si="90"/>
        <v>Not Found</v>
      </c>
      <c r="H2871" t="str" cm="1">
        <f t="array" ref="H2871">IF(SUMPRODUCT((TRIM(C2871:F2871)&lt;&gt;"-")*1)=0,
    "No Data",
    IF(COUNTIF(C2871:F2871,INDEX(_xlfn._xlws.FILTER(C2871:F2871,TRIM(C2871:F2871)&lt;&gt;"-"),1))=SUMPRODUCT((TRIM(C2871:F2871)&lt;&gt;"-")*1),
    "No Change",
    "Change"))</f>
        <v>No Data</v>
      </c>
      <c r="L2871" s="147" t="str">
        <f>TRIM(CLEAN(TEXT(IFERROR(INDEX('Glade MR'!$B$4:$C$3000,MATCH($A2871,'Glade MR'!$C$4:$C$3000,0),1),"-"),"@")))</f>
        <v>Pool 4</v>
      </c>
      <c r="M2871" s="147" t="str">
        <f>TRIM(CLEAN(TEXT(IFERROR(INDEX('Glade MR'!$I$4:$J$3000,MATCH($A2871,'Glade MR'!$J$4:$J$3000,0),1),"-"),"@")))</f>
        <v>-</v>
      </c>
      <c r="N2871" s="147" t="str">
        <f>TRIM(CLEAN(TEXT(IFERROR(INDEX('Glade MR'!$P$4:$Q$3000,MATCH($A2871,'Glade MR'!$Q$4:$Q$3000,0),1),"-"),"@")))</f>
        <v>-</v>
      </c>
      <c r="O2871" s="147" t="str">
        <f>TRIM(CLEAN(TEXT(IFERROR(INDEX('Glade MR'!$W$4:$X$3000,MATCH($A2871,'Glade MR'!$X$4:$X$3000,0),1),"-"),"@")))</f>
        <v>-</v>
      </c>
      <c r="P2871" s="173" t="str">
        <f t="shared" si="89"/>
        <v>Found</v>
      </c>
      <c r="Q2871" t="str" cm="1">
        <f t="array" ref="Q2871">IF(SUMPRODUCT((TRIM(L2871:O2871)&lt;&gt;"-")*1)=0,
    "No Data",
    IF(COUNTIF(L2871:O2871,INDEX(_xlfn._xlws.FILTER(L2871:O2871,TRIM(L2871:O2871)&lt;&gt;"-"),1))=SUMPRODUCT((TRIM(L2871:O2871)&lt;&gt;"-")*1),
    "No Change",
    "Change"))</f>
        <v>No Change</v>
      </c>
    </row>
    <row r="2872" spans="1:17" x14ac:dyDescent="0.3">
      <c r="A2872" t="s">
        <v>166</v>
      </c>
      <c r="C2872" s="160" t="str">
        <f>TRIM(CLEAN(TEXT(IFERROR(INDEX('Snakeden MR'!$B$4:$C$3028,MATCH($A2872,'Snakeden MR'!$C$4:$C$3028,0),1),"-"),"@")))</f>
        <v>-</v>
      </c>
      <c r="D2872" s="147" t="str">
        <f>TRIM(CLEAN(TEXT(IFERROR(INDEX('Snakeden MR'!$I$4:$J$3028,MATCH($A2872,'Snakeden MR'!$J$4:$J$3028,0),1),"-"),"@")))</f>
        <v>Riffle 1</v>
      </c>
      <c r="E2872" s="147" t="str">
        <f>TRIM(CLEAN(TEXT(IFERROR(INDEX('Snakeden MR'!$P$4:$Q$3028,MATCH($A2872,'Snakeden MR'!$Q$4:$Q$3028,0),1),"-"),"@")))</f>
        <v>-</v>
      </c>
      <c r="F2872" s="147" t="str">
        <f>TRIM(CLEAN(TEXT(IFERROR(INDEX('Snakeden MR'!$W$4:$X$3028,MATCH($A2872,'Snakeden MR'!$X$4:$X$3028,0),1),"-"),"@")))</f>
        <v>-</v>
      </c>
      <c r="G2872" s="159" t="str">
        <f t="shared" si="90"/>
        <v>Found</v>
      </c>
      <c r="H2872" t="str" cm="1">
        <f t="array" ref="H2872">IF(SUMPRODUCT((TRIM(C2872:F2872)&lt;&gt;"-")*1)=0,
    "No Data",
    IF(COUNTIF(C2872:F2872,INDEX(_xlfn._xlws.FILTER(C2872:F2872,TRIM(C2872:F2872)&lt;&gt;"-"),1))=SUMPRODUCT((TRIM(C2872:F2872)&lt;&gt;"-")*1),
    "No Change",
    "Change"))</f>
        <v>No Change</v>
      </c>
      <c r="L2872" s="147" t="str">
        <f>TRIM(CLEAN(TEXT(IFERROR(INDEX('Glade MR'!$B$4:$C$3000,MATCH($A2872,'Glade MR'!$C$4:$C$3000,0),1),"-"),"@")))</f>
        <v>-</v>
      </c>
      <c r="M2872" s="147" t="str">
        <f>TRIM(CLEAN(TEXT(IFERROR(INDEX('Glade MR'!$I$4:$J$3000,MATCH($A2872,'Glade MR'!$J$4:$J$3000,0),1),"-"),"@")))</f>
        <v>-</v>
      </c>
      <c r="N2872" s="147" t="str">
        <f>TRIM(CLEAN(TEXT(IFERROR(INDEX('Glade MR'!$P$4:$Q$3000,MATCH($A2872,'Glade MR'!$Q$4:$Q$3000,0),1),"-"),"@")))</f>
        <v>-</v>
      </c>
      <c r="O2872" s="147" t="str">
        <f>TRIM(CLEAN(TEXT(IFERROR(INDEX('Glade MR'!$W$4:$X$3000,MATCH($A2872,'Glade MR'!$X$4:$X$3000,0),1),"-"),"@")))</f>
        <v>-</v>
      </c>
      <c r="P2872" s="173" t="str">
        <f t="shared" si="89"/>
        <v>Not Found</v>
      </c>
      <c r="Q2872" t="str" cm="1">
        <f t="array" ref="Q2872">IF(SUMPRODUCT((TRIM(L2872:O2872)&lt;&gt;"-")*1)=0,
    "No Data",
    IF(COUNTIF(L2872:O2872,INDEX(_xlfn._xlws.FILTER(L2872:O2872,TRIM(L2872:O2872)&lt;&gt;"-"),1))=SUMPRODUCT((TRIM(L2872:O2872)&lt;&gt;"-")*1),
    "No Change",
    "Change"))</f>
        <v>No Data</v>
      </c>
    </row>
    <row r="2873" spans="1:17" x14ac:dyDescent="0.3">
      <c r="A2873" t="s">
        <v>661</v>
      </c>
      <c r="C2873" s="160" t="str">
        <f>TRIM(CLEAN(TEXT(IFERROR(INDEX('Snakeden MR'!$B$4:$C$3028,MATCH($A2873,'Snakeden MR'!$C$4:$C$3028,0),1),"-"),"@")))</f>
        <v>-</v>
      </c>
      <c r="D2873" s="147" t="str">
        <f>TRIM(CLEAN(TEXT(IFERROR(INDEX('Snakeden MR'!$I$4:$J$3028,MATCH($A2873,'Snakeden MR'!$J$4:$J$3028,0),1),"-"),"@")))</f>
        <v>-</v>
      </c>
      <c r="E2873" s="147" t="str">
        <f>TRIM(CLEAN(TEXT(IFERROR(INDEX('Snakeden MR'!$P$4:$Q$3028,MATCH($A2873,'Snakeden MR'!$Q$4:$Q$3028,0),1),"-"),"@")))</f>
        <v>-</v>
      </c>
      <c r="F2873" s="147" t="str">
        <f>TRIM(CLEAN(TEXT(IFERROR(INDEX('Snakeden MR'!$W$4:$X$3028,MATCH($A2873,'Snakeden MR'!$X$4:$X$3028,0),1),"-"),"@")))</f>
        <v>-</v>
      </c>
      <c r="G2873" s="159" t="str">
        <f t="shared" si="90"/>
        <v>Not Found</v>
      </c>
      <c r="H2873" t="str" cm="1">
        <f t="array" ref="H2873">IF(SUMPRODUCT((TRIM(C2873:F2873)&lt;&gt;"-")*1)=0,
    "No Data",
    IF(COUNTIF(C2873:F2873,INDEX(_xlfn._xlws.FILTER(C2873:F2873,TRIM(C2873:F2873)&lt;&gt;"-"),1))=SUMPRODUCT((TRIM(C2873:F2873)&lt;&gt;"-")*1),
    "No Change",
    "Change"))</f>
        <v>No Data</v>
      </c>
      <c r="L2873" s="147" t="str">
        <f>TRIM(CLEAN(TEXT(IFERROR(INDEX('Glade MR'!$B$4:$C$3000,MATCH($A2873,'Glade MR'!$C$4:$C$3000,0),1),"-"),"@")))</f>
        <v>-</v>
      </c>
      <c r="M2873" s="147" t="str">
        <f>TRIM(CLEAN(TEXT(IFERROR(INDEX('Glade MR'!$I$4:$J$3000,MATCH($A2873,'Glade MR'!$J$4:$J$3000,0),1),"-"),"@")))</f>
        <v>Pool 1</v>
      </c>
      <c r="N2873" s="147" t="str">
        <f>TRIM(CLEAN(TEXT(IFERROR(INDEX('Glade MR'!$P$4:$Q$3000,MATCH($A2873,'Glade MR'!$Q$4:$Q$3000,0),1),"-"),"@")))</f>
        <v>-</v>
      </c>
      <c r="O2873" s="147" t="str">
        <f>TRIM(CLEAN(TEXT(IFERROR(INDEX('Glade MR'!$W$4:$X$3000,MATCH($A2873,'Glade MR'!$X$4:$X$3000,0),1),"-"),"@")))</f>
        <v>Pool 1</v>
      </c>
      <c r="P2873" s="173" t="str">
        <f t="shared" si="89"/>
        <v>Found</v>
      </c>
      <c r="Q2873" t="str" cm="1">
        <f t="array" ref="Q2873">IF(SUMPRODUCT((TRIM(L2873:O2873)&lt;&gt;"-")*1)=0,
    "No Data",
    IF(COUNTIF(L2873:O2873,INDEX(_xlfn._xlws.FILTER(L2873:O2873,TRIM(L2873:O2873)&lt;&gt;"-"),1))=SUMPRODUCT((TRIM(L2873:O2873)&lt;&gt;"-")*1),
    "No Change",
    "Change"))</f>
        <v>No Change</v>
      </c>
    </row>
    <row r="2874" spans="1:17" x14ac:dyDescent="0.3">
      <c r="A2874" t="s">
        <v>786</v>
      </c>
      <c r="C2874" s="160" t="str">
        <f>TRIM(CLEAN(TEXT(IFERROR(INDEX('Snakeden MR'!$B$4:$C$3028,MATCH($A2874,'Snakeden MR'!$C$4:$C$3028,0),1),"-"),"@")))</f>
        <v>-</v>
      </c>
      <c r="D2874" s="147" t="str">
        <f>TRIM(CLEAN(TEXT(IFERROR(INDEX('Snakeden MR'!$I$4:$J$3028,MATCH($A2874,'Snakeden MR'!$J$4:$J$3028,0),1),"-"),"@")))</f>
        <v>-</v>
      </c>
      <c r="E2874" s="147" t="str">
        <f>TRIM(CLEAN(TEXT(IFERROR(INDEX('Snakeden MR'!$P$4:$Q$3028,MATCH($A2874,'Snakeden MR'!$Q$4:$Q$3028,0),1),"-"),"@")))</f>
        <v>-</v>
      </c>
      <c r="F2874" s="147" t="str">
        <f>TRIM(CLEAN(TEXT(IFERROR(INDEX('Snakeden MR'!$W$4:$X$3028,MATCH($A2874,'Snakeden MR'!$X$4:$X$3028,0),1),"-"),"@")))</f>
        <v>-</v>
      </c>
      <c r="G2874" s="159" t="str">
        <f t="shared" si="90"/>
        <v>Not Found</v>
      </c>
      <c r="H2874" t="str" cm="1">
        <f t="array" ref="H2874">IF(SUMPRODUCT((TRIM(C2874:F2874)&lt;&gt;"-")*1)=0,
    "No Data",
    IF(COUNTIF(C2874:F2874,INDEX(_xlfn._xlws.FILTER(C2874:F2874,TRIM(C2874:F2874)&lt;&gt;"-"),1))=SUMPRODUCT((TRIM(C2874:F2874)&lt;&gt;"-")*1),
    "No Change",
    "Change"))</f>
        <v>No Data</v>
      </c>
      <c r="L2874" s="147" t="str">
        <f>TRIM(CLEAN(TEXT(IFERROR(INDEX('Glade MR'!$B$4:$C$3000,MATCH($A2874,'Glade MR'!$C$4:$C$3000,0),1),"-"),"@")))</f>
        <v>-</v>
      </c>
      <c r="M2874" s="147" t="str">
        <f>TRIM(CLEAN(TEXT(IFERROR(INDEX('Glade MR'!$I$4:$J$3000,MATCH($A2874,'Glade MR'!$J$4:$J$3000,0),1),"-"),"@")))</f>
        <v>Pool 4</v>
      </c>
      <c r="N2874" s="147" t="str">
        <f>TRIM(CLEAN(TEXT(IFERROR(INDEX('Glade MR'!$P$4:$Q$3000,MATCH($A2874,'Glade MR'!$Q$4:$Q$3000,0),1),"-"),"@")))</f>
        <v>Pool 4</v>
      </c>
      <c r="O2874" s="147" t="str">
        <f>TRIM(CLEAN(TEXT(IFERROR(INDEX('Glade MR'!$W$4:$X$3000,MATCH($A2874,'Glade MR'!$X$4:$X$3000,0),1),"-"),"@")))</f>
        <v>-</v>
      </c>
      <c r="P2874" s="173" t="str">
        <f t="shared" si="89"/>
        <v>Found</v>
      </c>
      <c r="Q2874" t="str" cm="1">
        <f t="array" ref="Q2874">IF(SUMPRODUCT((TRIM(L2874:O2874)&lt;&gt;"-")*1)=0,
    "No Data",
    IF(COUNTIF(L2874:O2874,INDEX(_xlfn._xlws.FILTER(L2874:O2874,TRIM(L2874:O2874)&lt;&gt;"-"),1))=SUMPRODUCT((TRIM(L2874:O2874)&lt;&gt;"-")*1),
    "No Change",
    "Change"))</f>
        <v>No Change</v>
      </c>
    </row>
    <row r="2875" spans="1:17" x14ac:dyDescent="0.3">
      <c r="A2875" t="s">
        <v>805</v>
      </c>
      <c r="C2875" s="160" t="str">
        <f>TRIM(CLEAN(TEXT(IFERROR(INDEX('Snakeden MR'!$B$4:$C$3028,MATCH($A2875,'Snakeden MR'!$C$4:$C$3028,0),1),"-"),"@")))</f>
        <v>-</v>
      </c>
      <c r="D2875" s="147" t="str">
        <f>TRIM(CLEAN(TEXT(IFERROR(INDEX('Snakeden MR'!$I$4:$J$3028,MATCH($A2875,'Snakeden MR'!$J$4:$J$3028,0),1),"-"),"@")))</f>
        <v>-</v>
      </c>
      <c r="E2875" s="147" t="str">
        <f>TRIM(CLEAN(TEXT(IFERROR(INDEX('Snakeden MR'!$P$4:$Q$3028,MATCH($A2875,'Snakeden MR'!$Q$4:$Q$3028,0),1),"-"),"@")))</f>
        <v>-</v>
      </c>
      <c r="F2875" s="147" t="str">
        <f>TRIM(CLEAN(TEXT(IFERROR(INDEX('Snakeden MR'!$W$4:$X$3028,MATCH($A2875,'Snakeden MR'!$X$4:$X$3028,0),1),"-"),"@")))</f>
        <v>-</v>
      </c>
      <c r="G2875" s="159" t="str">
        <f t="shared" si="90"/>
        <v>Not Found</v>
      </c>
      <c r="H2875" t="str" cm="1">
        <f t="array" ref="H2875">IF(SUMPRODUCT((TRIM(C2875:F2875)&lt;&gt;"-")*1)=0,
    "No Data",
    IF(COUNTIF(C2875:F2875,INDEX(_xlfn._xlws.FILTER(C2875:F2875,TRIM(C2875:F2875)&lt;&gt;"-"),1))=SUMPRODUCT((TRIM(C2875:F2875)&lt;&gt;"-")*1),
    "No Change",
    "Change"))</f>
        <v>No Data</v>
      </c>
      <c r="L2875" s="147" t="str">
        <f>TRIM(CLEAN(TEXT(IFERROR(INDEX('Glade MR'!$B$4:$C$3000,MATCH($A2875,'Glade MR'!$C$4:$C$3000,0),1),"-"),"@")))</f>
        <v>-</v>
      </c>
      <c r="M2875" s="147" t="str">
        <f>TRIM(CLEAN(TEXT(IFERROR(INDEX('Glade MR'!$I$4:$J$3000,MATCH($A2875,'Glade MR'!$J$4:$J$3000,0),1),"-"),"@")))</f>
        <v>Pool 4</v>
      </c>
      <c r="N2875" s="147" t="str">
        <f>TRIM(CLEAN(TEXT(IFERROR(INDEX('Glade MR'!$P$4:$Q$3000,MATCH($A2875,'Glade MR'!$Q$4:$Q$3000,0),1),"-"),"@")))</f>
        <v>Pool 4</v>
      </c>
      <c r="O2875" s="147" t="str">
        <f>TRIM(CLEAN(TEXT(IFERROR(INDEX('Glade MR'!$W$4:$X$3000,MATCH($A2875,'Glade MR'!$X$4:$X$3000,0),1),"-"),"@")))</f>
        <v>Pool 4</v>
      </c>
      <c r="P2875" s="173" t="str">
        <f t="shared" si="89"/>
        <v>Found</v>
      </c>
      <c r="Q2875" t="str" cm="1">
        <f t="array" ref="Q2875">IF(SUMPRODUCT((TRIM(L2875:O2875)&lt;&gt;"-")*1)=0,
    "No Data",
    IF(COUNTIF(L2875:O2875,INDEX(_xlfn._xlws.FILTER(L2875:O2875,TRIM(L2875:O2875)&lt;&gt;"-"),1))=SUMPRODUCT((TRIM(L2875:O2875)&lt;&gt;"-")*1),
    "No Change",
    "Change"))</f>
        <v>No Change</v>
      </c>
    </row>
    <row r="2876" spans="1:17" x14ac:dyDescent="0.3">
      <c r="A2876" t="s">
        <v>828</v>
      </c>
      <c r="C2876" s="160" t="str">
        <f>TRIM(CLEAN(TEXT(IFERROR(INDEX('Snakeden MR'!$B$4:$C$3028,MATCH($A2876,'Snakeden MR'!$C$4:$C$3028,0),1),"-"),"@")))</f>
        <v>-</v>
      </c>
      <c r="D2876" s="147" t="str">
        <f>TRIM(CLEAN(TEXT(IFERROR(INDEX('Snakeden MR'!$I$4:$J$3028,MATCH($A2876,'Snakeden MR'!$J$4:$J$3028,0),1),"-"),"@")))</f>
        <v>-</v>
      </c>
      <c r="E2876" s="147" t="str">
        <f>TRIM(CLEAN(TEXT(IFERROR(INDEX('Snakeden MR'!$P$4:$Q$3028,MATCH($A2876,'Snakeden MR'!$Q$4:$Q$3028,0),1),"-"),"@")))</f>
        <v>-</v>
      </c>
      <c r="F2876" s="147" t="str">
        <f>TRIM(CLEAN(TEXT(IFERROR(INDEX('Snakeden MR'!$W$4:$X$3028,MATCH($A2876,'Snakeden MR'!$X$4:$X$3028,0),1),"-"),"@")))</f>
        <v>-</v>
      </c>
      <c r="G2876" s="159" t="str">
        <f t="shared" si="90"/>
        <v>Not Found</v>
      </c>
      <c r="H2876" t="str" cm="1">
        <f t="array" ref="H2876">IF(SUMPRODUCT((TRIM(C2876:F2876)&lt;&gt;"-")*1)=0,
    "No Data",
    IF(COUNTIF(C2876:F2876,INDEX(_xlfn._xlws.FILTER(C2876:F2876,TRIM(C2876:F2876)&lt;&gt;"-"),1))=SUMPRODUCT((TRIM(C2876:F2876)&lt;&gt;"-")*1),
    "No Change",
    "Change"))</f>
        <v>No Data</v>
      </c>
      <c r="L2876" s="147" t="str">
        <f>TRIM(CLEAN(TEXT(IFERROR(INDEX('Glade MR'!$B$4:$C$3000,MATCH($A2876,'Glade MR'!$C$4:$C$3000,0),1),"-"),"@")))</f>
        <v>-</v>
      </c>
      <c r="M2876" s="147" t="str">
        <f>TRIM(CLEAN(TEXT(IFERROR(INDEX('Glade MR'!$I$4:$J$3000,MATCH($A2876,'Glade MR'!$J$4:$J$3000,0),1),"-"),"@")))</f>
        <v>Pool 4</v>
      </c>
      <c r="N2876" s="147" t="str">
        <f>TRIM(CLEAN(TEXT(IFERROR(INDEX('Glade MR'!$P$4:$Q$3000,MATCH($A2876,'Glade MR'!$Q$4:$Q$3000,0),1),"-"),"@")))</f>
        <v>-</v>
      </c>
      <c r="O2876" s="147" t="str">
        <f>TRIM(CLEAN(TEXT(IFERROR(INDEX('Glade MR'!$W$4:$X$3000,MATCH($A2876,'Glade MR'!$X$4:$X$3000,0),1),"-"),"@")))</f>
        <v>Pool 4</v>
      </c>
      <c r="P2876" s="173" t="str">
        <f t="shared" si="89"/>
        <v>Found</v>
      </c>
      <c r="Q2876" t="str" cm="1">
        <f t="array" ref="Q2876">IF(SUMPRODUCT((TRIM(L2876:O2876)&lt;&gt;"-")*1)=0,
    "No Data",
    IF(COUNTIF(L2876:O2876,INDEX(_xlfn._xlws.FILTER(L2876:O2876,TRIM(L2876:O2876)&lt;&gt;"-"),1))=SUMPRODUCT((TRIM(L2876:O2876)&lt;&gt;"-")*1),
    "No Change",
    "Change"))</f>
        <v>No Change</v>
      </c>
    </row>
    <row r="2877" spans="1:17" x14ac:dyDescent="0.3">
      <c r="A2877" t="s">
        <v>848</v>
      </c>
      <c r="C2877" s="160" t="str">
        <f>TRIM(CLEAN(TEXT(IFERROR(INDEX('Snakeden MR'!$B$4:$C$3028,MATCH($A2877,'Snakeden MR'!$C$4:$C$3028,0),1),"-"),"@")))</f>
        <v>-</v>
      </c>
      <c r="D2877" s="147" t="str">
        <f>TRIM(CLEAN(TEXT(IFERROR(INDEX('Snakeden MR'!$I$4:$J$3028,MATCH($A2877,'Snakeden MR'!$J$4:$J$3028,0),1),"-"),"@")))</f>
        <v>-</v>
      </c>
      <c r="E2877" s="147" t="str">
        <f>TRIM(CLEAN(TEXT(IFERROR(INDEX('Snakeden MR'!$P$4:$Q$3028,MATCH($A2877,'Snakeden MR'!$Q$4:$Q$3028,0),1),"-"),"@")))</f>
        <v>-</v>
      </c>
      <c r="F2877" s="147" t="str">
        <f>TRIM(CLEAN(TEXT(IFERROR(INDEX('Snakeden MR'!$W$4:$X$3028,MATCH($A2877,'Snakeden MR'!$X$4:$X$3028,0),1),"-"),"@")))</f>
        <v>-</v>
      </c>
      <c r="G2877" s="159" t="str">
        <f t="shared" si="90"/>
        <v>Not Found</v>
      </c>
      <c r="H2877" t="str" cm="1">
        <f t="array" ref="H2877">IF(SUMPRODUCT((TRIM(C2877:F2877)&lt;&gt;"-")*1)=0,
    "No Data",
    IF(COUNTIF(C2877:F2877,INDEX(_xlfn._xlws.FILTER(C2877:F2877,TRIM(C2877:F2877)&lt;&gt;"-"),1))=SUMPRODUCT((TRIM(C2877:F2877)&lt;&gt;"-")*1),
    "No Change",
    "Change"))</f>
        <v>No Data</v>
      </c>
      <c r="L2877" s="147" t="str">
        <f>TRIM(CLEAN(TEXT(IFERROR(INDEX('Glade MR'!$B$4:$C$3000,MATCH($A2877,'Glade MR'!$C$4:$C$3000,0),1),"-"),"@")))</f>
        <v>-</v>
      </c>
      <c r="M2877" s="147" t="str">
        <f>TRIM(CLEAN(TEXT(IFERROR(INDEX('Glade MR'!$I$4:$J$3000,MATCH($A2877,'Glade MR'!$J$4:$J$3000,0),1),"-"),"@")))</f>
        <v>Pool 5</v>
      </c>
      <c r="N2877" s="147" t="str">
        <f>TRIM(CLEAN(TEXT(IFERROR(INDEX('Glade MR'!$P$4:$Q$3000,MATCH($A2877,'Glade MR'!$Q$4:$Q$3000,0),1),"-"),"@")))</f>
        <v>-</v>
      </c>
      <c r="O2877" s="147" t="str">
        <f>TRIM(CLEAN(TEXT(IFERROR(INDEX('Glade MR'!$W$4:$X$3000,MATCH($A2877,'Glade MR'!$X$4:$X$3000,0),1),"-"),"@")))</f>
        <v>-</v>
      </c>
      <c r="P2877" s="173" t="str">
        <f t="shared" si="89"/>
        <v>Found</v>
      </c>
      <c r="Q2877" t="str" cm="1">
        <f t="array" ref="Q2877">IF(SUMPRODUCT((TRIM(L2877:O2877)&lt;&gt;"-")*1)=0,
    "No Data",
    IF(COUNTIF(L2877:O2877,INDEX(_xlfn._xlws.FILTER(L2877:O2877,TRIM(L2877:O2877)&lt;&gt;"-"),1))=SUMPRODUCT((TRIM(L2877:O2877)&lt;&gt;"-")*1),
    "No Change",
    "Change"))</f>
        <v>No Change</v>
      </c>
    </row>
    <row r="2878" spans="1:17" x14ac:dyDescent="0.3">
      <c r="A2878" t="s">
        <v>888</v>
      </c>
      <c r="C2878" s="160" t="str">
        <f>TRIM(CLEAN(TEXT(IFERROR(INDEX('Snakeden MR'!$B$4:$C$3028,MATCH($A2878,'Snakeden MR'!$C$4:$C$3028,0),1),"-"),"@")))</f>
        <v>-</v>
      </c>
      <c r="D2878" s="147" t="str">
        <f>TRIM(CLEAN(TEXT(IFERROR(INDEX('Snakeden MR'!$I$4:$J$3028,MATCH($A2878,'Snakeden MR'!$J$4:$J$3028,0),1),"-"),"@")))</f>
        <v>-</v>
      </c>
      <c r="E2878" s="147" t="str">
        <f>TRIM(CLEAN(TEXT(IFERROR(INDEX('Snakeden MR'!$P$4:$Q$3028,MATCH($A2878,'Snakeden MR'!$Q$4:$Q$3028,0),1),"-"),"@")))</f>
        <v>-</v>
      </c>
      <c r="F2878" s="147" t="str">
        <f>TRIM(CLEAN(TEXT(IFERROR(INDEX('Snakeden MR'!$W$4:$X$3028,MATCH($A2878,'Snakeden MR'!$X$4:$X$3028,0),1),"-"),"@")))</f>
        <v>-</v>
      </c>
      <c r="G2878" s="159" t="str">
        <f t="shared" si="90"/>
        <v>Not Found</v>
      </c>
      <c r="H2878" t="str" cm="1">
        <f t="array" ref="H2878">IF(SUMPRODUCT((TRIM(C2878:F2878)&lt;&gt;"-")*1)=0,
    "No Data",
    IF(COUNTIF(C2878:F2878,INDEX(_xlfn._xlws.FILTER(C2878:F2878,TRIM(C2878:F2878)&lt;&gt;"-"),1))=SUMPRODUCT((TRIM(C2878:F2878)&lt;&gt;"-")*1),
    "No Change",
    "Change"))</f>
        <v>No Data</v>
      </c>
      <c r="L2878" s="147" t="str">
        <f>TRIM(CLEAN(TEXT(IFERROR(INDEX('Glade MR'!$B$4:$C$3000,MATCH($A2878,'Glade MR'!$C$4:$C$3000,0),1),"-"),"@")))</f>
        <v>-</v>
      </c>
      <c r="M2878" s="147" t="str">
        <f>TRIM(CLEAN(TEXT(IFERROR(INDEX('Glade MR'!$I$4:$J$3000,MATCH($A2878,'Glade MR'!$J$4:$J$3000,0),1),"-"),"@")))</f>
        <v>Pool 5</v>
      </c>
      <c r="N2878" s="147" t="str">
        <f>TRIM(CLEAN(TEXT(IFERROR(INDEX('Glade MR'!$P$4:$Q$3000,MATCH($A2878,'Glade MR'!$Q$4:$Q$3000,0),1),"-"),"@")))</f>
        <v>-</v>
      </c>
      <c r="O2878" s="147" t="str">
        <f>TRIM(CLEAN(TEXT(IFERROR(INDEX('Glade MR'!$W$4:$X$3000,MATCH($A2878,'Glade MR'!$X$4:$X$3000,0),1),"-"),"@")))</f>
        <v>-</v>
      </c>
      <c r="P2878" s="173" t="str">
        <f t="shared" si="89"/>
        <v>Found</v>
      </c>
      <c r="Q2878" t="str" cm="1">
        <f t="array" ref="Q2878">IF(SUMPRODUCT((TRIM(L2878:O2878)&lt;&gt;"-")*1)=0,
    "No Data",
    IF(COUNTIF(L2878:O2878,INDEX(_xlfn._xlws.FILTER(L2878:O2878,TRIM(L2878:O2878)&lt;&gt;"-"),1))=SUMPRODUCT((TRIM(L2878:O2878)&lt;&gt;"-")*1),
    "No Change",
    "Change"))</f>
        <v>No Change</v>
      </c>
    </row>
    <row r="2879" spans="1:17" x14ac:dyDescent="0.3">
      <c r="A2879" t="s">
        <v>791</v>
      </c>
      <c r="C2879" s="160" t="str">
        <f>TRIM(CLEAN(TEXT(IFERROR(INDEX('Snakeden MR'!$B$4:$C$3028,MATCH($A2879,'Snakeden MR'!$C$4:$C$3028,0),1),"-"),"@")))</f>
        <v>-</v>
      </c>
      <c r="D2879" s="147" t="str">
        <f>TRIM(CLEAN(TEXT(IFERROR(INDEX('Snakeden MR'!$I$4:$J$3028,MATCH($A2879,'Snakeden MR'!$J$4:$J$3028,0),1),"-"),"@")))</f>
        <v>-</v>
      </c>
      <c r="E2879" s="147" t="str">
        <f>TRIM(CLEAN(TEXT(IFERROR(INDEX('Snakeden MR'!$P$4:$Q$3028,MATCH($A2879,'Snakeden MR'!$Q$4:$Q$3028,0),1),"-"),"@")))</f>
        <v>-</v>
      </c>
      <c r="F2879" s="147" t="str">
        <f>TRIM(CLEAN(TEXT(IFERROR(INDEX('Snakeden MR'!$W$4:$X$3028,MATCH($A2879,'Snakeden MR'!$X$4:$X$3028,0),1),"-"),"@")))</f>
        <v>-</v>
      </c>
      <c r="G2879" s="159" t="str">
        <f t="shared" si="90"/>
        <v>Not Found</v>
      </c>
      <c r="H2879" t="str" cm="1">
        <f t="array" ref="H2879">IF(SUMPRODUCT((TRIM(C2879:F2879)&lt;&gt;"-")*1)=0,
    "No Data",
    IF(COUNTIF(C2879:F2879,INDEX(_xlfn._xlws.FILTER(C2879:F2879,TRIM(C2879:F2879)&lt;&gt;"-"),1))=SUMPRODUCT((TRIM(C2879:F2879)&lt;&gt;"-")*1),
    "No Change",
    "Change"))</f>
        <v>No Data</v>
      </c>
      <c r="L2879" s="147" t="str">
        <f>TRIM(CLEAN(TEXT(IFERROR(INDEX('Glade MR'!$B$4:$C$3000,MATCH($A2879,'Glade MR'!$C$4:$C$3000,0),1),"-"),"@")))</f>
        <v>-</v>
      </c>
      <c r="M2879" s="147" t="str">
        <f>TRIM(CLEAN(TEXT(IFERROR(INDEX('Glade MR'!$I$4:$J$3000,MATCH($A2879,'Glade MR'!$J$4:$J$3000,0),1),"-"),"@")))</f>
        <v>Pool 5</v>
      </c>
      <c r="N2879" s="147" t="str">
        <f>TRIM(CLEAN(TEXT(IFERROR(INDEX('Glade MR'!$P$4:$Q$3000,MATCH($A2879,'Glade MR'!$Q$4:$Q$3000,0),1),"-"),"@")))</f>
        <v>-</v>
      </c>
      <c r="O2879" s="147" t="str">
        <f>TRIM(CLEAN(TEXT(IFERROR(INDEX('Glade MR'!$W$4:$X$3000,MATCH($A2879,'Glade MR'!$X$4:$X$3000,0),1),"-"),"@")))</f>
        <v>Pool 5</v>
      </c>
      <c r="P2879" s="173" t="str">
        <f t="shared" si="89"/>
        <v>Found</v>
      </c>
      <c r="Q2879" t="str" cm="1">
        <f t="array" ref="Q2879">IF(SUMPRODUCT((TRIM(L2879:O2879)&lt;&gt;"-")*1)=0,
    "No Data",
    IF(COUNTIF(L2879:O2879,INDEX(_xlfn._xlws.FILTER(L2879:O2879,TRIM(L2879:O2879)&lt;&gt;"-"),1))=SUMPRODUCT((TRIM(L2879:O2879)&lt;&gt;"-")*1),
    "No Change",
    "Change"))</f>
        <v>No Change</v>
      </c>
    </row>
    <row r="2880" spans="1:17" x14ac:dyDescent="0.3">
      <c r="A2880" t="s">
        <v>495</v>
      </c>
      <c r="C2880" s="160" t="str">
        <f>TRIM(CLEAN(TEXT(IFERROR(INDEX('Snakeden MR'!$B$4:$C$3028,MATCH($A2880,'Snakeden MR'!$C$4:$C$3028,0),1),"-"),"@")))</f>
        <v>-</v>
      </c>
      <c r="D2880" s="147" t="str">
        <f>TRIM(CLEAN(TEXT(IFERROR(INDEX('Snakeden MR'!$I$4:$J$3028,MATCH($A2880,'Snakeden MR'!$J$4:$J$3028,0),1),"-"),"@")))</f>
        <v>-</v>
      </c>
      <c r="E2880" s="147" t="str">
        <f>TRIM(CLEAN(TEXT(IFERROR(INDEX('Snakeden MR'!$P$4:$Q$3028,MATCH($A2880,'Snakeden MR'!$Q$4:$Q$3028,0),1),"-"),"@")))</f>
        <v>-</v>
      </c>
      <c r="F2880" s="147" t="str">
        <f>TRIM(CLEAN(TEXT(IFERROR(INDEX('Snakeden MR'!$W$4:$X$3028,MATCH($A2880,'Snakeden MR'!$X$4:$X$3028,0),1),"-"),"@")))</f>
        <v>-</v>
      </c>
      <c r="G2880" s="159" t="str">
        <f t="shared" si="90"/>
        <v>Not Found</v>
      </c>
      <c r="H2880" t="str" cm="1">
        <f t="array" ref="H2880">IF(SUMPRODUCT((TRIM(C2880:F2880)&lt;&gt;"-")*1)=0,
    "No Data",
    IF(COUNTIF(C2880:F2880,INDEX(_xlfn._xlws.FILTER(C2880:F2880,TRIM(C2880:F2880)&lt;&gt;"-"),1))=SUMPRODUCT((TRIM(C2880:F2880)&lt;&gt;"-")*1),
    "No Change",
    "Change"))</f>
        <v>No Data</v>
      </c>
      <c r="L2880" s="147" t="str">
        <f>TRIM(CLEAN(TEXT(IFERROR(INDEX('Glade MR'!$B$4:$C$3000,MATCH($A2880,'Glade MR'!$C$4:$C$3000,0),1),"-"),"@")))</f>
        <v>-</v>
      </c>
      <c r="M2880" s="147" t="str">
        <f>TRIM(CLEAN(TEXT(IFERROR(INDEX('Glade MR'!$I$4:$J$3000,MATCH($A2880,'Glade MR'!$J$4:$J$3000,0),1),"-"),"@")))</f>
        <v>Pool 8</v>
      </c>
      <c r="N2880" s="147" t="str">
        <f>TRIM(CLEAN(TEXT(IFERROR(INDEX('Glade MR'!$P$4:$Q$3000,MATCH($A2880,'Glade MR'!$Q$4:$Q$3000,0),1),"-"),"@")))</f>
        <v>Pool 8</v>
      </c>
      <c r="O2880" s="147" t="str">
        <f>TRIM(CLEAN(TEXT(IFERROR(INDEX('Glade MR'!$W$4:$X$3000,MATCH($A2880,'Glade MR'!$X$4:$X$3000,0),1),"-"),"@")))</f>
        <v>Pool 8</v>
      </c>
      <c r="P2880" s="173" t="str">
        <f t="shared" si="89"/>
        <v>Found</v>
      </c>
      <c r="Q2880" t="str" cm="1">
        <f t="array" ref="Q2880">IF(SUMPRODUCT((TRIM(L2880:O2880)&lt;&gt;"-")*1)=0,
    "No Data",
    IF(COUNTIF(L2880:O2880,INDEX(_xlfn._xlws.FILTER(L2880:O2880,TRIM(L2880:O2880)&lt;&gt;"-"),1))=SUMPRODUCT((TRIM(L2880:O2880)&lt;&gt;"-")*1),
    "No Change",
    "Change"))</f>
        <v>No Change</v>
      </c>
    </row>
    <row r="2881" spans="1:17" x14ac:dyDescent="0.3">
      <c r="A2881" t="s">
        <v>3184</v>
      </c>
      <c r="B2881" t="s">
        <v>1137</v>
      </c>
      <c r="C2881" s="160" t="str">
        <f>TRIM(CLEAN(TEXT(IFERROR(INDEX('Snakeden MR'!$B$4:$C$3028,MATCH($A2881,'Snakeden MR'!$C$4:$C$3028,0),1),"-"),"@")))</f>
        <v>-</v>
      </c>
      <c r="D2881" s="147" t="str">
        <f>TRIM(CLEAN(TEXT(IFERROR(INDEX('Snakeden MR'!$I$4:$J$3028,MATCH($A2881,'Snakeden MR'!$J$4:$J$3028,0),1),"-"),"@")))</f>
        <v>-</v>
      </c>
      <c r="E2881" s="147" t="str">
        <f>TRIM(CLEAN(TEXT(IFERROR(INDEX('Snakeden MR'!$P$4:$Q$3028,MATCH($A2881,'Snakeden MR'!$Q$4:$Q$3028,0),1),"-"),"@")))</f>
        <v>-</v>
      </c>
      <c r="F2881" s="147" t="str">
        <f>TRIM(CLEAN(TEXT(IFERROR(INDEX('Snakeden MR'!$W$4:$X$3028,MATCH($A2881,'Snakeden MR'!$X$4:$X$3028,0),1),"-"),"@")))</f>
        <v>-</v>
      </c>
      <c r="G2881" s="159" t="str">
        <f t="shared" si="90"/>
        <v>Not Found</v>
      </c>
      <c r="H2881" t="str" cm="1">
        <f t="array" ref="H2881">IF(SUMPRODUCT((TRIM(C2881:F2881)&lt;&gt;"-")*1)=0,
    "No Data",
    IF(COUNTIF(C2881:F2881,INDEX(_xlfn._xlws.FILTER(C2881:F2881,TRIM(C2881:F2881)&lt;&gt;"-"),1))=SUMPRODUCT((TRIM(C2881:F2881)&lt;&gt;"-")*1),
    "No Change",
    "Change"))</f>
        <v>No Data</v>
      </c>
      <c r="L2881" s="147" t="str">
        <f>TRIM(CLEAN(TEXT(IFERROR(INDEX('Glade MR'!$B$4:$C$3000,MATCH($A2881,'Glade MR'!$C$4:$C$3000,0),1),"-"),"@")))</f>
        <v>-</v>
      </c>
      <c r="M2881" s="147" t="str">
        <f>TRIM(CLEAN(TEXT(IFERROR(INDEX('Glade MR'!$I$4:$J$3000,MATCH($A2881,'Glade MR'!$J$4:$J$3000,0),1),"-"),"@")))</f>
        <v>-</v>
      </c>
      <c r="N2881" s="147" t="str">
        <f>TRIM(CLEAN(TEXT(IFERROR(INDEX('Glade MR'!$P$4:$Q$3000,MATCH($A2881,'Glade MR'!$Q$4:$Q$3000,0),1),"-"),"@")))</f>
        <v>-</v>
      </c>
      <c r="O2881" s="147" t="str">
        <f>TRIM(CLEAN(TEXT(IFERROR(INDEX('Glade MR'!$W$4:$X$3000,MATCH($A2881,'Glade MR'!$X$4:$X$3000,0),1),"-"),"@")))</f>
        <v>-</v>
      </c>
      <c r="P2881" s="173" t="str">
        <f t="shared" si="89"/>
        <v>Not Found</v>
      </c>
      <c r="Q2881" t="str" cm="1">
        <f t="array" ref="Q2881">IF(SUMPRODUCT((TRIM(L2881:O2881)&lt;&gt;"-")*1)=0,
    "No Data",
    IF(COUNTIF(L2881:O2881,INDEX(_xlfn._xlws.FILTER(L2881:O2881,TRIM(L2881:O2881)&lt;&gt;"-"),1))=SUMPRODUCT((TRIM(L2881:O2881)&lt;&gt;"-")*1),
    "No Change",
    "Change"))</f>
        <v>No Data</v>
      </c>
    </row>
    <row r="2882" spans="1:17" x14ac:dyDescent="0.3">
      <c r="A2882" t="s">
        <v>3185</v>
      </c>
      <c r="C2882" s="160" t="str">
        <f>TRIM(CLEAN(TEXT(IFERROR(INDEX('Snakeden MR'!$B$4:$C$3028,MATCH($A2882,'Snakeden MR'!$C$4:$C$3028,0),1),"-"),"@")))</f>
        <v>-</v>
      </c>
      <c r="D2882" s="147" t="str">
        <f>TRIM(CLEAN(TEXT(IFERROR(INDEX('Snakeden MR'!$I$4:$J$3028,MATCH($A2882,'Snakeden MR'!$J$4:$J$3028,0),1),"-"),"@")))</f>
        <v>-</v>
      </c>
      <c r="E2882" s="147" t="str">
        <f>TRIM(CLEAN(TEXT(IFERROR(INDEX('Snakeden MR'!$P$4:$Q$3028,MATCH($A2882,'Snakeden MR'!$Q$4:$Q$3028,0),1),"-"),"@")))</f>
        <v>-</v>
      </c>
      <c r="F2882" s="147" t="str">
        <f>TRIM(CLEAN(TEXT(IFERROR(INDEX('Snakeden MR'!$W$4:$X$3028,MATCH($A2882,'Snakeden MR'!$X$4:$X$3028,0),1),"-"),"@")))</f>
        <v>-</v>
      </c>
      <c r="G2882" s="159" t="str">
        <f t="shared" si="90"/>
        <v>Not Found</v>
      </c>
      <c r="H2882" t="str" cm="1">
        <f t="array" ref="H2882">IF(SUMPRODUCT((TRIM(C2882:F2882)&lt;&gt;"-")*1)=0,
    "No Data",
    IF(COUNTIF(C2882:F2882,INDEX(_xlfn._xlws.FILTER(C2882:F2882,TRIM(C2882:F2882)&lt;&gt;"-"),1))=SUMPRODUCT((TRIM(C2882:F2882)&lt;&gt;"-")*1),
    "No Change",
    "Change"))</f>
        <v>No Data</v>
      </c>
      <c r="L2882" s="147" t="str">
        <f>TRIM(CLEAN(TEXT(IFERROR(INDEX('Glade MR'!$B$4:$C$3000,MATCH($A2882,'Glade MR'!$C$4:$C$3000,0),1),"-"),"@")))</f>
        <v>-</v>
      </c>
      <c r="M2882" s="147" t="str">
        <f>TRIM(CLEAN(TEXT(IFERROR(INDEX('Glade MR'!$I$4:$J$3000,MATCH($A2882,'Glade MR'!$J$4:$J$3000,0),1),"-"),"@")))</f>
        <v>-</v>
      </c>
      <c r="N2882" s="147" t="str">
        <f>TRIM(CLEAN(TEXT(IFERROR(INDEX('Glade MR'!$P$4:$Q$3000,MATCH($A2882,'Glade MR'!$Q$4:$Q$3000,0),1),"-"),"@")))</f>
        <v>-</v>
      </c>
      <c r="O2882" s="147" t="str">
        <f>TRIM(CLEAN(TEXT(IFERROR(INDEX('Glade MR'!$W$4:$X$3000,MATCH($A2882,'Glade MR'!$X$4:$X$3000,0),1),"-"),"@")))</f>
        <v>-</v>
      </c>
      <c r="P2882" s="173" t="str">
        <f t="shared" ref="P2882:P2936" si="91">IF(SUM(COUNTIF(L2882:O2882,"-"))=4,"Not Found","Found")</f>
        <v>Not Found</v>
      </c>
      <c r="Q2882" t="str" cm="1">
        <f t="array" ref="Q2882">IF(SUMPRODUCT((TRIM(L2882:O2882)&lt;&gt;"-")*1)=0,
    "No Data",
    IF(COUNTIF(L2882:O2882,INDEX(_xlfn._xlws.FILTER(L2882:O2882,TRIM(L2882:O2882)&lt;&gt;"-"),1))=SUMPRODUCT((TRIM(L2882:O2882)&lt;&gt;"-")*1),
    "No Change",
    "Change"))</f>
        <v>No Data</v>
      </c>
    </row>
    <row r="2883" spans="1:17" x14ac:dyDescent="0.3">
      <c r="A2883" t="s">
        <v>467</v>
      </c>
      <c r="B2883" t="s">
        <v>1137</v>
      </c>
      <c r="C2883" s="160" t="str">
        <f>TRIM(CLEAN(TEXT(IFERROR(INDEX('Snakeden MR'!$B$4:$C$3028,MATCH($A2883,'Snakeden MR'!$C$4:$C$3028,0),1),"-"),"@")))</f>
        <v>-</v>
      </c>
      <c r="D2883" s="147" t="str">
        <f>TRIM(CLEAN(TEXT(IFERROR(INDEX('Snakeden MR'!$I$4:$J$3028,MATCH($A2883,'Snakeden MR'!$J$4:$J$3028,0),1),"-"),"@")))</f>
        <v>-</v>
      </c>
      <c r="E2883" s="147" t="str">
        <f>TRIM(CLEAN(TEXT(IFERROR(INDEX('Snakeden MR'!$P$4:$Q$3028,MATCH($A2883,'Snakeden MR'!$Q$4:$Q$3028,0),1),"-"),"@")))</f>
        <v>-</v>
      </c>
      <c r="F2883" s="147" t="str">
        <f>TRIM(CLEAN(TEXT(IFERROR(INDEX('Snakeden MR'!$W$4:$X$3028,MATCH($A2883,'Snakeden MR'!$X$4:$X$3028,0),1),"-"),"@")))</f>
        <v>-</v>
      </c>
      <c r="G2883" s="159" t="str">
        <f t="shared" si="90"/>
        <v>Not Found</v>
      </c>
      <c r="H2883" t="str" cm="1">
        <f t="array" ref="H2883">IF(SUMPRODUCT((TRIM(C2883:F2883)&lt;&gt;"-")*1)=0,
    "No Data",
    IF(COUNTIF(C2883:F2883,INDEX(_xlfn._xlws.FILTER(C2883:F2883,TRIM(C2883:F2883)&lt;&gt;"-"),1))=SUMPRODUCT((TRIM(C2883:F2883)&lt;&gt;"-")*1),
    "No Change",
    "Change"))</f>
        <v>No Data</v>
      </c>
      <c r="L2883" s="147" t="str">
        <f>TRIM(CLEAN(TEXT(IFERROR(INDEX('Glade MR'!$B$4:$C$3000,MATCH($A2883,'Glade MR'!$C$4:$C$3000,0),1),"-"),"@")))</f>
        <v>-</v>
      </c>
      <c r="M2883" s="147" t="str">
        <f>TRIM(CLEAN(TEXT(IFERROR(INDEX('Glade MR'!$I$4:$J$3000,MATCH($A2883,'Glade MR'!$J$4:$J$3000,0),1),"-"),"@")))</f>
        <v>-</v>
      </c>
      <c r="N2883" s="147" t="str">
        <f>TRIM(CLEAN(TEXT(IFERROR(INDEX('Glade MR'!$P$4:$Q$3000,MATCH($A2883,'Glade MR'!$Q$4:$Q$3000,0),1),"-"),"@")))</f>
        <v>Pool 8</v>
      </c>
      <c r="O2883" s="147" t="str">
        <f>TRIM(CLEAN(TEXT(IFERROR(INDEX('Glade MR'!$W$4:$X$3000,MATCH($A2883,'Glade MR'!$X$4:$X$3000,0),1),"-"),"@")))</f>
        <v>-</v>
      </c>
      <c r="P2883" s="173" t="str">
        <f t="shared" si="91"/>
        <v>Found</v>
      </c>
      <c r="Q2883" t="str" cm="1">
        <f t="array" ref="Q2883">IF(SUMPRODUCT((TRIM(L2883:O2883)&lt;&gt;"-")*1)=0,
    "No Data",
    IF(COUNTIF(L2883:O2883,INDEX(_xlfn._xlws.FILTER(L2883:O2883,TRIM(L2883:O2883)&lt;&gt;"-"),1))=SUMPRODUCT((TRIM(L2883:O2883)&lt;&gt;"-")*1),
    "No Change",
    "Change"))</f>
        <v>No Change</v>
      </c>
    </row>
    <row r="2884" spans="1:17" x14ac:dyDescent="0.3">
      <c r="A2884" t="s">
        <v>984</v>
      </c>
      <c r="C2884" s="160" t="str">
        <f>TRIM(CLEAN(TEXT(IFERROR(INDEX('Snakeden MR'!$B$4:$C$3028,MATCH($A2884,'Snakeden MR'!$C$4:$C$3028,0),1),"-"),"@")))</f>
        <v>-</v>
      </c>
      <c r="D2884" s="147" t="str">
        <f>TRIM(CLEAN(TEXT(IFERROR(INDEX('Snakeden MR'!$I$4:$J$3028,MATCH($A2884,'Snakeden MR'!$J$4:$J$3028,0),1),"-"),"@")))</f>
        <v>-</v>
      </c>
      <c r="E2884" s="147" t="str">
        <f>TRIM(CLEAN(TEXT(IFERROR(INDEX('Snakeden MR'!$P$4:$Q$3028,MATCH($A2884,'Snakeden MR'!$Q$4:$Q$3028,0),1),"-"),"@")))</f>
        <v>-</v>
      </c>
      <c r="F2884" s="147" t="str">
        <f>TRIM(CLEAN(TEXT(IFERROR(INDEX('Snakeden MR'!$W$4:$X$3028,MATCH($A2884,'Snakeden MR'!$X$4:$X$3028,0),1),"-"),"@")))</f>
        <v>-</v>
      </c>
      <c r="G2884" s="159" t="str">
        <f t="shared" si="90"/>
        <v>Not Found</v>
      </c>
      <c r="H2884" t="str" cm="1">
        <f t="array" ref="H2884">IF(SUMPRODUCT((TRIM(C2884:F2884)&lt;&gt;"-")*1)=0,
    "No Data",
    IF(COUNTIF(C2884:F2884,INDEX(_xlfn._xlws.FILTER(C2884:F2884,TRIM(C2884:F2884)&lt;&gt;"-"),1))=SUMPRODUCT((TRIM(C2884:F2884)&lt;&gt;"-")*1),
    "No Change",
    "Change"))</f>
        <v>No Data</v>
      </c>
      <c r="L2884" s="147" t="str">
        <f>TRIM(CLEAN(TEXT(IFERROR(INDEX('Glade MR'!$B$4:$C$3000,MATCH($A2884,'Glade MR'!$C$4:$C$3000,0),1),"-"),"@")))</f>
        <v>-</v>
      </c>
      <c r="M2884" s="147" t="str">
        <f>TRIM(CLEAN(TEXT(IFERROR(INDEX('Glade MR'!$I$4:$J$3000,MATCH($A2884,'Glade MR'!$J$4:$J$3000,0),1),"-"),"@")))</f>
        <v>Pool 10</v>
      </c>
      <c r="N2884" s="147" t="str">
        <f>TRIM(CLEAN(TEXT(IFERROR(INDEX('Glade MR'!$P$4:$Q$3000,MATCH($A2884,'Glade MR'!$Q$4:$Q$3000,0),1),"-"),"@")))</f>
        <v>-</v>
      </c>
      <c r="O2884" s="147" t="str">
        <f>TRIM(CLEAN(TEXT(IFERROR(INDEX('Glade MR'!$W$4:$X$3000,MATCH($A2884,'Glade MR'!$X$4:$X$3000,0),1),"-"),"@")))</f>
        <v>-</v>
      </c>
      <c r="P2884" s="173" t="str">
        <f t="shared" si="91"/>
        <v>Found</v>
      </c>
      <c r="Q2884" t="str" cm="1">
        <f t="array" ref="Q2884">IF(SUMPRODUCT((TRIM(L2884:O2884)&lt;&gt;"-")*1)=0,
    "No Data",
    IF(COUNTIF(L2884:O2884,INDEX(_xlfn._xlws.FILTER(L2884:O2884,TRIM(L2884:O2884)&lt;&gt;"-"),1))=SUMPRODUCT((TRIM(L2884:O2884)&lt;&gt;"-")*1),
    "No Change",
    "Change"))</f>
        <v>No Change</v>
      </c>
    </row>
    <row r="2885" spans="1:17" x14ac:dyDescent="0.3">
      <c r="A2885" t="s">
        <v>985</v>
      </c>
      <c r="C2885" s="160" t="str">
        <f>TRIM(CLEAN(TEXT(IFERROR(INDEX('Snakeden MR'!$B$4:$C$3028,MATCH($A2885,'Snakeden MR'!$C$4:$C$3028,0),1),"-"),"@")))</f>
        <v>-</v>
      </c>
      <c r="D2885" s="147" t="str">
        <f>TRIM(CLEAN(TEXT(IFERROR(INDEX('Snakeden MR'!$I$4:$J$3028,MATCH($A2885,'Snakeden MR'!$J$4:$J$3028,0),1),"-"),"@")))</f>
        <v>-</v>
      </c>
      <c r="E2885" s="147" t="str">
        <f>TRIM(CLEAN(TEXT(IFERROR(INDEX('Snakeden MR'!$P$4:$Q$3028,MATCH($A2885,'Snakeden MR'!$Q$4:$Q$3028,0),1),"-"),"@")))</f>
        <v>-</v>
      </c>
      <c r="F2885" s="147" t="str">
        <f>TRIM(CLEAN(TEXT(IFERROR(INDEX('Snakeden MR'!$W$4:$X$3028,MATCH($A2885,'Snakeden MR'!$X$4:$X$3028,0),1),"-"),"@")))</f>
        <v>-</v>
      </c>
      <c r="G2885" s="159" t="str">
        <f t="shared" si="90"/>
        <v>Not Found</v>
      </c>
      <c r="H2885" t="str" cm="1">
        <f t="array" ref="H2885">IF(SUMPRODUCT((TRIM(C2885:F2885)&lt;&gt;"-")*1)=0,
    "No Data",
    IF(COUNTIF(C2885:F2885,INDEX(_xlfn._xlws.FILTER(C2885:F2885,TRIM(C2885:F2885)&lt;&gt;"-"),1))=SUMPRODUCT((TRIM(C2885:F2885)&lt;&gt;"-")*1),
    "No Change",
    "Change"))</f>
        <v>No Data</v>
      </c>
      <c r="L2885" s="147" t="str">
        <f>TRIM(CLEAN(TEXT(IFERROR(INDEX('Glade MR'!$B$4:$C$3000,MATCH($A2885,'Glade MR'!$C$4:$C$3000,0),1),"-"),"@")))</f>
        <v>-</v>
      </c>
      <c r="M2885" s="147" t="str">
        <f>TRIM(CLEAN(TEXT(IFERROR(INDEX('Glade MR'!$I$4:$J$3000,MATCH($A2885,'Glade MR'!$J$4:$J$3000,0),1),"-"),"@")))</f>
        <v>Pool 10</v>
      </c>
      <c r="N2885" s="147" t="str">
        <f>TRIM(CLEAN(TEXT(IFERROR(INDEX('Glade MR'!$P$4:$Q$3000,MATCH($A2885,'Glade MR'!$Q$4:$Q$3000,0),1),"-"),"@")))</f>
        <v>-</v>
      </c>
      <c r="O2885" s="147" t="str">
        <f>TRIM(CLEAN(TEXT(IFERROR(INDEX('Glade MR'!$W$4:$X$3000,MATCH($A2885,'Glade MR'!$X$4:$X$3000,0),1),"-"),"@")))</f>
        <v>-</v>
      </c>
      <c r="P2885" s="173" t="str">
        <f t="shared" si="91"/>
        <v>Found</v>
      </c>
      <c r="Q2885" t="str" cm="1">
        <f t="array" ref="Q2885">IF(SUMPRODUCT((TRIM(L2885:O2885)&lt;&gt;"-")*1)=0,
    "No Data",
    IF(COUNTIF(L2885:O2885,INDEX(_xlfn._xlws.FILTER(L2885:O2885,TRIM(L2885:O2885)&lt;&gt;"-"),1))=SUMPRODUCT((TRIM(L2885:O2885)&lt;&gt;"-")*1),
    "No Change",
    "Change"))</f>
        <v>No Change</v>
      </c>
    </row>
    <row r="2886" spans="1:17" x14ac:dyDescent="0.3">
      <c r="A2886" t="s">
        <v>1005</v>
      </c>
      <c r="C2886" s="160" t="str">
        <f>TRIM(CLEAN(TEXT(IFERROR(INDEX('Snakeden MR'!$B$4:$C$3028,MATCH($A2886,'Snakeden MR'!$C$4:$C$3028,0),1),"-"),"@")))</f>
        <v>-</v>
      </c>
      <c r="D2886" s="147" t="str">
        <f>TRIM(CLEAN(TEXT(IFERROR(INDEX('Snakeden MR'!$I$4:$J$3028,MATCH($A2886,'Snakeden MR'!$J$4:$J$3028,0),1),"-"),"@")))</f>
        <v>-</v>
      </c>
      <c r="E2886" s="147" t="str">
        <f>TRIM(CLEAN(TEXT(IFERROR(INDEX('Snakeden MR'!$P$4:$Q$3028,MATCH($A2886,'Snakeden MR'!$Q$4:$Q$3028,0),1),"-"),"@")))</f>
        <v>-</v>
      </c>
      <c r="F2886" s="147" t="str">
        <f>TRIM(CLEAN(TEXT(IFERROR(INDEX('Snakeden MR'!$W$4:$X$3028,MATCH($A2886,'Snakeden MR'!$X$4:$X$3028,0),1),"-"),"@")))</f>
        <v>-</v>
      </c>
      <c r="G2886" s="159" t="str">
        <f t="shared" si="90"/>
        <v>Not Found</v>
      </c>
      <c r="H2886" t="str" cm="1">
        <f t="array" ref="H2886">IF(SUMPRODUCT((TRIM(C2886:F2886)&lt;&gt;"-")*1)=0,
    "No Data",
    IF(COUNTIF(C2886:F2886,INDEX(_xlfn._xlws.FILTER(C2886:F2886,TRIM(C2886:F2886)&lt;&gt;"-"),1))=SUMPRODUCT((TRIM(C2886:F2886)&lt;&gt;"-")*1),
    "No Change",
    "Change"))</f>
        <v>No Data</v>
      </c>
      <c r="L2886" s="147" t="str">
        <f>TRIM(CLEAN(TEXT(IFERROR(INDEX('Glade MR'!$B$4:$C$3000,MATCH($A2886,'Glade MR'!$C$4:$C$3000,0),1),"-"),"@")))</f>
        <v>-</v>
      </c>
      <c r="M2886" s="147" t="str">
        <f>TRIM(CLEAN(TEXT(IFERROR(INDEX('Glade MR'!$I$4:$J$3000,MATCH($A2886,'Glade MR'!$J$4:$J$3000,0),1),"-"),"@")))</f>
        <v>Pool 11</v>
      </c>
      <c r="N2886" s="147" t="str">
        <f>TRIM(CLEAN(TEXT(IFERROR(INDEX('Glade MR'!$P$4:$Q$3000,MATCH($A2886,'Glade MR'!$Q$4:$Q$3000,0),1),"-"),"@")))</f>
        <v>-</v>
      </c>
      <c r="O2886" s="147" t="str">
        <f>TRIM(CLEAN(TEXT(IFERROR(INDEX('Glade MR'!$W$4:$X$3000,MATCH($A2886,'Glade MR'!$X$4:$X$3000,0),1),"-"),"@")))</f>
        <v>-</v>
      </c>
      <c r="P2886" s="173" t="str">
        <f t="shared" si="91"/>
        <v>Found</v>
      </c>
      <c r="Q2886" t="str" cm="1">
        <f t="array" ref="Q2886">IF(SUMPRODUCT((TRIM(L2886:O2886)&lt;&gt;"-")*1)=0,
    "No Data",
    IF(COUNTIF(L2886:O2886,INDEX(_xlfn._xlws.FILTER(L2886:O2886,TRIM(L2886:O2886)&lt;&gt;"-"),1))=SUMPRODUCT((TRIM(L2886:O2886)&lt;&gt;"-")*1),
    "No Change",
    "Change"))</f>
        <v>No Change</v>
      </c>
    </row>
    <row r="2887" spans="1:17" x14ac:dyDescent="0.3">
      <c r="A2887" t="s">
        <v>338</v>
      </c>
      <c r="C2887" s="160" t="str">
        <f>TRIM(CLEAN(TEXT(IFERROR(INDEX('Snakeden MR'!$B$4:$C$3028,MATCH($A2887,'Snakeden MR'!$C$4:$C$3028,0),1),"-"),"@")))</f>
        <v>-</v>
      </c>
      <c r="D2887" s="147" t="str">
        <f>TRIM(CLEAN(TEXT(IFERROR(INDEX('Snakeden MR'!$I$4:$J$3028,MATCH($A2887,'Snakeden MR'!$J$4:$J$3028,0),1),"-"),"@")))</f>
        <v>-</v>
      </c>
      <c r="E2887" s="147" t="str">
        <f>TRIM(CLEAN(TEXT(IFERROR(INDEX('Snakeden MR'!$P$4:$Q$3028,MATCH($A2887,'Snakeden MR'!$Q$4:$Q$3028,0),1),"-"),"@")))</f>
        <v>-</v>
      </c>
      <c r="F2887" s="147" t="str">
        <f>TRIM(CLEAN(TEXT(IFERROR(INDEX('Snakeden MR'!$W$4:$X$3028,MATCH($A2887,'Snakeden MR'!$X$4:$X$3028,0),1),"-"),"@")))</f>
        <v>-</v>
      </c>
      <c r="G2887" s="159" t="str">
        <f t="shared" si="90"/>
        <v>Not Found</v>
      </c>
      <c r="H2887" t="str" cm="1">
        <f t="array" ref="H2887">IF(SUMPRODUCT((TRIM(C2887:F2887)&lt;&gt;"-")*1)=0,
    "No Data",
    IF(COUNTIF(C2887:F2887,INDEX(_xlfn._xlws.FILTER(C2887:F2887,TRIM(C2887:F2887)&lt;&gt;"-"),1))=SUMPRODUCT((TRIM(C2887:F2887)&lt;&gt;"-")*1),
    "No Change",
    "Change"))</f>
        <v>No Data</v>
      </c>
      <c r="L2887" s="147" t="str">
        <f>TRIM(CLEAN(TEXT(IFERROR(INDEX('Glade MR'!$B$4:$C$3000,MATCH($A2887,'Glade MR'!$C$4:$C$3000,0),1),"-"),"@")))</f>
        <v>-</v>
      </c>
      <c r="M2887" s="147" t="str">
        <f>TRIM(CLEAN(TEXT(IFERROR(INDEX('Glade MR'!$I$4:$J$3000,MATCH($A2887,'Glade MR'!$J$4:$J$3000,0),1),"-"),"@")))</f>
        <v>-</v>
      </c>
      <c r="N2887" s="147" t="str">
        <f>TRIM(CLEAN(TEXT(IFERROR(INDEX('Glade MR'!$P$4:$Q$3000,MATCH($A2887,'Glade MR'!$Q$4:$Q$3000,0),1),"-"),"@")))</f>
        <v>50 m -&gt; GS</v>
      </c>
      <c r="O2887" s="147" t="str">
        <f>TRIM(CLEAN(TEXT(IFERROR(INDEX('Glade MR'!$W$4:$X$3000,MATCH($A2887,'Glade MR'!$X$4:$X$3000,0),1),"-"),"@")))</f>
        <v>50 m below GS</v>
      </c>
      <c r="P2887" s="173" t="str">
        <f t="shared" si="91"/>
        <v>Found</v>
      </c>
      <c r="Q2887" t="str" cm="1">
        <f t="array" ref="Q2887">IF(SUMPRODUCT((TRIM(L2887:O2887)&lt;&gt;"-")*1)=0,
    "No Data",
    IF(COUNTIF(L2887:O2887,INDEX(_xlfn._xlws.FILTER(L2887:O2887,TRIM(L2887:O2887)&lt;&gt;"-"),1))=SUMPRODUCT((TRIM(L2887:O2887)&lt;&gt;"-")*1),
    "No Change",
    "Change"))</f>
        <v>Change</v>
      </c>
    </row>
    <row r="2888" spans="1:17" x14ac:dyDescent="0.3">
      <c r="A2888" t="s">
        <v>408</v>
      </c>
      <c r="C2888" s="160" t="str">
        <f>TRIM(CLEAN(TEXT(IFERROR(INDEX('Snakeden MR'!$B$4:$C$3028,MATCH($A2888,'Snakeden MR'!$C$4:$C$3028,0),1),"-"),"@")))</f>
        <v>-</v>
      </c>
      <c r="D2888" s="147" t="str">
        <f>TRIM(CLEAN(TEXT(IFERROR(INDEX('Snakeden MR'!$I$4:$J$3028,MATCH($A2888,'Snakeden MR'!$J$4:$J$3028,0),1),"-"),"@")))</f>
        <v>-</v>
      </c>
      <c r="E2888" s="147" t="str">
        <f>TRIM(CLEAN(TEXT(IFERROR(INDEX('Snakeden MR'!$P$4:$Q$3028,MATCH($A2888,'Snakeden MR'!$Q$4:$Q$3028,0),1),"-"),"@")))</f>
        <v>-</v>
      </c>
      <c r="F2888" s="147" t="str">
        <f>TRIM(CLEAN(TEXT(IFERROR(INDEX('Snakeden MR'!$W$4:$X$3028,MATCH($A2888,'Snakeden MR'!$X$4:$X$3028,0),1),"-"),"@")))</f>
        <v>-</v>
      </c>
      <c r="G2888" s="159" t="str">
        <f t="shared" si="90"/>
        <v>Not Found</v>
      </c>
      <c r="H2888" t="str" cm="1">
        <f t="array" ref="H2888">IF(SUMPRODUCT((TRIM(C2888:F2888)&lt;&gt;"-")*1)=0,
    "No Data",
    IF(COUNTIF(C2888:F2888,INDEX(_xlfn._xlws.FILTER(C2888:F2888,TRIM(C2888:F2888)&lt;&gt;"-"),1))=SUMPRODUCT((TRIM(C2888:F2888)&lt;&gt;"-")*1),
    "No Change",
    "Change"))</f>
        <v>No Data</v>
      </c>
      <c r="L2888" s="147" t="str">
        <f>TRIM(CLEAN(TEXT(IFERROR(INDEX('Glade MR'!$B$4:$C$3000,MATCH($A2888,'Glade MR'!$C$4:$C$3000,0),1),"-"),"@")))</f>
        <v>-</v>
      </c>
      <c r="M2888" s="147" t="str">
        <f>TRIM(CLEAN(TEXT(IFERROR(INDEX('Glade MR'!$I$4:$J$3000,MATCH($A2888,'Glade MR'!$J$4:$J$3000,0),1),"-"),"@")))</f>
        <v>-</v>
      </c>
      <c r="N2888" s="147" t="str">
        <f>TRIM(CLEAN(TEXT(IFERROR(INDEX('Glade MR'!$P$4:$Q$3000,MATCH($A2888,'Glade MR'!$Q$4:$Q$3000,0),1),"-"),"@")))</f>
        <v>Pool 11</v>
      </c>
      <c r="O2888" s="147" t="str">
        <f>TRIM(CLEAN(TEXT(IFERROR(INDEX('Glade MR'!$W$4:$X$3000,MATCH($A2888,'Glade MR'!$X$4:$X$3000,0),1),"-"),"@")))</f>
        <v>-</v>
      </c>
      <c r="P2888" s="173" t="str">
        <f t="shared" si="91"/>
        <v>Found</v>
      </c>
      <c r="Q2888" t="str" cm="1">
        <f t="array" ref="Q2888">IF(SUMPRODUCT((TRIM(L2888:O2888)&lt;&gt;"-")*1)=0,
    "No Data",
    IF(COUNTIF(L2888:O2888,INDEX(_xlfn._xlws.FILTER(L2888:O2888,TRIM(L2888:O2888)&lt;&gt;"-"),1))=SUMPRODUCT((TRIM(L2888:O2888)&lt;&gt;"-")*1),
    "No Change",
    "Change"))</f>
        <v>No Change</v>
      </c>
    </row>
    <row r="2889" spans="1:17" x14ac:dyDescent="0.3">
      <c r="A2889" t="s">
        <v>457</v>
      </c>
      <c r="C2889" s="160" t="str">
        <f>TRIM(CLEAN(TEXT(IFERROR(INDEX('Snakeden MR'!$B$4:$C$3028,MATCH($A2889,'Snakeden MR'!$C$4:$C$3028,0),1),"-"),"@")))</f>
        <v>-</v>
      </c>
      <c r="D2889" s="147" t="str">
        <f>TRIM(CLEAN(TEXT(IFERROR(INDEX('Snakeden MR'!$I$4:$J$3028,MATCH($A2889,'Snakeden MR'!$J$4:$J$3028,0),1),"-"),"@")))</f>
        <v>-</v>
      </c>
      <c r="E2889" s="147" t="str">
        <f>TRIM(CLEAN(TEXT(IFERROR(INDEX('Snakeden MR'!$P$4:$Q$3028,MATCH($A2889,'Snakeden MR'!$Q$4:$Q$3028,0),1),"-"),"@")))</f>
        <v>-</v>
      </c>
      <c r="F2889" s="147" t="str">
        <f>TRIM(CLEAN(TEXT(IFERROR(INDEX('Snakeden MR'!$W$4:$X$3028,MATCH($A2889,'Snakeden MR'!$X$4:$X$3028,0),1),"-"),"@")))</f>
        <v>-</v>
      </c>
      <c r="G2889" s="159" t="str">
        <f t="shared" si="90"/>
        <v>Not Found</v>
      </c>
      <c r="H2889" t="str" cm="1">
        <f t="array" ref="H2889">IF(SUMPRODUCT((TRIM(C2889:F2889)&lt;&gt;"-")*1)=0,
    "No Data",
    IF(COUNTIF(C2889:F2889,INDEX(_xlfn._xlws.FILTER(C2889:F2889,TRIM(C2889:F2889)&lt;&gt;"-"),1))=SUMPRODUCT((TRIM(C2889:F2889)&lt;&gt;"-")*1),
    "No Change",
    "Change"))</f>
        <v>No Data</v>
      </c>
      <c r="L2889" s="147" t="str">
        <f>TRIM(CLEAN(TEXT(IFERROR(INDEX('Glade MR'!$B$4:$C$3000,MATCH($A2889,'Glade MR'!$C$4:$C$3000,0),1),"-"),"@")))</f>
        <v>-</v>
      </c>
      <c r="M2889" s="147" t="str">
        <f>TRIM(CLEAN(TEXT(IFERROR(INDEX('Glade MR'!$I$4:$J$3000,MATCH($A2889,'Glade MR'!$J$4:$J$3000,0),1),"-"),"@")))</f>
        <v>-</v>
      </c>
      <c r="N2889" s="147" t="str">
        <f>TRIM(CLEAN(TEXT(IFERROR(INDEX('Glade MR'!$P$4:$Q$3000,MATCH($A2889,'Glade MR'!$Q$4:$Q$3000,0),1),"-"),"@")))</f>
        <v>-</v>
      </c>
      <c r="O2889" s="147" t="str">
        <f>TRIM(CLEAN(TEXT(IFERROR(INDEX('Glade MR'!$W$4:$X$3000,MATCH($A2889,'Glade MR'!$X$4:$X$3000,0),1),"-"),"@")))</f>
        <v>Pool 10</v>
      </c>
      <c r="P2889" s="173" t="str">
        <f t="shared" si="91"/>
        <v>Found</v>
      </c>
      <c r="Q2889" t="str" cm="1">
        <f t="array" ref="Q2889">IF(SUMPRODUCT((TRIM(L2889:O2889)&lt;&gt;"-")*1)=0,
    "No Data",
    IF(COUNTIF(L2889:O2889,INDEX(_xlfn._xlws.FILTER(L2889:O2889,TRIM(L2889:O2889)&lt;&gt;"-"),1))=SUMPRODUCT((TRIM(L2889:O2889)&lt;&gt;"-")*1),
    "No Change",
    "Change"))</f>
        <v>No Change</v>
      </c>
    </row>
    <row r="2890" spans="1:17" x14ac:dyDescent="0.3">
      <c r="A2890" t="s">
        <v>82</v>
      </c>
      <c r="C2890" s="160" t="str">
        <f>TRIM(CLEAN(TEXT(IFERROR(INDEX('Snakeden MR'!$B$4:$C$3028,MATCH($A2890,'Snakeden MR'!$C$4:$C$3028,0),1),"-"),"@")))</f>
        <v>-</v>
      </c>
      <c r="D2890" s="147" t="str">
        <f>TRIM(CLEAN(TEXT(IFERROR(INDEX('Snakeden MR'!$I$4:$J$3028,MATCH($A2890,'Snakeden MR'!$J$4:$J$3028,0),1),"-"),"@")))</f>
        <v>-</v>
      </c>
      <c r="E2890" s="147" t="str">
        <f>TRIM(CLEAN(TEXT(IFERROR(INDEX('Snakeden MR'!$P$4:$Q$3028,MATCH($A2890,'Snakeden MR'!$Q$4:$Q$3028,0),1),"-"),"@")))</f>
        <v>Riffle B</v>
      </c>
      <c r="F2890" s="147" t="str">
        <f>TRIM(CLEAN(TEXT(IFERROR(INDEX('Snakeden MR'!$W$4:$X$3028,MATCH($A2890,'Snakeden MR'!$X$4:$X$3028,0),1),"-"),"@")))</f>
        <v>Riffle (F -&gt; E)</v>
      </c>
      <c r="G2890" s="159" t="str">
        <f t="shared" si="90"/>
        <v>Found</v>
      </c>
      <c r="H2890" t="str" cm="1">
        <f t="array" ref="H2890">IF(SUMPRODUCT((TRIM(C2890:F2890)&lt;&gt;"-")*1)=0,
    "No Data",
    IF(COUNTIF(C2890:F2890,INDEX(_xlfn._xlws.FILTER(C2890:F2890,TRIM(C2890:F2890)&lt;&gt;"-"),1))=SUMPRODUCT((TRIM(C2890:F2890)&lt;&gt;"-")*1),
    "No Change",
    "Change"))</f>
        <v>Change</v>
      </c>
      <c r="L2890" s="147" t="str">
        <f>TRIM(CLEAN(TEXT(IFERROR(INDEX('Glade MR'!$B$4:$C$3000,MATCH($A2890,'Glade MR'!$C$4:$C$3000,0),1),"-"),"@")))</f>
        <v>-</v>
      </c>
      <c r="M2890" s="147" t="str">
        <f>TRIM(CLEAN(TEXT(IFERROR(INDEX('Glade MR'!$I$4:$J$3000,MATCH($A2890,'Glade MR'!$J$4:$J$3000,0),1),"-"),"@")))</f>
        <v>-</v>
      </c>
      <c r="N2890" s="147" t="str">
        <f>TRIM(CLEAN(TEXT(IFERROR(INDEX('Glade MR'!$P$4:$Q$3000,MATCH($A2890,'Glade MR'!$Q$4:$Q$3000,0),1),"-"),"@")))</f>
        <v>-</v>
      </c>
      <c r="O2890" s="147" t="str">
        <f>TRIM(CLEAN(TEXT(IFERROR(INDEX('Glade MR'!$W$4:$X$3000,MATCH($A2890,'Glade MR'!$X$4:$X$3000,0),1),"-"),"@")))</f>
        <v>-</v>
      </c>
      <c r="P2890" s="173" t="str">
        <f t="shared" si="91"/>
        <v>Not Found</v>
      </c>
      <c r="Q2890" t="str" cm="1">
        <f t="array" ref="Q2890">IF(SUMPRODUCT((TRIM(L2890:O2890)&lt;&gt;"-")*1)=0,
    "No Data",
    IF(COUNTIF(L2890:O2890,INDEX(_xlfn._xlws.FILTER(L2890:O2890,TRIM(L2890:O2890)&lt;&gt;"-"),1))=SUMPRODUCT((TRIM(L2890:O2890)&lt;&gt;"-")*1),
    "No Change",
    "Change"))</f>
        <v>No Data</v>
      </c>
    </row>
    <row r="2891" spans="1:17" x14ac:dyDescent="0.3">
      <c r="A2891" t="s">
        <v>193</v>
      </c>
      <c r="C2891" s="160" t="str">
        <f>TRIM(CLEAN(TEXT(IFERROR(INDEX('Snakeden MR'!$B$4:$C$3028,MATCH($A2891,'Snakeden MR'!$C$4:$C$3028,0),1),"-"),"@")))</f>
        <v>-</v>
      </c>
      <c r="D2891" s="147" t="str">
        <f>TRIM(CLEAN(TEXT(IFERROR(INDEX('Snakeden MR'!$I$4:$J$3028,MATCH($A2891,'Snakeden MR'!$J$4:$J$3028,0),1),"-"),"@")))</f>
        <v>-</v>
      </c>
      <c r="E2891" s="147" t="str">
        <f>TRIM(CLEAN(TEXT(IFERROR(INDEX('Snakeden MR'!$P$4:$Q$3028,MATCH($A2891,'Snakeden MR'!$Q$4:$Q$3028,0),1),"-"),"@")))</f>
        <v>Pool 1</v>
      </c>
      <c r="F2891" s="147" t="str">
        <f>TRIM(CLEAN(TEXT(IFERROR(INDEX('Snakeden MR'!$W$4:$X$3028,MATCH($A2891,'Snakeden MR'!$X$4:$X$3028,0),1),"-"),"@")))</f>
        <v>GS Pool</v>
      </c>
      <c r="G2891" s="159" t="str">
        <f t="shared" si="90"/>
        <v>Found</v>
      </c>
      <c r="H2891" t="str" cm="1">
        <f t="array" ref="H2891">IF(SUMPRODUCT((TRIM(C2891:F2891)&lt;&gt;"-")*1)=0,
    "No Data",
    IF(COUNTIF(C2891:F2891,INDEX(_xlfn._xlws.FILTER(C2891:F2891,TRIM(C2891:F2891)&lt;&gt;"-"),1))=SUMPRODUCT((TRIM(C2891:F2891)&lt;&gt;"-")*1),
    "No Change",
    "Change"))</f>
        <v>Change</v>
      </c>
      <c r="L2891" s="147" t="str">
        <f>TRIM(CLEAN(TEXT(IFERROR(INDEX('Glade MR'!$B$4:$C$3000,MATCH($A2891,'Glade MR'!$C$4:$C$3000,0),1),"-"),"@")))</f>
        <v>-</v>
      </c>
      <c r="M2891" s="147" t="str">
        <f>TRIM(CLEAN(TEXT(IFERROR(INDEX('Glade MR'!$I$4:$J$3000,MATCH($A2891,'Glade MR'!$J$4:$J$3000,0),1),"-"),"@")))</f>
        <v>-</v>
      </c>
      <c r="N2891" s="147" t="str">
        <f>TRIM(CLEAN(TEXT(IFERROR(INDEX('Glade MR'!$P$4:$Q$3000,MATCH($A2891,'Glade MR'!$Q$4:$Q$3000,0),1),"-"),"@")))</f>
        <v>-</v>
      </c>
      <c r="O2891" s="147" t="str">
        <f>TRIM(CLEAN(TEXT(IFERROR(INDEX('Glade MR'!$W$4:$X$3000,MATCH($A2891,'Glade MR'!$X$4:$X$3000,0),1),"-"),"@")))</f>
        <v>-</v>
      </c>
      <c r="P2891" s="173" t="str">
        <f t="shared" si="91"/>
        <v>Not Found</v>
      </c>
      <c r="Q2891" t="str" cm="1">
        <f t="array" ref="Q2891">IF(SUMPRODUCT((TRIM(L2891:O2891)&lt;&gt;"-")*1)=0,
    "No Data",
    IF(COUNTIF(L2891:O2891,INDEX(_xlfn._xlws.FILTER(L2891:O2891,TRIM(L2891:O2891)&lt;&gt;"-"),1))=SUMPRODUCT((TRIM(L2891:O2891)&lt;&gt;"-")*1),
    "No Change",
    "Change"))</f>
        <v>No Data</v>
      </c>
    </row>
    <row r="2892" spans="1:17" x14ac:dyDescent="0.3">
      <c r="A2892" t="s">
        <v>90</v>
      </c>
      <c r="C2892" s="160" t="str">
        <f>TRIM(CLEAN(TEXT(IFERROR(INDEX('Snakeden MR'!$B$4:$C$3028,MATCH($A2892,'Snakeden MR'!$C$4:$C$3028,0),1),"-"),"@")))</f>
        <v>-</v>
      </c>
      <c r="D2892" s="147" t="str">
        <f>TRIM(CLEAN(TEXT(IFERROR(INDEX('Snakeden MR'!$I$4:$J$3028,MATCH($A2892,'Snakeden MR'!$J$4:$J$3028,0),1),"-"),"@")))</f>
        <v>-</v>
      </c>
      <c r="E2892" s="147" t="str">
        <f>TRIM(CLEAN(TEXT(IFERROR(INDEX('Snakeden MR'!$P$4:$Q$3028,MATCH($A2892,'Snakeden MR'!$Q$4:$Q$3028,0),1),"-"),"@")))</f>
        <v>Riffle B</v>
      </c>
      <c r="F2892" s="147" t="str">
        <f>TRIM(CLEAN(TEXT(IFERROR(INDEX('Snakeden MR'!$W$4:$X$3028,MATCH($A2892,'Snakeden MR'!$X$4:$X$3028,0),1),"-"),"@")))</f>
        <v>-</v>
      </c>
      <c r="G2892" s="159" t="str">
        <f t="shared" si="90"/>
        <v>Found</v>
      </c>
      <c r="H2892" t="str" cm="1">
        <f t="array" ref="H2892">IF(SUMPRODUCT((TRIM(C2892:F2892)&lt;&gt;"-")*1)=0,
    "No Data",
    IF(COUNTIF(C2892:F2892,INDEX(_xlfn._xlws.FILTER(C2892:F2892,TRIM(C2892:F2892)&lt;&gt;"-"),1))=SUMPRODUCT((TRIM(C2892:F2892)&lt;&gt;"-")*1),
    "No Change",
    "Change"))</f>
        <v>No Change</v>
      </c>
      <c r="L2892" s="147" t="str">
        <f>TRIM(CLEAN(TEXT(IFERROR(INDEX('Glade MR'!$B$4:$C$3000,MATCH($A2892,'Glade MR'!$C$4:$C$3000,0),1),"-"),"@")))</f>
        <v>-</v>
      </c>
      <c r="M2892" s="147" t="str">
        <f>TRIM(CLEAN(TEXT(IFERROR(INDEX('Glade MR'!$I$4:$J$3000,MATCH($A2892,'Glade MR'!$J$4:$J$3000,0),1),"-"),"@")))</f>
        <v>-</v>
      </c>
      <c r="N2892" s="147" t="str">
        <f>TRIM(CLEAN(TEXT(IFERROR(INDEX('Glade MR'!$P$4:$Q$3000,MATCH($A2892,'Glade MR'!$Q$4:$Q$3000,0),1),"-"),"@")))</f>
        <v>-</v>
      </c>
      <c r="O2892" s="147" t="str">
        <f>TRIM(CLEAN(TEXT(IFERROR(INDEX('Glade MR'!$W$4:$X$3000,MATCH($A2892,'Glade MR'!$X$4:$X$3000,0),1),"-"),"@")))</f>
        <v>-</v>
      </c>
      <c r="P2892" s="173" t="str">
        <f t="shared" si="91"/>
        <v>Not Found</v>
      </c>
      <c r="Q2892" t="str" cm="1">
        <f t="array" ref="Q2892">IF(SUMPRODUCT((TRIM(L2892:O2892)&lt;&gt;"-")*1)=0,
    "No Data",
    IF(COUNTIF(L2892:O2892,INDEX(_xlfn._xlws.FILTER(L2892:O2892,TRIM(L2892:O2892)&lt;&gt;"-"),1))=SUMPRODUCT((TRIM(L2892:O2892)&lt;&gt;"-")*1),
    "No Change",
    "Change"))</f>
        <v>No Data</v>
      </c>
    </row>
    <row r="2893" spans="1:17" x14ac:dyDescent="0.3">
      <c r="A2893" t="s">
        <v>211</v>
      </c>
      <c r="C2893" s="160" t="str">
        <f>TRIM(CLEAN(TEXT(IFERROR(INDEX('Snakeden MR'!$B$4:$C$3028,MATCH($A2893,'Snakeden MR'!$C$4:$C$3028,0),1),"-"),"@")))</f>
        <v>-</v>
      </c>
      <c r="D2893" s="147" t="str">
        <f>TRIM(CLEAN(TEXT(IFERROR(INDEX('Snakeden MR'!$I$4:$J$3028,MATCH($A2893,'Snakeden MR'!$J$4:$J$3028,0),1),"-"),"@")))</f>
        <v>-</v>
      </c>
      <c r="E2893" s="147" t="str">
        <f>TRIM(CLEAN(TEXT(IFERROR(INDEX('Snakeden MR'!$P$4:$Q$3028,MATCH($A2893,'Snakeden MR'!$Q$4:$Q$3028,0),1),"-"),"@")))</f>
        <v>Pool 8</v>
      </c>
      <c r="F2893" s="147" t="str">
        <f>TRIM(CLEAN(TEXT(IFERROR(INDEX('Snakeden MR'!$W$4:$X$3028,MATCH($A2893,'Snakeden MR'!$X$4:$X$3028,0),1),"-"),"@")))</f>
        <v>-</v>
      </c>
      <c r="G2893" s="159" t="str">
        <f t="shared" si="90"/>
        <v>Found</v>
      </c>
      <c r="H2893" t="str" cm="1">
        <f t="array" ref="H2893">IF(SUMPRODUCT((TRIM(C2893:F2893)&lt;&gt;"-")*1)=0,
    "No Data",
    IF(COUNTIF(C2893:F2893,INDEX(_xlfn._xlws.FILTER(C2893:F2893,TRIM(C2893:F2893)&lt;&gt;"-"),1))=SUMPRODUCT((TRIM(C2893:F2893)&lt;&gt;"-")*1),
    "No Change",
    "Change"))</f>
        <v>No Change</v>
      </c>
      <c r="L2893" s="147" t="str">
        <f>TRIM(CLEAN(TEXT(IFERROR(INDEX('Glade MR'!$B$4:$C$3000,MATCH($A2893,'Glade MR'!$C$4:$C$3000,0),1),"-"),"@")))</f>
        <v>-</v>
      </c>
      <c r="M2893" s="147" t="str">
        <f>TRIM(CLEAN(TEXT(IFERROR(INDEX('Glade MR'!$I$4:$J$3000,MATCH($A2893,'Glade MR'!$J$4:$J$3000,0),1),"-"),"@")))</f>
        <v>-</v>
      </c>
      <c r="N2893" s="147" t="str">
        <f>TRIM(CLEAN(TEXT(IFERROR(INDEX('Glade MR'!$P$4:$Q$3000,MATCH($A2893,'Glade MR'!$Q$4:$Q$3000,0),1),"-"),"@")))</f>
        <v>-</v>
      </c>
      <c r="O2893" s="147" t="str">
        <f>TRIM(CLEAN(TEXT(IFERROR(INDEX('Glade MR'!$W$4:$X$3000,MATCH($A2893,'Glade MR'!$X$4:$X$3000,0),1),"-"),"@")))</f>
        <v>-</v>
      </c>
      <c r="P2893" s="173" t="str">
        <f t="shared" si="91"/>
        <v>Not Found</v>
      </c>
      <c r="Q2893" t="str" cm="1">
        <f t="array" ref="Q2893">IF(SUMPRODUCT((TRIM(L2893:O2893)&lt;&gt;"-")*1)=0,
    "No Data",
    IF(COUNTIF(L2893:O2893,INDEX(_xlfn._xlws.FILTER(L2893:O2893,TRIM(L2893:O2893)&lt;&gt;"-"),1))=SUMPRODUCT((TRIM(L2893:O2893)&lt;&gt;"-")*1),
    "No Change",
    "Change"))</f>
        <v>No Data</v>
      </c>
    </row>
    <row r="2894" spans="1:17" x14ac:dyDescent="0.3">
      <c r="A2894" t="s">
        <v>877</v>
      </c>
      <c r="C2894" s="160" t="str">
        <f>TRIM(CLEAN(TEXT(IFERROR(INDEX('Snakeden MR'!$B$4:$C$3028,MATCH($A2894,'Snakeden MR'!$C$4:$C$3028,0),1),"-"),"@")))</f>
        <v>-</v>
      </c>
      <c r="D2894" s="147" t="str">
        <f>TRIM(CLEAN(TEXT(IFERROR(INDEX('Snakeden MR'!$I$4:$J$3028,MATCH($A2894,'Snakeden MR'!$J$4:$J$3028,0),1),"-"),"@")))</f>
        <v>-</v>
      </c>
      <c r="E2894" s="147" t="str">
        <f>TRIM(CLEAN(TEXT(IFERROR(INDEX('Snakeden MR'!$P$4:$Q$3028,MATCH($A2894,'Snakeden MR'!$Q$4:$Q$3028,0),1),"-"),"@")))</f>
        <v>-</v>
      </c>
      <c r="F2894" s="147" t="str">
        <f>TRIM(CLEAN(TEXT(IFERROR(INDEX('Snakeden MR'!$W$4:$X$3028,MATCH($A2894,'Snakeden MR'!$X$4:$X$3028,0),1),"-"),"@")))</f>
        <v>-</v>
      </c>
      <c r="G2894" s="159" t="str">
        <f t="shared" si="90"/>
        <v>Not Found</v>
      </c>
      <c r="H2894" t="str" cm="1">
        <f t="array" ref="H2894">IF(SUMPRODUCT((TRIM(C2894:F2894)&lt;&gt;"-")*1)=0,
    "No Data",
    IF(COUNTIF(C2894:F2894,INDEX(_xlfn._xlws.FILTER(C2894:F2894,TRIM(C2894:F2894)&lt;&gt;"-"),1))=SUMPRODUCT((TRIM(C2894:F2894)&lt;&gt;"-")*1),
    "No Change",
    "Change"))</f>
        <v>No Data</v>
      </c>
      <c r="L2894" s="147" t="str">
        <f>TRIM(CLEAN(TEXT(IFERROR(INDEX('Glade MR'!$B$4:$C$3000,MATCH($A2894,'Glade MR'!$C$4:$C$3000,0),1),"-"),"@")))</f>
        <v>-</v>
      </c>
      <c r="M2894" s="147" t="str">
        <f>TRIM(CLEAN(TEXT(IFERROR(INDEX('Glade MR'!$I$4:$J$3000,MATCH($A2894,'Glade MR'!$J$4:$J$3000,0),1),"-"),"@")))</f>
        <v>-</v>
      </c>
      <c r="N2894" s="147" t="str">
        <f>TRIM(CLEAN(TEXT(IFERROR(INDEX('Glade MR'!$P$4:$Q$3000,MATCH($A2894,'Glade MR'!$Q$4:$Q$3000,0),1),"-"),"@")))</f>
        <v>Pool 4</v>
      </c>
      <c r="O2894" s="147" t="str">
        <f>TRIM(CLEAN(TEXT(IFERROR(INDEX('Glade MR'!$W$4:$X$3000,MATCH($A2894,'Glade MR'!$X$4:$X$3000,0),1),"-"),"@")))</f>
        <v>-</v>
      </c>
      <c r="P2894" s="173" t="str">
        <f t="shared" si="91"/>
        <v>Found</v>
      </c>
      <c r="Q2894" t="str" cm="1">
        <f t="array" ref="Q2894">IF(SUMPRODUCT((TRIM(L2894:O2894)&lt;&gt;"-")*1)=0,
    "No Data",
    IF(COUNTIF(L2894:O2894,INDEX(_xlfn._xlws.FILTER(L2894:O2894,TRIM(L2894:O2894)&lt;&gt;"-"),1))=SUMPRODUCT((TRIM(L2894:O2894)&lt;&gt;"-")*1),
    "No Change",
    "Change"))</f>
        <v>No Change</v>
      </c>
    </row>
    <row r="2895" spans="1:17" x14ac:dyDescent="0.3">
      <c r="A2895" t="s">
        <v>879</v>
      </c>
      <c r="C2895" s="160" t="str">
        <f>TRIM(CLEAN(TEXT(IFERROR(INDEX('Snakeden MR'!$B$4:$C$3028,MATCH($A2895,'Snakeden MR'!$C$4:$C$3028,0),1),"-"),"@")))</f>
        <v>-</v>
      </c>
      <c r="D2895" s="147" t="str">
        <f>TRIM(CLEAN(TEXT(IFERROR(INDEX('Snakeden MR'!$I$4:$J$3028,MATCH($A2895,'Snakeden MR'!$J$4:$J$3028,0),1),"-"),"@")))</f>
        <v>-</v>
      </c>
      <c r="E2895" s="147" t="str">
        <f>TRIM(CLEAN(TEXT(IFERROR(INDEX('Snakeden MR'!$P$4:$Q$3028,MATCH($A2895,'Snakeden MR'!$Q$4:$Q$3028,0),1),"-"),"@")))</f>
        <v>-</v>
      </c>
      <c r="F2895" s="147" t="str">
        <f>TRIM(CLEAN(TEXT(IFERROR(INDEX('Snakeden MR'!$W$4:$X$3028,MATCH($A2895,'Snakeden MR'!$X$4:$X$3028,0),1),"-"),"@")))</f>
        <v>-</v>
      </c>
      <c r="G2895" s="159" t="str">
        <f t="shared" si="90"/>
        <v>Not Found</v>
      </c>
      <c r="H2895" t="str" cm="1">
        <f t="array" ref="H2895">IF(SUMPRODUCT((TRIM(C2895:F2895)&lt;&gt;"-")*1)=0,
    "No Data",
    IF(COUNTIF(C2895:F2895,INDEX(_xlfn._xlws.FILTER(C2895:F2895,TRIM(C2895:F2895)&lt;&gt;"-"),1))=SUMPRODUCT((TRIM(C2895:F2895)&lt;&gt;"-")*1),
    "No Change",
    "Change"))</f>
        <v>No Data</v>
      </c>
      <c r="L2895" s="147" t="str">
        <f>TRIM(CLEAN(TEXT(IFERROR(INDEX('Glade MR'!$B$4:$C$3000,MATCH($A2895,'Glade MR'!$C$4:$C$3000,0),1),"-"),"@")))</f>
        <v>-</v>
      </c>
      <c r="M2895" s="147" t="str">
        <f>TRIM(CLEAN(TEXT(IFERROR(INDEX('Glade MR'!$I$4:$J$3000,MATCH($A2895,'Glade MR'!$J$4:$J$3000,0),1),"-"),"@")))</f>
        <v>-</v>
      </c>
      <c r="N2895" s="147" t="str">
        <f>TRIM(CLEAN(TEXT(IFERROR(INDEX('Glade MR'!$P$4:$Q$3000,MATCH($A2895,'Glade MR'!$Q$4:$Q$3000,0),1),"-"),"@")))</f>
        <v>Pool 4</v>
      </c>
      <c r="O2895" s="147" t="str">
        <f>TRIM(CLEAN(TEXT(IFERROR(INDEX('Glade MR'!$W$4:$X$3000,MATCH($A2895,'Glade MR'!$X$4:$X$3000,0),1),"-"),"@")))</f>
        <v>-</v>
      </c>
      <c r="P2895" s="173" t="str">
        <f t="shared" si="91"/>
        <v>Found</v>
      </c>
      <c r="Q2895" t="str" cm="1">
        <f t="array" ref="Q2895">IF(SUMPRODUCT((TRIM(L2895:O2895)&lt;&gt;"-")*1)=0,
    "No Data",
    IF(COUNTIF(L2895:O2895,INDEX(_xlfn._xlws.FILTER(L2895:O2895,TRIM(L2895:O2895)&lt;&gt;"-"),1))=SUMPRODUCT((TRIM(L2895:O2895)&lt;&gt;"-")*1),
    "No Change",
    "Change"))</f>
        <v>No Change</v>
      </c>
    </row>
    <row r="2896" spans="1:17" x14ac:dyDescent="0.3">
      <c r="A2896" t="s">
        <v>872</v>
      </c>
      <c r="C2896" s="160" t="str">
        <f>TRIM(CLEAN(TEXT(IFERROR(INDEX('Snakeden MR'!$B$4:$C$3028,MATCH($A2896,'Snakeden MR'!$C$4:$C$3028,0),1),"-"),"@")))</f>
        <v>-</v>
      </c>
      <c r="D2896" s="147" t="str">
        <f>TRIM(CLEAN(TEXT(IFERROR(INDEX('Snakeden MR'!$I$4:$J$3028,MATCH($A2896,'Snakeden MR'!$J$4:$J$3028,0),1),"-"),"@")))</f>
        <v>-</v>
      </c>
      <c r="E2896" s="147" t="str">
        <f>TRIM(CLEAN(TEXT(IFERROR(INDEX('Snakeden MR'!$P$4:$Q$3028,MATCH($A2896,'Snakeden MR'!$Q$4:$Q$3028,0),1),"-"),"@")))</f>
        <v>-</v>
      </c>
      <c r="F2896" s="147" t="str">
        <f>TRIM(CLEAN(TEXT(IFERROR(INDEX('Snakeden MR'!$W$4:$X$3028,MATCH($A2896,'Snakeden MR'!$X$4:$X$3028,0),1),"-"),"@")))</f>
        <v>-</v>
      </c>
      <c r="G2896" s="159" t="str">
        <f t="shared" si="90"/>
        <v>Not Found</v>
      </c>
      <c r="H2896" t="str" cm="1">
        <f t="array" ref="H2896">IF(SUMPRODUCT((TRIM(C2896:F2896)&lt;&gt;"-")*1)=0,
    "No Data",
    IF(COUNTIF(C2896:F2896,INDEX(_xlfn._xlws.FILTER(C2896:F2896,TRIM(C2896:F2896)&lt;&gt;"-"),1))=SUMPRODUCT((TRIM(C2896:F2896)&lt;&gt;"-")*1),
    "No Change",
    "Change"))</f>
        <v>No Data</v>
      </c>
      <c r="L2896" s="147" t="str">
        <f>TRIM(CLEAN(TEXT(IFERROR(INDEX('Glade MR'!$B$4:$C$3000,MATCH($A2896,'Glade MR'!$C$4:$C$3000,0),1),"-"),"@")))</f>
        <v>-</v>
      </c>
      <c r="M2896" s="147" t="str">
        <f>TRIM(CLEAN(TEXT(IFERROR(INDEX('Glade MR'!$I$4:$J$3000,MATCH($A2896,'Glade MR'!$J$4:$J$3000,0),1),"-"),"@")))</f>
        <v>-</v>
      </c>
      <c r="N2896" s="147" t="str">
        <f>TRIM(CLEAN(TEXT(IFERROR(INDEX('Glade MR'!$P$4:$Q$3000,MATCH($A2896,'Glade MR'!$Q$4:$Q$3000,0),1),"-"),"@")))</f>
        <v>Pool 4</v>
      </c>
      <c r="O2896" s="147" t="str">
        <f>TRIM(CLEAN(TEXT(IFERROR(INDEX('Glade MR'!$W$4:$X$3000,MATCH($A2896,'Glade MR'!$X$4:$X$3000,0),1),"-"),"@")))</f>
        <v>Pool 4</v>
      </c>
      <c r="P2896" s="173" t="str">
        <f t="shared" si="91"/>
        <v>Found</v>
      </c>
      <c r="Q2896" t="str" cm="1">
        <f t="array" ref="Q2896">IF(SUMPRODUCT((TRIM(L2896:O2896)&lt;&gt;"-")*1)=0,
    "No Data",
    IF(COUNTIF(L2896:O2896,INDEX(_xlfn._xlws.FILTER(L2896:O2896,TRIM(L2896:O2896)&lt;&gt;"-"),1))=SUMPRODUCT((TRIM(L2896:O2896)&lt;&gt;"-")*1),
    "No Change",
    "Change"))</f>
        <v>No Change</v>
      </c>
    </row>
    <row r="2897" spans="1:17" x14ac:dyDescent="0.3">
      <c r="A2897" t="s">
        <v>630</v>
      </c>
      <c r="C2897" s="160" t="str">
        <f>TRIM(CLEAN(TEXT(IFERROR(INDEX('Snakeden MR'!$B$4:$C$3028,MATCH($A2897,'Snakeden MR'!$C$4:$C$3028,0),1),"-"),"@")))</f>
        <v>-</v>
      </c>
      <c r="D2897" s="147" t="str">
        <f>TRIM(CLEAN(TEXT(IFERROR(INDEX('Snakeden MR'!$I$4:$J$3028,MATCH($A2897,'Snakeden MR'!$J$4:$J$3028,0),1),"-"),"@")))</f>
        <v>-</v>
      </c>
      <c r="E2897" s="147" t="str">
        <f>TRIM(CLEAN(TEXT(IFERROR(INDEX('Snakeden MR'!$P$4:$Q$3028,MATCH($A2897,'Snakeden MR'!$Q$4:$Q$3028,0),1),"-"),"@")))</f>
        <v>-</v>
      </c>
      <c r="F2897" s="147" t="str">
        <f>TRIM(CLEAN(TEXT(IFERROR(INDEX('Snakeden MR'!$W$4:$X$3028,MATCH($A2897,'Snakeden MR'!$X$4:$X$3028,0),1),"-"),"@")))</f>
        <v>-</v>
      </c>
      <c r="G2897" s="159" t="str">
        <f t="shared" si="90"/>
        <v>Not Found</v>
      </c>
      <c r="H2897" t="str" cm="1">
        <f t="array" ref="H2897">IF(SUMPRODUCT((TRIM(C2897:F2897)&lt;&gt;"-")*1)=0,
    "No Data",
    IF(COUNTIF(C2897:F2897,INDEX(_xlfn._xlws.FILTER(C2897:F2897,TRIM(C2897:F2897)&lt;&gt;"-"),1))=SUMPRODUCT((TRIM(C2897:F2897)&lt;&gt;"-")*1),
    "No Change",
    "Change"))</f>
        <v>No Data</v>
      </c>
      <c r="L2897" s="147" t="str">
        <f>TRIM(CLEAN(TEXT(IFERROR(INDEX('Glade MR'!$B$4:$C$3000,MATCH($A2897,'Glade MR'!$C$4:$C$3000,0),1),"-"),"@")))</f>
        <v>-</v>
      </c>
      <c r="M2897" s="147" t="str">
        <f>TRIM(CLEAN(TEXT(IFERROR(INDEX('Glade MR'!$I$4:$J$3000,MATCH($A2897,'Glade MR'!$J$4:$J$3000,0),1),"-"),"@")))</f>
        <v>-</v>
      </c>
      <c r="N2897" s="147" t="str">
        <f>TRIM(CLEAN(TEXT(IFERROR(INDEX('Glade MR'!$P$4:$Q$3000,MATCH($A2897,'Glade MR'!$Q$4:$Q$3000,0),1),"-"),"@")))</f>
        <v>-</v>
      </c>
      <c r="O2897" s="147" t="str">
        <f>TRIM(CLEAN(TEXT(IFERROR(INDEX('Glade MR'!$W$4:$X$3000,MATCH($A2897,'Glade MR'!$X$4:$X$3000,0),1),"-"),"@")))</f>
        <v>Pool 6</v>
      </c>
      <c r="P2897" s="173" t="str">
        <f t="shared" si="91"/>
        <v>Found</v>
      </c>
      <c r="Q2897" t="str" cm="1">
        <f t="array" ref="Q2897">IF(SUMPRODUCT((TRIM(L2897:O2897)&lt;&gt;"-")*1)=0,
    "No Data",
    IF(COUNTIF(L2897:O2897,INDEX(_xlfn._xlws.FILTER(L2897:O2897,TRIM(L2897:O2897)&lt;&gt;"-"),1))=SUMPRODUCT((TRIM(L2897:O2897)&lt;&gt;"-")*1),
    "No Change",
    "Change"))</f>
        <v>No Change</v>
      </c>
    </row>
    <row r="2898" spans="1:17" x14ac:dyDescent="0.3">
      <c r="A2898" t="s">
        <v>801</v>
      </c>
      <c r="C2898" s="160" t="str">
        <f>TRIM(CLEAN(TEXT(IFERROR(INDEX('Snakeden MR'!$B$4:$C$3028,MATCH($A2898,'Snakeden MR'!$C$4:$C$3028,0),1),"-"),"@")))</f>
        <v>-</v>
      </c>
      <c r="D2898" s="147" t="str">
        <f>TRIM(CLEAN(TEXT(IFERROR(INDEX('Snakeden MR'!$I$4:$J$3028,MATCH($A2898,'Snakeden MR'!$J$4:$J$3028,0),1),"-"),"@")))</f>
        <v>-</v>
      </c>
      <c r="E2898" s="147" t="str">
        <f>TRIM(CLEAN(TEXT(IFERROR(INDEX('Snakeden MR'!$P$4:$Q$3028,MATCH($A2898,'Snakeden MR'!$Q$4:$Q$3028,0),1),"-"),"@")))</f>
        <v>-</v>
      </c>
      <c r="F2898" s="147" t="str">
        <f>TRIM(CLEAN(TEXT(IFERROR(INDEX('Snakeden MR'!$W$4:$X$3028,MATCH($A2898,'Snakeden MR'!$X$4:$X$3028,0),1),"-"),"@")))</f>
        <v>-</v>
      </c>
      <c r="G2898" s="159" t="str">
        <f t="shared" si="90"/>
        <v>Not Found</v>
      </c>
      <c r="H2898" t="str" cm="1">
        <f t="array" ref="H2898">IF(SUMPRODUCT((TRIM(C2898:F2898)&lt;&gt;"-")*1)=0,
    "No Data",
    IF(COUNTIF(C2898:F2898,INDEX(_xlfn._xlws.FILTER(C2898:F2898,TRIM(C2898:F2898)&lt;&gt;"-"),1))=SUMPRODUCT((TRIM(C2898:F2898)&lt;&gt;"-")*1),
    "No Change",
    "Change"))</f>
        <v>No Data</v>
      </c>
      <c r="L2898" s="147" t="str">
        <f>TRIM(CLEAN(TEXT(IFERROR(INDEX('Glade MR'!$B$4:$C$3000,MATCH($A2898,'Glade MR'!$C$4:$C$3000,0),1),"-"),"@")))</f>
        <v>-</v>
      </c>
      <c r="M2898" s="147" t="str">
        <f>TRIM(CLEAN(TEXT(IFERROR(INDEX('Glade MR'!$I$4:$J$3000,MATCH($A2898,'Glade MR'!$J$4:$J$3000,0),1),"-"),"@")))</f>
        <v>-</v>
      </c>
      <c r="N2898" s="147" t="str">
        <f>TRIM(CLEAN(TEXT(IFERROR(INDEX('Glade MR'!$P$4:$Q$3000,MATCH($A2898,'Glade MR'!$Q$4:$Q$3000,0),1),"-"),"@")))</f>
        <v>-</v>
      </c>
      <c r="O2898" s="147" t="str">
        <f>TRIM(CLEAN(TEXT(IFERROR(INDEX('Glade MR'!$W$4:$X$3000,MATCH($A2898,'Glade MR'!$X$4:$X$3000,0),1),"-"),"@")))</f>
        <v>Pool 5</v>
      </c>
      <c r="P2898" s="173" t="str">
        <f t="shared" si="91"/>
        <v>Found</v>
      </c>
      <c r="Q2898" t="str" cm="1">
        <f t="array" ref="Q2898">IF(SUMPRODUCT((TRIM(L2898:O2898)&lt;&gt;"-")*1)=0,
    "No Data",
    IF(COUNTIF(L2898:O2898,INDEX(_xlfn._xlws.FILTER(L2898:O2898,TRIM(L2898:O2898)&lt;&gt;"-"),1))=SUMPRODUCT((TRIM(L2898:O2898)&lt;&gt;"-")*1),
    "No Change",
    "Change"))</f>
        <v>No Change</v>
      </c>
    </row>
    <row r="2899" spans="1:17" x14ac:dyDescent="0.3">
      <c r="A2899" t="s">
        <v>3186</v>
      </c>
      <c r="C2899" s="160" t="str">
        <f>TRIM(CLEAN(TEXT(IFERROR(INDEX('Snakeden MR'!$B$4:$C$3028,MATCH($A2899,'Snakeden MR'!$C$4:$C$3028,0),1),"-"),"@")))</f>
        <v>-</v>
      </c>
      <c r="D2899" s="147" t="str">
        <f>TRIM(CLEAN(TEXT(IFERROR(INDEX('Snakeden MR'!$I$4:$J$3028,MATCH($A2899,'Snakeden MR'!$J$4:$J$3028,0),1),"-"),"@")))</f>
        <v>-</v>
      </c>
      <c r="E2899" s="147" t="str">
        <f>TRIM(CLEAN(TEXT(IFERROR(INDEX('Snakeden MR'!$P$4:$Q$3028,MATCH($A2899,'Snakeden MR'!$Q$4:$Q$3028,0),1),"-"),"@")))</f>
        <v>-</v>
      </c>
      <c r="F2899" s="147" t="str">
        <f>TRIM(CLEAN(TEXT(IFERROR(INDEX('Snakeden MR'!$W$4:$X$3028,MATCH($A2899,'Snakeden MR'!$X$4:$X$3028,0),1),"-"),"@")))</f>
        <v>-</v>
      </c>
      <c r="G2899" s="159" t="str">
        <f t="shared" si="90"/>
        <v>Not Found</v>
      </c>
      <c r="H2899" t="str" cm="1">
        <f t="array" ref="H2899">IF(SUMPRODUCT((TRIM(C2899:F2899)&lt;&gt;"-")*1)=0,
    "No Data",
    IF(COUNTIF(C2899:F2899,INDEX(_xlfn._xlws.FILTER(C2899:F2899,TRIM(C2899:F2899)&lt;&gt;"-"),1))=SUMPRODUCT((TRIM(C2899:F2899)&lt;&gt;"-")*1),
    "No Change",
    "Change"))</f>
        <v>No Data</v>
      </c>
      <c r="L2899" s="147" t="str">
        <f>TRIM(CLEAN(TEXT(IFERROR(INDEX('Glade MR'!$B$4:$C$3000,MATCH($A2899,'Glade MR'!$C$4:$C$3000,0),1),"-"),"@")))</f>
        <v>-</v>
      </c>
      <c r="M2899" s="147" t="str">
        <f>TRIM(CLEAN(TEXT(IFERROR(INDEX('Glade MR'!$I$4:$J$3000,MATCH($A2899,'Glade MR'!$J$4:$J$3000,0),1),"-"),"@")))</f>
        <v>-</v>
      </c>
      <c r="N2899" s="147" t="str">
        <f>TRIM(CLEAN(TEXT(IFERROR(INDEX('Glade MR'!$P$4:$Q$3000,MATCH($A2899,'Glade MR'!$Q$4:$Q$3000,0),1),"-"),"@")))</f>
        <v>-</v>
      </c>
      <c r="O2899" s="147" t="str">
        <f>TRIM(CLEAN(TEXT(IFERROR(INDEX('Glade MR'!$W$4:$X$3000,MATCH($A2899,'Glade MR'!$X$4:$X$3000,0),1),"-"),"@")))</f>
        <v>Pool 3</v>
      </c>
      <c r="P2899" s="173" t="str">
        <f t="shared" si="91"/>
        <v>Found</v>
      </c>
      <c r="Q2899" t="str" cm="1">
        <f t="array" ref="Q2899">IF(SUMPRODUCT((TRIM(L2899:O2899)&lt;&gt;"-")*1)=0,
    "No Data",
    IF(COUNTIF(L2899:O2899,INDEX(_xlfn._xlws.FILTER(L2899:O2899,TRIM(L2899:O2899)&lt;&gt;"-"),1))=SUMPRODUCT((TRIM(L2899:O2899)&lt;&gt;"-")*1),
    "No Change",
    "Change"))</f>
        <v>No Change</v>
      </c>
    </row>
    <row r="2900" spans="1:17" x14ac:dyDescent="0.3">
      <c r="A2900" t="s">
        <v>920</v>
      </c>
      <c r="C2900" s="160" t="str">
        <f>TRIM(CLEAN(TEXT(IFERROR(INDEX('Snakeden MR'!$B$4:$C$3028,MATCH($A2900,'Snakeden MR'!$C$4:$C$3028,0),1),"-"),"@")))</f>
        <v>-</v>
      </c>
      <c r="D2900" s="147" t="str">
        <f>TRIM(CLEAN(TEXT(IFERROR(INDEX('Snakeden MR'!$I$4:$J$3028,MATCH($A2900,'Snakeden MR'!$J$4:$J$3028,0),1),"-"),"@")))</f>
        <v>-</v>
      </c>
      <c r="E2900" s="147" t="str">
        <f>TRIM(CLEAN(TEXT(IFERROR(INDEX('Snakeden MR'!$P$4:$Q$3028,MATCH($A2900,'Snakeden MR'!$Q$4:$Q$3028,0),1),"-"),"@")))</f>
        <v>-</v>
      </c>
      <c r="F2900" s="147" t="str">
        <f>TRIM(CLEAN(TEXT(IFERROR(INDEX('Snakeden MR'!$W$4:$X$3028,MATCH($A2900,'Snakeden MR'!$X$4:$X$3028,0),1),"-"),"@")))</f>
        <v>-</v>
      </c>
      <c r="G2900" s="159" t="str">
        <f t="shared" si="90"/>
        <v>Not Found</v>
      </c>
      <c r="H2900" t="str" cm="1">
        <f t="array" ref="H2900">IF(SUMPRODUCT((TRIM(C2900:F2900)&lt;&gt;"-")*1)=0,
    "No Data",
    IF(COUNTIF(C2900:F2900,INDEX(_xlfn._xlws.FILTER(C2900:F2900,TRIM(C2900:F2900)&lt;&gt;"-"),1))=SUMPRODUCT((TRIM(C2900:F2900)&lt;&gt;"-")*1),
    "No Change",
    "Change"))</f>
        <v>No Data</v>
      </c>
      <c r="L2900" s="147" t="str">
        <f>TRIM(CLEAN(TEXT(IFERROR(INDEX('Glade MR'!$B$4:$C$3000,MATCH($A2900,'Glade MR'!$C$4:$C$3000,0),1),"-"),"@")))</f>
        <v>-</v>
      </c>
      <c r="M2900" s="147" t="str">
        <f>TRIM(CLEAN(TEXT(IFERROR(INDEX('Glade MR'!$I$4:$J$3000,MATCH($A2900,'Glade MR'!$J$4:$J$3000,0),1),"-"),"@")))</f>
        <v>-</v>
      </c>
      <c r="N2900" s="147" t="str">
        <f>TRIM(CLEAN(TEXT(IFERROR(INDEX('Glade MR'!$P$4:$Q$3000,MATCH($A2900,'Glade MR'!$Q$4:$Q$3000,0),1),"-"),"@")))</f>
        <v>-</v>
      </c>
      <c r="O2900" s="147" t="str">
        <f>TRIM(CLEAN(TEXT(IFERROR(INDEX('Glade MR'!$W$4:$X$3000,MATCH($A2900,'Glade MR'!$X$4:$X$3000,0),1),"-"),"@")))</f>
        <v>Pool 4</v>
      </c>
      <c r="P2900" s="173" t="str">
        <f t="shared" si="91"/>
        <v>Found</v>
      </c>
      <c r="Q2900" t="str" cm="1">
        <f t="array" ref="Q2900">IF(SUMPRODUCT((TRIM(L2900:O2900)&lt;&gt;"-")*1)=0,
    "No Data",
    IF(COUNTIF(L2900:O2900,INDEX(_xlfn._xlws.FILTER(L2900:O2900,TRIM(L2900:O2900)&lt;&gt;"-"),1))=SUMPRODUCT((TRIM(L2900:O2900)&lt;&gt;"-")*1),
    "No Change",
    "Change"))</f>
        <v>No Change</v>
      </c>
    </row>
    <row r="2901" spans="1:17" x14ac:dyDescent="0.3">
      <c r="A2901" t="s">
        <v>922</v>
      </c>
      <c r="C2901" s="160" t="str">
        <f>TRIM(CLEAN(TEXT(IFERROR(INDEX('Snakeden MR'!$B$4:$C$3028,MATCH($A2901,'Snakeden MR'!$C$4:$C$3028,0),1),"-"),"@")))</f>
        <v>-</v>
      </c>
      <c r="D2901" s="147" t="str">
        <f>TRIM(CLEAN(TEXT(IFERROR(INDEX('Snakeden MR'!$I$4:$J$3028,MATCH($A2901,'Snakeden MR'!$J$4:$J$3028,0),1),"-"),"@")))</f>
        <v>-</v>
      </c>
      <c r="E2901" s="147" t="str">
        <f>TRIM(CLEAN(TEXT(IFERROR(INDEX('Snakeden MR'!$P$4:$Q$3028,MATCH($A2901,'Snakeden MR'!$Q$4:$Q$3028,0),1),"-"),"@")))</f>
        <v>-</v>
      </c>
      <c r="F2901" s="147" t="str">
        <f>TRIM(CLEAN(TEXT(IFERROR(INDEX('Snakeden MR'!$W$4:$X$3028,MATCH($A2901,'Snakeden MR'!$X$4:$X$3028,0),1),"-"),"@")))</f>
        <v>-</v>
      </c>
      <c r="G2901" s="159" t="str">
        <f t="shared" si="90"/>
        <v>Not Found</v>
      </c>
      <c r="H2901" t="str" cm="1">
        <f t="array" ref="H2901">IF(SUMPRODUCT((TRIM(C2901:F2901)&lt;&gt;"-")*1)=0,
    "No Data",
    IF(COUNTIF(C2901:F2901,INDEX(_xlfn._xlws.FILTER(C2901:F2901,TRIM(C2901:F2901)&lt;&gt;"-"),1))=SUMPRODUCT((TRIM(C2901:F2901)&lt;&gt;"-")*1),
    "No Change",
    "Change"))</f>
        <v>No Data</v>
      </c>
      <c r="L2901" s="147" t="str">
        <f>TRIM(CLEAN(TEXT(IFERROR(INDEX('Glade MR'!$B$4:$C$3000,MATCH($A2901,'Glade MR'!$C$4:$C$3000,0),1),"-"),"@")))</f>
        <v>-</v>
      </c>
      <c r="M2901" s="147" t="str">
        <f>TRIM(CLEAN(TEXT(IFERROR(INDEX('Glade MR'!$I$4:$J$3000,MATCH($A2901,'Glade MR'!$J$4:$J$3000,0),1),"-"),"@")))</f>
        <v>-</v>
      </c>
      <c r="N2901" s="147" t="str">
        <f>TRIM(CLEAN(TEXT(IFERROR(INDEX('Glade MR'!$P$4:$Q$3000,MATCH($A2901,'Glade MR'!$Q$4:$Q$3000,0),1),"-"),"@")))</f>
        <v>-</v>
      </c>
      <c r="O2901" s="147" t="str">
        <f>TRIM(CLEAN(TEXT(IFERROR(INDEX('Glade MR'!$W$4:$X$3000,MATCH($A2901,'Glade MR'!$X$4:$X$3000,0),1),"-"),"@")))</f>
        <v>Pool 4</v>
      </c>
      <c r="P2901" s="173" t="str">
        <f t="shared" si="91"/>
        <v>Found</v>
      </c>
      <c r="Q2901" t="str" cm="1">
        <f t="array" ref="Q2901">IF(SUMPRODUCT((TRIM(L2901:O2901)&lt;&gt;"-")*1)=0,
    "No Data",
    IF(COUNTIF(L2901:O2901,INDEX(_xlfn._xlws.FILTER(L2901:O2901,TRIM(L2901:O2901)&lt;&gt;"-"),1))=SUMPRODUCT((TRIM(L2901:O2901)&lt;&gt;"-")*1),
    "No Change",
    "Change"))</f>
        <v>No Change</v>
      </c>
    </row>
    <row r="2902" spans="1:17" x14ac:dyDescent="0.3">
      <c r="A2902" t="s">
        <v>948</v>
      </c>
      <c r="C2902" s="160" t="str">
        <f>TRIM(CLEAN(TEXT(IFERROR(INDEX('Snakeden MR'!$B$4:$C$3028,MATCH($A2902,'Snakeden MR'!$C$4:$C$3028,0),1),"-"),"@")))</f>
        <v>-</v>
      </c>
      <c r="D2902" s="147" t="str">
        <f>TRIM(CLEAN(TEXT(IFERROR(INDEX('Snakeden MR'!$I$4:$J$3028,MATCH($A2902,'Snakeden MR'!$J$4:$J$3028,0),1),"-"),"@")))</f>
        <v>-</v>
      </c>
      <c r="E2902" s="147" t="str">
        <f>TRIM(CLEAN(TEXT(IFERROR(INDEX('Snakeden MR'!$P$4:$Q$3028,MATCH($A2902,'Snakeden MR'!$Q$4:$Q$3028,0),1),"-"),"@")))</f>
        <v>-</v>
      </c>
      <c r="F2902" s="147" t="str">
        <f>TRIM(CLEAN(TEXT(IFERROR(INDEX('Snakeden MR'!$W$4:$X$3028,MATCH($A2902,'Snakeden MR'!$X$4:$X$3028,0),1),"-"),"@")))</f>
        <v>-</v>
      </c>
      <c r="G2902" s="159" t="str">
        <f t="shared" si="90"/>
        <v>Not Found</v>
      </c>
      <c r="H2902" t="str" cm="1">
        <f t="array" ref="H2902">IF(SUMPRODUCT((TRIM(C2902:F2902)&lt;&gt;"-")*1)=0,
    "No Data",
    IF(COUNTIF(C2902:F2902,INDEX(_xlfn._xlws.FILTER(C2902:F2902,TRIM(C2902:F2902)&lt;&gt;"-"),1))=SUMPRODUCT((TRIM(C2902:F2902)&lt;&gt;"-")*1),
    "No Change",
    "Change"))</f>
        <v>No Data</v>
      </c>
      <c r="L2902" s="147" t="str">
        <f>TRIM(CLEAN(TEXT(IFERROR(INDEX('Glade MR'!$B$4:$C$3000,MATCH($A2902,'Glade MR'!$C$4:$C$3000,0),1),"-"),"@")))</f>
        <v>-</v>
      </c>
      <c r="M2902" s="147" t="str">
        <f>TRIM(CLEAN(TEXT(IFERROR(INDEX('Glade MR'!$I$4:$J$3000,MATCH($A2902,'Glade MR'!$J$4:$J$3000,0),1),"-"),"@")))</f>
        <v>-</v>
      </c>
      <c r="N2902" s="147" t="str">
        <f>TRIM(CLEAN(TEXT(IFERROR(INDEX('Glade MR'!$P$4:$Q$3000,MATCH($A2902,'Glade MR'!$Q$4:$Q$3000,0),1),"-"),"@")))</f>
        <v>-</v>
      </c>
      <c r="O2902" s="147" t="str">
        <f>TRIM(CLEAN(TEXT(IFERROR(INDEX('Glade MR'!$W$4:$X$3000,MATCH($A2902,'Glade MR'!$X$4:$X$3000,0),1),"-"),"@")))</f>
        <v>Pool 2</v>
      </c>
      <c r="P2902" s="173" t="str">
        <f t="shared" si="91"/>
        <v>Found</v>
      </c>
      <c r="Q2902" t="str" cm="1">
        <f t="array" ref="Q2902">IF(SUMPRODUCT((TRIM(L2902:O2902)&lt;&gt;"-")*1)=0,
    "No Data",
    IF(COUNTIF(L2902:O2902,INDEX(_xlfn._xlws.FILTER(L2902:O2902,TRIM(L2902:O2902)&lt;&gt;"-"),1))=SUMPRODUCT((TRIM(L2902:O2902)&lt;&gt;"-")*1),
    "No Change",
    "Change"))</f>
        <v>No Change</v>
      </c>
    </row>
    <row r="2903" spans="1:17" x14ac:dyDescent="0.3">
      <c r="A2903" t="s">
        <v>964</v>
      </c>
      <c r="C2903" s="160" t="str">
        <f>TRIM(CLEAN(TEXT(IFERROR(INDEX('Snakeden MR'!$B$4:$C$3028,MATCH($A2903,'Snakeden MR'!$C$4:$C$3028,0),1),"-"),"@")))</f>
        <v>-</v>
      </c>
      <c r="D2903" s="147" t="str">
        <f>TRIM(CLEAN(TEXT(IFERROR(INDEX('Snakeden MR'!$I$4:$J$3028,MATCH($A2903,'Snakeden MR'!$J$4:$J$3028,0),1),"-"),"@")))</f>
        <v>-</v>
      </c>
      <c r="E2903" s="147" t="str">
        <f>TRIM(CLEAN(TEXT(IFERROR(INDEX('Snakeden MR'!$P$4:$Q$3028,MATCH($A2903,'Snakeden MR'!$Q$4:$Q$3028,0),1),"-"),"@")))</f>
        <v>-</v>
      </c>
      <c r="F2903" s="147" t="str">
        <f>TRIM(CLEAN(TEXT(IFERROR(INDEX('Snakeden MR'!$W$4:$X$3028,MATCH($A2903,'Snakeden MR'!$X$4:$X$3028,0),1),"-"),"@")))</f>
        <v>-</v>
      </c>
      <c r="G2903" s="159" t="str">
        <f t="shared" si="90"/>
        <v>Not Found</v>
      </c>
      <c r="H2903" t="str" cm="1">
        <f t="array" ref="H2903">IF(SUMPRODUCT((TRIM(C2903:F2903)&lt;&gt;"-")*1)=0,
    "No Data",
    IF(COUNTIF(C2903:F2903,INDEX(_xlfn._xlws.FILTER(C2903:F2903,TRIM(C2903:F2903)&lt;&gt;"-"),1))=SUMPRODUCT((TRIM(C2903:F2903)&lt;&gt;"-")*1),
    "No Change",
    "Change"))</f>
        <v>No Data</v>
      </c>
      <c r="L2903" s="147" t="str">
        <f>TRIM(CLEAN(TEXT(IFERROR(INDEX('Glade MR'!$B$4:$C$3000,MATCH($A2903,'Glade MR'!$C$4:$C$3000,0),1),"-"),"@")))</f>
        <v>-</v>
      </c>
      <c r="M2903" s="147" t="str">
        <f>TRIM(CLEAN(TEXT(IFERROR(INDEX('Glade MR'!$I$4:$J$3000,MATCH($A2903,'Glade MR'!$J$4:$J$3000,0),1),"-"),"@")))</f>
        <v>-</v>
      </c>
      <c r="N2903" s="147" t="str">
        <f>TRIM(CLEAN(TEXT(IFERROR(INDEX('Glade MR'!$P$4:$Q$3000,MATCH($A2903,'Glade MR'!$Q$4:$Q$3000,0),1),"-"),"@")))</f>
        <v>-</v>
      </c>
      <c r="O2903" s="147" t="str">
        <f>TRIM(CLEAN(TEXT(IFERROR(INDEX('Glade MR'!$W$4:$X$3000,MATCH($A2903,'Glade MR'!$X$4:$X$3000,0),1),"-"),"@")))</f>
        <v>Pool 1</v>
      </c>
      <c r="P2903" s="173" t="str">
        <f t="shared" si="91"/>
        <v>Found</v>
      </c>
      <c r="Q2903" t="str" cm="1">
        <f t="array" ref="Q2903">IF(SUMPRODUCT((TRIM(L2903:O2903)&lt;&gt;"-")*1)=0,
    "No Data",
    IF(COUNTIF(L2903:O2903,INDEX(_xlfn._xlws.FILTER(L2903:O2903,TRIM(L2903:O2903)&lt;&gt;"-"),1))=SUMPRODUCT((TRIM(L2903:O2903)&lt;&gt;"-")*1),
    "No Change",
    "Change"))</f>
        <v>No Change</v>
      </c>
    </row>
    <row r="2904" spans="1:17" x14ac:dyDescent="0.3">
      <c r="A2904" t="s">
        <v>206</v>
      </c>
      <c r="C2904" s="160" t="str">
        <f>TRIM(CLEAN(TEXT(IFERROR(INDEX('Snakeden MR'!$B$4:$C$3028,MATCH($A2904,'Snakeden MR'!$C$4:$C$3028,0),1),"-"),"@")))</f>
        <v>-</v>
      </c>
      <c r="D2904" s="147" t="str">
        <f>TRIM(CLEAN(TEXT(IFERROR(INDEX('Snakeden MR'!$I$4:$J$3028,MATCH($A2904,'Snakeden MR'!$J$4:$J$3028,0),1),"-"),"@")))</f>
        <v>-</v>
      </c>
      <c r="E2904" s="147" t="str">
        <f>TRIM(CLEAN(TEXT(IFERROR(INDEX('Snakeden MR'!$P$4:$Q$3028,MATCH($A2904,'Snakeden MR'!$Q$4:$Q$3028,0),1),"-"),"@")))</f>
        <v>-</v>
      </c>
      <c r="F2904" s="147" t="str">
        <f>TRIM(CLEAN(TEXT(IFERROR(INDEX('Snakeden MR'!$W$4:$X$3028,MATCH($A2904,'Snakeden MR'!$X$4:$X$3028,0),1),"-"),"@")))</f>
        <v>GS Pool</v>
      </c>
      <c r="G2904" s="159" t="str">
        <f t="shared" si="90"/>
        <v>Found</v>
      </c>
      <c r="H2904" t="str" cm="1">
        <f t="array" ref="H2904">IF(SUMPRODUCT((TRIM(C2904:F2904)&lt;&gt;"-")*1)=0,
    "No Data",
    IF(COUNTIF(C2904:F2904,INDEX(_xlfn._xlws.FILTER(C2904:F2904,TRIM(C2904:F2904)&lt;&gt;"-"),1))=SUMPRODUCT((TRIM(C2904:F2904)&lt;&gt;"-")*1),
    "No Change",
    "Change"))</f>
        <v>No Change</v>
      </c>
      <c r="L2904" s="147" t="str">
        <f>TRIM(CLEAN(TEXT(IFERROR(INDEX('Glade MR'!$B$4:$C$3000,MATCH($A2904,'Glade MR'!$C$4:$C$3000,0),1),"-"),"@")))</f>
        <v>-</v>
      </c>
      <c r="M2904" s="147" t="str">
        <f>TRIM(CLEAN(TEXT(IFERROR(INDEX('Glade MR'!$I$4:$J$3000,MATCH($A2904,'Glade MR'!$J$4:$J$3000,0),1),"-"),"@")))</f>
        <v>-</v>
      </c>
      <c r="N2904" s="147" t="str">
        <f>TRIM(CLEAN(TEXT(IFERROR(INDEX('Glade MR'!$P$4:$Q$3000,MATCH($A2904,'Glade MR'!$Q$4:$Q$3000,0),1),"-"),"@")))</f>
        <v>-</v>
      </c>
      <c r="O2904" s="147" t="str">
        <f>TRIM(CLEAN(TEXT(IFERROR(INDEX('Glade MR'!$W$4:$X$3000,MATCH($A2904,'Glade MR'!$X$4:$X$3000,0),1),"-"),"@")))</f>
        <v>-</v>
      </c>
      <c r="P2904" s="173" t="str">
        <f t="shared" si="91"/>
        <v>Not Found</v>
      </c>
      <c r="Q2904" t="str" cm="1">
        <f t="array" ref="Q2904">IF(SUMPRODUCT((TRIM(L2904:O2904)&lt;&gt;"-")*1)=0,
    "No Data",
    IF(COUNTIF(L2904:O2904,INDEX(_xlfn._xlws.FILTER(L2904:O2904,TRIM(L2904:O2904)&lt;&gt;"-"),1))=SUMPRODUCT((TRIM(L2904:O2904)&lt;&gt;"-")*1),
    "No Change",
    "Change"))</f>
        <v>No Data</v>
      </c>
    </row>
    <row r="2905" spans="1:17" x14ac:dyDescent="0.3">
      <c r="A2905" t="s">
        <v>3187</v>
      </c>
      <c r="C2905" s="160" t="str">
        <f>TRIM(CLEAN(TEXT(IFERROR(INDEX('Snakeden MR'!$B$4:$C$3028,MATCH($A2905,'Snakeden MR'!$C$4:$C$3028,0),1),"-"),"@")))</f>
        <v>-</v>
      </c>
      <c r="D2905" s="147" t="str">
        <f>TRIM(CLEAN(TEXT(IFERROR(INDEX('Snakeden MR'!$I$4:$J$3028,MATCH($A2905,'Snakeden MR'!$J$4:$J$3028,0),1),"-"),"@")))</f>
        <v>-</v>
      </c>
      <c r="E2905" s="147" t="str">
        <f>TRIM(CLEAN(TEXT(IFERROR(INDEX('Snakeden MR'!$P$4:$Q$3028,MATCH($A2905,'Snakeden MR'!$Q$4:$Q$3028,0),1),"-"),"@")))</f>
        <v>-</v>
      </c>
      <c r="F2905" s="147" t="str">
        <f>TRIM(CLEAN(TEXT(IFERROR(INDEX('Snakeden MR'!$W$4:$X$3028,MATCH($A2905,'Snakeden MR'!$X$4:$X$3028,0),1),"-"),"@")))</f>
        <v>-</v>
      </c>
      <c r="G2905" s="159" t="str">
        <f t="shared" si="90"/>
        <v>Not Found</v>
      </c>
      <c r="H2905" t="str" cm="1">
        <f t="array" ref="H2905">IF(SUMPRODUCT((TRIM(C2905:F2905)&lt;&gt;"-")*1)=0,
    "No Data",
    IF(COUNTIF(C2905:F2905,INDEX(_xlfn._xlws.FILTER(C2905:F2905,TRIM(C2905:F2905)&lt;&gt;"-"),1))=SUMPRODUCT((TRIM(C2905:F2905)&lt;&gt;"-")*1),
    "No Change",
    "Change"))</f>
        <v>No Data</v>
      </c>
      <c r="L2905" s="147" t="str">
        <f>TRIM(CLEAN(TEXT(IFERROR(INDEX('Glade MR'!$B$4:$C$3000,MATCH($A2905,'Glade MR'!$C$4:$C$3000,0),1),"-"),"@")))</f>
        <v>-</v>
      </c>
      <c r="M2905" s="147" t="str">
        <f>TRIM(CLEAN(TEXT(IFERROR(INDEX('Glade MR'!$I$4:$J$3000,MATCH($A2905,'Glade MR'!$J$4:$J$3000,0),1),"-"),"@")))</f>
        <v>-</v>
      </c>
      <c r="N2905" s="147" t="str">
        <f>TRIM(CLEAN(TEXT(IFERROR(INDEX('Glade MR'!$P$4:$Q$3000,MATCH($A2905,'Glade MR'!$Q$4:$Q$3000,0),1),"-"),"@")))</f>
        <v>-</v>
      </c>
      <c r="O2905" s="147" t="str">
        <f>TRIM(CLEAN(TEXT(IFERROR(INDEX('Glade MR'!$W$4:$X$3000,MATCH($A2905,'Glade MR'!$X$4:$X$3000,0),1),"-"),"@")))</f>
        <v>-</v>
      </c>
      <c r="P2905" s="173" t="str">
        <f t="shared" si="91"/>
        <v>Not Found</v>
      </c>
      <c r="Q2905" t="str" cm="1">
        <f t="array" ref="Q2905">IF(SUMPRODUCT((TRIM(L2905:O2905)&lt;&gt;"-")*1)=0,
    "No Data",
    IF(COUNTIF(L2905:O2905,INDEX(_xlfn._xlws.FILTER(L2905:O2905,TRIM(L2905:O2905)&lt;&gt;"-"),1))=SUMPRODUCT((TRIM(L2905:O2905)&lt;&gt;"-")*1),
    "No Change",
    "Change"))</f>
        <v>No Data</v>
      </c>
    </row>
    <row r="2906" spans="1:17" x14ac:dyDescent="0.3">
      <c r="A2906" t="s">
        <v>3188</v>
      </c>
      <c r="C2906" s="160" t="str">
        <f>TRIM(CLEAN(TEXT(IFERROR(INDEX('Snakeden MR'!$B$4:$C$3028,MATCH($A2906,'Snakeden MR'!$C$4:$C$3028,0),1),"-"),"@")))</f>
        <v>-</v>
      </c>
      <c r="D2906" s="147" t="str">
        <f>TRIM(CLEAN(TEXT(IFERROR(INDEX('Snakeden MR'!$I$4:$J$3028,MATCH($A2906,'Snakeden MR'!$J$4:$J$3028,0),1),"-"),"@")))</f>
        <v>-</v>
      </c>
      <c r="E2906" s="147" t="str">
        <f>TRIM(CLEAN(TEXT(IFERROR(INDEX('Snakeden MR'!$P$4:$Q$3028,MATCH($A2906,'Snakeden MR'!$Q$4:$Q$3028,0),1),"-"),"@")))</f>
        <v>-</v>
      </c>
      <c r="F2906" s="147" t="str">
        <f>TRIM(CLEAN(TEXT(IFERROR(INDEX('Snakeden MR'!$W$4:$X$3028,MATCH($A2906,'Snakeden MR'!$X$4:$X$3028,0),1),"-"),"@")))</f>
        <v>-</v>
      </c>
      <c r="G2906" s="159" t="str">
        <f t="shared" si="90"/>
        <v>Not Found</v>
      </c>
      <c r="H2906" t="str" cm="1">
        <f t="array" ref="H2906">IF(SUMPRODUCT((TRIM(C2906:F2906)&lt;&gt;"-")*1)=0,
    "No Data",
    IF(COUNTIF(C2906:F2906,INDEX(_xlfn._xlws.FILTER(C2906:F2906,TRIM(C2906:F2906)&lt;&gt;"-"),1))=SUMPRODUCT((TRIM(C2906:F2906)&lt;&gt;"-")*1),
    "No Change",
    "Change"))</f>
        <v>No Data</v>
      </c>
      <c r="L2906" s="147" t="str">
        <f>TRIM(CLEAN(TEXT(IFERROR(INDEX('Glade MR'!$B$4:$C$3000,MATCH($A2906,'Glade MR'!$C$4:$C$3000,0),1),"-"),"@")))</f>
        <v>-</v>
      </c>
      <c r="M2906" s="147" t="str">
        <f>TRIM(CLEAN(TEXT(IFERROR(INDEX('Glade MR'!$I$4:$J$3000,MATCH($A2906,'Glade MR'!$J$4:$J$3000,0),1),"-"),"@")))</f>
        <v>-</v>
      </c>
      <c r="N2906" s="147" t="str">
        <f>TRIM(CLEAN(TEXT(IFERROR(INDEX('Glade MR'!$P$4:$Q$3000,MATCH($A2906,'Glade MR'!$Q$4:$Q$3000,0),1),"-"),"@")))</f>
        <v>-</v>
      </c>
      <c r="O2906" s="147" t="str">
        <f>TRIM(CLEAN(TEXT(IFERROR(INDEX('Glade MR'!$W$4:$X$3000,MATCH($A2906,'Glade MR'!$X$4:$X$3000,0),1),"-"),"@")))</f>
        <v>-</v>
      </c>
      <c r="P2906" s="173" t="str">
        <f t="shared" si="91"/>
        <v>Not Found</v>
      </c>
      <c r="Q2906" t="str" cm="1">
        <f t="array" ref="Q2906">IF(SUMPRODUCT((TRIM(L2906:O2906)&lt;&gt;"-")*1)=0,
    "No Data",
    IF(COUNTIF(L2906:O2906,INDEX(_xlfn._xlws.FILTER(L2906:O2906,TRIM(L2906:O2906)&lt;&gt;"-"),1))=SUMPRODUCT((TRIM(L2906:O2906)&lt;&gt;"-")*1),
    "No Change",
    "Change"))</f>
        <v>No Data</v>
      </c>
    </row>
    <row r="2907" spans="1:17" x14ac:dyDescent="0.3">
      <c r="A2907" t="s">
        <v>3189</v>
      </c>
      <c r="C2907" s="160" t="str">
        <f>TRIM(CLEAN(TEXT(IFERROR(INDEX('Snakeden MR'!$B$4:$C$3028,MATCH($A2907,'Snakeden MR'!$C$4:$C$3028,0),1),"-"),"@")))</f>
        <v>-</v>
      </c>
      <c r="D2907" s="147" t="str">
        <f>TRIM(CLEAN(TEXT(IFERROR(INDEX('Snakeden MR'!$I$4:$J$3028,MATCH($A2907,'Snakeden MR'!$J$4:$J$3028,0),1),"-"),"@")))</f>
        <v>-</v>
      </c>
      <c r="E2907" s="147" t="str">
        <f>TRIM(CLEAN(TEXT(IFERROR(INDEX('Snakeden MR'!$P$4:$Q$3028,MATCH($A2907,'Snakeden MR'!$Q$4:$Q$3028,0),1),"-"),"@")))</f>
        <v>-</v>
      </c>
      <c r="F2907" s="147" t="str">
        <f>TRIM(CLEAN(TEXT(IFERROR(INDEX('Snakeden MR'!$W$4:$X$3028,MATCH($A2907,'Snakeden MR'!$X$4:$X$3028,0),1),"-"),"@")))</f>
        <v>-</v>
      </c>
      <c r="G2907" s="159" t="str">
        <f t="shared" si="90"/>
        <v>Not Found</v>
      </c>
      <c r="H2907" t="str" cm="1">
        <f t="array" ref="H2907">IF(SUMPRODUCT((TRIM(C2907:F2907)&lt;&gt;"-")*1)=0,
    "No Data",
    IF(COUNTIF(C2907:F2907,INDEX(_xlfn._xlws.FILTER(C2907:F2907,TRIM(C2907:F2907)&lt;&gt;"-"),1))=SUMPRODUCT((TRIM(C2907:F2907)&lt;&gt;"-")*1),
    "No Change",
    "Change"))</f>
        <v>No Data</v>
      </c>
      <c r="L2907" s="147" t="str">
        <f>TRIM(CLEAN(TEXT(IFERROR(INDEX('Glade MR'!$B$4:$C$3000,MATCH($A2907,'Glade MR'!$C$4:$C$3000,0),1),"-"),"@")))</f>
        <v>-</v>
      </c>
      <c r="M2907" s="147" t="str">
        <f>TRIM(CLEAN(TEXT(IFERROR(INDEX('Glade MR'!$I$4:$J$3000,MATCH($A2907,'Glade MR'!$J$4:$J$3000,0),1),"-"),"@")))</f>
        <v>-</v>
      </c>
      <c r="N2907" s="147" t="str">
        <f>TRIM(CLEAN(TEXT(IFERROR(INDEX('Glade MR'!$P$4:$Q$3000,MATCH($A2907,'Glade MR'!$Q$4:$Q$3000,0),1),"-"),"@")))</f>
        <v>-</v>
      </c>
      <c r="O2907" s="147" t="str">
        <f>TRIM(CLEAN(TEXT(IFERROR(INDEX('Glade MR'!$W$4:$X$3000,MATCH($A2907,'Glade MR'!$X$4:$X$3000,0),1),"-"),"@")))</f>
        <v>-</v>
      </c>
      <c r="P2907" s="173" t="str">
        <f t="shared" si="91"/>
        <v>Not Found</v>
      </c>
      <c r="Q2907" t="str" cm="1">
        <f t="array" ref="Q2907">IF(SUMPRODUCT((TRIM(L2907:O2907)&lt;&gt;"-")*1)=0,
    "No Data",
    IF(COUNTIF(L2907:O2907,INDEX(_xlfn._xlws.FILTER(L2907:O2907,TRIM(L2907:O2907)&lt;&gt;"-"),1))=SUMPRODUCT((TRIM(L2907:O2907)&lt;&gt;"-")*1),
    "No Change",
    "Change"))</f>
        <v>No Data</v>
      </c>
    </row>
    <row r="2908" spans="1:17" x14ac:dyDescent="0.3">
      <c r="A2908" t="s">
        <v>3190</v>
      </c>
      <c r="C2908" s="160" t="str">
        <f>TRIM(CLEAN(TEXT(IFERROR(INDEX('Snakeden MR'!$B$4:$C$3028,MATCH($A2908,'Snakeden MR'!$C$4:$C$3028,0),1),"-"),"@")))</f>
        <v>-</v>
      </c>
      <c r="D2908" s="147" t="str">
        <f>TRIM(CLEAN(TEXT(IFERROR(INDEX('Snakeden MR'!$I$4:$J$3028,MATCH($A2908,'Snakeden MR'!$J$4:$J$3028,0),1),"-"),"@")))</f>
        <v>-</v>
      </c>
      <c r="E2908" s="147" t="str">
        <f>TRIM(CLEAN(TEXT(IFERROR(INDEX('Snakeden MR'!$P$4:$Q$3028,MATCH($A2908,'Snakeden MR'!$Q$4:$Q$3028,0),1),"-"),"@")))</f>
        <v>-</v>
      </c>
      <c r="F2908" s="147" t="str">
        <f>TRIM(CLEAN(TEXT(IFERROR(INDEX('Snakeden MR'!$W$4:$X$3028,MATCH($A2908,'Snakeden MR'!$X$4:$X$3028,0),1),"-"),"@")))</f>
        <v>-</v>
      </c>
      <c r="G2908" s="159" t="str">
        <f t="shared" si="90"/>
        <v>Not Found</v>
      </c>
      <c r="H2908" t="str" cm="1">
        <f t="array" ref="H2908">IF(SUMPRODUCT((TRIM(C2908:F2908)&lt;&gt;"-")*1)=0,
    "No Data",
    IF(COUNTIF(C2908:F2908,INDEX(_xlfn._xlws.FILTER(C2908:F2908,TRIM(C2908:F2908)&lt;&gt;"-"),1))=SUMPRODUCT((TRIM(C2908:F2908)&lt;&gt;"-")*1),
    "No Change",
    "Change"))</f>
        <v>No Data</v>
      </c>
      <c r="L2908" s="147" t="str">
        <f>TRIM(CLEAN(TEXT(IFERROR(INDEX('Glade MR'!$B$4:$C$3000,MATCH($A2908,'Glade MR'!$C$4:$C$3000,0),1),"-"),"@")))</f>
        <v>-</v>
      </c>
      <c r="M2908" s="147" t="str">
        <f>TRIM(CLEAN(TEXT(IFERROR(INDEX('Glade MR'!$I$4:$J$3000,MATCH($A2908,'Glade MR'!$J$4:$J$3000,0),1),"-"),"@")))</f>
        <v>-</v>
      </c>
      <c r="N2908" s="147" t="str">
        <f>TRIM(CLEAN(TEXT(IFERROR(INDEX('Glade MR'!$P$4:$Q$3000,MATCH($A2908,'Glade MR'!$Q$4:$Q$3000,0),1),"-"),"@")))</f>
        <v>-</v>
      </c>
      <c r="O2908" s="147" t="str">
        <f>TRIM(CLEAN(TEXT(IFERROR(INDEX('Glade MR'!$W$4:$X$3000,MATCH($A2908,'Glade MR'!$X$4:$X$3000,0),1),"-"),"@")))</f>
        <v>-</v>
      </c>
      <c r="P2908" s="173" t="str">
        <f t="shared" si="91"/>
        <v>Not Found</v>
      </c>
      <c r="Q2908" t="str" cm="1">
        <f t="array" ref="Q2908">IF(SUMPRODUCT((TRIM(L2908:O2908)&lt;&gt;"-")*1)=0,
    "No Data",
    IF(COUNTIF(L2908:O2908,INDEX(_xlfn._xlws.FILTER(L2908:O2908,TRIM(L2908:O2908)&lt;&gt;"-"),1))=SUMPRODUCT((TRIM(L2908:O2908)&lt;&gt;"-")*1),
    "No Change",
    "Change"))</f>
        <v>No Data</v>
      </c>
    </row>
    <row r="2909" spans="1:17" x14ac:dyDescent="0.3">
      <c r="A2909" t="s">
        <v>3191</v>
      </c>
      <c r="C2909" s="160" t="str">
        <f>TRIM(CLEAN(TEXT(IFERROR(INDEX('Snakeden MR'!$B$4:$C$3028,MATCH($A2909,'Snakeden MR'!$C$4:$C$3028,0),1),"-"),"@")))</f>
        <v>-</v>
      </c>
      <c r="D2909" s="147" t="str">
        <f>TRIM(CLEAN(TEXT(IFERROR(INDEX('Snakeden MR'!$I$4:$J$3028,MATCH($A2909,'Snakeden MR'!$J$4:$J$3028,0),1),"-"),"@")))</f>
        <v>-</v>
      </c>
      <c r="E2909" s="147" t="str">
        <f>TRIM(CLEAN(TEXT(IFERROR(INDEX('Snakeden MR'!$P$4:$Q$3028,MATCH($A2909,'Snakeden MR'!$Q$4:$Q$3028,0),1),"-"),"@")))</f>
        <v>-</v>
      </c>
      <c r="F2909" s="147" t="str">
        <f>TRIM(CLEAN(TEXT(IFERROR(INDEX('Snakeden MR'!$W$4:$X$3028,MATCH($A2909,'Snakeden MR'!$X$4:$X$3028,0),1),"-"),"@")))</f>
        <v>-</v>
      </c>
      <c r="G2909" s="159" t="str">
        <f t="shared" si="90"/>
        <v>Not Found</v>
      </c>
      <c r="H2909" t="str" cm="1">
        <f t="array" ref="H2909">IF(SUMPRODUCT((TRIM(C2909:F2909)&lt;&gt;"-")*1)=0,
    "No Data",
    IF(COUNTIF(C2909:F2909,INDEX(_xlfn._xlws.FILTER(C2909:F2909,TRIM(C2909:F2909)&lt;&gt;"-"),1))=SUMPRODUCT((TRIM(C2909:F2909)&lt;&gt;"-")*1),
    "No Change",
    "Change"))</f>
        <v>No Data</v>
      </c>
      <c r="L2909" s="147" t="str">
        <f>TRIM(CLEAN(TEXT(IFERROR(INDEX('Glade MR'!$B$4:$C$3000,MATCH($A2909,'Glade MR'!$C$4:$C$3000,0),1),"-"),"@")))</f>
        <v>-</v>
      </c>
      <c r="M2909" s="147" t="str">
        <f>TRIM(CLEAN(TEXT(IFERROR(INDEX('Glade MR'!$I$4:$J$3000,MATCH($A2909,'Glade MR'!$J$4:$J$3000,0),1),"-"),"@")))</f>
        <v>-</v>
      </c>
      <c r="N2909" s="147" t="str">
        <f>TRIM(CLEAN(TEXT(IFERROR(INDEX('Glade MR'!$P$4:$Q$3000,MATCH($A2909,'Glade MR'!$Q$4:$Q$3000,0),1),"-"),"@")))</f>
        <v>-</v>
      </c>
      <c r="O2909" s="147" t="str">
        <f>TRIM(CLEAN(TEXT(IFERROR(INDEX('Glade MR'!$W$4:$X$3000,MATCH($A2909,'Glade MR'!$X$4:$X$3000,0),1),"-"),"@")))</f>
        <v>-</v>
      </c>
      <c r="P2909" s="173" t="str">
        <f t="shared" si="91"/>
        <v>Not Found</v>
      </c>
      <c r="Q2909" t="str" cm="1">
        <f t="array" ref="Q2909">IF(SUMPRODUCT((TRIM(L2909:O2909)&lt;&gt;"-")*1)=0,
    "No Data",
    IF(COUNTIF(L2909:O2909,INDEX(_xlfn._xlws.FILTER(L2909:O2909,TRIM(L2909:O2909)&lt;&gt;"-"),1))=SUMPRODUCT((TRIM(L2909:O2909)&lt;&gt;"-")*1),
    "No Change",
    "Change"))</f>
        <v>No Data</v>
      </c>
    </row>
    <row r="2910" spans="1:17" x14ac:dyDescent="0.3">
      <c r="A2910" t="s">
        <v>3192</v>
      </c>
      <c r="C2910" s="160" t="str">
        <f>TRIM(CLEAN(TEXT(IFERROR(INDEX('Snakeden MR'!$B$4:$C$3028,MATCH($A2910,'Snakeden MR'!$C$4:$C$3028,0),1),"-"),"@")))</f>
        <v>-</v>
      </c>
      <c r="D2910" s="147" t="str">
        <f>TRIM(CLEAN(TEXT(IFERROR(INDEX('Snakeden MR'!$I$4:$J$3028,MATCH($A2910,'Snakeden MR'!$J$4:$J$3028,0),1),"-"),"@")))</f>
        <v>-</v>
      </c>
      <c r="E2910" s="147" t="str">
        <f>TRIM(CLEAN(TEXT(IFERROR(INDEX('Snakeden MR'!$P$4:$Q$3028,MATCH($A2910,'Snakeden MR'!$Q$4:$Q$3028,0),1),"-"),"@")))</f>
        <v>-</v>
      </c>
      <c r="F2910" s="147" t="str">
        <f>TRIM(CLEAN(TEXT(IFERROR(INDEX('Snakeden MR'!$W$4:$X$3028,MATCH($A2910,'Snakeden MR'!$X$4:$X$3028,0),1),"-"),"@")))</f>
        <v>-</v>
      </c>
      <c r="G2910" s="159" t="str">
        <f t="shared" si="90"/>
        <v>Not Found</v>
      </c>
      <c r="H2910" t="str" cm="1">
        <f t="array" ref="H2910">IF(SUMPRODUCT((TRIM(C2910:F2910)&lt;&gt;"-")*1)=0,
    "No Data",
    IF(COUNTIF(C2910:F2910,INDEX(_xlfn._xlws.FILTER(C2910:F2910,TRIM(C2910:F2910)&lt;&gt;"-"),1))=SUMPRODUCT((TRIM(C2910:F2910)&lt;&gt;"-")*1),
    "No Change",
    "Change"))</f>
        <v>No Data</v>
      </c>
      <c r="L2910" s="147" t="str">
        <f>TRIM(CLEAN(TEXT(IFERROR(INDEX('Glade MR'!$B$4:$C$3000,MATCH($A2910,'Glade MR'!$C$4:$C$3000,0),1),"-"),"@")))</f>
        <v>-</v>
      </c>
      <c r="M2910" s="147" t="str">
        <f>TRIM(CLEAN(TEXT(IFERROR(INDEX('Glade MR'!$I$4:$J$3000,MATCH($A2910,'Glade MR'!$J$4:$J$3000,0),1),"-"),"@")))</f>
        <v>-</v>
      </c>
      <c r="N2910" s="147" t="str">
        <f>TRIM(CLEAN(TEXT(IFERROR(INDEX('Glade MR'!$P$4:$Q$3000,MATCH($A2910,'Glade MR'!$Q$4:$Q$3000,0),1),"-"),"@")))</f>
        <v>-</v>
      </c>
      <c r="O2910" s="147" t="str">
        <f>TRIM(CLEAN(TEXT(IFERROR(INDEX('Glade MR'!$W$4:$X$3000,MATCH($A2910,'Glade MR'!$X$4:$X$3000,0),1),"-"),"@")))</f>
        <v>-</v>
      </c>
      <c r="P2910" s="173" t="str">
        <f t="shared" si="91"/>
        <v>Not Found</v>
      </c>
      <c r="Q2910" t="str" cm="1">
        <f t="array" ref="Q2910">IF(SUMPRODUCT((TRIM(L2910:O2910)&lt;&gt;"-")*1)=0,
    "No Data",
    IF(COUNTIF(L2910:O2910,INDEX(_xlfn._xlws.FILTER(L2910:O2910,TRIM(L2910:O2910)&lt;&gt;"-"),1))=SUMPRODUCT((TRIM(L2910:O2910)&lt;&gt;"-")*1),
    "No Change",
    "Change"))</f>
        <v>No Data</v>
      </c>
    </row>
    <row r="2911" spans="1:17" x14ac:dyDescent="0.3">
      <c r="A2911" t="s">
        <v>3193</v>
      </c>
      <c r="C2911" s="160" t="str">
        <f>TRIM(CLEAN(TEXT(IFERROR(INDEX('Snakeden MR'!$B$4:$C$3028,MATCH($A2911,'Snakeden MR'!$C$4:$C$3028,0),1),"-"),"@")))</f>
        <v>-</v>
      </c>
      <c r="D2911" s="147" t="str">
        <f>TRIM(CLEAN(TEXT(IFERROR(INDEX('Snakeden MR'!$I$4:$J$3028,MATCH($A2911,'Snakeden MR'!$J$4:$J$3028,0),1),"-"),"@")))</f>
        <v>-</v>
      </c>
      <c r="E2911" s="147" t="str">
        <f>TRIM(CLEAN(TEXT(IFERROR(INDEX('Snakeden MR'!$P$4:$Q$3028,MATCH($A2911,'Snakeden MR'!$Q$4:$Q$3028,0),1),"-"),"@")))</f>
        <v>-</v>
      </c>
      <c r="F2911" s="147" t="str">
        <f>TRIM(CLEAN(TEXT(IFERROR(INDEX('Snakeden MR'!$W$4:$X$3028,MATCH($A2911,'Snakeden MR'!$X$4:$X$3028,0),1),"-"),"@")))</f>
        <v>-</v>
      </c>
      <c r="G2911" s="159" t="str">
        <f t="shared" si="90"/>
        <v>Not Found</v>
      </c>
      <c r="H2911" t="str" cm="1">
        <f t="array" ref="H2911">IF(SUMPRODUCT((TRIM(C2911:F2911)&lt;&gt;"-")*1)=0,
    "No Data",
    IF(COUNTIF(C2911:F2911,INDEX(_xlfn._xlws.FILTER(C2911:F2911,TRIM(C2911:F2911)&lt;&gt;"-"),1))=SUMPRODUCT((TRIM(C2911:F2911)&lt;&gt;"-")*1),
    "No Change",
    "Change"))</f>
        <v>No Data</v>
      </c>
      <c r="L2911" s="147" t="str">
        <f>TRIM(CLEAN(TEXT(IFERROR(INDEX('Glade MR'!$B$4:$C$3000,MATCH($A2911,'Glade MR'!$C$4:$C$3000,0),1),"-"),"@")))</f>
        <v>-</v>
      </c>
      <c r="M2911" s="147" t="str">
        <f>TRIM(CLEAN(TEXT(IFERROR(INDEX('Glade MR'!$I$4:$J$3000,MATCH($A2911,'Glade MR'!$J$4:$J$3000,0),1),"-"),"@")))</f>
        <v>-</v>
      </c>
      <c r="N2911" s="147" t="str">
        <f>TRIM(CLEAN(TEXT(IFERROR(INDEX('Glade MR'!$P$4:$Q$3000,MATCH($A2911,'Glade MR'!$Q$4:$Q$3000,0),1),"-"),"@")))</f>
        <v>-</v>
      </c>
      <c r="O2911" s="147" t="str">
        <f>TRIM(CLEAN(TEXT(IFERROR(INDEX('Glade MR'!$W$4:$X$3000,MATCH($A2911,'Glade MR'!$X$4:$X$3000,0),1),"-"),"@")))</f>
        <v>-</v>
      </c>
      <c r="P2911" s="173" t="str">
        <f t="shared" si="91"/>
        <v>Not Found</v>
      </c>
      <c r="Q2911" t="str" cm="1">
        <f t="array" ref="Q2911">IF(SUMPRODUCT((TRIM(L2911:O2911)&lt;&gt;"-")*1)=0,
    "No Data",
    IF(COUNTIF(L2911:O2911,INDEX(_xlfn._xlws.FILTER(L2911:O2911,TRIM(L2911:O2911)&lt;&gt;"-"),1))=SUMPRODUCT((TRIM(L2911:O2911)&lt;&gt;"-")*1),
    "No Change",
    "Change"))</f>
        <v>No Data</v>
      </c>
    </row>
    <row r="2912" spans="1:17" x14ac:dyDescent="0.3">
      <c r="A2912" t="s">
        <v>3194</v>
      </c>
      <c r="C2912" s="160" t="str">
        <f>TRIM(CLEAN(TEXT(IFERROR(INDEX('Snakeden MR'!$B$4:$C$3028,MATCH($A2912,'Snakeden MR'!$C$4:$C$3028,0),1),"-"),"@")))</f>
        <v>-</v>
      </c>
      <c r="D2912" s="147" t="str">
        <f>TRIM(CLEAN(TEXT(IFERROR(INDEX('Snakeden MR'!$I$4:$J$3028,MATCH($A2912,'Snakeden MR'!$J$4:$J$3028,0),1),"-"),"@")))</f>
        <v>-</v>
      </c>
      <c r="E2912" s="147" t="str">
        <f>TRIM(CLEAN(TEXT(IFERROR(INDEX('Snakeden MR'!$P$4:$Q$3028,MATCH($A2912,'Snakeden MR'!$Q$4:$Q$3028,0),1),"-"),"@")))</f>
        <v>-</v>
      </c>
      <c r="F2912" s="147" t="str">
        <f>TRIM(CLEAN(TEXT(IFERROR(INDEX('Snakeden MR'!$W$4:$X$3028,MATCH($A2912,'Snakeden MR'!$X$4:$X$3028,0),1),"-"),"@")))</f>
        <v>-</v>
      </c>
      <c r="G2912" s="159" t="str">
        <f t="shared" si="90"/>
        <v>Not Found</v>
      </c>
      <c r="H2912" t="str" cm="1">
        <f t="array" ref="H2912">IF(SUMPRODUCT((TRIM(C2912:F2912)&lt;&gt;"-")*1)=0,
    "No Data",
    IF(COUNTIF(C2912:F2912,INDEX(_xlfn._xlws.FILTER(C2912:F2912,TRIM(C2912:F2912)&lt;&gt;"-"),1))=SUMPRODUCT((TRIM(C2912:F2912)&lt;&gt;"-")*1),
    "No Change",
    "Change"))</f>
        <v>No Data</v>
      </c>
      <c r="L2912" s="147" t="str">
        <f>TRIM(CLEAN(TEXT(IFERROR(INDEX('Glade MR'!$B$4:$C$3000,MATCH($A2912,'Glade MR'!$C$4:$C$3000,0),1),"-"),"@")))</f>
        <v>-</v>
      </c>
      <c r="M2912" s="147" t="str">
        <f>TRIM(CLEAN(TEXT(IFERROR(INDEX('Glade MR'!$I$4:$J$3000,MATCH($A2912,'Glade MR'!$J$4:$J$3000,0),1),"-"),"@")))</f>
        <v>-</v>
      </c>
      <c r="N2912" s="147" t="str">
        <f>TRIM(CLEAN(TEXT(IFERROR(INDEX('Glade MR'!$P$4:$Q$3000,MATCH($A2912,'Glade MR'!$Q$4:$Q$3000,0),1),"-"),"@")))</f>
        <v>-</v>
      </c>
      <c r="O2912" s="147" t="str">
        <f>TRIM(CLEAN(TEXT(IFERROR(INDEX('Glade MR'!$W$4:$X$3000,MATCH($A2912,'Glade MR'!$X$4:$X$3000,0),1),"-"),"@")))</f>
        <v>-</v>
      </c>
      <c r="P2912" s="173" t="str">
        <f t="shared" si="91"/>
        <v>Not Found</v>
      </c>
      <c r="Q2912" t="str" cm="1">
        <f t="array" ref="Q2912">IF(SUMPRODUCT((TRIM(L2912:O2912)&lt;&gt;"-")*1)=0,
    "No Data",
    IF(COUNTIF(L2912:O2912,INDEX(_xlfn._xlws.FILTER(L2912:O2912,TRIM(L2912:O2912)&lt;&gt;"-"),1))=SUMPRODUCT((TRIM(L2912:O2912)&lt;&gt;"-")*1),
    "No Change",
    "Change"))</f>
        <v>No Data</v>
      </c>
    </row>
    <row r="2913" spans="1:17" x14ac:dyDescent="0.3">
      <c r="A2913" t="s">
        <v>3195</v>
      </c>
      <c r="C2913" s="160" t="str">
        <f>TRIM(CLEAN(TEXT(IFERROR(INDEX('Snakeden MR'!$B$4:$C$3028,MATCH($A2913,'Snakeden MR'!$C$4:$C$3028,0),1),"-"),"@")))</f>
        <v>-</v>
      </c>
      <c r="D2913" s="147" t="str">
        <f>TRIM(CLEAN(TEXT(IFERROR(INDEX('Snakeden MR'!$I$4:$J$3028,MATCH($A2913,'Snakeden MR'!$J$4:$J$3028,0),1),"-"),"@")))</f>
        <v>-</v>
      </c>
      <c r="E2913" s="147" t="str">
        <f>TRIM(CLEAN(TEXT(IFERROR(INDEX('Snakeden MR'!$P$4:$Q$3028,MATCH($A2913,'Snakeden MR'!$Q$4:$Q$3028,0),1),"-"),"@")))</f>
        <v>-</v>
      </c>
      <c r="F2913" s="147" t="str">
        <f>TRIM(CLEAN(TEXT(IFERROR(INDEX('Snakeden MR'!$W$4:$X$3028,MATCH($A2913,'Snakeden MR'!$X$4:$X$3028,0),1),"-"),"@")))</f>
        <v>-</v>
      </c>
      <c r="G2913" s="159" t="str">
        <f t="shared" si="90"/>
        <v>Not Found</v>
      </c>
      <c r="H2913" t="str" cm="1">
        <f t="array" ref="H2913">IF(SUMPRODUCT((TRIM(C2913:F2913)&lt;&gt;"-")*1)=0,
    "No Data",
    IF(COUNTIF(C2913:F2913,INDEX(_xlfn._xlws.FILTER(C2913:F2913,TRIM(C2913:F2913)&lt;&gt;"-"),1))=SUMPRODUCT((TRIM(C2913:F2913)&lt;&gt;"-")*1),
    "No Change",
    "Change"))</f>
        <v>No Data</v>
      </c>
      <c r="L2913" s="147" t="str">
        <f>TRIM(CLEAN(TEXT(IFERROR(INDEX('Glade MR'!$B$4:$C$3000,MATCH($A2913,'Glade MR'!$C$4:$C$3000,0),1),"-"),"@")))</f>
        <v>-</v>
      </c>
      <c r="M2913" s="147" t="str">
        <f>TRIM(CLEAN(TEXT(IFERROR(INDEX('Glade MR'!$I$4:$J$3000,MATCH($A2913,'Glade MR'!$J$4:$J$3000,0),1),"-"),"@")))</f>
        <v>-</v>
      </c>
      <c r="N2913" s="147" t="str">
        <f>TRIM(CLEAN(TEXT(IFERROR(INDEX('Glade MR'!$P$4:$Q$3000,MATCH($A2913,'Glade MR'!$Q$4:$Q$3000,0),1),"-"),"@")))</f>
        <v>-</v>
      </c>
      <c r="O2913" s="147" t="str">
        <f>TRIM(CLEAN(TEXT(IFERROR(INDEX('Glade MR'!$W$4:$X$3000,MATCH($A2913,'Glade MR'!$X$4:$X$3000,0),1),"-"),"@")))</f>
        <v>-</v>
      </c>
      <c r="P2913" s="173" t="str">
        <f t="shared" si="91"/>
        <v>Not Found</v>
      </c>
      <c r="Q2913" t="str" cm="1">
        <f t="array" ref="Q2913">IF(SUMPRODUCT((TRIM(L2913:O2913)&lt;&gt;"-")*1)=0,
    "No Data",
    IF(COUNTIF(L2913:O2913,INDEX(_xlfn._xlws.FILTER(L2913:O2913,TRIM(L2913:O2913)&lt;&gt;"-"),1))=SUMPRODUCT((TRIM(L2913:O2913)&lt;&gt;"-")*1),
    "No Change",
    "Change"))</f>
        <v>No Data</v>
      </c>
    </row>
    <row r="2914" spans="1:17" x14ac:dyDescent="0.3">
      <c r="A2914" t="s">
        <v>3196</v>
      </c>
      <c r="C2914" s="160" t="str">
        <f>TRIM(CLEAN(TEXT(IFERROR(INDEX('Snakeden MR'!$B$4:$C$3028,MATCH($A2914,'Snakeden MR'!$C$4:$C$3028,0),1),"-"),"@")))</f>
        <v>-</v>
      </c>
      <c r="D2914" s="147" t="str">
        <f>TRIM(CLEAN(TEXT(IFERROR(INDEX('Snakeden MR'!$I$4:$J$3028,MATCH($A2914,'Snakeden MR'!$J$4:$J$3028,0),1),"-"),"@")))</f>
        <v>-</v>
      </c>
      <c r="E2914" s="147" t="str">
        <f>TRIM(CLEAN(TEXT(IFERROR(INDEX('Snakeden MR'!$P$4:$Q$3028,MATCH($A2914,'Snakeden MR'!$Q$4:$Q$3028,0),1),"-"),"@")))</f>
        <v>-</v>
      </c>
      <c r="F2914" s="147" t="str">
        <f>TRIM(CLEAN(TEXT(IFERROR(INDEX('Snakeden MR'!$W$4:$X$3028,MATCH($A2914,'Snakeden MR'!$X$4:$X$3028,0),1),"-"),"@")))</f>
        <v>-</v>
      </c>
      <c r="G2914" s="159" t="str">
        <f t="shared" si="90"/>
        <v>Not Found</v>
      </c>
      <c r="H2914" t="str" cm="1">
        <f t="array" ref="H2914">IF(SUMPRODUCT((TRIM(C2914:F2914)&lt;&gt;"-")*1)=0,
    "No Data",
    IF(COUNTIF(C2914:F2914,INDEX(_xlfn._xlws.FILTER(C2914:F2914,TRIM(C2914:F2914)&lt;&gt;"-"),1))=SUMPRODUCT((TRIM(C2914:F2914)&lt;&gt;"-")*1),
    "No Change",
    "Change"))</f>
        <v>No Data</v>
      </c>
      <c r="L2914" s="147" t="str">
        <f>TRIM(CLEAN(TEXT(IFERROR(INDEX('Glade MR'!$B$4:$C$3000,MATCH($A2914,'Glade MR'!$C$4:$C$3000,0),1),"-"),"@")))</f>
        <v>-</v>
      </c>
      <c r="M2914" s="147" t="str">
        <f>TRIM(CLEAN(TEXT(IFERROR(INDEX('Glade MR'!$I$4:$J$3000,MATCH($A2914,'Glade MR'!$J$4:$J$3000,0),1),"-"),"@")))</f>
        <v>-</v>
      </c>
      <c r="N2914" s="147" t="str">
        <f>TRIM(CLEAN(TEXT(IFERROR(INDEX('Glade MR'!$P$4:$Q$3000,MATCH($A2914,'Glade MR'!$Q$4:$Q$3000,0),1),"-"),"@")))</f>
        <v>-</v>
      </c>
      <c r="O2914" s="147" t="str">
        <f>TRIM(CLEAN(TEXT(IFERROR(INDEX('Glade MR'!$W$4:$X$3000,MATCH($A2914,'Glade MR'!$X$4:$X$3000,0),1),"-"),"@")))</f>
        <v>-</v>
      </c>
      <c r="P2914" s="173" t="str">
        <f t="shared" si="91"/>
        <v>Not Found</v>
      </c>
      <c r="Q2914" t="str" cm="1">
        <f t="array" ref="Q2914">IF(SUMPRODUCT((TRIM(L2914:O2914)&lt;&gt;"-")*1)=0,
    "No Data",
    IF(COUNTIF(L2914:O2914,INDEX(_xlfn._xlws.FILTER(L2914:O2914,TRIM(L2914:O2914)&lt;&gt;"-"),1))=SUMPRODUCT((TRIM(L2914:O2914)&lt;&gt;"-")*1),
    "No Change",
    "Change"))</f>
        <v>No Data</v>
      </c>
    </row>
    <row r="2915" spans="1:17" x14ac:dyDescent="0.3">
      <c r="A2915" t="s">
        <v>3197</v>
      </c>
      <c r="C2915" s="160" t="str">
        <f>TRIM(CLEAN(TEXT(IFERROR(INDEX('Snakeden MR'!$B$4:$C$3028,MATCH($A2915,'Snakeden MR'!$C$4:$C$3028,0),1),"-"),"@")))</f>
        <v>-</v>
      </c>
      <c r="D2915" s="147" t="str">
        <f>TRIM(CLEAN(TEXT(IFERROR(INDEX('Snakeden MR'!$I$4:$J$3028,MATCH($A2915,'Snakeden MR'!$J$4:$J$3028,0),1),"-"),"@")))</f>
        <v>-</v>
      </c>
      <c r="E2915" s="147" t="str">
        <f>TRIM(CLEAN(TEXT(IFERROR(INDEX('Snakeden MR'!$P$4:$Q$3028,MATCH($A2915,'Snakeden MR'!$Q$4:$Q$3028,0),1),"-"),"@")))</f>
        <v>-</v>
      </c>
      <c r="F2915" s="147" t="str">
        <f>TRIM(CLEAN(TEXT(IFERROR(INDEX('Snakeden MR'!$W$4:$X$3028,MATCH($A2915,'Snakeden MR'!$X$4:$X$3028,0),1),"-"),"@")))</f>
        <v>-</v>
      </c>
      <c r="G2915" s="159" t="str">
        <f t="shared" si="90"/>
        <v>Not Found</v>
      </c>
      <c r="H2915" t="str" cm="1">
        <f t="array" ref="H2915">IF(SUMPRODUCT((TRIM(C2915:F2915)&lt;&gt;"-")*1)=0,
    "No Data",
    IF(COUNTIF(C2915:F2915,INDEX(_xlfn._xlws.FILTER(C2915:F2915,TRIM(C2915:F2915)&lt;&gt;"-"),1))=SUMPRODUCT((TRIM(C2915:F2915)&lt;&gt;"-")*1),
    "No Change",
    "Change"))</f>
        <v>No Data</v>
      </c>
      <c r="L2915" s="147" t="str">
        <f>TRIM(CLEAN(TEXT(IFERROR(INDEX('Glade MR'!$B$4:$C$3000,MATCH($A2915,'Glade MR'!$C$4:$C$3000,0),1),"-"),"@")))</f>
        <v>-</v>
      </c>
      <c r="M2915" s="147" t="str">
        <f>TRIM(CLEAN(TEXT(IFERROR(INDEX('Glade MR'!$I$4:$J$3000,MATCH($A2915,'Glade MR'!$J$4:$J$3000,0),1),"-"),"@")))</f>
        <v>-</v>
      </c>
      <c r="N2915" s="147" t="str">
        <f>TRIM(CLEAN(TEXT(IFERROR(INDEX('Glade MR'!$P$4:$Q$3000,MATCH($A2915,'Glade MR'!$Q$4:$Q$3000,0),1),"-"),"@")))</f>
        <v>-</v>
      </c>
      <c r="O2915" s="147" t="str">
        <f>TRIM(CLEAN(TEXT(IFERROR(INDEX('Glade MR'!$W$4:$X$3000,MATCH($A2915,'Glade MR'!$X$4:$X$3000,0),1),"-"),"@")))</f>
        <v>-</v>
      </c>
      <c r="P2915" s="173" t="str">
        <f t="shared" si="91"/>
        <v>Not Found</v>
      </c>
      <c r="Q2915" t="str" cm="1">
        <f t="array" ref="Q2915">IF(SUMPRODUCT((TRIM(L2915:O2915)&lt;&gt;"-")*1)=0,
    "No Data",
    IF(COUNTIF(L2915:O2915,INDEX(_xlfn._xlws.FILTER(L2915:O2915,TRIM(L2915:O2915)&lt;&gt;"-"),1))=SUMPRODUCT((TRIM(L2915:O2915)&lt;&gt;"-")*1),
    "No Change",
    "Change"))</f>
        <v>No Data</v>
      </c>
    </row>
    <row r="2916" spans="1:17" x14ac:dyDescent="0.3">
      <c r="A2916" t="s">
        <v>3198</v>
      </c>
      <c r="C2916" s="160" t="str">
        <f>TRIM(CLEAN(TEXT(IFERROR(INDEX('Snakeden MR'!$B$4:$C$3028,MATCH($A2916,'Snakeden MR'!$C$4:$C$3028,0),1),"-"),"@")))</f>
        <v>-</v>
      </c>
      <c r="D2916" s="147" t="str">
        <f>TRIM(CLEAN(TEXT(IFERROR(INDEX('Snakeden MR'!$I$4:$J$3028,MATCH($A2916,'Snakeden MR'!$J$4:$J$3028,0),1),"-"),"@")))</f>
        <v>-</v>
      </c>
      <c r="E2916" s="147" t="str">
        <f>TRIM(CLEAN(TEXT(IFERROR(INDEX('Snakeden MR'!$P$4:$Q$3028,MATCH($A2916,'Snakeden MR'!$Q$4:$Q$3028,0),1),"-"),"@")))</f>
        <v>-</v>
      </c>
      <c r="F2916" s="147" t="str">
        <f>TRIM(CLEAN(TEXT(IFERROR(INDEX('Snakeden MR'!$W$4:$X$3028,MATCH($A2916,'Snakeden MR'!$X$4:$X$3028,0),1),"-"),"@")))</f>
        <v>-</v>
      </c>
      <c r="G2916" s="159" t="str">
        <f t="shared" si="90"/>
        <v>Not Found</v>
      </c>
      <c r="H2916" t="str" cm="1">
        <f t="array" ref="H2916">IF(SUMPRODUCT((TRIM(C2916:F2916)&lt;&gt;"-")*1)=0,
    "No Data",
    IF(COUNTIF(C2916:F2916,INDEX(_xlfn._xlws.FILTER(C2916:F2916,TRIM(C2916:F2916)&lt;&gt;"-"),1))=SUMPRODUCT((TRIM(C2916:F2916)&lt;&gt;"-")*1),
    "No Change",
    "Change"))</f>
        <v>No Data</v>
      </c>
      <c r="L2916" s="147" t="str">
        <f>TRIM(CLEAN(TEXT(IFERROR(INDEX('Glade MR'!$B$4:$C$3000,MATCH($A2916,'Glade MR'!$C$4:$C$3000,0),1),"-"),"@")))</f>
        <v>-</v>
      </c>
      <c r="M2916" s="147" t="str">
        <f>TRIM(CLEAN(TEXT(IFERROR(INDEX('Glade MR'!$I$4:$J$3000,MATCH($A2916,'Glade MR'!$J$4:$J$3000,0),1),"-"),"@")))</f>
        <v>-</v>
      </c>
      <c r="N2916" s="147" t="str">
        <f>TRIM(CLEAN(TEXT(IFERROR(INDEX('Glade MR'!$P$4:$Q$3000,MATCH($A2916,'Glade MR'!$Q$4:$Q$3000,0),1),"-"),"@")))</f>
        <v>-</v>
      </c>
      <c r="O2916" s="147" t="str">
        <f>TRIM(CLEAN(TEXT(IFERROR(INDEX('Glade MR'!$W$4:$X$3000,MATCH($A2916,'Glade MR'!$X$4:$X$3000,0),1),"-"),"@")))</f>
        <v>-</v>
      </c>
      <c r="P2916" s="173" t="str">
        <f t="shared" si="91"/>
        <v>Not Found</v>
      </c>
      <c r="Q2916" t="str" cm="1">
        <f t="array" ref="Q2916">IF(SUMPRODUCT((TRIM(L2916:O2916)&lt;&gt;"-")*1)=0,
    "No Data",
    IF(COUNTIF(L2916:O2916,INDEX(_xlfn._xlws.FILTER(L2916:O2916,TRIM(L2916:O2916)&lt;&gt;"-"),1))=SUMPRODUCT((TRIM(L2916:O2916)&lt;&gt;"-")*1),
    "No Change",
    "Change"))</f>
        <v>No Data</v>
      </c>
    </row>
    <row r="2917" spans="1:17" x14ac:dyDescent="0.3">
      <c r="A2917" t="s">
        <v>3199</v>
      </c>
      <c r="C2917" s="160" t="str">
        <f>TRIM(CLEAN(TEXT(IFERROR(INDEX('Snakeden MR'!$B$4:$C$3028,MATCH($A2917,'Snakeden MR'!$C$4:$C$3028,0),1),"-"),"@")))</f>
        <v>-</v>
      </c>
      <c r="D2917" s="147" t="str">
        <f>TRIM(CLEAN(TEXT(IFERROR(INDEX('Snakeden MR'!$I$4:$J$3028,MATCH($A2917,'Snakeden MR'!$J$4:$J$3028,0),1),"-"),"@")))</f>
        <v>-</v>
      </c>
      <c r="E2917" s="147" t="str">
        <f>TRIM(CLEAN(TEXT(IFERROR(INDEX('Snakeden MR'!$P$4:$Q$3028,MATCH($A2917,'Snakeden MR'!$Q$4:$Q$3028,0),1),"-"),"@")))</f>
        <v>-</v>
      </c>
      <c r="F2917" s="147" t="str">
        <f>TRIM(CLEAN(TEXT(IFERROR(INDEX('Snakeden MR'!$W$4:$X$3028,MATCH($A2917,'Snakeden MR'!$X$4:$X$3028,0),1),"-"),"@")))</f>
        <v>-</v>
      </c>
      <c r="G2917" s="159" t="str">
        <f t="shared" si="90"/>
        <v>Not Found</v>
      </c>
      <c r="H2917" t="str" cm="1">
        <f t="array" ref="H2917">IF(SUMPRODUCT((TRIM(C2917:F2917)&lt;&gt;"-")*1)=0,
    "No Data",
    IF(COUNTIF(C2917:F2917,INDEX(_xlfn._xlws.FILTER(C2917:F2917,TRIM(C2917:F2917)&lt;&gt;"-"),1))=SUMPRODUCT((TRIM(C2917:F2917)&lt;&gt;"-")*1),
    "No Change",
    "Change"))</f>
        <v>No Data</v>
      </c>
      <c r="L2917" s="147" t="str">
        <f>TRIM(CLEAN(TEXT(IFERROR(INDEX('Glade MR'!$B$4:$C$3000,MATCH($A2917,'Glade MR'!$C$4:$C$3000,0),1),"-"),"@")))</f>
        <v>-</v>
      </c>
      <c r="M2917" s="147" t="str">
        <f>TRIM(CLEAN(TEXT(IFERROR(INDEX('Glade MR'!$I$4:$J$3000,MATCH($A2917,'Glade MR'!$J$4:$J$3000,0),1),"-"),"@")))</f>
        <v>-</v>
      </c>
      <c r="N2917" s="147" t="str">
        <f>TRIM(CLEAN(TEXT(IFERROR(INDEX('Glade MR'!$P$4:$Q$3000,MATCH($A2917,'Glade MR'!$Q$4:$Q$3000,0),1),"-"),"@")))</f>
        <v>-</v>
      </c>
      <c r="O2917" s="147" t="str">
        <f>TRIM(CLEAN(TEXT(IFERROR(INDEX('Glade MR'!$W$4:$X$3000,MATCH($A2917,'Glade MR'!$X$4:$X$3000,0),1),"-"),"@")))</f>
        <v>-</v>
      </c>
      <c r="P2917" s="173" t="str">
        <f t="shared" si="91"/>
        <v>Not Found</v>
      </c>
      <c r="Q2917" t="str" cm="1">
        <f t="array" ref="Q2917">IF(SUMPRODUCT((TRIM(L2917:O2917)&lt;&gt;"-")*1)=0,
    "No Data",
    IF(COUNTIF(L2917:O2917,INDEX(_xlfn._xlws.FILTER(L2917:O2917,TRIM(L2917:O2917)&lt;&gt;"-"),1))=SUMPRODUCT((TRIM(L2917:O2917)&lt;&gt;"-")*1),
    "No Change",
    "Change"))</f>
        <v>No Data</v>
      </c>
    </row>
    <row r="2918" spans="1:17" x14ac:dyDescent="0.3">
      <c r="A2918" t="s">
        <v>3200</v>
      </c>
      <c r="C2918" s="160" t="str">
        <f>TRIM(CLEAN(TEXT(IFERROR(INDEX('Snakeden MR'!$B$4:$C$3028,MATCH($A2918,'Snakeden MR'!$C$4:$C$3028,0),1),"-"),"@")))</f>
        <v>-</v>
      </c>
      <c r="D2918" s="147" t="str">
        <f>TRIM(CLEAN(TEXT(IFERROR(INDEX('Snakeden MR'!$I$4:$J$3028,MATCH($A2918,'Snakeden MR'!$J$4:$J$3028,0),1),"-"),"@")))</f>
        <v>-</v>
      </c>
      <c r="E2918" s="147" t="str">
        <f>TRIM(CLEAN(TEXT(IFERROR(INDEX('Snakeden MR'!$P$4:$Q$3028,MATCH($A2918,'Snakeden MR'!$Q$4:$Q$3028,0),1),"-"),"@")))</f>
        <v>-</v>
      </c>
      <c r="F2918" s="147" t="str">
        <f>TRIM(CLEAN(TEXT(IFERROR(INDEX('Snakeden MR'!$W$4:$X$3028,MATCH($A2918,'Snakeden MR'!$X$4:$X$3028,0),1),"-"),"@")))</f>
        <v>-</v>
      </c>
      <c r="G2918" s="159" t="str">
        <f t="shared" si="90"/>
        <v>Not Found</v>
      </c>
      <c r="H2918" t="str" cm="1">
        <f t="array" ref="H2918">IF(SUMPRODUCT((TRIM(C2918:F2918)&lt;&gt;"-")*1)=0,
    "No Data",
    IF(COUNTIF(C2918:F2918,INDEX(_xlfn._xlws.FILTER(C2918:F2918,TRIM(C2918:F2918)&lt;&gt;"-"),1))=SUMPRODUCT((TRIM(C2918:F2918)&lt;&gt;"-")*1),
    "No Change",
    "Change"))</f>
        <v>No Data</v>
      </c>
      <c r="L2918" s="147" t="str">
        <f>TRIM(CLEAN(TEXT(IFERROR(INDEX('Glade MR'!$B$4:$C$3000,MATCH($A2918,'Glade MR'!$C$4:$C$3000,0),1),"-"),"@")))</f>
        <v>-</v>
      </c>
      <c r="M2918" s="147" t="str">
        <f>TRIM(CLEAN(TEXT(IFERROR(INDEX('Glade MR'!$I$4:$J$3000,MATCH($A2918,'Glade MR'!$J$4:$J$3000,0),1),"-"),"@")))</f>
        <v>-</v>
      </c>
      <c r="N2918" s="147" t="str">
        <f>TRIM(CLEAN(TEXT(IFERROR(INDEX('Glade MR'!$P$4:$Q$3000,MATCH($A2918,'Glade MR'!$Q$4:$Q$3000,0),1),"-"),"@")))</f>
        <v>-</v>
      </c>
      <c r="O2918" s="147" t="str">
        <f>TRIM(CLEAN(TEXT(IFERROR(INDEX('Glade MR'!$W$4:$X$3000,MATCH($A2918,'Glade MR'!$X$4:$X$3000,0),1),"-"),"@")))</f>
        <v>-</v>
      </c>
      <c r="P2918" s="173" t="str">
        <f t="shared" si="91"/>
        <v>Not Found</v>
      </c>
      <c r="Q2918" t="str" cm="1">
        <f t="array" ref="Q2918">IF(SUMPRODUCT((TRIM(L2918:O2918)&lt;&gt;"-")*1)=0,
    "No Data",
    IF(COUNTIF(L2918:O2918,INDEX(_xlfn._xlws.FILTER(L2918:O2918,TRIM(L2918:O2918)&lt;&gt;"-"),1))=SUMPRODUCT((TRIM(L2918:O2918)&lt;&gt;"-")*1),
    "No Change",
    "Change"))</f>
        <v>No Data</v>
      </c>
    </row>
    <row r="2919" spans="1:17" x14ac:dyDescent="0.3">
      <c r="A2919" t="s">
        <v>3201</v>
      </c>
      <c r="C2919" s="160" t="str">
        <f>TRIM(CLEAN(TEXT(IFERROR(INDEX('Snakeden MR'!$B$4:$C$3028,MATCH($A2919,'Snakeden MR'!$C$4:$C$3028,0),1),"-"),"@")))</f>
        <v>-</v>
      </c>
      <c r="D2919" s="147" t="str">
        <f>TRIM(CLEAN(TEXT(IFERROR(INDEX('Snakeden MR'!$I$4:$J$3028,MATCH($A2919,'Snakeden MR'!$J$4:$J$3028,0),1),"-"),"@")))</f>
        <v>-</v>
      </c>
      <c r="E2919" s="147" t="str">
        <f>TRIM(CLEAN(TEXT(IFERROR(INDEX('Snakeden MR'!$P$4:$Q$3028,MATCH($A2919,'Snakeden MR'!$Q$4:$Q$3028,0),1),"-"),"@")))</f>
        <v>-</v>
      </c>
      <c r="F2919" s="147" t="str">
        <f>TRIM(CLEAN(TEXT(IFERROR(INDEX('Snakeden MR'!$W$4:$X$3028,MATCH($A2919,'Snakeden MR'!$X$4:$X$3028,0),1),"-"),"@")))</f>
        <v>-</v>
      </c>
      <c r="G2919" s="159" t="str">
        <f t="shared" si="90"/>
        <v>Not Found</v>
      </c>
      <c r="H2919" t="str" cm="1">
        <f t="array" ref="H2919">IF(SUMPRODUCT((TRIM(C2919:F2919)&lt;&gt;"-")*1)=0,
    "No Data",
    IF(COUNTIF(C2919:F2919,INDEX(_xlfn._xlws.FILTER(C2919:F2919,TRIM(C2919:F2919)&lt;&gt;"-"),1))=SUMPRODUCT((TRIM(C2919:F2919)&lt;&gt;"-")*1),
    "No Change",
    "Change"))</f>
        <v>No Data</v>
      </c>
      <c r="L2919" s="147" t="str">
        <f>TRIM(CLEAN(TEXT(IFERROR(INDEX('Glade MR'!$B$4:$C$3000,MATCH($A2919,'Glade MR'!$C$4:$C$3000,0),1),"-"),"@")))</f>
        <v>-</v>
      </c>
      <c r="M2919" s="147" t="str">
        <f>TRIM(CLEAN(TEXT(IFERROR(INDEX('Glade MR'!$I$4:$J$3000,MATCH($A2919,'Glade MR'!$J$4:$J$3000,0),1),"-"),"@")))</f>
        <v>-</v>
      </c>
      <c r="N2919" s="147" t="str">
        <f>TRIM(CLEAN(TEXT(IFERROR(INDEX('Glade MR'!$P$4:$Q$3000,MATCH($A2919,'Glade MR'!$Q$4:$Q$3000,0),1),"-"),"@")))</f>
        <v>-</v>
      </c>
      <c r="O2919" s="147" t="str">
        <f>TRIM(CLEAN(TEXT(IFERROR(INDEX('Glade MR'!$W$4:$X$3000,MATCH($A2919,'Glade MR'!$X$4:$X$3000,0),1),"-"),"@")))</f>
        <v>-</v>
      </c>
      <c r="P2919" s="173" t="str">
        <f t="shared" si="91"/>
        <v>Not Found</v>
      </c>
      <c r="Q2919" t="str" cm="1">
        <f t="array" ref="Q2919">IF(SUMPRODUCT((TRIM(L2919:O2919)&lt;&gt;"-")*1)=0,
    "No Data",
    IF(COUNTIF(L2919:O2919,INDEX(_xlfn._xlws.FILTER(L2919:O2919,TRIM(L2919:O2919)&lt;&gt;"-"),1))=SUMPRODUCT((TRIM(L2919:O2919)&lt;&gt;"-")*1),
    "No Change",
    "Change"))</f>
        <v>No Data</v>
      </c>
    </row>
    <row r="2920" spans="1:17" x14ac:dyDescent="0.3">
      <c r="A2920" t="s">
        <v>3202</v>
      </c>
      <c r="C2920" s="160" t="str">
        <f>TRIM(CLEAN(TEXT(IFERROR(INDEX('Snakeden MR'!$B$4:$C$3028,MATCH($A2920,'Snakeden MR'!$C$4:$C$3028,0),1),"-"),"@")))</f>
        <v>-</v>
      </c>
      <c r="D2920" s="147" t="str">
        <f>TRIM(CLEAN(TEXT(IFERROR(INDEX('Snakeden MR'!$I$4:$J$3028,MATCH($A2920,'Snakeden MR'!$J$4:$J$3028,0),1),"-"),"@")))</f>
        <v>-</v>
      </c>
      <c r="E2920" s="147" t="str">
        <f>TRIM(CLEAN(TEXT(IFERROR(INDEX('Snakeden MR'!$P$4:$Q$3028,MATCH($A2920,'Snakeden MR'!$Q$4:$Q$3028,0),1),"-"),"@")))</f>
        <v>-</v>
      </c>
      <c r="F2920" s="147" t="str">
        <f>TRIM(CLEAN(TEXT(IFERROR(INDEX('Snakeden MR'!$W$4:$X$3028,MATCH($A2920,'Snakeden MR'!$X$4:$X$3028,0),1),"-"),"@")))</f>
        <v>-</v>
      </c>
      <c r="G2920" s="159" t="str">
        <f t="shared" si="90"/>
        <v>Not Found</v>
      </c>
      <c r="H2920" t="str" cm="1">
        <f t="array" ref="H2920">IF(SUMPRODUCT((TRIM(C2920:F2920)&lt;&gt;"-")*1)=0,
    "No Data",
    IF(COUNTIF(C2920:F2920,INDEX(_xlfn._xlws.FILTER(C2920:F2920,TRIM(C2920:F2920)&lt;&gt;"-"),1))=SUMPRODUCT((TRIM(C2920:F2920)&lt;&gt;"-")*1),
    "No Change",
    "Change"))</f>
        <v>No Data</v>
      </c>
      <c r="L2920" s="147" t="str">
        <f>TRIM(CLEAN(TEXT(IFERROR(INDEX('Glade MR'!$B$4:$C$3000,MATCH($A2920,'Glade MR'!$C$4:$C$3000,0),1),"-"),"@")))</f>
        <v>-</v>
      </c>
      <c r="M2920" s="147" t="str">
        <f>TRIM(CLEAN(TEXT(IFERROR(INDEX('Glade MR'!$I$4:$J$3000,MATCH($A2920,'Glade MR'!$J$4:$J$3000,0),1),"-"),"@")))</f>
        <v>-</v>
      </c>
      <c r="N2920" s="147" t="str">
        <f>TRIM(CLEAN(TEXT(IFERROR(INDEX('Glade MR'!$P$4:$Q$3000,MATCH($A2920,'Glade MR'!$Q$4:$Q$3000,0),1),"-"),"@")))</f>
        <v>-</v>
      </c>
      <c r="O2920" s="147" t="str">
        <f>TRIM(CLEAN(TEXT(IFERROR(INDEX('Glade MR'!$W$4:$X$3000,MATCH($A2920,'Glade MR'!$X$4:$X$3000,0),1),"-"),"@")))</f>
        <v>-</v>
      </c>
      <c r="P2920" s="173" t="str">
        <f t="shared" si="91"/>
        <v>Not Found</v>
      </c>
      <c r="Q2920" t="str" cm="1">
        <f t="array" ref="Q2920">IF(SUMPRODUCT((TRIM(L2920:O2920)&lt;&gt;"-")*1)=0,
    "No Data",
    IF(COUNTIF(L2920:O2920,INDEX(_xlfn._xlws.FILTER(L2920:O2920,TRIM(L2920:O2920)&lt;&gt;"-"),1))=SUMPRODUCT((TRIM(L2920:O2920)&lt;&gt;"-")*1),
    "No Change",
    "Change"))</f>
        <v>No Data</v>
      </c>
    </row>
    <row r="2921" spans="1:17" x14ac:dyDescent="0.3">
      <c r="A2921" t="s">
        <v>3203</v>
      </c>
      <c r="C2921" s="160" t="str">
        <f>TRIM(CLEAN(TEXT(IFERROR(INDEX('Snakeden MR'!$B$4:$C$3028,MATCH($A2921,'Snakeden MR'!$C$4:$C$3028,0),1),"-"),"@")))</f>
        <v>-</v>
      </c>
      <c r="D2921" s="147" t="str">
        <f>TRIM(CLEAN(TEXT(IFERROR(INDEX('Snakeden MR'!$I$4:$J$3028,MATCH($A2921,'Snakeden MR'!$J$4:$J$3028,0),1),"-"),"@")))</f>
        <v>-</v>
      </c>
      <c r="E2921" s="147" t="str">
        <f>TRIM(CLEAN(TEXT(IFERROR(INDEX('Snakeden MR'!$P$4:$Q$3028,MATCH($A2921,'Snakeden MR'!$Q$4:$Q$3028,0),1),"-"),"@")))</f>
        <v>-</v>
      </c>
      <c r="F2921" s="147" t="str">
        <f>TRIM(CLEAN(TEXT(IFERROR(INDEX('Snakeden MR'!$W$4:$X$3028,MATCH($A2921,'Snakeden MR'!$X$4:$X$3028,0),1),"-"),"@")))</f>
        <v>-</v>
      </c>
      <c r="G2921" s="159" t="str">
        <f t="shared" si="90"/>
        <v>Not Found</v>
      </c>
      <c r="H2921" t="str" cm="1">
        <f t="array" ref="H2921">IF(SUMPRODUCT((TRIM(C2921:F2921)&lt;&gt;"-")*1)=0,
    "No Data",
    IF(COUNTIF(C2921:F2921,INDEX(_xlfn._xlws.FILTER(C2921:F2921,TRIM(C2921:F2921)&lt;&gt;"-"),1))=SUMPRODUCT((TRIM(C2921:F2921)&lt;&gt;"-")*1),
    "No Change",
    "Change"))</f>
        <v>No Data</v>
      </c>
      <c r="L2921" s="147" t="str">
        <f>TRIM(CLEAN(TEXT(IFERROR(INDEX('Glade MR'!$B$4:$C$3000,MATCH($A2921,'Glade MR'!$C$4:$C$3000,0),1),"-"),"@")))</f>
        <v>-</v>
      </c>
      <c r="M2921" s="147" t="str">
        <f>TRIM(CLEAN(TEXT(IFERROR(INDEX('Glade MR'!$I$4:$J$3000,MATCH($A2921,'Glade MR'!$J$4:$J$3000,0),1),"-"),"@")))</f>
        <v>-</v>
      </c>
      <c r="N2921" s="147" t="str">
        <f>TRIM(CLEAN(TEXT(IFERROR(INDEX('Glade MR'!$P$4:$Q$3000,MATCH($A2921,'Glade MR'!$Q$4:$Q$3000,0),1),"-"),"@")))</f>
        <v>-</v>
      </c>
      <c r="O2921" s="147" t="str">
        <f>TRIM(CLEAN(TEXT(IFERROR(INDEX('Glade MR'!$W$4:$X$3000,MATCH($A2921,'Glade MR'!$X$4:$X$3000,0),1),"-"),"@")))</f>
        <v>-</v>
      </c>
      <c r="P2921" s="173" t="str">
        <f t="shared" si="91"/>
        <v>Not Found</v>
      </c>
      <c r="Q2921" t="str" cm="1">
        <f t="array" ref="Q2921">IF(SUMPRODUCT((TRIM(L2921:O2921)&lt;&gt;"-")*1)=0,
    "No Data",
    IF(COUNTIF(L2921:O2921,INDEX(_xlfn._xlws.FILTER(L2921:O2921,TRIM(L2921:O2921)&lt;&gt;"-"),1))=SUMPRODUCT((TRIM(L2921:O2921)&lt;&gt;"-")*1),
    "No Change",
    "Change"))</f>
        <v>No Data</v>
      </c>
    </row>
    <row r="2922" spans="1:17" x14ac:dyDescent="0.3">
      <c r="A2922" t="s">
        <v>3204</v>
      </c>
      <c r="C2922" s="160" t="str">
        <f>TRIM(CLEAN(TEXT(IFERROR(INDEX('Snakeden MR'!$B$4:$C$3028,MATCH($A2922,'Snakeden MR'!$C$4:$C$3028,0),1),"-"),"@")))</f>
        <v>-</v>
      </c>
      <c r="D2922" s="147" t="str">
        <f>TRIM(CLEAN(TEXT(IFERROR(INDEX('Snakeden MR'!$I$4:$J$3028,MATCH($A2922,'Snakeden MR'!$J$4:$J$3028,0),1),"-"),"@")))</f>
        <v>-</v>
      </c>
      <c r="E2922" s="147" t="str">
        <f>TRIM(CLEAN(TEXT(IFERROR(INDEX('Snakeden MR'!$P$4:$Q$3028,MATCH($A2922,'Snakeden MR'!$Q$4:$Q$3028,0),1),"-"),"@")))</f>
        <v>-</v>
      </c>
      <c r="F2922" s="147" t="str">
        <f>TRIM(CLEAN(TEXT(IFERROR(INDEX('Snakeden MR'!$W$4:$X$3028,MATCH($A2922,'Snakeden MR'!$X$4:$X$3028,0),1),"-"),"@")))</f>
        <v>-</v>
      </c>
      <c r="G2922" s="159" t="str">
        <f t="shared" si="90"/>
        <v>Not Found</v>
      </c>
      <c r="H2922" t="str" cm="1">
        <f t="array" ref="H2922">IF(SUMPRODUCT((TRIM(C2922:F2922)&lt;&gt;"-")*1)=0,
    "No Data",
    IF(COUNTIF(C2922:F2922,INDEX(_xlfn._xlws.FILTER(C2922:F2922,TRIM(C2922:F2922)&lt;&gt;"-"),1))=SUMPRODUCT((TRIM(C2922:F2922)&lt;&gt;"-")*1),
    "No Change",
    "Change"))</f>
        <v>No Data</v>
      </c>
      <c r="L2922" s="147" t="str">
        <f>TRIM(CLEAN(TEXT(IFERROR(INDEX('Glade MR'!$B$4:$C$3000,MATCH($A2922,'Glade MR'!$C$4:$C$3000,0),1),"-"),"@")))</f>
        <v>-</v>
      </c>
      <c r="M2922" s="147" t="str">
        <f>TRIM(CLEAN(TEXT(IFERROR(INDEX('Glade MR'!$I$4:$J$3000,MATCH($A2922,'Glade MR'!$J$4:$J$3000,0),1),"-"),"@")))</f>
        <v>-</v>
      </c>
      <c r="N2922" s="147" t="str">
        <f>TRIM(CLEAN(TEXT(IFERROR(INDEX('Glade MR'!$P$4:$Q$3000,MATCH($A2922,'Glade MR'!$Q$4:$Q$3000,0),1),"-"),"@")))</f>
        <v>-</v>
      </c>
      <c r="O2922" s="147" t="str">
        <f>TRIM(CLEAN(TEXT(IFERROR(INDEX('Glade MR'!$W$4:$X$3000,MATCH($A2922,'Glade MR'!$X$4:$X$3000,0),1),"-"),"@")))</f>
        <v>-</v>
      </c>
      <c r="P2922" s="173" t="str">
        <f t="shared" si="91"/>
        <v>Not Found</v>
      </c>
      <c r="Q2922" t="str" cm="1">
        <f t="array" ref="Q2922">IF(SUMPRODUCT((TRIM(L2922:O2922)&lt;&gt;"-")*1)=0,
    "No Data",
    IF(COUNTIF(L2922:O2922,INDEX(_xlfn._xlws.FILTER(L2922:O2922,TRIM(L2922:O2922)&lt;&gt;"-"),1))=SUMPRODUCT((TRIM(L2922:O2922)&lt;&gt;"-")*1),
    "No Change",
    "Change"))</f>
        <v>No Data</v>
      </c>
    </row>
    <row r="2923" spans="1:17" x14ac:dyDescent="0.3">
      <c r="A2923" t="s">
        <v>3205</v>
      </c>
      <c r="C2923" s="160" t="str">
        <f>TRIM(CLEAN(TEXT(IFERROR(INDEX('Snakeden MR'!$B$4:$C$3028,MATCH($A2923,'Snakeden MR'!$C$4:$C$3028,0),1),"-"),"@")))</f>
        <v>-</v>
      </c>
      <c r="D2923" s="147" t="str">
        <f>TRIM(CLEAN(TEXT(IFERROR(INDEX('Snakeden MR'!$I$4:$J$3028,MATCH($A2923,'Snakeden MR'!$J$4:$J$3028,0),1),"-"),"@")))</f>
        <v>-</v>
      </c>
      <c r="E2923" s="147" t="str">
        <f>TRIM(CLEAN(TEXT(IFERROR(INDEX('Snakeden MR'!$P$4:$Q$3028,MATCH($A2923,'Snakeden MR'!$Q$4:$Q$3028,0),1),"-"),"@")))</f>
        <v>-</v>
      </c>
      <c r="F2923" s="147" t="str">
        <f>TRIM(CLEAN(TEXT(IFERROR(INDEX('Snakeden MR'!$W$4:$X$3028,MATCH($A2923,'Snakeden MR'!$X$4:$X$3028,0),1),"-"),"@")))</f>
        <v>-</v>
      </c>
      <c r="G2923" s="159" t="str">
        <f t="shared" si="90"/>
        <v>Not Found</v>
      </c>
      <c r="H2923" t="str" cm="1">
        <f t="array" ref="H2923">IF(SUMPRODUCT((TRIM(C2923:F2923)&lt;&gt;"-")*1)=0,
    "No Data",
    IF(COUNTIF(C2923:F2923,INDEX(_xlfn._xlws.FILTER(C2923:F2923,TRIM(C2923:F2923)&lt;&gt;"-"),1))=SUMPRODUCT((TRIM(C2923:F2923)&lt;&gt;"-")*1),
    "No Change",
    "Change"))</f>
        <v>No Data</v>
      </c>
      <c r="L2923" s="147" t="str">
        <f>TRIM(CLEAN(TEXT(IFERROR(INDEX('Glade MR'!$B$4:$C$3000,MATCH($A2923,'Glade MR'!$C$4:$C$3000,0),1),"-"),"@")))</f>
        <v>-</v>
      </c>
      <c r="M2923" s="147" t="str">
        <f>TRIM(CLEAN(TEXT(IFERROR(INDEX('Glade MR'!$I$4:$J$3000,MATCH($A2923,'Glade MR'!$J$4:$J$3000,0),1),"-"),"@")))</f>
        <v>-</v>
      </c>
      <c r="N2923" s="147" t="str">
        <f>TRIM(CLEAN(TEXT(IFERROR(INDEX('Glade MR'!$P$4:$Q$3000,MATCH($A2923,'Glade MR'!$Q$4:$Q$3000,0),1),"-"),"@")))</f>
        <v>-</v>
      </c>
      <c r="O2923" s="147" t="str">
        <f>TRIM(CLEAN(TEXT(IFERROR(INDEX('Glade MR'!$W$4:$X$3000,MATCH($A2923,'Glade MR'!$X$4:$X$3000,0),1),"-"),"@")))</f>
        <v>-</v>
      </c>
      <c r="P2923" s="173" t="str">
        <f t="shared" si="91"/>
        <v>Not Found</v>
      </c>
      <c r="Q2923" t="str" cm="1">
        <f t="array" ref="Q2923">IF(SUMPRODUCT((TRIM(L2923:O2923)&lt;&gt;"-")*1)=0,
    "No Data",
    IF(COUNTIF(L2923:O2923,INDEX(_xlfn._xlws.FILTER(L2923:O2923,TRIM(L2923:O2923)&lt;&gt;"-"),1))=SUMPRODUCT((TRIM(L2923:O2923)&lt;&gt;"-")*1),
    "No Change",
    "Change"))</f>
        <v>No Data</v>
      </c>
    </row>
    <row r="2924" spans="1:17" x14ac:dyDescent="0.3">
      <c r="A2924" t="s">
        <v>3206</v>
      </c>
      <c r="C2924" s="160" t="str">
        <f>TRIM(CLEAN(TEXT(IFERROR(INDEX('Snakeden MR'!$B$4:$C$3028,MATCH($A2924,'Snakeden MR'!$C$4:$C$3028,0),1),"-"),"@")))</f>
        <v>-</v>
      </c>
      <c r="D2924" s="147" t="str">
        <f>TRIM(CLEAN(TEXT(IFERROR(INDEX('Snakeden MR'!$I$4:$J$3028,MATCH($A2924,'Snakeden MR'!$J$4:$J$3028,0),1),"-"),"@")))</f>
        <v>-</v>
      </c>
      <c r="E2924" s="147" t="str">
        <f>TRIM(CLEAN(TEXT(IFERROR(INDEX('Snakeden MR'!$P$4:$Q$3028,MATCH($A2924,'Snakeden MR'!$Q$4:$Q$3028,0),1),"-"),"@")))</f>
        <v>-</v>
      </c>
      <c r="F2924" s="147" t="str">
        <f>TRIM(CLEAN(TEXT(IFERROR(INDEX('Snakeden MR'!$W$4:$X$3028,MATCH($A2924,'Snakeden MR'!$X$4:$X$3028,0),1),"-"),"@")))</f>
        <v>-</v>
      </c>
      <c r="G2924" s="159" t="str">
        <f t="shared" si="90"/>
        <v>Not Found</v>
      </c>
      <c r="H2924" t="str" cm="1">
        <f t="array" ref="H2924">IF(SUMPRODUCT((TRIM(C2924:F2924)&lt;&gt;"-")*1)=0,
    "No Data",
    IF(COUNTIF(C2924:F2924,INDEX(_xlfn._xlws.FILTER(C2924:F2924,TRIM(C2924:F2924)&lt;&gt;"-"),1))=SUMPRODUCT((TRIM(C2924:F2924)&lt;&gt;"-")*1),
    "No Change",
    "Change"))</f>
        <v>No Data</v>
      </c>
      <c r="L2924" s="147" t="str">
        <f>TRIM(CLEAN(TEXT(IFERROR(INDEX('Glade MR'!$B$4:$C$3000,MATCH($A2924,'Glade MR'!$C$4:$C$3000,0),1),"-"),"@")))</f>
        <v>-</v>
      </c>
      <c r="M2924" s="147" t="str">
        <f>TRIM(CLEAN(TEXT(IFERROR(INDEX('Glade MR'!$I$4:$J$3000,MATCH($A2924,'Glade MR'!$J$4:$J$3000,0),1),"-"),"@")))</f>
        <v>-</v>
      </c>
      <c r="N2924" s="147" t="str">
        <f>TRIM(CLEAN(TEXT(IFERROR(INDEX('Glade MR'!$P$4:$Q$3000,MATCH($A2924,'Glade MR'!$Q$4:$Q$3000,0),1),"-"),"@")))</f>
        <v>-</v>
      </c>
      <c r="O2924" s="147" t="str">
        <f>TRIM(CLEAN(TEXT(IFERROR(INDEX('Glade MR'!$W$4:$X$3000,MATCH($A2924,'Glade MR'!$X$4:$X$3000,0),1),"-"),"@")))</f>
        <v>-</v>
      </c>
      <c r="P2924" s="173" t="str">
        <f t="shared" si="91"/>
        <v>Not Found</v>
      </c>
      <c r="Q2924" t="str" cm="1">
        <f t="array" ref="Q2924">IF(SUMPRODUCT((TRIM(L2924:O2924)&lt;&gt;"-")*1)=0,
    "No Data",
    IF(COUNTIF(L2924:O2924,INDEX(_xlfn._xlws.FILTER(L2924:O2924,TRIM(L2924:O2924)&lt;&gt;"-"),1))=SUMPRODUCT((TRIM(L2924:O2924)&lt;&gt;"-")*1),
    "No Change",
    "Change"))</f>
        <v>No Data</v>
      </c>
    </row>
    <row r="2925" spans="1:17" x14ac:dyDescent="0.3">
      <c r="A2925" t="s">
        <v>3207</v>
      </c>
      <c r="C2925" s="160" t="str">
        <f>TRIM(CLEAN(TEXT(IFERROR(INDEX('Snakeden MR'!$B$4:$C$3028,MATCH($A2925,'Snakeden MR'!$C$4:$C$3028,0),1),"-"),"@")))</f>
        <v>-</v>
      </c>
      <c r="D2925" s="147" t="str">
        <f>TRIM(CLEAN(TEXT(IFERROR(INDEX('Snakeden MR'!$I$4:$J$3028,MATCH($A2925,'Snakeden MR'!$J$4:$J$3028,0),1),"-"),"@")))</f>
        <v>-</v>
      </c>
      <c r="E2925" s="147" t="str">
        <f>TRIM(CLEAN(TEXT(IFERROR(INDEX('Snakeden MR'!$P$4:$Q$3028,MATCH($A2925,'Snakeden MR'!$Q$4:$Q$3028,0),1),"-"),"@")))</f>
        <v>-</v>
      </c>
      <c r="F2925" s="147" t="str">
        <f>TRIM(CLEAN(TEXT(IFERROR(INDEX('Snakeden MR'!$W$4:$X$3028,MATCH($A2925,'Snakeden MR'!$X$4:$X$3028,0),1),"-"),"@")))</f>
        <v>-</v>
      </c>
      <c r="G2925" s="159" t="str">
        <f t="shared" si="90"/>
        <v>Not Found</v>
      </c>
      <c r="H2925" t="str" cm="1">
        <f t="array" ref="H2925">IF(SUMPRODUCT((TRIM(C2925:F2925)&lt;&gt;"-")*1)=0,
    "No Data",
    IF(COUNTIF(C2925:F2925,INDEX(_xlfn._xlws.FILTER(C2925:F2925,TRIM(C2925:F2925)&lt;&gt;"-"),1))=SUMPRODUCT((TRIM(C2925:F2925)&lt;&gt;"-")*1),
    "No Change",
    "Change"))</f>
        <v>No Data</v>
      </c>
      <c r="L2925" s="147" t="str">
        <f>TRIM(CLEAN(TEXT(IFERROR(INDEX('Glade MR'!$B$4:$C$3000,MATCH($A2925,'Glade MR'!$C$4:$C$3000,0),1),"-"),"@")))</f>
        <v>-</v>
      </c>
      <c r="M2925" s="147" t="str">
        <f>TRIM(CLEAN(TEXT(IFERROR(INDEX('Glade MR'!$I$4:$J$3000,MATCH($A2925,'Glade MR'!$J$4:$J$3000,0),1),"-"),"@")))</f>
        <v>-</v>
      </c>
      <c r="N2925" s="147" t="str">
        <f>TRIM(CLEAN(TEXT(IFERROR(INDEX('Glade MR'!$P$4:$Q$3000,MATCH($A2925,'Glade MR'!$Q$4:$Q$3000,0),1),"-"),"@")))</f>
        <v>-</v>
      </c>
      <c r="O2925" s="147" t="str">
        <f>TRIM(CLEAN(TEXT(IFERROR(INDEX('Glade MR'!$W$4:$X$3000,MATCH($A2925,'Glade MR'!$X$4:$X$3000,0),1),"-"),"@")))</f>
        <v>-</v>
      </c>
      <c r="P2925" s="173" t="str">
        <f t="shared" si="91"/>
        <v>Not Found</v>
      </c>
      <c r="Q2925" t="str" cm="1">
        <f t="array" ref="Q2925">IF(SUMPRODUCT((TRIM(L2925:O2925)&lt;&gt;"-")*1)=0,
    "No Data",
    IF(COUNTIF(L2925:O2925,INDEX(_xlfn._xlws.FILTER(L2925:O2925,TRIM(L2925:O2925)&lt;&gt;"-"),1))=SUMPRODUCT((TRIM(L2925:O2925)&lt;&gt;"-")*1),
    "No Change",
    "Change"))</f>
        <v>No Data</v>
      </c>
    </row>
    <row r="2926" spans="1:17" x14ac:dyDescent="0.3">
      <c r="A2926" t="s">
        <v>3208</v>
      </c>
      <c r="C2926" s="160" t="str">
        <f>TRIM(CLEAN(TEXT(IFERROR(INDEX('Snakeden MR'!$B$4:$C$3028,MATCH($A2926,'Snakeden MR'!$C$4:$C$3028,0),1),"-"),"@")))</f>
        <v>-</v>
      </c>
      <c r="D2926" s="147" t="str">
        <f>TRIM(CLEAN(TEXT(IFERROR(INDEX('Snakeden MR'!$I$4:$J$3028,MATCH($A2926,'Snakeden MR'!$J$4:$J$3028,0),1),"-"),"@")))</f>
        <v>-</v>
      </c>
      <c r="E2926" s="147" t="str">
        <f>TRIM(CLEAN(TEXT(IFERROR(INDEX('Snakeden MR'!$P$4:$Q$3028,MATCH($A2926,'Snakeden MR'!$Q$4:$Q$3028,0),1),"-"),"@")))</f>
        <v>-</v>
      </c>
      <c r="F2926" s="147" t="str">
        <f>TRIM(CLEAN(TEXT(IFERROR(INDEX('Snakeden MR'!$W$4:$X$3028,MATCH($A2926,'Snakeden MR'!$X$4:$X$3028,0),1),"-"),"@")))</f>
        <v>-</v>
      </c>
      <c r="G2926" s="159" t="str">
        <f t="shared" si="90"/>
        <v>Not Found</v>
      </c>
      <c r="H2926" t="str" cm="1">
        <f t="array" ref="H2926">IF(SUMPRODUCT((TRIM(C2926:F2926)&lt;&gt;"-")*1)=0,
    "No Data",
    IF(COUNTIF(C2926:F2926,INDEX(_xlfn._xlws.FILTER(C2926:F2926,TRIM(C2926:F2926)&lt;&gt;"-"),1))=SUMPRODUCT((TRIM(C2926:F2926)&lt;&gt;"-")*1),
    "No Change",
    "Change"))</f>
        <v>No Data</v>
      </c>
      <c r="L2926" s="147" t="str">
        <f>TRIM(CLEAN(TEXT(IFERROR(INDEX('Glade MR'!$B$4:$C$3000,MATCH($A2926,'Glade MR'!$C$4:$C$3000,0),1),"-"),"@")))</f>
        <v>-</v>
      </c>
      <c r="M2926" s="147" t="str">
        <f>TRIM(CLEAN(TEXT(IFERROR(INDEX('Glade MR'!$I$4:$J$3000,MATCH($A2926,'Glade MR'!$J$4:$J$3000,0),1),"-"),"@")))</f>
        <v>-</v>
      </c>
      <c r="N2926" s="147" t="str">
        <f>TRIM(CLEAN(TEXT(IFERROR(INDEX('Glade MR'!$P$4:$Q$3000,MATCH($A2926,'Glade MR'!$Q$4:$Q$3000,0),1),"-"),"@")))</f>
        <v>-</v>
      </c>
      <c r="O2926" s="147" t="str">
        <f>TRIM(CLEAN(TEXT(IFERROR(INDEX('Glade MR'!$W$4:$X$3000,MATCH($A2926,'Glade MR'!$X$4:$X$3000,0),1),"-"),"@")))</f>
        <v>-</v>
      </c>
      <c r="P2926" s="173" t="str">
        <f t="shared" si="91"/>
        <v>Not Found</v>
      </c>
      <c r="Q2926" t="str" cm="1">
        <f t="array" ref="Q2926">IF(SUMPRODUCT((TRIM(L2926:O2926)&lt;&gt;"-")*1)=0,
    "No Data",
    IF(COUNTIF(L2926:O2926,INDEX(_xlfn._xlws.FILTER(L2926:O2926,TRIM(L2926:O2926)&lt;&gt;"-"),1))=SUMPRODUCT((TRIM(L2926:O2926)&lt;&gt;"-")*1),
    "No Change",
    "Change"))</f>
        <v>No Data</v>
      </c>
    </row>
    <row r="2927" spans="1:17" x14ac:dyDescent="0.3">
      <c r="A2927" t="s">
        <v>3209</v>
      </c>
      <c r="C2927" s="160" t="str">
        <f>TRIM(CLEAN(TEXT(IFERROR(INDEX('Snakeden MR'!$B$4:$C$3028,MATCH($A2927,'Snakeden MR'!$C$4:$C$3028,0),1),"-"),"@")))</f>
        <v>-</v>
      </c>
      <c r="D2927" s="147" t="str">
        <f>TRIM(CLEAN(TEXT(IFERROR(INDEX('Snakeden MR'!$I$4:$J$3028,MATCH($A2927,'Snakeden MR'!$J$4:$J$3028,0),1),"-"),"@")))</f>
        <v>-</v>
      </c>
      <c r="E2927" s="147" t="str">
        <f>TRIM(CLEAN(TEXT(IFERROR(INDEX('Snakeden MR'!$P$4:$Q$3028,MATCH($A2927,'Snakeden MR'!$Q$4:$Q$3028,0),1),"-"),"@")))</f>
        <v>-</v>
      </c>
      <c r="F2927" s="147" t="str">
        <f>TRIM(CLEAN(TEXT(IFERROR(INDEX('Snakeden MR'!$W$4:$X$3028,MATCH($A2927,'Snakeden MR'!$X$4:$X$3028,0),1),"-"),"@")))</f>
        <v>-</v>
      </c>
      <c r="G2927" s="159" t="str">
        <f t="shared" si="90"/>
        <v>Not Found</v>
      </c>
      <c r="H2927" t="str" cm="1">
        <f t="array" ref="H2927">IF(SUMPRODUCT((TRIM(C2927:F2927)&lt;&gt;"-")*1)=0,
    "No Data",
    IF(COUNTIF(C2927:F2927,INDEX(_xlfn._xlws.FILTER(C2927:F2927,TRIM(C2927:F2927)&lt;&gt;"-"),1))=SUMPRODUCT((TRIM(C2927:F2927)&lt;&gt;"-")*1),
    "No Change",
    "Change"))</f>
        <v>No Data</v>
      </c>
      <c r="L2927" s="147" t="str">
        <f>TRIM(CLEAN(TEXT(IFERROR(INDEX('Glade MR'!$B$4:$C$3000,MATCH($A2927,'Glade MR'!$C$4:$C$3000,0),1),"-"),"@")))</f>
        <v>-</v>
      </c>
      <c r="M2927" s="147" t="str">
        <f>TRIM(CLEAN(TEXT(IFERROR(INDEX('Glade MR'!$I$4:$J$3000,MATCH($A2927,'Glade MR'!$J$4:$J$3000,0),1),"-"),"@")))</f>
        <v>-</v>
      </c>
      <c r="N2927" s="147" t="str">
        <f>TRIM(CLEAN(TEXT(IFERROR(INDEX('Glade MR'!$P$4:$Q$3000,MATCH($A2927,'Glade MR'!$Q$4:$Q$3000,0),1),"-"),"@")))</f>
        <v>-</v>
      </c>
      <c r="O2927" s="147" t="str">
        <f>TRIM(CLEAN(TEXT(IFERROR(INDEX('Glade MR'!$W$4:$X$3000,MATCH($A2927,'Glade MR'!$X$4:$X$3000,0),1),"-"),"@")))</f>
        <v>-</v>
      </c>
      <c r="P2927" s="173" t="str">
        <f t="shared" si="91"/>
        <v>Not Found</v>
      </c>
      <c r="Q2927" t="str" cm="1">
        <f t="array" ref="Q2927">IF(SUMPRODUCT((TRIM(L2927:O2927)&lt;&gt;"-")*1)=0,
    "No Data",
    IF(COUNTIF(L2927:O2927,INDEX(_xlfn._xlws.FILTER(L2927:O2927,TRIM(L2927:O2927)&lt;&gt;"-"),1))=SUMPRODUCT((TRIM(L2927:O2927)&lt;&gt;"-")*1),
    "No Change",
    "Change"))</f>
        <v>No Data</v>
      </c>
    </row>
    <row r="2928" spans="1:17" x14ac:dyDescent="0.3">
      <c r="A2928" t="s">
        <v>3210</v>
      </c>
      <c r="C2928" s="160" t="str">
        <f>TRIM(CLEAN(TEXT(IFERROR(INDEX('Snakeden MR'!$B$4:$C$3028,MATCH($A2928,'Snakeden MR'!$C$4:$C$3028,0),1),"-"),"@")))</f>
        <v>-</v>
      </c>
      <c r="D2928" s="147" t="str">
        <f>TRIM(CLEAN(TEXT(IFERROR(INDEX('Snakeden MR'!$I$4:$J$3028,MATCH($A2928,'Snakeden MR'!$J$4:$J$3028,0),1),"-"),"@")))</f>
        <v>-</v>
      </c>
      <c r="E2928" s="147" t="str">
        <f>TRIM(CLEAN(TEXT(IFERROR(INDEX('Snakeden MR'!$P$4:$Q$3028,MATCH($A2928,'Snakeden MR'!$Q$4:$Q$3028,0),1),"-"),"@")))</f>
        <v>-</v>
      </c>
      <c r="F2928" s="147" t="str">
        <f>TRIM(CLEAN(TEXT(IFERROR(INDEX('Snakeden MR'!$W$4:$X$3028,MATCH($A2928,'Snakeden MR'!$X$4:$X$3028,0),1),"-"),"@")))</f>
        <v>-</v>
      </c>
      <c r="G2928" s="159" t="str">
        <f t="shared" si="90"/>
        <v>Not Found</v>
      </c>
      <c r="H2928" t="str" cm="1">
        <f t="array" ref="H2928">IF(SUMPRODUCT((TRIM(C2928:F2928)&lt;&gt;"-")*1)=0,
    "No Data",
    IF(COUNTIF(C2928:F2928,INDEX(_xlfn._xlws.FILTER(C2928:F2928,TRIM(C2928:F2928)&lt;&gt;"-"),1))=SUMPRODUCT((TRIM(C2928:F2928)&lt;&gt;"-")*1),
    "No Change",
    "Change"))</f>
        <v>No Data</v>
      </c>
      <c r="L2928" s="147" t="str">
        <f>TRIM(CLEAN(TEXT(IFERROR(INDEX('Glade MR'!$B$4:$C$3000,MATCH($A2928,'Glade MR'!$C$4:$C$3000,0),1),"-"),"@")))</f>
        <v>-</v>
      </c>
      <c r="M2928" s="147" t="str">
        <f>TRIM(CLEAN(TEXT(IFERROR(INDEX('Glade MR'!$I$4:$J$3000,MATCH($A2928,'Glade MR'!$J$4:$J$3000,0),1),"-"),"@")))</f>
        <v>-</v>
      </c>
      <c r="N2928" s="147" t="str">
        <f>TRIM(CLEAN(TEXT(IFERROR(INDEX('Glade MR'!$P$4:$Q$3000,MATCH($A2928,'Glade MR'!$Q$4:$Q$3000,0),1),"-"),"@")))</f>
        <v>-</v>
      </c>
      <c r="O2928" s="147" t="str">
        <f>TRIM(CLEAN(TEXT(IFERROR(INDEX('Glade MR'!$W$4:$X$3000,MATCH($A2928,'Glade MR'!$X$4:$X$3000,0),1),"-"),"@")))</f>
        <v>-</v>
      </c>
      <c r="P2928" s="173" t="str">
        <f t="shared" si="91"/>
        <v>Not Found</v>
      </c>
      <c r="Q2928" t="str" cm="1">
        <f t="array" ref="Q2928">IF(SUMPRODUCT((TRIM(L2928:O2928)&lt;&gt;"-")*1)=0,
    "No Data",
    IF(COUNTIF(L2928:O2928,INDEX(_xlfn._xlws.FILTER(L2928:O2928,TRIM(L2928:O2928)&lt;&gt;"-"),1))=SUMPRODUCT((TRIM(L2928:O2928)&lt;&gt;"-")*1),
    "No Change",
    "Change"))</f>
        <v>No Data</v>
      </c>
    </row>
    <row r="2929" spans="1:17" x14ac:dyDescent="0.3">
      <c r="A2929" t="s">
        <v>3211</v>
      </c>
      <c r="C2929" s="160" t="str">
        <f>TRIM(CLEAN(TEXT(IFERROR(INDEX('Snakeden MR'!$B$4:$C$3028,MATCH($A2929,'Snakeden MR'!$C$4:$C$3028,0),1),"-"),"@")))</f>
        <v>-</v>
      </c>
      <c r="D2929" s="147" t="str">
        <f>TRIM(CLEAN(TEXT(IFERROR(INDEX('Snakeden MR'!$I$4:$J$3028,MATCH($A2929,'Snakeden MR'!$J$4:$J$3028,0),1),"-"),"@")))</f>
        <v>-</v>
      </c>
      <c r="E2929" s="147" t="str">
        <f>TRIM(CLEAN(TEXT(IFERROR(INDEX('Snakeden MR'!$P$4:$Q$3028,MATCH($A2929,'Snakeden MR'!$Q$4:$Q$3028,0),1),"-"),"@")))</f>
        <v>-</v>
      </c>
      <c r="F2929" s="147" t="str">
        <f>TRIM(CLEAN(TEXT(IFERROR(INDEX('Snakeden MR'!$W$4:$X$3028,MATCH($A2929,'Snakeden MR'!$X$4:$X$3028,0),1),"-"),"@")))</f>
        <v>-</v>
      </c>
      <c r="G2929" s="159" t="str">
        <f t="shared" si="90"/>
        <v>Not Found</v>
      </c>
      <c r="H2929" t="str" cm="1">
        <f t="array" ref="H2929">IF(SUMPRODUCT((TRIM(C2929:F2929)&lt;&gt;"-")*1)=0,
    "No Data",
    IF(COUNTIF(C2929:F2929,INDEX(_xlfn._xlws.FILTER(C2929:F2929,TRIM(C2929:F2929)&lt;&gt;"-"),1))=SUMPRODUCT((TRIM(C2929:F2929)&lt;&gt;"-")*1),
    "No Change",
    "Change"))</f>
        <v>No Data</v>
      </c>
      <c r="L2929" s="147" t="str">
        <f>TRIM(CLEAN(TEXT(IFERROR(INDEX('Glade MR'!$B$4:$C$3000,MATCH($A2929,'Glade MR'!$C$4:$C$3000,0),1),"-"),"@")))</f>
        <v>-</v>
      </c>
      <c r="M2929" s="147" t="str">
        <f>TRIM(CLEAN(TEXT(IFERROR(INDEX('Glade MR'!$I$4:$J$3000,MATCH($A2929,'Glade MR'!$J$4:$J$3000,0),1),"-"),"@")))</f>
        <v>-</v>
      </c>
      <c r="N2929" s="147" t="str">
        <f>TRIM(CLEAN(TEXT(IFERROR(INDEX('Glade MR'!$P$4:$Q$3000,MATCH($A2929,'Glade MR'!$Q$4:$Q$3000,0),1),"-"),"@")))</f>
        <v>-</v>
      </c>
      <c r="O2929" s="147" t="str">
        <f>TRIM(CLEAN(TEXT(IFERROR(INDEX('Glade MR'!$W$4:$X$3000,MATCH($A2929,'Glade MR'!$X$4:$X$3000,0),1),"-"),"@")))</f>
        <v>-</v>
      </c>
      <c r="P2929" s="173" t="str">
        <f t="shared" si="91"/>
        <v>Not Found</v>
      </c>
      <c r="Q2929" t="str" cm="1">
        <f t="array" ref="Q2929">IF(SUMPRODUCT((TRIM(L2929:O2929)&lt;&gt;"-")*1)=0,
    "No Data",
    IF(COUNTIF(L2929:O2929,INDEX(_xlfn._xlws.FILTER(L2929:O2929,TRIM(L2929:O2929)&lt;&gt;"-"),1))=SUMPRODUCT((TRIM(L2929:O2929)&lt;&gt;"-")*1),
    "No Change",
    "Change"))</f>
        <v>No Data</v>
      </c>
    </row>
    <row r="2930" spans="1:17" x14ac:dyDescent="0.3">
      <c r="A2930" t="s">
        <v>3212</v>
      </c>
      <c r="C2930" s="160" t="str">
        <f>TRIM(CLEAN(TEXT(IFERROR(INDEX('Snakeden MR'!$B$4:$C$3028,MATCH($A2930,'Snakeden MR'!$C$4:$C$3028,0),1),"-"),"@")))</f>
        <v>-</v>
      </c>
      <c r="D2930" s="147" t="str">
        <f>TRIM(CLEAN(TEXT(IFERROR(INDEX('Snakeden MR'!$I$4:$J$3028,MATCH($A2930,'Snakeden MR'!$J$4:$J$3028,0),1),"-"),"@")))</f>
        <v>-</v>
      </c>
      <c r="E2930" s="147" t="str">
        <f>TRIM(CLEAN(TEXT(IFERROR(INDEX('Snakeden MR'!$P$4:$Q$3028,MATCH($A2930,'Snakeden MR'!$Q$4:$Q$3028,0),1),"-"),"@")))</f>
        <v>-</v>
      </c>
      <c r="F2930" s="147" t="str">
        <f>TRIM(CLEAN(TEXT(IFERROR(INDEX('Snakeden MR'!$W$4:$X$3028,MATCH($A2930,'Snakeden MR'!$X$4:$X$3028,0),1),"-"),"@")))</f>
        <v>-</v>
      </c>
      <c r="G2930" s="159" t="str">
        <f t="shared" si="90"/>
        <v>Not Found</v>
      </c>
      <c r="H2930" t="str" cm="1">
        <f t="array" ref="H2930">IF(SUMPRODUCT((TRIM(C2930:F2930)&lt;&gt;"-")*1)=0,
    "No Data",
    IF(COUNTIF(C2930:F2930,INDEX(_xlfn._xlws.FILTER(C2930:F2930,TRIM(C2930:F2930)&lt;&gt;"-"),1))=SUMPRODUCT((TRIM(C2930:F2930)&lt;&gt;"-")*1),
    "No Change",
    "Change"))</f>
        <v>No Data</v>
      </c>
      <c r="L2930" s="147" t="str">
        <f>TRIM(CLEAN(TEXT(IFERROR(INDEX('Glade MR'!$B$4:$C$3000,MATCH($A2930,'Glade MR'!$C$4:$C$3000,0),1),"-"),"@")))</f>
        <v>-</v>
      </c>
      <c r="M2930" s="147" t="str">
        <f>TRIM(CLEAN(TEXT(IFERROR(INDEX('Glade MR'!$I$4:$J$3000,MATCH($A2930,'Glade MR'!$J$4:$J$3000,0),1),"-"),"@")))</f>
        <v>-</v>
      </c>
      <c r="N2930" s="147" t="str">
        <f>TRIM(CLEAN(TEXT(IFERROR(INDEX('Glade MR'!$P$4:$Q$3000,MATCH($A2930,'Glade MR'!$Q$4:$Q$3000,0),1),"-"),"@")))</f>
        <v>-</v>
      </c>
      <c r="O2930" s="147" t="str">
        <f>TRIM(CLEAN(TEXT(IFERROR(INDEX('Glade MR'!$W$4:$X$3000,MATCH($A2930,'Glade MR'!$X$4:$X$3000,0),1),"-"),"@")))</f>
        <v>-</v>
      </c>
      <c r="P2930" s="173" t="str">
        <f t="shared" si="91"/>
        <v>Not Found</v>
      </c>
      <c r="Q2930" t="str" cm="1">
        <f t="array" ref="Q2930">IF(SUMPRODUCT((TRIM(L2930:O2930)&lt;&gt;"-")*1)=0,
    "No Data",
    IF(COUNTIF(L2930:O2930,INDEX(_xlfn._xlws.FILTER(L2930:O2930,TRIM(L2930:O2930)&lt;&gt;"-"),1))=SUMPRODUCT((TRIM(L2930:O2930)&lt;&gt;"-")*1),
    "No Change",
    "Change"))</f>
        <v>No Data</v>
      </c>
    </row>
    <row r="2931" spans="1:17" x14ac:dyDescent="0.3">
      <c r="A2931" t="s">
        <v>3213</v>
      </c>
      <c r="C2931" s="160" t="str">
        <f>TRIM(CLEAN(TEXT(IFERROR(INDEX('Snakeden MR'!$B$4:$C$3028,MATCH($A2931,'Snakeden MR'!$C$4:$C$3028,0),1),"-"),"@")))</f>
        <v>-</v>
      </c>
      <c r="D2931" s="147" t="str">
        <f>TRIM(CLEAN(TEXT(IFERROR(INDEX('Snakeden MR'!$I$4:$J$3028,MATCH($A2931,'Snakeden MR'!$J$4:$J$3028,0),1),"-"),"@")))</f>
        <v>-</v>
      </c>
      <c r="E2931" s="147" t="str">
        <f>TRIM(CLEAN(TEXT(IFERROR(INDEX('Snakeden MR'!$P$4:$Q$3028,MATCH($A2931,'Snakeden MR'!$Q$4:$Q$3028,0),1),"-"),"@")))</f>
        <v>-</v>
      </c>
      <c r="F2931" s="147" t="str">
        <f>TRIM(CLEAN(TEXT(IFERROR(INDEX('Snakeden MR'!$W$4:$X$3028,MATCH($A2931,'Snakeden MR'!$X$4:$X$3028,0),1),"-"),"@")))</f>
        <v>-</v>
      </c>
      <c r="G2931" s="159" t="str">
        <f t="shared" si="90"/>
        <v>Not Found</v>
      </c>
      <c r="H2931" t="str" cm="1">
        <f t="array" ref="H2931">IF(SUMPRODUCT((TRIM(C2931:F2931)&lt;&gt;"-")*1)=0,
    "No Data",
    IF(COUNTIF(C2931:F2931,INDEX(_xlfn._xlws.FILTER(C2931:F2931,TRIM(C2931:F2931)&lt;&gt;"-"),1))=SUMPRODUCT((TRIM(C2931:F2931)&lt;&gt;"-")*1),
    "No Change",
    "Change"))</f>
        <v>No Data</v>
      </c>
      <c r="L2931" s="147" t="str">
        <f>TRIM(CLEAN(TEXT(IFERROR(INDEX('Glade MR'!$B$4:$C$3000,MATCH($A2931,'Glade MR'!$C$4:$C$3000,0),1),"-"),"@")))</f>
        <v>-</v>
      </c>
      <c r="M2931" s="147" t="str">
        <f>TRIM(CLEAN(TEXT(IFERROR(INDEX('Glade MR'!$I$4:$J$3000,MATCH($A2931,'Glade MR'!$J$4:$J$3000,0),1),"-"),"@")))</f>
        <v>-</v>
      </c>
      <c r="N2931" s="147" t="str">
        <f>TRIM(CLEAN(TEXT(IFERROR(INDEX('Glade MR'!$P$4:$Q$3000,MATCH($A2931,'Glade MR'!$Q$4:$Q$3000,0),1),"-"),"@")))</f>
        <v>-</v>
      </c>
      <c r="O2931" s="147" t="str">
        <f>TRIM(CLEAN(TEXT(IFERROR(INDEX('Glade MR'!$W$4:$X$3000,MATCH($A2931,'Glade MR'!$X$4:$X$3000,0),1),"-"),"@")))</f>
        <v>-</v>
      </c>
      <c r="P2931" s="173" t="str">
        <f t="shared" si="91"/>
        <v>Not Found</v>
      </c>
      <c r="Q2931" t="str" cm="1">
        <f t="array" ref="Q2931">IF(SUMPRODUCT((TRIM(L2931:O2931)&lt;&gt;"-")*1)=0,
    "No Data",
    IF(COUNTIF(L2931:O2931,INDEX(_xlfn._xlws.FILTER(L2931:O2931,TRIM(L2931:O2931)&lt;&gt;"-"),1))=SUMPRODUCT((TRIM(L2931:O2931)&lt;&gt;"-")*1),
    "No Change",
    "Change"))</f>
        <v>No Data</v>
      </c>
    </row>
    <row r="2932" spans="1:17" x14ac:dyDescent="0.3">
      <c r="A2932" t="s">
        <v>3214</v>
      </c>
      <c r="C2932" s="160" t="str">
        <f>TRIM(CLEAN(TEXT(IFERROR(INDEX('Snakeden MR'!$B$4:$C$3028,MATCH($A2932,'Snakeden MR'!$C$4:$C$3028,0),1),"-"),"@")))</f>
        <v>-</v>
      </c>
      <c r="D2932" s="147" t="str">
        <f>TRIM(CLEAN(TEXT(IFERROR(INDEX('Snakeden MR'!$I$4:$J$3028,MATCH($A2932,'Snakeden MR'!$J$4:$J$3028,0),1),"-"),"@")))</f>
        <v>-</v>
      </c>
      <c r="E2932" s="147" t="str">
        <f>TRIM(CLEAN(TEXT(IFERROR(INDEX('Snakeden MR'!$P$4:$Q$3028,MATCH($A2932,'Snakeden MR'!$Q$4:$Q$3028,0),1),"-"),"@")))</f>
        <v>-</v>
      </c>
      <c r="F2932" s="147" t="str">
        <f>TRIM(CLEAN(TEXT(IFERROR(INDEX('Snakeden MR'!$W$4:$X$3028,MATCH($A2932,'Snakeden MR'!$X$4:$X$3028,0),1),"-"),"@")))</f>
        <v>-</v>
      </c>
      <c r="G2932" s="159" t="str">
        <f t="shared" si="90"/>
        <v>Not Found</v>
      </c>
      <c r="H2932" t="str" cm="1">
        <f t="array" ref="H2932">IF(SUMPRODUCT((TRIM(C2932:F2932)&lt;&gt;"-")*1)=0,
    "No Data",
    IF(COUNTIF(C2932:F2932,INDEX(_xlfn._xlws.FILTER(C2932:F2932,TRIM(C2932:F2932)&lt;&gt;"-"),1))=SUMPRODUCT((TRIM(C2932:F2932)&lt;&gt;"-")*1),
    "No Change",
    "Change"))</f>
        <v>No Data</v>
      </c>
      <c r="L2932" s="147" t="str">
        <f>TRIM(CLEAN(TEXT(IFERROR(INDEX('Glade MR'!$B$4:$C$3000,MATCH($A2932,'Glade MR'!$C$4:$C$3000,0),1),"-"),"@")))</f>
        <v>-</v>
      </c>
      <c r="M2932" s="147" t="str">
        <f>TRIM(CLEAN(TEXT(IFERROR(INDEX('Glade MR'!$I$4:$J$3000,MATCH($A2932,'Glade MR'!$J$4:$J$3000,0),1),"-"),"@")))</f>
        <v>-</v>
      </c>
      <c r="N2932" s="147" t="str">
        <f>TRIM(CLEAN(TEXT(IFERROR(INDEX('Glade MR'!$P$4:$Q$3000,MATCH($A2932,'Glade MR'!$Q$4:$Q$3000,0),1),"-"),"@")))</f>
        <v>-</v>
      </c>
      <c r="O2932" s="147" t="str">
        <f>TRIM(CLEAN(TEXT(IFERROR(INDEX('Glade MR'!$W$4:$X$3000,MATCH($A2932,'Glade MR'!$X$4:$X$3000,0),1),"-"),"@")))</f>
        <v>-</v>
      </c>
      <c r="P2932" s="173" t="str">
        <f t="shared" si="91"/>
        <v>Not Found</v>
      </c>
      <c r="Q2932" t="str" cm="1">
        <f t="array" ref="Q2932">IF(SUMPRODUCT((TRIM(L2932:O2932)&lt;&gt;"-")*1)=0,
    "No Data",
    IF(COUNTIF(L2932:O2932,INDEX(_xlfn._xlws.FILTER(L2932:O2932,TRIM(L2932:O2932)&lt;&gt;"-"),1))=SUMPRODUCT((TRIM(L2932:O2932)&lt;&gt;"-")*1),
    "No Change",
    "Change"))</f>
        <v>No Data</v>
      </c>
    </row>
    <row r="2933" spans="1:17" x14ac:dyDescent="0.3">
      <c r="A2933" t="s">
        <v>3215</v>
      </c>
      <c r="C2933" s="160" t="str">
        <f>TRIM(CLEAN(TEXT(IFERROR(INDEX('Snakeden MR'!$B$4:$C$3028,MATCH($A2933,'Snakeden MR'!$C$4:$C$3028,0),1),"-"),"@")))</f>
        <v>-</v>
      </c>
      <c r="D2933" s="147" t="str">
        <f>TRIM(CLEAN(TEXT(IFERROR(INDEX('Snakeden MR'!$I$4:$J$3028,MATCH($A2933,'Snakeden MR'!$J$4:$J$3028,0),1),"-"),"@")))</f>
        <v>-</v>
      </c>
      <c r="E2933" s="147" t="str">
        <f>TRIM(CLEAN(TEXT(IFERROR(INDEX('Snakeden MR'!$P$4:$Q$3028,MATCH($A2933,'Snakeden MR'!$Q$4:$Q$3028,0),1),"-"),"@")))</f>
        <v>-</v>
      </c>
      <c r="F2933" s="147" t="str">
        <f>TRIM(CLEAN(TEXT(IFERROR(INDEX('Snakeden MR'!$W$4:$X$3028,MATCH($A2933,'Snakeden MR'!$X$4:$X$3028,0),1),"-"),"@")))</f>
        <v>-</v>
      </c>
      <c r="G2933" s="159" t="str">
        <f t="shared" ref="G2933:G2935" si="92">IF(SUM(COUNTIF(C2933:F2933,"-"))=4,"Not Found","Found")</f>
        <v>Not Found</v>
      </c>
      <c r="H2933" t="str" cm="1">
        <f t="array" ref="H2933">IF(SUMPRODUCT((TRIM(C2933:F2933)&lt;&gt;"-")*1)=0,
    "No Data",
    IF(COUNTIF(C2933:F2933,INDEX(_xlfn._xlws.FILTER(C2933:F2933,TRIM(C2933:F2933)&lt;&gt;"-"),1))=SUMPRODUCT((TRIM(C2933:F2933)&lt;&gt;"-")*1),
    "No Change",
    "Change"))</f>
        <v>No Data</v>
      </c>
      <c r="L2933" s="147" t="str">
        <f>TRIM(CLEAN(TEXT(IFERROR(INDEX('Glade MR'!$B$4:$C$3000,MATCH($A2933,'Glade MR'!$C$4:$C$3000,0),1),"-"),"@")))</f>
        <v>-</v>
      </c>
      <c r="M2933" s="147" t="str">
        <f>TRIM(CLEAN(TEXT(IFERROR(INDEX('Glade MR'!$I$4:$J$3000,MATCH($A2933,'Glade MR'!$J$4:$J$3000,0),1),"-"),"@")))</f>
        <v>-</v>
      </c>
      <c r="N2933" s="147" t="str">
        <f>TRIM(CLEAN(TEXT(IFERROR(INDEX('Glade MR'!$P$4:$Q$3000,MATCH($A2933,'Glade MR'!$Q$4:$Q$3000,0),1),"-"),"@")))</f>
        <v>-</v>
      </c>
      <c r="O2933" s="147" t="str">
        <f>TRIM(CLEAN(TEXT(IFERROR(INDEX('Glade MR'!$W$4:$X$3000,MATCH($A2933,'Glade MR'!$X$4:$X$3000,0),1),"-"),"@")))</f>
        <v>-</v>
      </c>
      <c r="P2933" s="173" t="str">
        <f t="shared" si="91"/>
        <v>Not Found</v>
      </c>
      <c r="Q2933" t="str" cm="1">
        <f t="array" ref="Q2933">IF(SUMPRODUCT((TRIM(L2933:O2933)&lt;&gt;"-")*1)=0,
    "No Data",
    IF(COUNTIF(L2933:O2933,INDEX(_xlfn._xlws.FILTER(L2933:O2933,TRIM(L2933:O2933)&lt;&gt;"-"),1))=SUMPRODUCT((TRIM(L2933:O2933)&lt;&gt;"-")*1),
    "No Change",
    "Change"))</f>
        <v>No Data</v>
      </c>
    </row>
    <row r="2934" spans="1:17" x14ac:dyDescent="0.3">
      <c r="A2934" t="s">
        <v>3216</v>
      </c>
      <c r="C2934" s="160" t="str">
        <f>TRIM(CLEAN(TEXT(IFERROR(INDEX('Snakeden MR'!$B$4:$C$3028,MATCH($A2934,'Snakeden MR'!$C$4:$C$3028,0),1),"-"),"@")))</f>
        <v>-</v>
      </c>
      <c r="D2934" s="147" t="str">
        <f>TRIM(CLEAN(TEXT(IFERROR(INDEX('Snakeden MR'!$I$4:$J$3028,MATCH($A2934,'Snakeden MR'!$J$4:$J$3028,0),1),"-"),"@")))</f>
        <v>-</v>
      </c>
      <c r="E2934" s="147" t="str">
        <f>TRIM(CLEAN(TEXT(IFERROR(INDEX('Snakeden MR'!$P$4:$Q$3028,MATCH($A2934,'Snakeden MR'!$Q$4:$Q$3028,0),1),"-"),"@")))</f>
        <v>-</v>
      </c>
      <c r="F2934" s="147" t="str">
        <f>TRIM(CLEAN(TEXT(IFERROR(INDEX('Snakeden MR'!$W$4:$X$3028,MATCH($A2934,'Snakeden MR'!$X$4:$X$3028,0),1),"-"),"@")))</f>
        <v>-</v>
      </c>
      <c r="G2934" s="159" t="str">
        <f t="shared" si="92"/>
        <v>Not Found</v>
      </c>
      <c r="H2934" t="str" cm="1">
        <f t="array" ref="H2934">IF(SUMPRODUCT((TRIM(C2934:F2934)&lt;&gt;"-")*1)=0,
    "No Data",
    IF(COUNTIF(C2934:F2934,INDEX(_xlfn._xlws.FILTER(C2934:F2934,TRIM(C2934:F2934)&lt;&gt;"-"),1))=SUMPRODUCT((TRIM(C2934:F2934)&lt;&gt;"-")*1),
    "No Change",
    "Change"))</f>
        <v>No Data</v>
      </c>
      <c r="L2934" s="147" t="str">
        <f>TRIM(CLEAN(TEXT(IFERROR(INDEX('Glade MR'!$B$4:$C$3000,MATCH($A2934,'Glade MR'!$C$4:$C$3000,0),1),"-"),"@")))</f>
        <v>-</v>
      </c>
      <c r="M2934" s="147" t="str">
        <f>TRIM(CLEAN(TEXT(IFERROR(INDEX('Glade MR'!$I$4:$J$3000,MATCH($A2934,'Glade MR'!$J$4:$J$3000,0),1),"-"),"@")))</f>
        <v>-</v>
      </c>
      <c r="N2934" s="147" t="str">
        <f>TRIM(CLEAN(TEXT(IFERROR(INDEX('Glade MR'!$P$4:$Q$3000,MATCH($A2934,'Glade MR'!$Q$4:$Q$3000,0),1),"-"),"@")))</f>
        <v>-</v>
      </c>
      <c r="O2934" s="147" t="str">
        <f>TRIM(CLEAN(TEXT(IFERROR(INDEX('Glade MR'!$W$4:$X$3000,MATCH($A2934,'Glade MR'!$X$4:$X$3000,0),1),"-"),"@")))</f>
        <v>-</v>
      </c>
      <c r="P2934" s="173" t="str">
        <f t="shared" si="91"/>
        <v>Not Found</v>
      </c>
      <c r="Q2934" t="str" cm="1">
        <f t="array" ref="Q2934">IF(SUMPRODUCT((TRIM(L2934:O2934)&lt;&gt;"-")*1)=0,
    "No Data",
    IF(COUNTIF(L2934:O2934,INDEX(_xlfn._xlws.FILTER(L2934:O2934,TRIM(L2934:O2934)&lt;&gt;"-"),1))=SUMPRODUCT((TRIM(L2934:O2934)&lt;&gt;"-")*1),
    "No Change",
    "Change"))</f>
        <v>No Data</v>
      </c>
    </row>
    <row r="2935" spans="1:17" x14ac:dyDescent="0.3">
      <c r="A2935" t="s">
        <v>3217</v>
      </c>
      <c r="C2935" s="160" t="str">
        <f>TRIM(CLEAN(TEXT(IFERROR(INDEX('Snakeden MR'!$B$4:$C$3028,MATCH($A2935,'Snakeden MR'!$C$4:$C$3028,0),1),"-"),"@")))</f>
        <v>-</v>
      </c>
      <c r="D2935" s="147" t="str">
        <f>TRIM(CLEAN(TEXT(IFERROR(INDEX('Snakeden MR'!$I$4:$J$3028,MATCH($A2935,'Snakeden MR'!$J$4:$J$3028,0),1),"-"),"@")))</f>
        <v>-</v>
      </c>
      <c r="E2935" s="147" t="str">
        <f>TRIM(CLEAN(TEXT(IFERROR(INDEX('Snakeden MR'!$P$4:$Q$3028,MATCH($A2935,'Snakeden MR'!$Q$4:$Q$3028,0),1),"-"),"@")))</f>
        <v>-</v>
      </c>
      <c r="F2935" s="147" t="str">
        <f>TRIM(CLEAN(TEXT(IFERROR(INDEX('Snakeden MR'!$W$4:$X$3028,MATCH($A2935,'Snakeden MR'!$X$4:$X$3028,0),1),"-"),"@")))</f>
        <v>-</v>
      </c>
      <c r="G2935" s="159" t="str">
        <f t="shared" si="92"/>
        <v>Not Found</v>
      </c>
      <c r="H2935" t="str" cm="1">
        <f t="array" ref="H2935">IF(SUMPRODUCT((TRIM(C2935:F2935)&lt;&gt;"-")*1)=0,
    "No Data",
    IF(COUNTIF(C2935:F2935,INDEX(_xlfn._xlws.FILTER(C2935:F2935,TRIM(C2935:F2935)&lt;&gt;"-"),1))=SUMPRODUCT((TRIM(C2935:F2935)&lt;&gt;"-")*1),
    "No Change",
    "Change"))</f>
        <v>No Data</v>
      </c>
      <c r="L2935" s="147" t="str">
        <f>TRIM(CLEAN(TEXT(IFERROR(INDEX('Glade MR'!$B$4:$C$3000,MATCH($A2935,'Glade MR'!$C$4:$C$3000,0),1),"-"),"@")))</f>
        <v>-</v>
      </c>
      <c r="M2935" s="147" t="str">
        <f>TRIM(CLEAN(TEXT(IFERROR(INDEX('Glade MR'!$I$4:$J$3000,MATCH($A2935,'Glade MR'!$J$4:$J$3000,0),1),"-"),"@")))</f>
        <v>-</v>
      </c>
      <c r="N2935" s="147" t="str">
        <f>TRIM(CLEAN(TEXT(IFERROR(INDEX('Glade MR'!$P$4:$Q$3000,MATCH($A2935,'Glade MR'!$Q$4:$Q$3000,0),1),"-"),"@")))</f>
        <v>-</v>
      </c>
      <c r="O2935" s="147" t="str">
        <f>TRIM(CLEAN(TEXT(IFERROR(INDEX('Glade MR'!$W$4:$X$3000,MATCH($A2935,'Glade MR'!$X$4:$X$3000,0),1),"-"),"@")))</f>
        <v>-</v>
      </c>
      <c r="P2935" s="173" t="str">
        <f t="shared" si="91"/>
        <v>Not Found</v>
      </c>
      <c r="Q2935" t="str" cm="1">
        <f t="array" ref="Q2935">IF(SUMPRODUCT((TRIM(L2935:O2935)&lt;&gt;"-")*1)=0,
    "No Data",
    IF(COUNTIF(L2935:O2935,INDEX(_xlfn._xlws.FILTER(L2935:O2935,TRIM(L2935:O2935)&lt;&gt;"-"),1))=SUMPRODUCT((TRIM(L2935:O2935)&lt;&gt;"-")*1),
    "No Change",
    "Change"))</f>
        <v>No Data</v>
      </c>
    </row>
    <row r="2936" spans="1:17" ht="15" thickBot="1" x14ac:dyDescent="0.35">
      <c r="A2936" s="150"/>
      <c r="C2936" s="164"/>
      <c r="G2936" s="159"/>
      <c r="L2936" s="147" t="str">
        <f>TRIM(CLEAN(TEXT(IFERROR(INDEX('Glade MR'!$B$4:$C$3000,MATCH($A2936,'Glade MR'!$C$4:$C$3000,0),1),"-"),"@")))</f>
        <v>-</v>
      </c>
      <c r="M2936" s="147" t="str">
        <f>TRIM(CLEAN(TEXT(IFERROR(INDEX('Glade MR'!$I$4:$J$3000,MATCH($A2936,'Glade MR'!$J$4:$J$3000,0),1),"-"),"@")))</f>
        <v>-</v>
      </c>
      <c r="N2936" s="147" t="str">
        <f>TRIM(CLEAN(TEXT(IFERROR(INDEX('Glade MR'!$P$4:$Q$3000,MATCH($A2936,'Glade MR'!$Q$4:$Q$3000,0),1),"-"),"@")))</f>
        <v>-</v>
      </c>
      <c r="O2936" s="147" t="str">
        <f>TRIM(CLEAN(TEXT(IFERROR(INDEX('Glade MR'!$W$4:$X$3000,MATCH($A2936,'Glade MR'!$X$4:$X$3000,0),1),"-"),"@")))</f>
        <v>-</v>
      </c>
      <c r="P2936" s="173" t="str">
        <f t="shared" si="91"/>
        <v>Not Found</v>
      </c>
      <c r="Q2936" t="str" cm="1">
        <f t="array" ref="Q2936">IF(SUMPRODUCT((TRIM(L2936:O2936)&lt;&gt;"-")*1)=0,
    "No Data",
    IF(COUNTIF(L2936:O2936,INDEX(_xlfn._xlws.FILTER(L2936:O2936,TRIM(L2936:O2936)&lt;&gt;"-"),1))=SUMPRODUCT((TRIM(L2936:O2936)&lt;&gt;"-")*1),
    "No Change",
    "Change"))</f>
        <v>No Data</v>
      </c>
    </row>
    <row r="2937" spans="1:17" ht="15" thickTop="1" x14ac:dyDescent="0.3">
      <c r="F2937" s="174"/>
      <c r="Q2937"/>
    </row>
  </sheetData>
  <mergeCells count="2">
    <mergeCell ref="I1:J1"/>
    <mergeCell ref="R1:S1"/>
  </mergeCells>
  <conditionalFormatting sqref="H2:I2803 Q2:Q2936">
    <cfRule type="cellIs" dxfId="36" priority="36" operator="equal">
      <formula>"Change"</formula>
    </cfRule>
  </conditionalFormatting>
  <conditionalFormatting sqref="R2:R4">
    <cfRule type="cellIs" dxfId="35" priority="1" operator="equal">
      <formula>"Change"</formula>
    </cfRule>
  </conditionalFormatting>
  <conditionalFormatting sqref="Z3">
    <cfRule type="duplicateValues" dxfId="34" priority="30"/>
  </conditionalFormatting>
  <conditionalFormatting sqref="Z4">
    <cfRule type="duplicateValues" dxfId="33" priority="29"/>
  </conditionalFormatting>
  <conditionalFormatting sqref="Z5">
    <cfRule type="duplicateValues" dxfId="32" priority="28"/>
  </conditionalFormatting>
  <conditionalFormatting sqref="Z7:Z10">
    <cfRule type="duplicateValues" dxfId="31" priority="27"/>
  </conditionalFormatting>
  <conditionalFormatting sqref="Z11">
    <cfRule type="duplicateValues" dxfId="30" priority="26"/>
  </conditionalFormatting>
  <conditionalFormatting sqref="Z13">
    <cfRule type="duplicateValues" dxfId="29" priority="25"/>
  </conditionalFormatting>
  <conditionalFormatting sqref="Z14">
    <cfRule type="duplicateValues" dxfId="28" priority="24"/>
  </conditionalFormatting>
  <conditionalFormatting sqref="Z15">
    <cfRule type="duplicateValues" dxfId="27" priority="23"/>
  </conditionalFormatting>
  <conditionalFormatting sqref="Z16">
    <cfRule type="duplicateValues" dxfId="26" priority="22"/>
  </conditionalFormatting>
  <conditionalFormatting sqref="Z17">
    <cfRule type="duplicateValues" dxfId="25" priority="21"/>
  </conditionalFormatting>
  <conditionalFormatting sqref="Z18">
    <cfRule type="duplicateValues" dxfId="24" priority="20"/>
  </conditionalFormatting>
  <conditionalFormatting sqref="Z19:Z39">
    <cfRule type="duplicateValues" dxfId="23" priority="19"/>
  </conditionalFormatting>
  <conditionalFormatting sqref="AB3">
    <cfRule type="duplicateValues" dxfId="22" priority="18"/>
  </conditionalFormatting>
  <conditionalFormatting sqref="AB4">
    <cfRule type="duplicateValues" dxfId="21" priority="17"/>
  </conditionalFormatting>
  <conditionalFormatting sqref="AB5">
    <cfRule type="duplicateValues" dxfId="20" priority="16"/>
  </conditionalFormatting>
  <conditionalFormatting sqref="AB7">
    <cfRule type="duplicateValues" dxfId="19" priority="15"/>
  </conditionalFormatting>
  <conditionalFormatting sqref="AB8">
    <cfRule type="duplicateValues" dxfId="18" priority="14"/>
  </conditionalFormatting>
  <conditionalFormatting sqref="AB9">
    <cfRule type="duplicateValues" dxfId="17" priority="13"/>
  </conditionalFormatting>
  <conditionalFormatting sqref="AB10:AB11">
    <cfRule type="duplicateValues" dxfId="16" priority="12"/>
  </conditionalFormatting>
  <conditionalFormatting sqref="AB13">
    <cfRule type="duplicateValues" dxfId="15" priority="11"/>
  </conditionalFormatting>
  <conditionalFormatting sqref="AB14:AB15">
    <cfRule type="duplicateValues" dxfId="14" priority="10"/>
  </conditionalFormatting>
  <conditionalFormatting sqref="AB16">
    <cfRule type="duplicateValues" dxfId="13" priority="9"/>
  </conditionalFormatting>
  <conditionalFormatting sqref="AB17:AB20">
    <cfRule type="duplicateValues" dxfId="12" priority="8"/>
  </conditionalFormatting>
  <conditionalFormatting sqref="AJ3">
    <cfRule type="duplicateValues" dxfId="11" priority="7"/>
  </conditionalFormatting>
  <conditionalFormatting sqref="AJ4">
    <cfRule type="duplicateValues" dxfId="10" priority="6"/>
  </conditionalFormatting>
  <conditionalFormatting sqref="AJ5">
    <cfRule type="duplicateValues" dxfId="9" priority="5"/>
  </conditionalFormatting>
  <conditionalFormatting sqref="AJ6">
    <cfRule type="duplicateValues" dxfId="8" priority="34"/>
  </conditionalFormatting>
  <conditionalFormatting sqref="AJ7">
    <cfRule type="duplicateValues" dxfId="7" priority="33"/>
  </conditionalFormatting>
  <conditionalFormatting sqref="AJ8:AJ9">
    <cfRule type="duplicateValues" dxfId="6" priority="32"/>
  </conditionalFormatting>
  <conditionalFormatting sqref="AL3">
    <cfRule type="duplicateValues" dxfId="5" priority="4"/>
  </conditionalFormatting>
  <conditionalFormatting sqref="AL4">
    <cfRule type="duplicateValues" dxfId="4" priority="3"/>
  </conditionalFormatting>
  <conditionalFormatting sqref="AL5">
    <cfRule type="duplicateValues" dxfId="3" priority="2"/>
  </conditionalFormatting>
  <conditionalFormatting sqref="AL6">
    <cfRule type="duplicateValues" dxfId="2" priority="31"/>
  </conditionalFormatting>
  <pageMargins left="0.7" right="0.7" top="0.75" bottom="0.75" header="0.3" footer="0.3"/>
  <pageSetup orientation="portrait" horizontalDpi="1200" verticalDpi="1200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B5D0F-3477-448F-B5F4-BF1A838959D2}">
  <dimension ref="C1:AE12"/>
  <sheetViews>
    <sheetView workbookViewId="0">
      <selection activeCell="F16" sqref="F16"/>
    </sheetView>
  </sheetViews>
  <sheetFormatPr defaultColWidth="16.33203125" defaultRowHeight="14.4" x14ac:dyDescent="0.3"/>
  <sheetData>
    <row r="1" spans="3:31" x14ac:dyDescent="0.3">
      <c r="C1" t="s">
        <v>1125</v>
      </c>
      <c r="D1" t="s">
        <v>1113</v>
      </c>
      <c r="F1" t="s">
        <v>1114</v>
      </c>
      <c r="H1" t="s">
        <v>1115</v>
      </c>
      <c r="J1" t="s">
        <v>1101</v>
      </c>
      <c r="L1">
        <v>4</v>
      </c>
      <c r="M1">
        <v>3</v>
      </c>
      <c r="O1">
        <v>2</v>
      </c>
      <c r="P1">
        <v>1</v>
      </c>
      <c r="R1">
        <v>10</v>
      </c>
      <c r="S1">
        <v>11</v>
      </c>
    </row>
    <row r="2" spans="3:31" x14ac:dyDescent="0.3">
      <c r="C2" t="s">
        <v>1099</v>
      </c>
      <c r="D2" t="s">
        <v>1100</v>
      </c>
      <c r="F2">
        <v>7</v>
      </c>
      <c r="H2">
        <v>6</v>
      </c>
      <c r="J2">
        <v>5</v>
      </c>
      <c r="L2">
        <v>4</v>
      </c>
      <c r="M2">
        <v>3</v>
      </c>
      <c r="O2">
        <v>2</v>
      </c>
      <c r="P2">
        <v>1</v>
      </c>
      <c r="R2">
        <v>10</v>
      </c>
      <c r="S2">
        <v>11</v>
      </c>
    </row>
    <row r="3" spans="3:31" x14ac:dyDescent="0.3">
      <c r="C3" t="s">
        <v>1116</v>
      </c>
      <c r="D3" t="s">
        <v>1101</v>
      </c>
      <c r="E3" t="s">
        <v>1105</v>
      </c>
      <c r="F3">
        <v>2</v>
      </c>
      <c r="G3" t="s">
        <v>1106</v>
      </c>
      <c r="H3">
        <v>3</v>
      </c>
      <c r="I3" t="s">
        <v>1107</v>
      </c>
      <c r="J3">
        <v>4</v>
      </c>
      <c r="K3" t="s">
        <v>1108</v>
      </c>
      <c r="L3">
        <v>5</v>
      </c>
      <c r="M3">
        <v>6</v>
      </c>
      <c r="N3" t="s">
        <v>1109</v>
      </c>
      <c r="O3">
        <v>7</v>
      </c>
      <c r="P3">
        <v>8</v>
      </c>
      <c r="Q3" t="s">
        <v>1110</v>
      </c>
      <c r="R3">
        <v>9</v>
      </c>
      <c r="S3">
        <v>10</v>
      </c>
      <c r="T3" t="s">
        <v>1111</v>
      </c>
      <c r="U3">
        <v>11</v>
      </c>
      <c r="V3" t="s">
        <v>1112</v>
      </c>
    </row>
    <row r="4" spans="3:31" x14ac:dyDescent="0.3">
      <c r="C4" t="s">
        <v>1098</v>
      </c>
      <c r="D4" t="s">
        <v>1113</v>
      </c>
      <c r="F4" t="s">
        <v>1117</v>
      </c>
      <c r="H4" t="s">
        <v>1118</v>
      </c>
      <c r="J4" t="s">
        <v>1119</v>
      </c>
      <c r="L4" t="s">
        <v>1100</v>
      </c>
      <c r="M4" t="s">
        <v>1120</v>
      </c>
      <c r="O4" t="s">
        <v>1121</v>
      </c>
      <c r="P4" t="s">
        <v>1122</v>
      </c>
      <c r="R4" t="s">
        <v>1123</v>
      </c>
      <c r="S4" t="s">
        <v>1124</v>
      </c>
      <c r="V4" t="s">
        <v>1094</v>
      </c>
      <c r="W4" t="s">
        <v>32</v>
      </c>
      <c r="X4" t="s">
        <v>1010</v>
      </c>
      <c r="Y4" t="s">
        <v>29</v>
      </c>
      <c r="Z4" t="s">
        <v>65</v>
      </c>
      <c r="AA4" t="s">
        <v>1011</v>
      </c>
      <c r="AB4" t="s">
        <v>1012</v>
      </c>
      <c r="AC4" t="s">
        <v>19</v>
      </c>
      <c r="AD4" t="s">
        <v>1013</v>
      </c>
      <c r="AE4" t="s">
        <v>1014</v>
      </c>
    </row>
    <row r="5" spans="3:31" s="32" customFormat="1" ht="18" x14ac:dyDescent="0.35">
      <c r="D5" s="34" t="s">
        <v>66</v>
      </c>
      <c r="E5" s="34" t="s">
        <v>159</v>
      </c>
      <c r="F5" s="34" t="s">
        <v>67</v>
      </c>
      <c r="G5" s="34" t="s">
        <v>164</v>
      </c>
      <c r="H5" s="34" t="s">
        <v>37</v>
      </c>
      <c r="I5" s="34" t="s">
        <v>228</v>
      </c>
      <c r="J5" s="34" t="s">
        <v>176</v>
      </c>
      <c r="K5" s="34" t="s">
        <v>251</v>
      </c>
      <c r="L5" s="34" t="s">
        <v>161</v>
      </c>
      <c r="M5" s="34" t="s">
        <v>222</v>
      </c>
      <c r="N5" s="34" t="s">
        <v>280</v>
      </c>
      <c r="O5" s="34" t="s">
        <v>276</v>
      </c>
      <c r="P5" s="34" t="s">
        <v>210</v>
      </c>
      <c r="Q5" s="34" t="s">
        <v>1009</v>
      </c>
      <c r="R5" s="34" t="s">
        <v>536</v>
      </c>
      <c r="S5" s="34" t="s">
        <v>146</v>
      </c>
      <c r="T5" s="34" t="s">
        <v>1092</v>
      </c>
      <c r="U5" s="34" t="s">
        <v>24</v>
      </c>
      <c r="V5" s="34" t="s">
        <v>1093</v>
      </c>
      <c r="W5" s="34" t="s">
        <v>35</v>
      </c>
      <c r="X5" s="34" t="s">
        <v>1095</v>
      </c>
      <c r="Y5" s="34" t="s">
        <v>49</v>
      </c>
      <c r="Z5" s="34" t="s">
        <v>56</v>
      </c>
      <c r="AA5" s="34" t="s">
        <v>1096</v>
      </c>
      <c r="AB5" s="34" t="s">
        <v>69</v>
      </c>
      <c r="AC5" s="34" t="s">
        <v>74</v>
      </c>
      <c r="AD5" s="34" t="s">
        <v>1097</v>
      </c>
      <c r="AE5" s="34" t="s">
        <v>1014</v>
      </c>
    </row>
    <row r="6" spans="3:31" s="1" customFormat="1" ht="57.6" x14ac:dyDescent="0.3">
      <c r="D6" s="33" t="s">
        <v>1015</v>
      </c>
      <c r="E6" s="33"/>
      <c r="F6" s="33" t="s">
        <v>1016</v>
      </c>
      <c r="G6" s="33"/>
      <c r="H6" s="33" t="s">
        <v>1016</v>
      </c>
      <c r="I6" s="33"/>
      <c r="J6" s="33" t="s">
        <v>1016</v>
      </c>
      <c r="K6" s="33"/>
      <c r="L6" s="33" t="s">
        <v>1017</v>
      </c>
      <c r="M6" s="33" t="s">
        <v>1017</v>
      </c>
      <c r="N6" s="33"/>
      <c r="O6" s="33" t="s">
        <v>1018</v>
      </c>
      <c r="P6" s="33" t="s">
        <v>1017</v>
      </c>
      <c r="Q6" s="33"/>
      <c r="R6" s="33" t="s">
        <v>1017</v>
      </c>
      <c r="S6" s="74" t="s">
        <v>1019</v>
      </c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 t="s">
        <v>1020</v>
      </c>
    </row>
    <row r="7" spans="3:31" x14ac:dyDescent="0.3">
      <c r="D7" s="5" t="s">
        <v>1021</v>
      </c>
      <c r="E7" t="s">
        <v>1022</v>
      </c>
      <c r="F7" s="5" t="s">
        <v>1023</v>
      </c>
      <c r="G7" s="5" t="s">
        <v>1024</v>
      </c>
      <c r="H7" s="5" t="s">
        <v>1025</v>
      </c>
      <c r="I7" s="5" t="s">
        <v>1026</v>
      </c>
      <c r="J7" s="5" t="s">
        <v>1027</v>
      </c>
      <c r="K7" s="5" t="s">
        <v>1028</v>
      </c>
      <c r="L7" s="5" t="s">
        <v>1029</v>
      </c>
      <c r="M7" s="5" t="s">
        <v>1030</v>
      </c>
      <c r="N7" s="5" t="s">
        <v>1031</v>
      </c>
      <c r="O7" s="5" t="s">
        <v>1032</v>
      </c>
      <c r="P7" s="5" t="s">
        <v>1033</v>
      </c>
      <c r="Q7" s="5" t="s">
        <v>1034</v>
      </c>
      <c r="R7" s="5" t="s">
        <v>1035</v>
      </c>
      <c r="S7" s="5" t="s">
        <v>1036</v>
      </c>
      <c r="T7" s="5" t="s">
        <v>1037</v>
      </c>
      <c r="U7" s="5" t="s">
        <v>1038</v>
      </c>
      <c r="V7" s="5" t="s">
        <v>1039</v>
      </c>
      <c r="W7" s="5" t="s">
        <v>1040</v>
      </c>
      <c r="X7" s="5" t="s">
        <v>1041</v>
      </c>
      <c r="Y7" s="5" t="s">
        <v>1042</v>
      </c>
      <c r="Z7" s="5" t="s">
        <v>1043</v>
      </c>
      <c r="AA7" s="5" t="s">
        <v>1044</v>
      </c>
      <c r="AB7" s="5" t="s">
        <v>1044</v>
      </c>
      <c r="AC7" s="5" t="s">
        <v>1045</v>
      </c>
      <c r="AD7" s="5" t="s">
        <v>1032</v>
      </c>
      <c r="AE7" s="5"/>
    </row>
    <row r="8" spans="3:31" x14ac:dyDescent="0.3">
      <c r="D8" s="5"/>
      <c r="F8" s="5"/>
      <c r="G8" s="5"/>
      <c r="H8" s="5"/>
      <c r="I8" s="5"/>
      <c r="J8" s="5"/>
      <c r="K8" s="5" t="s">
        <v>1046</v>
      </c>
      <c r="L8" s="5" t="s">
        <v>1047</v>
      </c>
      <c r="M8" s="5" t="s">
        <v>1048</v>
      </c>
      <c r="N8" s="5" t="s">
        <v>1049</v>
      </c>
      <c r="O8" s="5" t="s">
        <v>1050</v>
      </c>
      <c r="P8" s="5" t="s">
        <v>1051</v>
      </c>
      <c r="Q8" s="5" t="s">
        <v>1052</v>
      </c>
      <c r="R8" s="5" t="s">
        <v>1053</v>
      </c>
      <c r="S8" s="5" t="s">
        <v>1054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spans="3:31" x14ac:dyDescent="0.3">
      <c r="D9" s="5"/>
      <c r="F9" s="5"/>
      <c r="G9" s="5"/>
      <c r="H9" s="5"/>
      <c r="I9" s="5"/>
      <c r="J9" s="5"/>
      <c r="K9" s="5" t="s">
        <v>1055</v>
      </c>
      <c r="L9" s="5" t="s">
        <v>1056</v>
      </c>
      <c r="M9" s="5" t="s">
        <v>1057</v>
      </c>
      <c r="N9" s="5" t="s">
        <v>1058</v>
      </c>
      <c r="O9" s="5" t="s">
        <v>1059</v>
      </c>
      <c r="P9" s="5" t="s">
        <v>1060</v>
      </c>
      <c r="Q9" s="5" t="s">
        <v>1061</v>
      </c>
      <c r="R9" s="5" t="s">
        <v>1062</v>
      </c>
      <c r="S9" s="5" t="s">
        <v>1063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spans="3:31" x14ac:dyDescent="0.3">
      <c r="D10" s="5"/>
      <c r="F10" s="5"/>
      <c r="G10" s="5"/>
      <c r="H10" s="5"/>
      <c r="I10" s="5"/>
      <c r="J10" s="5"/>
      <c r="K10" s="5" t="s">
        <v>1064</v>
      </c>
      <c r="L10" s="5" t="s">
        <v>1065</v>
      </c>
      <c r="M10" s="5" t="s">
        <v>1066</v>
      </c>
      <c r="N10" s="5" t="s">
        <v>1067</v>
      </c>
      <c r="O10" s="5" t="s">
        <v>1068</v>
      </c>
      <c r="P10" s="5" t="s">
        <v>1069</v>
      </c>
      <c r="Q10" s="5" t="s">
        <v>1070</v>
      </c>
      <c r="R10" s="5" t="s">
        <v>1071</v>
      </c>
      <c r="S10" s="5" t="s">
        <v>1071</v>
      </c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3:31" x14ac:dyDescent="0.3">
      <c r="D11" s="5"/>
      <c r="F11" s="5"/>
      <c r="G11" s="5"/>
      <c r="H11" s="5"/>
      <c r="I11" s="5"/>
      <c r="J11" s="5"/>
      <c r="K11" s="5"/>
      <c r="L11" s="5" t="s">
        <v>1072</v>
      </c>
      <c r="M11" s="5" t="s">
        <v>1073</v>
      </c>
      <c r="N11" s="5" t="s">
        <v>1074</v>
      </c>
      <c r="O11" s="5" t="s">
        <v>1075</v>
      </c>
      <c r="P11" s="5" t="s">
        <v>1076</v>
      </c>
      <c r="Q11" s="5" t="s">
        <v>1077</v>
      </c>
      <c r="R11" s="5" t="s">
        <v>1077</v>
      </c>
      <c r="S11" s="5" t="s">
        <v>1078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spans="3:31" x14ac:dyDescent="0.3">
      <c r="D12" s="5"/>
      <c r="E12" s="5"/>
      <c r="F12" s="5"/>
      <c r="G12" s="5"/>
      <c r="H12" s="5"/>
      <c r="I12" s="5"/>
      <c r="J12" s="5"/>
      <c r="K12" s="5"/>
      <c r="L12" s="5"/>
      <c r="M12" s="5" t="s">
        <v>1079</v>
      </c>
      <c r="N12" s="5" t="s">
        <v>1080</v>
      </c>
      <c r="O12" s="5" t="s">
        <v>1079</v>
      </c>
      <c r="P12" s="5" t="s">
        <v>1081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</sheetData>
  <conditionalFormatting sqref="A5:ZZ5">
    <cfRule type="containsText" dxfId="1" priority="1" operator="containsText" text="pool">
      <formula>NOT(ISERROR(SEARCH("pool",A5)))</formula>
    </cfRule>
    <cfRule type="containsText" dxfId="0" priority="2" operator="containsText" text="riffle">
      <formula>NOT(ISERROR(SEARCH("riffle",A5)))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4992-34CB-4795-97D5-B1B45ABCB4B5}">
  <dimension ref="A1:F45"/>
  <sheetViews>
    <sheetView workbookViewId="0">
      <selection activeCell="B21" sqref="B21"/>
    </sheetView>
  </sheetViews>
  <sheetFormatPr defaultRowHeight="14.4" x14ac:dyDescent="0.3"/>
  <cols>
    <col min="1" max="2" width="23" customWidth="1"/>
    <col min="3" max="4" width="21.33203125" customWidth="1"/>
    <col min="5" max="5" width="16" customWidth="1"/>
    <col min="6" max="6" width="14.5546875" customWidth="1"/>
  </cols>
  <sheetData>
    <row r="1" spans="1:6" x14ac:dyDescent="0.3">
      <c r="A1" t="s">
        <v>3320</v>
      </c>
    </row>
    <row r="2" spans="1:6" x14ac:dyDescent="0.3">
      <c r="A2" s="136" t="s">
        <v>3314</v>
      </c>
      <c r="B2" s="136" t="s">
        <v>3315</v>
      </c>
      <c r="C2" s="136" t="s">
        <v>3316</v>
      </c>
      <c r="D2" s="136" t="s">
        <v>3317</v>
      </c>
      <c r="E2" t="s">
        <v>3318</v>
      </c>
      <c r="F2" t="s">
        <v>3319</v>
      </c>
    </row>
    <row r="3" spans="1:6" x14ac:dyDescent="0.3">
      <c r="A3" s="136" t="s">
        <v>1238</v>
      </c>
      <c r="B3" s="136" t="s">
        <v>1754</v>
      </c>
      <c r="C3" s="136" t="s">
        <v>2646</v>
      </c>
      <c r="D3" s="136" t="s">
        <v>1704</v>
      </c>
      <c r="E3" s="136" t="s">
        <v>1473</v>
      </c>
      <c r="F3" s="136" t="s">
        <v>2814</v>
      </c>
    </row>
    <row r="4" spans="1:6" x14ac:dyDescent="0.3">
      <c r="A4" s="136" t="s">
        <v>1439</v>
      </c>
      <c r="B4" s="136" t="s">
        <v>2169</v>
      </c>
      <c r="C4" s="136" t="s">
        <v>3022</v>
      </c>
      <c r="D4" s="136" t="s">
        <v>1905</v>
      </c>
      <c r="E4" s="136" t="s">
        <v>1228</v>
      </c>
      <c r="F4" s="136" t="s">
        <v>1594</v>
      </c>
    </row>
    <row r="5" spans="1:6" x14ac:dyDescent="0.3">
      <c r="A5" s="136" t="s">
        <v>2203</v>
      </c>
      <c r="B5" s="136" t="s">
        <v>1562</v>
      </c>
      <c r="C5" s="136" t="s">
        <v>2007</v>
      </c>
      <c r="D5" s="136" t="s">
        <v>1764</v>
      </c>
      <c r="E5" s="136" t="s">
        <v>1201</v>
      </c>
      <c r="F5" s="136" t="s">
        <v>2483</v>
      </c>
    </row>
    <row r="6" spans="1:6" x14ac:dyDescent="0.3">
      <c r="A6" s="136" t="s">
        <v>1752</v>
      </c>
      <c r="B6" s="136" t="s">
        <v>2456</v>
      </c>
      <c r="C6" s="136" t="s">
        <v>3002</v>
      </c>
      <c r="D6" s="136" t="s">
        <v>1578</v>
      </c>
      <c r="E6" s="136" t="s">
        <v>1257</v>
      </c>
      <c r="F6" s="136" t="s">
        <v>2038</v>
      </c>
    </row>
    <row r="7" spans="1:6" x14ac:dyDescent="0.3">
      <c r="A7" s="136" t="s">
        <v>2884</v>
      </c>
      <c r="B7" s="136" t="s">
        <v>2094</v>
      </c>
      <c r="C7" s="136" t="s">
        <v>2745</v>
      </c>
      <c r="D7" s="136" t="s">
        <v>1368</v>
      </c>
      <c r="E7" s="138">
        <v>18</v>
      </c>
      <c r="F7" s="138" t="s">
        <v>1176</v>
      </c>
    </row>
    <row r="8" spans="1:6" x14ac:dyDescent="0.3">
      <c r="A8" s="136" t="s">
        <v>1181</v>
      </c>
      <c r="B8" s="136" t="s">
        <v>1457</v>
      </c>
      <c r="C8" s="136" t="s">
        <v>1951</v>
      </c>
      <c r="D8" s="136" t="s">
        <v>1825</v>
      </c>
      <c r="E8" s="136" t="s">
        <v>1807</v>
      </c>
      <c r="F8" s="136" t="s">
        <v>1839</v>
      </c>
    </row>
    <row r="9" spans="1:6" x14ac:dyDescent="0.3">
      <c r="A9" s="136" t="s">
        <v>2060</v>
      </c>
      <c r="B9" s="136" t="s">
        <v>2132</v>
      </c>
      <c r="C9" s="137" t="s">
        <v>2621</v>
      </c>
      <c r="D9" s="136" t="s">
        <v>1651</v>
      </c>
      <c r="E9" s="136" t="s">
        <v>1768</v>
      </c>
      <c r="F9" s="136" t="s">
        <v>1823</v>
      </c>
    </row>
    <row r="10" spans="1:6" x14ac:dyDescent="0.3">
      <c r="A10" s="136" t="s">
        <v>653</v>
      </c>
      <c r="B10" s="136" t="s">
        <v>2041</v>
      </c>
      <c r="C10" s="137" t="s">
        <v>2664</v>
      </c>
      <c r="D10" s="136" t="s">
        <v>3104</v>
      </c>
      <c r="E10" s="136" t="s">
        <v>1380</v>
      </c>
      <c r="F10" s="136" t="s">
        <v>2086</v>
      </c>
    </row>
    <row r="11" spans="1:6" x14ac:dyDescent="0.3">
      <c r="A11" s="136" t="s">
        <v>1475</v>
      </c>
      <c r="B11" s="136" t="s">
        <v>1599</v>
      </c>
      <c r="C11" s="136" t="s">
        <v>1943</v>
      </c>
      <c r="D11" s="136" t="s">
        <v>1300</v>
      </c>
      <c r="E11" s="136" t="s">
        <v>1320</v>
      </c>
      <c r="F11" s="136" t="s">
        <v>955</v>
      </c>
    </row>
    <row r="12" spans="1:6" x14ac:dyDescent="0.3">
      <c r="A12" s="136" t="s">
        <v>1848</v>
      </c>
      <c r="B12" s="136" t="s">
        <v>2184</v>
      </c>
      <c r="C12" s="136" t="s">
        <v>1837</v>
      </c>
      <c r="D12" s="136" t="s">
        <v>2998</v>
      </c>
      <c r="E12" s="136" t="s">
        <v>2113</v>
      </c>
      <c r="F12" s="136" t="s">
        <v>1960</v>
      </c>
    </row>
    <row r="13" spans="1:6" x14ac:dyDescent="0.3">
      <c r="A13" s="136" t="s">
        <v>1219</v>
      </c>
      <c r="B13" s="136" t="s">
        <v>2442</v>
      </c>
      <c r="C13" s="136" t="s">
        <v>3321</v>
      </c>
      <c r="D13" s="136" t="s">
        <v>1670</v>
      </c>
      <c r="E13" s="136" t="s">
        <v>2657</v>
      </c>
      <c r="F13" s="136" t="s">
        <v>2047</v>
      </c>
    </row>
    <row r="14" spans="1:6" x14ac:dyDescent="0.3">
      <c r="A14" s="136" t="s">
        <v>1583</v>
      </c>
      <c r="B14" s="136" t="s">
        <v>1641</v>
      </c>
      <c r="C14" s="136" t="s">
        <v>1800</v>
      </c>
      <c r="D14" s="136" t="s">
        <v>1741</v>
      </c>
      <c r="E14" s="136" t="s">
        <v>1888</v>
      </c>
      <c r="F14" s="136" t="s">
        <v>1196</v>
      </c>
    </row>
    <row r="15" spans="1:6" x14ac:dyDescent="0.3">
      <c r="A15" s="136" t="s">
        <v>1857</v>
      </c>
      <c r="B15" s="136" t="s">
        <v>2136</v>
      </c>
      <c r="C15" s="137" t="s">
        <v>3080</v>
      </c>
      <c r="D15" s="136" t="s">
        <v>1315</v>
      </c>
      <c r="E15" s="136" t="s">
        <v>2311</v>
      </c>
      <c r="F15" s="136" t="s">
        <v>1243</v>
      </c>
    </row>
    <row r="16" spans="1:6" x14ac:dyDescent="0.3">
      <c r="A16" s="136" t="s">
        <v>2029</v>
      </c>
      <c r="B16" s="136" t="s">
        <v>1177</v>
      </c>
      <c r="C16" s="136" t="s">
        <v>2542</v>
      </c>
      <c r="D16" s="136" t="s">
        <v>2081</v>
      </c>
      <c r="E16" s="136" t="s">
        <v>1464</v>
      </c>
      <c r="F16" s="136" t="s">
        <v>2024</v>
      </c>
    </row>
    <row r="17" spans="1:6" x14ac:dyDescent="0.3">
      <c r="A17" s="136" t="s">
        <v>1931</v>
      </c>
      <c r="B17" s="136" t="s">
        <v>1172</v>
      </c>
      <c r="C17" s="136" t="s">
        <v>1919</v>
      </c>
      <c r="D17" s="136" t="s">
        <v>2279</v>
      </c>
      <c r="E17" s="136" t="s">
        <v>1643</v>
      </c>
      <c r="F17" s="136" t="s">
        <v>2301</v>
      </c>
    </row>
    <row r="18" spans="1:6" x14ac:dyDescent="0.3">
      <c r="A18" s="136" t="s">
        <v>1451</v>
      </c>
      <c r="C18" s="136" t="s">
        <v>1426</v>
      </c>
      <c r="D18" s="136" t="s">
        <v>2979</v>
      </c>
      <c r="E18" s="136" t="s">
        <v>3063</v>
      </c>
      <c r="F18" s="136" t="s">
        <v>1589</v>
      </c>
    </row>
    <row r="19" spans="1:6" x14ac:dyDescent="0.3">
      <c r="A19" s="136" t="s">
        <v>1789</v>
      </c>
      <c r="B19" s="136"/>
      <c r="C19" s="136" t="s">
        <v>2720</v>
      </c>
      <c r="E19" s="136" t="s">
        <v>2388</v>
      </c>
      <c r="F19" s="138">
        <v>27</v>
      </c>
    </row>
    <row r="20" spans="1:6" x14ac:dyDescent="0.3">
      <c r="A20" s="136" t="s">
        <v>2828</v>
      </c>
      <c r="B20" s="136"/>
      <c r="C20" s="136" t="s">
        <v>1702</v>
      </c>
      <c r="E20" s="136" t="s">
        <v>1894</v>
      </c>
      <c r="F20" s="136" t="s">
        <v>2183</v>
      </c>
    </row>
    <row r="21" spans="1:6" x14ac:dyDescent="0.3">
      <c r="A21" s="136" t="s">
        <v>2849</v>
      </c>
      <c r="B21" s="136"/>
      <c r="C21" s="136" t="s">
        <v>1715</v>
      </c>
      <c r="E21" s="136" t="s">
        <v>1261</v>
      </c>
      <c r="F21" s="136" t="s">
        <v>1185</v>
      </c>
    </row>
    <row r="22" spans="1:6" x14ac:dyDescent="0.3">
      <c r="A22" s="136" t="s">
        <v>1178</v>
      </c>
      <c r="B22" s="136"/>
      <c r="C22" s="136" t="s">
        <v>2052</v>
      </c>
      <c r="E22" s="136" t="s">
        <v>1976</v>
      </c>
      <c r="F22" s="136" t="s">
        <v>1758</v>
      </c>
    </row>
    <row r="23" spans="1:6" x14ac:dyDescent="0.3">
      <c r="A23" s="136" t="s">
        <v>1614</v>
      </c>
      <c r="B23" s="136"/>
      <c r="C23" s="136" t="s">
        <v>1806</v>
      </c>
      <c r="E23" s="136" t="s">
        <v>1553</v>
      </c>
      <c r="F23" s="136" t="s">
        <v>2070</v>
      </c>
    </row>
    <row r="24" spans="1:6" x14ac:dyDescent="0.3">
      <c r="A24" s="136" t="s">
        <v>1776</v>
      </c>
      <c r="B24" s="136"/>
      <c r="C24" s="136" t="s">
        <v>1602</v>
      </c>
      <c r="E24" s="136" t="s">
        <v>2021</v>
      </c>
      <c r="F24" s="136" t="s">
        <v>906</v>
      </c>
    </row>
    <row r="25" spans="1:6" x14ac:dyDescent="0.3">
      <c r="A25" s="136" t="s">
        <v>2121</v>
      </c>
      <c r="B25" s="136"/>
      <c r="C25" s="136" t="s">
        <v>1363</v>
      </c>
      <c r="E25" s="136" t="s">
        <v>1375</v>
      </c>
      <c r="F25" s="136" t="s">
        <v>1192</v>
      </c>
    </row>
    <row r="26" spans="1:6" x14ac:dyDescent="0.3">
      <c r="A26" s="136" t="s">
        <v>540</v>
      </c>
      <c r="B26" s="136"/>
      <c r="C26" s="136" t="s">
        <v>1250</v>
      </c>
      <c r="D26" s="136"/>
      <c r="E26" s="136" t="s">
        <v>1929</v>
      </c>
      <c r="F26" s="136" t="s">
        <v>1924</v>
      </c>
    </row>
    <row r="27" spans="1:6" x14ac:dyDescent="0.3">
      <c r="A27" s="136" t="s">
        <v>1616</v>
      </c>
      <c r="B27" s="136"/>
      <c r="C27" s="136"/>
      <c r="D27" s="136"/>
    </row>
    <row r="28" spans="1:6" x14ac:dyDescent="0.3">
      <c r="A28" s="136"/>
      <c r="B28" s="136"/>
      <c r="C28" s="136"/>
      <c r="D28" s="136"/>
    </row>
    <row r="29" spans="1:6" x14ac:dyDescent="0.3">
      <c r="A29" s="136"/>
      <c r="B29" s="136"/>
      <c r="D29" s="136"/>
    </row>
    <row r="30" spans="1:6" x14ac:dyDescent="0.3">
      <c r="B30" s="136"/>
      <c r="D30" s="136"/>
    </row>
    <row r="31" spans="1:6" x14ac:dyDescent="0.3">
      <c r="B31" s="136"/>
      <c r="D31" s="136"/>
    </row>
    <row r="32" spans="1:6" x14ac:dyDescent="0.3">
      <c r="B32" s="136"/>
      <c r="D32" s="136"/>
    </row>
    <row r="33" spans="2:4" x14ac:dyDescent="0.3">
      <c r="B33" s="136"/>
      <c r="D33" s="136"/>
    </row>
    <row r="34" spans="2:4" x14ac:dyDescent="0.3">
      <c r="B34" s="136"/>
      <c r="D34" s="136"/>
    </row>
    <row r="35" spans="2:4" x14ac:dyDescent="0.3">
      <c r="B35" s="136"/>
      <c r="D35" s="136"/>
    </row>
    <row r="36" spans="2:4" x14ac:dyDescent="0.3">
      <c r="B36" s="136"/>
      <c r="D36" s="136"/>
    </row>
    <row r="37" spans="2:4" x14ac:dyDescent="0.3">
      <c r="B37" s="136"/>
      <c r="D37" s="136"/>
    </row>
    <row r="38" spans="2:4" x14ac:dyDescent="0.3">
      <c r="B38" s="136"/>
      <c r="D38" s="136"/>
    </row>
    <row r="39" spans="2:4" x14ac:dyDescent="0.3">
      <c r="B39" s="136"/>
      <c r="D39" s="136"/>
    </row>
    <row r="40" spans="2:4" x14ac:dyDescent="0.3">
      <c r="B40" s="136"/>
      <c r="D40" s="136"/>
    </row>
    <row r="41" spans="2:4" x14ac:dyDescent="0.3">
      <c r="B41" s="136"/>
      <c r="D41" s="136"/>
    </row>
    <row r="42" spans="2:4" x14ac:dyDescent="0.3">
      <c r="B42" s="136"/>
      <c r="D42" s="136"/>
    </row>
    <row r="43" spans="2:4" x14ac:dyDescent="0.3">
      <c r="B43" s="136"/>
      <c r="D43" s="136"/>
    </row>
    <row r="44" spans="2:4" x14ac:dyDescent="0.3">
      <c r="B44" s="136"/>
      <c r="D44" s="136"/>
    </row>
    <row r="45" spans="2:4" x14ac:dyDescent="0.3">
      <c r="B45" s="136"/>
      <c r="D45" s="1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Graphs and Tables</vt:lpstr>
      <vt:lpstr>Snakeden MR</vt:lpstr>
      <vt:lpstr>Glade MR</vt:lpstr>
      <vt:lpstr>Where Found Snakeden</vt:lpstr>
      <vt:lpstr>Where Found Glade</vt:lpstr>
      <vt:lpstr>Where Found</vt:lpstr>
      <vt:lpstr>Snakeden stream delineation</vt:lpstr>
      <vt:lpstr>Mussels Sacrificed 2023-2025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Anderson, Athan</dc:creator>
  <cp:keywords/>
  <dc:description/>
  <cp:lastModifiedBy>Athan Anderson</cp:lastModifiedBy>
  <cp:revision/>
  <dcterms:created xsi:type="dcterms:W3CDTF">2025-01-01T16:46:26Z</dcterms:created>
  <dcterms:modified xsi:type="dcterms:W3CDTF">2026-02-14T01:01:19Z</dcterms:modified>
  <cp:category/>
  <cp:contentStatus/>
</cp:coreProperties>
</file>